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483ebec2dab5e3/Desktop/My Stuff/Python Rough Drafts/march_madness/"/>
    </mc:Choice>
  </mc:AlternateContent>
  <xr:revisionPtr revIDLastSave="250" documentId="13_ncr:1_{32EA0E26-0BA7-416A-AFC4-39A45CA50AF0}" xr6:coauthVersionLast="47" xr6:coauthVersionMax="47" xr10:uidLastSave="{9FD9CC48-504B-4A7C-AAE7-B2FFE7B71930}"/>
  <bookViews>
    <workbookView xWindow="-108" yWindow="-108" windowWidth="23256" windowHeight="13896" firstSheet="3" activeTab="7" xr2:uid="{7EA10DBC-4492-4204-98F0-AF2B9A1A0F94}"/>
  </bookViews>
  <sheets>
    <sheet name="Stats import" sheetId="27" state="hidden" r:id="rId1"/>
    <sheet name="SODiv Index" sheetId="16" state="hidden" r:id="rId2"/>
    <sheet name="mapping" sheetId="28" r:id="rId3"/>
    <sheet name="BPI+" sheetId="5" r:id="rId4"/>
    <sheet name="Formulas" sheetId="32" state="hidden" r:id="rId5"/>
    <sheet name="Res Value" sheetId="31" state="hidden" r:id="rId6"/>
    <sheet name="Seeding" sheetId="7" state="hidden" r:id="rId7"/>
    <sheet name="Bracket" sheetId="9" r:id="rId8"/>
    <sheet name="1v1 (Prediction Tool)" sheetId="19" state="hidden" r:id="rId9"/>
    <sheet name="Equity (Prediction Tool)" sheetId="20" state="hidden" r:id="rId10"/>
    <sheet name="KenPom import" sheetId="18" state="hidden" r:id="rId11"/>
    <sheet name="BPI Import" sheetId="33" state="hidden" r:id="rId12"/>
    <sheet name="SOR Import" sheetId="34" state="hidden" r:id="rId13"/>
    <sheet name="Net Import" sheetId="24" state="hidden" r:id="rId14"/>
    <sheet name="Selection Sunday" sheetId="25" r:id="rId15"/>
    <sheet name="Schedules" sheetId="22" state="hidden" r:id="rId16"/>
    <sheet name="Map of Bracket (for Pred Tools)" sheetId="21" state="hidden" r:id="rId17"/>
  </sheets>
  <definedNames>
    <definedName name="averages">'BPI+'!$FK$4:$GP$4</definedName>
    <definedName name="bchk1">'Map of Bracket (for Pred Tools)'!$D$1:$E$16</definedName>
    <definedName name="bchk2">'Map of Bracket (for Pred Tools)'!$D$19:$E$34</definedName>
    <definedName name="bchk3">'Map of Bracket (for Pred Tools)'!$D$36:$E$51</definedName>
    <definedName name="bchk4">'Map of Bracket (for Pred Tools)'!$D$54:$E$69</definedName>
    <definedName name="bpiHeaders">'BPI+'!$1:$1</definedName>
    <definedName name="bpiImportCol">'BPI Import'!$A:$A</definedName>
    <definedName name="bpiPlusHeader">'BPI+'!$A$1:$GP$1</definedName>
    <definedName name="bpiPlusTable">'BPI+'!$A$1:$GQ$279</definedName>
    <definedName name="bpiTeams">'BPI+'!$C:$C</definedName>
    <definedName name="bracketLeft">Bracket!$D$2:$M$33</definedName>
    <definedName name="bracketRight">Bracket!$P$2:$X$33</definedName>
    <definedName name="calculatedResVal">'Res Value'!$BT:$BT</definedName>
    <definedName name="conf1">Seeding!$C:$C</definedName>
    <definedName name="conf2">Seeding!$G:$G</definedName>
    <definedName name="espnMap">mapping!$J:$J</definedName>
    <definedName name="espnMap2">mapping!$K:$K</definedName>
    <definedName name="FGA_COEFFS">Formulas!$A$3:$H$3</definedName>
    <definedName name="FTA_COEFFS">Formulas!$A$31:$F$31</definedName>
    <definedName name="FTPCT_COEFFS">Formulas!$A$38:$D$38</definedName>
    <definedName name="fullSDevTable">'BPI+'!$EC:$FF</definedName>
    <definedName name="importBPICol">'BPI Import'!$B:$B</definedName>
    <definedName name="importBPIRkCol">'BPI Import'!$C:$C</definedName>
    <definedName name="INIcol">mapping!$I:$I</definedName>
    <definedName name="kpDef">'KenPom import'!$I:$I</definedName>
    <definedName name="kpOff">'KenPom import'!$G:$G</definedName>
    <definedName name="kpTeam">'KenPom import'!$B:$B</definedName>
    <definedName name="kpVal">mapping!$D:$D</definedName>
    <definedName name="mascotCol">'BPI+'!$D:$D</definedName>
    <definedName name="perc3pt">'BPI+'!$FH:$FH</definedName>
    <definedName name="qlTable">'BPI+'!$BL:$BX</definedName>
    <definedName name="quad1">'Map of Bracket (for Pred Tools)'!$C$1:$C$16</definedName>
    <definedName name="quadcheck">'Map of Bracket (for Pred Tools)'!$P$1</definedName>
    <definedName name="quadrant1">'Map of Bracket (for Pred Tools)'!$C$1:$E$16</definedName>
    <definedName name="quadrant2">'Map of Bracket (for Pred Tools)'!$C$19:$E$34</definedName>
    <definedName name="quadrant3">'Map of Bracket (for Pred Tools)'!$C$36:$E$51</definedName>
    <definedName name="quadrant4">'Map of Bracket (for Pred Tools)'!$C$54:$E$69</definedName>
    <definedName name="qwqlINIcol">'Res Value'!$B:$B</definedName>
    <definedName name="rank1">Seeding!$A:$A</definedName>
    <definedName name="rank2">Seeding!$E:$E</definedName>
    <definedName name="resValueTeamCol">'Res Value'!$A:$A</definedName>
    <definedName name="RKTEAM">'BPI+'!$A:$C</definedName>
    <definedName name="rlTable">'BPI+'!$AK:$AV</definedName>
    <definedName name="rowOffset">mapping!$N$2</definedName>
    <definedName name="sdevHeader">'BPI+'!$EC$1:$FF$1</definedName>
    <definedName name="sdevTable">'BPI+'!$EC$1:$FF$53</definedName>
    <definedName name="sorCol">'BPI+'!$J:$J</definedName>
    <definedName name="sorRkCol">'SOR Import'!$B:$B</definedName>
    <definedName name="sorRowOffset">mapping!$N$5</definedName>
    <definedName name="sorTeamCol">'SOR Import'!$A:$A</definedName>
    <definedName name="statsCategories">'BPI+'!$CX$1:$DX$1</definedName>
    <definedName name="statsNames">mapping!$P:$Q</definedName>
    <definedName name="STATSTABLE">'BPI+'!$CX:$EB</definedName>
    <definedName name="statsTable2">'BPI+'!$CX$1:$FH$53</definedName>
    <definedName name="statsTable2header">'BPI+'!$CX$1:$FH$1</definedName>
    <definedName name="statsTitles">'1v1 (Prediction Tool)'!$A$6</definedName>
    <definedName name="statTitles">'BPI+'!$CX$1:$EB$1</definedName>
    <definedName name="team1">Seeding!$B:$B</definedName>
    <definedName name="team2">Seeding!$F:$F</definedName>
    <definedName name="teamA">Bracket!$AE$2</definedName>
    <definedName name="teamAA">Seeding!$V$1</definedName>
    <definedName name="teamAB">Seeding!$AB$1</definedName>
    <definedName name="teamAC">Seeding!$AC$1</definedName>
    <definedName name="teamAD">Seeding!$AD$1</definedName>
    <definedName name="teamAE">Seeding!$AE$1</definedName>
    <definedName name="teamArray">'KenPom import'!$AG$2:$CQT$2</definedName>
    <definedName name="teamB">Bracket!$AF$2</definedName>
    <definedName name="teamBB">Seeding!$W$1</definedName>
    <definedName name="teamCC">Seeding!$X$1</definedName>
    <definedName name="teamDD">Seeding!$Y$1</definedName>
    <definedName name="THREEPTA_COEFFS">Formulas!$A$10:$F$10</definedName>
    <definedName name="THREEPTPCT_COEFFS">Formulas!$A$17:$C$17</definedName>
    <definedName name="TODAY">Schedules!$I$1</definedName>
    <definedName name="TWOPTPCT_COEFFS">Formulas!$A$24:$E$24</definedName>
    <definedName name="valCol">mapping!$A:$A</definedName>
    <definedName name="ValueArray">'KenPom import'!$AG$5:$CQT$5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31" l="1"/>
  <c r="B3" i="31" s="1"/>
  <c r="N3" i="31"/>
  <c r="Q3" i="31"/>
  <c r="R3" i="31"/>
  <c r="S3" i="31"/>
  <c r="T3" i="31"/>
  <c r="U3" i="31"/>
  <c r="V3" i="31"/>
  <c r="W3" i="31"/>
  <c r="X3" i="31"/>
  <c r="Y3" i="31"/>
  <c r="Z3" i="31"/>
  <c r="AF3" i="31"/>
  <c r="AG3" i="31"/>
  <c r="AH3" i="31"/>
  <c r="AI3" i="31"/>
  <c r="AJ3" i="31"/>
  <c r="AK3" i="31"/>
  <c r="AL3" i="31"/>
  <c r="AM3" i="31"/>
  <c r="AN3" i="31"/>
  <c r="AT3" i="31"/>
  <c r="AU3" i="31"/>
  <c r="AV3" i="31"/>
  <c r="AW3" i="31"/>
  <c r="AX3" i="31"/>
  <c r="AY3" i="31"/>
  <c r="AZ3" i="31"/>
  <c r="BA3" i="31"/>
  <c r="BB3" i="31"/>
  <c r="BC3" i="31"/>
  <c r="BD3" i="31"/>
  <c r="BE3" i="31"/>
  <c r="BF3" i="31"/>
  <c r="BG3" i="31"/>
  <c r="BH3" i="31"/>
  <c r="BI3" i="31"/>
  <c r="BJ3" i="31"/>
  <c r="BK3" i="31"/>
  <c r="BL3" i="31"/>
  <c r="BM3" i="31"/>
  <c r="BN3" i="31"/>
  <c r="BO3" i="31"/>
  <c r="BP3" i="31"/>
  <c r="BQ3" i="31"/>
  <c r="BR3" i="31"/>
  <c r="BS3" i="31"/>
  <c r="A4" i="31"/>
  <c r="B4" i="31" s="1"/>
  <c r="E4" i="31"/>
  <c r="L4" i="31"/>
  <c r="M4" i="31"/>
  <c r="N4" i="31"/>
  <c r="Q4" i="31"/>
  <c r="R4" i="31"/>
  <c r="S4" i="31"/>
  <c r="T4" i="31"/>
  <c r="U4" i="31"/>
  <c r="V4" i="31"/>
  <c r="W4" i="31"/>
  <c r="X4" i="31"/>
  <c r="Y4" i="31"/>
  <c r="Z4" i="31"/>
  <c r="AI4" i="31"/>
  <c r="AJ4" i="31"/>
  <c r="AK4" i="31"/>
  <c r="AL4" i="31"/>
  <c r="AM4" i="31"/>
  <c r="AN4" i="31"/>
  <c r="AS4" i="31"/>
  <c r="AT4" i="31"/>
  <c r="AU4" i="31"/>
  <c r="AV4" i="31"/>
  <c r="AW4" i="31"/>
  <c r="AX4" i="31"/>
  <c r="AY4" i="31"/>
  <c r="AZ4" i="31"/>
  <c r="BA4" i="31"/>
  <c r="BB4" i="31"/>
  <c r="BC4" i="31"/>
  <c r="BD4" i="31"/>
  <c r="BE4" i="31"/>
  <c r="BF4" i="31"/>
  <c r="BG4" i="31"/>
  <c r="BH4" i="31"/>
  <c r="BI4" i="31"/>
  <c r="BJ4" i="31"/>
  <c r="BK4" i="31"/>
  <c r="BL4" i="31"/>
  <c r="BM4" i="31"/>
  <c r="BN4" i="31"/>
  <c r="BO4" i="31"/>
  <c r="BP4" i="31"/>
  <c r="BQ4" i="31"/>
  <c r="BR4" i="31"/>
  <c r="BS4" i="31"/>
  <c r="A5" i="31"/>
  <c r="B5" i="31" s="1"/>
  <c r="I5" i="31"/>
  <c r="J5" i="31"/>
  <c r="K5" i="31"/>
  <c r="L5" i="31"/>
  <c r="M5" i="31"/>
  <c r="N5" i="31"/>
  <c r="S5" i="31"/>
  <c r="T5" i="31"/>
  <c r="U5" i="31"/>
  <c r="V5" i="31"/>
  <c r="W5" i="31"/>
  <c r="X5" i="31"/>
  <c r="Y5" i="31"/>
  <c r="Z5" i="31"/>
  <c r="AF5" i="31"/>
  <c r="AG5" i="31"/>
  <c r="AH5" i="31"/>
  <c r="AI5" i="31"/>
  <c r="AJ5" i="31"/>
  <c r="AK5" i="31"/>
  <c r="AL5" i="31"/>
  <c r="AM5" i="31"/>
  <c r="AN5" i="31"/>
  <c r="AS5" i="31"/>
  <c r="AT5" i="31"/>
  <c r="AU5" i="31"/>
  <c r="AV5" i="31"/>
  <c r="AW5" i="31"/>
  <c r="AX5" i="31"/>
  <c r="AY5" i="31"/>
  <c r="AZ5" i="31"/>
  <c r="BA5" i="31"/>
  <c r="BB5" i="31"/>
  <c r="BC5" i="31"/>
  <c r="BD5" i="31"/>
  <c r="BE5" i="31"/>
  <c r="BF5" i="31"/>
  <c r="BG5" i="31"/>
  <c r="BH5" i="31"/>
  <c r="BI5" i="31"/>
  <c r="BJ5" i="31"/>
  <c r="BK5" i="31"/>
  <c r="BL5" i="31"/>
  <c r="BM5" i="31"/>
  <c r="BN5" i="31"/>
  <c r="BO5" i="31"/>
  <c r="BP5" i="31"/>
  <c r="BQ5" i="31"/>
  <c r="BR5" i="31"/>
  <c r="BS5" i="31"/>
  <c r="A6" i="31"/>
  <c r="B6" i="31" s="1"/>
  <c r="H6" i="31"/>
  <c r="I6" i="31"/>
  <c r="J6" i="31"/>
  <c r="K6" i="31"/>
  <c r="L6" i="31"/>
  <c r="M6" i="31"/>
  <c r="N6" i="31"/>
  <c r="U6" i="31"/>
  <c r="V6" i="31"/>
  <c r="W6" i="31"/>
  <c r="X6" i="31"/>
  <c r="Y6" i="31"/>
  <c r="Z6" i="31"/>
  <c r="AF6" i="31"/>
  <c r="AG6" i="31"/>
  <c r="AH6" i="31"/>
  <c r="AI6" i="31"/>
  <c r="AJ6" i="31"/>
  <c r="AK6" i="31"/>
  <c r="AL6" i="31"/>
  <c r="AM6" i="31"/>
  <c r="AN6" i="31"/>
  <c r="AS6" i="31"/>
  <c r="AT6" i="31"/>
  <c r="AU6" i="31"/>
  <c r="AV6" i="31"/>
  <c r="AW6" i="31"/>
  <c r="AX6" i="31"/>
  <c r="AY6" i="31"/>
  <c r="AZ6" i="31"/>
  <c r="BA6" i="31"/>
  <c r="BB6" i="31"/>
  <c r="BC6" i="31"/>
  <c r="BD6" i="31"/>
  <c r="BE6" i="31"/>
  <c r="BF6" i="31"/>
  <c r="BG6" i="31"/>
  <c r="BH6" i="31"/>
  <c r="BI6" i="31"/>
  <c r="BJ6" i="31"/>
  <c r="BK6" i="31"/>
  <c r="BL6" i="31"/>
  <c r="BM6" i="31"/>
  <c r="BN6" i="31"/>
  <c r="BO6" i="31"/>
  <c r="BP6" i="31"/>
  <c r="BQ6" i="31"/>
  <c r="BR6" i="31"/>
  <c r="BS6" i="31"/>
  <c r="A7" i="31"/>
  <c r="B7" i="31" s="1"/>
  <c r="I7" i="31"/>
  <c r="J7" i="31"/>
  <c r="K7" i="31"/>
  <c r="L7" i="31"/>
  <c r="M7" i="31"/>
  <c r="N7" i="31"/>
  <c r="R7" i="31"/>
  <c r="S7" i="31"/>
  <c r="T7" i="31"/>
  <c r="U7" i="31"/>
  <c r="V7" i="31"/>
  <c r="W7" i="31"/>
  <c r="X7" i="31"/>
  <c r="Y7" i="31"/>
  <c r="Z7" i="31"/>
  <c r="AE7" i="31"/>
  <c r="AF7" i="31"/>
  <c r="AG7" i="31"/>
  <c r="AH7" i="31"/>
  <c r="AI7" i="31"/>
  <c r="AJ7" i="31"/>
  <c r="AK7" i="31"/>
  <c r="AL7" i="31"/>
  <c r="AM7" i="31"/>
  <c r="AN7" i="31"/>
  <c r="AO7" i="31"/>
  <c r="AP7" i="31"/>
  <c r="AQ7" i="31"/>
  <c r="AR7" i="31"/>
  <c r="AS7" i="31"/>
  <c r="AT7" i="31"/>
  <c r="AU7" i="31"/>
  <c r="AV7" i="31"/>
  <c r="AW7" i="31"/>
  <c r="AX7" i="31"/>
  <c r="AY7" i="31"/>
  <c r="AZ7" i="31"/>
  <c r="BA7" i="31"/>
  <c r="BB7" i="31"/>
  <c r="BC7" i="31"/>
  <c r="BD7" i="31"/>
  <c r="BE7" i="31"/>
  <c r="BF7" i="31"/>
  <c r="BG7" i="31"/>
  <c r="BH7" i="31"/>
  <c r="BI7" i="31"/>
  <c r="BJ7" i="31"/>
  <c r="BK7" i="31"/>
  <c r="BL7" i="31"/>
  <c r="BM7" i="31"/>
  <c r="BN7" i="31"/>
  <c r="BO7" i="31"/>
  <c r="BP7" i="31"/>
  <c r="BQ7" i="31"/>
  <c r="BR7" i="31"/>
  <c r="BS7" i="31"/>
  <c r="A8" i="31"/>
  <c r="B8" i="31"/>
  <c r="H8" i="31"/>
  <c r="I8" i="31"/>
  <c r="J8" i="31"/>
  <c r="K8" i="31"/>
  <c r="L8" i="31"/>
  <c r="M8" i="31"/>
  <c r="N8" i="31"/>
  <c r="S8" i="31"/>
  <c r="T8" i="31"/>
  <c r="U8" i="31"/>
  <c r="V8" i="31"/>
  <c r="W8" i="31"/>
  <c r="X8" i="31"/>
  <c r="Y8" i="31"/>
  <c r="Z8" i="31"/>
  <c r="AD8" i="31"/>
  <c r="AE8" i="31"/>
  <c r="AF8" i="31"/>
  <c r="AG8" i="31"/>
  <c r="AH8" i="31"/>
  <c r="AI8" i="31"/>
  <c r="AJ8" i="31"/>
  <c r="AK8" i="31"/>
  <c r="AL8" i="31"/>
  <c r="AM8" i="31"/>
  <c r="AN8" i="31"/>
  <c r="AS8" i="31"/>
  <c r="AT8" i="31"/>
  <c r="AU8" i="31"/>
  <c r="AV8" i="31"/>
  <c r="AW8" i="31"/>
  <c r="AX8" i="31"/>
  <c r="AY8" i="31"/>
  <c r="AZ8" i="31"/>
  <c r="BA8" i="31"/>
  <c r="BB8" i="31"/>
  <c r="BC8" i="31"/>
  <c r="BD8" i="31"/>
  <c r="BE8" i="31"/>
  <c r="BF8" i="31"/>
  <c r="BG8" i="31"/>
  <c r="BH8" i="31"/>
  <c r="BI8" i="31"/>
  <c r="BJ8" i="31"/>
  <c r="BK8" i="31"/>
  <c r="BL8" i="31"/>
  <c r="BM8" i="31"/>
  <c r="BN8" i="31"/>
  <c r="BO8" i="31"/>
  <c r="BP8" i="31"/>
  <c r="BQ8" i="31"/>
  <c r="BR8" i="31"/>
  <c r="BS8" i="31"/>
  <c r="A9" i="31"/>
  <c r="B9" i="31" s="1"/>
  <c r="I9" i="31"/>
  <c r="J9" i="31"/>
  <c r="K9" i="31"/>
  <c r="L9" i="31"/>
  <c r="M9" i="31"/>
  <c r="N9" i="31"/>
  <c r="U9" i="31"/>
  <c r="V9" i="31"/>
  <c r="W9" i="31"/>
  <c r="X9" i="31"/>
  <c r="Y9" i="31"/>
  <c r="Z9" i="31"/>
  <c r="AJ9" i="31"/>
  <c r="AK9" i="31"/>
  <c r="AL9" i="31"/>
  <c r="AM9" i="31"/>
  <c r="AN9" i="31"/>
  <c r="AT9" i="31"/>
  <c r="AU9" i="31"/>
  <c r="AV9" i="31"/>
  <c r="AW9" i="31"/>
  <c r="AX9" i="31"/>
  <c r="AY9" i="31"/>
  <c r="AZ9" i="31"/>
  <c r="BA9" i="31"/>
  <c r="BB9" i="31"/>
  <c r="BC9" i="31"/>
  <c r="BD9" i="31"/>
  <c r="BE9" i="31"/>
  <c r="BF9" i="31"/>
  <c r="BG9" i="31"/>
  <c r="BH9" i="31"/>
  <c r="BI9" i="31"/>
  <c r="BJ9" i="31"/>
  <c r="BK9" i="31"/>
  <c r="BL9" i="31"/>
  <c r="BM9" i="31"/>
  <c r="BN9" i="31"/>
  <c r="BO9" i="31"/>
  <c r="BP9" i="31"/>
  <c r="BQ9" i="31"/>
  <c r="BR9" i="31"/>
  <c r="BS9" i="31"/>
  <c r="A10" i="31"/>
  <c r="B10" i="31" s="1"/>
  <c r="G10" i="31"/>
  <c r="H10" i="31"/>
  <c r="I10" i="31"/>
  <c r="J10" i="31"/>
  <c r="K10" i="31"/>
  <c r="L10" i="31"/>
  <c r="M10" i="31"/>
  <c r="N10" i="31"/>
  <c r="R10" i="31"/>
  <c r="S10" i="31"/>
  <c r="T10" i="31"/>
  <c r="U10" i="31"/>
  <c r="V10" i="31"/>
  <c r="W10" i="31"/>
  <c r="X10" i="31"/>
  <c r="Y10" i="31"/>
  <c r="Z10" i="31"/>
  <c r="AJ10" i="31"/>
  <c r="AK10" i="31"/>
  <c r="AL10" i="31"/>
  <c r="AM10" i="31"/>
  <c r="AN10" i="31"/>
  <c r="AS10" i="31"/>
  <c r="AT10" i="31"/>
  <c r="AU10" i="31"/>
  <c r="AV10" i="31"/>
  <c r="AW10" i="31"/>
  <c r="AX10" i="31"/>
  <c r="AY10" i="31"/>
  <c r="AZ10" i="31"/>
  <c r="BA10" i="31"/>
  <c r="BB10" i="31"/>
  <c r="BC10" i="31"/>
  <c r="BD10" i="31"/>
  <c r="BE10" i="31"/>
  <c r="BF10" i="31"/>
  <c r="BG10" i="31"/>
  <c r="BH10" i="31"/>
  <c r="BI10" i="31"/>
  <c r="BJ10" i="31"/>
  <c r="BK10" i="31"/>
  <c r="BL10" i="31"/>
  <c r="BM10" i="31"/>
  <c r="BN10" i="31"/>
  <c r="BO10" i="31"/>
  <c r="BP10" i="31"/>
  <c r="BQ10" i="31"/>
  <c r="BR10" i="31"/>
  <c r="BS10" i="31"/>
  <c r="A11" i="31"/>
  <c r="B11" i="31" s="1"/>
  <c r="H11" i="31"/>
  <c r="I11" i="31"/>
  <c r="J11" i="31"/>
  <c r="K11" i="31"/>
  <c r="L11" i="31"/>
  <c r="M11" i="31"/>
  <c r="N11" i="31"/>
  <c r="S11" i="31"/>
  <c r="T11" i="31"/>
  <c r="U11" i="31"/>
  <c r="V11" i="31"/>
  <c r="W11" i="31"/>
  <c r="X11" i="31"/>
  <c r="Y11" i="31"/>
  <c r="Z11" i="31"/>
  <c r="AJ11" i="31"/>
  <c r="AK11" i="31"/>
  <c r="AL11" i="31"/>
  <c r="AM11" i="31"/>
  <c r="AN11" i="31"/>
  <c r="AS11" i="31"/>
  <c r="AT11" i="31"/>
  <c r="AU11" i="31"/>
  <c r="AV11" i="31"/>
  <c r="AW11" i="31"/>
  <c r="AX11" i="31"/>
  <c r="AY11" i="31"/>
  <c r="AZ11" i="31"/>
  <c r="BA11" i="31"/>
  <c r="BB11" i="31"/>
  <c r="BC11" i="31"/>
  <c r="BD11" i="31"/>
  <c r="BE11" i="31"/>
  <c r="BF11" i="31"/>
  <c r="BG11" i="31"/>
  <c r="BH11" i="31"/>
  <c r="BI11" i="31"/>
  <c r="BJ11" i="31"/>
  <c r="BK11" i="31"/>
  <c r="BL11" i="31"/>
  <c r="BM11" i="31"/>
  <c r="BN11" i="31"/>
  <c r="BO11" i="31"/>
  <c r="BP11" i="31"/>
  <c r="BQ11" i="31"/>
  <c r="BR11" i="31"/>
  <c r="BS11" i="31"/>
  <c r="A12" i="31"/>
  <c r="B12" i="31" s="1"/>
  <c r="H12" i="31"/>
  <c r="I12" i="31"/>
  <c r="J12" i="31"/>
  <c r="K12" i="31"/>
  <c r="L12" i="31"/>
  <c r="M12" i="31"/>
  <c r="N12" i="31"/>
  <c r="S12" i="31"/>
  <c r="T12" i="31"/>
  <c r="U12" i="31"/>
  <c r="V12" i="31"/>
  <c r="W12" i="31"/>
  <c r="X12" i="31"/>
  <c r="Y12" i="31"/>
  <c r="Z12" i="31"/>
  <c r="AF12" i="31"/>
  <c r="AG12" i="31"/>
  <c r="AH12" i="31"/>
  <c r="AI12" i="31"/>
  <c r="AJ12" i="31"/>
  <c r="AK12" i="31"/>
  <c r="AL12" i="31"/>
  <c r="AM12" i="31"/>
  <c r="AN12" i="31"/>
  <c r="AR12" i="31"/>
  <c r="AS12" i="31"/>
  <c r="AT12" i="31"/>
  <c r="AU12" i="31"/>
  <c r="AV12" i="31"/>
  <c r="AW12" i="31"/>
  <c r="AX12" i="31"/>
  <c r="AY12" i="31"/>
  <c r="AZ12" i="31"/>
  <c r="BA12" i="31"/>
  <c r="BB12" i="31"/>
  <c r="BC12" i="31"/>
  <c r="BD12" i="31"/>
  <c r="BE12" i="31"/>
  <c r="BF12" i="31"/>
  <c r="BG12" i="31"/>
  <c r="BH12" i="31"/>
  <c r="BI12" i="31"/>
  <c r="BJ12" i="31"/>
  <c r="BK12" i="31"/>
  <c r="BL12" i="31"/>
  <c r="BM12" i="31"/>
  <c r="BN12" i="31"/>
  <c r="BO12" i="31"/>
  <c r="BP12" i="31"/>
  <c r="BQ12" i="31"/>
  <c r="BR12" i="31"/>
  <c r="BS12" i="31"/>
  <c r="A13" i="31"/>
  <c r="B13" i="31" s="1"/>
  <c r="I13" i="31"/>
  <c r="J13" i="31"/>
  <c r="K13" i="31"/>
  <c r="L13" i="31"/>
  <c r="M13" i="31"/>
  <c r="N13" i="31"/>
  <c r="U13" i="31"/>
  <c r="V13" i="31"/>
  <c r="W13" i="31"/>
  <c r="X13" i="31"/>
  <c r="Y13" i="31"/>
  <c r="Z13" i="31"/>
  <c r="AH13" i="31"/>
  <c r="AI13" i="31"/>
  <c r="AJ13" i="31"/>
  <c r="AK13" i="31"/>
  <c r="AL13" i="31"/>
  <c r="AM13" i="31"/>
  <c r="AN13" i="31"/>
  <c r="AT13" i="31"/>
  <c r="AU13" i="31"/>
  <c r="AV13" i="31"/>
  <c r="AW13" i="31"/>
  <c r="AX13" i="31"/>
  <c r="AY13" i="31"/>
  <c r="AZ13" i="31"/>
  <c r="BA13" i="31"/>
  <c r="BB13" i="31"/>
  <c r="BC13" i="31"/>
  <c r="BD13" i="31"/>
  <c r="BE13" i="31"/>
  <c r="BF13" i="31"/>
  <c r="BG13" i="31"/>
  <c r="BH13" i="31"/>
  <c r="BI13" i="31"/>
  <c r="BJ13" i="31"/>
  <c r="BK13" i="31"/>
  <c r="BL13" i="31"/>
  <c r="BM13" i="31"/>
  <c r="BN13" i="31"/>
  <c r="BO13" i="31"/>
  <c r="BP13" i="31"/>
  <c r="BQ13" i="31"/>
  <c r="BR13" i="31"/>
  <c r="BS13" i="31"/>
  <c r="A14" i="31"/>
  <c r="B14" i="31" s="1"/>
  <c r="H14" i="31"/>
  <c r="I14" i="31"/>
  <c r="J14" i="31"/>
  <c r="K14" i="31"/>
  <c r="L14" i="31"/>
  <c r="M14" i="31"/>
  <c r="N14" i="31"/>
  <c r="U14" i="31"/>
  <c r="V14" i="31"/>
  <c r="W14" i="31"/>
  <c r="X14" i="31"/>
  <c r="Y14" i="31"/>
  <c r="Z14" i="31"/>
  <c r="AH14" i="31"/>
  <c r="AI14" i="31"/>
  <c r="AJ14" i="31"/>
  <c r="AK14" i="31"/>
  <c r="AL14" i="31"/>
  <c r="AM14" i="31"/>
  <c r="AN14" i="31"/>
  <c r="AT14" i="31"/>
  <c r="AU14" i="31"/>
  <c r="AV14" i="31"/>
  <c r="AW14" i="31"/>
  <c r="AX14" i="31"/>
  <c r="AY14" i="31"/>
  <c r="AZ14" i="31"/>
  <c r="BA14" i="31"/>
  <c r="BB14" i="31"/>
  <c r="BC14" i="31"/>
  <c r="BD14" i="31"/>
  <c r="BE14" i="31"/>
  <c r="BF14" i="31"/>
  <c r="BG14" i="31"/>
  <c r="BH14" i="31"/>
  <c r="BI14" i="31"/>
  <c r="BJ14" i="31"/>
  <c r="BK14" i="31"/>
  <c r="BL14" i="31"/>
  <c r="BM14" i="31"/>
  <c r="BN14" i="31"/>
  <c r="BO14" i="31"/>
  <c r="BP14" i="31"/>
  <c r="BQ14" i="31"/>
  <c r="BR14" i="31"/>
  <c r="BS14" i="31"/>
  <c r="A15" i="31"/>
  <c r="B15" i="31" s="1"/>
  <c r="H15" i="31"/>
  <c r="I15" i="31"/>
  <c r="J15" i="31"/>
  <c r="K15" i="31"/>
  <c r="L15" i="31"/>
  <c r="M15" i="31"/>
  <c r="N15" i="31"/>
  <c r="U15" i="31"/>
  <c r="V15" i="31"/>
  <c r="W15" i="31"/>
  <c r="X15" i="31"/>
  <c r="Y15" i="31"/>
  <c r="Z15" i="31"/>
  <c r="AH15" i="31"/>
  <c r="AI15" i="31"/>
  <c r="AJ15" i="31"/>
  <c r="AK15" i="31"/>
  <c r="AL15" i="31"/>
  <c r="AM15" i="31"/>
  <c r="AN15" i="31"/>
  <c r="AT15" i="31"/>
  <c r="AU15" i="31"/>
  <c r="AV15" i="31"/>
  <c r="AW15" i="31"/>
  <c r="AX15" i="31"/>
  <c r="AY15" i="31"/>
  <c r="AZ15" i="31"/>
  <c r="BA15" i="31"/>
  <c r="BB15" i="31"/>
  <c r="BC15" i="31"/>
  <c r="BD15" i="31"/>
  <c r="BE15" i="31"/>
  <c r="BF15" i="31"/>
  <c r="BG15" i="31"/>
  <c r="BH15" i="31"/>
  <c r="BI15" i="31"/>
  <c r="BJ15" i="31"/>
  <c r="BK15" i="31"/>
  <c r="BL15" i="31"/>
  <c r="BM15" i="31"/>
  <c r="BN15" i="31"/>
  <c r="BO15" i="31"/>
  <c r="BP15" i="31"/>
  <c r="BQ15" i="31"/>
  <c r="BR15" i="31"/>
  <c r="BS15" i="31"/>
  <c r="A16" i="31"/>
  <c r="B16" i="31" s="1"/>
  <c r="F16" i="31"/>
  <c r="G16" i="31"/>
  <c r="H16" i="31"/>
  <c r="I16" i="31"/>
  <c r="J16" i="31"/>
  <c r="K16" i="31"/>
  <c r="L16" i="31"/>
  <c r="M16" i="31"/>
  <c r="N16" i="31"/>
  <c r="S16" i="31"/>
  <c r="T16" i="31"/>
  <c r="U16" i="31"/>
  <c r="V16" i="31"/>
  <c r="W16" i="31"/>
  <c r="X16" i="31"/>
  <c r="Y16" i="31"/>
  <c r="Z16" i="31"/>
  <c r="AF16" i="31"/>
  <c r="AG16" i="31"/>
  <c r="AH16" i="31"/>
  <c r="AI16" i="31"/>
  <c r="AJ16" i="31"/>
  <c r="AK16" i="31"/>
  <c r="AL16" i="31"/>
  <c r="AM16" i="31"/>
  <c r="AN16" i="31"/>
  <c r="AT16" i="31"/>
  <c r="AU16" i="31"/>
  <c r="AV16" i="31"/>
  <c r="AW16" i="31"/>
  <c r="AX16" i="31"/>
  <c r="AY16" i="31"/>
  <c r="AZ16" i="31"/>
  <c r="BA16" i="31"/>
  <c r="BB16" i="31"/>
  <c r="BC16" i="31"/>
  <c r="BD16" i="31"/>
  <c r="BE16" i="31"/>
  <c r="BF16" i="31"/>
  <c r="BG16" i="31"/>
  <c r="BH16" i="31"/>
  <c r="BI16" i="31"/>
  <c r="BJ16" i="31"/>
  <c r="BK16" i="31"/>
  <c r="BL16" i="31"/>
  <c r="BM16" i="31"/>
  <c r="BN16" i="31"/>
  <c r="BO16" i="31"/>
  <c r="BP16" i="31"/>
  <c r="BQ16" i="31"/>
  <c r="BR16" i="31"/>
  <c r="BS16" i="31"/>
  <c r="A17" i="31"/>
  <c r="B17" i="31" s="1"/>
  <c r="G17" i="31"/>
  <c r="H17" i="31"/>
  <c r="I17" i="31"/>
  <c r="J17" i="31"/>
  <c r="K17" i="31"/>
  <c r="L17" i="31"/>
  <c r="M17" i="31"/>
  <c r="N17" i="31"/>
  <c r="V17" i="31"/>
  <c r="W17" i="31"/>
  <c r="X17" i="31"/>
  <c r="Y17" i="31"/>
  <c r="Z17" i="31"/>
  <c r="AF17" i="31"/>
  <c r="AG17" i="31"/>
  <c r="AH17" i="31"/>
  <c r="AI17" i="31"/>
  <c r="AJ17" i="31"/>
  <c r="AK17" i="31"/>
  <c r="AL17" i="31"/>
  <c r="AM17" i="31"/>
  <c r="AN17" i="31"/>
  <c r="AT17" i="31"/>
  <c r="AU17" i="31"/>
  <c r="AV17" i="31"/>
  <c r="AW17" i="31"/>
  <c r="AX17" i="31"/>
  <c r="AY17" i="31"/>
  <c r="AZ17" i="31"/>
  <c r="BA17" i="31"/>
  <c r="BB17" i="31"/>
  <c r="BC17" i="31"/>
  <c r="BD17" i="31"/>
  <c r="BE17" i="31"/>
  <c r="BF17" i="31"/>
  <c r="BG17" i="31"/>
  <c r="BH17" i="31"/>
  <c r="BI17" i="31"/>
  <c r="BJ17" i="31"/>
  <c r="BK17" i="31"/>
  <c r="BL17" i="31"/>
  <c r="BM17" i="31"/>
  <c r="BN17" i="31"/>
  <c r="BO17" i="31"/>
  <c r="BP17" i="31"/>
  <c r="BQ17" i="31"/>
  <c r="BR17" i="31"/>
  <c r="BS17" i="31"/>
  <c r="A18" i="31"/>
  <c r="B18" i="31" s="1"/>
  <c r="G18" i="31"/>
  <c r="H18" i="31"/>
  <c r="I18" i="31"/>
  <c r="J18" i="31"/>
  <c r="K18" i="31"/>
  <c r="L18" i="31"/>
  <c r="M18" i="31"/>
  <c r="N18" i="31"/>
  <c r="W18" i="31"/>
  <c r="X18" i="31"/>
  <c r="Y18" i="31"/>
  <c r="Z18" i="31"/>
  <c r="AE18" i="31"/>
  <c r="AF18" i="31"/>
  <c r="AG18" i="31"/>
  <c r="AH18" i="31"/>
  <c r="AI18" i="31"/>
  <c r="AJ18" i="31"/>
  <c r="AK18" i="31"/>
  <c r="AL18" i="31"/>
  <c r="AM18" i="31"/>
  <c r="AN18" i="31"/>
  <c r="AT18" i="31"/>
  <c r="AU18" i="31"/>
  <c r="AV18" i="31"/>
  <c r="AW18" i="31"/>
  <c r="AX18" i="31"/>
  <c r="AY18" i="31"/>
  <c r="AZ18" i="31"/>
  <c r="BA18" i="31"/>
  <c r="BB18" i="31"/>
  <c r="BC18" i="31"/>
  <c r="BD18" i="31"/>
  <c r="BE18" i="31"/>
  <c r="BF18" i="31"/>
  <c r="BG18" i="31"/>
  <c r="BH18" i="31"/>
  <c r="BI18" i="31"/>
  <c r="BJ18" i="31"/>
  <c r="BK18" i="31"/>
  <c r="BL18" i="31"/>
  <c r="BM18" i="31"/>
  <c r="BN18" i="31"/>
  <c r="BO18" i="31"/>
  <c r="BP18" i="31"/>
  <c r="BQ18" i="31"/>
  <c r="BR18" i="31"/>
  <c r="BS18" i="31"/>
  <c r="A19" i="31"/>
  <c r="B19" i="31" s="1"/>
  <c r="H19" i="31"/>
  <c r="I19" i="31"/>
  <c r="J19" i="31"/>
  <c r="K19" i="31"/>
  <c r="L19" i="31"/>
  <c r="M19" i="31"/>
  <c r="N19" i="31"/>
  <c r="U19" i="31"/>
  <c r="V19" i="31"/>
  <c r="W19" i="31"/>
  <c r="X19" i="31"/>
  <c r="Y19" i="31"/>
  <c r="Z19" i="31"/>
  <c r="AH19" i="31"/>
  <c r="AI19" i="31"/>
  <c r="AJ19" i="31"/>
  <c r="AK19" i="31"/>
  <c r="AL19" i="31"/>
  <c r="AM19" i="31"/>
  <c r="AN19" i="31"/>
  <c r="AU19" i="31"/>
  <c r="AV19" i="31"/>
  <c r="AW19" i="31"/>
  <c r="AX19" i="31"/>
  <c r="AY19" i="31"/>
  <c r="AZ19" i="31"/>
  <c r="BA19" i="31"/>
  <c r="BB19" i="31"/>
  <c r="BC19" i="31"/>
  <c r="BD19" i="31"/>
  <c r="BE19" i="31"/>
  <c r="BF19" i="31"/>
  <c r="BG19" i="31"/>
  <c r="BH19" i="31"/>
  <c r="BI19" i="31"/>
  <c r="BJ19" i="31"/>
  <c r="BK19" i="31"/>
  <c r="BL19" i="31"/>
  <c r="BM19" i="31"/>
  <c r="BN19" i="31"/>
  <c r="BO19" i="31"/>
  <c r="BP19" i="31"/>
  <c r="BQ19" i="31"/>
  <c r="BR19" i="31"/>
  <c r="BS19" i="31"/>
  <c r="A20" i="31"/>
  <c r="B20" i="31" s="1"/>
  <c r="H20" i="31"/>
  <c r="I20" i="31"/>
  <c r="J20" i="31"/>
  <c r="K20" i="31"/>
  <c r="L20" i="31"/>
  <c r="M20" i="31"/>
  <c r="N20" i="31"/>
  <c r="W20" i="31"/>
  <c r="X20" i="31"/>
  <c r="Y20" i="31"/>
  <c r="Z20" i="31"/>
  <c r="AE20" i="31"/>
  <c r="AF20" i="31"/>
  <c r="AG20" i="31"/>
  <c r="AH20" i="31"/>
  <c r="AI20" i="31"/>
  <c r="AJ20" i="31"/>
  <c r="AK20" i="31"/>
  <c r="AL20" i="31"/>
  <c r="AM20" i="31"/>
  <c r="AN20" i="31"/>
  <c r="AU20" i="31"/>
  <c r="AV20" i="31"/>
  <c r="AW20" i="31"/>
  <c r="AX20" i="31"/>
  <c r="AY20" i="31"/>
  <c r="AZ20" i="31"/>
  <c r="BA20" i="31"/>
  <c r="BB20" i="31"/>
  <c r="BC20" i="31"/>
  <c r="BD20" i="31"/>
  <c r="BE20" i="31"/>
  <c r="BF20" i="31"/>
  <c r="BG20" i="31"/>
  <c r="BH20" i="31"/>
  <c r="BI20" i="31"/>
  <c r="BJ20" i="31"/>
  <c r="BK20" i="31"/>
  <c r="BL20" i="31"/>
  <c r="BM20" i="31"/>
  <c r="BN20" i="31"/>
  <c r="BO20" i="31"/>
  <c r="BP20" i="31"/>
  <c r="BQ20" i="31"/>
  <c r="BR20" i="31"/>
  <c r="BS20" i="31"/>
  <c r="A21" i="31"/>
  <c r="B21" i="31" s="1"/>
  <c r="H21" i="31"/>
  <c r="I21" i="31"/>
  <c r="J21" i="31"/>
  <c r="K21" i="31"/>
  <c r="L21" i="31"/>
  <c r="M21" i="31"/>
  <c r="N21" i="31"/>
  <c r="T21" i="31"/>
  <c r="U21" i="31"/>
  <c r="V21" i="31"/>
  <c r="W21" i="31"/>
  <c r="X21" i="31"/>
  <c r="Y21" i="31"/>
  <c r="Z21" i="31"/>
  <c r="AE21" i="31"/>
  <c r="AF21" i="31"/>
  <c r="AG21" i="31"/>
  <c r="AH21" i="31"/>
  <c r="AI21" i="31"/>
  <c r="AJ21" i="31"/>
  <c r="AK21" i="31"/>
  <c r="AL21" i="31"/>
  <c r="AM21" i="31"/>
  <c r="AN21" i="31"/>
  <c r="AU21" i="31"/>
  <c r="AV21" i="31"/>
  <c r="AW21" i="31"/>
  <c r="AX21" i="31"/>
  <c r="AY21" i="31"/>
  <c r="AZ21" i="31"/>
  <c r="BA21" i="31"/>
  <c r="BB21" i="31"/>
  <c r="BC21" i="31"/>
  <c r="BD21" i="31"/>
  <c r="BE21" i="31"/>
  <c r="BF21" i="31"/>
  <c r="BG21" i="31"/>
  <c r="BH21" i="31"/>
  <c r="BI21" i="31"/>
  <c r="BJ21" i="31"/>
  <c r="BK21" i="31"/>
  <c r="BL21" i="31"/>
  <c r="BM21" i="31"/>
  <c r="BN21" i="31"/>
  <c r="BO21" i="31"/>
  <c r="BP21" i="31"/>
  <c r="BQ21" i="31"/>
  <c r="BR21" i="31"/>
  <c r="BS21" i="31"/>
  <c r="A22" i="31"/>
  <c r="B22" i="31"/>
  <c r="H22" i="31"/>
  <c r="I22" i="31"/>
  <c r="J22" i="31"/>
  <c r="K22" i="31"/>
  <c r="L22" i="31"/>
  <c r="M22" i="31"/>
  <c r="N22" i="31"/>
  <c r="U22" i="31"/>
  <c r="V22" i="31"/>
  <c r="W22" i="31"/>
  <c r="X22" i="31"/>
  <c r="Y22" i="31"/>
  <c r="Z22" i="31"/>
  <c r="AE22" i="31"/>
  <c r="AF22" i="31"/>
  <c r="AG22" i="31"/>
  <c r="AH22" i="31"/>
  <c r="AI22" i="31"/>
  <c r="AJ22" i="31"/>
  <c r="AK22" i="31"/>
  <c r="AL22" i="31"/>
  <c r="AM22" i="31"/>
  <c r="AN22" i="31"/>
  <c r="AV22" i="31"/>
  <c r="AW22" i="31"/>
  <c r="AX22" i="31"/>
  <c r="AY22" i="31"/>
  <c r="AZ22" i="31"/>
  <c r="BA22" i="31"/>
  <c r="BB22" i="31"/>
  <c r="BC22" i="31"/>
  <c r="BD22" i="31"/>
  <c r="BE22" i="31"/>
  <c r="BF22" i="31"/>
  <c r="BG22" i="31"/>
  <c r="BH22" i="31"/>
  <c r="BI22" i="31"/>
  <c r="BJ22" i="31"/>
  <c r="BK22" i="31"/>
  <c r="BL22" i="31"/>
  <c r="BM22" i="31"/>
  <c r="BN22" i="31"/>
  <c r="BO22" i="31"/>
  <c r="BP22" i="31"/>
  <c r="BQ22" i="31"/>
  <c r="BR22" i="31"/>
  <c r="BS22" i="31"/>
  <c r="A23" i="31"/>
  <c r="B23" i="31" s="1"/>
  <c r="G23" i="31"/>
  <c r="H23" i="31"/>
  <c r="I23" i="31"/>
  <c r="J23" i="31"/>
  <c r="K23" i="31"/>
  <c r="L23" i="31"/>
  <c r="M23" i="31"/>
  <c r="N23" i="31"/>
  <c r="V23" i="31"/>
  <c r="W23" i="31"/>
  <c r="X23" i="31"/>
  <c r="Y23" i="31"/>
  <c r="Z23" i="31"/>
  <c r="AE23" i="31"/>
  <c r="AF23" i="31"/>
  <c r="AG23" i="31"/>
  <c r="AH23" i="31"/>
  <c r="AI23" i="31"/>
  <c r="AJ23" i="31"/>
  <c r="AK23" i="31"/>
  <c r="AL23" i="31"/>
  <c r="AM23" i="31"/>
  <c r="AN23" i="31"/>
  <c r="AU23" i="31"/>
  <c r="AV23" i="31"/>
  <c r="AW23" i="31"/>
  <c r="AX23" i="31"/>
  <c r="AY23" i="31"/>
  <c r="AZ23" i="31"/>
  <c r="BA23" i="31"/>
  <c r="BB23" i="31"/>
  <c r="BC23" i="31"/>
  <c r="BD23" i="31"/>
  <c r="BE23" i="31"/>
  <c r="BF23" i="31"/>
  <c r="BG23" i="31"/>
  <c r="BH23" i="31"/>
  <c r="BI23" i="31"/>
  <c r="BJ23" i="31"/>
  <c r="BK23" i="31"/>
  <c r="BL23" i="31"/>
  <c r="BM23" i="31"/>
  <c r="BN23" i="31"/>
  <c r="BO23" i="31"/>
  <c r="BP23" i="31"/>
  <c r="BQ23" i="31"/>
  <c r="BR23" i="31"/>
  <c r="BS23" i="31"/>
  <c r="A24" i="31"/>
  <c r="B24" i="31" s="1"/>
  <c r="G24" i="31"/>
  <c r="H24" i="31"/>
  <c r="I24" i="31"/>
  <c r="J24" i="31"/>
  <c r="K24" i="31"/>
  <c r="L24" i="31"/>
  <c r="M24" i="31"/>
  <c r="N24" i="31"/>
  <c r="V24" i="31"/>
  <c r="W24" i="31"/>
  <c r="X24" i="31"/>
  <c r="Y24" i="31"/>
  <c r="Z24" i="31"/>
  <c r="AE24" i="31"/>
  <c r="AF24" i="31"/>
  <c r="AG24" i="31"/>
  <c r="AH24" i="31"/>
  <c r="AI24" i="31"/>
  <c r="AJ24" i="31"/>
  <c r="AK24" i="31"/>
  <c r="AL24" i="31"/>
  <c r="AM24" i="31"/>
  <c r="AN24" i="31"/>
  <c r="AV24" i="31"/>
  <c r="AW24" i="31"/>
  <c r="AX24" i="31"/>
  <c r="AY24" i="31"/>
  <c r="AZ24" i="31"/>
  <c r="BA24" i="31"/>
  <c r="BB24" i="31"/>
  <c r="BC24" i="31"/>
  <c r="BD24" i="31"/>
  <c r="BE24" i="31"/>
  <c r="BF24" i="31"/>
  <c r="BG24" i="31"/>
  <c r="BH24" i="31"/>
  <c r="BI24" i="31"/>
  <c r="BJ24" i="31"/>
  <c r="BK24" i="31"/>
  <c r="BL24" i="31"/>
  <c r="BM24" i="31"/>
  <c r="BN24" i="31"/>
  <c r="BO24" i="31"/>
  <c r="BP24" i="31"/>
  <c r="BQ24" i="31"/>
  <c r="BR24" i="31"/>
  <c r="BS24" i="31"/>
  <c r="A25" i="31"/>
  <c r="B25" i="31" s="1"/>
  <c r="G25" i="31"/>
  <c r="H25" i="31"/>
  <c r="I25" i="31"/>
  <c r="J25" i="31"/>
  <c r="K25" i="31"/>
  <c r="L25" i="31"/>
  <c r="M25" i="31"/>
  <c r="N25" i="31"/>
  <c r="U25" i="31"/>
  <c r="V25" i="31"/>
  <c r="W25" i="31"/>
  <c r="X25" i="31"/>
  <c r="Y25" i="31"/>
  <c r="Z25" i="31"/>
  <c r="AE25" i="31"/>
  <c r="AF25" i="31"/>
  <c r="AG25" i="31"/>
  <c r="AH25" i="31"/>
  <c r="AI25" i="31"/>
  <c r="AJ25" i="31"/>
  <c r="AK25" i="31"/>
  <c r="AL25" i="31"/>
  <c r="AM25" i="31"/>
  <c r="AN25" i="31"/>
  <c r="AV25" i="31"/>
  <c r="AW25" i="31"/>
  <c r="AX25" i="31"/>
  <c r="AY25" i="31"/>
  <c r="AZ25" i="31"/>
  <c r="BA25" i="31"/>
  <c r="BB25" i="31"/>
  <c r="BC25" i="31"/>
  <c r="BD25" i="31"/>
  <c r="BE25" i="31"/>
  <c r="BF25" i="31"/>
  <c r="BG25" i="31"/>
  <c r="BH25" i="31"/>
  <c r="BI25" i="31"/>
  <c r="BJ25" i="31"/>
  <c r="BK25" i="31"/>
  <c r="BL25" i="31"/>
  <c r="BM25" i="31"/>
  <c r="BN25" i="31"/>
  <c r="BO25" i="31"/>
  <c r="BP25" i="31"/>
  <c r="BQ25" i="31"/>
  <c r="BR25" i="31"/>
  <c r="BS25" i="31"/>
  <c r="A26" i="31"/>
  <c r="B26" i="31" s="1"/>
  <c r="G26" i="31"/>
  <c r="H26" i="31"/>
  <c r="I26" i="31"/>
  <c r="J26" i="31"/>
  <c r="K26" i="31"/>
  <c r="L26" i="31"/>
  <c r="M26" i="31"/>
  <c r="N26" i="31"/>
  <c r="U26" i="31"/>
  <c r="V26" i="31"/>
  <c r="W26" i="31"/>
  <c r="X26" i="31"/>
  <c r="Y26" i="31"/>
  <c r="Z26" i="31"/>
  <c r="AC26" i="31"/>
  <c r="AD26" i="31"/>
  <c r="AE26" i="31"/>
  <c r="AF26" i="31"/>
  <c r="AG26" i="31"/>
  <c r="AH26" i="31"/>
  <c r="AI26" i="31"/>
  <c r="AJ26" i="31"/>
  <c r="AK26" i="31"/>
  <c r="AL26" i="31"/>
  <c r="AM26" i="31"/>
  <c r="AN26" i="31"/>
  <c r="AT26" i="31"/>
  <c r="AU26" i="31"/>
  <c r="AV26" i="31"/>
  <c r="AW26" i="31"/>
  <c r="AX26" i="31"/>
  <c r="AY26" i="31"/>
  <c r="AZ26" i="31"/>
  <c r="BA26" i="31"/>
  <c r="BB26" i="31"/>
  <c r="BC26" i="31"/>
  <c r="BD26" i="31"/>
  <c r="BE26" i="31"/>
  <c r="BF26" i="31"/>
  <c r="BG26" i="31"/>
  <c r="BH26" i="31"/>
  <c r="BI26" i="31"/>
  <c r="BJ26" i="31"/>
  <c r="BK26" i="31"/>
  <c r="BL26" i="31"/>
  <c r="BM26" i="31"/>
  <c r="BN26" i="31"/>
  <c r="BO26" i="31"/>
  <c r="BP26" i="31"/>
  <c r="BQ26" i="31"/>
  <c r="BR26" i="31"/>
  <c r="BS26" i="31"/>
  <c r="A27" i="31"/>
  <c r="B27" i="31" s="1"/>
  <c r="H27" i="31"/>
  <c r="I27" i="31"/>
  <c r="J27" i="31"/>
  <c r="K27" i="31"/>
  <c r="L27" i="31"/>
  <c r="M27" i="31"/>
  <c r="N27" i="31"/>
  <c r="W27" i="31"/>
  <c r="X27" i="31"/>
  <c r="Y27" i="31"/>
  <c r="Z27" i="31"/>
  <c r="AE27" i="31"/>
  <c r="AF27" i="31"/>
  <c r="AG27" i="31"/>
  <c r="AH27" i="31"/>
  <c r="AI27" i="31"/>
  <c r="AJ27" i="31"/>
  <c r="AK27" i="31"/>
  <c r="AL27" i="31"/>
  <c r="AM27" i="31"/>
  <c r="AN27" i="31"/>
  <c r="AT27" i="31"/>
  <c r="AU27" i="31"/>
  <c r="AV27" i="31"/>
  <c r="AW27" i="31"/>
  <c r="AX27" i="31"/>
  <c r="AY27" i="31"/>
  <c r="AZ27" i="31"/>
  <c r="BA27" i="31"/>
  <c r="BB27" i="31"/>
  <c r="BC27" i="31"/>
  <c r="BD27" i="31"/>
  <c r="BE27" i="31"/>
  <c r="BF27" i="31"/>
  <c r="BG27" i="31"/>
  <c r="BH27" i="31"/>
  <c r="BI27" i="31"/>
  <c r="BJ27" i="31"/>
  <c r="BK27" i="31"/>
  <c r="BL27" i="31"/>
  <c r="BM27" i="31"/>
  <c r="BN27" i="31"/>
  <c r="BO27" i="31"/>
  <c r="BP27" i="31"/>
  <c r="BQ27" i="31"/>
  <c r="BR27" i="31"/>
  <c r="BS27" i="31"/>
  <c r="A28" i="31"/>
  <c r="B28" i="31"/>
  <c r="G28" i="31"/>
  <c r="H28" i="31"/>
  <c r="I28" i="31"/>
  <c r="J28" i="31"/>
  <c r="K28" i="31"/>
  <c r="L28" i="31"/>
  <c r="M28" i="31"/>
  <c r="N28" i="31"/>
  <c r="U28" i="31"/>
  <c r="V28" i="31"/>
  <c r="W28" i="31"/>
  <c r="X28" i="31"/>
  <c r="Y28" i="31"/>
  <c r="Z28" i="31"/>
  <c r="AH28" i="31"/>
  <c r="AI28" i="31"/>
  <c r="AJ28" i="31"/>
  <c r="AK28" i="31"/>
  <c r="AL28" i="31"/>
  <c r="AM28" i="31"/>
  <c r="AN28" i="31"/>
  <c r="AT28" i="31"/>
  <c r="AU28" i="31"/>
  <c r="AV28" i="31"/>
  <c r="AW28" i="31"/>
  <c r="AX28" i="31"/>
  <c r="AY28" i="31"/>
  <c r="AZ28" i="31"/>
  <c r="BA28" i="31"/>
  <c r="BB28" i="31"/>
  <c r="BC28" i="31"/>
  <c r="BD28" i="31"/>
  <c r="BE28" i="31"/>
  <c r="BF28" i="31"/>
  <c r="BG28" i="31"/>
  <c r="BH28" i="31"/>
  <c r="BI28" i="31"/>
  <c r="BJ28" i="31"/>
  <c r="BK28" i="31"/>
  <c r="BL28" i="31"/>
  <c r="BM28" i="31"/>
  <c r="BN28" i="31"/>
  <c r="BO28" i="31"/>
  <c r="BP28" i="31"/>
  <c r="BQ28" i="31"/>
  <c r="BR28" i="31"/>
  <c r="BS28" i="31"/>
  <c r="A29" i="31"/>
  <c r="B29" i="31" s="1"/>
  <c r="G29" i="31"/>
  <c r="H29" i="31"/>
  <c r="I29" i="31"/>
  <c r="J29" i="31"/>
  <c r="K29" i="31"/>
  <c r="L29" i="31"/>
  <c r="M29" i="31"/>
  <c r="N29" i="31"/>
  <c r="W29" i="31"/>
  <c r="X29" i="31"/>
  <c r="Y29" i="31"/>
  <c r="Z29" i="31"/>
  <c r="AF29" i="31"/>
  <c r="AG29" i="31"/>
  <c r="AH29" i="31"/>
  <c r="AI29" i="31"/>
  <c r="AJ29" i="31"/>
  <c r="AK29" i="31"/>
  <c r="AL29" i="31"/>
  <c r="AM29" i="31"/>
  <c r="AN29" i="31"/>
  <c r="AT29" i="31"/>
  <c r="AU29" i="31"/>
  <c r="AV29" i="31"/>
  <c r="AW29" i="31"/>
  <c r="AX29" i="31"/>
  <c r="AY29" i="31"/>
  <c r="AZ29" i="31"/>
  <c r="BA29" i="31"/>
  <c r="BB29" i="31"/>
  <c r="BC29" i="31"/>
  <c r="BD29" i="31"/>
  <c r="BE29" i="31"/>
  <c r="BF29" i="31"/>
  <c r="BG29" i="31"/>
  <c r="BH29" i="31"/>
  <c r="BI29" i="31"/>
  <c r="BJ29" i="31"/>
  <c r="BK29" i="31"/>
  <c r="BL29" i="31"/>
  <c r="BM29" i="31"/>
  <c r="BN29" i="31"/>
  <c r="BO29" i="31"/>
  <c r="BP29" i="31"/>
  <c r="BQ29" i="31"/>
  <c r="BR29" i="31"/>
  <c r="BS29" i="31"/>
  <c r="A30" i="31"/>
  <c r="B30" i="31" s="1"/>
  <c r="G30" i="31"/>
  <c r="H30" i="31"/>
  <c r="I30" i="31"/>
  <c r="J30" i="31"/>
  <c r="K30" i="31"/>
  <c r="L30" i="31"/>
  <c r="M30" i="31"/>
  <c r="N30" i="31"/>
  <c r="W30" i="31"/>
  <c r="X30" i="31"/>
  <c r="Y30" i="31"/>
  <c r="Z30" i="31"/>
  <c r="AE30" i="31"/>
  <c r="AF30" i="31"/>
  <c r="AG30" i="31"/>
  <c r="AH30" i="31"/>
  <c r="AI30" i="31"/>
  <c r="AJ30" i="31"/>
  <c r="AK30" i="31"/>
  <c r="AL30" i="31"/>
  <c r="AM30" i="31"/>
  <c r="AN30" i="31"/>
  <c r="AU30" i="31"/>
  <c r="AV30" i="31"/>
  <c r="AW30" i="31"/>
  <c r="AX30" i="31"/>
  <c r="AY30" i="31"/>
  <c r="AZ30" i="31"/>
  <c r="BA30" i="31"/>
  <c r="BB30" i="31"/>
  <c r="BC30" i="31"/>
  <c r="BD30" i="31"/>
  <c r="BE30" i="31"/>
  <c r="BF30" i="31"/>
  <c r="BG30" i="31"/>
  <c r="BH30" i="31"/>
  <c r="BI30" i="31"/>
  <c r="BJ30" i="31"/>
  <c r="BK30" i="31"/>
  <c r="BL30" i="31"/>
  <c r="BM30" i="31"/>
  <c r="BN30" i="31"/>
  <c r="BO30" i="31"/>
  <c r="BP30" i="31"/>
  <c r="BQ30" i="31"/>
  <c r="BR30" i="31"/>
  <c r="BS30" i="31"/>
  <c r="A31" i="31"/>
  <c r="B31" i="31" s="1"/>
  <c r="H31" i="31"/>
  <c r="I31" i="31"/>
  <c r="J31" i="31"/>
  <c r="K31" i="31"/>
  <c r="L31" i="31"/>
  <c r="M31" i="31"/>
  <c r="N31" i="31"/>
  <c r="U31" i="31"/>
  <c r="V31" i="31"/>
  <c r="W31" i="31"/>
  <c r="X31" i="31"/>
  <c r="Y31" i="31"/>
  <c r="Z31" i="31"/>
  <c r="AC31" i="31"/>
  <c r="AD31" i="31"/>
  <c r="AE31" i="31"/>
  <c r="AF31" i="31"/>
  <c r="AG31" i="31"/>
  <c r="AH31" i="31"/>
  <c r="AI31" i="31"/>
  <c r="AJ31" i="31"/>
  <c r="AK31" i="31"/>
  <c r="AL31" i="31"/>
  <c r="AM31" i="31"/>
  <c r="AN31" i="31"/>
  <c r="AU31" i="31"/>
  <c r="AV31" i="31"/>
  <c r="AW31" i="31"/>
  <c r="AX31" i="31"/>
  <c r="AY31" i="31"/>
  <c r="AZ31" i="31"/>
  <c r="BA31" i="31"/>
  <c r="BB31" i="31"/>
  <c r="BC31" i="31"/>
  <c r="BD31" i="31"/>
  <c r="BE31" i="31"/>
  <c r="BF31" i="31"/>
  <c r="BG31" i="31"/>
  <c r="BH31" i="31"/>
  <c r="BI31" i="31"/>
  <c r="BJ31" i="31"/>
  <c r="BK31" i="31"/>
  <c r="BL31" i="31"/>
  <c r="BM31" i="31"/>
  <c r="BN31" i="31"/>
  <c r="BO31" i="31"/>
  <c r="BP31" i="31"/>
  <c r="BQ31" i="31"/>
  <c r="BR31" i="31"/>
  <c r="BS31" i="31"/>
  <c r="A32" i="31"/>
  <c r="B32" i="31" s="1"/>
  <c r="H32" i="31"/>
  <c r="I32" i="31"/>
  <c r="J32" i="31"/>
  <c r="K32" i="31"/>
  <c r="L32" i="31"/>
  <c r="M32" i="31"/>
  <c r="N32" i="31"/>
  <c r="W32" i="31"/>
  <c r="X32" i="31"/>
  <c r="Y32" i="31"/>
  <c r="Z32" i="31"/>
  <c r="AE32" i="31"/>
  <c r="AF32" i="31"/>
  <c r="AG32" i="31"/>
  <c r="AH32" i="31"/>
  <c r="AI32" i="31"/>
  <c r="AJ32" i="31"/>
  <c r="AK32" i="31"/>
  <c r="AL32" i="31"/>
  <c r="AM32" i="31"/>
  <c r="AN32" i="31"/>
  <c r="AU32" i="31"/>
  <c r="AV32" i="31"/>
  <c r="AW32" i="31"/>
  <c r="AX32" i="31"/>
  <c r="AY32" i="31"/>
  <c r="AZ32" i="31"/>
  <c r="BA32" i="31"/>
  <c r="BB32" i="31"/>
  <c r="BC32" i="31"/>
  <c r="BD32" i="31"/>
  <c r="BE32" i="31"/>
  <c r="BF32" i="31"/>
  <c r="BG32" i="31"/>
  <c r="BH32" i="31"/>
  <c r="BI32" i="31"/>
  <c r="BJ32" i="31"/>
  <c r="BK32" i="31"/>
  <c r="BL32" i="31"/>
  <c r="BM32" i="31"/>
  <c r="BN32" i="31"/>
  <c r="BO32" i="31"/>
  <c r="BP32" i="31"/>
  <c r="BQ32" i="31"/>
  <c r="BR32" i="31"/>
  <c r="BS32" i="31"/>
  <c r="A33" i="31"/>
  <c r="B33" i="31" s="1"/>
  <c r="F33" i="31"/>
  <c r="G33" i="31"/>
  <c r="H33" i="31"/>
  <c r="I33" i="31"/>
  <c r="J33" i="31"/>
  <c r="K33" i="31"/>
  <c r="L33" i="31"/>
  <c r="M33" i="31"/>
  <c r="N33" i="31"/>
  <c r="V33" i="31"/>
  <c r="W33" i="31"/>
  <c r="X33" i="31"/>
  <c r="Y33" i="31"/>
  <c r="Z33" i="31"/>
  <c r="AE33" i="31"/>
  <c r="AF33" i="31"/>
  <c r="AG33" i="31"/>
  <c r="AH33" i="31"/>
  <c r="AI33" i="31"/>
  <c r="AJ33" i="31"/>
  <c r="AK33" i="31"/>
  <c r="AL33" i="31"/>
  <c r="AM33" i="31"/>
  <c r="AN33" i="31"/>
  <c r="AU33" i="31"/>
  <c r="AV33" i="31"/>
  <c r="AW33" i="31"/>
  <c r="AX33" i="31"/>
  <c r="AY33" i="31"/>
  <c r="AZ33" i="31"/>
  <c r="BA33" i="31"/>
  <c r="BB33" i="31"/>
  <c r="BC33" i="31"/>
  <c r="BD33" i="31"/>
  <c r="BE33" i="31"/>
  <c r="BF33" i="31"/>
  <c r="BG33" i="31"/>
  <c r="BH33" i="31"/>
  <c r="BI33" i="31"/>
  <c r="BJ33" i="31"/>
  <c r="BK33" i="31"/>
  <c r="BL33" i="31"/>
  <c r="BM33" i="31"/>
  <c r="BN33" i="31"/>
  <c r="BO33" i="31"/>
  <c r="BP33" i="31"/>
  <c r="BQ33" i="31"/>
  <c r="BR33" i="31"/>
  <c r="BS33" i="31"/>
  <c r="A34" i="31"/>
  <c r="B34" i="31" s="1"/>
  <c r="G34" i="31"/>
  <c r="H34" i="31"/>
  <c r="I34" i="31"/>
  <c r="J34" i="31"/>
  <c r="K34" i="31"/>
  <c r="L34" i="31"/>
  <c r="M34" i="31"/>
  <c r="N34" i="31"/>
  <c r="U34" i="31"/>
  <c r="V34" i="31"/>
  <c r="W34" i="31"/>
  <c r="X34" i="31"/>
  <c r="Y34" i="31"/>
  <c r="Z34" i="31"/>
  <c r="AE34" i="31"/>
  <c r="AF34" i="31"/>
  <c r="AG34" i="31"/>
  <c r="AH34" i="31"/>
  <c r="AI34" i="31"/>
  <c r="AJ34" i="31"/>
  <c r="AK34" i="31"/>
  <c r="AL34" i="31"/>
  <c r="AM34" i="31"/>
  <c r="AN34" i="31"/>
  <c r="AV34" i="31"/>
  <c r="AW34" i="31"/>
  <c r="AX34" i="31"/>
  <c r="AY34" i="31"/>
  <c r="AZ34" i="31"/>
  <c r="BA34" i="31"/>
  <c r="BB34" i="31"/>
  <c r="BC34" i="31"/>
  <c r="BD34" i="31"/>
  <c r="BE34" i="31"/>
  <c r="BF34" i="31"/>
  <c r="BG34" i="31"/>
  <c r="BH34" i="31"/>
  <c r="BI34" i="31"/>
  <c r="BJ34" i="31"/>
  <c r="BK34" i="31"/>
  <c r="BL34" i="31"/>
  <c r="BM34" i="31"/>
  <c r="BN34" i="31"/>
  <c r="BO34" i="31"/>
  <c r="BP34" i="31"/>
  <c r="BQ34" i="31"/>
  <c r="BR34" i="31"/>
  <c r="BS34" i="31"/>
  <c r="A35" i="31"/>
  <c r="B35" i="31" s="1"/>
  <c r="G35" i="31"/>
  <c r="H35" i="31"/>
  <c r="I35" i="31"/>
  <c r="J35" i="31"/>
  <c r="K35" i="31"/>
  <c r="L35" i="31"/>
  <c r="M35" i="31"/>
  <c r="N35" i="31"/>
  <c r="U35" i="31"/>
  <c r="V35" i="31"/>
  <c r="W35" i="31"/>
  <c r="X35" i="31"/>
  <c r="Y35" i="31"/>
  <c r="Z35" i="31"/>
  <c r="AE35" i="31"/>
  <c r="AF35" i="31"/>
  <c r="AG35" i="31"/>
  <c r="AH35" i="31"/>
  <c r="AI35" i="31"/>
  <c r="AJ35" i="31"/>
  <c r="AK35" i="31"/>
  <c r="AL35" i="31"/>
  <c r="AM35" i="31"/>
  <c r="AN35" i="31"/>
  <c r="AU35" i="31"/>
  <c r="AV35" i="31"/>
  <c r="AW35" i="31"/>
  <c r="AX35" i="31"/>
  <c r="AY35" i="31"/>
  <c r="AZ35" i="31"/>
  <c r="BA35" i="31"/>
  <c r="BB35" i="31"/>
  <c r="BC35" i="31"/>
  <c r="BD35" i="31"/>
  <c r="BE35" i="31"/>
  <c r="BF35" i="31"/>
  <c r="BG35" i="31"/>
  <c r="BH35" i="31"/>
  <c r="BI35" i="31"/>
  <c r="BJ35" i="31"/>
  <c r="BK35" i="31"/>
  <c r="BL35" i="31"/>
  <c r="BM35" i="31"/>
  <c r="BN35" i="31"/>
  <c r="BO35" i="31"/>
  <c r="BP35" i="31"/>
  <c r="BQ35" i="31"/>
  <c r="BR35" i="31"/>
  <c r="BS35" i="31"/>
  <c r="A36" i="31"/>
  <c r="B36" i="31" s="1"/>
  <c r="F36" i="31"/>
  <c r="G36" i="31"/>
  <c r="H36" i="31"/>
  <c r="I36" i="31"/>
  <c r="J36" i="31"/>
  <c r="K36" i="31"/>
  <c r="L36" i="31"/>
  <c r="M36" i="31"/>
  <c r="N36" i="31"/>
  <c r="U36" i="31"/>
  <c r="V36" i="31"/>
  <c r="W36" i="31"/>
  <c r="X36" i="31"/>
  <c r="Y36" i="31"/>
  <c r="Z36" i="31"/>
  <c r="AC36" i="31"/>
  <c r="AD36" i="31"/>
  <c r="AE36" i="31"/>
  <c r="AF36" i="31"/>
  <c r="AG36" i="31"/>
  <c r="AH36" i="31"/>
  <c r="AI36" i="31"/>
  <c r="AJ36" i="31"/>
  <c r="AK36" i="31"/>
  <c r="AL36" i="31"/>
  <c r="AM36" i="31"/>
  <c r="AN36" i="31"/>
  <c r="AR36" i="31"/>
  <c r="AS36" i="31"/>
  <c r="AT36" i="31"/>
  <c r="AU36" i="31"/>
  <c r="AV36" i="31"/>
  <c r="AW36" i="31"/>
  <c r="AX36" i="31"/>
  <c r="AY36" i="31"/>
  <c r="AZ36" i="31"/>
  <c r="BA36" i="31"/>
  <c r="BB36" i="31"/>
  <c r="BC36" i="31"/>
  <c r="BD36" i="31"/>
  <c r="BE36" i="31"/>
  <c r="BF36" i="31"/>
  <c r="BG36" i="31"/>
  <c r="BH36" i="31"/>
  <c r="BI36" i="31"/>
  <c r="BJ36" i="31"/>
  <c r="BK36" i="31"/>
  <c r="BL36" i="31"/>
  <c r="BM36" i="31"/>
  <c r="BN36" i="31"/>
  <c r="BO36" i="31"/>
  <c r="BP36" i="31"/>
  <c r="BQ36" i="31"/>
  <c r="BR36" i="31"/>
  <c r="BS36" i="31"/>
  <c r="A37" i="31"/>
  <c r="B37" i="31" s="1"/>
  <c r="G37" i="31"/>
  <c r="H37" i="31"/>
  <c r="I37" i="31"/>
  <c r="J37" i="31"/>
  <c r="K37" i="31"/>
  <c r="L37" i="31"/>
  <c r="M37" i="31"/>
  <c r="N37" i="31"/>
  <c r="W37" i="31"/>
  <c r="X37" i="31"/>
  <c r="Y37" i="31"/>
  <c r="Z37" i="31"/>
  <c r="AD37" i="31"/>
  <c r="AE37" i="31"/>
  <c r="AF37" i="31"/>
  <c r="AG37" i="31"/>
  <c r="AH37" i="31"/>
  <c r="AI37" i="31"/>
  <c r="AJ37" i="31"/>
  <c r="AK37" i="31"/>
  <c r="AL37" i="31"/>
  <c r="AM37" i="31"/>
  <c r="AN37" i="31"/>
  <c r="AT37" i="31"/>
  <c r="AU37" i="31"/>
  <c r="AV37" i="31"/>
  <c r="AW37" i="31"/>
  <c r="AX37" i="31"/>
  <c r="AY37" i="31"/>
  <c r="AZ37" i="31"/>
  <c r="BA37" i="31"/>
  <c r="BB37" i="31"/>
  <c r="BC37" i="31"/>
  <c r="BD37" i="31"/>
  <c r="BE37" i="31"/>
  <c r="BF37" i="31"/>
  <c r="BG37" i="31"/>
  <c r="BH37" i="31"/>
  <c r="BI37" i="31"/>
  <c r="BJ37" i="31"/>
  <c r="BK37" i="31"/>
  <c r="BL37" i="31"/>
  <c r="BM37" i="31"/>
  <c r="BN37" i="31"/>
  <c r="BO37" i="31"/>
  <c r="BP37" i="31"/>
  <c r="BQ37" i="31"/>
  <c r="BR37" i="31"/>
  <c r="BS37" i="31"/>
  <c r="A38" i="31"/>
  <c r="B38" i="31" s="1"/>
  <c r="F38" i="31"/>
  <c r="G38" i="31"/>
  <c r="H38" i="31"/>
  <c r="I38" i="31"/>
  <c r="J38" i="31"/>
  <c r="K38" i="31"/>
  <c r="L38" i="31"/>
  <c r="M38" i="31"/>
  <c r="N38" i="31"/>
  <c r="T38" i="31"/>
  <c r="U38" i="31"/>
  <c r="V38" i="31"/>
  <c r="W38" i="31"/>
  <c r="X38" i="31"/>
  <c r="Y38" i="31"/>
  <c r="Z38" i="31"/>
  <c r="AD38" i="31"/>
  <c r="AE38" i="31"/>
  <c r="AF38" i="31"/>
  <c r="AG38" i="31"/>
  <c r="AH38" i="31"/>
  <c r="AI38" i="31"/>
  <c r="AJ38" i="31"/>
  <c r="AK38" i="31"/>
  <c r="AL38" i="31"/>
  <c r="AM38" i="31"/>
  <c r="AN38" i="31"/>
  <c r="AV38" i="31"/>
  <c r="AW38" i="31"/>
  <c r="AX38" i="31"/>
  <c r="AY38" i="31"/>
  <c r="AZ38" i="31"/>
  <c r="BA38" i="31"/>
  <c r="BB38" i="31"/>
  <c r="BC38" i="31"/>
  <c r="BD38" i="31"/>
  <c r="BE38" i="31"/>
  <c r="BF38" i="31"/>
  <c r="BG38" i="31"/>
  <c r="BH38" i="31"/>
  <c r="BI38" i="31"/>
  <c r="BJ38" i="31"/>
  <c r="BK38" i="31"/>
  <c r="BL38" i="31"/>
  <c r="BM38" i="31"/>
  <c r="BN38" i="31"/>
  <c r="BO38" i="31"/>
  <c r="BP38" i="31"/>
  <c r="BQ38" i="31"/>
  <c r="BR38" i="31"/>
  <c r="BS38" i="31"/>
  <c r="A39" i="31"/>
  <c r="B39" i="31" s="1"/>
  <c r="F39" i="31"/>
  <c r="G39" i="31"/>
  <c r="H39" i="31"/>
  <c r="I39" i="31"/>
  <c r="J39" i="31"/>
  <c r="K39" i="31"/>
  <c r="L39" i="31"/>
  <c r="M39" i="31"/>
  <c r="N39" i="31"/>
  <c r="W39" i="31"/>
  <c r="X39" i="31"/>
  <c r="Y39" i="31"/>
  <c r="Z39" i="31"/>
  <c r="AE39" i="31"/>
  <c r="AF39" i="31"/>
  <c r="AG39" i="31"/>
  <c r="AH39" i="31"/>
  <c r="AI39" i="31"/>
  <c r="AJ39" i="31"/>
  <c r="AK39" i="31"/>
  <c r="AL39" i="31"/>
  <c r="AM39" i="31"/>
  <c r="AN39" i="31"/>
  <c r="AT39" i="31"/>
  <c r="AU39" i="31"/>
  <c r="AV39" i="31"/>
  <c r="AW39" i="31"/>
  <c r="AX39" i="31"/>
  <c r="AY39" i="31"/>
  <c r="AZ39" i="31"/>
  <c r="BA39" i="31"/>
  <c r="BB39" i="31"/>
  <c r="BC39" i="31"/>
  <c r="BD39" i="31"/>
  <c r="BE39" i="31"/>
  <c r="BF39" i="31"/>
  <c r="BG39" i="31"/>
  <c r="BH39" i="31"/>
  <c r="BI39" i="31"/>
  <c r="BJ39" i="31"/>
  <c r="BK39" i="31"/>
  <c r="BL39" i="31"/>
  <c r="BM39" i="31"/>
  <c r="BN39" i="31"/>
  <c r="BO39" i="31"/>
  <c r="BP39" i="31"/>
  <c r="BQ39" i="31"/>
  <c r="BR39" i="31"/>
  <c r="BS39" i="31"/>
  <c r="A40" i="31"/>
  <c r="B40" i="31" s="1"/>
  <c r="F40" i="31"/>
  <c r="G40" i="31"/>
  <c r="H40" i="31"/>
  <c r="I40" i="31"/>
  <c r="J40" i="31"/>
  <c r="K40" i="31"/>
  <c r="L40" i="31"/>
  <c r="M40" i="31"/>
  <c r="N40" i="31"/>
  <c r="W40" i="31"/>
  <c r="X40" i="31"/>
  <c r="Y40" i="31"/>
  <c r="Z40" i="31"/>
  <c r="AD40" i="31"/>
  <c r="AE40" i="31"/>
  <c r="AF40" i="31"/>
  <c r="AG40" i="31"/>
  <c r="AH40" i="31"/>
  <c r="AI40" i="31"/>
  <c r="AJ40" i="31"/>
  <c r="AK40" i="31"/>
  <c r="AL40" i="31"/>
  <c r="AM40" i="31"/>
  <c r="AN40" i="31"/>
  <c r="AV40" i="31"/>
  <c r="AW40" i="31"/>
  <c r="AX40" i="31"/>
  <c r="AY40" i="31"/>
  <c r="AZ40" i="31"/>
  <c r="BA40" i="31"/>
  <c r="BB40" i="31"/>
  <c r="BC40" i="31"/>
  <c r="BD40" i="31"/>
  <c r="BE40" i="31"/>
  <c r="BF40" i="31"/>
  <c r="BG40" i="31"/>
  <c r="BH40" i="31"/>
  <c r="BI40" i="31"/>
  <c r="BJ40" i="31"/>
  <c r="BK40" i="31"/>
  <c r="BL40" i="31"/>
  <c r="BM40" i="31"/>
  <c r="BN40" i="31"/>
  <c r="BO40" i="31"/>
  <c r="BP40" i="31"/>
  <c r="BQ40" i="31"/>
  <c r="BR40" i="31"/>
  <c r="BS40" i="31"/>
  <c r="A41" i="31"/>
  <c r="B41" i="31" s="1"/>
  <c r="F41" i="31"/>
  <c r="G41" i="31"/>
  <c r="H41" i="31"/>
  <c r="I41" i="31"/>
  <c r="J41" i="31"/>
  <c r="K41" i="31"/>
  <c r="L41" i="31"/>
  <c r="M41" i="31"/>
  <c r="N41" i="31"/>
  <c r="V41" i="31"/>
  <c r="W41" i="31"/>
  <c r="X41" i="31"/>
  <c r="Y41" i="31"/>
  <c r="Z41" i="31"/>
  <c r="AE41" i="31"/>
  <c r="AF41" i="31"/>
  <c r="AG41" i="31"/>
  <c r="AH41" i="31"/>
  <c r="AI41" i="31"/>
  <c r="AJ41" i="31"/>
  <c r="AK41" i="31"/>
  <c r="AL41" i="31"/>
  <c r="AM41" i="31"/>
  <c r="AN41" i="31"/>
  <c r="AT41" i="31"/>
  <c r="AU41" i="31"/>
  <c r="AV41" i="31"/>
  <c r="AW41" i="31"/>
  <c r="AX41" i="31"/>
  <c r="AY41" i="31"/>
  <c r="AZ41" i="31"/>
  <c r="BA41" i="31"/>
  <c r="BB41" i="31"/>
  <c r="BC41" i="31"/>
  <c r="BD41" i="31"/>
  <c r="BE41" i="31"/>
  <c r="BF41" i="31"/>
  <c r="BG41" i="31"/>
  <c r="BH41" i="31"/>
  <c r="BI41" i="31"/>
  <c r="BJ41" i="31"/>
  <c r="BK41" i="31"/>
  <c r="BL41" i="31"/>
  <c r="BM41" i="31"/>
  <c r="BN41" i="31"/>
  <c r="BO41" i="31"/>
  <c r="BP41" i="31"/>
  <c r="BQ41" i="31"/>
  <c r="BR41" i="31"/>
  <c r="BS41" i="31"/>
  <c r="A42" i="31"/>
  <c r="B42" i="31" s="1"/>
  <c r="H42" i="31"/>
  <c r="I42" i="31"/>
  <c r="J42" i="31"/>
  <c r="K42" i="31"/>
  <c r="L42" i="31"/>
  <c r="M42" i="31"/>
  <c r="N42" i="31"/>
  <c r="V42" i="31"/>
  <c r="W42" i="31"/>
  <c r="X42" i="31"/>
  <c r="Y42" i="31"/>
  <c r="Z42" i="31"/>
  <c r="AE42" i="31"/>
  <c r="AF42" i="31"/>
  <c r="AG42" i="31"/>
  <c r="AH42" i="31"/>
  <c r="AI42" i="31"/>
  <c r="AJ42" i="31"/>
  <c r="AK42" i="31"/>
  <c r="AL42" i="31"/>
  <c r="AM42" i="31"/>
  <c r="AN42" i="31"/>
  <c r="AU42" i="31"/>
  <c r="AV42" i="31"/>
  <c r="AW42" i="31"/>
  <c r="AX42" i="31"/>
  <c r="AY42" i="31"/>
  <c r="AZ42" i="31"/>
  <c r="BA42" i="31"/>
  <c r="BB42" i="31"/>
  <c r="BC42" i="31"/>
  <c r="BD42" i="31"/>
  <c r="BE42" i="31"/>
  <c r="BF42" i="31"/>
  <c r="BG42" i="31"/>
  <c r="BH42" i="31"/>
  <c r="BI42" i="31"/>
  <c r="BJ42" i="31"/>
  <c r="BK42" i="31"/>
  <c r="BL42" i="31"/>
  <c r="BM42" i="31"/>
  <c r="BN42" i="31"/>
  <c r="BO42" i="31"/>
  <c r="BP42" i="31"/>
  <c r="BQ42" i="31"/>
  <c r="BR42" i="31"/>
  <c r="BS42" i="31"/>
  <c r="A43" i="31"/>
  <c r="B43" i="31" s="1"/>
  <c r="G43" i="31"/>
  <c r="H43" i="31"/>
  <c r="I43" i="31"/>
  <c r="J43" i="31"/>
  <c r="K43" i="31"/>
  <c r="L43" i="31"/>
  <c r="M43" i="31"/>
  <c r="N43" i="31"/>
  <c r="V43" i="31"/>
  <c r="W43" i="31"/>
  <c r="X43" i="31"/>
  <c r="Y43" i="31"/>
  <c r="Z43" i="31"/>
  <c r="AH43" i="31"/>
  <c r="AI43" i="31"/>
  <c r="AJ43" i="31"/>
  <c r="AK43" i="31"/>
  <c r="AL43" i="31"/>
  <c r="AM43" i="31"/>
  <c r="AN43" i="31"/>
  <c r="AW43" i="31"/>
  <c r="AX43" i="31"/>
  <c r="AY43" i="31"/>
  <c r="AZ43" i="31"/>
  <c r="BA43" i="31"/>
  <c r="BB43" i="31"/>
  <c r="BC43" i="31"/>
  <c r="BD43" i="31"/>
  <c r="BE43" i="31"/>
  <c r="BF43" i="31"/>
  <c r="BG43" i="31"/>
  <c r="BH43" i="31"/>
  <c r="BI43" i="31"/>
  <c r="BJ43" i="31"/>
  <c r="BK43" i="31"/>
  <c r="BL43" i="31"/>
  <c r="BM43" i="31"/>
  <c r="BN43" i="31"/>
  <c r="BO43" i="31"/>
  <c r="BP43" i="31"/>
  <c r="BQ43" i="31"/>
  <c r="BR43" i="31"/>
  <c r="BS43" i="31"/>
  <c r="A44" i="31"/>
  <c r="B44" i="31"/>
  <c r="E44" i="31"/>
  <c r="F44" i="31"/>
  <c r="G44" i="31"/>
  <c r="H44" i="31"/>
  <c r="I44" i="31"/>
  <c r="J44" i="31"/>
  <c r="K44" i="31"/>
  <c r="L44" i="31"/>
  <c r="M44" i="31"/>
  <c r="N44" i="31"/>
  <c r="W44" i="31"/>
  <c r="X44" i="31"/>
  <c r="Y44" i="31"/>
  <c r="Z44" i="31"/>
  <c r="AF44" i="31"/>
  <c r="AG44" i="31"/>
  <c r="AH44" i="31"/>
  <c r="AI44" i="31"/>
  <c r="AJ44" i="31"/>
  <c r="AK44" i="31"/>
  <c r="AL44" i="31"/>
  <c r="AM44" i="31"/>
  <c r="AN44" i="31"/>
  <c r="AT44" i="31"/>
  <c r="AU44" i="31"/>
  <c r="AV44" i="31"/>
  <c r="AW44" i="31"/>
  <c r="AX44" i="31"/>
  <c r="AY44" i="31"/>
  <c r="AZ44" i="31"/>
  <c r="BA44" i="31"/>
  <c r="BB44" i="31"/>
  <c r="BC44" i="31"/>
  <c r="BD44" i="31"/>
  <c r="BE44" i="31"/>
  <c r="BF44" i="31"/>
  <c r="BG44" i="31"/>
  <c r="BH44" i="31"/>
  <c r="BI44" i="31"/>
  <c r="BJ44" i="31"/>
  <c r="BK44" i="31"/>
  <c r="BL44" i="31"/>
  <c r="BM44" i="31"/>
  <c r="BN44" i="31"/>
  <c r="BO44" i="31"/>
  <c r="BP44" i="31"/>
  <c r="BQ44" i="31"/>
  <c r="BR44" i="31"/>
  <c r="BS44" i="31"/>
  <c r="A45" i="31"/>
  <c r="B45" i="31" s="1"/>
  <c r="G45" i="31"/>
  <c r="H45" i="31"/>
  <c r="I45" i="31"/>
  <c r="J45" i="31"/>
  <c r="K45" i="31"/>
  <c r="L45" i="31"/>
  <c r="M45" i="31"/>
  <c r="N45" i="31"/>
  <c r="T45" i="31"/>
  <c r="U45" i="31"/>
  <c r="V45" i="31"/>
  <c r="W45" i="31"/>
  <c r="X45" i="31"/>
  <c r="Y45" i="31"/>
  <c r="Z45" i="31"/>
  <c r="AE45" i="31"/>
  <c r="AF45" i="31"/>
  <c r="AG45" i="31"/>
  <c r="AH45" i="31"/>
  <c r="AI45" i="31"/>
  <c r="AJ45" i="31"/>
  <c r="AK45" i="31"/>
  <c r="AL45" i="31"/>
  <c r="AM45" i="31"/>
  <c r="AN45" i="31"/>
  <c r="AV45" i="31"/>
  <c r="AW45" i="31"/>
  <c r="AX45" i="31"/>
  <c r="AY45" i="31"/>
  <c r="AZ45" i="31"/>
  <c r="BA45" i="31"/>
  <c r="BB45" i="31"/>
  <c r="BC45" i="31"/>
  <c r="BD45" i="31"/>
  <c r="BE45" i="31"/>
  <c r="BF45" i="31"/>
  <c r="BG45" i="31"/>
  <c r="BH45" i="31"/>
  <c r="BI45" i="31"/>
  <c r="BJ45" i="31"/>
  <c r="BK45" i="31"/>
  <c r="BL45" i="31"/>
  <c r="BM45" i="31"/>
  <c r="BN45" i="31"/>
  <c r="BO45" i="31"/>
  <c r="BP45" i="31"/>
  <c r="BQ45" i="31"/>
  <c r="BR45" i="31"/>
  <c r="BS45" i="31"/>
  <c r="A46" i="31"/>
  <c r="B46" i="31"/>
  <c r="H46" i="31"/>
  <c r="I46" i="31"/>
  <c r="J46" i="31"/>
  <c r="K46" i="31"/>
  <c r="L46" i="31"/>
  <c r="M46" i="31"/>
  <c r="N46" i="31"/>
  <c r="U46" i="31"/>
  <c r="V46" i="31"/>
  <c r="W46" i="31"/>
  <c r="X46" i="31"/>
  <c r="Y46" i="31"/>
  <c r="Z46" i="31"/>
  <c r="AC46" i="31"/>
  <c r="AD46" i="31"/>
  <c r="AE46" i="31"/>
  <c r="AF46" i="31"/>
  <c r="AG46" i="31"/>
  <c r="AH46" i="31"/>
  <c r="AI46" i="31"/>
  <c r="AJ46" i="31"/>
  <c r="AK46" i="31"/>
  <c r="AL46" i="31"/>
  <c r="AM46" i="31"/>
  <c r="AN46" i="31"/>
  <c r="AT46" i="31"/>
  <c r="AU46" i="31"/>
  <c r="AV46" i="31"/>
  <c r="AW46" i="31"/>
  <c r="AX46" i="31"/>
  <c r="AY46" i="31"/>
  <c r="AZ46" i="31"/>
  <c r="BA46" i="31"/>
  <c r="BB46" i="31"/>
  <c r="BC46" i="31"/>
  <c r="BD46" i="31"/>
  <c r="BE46" i="31"/>
  <c r="BF46" i="31"/>
  <c r="BG46" i="31"/>
  <c r="BH46" i="31"/>
  <c r="BI46" i="31"/>
  <c r="BJ46" i="31"/>
  <c r="BK46" i="31"/>
  <c r="BL46" i="31"/>
  <c r="BM46" i="31"/>
  <c r="BN46" i="31"/>
  <c r="BO46" i="31"/>
  <c r="BP46" i="31"/>
  <c r="BQ46" i="31"/>
  <c r="BR46" i="31"/>
  <c r="BS46" i="31"/>
  <c r="A47" i="31"/>
  <c r="B47" i="31" s="1"/>
  <c r="H47" i="31"/>
  <c r="I47" i="31"/>
  <c r="J47" i="31"/>
  <c r="K47" i="31"/>
  <c r="L47" i="31"/>
  <c r="M47" i="31"/>
  <c r="N47" i="31"/>
  <c r="W47" i="31"/>
  <c r="X47" i="31"/>
  <c r="Y47" i="31"/>
  <c r="Z47" i="31"/>
  <c r="AC47" i="31"/>
  <c r="AD47" i="31"/>
  <c r="AE47" i="31"/>
  <c r="AF47" i="31"/>
  <c r="AG47" i="31"/>
  <c r="AH47" i="31"/>
  <c r="AI47" i="31"/>
  <c r="AJ47" i="31"/>
  <c r="AK47" i="31"/>
  <c r="AL47" i="31"/>
  <c r="AM47" i="31"/>
  <c r="AN47" i="31"/>
  <c r="AU47" i="31"/>
  <c r="AV47" i="31"/>
  <c r="AW47" i="31"/>
  <c r="AX47" i="31"/>
  <c r="AY47" i="31"/>
  <c r="AZ47" i="31"/>
  <c r="BA47" i="31"/>
  <c r="BB47" i="31"/>
  <c r="BC47" i="31"/>
  <c r="BD47" i="31"/>
  <c r="BE47" i="31"/>
  <c r="BF47" i="31"/>
  <c r="BG47" i="31"/>
  <c r="BH47" i="31"/>
  <c r="BI47" i="31"/>
  <c r="BJ47" i="31"/>
  <c r="BK47" i="31"/>
  <c r="BL47" i="31"/>
  <c r="BM47" i="31"/>
  <c r="BN47" i="31"/>
  <c r="BO47" i="31"/>
  <c r="BP47" i="31"/>
  <c r="BQ47" i="31"/>
  <c r="BR47" i="31"/>
  <c r="BS47" i="31"/>
  <c r="A48" i="31"/>
  <c r="B48" i="31"/>
  <c r="G48" i="31"/>
  <c r="H48" i="31"/>
  <c r="I48" i="31"/>
  <c r="J48" i="31"/>
  <c r="K48" i="31"/>
  <c r="L48" i="31"/>
  <c r="M48" i="31"/>
  <c r="N48" i="31"/>
  <c r="V48" i="31"/>
  <c r="W48" i="31"/>
  <c r="X48" i="31"/>
  <c r="Y48" i="31"/>
  <c r="Z48" i="31"/>
  <c r="AC48" i="31"/>
  <c r="AD48" i="31"/>
  <c r="AE48" i="31"/>
  <c r="AF48" i="31"/>
  <c r="AG48" i="31"/>
  <c r="AH48" i="31"/>
  <c r="AI48" i="31"/>
  <c r="AJ48" i="31"/>
  <c r="AK48" i="31"/>
  <c r="AL48" i="31"/>
  <c r="AM48" i="31"/>
  <c r="AN48" i="31"/>
  <c r="AV48" i="31"/>
  <c r="AW48" i="31"/>
  <c r="AX48" i="31"/>
  <c r="AY48" i="31"/>
  <c r="AZ48" i="31"/>
  <c r="BA48" i="31"/>
  <c r="BB48" i="31"/>
  <c r="BC48" i="31"/>
  <c r="BD48" i="31"/>
  <c r="BE48" i="31"/>
  <c r="BF48" i="31"/>
  <c r="BG48" i="31"/>
  <c r="BH48" i="31"/>
  <c r="BI48" i="31"/>
  <c r="BJ48" i="31"/>
  <c r="BK48" i="31"/>
  <c r="BL48" i="31"/>
  <c r="BM48" i="31"/>
  <c r="BN48" i="31"/>
  <c r="BO48" i="31"/>
  <c r="BP48" i="31"/>
  <c r="BQ48" i="31"/>
  <c r="BR48" i="31"/>
  <c r="BS48" i="31"/>
  <c r="A49" i="31"/>
  <c r="B49" i="31" s="1"/>
  <c r="G49" i="31"/>
  <c r="H49" i="31"/>
  <c r="I49" i="31"/>
  <c r="J49" i="31"/>
  <c r="K49" i="31"/>
  <c r="L49" i="31"/>
  <c r="M49" i="31"/>
  <c r="N49" i="31"/>
  <c r="T49" i="31"/>
  <c r="U49" i="31"/>
  <c r="V49" i="31"/>
  <c r="W49" i="31"/>
  <c r="X49" i="31"/>
  <c r="Y49" i="31"/>
  <c r="Z49" i="31"/>
  <c r="AE49" i="31"/>
  <c r="AF49" i="31"/>
  <c r="AG49" i="31"/>
  <c r="AH49" i="31"/>
  <c r="AI49" i="31"/>
  <c r="AJ49" i="31"/>
  <c r="AK49" i="31"/>
  <c r="AL49" i="31"/>
  <c r="AM49" i="31"/>
  <c r="AN49" i="31"/>
  <c r="AW49" i="31"/>
  <c r="AX49" i="31"/>
  <c r="AY49" i="31"/>
  <c r="AZ49" i="31"/>
  <c r="BA49" i="31"/>
  <c r="BB49" i="31"/>
  <c r="BC49" i="31"/>
  <c r="BD49" i="31"/>
  <c r="BE49" i="31"/>
  <c r="BF49" i="31"/>
  <c r="BG49" i="31"/>
  <c r="BH49" i="31"/>
  <c r="BI49" i="31"/>
  <c r="BJ49" i="31"/>
  <c r="BK49" i="31"/>
  <c r="BL49" i="31"/>
  <c r="BM49" i="31"/>
  <c r="BN49" i="31"/>
  <c r="BO49" i="31"/>
  <c r="BP49" i="31"/>
  <c r="BQ49" i="31"/>
  <c r="BR49" i="31"/>
  <c r="BS49" i="31"/>
  <c r="A50" i="31"/>
  <c r="B50" i="31"/>
  <c r="D50" i="31"/>
  <c r="E50" i="31"/>
  <c r="F50" i="31"/>
  <c r="G50" i="31"/>
  <c r="H50" i="31"/>
  <c r="I50" i="31"/>
  <c r="J50" i="31"/>
  <c r="K50" i="31"/>
  <c r="L50" i="31"/>
  <c r="M50" i="31"/>
  <c r="N50" i="31"/>
  <c r="V50" i="31"/>
  <c r="W50" i="31"/>
  <c r="X50" i="31"/>
  <c r="Y50" i="31"/>
  <c r="Z50" i="31"/>
  <c r="AB50" i="31"/>
  <c r="AC50" i="31"/>
  <c r="AD50" i="31"/>
  <c r="AE50" i="31"/>
  <c r="AF50" i="31"/>
  <c r="AG50" i="31"/>
  <c r="AH50" i="31"/>
  <c r="AI50" i="31"/>
  <c r="AJ50" i="31"/>
  <c r="AK50" i="31"/>
  <c r="AL50" i="31"/>
  <c r="AM50" i="31"/>
  <c r="AN50" i="31"/>
  <c r="AT50" i="31"/>
  <c r="AU50" i="31"/>
  <c r="AV50" i="31"/>
  <c r="AW50" i="31"/>
  <c r="AX50" i="31"/>
  <c r="AY50" i="31"/>
  <c r="AZ50" i="31"/>
  <c r="BA50" i="31"/>
  <c r="BB50" i="31"/>
  <c r="BC50" i="31"/>
  <c r="BD50" i="31"/>
  <c r="BE50" i="31"/>
  <c r="BF50" i="31"/>
  <c r="BG50" i="31"/>
  <c r="BH50" i="31"/>
  <c r="BI50" i="31"/>
  <c r="BJ50" i="31"/>
  <c r="BK50" i="31"/>
  <c r="BL50" i="31"/>
  <c r="BM50" i="31"/>
  <c r="BN50" i="31"/>
  <c r="BO50" i="31"/>
  <c r="BP50" i="31"/>
  <c r="BQ50" i="31"/>
  <c r="BR50" i="31"/>
  <c r="BS50" i="31"/>
  <c r="A51" i="31"/>
  <c r="B51" i="31" s="1"/>
  <c r="G51" i="31"/>
  <c r="H51" i="31"/>
  <c r="I51" i="31"/>
  <c r="J51" i="31"/>
  <c r="K51" i="31"/>
  <c r="L51" i="31"/>
  <c r="M51" i="31"/>
  <c r="N51" i="31"/>
  <c r="W51" i="31"/>
  <c r="X51" i="31"/>
  <c r="Y51" i="31"/>
  <c r="Z51" i="31"/>
  <c r="AC51" i="31"/>
  <c r="AD51" i="31"/>
  <c r="AE51" i="31"/>
  <c r="AF51" i="31"/>
  <c r="AG51" i="31"/>
  <c r="AH51" i="31"/>
  <c r="AI51" i="31"/>
  <c r="AJ51" i="31"/>
  <c r="AK51" i="31"/>
  <c r="AL51" i="31"/>
  <c r="AM51" i="31"/>
  <c r="AN51" i="31"/>
  <c r="AT51" i="31"/>
  <c r="AU51" i="31"/>
  <c r="AV51" i="31"/>
  <c r="AW51" i="31"/>
  <c r="AX51" i="31"/>
  <c r="AY51" i="31"/>
  <c r="AZ51" i="31"/>
  <c r="BA51" i="31"/>
  <c r="BB51" i="31"/>
  <c r="BC51" i="31"/>
  <c r="BD51" i="31"/>
  <c r="BE51" i="31"/>
  <c r="BF51" i="31"/>
  <c r="BG51" i="31"/>
  <c r="BH51" i="31"/>
  <c r="BI51" i="31"/>
  <c r="BJ51" i="31"/>
  <c r="BK51" i="31"/>
  <c r="BL51" i="31"/>
  <c r="BM51" i="31"/>
  <c r="BN51" i="31"/>
  <c r="BO51" i="31"/>
  <c r="BP51" i="31"/>
  <c r="BQ51" i="31"/>
  <c r="BR51" i="31"/>
  <c r="BS51" i="31"/>
  <c r="A52" i="31"/>
  <c r="B52" i="31" s="1"/>
  <c r="F52" i="31"/>
  <c r="G52" i="31"/>
  <c r="H52" i="31"/>
  <c r="I52" i="31"/>
  <c r="J52" i="31"/>
  <c r="K52" i="31"/>
  <c r="L52" i="31"/>
  <c r="M52" i="31"/>
  <c r="N52" i="31"/>
  <c r="U52" i="31"/>
  <c r="V52" i="31"/>
  <c r="W52" i="31"/>
  <c r="X52" i="31"/>
  <c r="Y52" i="31"/>
  <c r="Z52" i="31"/>
  <c r="AE52" i="31"/>
  <c r="AF52" i="31"/>
  <c r="AG52" i="31"/>
  <c r="AH52" i="31"/>
  <c r="AI52" i="31"/>
  <c r="AJ52" i="31"/>
  <c r="AK52" i="31"/>
  <c r="AL52" i="31"/>
  <c r="AM52" i="31"/>
  <c r="AN52" i="31"/>
  <c r="AT52" i="31"/>
  <c r="AU52" i="31"/>
  <c r="AV52" i="31"/>
  <c r="AW52" i="31"/>
  <c r="AX52" i="31"/>
  <c r="AY52" i="31"/>
  <c r="AZ52" i="31"/>
  <c r="BA52" i="31"/>
  <c r="BB52" i="31"/>
  <c r="BC52" i="31"/>
  <c r="BD52" i="31"/>
  <c r="BE52" i="31"/>
  <c r="BF52" i="31"/>
  <c r="BG52" i="31"/>
  <c r="BH52" i="31"/>
  <c r="BI52" i="31"/>
  <c r="BJ52" i="31"/>
  <c r="BK52" i="31"/>
  <c r="BL52" i="31"/>
  <c r="BM52" i="31"/>
  <c r="BN52" i="31"/>
  <c r="BO52" i="31"/>
  <c r="BP52" i="31"/>
  <c r="BQ52" i="31"/>
  <c r="BR52" i="31"/>
  <c r="BS52" i="31"/>
  <c r="A53" i="31"/>
  <c r="B53" i="31" s="1"/>
  <c r="AU43" i="31" s="1"/>
  <c r="G53" i="31"/>
  <c r="H53" i="31"/>
  <c r="I53" i="31"/>
  <c r="J53" i="31"/>
  <c r="K53" i="31"/>
  <c r="L53" i="31"/>
  <c r="M53" i="31"/>
  <c r="N53" i="31"/>
  <c r="T53" i="31"/>
  <c r="U53" i="31"/>
  <c r="V53" i="31"/>
  <c r="W53" i="31"/>
  <c r="X53" i="31"/>
  <c r="Y53" i="31"/>
  <c r="Z53" i="31"/>
  <c r="AE53" i="31"/>
  <c r="AF53" i="31"/>
  <c r="AG53" i="31"/>
  <c r="AH53" i="31"/>
  <c r="AI53" i="31"/>
  <c r="AJ53" i="31"/>
  <c r="AK53" i="31"/>
  <c r="AL53" i="31"/>
  <c r="AM53" i="31"/>
  <c r="AN53" i="31"/>
  <c r="AU53" i="31"/>
  <c r="AV53" i="31"/>
  <c r="AW53" i="31"/>
  <c r="AX53" i="31"/>
  <c r="AY53" i="31"/>
  <c r="AZ53" i="31"/>
  <c r="BA53" i="31"/>
  <c r="BB53" i="31"/>
  <c r="BC53" i="31"/>
  <c r="BD53" i="31"/>
  <c r="BE53" i="31"/>
  <c r="BF53" i="31"/>
  <c r="BG53" i="31"/>
  <c r="BH53" i="31"/>
  <c r="BI53" i="31"/>
  <c r="BJ53" i="31"/>
  <c r="BK53" i="31"/>
  <c r="BL53" i="31"/>
  <c r="BM53" i="31"/>
  <c r="BN53" i="31"/>
  <c r="BO53" i="31"/>
  <c r="BP53" i="31"/>
  <c r="BQ53" i="31"/>
  <c r="BR53" i="31"/>
  <c r="BS53" i="31"/>
  <c r="A54" i="31"/>
  <c r="B54" i="31" s="1"/>
  <c r="D54" i="31"/>
  <c r="E54" i="31"/>
  <c r="F54" i="31"/>
  <c r="G54" i="31"/>
  <c r="H54" i="31"/>
  <c r="I54" i="31"/>
  <c r="J54" i="31"/>
  <c r="K54" i="31"/>
  <c r="L54" i="31"/>
  <c r="M54" i="31"/>
  <c r="N54" i="31"/>
  <c r="T54" i="31"/>
  <c r="U54" i="31"/>
  <c r="V54" i="31"/>
  <c r="W54" i="31"/>
  <c r="X54" i="31"/>
  <c r="Y54" i="31"/>
  <c r="Z54" i="31"/>
  <c r="AF54" i="31"/>
  <c r="AG54" i="31"/>
  <c r="AH54" i="31"/>
  <c r="AI54" i="31"/>
  <c r="AJ54" i="31"/>
  <c r="AK54" i="31"/>
  <c r="AL54" i="31"/>
  <c r="AM54" i="31"/>
  <c r="AN54" i="31"/>
  <c r="AW54" i="31"/>
  <c r="AX54" i="31"/>
  <c r="AY54" i="31"/>
  <c r="AZ54" i="31"/>
  <c r="BA54" i="31"/>
  <c r="BB54" i="31"/>
  <c r="BC54" i="31"/>
  <c r="BD54" i="31"/>
  <c r="BE54" i="31"/>
  <c r="BF54" i="31"/>
  <c r="BG54" i="31"/>
  <c r="BH54" i="31"/>
  <c r="BI54" i="31"/>
  <c r="BJ54" i="31"/>
  <c r="BK54" i="31"/>
  <c r="BL54" i="31"/>
  <c r="BM54" i="31"/>
  <c r="BN54" i="31"/>
  <c r="BO54" i="31"/>
  <c r="BP54" i="31"/>
  <c r="BQ54" i="31"/>
  <c r="BR54" i="31"/>
  <c r="BS54" i="31"/>
  <c r="A55" i="31"/>
  <c r="B55" i="31" s="1"/>
  <c r="D55" i="31"/>
  <c r="E55" i="31"/>
  <c r="F55" i="31"/>
  <c r="G55" i="31"/>
  <c r="H55" i="31"/>
  <c r="I55" i="31"/>
  <c r="J55" i="31"/>
  <c r="K55" i="31"/>
  <c r="L55" i="31"/>
  <c r="M55" i="31"/>
  <c r="N55" i="31"/>
  <c r="W55" i="31"/>
  <c r="X55" i="31"/>
  <c r="Y55" i="31"/>
  <c r="Z55" i="31"/>
  <c r="AE55" i="31"/>
  <c r="AF55" i="31"/>
  <c r="AG55" i="31"/>
  <c r="AH55" i="31"/>
  <c r="AI55" i="31"/>
  <c r="AJ55" i="31"/>
  <c r="AK55" i="31"/>
  <c r="AL55" i="31"/>
  <c r="AM55" i="31"/>
  <c r="AN55" i="31"/>
  <c r="AU55" i="31"/>
  <c r="AV55" i="31"/>
  <c r="AW55" i="31"/>
  <c r="AX55" i="31"/>
  <c r="AY55" i="31"/>
  <c r="AZ55" i="31"/>
  <c r="BA55" i="31"/>
  <c r="BB55" i="31"/>
  <c r="BC55" i="31"/>
  <c r="BD55" i="31"/>
  <c r="BE55" i="31"/>
  <c r="BF55" i="31"/>
  <c r="BG55" i="31"/>
  <c r="BH55" i="31"/>
  <c r="BI55" i="31"/>
  <c r="BJ55" i="31"/>
  <c r="BK55" i="31"/>
  <c r="BL55" i="31"/>
  <c r="BM55" i="31"/>
  <c r="BN55" i="31"/>
  <c r="BO55" i="31"/>
  <c r="BP55" i="31"/>
  <c r="BQ55" i="31"/>
  <c r="BR55" i="31"/>
  <c r="BS55" i="31"/>
  <c r="A56" i="31"/>
  <c r="B56" i="31" s="1"/>
  <c r="E56" i="31"/>
  <c r="F56" i="31"/>
  <c r="G56" i="31"/>
  <c r="H56" i="31"/>
  <c r="I56" i="31"/>
  <c r="J56" i="31"/>
  <c r="K56" i="31"/>
  <c r="L56" i="31"/>
  <c r="M56" i="31"/>
  <c r="N56" i="31"/>
  <c r="S56" i="31"/>
  <c r="T56" i="31"/>
  <c r="U56" i="31"/>
  <c r="V56" i="31"/>
  <c r="W56" i="31"/>
  <c r="X56" i="31"/>
  <c r="Y56" i="31"/>
  <c r="Z56" i="31"/>
  <c r="AD56" i="31"/>
  <c r="AE56" i="31"/>
  <c r="AF56" i="31"/>
  <c r="AG56" i="31"/>
  <c r="AH56" i="31"/>
  <c r="AI56" i="31"/>
  <c r="AJ56" i="31"/>
  <c r="AK56" i="31"/>
  <c r="AL56" i="31"/>
  <c r="AM56" i="31"/>
  <c r="AN56" i="31"/>
  <c r="AV56" i="31"/>
  <c r="AW56" i="31"/>
  <c r="AX56" i="31"/>
  <c r="AY56" i="31"/>
  <c r="AZ56" i="31"/>
  <c r="BA56" i="31"/>
  <c r="BB56" i="31"/>
  <c r="BC56" i="31"/>
  <c r="BD56" i="31"/>
  <c r="BE56" i="31"/>
  <c r="BF56" i="31"/>
  <c r="BG56" i="31"/>
  <c r="BH56" i="31"/>
  <c r="BI56" i="31"/>
  <c r="BJ56" i="31"/>
  <c r="BK56" i="31"/>
  <c r="BL56" i="31"/>
  <c r="BM56" i="31"/>
  <c r="BN56" i="31"/>
  <c r="BO56" i="31"/>
  <c r="BP56" i="31"/>
  <c r="BQ56" i="31"/>
  <c r="BR56" i="31"/>
  <c r="BS56" i="31"/>
  <c r="A57" i="31"/>
  <c r="B57" i="31" s="1"/>
  <c r="F57" i="31"/>
  <c r="G57" i="31"/>
  <c r="H57" i="31"/>
  <c r="I57" i="31"/>
  <c r="J57" i="31"/>
  <c r="K57" i="31"/>
  <c r="L57" i="31"/>
  <c r="M57" i="31"/>
  <c r="N57" i="31"/>
  <c r="W57" i="31"/>
  <c r="X57" i="31"/>
  <c r="Y57" i="31"/>
  <c r="Z57" i="31"/>
  <c r="AE57" i="31"/>
  <c r="AF57" i="31"/>
  <c r="AG57" i="31"/>
  <c r="AH57" i="31"/>
  <c r="AI57" i="31"/>
  <c r="AJ57" i="31"/>
  <c r="AK57" i="31"/>
  <c r="AL57" i="31"/>
  <c r="AM57" i="31"/>
  <c r="AN57" i="31"/>
  <c r="AV57" i="31"/>
  <c r="AW57" i="31"/>
  <c r="AX57" i="31"/>
  <c r="AY57" i="31"/>
  <c r="AZ57" i="31"/>
  <c r="BA57" i="31"/>
  <c r="BB57" i="31"/>
  <c r="BC57" i="31"/>
  <c r="BD57" i="31"/>
  <c r="BE57" i="31"/>
  <c r="BF57" i="31"/>
  <c r="BG57" i="31"/>
  <c r="BH57" i="31"/>
  <c r="BI57" i="31"/>
  <c r="BJ57" i="31"/>
  <c r="BK57" i="31"/>
  <c r="BL57" i="31"/>
  <c r="BM57" i="31"/>
  <c r="BN57" i="31"/>
  <c r="BO57" i="31"/>
  <c r="BP57" i="31"/>
  <c r="BQ57" i="31"/>
  <c r="BR57" i="31"/>
  <c r="BS57" i="31"/>
  <c r="A58" i="31"/>
  <c r="B58" i="31" s="1"/>
  <c r="E58" i="31"/>
  <c r="F58" i="31"/>
  <c r="G58" i="31"/>
  <c r="H58" i="31"/>
  <c r="I58" i="31"/>
  <c r="J58" i="31"/>
  <c r="K58" i="31"/>
  <c r="L58" i="31"/>
  <c r="M58" i="31"/>
  <c r="N58" i="31"/>
  <c r="T58" i="31"/>
  <c r="U58" i="31"/>
  <c r="V58" i="31"/>
  <c r="W58" i="31"/>
  <c r="X58" i="31"/>
  <c r="Y58" i="31"/>
  <c r="Z58" i="31"/>
  <c r="AE58" i="31"/>
  <c r="AF58" i="31"/>
  <c r="AG58" i="31"/>
  <c r="AH58" i="31"/>
  <c r="AI58" i="31"/>
  <c r="AJ58" i="31"/>
  <c r="AK58" i="31"/>
  <c r="AL58" i="31"/>
  <c r="AM58" i="31"/>
  <c r="AN58" i="31"/>
  <c r="AS58" i="31"/>
  <c r="AT58" i="31"/>
  <c r="AU58" i="31"/>
  <c r="AV58" i="31"/>
  <c r="AW58" i="31"/>
  <c r="AX58" i="31"/>
  <c r="AY58" i="31"/>
  <c r="AZ58" i="31"/>
  <c r="BA58" i="31"/>
  <c r="BB58" i="31"/>
  <c r="BC58" i="31"/>
  <c r="BD58" i="31"/>
  <c r="BE58" i="31"/>
  <c r="BF58" i="31"/>
  <c r="BG58" i="31"/>
  <c r="BH58" i="31"/>
  <c r="BI58" i="31"/>
  <c r="BJ58" i="31"/>
  <c r="BK58" i="31"/>
  <c r="BL58" i="31"/>
  <c r="BM58" i="31"/>
  <c r="BN58" i="31"/>
  <c r="BO58" i="31"/>
  <c r="BP58" i="31"/>
  <c r="BQ58" i="31"/>
  <c r="BR58" i="31"/>
  <c r="BS58" i="31"/>
  <c r="A59" i="31"/>
  <c r="B59" i="31" s="1"/>
  <c r="E59" i="31"/>
  <c r="F59" i="31"/>
  <c r="G59" i="31"/>
  <c r="H59" i="31"/>
  <c r="I59" i="31"/>
  <c r="J59" i="31"/>
  <c r="K59" i="31"/>
  <c r="L59" i="31"/>
  <c r="M59" i="31"/>
  <c r="N59" i="31"/>
  <c r="T59" i="31"/>
  <c r="U59" i="31"/>
  <c r="V59" i="31"/>
  <c r="W59" i="31"/>
  <c r="X59" i="31"/>
  <c r="Y59" i="31"/>
  <c r="Z59" i="31"/>
  <c r="AE59" i="31"/>
  <c r="AF59" i="31"/>
  <c r="AG59" i="31"/>
  <c r="AH59" i="31"/>
  <c r="AI59" i="31"/>
  <c r="AJ59" i="31"/>
  <c r="AK59" i="31"/>
  <c r="AL59" i="31"/>
  <c r="AM59" i="31"/>
  <c r="AN59" i="31"/>
  <c r="AW59" i="31"/>
  <c r="AX59" i="31"/>
  <c r="AY59" i="31"/>
  <c r="AZ59" i="31"/>
  <c r="BA59" i="31"/>
  <c r="BB59" i="31"/>
  <c r="BC59" i="31"/>
  <c r="BD59" i="31"/>
  <c r="BE59" i="31"/>
  <c r="BF59" i="31"/>
  <c r="BG59" i="31"/>
  <c r="BH59" i="31"/>
  <c r="BI59" i="31"/>
  <c r="BJ59" i="31"/>
  <c r="BK59" i="31"/>
  <c r="BL59" i="31"/>
  <c r="BM59" i="31"/>
  <c r="BN59" i="31"/>
  <c r="BO59" i="31"/>
  <c r="BP59" i="31"/>
  <c r="BQ59" i="31"/>
  <c r="BR59" i="31"/>
  <c r="BS59" i="31"/>
  <c r="A60" i="31"/>
  <c r="B60" i="31"/>
  <c r="E60" i="31"/>
  <c r="F60" i="31"/>
  <c r="G60" i="31"/>
  <c r="H60" i="31"/>
  <c r="I60" i="31"/>
  <c r="J60" i="31"/>
  <c r="K60" i="31"/>
  <c r="L60" i="31"/>
  <c r="M60" i="31"/>
  <c r="N60" i="31"/>
  <c r="V60" i="31"/>
  <c r="W60" i="31"/>
  <c r="X60" i="31"/>
  <c r="Y60" i="31"/>
  <c r="Z60" i="31"/>
  <c r="AC60" i="31"/>
  <c r="AD60" i="31"/>
  <c r="AE60" i="31"/>
  <c r="AF60" i="31"/>
  <c r="AG60" i="31"/>
  <c r="AH60" i="31"/>
  <c r="AI60" i="31"/>
  <c r="AJ60" i="31"/>
  <c r="AK60" i="31"/>
  <c r="AL60" i="31"/>
  <c r="AM60" i="31"/>
  <c r="AN60" i="31"/>
  <c r="AU60" i="31"/>
  <c r="AV60" i="31"/>
  <c r="AW60" i="31"/>
  <c r="AX60" i="31"/>
  <c r="AY60" i="31"/>
  <c r="AZ60" i="31"/>
  <c r="BA60" i="31"/>
  <c r="BB60" i="31"/>
  <c r="BC60" i="31"/>
  <c r="BD60" i="31"/>
  <c r="BE60" i="31"/>
  <c r="BF60" i="31"/>
  <c r="BG60" i="31"/>
  <c r="BH60" i="31"/>
  <c r="BI60" i="31"/>
  <c r="BJ60" i="31"/>
  <c r="BK60" i="31"/>
  <c r="BL60" i="31"/>
  <c r="BM60" i="31"/>
  <c r="BN60" i="31"/>
  <c r="BO60" i="31"/>
  <c r="BP60" i="31"/>
  <c r="BQ60" i="31"/>
  <c r="BR60" i="31"/>
  <c r="BS60" i="31"/>
  <c r="A61" i="31"/>
  <c r="B61" i="31" s="1"/>
  <c r="E61" i="31"/>
  <c r="F61" i="31"/>
  <c r="G61" i="31"/>
  <c r="H61" i="31"/>
  <c r="I61" i="31"/>
  <c r="J61" i="31"/>
  <c r="K61" i="31"/>
  <c r="L61" i="31"/>
  <c r="M61" i="31"/>
  <c r="N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V61" i="31"/>
  <c r="AW61" i="31"/>
  <c r="AX61" i="31"/>
  <c r="AY61" i="31"/>
  <c r="AZ61" i="31"/>
  <c r="BA61" i="31"/>
  <c r="BB61" i="31"/>
  <c r="BC61" i="31"/>
  <c r="BD61" i="31"/>
  <c r="BE61" i="31"/>
  <c r="BF61" i="31"/>
  <c r="BG61" i="31"/>
  <c r="BH61" i="31"/>
  <c r="BI61" i="31"/>
  <c r="BJ61" i="31"/>
  <c r="BK61" i="31"/>
  <c r="BL61" i="31"/>
  <c r="BM61" i="31"/>
  <c r="BN61" i="31"/>
  <c r="BO61" i="31"/>
  <c r="BP61" i="31"/>
  <c r="BQ61" i="31"/>
  <c r="BR61" i="31"/>
  <c r="BS61" i="31"/>
  <c r="A62" i="31"/>
  <c r="B62" i="31" s="1"/>
  <c r="E62" i="31"/>
  <c r="F62" i="31"/>
  <c r="G62" i="31"/>
  <c r="H62" i="31"/>
  <c r="I62" i="31"/>
  <c r="J62" i="31"/>
  <c r="K62" i="31"/>
  <c r="L62" i="31"/>
  <c r="M62" i="31"/>
  <c r="N62" i="31"/>
  <c r="U62" i="31"/>
  <c r="V62" i="31"/>
  <c r="W62" i="31"/>
  <c r="X62" i="31"/>
  <c r="Y62" i="31"/>
  <c r="Z62" i="31"/>
  <c r="AD62" i="31"/>
  <c r="AE62" i="31"/>
  <c r="AF62" i="31"/>
  <c r="AG62" i="31"/>
  <c r="AH62" i="31"/>
  <c r="AI62" i="31"/>
  <c r="AJ62" i="31"/>
  <c r="AK62" i="31"/>
  <c r="AL62" i="31"/>
  <c r="AM62" i="31"/>
  <c r="AN62" i="31"/>
  <c r="AV62" i="31"/>
  <c r="AW62" i="31"/>
  <c r="AX62" i="31"/>
  <c r="AY62" i="31"/>
  <c r="AZ62" i="31"/>
  <c r="BA62" i="31"/>
  <c r="BB62" i="31"/>
  <c r="BC62" i="31"/>
  <c r="BD62" i="31"/>
  <c r="BE62" i="31"/>
  <c r="BF62" i="31"/>
  <c r="BG62" i="31"/>
  <c r="BH62" i="31"/>
  <c r="BI62" i="31"/>
  <c r="BJ62" i="31"/>
  <c r="BK62" i="31"/>
  <c r="BL62" i="31"/>
  <c r="BM62" i="31"/>
  <c r="BN62" i="31"/>
  <c r="BO62" i="31"/>
  <c r="BP62" i="31"/>
  <c r="BQ62" i="31"/>
  <c r="BR62" i="31"/>
  <c r="BS62" i="31"/>
  <c r="A63" i="31"/>
  <c r="B63" i="31" s="1"/>
  <c r="E63" i="31"/>
  <c r="F63" i="31"/>
  <c r="G63" i="31"/>
  <c r="H63" i="31"/>
  <c r="I63" i="31"/>
  <c r="J63" i="31"/>
  <c r="K63" i="31"/>
  <c r="L63" i="31"/>
  <c r="M63" i="31"/>
  <c r="N63" i="31"/>
  <c r="T63" i="31"/>
  <c r="U63" i="31"/>
  <c r="V63" i="31"/>
  <c r="W63" i="31"/>
  <c r="X63" i="31"/>
  <c r="Y63" i="31"/>
  <c r="Z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G63" i="31"/>
  <c r="BH63" i="31"/>
  <c r="BI63" i="31"/>
  <c r="BJ63" i="31"/>
  <c r="BK63" i="31"/>
  <c r="BL63" i="31"/>
  <c r="BM63" i="31"/>
  <c r="BN63" i="31"/>
  <c r="BO63" i="31"/>
  <c r="BP63" i="31"/>
  <c r="BQ63" i="31"/>
  <c r="BR63" i="31"/>
  <c r="BS63" i="31"/>
  <c r="A64" i="31"/>
  <c r="B64" i="31"/>
  <c r="E64" i="31"/>
  <c r="F64" i="31"/>
  <c r="G64" i="31"/>
  <c r="H64" i="31"/>
  <c r="I64" i="31"/>
  <c r="J64" i="31"/>
  <c r="K64" i="31"/>
  <c r="L64" i="31"/>
  <c r="M64" i="31"/>
  <c r="N64" i="31"/>
  <c r="R64" i="31"/>
  <c r="S64" i="31"/>
  <c r="T64" i="31"/>
  <c r="U64" i="31"/>
  <c r="V64" i="31"/>
  <c r="W64" i="31"/>
  <c r="X64" i="31"/>
  <c r="Y64" i="31"/>
  <c r="Z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G64" i="31"/>
  <c r="BH64" i="31"/>
  <c r="BI64" i="31"/>
  <c r="BJ64" i="31"/>
  <c r="BK64" i="31"/>
  <c r="BL64" i="31"/>
  <c r="BM64" i="31"/>
  <c r="BN64" i="31"/>
  <c r="BO64" i="31"/>
  <c r="BP64" i="31"/>
  <c r="BQ64" i="31"/>
  <c r="BR64" i="31"/>
  <c r="BS64" i="31"/>
  <c r="A65" i="31"/>
  <c r="B65" i="31" s="1"/>
  <c r="C65" i="31"/>
  <c r="D65" i="31"/>
  <c r="E65" i="31"/>
  <c r="F65" i="31"/>
  <c r="G65" i="31"/>
  <c r="H65" i="31"/>
  <c r="I65" i="31"/>
  <c r="J65" i="31"/>
  <c r="K65" i="31"/>
  <c r="L65" i="31"/>
  <c r="M65" i="31"/>
  <c r="N65" i="31"/>
  <c r="Q65" i="31"/>
  <c r="R65" i="31"/>
  <c r="S65" i="31"/>
  <c r="T65" i="31"/>
  <c r="U65" i="31"/>
  <c r="V65" i="31"/>
  <c r="W65" i="31"/>
  <c r="X65" i="31"/>
  <c r="Y65" i="31"/>
  <c r="Z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G65" i="31"/>
  <c r="BH65" i="31"/>
  <c r="BI65" i="31"/>
  <c r="BJ65" i="31"/>
  <c r="BK65" i="31"/>
  <c r="BL65" i="31"/>
  <c r="BM65" i="31"/>
  <c r="BN65" i="31"/>
  <c r="BO65" i="31"/>
  <c r="BP65" i="31"/>
  <c r="BQ65" i="31"/>
  <c r="BR65" i="31"/>
  <c r="BS65" i="31"/>
  <c r="A66" i="31"/>
  <c r="B66" i="31" s="1"/>
  <c r="E66" i="31"/>
  <c r="F66" i="31"/>
  <c r="G66" i="31"/>
  <c r="H66" i="31"/>
  <c r="I66" i="31"/>
  <c r="J66" i="31"/>
  <c r="K66" i="31"/>
  <c r="L66" i="31"/>
  <c r="M66" i="31"/>
  <c r="N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V66" i="31"/>
  <c r="AW66" i="31"/>
  <c r="AX66" i="31"/>
  <c r="AY66" i="31"/>
  <c r="AZ66" i="31"/>
  <c r="BA66" i="31"/>
  <c r="BB66" i="31"/>
  <c r="BC66" i="31"/>
  <c r="BD66" i="31"/>
  <c r="BE66" i="31"/>
  <c r="BF66" i="31"/>
  <c r="BG66" i="31"/>
  <c r="BH66" i="31"/>
  <c r="BI66" i="31"/>
  <c r="BJ66" i="31"/>
  <c r="BK66" i="31"/>
  <c r="BL66" i="31"/>
  <c r="BM66" i="31"/>
  <c r="BN66" i="31"/>
  <c r="BO66" i="31"/>
  <c r="BP66" i="31"/>
  <c r="BQ66" i="31"/>
  <c r="BR66" i="31"/>
  <c r="BS66" i="31"/>
  <c r="A67" i="31"/>
  <c r="B67" i="31" s="1"/>
  <c r="E67" i="31"/>
  <c r="F67" i="31"/>
  <c r="G67" i="31"/>
  <c r="H67" i="31"/>
  <c r="I67" i="31"/>
  <c r="J67" i="31"/>
  <c r="K67" i="31"/>
  <c r="L67" i="31"/>
  <c r="M67" i="31"/>
  <c r="N67" i="31"/>
  <c r="U67" i="31"/>
  <c r="V67" i="31"/>
  <c r="W67" i="31"/>
  <c r="X67" i="31"/>
  <c r="Y67" i="31"/>
  <c r="Z67" i="31"/>
  <c r="AD67" i="31"/>
  <c r="AE67" i="31"/>
  <c r="AF67" i="31"/>
  <c r="AG67" i="31"/>
  <c r="AH67" i="31"/>
  <c r="AI67" i="31"/>
  <c r="AJ67" i="31"/>
  <c r="AK67" i="31"/>
  <c r="AL67" i="31"/>
  <c r="AM67" i="31"/>
  <c r="AN67" i="31"/>
  <c r="AV67" i="31"/>
  <c r="AW67" i="31"/>
  <c r="AX67" i="31"/>
  <c r="AY67" i="31"/>
  <c r="AZ67" i="31"/>
  <c r="BA67" i="31"/>
  <c r="BB67" i="31"/>
  <c r="BC67" i="31"/>
  <c r="BD67" i="31"/>
  <c r="BE67" i="31"/>
  <c r="BF67" i="31"/>
  <c r="BG67" i="31"/>
  <c r="BH67" i="31"/>
  <c r="BI67" i="31"/>
  <c r="BJ67" i="31"/>
  <c r="BK67" i="31"/>
  <c r="BL67" i="31"/>
  <c r="BM67" i="31"/>
  <c r="BN67" i="31"/>
  <c r="BO67" i="31"/>
  <c r="BP67" i="31"/>
  <c r="BQ67" i="31"/>
  <c r="BR67" i="31"/>
  <c r="BS67" i="31"/>
  <c r="A68" i="31"/>
  <c r="B68" i="31"/>
  <c r="E68" i="31"/>
  <c r="F68" i="31"/>
  <c r="G68" i="31"/>
  <c r="H68" i="31"/>
  <c r="I68" i="31"/>
  <c r="J68" i="31"/>
  <c r="K68" i="31"/>
  <c r="L68" i="31"/>
  <c r="M68" i="31"/>
  <c r="N68" i="31"/>
  <c r="T68" i="31"/>
  <c r="U68" i="31"/>
  <c r="V68" i="31"/>
  <c r="W68" i="31"/>
  <c r="X68" i="31"/>
  <c r="Y68" i="31"/>
  <c r="Z68" i="31"/>
  <c r="AB68" i="31"/>
  <c r="AC68" i="31"/>
  <c r="AD68" i="31"/>
  <c r="AE68" i="31"/>
  <c r="AF68" i="31"/>
  <c r="AG68" i="31"/>
  <c r="AH68" i="31"/>
  <c r="AI68" i="31"/>
  <c r="AJ68" i="31"/>
  <c r="AK68" i="31"/>
  <c r="AL68" i="31"/>
  <c r="AM68" i="31"/>
  <c r="AN68" i="31"/>
  <c r="AQ68" i="31"/>
  <c r="AR68" i="31"/>
  <c r="AS68" i="31"/>
  <c r="AT68" i="31"/>
  <c r="AU68" i="31"/>
  <c r="AV68" i="31"/>
  <c r="AW68" i="31"/>
  <c r="AX68" i="31"/>
  <c r="AY68" i="31"/>
  <c r="AZ68" i="31"/>
  <c r="BA68" i="31"/>
  <c r="BB68" i="31"/>
  <c r="BC68" i="31"/>
  <c r="BD68" i="31"/>
  <c r="BE68" i="31"/>
  <c r="BF68" i="31"/>
  <c r="BG68" i="31"/>
  <c r="BH68" i="31"/>
  <c r="BI68" i="31"/>
  <c r="BJ68" i="31"/>
  <c r="BK68" i="31"/>
  <c r="BL68" i="31"/>
  <c r="BM68" i="31"/>
  <c r="BN68" i="31"/>
  <c r="BO68" i="31"/>
  <c r="BP68" i="31"/>
  <c r="BQ68" i="31"/>
  <c r="BR68" i="31"/>
  <c r="BS68" i="31"/>
  <c r="A69" i="31"/>
  <c r="B69" i="31" s="1"/>
  <c r="E69" i="31"/>
  <c r="F69" i="31"/>
  <c r="G69" i="31"/>
  <c r="H69" i="31"/>
  <c r="I69" i="31"/>
  <c r="J69" i="31"/>
  <c r="K69" i="31"/>
  <c r="L69" i="31"/>
  <c r="M69" i="31"/>
  <c r="N69" i="31"/>
  <c r="R69" i="31"/>
  <c r="S69" i="31"/>
  <c r="T69" i="31"/>
  <c r="U69" i="31"/>
  <c r="V69" i="31"/>
  <c r="W69" i="31"/>
  <c r="X69" i="31"/>
  <c r="Y69" i="31"/>
  <c r="Z69" i="31"/>
  <c r="AC69" i="31"/>
  <c r="AD69" i="31"/>
  <c r="AE69" i="31"/>
  <c r="AF69" i="31"/>
  <c r="AG69" i="31"/>
  <c r="AH69" i="31"/>
  <c r="AI69" i="31"/>
  <c r="AJ69" i="31"/>
  <c r="AK69" i="31"/>
  <c r="AL69" i="31"/>
  <c r="AM69" i="31"/>
  <c r="AN69" i="31"/>
  <c r="AS69" i="31"/>
  <c r="AT69" i="31"/>
  <c r="AU69" i="31"/>
  <c r="AV69" i="31"/>
  <c r="AW69" i="31"/>
  <c r="AX69" i="31"/>
  <c r="AY69" i="31"/>
  <c r="AZ69" i="31"/>
  <c r="BA69" i="31"/>
  <c r="BB69" i="31"/>
  <c r="BC69" i="31"/>
  <c r="BD69" i="31"/>
  <c r="BE69" i="31"/>
  <c r="BF69" i="31"/>
  <c r="BG69" i="31"/>
  <c r="BH69" i="31"/>
  <c r="BI69" i="31"/>
  <c r="BJ69" i="31"/>
  <c r="BK69" i="31"/>
  <c r="BL69" i="31"/>
  <c r="BM69" i="31"/>
  <c r="BN69" i="31"/>
  <c r="BO69" i="31"/>
  <c r="BP69" i="31"/>
  <c r="BQ69" i="31"/>
  <c r="BR69" i="31"/>
  <c r="BS69" i="31"/>
  <c r="A70" i="31"/>
  <c r="B70" i="31" s="1"/>
  <c r="F70" i="31"/>
  <c r="G70" i="31"/>
  <c r="H70" i="31"/>
  <c r="I70" i="31"/>
  <c r="J70" i="31"/>
  <c r="K70" i="31"/>
  <c r="L70" i="31"/>
  <c r="M70" i="31"/>
  <c r="N70" i="31"/>
  <c r="W70" i="31"/>
  <c r="X70" i="31"/>
  <c r="Y70" i="31"/>
  <c r="Z70" i="31"/>
  <c r="AC70" i="31"/>
  <c r="AD70" i="31"/>
  <c r="AE70" i="31"/>
  <c r="AF70" i="31"/>
  <c r="AG70" i="31"/>
  <c r="AH70" i="31"/>
  <c r="AI70" i="31"/>
  <c r="AJ70" i="31"/>
  <c r="AK70" i="31"/>
  <c r="AL70" i="31"/>
  <c r="AM70" i="31"/>
  <c r="AN70" i="31"/>
  <c r="AT70" i="31"/>
  <c r="AU70" i="31"/>
  <c r="AV70" i="31"/>
  <c r="AW70" i="31"/>
  <c r="AX70" i="31"/>
  <c r="AY70" i="31"/>
  <c r="AZ70" i="31"/>
  <c r="BA70" i="31"/>
  <c r="BB70" i="31"/>
  <c r="BC70" i="31"/>
  <c r="BD70" i="31"/>
  <c r="BE70" i="31"/>
  <c r="BF70" i="31"/>
  <c r="BG70" i="31"/>
  <c r="BH70" i="31"/>
  <c r="BI70" i="31"/>
  <c r="BJ70" i="31"/>
  <c r="BK70" i="31"/>
  <c r="BL70" i="31"/>
  <c r="BM70" i="31"/>
  <c r="BN70" i="31"/>
  <c r="BO70" i="31"/>
  <c r="BP70" i="31"/>
  <c r="BQ70" i="31"/>
  <c r="BR70" i="31"/>
  <c r="BS70" i="31"/>
  <c r="A71" i="31"/>
  <c r="B71" i="31" s="1"/>
  <c r="E71" i="31"/>
  <c r="F71" i="31"/>
  <c r="G71" i="31"/>
  <c r="H71" i="31"/>
  <c r="I71" i="31"/>
  <c r="J71" i="31"/>
  <c r="K71" i="31"/>
  <c r="L71" i="31"/>
  <c r="M71" i="31"/>
  <c r="N71" i="31"/>
  <c r="T71" i="31"/>
  <c r="U71" i="31"/>
  <c r="V71" i="31"/>
  <c r="W71" i="31"/>
  <c r="X71" i="31"/>
  <c r="Y71" i="31"/>
  <c r="Z71" i="31"/>
  <c r="AE71" i="31"/>
  <c r="AF71" i="31"/>
  <c r="AG71" i="31"/>
  <c r="AH71" i="31"/>
  <c r="AI71" i="31"/>
  <c r="AJ71" i="31"/>
  <c r="AK71" i="31"/>
  <c r="AL71" i="31"/>
  <c r="AM71" i="31"/>
  <c r="AN71" i="31"/>
  <c r="AW71" i="31"/>
  <c r="AX71" i="31"/>
  <c r="AY71" i="31"/>
  <c r="AZ71" i="31"/>
  <c r="BA71" i="31"/>
  <c r="BB71" i="31"/>
  <c r="BC71" i="31"/>
  <c r="BD71" i="31"/>
  <c r="BE71" i="31"/>
  <c r="BF71" i="31"/>
  <c r="BG71" i="31"/>
  <c r="BH71" i="31"/>
  <c r="BI71" i="31"/>
  <c r="BJ71" i="31"/>
  <c r="BK71" i="31"/>
  <c r="BL71" i="31"/>
  <c r="BM71" i="31"/>
  <c r="BN71" i="31"/>
  <c r="BO71" i="31"/>
  <c r="BP71" i="31"/>
  <c r="BQ71" i="31"/>
  <c r="BR71" i="31"/>
  <c r="BS71" i="31"/>
  <c r="A72" i="31"/>
  <c r="B72" i="31" s="1"/>
  <c r="D72" i="31"/>
  <c r="E72" i="31"/>
  <c r="F72" i="31"/>
  <c r="G72" i="31"/>
  <c r="H72" i="31"/>
  <c r="I72" i="31"/>
  <c r="J72" i="31"/>
  <c r="K72" i="31"/>
  <c r="L72" i="31"/>
  <c r="M72" i="31"/>
  <c r="N72" i="31"/>
  <c r="V72" i="31"/>
  <c r="W72" i="31"/>
  <c r="X72" i="31"/>
  <c r="Y72" i="31"/>
  <c r="Z72" i="31"/>
  <c r="AB72" i="31"/>
  <c r="AC72" i="31"/>
  <c r="AD72" i="31"/>
  <c r="AE72" i="31"/>
  <c r="AF72" i="31"/>
  <c r="AG72" i="31"/>
  <c r="AH72" i="31"/>
  <c r="AI72" i="31"/>
  <c r="AJ72" i="31"/>
  <c r="AK72" i="31"/>
  <c r="AL72" i="31"/>
  <c r="AM72" i="31"/>
  <c r="AN72" i="31"/>
  <c r="AT72" i="31"/>
  <c r="AU72" i="31"/>
  <c r="AV72" i="31"/>
  <c r="AW72" i="31"/>
  <c r="AX72" i="31"/>
  <c r="AY72" i="31"/>
  <c r="AZ72" i="31"/>
  <c r="BA72" i="31"/>
  <c r="BB72" i="31"/>
  <c r="BC72" i="31"/>
  <c r="BD72" i="31"/>
  <c r="BE72" i="31"/>
  <c r="BF72" i="31"/>
  <c r="BG72" i="31"/>
  <c r="BH72" i="31"/>
  <c r="BI72" i="31"/>
  <c r="BJ72" i="31"/>
  <c r="BK72" i="31"/>
  <c r="BL72" i="31"/>
  <c r="BM72" i="31"/>
  <c r="BN72" i="31"/>
  <c r="BO72" i="31"/>
  <c r="BP72" i="31"/>
  <c r="BQ72" i="31"/>
  <c r="BR72" i="31"/>
  <c r="BS72" i="31"/>
  <c r="A73" i="31"/>
  <c r="B73" i="31" s="1"/>
  <c r="D73" i="31"/>
  <c r="E73" i="31"/>
  <c r="F73" i="31"/>
  <c r="G73" i="31"/>
  <c r="H73" i="31"/>
  <c r="I73" i="31"/>
  <c r="J73" i="31"/>
  <c r="K73" i="31"/>
  <c r="L73" i="31"/>
  <c r="M73" i="31"/>
  <c r="N73" i="31"/>
  <c r="S73" i="31"/>
  <c r="T73" i="31"/>
  <c r="U73" i="31"/>
  <c r="V73" i="31"/>
  <c r="W73" i="31"/>
  <c r="X73" i="31"/>
  <c r="Y73" i="31"/>
  <c r="Z73" i="31"/>
  <c r="AA73" i="31"/>
  <c r="AB73" i="31"/>
  <c r="AC73" i="31"/>
  <c r="AD73" i="31"/>
  <c r="AE73" i="31"/>
  <c r="AF73" i="31"/>
  <c r="AG73" i="31"/>
  <c r="AH73" i="31"/>
  <c r="AI73" i="31"/>
  <c r="AJ73" i="31"/>
  <c r="AK73" i="31"/>
  <c r="AL73" i="31"/>
  <c r="AM73" i="31"/>
  <c r="AN73" i="31"/>
  <c r="AT73" i="31"/>
  <c r="AU73" i="31"/>
  <c r="AV73" i="31"/>
  <c r="AW73" i="31"/>
  <c r="AX73" i="31"/>
  <c r="AY73" i="31"/>
  <c r="AZ73" i="31"/>
  <c r="BA73" i="31"/>
  <c r="BB73" i="31"/>
  <c r="BC73" i="31"/>
  <c r="BD73" i="31"/>
  <c r="BE73" i="31"/>
  <c r="BF73" i="31"/>
  <c r="BG73" i="31"/>
  <c r="BH73" i="31"/>
  <c r="BI73" i="31"/>
  <c r="BJ73" i="31"/>
  <c r="BK73" i="31"/>
  <c r="BL73" i="31"/>
  <c r="BM73" i="31"/>
  <c r="BN73" i="31"/>
  <c r="BO73" i="31"/>
  <c r="BP73" i="31"/>
  <c r="BQ73" i="31"/>
  <c r="BR73" i="31"/>
  <c r="BS73" i="31"/>
  <c r="A74" i="31"/>
  <c r="B74" i="31"/>
  <c r="C74" i="31"/>
  <c r="D74" i="31"/>
  <c r="E74" i="31"/>
  <c r="F74" i="31"/>
  <c r="G74" i="31"/>
  <c r="H74" i="31"/>
  <c r="I74" i="31"/>
  <c r="J74" i="31"/>
  <c r="K74" i="31"/>
  <c r="L74" i="31"/>
  <c r="M74" i="31"/>
  <c r="N74" i="31"/>
  <c r="Q74" i="31"/>
  <c r="R74" i="31"/>
  <c r="S74" i="31"/>
  <c r="T74" i="31"/>
  <c r="U74" i="31"/>
  <c r="V74" i="31"/>
  <c r="W74" i="31"/>
  <c r="X74" i="31"/>
  <c r="Y74" i="31"/>
  <c r="Z74" i="31"/>
  <c r="AC74" i="31"/>
  <c r="AD74" i="31"/>
  <c r="AE74" i="31"/>
  <c r="AF74" i="31"/>
  <c r="AG74" i="31"/>
  <c r="AH74" i="31"/>
  <c r="AI74" i="31"/>
  <c r="AJ74" i="31"/>
  <c r="AK74" i="31"/>
  <c r="AL74" i="31"/>
  <c r="AM74" i="31"/>
  <c r="AN74" i="31"/>
  <c r="AS74" i="31"/>
  <c r="AT74" i="31"/>
  <c r="AU74" i="31"/>
  <c r="AV74" i="31"/>
  <c r="AW74" i="31"/>
  <c r="AX74" i="31"/>
  <c r="AY74" i="31"/>
  <c r="AZ74" i="31"/>
  <c r="BA74" i="31"/>
  <c r="BB74" i="31"/>
  <c r="BC74" i="31"/>
  <c r="BD74" i="31"/>
  <c r="BE74" i="31"/>
  <c r="BF74" i="31"/>
  <c r="BG74" i="31"/>
  <c r="BH74" i="31"/>
  <c r="BI74" i="31"/>
  <c r="BJ74" i="31"/>
  <c r="BK74" i="31"/>
  <c r="BL74" i="31"/>
  <c r="BM74" i="31"/>
  <c r="BN74" i="31"/>
  <c r="BO74" i="31"/>
  <c r="BP74" i="31"/>
  <c r="BQ74" i="31"/>
  <c r="BR74" i="31"/>
  <c r="BS74" i="31"/>
  <c r="A75" i="31"/>
  <c r="B75" i="31" s="1"/>
  <c r="C75" i="31"/>
  <c r="D75" i="31"/>
  <c r="E75" i="31"/>
  <c r="F75" i="31"/>
  <c r="G75" i="31"/>
  <c r="H75" i="31"/>
  <c r="I75" i="31"/>
  <c r="J75" i="31"/>
  <c r="K75" i="31"/>
  <c r="L75" i="31"/>
  <c r="M75" i="31"/>
  <c r="N75" i="31"/>
  <c r="P75" i="31"/>
  <c r="Q75" i="31"/>
  <c r="R75" i="31"/>
  <c r="S75" i="31"/>
  <c r="T75" i="31"/>
  <c r="U75" i="31"/>
  <c r="V75" i="31"/>
  <c r="W75" i="31"/>
  <c r="X75" i="31"/>
  <c r="Y75" i="31"/>
  <c r="Z75" i="31"/>
  <c r="AC75" i="31"/>
  <c r="AD75" i="31"/>
  <c r="AE75" i="31"/>
  <c r="AF75" i="31"/>
  <c r="AG75" i="31"/>
  <c r="AH75" i="31"/>
  <c r="AI75" i="31"/>
  <c r="AJ75" i="31"/>
  <c r="AK75" i="31"/>
  <c r="AL75" i="31"/>
  <c r="AM75" i="31"/>
  <c r="AN75" i="31"/>
  <c r="AU75" i="31"/>
  <c r="AV75" i="31"/>
  <c r="AW75" i="31"/>
  <c r="AX75" i="31"/>
  <c r="AY75" i="31"/>
  <c r="AZ75" i="31"/>
  <c r="BA75" i="31"/>
  <c r="BB75" i="31"/>
  <c r="BC75" i="31"/>
  <c r="BD75" i="31"/>
  <c r="BE75" i="31"/>
  <c r="BF75" i="31"/>
  <c r="BG75" i="31"/>
  <c r="BH75" i="31"/>
  <c r="BI75" i="31"/>
  <c r="BJ75" i="31"/>
  <c r="BK75" i="31"/>
  <c r="BL75" i="31"/>
  <c r="BM75" i="31"/>
  <c r="BN75" i="31"/>
  <c r="BO75" i="31"/>
  <c r="BP75" i="31"/>
  <c r="BQ75" i="31"/>
  <c r="BR75" i="31"/>
  <c r="BS75" i="31"/>
  <c r="A76" i="31"/>
  <c r="B76" i="31" s="1"/>
  <c r="E76" i="31"/>
  <c r="F76" i="31"/>
  <c r="G76" i="31"/>
  <c r="H76" i="31"/>
  <c r="I76" i="31"/>
  <c r="J76" i="31"/>
  <c r="K76" i="31"/>
  <c r="L76" i="31"/>
  <c r="M76" i="31"/>
  <c r="N76" i="31"/>
  <c r="S76" i="31"/>
  <c r="T76" i="31"/>
  <c r="U76" i="31"/>
  <c r="V76" i="31"/>
  <c r="W76" i="31"/>
  <c r="X76" i="31"/>
  <c r="Y76" i="31"/>
  <c r="Z76" i="31"/>
  <c r="AA76" i="31"/>
  <c r="AB76" i="31"/>
  <c r="AC76" i="31"/>
  <c r="AD76" i="31"/>
  <c r="AE76" i="31"/>
  <c r="AF76" i="31"/>
  <c r="AG76" i="31"/>
  <c r="AH76" i="31"/>
  <c r="AI76" i="31"/>
  <c r="AJ76" i="31"/>
  <c r="AK76" i="31"/>
  <c r="AL76" i="31"/>
  <c r="AM76" i="31"/>
  <c r="AN76" i="31"/>
  <c r="AV76" i="31"/>
  <c r="AW76" i="31"/>
  <c r="AX76" i="31"/>
  <c r="AY76" i="31"/>
  <c r="AZ76" i="31"/>
  <c r="BA76" i="31"/>
  <c r="BB76" i="31"/>
  <c r="BC76" i="31"/>
  <c r="BD76" i="31"/>
  <c r="BE76" i="31"/>
  <c r="BF76" i="31"/>
  <c r="BG76" i="31"/>
  <c r="BH76" i="31"/>
  <c r="BI76" i="31"/>
  <c r="BJ76" i="31"/>
  <c r="BK76" i="31"/>
  <c r="BL76" i="31"/>
  <c r="BM76" i="31"/>
  <c r="BN76" i="31"/>
  <c r="BO76" i="31"/>
  <c r="BP76" i="31"/>
  <c r="BQ76" i="31"/>
  <c r="BR76" i="31"/>
  <c r="BS76" i="31"/>
  <c r="A77" i="31"/>
  <c r="B77" i="31" s="1"/>
  <c r="E77" i="31"/>
  <c r="F77" i="31"/>
  <c r="G77" i="31"/>
  <c r="H77" i="31"/>
  <c r="I77" i="31"/>
  <c r="J77" i="31"/>
  <c r="K77" i="31"/>
  <c r="L77" i="31"/>
  <c r="M77" i="31"/>
  <c r="N77" i="31"/>
  <c r="U77" i="31"/>
  <c r="V77" i="31"/>
  <c r="W77" i="31"/>
  <c r="X77" i="31"/>
  <c r="Y77" i="31"/>
  <c r="Z77" i="31"/>
  <c r="AB77" i="31"/>
  <c r="AC77" i="31"/>
  <c r="AD77" i="31"/>
  <c r="AE77" i="31"/>
  <c r="AF77" i="31"/>
  <c r="AG77" i="31"/>
  <c r="AH77" i="31"/>
  <c r="AI77" i="31"/>
  <c r="AJ77" i="31"/>
  <c r="AK77" i="31"/>
  <c r="AL77" i="31"/>
  <c r="AM77" i="31"/>
  <c r="AN77" i="31"/>
  <c r="AV77" i="31"/>
  <c r="AW77" i="31"/>
  <c r="AX77" i="31"/>
  <c r="AY77" i="31"/>
  <c r="AZ77" i="31"/>
  <c r="BA77" i="31"/>
  <c r="BB77" i="31"/>
  <c r="BC77" i="31"/>
  <c r="BD77" i="31"/>
  <c r="BE77" i="31"/>
  <c r="BF77" i="31"/>
  <c r="BG77" i="31"/>
  <c r="BH77" i="31"/>
  <c r="BI77" i="31"/>
  <c r="BJ77" i="31"/>
  <c r="BK77" i="31"/>
  <c r="BL77" i="31"/>
  <c r="BM77" i="31"/>
  <c r="BN77" i="31"/>
  <c r="BO77" i="31"/>
  <c r="BP77" i="31"/>
  <c r="BQ77" i="31"/>
  <c r="BR77" i="31"/>
  <c r="BS77" i="31"/>
  <c r="A78" i="31"/>
  <c r="B78" i="31" s="1"/>
  <c r="E78" i="31"/>
  <c r="F78" i="31"/>
  <c r="G78" i="31"/>
  <c r="H78" i="31"/>
  <c r="I78" i="31"/>
  <c r="J78" i="31"/>
  <c r="K78" i="31"/>
  <c r="L78" i="31"/>
  <c r="M78" i="31"/>
  <c r="N78" i="31"/>
  <c r="T78" i="31"/>
  <c r="U78" i="31"/>
  <c r="V78" i="31"/>
  <c r="W78" i="31"/>
  <c r="X78" i="31"/>
  <c r="Y78" i="31"/>
  <c r="Z78" i="31"/>
  <c r="AB78" i="31"/>
  <c r="AC78" i="31"/>
  <c r="AD78" i="31"/>
  <c r="AE78" i="31"/>
  <c r="AF78" i="31"/>
  <c r="AG78" i="31"/>
  <c r="AH78" i="31"/>
  <c r="AI78" i="31"/>
  <c r="AJ78" i="31"/>
  <c r="AK78" i="31"/>
  <c r="AL78" i="31"/>
  <c r="AM78" i="31"/>
  <c r="AN78" i="31"/>
  <c r="AQ78" i="31"/>
  <c r="AR78" i="31"/>
  <c r="AS78" i="31"/>
  <c r="AT78" i="31"/>
  <c r="AU78" i="31"/>
  <c r="AV78" i="31"/>
  <c r="AW78" i="31"/>
  <c r="AX78" i="31"/>
  <c r="AY78" i="31"/>
  <c r="AZ78" i="31"/>
  <c r="BA78" i="31"/>
  <c r="BB78" i="31"/>
  <c r="BC78" i="31"/>
  <c r="BD78" i="31"/>
  <c r="BE78" i="31"/>
  <c r="BF78" i="31"/>
  <c r="BG78" i="31"/>
  <c r="BH78" i="31"/>
  <c r="BI78" i="31"/>
  <c r="BJ78" i="31"/>
  <c r="BK78" i="31"/>
  <c r="BL78" i="31"/>
  <c r="BM78" i="31"/>
  <c r="BN78" i="31"/>
  <c r="BO78" i="31"/>
  <c r="BP78" i="31"/>
  <c r="BQ78" i="31"/>
  <c r="BR78" i="31"/>
  <c r="BS78" i="31"/>
  <c r="A79" i="31"/>
  <c r="B79" i="31" s="1"/>
  <c r="E79" i="31"/>
  <c r="F79" i="31"/>
  <c r="G79" i="31"/>
  <c r="H79" i="31"/>
  <c r="I79" i="31"/>
  <c r="J79" i="31"/>
  <c r="K79" i="31"/>
  <c r="L79" i="31"/>
  <c r="M79" i="31"/>
  <c r="N79" i="31"/>
  <c r="R79" i="31"/>
  <c r="S79" i="31"/>
  <c r="T79" i="31"/>
  <c r="U79" i="31"/>
  <c r="V79" i="31"/>
  <c r="W79" i="31"/>
  <c r="X79" i="31"/>
  <c r="Y79" i="31"/>
  <c r="Z79" i="31"/>
  <c r="AC79" i="31"/>
  <c r="AD79" i="31"/>
  <c r="AE79" i="31"/>
  <c r="AF79" i="31"/>
  <c r="AG79" i="31"/>
  <c r="AH79" i="31"/>
  <c r="AI79" i="31"/>
  <c r="AJ79" i="31"/>
  <c r="AK79" i="31"/>
  <c r="AL79" i="31"/>
  <c r="AM79" i="31"/>
  <c r="AN79" i="31"/>
  <c r="AS79" i="31"/>
  <c r="AT79" i="31"/>
  <c r="AU79" i="31"/>
  <c r="AV79" i="31"/>
  <c r="AW79" i="31"/>
  <c r="AX79" i="31"/>
  <c r="AY79" i="31"/>
  <c r="AZ79" i="31"/>
  <c r="BA79" i="31"/>
  <c r="BB79" i="31"/>
  <c r="BC79" i="31"/>
  <c r="BD79" i="31"/>
  <c r="BE79" i="31"/>
  <c r="BF79" i="31"/>
  <c r="BG79" i="31"/>
  <c r="BH79" i="31"/>
  <c r="BI79" i="31"/>
  <c r="BJ79" i="31"/>
  <c r="BK79" i="31"/>
  <c r="BL79" i="31"/>
  <c r="BM79" i="31"/>
  <c r="BN79" i="31"/>
  <c r="BO79" i="31"/>
  <c r="BP79" i="31"/>
  <c r="BQ79" i="31"/>
  <c r="BR79" i="31"/>
  <c r="BS79" i="31"/>
  <c r="A80" i="31"/>
  <c r="B80" i="31" s="1"/>
  <c r="C80" i="31"/>
  <c r="D80" i="31"/>
  <c r="E80" i="31"/>
  <c r="F80" i="31"/>
  <c r="G80" i="31"/>
  <c r="H80" i="31"/>
  <c r="I80" i="31"/>
  <c r="J80" i="31"/>
  <c r="K80" i="31"/>
  <c r="L80" i="31"/>
  <c r="M80" i="31"/>
  <c r="N80" i="31"/>
  <c r="P80" i="31"/>
  <c r="Q80" i="31"/>
  <c r="R80" i="31"/>
  <c r="S80" i="31"/>
  <c r="T80" i="31"/>
  <c r="U80" i="31"/>
  <c r="V80" i="31"/>
  <c r="W80" i="31"/>
  <c r="X80" i="31"/>
  <c r="Y80" i="31"/>
  <c r="Z80" i="31"/>
  <c r="AA80" i="31"/>
  <c r="AB80" i="31"/>
  <c r="AC80" i="31"/>
  <c r="AD80" i="31"/>
  <c r="AE80" i="31"/>
  <c r="AF80" i="31"/>
  <c r="AG80" i="31"/>
  <c r="AH80" i="31"/>
  <c r="AI80" i="31"/>
  <c r="AJ80" i="31"/>
  <c r="AK80" i="31"/>
  <c r="AL80" i="31"/>
  <c r="AM80" i="31"/>
  <c r="AN80" i="31"/>
  <c r="AQ80" i="31"/>
  <c r="AR80" i="31"/>
  <c r="AS80" i="31"/>
  <c r="AT80" i="31"/>
  <c r="AU80" i="31"/>
  <c r="AV80" i="31"/>
  <c r="AW80" i="31"/>
  <c r="AX80" i="31"/>
  <c r="AY80" i="31"/>
  <c r="AZ80" i="31"/>
  <c r="BA80" i="31"/>
  <c r="BB80" i="31"/>
  <c r="BC80" i="31"/>
  <c r="BD80" i="31"/>
  <c r="BE80" i="31"/>
  <c r="BF80" i="31"/>
  <c r="BG80" i="31"/>
  <c r="BH80" i="31"/>
  <c r="BI80" i="31"/>
  <c r="BJ80" i="31"/>
  <c r="BK80" i="31"/>
  <c r="BL80" i="31"/>
  <c r="BM80" i="31"/>
  <c r="BN80" i="31"/>
  <c r="BO80" i="31"/>
  <c r="BP80" i="31"/>
  <c r="BQ80" i="31"/>
  <c r="BR80" i="31"/>
  <c r="BS80" i="31"/>
  <c r="A81" i="31"/>
  <c r="B81" i="31" s="1"/>
  <c r="E81" i="31"/>
  <c r="F81" i="31"/>
  <c r="G81" i="31"/>
  <c r="H81" i="31"/>
  <c r="I81" i="31"/>
  <c r="J81" i="31"/>
  <c r="K81" i="31"/>
  <c r="L81" i="31"/>
  <c r="M81" i="31"/>
  <c r="N81" i="31"/>
  <c r="R81" i="31"/>
  <c r="S81" i="31"/>
  <c r="T81" i="31"/>
  <c r="U81" i="31"/>
  <c r="V81" i="31"/>
  <c r="W81" i="31"/>
  <c r="X81" i="31"/>
  <c r="Y81" i="31"/>
  <c r="Z81" i="31"/>
  <c r="AD81" i="31"/>
  <c r="AE81" i="31"/>
  <c r="AF81" i="31"/>
  <c r="AG81" i="31"/>
  <c r="AH81" i="31"/>
  <c r="AI81" i="31"/>
  <c r="AJ81" i="31"/>
  <c r="AK81" i="31"/>
  <c r="AL81" i="31"/>
  <c r="AM81" i="31"/>
  <c r="AN81" i="31"/>
  <c r="AU81" i="31"/>
  <c r="AV81" i="31"/>
  <c r="AW81" i="31"/>
  <c r="AX81" i="31"/>
  <c r="AY81" i="31"/>
  <c r="AZ81" i="31"/>
  <c r="BA81" i="31"/>
  <c r="BB81" i="31"/>
  <c r="BC81" i="31"/>
  <c r="BD81" i="31"/>
  <c r="BE81" i="31"/>
  <c r="BF81" i="31"/>
  <c r="BG81" i="31"/>
  <c r="BH81" i="31"/>
  <c r="BI81" i="31"/>
  <c r="BJ81" i="31"/>
  <c r="BK81" i="31"/>
  <c r="BL81" i="31"/>
  <c r="BM81" i="31"/>
  <c r="BN81" i="31"/>
  <c r="BO81" i="31"/>
  <c r="BP81" i="31"/>
  <c r="BQ81" i="31"/>
  <c r="BR81" i="31"/>
  <c r="BS81" i="31"/>
  <c r="A82" i="31"/>
  <c r="B82" i="31" s="1"/>
  <c r="C82" i="31"/>
  <c r="D82" i="31"/>
  <c r="E82" i="31"/>
  <c r="F82" i="31"/>
  <c r="G82" i="31"/>
  <c r="H82" i="31"/>
  <c r="I82" i="31"/>
  <c r="J82" i="31"/>
  <c r="K82" i="31"/>
  <c r="L82" i="31"/>
  <c r="M82" i="31"/>
  <c r="N82" i="31"/>
  <c r="O82" i="31"/>
  <c r="P82" i="31"/>
  <c r="Q82" i="31"/>
  <c r="R82" i="31"/>
  <c r="S82" i="31"/>
  <c r="T82" i="31"/>
  <c r="U82" i="31"/>
  <c r="V82" i="31"/>
  <c r="W82" i="31"/>
  <c r="X82" i="31"/>
  <c r="Y82" i="31"/>
  <c r="Z82" i="31"/>
  <c r="AA82" i="31"/>
  <c r="AB82" i="31"/>
  <c r="AC82" i="31"/>
  <c r="AD82" i="31"/>
  <c r="AE82" i="31"/>
  <c r="AF82" i="31"/>
  <c r="AG82" i="31"/>
  <c r="AH82" i="31"/>
  <c r="AI82" i="31"/>
  <c r="AJ82" i="31"/>
  <c r="AK82" i="31"/>
  <c r="AL82" i="31"/>
  <c r="AM82" i="31"/>
  <c r="AN82" i="31"/>
  <c r="AO82" i="31"/>
  <c r="AP82" i="31"/>
  <c r="AQ82" i="31"/>
  <c r="AR82" i="31"/>
  <c r="AS82" i="31"/>
  <c r="AT82" i="31"/>
  <c r="AU82" i="31"/>
  <c r="AV82" i="31"/>
  <c r="AW82" i="31"/>
  <c r="AX82" i="31"/>
  <c r="AY82" i="31"/>
  <c r="AZ82" i="31"/>
  <c r="BA82" i="31"/>
  <c r="BB82" i="31"/>
  <c r="BC82" i="31"/>
  <c r="BD82" i="31"/>
  <c r="BE82" i="31"/>
  <c r="BF82" i="31"/>
  <c r="BG82" i="31"/>
  <c r="BH82" i="31"/>
  <c r="BI82" i="31"/>
  <c r="BJ82" i="31"/>
  <c r="BK82" i="31"/>
  <c r="BL82" i="31"/>
  <c r="BM82" i="31"/>
  <c r="BN82" i="31"/>
  <c r="BO82" i="31"/>
  <c r="BP82" i="31"/>
  <c r="BQ82" i="31"/>
  <c r="BR82" i="31"/>
  <c r="BS82" i="31"/>
  <c r="A83" i="31"/>
  <c r="B83" i="31" s="1"/>
  <c r="C83" i="31"/>
  <c r="D83" i="31"/>
  <c r="E83" i="31"/>
  <c r="F83" i="31"/>
  <c r="G83" i="31"/>
  <c r="H83" i="31"/>
  <c r="I83" i="31"/>
  <c r="J83" i="31"/>
  <c r="K83" i="31"/>
  <c r="L83" i="31"/>
  <c r="M83" i="31"/>
  <c r="N83" i="31"/>
  <c r="O83" i="31"/>
  <c r="P83" i="31"/>
  <c r="Q83" i="31"/>
  <c r="R83" i="31"/>
  <c r="S83" i="31"/>
  <c r="T83" i="31"/>
  <c r="U83" i="31"/>
  <c r="V83" i="31"/>
  <c r="W83" i="31"/>
  <c r="X83" i="31"/>
  <c r="Y83" i="31"/>
  <c r="Z83" i="31"/>
  <c r="AA83" i="31"/>
  <c r="AB83" i="31"/>
  <c r="AC83" i="31"/>
  <c r="AD83" i="31"/>
  <c r="AE83" i="31"/>
  <c r="AF83" i="31"/>
  <c r="AG83" i="31"/>
  <c r="AH83" i="31"/>
  <c r="AI83" i="31"/>
  <c r="AJ83" i="31"/>
  <c r="AK83" i="31"/>
  <c r="AL83" i="31"/>
  <c r="AM83" i="31"/>
  <c r="AN83" i="31"/>
  <c r="AO83" i="31"/>
  <c r="AP83" i="31"/>
  <c r="AQ83" i="31"/>
  <c r="AR83" i="31"/>
  <c r="AS83" i="31"/>
  <c r="AT83" i="31"/>
  <c r="AU83" i="31"/>
  <c r="AV83" i="31"/>
  <c r="AW83" i="31"/>
  <c r="AX83" i="31"/>
  <c r="AY83" i="31"/>
  <c r="AZ83" i="31"/>
  <c r="BA83" i="31"/>
  <c r="BB83" i="31"/>
  <c r="BC83" i="31"/>
  <c r="BD83" i="31"/>
  <c r="BE83" i="31"/>
  <c r="BF83" i="31"/>
  <c r="BG83" i="31"/>
  <c r="BH83" i="31"/>
  <c r="BI83" i="31"/>
  <c r="BJ83" i="31"/>
  <c r="BK83" i="31"/>
  <c r="BL83" i="31"/>
  <c r="BM83" i="31"/>
  <c r="BN83" i="31"/>
  <c r="BO83" i="31"/>
  <c r="BP83" i="31"/>
  <c r="BQ83" i="31"/>
  <c r="BR83" i="31"/>
  <c r="BS83" i="31"/>
  <c r="A84" i="31"/>
  <c r="B84" i="31" s="1"/>
  <c r="C84" i="31"/>
  <c r="D84" i="31"/>
  <c r="E84" i="31"/>
  <c r="F84" i="31"/>
  <c r="G84" i="31"/>
  <c r="H84" i="31"/>
  <c r="I84" i="31"/>
  <c r="J84" i="31"/>
  <c r="K84" i="31"/>
  <c r="L84" i="31"/>
  <c r="M84" i="31"/>
  <c r="N84" i="31"/>
  <c r="O84" i="31"/>
  <c r="P84" i="31"/>
  <c r="Q84" i="31"/>
  <c r="R84" i="31"/>
  <c r="S84" i="31"/>
  <c r="T84" i="31"/>
  <c r="U84" i="31"/>
  <c r="V84" i="31"/>
  <c r="W84" i="31"/>
  <c r="X84" i="31"/>
  <c r="Y84" i="31"/>
  <c r="Z84" i="31"/>
  <c r="AA84" i="31"/>
  <c r="AB84" i="31"/>
  <c r="AC84" i="31"/>
  <c r="AD84" i="31"/>
  <c r="AE84" i="31"/>
  <c r="AF84" i="31"/>
  <c r="AG84" i="31"/>
  <c r="AH84" i="31"/>
  <c r="AI84" i="31"/>
  <c r="AJ84" i="31"/>
  <c r="AK84" i="31"/>
  <c r="AL84" i="31"/>
  <c r="AM84" i="31"/>
  <c r="AN84" i="31"/>
  <c r="AO84" i="31"/>
  <c r="AP84" i="31"/>
  <c r="AQ84" i="31"/>
  <c r="AR84" i="31"/>
  <c r="AS84" i="31"/>
  <c r="AT84" i="31"/>
  <c r="AU84" i="31"/>
  <c r="AV84" i="31"/>
  <c r="AW84" i="31"/>
  <c r="AX84" i="31"/>
  <c r="AY84" i="31"/>
  <c r="AZ84" i="31"/>
  <c r="BA84" i="31"/>
  <c r="BB84" i="31"/>
  <c r="BC84" i="31"/>
  <c r="BD84" i="31"/>
  <c r="BE84" i="31"/>
  <c r="BF84" i="31"/>
  <c r="BG84" i="31"/>
  <c r="BH84" i="31"/>
  <c r="BI84" i="31"/>
  <c r="BJ84" i="31"/>
  <c r="BK84" i="31"/>
  <c r="BL84" i="31"/>
  <c r="BM84" i="31"/>
  <c r="BN84" i="31"/>
  <c r="BO84" i="31"/>
  <c r="BP84" i="31"/>
  <c r="BQ84" i="31"/>
  <c r="BR84" i="31"/>
  <c r="BS84" i="31"/>
  <c r="A85" i="31"/>
  <c r="B85" i="31" s="1"/>
  <c r="C85" i="31"/>
  <c r="D85" i="31"/>
  <c r="E85" i="31"/>
  <c r="F85" i="31"/>
  <c r="G85" i="31"/>
  <c r="H85" i="31"/>
  <c r="I85" i="31"/>
  <c r="J85" i="31"/>
  <c r="K85" i="31"/>
  <c r="L85" i="31"/>
  <c r="M85" i="31"/>
  <c r="N85" i="31"/>
  <c r="O85" i="31"/>
  <c r="P85" i="31"/>
  <c r="Q85" i="31"/>
  <c r="R85" i="31"/>
  <c r="S85" i="31"/>
  <c r="T85" i="31"/>
  <c r="U85" i="31"/>
  <c r="V85" i="31"/>
  <c r="W85" i="31"/>
  <c r="X85" i="31"/>
  <c r="Y85" i="31"/>
  <c r="Z85" i="31"/>
  <c r="AA85" i="31"/>
  <c r="AB85" i="31"/>
  <c r="AC85" i="31"/>
  <c r="AD85" i="31"/>
  <c r="AE85" i="31"/>
  <c r="AF85" i="31"/>
  <c r="AG85" i="31"/>
  <c r="AH85" i="31"/>
  <c r="AI85" i="31"/>
  <c r="AJ85" i="31"/>
  <c r="AK85" i="31"/>
  <c r="AL85" i="31"/>
  <c r="AM85" i="31"/>
  <c r="AN85" i="31"/>
  <c r="AO85" i="31"/>
  <c r="AP85" i="31"/>
  <c r="AQ85" i="31"/>
  <c r="AR85" i="31"/>
  <c r="AS85" i="31"/>
  <c r="AT85" i="31"/>
  <c r="AU85" i="31"/>
  <c r="AV85" i="31"/>
  <c r="AW85" i="31"/>
  <c r="AX85" i="31"/>
  <c r="AY85" i="31"/>
  <c r="AZ85" i="31"/>
  <c r="BA85" i="31"/>
  <c r="BB85" i="31"/>
  <c r="BC85" i="31"/>
  <c r="BD85" i="31"/>
  <c r="BE85" i="31"/>
  <c r="BF85" i="31"/>
  <c r="BG85" i="31"/>
  <c r="BH85" i="31"/>
  <c r="BI85" i="31"/>
  <c r="BJ85" i="31"/>
  <c r="BK85" i="31"/>
  <c r="BL85" i="31"/>
  <c r="BM85" i="31"/>
  <c r="BN85" i="31"/>
  <c r="BO85" i="31"/>
  <c r="BP85" i="31"/>
  <c r="BQ85" i="31"/>
  <c r="BR85" i="31"/>
  <c r="BS85" i="31"/>
  <c r="A86" i="31"/>
  <c r="B86" i="31" s="1"/>
  <c r="C86" i="31"/>
  <c r="D86" i="31"/>
  <c r="E86" i="31"/>
  <c r="F86" i="31"/>
  <c r="G86" i="31"/>
  <c r="H86" i="31"/>
  <c r="I86" i="31"/>
  <c r="J86" i="31"/>
  <c r="K86" i="31"/>
  <c r="L86" i="31"/>
  <c r="M86" i="31"/>
  <c r="N86" i="31"/>
  <c r="O86" i="31"/>
  <c r="P86" i="31"/>
  <c r="Q86" i="31"/>
  <c r="R86" i="31"/>
  <c r="S86" i="31"/>
  <c r="T86" i="31"/>
  <c r="U86" i="31"/>
  <c r="V86" i="31"/>
  <c r="W86" i="31"/>
  <c r="X86" i="31"/>
  <c r="Y86" i="31"/>
  <c r="Z86" i="31"/>
  <c r="AA86" i="31"/>
  <c r="AB86" i="31"/>
  <c r="AC86" i="31"/>
  <c r="AD86" i="31"/>
  <c r="AE86" i="31"/>
  <c r="AF86" i="31"/>
  <c r="AG86" i="31"/>
  <c r="AH86" i="31"/>
  <c r="AI86" i="31"/>
  <c r="AJ86" i="31"/>
  <c r="AK86" i="31"/>
  <c r="AL86" i="31"/>
  <c r="AM86" i="31"/>
  <c r="AN86" i="31"/>
  <c r="AO86" i="31"/>
  <c r="AP86" i="31"/>
  <c r="AQ86" i="31"/>
  <c r="AR86" i="31"/>
  <c r="AS86" i="31"/>
  <c r="AT86" i="31"/>
  <c r="AU86" i="31"/>
  <c r="AV86" i="31"/>
  <c r="AW86" i="31"/>
  <c r="AX86" i="31"/>
  <c r="AY86" i="31"/>
  <c r="AZ86" i="31"/>
  <c r="BA86" i="31"/>
  <c r="BB86" i="31"/>
  <c r="BC86" i="31"/>
  <c r="BD86" i="31"/>
  <c r="BE86" i="31"/>
  <c r="BF86" i="31"/>
  <c r="BG86" i="31"/>
  <c r="BH86" i="31"/>
  <c r="BI86" i="31"/>
  <c r="BJ86" i="31"/>
  <c r="BK86" i="31"/>
  <c r="BL86" i="31"/>
  <c r="BM86" i="31"/>
  <c r="BN86" i="31"/>
  <c r="BO86" i="31"/>
  <c r="BP86" i="31"/>
  <c r="BQ86" i="31"/>
  <c r="BR86" i="31"/>
  <c r="BS86" i="31"/>
  <c r="A87" i="31"/>
  <c r="B87" i="31" s="1"/>
  <c r="C87" i="31"/>
  <c r="D87" i="31"/>
  <c r="E87" i="31"/>
  <c r="F87" i="31"/>
  <c r="G87" i="31"/>
  <c r="H87" i="31"/>
  <c r="I87" i="31"/>
  <c r="J87" i="31"/>
  <c r="K87" i="31"/>
  <c r="L87" i="31"/>
  <c r="M87" i="31"/>
  <c r="N87" i="31"/>
  <c r="O87" i="31"/>
  <c r="P87" i="31"/>
  <c r="Q87" i="31"/>
  <c r="R87" i="31"/>
  <c r="S87" i="31"/>
  <c r="T87" i="31"/>
  <c r="U87" i="31"/>
  <c r="V87" i="31"/>
  <c r="W87" i="31"/>
  <c r="X87" i="31"/>
  <c r="Y87" i="31"/>
  <c r="Z87" i="31"/>
  <c r="AA87" i="31"/>
  <c r="AB87" i="31"/>
  <c r="AC87" i="31"/>
  <c r="AD87" i="31"/>
  <c r="AE87" i="31"/>
  <c r="AF87" i="31"/>
  <c r="AG87" i="31"/>
  <c r="AH87" i="31"/>
  <c r="AI87" i="31"/>
  <c r="AJ87" i="31"/>
  <c r="AK87" i="31"/>
  <c r="AL87" i="31"/>
  <c r="AM87" i="31"/>
  <c r="AN87" i="31"/>
  <c r="AO87" i="31"/>
  <c r="AP87" i="31"/>
  <c r="AQ87" i="31"/>
  <c r="AR87" i="31"/>
  <c r="AS87" i="31"/>
  <c r="AT87" i="31"/>
  <c r="AU87" i="31"/>
  <c r="AV87" i="31"/>
  <c r="AW87" i="31"/>
  <c r="AX87" i="31"/>
  <c r="AY87" i="31"/>
  <c r="AZ87" i="31"/>
  <c r="BA87" i="31"/>
  <c r="BB87" i="31"/>
  <c r="BC87" i="31"/>
  <c r="BD87" i="31"/>
  <c r="BE87" i="31"/>
  <c r="BF87" i="31"/>
  <c r="BG87" i="31"/>
  <c r="BH87" i="31"/>
  <c r="BI87" i="31"/>
  <c r="BJ87" i="31"/>
  <c r="BK87" i="31"/>
  <c r="BL87" i="31"/>
  <c r="BM87" i="31"/>
  <c r="BN87" i="31"/>
  <c r="BO87" i="31"/>
  <c r="BP87" i="31"/>
  <c r="BQ87" i="31"/>
  <c r="BR87" i="31"/>
  <c r="BS87" i="31"/>
  <c r="A88" i="31"/>
  <c r="B88" i="31" s="1"/>
  <c r="C88" i="31"/>
  <c r="D88" i="31"/>
  <c r="E88" i="31"/>
  <c r="F88" i="31"/>
  <c r="G88" i="31"/>
  <c r="H88" i="31"/>
  <c r="I88" i="31"/>
  <c r="J88" i="31"/>
  <c r="K88" i="31"/>
  <c r="L88" i="31"/>
  <c r="M88" i="31"/>
  <c r="N88" i="31"/>
  <c r="O88" i="31"/>
  <c r="P88" i="31"/>
  <c r="Q88" i="31"/>
  <c r="R88" i="31"/>
  <c r="S88" i="31"/>
  <c r="T88" i="31"/>
  <c r="U88" i="31"/>
  <c r="V88" i="31"/>
  <c r="W88" i="31"/>
  <c r="X88" i="31"/>
  <c r="Y88" i="31"/>
  <c r="Z88" i="31"/>
  <c r="AA88" i="31"/>
  <c r="AB88" i="31"/>
  <c r="AC88" i="31"/>
  <c r="AD88" i="31"/>
  <c r="AE88" i="31"/>
  <c r="AF88" i="31"/>
  <c r="AG88" i="31"/>
  <c r="AH88" i="31"/>
  <c r="AI88" i="31"/>
  <c r="AJ88" i="31"/>
  <c r="AK88" i="31"/>
  <c r="AL88" i="31"/>
  <c r="AM88" i="31"/>
  <c r="AN88" i="31"/>
  <c r="AO88" i="31"/>
  <c r="AP88" i="31"/>
  <c r="AQ88" i="31"/>
  <c r="AR88" i="31"/>
  <c r="AS88" i="31"/>
  <c r="AT88" i="31"/>
  <c r="AU88" i="31"/>
  <c r="AV88" i="31"/>
  <c r="AW88" i="31"/>
  <c r="AX88" i="31"/>
  <c r="AY88" i="31"/>
  <c r="AZ88" i="31"/>
  <c r="BA88" i="31"/>
  <c r="BB88" i="31"/>
  <c r="BC88" i="31"/>
  <c r="BD88" i="31"/>
  <c r="BE88" i="31"/>
  <c r="BF88" i="31"/>
  <c r="BG88" i="31"/>
  <c r="BH88" i="31"/>
  <c r="BI88" i="31"/>
  <c r="BJ88" i="31"/>
  <c r="BK88" i="31"/>
  <c r="BL88" i="31"/>
  <c r="BM88" i="31"/>
  <c r="BN88" i="31"/>
  <c r="BO88" i="31"/>
  <c r="BP88" i="31"/>
  <c r="BQ88" i="31"/>
  <c r="BR88" i="31"/>
  <c r="BS88" i="31"/>
  <c r="BT84" i="31" l="1"/>
  <c r="BT86" i="31"/>
  <c r="BT82" i="31"/>
  <c r="BT88" i="31"/>
  <c r="AF13" i="31"/>
  <c r="BT87" i="31"/>
  <c r="AF9" i="31"/>
  <c r="AQ3" i="31"/>
  <c r="AV43" i="31"/>
  <c r="BT83" i="31"/>
  <c r="BT85" i="31"/>
  <c r="AE3" i="31"/>
  <c r="AD57" i="31"/>
  <c r="AD55" i="31"/>
  <c r="AT43" i="31"/>
  <c r="AD27" i="31"/>
  <c r="AT19" i="31"/>
  <c r="AD7" i="31"/>
  <c r="AC57" i="31"/>
  <c r="AS3" i="31"/>
  <c r="AR3" i="31"/>
  <c r="AP3" i="31"/>
  <c r="AE6" i="31"/>
  <c r="AC8" i="31"/>
  <c r="AS44" i="31"/>
  <c r="AB58" i="31"/>
  <c r="AB26" i="31"/>
  <c r="AR10" i="31"/>
  <c r="AR6" i="31"/>
  <c r="AR4" i="31"/>
  <c r="AU22" i="31"/>
  <c r="AT30" i="31"/>
  <c r="AT20" i="31"/>
  <c r="AC58" i="31"/>
  <c r="AQ10" i="31"/>
  <c r="AI9" i="31"/>
  <c r="AQ6" i="31"/>
  <c r="AQ4" i="31"/>
  <c r="AO3" i="31"/>
  <c r="AD58" i="31"/>
  <c r="AH9" i="31"/>
  <c r="AP6" i="31"/>
  <c r="AO45" i="31"/>
  <c r="AE54" i="31"/>
  <c r="AG13" i="31"/>
  <c r="AG9" i="31"/>
  <c r="AO6" i="31"/>
  <c r="L205" i="28"/>
  <c r="H205" i="28"/>
  <c r="D205" i="28"/>
  <c r="E205" i="28" s="1"/>
  <c r="B205" i="28"/>
  <c r="F205" i="28" s="1"/>
  <c r="G205" i="28" s="1"/>
  <c r="EB59" i="5"/>
  <c r="CV59" i="5"/>
  <c r="W59" i="5"/>
  <c r="V59" i="5"/>
  <c r="U59" i="5"/>
  <c r="Q59" i="5"/>
  <c r="P59" i="5"/>
  <c r="I59" i="5"/>
  <c r="H59" i="5"/>
  <c r="F204" i="28"/>
  <c r="K204" i="28"/>
  <c r="J204" i="28"/>
  <c r="L204" i="28" s="1"/>
  <c r="H204" i="28"/>
  <c r="E204" i="28"/>
  <c r="G204" i="28"/>
  <c r="K203" i="28"/>
  <c r="J203" i="28"/>
  <c r="L203" i="28" s="1"/>
  <c r="H203" i="28"/>
  <c r="E203" i="28"/>
  <c r="B203" i="28"/>
  <c r="I52" i="5" s="1"/>
  <c r="A2" i="31"/>
  <c r="B2" i="31" s="1"/>
  <c r="Q2" i="31"/>
  <c r="R2" i="31"/>
  <c r="S2" i="31"/>
  <c r="T2" i="31"/>
  <c r="U2" i="31"/>
  <c r="V2" i="31"/>
  <c r="W2" i="31"/>
  <c r="X2" i="31"/>
  <c r="Y2" i="31"/>
  <c r="Z2" i="31"/>
  <c r="AI2" i="31"/>
  <c r="AJ2" i="31"/>
  <c r="AK2" i="31"/>
  <c r="AL2" i="31"/>
  <c r="AM2" i="31"/>
  <c r="AN2" i="31"/>
  <c r="AQ2" i="31"/>
  <c r="AR2" i="31"/>
  <c r="AS2" i="31"/>
  <c r="AT2" i="31"/>
  <c r="AU2" i="31"/>
  <c r="AV2" i="31"/>
  <c r="AW2" i="31"/>
  <c r="AX2" i="31"/>
  <c r="AY2" i="31"/>
  <c r="AZ2" i="31"/>
  <c r="BA2" i="31"/>
  <c r="BB2" i="31"/>
  <c r="BC2" i="31"/>
  <c r="BD2" i="31"/>
  <c r="BE2" i="31"/>
  <c r="BF2" i="31"/>
  <c r="BG2" i="31"/>
  <c r="BH2" i="31"/>
  <c r="BI2" i="31"/>
  <c r="BJ2" i="31"/>
  <c r="BK2" i="31"/>
  <c r="BL2" i="31"/>
  <c r="BM2" i="31"/>
  <c r="BN2" i="31"/>
  <c r="BO2" i="31"/>
  <c r="BP2" i="31"/>
  <c r="BQ2" i="31"/>
  <c r="BR2" i="31"/>
  <c r="BS2" i="31"/>
  <c r="F202" i="28"/>
  <c r="K202" i="28"/>
  <c r="J202" i="28"/>
  <c r="L202" i="28" s="1"/>
  <c r="H202" i="28"/>
  <c r="G202" i="28"/>
  <c r="E202" i="28"/>
  <c r="C202" i="28"/>
  <c r="C39" i="21"/>
  <c r="E39" i="21" s="1"/>
  <c r="C40" i="21"/>
  <c r="E40" i="21" s="1"/>
  <c r="C45" i="21"/>
  <c r="E45" i="21" s="1"/>
  <c r="C48" i="21"/>
  <c r="E48" i="21" s="1"/>
  <c r="C49" i="21"/>
  <c r="E49" i="21" s="1"/>
  <c r="C50" i="21"/>
  <c r="E50" i="21" s="1"/>
  <c r="C51" i="21"/>
  <c r="E51" i="21" s="1"/>
  <c r="C54" i="21"/>
  <c r="E54" i="21" s="1"/>
  <c r="C55" i="21"/>
  <c r="E55" i="21" s="1"/>
  <c r="C62" i="21"/>
  <c r="E62" i="21" s="1"/>
  <c r="C64" i="21"/>
  <c r="E64" i="21" s="1"/>
  <c r="C65" i="21"/>
  <c r="E65" i="21" s="1"/>
  <c r="C66" i="21"/>
  <c r="E66" i="21" s="1"/>
  <c r="C67" i="21"/>
  <c r="E67" i="21" s="1"/>
  <c r="C68" i="21"/>
  <c r="E68" i="21" s="1"/>
  <c r="C69" i="21"/>
  <c r="E69" i="21" s="1"/>
  <c r="C41" i="21"/>
  <c r="E41" i="21" s="1"/>
  <c r="C47" i="21"/>
  <c r="E47" i="21" s="1"/>
  <c r="C13" i="21"/>
  <c r="E13" i="21" s="1"/>
  <c r="C14" i="21"/>
  <c r="E14" i="21" s="1"/>
  <c r="C15" i="21"/>
  <c r="E15" i="21" s="1"/>
  <c r="C16" i="21"/>
  <c r="E16" i="21" s="1"/>
  <c r="C19" i="21"/>
  <c r="E19" i="21" s="1"/>
  <c r="C20" i="21"/>
  <c r="E20" i="21" s="1"/>
  <c r="C27" i="21"/>
  <c r="E27" i="21" s="1"/>
  <c r="C28" i="21"/>
  <c r="E28" i="21" s="1"/>
  <c r="C29" i="21"/>
  <c r="E29" i="21" s="1"/>
  <c r="C30" i="21"/>
  <c r="E30" i="21" s="1"/>
  <c r="C31" i="21"/>
  <c r="E31" i="21" s="1"/>
  <c r="C32" i="21"/>
  <c r="E32" i="21" s="1"/>
  <c r="C33" i="21"/>
  <c r="E33" i="21" s="1"/>
  <c r="C34" i="21"/>
  <c r="E34" i="21" s="1"/>
  <c r="W65" i="5"/>
  <c r="W67" i="5"/>
  <c r="W68" i="5"/>
  <c r="W69" i="5"/>
  <c r="W61" i="5"/>
  <c r="W64" i="5"/>
  <c r="W63" i="5"/>
  <c r="GL3" i="5"/>
  <c r="EB68" i="5"/>
  <c r="EB69" i="5"/>
  <c r="EB4" i="5"/>
  <c r="EB2" i="5"/>
  <c r="EB5" i="5"/>
  <c r="EB6" i="5"/>
  <c r="EB7" i="5"/>
  <c r="EB12" i="5"/>
  <c r="EB13" i="5"/>
  <c r="EB10" i="5"/>
  <c r="EB8" i="5"/>
  <c r="EB17" i="5"/>
  <c r="EB11" i="5"/>
  <c r="EB16" i="5"/>
  <c r="EB14" i="5"/>
  <c r="EB9" i="5"/>
  <c r="EB15" i="5"/>
  <c r="EB20" i="5"/>
  <c r="EB18" i="5"/>
  <c r="EB19" i="5"/>
  <c r="EB22" i="5"/>
  <c r="EB24" i="5"/>
  <c r="EB25" i="5"/>
  <c r="EB23" i="5"/>
  <c r="EB21" i="5"/>
  <c r="EB28" i="5"/>
  <c r="EB29" i="5"/>
  <c r="EB31" i="5"/>
  <c r="EB26" i="5"/>
  <c r="EB33" i="5"/>
  <c r="EB27" i="5"/>
  <c r="EB36" i="5"/>
  <c r="EB30" i="5"/>
  <c r="EB37" i="5"/>
  <c r="EB32" i="5"/>
  <c r="EB34" i="5"/>
  <c r="EB35" i="5"/>
  <c r="EB40" i="5"/>
  <c r="EB70" i="5"/>
  <c r="EB43" i="5"/>
  <c r="EB39" i="5"/>
  <c r="EB41" i="5"/>
  <c r="EB44" i="5"/>
  <c r="EB47" i="5"/>
  <c r="EB72" i="5"/>
  <c r="EB38" i="5"/>
  <c r="EB46" i="5"/>
  <c r="EB45" i="5"/>
  <c r="EB42" i="5"/>
  <c r="EB71" i="5"/>
  <c r="EB77" i="5"/>
  <c r="EB75" i="5"/>
  <c r="EB74" i="5"/>
  <c r="EB73" i="5"/>
  <c r="EB50" i="5"/>
  <c r="EB76" i="5"/>
  <c r="EB80" i="5"/>
  <c r="EB79" i="5"/>
  <c r="EB51" i="5"/>
  <c r="EB81" i="5"/>
  <c r="EB78" i="5"/>
  <c r="EB49" i="5"/>
  <c r="EB52" i="5"/>
  <c r="EB48" i="5"/>
  <c r="EB54" i="5"/>
  <c r="EB57" i="5"/>
  <c r="EB56" i="5"/>
  <c r="EB53" i="5"/>
  <c r="EB55" i="5"/>
  <c r="EB58" i="5"/>
  <c r="EB62" i="5"/>
  <c r="EB66" i="5"/>
  <c r="EB60" i="5"/>
  <c r="EB61" i="5"/>
  <c r="EB64" i="5"/>
  <c r="EB63" i="5"/>
  <c r="EB65" i="5"/>
  <c r="EB67" i="5"/>
  <c r="EB3" i="5"/>
  <c r="U69" i="5"/>
  <c r="V69" i="5"/>
  <c r="U36" i="5"/>
  <c r="V36" i="5"/>
  <c r="U44" i="5"/>
  <c r="V44" i="5"/>
  <c r="U80" i="5"/>
  <c r="V80" i="5"/>
  <c r="U4" i="5"/>
  <c r="V4" i="5"/>
  <c r="U13" i="5"/>
  <c r="V13" i="5"/>
  <c r="U12" i="5"/>
  <c r="V12" i="5"/>
  <c r="U16" i="5"/>
  <c r="V16" i="5"/>
  <c r="U53" i="5"/>
  <c r="V53" i="5"/>
  <c r="U67" i="5"/>
  <c r="V67" i="5"/>
  <c r="U5" i="5"/>
  <c r="V5" i="5"/>
  <c r="U17" i="5"/>
  <c r="V17" i="5"/>
  <c r="U14" i="5"/>
  <c r="V14" i="5"/>
  <c r="U19" i="5"/>
  <c r="V19" i="5"/>
  <c r="U52" i="5"/>
  <c r="V52" i="5"/>
  <c r="U66" i="5"/>
  <c r="V66" i="5"/>
  <c r="U42" i="5"/>
  <c r="V42" i="5"/>
  <c r="U38" i="5"/>
  <c r="V38" i="5"/>
  <c r="U25" i="5"/>
  <c r="V25" i="5"/>
  <c r="U51" i="5"/>
  <c r="V51" i="5"/>
  <c r="U6" i="5"/>
  <c r="V6" i="5"/>
  <c r="U24" i="5"/>
  <c r="V24" i="5"/>
  <c r="U73" i="5"/>
  <c r="V73" i="5"/>
  <c r="U74" i="5"/>
  <c r="V74" i="5"/>
  <c r="U3" i="5"/>
  <c r="V3" i="5"/>
  <c r="U31" i="5"/>
  <c r="V31" i="5"/>
  <c r="U23" i="5"/>
  <c r="V23" i="5"/>
  <c r="U30" i="5"/>
  <c r="V30" i="5"/>
  <c r="U20" i="5"/>
  <c r="V20" i="5"/>
  <c r="U34" i="5"/>
  <c r="V34" i="5"/>
  <c r="U27" i="5"/>
  <c r="V27" i="5"/>
  <c r="U45" i="5"/>
  <c r="V45" i="5"/>
  <c r="U22" i="5"/>
  <c r="V22" i="5"/>
  <c r="U33" i="5"/>
  <c r="V33" i="5"/>
  <c r="U29" i="5"/>
  <c r="V29" i="5"/>
  <c r="U11" i="5"/>
  <c r="V11" i="5"/>
  <c r="U9" i="5"/>
  <c r="V9" i="5"/>
  <c r="U37" i="5"/>
  <c r="V37" i="5"/>
  <c r="U40" i="5"/>
  <c r="V40" i="5"/>
  <c r="U18" i="5"/>
  <c r="V18" i="5"/>
  <c r="U26" i="5"/>
  <c r="V26" i="5"/>
  <c r="U75" i="5"/>
  <c r="V75" i="5"/>
  <c r="U71" i="5"/>
  <c r="V71" i="5"/>
  <c r="U15" i="5"/>
  <c r="V15" i="5"/>
  <c r="U70" i="5"/>
  <c r="V70" i="5"/>
  <c r="U8" i="5"/>
  <c r="V8" i="5"/>
  <c r="U2" i="5"/>
  <c r="V2" i="5"/>
  <c r="U39" i="5"/>
  <c r="V39" i="5"/>
  <c r="U32" i="5"/>
  <c r="V32" i="5"/>
  <c r="U35" i="5"/>
  <c r="V35" i="5"/>
  <c r="U43" i="5"/>
  <c r="V43" i="5"/>
  <c r="U21" i="5"/>
  <c r="V21" i="5"/>
  <c r="U7" i="5"/>
  <c r="V7" i="5"/>
  <c r="U46" i="5"/>
  <c r="V46" i="5"/>
  <c r="U76" i="5"/>
  <c r="V76" i="5"/>
  <c r="U79" i="5"/>
  <c r="V79" i="5"/>
  <c r="U78" i="5"/>
  <c r="V78" i="5"/>
  <c r="U61" i="5"/>
  <c r="V61" i="5"/>
  <c r="U77" i="5"/>
  <c r="V77" i="5"/>
  <c r="U81" i="5"/>
  <c r="V81" i="5"/>
  <c r="U63" i="5"/>
  <c r="V63" i="5"/>
  <c r="U49" i="5"/>
  <c r="V49" i="5"/>
  <c r="U72" i="5"/>
  <c r="V72" i="5"/>
  <c r="U54" i="5"/>
  <c r="V54" i="5"/>
  <c r="U58" i="5"/>
  <c r="V58" i="5"/>
  <c r="U64" i="5"/>
  <c r="V64" i="5"/>
  <c r="U48" i="5"/>
  <c r="V48" i="5"/>
  <c r="U65" i="5"/>
  <c r="V65" i="5"/>
  <c r="U62" i="5"/>
  <c r="V62" i="5"/>
  <c r="U68" i="5"/>
  <c r="V68" i="5"/>
  <c r="U47" i="5"/>
  <c r="V47" i="5"/>
  <c r="U60" i="5"/>
  <c r="V60" i="5"/>
  <c r="U50" i="5"/>
  <c r="V50" i="5"/>
  <c r="U56" i="5"/>
  <c r="V56" i="5"/>
  <c r="U55" i="5"/>
  <c r="V55" i="5"/>
  <c r="U10" i="5"/>
  <c r="V10" i="5"/>
  <c r="U28" i="5"/>
  <c r="V28" i="5"/>
  <c r="U41" i="5"/>
  <c r="V41" i="5"/>
  <c r="V57" i="5"/>
  <c r="U57" i="5"/>
  <c r="K201" i="28"/>
  <c r="J201" i="28"/>
  <c r="L201" i="28" s="1"/>
  <c r="H201" i="28"/>
  <c r="E201" i="28"/>
  <c r="B201" i="28"/>
  <c r="F201" i="28" s="1"/>
  <c r="G201" i="28" s="1"/>
  <c r="K200" i="28"/>
  <c r="J200" i="28"/>
  <c r="L200" i="28" s="1"/>
  <c r="H200" i="28"/>
  <c r="D200" i="28"/>
  <c r="E200" i="28" s="1"/>
  <c r="B200" i="28"/>
  <c r="C200" i="28" s="1"/>
  <c r="CV68" i="5"/>
  <c r="Q68" i="5"/>
  <c r="P68" i="5"/>
  <c r="I68" i="5"/>
  <c r="CV2" i="5"/>
  <c r="CV6" i="5"/>
  <c r="CV7" i="5"/>
  <c r="CV8" i="5"/>
  <c r="CV9" i="5"/>
  <c r="CV11" i="5"/>
  <c r="CV15" i="5"/>
  <c r="CV20" i="5"/>
  <c r="CV22" i="5"/>
  <c r="CV18" i="5"/>
  <c r="CV25" i="5"/>
  <c r="CV24" i="5"/>
  <c r="CV21" i="5"/>
  <c r="CV29" i="5"/>
  <c r="CV26" i="5"/>
  <c r="CV31" i="5"/>
  <c r="CV37" i="5"/>
  <c r="CV33" i="5"/>
  <c r="CV30" i="5"/>
  <c r="CV27" i="5"/>
  <c r="CV40" i="5"/>
  <c r="CV35" i="5"/>
  <c r="CV43" i="5"/>
  <c r="CV39" i="5"/>
  <c r="CV75" i="5"/>
  <c r="CV74" i="5"/>
  <c r="CV45" i="5"/>
  <c r="CV73" i="5"/>
  <c r="CV51" i="5"/>
  <c r="CV69" i="5"/>
  <c r="CV4" i="5"/>
  <c r="CV5" i="5"/>
  <c r="CV13" i="5"/>
  <c r="CV12" i="5"/>
  <c r="CV17" i="5"/>
  <c r="CV16" i="5"/>
  <c r="CV14" i="5"/>
  <c r="CV19" i="5"/>
  <c r="CV36" i="5"/>
  <c r="CV44" i="5"/>
  <c r="CV80" i="5"/>
  <c r="CV52" i="5"/>
  <c r="CV53" i="5"/>
  <c r="CV67" i="5"/>
  <c r="CV42" i="5"/>
  <c r="CV66" i="5"/>
  <c r="CV81" i="5"/>
  <c r="CV38" i="5"/>
  <c r="CV78" i="5"/>
  <c r="CV47" i="5"/>
  <c r="CV63" i="5"/>
  <c r="CV57" i="5"/>
  <c r="CV70" i="5"/>
  <c r="CV72" i="5"/>
  <c r="CV34" i="5"/>
  <c r="CV71" i="5"/>
  <c r="CV77" i="5"/>
  <c r="CV32" i="5"/>
  <c r="CV23" i="5"/>
  <c r="CV10" i="5"/>
  <c r="CV28" i="5"/>
  <c r="CV46" i="5"/>
  <c r="CV41" i="5"/>
  <c r="CV76" i="5"/>
  <c r="CV50" i="5"/>
  <c r="CV79" i="5"/>
  <c r="CV49" i="5"/>
  <c r="CV48" i="5"/>
  <c r="CV54" i="5"/>
  <c r="CV56" i="5"/>
  <c r="CV55" i="5"/>
  <c r="CV58" i="5"/>
  <c r="CV60" i="5"/>
  <c r="CV62" i="5"/>
  <c r="CV61" i="5"/>
  <c r="CV64" i="5"/>
  <c r="CV65" i="5"/>
  <c r="L199" i="28"/>
  <c r="H199" i="28"/>
  <c r="E199" i="28"/>
  <c r="B199" i="28"/>
  <c r="F199" i="28" s="1"/>
  <c r="G199" i="28" s="1"/>
  <c r="K198" i="28"/>
  <c r="J198" i="28"/>
  <c r="L198" i="28" s="1"/>
  <c r="H198" i="28"/>
  <c r="D198" i="28"/>
  <c r="E198" i="28" s="1"/>
  <c r="B198" i="28"/>
  <c r="C198" i="28" s="1"/>
  <c r="Q64" i="5"/>
  <c r="P64" i="5"/>
  <c r="I64" i="5"/>
  <c r="D197" i="28"/>
  <c r="F197" i="28"/>
  <c r="K197" i="28"/>
  <c r="J197" i="28"/>
  <c r="L197" i="28" s="1"/>
  <c r="H197" i="28"/>
  <c r="G197" i="28"/>
  <c r="E197" i="28"/>
  <c r="B197" i="28"/>
  <c r="C197" i="28" s="1"/>
  <c r="Q63" i="5"/>
  <c r="P63" i="5"/>
  <c r="I63" i="5"/>
  <c r="W71" i="5"/>
  <c r="Q71" i="5"/>
  <c r="P71" i="5"/>
  <c r="I71" i="5"/>
  <c r="K196" i="28"/>
  <c r="J196" i="28"/>
  <c r="H196" i="28"/>
  <c r="G196" i="28"/>
  <c r="E196" i="28"/>
  <c r="B196" i="28"/>
  <c r="C196" i="28" s="1"/>
  <c r="P2" i="5"/>
  <c r="Q2" i="5"/>
  <c r="P4" i="5"/>
  <c r="Q4" i="5"/>
  <c r="P5" i="5"/>
  <c r="Q5" i="5"/>
  <c r="P7" i="5"/>
  <c r="Q7" i="5"/>
  <c r="P6" i="5"/>
  <c r="Q6" i="5"/>
  <c r="P13" i="5"/>
  <c r="Q13" i="5"/>
  <c r="P12" i="5"/>
  <c r="Q12" i="5"/>
  <c r="P8" i="5"/>
  <c r="Q8" i="5"/>
  <c r="P10" i="5"/>
  <c r="Q10" i="5"/>
  <c r="P9" i="5"/>
  <c r="Q9" i="5"/>
  <c r="P16" i="5"/>
  <c r="Q16" i="5"/>
  <c r="P17" i="5"/>
  <c r="Q17" i="5"/>
  <c r="P11" i="5"/>
  <c r="Q11" i="5"/>
  <c r="P14" i="5"/>
  <c r="Q14" i="5"/>
  <c r="P20" i="5"/>
  <c r="Q20" i="5"/>
  <c r="P15" i="5"/>
  <c r="Q15" i="5"/>
  <c r="P19" i="5"/>
  <c r="Q19" i="5"/>
  <c r="P22" i="5"/>
  <c r="Q22" i="5"/>
  <c r="P18" i="5"/>
  <c r="Q18" i="5"/>
  <c r="P25" i="5"/>
  <c r="Q25" i="5"/>
  <c r="P24" i="5"/>
  <c r="Q24" i="5"/>
  <c r="P28" i="5"/>
  <c r="Q28" i="5"/>
  <c r="P23" i="5"/>
  <c r="Q23" i="5"/>
  <c r="P21" i="5"/>
  <c r="Q21" i="5"/>
  <c r="P29" i="5"/>
  <c r="Q29" i="5"/>
  <c r="P33" i="5"/>
  <c r="Q33" i="5"/>
  <c r="P30" i="5"/>
  <c r="Q30" i="5"/>
  <c r="P31" i="5"/>
  <c r="Q31" i="5"/>
  <c r="P37" i="5"/>
  <c r="Q37" i="5"/>
  <c r="P26" i="5"/>
  <c r="Q26" i="5"/>
  <c r="P36" i="5"/>
  <c r="Q36" i="5"/>
  <c r="P27" i="5"/>
  <c r="Q27" i="5"/>
  <c r="P32" i="5"/>
  <c r="Q32" i="5"/>
  <c r="P40" i="5"/>
  <c r="Q40" i="5"/>
  <c r="P70" i="5"/>
  <c r="Q70" i="5"/>
  <c r="P47" i="5"/>
  <c r="Q47" i="5"/>
  <c r="P35" i="5"/>
  <c r="Q35" i="5"/>
  <c r="P72" i="5"/>
  <c r="Q72" i="5"/>
  <c r="P43" i="5"/>
  <c r="Q43" i="5"/>
  <c r="P34" i="5"/>
  <c r="Q34" i="5"/>
  <c r="P46" i="5"/>
  <c r="Q46" i="5"/>
  <c r="P39" i="5"/>
  <c r="Q39" i="5"/>
  <c r="P41" i="5"/>
  <c r="Q41" i="5"/>
  <c r="P44" i="5"/>
  <c r="Q44" i="5"/>
  <c r="P38" i="5"/>
  <c r="Q38" i="5"/>
  <c r="P77" i="5"/>
  <c r="Q77" i="5"/>
  <c r="P75" i="5"/>
  <c r="Q75" i="5"/>
  <c r="O45" i="5"/>
  <c r="EA45" i="5" s="1"/>
  <c r="P45" i="5"/>
  <c r="Q45" i="5"/>
  <c r="P73" i="5"/>
  <c r="Q73" i="5"/>
  <c r="P76" i="5"/>
  <c r="Q76" i="5"/>
  <c r="P42" i="5"/>
  <c r="Q42" i="5"/>
  <c r="P81" i="5"/>
  <c r="Q81" i="5"/>
  <c r="P74" i="5"/>
  <c r="Q74" i="5"/>
  <c r="P80" i="5"/>
  <c r="Q80" i="5"/>
  <c r="P79" i="5"/>
  <c r="Q79" i="5"/>
  <c r="P50" i="5"/>
  <c r="Q50" i="5"/>
  <c r="P51" i="5"/>
  <c r="Q51" i="5"/>
  <c r="P78" i="5"/>
  <c r="Q78" i="5"/>
  <c r="P49" i="5"/>
  <c r="Q49" i="5"/>
  <c r="P57" i="5"/>
  <c r="Q57" i="5"/>
  <c r="Q52" i="5"/>
  <c r="P48" i="5"/>
  <c r="Q48" i="5"/>
  <c r="P54" i="5"/>
  <c r="Q54" i="5"/>
  <c r="P56" i="5"/>
  <c r="Q56" i="5"/>
  <c r="P53" i="5"/>
  <c r="Q53" i="5"/>
  <c r="P60" i="5"/>
  <c r="Q60" i="5"/>
  <c r="P55" i="5"/>
  <c r="Q55" i="5"/>
  <c r="P58" i="5"/>
  <c r="Q58" i="5"/>
  <c r="P62" i="5"/>
  <c r="Q62" i="5"/>
  <c r="P66" i="5"/>
  <c r="Q66" i="5"/>
  <c r="O61" i="5"/>
  <c r="EA61" i="5" s="1"/>
  <c r="P61" i="5"/>
  <c r="Q61" i="5"/>
  <c r="O65" i="5"/>
  <c r="EA65" i="5" s="1"/>
  <c r="P65" i="5"/>
  <c r="Q65" i="5"/>
  <c r="P67" i="5"/>
  <c r="Q67" i="5"/>
  <c r="P69" i="5"/>
  <c r="Q69" i="5"/>
  <c r="L195" i="28"/>
  <c r="H195" i="28"/>
  <c r="B195" i="28"/>
  <c r="C195" i="28" s="1"/>
  <c r="L194" i="28"/>
  <c r="H194" i="28"/>
  <c r="G194" i="28"/>
  <c r="E194" i="28"/>
  <c r="C194" i="28"/>
  <c r="K193" i="28"/>
  <c r="J193" i="28"/>
  <c r="L193" i="28" s="1"/>
  <c r="H193" i="28"/>
  <c r="G193" i="28"/>
  <c r="B193" i="28"/>
  <c r="C193" i="28" s="1"/>
  <c r="I61" i="5"/>
  <c r="K192" i="28"/>
  <c r="J192" i="28"/>
  <c r="L192" i="28" s="1"/>
  <c r="H192" i="28"/>
  <c r="D192" i="28"/>
  <c r="E192" i="28" s="1"/>
  <c r="B192" i="28"/>
  <c r="C192" i="28" s="1"/>
  <c r="K191" i="28"/>
  <c r="J191" i="28"/>
  <c r="L191" i="28" s="1"/>
  <c r="H191" i="28"/>
  <c r="D191" i="28"/>
  <c r="E191" i="28" s="1"/>
  <c r="W79" i="5"/>
  <c r="I79" i="5"/>
  <c r="W77" i="5"/>
  <c r="I77" i="5"/>
  <c r="K190" i="28"/>
  <c r="J190" i="28"/>
  <c r="H190" i="28"/>
  <c r="D190" i="28"/>
  <c r="F190" i="28" s="1"/>
  <c r="G190" i="28" s="1"/>
  <c r="C190" i="28"/>
  <c r="B190" i="28"/>
  <c r="W62" i="5"/>
  <c r="I62" i="5"/>
  <c r="W54" i="5"/>
  <c r="I54" i="5"/>
  <c r="K174" i="28"/>
  <c r="H53" i="5" s="1"/>
  <c r="K113" i="28"/>
  <c r="H42" i="5" s="1"/>
  <c r="K24" i="28"/>
  <c r="J7" i="5" s="1"/>
  <c r="P73" i="31" s="1"/>
  <c r="I44" i="5"/>
  <c r="I3" i="5"/>
  <c r="I11" i="5"/>
  <c r="I22" i="5"/>
  <c r="I24" i="5"/>
  <c r="I43" i="5"/>
  <c r="I27" i="5"/>
  <c r="I32" i="5"/>
  <c r="I46" i="5"/>
  <c r="I76" i="5"/>
  <c r="I78" i="5"/>
  <c r="I66" i="5"/>
  <c r="I42" i="5"/>
  <c r="I80" i="5"/>
  <c r="I2" i="5"/>
  <c r="I8" i="5"/>
  <c r="I6" i="5"/>
  <c r="I15" i="5"/>
  <c r="I20" i="5"/>
  <c r="I23" i="5"/>
  <c r="I38" i="5"/>
  <c r="I34" i="5"/>
  <c r="I81" i="5"/>
  <c r="I7" i="5"/>
  <c r="I18" i="5"/>
  <c r="I31" i="5"/>
  <c r="I73" i="5"/>
  <c r="I49" i="5"/>
  <c r="I4" i="5"/>
  <c r="I9" i="5"/>
  <c r="I13" i="5"/>
  <c r="I12" i="5"/>
  <c r="I16" i="5"/>
  <c r="I21" i="5"/>
  <c r="I37" i="5"/>
  <c r="I26" i="5"/>
  <c r="I72" i="5"/>
  <c r="I30" i="5"/>
  <c r="I53" i="5"/>
  <c r="I58" i="5"/>
  <c r="H45" i="5"/>
  <c r="I45" i="5"/>
  <c r="J45" i="5"/>
  <c r="I51" i="5"/>
  <c r="I67" i="5"/>
  <c r="I48" i="5"/>
  <c r="I35" i="5"/>
  <c r="I75" i="5"/>
  <c r="I74" i="5"/>
  <c r="H65" i="5"/>
  <c r="I65" i="5"/>
  <c r="J65" i="5"/>
  <c r="I5" i="5"/>
  <c r="I19" i="5"/>
  <c r="I17" i="5"/>
  <c r="I25" i="5"/>
  <c r="I14" i="5"/>
  <c r="I29" i="5"/>
  <c r="I33" i="5"/>
  <c r="I40" i="5"/>
  <c r="I70" i="5"/>
  <c r="I47" i="5"/>
  <c r="I39" i="5"/>
  <c r="I60" i="5"/>
  <c r="I50" i="5"/>
  <c r="I56" i="5"/>
  <c r="I55" i="5"/>
  <c r="I69" i="5"/>
  <c r="I10" i="5"/>
  <c r="I28" i="5"/>
  <c r="I41" i="5"/>
  <c r="K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  <c r="K42" i="28"/>
  <c r="K43" i="28"/>
  <c r="K44" i="28"/>
  <c r="K45" i="28"/>
  <c r="K46" i="28"/>
  <c r="K47" i="28"/>
  <c r="K48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61" i="28"/>
  <c r="K62" i="28"/>
  <c r="K63" i="28"/>
  <c r="K64" i="28"/>
  <c r="K65" i="28"/>
  <c r="K66" i="28"/>
  <c r="K67" i="28"/>
  <c r="K68" i="28"/>
  <c r="K69" i="28"/>
  <c r="K70" i="28"/>
  <c r="K71" i="28"/>
  <c r="K72" i="28"/>
  <c r="K73" i="28"/>
  <c r="K74" i="28"/>
  <c r="K75" i="28"/>
  <c r="K76" i="28"/>
  <c r="K77" i="28"/>
  <c r="K78" i="28"/>
  <c r="K79" i="28"/>
  <c r="K80" i="28"/>
  <c r="K81" i="28"/>
  <c r="K82" i="28"/>
  <c r="K83" i="28"/>
  <c r="K84" i="28"/>
  <c r="K85" i="28"/>
  <c r="K86" i="28"/>
  <c r="K87" i="28"/>
  <c r="K88" i="28"/>
  <c r="K89" i="28"/>
  <c r="K90" i="28"/>
  <c r="K91" i="28"/>
  <c r="K92" i="28"/>
  <c r="K93" i="28"/>
  <c r="K94" i="28"/>
  <c r="K95" i="28"/>
  <c r="K96" i="28"/>
  <c r="K97" i="28"/>
  <c r="K98" i="28"/>
  <c r="K99" i="28"/>
  <c r="K100" i="28"/>
  <c r="K101" i="28"/>
  <c r="K102" i="28"/>
  <c r="K103" i="28"/>
  <c r="K104" i="28"/>
  <c r="K105" i="28"/>
  <c r="K106" i="28"/>
  <c r="K107" i="28"/>
  <c r="K108" i="28"/>
  <c r="K109" i="28"/>
  <c r="K110" i="28"/>
  <c r="K111" i="28"/>
  <c r="K112" i="28"/>
  <c r="K114" i="28"/>
  <c r="K115" i="28"/>
  <c r="K116" i="28"/>
  <c r="K117" i="28"/>
  <c r="K118" i="28"/>
  <c r="K119" i="28"/>
  <c r="K120" i="28"/>
  <c r="K121" i="28"/>
  <c r="K122" i="28"/>
  <c r="K123" i="28"/>
  <c r="K124" i="28"/>
  <c r="K125" i="28"/>
  <c r="K126" i="28"/>
  <c r="K127" i="28"/>
  <c r="K128" i="28"/>
  <c r="K129" i="28"/>
  <c r="K130" i="28"/>
  <c r="K131" i="28"/>
  <c r="K132" i="28"/>
  <c r="K133" i="28"/>
  <c r="K134" i="28"/>
  <c r="K135" i="28"/>
  <c r="K136" i="28"/>
  <c r="K137" i="28"/>
  <c r="K138" i="28"/>
  <c r="K139" i="28"/>
  <c r="K140" i="28"/>
  <c r="K141" i="28"/>
  <c r="K142" i="28"/>
  <c r="K143" i="28"/>
  <c r="K144" i="28"/>
  <c r="K145" i="28"/>
  <c r="K146" i="28"/>
  <c r="K147" i="28"/>
  <c r="K148" i="28"/>
  <c r="K149" i="28"/>
  <c r="K150" i="28"/>
  <c r="K151" i="28"/>
  <c r="K152" i="28"/>
  <c r="K153" i="28"/>
  <c r="K154" i="28"/>
  <c r="K155" i="28"/>
  <c r="K156" i="28"/>
  <c r="K157" i="28"/>
  <c r="K158" i="28"/>
  <c r="K159" i="28"/>
  <c r="K160" i="28"/>
  <c r="K161" i="28"/>
  <c r="K162" i="28"/>
  <c r="K163" i="28"/>
  <c r="K164" i="28"/>
  <c r="K165" i="28"/>
  <c r="K166" i="28"/>
  <c r="K167" i="28"/>
  <c r="K168" i="28"/>
  <c r="K170" i="28"/>
  <c r="K171" i="28"/>
  <c r="K172" i="28"/>
  <c r="K173" i="28"/>
  <c r="K178" i="28"/>
  <c r="K179" i="28"/>
  <c r="K180" i="28"/>
  <c r="K181" i="28"/>
  <c r="K182" i="28"/>
  <c r="K183" i="28"/>
  <c r="K184" i="28"/>
  <c r="K185" i="28"/>
  <c r="K188" i="28"/>
  <c r="K189" i="28"/>
  <c r="K2" i="28"/>
  <c r="J189" i="28"/>
  <c r="L189" i="28" s="1"/>
  <c r="E189" i="28"/>
  <c r="C189" i="28"/>
  <c r="W58" i="5"/>
  <c r="W66" i="5"/>
  <c r="W51" i="5"/>
  <c r="J188" i="28"/>
  <c r="L188" i="28" s="1"/>
  <c r="E188" i="28"/>
  <c r="B188" i="28"/>
  <c r="F188" i="28" s="1"/>
  <c r="G188" i="28" s="1"/>
  <c r="W56" i="5"/>
  <c r="W42" i="5"/>
  <c r="L187" i="28"/>
  <c r="F187" i="28"/>
  <c r="G187" i="28" s="1"/>
  <c r="E187" i="28"/>
  <c r="C187" i="28"/>
  <c r="C186" i="28"/>
  <c r="L186" i="28"/>
  <c r="F186" i="28"/>
  <c r="G186" i="28" s="1"/>
  <c r="E186" i="28"/>
  <c r="J185" i="28"/>
  <c r="L185" i="28" s="1"/>
  <c r="E185" i="28"/>
  <c r="B185" i="28"/>
  <c r="C185" i="28" s="1"/>
  <c r="J184" i="28"/>
  <c r="L184" i="28" s="1"/>
  <c r="H111" i="28"/>
  <c r="H112" i="28" s="1"/>
  <c r="H113" i="28" s="1"/>
  <c r="H114" i="28" s="1"/>
  <c r="H115" i="28" s="1"/>
  <c r="H116" i="28" s="1"/>
  <c r="H117" i="28" s="1"/>
  <c r="H118" i="28" s="1"/>
  <c r="H119" i="28" s="1"/>
  <c r="H120" i="28" s="1"/>
  <c r="H121" i="28" s="1"/>
  <c r="H122" i="28" s="1"/>
  <c r="H123" i="28" s="1"/>
  <c r="H124" i="28" s="1"/>
  <c r="H125" i="28" s="1"/>
  <c r="H126" i="28" s="1"/>
  <c r="H127" i="28" s="1"/>
  <c r="H128" i="28" s="1"/>
  <c r="H129" i="28" s="1"/>
  <c r="H130" i="28" s="1"/>
  <c r="H131" i="28" s="1"/>
  <c r="H132" i="28" s="1"/>
  <c r="H133" i="28" s="1"/>
  <c r="H134" i="28" s="1"/>
  <c r="H135" i="28" s="1"/>
  <c r="H136" i="28" s="1"/>
  <c r="H137" i="28" s="1"/>
  <c r="H138" i="28" s="1"/>
  <c r="H139" i="28" s="1"/>
  <c r="H140" i="28" s="1"/>
  <c r="H141" i="28" s="1"/>
  <c r="H142" i="28" s="1"/>
  <c r="H143" i="28" s="1"/>
  <c r="H144" i="28" s="1"/>
  <c r="H145" i="28" s="1"/>
  <c r="H146" i="28" s="1"/>
  <c r="H147" i="28" s="1"/>
  <c r="H148" i="28" s="1"/>
  <c r="H149" i="28" s="1"/>
  <c r="H150" i="28" s="1"/>
  <c r="H151" i="28" s="1"/>
  <c r="H152" i="28" s="1"/>
  <c r="H153" i="28" s="1"/>
  <c r="H154" i="28" s="1"/>
  <c r="H155" i="28" s="1"/>
  <c r="H156" i="28" s="1"/>
  <c r="H157" i="28" s="1"/>
  <c r="H158" i="28" s="1"/>
  <c r="H159" i="28" s="1"/>
  <c r="H160" i="28" s="1"/>
  <c r="H161" i="28" s="1"/>
  <c r="H162" i="28" s="1"/>
  <c r="H163" i="28" s="1"/>
  <c r="H164" i="28" s="1"/>
  <c r="H165" i="28" s="1"/>
  <c r="H166" i="28" s="1"/>
  <c r="H167" i="28" s="1"/>
  <c r="H168" i="28" s="1"/>
  <c r="H169" i="28" s="1"/>
  <c r="H170" i="28" s="1"/>
  <c r="H171" i="28" s="1"/>
  <c r="H172" i="28" s="1"/>
  <c r="H173" i="28" s="1"/>
  <c r="H174" i="28" s="1"/>
  <c r="H175" i="28" s="1"/>
  <c r="H176" i="28" s="1"/>
  <c r="H177" i="28" s="1"/>
  <c r="H178" i="28" s="1"/>
  <c r="H179" i="28" s="1"/>
  <c r="H180" i="28" s="1"/>
  <c r="H181" i="28" s="1"/>
  <c r="H182" i="28" s="1"/>
  <c r="H183" i="28" s="1"/>
  <c r="H184" i="28" s="1"/>
  <c r="H185" i="28" s="1"/>
  <c r="H186" i="28" s="1"/>
  <c r="H187" i="28" s="1"/>
  <c r="H188" i="28" s="1"/>
  <c r="H189" i="28" s="1"/>
  <c r="E184" i="28"/>
  <c r="B184" i="28"/>
  <c r="C184" i="28" s="1"/>
  <c r="F184" i="28"/>
  <c r="G184" i="28"/>
  <c r="D132" i="28"/>
  <c r="J183" i="28"/>
  <c r="B183" i="28"/>
  <c r="F183" i="28"/>
  <c r="G183" i="28"/>
  <c r="E183" i="28"/>
  <c r="C183" i="28"/>
  <c r="J182" i="28"/>
  <c r="F182" i="28"/>
  <c r="G182" i="28"/>
  <c r="D182" i="28"/>
  <c r="E182" i="28"/>
  <c r="C182" i="28"/>
  <c r="C2" i="21"/>
  <c r="E2" i="21" s="1"/>
  <c r="GL4" i="5"/>
  <c r="D123" i="28"/>
  <c r="D131" i="28"/>
  <c r="D173" i="28"/>
  <c r="D181" i="28"/>
  <c r="D134" i="28"/>
  <c r="D172" i="28"/>
  <c r="D180" i="28"/>
  <c r="D174" i="28"/>
  <c r="F174" i="28" s="1"/>
  <c r="G174" i="28" s="1"/>
  <c r="D126" i="28"/>
  <c r="B178" i="28"/>
  <c r="C178" i="28" s="1"/>
  <c r="D178" i="28"/>
  <c r="D145" i="28"/>
  <c r="E145" i="28" s="1"/>
  <c r="D140" i="28"/>
  <c r="D142" i="28"/>
  <c r="D141" i="28"/>
  <c r="E141" i="28" s="1"/>
  <c r="D170" i="28"/>
  <c r="D158" i="28"/>
  <c r="E158" i="28" s="1"/>
  <c r="B171" i="28"/>
  <c r="D171" i="28"/>
  <c r="D164" i="28"/>
  <c r="A2" i="27"/>
  <c r="J20" i="28"/>
  <c r="J41" i="28"/>
  <c r="J37" i="28"/>
  <c r="CV3" i="5"/>
  <c r="J3" i="28"/>
  <c r="J4" i="28"/>
  <c r="L4" i="28" s="1"/>
  <c r="J5" i="28"/>
  <c r="L5" i="28" s="1"/>
  <c r="J6" i="28"/>
  <c r="L6" i="28" s="1"/>
  <c r="J7" i="28"/>
  <c r="L7" i="28" s="1"/>
  <c r="J8" i="28"/>
  <c r="L8" i="28" s="1"/>
  <c r="J9" i="28"/>
  <c r="L9" i="28" s="1"/>
  <c r="J10" i="28"/>
  <c r="J11" i="28"/>
  <c r="J12" i="28"/>
  <c r="L12" i="28" s="1"/>
  <c r="J13" i="28"/>
  <c r="J14" i="28"/>
  <c r="L14" i="28" s="1"/>
  <c r="J15" i="28"/>
  <c r="J16" i="28"/>
  <c r="L16" i="28" s="1"/>
  <c r="J17" i="28"/>
  <c r="L17" i="28" s="1"/>
  <c r="J18" i="28"/>
  <c r="L18" i="28" s="1"/>
  <c r="J19" i="28"/>
  <c r="L19" i="28" s="1"/>
  <c r="J21" i="28"/>
  <c r="J22" i="28"/>
  <c r="L22" i="28" s="1"/>
  <c r="J23" i="28"/>
  <c r="L23" i="28" s="1"/>
  <c r="J25" i="28"/>
  <c r="L25" i="28" s="1"/>
  <c r="J26" i="28"/>
  <c r="L26" i="28" s="1"/>
  <c r="J27" i="28"/>
  <c r="L27" i="28" s="1"/>
  <c r="J28" i="28"/>
  <c r="J29" i="28"/>
  <c r="J30" i="28"/>
  <c r="L30" i="28" s="1"/>
  <c r="J31" i="28"/>
  <c r="J32" i="28"/>
  <c r="L32" i="28" s="1"/>
  <c r="J33" i="28"/>
  <c r="L33" i="28" s="1"/>
  <c r="J34" i="28"/>
  <c r="L34" i="28" s="1"/>
  <c r="J35" i="28"/>
  <c r="L35" i="28" s="1"/>
  <c r="J36" i="28"/>
  <c r="J38" i="28"/>
  <c r="J39" i="28"/>
  <c r="L39" i="28" s="1"/>
  <c r="J40" i="28"/>
  <c r="J42" i="28"/>
  <c r="L42" i="28" s="1"/>
  <c r="J43" i="28"/>
  <c r="J44" i="28"/>
  <c r="J45" i="28"/>
  <c r="J46" i="28"/>
  <c r="J47" i="28"/>
  <c r="L47" i="28" s="1"/>
  <c r="J48" i="28"/>
  <c r="J49" i="28"/>
  <c r="L49" i="28" s="1"/>
  <c r="J50" i="28"/>
  <c r="J51" i="28"/>
  <c r="L51" i="28" s="1"/>
  <c r="J52" i="28"/>
  <c r="J53" i="28"/>
  <c r="J54" i="28"/>
  <c r="L54" i="28" s="1"/>
  <c r="J55" i="28"/>
  <c r="J56" i="28"/>
  <c r="J57" i="28"/>
  <c r="J58" i="28"/>
  <c r="L58" i="28" s="1"/>
  <c r="J59" i="28"/>
  <c r="L59" i="28" s="1"/>
  <c r="J60" i="28"/>
  <c r="L60" i="28" s="1"/>
  <c r="J61" i="28"/>
  <c r="L61" i="28" s="1"/>
  <c r="J62" i="28"/>
  <c r="J63" i="28"/>
  <c r="L63" i="28" s="1"/>
  <c r="J64" i="28"/>
  <c r="L64" i="28" s="1"/>
  <c r="J65" i="28"/>
  <c r="L65" i="28" s="1"/>
  <c r="J66" i="28"/>
  <c r="J67" i="28"/>
  <c r="L67" i="28" s="1"/>
  <c r="J68" i="28"/>
  <c r="J69" i="28"/>
  <c r="L69" i="28" s="1"/>
  <c r="J70" i="28"/>
  <c r="L70" i="28" s="1"/>
  <c r="J71" i="28"/>
  <c r="L71" i="28" s="1"/>
  <c r="J72" i="28"/>
  <c r="J73" i="28"/>
  <c r="J74" i="28"/>
  <c r="J75" i="28"/>
  <c r="L75" i="28" s="1"/>
  <c r="J76" i="28"/>
  <c r="L76" i="28" s="1"/>
  <c r="J77" i="28"/>
  <c r="J78" i="28"/>
  <c r="L78" i="28" s="1"/>
  <c r="J79" i="28"/>
  <c r="L79" i="28" s="1"/>
  <c r="J80" i="28"/>
  <c r="J81" i="28"/>
  <c r="J82" i="28"/>
  <c r="J83" i="28"/>
  <c r="L83" i="28" s="1"/>
  <c r="J84" i="28"/>
  <c r="J85" i="28"/>
  <c r="L85" i="28" s="1"/>
  <c r="J86" i="28"/>
  <c r="L86" i="28" s="1"/>
  <c r="J87" i="28"/>
  <c r="L87" i="28" s="1"/>
  <c r="J88" i="28"/>
  <c r="J89" i="28"/>
  <c r="L89" i="28" s="1"/>
  <c r="J90" i="28"/>
  <c r="L90" i="28" s="1"/>
  <c r="J91" i="28"/>
  <c r="J92" i="28"/>
  <c r="L92" i="28" s="1"/>
  <c r="J93" i="28"/>
  <c r="L93" i="28" s="1"/>
  <c r="J94" i="28"/>
  <c r="L94" i="28" s="1"/>
  <c r="J95" i="28"/>
  <c r="J96" i="28"/>
  <c r="L96" i="28" s="1"/>
  <c r="J97" i="28"/>
  <c r="L97" i="28" s="1"/>
  <c r="J98" i="28"/>
  <c r="L98" i="28" s="1"/>
  <c r="J99" i="28"/>
  <c r="L99" i="28" s="1"/>
  <c r="J100" i="28"/>
  <c r="L100" i="28" s="1"/>
  <c r="J101" i="28"/>
  <c r="J102" i="28"/>
  <c r="L102" i="28" s="1"/>
  <c r="J103" i="28"/>
  <c r="L103" i="28" s="1"/>
  <c r="J104" i="28"/>
  <c r="L104" i="28" s="1"/>
  <c r="J105" i="28"/>
  <c r="L105" i="28" s="1"/>
  <c r="J106" i="28"/>
  <c r="L106" i="28" s="1"/>
  <c r="J107" i="28"/>
  <c r="L107" i="28" s="1"/>
  <c r="J108" i="28"/>
  <c r="J109" i="28"/>
  <c r="L109" i="28" s="1"/>
  <c r="J110" i="28"/>
  <c r="L110" i="28" s="1"/>
  <c r="J111" i="28"/>
  <c r="L111" i="28" s="1"/>
  <c r="J112" i="28"/>
  <c r="L112" i="28" s="1"/>
  <c r="L113" i="28"/>
  <c r="J114" i="28"/>
  <c r="L114" i="28" s="1"/>
  <c r="J115" i="28"/>
  <c r="L115" i="28" s="1"/>
  <c r="J116" i="28"/>
  <c r="L116" i="28" s="1"/>
  <c r="J117" i="28"/>
  <c r="L117" i="28" s="1"/>
  <c r="J118" i="28"/>
  <c r="L118" i="28" s="1"/>
  <c r="J119" i="28"/>
  <c r="L119" i="28" s="1"/>
  <c r="J120" i="28"/>
  <c r="L120" i="28" s="1"/>
  <c r="J121" i="28"/>
  <c r="L121" i="28" s="1"/>
  <c r="J122" i="28"/>
  <c r="L122" i="28" s="1"/>
  <c r="J123" i="28"/>
  <c r="L123" i="28" s="1"/>
  <c r="J124" i="28"/>
  <c r="L124" i="28" s="1"/>
  <c r="J125" i="28"/>
  <c r="L125" i="28" s="1"/>
  <c r="J126" i="28"/>
  <c r="L126" i="28" s="1"/>
  <c r="J127" i="28"/>
  <c r="L127" i="28" s="1"/>
  <c r="J128" i="28"/>
  <c r="L128" i="28" s="1"/>
  <c r="J129" i="28"/>
  <c r="L129" i="28" s="1"/>
  <c r="J130" i="28"/>
  <c r="L130" i="28" s="1"/>
  <c r="J131" i="28"/>
  <c r="J132" i="28"/>
  <c r="J133" i="28"/>
  <c r="L133" i="28" s="1"/>
  <c r="J134" i="28"/>
  <c r="J135" i="28"/>
  <c r="L135" i="28" s="1"/>
  <c r="J136" i="28"/>
  <c r="L136" i="28" s="1"/>
  <c r="J137" i="28"/>
  <c r="L137" i="28" s="1"/>
  <c r="J138" i="28"/>
  <c r="L138" i="28" s="1"/>
  <c r="J139" i="28"/>
  <c r="L139" i="28" s="1"/>
  <c r="J140" i="28"/>
  <c r="J141" i="28"/>
  <c r="L141" i="28" s="1"/>
  <c r="J142" i="28"/>
  <c r="J143" i="28"/>
  <c r="L143" i="28" s="1"/>
  <c r="J144" i="28"/>
  <c r="L144" i="28" s="1"/>
  <c r="J145" i="28"/>
  <c r="J146" i="28"/>
  <c r="L146" i="28" s="1"/>
  <c r="J147" i="28"/>
  <c r="L147" i="28" s="1"/>
  <c r="J148" i="28"/>
  <c r="L148" i="28" s="1"/>
  <c r="J149" i="28"/>
  <c r="L149" i="28" s="1"/>
  <c r="J150" i="28"/>
  <c r="L150" i="28" s="1"/>
  <c r="J151" i="28"/>
  <c r="L151" i="28" s="1"/>
  <c r="J152" i="28"/>
  <c r="L152" i="28" s="1"/>
  <c r="J153" i="28"/>
  <c r="L153" i="28" s="1"/>
  <c r="J154" i="28"/>
  <c r="L154" i="28" s="1"/>
  <c r="J155" i="28"/>
  <c r="L155" i="28" s="1"/>
  <c r="J156" i="28"/>
  <c r="L156" i="28" s="1"/>
  <c r="J157" i="28"/>
  <c r="L157" i="28" s="1"/>
  <c r="J158" i="28"/>
  <c r="J159" i="28"/>
  <c r="L159" i="28" s="1"/>
  <c r="J160" i="28"/>
  <c r="L160" i="28" s="1"/>
  <c r="J161" i="28"/>
  <c r="L161" i="28" s="1"/>
  <c r="J162" i="28"/>
  <c r="L162" i="28" s="1"/>
  <c r="J163" i="28"/>
  <c r="L163" i="28" s="1"/>
  <c r="J164" i="28"/>
  <c r="J165" i="28"/>
  <c r="L165" i="28" s="1"/>
  <c r="J166" i="28"/>
  <c r="L166" i="28" s="1"/>
  <c r="J167" i="28"/>
  <c r="L167" i="28" s="1"/>
  <c r="J168" i="28"/>
  <c r="L168" i="28" s="1"/>
  <c r="L169" i="28"/>
  <c r="J170" i="28"/>
  <c r="L170" i="28" s="1"/>
  <c r="J171" i="28"/>
  <c r="J172" i="28"/>
  <c r="J173" i="28"/>
  <c r="L173" i="28" s="1"/>
  <c r="L174" i="28"/>
  <c r="L175" i="28"/>
  <c r="L176" i="28"/>
  <c r="J178" i="28"/>
  <c r="J179" i="28"/>
  <c r="J180" i="28"/>
  <c r="J181" i="28"/>
  <c r="J2" i="28"/>
  <c r="F181" i="28"/>
  <c r="G181" i="28"/>
  <c r="E181" i="28"/>
  <c r="C181" i="28"/>
  <c r="B179" i="28"/>
  <c r="W41" i="5"/>
  <c r="W78" i="5"/>
  <c r="W34" i="5"/>
  <c r="F177" i="28"/>
  <c r="G177" i="28"/>
  <c r="E177" i="28"/>
  <c r="C177" i="28"/>
  <c r="F176" i="28"/>
  <c r="G176" i="28"/>
  <c r="E176" i="28"/>
  <c r="C176" i="28"/>
  <c r="F175" i="28"/>
  <c r="G175" i="28"/>
  <c r="C175" i="28"/>
  <c r="C174" i="28"/>
  <c r="F173" i="28"/>
  <c r="G173" i="28"/>
  <c r="C173" i="28"/>
  <c r="F172" i="28"/>
  <c r="G172" i="28"/>
  <c r="C172" i="28"/>
  <c r="W76" i="5"/>
  <c r="W75" i="5"/>
  <c r="W73" i="5"/>
  <c r="W38" i="5"/>
  <c r="F166" i="28"/>
  <c r="G166" i="28"/>
  <c r="C3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3" i="28"/>
  <c r="C116" i="28"/>
  <c r="C121" i="28"/>
  <c r="C122" i="28"/>
  <c r="C125" i="28"/>
  <c r="C131" i="28"/>
  <c r="C132" i="28"/>
  <c r="C133" i="28"/>
  <c r="C134" i="28"/>
  <c r="C135" i="28"/>
  <c r="C136" i="28"/>
  <c r="C137" i="28"/>
  <c r="C138" i="28"/>
  <c r="C143" i="28"/>
  <c r="C144" i="28"/>
  <c r="C146" i="28"/>
  <c r="C149" i="28"/>
  <c r="C153" i="28"/>
  <c r="C154" i="28"/>
  <c r="C155" i="28"/>
  <c r="C160" i="28"/>
  <c r="C161" i="28"/>
  <c r="C162" i="28"/>
  <c r="C163" i="28"/>
  <c r="B165" i="28"/>
  <c r="C165" i="28"/>
  <c r="C166" i="28"/>
  <c r="C167" i="28"/>
  <c r="C170" i="28"/>
  <c r="C2" i="28"/>
  <c r="F164" i="28"/>
  <c r="G164" i="28" s="1"/>
  <c r="D165" i="28"/>
  <c r="E165" i="28"/>
  <c r="F165" i="28"/>
  <c r="E166" i="28"/>
  <c r="D167" i="28"/>
  <c r="E167" i="28"/>
  <c r="G167" i="28"/>
  <c r="B168" i="28"/>
  <c r="C168" i="28"/>
  <c r="D168" i="28"/>
  <c r="E168" i="28"/>
  <c r="F168" i="28"/>
  <c r="G168" i="28"/>
  <c r="B169" i="28"/>
  <c r="C169" i="28" s="1"/>
  <c r="E169" i="28"/>
  <c r="F169" i="28"/>
  <c r="G169" i="28"/>
  <c r="B164" i="28"/>
  <c r="C164" i="28"/>
  <c r="G165" i="28"/>
  <c r="W36" i="5"/>
  <c r="W44" i="5"/>
  <c r="P3" i="5"/>
  <c r="Q3" i="5"/>
  <c r="W3" i="5"/>
  <c r="W32" i="5"/>
  <c r="W22" i="5"/>
  <c r="W24" i="5"/>
  <c r="W46" i="5"/>
  <c r="W43" i="5"/>
  <c r="W11" i="5"/>
  <c r="W27" i="5"/>
  <c r="W80" i="5"/>
  <c r="W2" i="5"/>
  <c r="W20" i="5"/>
  <c r="W8" i="5"/>
  <c r="W6" i="5"/>
  <c r="W23" i="5"/>
  <c r="W15" i="5"/>
  <c r="W81" i="5"/>
  <c r="W7" i="5"/>
  <c r="W18" i="5"/>
  <c r="W31" i="5"/>
  <c r="W49" i="5"/>
  <c r="W4" i="5"/>
  <c r="W9" i="5"/>
  <c r="W13" i="5"/>
  <c r="W72" i="5"/>
  <c r="W12" i="5"/>
  <c r="W26" i="5"/>
  <c r="W16" i="5"/>
  <c r="W30" i="5"/>
  <c r="W21" i="5"/>
  <c r="W37" i="5"/>
  <c r="W53" i="5"/>
  <c r="W57" i="5"/>
  <c r="W45" i="5"/>
  <c r="W48" i="5"/>
  <c r="W35" i="5"/>
  <c r="W74" i="5"/>
  <c r="W5" i="5"/>
  <c r="W29" i="5"/>
  <c r="W17" i="5"/>
  <c r="W19" i="5"/>
  <c r="W25" i="5"/>
  <c r="W70" i="5"/>
  <c r="W33" i="5"/>
  <c r="W14" i="5"/>
  <c r="W40" i="5"/>
  <c r="W39" i="5"/>
  <c r="W47" i="5"/>
  <c r="W60" i="5"/>
  <c r="W50" i="5"/>
  <c r="W55" i="5"/>
  <c r="W52" i="5"/>
  <c r="W10" i="5"/>
  <c r="G163" i="28"/>
  <c r="E163" i="28"/>
  <c r="G162" i="28"/>
  <c r="E162" i="28"/>
  <c r="G161" i="28"/>
  <c r="G160" i="28"/>
  <c r="E160" i="28"/>
  <c r="AB13" i="20"/>
  <c r="AC13" i="20"/>
  <c r="AD13" i="20"/>
  <c r="AE13" i="20"/>
  <c r="AF13" i="20"/>
  <c r="AG13" i="20"/>
  <c r="AB14" i="20"/>
  <c r="AC14" i="20"/>
  <c r="AD14" i="20"/>
  <c r="AE14" i="20"/>
  <c r="AF14" i="20"/>
  <c r="AG14" i="20"/>
  <c r="AB15" i="20"/>
  <c r="AC15" i="20"/>
  <c r="AD15" i="20"/>
  <c r="AE15" i="20"/>
  <c r="AF15" i="20"/>
  <c r="AG15" i="20"/>
  <c r="AB20" i="20"/>
  <c r="AC20" i="20"/>
  <c r="AD20" i="20"/>
  <c r="AE20" i="20"/>
  <c r="AF20" i="20"/>
  <c r="AG20" i="20"/>
  <c r="AB21" i="20"/>
  <c r="AC21" i="20"/>
  <c r="AD21" i="20"/>
  <c r="AE21" i="20"/>
  <c r="AF21" i="20"/>
  <c r="AG21" i="20"/>
  <c r="AB22" i="20"/>
  <c r="AC22" i="20"/>
  <c r="AD22" i="20"/>
  <c r="AE22" i="20"/>
  <c r="AF22" i="20"/>
  <c r="AG22" i="20"/>
  <c r="AB27" i="20"/>
  <c r="AC27" i="20"/>
  <c r="AD27" i="20"/>
  <c r="AE27" i="20"/>
  <c r="AF27" i="20"/>
  <c r="AG27" i="20"/>
  <c r="AB28" i="20"/>
  <c r="AC28" i="20"/>
  <c r="AD28" i="20"/>
  <c r="AE28" i="20"/>
  <c r="AF28" i="20"/>
  <c r="AG28" i="20"/>
  <c r="AB29" i="20"/>
  <c r="AC29" i="20"/>
  <c r="AD29" i="20"/>
  <c r="AE29" i="20"/>
  <c r="AF29" i="20"/>
  <c r="AG29" i="20"/>
  <c r="AB34" i="20"/>
  <c r="AC34" i="20"/>
  <c r="AD34" i="20"/>
  <c r="AE34" i="20"/>
  <c r="AF34" i="20"/>
  <c r="AG34" i="20"/>
  <c r="AB35" i="20"/>
  <c r="AC35" i="20"/>
  <c r="AD35" i="20"/>
  <c r="AE35" i="20"/>
  <c r="AF35" i="20"/>
  <c r="AG35" i="20"/>
  <c r="AB36" i="20"/>
  <c r="AC36" i="20"/>
  <c r="AD36" i="20"/>
  <c r="AE36" i="20"/>
  <c r="AF36" i="20"/>
  <c r="AG36" i="20"/>
  <c r="AB41" i="20"/>
  <c r="AC41" i="20"/>
  <c r="AD41" i="20"/>
  <c r="AE41" i="20"/>
  <c r="AF41" i="20"/>
  <c r="AG41" i="20"/>
  <c r="AB42" i="20"/>
  <c r="AC42" i="20"/>
  <c r="AD42" i="20"/>
  <c r="AE42" i="20"/>
  <c r="AF42" i="20"/>
  <c r="AG42" i="20"/>
  <c r="AB43" i="20"/>
  <c r="AC43" i="20"/>
  <c r="AD43" i="20"/>
  <c r="AE43" i="20"/>
  <c r="AF43" i="20"/>
  <c r="AG43" i="20"/>
  <c r="AB48" i="20"/>
  <c r="AC48" i="20"/>
  <c r="AD48" i="20"/>
  <c r="AE48" i="20"/>
  <c r="AF48" i="20"/>
  <c r="AG48" i="20"/>
  <c r="AB49" i="20"/>
  <c r="AC49" i="20"/>
  <c r="AD49" i="20"/>
  <c r="AE49" i="20"/>
  <c r="AF49" i="20"/>
  <c r="AG49" i="20"/>
  <c r="AB50" i="20"/>
  <c r="AC50" i="20"/>
  <c r="AD50" i="20"/>
  <c r="AE50" i="20"/>
  <c r="AF50" i="20"/>
  <c r="AG50" i="20"/>
  <c r="AB55" i="20"/>
  <c r="AC55" i="20"/>
  <c r="AD55" i="20"/>
  <c r="AE55" i="20"/>
  <c r="AF55" i="20"/>
  <c r="AG55" i="20"/>
  <c r="AB56" i="20"/>
  <c r="AC56" i="20"/>
  <c r="AD56" i="20"/>
  <c r="AE56" i="20"/>
  <c r="AF56" i="20"/>
  <c r="AG56" i="20"/>
  <c r="AB57" i="20"/>
  <c r="AC57" i="20"/>
  <c r="AD57" i="20"/>
  <c r="AE57" i="20"/>
  <c r="AF57" i="20"/>
  <c r="AG57" i="20"/>
  <c r="AB62" i="20"/>
  <c r="AC62" i="20"/>
  <c r="AD62" i="20"/>
  <c r="AE62" i="20"/>
  <c r="AF62" i="20"/>
  <c r="AG62" i="20"/>
  <c r="AB63" i="20"/>
  <c r="AC63" i="20"/>
  <c r="AD63" i="20"/>
  <c r="AE63" i="20"/>
  <c r="AF63" i="20"/>
  <c r="AG63" i="20"/>
  <c r="AB64" i="20"/>
  <c r="AC64" i="20"/>
  <c r="AD64" i="20"/>
  <c r="AE64" i="20"/>
  <c r="AF64" i="20"/>
  <c r="AG64" i="20"/>
  <c r="AB69" i="20"/>
  <c r="AC69" i="20"/>
  <c r="AD69" i="20"/>
  <c r="AE69" i="20"/>
  <c r="AF69" i="20"/>
  <c r="AG69" i="20"/>
  <c r="AB70" i="20"/>
  <c r="AC70" i="20"/>
  <c r="AD70" i="20"/>
  <c r="AE70" i="20"/>
  <c r="AF70" i="20"/>
  <c r="AG70" i="20"/>
  <c r="AB71" i="20"/>
  <c r="AC71" i="20"/>
  <c r="AD71" i="20"/>
  <c r="AE71" i="20"/>
  <c r="AF71" i="20"/>
  <c r="AG71" i="20"/>
  <c r="AB76" i="20"/>
  <c r="AC76" i="20"/>
  <c r="AD76" i="20"/>
  <c r="AE76" i="20"/>
  <c r="AF76" i="20"/>
  <c r="AG76" i="20"/>
  <c r="AB77" i="20"/>
  <c r="AC77" i="20"/>
  <c r="AD77" i="20"/>
  <c r="AE77" i="20"/>
  <c r="AF77" i="20"/>
  <c r="AG77" i="20"/>
  <c r="AB78" i="20"/>
  <c r="AC78" i="20"/>
  <c r="AD78" i="20"/>
  <c r="AE78" i="20"/>
  <c r="AF78" i="20"/>
  <c r="AG78" i="20"/>
  <c r="AB83" i="20"/>
  <c r="AC83" i="20"/>
  <c r="AD83" i="20"/>
  <c r="AE83" i="20"/>
  <c r="AF83" i="20"/>
  <c r="AG83" i="20"/>
  <c r="AB84" i="20"/>
  <c r="AC84" i="20"/>
  <c r="AD84" i="20"/>
  <c r="AE84" i="20"/>
  <c r="AF84" i="20"/>
  <c r="AG84" i="20"/>
  <c r="AB85" i="20"/>
  <c r="AC85" i="20"/>
  <c r="AD85" i="20"/>
  <c r="AE85" i="20"/>
  <c r="AF85" i="20"/>
  <c r="AG85" i="20"/>
  <c r="AB90" i="20"/>
  <c r="AC90" i="20"/>
  <c r="AD90" i="20"/>
  <c r="AE90" i="20"/>
  <c r="AF90" i="20"/>
  <c r="AG90" i="20"/>
  <c r="AB91" i="20"/>
  <c r="AC91" i="20"/>
  <c r="AD91" i="20"/>
  <c r="AE91" i="20"/>
  <c r="AF91" i="20"/>
  <c r="AG91" i="20"/>
  <c r="AB92" i="20"/>
  <c r="AC92" i="20"/>
  <c r="AD92" i="20"/>
  <c r="AE92" i="20"/>
  <c r="AF92" i="20"/>
  <c r="AG92" i="20"/>
  <c r="AB97" i="20"/>
  <c r="AC97" i="20"/>
  <c r="AD97" i="20"/>
  <c r="AE97" i="20"/>
  <c r="AF97" i="20"/>
  <c r="AG97" i="20"/>
  <c r="AB98" i="20"/>
  <c r="AC98" i="20"/>
  <c r="AD98" i="20"/>
  <c r="AE98" i="20"/>
  <c r="AF98" i="20"/>
  <c r="AG98" i="20"/>
  <c r="AB99" i="20"/>
  <c r="AC99" i="20"/>
  <c r="AD99" i="20"/>
  <c r="AE99" i="20"/>
  <c r="AF99" i="20"/>
  <c r="AG99" i="20"/>
  <c r="AB104" i="20"/>
  <c r="AC104" i="20"/>
  <c r="AD104" i="20"/>
  <c r="AE104" i="20"/>
  <c r="AF104" i="20"/>
  <c r="AG104" i="20"/>
  <c r="AB105" i="20"/>
  <c r="AC105" i="20"/>
  <c r="AD105" i="20"/>
  <c r="AE105" i="20"/>
  <c r="AF105" i="20"/>
  <c r="AG105" i="20"/>
  <c r="AB106" i="20"/>
  <c r="AC106" i="20"/>
  <c r="AD106" i="20"/>
  <c r="AE106" i="20"/>
  <c r="AF106" i="20"/>
  <c r="AG106" i="20"/>
  <c r="AB111" i="20"/>
  <c r="AC111" i="20"/>
  <c r="AD111" i="20"/>
  <c r="AE111" i="20"/>
  <c r="AF111" i="20"/>
  <c r="AG111" i="20"/>
  <c r="AB112" i="20"/>
  <c r="AC112" i="20"/>
  <c r="AD112" i="20"/>
  <c r="AE112" i="20"/>
  <c r="AF112" i="20"/>
  <c r="AG112" i="20"/>
  <c r="AB113" i="20"/>
  <c r="AC113" i="20"/>
  <c r="AD113" i="20"/>
  <c r="AE113" i="20"/>
  <c r="AF113" i="20"/>
  <c r="AG113" i="20"/>
  <c r="AB118" i="20"/>
  <c r="AC118" i="20"/>
  <c r="AD118" i="20"/>
  <c r="AE118" i="20"/>
  <c r="AF118" i="20"/>
  <c r="AG118" i="20"/>
  <c r="AB119" i="20"/>
  <c r="AC119" i="20"/>
  <c r="AD119" i="20"/>
  <c r="AE119" i="20"/>
  <c r="AF119" i="20"/>
  <c r="AG119" i="20"/>
  <c r="AB120" i="20"/>
  <c r="AC120" i="20"/>
  <c r="AD120" i="20"/>
  <c r="AE120" i="20"/>
  <c r="AF120" i="20"/>
  <c r="AG120" i="20"/>
  <c r="AB125" i="20"/>
  <c r="AC125" i="20"/>
  <c r="AD125" i="20"/>
  <c r="AE125" i="20"/>
  <c r="AF125" i="20"/>
  <c r="AG125" i="20"/>
  <c r="AB126" i="20"/>
  <c r="AC126" i="20"/>
  <c r="AD126" i="20"/>
  <c r="AE126" i="20"/>
  <c r="AF126" i="20"/>
  <c r="AG126" i="20"/>
  <c r="AB127" i="20"/>
  <c r="AC127" i="20"/>
  <c r="AD127" i="20"/>
  <c r="AE127" i="20"/>
  <c r="AF127" i="20"/>
  <c r="AG127" i="20"/>
  <c r="AB132" i="20"/>
  <c r="AC132" i="20"/>
  <c r="AD132" i="20"/>
  <c r="AE132" i="20"/>
  <c r="AF132" i="20"/>
  <c r="AG132" i="20"/>
  <c r="AB133" i="20"/>
  <c r="AC133" i="20"/>
  <c r="AD133" i="20"/>
  <c r="AE133" i="20"/>
  <c r="AF133" i="20"/>
  <c r="AG133" i="20"/>
  <c r="AB134" i="20"/>
  <c r="AC134" i="20"/>
  <c r="AD134" i="20"/>
  <c r="AE134" i="20"/>
  <c r="AF134" i="20"/>
  <c r="AG134" i="20"/>
  <c r="AB139" i="20"/>
  <c r="AC139" i="20"/>
  <c r="AD139" i="20"/>
  <c r="AE139" i="20"/>
  <c r="AF139" i="20"/>
  <c r="AG139" i="20"/>
  <c r="AB140" i="20"/>
  <c r="AC140" i="20"/>
  <c r="AD140" i="20"/>
  <c r="AE140" i="20"/>
  <c r="AF140" i="20"/>
  <c r="AG140" i="20"/>
  <c r="AB141" i="20"/>
  <c r="AC141" i="20"/>
  <c r="AD141" i="20"/>
  <c r="AE141" i="20"/>
  <c r="AF141" i="20"/>
  <c r="AG141" i="20"/>
  <c r="AB146" i="20"/>
  <c r="AC146" i="20"/>
  <c r="AD146" i="20"/>
  <c r="AE146" i="20"/>
  <c r="AF146" i="20"/>
  <c r="AG146" i="20"/>
  <c r="AB147" i="20"/>
  <c r="AC147" i="20"/>
  <c r="AD147" i="20"/>
  <c r="AE147" i="20"/>
  <c r="AF147" i="20"/>
  <c r="AG147" i="20"/>
  <c r="AB148" i="20"/>
  <c r="AC148" i="20"/>
  <c r="AD148" i="20"/>
  <c r="AE148" i="20"/>
  <c r="AF148" i="20"/>
  <c r="AG148" i="20"/>
  <c r="AB153" i="20"/>
  <c r="AC153" i="20"/>
  <c r="AD153" i="20"/>
  <c r="AE153" i="20"/>
  <c r="AF153" i="20"/>
  <c r="AG153" i="20"/>
  <c r="AB154" i="20"/>
  <c r="AC154" i="20"/>
  <c r="AD154" i="20"/>
  <c r="AE154" i="20"/>
  <c r="AF154" i="20"/>
  <c r="AG154" i="20"/>
  <c r="AB155" i="20"/>
  <c r="AC155" i="20"/>
  <c r="AD155" i="20"/>
  <c r="AE155" i="20"/>
  <c r="AF155" i="20"/>
  <c r="AG155" i="20"/>
  <c r="AB160" i="20"/>
  <c r="AC160" i="20"/>
  <c r="AD160" i="20"/>
  <c r="AE160" i="20"/>
  <c r="AF160" i="20"/>
  <c r="AG160" i="20"/>
  <c r="AB161" i="20"/>
  <c r="AC161" i="20"/>
  <c r="AD161" i="20"/>
  <c r="AE161" i="20"/>
  <c r="AF161" i="20"/>
  <c r="AG161" i="20"/>
  <c r="AB162" i="20"/>
  <c r="AC162" i="20"/>
  <c r="AD162" i="20"/>
  <c r="AE162" i="20"/>
  <c r="AF162" i="20"/>
  <c r="AG162" i="20"/>
  <c r="AB167" i="20"/>
  <c r="AC167" i="20"/>
  <c r="AD167" i="20"/>
  <c r="AE167" i="20"/>
  <c r="AF167" i="20"/>
  <c r="AG167" i="20"/>
  <c r="AB168" i="20"/>
  <c r="AC168" i="20"/>
  <c r="AD168" i="20"/>
  <c r="AE168" i="20"/>
  <c r="AF168" i="20"/>
  <c r="AG168" i="20"/>
  <c r="AB169" i="20"/>
  <c r="AC169" i="20"/>
  <c r="AD169" i="20"/>
  <c r="AE169" i="20"/>
  <c r="AF169" i="20"/>
  <c r="AG169" i="20"/>
  <c r="AB174" i="20"/>
  <c r="AC174" i="20"/>
  <c r="AD174" i="20"/>
  <c r="AE174" i="20"/>
  <c r="AF174" i="20"/>
  <c r="AG174" i="20"/>
  <c r="AB175" i="20"/>
  <c r="AC175" i="20"/>
  <c r="AD175" i="20"/>
  <c r="AE175" i="20"/>
  <c r="AF175" i="20"/>
  <c r="AG175" i="20"/>
  <c r="AB176" i="20"/>
  <c r="AC176" i="20"/>
  <c r="AD176" i="20"/>
  <c r="AE176" i="20"/>
  <c r="AF176" i="20"/>
  <c r="AG176" i="20"/>
  <c r="AB181" i="20"/>
  <c r="AC181" i="20"/>
  <c r="AD181" i="20"/>
  <c r="AE181" i="20"/>
  <c r="AF181" i="20"/>
  <c r="AG181" i="20"/>
  <c r="AB182" i="20"/>
  <c r="AC182" i="20"/>
  <c r="AD182" i="20"/>
  <c r="AE182" i="20"/>
  <c r="AF182" i="20"/>
  <c r="AG182" i="20"/>
  <c r="AB183" i="20"/>
  <c r="AC183" i="20"/>
  <c r="AD183" i="20"/>
  <c r="AE183" i="20"/>
  <c r="AF183" i="20"/>
  <c r="AG183" i="20"/>
  <c r="AB188" i="20"/>
  <c r="AC188" i="20"/>
  <c r="AD188" i="20"/>
  <c r="AE188" i="20"/>
  <c r="AF188" i="20"/>
  <c r="AG188" i="20"/>
  <c r="AB189" i="20"/>
  <c r="AC189" i="20"/>
  <c r="AD189" i="20"/>
  <c r="AE189" i="20"/>
  <c r="AF189" i="20"/>
  <c r="AG189" i="20"/>
  <c r="AB190" i="20"/>
  <c r="AC190" i="20"/>
  <c r="AD190" i="20"/>
  <c r="AE190" i="20"/>
  <c r="AF190" i="20"/>
  <c r="AG190" i="20"/>
  <c r="AB195" i="20"/>
  <c r="AC195" i="20"/>
  <c r="AD195" i="20"/>
  <c r="AE195" i="20"/>
  <c r="AF195" i="20"/>
  <c r="AG195" i="20"/>
  <c r="AB196" i="20"/>
  <c r="AC196" i="20"/>
  <c r="AD196" i="20"/>
  <c r="AE196" i="20"/>
  <c r="AF196" i="20"/>
  <c r="AG196" i="20"/>
  <c r="AB197" i="20"/>
  <c r="AC197" i="20"/>
  <c r="AD197" i="20"/>
  <c r="AE197" i="20"/>
  <c r="AF197" i="20"/>
  <c r="AG197" i="20"/>
  <c r="AB202" i="20"/>
  <c r="AC202" i="20"/>
  <c r="AD202" i="20"/>
  <c r="AE202" i="20"/>
  <c r="AF202" i="20"/>
  <c r="AG202" i="20"/>
  <c r="AB203" i="20"/>
  <c r="AC203" i="20"/>
  <c r="AD203" i="20"/>
  <c r="AE203" i="20"/>
  <c r="AF203" i="20"/>
  <c r="AG203" i="20"/>
  <c r="AB204" i="20"/>
  <c r="AC204" i="20"/>
  <c r="AD204" i="20"/>
  <c r="AE204" i="20"/>
  <c r="AF204" i="20"/>
  <c r="AG204" i="20"/>
  <c r="AB209" i="20"/>
  <c r="AC209" i="20"/>
  <c r="AD209" i="20"/>
  <c r="AE209" i="20"/>
  <c r="AF209" i="20"/>
  <c r="AG209" i="20"/>
  <c r="AB210" i="20"/>
  <c r="AC210" i="20"/>
  <c r="AD210" i="20"/>
  <c r="AE210" i="20"/>
  <c r="AF210" i="20"/>
  <c r="AG210" i="20"/>
  <c r="AB211" i="20"/>
  <c r="AC211" i="20"/>
  <c r="AD211" i="20"/>
  <c r="AE211" i="20"/>
  <c r="AF211" i="20"/>
  <c r="AG211" i="20"/>
  <c r="AB216" i="20"/>
  <c r="AC216" i="20"/>
  <c r="AD216" i="20"/>
  <c r="AE216" i="20"/>
  <c r="AF216" i="20"/>
  <c r="AG216" i="20"/>
  <c r="AB217" i="20"/>
  <c r="AC217" i="20"/>
  <c r="AD217" i="20"/>
  <c r="AE217" i="20"/>
  <c r="AF217" i="20"/>
  <c r="AG217" i="20"/>
  <c r="AB218" i="20"/>
  <c r="AC218" i="20"/>
  <c r="AD218" i="20"/>
  <c r="AE218" i="20"/>
  <c r="AF218" i="20"/>
  <c r="AG218" i="20"/>
  <c r="AB223" i="20"/>
  <c r="AC223" i="20"/>
  <c r="AD223" i="20"/>
  <c r="AE223" i="20"/>
  <c r="AF223" i="20"/>
  <c r="AG223" i="20"/>
  <c r="AB224" i="20"/>
  <c r="AC224" i="20"/>
  <c r="AD224" i="20"/>
  <c r="AE224" i="20"/>
  <c r="AF224" i="20"/>
  <c r="AG224" i="20"/>
  <c r="AB225" i="20"/>
  <c r="AC225" i="20"/>
  <c r="AD225" i="20"/>
  <c r="AE225" i="20"/>
  <c r="AF225" i="20"/>
  <c r="AG225" i="20"/>
  <c r="AB230" i="20"/>
  <c r="AC230" i="20"/>
  <c r="AD230" i="20"/>
  <c r="AE230" i="20"/>
  <c r="AF230" i="20"/>
  <c r="AG230" i="20"/>
  <c r="AB231" i="20"/>
  <c r="AC231" i="20"/>
  <c r="AD231" i="20"/>
  <c r="AE231" i="20"/>
  <c r="AF231" i="20"/>
  <c r="AG231" i="20"/>
  <c r="AB232" i="20"/>
  <c r="AC232" i="20"/>
  <c r="AD232" i="20"/>
  <c r="AE232" i="20"/>
  <c r="AF232" i="20"/>
  <c r="AG232" i="20"/>
  <c r="AB237" i="20"/>
  <c r="AC237" i="20"/>
  <c r="AD237" i="20"/>
  <c r="AE237" i="20"/>
  <c r="AF237" i="20"/>
  <c r="AG237" i="20"/>
  <c r="AB238" i="20"/>
  <c r="AC238" i="20"/>
  <c r="AD238" i="20"/>
  <c r="AE238" i="20"/>
  <c r="AF238" i="20"/>
  <c r="AG238" i="20"/>
  <c r="AB239" i="20"/>
  <c r="AC239" i="20"/>
  <c r="AD239" i="20"/>
  <c r="AE239" i="20"/>
  <c r="AF239" i="20"/>
  <c r="AG239" i="20"/>
  <c r="AB244" i="20"/>
  <c r="AC244" i="20"/>
  <c r="AD244" i="20"/>
  <c r="AE244" i="20"/>
  <c r="AF244" i="20"/>
  <c r="AG244" i="20"/>
  <c r="AB245" i="20"/>
  <c r="AC245" i="20"/>
  <c r="AD245" i="20"/>
  <c r="AE245" i="20"/>
  <c r="AF245" i="20"/>
  <c r="AG245" i="20"/>
  <c r="AB246" i="20"/>
  <c r="AC246" i="20"/>
  <c r="AD246" i="20"/>
  <c r="AE246" i="20"/>
  <c r="AF246" i="20"/>
  <c r="AG246" i="20"/>
  <c r="AB251" i="20"/>
  <c r="AC251" i="20"/>
  <c r="AD251" i="20"/>
  <c r="AE251" i="20"/>
  <c r="AF251" i="20"/>
  <c r="AG251" i="20"/>
  <c r="AB252" i="20"/>
  <c r="AC252" i="20"/>
  <c r="AD252" i="20"/>
  <c r="AE252" i="20"/>
  <c r="AF252" i="20"/>
  <c r="AG252" i="20"/>
  <c r="AB253" i="20"/>
  <c r="AC253" i="20"/>
  <c r="AD253" i="20"/>
  <c r="AE253" i="20"/>
  <c r="AF253" i="20"/>
  <c r="AG253" i="20"/>
  <c r="AB258" i="20"/>
  <c r="AC258" i="20"/>
  <c r="AD258" i="20"/>
  <c r="AE258" i="20"/>
  <c r="AF258" i="20"/>
  <c r="AG258" i="20"/>
  <c r="AB259" i="20"/>
  <c r="AC259" i="20"/>
  <c r="AD259" i="20"/>
  <c r="AE259" i="20"/>
  <c r="AF259" i="20"/>
  <c r="AG259" i="20"/>
  <c r="AB260" i="20"/>
  <c r="AC260" i="20"/>
  <c r="AD260" i="20"/>
  <c r="AE260" i="20"/>
  <c r="AF260" i="20"/>
  <c r="AG260" i="20"/>
  <c r="AB265" i="20"/>
  <c r="AC265" i="20"/>
  <c r="AD265" i="20"/>
  <c r="AE265" i="20"/>
  <c r="AF265" i="20"/>
  <c r="AG265" i="20"/>
  <c r="AB266" i="20"/>
  <c r="AC266" i="20"/>
  <c r="AD266" i="20"/>
  <c r="AE266" i="20"/>
  <c r="AF266" i="20"/>
  <c r="AG266" i="20"/>
  <c r="AB267" i="20"/>
  <c r="AC267" i="20"/>
  <c r="AD267" i="20"/>
  <c r="AE267" i="20"/>
  <c r="AF267" i="20"/>
  <c r="AG267" i="20"/>
  <c r="AB272" i="20"/>
  <c r="AC272" i="20"/>
  <c r="AD272" i="20"/>
  <c r="AE272" i="20"/>
  <c r="AF272" i="20"/>
  <c r="AG272" i="20"/>
  <c r="AB273" i="20"/>
  <c r="AC273" i="20"/>
  <c r="AD273" i="20"/>
  <c r="AE273" i="20"/>
  <c r="AF273" i="20"/>
  <c r="AG273" i="20"/>
  <c r="AB274" i="20"/>
  <c r="AC274" i="20"/>
  <c r="AD274" i="20"/>
  <c r="AE274" i="20"/>
  <c r="AF274" i="20"/>
  <c r="AG274" i="20"/>
  <c r="AB279" i="20"/>
  <c r="AC279" i="20"/>
  <c r="AD279" i="20"/>
  <c r="AE279" i="20"/>
  <c r="AF279" i="20"/>
  <c r="AG279" i="20"/>
  <c r="AB280" i="20"/>
  <c r="AC280" i="20"/>
  <c r="AD280" i="20"/>
  <c r="AE280" i="20"/>
  <c r="AF280" i="20"/>
  <c r="AG280" i="20"/>
  <c r="AB281" i="20"/>
  <c r="AC281" i="20"/>
  <c r="AD281" i="20"/>
  <c r="AE281" i="20"/>
  <c r="AF281" i="20"/>
  <c r="AG281" i="20"/>
  <c r="AB286" i="20"/>
  <c r="AC286" i="20"/>
  <c r="AD286" i="20"/>
  <c r="AE286" i="20"/>
  <c r="AF286" i="20"/>
  <c r="AG286" i="20"/>
  <c r="AB287" i="20"/>
  <c r="AC287" i="20"/>
  <c r="AD287" i="20"/>
  <c r="AE287" i="20"/>
  <c r="AF287" i="20"/>
  <c r="AG287" i="20"/>
  <c r="AB288" i="20"/>
  <c r="AC288" i="20"/>
  <c r="AD288" i="20"/>
  <c r="AE288" i="20"/>
  <c r="AF288" i="20"/>
  <c r="AG288" i="20"/>
  <c r="AB293" i="20"/>
  <c r="AC293" i="20"/>
  <c r="AD293" i="20"/>
  <c r="AE293" i="20"/>
  <c r="AF293" i="20"/>
  <c r="AG293" i="20"/>
  <c r="AB294" i="20"/>
  <c r="AC294" i="20"/>
  <c r="AD294" i="20"/>
  <c r="AE294" i="20"/>
  <c r="AF294" i="20"/>
  <c r="AG294" i="20"/>
  <c r="AB295" i="20"/>
  <c r="AC295" i="20"/>
  <c r="AD295" i="20"/>
  <c r="AE295" i="20"/>
  <c r="AF295" i="20"/>
  <c r="AG295" i="20"/>
  <c r="AB300" i="20"/>
  <c r="AC300" i="20"/>
  <c r="AD300" i="20"/>
  <c r="AE300" i="20"/>
  <c r="AF300" i="20"/>
  <c r="AG300" i="20"/>
  <c r="AB301" i="20"/>
  <c r="AC301" i="20"/>
  <c r="AD301" i="20"/>
  <c r="AE301" i="20"/>
  <c r="AF301" i="20"/>
  <c r="AG301" i="20"/>
  <c r="AB302" i="20"/>
  <c r="AC302" i="20"/>
  <c r="AD302" i="20"/>
  <c r="AE302" i="20"/>
  <c r="AF302" i="20"/>
  <c r="AG302" i="20"/>
  <c r="AB307" i="20"/>
  <c r="AC307" i="20"/>
  <c r="AD307" i="20"/>
  <c r="AE307" i="20"/>
  <c r="AF307" i="20"/>
  <c r="AG307" i="20"/>
  <c r="AB308" i="20"/>
  <c r="AC308" i="20"/>
  <c r="AD308" i="20"/>
  <c r="AE308" i="20"/>
  <c r="AF308" i="20"/>
  <c r="AG308" i="20"/>
  <c r="AB309" i="20"/>
  <c r="AC309" i="20"/>
  <c r="AD309" i="20"/>
  <c r="AE309" i="20"/>
  <c r="AF309" i="20"/>
  <c r="AG309" i="20"/>
  <c r="AB314" i="20"/>
  <c r="AC314" i="20"/>
  <c r="AD314" i="20"/>
  <c r="AE314" i="20"/>
  <c r="AF314" i="20"/>
  <c r="AG314" i="20"/>
  <c r="AB315" i="20"/>
  <c r="AC315" i="20"/>
  <c r="AD315" i="20"/>
  <c r="AE315" i="20"/>
  <c r="AF315" i="20"/>
  <c r="AG315" i="20"/>
  <c r="AB316" i="20"/>
  <c r="AC316" i="20"/>
  <c r="AD316" i="20"/>
  <c r="AE316" i="20"/>
  <c r="AF316" i="20"/>
  <c r="AG316" i="20"/>
  <c r="AB321" i="20"/>
  <c r="AC321" i="20"/>
  <c r="AD321" i="20"/>
  <c r="AE321" i="20"/>
  <c r="AF321" i="20"/>
  <c r="AG321" i="20"/>
  <c r="AB322" i="20"/>
  <c r="AC322" i="20"/>
  <c r="AD322" i="20"/>
  <c r="AE322" i="20"/>
  <c r="AF322" i="20"/>
  <c r="AG322" i="20"/>
  <c r="AB323" i="20"/>
  <c r="AC323" i="20"/>
  <c r="AD323" i="20"/>
  <c r="AE323" i="20"/>
  <c r="AF323" i="20"/>
  <c r="AG323" i="20"/>
  <c r="AB328" i="20"/>
  <c r="AC328" i="20"/>
  <c r="AD328" i="20"/>
  <c r="AE328" i="20"/>
  <c r="AF328" i="20"/>
  <c r="AG328" i="20"/>
  <c r="AB329" i="20"/>
  <c r="AC329" i="20"/>
  <c r="AD329" i="20"/>
  <c r="AE329" i="20"/>
  <c r="AF329" i="20"/>
  <c r="AG329" i="20"/>
  <c r="AB330" i="20"/>
  <c r="AC330" i="20"/>
  <c r="AD330" i="20"/>
  <c r="AE330" i="20"/>
  <c r="AF330" i="20"/>
  <c r="AG330" i="20"/>
  <c r="AB335" i="20"/>
  <c r="AC335" i="20"/>
  <c r="AD335" i="20"/>
  <c r="AE335" i="20"/>
  <c r="AF335" i="20"/>
  <c r="AG335" i="20"/>
  <c r="AB336" i="20"/>
  <c r="AC336" i="20"/>
  <c r="AD336" i="20"/>
  <c r="AE336" i="20"/>
  <c r="AF336" i="20"/>
  <c r="AG336" i="20"/>
  <c r="AB337" i="20"/>
  <c r="AC337" i="20"/>
  <c r="AD337" i="20"/>
  <c r="AE337" i="20"/>
  <c r="AF337" i="20"/>
  <c r="AG337" i="20"/>
  <c r="AB342" i="20"/>
  <c r="AC342" i="20"/>
  <c r="AD342" i="20"/>
  <c r="AE342" i="20"/>
  <c r="AF342" i="20"/>
  <c r="AG342" i="20"/>
  <c r="AB343" i="20"/>
  <c r="AC343" i="20"/>
  <c r="AD343" i="20"/>
  <c r="AE343" i="20"/>
  <c r="AF343" i="20"/>
  <c r="AG343" i="20"/>
  <c r="AB344" i="20"/>
  <c r="AC344" i="20"/>
  <c r="AD344" i="20"/>
  <c r="AE344" i="20"/>
  <c r="AF344" i="20"/>
  <c r="AG344" i="20"/>
  <c r="AB349" i="20"/>
  <c r="AC349" i="20"/>
  <c r="AD349" i="20"/>
  <c r="AE349" i="20"/>
  <c r="AF349" i="20"/>
  <c r="AG349" i="20"/>
  <c r="AB350" i="20"/>
  <c r="AC350" i="20"/>
  <c r="AD350" i="20"/>
  <c r="AE350" i="20"/>
  <c r="AF350" i="20"/>
  <c r="AG350" i="20"/>
  <c r="AB351" i="20"/>
  <c r="AC351" i="20"/>
  <c r="AD351" i="20"/>
  <c r="AE351" i="20"/>
  <c r="AF351" i="20"/>
  <c r="AG351" i="20"/>
  <c r="AB356" i="20"/>
  <c r="AC356" i="20"/>
  <c r="AD356" i="20"/>
  <c r="AE356" i="20"/>
  <c r="AF356" i="20"/>
  <c r="AG356" i="20"/>
  <c r="AB357" i="20"/>
  <c r="AC357" i="20"/>
  <c r="AD357" i="20"/>
  <c r="AE357" i="20"/>
  <c r="AF357" i="20"/>
  <c r="AG357" i="20"/>
  <c r="AB358" i="20"/>
  <c r="AC358" i="20"/>
  <c r="AD358" i="20"/>
  <c r="AE358" i="20"/>
  <c r="AF358" i="20"/>
  <c r="AG358" i="20"/>
  <c r="AB363" i="20"/>
  <c r="AC363" i="20"/>
  <c r="AD363" i="20"/>
  <c r="AE363" i="20"/>
  <c r="AF363" i="20"/>
  <c r="AG363" i="20"/>
  <c r="AB364" i="20"/>
  <c r="AC364" i="20"/>
  <c r="AD364" i="20"/>
  <c r="AE364" i="20"/>
  <c r="AF364" i="20"/>
  <c r="AG364" i="20"/>
  <c r="AB365" i="20"/>
  <c r="AC365" i="20"/>
  <c r="AD365" i="20"/>
  <c r="AE365" i="20"/>
  <c r="AF365" i="20"/>
  <c r="AG365" i="20"/>
  <c r="AB370" i="20"/>
  <c r="AC370" i="20"/>
  <c r="AD370" i="20"/>
  <c r="AE370" i="20"/>
  <c r="AF370" i="20"/>
  <c r="AG370" i="20"/>
  <c r="AB371" i="20"/>
  <c r="AC371" i="20"/>
  <c r="AD371" i="20"/>
  <c r="AE371" i="20"/>
  <c r="AF371" i="20"/>
  <c r="AG371" i="20"/>
  <c r="AB372" i="20"/>
  <c r="AC372" i="20"/>
  <c r="AD372" i="20"/>
  <c r="AE372" i="20"/>
  <c r="AF372" i="20"/>
  <c r="AG372" i="20"/>
  <c r="AB377" i="20"/>
  <c r="AC377" i="20"/>
  <c r="AD377" i="20"/>
  <c r="AE377" i="20"/>
  <c r="AF377" i="20"/>
  <c r="AG377" i="20"/>
  <c r="AB378" i="20"/>
  <c r="AC378" i="20"/>
  <c r="AD378" i="20"/>
  <c r="AE378" i="20"/>
  <c r="AF378" i="20"/>
  <c r="AG378" i="20"/>
  <c r="AB379" i="20"/>
  <c r="AC379" i="20"/>
  <c r="AD379" i="20"/>
  <c r="AE379" i="20"/>
  <c r="AF379" i="20"/>
  <c r="AG379" i="20"/>
  <c r="AB384" i="20"/>
  <c r="AC384" i="20"/>
  <c r="AD384" i="20"/>
  <c r="AE384" i="20"/>
  <c r="AF384" i="20"/>
  <c r="AG384" i="20"/>
  <c r="AB385" i="20"/>
  <c r="AC385" i="20"/>
  <c r="AD385" i="20"/>
  <c r="AE385" i="20"/>
  <c r="AF385" i="20"/>
  <c r="AG385" i="20"/>
  <c r="AB386" i="20"/>
  <c r="AC386" i="20"/>
  <c r="AD386" i="20"/>
  <c r="AE386" i="20"/>
  <c r="AF386" i="20"/>
  <c r="AG386" i="20"/>
  <c r="AB391" i="20"/>
  <c r="AC391" i="20"/>
  <c r="AD391" i="20"/>
  <c r="AE391" i="20"/>
  <c r="AF391" i="20"/>
  <c r="AG391" i="20"/>
  <c r="AB392" i="20"/>
  <c r="AC392" i="20"/>
  <c r="AD392" i="20"/>
  <c r="AE392" i="20"/>
  <c r="AF392" i="20"/>
  <c r="AG392" i="20"/>
  <c r="AB393" i="20"/>
  <c r="AC393" i="20"/>
  <c r="AD393" i="20"/>
  <c r="AE393" i="20"/>
  <c r="AF393" i="20"/>
  <c r="AG393" i="20"/>
  <c r="AB398" i="20"/>
  <c r="AC398" i="20"/>
  <c r="AD398" i="20"/>
  <c r="AE398" i="20"/>
  <c r="AF398" i="20"/>
  <c r="AG398" i="20"/>
  <c r="AB399" i="20"/>
  <c r="AC399" i="20"/>
  <c r="AD399" i="20"/>
  <c r="AE399" i="20"/>
  <c r="AF399" i="20"/>
  <c r="AG399" i="20"/>
  <c r="AB400" i="20"/>
  <c r="AC400" i="20"/>
  <c r="AD400" i="20"/>
  <c r="AE400" i="20"/>
  <c r="AF400" i="20"/>
  <c r="AG400" i="20"/>
  <c r="AB405" i="20"/>
  <c r="AC405" i="20"/>
  <c r="AD405" i="20"/>
  <c r="AE405" i="20"/>
  <c r="AF405" i="20"/>
  <c r="AG405" i="20"/>
  <c r="AB406" i="20"/>
  <c r="AC406" i="20"/>
  <c r="AD406" i="20"/>
  <c r="AE406" i="20"/>
  <c r="AF406" i="20"/>
  <c r="AG406" i="20"/>
  <c r="AB407" i="20"/>
  <c r="AC407" i="20"/>
  <c r="AD407" i="20"/>
  <c r="AE407" i="20"/>
  <c r="AF407" i="20"/>
  <c r="AG407" i="20"/>
  <c r="AB412" i="20"/>
  <c r="AC412" i="20"/>
  <c r="AD412" i="20"/>
  <c r="AE412" i="20"/>
  <c r="AF412" i="20"/>
  <c r="AG412" i="20"/>
  <c r="AB413" i="20"/>
  <c r="AC413" i="20"/>
  <c r="AD413" i="20"/>
  <c r="AE413" i="20"/>
  <c r="AF413" i="20"/>
  <c r="AG413" i="20"/>
  <c r="AB414" i="20"/>
  <c r="AC414" i="20"/>
  <c r="AD414" i="20"/>
  <c r="AE414" i="20"/>
  <c r="AF414" i="20"/>
  <c r="AG414" i="20"/>
  <c r="AB419" i="20"/>
  <c r="AC419" i="20"/>
  <c r="AD419" i="20"/>
  <c r="AE419" i="20"/>
  <c r="AF419" i="20"/>
  <c r="AG419" i="20"/>
  <c r="AB420" i="20"/>
  <c r="AC420" i="20"/>
  <c r="AD420" i="20"/>
  <c r="AE420" i="20"/>
  <c r="AF420" i="20"/>
  <c r="AG420" i="20"/>
  <c r="AB421" i="20"/>
  <c r="AC421" i="20"/>
  <c r="AD421" i="20"/>
  <c r="AE421" i="20"/>
  <c r="AF421" i="20"/>
  <c r="AG421" i="20"/>
  <c r="AB426" i="20"/>
  <c r="AC426" i="20"/>
  <c r="AD426" i="20"/>
  <c r="AE426" i="20"/>
  <c r="AF426" i="20"/>
  <c r="AG426" i="20"/>
  <c r="AB427" i="20"/>
  <c r="AC427" i="20"/>
  <c r="AD427" i="20"/>
  <c r="AE427" i="20"/>
  <c r="AF427" i="20"/>
  <c r="AG427" i="20"/>
  <c r="AB428" i="20"/>
  <c r="AC428" i="20"/>
  <c r="AD428" i="20"/>
  <c r="AE428" i="20"/>
  <c r="AF428" i="20"/>
  <c r="AG428" i="20"/>
  <c r="AB433" i="20"/>
  <c r="AC433" i="20"/>
  <c r="AD433" i="20"/>
  <c r="AE433" i="20"/>
  <c r="AF433" i="20"/>
  <c r="AG433" i="20"/>
  <c r="AB434" i="20"/>
  <c r="AC434" i="20"/>
  <c r="AD434" i="20"/>
  <c r="AE434" i="20"/>
  <c r="AF434" i="20"/>
  <c r="AG434" i="20"/>
  <c r="AB435" i="20"/>
  <c r="AC435" i="20"/>
  <c r="AD435" i="20"/>
  <c r="AE435" i="20"/>
  <c r="AF435" i="20"/>
  <c r="AG435" i="20"/>
  <c r="AB440" i="20"/>
  <c r="AC440" i="20"/>
  <c r="AD440" i="20"/>
  <c r="AE440" i="20"/>
  <c r="AF440" i="20"/>
  <c r="AG440" i="20"/>
  <c r="AB441" i="20"/>
  <c r="AC441" i="20"/>
  <c r="AD441" i="20"/>
  <c r="AE441" i="20"/>
  <c r="AF441" i="20"/>
  <c r="AG441" i="20"/>
  <c r="AB442" i="20"/>
  <c r="AC442" i="20"/>
  <c r="AD442" i="20"/>
  <c r="AE442" i="20"/>
  <c r="AF442" i="20"/>
  <c r="AG442" i="20"/>
  <c r="AB447" i="20"/>
  <c r="AC447" i="20"/>
  <c r="AD447" i="20"/>
  <c r="AE447" i="20"/>
  <c r="AF447" i="20"/>
  <c r="AG447" i="20"/>
  <c r="AB448" i="20"/>
  <c r="AC448" i="20"/>
  <c r="AD448" i="20"/>
  <c r="AE448" i="20"/>
  <c r="AF448" i="20"/>
  <c r="AG448" i="20"/>
  <c r="AB449" i="20"/>
  <c r="AC449" i="20"/>
  <c r="AD449" i="20"/>
  <c r="AE449" i="20"/>
  <c r="AF449" i="20"/>
  <c r="AG449" i="20"/>
  <c r="AB454" i="20"/>
  <c r="AC454" i="20"/>
  <c r="AD454" i="20"/>
  <c r="AE454" i="20"/>
  <c r="AF454" i="20"/>
  <c r="AG454" i="20"/>
  <c r="AB455" i="20"/>
  <c r="AC455" i="20"/>
  <c r="AD455" i="20"/>
  <c r="AE455" i="20"/>
  <c r="AF455" i="20"/>
  <c r="AG455" i="20"/>
  <c r="AB456" i="20"/>
  <c r="AC456" i="20"/>
  <c r="AD456" i="20"/>
  <c r="AE456" i="20"/>
  <c r="AF456" i="20"/>
  <c r="AG456" i="20"/>
  <c r="AB461" i="20"/>
  <c r="AC461" i="20"/>
  <c r="AD461" i="20"/>
  <c r="AE461" i="20"/>
  <c r="AF461" i="20"/>
  <c r="AG461" i="20"/>
  <c r="AB462" i="20"/>
  <c r="AC462" i="20"/>
  <c r="AD462" i="20"/>
  <c r="AE462" i="20"/>
  <c r="AF462" i="20"/>
  <c r="AG462" i="20"/>
  <c r="AB463" i="20"/>
  <c r="AC463" i="20"/>
  <c r="AD463" i="20"/>
  <c r="AE463" i="20"/>
  <c r="AF463" i="20"/>
  <c r="AG463" i="20"/>
  <c r="AB468" i="20"/>
  <c r="AC468" i="20"/>
  <c r="AD468" i="20"/>
  <c r="AE468" i="20"/>
  <c r="AF468" i="20"/>
  <c r="AG468" i="20"/>
  <c r="AB469" i="20"/>
  <c r="AC469" i="20"/>
  <c r="AD469" i="20"/>
  <c r="AE469" i="20"/>
  <c r="AF469" i="20"/>
  <c r="AG469" i="20"/>
  <c r="AB470" i="20"/>
  <c r="AC470" i="20"/>
  <c r="AD470" i="20"/>
  <c r="AE470" i="20"/>
  <c r="AF470" i="20"/>
  <c r="AG470" i="20"/>
  <c r="AB475" i="20"/>
  <c r="AC475" i="20"/>
  <c r="AD475" i="20"/>
  <c r="AE475" i="20"/>
  <c r="AF475" i="20"/>
  <c r="AG475" i="20"/>
  <c r="AB476" i="20"/>
  <c r="AC476" i="20"/>
  <c r="AD476" i="20"/>
  <c r="AE476" i="20"/>
  <c r="AF476" i="20"/>
  <c r="AG476" i="20"/>
  <c r="AB477" i="20"/>
  <c r="AC477" i="20"/>
  <c r="AD477" i="20"/>
  <c r="AE477" i="20"/>
  <c r="AF477" i="20"/>
  <c r="AG477" i="20"/>
  <c r="AB482" i="20"/>
  <c r="AC482" i="20"/>
  <c r="AD482" i="20"/>
  <c r="AE482" i="20"/>
  <c r="AF482" i="20"/>
  <c r="AG482" i="20"/>
  <c r="AB483" i="20"/>
  <c r="AC483" i="20"/>
  <c r="AD483" i="20"/>
  <c r="AE483" i="20"/>
  <c r="AF483" i="20"/>
  <c r="AG483" i="20"/>
  <c r="AB484" i="20"/>
  <c r="AC484" i="20"/>
  <c r="AD484" i="20"/>
  <c r="AE484" i="20"/>
  <c r="AF484" i="20"/>
  <c r="AG484" i="20"/>
  <c r="AB489" i="20"/>
  <c r="AC489" i="20"/>
  <c r="AD489" i="20"/>
  <c r="AE489" i="20"/>
  <c r="AF489" i="20"/>
  <c r="AG489" i="20"/>
  <c r="AB490" i="20"/>
  <c r="AC490" i="20"/>
  <c r="AD490" i="20"/>
  <c r="AE490" i="20"/>
  <c r="AF490" i="20"/>
  <c r="AG490" i="20"/>
  <c r="AB491" i="20"/>
  <c r="AC491" i="20"/>
  <c r="AD491" i="20"/>
  <c r="AE491" i="20"/>
  <c r="AF491" i="20"/>
  <c r="AG491" i="20"/>
  <c r="AB496" i="20"/>
  <c r="AC496" i="20"/>
  <c r="AD496" i="20"/>
  <c r="AE496" i="20"/>
  <c r="AF496" i="20"/>
  <c r="AG496" i="20"/>
  <c r="AB497" i="20"/>
  <c r="AC497" i="20"/>
  <c r="AD497" i="20"/>
  <c r="AE497" i="20"/>
  <c r="AF497" i="20"/>
  <c r="AG497" i="20"/>
  <c r="AB498" i="20"/>
  <c r="AC498" i="20"/>
  <c r="AD498" i="20"/>
  <c r="AE498" i="20"/>
  <c r="AF498" i="20"/>
  <c r="AG498" i="20"/>
  <c r="AB503" i="20"/>
  <c r="AC503" i="20"/>
  <c r="AD503" i="20"/>
  <c r="AE503" i="20"/>
  <c r="AF503" i="20"/>
  <c r="AG503" i="20"/>
  <c r="AB504" i="20"/>
  <c r="AC504" i="20"/>
  <c r="AD504" i="20"/>
  <c r="AE504" i="20"/>
  <c r="AF504" i="20"/>
  <c r="AG504" i="20"/>
  <c r="AB505" i="20"/>
  <c r="AC505" i="20"/>
  <c r="AD505" i="20"/>
  <c r="AE505" i="20"/>
  <c r="AF505" i="20"/>
  <c r="AG505" i="20"/>
  <c r="AB510" i="20"/>
  <c r="AC510" i="20"/>
  <c r="AD510" i="20"/>
  <c r="AE510" i="20"/>
  <c r="AF510" i="20"/>
  <c r="AG510" i="20"/>
  <c r="AB511" i="20"/>
  <c r="AC511" i="20"/>
  <c r="AD511" i="20"/>
  <c r="AE511" i="20"/>
  <c r="AF511" i="20"/>
  <c r="AG511" i="20"/>
  <c r="AB512" i="20"/>
  <c r="AC512" i="20"/>
  <c r="AD512" i="20"/>
  <c r="AE512" i="20"/>
  <c r="AF512" i="20"/>
  <c r="AG512" i="20"/>
  <c r="AB517" i="20"/>
  <c r="AC517" i="20"/>
  <c r="AD517" i="20"/>
  <c r="AE517" i="20"/>
  <c r="AF517" i="20"/>
  <c r="AG517" i="20"/>
  <c r="AB518" i="20"/>
  <c r="AC518" i="20"/>
  <c r="AD518" i="20"/>
  <c r="AE518" i="20"/>
  <c r="AF518" i="20"/>
  <c r="AG518" i="20"/>
  <c r="AB519" i="20"/>
  <c r="AC519" i="20"/>
  <c r="AD519" i="20"/>
  <c r="AE519" i="20"/>
  <c r="AF519" i="20"/>
  <c r="AG519" i="20"/>
  <c r="AB524" i="20"/>
  <c r="AC524" i="20"/>
  <c r="AD524" i="20"/>
  <c r="AE524" i="20"/>
  <c r="AF524" i="20"/>
  <c r="AG524" i="20"/>
  <c r="AB525" i="20"/>
  <c r="AC525" i="20"/>
  <c r="AD525" i="20"/>
  <c r="AE525" i="20"/>
  <c r="AF525" i="20"/>
  <c r="AG525" i="20"/>
  <c r="AB526" i="20"/>
  <c r="AC526" i="20"/>
  <c r="AD526" i="20"/>
  <c r="AE526" i="20"/>
  <c r="AF526" i="20"/>
  <c r="AG526" i="20"/>
  <c r="AB531" i="20"/>
  <c r="AC531" i="20"/>
  <c r="AD531" i="20"/>
  <c r="AE531" i="20"/>
  <c r="AF531" i="20"/>
  <c r="AG531" i="20"/>
  <c r="AB532" i="20"/>
  <c r="AC532" i="20"/>
  <c r="AD532" i="20"/>
  <c r="AE532" i="20"/>
  <c r="AF532" i="20"/>
  <c r="AG532" i="20"/>
  <c r="AB533" i="20"/>
  <c r="AC533" i="20"/>
  <c r="AD533" i="20"/>
  <c r="AE533" i="20"/>
  <c r="AF533" i="20"/>
  <c r="AG533" i="20"/>
  <c r="AB538" i="20"/>
  <c r="AC538" i="20"/>
  <c r="AD538" i="20"/>
  <c r="AE538" i="20"/>
  <c r="AF538" i="20"/>
  <c r="AG538" i="20"/>
  <c r="AB539" i="20"/>
  <c r="AC539" i="20"/>
  <c r="AD539" i="20"/>
  <c r="AE539" i="20"/>
  <c r="AF539" i="20"/>
  <c r="AG539" i="20"/>
  <c r="AB540" i="20"/>
  <c r="AC540" i="20"/>
  <c r="AD540" i="20"/>
  <c r="AE540" i="20"/>
  <c r="AF540" i="20"/>
  <c r="AG540" i="20"/>
  <c r="AB545" i="20"/>
  <c r="AC545" i="20"/>
  <c r="AD545" i="20"/>
  <c r="AE545" i="20"/>
  <c r="AF545" i="20"/>
  <c r="AG545" i="20"/>
  <c r="AB546" i="20"/>
  <c r="AC546" i="20"/>
  <c r="AD546" i="20"/>
  <c r="AE546" i="20"/>
  <c r="AF546" i="20"/>
  <c r="AG546" i="20"/>
  <c r="AB547" i="20"/>
  <c r="AC547" i="20"/>
  <c r="AD547" i="20"/>
  <c r="AE547" i="20"/>
  <c r="AF547" i="20"/>
  <c r="AG547" i="20"/>
  <c r="AB552" i="20"/>
  <c r="AC552" i="20"/>
  <c r="AD552" i="20"/>
  <c r="AE552" i="20"/>
  <c r="AF552" i="20"/>
  <c r="AG552" i="20"/>
  <c r="AB553" i="20"/>
  <c r="AC553" i="20"/>
  <c r="AD553" i="20"/>
  <c r="AE553" i="20"/>
  <c r="AF553" i="20"/>
  <c r="AG553" i="20"/>
  <c r="AB554" i="20"/>
  <c r="AC554" i="20"/>
  <c r="AD554" i="20"/>
  <c r="AE554" i="20"/>
  <c r="AF554" i="20"/>
  <c r="AG554" i="20"/>
  <c r="AB559" i="20"/>
  <c r="AC559" i="20"/>
  <c r="AD559" i="20"/>
  <c r="AE559" i="20"/>
  <c r="AF559" i="20"/>
  <c r="AG559" i="20"/>
  <c r="AB560" i="20"/>
  <c r="AC560" i="20"/>
  <c r="AD560" i="20"/>
  <c r="AE560" i="20"/>
  <c r="AF560" i="20"/>
  <c r="AG560" i="20"/>
  <c r="AB561" i="20"/>
  <c r="AC561" i="20"/>
  <c r="AD561" i="20"/>
  <c r="AE561" i="20"/>
  <c r="AF561" i="20"/>
  <c r="AG561" i="20"/>
  <c r="AB566" i="20"/>
  <c r="AC566" i="20"/>
  <c r="AD566" i="20"/>
  <c r="AE566" i="20"/>
  <c r="AF566" i="20"/>
  <c r="AG566" i="20"/>
  <c r="AB567" i="20"/>
  <c r="AC567" i="20"/>
  <c r="AD567" i="20"/>
  <c r="AE567" i="20"/>
  <c r="AF567" i="20"/>
  <c r="AG567" i="20"/>
  <c r="AB568" i="20"/>
  <c r="AC568" i="20"/>
  <c r="AD568" i="20"/>
  <c r="AE568" i="20"/>
  <c r="AF568" i="20"/>
  <c r="AG568" i="20"/>
  <c r="AB573" i="20"/>
  <c r="AC573" i="20"/>
  <c r="AD573" i="20"/>
  <c r="AE573" i="20"/>
  <c r="AF573" i="20"/>
  <c r="AG573" i="20"/>
  <c r="AB574" i="20"/>
  <c r="AC574" i="20"/>
  <c r="AD574" i="20"/>
  <c r="AE574" i="20"/>
  <c r="AF574" i="20"/>
  <c r="AG574" i="20"/>
  <c r="AB575" i="20"/>
  <c r="AC575" i="20"/>
  <c r="AD575" i="20"/>
  <c r="AE575" i="20"/>
  <c r="AF575" i="20"/>
  <c r="AG575" i="20"/>
  <c r="AB580" i="20"/>
  <c r="AC580" i="20"/>
  <c r="AD580" i="20"/>
  <c r="AE580" i="20"/>
  <c r="AF580" i="20"/>
  <c r="AG580" i="20"/>
  <c r="AB581" i="20"/>
  <c r="AC581" i="20"/>
  <c r="AD581" i="20"/>
  <c r="AE581" i="20"/>
  <c r="AF581" i="20"/>
  <c r="AG581" i="20"/>
  <c r="AB582" i="20"/>
  <c r="AC582" i="20"/>
  <c r="AD582" i="20"/>
  <c r="AE582" i="20"/>
  <c r="AF582" i="20"/>
  <c r="AG582" i="20"/>
  <c r="AB587" i="20"/>
  <c r="AC587" i="20"/>
  <c r="AD587" i="20"/>
  <c r="AE587" i="20"/>
  <c r="AF587" i="20"/>
  <c r="AG587" i="20"/>
  <c r="AB588" i="20"/>
  <c r="AC588" i="20"/>
  <c r="AD588" i="20"/>
  <c r="AE588" i="20"/>
  <c r="AF588" i="20"/>
  <c r="AG588" i="20"/>
  <c r="AB589" i="20"/>
  <c r="AC589" i="20"/>
  <c r="AD589" i="20"/>
  <c r="AE589" i="20"/>
  <c r="AF589" i="20"/>
  <c r="AG589" i="20"/>
  <c r="AB594" i="20"/>
  <c r="AC594" i="20"/>
  <c r="AD594" i="20"/>
  <c r="AE594" i="20"/>
  <c r="AF594" i="20"/>
  <c r="AG594" i="20"/>
  <c r="AB595" i="20"/>
  <c r="AC595" i="20"/>
  <c r="AD595" i="20"/>
  <c r="AE595" i="20"/>
  <c r="AF595" i="20"/>
  <c r="AG595" i="20"/>
  <c r="AB596" i="20"/>
  <c r="AC596" i="20"/>
  <c r="AD596" i="20"/>
  <c r="AE596" i="20"/>
  <c r="AF596" i="20"/>
  <c r="AG596" i="20"/>
  <c r="AB601" i="20"/>
  <c r="AC601" i="20"/>
  <c r="AD601" i="20"/>
  <c r="AE601" i="20"/>
  <c r="AF601" i="20"/>
  <c r="AG601" i="20"/>
  <c r="AB602" i="20"/>
  <c r="AC602" i="20"/>
  <c r="AD602" i="20"/>
  <c r="AE602" i="20"/>
  <c r="AF602" i="20"/>
  <c r="AG602" i="20"/>
  <c r="AB603" i="20"/>
  <c r="AC603" i="20"/>
  <c r="AD603" i="20"/>
  <c r="AE603" i="20"/>
  <c r="AF603" i="20"/>
  <c r="AG603" i="20"/>
  <c r="AB608" i="20"/>
  <c r="AC608" i="20"/>
  <c r="AD608" i="20"/>
  <c r="AE608" i="20"/>
  <c r="AF608" i="20"/>
  <c r="AG608" i="20"/>
  <c r="AB609" i="20"/>
  <c r="AC609" i="20"/>
  <c r="AD609" i="20"/>
  <c r="AE609" i="20"/>
  <c r="AF609" i="20"/>
  <c r="AG609" i="20"/>
  <c r="AB610" i="20"/>
  <c r="AC610" i="20"/>
  <c r="AD610" i="20"/>
  <c r="AE610" i="20"/>
  <c r="AF610" i="20"/>
  <c r="AG610" i="20"/>
  <c r="AB615" i="20"/>
  <c r="AC615" i="20"/>
  <c r="AD615" i="20"/>
  <c r="AE615" i="20"/>
  <c r="AF615" i="20"/>
  <c r="AG615" i="20"/>
  <c r="AB616" i="20"/>
  <c r="AC616" i="20"/>
  <c r="AD616" i="20"/>
  <c r="AE616" i="20"/>
  <c r="AF616" i="20"/>
  <c r="AG616" i="20"/>
  <c r="AB617" i="20"/>
  <c r="AC617" i="20"/>
  <c r="AD617" i="20"/>
  <c r="AE617" i="20"/>
  <c r="AF617" i="20"/>
  <c r="AG617" i="20"/>
  <c r="AB622" i="20"/>
  <c r="AC622" i="20"/>
  <c r="AD622" i="20"/>
  <c r="AE622" i="20"/>
  <c r="AF622" i="20"/>
  <c r="AG622" i="20"/>
  <c r="AB623" i="20"/>
  <c r="AC623" i="20"/>
  <c r="AD623" i="20"/>
  <c r="AE623" i="20"/>
  <c r="AF623" i="20"/>
  <c r="AG623" i="20"/>
  <c r="AB624" i="20"/>
  <c r="AC624" i="20"/>
  <c r="AD624" i="20"/>
  <c r="AE624" i="20"/>
  <c r="AF624" i="20"/>
  <c r="AG624" i="20"/>
  <c r="AB629" i="20"/>
  <c r="AC629" i="20"/>
  <c r="AD629" i="20"/>
  <c r="AE629" i="20"/>
  <c r="AF629" i="20"/>
  <c r="AG629" i="20"/>
  <c r="AB630" i="20"/>
  <c r="AC630" i="20"/>
  <c r="AD630" i="20"/>
  <c r="AE630" i="20"/>
  <c r="AF630" i="20"/>
  <c r="AG630" i="20"/>
  <c r="AB631" i="20"/>
  <c r="AC631" i="20"/>
  <c r="AD631" i="20"/>
  <c r="AE631" i="20"/>
  <c r="AF631" i="20"/>
  <c r="AG631" i="20"/>
  <c r="AB636" i="20"/>
  <c r="AC636" i="20"/>
  <c r="AD636" i="20"/>
  <c r="AE636" i="20"/>
  <c r="AF636" i="20"/>
  <c r="AG636" i="20"/>
  <c r="AB637" i="20"/>
  <c r="AC637" i="20"/>
  <c r="AD637" i="20"/>
  <c r="AE637" i="20"/>
  <c r="AF637" i="20"/>
  <c r="AG637" i="20"/>
  <c r="AB638" i="20"/>
  <c r="AC638" i="20"/>
  <c r="AD638" i="20"/>
  <c r="AE638" i="20"/>
  <c r="AF638" i="20"/>
  <c r="AG638" i="20"/>
  <c r="AB643" i="20"/>
  <c r="AC643" i="20"/>
  <c r="AD643" i="20"/>
  <c r="AE643" i="20"/>
  <c r="AF643" i="20"/>
  <c r="AG643" i="20"/>
  <c r="AB644" i="20"/>
  <c r="AC644" i="20"/>
  <c r="AD644" i="20"/>
  <c r="AE644" i="20"/>
  <c r="AF644" i="20"/>
  <c r="AG644" i="20"/>
  <c r="AB645" i="20"/>
  <c r="AC645" i="20"/>
  <c r="AD645" i="20"/>
  <c r="AE645" i="20"/>
  <c r="AF645" i="20"/>
  <c r="AG645" i="20"/>
  <c r="AB650" i="20"/>
  <c r="AC650" i="20"/>
  <c r="AD650" i="20"/>
  <c r="AE650" i="20"/>
  <c r="AF650" i="20"/>
  <c r="AG650" i="20"/>
  <c r="AB651" i="20"/>
  <c r="AC651" i="20"/>
  <c r="AD651" i="20"/>
  <c r="AE651" i="20"/>
  <c r="AF651" i="20"/>
  <c r="AG651" i="20"/>
  <c r="AB652" i="20"/>
  <c r="AC652" i="20"/>
  <c r="AD652" i="20"/>
  <c r="AE652" i="20"/>
  <c r="AF652" i="20"/>
  <c r="AG652" i="20"/>
  <c r="AB657" i="20"/>
  <c r="AC657" i="20"/>
  <c r="AD657" i="20"/>
  <c r="AE657" i="20"/>
  <c r="AF657" i="20"/>
  <c r="AG657" i="20"/>
  <c r="AB658" i="20"/>
  <c r="AC658" i="20"/>
  <c r="AD658" i="20"/>
  <c r="AE658" i="20"/>
  <c r="AF658" i="20"/>
  <c r="AG658" i="20"/>
  <c r="AB659" i="20"/>
  <c r="AC659" i="20"/>
  <c r="AD659" i="20"/>
  <c r="AE659" i="20"/>
  <c r="AF659" i="20"/>
  <c r="AG659" i="20"/>
  <c r="AB664" i="20"/>
  <c r="AC664" i="20"/>
  <c r="AD664" i="20"/>
  <c r="AE664" i="20"/>
  <c r="AF664" i="20"/>
  <c r="AG664" i="20"/>
  <c r="AB665" i="20"/>
  <c r="AC665" i="20"/>
  <c r="AD665" i="20"/>
  <c r="AE665" i="20"/>
  <c r="AF665" i="20"/>
  <c r="AG665" i="20"/>
  <c r="AB666" i="20"/>
  <c r="AC666" i="20"/>
  <c r="AD666" i="20"/>
  <c r="AE666" i="20"/>
  <c r="AF666" i="20"/>
  <c r="AG666" i="20"/>
  <c r="AB671" i="20"/>
  <c r="AC671" i="20"/>
  <c r="AD671" i="20"/>
  <c r="AE671" i="20"/>
  <c r="AF671" i="20"/>
  <c r="AG671" i="20"/>
  <c r="AB672" i="20"/>
  <c r="AC672" i="20"/>
  <c r="AD672" i="20"/>
  <c r="AE672" i="20"/>
  <c r="AF672" i="20"/>
  <c r="AG672" i="20"/>
  <c r="AB673" i="20"/>
  <c r="AC673" i="20"/>
  <c r="AD673" i="20"/>
  <c r="AE673" i="20"/>
  <c r="AF673" i="20"/>
  <c r="AG673" i="20"/>
  <c r="AB678" i="20"/>
  <c r="AC678" i="20"/>
  <c r="AD678" i="20"/>
  <c r="AE678" i="20"/>
  <c r="AF678" i="20"/>
  <c r="AG678" i="20"/>
  <c r="AB679" i="20"/>
  <c r="AC679" i="20"/>
  <c r="AD679" i="20"/>
  <c r="AE679" i="20"/>
  <c r="AF679" i="20"/>
  <c r="AG679" i="20"/>
  <c r="AB680" i="20"/>
  <c r="AC680" i="20"/>
  <c r="AD680" i="20"/>
  <c r="AE680" i="20"/>
  <c r="AF680" i="20"/>
  <c r="AG680" i="20"/>
  <c r="AB685" i="20"/>
  <c r="AC685" i="20"/>
  <c r="AD685" i="20"/>
  <c r="AE685" i="20"/>
  <c r="AF685" i="20"/>
  <c r="AG685" i="20"/>
  <c r="AB686" i="20"/>
  <c r="AC686" i="20"/>
  <c r="AD686" i="20"/>
  <c r="AE686" i="20"/>
  <c r="AF686" i="20"/>
  <c r="AG686" i="20"/>
  <c r="AB687" i="20"/>
  <c r="AC687" i="20"/>
  <c r="AD687" i="20"/>
  <c r="AE687" i="20"/>
  <c r="AF687" i="20"/>
  <c r="AG687" i="20"/>
  <c r="AB692" i="20"/>
  <c r="AC692" i="20"/>
  <c r="AD692" i="20"/>
  <c r="AE692" i="20"/>
  <c r="AF692" i="20"/>
  <c r="AG692" i="20"/>
  <c r="AB693" i="20"/>
  <c r="AC693" i="20"/>
  <c r="AD693" i="20"/>
  <c r="AE693" i="20"/>
  <c r="AF693" i="20"/>
  <c r="AG693" i="20"/>
  <c r="AB694" i="20"/>
  <c r="AC694" i="20"/>
  <c r="AD694" i="20"/>
  <c r="AE694" i="20"/>
  <c r="AF694" i="20"/>
  <c r="AG694" i="20"/>
  <c r="AB699" i="20"/>
  <c r="AC699" i="20"/>
  <c r="AD699" i="20"/>
  <c r="AE699" i="20"/>
  <c r="AF699" i="20"/>
  <c r="AG699" i="20"/>
  <c r="AB700" i="20"/>
  <c r="AC700" i="20"/>
  <c r="AD700" i="20"/>
  <c r="AE700" i="20"/>
  <c r="AF700" i="20"/>
  <c r="AG700" i="20"/>
  <c r="AB701" i="20"/>
  <c r="AC701" i="20"/>
  <c r="AD701" i="20"/>
  <c r="AE701" i="20"/>
  <c r="AF701" i="20"/>
  <c r="AG701" i="20"/>
  <c r="AB706" i="20"/>
  <c r="AC706" i="20"/>
  <c r="AD706" i="20"/>
  <c r="AE706" i="20"/>
  <c r="AF706" i="20"/>
  <c r="AG706" i="20"/>
  <c r="AB707" i="20"/>
  <c r="AC707" i="20"/>
  <c r="AD707" i="20"/>
  <c r="AE707" i="20"/>
  <c r="AF707" i="20"/>
  <c r="AG707" i="20"/>
  <c r="AB708" i="20"/>
  <c r="AC708" i="20"/>
  <c r="AD708" i="20"/>
  <c r="AE708" i="20"/>
  <c r="AF708" i="20"/>
  <c r="AG708" i="20"/>
  <c r="AB713" i="20"/>
  <c r="AC713" i="20"/>
  <c r="AD713" i="20"/>
  <c r="AE713" i="20"/>
  <c r="AF713" i="20"/>
  <c r="AG713" i="20"/>
  <c r="AB714" i="20"/>
  <c r="AC714" i="20"/>
  <c r="AD714" i="20"/>
  <c r="AE714" i="20"/>
  <c r="AF714" i="20"/>
  <c r="AG714" i="20"/>
  <c r="AB715" i="20"/>
  <c r="AC715" i="20"/>
  <c r="AD715" i="20"/>
  <c r="AE715" i="20"/>
  <c r="AF715" i="20"/>
  <c r="AG715" i="20"/>
  <c r="AB720" i="20"/>
  <c r="AC720" i="20"/>
  <c r="AD720" i="20"/>
  <c r="AE720" i="20"/>
  <c r="AF720" i="20"/>
  <c r="AG720" i="20"/>
  <c r="AB721" i="20"/>
  <c r="AC721" i="20"/>
  <c r="AD721" i="20"/>
  <c r="AE721" i="20"/>
  <c r="AF721" i="20"/>
  <c r="AG721" i="20"/>
  <c r="AB722" i="20"/>
  <c r="AC722" i="20"/>
  <c r="AD722" i="20"/>
  <c r="AE722" i="20"/>
  <c r="AF722" i="20"/>
  <c r="AG722" i="20"/>
  <c r="AB727" i="20"/>
  <c r="AC727" i="20"/>
  <c r="AD727" i="20"/>
  <c r="AE727" i="20"/>
  <c r="AF727" i="20"/>
  <c r="AG727" i="20"/>
  <c r="AB728" i="20"/>
  <c r="AC728" i="20"/>
  <c r="AD728" i="20"/>
  <c r="AE728" i="20"/>
  <c r="AF728" i="20"/>
  <c r="AG728" i="20"/>
  <c r="AB729" i="20"/>
  <c r="AC729" i="20"/>
  <c r="AD729" i="20"/>
  <c r="AE729" i="20"/>
  <c r="AF729" i="20"/>
  <c r="AG729" i="20"/>
  <c r="AB734" i="20"/>
  <c r="AC734" i="20"/>
  <c r="AD734" i="20"/>
  <c r="AE734" i="20"/>
  <c r="AF734" i="20"/>
  <c r="AG734" i="20"/>
  <c r="AB735" i="20"/>
  <c r="AC735" i="20"/>
  <c r="AD735" i="20"/>
  <c r="AE735" i="20"/>
  <c r="AF735" i="20"/>
  <c r="AG735" i="20"/>
  <c r="AB736" i="20"/>
  <c r="AC736" i="20"/>
  <c r="AD736" i="20"/>
  <c r="AE736" i="20"/>
  <c r="AF736" i="20"/>
  <c r="AG736" i="20"/>
  <c r="AB741" i="20"/>
  <c r="AC741" i="20"/>
  <c r="AD741" i="20"/>
  <c r="AE741" i="20"/>
  <c r="AF741" i="20"/>
  <c r="AG741" i="20"/>
  <c r="AB742" i="20"/>
  <c r="AC742" i="20"/>
  <c r="AD742" i="20"/>
  <c r="AE742" i="20"/>
  <c r="AF742" i="20"/>
  <c r="AG742" i="20"/>
  <c r="AB743" i="20"/>
  <c r="AC743" i="20"/>
  <c r="AD743" i="20"/>
  <c r="AE743" i="20"/>
  <c r="AF743" i="20"/>
  <c r="AG743" i="20"/>
  <c r="AB748" i="20"/>
  <c r="AC748" i="20"/>
  <c r="AD748" i="20"/>
  <c r="AE748" i="20"/>
  <c r="AF748" i="20"/>
  <c r="AG748" i="20"/>
  <c r="AB749" i="20"/>
  <c r="AC749" i="20"/>
  <c r="AD749" i="20"/>
  <c r="AE749" i="20"/>
  <c r="AF749" i="20"/>
  <c r="AG749" i="20"/>
  <c r="AB750" i="20"/>
  <c r="AC750" i="20"/>
  <c r="AD750" i="20"/>
  <c r="AE750" i="20"/>
  <c r="AF750" i="20"/>
  <c r="AG750" i="20"/>
  <c r="AB755" i="20"/>
  <c r="AC755" i="20"/>
  <c r="AD755" i="20"/>
  <c r="AE755" i="20"/>
  <c r="AF755" i="20"/>
  <c r="AG755" i="20"/>
  <c r="AB756" i="20"/>
  <c r="AC756" i="20"/>
  <c r="AD756" i="20"/>
  <c r="AE756" i="20"/>
  <c r="AF756" i="20"/>
  <c r="AG756" i="20"/>
  <c r="AB757" i="20"/>
  <c r="AC757" i="20"/>
  <c r="AD757" i="20"/>
  <c r="AE757" i="20"/>
  <c r="AF757" i="20"/>
  <c r="AG757" i="20"/>
  <c r="AB762" i="20"/>
  <c r="AC762" i="20"/>
  <c r="AD762" i="20"/>
  <c r="AE762" i="20"/>
  <c r="AF762" i="20"/>
  <c r="AG762" i="20"/>
  <c r="AB763" i="20"/>
  <c r="AC763" i="20"/>
  <c r="AD763" i="20"/>
  <c r="AE763" i="20"/>
  <c r="AF763" i="20"/>
  <c r="AG763" i="20"/>
  <c r="AB764" i="20"/>
  <c r="AC764" i="20"/>
  <c r="AD764" i="20"/>
  <c r="AE764" i="20"/>
  <c r="AF764" i="20"/>
  <c r="AG764" i="20"/>
  <c r="AB769" i="20"/>
  <c r="AC769" i="20"/>
  <c r="AD769" i="20"/>
  <c r="AE769" i="20"/>
  <c r="AF769" i="20"/>
  <c r="AG769" i="20"/>
  <c r="AB770" i="20"/>
  <c r="AC770" i="20"/>
  <c r="AD770" i="20"/>
  <c r="AE770" i="20"/>
  <c r="AF770" i="20"/>
  <c r="AG770" i="20"/>
  <c r="AB771" i="20"/>
  <c r="AC771" i="20"/>
  <c r="AD771" i="20"/>
  <c r="AE771" i="20"/>
  <c r="AF771" i="20"/>
  <c r="AG771" i="20"/>
  <c r="AB776" i="20"/>
  <c r="AC776" i="20"/>
  <c r="AD776" i="20"/>
  <c r="AE776" i="20"/>
  <c r="AF776" i="20"/>
  <c r="AG776" i="20"/>
  <c r="AB777" i="20"/>
  <c r="AC777" i="20"/>
  <c r="AD777" i="20"/>
  <c r="AE777" i="20"/>
  <c r="AF777" i="20"/>
  <c r="AG777" i="20"/>
  <c r="AB778" i="20"/>
  <c r="AC778" i="20"/>
  <c r="AD778" i="20"/>
  <c r="AE778" i="20"/>
  <c r="AF778" i="20"/>
  <c r="AG778" i="20"/>
  <c r="AB783" i="20"/>
  <c r="AC783" i="20"/>
  <c r="AD783" i="20"/>
  <c r="AE783" i="20"/>
  <c r="AF783" i="20"/>
  <c r="AG783" i="20"/>
  <c r="AB784" i="20"/>
  <c r="AC784" i="20"/>
  <c r="AD784" i="20"/>
  <c r="AE784" i="20"/>
  <c r="AF784" i="20"/>
  <c r="AG784" i="20"/>
  <c r="AB785" i="20"/>
  <c r="AC785" i="20"/>
  <c r="AD785" i="20"/>
  <c r="AE785" i="20"/>
  <c r="AF785" i="20"/>
  <c r="AG785" i="20"/>
  <c r="AB790" i="20"/>
  <c r="AC790" i="20"/>
  <c r="AD790" i="20"/>
  <c r="AE790" i="20"/>
  <c r="AF790" i="20"/>
  <c r="AG790" i="20"/>
  <c r="AB791" i="20"/>
  <c r="AC791" i="20"/>
  <c r="AD791" i="20"/>
  <c r="AE791" i="20"/>
  <c r="AF791" i="20"/>
  <c r="AG791" i="20"/>
  <c r="AB792" i="20"/>
  <c r="AC792" i="20"/>
  <c r="AD792" i="20"/>
  <c r="AE792" i="20"/>
  <c r="AF792" i="20"/>
  <c r="AG792" i="20"/>
  <c r="AB797" i="20"/>
  <c r="AC797" i="20"/>
  <c r="AD797" i="20"/>
  <c r="AE797" i="20"/>
  <c r="AF797" i="20"/>
  <c r="AG797" i="20"/>
  <c r="AB798" i="20"/>
  <c r="AC798" i="20"/>
  <c r="AD798" i="20"/>
  <c r="AE798" i="20"/>
  <c r="AF798" i="20"/>
  <c r="AG798" i="20"/>
  <c r="AB799" i="20"/>
  <c r="AC799" i="20"/>
  <c r="AD799" i="20"/>
  <c r="AE799" i="20"/>
  <c r="AF799" i="20"/>
  <c r="AG799" i="20"/>
  <c r="AB804" i="20"/>
  <c r="AC804" i="20"/>
  <c r="AD804" i="20"/>
  <c r="AE804" i="20"/>
  <c r="AF804" i="20"/>
  <c r="AG804" i="20"/>
  <c r="AB805" i="20"/>
  <c r="AC805" i="20"/>
  <c r="AD805" i="20"/>
  <c r="AE805" i="20"/>
  <c r="AF805" i="20"/>
  <c r="AG805" i="20"/>
  <c r="AB806" i="20"/>
  <c r="AC806" i="20"/>
  <c r="AD806" i="20"/>
  <c r="AE806" i="20"/>
  <c r="AF806" i="20"/>
  <c r="AG806" i="20"/>
  <c r="AB811" i="20"/>
  <c r="AC811" i="20"/>
  <c r="AD811" i="20"/>
  <c r="AE811" i="20"/>
  <c r="AF811" i="20"/>
  <c r="AG811" i="20"/>
  <c r="AB812" i="20"/>
  <c r="AC812" i="20"/>
  <c r="AD812" i="20"/>
  <c r="AE812" i="20"/>
  <c r="AF812" i="20"/>
  <c r="AG812" i="20"/>
  <c r="AB813" i="20"/>
  <c r="AC813" i="20"/>
  <c r="AD813" i="20"/>
  <c r="AE813" i="20"/>
  <c r="AF813" i="20"/>
  <c r="AG813" i="20"/>
  <c r="AB818" i="20"/>
  <c r="AC818" i="20"/>
  <c r="AD818" i="20"/>
  <c r="AE818" i="20"/>
  <c r="AF818" i="20"/>
  <c r="AG818" i="20"/>
  <c r="AB819" i="20"/>
  <c r="AC819" i="20"/>
  <c r="AD819" i="20"/>
  <c r="AE819" i="20"/>
  <c r="AF819" i="20"/>
  <c r="AG819" i="20"/>
  <c r="AB820" i="20"/>
  <c r="AC820" i="20"/>
  <c r="AD820" i="20"/>
  <c r="AE820" i="20"/>
  <c r="AF820" i="20"/>
  <c r="AG820" i="20"/>
  <c r="AB825" i="20"/>
  <c r="AC825" i="20"/>
  <c r="AD825" i="20"/>
  <c r="AE825" i="20"/>
  <c r="AF825" i="20"/>
  <c r="AG825" i="20"/>
  <c r="AB826" i="20"/>
  <c r="AC826" i="20"/>
  <c r="AD826" i="20"/>
  <c r="AE826" i="20"/>
  <c r="AF826" i="20"/>
  <c r="AG826" i="20"/>
  <c r="AB827" i="20"/>
  <c r="AC827" i="20"/>
  <c r="AD827" i="20"/>
  <c r="AE827" i="20"/>
  <c r="AF827" i="20"/>
  <c r="AG827" i="20"/>
  <c r="AB832" i="20"/>
  <c r="AC832" i="20"/>
  <c r="AD832" i="20"/>
  <c r="AE832" i="20"/>
  <c r="AF832" i="20"/>
  <c r="AG832" i="20"/>
  <c r="AB833" i="20"/>
  <c r="AC833" i="20"/>
  <c r="AD833" i="20"/>
  <c r="AE833" i="20"/>
  <c r="AF833" i="20"/>
  <c r="AG833" i="20"/>
  <c r="AB834" i="20"/>
  <c r="AC834" i="20"/>
  <c r="AD834" i="20"/>
  <c r="AE834" i="20"/>
  <c r="AF834" i="20"/>
  <c r="AG834" i="20"/>
  <c r="AG6" i="20"/>
  <c r="AF6" i="20"/>
  <c r="AE6" i="20"/>
  <c r="AD6" i="20"/>
  <c r="AC6" i="20"/>
  <c r="AB6" i="20"/>
  <c r="AG8" i="20"/>
  <c r="AF8" i="20"/>
  <c r="AE8" i="20"/>
  <c r="AD8" i="20"/>
  <c r="AC8" i="20"/>
  <c r="AB8" i="20"/>
  <c r="AG7" i="20"/>
  <c r="AF7" i="20"/>
  <c r="AE7" i="20"/>
  <c r="AD7" i="20"/>
  <c r="AC7" i="20"/>
  <c r="AB7" i="20"/>
  <c r="Y21" i="19"/>
  <c r="Z21" i="19"/>
  <c r="AA21" i="19"/>
  <c r="AB21" i="19"/>
  <c r="AC21" i="19"/>
  <c r="AD21" i="19"/>
  <c r="Y22" i="19"/>
  <c r="Z22" i="19"/>
  <c r="AA22" i="19"/>
  <c r="AB22" i="19"/>
  <c r="AC22" i="19"/>
  <c r="AD22" i="19"/>
  <c r="Y28" i="19"/>
  <c r="Z28" i="19"/>
  <c r="AA28" i="19"/>
  <c r="AB28" i="19"/>
  <c r="AC28" i="19"/>
  <c r="AD28" i="19"/>
  <c r="Y29" i="19"/>
  <c r="Z29" i="19"/>
  <c r="AA29" i="19"/>
  <c r="AB29" i="19"/>
  <c r="AC29" i="19"/>
  <c r="AD29" i="19"/>
  <c r="Y35" i="19"/>
  <c r="Z35" i="19"/>
  <c r="AA35" i="19"/>
  <c r="AB35" i="19"/>
  <c r="AC35" i="19"/>
  <c r="AD35" i="19"/>
  <c r="Y36" i="19"/>
  <c r="Z36" i="19"/>
  <c r="AA36" i="19"/>
  <c r="AB36" i="19"/>
  <c r="AC36" i="19"/>
  <c r="AD36" i="19"/>
  <c r="Y42" i="19"/>
  <c r="Z42" i="19"/>
  <c r="AA42" i="19"/>
  <c r="AB42" i="19"/>
  <c r="AC42" i="19"/>
  <c r="AD42" i="19"/>
  <c r="Y43" i="19"/>
  <c r="Z43" i="19"/>
  <c r="AA43" i="19"/>
  <c r="AB43" i="19"/>
  <c r="AC43" i="19"/>
  <c r="AD43" i="19"/>
  <c r="Y49" i="19"/>
  <c r="Z49" i="19"/>
  <c r="AA49" i="19"/>
  <c r="AB49" i="19"/>
  <c r="AC49" i="19"/>
  <c r="AD49" i="19"/>
  <c r="Y50" i="19"/>
  <c r="Z50" i="19"/>
  <c r="AA50" i="19"/>
  <c r="AB50" i="19"/>
  <c r="AC50" i="19"/>
  <c r="AD50" i="19"/>
  <c r="Y56" i="19"/>
  <c r="Z56" i="19"/>
  <c r="AA56" i="19"/>
  <c r="AB56" i="19"/>
  <c r="AC56" i="19"/>
  <c r="AD56" i="19"/>
  <c r="Y57" i="19"/>
  <c r="Z57" i="19"/>
  <c r="AA57" i="19"/>
  <c r="AB57" i="19"/>
  <c r="AC57" i="19"/>
  <c r="AD57" i="19"/>
  <c r="Y63" i="19"/>
  <c r="Z63" i="19"/>
  <c r="AA63" i="19"/>
  <c r="AB63" i="19"/>
  <c r="AC63" i="19"/>
  <c r="AD63" i="19"/>
  <c r="Y64" i="19"/>
  <c r="Z64" i="19"/>
  <c r="AA64" i="19"/>
  <c r="AB64" i="19"/>
  <c r="AC64" i="19"/>
  <c r="AD64" i="19"/>
  <c r="Y70" i="19"/>
  <c r="Z70" i="19"/>
  <c r="AA70" i="19"/>
  <c r="AB70" i="19"/>
  <c r="AC70" i="19"/>
  <c r="AD70" i="19"/>
  <c r="Y71" i="19"/>
  <c r="Z71" i="19"/>
  <c r="AA71" i="19"/>
  <c r="AB71" i="19"/>
  <c r="AC71" i="19"/>
  <c r="AD71" i="19"/>
  <c r="Y77" i="19"/>
  <c r="Z77" i="19"/>
  <c r="AA77" i="19"/>
  <c r="AB77" i="19"/>
  <c r="AC77" i="19"/>
  <c r="AD77" i="19"/>
  <c r="Y78" i="19"/>
  <c r="Z78" i="19"/>
  <c r="AA78" i="19"/>
  <c r="AB78" i="19"/>
  <c r="AC78" i="19"/>
  <c r="AD78" i="19"/>
  <c r="Y84" i="19"/>
  <c r="Z84" i="19"/>
  <c r="AA84" i="19"/>
  <c r="AB84" i="19"/>
  <c r="AC84" i="19"/>
  <c r="AD84" i="19"/>
  <c r="Y85" i="19"/>
  <c r="Z85" i="19"/>
  <c r="AA85" i="19"/>
  <c r="AB85" i="19"/>
  <c r="AC85" i="19"/>
  <c r="AD85" i="19"/>
  <c r="Y91" i="19"/>
  <c r="Z91" i="19"/>
  <c r="AA91" i="19"/>
  <c r="AB91" i="19"/>
  <c r="AC91" i="19"/>
  <c r="AD91" i="19"/>
  <c r="Y92" i="19"/>
  <c r="Z92" i="19"/>
  <c r="AA92" i="19"/>
  <c r="AB92" i="19"/>
  <c r="AC92" i="19"/>
  <c r="AD92" i="19"/>
  <c r="Y98" i="19"/>
  <c r="Z98" i="19"/>
  <c r="AA98" i="19"/>
  <c r="AB98" i="19"/>
  <c r="AC98" i="19"/>
  <c r="AD98" i="19"/>
  <c r="Y99" i="19"/>
  <c r="Z99" i="19"/>
  <c r="AA99" i="19"/>
  <c r="AB99" i="19"/>
  <c r="AC99" i="19"/>
  <c r="AD99" i="19"/>
  <c r="Y105" i="19"/>
  <c r="Z105" i="19"/>
  <c r="AA105" i="19"/>
  <c r="AB105" i="19"/>
  <c r="AC105" i="19"/>
  <c r="AD105" i="19"/>
  <c r="Y106" i="19"/>
  <c r="Z106" i="19"/>
  <c r="AA106" i="19"/>
  <c r="AB106" i="19"/>
  <c r="AC106" i="19"/>
  <c r="AD106" i="19"/>
  <c r="Y112" i="19"/>
  <c r="Z112" i="19"/>
  <c r="AA112" i="19"/>
  <c r="AB112" i="19"/>
  <c r="AC112" i="19"/>
  <c r="AD112" i="19"/>
  <c r="Y113" i="19"/>
  <c r="Z113" i="19"/>
  <c r="AA113" i="19"/>
  <c r="AB113" i="19"/>
  <c r="AC113" i="19"/>
  <c r="AD113" i="19"/>
  <c r="Y119" i="19"/>
  <c r="Z119" i="19"/>
  <c r="AA119" i="19"/>
  <c r="AB119" i="19"/>
  <c r="AC119" i="19"/>
  <c r="AD119" i="19"/>
  <c r="Y120" i="19"/>
  <c r="Z120" i="19"/>
  <c r="AA120" i="19"/>
  <c r="AB120" i="19"/>
  <c r="AC120" i="19"/>
  <c r="AD120" i="19"/>
  <c r="Y126" i="19"/>
  <c r="Z126" i="19"/>
  <c r="AA126" i="19"/>
  <c r="AB126" i="19"/>
  <c r="AC126" i="19"/>
  <c r="AD126" i="19"/>
  <c r="Y127" i="19"/>
  <c r="Z127" i="19"/>
  <c r="AA127" i="19"/>
  <c r="AB127" i="19"/>
  <c r="AC127" i="19"/>
  <c r="AD127" i="19"/>
  <c r="Y133" i="19"/>
  <c r="Z133" i="19"/>
  <c r="AA133" i="19"/>
  <c r="AB133" i="19"/>
  <c r="AC133" i="19"/>
  <c r="AD133" i="19"/>
  <c r="Y134" i="19"/>
  <c r="Z134" i="19"/>
  <c r="AA134" i="19"/>
  <c r="AB134" i="19"/>
  <c r="AC134" i="19"/>
  <c r="AD134" i="19"/>
  <c r="Y140" i="19"/>
  <c r="Z140" i="19"/>
  <c r="AA140" i="19"/>
  <c r="AB140" i="19"/>
  <c r="AC140" i="19"/>
  <c r="AD140" i="19"/>
  <c r="Y141" i="19"/>
  <c r="Z141" i="19"/>
  <c r="AA141" i="19"/>
  <c r="AB141" i="19"/>
  <c r="AC141" i="19"/>
  <c r="AD141" i="19"/>
  <c r="Y147" i="19"/>
  <c r="Z147" i="19"/>
  <c r="AA147" i="19"/>
  <c r="AB147" i="19"/>
  <c r="AC147" i="19"/>
  <c r="AD147" i="19"/>
  <c r="Y148" i="19"/>
  <c r="Z148" i="19"/>
  <c r="AA148" i="19"/>
  <c r="AB148" i="19"/>
  <c r="AC148" i="19"/>
  <c r="AD148" i="19"/>
  <c r="Y154" i="19"/>
  <c r="Z154" i="19"/>
  <c r="AA154" i="19"/>
  <c r="AB154" i="19"/>
  <c r="AC154" i="19"/>
  <c r="AD154" i="19"/>
  <c r="Y155" i="19"/>
  <c r="Z155" i="19"/>
  <c r="AA155" i="19"/>
  <c r="AB155" i="19"/>
  <c r="AC155" i="19"/>
  <c r="AD155" i="19"/>
  <c r="AC6" i="19"/>
  <c r="AC13" i="19"/>
  <c r="AC20" i="19"/>
  <c r="AC27" i="19"/>
  <c r="AC34" i="19"/>
  <c r="AC41" i="19"/>
  <c r="AC48" i="19"/>
  <c r="AC55" i="19"/>
  <c r="AC62" i="19"/>
  <c r="AC69" i="19"/>
  <c r="AC76" i="19"/>
  <c r="AC83" i="19"/>
  <c r="AC90" i="19"/>
  <c r="AC97" i="19"/>
  <c r="AC104" i="19"/>
  <c r="AC111" i="19"/>
  <c r="AC118" i="19"/>
  <c r="AC125" i="19"/>
  <c r="AC132" i="19"/>
  <c r="AC139" i="19"/>
  <c r="AC146" i="19"/>
  <c r="AC153" i="19"/>
  <c r="AC160" i="19"/>
  <c r="AC167" i="19"/>
  <c r="AC174" i="19"/>
  <c r="AC181" i="19"/>
  <c r="AC188" i="19"/>
  <c r="AC195" i="19"/>
  <c r="AC202" i="19"/>
  <c r="AC209" i="19"/>
  <c r="AC216" i="19"/>
  <c r="AC223" i="19"/>
  <c r="AC230" i="19"/>
  <c r="AC237" i="19"/>
  <c r="AC244" i="19"/>
  <c r="AC251" i="19"/>
  <c r="AC258" i="19"/>
  <c r="AC265" i="19"/>
  <c r="AC272" i="19"/>
  <c r="AC279" i="19"/>
  <c r="AC286" i="19"/>
  <c r="AC293" i="19"/>
  <c r="AC300" i="19"/>
  <c r="AC307" i="19"/>
  <c r="AC314" i="19"/>
  <c r="AC321" i="19"/>
  <c r="AC328" i="19"/>
  <c r="AC335" i="19"/>
  <c r="AC342" i="19"/>
  <c r="AC349" i="19"/>
  <c r="AC356" i="19"/>
  <c r="AC363" i="19"/>
  <c r="AC370" i="19"/>
  <c r="AC377" i="19"/>
  <c r="AC384" i="19"/>
  <c r="AC391" i="19"/>
  <c r="AC398" i="19"/>
  <c r="AC405" i="19"/>
  <c r="AC412" i="19"/>
  <c r="AC419" i="19"/>
  <c r="AC426" i="19"/>
  <c r="AC433" i="19"/>
  <c r="AC440" i="19"/>
  <c r="AC447" i="19"/>
  <c r="AC454" i="19"/>
  <c r="AC461" i="19"/>
  <c r="AC468" i="19"/>
  <c r="AC475" i="19"/>
  <c r="AC482" i="19"/>
  <c r="AC489" i="19"/>
  <c r="AC496" i="19"/>
  <c r="AC503" i="19"/>
  <c r="AC510" i="19"/>
  <c r="AC517" i="19"/>
  <c r="AC524" i="19"/>
  <c r="AC531" i="19"/>
  <c r="AC538" i="19"/>
  <c r="AC545" i="19"/>
  <c r="AC552" i="19"/>
  <c r="AC559" i="19"/>
  <c r="AC566" i="19"/>
  <c r="AC573" i="19"/>
  <c r="AC580" i="19"/>
  <c r="AC587" i="19"/>
  <c r="AC594" i="19"/>
  <c r="AC601" i="19"/>
  <c r="AC608" i="19"/>
  <c r="AC615" i="19"/>
  <c r="AC622" i="19"/>
  <c r="AC629" i="19"/>
  <c r="AC636" i="19"/>
  <c r="AC643" i="19"/>
  <c r="AC650" i="19"/>
  <c r="AC657" i="19"/>
  <c r="AC664" i="19"/>
  <c r="AC671" i="19"/>
  <c r="AC678" i="19"/>
  <c r="AC685" i="19"/>
  <c r="AC692" i="19"/>
  <c r="AC699" i="19"/>
  <c r="AC706" i="19"/>
  <c r="AC713" i="19"/>
  <c r="AC720" i="19"/>
  <c r="AC727" i="19"/>
  <c r="AC734" i="19"/>
  <c r="AC741" i="19"/>
  <c r="AC748" i="19"/>
  <c r="AC755" i="19"/>
  <c r="AC762" i="19"/>
  <c r="AC769" i="19"/>
  <c r="AC776" i="19"/>
  <c r="AC783" i="19"/>
  <c r="AC790" i="19"/>
  <c r="AC797" i="19"/>
  <c r="AC804" i="19"/>
  <c r="AC811" i="19"/>
  <c r="AC818" i="19"/>
  <c r="AC825" i="19"/>
  <c r="AC832" i="19"/>
  <c r="AC839" i="19"/>
  <c r="AC846" i="19"/>
  <c r="AC853" i="19"/>
  <c r="AC860" i="19"/>
  <c r="AC867" i="19"/>
  <c r="AC874" i="19"/>
  <c r="AC881" i="19"/>
  <c r="AC888" i="19"/>
  <c r="AC895" i="19"/>
  <c r="AC902" i="19"/>
  <c r="AC909" i="19"/>
  <c r="AC916" i="19"/>
  <c r="AC923" i="19"/>
  <c r="AC930" i="19"/>
  <c r="AC937" i="19"/>
  <c r="AC944" i="19"/>
  <c r="AC951" i="19"/>
  <c r="AC958" i="19"/>
  <c r="AC965" i="19"/>
  <c r="AC972" i="19"/>
  <c r="AC979" i="19"/>
  <c r="AC986" i="19"/>
  <c r="AC993" i="19"/>
  <c r="AC1000" i="19"/>
  <c r="AC1007" i="19"/>
  <c r="AC1014" i="19"/>
  <c r="AC1021" i="19"/>
  <c r="AC1028" i="19"/>
  <c r="AC1035" i="19"/>
  <c r="AC1042" i="19"/>
  <c r="AC1049" i="19"/>
  <c r="AC1056" i="19"/>
  <c r="AC1063" i="19"/>
  <c r="AC1070" i="19"/>
  <c r="AC1077" i="19"/>
  <c r="AC1084" i="19"/>
  <c r="AC1091" i="19"/>
  <c r="AC1098" i="19"/>
  <c r="AC1105" i="19"/>
  <c r="AC1112" i="19"/>
  <c r="AC1119" i="19"/>
  <c r="AC1126" i="19"/>
  <c r="AC1133" i="19"/>
  <c r="AC1140" i="19"/>
  <c r="AC1147" i="19"/>
  <c r="AC1154" i="19"/>
  <c r="AC1161" i="19"/>
  <c r="AC1168" i="19"/>
  <c r="AC1175" i="19"/>
  <c r="AC1182" i="19"/>
  <c r="AC1189" i="19"/>
  <c r="AC1196" i="19"/>
  <c r="AC1203" i="19"/>
  <c r="AC1210" i="19"/>
  <c r="AC1217" i="19"/>
  <c r="AC1224" i="19"/>
  <c r="AC1231" i="19"/>
  <c r="AC1238" i="19"/>
  <c r="AC1245" i="19"/>
  <c r="AC1252" i="19"/>
  <c r="AC1259" i="19"/>
  <c r="AC1266" i="19"/>
  <c r="AC1273" i="19"/>
  <c r="AC1280" i="19"/>
  <c r="AC1287" i="19"/>
  <c r="AC1294" i="19"/>
  <c r="AC1301" i="19"/>
  <c r="AC1308" i="19"/>
  <c r="AC1315" i="19"/>
  <c r="AC1322" i="19"/>
  <c r="AC1329" i="19"/>
  <c r="AC1336" i="19"/>
  <c r="AC1343" i="19"/>
  <c r="AC1350" i="19"/>
  <c r="AC1357" i="19"/>
  <c r="AC1364" i="19"/>
  <c r="AC1371" i="19"/>
  <c r="AC1378" i="19"/>
  <c r="AC1385" i="19"/>
  <c r="AC1392" i="19"/>
  <c r="AC1399" i="19"/>
  <c r="AC1406" i="19"/>
  <c r="AC1413" i="19"/>
  <c r="AC1420" i="19"/>
  <c r="AC1427" i="19"/>
  <c r="AC1434" i="19"/>
  <c r="AC1441" i="19"/>
  <c r="AC1448" i="19"/>
  <c r="AC1455" i="19"/>
  <c r="AC1462" i="19"/>
  <c r="AC1469" i="19"/>
  <c r="AC1476" i="19"/>
  <c r="AC1483" i="19"/>
  <c r="AC1490" i="19"/>
  <c r="AC1497" i="19"/>
  <c r="AC1504" i="19"/>
  <c r="AC1511" i="19"/>
  <c r="AC1518" i="19"/>
  <c r="AC1525" i="19"/>
  <c r="AC1532" i="19"/>
  <c r="AC1539" i="19"/>
  <c r="AC1546" i="19"/>
  <c r="AC1553" i="19"/>
  <c r="AC1560" i="19"/>
  <c r="AC1567" i="19"/>
  <c r="AC1574" i="19"/>
  <c r="AC1581" i="19"/>
  <c r="AC1588" i="19"/>
  <c r="AC1595" i="19"/>
  <c r="AC1602" i="19"/>
  <c r="AC1609" i="19"/>
  <c r="AC1616" i="19"/>
  <c r="AC1623" i="19"/>
  <c r="AC1630" i="19"/>
  <c r="AC1637" i="19"/>
  <c r="AC1644" i="19"/>
  <c r="AC1651" i="19"/>
  <c r="AC1658" i="19"/>
  <c r="AC1665" i="19"/>
  <c r="AC1672" i="19"/>
  <c r="AC1679" i="19"/>
  <c r="AC1686" i="19"/>
  <c r="AC1693" i="19"/>
  <c r="AC1700" i="19"/>
  <c r="AC1707" i="19"/>
  <c r="AC1714" i="19"/>
  <c r="AC1721" i="19"/>
  <c r="AC1728" i="19"/>
  <c r="AC1735" i="19"/>
  <c r="AC1742" i="19"/>
  <c r="AC1749" i="19"/>
  <c r="AC1756" i="19"/>
  <c r="AC1763" i="19"/>
  <c r="AC1770" i="19"/>
  <c r="AC1777" i="19"/>
  <c r="AC1784" i="19"/>
  <c r="AC1791" i="19"/>
  <c r="AC1798" i="19"/>
  <c r="AC1805" i="19"/>
  <c r="AC1812" i="19"/>
  <c r="AC1819" i="19"/>
  <c r="AC1826" i="19"/>
  <c r="AC1833" i="19"/>
  <c r="AC1840" i="19"/>
  <c r="AC1847" i="19"/>
  <c r="AC1854" i="19"/>
  <c r="AC1861" i="19"/>
  <c r="AC1868" i="19"/>
  <c r="AC1875" i="19"/>
  <c r="AC1882" i="19"/>
  <c r="AC1889" i="19"/>
  <c r="AC1896" i="19"/>
  <c r="AC1903" i="19"/>
  <c r="AC1910" i="19"/>
  <c r="AC1917" i="19"/>
  <c r="AC1924" i="19"/>
  <c r="AC1931" i="19"/>
  <c r="AC1938" i="19"/>
  <c r="AC1945" i="19"/>
  <c r="AC1952" i="19"/>
  <c r="AC1959" i="19"/>
  <c r="AC1966" i="19"/>
  <c r="AC1973" i="19"/>
  <c r="AC1980" i="19"/>
  <c r="AC1987" i="19"/>
  <c r="AC1994" i="19"/>
  <c r="AC2001" i="19"/>
  <c r="AC2008" i="19"/>
  <c r="AC2015" i="19"/>
  <c r="AC2022" i="19"/>
  <c r="AC2029" i="19"/>
  <c r="AC2036" i="19"/>
  <c r="AC2043" i="19"/>
  <c r="AC2050" i="19"/>
  <c r="AC2057" i="19"/>
  <c r="AC2064" i="19"/>
  <c r="AC2071" i="19"/>
  <c r="AC2078" i="19"/>
  <c r="AC2085" i="19"/>
  <c r="AC2092" i="19"/>
  <c r="AC2099" i="19"/>
  <c r="AC2106" i="19"/>
  <c r="AC2113" i="19"/>
  <c r="AC2120" i="19"/>
  <c r="AC2127" i="19"/>
  <c r="AC2134" i="19"/>
  <c r="AC2141" i="19"/>
  <c r="AC2148" i="19"/>
  <c r="AC2155" i="19"/>
  <c r="AC2162" i="19"/>
  <c r="AC2169" i="19"/>
  <c r="AC2176" i="19"/>
  <c r="AC2183" i="19"/>
  <c r="AC2190" i="19"/>
  <c r="AC2197" i="19"/>
  <c r="AC2204" i="19"/>
  <c r="AC2211" i="19"/>
  <c r="AC2218" i="19"/>
  <c r="AC2225" i="19"/>
  <c r="AC2232" i="19"/>
  <c r="AC2239" i="19"/>
  <c r="AC2246" i="19"/>
  <c r="AC2253" i="19"/>
  <c r="AC2260" i="19"/>
  <c r="AC2267" i="19"/>
  <c r="AC2274" i="19"/>
  <c r="AC2281" i="19"/>
  <c r="AC2288" i="19"/>
  <c r="AC2295" i="19"/>
  <c r="AC2302" i="19"/>
  <c r="AC2309" i="19"/>
  <c r="AC2316" i="19"/>
  <c r="AC2323" i="19"/>
  <c r="AC2330" i="19"/>
  <c r="AC2337" i="19"/>
  <c r="AC2344" i="19"/>
  <c r="AC2351" i="19"/>
  <c r="AC2358" i="19"/>
  <c r="AC2365" i="19"/>
  <c r="AC2372" i="19"/>
  <c r="AC2379" i="19"/>
  <c r="AC2386" i="19"/>
  <c r="AC2393" i="19"/>
  <c r="AC2400" i="19"/>
  <c r="AC2407" i="19"/>
  <c r="AC2414" i="19"/>
  <c r="AC2421" i="19"/>
  <c r="AC2428" i="19"/>
  <c r="AC2435" i="19"/>
  <c r="AC2442" i="19"/>
  <c r="AC2449" i="19"/>
  <c r="AC2456" i="19"/>
  <c r="AC2463" i="19"/>
  <c r="AC2470" i="19"/>
  <c r="AC2477" i="19"/>
  <c r="AC2484" i="19"/>
  <c r="AC2491" i="19"/>
  <c r="AC2498" i="19"/>
  <c r="AC2505" i="19"/>
  <c r="AC2512" i="19"/>
  <c r="AC2519" i="19"/>
  <c r="AC2526" i="19"/>
  <c r="AC2533" i="19"/>
  <c r="AC2540" i="19"/>
  <c r="AC2547" i="19"/>
  <c r="AC2554" i="19"/>
  <c r="AC2561" i="19"/>
  <c r="AC2568" i="19"/>
  <c r="AC2575" i="19"/>
  <c r="AC2582" i="19"/>
  <c r="AC2589" i="19"/>
  <c r="AC2596" i="19"/>
  <c r="AC2603" i="19"/>
  <c r="AC2610" i="19"/>
  <c r="AC2617" i="19"/>
  <c r="AC2624" i="19"/>
  <c r="AC2631" i="19"/>
  <c r="AC2638" i="19"/>
  <c r="AC2645" i="19"/>
  <c r="AC2652" i="19"/>
  <c r="AC2659" i="19"/>
  <c r="AC2666" i="19"/>
  <c r="AC2673" i="19"/>
  <c r="AC2680" i="19"/>
  <c r="AC2687" i="19"/>
  <c r="AC2694" i="19"/>
  <c r="AC2701" i="19"/>
  <c r="AC2708" i="19"/>
  <c r="AC2715" i="19"/>
  <c r="AC2722" i="19"/>
  <c r="AC2729" i="19"/>
  <c r="AC2736" i="19"/>
  <c r="AC2743" i="19"/>
  <c r="AC2750" i="19"/>
  <c r="AC2757" i="19"/>
  <c r="AC2764" i="19"/>
  <c r="AC2771" i="19"/>
  <c r="AC2778" i="19"/>
  <c r="AC2785" i="19"/>
  <c r="AC2792" i="19"/>
  <c r="AC2799" i="19"/>
  <c r="AC2806" i="19"/>
  <c r="AC2813" i="19"/>
  <c r="AC2820" i="19"/>
  <c r="AC2827" i="19"/>
  <c r="AC2834" i="19"/>
  <c r="AC2841" i="19"/>
  <c r="AC2848" i="19"/>
  <c r="AC2855" i="19"/>
  <c r="AC2862" i="19"/>
  <c r="AC2869" i="19"/>
  <c r="AC2876" i="19"/>
  <c r="AC2883" i="19"/>
  <c r="AC2890" i="19"/>
  <c r="AC2897" i="19"/>
  <c r="AC2904" i="19"/>
  <c r="AC2911" i="19"/>
  <c r="AC2918" i="19"/>
  <c r="AC2925" i="19"/>
  <c r="AC2932" i="19"/>
  <c r="AC2939" i="19"/>
  <c r="AC2946" i="19"/>
  <c r="AC2953" i="19"/>
  <c r="AC2960" i="19"/>
  <c r="AC2967" i="19"/>
  <c r="AC2974" i="19"/>
  <c r="AC2981" i="19"/>
  <c r="AC2988" i="19"/>
  <c r="AC2995" i="19"/>
  <c r="AC3002" i="19"/>
  <c r="AC3009" i="19"/>
  <c r="AC3016" i="19"/>
  <c r="AC3023" i="19"/>
  <c r="AC3030" i="19"/>
  <c r="AC3037" i="19"/>
  <c r="AC3044" i="19"/>
  <c r="AC3051" i="19"/>
  <c r="AC3058" i="19"/>
  <c r="AC3065" i="19"/>
  <c r="AC3072" i="19"/>
  <c r="AC3079" i="19"/>
  <c r="AC3086" i="19"/>
  <c r="AC3093" i="19"/>
  <c r="AC3100" i="19"/>
  <c r="AC3107" i="19"/>
  <c r="AC3114" i="19"/>
  <c r="AC3121" i="19"/>
  <c r="AC3128" i="19"/>
  <c r="AC3135" i="19"/>
  <c r="AC3142" i="19"/>
  <c r="AC3149" i="19"/>
  <c r="AC3156" i="19"/>
  <c r="AC3163" i="19"/>
  <c r="AC3170" i="19"/>
  <c r="AC3177" i="19"/>
  <c r="AC3184" i="19"/>
  <c r="AC3191" i="19"/>
  <c r="AC3198" i="19"/>
  <c r="AC3205" i="19"/>
  <c r="AC3212" i="19"/>
  <c r="AC3219" i="19"/>
  <c r="AC3226" i="19"/>
  <c r="AC3233" i="19"/>
  <c r="AC3240" i="19"/>
  <c r="AC3247" i="19"/>
  <c r="AC3254" i="19"/>
  <c r="AC3261" i="19"/>
  <c r="AC3268" i="19"/>
  <c r="AC3275" i="19"/>
  <c r="AC3282" i="19"/>
  <c r="AC3289" i="19"/>
  <c r="AC3296" i="19"/>
  <c r="AC3303" i="19"/>
  <c r="AC3310" i="19"/>
  <c r="AC3317" i="19"/>
  <c r="AC3324" i="19"/>
  <c r="AC3331" i="19"/>
  <c r="AC3338" i="19"/>
  <c r="AC3345" i="19"/>
  <c r="AC3352" i="19"/>
  <c r="AC3359" i="19"/>
  <c r="AC3366" i="19"/>
  <c r="AC3373" i="19"/>
  <c r="AC3380" i="19"/>
  <c r="AC3387" i="19"/>
  <c r="AC3394" i="19"/>
  <c r="AC3401" i="19"/>
  <c r="AC3408" i="19"/>
  <c r="AC3415" i="19"/>
  <c r="AC3422" i="19"/>
  <c r="AC3429" i="19"/>
  <c r="AC3436" i="19"/>
  <c r="AC3443" i="19"/>
  <c r="AC3450" i="19"/>
  <c r="AC3457" i="19"/>
  <c r="AC3464" i="19"/>
  <c r="AC3471" i="19"/>
  <c r="AC3478" i="19"/>
  <c r="AC3485" i="19"/>
  <c r="AC3492" i="19"/>
  <c r="AC3499" i="19"/>
  <c r="AC3506" i="19"/>
  <c r="AC3513" i="19"/>
  <c r="AC3520" i="19"/>
  <c r="AC3527" i="19"/>
  <c r="AC3534" i="19"/>
  <c r="AC3541" i="19"/>
  <c r="AC3548" i="19"/>
  <c r="AC3555" i="19"/>
  <c r="AC3562" i="19"/>
  <c r="AC3569" i="19"/>
  <c r="AC3576" i="19"/>
  <c r="AC3583" i="19"/>
  <c r="AC3590" i="19"/>
  <c r="AC3597" i="19"/>
  <c r="AC3604" i="19"/>
  <c r="AC3611" i="19"/>
  <c r="AC3618" i="19"/>
  <c r="AC3625" i="19"/>
  <c r="AC3632" i="19"/>
  <c r="AC3639" i="19"/>
  <c r="AC3646" i="19"/>
  <c r="AC3653" i="19"/>
  <c r="AC3660" i="19"/>
  <c r="AC3667" i="19"/>
  <c r="AC3674" i="19"/>
  <c r="AC3681" i="19"/>
  <c r="AC3688" i="19"/>
  <c r="AC3695" i="19"/>
  <c r="AC3702" i="19"/>
  <c r="AC3709" i="19"/>
  <c r="AC3716" i="19"/>
  <c r="AC3723" i="19"/>
  <c r="AC3730" i="19"/>
  <c r="AC3737" i="19"/>
  <c r="AC3744" i="19"/>
  <c r="AC3751" i="19"/>
  <c r="AC3758" i="19"/>
  <c r="AC3765" i="19"/>
  <c r="AC3772" i="19"/>
  <c r="AC3779" i="19"/>
  <c r="AC3786" i="19"/>
  <c r="AC3793" i="19"/>
  <c r="AC3800" i="19"/>
  <c r="AC3807" i="19"/>
  <c r="AC3814" i="19"/>
  <c r="AC3821" i="19"/>
  <c r="AC3828" i="19"/>
  <c r="AC3835" i="19"/>
  <c r="AC3842" i="19"/>
  <c r="AC3849" i="19"/>
  <c r="AC3856" i="19"/>
  <c r="AC3863" i="19"/>
  <c r="AC3870" i="19"/>
  <c r="AC3877" i="19"/>
  <c r="AC3884" i="19"/>
  <c r="AC3891" i="19"/>
  <c r="AC3898" i="19"/>
  <c r="AC3905" i="19"/>
  <c r="AC3912" i="19"/>
  <c r="AC3919" i="19"/>
  <c r="AC3926" i="19"/>
  <c r="AC3933" i="19"/>
  <c r="AC3940" i="19"/>
  <c r="AC3947" i="19"/>
  <c r="AC3954" i="19"/>
  <c r="AC3961" i="19"/>
  <c r="AC3968" i="19"/>
  <c r="AC3975" i="19"/>
  <c r="AC3982" i="19"/>
  <c r="AC3989" i="19"/>
  <c r="AC3996" i="19"/>
  <c r="AC4003" i="19"/>
  <c r="AC4010" i="19"/>
  <c r="AC4017" i="19"/>
  <c r="AC4024" i="19"/>
  <c r="AC4031" i="19"/>
  <c r="AC4038" i="19"/>
  <c r="AC4045" i="19"/>
  <c r="AC4052" i="19"/>
  <c r="AC4059" i="19"/>
  <c r="AC4066" i="19"/>
  <c r="AC4073" i="19"/>
  <c r="AC4080" i="19"/>
  <c r="AC4087" i="19"/>
  <c r="AC4094" i="19"/>
  <c r="AC4101" i="19"/>
  <c r="AC4108" i="19"/>
  <c r="AC4115" i="19"/>
  <c r="AC4122" i="19"/>
  <c r="AC4129" i="19"/>
  <c r="AC4136" i="19"/>
  <c r="AC4143" i="19"/>
  <c r="AC4150" i="19"/>
  <c r="AC4157" i="19"/>
  <c r="AC4164" i="19"/>
  <c r="AC4171" i="19"/>
  <c r="AC4178" i="19"/>
  <c r="AC4185" i="19"/>
  <c r="AC4192" i="19"/>
  <c r="AC4199" i="19"/>
  <c r="AC4206" i="19"/>
  <c r="AC4213" i="19"/>
  <c r="AC4220" i="19"/>
  <c r="AC4227" i="19"/>
  <c r="AC4234" i="19"/>
  <c r="AC4241" i="19"/>
  <c r="AC4248" i="19"/>
  <c r="AC4255" i="19"/>
  <c r="AC4262" i="19"/>
  <c r="AC4269" i="19"/>
  <c r="AC4276" i="19"/>
  <c r="AC4283" i="19"/>
  <c r="AC4290" i="19"/>
  <c r="AC4297" i="19"/>
  <c r="AC4304" i="19"/>
  <c r="AC4311" i="19"/>
  <c r="AC4318" i="19"/>
  <c r="AC4325" i="19"/>
  <c r="AC4332" i="19"/>
  <c r="AC4339" i="19"/>
  <c r="AC4346" i="19"/>
  <c r="AC4353" i="19"/>
  <c r="AC4360" i="19"/>
  <c r="AC4367" i="19"/>
  <c r="AC4374" i="19"/>
  <c r="AC4381" i="19"/>
  <c r="AC4388" i="19"/>
  <c r="AC4395" i="19"/>
  <c r="AC4402" i="19"/>
  <c r="AC4409" i="19"/>
  <c r="AC4416" i="19"/>
  <c r="AC4423" i="19"/>
  <c r="AC4430" i="19"/>
  <c r="AC4437" i="19"/>
  <c r="AC4444" i="19"/>
  <c r="AC4451" i="19"/>
  <c r="AC4458" i="19"/>
  <c r="AC4465" i="19"/>
  <c r="AC4472" i="19"/>
  <c r="AC4479" i="19"/>
  <c r="AC4486" i="19"/>
  <c r="AC4493" i="19"/>
  <c r="AC4500" i="19"/>
  <c r="AC4507" i="19"/>
  <c r="AC4514" i="19"/>
  <c r="AC4521" i="19"/>
  <c r="AC4528" i="19"/>
  <c r="AC4535" i="19"/>
  <c r="AC4542" i="19"/>
  <c r="AC4549" i="19"/>
  <c r="AC4556" i="19"/>
  <c r="AC4563" i="19"/>
  <c r="AC4570" i="19"/>
  <c r="AC4577" i="19"/>
  <c r="AC4584" i="19"/>
  <c r="AC4591" i="19"/>
  <c r="AC4598" i="19"/>
  <c r="AC4605" i="19"/>
  <c r="AC4612" i="19"/>
  <c r="AC4619" i="19"/>
  <c r="AC4626" i="19"/>
  <c r="AC4633" i="19"/>
  <c r="AC4640" i="19"/>
  <c r="AC4647" i="19"/>
  <c r="AC4654" i="19"/>
  <c r="AC4661" i="19"/>
  <c r="AC4668" i="19"/>
  <c r="AC4675" i="19"/>
  <c r="AC4682" i="19"/>
  <c r="AC4689" i="19"/>
  <c r="AC4696" i="19"/>
  <c r="AC4703" i="19"/>
  <c r="AC4710" i="19"/>
  <c r="AC4717" i="19"/>
  <c r="AC4724" i="19"/>
  <c r="AC4731" i="19"/>
  <c r="AC4738" i="19"/>
  <c r="AC4745" i="19"/>
  <c r="AC4752" i="19"/>
  <c r="AC4759" i="19"/>
  <c r="AC4766" i="19"/>
  <c r="AC4773" i="19"/>
  <c r="AC4780" i="19"/>
  <c r="AC4787" i="19"/>
  <c r="AC4794" i="19"/>
  <c r="AC4801" i="19"/>
  <c r="AC4808" i="19"/>
  <c r="AC4815" i="19"/>
  <c r="AC4822" i="19"/>
  <c r="AC4829" i="19"/>
  <c r="AC4836" i="19"/>
  <c r="AC4843" i="19"/>
  <c r="AC4850" i="19"/>
  <c r="AC4857" i="19"/>
  <c r="AC4864" i="19"/>
  <c r="AC4871" i="19"/>
  <c r="AC4878" i="19"/>
  <c r="AC4885" i="19"/>
  <c r="AC4892" i="19"/>
  <c r="AC4899" i="19"/>
  <c r="AC4906" i="19"/>
  <c r="AC4913" i="19"/>
  <c r="AC4920" i="19"/>
  <c r="AC4927" i="19"/>
  <c r="AC4934" i="19"/>
  <c r="AC4941" i="19"/>
  <c r="AC4948" i="19"/>
  <c r="AC4955" i="19"/>
  <c r="AC4962" i="19"/>
  <c r="AC4969" i="19"/>
  <c r="AC4976" i="19"/>
  <c r="AC4983" i="19"/>
  <c r="AC4990" i="19"/>
  <c r="AC4997" i="19"/>
  <c r="AC5004" i="19"/>
  <c r="AC5011" i="19"/>
  <c r="AC5018" i="19"/>
  <c r="AC5025" i="19"/>
  <c r="AC5032" i="19"/>
  <c r="AC5039" i="19"/>
  <c r="AC5046" i="19"/>
  <c r="AC5053" i="19"/>
  <c r="AC5060" i="19"/>
  <c r="AC5067" i="19"/>
  <c r="AC5074" i="19"/>
  <c r="AC5081" i="19"/>
  <c r="AC5088" i="19"/>
  <c r="AC5095" i="19"/>
  <c r="AC5102" i="19"/>
  <c r="AC5109" i="19"/>
  <c r="AC5116" i="19"/>
  <c r="AC5123" i="19"/>
  <c r="AC5130" i="19"/>
  <c r="AC5137" i="19"/>
  <c r="AC5144" i="19"/>
  <c r="AC5151" i="19"/>
  <c r="AC5158" i="19"/>
  <c r="AC5165" i="19"/>
  <c r="AC5172" i="19"/>
  <c r="AC5179" i="19"/>
  <c r="AC5186" i="19"/>
  <c r="AC5193" i="19"/>
  <c r="AC5200" i="19"/>
  <c r="AC5207" i="19"/>
  <c r="AC5214" i="19"/>
  <c r="AC5221" i="19"/>
  <c r="AC5228" i="19"/>
  <c r="AC5235" i="19"/>
  <c r="AC5242" i="19"/>
  <c r="AC5249" i="19"/>
  <c r="AC5256" i="19"/>
  <c r="AC5263" i="19"/>
  <c r="AC5270" i="19"/>
  <c r="AC5277" i="19"/>
  <c r="AC5284" i="19"/>
  <c r="AC5291" i="19"/>
  <c r="AC5298" i="19"/>
  <c r="AC5305" i="19"/>
  <c r="AC5312" i="19"/>
  <c r="AC5319" i="19"/>
  <c r="AC5326" i="19"/>
  <c r="AC5333" i="19"/>
  <c r="AC5340" i="19"/>
  <c r="AC5347" i="19"/>
  <c r="AC5354" i="19"/>
  <c r="AC5361" i="19"/>
  <c r="AC5368" i="19"/>
  <c r="AC5375" i="19"/>
  <c r="AC5382" i="19"/>
  <c r="AC5389" i="19"/>
  <c r="AC5396" i="19"/>
  <c r="AC5403" i="19"/>
  <c r="AC5410" i="19"/>
  <c r="AC5417" i="19"/>
  <c r="AC5424" i="19"/>
  <c r="AC5431" i="19"/>
  <c r="AC5438" i="19"/>
  <c r="AC5445" i="19"/>
  <c r="AC5452" i="19"/>
  <c r="AC5459" i="19"/>
  <c r="AC5466" i="19"/>
  <c r="AC5473" i="19"/>
  <c r="AC5480" i="19"/>
  <c r="AC5487" i="19"/>
  <c r="AC5494" i="19"/>
  <c r="AC5501" i="19"/>
  <c r="AC5508" i="19"/>
  <c r="AC5515" i="19"/>
  <c r="AC5522" i="19"/>
  <c r="AC5529" i="19"/>
  <c r="AC5536" i="19"/>
  <c r="AC5543" i="19"/>
  <c r="AC5550" i="19"/>
  <c r="AC5557" i="19"/>
  <c r="AC5564" i="19"/>
  <c r="AC5571" i="19"/>
  <c r="AC5578" i="19"/>
  <c r="AC5585" i="19"/>
  <c r="AC5592" i="19"/>
  <c r="AC5599" i="19"/>
  <c r="AC5606" i="19"/>
  <c r="AC5613" i="19"/>
  <c r="AC5620" i="19"/>
  <c r="AC5627" i="19"/>
  <c r="AC5634" i="19"/>
  <c r="AC5641" i="19"/>
  <c r="AC5648" i="19"/>
  <c r="AC5655" i="19"/>
  <c r="AC5662" i="19"/>
  <c r="AC5669" i="19"/>
  <c r="AC5676" i="19"/>
  <c r="AC5683" i="19"/>
  <c r="AC5690" i="19"/>
  <c r="AC5697" i="19"/>
  <c r="AC5704" i="19"/>
  <c r="AC5711" i="19"/>
  <c r="AC5718" i="19"/>
  <c r="AC5725" i="19"/>
  <c r="AC5732" i="19"/>
  <c r="AC5739" i="19"/>
  <c r="AC5746" i="19"/>
  <c r="AC5753" i="19"/>
  <c r="AC5760" i="19"/>
  <c r="AC5767" i="19"/>
  <c r="AC5774" i="19"/>
  <c r="AC5781" i="19"/>
  <c r="AC5788" i="19"/>
  <c r="AC5795" i="19"/>
  <c r="AC5802" i="19"/>
  <c r="AC5809" i="19"/>
  <c r="AC5816" i="19"/>
  <c r="AC5823" i="19"/>
  <c r="AC5830" i="19"/>
  <c r="AC5837" i="19"/>
  <c r="AC5844" i="19"/>
  <c r="AC5851" i="19"/>
  <c r="AC5858" i="19"/>
  <c r="AC5865" i="19"/>
  <c r="AC5872" i="19"/>
  <c r="AC5879" i="19"/>
  <c r="AC5886" i="19"/>
  <c r="AC5893" i="19"/>
  <c r="AC5900" i="19"/>
  <c r="AC5907" i="19"/>
  <c r="AC5914" i="19"/>
  <c r="AC5921" i="19"/>
  <c r="AC5928" i="19"/>
  <c r="AC5935" i="19"/>
  <c r="AC5942" i="19"/>
  <c r="AC5949" i="19"/>
  <c r="AC5956" i="19"/>
  <c r="AC5963" i="19"/>
  <c r="AC5970" i="19"/>
  <c r="AC5977" i="19"/>
  <c r="AC5984" i="19"/>
  <c r="AC5991" i="19"/>
  <c r="AC5998" i="19"/>
  <c r="AC6005" i="19"/>
  <c r="AC6012" i="19"/>
  <c r="AC6019" i="19"/>
  <c r="AC6026" i="19"/>
  <c r="AC6033" i="19"/>
  <c r="AC6040" i="19"/>
  <c r="AC6047" i="19"/>
  <c r="AC6054" i="19"/>
  <c r="AC6061" i="19"/>
  <c r="AC6068" i="19"/>
  <c r="AC6075" i="19"/>
  <c r="AC6082" i="19"/>
  <c r="AC6089" i="19"/>
  <c r="AC6096" i="19"/>
  <c r="AC6103" i="19"/>
  <c r="AC6110" i="19"/>
  <c r="AC6117" i="19"/>
  <c r="AC6124" i="19"/>
  <c r="AC6131" i="19"/>
  <c r="AC6138" i="19"/>
  <c r="AC6145" i="19"/>
  <c r="AC6152" i="19"/>
  <c r="AC6159" i="19"/>
  <c r="AC6166" i="19"/>
  <c r="AC6173" i="19"/>
  <c r="AC6180" i="19"/>
  <c r="AC6187" i="19"/>
  <c r="AC6194" i="19"/>
  <c r="AC6201" i="19"/>
  <c r="AC6208" i="19"/>
  <c r="AC6215" i="19"/>
  <c r="AC6222" i="19"/>
  <c r="AC6229" i="19"/>
  <c r="AC6236" i="19"/>
  <c r="AC6243" i="19"/>
  <c r="AC6250" i="19"/>
  <c r="AC6257" i="19"/>
  <c r="AC6264" i="19"/>
  <c r="AC6271" i="19"/>
  <c r="AC6278" i="19"/>
  <c r="AC6285" i="19"/>
  <c r="AC6292" i="19"/>
  <c r="AC6299" i="19"/>
  <c r="AC6306" i="19"/>
  <c r="AC6313" i="19"/>
  <c r="AC6320" i="19"/>
  <c r="AC6327" i="19"/>
  <c r="AC6334" i="19"/>
  <c r="AC6341" i="19"/>
  <c r="AC6348" i="19"/>
  <c r="AC6355" i="19"/>
  <c r="AC6362" i="19"/>
  <c r="AC6369" i="19"/>
  <c r="AC6376" i="19"/>
  <c r="AC6383" i="19"/>
  <c r="AC6390" i="19"/>
  <c r="AC6397" i="19"/>
  <c r="AC6404" i="19"/>
  <c r="AC6411" i="19"/>
  <c r="AC6418" i="19"/>
  <c r="AC6425" i="19"/>
  <c r="AC6432" i="19"/>
  <c r="AC6439" i="19"/>
  <c r="AC6446" i="19"/>
  <c r="AC6453" i="19"/>
  <c r="AC6460" i="19"/>
  <c r="AC6467" i="19"/>
  <c r="AC6474" i="19"/>
  <c r="AC6481" i="19"/>
  <c r="AC6488" i="19"/>
  <c r="AC6495" i="19"/>
  <c r="AC6502" i="19"/>
  <c r="AC6509" i="19"/>
  <c r="AC6516" i="19"/>
  <c r="AC6523" i="19"/>
  <c r="AC6530" i="19"/>
  <c r="AC6537" i="19"/>
  <c r="AC6544" i="19"/>
  <c r="AC6551" i="19"/>
  <c r="AC6558" i="19"/>
  <c r="AC6565" i="19"/>
  <c r="AC6572" i="19"/>
  <c r="AC6579" i="19"/>
  <c r="AC6586" i="19"/>
  <c r="AC6593" i="19"/>
  <c r="AC6600" i="19"/>
  <c r="AC6607" i="19"/>
  <c r="AC6614" i="19"/>
  <c r="AC6621" i="19"/>
  <c r="AC6628" i="19"/>
  <c r="AC6635" i="19"/>
  <c r="AC6642" i="19"/>
  <c r="AC6649" i="19"/>
  <c r="AC6656" i="19"/>
  <c r="AC6663" i="19"/>
  <c r="AC6670" i="19"/>
  <c r="AC6677" i="19"/>
  <c r="AC6684" i="19"/>
  <c r="AC6691" i="19"/>
  <c r="AC6698" i="19"/>
  <c r="AC6705" i="19"/>
  <c r="AC6712" i="19"/>
  <c r="AC6719" i="19"/>
  <c r="AC6726" i="19"/>
  <c r="AC6733" i="19"/>
  <c r="AC6740" i="19"/>
  <c r="AC6747" i="19"/>
  <c r="AC6754" i="19"/>
  <c r="AC6761" i="19"/>
  <c r="AC6768" i="19"/>
  <c r="AC6775" i="19"/>
  <c r="AC6782" i="19"/>
  <c r="AC6789" i="19"/>
  <c r="AC6796" i="19"/>
  <c r="AC6803" i="19"/>
  <c r="AC6810" i="19"/>
  <c r="AC6817" i="19"/>
  <c r="AC6824" i="19"/>
  <c r="AC6831" i="19"/>
  <c r="AC6838" i="19"/>
  <c r="AC6845" i="19"/>
  <c r="AC6852" i="19"/>
  <c r="AC6859" i="19"/>
  <c r="AC6866" i="19"/>
  <c r="AC6873" i="19"/>
  <c r="AC6880" i="19"/>
  <c r="AC6887" i="19"/>
  <c r="AC6894" i="19"/>
  <c r="AC6901" i="19"/>
  <c r="AC6908" i="19"/>
  <c r="AC6915" i="19"/>
  <c r="AC6922" i="19"/>
  <c r="AC6929" i="19"/>
  <c r="AC6936" i="19"/>
  <c r="AC6943" i="19"/>
  <c r="AC6950" i="19"/>
  <c r="AC6957" i="19"/>
  <c r="AC6964" i="19"/>
  <c r="AC6971" i="19"/>
  <c r="AC6978" i="19"/>
  <c r="AC6985" i="19"/>
  <c r="AC6992" i="19"/>
  <c r="AC6999" i="19"/>
  <c r="Y161" i="19"/>
  <c r="Z161" i="19"/>
  <c r="AA161" i="19"/>
  <c r="AB161" i="19"/>
  <c r="AC161" i="19"/>
  <c r="AD161" i="19"/>
  <c r="Y162" i="19"/>
  <c r="Z162" i="19"/>
  <c r="AA162" i="19"/>
  <c r="AB162" i="19"/>
  <c r="AC162" i="19"/>
  <c r="AD162" i="19"/>
  <c r="Y168" i="19"/>
  <c r="Z168" i="19"/>
  <c r="AA168" i="19"/>
  <c r="AB168" i="19"/>
  <c r="AC168" i="19"/>
  <c r="AD168" i="19"/>
  <c r="Y169" i="19"/>
  <c r="Z169" i="19"/>
  <c r="AA169" i="19"/>
  <c r="AB169" i="19"/>
  <c r="AC169" i="19"/>
  <c r="AD169" i="19"/>
  <c r="Y175" i="19"/>
  <c r="Z175" i="19"/>
  <c r="AA175" i="19"/>
  <c r="AB175" i="19"/>
  <c r="AC175" i="19"/>
  <c r="AD175" i="19"/>
  <c r="Y176" i="19"/>
  <c r="Z176" i="19"/>
  <c r="AA176" i="19"/>
  <c r="AB176" i="19"/>
  <c r="AC176" i="19"/>
  <c r="AD176" i="19"/>
  <c r="Y182" i="19"/>
  <c r="Z182" i="19"/>
  <c r="AA182" i="19"/>
  <c r="AB182" i="19"/>
  <c r="AC182" i="19"/>
  <c r="AD182" i="19"/>
  <c r="Y183" i="19"/>
  <c r="Z183" i="19"/>
  <c r="AA183" i="19"/>
  <c r="AB183" i="19"/>
  <c r="AC183" i="19"/>
  <c r="AD183" i="19"/>
  <c r="Y189" i="19"/>
  <c r="Z189" i="19"/>
  <c r="AA189" i="19"/>
  <c r="AB189" i="19"/>
  <c r="AC189" i="19"/>
  <c r="AD189" i="19"/>
  <c r="Y190" i="19"/>
  <c r="Z190" i="19"/>
  <c r="AA190" i="19"/>
  <c r="AB190" i="19"/>
  <c r="AC190" i="19"/>
  <c r="AD190" i="19"/>
  <c r="Y196" i="19"/>
  <c r="Z196" i="19"/>
  <c r="AA196" i="19"/>
  <c r="AB196" i="19"/>
  <c r="AC196" i="19"/>
  <c r="AD196" i="19"/>
  <c r="Y197" i="19"/>
  <c r="Z197" i="19"/>
  <c r="AA197" i="19"/>
  <c r="AB197" i="19"/>
  <c r="AC197" i="19"/>
  <c r="AD197" i="19"/>
  <c r="Y203" i="19"/>
  <c r="Z203" i="19"/>
  <c r="AA203" i="19"/>
  <c r="AB203" i="19"/>
  <c r="AC203" i="19"/>
  <c r="AD203" i="19"/>
  <c r="Y204" i="19"/>
  <c r="Z204" i="19"/>
  <c r="AA204" i="19"/>
  <c r="AB204" i="19"/>
  <c r="AC204" i="19"/>
  <c r="AD204" i="19"/>
  <c r="Y210" i="19"/>
  <c r="Z210" i="19"/>
  <c r="AA210" i="19"/>
  <c r="AB210" i="19"/>
  <c r="AC210" i="19"/>
  <c r="AD210" i="19"/>
  <c r="Y211" i="19"/>
  <c r="Z211" i="19"/>
  <c r="AA211" i="19"/>
  <c r="AB211" i="19"/>
  <c r="AC211" i="19"/>
  <c r="AD211" i="19"/>
  <c r="Y217" i="19"/>
  <c r="Z217" i="19"/>
  <c r="AA217" i="19"/>
  <c r="AB217" i="19"/>
  <c r="AC217" i="19"/>
  <c r="AD217" i="19"/>
  <c r="Y218" i="19"/>
  <c r="Z218" i="19"/>
  <c r="AA218" i="19"/>
  <c r="AB218" i="19"/>
  <c r="AC218" i="19"/>
  <c r="AD218" i="19"/>
  <c r="Y224" i="19"/>
  <c r="Z224" i="19"/>
  <c r="AA224" i="19"/>
  <c r="AB224" i="19"/>
  <c r="AC224" i="19"/>
  <c r="AD224" i="19"/>
  <c r="Y225" i="19"/>
  <c r="Z225" i="19"/>
  <c r="AA225" i="19"/>
  <c r="AB225" i="19"/>
  <c r="AC225" i="19"/>
  <c r="AD225" i="19"/>
  <c r="Y231" i="19"/>
  <c r="Z231" i="19"/>
  <c r="AA231" i="19"/>
  <c r="AB231" i="19"/>
  <c r="AC231" i="19"/>
  <c r="AD231" i="19"/>
  <c r="Y232" i="19"/>
  <c r="Z232" i="19"/>
  <c r="AA232" i="19"/>
  <c r="AB232" i="19"/>
  <c r="AC232" i="19"/>
  <c r="AD232" i="19"/>
  <c r="Y238" i="19"/>
  <c r="Z238" i="19"/>
  <c r="AA238" i="19"/>
  <c r="AB238" i="19"/>
  <c r="AC238" i="19"/>
  <c r="AD238" i="19"/>
  <c r="Y239" i="19"/>
  <c r="Z239" i="19"/>
  <c r="AA239" i="19"/>
  <c r="AB239" i="19"/>
  <c r="AC239" i="19"/>
  <c r="AD239" i="19"/>
  <c r="Y245" i="19"/>
  <c r="Z245" i="19"/>
  <c r="AA245" i="19"/>
  <c r="AB245" i="19"/>
  <c r="AC245" i="19"/>
  <c r="AD245" i="19"/>
  <c r="Y246" i="19"/>
  <c r="Z246" i="19"/>
  <c r="AA246" i="19"/>
  <c r="AB246" i="19"/>
  <c r="AC246" i="19"/>
  <c r="AD246" i="19"/>
  <c r="Y252" i="19"/>
  <c r="Z252" i="19"/>
  <c r="AA252" i="19"/>
  <c r="AB252" i="19"/>
  <c r="AC252" i="19"/>
  <c r="AD252" i="19"/>
  <c r="Y253" i="19"/>
  <c r="Z253" i="19"/>
  <c r="AA253" i="19"/>
  <c r="AB253" i="19"/>
  <c r="AC253" i="19"/>
  <c r="AD253" i="19"/>
  <c r="Y259" i="19"/>
  <c r="Z259" i="19"/>
  <c r="AA259" i="19"/>
  <c r="AB259" i="19"/>
  <c r="AC259" i="19"/>
  <c r="AD259" i="19"/>
  <c r="Y260" i="19"/>
  <c r="Z260" i="19"/>
  <c r="AA260" i="19"/>
  <c r="AB260" i="19"/>
  <c r="AC260" i="19"/>
  <c r="AD260" i="19"/>
  <c r="Y266" i="19"/>
  <c r="Z266" i="19"/>
  <c r="AA266" i="19"/>
  <c r="AB266" i="19"/>
  <c r="AC266" i="19"/>
  <c r="AD266" i="19"/>
  <c r="Y267" i="19"/>
  <c r="Z267" i="19"/>
  <c r="AA267" i="19"/>
  <c r="AB267" i="19"/>
  <c r="AC267" i="19"/>
  <c r="AD267" i="19"/>
  <c r="Y273" i="19"/>
  <c r="Z273" i="19"/>
  <c r="AA273" i="19"/>
  <c r="AB273" i="19"/>
  <c r="AC273" i="19"/>
  <c r="AD273" i="19"/>
  <c r="Y274" i="19"/>
  <c r="Z274" i="19"/>
  <c r="AA274" i="19"/>
  <c r="AB274" i="19"/>
  <c r="AC274" i="19"/>
  <c r="AD274" i="19"/>
  <c r="Y280" i="19"/>
  <c r="Z280" i="19"/>
  <c r="AA280" i="19"/>
  <c r="AB280" i="19"/>
  <c r="AC280" i="19"/>
  <c r="AD280" i="19"/>
  <c r="Y281" i="19"/>
  <c r="Z281" i="19"/>
  <c r="AA281" i="19"/>
  <c r="AB281" i="19"/>
  <c r="AC281" i="19"/>
  <c r="AD281" i="19"/>
  <c r="Y287" i="19"/>
  <c r="Z287" i="19"/>
  <c r="AA287" i="19"/>
  <c r="AB287" i="19"/>
  <c r="AC287" i="19"/>
  <c r="AD287" i="19"/>
  <c r="Y288" i="19"/>
  <c r="Z288" i="19"/>
  <c r="AA288" i="19"/>
  <c r="AB288" i="19"/>
  <c r="AC288" i="19"/>
  <c r="AD288" i="19"/>
  <c r="Y294" i="19"/>
  <c r="Z294" i="19"/>
  <c r="AA294" i="19"/>
  <c r="AB294" i="19"/>
  <c r="AC294" i="19"/>
  <c r="AD294" i="19"/>
  <c r="Y295" i="19"/>
  <c r="Z295" i="19"/>
  <c r="AA295" i="19"/>
  <c r="AB295" i="19"/>
  <c r="AC295" i="19"/>
  <c r="AD295" i="19"/>
  <c r="Y301" i="19"/>
  <c r="Z301" i="19"/>
  <c r="AA301" i="19"/>
  <c r="AB301" i="19"/>
  <c r="AC301" i="19"/>
  <c r="AD301" i="19"/>
  <c r="Y302" i="19"/>
  <c r="Z302" i="19"/>
  <c r="AA302" i="19"/>
  <c r="AB302" i="19"/>
  <c r="AC302" i="19"/>
  <c r="AD302" i="19"/>
  <c r="Y308" i="19"/>
  <c r="Z308" i="19"/>
  <c r="AA308" i="19"/>
  <c r="AB308" i="19"/>
  <c r="AC308" i="19"/>
  <c r="AD308" i="19"/>
  <c r="Y309" i="19"/>
  <c r="Z309" i="19"/>
  <c r="AA309" i="19"/>
  <c r="AB309" i="19"/>
  <c r="AC309" i="19"/>
  <c r="AD309" i="19"/>
  <c r="Y315" i="19"/>
  <c r="Z315" i="19"/>
  <c r="AA315" i="19"/>
  <c r="AB315" i="19"/>
  <c r="AC315" i="19"/>
  <c r="AD315" i="19"/>
  <c r="Y316" i="19"/>
  <c r="Z316" i="19"/>
  <c r="AA316" i="19"/>
  <c r="AB316" i="19"/>
  <c r="AC316" i="19"/>
  <c r="AD316" i="19"/>
  <c r="Y322" i="19"/>
  <c r="Z322" i="19"/>
  <c r="AA322" i="19"/>
  <c r="AB322" i="19"/>
  <c r="AC322" i="19"/>
  <c r="AD322" i="19"/>
  <c r="Y323" i="19"/>
  <c r="Z323" i="19"/>
  <c r="AA323" i="19"/>
  <c r="AB323" i="19"/>
  <c r="AC323" i="19"/>
  <c r="AD323" i="19"/>
  <c r="Y329" i="19"/>
  <c r="Z329" i="19"/>
  <c r="AA329" i="19"/>
  <c r="AB329" i="19"/>
  <c r="AC329" i="19"/>
  <c r="AD329" i="19"/>
  <c r="Y330" i="19"/>
  <c r="Z330" i="19"/>
  <c r="AA330" i="19"/>
  <c r="AB330" i="19"/>
  <c r="AC330" i="19"/>
  <c r="AD330" i="19"/>
  <c r="Y336" i="19"/>
  <c r="Z336" i="19"/>
  <c r="AA336" i="19"/>
  <c r="AB336" i="19"/>
  <c r="AC336" i="19"/>
  <c r="AD336" i="19"/>
  <c r="Y337" i="19"/>
  <c r="Z337" i="19"/>
  <c r="AA337" i="19"/>
  <c r="AB337" i="19"/>
  <c r="AC337" i="19"/>
  <c r="AD337" i="19"/>
  <c r="Y343" i="19"/>
  <c r="Z343" i="19"/>
  <c r="AA343" i="19"/>
  <c r="AB343" i="19"/>
  <c r="AC343" i="19"/>
  <c r="AD343" i="19"/>
  <c r="Y344" i="19"/>
  <c r="Z344" i="19"/>
  <c r="AA344" i="19"/>
  <c r="AB344" i="19"/>
  <c r="AC344" i="19"/>
  <c r="AD344" i="19"/>
  <c r="Y350" i="19"/>
  <c r="Z350" i="19"/>
  <c r="AA350" i="19"/>
  <c r="AB350" i="19"/>
  <c r="AC350" i="19"/>
  <c r="AD350" i="19"/>
  <c r="Y351" i="19"/>
  <c r="Z351" i="19"/>
  <c r="AA351" i="19"/>
  <c r="AB351" i="19"/>
  <c r="AC351" i="19"/>
  <c r="AD351" i="19"/>
  <c r="Y357" i="19"/>
  <c r="Z357" i="19"/>
  <c r="AA357" i="19"/>
  <c r="AB357" i="19"/>
  <c r="AC357" i="19"/>
  <c r="AD357" i="19"/>
  <c r="Y358" i="19"/>
  <c r="Z358" i="19"/>
  <c r="AA358" i="19"/>
  <c r="AB358" i="19"/>
  <c r="AC358" i="19"/>
  <c r="AD358" i="19"/>
  <c r="Y364" i="19"/>
  <c r="Z364" i="19"/>
  <c r="AA364" i="19"/>
  <c r="AB364" i="19"/>
  <c r="AC364" i="19"/>
  <c r="AD364" i="19"/>
  <c r="Y365" i="19"/>
  <c r="Z365" i="19"/>
  <c r="AA365" i="19"/>
  <c r="AB365" i="19"/>
  <c r="AC365" i="19"/>
  <c r="AD365" i="19"/>
  <c r="Y371" i="19"/>
  <c r="Z371" i="19"/>
  <c r="AA371" i="19"/>
  <c r="AB371" i="19"/>
  <c r="AC371" i="19"/>
  <c r="AD371" i="19"/>
  <c r="Y372" i="19"/>
  <c r="Z372" i="19"/>
  <c r="AA372" i="19"/>
  <c r="AB372" i="19"/>
  <c r="AC372" i="19"/>
  <c r="AD372" i="19"/>
  <c r="Y378" i="19"/>
  <c r="Z378" i="19"/>
  <c r="AA378" i="19"/>
  <c r="AB378" i="19"/>
  <c r="AC378" i="19"/>
  <c r="AD378" i="19"/>
  <c r="Y379" i="19"/>
  <c r="Z379" i="19"/>
  <c r="AA379" i="19"/>
  <c r="AB379" i="19"/>
  <c r="AC379" i="19"/>
  <c r="AD379" i="19"/>
  <c r="Y385" i="19"/>
  <c r="Z385" i="19"/>
  <c r="AA385" i="19"/>
  <c r="AB385" i="19"/>
  <c r="AC385" i="19"/>
  <c r="AD385" i="19"/>
  <c r="Y386" i="19"/>
  <c r="Z386" i="19"/>
  <c r="AA386" i="19"/>
  <c r="AB386" i="19"/>
  <c r="AC386" i="19"/>
  <c r="AD386" i="19"/>
  <c r="Y392" i="19"/>
  <c r="Z392" i="19"/>
  <c r="AA392" i="19"/>
  <c r="AB392" i="19"/>
  <c r="AC392" i="19"/>
  <c r="AD392" i="19"/>
  <c r="Y393" i="19"/>
  <c r="Z393" i="19"/>
  <c r="AA393" i="19"/>
  <c r="AB393" i="19"/>
  <c r="AC393" i="19"/>
  <c r="AD393" i="19"/>
  <c r="Y399" i="19"/>
  <c r="Z399" i="19"/>
  <c r="AA399" i="19"/>
  <c r="AB399" i="19"/>
  <c r="AC399" i="19"/>
  <c r="AD399" i="19"/>
  <c r="Y400" i="19"/>
  <c r="Z400" i="19"/>
  <c r="AA400" i="19"/>
  <c r="AB400" i="19"/>
  <c r="AC400" i="19"/>
  <c r="AD400" i="19"/>
  <c r="Y406" i="19"/>
  <c r="Z406" i="19"/>
  <c r="AA406" i="19"/>
  <c r="AB406" i="19"/>
  <c r="AC406" i="19"/>
  <c r="AD406" i="19"/>
  <c r="Y407" i="19"/>
  <c r="Z407" i="19"/>
  <c r="AA407" i="19"/>
  <c r="AB407" i="19"/>
  <c r="AC407" i="19"/>
  <c r="AD407" i="19"/>
  <c r="Y413" i="19"/>
  <c r="Z413" i="19"/>
  <c r="AA413" i="19"/>
  <c r="AB413" i="19"/>
  <c r="AC413" i="19"/>
  <c r="AD413" i="19"/>
  <c r="Y414" i="19"/>
  <c r="Z414" i="19"/>
  <c r="AA414" i="19"/>
  <c r="AB414" i="19"/>
  <c r="AC414" i="19"/>
  <c r="AD414" i="19"/>
  <c r="Y420" i="19"/>
  <c r="Z420" i="19"/>
  <c r="AA420" i="19"/>
  <c r="AB420" i="19"/>
  <c r="AC420" i="19"/>
  <c r="AD420" i="19"/>
  <c r="Y421" i="19"/>
  <c r="Z421" i="19"/>
  <c r="AA421" i="19"/>
  <c r="AB421" i="19"/>
  <c r="AC421" i="19"/>
  <c r="AD421" i="19"/>
  <c r="Y427" i="19"/>
  <c r="Z427" i="19"/>
  <c r="AA427" i="19"/>
  <c r="AB427" i="19"/>
  <c r="AC427" i="19"/>
  <c r="AD427" i="19"/>
  <c r="Y428" i="19"/>
  <c r="Z428" i="19"/>
  <c r="AA428" i="19"/>
  <c r="AB428" i="19"/>
  <c r="AC428" i="19"/>
  <c r="AD428" i="19"/>
  <c r="Y434" i="19"/>
  <c r="Z434" i="19"/>
  <c r="AA434" i="19"/>
  <c r="AB434" i="19"/>
  <c r="AC434" i="19"/>
  <c r="AD434" i="19"/>
  <c r="Y435" i="19"/>
  <c r="Z435" i="19"/>
  <c r="AA435" i="19"/>
  <c r="AB435" i="19"/>
  <c r="AC435" i="19"/>
  <c r="AD435" i="19"/>
  <c r="Y441" i="19"/>
  <c r="Z441" i="19"/>
  <c r="AA441" i="19"/>
  <c r="AB441" i="19"/>
  <c r="AC441" i="19"/>
  <c r="AD441" i="19"/>
  <c r="Y442" i="19"/>
  <c r="Z442" i="19"/>
  <c r="AA442" i="19"/>
  <c r="AB442" i="19"/>
  <c r="AC442" i="19"/>
  <c r="AD442" i="19"/>
  <c r="Y448" i="19"/>
  <c r="Z448" i="19"/>
  <c r="AA448" i="19"/>
  <c r="AB448" i="19"/>
  <c r="AC448" i="19"/>
  <c r="AD448" i="19"/>
  <c r="Y449" i="19"/>
  <c r="Z449" i="19"/>
  <c r="AA449" i="19"/>
  <c r="AB449" i="19"/>
  <c r="AC449" i="19"/>
  <c r="AD449" i="19"/>
  <c r="Y455" i="19"/>
  <c r="Z455" i="19"/>
  <c r="AA455" i="19"/>
  <c r="AB455" i="19"/>
  <c r="AC455" i="19"/>
  <c r="AD455" i="19"/>
  <c r="Y456" i="19"/>
  <c r="Z456" i="19"/>
  <c r="AA456" i="19"/>
  <c r="AB456" i="19"/>
  <c r="AC456" i="19"/>
  <c r="AD456" i="19"/>
  <c r="Y462" i="19"/>
  <c r="Z462" i="19"/>
  <c r="AA462" i="19"/>
  <c r="AB462" i="19"/>
  <c r="AC462" i="19"/>
  <c r="AD462" i="19"/>
  <c r="Y463" i="19"/>
  <c r="Z463" i="19"/>
  <c r="AA463" i="19"/>
  <c r="AB463" i="19"/>
  <c r="AC463" i="19"/>
  <c r="AD463" i="19"/>
  <c r="Y469" i="19"/>
  <c r="Z469" i="19"/>
  <c r="AA469" i="19"/>
  <c r="AB469" i="19"/>
  <c r="AC469" i="19"/>
  <c r="AD469" i="19"/>
  <c r="Y470" i="19"/>
  <c r="Z470" i="19"/>
  <c r="AA470" i="19"/>
  <c r="AB470" i="19"/>
  <c r="AC470" i="19"/>
  <c r="AD470" i="19"/>
  <c r="Y476" i="19"/>
  <c r="Z476" i="19"/>
  <c r="AA476" i="19"/>
  <c r="AB476" i="19"/>
  <c r="AC476" i="19"/>
  <c r="AD476" i="19"/>
  <c r="Y477" i="19"/>
  <c r="Z477" i="19"/>
  <c r="AA477" i="19"/>
  <c r="AB477" i="19"/>
  <c r="AC477" i="19"/>
  <c r="AD477" i="19"/>
  <c r="Y483" i="19"/>
  <c r="Z483" i="19"/>
  <c r="AA483" i="19"/>
  <c r="AB483" i="19"/>
  <c r="AC483" i="19"/>
  <c r="AD483" i="19"/>
  <c r="Y484" i="19"/>
  <c r="Z484" i="19"/>
  <c r="AA484" i="19"/>
  <c r="AB484" i="19"/>
  <c r="AC484" i="19"/>
  <c r="AD484" i="19"/>
  <c r="Y490" i="19"/>
  <c r="Z490" i="19"/>
  <c r="AA490" i="19"/>
  <c r="AB490" i="19"/>
  <c r="AC490" i="19"/>
  <c r="AD490" i="19"/>
  <c r="Y491" i="19"/>
  <c r="Z491" i="19"/>
  <c r="AA491" i="19"/>
  <c r="AB491" i="19"/>
  <c r="AC491" i="19"/>
  <c r="AD491" i="19"/>
  <c r="Y497" i="19"/>
  <c r="Z497" i="19"/>
  <c r="AA497" i="19"/>
  <c r="AB497" i="19"/>
  <c r="AC497" i="19"/>
  <c r="AD497" i="19"/>
  <c r="Y498" i="19"/>
  <c r="Z498" i="19"/>
  <c r="AA498" i="19"/>
  <c r="AB498" i="19"/>
  <c r="AC498" i="19"/>
  <c r="AD498" i="19"/>
  <c r="Y504" i="19"/>
  <c r="Z504" i="19"/>
  <c r="AA504" i="19"/>
  <c r="AB504" i="19"/>
  <c r="AC504" i="19"/>
  <c r="AD504" i="19"/>
  <c r="Y505" i="19"/>
  <c r="Z505" i="19"/>
  <c r="AA505" i="19"/>
  <c r="AB505" i="19"/>
  <c r="AC505" i="19"/>
  <c r="AD505" i="19"/>
  <c r="Y511" i="19"/>
  <c r="Z511" i="19"/>
  <c r="AA511" i="19"/>
  <c r="AB511" i="19"/>
  <c r="AC511" i="19"/>
  <c r="AD511" i="19"/>
  <c r="Y512" i="19"/>
  <c r="Z512" i="19"/>
  <c r="AA512" i="19"/>
  <c r="AB512" i="19"/>
  <c r="AC512" i="19"/>
  <c r="AD512" i="19"/>
  <c r="Y518" i="19"/>
  <c r="Z518" i="19"/>
  <c r="AA518" i="19"/>
  <c r="AB518" i="19"/>
  <c r="AC518" i="19"/>
  <c r="AD518" i="19"/>
  <c r="Y519" i="19"/>
  <c r="Z519" i="19"/>
  <c r="AA519" i="19"/>
  <c r="AB519" i="19"/>
  <c r="AC519" i="19"/>
  <c r="AD519" i="19"/>
  <c r="Y525" i="19"/>
  <c r="Z525" i="19"/>
  <c r="AA525" i="19"/>
  <c r="AB525" i="19"/>
  <c r="AC525" i="19"/>
  <c r="AD525" i="19"/>
  <c r="Y526" i="19"/>
  <c r="Z526" i="19"/>
  <c r="AA526" i="19"/>
  <c r="AB526" i="19"/>
  <c r="AC526" i="19"/>
  <c r="AD526" i="19"/>
  <c r="Y532" i="19"/>
  <c r="Z532" i="19"/>
  <c r="AA532" i="19"/>
  <c r="AB532" i="19"/>
  <c r="AC532" i="19"/>
  <c r="AD532" i="19"/>
  <c r="Y533" i="19"/>
  <c r="Z533" i="19"/>
  <c r="AA533" i="19"/>
  <c r="AB533" i="19"/>
  <c r="AC533" i="19"/>
  <c r="AD533" i="19"/>
  <c r="Y539" i="19"/>
  <c r="Z539" i="19"/>
  <c r="AA539" i="19"/>
  <c r="AB539" i="19"/>
  <c r="AC539" i="19"/>
  <c r="AD539" i="19"/>
  <c r="Y540" i="19"/>
  <c r="Z540" i="19"/>
  <c r="AA540" i="19"/>
  <c r="AB540" i="19"/>
  <c r="AC540" i="19"/>
  <c r="AD540" i="19"/>
  <c r="Y546" i="19"/>
  <c r="Z546" i="19"/>
  <c r="AA546" i="19"/>
  <c r="AB546" i="19"/>
  <c r="AC546" i="19"/>
  <c r="AD546" i="19"/>
  <c r="Y547" i="19"/>
  <c r="Z547" i="19"/>
  <c r="AA547" i="19"/>
  <c r="AB547" i="19"/>
  <c r="AC547" i="19"/>
  <c r="AD547" i="19"/>
  <c r="Y553" i="19"/>
  <c r="Z553" i="19"/>
  <c r="AA553" i="19"/>
  <c r="AB553" i="19"/>
  <c r="AC553" i="19"/>
  <c r="AD553" i="19"/>
  <c r="Y554" i="19"/>
  <c r="Z554" i="19"/>
  <c r="AA554" i="19"/>
  <c r="AB554" i="19"/>
  <c r="AC554" i="19"/>
  <c r="AD554" i="19"/>
  <c r="Y560" i="19"/>
  <c r="Z560" i="19"/>
  <c r="AA560" i="19"/>
  <c r="AB560" i="19"/>
  <c r="AC560" i="19"/>
  <c r="AD560" i="19"/>
  <c r="Y561" i="19"/>
  <c r="Z561" i="19"/>
  <c r="AA561" i="19"/>
  <c r="AB561" i="19"/>
  <c r="AC561" i="19"/>
  <c r="AD561" i="19"/>
  <c r="Y567" i="19"/>
  <c r="Z567" i="19"/>
  <c r="AA567" i="19"/>
  <c r="AB567" i="19"/>
  <c r="AC567" i="19"/>
  <c r="AD567" i="19"/>
  <c r="Y568" i="19"/>
  <c r="Z568" i="19"/>
  <c r="AA568" i="19"/>
  <c r="AB568" i="19"/>
  <c r="AC568" i="19"/>
  <c r="AD568" i="19"/>
  <c r="Y574" i="19"/>
  <c r="Z574" i="19"/>
  <c r="AA574" i="19"/>
  <c r="AB574" i="19"/>
  <c r="AC574" i="19"/>
  <c r="AD574" i="19"/>
  <c r="Y575" i="19"/>
  <c r="Z575" i="19"/>
  <c r="AA575" i="19"/>
  <c r="AB575" i="19"/>
  <c r="AC575" i="19"/>
  <c r="AD575" i="19"/>
  <c r="Y581" i="19"/>
  <c r="Z581" i="19"/>
  <c r="AA581" i="19"/>
  <c r="AB581" i="19"/>
  <c r="AC581" i="19"/>
  <c r="AD581" i="19"/>
  <c r="Y582" i="19"/>
  <c r="Z582" i="19"/>
  <c r="AA582" i="19"/>
  <c r="AB582" i="19"/>
  <c r="AC582" i="19"/>
  <c r="AD582" i="19"/>
  <c r="Y588" i="19"/>
  <c r="Z588" i="19"/>
  <c r="AA588" i="19"/>
  <c r="AB588" i="19"/>
  <c r="AC588" i="19"/>
  <c r="AD588" i="19"/>
  <c r="Y589" i="19"/>
  <c r="Z589" i="19"/>
  <c r="AA589" i="19"/>
  <c r="AB589" i="19"/>
  <c r="AC589" i="19"/>
  <c r="AD589" i="19"/>
  <c r="Y595" i="19"/>
  <c r="Z595" i="19"/>
  <c r="AA595" i="19"/>
  <c r="AB595" i="19"/>
  <c r="AC595" i="19"/>
  <c r="AD595" i="19"/>
  <c r="Y596" i="19"/>
  <c r="Z596" i="19"/>
  <c r="AA596" i="19"/>
  <c r="AB596" i="19"/>
  <c r="AC596" i="19"/>
  <c r="AD596" i="19"/>
  <c r="Y602" i="19"/>
  <c r="Z602" i="19"/>
  <c r="AA602" i="19"/>
  <c r="AB602" i="19"/>
  <c r="AC602" i="19"/>
  <c r="AD602" i="19"/>
  <c r="Y603" i="19"/>
  <c r="Z603" i="19"/>
  <c r="AA603" i="19"/>
  <c r="AB603" i="19"/>
  <c r="AC603" i="19"/>
  <c r="AD603" i="19"/>
  <c r="Y609" i="19"/>
  <c r="Z609" i="19"/>
  <c r="AA609" i="19"/>
  <c r="AB609" i="19"/>
  <c r="AC609" i="19"/>
  <c r="AD609" i="19"/>
  <c r="Y610" i="19"/>
  <c r="Z610" i="19"/>
  <c r="AA610" i="19"/>
  <c r="AB610" i="19"/>
  <c r="AC610" i="19"/>
  <c r="AD610" i="19"/>
  <c r="Y616" i="19"/>
  <c r="Z616" i="19"/>
  <c r="AA616" i="19"/>
  <c r="AB616" i="19"/>
  <c r="AC616" i="19"/>
  <c r="AD616" i="19"/>
  <c r="Y617" i="19"/>
  <c r="Z617" i="19"/>
  <c r="AA617" i="19"/>
  <c r="AB617" i="19"/>
  <c r="AC617" i="19"/>
  <c r="AD617" i="19"/>
  <c r="Y623" i="19"/>
  <c r="Z623" i="19"/>
  <c r="AA623" i="19"/>
  <c r="AB623" i="19"/>
  <c r="AC623" i="19"/>
  <c r="AD623" i="19"/>
  <c r="Y624" i="19"/>
  <c r="Z624" i="19"/>
  <c r="AA624" i="19"/>
  <c r="AB624" i="19"/>
  <c r="AC624" i="19"/>
  <c r="AD624" i="19"/>
  <c r="Y630" i="19"/>
  <c r="Z630" i="19"/>
  <c r="AA630" i="19"/>
  <c r="AB630" i="19"/>
  <c r="AC630" i="19"/>
  <c r="AD630" i="19"/>
  <c r="Y631" i="19"/>
  <c r="Z631" i="19"/>
  <c r="AA631" i="19"/>
  <c r="AB631" i="19"/>
  <c r="AC631" i="19"/>
  <c r="AD631" i="19"/>
  <c r="Y637" i="19"/>
  <c r="Z637" i="19"/>
  <c r="AA637" i="19"/>
  <c r="AB637" i="19"/>
  <c r="AC637" i="19"/>
  <c r="AD637" i="19"/>
  <c r="Y638" i="19"/>
  <c r="Z638" i="19"/>
  <c r="AA638" i="19"/>
  <c r="AB638" i="19"/>
  <c r="AC638" i="19"/>
  <c r="AD638" i="19"/>
  <c r="Y644" i="19"/>
  <c r="Z644" i="19"/>
  <c r="AA644" i="19"/>
  <c r="AB644" i="19"/>
  <c r="AC644" i="19"/>
  <c r="AD644" i="19"/>
  <c r="Y645" i="19"/>
  <c r="Z645" i="19"/>
  <c r="AA645" i="19"/>
  <c r="AB645" i="19"/>
  <c r="AC645" i="19"/>
  <c r="AD645" i="19"/>
  <c r="Y651" i="19"/>
  <c r="Z651" i="19"/>
  <c r="AA651" i="19"/>
  <c r="AB651" i="19"/>
  <c r="AC651" i="19"/>
  <c r="AD651" i="19"/>
  <c r="Y652" i="19"/>
  <c r="Z652" i="19"/>
  <c r="AA652" i="19"/>
  <c r="AB652" i="19"/>
  <c r="AC652" i="19"/>
  <c r="AD652" i="19"/>
  <c r="Y658" i="19"/>
  <c r="Z658" i="19"/>
  <c r="AA658" i="19"/>
  <c r="AB658" i="19"/>
  <c r="AC658" i="19"/>
  <c r="AD658" i="19"/>
  <c r="Y659" i="19"/>
  <c r="Z659" i="19"/>
  <c r="AA659" i="19"/>
  <c r="AB659" i="19"/>
  <c r="AC659" i="19"/>
  <c r="AD659" i="19"/>
  <c r="Y665" i="19"/>
  <c r="Z665" i="19"/>
  <c r="AA665" i="19"/>
  <c r="AB665" i="19"/>
  <c r="AC665" i="19"/>
  <c r="AD665" i="19"/>
  <c r="Y666" i="19"/>
  <c r="Z666" i="19"/>
  <c r="AA666" i="19"/>
  <c r="AB666" i="19"/>
  <c r="AC666" i="19"/>
  <c r="AD666" i="19"/>
  <c r="Y672" i="19"/>
  <c r="Z672" i="19"/>
  <c r="AA672" i="19"/>
  <c r="AB672" i="19"/>
  <c r="AC672" i="19"/>
  <c r="AD672" i="19"/>
  <c r="Y673" i="19"/>
  <c r="Z673" i="19"/>
  <c r="AA673" i="19"/>
  <c r="AB673" i="19"/>
  <c r="AC673" i="19"/>
  <c r="AD673" i="19"/>
  <c r="Y679" i="19"/>
  <c r="Z679" i="19"/>
  <c r="AA679" i="19"/>
  <c r="AB679" i="19"/>
  <c r="AC679" i="19"/>
  <c r="AD679" i="19"/>
  <c r="Y680" i="19"/>
  <c r="Z680" i="19"/>
  <c r="AA680" i="19"/>
  <c r="AB680" i="19"/>
  <c r="AC680" i="19"/>
  <c r="AD680" i="19"/>
  <c r="Y686" i="19"/>
  <c r="Z686" i="19"/>
  <c r="AA686" i="19"/>
  <c r="AB686" i="19"/>
  <c r="AC686" i="19"/>
  <c r="AD686" i="19"/>
  <c r="Y687" i="19"/>
  <c r="Z687" i="19"/>
  <c r="AA687" i="19"/>
  <c r="AB687" i="19"/>
  <c r="AC687" i="19"/>
  <c r="AD687" i="19"/>
  <c r="Y693" i="19"/>
  <c r="Z693" i="19"/>
  <c r="AA693" i="19"/>
  <c r="AB693" i="19"/>
  <c r="AC693" i="19"/>
  <c r="AD693" i="19"/>
  <c r="Y694" i="19"/>
  <c r="Z694" i="19"/>
  <c r="AA694" i="19"/>
  <c r="AB694" i="19"/>
  <c r="AC694" i="19"/>
  <c r="AD694" i="19"/>
  <c r="Y700" i="19"/>
  <c r="Z700" i="19"/>
  <c r="AA700" i="19"/>
  <c r="AB700" i="19"/>
  <c r="AC700" i="19"/>
  <c r="AD700" i="19"/>
  <c r="Y701" i="19"/>
  <c r="Z701" i="19"/>
  <c r="AA701" i="19"/>
  <c r="AB701" i="19"/>
  <c r="AC701" i="19"/>
  <c r="AD701" i="19"/>
  <c r="Y707" i="19"/>
  <c r="Z707" i="19"/>
  <c r="AA707" i="19"/>
  <c r="AB707" i="19"/>
  <c r="AC707" i="19"/>
  <c r="AD707" i="19"/>
  <c r="Y708" i="19"/>
  <c r="Z708" i="19"/>
  <c r="AA708" i="19"/>
  <c r="AB708" i="19"/>
  <c r="AC708" i="19"/>
  <c r="AD708" i="19"/>
  <c r="Y714" i="19"/>
  <c r="Z714" i="19"/>
  <c r="AA714" i="19"/>
  <c r="AB714" i="19"/>
  <c r="AC714" i="19"/>
  <c r="AD714" i="19"/>
  <c r="Y715" i="19"/>
  <c r="Z715" i="19"/>
  <c r="AA715" i="19"/>
  <c r="AB715" i="19"/>
  <c r="AC715" i="19"/>
  <c r="AD715" i="19"/>
  <c r="Y721" i="19"/>
  <c r="Z721" i="19"/>
  <c r="AA721" i="19"/>
  <c r="AB721" i="19"/>
  <c r="AC721" i="19"/>
  <c r="AD721" i="19"/>
  <c r="Y722" i="19"/>
  <c r="Z722" i="19"/>
  <c r="AA722" i="19"/>
  <c r="AB722" i="19"/>
  <c r="AC722" i="19"/>
  <c r="AD722" i="19"/>
  <c r="Y728" i="19"/>
  <c r="Z728" i="19"/>
  <c r="AA728" i="19"/>
  <c r="AB728" i="19"/>
  <c r="AC728" i="19"/>
  <c r="AD728" i="19"/>
  <c r="Y729" i="19"/>
  <c r="Z729" i="19"/>
  <c r="AA729" i="19"/>
  <c r="AB729" i="19"/>
  <c r="AC729" i="19"/>
  <c r="AD729" i="19"/>
  <c r="Y735" i="19"/>
  <c r="Z735" i="19"/>
  <c r="AA735" i="19"/>
  <c r="AB735" i="19"/>
  <c r="AC735" i="19"/>
  <c r="AD735" i="19"/>
  <c r="Y736" i="19"/>
  <c r="Z736" i="19"/>
  <c r="AA736" i="19"/>
  <c r="AB736" i="19"/>
  <c r="AC736" i="19"/>
  <c r="AD736" i="19"/>
  <c r="Y742" i="19"/>
  <c r="Z742" i="19"/>
  <c r="AA742" i="19"/>
  <c r="AB742" i="19"/>
  <c r="AC742" i="19"/>
  <c r="AD742" i="19"/>
  <c r="Y743" i="19"/>
  <c r="Z743" i="19"/>
  <c r="AA743" i="19"/>
  <c r="AB743" i="19"/>
  <c r="AC743" i="19"/>
  <c r="AD743" i="19"/>
  <c r="Y749" i="19"/>
  <c r="Z749" i="19"/>
  <c r="AA749" i="19"/>
  <c r="AB749" i="19"/>
  <c r="AC749" i="19"/>
  <c r="AD749" i="19"/>
  <c r="Y750" i="19"/>
  <c r="Z750" i="19"/>
  <c r="AA750" i="19"/>
  <c r="AB750" i="19"/>
  <c r="AC750" i="19"/>
  <c r="AD750" i="19"/>
  <c r="Y756" i="19"/>
  <c r="Z756" i="19"/>
  <c r="AA756" i="19"/>
  <c r="AB756" i="19"/>
  <c r="AC756" i="19"/>
  <c r="AD756" i="19"/>
  <c r="Y757" i="19"/>
  <c r="Z757" i="19"/>
  <c r="AA757" i="19"/>
  <c r="AB757" i="19"/>
  <c r="AC757" i="19"/>
  <c r="AD757" i="19"/>
  <c r="Y763" i="19"/>
  <c r="Z763" i="19"/>
  <c r="AA763" i="19"/>
  <c r="AB763" i="19"/>
  <c r="AC763" i="19"/>
  <c r="AD763" i="19"/>
  <c r="Y764" i="19"/>
  <c r="Z764" i="19"/>
  <c r="AA764" i="19"/>
  <c r="AB764" i="19"/>
  <c r="AC764" i="19"/>
  <c r="AD764" i="19"/>
  <c r="Y770" i="19"/>
  <c r="Z770" i="19"/>
  <c r="AA770" i="19"/>
  <c r="AB770" i="19"/>
  <c r="AC770" i="19"/>
  <c r="AD770" i="19"/>
  <c r="Y771" i="19"/>
  <c r="Z771" i="19"/>
  <c r="AA771" i="19"/>
  <c r="AB771" i="19"/>
  <c r="AC771" i="19"/>
  <c r="AD771" i="19"/>
  <c r="Y777" i="19"/>
  <c r="Z777" i="19"/>
  <c r="AA777" i="19"/>
  <c r="AB777" i="19"/>
  <c r="AC777" i="19"/>
  <c r="AD777" i="19"/>
  <c r="Y778" i="19"/>
  <c r="Z778" i="19"/>
  <c r="AA778" i="19"/>
  <c r="AB778" i="19"/>
  <c r="AC778" i="19"/>
  <c r="AD778" i="19"/>
  <c r="Y784" i="19"/>
  <c r="Z784" i="19"/>
  <c r="AA784" i="19"/>
  <c r="AB784" i="19"/>
  <c r="AC784" i="19"/>
  <c r="AD784" i="19"/>
  <c r="Y785" i="19"/>
  <c r="Z785" i="19"/>
  <c r="AA785" i="19"/>
  <c r="AB785" i="19"/>
  <c r="AC785" i="19"/>
  <c r="AD785" i="19"/>
  <c r="Y791" i="19"/>
  <c r="Z791" i="19"/>
  <c r="AA791" i="19"/>
  <c r="AB791" i="19"/>
  <c r="AC791" i="19"/>
  <c r="AD791" i="19"/>
  <c r="Y792" i="19"/>
  <c r="Z792" i="19"/>
  <c r="AA792" i="19"/>
  <c r="AB792" i="19"/>
  <c r="AC792" i="19"/>
  <c r="AD792" i="19"/>
  <c r="Y798" i="19"/>
  <c r="Z798" i="19"/>
  <c r="AA798" i="19"/>
  <c r="AB798" i="19"/>
  <c r="AC798" i="19"/>
  <c r="AD798" i="19"/>
  <c r="Y799" i="19"/>
  <c r="Z799" i="19"/>
  <c r="AA799" i="19"/>
  <c r="AB799" i="19"/>
  <c r="AC799" i="19"/>
  <c r="AD799" i="19"/>
  <c r="Y805" i="19"/>
  <c r="Z805" i="19"/>
  <c r="AA805" i="19"/>
  <c r="AB805" i="19"/>
  <c r="AC805" i="19"/>
  <c r="AD805" i="19"/>
  <c r="Y806" i="19"/>
  <c r="Z806" i="19"/>
  <c r="AA806" i="19"/>
  <c r="AB806" i="19"/>
  <c r="AC806" i="19"/>
  <c r="AD806" i="19"/>
  <c r="Y812" i="19"/>
  <c r="Z812" i="19"/>
  <c r="AA812" i="19"/>
  <c r="AB812" i="19"/>
  <c r="AC812" i="19"/>
  <c r="AD812" i="19"/>
  <c r="Y813" i="19"/>
  <c r="Z813" i="19"/>
  <c r="AA813" i="19"/>
  <c r="AB813" i="19"/>
  <c r="AC813" i="19"/>
  <c r="AD813" i="19"/>
  <c r="Y819" i="19"/>
  <c r="Z819" i="19"/>
  <c r="AA819" i="19"/>
  <c r="AB819" i="19"/>
  <c r="AC819" i="19"/>
  <c r="AD819" i="19"/>
  <c r="Y820" i="19"/>
  <c r="Z820" i="19"/>
  <c r="AA820" i="19"/>
  <c r="AB820" i="19"/>
  <c r="AC820" i="19"/>
  <c r="AD820" i="19"/>
  <c r="Y826" i="19"/>
  <c r="Z826" i="19"/>
  <c r="AA826" i="19"/>
  <c r="AB826" i="19"/>
  <c r="AC826" i="19"/>
  <c r="AD826" i="19"/>
  <c r="Y827" i="19"/>
  <c r="Z827" i="19"/>
  <c r="AA827" i="19"/>
  <c r="AB827" i="19"/>
  <c r="AC827" i="19"/>
  <c r="AD827" i="19"/>
  <c r="Y833" i="19"/>
  <c r="Z833" i="19"/>
  <c r="AA833" i="19"/>
  <c r="AB833" i="19"/>
  <c r="AC833" i="19"/>
  <c r="AD833" i="19"/>
  <c r="Y834" i="19"/>
  <c r="Z834" i="19"/>
  <c r="AA834" i="19"/>
  <c r="AB834" i="19"/>
  <c r="AC834" i="19"/>
  <c r="AD834" i="19"/>
  <c r="Y840" i="19"/>
  <c r="Z840" i="19"/>
  <c r="AA840" i="19"/>
  <c r="AB840" i="19"/>
  <c r="AC840" i="19"/>
  <c r="AD840" i="19"/>
  <c r="Y841" i="19"/>
  <c r="Z841" i="19"/>
  <c r="AA841" i="19"/>
  <c r="AB841" i="19"/>
  <c r="AC841" i="19"/>
  <c r="AD841" i="19"/>
  <c r="Y847" i="19"/>
  <c r="Z847" i="19"/>
  <c r="AA847" i="19"/>
  <c r="AB847" i="19"/>
  <c r="AC847" i="19"/>
  <c r="AD847" i="19"/>
  <c r="Y848" i="19"/>
  <c r="Z848" i="19"/>
  <c r="AA848" i="19"/>
  <c r="AB848" i="19"/>
  <c r="AC848" i="19"/>
  <c r="AD848" i="19"/>
  <c r="Y854" i="19"/>
  <c r="Z854" i="19"/>
  <c r="AA854" i="19"/>
  <c r="AB854" i="19"/>
  <c r="AC854" i="19"/>
  <c r="AD854" i="19"/>
  <c r="Y855" i="19"/>
  <c r="Z855" i="19"/>
  <c r="AA855" i="19"/>
  <c r="AB855" i="19"/>
  <c r="AC855" i="19"/>
  <c r="AD855" i="19"/>
  <c r="Y861" i="19"/>
  <c r="Z861" i="19"/>
  <c r="AA861" i="19"/>
  <c r="AB861" i="19"/>
  <c r="AC861" i="19"/>
  <c r="AD861" i="19"/>
  <c r="Y862" i="19"/>
  <c r="Z862" i="19"/>
  <c r="AA862" i="19"/>
  <c r="AB862" i="19"/>
  <c r="AC862" i="19"/>
  <c r="AD862" i="19"/>
  <c r="Y868" i="19"/>
  <c r="Z868" i="19"/>
  <c r="AA868" i="19"/>
  <c r="AB868" i="19"/>
  <c r="AC868" i="19"/>
  <c r="AD868" i="19"/>
  <c r="Y869" i="19"/>
  <c r="Z869" i="19"/>
  <c r="AA869" i="19"/>
  <c r="AB869" i="19"/>
  <c r="AC869" i="19"/>
  <c r="AD869" i="19"/>
  <c r="Y875" i="19"/>
  <c r="Z875" i="19"/>
  <c r="AA875" i="19"/>
  <c r="AB875" i="19"/>
  <c r="AC875" i="19"/>
  <c r="AD875" i="19"/>
  <c r="Y876" i="19"/>
  <c r="Z876" i="19"/>
  <c r="AA876" i="19"/>
  <c r="AB876" i="19"/>
  <c r="AC876" i="19"/>
  <c r="AD876" i="19"/>
  <c r="Y882" i="19"/>
  <c r="Z882" i="19"/>
  <c r="AA882" i="19"/>
  <c r="AB882" i="19"/>
  <c r="AC882" i="19"/>
  <c r="AD882" i="19"/>
  <c r="Y883" i="19"/>
  <c r="Z883" i="19"/>
  <c r="AA883" i="19"/>
  <c r="AB883" i="19"/>
  <c r="AC883" i="19"/>
  <c r="AD883" i="19"/>
  <c r="Y889" i="19"/>
  <c r="Z889" i="19"/>
  <c r="AA889" i="19"/>
  <c r="AB889" i="19"/>
  <c r="AC889" i="19"/>
  <c r="AD889" i="19"/>
  <c r="Y890" i="19"/>
  <c r="Z890" i="19"/>
  <c r="AA890" i="19"/>
  <c r="AB890" i="19"/>
  <c r="AC890" i="19"/>
  <c r="AD890" i="19"/>
  <c r="Y896" i="19"/>
  <c r="Z896" i="19"/>
  <c r="AA896" i="19"/>
  <c r="AB896" i="19"/>
  <c r="AC896" i="19"/>
  <c r="AD896" i="19"/>
  <c r="Y897" i="19"/>
  <c r="Z897" i="19"/>
  <c r="AA897" i="19"/>
  <c r="AB897" i="19"/>
  <c r="AC897" i="19"/>
  <c r="AD897" i="19"/>
  <c r="Y903" i="19"/>
  <c r="Z903" i="19"/>
  <c r="AA903" i="19"/>
  <c r="AB903" i="19"/>
  <c r="AC903" i="19"/>
  <c r="AD903" i="19"/>
  <c r="Y904" i="19"/>
  <c r="Z904" i="19"/>
  <c r="AA904" i="19"/>
  <c r="AB904" i="19"/>
  <c r="AC904" i="19"/>
  <c r="AD904" i="19"/>
  <c r="Y910" i="19"/>
  <c r="Z910" i="19"/>
  <c r="AA910" i="19"/>
  <c r="AB910" i="19"/>
  <c r="AC910" i="19"/>
  <c r="AD910" i="19"/>
  <c r="Y911" i="19"/>
  <c r="Z911" i="19"/>
  <c r="AA911" i="19"/>
  <c r="AB911" i="19"/>
  <c r="AC911" i="19"/>
  <c r="AD911" i="19"/>
  <c r="Y917" i="19"/>
  <c r="Z917" i="19"/>
  <c r="AA917" i="19"/>
  <c r="AB917" i="19"/>
  <c r="AC917" i="19"/>
  <c r="AD917" i="19"/>
  <c r="Y918" i="19"/>
  <c r="Z918" i="19"/>
  <c r="AA918" i="19"/>
  <c r="AB918" i="19"/>
  <c r="AC918" i="19"/>
  <c r="AD918" i="19"/>
  <c r="Y924" i="19"/>
  <c r="Z924" i="19"/>
  <c r="AA924" i="19"/>
  <c r="AB924" i="19"/>
  <c r="AC924" i="19"/>
  <c r="AD924" i="19"/>
  <c r="Y925" i="19"/>
  <c r="Z925" i="19"/>
  <c r="AA925" i="19"/>
  <c r="AB925" i="19"/>
  <c r="AC925" i="19"/>
  <c r="AD925" i="19"/>
  <c r="Y931" i="19"/>
  <c r="Z931" i="19"/>
  <c r="AA931" i="19"/>
  <c r="AB931" i="19"/>
  <c r="AC931" i="19"/>
  <c r="AD931" i="19"/>
  <c r="Y932" i="19"/>
  <c r="Z932" i="19"/>
  <c r="AA932" i="19"/>
  <c r="AB932" i="19"/>
  <c r="AC932" i="19"/>
  <c r="AD932" i="19"/>
  <c r="Y938" i="19"/>
  <c r="Z938" i="19"/>
  <c r="AA938" i="19"/>
  <c r="AB938" i="19"/>
  <c r="AC938" i="19"/>
  <c r="AD938" i="19"/>
  <c r="Y939" i="19"/>
  <c r="Z939" i="19"/>
  <c r="AA939" i="19"/>
  <c r="AB939" i="19"/>
  <c r="AC939" i="19"/>
  <c r="AD939" i="19"/>
  <c r="Y945" i="19"/>
  <c r="Z945" i="19"/>
  <c r="AA945" i="19"/>
  <c r="AB945" i="19"/>
  <c r="AC945" i="19"/>
  <c r="AD945" i="19"/>
  <c r="Y946" i="19"/>
  <c r="Z946" i="19"/>
  <c r="AA946" i="19"/>
  <c r="AB946" i="19"/>
  <c r="AC946" i="19"/>
  <c r="AD946" i="19"/>
  <c r="Y952" i="19"/>
  <c r="Z952" i="19"/>
  <c r="AA952" i="19"/>
  <c r="AB952" i="19"/>
  <c r="AC952" i="19"/>
  <c r="AD952" i="19"/>
  <c r="Y953" i="19"/>
  <c r="Z953" i="19"/>
  <c r="AA953" i="19"/>
  <c r="AB953" i="19"/>
  <c r="AC953" i="19"/>
  <c r="AD953" i="19"/>
  <c r="Y959" i="19"/>
  <c r="Z959" i="19"/>
  <c r="AA959" i="19"/>
  <c r="AB959" i="19"/>
  <c r="AC959" i="19"/>
  <c r="AD959" i="19"/>
  <c r="Y960" i="19"/>
  <c r="Z960" i="19"/>
  <c r="AA960" i="19"/>
  <c r="AB960" i="19"/>
  <c r="AC960" i="19"/>
  <c r="AD960" i="19"/>
  <c r="Y966" i="19"/>
  <c r="Z966" i="19"/>
  <c r="AA966" i="19"/>
  <c r="AB966" i="19"/>
  <c r="AC966" i="19"/>
  <c r="AD966" i="19"/>
  <c r="Y967" i="19"/>
  <c r="Z967" i="19"/>
  <c r="AA967" i="19"/>
  <c r="AB967" i="19"/>
  <c r="AC967" i="19"/>
  <c r="AD967" i="19"/>
  <c r="Y973" i="19"/>
  <c r="Z973" i="19"/>
  <c r="AA973" i="19"/>
  <c r="AB973" i="19"/>
  <c r="AC973" i="19"/>
  <c r="AD973" i="19"/>
  <c r="Y974" i="19"/>
  <c r="Z974" i="19"/>
  <c r="AA974" i="19"/>
  <c r="AB974" i="19"/>
  <c r="AC974" i="19"/>
  <c r="AD974" i="19"/>
  <c r="Y980" i="19"/>
  <c r="Z980" i="19"/>
  <c r="AA980" i="19"/>
  <c r="AB980" i="19"/>
  <c r="AC980" i="19"/>
  <c r="AD980" i="19"/>
  <c r="Y981" i="19"/>
  <c r="Z981" i="19"/>
  <c r="AA981" i="19"/>
  <c r="AB981" i="19"/>
  <c r="AC981" i="19"/>
  <c r="AD981" i="19"/>
  <c r="Y987" i="19"/>
  <c r="Z987" i="19"/>
  <c r="AA987" i="19"/>
  <c r="AB987" i="19"/>
  <c r="AC987" i="19"/>
  <c r="AD987" i="19"/>
  <c r="Y988" i="19"/>
  <c r="Z988" i="19"/>
  <c r="AA988" i="19"/>
  <c r="AB988" i="19"/>
  <c r="AC988" i="19"/>
  <c r="AD988" i="19"/>
  <c r="Y994" i="19"/>
  <c r="Z994" i="19"/>
  <c r="AA994" i="19"/>
  <c r="AB994" i="19"/>
  <c r="AC994" i="19"/>
  <c r="AD994" i="19"/>
  <c r="Y995" i="19"/>
  <c r="Z995" i="19"/>
  <c r="AA995" i="19"/>
  <c r="AB995" i="19"/>
  <c r="AC995" i="19"/>
  <c r="AD995" i="19"/>
  <c r="Y1001" i="19"/>
  <c r="Z1001" i="19"/>
  <c r="AA1001" i="19"/>
  <c r="AB1001" i="19"/>
  <c r="AC1001" i="19"/>
  <c r="AD1001" i="19"/>
  <c r="Y1002" i="19"/>
  <c r="Z1002" i="19"/>
  <c r="AA1002" i="19"/>
  <c r="AB1002" i="19"/>
  <c r="AC1002" i="19"/>
  <c r="AD1002" i="19"/>
  <c r="Y1008" i="19"/>
  <c r="Z1008" i="19"/>
  <c r="AA1008" i="19"/>
  <c r="AB1008" i="19"/>
  <c r="AC1008" i="19"/>
  <c r="AD1008" i="19"/>
  <c r="Y1009" i="19"/>
  <c r="Z1009" i="19"/>
  <c r="AA1009" i="19"/>
  <c r="AB1009" i="19"/>
  <c r="AC1009" i="19"/>
  <c r="AD1009" i="19"/>
  <c r="Y1015" i="19"/>
  <c r="Z1015" i="19"/>
  <c r="AA1015" i="19"/>
  <c r="AB1015" i="19"/>
  <c r="AC1015" i="19"/>
  <c r="AD1015" i="19"/>
  <c r="Y1016" i="19"/>
  <c r="Z1016" i="19"/>
  <c r="AA1016" i="19"/>
  <c r="AB1016" i="19"/>
  <c r="AC1016" i="19"/>
  <c r="AD1016" i="19"/>
  <c r="Y1022" i="19"/>
  <c r="Z1022" i="19"/>
  <c r="AA1022" i="19"/>
  <c r="AB1022" i="19"/>
  <c r="AC1022" i="19"/>
  <c r="AD1022" i="19"/>
  <c r="Y1023" i="19"/>
  <c r="Z1023" i="19"/>
  <c r="AA1023" i="19"/>
  <c r="AB1023" i="19"/>
  <c r="AC1023" i="19"/>
  <c r="AD1023" i="19"/>
  <c r="Y1029" i="19"/>
  <c r="Z1029" i="19"/>
  <c r="AA1029" i="19"/>
  <c r="AB1029" i="19"/>
  <c r="AC1029" i="19"/>
  <c r="AD1029" i="19"/>
  <c r="Y1030" i="19"/>
  <c r="Z1030" i="19"/>
  <c r="AA1030" i="19"/>
  <c r="AB1030" i="19"/>
  <c r="AC1030" i="19"/>
  <c r="AD1030" i="19"/>
  <c r="Y1036" i="19"/>
  <c r="Z1036" i="19"/>
  <c r="AA1036" i="19"/>
  <c r="AB1036" i="19"/>
  <c r="AC1036" i="19"/>
  <c r="AD1036" i="19"/>
  <c r="Y1037" i="19"/>
  <c r="Z1037" i="19"/>
  <c r="AA1037" i="19"/>
  <c r="AB1037" i="19"/>
  <c r="AC1037" i="19"/>
  <c r="AD1037" i="19"/>
  <c r="Y1043" i="19"/>
  <c r="Z1043" i="19"/>
  <c r="AA1043" i="19"/>
  <c r="AB1043" i="19"/>
  <c r="AC1043" i="19"/>
  <c r="AD1043" i="19"/>
  <c r="Y1044" i="19"/>
  <c r="Z1044" i="19"/>
  <c r="AA1044" i="19"/>
  <c r="AB1044" i="19"/>
  <c r="AC1044" i="19"/>
  <c r="AD1044" i="19"/>
  <c r="Y1050" i="19"/>
  <c r="Z1050" i="19"/>
  <c r="AA1050" i="19"/>
  <c r="AB1050" i="19"/>
  <c r="AC1050" i="19"/>
  <c r="AD1050" i="19"/>
  <c r="Y1051" i="19"/>
  <c r="Z1051" i="19"/>
  <c r="AA1051" i="19"/>
  <c r="AB1051" i="19"/>
  <c r="AC1051" i="19"/>
  <c r="AD1051" i="19"/>
  <c r="Y1057" i="19"/>
  <c r="Z1057" i="19"/>
  <c r="AA1057" i="19"/>
  <c r="AB1057" i="19"/>
  <c r="AC1057" i="19"/>
  <c r="AD1057" i="19"/>
  <c r="Y1058" i="19"/>
  <c r="Z1058" i="19"/>
  <c r="AA1058" i="19"/>
  <c r="AB1058" i="19"/>
  <c r="AC1058" i="19"/>
  <c r="AD1058" i="19"/>
  <c r="Y1064" i="19"/>
  <c r="Z1064" i="19"/>
  <c r="AA1064" i="19"/>
  <c r="AB1064" i="19"/>
  <c r="AC1064" i="19"/>
  <c r="AD1064" i="19"/>
  <c r="Y1065" i="19"/>
  <c r="Z1065" i="19"/>
  <c r="AA1065" i="19"/>
  <c r="AB1065" i="19"/>
  <c r="AC1065" i="19"/>
  <c r="AD1065" i="19"/>
  <c r="Y1071" i="19"/>
  <c r="Z1071" i="19"/>
  <c r="AA1071" i="19"/>
  <c r="AB1071" i="19"/>
  <c r="AC1071" i="19"/>
  <c r="AD1071" i="19"/>
  <c r="Y1072" i="19"/>
  <c r="Z1072" i="19"/>
  <c r="AA1072" i="19"/>
  <c r="AB1072" i="19"/>
  <c r="AC1072" i="19"/>
  <c r="AD1072" i="19"/>
  <c r="Y1078" i="19"/>
  <c r="Z1078" i="19"/>
  <c r="AA1078" i="19"/>
  <c r="AB1078" i="19"/>
  <c r="AC1078" i="19"/>
  <c r="AD1078" i="19"/>
  <c r="Y1079" i="19"/>
  <c r="Z1079" i="19"/>
  <c r="AA1079" i="19"/>
  <c r="AB1079" i="19"/>
  <c r="AC1079" i="19"/>
  <c r="AD1079" i="19"/>
  <c r="Y1085" i="19"/>
  <c r="Z1085" i="19"/>
  <c r="AA1085" i="19"/>
  <c r="AB1085" i="19"/>
  <c r="AC1085" i="19"/>
  <c r="AD1085" i="19"/>
  <c r="Y1086" i="19"/>
  <c r="Z1086" i="19"/>
  <c r="AA1086" i="19"/>
  <c r="AB1086" i="19"/>
  <c r="AC1086" i="19"/>
  <c r="AD1086" i="19"/>
  <c r="Y1092" i="19"/>
  <c r="Z1092" i="19"/>
  <c r="AA1092" i="19"/>
  <c r="AB1092" i="19"/>
  <c r="AC1092" i="19"/>
  <c r="AD1092" i="19"/>
  <c r="Y1093" i="19"/>
  <c r="Z1093" i="19"/>
  <c r="AA1093" i="19"/>
  <c r="AB1093" i="19"/>
  <c r="AC1093" i="19"/>
  <c r="AD1093" i="19"/>
  <c r="Y1099" i="19"/>
  <c r="Z1099" i="19"/>
  <c r="AA1099" i="19"/>
  <c r="AB1099" i="19"/>
  <c r="AC1099" i="19"/>
  <c r="AD1099" i="19"/>
  <c r="Y1100" i="19"/>
  <c r="Z1100" i="19"/>
  <c r="AA1100" i="19"/>
  <c r="AB1100" i="19"/>
  <c r="AC1100" i="19"/>
  <c r="AD1100" i="19"/>
  <c r="Y1106" i="19"/>
  <c r="Z1106" i="19"/>
  <c r="AA1106" i="19"/>
  <c r="AB1106" i="19"/>
  <c r="AC1106" i="19"/>
  <c r="AD1106" i="19"/>
  <c r="Y1107" i="19"/>
  <c r="Z1107" i="19"/>
  <c r="AA1107" i="19"/>
  <c r="AB1107" i="19"/>
  <c r="AC1107" i="19"/>
  <c r="AD1107" i="19"/>
  <c r="Y1113" i="19"/>
  <c r="Z1113" i="19"/>
  <c r="AA1113" i="19"/>
  <c r="AB1113" i="19"/>
  <c r="AC1113" i="19"/>
  <c r="AD1113" i="19"/>
  <c r="Y1114" i="19"/>
  <c r="Z1114" i="19"/>
  <c r="AA1114" i="19"/>
  <c r="AB1114" i="19"/>
  <c r="AC1114" i="19"/>
  <c r="AD1114" i="19"/>
  <c r="Y1120" i="19"/>
  <c r="Z1120" i="19"/>
  <c r="AA1120" i="19"/>
  <c r="AB1120" i="19"/>
  <c r="AC1120" i="19"/>
  <c r="AD1120" i="19"/>
  <c r="Y1121" i="19"/>
  <c r="Z1121" i="19"/>
  <c r="AA1121" i="19"/>
  <c r="AB1121" i="19"/>
  <c r="AC1121" i="19"/>
  <c r="AD1121" i="19"/>
  <c r="Y1127" i="19"/>
  <c r="Z1127" i="19"/>
  <c r="AA1127" i="19"/>
  <c r="AB1127" i="19"/>
  <c r="AC1127" i="19"/>
  <c r="AD1127" i="19"/>
  <c r="Y1128" i="19"/>
  <c r="Z1128" i="19"/>
  <c r="AA1128" i="19"/>
  <c r="AB1128" i="19"/>
  <c r="AC1128" i="19"/>
  <c r="AD1128" i="19"/>
  <c r="Y1134" i="19"/>
  <c r="Z1134" i="19"/>
  <c r="AA1134" i="19"/>
  <c r="AB1134" i="19"/>
  <c r="AC1134" i="19"/>
  <c r="AD1134" i="19"/>
  <c r="Y1135" i="19"/>
  <c r="Z1135" i="19"/>
  <c r="AA1135" i="19"/>
  <c r="AB1135" i="19"/>
  <c r="AC1135" i="19"/>
  <c r="AD1135" i="19"/>
  <c r="Y1141" i="19"/>
  <c r="Z1141" i="19"/>
  <c r="AA1141" i="19"/>
  <c r="AB1141" i="19"/>
  <c r="AC1141" i="19"/>
  <c r="AD1141" i="19"/>
  <c r="Y1142" i="19"/>
  <c r="Z1142" i="19"/>
  <c r="AA1142" i="19"/>
  <c r="AB1142" i="19"/>
  <c r="AC1142" i="19"/>
  <c r="AD1142" i="19"/>
  <c r="Y1148" i="19"/>
  <c r="Z1148" i="19"/>
  <c r="AA1148" i="19"/>
  <c r="AB1148" i="19"/>
  <c r="AC1148" i="19"/>
  <c r="AD1148" i="19"/>
  <c r="Y1149" i="19"/>
  <c r="Z1149" i="19"/>
  <c r="AA1149" i="19"/>
  <c r="AB1149" i="19"/>
  <c r="AC1149" i="19"/>
  <c r="AD1149" i="19"/>
  <c r="Y1155" i="19"/>
  <c r="Z1155" i="19"/>
  <c r="AA1155" i="19"/>
  <c r="AB1155" i="19"/>
  <c r="AC1155" i="19"/>
  <c r="AD1155" i="19"/>
  <c r="Y1156" i="19"/>
  <c r="Z1156" i="19"/>
  <c r="AA1156" i="19"/>
  <c r="AB1156" i="19"/>
  <c r="AC1156" i="19"/>
  <c r="AD1156" i="19"/>
  <c r="Y1162" i="19"/>
  <c r="Z1162" i="19"/>
  <c r="AA1162" i="19"/>
  <c r="AB1162" i="19"/>
  <c r="AC1162" i="19"/>
  <c r="AD1162" i="19"/>
  <c r="Y1163" i="19"/>
  <c r="Z1163" i="19"/>
  <c r="AA1163" i="19"/>
  <c r="AB1163" i="19"/>
  <c r="AC1163" i="19"/>
  <c r="AD1163" i="19"/>
  <c r="Y1169" i="19"/>
  <c r="Z1169" i="19"/>
  <c r="AA1169" i="19"/>
  <c r="AB1169" i="19"/>
  <c r="AC1169" i="19"/>
  <c r="AD1169" i="19"/>
  <c r="Y1170" i="19"/>
  <c r="Z1170" i="19"/>
  <c r="AA1170" i="19"/>
  <c r="AB1170" i="19"/>
  <c r="AC1170" i="19"/>
  <c r="AD1170" i="19"/>
  <c r="Y1176" i="19"/>
  <c r="Z1176" i="19"/>
  <c r="AA1176" i="19"/>
  <c r="AB1176" i="19"/>
  <c r="AC1176" i="19"/>
  <c r="AD1176" i="19"/>
  <c r="Y1177" i="19"/>
  <c r="Z1177" i="19"/>
  <c r="AA1177" i="19"/>
  <c r="AB1177" i="19"/>
  <c r="AC1177" i="19"/>
  <c r="AD1177" i="19"/>
  <c r="Y1183" i="19"/>
  <c r="Z1183" i="19"/>
  <c r="AA1183" i="19"/>
  <c r="AB1183" i="19"/>
  <c r="AC1183" i="19"/>
  <c r="AD1183" i="19"/>
  <c r="Y1184" i="19"/>
  <c r="Z1184" i="19"/>
  <c r="AA1184" i="19"/>
  <c r="AB1184" i="19"/>
  <c r="AC1184" i="19"/>
  <c r="AD1184" i="19"/>
  <c r="Y1190" i="19"/>
  <c r="Z1190" i="19"/>
  <c r="AA1190" i="19"/>
  <c r="AB1190" i="19"/>
  <c r="AC1190" i="19"/>
  <c r="AD1190" i="19"/>
  <c r="Y1191" i="19"/>
  <c r="Z1191" i="19"/>
  <c r="AA1191" i="19"/>
  <c r="AB1191" i="19"/>
  <c r="AC1191" i="19"/>
  <c r="AD1191" i="19"/>
  <c r="Y1197" i="19"/>
  <c r="Z1197" i="19"/>
  <c r="AA1197" i="19"/>
  <c r="AB1197" i="19"/>
  <c r="AC1197" i="19"/>
  <c r="AD1197" i="19"/>
  <c r="Y1198" i="19"/>
  <c r="Z1198" i="19"/>
  <c r="AA1198" i="19"/>
  <c r="AB1198" i="19"/>
  <c r="AC1198" i="19"/>
  <c r="AD1198" i="19"/>
  <c r="Y1204" i="19"/>
  <c r="Z1204" i="19"/>
  <c r="AA1204" i="19"/>
  <c r="AB1204" i="19"/>
  <c r="AC1204" i="19"/>
  <c r="AD1204" i="19"/>
  <c r="Y1205" i="19"/>
  <c r="Z1205" i="19"/>
  <c r="AA1205" i="19"/>
  <c r="AB1205" i="19"/>
  <c r="AC1205" i="19"/>
  <c r="AD1205" i="19"/>
  <c r="Y1211" i="19"/>
  <c r="Z1211" i="19"/>
  <c r="AA1211" i="19"/>
  <c r="AB1211" i="19"/>
  <c r="AC1211" i="19"/>
  <c r="AD1211" i="19"/>
  <c r="Y1212" i="19"/>
  <c r="Z1212" i="19"/>
  <c r="AA1212" i="19"/>
  <c r="AB1212" i="19"/>
  <c r="AC1212" i="19"/>
  <c r="AD1212" i="19"/>
  <c r="Y1218" i="19"/>
  <c r="Z1218" i="19"/>
  <c r="AA1218" i="19"/>
  <c r="AB1218" i="19"/>
  <c r="AC1218" i="19"/>
  <c r="AD1218" i="19"/>
  <c r="Y1219" i="19"/>
  <c r="Z1219" i="19"/>
  <c r="AA1219" i="19"/>
  <c r="AB1219" i="19"/>
  <c r="AC1219" i="19"/>
  <c r="AD1219" i="19"/>
  <c r="Y1225" i="19"/>
  <c r="Z1225" i="19"/>
  <c r="AA1225" i="19"/>
  <c r="AB1225" i="19"/>
  <c r="AC1225" i="19"/>
  <c r="AD1225" i="19"/>
  <c r="Y1226" i="19"/>
  <c r="Z1226" i="19"/>
  <c r="AA1226" i="19"/>
  <c r="AB1226" i="19"/>
  <c r="AC1226" i="19"/>
  <c r="AD1226" i="19"/>
  <c r="Y1232" i="19"/>
  <c r="Z1232" i="19"/>
  <c r="AA1232" i="19"/>
  <c r="AB1232" i="19"/>
  <c r="AC1232" i="19"/>
  <c r="AD1232" i="19"/>
  <c r="Y1233" i="19"/>
  <c r="Z1233" i="19"/>
  <c r="AA1233" i="19"/>
  <c r="AB1233" i="19"/>
  <c r="AC1233" i="19"/>
  <c r="AD1233" i="19"/>
  <c r="Y1239" i="19"/>
  <c r="Z1239" i="19"/>
  <c r="AA1239" i="19"/>
  <c r="AB1239" i="19"/>
  <c r="AC1239" i="19"/>
  <c r="AD1239" i="19"/>
  <c r="Y1240" i="19"/>
  <c r="Z1240" i="19"/>
  <c r="AA1240" i="19"/>
  <c r="AB1240" i="19"/>
  <c r="AC1240" i="19"/>
  <c r="AD1240" i="19"/>
  <c r="Y1246" i="19"/>
  <c r="Z1246" i="19"/>
  <c r="AA1246" i="19"/>
  <c r="AB1246" i="19"/>
  <c r="AC1246" i="19"/>
  <c r="AD1246" i="19"/>
  <c r="Y1247" i="19"/>
  <c r="Z1247" i="19"/>
  <c r="AA1247" i="19"/>
  <c r="AB1247" i="19"/>
  <c r="AC1247" i="19"/>
  <c r="AD1247" i="19"/>
  <c r="Y1253" i="19"/>
  <c r="Z1253" i="19"/>
  <c r="AA1253" i="19"/>
  <c r="AB1253" i="19"/>
  <c r="AC1253" i="19"/>
  <c r="AD1253" i="19"/>
  <c r="Y1254" i="19"/>
  <c r="Z1254" i="19"/>
  <c r="AA1254" i="19"/>
  <c r="AB1254" i="19"/>
  <c r="AC1254" i="19"/>
  <c r="AD1254" i="19"/>
  <c r="Y1260" i="19"/>
  <c r="Z1260" i="19"/>
  <c r="AA1260" i="19"/>
  <c r="AB1260" i="19"/>
  <c r="AC1260" i="19"/>
  <c r="AD1260" i="19"/>
  <c r="Y1261" i="19"/>
  <c r="Z1261" i="19"/>
  <c r="AA1261" i="19"/>
  <c r="AB1261" i="19"/>
  <c r="AC1261" i="19"/>
  <c r="AD1261" i="19"/>
  <c r="Y1267" i="19"/>
  <c r="Z1267" i="19"/>
  <c r="AA1267" i="19"/>
  <c r="AB1267" i="19"/>
  <c r="AC1267" i="19"/>
  <c r="AD1267" i="19"/>
  <c r="Y1268" i="19"/>
  <c r="Z1268" i="19"/>
  <c r="AA1268" i="19"/>
  <c r="AB1268" i="19"/>
  <c r="AC1268" i="19"/>
  <c r="AD1268" i="19"/>
  <c r="Y1274" i="19"/>
  <c r="Z1274" i="19"/>
  <c r="AA1274" i="19"/>
  <c r="AB1274" i="19"/>
  <c r="AC1274" i="19"/>
  <c r="AD1274" i="19"/>
  <c r="Y1275" i="19"/>
  <c r="Z1275" i="19"/>
  <c r="AA1275" i="19"/>
  <c r="AB1275" i="19"/>
  <c r="AC1275" i="19"/>
  <c r="AD1275" i="19"/>
  <c r="Y1281" i="19"/>
  <c r="Z1281" i="19"/>
  <c r="AA1281" i="19"/>
  <c r="AB1281" i="19"/>
  <c r="AC1281" i="19"/>
  <c r="AD1281" i="19"/>
  <c r="Y1282" i="19"/>
  <c r="Z1282" i="19"/>
  <c r="AA1282" i="19"/>
  <c r="AB1282" i="19"/>
  <c r="AC1282" i="19"/>
  <c r="AD1282" i="19"/>
  <c r="Y1288" i="19"/>
  <c r="Z1288" i="19"/>
  <c r="AA1288" i="19"/>
  <c r="AB1288" i="19"/>
  <c r="AC1288" i="19"/>
  <c r="AD1288" i="19"/>
  <c r="Y1289" i="19"/>
  <c r="Z1289" i="19"/>
  <c r="AA1289" i="19"/>
  <c r="AB1289" i="19"/>
  <c r="AC1289" i="19"/>
  <c r="AD1289" i="19"/>
  <c r="Y1295" i="19"/>
  <c r="Z1295" i="19"/>
  <c r="AA1295" i="19"/>
  <c r="AB1295" i="19"/>
  <c r="AC1295" i="19"/>
  <c r="AD1295" i="19"/>
  <c r="Y1296" i="19"/>
  <c r="Z1296" i="19"/>
  <c r="AA1296" i="19"/>
  <c r="AB1296" i="19"/>
  <c r="AC1296" i="19"/>
  <c r="AD1296" i="19"/>
  <c r="Y1302" i="19"/>
  <c r="Z1302" i="19"/>
  <c r="AA1302" i="19"/>
  <c r="AB1302" i="19"/>
  <c r="AC1302" i="19"/>
  <c r="AD1302" i="19"/>
  <c r="Y1303" i="19"/>
  <c r="Z1303" i="19"/>
  <c r="AA1303" i="19"/>
  <c r="AB1303" i="19"/>
  <c r="AC1303" i="19"/>
  <c r="AD1303" i="19"/>
  <c r="Y1309" i="19"/>
  <c r="Z1309" i="19"/>
  <c r="AA1309" i="19"/>
  <c r="AB1309" i="19"/>
  <c r="AC1309" i="19"/>
  <c r="AD1309" i="19"/>
  <c r="Y1310" i="19"/>
  <c r="Z1310" i="19"/>
  <c r="AA1310" i="19"/>
  <c r="AB1310" i="19"/>
  <c r="AC1310" i="19"/>
  <c r="AD1310" i="19"/>
  <c r="Y1316" i="19"/>
  <c r="Z1316" i="19"/>
  <c r="AA1316" i="19"/>
  <c r="AB1316" i="19"/>
  <c r="AC1316" i="19"/>
  <c r="AD1316" i="19"/>
  <c r="Y1317" i="19"/>
  <c r="Z1317" i="19"/>
  <c r="AA1317" i="19"/>
  <c r="AB1317" i="19"/>
  <c r="AC1317" i="19"/>
  <c r="AD1317" i="19"/>
  <c r="Y1323" i="19"/>
  <c r="Z1323" i="19"/>
  <c r="AA1323" i="19"/>
  <c r="AB1323" i="19"/>
  <c r="AC1323" i="19"/>
  <c r="AD1323" i="19"/>
  <c r="Y1324" i="19"/>
  <c r="Z1324" i="19"/>
  <c r="AA1324" i="19"/>
  <c r="AB1324" i="19"/>
  <c r="AC1324" i="19"/>
  <c r="AD1324" i="19"/>
  <c r="Y1330" i="19"/>
  <c r="Z1330" i="19"/>
  <c r="AA1330" i="19"/>
  <c r="AB1330" i="19"/>
  <c r="AC1330" i="19"/>
  <c r="AD1330" i="19"/>
  <c r="Y1331" i="19"/>
  <c r="Z1331" i="19"/>
  <c r="AA1331" i="19"/>
  <c r="AB1331" i="19"/>
  <c r="AC1331" i="19"/>
  <c r="AD1331" i="19"/>
  <c r="Y1337" i="19"/>
  <c r="Z1337" i="19"/>
  <c r="AA1337" i="19"/>
  <c r="AB1337" i="19"/>
  <c r="AC1337" i="19"/>
  <c r="AD1337" i="19"/>
  <c r="Y1338" i="19"/>
  <c r="Z1338" i="19"/>
  <c r="AA1338" i="19"/>
  <c r="AB1338" i="19"/>
  <c r="AC1338" i="19"/>
  <c r="AD1338" i="19"/>
  <c r="Y1344" i="19"/>
  <c r="Z1344" i="19"/>
  <c r="AA1344" i="19"/>
  <c r="AB1344" i="19"/>
  <c r="AC1344" i="19"/>
  <c r="AD1344" i="19"/>
  <c r="Y1345" i="19"/>
  <c r="Z1345" i="19"/>
  <c r="AA1345" i="19"/>
  <c r="AB1345" i="19"/>
  <c r="AC1345" i="19"/>
  <c r="AD1345" i="19"/>
  <c r="Y1351" i="19"/>
  <c r="Z1351" i="19"/>
  <c r="AA1351" i="19"/>
  <c r="AB1351" i="19"/>
  <c r="AC1351" i="19"/>
  <c r="AD1351" i="19"/>
  <c r="Y1352" i="19"/>
  <c r="Z1352" i="19"/>
  <c r="AA1352" i="19"/>
  <c r="AB1352" i="19"/>
  <c r="AC1352" i="19"/>
  <c r="AD1352" i="19"/>
  <c r="Y1358" i="19"/>
  <c r="Z1358" i="19"/>
  <c r="AA1358" i="19"/>
  <c r="AB1358" i="19"/>
  <c r="AC1358" i="19"/>
  <c r="AD1358" i="19"/>
  <c r="Y1359" i="19"/>
  <c r="Z1359" i="19"/>
  <c r="AA1359" i="19"/>
  <c r="AB1359" i="19"/>
  <c r="AC1359" i="19"/>
  <c r="AD1359" i="19"/>
  <c r="Y1365" i="19"/>
  <c r="Z1365" i="19"/>
  <c r="AA1365" i="19"/>
  <c r="AB1365" i="19"/>
  <c r="AC1365" i="19"/>
  <c r="AD1365" i="19"/>
  <c r="Y1366" i="19"/>
  <c r="Z1366" i="19"/>
  <c r="AA1366" i="19"/>
  <c r="AB1366" i="19"/>
  <c r="AC1366" i="19"/>
  <c r="AD1366" i="19"/>
  <c r="Y1372" i="19"/>
  <c r="Z1372" i="19"/>
  <c r="AA1372" i="19"/>
  <c r="AB1372" i="19"/>
  <c r="AC1372" i="19"/>
  <c r="AD1372" i="19"/>
  <c r="Y1373" i="19"/>
  <c r="Z1373" i="19"/>
  <c r="AA1373" i="19"/>
  <c r="AB1373" i="19"/>
  <c r="AC1373" i="19"/>
  <c r="AD1373" i="19"/>
  <c r="Y1379" i="19"/>
  <c r="Z1379" i="19"/>
  <c r="AA1379" i="19"/>
  <c r="AB1379" i="19"/>
  <c r="AC1379" i="19"/>
  <c r="AD1379" i="19"/>
  <c r="Y1380" i="19"/>
  <c r="Z1380" i="19"/>
  <c r="AA1380" i="19"/>
  <c r="AB1380" i="19"/>
  <c r="AC1380" i="19"/>
  <c r="AD1380" i="19"/>
  <c r="Y1386" i="19"/>
  <c r="Z1386" i="19"/>
  <c r="AA1386" i="19"/>
  <c r="AB1386" i="19"/>
  <c r="AC1386" i="19"/>
  <c r="AD1386" i="19"/>
  <c r="Y1387" i="19"/>
  <c r="Z1387" i="19"/>
  <c r="AA1387" i="19"/>
  <c r="AB1387" i="19"/>
  <c r="AC1387" i="19"/>
  <c r="AD1387" i="19"/>
  <c r="Y1393" i="19"/>
  <c r="Z1393" i="19"/>
  <c r="AA1393" i="19"/>
  <c r="AB1393" i="19"/>
  <c r="AC1393" i="19"/>
  <c r="AD1393" i="19"/>
  <c r="Y1394" i="19"/>
  <c r="Z1394" i="19"/>
  <c r="AA1394" i="19"/>
  <c r="AB1394" i="19"/>
  <c r="AC1394" i="19"/>
  <c r="AD1394" i="19"/>
  <c r="Y1400" i="19"/>
  <c r="Z1400" i="19"/>
  <c r="AA1400" i="19"/>
  <c r="AB1400" i="19"/>
  <c r="AC1400" i="19"/>
  <c r="AD1400" i="19"/>
  <c r="Y1401" i="19"/>
  <c r="Z1401" i="19"/>
  <c r="AA1401" i="19"/>
  <c r="AB1401" i="19"/>
  <c r="AC1401" i="19"/>
  <c r="AD1401" i="19"/>
  <c r="Y1407" i="19"/>
  <c r="Z1407" i="19"/>
  <c r="AA1407" i="19"/>
  <c r="AB1407" i="19"/>
  <c r="AC1407" i="19"/>
  <c r="AD1407" i="19"/>
  <c r="Y1408" i="19"/>
  <c r="Z1408" i="19"/>
  <c r="AA1408" i="19"/>
  <c r="AB1408" i="19"/>
  <c r="AC1408" i="19"/>
  <c r="AD1408" i="19"/>
  <c r="Y1414" i="19"/>
  <c r="Z1414" i="19"/>
  <c r="AA1414" i="19"/>
  <c r="AB1414" i="19"/>
  <c r="AC1414" i="19"/>
  <c r="AD1414" i="19"/>
  <c r="Y1415" i="19"/>
  <c r="Z1415" i="19"/>
  <c r="AA1415" i="19"/>
  <c r="AB1415" i="19"/>
  <c r="AC1415" i="19"/>
  <c r="AD1415" i="19"/>
  <c r="Y1421" i="19"/>
  <c r="Z1421" i="19"/>
  <c r="AA1421" i="19"/>
  <c r="AB1421" i="19"/>
  <c r="AC1421" i="19"/>
  <c r="AD1421" i="19"/>
  <c r="Y1422" i="19"/>
  <c r="Z1422" i="19"/>
  <c r="AA1422" i="19"/>
  <c r="AB1422" i="19"/>
  <c r="AC1422" i="19"/>
  <c r="AD1422" i="19"/>
  <c r="Y1428" i="19"/>
  <c r="Z1428" i="19"/>
  <c r="AA1428" i="19"/>
  <c r="AB1428" i="19"/>
  <c r="AC1428" i="19"/>
  <c r="AD1428" i="19"/>
  <c r="Y1429" i="19"/>
  <c r="Z1429" i="19"/>
  <c r="AA1429" i="19"/>
  <c r="AB1429" i="19"/>
  <c r="AC1429" i="19"/>
  <c r="AD1429" i="19"/>
  <c r="Y1435" i="19"/>
  <c r="Z1435" i="19"/>
  <c r="AA1435" i="19"/>
  <c r="AB1435" i="19"/>
  <c r="AC1435" i="19"/>
  <c r="AD1435" i="19"/>
  <c r="Y1436" i="19"/>
  <c r="Z1436" i="19"/>
  <c r="AA1436" i="19"/>
  <c r="AB1436" i="19"/>
  <c r="AC1436" i="19"/>
  <c r="AD1436" i="19"/>
  <c r="Y1442" i="19"/>
  <c r="Z1442" i="19"/>
  <c r="AA1442" i="19"/>
  <c r="AB1442" i="19"/>
  <c r="AC1442" i="19"/>
  <c r="AD1442" i="19"/>
  <c r="Y1443" i="19"/>
  <c r="Z1443" i="19"/>
  <c r="AA1443" i="19"/>
  <c r="AB1443" i="19"/>
  <c r="AC1443" i="19"/>
  <c r="AD1443" i="19"/>
  <c r="Y1449" i="19"/>
  <c r="Z1449" i="19"/>
  <c r="AA1449" i="19"/>
  <c r="AB1449" i="19"/>
  <c r="AC1449" i="19"/>
  <c r="AD1449" i="19"/>
  <c r="Y1450" i="19"/>
  <c r="Z1450" i="19"/>
  <c r="AA1450" i="19"/>
  <c r="AB1450" i="19"/>
  <c r="AC1450" i="19"/>
  <c r="AD1450" i="19"/>
  <c r="Y1456" i="19"/>
  <c r="Z1456" i="19"/>
  <c r="AA1456" i="19"/>
  <c r="AB1456" i="19"/>
  <c r="AC1456" i="19"/>
  <c r="AD1456" i="19"/>
  <c r="Y1457" i="19"/>
  <c r="Z1457" i="19"/>
  <c r="AA1457" i="19"/>
  <c r="AB1457" i="19"/>
  <c r="AC1457" i="19"/>
  <c r="AD1457" i="19"/>
  <c r="Y1463" i="19"/>
  <c r="Z1463" i="19"/>
  <c r="AA1463" i="19"/>
  <c r="AB1463" i="19"/>
  <c r="AC1463" i="19"/>
  <c r="AD1463" i="19"/>
  <c r="Y1464" i="19"/>
  <c r="Z1464" i="19"/>
  <c r="AA1464" i="19"/>
  <c r="AB1464" i="19"/>
  <c r="AC1464" i="19"/>
  <c r="AD1464" i="19"/>
  <c r="Y1470" i="19"/>
  <c r="Z1470" i="19"/>
  <c r="AA1470" i="19"/>
  <c r="AB1470" i="19"/>
  <c r="AC1470" i="19"/>
  <c r="AD1470" i="19"/>
  <c r="Y1471" i="19"/>
  <c r="Z1471" i="19"/>
  <c r="AA1471" i="19"/>
  <c r="AB1471" i="19"/>
  <c r="AC1471" i="19"/>
  <c r="AD1471" i="19"/>
  <c r="Y1477" i="19"/>
  <c r="Z1477" i="19"/>
  <c r="AA1477" i="19"/>
  <c r="AB1477" i="19"/>
  <c r="AC1477" i="19"/>
  <c r="AD1477" i="19"/>
  <c r="Y1478" i="19"/>
  <c r="Z1478" i="19"/>
  <c r="AA1478" i="19"/>
  <c r="AB1478" i="19"/>
  <c r="AC1478" i="19"/>
  <c r="AD1478" i="19"/>
  <c r="Y1484" i="19"/>
  <c r="Z1484" i="19"/>
  <c r="AA1484" i="19"/>
  <c r="AB1484" i="19"/>
  <c r="AC1484" i="19"/>
  <c r="AD1484" i="19"/>
  <c r="Y1485" i="19"/>
  <c r="Z1485" i="19"/>
  <c r="AA1485" i="19"/>
  <c r="AB1485" i="19"/>
  <c r="AC1485" i="19"/>
  <c r="AD1485" i="19"/>
  <c r="Y1491" i="19"/>
  <c r="Z1491" i="19"/>
  <c r="AA1491" i="19"/>
  <c r="AB1491" i="19"/>
  <c r="AC1491" i="19"/>
  <c r="AD1491" i="19"/>
  <c r="Y1492" i="19"/>
  <c r="Z1492" i="19"/>
  <c r="AA1492" i="19"/>
  <c r="AB1492" i="19"/>
  <c r="AC1492" i="19"/>
  <c r="AD1492" i="19"/>
  <c r="Y1498" i="19"/>
  <c r="Z1498" i="19"/>
  <c r="AA1498" i="19"/>
  <c r="AB1498" i="19"/>
  <c r="AC1498" i="19"/>
  <c r="AD1498" i="19"/>
  <c r="Y1499" i="19"/>
  <c r="Z1499" i="19"/>
  <c r="AA1499" i="19"/>
  <c r="AB1499" i="19"/>
  <c r="AC1499" i="19"/>
  <c r="AD1499" i="19"/>
  <c r="Y1505" i="19"/>
  <c r="Z1505" i="19"/>
  <c r="AA1505" i="19"/>
  <c r="AB1505" i="19"/>
  <c r="AC1505" i="19"/>
  <c r="AD1505" i="19"/>
  <c r="Y1506" i="19"/>
  <c r="Z1506" i="19"/>
  <c r="AA1506" i="19"/>
  <c r="AB1506" i="19"/>
  <c r="AC1506" i="19"/>
  <c r="AD1506" i="19"/>
  <c r="Y1512" i="19"/>
  <c r="Z1512" i="19"/>
  <c r="AA1512" i="19"/>
  <c r="AB1512" i="19"/>
  <c r="AC1512" i="19"/>
  <c r="AD1512" i="19"/>
  <c r="Y1513" i="19"/>
  <c r="Z1513" i="19"/>
  <c r="AA1513" i="19"/>
  <c r="AB1513" i="19"/>
  <c r="AC1513" i="19"/>
  <c r="AD1513" i="19"/>
  <c r="Y1519" i="19"/>
  <c r="Z1519" i="19"/>
  <c r="AA1519" i="19"/>
  <c r="AB1519" i="19"/>
  <c r="AC1519" i="19"/>
  <c r="AD1519" i="19"/>
  <c r="Y1520" i="19"/>
  <c r="Z1520" i="19"/>
  <c r="AA1520" i="19"/>
  <c r="AB1520" i="19"/>
  <c r="AC1520" i="19"/>
  <c r="AD1520" i="19"/>
  <c r="Y1526" i="19"/>
  <c r="Z1526" i="19"/>
  <c r="AA1526" i="19"/>
  <c r="AB1526" i="19"/>
  <c r="AC1526" i="19"/>
  <c r="AD1526" i="19"/>
  <c r="Y1527" i="19"/>
  <c r="Z1527" i="19"/>
  <c r="AA1527" i="19"/>
  <c r="AB1527" i="19"/>
  <c r="AC1527" i="19"/>
  <c r="AD1527" i="19"/>
  <c r="Y1533" i="19"/>
  <c r="Z1533" i="19"/>
  <c r="AA1533" i="19"/>
  <c r="AB1533" i="19"/>
  <c r="AC1533" i="19"/>
  <c r="AD1533" i="19"/>
  <c r="Y1534" i="19"/>
  <c r="Z1534" i="19"/>
  <c r="AA1534" i="19"/>
  <c r="AB1534" i="19"/>
  <c r="AC1534" i="19"/>
  <c r="AD1534" i="19"/>
  <c r="Y1540" i="19"/>
  <c r="Z1540" i="19"/>
  <c r="AA1540" i="19"/>
  <c r="AB1540" i="19"/>
  <c r="AC1540" i="19"/>
  <c r="AD1540" i="19"/>
  <c r="Y1541" i="19"/>
  <c r="Z1541" i="19"/>
  <c r="AA1541" i="19"/>
  <c r="AB1541" i="19"/>
  <c r="AC1541" i="19"/>
  <c r="AD1541" i="19"/>
  <c r="Y1547" i="19"/>
  <c r="Z1547" i="19"/>
  <c r="AA1547" i="19"/>
  <c r="AB1547" i="19"/>
  <c r="AC1547" i="19"/>
  <c r="AD1547" i="19"/>
  <c r="Y1548" i="19"/>
  <c r="Z1548" i="19"/>
  <c r="AA1548" i="19"/>
  <c r="AB1548" i="19"/>
  <c r="AC1548" i="19"/>
  <c r="AD1548" i="19"/>
  <c r="Y1554" i="19"/>
  <c r="Z1554" i="19"/>
  <c r="AA1554" i="19"/>
  <c r="AB1554" i="19"/>
  <c r="AC1554" i="19"/>
  <c r="AD1554" i="19"/>
  <c r="Y1555" i="19"/>
  <c r="Z1555" i="19"/>
  <c r="AA1555" i="19"/>
  <c r="AB1555" i="19"/>
  <c r="AC1555" i="19"/>
  <c r="AD1555" i="19"/>
  <c r="Y1561" i="19"/>
  <c r="Z1561" i="19"/>
  <c r="AA1561" i="19"/>
  <c r="AB1561" i="19"/>
  <c r="AC1561" i="19"/>
  <c r="AD1561" i="19"/>
  <c r="Y1562" i="19"/>
  <c r="Z1562" i="19"/>
  <c r="AA1562" i="19"/>
  <c r="AB1562" i="19"/>
  <c r="AC1562" i="19"/>
  <c r="AD1562" i="19"/>
  <c r="Y1568" i="19"/>
  <c r="Z1568" i="19"/>
  <c r="AA1568" i="19"/>
  <c r="AB1568" i="19"/>
  <c r="AC1568" i="19"/>
  <c r="AD1568" i="19"/>
  <c r="Y1569" i="19"/>
  <c r="Z1569" i="19"/>
  <c r="AA1569" i="19"/>
  <c r="AB1569" i="19"/>
  <c r="AC1569" i="19"/>
  <c r="AD1569" i="19"/>
  <c r="Y1575" i="19"/>
  <c r="Z1575" i="19"/>
  <c r="AA1575" i="19"/>
  <c r="AB1575" i="19"/>
  <c r="AC1575" i="19"/>
  <c r="AD1575" i="19"/>
  <c r="Y1576" i="19"/>
  <c r="Z1576" i="19"/>
  <c r="AA1576" i="19"/>
  <c r="AB1576" i="19"/>
  <c r="AC1576" i="19"/>
  <c r="AD1576" i="19"/>
  <c r="Y1582" i="19"/>
  <c r="Z1582" i="19"/>
  <c r="AA1582" i="19"/>
  <c r="AB1582" i="19"/>
  <c r="AC1582" i="19"/>
  <c r="AD1582" i="19"/>
  <c r="Y1583" i="19"/>
  <c r="Z1583" i="19"/>
  <c r="AA1583" i="19"/>
  <c r="AB1583" i="19"/>
  <c r="AC1583" i="19"/>
  <c r="AD1583" i="19"/>
  <c r="Y1589" i="19"/>
  <c r="Z1589" i="19"/>
  <c r="AA1589" i="19"/>
  <c r="AB1589" i="19"/>
  <c r="AC1589" i="19"/>
  <c r="AD1589" i="19"/>
  <c r="Y1590" i="19"/>
  <c r="Z1590" i="19"/>
  <c r="AA1590" i="19"/>
  <c r="AB1590" i="19"/>
  <c r="AC1590" i="19"/>
  <c r="AD1590" i="19"/>
  <c r="Y1596" i="19"/>
  <c r="Z1596" i="19"/>
  <c r="AA1596" i="19"/>
  <c r="AB1596" i="19"/>
  <c r="AC1596" i="19"/>
  <c r="AD1596" i="19"/>
  <c r="Y1597" i="19"/>
  <c r="Z1597" i="19"/>
  <c r="AA1597" i="19"/>
  <c r="AB1597" i="19"/>
  <c r="AC1597" i="19"/>
  <c r="AD1597" i="19"/>
  <c r="Y1603" i="19"/>
  <c r="Z1603" i="19"/>
  <c r="AA1603" i="19"/>
  <c r="AB1603" i="19"/>
  <c r="AC1603" i="19"/>
  <c r="AD1603" i="19"/>
  <c r="Y1604" i="19"/>
  <c r="Z1604" i="19"/>
  <c r="AA1604" i="19"/>
  <c r="AB1604" i="19"/>
  <c r="AC1604" i="19"/>
  <c r="AD1604" i="19"/>
  <c r="AB6" i="19"/>
  <c r="AB13" i="19"/>
  <c r="AB20" i="19"/>
  <c r="AB27" i="19"/>
  <c r="AB34" i="19"/>
  <c r="AB41" i="19"/>
  <c r="AB48" i="19"/>
  <c r="AB55" i="19"/>
  <c r="AB62" i="19"/>
  <c r="AB69" i="19"/>
  <c r="AB76" i="19"/>
  <c r="AB83" i="19"/>
  <c r="AB90" i="19"/>
  <c r="AB97" i="19"/>
  <c r="AB104" i="19"/>
  <c r="AB111" i="19"/>
  <c r="AB118" i="19"/>
  <c r="AB125" i="19"/>
  <c r="AB132" i="19"/>
  <c r="AB139" i="19"/>
  <c r="AB146" i="19"/>
  <c r="AB153" i="19"/>
  <c r="AB160" i="19"/>
  <c r="AB167" i="19"/>
  <c r="AB174" i="19"/>
  <c r="AB181" i="19"/>
  <c r="AB188" i="19"/>
  <c r="AB195" i="19"/>
  <c r="AB202" i="19"/>
  <c r="AB209" i="19"/>
  <c r="AB216" i="19"/>
  <c r="AB223" i="19"/>
  <c r="AB230" i="19"/>
  <c r="AB237" i="19"/>
  <c r="AB244" i="19"/>
  <c r="AB251" i="19"/>
  <c r="AB258" i="19"/>
  <c r="AB265" i="19"/>
  <c r="AB272" i="19"/>
  <c r="AB279" i="19"/>
  <c r="AB286" i="19"/>
  <c r="AB293" i="19"/>
  <c r="AB300" i="19"/>
  <c r="AB307" i="19"/>
  <c r="AB314" i="19"/>
  <c r="AB321" i="19"/>
  <c r="AB328" i="19"/>
  <c r="AB335" i="19"/>
  <c r="AB342" i="19"/>
  <c r="AB349" i="19"/>
  <c r="AB356" i="19"/>
  <c r="AB363" i="19"/>
  <c r="AB370" i="19"/>
  <c r="AB377" i="19"/>
  <c r="AB384" i="19"/>
  <c r="AB391" i="19"/>
  <c r="AB398" i="19"/>
  <c r="AB405" i="19"/>
  <c r="AB412" i="19"/>
  <c r="AB419" i="19"/>
  <c r="AB426" i="19"/>
  <c r="AB433" i="19"/>
  <c r="AB440" i="19"/>
  <c r="AB447" i="19"/>
  <c r="AB454" i="19"/>
  <c r="AB461" i="19"/>
  <c r="AB468" i="19"/>
  <c r="AB475" i="19"/>
  <c r="AB482" i="19"/>
  <c r="AB489" i="19"/>
  <c r="AB496" i="19"/>
  <c r="AB503" i="19"/>
  <c r="AB510" i="19"/>
  <c r="AB517" i="19"/>
  <c r="AB524" i="19"/>
  <c r="AB531" i="19"/>
  <c r="AB538" i="19"/>
  <c r="AB545" i="19"/>
  <c r="AB552" i="19"/>
  <c r="AB559" i="19"/>
  <c r="AB566" i="19"/>
  <c r="AB573" i="19"/>
  <c r="AB580" i="19"/>
  <c r="AB587" i="19"/>
  <c r="AB594" i="19"/>
  <c r="AB601" i="19"/>
  <c r="AB608" i="19"/>
  <c r="AB615" i="19"/>
  <c r="AB622" i="19"/>
  <c r="AB629" i="19"/>
  <c r="AB636" i="19"/>
  <c r="AB643" i="19"/>
  <c r="AB650" i="19"/>
  <c r="AB657" i="19"/>
  <c r="AB664" i="19"/>
  <c r="AB671" i="19"/>
  <c r="AB678" i="19"/>
  <c r="AB685" i="19"/>
  <c r="AB692" i="19"/>
  <c r="AB699" i="19"/>
  <c r="AB706" i="19"/>
  <c r="AB713" i="19"/>
  <c r="AB720" i="19"/>
  <c r="AB727" i="19"/>
  <c r="AB734" i="19"/>
  <c r="AB741" i="19"/>
  <c r="AB748" i="19"/>
  <c r="AB755" i="19"/>
  <c r="AB762" i="19"/>
  <c r="AB769" i="19"/>
  <c r="AB776" i="19"/>
  <c r="AB783" i="19"/>
  <c r="AB790" i="19"/>
  <c r="AB797" i="19"/>
  <c r="AB804" i="19"/>
  <c r="AB811" i="19"/>
  <c r="AB818" i="19"/>
  <c r="AB825" i="19"/>
  <c r="AB832" i="19"/>
  <c r="AB839" i="19"/>
  <c r="AB846" i="19"/>
  <c r="AB853" i="19"/>
  <c r="AB860" i="19"/>
  <c r="AB867" i="19"/>
  <c r="AB874" i="19"/>
  <c r="AB881" i="19"/>
  <c r="AB888" i="19"/>
  <c r="AB895" i="19"/>
  <c r="AB902" i="19"/>
  <c r="AB909" i="19"/>
  <c r="AB916" i="19"/>
  <c r="AB923" i="19"/>
  <c r="AB930" i="19"/>
  <c r="AB937" i="19"/>
  <c r="AB944" i="19"/>
  <c r="AB951" i="19"/>
  <c r="AB958" i="19"/>
  <c r="AB965" i="19"/>
  <c r="AB972" i="19"/>
  <c r="AB979" i="19"/>
  <c r="AB986" i="19"/>
  <c r="AB993" i="19"/>
  <c r="AB1000" i="19"/>
  <c r="AB1007" i="19"/>
  <c r="AB1014" i="19"/>
  <c r="AB1021" i="19"/>
  <c r="AB1028" i="19"/>
  <c r="AB1035" i="19"/>
  <c r="AB1042" i="19"/>
  <c r="AB1049" i="19"/>
  <c r="AB1056" i="19"/>
  <c r="AB1063" i="19"/>
  <c r="AB1070" i="19"/>
  <c r="AB1077" i="19"/>
  <c r="AB1084" i="19"/>
  <c r="AB1091" i="19"/>
  <c r="AB1098" i="19"/>
  <c r="AB1105" i="19"/>
  <c r="AB1112" i="19"/>
  <c r="AB1119" i="19"/>
  <c r="AB1126" i="19"/>
  <c r="AB1133" i="19"/>
  <c r="AB1140" i="19"/>
  <c r="AB1147" i="19"/>
  <c r="AB1154" i="19"/>
  <c r="AB1161" i="19"/>
  <c r="AB1168" i="19"/>
  <c r="AB1175" i="19"/>
  <c r="AB1182" i="19"/>
  <c r="AB1189" i="19"/>
  <c r="AB1196" i="19"/>
  <c r="AB1203" i="19"/>
  <c r="AB1210" i="19"/>
  <c r="AB1217" i="19"/>
  <c r="AB1224" i="19"/>
  <c r="AB1231" i="19"/>
  <c r="AB1238" i="19"/>
  <c r="AB1245" i="19"/>
  <c r="AB1252" i="19"/>
  <c r="AB1259" i="19"/>
  <c r="AB1266" i="19"/>
  <c r="AB1273" i="19"/>
  <c r="AB1280" i="19"/>
  <c r="AB1287" i="19"/>
  <c r="AB1294" i="19"/>
  <c r="AB1301" i="19"/>
  <c r="AB1308" i="19"/>
  <c r="AB1315" i="19"/>
  <c r="AB1322" i="19"/>
  <c r="AB1329" i="19"/>
  <c r="AB1336" i="19"/>
  <c r="AB1343" i="19"/>
  <c r="AB1350" i="19"/>
  <c r="AB1357" i="19"/>
  <c r="AB1364" i="19"/>
  <c r="AB1371" i="19"/>
  <c r="AB1378" i="19"/>
  <c r="AB1385" i="19"/>
  <c r="AB1392" i="19"/>
  <c r="AB1399" i="19"/>
  <c r="AB1406" i="19"/>
  <c r="AB1413" i="19"/>
  <c r="AB1420" i="19"/>
  <c r="AB1427" i="19"/>
  <c r="AB1434" i="19"/>
  <c r="AB1441" i="19"/>
  <c r="AB1448" i="19"/>
  <c r="AB1455" i="19"/>
  <c r="AB1462" i="19"/>
  <c r="AB1469" i="19"/>
  <c r="AB1476" i="19"/>
  <c r="AB1483" i="19"/>
  <c r="AB1490" i="19"/>
  <c r="AB1497" i="19"/>
  <c r="AB1504" i="19"/>
  <c r="AB1511" i="19"/>
  <c r="AB1518" i="19"/>
  <c r="AB1525" i="19"/>
  <c r="AB1532" i="19"/>
  <c r="AB1539" i="19"/>
  <c r="AB1546" i="19"/>
  <c r="AB1553" i="19"/>
  <c r="AB1560" i="19"/>
  <c r="AB1567" i="19"/>
  <c r="AB1574" i="19"/>
  <c r="AB1581" i="19"/>
  <c r="AB1588" i="19"/>
  <c r="AB1595" i="19"/>
  <c r="AB1602" i="19"/>
  <c r="AB1609" i="19"/>
  <c r="AB1616" i="19"/>
  <c r="AB1623" i="19"/>
  <c r="AB1630" i="19"/>
  <c r="AB1637" i="19"/>
  <c r="AB1644" i="19"/>
  <c r="AB1651" i="19"/>
  <c r="AB1658" i="19"/>
  <c r="AB1665" i="19"/>
  <c r="AB1672" i="19"/>
  <c r="AB1679" i="19"/>
  <c r="AB1686" i="19"/>
  <c r="AB1693" i="19"/>
  <c r="AB1700" i="19"/>
  <c r="AB1707" i="19"/>
  <c r="AB1714" i="19"/>
  <c r="Y1610" i="19"/>
  <c r="Z1610" i="19"/>
  <c r="AA1610" i="19"/>
  <c r="AB1610" i="19"/>
  <c r="AC1610" i="19"/>
  <c r="AD1610" i="19"/>
  <c r="Y1611" i="19"/>
  <c r="Z1611" i="19"/>
  <c r="AA1611" i="19"/>
  <c r="AB1611" i="19"/>
  <c r="AC1611" i="19"/>
  <c r="AD1611" i="19"/>
  <c r="Y1617" i="19"/>
  <c r="Z1617" i="19"/>
  <c r="AA1617" i="19"/>
  <c r="AB1617" i="19"/>
  <c r="AC1617" i="19"/>
  <c r="AD1617" i="19"/>
  <c r="Y1618" i="19"/>
  <c r="Z1618" i="19"/>
  <c r="AA1618" i="19"/>
  <c r="AB1618" i="19"/>
  <c r="AC1618" i="19"/>
  <c r="AD1618" i="19"/>
  <c r="Y1624" i="19"/>
  <c r="Z1624" i="19"/>
  <c r="AA1624" i="19"/>
  <c r="AB1624" i="19"/>
  <c r="AC1624" i="19"/>
  <c r="AD1624" i="19"/>
  <c r="Y1625" i="19"/>
  <c r="Z1625" i="19"/>
  <c r="AA1625" i="19"/>
  <c r="AB1625" i="19"/>
  <c r="AC1625" i="19"/>
  <c r="AD1625" i="19"/>
  <c r="Y1631" i="19"/>
  <c r="Z1631" i="19"/>
  <c r="AA1631" i="19"/>
  <c r="AB1631" i="19"/>
  <c r="AC1631" i="19"/>
  <c r="AD1631" i="19"/>
  <c r="Y1632" i="19"/>
  <c r="Z1632" i="19"/>
  <c r="AA1632" i="19"/>
  <c r="AB1632" i="19"/>
  <c r="AC1632" i="19"/>
  <c r="AD1632" i="19"/>
  <c r="Y1638" i="19"/>
  <c r="Z1638" i="19"/>
  <c r="AA1638" i="19"/>
  <c r="AB1638" i="19"/>
  <c r="AC1638" i="19"/>
  <c r="AD1638" i="19"/>
  <c r="Y1639" i="19"/>
  <c r="Z1639" i="19"/>
  <c r="AA1639" i="19"/>
  <c r="AB1639" i="19"/>
  <c r="AC1639" i="19"/>
  <c r="AD1639" i="19"/>
  <c r="Y1645" i="19"/>
  <c r="Z1645" i="19"/>
  <c r="AA1645" i="19"/>
  <c r="AB1645" i="19"/>
  <c r="AC1645" i="19"/>
  <c r="AD1645" i="19"/>
  <c r="Y1646" i="19"/>
  <c r="Z1646" i="19"/>
  <c r="AA1646" i="19"/>
  <c r="AB1646" i="19"/>
  <c r="AC1646" i="19"/>
  <c r="AD1646" i="19"/>
  <c r="Y1652" i="19"/>
  <c r="Z1652" i="19"/>
  <c r="AA1652" i="19"/>
  <c r="AB1652" i="19"/>
  <c r="AC1652" i="19"/>
  <c r="AD1652" i="19"/>
  <c r="Y1653" i="19"/>
  <c r="Z1653" i="19"/>
  <c r="AA1653" i="19"/>
  <c r="AB1653" i="19"/>
  <c r="AC1653" i="19"/>
  <c r="AD1653" i="19"/>
  <c r="Y1659" i="19"/>
  <c r="Z1659" i="19"/>
  <c r="AA1659" i="19"/>
  <c r="AB1659" i="19"/>
  <c r="AC1659" i="19"/>
  <c r="AD1659" i="19"/>
  <c r="Y1660" i="19"/>
  <c r="Z1660" i="19"/>
  <c r="AA1660" i="19"/>
  <c r="AB1660" i="19"/>
  <c r="AC1660" i="19"/>
  <c r="AD1660" i="19"/>
  <c r="Y1666" i="19"/>
  <c r="Z1666" i="19"/>
  <c r="AA1666" i="19"/>
  <c r="AB1666" i="19"/>
  <c r="AC1666" i="19"/>
  <c r="AD1666" i="19"/>
  <c r="Y1667" i="19"/>
  <c r="Z1667" i="19"/>
  <c r="AA1667" i="19"/>
  <c r="AB1667" i="19"/>
  <c r="AC1667" i="19"/>
  <c r="AD1667" i="19"/>
  <c r="Y1673" i="19"/>
  <c r="Z1673" i="19"/>
  <c r="AA1673" i="19"/>
  <c r="AB1673" i="19"/>
  <c r="AC1673" i="19"/>
  <c r="AD1673" i="19"/>
  <c r="Y1674" i="19"/>
  <c r="Z1674" i="19"/>
  <c r="AA1674" i="19"/>
  <c r="AB1674" i="19"/>
  <c r="AC1674" i="19"/>
  <c r="AD1674" i="19"/>
  <c r="Y1680" i="19"/>
  <c r="Z1680" i="19"/>
  <c r="AA1680" i="19"/>
  <c r="AB1680" i="19"/>
  <c r="AC1680" i="19"/>
  <c r="AD1680" i="19"/>
  <c r="Y1681" i="19"/>
  <c r="Z1681" i="19"/>
  <c r="AA1681" i="19"/>
  <c r="AB1681" i="19"/>
  <c r="AC1681" i="19"/>
  <c r="AD1681" i="19"/>
  <c r="Y1687" i="19"/>
  <c r="Z1687" i="19"/>
  <c r="AA1687" i="19"/>
  <c r="AB1687" i="19"/>
  <c r="AC1687" i="19"/>
  <c r="AD1687" i="19"/>
  <c r="Y1688" i="19"/>
  <c r="Z1688" i="19"/>
  <c r="AA1688" i="19"/>
  <c r="AB1688" i="19"/>
  <c r="AC1688" i="19"/>
  <c r="AD1688" i="19"/>
  <c r="Y1694" i="19"/>
  <c r="Z1694" i="19"/>
  <c r="AA1694" i="19"/>
  <c r="AB1694" i="19"/>
  <c r="AC1694" i="19"/>
  <c r="AD1694" i="19"/>
  <c r="Y1695" i="19"/>
  <c r="Z1695" i="19"/>
  <c r="AA1695" i="19"/>
  <c r="AB1695" i="19"/>
  <c r="AC1695" i="19"/>
  <c r="AD1695" i="19"/>
  <c r="Y1701" i="19"/>
  <c r="Z1701" i="19"/>
  <c r="AA1701" i="19"/>
  <c r="AB1701" i="19"/>
  <c r="AC1701" i="19"/>
  <c r="AD1701" i="19"/>
  <c r="Y1702" i="19"/>
  <c r="Z1702" i="19"/>
  <c r="AA1702" i="19"/>
  <c r="AB1702" i="19"/>
  <c r="AC1702" i="19"/>
  <c r="AD1702" i="19"/>
  <c r="Y1708" i="19"/>
  <c r="Z1708" i="19"/>
  <c r="AA1708" i="19"/>
  <c r="AB1708" i="19"/>
  <c r="AC1708" i="19"/>
  <c r="AD1708" i="19"/>
  <c r="Y1709" i="19"/>
  <c r="Z1709" i="19"/>
  <c r="AA1709" i="19"/>
  <c r="AB1709" i="19"/>
  <c r="AC1709" i="19"/>
  <c r="AD1709" i="19"/>
  <c r="Y1715" i="19"/>
  <c r="Z1715" i="19"/>
  <c r="AA1715" i="19"/>
  <c r="AB1715" i="19"/>
  <c r="AC1715" i="19"/>
  <c r="AD1715" i="19"/>
  <c r="Y1716" i="19"/>
  <c r="Z1716" i="19"/>
  <c r="AA1716" i="19"/>
  <c r="AB1716" i="19"/>
  <c r="AC1716" i="19"/>
  <c r="AD1716" i="19"/>
  <c r="AB1721" i="19"/>
  <c r="AB1728" i="19"/>
  <c r="AB1735" i="19"/>
  <c r="AB1742" i="19"/>
  <c r="AB1749" i="19"/>
  <c r="AB1756" i="19"/>
  <c r="AB1763" i="19"/>
  <c r="AB1770" i="19"/>
  <c r="AB1777" i="19"/>
  <c r="AB1784" i="19"/>
  <c r="AB1791" i="19"/>
  <c r="AB1798" i="19"/>
  <c r="AB1805" i="19"/>
  <c r="AB1812" i="19"/>
  <c r="AB1819" i="19"/>
  <c r="AB1826" i="19"/>
  <c r="Y1722" i="19"/>
  <c r="Z1722" i="19"/>
  <c r="AA1722" i="19"/>
  <c r="AB1722" i="19"/>
  <c r="AC1722" i="19"/>
  <c r="AD1722" i="19"/>
  <c r="Y1723" i="19"/>
  <c r="Z1723" i="19"/>
  <c r="AA1723" i="19"/>
  <c r="AB1723" i="19"/>
  <c r="AC1723" i="19"/>
  <c r="AD1723" i="19"/>
  <c r="Y1729" i="19"/>
  <c r="Z1729" i="19"/>
  <c r="AA1729" i="19"/>
  <c r="AB1729" i="19"/>
  <c r="AC1729" i="19"/>
  <c r="AD1729" i="19"/>
  <c r="Y1730" i="19"/>
  <c r="Z1730" i="19"/>
  <c r="AA1730" i="19"/>
  <c r="AB1730" i="19"/>
  <c r="AC1730" i="19"/>
  <c r="AD1730" i="19"/>
  <c r="Y1736" i="19"/>
  <c r="Z1736" i="19"/>
  <c r="AA1736" i="19"/>
  <c r="AB1736" i="19"/>
  <c r="AC1736" i="19"/>
  <c r="AD1736" i="19"/>
  <c r="Y1737" i="19"/>
  <c r="Z1737" i="19"/>
  <c r="AA1737" i="19"/>
  <c r="AB1737" i="19"/>
  <c r="AC1737" i="19"/>
  <c r="AD1737" i="19"/>
  <c r="Y1743" i="19"/>
  <c r="Z1743" i="19"/>
  <c r="AA1743" i="19"/>
  <c r="AB1743" i="19"/>
  <c r="AC1743" i="19"/>
  <c r="AD1743" i="19"/>
  <c r="Y1744" i="19"/>
  <c r="Z1744" i="19"/>
  <c r="AA1744" i="19"/>
  <c r="AB1744" i="19"/>
  <c r="AC1744" i="19"/>
  <c r="AD1744" i="19"/>
  <c r="Y1750" i="19"/>
  <c r="Z1750" i="19"/>
  <c r="AA1750" i="19"/>
  <c r="AB1750" i="19"/>
  <c r="AC1750" i="19"/>
  <c r="AD1750" i="19"/>
  <c r="Y1751" i="19"/>
  <c r="Z1751" i="19"/>
  <c r="AA1751" i="19"/>
  <c r="AB1751" i="19"/>
  <c r="AC1751" i="19"/>
  <c r="AD1751" i="19"/>
  <c r="Y1757" i="19"/>
  <c r="Z1757" i="19"/>
  <c r="AA1757" i="19"/>
  <c r="AB1757" i="19"/>
  <c r="AC1757" i="19"/>
  <c r="AD1757" i="19"/>
  <c r="Y1758" i="19"/>
  <c r="Z1758" i="19"/>
  <c r="AA1758" i="19"/>
  <c r="AB1758" i="19"/>
  <c r="AC1758" i="19"/>
  <c r="AD1758" i="19"/>
  <c r="Y1764" i="19"/>
  <c r="Z1764" i="19"/>
  <c r="AA1764" i="19"/>
  <c r="AB1764" i="19"/>
  <c r="AC1764" i="19"/>
  <c r="AD1764" i="19"/>
  <c r="Y1765" i="19"/>
  <c r="Z1765" i="19"/>
  <c r="AA1765" i="19"/>
  <c r="AB1765" i="19"/>
  <c r="AC1765" i="19"/>
  <c r="AD1765" i="19"/>
  <c r="Y1771" i="19"/>
  <c r="Z1771" i="19"/>
  <c r="AA1771" i="19"/>
  <c r="AB1771" i="19"/>
  <c r="AC1771" i="19"/>
  <c r="AD1771" i="19"/>
  <c r="Y1772" i="19"/>
  <c r="Z1772" i="19"/>
  <c r="AA1772" i="19"/>
  <c r="AB1772" i="19"/>
  <c r="AC1772" i="19"/>
  <c r="AD1772" i="19"/>
  <c r="Y1778" i="19"/>
  <c r="Z1778" i="19"/>
  <c r="AA1778" i="19"/>
  <c r="AB1778" i="19"/>
  <c r="AC1778" i="19"/>
  <c r="AD1778" i="19"/>
  <c r="Y1779" i="19"/>
  <c r="Z1779" i="19"/>
  <c r="AA1779" i="19"/>
  <c r="AB1779" i="19"/>
  <c r="AC1779" i="19"/>
  <c r="AD1779" i="19"/>
  <c r="Y1785" i="19"/>
  <c r="Z1785" i="19"/>
  <c r="AA1785" i="19"/>
  <c r="AB1785" i="19"/>
  <c r="AC1785" i="19"/>
  <c r="AD1785" i="19"/>
  <c r="Y1786" i="19"/>
  <c r="Z1786" i="19"/>
  <c r="AA1786" i="19"/>
  <c r="AB1786" i="19"/>
  <c r="AC1786" i="19"/>
  <c r="AD1786" i="19"/>
  <c r="Y1792" i="19"/>
  <c r="Z1792" i="19"/>
  <c r="AA1792" i="19"/>
  <c r="AB1792" i="19"/>
  <c r="AC1792" i="19"/>
  <c r="AD1792" i="19"/>
  <c r="Y1793" i="19"/>
  <c r="Z1793" i="19"/>
  <c r="AA1793" i="19"/>
  <c r="AB1793" i="19"/>
  <c r="AC1793" i="19"/>
  <c r="AD1793" i="19"/>
  <c r="Y1799" i="19"/>
  <c r="Z1799" i="19"/>
  <c r="AA1799" i="19"/>
  <c r="AB1799" i="19"/>
  <c r="AC1799" i="19"/>
  <c r="AD1799" i="19"/>
  <c r="Y1800" i="19"/>
  <c r="Z1800" i="19"/>
  <c r="AA1800" i="19"/>
  <c r="AB1800" i="19"/>
  <c r="AC1800" i="19"/>
  <c r="AD1800" i="19"/>
  <c r="Y1806" i="19"/>
  <c r="Z1806" i="19"/>
  <c r="AA1806" i="19"/>
  <c r="AB1806" i="19"/>
  <c r="AC1806" i="19"/>
  <c r="AD1806" i="19"/>
  <c r="Y1807" i="19"/>
  <c r="Z1807" i="19"/>
  <c r="AA1807" i="19"/>
  <c r="AB1807" i="19"/>
  <c r="AC1807" i="19"/>
  <c r="AD1807" i="19"/>
  <c r="Y1813" i="19"/>
  <c r="Z1813" i="19"/>
  <c r="AA1813" i="19"/>
  <c r="AB1813" i="19"/>
  <c r="AC1813" i="19"/>
  <c r="AD1813" i="19"/>
  <c r="Y1814" i="19"/>
  <c r="Z1814" i="19"/>
  <c r="AA1814" i="19"/>
  <c r="AB1814" i="19"/>
  <c r="AC1814" i="19"/>
  <c r="AD1814" i="19"/>
  <c r="Y1820" i="19"/>
  <c r="Z1820" i="19"/>
  <c r="AA1820" i="19"/>
  <c r="AB1820" i="19"/>
  <c r="AC1820" i="19"/>
  <c r="AD1820" i="19"/>
  <c r="Y1821" i="19"/>
  <c r="Z1821" i="19"/>
  <c r="AA1821" i="19"/>
  <c r="AB1821" i="19"/>
  <c r="AC1821" i="19"/>
  <c r="AD1821" i="19"/>
  <c r="Y1827" i="19"/>
  <c r="Z1827" i="19"/>
  <c r="AA1827" i="19"/>
  <c r="AB1827" i="19"/>
  <c r="AC1827" i="19"/>
  <c r="AD1827" i="19"/>
  <c r="Y1828" i="19"/>
  <c r="Z1828" i="19"/>
  <c r="AA1828" i="19"/>
  <c r="AB1828" i="19"/>
  <c r="AC1828" i="19"/>
  <c r="AD1828" i="19"/>
  <c r="AB1833" i="19"/>
  <c r="AB1840" i="19"/>
  <c r="AB1847" i="19"/>
  <c r="AB1854" i="19"/>
  <c r="AB1861" i="19"/>
  <c r="AB1868" i="19"/>
  <c r="AB1875" i="19"/>
  <c r="AB1882" i="19"/>
  <c r="AB1889" i="19"/>
  <c r="AB1896" i="19"/>
  <c r="AB1903" i="19"/>
  <c r="AB1910" i="19"/>
  <c r="AB1917" i="19"/>
  <c r="AB1924" i="19"/>
  <c r="AB1931" i="19"/>
  <c r="AB1938" i="19"/>
  <c r="Y1834" i="19"/>
  <c r="Z1834" i="19"/>
  <c r="AA1834" i="19"/>
  <c r="AB1834" i="19"/>
  <c r="AC1834" i="19"/>
  <c r="AD1834" i="19"/>
  <c r="Y1835" i="19"/>
  <c r="Z1835" i="19"/>
  <c r="AA1835" i="19"/>
  <c r="AB1835" i="19"/>
  <c r="AC1835" i="19"/>
  <c r="AD1835" i="19"/>
  <c r="Y1841" i="19"/>
  <c r="Z1841" i="19"/>
  <c r="AA1841" i="19"/>
  <c r="AB1841" i="19"/>
  <c r="AC1841" i="19"/>
  <c r="AD1841" i="19"/>
  <c r="Y1842" i="19"/>
  <c r="Z1842" i="19"/>
  <c r="AA1842" i="19"/>
  <c r="AB1842" i="19"/>
  <c r="AC1842" i="19"/>
  <c r="AD1842" i="19"/>
  <c r="Y1848" i="19"/>
  <c r="Z1848" i="19"/>
  <c r="AA1848" i="19"/>
  <c r="AB1848" i="19"/>
  <c r="AC1848" i="19"/>
  <c r="AD1848" i="19"/>
  <c r="Y1849" i="19"/>
  <c r="Z1849" i="19"/>
  <c r="AA1849" i="19"/>
  <c r="AB1849" i="19"/>
  <c r="AC1849" i="19"/>
  <c r="AD1849" i="19"/>
  <c r="Y1855" i="19"/>
  <c r="Z1855" i="19"/>
  <c r="AA1855" i="19"/>
  <c r="AB1855" i="19"/>
  <c r="AC1855" i="19"/>
  <c r="AD1855" i="19"/>
  <c r="Y1856" i="19"/>
  <c r="Z1856" i="19"/>
  <c r="AA1856" i="19"/>
  <c r="AB1856" i="19"/>
  <c r="AC1856" i="19"/>
  <c r="AD1856" i="19"/>
  <c r="Y1862" i="19"/>
  <c r="Z1862" i="19"/>
  <c r="AA1862" i="19"/>
  <c r="AB1862" i="19"/>
  <c r="AC1862" i="19"/>
  <c r="AD1862" i="19"/>
  <c r="Y1863" i="19"/>
  <c r="Z1863" i="19"/>
  <c r="AA1863" i="19"/>
  <c r="AB1863" i="19"/>
  <c r="AC1863" i="19"/>
  <c r="AD1863" i="19"/>
  <c r="Y1869" i="19"/>
  <c r="Z1869" i="19"/>
  <c r="AA1869" i="19"/>
  <c r="AB1869" i="19"/>
  <c r="AC1869" i="19"/>
  <c r="AD1869" i="19"/>
  <c r="Y1870" i="19"/>
  <c r="Z1870" i="19"/>
  <c r="AA1870" i="19"/>
  <c r="AB1870" i="19"/>
  <c r="AC1870" i="19"/>
  <c r="AD1870" i="19"/>
  <c r="Y1876" i="19"/>
  <c r="Z1876" i="19"/>
  <c r="AA1876" i="19"/>
  <c r="AB1876" i="19"/>
  <c r="AC1876" i="19"/>
  <c r="AD1876" i="19"/>
  <c r="Y1877" i="19"/>
  <c r="Z1877" i="19"/>
  <c r="AA1877" i="19"/>
  <c r="AB1877" i="19"/>
  <c r="AC1877" i="19"/>
  <c r="AD1877" i="19"/>
  <c r="Y1883" i="19"/>
  <c r="Z1883" i="19"/>
  <c r="AA1883" i="19"/>
  <c r="AB1883" i="19"/>
  <c r="AC1883" i="19"/>
  <c r="AD1883" i="19"/>
  <c r="Y1884" i="19"/>
  <c r="Z1884" i="19"/>
  <c r="AA1884" i="19"/>
  <c r="AB1884" i="19"/>
  <c r="AC1884" i="19"/>
  <c r="AD1884" i="19"/>
  <c r="Y1890" i="19"/>
  <c r="Z1890" i="19"/>
  <c r="AA1890" i="19"/>
  <c r="AB1890" i="19"/>
  <c r="AC1890" i="19"/>
  <c r="AD1890" i="19"/>
  <c r="Y1891" i="19"/>
  <c r="Z1891" i="19"/>
  <c r="AA1891" i="19"/>
  <c r="AB1891" i="19"/>
  <c r="AC1891" i="19"/>
  <c r="AD1891" i="19"/>
  <c r="Y1897" i="19"/>
  <c r="Z1897" i="19"/>
  <c r="AA1897" i="19"/>
  <c r="AB1897" i="19"/>
  <c r="AC1897" i="19"/>
  <c r="AD1897" i="19"/>
  <c r="Y1898" i="19"/>
  <c r="Z1898" i="19"/>
  <c r="AA1898" i="19"/>
  <c r="AB1898" i="19"/>
  <c r="AC1898" i="19"/>
  <c r="AD1898" i="19"/>
  <c r="Y1904" i="19"/>
  <c r="Z1904" i="19"/>
  <c r="AA1904" i="19"/>
  <c r="AB1904" i="19"/>
  <c r="AC1904" i="19"/>
  <c r="AD1904" i="19"/>
  <c r="Y1905" i="19"/>
  <c r="Z1905" i="19"/>
  <c r="AA1905" i="19"/>
  <c r="AB1905" i="19"/>
  <c r="AC1905" i="19"/>
  <c r="AD1905" i="19"/>
  <c r="Y1911" i="19"/>
  <c r="Z1911" i="19"/>
  <c r="AA1911" i="19"/>
  <c r="AB1911" i="19"/>
  <c r="AC1911" i="19"/>
  <c r="AD1911" i="19"/>
  <c r="Y1912" i="19"/>
  <c r="Z1912" i="19"/>
  <c r="AA1912" i="19"/>
  <c r="AB1912" i="19"/>
  <c r="AC1912" i="19"/>
  <c r="AD1912" i="19"/>
  <c r="Y1918" i="19"/>
  <c r="Z1918" i="19"/>
  <c r="AA1918" i="19"/>
  <c r="AB1918" i="19"/>
  <c r="AC1918" i="19"/>
  <c r="AD1918" i="19"/>
  <c r="Y1919" i="19"/>
  <c r="Z1919" i="19"/>
  <c r="AA1919" i="19"/>
  <c r="AB1919" i="19"/>
  <c r="AC1919" i="19"/>
  <c r="AD1919" i="19"/>
  <c r="Y1925" i="19"/>
  <c r="Z1925" i="19"/>
  <c r="AA1925" i="19"/>
  <c r="AB1925" i="19"/>
  <c r="AC1925" i="19"/>
  <c r="AD1925" i="19"/>
  <c r="Y1926" i="19"/>
  <c r="Z1926" i="19"/>
  <c r="AA1926" i="19"/>
  <c r="AB1926" i="19"/>
  <c r="AC1926" i="19"/>
  <c r="AD1926" i="19"/>
  <c r="Y1932" i="19"/>
  <c r="Z1932" i="19"/>
  <c r="AA1932" i="19"/>
  <c r="AB1932" i="19"/>
  <c r="AC1932" i="19"/>
  <c r="AD1932" i="19"/>
  <c r="Y1933" i="19"/>
  <c r="Z1933" i="19"/>
  <c r="AA1933" i="19"/>
  <c r="AB1933" i="19"/>
  <c r="AC1933" i="19"/>
  <c r="AD1933" i="19"/>
  <c r="Y1939" i="19"/>
  <c r="Z1939" i="19"/>
  <c r="AA1939" i="19"/>
  <c r="AB1939" i="19"/>
  <c r="AC1939" i="19"/>
  <c r="AD1939" i="19"/>
  <c r="Y1940" i="19"/>
  <c r="Z1940" i="19"/>
  <c r="AA1940" i="19"/>
  <c r="AB1940" i="19"/>
  <c r="AC1940" i="19"/>
  <c r="AD1940" i="19"/>
  <c r="AB1945" i="19"/>
  <c r="AB1952" i="19"/>
  <c r="AB1959" i="19"/>
  <c r="AB1966" i="19"/>
  <c r="AB1973" i="19"/>
  <c r="AB1980" i="19"/>
  <c r="AB1987" i="19"/>
  <c r="AB1994" i="19"/>
  <c r="AB2001" i="19"/>
  <c r="AB2008" i="19"/>
  <c r="AB2015" i="19"/>
  <c r="AB2022" i="19"/>
  <c r="AB2029" i="19"/>
  <c r="AB2036" i="19"/>
  <c r="AB2043" i="19"/>
  <c r="AB2050" i="19"/>
  <c r="AB2057" i="19"/>
  <c r="AB2064" i="19"/>
  <c r="AB2071" i="19"/>
  <c r="AB2078" i="19"/>
  <c r="AB2085" i="19"/>
  <c r="AB2092" i="19"/>
  <c r="AB2099" i="19"/>
  <c r="AB2106" i="19"/>
  <c r="AB2113" i="19"/>
  <c r="AB2120" i="19"/>
  <c r="AB2127" i="19"/>
  <c r="AB2134" i="19"/>
  <c r="AB2141" i="19"/>
  <c r="AB2148" i="19"/>
  <c r="AB2155" i="19"/>
  <c r="AB2162" i="19"/>
  <c r="AB2169" i="19"/>
  <c r="AB2176" i="19"/>
  <c r="AB2183" i="19"/>
  <c r="AB2190" i="19"/>
  <c r="AB2197" i="19"/>
  <c r="AB2204" i="19"/>
  <c r="AB2211" i="19"/>
  <c r="AB2218" i="19"/>
  <c r="AB2225" i="19"/>
  <c r="AB2232" i="19"/>
  <c r="AB2239" i="19"/>
  <c r="AB2246" i="19"/>
  <c r="AB2253" i="19"/>
  <c r="AB2260" i="19"/>
  <c r="AB2267" i="19"/>
  <c r="AB2274" i="19"/>
  <c r="AB2281" i="19"/>
  <c r="AB2288" i="19"/>
  <c r="AB2295" i="19"/>
  <c r="AB2302" i="19"/>
  <c r="AB2309" i="19"/>
  <c r="AB2316" i="19"/>
  <c r="AB2323" i="19"/>
  <c r="AB2330" i="19"/>
  <c r="AB2337" i="19"/>
  <c r="AB2344" i="19"/>
  <c r="AB2351" i="19"/>
  <c r="AB2358" i="19"/>
  <c r="AB2365" i="19"/>
  <c r="AB2372" i="19"/>
  <c r="AB2379" i="19"/>
  <c r="AB2386" i="19"/>
  <c r="AB2393" i="19"/>
  <c r="AB2400" i="19"/>
  <c r="AB2407" i="19"/>
  <c r="AB2414" i="19"/>
  <c r="AB2421" i="19"/>
  <c r="AB2428" i="19"/>
  <c r="AB2435" i="19"/>
  <c r="AB2442" i="19"/>
  <c r="AB2449" i="19"/>
  <c r="AB2456" i="19"/>
  <c r="AB2463" i="19"/>
  <c r="AB2470" i="19"/>
  <c r="AB2477" i="19"/>
  <c r="AB2484" i="19"/>
  <c r="AB2491" i="19"/>
  <c r="AB2498" i="19"/>
  <c r="AB2505" i="19"/>
  <c r="AB2512" i="19"/>
  <c r="AB2519" i="19"/>
  <c r="AB2526" i="19"/>
  <c r="AB2533" i="19"/>
  <c r="AB2540" i="19"/>
  <c r="AB2547" i="19"/>
  <c r="AB2554" i="19"/>
  <c r="AB2561" i="19"/>
  <c r="AB2568" i="19"/>
  <c r="AB2575" i="19"/>
  <c r="AB2582" i="19"/>
  <c r="AB2589" i="19"/>
  <c r="AB2596" i="19"/>
  <c r="AB2603" i="19"/>
  <c r="AB2610" i="19"/>
  <c r="AB2617" i="19"/>
  <c r="AB2624" i="19"/>
  <c r="AB2631" i="19"/>
  <c r="AB2638" i="19"/>
  <c r="AB2645" i="19"/>
  <c r="AB2652" i="19"/>
  <c r="AB2659" i="19"/>
  <c r="AB2666" i="19"/>
  <c r="AB2673" i="19"/>
  <c r="AB2680" i="19"/>
  <c r="AB2687" i="19"/>
  <c r="AB2694" i="19"/>
  <c r="AB2701" i="19"/>
  <c r="AB2708" i="19"/>
  <c r="AB2715" i="19"/>
  <c r="AB2722" i="19"/>
  <c r="AB2729" i="19"/>
  <c r="AB2736" i="19"/>
  <c r="AB2743" i="19"/>
  <c r="AB2750" i="19"/>
  <c r="AB2757" i="19"/>
  <c r="AB2764" i="19"/>
  <c r="AB2771" i="19"/>
  <c r="AB2778" i="19"/>
  <c r="AB2785" i="19"/>
  <c r="AB2792" i="19"/>
  <c r="AB2799" i="19"/>
  <c r="AB2806" i="19"/>
  <c r="AB2813" i="19"/>
  <c r="AB2820" i="19"/>
  <c r="AB2827" i="19"/>
  <c r="AB2834" i="19"/>
  <c r="AB2841" i="19"/>
  <c r="AB2848" i="19"/>
  <c r="AB2855" i="19"/>
  <c r="AB2862" i="19"/>
  <c r="AB2869" i="19"/>
  <c r="AB2876" i="19"/>
  <c r="AB2883" i="19"/>
  <c r="AB2890" i="19"/>
  <c r="AB2897" i="19"/>
  <c r="AB2904" i="19"/>
  <c r="AB2911" i="19"/>
  <c r="AB2918" i="19"/>
  <c r="AB2925" i="19"/>
  <c r="AB2932" i="19"/>
  <c r="AB2939" i="19"/>
  <c r="AB2946" i="19"/>
  <c r="AB2953" i="19"/>
  <c r="AB2960" i="19"/>
  <c r="AB2967" i="19"/>
  <c r="AB2974" i="19"/>
  <c r="AB2981" i="19"/>
  <c r="AB2988" i="19"/>
  <c r="AB2995" i="19"/>
  <c r="AB3002" i="19"/>
  <c r="AB3009" i="19"/>
  <c r="AB3016" i="19"/>
  <c r="AB3023" i="19"/>
  <c r="AB3030" i="19"/>
  <c r="AB3037" i="19"/>
  <c r="AB3044" i="19"/>
  <c r="AB3051" i="19"/>
  <c r="AB3058" i="19"/>
  <c r="AB3065" i="19"/>
  <c r="AB3072" i="19"/>
  <c r="AB3079" i="19"/>
  <c r="AB3086" i="19"/>
  <c r="AB3093" i="19"/>
  <c r="AB3100" i="19"/>
  <c r="AB3107" i="19"/>
  <c r="AB3114" i="19"/>
  <c r="AB3121" i="19"/>
  <c r="AB3128" i="19"/>
  <c r="AB3135" i="19"/>
  <c r="AB3142" i="19"/>
  <c r="AB3149" i="19"/>
  <c r="AB3156" i="19"/>
  <c r="AB3163" i="19"/>
  <c r="AB3170" i="19"/>
  <c r="AB3177" i="19"/>
  <c r="AB3184" i="19"/>
  <c r="AB3191" i="19"/>
  <c r="AB3198" i="19"/>
  <c r="AB3205" i="19"/>
  <c r="AB3212" i="19"/>
  <c r="AB3219" i="19"/>
  <c r="AB3226" i="19"/>
  <c r="AB3233" i="19"/>
  <c r="AB3240" i="19"/>
  <c r="AB3247" i="19"/>
  <c r="AB3254" i="19"/>
  <c r="AB3261" i="19"/>
  <c r="AB3268" i="19"/>
  <c r="AB3275" i="19"/>
  <c r="AB3282" i="19"/>
  <c r="AB3289" i="19"/>
  <c r="AB3296" i="19"/>
  <c r="AB3303" i="19"/>
  <c r="AB3310" i="19"/>
  <c r="AB3317" i="19"/>
  <c r="AB3324" i="19"/>
  <c r="AB3331" i="19"/>
  <c r="AB3338" i="19"/>
  <c r="AB3345" i="19"/>
  <c r="AB3352" i="19"/>
  <c r="AB3359" i="19"/>
  <c r="AB3366" i="19"/>
  <c r="AB3373" i="19"/>
  <c r="AB3380" i="19"/>
  <c r="AB3387" i="19"/>
  <c r="AB3394" i="19"/>
  <c r="AB3401" i="19"/>
  <c r="AB3408" i="19"/>
  <c r="AB3415" i="19"/>
  <c r="AB3422" i="19"/>
  <c r="AB3429" i="19"/>
  <c r="AB3436" i="19"/>
  <c r="AB3443" i="19"/>
  <c r="AB3450" i="19"/>
  <c r="AB3457" i="19"/>
  <c r="AB3464" i="19"/>
  <c r="AB3471" i="19"/>
  <c r="AB3478" i="19"/>
  <c r="AB3485" i="19"/>
  <c r="AB3492" i="19"/>
  <c r="AB3499" i="19"/>
  <c r="AB3506" i="19"/>
  <c r="AB3513" i="19"/>
  <c r="AB3520" i="19"/>
  <c r="AB3527" i="19"/>
  <c r="AB3534" i="19"/>
  <c r="AB3541" i="19"/>
  <c r="AB3548" i="19"/>
  <c r="AB3555" i="19"/>
  <c r="AB3562" i="19"/>
  <c r="AB3569" i="19"/>
  <c r="AB3576" i="19"/>
  <c r="AB3583" i="19"/>
  <c r="AB3590" i="19"/>
  <c r="AB3597" i="19"/>
  <c r="AB3604" i="19"/>
  <c r="AB3611" i="19"/>
  <c r="AB3618" i="19"/>
  <c r="AB3625" i="19"/>
  <c r="AB3632" i="19"/>
  <c r="AB3639" i="19"/>
  <c r="AB3646" i="19"/>
  <c r="AB3653" i="19"/>
  <c r="AB3660" i="19"/>
  <c r="AB3667" i="19"/>
  <c r="AB3674" i="19"/>
  <c r="AB3681" i="19"/>
  <c r="AB3688" i="19"/>
  <c r="AB3695" i="19"/>
  <c r="AB3702" i="19"/>
  <c r="AB3709" i="19"/>
  <c r="AB3716" i="19"/>
  <c r="AB3723" i="19"/>
  <c r="AB3730" i="19"/>
  <c r="AB3737" i="19"/>
  <c r="AB3744" i="19"/>
  <c r="AB3751" i="19"/>
  <c r="AB3758" i="19"/>
  <c r="AB3765" i="19"/>
  <c r="AB3772" i="19"/>
  <c r="AB3779" i="19"/>
  <c r="AB3786" i="19"/>
  <c r="AB3793" i="19"/>
  <c r="AB3800" i="19"/>
  <c r="AB3807" i="19"/>
  <c r="AB3814" i="19"/>
  <c r="AB3821" i="19"/>
  <c r="AB3828" i="19"/>
  <c r="AB3835" i="19"/>
  <c r="AB3842" i="19"/>
  <c r="AB3849" i="19"/>
  <c r="AB3856" i="19"/>
  <c r="AB3863" i="19"/>
  <c r="AB3870" i="19"/>
  <c r="AB3877" i="19"/>
  <c r="AB3884" i="19"/>
  <c r="AB3891" i="19"/>
  <c r="AB3898" i="19"/>
  <c r="AB3905" i="19"/>
  <c r="AB3912" i="19"/>
  <c r="AB3919" i="19"/>
  <c r="AB3926" i="19"/>
  <c r="AB3933" i="19"/>
  <c r="AB3940" i="19"/>
  <c r="AB3947" i="19"/>
  <c r="AB3954" i="19"/>
  <c r="AB3961" i="19"/>
  <c r="AB3968" i="19"/>
  <c r="AB3975" i="19"/>
  <c r="AB3982" i="19"/>
  <c r="AB3989" i="19"/>
  <c r="AB3996" i="19"/>
  <c r="AB4003" i="19"/>
  <c r="AB4010" i="19"/>
  <c r="AB4017" i="19"/>
  <c r="AB4024" i="19"/>
  <c r="AB4031" i="19"/>
  <c r="AB4038" i="19"/>
  <c r="AB4045" i="19"/>
  <c r="AB4052" i="19"/>
  <c r="AB4059" i="19"/>
  <c r="AB4066" i="19"/>
  <c r="AB4073" i="19"/>
  <c r="AB4080" i="19"/>
  <c r="AB4087" i="19"/>
  <c r="AB4094" i="19"/>
  <c r="AB4101" i="19"/>
  <c r="AB4108" i="19"/>
  <c r="AB4115" i="19"/>
  <c r="AB4122" i="19"/>
  <c r="AB4129" i="19"/>
  <c r="AB4136" i="19"/>
  <c r="AB4143" i="19"/>
  <c r="AB4150" i="19"/>
  <c r="AB4157" i="19"/>
  <c r="AB4164" i="19"/>
  <c r="AB4171" i="19"/>
  <c r="AB4178" i="19"/>
  <c r="AB4185" i="19"/>
  <c r="AB4192" i="19"/>
  <c r="AB4199" i="19"/>
  <c r="AB4206" i="19"/>
  <c r="AB4213" i="19"/>
  <c r="AB4220" i="19"/>
  <c r="AB4227" i="19"/>
  <c r="AB4234" i="19"/>
  <c r="AB4241" i="19"/>
  <c r="AB4248" i="19"/>
  <c r="AB4255" i="19"/>
  <c r="AB4262" i="19"/>
  <c r="AB4269" i="19"/>
  <c r="AB4276" i="19"/>
  <c r="AB4283" i="19"/>
  <c r="AB4290" i="19"/>
  <c r="AB4297" i="19"/>
  <c r="AB4304" i="19"/>
  <c r="AB4311" i="19"/>
  <c r="AB4318" i="19"/>
  <c r="AB4325" i="19"/>
  <c r="AB4332" i="19"/>
  <c r="AB4339" i="19"/>
  <c r="AB4346" i="19"/>
  <c r="AB4353" i="19"/>
  <c r="AB4360" i="19"/>
  <c r="AB4367" i="19"/>
  <c r="AB4374" i="19"/>
  <c r="AB4381" i="19"/>
  <c r="AB4388" i="19"/>
  <c r="AB4395" i="19"/>
  <c r="AB4402" i="19"/>
  <c r="AB4409" i="19"/>
  <c r="AB4416" i="19"/>
  <c r="AB4423" i="19"/>
  <c r="AB4430" i="19"/>
  <c r="AB4437" i="19"/>
  <c r="AB4444" i="19"/>
  <c r="AB4451" i="19"/>
  <c r="AB4458" i="19"/>
  <c r="AB4465" i="19"/>
  <c r="AB4472" i="19"/>
  <c r="AB4479" i="19"/>
  <c r="AB4486" i="19"/>
  <c r="AB4493" i="19"/>
  <c r="AB4500" i="19"/>
  <c r="AB4507" i="19"/>
  <c r="AB4514" i="19"/>
  <c r="AB4521" i="19"/>
  <c r="AB4528" i="19"/>
  <c r="AB4535" i="19"/>
  <c r="AB4542" i="19"/>
  <c r="AB4549" i="19"/>
  <c r="AB4556" i="19"/>
  <c r="AB4563" i="19"/>
  <c r="AB4570" i="19"/>
  <c r="AB4577" i="19"/>
  <c r="AB4584" i="19"/>
  <c r="AB4591" i="19"/>
  <c r="AB4598" i="19"/>
  <c r="AB4605" i="19"/>
  <c r="AB4612" i="19"/>
  <c r="AB4619" i="19"/>
  <c r="AB4626" i="19"/>
  <c r="AB4633" i="19"/>
  <c r="AB4640" i="19"/>
  <c r="AB4647" i="19"/>
  <c r="AB4654" i="19"/>
  <c r="AB4661" i="19"/>
  <c r="AB4668" i="19"/>
  <c r="AB4675" i="19"/>
  <c r="AB4682" i="19"/>
  <c r="AB4689" i="19"/>
  <c r="AB4696" i="19"/>
  <c r="AB4703" i="19"/>
  <c r="AB4710" i="19"/>
  <c r="AB4717" i="19"/>
  <c r="AB4724" i="19"/>
  <c r="AB4731" i="19"/>
  <c r="AB4738" i="19"/>
  <c r="AB4745" i="19"/>
  <c r="AB4752" i="19"/>
  <c r="AB4759" i="19"/>
  <c r="AB4766" i="19"/>
  <c r="AB4773" i="19"/>
  <c r="AB4780" i="19"/>
  <c r="AB4787" i="19"/>
  <c r="AB4794" i="19"/>
  <c r="AB4801" i="19"/>
  <c r="AB4808" i="19"/>
  <c r="AB4815" i="19"/>
  <c r="AB4822" i="19"/>
  <c r="AB4829" i="19"/>
  <c r="AB4836" i="19"/>
  <c r="AB4843" i="19"/>
  <c r="AB4850" i="19"/>
  <c r="AB4857" i="19"/>
  <c r="AB4864" i="19"/>
  <c r="AB4871" i="19"/>
  <c r="AB4878" i="19"/>
  <c r="AB4885" i="19"/>
  <c r="AB4892" i="19"/>
  <c r="AB4899" i="19"/>
  <c r="AB4906" i="19"/>
  <c r="AB4913" i="19"/>
  <c r="AB4920" i="19"/>
  <c r="AB4927" i="19"/>
  <c r="AB4934" i="19"/>
  <c r="AB4941" i="19"/>
  <c r="AB4948" i="19"/>
  <c r="AB4955" i="19"/>
  <c r="AB4962" i="19"/>
  <c r="AB4969" i="19"/>
  <c r="AB4976" i="19"/>
  <c r="AB4983" i="19"/>
  <c r="AB4990" i="19"/>
  <c r="AB4997" i="19"/>
  <c r="AB5004" i="19"/>
  <c r="AB5011" i="19"/>
  <c r="AB5018" i="19"/>
  <c r="AB5025" i="19"/>
  <c r="AB5032" i="19"/>
  <c r="AB5039" i="19"/>
  <c r="AB5046" i="19"/>
  <c r="AB5053" i="19"/>
  <c r="AB5060" i="19"/>
  <c r="AB5067" i="19"/>
  <c r="AB5074" i="19"/>
  <c r="AB5081" i="19"/>
  <c r="AB5088" i="19"/>
  <c r="AB5095" i="19"/>
  <c r="AB5102" i="19"/>
  <c r="AB5109" i="19"/>
  <c r="AB5116" i="19"/>
  <c r="AB5123" i="19"/>
  <c r="AB5130" i="19"/>
  <c r="AB5137" i="19"/>
  <c r="AB5144" i="19"/>
  <c r="AB5151" i="19"/>
  <c r="AB5158" i="19"/>
  <c r="AB5165" i="19"/>
  <c r="AB5172" i="19"/>
  <c r="AB5179" i="19"/>
  <c r="AB5186" i="19"/>
  <c r="AB5193" i="19"/>
  <c r="AB5200" i="19"/>
  <c r="AB5207" i="19"/>
  <c r="AB5214" i="19"/>
  <c r="AB5221" i="19"/>
  <c r="AB5228" i="19"/>
  <c r="AB5235" i="19"/>
  <c r="AB5242" i="19"/>
  <c r="AB5249" i="19"/>
  <c r="AB5256" i="19"/>
  <c r="AB5263" i="19"/>
  <c r="AB5270" i="19"/>
  <c r="AB5277" i="19"/>
  <c r="AB5284" i="19"/>
  <c r="AB5291" i="19"/>
  <c r="AB5298" i="19"/>
  <c r="AB5305" i="19"/>
  <c r="AB5312" i="19"/>
  <c r="AB5319" i="19"/>
  <c r="AB5326" i="19"/>
  <c r="AB5333" i="19"/>
  <c r="AB5340" i="19"/>
  <c r="AB5347" i="19"/>
  <c r="AB5354" i="19"/>
  <c r="AB5361" i="19"/>
  <c r="AB5368" i="19"/>
  <c r="AB5375" i="19"/>
  <c r="AB5382" i="19"/>
  <c r="AB5389" i="19"/>
  <c r="AB5396" i="19"/>
  <c r="AB5403" i="19"/>
  <c r="AB5410" i="19"/>
  <c r="AB5417" i="19"/>
  <c r="AB5424" i="19"/>
  <c r="AB5431" i="19"/>
  <c r="AB5438" i="19"/>
  <c r="AB5445" i="19"/>
  <c r="AB5452" i="19"/>
  <c r="AB5459" i="19"/>
  <c r="AB5466" i="19"/>
  <c r="AB5473" i="19"/>
  <c r="AB5480" i="19"/>
  <c r="AB5487" i="19"/>
  <c r="AB5494" i="19"/>
  <c r="AB5501" i="19"/>
  <c r="AB5508" i="19"/>
  <c r="AB5515" i="19"/>
  <c r="AB5522" i="19"/>
  <c r="AB5529" i="19"/>
  <c r="AB5536" i="19"/>
  <c r="AB5543" i="19"/>
  <c r="AB5550" i="19"/>
  <c r="AB5557" i="19"/>
  <c r="AB5564" i="19"/>
  <c r="AB5571" i="19"/>
  <c r="AB5578" i="19"/>
  <c r="AB5585" i="19"/>
  <c r="AB5592" i="19"/>
  <c r="AB5599" i="19"/>
  <c r="AB5606" i="19"/>
  <c r="AB5613" i="19"/>
  <c r="AB5620" i="19"/>
  <c r="AB5627" i="19"/>
  <c r="AB5634" i="19"/>
  <c r="AB5641" i="19"/>
  <c r="AB5648" i="19"/>
  <c r="AB5655" i="19"/>
  <c r="AB5662" i="19"/>
  <c r="AB5669" i="19"/>
  <c r="AB5676" i="19"/>
  <c r="AB5683" i="19"/>
  <c r="AB5690" i="19"/>
  <c r="AB5697" i="19"/>
  <c r="AB5704" i="19"/>
  <c r="AB5711" i="19"/>
  <c r="AB5718" i="19"/>
  <c r="AB5725" i="19"/>
  <c r="AB5732" i="19"/>
  <c r="AB5739" i="19"/>
  <c r="AB5746" i="19"/>
  <c r="AB5753" i="19"/>
  <c r="AB5760" i="19"/>
  <c r="AB5767" i="19"/>
  <c r="AB5774" i="19"/>
  <c r="AB5781" i="19"/>
  <c r="AB5788" i="19"/>
  <c r="AB5795" i="19"/>
  <c r="AB5802" i="19"/>
  <c r="AB5809" i="19"/>
  <c r="AB5816" i="19"/>
  <c r="AB5823" i="19"/>
  <c r="AB5830" i="19"/>
  <c r="AB5837" i="19"/>
  <c r="AB5844" i="19"/>
  <c r="AB5851" i="19"/>
  <c r="AB5858" i="19"/>
  <c r="AB5865" i="19"/>
  <c r="AB5872" i="19"/>
  <c r="AB5879" i="19"/>
  <c r="AB5886" i="19"/>
  <c r="AB5893" i="19"/>
  <c r="AB5900" i="19"/>
  <c r="AB5907" i="19"/>
  <c r="AB5914" i="19"/>
  <c r="AB5921" i="19"/>
  <c r="AB5928" i="19"/>
  <c r="AB5935" i="19"/>
  <c r="AB5942" i="19"/>
  <c r="AB5949" i="19"/>
  <c r="AB5956" i="19"/>
  <c r="AB5963" i="19"/>
  <c r="AB5970" i="19"/>
  <c r="AB5977" i="19"/>
  <c r="AB5984" i="19"/>
  <c r="AB5991" i="19"/>
  <c r="AB5998" i="19"/>
  <c r="AB6005" i="19"/>
  <c r="AB6012" i="19"/>
  <c r="AB6019" i="19"/>
  <c r="AB6026" i="19"/>
  <c r="AB6033" i="19"/>
  <c r="AB6040" i="19"/>
  <c r="AB6047" i="19"/>
  <c r="AB6054" i="19"/>
  <c r="AB6061" i="19"/>
  <c r="AB6068" i="19"/>
  <c r="AB6075" i="19"/>
  <c r="AB6082" i="19"/>
  <c r="AB6089" i="19"/>
  <c r="AB6096" i="19"/>
  <c r="AB6103" i="19"/>
  <c r="AB6110" i="19"/>
  <c r="AB6117" i="19"/>
  <c r="AB6124" i="19"/>
  <c r="AB6131" i="19"/>
  <c r="AB6138" i="19"/>
  <c r="AB6145" i="19"/>
  <c r="AB6152" i="19"/>
  <c r="AB6159" i="19"/>
  <c r="AB6166" i="19"/>
  <c r="AB6173" i="19"/>
  <c r="AB6180" i="19"/>
  <c r="AB6187" i="19"/>
  <c r="AB6194" i="19"/>
  <c r="AB6201" i="19"/>
  <c r="AB6208" i="19"/>
  <c r="AB6215" i="19"/>
  <c r="AB6222" i="19"/>
  <c r="AB6229" i="19"/>
  <c r="AB6236" i="19"/>
  <c r="AB6243" i="19"/>
  <c r="AB6250" i="19"/>
  <c r="AB6257" i="19"/>
  <c r="AB6264" i="19"/>
  <c r="AB6271" i="19"/>
  <c r="AB6278" i="19"/>
  <c r="AB6285" i="19"/>
  <c r="AB6292" i="19"/>
  <c r="AB6299" i="19"/>
  <c r="AB6306" i="19"/>
  <c r="AB6313" i="19"/>
  <c r="AB6320" i="19"/>
  <c r="AB6327" i="19"/>
  <c r="AB6334" i="19"/>
  <c r="AB6341" i="19"/>
  <c r="AB6348" i="19"/>
  <c r="AB6355" i="19"/>
  <c r="AB6362" i="19"/>
  <c r="AB6369" i="19"/>
  <c r="AB6376" i="19"/>
  <c r="AB6383" i="19"/>
  <c r="AB6390" i="19"/>
  <c r="AB6397" i="19"/>
  <c r="AB6404" i="19"/>
  <c r="AB6411" i="19"/>
  <c r="AB6418" i="19"/>
  <c r="AB6425" i="19"/>
  <c r="AB6432" i="19"/>
  <c r="AB6439" i="19"/>
  <c r="AB6446" i="19"/>
  <c r="AB6453" i="19"/>
  <c r="AB6460" i="19"/>
  <c r="AB6467" i="19"/>
  <c r="AB6474" i="19"/>
  <c r="AB6481" i="19"/>
  <c r="AB6488" i="19"/>
  <c r="AB6495" i="19"/>
  <c r="AB6502" i="19"/>
  <c r="AB6509" i="19"/>
  <c r="AB6516" i="19"/>
  <c r="AB6523" i="19"/>
  <c r="AB6530" i="19"/>
  <c r="AB6537" i="19"/>
  <c r="AB6544" i="19"/>
  <c r="AB6551" i="19"/>
  <c r="AB6558" i="19"/>
  <c r="AB6565" i="19"/>
  <c r="AB6572" i="19"/>
  <c r="AB6579" i="19"/>
  <c r="AB6586" i="19"/>
  <c r="AB6593" i="19"/>
  <c r="AB6600" i="19"/>
  <c r="AB6607" i="19"/>
  <c r="AB6614" i="19"/>
  <c r="AB6621" i="19"/>
  <c r="AB6628" i="19"/>
  <c r="AB6635" i="19"/>
  <c r="AB6642" i="19"/>
  <c r="AB6649" i="19"/>
  <c r="AB6656" i="19"/>
  <c r="AB6663" i="19"/>
  <c r="AB6670" i="19"/>
  <c r="AB6677" i="19"/>
  <c r="AB6684" i="19"/>
  <c r="AB6691" i="19"/>
  <c r="AB6698" i="19"/>
  <c r="AB6705" i="19"/>
  <c r="AB6712" i="19"/>
  <c r="AB6719" i="19"/>
  <c r="AB6726" i="19"/>
  <c r="AB6733" i="19"/>
  <c r="AB6740" i="19"/>
  <c r="AB6747" i="19"/>
  <c r="AB6754" i="19"/>
  <c r="AB6761" i="19"/>
  <c r="AB6768" i="19"/>
  <c r="AB6775" i="19"/>
  <c r="AB6782" i="19"/>
  <c r="AB6789" i="19"/>
  <c r="AB6796" i="19"/>
  <c r="AB6803" i="19"/>
  <c r="AB6810" i="19"/>
  <c r="AB6817" i="19"/>
  <c r="AB6824" i="19"/>
  <c r="AB6831" i="19"/>
  <c r="AB6838" i="19"/>
  <c r="AB6845" i="19"/>
  <c r="AB6852" i="19"/>
  <c r="AB6859" i="19"/>
  <c r="AB6866" i="19"/>
  <c r="AB6873" i="19"/>
  <c r="AB6880" i="19"/>
  <c r="AB6887" i="19"/>
  <c r="AB6894" i="19"/>
  <c r="AB6901" i="19"/>
  <c r="AB6908" i="19"/>
  <c r="AB6915" i="19"/>
  <c r="AB6922" i="19"/>
  <c r="AB6929" i="19"/>
  <c r="AB6936" i="19"/>
  <c r="AB6943" i="19"/>
  <c r="AB6950" i="19"/>
  <c r="AB6957" i="19"/>
  <c r="AB6964" i="19"/>
  <c r="AB6971" i="19"/>
  <c r="AB6978" i="19"/>
  <c r="AB6985" i="19"/>
  <c r="AB6992" i="19"/>
  <c r="AB6999" i="19"/>
  <c r="Y1946" i="19"/>
  <c r="Z1946" i="19"/>
  <c r="AA1946" i="19"/>
  <c r="AB1946" i="19"/>
  <c r="AC1946" i="19"/>
  <c r="AD1946" i="19"/>
  <c r="Y1947" i="19"/>
  <c r="Z1947" i="19"/>
  <c r="AA1947" i="19"/>
  <c r="AB1947" i="19"/>
  <c r="AC1947" i="19"/>
  <c r="AD1947" i="19"/>
  <c r="Y1953" i="19"/>
  <c r="Z1953" i="19"/>
  <c r="AA1953" i="19"/>
  <c r="AB1953" i="19"/>
  <c r="AC1953" i="19"/>
  <c r="AD1953" i="19"/>
  <c r="Y1954" i="19"/>
  <c r="Z1954" i="19"/>
  <c r="AA1954" i="19"/>
  <c r="AB1954" i="19"/>
  <c r="AC1954" i="19"/>
  <c r="AD1954" i="19"/>
  <c r="Y1960" i="19"/>
  <c r="Z1960" i="19"/>
  <c r="AA1960" i="19"/>
  <c r="AB1960" i="19"/>
  <c r="AC1960" i="19"/>
  <c r="AD1960" i="19"/>
  <c r="Y1961" i="19"/>
  <c r="Z1961" i="19"/>
  <c r="AA1961" i="19"/>
  <c r="AB1961" i="19"/>
  <c r="AC1961" i="19"/>
  <c r="AD1961" i="19"/>
  <c r="Y1967" i="19"/>
  <c r="Z1967" i="19"/>
  <c r="AA1967" i="19"/>
  <c r="AB1967" i="19"/>
  <c r="AC1967" i="19"/>
  <c r="AD1967" i="19"/>
  <c r="Y1968" i="19"/>
  <c r="Z1968" i="19"/>
  <c r="AA1968" i="19"/>
  <c r="AB1968" i="19"/>
  <c r="AC1968" i="19"/>
  <c r="AD1968" i="19"/>
  <c r="Y1974" i="19"/>
  <c r="Z1974" i="19"/>
  <c r="AA1974" i="19"/>
  <c r="AB1974" i="19"/>
  <c r="AC1974" i="19"/>
  <c r="AD1974" i="19"/>
  <c r="Y1975" i="19"/>
  <c r="Z1975" i="19"/>
  <c r="AA1975" i="19"/>
  <c r="AB1975" i="19"/>
  <c r="AC1975" i="19"/>
  <c r="AD1975" i="19"/>
  <c r="Y1981" i="19"/>
  <c r="Z1981" i="19"/>
  <c r="AA1981" i="19"/>
  <c r="AB1981" i="19"/>
  <c r="AC1981" i="19"/>
  <c r="AD1981" i="19"/>
  <c r="Y1982" i="19"/>
  <c r="Z1982" i="19"/>
  <c r="AA1982" i="19"/>
  <c r="AB1982" i="19"/>
  <c r="AC1982" i="19"/>
  <c r="AD1982" i="19"/>
  <c r="Y1988" i="19"/>
  <c r="Z1988" i="19"/>
  <c r="AA1988" i="19"/>
  <c r="AB1988" i="19"/>
  <c r="AC1988" i="19"/>
  <c r="AD1988" i="19"/>
  <c r="Y1989" i="19"/>
  <c r="Z1989" i="19"/>
  <c r="AA1989" i="19"/>
  <c r="AB1989" i="19"/>
  <c r="AC1989" i="19"/>
  <c r="AD1989" i="19"/>
  <c r="Y1995" i="19"/>
  <c r="Z1995" i="19"/>
  <c r="AA1995" i="19"/>
  <c r="AB1995" i="19"/>
  <c r="AC1995" i="19"/>
  <c r="AD1995" i="19"/>
  <c r="Y1996" i="19"/>
  <c r="Z1996" i="19"/>
  <c r="AA1996" i="19"/>
  <c r="AB1996" i="19"/>
  <c r="AC1996" i="19"/>
  <c r="AD1996" i="19"/>
  <c r="Y2002" i="19"/>
  <c r="Z2002" i="19"/>
  <c r="AA2002" i="19"/>
  <c r="AB2002" i="19"/>
  <c r="AC2002" i="19"/>
  <c r="AD2002" i="19"/>
  <c r="Y2003" i="19"/>
  <c r="Z2003" i="19"/>
  <c r="AA2003" i="19"/>
  <c r="AB2003" i="19"/>
  <c r="AC2003" i="19"/>
  <c r="AD2003" i="19"/>
  <c r="Y2009" i="19"/>
  <c r="Z2009" i="19"/>
  <c r="AA2009" i="19"/>
  <c r="AB2009" i="19"/>
  <c r="AC2009" i="19"/>
  <c r="AD2009" i="19"/>
  <c r="Y2010" i="19"/>
  <c r="Z2010" i="19"/>
  <c r="AA2010" i="19"/>
  <c r="AB2010" i="19"/>
  <c r="AC2010" i="19"/>
  <c r="AD2010" i="19"/>
  <c r="Y2016" i="19"/>
  <c r="Z2016" i="19"/>
  <c r="AA2016" i="19"/>
  <c r="AB2016" i="19"/>
  <c r="AC2016" i="19"/>
  <c r="AD2016" i="19"/>
  <c r="Y2017" i="19"/>
  <c r="Z2017" i="19"/>
  <c r="AA2017" i="19"/>
  <c r="AB2017" i="19"/>
  <c r="AC2017" i="19"/>
  <c r="AD2017" i="19"/>
  <c r="Y2023" i="19"/>
  <c r="Z2023" i="19"/>
  <c r="AA2023" i="19"/>
  <c r="AB2023" i="19"/>
  <c r="AC2023" i="19"/>
  <c r="AD2023" i="19"/>
  <c r="Y2024" i="19"/>
  <c r="Z2024" i="19"/>
  <c r="AA2024" i="19"/>
  <c r="AB2024" i="19"/>
  <c r="AC2024" i="19"/>
  <c r="AD2024" i="19"/>
  <c r="Y2030" i="19"/>
  <c r="Z2030" i="19"/>
  <c r="AA2030" i="19"/>
  <c r="AB2030" i="19"/>
  <c r="AC2030" i="19"/>
  <c r="AD2030" i="19"/>
  <c r="Y2031" i="19"/>
  <c r="Z2031" i="19"/>
  <c r="AA2031" i="19"/>
  <c r="AB2031" i="19"/>
  <c r="AC2031" i="19"/>
  <c r="AD2031" i="19"/>
  <c r="Y2037" i="19"/>
  <c r="Z2037" i="19"/>
  <c r="AA2037" i="19"/>
  <c r="AB2037" i="19"/>
  <c r="AC2037" i="19"/>
  <c r="AD2037" i="19"/>
  <c r="Y2038" i="19"/>
  <c r="Z2038" i="19"/>
  <c r="AA2038" i="19"/>
  <c r="AB2038" i="19"/>
  <c r="AC2038" i="19"/>
  <c r="AD2038" i="19"/>
  <c r="Y2044" i="19"/>
  <c r="Z2044" i="19"/>
  <c r="AA2044" i="19"/>
  <c r="AB2044" i="19"/>
  <c r="AC2044" i="19"/>
  <c r="AD2044" i="19"/>
  <c r="Y2045" i="19"/>
  <c r="Z2045" i="19"/>
  <c r="AA2045" i="19"/>
  <c r="AB2045" i="19"/>
  <c r="AC2045" i="19"/>
  <c r="AD2045" i="19"/>
  <c r="Y2051" i="19"/>
  <c r="Z2051" i="19"/>
  <c r="AA2051" i="19"/>
  <c r="AB2051" i="19"/>
  <c r="AC2051" i="19"/>
  <c r="AD2051" i="19"/>
  <c r="Y2052" i="19"/>
  <c r="Z2052" i="19"/>
  <c r="AA2052" i="19"/>
  <c r="AB2052" i="19"/>
  <c r="AC2052" i="19"/>
  <c r="AD2052" i="19"/>
  <c r="Y2058" i="19"/>
  <c r="Z2058" i="19"/>
  <c r="AA2058" i="19"/>
  <c r="AB2058" i="19"/>
  <c r="AC2058" i="19"/>
  <c r="AD2058" i="19"/>
  <c r="Y2059" i="19"/>
  <c r="Z2059" i="19"/>
  <c r="AA2059" i="19"/>
  <c r="AB2059" i="19"/>
  <c r="AC2059" i="19"/>
  <c r="AD2059" i="19"/>
  <c r="Y2065" i="19"/>
  <c r="Z2065" i="19"/>
  <c r="AA2065" i="19"/>
  <c r="AB2065" i="19"/>
  <c r="AC2065" i="19"/>
  <c r="AD2065" i="19"/>
  <c r="Y2066" i="19"/>
  <c r="Z2066" i="19"/>
  <c r="AA2066" i="19"/>
  <c r="AB2066" i="19"/>
  <c r="AC2066" i="19"/>
  <c r="AD2066" i="19"/>
  <c r="Y2072" i="19"/>
  <c r="Z2072" i="19"/>
  <c r="AA2072" i="19"/>
  <c r="AB2072" i="19"/>
  <c r="AC2072" i="19"/>
  <c r="AD2072" i="19"/>
  <c r="Y2073" i="19"/>
  <c r="Z2073" i="19"/>
  <c r="AA2073" i="19"/>
  <c r="AB2073" i="19"/>
  <c r="AC2073" i="19"/>
  <c r="AD2073" i="19"/>
  <c r="Y2079" i="19"/>
  <c r="Z2079" i="19"/>
  <c r="AA2079" i="19"/>
  <c r="AB2079" i="19"/>
  <c r="AC2079" i="19"/>
  <c r="AD2079" i="19"/>
  <c r="Y2080" i="19"/>
  <c r="Z2080" i="19"/>
  <c r="AA2080" i="19"/>
  <c r="AB2080" i="19"/>
  <c r="AC2080" i="19"/>
  <c r="AD2080" i="19"/>
  <c r="Y2086" i="19"/>
  <c r="Z2086" i="19"/>
  <c r="AA2086" i="19"/>
  <c r="AB2086" i="19"/>
  <c r="AC2086" i="19"/>
  <c r="AD2086" i="19"/>
  <c r="Y2087" i="19"/>
  <c r="Z2087" i="19"/>
  <c r="AA2087" i="19"/>
  <c r="AB2087" i="19"/>
  <c r="AC2087" i="19"/>
  <c r="AD2087" i="19"/>
  <c r="Y2093" i="19"/>
  <c r="Z2093" i="19"/>
  <c r="AA2093" i="19"/>
  <c r="AB2093" i="19"/>
  <c r="AC2093" i="19"/>
  <c r="AD2093" i="19"/>
  <c r="Y2094" i="19"/>
  <c r="Z2094" i="19"/>
  <c r="AA2094" i="19"/>
  <c r="AB2094" i="19"/>
  <c r="AC2094" i="19"/>
  <c r="AD2094" i="19"/>
  <c r="Y2100" i="19"/>
  <c r="Z2100" i="19"/>
  <c r="AA2100" i="19"/>
  <c r="AB2100" i="19"/>
  <c r="AC2100" i="19"/>
  <c r="AD2100" i="19"/>
  <c r="Y2101" i="19"/>
  <c r="Z2101" i="19"/>
  <c r="AA2101" i="19"/>
  <c r="AB2101" i="19"/>
  <c r="AC2101" i="19"/>
  <c r="AD2101" i="19"/>
  <c r="Y2107" i="19"/>
  <c r="Z2107" i="19"/>
  <c r="AA2107" i="19"/>
  <c r="AB2107" i="19"/>
  <c r="AC2107" i="19"/>
  <c r="AD2107" i="19"/>
  <c r="Y2108" i="19"/>
  <c r="Z2108" i="19"/>
  <c r="AA2108" i="19"/>
  <c r="AB2108" i="19"/>
  <c r="AC2108" i="19"/>
  <c r="AD2108" i="19"/>
  <c r="Y2114" i="19"/>
  <c r="Z2114" i="19"/>
  <c r="AA2114" i="19"/>
  <c r="AB2114" i="19"/>
  <c r="AC2114" i="19"/>
  <c r="AD2114" i="19"/>
  <c r="Y2115" i="19"/>
  <c r="Z2115" i="19"/>
  <c r="AA2115" i="19"/>
  <c r="AB2115" i="19"/>
  <c r="AC2115" i="19"/>
  <c r="AD2115" i="19"/>
  <c r="Y2121" i="19"/>
  <c r="Z2121" i="19"/>
  <c r="AA2121" i="19"/>
  <c r="AB2121" i="19"/>
  <c r="AC2121" i="19"/>
  <c r="AD2121" i="19"/>
  <c r="Y2122" i="19"/>
  <c r="Z2122" i="19"/>
  <c r="AA2122" i="19"/>
  <c r="AB2122" i="19"/>
  <c r="AC2122" i="19"/>
  <c r="AD2122" i="19"/>
  <c r="Y2128" i="19"/>
  <c r="Z2128" i="19"/>
  <c r="AA2128" i="19"/>
  <c r="AB2128" i="19"/>
  <c r="AC2128" i="19"/>
  <c r="AD2128" i="19"/>
  <c r="Y2129" i="19"/>
  <c r="Z2129" i="19"/>
  <c r="AA2129" i="19"/>
  <c r="AB2129" i="19"/>
  <c r="AC2129" i="19"/>
  <c r="AD2129" i="19"/>
  <c r="Y2135" i="19"/>
  <c r="Z2135" i="19"/>
  <c r="AA2135" i="19"/>
  <c r="AB2135" i="19"/>
  <c r="AC2135" i="19"/>
  <c r="AD2135" i="19"/>
  <c r="Y2136" i="19"/>
  <c r="Z2136" i="19"/>
  <c r="AA2136" i="19"/>
  <c r="AB2136" i="19"/>
  <c r="AC2136" i="19"/>
  <c r="AD2136" i="19"/>
  <c r="Y2142" i="19"/>
  <c r="Z2142" i="19"/>
  <c r="AA2142" i="19"/>
  <c r="AB2142" i="19"/>
  <c r="AC2142" i="19"/>
  <c r="AD2142" i="19"/>
  <c r="Y2143" i="19"/>
  <c r="Z2143" i="19"/>
  <c r="AA2143" i="19"/>
  <c r="AB2143" i="19"/>
  <c r="AC2143" i="19"/>
  <c r="AD2143" i="19"/>
  <c r="Y2149" i="19"/>
  <c r="Z2149" i="19"/>
  <c r="AA2149" i="19"/>
  <c r="AB2149" i="19"/>
  <c r="AC2149" i="19"/>
  <c r="AD2149" i="19"/>
  <c r="Y2150" i="19"/>
  <c r="Z2150" i="19"/>
  <c r="AA2150" i="19"/>
  <c r="AB2150" i="19"/>
  <c r="AC2150" i="19"/>
  <c r="AD2150" i="19"/>
  <c r="Y2156" i="19"/>
  <c r="Z2156" i="19"/>
  <c r="AA2156" i="19"/>
  <c r="AB2156" i="19"/>
  <c r="AC2156" i="19"/>
  <c r="AD2156" i="19"/>
  <c r="Y2157" i="19"/>
  <c r="Z2157" i="19"/>
  <c r="AA2157" i="19"/>
  <c r="AB2157" i="19"/>
  <c r="AC2157" i="19"/>
  <c r="AD2157" i="19"/>
  <c r="Y2163" i="19"/>
  <c r="Z2163" i="19"/>
  <c r="AA2163" i="19"/>
  <c r="AB2163" i="19"/>
  <c r="AC2163" i="19"/>
  <c r="AD2163" i="19"/>
  <c r="Y2164" i="19"/>
  <c r="Z2164" i="19"/>
  <c r="AA2164" i="19"/>
  <c r="AB2164" i="19"/>
  <c r="AC2164" i="19"/>
  <c r="AD2164" i="19"/>
  <c r="Y2170" i="19"/>
  <c r="Z2170" i="19"/>
  <c r="AA2170" i="19"/>
  <c r="AB2170" i="19"/>
  <c r="AC2170" i="19"/>
  <c r="AD2170" i="19"/>
  <c r="Y2171" i="19"/>
  <c r="Z2171" i="19"/>
  <c r="AA2171" i="19"/>
  <c r="AB2171" i="19"/>
  <c r="AC2171" i="19"/>
  <c r="AD2171" i="19"/>
  <c r="Y2177" i="19"/>
  <c r="Z2177" i="19"/>
  <c r="AA2177" i="19"/>
  <c r="AB2177" i="19"/>
  <c r="AC2177" i="19"/>
  <c r="AD2177" i="19"/>
  <c r="Y2178" i="19"/>
  <c r="Z2178" i="19"/>
  <c r="AA2178" i="19"/>
  <c r="AB2178" i="19"/>
  <c r="AC2178" i="19"/>
  <c r="AD2178" i="19"/>
  <c r="Y2184" i="19"/>
  <c r="Z2184" i="19"/>
  <c r="AA2184" i="19"/>
  <c r="AB2184" i="19"/>
  <c r="AC2184" i="19"/>
  <c r="AD2184" i="19"/>
  <c r="Y2185" i="19"/>
  <c r="Z2185" i="19"/>
  <c r="AA2185" i="19"/>
  <c r="AB2185" i="19"/>
  <c r="AC2185" i="19"/>
  <c r="AD2185" i="19"/>
  <c r="Y2191" i="19"/>
  <c r="Z2191" i="19"/>
  <c r="AA2191" i="19"/>
  <c r="AB2191" i="19"/>
  <c r="AC2191" i="19"/>
  <c r="AD2191" i="19"/>
  <c r="Y2192" i="19"/>
  <c r="Z2192" i="19"/>
  <c r="AA2192" i="19"/>
  <c r="AB2192" i="19"/>
  <c r="AC2192" i="19"/>
  <c r="AD2192" i="19"/>
  <c r="Y2198" i="19"/>
  <c r="Z2198" i="19"/>
  <c r="AA2198" i="19"/>
  <c r="AB2198" i="19"/>
  <c r="AC2198" i="19"/>
  <c r="AD2198" i="19"/>
  <c r="Y2199" i="19"/>
  <c r="Z2199" i="19"/>
  <c r="AA2199" i="19"/>
  <c r="AB2199" i="19"/>
  <c r="AC2199" i="19"/>
  <c r="AD2199" i="19"/>
  <c r="Y2205" i="19"/>
  <c r="Z2205" i="19"/>
  <c r="AA2205" i="19"/>
  <c r="AB2205" i="19"/>
  <c r="AC2205" i="19"/>
  <c r="AD2205" i="19"/>
  <c r="Y2206" i="19"/>
  <c r="Z2206" i="19"/>
  <c r="AA2206" i="19"/>
  <c r="AB2206" i="19"/>
  <c r="AC2206" i="19"/>
  <c r="AD2206" i="19"/>
  <c r="Y2212" i="19"/>
  <c r="Z2212" i="19"/>
  <c r="AA2212" i="19"/>
  <c r="AB2212" i="19"/>
  <c r="AC2212" i="19"/>
  <c r="AD2212" i="19"/>
  <c r="Y2213" i="19"/>
  <c r="Z2213" i="19"/>
  <c r="AA2213" i="19"/>
  <c r="AB2213" i="19"/>
  <c r="AC2213" i="19"/>
  <c r="AD2213" i="19"/>
  <c r="Y2219" i="19"/>
  <c r="Z2219" i="19"/>
  <c r="AA2219" i="19"/>
  <c r="AB2219" i="19"/>
  <c r="AC2219" i="19"/>
  <c r="AD2219" i="19"/>
  <c r="Y2220" i="19"/>
  <c r="Z2220" i="19"/>
  <c r="AA2220" i="19"/>
  <c r="AB2220" i="19"/>
  <c r="AC2220" i="19"/>
  <c r="AD2220" i="19"/>
  <c r="Y2226" i="19"/>
  <c r="Z2226" i="19"/>
  <c r="AA2226" i="19"/>
  <c r="AB2226" i="19"/>
  <c r="AC2226" i="19"/>
  <c r="AD2226" i="19"/>
  <c r="Y2227" i="19"/>
  <c r="Z2227" i="19"/>
  <c r="AA2227" i="19"/>
  <c r="AB2227" i="19"/>
  <c r="AC2227" i="19"/>
  <c r="AD2227" i="19"/>
  <c r="Y2233" i="19"/>
  <c r="Z2233" i="19"/>
  <c r="AA2233" i="19"/>
  <c r="AB2233" i="19"/>
  <c r="AC2233" i="19"/>
  <c r="AD2233" i="19"/>
  <c r="Y2234" i="19"/>
  <c r="Z2234" i="19"/>
  <c r="AA2234" i="19"/>
  <c r="AB2234" i="19"/>
  <c r="AC2234" i="19"/>
  <c r="AD2234" i="19"/>
  <c r="Y2240" i="19"/>
  <c r="Z2240" i="19"/>
  <c r="AA2240" i="19"/>
  <c r="AB2240" i="19"/>
  <c r="AC2240" i="19"/>
  <c r="AD2240" i="19"/>
  <c r="Y2241" i="19"/>
  <c r="Z2241" i="19"/>
  <c r="AA2241" i="19"/>
  <c r="AB2241" i="19"/>
  <c r="AC2241" i="19"/>
  <c r="AD2241" i="19"/>
  <c r="Y2247" i="19"/>
  <c r="Z2247" i="19"/>
  <c r="AA2247" i="19"/>
  <c r="AB2247" i="19"/>
  <c r="AC2247" i="19"/>
  <c r="AD2247" i="19"/>
  <c r="Y2248" i="19"/>
  <c r="Z2248" i="19"/>
  <c r="AA2248" i="19"/>
  <c r="AB2248" i="19"/>
  <c r="AC2248" i="19"/>
  <c r="AD2248" i="19"/>
  <c r="Y2254" i="19"/>
  <c r="Z2254" i="19"/>
  <c r="AA2254" i="19"/>
  <c r="AB2254" i="19"/>
  <c r="AC2254" i="19"/>
  <c r="AD2254" i="19"/>
  <c r="Y2255" i="19"/>
  <c r="Z2255" i="19"/>
  <c r="AA2255" i="19"/>
  <c r="AB2255" i="19"/>
  <c r="AC2255" i="19"/>
  <c r="AD2255" i="19"/>
  <c r="Y2261" i="19"/>
  <c r="Z2261" i="19"/>
  <c r="AA2261" i="19"/>
  <c r="AB2261" i="19"/>
  <c r="AC2261" i="19"/>
  <c r="AD2261" i="19"/>
  <c r="Y2262" i="19"/>
  <c r="Z2262" i="19"/>
  <c r="AA2262" i="19"/>
  <c r="AB2262" i="19"/>
  <c r="AC2262" i="19"/>
  <c r="AD2262" i="19"/>
  <c r="Y2268" i="19"/>
  <c r="Z2268" i="19"/>
  <c r="AA2268" i="19"/>
  <c r="AB2268" i="19"/>
  <c r="AC2268" i="19"/>
  <c r="AD2268" i="19"/>
  <c r="Y2269" i="19"/>
  <c r="Z2269" i="19"/>
  <c r="AA2269" i="19"/>
  <c r="AB2269" i="19"/>
  <c r="AC2269" i="19"/>
  <c r="AD2269" i="19"/>
  <c r="Y2275" i="19"/>
  <c r="Z2275" i="19"/>
  <c r="AA2275" i="19"/>
  <c r="AB2275" i="19"/>
  <c r="AC2275" i="19"/>
  <c r="AD2275" i="19"/>
  <c r="Y2276" i="19"/>
  <c r="Z2276" i="19"/>
  <c r="AA2276" i="19"/>
  <c r="AB2276" i="19"/>
  <c r="AC2276" i="19"/>
  <c r="AD2276" i="19"/>
  <c r="Y2282" i="19"/>
  <c r="Z2282" i="19"/>
  <c r="AA2282" i="19"/>
  <c r="AB2282" i="19"/>
  <c r="AC2282" i="19"/>
  <c r="AD2282" i="19"/>
  <c r="Y2283" i="19"/>
  <c r="Z2283" i="19"/>
  <c r="AA2283" i="19"/>
  <c r="AB2283" i="19"/>
  <c r="AC2283" i="19"/>
  <c r="AD2283" i="19"/>
  <c r="Y2289" i="19"/>
  <c r="Z2289" i="19"/>
  <c r="AA2289" i="19"/>
  <c r="AB2289" i="19"/>
  <c r="AC2289" i="19"/>
  <c r="AD2289" i="19"/>
  <c r="Y2290" i="19"/>
  <c r="Z2290" i="19"/>
  <c r="AA2290" i="19"/>
  <c r="AB2290" i="19"/>
  <c r="AC2290" i="19"/>
  <c r="AD2290" i="19"/>
  <c r="Y2296" i="19"/>
  <c r="Z2296" i="19"/>
  <c r="AA2296" i="19"/>
  <c r="AB2296" i="19"/>
  <c r="AC2296" i="19"/>
  <c r="AD2296" i="19"/>
  <c r="Y2297" i="19"/>
  <c r="Z2297" i="19"/>
  <c r="AA2297" i="19"/>
  <c r="AB2297" i="19"/>
  <c r="AC2297" i="19"/>
  <c r="AD2297" i="19"/>
  <c r="Y2303" i="19"/>
  <c r="Z2303" i="19"/>
  <c r="AA2303" i="19"/>
  <c r="AB2303" i="19"/>
  <c r="AC2303" i="19"/>
  <c r="AD2303" i="19"/>
  <c r="Y2304" i="19"/>
  <c r="Z2304" i="19"/>
  <c r="AA2304" i="19"/>
  <c r="AB2304" i="19"/>
  <c r="AC2304" i="19"/>
  <c r="AD2304" i="19"/>
  <c r="Y2310" i="19"/>
  <c r="Z2310" i="19"/>
  <c r="AA2310" i="19"/>
  <c r="AB2310" i="19"/>
  <c r="AC2310" i="19"/>
  <c r="AD2310" i="19"/>
  <c r="Y2311" i="19"/>
  <c r="Z2311" i="19"/>
  <c r="AA2311" i="19"/>
  <c r="AB2311" i="19"/>
  <c r="AC2311" i="19"/>
  <c r="AD2311" i="19"/>
  <c r="Y2317" i="19"/>
  <c r="Z2317" i="19"/>
  <c r="AA2317" i="19"/>
  <c r="AB2317" i="19"/>
  <c r="AC2317" i="19"/>
  <c r="AD2317" i="19"/>
  <c r="Y2318" i="19"/>
  <c r="Z2318" i="19"/>
  <c r="AA2318" i="19"/>
  <c r="AB2318" i="19"/>
  <c r="AC2318" i="19"/>
  <c r="AD2318" i="19"/>
  <c r="Y2324" i="19"/>
  <c r="Z2324" i="19"/>
  <c r="AA2324" i="19"/>
  <c r="AB2324" i="19"/>
  <c r="AC2324" i="19"/>
  <c r="AD2324" i="19"/>
  <c r="Y2325" i="19"/>
  <c r="Z2325" i="19"/>
  <c r="AA2325" i="19"/>
  <c r="AB2325" i="19"/>
  <c r="AC2325" i="19"/>
  <c r="AD2325" i="19"/>
  <c r="Y2331" i="19"/>
  <c r="Z2331" i="19"/>
  <c r="AA2331" i="19"/>
  <c r="AB2331" i="19"/>
  <c r="AC2331" i="19"/>
  <c r="AD2331" i="19"/>
  <c r="Y2332" i="19"/>
  <c r="Z2332" i="19"/>
  <c r="AA2332" i="19"/>
  <c r="AB2332" i="19"/>
  <c r="AC2332" i="19"/>
  <c r="AD2332" i="19"/>
  <c r="Y2338" i="19"/>
  <c r="Z2338" i="19"/>
  <c r="AA2338" i="19"/>
  <c r="AB2338" i="19"/>
  <c r="AC2338" i="19"/>
  <c r="AD2338" i="19"/>
  <c r="Y2339" i="19"/>
  <c r="Z2339" i="19"/>
  <c r="AA2339" i="19"/>
  <c r="AB2339" i="19"/>
  <c r="AC2339" i="19"/>
  <c r="AD2339" i="19"/>
  <c r="Y2345" i="19"/>
  <c r="Z2345" i="19"/>
  <c r="AA2345" i="19"/>
  <c r="AB2345" i="19"/>
  <c r="AC2345" i="19"/>
  <c r="AD2345" i="19"/>
  <c r="Y2346" i="19"/>
  <c r="Z2346" i="19"/>
  <c r="AA2346" i="19"/>
  <c r="AB2346" i="19"/>
  <c r="AC2346" i="19"/>
  <c r="AD2346" i="19"/>
  <c r="Y2352" i="19"/>
  <c r="Z2352" i="19"/>
  <c r="AA2352" i="19"/>
  <c r="AB2352" i="19"/>
  <c r="AC2352" i="19"/>
  <c r="AD2352" i="19"/>
  <c r="Y2353" i="19"/>
  <c r="Z2353" i="19"/>
  <c r="AA2353" i="19"/>
  <c r="AB2353" i="19"/>
  <c r="AC2353" i="19"/>
  <c r="AD2353" i="19"/>
  <c r="Y2359" i="19"/>
  <c r="Z2359" i="19"/>
  <c r="AA2359" i="19"/>
  <c r="AB2359" i="19"/>
  <c r="AC2359" i="19"/>
  <c r="AD2359" i="19"/>
  <c r="Y2360" i="19"/>
  <c r="Z2360" i="19"/>
  <c r="AA2360" i="19"/>
  <c r="AB2360" i="19"/>
  <c r="AC2360" i="19"/>
  <c r="AD2360" i="19"/>
  <c r="Y2366" i="19"/>
  <c r="Z2366" i="19"/>
  <c r="AA2366" i="19"/>
  <c r="AB2366" i="19"/>
  <c r="AC2366" i="19"/>
  <c r="AD2366" i="19"/>
  <c r="Y2367" i="19"/>
  <c r="Z2367" i="19"/>
  <c r="AA2367" i="19"/>
  <c r="AB2367" i="19"/>
  <c r="AC2367" i="19"/>
  <c r="AD2367" i="19"/>
  <c r="Y2373" i="19"/>
  <c r="Z2373" i="19"/>
  <c r="AA2373" i="19"/>
  <c r="AB2373" i="19"/>
  <c r="AC2373" i="19"/>
  <c r="AD2373" i="19"/>
  <c r="Y2374" i="19"/>
  <c r="Z2374" i="19"/>
  <c r="AA2374" i="19"/>
  <c r="AB2374" i="19"/>
  <c r="AC2374" i="19"/>
  <c r="AD2374" i="19"/>
  <c r="Y2380" i="19"/>
  <c r="Z2380" i="19"/>
  <c r="AA2380" i="19"/>
  <c r="AB2380" i="19"/>
  <c r="AC2380" i="19"/>
  <c r="AD2380" i="19"/>
  <c r="Y2381" i="19"/>
  <c r="Z2381" i="19"/>
  <c r="AA2381" i="19"/>
  <c r="AB2381" i="19"/>
  <c r="AC2381" i="19"/>
  <c r="AD2381" i="19"/>
  <c r="Y2387" i="19"/>
  <c r="Z2387" i="19"/>
  <c r="AA2387" i="19"/>
  <c r="AB2387" i="19"/>
  <c r="AC2387" i="19"/>
  <c r="AD2387" i="19"/>
  <c r="Y2388" i="19"/>
  <c r="Z2388" i="19"/>
  <c r="AA2388" i="19"/>
  <c r="AB2388" i="19"/>
  <c r="AC2388" i="19"/>
  <c r="AD2388" i="19"/>
  <c r="Y2394" i="19"/>
  <c r="Z2394" i="19"/>
  <c r="AA2394" i="19"/>
  <c r="AB2394" i="19"/>
  <c r="AC2394" i="19"/>
  <c r="AD2394" i="19"/>
  <c r="Y2395" i="19"/>
  <c r="Z2395" i="19"/>
  <c r="AA2395" i="19"/>
  <c r="AB2395" i="19"/>
  <c r="AC2395" i="19"/>
  <c r="AD2395" i="19"/>
  <c r="Y2401" i="19"/>
  <c r="Z2401" i="19"/>
  <c r="AA2401" i="19"/>
  <c r="AB2401" i="19"/>
  <c r="AC2401" i="19"/>
  <c r="AD2401" i="19"/>
  <c r="Y2402" i="19"/>
  <c r="Z2402" i="19"/>
  <c r="AA2402" i="19"/>
  <c r="AB2402" i="19"/>
  <c r="AC2402" i="19"/>
  <c r="AD2402" i="19"/>
  <c r="Y2408" i="19"/>
  <c r="Z2408" i="19"/>
  <c r="AA2408" i="19"/>
  <c r="AB2408" i="19"/>
  <c r="AC2408" i="19"/>
  <c r="AD2408" i="19"/>
  <c r="Y2409" i="19"/>
  <c r="Z2409" i="19"/>
  <c r="AA2409" i="19"/>
  <c r="AB2409" i="19"/>
  <c r="AC2409" i="19"/>
  <c r="AD2409" i="19"/>
  <c r="Y2415" i="19"/>
  <c r="Z2415" i="19"/>
  <c r="AA2415" i="19"/>
  <c r="AB2415" i="19"/>
  <c r="AC2415" i="19"/>
  <c r="AD2415" i="19"/>
  <c r="Y2416" i="19"/>
  <c r="Z2416" i="19"/>
  <c r="AA2416" i="19"/>
  <c r="AB2416" i="19"/>
  <c r="AC2416" i="19"/>
  <c r="AD2416" i="19"/>
  <c r="Y2422" i="19"/>
  <c r="Z2422" i="19"/>
  <c r="AA2422" i="19"/>
  <c r="AB2422" i="19"/>
  <c r="AC2422" i="19"/>
  <c r="AD2422" i="19"/>
  <c r="Y2423" i="19"/>
  <c r="Z2423" i="19"/>
  <c r="AA2423" i="19"/>
  <c r="AB2423" i="19"/>
  <c r="AC2423" i="19"/>
  <c r="AD2423" i="19"/>
  <c r="Y2429" i="19"/>
  <c r="Z2429" i="19"/>
  <c r="AA2429" i="19"/>
  <c r="AB2429" i="19"/>
  <c r="AC2429" i="19"/>
  <c r="AD2429" i="19"/>
  <c r="Y2430" i="19"/>
  <c r="Z2430" i="19"/>
  <c r="AA2430" i="19"/>
  <c r="AB2430" i="19"/>
  <c r="AC2430" i="19"/>
  <c r="AD2430" i="19"/>
  <c r="Y2436" i="19"/>
  <c r="Z2436" i="19"/>
  <c r="AA2436" i="19"/>
  <c r="AB2436" i="19"/>
  <c r="AC2436" i="19"/>
  <c r="AD2436" i="19"/>
  <c r="Y2437" i="19"/>
  <c r="Z2437" i="19"/>
  <c r="AA2437" i="19"/>
  <c r="AB2437" i="19"/>
  <c r="AC2437" i="19"/>
  <c r="AD2437" i="19"/>
  <c r="Y2443" i="19"/>
  <c r="Z2443" i="19"/>
  <c r="AA2443" i="19"/>
  <c r="AB2443" i="19"/>
  <c r="AC2443" i="19"/>
  <c r="AD2443" i="19"/>
  <c r="Y2444" i="19"/>
  <c r="Z2444" i="19"/>
  <c r="AA2444" i="19"/>
  <c r="AB2444" i="19"/>
  <c r="AC2444" i="19"/>
  <c r="AD2444" i="19"/>
  <c r="Y2450" i="19"/>
  <c r="Z2450" i="19"/>
  <c r="AA2450" i="19"/>
  <c r="AB2450" i="19"/>
  <c r="AC2450" i="19"/>
  <c r="AD2450" i="19"/>
  <c r="Y2451" i="19"/>
  <c r="Z2451" i="19"/>
  <c r="AA2451" i="19"/>
  <c r="AB2451" i="19"/>
  <c r="AC2451" i="19"/>
  <c r="AD2451" i="19"/>
  <c r="Y2457" i="19"/>
  <c r="Z2457" i="19"/>
  <c r="AA2457" i="19"/>
  <c r="AB2457" i="19"/>
  <c r="AC2457" i="19"/>
  <c r="AD2457" i="19"/>
  <c r="Y2458" i="19"/>
  <c r="Z2458" i="19"/>
  <c r="AA2458" i="19"/>
  <c r="AB2458" i="19"/>
  <c r="AC2458" i="19"/>
  <c r="AD2458" i="19"/>
  <c r="Y2464" i="19"/>
  <c r="Z2464" i="19"/>
  <c r="AA2464" i="19"/>
  <c r="AB2464" i="19"/>
  <c r="AC2464" i="19"/>
  <c r="AD2464" i="19"/>
  <c r="Y2465" i="19"/>
  <c r="Z2465" i="19"/>
  <c r="AA2465" i="19"/>
  <c r="AB2465" i="19"/>
  <c r="AC2465" i="19"/>
  <c r="AD2465" i="19"/>
  <c r="Y2471" i="19"/>
  <c r="Z2471" i="19"/>
  <c r="AA2471" i="19"/>
  <c r="AB2471" i="19"/>
  <c r="AC2471" i="19"/>
  <c r="AD2471" i="19"/>
  <c r="Y2472" i="19"/>
  <c r="Z2472" i="19"/>
  <c r="AA2472" i="19"/>
  <c r="AB2472" i="19"/>
  <c r="AC2472" i="19"/>
  <c r="AD2472" i="19"/>
  <c r="Y2478" i="19"/>
  <c r="Z2478" i="19"/>
  <c r="AA2478" i="19"/>
  <c r="AB2478" i="19"/>
  <c r="AC2478" i="19"/>
  <c r="AD2478" i="19"/>
  <c r="Y2479" i="19"/>
  <c r="Z2479" i="19"/>
  <c r="AA2479" i="19"/>
  <c r="AB2479" i="19"/>
  <c r="AC2479" i="19"/>
  <c r="AD2479" i="19"/>
  <c r="Y2485" i="19"/>
  <c r="Z2485" i="19"/>
  <c r="AA2485" i="19"/>
  <c r="AB2485" i="19"/>
  <c r="AC2485" i="19"/>
  <c r="AD2485" i="19"/>
  <c r="Y2486" i="19"/>
  <c r="Z2486" i="19"/>
  <c r="AA2486" i="19"/>
  <c r="AB2486" i="19"/>
  <c r="AC2486" i="19"/>
  <c r="AD2486" i="19"/>
  <c r="Y2492" i="19"/>
  <c r="Z2492" i="19"/>
  <c r="AA2492" i="19"/>
  <c r="AB2492" i="19"/>
  <c r="AC2492" i="19"/>
  <c r="AD2492" i="19"/>
  <c r="Y2493" i="19"/>
  <c r="Z2493" i="19"/>
  <c r="AA2493" i="19"/>
  <c r="AB2493" i="19"/>
  <c r="AC2493" i="19"/>
  <c r="AD2493" i="19"/>
  <c r="Y2499" i="19"/>
  <c r="Z2499" i="19"/>
  <c r="AA2499" i="19"/>
  <c r="AB2499" i="19"/>
  <c r="AC2499" i="19"/>
  <c r="AD2499" i="19"/>
  <c r="Y2500" i="19"/>
  <c r="Z2500" i="19"/>
  <c r="AA2500" i="19"/>
  <c r="AB2500" i="19"/>
  <c r="AC2500" i="19"/>
  <c r="AD2500" i="19"/>
  <c r="Y2506" i="19"/>
  <c r="Z2506" i="19"/>
  <c r="AA2506" i="19"/>
  <c r="AB2506" i="19"/>
  <c r="AC2506" i="19"/>
  <c r="AD2506" i="19"/>
  <c r="Y2507" i="19"/>
  <c r="Z2507" i="19"/>
  <c r="AA2507" i="19"/>
  <c r="AB2507" i="19"/>
  <c r="AC2507" i="19"/>
  <c r="AD2507" i="19"/>
  <c r="Y2513" i="19"/>
  <c r="Z2513" i="19"/>
  <c r="AA2513" i="19"/>
  <c r="AB2513" i="19"/>
  <c r="AC2513" i="19"/>
  <c r="AD2513" i="19"/>
  <c r="Y2514" i="19"/>
  <c r="Z2514" i="19"/>
  <c r="AA2514" i="19"/>
  <c r="AB2514" i="19"/>
  <c r="AC2514" i="19"/>
  <c r="AD2514" i="19"/>
  <c r="Y2520" i="19"/>
  <c r="Z2520" i="19"/>
  <c r="AA2520" i="19"/>
  <c r="AB2520" i="19"/>
  <c r="AC2520" i="19"/>
  <c r="AD2520" i="19"/>
  <c r="Y2521" i="19"/>
  <c r="Z2521" i="19"/>
  <c r="AA2521" i="19"/>
  <c r="AB2521" i="19"/>
  <c r="AC2521" i="19"/>
  <c r="AD2521" i="19"/>
  <c r="Y2527" i="19"/>
  <c r="Z2527" i="19"/>
  <c r="AA2527" i="19"/>
  <c r="AB2527" i="19"/>
  <c r="AC2527" i="19"/>
  <c r="AD2527" i="19"/>
  <c r="Y2528" i="19"/>
  <c r="Z2528" i="19"/>
  <c r="AA2528" i="19"/>
  <c r="AB2528" i="19"/>
  <c r="AC2528" i="19"/>
  <c r="AD2528" i="19"/>
  <c r="Y2534" i="19"/>
  <c r="Z2534" i="19"/>
  <c r="AA2534" i="19"/>
  <c r="AB2534" i="19"/>
  <c r="AC2534" i="19"/>
  <c r="AD2534" i="19"/>
  <c r="Y2535" i="19"/>
  <c r="Z2535" i="19"/>
  <c r="AA2535" i="19"/>
  <c r="AB2535" i="19"/>
  <c r="AC2535" i="19"/>
  <c r="AD2535" i="19"/>
  <c r="Y2541" i="19"/>
  <c r="Z2541" i="19"/>
  <c r="AA2541" i="19"/>
  <c r="AB2541" i="19"/>
  <c r="AC2541" i="19"/>
  <c r="AD2541" i="19"/>
  <c r="Y2542" i="19"/>
  <c r="Z2542" i="19"/>
  <c r="AA2542" i="19"/>
  <c r="AB2542" i="19"/>
  <c r="AC2542" i="19"/>
  <c r="AD2542" i="19"/>
  <c r="Y2548" i="19"/>
  <c r="Z2548" i="19"/>
  <c r="AA2548" i="19"/>
  <c r="AB2548" i="19"/>
  <c r="AC2548" i="19"/>
  <c r="AD2548" i="19"/>
  <c r="Y2549" i="19"/>
  <c r="Z2549" i="19"/>
  <c r="AA2549" i="19"/>
  <c r="AB2549" i="19"/>
  <c r="AC2549" i="19"/>
  <c r="AD2549" i="19"/>
  <c r="Y2555" i="19"/>
  <c r="Z2555" i="19"/>
  <c r="AA2555" i="19"/>
  <c r="AB2555" i="19"/>
  <c r="AC2555" i="19"/>
  <c r="AD2555" i="19"/>
  <c r="Y2556" i="19"/>
  <c r="Z2556" i="19"/>
  <c r="AA2556" i="19"/>
  <c r="AB2556" i="19"/>
  <c r="AC2556" i="19"/>
  <c r="AD2556" i="19"/>
  <c r="Y2562" i="19"/>
  <c r="Z2562" i="19"/>
  <c r="AA2562" i="19"/>
  <c r="AB2562" i="19"/>
  <c r="AC2562" i="19"/>
  <c r="AD2562" i="19"/>
  <c r="Y2563" i="19"/>
  <c r="Z2563" i="19"/>
  <c r="AA2563" i="19"/>
  <c r="AB2563" i="19"/>
  <c r="AC2563" i="19"/>
  <c r="AD2563" i="19"/>
  <c r="Y2569" i="19"/>
  <c r="Z2569" i="19"/>
  <c r="AA2569" i="19"/>
  <c r="AB2569" i="19"/>
  <c r="AC2569" i="19"/>
  <c r="AD2569" i="19"/>
  <c r="Y2570" i="19"/>
  <c r="Z2570" i="19"/>
  <c r="AA2570" i="19"/>
  <c r="AB2570" i="19"/>
  <c r="AC2570" i="19"/>
  <c r="AD2570" i="19"/>
  <c r="Y2576" i="19"/>
  <c r="Z2576" i="19"/>
  <c r="AA2576" i="19"/>
  <c r="AB2576" i="19"/>
  <c r="AC2576" i="19"/>
  <c r="AD2576" i="19"/>
  <c r="Y2577" i="19"/>
  <c r="Z2577" i="19"/>
  <c r="AA2577" i="19"/>
  <c r="AB2577" i="19"/>
  <c r="AC2577" i="19"/>
  <c r="AD2577" i="19"/>
  <c r="Y2583" i="19"/>
  <c r="Z2583" i="19"/>
  <c r="AA2583" i="19"/>
  <c r="AB2583" i="19"/>
  <c r="AC2583" i="19"/>
  <c r="AD2583" i="19"/>
  <c r="Y2584" i="19"/>
  <c r="Z2584" i="19"/>
  <c r="AA2584" i="19"/>
  <c r="AB2584" i="19"/>
  <c r="AC2584" i="19"/>
  <c r="AD2584" i="19"/>
  <c r="Y2590" i="19"/>
  <c r="Z2590" i="19"/>
  <c r="AA2590" i="19"/>
  <c r="AB2590" i="19"/>
  <c r="AC2590" i="19"/>
  <c r="AD2590" i="19"/>
  <c r="Y2591" i="19"/>
  <c r="Z2591" i="19"/>
  <c r="AA2591" i="19"/>
  <c r="AB2591" i="19"/>
  <c r="AC2591" i="19"/>
  <c r="AD2591" i="19"/>
  <c r="Y2597" i="19"/>
  <c r="Z2597" i="19"/>
  <c r="AA2597" i="19"/>
  <c r="AB2597" i="19"/>
  <c r="AC2597" i="19"/>
  <c r="AD2597" i="19"/>
  <c r="Y2598" i="19"/>
  <c r="Z2598" i="19"/>
  <c r="AA2598" i="19"/>
  <c r="AB2598" i="19"/>
  <c r="AC2598" i="19"/>
  <c r="AD2598" i="19"/>
  <c r="Y2604" i="19"/>
  <c r="Z2604" i="19"/>
  <c r="AA2604" i="19"/>
  <c r="AB2604" i="19"/>
  <c r="AC2604" i="19"/>
  <c r="AD2604" i="19"/>
  <c r="Y2605" i="19"/>
  <c r="Z2605" i="19"/>
  <c r="AA2605" i="19"/>
  <c r="AB2605" i="19"/>
  <c r="AC2605" i="19"/>
  <c r="AD2605" i="19"/>
  <c r="Y2611" i="19"/>
  <c r="Z2611" i="19"/>
  <c r="AA2611" i="19"/>
  <c r="AB2611" i="19"/>
  <c r="AC2611" i="19"/>
  <c r="AD2611" i="19"/>
  <c r="Y2612" i="19"/>
  <c r="Z2612" i="19"/>
  <c r="AA2612" i="19"/>
  <c r="AB2612" i="19"/>
  <c r="AC2612" i="19"/>
  <c r="AD2612" i="19"/>
  <c r="Y2618" i="19"/>
  <c r="Z2618" i="19"/>
  <c r="AA2618" i="19"/>
  <c r="AB2618" i="19"/>
  <c r="AC2618" i="19"/>
  <c r="AD2618" i="19"/>
  <c r="Y2619" i="19"/>
  <c r="Z2619" i="19"/>
  <c r="AA2619" i="19"/>
  <c r="AB2619" i="19"/>
  <c r="AC2619" i="19"/>
  <c r="AD2619" i="19"/>
  <c r="Y2625" i="19"/>
  <c r="Z2625" i="19"/>
  <c r="AA2625" i="19"/>
  <c r="AB2625" i="19"/>
  <c r="AC2625" i="19"/>
  <c r="AD2625" i="19"/>
  <c r="Y2626" i="19"/>
  <c r="Z2626" i="19"/>
  <c r="AA2626" i="19"/>
  <c r="AB2626" i="19"/>
  <c r="AC2626" i="19"/>
  <c r="AD2626" i="19"/>
  <c r="Y2632" i="19"/>
  <c r="Z2632" i="19"/>
  <c r="AA2632" i="19"/>
  <c r="AB2632" i="19"/>
  <c r="AC2632" i="19"/>
  <c r="AD2632" i="19"/>
  <c r="Y2633" i="19"/>
  <c r="Z2633" i="19"/>
  <c r="AA2633" i="19"/>
  <c r="AB2633" i="19"/>
  <c r="AC2633" i="19"/>
  <c r="AD2633" i="19"/>
  <c r="Y2639" i="19"/>
  <c r="Z2639" i="19"/>
  <c r="AA2639" i="19"/>
  <c r="AB2639" i="19"/>
  <c r="AC2639" i="19"/>
  <c r="AD2639" i="19"/>
  <c r="Y2640" i="19"/>
  <c r="Z2640" i="19"/>
  <c r="AA2640" i="19"/>
  <c r="AB2640" i="19"/>
  <c r="AC2640" i="19"/>
  <c r="AD2640" i="19"/>
  <c r="Y2646" i="19"/>
  <c r="Z2646" i="19"/>
  <c r="AA2646" i="19"/>
  <c r="AB2646" i="19"/>
  <c r="AC2646" i="19"/>
  <c r="AD2646" i="19"/>
  <c r="Y2647" i="19"/>
  <c r="Z2647" i="19"/>
  <c r="AA2647" i="19"/>
  <c r="AB2647" i="19"/>
  <c r="AC2647" i="19"/>
  <c r="AD2647" i="19"/>
  <c r="Y2653" i="19"/>
  <c r="Z2653" i="19"/>
  <c r="AA2653" i="19"/>
  <c r="AB2653" i="19"/>
  <c r="AC2653" i="19"/>
  <c r="AD2653" i="19"/>
  <c r="Y2654" i="19"/>
  <c r="Z2654" i="19"/>
  <c r="AA2654" i="19"/>
  <c r="AB2654" i="19"/>
  <c r="AC2654" i="19"/>
  <c r="AD2654" i="19"/>
  <c r="Y2660" i="19"/>
  <c r="Z2660" i="19"/>
  <c r="AA2660" i="19"/>
  <c r="AB2660" i="19"/>
  <c r="AC2660" i="19"/>
  <c r="AD2660" i="19"/>
  <c r="Y2661" i="19"/>
  <c r="Z2661" i="19"/>
  <c r="AA2661" i="19"/>
  <c r="AB2661" i="19"/>
  <c r="AC2661" i="19"/>
  <c r="AD2661" i="19"/>
  <c r="Y2667" i="19"/>
  <c r="Z2667" i="19"/>
  <c r="AA2667" i="19"/>
  <c r="AB2667" i="19"/>
  <c r="AC2667" i="19"/>
  <c r="AD2667" i="19"/>
  <c r="Y2668" i="19"/>
  <c r="Z2668" i="19"/>
  <c r="AA2668" i="19"/>
  <c r="AB2668" i="19"/>
  <c r="AC2668" i="19"/>
  <c r="AD2668" i="19"/>
  <c r="Y2674" i="19"/>
  <c r="Z2674" i="19"/>
  <c r="AA2674" i="19"/>
  <c r="AB2674" i="19"/>
  <c r="AC2674" i="19"/>
  <c r="AD2674" i="19"/>
  <c r="Y2675" i="19"/>
  <c r="Z2675" i="19"/>
  <c r="AA2675" i="19"/>
  <c r="AB2675" i="19"/>
  <c r="AC2675" i="19"/>
  <c r="AD2675" i="19"/>
  <c r="Y2681" i="19"/>
  <c r="Z2681" i="19"/>
  <c r="AA2681" i="19"/>
  <c r="AB2681" i="19"/>
  <c r="AC2681" i="19"/>
  <c r="AD2681" i="19"/>
  <c r="Y2682" i="19"/>
  <c r="Z2682" i="19"/>
  <c r="AA2682" i="19"/>
  <c r="AB2682" i="19"/>
  <c r="AC2682" i="19"/>
  <c r="AD2682" i="19"/>
  <c r="Y2688" i="19"/>
  <c r="Z2688" i="19"/>
  <c r="AA2688" i="19"/>
  <c r="AB2688" i="19"/>
  <c r="AC2688" i="19"/>
  <c r="AD2688" i="19"/>
  <c r="Y2689" i="19"/>
  <c r="Z2689" i="19"/>
  <c r="AA2689" i="19"/>
  <c r="AB2689" i="19"/>
  <c r="AC2689" i="19"/>
  <c r="AD2689" i="19"/>
  <c r="Y2695" i="19"/>
  <c r="Z2695" i="19"/>
  <c r="AA2695" i="19"/>
  <c r="AB2695" i="19"/>
  <c r="AC2695" i="19"/>
  <c r="AD2695" i="19"/>
  <c r="Y2696" i="19"/>
  <c r="Z2696" i="19"/>
  <c r="AA2696" i="19"/>
  <c r="AB2696" i="19"/>
  <c r="AC2696" i="19"/>
  <c r="AD2696" i="19"/>
  <c r="Y2702" i="19"/>
  <c r="Z2702" i="19"/>
  <c r="AA2702" i="19"/>
  <c r="AB2702" i="19"/>
  <c r="AC2702" i="19"/>
  <c r="AD2702" i="19"/>
  <c r="Y2703" i="19"/>
  <c r="Z2703" i="19"/>
  <c r="AA2703" i="19"/>
  <c r="AB2703" i="19"/>
  <c r="AC2703" i="19"/>
  <c r="AD2703" i="19"/>
  <c r="Y2709" i="19"/>
  <c r="Z2709" i="19"/>
  <c r="AA2709" i="19"/>
  <c r="AB2709" i="19"/>
  <c r="AC2709" i="19"/>
  <c r="AD2709" i="19"/>
  <c r="Y2710" i="19"/>
  <c r="Z2710" i="19"/>
  <c r="AA2710" i="19"/>
  <c r="AB2710" i="19"/>
  <c r="AC2710" i="19"/>
  <c r="AD2710" i="19"/>
  <c r="Y2716" i="19"/>
  <c r="Z2716" i="19"/>
  <c r="AA2716" i="19"/>
  <c r="AB2716" i="19"/>
  <c r="AC2716" i="19"/>
  <c r="AD2716" i="19"/>
  <c r="Y2717" i="19"/>
  <c r="Z2717" i="19"/>
  <c r="AA2717" i="19"/>
  <c r="AB2717" i="19"/>
  <c r="AC2717" i="19"/>
  <c r="AD2717" i="19"/>
  <c r="Y2723" i="19"/>
  <c r="Z2723" i="19"/>
  <c r="AA2723" i="19"/>
  <c r="AB2723" i="19"/>
  <c r="AC2723" i="19"/>
  <c r="AD2723" i="19"/>
  <c r="Y2724" i="19"/>
  <c r="Z2724" i="19"/>
  <c r="AA2724" i="19"/>
  <c r="AB2724" i="19"/>
  <c r="AC2724" i="19"/>
  <c r="AD2724" i="19"/>
  <c r="Y2730" i="19"/>
  <c r="Z2730" i="19"/>
  <c r="AA2730" i="19"/>
  <c r="AB2730" i="19"/>
  <c r="AC2730" i="19"/>
  <c r="AD2730" i="19"/>
  <c r="Y2731" i="19"/>
  <c r="Z2731" i="19"/>
  <c r="AA2731" i="19"/>
  <c r="AB2731" i="19"/>
  <c r="AC2731" i="19"/>
  <c r="AD2731" i="19"/>
  <c r="Y2737" i="19"/>
  <c r="Z2737" i="19"/>
  <c r="AA2737" i="19"/>
  <c r="AB2737" i="19"/>
  <c r="AC2737" i="19"/>
  <c r="AD2737" i="19"/>
  <c r="Y2738" i="19"/>
  <c r="Z2738" i="19"/>
  <c r="AA2738" i="19"/>
  <c r="AB2738" i="19"/>
  <c r="AC2738" i="19"/>
  <c r="AD2738" i="19"/>
  <c r="Y2744" i="19"/>
  <c r="Z2744" i="19"/>
  <c r="AA2744" i="19"/>
  <c r="AB2744" i="19"/>
  <c r="AC2744" i="19"/>
  <c r="AD2744" i="19"/>
  <c r="Y2745" i="19"/>
  <c r="Z2745" i="19"/>
  <c r="AA2745" i="19"/>
  <c r="AB2745" i="19"/>
  <c r="AC2745" i="19"/>
  <c r="AD2745" i="19"/>
  <c r="Y2751" i="19"/>
  <c r="Z2751" i="19"/>
  <c r="AA2751" i="19"/>
  <c r="AB2751" i="19"/>
  <c r="AC2751" i="19"/>
  <c r="AD2751" i="19"/>
  <c r="Y2752" i="19"/>
  <c r="Z2752" i="19"/>
  <c r="AA2752" i="19"/>
  <c r="AB2752" i="19"/>
  <c r="AC2752" i="19"/>
  <c r="AD2752" i="19"/>
  <c r="Y2758" i="19"/>
  <c r="Z2758" i="19"/>
  <c r="AA2758" i="19"/>
  <c r="AB2758" i="19"/>
  <c r="AC2758" i="19"/>
  <c r="AD2758" i="19"/>
  <c r="Y2759" i="19"/>
  <c r="Z2759" i="19"/>
  <c r="AA2759" i="19"/>
  <c r="AB2759" i="19"/>
  <c r="AC2759" i="19"/>
  <c r="AD2759" i="19"/>
  <c r="Y2765" i="19"/>
  <c r="Z2765" i="19"/>
  <c r="AA2765" i="19"/>
  <c r="AB2765" i="19"/>
  <c r="AC2765" i="19"/>
  <c r="AD2765" i="19"/>
  <c r="Y2766" i="19"/>
  <c r="Z2766" i="19"/>
  <c r="AA2766" i="19"/>
  <c r="AB2766" i="19"/>
  <c r="AC2766" i="19"/>
  <c r="AD2766" i="19"/>
  <c r="Y2772" i="19"/>
  <c r="Z2772" i="19"/>
  <c r="AA2772" i="19"/>
  <c r="AB2772" i="19"/>
  <c r="AC2772" i="19"/>
  <c r="AD2772" i="19"/>
  <c r="Y2773" i="19"/>
  <c r="Z2773" i="19"/>
  <c r="AA2773" i="19"/>
  <c r="AB2773" i="19"/>
  <c r="AC2773" i="19"/>
  <c r="AD2773" i="19"/>
  <c r="Y2779" i="19"/>
  <c r="Z2779" i="19"/>
  <c r="AA2779" i="19"/>
  <c r="AB2779" i="19"/>
  <c r="AC2779" i="19"/>
  <c r="AD2779" i="19"/>
  <c r="Y2780" i="19"/>
  <c r="Z2780" i="19"/>
  <c r="AA2780" i="19"/>
  <c r="AB2780" i="19"/>
  <c r="AC2780" i="19"/>
  <c r="AD2780" i="19"/>
  <c r="Y2786" i="19"/>
  <c r="Z2786" i="19"/>
  <c r="AA2786" i="19"/>
  <c r="AB2786" i="19"/>
  <c r="AC2786" i="19"/>
  <c r="AD2786" i="19"/>
  <c r="Y2787" i="19"/>
  <c r="Z2787" i="19"/>
  <c r="AA2787" i="19"/>
  <c r="AB2787" i="19"/>
  <c r="AC2787" i="19"/>
  <c r="AD2787" i="19"/>
  <c r="Y2793" i="19"/>
  <c r="Z2793" i="19"/>
  <c r="AA2793" i="19"/>
  <c r="AB2793" i="19"/>
  <c r="AC2793" i="19"/>
  <c r="AD2793" i="19"/>
  <c r="Y2794" i="19"/>
  <c r="Z2794" i="19"/>
  <c r="AA2794" i="19"/>
  <c r="AB2794" i="19"/>
  <c r="AC2794" i="19"/>
  <c r="AD2794" i="19"/>
  <c r="Y2800" i="19"/>
  <c r="Z2800" i="19"/>
  <c r="AA2800" i="19"/>
  <c r="AB2800" i="19"/>
  <c r="AC2800" i="19"/>
  <c r="AD2800" i="19"/>
  <c r="Y2801" i="19"/>
  <c r="Z2801" i="19"/>
  <c r="AA2801" i="19"/>
  <c r="AB2801" i="19"/>
  <c r="AC2801" i="19"/>
  <c r="AD2801" i="19"/>
  <c r="Y2807" i="19"/>
  <c r="Z2807" i="19"/>
  <c r="AA2807" i="19"/>
  <c r="AB2807" i="19"/>
  <c r="AC2807" i="19"/>
  <c r="AD2807" i="19"/>
  <c r="Y2808" i="19"/>
  <c r="Z2808" i="19"/>
  <c r="AA2808" i="19"/>
  <c r="AB2808" i="19"/>
  <c r="AC2808" i="19"/>
  <c r="AD2808" i="19"/>
  <c r="Y2814" i="19"/>
  <c r="Z2814" i="19"/>
  <c r="AA2814" i="19"/>
  <c r="AB2814" i="19"/>
  <c r="AC2814" i="19"/>
  <c r="AD2814" i="19"/>
  <c r="Y2815" i="19"/>
  <c r="Z2815" i="19"/>
  <c r="AA2815" i="19"/>
  <c r="AB2815" i="19"/>
  <c r="AC2815" i="19"/>
  <c r="AD2815" i="19"/>
  <c r="Y2821" i="19"/>
  <c r="Z2821" i="19"/>
  <c r="AA2821" i="19"/>
  <c r="AB2821" i="19"/>
  <c r="AC2821" i="19"/>
  <c r="AD2821" i="19"/>
  <c r="Y2822" i="19"/>
  <c r="Z2822" i="19"/>
  <c r="AA2822" i="19"/>
  <c r="AB2822" i="19"/>
  <c r="AC2822" i="19"/>
  <c r="AD2822" i="19"/>
  <c r="Y2828" i="19"/>
  <c r="Z2828" i="19"/>
  <c r="AA2828" i="19"/>
  <c r="AB2828" i="19"/>
  <c r="AC2828" i="19"/>
  <c r="AD2828" i="19"/>
  <c r="Y2829" i="19"/>
  <c r="Z2829" i="19"/>
  <c r="AA2829" i="19"/>
  <c r="AB2829" i="19"/>
  <c r="AC2829" i="19"/>
  <c r="AD2829" i="19"/>
  <c r="Y2835" i="19"/>
  <c r="Z2835" i="19"/>
  <c r="AA2835" i="19"/>
  <c r="AB2835" i="19"/>
  <c r="AC2835" i="19"/>
  <c r="AD2835" i="19"/>
  <c r="Y2836" i="19"/>
  <c r="Z2836" i="19"/>
  <c r="AA2836" i="19"/>
  <c r="AB2836" i="19"/>
  <c r="AC2836" i="19"/>
  <c r="AD2836" i="19"/>
  <c r="Y2842" i="19"/>
  <c r="Z2842" i="19"/>
  <c r="AA2842" i="19"/>
  <c r="AB2842" i="19"/>
  <c r="AC2842" i="19"/>
  <c r="AD2842" i="19"/>
  <c r="Y2843" i="19"/>
  <c r="Z2843" i="19"/>
  <c r="AA2843" i="19"/>
  <c r="AB2843" i="19"/>
  <c r="AC2843" i="19"/>
  <c r="AD2843" i="19"/>
  <c r="Y2849" i="19"/>
  <c r="Z2849" i="19"/>
  <c r="AA2849" i="19"/>
  <c r="AB2849" i="19"/>
  <c r="AC2849" i="19"/>
  <c r="AD2849" i="19"/>
  <c r="Y2850" i="19"/>
  <c r="Z2850" i="19"/>
  <c r="AA2850" i="19"/>
  <c r="AB2850" i="19"/>
  <c r="AC2850" i="19"/>
  <c r="AD2850" i="19"/>
  <c r="Y2856" i="19"/>
  <c r="Z2856" i="19"/>
  <c r="AA2856" i="19"/>
  <c r="AB2856" i="19"/>
  <c r="AC2856" i="19"/>
  <c r="AD2856" i="19"/>
  <c r="Y2857" i="19"/>
  <c r="Z2857" i="19"/>
  <c r="AA2857" i="19"/>
  <c r="AB2857" i="19"/>
  <c r="AC2857" i="19"/>
  <c r="AD2857" i="19"/>
  <c r="Y2863" i="19"/>
  <c r="Z2863" i="19"/>
  <c r="AA2863" i="19"/>
  <c r="AB2863" i="19"/>
  <c r="AC2863" i="19"/>
  <c r="AD2863" i="19"/>
  <c r="Y2864" i="19"/>
  <c r="Z2864" i="19"/>
  <c r="AA2864" i="19"/>
  <c r="AB2864" i="19"/>
  <c r="AC2864" i="19"/>
  <c r="AD2864" i="19"/>
  <c r="Y2870" i="19"/>
  <c r="Z2870" i="19"/>
  <c r="AA2870" i="19"/>
  <c r="AB2870" i="19"/>
  <c r="AC2870" i="19"/>
  <c r="AD2870" i="19"/>
  <c r="Y2871" i="19"/>
  <c r="Z2871" i="19"/>
  <c r="AA2871" i="19"/>
  <c r="AB2871" i="19"/>
  <c r="AC2871" i="19"/>
  <c r="AD2871" i="19"/>
  <c r="Y2877" i="19"/>
  <c r="Z2877" i="19"/>
  <c r="AA2877" i="19"/>
  <c r="AB2877" i="19"/>
  <c r="AC2877" i="19"/>
  <c r="AD2877" i="19"/>
  <c r="Y2878" i="19"/>
  <c r="Z2878" i="19"/>
  <c r="AA2878" i="19"/>
  <c r="AB2878" i="19"/>
  <c r="AC2878" i="19"/>
  <c r="AD2878" i="19"/>
  <c r="Y2884" i="19"/>
  <c r="Z2884" i="19"/>
  <c r="AA2884" i="19"/>
  <c r="AB2884" i="19"/>
  <c r="AC2884" i="19"/>
  <c r="AD2884" i="19"/>
  <c r="Y2885" i="19"/>
  <c r="Z2885" i="19"/>
  <c r="AA2885" i="19"/>
  <c r="AB2885" i="19"/>
  <c r="AC2885" i="19"/>
  <c r="AD2885" i="19"/>
  <c r="Y2891" i="19"/>
  <c r="Z2891" i="19"/>
  <c r="AA2891" i="19"/>
  <c r="AB2891" i="19"/>
  <c r="AC2891" i="19"/>
  <c r="AD2891" i="19"/>
  <c r="Y2892" i="19"/>
  <c r="Z2892" i="19"/>
  <c r="AA2892" i="19"/>
  <c r="AB2892" i="19"/>
  <c r="AC2892" i="19"/>
  <c r="AD2892" i="19"/>
  <c r="Y2898" i="19"/>
  <c r="Z2898" i="19"/>
  <c r="AA2898" i="19"/>
  <c r="AB2898" i="19"/>
  <c r="AC2898" i="19"/>
  <c r="AD2898" i="19"/>
  <c r="Y2899" i="19"/>
  <c r="Z2899" i="19"/>
  <c r="AA2899" i="19"/>
  <c r="AB2899" i="19"/>
  <c r="AC2899" i="19"/>
  <c r="AD2899" i="19"/>
  <c r="Y2905" i="19"/>
  <c r="Z2905" i="19"/>
  <c r="AA2905" i="19"/>
  <c r="AB2905" i="19"/>
  <c r="AC2905" i="19"/>
  <c r="AD2905" i="19"/>
  <c r="Y2906" i="19"/>
  <c r="Z2906" i="19"/>
  <c r="AA2906" i="19"/>
  <c r="AB2906" i="19"/>
  <c r="AC2906" i="19"/>
  <c r="AD2906" i="19"/>
  <c r="Y2912" i="19"/>
  <c r="Z2912" i="19"/>
  <c r="AA2912" i="19"/>
  <c r="AB2912" i="19"/>
  <c r="AC2912" i="19"/>
  <c r="AD2912" i="19"/>
  <c r="Y2913" i="19"/>
  <c r="Z2913" i="19"/>
  <c r="AA2913" i="19"/>
  <c r="AB2913" i="19"/>
  <c r="AC2913" i="19"/>
  <c r="AD2913" i="19"/>
  <c r="Y2919" i="19"/>
  <c r="Z2919" i="19"/>
  <c r="AA2919" i="19"/>
  <c r="AB2919" i="19"/>
  <c r="AC2919" i="19"/>
  <c r="AD2919" i="19"/>
  <c r="Y2920" i="19"/>
  <c r="Z2920" i="19"/>
  <c r="AA2920" i="19"/>
  <c r="AB2920" i="19"/>
  <c r="AC2920" i="19"/>
  <c r="AD2920" i="19"/>
  <c r="Y2926" i="19"/>
  <c r="Z2926" i="19"/>
  <c r="AA2926" i="19"/>
  <c r="AB2926" i="19"/>
  <c r="AC2926" i="19"/>
  <c r="AD2926" i="19"/>
  <c r="Y2927" i="19"/>
  <c r="Z2927" i="19"/>
  <c r="AA2927" i="19"/>
  <c r="AB2927" i="19"/>
  <c r="AC2927" i="19"/>
  <c r="AD2927" i="19"/>
  <c r="Y2933" i="19"/>
  <c r="Z2933" i="19"/>
  <c r="AA2933" i="19"/>
  <c r="AB2933" i="19"/>
  <c r="AC2933" i="19"/>
  <c r="AD2933" i="19"/>
  <c r="Y2934" i="19"/>
  <c r="Z2934" i="19"/>
  <c r="AA2934" i="19"/>
  <c r="AB2934" i="19"/>
  <c r="AC2934" i="19"/>
  <c r="AD2934" i="19"/>
  <c r="Y2940" i="19"/>
  <c r="Z2940" i="19"/>
  <c r="AA2940" i="19"/>
  <c r="AB2940" i="19"/>
  <c r="AC2940" i="19"/>
  <c r="AD2940" i="19"/>
  <c r="Y2941" i="19"/>
  <c r="Z2941" i="19"/>
  <c r="AA2941" i="19"/>
  <c r="AB2941" i="19"/>
  <c r="AC2941" i="19"/>
  <c r="AD2941" i="19"/>
  <c r="Y2947" i="19"/>
  <c r="Z2947" i="19"/>
  <c r="AA2947" i="19"/>
  <c r="AB2947" i="19"/>
  <c r="AC2947" i="19"/>
  <c r="AD2947" i="19"/>
  <c r="Y2948" i="19"/>
  <c r="Z2948" i="19"/>
  <c r="AA2948" i="19"/>
  <c r="AB2948" i="19"/>
  <c r="AC2948" i="19"/>
  <c r="AD2948" i="19"/>
  <c r="Y2954" i="19"/>
  <c r="Z2954" i="19"/>
  <c r="AA2954" i="19"/>
  <c r="AB2954" i="19"/>
  <c r="AC2954" i="19"/>
  <c r="AD2954" i="19"/>
  <c r="Y2955" i="19"/>
  <c r="Z2955" i="19"/>
  <c r="AA2955" i="19"/>
  <c r="AB2955" i="19"/>
  <c r="AC2955" i="19"/>
  <c r="AD2955" i="19"/>
  <c r="Y2961" i="19"/>
  <c r="Z2961" i="19"/>
  <c r="AA2961" i="19"/>
  <c r="AB2961" i="19"/>
  <c r="AC2961" i="19"/>
  <c r="AD2961" i="19"/>
  <c r="Y2962" i="19"/>
  <c r="Z2962" i="19"/>
  <c r="AA2962" i="19"/>
  <c r="AB2962" i="19"/>
  <c r="AC2962" i="19"/>
  <c r="AD2962" i="19"/>
  <c r="Y2968" i="19"/>
  <c r="Z2968" i="19"/>
  <c r="AA2968" i="19"/>
  <c r="AB2968" i="19"/>
  <c r="AC2968" i="19"/>
  <c r="AD2968" i="19"/>
  <c r="Y2969" i="19"/>
  <c r="Z2969" i="19"/>
  <c r="AA2969" i="19"/>
  <c r="AB2969" i="19"/>
  <c r="AC2969" i="19"/>
  <c r="AD2969" i="19"/>
  <c r="Y2975" i="19"/>
  <c r="Z2975" i="19"/>
  <c r="AA2975" i="19"/>
  <c r="AB2975" i="19"/>
  <c r="AC2975" i="19"/>
  <c r="AD2975" i="19"/>
  <c r="Y2976" i="19"/>
  <c r="Z2976" i="19"/>
  <c r="AA2976" i="19"/>
  <c r="AB2976" i="19"/>
  <c r="AC2976" i="19"/>
  <c r="AD2976" i="19"/>
  <c r="Y2982" i="19"/>
  <c r="Z2982" i="19"/>
  <c r="AA2982" i="19"/>
  <c r="AB2982" i="19"/>
  <c r="AC2982" i="19"/>
  <c r="AD2982" i="19"/>
  <c r="Y2983" i="19"/>
  <c r="Z2983" i="19"/>
  <c r="AA2983" i="19"/>
  <c r="AB2983" i="19"/>
  <c r="AC2983" i="19"/>
  <c r="AD2983" i="19"/>
  <c r="Y2989" i="19"/>
  <c r="Z2989" i="19"/>
  <c r="AA2989" i="19"/>
  <c r="AB2989" i="19"/>
  <c r="AC2989" i="19"/>
  <c r="AD2989" i="19"/>
  <c r="Y2990" i="19"/>
  <c r="Z2990" i="19"/>
  <c r="AA2990" i="19"/>
  <c r="AB2990" i="19"/>
  <c r="AC2990" i="19"/>
  <c r="AD2990" i="19"/>
  <c r="Y2996" i="19"/>
  <c r="Z2996" i="19"/>
  <c r="AA2996" i="19"/>
  <c r="AB2996" i="19"/>
  <c r="AC2996" i="19"/>
  <c r="AD2996" i="19"/>
  <c r="Y2997" i="19"/>
  <c r="Z2997" i="19"/>
  <c r="AA2997" i="19"/>
  <c r="AB2997" i="19"/>
  <c r="AC2997" i="19"/>
  <c r="AD2997" i="19"/>
  <c r="Y3003" i="19"/>
  <c r="Z3003" i="19"/>
  <c r="AA3003" i="19"/>
  <c r="AB3003" i="19"/>
  <c r="AC3003" i="19"/>
  <c r="AD3003" i="19"/>
  <c r="Y3004" i="19"/>
  <c r="Z3004" i="19"/>
  <c r="AA3004" i="19"/>
  <c r="AB3004" i="19"/>
  <c r="AC3004" i="19"/>
  <c r="AD3004" i="19"/>
  <c r="Y3010" i="19"/>
  <c r="Z3010" i="19"/>
  <c r="AA3010" i="19"/>
  <c r="AB3010" i="19"/>
  <c r="AC3010" i="19"/>
  <c r="AD3010" i="19"/>
  <c r="Y3011" i="19"/>
  <c r="Z3011" i="19"/>
  <c r="AA3011" i="19"/>
  <c r="AB3011" i="19"/>
  <c r="AC3011" i="19"/>
  <c r="AD3011" i="19"/>
  <c r="Y3017" i="19"/>
  <c r="Z3017" i="19"/>
  <c r="AA3017" i="19"/>
  <c r="AB3017" i="19"/>
  <c r="AC3017" i="19"/>
  <c r="AD3017" i="19"/>
  <c r="Y3018" i="19"/>
  <c r="Z3018" i="19"/>
  <c r="AA3018" i="19"/>
  <c r="AB3018" i="19"/>
  <c r="AC3018" i="19"/>
  <c r="AD3018" i="19"/>
  <c r="Y3024" i="19"/>
  <c r="Z3024" i="19"/>
  <c r="AA3024" i="19"/>
  <c r="AB3024" i="19"/>
  <c r="AC3024" i="19"/>
  <c r="AD3024" i="19"/>
  <c r="Y3025" i="19"/>
  <c r="Z3025" i="19"/>
  <c r="AA3025" i="19"/>
  <c r="AB3025" i="19"/>
  <c r="AC3025" i="19"/>
  <c r="AD3025" i="19"/>
  <c r="Y3031" i="19"/>
  <c r="Z3031" i="19"/>
  <c r="AA3031" i="19"/>
  <c r="AB3031" i="19"/>
  <c r="AC3031" i="19"/>
  <c r="AD3031" i="19"/>
  <c r="Y3032" i="19"/>
  <c r="Z3032" i="19"/>
  <c r="AA3032" i="19"/>
  <c r="AB3032" i="19"/>
  <c r="AC3032" i="19"/>
  <c r="AD3032" i="19"/>
  <c r="Y3038" i="19"/>
  <c r="Z3038" i="19"/>
  <c r="AA3038" i="19"/>
  <c r="AB3038" i="19"/>
  <c r="AC3038" i="19"/>
  <c r="AD3038" i="19"/>
  <c r="Y3039" i="19"/>
  <c r="Z3039" i="19"/>
  <c r="AA3039" i="19"/>
  <c r="AB3039" i="19"/>
  <c r="AC3039" i="19"/>
  <c r="AD3039" i="19"/>
  <c r="Y3045" i="19"/>
  <c r="Z3045" i="19"/>
  <c r="AA3045" i="19"/>
  <c r="AB3045" i="19"/>
  <c r="AC3045" i="19"/>
  <c r="AD3045" i="19"/>
  <c r="Y3046" i="19"/>
  <c r="Z3046" i="19"/>
  <c r="AA3046" i="19"/>
  <c r="AB3046" i="19"/>
  <c r="AC3046" i="19"/>
  <c r="AD3046" i="19"/>
  <c r="Y3052" i="19"/>
  <c r="Z3052" i="19"/>
  <c r="AA3052" i="19"/>
  <c r="AB3052" i="19"/>
  <c r="AC3052" i="19"/>
  <c r="AD3052" i="19"/>
  <c r="Y3053" i="19"/>
  <c r="Z3053" i="19"/>
  <c r="AA3053" i="19"/>
  <c r="AB3053" i="19"/>
  <c r="AC3053" i="19"/>
  <c r="AD3053" i="19"/>
  <c r="Y3059" i="19"/>
  <c r="Z3059" i="19"/>
  <c r="AA3059" i="19"/>
  <c r="AB3059" i="19"/>
  <c r="AC3059" i="19"/>
  <c r="AD3059" i="19"/>
  <c r="Y3060" i="19"/>
  <c r="Z3060" i="19"/>
  <c r="AA3060" i="19"/>
  <c r="AB3060" i="19"/>
  <c r="AC3060" i="19"/>
  <c r="AD3060" i="19"/>
  <c r="Y3066" i="19"/>
  <c r="Z3066" i="19"/>
  <c r="AA3066" i="19"/>
  <c r="AB3066" i="19"/>
  <c r="AC3066" i="19"/>
  <c r="AD3066" i="19"/>
  <c r="Y3067" i="19"/>
  <c r="Z3067" i="19"/>
  <c r="AA3067" i="19"/>
  <c r="AB3067" i="19"/>
  <c r="AC3067" i="19"/>
  <c r="AD3067" i="19"/>
  <c r="Y3073" i="19"/>
  <c r="Z3073" i="19"/>
  <c r="AA3073" i="19"/>
  <c r="AB3073" i="19"/>
  <c r="AC3073" i="19"/>
  <c r="AD3073" i="19"/>
  <c r="Y3074" i="19"/>
  <c r="Z3074" i="19"/>
  <c r="AA3074" i="19"/>
  <c r="AB3074" i="19"/>
  <c r="AC3074" i="19"/>
  <c r="AD3074" i="19"/>
  <c r="Y3080" i="19"/>
  <c r="Z3080" i="19"/>
  <c r="AA3080" i="19"/>
  <c r="AB3080" i="19"/>
  <c r="AC3080" i="19"/>
  <c r="AD3080" i="19"/>
  <c r="Y3081" i="19"/>
  <c r="Z3081" i="19"/>
  <c r="AA3081" i="19"/>
  <c r="AB3081" i="19"/>
  <c r="AC3081" i="19"/>
  <c r="AD3081" i="19"/>
  <c r="Y3087" i="19"/>
  <c r="Z3087" i="19"/>
  <c r="AA3087" i="19"/>
  <c r="AB3087" i="19"/>
  <c r="AC3087" i="19"/>
  <c r="AD3087" i="19"/>
  <c r="Y3088" i="19"/>
  <c r="Z3088" i="19"/>
  <c r="AA3088" i="19"/>
  <c r="AB3088" i="19"/>
  <c r="AC3088" i="19"/>
  <c r="AD3088" i="19"/>
  <c r="Y3094" i="19"/>
  <c r="Z3094" i="19"/>
  <c r="AA3094" i="19"/>
  <c r="AB3094" i="19"/>
  <c r="AC3094" i="19"/>
  <c r="AD3094" i="19"/>
  <c r="Y3095" i="19"/>
  <c r="Z3095" i="19"/>
  <c r="AA3095" i="19"/>
  <c r="AB3095" i="19"/>
  <c r="AC3095" i="19"/>
  <c r="AD3095" i="19"/>
  <c r="Y3101" i="19"/>
  <c r="Z3101" i="19"/>
  <c r="AA3101" i="19"/>
  <c r="AB3101" i="19"/>
  <c r="AC3101" i="19"/>
  <c r="AD3101" i="19"/>
  <c r="Y3102" i="19"/>
  <c r="Z3102" i="19"/>
  <c r="AA3102" i="19"/>
  <c r="AB3102" i="19"/>
  <c r="AC3102" i="19"/>
  <c r="AD3102" i="19"/>
  <c r="Y3108" i="19"/>
  <c r="Z3108" i="19"/>
  <c r="AA3108" i="19"/>
  <c r="AB3108" i="19"/>
  <c r="AC3108" i="19"/>
  <c r="AD3108" i="19"/>
  <c r="Y3109" i="19"/>
  <c r="Z3109" i="19"/>
  <c r="AA3109" i="19"/>
  <c r="AB3109" i="19"/>
  <c r="AC3109" i="19"/>
  <c r="AD3109" i="19"/>
  <c r="Y3115" i="19"/>
  <c r="Z3115" i="19"/>
  <c r="AA3115" i="19"/>
  <c r="AB3115" i="19"/>
  <c r="AC3115" i="19"/>
  <c r="AD3115" i="19"/>
  <c r="Y3116" i="19"/>
  <c r="Z3116" i="19"/>
  <c r="AA3116" i="19"/>
  <c r="AB3116" i="19"/>
  <c r="AC3116" i="19"/>
  <c r="AD3116" i="19"/>
  <c r="Y3122" i="19"/>
  <c r="Z3122" i="19"/>
  <c r="AA3122" i="19"/>
  <c r="AB3122" i="19"/>
  <c r="AC3122" i="19"/>
  <c r="AD3122" i="19"/>
  <c r="Y3123" i="19"/>
  <c r="Z3123" i="19"/>
  <c r="AA3123" i="19"/>
  <c r="AB3123" i="19"/>
  <c r="AC3123" i="19"/>
  <c r="AD3123" i="19"/>
  <c r="Y3129" i="19"/>
  <c r="Z3129" i="19"/>
  <c r="AA3129" i="19"/>
  <c r="AB3129" i="19"/>
  <c r="AC3129" i="19"/>
  <c r="AD3129" i="19"/>
  <c r="Y3130" i="19"/>
  <c r="Z3130" i="19"/>
  <c r="AA3130" i="19"/>
  <c r="AB3130" i="19"/>
  <c r="AC3130" i="19"/>
  <c r="AD3130" i="19"/>
  <c r="Y3136" i="19"/>
  <c r="Z3136" i="19"/>
  <c r="AA3136" i="19"/>
  <c r="AB3136" i="19"/>
  <c r="AC3136" i="19"/>
  <c r="AD3136" i="19"/>
  <c r="Y3137" i="19"/>
  <c r="Z3137" i="19"/>
  <c r="AA3137" i="19"/>
  <c r="AB3137" i="19"/>
  <c r="AC3137" i="19"/>
  <c r="AD3137" i="19"/>
  <c r="Y3143" i="19"/>
  <c r="Z3143" i="19"/>
  <c r="AA3143" i="19"/>
  <c r="AB3143" i="19"/>
  <c r="AC3143" i="19"/>
  <c r="AD3143" i="19"/>
  <c r="Y3144" i="19"/>
  <c r="Z3144" i="19"/>
  <c r="AA3144" i="19"/>
  <c r="AB3144" i="19"/>
  <c r="AC3144" i="19"/>
  <c r="AD3144" i="19"/>
  <c r="Y3150" i="19"/>
  <c r="Z3150" i="19"/>
  <c r="AA3150" i="19"/>
  <c r="AB3150" i="19"/>
  <c r="AC3150" i="19"/>
  <c r="AD3150" i="19"/>
  <c r="Y3151" i="19"/>
  <c r="Z3151" i="19"/>
  <c r="AA3151" i="19"/>
  <c r="AB3151" i="19"/>
  <c r="AC3151" i="19"/>
  <c r="AD3151" i="19"/>
  <c r="Y3157" i="19"/>
  <c r="Z3157" i="19"/>
  <c r="AA3157" i="19"/>
  <c r="AB3157" i="19"/>
  <c r="AC3157" i="19"/>
  <c r="AD3157" i="19"/>
  <c r="Y3158" i="19"/>
  <c r="Z3158" i="19"/>
  <c r="AA3158" i="19"/>
  <c r="AB3158" i="19"/>
  <c r="AC3158" i="19"/>
  <c r="AD3158" i="19"/>
  <c r="Y3164" i="19"/>
  <c r="Z3164" i="19"/>
  <c r="AA3164" i="19"/>
  <c r="AB3164" i="19"/>
  <c r="AC3164" i="19"/>
  <c r="AD3164" i="19"/>
  <c r="Y3165" i="19"/>
  <c r="Z3165" i="19"/>
  <c r="AA3165" i="19"/>
  <c r="AB3165" i="19"/>
  <c r="AC3165" i="19"/>
  <c r="AD3165" i="19"/>
  <c r="Y3171" i="19"/>
  <c r="Z3171" i="19"/>
  <c r="AA3171" i="19"/>
  <c r="AB3171" i="19"/>
  <c r="AC3171" i="19"/>
  <c r="AD3171" i="19"/>
  <c r="Y3172" i="19"/>
  <c r="Z3172" i="19"/>
  <c r="AA3172" i="19"/>
  <c r="AB3172" i="19"/>
  <c r="AC3172" i="19"/>
  <c r="AD3172" i="19"/>
  <c r="Y3178" i="19"/>
  <c r="Z3178" i="19"/>
  <c r="AA3178" i="19"/>
  <c r="AB3178" i="19"/>
  <c r="AC3178" i="19"/>
  <c r="AD3178" i="19"/>
  <c r="Y3179" i="19"/>
  <c r="Z3179" i="19"/>
  <c r="AA3179" i="19"/>
  <c r="AB3179" i="19"/>
  <c r="AC3179" i="19"/>
  <c r="AD3179" i="19"/>
  <c r="Y3185" i="19"/>
  <c r="Z3185" i="19"/>
  <c r="AA3185" i="19"/>
  <c r="AB3185" i="19"/>
  <c r="AC3185" i="19"/>
  <c r="AD3185" i="19"/>
  <c r="Y3186" i="19"/>
  <c r="Z3186" i="19"/>
  <c r="AA3186" i="19"/>
  <c r="AB3186" i="19"/>
  <c r="AC3186" i="19"/>
  <c r="AD3186" i="19"/>
  <c r="Y3192" i="19"/>
  <c r="Z3192" i="19"/>
  <c r="AA3192" i="19"/>
  <c r="AB3192" i="19"/>
  <c r="AC3192" i="19"/>
  <c r="AD3192" i="19"/>
  <c r="Y3193" i="19"/>
  <c r="Z3193" i="19"/>
  <c r="AA3193" i="19"/>
  <c r="AB3193" i="19"/>
  <c r="AC3193" i="19"/>
  <c r="AD3193" i="19"/>
  <c r="Y3199" i="19"/>
  <c r="Z3199" i="19"/>
  <c r="AA3199" i="19"/>
  <c r="AB3199" i="19"/>
  <c r="AC3199" i="19"/>
  <c r="AD3199" i="19"/>
  <c r="Y3200" i="19"/>
  <c r="Z3200" i="19"/>
  <c r="AA3200" i="19"/>
  <c r="AB3200" i="19"/>
  <c r="AC3200" i="19"/>
  <c r="AD3200" i="19"/>
  <c r="Y3206" i="19"/>
  <c r="Z3206" i="19"/>
  <c r="AA3206" i="19"/>
  <c r="AB3206" i="19"/>
  <c r="AC3206" i="19"/>
  <c r="AD3206" i="19"/>
  <c r="Y3207" i="19"/>
  <c r="Z3207" i="19"/>
  <c r="AA3207" i="19"/>
  <c r="AB3207" i="19"/>
  <c r="AC3207" i="19"/>
  <c r="AD3207" i="19"/>
  <c r="Y3213" i="19"/>
  <c r="Z3213" i="19"/>
  <c r="AA3213" i="19"/>
  <c r="AB3213" i="19"/>
  <c r="AC3213" i="19"/>
  <c r="AD3213" i="19"/>
  <c r="Y3214" i="19"/>
  <c r="Z3214" i="19"/>
  <c r="AA3214" i="19"/>
  <c r="AB3214" i="19"/>
  <c r="AC3214" i="19"/>
  <c r="AD3214" i="19"/>
  <c r="Y3220" i="19"/>
  <c r="Z3220" i="19"/>
  <c r="AA3220" i="19"/>
  <c r="AB3220" i="19"/>
  <c r="AC3220" i="19"/>
  <c r="AD3220" i="19"/>
  <c r="Y3221" i="19"/>
  <c r="Z3221" i="19"/>
  <c r="AA3221" i="19"/>
  <c r="AB3221" i="19"/>
  <c r="AC3221" i="19"/>
  <c r="AD3221" i="19"/>
  <c r="Y3227" i="19"/>
  <c r="Z3227" i="19"/>
  <c r="AA3227" i="19"/>
  <c r="AB3227" i="19"/>
  <c r="AC3227" i="19"/>
  <c r="AD3227" i="19"/>
  <c r="Y3228" i="19"/>
  <c r="Z3228" i="19"/>
  <c r="AA3228" i="19"/>
  <c r="AB3228" i="19"/>
  <c r="AC3228" i="19"/>
  <c r="AD3228" i="19"/>
  <c r="Y3234" i="19"/>
  <c r="Z3234" i="19"/>
  <c r="AA3234" i="19"/>
  <c r="AB3234" i="19"/>
  <c r="AC3234" i="19"/>
  <c r="AD3234" i="19"/>
  <c r="Y3235" i="19"/>
  <c r="Z3235" i="19"/>
  <c r="AA3235" i="19"/>
  <c r="AB3235" i="19"/>
  <c r="AC3235" i="19"/>
  <c r="AD3235" i="19"/>
  <c r="Y3241" i="19"/>
  <c r="Z3241" i="19"/>
  <c r="AA3241" i="19"/>
  <c r="AB3241" i="19"/>
  <c r="AC3241" i="19"/>
  <c r="AD3241" i="19"/>
  <c r="Y3242" i="19"/>
  <c r="Z3242" i="19"/>
  <c r="AA3242" i="19"/>
  <c r="AB3242" i="19"/>
  <c r="AC3242" i="19"/>
  <c r="AD3242" i="19"/>
  <c r="Y3248" i="19"/>
  <c r="Z3248" i="19"/>
  <c r="AA3248" i="19"/>
  <c r="AB3248" i="19"/>
  <c r="AC3248" i="19"/>
  <c r="AD3248" i="19"/>
  <c r="Y3249" i="19"/>
  <c r="Z3249" i="19"/>
  <c r="AA3249" i="19"/>
  <c r="AB3249" i="19"/>
  <c r="AC3249" i="19"/>
  <c r="AD3249" i="19"/>
  <c r="Y3255" i="19"/>
  <c r="Z3255" i="19"/>
  <c r="AA3255" i="19"/>
  <c r="AB3255" i="19"/>
  <c r="AC3255" i="19"/>
  <c r="AD3255" i="19"/>
  <c r="Y3256" i="19"/>
  <c r="Z3256" i="19"/>
  <c r="AA3256" i="19"/>
  <c r="AB3256" i="19"/>
  <c r="AC3256" i="19"/>
  <c r="AD3256" i="19"/>
  <c r="Y3262" i="19"/>
  <c r="Z3262" i="19"/>
  <c r="AA3262" i="19"/>
  <c r="AB3262" i="19"/>
  <c r="AC3262" i="19"/>
  <c r="AD3262" i="19"/>
  <c r="Y3263" i="19"/>
  <c r="Z3263" i="19"/>
  <c r="AA3263" i="19"/>
  <c r="AB3263" i="19"/>
  <c r="AC3263" i="19"/>
  <c r="AD3263" i="19"/>
  <c r="Y3269" i="19"/>
  <c r="Z3269" i="19"/>
  <c r="AA3269" i="19"/>
  <c r="AB3269" i="19"/>
  <c r="AC3269" i="19"/>
  <c r="AD3269" i="19"/>
  <c r="Y3270" i="19"/>
  <c r="Z3270" i="19"/>
  <c r="AA3270" i="19"/>
  <c r="AB3270" i="19"/>
  <c r="AC3270" i="19"/>
  <c r="AD3270" i="19"/>
  <c r="Y3276" i="19"/>
  <c r="Z3276" i="19"/>
  <c r="AA3276" i="19"/>
  <c r="AB3276" i="19"/>
  <c r="AC3276" i="19"/>
  <c r="AD3276" i="19"/>
  <c r="Y3277" i="19"/>
  <c r="Z3277" i="19"/>
  <c r="AA3277" i="19"/>
  <c r="AB3277" i="19"/>
  <c r="AC3277" i="19"/>
  <c r="AD3277" i="19"/>
  <c r="Y3283" i="19"/>
  <c r="Z3283" i="19"/>
  <c r="AA3283" i="19"/>
  <c r="AB3283" i="19"/>
  <c r="AC3283" i="19"/>
  <c r="AD3283" i="19"/>
  <c r="Y3284" i="19"/>
  <c r="Z3284" i="19"/>
  <c r="AA3284" i="19"/>
  <c r="AB3284" i="19"/>
  <c r="AC3284" i="19"/>
  <c r="AD3284" i="19"/>
  <c r="Y3290" i="19"/>
  <c r="Z3290" i="19"/>
  <c r="AA3290" i="19"/>
  <c r="AB3290" i="19"/>
  <c r="AC3290" i="19"/>
  <c r="AD3290" i="19"/>
  <c r="Y3291" i="19"/>
  <c r="Z3291" i="19"/>
  <c r="AA3291" i="19"/>
  <c r="AB3291" i="19"/>
  <c r="AC3291" i="19"/>
  <c r="AD3291" i="19"/>
  <c r="Y3297" i="19"/>
  <c r="Z3297" i="19"/>
  <c r="AA3297" i="19"/>
  <c r="AB3297" i="19"/>
  <c r="AC3297" i="19"/>
  <c r="AD3297" i="19"/>
  <c r="Y3298" i="19"/>
  <c r="Z3298" i="19"/>
  <c r="AA3298" i="19"/>
  <c r="AB3298" i="19"/>
  <c r="AC3298" i="19"/>
  <c r="AD3298" i="19"/>
  <c r="Y3304" i="19"/>
  <c r="Z3304" i="19"/>
  <c r="AA3304" i="19"/>
  <c r="AB3304" i="19"/>
  <c r="AC3304" i="19"/>
  <c r="AD3304" i="19"/>
  <c r="Y3305" i="19"/>
  <c r="Z3305" i="19"/>
  <c r="AA3305" i="19"/>
  <c r="AB3305" i="19"/>
  <c r="AC3305" i="19"/>
  <c r="AD3305" i="19"/>
  <c r="Y3311" i="19"/>
  <c r="Z3311" i="19"/>
  <c r="AA3311" i="19"/>
  <c r="AB3311" i="19"/>
  <c r="AC3311" i="19"/>
  <c r="AD3311" i="19"/>
  <c r="Y3312" i="19"/>
  <c r="Z3312" i="19"/>
  <c r="AA3312" i="19"/>
  <c r="AB3312" i="19"/>
  <c r="AC3312" i="19"/>
  <c r="AD3312" i="19"/>
  <c r="Y3318" i="19"/>
  <c r="Z3318" i="19"/>
  <c r="AA3318" i="19"/>
  <c r="AB3318" i="19"/>
  <c r="AC3318" i="19"/>
  <c r="AD3318" i="19"/>
  <c r="Y3319" i="19"/>
  <c r="Z3319" i="19"/>
  <c r="AA3319" i="19"/>
  <c r="AB3319" i="19"/>
  <c r="AC3319" i="19"/>
  <c r="AD3319" i="19"/>
  <c r="Y3325" i="19"/>
  <c r="Z3325" i="19"/>
  <c r="AA3325" i="19"/>
  <c r="AB3325" i="19"/>
  <c r="AC3325" i="19"/>
  <c r="AD3325" i="19"/>
  <c r="Y3326" i="19"/>
  <c r="Z3326" i="19"/>
  <c r="AA3326" i="19"/>
  <c r="AB3326" i="19"/>
  <c r="AC3326" i="19"/>
  <c r="AD3326" i="19"/>
  <c r="Y3332" i="19"/>
  <c r="Z3332" i="19"/>
  <c r="AA3332" i="19"/>
  <c r="AB3332" i="19"/>
  <c r="AC3332" i="19"/>
  <c r="AD3332" i="19"/>
  <c r="Y3333" i="19"/>
  <c r="Z3333" i="19"/>
  <c r="AA3333" i="19"/>
  <c r="AB3333" i="19"/>
  <c r="AC3333" i="19"/>
  <c r="AD3333" i="19"/>
  <c r="Y3339" i="19"/>
  <c r="Z3339" i="19"/>
  <c r="AA3339" i="19"/>
  <c r="AB3339" i="19"/>
  <c r="AC3339" i="19"/>
  <c r="AD3339" i="19"/>
  <c r="Y3340" i="19"/>
  <c r="Z3340" i="19"/>
  <c r="AA3340" i="19"/>
  <c r="AB3340" i="19"/>
  <c r="AC3340" i="19"/>
  <c r="AD3340" i="19"/>
  <c r="Y3346" i="19"/>
  <c r="Z3346" i="19"/>
  <c r="AA3346" i="19"/>
  <c r="AB3346" i="19"/>
  <c r="AC3346" i="19"/>
  <c r="AD3346" i="19"/>
  <c r="Y3347" i="19"/>
  <c r="Z3347" i="19"/>
  <c r="AA3347" i="19"/>
  <c r="AB3347" i="19"/>
  <c r="AC3347" i="19"/>
  <c r="AD3347" i="19"/>
  <c r="Y3353" i="19"/>
  <c r="Z3353" i="19"/>
  <c r="AA3353" i="19"/>
  <c r="AB3353" i="19"/>
  <c r="AC3353" i="19"/>
  <c r="AD3353" i="19"/>
  <c r="Y3354" i="19"/>
  <c r="Z3354" i="19"/>
  <c r="AA3354" i="19"/>
  <c r="AB3354" i="19"/>
  <c r="AC3354" i="19"/>
  <c r="AD3354" i="19"/>
  <c r="Y3360" i="19"/>
  <c r="Z3360" i="19"/>
  <c r="AA3360" i="19"/>
  <c r="AB3360" i="19"/>
  <c r="AC3360" i="19"/>
  <c r="AD3360" i="19"/>
  <c r="Y3361" i="19"/>
  <c r="Z3361" i="19"/>
  <c r="AA3361" i="19"/>
  <c r="AB3361" i="19"/>
  <c r="AC3361" i="19"/>
  <c r="AD3361" i="19"/>
  <c r="Y3367" i="19"/>
  <c r="Z3367" i="19"/>
  <c r="AA3367" i="19"/>
  <c r="AB3367" i="19"/>
  <c r="AC3367" i="19"/>
  <c r="AD3367" i="19"/>
  <c r="Y3368" i="19"/>
  <c r="Z3368" i="19"/>
  <c r="AA3368" i="19"/>
  <c r="AB3368" i="19"/>
  <c r="AC3368" i="19"/>
  <c r="AD3368" i="19"/>
  <c r="Y3374" i="19"/>
  <c r="Z3374" i="19"/>
  <c r="AA3374" i="19"/>
  <c r="AB3374" i="19"/>
  <c r="AC3374" i="19"/>
  <c r="AD3374" i="19"/>
  <c r="Y3375" i="19"/>
  <c r="Z3375" i="19"/>
  <c r="AA3375" i="19"/>
  <c r="AB3375" i="19"/>
  <c r="AC3375" i="19"/>
  <c r="AD3375" i="19"/>
  <c r="Y3381" i="19"/>
  <c r="Z3381" i="19"/>
  <c r="AA3381" i="19"/>
  <c r="AB3381" i="19"/>
  <c r="AC3381" i="19"/>
  <c r="AD3381" i="19"/>
  <c r="Y3382" i="19"/>
  <c r="Z3382" i="19"/>
  <c r="AA3382" i="19"/>
  <c r="AB3382" i="19"/>
  <c r="AC3382" i="19"/>
  <c r="AD3382" i="19"/>
  <c r="Y3388" i="19"/>
  <c r="Z3388" i="19"/>
  <c r="AA3388" i="19"/>
  <c r="AB3388" i="19"/>
  <c r="AC3388" i="19"/>
  <c r="AD3388" i="19"/>
  <c r="Y3389" i="19"/>
  <c r="Z3389" i="19"/>
  <c r="AA3389" i="19"/>
  <c r="AB3389" i="19"/>
  <c r="AC3389" i="19"/>
  <c r="AD3389" i="19"/>
  <c r="Y3395" i="19"/>
  <c r="Z3395" i="19"/>
  <c r="AA3395" i="19"/>
  <c r="AB3395" i="19"/>
  <c r="AC3395" i="19"/>
  <c r="AD3395" i="19"/>
  <c r="Y3396" i="19"/>
  <c r="Z3396" i="19"/>
  <c r="AA3396" i="19"/>
  <c r="AB3396" i="19"/>
  <c r="AC3396" i="19"/>
  <c r="AD3396" i="19"/>
  <c r="Y3402" i="19"/>
  <c r="Z3402" i="19"/>
  <c r="AA3402" i="19"/>
  <c r="AB3402" i="19"/>
  <c r="AC3402" i="19"/>
  <c r="AD3402" i="19"/>
  <c r="Y3403" i="19"/>
  <c r="Z3403" i="19"/>
  <c r="AA3403" i="19"/>
  <c r="AB3403" i="19"/>
  <c r="AC3403" i="19"/>
  <c r="AD3403" i="19"/>
  <c r="Y3409" i="19"/>
  <c r="Z3409" i="19"/>
  <c r="AA3409" i="19"/>
  <c r="AB3409" i="19"/>
  <c r="AC3409" i="19"/>
  <c r="AD3409" i="19"/>
  <c r="Y3410" i="19"/>
  <c r="Z3410" i="19"/>
  <c r="AA3410" i="19"/>
  <c r="AB3410" i="19"/>
  <c r="AC3410" i="19"/>
  <c r="AD3410" i="19"/>
  <c r="Y3416" i="19"/>
  <c r="Z3416" i="19"/>
  <c r="AA3416" i="19"/>
  <c r="AB3416" i="19"/>
  <c r="AC3416" i="19"/>
  <c r="AD3416" i="19"/>
  <c r="Y3417" i="19"/>
  <c r="Z3417" i="19"/>
  <c r="AA3417" i="19"/>
  <c r="AB3417" i="19"/>
  <c r="AC3417" i="19"/>
  <c r="AD3417" i="19"/>
  <c r="Y3423" i="19"/>
  <c r="Z3423" i="19"/>
  <c r="AA3423" i="19"/>
  <c r="AB3423" i="19"/>
  <c r="AC3423" i="19"/>
  <c r="AD3423" i="19"/>
  <c r="Y3424" i="19"/>
  <c r="Z3424" i="19"/>
  <c r="AA3424" i="19"/>
  <c r="AB3424" i="19"/>
  <c r="AC3424" i="19"/>
  <c r="AD3424" i="19"/>
  <c r="Y3430" i="19"/>
  <c r="Z3430" i="19"/>
  <c r="AA3430" i="19"/>
  <c r="AB3430" i="19"/>
  <c r="AC3430" i="19"/>
  <c r="AD3430" i="19"/>
  <c r="Y3431" i="19"/>
  <c r="Z3431" i="19"/>
  <c r="AA3431" i="19"/>
  <c r="AB3431" i="19"/>
  <c r="AC3431" i="19"/>
  <c r="AD3431" i="19"/>
  <c r="Y3437" i="19"/>
  <c r="Z3437" i="19"/>
  <c r="AA3437" i="19"/>
  <c r="AB3437" i="19"/>
  <c r="AC3437" i="19"/>
  <c r="AD3437" i="19"/>
  <c r="Y3438" i="19"/>
  <c r="Z3438" i="19"/>
  <c r="AA3438" i="19"/>
  <c r="AB3438" i="19"/>
  <c r="AC3438" i="19"/>
  <c r="AD3438" i="19"/>
  <c r="Y3444" i="19"/>
  <c r="Z3444" i="19"/>
  <c r="AA3444" i="19"/>
  <c r="AB3444" i="19"/>
  <c r="AC3444" i="19"/>
  <c r="AD3444" i="19"/>
  <c r="Y3445" i="19"/>
  <c r="Z3445" i="19"/>
  <c r="AA3445" i="19"/>
  <c r="AB3445" i="19"/>
  <c r="AC3445" i="19"/>
  <c r="AD3445" i="19"/>
  <c r="Y3451" i="19"/>
  <c r="Z3451" i="19"/>
  <c r="AA3451" i="19"/>
  <c r="AB3451" i="19"/>
  <c r="AC3451" i="19"/>
  <c r="AD3451" i="19"/>
  <c r="Y3452" i="19"/>
  <c r="Z3452" i="19"/>
  <c r="AA3452" i="19"/>
  <c r="AB3452" i="19"/>
  <c r="AC3452" i="19"/>
  <c r="AD3452" i="19"/>
  <c r="Y3458" i="19"/>
  <c r="Z3458" i="19"/>
  <c r="AA3458" i="19"/>
  <c r="AB3458" i="19"/>
  <c r="AC3458" i="19"/>
  <c r="AD3458" i="19"/>
  <c r="Y3459" i="19"/>
  <c r="Z3459" i="19"/>
  <c r="AA3459" i="19"/>
  <c r="AB3459" i="19"/>
  <c r="AC3459" i="19"/>
  <c r="AD3459" i="19"/>
  <c r="Y3465" i="19"/>
  <c r="Z3465" i="19"/>
  <c r="AA3465" i="19"/>
  <c r="AB3465" i="19"/>
  <c r="AC3465" i="19"/>
  <c r="AD3465" i="19"/>
  <c r="Y3466" i="19"/>
  <c r="Z3466" i="19"/>
  <c r="AA3466" i="19"/>
  <c r="AB3466" i="19"/>
  <c r="AC3466" i="19"/>
  <c r="AD3466" i="19"/>
  <c r="Y3472" i="19"/>
  <c r="Z3472" i="19"/>
  <c r="AA3472" i="19"/>
  <c r="AB3472" i="19"/>
  <c r="AC3472" i="19"/>
  <c r="AD3472" i="19"/>
  <c r="Y3473" i="19"/>
  <c r="Z3473" i="19"/>
  <c r="AA3473" i="19"/>
  <c r="AB3473" i="19"/>
  <c r="AC3473" i="19"/>
  <c r="AD3473" i="19"/>
  <c r="Y3479" i="19"/>
  <c r="Z3479" i="19"/>
  <c r="AA3479" i="19"/>
  <c r="AB3479" i="19"/>
  <c r="AC3479" i="19"/>
  <c r="AD3479" i="19"/>
  <c r="Y3480" i="19"/>
  <c r="Z3480" i="19"/>
  <c r="AA3480" i="19"/>
  <c r="AB3480" i="19"/>
  <c r="AC3480" i="19"/>
  <c r="AD3480" i="19"/>
  <c r="Y3486" i="19"/>
  <c r="Z3486" i="19"/>
  <c r="AA3486" i="19"/>
  <c r="AB3486" i="19"/>
  <c r="AC3486" i="19"/>
  <c r="AD3486" i="19"/>
  <c r="Y3487" i="19"/>
  <c r="Z3487" i="19"/>
  <c r="AA3487" i="19"/>
  <c r="AB3487" i="19"/>
  <c r="AC3487" i="19"/>
  <c r="AD3487" i="19"/>
  <c r="Y3493" i="19"/>
  <c r="Z3493" i="19"/>
  <c r="AA3493" i="19"/>
  <c r="AB3493" i="19"/>
  <c r="AC3493" i="19"/>
  <c r="AD3493" i="19"/>
  <c r="Y3494" i="19"/>
  <c r="Z3494" i="19"/>
  <c r="AA3494" i="19"/>
  <c r="AB3494" i="19"/>
  <c r="AC3494" i="19"/>
  <c r="AD3494" i="19"/>
  <c r="Y3500" i="19"/>
  <c r="Z3500" i="19"/>
  <c r="AA3500" i="19"/>
  <c r="AB3500" i="19"/>
  <c r="AC3500" i="19"/>
  <c r="AD3500" i="19"/>
  <c r="Y3501" i="19"/>
  <c r="Z3501" i="19"/>
  <c r="AA3501" i="19"/>
  <c r="AB3501" i="19"/>
  <c r="AC3501" i="19"/>
  <c r="AD3501" i="19"/>
  <c r="Y3507" i="19"/>
  <c r="Z3507" i="19"/>
  <c r="AA3507" i="19"/>
  <c r="AB3507" i="19"/>
  <c r="AC3507" i="19"/>
  <c r="AD3507" i="19"/>
  <c r="Y3508" i="19"/>
  <c r="Z3508" i="19"/>
  <c r="AA3508" i="19"/>
  <c r="AB3508" i="19"/>
  <c r="AC3508" i="19"/>
  <c r="AD3508" i="19"/>
  <c r="Y3514" i="19"/>
  <c r="Z3514" i="19"/>
  <c r="AA3514" i="19"/>
  <c r="AB3514" i="19"/>
  <c r="AC3514" i="19"/>
  <c r="AD3514" i="19"/>
  <c r="Y3515" i="19"/>
  <c r="Z3515" i="19"/>
  <c r="AA3515" i="19"/>
  <c r="AB3515" i="19"/>
  <c r="AC3515" i="19"/>
  <c r="AD3515" i="19"/>
  <c r="Y3521" i="19"/>
  <c r="Z3521" i="19"/>
  <c r="AA3521" i="19"/>
  <c r="AB3521" i="19"/>
  <c r="AC3521" i="19"/>
  <c r="AD3521" i="19"/>
  <c r="Y3522" i="19"/>
  <c r="Z3522" i="19"/>
  <c r="AA3522" i="19"/>
  <c r="AB3522" i="19"/>
  <c r="AC3522" i="19"/>
  <c r="AD3522" i="19"/>
  <c r="Y3528" i="19"/>
  <c r="Z3528" i="19"/>
  <c r="AA3528" i="19"/>
  <c r="AB3528" i="19"/>
  <c r="AC3528" i="19"/>
  <c r="AD3528" i="19"/>
  <c r="Y3529" i="19"/>
  <c r="Z3529" i="19"/>
  <c r="AA3529" i="19"/>
  <c r="AB3529" i="19"/>
  <c r="AC3529" i="19"/>
  <c r="AD3529" i="19"/>
  <c r="Y3535" i="19"/>
  <c r="Z3535" i="19"/>
  <c r="AA3535" i="19"/>
  <c r="AB3535" i="19"/>
  <c r="AC3535" i="19"/>
  <c r="AD3535" i="19"/>
  <c r="Y3536" i="19"/>
  <c r="Z3536" i="19"/>
  <c r="AA3536" i="19"/>
  <c r="AB3536" i="19"/>
  <c r="AC3536" i="19"/>
  <c r="AD3536" i="19"/>
  <c r="Y3542" i="19"/>
  <c r="Z3542" i="19"/>
  <c r="AA3542" i="19"/>
  <c r="AB3542" i="19"/>
  <c r="AC3542" i="19"/>
  <c r="AD3542" i="19"/>
  <c r="Y3543" i="19"/>
  <c r="Z3543" i="19"/>
  <c r="AA3543" i="19"/>
  <c r="AB3543" i="19"/>
  <c r="AC3543" i="19"/>
  <c r="AD3543" i="19"/>
  <c r="Y3549" i="19"/>
  <c r="Z3549" i="19"/>
  <c r="AA3549" i="19"/>
  <c r="AB3549" i="19"/>
  <c r="AC3549" i="19"/>
  <c r="AD3549" i="19"/>
  <c r="Y3550" i="19"/>
  <c r="Z3550" i="19"/>
  <c r="AA3550" i="19"/>
  <c r="AB3550" i="19"/>
  <c r="AC3550" i="19"/>
  <c r="AD3550" i="19"/>
  <c r="Y3556" i="19"/>
  <c r="Z3556" i="19"/>
  <c r="AA3556" i="19"/>
  <c r="AB3556" i="19"/>
  <c r="AC3556" i="19"/>
  <c r="AD3556" i="19"/>
  <c r="Y3557" i="19"/>
  <c r="Z3557" i="19"/>
  <c r="AA3557" i="19"/>
  <c r="AB3557" i="19"/>
  <c r="AC3557" i="19"/>
  <c r="AD3557" i="19"/>
  <c r="Y3563" i="19"/>
  <c r="Z3563" i="19"/>
  <c r="AA3563" i="19"/>
  <c r="AB3563" i="19"/>
  <c r="AC3563" i="19"/>
  <c r="AD3563" i="19"/>
  <c r="Y3564" i="19"/>
  <c r="Z3564" i="19"/>
  <c r="AA3564" i="19"/>
  <c r="AB3564" i="19"/>
  <c r="AC3564" i="19"/>
  <c r="AD3564" i="19"/>
  <c r="Y3570" i="19"/>
  <c r="Z3570" i="19"/>
  <c r="AA3570" i="19"/>
  <c r="AB3570" i="19"/>
  <c r="AC3570" i="19"/>
  <c r="AD3570" i="19"/>
  <c r="Y3571" i="19"/>
  <c r="Z3571" i="19"/>
  <c r="AA3571" i="19"/>
  <c r="AB3571" i="19"/>
  <c r="AC3571" i="19"/>
  <c r="AD3571" i="19"/>
  <c r="Y3577" i="19"/>
  <c r="Z3577" i="19"/>
  <c r="AA3577" i="19"/>
  <c r="AB3577" i="19"/>
  <c r="AC3577" i="19"/>
  <c r="AD3577" i="19"/>
  <c r="Y3578" i="19"/>
  <c r="Z3578" i="19"/>
  <c r="AA3578" i="19"/>
  <c r="AB3578" i="19"/>
  <c r="AC3578" i="19"/>
  <c r="AD3578" i="19"/>
  <c r="Y3584" i="19"/>
  <c r="Z3584" i="19"/>
  <c r="AA3584" i="19"/>
  <c r="AB3584" i="19"/>
  <c r="AC3584" i="19"/>
  <c r="AD3584" i="19"/>
  <c r="Y3585" i="19"/>
  <c r="Z3585" i="19"/>
  <c r="AA3585" i="19"/>
  <c r="AB3585" i="19"/>
  <c r="AC3585" i="19"/>
  <c r="AD3585" i="19"/>
  <c r="Y3591" i="19"/>
  <c r="Z3591" i="19"/>
  <c r="AA3591" i="19"/>
  <c r="AB3591" i="19"/>
  <c r="AC3591" i="19"/>
  <c r="AD3591" i="19"/>
  <c r="Y3592" i="19"/>
  <c r="Z3592" i="19"/>
  <c r="AA3592" i="19"/>
  <c r="AB3592" i="19"/>
  <c r="AC3592" i="19"/>
  <c r="AD3592" i="19"/>
  <c r="Y3598" i="19"/>
  <c r="Z3598" i="19"/>
  <c r="AA3598" i="19"/>
  <c r="AB3598" i="19"/>
  <c r="AC3598" i="19"/>
  <c r="AD3598" i="19"/>
  <c r="Y3599" i="19"/>
  <c r="Z3599" i="19"/>
  <c r="AA3599" i="19"/>
  <c r="AB3599" i="19"/>
  <c r="AC3599" i="19"/>
  <c r="AD3599" i="19"/>
  <c r="Y3605" i="19"/>
  <c r="Z3605" i="19"/>
  <c r="AA3605" i="19"/>
  <c r="AB3605" i="19"/>
  <c r="AC3605" i="19"/>
  <c r="AD3605" i="19"/>
  <c r="Y3606" i="19"/>
  <c r="Z3606" i="19"/>
  <c r="AA3606" i="19"/>
  <c r="AB3606" i="19"/>
  <c r="AC3606" i="19"/>
  <c r="AD3606" i="19"/>
  <c r="Y3612" i="19"/>
  <c r="Z3612" i="19"/>
  <c r="AA3612" i="19"/>
  <c r="AB3612" i="19"/>
  <c r="AC3612" i="19"/>
  <c r="AD3612" i="19"/>
  <c r="Y3613" i="19"/>
  <c r="Z3613" i="19"/>
  <c r="AA3613" i="19"/>
  <c r="AB3613" i="19"/>
  <c r="AC3613" i="19"/>
  <c r="AD3613" i="19"/>
  <c r="Y3619" i="19"/>
  <c r="Z3619" i="19"/>
  <c r="AA3619" i="19"/>
  <c r="AB3619" i="19"/>
  <c r="AC3619" i="19"/>
  <c r="AD3619" i="19"/>
  <c r="Y3620" i="19"/>
  <c r="Z3620" i="19"/>
  <c r="AA3620" i="19"/>
  <c r="AB3620" i="19"/>
  <c r="AC3620" i="19"/>
  <c r="AD3620" i="19"/>
  <c r="Y3626" i="19"/>
  <c r="Z3626" i="19"/>
  <c r="AA3626" i="19"/>
  <c r="AB3626" i="19"/>
  <c r="AC3626" i="19"/>
  <c r="AD3626" i="19"/>
  <c r="Y3627" i="19"/>
  <c r="Z3627" i="19"/>
  <c r="AA3627" i="19"/>
  <c r="AB3627" i="19"/>
  <c r="AC3627" i="19"/>
  <c r="AD3627" i="19"/>
  <c r="Y3633" i="19"/>
  <c r="Z3633" i="19"/>
  <c r="AA3633" i="19"/>
  <c r="AB3633" i="19"/>
  <c r="AC3633" i="19"/>
  <c r="AD3633" i="19"/>
  <c r="Y3634" i="19"/>
  <c r="Z3634" i="19"/>
  <c r="AA3634" i="19"/>
  <c r="AB3634" i="19"/>
  <c r="AC3634" i="19"/>
  <c r="AD3634" i="19"/>
  <c r="Y3640" i="19"/>
  <c r="Z3640" i="19"/>
  <c r="AA3640" i="19"/>
  <c r="AB3640" i="19"/>
  <c r="AC3640" i="19"/>
  <c r="AD3640" i="19"/>
  <c r="Y3641" i="19"/>
  <c r="Z3641" i="19"/>
  <c r="AA3641" i="19"/>
  <c r="AB3641" i="19"/>
  <c r="AC3641" i="19"/>
  <c r="AD3641" i="19"/>
  <c r="Y3647" i="19"/>
  <c r="Z3647" i="19"/>
  <c r="AA3647" i="19"/>
  <c r="AB3647" i="19"/>
  <c r="AC3647" i="19"/>
  <c r="AD3647" i="19"/>
  <c r="Y3648" i="19"/>
  <c r="Z3648" i="19"/>
  <c r="AA3648" i="19"/>
  <c r="AB3648" i="19"/>
  <c r="AC3648" i="19"/>
  <c r="AD3648" i="19"/>
  <c r="Y3654" i="19"/>
  <c r="Z3654" i="19"/>
  <c r="AA3654" i="19"/>
  <c r="AB3654" i="19"/>
  <c r="AC3654" i="19"/>
  <c r="AD3654" i="19"/>
  <c r="Y3655" i="19"/>
  <c r="Z3655" i="19"/>
  <c r="AA3655" i="19"/>
  <c r="AB3655" i="19"/>
  <c r="AC3655" i="19"/>
  <c r="AD3655" i="19"/>
  <c r="Y3661" i="19"/>
  <c r="Z3661" i="19"/>
  <c r="AA3661" i="19"/>
  <c r="AB3661" i="19"/>
  <c r="AC3661" i="19"/>
  <c r="AD3661" i="19"/>
  <c r="Y3662" i="19"/>
  <c r="Z3662" i="19"/>
  <c r="AA3662" i="19"/>
  <c r="AB3662" i="19"/>
  <c r="AC3662" i="19"/>
  <c r="AD3662" i="19"/>
  <c r="Y3668" i="19"/>
  <c r="Z3668" i="19"/>
  <c r="AA3668" i="19"/>
  <c r="AB3668" i="19"/>
  <c r="AC3668" i="19"/>
  <c r="AD3668" i="19"/>
  <c r="Y3669" i="19"/>
  <c r="Z3669" i="19"/>
  <c r="AA3669" i="19"/>
  <c r="AB3669" i="19"/>
  <c r="AC3669" i="19"/>
  <c r="AD3669" i="19"/>
  <c r="Y3675" i="19"/>
  <c r="Z3675" i="19"/>
  <c r="AA3675" i="19"/>
  <c r="AB3675" i="19"/>
  <c r="AC3675" i="19"/>
  <c r="AD3675" i="19"/>
  <c r="Y3676" i="19"/>
  <c r="Z3676" i="19"/>
  <c r="AA3676" i="19"/>
  <c r="AB3676" i="19"/>
  <c r="AC3676" i="19"/>
  <c r="AD3676" i="19"/>
  <c r="Y3682" i="19"/>
  <c r="Z3682" i="19"/>
  <c r="AA3682" i="19"/>
  <c r="AB3682" i="19"/>
  <c r="AC3682" i="19"/>
  <c r="AD3682" i="19"/>
  <c r="Y3683" i="19"/>
  <c r="Z3683" i="19"/>
  <c r="AA3683" i="19"/>
  <c r="AB3683" i="19"/>
  <c r="AC3683" i="19"/>
  <c r="AD3683" i="19"/>
  <c r="Y3689" i="19"/>
  <c r="Z3689" i="19"/>
  <c r="AA3689" i="19"/>
  <c r="AB3689" i="19"/>
  <c r="AC3689" i="19"/>
  <c r="AD3689" i="19"/>
  <c r="Y3690" i="19"/>
  <c r="Z3690" i="19"/>
  <c r="AA3690" i="19"/>
  <c r="AB3690" i="19"/>
  <c r="AC3690" i="19"/>
  <c r="AD3690" i="19"/>
  <c r="Y3696" i="19"/>
  <c r="Z3696" i="19"/>
  <c r="AA3696" i="19"/>
  <c r="AB3696" i="19"/>
  <c r="AC3696" i="19"/>
  <c r="AD3696" i="19"/>
  <c r="Y3697" i="19"/>
  <c r="Z3697" i="19"/>
  <c r="AA3697" i="19"/>
  <c r="AB3697" i="19"/>
  <c r="AC3697" i="19"/>
  <c r="AD3697" i="19"/>
  <c r="Y3703" i="19"/>
  <c r="Z3703" i="19"/>
  <c r="AA3703" i="19"/>
  <c r="AB3703" i="19"/>
  <c r="AC3703" i="19"/>
  <c r="AD3703" i="19"/>
  <c r="Y3704" i="19"/>
  <c r="Z3704" i="19"/>
  <c r="AA3704" i="19"/>
  <c r="AB3704" i="19"/>
  <c r="AC3704" i="19"/>
  <c r="AD3704" i="19"/>
  <c r="Y3710" i="19"/>
  <c r="Z3710" i="19"/>
  <c r="AA3710" i="19"/>
  <c r="AB3710" i="19"/>
  <c r="AC3710" i="19"/>
  <c r="AD3710" i="19"/>
  <c r="Y3711" i="19"/>
  <c r="Z3711" i="19"/>
  <c r="AA3711" i="19"/>
  <c r="AB3711" i="19"/>
  <c r="AC3711" i="19"/>
  <c r="AD3711" i="19"/>
  <c r="Y3717" i="19"/>
  <c r="Z3717" i="19"/>
  <c r="AA3717" i="19"/>
  <c r="AB3717" i="19"/>
  <c r="AC3717" i="19"/>
  <c r="AD3717" i="19"/>
  <c r="Y3718" i="19"/>
  <c r="Z3718" i="19"/>
  <c r="AA3718" i="19"/>
  <c r="AB3718" i="19"/>
  <c r="AC3718" i="19"/>
  <c r="AD3718" i="19"/>
  <c r="Y3724" i="19"/>
  <c r="Z3724" i="19"/>
  <c r="AA3724" i="19"/>
  <c r="AB3724" i="19"/>
  <c r="AC3724" i="19"/>
  <c r="AD3724" i="19"/>
  <c r="Y3725" i="19"/>
  <c r="Z3725" i="19"/>
  <c r="AA3725" i="19"/>
  <c r="AB3725" i="19"/>
  <c r="AC3725" i="19"/>
  <c r="AD3725" i="19"/>
  <c r="Y3731" i="19"/>
  <c r="Z3731" i="19"/>
  <c r="AA3731" i="19"/>
  <c r="AB3731" i="19"/>
  <c r="AC3731" i="19"/>
  <c r="AD3731" i="19"/>
  <c r="Y3732" i="19"/>
  <c r="Z3732" i="19"/>
  <c r="AA3732" i="19"/>
  <c r="AB3732" i="19"/>
  <c r="AC3732" i="19"/>
  <c r="AD3732" i="19"/>
  <c r="Y3738" i="19"/>
  <c r="Z3738" i="19"/>
  <c r="AA3738" i="19"/>
  <c r="AB3738" i="19"/>
  <c r="AC3738" i="19"/>
  <c r="AD3738" i="19"/>
  <c r="Y3739" i="19"/>
  <c r="Z3739" i="19"/>
  <c r="AA3739" i="19"/>
  <c r="AB3739" i="19"/>
  <c r="AC3739" i="19"/>
  <c r="AD3739" i="19"/>
  <c r="Y3745" i="19"/>
  <c r="Z3745" i="19"/>
  <c r="AA3745" i="19"/>
  <c r="AB3745" i="19"/>
  <c r="AC3745" i="19"/>
  <c r="AD3745" i="19"/>
  <c r="Y3746" i="19"/>
  <c r="Z3746" i="19"/>
  <c r="AA3746" i="19"/>
  <c r="AB3746" i="19"/>
  <c r="AC3746" i="19"/>
  <c r="AD3746" i="19"/>
  <c r="Y3752" i="19"/>
  <c r="Z3752" i="19"/>
  <c r="AA3752" i="19"/>
  <c r="AB3752" i="19"/>
  <c r="AC3752" i="19"/>
  <c r="AD3752" i="19"/>
  <c r="Y3753" i="19"/>
  <c r="Z3753" i="19"/>
  <c r="AA3753" i="19"/>
  <c r="AB3753" i="19"/>
  <c r="AC3753" i="19"/>
  <c r="AD3753" i="19"/>
  <c r="Y3759" i="19"/>
  <c r="Z3759" i="19"/>
  <c r="AA3759" i="19"/>
  <c r="AB3759" i="19"/>
  <c r="AC3759" i="19"/>
  <c r="AD3759" i="19"/>
  <c r="Y3760" i="19"/>
  <c r="Z3760" i="19"/>
  <c r="AA3760" i="19"/>
  <c r="AB3760" i="19"/>
  <c r="AC3760" i="19"/>
  <c r="AD3760" i="19"/>
  <c r="Y3766" i="19"/>
  <c r="Z3766" i="19"/>
  <c r="AA3766" i="19"/>
  <c r="AB3766" i="19"/>
  <c r="AC3766" i="19"/>
  <c r="AD3766" i="19"/>
  <c r="Y3767" i="19"/>
  <c r="Z3767" i="19"/>
  <c r="AA3767" i="19"/>
  <c r="AB3767" i="19"/>
  <c r="AC3767" i="19"/>
  <c r="AD3767" i="19"/>
  <c r="Y3773" i="19"/>
  <c r="Z3773" i="19"/>
  <c r="AA3773" i="19"/>
  <c r="AB3773" i="19"/>
  <c r="AC3773" i="19"/>
  <c r="AD3773" i="19"/>
  <c r="Y3774" i="19"/>
  <c r="Z3774" i="19"/>
  <c r="AA3774" i="19"/>
  <c r="AB3774" i="19"/>
  <c r="AC3774" i="19"/>
  <c r="AD3774" i="19"/>
  <c r="Y3780" i="19"/>
  <c r="Z3780" i="19"/>
  <c r="AA3780" i="19"/>
  <c r="AB3780" i="19"/>
  <c r="AC3780" i="19"/>
  <c r="AD3780" i="19"/>
  <c r="Y3781" i="19"/>
  <c r="Z3781" i="19"/>
  <c r="AA3781" i="19"/>
  <c r="AB3781" i="19"/>
  <c r="AC3781" i="19"/>
  <c r="AD3781" i="19"/>
  <c r="Y3787" i="19"/>
  <c r="Z3787" i="19"/>
  <c r="AA3787" i="19"/>
  <c r="AB3787" i="19"/>
  <c r="AC3787" i="19"/>
  <c r="AD3787" i="19"/>
  <c r="Y3788" i="19"/>
  <c r="Z3788" i="19"/>
  <c r="AA3788" i="19"/>
  <c r="AB3788" i="19"/>
  <c r="AC3788" i="19"/>
  <c r="AD3788" i="19"/>
  <c r="Y3794" i="19"/>
  <c r="Z3794" i="19"/>
  <c r="AA3794" i="19"/>
  <c r="AB3794" i="19"/>
  <c r="AC3794" i="19"/>
  <c r="AD3794" i="19"/>
  <c r="Y3795" i="19"/>
  <c r="Z3795" i="19"/>
  <c r="AA3795" i="19"/>
  <c r="AB3795" i="19"/>
  <c r="AC3795" i="19"/>
  <c r="AD3795" i="19"/>
  <c r="Y3801" i="19"/>
  <c r="Z3801" i="19"/>
  <c r="AA3801" i="19"/>
  <c r="AB3801" i="19"/>
  <c r="AC3801" i="19"/>
  <c r="AD3801" i="19"/>
  <c r="Y3802" i="19"/>
  <c r="Z3802" i="19"/>
  <c r="AA3802" i="19"/>
  <c r="AB3802" i="19"/>
  <c r="AC3802" i="19"/>
  <c r="AD3802" i="19"/>
  <c r="Y3808" i="19"/>
  <c r="Z3808" i="19"/>
  <c r="AA3808" i="19"/>
  <c r="AB3808" i="19"/>
  <c r="AC3808" i="19"/>
  <c r="AD3808" i="19"/>
  <c r="Y3809" i="19"/>
  <c r="Z3809" i="19"/>
  <c r="AA3809" i="19"/>
  <c r="AB3809" i="19"/>
  <c r="AC3809" i="19"/>
  <c r="AD3809" i="19"/>
  <c r="Y3815" i="19"/>
  <c r="Z3815" i="19"/>
  <c r="AA3815" i="19"/>
  <c r="AB3815" i="19"/>
  <c r="AC3815" i="19"/>
  <c r="AD3815" i="19"/>
  <c r="Y3816" i="19"/>
  <c r="Z3816" i="19"/>
  <c r="AA3816" i="19"/>
  <c r="AB3816" i="19"/>
  <c r="AC3816" i="19"/>
  <c r="AD3816" i="19"/>
  <c r="Y3822" i="19"/>
  <c r="Z3822" i="19"/>
  <c r="AA3822" i="19"/>
  <c r="AB3822" i="19"/>
  <c r="AC3822" i="19"/>
  <c r="AD3822" i="19"/>
  <c r="Y3823" i="19"/>
  <c r="Z3823" i="19"/>
  <c r="AA3823" i="19"/>
  <c r="AB3823" i="19"/>
  <c r="AC3823" i="19"/>
  <c r="AD3823" i="19"/>
  <c r="Y3829" i="19"/>
  <c r="Z3829" i="19"/>
  <c r="AA3829" i="19"/>
  <c r="AB3829" i="19"/>
  <c r="AC3829" i="19"/>
  <c r="AD3829" i="19"/>
  <c r="Y3830" i="19"/>
  <c r="Z3830" i="19"/>
  <c r="AA3830" i="19"/>
  <c r="AB3830" i="19"/>
  <c r="AC3830" i="19"/>
  <c r="AD3830" i="19"/>
  <c r="Y3836" i="19"/>
  <c r="Z3836" i="19"/>
  <c r="AA3836" i="19"/>
  <c r="AB3836" i="19"/>
  <c r="AC3836" i="19"/>
  <c r="AD3836" i="19"/>
  <c r="Y3837" i="19"/>
  <c r="Z3837" i="19"/>
  <c r="AA3837" i="19"/>
  <c r="AB3837" i="19"/>
  <c r="AC3837" i="19"/>
  <c r="AD3837" i="19"/>
  <c r="Y3843" i="19"/>
  <c r="Z3843" i="19"/>
  <c r="AA3843" i="19"/>
  <c r="AB3843" i="19"/>
  <c r="AC3843" i="19"/>
  <c r="AD3843" i="19"/>
  <c r="Y3844" i="19"/>
  <c r="Z3844" i="19"/>
  <c r="AA3844" i="19"/>
  <c r="AB3844" i="19"/>
  <c r="AC3844" i="19"/>
  <c r="AD3844" i="19"/>
  <c r="Y3850" i="19"/>
  <c r="Z3850" i="19"/>
  <c r="AA3850" i="19"/>
  <c r="AB3850" i="19"/>
  <c r="AC3850" i="19"/>
  <c r="AD3850" i="19"/>
  <c r="Y3851" i="19"/>
  <c r="Z3851" i="19"/>
  <c r="AA3851" i="19"/>
  <c r="AB3851" i="19"/>
  <c r="AC3851" i="19"/>
  <c r="AD3851" i="19"/>
  <c r="Y3857" i="19"/>
  <c r="Z3857" i="19"/>
  <c r="AA3857" i="19"/>
  <c r="AB3857" i="19"/>
  <c r="AC3857" i="19"/>
  <c r="AD3857" i="19"/>
  <c r="Y3858" i="19"/>
  <c r="Z3858" i="19"/>
  <c r="AA3858" i="19"/>
  <c r="AB3858" i="19"/>
  <c r="AC3858" i="19"/>
  <c r="AD3858" i="19"/>
  <c r="Y3864" i="19"/>
  <c r="Z3864" i="19"/>
  <c r="AA3864" i="19"/>
  <c r="AB3864" i="19"/>
  <c r="AC3864" i="19"/>
  <c r="AD3864" i="19"/>
  <c r="Y3865" i="19"/>
  <c r="Z3865" i="19"/>
  <c r="AA3865" i="19"/>
  <c r="AB3865" i="19"/>
  <c r="AC3865" i="19"/>
  <c r="AD3865" i="19"/>
  <c r="Y3871" i="19"/>
  <c r="Z3871" i="19"/>
  <c r="AA3871" i="19"/>
  <c r="AB3871" i="19"/>
  <c r="AC3871" i="19"/>
  <c r="AD3871" i="19"/>
  <c r="Y3872" i="19"/>
  <c r="Z3872" i="19"/>
  <c r="AA3872" i="19"/>
  <c r="AB3872" i="19"/>
  <c r="AC3872" i="19"/>
  <c r="AD3872" i="19"/>
  <c r="Y3878" i="19"/>
  <c r="Z3878" i="19"/>
  <c r="AA3878" i="19"/>
  <c r="AB3878" i="19"/>
  <c r="AC3878" i="19"/>
  <c r="AD3878" i="19"/>
  <c r="Y3879" i="19"/>
  <c r="Z3879" i="19"/>
  <c r="AA3879" i="19"/>
  <c r="AB3879" i="19"/>
  <c r="AC3879" i="19"/>
  <c r="AD3879" i="19"/>
  <c r="Y3885" i="19"/>
  <c r="Z3885" i="19"/>
  <c r="AA3885" i="19"/>
  <c r="AB3885" i="19"/>
  <c r="AC3885" i="19"/>
  <c r="AD3885" i="19"/>
  <c r="Y3886" i="19"/>
  <c r="Z3886" i="19"/>
  <c r="AA3886" i="19"/>
  <c r="AB3886" i="19"/>
  <c r="AC3886" i="19"/>
  <c r="AD3886" i="19"/>
  <c r="Y3892" i="19"/>
  <c r="Z3892" i="19"/>
  <c r="AA3892" i="19"/>
  <c r="AB3892" i="19"/>
  <c r="AC3892" i="19"/>
  <c r="AD3892" i="19"/>
  <c r="Y3893" i="19"/>
  <c r="Z3893" i="19"/>
  <c r="AA3893" i="19"/>
  <c r="AB3893" i="19"/>
  <c r="AC3893" i="19"/>
  <c r="AD3893" i="19"/>
  <c r="Y3899" i="19"/>
  <c r="Z3899" i="19"/>
  <c r="AA3899" i="19"/>
  <c r="AB3899" i="19"/>
  <c r="AC3899" i="19"/>
  <c r="AD3899" i="19"/>
  <c r="Y3900" i="19"/>
  <c r="Z3900" i="19"/>
  <c r="AA3900" i="19"/>
  <c r="AB3900" i="19"/>
  <c r="AC3900" i="19"/>
  <c r="AD3900" i="19"/>
  <c r="Y3906" i="19"/>
  <c r="Z3906" i="19"/>
  <c r="AA3906" i="19"/>
  <c r="AB3906" i="19"/>
  <c r="AC3906" i="19"/>
  <c r="AD3906" i="19"/>
  <c r="Y3907" i="19"/>
  <c r="Z3907" i="19"/>
  <c r="AA3907" i="19"/>
  <c r="AB3907" i="19"/>
  <c r="AC3907" i="19"/>
  <c r="AD3907" i="19"/>
  <c r="Y3913" i="19"/>
  <c r="Z3913" i="19"/>
  <c r="AA3913" i="19"/>
  <c r="AB3913" i="19"/>
  <c r="AC3913" i="19"/>
  <c r="AD3913" i="19"/>
  <c r="Y3914" i="19"/>
  <c r="Z3914" i="19"/>
  <c r="AA3914" i="19"/>
  <c r="AB3914" i="19"/>
  <c r="AC3914" i="19"/>
  <c r="AD3914" i="19"/>
  <c r="Y3920" i="19"/>
  <c r="Z3920" i="19"/>
  <c r="AA3920" i="19"/>
  <c r="AB3920" i="19"/>
  <c r="AC3920" i="19"/>
  <c r="AD3920" i="19"/>
  <c r="Y3921" i="19"/>
  <c r="Z3921" i="19"/>
  <c r="AA3921" i="19"/>
  <c r="AB3921" i="19"/>
  <c r="AC3921" i="19"/>
  <c r="AD3921" i="19"/>
  <c r="Y3927" i="19"/>
  <c r="Z3927" i="19"/>
  <c r="AA3927" i="19"/>
  <c r="AB3927" i="19"/>
  <c r="AC3927" i="19"/>
  <c r="AD3927" i="19"/>
  <c r="Y3928" i="19"/>
  <c r="Z3928" i="19"/>
  <c r="AA3928" i="19"/>
  <c r="AB3928" i="19"/>
  <c r="AC3928" i="19"/>
  <c r="AD3928" i="19"/>
  <c r="Y3934" i="19"/>
  <c r="Z3934" i="19"/>
  <c r="AA3934" i="19"/>
  <c r="AB3934" i="19"/>
  <c r="AC3934" i="19"/>
  <c r="AD3934" i="19"/>
  <c r="Y3935" i="19"/>
  <c r="Z3935" i="19"/>
  <c r="AA3935" i="19"/>
  <c r="AB3935" i="19"/>
  <c r="AC3935" i="19"/>
  <c r="AD3935" i="19"/>
  <c r="Y3941" i="19"/>
  <c r="Z3941" i="19"/>
  <c r="AA3941" i="19"/>
  <c r="AB3941" i="19"/>
  <c r="AC3941" i="19"/>
  <c r="AD3941" i="19"/>
  <c r="Y3942" i="19"/>
  <c r="Z3942" i="19"/>
  <c r="AA3942" i="19"/>
  <c r="AB3942" i="19"/>
  <c r="AC3942" i="19"/>
  <c r="AD3942" i="19"/>
  <c r="Y3948" i="19"/>
  <c r="Z3948" i="19"/>
  <c r="AA3948" i="19"/>
  <c r="AB3948" i="19"/>
  <c r="AC3948" i="19"/>
  <c r="AD3948" i="19"/>
  <c r="Y3949" i="19"/>
  <c r="Z3949" i="19"/>
  <c r="AA3949" i="19"/>
  <c r="AB3949" i="19"/>
  <c r="AC3949" i="19"/>
  <c r="AD3949" i="19"/>
  <c r="Y3955" i="19"/>
  <c r="Z3955" i="19"/>
  <c r="AA3955" i="19"/>
  <c r="AB3955" i="19"/>
  <c r="AC3955" i="19"/>
  <c r="AD3955" i="19"/>
  <c r="Y3956" i="19"/>
  <c r="Z3956" i="19"/>
  <c r="AA3956" i="19"/>
  <c r="AB3956" i="19"/>
  <c r="AC3956" i="19"/>
  <c r="AD3956" i="19"/>
  <c r="Y3962" i="19"/>
  <c r="Z3962" i="19"/>
  <c r="AA3962" i="19"/>
  <c r="AB3962" i="19"/>
  <c r="AC3962" i="19"/>
  <c r="AD3962" i="19"/>
  <c r="Y3963" i="19"/>
  <c r="Z3963" i="19"/>
  <c r="AA3963" i="19"/>
  <c r="AB3963" i="19"/>
  <c r="AC3963" i="19"/>
  <c r="AD3963" i="19"/>
  <c r="Y3969" i="19"/>
  <c r="Z3969" i="19"/>
  <c r="AA3969" i="19"/>
  <c r="AB3969" i="19"/>
  <c r="AC3969" i="19"/>
  <c r="AD3969" i="19"/>
  <c r="Y3970" i="19"/>
  <c r="Z3970" i="19"/>
  <c r="AA3970" i="19"/>
  <c r="AB3970" i="19"/>
  <c r="AC3970" i="19"/>
  <c r="AD3970" i="19"/>
  <c r="Y3976" i="19"/>
  <c r="Z3976" i="19"/>
  <c r="AA3976" i="19"/>
  <c r="AB3976" i="19"/>
  <c r="AC3976" i="19"/>
  <c r="AD3976" i="19"/>
  <c r="Y3977" i="19"/>
  <c r="Z3977" i="19"/>
  <c r="AA3977" i="19"/>
  <c r="AB3977" i="19"/>
  <c r="AC3977" i="19"/>
  <c r="AD3977" i="19"/>
  <c r="Y3983" i="19"/>
  <c r="Z3983" i="19"/>
  <c r="AA3983" i="19"/>
  <c r="AB3983" i="19"/>
  <c r="AC3983" i="19"/>
  <c r="AD3983" i="19"/>
  <c r="Y3984" i="19"/>
  <c r="Z3984" i="19"/>
  <c r="AA3984" i="19"/>
  <c r="AB3984" i="19"/>
  <c r="AC3984" i="19"/>
  <c r="AD3984" i="19"/>
  <c r="Y3990" i="19"/>
  <c r="Z3990" i="19"/>
  <c r="AA3990" i="19"/>
  <c r="AB3990" i="19"/>
  <c r="AC3990" i="19"/>
  <c r="AD3990" i="19"/>
  <c r="Y3991" i="19"/>
  <c r="Z3991" i="19"/>
  <c r="AA3991" i="19"/>
  <c r="AB3991" i="19"/>
  <c r="AC3991" i="19"/>
  <c r="AD3991" i="19"/>
  <c r="Y3997" i="19"/>
  <c r="Z3997" i="19"/>
  <c r="AA3997" i="19"/>
  <c r="AB3997" i="19"/>
  <c r="AC3997" i="19"/>
  <c r="AD3997" i="19"/>
  <c r="Y3998" i="19"/>
  <c r="Z3998" i="19"/>
  <c r="AA3998" i="19"/>
  <c r="AB3998" i="19"/>
  <c r="AC3998" i="19"/>
  <c r="AD3998" i="19"/>
  <c r="Y4004" i="19"/>
  <c r="Z4004" i="19"/>
  <c r="AA4004" i="19"/>
  <c r="AB4004" i="19"/>
  <c r="AC4004" i="19"/>
  <c r="AD4004" i="19"/>
  <c r="Y4005" i="19"/>
  <c r="Z4005" i="19"/>
  <c r="AA4005" i="19"/>
  <c r="AB4005" i="19"/>
  <c r="AC4005" i="19"/>
  <c r="AD4005" i="19"/>
  <c r="Y4011" i="19"/>
  <c r="Z4011" i="19"/>
  <c r="AA4011" i="19"/>
  <c r="AB4011" i="19"/>
  <c r="AC4011" i="19"/>
  <c r="AD4011" i="19"/>
  <c r="Y4012" i="19"/>
  <c r="Z4012" i="19"/>
  <c r="AA4012" i="19"/>
  <c r="AB4012" i="19"/>
  <c r="AC4012" i="19"/>
  <c r="AD4012" i="19"/>
  <c r="Y4018" i="19"/>
  <c r="Z4018" i="19"/>
  <c r="AA4018" i="19"/>
  <c r="AB4018" i="19"/>
  <c r="AC4018" i="19"/>
  <c r="AD4018" i="19"/>
  <c r="Y4019" i="19"/>
  <c r="Z4019" i="19"/>
  <c r="AA4019" i="19"/>
  <c r="AB4019" i="19"/>
  <c r="AC4019" i="19"/>
  <c r="AD4019" i="19"/>
  <c r="Y4025" i="19"/>
  <c r="Z4025" i="19"/>
  <c r="AA4025" i="19"/>
  <c r="AB4025" i="19"/>
  <c r="AC4025" i="19"/>
  <c r="AD4025" i="19"/>
  <c r="Y4026" i="19"/>
  <c r="Z4026" i="19"/>
  <c r="AA4026" i="19"/>
  <c r="AB4026" i="19"/>
  <c r="AC4026" i="19"/>
  <c r="AD4026" i="19"/>
  <c r="Y4032" i="19"/>
  <c r="Z4032" i="19"/>
  <c r="AA4032" i="19"/>
  <c r="AB4032" i="19"/>
  <c r="AC4032" i="19"/>
  <c r="AD4032" i="19"/>
  <c r="Y4033" i="19"/>
  <c r="Z4033" i="19"/>
  <c r="AA4033" i="19"/>
  <c r="AB4033" i="19"/>
  <c r="AC4033" i="19"/>
  <c r="AD4033" i="19"/>
  <c r="Y4039" i="19"/>
  <c r="Z4039" i="19"/>
  <c r="AA4039" i="19"/>
  <c r="AB4039" i="19"/>
  <c r="AC4039" i="19"/>
  <c r="AD4039" i="19"/>
  <c r="Y4040" i="19"/>
  <c r="Z4040" i="19"/>
  <c r="AA4040" i="19"/>
  <c r="AB4040" i="19"/>
  <c r="AC4040" i="19"/>
  <c r="AD4040" i="19"/>
  <c r="Y4046" i="19"/>
  <c r="Z4046" i="19"/>
  <c r="AA4046" i="19"/>
  <c r="AB4046" i="19"/>
  <c r="AC4046" i="19"/>
  <c r="AD4046" i="19"/>
  <c r="Y4047" i="19"/>
  <c r="Z4047" i="19"/>
  <c r="AA4047" i="19"/>
  <c r="AB4047" i="19"/>
  <c r="AC4047" i="19"/>
  <c r="AD4047" i="19"/>
  <c r="Y4053" i="19"/>
  <c r="Z4053" i="19"/>
  <c r="AA4053" i="19"/>
  <c r="AB4053" i="19"/>
  <c r="AC4053" i="19"/>
  <c r="AD4053" i="19"/>
  <c r="Y4054" i="19"/>
  <c r="Z4054" i="19"/>
  <c r="AA4054" i="19"/>
  <c r="AB4054" i="19"/>
  <c r="AC4054" i="19"/>
  <c r="AD4054" i="19"/>
  <c r="Y4060" i="19"/>
  <c r="Z4060" i="19"/>
  <c r="AA4060" i="19"/>
  <c r="AB4060" i="19"/>
  <c r="AC4060" i="19"/>
  <c r="AD4060" i="19"/>
  <c r="Y4061" i="19"/>
  <c r="Z4061" i="19"/>
  <c r="AA4061" i="19"/>
  <c r="AB4061" i="19"/>
  <c r="AC4061" i="19"/>
  <c r="AD4061" i="19"/>
  <c r="Y4067" i="19"/>
  <c r="Z4067" i="19"/>
  <c r="AA4067" i="19"/>
  <c r="AB4067" i="19"/>
  <c r="AC4067" i="19"/>
  <c r="AD4067" i="19"/>
  <c r="Y4068" i="19"/>
  <c r="Z4068" i="19"/>
  <c r="AA4068" i="19"/>
  <c r="AB4068" i="19"/>
  <c r="AC4068" i="19"/>
  <c r="AD4068" i="19"/>
  <c r="Y4074" i="19"/>
  <c r="Z4074" i="19"/>
  <c r="AA4074" i="19"/>
  <c r="AB4074" i="19"/>
  <c r="AC4074" i="19"/>
  <c r="AD4074" i="19"/>
  <c r="Y4075" i="19"/>
  <c r="Z4075" i="19"/>
  <c r="AA4075" i="19"/>
  <c r="AB4075" i="19"/>
  <c r="AC4075" i="19"/>
  <c r="AD4075" i="19"/>
  <c r="Y4081" i="19"/>
  <c r="Z4081" i="19"/>
  <c r="AA4081" i="19"/>
  <c r="AB4081" i="19"/>
  <c r="AC4081" i="19"/>
  <c r="AD4081" i="19"/>
  <c r="Y4082" i="19"/>
  <c r="Z4082" i="19"/>
  <c r="AA4082" i="19"/>
  <c r="AB4082" i="19"/>
  <c r="AC4082" i="19"/>
  <c r="AD4082" i="19"/>
  <c r="Y4088" i="19"/>
  <c r="Z4088" i="19"/>
  <c r="AA4088" i="19"/>
  <c r="AB4088" i="19"/>
  <c r="AC4088" i="19"/>
  <c r="AD4088" i="19"/>
  <c r="Y4089" i="19"/>
  <c r="Z4089" i="19"/>
  <c r="AA4089" i="19"/>
  <c r="AB4089" i="19"/>
  <c r="AC4089" i="19"/>
  <c r="AD4089" i="19"/>
  <c r="Y4095" i="19"/>
  <c r="Z4095" i="19"/>
  <c r="AA4095" i="19"/>
  <c r="AB4095" i="19"/>
  <c r="AC4095" i="19"/>
  <c r="AD4095" i="19"/>
  <c r="Y4096" i="19"/>
  <c r="Z4096" i="19"/>
  <c r="AA4096" i="19"/>
  <c r="AB4096" i="19"/>
  <c r="AC4096" i="19"/>
  <c r="AD4096" i="19"/>
  <c r="Y4102" i="19"/>
  <c r="Z4102" i="19"/>
  <c r="AA4102" i="19"/>
  <c r="AB4102" i="19"/>
  <c r="AC4102" i="19"/>
  <c r="AD4102" i="19"/>
  <c r="Y4103" i="19"/>
  <c r="Z4103" i="19"/>
  <c r="AA4103" i="19"/>
  <c r="AB4103" i="19"/>
  <c r="AC4103" i="19"/>
  <c r="AD4103" i="19"/>
  <c r="Y4109" i="19"/>
  <c r="Z4109" i="19"/>
  <c r="AA4109" i="19"/>
  <c r="AB4109" i="19"/>
  <c r="AC4109" i="19"/>
  <c r="AD4109" i="19"/>
  <c r="Y4110" i="19"/>
  <c r="Z4110" i="19"/>
  <c r="AA4110" i="19"/>
  <c r="AB4110" i="19"/>
  <c r="AC4110" i="19"/>
  <c r="AD4110" i="19"/>
  <c r="Y4116" i="19"/>
  <c r="Z4116" i="19"/>
  <c r="AA4116" i="19"/>
  <c r="AB4116" i="19"/>
  <c r="AC4116" i="19"/>
  <c r="AD4116" i="19"/>
  <c r="Y4117" i="19"/>
  <c r="Z4117" i="19"/>
  <c r="AA4117" i="19"/>
  <c r="AB4117" i="19"/>
  <c r="AC4117" i="19"/>
  <c r="AD4117" i="19"/>
  <c r="Y4123" i="19"/>
  <c r="Z4123" i="19"/>
  <c r="AA4123" i="19"/>
  <c r="AB4123" i="19"/>
  <c r="AC4123" i="19"/>
  <c r="AD4123" i="19"/>
  <c r="Y4124" i="19"/>
  <c r="Z4124" i="19"/>
  <c r="AA4124" i="19"/>
  <c r="AB4124" i="19"/>
  <c r="AC4124" i="19"/>
  <c r="AD4124" i="19"/>
  <c r="Y4130" i="19"/>
  <c r="Z4130" i="19"/>
  <c r="AA4130" i="19"/>
  <c r="AB4130" i="19"/>
  <c r="AC4130" i="19"/>
  <c r="AD4130" i="19"/>
  <c r="Y4131" i="19"/>
  <c r="Z4131" i="19"/>
  <c r="AA4131" i="19"/>
  <c r="AB4131" i="19"/>
  <c r="AC4131" i="19"/>
  <c r="AD4131" i="19"/>
  <c r="Y4137" i="19"/>
  <c r="Z4137" i="19"/>
  <c r="AA4137" i="19"/>
  <c r="AB4137" i="19"/>
  <c r="AC4137" i="19"/>
  <c r="AD4137" i="19"/>
  <c r="Y4138" i="19"/>
  <c r="Z4138" i="19"/>
  <c r="AA4138" i="19"/>
  <c r="AB4138" i="19"/>
  <c r="AC4138" i="19"/>
  <c r="AD4138" i="19"/>
  <c r="Y4144" i="19"/>
  <c r="Z4144" i="19"/>
  <c r="AA4144" i="19"/>
  <c r="AB4144" i="19"/>
  <c r="AC4144" i="19"/>
  <c r="AD4144" i="19"/>
  <c r="Y4145" i="19"/>
  <c r="Z4145" i="19"/>
  <c r="AA4145" i="19"/>
  <c r="AB4145" i="19"/>
  <c r="AC4145" i="19"/>
  <c r="AD4145" i="19"/>
  <c r="Y4151" i="19"/>
  <c r="Z4151" i="19"/>
  <c r="AA4151" i="19"/>
  <c r="AB4151" i="19"/>
  <c r="AC4151" i="19"/>
  <c r="AD4151" i="19"/>
  <c r="Y4152" i="19"/>
  <c r="Z4152" i="19"/>
  <c r="AA4152" i="19"/>
  <c r="AB4152" i="19"/>
  <c r="AC4152" i="19"/>
  <c r="AD4152" i="19"/>
  <c r="Y4158" i="19"/>
  <c r="Z4158" i="19"/>
  <c r="AA4158" i="19"/>
  <c r="AB4158" i="19"/>
  <c r="AC4158" i="19"/>
  <c r="AD4158" i="19"/>
  <c r="Y4159" i="19"/>
  <c r="Z4159" i="19"/>
  <c r="AA4159" i="19"/>
  <c r="AB4159" i="19"/>
  <c r="AC4159" i="19"/>
  <c r="AD4159" i="19"/>
  <c r="Y4165" i="19"/>
  <c r="Z4165" i="19"/>
  <c r="AA4165" i="19"/>
  <c r="AB4165" i="19"/>
  <c r="AC4165" i="19"/>
  <c r="AD4165" i="19"/>
  <c r="Y4166" i="19"/>
  <c r="Z4166" i="19"/>
  <c r="AA4166" i="19"/>
  <c r="AB4166" i="19"/>
  <c r="AC4166" i="19"/>
  <c r="AD4166" i="19"/>
  <c r="Y4172" i="19"/>
  <c r="Z4172" i="19"/>
  <c r="AA4172" i="19"/>
  <c r="AB4172" i="19"/>
  <c r="AC4172" i="19"/>
  <c r="AD4172" i="19"/>
  <c r="Y4173" i="19"/>
  <c r="Z4173" i="19"/>
  <c r="AA4173" i="19"/>
  <c r="AB4173" i="19"/>
  <c r="AC4173" i="19"/>
  <c r="AD4173" i="19"/>
  <c r="Y4179" i="19"/>
  <c r="Z4179" i="19"/>
  <c r="AA4179" i="19"/>
  <c r="AB4179" i="19"/>
  <c r="AC4179" i="19"/>
  <c r="AD4179" i="19"/>
  <c r="Y4180" i="19"/>
  <c r="Z4180" i="19"/>
  <c r="AA4180" i="19"/>
  <c r="AB4180" i="19"/>
  <c r="AC4180" i="19"/>
  <c r="AD4180" i="19"/>
  <c r="Y4186" i="19"/>
  <c r="Z4186" i="19"/>
  <c r="AA4186" i="19"/>
  <c r="AB4186" i="19"/>
  <c r="AC4186" i="19"/>
  <c r="AD4186" i="19"/>
  <c r="Y4187" i="19"/>
  <c r="Z4187" i="19"/>
  <c r="AA4187" i="19"/>
  <c r="AB4187" i="19"/>
  <c r="AC4187" i="19"/>
  <c r="AD4187" i="19"/>
  <c r="Y4193" i="19"/>
  <c r="Z4193" i="19"/>
  <c r="AA4193" i="19"/>
  <c r="AB4193" i="19"/>
  <c r="AC4193" i="19"/>
  <c r="AD4193" i="19"/>
  <c r="Y4194" i="19"/>
  <c r="Z4194" i="19"/>
  <c r="AA4194" i="19"/>
  <c r="AB4194" i="19"/>
  <c r="AC4194" i="19"/>
  <c r="AD4194" i="19"/>
  <c r="Y4200" i="19"/>
  <c r="Z4200" i="19"/>
  <c r="AA4200" i="19"/>
  <c r="AB4200" i="19"/>
  <c r="AC4200" i="19"/>
  <c r="AD4200" i="19"/>
  <c r="Y4201" i="19"/>
  <c r="Z4201" i="19"/>
  <c r="AA4201" i="19"/>
  <c r="AB4201" i="19"/>
  <c r="AC4201" i="19"/>
  <c r="AD4201" i="19"/>
  <c r="Y4207" i="19"/>
  <c r="Z4207" i="19"/>
  <c r="AA4207" i="19"/>
  <c r="AB4207" i="19"/>
  <c r="AC4207" i="19"/>
  <c r="AD4207" i="19"/>
  <c r="Y4208" i="19"/>
  <c r="Z4208" i="19"/>
  <c r="AA4208" i="19"/>
  <c r="AB4208" i="19"/>
  <c r="AC4208" i="19"/>
  <c r="AD4208" i="19"/>
  <c r="Y4214" i="19"/>
  <c r="Z4214" i="19"/>
  <c r="AA4214" i="19"/>
  <c r="AB4214" i="19"/>
  <c r="AC4214" i="19"/>
  <c r="AD4214" i="19"/>
  <c r="Y4215" i="19"/>
  <c r="Z4215" i="19"/>
  <c r="AA4215" i="19"/>
  <c r="AB4215" i="19"/>
  <c r="AC4215" i="19"/>
  <c r="AD4215" i="19"/>
  <c r="Y4221" i="19"/>
  <c r="Z4221" i="19"/>
  <c r="AA4221" i="19"/>
  <c r="AB4221" i="19"/>
  <c r="AC4221" i="19"/>
  <c r="AD4221" i="19"/>
  <c r="Y4222" i="19"/>
  <c r="Z4222" i="19"/>
  <c r="AA4222" i="19"/>
  <c r="AB4222" i="19"/>
  <c r="AC4222" i="19"/>
  <c r="AD4222" i="19"/>
  <c r="Y4228" i="19"/>
  <c r="Z4228" i="19"/>
  <c r="AA4228" i="19"/>
  <c r="AB4228" i="19"/>
  <c r="AC4228" i="19"/>
  <c r="AD4228" i="19"/>
  <c r="Y4229" i="19"/>
  <c r="Z4229" i="19"/>
  <c r="AA4229" i="19"/>
  <c r="AB4229" i="19"/>
  <c r="AC4229" i="19"/>
  <c r="AD4229" i="19"/>
  <c r="Y4235" i="19"/>
  <c r="Z4235" i="19"/>
  <c r="AA4235" i="19"/>
  <c r="AB4235" i="19"/>
  <c r="AC4235" i="19"/>
  <c r="AD4235" i="19"/>
  <c r="Y4236" i="19"/>
  <c r="Z4236" i="19"/>
  <c r="AA4236" i="19"/>
  <c r="AB4236" i="19"/>
  <c r="AC4236" i="19"/>
  <c r="AD4236" i="19"/>
  <c r="Y4242" i="19"/>
  <c r="Z4242" i="19"/>
  <c r="AA4242" i="19"/>
  <c r="AB4242" i="19"/>
  <c r="AC4242" i="19"/>
  <c r="AD4242" i="19"/>
  <c r="Y4243" i="19"/>
  <c r="Z4243" i="19"/>
  <c r="AA4243" i="19"/>
  <c r="AB4243" i="19"/>
  <c r="AC4243" i="19"/>
  <c r="AD4243" i="19"/>
  <c r="Y4249" i="19"/>
  <c r="Z4249" i="19"/>
  <c r="AA4249" i="19"/>
  <c r="AB4249" i="19"/>
  <c r="AC4249" i="19"/>
  <c r="AD4249" i="19"/>
  <c r="Y4250" i="19"/>
  <c r="Z4250" i="19"/>
  <c r="AA4250" i="19"/>
  <c r="AB4250" i="19"/>
  <c r="AC4250" i="19"/>
  <c r="AD4250" i="19"/>
  <c r="Y4256" i="19"/>
  <c r="Z4256" i="19"/>
  <c r="AA4256" i="19"/>
  <c r="AB4256" i="19"/>
  <c r="AC4256" i="19"/>
  <c r="AD4256" i="19"/>
  <c r="Y4257" i="19"/>
  <c r="Z4257" i="19"/>
  <c r="AA4257" i="19"/>
  <c r="AB4257" i="19"/>
  <c r="AC4257" i="19"/>
  <c r="AD4257" i="19"/>
  <c r="Y4263" i="19"/>
  <c r="Z4263" i="19"/>
  <c r="AA4263" i="19"/>
  <c r="AB4263" i="19"/>
  <c r="AC4263" i="19"/>
  <c r="AD4263" i="19"/>
  <c r="Y4264" i="19"/>
  <c r="Z4264" i="19"/>
  <c r="AA4264" i="19"/>
  <c r="AB4264" i="19"/>
  <c r="AC4264" i="19"/>
  <c r="AD4264" i="19"/>
  <c r="Y4270" i="19"/>
  <c r="Z4270" i="19"/>
  <c r="AA4270" i="19"/>
  <c r="AB4270" i="19"/>
  <c r="AC4270" i="19"/>
  <c r="AD4270" i="19"/>
  <c r="Y4271" i="19"/>
  <c r="Z4271" i="19"/>
  <c r="AA4271" i="19"/>
  <c r="AB4271" i="19"/>
  <c r="AC4271" i="19"/>
  <c r="AD4271" i="19"/>
  <c r="Y4277" i="19"/>
  <c r="Z4277" i="19"/>
  <c r="AA4277" i="19"/>
  <c r="AB4277" i="19"/>
  <c r="AC4277" i="19"/>
  <c r="AD4277" i="19"/>
  <c r="Y4278" i="19"/>
  <c r="Z4278" i="19"/>
  <c r="AA4278" i="19"/>
  <c r="AB4278" i="19"/>
  <c r="AC4278" i="19"/>
  <c r="AD4278" i="19"/>
  <c r="Y4284" i="19"/>
  <c r="Z4284" i="19"/>
  <c r="AA4284" i="19"/>
  <c r="AB4284" i="19"/>
  <c r="AC4284" i="19"/>
  <c r="AD4284" i="19"/>
  <c r="Y4285" i="19"/>
  <c r="Z4285" i="19"/>
  <c r="AA4285" i="19"/>
  <c r="AB4285" i="19"/>
  <c r="AC4285" i="19"/>
  <c r="AD4285" i="19"/>
  <c r="Y4291" i="19"/>
  <c r="Z4291" i="19"/>
  <c r="AA4291" i="19"/>
  <c r="AB4291" i="19"/>
  <c r="AC4291" i="19"/>
  <c r="AD4291" i="19"/>
  <c r="Y4292" i="19"/>
  <c r="Z4292" i="19"/>
  <c r="AA4292" i="19"/>
  <c r="AB4292" i="19"/>
  <c r="AC4292" i="19"/>
  <c r="AD4292" i="19"/>
  <c r="Y4298" i="19"/>
  <c r="Z4298" i="19"/>
  <c r="AA4298" i="19"/>
  <c r="AB4298" i="19"/>
  <c r="AC4298" i="19"/>
  <c r="AD4298" i="19"/>
  <c r="Y4299" i="19"/>
  <c r="Z4299" i="19"/>
  <c r="AA4299" i="19"/>
  <c r="AB4299" i="19"/>
  <c r="AC4299" i="19"/>
  <c r="AD4299" i="19"/>
  <c r="Y4305" i="19"/>
  <c r="Z4305" i="19"/>
  <c r="AA4305" i="19"/>
  <c r="AB4305" i="19"/>
  <c r="AC4305" i="19"/>
  <c r="AD4305" i="19"/>
  <c r="Y4306" i="19"/>
  <c r="Z4306" i="19"/>
  <c r="AA4306" i="19"/>
  <c r="AB4306" i="19"/>
  <c r="AC4306" i="19"/>
  <c r="AD4306" i="19"/>
  <c r="Y4312" i="19"/>
  <c r="Z4312" i="19"/>
  <c r="AA4312" i="19"/>
  <c r="AB4312" i="19"/>
  <c r="AC4312" i="19"/>
  <c r="AD4312" i="19"/>
  <c r="Y4313" i="19"/>
  <c r="Z4313" i="19"/>
  <c r="AA4313" i="19"/>
  <c r="AB4313" i="19"/>
  <c r="AC4313" i="19"/>
  <c r="AD4313" i="19"/>
  <c r="Y4319" i="19"/>
  <c r="Z4319" i="19"/>
  <c r="AA4319" i="19"/>
  <c r="AB4319" i="19"/>
  <c r="AC4319" i="19"/>
  <c r="AD4319" i="19"/>
  <c r="Y4320" i="19"/>
  <c r="Z4320" i="19"/>
  <c r="AA4320" i="19"/>
  <c r="AB4320" i="19"/>
  <c r="AC4320" i="19"/>
  <c r="AD4320" i="19"/>
  <c r="Y4326" i="19"/>
  <c r="Z4326" i="19"/>
  <c r="AA4326" i="19"/>
  <c r="AB4326" i="19"/>
  <c r="AC4326" i="19"/>
  <c r="AD4326" i="19"/>
  <c r="Y4327" i="19"/>
  <c r="Z4327" i="19"/>
  <c r="AA4327" i="19"/>
  <c r="AB4327" i="19"/>
  <c r="AC4327" i="19"/>
  <c r="AD4327" i="19"/>
  <c r="Y4333" i="19"/>
  <c r="Z4333" i="19"/>
  <c r="AA4333" i="19"/>
  <c r="AB4333" i="19"/>
  <c r="AC4333" i="19"/>
  <c r="AD4333" i="19"/>
  <c r="Y4334" i="19"/>
  <c r="Z4334" i="19"/>
  <c r="AA4334" i="19"/>
  <c r="AB4334" i="19"/>
  <c r="AC4334" i="19"/>
  <c r="AD4334" i="19"/>
  <c r="Y4340" i="19"/>
  <c r="Z4340" i="19"/>
  <c r="AA4340" i="19"/>
  <c r="AB4340" i="19"/>
  <c r="AC4340" i="19"/>
  <c r="AD4340" i="19"/>
  <c r="Y4341" i="19"/>
  <c r="Z4341" i="19"/>
  <c r="AA4341" i="19"/>
  <c r="AB4341" i="19"/>
  <c r="AC4341" i="19"/>
  <c r="AD4341" i="19"/>
  <c r="Y4347" i="19"/>
  <c r="Z4347" i="19"/>
  <c r="AA4347" i="19"/>
  <c r="AB4347" i="19"/>
  <c r="AC4347" i="19"/>
  <c r="AD4347" i="19"/>
  <c r="Y4348" i="19"/>
  <c r="Z4348" i="19"/>
  <c r="AA4348" i="19"/>
  <c r="AB4348" i="19"/>
  <c r="AC4348" i="19"/>
  <c r="AD4348" i="19"/>
  <c r="Y4354" i="19"/>
  <c r="Z4354" i="19"/>
  <c r="AA4354" i="19"/>
  <c r="AB4354" i="19"/>
  <c r="AC4354" i="19"/>
  <c r="AD4354" i="19"/>
  <c r="Y4355" i="19"/>
  <c r="Z4355" i="19"/>
  <c r="AA4355" i="19"/>
  <c r="AB4355" i="19"/>
  <c r="AC4355" i="19"/>
  <c r="AD4355" i="19"/>
  <c r="Y4361" i="19"/>
  <c r="Z4361" i="19"/>
  <c r="AA4361" i="19"/>
  <c r="AB4361" i="19"/>
  <c r="AC4361" i="19"/>
  <c r="AD4361" i="19"/>
  <c r="Y4362" i="19"/>
  <c r="Z4362" i="19"/>
  <c r="AA4362" i="19"/>
  <c r="AB4362" i="19"/>
  <c r="AC4362" i="19"/>
  <c r="AD4362" i="19"/>
  <c r="Y4368" i="19"/>
  <c r="Z4368" i="19"/>
  <c r="AA4368" i="19"/>
  <c r="AB4368" i="19"/>
  <c r="AC4368" i="19"/>
  <c r="AD4368" i="19"/>
  <c r="Y4369" i="19"/>
  <c r="Z4369" i="19"/>
  <c r="AA4369" i="19"/>
  <c r="AB4369" i="19"/>
  <c r="AC4369" i="19"/>
  <c r="AD4369" i="19"/>
  <c r="Y4375" i="19"/>
  <c r="Z4375" i="19"/>
  <c r="AA4375" i="19"/>
  <c r="AB4375" i="19"/>
  <c r="AC4375" i="19"/>
  <c r="AD4375" i="19"/>
  <c r="Y4376" i="19"/>
  <c r="Z4376" i="19"/>
  <c r="AA4376" i="19"/>
  <c r="AB4376" i="19"/>
  <c r="AC4376" i="19"/>
  <c r="AD4376" i="19"/>
  <c r="Y4382" i="19"/>
  <c r="Z4382" i="19"/>
  <c r="AA4382" i="19"/>
  <c r="AB4382" i="19"/>
  <c r="AC4382" i="19"/>
  <c r="AD4382" i="19"/>
  <c r="Y4383" i="19"/>
  <c r="Z4383" i="19"/>
  <c r="AA4383" i="19"/>
  <c r="AB4383" i="19"/>
  <c r="AC4383" i="19"/>
  <c r="AD4383" i="19"/>
  <c r="Y4389" i="19"/>
  <c r="Z4389" i="19"/>
  <c r="AA4389" i="19"/>
  <c r="AB4389" i="19"/>
  <c r="AC4389" i="19"/>
  <c r="AD4389" i="19"/>
  <c r="Y4390" i="19"/>
  <c r="Z4390" i="19"/>
  <c r="AA4390" i="19"/>
  <c r="AB4390" i="19"/>
  <c r="AC4390" i="19"/>
  <c r="AD4390" i="19"/>
  <c r="Y4396" i="19"/>
  <c r="Z4396" i="19"/>
  <c r="AA4396" i="19"/>
  <c r="AB4396" i="19"/>
  <c r="AC4396" i="19"/>
  <c r="AD4396" i="19"/>
  <c r="Y4397" i="19"/>
  <c r="Z4397" i="19"/>
  <c r="AA4397" i="19"/>
  <c r="AB4397" i="19"/>
  <c r="AC4397" i="19"/>
  <c r="AD4397" i="19"/>
  <c r="Y4403" i="19"/>
  <c r="Z4403" i="19"/>
  <c r="AA4403" i="19"/>
  <c r="AB4403" i="19"/>
  <c r="AC4403" i="19"/>
  <c r="AD4403" i="19"/>
  <c r="Y4404" i="19"/>
  <c r="Z4404" i="19"/>
  <c r="AA4404" i="19"/>
  <c r="AB4404" i="19"/>
  <c r="AC4404" i="19"/>
  <c r="AD4404" i="19"/>
  <c r="Y4410" i="19"/>
  <c r="Z4410" i="19"/>
  <c r="AA4410" i="19"/>
  <c r="AB4410" i="19"/>
  <c r="AC4410" i="19"/>
  <c r="AD4410" i="19"/>
  <c r="Y4411" i="19"/>
  <c r="Z4411" i="19"/>
  <c r="AA4411" i="19"/>
  <c r="AB4411" i="19"/>
  <c r="AC4411" i="19"/>
  <c r="AD4411" i="19"/>
  <c r="Y4417" i="19"/>
  <c r="Z4417" i="19"/>
  <c r="AA4417" i="19"/>
  <c r="AB4417" i="19"/>
  <c r="AC4417" i="19"/>
  <c r="AD4417" i="19"/>
  <c r="Y4418" i="19"/>
  <c r="Z4418" i="19"/>
  <c r="AA4418" i="19"/>
  <c r="AB4418" i="19"/>
  <c r="AC4418" i="19"/>
  <c r="AD4418" i="19"/>
  <c r="Y4424" i="19"/>
  <c r="Z4424" i="19"/>
  <c r="AA4424" i="19"/>
  <c r="AB4424" i="19"/>
  <c r="AC4424" i="19"/>
  <c r="AD4424" i="19"/>
  <c r="Y4425" i="19"/>
  <c r="Z4425" i="19"/>
  <c r="AA4425" i="19"/>
  <c r="AB4425" i="19"/>
  <c r="AC4425" i="19"/>
  <c r="AD4425" i="19"/>
  <c r="Y4431" i="19"/>
  <c r="Z4431" i="19"/>
  <c r="AA4431" i="19"/>
  <c r="AB4431" i="19"/>
  <c r="AC4431" i="19"/>
  <c r="AD4431" i="19"/>
  <c r="Y4432" i="19"/>
  <c r="Z4432" i="19"/>
  <c r="AA4432" i="19"/>
  <c r="AB4432" i="19"/>
  <c r="AC4432" i="19"/>
  <c r="AD4432" i="19"/>
  <c r="Y4438" i="19"/>
  <c r="Z4438" i="19"/>
  <c r="AA4438" i="19"/>
  <c r="AB4438" i="19"/>
  <c r="AC4438" i="19"/>
  <c r="AD4438" i="19"/>
  <c r="Y4439" i="19"/>
  <c r="Z4439" i="19"/>
  <c r="AA4439" i="19"/>
  <c r="AB4439" i="19"/>
  <c r="AC4439" i="19"/>
  <c r="AD4439" i="19"/>
  <c r="Y4445" i="19"/>
  <c r="Z4445" i="19"/>
  <c r="AA4445" i="19"/>
  <c r="AB4445" i="19"/>
  <c r="AC4445" i="19"/>
  <c r="AD4445" i="19"/>
  <c r="Y4446" i="19"/>
  <c r="Z4446" i="19"/>
  <c r="AA4446" i="19"/>
  <c r="AB4446" i="19"/>
  <c r="AC4446" i="19"/>
  <c r="AD4446" i="19"/>
  <c r="Y4452" i="19"/>
  <c r="Z4452" i="19"/>
  <c r="AA4452" i="19"/>
  <c r="AB4452" i="19"/>
  <c r="AC4452" i="19"/>
  <c r="AD4452" i="19"/>
  <c r="Y4453" i="19"/>
  <c r="Z4453" i="19"/>
  <c r="AA4453" i="19"/>
  <c r="AB4453" i="19"/>
  <c r="AC4453" i="19"/>
  <c r="AD4453" i="19"/>
  <c r="Y4459" i="19"/>
  <c r="Z4459" i="19"/>
  <c r="AA4459" i="19"/>
  <c r="AB4459" i="19"/>
  <c r="AC4459" i="19"/>
  <c r="AD4459" i="19"/>
  <c r="Y4460" i="19"/>
  <c r="Z4460" i="19"/>
  <c r="AA4460" i="19"/>
  <c r="AB4460" i="19"/>
  <c r="AC4460" i="19"/>
  <c r="AD4460" i="19"/>
  <c r="Y4466" i="19"/>
  <c r="Z4466" i="19"/>
  <c r="AA4466" i="19"/>
  <c r="AB4466" i="19"/>
  <c r="AC4466" i="19"/>
  <c r="AD4466" i="19"/>
  <c r="Y4467" i="19"/>
  <c r="Z4467" i="19"/>
  <c r="AA4467" i="19"/>
  <c r="AB4467" i="19"/>
  <c r="AC4467" i="19"/>
  <c r="AD4467" i="19"/>
  <c r="Y4473" i="19"/>
  <c r="Z4473" i="19"/>
  <c r="AA4473" i="19"/>
  <c r="AB4473" i="19"/>
  <c r="AC4473" i="19"/>
  <c r="AD4473" i="19"/>
  <c r="Y4474" i="19"/>
  <c r="Z4474" i="19"/>
  <c r="AA4474" i="19"/>
  <c r="AB4474" i="19"/>
  <c r="AC4474" i="19"/>
  <c r="AD4474" i="19"/>
  <c r="Y4480" i="19"/>
  <c r="Z4480" i="19"/>
  <c r="AA4480" i="19"/>
  <c r="AB4480" i="19"/>
  <c r="AC4480" i="19"/>
  <c r="AD4480" i="19"/>
  <c r="Y4481" i="19"/>
  <c r="Z4481" i="19"/>
  <c r="AA4481" i="19"/>
  <c r="AB4481" i="19"/>
  <c r="AC4481" i="19"/>
  <c r="AD4481" i="19"/>
  <c r="Y4487" i="19"/>
  <c r="Z4487" i="19"/>
  <c r="AA4487" i="19"/>
  <c r="AB4487" i="19"/>
  <c r="AC4487" i="19"/>
  <c r="AD4487" i="19"/>
  <c r="Y4488" i="19"/>
  <c r="Z4488" i="19"/>
  <c r="AA4488" i="19"/>
  <c r="AB4488" i="19"/>
  <c r="AC4488" i="19"/>
  <c r="AD4488" i="19"/>
  <c r="Y4494" i="19"/>
  <c r="Z4494" i="19"/>
  <c r="AA4494" i="19"/>
  <c r="AB4494" i="19"/>
  <c r="AC4494" i="19"/>
  <c r="AD4494" i="19"/>
  <c r="Y4495" i="19"/>
  <c r="Z4495" i="19"/>
  <c r="AA4495" i="19"/>
  <c r="AB4495" i="19"/>
  <c r="AC4495" i="19"/>
  <c r="AD4495" i="19"/>
  <c r="Y4501" i="19"/>
  <c r="Z4501" i="19"/>
  <c r="AA4501" i="19"/>
  <c r="AB4501" i="19"/>
  <c r="AC4501" i="19"/>
  <c r="AD4501" i="19"/>
  <c r="Y4502" i="19"/>
  <c r="Z4502" i="19"/>
  <c r="AA4502" i="19"/>
  <c r="AB4502" i="19"/>
  <c r="AC4502" i="19"/>
  <c r="AD4502" i="19"/>
  <c r="Y4508" i="19"/>
  <c r="Z4508" i="19"/>
  <c r="AA4508" i="19"/>
  <c r="AB4508" i="19"/>
  <c r="AC4508" i="19"/>
  <c r="AD4508" i="19"/>
  <c r="Y4509" i="19"/>
  <c r="Z4509" i="19"/>
  <c r="AA4509" i="19"/>
  <c r="AB4509" i="19"/>
  <c r="AC4509" i="19"/>
  <c r="AD4509" i="19"/>
  <c r="Y4515" i="19"/>
  <c r="Z4515" i="19"/>
  <c r="AA4515" i="19"/>
  <c r="AB4515" i="19"/>
  <c r="AC4515" i="19"/>
  <c r="AD4515" i="19"/>
  <c r="Y4516" i="19"/>
  <c r="Z4516" i="19"/>
  <c r="AA4516" i="19"/>
  <c r="AB4516" i="19"/>
  <c r="AC4516" i="19"/>
  <c r="AD4516" i="19"/>
  <c r="Y4522" i="19"/>
  <c r="Z4522" i="19"/>
  <c r="AA4522" i="19"/>
  <c r="AB4522" i="19"/>
  <c r="AC4522" i="19"/>
  <c r="AD4522" i="19"/>
  <c r="Y4523" i="19"/>
  <c r="Z4523" i="19"/>
  <c r="AA4523" i="19"/>
  <c r="AB4523" i="19"/>
  <c r="AC4523" i="19"/>
  <c r="AD4523" i="19"/>
  <c r="Y4529" i="19"/>
  <c r="Z4529" i="19"/>
  <c r="AA4529" i="19"/>
  <c r="AB4529" i="19"/>
  <c r="AC4529" i="19"/>
  <c r="AD4529" i="19"/>
  <c r="Y4530" i="19"/>
  <c r="Z4530" i="19"/>
  <c r="AA4530" i="19"/>
  <c r="AB4530" i="19"/>
  <c r="AC4530" i="19"/>
  <c r="AD4530" i="19"/>
  <c r="Y4536" i="19"/>
  <c r="Z4536" i="19"/>
  <c r="AA4536" i="19"/>
  <c r="AB4536" i="19"/>
  <c r="AC4536" i="19"/>
  <c r="AD4536" i="19"/>
  <c r="Y4537" i="19"/>
  <c r="Z4537" i="19"/>
  <c r="AA4537" i="19"/>
  <c r="AB4537" i="19"/>
  <c r="AC4537" i="19"/>
  <c r="AD4537" i="19"/>
  <c r="Y4543" i="19"/>
  <c r="Z4543" i="19"/>
  <c r="AA4543" i="19"/>
  <c r="AB4543" i="19"/>
  <c r="AC4543" i="19"/>
  <c r="AD4543" i="19"/>
  <c r="Y4544" i="19"/>
  <c r="Z4544" i="19"/>
  <c r="AA4544" i="19"/>
  <c r="AB4544" i="19"/>
  <c r="AC4544" i="19"/>
  <c r="AD4544" i="19"/>
  <c r="Y4550" i="19"/>
  <c r="Z4550" i="19"/>
  <c r="AA4550" i="19"/>
  <c r="AB4550" i="19"/>
  <c r="AC4550" i="19"/>
  <c r="AD4550" i="19"/>
  <c r="Y4551" i="19"/>
  <c r="Z4551" i="19"/>
  <c r="AA4551" i="19"/>
  <c r="AB4551" i="19"/>
  <c r="AC4551" i="19"/>
  <c r="AD4551" i="19"/>
  <c r="Y4557" i="19"/>
  <c r="Z4557" i="19"/>
  <c r="AA4557" i="19"/>
  <c r="AB4557" i="19"/>
  <c r="AC4557" i="19"/>
  <c r="AD4557" i="19"/>
  <c r="Y4558" i="19"/>
  <c r="Z4558" i="19"/>
  <c r="AA4558" i="19"/>
  <c r="AB4558" i="19"/>
  <c r="AC4558" i="19"/>
  <c r="AD4558" i="19"/>
  <c r="Y4564" i="19"/>
  <c r="Z4564" i="19"/>
  <c r="AA4564" i="19"/>
  <c r="AB4564" i="19"/>
  <c r="AC4564" i="19"/>
  <c r="AD4564" i="19"/>
  <c r="Y4565" i="19"/>
  <c r="Z4565" i="19"/>
  <c r="AA4565" i="19"/>
  <c r="AB4565" i="19"/>
  <c r="AC4565" i="19"/>
  <c r="AD4565" i="19"/>
  <c r="Y4571" i="19"/>
  <c r="Z4571" i="19"/>
  <c r="AA4571" i="19"/>
  <c r="AB4571" i="19"/>
  <c r="AC4571" i="19"/>
  <c r="AD4571" i="19"/>
  <c r="Y4572" i="19"/>
  <c r="Z4572" i="19"/>
  <c r="AA4572" i="19"/>
  <c r="AB4572" i="19"/>
  <c r="AC4572" i="19"/>
  <c r="AD4572" i="19"/>
  <c r="Y4578" i="19"/>
  <c r="Z4578" i="19"/>
  <c r="AA4578" i="19"/>
  <c r="AB4578" i="19"/>
  <c r="AC4578" i="19"/>
  <c r="AD4578" i="19"/>
  <c r="Y4579" i="19"/>
  <c r="Z4579" i="19"/>
  <c r="AA4579" i="19"/>
  <c r="AB4579" i="19"/>
  <c r="AC4579" i="19"/>
  <c r="AD4579" i="19"/>
  <c r="Y4585" i="19"/>
  <c r="Z4585" i="19"/>
  <c r="AA4585" i="19"/>
  <c r="AB4585" i="19"/>
  <c r="AC4585" i="19"/>
  <c r="AD4585" i="19"/>
  <c r="Y4586" i="19"/>
  <c r="Z4586" i="19"/>
  <c r="AA4586" i="19"/>
  <c r="AB4586" i="19"/>
  <c r="AC4586" i="19"/>
  <c r="AD4586" i="19"/>
  <c r="Y4592" i="19"/>
  <c r="Z4592" i="19"/>
  <c r="AA4592" i="19"/>
  <c r="AB4592" i="19"/>
  <c r="AC4592" i="19"/>
  <c r="AD4592" i="19"/>
  <c r="Y4593" i="19"/>
  <c r="Z4593" i="19"/>
  <c r="AA4593" i="19"/>
  <c r="AB4593" i="19"/>
  <c r="AC4593" i="19"/>
  <c r="AD4593" i="19"/>
  <c r="Y4599" i="19"/>
  <c r="Z4599" i="19"/>
  <c r="AA4599" i="19"/>
  <c r="AB4599" i="19"/>
  <c r="AC4599" i="19"/>
  <c r="AD4599" i="19"/>
  <c r="Y4600" i="19"/>
  <c r="Z4600" i="19"/>
  <c r="AA4600" i="19"/>
  <c r="AB4600" i="19"/>
  <c r="AC4600" i="19"/>
  <c r="AD4600" i="19"/>
  <c r="Y4606" i="19"/>
  <c r="Z4606" i="19"/>
  <c r="AA4606" i="19"/>
  <c r="AB4606" i="19"/>
  <c r="AC4606" i="19"/>
  <c r="AD4606" i="19"/>
  <c r="Y4607" i="19"/>
  <c r="Z4607" i="19"/>
  <c r="AA4607" i="19"/>
  <c r="AB4607" i="19"/>
  <c r="AC4607" i="19"/>
  <c r="AD4607" i="19"/>
  <c r="Y4613" i="19"/>
  <c r="Z4613" i="19"/>
  <c r="AA4613" i="19"/>
  <c r="AB4613" i="19"/>
  <c r="AC4613" i="19"/>
  <c r="AD4613" i="19"/>
  <c r="Y4614" i="19"/>
  <c r="Z4614" i="19"/>
  <c r="AA4614" i="19"/>
  <c r="AB4614" i="19"/>
  <c r="AC4614" i="19"/>
  <c r="AD4614" i="19"/>
  <c r="Y4620" i="19"/>
  <c r="Z4620" i="19"/>
  <c r="AA4620" i="19"/>
  <c r="AB4620" i="19"/>
  <c r="AC4620" i="19"/>
  <c r="AD4620" i="19"/>
  <c r="Y4621" i="19"/>
  <c r="Z4621" i="19"/>
  <c r="AA4621" i="19"/>
  <c r="AB4621" i="19"/>
  <c r="AC4621" i="19"/>
  <c r="AD4621" i="19"/>
  <c r="Y4627" i="19"/>
  <c r="Z4627" i="19"/>
  <c r="AA4627" i="19"/>
  <c r="AB4627" i="19"/>
  <c r="AC4627" i="19"/>
  <c r="AD4627" i="19"/>
  <c r="Y4628" i="19"/>
  <c r="Z4628" i="19"/>
  <c r="AA4628" i="19"/>
  <c r="AB4628" i="19"/>
  <c r="AC4628" i="19"/>
  <c r="AD4628" i="19"/>
  <c r="Y4634" i="19"/>
  <c r="Z4634" i="19"/>
  <c r="AA4634" i="19"/>
  <c r="AB4634" i="19"/>
  <c r="AC4634" i="19"/>
  <c r="AD4634" i="19"/>
  <c r="Y4635" i="19"/>
  <c r="Z4635" i="19"/>
  <c r="AA4635" i="19"/>
  <c r="AB4635" i="19"/>
  <c r="AC4635" i="19"/>
  <c r="AD4635" i="19"/>
  <c r="Y4641" i="19"/>
  <c r="Z4641" i="19"/>
  <c r="AA4641" i="19"/>
  <c r="AB4641" i="19"/>
  <c r="AC4641" i="19"/>
  <c r="AD4641" i="19"/>
  <c r="Y4642" i="19"/>
  <c r="Z4642" i="19"/>
  <c r="AA4642" i="19"/>
  <c r="AB4642" i="19"/>
  <c r="AC4642" i="19"/>
  <c r="AD4642" i="19"/>
  <c r="Y4648" i="19"/>
  <c r="Z4648" i="19"/>
  <c r="AA4648" i="19"/>
  <c r="AB4648" i="19"/>
  <c r="AC4648" i="19"/>
  <c r="AD4648" i="19"/>
  <c r="Y4649" i="19"/>
  <c r="Z4649" i="19"/>
  <c r="AA4649" i="19"/>
  <c r="AB4649" i="19"/>
  <c r="AC4649" i="19"/>
  <c r="AD4649" i="19"/>
  <c r="Y4655" i="19"/>
  <c r="Z4655" i="19"/>
  <c r="AA4655" i="19"/>
  <c r="AB4655" i="19"/>
  <c r="AC4655" i="19"/>
  <c r="AD4655" i="19"/>
  <c r="Y4656" i="19"/>
  <c r="Z4656" i="19"/>
  <c r="AA4656" i="19"/>
  <c r="AB4656" i="19"/>
  <c r="AC4656" i="19"/>
  <c r="AD4656" i="19"/>
  <c r="Y4662" i="19"/>
  <c r="Z4662" i="19"/>
  <c r="AA4662" i="19"/>
  <c r="AB4662" i="19"/>
  <c r="AC4662" i="19"/>
  <c r="AD4662" i="19"/>
  <c r="Y4663" i="19"/>
  <c r="Z4663" i="19"/>
  <c r="AA4663" i="19"/>
  <c r="AB4663" i="19"/>
  <c r="AC4663" i="19"/>
  <c r="AD4663" i="19"/>
  <c r="Y4669" i="19"/>
  <c r="Z4669" i="19"/>
  <c r="AA4669" i="19"/>
  <c r="AB4669" i="19"/>
  <c r="AC4669" i="19"/>
  <c r="AD4669" i="19"/>
  <c r="Y4670" i="19"/>
  <c r="Z4670" i="19"/>
  <c r="AA4670" i="19"/>
  <c r="AB4670" i="19"/>
  <c r="AC4670" i="19"/>
  <c r="AD4670" i="19"/>
  <c r="Y4676" i="19"/>
  <c r="Z4676" i="19"/>
  <c r="AA4676" i="19"/>
  <c r="AB4676" i="19"/>
  <c r="AC4676" i="19"/>
  <c r="AD4676" i="19"/>
  <c r="Y4677" i="19"/>
  <c r="Z4677" i="19"/>
  <c r="AA4677" i="19"/>
  <c r="AB4677" i="19"/>
  <c r="AC4677" i="19"/>
  <c r="AD4677" i="19"/>
  <c r="Y4683" i="19"/>
  <c r="Z4683" i="19"/>
  <c r="AA4683" i="19"/>
  <c r="AB4683" i="19"/>
  <c r="AC4683" i="19"/>
  <c r="AD4683" i="19"/>
  <c r="Y4684" i="19"/>
  <c r="Z4684" i="19"/>
  <c r="AA4684" i="19"/>
  <c r="AB4684" i="19"/>
  <c r="AC4684" i="19"/>
  <c r="AD4684" i="19"/>
  <c r="Y4690" i="19"/>
  <c r="Z4690" i="19"/>
  <c r="AA4690" i="19"/>
  <c r="AB4690" i="19"/>
  <c r="AC4690" i="19"/>
  <c r="AD4690" i="19"/>
  <c r="Y4691" i="19"/>
  <c r="Z4691" i="19"/>
  <c r="AA4691" i="19"/>
  <c r="AB4691" i="19"/>
  <c r="AC4691" i="19"/>
  <c r="AD4691" i="19"/>
  <c r="Y4697" i="19"/>
  <c r="Z4697" i="19"/>
  <c r="AA4697" i="19"/>
  <c r="AB4697" i="19"/>
  <c r="AC4697" i="19"/>
  <c r="AD4697" i="19"/>
  <c r="Y4698" i="19"/>
  <c r="Z4698" i="19"/>
  <c r="AA4698" i="19"/>
  <c r="AB4698" i="19"/>
  <c r="AC4698" i="19"/>
  <c r="AD4698" i="19"/>
  <c r="Y4704" i="19"/>
  <c r="Z4704" i="19"/>
  <c r="AA4704" i="19"/>
  <c r="AB4704" i="19"/>
  <c r="AC4704" i="19"/>
  <c r="AD4704" i="19"/>
  <c r="Y4705" i="19"/>
  <c r="Z4705" i="19"/>
  <c r="AA4705" i="19"/>
  <c r="AB4705" i="19"/>
  <c r="AC4705" i="19"/>
  <c r="AD4705" i="19"/>
  <c r="Y4711" i="19"/>
  <c r="Z4711" i="19"/>
  <c r="AA4711" i="19"/>
  <c r="AB4711" i="19"/>
  <c r="AC4711" i="19"/>
  <c r="AD4711" i="19"/>
  <c r="Y4712" i="19"/>
  <c r="Z4712" i="19"/>
  <c r="AA4712" i="19"/>
  <c r="AB4712" i="19"/>
  <c r="AC4712" i="19"/>
  <c r="AD4712" i="19"/>
  <c r="Y4718" i="19"/>
  <c r="Z4718" i="19"/>
  <c r="AA4718" i="19"/>
  <c r="AB4718" i="19"/>
  <c r="AC4718" i="19"/>
  <c r="AD4718" i="19"/>
  <c r="Y4719" i="19"/>
  <c r="Z4719" i="19"/>
  <c r="AA4719" i="19"/>
  <c r="AB4719" i="19"/>
  <c r="AC4719" i="19"/>
  <c r="AD4719" i="19"/>
  <c r="Y4725" i="19"/>
  <c r="Z4725" i="19"/>
  <c r="AA4725" i="19"/>
  <c r="AB4725" i="19"/>
  <c r="AC4725" i="19"/>
  <c r="AD4725" i="19"/>
  <c r="Y4726" i="19"/>
  <c r="Z4726" i="19"/>
  <c r="AA4726" i="19"/>
  <c r="AB4726" i="19"/>
  <c r="AC4726" i="19"/>
  <c r="AD4726" i="19"/>
  <c r="Y4732" i="19"/>
  <c r="Z4732" i="19"/>
  <c r="AA4732" i="19"/>
  <c r="AB4732" i="19"/>
  <c r="AC4732" i="19"/>
  <c r="AD4732" i="19"/>
  <c r="Y4733" i="19"/>
  <c r="Z4733" i="19"/>
  <c r="AA4733" i="19"/>
  <c r="AB4733" i="19"/>
  <c r="AC4733" i="19"/>
  <c r="AD4733" i="19"/>
  <c r="Y4739" i="19"/>
  <c r="Z4739" i="19"/>
  <c r="AA4739" i="19"/>
  <c r="AB4739" i="19"/>
  <c r="AC4739" i="19"/>
  <c r="AD4739" i="19"/>
  <c r="Y4740" i="19"/>
  <c r="Z4740" i="19"/>
  <c r="AA4740" i="19"/>
  <c r="AB4740" i="19"/>
  <c r="AC4740" i="19"/>
  <c r="AD4740" i="19"/>
  <c r="Y4746" i="19"/>
  <c r="Z4746" i="19"/>
  <c r="AA4746" i="19"/>
  <c r="AB4746" i="19"/>
  <c r="AC4746" i="19"/>
  <c r="AD4746" i="19"/>
  <c r="Y4747" i="19"/>
  <c r="Z4747" i="19"/>
  <c r="AA4747" i="19"/>
  <c r="AB4747" i="19"/>
  <c r="AC4747" i="19"/>
  <c r="AD4747" i="19"/>
  <c r="Y4753" i="19"/>
  <c r="Z4753" i="19"/>
  <c r="AA4753" i="19"/>
  <c r="AB4753" i="19"/>
  <c r="AC4753" i="19"/>
  <c r="AD4753" i="19"/>
  <c r="Y4754" i="19"/>
  <c r="Z4754" i="19"/>
  <c r="AA4754" i="19"/>
  <c r="AB4754" i="19"/>
  <c r="AC4754" i="19"/>
  <c r="AD4754" i="19"/>
  <c r="Y4760" i="19"/>
  <c r="Z4760" i="19"/>
  <c r="AA4760" i="19"/>
  <c r="AB4760" i="19"/>
  <c r="AC4760" i="19"/>
  <c r="AD4760" i="19"/>
  <c r="Y4761" i="19"/>
  <c r="Z4761" i="19"/>
  <c r="AA4761" i="19"/>
  <c r="AB4761" i="19"/>
  <c r="AC4761" i="19"/>
  <c r="AD4761" i="19"/>
  <c r="Y4767" i="19"/>
  <c r="Z4767" i="19"/>
  <c r="AA4767" i="19"/>
  <c r="AB4767" i="19"/>
  <c r="AC4767" i="19"/>
  <c r="AD4767" i="19"/>
  <c r="Y4768" i="19"/>
  <c r="Z4768" i="19"/>
  <c r="AA4768" i="19"/>
  <c r="AB4768" i="19"/>
  <c r="AC4768" i="19"/>
  <c r="AD4768" i="19"/>
  <c r="Y4774" i="19"/>
  <c r="Z4774" i="19"/>
  <c r="AA4774" i="19"/>
  <c r="AB4774" i="19"/>
  <c r="AC4774" i="19"/>
  <c r="AD4774" i="19"/>
  <c r="Y4775" i="19"/>
  <c r="Z4775" i="19"/>
  <c r="AA4775" i="19"/>
  <c r="AB4775" i="19"/>
  <c r="AC4775" i="19"/>
  <c r="AD4775" i="19"/>
  <c r="Y4781" i="19"/>
  <c r="Z4781" i="19"/>
  <c r="AA4781" i="19"/>
  <c r="AB4781" i="19"/>
  <c r="AC4781" i="19"/>
  <c r="AD4781" i="19"/>
  <c r="Y4782" i="19"/>
  <c r="Z4782" i="19"/>
  <c r="AA4782" i="19"/>
  <c r="AB4782" i="19"/>
  <c r="AC4782" i="19"/>
  <c r="AD4782" i="19"/>
  <c r="Y4788" i="19"/>
  <c r="Z4788" i="19"/>
  <c r="AA4788" i="19"/>
  <c r="AB4788" i="19"/>
  <c r="AC4788" i="19"/>
  <c r="AD4788" i="19"/>
  <c r="Y4789" i="19"/>
  <c r="Z4789" i="19"/>
  <c r="AA4789" i="19"/>
  <c r="AB4789" i="19"/>
  <c r="AC4789" i="19"/>
  <c r="AD4789" i="19"/>
  <c r="Y4795" i="19"/>
  <c r="Z4795" i="19"/>
  <c r="AA4795" i="19"/>
  <c r="AB4795" i="19"/>
  <c r="AC4795" i="19"/>
  <c r="AD4795" i="19"/>
  <c r="Y4796" i="19"/>
  <c r="Z4796" i="19"/>
  <c r="AA4796" i="19"/>
  <c r="AB4796" i="19"/>
  <c r="AC4796" i="19"/>
  <c r="AD4796" i="19"/>
  <c r="Y4802" i="19"/>
  <c r="Z4802" i="19"/>
  <c r="AA4802" i="19"/>
  <c r="AB4802" i="19"/>
  <c r="AC4802" i="19"/>
  <c r="AD4802" i="19"/>
  <c r="Y4803" i="19"/>
  <c r="Z4803" i="19"/>
  <c r="AA4803" i="19"/>
  <c r="AB4803" i="19"/>
  <c r="AC4803" i="19"/>
  <c r="AD4803" i="19"/>
  <c r="Y4809" i="19"/>
  <c r="Z4809" i="19"/>
  <c r="AA4809" i="19"/>
  <c r="AB4809" i="19"/>
  <c r="AC4809" i="19"/>
  <c r="AD4809" i="19"/>
  <c r="Y4810" i="19"/>
  <c r="Z4810" i="19"/>
  <c r="AA4810" i="19"/>
  <c r="AB4810" i="19"/>
  <c r="AC4810" i="19"/>
  <c r="AD4810" i="19"/>
  <c r="Y4816" i="19"/>
  <c r="Z4816" i="19"/>
  <c r="AA4816" i="19"/>
  <c r="AB4816" i="19"/>
  <c r="AC4816" i="19"/>
  <c r="AD4816" i="19"/>
  <c r="Y4817" i="19"/>
  <c r="Z4817" i="19"/>
  <c r="AA4817" i="19"/>
  <c r="AB4817" i="19"/>
  <c r="AC4817" i="19"/>
  <c r="AD4817" i="19"/>
  <c r="Y4823" i="19"/>
  <c r="Z4823" i="19"/>
  <c r="AA4823" i="19"/>
  <c r="AB4823" i="19"/>
  <c r="AC4823" i="19"/>
  <c r="AD4823" i="19"/>
  <c r="Y4824" i="19"/>
  <c r="Z4824" i="19"/>
  <c r="AA4824" i="19"/>
  <c r="AB4824" i="19"/>
  <c r="AC4824" i="19"/>
  <c r="AD4824" i="19"/>
  <c r="Y4830" i="19"/>
  <c r="Z4830" i="19"/>
  <c r="AA4830" i="19"/>
  <c r="AB4830" i="19"/>
  <c r="AC4830" i="19"/>
  <c r="AD4830" i="19"/>
  <c r="Y4831" i="19"/>
  <c r="Z4831" i="19"/>
  <c r="AA4831" i="19"/>
  <c r="AB4831" i="19"/>
  <c r="AC4831" i="19"/>
  <c r="AD4831" i="19"/>
  <c r="Y4837" i="19"/>
  <c r="Z4837" i="19"/>
  <c r="AA4837" i="19"/>
  <c r="AB4837" i="19"/>
  <c r="AC4837" i="19"/>
  <c r="AD4837" i="19"/>
  <c r="Y4838" i="19"/>
  <c r="Z4838" i="19"/>
  <c r="AA4838" i="19"/>
  <c r="AB4838" i="19"/>
  <c r="AC4838" i="19"/>
  <c r="AD4838" i="19"/>
  <c r="Y4844" i="19"/>
  <c r="Z4844" i="19"/>
  <c r="AA4844" i="19"/>
  <c r="AB4844" i="19"/>
  <c r="AC4844" i="19"/>
  <c r="AD4844" i="19"/>
  <c r="Y4845" i="19"/>
  <c r="Z4845" i="19"/>
  <c r="AA4845" i="19"/>
  <c r="AB4845" i="19"/>
  <c r="AC4845" i="19"/>
  <c r="AD4845" i="19"/>
  <c r="Y4851" i="19"/>
  <c r="Z4851" i="19"/>
  <c r="AA4851" i="19"/>
  <c r="AB4851" i="19"/>
  <c r="AC4851" i="19"/>
  <c r="AD4851" i="19"/>
  <c r="Y4852" i="19"/>
  <c r="Z4852" i="19"/>
  <c r="AA4852" i="19"/>
  <c r="AB4852" i="19"/>
  <c r="AC4852" i="19"/>
  <c r="AD4852" i="19"/>
  <c r="Y4858" i="19"/>
  <c r="Z4858" i="19"/>
  <c r="AA4858" i="19"/>
  <c r="AB4858" i="19"/>
  <c r="AC4858" i="19"/>
  <c r="AD4858" i="19"/>
  <c r="Y4859" i="19"/>
  <c r="Z4859" i="19"/>
  <c r="AA4859" i="19"/>
  <c r="AB4859" i="19"/>
  <c r="AC4859" i="19"/>
  <c r="AD4859" i="19"/>
  <c r="Y4865" i="19"/>
  <c r="Z4865" i="19"/>
  <c r="AA4865" i="19"/>
  <c r="AB4865" i="19"/>
  <c r="AC4865" i="19"/>
  <c r="AD4865" i="19"/>
  <c r="Y4866" i="19"/>
  <c r="Z4866" i="19"/>
  <c r="AA4866" i="19"/>
  <c r="AB4866" i="19"/>
  <c r="AC4866" i="19"/>
  <c r="AD4866" i="19"/>
  <c r="Y4872" i="19"/>
  <c r="Z4872" i="19"/>
  <c r="AA4872" i="19"/>
  <c r="AB4872" i="19"/>
  <c r="AC4872" i="19"/>
  <c r="AD4872" i="19"/>
  <c r="Y4873" i="19"/>
  <c r="Z4873" i="19"/>
  <c r="AA4873" i="19"/>
  <c r="AB4873" i="19"/>
  <c r="AC4873" i="19"/>
  <c r="AD4873" i="19"/>
  <c r="Y4879" i="19"/>
  <c r="Z4879" i="19"/>
  <c r="AA4879" i="19"/>
  <c r="AB4879" i="19"/>
  <c r="AC4879" i="19"/>
  <c r="AD4879" i="19"/>
  <c r="Y4880" i="19"/>
  <c r="Z4880" i="19"/>
  <c r="AA4880" i="19"/>
  <c r="AB4880" i="19"/>
  <c r="AC4880" i="19"/>
  <c r="AD4880" i="19"/>
  <c r="Y4886" i="19"/>
  <c r="Z4886" i="19"/>
  <c r="AA4886" i="19"/>
  <c r="AB4886" i="19"/>
  <c r="AC4886" i="19"/>
  <c r="AD4886" i="19"/>
  <c r="Y4887" i="19"/>
  <c r="Z4887" i="19"/>
  <c r="AA4887" i="19"/>
  <c r="AB4887" i="19"/>
  <c r="AC4887" i="19"/>
  <c r="AD4887" i="19"/>
  <c r="Y4893" i="19"/>
  <c r="Z4893" i="19"/>
  <c r="AA4893" i="19"/>
  <c r="AB4893" i="19"/>
  <c r="AC4893" i="19"/>
  <c r="AD4893" i="19"/>
  <c r="Y4894" i="19"/>
  <c r="Z4894" i="19"/>
  <c r="AA4894" i="19"/>
  <c r="AB4894" i="19"/>
  <c r="AC4894" i="19"/>
  <c r="AD4894" i="19"/>
  <c r="Y4900" i="19"/>
  <c r="Z4900" i="19"/>
  <c r="AA4900" i="19"/>
  <c r="AB4900" i="19"/>
  <c r="AC4900" i="19"/>
  <c r="AD4900" i="19"/>
  <c r="Y4901" i="19"/>
  <c r="Z4901" i="19"/>
  <c r="AA4901" i="19"/>
  <c r="AB4901" i="19"/>
  <c r="AC4901" i="19"/>
  <c r="AD4901" i="19"/>
  <c r="Y4907" i="19"/>
  <c r="Z4907" i="19"/>
  <c r="AA4907" i="19"/>
  <c r="AB4907" i="19"/>
  <c r="AC4907" i="19"/>
  <c r="AD4907" i="19"/>
  <c r="Y4908" i="19"/>
  <c r="Z4908" i="19"/>
  <c r="AA4908" i="19"/>
  <c r="AB4908" i="19"/>
  <c r="AC4908" i="19"/>
  <c r="AD4908" i="19"/>
  <c r="Y4914" i="19"/>
  <c r="Z4914" i="19"/>
  <c r="AA4914" i="19"/>
  <c r="AB4914" i="19"/>
  <c r="AC4914" i="19"/>
  <c r="AD4914" i="19"/>
  <c r="Y4915" i="19"/>
  <c r="Z4915" i="19"/>
  <c r="AA4915" i="19"/>
  <c r="AB4915" i="19"/>
  <c r="AC4915" i="19"/>
  <c r="AD4915" i="19"/>
  <c r="Y4921" i="19"/>
  <c r="Z4921" i="19"/>
  <c r="AA4921" i="19"/>
  <c r="AB4921" i="19"/>
  <c r="AC4921" i="19"/>
  <c r="AD4921" i="19"/>
  <c r="Y4922" i="19"/>
  <c r="Z4922" i="19"/>
  <c r="AA4922" i="19"/>
  <c r="AB4922" i="19"/>
  <c r="AC4922" i="19"/>
  <c r="AD4922" i="19"/>
  <c r="Y4928" i="19"/>
  <c r="Z4928" i="19"/>
  <c r="AA4928" i="19"/>
  <c r="AB4928" i="19"/>
  <c r="AC4928" i="19"/>
  <c r="AD4928" i="19"/>
  <c r="Y4929" i="19"/>
  <c r="Z4929" i="19"/>
  <c r="AA4929" i="19"/>
  <c r="AB4929" i="19"/>
  <c r="AC4929" i="19"/>
  <c r="AD4929" i="19"/>
  <c r="Y4935" i="19"/>
  <c r="Z4935" i="19"/>
  <c r="AA4935" i="19"/>
  <c r="AB4935" i="19"/>
  <c r="AC4935" i="19"/>
  <c r="AD4935" i="19"/>
  <c r="Y4936" i="19"/>
  <c r="Z4936" i="19"/>
  <c r="AA4936" i="19"/>
  <c r="AB4936" i="19"/>
  <c r="AC4936" i="19"/>
  <c r="AD4936" i="19"/>
  <c r="Y4942" i="19"/>
  <c r="Z4942" i="19"/>
  <c r="AA4942" i="19"/>
  <c r="AB4942" i="19"/>
  <c r="AC4942" i="19"/>
  <c r="AD4942" i="19"/>
  <c r="Y4943" i="19"/>
  <c r="Z4943" i="19"/>
  <c r="AA4943" i="19"/>
  <c r="AB4943" i="19"/>
  <c r="AC4943" i="19"/>
  <c r="AD4943" i="19"/>
  <c r="Y4949" i="19"/>
  <c r="Z4949" i="19"/>
  <c r="AA4949" i="19"/>
  <c r="AB4949" i="19"/>
  <c r="AC4949" i="19"/>
  <c r="AD4949" i="19"/>
  <c r="Y4950" i="19"/>
  <c r="Z4950" i="19"/>
  <c r="AA4950" i="19"/>
  <c r="AB4950" i="19"/>
  <c r="AC4950" i="19"/>
  <c r="AD4950" i="19"/>
  <c r="Y4956" i="19"/>
  <c r="Z4956" i="19"/>
  <c r="AA4956" i="19"/>
  <c r="AB4956" i="19"/>
  <c r="AC4956" i="19"/>
  <c r="AD4956" i="19"/>
  <c r="Y4957" i="19"/>
  <c r="Z4957" i="19"/>
  <c r="AA4957" i="19"/>
  <c r="AB4957" i="19"/>
  <c r="AC4957" i="19"/>
  <c r="AD4957" i="19"/>
  <c r="Y4963" i="19"/>
  <c r="Z4963" i="19"/>
  <c r="AA4963" i="19"/>
  <c r="AB4963" i="19"/>
  <c r="AC4963" i="19"/>
  <c r="AD4963" i="19"/>
  <c r="Y4964" i="19"/>
  <c r="Z4964" i="19"/>
  <c r="AA4964" i="19"/>
  <c r="AB4964" i="19"/>
  <c r="AC4964" i="19"/>
  <c r="AD4964" i="19"/>
  <c r="Y4970" i="19"/>
  <c r="Z4970" i="19"/>
  <c r="AA4970" i="19"/>
  <c r="AB4970" i="19"/>
  <c r="AC4970" i="19"/>
  <c r="AD4970" i="19"/>
  <c r="Y4971" i="19"/>
  <c r="Z4971" i="19"/>
  <c r="AA4971" i="19"/>
  <c r="AB4971" i="19"/>
  <c r="AC4971" i="19"/>
  <c r="AD4971" i="19"/>
  <c r="Y4977" i="19"/>
  <c r="Z4977" i="19"/>
  <c r="AA4977" i="19"/>
  <c r="AB4977" i="19"/>
  <c r="AC4977" i="19"/>
  <c r="AD4977" i="19"/>
  <c r="Y4978" i="19"/>
  <c r="Z4978" i="19"/>
  <c r="AA4978" i="19"/>
  <c r="AB4978" i="19"/>
  <c r="AC4978" i="19"/>
  <c r="AD4978" i="19"/>
  <c r="Y4984" i="19"/>
  <c r="Z4984" i="19"/>
  <c r="AA4984" i="19"/>
  <c r="AB4984" i="19"/>
  <c r="AC4984" i="19"/>
  <c r="AD4984" i="19"/>
  <c r="Y4985" i="19"/>
  <c r="Z4985" i="19"/>
  <c r="AA4985" i="19"/>
  <c r="AB4985" i="19"/>
  <c r="AC4985" i="19"/>
  <c r="AD4985" i="19"/>
  <c r="Y4991" i="19"/>
  <c r="Z4991" i="19"/>
  <c r="AA4991" i="19"/>
  <c r="AB4991" i="19"/>
  <c r="AC4991" i="19"/>
  <c r="AD4991" i="19"/>
  <c r="Y4992" i="19"/>
  <c r="Z4992" i="19"/>
  <c r="AA4992" i="19"/>
  <c r="AB4992" i="19"/>
  <c r="AC4992" i="19"/>
  <c r="AD4992" i="19"/>
  <c r="Y4998" i="19"/>
  <c r="Z4998" i="19"/>
  <c r="AA4998" i="19"/>
  <c r="AB4998" i="19"/>
  <c r="AC4998" i="19"/>
  <c r="AD4998" i="19"/>
  <c r="Y4999" i="19"/>
  <c r="Z4999" i="19"/>
  <c r="AA4999" i="19"/>
  <c r="AB4999" i="19"/>
  <c r="AC4999" i="19"/>
  <c r="AD4999" i="19"/>
  <c r="Y5005" i="19"/>
  <c r="Z5005" i="19"/>
  <c r="AA5005" i="19"/>
  <c r="AB5005" i="19"/>
  <c r="AC5005" i="19"/>
  <c r="AD5005" i="19"/>
  <c r="Y5006" i="19"/>
  <c r="Z5006" i="19"/>
  <c r="AA5006" i="19"/>
  <c r="AB5006" i="19"/>
  <c r="AC5006" i="19"/>
  <c r="AD5006" i="19"/>
  <c r="Y5012" i="19"/>
  <c r="Z5012" i="19"/>
  <c r="AA5012" i="19"/>
  <c r="AB5012" i="19"/>
  <c r="AC5012" i="19"/>
  <c r="AD5012" i="19"/>
  <c r="Y5013" i="19"/>
  <c r="Z5013" i="19"/>
  <c r="AA5013" i="19"/>
  <c r="AB5013" i="19"/>
  <c r="AC5013" i="19"/>
  <c r="AD5013" i="19"/>
  <c r="Y5019" i="19"/>
  <c r="Z5019" i="19"/>
  <c r="AA5019" i="19"/>
  <c r="AB5019" i="19"/>
  <c r="AC5019" i="19"/>
  <c r="AD5019" i="19"/>
  <c r="Y5020" i="19"/>
  <c r="Z5020" i="19"/>
  <c r="AA5020" i="19"/>
  <c r="AB5020" i="19"/>
  <c r="AC5020" i="19"/>
  <c r="AD5020" i="19"/>
  <c r="Y5026" i="19"/>
  <c r="Z5026" i="19"/>
  <c r="AA5026" i="19"/>
  <c r="AB5026" i="19"/>
  <c r="AC5026" i="19"/>
  <c r="AD5026" i="19"/>
  <c r="Y5027" i="19"/>
  <c r="Z5027" i="19"/>
  <c r="AA5027" i="19"/>
  <c r="AB5027" i="19"/>
  <c r="AC5027" i="19"/>
  <c r="AD5027" i="19"/>
  <c r="Y5033" i="19"/>
  <c r="Z5033" i="19"/>
  <c r="AA5033" i="19"/>
  <c r="AB5033" i="19"/>
  <c r="AC5033" i="19"/>
  <c r="AD5033" i="19"/>
  <c r="Y5034" i="19"/>
  <c r="Z5034" i="19"/>
  <c r="AA5034" i="19"/>
  <c r="AB5034" i="19"/>
  <c r="AC5034" i="19"/>
  <c r="AD5034" i="19"/>
  <c r="Y5040" i="19"/>
  <c r="Z5040" i="19"/>
  <c r="AA5040" i="19"/>
  <c r="AB5040" i="19"/>
  <c r="AC5040" i="19"/>
  <c r="AD5040" i="19"/>
  <c r="Y5041" i="19"/>
  <c r="Z5041" i="19"/>
  <c r="AA5041" i="19"/>
  <c r="AB5041" i="19"/>
  <c r="AC5041" i="19"/>
  <c r="AD5041" i="19"/>
  <c r="Y5047" i="19"/>
  <c r="Z5047" i="19"/>
  <c r="AA5047" i="19"/>
  <c r="AB5047" i="19"/>
  <c r="AC5047" i="19"/>
  <c r="AD5047" i="19"/>
  <c r="Y5048" i="19"/>
  <c r="Z5048" i="19"/>
  <c r="AA5048" i="19"/>
  <c r="AB5048" i="19"/>
  <c r="AC5048" i="19"/>
  <c r="AD5048" i="19"/>
  <c r="Y5054" i="19"/>
  <c r="Z5054" i="19"/>
  <c r="AA5054" i="19"/>
  <c r="AB5054" i="19"/>
  <c r="AC5054" i="19"/>
  <c r="AD5054" i="19"/>
  <c r="Y5055" i="19"/>
  <c r="Z5055" i="19"/>
  <c r="AA5055" i="19"/>
  <c r="AB5055" i="19"/>
  <c r="AC5055" i="19"/>
  <c r="AD5055" i="19"/>
  <c r="Y5061" i="19"/>
  <c r="Z5061" i="19"/>
  <c r="AA5061" i="19"/>
  <c r="AB5061" i="19"/>
  <c r="AC5061" i="19"/>
  <c r="AD5061" i="19"/>
  <c r="Y5062" i="19"/>
  <c r="Z5062" i="19"/>
  <c r="AA5062" i="19"/>
  <c r="AB5062" i="19"/>
  <c r="AC5062" i="19"/>
  <c r="AD5062" i="19"/>
  <c r="Y5068" i="19"/>
  <c r="Z5068" i="19"/>
  <c r="AA5068" i="19"/>
  <c r="AB5068" i="19"/>
  <c r="AC5068" i="19"/>
  <c r="AD5068" i="19"/>
  <c r="Y5069" i="19"/>
  <c r="Z5069" i="19"/>
  <c r="AA5069" i="19"/>
  <c r="AB5069" i="19"/>
  <c r="AC5069" i="19"/>
  <c r="AD5069" i="19"/>
  <c r="Y5075" i="19"/>
  <c r="Z5075" i="19"/>
  <c r="AA5075" i="19"/>
  <c r="AB5075" i="19"/>
  <c r="AC5075" i="19"/>
  <c r="AD5075" i="19"/>
  <c r="Y5076" i="19"/>
  <c r="Z5076" i="19"/>
  <c r="AA5076" i="19"/>
  <c r="AB5076" i="19"/>
  <c r="AC5076" i="19"/>
  <c r="AD5076" i="19"/>
  <c r="Y5082" i="19"/>
  <c r="Z5082" i="19"/>
  <c r="AA5082" i="19"/>
  <c r="AB5082" i="19"/>
  <c r="AC5082" i="19"/>
  <c r="AD5082" i="19"/>
  <c r="Y5083" i="19"/>
  <c r="Z5083" i="19"/>
  <c r="AA5083" i="19"/>
  <c r="AB5083" i="19"/>
  <c r="AC5083" i="19"/>
  <c r="AD5083" i="19"/>
  <c r="Y5089" i="19"/>
  <c r="Z5089" i="19"/>
  <c r="AA5089" i="19"/>
  <c r="AB5089" i="19"/>
  <c r="AC5089" i="19"/>
  <c r="AD5089" i="19"/>
  <c r="Y5090" i="19"/>
  <c r="Z5090" i="19"/>
  <c r="AA5090" i="19"/>
  <c r="AB5090" i="19"/>
  <c r="AC5090" i="19"/>
  <c r="AD5090" i="19"/>
  <c r="Y5096" i="19"/>
  <c r="Z5096" i="19"/>
  <c r="AA5096" i="19"/>
  <c r="AB5096" i="19"/>
  <c r="AC5096" i="19"/>
  <c r="AD5096" i="19"/>
  <c r="Y5097" i="19"/>
  <c r="Z5097" i="19"/>
  <c r="AA5097" i="19"/>
  <c r="AB5097" i="19"/>
  <c r="AC5097" i="19"/>
  <c r="AD5097" i="19"/>
  <c r="Y5103" i="19"/>
  <c r="Z5103" i="19"/>
  <c r="AA5103" i="19"/>
  <c r="AB5103" i="19"/>
  <c r="AC5103" i="19"/>
  <c r="AD5103" i="19"/>
  <c r="Y5104" i="19"/>
  <c r="Z5104" i="19"/>
  <c r="AA5104" i="19"/>
  <c r="AB5104" i="19"/>
  <c r="AC5104" i="19"/>
  <c r="AD5104" i="19"/>
  <c r="Y5110" i="19"/>
  <c r="Z5110" i="19"/>
  <c r="AA5110" i="19"/>
  <c r="AB5110" i="19"/>
  <c r="AC5110" i="19"/>
  <c r="AD5110" i="19"/>
  <c r="Y5111" i="19"/>
  <c r="Z5111" i="19"/>
  <c r="AA5111" i="19"/>
  <c r="AB5111" i="19"/>
  <c r="AC5111" i="19"/>
  <c r="AD5111" i="19"/>
  <c r="Y5117" i="19"/>
  <c r="Z5117" i="19"/>
  <c r="AA5117" i="19"/>
  <c r="AB5117" i="19"/>
  <c r="AC5117" i="19"/>
  <c r="AD5117" i="19"/>
  <c r="Y5118" i="19"/>
  <c r="Z5118" i="19"/>
  <c r="AA5118" i="19"/>
  <c r="AB5118" i="19"/>
  <c r="AC5118" i="19"/>
  <c r="AD5118" i="19"/>
  <c r="Y5124" i="19"/>
  <c r="Z5124" i="19"/>
  <c r="AA5124" i="19"/>
  <c r="AB5124" i="19"/>
  <c r="AC5124" i="19"/>
  <c r="AD5124" i="19"/>
  <c r="Y5125" i="19"/>
  <c r="Z5125" i="19"/>
  <c r="AA5125" i="19"/>
  <c r="AB5125" i="19"/>
  <c r="AC5125" i="19"/>
  <c r="AD5125" i="19"/>
  <c r="Y5131" i="19"/>
  <c r="Z5131" i="19"/>
  <c r="AA5131" i="19"/>
  <c r="AB5131" i="19"/>
  <c r="AC5131" i="19"/>
  <c r="AD5131" i="19"/>
  <c r="Y5132" i="19"/>
  <c r="Z5132" i="19"/>
  <c r="AA5132" i="19"/>
  <c r="AB5132" i="19"/>
  <c r="AC5132" i="19"/>
  <c r="AD5132" i="19"/>
  <c r="Y5138" i="19"/>
  <c r="Z5138" i="19"/>
  <c r="AA5138" i="19"/>
  <c r="AB5138" i="19"/>
  <c r="AC5138" i="19"/>
  <c r="AD5138" i="19"/>
  <c r="Y5139" i="19"/>
  <c r="Z5139" i="19"/>
  <c r="AA5139" i="19"/>
  <c r="AB5139" i="19"/>
  <c r="AC5139" i="19"/>
  <c r="AD5139" i="19"/>
  <c r="Y5145" i="19"/>
  <c r="Z5145" i="19"/>
  <c r="AA5145" i="19"/>
  <c r="AB5145" i="19"/>
  <c r="AC5145" i="19"/>
  <c r="AD5145" i="19"/>
  <c r="Y5146" i="19"/>
  <c r="Z5146" i="19"/>
  <c r="AA5146" i="19"/>
  <c r="AB5146" i="19"/>
  <c r="AC5146" i="19"/>
  <c r="AD5146" i="19"/>
  <c r="Y5152" i="19"/>
  <c r="Z5152" i="19"/>
  <c r="AA5152" i="19"/>
  <c r="AB5152" i="19"/>
  <c r="AC5152" i="19"/>
  <c r="AD5152" i="19"/>
  <c r="Y5153" i="19"/>
  <c r="Z5153" i="19"/>
  <c r="AA5153" i="19"/>
  <c r="AB5153" i="19"/>
  <c r="AC5153" i="19"/>
  <c r="AD5153" i="19"/>
  <c r="Y5159" i="19"/>
  <c r="Z5159" i="19"/>
  <c r="AA5159" i="19"/>
  <c r="AB5159" i="19"/>
  <c r="AC5159" i="19"/>
  <c r="AD5159" i="19"/>
  <c r="Y5160" i="19"/>
  <c r="Z5160" i="19"/>
  <c r="AA5160" i="19"/>
  <c r="AB5160" i="19"/>
  <c r="AC5160" i="19"/>
  <c r="AD5160" i="19"/>
  <c r="Y5166" i="19"/>
  <c r="Z5166" i="19"/>
  <c r="AA5166" i="19"/>
  <c r="AB5166" i="19"/>
  <c r="AC5166" i="19"/>
  <c r="AD5166" i="19"/>
  <c r="Y5167" i="19"/>
  <c r="Z5167" i="19"/>
  <c r="AA5167" i="19"/>
  <c r="AB5167" i="19"/>
  <c r="AC5167" i="19"/>
  <c r="AD5167" i="19"/>
  <c r="Y5173" i="19"/>
  <c r="Z5173" i="19"/>
  <c r="AA5173" i="19"/>
  <c r="AB5173" i="19"/>
  <c r="AC5173" i="19"/>
  <c r="AD5173" i="19"/>
  <c r="Y5174" i="19"/>
  <c r="Z5174" i="19"/>
  <c r="AA5174" i="19"/>
  <c r="AB5174" i="19"/>
  <c r="AC5174" i="19"/>
  <c r="AD5174" i="19"/>
  <c r="Y5180" i="19"/>
  <c r="Z5180" i="19"/>
  <c r="AA5180" i="19"/>
  <c r="AB5180" i="19"/>
  <c r="AC5180" i="19"/>
  <c r="AD5180" i="19"/>
  <c r="Y5181" i="19"/>
  <c r="Z5181" i="19"/>
  <c r="AA5181" i="19"/>
  <c r="AB5181" i="19"/>
  <c r="AC5181" i="19"/>
  <c r="AD5181" i="19"/>
  <c r="Y5187" i="19"/>
  <c r="Z5187" i="19"/>
  <c r="AA5187" i="19"/>
  <c r="AB5187" i="19"/>
  <c r="AC5187" i="19"/>
  <c r="AD5187" i="19"/>
  <c r="Y5188" i="19"/>
  <c r="Z5188" i="19"/>
  <c r="AA5188" i="19"/>
  <c r="AB5188" i="19"/>
  <c r="AC5188" i="19"/>
  <c r="AD5188" i="19"/>
  <c r="Y5194" i="19"/>
  <c r="Z5194" i="19"/>
  <c r="AA5194" i="19"/>
  <c r="AB5194" i="19"/>
  <c r="AC5194" i="19"/>
  <c r="AD5194" i="19"/>
  <c r="Y5195" i="19"/>
  <c r="Z5195" i="19"/>
  <c r="AA5195" i="19"/>
  <c r="AB5195" i="19"/>
  <c r="AC5195" i="19"/>
  <c r="AD5195" i="19"/>
  <c r="Y5201" i="19"/>
  <c r="Z5201" i="19"/>
  <c r="AA5201" i="19"/>
  <c r="AB5201" i="19"/>
  <c r="AC5201" i="19"/>
  <c r="AD5201" i="19"/>
  <c r="Y5202" i="19"/>
  <c r="Z5202" i="19"/>
  <c r="AA5202" i="19"/>
  <c r="AB5202" i="19"/>
  <c r="AC5202" i="19"/>
  <c r="AD5202" i="19"/>
  <c r="Y5208" i="19"/>
  <c r="Z5208" i="19"/>
  <c r="AA5208" i="19"/>
  <c r="AB5208" i="19"/>
  <c r="AC5208" i="19"/>
  <c r="AD5208" i="19"/>
  <c r="Y5209" i="19"/>
  <c r="Z5209" i="19"/>
  <c r="AA5209" i="19"/>
  <c r="AB5209" i="19"/>
  <c r="AC5209" i="19"/>
  <c r="AD5209" i="19"/>
  <c r="Y5215" i="19"/>
  <c r="Z5215" i="19"/>
  <c r="AA5215" i="19"/>
  <c r="AB5215" i="19"/>
  <c r="AC5215" i="19"/>
  <c r="AD5215" i="19"/>
  <c r="Y5216" i="19"/>
  <c r="Z5216" i="19"/>
  <c r="AA5216" i="19"/>
  <c r="AB5216" i="19"/>
  <c r="AC5216" i="19"/>
  <c r="AD5216" i="19"/>
  <c r="Y5222" i="19"/>
  <c r="Z5222" i="19"/>
  <c r="AA5222" i="19"/>
  <c r="AB5222" i="19"/>
  <c r="AC5222" i="19"/>
  <c r="AD5222" i="19"/>
  <c r="Y5223" i="19"/>
  <c r="Z5223" i="19"/>
  <c r="AA5223" i="19"/>
  <c r="AB5223" i="19"/>
  <c r="AC5223" i="19"/>
  <c r="AD5223" i="19"/>
  <c r="Y5229" i="19"/>
  <c r="Z5229" i="19"/>
  <c r="AA5229" i="19"/>
  <c r="AB5229" i="19"/>
  <c r="AC5229" i="19"/>
  <c r="AD5229" i="19"/>
  <c r="Y5230" i="19"/>
  <c r="Z5230" i="19"/>
  <c r="AA5230" i="19"/>
  <c r="AB5230" i="19"/>
  <c r="AC5230" i="19"/>
  <c r="AD5230" i="19"/>
  <c r="Y5236" i="19"/>
  <c r="Z5236" i="19"/>
  <c r="AA5236" i="19"/>
  <c r="AB5236" i="19"/>
  <c r="AC5236" i="19"/>
  <c r="AD5236" i="19"/>
  <c r="Y5237" i="19"/>
  <c r="Z5237" i="19"/>
  <c r="AA5237" i="19"/>
  <c r="AB5237" i="19"/>
  <c r="AC5237" i="19"/>
  <c r="AD5237" i="19"/>
  <c r="Y5243" i="19"/>
  <c r="Z5243" i="19"/>
  <c r="AA5243" i="19"/>
  <c r="AB5243" i="19"/>
  <c r="AC5243" i="19"/>
  <c r="AD5243" i="19"/>
  <c r="Y5244" i="19"/>
  <c r="Z5244" i="19"/>
  <c r="AA5244" i="19"/>
  <c r="AB5244" i="19"/>
  <c r="AC5244" i="19"/>
  <c r="AD5244" i="19"/>
  <c r="Y5250" i="19"/>
  <c r="Z5250" i="19"/>
  <c r="AA5250" i="19"/>
  <c r="AB5250" i="19"/>
  <c r="AC5250" i="19"/>
  <c r="AD5250" i="19"/>
  <c r="Y5251" i="19"/>
  <c r="Z5251" i="19"/>
  <c r="AA5251" i="19"/>
  <c r="AB5251" i="19"/>
  <c r="AC5251" i="19"/>
  <c r="AD5251" i="19"/>
  <c r="Y5257" i="19"/>
  <c r="Z5257" i="19"/>
  <c r="AA5257" i="19"/>
  <c r="AB5257" i="19"/>
  <c r="AC5257" i="19"/>
  <c r="AD5257" i="19"/>
  <c r="Y5258" i="19"/>
  <c r="Z5258" i="19"/>
  <c r="AA5258" i="19"/>
  <c r="AB5258" i="19"/>
  <c r="AC5258" i="19"/>
  <c r="AD5258" i="19"/>
  <c r="Y5264" i="19"/>
  <c r="Z5264" i="19"/>
  <c r="AA5264" i="19"/>
  <c r="AB5264" i="19"/>
  <c r="AC5264" i="19"/>
  <c r="AD5264" i="19"/>
  <c r="Y5265" i="19"/>
  <c r="Z5265" i="19"/>
  <c r="AA5265" i="19"/>
  <c r="AB5265" i="19"/>
  <c r="AC5265" i="19"/>
  <c r="AD5265" i="19"/>
  <c r="Y5271" i="19"/>
  <c r="Z5271" i="19"/>
  <c r="AA5271" i="19"/>
  <c r="AB5271" i="19"/>
  <c r="AC5271" i="19"/>
  <c r="AD5271" i="19"/>
  <c r="Y5272" i="19"/>
  <c r="Z5272" i="19"/>
  <c r="AA5272" i="19"/>
  <c r="AB5272" i="19"/>
  <c r="AC5272" i="19"/>
  <c r="AD5272" i="19"/>
  <c r="Y5278" i="19"/>
  <c r="Z5278" i="19"/>
  <c r="AA5278" i="19"/>
  <c r="AB5278" i="19"/>
  <c r="AC5278" i="19"/>
  <c r="AD5278" i="19"/>
  <c r="Y5279" i="19"/>
  <c r="Z5279" i="19"/>
  <c r="AA5279" i="19"/>
  <c r="AB5279" i="19"/>
  <c r="AC5279" i="19"/>
  <c r="AD5279" i="19"/>
  <c r="Y5285" i="19"/>
  <c r="Z5285" i="19"/>
  <c r="AA5285" i="19"/>
  <c r="AB5285" i="19"/>
  <c r="AC5285" i="19"/>
  <c r="AD5285" i="19"/>
  <c r="Y5286" i="19"/>
  <c r="Z5286" i="19"/>
  <c r="AA5286" i="19"/>
  <c r="AB5286" i="19"/>
  <c r="AC5286" i="19"/>
  <c r="AD5286" i="19"/>
  <c r="Y5292" i="19"/>
  <c r="Z5292" i="19"/>
  <c r="AA5292" i="19"/>
  <c r="AB5292" i="19"/>
  <c r="AC5292" i="19"/>
  <c r="AD5292" i="19"/>
  <c r="Y5293" i="19"/>
  <c r="Z5293" i="19"/>
  <c r="AA5293" i="19"/>
  <c r="AB5293" i="19"/>
  <c r="AC5293" i="19"/>
  <c r="AD5293" i="19"/>
  <c r="Y5299" i="19"/>
  <c r="Z5299" i="19"/>
  <c r="AA5299" i="19"/>
  <c r="AB5299" i="19"/>
  <c r="AC5299" i="19"/>
  <c r="AD5299" i="19"/>
  <c r="Y5300" i="19"/>
  <c r="Z5300" i="19"/>
  <c r="AA5300" i="19"/>
  <c r="AB5300" i="19"/>
  <c r="AC5300" i="19"/>
  <c r="AD5300" i="19"/>
  <c r="Y5306" i="19"/>
  <c r="Z5306" i="19"/>
  <c r="AA5306" i="19"/>
  <c r="AB5306" i="19"/>
  <c r="AC5306" i="19"/>
  <c r="AD5306" i="19"/>
  <c r="Y5307" i="19"/>
  <c r="Z5307" i="19"/>
  <c r="AA5307" i="19"/>
  <c r="AB5307" i="19"/>
  <c r="AC5307" i="19"/>
  <c r="AD5307" i="19"/>
  <c r="Y5313" i="19"/>
  <c r="Z5313" i="19"/>
  <c r="AA5313" i="19"/>
  <c r="AB5313" i="19"/>
  <c r="AC5313" i="19"/>
  <c r="AD5313" i="19"/>
  <c r="Y5314" i="19"/>
  <c r="Z5314" i="19"/>
  <c r="AA5314" i="19"/>
  <c r="AB5314" i="19"/>
  <c r="AC5314" i="19"/>
  <c r="AD5314" i="19"/>
  <c r="Y5320" i="19"/>
  <c r="Z5320" i="19"/>
  <c r="AA5320" i="19"/>
  <c r="AB5320" i="19"/>
  <c r="AC5320" i="19"/>
  <c r="AD5320" i="19"/>
  <c r="Y5321" i="19"/>
  <c r="Z5321" i="19"/>
  <c r="AA5321" i="19"/>
  <c r="AB5321" i="19"/>
  <c r="AC5321" i="19"/>
  <c r="AD5321" i="19"/>
  <c r="Y5327" i="19"/>
  <c r="Z5327" i="19"/>
  <c r="AA5327" i="19"/>
  <c r="AB5327" i="19"/>
  <c r="AC5327" i="19"/>
  <c r="AD5327" i="19"/>
  <c r="Y5328" i="19"/>
  <c r="Z5328" i="19"/>
  <c r="AA5328" i="19"/>
  <c r="AB5328" i="19"/>
  <c r="AC5328" i="19"/>
  <c r="AD5328" i="19"/>
  <c r="Y5334" i="19"/>
  <c r="Z5334" i="19"/>
  <c r="AA5334" i="19"/>
  <c r="AB5334" i="19"/>
  <c r="AC5334" i="19"/>
  <c r="AD5334" i="19"/>
  <c r="Y5335" i="19"/>
  <c r="Z5335" i="19"/>
  <c r="AA5335" i="19"/>
  <c r="AB5335" i="19"/>
  <c r="AC5335" i="19"/>
  <c r="AD5335" i="19"/>
  <c r="Y5341" i="19"/>
  <c r="Z5341" i="19"/>
  <c r="AA5341" i="19"/>
  <c r="AB5341" i="19"/>
  <c r="AC5341" i="19"/>
  <c r="AD5341" i="19"/>
  <c r="Y5342" i="19"/>
  <c r="Z5342" i="19"/>
  <c r="AA5342" i="19"/>
  <c r="AB5342" i="19"/>
  <c r="AC5342" i="19"/>
  <c r="AD5342" i="19"/>
  <c r="Y5348" i="19"/>
  <c r="Z5348" i="19"/>
  <c r="AA5348" i="19"/>
  <c r="AB5348" i="19"/>
  <c r="AC5348" i="19"/>
  <c r="AD5348" i="19"/>
  <c r="Y5349" i="19"/>
  <c r="Z5349" i="19"/>
  <c r="AA5349" i="19"/>
  <c r="AB5349" i="19"/>
  <c r="AC5349" i="19"/>
  <c r="AD5349" i="19"/>
  <c r="Y5355" i="19"/>
  <c r="Z5355" i="19"/>
  <c r="AA5355" i="19"/>
  <c r="AB5355" i="19"/>
  <c r="AC5355" i="19"/>
  <c r="AD5355" i="19"/>
  <c r="Y5356" i="19"/>
  <c r="Z5356" i="19"/>
  <c r="AA5356" i="19"/>
  <c r="AB5356" i="19"/>
  <c r="AC5356" i="19"/>
  <c r="AD5356" i="19"/>
  <c r="Y5362" i="19"/>
  <c r="Z5362" i="19"/>
  <c r="AA5362" i="19"/>
  <c r="AB5362" i="19"/>
  <c r="AC5362" i="19"/>
  <c r="AD5362" i="19"/>
  <c r="Y5363" i="19"/>
  <c r="Z5363" i="19"/>
  <c r="AA5363" i="19"/>
  <c r="AB5363" i="19"/>
  <c r="AC5363" i="19"/>
  <c r="AD5363" i="19"/>
  <c r="Y5369" i="19"/>
  <c r="Z5369" i="19"/>
  <c r="AA5369" i="19"/>
  <c r="AB5369" i="19"/>
  <c r="AC5369" i="19"/>
  <c r="AD5369" i="19"/>
  <c r="Y5370" i="19"/>
  <c r="Z5370" i="19"/>
  <c r="AA5370" i="19"/>
  <c r="AB5370" i="19"/>
  <c r="AC5370" i="19"/>
  <c r="AD5370" i="19"/>
  <c r="Y5376" i="19"/>
  <c r="Z5376" i="19"/>
  <c r="AA5376" i="19"/>
  <c r="AB5376" i="19"/>
  <c r="AC5376" i="19"/>
  <c r="AD5376" i="19"/>
  <c r="Y5377" i="19"/>
  <c r="Z5377" i="19"/>
  <c r="AA5377" i="19"/>
  <c r="AB5377" i="19"/>
  <c r="AC5377" i="19"/>
  <c r="AD5377" i="19"/>
  <c r="Y5383" i="19"/>
  <c r="Z5383" i="19"/>
  <c r="AA5383" i="19"/>
  <c r="AB5383" i="19"/>
  <c r="AC5383" i="19"/>
  <c r="AD5383" i="19"/>
  <c r="Y5384" i="19"/>
  <c r="Z5384" i="19"/>
  <c r="AA5384" i="19"/>
  <c r="AB5384" i="19"/>
  <c r="AC5384" i="19"/>
  <c r="AD5384" i="19"/>
  <c r="Y5390" i="19"/>
  <c r="Z5390" i="19"/>
  <c r="AA5390" i="19"/>
  <c r="AB5390" i="19"/>
  <c r="AC5390" i="19"/>
  <c r="AD5390" i="19"/>
  <c r="Y5391" i="19"/>
  <c r="Z5391" i="19"/>
  <c r="AA5391" i="19"/>
  <c r="AB5391" i="19"/>
  <c r="AC5391" i="19"/>
  <c r="AD5391" i="19"/>
  <c r="Y5397" i="19"/>
  <c r="Z5397" i="19"/>
  <c r="AA5397" i="19"/>
  <c r="AB5397" i="19"/>
  <c r="AC5397" i="19"/>
  <c r="AD5397" i="19"/>
  <c r="Y5398" i="19"/>
  <c r="Z5398" i="19"/>
  <c r="AA5398" i="19"/>
  <c r="AB5398" i="19"/>
  <c r="AC5398" i="19"/>
  <c r="AD5398" i="19"/>
  <c r="Y5404" i="19"/>
  <c r="Z5404" i="19"/>
  <c r="AA5404" i="19"/>
  <c r="AB5404" i="19"/>
  <c r="AC5404" i="19"/>
  <c r="AD5404" i="19"/>
  <c r="Y5405" i="19"/>
  <c r="Z5405" i="19"/>
  <c r="AA5405" i="19"/>
  <c r="AB5405" i="19"/>
  <c r="AC5405" i="19"/>
  <c r="AD5405" i="19"/>
  <c r="Y5411" i="19"/>
  <c r="Z5411" i="19"/>
  <c r="AA5411" i="19"/>
  <c r="AB5411" i="19"/>
  <c r="AC5411" i="19"/>
  <c r="AD5411" i="19"/>
  <c r="Y5412" i="19"/>
  <c r="Z5412" i="19"/>
  <c r="AA5412" i="19"/>
  <c r="AB5412" i="19"/>
  <c r="AC5412" i="19"/>
  <c r="AD5412" i="19"/>
  <c r="Y5418" i="19"/>
  <c r="Z5418" i="19"/>
  <c r="AA5418" i="19"/>
  <c r="AB5418" i="19"/>
  <c r="AC5418" i="19"/>
  <c r="AD5418" i="19"/>
  <c r="Y5419" i="19"/>
  <c r="Z5419" i="19"/>
  <c r="AA5419" i="19"/>
  <c r="AB5419" i="19"/>
  <c r="AC5419" i="19"/>
  <c r="AD5419" i="19"/>
  <c r="Y5425" i="19"/>
  <c r="Z5425" i="19"/>
  <c r="AA5425" i="19"/>
  <c r="AB5425" i="19"/>
  <c r="AC5425" i="19"/>
  <c r="AD5425" i="19"/>
  <c r="Y5426" i="19"/>
  <c r="Z5426" i="19"/>
  <c r="AA5426" i="19"/>
  <c r="AB5426" i="19"/>
  <c r="AC5426" i="19"/>
  <c r="AD5426" i="19"/>
  <c r="Y5432" i="19"/>
  <c r="Z5432" i="19"/>
  <c r="AA5432" i="19"/>
  <c r="AB5432" i="19"/>
  <c r="AC5432" i="19"/>
  <c r="AD5432" i="19"/>
  <c r="Y5433" i="19"/>
  <c r="Z5433" i="19"/>
  <c r="AA5433" i="19"/>
  <c r="AB5433" i="19"/>
  <c r="AC5433" i="19"/>
  <c r="AD5433" i="19"/>
  <c r="Y5439" i="19"/>
  <c r="Z5439" i="19"/>
  <c r="AA5439" i="19"/>
  <c r="AB5439" i="19"/>
  <c r="AC5439" i="19"/>
  <c r="AD5439" i="19"/>
  <c r="Y5440" i="19"/>
  <c r="Z5440" i="19"/>
  <c r="AA5440" i="19"/>
  <c r="AB5440" i="19"/>
  <c r="AC5440" i="19"/>
  <c r="AD5440" i="19"/>
  <c r="Y5446" i="19"/>
  <c r="Z5446" i="19"/>
  <c r="AA5446" i="19"/>
  <c r="AB5446" i="19"/>
  <c r="AC5446" i="19"/>
  <c r="AD5446" i="19"/>
  <c r="Y5447" i="19"/>
  <c r="Z5447" i="19"/>
  <c r="AA5447" i="19"/>
  <c r="AB5447" i="19"/>
  <c r="AC5447" i="19"/>
  <c r="AD5447" i="19"/>
  <c r="Y5453" i="19"/>
  <c r="Z5453" i="19"/>
  <c r="AA5453" i="19"/>
  <c r="AB5453" i="19"/>
  <c r="AC5453" i="19"/>
  <c r="AD5453" i="19"/>
  <c r="Y5454" i="19"/>
  <c r="Z5454" i="19"/>
  <c r="AA5454" i="19"/>
  <c r="AB5454" i="19"/>
  <c r="AC5454" i="19"/>
  <c r="AD5454" i="19"/>
  <c r="Y5460" i="19"/>
  <c r="Z5460" i="19"/>
  <c r="AA5460" i="19"/>
  <c r="AB5460" i="19"/>
  <c r="AC5460" i="19"/>
  <c r="AD5460" i="19"/>
  <c r="Y5461" i="19"/>
  <c r="Z5461" i="19"/>
  <c r="AA5461" i="19"/>
  <c r="AB5461" i="19"/>
  <c r="AC5461" i="19"/>
  <c r="AD5461" i="19"/>
  <c r="Y5467" i="19"/>
  <c r="Z5467" i="19"/>
  <c r="AA5467" i="19"/>
  <c r="AB5467" i="19"/>
  <c r="AC5467" i="19"/>
  <c r="AD5467" i="19"/>
  <c r="Y5468" i="19"/>
  <c r="Z5468" i="19"/>
  <c r="AA5468" i="19"/>
  <c r="AB5468" i="19"/>
  <c r="AC5468" i="19"/>
  <c r="AD5468" i="19"/>
  <c r="Y5474" i="19"/>
  <c r="Z5474" i="19"/>
  <c r="AA5474" i="19"/>
  <c r="AB5474" i="19"/>
  <c r="AC5474" i="19"/>
  <c r="AD5474" i="19"/>
  <c r="Y5475" i="19"/>
  <c r="Z5475" i="19"/>
  <c r="AA5475" i="19"/>
  <c r="AB5475" i="19"/>
  <c r="AC5475" i="19"/>
  <c r="AD5475" i="19"/>
  <c r="Y5481" i="19"/>
  <c r="Z5481" i="19"/>
  <c r="AA5481" i="19"/>
  <c r="AB5481" i="19"/>
  <c r="AC5481" i="19"/>
  <c r="AD5481" i="19"/>
  <c r="Y5482" i="19"/>
  <c r="Z5482" i="19"/>
  <c r="AA5482" i="19"/>
  <c r="AB5482" i="19"/>
  <c r="AC5482" i="19"/>
  <c r="AD5482" i="19"/>
  <c r="Y5488" i="19"/>
  <c r="Z5488" i="19"/>
  <c r="AA5488" i="19"/>
  <c r="AB5488" i="19"/>
  <c r="AC5488" i="19"/>
  <c r="AD5488" i="19"/>
  <c r="Y5489" i="19"/>
  <c r="Z5489" i="19"/>
  <c r="AA5489" i="19"/>
  <c r="AB5489" i="19"/>
  <c r="AC5489" i="19"/>
  <c r="AD5489" i="19"/>
  <c r="Y5495" i="19"/>
  <c r="Z5495" i="19"/>
  <c r="AA5495" i="19"/>
  <c r="AB5495" i="19"/>
  <c r="AC5495" i="19"/>
  <c r="AD5495" i="19"/>
  <c r="Y5496" i="19"/>
  <c r="Z5496" i="19"/>
  <c r="AA5496" i="19"/>
  <c r="AB5496" i="19"/>
  <c r="AC5496" i="19"/>
  <c r="AD5496" i="19"/>
  <c r="Y5502" i="19"/>
  <c r="Z5502" i="19"/>
  <c r="AA5502" i="19"/>
  <c r="AB5502" i="19"/>
  <c r="AC5502" i="19"/>
  <c r="AD5502" i="19"/>
  <c r="Y5503" i="19"/>
  <c r="Z5503" i="19"/>
  <c r="AA5503" i="19"/>
  <c r="AB5503" i="19"/>
  <c r="AC5503" i="19"/>
  <c r="AD5503" i="19"/>
  <c r="Y5509" i="19"/>
  <c r="Z5509" i="19"/>
  <c r="AA5509" i="19"/>
  <c r="AB5509" i="19"/>
  <c r="AC5509" i="19"/>
  <c r="AD5509" i="19"/>
  <c r="Y5510" i="19"/>
  <c r="Z5510" i="19"/>
  <c r="AA5510" i="19"/>
  <c r="AB5510" i="19"/>
  <c r="AC5510" i="19"/>
  <c r="AD5510" i="19"/>
  <c r="Y5516" i="19"/>
  <c r="Z5516" i="19"/>
  <c r="AA5516" i="19"/>
  <c r="AB5516" i="19"/>
  <c r="AC5516" i="19"/>
  <c r="AD5516" i="19"/>
  <c r="Y5517" i="19"/>
  <c r="Z5517" i="19"/>
  <c r="AA5517" i="19"/>
  <c r="AB5517" i="19"/>
  <c r="AC5517" i="19"/>
  <c r="AD5517" i="19"/>
  <c r="Y5523" i="19"/>
  <c r="Z5523" i="19"/>
  <c r="AA5523" i="19"/>
  <c r="AB5523" i="19"/>
  <c r="AC5523" i="19"/>
  <c r="AD5523" i="19"/>
  <c r="Y5524" i="19"/>
  <c r="Z5524" i="19"/>
  <c r="AA5524" i="19"/>
  <c r="AB5524" i="19"/>
  <c r="AC5524" i="19"/>
  <c r="AD5524" i="19"/>
  <c r="Y5530" i="19"/>
  <c r="Z5530" i="19"/>
  <c r="AA5530" i="19"/>
  <c r="AB5530" i="19"/>
  <c r="AC5530" i="19"/>
  <c r="AD5530" i="19"/>
  <c r="Y5531" i="19"/>
  <c r="Z5531" i="19"/>
  <c r="AA5531" i="19"/>
  <c r="AB5531" i="19"/>
  <c r="AC5531" i="19"/>
  <c r="AD5531" i="19"/>
  <c r="Y5537" i="19"/>
  <c r="Z5537" i="19"/>
  <c r="AA5537" i="19"/>
  <c r="AB5537" i="19"/>
  <c r="AC5537" i="19"/>
  <c r="AD5537" i="19"/>
  <c r="Y5538" i="19"/>
  <c r="Z5538" i="19"/>
  <c r="AA5538" i="19"/>
  <c r="AB5538" i="19"/>
  <c r="AC5538" i="19"/>
  <c r="AD5538" i="19"/>
  <c r="Y5544" i="19"/>
  <c r="Z5544" i="19"/>
  <c r="AA5544" i="19"/>
  <c r="AB5544" i="19"/>
  <c r="AC5544" i="19"/>
  <c r="AD5544" i="19"/>
  <c r="Y5545" i="19"/>
  <c r="Z5545" i="19"/>
  <c r="AA5545" i="19"/>
  <c r="AB5545" i="19"/>
  <c r="AC5545" i="19"/>
  <c r="AD5545" i="19"/>
  <c r="Y5551" i="19"/>
  <c r="Z5551" i="19"/>
  <c r="AA5551" i="19"/>
  <c r="AB5551" i="19"/>
  <c r="AC5551" i="19"/>
  <c r="AD5551" i="19"/>
  <c r="Y5552" i="19"/>
  <c r="Z5552" i="19"/>
  <c r="AA5552" i="19"/>
  <c r="AB5552" i="19"/>
  <c r="AC5552" i="19"/>
  <c r="AD5552" i="19"/>
  <c r="Y5558" i="19"/>
  <c r="Z5558" i="19"/>
  <c r="AA5558" i="19"/>
  <c r="AB5558" i="19"/>
  <c r="AC5558" i="19"/>
  <c r="AD5558" i="19"/>
  <c r="Y5559" i="19"/>
  <c r="Z5559" i="19"/>
  <c r="AA5559" i="19"/>
  <c r="AB5559" i="19"/>
  <c r="AC5559" i="19"/>
  <c r="AD5559" i="19"/>
  <c r="Y5565" i="19"/>
  <c r="Z5565" i="19"/>
  <c r="AA5565" i="19"/>
  <c r="AB5565" i="19"/>
  <c r="AC5565" i="19"/>
  <c r="AD5565" i="19"/>
  <c r="Y5566" i="19"/>
  <c r="Z5566" i="19"/>
  <c r="AA5566" i="19"/>
  <c r="AB5566" i="19"/>
  <c r="AC5566" i="19"/>
  <c r="AD5566" i="19"/>
  <c r="Y5572" i="19"/>
  <c r="Z5572" i="19"/>
  <c r="AA5572" i="19"/>
  <c r="AB5572" i="19"/>
  <c r="AC5572" i="19"/>
  <c r="AD5572" i="19"/>
  <c r="Y5573" i="19"/>
  <c r="Z5573" i="19"/>
  <c r="AA5573" i="19"/>
  <c r="AB5573" i="19"/>
  <c r="AC5573" i="19"/>
  <c r="AD5573" i="19"/>
  <c r="Y5579" i="19"/>
  <c r="Z5579" i="19"/>
  <c r="AA5579" i="19"/>
  <c r="AB5579" i="19"/>
  <c r="AC5579" i="19"/>
  <c r="AD5579" i="19"/>
  <c r="Y5580" i="19"/>
  <c r="Z5580" i="19"/>
  <c r="AA5580" i="19"/>
  <c r="AB5580" i="19"/>
  <c r="AC5580" i="19"/>
  <c r="AD5580" i="19"/>
  <c r="Y5586" i="19"/>
  <c r="Z5586" i="19"/>
  <c r="AA5586" i="19"/>
  <c r="AB5586" i="19"/>
  <c r="AC5586" i="19"/>
  <c r="AD5586" i="19"/>
  <c r="Y5587" i="19"/>
  <c r="Z5587" i="19"/>
  <c r="AA5587" i="19"/>
  <c r="AB5587" i="19"/>
  <c r="AC5587" i="19"/>
  <c r="AD5587" i="19"/>
  <c r="Y5593" i="19"/>
  <c r="Z5593" i="19"/>
  <c r="AA5593" i="19"/>
  <c r="AB5593" i="19"/>
  <c r="AC5593" i="19"/>
  <c r="AD5593" i="19"/>
  <c r="Y5594" i="19"/>
  <c r="Z5594" i="19"/>
  <c r="AA5594" i="19"/>
  <c r="AB5594" i="19"/>
  <c r="AC5594" i="19"/>
  <c r="AD5594" i="19"/>
  <c r="Y5600" i="19"/>
  <c r="Z5600" i="19"/>
  <c r="AA5600" i="19"/>
  <c r="AB5600" i="19"/>
  <c r="AC5600" i="19"/>
  <c r="AD5600" i="19"/>
  <c r="Y5601" i="19"/>
  <c r="Z5601" i="19"/>
  <c r="AA5601" i="19"/>
  <c r="AB5601" i="19"/>
  <c r="AC5601" i="19"/>
  <c r="AD5601" i="19"/>
  <c r="Y5607" i="19"/>
  <c r="Z5607" i="19"/>
  <c r="AA5607" i="19"/>
  <c r="AB5607" i="19"/>
  <c r="AC5607" i="19"/>
  <c r="AD5607" i="19"/>
  <c r="Y5608" i="19"/>
  <c r="Z5608" i="19"/>
  <c r="AA5608" i="19"/>
  <c r="AB5608" i="19"/>
  <c r="AC5608" i="19"/>
  <c r="AD5608" i="19"/>
  <c r="Y5614" i="19"/>
  <c r="Z5614" i="19"/>
  <c r="AA5614" i="19"/>
  <c r="AB5614" i="19"/>
  <c r="AC5614" i="19"/>
  <c r="AD5614" i="19"/>
  <c r="Y5615" i="19"/>
  <c r="Z5615" i="19"/>
  <c r="AA5615" i="19"/>
  <c r="AB5615" i="19"/>
  <c r="AC5615" i="19"/>
  <c r="AD5615" i="19"/>
  <c r="Y5621" i="19"/>
  <c r="Z5621" i="19"/>
  <c r="AA5621" i="19"/>
  <c r="AB5621" i="19"/>
  <c r="AC5621" i="19"/>
  <c r="AD5621" i="19"/>
  <c r="Y5622" i="19"/>
  <c r="Z5622" i="19"/>
  <c r="AA5622" i="19"/>
  <c r="AB5622" i="19"/>
  <c r="AC5622" i="19"/>
  <c r="AD5622" i="19"/>
  <c r="Y5628" i="19"/>
  <c r="Z5628" i="19"/>
  <c r="AA5628" i="19"/>
  <c r="AB5628" i="19"/>
  <c r="AC5628" i="19"/>
  <c r="AD5628" i="19"/>
  <c r="Y5629" i="19"/>
  <c r="Z5629" i="19"/>
  <c r="AA5629" i="19"/>
  <c r="AB5629" i="19"/>
  <c r="AC5629" i="19"/>
  <c r="AD5629" i="19"/>
  <c r="Y5635" i="19"/>
  <c r="Z5635" i="19"/>
  <c r="AA5635" i="19"/>
  <c r="AB5635" i="19"/>
  <c r="AC5635" i="19"/>
  <c r="AD5635" i="19"/>
  <c r="Y5636" i="19"/>
  <c r="Z5636" i="19"/>
  <c r="AA5636" i="19"/>
  <c r="AB5636" i="19"/>
  <c r="AC5636" i="19"/>
  <c r="AD5636" i="19"/>
  <c r="Y5642" i="19"/>
  <c r="Z5642" i="19"/>
  <c r="AA5642" i="19"/>
  <c r="AB5642" i="19"/>
  <c r="AC5642" i="19"/>
  <c r="AD5642" i="19"/>
  <c r="Y5643" i="19"/>
  <c r="Z5643" i="19"/>
  <c r="AA5643" i="19"/>
  <c r="AB5643" i="19"/>
  <c r="AC5643" i="19"/>
  <c r="AD5643" i="19"/>
  <c r="Y5649" i="19"/>
  <c r="Z5649" i="19"/>
  <c r="AA5649" i="19"/>
  <c r="AB5649" i="19"/>
  <c r="AC5649" i="19"/>
  <c r="AD5649" i="19"/>
  <c r="Y5650" i="19"/>
  <c r="Z5650" i="19"/>
  <c r="AA5650" i="19"/>
  <c r="AB5650" i="19"/>
  <c r="AC5650" i="19"/>
  <c r="AD5650" i="19"/>
  <c r="Y5656" i="19"/>
  <c r="Z5656" i="19"/>
  <c r="AA5656" i="19"/>
  <c r="AB5656" i="19"/>
  <c r="AC5656" i="19"/>
  <c r="AD5656" i="19"/>
  <c r="Y5657" i="19"/>
  <c r="Z5657" i="19"/>
  <c r="AA5657" i="19"/>
  <c r="AB5657" i="19"/>
  <c r="AC5657" i="19"/>
  <c r="AD5657" i="19"/>
  <c r="Y5663" i="19"/>
  <c r="Z5663" i="19"/>
  <c r="AA5663" i="19"/>
  <c r="AB5663" i="19"/>
  <c r="AC5663" i="19"/>
  <c r="AD5663" i="19"/>
  <c r="Y5664" i="19"/>
  <c r="Z5664" i="19"/>
  <c r="AA5664" i="19"/>
  <c r="AB5664" i="19"/>
  <c r="AC5664" i="19"/>
  <c r="AD5664" i="19"/>
  <c r="Y5670" i="19"/>
  <c r="Z5670" i="19"/>
  <c r="AA5670" i="19"/>
  <c r="AB5670" i="19"/>
  <c r="AC5670" i="19"/>
  <c r="AD5670" i="19"/>
  <c r="Y5671" i="19"/>
  <c r="Z5671" i="19"/>
  <c r="AA5671" i="19"/>
  <c r="AB5671" i="19"/>
  <c r="AC5671" i="19"/>
  <c r="AD5671" i="19"/>
  <c r="Y5677" i="19"/>
  <c r="Z5677" i="19"/>
  <c r="AA5677" i="19"/>
  <c r="AB5677" i="19"/>
  <c r="AC5677" i="19"/>
  <c r="AD5677" i="19"/>
  <c r="Y5678" i="19"/>
  <c r="Z5678" i="19"/>
  <c r="AA5678" i="19"/>
  <c r="AB5678" i="19"/>
  <c r="AC5678" i="19"/>
  <c r="AD5678" i="19"/>
  <c r="Y5684" i="19"/>
  <c r="Z5684" i="19"/>
  <c r="AA5684" i="19"/>
  <c r="AB5684" i="19"/>
  <c r="AC5684" i="19"/>
  <c r="AD5684" i="19"/>
  <c r="Y5685" i="19"/>
  <c r="Z5685" i="19"/>
  <c r="AA5685" i="19"/>
  <c r="AB5685" i="19"/>
  <c r="AC5685" i="19"/>
  <c r="AD5685" i="19"/>
  <c r="Y5691" i="19"/>
  <c r="Z5691" i="19"/>
  <c r="AA5691" i="19"/>
  <c r="AB5691" i="19"/>
  <c r="AC5691" i="19"/>
  <c r="AD5691" i="19"/>
  <c r="Y5692" i="19"/>
  <c r="Z5692" i="19"/>
  <c r="AA5692" i="19"/>
  <c r="AB5692" i="19"/>
  <c r="AC5692" i="19"/>
  <c r="AD5692" i="19"/>
  <c r="Y5698" i="19"/>
  <c r="Z5698" i="19"/>
  <c r="AA5698" i="19"/>
  <c r="AB5698" i="19"/>
  <c r="AC5698" i="19"/>
  <c r="AD5698" i="19"/>
  <c r="Y5699" i="19"/>
  <c r="Z5699" i="19"/>
  <c r="AA5699" i="19"/>
  <c r="AB5699" i="19"/>
  <c r="AC5699" i="19"/>
  <c r="AD5699" i="19"/>
  <c r="Y5705" i="19"/>
  <c r="Z5705" i="19"/>
  <c r="AA5705" i="19"/>
  <c r="AB5705" i="19"/>
  <c r="AC5705" i="19"/>
  <c r="AD5705" i="19"/>
  <c r="Y5706" i="19"/>
  <c r="Z5706" i="19"/>
  <c r="AA5706" i="19"/>
  <c r="AB5706" i="19"/>
  <c r="AC5706" i="19"/>
  <c r="AD5706" i="19"/>
  <c r="Y5712" i="19"/>
  <c r="Z5712" i="19"/>
  <c r="AA5712" i="19"/>
  <c r="AB5712" i="19"/>
  <c r="AC5712" i="19"/>
  <c r="AD5712" i="19"/>
  <c r="Y5713" i="19"/>
  <c r="Z5713" i="19"/>
  <c r="AA5713" i="19"/>
  <c r="AB5713" i="19"/>
  <c r="AC5713" i="19"/>
  <c r="AD5713" i="19"/>
  <c r="Y5719" i="19"/>
  <c r="Z5719" i="19"/>
  <c r="AA5719" i="19"/>
  <c r="AB5719" i="19"/>
  <c r="AC5719" i="19"/>
  <c r="AD5719" i="19"/>
  <c r="Y5720" i="19"/>
  <c r="Z5720" i="19"/>
  <c r="AA5720" i="19"/>
  <c r="AB5720" i="19"/>
  <c r="AC5720" i="19"/>
  <c r="AD5720" i="19"/>
  <c r="Y5726" i="19"/>
  <c r="Z5726" i="19"/>
  <c r="AA5726" i="19"/>
  <c r="AB5726" i="19"/>
  <c r="AC5726" i="19"/>
  <c r="AD5726" i="19"/>
  <c r="Y5727" i="19"/>
  <c r="Z5727" i="19"/>
  <c r="AA5727" i="19"/>
  <c r="AB5727" i="19"/>
  <c r="AC5727" i="19"/>
  <c r="AD5727" i="19"/>
  <c r="Y5733" i="19"/>
  <c r="Z5733" i="19"/>
  <c r="AA5733" i="19"/>
  <c r="AB5733" i="19"/>
  <c r="AC5733" i="19"/>
  <c r="AD5733" i="19"/>
  <c r="Y5734" i="19"/>
  <c r="Z5734" i="19"/>
  <c r="AA5734" i="19"/>
  <c r="AB5734" i="19"/>
  <c r="AC5734" i="19"/>
  <c r="AD5734" i="19"/>
  <c r="Y5740" i="19"/>
  <c r="Z5740" i="19"/>
  <c r="AA5740" i="19"/>
  <c r="AB5740" i="19"/>
  <c r="AC5740" i="19"/>
  <c r="AD5740" i="19"/>
  <c r="Y5741" i="19"/>
  <c r="Z5741" i="19"/>
  <c r="AA5741" i="19"/>
  <c r="AB5741" i="19"/>
  <c r="AC5741" i="19"/>
  <c r="AD5741" i="19"/>
  <c r="Y5747" i="19"/>
  <c r="Z5747" i="19"/>
  <c r="AA5747" i="19"/>
  <c r="AB5747" i="19"/>
  <c r="AC5747" i="19"/>
  <c r="AD5747" i="19"/>
  <c r="Y5748" i="19"/>
  <c r="Z5748" i="19"/>
  <c r="AA5748" i="19"/>
  <c r="AB5748" i="19"/>
  <c r="AC5748" i="19"/>
  <c r="AD5748" i="19"/>
  <c r="Y5754" i="19"/>
  <c r="Z5754" i="19"/>
  <c r="AA5754" i="19"/>
  <c r="AB5754" i="19"/>
  <c r="AC5754" i="19"/>
  <c r="AD5754" i="19"/>
  <c r="Y5755" i="19"/>
  <c r="Z5755" i="19"/>
  <c r="AA5755" i="19"/>
  <c r="AB5755" i="19"/>
  <c r="AC5755" i="19"/>
  <c r="AD5755" i="19"/>
  <c r="Y5761" i="19"/>
  <c r="Z5761" i="19"/>
  <c r="AA5761" i="19"/>
  <c r="AB5761" i="19"/>
  <c r="AC5761" i="19"/>
  <c r="AD5761" i="19"/>
  <c r="Y5762" i="19"/>
  <c r="Z5762" i="19"/>
  <c r="AA5762" i="19"/>
  <c r="AB5762" i="19"/>
  <c r="AC5762" i="19"/>
  <c r="AD5762" i="19"/>
  <c r="Y5768" i="19"/>
  <c r="Z5768" i="19"/>
  <c r="AA5768" i="19"/>
  <c r="AB5768" i="19"/>
  <c r="AC5768" i="19"/>
  <c r="AD5768" i="19"/>
  <c r="Y5769" i="19"/>
  <c r="Z5769" i="19"/>
  <c r="AA5769" i="19"/>
  <c r="AB5769" i="19"/>
  <c r="AC5769" i="19"/>
  <c r="AD5769" i="19"/>
  <c r="Y5775" i="19"/>
  <c r="Z5775" i="19"/>
  <c r="AA5775" i="19"/>
  <c r="AB5775" i="19"/>
  <c r="AC5775" i="19"/>
  <c r="AD5775" i="19"/>
  <c r="Y5776" i="19"/>
  <c r="Z5776" i="19"/>
  <c r="AA5776" i="19"/>
  <c r="AB5776" i="19"/>
  <c r="AC5776" i="19"/>
  <c r="AD5776" i="19"/>
  <c r="Y5782" i="19"/>
  <c r="Z5782" i="19"/>
  <c r="AA5782" i="19"/>
  <c r="AB5782" i="19"/>
  <c r="AC5782" i="19"/>
  <c r="AD5782" i="19"/>
  <c r="Y5783" i="19"/>
  <c r="Z5783" i="19"/>
  <c r="AA5783" i="19"/>
  <c r="AB5783" i="19"/>
  <c r="AC5783" i="19"/>
  <c r="AD5783" i="19"/>
  <c r="Y5789" i="19"/>
  <c r="Z5789" i="19"/>
  <c r="AA5789" i="19"/>
  <c r="AB5789" i="19"/>
  <c r="AC5789" i="19"/>
  <c r="AD5789" i="19"/>
  <c r="Y5790" i="19"/>
  <c r="Z5790" i="19"/>
  <c r="AA5790" i="19"/>
  <c r="AB5790" i="19"/>
  <c r="AC5790" i="19"/>
  <c r="AD5790" i="19"/>
  <c r="Y5796" i="19"/>
  <c r="Z5796" i="19"/>
  <c r="AA5796" i="19"/>
  <c r="AB5796" i="19"/>
  <c r="AC5796" i="19"/>
  <c r="AD5796" i="19"/>
  <c r="Y5797" i="19"/>
  <c r="Z5797" i="19"/>
  <c r="AA5797" i="19"/>
  <c r="AB5797" i="19"/>
  <c r="AC5797" i="19"/>
  <c r="AD5797" i="19"/>
  <c r="Y5803" i="19"/>
  <c r="Z5803" i="19"/>
  <c r="AA5803" i="19"/>
  <c r="AB5803" i="19"/>
  <c r="AC5803" i="19"/>
  <c r="AD5803" i="19"/>
  <c r="Y5804" i="19"/>
  <c r="Z5804" i="19"/>
  <c r="AA5804" i="19"/>
  <c r="AB5804" i="19"/>
  <c r="AC5804" i="19"/>
  <c r="AD5804" i="19"/>
  <c r="Y5810" i="19"/>
  <c r="Z5810" i="19"/>
  <c r="AA5810" i="19"/>
  <c r="AB5810" i="19"/>
  <c r="AC5810" i="19"/>
  <c r="AD5810" i="19"/>
  <c r="Y5811" i="19"/>
  <c r="Z5811" i="19"/>
  <c r="AA5811" i="19"/>
  <c r="AB5811" i="19"/>
  <c r="AC5811" i="19"/>
  <c r="AD5811" i="19"/>
  <c r="Y5817" i="19"/>
  <c r="Z5817" i="19"/>
  <c r="AA5817" i="19"/>
  <c r="AB5817" i="19"/>
  <c r="AC5817" i="19"/>
  <c r="AD5817" i="19"/>
  <c r="Y5818" i="19"/>
  <c r="Z5818" i="19"/>
  <c r="AA5818" i="19"/>
  <c r="AB5818" i="19"/>
  <c r="AC5818" i="19"/>
  <c r="AD5818" i="19"/>
  <c r="Y5824" i="19"/>
  <c r="Z5824" i="19"/>
  <c r="AA5824" i="19"/>
  <c r="AB5824" i="19"/>
  <c r="AC5824" i="19"/>
  <c r="AD5824" i="19"/>
  <c r="Y5825" i="19"/>
  <c r="Z5825" i="19"/>
  <c r="AA5825" i="19"/>
  <c r="AB5825" i="19"/>
  <c r="AC5825" i="19"/>
  <c r="AD5825" i="19"/>
  <c r="Y5831" i="19"/>
  <c r="Z5831" i="19"/>
  <c r="AA5831" i="19"/>
  <c r="AB5831" i="19"/>
  <c r="AC5831" i="19"/>
  <c r="AD5831" i="19"/>
  <c r="Y5832" i="19"/>
  <c r="Z5832" i="19"/>
  <c r="AA5832" i="19"/>
  <c r="AB5832" i="19"/>
  <c r="AC5832" i="19"/>
  <c r="AD5832" i="19"/>
  <c r="Y5838" i="19"/>
  <c r="Z5838" i="19"/>
  <c r="AA5838" i="19"/>
  <c r="AB5838" i="19"/>
  <c r="AC5838" i="19"/>
  <c r="AD5838" i="19"/>
  <c r="Y5839" i="19"/>
  <c r="Z5839" i="19"/>
  <c r="AA5839" i="19"/>
  <c r="AB5839" i="19"/>
  <c r="AC5839" i="19"/>
  <c r="AD5839" i="19"/>
  <c r="Y5845" i="19"/>
  <c r="Z5845" i="19"/>
  <c r="AA5845" i="19"/>
  <c r="AB5845" i="19"/>
  <c r="AC5845" i="19"/>
  <c r="AD5845" i="19"/>
  <c r="Y5846" i="19"/>
  <c r="Z5846" i="19"/>
  <c r="AA5846" i="19"/>
  <c r="AB5846" i="19"/>
  <c r="AC5846" i="19"/>
  <c r="AD5846" i="19"/>
  <c r="Y5852" i="19"/>
  <c r="Z5852" i="19"/>
  <c r="AA5852" i="19"/>
  <c r="AB5852" i="19"/>
  <c r="AC5852" i="19"/>
  <c r="AD5852" i="19"/>
  <c r="Y5853" i="19"/>
  <c r="Z5853" i="19"/>
  <c r="AA5853" i="19"/>
  <c r="AB5853" i="19"/>
  <c r="AC5853" i="19"/>
  <c r="AD5853" i="19"/>
  <c r="Y5859" i="19"/>
  <c r="Z5859" i="19"/>
  <c r="AA5859" i="19"/>
  <c r="AB5859" i="19"/>
  <c r="AC5859" i="19"/>
  <c r="AD5859" i="19"/>
  <c r="Y5860" i="19"/>
  <c r="Z5860" i="19"/>
  <c r="AA5860" i="19"/>
  <c r="AB5860" i="19"/>
  <c r="AC5860" i="19"/>
  <c r="AD5860" i="19"/>
  <c r="Y5866" i="19"/>
  <c r="Z5866" i="19"/>
  <c r="AA5866" i="19"/>
  <c r="AB5866" i="19"/>
  <c r="AC5866" i="19"/>
  <c r="AD5866" i="19"/>
  <c r="Y5867" i="19"/>
  <c r="Z5867" i="19"/>
  <c r="AA5867" i="19"/>
  <c r="AB5867" i="19"/>
  <c r="AC5867" i="19"/>
  <c r="AD5867" i="19"/>
  <c r="Y5873" i="19"/>
  <c r="Z5873" i="19"/>
  <c r="AA5873" i="19"/>
  <c r="AB5873" i="19"/>
  <c r="AC5873" i="19"/>
  <c r="AD5873" i="19"/>
  <c r="Y5874" i="19"/>
  <c r="Z5874" i="19"/>
  <c r="AA5874" i="19"/>
  <c r="AB5874" i="19"/>
  <c r="AC5874" i="19"/>
  <c r="AD5874" i="19"/>
  <c r="Y5880" i="19"/>
  <c r="Z5880" i="19"/>
  <c r="AA5880" i="19"/>
  <c r="AB5880" i="19"/>
  <c r="AC5880" i="19"/>
  <c r="AD5880" i="19"/>
  <c r="Y5881" i="19"/>
  <c r="Z5881" i="19"/>
  <c r="AA5881" i="19"/>
  <c r="AB5881" i="19"/>
  <c r="AC5881" i="19"/>
  <c r="AD5881" i="19"/>
  <c r="Y5887" i="19"/>
  <c r="Z5887" i="19"/>
  <c r="AA5887" i="19"/>
  <c r="AB5887" i="19"/>
  <c r="AC5887" i="19"/>
  <c r="AD5887" i="19"/>
  <c r="Y5888" i="19"/>
  <c r="Z5888" i="19"/>
  <c r="AA5888" i="19"/>
  <c r="AB5888" i="19"/>
  <c r="AC5888" i="19"/>
  <c r="AD5888" i="19"/>
  <c r="Y5894" i="19"/>
  <c r="Z5894" i="19"/>
  <c r="AA5894" i="19"/>
  <c r="AB5894" i="19"/>
  <c r="AC5894" i="19"/>
  <c r="AD5894" i="19"/>
  <c r="Y5895" i="19"/>
  <c r="Z5895" i="19"/>
  <c r="AA5895" i="19"/>
  <c r="AB5895" i="19"/>
  <c r="AC5895" i="19"/>
  <c r="AD5895" i="19"/>
  <c r="Y5901" i="19"/>
  <c r="Z5901" i="19"/>
  <c r="AA5901" i="19"/>
  <c r="AB5901" i="19"/>
  <c r="AC5901" i="19"/>
  <c r="AD5901" i="19"/>
  <c r="Y5902" i="19"/>
  <c r="Z5902" i="19"/>
  <c r="AA5902" i="19"/>
  <c r="AB5902" i="19"/>
  <c r="AC5902" i="19"/>
  <c r="AD5902" i="19"/>
  <c r="Y5908" i="19"/>
  <c r="Z5908" i="19"/>
  <c r="AA5908" i="19"/>
  <c r="AB5908" i="19"/>
  <c r="AC5908" i="19"/>
  <c r="AD5908" i="19"/>
  <c r="Y5909" i="19"/>
  <c r="Z5909" i="19"/>
  <c r="AA5909" i="19"/>
  <c r="AB5909" i="19"/>
  <c r="AC5909" i="19"/>
  <c r="AD5909" i="19"/>
  <c r="Y5915" i="19"/>
  <c r="Z5915" i="19"/>
  <c r="AA5915" i="19"/>
  <c r="AB5915" i="19"/>
  <c r="AC5915" i="19"/>
  <c r="AD5915" i="19"/>
  <c r="Y5916" i="19"/>
  <c r="Z5916" i="19"/>
  <c r="AA5916" i="19"/>
  <c r="AB5916" i="19"/>
  <c r="AC5916" i="19"/>
  <c r="AD5916" i="19"/>
  <c r="Y5922" i="19"/>
  <c r="Z5922" i="19"/>
  <c r="AA5922" i="19"/>
  <c r="AB5922" i="19"/>
  <c r="AC5922" i="19"/>
  <c r="AD5922" i="19"/>
  <c r="Y5923" i="19"/>
  <c r="Z5923" i="19"/>
  <c r="AA5923" i="19"/>
  <c r="AB5923" i="19"/>
  <c r="AC5923" i="19"/>
  <c r="AD5923" i="19"/>
  <c r="Y5929" i="19"/>
  <c r="Z5929" i="19"/>
  <c r="AA5929" i="19"/>
  <c r="AB5929" i="19"/>
  <c r="AC5929" i="19"/>
  <c r="AD5929" i="19"/>
  <c r="Y5930" i="19"/>
  <c r="Z5930" i="19"/>
  <c r="AA5930" i="19"/>
  <c r="AB5930" i="19"/>
  <c r="AC5930" i="19"/>
  <c r="AD5930" i="19"/>
  <c r="Y5936" i="19"/>
  <c r="Z5936" i="19"/>
  <c r="AA5936" i="19"/>
  <c r="AB5936" i="19"/>
  <c r="AC5936" i="19"/>
  <c r="AD5936" i="19"/>
  <c r="Y5937" i="19"/>
  <c r="Z5937" i="19"/>
  <c r="AA5937" i="19"/>
  <c r="AB5937" i="19"/>
  <c r="AC5937" i="19"/>
  <c r="AD5937" i="19"/>
  <c r="Y5943" i="19"/>
  <c r="Z5943" i="19"/>
  <c r="AA5943" i="19"/>
  <c r="AB5943" i="19"/>
  <c r="AC5943" i="19"/>
  <c r="AD5943" i="19"/>
  <c r="Y5944" i="19"/>
  <c r="Z5944" i="19"/>
  <c r="AA5944" i="19"/>
  <c r="AB5944" i="19"/>
  <c r="AC5944" i="19"/>
  <c r="AD5944" i="19"/>
  <c r="Y5950" i="19"/>
  <c r="Z5950" i="19"/>
  <c r="AA5950" i="19"/>
  <c r="AB5950" i="19"/>
  <c r="AC5950" i="19"/>
  <c r="AD5950" i="19"/>
  <c r="Y5951" i="19"/>
  <c r="Z5951" i="19"/>
  <c r="AA5951" i="19"/>
  <c r="AB5951" i="19"/>
  <c r="AC5951" i="19"/>
  <c r="AD5951" i="19"/>
  <c r="Y5957" i="19"/>
  <c r="Z5957" i="19"/>
  <c r="AA5957" i="19"/>
  <c r="AB5957" i="19"/>
  <c r="AC5957" i="19"/>
  <c r="AD5957" i="19"/>
  <c r="Y5958" i="19"/>
  <c r="Z5958" i="19"/>
  <c r="AA5958" i="19"/>
  <c r="AB5958" i="19"/>
  <c r="AC5958" i="19"/>
  <c r="AD5958" i="19"/>
  <c r="Y5964" i="19"/>
  <c r="Z5964" i="19"/>
  <c r="AA5964" i="19"/>
  <c r="AB5964" i="19"/>
  <c r="AC5964" i="19"/>
  <c r="AD5964" i="19"/>
  <c r="Y5965" i="19"/>
  <c r="Z5965" i="19"/>
  <c r="AA5965" i="19"/>
  <c r="AB5965" i="19"/>
  <c r="AC5965" i="19"/>
  <c r="AD5965" i="19"/>
  <c r="Y5971" i="19"/>
  <c r="Z5971" i="19"/>
  <c r="AA5971" i="19"/>
  <c r="AB5971" i="19"/>
  <c r="AC5971" i="19"/>
  <c r="AD5971" i="19"/>
  <c r="Y5972" i="19"/>
  <c r="Z5972" i="19"/>
  <c r="AA5972" i="19"/>
  <c r="AB5972" i="19"/>
  <c r="AC5972" i="19"/>
  <c r="AD5972" i="19"/>
  <c r="Y5978" i="19"/>
  <c r="Z5978" i="19"/>
  <c r="AA5978" i="19"/>
  <c r="AB5978" i="19"/>
  <c r="AC5978" i="19"/>
  <c r="AD5978" i="19"/>
  <c r="Y5979" i="19"/>
  <c r="Z5979" i="19"/>
  <c r="AA5979" i="19"/>
  <c r="AB5979" i="19"/>
  <c r="AC5979" i="19"/>
  <c r="AD5979" i="19"/>
  <c r="Y5985" i="19"/>
  <c r="Z5985" i="19"/>
  <c r="AA5985" i="19"/>
  <c r="AB5985" i="19"/>
  <c r="AC5985" i="19"/>
  <c r="AD5985" i="19"/>
  <c r="Y5986" i="19"/>
  <c r="Z5986" i="19"/>
  <c r="AA5986" i="19"/>
  <c r="AB5986" i="19"/>
  <c r="AC5986" i="19"/>
  <c r="AD5986" i="19"/>
  <c r="Y5992" i="19"/>
  <c r="Z5992" i="19"/>
  <c r="AA5992" i="19"/>
  <c r="AB5992" i="19"/>
  <c r="AC5992" i="19"/>
  <c r="AD5992" i="19"/>
  <c r="Y5993" i="19"/>
  <c r="Z5993" i="19"/>
  <c r="AA5993" i="19"/>
  <c r="AB5993" i="19"/>
  <c r="AC5993" i="19"/>
  <c r="AD5993" i="19"/>
  <c r="Y5999" i="19"/>
  <c r="Z5999" i="19"/>
  <c r="AA5999" i="19"/>
  <c r="AB5999" i="19"/>
  <c r="AC5999" i="19"/>
  <c r="AD5999" i="19"/>
  <c r="Y6000" i="19"/>
  <c r="Z6000" i="19"/>
  <c r="AA6000" i="19"/>
  <c r="AB6000" i="19"/>
  <c r="AC6000" i="19"/>
  <c r="AD6000" i="19"/>
  <c r="Y6006" i="19"/>
  <c r="Z6006" i="19"/>
  <c r="AA6006" i="19"/>
  <c r="AB6006" i="19"/>
  <c r="AC6006" i="19"/>
  <c r="AD6006" i="19"/>
  <c r="Y6007" i="19"/>
  <c r="Z6007" i="19"/>
  <c r="AA6007" i="19"/>
  <c r="AB6007" i="19"/>
  <c r="AC6007" i="19"/>
  <c r="AD6007" i="19"/>
  <c r="Y6013" i="19"/>
  <c r="Z6013" i="19"/>
  <c r="AA6013" i="19"/>
  <c r="AB6013" i="19"/>
  <c r="AC6013" i="19"/>
  <c r="AD6013" i="19"/>
  <c r="Y6014" i="19"/>
  <c r="Z6014" i="19"/>
  <c r="AA6014" i="19"/>
  <c r="AB6014" i="19"/>
  <c r="AC6014" i="19"/>
  <c r="AD6014" i="19"/>
  <c r="Y6020" i="19"/>
  <c r="Z6020" i="19"/>
  <c r="AA6020" i="19"/>
  <c r="AB6020" i="19"/>
  <c r="AC6020" i="19"/>
  <c r="AD6020" i="19"/>
  <c r="Y6021" i="19"/>
  <c r="Z6021" i="19"/>
  <c r="AA6021" i="19"/>
  <c r="AB6021" i="19"/>
  <c r="AC6021" i="19"/>
  <c r="AD6021" i="19"/>
  <c r="Y6027" i="19"/>
  <c r="Z6027" i="19"/>
  <c r="AA6027" i="19"/>
  <c r="AB6027" i="19"/>
  <c r="AC6027" i="19"/>
  <c r="AD6027" i="19"/>
  <c r="Y6028" i="19"/>
  <c r="Z6028" i="19"/>
  <c r="AA6028" i="19"/>
  <c r="AB6028" i="19"/>
  <c r="AC6028" i="19"/>
  <c r="AD6028" i="19"/>
  <c r="Y6034" i="19"/>
  <c r="Z6034" i="19"/>
  <c r="AA6034" i="19"/>
  <c r="AB6034" i="19"/>
  <c r="AC6034" i="19"/>
  <c r="AD6034" i="19"/>
  <c r="Y6035" i="19"/>
  <c r="Z6035" i="19"/>
  <c r="AA6035" i="19"/>
  <c r="AB6035" i="19"/>
  <c r="AC6035" i="19"/>
  <c r="AD6035" i="19"/>
  <c r="Y6041" i="19"/>
  <c r="Z6041" i="19"/>
  <c r="AA6041" i="19"/>
  <c r="AB6041" i="19"/>
  <c r="AC6041" i="19"/>
  <c r="AD6041" i="19"/>
  <c r="Y6042" i="19"/>
  <c r="Z6042" i="19"/>
  <c r="AA6042" i="19"/>
  <c r="AB6042" i="19"/>
  <c r="AC6042" i="19"/>
  <c r="AD6042" i="19"/>
  <c r="Y6048" i="19"/>
  <c r="Z6048" i="19"/>
  <c r="AA6048" i="19"/>
  <c r="AB6048" i="19"/>
  <c r="AC6048" i="19"/>
  <c r="AD6048" i="19"/>
  <c r="Y6049" i="19"/>
  <c r="Z6049" i="19"/>
  <c r="AA6049" i="19"/>
  <c r="AB6049" i="19"/>
  <c r="AC6049" i="19"/>
  <c r="AD6049" i="19"/>
  <c r="Y6055" i="19"/>
  <c r="Z6055" i="19"/>
  <c r="AA6055" i="19"/>
  <c r="AB6055" i="19"/>
  <c r="AC6055" i="19"/>
  <c r="AD6055" i="19"/>
  <c r="Y6056" i="19"/>
  <c r="Z6056" i="19"/>
  <c r="AA6056" i="19"/>
  <c r="AB6056" i="19"/>
  <c r="AC6056" i="19"/>
  <c r="AD6056" i="19"/>
  <c r="Y6062" i="19"/>
  <c r="Z6062" i="19"/>
  <c r="AA6062" i="19"/>
  <c r="AB6062" i="19"/>
  <c r="AC6062" i="19"/>
  <c r="AD6062" i="19"/>
  <c r="Y6063" i="19"/>
  <c r="Z6063" i="19"/>
  <c r="AA6063" i="19"/>
  <c r="AB6063" i="19"/>
  <c r="AC6063" i="19"/>
  <c r="AD6063" i="19"/>
  <c r="Y6069" i="19"/>
  <c r="Z6069" i="19"/>
  <c r="AA6069" i="19"/>
  <c r="AB6069" i="19"/>
  <c r="AC6069" i="19"/>
  <c r="AD6069" i="19"/>
  <c r="Y6070" i="19"/>
  <c r="Z6070" i="19"/>
  <c r="AA6070" i="19"/>
  <c r="AB6070" i="19"/>
  <c r="AC6070" i="19"/>
  <c r="AD6070" i="19"/>
  <c r="Y6076" i="19"/>
  <c r="Z6076" i="19"/>
  <c r="AA6076" i="19"/>
  <c r="AB6076" i="19"/>
  <c r="AC6076" i="19"/>
  <c r="AD6076" i="19"/>
  <c r="Y6077" i="19"/>
  <c r="Z6077" i="19"/>
  <c r="AA6077" i="19"/>
  <c r="AB6077" i="19"/>
  <c r="AC6077" i="19"/>
  <c r="AD6077" i="19"/>
  <c r="Y6083" i="19"/>
  <c r="Z6083" i="19"/>
  <c r="AA6083" i="19"/>
  <c r="AB6083" i="19"/>
  <c r="AC6083" i="19"/>
  <c r="AD6083" i="19"/>
  <c r="Y6084" i="19"/>
  <c r="Z6084" i="19"/>
  <c r="AA6084" i="19"/>
  <c r="AB6084" i="19"/>
  <c r="AC6084" i="19"/>
  <c r="AD6084" i="19"/>
  <c r="Y6090" i="19"/>
  <c r="Z6090" i="19"/>
  <c r="AA6090" i="19"/>
  <c r="AB6090" i="19"/>
  <c r="AC6090" i="19"/>
  <c r="AD6090" i="19"/>
  <c r="Y6091" i="19"/>
  <c r="Z6091" i="19"/>
  <c r="AA6091" i="19"/>
  <c r="AB6091" i="19"/>
  <c r="AC6091" i="19"/>
  <c r="AD6091" i="19"/>
  <c r="Y6097" i="19"/>
  <c r="Z6097" i="19"/>
  <c r="AA6097" i="19"/>
  <c r="AB6097" i="19"/>
  <c r="AC6097" i="19"/>
  <c r="AD6097" i="19"/>
  <c r="Y6098" i="19"/>
  <c r="Z6098" i="19"/>
  <c r="AA6098" i="19"/>
  <c r="AB6098" i="19"/>
  <c r="AC6098" i="19"/>
  <c r="AD6098" i="19"/>
  <c r="Y6104" i="19"/>
  <c r="Z6104" i="19"/>
  <c r="AA6104" i="19"/>
  <c r="AB6104" i="19"/>
  <c r="AC6104" i="19"/>
  <c r="AD6104" i="19"/>
  <c r="Y6105" i="19"/>
  <c r="Z6105" i="19"/>
  <c r="AA6105" i="19"/>
  <c r="AB6105" i="19"/>
  <c r="AC6105" i="19"/>
  <c r="AD6105" i="19"/>
  <c r="Y6111" i="19"/>
  <c r="Z6111" i="19"/>
  <c r="AA6111" i="19"/>
  <c r="AB6111" i="19"/>
  <c r="AC6111" i="19"/>
  <c r="AD6111" i="19"/>
  <c r="Y6112" i="19"/>
  <c r="Z6112" i="19"/>
  <c r="AA6112" i="19"/>
  <c r="AB6112" i="19"/>
  <c r="AC6112" i="19"/>
  <c r="AD6112" i="19"/>
  <c r="Y6118" i="19"/>
  <c r="Z6118" i="19"/>
  <c r="AA6118" i="19"/>
  <c r="AB6118" i="19"/>
  <c r="AC6118" i="19"/>
  <c r="AD6118" i="19"/>
  <c r="Y6119" i="19"/>
  <c r="Z6119" i="19"/>
  <c r="AA6119" i="19"/>
  <c r="AB6119" i="19"/>
  <c r="AC6119" i="19"/>
  <c r="AD6119" i="19"/>
  <c r="Y6125" i="19"/>
  <c r="Z6125" i="19"/>
  <c r="AA6125" i="19"/>
  <c r="AB6125" i="19"/>
  <c r="AC6125" i="19"/>
  <c r="AD6125" i="19"/>
  <c r="Y6126" i="19"/>
  <c r="Z6126" i="19"/>
  <c r="AA6126" i="19"/>
  <c r="AB6126" i="19"/>
  <c r="AC6126" i="19"/>
  <c r="AD6126" i="19"/>
  <c r="Y6132" i="19"/>
  <c r="Z6132" i="19"/>
  <c r="AA6132" i="19"/>
  <c r="AB6132" i="19"/>
  <c r="AC6132" i="19"/>
  <c r="AD6132" i="19"/>
  <c r="Y6133" i="19"/>
  <c r="Z6133" i="19"/>
  <c r="AA6133" i="19"/>
  <c r="AB6133" i="19"/>
  <c r="AC6133" i="19"/>
  <c r="AD6133" i="19"/>
  <c r="Y6139" i="19"/>
  <c r="Z6139" i="19"/>
  <c r="AA6139" i="19"/>
  <c r="AB6139" i="19"/>
  <c r="AC6139" i="19"/>
  <c r="AD6139" i="19"/>
  <c r="Y6140" i="19"/>
  <c r="Z6140" i="19"/>
  <c r="AA6140" i="19"/>
  <c r="AB6140" i="19"/>
  <c r="AC6140" i="19"/>
  <c r="AD6140" i="19"/>
  <c r="Y6146" i="19"/>
  <c r="Z6146" i="19"/>
  <c r="AA6146" i="19"/>
  <c r="AB6146" i="19"/>
  <c r="AC6146" i="19"/>
  <c r="AD6146" i="19"/>
  <c r="Y6147" i="19"/>
  <c r="Z6147" i="19"/>
  <c r="AA6147" i="19"/>
  <c r="AB6147" i="19"/>
  <c r="AC6147" i="19"/>
  <c r="AD6147" i="19"/>
  <c r="Y6153" i="19"/>
  <c r="Z6153" i="19"/>
  <c r="AA6153" i="19"/>
  <c r="AB6153" i="19"/>
  <c r="AC6153" i="19"/>
  <c r="AD6153" i="19"/>
  <c r="Y6154" i="19"/>
  <c r="Z6154" i="19"/>
  <c r="AA6154" i="19"/>
  <c r="AB6154" i="19"/>
  <c r="AC6154" i="19"/>
  <c r="AD6154" i="19"/>
  <c r="Y6160" i="19"/>
  <c r="Z6160" i="19"/>
  <c r="AA6160" i="19"/>
  <c r="AB6160" i="19"/>
  <c r="AC6160" i="19"/>
  <c r="AD6160" i="19"/>
  <c r="Y6161" i="19"/>
  <c r="Z6161" i="19"/>
  <c r="AA6161" i="19"/>
  <c r="AB6161" i="19"/>
  <c r="AC6161" i="19"/>
  <c r="AD6161" i="19"/>
  <c r="Y6167" i="19"/>
  <c r="Z6167" i="19"/>
  <c r="AA6167" i="19"/>
  <c r="AB6167" i="19"/>
  <c r="AC6167" i="19"/>
  <c r="AD6167" i="19"/>
  <c r="Y6168" i="19"/>
  <c r="Z6168" i="19"/>
  <c r="AA6168" i="19"/>
  <c r="AB6168" i="19"/>
  <c r="AC6168" i="19"/>
  <c r="AD6168" i="19"/>
  <c r="Y6174" i="19"/>
  <c r="Z6174" i="19"/>
  <c r="AA6174" i="19"/>
  <c r="AB6174" i="19"/>
  <c r="AC6174" i="19"/>
  <c r="AD6174" i="19"/>
  <c r="Y6175" i="19"/>
  <c r="Z6175" i="19"/>
  <c r="AA6175" i="19"/>
  <c r="AB6175" i="19"/>
  <c r="AC6175" i="19"/>
  <c r="AD6175" i="19"/>
  <c r="Y6181" i="19"/>
  <c r="Z6181" i="19"/>
  <c r="AA6181" i="19"/>
  <c r="AB6181" i="19"/>
  <c r="AC6181" i="19"/>
  <c r="AD6181" i="19"/>
  <c r="Y6182" i="19"/>
  <c r="Z6182" i="19"/>
  <c r="AA6182" i="19"/>
  <c r="AB6182" i="19"/>
  <c r="AC6182" i="19"/>
  <c r="AD6182" i="19"/>
  <c r="Y6188" i="19"/>
  <c r="Z6188" i="19"/>
  <c r="AA6188" i="19"/>
  <c r="AB6188" i="19"/>
  <c r="AC6188" i="19"/>
  <c r="AD6188" i="19"/>
  <c r="Y6189" i="19"/>
  <c r="Z6189" i="19"/>
  <c r="AA6189" i="19"/>
  <c r="AB6189" i="19"/>
  <c r="AC6189" i="19"/>
  <c r="AD6189" i="19"/>
  <c r="Y6195" i="19"/>
  <c r="Z6195" i="19"/>
  <c r="AA6195" i="19"/>
  <c r="AB6195" i="19"/>
  <c r="AC6195" i="19"/>
  <c r="AD6195" i="19"/>
  <c r="Y6196" i="19"/>
  <c r="Z6196" i="19"/>
  <c r="AA6196" i="19"/>
  <c r="AB6196" i="19"/>
  <c r="AC6196" i="19"/>
  <c r="AD6196" i="19"/>
  <c r="Y6202" i="19"/>
  <c r="Z6202" i="19"/>
  <c r="AA6202" i="19"/>
  <c r="AB6202" i="19"/>
  <c r="AC6202" i="19"/>
  <c r="AD6202" i="19"/>
  <c r="Y6203" i="19"/>
  <c r="Z6203" i="19"/>
  <c r="AA6203" i="19"/>
  <c r="AB6203" i="19"/>
  <c r="AC6203" i="19"/>
  <c r="AD6203" i="19"/>
  <c r="Y6209" i="19"/>
  <c r="Z6209" i="19"/>
  <c r="AA6209" i="19"/>
  <c r="AB6209" i="19"/>
  <c r="AC6209" i="19"/>
  <c r="AD6209" i="19"/>
  <c r="Y6210" i="19"/>
  <c r="Z6210" i="19"/>
  <c r="AA6210" i="19"/>
  <c r="AB6210" i="19"/>
  <c r="AC6210" i="19"/>
  <c r="AD6210" i="19"/>
  <c r="Y6216" i="19"/>
  <c r="Z6216" i="19"/>
  <c r="AA6216" i="19"/>
  <c r="AB6216" i="19"/>
  <c r="AC6216" i="19"/>
  <c r="AD6216" i="19"/>
  <c r="Y6217" i="19"/>
  <c r="Z6217" i="19"/>
  <c r="AA6217" i="19"/>
  <c r="AB6217" i="19"/>
  <c r="AC6217" i="19"/>
  <c r="AD6217" i="19"/>
  <c r="Y6223" i="19"/>
  <c r="Z6223" i="19"/>
  <c r="AA6223" i="19"/>
  <c r="AB6223" i="19"/>
  <c r="AC6223" i="19"/>
  <c r="AD6223" i="19"/>
  <c r="Y6224" i="19"/>
  <c r="Z6224" i="19"/>
  <c r="AA6224" i="19"/>
  <c r="AB6224" i="19"/>
  <c r="AC6224" i="19"/>
  <c r="AD6224" i="19"/>
  <c r="Y6230" i="19"/>
  <c r="Z6230" i="19"/>
  <c r="AA6230" i="19"/>
  <c r="AB6230" i="19"/>
  <c r="AC6230" i="19"/>
  <c r="AD6230" i="19"/>
  <c r="Y6231" i="19"/>
  <c r="Z6231" i="19"/>
  <c r="AA6231" i="19"/>
  <c r="AB6231" i="19"/>
  <c r="AC6231" i="19"/>
  <c r="AD6231" i="19"/>
  <c r="Y6237" i="19"/>
  <c r="Z6237" i="19"/>
  <c r="AA6237" i="19"/>
  <c r="AB6237" i="19"/>
  <c r="AC6237" i="19"/>
  <c r="AD6237" i="19"/>
  <c r="Y6238" i="19"/>
  <c r="Z6238" i="19"/>
  <c r="AA6238" i="19"/>
  <c r="AB6238" i="19"/>
  <c r="AC6238" i="19"/>
  <c r="AD6238" i="19"/>
  <c r="Y6244" i="19"/>
  <c r="Z6244" i="19"/>
  <c r="AA6244" i="19"/>
  <c r="AB6244" i="19"/>
  <c r="AC6244" i="19"/>
  <c r="AD6244" i="19"/>
  <c r="Y6245" i="19"/>
  <c r="Z6245" i="19"/>
  <c r="AA6245" i="19"/>
  <c r="AB6245" i="19"/>
  <c r="AC6245" i="19"/>
  <c r="AD6245" i="19"/>
  <c r="Y6251" i="19"/>
  <c r="Z6251" i="19"/>
  <c r="AA6251" i="19"/>
  <c r="AB6251" i="19"/>
  <c r="AC6251" i="19"/>
  <c r="AD6251" i="19"/>
  <c r="Y6252" i="19"/>
  <c r="Z6252" i="19"/>
  <c r="AA6252" i="19"/>
  <c r="AB6252" i="19"/>
  <c r="AC6252" i="19"/>
  <c r="AD6252" i="19"/>
  <c r="Y6258" i="19"/>
  <c r="Z6258" i="19"/>
  <c r="AA6258" i="19"/>
  <c r="AB6258" i="19"/>
  <c r="AC6258" i="19"/>
  <c r="AD6258" i="19"/>
  <c r="Y6259" i="19"/>
  <c r="Z6259" i="19"/>
  <c r="AA6259" i="19"/>
  <c r="AB6259" i="19"/>
  <c r="AC6259" i="19"/>
  <c r="AD6259" i="19"/>
  <c r="Y6265" i="19"/>
  <c r="Z6265" i="19"/>
  <c r="AA6265" i="19"/>
  <c r="AB6265" i="19"/>
  <c r="AC6265" i="19"/>
  <c r="AD6265" i="19"/>
  <c r="Y6266" i="19"/>
  <c r="Z6266" i="19"/>
  <c r="AA6266" i="19"/>
  <c r="AB6266" i="19"/>
  <c r="AC6266" i="19"/>
  <c r="AD6266" i="19"/>
  <c r="Y6272" i="19"/>
  <c r="Z6272" i="19"/>
  <c r="AA6272" i="19"/>
  <c r="AB6272" i="19"/>
  <c r="AC6272" i="19"/>
  <c r="AD6272" i="19"/>
  <c r="Y6273" i="19"/>
  <c r="Z6273" i="19"/>
  <c r="AA6273" i="19"/>
  <c r="AB6273" i="19"/>
  <c r="AC6273" i="19"/>
  <c r="AD6273" i="19"/>
  <c r="Y6279" i="19"/>
  <c r="Z6279" i="19"/>
  <c r="AA6279" i="19"/>
  <c r="AB6279" i="19"/>
  <c r="AC6279" i="19"/>
  <c r="AD6279" i="19"/>
  <c r="Y6280" i="19"/>
  <c r="Z6280" i="19"/>
  <c r="AA6280" i="19"/>
  <c r="AB6280" i="19"/>
  <c r="AC6280" i="19"/>
  <c r="AD6280" i="19"/>
  <c r="Y6286" i="19"/>
  <c r="Z6286" i="19"/>
  <c r="AA6286" i="19"/>
  <c r="AB6286" i="19"/>
  <c r="AC6286" i="19"/>
  <c r="AD6286" i="19"/>
  <c r="Y6287" i="19"/>
  <c r="Z6287" i="19"/>
  <c r="AA6287" i="19"/>
  <c r="AB6287" i="19"/>
  <c r="AC6287" i="19"/>
  <c r="AD6287" i="19"/>
  <c r="Y6293" i="19"/>
  <c r="Z6293" i="19"/>
  <c r="AA6293" i="19"/>
  <c r="AB6293" i="19"/>
  <c r="AC6293" i="19"/>
  <c r="AD6293" i="19"/>
  <c r="Y6294" i="19"/>
  <c r="Z6294" i="19"/>
  <c r="AA6294" i="19"/>
  <c r="AB6294" i="19"/>
  <c r="AC6294" i="19"/>
  <c r="AD6294" i="19"/>
  <c r="Y6300" i="19"/>
  <c r="Z6300" i="19"/>
  <c r="AA6300" i="19"/>
  <c r="AB6300" i="19"/>
  <c r="AC6300" i="19"/>
  <c r="AD6300" i="19"/>
  <c r="Y6301" i="19"/>
  <c r="Z6301" i="19"/>
  <c r="AA6301" i="19"/>
  <c r="AB6301" i="19"/>
  <c r="AC6301" i="19"/>
  <c r="AD6301" i="19"/>
  <c r="Y6307" i="19"/>
  <c r="Z6307" i="19"/>
  <c r="AA6307" i="19"/>
  <c r="AB6307" i="19"/>
  <c r="AC6307" i="19"/>
  <c r="AD6307" i="19"/>
  <c r="Y6308" i="19"/>
  <c r="Z6308" i="19"/>
  <c r="AA6308" i="19"/>
  <c r="AB6308" i="19"/>
  <c r="AC6308" i="19"/>
  <c r="AD6308" i="19"/>
  <c r="Y6314" i="19"/>
  <c r="Z6314" i="19"/>
  <c r="AA6314" i="19"/>
  <c r="AB6314" i="19"/>
  <c r="AC6314" i="19"/>
  <c r="AD6314" i="19"/>
  <c r="Y6315" i="19"/>
  <c r="Z6315" i="19"/>
  <c r="AA6315" i="19"/>
  <c r="AB6315" i="19"/>
  <c r="AC6315" i="19"/>
  <c r="AD6315" i="19"/>
  <c r="Y6321" i="19"/>
  <c r="Z6321" i="19"/>
  <c r="AA6321" i="19"/>
  <c r="AB6321" i="19"/>
  <c r="AC6321" i="19"/>
  <c r="AD6321" i="19"/>
  <c r="Y6322" i="19"/>
  <c r="Z6322" i="19"/>
  <c r="AA6322" i="19"/>
  <c r="AB6322" i="19"/>
  <c r="AC6322" i="19"/>
  <c r="AD6322" i="19"/>
  <c r="Y6328" i="19"/>
  <c r="Z6328" i="19"/>
  <c r="AA6328" i="19"/>
  <c r="AB6328" i="19"/>
  <c r="AC6328" i="19"/>
  <c r="AD6328" i="19"/>
  <c r="Y6329" i="19"/>
  <c r="Z6329" i="19"/>
  <c r="AA6329" i="19"/>
  <c r="AB6329" i="19"/>
  <c r="AC6329" i="19"/>
  <c r="AD6329" i="19"/>
  <c r="Y6335" i="19"/>
  <c r="Z6335" i="19"/>
  <c r="AA6335" i="19"/>
  <c r="AB6335" i="19"/>
  <c r="AC6335" i="19"/>
  <c r="AD6335" i="19"/>
  <c r="Y6336" i="19"/>
  <c r="Z6336" i="19"/>
  <c r="AA6336" i="19"/>
  <c r="AB6336" i="19"/>
  <c r="AC6336" i="19"/>
  <c r="AD6336" i="19"/>
  <c r="Y6342" i="19"/>
  <c r="Z6342" i="19"/>
  <c r="AA6342" i="19"/>
  <c r="AB6342" i="19"/>
  <c r="AC6342" i="19"/>
  <c r="AD6342" i="19"/>
  <c r="Y6343" i="19"/>
  <c r="Z6343" i="19"/>
  <c r="AA6343" i="19"/>
  <c r="AB6343" i="19"/>
  <c r="AC6343" i="19"/>
  <c r="AD6343" i="19"/>
  <c r="Y6349" i="19"/>
  <c r="Z6349" i="19"/>
  <c r="AA6349" i="19"/>
  <c r="AB6349" i="19"/>
  <c r="AC6349" i="19"/>
  <c r="AD6349" i="19"/>
  <c r="Y6350" i="19"/>
  <c r="Z6350" i="19"/>
  <c r="AA6350" i="19"/>
  <c r="AB6350" i="19"/>
  <c r="AC6350" i="19"/>
  <c r="AD6350" i="19"/>
  <c r="Y6356" i="19"/>
  <c r="Z6356" i="19"/>
  <c r="AA6356" i="19"/>
  <c r="AB6356" i="19"/>
  <c r="AC6356" i="19"/>
  <c r="AD6356" i="19"/>
  <c r="Y6357" i="19"/>
  <c r="Z6357" i="19"/>
  <c r="AA6357" i="19"/>
  <c r="AB6357" i="19"/>
  <c r="AC6357" i="19"/>
  <c r="AD6357" i="19"/>
  <c r="Y6363" i="19"/>
  <c r="Z6363" i="19"/>
  <c r="AA6363" i="19"/>
  <c r="AB6363" i="19"/>
  <c r="AC6363" i="19"/>
  <c r="AD6363" i="19"/>
  <c r="Y6364" i="19"/>
  <c r="Z6364" i="19"/>
  <c r="AA6364" i="19"/>
  <c r="AB6364" i="19"/>
  <c r="AC6364" i="19"/>
  <c r="AD6364" i="19"/>
  <c r="Y6370" i="19"/>
  <c r="Z6370" i="19"/>
  <c r="AA6370" i="19"/>
  <c r="AB6370" i="19"/>
  <c r="AC6370" i="19"/>
  <c r="AD6370" i="19"/>
  <c r="Y6371" i="19"/>
  <c r="Z6371" i="19"/>
  <c r="AA6371" i="19"/>
  <c r="AB6371" i="19"/>
  <c r="AC6371" i="19"/>
  <c r="AD6371" i="19"/>
  <c r="Y6377" i="19"/>
  <c r="Z6377" i="19"/>
  <c r="AA6377" i="19"/>
  <c r="AB6377" i="19"/>
  <c r="AC6377" i="19"/>
  <c r="AD6377" i="19"/>
  <c r="Y6378" i="19"/>
  <c r="Z6378" i="19"/>
  <c r="AA6378" i="19"/>
  <c r="AB6378" i="19"/>
  <c r="AC6378" i="19"/>
  <c r="AD6378" i="19"/>
  <c r="Y6384" i="19"/>
  <c r="Z6384" i="19"/>
  <c r="AA6384" i="19"/>
  <c r="AB6384" i="19"/>
  <c r="AC6384" i="19"/>
  <c r="AD6384" i="19"/>
  <c r="Y6385" i="19"/>
  <c r="Z6385" i="19"/>
  <c r="AA6385" i="19"/>
  <c r="AB6385" i="19"/>
  <c r="AC6385" i="19"/>
  <c r="AD6385" i="19"/>
  <c r="Y6391" i="19"/>
  <c r="Z6391" i="19"/>
  <c r="AA6391" i="19"/>
  <c r="AB6391" i="19"/>
  <c r="AC6391" i="19"/>
  <c r="AD6391" i="19"/>
  <c r="Y6392" i="19"/>
  <c r="Z6392" i="19"/>
  <c r="AA6392" i="19"/>
  <c r="AB6392" i="19"/>
  <c r="AC6392" i="19"/>
  <c r="AD6392" i="19"/>
  <c r="Y6398" i="19"/>
  <c r="Z6398" i="19"/>
  <c r="AA6398" i="19"/>
  <c r="AB6398" i="19"/>
  <c r="AC6398" i="19"/>
  <c r="AD6398" i="19"/>
  <c r="Y6399" i="19"/>
  <c r="Z6399" i="19"/>
  <c r="AA6399" i="19"/>
  <c r="AB6399" i="19"/>
  <c r="AC6399" i="19"/>
  <c r="AD6399" i="19"/>
  <c r="Y6405" i="19"/>
  <c r="Z6405" i="19"/>
  <c r="AA6405" i="19"/>
  <c r="AB6405" i="19"/>
  <c r="AC6405" i="19"/>
  <c r="AD6405" i="19"/>
  <c r="Y6406" i="19"/>
  <c r="Z6406" i="19"/>
  <c r="AA6406" i="19"/>
  <c r="AB6406" i="19"/>
  <c r="AC6406" i="19"/>
  <c r="AD6406" i="19"/>
  <c r="Y6412" i="19"/>
  <c r="Z6412" i="19"/>
  <c r="AA6412" i="19"/>
  <c r="AB6412" i="19"/>
  <c r="AC6412" i="19"/>
  <c r="AD6412" i="19"/>
  <c r="Y6413" i="19"/>
  <c r="Z6413" i="19"/>
  <c r="AA6413" i="19"/>
  <c r="AB6413" i="19"/>
  <c r="AC6413" i="19"/>
  <c r="AD6413" i="19"/>
  <c r="Y6419" i="19"/>
  <c r="Z6419" i="19"/>
  <c r="AA6419" i="19"/>
  <c r="AB6419" i="19"/>
  <c r="AC6419" i="19"/>
  <c r="AD6419" i="19"/>
  <c r="Y6420" i="19"/>
  <c r="Z6420" i="19"/>
  <c r="AA6420" i="19"/>
  <c r="AB6420" i="19"/>
  <c r="AC6420" i="19"/>
  <c r="AD6420" i="19"/>
  <c r="Y6426" i="19"/>
  <c r="Z6426" i="19"/>
  <c r="AA6426" i="19"/>
  <c r="AB6426" i="19"/>
  <c r="AC6426" i="19"/>
  <c r="AD6426" i="19"/>
  <c r="Y6427" i="19"/>
  <c r="Z6427" i="19"/>
  <c r="AA6427" i="19"/>
  <c r="AB6427" i="19"/>
  <c r="AC6427" i="19"/>
  <c r="AD6427" i="19"/>
  <c r="Y6433" i="19"/>
  <c r="Z6433" i="19"/>
  <c r="AA6433" i="19"/>
  <c r="AB6433" i="19"/>
  <c r="AC6433" i="19"/>
  <c r="AD6433" i="19"/>
  <c r="Y6434" i="19"/>
  <c r="Z6434" i="19"/>
  <c r="AA6434" i="19"/>
  <c r="AB6434" i="19"/>
  <c r="AC6434" i="19"/>
  <c r="AD6434" i="19"/>
  <c r="Y6440" i="19"/>
  <c r="Z6440" i="19"/>
  <c r="AA6440" i="19"/>
  <c r="AB6440" i="19"/>
  <c r="AC6440" i="19"/>
  <c r="AD6440" i="19"/>
  <c r="Y6441" i="19"/>
  <c r="Z6441" i="19"/>
  <c r="AA6441" i="19"/>
  <c r="AB6441" i="19"/>
  <c r="AC6441" i="19"/>
  <c r="AD6441" i="19"/>
  <c r="Y6447" i="19"/>
  <c r="Z6447" i="19"/>
  <c r="AA6447" i="19"/>
  <c r="AB6447" i="19"/>
  <c r="AC6447" i="19"/>
  <c r="AD6447" i="19"/>
  <c r="Y6448" i="19"/>
  <c r="Z6448" i="19"/>
  <c r="AA6448" i="19"/>
  <c r="AB6448" i="19"/>
  <c r="AC6448" i="19"/>
  <c r="AD6448" i="19"/>
  <c r="Y6454" i="19"/>
  <c r="Z6454" i="19"/>
  <c r="AA6454" i="19"/>
  <c r="AB6454" i="19"/>
  <c r="AC6454" i="19"/>
  <c r="AD6454" i="19"/>
  <c r="Y6455" i="19"/>
  <c r="Z6455" i="19"/>
  <c r="AA6455" i="19"/>
  <c r="AB6455" i="19"/>
  <c r="AC6455" i="19"/>
  <c r="AD6455" i="19"/>
  <c r="Y6461" i="19"/>
  <c r="Z6461" i="19"/>
  <c r="AA6461" i="19"/>
  <c r="AB6461" i="19"/>
  <c r="AC6461" i="19"/>
  <c r="AD6461" i="19"/>
  <c r="Y6462" i="19"/>
  <c r="Z6462" i="19"/>
  <c r="AA6462" i="19"/>
  <c r="AB6462" i="19"/>
  <c r="AC6462" i="19"/>
  <c r="AD6462" i="19"/>
  <c r="Y6468" i="19"/>
  <c r="Z6468" i="19"/>
  <c r="AA6468" i="19"/>
  <c r="AB6468" i="19"/>
  <c r="AC6468" i="19"/>
  <c r="AD6468" i="19"/>
  <c r="Y6469" i="19"/>
  <c r="Z6469" i="19"/>
  <c r="AA6469" i="19"/>
  <c r="AB6469" i="19"/>
  <c r="AC6469" i="19"/>
  <c r="AD6469" i="19"/>
  <c r="Y6475" i="19"/>
  <c r="Z6475" i="19"/>
  <c r="AA6475" i="19"/>
  <c r="AB6475" i="19"/>
  <c r="AC6475" i="19"/>
  <c r="AD6475" i="19"/>
  <c r="Y6476" i="19"/>
  <c r="Z6476" i="19"/>
  <c r="AA6476" i="19"/>
  <c r="AB6476" i="19"/>
  <c r="AC6476" i="19"/>
  <c r="AD6476" i="19"/>
  <c r="Y6482" i="19"/>
  <c r="Z6482" i="19"/>
  <c r="AA6482" i="19"/>
  <c r="AB6482" i="19"/>
  <c r="AC6482" i="19"/>
  <c r="AD6482" i="19"/>
  <c r="Y6483" i="19"/>
  <c r="Z6483" i="19"/>
  <c r="AA6483" i="19"/>
  <c r="AB6483" i="19"/>
  <c r="AC6483" i="19"/>
  <c r="AD6483" i="19"/>
  <c r="Y6489" i="19"/>
  <c r="Z6489" i="19"/>
  <c r="AA6489" i="19"/>
  <c r="AB6489" i="19"/>
  <c r="AC6489" i="19"/>
  <c r="AD6489" i="19"/>
  <c r="Y6490" i="19"/>
  <c r="Z6490" i="19"/>
  <c r="AA6490" i="19"/>
  <c r="AB6490" i="19"/>
  <c r="AC6490" i="19"/>
  <c r="AD6490" i="19"/>
  <c r="Y6496" i="19"/>
  <c r="Z6496" i="19"/>
  <c r="AA6496" i="19"/>
  <c r="AB6496" i="19"/>
  <c r="AC6496" i="19"/>
  <c r="AD6496" i="19"/>
  <c r="Y6497" i="19"/>
  <c r="Z6497" i="19"/>
  <c r="AA6497" i="19"/>
  <c r="AB6497" i="19"/>
  <c r="AC6497" i="19"/>
  <c r="AD6497" i="19"/>
  <c r="Y6503" i="19"/>
  <c r="Z6503" i="19"/>
  <c r="AA6503" i="19"/>
  <c r="AB6503" i="19"/>
  <c r="AC6503" i="19"/>
  <c r="AD6503" i="19"/>
  <c r="Y6504" i="19"/>
  <c r="Z6504" i="19"/>
  <c r="AA6504" i="19"/>
  <c r="AB6504" i="19"/>
  <c r="AC6504" i="19"/>
  <c r="AD6504" i="19"/>
  <c r="Y6510" i="19"/>
  <c r="Z6510" i="19"/>
  <c r="AA6510" i="19"/>
  <c r="AB6510" i="19"/>
  <c r="AC6510" i="19"/>
  <c r="AD6510" i="19"/>
  <c r="Y6511" i="19"/>
  <c r="Z6511" i="19"/>
  <c r="AA6511" i="19"/>
  <c r="AB6511" i="19"/>
  <c r="AC6511" i="19"/>
  <c r="AD6511" i="19"/>
  <c r="Y6517" i="19"/>
  <c r="Z6517" i="19"/>
  <c r="AA6517" i="19"/>
  <c r="AB6517" i="19"/>
  <c r="AC6517" i="19"/>
  <c r="AD6517" i="19"/>
  <c r="Y6518" i="19"/>
  <c r="Z6518" i="19"/>
  <c r="AA6518" i="19"/>
  <c r="AB6518" i="19"/>
  <c r="AC6518" i="19"/>
  <c r="AD6518" i="19"/>
  <c r="Y6524" i="19"/>
  <c r="Z6524" i="19"/>
  <c r="AA6524" i="19"/>
  <c r="AB6524" i="19"/>
  <c r="AC6524" i="19"/>
  <c r="AD6524" i="19"/>
  <c r="Y6525" i="19"/>
  <c r="Z6525" i="19"/>
  <c r="AA6525" i="19"/>
  <c r="AB6525" i="19"/>
  <c r="AC6525" i="19"/>
  <c r="AD6525" i="19"/>
  <c r="Y6531" i="19"/>
  <c r="Z6531" i="19"/>
  <c r="AA6531" i="19"/>
  <c r="AB6531" i="19"/>
  <c r="AC6531" i="19"/>
  <c r="AD6531" i="19"/>
  <c r="Y6532" i="19"/>
  <c r="Z6532" i="19"/>
  <c r="AA6532" i="19"/>
  <c r="AB6532" i="19"/>
  <c r="AC6532" i="19"/>
  <c r="AD6532" i="19"/>
  <c r="Y6538" i="19"/>
  <c r="Z6538" i="19"/>
  <c r="AA6538" i="19"/>
  <c r="AB6538" i="19"/>
  <c r="AC6538" i="19"/>
  <c r="AD6538" i="19"/>
  <c r="Y6539" i="19"/>
  <c r="Z6539" i="19"/>
  <c r="AA6539" i="19"/>
  <c r="AB6539" i="19"/>
  <c r="AC6539" i="19"/>
  <c r="AD6539" i="19"/>
  <c r="Y6545" i="19"/>
  <c r="Z6545" i="19"/>
  <c r="AA6545" i="19"/>
  <c r="AB6545" i="19"/>
  <c r="AC6545" i="19"/>
  <c r="AD6545" i="19"/>
  <c r="Y6546" i="19"/>
  <c r="Z6546" i="19"/>
  <c r="AA6546" i="19"/>
  <c r="AB6546" i="19"/>
  <c r="AC6546" i="19"/>
  <c r="AD6546" i="19"/>
  <c r="Y6552" i="19"/>
  <c r="Z6552" i="19"/>
  <c r="AA6552" i="19"/>
  <c r="AB6552" i="19"/>
  <c r="AC6552" i="19"/>
  <c r="AD6552" i="19"/>
  <c r="Y6553" i="19"/>
  <c r="Z6553" i="19"/>
  <c r="AA6553" i="19"/>
  <c r="AB6553" i="19"/>
  <c r="AC6553" i="19"/>
  <c r="AD6553" i="19"/>
  <c r="Y6559" i="19"/>
  <c r="Z6559" i="19"/>
  <c r="AA6559" i="19"/>
  <c r="AB6559" i="19"/>
  <c r="AC6559" i="19"/>
  <c r="AD6559" i="19"/>
  <c r="Y6560" i="19"/>
  <c r="Z6560" i="19"/>
  <c r="AA6560" i="19"/>
  <c r="AB6560" i="19"/>
  <c r="AC6560" i="19"/>
  <c r="AD6560" i="19"/>
  <c r="Y6566" i="19"/>
  <c r="Z6566" i="19"/>
  <c r="AA6566" i="19"/>
  <c r="AB6566" i="19"/>
  <c r="AC6566" i="19"/>
  <c r="AD6566" i="19"/>
  <c r="Y6567" i="19"/>
  <c r="Z6567" i="19"/>
  <c r="AA6567" i="19"/>
  <c r="AB6567" i="19"/>
  <c r="AC6567" i="19"/>
  <c r="AD6567" i="19"/>
  <c r="Y6573" i="19"/>
  <c r="Z6573" i="19"/>
  <c r="AA6573" i="19"/>
  <c r="AB6573" i="19"/>
  <c r="AC6573" i="19"/>
  <c r="AD6573" i="19"/>
  <c r="Y6574" i="19"/>
  <c r="Z6574" i="19"/>
  <c r="AA6574" i="19"/>
  <c r="AB6574" i="19"/>
  <c r="AC6574" i="19"/>
  <c r="AD6574" i="19"/>
  <c r="Y6580" i="19"/>
  <c r="Z6580" i="19"/>
  <c r="AA6580" i="19"/>
  <c r="AB6580" i="19"/>
  <c r="AC6580" i="19"/>
  <c r="AD6580" i="19"/>
  <c r="Y6581" i="19"/>
  <c r="Z6581" i="19"/>
  <c r="AA6581" i="19"/>
  <c r="AB6581" i="19"/>
  <c r="AC6581" i="19"/>
  <c r="AD6581" i="19"/>
  <c r="Y6587" i="19"/>
  <c r="Z6587" i="19"/>
  <c r="AA6587" i="19"/>
  <c r="AB6587" i="19"/>
  <c r="AC6587" i="19"/>
  <c r="AD6587" i="19"/>
  <c r="Y6588" i="19"/>
  <c r="Z6588" i="19"/>
  <c r="AA6588" i="19"/>
  <c r="AB6588" i="19"/>
  <c r="AC6588" i="19"/>
  <c r="AD6588" i="19"/>
  <c r="Y6594" i="19"/>
  <c r="Z6594" i="19"/>
  <c r="AA6594" i="19"/>
  <c r="AB6594" i="19"/>
  <c r="AC6594" i="19"/>
  <c r="AD6594" i="19"/>
  <c r="Y6595" i="19"/>
  <c r="Z6595" i="19"/>
  <c r="AA6595" i="19"/>
  <c r="AB6595" i="19"/>
  <c r="AC6595" i="19"/>
  <c r="AD6595" i="19"/>
  <c r="Y6601" i="19"/>
  <c r="Z6601" i="19"/>
  <c r="AA6601" i="19"/>
  <c r="AB6601" i="19"/>
  <c r="AC6601" i="19"/>
  <c r="AD6601" i="19"/>
  <c r="Y6602" i="19"/>
  <c r="Z6602" i="19"/>
  <c r="AA6602" i="19"/>
  <c r="AB6602" i="19"/>
  <c r="AC6602" i="19"/>
  <c r="AD6602" i="19"/>
  <c r="Y6608" i="19"/>
  <c r="Z6608" i="19"/>
  <c r="AA6608" i="19"/>
  <c r="AB6608" i="19"/>
  <c r="AC6608" i="19"/>
  <c r="AD6608" i="19"/>
  <c r="Y6609" i="19"/>
  <c r="Z6609" i="19"/>
  <c r="AA6609" i="19"/>
  <c r="AB6609" i="19"/>
  <c r="AC6609" i="19"/>
  <c r="AD6609" i="19"/>
  <c r="Y6615" i="19"/>
  <c r="Z6615" i="19"/>
  <c r="AA6615" i="19"/>
  <c r="AB6615" i="19"/>
  <c r="AC6615" i="19"/>
  <c r="AD6615" i="19"/>
  <c r="Y6616" i="19"/>
  <c r="Z6616" i="19"/>
  <c r="AA6616" i="19"/>
  <c r="AB6616" i="19"/>
  <c r="AC6616" i="19"/>
  <c r="AD6616" i="19"/>
  <c r="Y6622" i="19"/>
  <c r="Z6622" i="19"/>
  <c r="AA6622" i="19"/>
  <c r="AB6622" i="19"/>
  <c r="AC6622" i="19"/>
  <c r="AD6622" i="19"/>
  <c r="Y6623" i="19"/>
  <c r="Z6623" i="19"/>
  <c r="AA6623" i="19"/>
  <c r="AB6623" i="19"/>
  <c r="AC6623" i="19"/>
  <c r="AD6623" i="19"/>
  <c r="Y6629" i="19"/>
  <c r="Z6629" i="19"/>
  <c r="AA6629" i="19"/>
  <c r="AB6629" i="19"/>
  <c r="AC6629" i="19"/>
  <c r="AD6629" i="19"/>
  <c r="Y6630" i="19"/>
  <c r="Z6630" i="19"/>
  <c r="AA6630" i="19"/>
  <c r="AB6630" i="19"/>
  <c r="AC6630" i="19"/>
  <c r="AD6630" i="19"/>
  <c r="Y6636" i="19"/>
  <c r="Z6636" i="19"/>
  <c r="AA6636" i="19"/>
  <c r="AB6636" i="19"/>
  <c r="AC6636" i="19"/>
  <c r="AD6636" i="19"/>
  <c r="Y6637" i="19"/>
  <c r="Z6637" i="19"/>
  <c r="AA6637" i="19"/>
  <c r="AB6637" i="19"/>
  <c r="AC6637" i="19"/>
  <c r="AD6637" i="19"/>
  <c r="Y6643" i="19"/>
  <c r="Z6643" i="19"/>
  <c r="AA6643" i="19"/>
  <c r="AB6643" i="19"/>
  <c r="AC6643" i="19"/>
  <c r="AD6643" i="19"/>
  <c r="Y6644" i="19"/>
  <c r="Z6644" i="19"/>
  <c r="AA6644" i="19"/>
  <c r="AB6644" i="19"/>
  <c r="AC6644" i="19"/>
  <c r="AD6644" i="19"/>
  <c r="Y6650" i="19"/>
  <c r="Z6650" i="19"/>
  <c r="AA6650" i="19"/>
  <c r="AB6650" i="19"/>
  <c r="AC6650" i="19"/>
  <c r="AD6650" i="19"/>
  <c r="Y6651" i="19"/>
  <c r="Z6651" i="19"/>
  <c r="AA6651" i="19"/>
  <c r="AB6651" i="19"/>
  <c r="AC6651" i="19"/>
  <c r="AD6651" i="19"/>
  <c r="Y6657" i="19"/>
  <c r="Z6657" i="19"/>
  <c r="AA6657" i="19"/>
  <c r="AB6657" i="19"/>
  <c r="AC6657" i="19"/>
  <c r="AD6657" i="19"/>
  <c r="Y6658" i="19"/>
  <c r="Z6658" i="19"/>
  <c r="AA6658" i="19"/>
  <c r="AB6658" i="19"/>
  <c r="AC6658" i="19"/>
  <c r="AD6658" i="19"/>
  <c r="Y6664" i="19"/>
  <c r="Z6664" i="19"/>
  <c r="AA6664" i="19"/>
  <c r="AB6664" i="19"/>
  <c r="AC6664" i="19"/>
  <c r="AD6664" i="19"/>
  <c r="Y6665" i="19"/>
  <c r="Z6665" i="19"/>
  <c r="AA6665" i="19"/>
  <c r="AB6665" i="19"/>
  <c r="AC6665" i="19"/>
  <c r="AD6665" i="19"/>
  <c r="Y6671" i="19"/>
  <c r="Z6671" i="19"/>
  <c r="AA6671" i="19"/>
  <c r="AB6671" i="19"/>
  <c r="AC6671" i="19"/>
  <c r="AD6671" i="19"/>
  <c r="Y6672" i="19"/>
  <c r="Z6672" i="19"/>
  <c r="AA6672" i="19"/>
  <c r="AB6672" i="19"/>
  <c r="AC6672" i="19"/>
  <c r="AD6672" i="19"/>
  <c r="Y6678" i="19"/>
  <c r="Z6678" i="19"/>
  <c r="AA6678" i="19"/>
  <c r="AB6678" i="19"/>
  <c r="AC6678" i="19"/>
  <c r="AD6678" i="19"/>
  <c r="Y6679" i="19"/>
  <c r="Z6679" i="19"/>
  <c r="AA6679" i="19"/>
  <c r="AB6679" i="19"/>
  <c r="AC6679" i="19"/>
  <c r="AD6679" i="19"/>
  <c r="Y6685" i="19"/>
  <c r="Z6685" i="19"/>
  <c r="AA6685" i="19"/>
  <c r="AB6685" i="19"/>
  <c r="AC6685" i="19"/>
  <c r="AD6685" i="19"/>
  <c r="Y6686" i="19"/>
  <c r="Z6686" i="19"/>
  <c r="AA6686" i="19"/>
  <c r="AB6686" i="19"/>
  <c r="AC6686" i="19"/>
  <c r="AD6686" i="19"/>
  <c r="Y6692" i="19"/>
  <c r="Z6692" i="19"/>
  <c r="AA6692" i="19"/>
  <c r="AB6692" i="19"/>
  <c r="AC6692" i="19"/>
  <c r="AD6692" i="19"/>
  <c r="Y6693" i="19"/>
  <c r="Z6693" i="19"/>
  <c r="AA6693" i="19"/>
  <c r="AB6693" i="19"/>
  <c r="AC6693" i="19"/>
  <c r="AD6693" i="19"/>
  <c r="Y6699" i="19"/>
  <c r="Z6699" i="19"/>
  <c r="AA6699" i="19"/>
  <c r="AB6699" i="19"/>
  <c r="AC6699" i="19"/>
  <c r="AD6699" i="19"/>
  <c r="Y6700" i="19"/>
  <c r="Z6700" i="19"/>
  <c r="AA6700" i="19"/>
  <c r="AB6700" i="19"/>
  <c r="AC6700" i="19"/>
  <c r="AD6700" i="19"/>
  <c r="Y6706" i="19"/>
  <c r="Z6706" i="19"/>
  <c r="AA6706" i="19"/>
  <c r="AB6706" i="19"/>
  <c r="AC6706" i="19"/>
  <c r="AD6706" i="19"/>
  <c r="Y6707" i="19"/>
  <c r="Z6707" i="19"/>
  <c r="AA6707" i="19"/>
  <c r="AB6707" i="19"/>
  <c r="AC6707" i="19"/>
  <c r="AD6707" i="19"/>
  <c r="Y6713" i="19"/>
  <c r="Z6713" i="19"/>
  <c r="AA6713" i="19"/>
  <c r="AB6713" i="19"/>
  <c r="AC6713" i="19"/>
  <c r="AD6713" i="19"/>
  <c r="Y6714" i="19"/>
  <c r="Z6714" i="19"/>
  <c r="AA6714" i="19"/>
  <c r="AB6714" i="19"/>
  <c r="AC6714" i="19"/>
  <c r="AD6714" i="19"/>
  <c r="Y6720" i="19"/>
  <c r="Z6720" i="19"/>
  <c r="AA6720" i="19"/>
  <c r="AB6720" i="19"/>
  <c r="AC6720" i="19"/>
  <c r="AD6720" i="19"/>
  <c r="Y6721" i="19"/>
  <c r="Z6721" i="19"/>
  <c r="AA6721" i="19"/>
  <c r="AB6721" i="19"/>
  <c r="AC6721" i="19"/>
  <c r="AD6721" i="19"/>
  <c r="Y6727" i="19"/>
  <c r="Z6727" i="19"/>
  <c r="AA6727" i="19"/>
  <c r="AB6727" i="19"/>
  <c r="AC6727" i="19"/>
  <c r="AD6727" i="19"/>
  <c r="Y6728" i="19"/>
  <c r="Z6728" i="19"/>
  <c r="AA6728" i="19"/>
  <c r="AB6728" i="19"/>
  <c r="AC6728" i="19"/>
  <c r="AD6728" i="19"/>
  <c r="Y6734" i="19"/>
  <c r="Z6734" i="19"/>
  <c r="AA6734" i="19"/>
  <c r="AB6734" i="19"/>
  <c r="AC6734" i="19"/>
  <c r="AD6734" i="19"/>
  <c r="Y6735" i="19"/>
  <c r="Z6735" i="19"/>
  <c r="AA6735" i="19"/>
  <c r="AB6735" i="19"/>
  <c r="AC6735" i="19"/>
  <c r="AD6735" i="19"/>
  <c r="Y6741" i="19"/>
  <c r="Z6741" i="19"/>
  <c r="AA6741" i="19"/>
  <c r="AB6741" i="19"/>
  <c r="AC6741" i="19"/>
  <c r="AD6741" i="19"/>
  <c r="Y6742" i="19"/>
  <c r="Z6742" i="19"/>
  <c r="AA6742" i="19"/>
  <c r="AB6742" i="19"/>
  <c r="AC6742" i="19"/>
  <c r="AD6742" i="19"/>
  <c r="Y6748" i="19"/>
  <c r="Z6748" i="19"/>
  <c r="AA6748" i="19"/>
  <c r="AB6748" i="19"/>
  <c r="AC6748" i="19"/>
  <c r="AD6748" i="19"/>
  <c r="Y6749" i="19"/>
  <c r="Z6749" i="19"/>
  <c r="AA6749" i="19"/>
  <c r="AB6749" i="19"/>
  <c r="AC6749" i="19"/>
  <c r="AD6749" i="19"/>
  <c r="Y6755" i="19"/>
  <c r="Z6755" i="19"/>
  <c r="AA6755" i="19"/>
  <c r="AB6755" i="19"/>
  <c r="AC6755" i="19"/>
  <c r="AD6755" i="19"/>
  <c r="Y6756" i="19"/>
  <c r="Z6756" i="19"/>
  <c r="AA6756" i="19"/>
  <c r="AB6756" i="19"/>
  <c r="AC6756" i="19"/>
  <c r="AD6756" i="19"/>
  <c r="Y6762" i="19"/>
  <c r="Z6762" i="19"/>
  <c r="AA6762" i="19"/>
  <c r="AB6762" i="19"/>
  <c r="AC6762" i="19"/>
  <c r="AD6762" i="19"/>
  <c r="Y6763" i="19"/>
  <c r="Z6763" i="19"/>
  <c r="AA6763" i="19"/>
  <c r="AB6763" i="19"/>
  <c r="AC6763" i="19"/>
  <c r="AD6763" i="19"/>
  <c r="Y6769" i="19"/>
  <c r="Z6769" i="19"/>
  <c r="AA6769" i="19"/>
  <c r="AB6769" i="19"/>
  <c r="AC6769" i="19"/>
  <c r="AD6769" i="19"/>
  <c r="Y6770" i="19"/>
  <c r="Z6770" i="19"/>
  <c r="AA6770" i="19"/>
  <c r="AB6770" i="19"/>
  <c r="AC6770" i="19"/>
  <c r="AD6770" i="19"/>
  <c r="Y6776" i="19"/>
  <c r="Z6776" i="19"/>
  <c r="AA6776" i="19"/>
  <c r="AB6776" i="19"/>
  <c r="AC6776" i="19"/>
  <c r="AD6776" i="19"/>
  <c r="Y6777" i="19"/>
  <c r="Z6777" i="19"/>
  <c r="AA6777" i="19"/>
  <c r="AB6777" i="19"/>
  <c r="AC6777" i="19"/>
  <c r="AD6777" i="19"/>
  <c r="Y6783" i="19"/>
  <c r="Z6783" i="19"/>
  <c r="AA6783" i="19"/>
  <c r="AB6783" i="19"/>
  <c r="AC6783" i="19"/>
  <c r="AD6783" i="19"/>
  <c r="Y6784" i="19"/>
  <c r="Z6784" i="19"/>
  <c r="AA6784" i="19"/>
  <c r="AB6784" i="19"/>
  <c r="AC6784" i="19"/>
  <c r="AD6784" i="19"/>
  <c r="Y6790" i="19"/>
  <c r="Z6790" i="19"/>
  <c r="AA6790" i="19"/>
  <c r="AB6790" i="19"/>
  <c r="AC6790" i="19"/>
  <c r="AD6790" i="19"/>
  <c r="Y6791" i="19"/>
  <c r="Z6791" i="19"/>
  <c r="AA6791" i="19"/>
  <c r="AB6791" i="19"/>
  <c r="AC6791" i="19"/>
  <c r="AD6791" i="19"/>
  <c r="Y6797" i="19"/>
  <c r="Z6797" i="19"/>
  <c r="AA6797" i="19"/>
  <c r="AB6797" i="19"/>
  <c r="AC6797" i="19"/>
  <c r="AD6797" i="19"/>
  <c r="Y6798" i="19"/>
  <c r="Z6798" i="19"/>
  <c r="AA6798" i="19"/>
  <c r="AB6798" i="19"/>
  <c r="AC6798" i="19"/>
  <c r="AD6798" i="19"/>
  <c r="Y6804" i="19"/>
  <c r="Z6804" i="19"/>
  <c r="AA6804" i="19"/>
  <c r="AB6804" i="19"/>
  <c r="AC6804" i="19"/>
  <c r="AD6804" i="19"/>
  <c r="Y6805" i="19"/>
  <c r="Z6805" i="19"/>
  <c r="AA6805" i="19"/>
  <c r="AB6805" i="19"/>
  <c r="AC6805" i="19"/>
  <c r="AD6805" i="19"/>
  <c r="Y6811" i="19"/>
  <c r="Z6811" i="19"/>
  <c r="AA6811" i="19"/>
  <c r="AB6811" i="19"/>
  <c r="AC6811" i="19"/>
  <c r="AD6811" i="19"/>
  <c r="Y6812" i="19"/>
  <c r="Z6812" i="19"/>
  <c r="AA6812" i="19"/>
  <c r="AB6812" i="19"/>
  <c r="AC6812" i="19"/>
  <c r="AD6812" i="19"/>
  <c r="Y6818" i="19"/>
  <c r="Z6818" i="19"/>
  <c r="AA6818" i="19"/>
  <c r="AB6818" i="19"/>
  <c r="AC6818" i="19"/>
  <c r="AD6818" i="19"/>
  <c r="Y6819" i="19"/>
  <c r="Z6819" i="19"/>
  <c r="AA6819" i="19"/>
  <c r="AB6819" i="19"/>
  <c r="AC6819" i="19"/>
  <c r="AD6819" i="19"/>
  <c r="Y6825" i="19"/>
  <c r="Z6825" i="19"/>
  <c r="AA6825" i="19"/>
  <c r="AB6825" i="19"/>
  <c r="AC6825" i="19"/>
  <c r="AD6825" i="19"/>
  <c r="Y6826" i="19"/>
  <c r="Z6826" i="19"/>
  <c r="AA6826" i="19"/>
  <c r="AB6826" i="19"/>
  <c r="AC6826" i="19"/>
  <c r="AD6826" i="19"/>
  <c r="Y6832" i="19"/>
  <c r="Z6832" i="19"/>
  <c r="AA6832" i="19"/>
  <c r="AB6832" i="19"/>
  <c r="AC6832" i="19"/>
  <c r="AD6832" i="19"/>
  <c r="Y6833" i="19"/>
  <c r="Z6833" i="19"/>
  <c r="AA6833" i="19"/>
  <c r="AB6833" i="19"/>
  <c r="AC6833" i="19"/>
  <c r="AD6833" i="19"/>
  <c r="Y6839" i="19"/>
  <c r="Z6839" i="19"/>
  <c r="AA6839" i="19"/>
  <c r="AB6839" i="19"/>
  <c r="AC6839" i="19"/>
  <c r="AD6839" i="19"/>
  <c r="Y6840" i="19"/>
  <c r="Z6840" i="19"/>
  <c r="AA6840" i="19"/>
  <c r="AB6840" i="19"/>
  <c r="AC6840" i="19"/>
  <c r="AD6840" i="19"/>
  <c r="Y6846" i="19"/>
  <c r="Z6846" i="19"/>
  <c r="AA6846" i="19"/>
  <c r="AB6846" i="19"/>
  <c r="AC6846" i="19"/>
  <c r="AD6846" i="19"/>
  <c r="Y6847" i="19"/>
  <c r="Z6847" i="19"/>
  <c r="AA6847" i="19"/>
  <c r="AB6847" i="19"/>
  <c r="AC6847" i="19"/>
  <c r="AD6847" i="19"/>
  <c r="Y6853" i="19"/>
  <c r="Z6853" i="19"/>
  <c r="AA6853" i="19"/>
  <c r="AB6853" i="19"/>
  <c r="AC6853" i="19"/>
  <c r="AD6853" i="19"/>
  <c r="Y6854" i="19"/>
  <c r="Z6854" i="19"/>
  <c r="AA6854" i="19"/>
  <c r="AB6854" i="19"/>
  <c r="AC6854" i="19"/>
  <c r="AD6854" i="19"/>
  <c r="Y6860" i="19"/>
  <c r="Z6860" i="19"/>
  <c r="AA6860" i="19"/>
  <c r="AB6860" i="19"/>
  <c r="AC6860" i="19"/>
  <c r="AD6860" i="19"/>
  <c r="Y6861" i="19"/>
  <c r="Z6861" i="19"/>
  <c r="AA6861" i="19"/>
  <c r="AB6861" i="19"/>
  <c r="AC6861" i="19"/>
  <c r="AD6861" i="19"/>
  <c r="Y6867" i="19"/>
  <c r="Z6867" i="19"/>
  <c r="AA6867" i="19"/>
  <c r="AB6867" i="19"/>
  <c r="AC6867" i="19"/>
  <c r="AD6867" i="19"/>
  <c r="Y6868" i="19"/>
  <c r="Z6868" i="19"/>
  <c r="AA6868" i="19"/>
  <c r="AB6868" i="19"/>
  <c r="AC6868" i="19"/>
  <c r="AD6868" i="19"/>
  <c r="Y6874" i="19"/>
  <c r="Z6874" i="19"/>
  <c r="AA6874" i="19"/>
  <c r="AB6874" i="19"/>
  <c r="AC6874" i="19"/>
  <c r="AD6874" i="19"/>
  <c r="Y6875" i="19"/>
  <c r="Z6875" i="19"/>
  <c r="AA6875" i="19"/>
  <c r="AB6875" i="19"/>
  <c r="AC6875" i="19"/>
  <c r="AD6875" i="19"/>
  <c r="Y6881" i="19"/>
  <c r="Z6881" i="19"/>
  <c r="AA6881" i="19"/>
  <c r="AB6881" i="19"/>
  <c r="AC6881" i="19"/>
  <c r="AD6881" i="19"/>
  <c r="Y6882" i="19"/>
  <c r="Z6882" i="19"/>
  <c r="AA6882" i="19"/>
  <c r="AB6882" i="19"/>
  <c r="AC6882" i="19"/>
  <c r="AD6882" i="19"/>
  <c r="Y6888" i="19"/>
  <c r="Z6888" i="19"/>
  <c r="AA6888" i="19"/>
  <c r="AB6888" i="19"/>
  <c r="AC6888" i="19"/>
  <c r="AD6888" i="19"/>
  <c r="Y6889" i="19"/>
  <c r="Z6889" i="19"/>
  <c r="AA6889" i="19"/>
  <c r="AB6889" i="19"/>
  <c r="AC6889" i="19"/>
  <c r="AD6889" i="19"/>
  <c r="Y6895" i="19"/>
  <c r="Z6895" i="19"/>
  <c r="AA6895" i="19"/>
  <c r="AB6895" i="19"/>
  <c r="AC6895" i="19"/>
  <c r="AD6895" i="19"/>
  <c r="Y6896" i="19"/>
  <c r="Z6896" i="19"/>
  <c r="AA6896" i="19"/>
  <c r="AB6896" i="19"/>
  <c r="AC6896" i="19"/>
  <c r="AD6896" i="19"/>
  <c r="Y6902" i="19"/>
  <c r="Z6902" i="19"/>
  <c r="AA6902" i="19"/>
  <c r="AB6902" i="19"/>
  <c r="AC6902" i="19"/>
  <c r="AD6902" i="19"/>
  <c r="Y6903" i="19"/>
  <c r="Z6903" i="19"/>
  <c r="AA6903" i="19"/>
  <c r="AB6903" i="19"/>
  <c r="AC6903" i="19"/>
  <c r="AD6903" i="19"/>
  <c r="Y6909" i="19"/>
  <c r="Z6909" i="19"/>
  <c r="AA6909" i="19"/>
  <c r="AB6909" i="19"/>
  <c r="AC6909" i="19"/>
  <c r="AD6909" i="19"/>
  <c r="Y6910" i="19"/>
  <c r="Z6910" i="19"/>
  <c r="AA6910" i="19"/>
  <c r="AB6910" i="19"/>
  <c r="AC6910" i="19"/>
  <c r="AD6910" i="19"/>
  <c r="Y6916" i="19"/>
  <c r="Z6916" i="19"/>
  <c r="AA6916" i="19"/>
  <c r="AB6916" i="19"/>
  <c r="AC6916" i="19"/>
  <c r="AD6916" i="19"/>
  <c r="Y6917" i="19"/>
  <c r="Z6917" i="19"/>
  <c r="AA6917" i="19"/>
  <c r="AB6917" i="19"/>
  <c r="AC6917" i="19"/>
  <c r="AD6917" i="19"/>
  <c r="Y6923" i="19"/>
  <c r="Z6923" i="19"/>
  <c r="AA6923" i="19"/>
  <c r="AB6923" i="19"/>
  <c r="AC6923" i="19"/>
  <c r="AD6923" i="19"/>
  <c r="Y6924" i="19"/>
  <c r="Z6924" i="19"/>
  <c r="AA6924" i="19"/>
  <c r="AB6924" i="19"/>
  <c r="AC6924" i="19"/>
  <c r="AD6924" i="19"/>
  <c r="Y6930" i="19"/>
  <c r="Z6930" i="19"/>
  <c r="AA6930" i="19"/>
  <c r="AB6930" i="19"/>
  <c r="AC6930" i="19"/>
  <c r="AD6930" i="19"/>
  <c r="Y6931" i="19"/>
  <c r="Z6931" i="19"/>
  <c r="AA6931" i="19"/>
  <c r="AB6931" i="19"/>
  <c r="AC6931" i="19"/>
  <c r="AD6931" i="19"/>
  <c r="Y6937" i="19"/>
  <c r="Z6937" i="19"/>
  <c r="AA6937" i="19"/>
  <c r="AB6937" i="19"/>
  <c r="AC6937" i="19"/>
  <c r="AD6937" i="19"/>
  <c r="Y6938" i="19"/>
  <c r="Z6938" i="19"/>
  <c r="AA6938" i="19"/>
  <c r="AB6938" i="19"/>
  <c r="AC6938" i="19"/>
  <c r="AD6938" i="19"/>
  <c r="Y6944" i="19"/>
  <c r="Z6944" i="19"/>
  <c r="AA6944" i="19"/>
  <c r="AB6944" i="19"/>
  <c r="AC6944" i="19"/>
  <c r="AD6944" i="19"/>
  <c r="Y6945" i="19"/>
  <c r="Z6945" i="19"/>
  <c r="AA6945" i="19"/>
  <c r="AB6945" i="19"/>
  <c r="AC6945" i="19"/>
  <c r="AD6945" i="19"/>
  <c r="Y6951" i="19"/>
  <c r="Z6951" i="19"/>
  <c r="AA6951" i="19"/>
  <c r="AB6951" i="19"/>
  <c r="AC6951" i="19"/>
  <c r="AD6951" i="19"/>
  <c r="Y6952" i="19"/>
  <c r="Z6952" i="19"/>
  <c r="AA6952" i="19"/>
  <c r="AB6952" i="19"/>
  <c r="AC6952" i="19"/>
  <c r="AD6952" i="19"/>
  <c r="Y6958" i="19"/>
  <c r="Z6958" i="19"/>
  <c r="AA6958" i="19"/>
  <c r="AB6958" i="19"/>
  <c r="AC6958" i="19"/>
  <c r="AD6958" i="19"/>
  <c r="Y6959" i="19"/>
  <c r="Z6959" i="19"/>
  <c r="AA6959" i="19"/>
  <c r="AB6959" i="19"/>
  <c r="AC6959" i="19"/>
  <c r="AD6959" i="19"/>
  <c r="Y6965" i="19"/>
  <c r="Z6965" i="19"/>
  <c r="AA6965" i="19"/>
  <c r="AB6965" i="19"/>
  <c r="AC6965" i="19"/>
  <c r="AD6965" i="19"/>
  <c r="Y6966" i="19"/>
  <c r="Z6966" i="19"/>
  <c r="AA6966" i="19"/>
  <c r="AB6966" i="19"/>
  <c r="AC6966" i="19"/>
  <c r="AD6966" i="19"/>
  <c r="Y6972" i="19"/>
  <c r="Z6972" i="19"/>
  <c r="AA6972" i="19"/>
  <c r="AB6972" i="19"/>
  <c r="AC6972" i="19"/>
  <c r="AD6972" i="19"/>
  <c r="Y6973" i="19"/>
  <c r="Z6973" i="19"/>
  <c r="AA6973" i="19"/>
  <c r="AB6973" i="19"/>
  <c r="AC6973" i="19"/>
  <c r="AD6973" i="19"/>
  <c r="Y6979" i="19"/>
  <c r="Z6979" i="19"/>
  <c r="AA6979" i="19"/>
  <c r="AB6979" i="19"/>
  <c r="AC6979" i="19"/>
  <c r="AD6979" i="19"/>
  <c r="Y6980" i="19"/>
  <c r="Z6980" i="19"/>
  <c r="AA6980" i="19"/>
  <c r="AB6980" i="19"/>
  <c r="AC6980" i="19"/>
  <c r="AD6980" i="19"/>
  <c r="Y6986" i="19"/>
  <c r="Z6986" i="19"/>
  <c r="AA6986" i="19"/>
  <c r="AB6986" i="19"/>
  <c r="AC6986" i="19"/>
  <c r="AD6986" i="19"/>
  <c r="Y6987" i="19"/>
  <c r="Z6987" i="19"/>
  <c r="AA6987" i="19"/>
  <c r="AB6987" i="19"/>
  <c r="AC6987" i="19"/>
  <c r="AD6987" i="19"/>
  <c r="Y6993" i="19"/>
  <c r="Z6993" i="19"/>
  <c r="AA6993" i="19"/>
  <c r="AB6993" i="19"/>
  <c r="AC6993" i="19"/>
  <c r="AD6993" i="19"/>
  <c r="Y6994" i="19"/>
  <c r="Z6994" i="19"/>
  <c r="AA6994" i="19"/>
  <c r="AB6994" i="19"/>
  <c r="AC6994" i="19"/>
  <c r="AD6994" i="19"/>
  <c r="Y7000" i="19"/>
  <c r="Z7000" i="19"/>
  <c r="AA7000" i="19"/>
  <c r="AB7000" i="19"/>
  <c r="AC7000" i="19"/>
  <c r="AD7000" i="19"/>
  <c r="Y7001" i="19"/>
  <c r="Z7001" i="19"/>
  <c r="AA7001" i="19"/>
  <c r="AB7001" i="19"/>
  <c r="AC7001" i="19"/>
  <c r="AD7001" i="19"/>
  <c r="AA6" i="19"/>
  <c r="AA13" i="19"/>
  <c r="AA20" i="19"/>
  <c r="AA27" i="19"/>
  <c r="AA34" i="19"/>
  <c r="AA41" i="19"/>
  <c r="AA48" i="19"/>
  <c r="AA55" i="19"/>
  <c r="AA62" i="19"/>
  <c r="AA69" i="19"/>
  <c r="AA76" i="19"/>
  <c r="AA83" i="19"/>
  <c r="AA90" i="19"/>
  <c r="AA97" i="19"/>
  <c r="AA104" i="19"/>
  <c r="AA111" i="19"/>
  <c r="AA118" i="19"/>
  <c r="AA125" i="19"/>
  <c r="AA132" i="19"/>
  <c r="AA139" i="19"/>
  <c r="AA146" i="19"/>
  <c r="AA153" i="19"/>
  <c r="AA160" i="19"/>
  <c r="AA167" i="19"/>
  <c r="AA174" i="19"/>
  <c r="AA181" i="19"/>
  <c r="AA188" i="19"/>
  <c r="AA195" i="19"/>
  <c r="AA202" i="19"/>
  <c r="AA209" i="19"/>
  <c r="AA216" i="19"/>
  <c r="AA223" i="19"/>
  <c r="AA230" i="19"/>
  <c r="AA237" i="19"/>
  <c r="AA244" i="19"/>
  <c r="AA251" i="19"/>
  <c r="AA258" i="19"/>
  <c r="AA265" i="19"/>
  <c r="AA272" i="19"/>
  <c r="AA279" i="19"/>
  <c r="AA286" i="19"/>
  <c r="AA293" i="19"/>
  <c r="AA300" i="19"/>
  <c r="AA307" i="19"/>
  <c r="AA314" i="19"/>
  <c r="AA321" i="19"/>
  <c r="AA328" i="19"/>
  <c r="AA335" i="19"/>
  <c r="AA342" i="19"/>
  <c r="AA349" i="19"/>
  <c r="AA356" i="19"/>
  <c r="AA363" i="19"/>
  <c r="AA370" i="19"/>
  <c r="AA377" i="19"/>
  <c r="AA384" i="19"/>
  <c r="AA391" i="19"/>
  <c r="AA398" i="19"/>
  <c r="AA405" i="19"/>
  <c r="AA412" i="19"/>
  <c r="AA419" i="19"/>
  <c r="AA426" i="19"/>
  <c r="AA433" i="19"/>
  <c r="AA440" i="19"/>
  <c r="AA447" i="19"/>
  <c r="AA454" i="19"/>
  <c r="AA461" i="19"/>
  <c r="AA468" i="19"/>
  <c r="AA475" i="19"/>
  <c r="AA482" i="19"/>
  <c r="AA489" i="19"/>
  <c r="AA496" i="19"/>
  <c r="AA503" i="19"/>
  <c r="AA510" i="19"/>
  <c r="AA517" i="19"/>
  <c r="AA524" i="19"/>
  <c r="AA531" i="19"/>
  <c r="AA538" i="19"/>
  <c r="AA545" i="19"/>
  <c r="AA552" i="19"/>
  <c r="AA559" i="19"/>
  <c r="AA566" i="19"/>
  <c r="AA573" i="19"/>
  <c r="AA580" i="19"/>
  <c r="AA587" i="19"/>
  <c r="AA594" i="19"/>
  <c r="AA601" i="19"/>
  <c r="AA608" i="19"/>
  <c r="AA615" i="19"/>
  <c r="AA622" i="19"/>
  <c r="AA629" i="19"/>
  <c r="AA636" i="19"/>
  <c r="AA643" i="19"/>
  <c r="AA650" i="19"/>
  <c r="AA657" i="19"/>
  <c r="AA664" i="19"/>
  <c r="AA671" i="19"/>
  <c r="AA678" i="19"/>
  <c r="AA685" i="19"/>
  <c r="AA692" i="19"/>
  <c r="AA699" i="19"/>
  <c r="AA706" i="19"/>
  <c r="AA713" i="19"/>
  <c r="AA720" i="19"/>
  <c r="AA727" i="19"/>
  <c r="AA734" i="19"/>
  <c r="AA741" i="19"/>
  <c r="AA748" i="19"/>
  <c r="AA755" i="19"/>
  <c r="AA762" i="19"/>
  <c r="AA769" i="19"/>
  <c r="AA776" i="19"/>
  <c r="AA783" i="19"/>
  <c r="AA790" i="19"/>
  <c r="AA797" i="19"/>
  <c r="AA804" i="19"/>
  <c r="AA811" i="19"/>
  <c r="AA818" i="19"/>
  <c r="AA825" i="19"/>
  <c r="AA832" i="19"/>
  <c r="AA839" i="19"/>
  <c r="AA846" i="19"/>
  <c r="AA853" i="19"/>
  <c r="AA860" i="19"/>
  <c r="AA867" i="19"/>
  <c r="AA874" i="19"/>
  <c r="AA881" i="19"/>
  <c r="AA888" i="19"/>
  <c r="AA895" i="19"/>
  <c r="AA902" i="19"/>
  <c r="AA909" i="19"/>
  <c r="AA916" i="19"/>
  <c r="AA923" i="19"/>
  <c r="AA930" i="19"/>
  <c r="AA937" i="19"/>
  <c r="AA944" i="19"/>
  <c r="AA951" i="19"/>
  <c r="AA958" i="19"/>
  <c r="AA965" i="19"/>
  <c r="AA972" i="19"/>
  <c r="AA979" i="19"/>
  <c r="AA986" i="19"/>
  <c r="AA993" i="19"/>
  <c r="AA1000" i="19"/>
  <c r="AA1007" i="19"/>
  <c r="AA1014" i="19"/>
  <c r="AA1021" i="19"/>
  <c r="AA1028" i="19"/>
  <c r="AA1035" i="19"/>
  <c r="AA1042" i="19"/>
  <c r="AA1049" i="19"/>
  <c r="AA1056" i="19"/>
  <c r="AA1063" i="19"/>
  <c r="AA1070" i="19"/>
  <c r="AA1077" i="19"/>
  <c r="AA1084" i="19"/>
  <c r="AA1091" i="19"/>
  <c r="AA1098" i="19"/>
  <c r="AA1105" i="19"/>
  <c r="AA1112" i="19"/>
  <c r="AA1119" i="19"/>
  <c r="AA1126" i="19"/>
  <c r="AA1133" i="19"/>
  <c r="AA1140" i="19"/>
  <c r="AA1147" i="19"/>
  <c r="AA1154" i="19"/>
  <c r="AA1161" i="19"/>
  <c r="AA1168" i="19"/>
  <c r="AA1175" i="19"/>
  <c r="AA1182" i="19"/>
  <c r="AA1189" i="19"/>
  <c r="AA1196" i="19"/>
  <c r="AA1203" i="19"/>
  <c r="AA1210" i="19"/>
  <c r="AA1217" i="19"/>
  <c r="AA1224" i="19"/>
  <c r="AA1231" i="19"/>
  <c r="AA1238" i="19"/>
  <c r="AA1245" i="19"/>
  <c r="AA1252" i="19"/>
  <c r="AA1259" i="19"/>
  <c r="AA1266" i="19"/>
  <c r="AA1273" i="19"/>
  <c r="AA1280" i="19"/>
  <c r="AA1287" i="19"/>
  <c r="AA1294" i="19"/>
  <c r="AA1301" i="19"/>
  <c r="AA1308" i="19"/>
  <c r="AA1315" i="19"/>
  <c r="AA1322" i="19"/>
  <c r="AA1329" i="19"/>
  <c r="AA1336" i="19"/>
  <c r="AA1343" i="19"/>
  <c r="AA1350" i="19"/>
  <c r="AA1357" i="19"/>
  <c r="AA1364" i="19"/>
  <c r="AA1371" i="19"/>
  <c r="AA1378" i="19"/>
  <c r="AA1385" i="19"/>
  <c r="AA1392" i="19"/>
  <c r="AA1399" i="19"/>
  <c r="AA1406" i="19"/>
  <c r="AA1413" i="19"/>
  <c r="AA1420" i="19"/>
  <c r="AA1427" i="19"/>
  <c r="AA1434" i="19"/>
  <c r="AA1441" i="19"/>
  <c r="AA1448" i="19"/>
  <c r="AA1455" i="19"/>
  <c r="AA1462" i="19"/>
  <c r="AA1469" i="19"/>
  <c r="AA1476" i="19"/>
  <c r="AA1483" i="19"/>
  <c r="AA1490" i="19"/>
  <c r="AA1497" i="19"/>
  <c r="AA1504" i="19"/>
  <c r="AA1511" i="19"/>
  <c r="AA1518" i="19"/>
  <c r="AA1525" i="19"/>
  <c r="AA1532" i="19"/>
  <c r="AA1539" i="19"/>
  <c r="AA1546" i="19"/>
  <c r="AA1553" i="19"/>
  <c r="AA1560" i="19"/>
  <c r="AA1567" i="19"/>
  <c r="AA1574" i="19"/>
  <c r="AA1581" i="19"/>
  <c r="AA1588" i="19"/>
  <c r="AA1595" i="19"/>
  <c r="AA1602" i="19"/>
  <c r="AA1609" i="19"/>
  <c r="AA1616" i="19"/>
  <c r="AA1623" i="19"/>
  <c r="AA1630" i="19"/>
  <c r="AA1637" i="19"/>
  <c r="AA1644" i="19"/>
  <c r="AA1651" i="19"/>
  <c r="AA1658" i="19"/>
  <c r="AA1665" i="19"/>
  <c r="AA1672" i="19"/>
  <c r="AA1679" i="19"/>
  <c r="AA1686" i="19"/>
  <c r="AA1693" i="19"/>
  <c r="AA1700" i="19"/>
  <c r="AA1707" i="19"/>
  <c r="AA1714" i="19"/>
  <c r="AA1721" i="19"/>
  <c r="AA1728" i="19"/>
  <c r="AA1735" i="19"/>
  <c r="AA1742" i="19"/>
  <c r="AA1749" i="19"/>
  <c r="AA1756" i="19"/>
  <c r="AA1763" i="19"/>
  <c r="AA1770" i="19"/>
  <c r="AA1777" i="19"/>
  <c r="AA1784" i="19"/>
  <c r="AA1791" i="19"/>
  <c r="AA1798" i="19"/>
  <c r="AA1805" i="19"/>
  <c r="AA1812" i="19"/>
  <c r="AA1819" i="19"/>
  <c r="AA1826" i="19"/>
  <c r="AA1833" i="19"/>
  <c r="AA1840" i="19"/>
  <c r="AA1847" i="19"/>
  <c r="AA1854" i="19"/>
  <c r="AA1861" i="19"/>
  <c r="AA1868" i="19"/>
  <c r="AA1875" i="19"/>
  <c r="AA1882" i="19"/>
  <c r="AA1889" i="19"/>
  <c r="AA1896" i="19"/>
  <c r="AA1903" i="19"/>
  <c r="AA1910" i="19"/>
  <c r="AA1917" i="19"/>
  <c r="AA1924" i="19"/>
  <c r="AA1931" i="19"/>
  <c r="AA1938" i="19"/>
  <c r="AA1945" i="19"/>
  <c r="AA1952" i="19"/>
  <c r="AA1959" i="19"/>
  <c r="AA1966" i="19"/>
  <c r="AA1973" i="19"/>
  <c r="AA1980" i="19"/>
  <c r="AA1987" i="19"/>
  <c r="AA1994" i="19"/>
  <c r="AA2001" i="19"/>
  <c r="AA2008" i="19"/>
  <c r="AA2015" i="19"/>
  <c r="AA2022" i="19"/>
  <c r="AA2029" i="19"/>
  <c r="AA2036" i="19"/>
  <c r="AA2043" i="19"/>
  <c r="AA2050" i="19"/>
  <c r="AA2057" i="19"/>
  <c r="AA2064" i="19"/>
  <c r="AA2071" i="19"/>
  <c r="AA2078" i="19"/>
  <c r="AA2085" i="19"/>
  <c r="AA2092" i="19"/>
  <c r="AA2099" i="19"/>
  <c r="AA2106" i="19"/>
  <c r="AA2113" i="19"/>
  <c r="AA2120" i="19"/>
  <c r="AA2127" i="19"/>
  <c r="AA2134" i="19"/>
  <c r="AA2141" i="19"/>
  <c r="AA2148" i="19"/>
  <c r="AA2155" i="19"/>
  <c r="AA2162" i="19"/>
  <c r="AA2169" i="19"/>
  <c r="AA2176" i="19"/>
  <c r="AA2183" i="19"/>
  <c r="AA2190" i="19"/>
  <c r="AA2197" i="19"/>
  <c r="AA2204" i="19"/>
  <c r="AA2211" i="19"/>
  <c r="AA2218" i="19"/>
  <c r="AA2225" i="19"/>
  <c r="AA2232" i="19"/>
  <c r="AA2239" i="19"/>
  <c r="AA2246" i="19"/>
  <c r="AA2253" i="19"/>
  <c r="AA2260" i="19"/>
  <c r="AA2267" i="19"/>
  <c r="AA2274" i="19"/>
  <c r="AA2281" i="19"/>
  <c r="AA2288" i="19"/>
  <c r="AA2295" i="19"/>
  <c r="AA2302" i="19"/>
  <c r="AA2309" i="19"/>
  <c r="AA2316" i="19"/>
  <c r="AA2323" i="19"/>
  <c r="AA2330" i="19"/>
  <c r="AA2337" i="19"/>
  <c r="AA2344" i="19"/>
  <c r="AA2351" i="19"/>
  <c r="AA2358" i="19"/>
  <c r="AA2365" i="19"/>
  <c r="AA2372" i="19"/>
  <c r="AA2379" i="19"/>
  <c r="AA2386" i="19"/>
  <c r="AA2393" i="19"/>
  <c r="AA2400" i="19"/>
  <c r="AA2407" i="19"/>
  <c r="AA2414" i="19"/>
  <c r="AA2421" i="19"/>
  <c r="AA2428" i="19"/>
  <c r="AA2435" i="19"/>
  <c r="AA2442" i="19"/>
  <c r="AA2449" i="19"/>
  <c r="AA2456" i="19"/>
  <c r="AA2463" i="19"/>
  <c r="AA2470" i="19"/>
  <c r="AA2477" i="19"/>
  <c r="AA2484" i="19"/>
  <c r="AA2491" i="19"/>
  <c r="AA2498" i="19"/>
  <c r="AA2505" i="19"/>
  <c r="AA2512" i="19"/>
  <c r="AA2519" i="19"/>
  <c r="AA2526" i="19"/>
  <c r="AA2533" i="19"/>
  <c r="AA2540" i="19"/>
  <c r="AA2547" i="19"/>
  <c r="AA2554" i="19"/>
  <c r="AA2561" i="19"/>
  <c r="AA2568" i="19"/>
  <c r="AA2575" i="19"/>
  <c r="AA2582" i="19"/>
  <c r="AA2589" i="19"/>
  <c r="AA2596" i="19"/>
  <c r="AA2603" i="19"/>
  <c r="AA2610" i="19"/>
  <c r="AA2617" i="19"/>
  <c r="AA2624" i="19"/>
  <c r="AA2631" i="19"/>
  <c r="AA2638" i="19"/>
  <c r="AA2645" i="19"/>
  <c r="AA2652" i="19"/>
  <c r="AA2659" i="19"/>
  <c r="AA2666" i="19"/>
  <c r="AA2673" i="19"/>
  <c r="AA2680" i="19"/>
  <c r="AA2687" i="19"/>
  <c r="AA2694" i="19"/>
  <c r="AA2701" i="19"/>
  <c r="AA2708" i="19"/>
  <c r="AA2715" i="19"/>
  <c r="AA2722" i="19"/>
  <c r="AA2729" i="19"/>
  <c r="AA2736" i="19"/>
  <c r="AA2743" i="19"/>
  <c r="AA2750" i="19"/>
  <c r="AA2757" i="19"/>
  <c r="AA2764" i="19"/>
  <c r="AA2771" i="19"/>
  <c r="AA2778" i="19"/>
  <c r="AA2785" i="19"/>
  <c r="AA2792" i="19"/>
  <c r="AA2799" i="19"/>
  <c r="AA2806" i="19"/>
  <c r="AA2813" i="19"/>
  <c r="AA2820" i="19"/>
  <c r="AA2827" i="19"/>
  <c r="AA2834" i="19"/>
  <c r="AA2841" i="19"/>
  <c r="AA2848" i="19"/>
  <c r="AA2855" i="19"/>
  <c r="AA2862" i="19"/>
  <c r="AA2869" i="19"/>
  <c r="AA2876" i="19"/>
  <c r="AA2883" i="19"/>
  <c r="AA2890" i="19"/>
  <c r="AA2897" i="19"/>
  <c r="AA2904" i="19"/>
  <c r="AA2911" i="19"/>
  <c r="AA2918" i="19"/>
  <c r="AA2925" i="19"/>
  <c r="AA2932" i="19"/>
  <c r="AA2939" i="19"/>
  <c r="AA2946" i="19"/>
  <c r="AA2953" i="19"/>
  <c r="AA2960" i="19"/>
  <c r="AA2967" i="19"/>
  <c r="AA2974" i="19"/>
  <c r="AA2981" i="19"/>
  <c r="AA2988" i="19"/>
  <c r="AA2995" i="19"/>
  <c r="AA3002" i="19"/>
  <c r="AA3009" i="19"/>
  <c r="AA3016" i="19"/>
  <c r="AA3023" i="19"/>
  <c r="AA3030" i="19"/>
  <c r="AA3037" i="19"/>
  <c r="AA3044" i="19"/>
  <c r="AA3051" i="19"/>
  <c r="AA3058" i="19"/>
  <c r="AA3065" i="19"/>
  <c r="AA3072" i="19"/>
  <c r="AA3079" i="19"/>
  <c r="AA3086" i="19"/>
  <c r="AA3093" i="19"/>
  <c r="AA3100" i="19"/>
  <c r="AA3107" i="19"/>
  <c r="AA3114" i="19"/>
  <c r="AA3121" i="19"/>
  <c r="AA3128" i="19"/>
  <c r="AA3135" i="19"/>
  <c r="AA3142" i="19"/>
  <c r="AA3149" i="19"/>
  <c r="AA3156" i="19"/>
  <c r="AA3163" i="19"/>
  <c r="AA3170" i="19"/>
  <c r="AA3177" i="19"/>
  <c r="AA3184" i="19"/>
  <c r="AA3191" i="19"/>
  <c r="AA3198" i="19"/>
  <c r="AA3205" i="19"/>
  <c r="AA3212" i="19"/>
  <c r="AA3219" i="19"/>
  <c r="AA3226" i="19"/>
  <c r="AA3233" i="19"/>
  <c r="AA3240" i="19"/>
  <c r="AA3247" i="19"/>
  <c r="AA3254" i="19"/>
  <c r="AA3261" i="19"/>
  <c r="AA3268" i="19"/>
  <c r="AA3275" i="19"/>
  <c r="AA3282" i="19"/>
  <c r="AA3289" i="19"/>
  <c r="AA3296" i="19"/>
  <c r="AA3303" i="19"/>
  <c r="AA3310" i="19"/>
  <c r="AA3317" i="19"/>
  <c r="AA3324" i="19"/>
  <c r="AA3331" i="19"/>
  <c r="AA3338" i="19"/>
  <c r="AA3345" i="19"/>
  <c r="AA3352" i="19"/>
  <c r="AA3359" i="19"/>
  <c r="AA3366" i="19"/>
  <c r="AA3373" i="19"/>
  <c r="AA3380" i="19"/>
  <c r="AA3387" i="19"/>
  <c r="AA3394" i="19"/>
  <c r="AA3401" i="19"/>
  <c r="AA3408" i="19"/>
  <c r="AA3415" i="19"/>
  <c r="AA3422" i="19"/>
  <c r="AA3429" i="19"/>
  <c r="AA3436" i="19"/>
  <c r="AA3443" i="19"/>
  <c r="AA3450" i="19"/>
  <c r="AA3457" i="19"/>
  <c r="AA3464" i="19"/>
  <c r="AA3471" i="19"/>
  <c r="AA3478" i="19"/>
  <c r="AA3485" i="19"/>
  <c r="AA3492" i="19"/>
  <c r="AA3499" i="19"/>
  <c r="AA3506" i="19"/>
  <c r="AA3513" i="19"/>
  <c r="AA3520" i="19"/>
  <c r="AA3527" i="19"/>
  <c r="AA3534" i="19"/>
  <c r="AA3541" i="19"/>
  <c r="AA3548" i="19"/>
  <c r="AA3555" i="19"/>
  <c r="AA3562" i="19"/>
  <c r="AA3569" i="19"/>
  <c r="AA3576" i="19"/>
  <c r="AA3583" i="19"/>
  <c r="AA3590" i="19"/>
  <c r="AA3597" i="19"/>
  <c r="AA3604" i="19"/>
  <c r="AA3611" i="19"/>
  <c r="AA3618" i="19"/>
  <c r="AA3625" i="19"/>
  <c r="AA3632" i="19"/>
  <c r="AA3639" i="19"/>
  <c r="AA3646" i="19"/>
  <c r="AA3653" i="19"/>
  <c r="AA3660" i="19"/>
  <c r="AA3667" i="19"/>
  <c r="AA3674" i="19"/>
  <c r="AA3681" i="19"/>
  <c r="AA3688" i="19"/>
  <c r="AA3695" i="19"/>
  <c r="AA3702" i="19"/>
  <c r="AA3709" i="19"/>
  <c r="AA3716" i="19"/>
  <c r="AA3723" i="19"/>
  <c r="AA3730" i="19"/>
  <c r="AA3737" i="19"/>
  <c r="AA3744" i="19"/>
  <c r="AA3751" i="19"/>
  <c r="AA3758" i="19"/>
  <c r="AA3765" i="19"/>
  <c r="AA3772" i="19"/>
  <c r="AA3779" i="19"/>
  <c r="AA3786" i="19"/>
  <c r="AA3793" i="19"/>
  <c r="AA3800" i="19"/>
  <c r="AA3807" i="19"/>
  <c r="AA3814" i="19"/>
  <c r="AA3821" i="19"/>
  <c r="AA3828" i="19"/>
  <c r="AA3835" i="19"/>
  <c r="AA3842" i="19"/>
  <c r="AA3849" i="19"/>
  <c r="AA3856" i="19"/>
  <c r="AA3863" i="19"/>
  <c r="AA3870" i="19"/>
  <c r="AA3877" i="19"/>
  <c r="AA3884" i="19"/>
  <c r="AA3891" i="19"/>
  <c r="AA3898" i="19"/>
  <c r="AA3905" i="19"/>
  <c r="AA3912" i="19"/>
  <c r="AA3919" i="19"/>
  <c r="AA3926" i="19"/>
  <c r="AA3933" i="19"/>
  <c r="AA3940" i="19"/>
  <c r="AA3947" i="19"/>
  <c r="AA3954" i="19"/>
  <c r="AA3961" i="19"/>
  <c r="AA3968" i="19"/>
  <c r="AA3975" i="19"/>
  <c r="AA3982" i="19"/>
  <c r="AA3989" i="19"/>
  <c r="AA3996" i="19"/>
  <c r="AA4003" i="19"/>
  <c r="AA4010" i="19"/>
  <c r="AA4017" i="19"/>
  <c r="AA4024" i="19"/>
  <c r="AA4031" i="19"/>
  <c r="AA4038" i="19"/>
  <c r="AA4045" i="19"/>
  <c r="AA4052" i="19"/>
  <c r="AA4059" i="19"/>
  <c r="AA4066" i="19"/>
  <c r="AA4073" i="19"/>
  <c r="AA4080" i="19"/>
  <c r="AA4087" i="19"/>
  <c r="AA4094" i="19"/>
  <c r="AA4101" i="19"/>
  <c r="AA4108" i="19"/>
  <c r="AA4115" i="19"/>
  <c r="AA4122" i="19"/>
  <c r="AA4129" i="19"/>
  <c r="AA4136" i="19"/>
  <c r="AA4143" i="19"/>
  <c r="AA4150" i="19"/>
  <c r="AA4157" i="19"/>
  <c r="AA4164" i="19"/>
  <c r="AA4171" i="19"/>
  <c r="AA4178" i="19"/>
  <c r="AA4185" i="19"/>
  <c r="AA4192" i="19"/>
  <c r="AA4199" i="19"/>
  <c r="AA4206" i="19"/>
  <c r="AA4213" i="19"/>
  <c r="AA4220" i="19"/>
  <c r="AA4227" i="19"/>
  <c r="AA4234" i="19"/>
  <c r="AA4241" i="19"/>
  <c r="AA4248" i="19"/>
  <c r="AA4255" i="19"/>
  <c r="AA4262" i="19"/>
  <c r="AA4269" i="19"/>
  <c r="AA4276" i="19"/>
  <c r="AA4283" i="19"/>
  <c r="AA4290" i="19"/>
  <c r="AA4297" i="19"/>
  <c r="AA4304" i="19"/>
  <c r="AA4311" i="19"/>
  <c r="AA4318" i="19"/>
  <c r="AA4325" i="19"/>
  <c r="AA4332" i="19"/>
  <c r="AA4339" i="19"/>
  <c r="AA4346" i="19"/>
  <c r="AA4353" i="19"/>
  <c r="AA4360" i="19"/>
  <c r="AA4367" i="19"/>
  <c r="AA4374" i="19"/>
  <c r="AA4381" i="19"/>
  <c r="AA4388" i="19"/>
  <c r="AA4395" i="19"/>
  <c r="AA4402" i="19"/>
  <c r="AA4409" i="19"/>
  <c r="AA4416" i="19"/>
  <c r="AA4423" i="19"/>
  <c r="AA4430" i="19"/>
  <c r="AA4437" i="19"/>
  <c r="AA4444" i="19"/>
  <c r="AA4451" i="19"/>
  <c r="AA4458" i="19"/>
  <c r="AA4465" i="19"/>
  <c r="AA4472" i="19"/>
  <c r="AA4479" i="19"/>
  <c r="AA4486" i="19"/>
  <c r="AA4493" i="19"/>
  <c r="AA4500" i="19"/>
  <c r="AA4507" i="19"/>
  <c r="AA4514" i="19"/>
  <c r="AA4521" i="19"/>
  <c r="AA4528" i="19"/>
  <c r="AA4535" i="19"/>
  <c r="AA4542" i="19"/>
  <c r="AA4549" i="19"/>
  <c r="AA4556" i="19"/>
  <c r="AA4563" i="19"/>
  <c r="AA4570" i="19"/>
  <c r="AA4577" i="19"/>
  <c r="AA4584" i="19"/>
  <c r="AA4591" i="19"/>
  <c r="AA4598" i="19"/>
  <c r="AA4605" i="19"/>
  <c r="AA4612" i="19"/>
  <c r="AA4619" i="19"/>
  <c r="AA4626" i="19"/>
  <c r="AA4633" i="19"/>
  <c r="AA4640" i="19"/>
  <c r="AA4647" i="19"/>
  <c r="AA4654" i="19"/>
  <c r="AA4661" i="19"/>
  <c r="AA4668" i="19"/>
  <c r="AA4675" i="19"/>
  <c r="AA4682" i="19"/>
  <c r="AA4689" i="19"/>
  <c r="AA4696" i="19"/>
  <c r="AA4703" i="19"/>
  <c r="AA4710" i="19"/>
  <c r="AA4717" i="19"/>
  <c r="AA4724" i="19"/>
  <c r="AA4731" i="19"/>
  <c r="AA4738" i="19"/>
  <c r="AA4745" i="19"/>
  <c r="AA4752" i="19"/>
  <c r="AA4759" i="19"/>
  <c r="AA4766" i="19"/>
  <c r="AA4773" i="19"/>
  <c r="AA4780" i="19"/>
  <c r="AA4787" i="19"/>
  <c r="AA4794" i="19"/>
  <c r="AA4801" i="19"/>
  <c r="AA4808" i="19"/>
  <c r="AA4815" i="19"/>
  <c r="AA4822" i="19"/>
  <c r="AA4829" i="19"/>
  <c r="AA4836" i="19"/>
  <c r="AA4843" i="19"/>
  <c r="AA4850" i="19"/>
  <c r="AA4857" i="19"/>
  <c r="AA4864" i="19"/>
  <c r="AA4871" i="19"/>
  <c r="AA4878" i="19"/>
  <c r="AA4885" i="19"/>
  <c r="AA4892" i="19"/>
  <c r="AA4899" i="19"/>
  <c r="AA4906" i="19"/>
  <c r="AA4913" i="19"/>
  <c r="AA4920" i="19"/>
  <c r="AA4927" i="19"/>
  <c r="AA4934" i="19"/>
  <c r="AA4941" i="19"/>
  <c r="AA4948" i="19"/>
  <c r="AA4955" i="19"/>
  <c r="AA4962" i="19"/>
  <c r="AA4969" i="19"/>
  <c r="AA4976" i="19"/>
  <c r="AA4983" i="19"/>
  <c r="AA4990" i="19"/>
  <c r="AA4997" i="19"/>
  <c r="AA5004" i="19"/>
  <c r="AA5011" i="19"/>
  <c r="AA5018" i="19"/>
  <c r="AA5025" i="19"/>
  <c r="AA5032" i="19"/>
  <c r="AA5039" i="19"/>
  <c r="AA5046" i="19"/>
  <c r="AA5053" i="19"/>
  <c r="AA5060" i="19"/>
  <c r="AA5067" i="19"/>
  <c r="AA5074" i="19"/>
  <c r="AA5081" i="19"/>
  <c r="AA5088" i="19"/>
  <c r="AA5095" i="19"/>
  <c r="AA5102" i="19"/>
  <c r="AA5109" i="19"/>
  <c r="AA5116" i="19"/>
  <c r="AA5123" i="19"/>
  <c r="AA5130" i="19"/>
  <c r="AA5137" i="19"/>
  <c r="AA5144" i="19"/>
  <c r="AA5151" i="19"/>
  <c r="AA5158" i="19"/>
  <c r="AA5165" i="19"/>
  <c r="AA5172" i="19"/>
  <c r="AA5179" i="19"/>
  <c r="AA5186" i="19"/>
  <c r="AA5193" i="19"/>
  <c r="AA5200" i="19"/>
  <c r="AA5207" i="19"/>
  <c r="AA5214" i="19"/>
  <c r="AA5221" i="19"/>
  <c r="AA5228" i="19"/>
  <c r="AA5235" i="19"/>
  <c r="AA5242" i="19"/>
  <c r="AA5249" i="19"/>
  <c r="AA5256" i="19"/>
  <c r="AA5263" i="19"/>
  <c r="AA5270" i="19"/>
  <c r="AA5277" i="19"/>
  <c r="AA5284" i="19"/>
  <c r="AA5291" i="19"/>
  <c r="AA5298" i="19"/>
  <c r="AA5305" i="19"/>
  <c r="AA5312" i="19"/>
  <c r="AA5319" i="19"/>
  <c r="AA5326" i="19"/>
  <c r="AA5333" i="19"/>
  <c r="AA5340" i="19"/>
  <c r="AA5347" i="19"/>
  <c r="AA5354" i="19"/>
  <c r="AA5361" i="19"/>
  <c r="AA5368" i="19"/>
  <c r="AA5375" i="19"/>
  <c r="AA5382" i="19"/>
  <c r="AA5389" i="19"/>
  <c r="AA5396" i="19"/>
  <c r="AA5403" i="19"/>
  <c r="AA5410" i="19"/>
  <c r="AA5417" i="19"/>
  <c r="AA5424" i="19"/>
  <c r="AA5431" i="19"/>
  <c r="AA5438" i="19"/>
  <c r="AA5445" i="19"/>
  <c r="AA5452" i="19"/>
  <c r="AA5459" i="19"/>
  <c r="AA5466" i="19"/>
  <c r="AA5473" i="19"/>
  <c r="AA5480" i="19"/>
  <c r="AA5487" i="19"/>
  <c r="AA5494" i="19"/>
  <c r="AA5501" i="19"/>
  <c r="AA5508" i="19"/>
  <c r="AA5515" i="19"/>
  <c r="AA5522" i="19"/>
  <c r="AA5529" i="19"/>
  <c r="AA5536" i="19"/>
  <c r="AA5543" i="19"/>
  <c r="AA5550" i="19"/>
  <c r="AA5557" i="19"/>
  <c r="AA5564" i="19"/>
  <c r="AA5571" i="19"/>
  <c r="AA5578" i="19"/>
  <c r="AA5585" i="19"/>
  <c r="AA5592" i="19"/>
  <c r="AA5599" i="19"/>
  <c r="AA5606" i="19"/>
  <c r="AA5613" i="19"/>
  <c r="AA5620" i="19"/>
  <c r="AA5627" i="19"/>
  <c r="AA5634" i="19"/>
  <c r="AA5641" i="19"/>
  <c r="AA5648" i="19"/>
  <c r="AA5655" i="19"/>
  <c r="AA5662" i="19"/>
  <c r="AA5669" i="19"/>
  <c r="AA5676" i="19"/>
  <c r="AA5683" i="19"/>
  <c r="AA5690" i="19"/>
  <c r="AA5697" i="19"/>
  <c r="AA5704" i="19"/>
  <c r="AA5711" i="19"/>
  <c r="AA5718" i="19"/>
  <c r="AA5725" i="19"/>
  <c r="AA5732" i="19"/>
  <c r="AA5739" i="19"/>
  <c r="AA5746" i="19"/>
  <c r="AA5753" i="19"/>
  <c r="AA5760" i="19"/>
  <c r="AA5767" i="19"/>
  <c r="AA5774" i="19"/>
  <c r="AA5781" i="19"/>
  <c r="AA5788" i="19"/>
  <c r="AA5795" i="19"/>
  <c r="AA5802" i="19"/>
  <c r="AA5809" i="19"/>
  <c r="AA5816" i="19"/>
  <c r="AA5823" i="19"/>
  <c r="AA5830" i="19"/>
  <c r="AA5837" i="19"/>
  <c r="AA5844" i="19"/>
  <c r="AA5851" i="19"/>
  <c r="AA5858" i="19"/>
  <c r="AA5865" i="19"/>
  <c r="AA5872" i="19"/>
  <c r="AA5879" i="19"/>
  <c r="AA5886" i="19"/>
  <c r="AA5893" i="19"/>
  <c r="AA5900" i="19"/>
  <c r="AA5907" i="19"/>
  <c r="AA5914" i="19"/>
  <c r="AA5921" i="19"/>
  <c r="AA5928" i="19"/>
  <c r="AA5935" i="19"/>
  <c r="AA5942" i="19"/>
  <c r="AA5949" i="19"/>
  <c r="AA5956" i="19"/>
  <c r="AA5963" i="19"/>
  <c r="AA5970" i="19"/>
  <c r="AA5977" i="19"/>
  <c r="AA5984" i="19"/>
  <c r="AA5991" i="19"/>
  <c r="AA5998" i="19"/>
  <c r="AA6005" i="19"/>
  <c r="AA6012" i="19"/>
  <c r="AA6019" i="19"/>
  <c r="AA6026" i="19"/>
  <c r="AA6033" i="19"/>
  <c r="AA6040" i="19"/>
  <c r="AA6047" i="19"/>
  <c r="AA6054" i="19"/>
  <c r="AA6061" i="19"/>
  <c r="AA6068" i="19"/>
  <c r="AA6075" i="19"/>
  <c r="AA6082" i="19"/>
  <c r="AA6089" i="19"/>
  <c r="AA6096" i="19"/>
  <c r="AA6103" i="19"/>
  <c r="AA6110" i="19"/>
  <c r="AA6117" i="19"/>
  <c r="AA6124" i="19"/>
  <c r="AA6131" i="19"/>
  <c r="AA6138" i="19"/>
  <c r="AA6145" i="19"/>
  <c r="AA6152" i="19"/>
  <c r="AA6159" i="19"/>
  <c r="AA6166" i="19"/>
  <c r="AA6173" i="19"/>
  <c r="AA6180" i="19"/>
  <c r="AA6187" i="19"/>
  <c r="AA6194" i="19"/>
  <c r="AA6201" i="19"/>
  <c r="AA6208" i="19"/>
  <c r="AA6215" i="19"/>
  <c r="AA6222" i="19"/>
  <c r="AA6229" i="19"/>
  <c r="AA6236" i="19"/>
  <c r="AA6243" i="19"/>
  <c r="AA6250" i="19"/>
  <c r="AA6257" i="19"/>
  <c r="AA6264" i="19"/>
  <c r="AA6271" i="19"/>
  <c r="AA6278" i="19"/>
  <c r="AA6285" i="19"/>
  <c r="AA6292" i="19"/>
  <c r="AA6299" i="19"/>
  <c r="AA6306" i="19"/>
  <c r="AA6313" i="19"/>
  <c r="AA6320" i="19"/>
  <c r="AA6327" i="19"/>
  <c r="AA6334" i="19"/>
  <c r="AA6341" i="19"/>
  <c r="AA6348" i="19"/>
  <c r="AA6355" i="19"/>
  <c r="AA6362" i="19"/>
  <c r="AA6369" i="19"/>
  <c r="AA6376" i="19"/>
  <c r="AA6383" i="19"/>
  <c r="AA6390" i="19"/>
  <c r="AA6397" i="19"/>
  <c r="AA6404" i="19"/>
  <c r="AA6411" i="19"/>
  <c r="AA6418" i="19"/>
  <c r="AA6425" i="19"/>
  <c r="AA6432" i="19"/>
  <c r="AA6439" i="19"/>
  <c r="AA6446" i="19"/>
  <c r="AA6453" i="19"/>
  <c r="AA6460" i="19"/>
  <c r="AA6467" i="19"/>
  <c r="AA6474" i="19"/>
  <c r="AA6481" i="19"/>
  <c r="AA6488" i="19"/>
  <c r="AA6495" i="19"/>
  <c r="AA6502" i="19"/>
  <c r="AA6509" i="19"/>
  <c r="AA6516" i="19"/>
  <c r="AA6523" i="19"/>
  <c r="AA6530" i="19"/>
  <c r="AA6537" i="19"/>
  <c r="AA6544" i="19"/>
  <c r="AA6551" i="19"/>
  <c r="AA6558" i="19"/>
  <c r="AA6565" i="19"/>
  <c r="AA6572" i="19"/>
  <c r="AA6579" i="19"/>
  <c r="AA6586" i="19"/>
  <c r="AA6593" i="19"/>
  <c r="AA6600" i="19"/>
  <c r="AA6607" i="19"/>
  <c r="AA6614" i="19"/>
  <c r="AA6621" i="19"/>
  <c r="AA6628" i="19"/>
  <c r="AA6635" i="19"/>
  <c r="AA6642" i="19"/>
  <c r="AA6649" i="19"/>
  <c r="AA6656" i="19"/>
  <c r="AA6663" i="19"/>
  <c r="AA6670" i="19"/>
  <c r="AA6677" i="19"/>
  <c r="AA6684" i="19"/>
  <c r="AA6691" i="19"/>
  <c r="AA6698" i="19"/>
  <c r="AA6705" i="19"/>
  <c r="AA6712" i="19"/>
  <c r="AA6719" i="19"/>
  <c r="AA6726" i="19"/>
  <c r="AA6733" i="19"/>
  <c r="AA6740" i="19"/>
  <c r="AA6747" i="19"/>
  <c r="AA6754" i="19"/>
  <c r="AA6761" i="19"/>
  <c r="AA6768" i="19"/>
  <c r="AA6775" i="19"/>
  <c r="AA6782" i="19"/>
  <c r="AA6789" i="19"/>
  <c r="AA6796" i="19"/>
  <c r="AA6803" i="19"/>
  <c r="AA6810" i="19"/>
  <c r="AA6817" i="19"/>
  <c r="AA6824" i="19"/>
  <c r="AA6831" i="19"/>
  <c r="AA6838" i="19"/>
  <c r="AA6845" i="19"/>
  <c r="AA6852" i="19"/>
  <c r="AA6859" i="19"/>
  <c r="AA6866" i="19"/>
  <c r="AA6873" i="19"/>
  <c r="AA6880" i="19"/>
  <c r="AA6887" i="19"/>
  <c r="AA6894" i="19"/>
  <c r="AA6901" i="19"/>
  <c r="AA6908" i="19"/>
  <c r="AA6915" i="19"/>
  <c r="AA6922" i="19"/>
  <c r="AA6929" i="19"/>
  <c r="AA6936" i="19"/>
  <c r="AA6943" i="19"/>
  <c r="AA6950" i="19"/>
  <c r="AA6957" i="19"/>
  <c r="AA6964" i="19"/>
  <c r="AA6971" i="19"/>
  <c r="AA6978" i="19"/>
  <c r="AA6985" i="19"/>
  <c r="AA6992" i="19"/>
  <c r="AA6999" i="19"/>
  <c r="AD6" i="19"/>
  <c r="AD13" i="19"/>
  <c r="AD20" i="19"/>
  <c r="AD27" i="19"/>
  <c r="AD34" i="19"/>
  <c r="AD41" i="19"/>
  <c r="AD48" i="19"/>
  <c r="AD55" i="19"/>
  <c r="AD62" i="19"/>
  <c r="AD69" i="19"/>
  <c r="AD76" i="19"/>
  <c r="AD83" i="19"/>
  <c r="AD90" i="19"/>
  <c r="AD97" i="19"/>
  <c r="AD104" i="19"/>
  <c r="AD111" i="19"/>
  <c r="AD118" i="19"/>
  <c r="AD125" i="19"/>
  <c r="AD132" i="19"/>
  <c r="AD139" i="19"/>
  <c r="AD146" i="19"/>
  <c r="AD153" i="19"/>
  <c r="AD160" i="19"/>
  <c r="AD167" i="19"/>
  <c r="AD174" i="19"/>
  <c r="AD181" i="19"/>
  <c r="AD188" i="19"/>
  <c r="AD195" i="19"/>
  <c r="AD202" i="19"/>
  <c r="AD209" i="19"/>
  <c r="AD216" i="19"/>
  <c r="AD223" i="19"/>
  <c r="AD230" i="19"/>
  <c r="AD237" i="19"/>
  <c r="AD244" i="19"/>
  <c r="AD251" i="19"/>
  <c r="AD258" i="19"/>
  <c r="AD265" i="19"/>
  <c r="AD272" i="19"/>
  <c r="AD279" i="19"/>
  <c r="AD286" i="19"/>
  <c r="AD293" i="19"/>
  <c r="AD300" i="19"/>
  <c r="AD307" i="19"/>
  <c r="AD314" i="19"/>
  <c r="AD321" i="19"/>
  <c r="AD328" i="19"/>
  <c r="AD335" i="19"/>
  <c r="AD342" i="19"/>
  <c r="AD349" i="19"/>
  <c r="AD356" i="19"/>
  <c r="AD363" i="19"/>
  <c r="AD370" i="19"/>
  <c r="AD377" i="19"/>
  <c r="AD384" i="19"/>
  <c r="AD391" i="19"/>
  <c r="AD398" i="19"/>
  <c r="AD405" i="19"/>
  <c r="AD412" i="19"/>
  <c r="AD419" i="19"/>
  <c r="AD426" i="19"/>
  <c r="AD433" i="19"/>
  <c r="AD440" i="19"/>
  <c r="AD447" i="19"/>
  <c r="AD454" i="19"/>
  <c r="AD461" i="19"/>
  <c r="AD468" i="19"/>
  <c r="AD475" i="19"/>
  <c r="AD482" i="19"/>
  <c r="AD489" i="19"/>
  <c r="AD496" i="19"/>
  <c r="AD503" i="19"/>
  <c r="AD510" i="19"/>
  <c r="AD517" i="19"/>
  <c r="AD524" i="19"/>
  <c r="AD531" i="19"/>
  <c r="AD538" i="19"/>
  <c r="AD545" i="19"/>
  <c r="AD552" i="19"/>
  <c r="AD559" i="19"/>
  <c r="AD566" i="19"/>
  <c r="AD573" i="19"/>
  <c r="AD580" i="19"/>
  <c r="AD587" i="19"/>
  <c r="AD594" i="19"/>
  <c r="AD601" i="19"/>
  <c r="AD608" i="19"/>
  <c r="AD615" i="19"/>
  <c r="AD622" i="19"/>
  <c r="AD629" i="19"/>
  <c r="AD636" i="19"/>
  <c r="AD643" i="19"/>
  <c r="AD650" i="19"/>
  <c r="AD657" i="19"/>
  <c r="AD664" i="19"/>
  <c r="AD671" i="19"/>
  <c r="AD678" i="19"/>
  <c r="AD685" i="19"/>
  <c r="AD692" i="19"/>
  <c r="AD699" i="19"/>
  <c r="AD706" i="19"/>
  <c r="AD713" i="19"/>
  <c r="AD720" i="19"/>
  <c r="AD727" i="19"/>
  <c r="AD734" i="19"/>
  <c r="AD741" i="19"/>
  <c r="AD748" i="19"/>
  <c r="AD755" i="19"/>
  <c r="AD762" i="19"/>
  <c r="AD769" i="19"/>
  <c r="AD776" i="19"/>
  <c r="AD783" i="19"/>
  <c r="AD790" i="19"/>
  <c r="AD797" i="19"/>
  <c r="AD804" i="19"/>
  <c r="AD811" i="19"/>
  <c r="AD818" i="19"/>
  <c r="AD825" i="19"/>
  <c r="AD832" i="19"/>
  <c r="AD839" i="19"/>
  <c r="AD846" i="19"/>
  <c r="AD853" i="19"/>
  <c r="AD860" i="19"/>
  <c r="AD867" i="19"/>
  <c r="AD874" i="19"/>
  <c r="AD881" i="19"/>
  <c r="AD888" i="19"/>
  <c r="AD895" i="19"/>
  <c r="AD902" i="19"/>
  <c r="AD909" i="19"/>
  <c r="AD916" i="19"/>
  <c r="AD923" i="19"/>
  <c r="AD930" i="19"/>
  <c r="AD937" i="19"/>
  <c r="AD944" i="19"/>
  <c r="AD951" i="19"/>
  <c r="AD958" i="19"/>
  <c r="AD965" i="19"/>
  <c r="AD972" i="19"/>
  <c r="AD979" i="19"/>
  <c r="AD986" i="19"/>
  <c r="AD993" i="19"/>
  <c r="AD1000" i="19"/>
  <c r="AD1007" i="19"/>
  <c r="AD1014" i="19"/>
  <c r="AD1021" i="19"/>
  <c r="AD1028" i="19"/>
  <c r="AD1035" i="19"/>
  <c r="AD1042" i="19"/>
  <c r="AD1049" i="19"/>
  <c r="AD1056" i="19"/>
  <c r="AD1063" i="19"/>
  <c r="AD1070" i="19"/>
  <c r="AD1077" i="19"/>
  <c r="AD1084" i="19"/>
  <c r="AD1091" i="19"/>
  <c r="AD1098" i="19"/>
  <c r="AD1105" i="19"/>
  <c r="AD1112" i="19"/>
  <c r="AD1119" i="19"/>
  <c r="AD1126" i="19"/>
  <c r="AD1133" i="19"/>
  <c r="AD1140" i="19"/>
  <c r="AD1147" i="19"/>
  <c r="AD1154" i="19"/>
  <c r="AD1161" i="19"/>
  <c r="AD1168" i="19"/>
  <c r="AD1175" i="19"/>
  <c r="AD1182" i="19"/>
  <c r="AD1189" i="19"/>
  <c r="AD1196" i="19"/>
  <c r="AD1203" i="19"/>
  <c r="AD1210" i="19"/>
  <c r="AD1217" i="19"/>
  <c r="AD1224" i="19"/>
  <c r="AD1231" i="19"/>
  <c r="AD1238" i="19"/>
  <c r="AD1245" i="19"/>
  <c r="AD1252" i="19"/>
  <c r="AD1259" i="19"/>
  <c r="AD1266" i="19"/>
  <c r="AD1273" i="19"/>
  <c r="AD1280" i="19"/>
  <c r="AD1287" i="19"/>
  <c r="AD1294" i="19"/>
  <c r="AD1301" i="19"/>
  <c r="AD1308" i="19"/>
  <c r="AD1315" i="19"/>
  <c r="AD1322" i="19"/>
  <c r="AD1329" i="19"/>
  <c r="AD1336" i="19"/>
  <c r="AD1343" i="19"/>
  <c r="AD1350" i="19"/>
  <c r="AD1357" i="19"/>
  <c r="AD1364" i="19"/>
  <c r="AD1371" i="19"/>
  <c r="AD1378" i="19"/>
  <c r="AD1385" i="19"/>
  <c r="AD1392" i="19"/>
  <c r="AD1399" i="19"/>
  <c r="AD1406" i="19"/>
  <c r="AD1413" i="19"/>
  <c r="AD1420" i="19"/>
  <c r="AD1427" i="19"/>
  <c r="AD1434" i="19"/>
  <c r="AD1441" i="19"/>
  <c r="AD1448" i="19"/>
  <c r="AD1455" i="19"/>
  <c r="AD1462" i="19"/>
  <c r="AD1469" i="19"/>
  <c r="AD1476" i="19"/>
  <c r="AD1483" i="19"/>
  <c r="AD1490" i="19"/>
  <c r="AD1497" i="19"/>
  <c r="AD1504" i="19"/>
  <c r="AD1511" i="19"/>
  <c r="AD1518" i="19"/>
  <c r="AD1525" i="19"/>
  <c r="AD1532" i="19"/>
  <c r="AD1539" i="19"/>
  <c r="AD1546" i="19"/>
  <c r="AD1553" i="19"/>
  <c r="AD1560" i="19"/>
  <c r="AD1567" i="19"/>
  <c r="AD1574" i="19"/>
  <c r="AD1581" i="19"/>
  <c r="AD1588" i="19"/>
  <c r="AD1595" i="19"/>
  <c r="AD1602" i="19"/>
  <c r="AD1609" i="19"/>
  <c r="AD1616" i="19"/>
  <c r="AD1623" i="19"/>
  <c r="AD1630" i="19"/>
  <c r="AD1637" i="19"/>
  <c r="AD1644" i="19"/>
  <c r="AD1651" i="19"/>
  <c r="AD1658" i="19"/>
  <c r="AD1665" i="19"/>
  <c r="AD1672" i="19"/>
  <c r="AD1679" i="19"/>
  <c r="AD1686" i="19"/>
  <c r="AD1693" i="19"/>
  <c r="AD1700" i="19"/>
  <c r="AD1707" i="19"/>
  <c r="AD1714" i="19"/>
  <c r="AD1721" i="19"/>
  <c r="AD1728" i="19"/>
  <c r="AD1735" i="19"/>
  <c r="AD1742" i="19"/>
  <c r="AD1749" i="19"/>
  <c r="AD1756" i="19"/>
  <c r="AD1763" i="19"/>
  <c r="AD1770" i="19"/>
  <c r="AD1777" i="19"/>
  <c r="AD1784" i="19"/>
  <c r="AD1791" i="19"/>
  <c r="AD1798" i="19"/>
  <c r="AD1805" i="19"/>
  <c r="AD1812" i="19"/>
  <c r="AD1819" i="19"/>
  <c r="AD1826" i="19"/>
  <c r="AD1833" i="19"/>
  <c r="AD1840" i="19"/>
  <c r="AD1847" i="19"/>
  <c r="AD1854" i="19"/>
  <c r="AD1861" i="19"/>
  <c r="AD1868" i="19"/>
  <c r="AD1875" i="19"/>
  <c r="AD1882" i="19"/>
  <c r="AD1889" i="19"/>
  <c r="AD1896" i="19"/>
  <c r="AD1903" i="19"/>
  <c r="AD1910" i="19"/>
  <c r="AD1917" i="19"/>
  <c r="AD1924" i="19"/>
  <c r="AD1931" i="19"/>
  <c r="AD1938" i="19"/>
  <c r="AD1945" i="19"/>
  <c r="AD1952" i="19"/>
  <c r="AD1959" i="19"/>
  <c r="AD1966" i="19"/>
  <c r="AD1973" i="19"/>
  <c r="AD1980" i="19"/>
  <c r="AD1987" i="19"/>
  <c r="AD1994" i="19"/>
  <c r="AD2001" i="19"/>
  <c r="AD2008" i="19"/>
  <c r="AD2015" i="19"/>
  <c r="AD2022" i="19"/>
  <c r="AD2029" i="19"/>
  <c r="AD2036" i="19"/>
  <c r="AD2043" i="19"/>
  <c r="AD2050" i="19"/>
  <c r="AD2057" i="19"/>
  <c r="AD2064" i="19"/>
  <c r="AD2071" i="19"/>
  <c r="AD2078" i="19"/>
  <c r="AD2085" i="19"/>
  <c r="AD2092" i="19"/>
  <c r="AD2099" i="19"/>
  <c r="AD2106" i="19"/>
  <c r="AD2113" i="19"/>
  <c r="AD2120" i="19"/>
  <c r="AD2127" i="19"/>
  <c r="AD2134" i="19"/>
  <c r="AD2141" i="19"/>
  <c r="AD2148" i="19"/>
  <c r="AD2155" i="19"/>
  <c r="AD2162" i="19"/>
  <c r="AD2169" i="19"/>
  <c r="AD2176" i="19"/>
  <c r="AD2183" i="19"/>
  <c r="AD2190" i="19"/>
  <c r="AD2197" i="19"/>
  <c r="AD2204" i="19"/>
  <c r="AD2211" i="19"/>
  <c r="AD2218" i="19"/>
  <c r="AD2225" i="19"/>
  <c r="AD2232" i="19"/>
  <c r="AD2239" i="19"/>
  <c r="AD2246" i="19"/>
  <c r="AD2253" i="19"/>
  <c r="AD2260" i="19"/>
  <c r="AD2267" i="19"/>
  <c r="AD2274" i="19"/>
  <c r="AD2281" i="19"/>
  <c r="AD2288" i="19"/>
  <c r="AD2295" i="19"/>
  <c r="AD2302" i="19"/>
  <c r="AD2309" i="19"/>
  <c r="AD2316" i="19"/>
  <c r="AD2323" i="19"/>
  <c r="AD2330" i="19"/>
  <c r="AD2337" i="19"/>
  <c r="AD2344" i="19"/>
  <c r="AD2351" i="19"/>
  <c r="AD2358" i="19"/>
  <c r="AD2365" i="19"/>
  <c r="AD2372" i="19"/>
  <c r="AD2379" i="19"/>
  <c r="AD2386" i="19"/>
  <c r="AD2393" i="19"/>
  <c r="AD2400" i="19"/>
  <c r="AD2407" i="19"/>
  <c r="AD2414" i="19"/>
  <c r="AD2421" i="19"/>
  <c r="AD2428" i="19"/>
  <c r="AD2435" i="19"/>
  <c r="AD2442" i="19"/>
  <c r="AD2449" i="19"/>
  <c r="AD2456" i="19"/>
  <c r="AD2463" i="19"/>
  <c r="AD2470" i="19"/>
  <c r="AD2477" i="19"/>
  <c r="AD2484" i="19"/>
  <c r="AD2491" i="19"/>
  <c r="AD2498" i="19"/>
  <c r="AD2505" i="19"/>
  <c r="AD2512" i="19"/>
  <c r="AD2519" i="19"/>
  <c r="AD2526" i="19"/>
  <c r="AD2533" i="19"/>
  <c r="AD2540" i="19"/>
  <c r="AD2547" i="19"/>
  <c r="AD2554" i="19"/>
  <c r="AD2561" i="19"/>
  <c r="AD2568" i="19"/>
  <c r="AD2575" i="19"/>
  <c r="AD2582" i="19"/>
  <c r="AD2589" i="19"/>
  <c r="AD2596" i="19"/>
  <c r="AD2603" i="19"/>
  <c r="AD2610" i="19"/>
  <c r="AD2617" i="19"/>
  <c r="AD2624" i="19"/>
  <c r="AD2631" i="19"/>
  <c r="AD2638" i="19"/>
  <c r="AD2645" i="19"/>
  <c r="AD2652" i="19"/>
  <c r="AD2659" i="19"/>
  <c r="AD2666" i="19"/>
  <c r="AD2673" i="19"/>
  <c r="AD2680" i="19"/>
  <c r="AD2687" i="19"/>
  <c r="AD2694" i="19"/>
  <c r="AD2701" i="19"/>
  <c r="AD2708" i="19"/>
  <c r="AD2715" i="19"/>
  <c r="AD2722" i="19"/>
  <c r="AD2729" i="19"/>
  <c r="AD2736" i="19"/>
  <c r="AD2743" i="19"/>
  <c r="AD2750" i="19"/>
  <c r="AD2757" i="19"/>
  <c r="AD2764" i="19"/>
  <c r="AD2771" i="19"/>
  <c r="AD2778" i="19"/>
  <c r="AD2785" i="19"/>
  <c r="AD2792" i="19"/>
  <c r="AD2799" i="19"/>
  <c r="AD2806" i="19"/>
  <c r="AD2813" i="19"/>
  <c r="AD2820" i="19"/>
  <c r="AD2827" i="19"/>
  <c r="AD2834" i="19"/>
  <c r="AD2841" i="19"/>
  <c r="AD2848" i="19"/>
  <c r="AD2855" i="19"/>
  <c r="AD2862" i="19"/>
  <c r="AD2869" i="19"/>
  <c r="AD2876" i="19"/>
  <c r="AD2883" i="19"/>
  <c r="AD2890" i="19"/>
  <c r="AD2897" i="19"/>
  <c r="AD2904" i="19"/>
  <c r="AD2911" i="19"/>
  <c r="AD2918" i="19"/>
  <c r="AD2925" i="19"/>
  <c r="AD2932" i="19"/>
  <c r="AD2939" i="19"/>
  <c r="AD2946" i="19"/>
  <c r="AD2953" i="19"/>
  <c r="AD2960" i="19"/>
  <c r="AD2967" i="19"/>
  <c r="AD2974" i="19"/>
  <c r="AD2981" i="19"/>
  <c r="AD2988" i="19"/>
  <c r="AD2995" i="19"/>
  <c r="AD3002" i="19"/>
  <c r="AD3009" i="19"/>
  <c r="AD3016" i="19"/>
  <c r="AD3023" i="19"/>
  <c r="AD3030" i="19"/>
  <c r="AD3037" i="19"/>
  <c r="AD3044" i="19"/>
  <c r="AD3051" i="19"/>
  <c r="AD3058" i="19"/>
  <c r="AD3065" i="19"/>
  <c r="AD3072" i="19"/>
  <c r="AD3079" i="19"/>
  <c r="AD3086" i="19"/>
  <c r="AD3093" i="19"/>
  <c r="AD3100" i="19"/>
  <c r="AD3107" i="19"/>
  <c r="AD3114" i="19"/>
  <c r="AD3121" i="19"/>
  <c r="AD3128" i="19"/>
  <c r="AD3135" i="19"/>
  <c r="AD3142" i="19"/>
  <c r="AD3149" i="19"/>
  <c r="AD3156" i="19"/>
  <c r="AD3163" i="19"/>
  <c r="AD3170" i="19"/>
  <c r="AD3177" i="19"/>
  <c r="AD3184" i="19"/>
  <c r="AD3191" i="19"/>
  <c r="AD3198" i="19"/>
  <c r="AD3205" i="19"/>
  <c r="AD3212" i="19"/>
  <c r="AD3219" i="19"/>
  <c r="AD3226" i="19"/>
  <c r="AD3233" i="19"/>
  <c r="AD3240" i="19"/>
  <c r="AD3247" i="19"/>
  <c r="AD3254" i="19"/>
  <c r="AD3261" i="19"/>
  <c r="AD3268" i="19"/>
  <c r="AD3275" i="19"/>
  <c r="AD3282" i="19"/>
  <c r="AD3289" i="19"/>
  <c r="AD3296" i="19"/>
  <c r="AD3303" i="19"/>
  <c r="AD3310" i="19"/>
  <c r="AD3317" i="19"/>
  <c r="AD3324" i="19"/>
  <c r="AD3331" i="19"/>
  <c r="AD3338" i="19"/>
  <c r="AD3345" i="19"/>
  <c r="AD3352" i="19"/>
  <c r="AD3359" i="19"/>
  <c r="AD3366" i="19"/>
  <c r="AD3373" i="19"/>
  <c r="AD3380" i="19"/>
  <c r="AD3387" i="19"/>
  <c r="AD3394" i="19"/>
  <c r="AD3401" i="19"/>
  <c r="AD3408" i="19"/>
  <c r="AD3415" i="19"/>
  <c r="AD3422" i="19"/>
  <c r="AD3429" i="19"/>
  <c r="AD3436" i="19"/>
  <c r="AD3443" i="19"/>
  <c r="AD3450" i="19"/>
  <c r="AD3457" i="19"/>
  <c r="AD3464" i="19"/>
  <c r="AD3471" i="19"/>
  <c r="AD3478" i="19"/>
  <c r="AD3485" i="19"/>
  <c r="AD3492" i="19"/>
  <c r="AD3499" i="19"/>
  <c r="AD3506" i="19"/>
  <c r="AD3513" i="19"/>
  <c r="AD3520" i="19"/>
  <c r="AD3527" i="19"/>
  <c r="AD3534" i="19"/>
  <c r="AD3541" i="19"/>
  <c r="AD3548" i="19"/>
  <c r="AD3555" i="19"/>
  <c r="AD3562" i="19"/>
  <c r="AD3569" i="19"/>
  <c r="AD3576" i="19"/>
  <c r="AD3583" i="19"/>
  <c r="AD3590" i="19"/>
  <c r="AD3597" i="19"/>
  <c r="AD3604" i="19"/>
  <c r="AD3611" i="19"/>
  <c r="AD3618" i="19"/>
  <c r="AD3625" i="19"/>
  <c r="AD3632" i="19"/>
  <c r="AD3639" i="19"/>
  <c r="AD3646" i="19"/>
  <c r="AD3653" i="19"/>
  <c r="AD3660" i="19"/>
  <c r="AD3667" i="19"/>
  <c r="AD3674" i="19"/>
  <c r="AD3681" i="19"/>
  <c r="AD3688" i="19"/>
  <c r="AD3695" i="19"/>
  <c r="AD3702" i="19"/>
  <c r="AD3709" i="19"/>
  <c r="AD3716" i="19"/>
  <c r="AD3723" i="19"/>
  <c r="AD3730" i="19"/>
  <c r="AD3737" i="19"/>
  <c r="AD3744" i="19"/>
  <c r="AD3751" i="19"/>
  <c r="AD3758" i="19"/>
  <c r="AD3765" i="19"/>
  <c r="AD3772" i="19"/>
  <c r="AD3779" i="19"/>
  <c r="AD3786" i="19"/>
  <c r="AD3793" i="19"/>
  <c r="AD3800" i="19"/>
  <c r="AD3807" i="19"/>
  <c r="AD3814" i="19"/>
  <c r="AD3821" i="19"/>
  <c r="AD3828" i="19"/>
  <c r="AD3835" i="19"/>
  <c r="AD3842" i="19"/>
  <c r="AD3849" i="19"/>
  <c r="AD3856" i="19"/>
  <c r="AD3863" i="19"/>
  <c r="AD3870" i="19"/>
  <c r="AD3877" i="19"/>
  <c r="AD3884" i="19"/>
  <c r="AD3891" i="19"/>
  <c r="AD3898" i="19"/>
  <c r="AD3905" i="19"/>
  <c r="AD3912" i="19"/>
  <c r="AD3919" i="19"/>
  <c r="AD3926" i="19"/>
  <c r="AD3933" i="19"/>
  <c r="AD3940" i="19"/>
  <c r="AD3947" i="19"/>
  <c r="AD3954" i="19"/>
  <c r="AD3961" i="19"/>
  <c r="AD3968" i="19"/>
  <c r="AD3975" i="19"/>
  <c r="AD3982" i="19"/>
  <c r="AD3989" i="19"/>
  <c r="AD3996" i="19"/>
  <c r="AD4003" i="19"/>
  <c r="AD4010" i="19"/>
  <c r="AD4017" i="19"/>
  <c r="AD4024" i="19"/>
  <c r="AD4031" i="19"/>
  <c r="AD4038" i="19"/>
  <c r="AD4045" i="19"/>
  <c r="AD4052" i="19"/>
  <c r="AD4059" i="19"/>
  <c r="AD4066" i="19"/>
  <c r="AD4073" i="19"/>
  <c r="AD4080" i="19"/>
  <c r="AD4087" i="19"/>
  <c r="AD4094" i="19"/>
  <c r="AD4101" i="19"/>
  <c r="AD4108" i="19"/>
  <c r="AD4115" i="19"/>
  <c r="AD4122" i="19"/>
  <c r="AD4129" i="19"/>
  <c r="AD4136" i="19"/>
  <c r="AD4143" i="19"/>
  <c r="AD4150" i="19"/>
  <c r="AD4157" i="19"/>
  <c r="AD4164" i="19"/>
  <c r="AD4171" i="19"/>
  <c r="AD4178" i="19"/>
  <c r="AD4185" i="19"/>
  <c r="AD4192" i="19"/>
  <c r="AD4199" i="19"/>
  <c r="AD4206" i="19"/>
  <c r="AD4213" i="19"/>
  <c r="AD4220" i="19"/>
  <c r="AD4227" i="19"/>
  <c r="AD4234" i="19"/>
  <c r="AD4241" i="19"/>
  <c r="AD4248" i="19"/>
  <c r="AD4255" i="19"/>
  <c r="AD4262" i="19"/>
  <c r="AD4269" i="19"/>
  <c r="AD4276" i="19"/>
  <c r="AD4283" i="19"/>
  <c r="AD4290" i="19"/>
  <c r="AD4297" i="19"/>
  <c r="AD4304" i="19"/>
  <c r="AD4311" i="19"/>
  <c r="AD4318" i="19"/>
  <c r="AD4325" i="19"/>
  <c r="AD4332" i="19"/>
  <c r="AD4339" i="19"/>
  <c r="AD4346" i="19"/>
  <c r="AD4353" i="19"/>
  <c r="AD4360" i="19"/>
  <c r="AD4367" i="19"/>
  <c r="AD4374" i="19"/>
  <c r="AD4381" i="19"/>
  <c r="AD4388" i="19"/>
  <c r="AD4395" i="19"/>
  <c r="AD4402" i="19"/>
  <c r="AD4409" i="19"/>
  <c r="AD4416" i="19"/>
  <c r="AD4423" i="19"/>
  <c r="AD4430" i="19"/>
  <c r="AD4437" i="19"/>
  <c r="AD4444" i="19"/>
  <c r="AD4451" i="19"/>
  <c r="AD4458" i="19"/>
  <c r="AD4465" i="19"/>
  <c r="AD4472" i="19"/>
  <c r="AD4479" i="19"/>
  <c r="AD4486" i="19"/>
  <c r="AD4493" i="19"/>
  <c r="AD4500" i="19"/>
  <c r="AD4507" i="19"/>
  <c r="AD4514" i="19"/>
  <c r="AD4521" i="19"/>
  <c r="AD4528" i="19"/>
  <c r="AD4535" i="19"/>
  <c r="AD4542" i="19"/>
  <c r="AD4549" i="19"/>
  <c r="AD4556" i="19"/>
  <c r="AD4563" i="19"/>
  <c r="AD4570" i="19"/>
  <c r="AD4577" i="19"/>
  <c r="AD4584" i="19"/>
  <c r="AD4591" i="19"/>
  <c r="AD4598" i="19"/>
  <c r="AD4605" i="19"/>
  <c r="AD4612" i="19"/>
  <c r="AD4619" i="19"/>
  <c r="AD4626" i="19"/>
  <c r="AD4633" i="19"/>
  <c r="AD4640" i="19"/>
  <c r="AD4647" i="19"/>
  <c r="AD4654" i="19"/>
  <c r="AD4661" i="19"/>
  <c r="AD4668" i="19"/>
  <c r="AD4675" i="19"/>
  <c r="AD4682" i="19"/>
  <c r="AD4689" i="19"/>
  <c r="AD4696" i="19"/>
  <c r="AD4703" i="19"/>
  <c r="AD4710" i="19"/>
  <c r="AD4717" i="19"/>
  <c r="AD4724" i="19"/>
  <c r="AD4731" i="19"/>
  <c r="AD4738" i="19"/>
  <c r="AD4745" i="19"/>
  <c r="AD4752" i="19"/>
  <c r="AD4759" i="19"/>
  <c r="AD4766" i="19"/>
  <c r="AD4773" i="19"/>
  <c r="AD4780" i="19"/>
  <c r="AD4787" i="19"/>
  <c r="AD4794" i="19"/>
  <c r="AD4801" i="19"/>
  <c r="AD4808" i="19"/>
  <c r="AD4815" i="19"/>
  <c r="AD4822" i="19"/>
  <c r="AD4829" i="19"/>
  <c r="AD4836" i="19"/>
  <c r="AD4843" i="19"/>
  <c r="AD4850" i="19"/>
  <c r="AD4857" i="19"/>
  <c r="AD4864" i="19"/>
  <c r="AD4871" i="19"/>
  <c r="AD4878" i="19"/>
  <c r="AD4885" i="19"/>
  <c r="AD4892" i="19"/>
  <c r="AD4899" i="19"/>
  <c r="AD4906" i="19"/>
  <c r="AD4913" i="19"/>
  <c r="AD4920" i="19"/>
  <c r="AD4927" i="19"/>
  <c r="AD4934" i="19"/>
  <c r="AD4941" i="19"/>
  <c r="AD4948" i="19"/>
  <c r="AD4955" i="19"/>
  <c r="AD4962" i="19"/>
  <c r="AD4969" i="19"/>
  <c r="AD4976" i="19"/>
  <c r="AD4983" i="19"/>
  <c r="AD4990" i="19"/>
  <c r="AD4997" i="19"/>
  <c r="AD5004" i="19"/>
  <c r="AD5011" i="19"/>
  <c r="AD5018" i="19"/>
  <c r="AD5025" i="19"/>
  <c r="AD5032" i="19"/>
  <c r="AD5039" i="19"/>
  <c r="AD5046" i="19"/>
  <c r="AD5053" i="19"/>
  <c r="AD5060" i="19"/>
  <c r="AD5067" i="19"/>
  <c r="AD5074" i="19"/>
  <c r="AD5081" i="19"/>
  <c r="AD5088" i="19"/>
  <c r="AD5095" i="19"/>
  <c r="AD5102" i="19"/>
  <c r="AD5109" i="19"/>
  <c r="AD5116" i="19"/>
  <c r="AD5123" i="19"/>
  <c r="AD5130" i="19"/>
  <c r="AD5137" i="19"/>
  <c r="AD5144" i="19"/>
  <c r="AD5151" i="19"/>
  <c r="AD5158" i="19"/>
  <c r="AD5165" i="19"/>
  <c r="AD5172" i="19"/>
  <c r="AD5179" i="19"/>
  <c r="AD5186" i="19"/>
  <c r="AD5193" i="19"/>
  <c r="AD5200" i="19"/>
  <c r="AD5207" i="19"/>
  <c r="AD5214" i="19"/>
  <c r="AD5221" i="19"/>
  <c r="AD5228" i="19"/>
  <c r="AD5235" i="19"/>
  <c r="AD5242" i="19"/>
  <c r="AD5249" i="19"/>
  <c r="AD5256" i="19"/>
  <c r="AD5263" i="19"/>
  <c r="AD5270" i="19"/>
  <c r="AD5277" i="19"/>
  <c r="AD5284" i="19"/>
  <c r="AD5291" i="19"/>
  <c r="AD5298" i="19"/>
  <c r="AD5305" i="19"/>
  <c r="AD5312" i="19"/>
  <c r="AD5319" i="19"/>
  <c r="AD5326" i="19"/>
  <c r="AD5333" i="19"/>
  <c r="AD5340" i="19"/>
  <c r="AD5347" i="19"/>
  <c r="AD5354" i="19"/>
  <c r="AD5361" i="19"/>
  <c r="AD5368" i="19"/>
  <c r="AD5375" i="19"/>
  <c r="AD5382" i="19"/>
  <c r="AD5389" i="19"/>
  <c r="AD5396" i="19"/>
  <c r="AD5403" i="19"/>
  <c r="AD5410" i="19"/>
  <c r="AD5417" i="19"/>
  <c r="AD5424" i="19"/>
  <c r="AD5431" i="19"/>
  <c r="AD5438" i="19"/>
  <c r="AD5445" i="19"/>
  <c r="AD5452" i="19"/>
  <c r="AD5459" i="19"/>
  <c r="AD5466" i="19"/>
  <c r="AD5473" i="19"/>
  <c r="AD5480" i="19"/>
  <c r="AD5487" i="19"/>
  <c r="AD5494" i="19"/>
  <c r="AD5501" i="19"/>
  <c r="AD5508" i="19"/>
  <c r="AD5515" i="19"/>
  <c r="AD5522" i="19"/>
  <c r="AD5529" i="19"/>
  <c r="AD5536" i="19"/>
  <c r="AD5543" i="19"/>
  <c r="AD5550" i="19"/>
  <c r="AD5557" i="19"/>
  <c r="AD5564" i="19"/>
  <c r="AD5571" i="19"/>
  <c r="AD5578" i="19"/>
  <c r="AD5585" i="19"/>
  <c r="AD5592" i="19"/>
  <c r="AD5599" i="19"/>
  <c r="AD5606" i="19"/>
  <c r="AD5613" i="19"/>
  <c r="AD5620" i="19"/>
  <c r="AD5627" i="19"/>
  <c r="AD5634" i="19"/>
  <c r="AD5641" i="19"/>
  <c r="AD5648" i="19"/>
  <c r="AD5655" i="19"/>
  <c r="AD5662" i="19"/>
  <c r="AD5669" i="19"/>
  <c r="AD5676" i="19"/>
  <c r="AD5683" i="19"/>
  <c r="AD5690" i="19"/>
  <c r="AD5697" i="19"/>
  <c r="AD5704" i="19"/>
  <c r="AD5711" i="19"/>
  <c r="AD5718" i="19"/>
  <c r="AD5725" i="19"/>
  <c r="AD5732" i="19"/>
  <c r="AD5739" i="19"/>
  <c r="AD5746" i="19"/>
  <c r="AD5753" i="19"/>
  <c r="AD5760" i="19"/>
  <c r="AD5767" i="19"/>
  <c r="AD5774" i="19"/>
  <c r="AD5781" i="19"/>
  <c r="AD5788" i="19"/>
  <c r="AD5795" i="19"/>
  <c r="AD5802" i="19"/>
  <c r="AD5809" i="19"/>
  <c r="AD5816" i="19"/>
  <c r="AD5823" i="19"/>
  <c r="AD5830" i="19"/>
  <c r="AD5837" i="19"/>
  <c r="AD5844" i="19"/>
  <c r="AD5851" i="19"/>
  <c r="AD5858" i="19"/>
  <c r="AD5865" i="19"/>
  <c r="AD5872" i="19"/>
  <c r="AD5879" i="19"/>
  <c r="AD5886" i="19"/>
  <c r="AD5893" i="19"/>
  <c r="AD5900" i="19"/>
  <c r="AD5907" i="19"/>
  <c r="AD5914" i="19"/>
  <c r="AD5921" i="19"/>
  <c r="AD5928" i="19"/>
  <c r="AD5935" i="19"/>
  <c r="AD5942" i="19"/>
  <c r="AD5949" i="19"/>
  <c r="AD5956" i="19"/>
  <c r="AD5963" i="19"/>
  <c r="AD5970" i="19"/>
  <c r="AD5977" i="19"/>
  <c r="AD5984" i="19"/>
  <c r="AD5991" i="19"/>
  <c r="AD5998" i="19"/>
  <c r="AD6005" i="19"/>
  <c r="AD6012" i="19"/>
  <c r="AD6019" i="19"/>
  <c r="AD6026" i="19"/>
  <c r="AD6033" i="19"/>
  <c r="AD6040" i="19"/>
  <c r="AD6047" i="19"/>
  <c r="AD6054" i="19"/>
  <c r="AD6061" i="19"/>
  <c r="AD6068" i="19"/>
  <c r="AD6075" i="19"/>
  <c r="AD6082" i="19"/>
  <c r="AD6089" i="19"/>
  <c r="AD6096" i="19"/>
  <c r="AD6103" i="19"/>
  <c r="AD6110" i="19"/>
  <c r="AD6117" i="19"/>
  <c r="AD6124" i="19"/>
  <c r="AD6131" i="19"/>
  <c r="AD6138" i="19"/>
  <c r="AD6145" i="19"/>
  <c r="AD6152" i="19"/>
  <c r="AD6159" i="19"/>
  <c r="AD6166" i="19"/>
  <c r="AD6173" i="19"/>
  <c r="AD6180" i="19"/>
  <c r="AD6187" i="19"/>
  <c r="AD6194" i="19"/>
  <c r="AD6201" i="19"/>
  <c r="AD6208" i="19"/>
  <c r="AD6215" i="19"/>
  <c r="AD6222" i="19"/>
  <c r="AD6229" i="19"/>
  <c r="AD6236" i="19"/>
  <c r="AD6243" i="19"/>
  <c r="AD6250" i="19"/>
  <c r="AD6257" i="19"/>
  <c r="AD6264" i="19"/>
  <c r="AD6271" i="19"/>
  <c r="AD6278" i="19"/>
  <c r="AD6285" i="19"/>
  <c r="AD6292" i="19"/>
  <c r="AD6299" i="19"/>
  <c r="AD6306" i="19"/>
  <c r="AD6313" i="19"/>
  <c r="AD6320" i="19"/>
  <c r="AD6327" i="19"/>
  <c r="AD6334" i="19"/>
  <c r="AD6341" i="19"/>
  <c r="AD6348" i="19"/>
  <c r="AD6355" i="19"/>
  <c r="AD6362" i="19"/>
  <c r="AD6369" i="19"/>
  <c r="AD6376" i="19"/>
  <c r="AD6383" i="19"/>
  <c r="AD6390" i="19"/>
  <c r="AD6397" i="19"/>
  <c r="AD6404" i="19"/>
  <c r="AD6411" i="19"/>
  <c r="AD6418" i="19"/>
  <c r="AD6425" i="19"/>
  <c r="AD6432" i="19"/>
  <c r="AD6439" i="19"/>
  <c r="AD6446" i="19"/>
  <c r="AD6453" i="19"/>
  <c r="AD6460" i="19"/>
  <c r="AD6467" i="19"/>
  <c r="AD6474" i="19"/>
  <c r="AD6481" i="19"/>
  <c r="AD6488" i="19"/>
  <c r="AD6495" i="19"/>
  <c r="AD6502" i="19"/>
  <c r="AD6509" i="19"/>
  <c r="AD6516" i="19"/>
  <c r="AD6523" i="19"/>
  <c r="AD6530" i="19"/>
  <c r="AD6537" i="19"/>
  <c r="AD6544" i="19"/>
  <c r="AD6551" i="19"/>
  <c r="AD6558" i="19"/>
  <c r="AD6565" i="19"/>
  <c r="AD6572" i="19"/>
  <c r="AD6579" i="19"/>
  <c r="AD6586" i="19"/>
  <c r="AD6593" i="19"/>
  <c r="AD6600" i="19"/>
  <c r="AD6607" i="19"/>
  <c r="AD6614" i="19"/>
  <c r="AD6621" i="19"/>
  <c r="AD6628" i="19"/>
  <c r="AD6635" i="19"/>
  <c r="AD6642" i="19"/>
  <c r="AD6649" i="19"/>
  <c r="AD6656" i="19"/>
  <c r="AD6663" i="19"/>
  <c r="AD6670" i="19"/>
  <c r="AD6677" i="19"/>
  <c r="AD6684" i="19"/>
  <c r="AD6691" i="19"/>
  <c r="AD6698" i="19"/>
  <c r="AD6705" i="19"/>
  <c r="AD6712" i="19"/>
  <c r="AD6719" i="19"/>
  <c r="AD6726" i="19"/>
  <c r="AD6733" i="19"/>
  <c r="AD6740" i="19"/>
  <c r="AD6747" i="19"/>
  <c r="AD6754" i="19"/>
  <c r="AD6761" i="19"/>
  <c r="AD6768" i="19"/>
  <c r="AD6775" i="19"/>
  <c r="AD6782" i="19"/>
  <c r="AD6789" i="19"/>
  <c r="AD6796" i="19"/>
  <c r="AD6803" i="19"/>
  <c r="AD6810" i="19"/>
  <c r="AD6817" i="19"/>
  <c r="AD6824" i="19"/>
  <c r="AD6831" i="19"/>
  <c r="AD6838" i="19"/>
  <c r="AD6845" i="19"/>
  <c r="AD6852" i="19"/>
  <c r="AD6859" i="19"/>
  <c r="AD6866" i="19"/>
  <c r="AD6873" i="19"/>
  <c r="AD6880" i="19"/>
  <c r="AD6887" i="19"/>
  <c r="AD6894" i="19"/>
  <c r="AD6901" i="19"/>
  <c r="AD6908" i="19"/>
  <c r="AD6915" i="19"/>
  <c r="AD6922" i="19"/>
  <c r="AD6929" i="19"/>
  <c r="AD6936" i="19"/>
  <c r="AD6943" i="19"/>
  <c r="AD6950" i="19"/>
  <c r="AD6957" i="19"/>
  <c r="AD6964" i="19"/>
  <c r="AD6971" i="19"/>
  <c r="AD6978" i="19"/>
  <c r="AD6985" i="19"/>
  <c r="AD6992" i="19"/>
  <c r="AD6999" i="19"/>
  <c r="Y14" i="19"/>
  <c r="Z14" i="19"/>
  <c r="AA14" i="19"/>
  <c r="AB14" i="19"/>
  <c r="AC14" i="19"/>
  <c r="AD14" i="19"/>
  <c r="Y15" i="19"/>
  <c r="Z15" i="19"/>
  <c r="AA15" i="19"/>
  <c r="AB15" i="19"/>
  <c r="AC15" i="19"/>
  <c r="AD15" i="19"/>
  <c r="Z7" i="19"/>
  <c r="AA7" i="19"/>
  <c r="AB7" i="19"/>
  <c r="AC7" i="19"/>
  <c r="AD7" i="19"/>
  <c r="Z8" i="19"/>
  <c r="AA8" i="19"/>
  <c r="AB8" i="19"/>
  <c r="AC8" i="19"/>
  <c r="AD8" i="19"/>
  <c r="Y8" i="19"/>
  <c r="Y7" i="19"/>
  <c r="Z6" i="19"/>
  <c r="Z13" i="19"/>
  <c r="Z20" i="19"/>
  <c r="Z27" i="19"/>
  <c r="Z34" i="19"/>
  <c r="Z41" i="19"/>
  <c r="Z48" i="19"/>
  <c r="Z55" i="19"/>
  <c r="Z62" i="19"/>
  <c r="Z69" i="19"/>
  <c r="Z76" i="19"/>
  <c r="Z83" i="19"/>
  <c r="Z90" i="19"/>
  <c r="Z97" i="19"/>
  <c r="Z104" i="19"/>
  <c r="Z111" i="19"/>
  <c r="Z118" i="19"/>
  <c r="Z125" i="19"/>
  <c r="Z132" i="19"/>
  <c r="Z139" i="19"/>
  <c r="Z146" i="19"/>
  <c r="Z153" i="19"/>
  <c r="Z160" i="19"/>
  <c r="Z167" i="19"/>
  <c r="Z174" i="19"/>
  <c r="Z181" i="19"/>
  <c r="Z188" i="19"/>
  <c r="Z195" i="19"/>
  <c r="Z202" i="19"/>
  <c r="Z209" i="19"/>
  <c r="Z216" i="19"/>
  <c r="Z223" i="19"/>
  <c r="Z230" i="19"/>
  <c r="Z237" i="19"/>
  <c r="Z244" i="19"/>
  <c r="Z251" i="19"/>
  <c r="Z258" i="19"/>
  <c r="Z265" i="19"/>
  <c r="Z272" i="19"/>
  <c r="Z279" i="19"/>
  <c r="Z286" i="19"/>
  <c r="Z293" i="19"/>
  <c r="Z300" i="19"/>
  <c r="Z307" i="19"/>
  <c r="Z314" i="19"/>
  <c r="Z321" i="19"/>
  <c r="Z328" i="19"/>
  <c r="Z335" i="19"/>
  <c r="Z342" i="19"/>
  <c r="Z349" i="19"/>
  <c r="Z356" i="19"/>
  <c r="Z363" i="19"/>
  <c r="Z370" i="19"/>
  <c r="Z377" i="19"/>
  <c r="Z384" i="19"/>
  <c r="Z391" i="19"/>
  <c r="Z398" i="19"/>
  <c r="Z405" i="19"/>
  <c r="Z412" i="19"/>
  <c r="Z419" i="19"/>
  <c r="Z426" i="19"/>
  <c r="Z433" i="19"/>
  <c r="Z440" i="19"/>
  <c r="Z447" i="19"/>
  <c r="Z454" i="19"/>
  <c r="Z461" i="19"/>
  <c r="Z468" i="19"/>
  <c r="Z475" i="19"/>
  <c r="Z482" i="19"/>
  <c r="Z489" i="19"/>
  <c r="Z496" i="19"/>
  <c r="Z503" i="19"/>
  <c r="Z510" i="19"/>
  <c r="Z517" i="19"/>
  <c r="Z524" i="19"/>
  <c r="Z531" i="19"/>
  <c r="Z538" i="19"/>
  <c r="Z545" i="19"/>
  <c r="Z552" i="19"/>
  <c r="Z559" i="19"/>
  <c r="Z566" i="19"/>
  <c r="Z573" i="19"/>
  <c r="Z580" i="19"/>
  <c r="Z587" i="19"/>
  <c r="Z594" i="19"/>
  <c r="Z601" i="19"/>
  <c r="Z608" i="19"/>
  <c r="Z615" i="19"/>
  <c r="Z622" i="19"/>
  <c r="Z629" i="19"/>
  <c r="Z636" i="19"/>
  <c r="Z643" i="19"/>
  <c r="Z650" i="19"/>
  <c r="Z657" i="19"/>
  <c r="Z664" i="19"/>
  <c r="Z671" i="19"/>
  <c r="Z678" i="19"/>
  <c r="Z685" i="19"/>
  <c r="Z692" i="19"/>
  <c r="Z699" i="19"/>
  <c r="Z706" i="19"/>
  <c r="Z713" i="19"/>
  <c r="Z720" i="19"/>
  <c r="Z727" i="19"/>
  <c r="Z734" i="19"/>
  <c r="Z741" i="19"/>
  <c r="Z748" i="19"/>
  <c r="Z755" i="19"/>
  <c r="Z762" i="19"/>
  <c r="Z769" i="19"/>
  <c r="Z776" i="19"/>
  <c r="Z783" i="19"/>
  <c r="Z790" i="19"/>
  <c r="Z797" i="19"/>
  <c r="Z804" i="19"/>
  <c r="Z811" i="19"/>
  <c r="Z818" i="19"/>
  <c r="Z825" i="19"/>
  <c r="Z832" i="19"/>
  <c r="Z839" i="19"/>
  <c r="Z846" i="19"/>
  <c r="Z853" i="19"/>
  <c r="Z860" i="19"/>
  <c r="Z867" i="19"/>
  <c r="Z874" i="19"/>
  <c r="Z881" i="19"/>
  <c r="Z888" i="19"/>
  <c r="Z895" i="19"/>
  <c r="Z902" i="19"/>
  <c r="Z909" i="19"/>
  <c r="Z916" i="19"/>
  <c r="Z923" i="19"/>
  <c r="Z930" i="19"/>
  <c r="Z937" i="19"/>
  <c r="Z944" i="19"/>
  <c r="Z951" i="19"/>
  <c r="Z958" i="19"/>
  <c r="Z965" i="19"/>
  <c r="Z972" i="19"/>
  <c r="Z979" i="19"/>
  <c r="Z986" i="19"/>
  <c r="Z993" i="19"/>
  <c r="Z1000" i="19"/>
  <c r="Z1007" i="19"/>
  <c r="Z1014" i="19"/>
  <c r="Z1021" i="19"/>
  <c r="Z1028" i="19"/>
  <c r="Z1035" i="19"/>
  <c r="Z1042" i="19"/>
  <c r="Z1049" i="19"/>
  <c r="Z1056" i="19"/>
  <c r="Z1063" i="19"/>
  <c r="Z1070" i="19"/>
  <c r="Z1077" i="19"/>
  <c r="Z1084" i="19"/>
  <c r="Z1091" i="19"/>
  <c r="Z1098" i="19"/>
  <c r="Z1105" i="19"/>
  <c r="Z1112" i="19"/>
  <c r="Z1119" i="19"/>
  <c r="Z1126" i="19"/>
  <c r="Z1133" i="19"/>
  <c r="Z1140" i="19"/>
  <c r="Z1147" i="19"/>
  <c r="Z1154" i="19"/>
  <c r="Z1161" i="19"/>
  <c r="Z1168" i="19"/>
  <c r="Z1175" i="19"/>
  <c r="Z1182" i="19"/>
  <c r="Z1189" i="19"/>
  <c r="Z1196" i="19"/>
  <c r="Z1203" i="19"/>
  <c r="Z1210" i="19"/>
  <c r="Z1217" i="19"/>
  <c r="Z1224" i="19"/>
  <c r="Z1231" i="19"/>
  <c r="Z1238" i="19"/>
  <c r="Z1245" i="19"/>
  <c r="Z1252" i="19"/>
  <c r="Z1259" i="19"/>
  <c r="Z1266" i="19"/>
  <c r="Z1273" i="19"/>
  <c r="Z1280" i="19"/>
  <c r="Z1287" i="19"/>
  <c r="Z1294" i="19"/>
  <c r="Z1301" i="19"/>
  <c r="Z1308" i="19"/>
  <c r="Z1315" i="19"/>
  <c r="Z1322" i="19"/>
  <c r="Z1329" i="19"/>
  <c r="Z1336" i="19"/>
  <c r="Z1343" i="19"/>
  <c r="Z1350" i="19"/>
  <c r="Z1357" i="19"/>
  <c r="Z1364" i="19"/>
  <c r="Z1371" i="19"/>
  <c r="Z1378" i="19"/>
  <c r="Z1385" i="19"/>
  <c r="Z1392" i="19"/>
  <c r="Z1399" i="19"/>
  <c r="Z1406" i="19"/>
  <c r="Z1413" i="19"/>
  <c r="Z1420" i="19"/>
  <c r="Z1427" i="19"/>
  <c r="Z1434" i="19"/>
  <c r="Z1441" i="19"/>
  <c r="Z1448" i="19"/>
  <c r="Z1455" i="19"/>
  <c r="Z1462" i="19"/>
  <c r="Z1469" i="19"/>
  <c r="Z1476" i="19"/>
  <c r="Z1483" i="19"/>
  <c r="Z1490" i="19"/>
  <c r="Z1497" i="19"/>
  <c r="Z1504" i="19"/>
  <c r="Z1511" i="19"/>
  <c r="Z1518" i="19"/>
  <c r="Z1525" i="19"/>
  <c r="Z1532" i="19"/>
  <c r="Z1539" i="19"/>
  <c r="Z1546" i="19"/>
  <c r="Z1553" i="19"/>
  <c r="Z1560" i="19"/>
  <c r="Z1567" i="19"/>
  <c r="Z1574" i="19"/>
  <c r="Z1581" i="19"/>
  <c r="Z1588" i="19"/>
  <c r="Z1595" i="19"/>
  <c r="Z1602" i="19"/>
  <c r="Z1609" i="19"/>
  <c r="Z1616" i="19"/>
  <c r="Z1623" i="19"/>
  <c r="Z1630" i="19"/>
  <c r="Z1637" i="19"/>
  <c r="Z1644" i="19"/>
  <c r="Z1651" i="19"/>
  <c r="Z1658" i="19"/>
  <c r="Z1665" i="19"/>
  <c r="Z1672" i="19"/>
  <c r="Z1679" i="19"/>
  <c r="Z1686" i="19"/>
  <c r="Z1693" i="19"/>
  <c r="Z1700" i="19"/>
  <c r="Z1707" i="19"/>
  <c r="Z1714" i="19"/>
  <c r="Z1721" i="19"/>
  <c r="Z1728" i="19"/>
  <c r="Z1735" i="19"/>
  <c r="Z1742" i="19"/>
  <c r="Z1749" i="19"/>
  <c r="Z1756" i="19"/>
  <c r="Z1763" i="19"/>
  <c r="Z1770" i="19"/>
  <c r="Z1777" i="19"/>
  <c r="Z1784" i="19"/>
  <c r="Z1791" i="19"/>
  <c r="Z1798" i="19"/>
  <c r="Z1805" i="19"/>
  <c r="Z1812" i="19"/>
  <c r="Z1819" i="19"/>
  <c r="Z1826" i="19"/>
  <c r="Z1833" i="19"/>
  <c r="Z1840" i="19"/>
  <c r="Z1847" i="19"/>
  <c r="Z1854" i="19"/>
  <c r="Z1861" i="19"/>
  <c r="Z1868" i="19"/>
  <c r="Z1875" i="19"/>
  <c r="Z1882" i="19"/>
  <c r="Z1889" i="19"/>
  <c r="Z1896" i="19"/>
  <c r="Z1903" i="19"/>
  <c r="Z1910" i="19"/>
  <c r="Z1917" i="19"/>
  <c r="Z1924" i="19"/>
  <c r="Z1931" i="19"/>
  <c r="Z1938" i="19"/>
  <c r="Z1945" i="19"/>
  <c r="Z1952" i="19"/>
  <c r="Z1959" i="19"/>
  <c r="Z1966" i="19"/>
  <c r="Z1973" i="19"/>
  <c r="Z1980" i="19"/>
  <c r="Z1987" i="19"/>
  <c r="Z1994" i="19"/>
  <c r="Z2001" i="19"/>
  <c r="Z2008" i="19"/>
  <c r="Z2015" i="19"/>
  <c r="Z2022" i="19"/>
  <c r="Z2029" i="19"/>
  <c r="Z2036" i="19"/>
  <c r="Z2043" i="19"/>
  <c r="Z2050" i="19"/>
  <c r="Z2057" i="19"/>
  <c r="Z2064" i="19"/>
  <c r="Z2071" i="19"/>
  <c r="Z2078" i="19"/>
  <c r="Z2085" i="19"/>
  <c r="Z2092" i="19"/>
  <c r="Z2099" i="19"/>
  <c r="Z2106" i="19"/>
  <c r="Z2113" i="19"/>
  <c r="Z2120" i="19"/>
  <c r="Z2127" i="19"/>
  <c r="Z2134" i="19"/>
  <c r="Z2141" i="19"/>
  <c r="Z2148" i="19"/>
  <c r="Z2155" i="19"/>
  <c r="Z2162" i="19"/>
  <c r="Z2169" i="19"/>
  <c r="Z2176" i="19"/>
  <c r="Z2183" i="19"/>
  <c r="Z2190" i="19"/>
  <c r="Z2197" i="19"/>
  <c r="Z2204" i="19"/>
  <c r="Z2211" i="19"/>
  <c r="Z2218" i="19"/>
  <c r="Z2225" i="19"/>
  <c r="Z2232" i="19"/>
  <c r="Z2239" i="19"/>
  <c r="Z2246" i="19"/>
  <c r="Z2253" i="19"/>
  <c r="Z2260" i="19"/>
  <c r="Z2267" i="19"/>
  <c r="Z2274" i="19"/>
  <c r="Z2281" i="19"/>
  <c r="Z2288" i="19"/>
  <c r="Z2295" i="19"/>
  <c r="Z2302" i="19"/>
  <c r="Z2309" i="19"/>
  <c r="Z2316" i="19"/>
  <c r="Z2323" i="19"/>
  <c r="Z2330" i="19"/>
  <c r="Z2337" i="19"/>
  <c r="Z2344" i="19"/>
  <c r="Z2351" i="19"/>
  <c r="Z2358" i="19"/>
  <c r="Z2365" i="19"/>
  <c r="Z2372" i="19"/>
  <c r="Z2379" i="19"/>
  <c r="Z2386" i="19"/>
  <c r="Z2393" i="19"/>
  <c r="Z2400" i="19"/>
  <c r="Z2407" i="19"/>
  <c r="Z2414" i="19"/>
  <c r="Z2421" i="19"/>
  <c r="Z2428" i="19"/>
  <c r="Z2435" i="19"/>
  <c r="Z2442" i="19"/>
  <c r="Z2449" i="19"/>
  <c r="Z2456" i="19"/>
  <c r="Z2463" i="19"/>
  <c r="Z2470" i="19"/>
  <c r="Z2477" i="19"/>
  <c r="Z2484" i="19"/>
  <c r="Z2491" i="19"/>
  <c r="Z2498" i="19"/>
  <c r="Z2505" i="19"/>
  <c r="Z2512" i="19"/>
  <c r="Z2519" i="19"/>
  <c r="Z2526" i="19"/>
  <c r="Z2533" i="19"/>
  <c r="Z2540" i="19"/>
  <c r="Z2547" i="19"/>
  <c r="Z2554" i="19"/>
  <c r="Z2561" i="19"/>
  <c r="Z2568" i="19"/>
  <c r="Z2575" i="19"/>
  <c r="Z2582" i="19"/>
  <c r="Z2589" i="19"/>
  <c r="Z2596" i="19"/>
  <c r="Z2603" i="19"/>
  <c r="Z2610" i="19"/>
  <c r="Z2617" i="19"/>
  <c r="Z2624" i="19"/>
  <c r="Z2631" i="19"/>
  <c r="Z2638" i="19"/>
  <c r="Z2645" i="19"/>
  <c r="Z2652" i="19"/>
  <c r="Z2659" i="19"/>
  <c r="Z2666" i="19"/>
  <c r="Z2673" i="19"/>
  <c r="Z2680" i="19"/>
  <c r="Z2687" i="19"/>
  <c r="Z2694" i="19"/>
  <c r="Z2701" i="19"/>
  <c r="Z2708" i="19"/>
  <c r="Z2715" i="19"/>
  <c r="Z2722" i="19"/>
  <c r="Z2729" i="19"/>
  <c r="Z2736" i="19"/>
  <c r="Z2743" i="19"/>
  <c r="Z2750" i="19"/>
  <c r="Z2757" i="19"/>
  <c r="Z2764" i="19"/>
  <c r="Z2771" i="19"/>
  <c r="Z2778" i="19"/>
  <c r="Z2785" i="19"/>
  <c r="Z2792" i="19"/>
  <c r="Z2799" i="19"/>
  <c r="Z2806" i="19"/>
  <c r="Z2813" i="19"/>
  <c r="Z2820" i="19"/>
  <c r="Z2827" i="19"/>
  <c r="Z2834" i="19"/>
  <c r="Z2841" i="19"/>
  <c r="Z2848" i="19"/>
  <c r="Z2855" i="19"/>
  <c r="Z2862" i="19"/>
  <c r="Z2869" i="19"/>
  <c r="Z2876" i="19"/>
  <c r="Z2883" i="19"/>
  <c r="Z2890" i="19"/>
  <c r="Z2897" i="19"/>
  <c r="Z2904" i="19"/>
  <c r="Z2911" i="19"/>
  <c r="Z2918" i="19"/>
  <c r="Z2925" i="19"/>
  <c r="Z2932" i="19"/>
  <c r="Z2939" i="19"/>
  <c r="Z2946" i="19"/>
  <c r="Z2953" i="19"/>
  <c r="Z2960" i="19"/>
  <c r="Z2967" i="19"/>
  <c r="Z2974" i="19"/>
  <c r="Z2981" i="19"/>
  <c r="Z2988" i="19"/>
  <c r="Z2995" i="19"/>
  <c r="Z3002" i="19"/>
  <c r="Z3009" i="19"/>
  <c r="Z3016" i="19"/>
  <c r="Z3023" i="19"/>
  <c r="Z3030" i="19"/>
  <c r="Z3037" i="19"/>
  <c r="Z3044" i="19"/>
  <c r="Z3051" i="19"/>
  <c r="Z3058" i="19"/>
  <c r="Z3065" i="19"/>
  <c r="Z3072" i="19"/>
  <c r="Z3079" i="19"/>
  <c r="Z3086" i="19"/>
  <c r="Z3093" i="19"/>
  <c r="Z3100" i="19"/>
  <c r="Z3107" i="19"/>
  <c r="Z3114" i="19"/>
  <c r="Z3121" i="19"/>
  <c r="Z3128" i="19"/>
  <c r="Z3135" i="19"/>
  <c r="Z3142" i="19"/>
  <c r="Z3149" i="19"/>
  <c r="Z3156" i="19"/>
  <c r="Z3163" i="19"/>
  <c r="Z3170" i="19"/>
  <c r="Z3177" i="19"/>
  <c r="Z3184" i="19"/>
  <c r="Z3191" i="19"/>
  <c r="Z3198" i="19"/>
  <c r="Z3205" i="19"/>
  <c r="Z3212" i="19"/>
  <c r="Z3219" i="19"/>
  <c r="Z3226" i="19"/>
  <c r="Z3233" i="19"/>
  <c r="Z3240" i="19"/>
  <c r="Z3247" i="19"/>
  <c r="Z3254" i="19"/>
  <c r="Z3261" i="19"/>
  <c r="Z3268" i="19"/>
  <c r="Z3275" i="19"/>
  <c r="Z3282" i="19"/>
  <c r="Z3289" i="19"/>
  <c r="Z3296" i="19"/>
  <c r="Z3303" i="19"/>
  <c r="Z3310" i="19"/>
  <c r="Z3317" i="19"/>
  <c r="Z3324" i="19"/>
  <c r="Z3331" i="19"/>
  <c r="Z3338" i="19"/>
  <c r="Z3345" i="19"/>
  <c r="Z3352" i="19"/>
  <c r="Z3359" i="19"/>
  <c r="Z3366" i="19"/>
  <c r="Z3373" i="19"/>
  <c r="Z3380" i="19"/>
  <c r="Z3387" i="19"/>
  <c r="Z3394" i="19"/>
  <c r="Z3401" i="19"/>
  <c r="Z3408" i="19"/>
  <c r="Z3415" i="19"/>
  <c r="Z3422" i="19"/>
  <c r="Z3429" i="19"/>
  <c r="Z3436" i="19"/>
  <c r="Z3443" i="19"/>
  <c r="Z3450" i="19"/>
  <c r="Z3457" i="19"/>
  <c r="Z3464" i="19"/>
  <c r="Z3471" i="19"/>
  <c r="Z3478" i="19"/>
  <c r="Z3485" i="19"/>
  <c r="Z3492" i="19"/>
  <c r="Z3499" i="19"/>
  <c r="Z3506" i="19"/>
  <c r="Z3513" i="19"/>
  <c r="Z3520" i="19"/>
  <c r="Z3527" i="19"/>
  <c r="Z3534" i="19"/>
  <c r="Z3541" i="19"/>
  <c r="Z3548" i="19"/>
  <c r="Z3555" i="19"/>
  <c r="Z3562" i="19"/>
  <c r="Z3569" i="19"/>
  <c r="Z3576" i="19"/>
  <c r="Z3583" i="19"/>
  <c r="Z3590" i="19"/>
  <c r="Z3597" i="19"/>
  <c r="Z3604" i="19"/>
  <c r="Z3611" i="19"/>
  <c r="Z3618" i="19"/>
  <c r="Z3625" i="19"/>
  <c r="Z3632" i="19"/>
  <c r="Z3639" i="19"/>
  <c r="Z3646" i="19"/>
  <c r="Z3653" i="19"/>
  <c r="Z3660" i="19"/>
  <c r="Z3667" i="19"/>
  <c r="Z3674" i="19"/>
  <c r="Z3681" i="19"/>
  <c r="Z3688" i="19"/>
  <c r="Z3695" i="19"/>
  <c r="Z3702" i="19"/>
  <c r="Z3709" i="19"/>
  <c r="Z3716" i="19"/>
  <c r="Z3723" i="19"/>
  <c r="Z3730" i="19"/>
  <c r="Z3737" i="19"/>
  <c r="Z3744" i="19"/>
  <c r="Z3751" i="19"/>
  <c r="Z3758" i="19"/>
  <c r="Z3765" i="19"/>
  <c r="Z3772" i="19"/>
  <c r="Z3779" i="19"/>
  <c r="Z3786" i="19"/>
  <c r="Z3793" i="19"/>
  <c r="Z3800" i="19"/>
  <c r="Z3807" i="19"/>
  <c r="Z3814" i="19"/>
  <c r="Z3821" i="19"/>
  <c r="Z3828" i="19"/>
  <c r="Z3835" i="19"/>
  <c r="Z3842" i="19"/>
  <c r="Z3849" i="19"/>
  <c r="Z3856" i="19"/>
  <c r="Z3863" i="19"/>
  <c r="Z3870" i="19"/>
  <c r="Z3877" i="19"/>
  <c r="Z3884" i="19"/>
  <c r="Z3891" i="19"/>
  <c r="Z3898" i="19"/>
  <c r="Z3905" i="19"/>
  <c r="Z3912" i="19"/>
  <c r="Z3919" i="19"/>
  <c r="Z3926" i="19"/>
  <c r="Z3933" i="19"/>
  <c r="Z3940" i="19"/>
  <c r="Z3947" i="19"/>
  <c r="Z3954" i="19"/>
  <c r="Z3961" i="19"/>
  <c r="Z3968" i="19"/>
  <c r="Z3975" i="19"/>
  <c r="Z3982" i="19"/>
  <c r="Z3989" i="19"/>
  <c r="Z3996" i="19"/>
  <c r="Z4003" i="19"/>
  <c r="Z4010" i="19"/>
  <c r="Z4017" i="19"/>
  <c r="Z4024" i="19"/>
  <c r="Z4031" i="19"/>
  <c r="Z4038" i="19"/>
  <c r="Z4045" i="19"/>
  <c r="Z4052" i="19"/>
  <c r="Z4059" i="19"/>
  <c r="Z4066" i="19"/>
  <c r="Z4073" i="19"/>
  <c r="Z4080" i="19"/>
  <c r="Z4087" i="19"/>
  <c r="Z4094" i="19"/>
  <c r="Z4101" i="19"/>
  <c r="Z4108" i="19"/>
  <c r="Z4115" i="19"/>
  <c r="Z4122" i="19"/>
  <c r="Z4129" i="19"/>
  <c r="Z4136" i="19"/>
  <c r="Z4143" i="19"/>
  <c r="Z4150" i="19"/>
  <c r="Z4157" i="19"/>
  <c r="Z4164" i="19"/>
  <c r="Z4171" i="19"/>
  <c r="Z4178" i="19"/>
  <c r="Z4185" i="19"/>
  <c r="Z4192" i="19"/>
  <c r="Z4199" i="19"/>
  <c r="Z4206" i="19"/>
  <c r="Z4213" i="19"/>
  <c r="Z4220" i="19"/>
  <c r="Z4227" i="19"/>
  <c r="Z4234" i="19"/>
  <c r="Z4241" i="19"/>
  <c r="Z4248" i="19"/>
  <c r="Z4255" i="19"/>
  <c r="Z4262" i="19"/>
  <c r="Z4269" i="19"/>
  <c r="Z4276" i="19"/>
  <c r="Z4283" i="19"/>
  <c r="Z4290" i="19"/>
  <c r="Z4297" i="19"/>
  <c r="Z4304" i="19"/>
  <c r="Z4311" i="19"/>
  <c r="Z4318" i="19"/>
  <c r="Z4325" i="19"/>
  <c r="Z4332" i="19"/>
  <c r="Z4339" i="19"/>
  <c r="Z4346" i="19"/>
  <c r="Z4353" i="19"/>
  <c r="Z4360" i="19"/>
  <c r="Z4367" i="19"/>
  <c r="Z4374" i="19"/>
  <c r="Z4381" i="19"/>
  <c r="Z4388" i="19"/>
  <c r="Z4395" i="19"/>
  <c r="Z4402" i="19"/>
  <c r="Z4409" i="19"/>
  <c r="Z4416" i="19"/>
  <c r="Z4423" i="19"/>
  <c r="Z4430" i="19"/>
  <c r="Z4437" i="19"/>
  <c r="Z4444" i="19"/>
  <c r="Z4451" i="19"/>
  <c r="Z4458" i="19"/>
  <c r="Z4465" i="19"/>
  <c r="Z4472" i="19"/>
  <c r="Z4479" i="19"/>
  <c r="Z4486" i="19"/>
  <c r="Z4493" i="19"/>
  <c r="Z4500" i="19"/>
  <c r="Z4507" i="19"/>
  <c r="Z4514" i="19"/>
  <c r="Z4521" i="19"/>
  <c r="Z4528" i="19"/>
  <c r="Z4535" i="19"/>
  <c r="Z4542" i="19"/>
  <c r="Z4549" i="19"/>
  <c r="Z4556" i="19"/>
  <c r="Z4563" i="19"/>
  <c r="Z4570" i="19"/>
  <c r="Z4577" i="19"/>
  <c r="Z4584" i="19"/>
  <c r="Z4591" i="19"/>
  <c r="Z4598" i="19"/>
  <c r="Z4605" i="19"/>
  <c r="Z4612" i="19"/>
  <c r="Z4619" i="19"/>
  <c r="Z4626" i="19"/>
  <c r="Z4633" i="19"/>
  <c r="Z4640" i="19"/>
  <c r="Z4647" i="19"/>
  <c r="Z4654" i="19"/>
  <c r="Z4661" i="19"/>
  <c r="Z4668" i="19"/>
  <c r="Z4675" i="19"/>
  <c r="Z4682" i="19"/>
  <c r="Z4689" i="19"/>
  <c r="Z4696" i="19"/>
  <c r="Z4703" i="19"/>
  <c r="Z4710" i="19"/>
  <c r="Z4717" i="19"/>
  <c r="Z4724" i="19"/>
  <c r="Z4731" i="19"/>
  <c r="Z4738" i="19"/>
  <c r="Z4745" i="19"/>
  <c r="Z4752" i="19"/>
  <c r="Z4759" i="19"/>
  <c r="Z4766" i="19"/>
  <c r="Z4773" i="19"/>
  <c r="Z4780" i="19"/>
  <c r="Z4787" i="19"/>
  <c r="Z4794" i="19"/>
  <c r="Z4801" i="19"/>
  <c r="Z4808" i="19"/>
  <c r="Z4815" i="19"/>
  <c r="Z4822" i="19"/>
  <c r="Z4829" i="19"/>
  <c r="Z4836" i="19"/>
  <c r="Z4843" i="19"/>
  <c r="Z4850" i="19"/>
  <c r="Z4857" i="19"/>
  <c r="Z4864" i="19"/>
  <c r="Z4871" i="19"/>
  <c r="Z4878" i="19"/>
  <c r="Z4885" i="19"/>
  <c r="Z4892" i="19"/>
  <c r="Z4899" i="19"/>
  <c r="Z4906" i="19"/>
  <c r="Z4913" i="19"/>
  <c r="Z4920" i="19"/>
  <c r="Z4927" i="19"/>
  <c r="Z4934" i="19"/>
  <c r="Z4941" i="19"/>
  <c r="Z4948" i="19"/>
  <c r="Z4955" i="19"/>
  <c r="Z4962" i="19"/>
  <c r="Z4969" i="19"/>
  <c r="Z4976" i="19"/>
  <c r="Z4983" i="19"/>
  <c r="Z4990" i="19"/>
  <c r="Z4997" i="19"/>
  <c r="Z5004" i="19"/>
  <c r="Z5011" i="19"/>
  <c r="Z5018" i="19"/>
  <c r="Z5025" i="19"/>
  <c r="Z5032" i="19"/>
  <c r="Z5039" i="19"/>
  <c r="Z5046" i="19"/>
  <c r="Z5053" i="19"/>
  <c r="Z5060" i="19"/>
  <c r="Z5067" i="19"/>
  <c r="Z5074" i="19"/>
  <c r="Z5081" i="19"/>
  <c r="Z5088" i="19"/>
  <c r="Z5095" i="19"/>
  <c r="Z5102" i="19"/>
  <c r="Z5109" i="19"/>
  <c r="Z5116" i="19"/>
  <c r="Z5123" i="19"/>
  <c r="Z5130" i="19"/>
  <c r="Z5137" i="19"/>
  <c r="Z5144" i="19"/>
  <c r="Z5151" i="19"/>
  <c r="Z5158" i="19"/>
  <c r="Z5165" i="19"/>
  <c r="Z5172" i="19"/>
  <c r="Z5179" i="19"/>
  <c r="Z5186" i="19"/>
  <c r="Z5193" i="19"/>
  <c r="Z5200" i="19"/>
  <c r="Z5207" i="19"/>
  <c r="Z5214" i="19"/>
  <c r="Z5221" i="19"/>
  <c r="Z5228" i="19"/>
  <c r="Z5235" i="19"/>
  <c r="Z5242" i="19"/>
  <c r="Z5249" i="19"/>
  <c r="Z5256" i="19"/>
  <c r="Z5263" i="19"/>
  <c r="Z5270" i="19"/>
  <c r="Z5277" i="19"/>
  <c r="Z5284" i="19"/>
  <c r="Z5291" i="19"/>
  <c r="Z5298" i="19"/>
  <c r="Z5305" i="19"/>
  <c r="Z5312" i="19"/>
  <c r="Z5319" i="19"/>
  <c r="Z5326" i="19"/>
  <c r="Z5333" i="19"/>
  <c r="Z5340" i="19"/>
  <c r="Z5347" i="19"/>
  <c r="Z5354" i="19"/>
  <c r="Z5361" i="19"/>
  <c r="Z5368" i="19"/>
  <c r="Z5375" i="19"/>
  <c r="Z5382" i="19"/>
  <c r="Z5389" i="19"/>
  <c r="Z5396" i="19"/>
  <c r="Z5403" i="19"/>
  <c r="Z5410" i="19"/>
  <c r="Z5417" i="19"/>
  <c r="Z5424" i="19"/>
  <c r="Z5431" i="19"/>
  <c r="Z5438" i="19"/>
  <c r="Z5445" i="19"/>
  <c r="Z5452" i="19"/>
  <c r="Z5459" i="19"/>
  <c r="Z5466" i="19"/>
  <c r="Z5473" i="19"/>
  <c r="Z5480" i="19"/>
  <c r="Z5487" i="19"/>
  <c r="Z5494" i="19"/>
  <c r="Z5501" i="19"/>
  <c r="Z5508" i="19"/>
  <c r="Z5515" i="19"/>
  <c r="Z5522" i="19"/>
  <c r="Z5529" i="19"/>
  <c r="Z5536" i="19"/>
  <c r="Z5543" i="19"/>
  <c r="Z5550" i="19"/>
  <c r="Z5557" i="19"/>
  <c r="Z5564" i="19"/>
  <c r="Z5571" i="19"/>
  <c r="Z5578" i="19"/>
  <c r="Z5585" i="19"/>
  <c r="Z5592" i="19"/>
  <c r="Z5599" i="19"/>
  <c r="Z5606" i="19"/>
  <c r="Z5613" i="19"/>
  <c r="Z5620" i="19"/>
  <c r="Z5627" i="19"/>
  <c r="Z5634" i="19"/>
  <c r="Z5641" i="19"/>
  <c r="Z5648" i="19"/>
  <c r="Z5655" i="19"/>
  <c r="Z5662" i="19"/>
  <c r="Z5669" i="19"/>
  <c r="Z5676" i="19"/>
  <c r="Z5683" i="19"/>
  <c r="Z5690" i="19"/>
  <c r="Z5697" i="19"/>
  <c r="Z5704" i="19"/>
  <c r="Z5711" i="19"/>
  <c r="Z5718" i="19"/>
  <c r="Z5725" i="19"/>
  <c r="Z5732" i="19"/>
  <c r="Z5739" i="19"/>
  <c r="Z5746" i="19"/>
  <c r="Z5753" i="19"/>
  <c r="Z5760" i="19"/>
  <c r="Z5767" i="19"/>
  <c r="Z5774" i="19"/>
  <c r="Z5781" i="19"/>
  <c r="Z5788" i="19"/>
  <c r="Z5795" i="19"/>
  <c r="Z5802" i="19"/>
  <c r="Z5809" i="19"/>
  <c r="Z5816" i="19"/>
  <c r="Z5823" i="19"/>
  <c r="Z5830" i="19"/>
  <c r="Z5837" i="19"/>
  <c r="Z5844" i="19"/>
  <c r="Z5851" i="19"/>
  <c r="Z5858" i="19"/>
  <c r="Z5865" i="19"/>
  <c r="Z5872" i="19"/>
  <c r="Z5879" i="19"/>
  <c r="Z5886" i="19"/>
  <c r="Z5893" i="19"/>
  <c r="Z5900" i="19"/>
  <c r="Z5907" i="19"/>
  <c r="Z5914" i="19"/>
  <c r="Z5921" i="19"/>
  <c r="Z5928" i="19"/>
  <c r="Z5935" i="19"/>
  <c r="Z5942" i="19"/>
  <c r="Z5949" i="19"/>
  <c r="Z5956" i="19"/>
  <c r="Z5963" i="19"/>
  <c r="Z5970" i="19"/>
  <c r="Z5977" i="19"/>
  <c r="Z5984" i="19"/>
  <c r="Z5991" i="19"/>
  <c r="Z5998" i="19"/>
  <c r="Z6005" i="19"/>
  <c r="Z6012" i="19"/>
  <c r="Z6019" i="19"/>
  <c r="Z6026" i="19"/>
  <c r="Z6033" i="19"/>
  <c r="Z6040" i="19"/>
  <c r="Z6047" i="19"/>
  <c r="Z6054" i="19"/>
  <c r="Z6061" i="19"/>
  <c r="Z6068" i="19"/>
  <c r="Z6075" i="19"/>
  <c r="Z6082" i="19"/>
  <c r="Z6089" i="19"/>
  <c r="Z6096" i="19"/>
  <c r="Z6103" i="19"/>
  <c r="Z6110" i="19"/>
  <c r="Z6117" i="19"/>
  <c r="Z6124" i="19"/>
  <c r="Z6131" i="19"/>
  <c r="Z6138" i="19"/>
  <c r="Z6145" i="19"/>
  <c r="Z6152" i="19"/>
  <c r="Z6159" i="19"/>
  <c r="Z6166" i="19"/>
  <c r="Z6173" i="19"/>
  <c r="Z6180" i="19"/>
  <c r="Z6187" i="19"/>
  <c r="Z6194" i="19"/>
  <c r="Z6201" i="19"/>
  <c r="Z6208" i="19"/>
  <c r="Z6215" i="19"/>
  <c r="Z6222" i="19"/>
  <c r="Z6229" i="19"/>
  <c r="Z6236" i="19"/>
  <c r="Z6243" i="19"/>
  <c r="Z6250" i="19"/>
  <c r="Z6257" i="19"/>
  <c r="Z6264" i="19"/>
  <c r="Z6271" i="19"/>
  <c r="Z6278" i="19"/>
  <c r="Z6285" i="19"/>
  <c r="Z6292" i="19"/>
  <c r="Z6299" i="19"/>
  <c r="Z6306" i="19"/>
  <c r="Z6313" i="19"/>
  <c r="Z6320" i="19"/>
  <c r="Z6327" i="19"/>
  <c r="Z6334" i="19"/>
  <c r="Z6341" i="19"/>
  <c r="Z6348" i="19"/>
  <c r="Z6355" i="19"/>
  <c r="Z6362" i="19"/>
  <c r="Z6369" i="19"/>
  <c r="Z6376" i="19"/>
  <c r="Z6383" i="19"/>
  <c r="Z6390" i="19"/>
  <c r="Z6397" i="19"/>
  <c r="Z6404" i="19"/>
  <c r="Z6411" i="19"/>
  <c r="Z6418" i="19"/>
  <c r="Z6425" i="19"/>
  <c r="Z6432" i="19"/>
  <c r="Z6439" i="19"/>
  <c r="Z6446" i="19"/>
  <c r="Z6453" i="19"/>
  <c r="Z6460" i="19"/>
  <c r="Z6467" i="19"/>
  <c r="Z6474" i="19"/>
  <c r="Z6481" i="19"/>
  <c r="Z6488" i="19"/>
  <c r="Z6495" i="19"/>
  <c r="Z6502" i="19"/>
  <c r="Z6509" i="19"/>
  <c r="Z6516" i="19"/>
  <c r="Z6523" i="19"/>
  <c r="Z6530" i="19"/>
  <c r="Z6537" i="19"/>
  <c r="Z6544" i="19"/>
  <c r="Z6551" i="19"/>
  <c r="Z6558" i="19"/>
  <c r="Z6565" i="19"/>
  <c r="Z6572" i="19"/>
  <c r="Z6579" i="19"/>
  <c r="Z6586" i="19"/>
  <c r="Z6593" i="19"/>
  <c r="Z6600" i="19"/>
  <c r="Z6607" i="19"/>
  <c r="Z6614" i="19"/>
  <c r="Z6621" i="19"/>
  <c r="Z6628" i="19"/>
  <c r="Z6635" i="19"/>
  <c r="Z6642" i="19"/>
  <c r="Z6649" i="19"/>
  <c r="Z6656" i="19"/>
  <c r="Z6663" i="19"/>
  <c r="Z6670" i="19"/>
  <c r="Z6677" i="19"/>
  <c r="Z6684" i="19"/>
  <c r="Z6691" i="19"/>
  <c r="Z6698" i="19"/>
  <c r="Z6705" i="19"/>
  <c r="Z6712" i="19"/>
  <c r="Z6719" i="19"/>
  <c r="Z6726" i="19"/>
  <c r="Z6733" i="19"/>
  <c r="Z6740" i="19"/>
  <c r="Z6747" i="19"/>
  <c r="Z6754" i="19"/>
  <c r="Z6761" i="19"/>
  <c r="Z6768" i="19"/>
  <c r="Z6775" i="19"/>
  <c r="Z6782" i="19"/>
  <c r="Z6789" i="19"/>
  <c r="Z6796" i="19"/>
  <c r="Z6803" i="19"/>
  <c r="Z6810" i="19"/>
  <c r="Z6817" i="19"/>
  <c r="Z6824" i="19"/>
  <c r="Z6831" i="19"/>
  <c r="Z6838" i="19"/>
  <c r="Z6845" i="19"/>
  <c r="Z6852" i="19"/>
  <c r="Z6859" i="19"/>
  <c r="Z6866" i="19"/>
  <c r="Z6873" i="19"/>
  <c r="Z6880" i="19"/>
  <c r="Z6887" i="19"/>
  <c r="Z6894" i="19"/>
  <c r="Z6901" i="19"/>
  <c r="Z6908" i="19"/>
  <c r="Z6915" i="19"/>
  <c r="Z6922" i="19"/>
  <c r="Z6929" i="19"/>
  <c r="Z6936" i="19"/>
  <c r="Z6943" i="19"/>
  <c r="Z6950" i="19"/>
  <c r="Z6957" i="19"/>
  <c r="Z6964" i="19"/>
  <c r="Z6971" i="19"/>
  <c r="Z6978" i="19"/>
  <c r="Z6985" i="19"/>
  <c r="Z6992" i="19"/>
  <c r="Z6999" i="19"/>
  <c r="Y6" i="19"/>
  <c r="Y13" i="19"/>
  <c r="Y20" i="19"/>
  <c r="Y27" i="19"/>
  <c r="Y34" i="19"/>
  <c r="Y41" i="19"/>
  <c r="Y48" i="19"/>
  <c r="Y55" i="19"/>
  <c r="Y62" i="19"/>
  <c r="Y69" i="19"/>
  <c r="Y76" i="19"/>
  <c r="Y83" i="19"/>
  <c r="Y90" i="19"/>
  <c r="Y97" i="19"/>
  <c r="Y104" i="19"/>
  <c r="Y111" i="19"/>
  <c r="Y118" i="19"/>
  <c r="Y125" i="19"/>
  <c r="Y132" i="19"/>
  <c r="Y139" i="19"/>
  <c r="Y146" i="19"/>
  <c r="Y153" i="19"/>
  <c r="Y160" i="19"/>
  <c r="Y167" i="19"/>
  <c r="Y174" i="19"/>
  <c r="Y181" i="19"/>
  <c r="Y188" i="19"/>
  <c r="Y195" i="19"/>
  <c r="Y202" i="19"/>
  <c r="Y209" i="19"/>
  <c r="Y216" i="19"/>
  <c r="Y223" i="19"/>
  <c r="Y230" i="19"/>
  <c r="Y237" i="19"/>
  <c r="Y244" i="19"/>
  <c r="Y251" i="19"/>
  <c r="Y258" i="19"/>
  <c r="Y265" i="19"/>
  <c r="Y272" i="19"/>
  <c r="Y279" i="19"/>
  <c r="Y286" i="19"/>
  <c r="Y293" i="19"/>
  <c r="Y300" i="19"/>
  <c r="Y307" i="19"/>
  <c r="Y314" i="19"/>
  <c r="Y321" i="19"/>
  <c r="Y328" i="19"/>
  <c r="Y335" i="19"/>
  <c r="Y342" i="19"/>
  <c r="Y349" i="19"/>
  <c r="Y356" i="19"/>
  <c r="Y363" i="19"/>
  <c r="Y370" i="19"/>
  <c r="Y377" i="19"/>
  <c r="Y384" i="19"/>
  <c r="Y391" i="19"/>
  <c r="Y398" i="19"/>
  <c r="Y405" i="19"/>
  <c r="Y412" i="19"/>
  <c r="Y419" i="19"/>
  <c r="Y426" i="19"/>
  <c r="Y433" i="19"/>
  <c r="Y440" i="19"/>
  <c r="Y447" i="19"/>
  <c r="Y454" i="19"/>
  <c r="Y461" i="19"/>
  <c r="Y468" i="19"/>
  <c r="Y475" i="19"/>
  <c r="Y482" i="19"/>
  <c r="Y489" i="19"/>
  <c r="Y496" i="19"/>
  <c r="Y503" i="19"/>
  <c r="Y510" i="19"/>
  <c r="Y517" i="19"/>
  <c r="Y524" i="19"/>
  <c r="Y531" i="19"/>
  <c r="Y538" i="19"/>
  <c r="Y545" i="19"/>
  <c r="Y552" i="19"/>
  <c r="Y559" i="19"/>
  <c r="Y566" i="19"/>
  <c r="Y573" i="19"/>
  <c r="Y580" i="19"/>
  <c r="Y587" i="19"/>
  <c r="Y594" i="19"/>
  <c r="Y601" i="19"/>
  <c r="Y608" i="19"/>
  <c r="Y615" i="19"/>
  <c r="Y622" i="19"/>
  <c r="Y629" i="19"/>
  <c r="Y636" i="19"/>
  <c r="Y643" i="19"/>
  <c r="Y650" i="19"/>
  <c r="Y657" i="19"/>
  <c r="Y664" i="19"/>
  <c r="Y671" i="19"/>
  <c r="Y678" i="19"/>
  <c r="Y685" i="19"/>
  <c r="Y692" i="19"/>
  <c r="Y699" i="19"/>
  <c r="Y706" i="19"/>
  <c r="Y713" i="19"/>
  <c r="Y720" i="19"/>
  <c r="Y727" i="19"/>
  <c r="Y734" i="19"/>
  <c r="Y741" i="19"/>
  <c r="Y748" i="19"/>
  <c r="Y755" i="19"/>
  <c r="Y762" i="19"/>
  <c r="Y769" i="19"/>
  <c r="Y776" i="19"/>
  <c r="Y783" i="19"/>
  <c r="Y790" i="19"/>
  <c r="Y797" i="19"/>
  <c r="Y804" i="19"/>
  <c r="Y811" i="19"/>
  <c r="Y818" i="19"/>
  <c r="Y825" i="19"/>
  <c r="Y832" i="19"/>
  <c r="Y839" i="19"/>
  <c r="Y846" i="19"/>
  <c r="Y853" i="19"/>
  <c r="Y860" i="19"/>
  <c r="Y867" i="19"/>
  <c r="Y874" i="19"/>
  <c r="Y881" i="19"/>
  <c r="Y888" i="19"/>
  <c r="Y895" i="19"/>
  <c r="Y902" i="19"/>
  <c r="Y909" i="19"/>
  <c r="Y916" i="19"/>
  <c r="Y923" i="19"/>
  <c r="Y930" i="19"/>
  <c r="Y937" i="19"/>
  <c r="Y944" i="19"/>
  <c r="Y951" i="19"/>
  <c r="Y958" i="19"/>
  <c r="Y965" i="19"/>
  <c r="Y972" i="19"/>
  <c r="Y979" i="19"/>
  <c r="Y986" i="19"/>
  <c r="Y993" i="19"/>
  <c r="Y1000" i="19"/>
  <c r="Y1007" i="19"/>
  <c r="Y1014" i="19"/>
  <c r="Y1021" i="19"/>
  <c r="Y1028" i="19"/>
  <c r="Y1035" i="19"/>
  <c r="Y1042" i="19"/>
  <c r="Y1049" i="19"/>
  <c r="Y1056" i="19"/>
  <c r="Y1063" i="19"/>
  <c r="Y1070" i="19"/>
  <c r="Y1077" i="19"/>
  <c r="Y1084" i="19"/>
  <c r="Y1091" i="19"/>
  <c r="Y1098" i="19"/>
  <c r="Y1105" i="19"/>
  <c r="Y1112" i="19"/>
  <c r="Y1119" i="19"/>
  <c r="Y1126" i="19"/>
  <c r="Y1133" i="19"/>
  <c r="Y1140" i="19"/>
  <c r="Y1147" i="19"/>
  <c r="Y1154" i="19"/>
  <c r="Y1161" i="19"/>
  <c r="Y1168" i="19"/>
  <c r="Y1175" i="19"/>
  <c r="Y1182" i="19"/>
  <c r="Y1189" i="19"/>
  <c r="Y1196" i="19"/>
  <c r="Y1203" i="19"/>
  <c r="Y1210" i="19"/>
  <c r="Y1217" i="19"/>
  <c r="Y1224" i="19"/>
  <c r="Y1231" i="19"/>
  <c r="Y1238" i="19"/>
  <c r="Y1245" i="19"/>
  <c r="Y1252" i="19"/>
  <c r="Y1259" i="19"/>
  <c r="Y1266" i="19"/>
  <c r="Y1273" i="19"/>
  <c r="Y1280" i="19"/>
  <c r="Y1287" i="19"/>
  <c r="Y1294" i="19"/>
  <c r="Y1301" i="19"/>
  <c r="Y1308" i="19"/>
  <c r="Y1315" i="19"/>
  <c r="Y1322" i="19"/>
  <c r="Y1329" i="19"/>
  <c r="Y1336" i="19"/>
  <c r="Y1343" i="19"/>
  <c r="Y1350" i="19"/>
  <c r="Y1357" i="19"/>
  <c r="Y1364" i="19"/>
  <c r="Y1371" i="19"/>
  <c r="Y1378" i="19"/>
  <c r="Y1385" i="19"/>
  <c r="Y1392" i="19"/>
  <c r="Y1399" i="19"/>
  <c r="Y1406" i="19"/>
  <c r="Y1413" i="19"/>
  <c r="Y1420" i="19"/>
  <c r="Y1427" i="19"/>
  <c r="Y1434" i="19"/>
  <c r="Y1441" i="19"/>
  <c r="Y1448" i="19"/>
  <c r="Y1455" i="19"/>
  <c r="Y1462" i="19"/>
  <c r="Y1469" i="19"/>
  <c r="Y1476" i="19"/>
  <c r="Y1483" i="19"/>
  <c r="Y1490" i="19"/>
  <c r="Y1497" i="19"/>
  <c r="Y1504" i="19"/>
  <c r="Y1511" i="19"/>
  <c r="Y1518" i="19"/>
  <c r="Y1525" i="19"/>
  <c r="Y1532" i="19"/>
  <c r="Y1539" i="19"/>
  <c r="Y1546" i="19"/>
  <c r="Y1553" i="19"/>
  <c r="Y1560" i="19"/>
  <c r="Y1567" i="19"/>
  <c r="Y1574" i="19"/>
  <c r="Y1581" i="19"/>
  <c r="Y1588" i="19"/>
  <c r="Y1595" i="19"/>
  <c r="Y1602" i="19"/>
  <c r="Y1609" i="19"/>
  <c r="Y1616" i="19"/>
  <c r="Y1623" i="19"/>
  <c r="Y1630" i="19"/>
  <c r="Y1637" i="19"/>
  <c r="Y1644" i="19"/>
  <c r="Y1651" i="19"/>
  <c r="Y1658" i="19"/>
  <c r="Y1665" i="19"/>
  <c r="Y1672" i="19"/>
  <c r="Y1679" i="19"/>
  <c r="Y1686" i="19"/>
  <c r="Y1693" i="19"/>
  <c r="Y1700" i="19"/>
  <c r="Y1707" i="19"/>
  <c r="Y1714" i="19"/>
  <c r="Y1721" i="19"/>
  <c r="Y1728" i="19"/>
  <c r="Y1735" i="19"/>
  <c r="Y1742" i="19"/>
  <c r="Y1749" i="19"/>
  <c r="Y1756" i="19"/>
  <c r="Y1763" i="19"/>
  <c r="Y1770" i="19"/>
  <c r="Y1777" i="19"/>
  <c r="Y1784" i="19"/>
  <c r="Y1791" i="19"/>
  <c r="Y1798" i="19"/>
  <c r="Y1805" i="19"/>
  <c r="Y1812" i="19"/>
  <c r="Y1819" i="19"/>
  <c r="Y1826" i="19"/>
  <c r="Y1833" i="19"/>
  <c r="Y1840" i="19"/>
  <c r="Y1847" i="19"/>
  <c r="Y1854" i="19"/>
  <c r="Y1861" i="19"/>
  <c r="Y1868" i="19"/>
  <c r="Y1875" i="19"/>
  <c r="Y1882" i="19"/>
  <c r="Y1889" i="19"/>
  <c r="Y1896" i="19"/>
  <c r="Y1903" i="19"/>
  <c r="Y1910" i="19"/>
  <c r="Y1917" i="19"/>
  <c r="Y1924" i="19"/>
  <c r="Y1931" i="19"/>
  <c r="Y1938" i="19"/>
  <c r="Y1945" i="19"/>
  <c r="Y1952" i="19"/>
  <c r="Y1959" i="19"/>
  <c r="Y1966" i="19"/>
  <c r="Y1973" i="19"/>
  <c r="Y1980" i="19"/>
  <c r="Y1987" i="19"/>
  <c r="Y1994" i="19"/>
  <c r="Y2001" i="19"/>
  <c r="Y2008" i="19"/>
  <c r="Y2015" i="19"/>
  <c r="Y2022" i="19"/>
  <c r="Y2029" i="19"/>
  <c r="Y2036" i="19"/>
  <c r="Y2043" i="19"/>
  <c r="Y2050" i="19"/>
  <c r="Y2057" i="19"/>
  <c r="Y2064" i="19"/>
  <c r="Y2071" i="19"/>
  <c r="Y2078" i="19"/>
  <c r="Y2085" i="19"/>
  <c r="Y2092" i="19"/>
  <c r="Y2099" i="19"/>
  <c r="Y2106" i="19"/>
  <c r="Y2113" i="19"/>
  <c r="Y2120" i="19"/>
  <c r="Y2127" i="19"/>
  <c r="Y2134" i="19"/>
  <c r="Y2141" i="19"/>
  <c r="Y2148" i="19"/>
  <c r="Y2155" i="19"/>
  <c r="Y2162" i="19"/>
  <c r="Y2169" i="19"/>
  <c r="Y2176" i="19"/>
  <c r="Y2183" i="19"/>
  <c r="Y2190" i="19"/>
  <c r="Y2197" i="19"/>
  <c r="Y2204" i="19"/>
  <c r="Y2211" i="19"/>
  <c r="Y2218" i="19"/>
  <c r="Y2225" i="19"/>
  <c r="Y2232" i="19"/>
  <c r="Y2239" i="19"/>
  <c r="Y2246" i="19"/>
  <c r="Y2253" i="19"/>
  <c r="Y2260" i="19"/>
  <c r="Y2267" i="19"/>
  <c r="Y2274" i="19"/>
  <c r="Y2281" i="19"/>
  <c r="Y2288" i="19"/>
  <c r="Y2295" i="19"/>
  <c r="Y2302" i="19"/>
  <c r="Y2309" i="19"/>
  <c r="Y2316" i="19"/>
  <c r="Y2323" i="19"/>
  <c r="Y2330" i="19"/>
  <c r="Y2337" i="19"/>
  <c r="Y2344" i="19"/>
  <c r="Y2351" i="19"/>
  <c r="Y2358" i="19"/>
  <c r="Y2365" i="19"/>
  <c r="Y2372" i="19"/>
  <c r="Y2379" i="19"/>
  <c r="Y2386" i="19"/>
  <c r="Y2393" i="19"/>
  <c r="Y2400" i="19"/>
  <c r="Y2407" i="19"/>
  <c r="Y2414" i="19"/>
  <c r="Y2421" i="19"/>
  <c r="Y2428" i="19"/>
  <c r="Y2435" i="19"/>
  <c r="Y2442" i="19"/>
  <c r="Y2449" i="19"/>
  <c r="Y2456" i="19"/>
  <c r="Y2463" i="19"/>
  <c r="Y2470" i="19"/>
  <c r="Y2477" i="19"/>
  <c r="Y2484" i="19"/>
  <c r="Y2491" i="19"/>
  <c r="Y2498" i="19"/>
  <c r="Y2505" i="19"/>
  <c r="Y2512" i="19"/>
  <c r="Y2519" i="19"/>
  <c r="Y2526" i="19"/>
  <c r="Y2533" i="19"/>
  <c r="Y2540" i="19"/>
  <c r="Y2547" i="19"/>
  <c r="Y2554" i="19"/>
  <c r="Y2561" i="19"/>
  <c r="Y2568" i="19"/>
  <c r="Y2575" i="19"/>
  <c r="Y2582" i="19"/>
  <c r="Y2589" i="19"/>
  <c r="Y2596" i="19"/>
  <c r="Y2603" i="19"/>
  <c r="Y2610" i="19"/>
  <c r="Y2617" i="19"/>
  <c r="Y2624" i="19"/>
  <c r="Y2631" i="19"/>
  <c r="Y2638" i="19"/>
  <c r="Y2645" i="19"/>
  <c r="Y2652" i="19"/>
  <c r="Y2659" i="19"/>
  <c r="Y2666" i="19"/>
  <c r="Y2673" i="19"/>
  <c r="Y2680" i="19"/>
  <c r="Y2687" i="19"/>
  <c r="Y2694" i="19"/>
  <c r="Y2701" i="19"/>
  <c r="Y2708" i="19"/>
  <c r="Y2715" i="19"/>
  <c r="Y2722" i="19"/>
  <c r="Y2729" i="19"/>
  <c r="Y2736" i="19"/>
  <c r="Y2743" i="19"/>
  <c r="Y2750" i="19"/>
  <c r="Y2757" i="19"/>
  <c r="Y2764" i="19"/>
  <c r="Y2771" i="19"/>
  <c r="Y2778" i="19"/>
  <c r="Y2785" i="19"/>
  <c r="Y2792" i="19"/>
  <c r="Y2799" i="19"/>
  <c r="Y2806" i="19"/>
  <c r="Y2813" i="19"/>
  <c r="Y2820" i="19"/>
  <c r="Y2827" i="19"/>
  <c r="Y2834" i="19"/>
  <c r="Y2841" i="19"/>
  <c r="Y2848" i="19"/>
  <c r="Y2855" i="19"/>
  <c r="Y2862" i="19"/>
  <c r="Y2869" i="19"/>
  <c r="Y2876" i="19"/>
  <c r="Y2883" i="19"/>
  <c r="Y2890" i="19"/>
  <c r="Y2897" i="19"/>
  <c r="Y2904" i="19"/>
  <c r="Y2911" i="19"/>
  <c r="Y2918" i="19"/>
  <c r="Y2925" i="19"/>
  <c r="Y2932" i="19"/>
  <c r="Y2939" i="19"/>
  <c r="Y2946" i="19"/>
  <c r="D159" i="28"/>
  <c r="F159" i="28" s="1"/>
  <c r="G159" i="28" s="1"/>
  <c r="E159" i="28"/>
  <c r="B159" i="28"/>
  <c r="C159" i="28"/>
  <c r="B158" i="28"/>
  <c r="C158" i="28"/>
  <c r="F111" i="28"/>
  <c r="F112" i="28"/>
  <c r="F114" i="28"/>
  <c r="F115" i="28"/>
  <c r="F117" i="28"/>
  <c r="G117" i="28" s="1"/>
  <c r="F118" i="28"/>
  <c r="F119" i="28"/>
  <c r="F123" i="28"/>
  <c r="F124" i="28"/>
  <c r="F126" i="28"/>
  <c r="G126" i="28" s="1"/>
  <c r="F127" i="28"/>
  <c r="G127" i="28" s="1"/>
  <c r="F128" i="28"/>
  <c r="G128" i="28" s="1"/>
  <c r="F129" i="28"/>
  <c r="G129" i="28" s="1"/>
  <c r="F130" i="28"/>
  <c r="F131" i="28"/>
  <c r="G131" i="28" s="1"/>
  <c r="F132" i="28"/>
  <c r="F134" i="28"/>
  <c r="F135" i="28"/>
  <c r="F136" i="28"/>
  <c r="F137" i="28"/>
  <c r="G137" i="28" s="1"/>
  <c r="F139" i="28"/>
  <c r="F140" i="28"/>
  <c r="F141" i="28"/>
  <c r="G141" i="28" s="1"/>
  <c r="F142" i="28"/>
  <c r="G142" i="28" s="1"/>
  <c r="F145" i="28"/>
  <c r="G145" i="28" s="1"/>
  <c r="F146" i="28"/>
  <c r="G146" i="28" s="1"/>
  <c r="F147" i="28"/>
  <c r="G147" i="28" s="1"/>
  <c r="F148" i="28"/>
  <c r="F150" i="28"/>
  <c r="G150" i="28" s="1"/>
  <c r="D152" i="28"/>
  <c r="E152" i="28" s="1"/>
  <c r="F152" i="28"/>
  <c r="G152" i="28" s="1"/>
  <c r="F153" i="28"/>
  <c r="F154" i="28"/>
  <c r="F155" i="28"/>
  <c r="D156" i="28"/>
  <c r="F156" i="28"/>
  <c r="D157" i="28"/>
  <c r="F157" i="28"/>
  <c r="F171" i="28"/>
  <c r="G171" i="28" s="1"/>
  <c r="F178" i="28"/>
  <c r="G178" i="28" s="1"/>
  <c r="F180" i="28"/>
  <c r="G180" i="28" s="1"/>
  <c r="L177" i="28"/>
  <c r="L24" i="28"/>
  <c r="C171" i="28"/>
  <c r="I36" i="5"/>
  <c r="E164" i="28"/>
  <c r="C180" i="28"/>
  <c r="E175" i="28"/>
  <c r="E174" i="28"/>
  <c r="E173" i="28"/>
  <c r="E172" i="28"/>
  <c r="E171" i="28"/>
  <c r="E161" i="28"/>
  <c r="Y2953" i="19"/>
  <c r="Y2960" i="19"/>
  <c r="Y2967" i="19"/>
  <c r="Y2974" i="19"/>
  <c r="G157" i="28"/>
  <c r="B157" i="28"/>
  <c r="C157" i="28"/>
  <c r="G156" i="28"/>
  <c r="B156" i="28"/>
  <c r="C156" i="28"/>
  <c r="G155" i="28"/>
  <c r="E155" i="28"/>
  <c r="G154" i="28"/>
  <c r="E154" i="28"/>
  <c r="D153" i="28"/>
  <c r="B152" i="28"/>
  <c r="C152" i="28" s="1"/>
  <c r="I1" i="22"/>
  <c r="AA1" i="7"/>
  <c r="B38" i="7"/>
  <c r="C38" i="7"/>
  <c r="B39" i="7"/>
  <c r="C39" i="7"/>
  <c r="B40" i="7"/>
  <c r="C40" i="7"/>
  <c r="B41" i="7"/>
  <c r="C41" i="7"/>
  <c r="B42" i="7"/>
  <c r="C42" i="7"/>
  <c r="B43" i="7"/>
  <c r="C43" i="7"/>
  <c r="B44" i="7"/>
  <c r="C44" i="7"/>
  <c r="B45" i="7"/>
  <c r="C45" i="7"/>
  <c r="B46" i="7"/>
  <c r="C46" i="7"/>
  <c r="B47" i="7"/>
  <c r="C47" i="7"/>
  <c r="B48" i="7"/>
  <c r="C48" i="7"/>
  <c r="B49" i="7"/>
  <c r="C49" i="7"/>
  <c r="B50" i="7"/>
  <c r="C50" i="7"/>
  <c r="B51" i="7"/>
  <c r="C51" i="7"/>
  <c r="B52" i="7"/>
  <c r="C52" i="7"/>
  <c r="B53" i="7"/>
  <c r="C53" i="7"/>
  <c r="B54" i="7"/>
  <c r="C54" i="7"/>
  <c r="B55" i="7"/>
  <c r="C55" i="7"/>
  <c r="B56" i="7"/>
  <c r="C56" i="7"/>
  <c r="B57" i="7"/>
  <c r="C57" i="7"/>
  <c r="B58" i="7"/>
  <c r="C58" i="7"/>
  <c r="B59" i="7"/>
  <c r="C59" i="7"/>
  <c r="B60" i="7"/>
  <c r="C60" i="7"/>
  <c r="B61" i="7"/>
  <c r="C61" i="7"/>
  <c r="B62" i="7"/>
  <c r="V1" i="7" s="1"/>
  <c r="C62" i="7"/>
  <c r="B63" i="7"/>
  <c r="W1" i="7" s="1"/>
  <c r="C63" i="7"/>
  <c r="B64" i="7"/>
  <c r="X1" i="7" s="1"/>
  <c r="C64" i="7"/>
  <c r="B65" i="7"/>
  <c r="Y1" i="7" s="1"/>
  <c r="C65" i="7"/>
  <c r="B66" i="7"/>
  <c r="C66" i="7"/>
  <c r="B67" i="7"/>
  <c r="C67" i="7"/>
  <c r="B68" i="7"/>
  <c r="C68" i="7"/>
  <c r="B69" i="7"/>
  <c r="C69" i="7"/>
  <c r="B2" i="7"/>
  <c r="G151" i="28"/>
  <c r="B151" i="28"/>
  <c r="D151" i="28"/>
  <c r="E151" i="28"/>
  <c r="D150" i="28"/>
  <c r="E150" i="28"/>
  <c r="B150" i="28"/>
  <c r="C150" i="28"/>
  <c r="G149" i="28"/>
  <c r="D149" i="28"/>
  <c r="E149" i="28" s="1"/>
  <c r="G148" i="28"/>
  <c r="D148" i="28"/>
  <c r="E148" i="28" s="1"/>
  <c r="B148" i="28"/>
  <c r="C148" i="28"/>
  <c r="D147" i="28"/>
  <c r="E147" i="28"/>
  <c r="B147" i="28"/>
  <c r="C147" i="28"/>
  <c r="B145" i="28"/>
  <c r="E146" i="28"/>
  <c r="G144" i="28"/>
  <c r="E144" i="28"/>
  <c r="E143" i="28"/>
  <c r="G143" i="28"/>
  <c r="B142" i="28"/>
  <c r="B141" i="28"/>
  <c r="C141" i="28" s="1"/>
  <c r="G140" i="28"/>
  <c r="B140" i="28"/>
  <c r="C140" i="28" s="1"/>
  <c r="G139" i="28"/>
  <c r="D139" i="28"/>
  <c r="E139" i="28"/>
  <c r="B139" i="28"/>
  <c r="C139" i="28"/>
  <c r="G138" i="28"/>
  <c r="E137" i="28"/>
  <c r="G136" i="28"/>
  <c r="E136" i="28"/>
  <c r="G133" i="28"/>
  <c r="E133" i="28"/>
  <c r="G132" i="28"/>
  <c r="G130" i="28"/>
  <c r="D130" i="28"/>
  <c r="E130" i="28" s="1"/>
  <c r="B130" i="28"/>
  <c r="C130" i="28"/>
  <c r="D129" i="28"/>
  <c r="E129" i="28"/>
  <c r="B129" i="28"/>
  <c r="C129" i="28"/>
  <c r="D128" i="28"/>
  <c r="E128" i="28"/>
  <c r="B128" i="28"/>
  <c r="C128" i="28"/>
  <c r="G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100" i="28"/>
  <c r="G101" i="28"/>
  <c r="G102" i="28"/>
  <c r="G103" i="28"/>
  <c r="G104" i="28"/>
  <c r="G105" i="28"/>
  <c r="G106" i="28"/>
  <c r="G107" i="28"/>
  <c r="G108" i="28"/>
  <c r="G109" i="28"/>
  <c r="G110" i="28"/>
  <c r="G111" i="28"/>
  <c r="G113" i="28"/>
  <c r="G116" i="28"/>
  <c r="G120" i="28"/>
  <c r="G121" i="28"/>
  <c r="G122" i="28"/>
  <c r="G125" i="28"/>
  <c r="G2" i="28"/>
  <c r="E125" i="28"/>
  <c r="B126" i="28"/>
  <c r="B127" i="28"/>
  <c r="C127" i="28"/>
  <c r="D127" i="28"/>
  <c r="E127" i="28"/>
  <c r="B119" i="28"/>
  <c r="C119" i="28"/>
  <c r="D119" i="28"/>
  <c r="E119" i="28"/>
  <c r="G119" i="28"/>
  <c r="B120" i="28"/>
  <c r="C120" i="28" s="1"/>
  <c r="E120" i="28"/>
  <c r="E121" i="28"/>
  <c r="D122" i="28"/>
  <c r="E122" i="28"/>
  <c r="B123" i="28"/>
  <c r="B124" i="28"/>
  <c r="C124" i="28"/>
  <c r="D124" i="28"/>
  <c r="E124" i="28"/>
  <c r="G124" i="28"/>
  <c r="G118" i="28"/>
  <c r="D118" i="28"/>
  <c r="E118" i="28"/>
  <c r="B118" i="28"/>
  <c r="C118" i="28"/>
  <c r="D117" i="28"/>
  <c r="E117" i="28"/>
  <c r="B117" i="28"/>
  <c r="C117" i="28"/>
  <c r="D116" i="28"/>
  <c r="E116" i="28"/>
  <c r="B115" i="28"/>
  <c r="C115" i="28"/>
  <c r="D115" i="28"/>
  <c r="E115" i="28"/>
  <c r="G115" i="28"/>
  <c r="G114" i="28"/>
  <c r="D114" i="28"/>
  <c r="E114" i="28" s="1"/>
  <c r="B114" i="28"/>
  <c r="C114" i="28"/>
  <c r="C6" i="21"/>
  <c r="E6" i="21" s="1"/>
  <c r="C63" i="21"/>
  <c r="E63" i="21" s="1"/>
  <c r="C37" i="21"/>
  <c r="E37" i="21" s="1"/>
  <c r="E113" i="28"/>
  <c r="AF2" i="9"/>
  <c r="AE2" i="9"/>
  <c r="B112" i="28"/>
  <c r="C112" i="28"/>
  <c r="D112" i="28"/>
  <c r="E112" i="28"/>
  <c r="G112" i="28"/>
  <c r="B3" i="7"/>
  <c r="C3" i="7"/>
  <c r="B4" i="7"/>
  <c r="C4" i="7"/>
  <c r="B5" i="7"/>
  <c r="C5" i="7"/>
  <c r="B6" i="7"/>
  <c r="C6" i="7"/>
  <c r="B7" i="7"/>
  <c r="C7" i="7"/>
  <c r="B8" i="7"/>
  <c r="C8" i="7"/>
  <c r="B9" i="7"/>
  <c r="C9" i="7"/>
  <c r="B10" i="7"/>
  <c r="C10" i="7"/>
  <c r="B11" i="7"/>
  <c r="C11" i="7"/>
  <c r="B12" i="7"/>
  <c r="C12" i="7"/>
  <c r="B13" i="7"/>
  <c r="C13" i="7"/>
  <c r="B14" i="7"/>
  <c r="C14" i="7"/>
  <c r="B15" i="7"/>
  <c r="C15" i="7"/>
  <c r="B16" i="7"/>
  <c r="C16" i="7"/>
  <c r="B17" i="7"/>
  <c r="C17" i="7"/>
  <c r="B18" i="7"/>
  <c r="C18" i="7"/>
  <c r="B19" i="7"/>
  <c r="C19" i="7"/>
  <c r="B20" i="7"/>
  <c r="C20" i="7"/>
  <c r="B21" i="7"/>
  <c r="C21" i="7"/>
  <c r="B22" i="7"/>
  <c r="C22" i="7"/>
  <c r="B23" i="7"/>
  <c r="C23" i="7"/>
  <c r="B24" i="7"/>
  <c r="C24" i="7"/>
  <c r="B25" i="7"/>
  <c r="C25" i="7"/>
  <c r="B26" i="7"/>
  <c r="C26" i="7"/>
  <c r="B27" i="7"/>
  <c r="C27" i="7"/>
  <c r="B28" i="7"/>
  <c r="C28" i="7"/>
  <c r="B29" i="7"/>
  <c r="C29" i="7"/>
  <c r="B30" i="7"/>
  <c r="C30" i="7"/>
  <c r="B31" i="7"/>
  <c r="C31" i="7"/>
  <c r="B32" i="7"/>
  <c r="C32" i="7"/>
  <c r="B33" i="7"/>
  <c r="C33" i="7"/>
  <c r="F2" i="7"/>
  <c r="G2" i="7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C2" i="7"/>
  <c r="D111" i="28"/>
  <c r="E111" i="28" s="1"/>
  <c r="B111" i="28"/>
  <c r="C111" i="28" s="1"/>
  <c r="E110" i="28"/>
  <c r="E109" i="28"/>
  <c r="E108" i="28"/>
  <c r="E107" i="28"/>
  <c r="E106" i="28"/>
  <c r="E105" i="28"/>
  <c r="W28" i="5"/>
  <c r="A3" i="27"/>
  <c r="A4" i="27" s="1"/>
  <c r="E104" i="28"/>
  <c r="E103" i="28"/>
  <c r="E23" i="28"/>
  <c r="E24" i="28"/>
  <c r="E25" i="28"/>
  <c r="E26" i="28"/>
  <c r="E27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3" i="28"/>
  <c r="E50" i="28"/>
  <c r="E51" i="28"/>
  <c r="E52" i="28"/>
  <c r="E53" i="28"/>
  <c r="E54" i="28"/>
  <c r="E55" i="28"/>
  <c r="E56" i="28"/>
  <c r="E57" i="28"/>
  <c r="E58" i="28"/>
  <c r="E59" i="28"/>
  <c r="E60" i="28"/>
  <c r="E2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4" i="28"/>
  <c r="E92" i="28"/>
  <c r="E93" i="28"/>
  <c r="E94" i="28"/>
  <c r="E95" i="28"/>
  <c r="E96" i="28"/>
  <c r="E97" i="28"/>
  <c r="E98" i="28"/>
  <c r="E5" i="28"/>
  <c r="E21" i="28"/>
  <c r="E22" i="28"/>
  <c r="E99" i="28"/>
  <c r="E100" i="28"/>
  <c r="E101" i="28"/>
  <c r="E102" i="28"/>
  <c r="E2" i="28"/>
  <c r="S102" i="24"/>
  <c r="S101" i="24"/>
  <c r="S100" i="24"/>
  <c r="S99" i="24"/>
  <c r="S98" i="24"/>
  <c r="S97" i="24"/>
  <c r="S96" i="24"/>
  <c r="S95" i="24"/>
  <c r="S94" i="24"/>
  <c r="S93" i="24"/>
  <c r="S92" i="24"/>
  <c r="S91" i="24"/>
  <c r="S90" i="24"/>
  <c r="S89" i="24"/>
  <c r="S88" i="24"/>
  <c r="S87" i="24"/>
  <c r="S2" i="24"/>
  <c r="S8" i="24"/>
  <c r="S3" i="24"/>
  <c r="S9" i="24"/>
  <c r="S10" i="24"/>
  <c r="S4" i="24"/>
  <c r="S11" i="24"/>
  <c r="S12" i="24"/>
  <c r="S13" i="24"/>
  <c r="S14" i="24"/>
  <c r="S15" i="24"/>
  <c r="S16" i="24"/>
  <c r="S17" i="24"/>
  <c r="S18" i="24"/>
  <c r="S5" i="24"/>
  <c r="S19" i="24"/>
  <c r="S20" i="24"/>
  <c r="S21" i="24"/>
  <c r="S6" i="24"/>
  <c r="S22" i="24"/>
  <c r="S23" i="24"/>
  <c r="S24" i="24"/>
  <c r="S25" i="24"/>
  <c r="S26" i="24"/>
  <c r="S27" i="24"/>
  <c r="S28" i="24"/>
  <c r="S29" i="24"/>
  <c r="S30" i="24"/>
  <c r="S31" i="24"/>
  <c r="S32" i="24"/>
  <c r="S33" i="24"/>
  <c r="S34" i="24"/>
  <c r="S35" i="24"/>
  <c r="S36" i="24"/>
  <c r="S37" i="24"/>
  <c r="S38" i="24"/>
  <c r="S39" i="24"/>
  <c r="S40" i="24"/>
  <c r="S41" i="24"/>
  <c r="S42" i="24"/>
  <c r="S43" i="24"/>
  <c r="S44" i="24"/>
  <c r="S45" i="24"/>
  <c r="S46" i="24"/>
  <c r="S47" i="24"/>
  <c r="S48" i="24"/>
  <c r="S49" i="24"/>
  <c r="S50" i="24"/>
  <c r="S51" i="24"/>
  <c r="S52" i="24"/>
  <c r="S53" i="24"/>
  <c r="S54" i="24"/>
  <c r="S55" i="24"/>
  <c r="S56" i="24"/>
  <c r="S57" i="24"/>
  <c r="S58" i="24"/>
  <c r="S59" i="24"/>
  <c r="S60" i="24"/>
  <c r="S61" i="24"/>
  <c r="S62" i="24"/>
  <c r="S63" i="24"/>
  <c r="S64" i="24"/>
  <c r="S65" i="24"/>
  <c r="S66" i="24"/>
  <c r="S67" i="24"/>
  <c r="S68" i="24"/>
  <c r="S69" i="24"/>
  <c r="S70" i="24"/>
  <c r="S71" i="24"/>
  <c r="S72" i="24"/>
  <c r="S73" i="24"/>
  <c r="S74" i="24"/>
  <c r="S75" i="24"/>
  <c r="S76" i="24"/>
  <c r="S77" i="24"/>
  <c r="S78" i="24"/>
  <c r="S79" i="24"/>
  <c r="S80" i="24"/>
  <c r="S81" i="24"/>
  <c r="S82" i="24"/>
  <c r="S83" i="24"/>
  <c r="S84" i="24"/>
  <c r="S85" i="24"/>
  <c r="S86" i="24"/>
  <c r="S7" i="24"/>
  <c r="C7" i="19"/>
  <c r="C1" i="21"/>
  <c r="E1" i="21" s="1"/>
  <c r="C3" i="21"/>
  <c r="E3" i="21" s="1"/>
  <c r="C4" i="21"/>
  <c r="E4" i="21" s="1"/>
  <c r="C5" i="21"/>
  <c r="E5" i="21" s="1"/>
  <c r="C7" i="21"/>
  <c r="E7" i="21"/>
  <c r="C8" i="21"/>
  <c r="E8" i="21" s="1"/>
  <c r="C9" i="21"/>
  <c r="E9" i="21" s="1"/>
  <c r="C11" i="21"/>
  <c r="E11" i="21"/>
  <c r="C12" i="21"/>
  <c r="E12" i="21" s="1"/>
  <c r="C21" i="21"/>
  <c r="E21" i="21" s="1"/>
  <c r="C22" i="21"/>
  <c r="E22" i="21"/>
  <c r="C23" i="21"/>
  <c r="E23" i="21" s="1"/>
  <c r="C24" i="21"/>
  <c r="E24" i="21" s="1"/>
  <c r="C25" i="21"/>
  <c r="E25" i="21" s="1"/>
  <c r="C26" i="21"/>
  <c r="E26" i="21" s="1"/>
  <c r="C36" i="21"/>
  <c r="E36" i="21"/>
  <c r="C38" i="21"/>
  <c r="E38" i="21" s="1"/>
  <c r="C42" i="21"/>
  <c r="E42" i="21" s="1"/>
  <c r="C43" i="21"/>
  <c r="E43" i="21" s="1"/>
  <c r="C44" i="21"/>
  <c r="E44" i="21" s="1"/>
  <c r="C46" i="21"/>
  <c r="E46" i="21" s="1"/>
  <c r="C56" i="21"/>
  <c r="E56" i="21" s="1"/>
  <c r="C57" i="21"/>
  <c r="E57" i="21" s="1"/>
  <c r="C58" i="21"/>
  <c r="E58" i="21" s="1"/>
  <c r="C59" i="21"/>
  <c r="E59" i="21" s="1"/>
  <c r="C60" i="21"/>
  <c r="E60" i="21" s="1"/>
  <c r="C61" i="21"/>
  <c r="E61" i="21" s="1"/>
  <c r="E131" i="28"/>
  <c r="G134" i="28"/>
  <c r="C145" i="28"/>
  <c r="E132" i="28"/>
  <c r="C142" i="28"/>
  <c r="E157" i="28"/>
  <c r="C151" i="28"/>
  <c r="G153" i="28"/>
  <c r="C123" i="28"/>
  <c r="E126" i="28"/>
  <c r="C126" i="28"/>
  <c r="E134" i="28"/>
  <c r="Y2981" i="19"/>
  <c r="E156" i="28"/>
  <c r="E153" i="28"/>
  <c r="E138" i="28"/>
  <c r="G135" i="28"/>
  <c r="E135" i="28"/>
  <c r="Y2988" i="19"/>
  <c r="Y2995" i="19"/>
  <c r="Y3002" i="19"/>
  <c r="Y3009" i="19"/>
  <c r="Y3016" i="19"/>
  <c r="Y3023" i="19"/>
  <c r="Y3030" i="19"/>
  <c r="Y3037" i="19"/>
  <c r="Y3044" i="19"/>
  <c r="Y3051" i="19"/>
  <c r="Y3058" i="19"/>
  <c r="Y3065" i="19"/>
  <c r="Y3072" i="19"/>
  <c r="Y3079" i="19"/>
  <c r="Y3086" i="19"/>
  <c r="Y3093" i="19"/>
  <c r="Y3100" i="19"/>
  <c r="Y3107" i="19"/>
  <c r="Y3114" i="19"/>
  <c r="Y3121" i="19"/>
  <c r="Y3128" i="19"/>
  <c r="Y3135" i="19"/>
  <c r="Y3142" i="19"/>
  <c r="Y3149" i="19"/>
  <c r="Y3156" i="19"/>
  <c r="Y3163" i="19"/>
  <c r="Y3170" i="19"/>
  <c r="Y3177" i="19"/>
  <c r="Y3184" i="19"/>
  <c r="Y3191" i="19"/>
  <c r="Y3198" i="19"/>
  <c r="Y3205" i="19"/>
  <c r="Y3212" i="19"/>
  <c r="Y3219" i="19"/>
  <c r="Y3226" i="19"/>
  <c r="Y3233" i="19"/>
  <c r="Y3240" i="19"/>
  <c r="Y3247" i="19"/>
  <c r="Y3254" i="19"/>
  <c r="Y3261" i="19"/>
  <c r="Y3268" i="19"/>
  <c r="Y3275" i="19"/>
  <c r="Y3282" i="19"/>
  <c r="Y3289" i="19"/>
  <c r="Y3296" i="19"/>
  <c r="Y3303" i="19"/>
  <c r="Y3310" i="19"/>
  <c r="Y3317" i="19"/>
  <c r="Y3324" i="19"/>
  <c r="Y3331" i="19"/>
  <c r="Y3338" i="19"/>
  <c r="Y3345" i="19"/>
  <c r="Y3352" i="19"/>
  <c r="Y3359" i="19"/>
  <c r="Y3366" i="19"/>
  <c r="Y3373" i="19"/>
  <c r="Y3380" i="19"/>
  <c r="Y3387" i="19"/>
  <c r="Y3394" i="19"/>
  <c r="Y3401" i="19"/>
  <c r="Y3408" i="19"/>
  <c r="Y3415" i="19"/>
  <c r="Y3422" i="19"/>
  <c r="Y3429" i="19"/>
  <c r="Y3436" i="19"/>
  <c r="Y3443" i="19"/>
  <c r="Y3450" i="19"/>
  <c r="Y3457" i="19"/>
  <c r="Y3464" i="19"/>
  <c r="Y3471" i="19"/>
  <c r="Y3478" i="19"/>
  <c r="Y3485" i="19"/>
  <c r="Y3492" i="19"/>
  <c r="Y3499" i="19"/>
  <c r="Y3506" i="19"/>
  <c r="Y3513" i="19"/>
  <c r="Y3520" i="19"/>
  <c r="Y3527" i="19"/>
  <c r="Y3534" i="19"/>
  <c r="Y3541" i="19"/>
  <c r="Y3548" i="19"/>
  <c r="Y3555" i="19"/>
  <c r="Y3562" i="19"/>
  <c r="Y3569" i="19"/>
  <c r="Y3576" i="19"/>
  <c r="Y3583" i="19"/>
  <c r="Y3590" i="19"/>
  <c r="Y3597" i="19"/>
  <c r="Y3604" i="19"/>
  <c r="Y3611" i="19"/>
  <c r="Y3618" i="19"/>
  <c r="Y3625" i="19"/>
  <c r="Y3632" i="19"/>
  <c r="Y3639" i="19"/>
  <c r="Y3646" i="19"/>
  <c r="Y3653" i="19"/>
  <c r="Y3660" i="19"/>
  <c r="Y3667" i="19"/>
  <c r="Y3674" i="19"/>
  <c r="Y3681" i="19"/>
  <c r="Y3688" i="19"/>
  <c r="Y3695" i="19"/>
  <c r="Y3702" i="19"/>
  <c r="Y3709" i="19"/>
  <c r="Y3716" i="19"/>
  <c r="Y3723" i="19"/>
  <c r="Y3730" i="19"/>
  <c r="Y3737" i="19"/>
  <c r="Y3744" i="19"/>
  <c r="Y3751" i="19"/>
  <c r="Y3758" i="19"/>
  <c r="Y3765" i="19"/>
  <c r="Y3772" i="19"/>
  <c r="Y3779" i="19"/>
  <c r="Y3786" i="19"/>
  <c r="Y3793" i="19"/>
  <c r="Y3800" i="19"/>
  <c r="Y3807" i="19"/>
  <c r="Y3814" i="19"/>
  <c r="Y3821" i="19"/>
  <c r="Y3828" i="19"/>
  <c r="Y3835" i="19"/>
  <c r="Y3842" i="19"/>
  <c r="Y3849" i="19"/>
  <c r="Y3856" i="19"/>
  <c r="Y3863" i="19"/>
  <c r="Y3870" i="19"/>
  <c r="Y3877" i="19"/>
  <c r="Y3884" i="19"/>
  <c r="Y3891" i="19"/>
  <c r="Y3898" i="19"/>
  <c r="Y3905" i="19"/>
  <c r="Y3912" i="19"/>
  <c r="Y3919" i="19"/>
  <c r="Y3926" i="19"/>
  <c r="Y3933" i="19"/>
  <c r="Y3940" i="19"/>
  <c r="Y3947" i="19"/>
  <c r="Y3954" i="19"/>
  <c r="Y3961" i="19"/>
  <c r="Y3968" i="19"/>
  <c r="Y3975" i="19"/>
  <c r="Y3982" i="19"/>
  <c r="Y3989" i="19"/>
  <c r="Y3996" i="19"/>
  <c r="Y4003" i="19"/>
  <c r="Y4010" i="19"/>
  <c r="Y4017" i="19"/>
  <c r="Y4024" i="19"/>
  <c r="Y4031" i="19"/>
  <c r="Y4038" i="19"/>
  <c r="Y4045" i="19"/>
  <c r="Y4052" i="19"/>
  <c r="Y4059" i="19"/>
  <c r="Y4066" i="19"/>
  <c r="Y4073" i="19"/>
  <c r="Y4080" i="19"/>
  <c r="Y4087" i="19"/>
  <c r="Y4094" i="19"/>
  <c r="Y4101" i="19"/>
  <c r="Y4108" i="19"/>
  <c r="Y4115" i="19"/>
  <c r="Y4122" i="19"/>
  <c r="Y4129" i="19"/>
  <c r="Y4136" i="19"/>
  <c r="Y4143" i="19"/>
  <c r="Y4150" i="19"/>
  <c r="Y4157" i="19"/>
  <c r="Y4164" i="19"/>
  <c r="Y4171" i="19"/>
  <c r="Y4178" i="19"/>
  <c r="Y4185" i="19"/>
  <c r="Y4192" i="19"/>
  <c r="Y4199" i="19"/>
  <c r="Y4206" i="19"/>
  <c r="Y4213" i="19"/>
  <c r="Y4220" i="19"/>
  <c r="Y4227" i="19"/>
  <c r="Y4234" i="19"/>
  <c r="Y4241" i="19"/>
  <c r="Y4248" i="19"/>
  <c r="Y4255" i="19"/>
  <c r="Y4262" i="19"/>
  <c r="Y4269" i="19"/>
  <c r="Y4276" i="19"/>
  <c r="Y4283" i="19"/>
  <c r="Y4290" i="19"/>
  <c r="Y4297" i="19"/>
  <c r="Y4304" i="19"/>
  <c r="Y4311" i="19"/>
  <c r="Y4318" i="19"/>
  <c r="Y4325" i="19"/>
  <c r="Y4332" i="19"/>
  <c r="Y4339" i="19"/>
  <c r="Y4346" i="19"/>
  <c r="Y4353" i="19"/>
  <c r="Y4360" i="19"/>
  <c r="Y4367" i="19"/>
  <c r="Y4374" i="19"/>
  <c r="Y4381" i="19"/>
  <c r="Y4388" i="19"/>
  <c r="Y4395" i="19"/>
  <c r="Y4402" i="19"/>
  <c r="Y4409" i="19"/>
  <c r="Y4416" i="19"/>
  <c r="Y4423" i="19"/>
  <c r="Y4430" i="19"/>
  <c r="Y4437" i="19"/>
  <c r="Y4444" i="19"/>
  <c r="Y4451" i="19"/>
  <c r="Y4458" i="19"/>
  <c r="Y4465" i="19"/>
  <c r="Y4472" i="19"/>
  <c r="Y4479" i="19"/>
  <c r="Y4486" i="19"/>
  <c r="Y4493" i="19"/>
  <c r="Y4500" i="19"/>
  <c r="Y4507" i="19"/>
  <c r="Y4514" i="19"/>
  <c r="Y4521" i="19"/>
  <c r="Y4528" i="19"/>
  <c r="Y4535" i="19"/>
  <c r="Y4542" i="19"/>
  <c r="Y4549" i="19"/>
  <c r="Y4556" i="19"/>
  <c r="Y4563" i="19"/>
  <c r="Y4570" i="19"/>
  <c r="Y4577" i="19"/>
  <c r="Y4584" i="19"/>
  <c r="Y4591" i="19"/>
  <c r="Y4598" i="19"/>
  <c r="Y4605" i="19"/>
  <c r="Y4612" i="19"/>
  <c r="Y4619" i="19"/>
  <c r="Y4626" i="19"/>
  <c r="Y4633" i="19"/>
  <c r="Y4640" i="19"/>
  <c r="Y4647" i="19"/>
  <c r="Y4654" i="19"/>
  <c r="Y4661" i="19"/>
  <c r="Y4668" i="19"/>
  <c r="Y4675" i="19"/>
  <c r="Y4682" i="19"/>
  <c r="Y4689" i="19"/>
  <c r="Y4696" i="19"/>
  <c r="Y4703" i="19"/>
  <c r="Y4710" i="19"/>
  <c r="Y4717" i="19"/>
  <c r="Y4724" i="19"/>
  <c r="Y4731" i="19"/>
  <c r="Y4738" i="19"/>
  <c r="Y4745" i="19"/>
  <c r="Y4752" i="19"/>
  <c r="Y4759" i="19"/>
  <c r="Y4766" i="19"/>
  <c r="Y4773" i="19"/>
  <c r="Y4780" i="19"/>
  <c r="Y4787" i="19"/>
  <c r="Y4794" i="19"/>
  <c r="Y4801" i="19"/>
  <c r="Y4808" i="19"/>
  <c r="Y4815" i="19"/>
  <c r="Y4822" i="19"/>
  <c r="Y4829" i="19"/>
  <c r="Y4836" i="19"/>
  <c r="Y4843" i="19"/>
  <c r="Y4850" i="19"/>
  <c r="Y4857" i="19"/>
  <c r="Y4864" i="19"/>
  <c r="Y4871" i="19"/>
  <c r="Y4878" i="19"/>
  <c r="Y4885" i="19"/>
  <c r="Y4892" i="19"/>
  <c r="Y4899" i="19"/>
  <c r="Y4906" i="19"/>
  <c r="Y4913" i="19"/>
  <c r="Y4920" i="19"/>
  <c r="Y4927" i="19"/>
  <c r="Y4934" i="19"/>
  <c r="Y4941" i="19"/>
  <c r="Y4948" i="19"/>
  <c r="Y4955" i="19"/>
  <c r="Y4962" i="19"/>
  <c r="Y4969" i="19"/>
  <c r="Y4976" i="19"/>
  <c r="Y4983" i="19"/>
  <c r="Y4990" i="19"/>
  <c r="Y4997" i="19"/>
  <c r="Y5004" i="19"/>
  <c r="Y5011" i="19"/>
  <c r="Y5018" i="19"/>
  <c r="Y5025" i="19"/>
  <c r="Y5032" i="19"/>
  <c r="Y5039" i="19"/>
  <c r="Y5046" i="19"/>
  <c r="Y5053" i="19"/>
  <c r="Y5060" i="19"/>
  <c r="Y5067" i="19"/>
  <c r="Y5074" i="19"/>
  <c r="Y5081" i="19"/>
  <c r="Y5088" i="19"/>
  <c r="Y5095" i="19"/>
  <c r="Y5102" i="19"/>
  <c r="Y5109" i="19"/>
  <c r="Y5116" i="19"/>
  <c r="Y5123" i="19"/>
  <c r="Y5130" i="19"/>
  <c r="Y5137" i="19"/>
  <c r="Y5144" i="19"/>
  <c r="Y5151" i="19"/>
  <c r="Y5158" i="19"/>
  <c r="Y5165" i="19"/>
  <c r="Y5172" i="19"/>
  <c r="Y5179" i="19"/>
  <c r="Y5186" i="19"/>
  <c r="Y5193" i="19"/>
  <c r="Y5200" i="19"/>
  <c r="Y5207" i="19"/>
  <c r="Y5214" i="19"/>
  <c r="Y5221" i="19"/>
  <c r="Y5228" i="19"/>
  <c r="Y5235" i="19"/>
  <c r="Y5242" i="19"/>
  <c r="Y5249" i="19"/>
  <c r="Y5256" i="19"/>
  <c r="Y5263" i="19"/>
  <c r="Y5270" i="19"/>
  <c r="Y5277" i="19"/>
  <c r="Y5284" i="19"/>
  <c r="Y5291" i="19"/>
  <c r="Y5298" i="19"/>
  <c r="Y5305" i="19"/>
  <c r="Y5312" i="19"/>
  <c r="Y5319" i="19"/>
  <c r="Y5326" i="19"/>
  <c r="Y5333" i="19"/>
  <c r="Y5340" i="19"/>
  <c r="Y5347" i="19"/>
  <c r="Y5354" i="19"/>
  <c r="Y5361" i="19"/>
  <c r="Y5368" i="19"/>
  <c r="Y5375" i="19"/>
  <c r="Y5382" i="19"/>
  <c r="Y5389" i="19"/>
  <c r="Y5396" i="19"/>
  <c r="Y5403" i="19"/>
  <c r="Y5410" i="19"/>
  <c r="Y5417" i="19"/>
  <c r="Y5424" i="19"/>
  <c r="Y5431" i="19"/>
  <c r="Y5438" i="19"/>
  <c r="Y5445" i="19"/>
  <c r="Y5452" i="19"/>
  <c r="Y5459" i="19"/>
  <c r="Y5466" i="19"/>
  <c r="Y5473" i="19"/>
  <c r="Y5480" i="19"/>
  <c r="Y5487" i="19"/>
  <c r="Y5494" i="19"/>
  <c r="Y5501" i="19"/>
  <c r="Y5508" i="19"/>
  <c r="Y5515" i="19"/>
  <c r="Y5522" i="19"/>
  <c r="Y5529" i="19"/>
  <c r="Y5536" i="19"/>
  <c r="Y5543" i="19"/>
  <c r="Y5550" i="19"/>
  <c r="Y5557" i="19"/>
  <c r="Y5564" i="19"/>
  <c r="Y5571" i="19"/>
  <c r="Y5578" i="19"/>
  <c r="Y5585" i="19"/>
  <c r="Y5592" i="19"/>
  <c r="Y5599" i="19"/>
  <c r="Y5606" i="19"/>
  <c r="Y5613" i="19"/>
  <c r="Y5620" i="19"/>
  <c r="Y5627" i="19"/>
  <c r="Y5634" i="19"/>
  <c r="Y5641" i="19"/>
  <c r="Y5648" i="19"/>
  <c r="Y5655" i="19"/>
  <c r="Y5662" i="19"/>
  <c r="Y5669" i="19"/>
  <c r="Y5676" i="19"/>
  <c r="Y5683" i="19"/>
  <c r="Y5690" i="19"/>
  <c r="Y5697" i="19"/>
  <c r="Y5704" i="19"/>
  <c r="Y5711" i="19"/>
  <c r="Y5718" i="19"/>
  <c r="Y5725" i="19"/>
  <c r="Y5732" i="19"/>
  <c r="Y5739" i="19"/>
  <c r="Y5746" i="19"/>
  <c r="Y5753" i="19"/>
  <c r="Y5760" i="19"/>
  <c r="Y5767" i="19"/>
  <c r="Y5774" i="19"/>
  <c r="Y5781" i="19"/>
  <c r="Y5788" i="19"/>
  <c r="Y5795" i="19"/>
  <c r="Y5802" i="19"/>
  <c r="Y5809" i="19"/>
  <c r="Y5816" i="19"/>
  <c r="Y5823" i="19"/>
  <c r="Y5830" i="19"/>
  <c r="Y5837" i="19"/>
  <c r="Y5844" i="19"/>
  <c r="Y5851" i="19"/>
  <c r="Y5858" i="19"/>
  <c r="Y5865" i="19"/>
  <c r="Y5872" i="19"/>
  <c r="Y5879" i="19"/>
  <c r="Y5886" i="19"/>
  <c r="Y5893" i="19"/>
  <c r="Y5900" i="19"/>
  <c r="Y5907" i="19"/>
  <c r="Y5914" i="19"/>
  <c r="Y5921" i="19"/>
  <c r="Y5928" i="19"/>
  <c r="Y5935" i="19"/>
  <c r="Y5942" i="19"/>
  <c r="Y5949" i="19"/>
  <c r="Y5956" i="19"/>
  <c r="Y5963" i="19"/>
  <c r="Y5970" i="19"/>
  <c r="Y5977" i="19"/>
  <c r="Y5984" i="19"/>
  <c r="Y5991" i="19"/>
  <c r="Y5998" i="19"/>
  <c r="Y6005" i="19"/>
  <c r="Y6012" i="19"/>
  <c r="Y6019" i="19"/>
  <c r="Y6026" i="19"/>
  <c r="Y6033" i="19"/>
  <c r="Y6040" i="19"/>
  <c r="Y6047" i="19"/>
  <c r="Y6054" i="19"/>
  <c r="Y6061" i="19"/>
  <c r="Y6068" i="19"/>
  <c r="Y6075" i="19"/>
  <c r="Y6082" i="19"/>
  <c r="Y6089" i="19"/>
  <c r="Y6096" i="19"/>
  <c r="Y6103" i="19"/>
  <c r="Y6110" i="19"/>
  <c r="Y6117" i="19"/>
  <c r="Y6124" i="19"/>
  <c r="Y6131" i="19"/>
  <c r="Y6138" i="19"/>
  <c r="Y6145" i="19"/>
  <c r="Y6152" i="19"/>
  <c r="Y6159" i="19"/>
  <c r="Y6166" i="19"/>
  <c r="Y6173" i="19"/>
  <c r="Y6180" i="19"/>
  <c r="Y6187" i="19"/>
  <c r="Y6194" i="19"/>
  <c r="Y6201" i="19"/>
  <c r="Y6208" i="19"/>
  <c r="Y6215" i="19"/>
  <c r="Y6222" i="19"/>
  <c r="Y6229" i="19"/>
  <c r="Y6236" i="19"/>
  <c r="Y6243" i="19"/>
  <c r="Y6250" i="19"/>
  <c r="Y6257" i="19"/>
  <c r="Y6264" i="19"/>
  <c r="Y6271" i="19"/>
  <c r="Y6278" i="19"/>
  <c r="Y6285" i="19"/>
  <c r="Y6292" i="19"/>
  <c r="Y6299" i="19"/>
  <c r="Y6306" i="19"/>
  <c r="Y6313" i="19"/>
  <c r="Y6320" i="19"/>
  <c r="Y6327" i="19"/>
  <c r="Y6334" i="19"/>
  <c r="Y6341" i="19"/>
  <c r="Y6348" i="19"/>
  <c r="Y6355" i="19"/>
  <c r="Y6362" i="19"/>
  <c r="Y6369" i="19"/>
  <c r="Y6376" i="19"/>
  <c r="Y6383" i="19"/>
  <c r="Y6390" i="19"/>
  <c r="Y6397" i="19"/>
  <c r="Y6404" i="19"/>
  <c r="Y6411" i="19"/>
  <c r="Y6418" i="19"/>
  <c r="Y6425" i="19"/>
  <c r="Y6432" i="19"/>
  <c r="Y6439" i="19"/>
  <c r="Y6446" i="19"/>
  <c r="Y6453" i="19"/>
  <c r="Y6460" i="19"/>
  <c r="Y6467" i="19"/>
  <c r="Y6474" i="19"/>
  <c r="Y6481" i="19"/>
  <c r="Y6488" i="19"/>
  <c r="Y6495" i="19"/>
  <c r="Y6502" i="19"/>
  <c r="Y6509" i="19"/>
  <c r="Y6516" i="19"/>
  <c r="Y6523" i="19"/>
  <c r="Y6530" i="19"/>
  <c r="Y6537" i="19"/>
  <c r="Y6544" i="19"/>
  <c r="Y6551" i="19"/>
  <c r="Y6558" i="19"/>
  <c r="Y6565" i="19"/>
  <c r="Y6572" i="19"/>
  <c r="Y6579" i="19"/>
  <c r="Y6586" i="19"/>
  <c r="Y6593" i="19"/>
  <c r="Y6600" i="19"/>
  <c r="Y6607" i="19"/>
  <c r="Y6614" i="19"/>
  <c r="Y6621" i="19"/>
  <c r="Y6628" i="19"/>
  <c r="Y6635" i="19"/>
  <c r="Y6642" i="19"/>
  <c r="Y6649" i="19"/>
  <c r="Y6656" i="19"/>
  <c r="Y6663" i="19"/>
  <c r="Y6670" i="19"/>
  <c r="Y6677" i="19"/>
  <c r="Y6684" i="19"/>
  <c r="Y6691" i="19"/>
  <c r="Y6698" i="19"/>
  <c r="Y6705" i="19"/>
  <c r="Y6712" i="19"/>
  <c r="Y6719" i="19"/>
  <c r="Y6726" i="19"/>
  <c r="Y6733" i="19"/>
  <c r="Y6740" i="19"/>
  <c r="Y6747" i="19"/>
  <c r="Y6754" i="19"/>
  <c r="Y6761" i="19"/>
  <c r="Y6768" i="19"/>
  <c r="Y6775" i="19"/>
  <c r="Y6782" i="19"/>
  <c r="Y6789" i="19"/>
  <c r="Y6796" i="19"/>
  <c r="Y6803" i="19"/>
  <c r="Y6810" i="19"/>
  <c r="Y6817" i="19"/>
  <c r="Y6824" i="19"/>
  <c r="Y6831" i="19"/>
  <c r="Y6838" i="19"/>
  <c r="Y6845" i="19"/>
  <c r="Y6852" i="19"/>
  <c r="Y6859" i="19"/>
  <c r="Y6866" i="19"/>
  <c r="Y6873" i="19"/>
  <c r="Y6880" i="19"/>
  <c r="Y6887" i="19"/>
  <c r="Y6894" i="19"/>
  <c r="Y6901" i="19"/>
  <c r="Y6908" i="19"/>
  <c r="Y6915" i="19"/>
  <c r="Y6922" i="19"/>
  <c r="Y6929" i="19"/>
  <c r="Y6936" i="19"/>
  <c r="Y6943" i="19"/>
  <c r="Y6950" i="19"/>
  <c r="Y6957" i="19"/>
  <c r="Y6964" i="19"/>
  <c r="Y6971" i="19"/>
  <c r="Y6978" i="19"/>
  <c r="Y6985" i="19"/>
  <c r="Y6992" i="19"/>
  <c r="Y6999" i="19"/>
  <c r="C10" i="21"/>
  <c r="E10" i="21" s="1"/>
  <c r="AO51" i="31" l="1"/>
  <c r="AU71" i="31"/>
  <c r="AO78" i="31"/>
  <c r="AS29" i="31"/>
  <c r="AS75" i="31"/>
  <c r="AV71" i="31"/>
  <c r="AR72" i="31"/>
  <c r="AR70" i="31"/>
  <c r="AD71" i="31"/>
  <c r="AE16" i="31"/>
  <c r="AO76" i="31"/>
  <c r="AE19" i="31"/>
  <c r="AS26" i="31"/>
  <c r="AU40" i="31"/>
  <c r="AA75" i="31"/>
  <c r="AB75" i="31"/>
  <c r="AC55" i="31"/>
  <c r="AV59" i="31"/>
  <c r="AA65" i="31"/>
  <c r="AS65" i="31"/>
  <c r="AU67" i="31"/>
  <c r="AB65" i="31"/>
  <c r="AO66" i="31"/>
  <c r="AE44" i="31"/>
  <c r="AC71" i="31"/>
  <c r="AS66" i="31"/>
  <c r="AT66" i="31"/>
  <c r="AO74" i="31"/>
  <c r="AT31" i="31"/>
  <c r="AO73" i="31"/>
  <c r="AA68" i="31"/>
  <c r="AP73" i="31"/>
  <c r="AQ66" i="31"/>
  <c r="AR66" i="31"/>
  <c r="AR69" i="31"/>
  <c r="AF43" i="31"/>
  <c r="AD44" i="31"/>
  <c r="AB56" i="31"/>
  <c r="AA56" i="31"/>
  <c r="AV54" i="31"/>
  <c r="AF28" i="31"/>
  <c r="AA63" i="31"/>
  <c r="AT61" i="31"/>
  <c r="AB67" i="31"/>
  <c r="AR67" i="31"/>
  <c r="AR32" i="31"/>
  <c r="AC39" i="31"/>
  <c r="AD42" i="31"/>
  <c r="AO67" i="31"/>
  <c r="AP67" i="31"/>
  <c r="AO71" i="31"/>
  <c r="AE29" i="31"/>
  <c r="AB64" i="31"/>
  <c r="AO72" i="31"/>
  <c r="AS54" i="31"/>
  <c r="AO63" i="31"/>
  <c r="AD41" i="31"/>
  <c r="AC29" i="31"/>
  <c r="AO4" i="31"/>
  <c r="AD54" i="31"/>
  <c r="AU34" i="31"/>
  <c r="AA53" i="31"/>
  <c r="AO61" i="31"/>
  <c r="AO14" i="31"/>
  <c r="AO22" i="31"/>
  <c r="AD29" i="31"/>
  <c r="AO70" i="31"/>
  <c r="AQ36" i="31"/>
  <c r="AC20" i="31"/>
  <c r="AP61" i="31"/>
  <c r="AC27" i="31"/>
  <c r="AO77" i="31"/>
  <c r="AO80" i="31"/>
  <c r="AO44" i="31"/>
  <c r="AO65" i="31"/>
  <c r="AO25" i="31"/>
  <c r="AO79" i="31"/>
  <c r="AO46" i="31"/>
  <c r="AO75" i="31"/>
  <c r="AO33" i="31"/>
  <c r="AO48" i="31"/>
  <c r="AO81" i="31"/>
  <c r="AO57" i="31"/>
  <c r="AO10" i="31"/>
  <c r="AO58" i="31"/>
  <c r="AO69" i="31"/>
  <c r="AO12" i="31"/>
  <c r="AO68" i="31"/>
  <c r="AO26" i="31"/>
  <c r="AO17" i="31"/>
  <c r="AO32" i="31"/>
  <c r="AO21" i="31"/>
  <c r="AO37" i="31"/>
  <c r="AO34" i="31"/>
  <c r="AO39" i="31"/>
  <c r="AO36" i="31"/>
  <c r="AO43" i="31"/>
  <c r="AO28" i="31"/>
  <c r="AO9" i="31"/>
  <c r="AO13" i="31"/>
  <c r="AO31" i="31"/>
  <c r="AO30" i="31"/>
  <c r="AO11" i="31"/>
  <c r="AO15" i="31"/>
  <c r="AO35" i="31"/>
  <c r="AO38" i="31"/>
  <c r="AO53" i="31"/>
  <c r="AO19" i="31"/>
  <c r="AO49" i="31"/>
  <c r="AO42" i="31"/>
  <c r="AO59" i="31"/>
  <c r="AA12" i="31"/>
  <c r="AO23" i="31"/>
  <c r="AO16" i="31"/>
  <c r="AO50" i="31"/>
  <c r="AO27" i="31"/>
  <c r="AC37" i="31"/>
  <c r="AO54" i="31"/>
  <c r="AO55" i="31"/>
  <c r="AR50" i="31"/>
  <c r="AO8" i="31"/>
  <c r="AE17" i="31"/>
  <c r="AO62" i="31"/>
  <c r="AO40" i="31"/>
  <c r="AO60" i="31"/>
  <c r="AO18" i="31"/>
  <c r="AO52" i="31"/>
  <c r="AO29" i="31"/>
  <c r="AO20" i="31"/>
  <c r="AO56" i="31"/>
  <c r="AO41" i="31"/>
  <c r="AB12" i="31"/>
  <c r="Q31" i="31"/>
  <c r="R16" i="31"/>
  <c r="P47" i="31"/>
  <c r="Q5" i="31"/>
  <c r="AO24" i="31"/>
  <c r="AO64" i="31"/>
  <c r="AO5" i="31"/>
  <c r="AO47" i="31"/>
  <c r="X59" i="5"/>
  <c r="J59" i="5"/>
  <c r="CT59" i="5" s="1"/>
  <c r="CU59" i="5" s="1"/>
  <c r="CW59" i="5" s="1"/>
  <c r="O59" i="5"/>
  <c r="EA59" i="5" s="1"/>
  <c r="C205" i="28"/>
  <c r="C204" i="28"/>
  <c r="AO2" i="31"/>
  <c r="P52" i="5"/>
  <c r="F203" i="28"/>
  <c r="G203" i="28" s="1"/>
  <c r="C203" i="28"/>
  <c r="CT65" i="5"/>
  <c r="CU65" i="5" s="1"/>
  <c r="CW65" i="5" s="1"/>
  <c r="CT45" i="5"/>
  <c r="CU45" i="5" s="1"/>
  <c r="CW45" i="5" s="1"/>
  <c r="X68" i="5"/>
  <c r="X69" i="5"/>
  <c r="X65" i="5"/>
  <c r="X63" i="5"/>
  <c r="X64" i="5"/>
  <c r="X61" i="5"/>
  <c r="X67" i="5"/>
  <c r="GO3" i="5"/>
  <c r="C201" i="28"/>
  <c r="I57" i="5"/>
  <c r="H68" i="5"/>
  <c r="J68" i="5"/>
  <c r="O68" i="5"/>
  <c r="EA68" i="5" s="1"/>
  <c r="F200" i="28"/>
  <c r="G200" i="28" s="1"/>
  <c r="C199" i="28"/>
  <c r="O64" i="5"/>
  <c r="EA64" i="5" s="1"/>
  <c r="H64" i="5"/>
  <c r="J64" i="5"/>
  <c r="F198" i="28"/>
  <c r="G198" i="28" s="1"/>
  <c r="H63" i="5"/>
  <c r="J63" i="5"/>
  <c r="O63" i="5"/>
  <c r="EA63" i="5" s="1"/>
  <c r="H71" i="5"/>
  <c r="H60" i="5"/>
  <c r="O71" i="5"/>
  <c r="EA71" i="5" s="1"/>
  <c r="J71" i="5"/>
  <c r="AU38" i="31" s="1"/>
  <c r="X71" i="5"/>
  <c r="J60" i="5"/>
  <c r="O19" i="5"/>
  <c r="EA19" i="5" s="1"/>
  <c r="O9" i="5"/>
  <c r="EA9" i="5" s="1"/>
  <c r="O74" i="5"/>
  <c r="EA74" i="5" s="1"/>
  <c r="O42" i="5"/>
  <c r="EA42" i="5" s="1"/>
  <c r="O7" i="5"/>
  <c r="EA7" i="5" s="1"/>
  <c r="O31" i="5"/>
  <c r="EA31" i="5" s="1"/>
  <c r="O70" i="5"/>
  <c r="EA70" i="5" s="1"/>
  <c r="O72" i="5"/>
  <c r="EA72" i="5" s="1"/>
  <c r="O6" i="5"/>
  <c r="EA6" i="5" s="1"/>
  <c r="O30" i="5"/>
  <c r="EA30" i="5" s="1"/>
  <c r="O75" i="5"/>
  <c r="EA75" i="5" s="1"/>
  <c r="L196" i="28"/>
  <c r="O60" i="5"/>
  <c r="EA60" i="5" s="1"/>
  <c r="O55" i="5"/>
  <c r="EA55" i="5" s="1"/>
  <c r="O39" i="5"/>
  <c r="EA39" i="5" s="1"/>
  <c r="O23" i="5"/>
  <c r="EA23" i="5" s="1"/>
  <c r="O12" i="5"/>
  <c r="EA12" i="5" s="1"/>
  <c r="O13" i="5"/>
  <c r="EA13" i="5" s="1"/>
  <c r="O32" i="5"/>
  <c r="EA32" i="5" s="1"/>
  <c r="O52" i="5"/>
  <c r="EA52" i="5" s="1"/>
  <c r="O26" i="5"/>
  <c r="EA26" i="5" s="1"/>
  <c r="O21" i="5"/>
  <c r="EA21" i="5" s="1"/>
  <c r="O4" i="5"/>
  <c r="EA4" i="5" s="1"/>
  <c r="O10" i="5"/>
  <c r="EA10" i="5" s="1"/>
  <c r="O33" i="5"/>
  <c r="EA33" i="5" s="1"/>
  <c r="O16" i="5"/>
  <c r="EA16" i="5" s="1"/>
  <c r="O20" i="5"/>
  <c r="EA20" i="5" s="1"/>
  <c r="O34" i="5"/>
  <c r="EA34" i="5" s="1"/>
  <c r="O15" i="5"/>
  <c r="EA15" i="5" s="1"/>
  <c r="O79" i="5"/>
  <c r="EA79" i="5" s="1"/>
  <c r="O76" i="5"/>
  <c r="EA76" i="5" s="1"/>
  <c r="O29" i="5"/>
  <c r="EA29" i="5" s="1"/>
  <c r="O40" i="5"/>
  <c r="EA40" i="5" s="1"/>
  <c r="O43" i="5"/>
  <c r="EA43" i="5" s="1"/>
  <c r="O50" i="5"/>
  <c r="EA50" i="5" s="1"/>
  <c r="O25" i="5"/>
  <c r="EA25" i="5" s="1"/>
  <c r="O27" i="5"/>
  <c r="EA27" i="5" s="1"/>
  <c r="O46" i="5"/>
  <c r="EA46" i="5" s="1"/>
  <c r="O37" i="5"/>
  <c r="EA37" i="5" s="1"/>
  <c r="O69" i="5"/>
  <c r="EA69" i="5" s="1"/>
  <c r="O80" i="5"/>
  <c r="EA80" i="5" s="1"/>
  <c r="O36" i="5"/>
  <c r="EA36" i="5" s="1"/>
  <c r="O22" i="5"/>
  <c r="EA22" i="5" s="1"/>
  <c r="O47" i="5"/>
  <c r="EA47" i="5" s="1"/>
  <c r="O57" i="5"/>
  <c r="EA57" i="5" s="1"/>
  <c r="O17" i="5"/>
  <c r="EA17" i="5" s="1"/>
  <c r="O81" i="5"/>
  <c r="EA81" i="5" s="1"/>
  <c r="O35" i="5"/>
  <c r="EA35" i="5" s="1"/>
  <c r="O53" i="5"/>
  <c r="EA53" i="5" s="1"/>
  <c r="O41" i="5"/>
  <c r="EA41" i="5" s="1"/>
  <c r="O14" i="5"/>
  <c r="EA14" i="5" s="1"/>
  <c r="O24" i="5"/>
  <c r="EA24" i="5" s="1"/>
  <c r="N65" i="5"/>
  <c r="O11" i="5"/>
  <c r="EA11" i="5" s="1"/>
  <c r="O18" i="5"/>
  <c r="EA18" i="5" s="1"/>
  <c r="N45" i="5"/>
  <c r="O28" i="5"/>
  <c r="EA28" i="5" s="1"/>
  <c r="O48" i="5"/>
  <c r="EA48" i="5" s="1"/>
  <c r="O62" i="5"/>
  <c r="EA62" i="5" s="1"/>
  <c r="O67" i="5"/>
  <c r="EA67" i="5" s="1"/>
  <c r="O44" i="5"/>
  <c r="EA44" i="5" s="1"/>
  <c r="O58" i="5"/>
  <c r="EA58" i="5" s="1"/>
  <c r="O54" i="5"/>
  <c r="EA54" i="5" s="1"/>
  <c r="O73" i="5"/>
  <c r="EA73" i="5" s="1"/>
  <c r="O5" i="5"/>
  <c r="EA5" i="5" s="1"/>
  <c r="O66" i="5"/>
  <c r="EA66" i="5" s="1"/>
  <c r="O49" i="5"/>
  <c r="EA49" i="5" s="1"/>
  <c r="O78" i="5"/>
  <c r="EA78" i="5" s="1"/>
  <c r="O8" i="5"/>
  <c r="EA8" i="5" s="1"/>
  <c r="O56" i="5"/>
  <c r="O77" i="5"/>
  <c r="EA77" i="5" s="1"/>
  <c r="O38" i="5"/>
  <c r="EA38" i="5" s="1"/>
  <c r="O2" i="5"/>
  <c r="EA2" i="5" s="1"/>
  <c r="O51" i="5"/>
  <c r="EA51" i="5" s="1"/>
  <c r="E195" i="28"/>
  <c r="G195" i="28"/>
  <c r="E193" i="28"/>
  <c r="H61" i="5"/>
  <c r="J61" i="5"/>
  <c r="F192" i="28"/>
  <c r="G192" i="28" s="1"/>
  <c r="C191" i="28"/>
  <c r="G191" i="28"/>
  <c r="H79" i="5"/>
  <c r="J79" i="5"/>
  <c r="AR16" i="31" s="1"/>
  <c r="X79" i="5"/>
  <c r="J46" i="5"/>
  <c r="AR45" i="31" s="1"/>
  <c r="J81" i="5"/>
  <c r="AS20" i="31" s="1"/>
  <c r="H77" i="5"/>
  <c r="J77" i="5"/>
  <c r="AC62" i="31" s="1"/>
  <c r="X77" i="5"/>
  <c r="E190" i="28"/>
  <c r="L190" i="28"/>
  <c r="H62" i="5"/>
  <c r="J62" i="5"/>
  <c r="X62" i="5"/>
  <c r="H54" i="5"/>
  <c r="J54" i="5"/>
  <c r="J26" i="5"/>
  <c r="H21" i="5"/>
  <c r="X54" i="5"/>
  <c r="H43" i="5"/>
  <c r="J53" i="5"/>
  <c r="CT53" i="5" s="1"/>
  <c r="CU53" i="5" s="1"/>
  <c r="J42" i="5"/>
  <c r="CT42" i="5" s="1"/>
  <c r="CU42" i="5" s="1"/>
  <c r="H16" i="5"/>
  <c r="H20" i="5"/>
  <c r="H34" i="5"/>
  <c r="H15" i="5"/>
  <c r="H76" i="5"/>
  <c r="J29" i="5"/>
  <c r="AR35" i="31" s="1"/>
  <c r="H40" i="5"/>
  <c r="H3" i="5"/>
  <c r="H7" i="5"/>
  <c r="CT7" i="5" s="1"/>
  <c r="CU7" i="5" s="1"/>
  <c r="H33" i="5"/>
  <c r="H41" i="5"/>
  <c r="H6" i="5"/>
  <c r="J41" i="5"/>
  <c r="H8" i="5"/>
  <c r="J34" i="5"/>
  <c r="H44" i="5"/>
  <c r="H74" i="5"/>
  <c r="J56" i="5"/>
  <c r="H29" i="5"/>
  <c r="J8" i="5"/>
  <c r="H57" i="5"/>
  <c r="J72" i="5"/>
  <c r="AB17" i="31" s="1"/>
  <c r="J30" i="5"/>
  <c r="AT22" i="31" s="1"/>
  <c r="J55" i="5"/>
  <c r="H23" i="5"/>
  <c r="H19" i="5"/>
  <c r="J44" i="5"/>
  <c r="AB28" i="31" s="1"/>
  <c r="J5" i="5"/>
  <c r="O33" i="31" s="1"/>
  <c r="J13" i="5"/>
  <c r="J11" i="5"/>
  <c r="J28" i="5"/>
  <c r="AR58" i="31" s="1"/>
  <c r="J50" i="5"/>
  <c r="J67" i="5"/>
  <c r="H5" i="5"/>
  <c r="J43" i="5"/>
  <c r="J78" i="5"/>
  <c r="AD39" i="31" s="1"/>
  <c r="J36" i="5"/>
  <c r="H22" i="5"/>
  <c r="J47" i="5"/>
  <c r="AD59" i="31" s="1"/>
  <c r="H56" i="5"/>
  <c r="J76" i="5"/>
  <c r="AA59" i="31" s="1"/>
  <c r="H11" i="5"/>
  <c r="H48" i="5"/>
  <c r="H35" i="5"/>
  <c r="O3" i="5"/>
  <c r="EA3" i="5" s="1"/>
  <c r="J66" i="5"/>
  <c r="J3" i="5"/>
  <c r="H28" i="5"/>
  <c r="H55" i="5"/>
  <c r="H38" i="5"/>
  <c r="H10" i="5"/>
  <c r="H50" i="5"/>
  <c r="J23" i="5"/>
  <c r="H12" i="5"/>
  <c r="J14" i="5"/>
  <c r="J24" i="5"/>
  <c r="H30" i="5"/>
  <c r="J6" i="5"/>
  <c r="J31" i="5"/>
  <c r="AS73" i="31" s="1"/>
  <c r="J12" i="5"/>
  <c r="H39" i="5"/>
  <c r="H13" i="5"/>
  <c r="J52" i="5"/>
  <c r="H9" i="5"/>
  <c r="J74" i="5"/>
  <c r="AB4" i="31" s="1"/>
  <c r="J33" i="5"/>
  <c r="H66" i="5"/>
  <c r="AD1" i="7"/>
  <c r="AD3" i="7" s="1"/>
  <c r="H46" i="5"/>
  <c r="H81" i="5"/>
  <c r="J32" i="5"/>
  <c r="J75" i="5"/>
  <c r="AQ58" i="31" s="1"/>
  <c r="J73" i="5"/>
  <c r="J39" i="5"/>
  <c r="AD13" i="31" s="1"/>
  <c r="J35" i="5"/>
  <c r="AR65" i="31" s="1"/>
  <c r="H73" i="5"/>
  <c r="J38" i="5"/>
  <c r="AA77" i="31" s="1"/>
  <c r="J27" i="5"/>
  <c r="AT76" i="31" s="1"/>
  <c r="H52" i="5"/>
  <c r="H25" i="5"/>
  <c r="H4" i="5"/>
  <c r="J10" i="5"/>
  <c r="R51" i="31" s="1"/>
  <c r="H26" i="5"/>
  <c r="J9" i="5"/>
  <c r="H27" i="5"/>
  <c r="J37" i="5"/>
  <c r="H47" i="5"/>
  <c r="CT47" i="5" s="1"/>
  <c r="CU47" i="5" s="1"/>
  <c r="J25" i="5"/>
  <c r="AS33" i="31" s="1"/>
  <c r="J4" i="5"/>
  <c r="J20" i="5"/>
  <c r="J69" i="5"/>
  <c r="H70" i="5"/>
  <c r="J17" i="5"/>
  <c r="AS70" i="31" s="1"/>
  <c r="H67" i="5"/>
  <c r="J58" i="5"/>
  <c r="J49" i="5"/>
  <c r="J80" i="5"/>
  <c r="H24" i="5"/>
  <c r="H75" i="5"/>
  <c r="H72" i="5"/>
  <c r="H32" i="5"/>
  <c r="H31" i="5"/>
  <c r="J18" i="5"/>
  <c r="H2" i="5"/>
  <c r="H37" i="5"/>
  <c r="J40" i="5"/>
  <c r="AD45" i="31" s="1"/>
  <c r="J51" i="5"/>
  <c r="J16" i="5"/>
  <c r="J15" i="5"/>
  <c r="J22" i="5"/>
  <c r="J2" i="5"/>
  <c r="H14" i="5"/>
  <c r="J70" i="5"/>
  <c r="AS31" i="31" s="1"/>
  <c r="J21" i="5"/>
  <c r="AC44" i="31" s="1"/>
  <c r="H36" i="5"/>
  <c r="H69" i="5"/>
  <c r="H17" i="5"/>
  <c r="H58" i="5"/>
  <c r="H49" i="5"/>
  <c r="H80" i="5"/>
  <c r="J48" i="5"/>
  <c r="H18" i="5"/>
  <c r="H78" i="5"/>
  <c r="J19" i="5"/>
  <c r="H51" i="5"/>
  <c r="J57" i="5"/>
  <c r="F179" i="28"/>
  <c r="G179" i="28" s="1"/>
  <c r="E142" i="28"/>
  <c r="G123" i="28"/>
  <c r="D179" i="28"/>
  <c r="C179" i="28"/>
  <c r="E140" i="28"/>
  <c r="F170" i="28"/>
  <c r="G170" i="28" s="1"/>
  <c r="E123" i="28"/>
  <c r="F158" i="28"/>
  <c r="G158" i="28" s="1"/>
  <c r="E180" i="28"/>
  <c r="E178" i="28"/>
  <c r="E170" i="28"/>
  <c r="C2" i="19"/>
  <c r="C9" i="19" s="1"/>
  <c r="C16" i="19" s="1"/>
  <c r="C23" i="19" s="1"/>
  <c r="C30" i="19" s="1"/>
  <c r="C37" i="19" s="1"/>
  <c r="C44" i="19" s="1"/>
  <c r="C51" i="19" s="1"/>
  <c r="C58" i="19" s="1"/>
  <c r="C65" i="19" s="1"/>
  <c r="C72" i="19" s="1"/>
  <c r="C79" i="19" s="1"/>
  <c r="C86" i="19" s="1"/>
  <c r="C93" i="19" s="1"/>
  <c r="C100" i="19" s="1"/>
  <c r="C107" i="19" s="1"/>
  <c r="C114" i="19" s="1"/>
  <c r="C121" i="19" s="1"/>
  <c r="C128" i="19" s="1"/>
  <c r="C135" i="19" s="1"/>
  <c r="C142" i="19" s="1"/>
  <c r="C149" i="19" s="1"/>
  <c r="C156" i="19" s="1"/>
  <c r="C163" i="19" s="1"/>
  <c r="C170" i="19" s="1"/>
  <c r="C177" i="19" s="1"/>
  <c r="C184" i="19" s="1"/>
  <c r="C191" i="19" s="1"/>
  <c r="C198" i="19" s="1"/>
  <c r="C205" i="19" s="1"/>
  <c r="C212" i="19" s="1"/>
  <c r="C219" i="19" s="1"/>
  <c r="C226" i="19" s="1"/>
  <c r="C233" i="19" s="1"/>
  <c r="C240" i="19" s="1"/>
  <c r="C247" i="19" s="1"/>
  <c r="C254" i="19" s="1"/>
  <c r="C261" i="19" s="1"/>
  <c r="C268" i="19" s="1"/>
  <c r="C275" i="19" s="1"/>
  <c r="C282" i="19" s="1"/>
  <c r="C289" i="19" s="1"/>
  <c r="C296" i="19" s="1"/>
  <c r="C303" i="19" s="1"/>
  <c r="C310" i="19" s="1"/>
  <c r="C317" i="19" s="1"/>
  <c r="C324" i="19" s="1"/>
  <c r="C331" i="19" s="1"/>
  <c r="C338" i="19" s="1"/>
  <c r="C345" i="19" s="1"/>
  <c r="C352" i="19" s="1"/>
  <c r="C359" i="19" s="1"/>
  <c r="C366" i="19" s="1"/>
  <c r="C373" i="19" s="1"/>
  <c r="C380" i="19" s="1"/>
  <c r="C387" i="19" s="1"/>
  <c r="C394" i="19" s="1"/>
  <c r="C401" i="19" s="1"/>
  <c r="C408" i="19" s="1"/>
  <c r="C415" i="19" s="1"/>
  <c r="C422" i="19" s="1"/>
  <c r="C429" i="19" s="1"/>
  <c r="C436" i="19" s="1"/>
  <c r="C443" i="19" s="1"/>
  <c r="C450" i="19" s="1"/>
  <c r="C457" i="19" s="1"/>
  <c r="C464" i="19" s="1"/>
  <c r="C471" i="19" s="1"/>
  <c r="C478" i="19" s="1"/>
  <c r="C485" i="19" s="1"/>
  <c r="C492" i="19" s="1"/>
  <c r="C499" i="19" s="1"/>
  <c r="C506" i="19" s="1"/>
  <c r="C513" i="19" s="1"/>
  <c r="C520" i="19" s="1"/>
  <c r="C527" i="19" s="1"/>
  <c r="C534" i="19" s="1"/>
  <c r="C541" i="19" s="1"/>
  <c r="C548" i="19" s="1"/>
  <c r="C555" i="19" s="1"/>
  <c r="C562" i="19" s="1"/>
  <c r="C569" i="19" s="1"/>
  <c r="C576" i="19" s="1"/>
  <c r="C583" i="19" s="1"/>
  <c r="C590" i="19" s="1"/>
  <c r="C597" i="19" s="1"/>
  <c r="C604" i="19" s="1"/>
  <c r="C611" i="19" s="1"/>
  <c r="C618" i="19" s="1"/>
  <c r="C625" i="19" s="1"/>
  <c r="C632" i="19" s="1"/>
  <c r="C639" i="19" s="1"/>
  <c r="C646" i="19" s="1"/>
  <c r="C653" i="19" s="1"/>
  <c r="C660" i="19" s="1"/>
  <c r="C667" i="19" s="1"/>
  <c r="C674" i="19" s="1"/>
  <c r="C681" i="19" s="1"/>
  <c r="C688" i="19" s="1"/>
  <c r="C695" i="19" s="1"/>
  <c r="C702" i="19" s="1"/>
  <c r="C709" i="19" s="1"/>
  <c r="C716" i="19" s="1"/>
  <c r="C723" i="19" s="1"/>
  <c r="C730" i="19" s="1"/>
  <c r="C737" i="19" s="1"/>
  <c r="C744" i="19" s="1"/>
  <c r="C751" i="19" s="1"/>
  <c r="C758" i="19" s="1"/>
  <c r="C765" i="19" s="1"/>
  <c r="C772" i="19" s="1"/>
  <c r="C779" i="19" s="1"/>
  <c r="C786" i="19" s="1"/>
  <c r="C793" i="19" s="1"/>
  <c r="C800" i="19" s="1"/>
  <c r="C807" i="19" s="1"/>
  <c r="C814" i="19" s="1"/>
  <c r="C821" i="19" s="1"/>
  <c r="C828" i="19" s="1"/>
  <c r="C835" i="19" s="1"/>
  <c r="C842" i="19" s="1"/>
  <c r="C849" i="19" s="1"/>
  <c r="C856" i="19" s="1"/>
  <c r="C863" i="19" s="1"/>
  <c r="C870" i="19" s="1"/>
  <c r="C877" i="19" s="1"/>
  <c r="C884" i="19" s="1"/>
  <c r="C891" i="19" s="1"/>
  <c r="C898" i="19" s="1"/>
  <c r="C905" i="19" s="1"/>
  <c r="C912" i="19" s="1"/>
  <c r="C919" i="19" s="1"/>
  <c r="C926" i="19" s="1"/>
  <c r="C933" i="19" s="1"/>
  <c r="C940" i="19" s="1"/>
  <c r="C947" i="19" s="1"/>
  <c r="C954" i="19" s="1"/>
  <c r="C961" i="19" s="1"/>
  <c r="C968" i="19" s="1"/>
  <c r="C975" i="19" s="1"/>
  <c r="C982" i="19" s="1"/>
  <c r="C989" i="19" s="1"/>
  <c r="C996" i="19" s="1"/>
  <c r="C1003" i="19" s="1"/>
  <c r="C1010" i="19" s="1"/>
  <c r="C1017" i="19" s="1"/>
  <c r="C1024" i="19" s="1"/>
  <c r="C1031" i="19" s="1"/>
  <c r="C1038" i="19" s="1"/>
  <c r="C1045" i="19" s="1"/>
  <c r="C1052" i="19" s="1"/>
  <c r="C1059" i="19" s="1"/>
  <c r="C1066" i="19" s="1"/>
  <c r="C1073" i="19" s="1"/>
  <c r="C1080" i="19" s="1"/>
  <c r="C1087" i="19" s="1"/>
  <c r="C1094" i="19" s="1"/>
  <c r="C1101" i="19" s="1"/>
  <c r="C1108" i="19" s="1"/>
  <c r="C1115" i="19" s="1"/>
  <c r="C1122" i="19" s="1"/>
  <c r="C1129" i="19" s="1"/>
  <c r="C1136" i="19" s="1"/>
  <c r="C1143" i="19" s="1"/>
  <c r="C1150" i="19" s="1"/>
  <c r="C1157" i="19" s="1"/>
  <c r="C1164" i="19" s="1"/>
  <c r="C1171" i="19" s="1"/>
  <c r="C1178" i="19" s="1"/>
  <c r="C1185" i="19" s="1"/>
  <c r="C1192" i="19" s="1"/>
  <c r="C1199" i="19" s="1"/>
  <c r="C1206" i="19" s="1"/>
  <c r="C1213" i="19" s="1"/>
  <c r="C1220" i="19" s="1"/>
  <c r="C1227" i="19" s="1"/>
  <c r="C1234" i="19" s="1"/>
  <c r="C1241" i="19" s="1"/>
  <c r="C1248" i="19" s="1"/>
  <c r="C1255" i="19" s="1"/>
  <c r="C1262" i="19" s="1"/>
  <c r="C1269" i="19" s="1"/>
  <c r="C1276" i="19" s="1"/>
  <c r="C1283" i="19" s="1"/>
  <c r="C1290" i="19" s="1"/>
  <c r="C1297" i="19" s="1"/>
  <c r="C1304" i="19" s="1"/>
  <c r="C1311" i="19" s="1"/>
  <c r="C1318" i="19" s="1"/>
  <c r="C1325" i="19" s="1"/>
  <c r="C1332" i="19" s="1"/>
  <c r="C1339" i="19" s="1"/>
  <c r="C1346" i="19" s="1"/>
  <c r="C1353" i="19" s="1"/>
  <c r="C1360" i="19" s="1"/>
  <c r="C1367" i="19" s="1"/>
  <c r="C1374" i="19" s="1"/>
  <c r="C1381" i="19" s="1"/>
  <c r="C1388" i="19" s="1"/>
  <c r="C1395" i="19" s="1"/>
  <c r="C1402" i="19" s="1"/>
  <c r="C1409" i="19" s="1"/>
  <c r="C1416" i="19" s="1"/>
  <c r="C1423" i="19" s="1"/>
  <c r="C1430" i="19" s="1"/>
  <c r="C1437" i="19" s="1"/>
  <c r="C1444" i="19" s="1"/>
  <c r="C1451" i="19" s="1"/>
  <c r="C1458" i="19" s="1"/>
  <c r="C1465" i="19" s="1"/>
  <c r="C1472" i="19" s="1"/>
  <c r="C1479" i="19" s="1"/>
  <c r="C1486" i="19" s="1"/>
  <c r="C1493" i="19" s="1"/>
  <c r="C1500" i="19" s="1"/>
  <c r="C1507" i="19" s="1"/>
  <c r="C1514" i="19" s="1"/>
  <c r="C1521" i="19" s="1"/>
  <c r="C1528" i="19" s="1"/>
  <c r="C1535" i="19" s="1"/>
  <c r="C1542" i="19" s="1"/>
  <c r="C1549" i="19" s="1"/>
  <c r="C1556" i="19" s="1"/>
  <c r="C1563" i="19" s="1"/>
  <c r="C1570" i="19" s="1"/>
  <c r="C1577" i="19" s="1"/>
  <c r="C1584" i="19" s="1"/>
  <c r="C1591" i="19" s="1"/>
  <c r="C1598" i="19" s="1"/>
  <c r="C1605" i="19" s="1"/>
  <c r="C1612" i="19" s="1"/>
  <c r="C1619" i="19" s="1"/>
  <c r="C1626" i="19" s="1"/>
  <c r="C1633" i="19" s="1"/>
  <c r="C1640" i="19" s="1"/>
  <c r="C1647" i="19" s="1"/>
  <c r="C1654" i="19" s="1"/>
  <c r="C1661" i="19" s="1"/>
  <c r="C1668" i="19" s="1"/>
  <c r="C1675" i="19" s="1"/>
  <c r="C1682" i="19" s="1"/>
  <c r="C1689" i="19" s="1"/>
  <c r="C1696" i="19" s="1"/>
  <c r="C1703" i="19" s="1"/>
  <c r="C1710" i="19" s="1"/>
  <c r="C1717" i="19" s="1"/>
  <c r="C1724" i="19" s="1"/>
  <c r="C1731" i="19" s="1"/>
  <c r="C1738" i="19" s="1"/>
  <c r="C1745" i="19" s="1"/>
  <c r="C1752" i="19" s="1"/>
  <c r="C1759" i="19" s="1"/>
  <c r="C1766" i="19" s="1"/>
  <c r="C1773" i="19" s="1"/>
  <c r="C1780" i="19" s="1"/>
  <c r="C1787" i="19" s="1"/>
  <c r="C1794" i="19" s="1"/>
  <c r="C1801" i="19" s="1"/>
  <c r="C1808" i="19" s="1"/>
  <c r="C1815" i="19" s="1"/>
  <c r="C1822" i="19" s="1"/>
  <c r="C1829" i="19" s="1"/>
  <c r="C1836" i="19" s="1"/>
  <c r="C1843" i="19" s="1"/>
  <c r="C1850" i="19" s="1"/>
  <c r="C1857" i="19" s="1"/>
  <c r="C1864" i="19" s="1"/>
  <c r="C1871" i="19" s="1"/>
  <c r="C1878" i="19" s="1"/>
  <c r="C1885" i="19" s="1"/>
  <c r="C1892" i="19" s="1"/>
  <c r="C1899" i="19" s="1"/>
  <c r="C1906" i="19" s="1"/>
  <c r="C1913" i="19" s="1"/>
  <c r="C1920" i="19" s="1"/>
  <c r="C1927" i="19" s="1"/>
  <c r="C1934" i="19" s="1"/>
  <c r="C1941" i="19" s="1"/>
  <c r="C1948" i="19" s="1"/>
  <c r="C1955" i="19" s="1"/>
  <c r="C1962" i="19" s="1"/>
  <c r="C1969" i="19" s="1"/>
  <c r="C1976" i="19" s="1"/>
  <c r="C1983" i="19" s="1"/>
  <c r="C1990" i="19" s="1"/>
  <c r="C1997" i="19" s="1"/>
  <c r="C2004" i="19" s="1"/>
  <c r="C2011" i="19" s="1"/>
  <c r="C2018" i="19" s="1"/>
  <c r="C2025" i="19" s="1"/>
  <c r="C2032" i="19" s="1"/>
  <c r="C2039" i="19" s="1"/>
  <c r="C2046" i="19" s="1"/>
  <c r="C2053" i="19" s="1"/>
  <c r="C2060" i="19" s="1"/>
  <c r="C2067" i="19" s="1"/>
  <c r="C2074" i="19" s="1"/>
  <c r="C2081" i="19" s="1"/>
  <c r="C2088" i="19" s="1"/>
  <c r="C2095" i="19" s="1"/>
  <c r="C2102" i="19" s="1"/>
  <c r="C2109" i="19" s="1"/>
  <c r="C2116" i="19" s="1"/>
  <c r="C2123" i="19" s="1"/>
  <c r="C2130" i="19" s="1"/>
  <c r="C2137" i="19" s="1"/>
  <c r="C2144" i="19" s="1"/>
  <c r="C2151" i="19" s="1"/>
  <c r="C2158" i="19" s="1"/>
  <c r="C2165" i="19" s="1"/>
  <c r="C2172" i="19" s="1"/>
  <c r="C2179" i="19" s="1"/>
  <c r="C2186" i="19" s="1"/>
  <c r="C2193" i="19" s="1"/>
  <c r="C2200" i="19" s="1"/>
  <c r="C2207" i="19" s="1"/>
  <c r="C2214" i="19" s="1"/>
  <c r="C2221" i="19" s="1"/>
  <c r="C2228" i="19" s="1"/>
  <c r="C2235" i="19" s="1"/>
  <c r="C2242" i="19" s="1"/>
  <c r="C2249" i="19" s="1"/>
  <c r="C2256" i="19" s="1"/>
  <c r="C2263" i="19" s="1"/>
  <c r="C2270" i="19" s="1"/>
  <c r="C2277" i="19" s="1"/>
  <c r="C2284" i="19" s="1"/>
  <c r="C2291" i="19" s="1"/>
  <c r="C2298" i="19" s="1"/>
  <c r="C2305" i="19" s="1"/>
  <c r="C2312" i="19" s="1"/>
  <c r="C2319" i="19" s="1"/>
  <c r="C2326" i="19" s="1"/>
  <c r="C2333" i="19" s="1"/>
  <c r="C2340" i="19" s="1"/>
  <c r="C2347" i="19" s="1"/>
  <c r="C2354" i="19" s="1"/>
  <c r="C2361" i="19" s="1"/>
  <c r="C2368" i="19" s="1"/>
  <c r="C2375" i="19" s="1"/>
  <c r="C2382" i="19" s="1"/>
  <c r="C2389" i="19" s="1"/>
  <c r="C2396" i="19" s="1"/>
  <c r="C2403" i="19" s="1"/>
  <c r="C2410" i="19" s="1"/>
  <c r="C2417" i="19" s="1"/>
  <c r="C2424" i="19" s="1"/>
  <c r="C2431" i="19" s="1"/>
  <c r="C2438" i="19" s="1"/>
  <c r="C2445" i="19" s="1"/>
  <c r="C2452" i="19" s="1"/>
  <c r="C2459" i="19" s="1"/>
  <c r="C2466" i="19" s="1"/>
  <c r="C2473" i="19" s="1"/>
  <c r="C2480" i="19" s="1"/>
  <c r="C2487" i="19" s="1"/>
  <c r="C2494" i="19" s="1"/>
  <c r="C2501" i="19" s="1"/>
  <c r="C2508" i="19" s="1"/>
  <c r="C2515" i="19" s="1"/>
  <c r="C2522" i="19" s="1"/>
  <c r="C2529" i="19" s="1"/>
  <c r="C2536" i="19" s="1"/>
  <c r="C2543" i="19" s="1"/>
  <c r="C2550" i="19" s="1"/>
  <c r="C2557" i="19" s="1"/>
  <c r="C2564" i="19" s="1"/>
  <c r="C2571" i="19" s="1"/>
  <c r="C2578" i="19" s="1"/>
  <c r="C2585" i="19" s="1"/>
  <c r="C2592" i="19" s="1"/>
  <c r="C2599" i="19" s="1"/>
  <c r="C2606" i="19" s="1"/>
  <c r="C2613" i="19" s="1"/>
  <c r="C2620" i="19" s="1"/>
  <c r="C2627" i="19" s="1"/>
  <c r="C2634" i="19" s="1"/>
  <c r="C2641" i="19" s="1"/>
  <c r="C2648" i="19" s="1"/>
  <c r="C2655" i="19" s="1"/>
  <c r="C2662" i="19" s="1"/>
  <c r="C2669" i="19" s="1"/>
  <c r="C2676" i="19" s="1"/>
  <c r="C2683" i="19" s="1"/>
  <c r="C2690" i="19" s="1"/>
  <c r="C2697" i="19" s="1"/>
  <c r="C2704" i="19" s="1"/>
  <c r="C2711" i="19" s="1"/>
  <c r="C2718" i="19" s="1"/>
  <c r="C2725" i="19" s="1"/>
  <c r="C2732" i="19" s="1"/>
  <c r="C2739" i="19" s="1"/>
  <c r="C2746" i="19" s="1"/>
  <c r="C2753" i="19" s="1"/>
  <c r="C2760" i="19" s="1"/>
  <c r="C2767" i="19" s="1"/>
  <c r="C2774" i="19" s="1"/>
  <c r="C2781" i="19" s="1"/>
  <c r="C2788" i="19" s="1"/>
  <c r="C2795" i="19" s="1"/>
  <c r="C2802" i="19" s="1"/>
  <c r="C2809" i="19" s="1"/>
  <c r="C2816" i="19" s="1"/>
  <c r="C2823" i="19" s="1"/>
  <c r="C2830" i="19" s="1"/>
  <c r="C2837" i="19" s="1"/>
  <c r="C2844" i="19" s="1"/>
  <c r="C2851" i="19" s="1"/>
  <c r="C2858" i="19" s="1"/>
  <c r="C2865" i="19" s="1"/>
  <c r="C2872" i="19" s="1"/>
  <c r="C2879" i="19" s="1"/>
  <c r="C2886" i="19" s="1"/>
  <c r="C2893" i="19" s="1"/>
  <c r="C2900" i="19" s="1"/>
  <c r="C2907" i="19" s="1"/>
  <c r="C2914" i="19" s="1"/>
  <c r="C2921" i="19" s="1"/>
  <c r="C2928" i="19" s="1"/>
  <c r="C2935" i="19" s="1"/>
  <c r="C2942" i="19" s="1"/>
  <c r="C2949" i="19" s="1"/>
  <c r="C2956" i="19" s="1"/>
  <c r="C2963" i="19" s="1"/>
  <c r="C2970" i="19" s="1"/>
  <c r="C2977" i="19" s="1"/>
  <c r="C2984" i="19" s="1"/>
  <c r="C2991" i="19" s="1"/>
  <c r="C2998" i="19" s="1"/>
  <c r="C3005" i="19" s="1"/>
  <c r="C3012" i="19" s="1"/>
  <c r="C3019" i="19" s="1"/>
  <c r="C3026" i="19" s="1"/>
  <c r="C3033" i="19" s="1"/>
  <c r="C3040" i="19" s="1"/>
  <c r="C3047" i="19" s="1"/>
  <c r="C3054" i="19" s="1"/>
  <c r="C3061" i="19" s="1"/>
  <c r="C3068" i="19" s="1"/>
  <c r="C3075" i="19" s="1"/>
  <c r="C3082" i="19" s="1"/>
  <c r="C3089" i="19" s="1"/>
  <c r="C3096" i="19" s="1"/>
  <c r="C3103" i="19" s="1"/>
  <c r="C3110" i="19" s="1"/>
  <c r="C3117" i="19" s="1"/>
  <c r="C3124" i="19" s="1"/>
  <c r="C3131" i="19" s="1"/>
  <c r="C3138" i="19" s="1"/>
  <c r="C3145" i="19" s="1"/>
  <c r="C3152" i="19" s="1"/>
  <c r="C3159" i="19" s="1"/>
  <c r="C3166" i="19" s="1"/>
  <c r="C3173" i="19" s="1"/>
  <c r="C3180" i="19" s="1"/>
  <c r="C3187" i="19" s="1"/>
  <c r="C3194" i="19" s="1"/>
  <c r="C3201" i="19" s="1"/>
  <c r="C3208" i="19" s="1"/>
  <c r="C3215" i="19" s="1"/>
  <c r="C3222" i="19" s="1"/>
  <c r="C3229" i="19" s="1"/>
  <c r="C3236" i="19" s="1"/>
  <c r="C3243" i="19" s="1"/>
  <c r="C3250" i="19" s="1"/>
  <c r="C3257" i="19" s="1"/>
  <c r="C3264" i="19" s="1"/>
  <c r="C3271" i="19" s="1"/>
  <c r="C3278" i="19" s="1"/>
  <c r="C3285" i="19" s="1"/>
  <c r="C3292" i="19" s="1"/>
  <c r="C3299" i="19" s="1"/>
  <c r="C3306" i="19" s="1"/>
  <c r="C3313" i="19" s="1"/>
  <c r="C3320" i="19" s="1"/>
  <c r="C3327" i="19" s="1"/>
  <c r="C3334" i="19" s="1"/>
  <c r="C3341" i="19" s="1"/>
  <c r="C3348" i="19" s="1"/>
  <c r="C3355" i="19" s="1"/>
  <c r="C3362" i="19" s="1"/>
  <c r="C3369" i="19" s="1"/>
  <c r="C3376" i="19" s="1"/>
  <c r="C3383" i="19" s="1"/>
  <c r="C3390" i="19" s="1"/>
  <c r="C3397" i="19" s="1"/>
  <c r="C3404" i="19" s="1"/>
  <c r="C3411" i="19" s="1"/>
  <c r="C3418" i="19" s="1"/>
  <c r="C3425" i="19" s="1"/>
  <c r="C3432" i="19" s="1"/>
  <c r="C3439" i="19" s="1"/>
  <c r="C3446" i="19" s="1"/>
  <c r="C3453" i="19" s="1"/>
  <c r="C3460" i="19" s="1"/>
  <c r="C3467" i="19" s="1"/>
  <c r="C3474" i="19" s="1"/>
  <c r="C3481" i="19" s="1"/>
  <c r="C3488" i="19" s="1"/>
  <c r="C3495" i="19" s="1"/>
  <c r="C3502" i="19" s="1"/>
  <c r="C3509" i="19" s="1"/>
  <c r="C3516" i="19" s="1"/>
  <c r="C3523" i="19" s="1"/>
  <c r="C3530" i="19" s="1"/>
  <c r="C3537" i="19" s="1"/>
  <c r="C3544" i="19" s="1"/>
  <c r="C3551" i="19" s="1"/>
  <c r="C3558" i="19" s="1"/>
  <c r="C3565" i="19" s="1"/>
  <c r="C3572" i="19" s="1"/>
  <c r="C3579" i="19" s="1"/>
  <c r="C3586" i="19" s="1"/>
  <c r="C3593" i="19" s="1"/>
  <c r="C3600" i="19" s="1"/>
  <c r="C3607" i="19" s="1"/>
  <c r="C3614" i="19" s="1"/>
  <c r="C3621" i="19" s="1"/>
  <c r="C3628" i="19" s="1"/>
  <c r="C3635" i="19" s="1"/>
  <c r="C3642" i="19" s="1"/>
  <c r="C3649" i="19" s="1"/>
  <c r="C3656" i="19" s="1"/>
  <c r="C3663" i="19" s="1"/>
  <c r="C3670" i="19" s="1"/>
  <c r="C3677" i="19" s="1"/>
  <c r="C3684" i="19" s="1"/>
  <c r="C3691" i="19" s="1"/>
  <c r="C3698" i="19" s="1"/>
  <c r="C3705" i="19" s="1"/>
  <c r="C3712" i="19" s="1"/>
  <c r="C3719" i="19" s="1"/>
  <c r="C3726" i="19" s="1"/>
  <c r="C3733" i="19" s="1"/>
  <c r="C3740" i="19" s="1"/>
  <c r="C3747" i="19" s="1"/>
  <c r="C3754" i="19" s="1"/>
  <c r="C3761" i="19" s="1"/>
  <c r="C3768" i="19" s="1"/>
  <c r="C3775" i="19" s="1"/>
  <c r="C3782" i="19" s="1"/>
  <c r="C3789" i="19" s="1"/>
  <c r="C3796" i="19" s="1"/>
  <c r="C3803" i="19" s="1"/>
  <c r="C3810" i="19" s="1"/>
  <c r="C3817" i="19" s="1"/>
  <c r="C3824" i="19" s="1"/>
  <c r="C3831" i="19" s="1"/>
  <c r="C3838" i="19" s="1"/>
  <c r="C3845" i="19" s="1"/>
  <c r="C3852" i="19" s="1"/>
  <c r="C3859" i="19" s="1"/>
  <c r="C3866" i="19" s="1"/>
  <c r="C3873" i="19" s="1"/>
  <c r="C3880" i="19" s="1"/>
  <c r="C3887" i="19" s="1"/>
  <c r="C3894" i="19" s="1"/>
  <c r="C3901" i="19" s="1"/>
  <c r="C3908" i="19" s="1"/>
  <c r="C3915" i="19" s="1"/>
  <c r="C3922" i="19" s="1"/>
  <c r="C3929" i="19" s="1"/>
  <c r="C3936" i="19" s="1"/>
  <c r="C3943" i="19" s="1"/>
  <c r="C3950" i="19" s="1"/>
  <c r="C3957" i="19" s="1"/>
  <c r="C3964" i="19" s="1"/>
  <c r="C3971" i="19" s="1"/>
  <c r="C3978" i="19" s="1"/>
  <c r="C3985" i="19" s="1"/>
  <c r="C3992" i="19" s="1"/>
  <c r="C3999" i="19" s="1"/>
  <c r="C4006" i="19" s="1"/>
  <c r="C4013" i="19" s="1"/>
  <c r="C4020" i="19" s="1"/>
  <c r="C4027" i="19" s="1"/>
  <c r="C4034" i="19" s="1"/>
  <c r="C4041" i="19" s="1"/>
  <c r="C4048" i="19" s="1"/>
  <c r="C4055" i="19" s="1"/>
  <c r="C4062" i="19" s="1"/>
  <c r="C4069" i="19" s="1"/>
  <c r="C4076" i="19" s="1"/>
  <c r="C4083" i="19" s="1"/>
  <c r="C4090" i="19" s="1"/>
  <c r="C4097" i="19" s="1"/>
  <c r="C4104" i="19" s="1"/>
  <c r="C4111" i="19" s="1"/>
  <c r="C4118" i="19" s="1"/>
  <c r="C4125" i="19" s="1"/>
  <c r="C4132" i="19" s="1"/>
  <c r="C4139" i="19" s="1"/>
  <c r="C4146" i="19" s="1"/>
  <c r="C4153" i="19" s="1"/>
  <c r="C4160" i="19" s="1"/>
  <c r="C4167" i="19" s="1"/>
  <c r="C4174" i="19" s="1"/>
  <c r="C4181" i="19" s="1"/>
  <c r="C4188" i="19" s="1"/>
  <c r="C4195" i="19" s="1"/>
  <c r="C4202" i="19" s="1"/>
  <c r="C4209" i="19" s="1"/>
  <c r="C4216" i="19" s="1"/>
  <c r="C4223" i="19" s="1"/>
  <c r="C4230" i="19" s="1"/>
  <c r="C4237" i="19" s="1"/>
  <c r="C4244" i="19" s="1"/>
  <c r="C4251" i="19" s="1"/>
  <c r="C4258" i="19" s="1"/>
  <c r="C4265" i="19" s="1"/>
  <c r="C4272" i="19" s="1"/>
  <c r="C4279" i="19" s="1"/>
  <c r="C4286" i="19" s="1"/>
  <c r="C4293" i="19" s="1"/>
  <c r="C4300" i="19" s="1"/>
  <c r="C4307" i="19" s="1"/>
  <c r="C4314" i="19" s="1"/>
  <c r="C4321" i="19" s="1"/>
  <c r="C4328" i="19" s="1"/>
  <c r="C4335" i="19" s="1"/>
  <c r="C4342" i="19" s="1"/>
  <c r="C4349" i="19" s="1"/>
  <c r="C4356" i="19" s="1"/>
  <c r="C4363" i="19" s="1"/>
  <c r="C4370" i="19" s="1"/>
  <c r="C4377" i="19" s="1"/>
  <c r="C4384" i="19" s="1"/>
  <c r="C4391" i="19" s="1"/>
  <c r="C4398" i="19" s="1"/>
  <c r="C4405" i="19" s="1"/>
  <c r="C4412" i="19" s="1"/>
  <c r="C4419" i="19" s="1"/>
  <c r="C4426" i="19" s="1"/>
  <c r="C4433" i="19" s="1"/>
  <c r="C4440" i="19" s="1"/>
  <c r="C4447" i="19" s="1"/>
  <c r="C4454" i="19" s="1"/>
  <c r="C4461" i="19" s="1"/>
  <c r="C4468" i="19" s="1"/>
  <c r="C4475" i="19" s="1"/>
  <c r="C4482" i="19" s="1"/>
  <c r="C4489" i="19" s="1"/>
  <c r="C4496" i="19" s="1"/>
  <c r="C4503" i="19" s="1"/>
  <c r="C4510" i="19" s="1"/>
  <c r="C4517" i="19" s="1"/>
  <c r="C4524" i="19" s="1"/>
  <c r="C4531" i="19" s="1"/>
  <c r="C4538" i="19" s="1"/>
  <c r="C4545" i="19" s="1"/>
  <c r="C4552" i="19" s="1"/>
  <c r="C4559" i="19" s="1"/>
  <c r="C4566" i="19" s="1"/>
  <c r="C4573" i="19" s="1"/>
  <c r="C4580" i="19" s="1"/>
  <c r="C4587" i="19" s="1"/>
  <c r="C4594" i="19" s="1"/>
  <c r="C4601" i="19" s="1"/>
  <c r="C4608" i="19" s="1"/>
  <c r="C4615" i="19" s="1"/>
  <c r="C4622" i="19" s="1"/>
  <c r="C4629" i="19" s="1"/>
  <c r="C4636" i="19" s="1"/>
  <c r="C4643" i="19" s="1"/>
  <c r="C4650" i="19" s="1"/>
  <c r="C4657" i="19" s="1"/>
  <c r="C4664" i="19" s="1"/>
  <c r="C4671" i="19" s="1"/>
  <c r="C4678" i="19" s="1"/>
  <c r="C4685" i="19" s="1"/>
  <c r="C4692" i="19" s="1"/>
  <c r="C4699" i="19" s="1"/>
  <c r="C4706" i="19" s="1"/>
  <c r="C4713" i="19" s="1"/>
  <c r="C4720" i="19" s="1"/>
  <c r="C4727" i="19" s="1"/>
  <c r="C4734" i="19" s="1"/>
  <c r="C4741" i="19" s="1"/>
  <c r="C4748" i="19" s="1"/>
  <c r="C4755" i="19" s="1"/>
  <c r="C4762" i="19" s="1"/>
  <c r="C4769" i="19" s="1"/>
  <c r="C4776" i="19" s="1"/>
  <c r="C4783" i="19" s="1"/>
  <c r="C4790" i="19" s="1"/>
  <c r="C4797" i="19" s="1"/>
  <c r="C4804" i="19" s="1"/>
  <c r="C4811" i="19" s="1"/>
  <c r="C4818" i="19" s="1"/>
  <c r="C4825" i="19" s="1"/>
  <c r="C4832" i="19" s="1"/>
  <c r="C4839" i="19" s="1"/>
  <c r="C4846" i="19" s="1"/>
  <c r="C4853" i="19" s="1"/>
  <c r="C4860" i="19" s="1"/>
  <c r="C4867" i="19" s="1"/>
  <c r="C4874" i="19" s="1"/>
  <c r="C4881" i="19" s="1"/>
  <c r="C4888" i="19" s="1"/>
  <c r="C4895" i="19" s="1"/>
  <c r="C4902" i="19" s="1"/>
  <c r="C4909" i="19" s="1"/>
  <c r="C4916" i="19" s="1"/>
  <c r="C4923" i="19" s="1"/>
  <c r="C4930" i="19" s="1"/>
  <c r="C4937" i="19" s="1"/>
  <c r="C4944" i="19" s="1"/>
  <c r="C4951" i="19" s="1"/>
  <c r="C4958" i="19" s="1"/>
  <c r="C4965" i="19" s="1"/>
  <c r="C4972" i="19" s="1"/>
  <c r="C4979" i="19" s="1"/>
  <c r="C4986" i="19" s="1"/>
  <c r="C4993" i="19" s="1"/>
  <c r="C5000" i="19" s="1"/>
  <c r="C5007" i="19" s="1"/>
  <c r="C5014" i="19" s="1"/>
  <c r="C5021" i="19" s="1"/>
  <c r="C5028" i="19" s="1"/>
  <c r="C5035" i="19" s="1"/>
  <c r="C5042" i="19" s="1"/>
  <c r="C5049" i="19" s="1"/>
  <c r="C5056" i="19" s="1"/>
  <c r="C5063" i="19" s="1"/>
  <c r="C5070" i="19" s="1"/>
  <c r="C5077" i="19" s="1"/>
  <c r="C5084" i="19" s="1"/>
  <c r="C5091" i="19" s="1"/>
  <c r="C5098" i="19" s="1"/>
  <c r="C5105" i="19" s="1"/>
  <c r="C5112" i="19" s="1"/>
  <c r="C5119" i="19" s="1"/>
  <c r="C5126" i="19" s="1"/>
  <c r="C5133" i="19" s="1"/>
  <c r="C5140" i="19" s="1"/>
  <c r="C5147" i="19" s="1"/>
  <c r="C5154" i="19" s="1"/>
  <c r="C5161" i="19" s="1"/>
  <c r="C5168" i="19" s="1"/>
  <c r="C5175" i="19" s="1"/>
  <c r="C5182" i="19" s="1"/>
  <c r="C5189" i="19" s="1"/>
  <c r="C5196" i="19" s="1"/>
  <c r="C5203" i="19" s="1"/>
  <c r="C5210" i="19" s="1"/>
  <c r="C5217" i="19" s="1"/>
  <c r="C5224" i="19" s="1"/>
  <c r="C5231" i="19" s="1"/>
  <c r="C5238" i="19" s="1"/>
  <c r="C5245" i="19" s="1"/>
  <c r="C5252" i="19" s="1"/>
  <c r="C5259" i="19" s="1"/>
  <c r="C5266" i="19" s="1"/>
  <c r="C5273" i="19" s="1"/>
  <c r="C5280" i="19" s="1"/>
  <c r="C5287" i="19" s="1"/>
  <c r="C5294" i="19" s="1"/>
  <c r="C5301" i="19" s="1"/>
  <c r="C5308" i="19" s="1"/>
  <c r="C5315" i="19" s="1"/>
  <c r="C5322" i="19" s="1"/>
  <c r="C5329" i="19" s="1"/>
  <c r="C5336" i="19" s="1"/>
  <c r="C5343" i="19" s="1"/>
  <c r="C5350" i="19" s="1"/>
  <c r="C5357" i="19" s="1"/>
  <c r="C5364" i="19" s="1"/>
  <c r="C5371" i="19" s="1"/>
  <c r="C5378" i="19" s="1"/>
  <c r="C5385" i="19" s="1"/>
  <c r="C5392" i="19" s="1"/>
  <c r="C5399" i="19" s="1"/>
  <c r="C5406" i="19" s="1"/>
  <c r="C5413" i="19" s="1"/>
  <c r="C5420" i="19" s="1"/>
  <c r="C5427" i="19" s="1"/>
  <c r="C5434" i="19" s="1"/>
  <c r="C5441" i="19" s="1"/>
  <c r="C5448" i="19" s="1"/>
  <c r="C5455" i="19" s="1"/>
  <c r="C5462" i="19" s="1"/>
  <c r="C5469" i="19" s="1"/>
  <c r="C5476" i="19" s="1"/>
  <c r="C5483" i="19" s="1"/>
  <c r="C5490" i="19" s="1"/>
  <c r="C5497" i="19" s="1"/>
  <c r="C5504" i="19" s="1"/>
  <c r="C5511" i="19" s="1"/>
  <c r="C5518" i="19" s="1"/>
  <c r="C5525" i="19" s="1"/>
  <c r="C5532" i="19" s="1"/>
  <c r="C5539" i="19" s="1"/>
  <c r="C5546" i="19" s="1"/>
  <c r="C5553" i="19" s="1"/>
  <c r="C5560" i="19" s="1"/>
  <c r="C5567" i="19" s="1"/>
  <c r="C5574" i="19" s="1"/>
  <c r="C5581" i="19" s="1"/>
  <c r="C5588" i="19" s="1"/>
  <c r="C5595" i="19" s="1"/>
  <c r="C5602" i="19" s="1"/>
  <c r="C5609" i="19" s="1"/>
  <c r="C5616" i="19" s="1"/>
  <c r="C5623" i="19" s="1"/>
  <c r="C5630" i="19" s="1"/>
  <c r="C5637" i="19" s="1"/>
  <c r="C5644" i="19" s="1"/>
  <c r="C5651" i="19" s="1"/>
  <c r="C5658" i="19" s="1"/>
  <c r="C5665" i="19" s="1"/>
  <c r="C5672" i="19" s="1"/>
  <c r="C5679" i="19" s="1"/>
  <c r="C5686" i="19" s="1"/>
  <c r="C5693" i="19" s="1"/>
  <c r="C5700" i="19" s="1"/>
  <c r="C5707" i="19" s="1"/>
  <c r="C5714" i="19" s="1"/>
  <c r="C5721" i="19" s="1"/>
  <c r="C5728" i="19" s="1"/>
  <c r="C5735" i="19" s="1"/>
  <c r="C5742" i="19" s="1"/>
  <c r="C5749" i="19" s="1"/>
  <c r="C5756" i="19" s="1"/>
  <c r="C5763" i="19" s="1"/>
  <c r="C5770" i="19" s="1"/>
  <c r="C5777" i="19" s="1"/>
  <c r="C5784" i="19" s="1"/>
  <c r="C5791" i="19" s="1"/>
  <c r="C5798" i="19" s="1"/>
  <c r="C5805" i="19" s="1"/>
  <c r="C5812" i="19" s="1"/>
  <c r="C5819" i="19" s="1"/>
  <c r="C5826" i="19" s="1"/>
  <c r="C5833" i="19" s="1"/>
  <c r="C5840" i="19" s="1"/>
  <c r="C5847" i="19" s="1"/>
  <c r="C5854" i="19" s="1"/>
  <c r="C5861" i="19" s="1"/>
  <c r="C5868" i="19" s="1"/>
  <c r="C5875" i="19" s="1"/>
  <c r="C5882" i="19" s="1"/>
  <c r="C5889" i="19" s="1"/>
  <c r="C5896" i="19" s="1"/>
  <c r="C5903" i="19" s="1"/>
  <c r="C5910" i="19" s="1"/>
  <c r="C5917" i="19" s="1"/>
  <c r="C5924" i="19" s="1"/>
  <c r="C5931" i="19" s="1"/>
  <c r="C5938" i="19" s="1"/>
  <c r="C5945" i="19" s="1"/>
  <c r="C5952" i="19" s="1"/>
  <c r="C5959" i="19" s="1"/>
  <c r="C5966" i="19" s="1"/>
  <c r="C5973" i="19" s="1"/>
  <c r="C5980" i="19" s="1"/>
  <c r="C5987" i="19" s="1"/>
  <c r="C5994" i="19" s="1"/>
  <c r="C6001" i="19" s="1"/>
  <c r="C6008" i="19" s="1"/>
  <c r="C6015" i="19" s="1"/>
  <c r="C6022" i="19" s="1"/>
  <c r="C6029" i="19" s="1"/>
  <c r="C6036" i="19" s="1"/>
  <c r="C6043" i="19" s="1"/>
  <c r="C6050" i="19" s="1"/>
  <c r="C6057" i="19" s="1"/>
  <c r="C6064" i="19" s="1"/>
  <c r="C6071" i="19" s="1"/>
  <c r="C6078" i="19" s="1"/>
  <c r="C6085" i="19" s="1"/>
  <c r="C6092" i="19" s="1"/>
  <c r="C6099" i="19" s="1"/>
  <c r="C6106" i="19" s="1"/>
  <c r="C6113" i="19" s="1"/>
  <c r="C6120" i="19" s="1"/>
  <c r="C6127" i="19" s="1"/>
  <c r="C6134" i="19" s="1"/>
  <c r="C6141" i="19" s="1"/>
  <c r="C6148" i="19" s="1"/>
  <c r="C6155" i="19" s="1"/>
  <c r="C6162" i="19" s="1"/>
  <c r="C6169" i="19" s="1"/>
  <c r="C6176" i="19" s="1"/>
  <c r="C6183" i="19" s="1"/>
  <c r="C6190" i="19" s="1"/>
  <c r="C6197" i="19" s="1"/>
  <c r="C6204" i="19" s="1"/>
  <c r="C6211" i="19" s="1"/>
  <c r="C6218" i="19" s="1"/>
  <c r="C6225" i="19" s="1"/>
  <c r="C6232" i="19" s="1"/>
  <c r="C6239" i="19" s="1"/>
  <c r="C6246" i="19" s="1"/>
  <c r="C6253" i="19" s="1"/>
  <c r="C6260" i="19" s="1"/>
  <c r="C6267" i="19" s="1"/>
  <c r="C6274" i="19" s="1"/>
  <c r="C6281" i="19" s="1"/>
  <c r="C6288" i="19" s="1"/>
  <c r="C6295" i="19" s="1"/>
  <c r="C6302" i="19" s="1"/>
  <c r="C6309" i="19" s="1"/>
  <c r="C6316" i="19" s="1"/>
  <c r="C6323" i="19" s="1"/>
  <c r="C6330" i="19" s="1"/>
  <c r="C6337" i="19" s="1"/>
  <c r="C6344" i="19" s="1"/>
  <c r="C6351" i="19" s="1"/>
  <c r="C6358" i="19" s="1"/>
  <c r="C6365" i="19" s="1"/>
  <c r="C6372" i="19" s="1"/>
  <c r="C6379" i="19" s="1"/>
  <c r="C6386" i="19" s="1"/>
  <c r="C6393" i="19" s="1"/>
  <c r="C6400" i="19" s="1"/>
  <c r="C6407" i="19" s="1"/>
  <c r="C6414" i="19" s="1"/>
  <c r="C6421" i="19" s="1"/>
  <c r="C6428" i="19" s="1"/>
  <c r="C6435" i="19" s="1"/>
  <c r="C6442" i="19" s="1"/>
  <c r="C6449" i="19" s="1"/>
  <c r="C6456" i="19" s="1"/>
  <c r="C6463" i="19" s="1"/>
  <c r="C6470" i="19" s="1"/>
  <c r="C6477" i="19" s="1"/>
  <c r="C6484" i="19" s="1"/>
  <c r="C6491" i="19" s="1"/>
  <c r="C6498" i="19" s="1"/>
  <c r="C6505" i="19" s="1"/>
  <c r="C6512" i="19" s="1"/>
  <c r="C6519" i="19" s="1"/>
  <c r="C6526" i="19" s="1"/>
  <c r="C6533" i="19" s="1"/>
  <c r="C6540" i="19" s="1"/>
  <c r="C6547" i="19" s="1"/>
  <c r="C6554" i="19" s="1"/>
  <c r="C6561" i="19" s="1"/>
  <c r="C6568" i="19" s="1"/>
  <c r="C6575" i="19" s="1"/>
  <c r="C6582" i="19" s="1"/>
  <c r="C6589" i="19" s="1"/>
  <c r="C6596" i="19" s="1"/>
  <c r="C6603" i="19" s="1"/>
  <c r="C6610" i="19" s="1"/>
  <c r="C6617" i="19" s="1"/>
  <c r="C6624" i="19" s="1"/>
  <c r="C6631" i="19" s="1"/>
  <c r="C6638" i="19" s="1"/>
  <c r="C6645" i="19" s="1"/>
  <c r="C6652" i="19" s="1"/>
  <c r="C6659" i="19" s="1"/>
  <c r="C6666" i="19" s="1"/>
  <c r="C6673" i="19" s="1"/>
  <c r="C6680" i="19" s="1"/>
  <c r="C6687" i="19" s="1"/>
  <c r="C6694" i="19" s="1"/>
  <c r="C6701" i="19" s="1"/>
  <c r="C6708" i="19" s="1"/>
  <c r="C6715" i="19" s="1"/>
  <c r="C6722" i="19" s="1"/>
  <c r="C6729" i="19" s="1"/>
  <c r="C6736" i="19" s="1"/>
  <c r="C6743" i="19" s="1"/>
  <c r="C6750" i="19" s="1"/>
  <c r="C6757" i="19" s="1"/>
  <c r="C6764" i="19" s="1"/>
  <c r="C6771" i="19" s="1"/>
  <c r="C6778" i="19" s="1"/>
  <c r="C6785" i="19" s="1"/>
  <c r="C6792" i="19" s="1"/>
  <c r="C6799" i="19" s="1"/>
  <c r="C6806" i="19" s="1"/>
  <c r="C6813" i="19" s="1"/>
  <c r="C6820" i="19" s="1"/>
  <c r="C6827" i="19" s="1"/>
  <c r="C6834" i="19" s="1"/>
  <c r="C6841" i="19" s="1"/>
  <c r="C6848" i="19" s="1"/>
  <c r="C6855" i="19" s="1"/>
  <c r="C6862" i="19" s="1"/>
  <c r="C6869" i="19" s="1"/>
  <c r="C6876" i="19" s="1"/>
  <c r="C6883" i="19" s="1"/>
  <c r="C6890" i="19" s="1"/>
  <c r="C6897" i="19" s="1"/>
  <c r="C6904" i="19" s="1"/>
  <c r="C6911" i="19" s="1"/>
  <c r="C6918" i="19" s="1"/>
  <c r="C6925" i="19" s="1"/>
  <c r="C6932" i="19" s="1"/>
  <c r="C6939" i="19" s="1"/>
  <c r="C6946" i="19" s="1"/>
  <c r="C6953" i="19" s="1"/>
  <c r="C6960" i="19" s="1"/>
  <c r="C6967" i="19" s="1"/>
  <c r="C6974" i="19" s="1"/>
  <c r="C6981" i="19" s="1"/>
  <c r="C6988" i="19" s="1"/>
  <c r="C6995" i="19" s="1"/>
  <c r="X2" i="7"/>
  <c r="W2" i="7"/>
  <c r="V2" i="7"/>
  <c r="Y3" i="7"/>
  <c r="B3" i="27"/>
  <c r="B4" i="27"/>
  <c r="A5" i="27"/>
  <c r="B5" i="27" s="1"/>
  <c r="X56" i="5"/>
  <c r="X51" i="5"/>
  <c r="X66" i="5"/>
  <c r="X42" i="5"/>
  <c r="X58" i="5"/>
  <c r="G189" i="28"/>
  <c r="C188" i="28"/>
  <c r="C3" i="19"/>
  <c r="N45" i="9"/>
  <c r="AE3" i="9"/>
  <c r="AF4" i="9"/>
  <c r="F185" i="28"/>
  <c r="AF3" i="9"/>
  <c r="L183" i="28"/>
  <c r="L134" i="28"/>
  <c r="X48" i="5"/>
  <c r="L180" i="28"/>
  <c r="X53" i="5"/>
  <c r="L62" i="28"/>
  <c r="L82" i="28"/>
  <c r="L21" i="28"/>
  <c r="L171" i="28"/>
  <c r="L95" i="28"/>
  <c r="L81" i="28"/>
  <c r="L52" i="28"/>
  <c r="X14" i="5"/>
  <c r="AB1" i="7"/>
  <c r="AB3" i="7" s="1"/>
  <c r="R2" i="7"/>
  <c r="X49" i="5"/>
  <c r="S21" i="7"/>
  <c r="X73" i="5"/>
  <c r="L74" i="28"/>
  <c r="L45" i="28"/>
  <c r="L15" i="28"/>
  <c r="L77" i="28"/>
  <c r="L72" i="28"/>
  <c r="X12" i="5"/>
  <c r="L101" i="28"/>
  <c r="X5" i="5"/>
  <c r="X80" i="5"/>
  <c r="L158" i="28"/>
  <c r="L142" i="28"/>
  <c r="X35" i="5"/>
  <c r="X46" i="5"/>
  <c r="M2" i="7"/>
  <c r="X36" i="5"/>
  <c r="X28" i="5"/>
  <c r="L37" i="28"/>
  <c r="X34" i="5"/>
  <c r="X41" i="5"/>
  <c r="L13" i="28"/>
  <c r="X29" i="5"/>
  <c r="L43" i="28"/>
  <c r="X52" i="5"/>
  <c r="X30" i="5"/>
  <c r="L182" i="28"/>
  <c r="X57" i="5"/>
  <c r="X4" i="5"/>
  <c r="X3" i="5"/>
  <c r="L56" i="28"/>
  <c r="L55" i="28"/>
  <c r="L91" i="28"/>
  <c r="L66" i="28"/>
  <c r="L38" i="28"/>
  <c r="AC1" i="7"/>
  <c r="AC3" i="7" s="1"/>
  <c r="R18" i="7"/>
  <c r="L179" i="28"/>
  <c r="X17" i="5"/>
  <c r="X81" i="5"/>
  <c r="X2" i="5"/>
  <c r="X11" i="5"/>
  <c r="X44" i="5"/>
  <c r="X76" i="5"/>
  <c r="X78" i="5"/>
  <c r="L181" i="28"/>
  <c r="L31" i="28"/>
  <c r="L11" i="28"/>
  <c r="L108" i="28"/>
  <c r="L36" i="28"/>
  <c r="L131" i="28"/>
  <c r="X75" i="5"/>
  <c r="L164" i="28"/>
  <c r="X33" i="5"/>
  <c r="X74" i="5"/>
  <c r="L46" i="28"/>
  <c r="X50" i="5"/>
  <c r="X70" i="5"/>
  <c r="X19" i="5"/>
  <c r="X31" i="5"/>
  <c r="X7" i="5"/>
  <c r="X27" i="5"/>
  <c r="S14" i="7"/>
  <c r="L30" i="7"/>
  <c r="L3" i="28"/>
  <c r="L29" i="28"/>
  <c r="L41" i="28"/>
  <c r="L28" i="28"/>
  <c r="L88" i="28"/>
  <c r="L40" i="28"/>
  <c r="L53" i="28"/>
  <c r="X45" i="5"/>
  <c r="X38" i="5"/>
  <c r="X55" i="5"/>
  <c r="X60" i="5"/>
  <c r="X25" i="5"/>
  <c r="X37" i="5"/>
  <c r="X26" i="5"/>
  <c r="X72" i="5"/>
  <c r="X9" i="5"/>
  <c r="X18" i="5"/>
  <c r="X23" i="5"/>
  <c r="X8" i="5"/>
  <c r="X32" i="5"/>
  <c r="L80" i="28"/>
  <c r="L178" i="28"/>
  <c r="X16" i="5"/>
  <c r="L57" i="28"/>
  <c r="L172" i="28"/>
  <c r="M31" i="7"/>
  <c r="M29" i="7"/>
  <c r="M3" i="7"/>
  <c r="S17" i="7"/>
  <c r="S3" i="7"/>
  <c r="M13" i="7"/>
  <c r="M23" i="7"/>
  <c r="S11" i="7"/>
  <c r="S23" i="7"/>
  <c r="M27" i="7"/>
  <c r="S15" i="7"/>
  <c r="S8" i="7"/>
  <c r="S4" i="7"/>
  <c r="S24" i="7"/>
  <c r="L18" i="7"/>
  <c r="R10" i="7"/>
  <c r="S20" i="7"/>
  <c r="M24" i="7"/>
  <c r="M8" i="7"/>
  <c r="L26" i="7"/>
  <c r="M20" i="7"/>
  <c r="R28" i="7"/>
  <c r="M28" i="7"/>
  <c r="M4" i="7"/>
  <c r="R20" i="7"/>
  <c r="R16" i="7"/>
  <c r="S10" i="7"/>
  <c r="S6" i="7"/>
  <c r="S26" i="7"/>
  <c r="R6" i="7"/>
  <c r="S22" i="7"/>
  <c r="M18" i="7"/>
  <c r="R32" i="7"/>
  <c r="S30" i="7"/>
  <c r="R8" i="7"/>
  <c r="AE1" i="7"/>
  <c r="M12" i="7"/>
  <c r="M16" i="7"/>
  <c r="L12" i="7"/>
  <c r="L32" i="7"/>
  <c r="L4" i="7"/>
  <c r="S9" i="7"/>
  <c r="L20" i="7"/>
  <c r="M19" i="7"/>
  <c r="L2" i="28"/>
  <c r="L48" i="28"/>
  <c r="L145" i="28"/>
  <c r="S7" i="7"/>
  <c r="S19" i="7"/>
  <c r="M30" i="7"/>
  <c r="M9" i="7"/>
  <c r="R24" i="7"/>
  <c r="X10" i="5"/>
  <c r="X21" i="5"/>
  <c r="L20" i="28"/>
  <c r="M22" i="7"/>
  <c r="S33" i="7"/>
  <c r="L22" i="7"/>
  <c r="M26" i="7"/>
  <c r="L44" i="28"/>
  <c r="X39" i="5"/>
  <c r="X24" i="5"/>
  <c r="R22" i="7"/>
  <c r="L28" i="7"/>
  <c r="S29" i="7"/>
  <c r="R30" i="7"/>
  <c r="L10" i="28"/>
  <c r="M32" i="7"/>
  <c r="S13" i="7"/>
  <c r="S25" i="7"/>
  <c r="S18" i="7"/>
  <c r="X13" i="5"/>
  <c r="X43" i="5"/>
  <c r="L132" i="28"/>
  <c r="S5" i="7"/>
  <c r="S32" i="7"/>
  <c r="M7" i="7"/>
  <c r="M25" i="7"/>
  <c r="M33" i="7"/>
  <c r="M21" i="7"/>
  <c r="M5" i="7"/>
  <c r="S31" i="7"/>
  <c r="M17" i="7"/>
  <c r="S27" i="7"/>
  <c r="X47" i="5"/>
  <c r="X20" i="5"/>
  <c r="L140" i="28"/>
  <c r="M15" i="7"/>
  <c r="S16" i="7"/>
  <c r="M11" i="7"/>
  <c r="L73" i="28"/>
  <c r="X40" i="5"/>
  <c r="X15" i="5"/>
  <c r="X6" i="5"/>
  <c r="X22" i="5"/>
  <c r="L68" i="28"/>
  <c r="L50" i="28"/>
  <c r="L84" i="28"/>
  <c r="L10" i="7"/>
  <c r="L16" i="7"/>
  <c r="R12" i="7"/>
  <c r="M6" i="7"/>
  <c r="L8" i="7"/>
  <c r="L2" i="7"/>
  <c r="M14" i="7"/>
  <c r="R4" i="7"/>
  <c r="M10" i="7"/>
  <c r="S2" i="7"/>
  <c r="L14" i="7"/>
  <c r="R14" i="7"/>
  <c r="S28" i="7"/>
  <c r="L6" i="7"/>
  <c r="R26" i="7"/>
  <c r="L24" i="7"/>
  <c r="S12" i="7"/>
  <c r="AE4" i="9"/>
  <c r="Q76" i="31" l="1"/>
  <c r="D79" i="31"/>
  <c r="C78" i="31"/>
  <c r="AP53" i="31"/>
  <c r="D76" i="31"/>
  <c r="Q79" i="31"/>
  <c r="S78" i="31"/>
  <c r="AQ74" i="31"/>
  <c r="E38" i="31"/>
  <c r="D81" i="31"/>
  <c r="R34" i="31"/>
  <c r="AT71" i="31"/>
  <c r="AB70" i="31"/>
  <c r="AC22" i="31"/>
  <c r="AC81" i="31"/>
  <c r="F21" i="31"/>
  <c r="T26" i="31"/>
  <c r="C72" i="31"/>
  <c r="T72" i="31"/>
  <c r="R70" i="31"/>
  <c r="G46" i="31"/>
  <c r="O81" i="31"/>
  <c r="C77" i="31"/>
  <c r="AD35" i="31"/>
  <c r="AS71" i="31"/>
  <c r="AQ79" i="31"/>
  <c r="AR79" i="31"/>
  <c r="AU59" i="31"/>
  <c r="V70" i="31"/>
  <c r="E29" i="31"/>
  <c r="D70" i="31"/>
  <c r="U70" i="31"/>
  <c r="S71" i="31"/>
  <c r="R71" i="31"/>
  <c r="AG11" i="31"/>
  <c r="C73" i="31"/>
  <c r="AC35" i="31"/>
  <c r="AF19" i="31"/>
  <c r="AA70" i="31"/>
  <c r="AS72" i="31"/>
  <c r="AB81" i="31"/>
  <c r="C70" i="31"/>
  <c r="R73" i="31"/>
  <c r="Q73" i="31"/>
  <c r="AE9" i="31"/>
  <c r="Q26" i="31"/>
  <c r="AQ51" i="31"/>
  <c r="S70" i="31"/>
  <c r="P65" i="31"/>
  <c r="AQ76" i="31"/>
  <c r="AD22" i="31"/>
  <c r="AU77" i="31"/>
  <c r="AR73" i="31"/>
  <c r="AQ72" i="31"/>
  <c r="Q34" i="31"/>
  <c r="R77" i="31"/>
  <c r="S15" i="31"/>
  <c r="Q70" i="31"/>
  <c r="Q78" i="31"/>
  <c r="T43" i="31"/>
  <c r="P79" i="31"/>
  <c r="AC19" i="31"/>
  <c r="AB71" i="31"/>
  <c r="AA28" i="31"/>
  <c r="AS77" i="31"/>
  <c r="AA74" i="31"/>
  <c r="AC40" i="31"/>
  <c r="T34" i="31"/>
  <c r="C81" i="31"/>
  <c r="D77" i="31"/>
  <c r="AU62" i="31"/>
  <c r="Q77" i="31"/>
  <c r="G21" i="31"/>
  <c r="D26" i="31"/>
  <c r="S72" i="31"/>
  <c r="AR61" i="31"/>
  <c r="AP76" i="31"/>
  <c r="AT21" i="31"/>
  <c r="AS76" i="31"/>
  <c r="V30" i="31"/>
  <c r="R26" i="31"/>
  <c r="R72" i="31"/>
  <c r="P70" i="31"/>
  <c r="AT75" i="31"/>
  <c r="AR81" i="31"/>
  <c r="AA79" i="31"/>
  <c r="AD11" i="31"/>
  <c r="P53" i="31"/>
  <c r="T70" i="31"/>
  <c r="F29" i="31"/>
  <c r="U72" i="31"/>
  <c r="U30" i="31"/>
  <c r="Q72" i="31"/>
  <c r="S26" i="31"/>
  <c r="F26" i="31"/>
  <c r="U29" i="31"/>
  <c r="V29" i="31"/>
  <c r="E70" i="31"/>
  <c r="T29" i="31"/>
  <c r="AA24" i="31"/>
  <c r="D68" i="31"/>
  <c r="D78" i="31"/>
  <c r="AD17" i="31"/>
  <c r="AR22" i="31"/>
  <c r="AB74" i="31"/>
  <c r="AT33" i="31"/>
  <c r="AT81" i="31"/>
  <c r="AS81" i="31"/>
  <c r="O72" i="31"/>
  <c r="R43" i="31"/>
  <c r="C79" i="31"/>
  <c r="O78" i="31"/>
  <c r="R68" i="31"/>
  <c r="R78" i="31"/>
  <c r="S43" i="31"/>
  <c r="R76" i="31"/>
  <c r="U43" i="31"/>
  <c r="C76" i="31"/>
  <c r="P78" i="31"/>
  <c r="AC32" i="31"/>
  <c r="P72" i="31"/>
  <c r="E26" i="31"/>
  <c r="T77" i="31"/>
  <c r="Q81" i="31"/>
  <c r="S34" i="31"/>
  <c r="P81" i="31"/>
  <c r="S77" i="31"/>
  <c r="P77" i="31"/>
  <c r="T15" i="31"/>
  <c r="AB32" i="31"/>
  <c r="AQ77" i="31"/>
  <c r="AT40" i="31"/>
  <c r="AG19" i="31"/>
  <c r="AQ73" i="31"/>
  <c r="AA81" i="31"/>
  <c r="AR26" i="31"/>
  <c r="AB79" i="31"/>
  <c r="AA78" i="31"/>
  <c r="AT77" i="31"/>
  <c r="AD19" i="31"/>
  <c r="AQ70" i="31"/>
  <c r="AA72" i="31"/>
  <c r="AU76" i="31"/>
  <c r="AQ33" i="31"/>
  <c r="AR76" i="31"/>
  <c r="AR74" i="31"/>
  <c r="AR29" i="31"/>
  <c r="AP78" i="31"/>
  <c r="AS19" i="31"/>
  <c r="AT48" i="31"/>
  <c r="AT53" i="31"/>
  <c r="AC45" i="31"/>
  <c r="AB48" i="31"/>
  <c r="AC52" i="31"/>
  <c r="AS59" i="31"/>
  <c r="AC59" i="31"/>
  <c r="T60" i="31"/>
  <c r="F42" i="31"/>
  <c r="AH11" i="31"/>
  <c r="AT59" i="31"/>
  <c r="AP66" i="31"/>
  <c r="AD53" i="31"/>
  <c r="AP52" i="31"/>
  <c r="AA51" i="31"/>
  <c r="AP51" i="31"/>
  <c r="AS60" i="31"/>
  <c r="AG43" i="31"/>
  <c r="AA71" i="31"/>
  <c r="AQ31" i="31"/>
  <c r="AS51" i="31"/>
  <c r="AR51" i="31"/>
  <c r="R60" i="31"/>
  <c r="V20" i="31"/>
  <c r="AR30" i="31"/>
  <c r="AD52" i="31"/>
  <c r="AQ65" i="31"/>
  <c r="AC53" i="31"/>
  <c r="D51" i="31"/>
  <c r="F45" i="31"/>
  <c r="E51" i="31"/>
  <c r="V57" i="31"/>
  <c r="R59" i="31"/>
  <c r="T25" i="31"/>
  <c r="S59" i="31"/>
  <c r="E45" i="31"/>
  <c r="U57" i="31"/>
  <c r="AC56" i="31"/>
  <c r="AH4" i="31"/>
  <c r="E42" i="31"/>
  <c r="AB51" i="31"/>
  <c r="AT67" i="31"/>
  <c r="D71" i="31"/>
  <c r="AS53" i="31"/>
  <c r="AB44" i="31"/>
  <c r="F46" i="31"/>
  <c r="R67" i="31"/>
  <c r="F48" i="31"/>
  <c r="Q68" i="31"/>
  <c r="P66" i="31"/>
  <c r="P69" i="31"/>
  <c r="O68" i="31"/>
  <c r="O66" i="31"/>
  <c r="T30" i="31"/>
  <c r="D49" i="31"/>
  <c r="C69" i="31"/>
  <c r="E48" i="31"/>
  <c r="P68" i="31"/>
  <c r="C66" i="31"/>
  <c r="O69" i="31"/>
  <c r="R66" i="31"/>
  <c r="AQ48" i="31"/>
  <c r="AR71" i="31"/>
  <c r="AB52" i="31"/>
  <c r="AF11" i="31"/>
  <c r="AP74" i="31"/>
  <c r="AU66" i="31"/>
  <c r="AB53" i="31"/>
  <c r="AS67" i="31"/>
  <c r="AS30" i="31"/>
  <c r="AE43" i="31"/>
  <c r="D69" i="31"/>
  <c r="E52" i="31"/>
  <c r="C68" i="31"/>
  <c r="Q66" i="31"/>
  <c r="Q51" i="31"/>
  <c r="C8" i="31"/>
  <c r="C51" i="31"/>
  <c r="C45" i="31"/>
  <c r="S21" i="31"/>
  <c r="AQ16" i="31"/>
  <c r="Q69" i="31"/>
  <c r="D66" i="31"/>
  <c r="S68" i="31"/>
  <c r="AT45" i="31"/>
  <c r="AB57" i="31"/>
  <c r="AD20" i="31"/>
  <c r="C71" i="31"/>
  <c r="T22" i="31"/>
  <c r="E49" i="31"/>
  <c r="S51" i="31"/>
  <c r="O70" i="31"/>
  <c r="G47" i="31"/>
  <c r="D45" i="31"/>
  <c r="S60" i="31"/>
  <c r="F51" i="31"/>
  <c r="F49" i="31"/>
  <c r="V55" i="31"/>
  <c r="G42" i="31"/>
  <c r="P51" i="31"/>
  <c r="U60" i="31"/>
  <c r="U20" i="31"/>
  <c r="D44" i="31"/>
  <c r="S45" i="31"/>
  <c r="F43" i="31"/>
  <c r="T51" i="31"/>
  <c r="E57" i="31"/>
  <c r="U51" i="31"/>
  <c r="V51" i="31"/>
  <c r="P52" i="31"/>
  <c r="AD43" i="31"/>
  <c r="AB69" i="31"/>
  <c r="AQ53" i="31"/>
  <c r="Q71" i="31"/>
  <c r="T67" i="31"/>
  <c r="P71" i="31"/>
  <c r="S22" i="31"/>
  <c r="U17" i="31"/>
  <c r="S67" i="31"/>
  <c r="R31" i="31"/>
  <c r="AQ69" i="31"/>
  <c r="AQ71" i="31"/>
  <c r="AS18" i="31"/>
  <c r="AA69" i="31"/>
  <c r="AT65" i="31"/>
  <c r="AU48" i="31"/>
  <c r="AQ61" i="31"/>
  <c r="AT32" i="31"/>
  <c r="AT35" i="31"/>
  <c r="AU45" i="31"/>
  <c r="AF14" i="31"/>
  <c r="AB46" i="31"/>
  <c r="AP68" i="31"/>
  <c r="AR9" i="31"/>
  <c r="AS23" i="31"/>
  <c r="E10" i="31"/>
  <c r="AS35" i="31"/>
  <c r="D31" i="31"/>
  <c r="D67" i="31"/>
  <c r="AU61" i="31"/>
  <c r="AB45" i="31"/>
  <c r="AP71" i="31"/>
  <c r="Q33" i="31"/>
  <c r="F31" i="31"/>
  <c r="T33" i="31"/>
  <c r="Q8" i="31"/>
  <c r="R8" i="31"/>
  <c r="R62" i="31"/>
  <c r="C31" i="31"/>
  <c r="Q63" i="31"/>
  <c r="F34" i="31"/>
  <c r="T48" i="31"/>
  <c r="P61" i="31"/>
  <c r="P64" i="31"/>
  <c r="AC15" i="31"/>
  <c r="AC11" i="31"/>
  <c r="AB47" i="31"/>
  <c r="AD28" i="31"/>
  <c r="AS32" i="31"/>
  <c r="AQ67" i="31"/>
  <c r="D35" i="31"/>
  <c r="G31" i="31"/>
  <c r="D33" i="31"/>
  <c r="O67" i="31"/>
  <c r="T31" i="31"/>
  <c r="AG10" i="31"/>
  <c r="C53" i="31"/>
  <c r="AE11" i="31"/>
  <c r="AS13" i="31"/>
  <c r="C33" i="31"/>
  <c r="T44" i="31"/>
  <c r="AT47" i="31"/>
  <c r="F53" i="31"/>
  <c r="P76" i="31"/>
  <c r="AQ37" i="31"/>
  <c r="D38" i="31"/>
  <c r="C64" i="31"/>
  <c r="R48" i="31"/>
  <c r="D52" i="31"/>
  <c r="T52" i="31"/>
  <c r="O55" i="31"/>
  <c r="O61" i="31"/>
  <c r="AS21" i="31"/>
  <c r="S52" i="31"/>
  <c r="R63" i="31"/>
  <c r="E16" i="31"/>
  <c r="AR48" i="31"/>
  <c r="T18" i="31"/>
  <c r="P63" i="31"/>
  <c r="S48" i="31"/>
  <c r="E34" i="31"/>
  <c r="Q48" i="31"/>
  <c r="U48" i="31"/>
  <c r="S38" i="31"/>
  <c r="R61" i="31"/>
  <c r="C61" i="31"/>
  <c r="O64" i="31"/>
  <c r="AC13" i="31"/>
  <c r="AB20" i="31"/>
  <c r="AQ9" i="31"/>
  <c r="AC42" i="31"/>
  <c r="AA67" i="31"/>
  <c r="AP63" i="31"/>
  <c r="AR37" i="31"/>
  <c r="AT54" i="31"/>
  <c r="AI11" i="31"/>
  <c r="AQ64" i="31"/>
  <c r="AR8" i="31"/>
  <c r="AS61" i="31"/>
  <c r="AC67" i="31"/>
  <c r="AT60" i="31"/>
  <c r="AA48" i="31"/>
  <c r="AR53" i="31"/>
  <c r="P45" i="31"/>
  <c r="R53" i="31"/>
  <c r="AP54" i="31"/>
  <c r="AD12" i="31"/>
  <c r="D63" i="31"/>
  <c r="F10" i="31"/>
  <c r="AQ35" i="31"/>
  <c r="AV49" i="31"/>
  <c r="AS37" i="31"/>
  <c r="AA52" i="31"/>
  <c r="E35" i="31"/>
  <c r="G8" i="31"/>
  <c r="P33" i="31"/>
  <c r="E33" i="31"/>
  <c r="P8" i="31"/>
  <c r="Q67" i="31"/>
  <c r="T62" i="31"/>
  <c r="AT23" i="31"/>
  <c r="AC54" i="31"/>
  <c r="U33" i="31"/>
  <c r="E31" i="31"/>
  <c r="S33" i="31"/>
  <c r="P67" i="31"/>
  <c r="S62" i="31"/>
  <c r="AB37" i="31"/>
  <c r="AQ8" i="31"/>
  <c r="AA64" i="31"/>
  <c r="AA45" i="31"/>
  <c r="Q19" i="31"/>
  <c r="AC28" i="31"/>
  <c r="AS16" i="31"/>
  <c r="AR33" i="31"/>
  <c r="AE28" i="31"/>
  <c r="P4" i="31"/>
  <c r="F32" i="31"/>
  <c r="R44" i="31"/>
  <c r="C55" i="31"/>
  <c r="S44" i="31"/>
  <c r="T55" i="31"/>
  <c r="T17" i="31"/>
  <c r="AR28" i="31"/>
  <c r="AR17" i="31"/>
  <c r="AS17" i="31"/>
  <c r="AR64" i="31"/>
  <c r="R33" i="31"/>
  <c r="P48" i="31"/>
  <c r="C67" i="31"/>
  <c r="AP65" i="31"/>
  <c r="AQ45" i="31"/>
  <c r="P13" i="31"/>
  <c r="G32" i="31"/>
  <c r="O76" i="31"/>
  <c r="S55" i="31"/>
  <c r="AR21" i="31"/>
  <c r="AS48" i="31"/>
  <c r="Q45" i="31"/>
  <c r="E53" i="31"/>
  <c r="T47" i="31"/>
  <c r="F35" i="31"/>
  <c r="F37" i="31"/>
  <c r="C54" i="31"/>
  <c r="R14" i="31"/>
  <c r="E32" i="31"/>
  <c r="U18" i="31"/>
  <c r="F17" i="31"/>
  <c r="Q55" i="31"/>
  <c r="S17" i="31"/>
  <c r="U55" i="31"/>
  <c r="O35" i="31"/>
  <c r="V18" i="31"/>
  <c r="R55" i="31"/>
  <c r="H9" i="31"/>
  <c r="U44" i="31"/>
  <c r="AD16" i="31"/>
  <c r="O45" i="31"/>
  <c r="D37" i="31"/>
  <c r="E37" i="31"/>
  <c r="E46" i="31"/>
  <c r="Q53" i="31"/>
  <c r="F30" i="31"/>
  <c r="V47" i="31"/>
  <c r="D64" i="31"/>
  <c r="D48" i="31"/>
  <c r="C63" i="31"/>
  <c r="Q61" i="31"/>
  <c r="C38" i="31"/>
  <c r="D16" i="31"/>
  <c r="AT42" i="31"/>
  <c r="AP72" i="31"/>
  <c r="BT72" i="31" s="1"/>
  <c r="AR77" i="31"/>
  <c r="AR31" i="31"/>
  <c r="O65" i="31"/>
  <c r="D53" i="31"/>
  <c r="Q54" i="31"/>
  <c r="D10" i="31"/>
  <c r="AS45" i="31"/>
  <c r="C16" i="31"/>
  <c r="G14" i="31"/>
  <c r="E17" i="31"/>
  <c r="P55" i="31"/>
  <c r="V44" i="31"/>
  <c r="G27" i="31"/>
  <c r="C48" i="31"/>
  <c r="S63" i="31"/>
  <c r="Q64" i="31"/>
  <c r="D61" i="31"/>
  <c r="U40" i="31"/>
  <c r="S53" i="31"/>
  <c r="R45" i="31"/>
  <c r="O77" i="31"/>
  <c r="R54" i="31"/>
  <c r="U47" i="31"/>
  <c r="S54" i="31"/>
  <c r="AB39" i="31"/>
  <c r="O52" i="31"/>
  <c r="AA44" i="31"/>
  <c r="AP45" i="31"/>
  <c r="AU54" i="31"/>
  <c r="AG28" i="31"/>
  <c r="AS9" i="31"/>
  <c r="AQ23" i="31"/>
  <c r="C35" i="31"/>
  <c r="AR14" i="31"/>
  <c r="V40" i="31"/>
  <c r="AQ42" i="31"/>
  <c r="D59" i="31"/>
  <c r="D42" i="31"/>
  <c r="AU25" i="31"/>
  <c r="C42" i="31"/>
  <c r="Q59" i="31"/>
  <c r="AT62" i="31"/>
  <c r="R35" i="31"/>
  <c r="E41" i="31"/>
  <c r="AS42" i="31"/>
  <c r="AQ29" i="31"/>
  <c r="R42" i="31"/>
  <c r="C59" i="31"/>
  <c r="U42" i="31"/>
  <c r="S42" i="31"/>
  <c r="O24" i="31"/>
  <c r="AS24" i="31"/>
  <c r="AQ59" i="31"/>
  <c r="AR19" i="31"/>
  <c r="AU24" i="31"/>
  <c r="AS39" i="31"/>
  <c r="Q25" i="31"/>
  <c r="AC41" i="31"/>
  <c r="P35" i="31"/>
  <c r="T35" i="31"/>
  <c r="AP43" i="31"/>
  <c r="R25" i="31"/>
  <c r="S25" i="31"/>
  <c r="AQ24" i="31"/>
  <c r="AD25" i="31"/>
  <c r="T23" i="31"/>
  <c r="Q35" i="31"/>
  <c r="T42" i="31"/>
  <c r="P59" i="31"/>
  <c r="F24" i="31"/>
  <c r="AB60" i="31"/>
  <c r="AB59" i="31"/>
  <c r="AC25" i="31"/>
  <c r="AS56" i="31"/>
  <c r="AR59" i="31"/>
  <c r="AT24" i="31"/>
  <c r="AQ19" i="31"/>
  <c r="AB42" i="31"/>
  <c r="AB14" i="31"/>
  <c r="AA42" i="31"/>
  <c r="AS40" i="31"/>
  <c r="S35" i="31"/>
  <c r="U23" i="31"/>
  <c r="AB19" i="31"/>
  <c r="AR40" i="31"/>
  <c r="AB25" i="31"/>
  <c r="AR57" i="31"/>
  <c r="AP21" i="31"/>
  <c r="AE13" i="31"/>
  <c r="AP57" i="31"/>
  <c r="AC6" i="31"/>
  <c r="AB30" i="31"/>
  <c r="AD15" i="31"/>
  <c r="AB62" i="31"/>
  <c r="AQ62" i="31"/>
  <c r="AC16" i="31"/>
  <c r="AD5" i="31"/>
  <c r="AS50" i="31"/>
  <c r="AA29" i="31"/>
  <c r="AS46" i="31"/>
  <c r="AP24" i="31"/>
  <c r="AA17" i="31"/>
  <c r="AA35" i="31"/>
  <c r="AR13" i="31"/>
  <c r="AD4" i="31"/>
  <c r="AA5" i="31"/>
  <c r="AQ28" i="31"/>
  <c r="AS28" i="31"/>
  <c r="AB13" i="31"/>
  <c r="AP18" i="31"/>
  <c r="AC4" i="31"/>
  <c r="AE4" i="31"/>
  <c r="AB10" i="31"/>
  <c r="H13" i="31"/>
  <c r="S14" i="31"/>
  <c r="AA31" i="31"/>
  <c r="AS52" i="31"/>
  <c r="AE5" i="31"/>
  <c r="AD49" i="31"/>
  <c r="AA62" i="31"/>
  <c r="AA9" i="31"/>
  <c r="AU57" i="31"/>
  <c r="AS15" i="31"/>
  <c r="T14" i="31"/>
  <c r="AT49" i="31"/>
  <c r="AR11" i="31"/>
  <c r="AE12" i="31"/>
  <c r="AB40" i="31"/>
  <c r="AG15" i="31"/>
  <c r="AR47" i="31"/>
  <c r="AP60" i="31"/>
  <c r="AA40" i="31"/>
  <c r="AF15" i="31"/>
  <c r="AR23" i="31"/>
  <c r="AC23" i="31"/>
  <c r="P7" i="31"/>
  <c r="R52" i="31"/>
  <c r="C11" i="31"/>
  <c r="Q7" i="31"/>
  <c r="S31" i="31"/>
  <c r="C27" i="31"/>
  <c r="H7" i="31"/>
  <c r="C18" i="31"/>
  <c r="C39" i="31"/>
  <c r="Q52" i="31"/>
  <c r="AP31" i="31"/>
  <c r="AR52" i="31"/>
  <c r="C44" i="31"/>
  <c r="AR44" i="31"/>
  <c r="O57" i="31"/>
  <c r="O50" i="31"/>
  <c r="G3" i="31"/>
  <c r="O27" i="31"/>
  <c r="O58" i="31"/>
  <c r="D23" i="31"/>
  <c r="C10" i="31"/>
  <c r="R41" i="31"/>
  <c r="D30" i="31"/>
  <c r="D46" i="31"/>
  <c r="D29" i="31"/>
  <c r="C9" i="31"/>
  <c r="C60" i="31"/>
  <c r="O56" i="31"/>
  <c r="R46" i="31"/>
  <c r="T46" i="31"/>
  <c r="R58" i="31"/>
  <c r="E21" i="31"/>
  <c r="S46" i="31"/>
  <c r="AB24" i="31"/>
  <c r="AC30" i="31"/>
  <c r="AR41" i="31"/>
  <c r="AA58" i="31"/>
  <c r="AQ25" i="31"/>
  <c r="U41" i="31"/>
  <c r="R56" i="31"/>
  <c r="R21" i="31"/>
  <c r="C56" i="31"/>
  <c r="P58" i="31"/>
  <c r="O60" i="31"/>
  <c r="E25" i="31"/>
  <c r="T32" i="31"/>
  <c r="Q41" i="31"/>
  <c r="Q46" i="31"/>
  <c r="S41" i="31"/>
  <c r="K3" i="31"/>
  <c r="M3" i="31"/>
  <c r="R29" i="31"/>
  <c r="S29" i="31"/>
  <c r="AQ75" i="31"/>
  <c r="AP47" i="31"/>
  <c r="AP19" i="31"/>
  <c r="AC10" i="31"/>
  <c r="AD24" i="31"/>
  <c r="AQ60" i="31"/>
  <c r="AF10" i="31"/>
  <c r="D43" i="31"/>
  <c r="Q62" i="31"/>
  <c r="P24" i="31"/>
  <c r="P6" i="31"/>
  <c r="P11" i="31"/>
  <c r="C13" i="31"/>
  <c r="G11" i="31"/>
  <c r="E19" i="31"/>
  <c r="O3" i="31"/>
  <c r="D15" i="31"/>
  <c r="E36" i="31"/>
  <c r="E24" i="31"/>
  <c r="D9" i="31"/>
  <c r="E6" i="31"/>
  <c r="T57" i="31"/>
  <c r="S13" i="31"/>
  <c r="P31" i="31"/>
  <c r="O8" i="31"/>
  <c r="Q12" i="31"/>
  <c r="O36" i="31"/>
  <c r="P39" i="31"/>
  <c r="R12" i="31"/>
  <c r="R22" i="31"/>
  <c r="C22" i="31"/>
  <c r="R28" i="31"/>
  <c r="O17" i="31"/>
  <c r="O54" i="31"/>
  <c r="O51" i="31"/>
  <c r="R32" i="31"/>
  <c r="S32" i="31"/>
  <c r="V32" i="31"/>
  <c r="R50" i="31"/>
  <c r="U37" i="31"/>
  <c r="J3" i="31"/>
  <c r="Q15" i="31"/>
  <c r="Q60" i="31"/>
  <c r="D56" i="31"/>
  <c r="Q29" i="31"/>
  <c r="S58" i="31"/>
  <c r="I3" i="31"/>
  <c r="C41" i="31"/>
  <c r="AA18" i="31"/>
  <c r="AQ21" i="31"/>
  <c r="AP34" i="31"/>
  <c r="R57" i="31"/>
  <c r="O28" i="31"/>
  <c r="Q39" i="31"/>
  <c r="R11" i="31"/>
  <c r="Q24" i="31"/>
  <c r="Q11" i="31"/>
  <c r="R6" i="31"/>
  <c r="Q36" i="31"/>
  <c r="T24" i="31"/>
  <c r="P54" i="31"/>
  <c r="F19" i="31"/>
  <c r="O43" i="31"/>
  <c r="Q18" i="31"/>
  <c r="F20" i="31"/>
  <c r="O7" i="31"/>
  <c r="O5" i="31"/>
  <c r="Q43" i="31"/>
  <c r="S19" i="31"/>
  <c r="T6" i="31"/>
  <c r="AP22" i="31"/>
  <c r="AA6" i="31"/>
  <c r="AQ20" i="31"/>
  <c r="AP5" i="31"/>
  <c r="C30" i="31"/>
  <c r="H3" i="31"/>
  <c r="AP25" i="31"/>
  <c r="AD14" i="31"/>
  <c r="AR38" i="31"/>
  <c r="AC21" i="31"/>
  <c r="AT38" i="31"/>
  <c r="S6" i="31"/>
  <c r="C3" i="31"/>
  <c r="C62" i="31"/>
  <c r="R24" i="31"/>
  <c r="C25" i="31"/>
  <c r="P36" i="31"/>
  <c r="E7" i="31"/>
  <c r="O40" i="31"/>
  <c r="C43" i="31"/>
  <c r="G6" i="31"/>
  <c r="T36" i="31"/>
  <c r="D57" i="31"/>
  <c r="E11" i="31"/>
  <c r="P41" i="31"/>
  <c r="S20" i="31"/>
  <c r="AP11" i="31"/>
  <c r="C14" i="31"/>
  <c r="Q23" i="31"/>
  <c r="S27" i="31"/>
  <c r="O13" i="31"/>
  <c r="O59" i="31"/>
  <c r="F5" i="31"/>
  <c r="E23" i="31"/>
  <c r="O30" i="31"/>
  <c r="R40" i="31"/>
  <c r="O71" i="31"/>
  <c r="S9" i="31"/>
  <c r="D47" i="31"/>
  <c r="C15" i="31"/>
  <c r="O16" i="31"/>
  <c r="D34" i="31"/>
  <c r="D8" i="31"/>
  <c r="O48" i="31"/>
  <c r="Q49" i="31"/>
  <c r="Q57" i="31"/>
  <c r="AA11" i="31"/>
  <c r="AQ38" i="31"/>
  <c r="AP36" i="31"/>
  <c r="AA14" i="31"/>
  <c r="AA57" i="31"/>
  <c r="O74" i="31"/>
  <c r="O32" i="31"/>
  <c r="D7" i="31"/>
  <c r="I4" i="31"/>
  <c r="O20" i="31"/>
  <c r="D22" i="31"/>
  <c r="O23" i="31"/>
  <c r="F12" i="31"/>
  <c r="P17" i="31"/>
  <c r="G22" i="31"/>
  <c r="S50" i="31"/>
  <c r="C17" i="31"/>
  <c r="D18" i="31"/>
  <c r="P40" i="31"/>
  <c r="D28" i="31"/>
  <c r="P15" i="31"/>
  <c r="Q37" i="31"/>
  <c r="AB8" i="31"/>
  <c r="AB35" i="31"/>
  <c r="AB55" i="31"/>
  <c r="AP26" i="31"/>
  <c r="AS41" i="31"/>
  <c r="AP35" i="31"/>
  <c r="AP15" i="31"/>
  <c r="AA46" i="31"/>
  <c r="AP56" i="31"/>
  <c r="AG14" i="31"/>
  <c r="AQ5" i="31"/>
  <c r="AD23" i="31"/>
  <c r="AT56" i="31"/>
  <c r="AH10" i="31"/>
  <c r="AS47" i="31"/>
  <c r="D14" i="31"/>
  <c r="F18" i="31"/>
  <c r="D5" i="31"/>
  <c r="O6" i="31"/>
  <c r="E14" i="31"/>
  <c r="P21" i="31"/>
  <c r="O38" i="31"/>
  <c r="D13" i="31"/>
  <c r="Q47" i="31"/>
  <c r="E9" i="31"/>
  <c r="V39" i="31"/>
  <c r="E40" i="31"/>
  <c r="D27" i="31"/>
  <c r="E27" i="31"/>
  <c r="O73" i="31"/>
  <c r="BT73" i="31" s="1"/>
  <c r="AQ18" i="31"/>
  <c r="AU49" i="31"/>
  <c r="AR39" i="31"/>
  <c r="AS34" i="31"/>
  <c r="T41" i="31"/>
  <c r="P56" i="31"/>
  <c r="O12" i="31"/>
  <c r="P25" i="31"/>
  <c r="P60" i="31"/>
  <c r="P10" i="31"/>
  <c r="Q10" i="31"/>
  <c r="Q21" i="31"/>
  <c r="Q58" i="31"/>
  <c r="O4" i="31"/>
  <c r="P9" i="31"/>
  <c r="S30" i="31"/>
  <c r="P19" i="31"/>
  <c r="F25" i="31"/>
  <c r="P5" i="31"/>
  <c r="O47" i="31"/>
  <c r="P46" i="31"/>
  <c r="Q30" i="31"/>
  <c r="C20" i="31"/>
  <c r="O79" i="31"/>
  <c r="AB34" i="31"/>
  <c r="AD10" i="31"/>
  <c r="AR62" i="31"/>
  <c r="AD34" i="31"/>
  <c r="R5" i="31"/>
  <c r="F23" i="31"/>
  <c r="R23" i="31"/>
  <c r="O26" i="31"/>
  <c r="S23" i="31"/>
  <c r="E5" i="31"/>
  <c r="R18" i="31"/>
  <c r="T39" i="31"/>
  <c r="O46" i="31"/>
  <c r="F27" i="31"/>
  <c r="F9" i="31"/>
  <c r="P42" i="31"/>
  <c r="D40" i="31"/>
  <c r="C49" i="31"/>
  <c r="Q38" i="31"/>
  <c r="E47" i="31"/>
  <c r="P34" i="31"/>
  <c r="G9" i="31"/>
  <c r="F15" i="31"/>
  <c r="F4" i="31"/>
  <c r="P12" i="31"/>
  <c r="G15" i="31"/>
  <c r="P22" i="31"/>
  <c r="Q32" i="31"/>
  <c r="Q13" i="31"/>
  <c r="E28" i="31"/>
  <c r="P50" i="31"/>
  <c r="V37" i="31"/>
  <c r="G13" i="31"/>
  <c r="C37" i="31"/>
  <c r="AP49" i="31"/>
  <c r="O25" i="31"/>
  <c r="O37" i="31"/>
  <c r="F3" i="31"/>
  <c r="O9" i="31"/>
  <c r="G4" i="31"/>
  <c r="P27" i="31"/>
  <c r="R13" i="31"/>
  <c r="J4" i="31"/>
  <c r="Q50" i="31"/>
  <c r="E22" i="31"/>
  <c r="F28" i="31"/>
  <c r="U32" i="31"/>
  <c r="R15" i="31"/>
  <c r="S28" i="31"/>
  <c r="D17" i="31"/>
  <c r="U50" i="31"/>
  <c r="F14" i="31"/>
  <c r="E3" i="31"/>
  <c r="O29" i="31"/>
  <c r="P38" i="31"/>
  <c r="F7" i="31"/>
  <c r="T27" i="31"/>
  <c r="S18" i="31"/>
  <c r="U27" i="31"/>
  <c r="V27" i="31"/>
  <c r="C40" i="31"/>
  <c r="R47" i="31"/>
  <c r="T9" i="31"/>
  <c r="C36" i="31"/>
  <c r="E39" i="31"/>
  <c r="P49" i="31"/>
  <c r="O14" i="31"/>
  <c r="O34" i="31"/>
  <c r="AQ34" i="31"/>
  <c r="AP69" i="31"/>
  <c r="AA26" i="31"/>
  <c r="AP20" i="31"/>
  <c r="AA8" i="31"/>
  <c r="AT55" i="31"/>
  <c r="AP8" i="31"/>
  <c r="AS62" i="31"/>
  <c r="AR55" i="31"/>
  <c r="AB43" i="31"/>
  <c r="E18" i="31"/>
  <c r="O21" i="31"/>
  <c r="H5" i="31"/>
  <c r="D3" i="31"/>
  <c r="C12" i="31"/>
  <c r="P23" i="31"/>
  <c r="C34" i="31"/>
  <c r="U39" i="31"/>
  <c r="S40" i="31"/>
  <c r="T40" i="31"/>
  <c r="D39" i="31"/>
  <c r="R49" i="31"/>
  <c r="D6" i="31"/>
  <c r="R38" i="31"/>
  <c r="S49" i="31"/>
  <c r="O75" i="31"/>
  <c r="Q20" i="31"/>
  <c r="S47" i="31"/>
  <c r="P14" i="31"/>
  <c r="Q14" i="31"/>
  <c r="AP42" i="31"/>
  <c r="AB54" i="31"/>
  <c r="AC7" i="31"/>
  <c r="AB7" i="31"/>
  <c r="AQ52" i="31"/>
  <c r="AP70" i="31"/>
  <c r="AP59" i="31"/>
  <c r="AP48" i="31"/>
  <c r="AA33" i="31"/>
  <c r="AA41" i="31"/>
  <c r="D58" i="31"/>
  <c r="F8" i="31"/>
  <c r="AA22" i="31"/>
  <c r="AQ17" i="31"/>
  <c r="AA37" i="31"/>
  <c r="AQ13" i="31"/>
  <c r="AQ12" i="31"/>
  <c r="AA43" i="31"/>
  <c r="AA10" i="31"/>
  <c r="AR56" i="31"/>
  <c r="AC24" i="31"/>
  <c r="AC17" i="31"/>
  <c r="AR60" i="31"/>
  <c r="AS38" i="31"/>
  <c r="AQ54" i="31"/>
  <c r="AP14" i="31"/>
  <c r="AA7" i="31"/>
  <c r="AC9" i="31"/>
  <c r="AC38" i="31"/>
  <c r="AA3" i="31"/>
  <c r="AB27" i="31"/>
  <c r="AA13" i="31"/>
  <c r="AR15" i="31"/>
  <c r="AB22" i="31"/>
  <c r="AA25" i="31"/>
  <c r="AR34" i="31"/>
  <c r="AQ11" i="31"/>
  <c r="Q28" i="31"/>
  <c r="E13" i="31"/>
  <c r="AB11" i="31"/>
  <c r="AP17" i="31"/>
  <c r="D21" i="31"/>
  <c r="AP77" i="31"/>
  <c r="BT77" i="31" s="1"/>
  <c r="AB15" i="31"/>
  <c r="AA27" i="31"/>
  <c r="AS22" i="31"/>
  <c r="AQ15" i="31"/>
  <c r="G5" i="31"/>
  <c r="D25" i="31"/>
  <c r="D12" i="31"/>
  <c r="C21" i="31"/>
  <c r="E8" i="31"/>
  <c r="AC34" i="31"/>
  <c r="AB18" i="31"/>
  <c r="AB16" i="31"/>
  <c r="AP23" i="31"/>
  <c r="AQ41" i="31"/>
  <c r="AR5" i="31"/>
  <c r="AP62" i="31"/>
  <c r="AA39" i="31"/>
  <c r="AE15" i="31"/>
  <c r="AB49" i="31"/>
  <c r="AP40" i="31"/>
  <c r="AQ22" i="31"/>
  <c r="AQ81" i="31"/>
  <c r="AQ49" i="31"/>
  <c r="AP39" i="31"/>
  <c r="AQ47" i="31"/>
  <c r="AB9" i="31"/>
  <c r="AD18" i="31"/>
  <c r="AA60" i="31"/>
  <c r="C28" i="31"/>
  <c r="R39" i="31"/>
  <c r="Q22" i="31"/>
  <c r="H4" i="31"/>
  <c r="F13" i="31"/>
  <c r="Q17" i="31"/>
  <c r="F22" i="31"/>
  <c r="O53" i="31"/>
  <c r="C50" i="31"/>
  <c r="R17" i="31"/>
  <c r="D32" i="31"/>
  <c r="T50" i="31"/>
  <c r="R37" i="31"/>
  <c r="G12" i="31"/>
  <c r="T28" i="31"/>
  <c r="D11" i="31"/>
  <c r="O18" i="31"/>
  <c r="S37" i="31"/>
  <c r="P20" i="31"/>
  <c r="AA21" i="31"/>
  <c r="AP29" i="31"/>
  <c r="AR46" i="31"/>
  <c r="AD30" i="31"/>
  <c r="AB3" i="31"/>
  <c r="AR25" i="31"/>
  <c r="P37" i="31"/>
  <c r="C57" i="31"/>
  <c r="D24" i="31"/>
  <c r="Q6" i="31"/>
  <c r="G20" i="31"/>
  <c r="T20" i="31"/>
  <c r="R19" i="31"/>
  <c r="C19" i="31"/>
  <c r="O62" i="31"/>
  <c r="P16" i="31"/>
  <c r="P43" i="31"/>
  <c r="D36" i="31"/>
  <c r="O15" i="31"/>
  <c r="AQ46" i="31"/>
  <c r="AC12" i="31"/>
  <c r="AA55" i="31"/>
  <c r="AQ56" i="31"/>
  <c r="AQ57" i="31"/>
  <c r="AS55" i="31"/>
  <c r="AQ50" i="31"/>
  <c r="AQ55" i="31"/>
  <c r="AS14" i="31"/>
  <c r="AD32" i="31"/>
  <c r="AP50" i="31"/>
  <c r="AQ26" i="31"/>
  <c r="AB21" i="31"/>
  <c r="AP75" i="31"/>
  <c r="AA4" i="31"/>
  <c r="AU56" i="31"/>
  <c r="AR27" i="31"/>
  <c r="AI10" i="31"/>
  <c r="AP16" i="31"/>
  <c r="AP79" i="31"/>
  <c r="AP38" i="31"/>
  <c r="AP81" i="31"/>
  <c r="AQ39" i="31"/>
  <c r="AA47" i="31"/>
  <c r="AD9" i="31"/>
  <c r="AA19" i="31"/>
  <c r="AQ14" i="31"/>
  <c r="AP27" i="31"/>
  <c r="AR49" i="31"/>
  <c r="AC18" i="31"/>
  <c r="O80" i="31"/>
  <c r="C23" i="31"/>
  <c r="O39" i="31"/>
  <c r="P57" i="31"/>
  <c r="S57" i="31"/>
  <c r="S24" i="31"/>
  <c r="G19" i="31"/>
  <c r="P62" i="31"/>
  <c r="Q9" i="31"/>
  <c r="R20" i="31"/>
  <c r="S36" i="31"/>
  <c r="E20" i="31"/>
  <c r="U24" i="31"/>
  <c r="F11" i="31"/>
  <c r="T19" i="31"/>
  <c r="G7" i="31"/>
  <c r="AP41" i="31"/>
  <c r="AA16" i="31"/>
  <c r="AB31" i="31"/>
  <c r="AP10" i="31"/>
  <c r="AC3" i="31"/>
  <c r="AP58" i="31"/>
  <c r="AB29" i="31"/>
  <c r="AQ30" i="31"/>
  <c r="AC33" i="31"/>
  <c r="AA54" i="31"/>
  <c r="O31" i="31"/>
  <c r="O63" i="31"/>
  <c r="P29" i="31"/>
  <c r="O22" i="31"/>
  <c r="E43" i="31"/>
  <c r="O11" i="31"/>
  <c r="C7" i="31"/>
  <c r="D62" i="31"/>
  <c r="P30" i="31"/>
  <c r="D20" i="31"/>
  <c r="D19" i="31"/>
  <c r="F6" i="31"/>
  <c r="R36" i="31"/>
  <c r="AR20" i="31"/>
  <c r="AB23" i="31"/>
  <c r="C52" i="31"/>
  <c r="C47" i="31"/>
  <c r="O42" i="31"/>
  <c r="AD21" i="31"/>
  <c r="AP46" i="31"/>
  <c r="AD3" i="31"/>
  <c r="AP30" i="31"/>
  <c r="AS25" i="31"/>
  <c r="T13" i="31"/>
  <c r="C24" i="31"/>
  <c r="T37" i="31"/>
  <c r="K4" i="31"/>
  <c r="C32" i="31"/>
  <c r="AA36" i="31"/>
  <c r="AP12" i="31"/>
  <c r="AP4" i="31"/>
  <c r="AP32" i="31"/>
  <c r="AA15" i="31"/>
  <c r="AP13" i="31"/>
  <c r="AA50" i="31"/>
  <c r="AP28" i="31"/>
  <c r="D4" i="31"/>
  <c r="P26" i="31"/>
  <c r="P28" i="31"/>
  <c r="C26" i="31"/>
  <c r="R27" i="31"/>
  <c r="Q44" i="31"/>
  <c r="O49" i="31"/>
  <c r="P18" i="31"/>
  <c r="O44" i="31"/>
  <c r="P44" i="31"/>
  <c r="C5" i="31"/>
  <c r="P74" i="31"/>
  <c r="S39" i="31"/>
  <c r="F47" i="31"/>
  <c r="R9" i="31"/>
  <c r="Q40" i="31"/>
  <c r="AA38" i="31"/>
  <c r="AQ27" i="31"/>
  <c r="AR18" i="31"/>
  <c r="AR24" i="31"/>
  <c r="AC43" i="31"/>
  <c r="AD6" i="31"/>
  <c r="AP64" i="31"/>
  <c r="AE14" i="31"/>
  <c r="AS49" i="31"/>
  <c r="AT57" i="31"/>
  <c r="AQ32" i="31"/>
  <c r="AF4" i="31"/>
  <c r="AP55" i="31"/>
  <c r="AQ40" i="31"/>
  <c r="AE10" i="31"/>
  <c r="Q42" i="31"/>
  <c r="AP44" i="31"/>
  <c r="AR42" i="31"/>
  <c r="AC14" i="31"/>
  <c r="AT34" i="31"/>
  <c r="AS27" i="31"/>
  <c r="AB41" i="31"/>
  <c r="AR54" i="31"/>
  <c r="AP37" i="31"/>
  <c r="AC5" i="31"/>
  <c r="D41" i="31"/>
  <c r="Q56" i="31"/>
  <c r="O10" i="31"/>
  <c r="P32" i="31"/>
  <c r="Q27" i="31"/>
  <c r="E12" i="31"/>
  <c r="C58" i="31"/>
  <c r="E30" i="31"/>
  <c r="D60" i="31"/>
  <c r="L3" i="31"/>
  <c r="R30" i="31"/>
  <c r="P3" i="31"/>
  <c r="O19" i="31"/>
  <c r="C46" i="31"/>
  <c r="C29" i="31"/>
  <c r="E15" i="31"/>
  <c r="C6" i="31"/>
  <c r="C4" i="31"/>
  <c r="Q16" i="31"/>
  <c r="O41" i="31"/>
  <c r="AR75" i="31"/>
  <c r="AP9" i="31"/>
  <c r="AA34" i="31"/>
  <c r="AB38" i="31"/>
  <c r="AP33" i="31"/>
  <c r="AB33" i="31"/>
  <c r="AB6" i="31"/>
  <c r="AA20" i="31"/>
  <c r="AS43" i="31"/>
  <c r="AA32" i="31"/>
  <c r="AP80" i="31"/>
  <c r="AA30" i="31"/>
  <c r="AQ43" i="31"/>
  <c r="AB36" i="31"/>
  <c r="AQ44" i="31"/>
  <c r="AR43" i="31"/>
  <c r="AT25" i="31"/>
  <c r="AS57" i="31"/>
  <c r="AG4" i="31"/>
  <c r="AB5" i="31"/>
  <c r="AC49" i="31"/>
  <c r="AD33" i="31"/>
  <c r="AA49" i="31"/>
  <c r="AA23" i="31"/>
  <c r="N59" i="5"/>
  <c r="N2" i="31"/>
  <c r="AE2" i="31"/>
  <c r="AH2" i="31"/>
  <c r="AP2" i="31"/>
  <c r="AF2" i="31"/>
  <c r="AG2" i="31"/>
  <c r="CT51" i="5"/>
  <c r="CU51" i="5" s="1"/>
  <c r="CW51" i="5" s="1"/>
  <c r="CT52" i="5"/>
  <c r="CU52" i="5" s="1"/>
  <c r="CW52" i="5" s="1"/>
  <c r="M2" i="31"/>
  <c r="CT72" i="5"/>
  <c r="CU72" i="5" s="1"/>
  <c r="CW72" i="5" s="1"/>
  <c r="CT33" i="5"/>
  <c r="CU33" i="5" s="1"/>
  <c r="CW33" i="5" s="1"/>
  <c r="CT17" i="5"/>
  <c r="CU17" i="5" s="1"/>
  <c r="CW17" i="5" s="1"/>
  <c r="CT81" i="5"/>
  <c r="CU81" i="5" s="1"/>
  <c r="CW81" i="5" s="1"/>
  <c r="CT27" i="5"/>
  <c r="CU27" i="5" s="1"/>
  <c r="CW27" i="5" s="1"/>
  <c r="CT46" i="5"/>
  <c r="CU46" i="5" s="1"/>
  <c r="CW46" i="5" s="1"/>
  <c r="CT50" i="5"/>
  <c r="CU50" i="5" s="1"/>
  <c r="CW50" i="5" s="1"/>
  <c r="CT38" i="5"/>
  <c r="CU38" i="5" s="1"/>
  <c r="CW38" i="5" s="1"/>
  <c r="CT5" i="5"/>
  <c r="CU5" i="5" s="1"/>
  <c r="CW5" i="5" s="1"/>
  <c r="CT4" i="5"/>
  <c r="CU4" i="5" s="1"/>
  <c r="CW4" i="5" s="1"/>
  <c r="CT25" i="5"/>
  <c r="CU25" i="5" s="1"/>
  <c r="CW25" i="5" s="1"/>
  <c r="CT76" i="5"/>
  <c r="CU76" i="5" s="1"/>
  <c r="CW76" i="5" s="1"/>
  <c r="CT55" i="5"/>
  <c r="CU55" i="5" s="1"/>
  <c r="CW55" i="5" s="1"/>
  <c r="CT75" i="5"/>
  <c r="CU75" i="5" s="1"/>
  <c r="CW75" i="5" s="1"/>
  <c r="CT14" i="5"/>
  <c r="CU14" i="5" s="1"/>
  <c r="CW14" i="5" s="1"/>
  <c r="CT13" i="5"/>
  <c r="CU13" i="5" s="1"/>
  <c r="CW13" i="5" s="1"/>
  <c r="CT34" i="5"/>
  <c r="CU34" i="5" s="1"/>
  <c r="CW34" i="5" s="1"/>
  <c r="CT32" i="5"/>
  <c r="CU32" i="5" s="1"/>
  <c r="CW32" i="5" s="1"/>
  <c r="CT64" i="5"/>
  <c r="CU64" i="5" s="1"/>
  <c r="CW64" i="5" s="1"/>
  <c r="CT26" i="5"/>
  <c r="CU26" i="5" s="1"/>
  <c r="CW26" i="5" s="1"/>
  <c r="CT24" i="5"/>
  <c r="CU24" i="5" s="1"/>
  <c r="CW24" i="5" s="1"/>
  <c r="CT39" i="5"/>
  <c r="CU39" i="5" s="1"/>
  <c r="CW39" i="5" s="1"/>
  <c r="CT61" i="5"/>
  <c r="CU61" i="5" s="1"/>
  <c r="CW61" i="5" s="1"/>
  <c r="CT29" i="5"/>
  <c r="CU29" i="5" s="1"/>
  <c r="CW29" i="5" s="1"/>
  <c r="CT68" i="5"/>
  <c r="CU68" i="5" s="1"/>
  <c r="CW68" i="5" s="1"/>
  <c r="CT67" i="5"/>
  <c r="CU67" i="5" s="1"/>
  <c r="CW67" i="5" s="1"/>
  <c r="CT18" i="5"/>
  <c r="CU18" i="5" s="1"/>
  <c r="CW18" i="5" s="1"/>
  <c r="CT48" i="5"/>
  <c r="CU48" i="5" s="1"/>
  <c r="CW48" i="5" s="1"/>
  <c r="CT11" i="5"/>
  <c r="CU11" i="5" s="1"/>
  <c r="CW11" i="5" s="1"/>
  <c r="CT80" i="5"/>
  <c r="CU80" i="5" s="1"/>
  <c r="CW80" i="5" s="1"/>
  <c r="CT2" i="5"/>
  <c r="CU2" i="5" s="1"/>
  <c r="CW2" i="5" s="1"/>
  <c r="CT12" i="5"/>
  <c r="CU12" i="5" s="1"/>
  <c r="CW12" i="5" s="1"/>
  <c r="CT41" i="5"/>
  <c r="CU41" i="5" s="1"/>
  <c r="CW41" i="5" s="1"/>
  <c r="AD2" i="31"/>
  <c r="CT36" i="5"/>
  <c r="CU36" i="5" s="1"/>
  <c r="CW36" i="5" s="1"/>
  <c r="CT54" i="5"/>
  <c r="CU54" i="5" s="1"/>
  <c r="CW54" i="5" s="1"/>
  <c r="CT66" i="5"/>
  <c r="CU66" i="5" s="1"/>
  <c r="CW66" i="5" s="1"/>
  <c r="CT10" i="5"/>
  <c r="CU10" i="5" s="1"/>
  <c r="CW10" i="5" s="1"/>
  <c r="CT57" i="5"/>
  <c r="CU57" i="5" s="1"/>
  <c r="CW57" i="5" s="1"/>
  <c r="CT3" i="5"/>
  <c r="CU3" i="5" s="1"/>
  <c r="CW3" i="5" s="1"/>
  <c r="CT69" i="5"/>
  <c r="CU69" i="5" s="1"/>
  <c r="CW69" i="5" s="1"/>
  <c r="CT40" i="5"/>
  <c r="CU40" i="5" s="1"/>
  <c r="CW40" i="5" s="1"/>
  <c r="CT62" i="5"/>
  <c r="CU62" i="5" s="1"/>
  <c r="CW62" i="5" s="1"/>
  <c r="CT9" i="5"/>
  <c r="CU9" i="5" s="1"/>
  <c r="CW9" i="5" s="1"/>
  <c r="CT28" i="5"/>
  <c r="CU28" i="5" s="1"/>
  <c r="CW28" i="5" s="1"/>
  <c r="CT15" i="5"/>
  <c r="CU15" i="5" s="1"/>
  <c r="CW15" i="5" s="1"/>
  <c r="CT74" i="5"/>
  <c r="CU74" i="5" s="1"/>
  <c r="CW74" i="5" s="1"/>
  <c r="CT20" i="5"/>
  <c r="CU20" i="5" s="1"/>
  <c r="CW20" i="5" s="1"/>
  <c r="CT60" i="5"/>
  <c r="CU60" i="5" s="1"/>
  <c r="CW60" i="5" s="1"/>
  <c r="CT78" i="5"/>
  <c r="CU78" i="5" s="1"/>
  <c r="CW78" i="5" s="1"/>
  <c r="CT70" i="5"/>
  <c r="CU70" i="5" s="1"/>
  <c r="CW70" i="5" s="1"/>
  <c r="CT73" i="5"/>
  <c r="CU73" i="5" s="1"/>
  <c r="CW73" i="5" s="1"/>
  <c r="CT35" i="5"/>
  <c r="CU35" i="5" s="1"/>
  <c r="CW35" i="5" s="1"/>
  <c r="CT44" i="5"/>
  <c r="CU44" i="5" s="1"/>
  <c r="CW44" i="5" s="1"/>
  <c r="CT16" i="5"/>
  <c r="CU16" i="5" s="1"/>
  <c r="CW16" i="5" s="1"/>
  <c r="CT77" i="5"/>
  <c r="CU77" i="5" s="1"/>
  <c r="CW77" i="5" s="1"/>
  <c r="CT71" i="5"/>
  <c r="CU71" i="5" s="1"/>
  <c r="CW71" i="5" s="1"/>
  <c r="CT37" i="5"/>
  <c r="CU37" i="5" s="1"/>
  <c r="CW37" i="5" s="1"/>
  <c r="CT8" i="5"/>
  <c r="CU8" i="5" s="1"/>
  <c r="CW8" i="5" s="1"/>
  <c r="CT30" i="5"/>
  <c r="CU30" i="5" s="1"/>
  <c r="CW30" i="5" s="1"/>
  <c r="CT43" i="5"/>
  <c r="CU43" i="5" s="1"/>
  <c r="CW43" i="5" s="1"/>
  <c r="CT63" i="5"/>
  <c r="CU63" i="5" s="1"/>
  <c r="CW63" i="5" s="1"/>
  <c r="CT49" i="5"/>
  <c r="CU49" i="5" s="1"/>
  <c r="CW49" i="5" s="1"/>
  <c r="CT56" i="5"/>
  <c r="CU56" i="5" s="1"/>
  <c r="CW56" i="5" s="1"/>
  <c r="CT19" i="5"/>
  <c r="CU19" i="5" s="1"/>
  <c r="CW19" i="5" s="1"/>
  <c r="CT58" i="5"/>
  <c r="CU58" i="5" s="1"/>
  <c r="CW58" i="5" s="1"/>
  <c r="CT23" i="5"/>
  <c r="CU23" i="5" s="1"/>
  <c r="CW23" i="5" s="1"/>
  <c r="CT6" i="5"/>
  <c r="CU6" i="5" s="1"/>
  <c r="CW6" i="5" s="1"/>
  <c r="CT21" i="5"/>
  <c r="CU21" i="5" s="1"/>
  <c r="CW21" i="5" s="1"/>
  <c r="CT79" i="5"/>
  <c r="CU79" i="5" s="1"/>
  <c r="CW79" i="5" s="1"/>
  <c r="CT31" i="5"/>
  <c r="CU31" i="5" s="1"/>
  <c r="CW31" i="5" s="1"/>
  <c r="CT22" i="5"/>
  <c r="CU22" i="5" s="1"/>
  <c r="CW22" i="5" s="1"/>
  <c r="AB2" i="31"/>
  <c r="AC2" i="31"/>
  <c r="E2" i="31"/>
  <c r="D2" i="31"/>
  <c r="O2" i="31"/>
  <c r="AA2" i="31"/>
  <c r="H2" i="31"/>
  <c r="L2" i="31"/>
  <c r="P2" i="31"/>
  <c r="I2" i="31"/>
  <c r="J2" i="31"/>
  <c r="G2" i="31"/>
  <c r="C2" i="31"/>
  <c r="F2" i="31"/>
  <c r="K2" i="31"/>
  <c r="CW47" i="5"/>
  <c r="CW7" i="5"/>
  <c r="N68" i="5"/>
  <c r="CW53" i="5"/>
  <c r="N42" i="5"/>
  <c r="CW42" i="5"/>
  <c r="N64" i="5"/>
  <c r="N63" i="5"/>
  <c r="N71" i="5"/>
  <c r="N60" i="5"/>
  <c r="N28" i="5"/>
  <c r="N40" i="5"/>
  <c r="N13" i="5"/>
  <c r="N78" i="5"/>
  <c r="N41" i="5"/>
  <c r="N14" i="5"/>
  <c r="N5" i="5"/>
  <c r="N38" i="5"/>
  <c r="N43" i="5"/>
  <c r="N24" i="5"/>
  <c r="N27" i="5"/>
  <c r="N56" i="5"/>
  <c r="N79" i="5"/>
  <c r="N29" i="5"/>
  <c r="N50" i="5"/>
  <c r="N55" i="5"/>
  <c r="N74" i="5"/>
  <c r="N23" i="5"/>
  <c r="N44" i="5"/>
  <c r="N2" i="5"/>
  <c r="N26" i="5"/>
  <c r="N22" i="5"/>
  <c r="N30" i="5"/>
  <c r="N54" i="5"/>
  <c r="N67" i="5"/>
  <c r="N81" i="5"/>
  <c r="N20" i="5"/>
  <c r="N70" i="5"/>
  <c r="N31" i="5"/>
  <c r="N34" i="5"/>
  <c r="N33" i="5"/>
  <c r="N49" i="5"/>
  <c r="N15" i="5"/>
  <c r="N21" i="5"/>
  <c r="N18" i="5"/>
  <c r="N32" i="5"/>
  <c r="N35" i="5"/>
  <c r="N72" i="5"/>
  <c r="N58" i="5"/>
  <c r="N75" i="5"/>
  <c r="N4" i="5"/>
  <c r="N8" i="5"/>
  <c r="N61" i="5"/>
  <c r="N46" i="5"/>
  <c r="N76" i="5"/>
  <c r="N17" i="5"/>
  <c r="N66" i="5"/>
  <c r="N19" i="5"/>
  <c r="N39" i="5"/>
  <c r="EA56" i="5"/>
  <c r="GN3" i="5" s="1"/>
  <c r="N80" i="5"/>
  <c r="N69" i="5"/>
  <c r="N47" i="5"/>
  <c r="N25" i="5"/>
  <c r="N48" i="5"/>
  <c r="N77" i="5"/>
  <c r="N36" i="5"/>
  <c r="N52" i="5"/>
  <c r="N12" i="5"/>
  <c r="N37" i="5"/>
  <c r="N11" i="5"/>
  <c r="N6" i="5"/>
  <c r="N16" i="5"/>
  <c r="N7" i="5"/>
  <c r="N62" i="5"/>
  <c r="N9" i="5"/>
  <c r="N51" i="5"/>
  <c r="N73" i="5"/>
  <c r="N10" i="5"/>
  <c r="N57" i="5"/>
  <c r="N53" i="5"/>
  <c r="W3" i="19"/>
  <c r="W10" i="19" s="1"/>
  <c r="W17" i="19" s="1"/>
  <c r="W24" i="19" s="1"/>
  <c r="W31" i="19" s="1"/>
  <c r="W38" i="19" s="1"/>
  <c r="W45" i="19" s="1"/>
  <c r="W52" i="19" s="1"/>
  <c r="W59" i="19" s="1"/>
  <c r="W66" i="19" s="1"/>
  <c r="W73" i="19" s="1"/>
  <c r="W80" i="19" s="1"/>
  <c r="W87" i="19" s="1"/>
  <c r="W94" i="19" s="1"/>
  <c r="W101" i="19" s="1"/>
  <c r="W108" i="19" s="1"/>
  <c r="W115" i="19" s="1"/>
  <c r="W122" i="19" s="1"/>
  <c r="W129" i="19" s="1"/>
  <c r="W136" i="19" s="1"/>
  <c r="W143" i="19" s="1"/>
  <c r="W150" i="19" s="1"/>
  <c r="W157" i="19" s="1"/>
  <c r="W164" i="19" s="1"/>
  <c r="W171" i="19" s="1"/>
  <c r="W178" i="19" s="1"/>
  <c r="W185" i="19" s="1"/>
  <c r="W192" i="19" s="1"/>
  <c r="W199" i="19" s="1"/>
  <c r="W206" i="19" s="1"/>
  <c r="W213" i="19" s="1"/>
  <c r="W220" i="19" s="1"/>
  <c r="W227" i="19" s="1"/>
  <c r="W234" i="19" s="1"/>
  <c r="W241" i="19" s="1"/>
  <c r="W248" i="19" s="1"/>
  <c r="W255" i="19" s="1"/>
  <c r="W262" i="19" s="1"/>
  <c r="W269" i="19" s="1"/>
  <c r="W276" i="19" s="1"/>
  <c r="W283" i="19" s="1"/>
  <c r="W290" i="19" s="1"/>
  <c r="W297" i="19" s="1"/>
  <c r="W304" i="19" s="1"/>
  <c r="W311" i="19" s="1"/>
  <c r="W318" i="19" s="1"/>
  <c r="W325" i="19" s="1"/>
  <c r="W332" i="19" s="1"/>
  <c r="W339" i="19" s="1"/>
  <c r="W346" i="19" s="1"/>
  <c r="W353" i="19" s="1"/>
  <c r="W360" i="19" s="1"/>
  <c r="W367" i="19" s="1"/>
  <c r="W374" i="19" s="1"/>
  <c r="W381" i="19" s="1"/>
  <c r="W388" i="19" s="1"/>
  <c r="W395" i="19" s="1"/>
  <c r="W402" i="19" s="1"/>
  <c r="W409" i="19" s="1"/>
  <c r="W416" i="19" s="1"/>
  <c r="W423" i="19" s="1"/>
  <c r="W430" i="19" s="1"/>
  <c r="W437" i="19" s="1"/>
  <c r="W444" i="19" s="1"/>
  <c r="W451" i="19" s="1"/>
  <c r="W458" i="19" s="1"/>
  <c r="W465" i="19" s="1"/>
  <c r="W472" i="19" s="1"/>
  <c r="W479" i="19" s="1"/>
  <c r="W486" i="19" s="1"/>
  <c r="W493" i="19" s="1"/>
  <c r="W500" i="19" s="1"/>
  <c r="W507" i="19" s="1"/>
  <c r="W514" i="19" s="1"/>
  <c r="W521" i="19" s="1"/>
  <c r="W528" i="19" s="1"/>
  <c r="W535" i="19" s="1"/>
  <c r="W542" i="19" s="1"/>
  <c r="W549" i="19" s="1"/>
  <c r="W556" i="19" s="1"/>
  <c r="W563" i="19" s="1"/>
  <c r="W570" i="19" s="1"/>
  <c r="W577" i="19" s="1"/>
  <c r="W584" i="19" s="1"/>
  <c r="W591" i="19" s="1"/>
  <c r="W598" i="19" s="1"/>
  <c r="W605" i="19" s="1"/>
  <c r="W612" i="19" s="1"/>
  <c r="W619" i="19" s="1"/>
  <c r="W626" i="19" s="1"/>
  <c r="W633" i="19" s="1"/>
  <c r="W640" i="19" s="1"/>
  <c r="W647" i="19" s="1"/>
  <c r="W654" i="19" s="1"/>
  <c r="W661" i="19" s="1"/>
  <c r="W668" i="19" s="1"/>
  <c r="W675" i="19" s="1"/>
  <c r="W682" i="19" s="1"/>
  <c r="W689" i="19" s="1"/>
  <c r="W696" i="19" s="1"/>
  <c r="W703" i="19" s="1"/>
  <c r="W710" i="19" s="1"/>
  <c r="W717" i="19" s="1"/>
  <c r="W724" i="19" s="1"/>
  <c r="W731" i="19" s="1"/>
  <c r="W738" i="19" s="1"/>
  <c r="W745" i="19" s="1"/>
  <c r="W752" i="19" s="1"/>
  <c r="W759" i="19" s="1"/>
  <c r="W766" i="19" s="1"/>
  <c r="W773" i="19" s="1"/>
  <c r="W780" i="19" s="1"/>
  <c r="W787" i="19" s="1"/>
  <c r="W794" i="19" s="1"/>
  <c r="W801" i="19" s="1"/>
  <c r="W808" i="19" s="1"/>
  <c r="W815" i="19" s="1"/>
  <c r="W822" i="19" s="1"/>
  <c r="W829" i="19" s="1"/>
  <c r="W836" i="19" s="1"/>
  <c r="W843" i="19" s="1"/>
  <c r="W850" i="19" s="1"/>
  <c r="W857" i="19" s="1"/>
  <c r="W864" i="19" s="1"/>
  <c r="W871" i="19" s="1"/>
  <c r="W878" i="19" s="1"/>
  <c r="W885" i="19" s="1"/>
  <c r="W892" i="19" s="1"/>
  <c r="W899" i="19" s="1"/>
  <c r="W906" i="19" s="1"/>
  <c r="W913" i="19" s="1"/>
  <c r="W920" i="19" s="1"/>
  <c r="W927" i="19" s="1"/>
  <c r="W934" i="19" s="1"/>
  <c r="W941" i="19" s="1"/>
  <c r="W948" i="19" s="1"/>
  <c r="W955" i="19" s="1"/>
  <c r="W962" i="19" s="1"/>
  <c r="W969" i="19" s="1"/>
  <c r="W976" i="19" s="1"/>
  <c r="W983" i="19" s="1"/>
  <c r="W990" i="19" s="1"/>
  <c r="W997" i="19" s="1"/>
  <c r="W1004" i="19" s="1"/>
  <c r="W1011" i="19" s="1"/>
  <c r="W1018" i="19" s="1"/>
  <c r="W1025" i="19" s="1"/>
  <c r="W1032" i="19" s="1"/>
  <c r="W1039" i="19" s="1"/>
  <c r="W1046" i="19" s="1"/>
  <c r="W1053" i="19" s="1"/>
  <c r="W1060" i="19" s="1"/>
  <c r="W1067" i="19" s="1"/>
  <c r="W1074" i="19" s="1"/>
  <c r="W1081" i="19" s="1"/>
  <c r="W1088" i="19" s="1"/>
  <c r="W1095" i="19" s="1"/>
  <c r="W1102" i="19" s="1"/>
  <c r="W1109" i="19" s="1"/>
  <c r="W1116" i="19" s="1"/>
  <c r="W1123" i="19" s="1"/>
  <c r="W1130" i="19" s="1"/>
  <c r="W1137" i="19" s="1"/>
  <c r="W1144" i="19" s="1"/>
  <c r="W1151" i="19" s="1"/>
  <c r="W1158" i="19" s="1"/>
  <c r="W1165" i="19" s="1"/>
  <c r="W1172" i="19" s="1"/>
  <c r="W1179" i="19" s="1"/>
  <c r="W1186" i="19" s="1"/>
  <c r="W1193" i="19" s="1"/>
  <c r="W1200" i="19" s="1"/>
  <c r="W1207" i="19" s="1"/>
  <c r="W1214" i="19" s="1"/>
  <c r="W1221" i="19" s="1"/>
  <c r="W1228" i="19" s="1"/>
  <c r="W1235" i="19" s="1"/>
  <c r="W1242" i="19" s="1"/>
  <c r="W1249" i="19" s="1"/>
  <c r="W1256" i="19" s="1"/>
  <c r="W1263" i="19" s="1"/>
  <c r="W1270" i="19" s="1"/>
  <c r="W1277" i="19" s="1"/>
  <c r="W1284" i="19" s="1"/>
  <c r="W1291" i="19" s="1"/>
  <c r="W1298" i="19" s="1"/>
  <c r="W1305" i="19" s="1"/>
  <c r="W1312" i="19" s="1"/>
  <c r="W1319" i="19" s="1"/>
  <c r="W1326" i="19" s="1"/>
  <c r="W1333" i="19" s="1"/>
  <c r="W1340" i="19" s="1"/>
  <c r="W1347" i="19" s="1"/>
  <c r="W1354" i="19" s="1"/>
  <c r="W1361" i="19" s="1"/>
  <c r="W1368" i="19" s="1"/>
  <c r="W1375" i="19" s="1"/>
  <c r="W1382" i="19" s="1"/>
  <c r="W1389" i="19" s="1"/>
  <c r="W1396" i="19" s="1"/>
  <c r="W1403" i="19" s="1"/>
  <c r="W1410" i="19" s="1"/>
  <c r="W1417" i="19" s="1"/>
  <c r="W1424" i="19" s="1"/>
  <c r="W1431" i="19" s="1"/>
  <c r="W1438" i="19" s="1"/>
  <c r="W1445" i="19" s="1"/>
  <c r="W1452" i="19" s="1"/>
  <c r="W1459" i="19" s="1"/>
  <c r="W1466" i="19" s="1"/>
  <c r="W1473" i="19" s="1"/>
  <c r="W1480" i="19" s="1"/>
  <c r="W1487" i="19" s="1"/>
  <c r="W1494" i="19" s="1"/>
  <c r="W1501" i="19" s="1"/>
  <c r="W1508" i="19" s="1"/>
  <c r="W1515" i="19" s="1"/>
  <c r="W1522" i="19" s="1"/>
  <c r="W1529" i="19" s="1"/>
  <c r="W1536" i="19" s="1"/>
  <c r="W1543" i="19" s="1"/>
  <c r="W1550" i="19" s="1"/>
  <c r="W1557" i="19" s="1"/>
  <c r="W1564" i="19" s="1"/>
  <c r="W1571" i="19" s="1"/>
  <c r="W1578" i="19" s="1"/>
  <c r="W1585" i="19" s="1"/>
  <c r="W1592" i="19" s="1"/>
  <c r="W1599" i="19" s="1"/>
  <c r="W1606" i="19" s="1"/>
  <c r="W1613" i="19" s="1"/>
  <c r="W1620" i="19" s="1"/>
  <c r="W1627" i="19" s="1"/>
  <c r="W1634" i="19" s="1"/>
  <c r="W1641" i="19" s="1"/>
  <c r="W1648" i="19" s="1"/>
  <c r="W1655" i="19" s="1"/>
  <c r="W1662" i="19" s="1"/>
  <c r="W1669" i="19" s="1"/>
  <c r="W1676" i="19" s="1"/>
  <c r="W1683" i="19" s="1"/>
  <c r="W1690" i="19" s="1"/>
  <c r="W1697" i="19" s="1"/>
  <c r="W1704" i="19" s="1"/>
  <c r="W1711" i="19" s="1"/>
  <c r="W1718" i="19" s="1"/>
  <c r="W1725" i="19" s="1"/>
  <c r="W1732" i="19" s="1"/>
  <c r="W1739" i="19" s="1"/>
  <c r="W1746" i="19" s="1"/>
  <c r="W1753" i="19" s="1"/>
  <c r="W1760" i="19" s="1"/>
  <c r="W1767" i="19" s="1"/>
  <c r="W1774" i="19" s="1"/>
  <c r="W1781" i="19" s="1"/>
  <c r="W1788" i="19" s="1"/>
  <c r="W1795" i="19" s="1"/>
  <c r="W1802" i="19" s="1"/>
  <c r="W1809" i="19" s="1"/>
  <c r="W1816" i="19" s="1"/>
  <c r="W1823" i="19" s="1"/>
  <c r="W1830" i="19" s="1"/>
  <c r="W1837" i="19" s="1"/>
  <c r="W1844" i="19" s="1"/>
  <c r="W1851" i="19" s="1"/>
  <c r="W1858" i="19" s="1"/>
  <c r="W1865" i="19" s="1"/>
  <c r="W1872" i="19" s="1"/>
  <c r="W1879" i="19" s="1"/>
  <c r="W1886" i="19" s="1"/>
  <c r="W1893" i="19" s="1"/>
  <c r="W1900" i="19" s="1"/>
  <c r="W1907" i="19" s="1"/>
  <c r="W1914" i="19" s="1"/>
  <c r="W1921" i="19" s="1"/>
  <c r="W1928" i="19" s="1"/>
  <c r="W1935" i="19" s="1"/>
  <c r="W1942" i="19" s="1"/>
  <c r="W1949" i="19" s="1"/>
  <c r="W1956" i="19" s="1"/>
  <c r="W1963" i="19" s="1"/>
  <c r="W1970" i="19" s="1"/>
  <c r="W1977" i="19" s="1"/>
  <c r="W1984" i="19" s="1"/>
  <c r="W1991" i="19" s="1"/>
  <c r="W1998" i="19" s="1"/>
  <c r="W2005" i="19" s="1"/>
  <c r="W2012" i="19" s="1"/>
  <c r="W2019" i="19" s="1"/>
  <c r="W2026" i="19" s="1"/>
  <c r="W2033" i="19" s="1"/>
  <c r="W2040" i="19" s="1"/>
  <c r="W2047" i="19" s="1"/>
  <c r="W2054" i="19" s="1"/>
  <c r="W2061" i="19" s="1"/>
  <c r="W2068" i="19" s="1"/>
  <c r="W2075" i="19" s="1"/>
  <c r="W2082" i="19" s="1"/>
  <c r="W2089" i="19" s="1"/>
  <c r="W2096" i="19" s="1"/>
  <c r="W2103" i="19" s="1"/>
  <c r="W2110" i="19" s="1"/>
  <c r="W2117" i="19" s="1"/>
  <c r="W2124" i="19" s="1"/>
  <c r="W2131" i="19" s="1"/>
  <c r="W2138" i="19" s="1"/>
  <c r="W2145" i="19" s="1"/>
  <c r="W2152" i="19" s="1"/>
  <c r="W2159" i="19" s="1"/>
  <c r="W2166" i="19" s="1"/>
  <c r="W2173" i="19" s="1"/>
  <c r="W2180" i="19" s="1"/>
  <c r="W2187" i="19" s="1"/>
  <c r="W2194" i="19" s="1"/>
  <c r="W2201" i="19" s="1"/>
  <c r="W2208" i="19" s="1"/>
  <c r="W2215" i="19" s="1"/>
  <c r="W2222" i="19" s="1"/>
  <c r="W2229" i="19" s="1"/>
  <c r="W2236" i="19" s="1"/>
  <c r="W2243" i="19" s="1"/>
  <c r="W2250" i="19" s="1"/>
  <c r="W2257" i="19" s="1"/>
  <c r="W2264" i="19" s="1"/>
  <c r="W2271" i="19" s="1"/>
  <c r="W2278" i="19" s="1"/>
  <c r="W2285" i="19" s="1"/>
  <c r="W2292" i="19" s="1"/>
  <c r="W2299" i="19" s="1"/>
  <c r="W2306" i="19" s="1"/>
  <c r="W2313" i="19" s="1"/>
  <c r="W2320" i="19" s="1"/>
  <c r="W2327" i="19" s="1"/>
  <c r="W2334" i="19" s="1"/>
  <c r="W2341" i="19" s="1"/>
  <c r="W2348" i="19" s="1"/>
  <c r="W2355" i="19" s="1"/>
  <c r="W2362" i="19" s="1"/>
  <c r="W2369" i="19" s="1"/>
  <c r="W2376" i="19" s="1"/>
  <c r="W2383" i="19" s="1"/>
  <c r="W2390" i="19" s="1"/>
  <c r="W2397" i="19" s="1"/>
  <c r="W2404" i="19" s="1"/>
  <c r="W2411" i="19" s="1"/>
  <c r="W2418" i="19" s="1"/>
  <c r="W2425" i="19" s="1"/>
  <c r="W2432" i="19" s="1"/>
  <c r="W2439" i="19" s="1"/>
  <c r="W2446" i="19" s="1"/>
  <c r="W2453" i="19" s="1"/>
  <c r="W2460" i="19" s="1"/>
  <c r="W2467" i="19" s="1"/>
  <c r="W2474" i="19" s="1"/>
  <c r="W2481" i="19" s="1"/>
  <c r="W2488" i="19" s="1"/>
  <c r="W2495" i="19" s="1"/>
  <c r="W2502" i="19" s="1"/>
  <c r="W2509" i="19" s="1"/>
  <c r="W2516" i="19" s="1"/>
  <c r="W2523" i="19" s="1"/>
  <c r="W2530" i="19" s="1"/>
  <c r="W2537" i="19" s="1"/>
  <c r="W2544" i="19" s="1"/>
  <c r="W2551" i="19" s="1"/>
  <c r="W2558" i="19" s="1"/>
  <c r="W2565" i="19" s="1"/>
  <c r="W2572" i="19" s="1"/>
  <c r="W2579" i="19" s="1"/>
  <c r="W2586" i="19" s="1"/>
  <c r="W2593" i="19" s="1"/>
  <c r="W2600" i="19" s="1"/>
  <c r="W2607" i="19" s="1"/>
  <c r="W2614" i="19" s="1"/>
  <c r="W2621" i="19" s="1"/>
  <c r="W2628" i="19" s="1"/>
  <c r="W2635" i="19" s="1"/>
  <c r="W2642" i="19" s="1"/>
  <c r="W2649" i="19" s="1"/>
  <c r="W2656" i="19" s="1"/>
  <c r="W2663" i="19" s="1"/>
  <c r="W2670" i="19" s="1"/>
  <c r="W2677" i="19" s="1"/>
  <c r="W2684" i="19" s="1"/>
  <c r="W2691" i="19" s="1"/>
  <c r="W2698" i="19" s="1"/>
  <c r="W2705" i="19" s="1"/>
  <c r="W2712" i="19" s="1"/>
  <c r="W2719" i="19" s="1"/>
  <c r="W2726" i="19" s="1"/>
  <c r="W2733" i="19" s="1"/>
  <c r="W2740" i="19" s="1"/>
  <c r="W2747" i="19" s="1"/>
  <c r="W2754" i="19" s="1"/>
  <c r="W2761" i="19" s="1"/>
  <c r="W2768" i="19" s="1"/>
  <c r="W2775" i="19" s="1"/>
  <c r="W2782" i="19" s="1"/>
  <c r="W2789" i="19" s="1"/>
  <c r="W2796" i="19" s="1"/>
  <c r="W2803" i="19" s="1"/>
  <c r="W2810" i="19" s="1"/>
  <c r="W2817" i="19" s="1"/>
  <c r="W2824" i="19" s="1"/>
  <c r="W2831" i="19" s="1"/>
  <c r="W2838" i="19" s="1"/>
  <c r="W2845" i="19" s="1"/>
  <c r="W2852" i="19" s="1"/>
  <c r="W2859" i="19" s="1"/>
  <c r="W2866" i="19" s="1"/>
  <c r="W2873" i="19" s="1"/>
  <c r="W2880" i="19" s="1"/>
  <c r="W2887" i="19" s="1"/>
  <c r="W2894" i="19" s="1"/>
  <c r="W2901" i="19" s="1"/>
  <c r="W2908" i="19" s="1"/>
  <c r="W2915" i="19" s="1"/>
  <c r="W2922" i="19" s="1"/>
  <c r="W2929" i="19" s="1"/>
  <c r="W2936" i="19" s="1"/>
  <c r="W2943" i="19" s="1"/>
  <c r="W2950" i="19" s="1"/>
  <c r="W2957" i="19" s="1"/>
  <c r="W2964" i="19" s="1"/>
  <c r="W2971" i="19" s="1"/>
  <c r="W2978" i="19" s="1"/>
  <c r="W2985" i="19" s="1"/>
  <c r="W2992" i="19" s="1"/>
  <c r="W2999" i="19" s="1"/>
  <c r="W3006" i="19" s="1"/>
  <c r="W3013" i="19" s="1"/>
  <c r="W3020" i="19" s="1"/>
  <c r="W3027" i="19" s="1"/>
  <c r="W3034" i="19" s="1"/>
  <c r="W3041" i="19" s="1"/>
  <c r="W3048" i="19" s="1"/>
  <c r="W3055" i="19" s="1"/>
  <c r="W3062" i="19" s="1"/>
  <c r="W3069" i="19" s="1"/>
  <c r="W3076" i="19" s="1"/>
  <c r="W3083" i="19" s="1"/>
  <c r="W3090" i="19" s="1"/>
  <c r="W3097" i="19" s="1"/>
  <c r="W3104" i="19" s="1"/>
  <c r="W3111" i="19" s="1"/>
  <c r="W3118" i="19" s="1"/>
  <c r="W3125" i="19" s="1"/>
  <c r="W3132" i="19" s="1"/>
  <c r="W3139" i="19" s="1"/>
  <c r="W3146" i="19" s="1"/>
  <c r="W3153" i="19" s="1"/>
  <c r="W3160" i="19" s="1"/>
  <c r="W3167" i="19" s="1"/>
  <c r="W3174" i="19" s="1"/>
  <c r="W3181" i="19" s="1"/>
  <c r="W3188" i="19" s="1"/>
  <c r="W3195" i="19" s="1"/>
  <c r="W3202" i="19" s="1"/>
  <c r="W3209" i="19" s="1"/>
  <c r="W3216" i="19" s="1"/>
  <c r="W3223" i="19" s="1"/>
  <c r="W3230" i="19" s="1"/>
  <c r="W3237" i="19" s="1"/>
  <c r="W3244" i="19" s="1"/>
  <c r="W3251" i="19" s="1"/>
  <c r="W3258" i="19" s="1"/>
  <c r="W3265" i="19" s="1"/>
  <c r="W3272" i="19" s="1"/>
  <c r="W3279" i="19" s="1"/>
  <c r="W3286" i="19" s="1"/>
  <c r="W3293" i="19" s="1"/>
  <c r="W3300" i="19" s="1"/>
  <c r="W3307" i="19" s="1"/>
  <c r="W3314" i="19" s="1"/>
  <c r="W3321" i="19" s="1"/>
  <c r="W3328" i="19" s="1"/>
  <c r="W3335" i="19" s="1"/>
  <c r="W3342" i="19" s="1"/>
  <c r="W3349" i="19" s="1"/>
  <c r="W3356" i="19" s="1"/>
  <c r="W3363" i="19" s="1"/>
  <c r="W3370" i="19" s="1"/>
  <c r="W3377" i="19" s="1"/>
  <c r="W3384" i="19" s="1"/>
  <c r="W3391" i="19" s="1"/>
  <c r="W3398" i="19" s="1"/>
  <c r="W3405" i="19" s="1"/>
  <c r="W3412" i="19" s="1"/>
  <c r="W3419" i="19" s="1"/>
  <c r="W3426" i="19" s="1"/>
  <c r="W3433" i="19" s="1"/>
  <c r="W3440" i="19" s="1"/>
  <c r="W3447" i="19" s="1"/>
  <c r="W3454" i="19" s="1"/>
  <c r="W3461" i="19" s="1"/>
  <c r="W3468" i="19" s="1"/>
  <c r="W3475" i="19" s="1"/>
  <c r="W3482" i="19" s="1"/>
  <c r="W3489" i="19" s="1"/>
  <c r="W3496" i="19" s="1"/>
  <c r="W3503" i="19" s="1"/>
  <c r="W3510" i="19" s="1"/>
  <c r="W3517" i="19" s="1"/>
  <c r="W3524" i="19" s="1"/>
  <c r="W3531" i="19" s="1"/>
  <c r="W3538" i="19" s="1"/>
  <c r="W3545" i="19" s="1"/>
  <c r="W3552" i="19" s="1"/>
  <c r="W3559" i="19" s="1"/>
  <c r="W3566" i="19" s="1"/>
  <c r="W3573" i="19" s="1"/>
  <c r="W3580" i="19" s="1"/>
  <c r="W3587" i="19" s="1"/>
  <c r="W3594" i="19" s="1"/>
  <c r="W3601" i="19" s="1"/>
  <c r="W3608" i="19" s="1"/>
  <c r="W3615" i="19" s="1"/>
  <c r="W3622" i="19" s="1"/>
  <c r="W3629" i="19" s="1"/>
  <c r="W3636" i="19" s="1"/>
  <c r="W3643" i="19" s="1"/>
  <c r="W3650" i="19" s="1"/>
  <c r="W3657" i="19" s="1"/>
  <c r="W3664" i="19" s="1"/>
  <c r="W3671" i="19" s="1"/>
  <c r="W3678" i="19" s="1"/>
  <c r="W3685" i="19" s="1"/>
  <c r="W3692" i="19" s="1"/>
  <c r="W3699" i="19" s="1"/>
  <c r="W3706" i="19" s="1"/>
  <c r="W3713" i="19" s="1"/>
  <c r="W3720" i="19" s="1"/>
  <c r="W3727" i="19" s="1"/>
  <c r="W3734" i="19" s="1"/>
  <c r="W3741" i="19" s="1"/>
  <c r="W3748" i="19" s="1"/>
  <c r="W3755" i="19" s="1"/>
  <c r="W3762" i="19" s="1"/>
  <c r="W3769" i="19" s="1"/>
  <c r="W3776" i="19" s="1"/>
  <c r="W3783" i="19" s="1"/>
  <c r="W3790" i="19" s="1"/>
  <c r="W3797" i="19" s="1"/>
  <c r="W3804" i="19" s="1"/>
  <c r="W3811" i="19" s="1"/>
  <c r="W3818" i="19" s="1"/>
  <c r="W3825" i="19" s="1"/>
  <c r="W3832" i="19" s="1"/>
  <c r="W3839" i="19" s="1"/>
  <c r="W3846" i="19" s="1"/>
  <c r="W3853" i="19" s="1"/>
  <c r="W3860" i="19" s="1"/>
  <c r="W3867" i="19" s="1"/>
  <c r="W3874" i="19" s="1"/>
  <c r="W3881" i="19" s="1"/>
  <c r="W3888" i="19" s="1"/>
  <c r="W3895" i="19" s="1"/>
  <c r="W3902" i="19" s="1"/>
  <c r="W3909" i="19" s="1"/>
  <c r="W3916" i="19" s="1"/>
  <c r="W3923" i="19" s="1"/>
  <c r="W3930" i="19" s="1"/>
  <c r="W3937" i="19" s="1"/>
  <c r="W3944" i="19" s="1"/>
  <c r="W3951" i="19" s="1"/>
  <c r="W3958" i="19" s="1"/>
  <c r="W3965" i="19" s="1"/>
  <c r="W3972" i="19" s="1"/>
  <c r="W3979" i="19" s="1"/>
  <c r="W3986" i="19" s="1"/>
  <c r="W3993" i="19" s="1"/>
  <c r="W4000" i="19" s="1"/>
  <c r="W4007" i="19" s="1"/>
  <c r="W4014" i="19" s="1"/>
  <c r="W4021" i="19" s="1"/>
  <c r="W4028" i="19" s="1"/>
  <c r="W4035" i="19" s="1"/>
  <c r="W4042" i="19" s="1"/>
  <c r="W4049" i="19" s="1"/>
  <c r="W4056" i="19" s="1"/>
  <c r="W4063" i="19" s="1"/>
  <c r="W4070" i="19" s="1"/>
  <c r="W4077" i="19" s="1"/>
  <c r="W4084" i="19" s="1"/>
  <c r="W4091" i="19" s="1"/>
  <c r="W4098" i="19" s="1"/>
  <c r="W4105" i="19" s="1"/>
  <c r="W4112" i="19" s="1"/>
  <c r="W4119" i="19" s="1"/>
  <c r="W4126" i="19" s="1"/>
  <c r="W4133" i="19" s="1"/>
  <c r="W4140" i="19" s="1"/>
  <c r="W4147" i="19" s="1"/>
  <c r="W4154" i="19" s="1"/>
  <c r="W4161" i="19" s="1"/>
  <c r="W4168" i="19" s="1"/>
  <c r="W4175" i="19" s="1"/>
  <c r="W4182" i="19" s="1"/>
  <c r="W4189" i="19" s="1"/>
  <c r="W4196" i="19" s="1"/>
  <c r="W4203" i="19" s="1"/>
  <c r="W4210" i="19" s="1"/>
  <c r="W4217" i="19" s="1"/>
  <c r="W4224" i="19" s="1"/>
  <c r="W4231" i="19" s="1"/>
  <c r="W4238" i="19" s="1"/>
  <c r="W4245" i="19" s="1"/>
  <c r="W4252" i="19" s="1"/>
  <c r="W4259" i="19" s="1"/>
  <c r="W4266" i="19" s="1"/>
  <c r="W4273" i="19" s="1"/>
  <c r="W4280" i="19" s="1"/>
  <c r="W4287" i="19" s="1"/>
  <c r="W4294" i="19" s="1"/>
  <c r="W4301" i="19" s="1"/>
  <c r="W4308" i="19" s="1"/>
  <c r="W4315" i="19" s="1"/>
  <c r="W4322" i="19" s="1"/>
  <c r="W4329" i="19" s="1"/>
  <c r="W4336" i="19" s="1"/>
  <c r="W4343" i="19" s="1"/>
  <c r="W4350" i="19" s="1"/>
  <c r="W4357" i="19" s="1"/>
  <c r="W4364" i="19" s="1"/>
  <c r="W4371" i="19" s="1"/>
  <c r="W4378" i="19" s="1"/>
  <c r="W4385" i="19" s="1"/>
  <c r="W4392" i="19" s="1"/>
  <c r="W4399" i="19" s="1"/>
  <c r="W4406" i="19" s="1"/>
  <c r="W4413" i="19" s="1"/>
  <c r="W4420" i="19" s="1"/>
  <c r="W4427" i="19" s="1"/>
  <c r="W4434" i="19" s="1"/>
  <c r="W4441" i="19" s="1"/>
  <c r="W4448" i="19" s="1"/>
  <c r="W4455" i="19" s="1"/>
  <c r="W4462" i="19" s="1"/>
  <c r="W4469" i="19" s="1"/>
  <c r="W4476" i="19" s="1"/>
  <c r="W4483" i="19" s="1"/>
  <c r="W4490" i="19" s="1"/>
  <c r="W4497" i="19" s="1"/>
  <c r="W4504" i="19" s="1"/>
  <c r="W4511" i="19" s="1"/>
  <c r="W4518" i="19" s="1"/>
  <c r="W4525" i="19" s="1"/>
  <c r="W4532" i="19" s="1"/>
  <c r="W4539" i="19" s="1"/>
  <c r="W4546" i="19" s="1"/>
  <c r="W4553" i="19" s="1"/>
  <c r="W4560" i="19" s="1"/>
  <c r="W4567" i="19" s="1"/>
  <c r="W4574" i="19" s="1"/>
  <c r="W4581" i="19" s="1"/>
  <c r="W4588" i="19" s="1"/>
  <c r="W4595" i="19" s="1"/>
  <c r="W4602" i="19" s="1"/>
  <c r="W4609" i="19" s="1"/>
  <c r="W4616" i="19" s="1"/>
  <c r="W4623" i="19" s="1"/>
  <c r="W4630" i="19" s="1"/>
  <c r="W4637" i="19" s="1"/>
  <c r="W4644" i="19" s="1"/>
  <c r="W4651" i="19" s="1"/>
  <c r="W4658" i="19" s="1"/>
  <c r="W4665" i="19" s="1"/>
  <c r="W4672" i="19" s="1"/>
  <c r="W4679" i="19" s="1"/>
  <c r="W4686" i="19" s="1"/>
  <c r="W4693" i="19" s="1"/>
  <c r="W4700" i="19" s="1"/>
  <c r="W4707" i="19" s="1"/>
  <c r="W4714" i="19" s="1"/>
  <c r="W4721" i="19" s="1"/>
  <c r="W4728" i="19" s="1"/>
  <c r="W4735" i="19" s="1"/>
  <c r="W4742" i="19" s="1"/>
  <c r="W4749" i="19" s="1"/>
  <c r="W4756" i="19" s="1"/>
  <c r="W4763" i="19" s="1"/>
  <c r="W4770" i="19" s="1"/>
  <c r="W4777" i="19" s="1"/>
  <c r="W4784" i="19" s="1"/>
  <c r="W4791" i="19" s="1"/>
  <c r="W4798" i="19" s="1"/>
  <c r="W4805" i="19" s="1"/>
  <c r="W4812" i="19" s="1"/>
  <c r="W4819" i="19" s="1"/>
  <c r="W4826" i="19" s="1"/>
  <c r="W4833" i="19" s="1"/>
  <c r="W4840" i="19" s="1"/>
  <c r="W4847" i="19" s="1"/>
  <c r="W4854" i="19" s="1"/>
  <c r="W4861" i="19" s="1"/>
  <c r="W4868" i="19" s="1"/>
  <c r="W4875" i="19" s="1"/>
  <c r="W4882" i="19" s="1"/>
  <c r="W4889" i="19" s="1"/>
  <c r="W4896" i="19" s="1"/>
  <c r="W4903" i="19" s="1"/>
  <c r="W4910" i="19" s="1"/>
  <c r="W4917" i="19" s="1"/>
  <c r="W4924" i="19" s="1"/>
  <c r="W4931" i="19" s="1"/>
  <c r="W4938" i="19" s="1"/>
  <c r="W4945" i="19" s="1"/>
  <c r="W4952" i="19" s="1"/>
  <c r="W4959" i="19" s="1"/>
  <c r="W4966" i="19" s="1"/>
  <c r="W4973" i="19" s="1"/>
  <c r="W4980" i="19" s="1"/>
  <c r="W4987" i="19" s="1"/>
  <c r="W4994" i="19" s="1"/>
  <c r="W5001" i="19" s="1"/>
  <c r="W5008" i="19" s="1"/>
  <c r="W5015" i="19" s="1"/>
  <c r="W5022" i="19" s="1"/>
  <c r="W5029" i="19" s="1"/>
  <c r="W5036" i="19" s="1"/>
  <c r="W5043" i="19" s="1"/>
  <c r="W5050" i="19" s="1"/>
  <c r="W5057" i="19" s="1"/>
  <c r="W5064" i="19" s="1"/>
  <c r="W5071" i="19" s="1"/>
  <c r="W5078" i="19" s="1"/>
  <c r="W5085" i="19" s="1"/>
  <c r="W5092" i="19" s="1"/>
  <c r="W5099" i="19" s="1"/>
  <c r="W5106" i="19" s="1"/>
  <c r="W5113" i="19" s="1"/>
  <c r="W5120" i="19" s="1"/>
  <c r="W5127" i="19" s="1"/>
  <c r="W5134" i="19" s="1"/>
  <c r="W5141" i="19" s="1"/>
  <c r="W5148" i="19" s="1"/>
  <c r="W5155" i="19" s="1"/>
  <c r="W5162" i="19" s="1"/>
  <c r="W5169" i="19" s="1"/>
  <c r="W5176" i="19" s="1"/>
  <c r="W5183" i="19" s="1"/>
  <c r="W5190" i="19" s="1"/>
  <c r="W5197" i="19" s="1"/>
  <c r="W5204" i="19" s="1"/>
  <c r="W5211" i="19" s="1"/>
  <c r="W5218" i="19" s="1"/>
  <c r="W5225" i="19" s="1"/>
  <c r="W5232" i="19" s="1"/>
  <c r="W5239" i="19" s="1"/>
  <c r="W5246" i="19" s="1"/>
  <c r="W5253" i="19" s="1"/>
  <c r="W5260" i="19" s="1"/>
  <c r="W5267" i="19" s="1"/>
  <c r="W5274" i="19" s="1"/>
  <c r="W5281" i="19" s="1"/>
  <c r="W5288" i="19" s="1"/>
  <c r="W5295" i="19" s="1"/>
  <c r="W5302" i="19" s="1"/>
  <c r="W5309" i="19" s="1"/>
  <c r="W5316" i="19" s="1"/>
  <c r="W5323" i="19" s="1"/>
  <c r="W5330" i="19" s="1"/>
  <c r="W5337" i="19" s="1"/>
  <c r="W5344" i="19" s="1"/>
  <c r="W5351" i="19" s="1"/>
  <c r="W5358" i="19" s="1"/>
  <c r="W5365" i="19" s="1"/>
  <c r="W5372" i="19" s="1"/>
  <c r="W5379" i="19" s="1"/>
  <c r="W5386" i="19" s="1"/>
  <c r="W5393" i="19" s="1"/>
  <c r="W5400" i="19" s="1"/>
  <c r="W5407" i="19" s="1"/>
  <c r="W5414" i="19" s="1"/>
  <c r="W5421" i="19" s="1"/>
  <c r="W5428" i="19" s="1"/>
  <c r="W5435" i="19" s="1"/>
  <c r="W5442" i="19" s="1"/>
  <c r="W5449" i="19" s="1"/>
  <c r="W5456" i="19" s="1"/>
  <c r="W5463" i="19" s="1"/>
  <c r="W5470" i="19" s="1"/>
  <c r="W5477" i="19" s="1"/>
  <c r="W5484" i="19" s="1"/>
  <c r="W5491" i="19" s="1"/>
  <c r="W5498" i="19" s="1"/>
  <c r="W5505" i="19" s="1"/>
  <c r="W5512" i="19" s="1"/>
  <c r="W5519" i="19" s="1"/>
  <c r="W5526" i="19" s="1"/>
  <c r="W5533" i="19" s="1"/>
  <c r="W5540" i="19" s="1"/>
  <c r="W5547" i="19" s="1"/>
  <c r="W5554" i="19" s="1"/>
  <c r="W5561" i="19" s="1"/>
  <c r="W5568" i="19" s="1"/>
  <c r="W5575" i="19" s="1"/>
  <c r="W5582" i="19" s="1"/>
  <c r="W5589" i="19" s="1"/>
  <c r="W5596" i="19" s="1"/>
  <c r="W5603" i="19" s="1"/>
  <c r="W5610" i="19" s="1"/>
  <c r="W5617" i="19" s="1"/>
  <c r="W5624" i="19" s="1"/>
  <c r="W5631" i="19" s="1"/>
  <c r="W5638" i="19" s="1"/>
  <c r="W5645" i="19" s="1"/>
  <c r="W5652" i="19" s="1"/>
  <c r="W5659" i="19" s="1"/>
  <c r="W5666" i="19" s="1"/>
  <c r="W5673" i="19" s="1"/>
  <c r="W5680" i="19" s="1"/>
  <c r="W5687" i="19" s="1"/>
  <c r="W5694" i="19" s="1"/>
  <c r="W5701" i="19" s="1"/>
  <c r="W5708" i="19" s="1"/>
  <c r="W5715" i="19" s="1"/>
  <c r="W5722" i="19" s="1"/>
  <c r="W5729" i="19" s="1"/>
  <c r="W5736" i="19" s="1"/>
  <c r="W5743" i="19" s="1"/>
  <c r="W5750" i="19" s="1"/>
  <c r="W5757" i="19" s="1"/>
  <c r="W5764" i="19" s="1"/>
  <c r="W5771" i="19" s="1"/>
  <c r="W5778" i="19" s="1"/>
  <c r="W5785" i="19" s="1"/>
  <c r="W5792" i="19" s="1"/>
  <c r="W5799" i="19" s="1"/>
  <c r="W5806" i="19" s="1"/>
  <c r="W5813" i="19" s="1"/>
  <c r="W5820" i="19" s="1"/>
  <c r="W5827" i="19" s="1"/>
  <c r="W5834" i="19" s="1"/>
  <c r="W5841" i="19" s="1"/>
  <c r="W5848" i="19" s="1"/>
  <c r="W5855" i="19" s="1"/>
  <c r="W5862" i="19" s="1"/>
  <c r="W5869" i="19" s="1"/>
  <c r="W5876" i="19" s="1"/>
  <c r="W5883" i="19" s="1"/>
  <c r="W5890" i="19" s="1"/>
  <c r="W5897" i="19" s="1"/>
  <c r="W5904" i="19" s="1"/>
  <c r="W5911" i="19" s="1"/>
  <c r="W5918" i="19" s="1"/>
  <c r="W5925" i="19" s="1"/>
  <c r="W5932" i="19" s="1"/>
  <c r="W5939" i="19" s="1"/>
  <c r="W5946" i="19" s="1"/>
  <c r="W5953" i="19" s="1"/>
  <c r="W5960" i="19" s="1"/>
  <c r="W5967" i="19" s="1"/>
  <c r="W5974" i="19" s="1"/>
  <c r="W5981" i="19" s="1"/>
  <c r="W5988" i="19" s="1"/>
  <c r="W5995" i="19" s="1"/>
  <c r="W6002" i="19" s="1"/>
  <c r="W6009" i="19" s="1"/>
  <c r="W6016" i="19" s="1"/>
  <c r="W6023" i="19" s="1"/>
  <c r="W6030" i="19" s="1"/>
  <c r="W6037" i="19" s="1"/>
  <c r="W6044" i="19" s="1"/>
  <c r="W6051" i="19" s="1"/>
  <c r="W6058" i="19" s="1"/>
  <c r="W6065" i="19" s="1"/>
  <c r="W6072" i="19" s="1"/>
  <c r="W6079" i="19" s="1"/>
  <c r="W6086" i="19" s="1"/>
  <c r="W6093" i="19" s="1"/>
  <c r="W6100" i="19" s="1"/>
  <c r="W6107" i="19" s="1"/>
  <c r="W6114" i="19" s="1"/>
  <c r="W6121" i="19" s="1"/>
  <c r="W6128" i="19" s="1"/>
  <c r="W6135" i="19" s="1"/>
  <c r="W6142" i="19" s="1"/>
  <c r="W6149" i="19" s="1"/>
  <c r="W6156" i="19" s="1"/>
  <c r="W6163" i="19" s="1"/>
  <c r="W6170" i="19" s="1"/>
  <c r="W6177" i="19" s="1"/>
  <c r="W6184" i="19" s="1"/>
  <c r="W6191" i="19" s="1"/>
  <c r="W6198" i="19" s="1"/>
  <c r="W6205" i="19" s="1"/>
  <c r="W6212" i="19" s="1"/>
  <c r="W6219" i="19" s="1"/>
  <c r="W6226" i="19" s="1"/>
  <c r="W6233" i="19" s="1"/>
  <c r="W6240" i="19" s="1"/>
  <c r="W6247" i="19" s="1"/>
  <c r="W6254" i="19" s="1"/>
  <c r="W6261" i="19" s="1"/>
  <c r="W6268" i="19" s="1"/>
  <c r="W6275" i="19" s="1"/>
  <c r="W6282" i="19" s="1"/>
  <c r="W6289" i="19" s="1"/>
  <c r="W6296" i="19" s="1"/>
  <c r="W6303" i="19" s="1"/>
  <c r="W6310" i="19" s="1"/>
  <c r="W6317" i="19" s="1"/>
  <c r="W6324" i="19" s="1"/>
  <c r="W6331" i="19" s="1"/>
  <c r="W6338" i="19" s="1"/>
  <c r="W6345" i="19" s="1"/>
  <c r="W6352" i="19" s="1"/>
  <c r="W6359" i="19" s="1"/>
  <c r="W6366" i="19" s="1"/>
  <c r="W6373" i="19" s="1"/>
  <c r="W6380" i="19" s="1"/>
  <c r="W6387" i="19" s="1"/>
  <c r="W6394" i="19" s="1"/>
  <c r="W6401" i="19" s="1"/>
  <c r="W6408" i="19" s="1"/>
  <c r="W6415" i="19" s="1"/>
  <c r="W6422" i="19" s="1"/>
  <c r="W6429" i="19" s="1"/>
  <c r="W6436" i="19" s="1"/>
  <c r="W6443" i="19" s="1"/>
  <c r="W6450" i="19" s="1"/>
  <c r="W6457" i="19" s="1"/>
  <c r="W6464" i="19" s="1"/>
  <c r="W6471" i="19" s="1"/>
  <c r="W6478" i="19" s="1"/>
  <c r="W6485" i="19" s="1"/>
  <c r="W6492" i="19" s="1"/>
  <c r="W6499" i="19" s="1"/>
  <c r="W6506" i="19" s="1"/>
  <c r="W6513" i="19" s="1"/>
  <c r="W6520" i="19" s="1"/>
  <c r="W6527" i="19" s="1"/>
  <c r="W6534" i="19" s="1"/>
  <c r="W6541" i="19" s="1"/>
  <c r="W6548" i="19" s="1"/>
  <c r="W6555" i="19" s="1"/>
  <c r="W6562" i="19" s="1"/>
  <c r="W6569" i="19" s="1"/>
  <c r="W6576" i="19" s="1"/>
  <c r="W6583" i="19" s="1"/>
  <c r="W6590" i="19" s="1"/>
  <c r="W6597" i="19" s="1"/>
  <c r="W6604" i="19" s="1"/>
  <c r="W6611" i="19" s="1"/>
  <c r="W6618" i="19" s="1"/>
  <c r="W6625" i="19" s="1"/>
  <c r="W6632" i="19" s="1"/>
  <c r="W6639" i="19" s="1"/>
  <c r="W6646" i="19" s="1"/>
  <c r="W6653" i="19" s="1"/>
  <c r="W6660" i="19" s="1"/>
  <c r="W6667" i="19" s="1"/>
  <c r="W6674" i="19" s="1"/>
  <c r="W6681" i="19" s="1"/>
  <c r="W6688" i="19" s="1"/>
  <c r="W6695" i="19" s="1"/>
  <c r="W6702" i="19" s="1"/>
  <c r="W6709" i="19" s="1"/>
  <c r="W6716" i="19" s="1"/>
  <c r="W6723" i="19" s="1"/>
  <c r="W6730" i="19" s="1"/>
  <c r="W6737" i="19" s="1"/>
  <c r="W6744" i="19" s="1"/>
  <c r="W6751" i="19" s="1"/>
  <c r="W6758" i="19" s="1"/>
  <c r="W6765" i="19" s="1"/>
  <c r="W6772" i="19" s="1"/>
  <c r="W6779" i="19" s="1"/>
  <c r="W6786" i="19" s="1"/>
  <c r="W6793" i="19" s="1"/>
  <c r="W6800" i="19" s="1"/>
  <c r="W6807" i="19" s="1"/>
  <c r="W6814" i="19" s="1"/>
  <c r="W6821" i="19" s="1"/>
  <c r="W6828" i="19" s="1"/>
  <c r="W6835" i="19" s="1"/>
  <c r="W6842" i="19" s="1"/>
  <c r="W6849" i="19" s="1"/>
  <c r="W6856" i="19" s="1"/>
  <c r="W6863" i="19" s="1"/>
  <c r="W6870" i="19" s="1"/>
  <c r="W6877" i="19" s="1"/>
  <c r="W6884" i="19" s="1"/>
  <c r="W6891" i="19" s="1"/>
  <c r="W6898" i="19" s="1"/>
  <c r="W6905" i="19" s="1"/>
  <c r="W6912" i="19" s="1"/>
  <c r="W6919" i="19" s="1"/>
  <c r="W6926" i="19" s="1"/>
  <c r="W6933" i="19" s="1"/>
  <c r="W6940" i="19" s="1"/>
  <c r="W6947" i="19" s="1"/>
  <c r="W6954" i="19" s="1"/>
  <c r="W6961" i="19" s="1"/>
  <c r="W6968" i="19" s="1"/>
  <c r="W6975" i="19" s="1"/>
  <c r="W6982" i="19" s="1"/>
  <c r="W6989" i="19" s="1"/>
  <c r="W6996" i="19" s="1"/>
  <c r="AD2" i="7"/>
  <c r="E179" i="28"/>
  <c r="U2" i="19"/>
  <c r="U9" i="19" s="1"/>
  <c r="U16" i="19" s="1"/>
  <c r="U23" i="19" s="1"/>
  <c r="U30" i="19" s="1"/>
  <c r="C5" i="19"/>
  <c r="V3" i="7"/>
  <c r="W3" i="7"/>
  <c r="X3" i="7"/>
  <c r="Y2" i="7"/>
  <c r="A6" i="27"/>
  <c r="A7" i="27" s="1"/>
  <c r="U3" i="19"/>
  <c r="U10" i="19" s="1"/>
  <c r="U17" i="19" s="1"/>
  <c r="U24" i="19" s="1"/>
  <c r="U31" i="19" s="1"/>
  <c r="U38" i="19" s="1"/>
  <c r="U45" i="19" s="1"/>
  <c r="U52" i="19" s="1"/>
  <c r="U59" i="19" s="1"/>
  <c r="U66" i="19" s="1"/>
  <c r="U73" i="19" s="1"/>
  <c r="U80" i="19" s="1"/>
  <c r="U87" i="19" s="1"/>
  <c r="U94" i="19" s="1"/>
  <c r="U101" i="19" s="1"/>
  <c r="U108" i="19" s="1"/>
  <c r="U115" i="19" s="1"/>
  <c r="U122" i="19" s="1"/>
  <c r="U129" i="19" s="1"/>
  <c r="U136" i="19" s="1"/>
  <c r="U143" i="19" s="1"/>
  <c r="U150" i="19" s="1"/>
  <c r="U157" i="19" s="1"/>
  <c r="U164" i="19" s="1"/>
  <c r="U171" i="19" s="1"/>
  <c r="U178" i="19" s="1"/>
  <c r="U185" i="19" s="1"/>
  <c r="U192" i="19" s="1"/>
  <c r="U199" i="19" s="1"/>
  <c r="U206" i="19" s="1"/>
  <c r="U213" i="19" s="1"/>
  <c r="U220" i="19" s="1"/>
  <c r="U227" i="19" s="1"/>
  <c r="U234" i="19" s="1"/>
  <c r="U241" i="19" s="1"/>
  <c r="U248" i="19" s="1"/>
  <c r="U255" i="19" s="1"/>
  <c r="U262" i="19" s="1"/>
  <c r="U269" i="19" s="1"/>
  <c r="U276" i="19" s="1"/>
  <c r="U283" i="19" s="1"/>
  <c r="U290" i="19" s="1"/>
  <c r="U297" i="19" s="1"/>
  <c r="U304" i="19" s="1"/>
  <c r="U311" i="19" s="1"/>
  <c r="U318" i="19" s="1"/>
  <c r="U325" i="19" s="1"/>
  <c r="U332" i="19" s="1"/>
  <c r="U339" i="19" s="1"/>
  <c r="U346" i="19" s="1"/>
  <c r="U353" i="19" s="1"/>
  <c r="U360" i="19" s="1"/>
  <c r="U367" i="19" s="1"/>
  <c r="U374" i="19" s="1"/>
  <c r="U381" i="19" s="1"/>
  <c r="U388" i="19" s="1"/>
  <c r="U395" i="19" s="1"/>
  <c r="U402" i="19" s="1"/>
  <c r="U409" i="19" s="1"/>
  <c r="U416" i="19" s="1"/>
  <c r="U423" i="19" s="1"/>
  <c r="U430" i="19" s="1"/>
  <c r="U437" i="19" s="1"/>
  <c r="U444" i="19" s="1"/>
  <c r="U451" i="19" s="1"/>
  <c r="U458" i="19" s="1"/>
  <c r="U465" i="19" s="1"/>
  <c r="U472" i="19" s="1"/>
  <c r="U479" i="19" s="1"/>
  <c r="U486" i="19" s="1"/>
  <c r="U493" i="19" s="1"/>
  <c r="U500" i="19" s="1"/>
  <c r="U507" i="19" s="1"/>
  <c r="U514" i="19" s="1"/>
  <c r="U521" i="19" s="1"/>
  <c r="U528" i="19" s="1"/>
  <c r="U535" i="19" s="1"/>
  <c r="U542" i="19" s="1"/>
  <c r="U549" i="19" s="1"/>
  <c r="U556" i="19" s="1"/>
  <c r="U563" i="19" s="1"/>
  <c r="U570" i="19" s="1"/>
  <c r="U577" i="19" s="1"/>
  <c r="U584" i="19" s="1"/>
  <c r="U591" i="19" s="1"/>
  <c r="U598" i="19" s="1"/>
  <c r="U605" i="19" s="1"/>
  <c r="U612" i="19" s="1"/>
  <c r="U619" i="19" s="1"/>
  <c r="U626" i="19" s="1"/>
  <c r="U633" i="19" s="1"/>
  <c r="U640" i="19" s="1"/>
  <c r="U647" i="19" s="1"/>
  <c r="U654" i="19" s="1"/>
  <c r="U661" i="19" s="1"/>
  <c r="U668" i="19" s="1"/>
  <c r="U675" i="19" s="1"/>
  <c r="U682" i="19" s="1"/>
  <c r="U689" i="19" s="1"/>
  <c r="U696" i="19" s="1"/>
  <c r="U703" i="19" s="1"/>
  <c r="U710" i="19" s="1"/>
  <c r="U717" i="19" s="1"/>
  <c r="U724" i="19" s="1"/>
  <c r="U731" i="19" s="1"/>
  <c r="U738" i="19" s="1"/>
  <c r="U745" i="19" s="1"/>
  <c r="U752" i="19" s="1"/>
  <c r="U759" i="19" s="1"/>
  <c r="U766" i="19" s="1"/>
  <c r="U773" i="19" s="1"/>
  <c r="U780" i="19" s="1"/>
  <c r="U787" i="19" s="1"/>
  <c r="U794" i="19" s="1"/>
  <c r="U801" i="19" s="1"/>
  <c r="U808" i="19" s="1"/>
  <c r="U815" i="19" s="1"/>
  <c r="U822" i="19" s="1"/>
  <c r="U829" i="19" s="1"/>
  <c r="U836" i="19" s="1"/>
  <c r="U843" i="19" s="1"/>
  <c r="U850" i="19" s="1"/>
  <c r="U857" i="19" s="1"/>
  <c r="U864" i="19" s="1"/>
  <c r="U871" i="19" s="1"/>
  <c r="U878" i="19" s="1"/>
  <c r="U885" i="19" s="1"/>
  <c r="U892" i="19" s="1"/>
  <c r="U899" i="19" s="1"/>
  <c r="U906" i="19" s="1"/>
  <c r="U913" i="19" s="1"/>
  <c r="U920" i="19" s="1"/>
  <c r="U927" i="19" s="1"/>
  <c r="U934" i="19" s="1"/>
  <c r="U941" i="19" s="1"/>
  <c r="U948" i="19" s="1"/>
  <c r="U955" i="19" s="1"/>
  <c r="U962" i="19" s="1"/>
  <c r="U969" i="19" s="1"/>
  <c r="U976" i="19" s="1"/>
  <c r="U983" i="19" s="1"/>
  <c r="U990" i="19" s="1"/>
  <c r="U997" i="19" s="1"/>
  <c r="U1004" i="19" s="1"/>
  <c r="U1011" i="19" s="1"/>
  <c r="U1018" i="19" s="1"/>
  <c r="U1025" i="19" s="1"/>
  <c r="U1032" i="19" s="1"/>
  <c r="U1039" i="19" s="1"/>
  <c r="U1046" i="19" s="1"/>
  <c r="U1053" i="19" s="1"/>
  <c r="U1060" i="19" s="1"/>
  <c r="U1067" i="19" s="1"/>
  <c r="U1074" i="19" s="1"/>
  <c r="U1081" i="19" s="1"/>
  <c r="U1088" i="19" s="1"/>
  <c r="U1095" i="19" s="1"/>
  <c r="U1102" i="19" s="1"/>
  <c r="U1109" i="19" s="1"/>
  <c r="U1116" i="19" s="1"/>
  <c r="U1123" i="19" s="1"/>
  <c r="U1130" i="19" s="1"/>
  <c r="U1137" i="19" s="1"/>
  <c r="U1144" i="19" s="1"/>
  <c r="U1151" i="19" s="1"/>
  <c r="U1158" i="19" s="1"/>
  <c r="U1165" i="19" s="1"/>
  <c r="U1172" i="19" s="1"/>
  <c r="U1179" i="19" s="1"/>
  <c r="U1186" i="19" s="1"/>
  <c r="U1193" i="19" s="1"/>
  <c r="U1200" i="19" s="1"/>
  <c r="U1207" i="19" s="1"/>
  <c r="U1214" i="19" s="1"/>
  <c r="U1221" i="19" s="1"/>
  <c r="U1228" i="19" s="1"/>
  <c r="U1235" i="19" s="1"/>
  <c r="U1242" i="19" s="1"/>
  <c r="U1249" i="19" s="1"/>
  <c r="U1256" i="19" s="1"/>
  <c r="U1263" i="19" s="1"/>
  <c r="U1270" i="19" s="1"/>
  <c r="U1277" i="19" s="1"/>
  <c r="U1284" i="19" s="1"/>
  <c r="U1291" i="19" s="1"/>
  <c r="U1298" i="19" s="1"/>
  <c r="U1305" i="19" s="1"/>
  <c r="U1312" i="19" s="1"/>
  <c r="U1319" i="19" s="1"/>
  <c r="U1326" i="19" s="1"/>
  <c r="U1333" i="19" s="1"/>
  <c r="U1340" i="19" s="1"/>
  <c r="U1347" i="19" s="1"/>
  <c r="U1354" i="19" s="1"/>
  <c r="U1361" i="19" s="1"/>
  <c r="U1368" i="19" s="1"/>
  <c r="U1375" i="19" s="1"/>
  <c r="U1382" i="19" s="1"/>
  <c r="U1389" i="19" s="1"/>
  <c r="U1396" i="19" s="1"/>
  <c r="U1403" i="19" s="1"/>
  <c r="U1410" i="19" s="1"/>
  <c r="U1417" i="19" s="1"/>
  <c r="U1424" i="19" s="1"/>
  <c r="U1431" i="19" s="1"/>
  <c r="U1438" i="19" s="1"/>
  <c r="U1445" i="19" s="1"/>
  <c r="U1452" i="19" s="1"/>
  <c r="U1459" i="19" s="1"/>
  <c r="U1466" i="19" s="1"/>
  <c r="U1473" i="19" s="1"/>
  <c r="U1480" i="19" s="1"/>
  <c r="U1487" i="19" s="1"/>
  <c r="U1494" i="19" s="1"/>
  <c r="U1501" i="19" s="1"/>
  <c r="U1508" i="19" s="1"/>
  <c r="U1515" i="19" s="1"/>
  <c r="U1522" i="19" s="1"/>
  <c r="U1529" i="19" s="1"/>
  <c r="U1536" i="19" s="1"/>
  <c r="U1543" i="19" s="1"/>
  <c r="U1550" i="19" s="1"/>
  <c r="U1557" i="19" s="1"/>
  <c r="U1564" i="19" s="1"/>
  <c r="U1571" i="19" s="1"/>
  <c r="U1578" i="19" s="1"/>
  <c r="U1585" i="19" s="1"/>
  <c r="U1592" i="19" s="1"/>
  <c r="U1599" i="19" s="1"/>
  <c r="U1606" i="19" s="1"/>
  <c r="U1613" i="19" s="1"/>
  <c r="U1620" i="19" s="1"/>
  <c r="U1627" i="19" s="1"/>
  <c r="U1634" i="19" s="1"/>
  <c r="U1641" i="19" s="1"/>
  <c r="U1648" i="19" s="1"/>
  <c r="U1655" i="19" s="1"/>
  <c r="U1662" i="19" s="1"/>
  <c r="U1669" i="19" s="1"/>
  <c r="U1676" i="19" s="1"/>
  <c r="U1683" i="19" s="1"/>
  <c r="U1690" i="19" s="1"/>
  <c r="U1697" i="19" s="1"/>
  <c r="U1704" i="19" s="1"/>
  <c r="U1711" i="19" s="1"/>
  <c r="U1718" i="19" s="1"/>
  <c r="U1725" i="19" s="1"/>
  <c r="U1732" i="19" s="1"/>
  <c r="U1739" i="19" s="1"/>
  <c r="U1746" i="19" s="1"/>
  <c r="U1753" i="19" s="1"/>
  <c r="U1760" i="19" s="1"/>
  <c r="U1767" i="19" s="1"/>
  <c r="U1774" i="19" s="1"/>
  <c r="U1781" i="19" s="1"/>
  <c r="U1788" i="19" s="1"/>
  <c r="U1795" i="19" s="1"/>
  <c r="U1802" i="19" s="1"/>
  <c r="U1809" i="19" s="1"/>
  <c r="U1816" i="19" s="1"/>
  <c r="U1823" i="19" s="1"/>
  <c r="U1830" i="19" s="1"/>
  <c r="U1837" i="19" s="1"/>
  <c r="U1844" i="19" s="1"/>
  <c r="U1851" i="19" s="1"/>
  <c r="U1858" i="19" s="1"/>
  <c r="U1865" i="19" s="1"/>
  <c r="U1872" i="19" s="1"/>
  <c r="U1879" i="19" s="1"/>
  <c r="U1886" i="19" s="1"/>
  <c r="U1893" i="19" s="1"/>
  <c r="U1900" i="19" s="1"/>
  <c r="U1907" i="19" s="1"/>
  <c r="U1914" i="19" s="1"/>
  <c r="U1921" i="19" s="1"/>
  <c r="U1928" i="19" s="1"/>
  <c r="U1935" i="19" s="1"/>
  <c r="U1942" i="19" s="1"/>
  <c r="U1949" i="19" s="1"/>
  <c r="U1956" i="19" s="1"/>
  <c r="U1963" i="19" s="1"/>
  <c r="U1970" i="19" s="1"/>
  <c r="U1977" i="19" s="1"/>
  <c r="U1984" i="19" s="1"/>
  <c r="U1991" i="19" s="1"/>
  <c r="U1998" i="19" s="1"/>
  <c r="U2005" i="19" s="1"/>
  <c r="U2012" i="19" s="1"/>
  <c r="U2019" i="19" s="1"/>
  <c r="U2026" i="19" s="1"/>
  <c r="U2033" i="19" s="1"/>
  <c r="U2040" i="19" s="1"/>
  <c r="U2047" i="19" s="1"/>
  <c r="U2054" i="19" s="1"/>
  <c r="U2061" i="19" s="1"/>
  <c r="U2068" i="19" s="1"/>
  <c r="U2075" i="19" s="1"/>
  <c r="U2082" i="19" s="1"/>
  <c r="U2089" i="19" s="1"/>
  <c r="U2096" i="19" s="1"/>
  <c r="U2103" i="19" s="1"/>
  <c r="U2110" i="19" s="1"/>
  <c r="U2117" i="19" s="1"/>
  <c r="U2124" i="19" s="1"/>
  <c r="U2131" i="19" s="1"/>
  <c r="U2138" i="19" s="1"/>
  <c r="U2145" i="19" s="1"/>
  <c r="U2152" i="19" s="1"/>
  <c r="U2159" i="19" s="1"/>
  <c r="U2166" i="19" s="1"/>
  <c r="U2173" i="19" s="1"/>
  <c r="U2180" i="19" s="1"/>
  <c r="U2187" i="19" s="1"/>
  <c r="U2194" i="19" s="1"/>
  <c r="U2201" i="19" s="1"/>
  <c r="U2208" i="19" s="1"/>
  <c r="U2215" i="19" s="1"/>
  <c r="U2222" i="19" s="1"/>
  <c r="U2229" i="19" s="1"/>
  <c r="U2236" i="19" s="1"/>
  <c r="U2243" i="19" s="1"/>
  <c r="U2250" i="19" s="1"/>
  <c r="U2257" i="19" s="1"/>
  <c r="U2264" i="19" s="1"/>
  <c r="U2271" i="19" s="1"/>
  <c r="U2278" i="19" s="1"/>
  <c r="U2285" i="19" s="1"/>
  <c r="U2292" i="19" s="1"/>
  <c r="U2299" i="19" s="1"/>
  <c r="U2306" i="19" s="1"/>
  <c r="U2313" i="19" s="1"/>
  <c r="U2320" i="19" s="1"/>
  <c r="U2327" i="19" s="1"/>
  <c r="U2334" i="19" s="1"/>
  <c r="U2341" i="19" s="1"/>
  <c r="U2348" i="19" s="1"/>
  <c r="U2355" i="19" s="1"/>
  <c r="U2362" i="19" s="1"/>
  <c r="U2369" i="19" s="1"/>
  <c r="U2376" i="19" s="1"/>
  <c r="U2383" i="19" s="1"/>
  <c r="U2390" i="19" s="1"/>
  <c r="U2397" i="19" s="1"/>
  <c r="U2404" i="19" s="1"/>
  <c r="U2411" i="19" s="1"/>
  <c r="U2418" i="19" s="1"/>
  <c r="U2425" i="19" s="1"/>
  <c r="U2432" i="19" s="1"/>
  <c r="U2439" i="19" s="1"/>
  <c r="U2446" i="19" s="1"/>
  <c r="U2453" i="19" s="1"/>
  <c r="U2460" i="19" s="1"/>
  <c r="U2467" i="19" s="1"/>
  <c r="U2474" i="19" s="1"/>
  <c r="U2481" i="19" s="1"/>
  <c r="U2488" i="19" s="1"/>
  <c r="U2495" i="19" s="1"/>
  <c r="U2502" i="19" s="1"/>
  <c r="U2509" i="19" s="1"/>
  <c r="U2516" i="19" s="1"/>
  <c r="U2523" i="19" s="1"/>
  <c r="U2530" i="19" s="1"/>
  <c r="U2537" i="19" s="1"/>
  <c r="U2544" i="19" s="1"/>
  <c r="U2551" i="19" s="1"/>
  <c r="U2558" i="19" s="1"/>
  <c r="U2565" i="19" s="1"/>
  <c r="U2572" i="19" s="1"/>
  <c r="U2579" i="19" s="1"/>
  <c r="U2586" i="19" s="1"/>
  <c r="U2593" i="19" s="1"/>
  <c r="U2600" i="19" s="1"/>
  <c r="U2607" i="19" s="1"/>
  <c r="U2614" i="19" s="1"/>
  <c r="U2621" i="19" s="1"/>
  <c r="U2628" i="19" s="1"/>
  <c r="U2635" i="19" s="1"/>
  <c r="U2642" i="19" s="1"/>
  <c r="U2649" i="19" s="1"/>
  <c r="U2656" i="19" s="1"/>
  <c r="U2663" i="19" s="1"/>
  <c r="U2670" i="19" s="1"/>
  <c r="U2677" i="19" s="1"/>
  <c r="U2684" i="19" s="1"/>
  <c r="U2691" i="19" s="1"/>
  <c r="U2698" i="19" s="1"/>
  <c r="U2705" i="19" s="1"/>
  <c r="U2712" i="19" s="1"/>
  <c r="U2719" i="19" s="1"/>
  <c r="U2726" i="19" s="1"/>
  <c r="U2733" i="19" s="1"/>
  <c r="U2740" i="19" s="1"/>
  <c r="U2747" i="19" s="1"/>
  <c r="U2754" i="19" s="1"/>
  <c r="U2761" i="19" s="1"/>
  <c r="U2768" i="19" s="1"/>
  <c r="U2775" i="19" s="1"/>
  <c r="U2782" i="19" s="1"/>
  <c r="U2789" i="19" s="1"/>
  <c r="U2796" i="19" s="1"/>
  <c r="U2803" i="19" s="1"/>
  <c r="U2810" i="19" s="1"/>
  <c r="U2817" i="19" s="1"/>
  <c r="U2824" i="19" s="1"/>
  <c r="U2831" i="19" s="1"/>
  <c r="U2838" i="19" s="1"/>
  <c r="U2845" i="19" s="1"/>
  <c r="U2852" i="19" s="1"/>
  <c r="U2859" i="19" s="1"/>
  <c r="U2866" i="19" s="1"/>
  <c r="U2873" i="19" s="1"/>
  <c r="U2880" i="19" s="1"/>
  <c r="U2887" i="19" s="1"/>
  <c r="U2894" i="19" s="1"/>
  <c r="U2901" i="19" s="1"/>
  <c r="U2908" i="19" s="1"/>
  <c r="U2915" i="19" s="1"/>
  <c r="U2922" i="19" s="1"/>
  <c r="U2929" i="19" s="1"/>
  <c r="U2936" i="19" s="1"/>
  <c r="U2943" i="19" s="1"/>
  <c r="U2950" i="19" s="1"/>
  <c r="U2957" i="19" s="1"/>
  <c r="U2964" i="19" s="1"/>
  <c r="U2971" i="19" s="1"/>
  <c r="U2978" i="19" s="1"/>
  <c r="U2985" i="19" s="1"/>
  <c r="U2992" i="19" s="1"/>
  <c r="U2999" i="19" s="1"/>
  <c r="U3006" i="19" s="1"/>
  <c r="U3013" i="19" s="1"/>
  <c r="U3020" i="19" s="1"/>
  <c r="U3027" i="19" s="1"/>
  <c r="U3034" i="19" s="1"/>
  <c r="U3041" i="19" s="1"/>
  <c r="U3048" i="19" s="1"/>
  <c r="U3055" i="19" s="1"/>
  <c r="U3062" i="19" s="1"/>
  <c r="U3069" i="19" s="1"/>
  <c r="U3076" i="19" s="1"/>
  <c r="U3083" i="19" s="1"/>
  <c r="U3090" i="19" s="1"/>
  <c r="U3097" i="19" s="1"/>
  <c r="U3104" i="19" s="1"/>
  <c r="U3111" i="19" s="1"/>
  <c r="U3118" i="19" s="1"/>
  <c r="U3125" i="19" s="1"/>
  <c r="U3132" i="19" s="1"/>
  <c r="U3139" i="19" s="1"/>
  <c r="U3146" i="19" s="1"/>
  <c r="U3153" i="19" s="1"/>
  <c r="U3160" i="19" s="1"/>
  <c r="U3167" i="19" s="1"/>
  <c r="U3174" i="19" s="1"/>
  <c r="U3181" i="19" s="1"/>
  <c r="U3188" i="19" s="1"/>
  <c r="U3195" i="19" s="1"/>
  <c r="U3202" i="19" s="1"/>
  <c r="U3209" i="19" s="1"/>
  <c r="U3216" i="19" s="1"/>
  <c r="U3223" i="19" s="1"/>
  <c r="U3230" i="19" s="1"/>
  <c r="U3237" i="19" s="1"/>
  <c r="U3244" i="19" s="1"/>
  <c r="U3251" i="19" s="1"/>
  <c r="U3258" i="19" s="1"/>
  <c r="U3265" i="19" s="1"/>
  <c r="U3272" i="19" s="1"/>
  <c r="U3279" i="19" s="1"/>
  <c r="U3286" i="19" s="1"/>
  <c r="U3293" i="19" s="1"/>
  <c r="U3300" i="19" s="1"/>
  <c r="U3307" i="19" s="1"/>
  <c r="U3314" i="19" s="1"/>
  <c r="U3321" i="19" s="1"/>
  <c r="U3328" i="19" s="1"/>
  <c r="U3335" i="19" s="1"/>
  <c r="U3342" i="19" s="1"/>
  <c r="U3349" i="19" s="1"/>
  <c r="U3356" i="19" s="1"/>
  <c r="U3363" i="19" s="1"/>
  <c r="U3370" i="19" s="1"/>
  <c r="U3377" i="19" s="1"/>
  <c r="U3384" i="19" s="1"/>
  <c r="U3391" i="19" s="1"/>
  <c r="U3398" i="19" s="1"/>
  <c r="U3405" i="19" s="1"/>
  <c r="U3412" i="19" s="1"/>
  <c r="U3419" i="19" s="1"/>
  <c r="U3426" i="19" s="1"/>
  <c r="U3433" i="19" s="1"/>
  <c r="U3440" i="19" s="1"/>
  <c r="U3447" i="19" s="1"/>
  <c r="U3454" i="19" s="1"/>
  <c r="U3461" i="19" s="1"/>
  <c r="U3468" i="19" s="1"/>
  <c r="U3475" i="19" s="1"/>
  <c r="U3482" i="19" s="1"/>
  <c r="U3489" i="19" s="1"/>
  <c r="U3496" i="19" s="1"/>
  <c r="U3503" i="19" s="1"/>
  <c r="U3510" i="19" s="1"/>
  <c r="U3517" i="19" s="1"/>
  <c r="U3524" i="19" s="1"/>
  <c r="U3531" i="19" s="1"/>
  <c r="U3538" i="19" s="1"/>
  <c r="U3545" i="19" s="1"/>
  <c r="U3552" i="19" s="1"/>
  <c r="U3559" i="19" s="1"/>
  <c r="U3566" i="19" s="1"/>
  <c r="U3573" i="19" s="1"/>
  <c r="U3580" i="19" s="1"/>
  <c r="U3587" i="19" s="1"/>
  <c r="U3594" i="19" s="1"/>
  <c r="U3601" i="19" s="1"/>
  <c r="U3608" i="19" s="1"/>
  <c r="U3615" i="19" s="1"/>
  <c r="U3622" i="19" s="1"/>
  <c r="U3629" i="19" s="1"/>
  <c r="U3636" i="19" s="1"/>
  <c r="U3643" i="19" s="1"/>
  <c r="U3650" i="19" s="1"/>
  <c r="U3657" i="19" s="1"/>
  <c r="U3664" i="19" s="1"/>
  <c r="U3671" i="19" s="1"/>
  <c r="U3678" i="19" s="1"/>
  <c r="U3685" i="19" s="1"/>
  <c r="U3692" i="19" s="1"/>
  <c r="U3699" i="19" s="1"/>
  <c r="U3706" i="19" s="1"/>
  <c r="U3713" i="19" s="1"/>
  <c r="U3720" i="19" s="1"/>
  <c r="U3727" i="19" s="1"/>
  <c r="U3734" i="19" s="1"/>
  <c r="U3741" i="19" s="1"/>
  <c r="U3748" i="19" s="1"/>
  <c r="U3755" i="19" s="1"/>
  <c r="U3762" i="19" s="1"/>
  <c r="U3769" i="19" s="1"/>
  <c r="U3776" i="19" s="1"/>
  <c r="U3783" i="19" s="1"/>
  <c r="U3790" i="19" s="1"/>
  <c r="U3797" i="19" s="1"/>
  <c r="U3804" i="19" s="1"/>
  <c r="U3811" i="19" s="1"/>
  <c r="U3818" i="19" s="1"/>
  <c r="U3825" i="19" s="1"/>
  <c r="U3832" i="19" s="1"/>
  <c r="U3839" i="19" s="1"/>
  <c r="U3846" i="19" s="1"/>
  <c r="U3853" i="19" s="1"/>
  <c r="U3860" i="19" s="1"/>
  <c r="U3867" i="19" s="1"/>
  <c r="U3874" i="19" s="1"/>
  <c r="U3881" i="19" s="1"/>
  <c r="U3888" i="19" s="1"/>
  <c r="U3895" i="19" s="1"/>
  <c r="U3902" i="19" s="1"/>
  <c r="U3909" i="19" s="1"/>
  <c r="U3916" i="19" s="1"/>
  <c r="U3923" i="19" s="1"/>
  <c r="U3930" i="19" s="1"/>
  <c r="U3937" i="19" s="1"/>
  <c r="U3944" i="19" s="1"/>
  <c r="U3951" i="19" s="1"/>
  <c r="U3958" i="19" s="1"/>
  <c r="U3965" i="19" s="1"/>
  <c r="U3972" i="19" s="1"/>
  <c r="U3979" i="19" s="1"/>
  <c r="U3986" i="19" s="1"/>
  <c r="U3993" i="19" s="1"/>
  <c r="U4000" i="19" s="1"/>
  <c r="U4007" i="19" s="1"/>
  <c r="U4014" i="19" s="1"/>
  <c r="U4021" i="19" s="1"/>
  <c r="U4028" i="19" s="1"/>
  <c r="U4035" i="19" s="1"/>
  <c r="U4042" i="19" s="1"/>
  <c r="U4049" i="19" s="1"/>
  <c r="U4056" i="19" s="1"/>
  <c r="U4063" i="19" s="1"/>
  <c r="U4070" i="19" s="1"/>
  <c r="U4077" i="19" s="1"/>
  <c r="U4084" i="19" s="1"/>
  <c r="U4091" i="19" s="1"/>
  <c r="U4098" i="19" s="1"/>
  <c r="U4105" i="19" s="1"/>
  <c r="U4112" i="19" s="1"/>
  <c r="U4119" i="19" s="1"/>
  <c r="U4126" i="19" s="1"/>
  <c r="U4133" i="19" s="1"/>
  <c r="U4140" i="19" s="1"/>
  <c r="U4147" i="19" s="1"/>
  <c r="U4154" i="19" s="1"/>
  <c r="U4161" i="19" s="1"/>
  <c r="U4168" i="19" s="1"/>
  <c r="U4175" i="19" s="1"/>
  <c r="U4182" i="19" s="1"/>
  <c r="U4189" i="19" s="1"/>
  <c r="U4196" i="19" s="1"/>
  <c r="U4203" i="19" s="1"/>
  <c r="U4210" i="19" s="1"/>
  <c r="U4217" i="19" s="1"/>
  <c r="U4224" i="19" s="1"/>
  <c r="U4231" i="19" s="1"/>
  <c r="U4238" i="19" s="1"/>
  <c r="U4245" i="19" s="1"/>
  <c r="U4252" i="19" s="1"/>
  <c r="U4259" i="19" s="1"/>
  <c r="U4266" i="19" s="1"/>
  <c r="U4273" i="19" s="1"/>
  <c r="U4280" i="19" s="1"/>
  <c r="U4287" i="19" s="1"/>
  <c r="U4294" i="19" s="1"/>
  <c r="U4301" i="19" s="1"/>
  <c r="U4308" i="19" s="1"/>
  <c r="U4315" i="19" s="1"/>
  <c r="U4322" i="19" s="1"/>
  <c r="U4329" i="19" s="1"/>
  <c r="U4336" i="19" s="1"/>
  <c r="U4343" i="19" s="1"/>
  <c r="U4350" i="19" s="1"/>
  <c r="U4357" i="19" s="1"/>
  <c r="U4364" i="19" s="1"/>
  <c r="U4371" i="19" s="1"/>
  <c r="U4378" i="19" s="1"/>
  <c r="U4385" i="19" s="1"/>
  <c r="U4392" i="19" s="1"/>
  <c r="U4399" i="19" s="1"/>
  <c r="U4406" i="19" s="1"/>
  <c r="U4413" i="19" s="1"/>
  <c r="U4420" i="19" s="1"/>
  <c r="U4427" i="19" s="1"/>
  <c r="U4434" i="19" s="1"/>
  <c r="U4441" i="19" s="1"/>
  <c r="U4448" i="19" s="1"/>
  <c r="U4455" i="19" s="1"/>
  <c r="U4462" i="19" s="1"/>
  <c r="U4469" i="19" s="1"/>
  <c r="U4476" i="19" s="1"/>
  <c r="U4483" i="19" s="1"/>
  <c r="U4490" i="19" s="1"/>
  <c r="U4497" i="19" s="1"/>
  <c r="U4504" i="19" s="1"/>
  <c r="U4511" i="19" s="1"/>
  <c r="U4518" i="19" s="1"/>
  <c r="U4525" i="19" s="1"/>
  <c r="U4532" i="19" s="1"/>
  <c r="U4539" i="19" s="1"/>
  <c r="U4546" i="19" s="1"/>
  <c r="U4553" i="19" s="1"/>
  <c r="U4560" i="19" s="1"/>
  <c r="U4567" i="19" s="1"/>
  <c r="U4574" i="19" s="1"/>
  <c r="U4581" i="19" s="1"/>
  <c r="U4588" i="19" s="1"/>
  <c r="U4595" i="19" s="1"/>
  <c r="U4602" i="19" s="1"/>
  <c r="U4609" i="19" s="1"/>
  <c r="U4616" i="19" s="1"/>
  <c r="U4623" i="19" s="1"/>
  <c r="U4630" i="19" s="1"/>
  <c r="U4637" i="19" s="1"/>
  <c r="U4644" i="19" s="1"/>
  <c r="U4651" i="19" s="1"/>
  <c r="U4658" i="19" s="1"/>
  <c r="U4665" i="19" s="1"/>
  <c r="U4672" i="19" s="1"/>
  <c r="U4679" i="19" s="1"/>
  <c r="U4686" i="19" s="1"/>
  <c r="U4693" i="19" s="1"/>
  <c r="U4700" i="19" s="1"/>
  <c r="U4707" i="19" s="1"/>
  <c r="U4714" i="19" s="1"/>
  <c r="U4721" i="19" s="1"/>
  <c r="U4728" i="19" s="1"/>
  <c r="U4735" i="19" s="1"/>
  <c r="U4742" i="19" s="1"/>
  <c r="U4749" i="19" s="1"/>
  <c r="U4756" i="19" s="1"/>
  <c r="U4763" i="19" s="1"/>
  <c r="U4770" i="19" s="1"/>
  <c r="U4777" i="19" s="1"/>
  <c r="U4784" i="19" s="1"/>
  <c r="U4791" i="19" s="1"/>
  <c r="U4798" i="19" s="1"/>
  <c r="U4805" i="19" s="1"/>
  <c r="U4812" i="19" s="1"/>
  <c r="U4819" i="19" s="1"/>
  <c r="U4826" i="19" s="1"/>
  <c r="U4833" i="19" s="1"/>
  <c r="U4840" i="19" s="1"/>
  <c r="U4847" i="19" s="1"/>
  <c r="U4854" i="19" s="1"/>
  <c r="U4861" i="19" s="1"/>
  <c r="U4868" i="19" s="1"/>
  <c r="U4875" i="19" s="1"/>
  <c r="U4882" i="19" s="1"/>
  <c r="U4889" i="19" s="1"/>
  <c r="U4896" i="19" s="1"/>
  <c r="U4903" i="19" s="1"/>
  <c r="U4910" i="19" s="1"/>
  <c r="U4917" i="19" s="1"/>
  <c r="U4924" i="19" s="1"/>
  <c r="U4931" i="19" s="1"/>
  <c r="U4938" i="19" s="1"/>
  <c r="U4945" i="19" s="1"/>
  <c r="U4952" i="19" s="1"/>
  <c r="U4959" i="19" s="1"/>
  <c r="U4966" i="19" s="1"/>
  <c r="U4973" i="19" s="1"/>
  <c r="U4980" i="19" s="1"/>
  <c r="U4987" i="19" s="1"/>
  <c r="U4994" i="19" s="1"/>
  <c r="U5001" i="19" s="1"/>
  <c r="U5008" i="19" s="1"/>
  <c r="U5015" i="19" s="1"/>
  <c r="U5022" i="19" s="1"/>
  <c r="U5029" i="19" s="1"/>
  <c r="U5036" i="19" s="1"/>
  <c r="U5043" i="19" s="1"/>
  <c r="U5050" i="19" s="1"/>
  <c r="U5057" i="19" s="1"/>
  <c r="U5064" i="19" s="1"/>
  <c r="U5071" i="19" s="1"/>
  <c r="U5078" i="19" s="1"/>
  <c r="U5085" i="19" s="1"/>
  <c r="U5092" i="19" s="1"/>
  <c r="U5099" i="19" s="1"/>
  <c r="U5106" i="19" s="1"/>
  <c r="U5113" i="19" s="1"/>
  <c r="U5120" i="19" s="1"/>
  <c r="U5127" i="19" s="1"/>
  <c r="U5134" i="19" s="1"/>
  <c r="U5141" i="19" s="1"/>
  <c r="U5148" i="19" s="1"/>
  <c r="U5155" i="19" s="1"/>
  <c r="U5162" i="19" s="1"/>
  <c r="U5169" i="19" s="1"/>
  <c r="U5176" i="19" s="1"/>
  <c r="U5183" i="19" s="1"/>
  <c r="U5190" i="19" s="1"/>
  <c r="U5197" i="19" s="1"/>
  <c r="U5204" i="19" s="1"/>
  <c r="U5211" i="19" s="1"/>
  <c r="U5218" i="19" s="1"/>
  <c r="U5225" i="19" s="1"/>
  <c r="U5232" i="19" s="1"/>
  <c r="U5239" i="19" s="1"/>
  <c r="U5246" i="19" s="1"/>
  <c r="U5253" i="19" s="1"/>
  <c r="U5260" i="19" s="1"/>
  <c r="U5267" i="19" s="1"/>
  <c r="U5274" i="19" s="1"/>
  <c r="U5281" i="19" s="1"/>
  <c r="U5288" i="19" s="1"/>
  <c r="U5295" i="19" s="1"/>
  <c r="U5302" i="19" s="1"/>
  <c r="U5309" i="19" s="1"/>
  <c r="U5316" i="19" s="1"/>
  <c r="U5323" i="19" s="1"/>
  <c r="U5330" i="19" s="1"/>
  <c r="U5337" i="19" s="1"/>
  <c r="U5344" i="19" s="1"/>
  <c r="U5351" i="19" s="1"/>
  <c r="U5358" i="19" s="1"/>
  <c r="U5365" i="19" s="1"/>
  <c r="U5372" i="19" s="1"/>
  <c r="U5379" i="19" s="1"/>
  <c r="U5386" i="19" s="1"/>
  <c r="U5393" i="19" s="1"/>
  <c r="U5400" i="19" s="1"/>
  <c r="U5407" i="19" s="1"/>
  <c r="U5414" i="19" s="1"/>
  <c r="U5421" i="19" s="1"/>
  <c r="U5428" i="19" s="1"/>
  <c r="U5435" i="19" s="1"/>
  <c r="U5442" i="19" s="1"/>
  <c r="U5449" i="19" s="1"/>
  <c r="U5456" i="19" s="1"/>
  <c r="U5463" i="19" s="1"/>
  <c r="U5470" i="19" s="1"/>
  <c r="U5477" i="19" s="1"/>
  <c r="U5484" i="19" s="1"/>
  <c r="U5491" i="19" s="1"/>
  <c r="U5498" i="19" s="1"/>
  <c r="U5505" i="19" s="1"/>
  <c r="U5512" i="19" s="1"/>
  <c r="U5519" i="19" s="1"/>
  <c r="U5526" i="19" s="1"/>
  <c r="U5533" i="19" s="1"/>
  <c r="U5540" i="19" s="1"/>
  <c r="U5547" i="19" s="1"/>
  <c r="U5554" i="19" s="1"/>
  <c r="U5561" i="19" s="1"/>
  <c r="U5568" i="19" s="1"/>
  <c r="U5575" i="19" s="1"/>
  <c r="U5582" i="19" s="1"/>
  <c r="U5589" i="19" s="1"/>
  <c r="U5596" i="19" s="1"/>
  <c r="U5603" i="19" s="1"/>
  <c r="U5610" i="19" s="1"/>
  <c r="U5617" i="19" s="1"/>
  <c r="U5624" i="19" s="1"/>
  <c r="U5631" i="19" s="1"/>
  <c r="U5638" i="19" s="1"/>
  <c r="U5645" i="19" s="1"/>
  <c r="U5652" i="19" s="1"/>
  <c r="U5659" i="19" s="1"/>
  <c r="U5666" i="19" s="1"/>
  <c r="U5673" i="19" s="1"/>
  <c r="U5680" i="19" s="1"/>
  <c r="U5687" i="19" s="1"/>
  <c r="U5694" i="19" s="1"/>
  <c r="U5701" i="19" s="1"/>
  <c r="U5708" i="19" s="1"/>
  <c r="U5715" i="19" s="1"/>
  <c r="U5722" i="19" s="1"/>
  <c r="U5729" i="19" s="1"/>
  <c r="U5736" i="19" s="1"/>
  <c r="U5743" i="19" s="1"/>
  <c r="U5750" i="19" s="1"/>
  <c r="U5757" i="19" s="1"/>
  <c r="U5764" i="19" s="1"/>
  <c r="U5771" i="19" s="1"/>
  <c r="U5778" i="19" s="1"/>
  <c r="U5785" i="19" s="1"/>
  <c r="U5792" i="19" s="1"/>
  <c r="U5799" i="19" s="1"/>
  <c r="U5806" i="19" s="1"/>
  <c r="U5813" i="19" s="1"/>
  <c r="U5820" i="19" s="1"/>
  <c r="U5827" i="19" s="1"/>
  <c r="U5834" i="19" s="1"/>
  <c r="U5841" i="19" s="1"/>
  <c r="U5848" i="19" s="1"/>
  <c r="U5855" i="19" s="1"/>
  <c r="U5862" i="19" s="1"/>
  <c r="U5869" i="19" s="1"/>
  <c r="U5876" i="19" s="1"/>
  <c r="U5883" i="19" s="1"/>
  <c r="U5890" i="19" s="1"/>
  <c r="U5897" i="19" s="1"/>
  <c r="U5904" i="19" s="1"/>
  <c r="U5911" i="19" s="1"/>
  <c r="U5918" i="19" s="1"/>
  <c r="U5925" i="19" s="1"/>
  <c r="U5932" i="19" s="1"/>
  <c r="U5939" i="19" s="1"/>
  <c r="U5946" i="19" s="1"/>
  <c r="U5953" i="19" s="1"/>
  <c r="U5960" i="19" s="1"/>
  <c r="U5967" i="19" s="1"/>
  <c r="U5974" i="19" s="1"/>
  <c r="U5981" i="19" s="1"/>
  <c r="U5988" i="19" s="1"/>
  <c r="U5995" i="19" s="1"/>
  <c r="U6002" i="19" s="1"/>
  <c r="U6009" i="19" s="1"/>
  <c r="U6016" i="19" s="1"/>
  <c r="U6023" i="19" s="1"/>
  <c r="U6030" i="19" s="1"/>
  <c r="U6037" i="19" s="1"/>
  <c r="U6044" i="19" s="1"/>
  <c r="U6051" i="19" s="1"/>
  <c r="U6058" i="19" s="1"/>
  <c r="U6065" i="19" s="1"/>
  <c r="U6072" i="19" s="1"/>
  <c r="U6079" i="19" s="1"/>
  <c r="U6086" i="19" s="1"/>
  <c r="U6093" i="19" s="1"/>
  <c r="U6100" i="19" s="1"/>
  <c r="U6107" i="19" s="1"/>
  <c r="U6114" i="19" s="1"/>
  <c r="U6121" i="19" s="1"/>
  <c r="U6128" i="19" s="1"/>
  <c r="U6135" i="19" s="1"/>
  <c r="U6142" i="19" s="1"/>
  <c r="U6149" i="19" s="1"/>
  <c r="U6156" i="19" s="1"/>
  <c r="U6163" i="19" s="1"/>
  <c r="U6170" i="19" s="1"/>
  <c r="U6177" i="19" s="1"/>
  <c r="U6184" i="19" s="1"/>
  <c r="U6191" i="19" s="1"/>
  <c r="U6198" i="19" s="1"/>
  <c r="U6205" i="19" s="1"/>
  <c r="U6212" i="19" s="1"/>
  <c r="U6219" i="19" s="1"/>
  <c r="U6226" i="19" s="1"/>
  <c r="U6233" i="19" s="1"/>
  <c r="U6240" i="19" s="1"/>
  <c r="U6247" i="19" s="1"/>
  <c r="U6254" i="19" s="1"/>
  <c r="U6261" i="19" s="1"/>
  <c r="U6268" i="19" s="1"/>
  <c r="U6275" i="19" s="1"/>
  <c r="U6282" i="19" s="1"/>
  <c r="U6289" i="19" s="1"/>
  <c r="U6296" i="19" s="1"/>
  <c r="U6303" i="19" s="1"/>
  <c r="U6310" i="19" s="1"/>
  <c r="U6317" i="19" s="1"/>
  <c r="U6324" i="19" s="1"/>
  <c r="U6331" i="19" s="1"/>
  <c r="U6338" i="19" s="1"/>
  <c r="U6345" i="19" s="1"/>
  <c r="U6352" i="19" s="1"/>
  <c r="U6359" i="19" s="1"/>
  <c r="U6366" i="19" s="1"/>
  <c r="U6373" i="19" s="1"/>
  <c r="U6380" i="19" s="1"/>
  <c r="U6387" i="19" s="1"/>
  <c r="U6394" i="19" s="1"/>
  <c r="U6401" i="19" s="1"/>
  <c r="U6408" i="19" s="1"/>
  <c r="U6415" i="19" s="1"/>
  <c r="U6422" i="19" s="1"/>
  <c r="U6429" i="19" s="1"/>
  <c r="U6436" i="19" s="1"/>
  <c r="U6443" i="19" s="1"/>
  <c r="U6450" i="19" s="1"/>
  <c r="U6457" i="19" s="1"/>
  <c r="U6464" i="19" s="1"/>
  <c r="U6471" i="19" s="1"/>
  <c r="U6478" i="19" s="1"/>
  <c r="U6485" i="19" s="1"/>
  <c r="U6492" i="19" s="1"/>
  <c r="U6499" i="19" s="1"/>
  <c r="U6506" i="19" s="1"/>
  <c r="U6513" i="19" s="1"/>
  <c r="U6520" i="19" s="1"/>
  <c r="U6527" i="19" s="1"/>
  <c r="U6534" i="19" s="1"/>
  <c r="U6541" i="19" s="1"/>
  <c r="U6548" i="19" s="1"/>
  <c r="U6555" i="19" s="1"/>
  <c r="U6562" i="19" s="1"/>
  <c r="U6569" i="19" s="1"/>
  <c r="U6576" i="19" s="1"/>
  <c r="U6583" i="19" s="1"/>
  <c r="U6590" i="19" s="1"/>
  <c r="U6597" i="19" s="1"/>
  <c r="U6604" i="19" s="1"/>
  <c r="U6611" i="19" s="1"/>
  <c r="U6618" i="19" s="1"/>
  <c r="U6625" i="19" s="1"/>
  <c r="U6632" i="19" s="1"/>
  <c r="U6639" i="19" s="1"/>
  <c r="U6646" i="19" s="1"/>
  <c r="U6653" i="19" s="1"/>
  <c r="U6660" i="19" s="1"/>
  <c r="U6667" i="19" s="1"/>
  <c r="U6674" i="19" s="1"/>
  <c r="U6681" i="19" s="1"/>
  <c r="U6688" i="19" s="1"/>
  <c r="U6695" i="19" s="1"/>
  <c r="U6702" i="19" s="1"/>
  <c r="U6709" i="19" s="1"/>
  <c r="U6716" i="19" s="1"/>
  <c r="U6723" i="19" s="1"/>
  <c r="U6730" i="19" s="1"/>
  <c r="U6737" i="19" s="1"/>
  <c r="U6744" i="19" s="1"/>
  <c r="U6751" i="19" s="1"/>
  <c r="U6758" i="19" s="1"/>
  <c r="U6765" i="19" s="1"/>
  <c r="U6772" i="19" s="1"/>
  <c r="U6779" i="19" s="1"/>
  <c r="U6786" i="19" s="1"/>
  <c r="U6793" i="19" s="1"/>
  <c r="U6800" i="19" s="1"/>
  <c r="U6807" i="19" s="1"/>
  <c r="U6814" i="19" s="1"/>
  <c r="U6821" i="19" s="1"/>
  <c r="U6828" i="19" s="1"/>
  <c r="U6835" i="19" s="1"/>
  <c r="U6842" i="19" s="1"/>
  <c r="U6849" i="19" s="1"/>
  <c r="U6856" i="19" s="1"/>
  <c r="U6863" i="19" s="1"/>
  <c r="U6870" i="19" s="1"/>
  <c r="U6877" i="19" s="1"/>
  <c r="U6884" i="19" s="1"/>
  <c r="U6891" i="19" s="1"/>
  <c r="U6898" i="19" s="1"/>
  <c r="U6905" i="19" s="1"/>
  <c r="U6912" i="19" s="1"/>
  <c r="U6919" i="19" s="1"/>
  <c r="U6926" i="19" s="1"/>
  <c r="U6933" i="19" s="1"/>
  <c r="U6940" i="19" s="1"/>
  <c r="U6947" i="19" s="1"/>
  <c r="U6954" i="19" s="1"/>
  <c r="U6961" i="19" s="1"/>
  <c r="U6968" i="19" s="1"/>
  <c r="U6975" i="19" s="1"/>
  <c r="U6982" i="19" s="1"/>
  <c r="U6989" i="19" s="1"/>
  <c r="U6996" i="19" s="1"/>
  <c r="AB2" i="7"/>
  <c r="N3" i="5"/>
  <c r="AC2" i="7"/>
  <c r="F2" i="20"/>
  <c r="C10" i="19"/>
  <c r="C17" i="19" s="1"/>
  <c r="C24" i="19" s="1"/>
  <c r="C31" i="19" s="1"/>
  <c r="C38" i="19" s="1"/>
  <c r="C45" i="19" s="1"/>
  <c r="C52" i="19" s="1"/>
  <c r="C59" i="19" s="1"/>
  <c r="C66" i="19" s="1"/>
  <c r="C73" i="19" s="1"/>
  <c r="C80" i="19" s="1"/>
  <c r="C87" i="19" s="1"/>
  <c r="C94" i="19" s="1"/>
  <c r="C101" i="19" s="1"/>
  <c r="C108" i="19" s="1"/>
  <c r="C115" i="19" s="1"/>
  <c r="C122" i="19" s="1"/>
  <c r="C129" i="19" s="1"/>
  <c r="C136" i="19" s="1"/>
  <c r="C143" i="19" s="1"/>
  <c r="C150" i="19" s="1"/>
  <c r="C157" i="19" s="1"/>
  <c r="C164" i="19" s="1"/>
  <c r="C171" i="19" s="1"/>
  <c r="C178" i="19" s="1"/>
  <c r="C185" i="19" s="1"/>
  <c r="C192" i="19" s="1"/>
  <c r="C199" i="19" s="1"/>
  <c r="C206" i="19" s="1"/>
  <c r="C213" i="19" s="1"/>
  <c r="C220" i="19" s="1"/>
  <c r="C227" i="19" s="1"/>
  <c r="C234" i="19" s="1"/>
  <c r="C241" i="19" s="1"/>
  <c r="C248" i="19" s="1"/>
  <c r="C255" i="19" s="1"/>
  <c r="C262" i="19" s="1"/>
  <c r="C269" i="19" s="1"/>
  <c r="C276" i="19" s="1"/>
  <c r="C283" i="19" s="1"/>
  <c r="C290" i="19" s="1"/>
  <c r="C297" i="19" s="1"/>
  <c r="C304" i="19" s="1"/>
  <c r="C311" i="19" s="1"/>
  <c r="C318" i="19" s="1"/>
  <c r="C325" i="19" s="1"/>
  <c r="C332" i="19" s="1"/>
  <c r="C339" i="19" s="1"/>
  <c r="C346" i="19" s="1"/>
  <c r="C353" i="19" s="1"/>
  <c r="C360" i="19" s="1"/>
  <c r="C367" i="19" s="1"/>
  <c r="C374" i="19" s="1"/>
  <c r="C381" i="19" s="1"/>
  <c r="C388" i="19" s="1"/>
  <c r="C395" i="19" s="1"/>
  <c r="C402" i="19" s="1"/>
  <c r="C409" i="19" s="1"/>
  <c r="C416" i="19" s="1"/>
  <c r="C423" i="19" s="1"/>
  <c r="C430" i="19" s="1"/>
  <c r="C437" i="19" s="1"/>
  <c r="C444" i="19" s="1"/>
  <c r="C451" i="19" s="1"/>
  <c r="C458" i="19" s="1"/>
  <c r="C465" i="19" s="1"/>
  <c r="C472" i="19" s="1"/>
  <c r="C479" i="19" s="1"/>
  <c r="C486" i="19" s="1"/>
  <c r="C493" i="19" s="1"/>
  <c r="C500" i="19" s="1"/>
  <c r="C507" i="19" s="1"/>
  <c r="C514" i="19" s="1"/>
  <c r="C521" i="19" s="1"/>
  <c r="C528" i="19" s="1"/>
  <c r="C535" i="19" s="1"/>
  <c r="C542" i="19" s="1"/>
  <c r="C549" i="19" s="1"/>
  <c r="C556" i="19" s="1"/>
  <c r="C563" i="19" s="1"/>
  <c r="C570" i="19" s="1"/>
  <c r="C577" i="19" s="1"/>
  <c r="C584" i="19" s="1"/>
  <c r="C591" i="19" s="1"/>
  <c r="C598" i="19" s="1"/>
  <c r="C605" i="19" s="1"/>
  <c r="C612" i="19" s="1"/>
  <c r="C619" i="19" s="1"/>
  <c r="C626" i="19" s="1"/>
  <c r="C633" i="19" s="1"/>
  <c r="C640" i="19" s="1"/>
  <c r="C647" i="19" s="1"/>
  <c r="C654" i="19" s="1"/>
  <c r="C661" i="19" s="1"/>
  <c r="C668" i="19" s="1"/>
  <c r="C675" i="19" s="1"/>
  <c r="C682" i="19" s="1"/>
  <c r="C689" i="19" s="1"/>
  <c r="C696" i="19" s="1"/>
  <c r="C703" i="19" s="1"/>
  <c r="C710" i="19" s="1"/>
  <c r="C717" i="19" s="1"/>
  <c r="C724" i="19" s="1"/>
  <c r="C731" i="19" s="1"/>
  <c r="C738" i="19" s="1"/>
  <c r="C745" i="19" s="1"/>
  <c r="C752" i="19" s="1"/>
  <c r="C759" i="19" s="1"/>
  <c r="C766" i="19" s="1"/>
  <c r="C773" i="19" s="1"/>
  <c r="C780" i="19" s="1"/>
  <c r="C787" i="19" s="1"/>
  <c r="C794" i="19" s="1"/>
  <c r="C801" i="19" s="1"/>
  <c r="C808" i="19" s="1"/>
  <c r="C815" i="19" s="1"/>
  <c r="C822" i="19" s="1"/>
  <c r="C829" i="19" s="1"/>
  <c r="C836" i="19" s="1"/>
  <c r="C843" i="19" s="1"/>
  <c r="C850" i="19" s="1"/>
  <c r="C857" i="19" s="1"/>
  <c r="C864" i="19" s="1"/>
  <c r="C871" i="19" s="1"/>
  <c r="C878" i="19" s="1"/>
  <c r="C885" i="19" s="1"/>
  <c r="C892" i="19" s="1"/>
  <c r="C899" i="19" s="1"/>
  <c r="C906" i="19" s="1"/>
  <c r="C913" i="19" s="1"/>
  <c r="C920" i="19" s="1"/>
  <c r="C927" i="19" s="1"/>
  <c r="C934" i="19" s="1"/>
  <c r="C941" i="19" s="1"/>
  <c r="C948" i="19" s="1"/>
  <c r="C955" i="19" s="1"/>
  <c r="C962" i="19" s="1"/>
  <c r="C969" i="19" s="1"/>
  <c r="C976" i="19" s="1"/>
  <c r="C983" i="19" s="1"/>
  <c r="C990" i="19" s="1"/>
  <c r="C997" i="19" s="1"/>
  <c r="C1004" i="19" s="1"/>
  <c r="C1011" i="19" s="1"/>
  <c r="C1018" i="19" s="1"/>
  <c r="C1025" i="19" s="1"/>
  <c r="C1032" i="19" s="1"/>
  <c r="C1039" i="19" s="1"/>
  <c r="C1046" i="19" s="1"/>
  <c r="C1053" i="19" s="1"/>
  <c r="C1060" i="19" s="1"/>
  <c r="C1067" i="19" s="1"/>
  <c r="C1074" i="19" s="1"/>
  <c r="C1081" i="19" s="1"/>
  <c r="C1088" i="19" s="1"/>
  <c r="C1095" i="19" s="1"/>
  <c r="C1102" i="19" s="1"/>
  <c r="C1109" i="19" s="1"/>
  <c r="C1116" i="19" s="1"/>
  <c r="C1123" i="19" s="1"/>
  <c r="C1130" i="19" s="1"/>
  <c r="C1137" i="19" s="1"/>
  <c r="C1144" i="19" s="1"/>
  <c r="C1151" i="19" s="1"/>
  <c r="C1158" i="19" s="1"/>
  <c r="C1165" i="19" s="1"/>
  <c r="C1172" i="19" s="1"/>
  <c r="C1179" i="19" s="1"/>
  <c r="C1186" i="19" s="1"/>
  <c r="C1193" i="19" s="1"/>
  <c r="C1200" i="19" s="1"/>
  <c r="C1207" i="19" s="1"/>
  <c r="C1214" i="19" s="1"/>
  <c r="C1221" i="19" s="1"/>
  <c r="C1228" i="19" s="1"/>
  <c r="C1235" i="19" s="1"/>
  <c r="C1242" i="19" s="1"/>
  <c r="C1249" i="19" s="1"/>
  <c r="C1256" i="19" s="1"/>
  <c r="C1263" i="19" s="1"/>
  <c r="C1270" i="19" s="1"/>
  <c r="C1277" i="19" s="1"/>
  <c r="C1284" i="19" s="1"/>
  <c r="C1291" i="19" s="1"/>
  <c r="C1298" i="19" s="1"/>
  <c r="C1305" i="19" s="1"/>
  <c r="C1312" i="19" s="1"/>
  <c r="C1319" i="19" s="1"/>
  <c r="C1326" i="19" s="1"/>
  <c r="C1333" i="19" s="1"/>
  <c r="C1340" i="19" s="1"/>
  <c r="C1347" i="19" s="1"/>
  <c r="C1354" i="19" s="1"/>
  <c r="C1361" i="19" s="1"/>
  <c r="C1368" i="19" s="1"/>
  <c r="C1375" i="19" s="1"/>
  <c r="C1382" i="19" s="1"/>
  <c r="C1389" i="19" s="1"/>
  <c r="C1396" i="19" s="1"/>
  <c r="C1403" i="19" s="1"/>
  <c r="C1410" i="19" s="1"/>
  <c r="C1417" i="19" s="1"/>
  <c r="C1424" i="19" s="1"/>
  <c r="C1431" i="19" s="1"/>
  <c r="C1438" i="19" s="1"/>
  <c r="C1445" i="19" s="1"/>
  <c r="C1452" i="19" s="1"/>
  <c r="C1459" i="19" s="1"/>
  <c r="C1466" i="19" s="1"/>
  <c r="C1473" i="19" s="1"/>
  <c r="C1480" i="19" s="1"/>
  <c r="C1487" i="19" s="1"/>
  <c r="C1494" i="19" s="1"/>
  <c r="C1501" i="19" s="1"/>
  <c r="C1508" i="19" s="1"/>
  <c r="C1515" i="19" s="1"/>
  <c r="C1522" i="19" s="1"/>
  <c r="C1529" i="19" s="1"/>
  <c r="C1536" i="19" s="1"/>
  <c r="C1543" i="19" s="1"/>
  <c r="C1550" i="19" s="1"/>
  <c r="C1557" i="19" s="1"/>
  <c r="C1564" i="19" s="1"/>
  <c r="C1571" i="19" s="1"/>
  <c r="C1578" i="19" s="1"/>
  <c r="C1585" i="19" s="1"/>
  <c r="C1592" i="19" s="1"/>
  <c r="C1599" i="19" s="1"/>
  <c r="C1606" i="19" s="1"/>
  <c r="C1613" i="19" s="1"/>
  <c r="C1620" i="19" s="1"/>
  <c r="C1627" i="19" s="1"/>
  <c r="C1634" i="19" s="1"/>
  <c r="C1641" i="19" s="1"/>
  <c r="C1648" i="19" s="1"/>
  <c r="C1655" i="19" s="1"/>
  <c r="C1662" i="19" s="1"/>
  <c r="C1669" i="19" s="1"/>
  <c r="C1676" i="19" s="1"/>
  <c r="C1683" i="19" s="1"/>
  <c r="C1690" i="19" s="1"/>
  <c r="C1697" i="19" s="1"/>
  <c r="C1704" i="19" s="1"/>
  <c r="C1711" i="19" s="1"/>
  <c r="C1718" i="19" s="1"/>
  <c r="C1725" i="19" s="1"/>
  <c r="C1732" i="19" s="1"/>
  <c r="C1739" i="19" s="1"/>
  <c r="C1746" i="19" s="1"/>
  <c r="C1753" i="19" s="1"/>
  <c r="C1760" i="19" s="1"/>
  <c r="C1767" i="19" s="1"/>
  <c r="C1774" i="19" s="1"/>
  <c r="C1781" i="19" s="1"/>
  <c r="C1788" i="19" s="1"/>
  <c r="C1795" i="19" s="1"/>
  <c r="C1802" i="19" s="1"/>
  <c r="C1809" i="19" s="1"/>
  <c r="C1816" i="19" s="1"/>
  <c r="C1823" i="19" s="1"/>
  <c r="C1830" i="19" s="1"/>
  <c r="C1837" i="19" s="1"/>
  <c r="C1844" i="19" s="1"/>
  <c r="C1851" i="19" s="1"/>
  <c r="C1858" i="19" s="1"/>
  <c r="C1865" i="19" s="1"/>
  <c r="C1872" i="19" s="1"/>
  <c r="C1879" i="19" s="1"/>
  <c r="C1886" i="19" s="1"/>
  <c r="C1893" i="19" s="1"/>
  <c r="C1900" i="19" s="1"/>
  <c r="C1907" i="19" s="1"/>
  <c r="C1914" i="19" s="1"/>
  <c r="C1921" i="19" s="1"/>
  <c r="C1928" i="19" s="1"/>
  <c r="C1935" i="19" s="1"/>
  <c r="C1942" i="19" s="1"/>
  <c r="C1949" i="19" s="1"/>
  <c r="C1956" i="19" s="1"/>
  <c r="C1963" i="19" s="1"/>
  <c r="C1970" i="19" s="1"/>
  <c r="C1977" i="19" s="1"/>
  <c r="C1984" i="19" s="1"/>
  <c r="C1991" i="19" s="1"/>
  <c r="C1998" i="19" s="1"/>
  <c r="C2005" i="19" s="1"/>
  <c r="C2012" i="19" s="1"/>
  <c r="C2019" i="19" s="1"/>
  <c r="C2026" i="19" s="1"/>
  <c r="C2033" i="19" s="1"/>
  <c r="C2040" i="19" s="1"/>
  <c r="C2047" i="19" s="1"/>
  <c r="C2054" i="19" s="1"/>
  <c r="C2061" i="19" s="1"/>
  <c r="C2068" i="19" s="1"/>
  <c r="C2075" i="19" s="1"/>
  <c r="C2082" i="19" s="1"/>
  <c r="C2089" i="19" s="1"/>
  <c r="C2096" i="19" s="1"/>
  <c r="C2103" i="19" s="1"/>
  <c r="C2110" i="19" s="1"/>
  <c r="C2117" i="19" s="1"/>
  <c r="C2124" i="19" s="1"/>
  <c r="C2131" i="19" s="1"/>
  <c r="C2138" i="19" s="1"/>
  <c r="C2145" i="19" s="1"/>
  <c r="C2152" i="19" s="1"/>
  <c r="C2159" i="19" s="1"/>
  <c r="C2166" i="19" s="1"/>
  <c r="C2173" i="19" s="1"/>
  <c r="C2180" i="19" s="1"/>
  <c r="C2187" i="19" s="1"/>
  <c r="C2194" i="19" s="1"/>
  <c r="C2201" i="19" s="1"/>
  <c r="C2208" i="19" s="1"/>
  <c r="C2215" i="19" s="1"/>
  <c r="C2222" i="19" s="1"/>
  <c r="C2229" i="19" s="1"/>
  <c r="C2236" i="19" s="1"/>
  <c r="C2243" i="19" s="1"/>
  <c r="C2250" i="19" s="1"/>
  <c r="C2257" i="19" s="1"/>
  <c r="C2264" i="19" s="1"/>
  <c r="C2271" i="19" s="1"/>
  <c r="C2278" i="19" s="1"/>
  <c r="C2285" i="19" s="1"/>
  <c r="C2292" i="19" s="1"/>
  <c r="C2299" i="19" s="1"/>
  <c r="C2306" i="19" s="1"/>
  <c r="C2313" i="19" s="1"/>
  <c r="C2320" i="19" s="1"/>
  <c r="C2327" i="19" s="1"/>
  <c r="C2334" i="19" s="1"/>
  <c r="C2341" i="19" s="1"/>
  <c r="C2348" i="19" s="1"/>
  <c r="C2355" i="19" s="1"/>
  <c r="C2362" i="19" s="1"/>
  <c r="C2369" i="19" s="1"/>
  <c r="C2376" i="19" s="1"/>
  <c r="C2383" i="19" s="1"/>
  <c r="C2390" i="19" s="1"/>
  <c r="C2397" i="19" s="1"/>
  <c r="C2404" i="19" s="1"/>
  <c r="C2411" i="19" s="1"/>
  <c r="C2418" i="19" s="1"/>
  <c r="C2425" i="19" s="1"/>
  <c r="C2432" i="19" s="1"/>
  <c r="C2439" i="19" s="1"/>
  <c r="C2446" i="19" s="1"/>
  <c r="C2453" i="19" s="1"/>
  <c r="C2460" i="19" s="1"/>
  <c r="C2467" i="19" s="1"/>
  <c r="C2474" i="19" s="1"/>
  <c r="C2481" i="19" s="1"/>
  <c r="C2488" i="19" s="1"/>
  <c r="C2495" i="19" s="1"/>
  <c r="C2502" i="19" s="1"/>
  <c r="C2509" i="19" s="1"/>
  <c r="C2516" i="19" s="1"/>
  <c r="C2523" i="19" s="1"/>
  <c r="C2530" i="19" s="1"/>
  <c r="C2537" i="19" s="1"/>
  <c r="C2544" i="19" s="1"/>
  <c r="C2551" i="19" s="1"/>
  <c r="C2558" i="19" s="1"/>
  <c r="C2565" i="19" s="1"/>
  <c r="C2572" i="19" s="1"/>
  <c r="C2579" i="19" s="1"/>
  <c r="C2586" i="19" s="1"/>
  <c r="C2593" i="19" s="1"/>
  <c r="C2600" i="19" s="1"/>
  <c r="C2607" i="19" s="1"/>
  <c r="C2614" i="19" s="1"/>
  <c r="C2621" i="19" s="1"/>
  <c r="C2628" i="19" s="1"/>
  <c r="C2635" i="19" s="1"/>
  <c r="C2642" i="19" s="1"/>
  <c r="C2649" i="19" s="1"/>
  <c r="C2656" i="19" s="1"/>
  <c r="C2663" i="19" s="1"/>
  <c r="C2670" i="19" s="1"/>
  <c r="C2677" i="19" s="1"/>
  <c r="C2684" i="19" s="1"/>
  <c r="C2691" i="19" s="1"/>
  <c r="C2698" i="19" s="1"/>
  <c r="C2705" i="19" s="1"/>
  <c r="C2712" i="19" s="1"/>
  <c r="C2719" i="19" s="1"/>
  <c r="C2726" i="19" s="1"/>
  <c r="C2733" i="19" s="1"/>
  <c r="C2740" i="19" s="1"/>
  <c r="C2747" i="19" s="1"/>
  <c r="C2754" i="19" s="1"/>
  <c r="C2761" i="19" s="1"/>
  <c r="C2768" i="19" s="1"/>
  <c r="C2775" i="19" s="1"/>
  <c r="C2782" i="19" s="1"/>
  <c r="C2789" i="19" s="1"/>
  <c r="C2796" i="19" s="1"/>
  <c r="C2803" i="19" s="1"/>
  <c r="C2810" i="19" s="1"/>
  <c r="C2817" i="19" s="1"/>
  <c r="C2824" i="19" s="1"/>
  <c r="C2831" i="19" s="1"/>
  <c r="C2838" i="19" s="1"/>
  <c r="C2845" i="19" s="1"/>
  <c r="C2852" i="19" s="1"/>
  <c r="C2859" i="19" s="1"/>
  <c r="C2866" i="19" s="1"/>
  <c r="C2873" i="19" s="1"/>
  <c r="C2880" i="19" s="1"/>
  <c r="C2887" i="19" s="1"/>
  <c r="C2894" i="19" s="1"/>
  <c r="C2901" i="19" s="1"/>
  <c r="C2908" i="19" s="1"/>
  <c r="C2915" i="19" s="1"/>
  <c r="C2922" i="19" s="1"/>
  <c r="C2929" i="19" s="1"/>
  <c r="C2936" i="19" s="1"/>
  <c r="C2943" i="19" s="1"/>
  <c r="C2950" i="19" s="1"/>
  <c r="C2957" i="19" s="1"/>
  <c r="C2964" i="19" s="1"/>
  <c r="C2971" i="19" s="1"/>
  <c r="C2978" i="19" s="1"/>
  <c r="C2985" i="19" s="1"/>
  <c r="C2992" i="19" s="1"/>
  <c r="C2999" i="19" s="1"/>
  <c r="C3006" i="19" s="1"/>
  <c r="C3013" i="19" s="1"/>
  <c r="C3020" i="19" s="1"/>
  <c r="C3027" i="19" s="1"/>
  <c r="C3034" i="19" s="1"/>
  <c r="C3041" i="19" s="1"/>
  <c r="C3048" i="19" s="1"/>
  <c r="C3055" i="19" s="1"/>
  <c r="C3062" i="19" s="1"/>
  <c r="C3069" i="19" s="1"/>
  <c r="C3076" i="19" s="1"/>
  <c r="C3083" i="19" s="1"/>
  <c r="C3090" i="19" s="1"/>
  <c r="C3097" i="19" s="1"/>
  <c r="C3104" i="19" s="1"/>
  <c r="C3111" i="19" s="1"/>
  <c r="C3118" i="19" s="1"/>
  <c r="C3125" i="19" s="1"/>
  <c r="C3132" i="19" s="1"/>
  <c r="C3139" i="19" s="1"/>
  <c r="C3146" i="19" s="1"/>
  <c r="C3153" i="19" s="1"/>
  <c r="C3160" i="19" s="1"/>
  <c r="C3167" i="19" s="1"/>
  <c r="C3174" i="19" s="1"/>
  <c r="C3181" i="19" s="1"/>
  <c r="C3188" i="19" s="1"/>
  <c r="C3195" i="19" s="1"/>
  <c r="C3202" i="19" s="1"/>
  <c r="C3209" i="19" s="1"/>
  <c r="C3216" i="19" s="1"/>
  <c r="C3223" i="19" s="1"/>
  <c r="C3230" i="19" s="1"/>
  <c r="C3237" i="19" s="1"/>
  <c r="C3244" i="19" s="1"/>
  <c r="C3251" i="19" s="1"/>
  <c r="C3258" i="19" s="1"/>
  <c r="C3265" i="19" s="1"/>
  <c r="C3272" i="19" s="1"/>
  <c r="C3279" i="19" s="1"/>
  <c r="C3286" i="19" s="1"/>
  <c r="C3293" i="19" s="1"/>
  <c r="C3300" i="19" s="1"/>
  <c r="C3307" i="19" s="1"/>
  <c r="C3314" i="19" s="1"/>
  <c r="C3321" i="19" s="1"/>
  <c r="C3328" i="19" s="1"/>
  <c r="C3335" i="19" s="1"/>
  <c r="C3342" i="19" s="1"/>
  <c r="C3349" i="19" s="1"/>
  <c r="C3356" i="19" s="1"/>
  <c r="C3363" i="19" s="1"/>
  <c r="C3370" i="19" s="1"/>
  <c r="C3377" i="19" s="1"/>
  <c r="C3384" i="19" s="1"/>
  <c r="C3391" i="19" s="1"/>
  <c r="C3398" i="19" s="1"/>
  <c r="C3405" i="19" s="1"/>
  <c r="C3412" i="19" s="1"/>
  <c r="C3419" i="19" s="1"/>
  <c r="C3426" i="19" s="1"/>
  <c r="C3433" i="19" s="1"/>
  <c r="C3440" i="19" s="1"/>
  <c r="C3447" i="19" s="1"/>
  <c r="C3454" i="19" s="1"/>
  <c r="C3461" i="19" s="1"/>
  <c r="C3468" i="19" s="1"/>
  <c r="C3475" i="19" s="1"/>
  <c r="C3482" i="19" s="1"/>
  <c r="C3489" i="19" s="1"/>
  <c r="C3496" i="19" s="1"/>
  <c r="C3503" i="19" s="1"/>
  <c r="C3510" i="19" s="1"/>
  <c r="C3517" i="19" s="1"/>
  <c r="C3524" i="19" s="1"/>
  <c r="C3531" i="19" s="1"/>
  <c r="C3538" i="19" s="1"/>
  <c r="C3545" i="19" s="1"/>
  <c r="C3552" i="19" s="1"/>
  <c r="C3559" i="19" s="1"/>
  <c r="C3566" i="19" s="1"/>
  <c r="C3573" i="19" s="1"/>
  <c r="C3580" i="19" s="1"/>
  <c r="C3587" i="19" s="1"/>
  <c r="C3594" i="19" s="1"/>
  <c r="C3601" i="19" s="1"/>
  <c r="C3608" i="19" s="1"/>
  <c r="C3615" i="19" s="1"/>
  <c r="C3622" i="19" s="1"/>
  <c r="C3629" i="19" s="1"/>
  <c r="C3636" i="19" s="1"/>
  <c r="C3643" i="19" s="1"/>
  <c r="C3650" i="19" s="1"/>
  <c r="C3657" i="19" s="1"/>
  <c r="C3664" i="19" s="1"/>
  <c r="C3671" i="19" s="1"/>
  <c r="C3678" i="19" s="1"/>
  <c r="C3685" i="19" s="1"/>
  <c r="C3692" i="19" s="1"/>
  <c r="C3699" i="19" s="1"/>
  <c r="C3706" i="19" s="1"/>
  <c r="C3713" i="19" s="1"/>
  <c r="C3720" i="19" s="1"/>
  <c r="C3727" i="19" s="1"/>
  <c r="C3734" i="19" s="1"/>
  <c r="C3741" i="19" s="1"/>
  <c r="C3748" i="19" s="1"/>
  <c r="C3755" i="19" s="1"/>
  <c r="C3762" i="19" s="1"/>
  <c r="C3769" i="19" s="1"/>
  <c r="C3776" i="19" s="1"/>
  <c r="C3783" i="19" s="1"/>
  <c r="C3790" i="19" s="1"/>
  <c r="C3797" i="19" s="1"/>
  <c r="C3804" i="19" s="1"/>
  <c r="C3811" i="19" s="1"/>
  <c r="C3818" i="19" s="1"/>
  <c r="C3825" i="19" s="1"/>
  <c r="C3832" i="19" s="1"/>
  <c r="C3839" i="19" s="1"/>
  <c r="C3846" i="19" s="1"/>
  <c r="C3853" i="19" s="1"/>
  <c r="C3860" i="19" s="1"/>
  <c r="C3867" i="19" s="1"/>
  <c r="C3874" i="19" s="1"/>
  <c r="C3881" i="19" s="1"/>
  <c r="C3888" i="19" s="1"/>
  <c r="C3895" i="19" s="1"/>
  <c r="C3902" i="19" s="1"/>
  <c r="C3909" i="19" s="1"/>
  <c r="C3916" i="19" s="1"/>
  <c r="C3923" i="19" s="1"/>
  <c r="C3930" i="19" s="1"/>
  <c r="C3937" i="19" s="1"/>
  <c r="C3944" i="19" s="1"/>
  <c r="C3951" i="19" s="1"/>
  <c r="C3958" i="19" s="1"/>
  <c r="C3965" i="19" s="1"/>
  <c r="C3972" i="19" s="1"/>
  <c r="C3979" i="19" s="1"/>
  <c r="C3986" i="19" s="1"/>
  <c r="C3993" i="19" s="1"/>
  <c r="C4000" i="19" s="1"/>
  <c r="C4007" i="19" s="1"/>
  <c r="C4014" i="19" s="1"/>
  <c r="C4021" i="19" s="1"/>
  <c r="C4028" i="19" s="1"/>
  <c r="C4035" i="19" s="1"/>
  <c r="C4042" i="19" s="1"/>
  <c r="C4049" i="19" s="1"/>
  <c r="C4056" i="19" s="1"/>
  <c r="C4063" i="19" s="1"/>
  <c r="C4070" i="19" s="1"/>
  <c r="C4077" i="19" s="1"/>
  <c r="C4084" i="19" s="1"/>
  <c r="C4091" i="19" s="1"/>
  <c r="C4098" i="19" s="1"/>
  <c r="C4105" i="19" s="1"/>
  <c r="C4112" i="19" s="1"/>
  <c r="C4119" i="19" s="1"/>
  <c r="C4126" i="19" s="1"/>
  <c r="C4133" i="19" s="1"/>
  <c r="C4140" i="19" s="1"/>
  <c r="C4147" i="19" s="1"/>
  <c r="C4154" i="19" s="1"/>
  <c r="C4161" i="19" s="1"/>
  <c r="C4168" i="19" s="1"/>
  <c r="C4175" i="19" s="1"/>
  <c r="C4182" i="19" s="1"/>
  <c r="C4189" i="19" s="1"/>
  <c r="C4196" i="19" s="1"/>
  <c r="C4203" i="19" s="1"/>
  <c r="C4210" i="19" s="1"/>
  <c r="C4217" i="19" s="1"/>
  <c r="C4224" i="19" s="1"/>
  <c r="C4231" i="19" s="1"/>
  <c r="C4238" i="19" s="1"/>
  <c r="C4245" i="19" s="1"/>
  <c r="C4252" i="19" s="1"/>
  <c r="C4259" i="19" s="1"/>
  <c r="C4266" i="19" s="1"/>
  <c r="C4273" i="19" s="1"/>
  <c r="C4280" i="19" s="1"/>
  <c r="C4287" i="19" s="1"/>
  <c r="C4294" i="19" s="1"/>
  <c r="C4301" i="19" s="1"/>
  <c r="C4308" i="19" s="1"/>
  <c r="C4315" i="19" s="1"/>
  <c r="C4322" i="19" s="1"/>
  <c r="C4329" i="19" s="1"/>
  <c r="C4336" i="19" s="1"/>
  <c r="C4343" i="19" s="1"/>
  <c r="C4350" i="19" s="1"/>
  <c r="C4357" i="19" s="1"/>
  <c r="C4364" i="19" s="1"/>
  <c r="C4371" i="19" s="1"/>
  <c r="C4378" i="19" s="1"/>
  <c r="C4385" i="19" s="1"/>
  <c r="C4392" i="19" s="1"/>
  <c r="C4399" i="19" s="1"/>
  <c r="C4406" i="19" s="1"/>
  <c r="C4413" i="19" s="1"/>
  <c r="C4420" i="19" s="1"/>
  <c r="C4427" i="19" s="1"/>
  <c r="C4434" i="19" s="1"/>
  <c r="C4441" i="19" s="1"/>
  <c r="C4448" i="19" s="1"/>
  <c r="C4455" i="19" s="1"/>
  <c r="C4462" i="19" s="1"/>
  <c r="C4469" i="19" s="1"/>
  <c r="C4476" i="19" s="1"/>
  <c r="C4483" i="19" s="1"/>
  <c r="C4490" i="19" s="1"/>
  <c r="C4497" i="19" s="1"/>
  <c r="C4504" i="19" s="1"/>
  <c r="C4511" i="19" s="1"/>
  <c r="C4518" i="19" s="1"/>
  <c r="C4525" i="19" s="1"/>
  <c r="C4532" i="19" s="1"/>
  <c r="C4539" i="19" s="1"/>
  <c r="C4546" i="19" s="1"/>
  <c r="C4553" i="19" s="1"/>
  <c r="C4560" i="19" s="1"/>
  <c r="C4567" i="19" s="1"/>
  <c r="C4574" i="19" s="1"/>
  <c r="C4581" i="19" s="1"/>
  <c r="C4588" i="19" s="1"/>
  <c r="C4595" i="19" s="1"/>
  <c r="C4602" i="19" s="1"/>
  <c r="C4609" i="19" s="1"/>
  <c r="C4616" i="19" s="1"/>
  <c r="C4623" i="19" s="1"/>
  <c r="C4630" i="19" s="1"/>
  <c r="C4637" i="19" s="1"/>
  <c r="C4644" i="19" s="1"/>
  <c r="C4651" i="19" s="1"/>
  <c r="C4658" i="19" s="1"/>
  <c r="C4665" i="19" s="1"/>
  <c r="C4672" i="19" s="1"/>
  <c r="C4679" i="19" s="1"/>
  <c r="C4686" i="19" s="1"/>
  <c r="C4693" i="19" s="1"/>
  <c r="C4700" i="19" s="1"/>
  <c r="C4707" i="19" s="1"/>
  <c r="C4714" i="19" s="1"/>
  <c r="C4721" i="19" s="1"/>
  <c r="C4728" i="19" s="1"/>
  <c r="C4735" i="19" s="1"/>
  <c r="C4742" i="19" s="1"/>
  <c r="C4749" i="19" s="1"/>
  <c r="C4756" i="19" s="1"/>
  <c r="C4763" i="19" s="1"/>
  <c r="C4770" i="19" s="1"/>
  <c r="C4777" i="19" s="1"/>
  <c r="C4784" i="19" s="1"/>
  <c r="C4791" i="19" s="1"/>
  <c r="C4798" i="19" s="1"/>
  <c r="C4805" i="19" s="1"/>
  <c r="C4812" i="19" s="1"/>
  <c r="C4819" i="19" s="1"/>
  <c r="C4826" i="19" s="1"/>
  <c r="C4833" i="19" s="1"/>
  <c r="C4840" i="19" s="1"/>
  <c r="C4847" i="19" s="1"/>
  <c r="C4854" i="19" s="1"/>
  <c r="C4861" i="19" s="1"/>
  <c r="C4868" i="19" s="1"/>
  <c r="C4875" i="19" s="1"/>
  <c r="C4882" i="19" s="1"/>
  <c r="C4889" i="19" s="1"/>
  <c r="C4896" i="19" s="1"/>
  <c r="C4903" i="19" s="1"/>
  <c r="C4910" i="19" s="1"/>
  <c r="C4917" i="19" s="1"/>
  <c r="C4924" i="19" s="1"/>
  <c r="C4931" i="19" s="1"/>
  <c r="C4938" i="19" s="1"/>
  <c r="C4945" i="19" s="1"/>
  <c r="C4952" i="19" s="1"/>
  <c r="C4959" i="19" s="1"/>
  <c r="C4966" i="19" s="1"/>
  <c r="C4973" i="19" s="1"/>
  <c r="C4980" i="19" s="1"/>
  <c r="C4987" i="19" s="1"/>
  <c r="C4994" i="19" s="1"/>
  <c r="C5001" i="19" s="1"/>
  <c r="C5008" i="19" s="1"/>
  <c r="C5015" i="19" s="1"/>
  <c r="C5022" i="19" s="1"/>
  <c r="C5029" i="19" s="1"/>
  <c r="C5036" i="19" s="1"/>
  <c r="C5043" i="19" s="1"/>
  <c r="C5050" i="19" s="1"/>
  <c r="C5057" i="19" s="1"/>
  <c r="C5064" i="19" s="1"/>
  <c r="C5071" i="19" s="1"/>
  <c r="C5078" i="19" s="1"/>
  <c r="C5085" i="19" s="1"/>
  <c r="C5092" i="19" s="1"/>
  <c r="C5099" i="19" s="1"/>
  <c r="C5106" i="19" s="1"/>
  <c r="C5113" i="19" s="1"/>
  <c r="C5120" i="19" s="1"/>
  <c r="C5127" i="19" s="1"/>
  <c r="C5134" i="19" s="1"/>
  <c r="C5141" i="19" s="1"/>
  <c r="C5148" i="19" s="1"/>
  <c r="C5155" i="19" s="1"/>
  <c r="C5162" i="19" s="1"/>
  <c r="C5169" i="19" s="1"/>
  <c r="C5176" i="19" s="1"/>
  <c r="C5183" i="19" s="1"/>
  <c r="C5190" i="19" s="1"/>
  <c r="C5197" i="19" s="1"/>
  <c r="C5204" i="19" s="1"/>
  <c r="C5211" i="19" s="1"/>
  <c r="C5218" i="19" s="1"/>
  <c r="C5225" i="19" s="1"/>
  <c r="C5232" i="19" s="1"/>
  <c r="C5239" i="19" s="1"/>
  <c r="C5246" i="19" s="1"/>
  <c r="C5253" i="19" s="1"/>
  <c r="C5260" i="19" s="1"/>
  <c r="C5267" i="19" s="1"/>
  <c r="C5274" i="19" s="1"/>
  <c r="C5281" i="19" s="1"/>
  <c r="C5288" i="19" s="1"/>
  <c r="C5295" i="19" s="1"/>
  <c r="C5302" i="19" s="1"/>
  <c r="C5309" i="19" s="1"/>
  <c r="C5316" i="19" s="1"/>
  <c r="C5323" i="19" s="1"/>
  <c r="C5330" i="19" s="1"/>
  <c r="C5337" i="19" s="1"/>
  <c r="C5344" i="19" s="1"/>
  <c r="C5351" i="19" s="1"/>
  <c r="C5358" i="19" s="1"/>
  <c r="C5365" i="19" s="1"/>
  <c r="C5372" i="19" s="1"/>
  <c r="C5379" i="19" s="1"/>
  <c r="C5386" i="19" s="1"/>
  <c r="C5393" i="19" s="1"/>
  <c r="C5400" i="19" s="1"/>
  <c r="C5407" i="19" s="1"/>
  <c r="C5414" i="19" s="1"/>
  <c r="C5421" i="19" s="1"/>
  <c r="C5428" i="19" s="1"/>
  <c r="C5435" i="19" s="1"/>
  <c r="C5442" i="19" s="1"/>
  <c r="C5449" i="19" s="1"/>
  <c r="C5456" i="19" s="1"/>
  <c r="C5463" i="19" s="1"/>
  <c r="C5470" i="19" s="1"/>
  <c r="C5477" i="19" s="1"/>
  <c r="C5484" i="19" s="1"/>
  <c r="C5491" i="19" s="1"/>
  <c r="C5498" i="19" s="1"/>
  <c r="C5505" i="19" s="1"/>
  <c r="C5512" i="19" s="1"/>
  <c r="C5519" i="19" s="1"/>
  <c r="C5526" i="19" s="1"/>
  <c r="C5533" i="19" s="1"/>
  <c r="C5540" i="19" s="1"/>
  <c r="C5547" i="19" s="1"/>
  <c r="C5554" i="19" s="1"/>
  <c r="C5561" i="19" s="1"/>
  <c r="C5568" i="19" s="1"/>
  <c r="C5575" i="19" s="1"/>
  <c r="C5582" i="19" s="1"/>
  <c r="C5589" i="19" s="1"/>
  <c r="C5596" i="19" s="1"/>
  <c r="C5603" i="19" s="1"/>
  <c r="C5610" i="19" s="1"/>
  <c r="C5617" i="19" s="1"/>
  <c r="C5624" i="19" s="1"/>
  <c r="C5631" i="19" s="1"/>
  <c r="C5638" i="19" s="1"/>
  <c r="C5645" i="19" s="1"/>
  <c r="C5652" i="19" s="1"/>
  <c r="C5659" i="19" s="1"/>
  <c r="C5666" i="19" s="1"/>
  <c r="C5673" i="19" s="1"/>
  <c r="C5680" i="19" s="1"/>
  <c r="C5687" i="19" s="1"/>
  <c r="C5694" i="19" s="1"/>
  <c r="C5701" i="19" s="1"/>
  <c r="C5708" i="19" s="1"/>
  <c r="C5715" i="19" s="1"/>
  <c r="C5722" i="19" s="1"/>
  <c r="C5729" i="19" s="1"/>
  <c r="C5736" i="19" s="1"/>
  <c r="C5743" i="19" s="1"/>
  <c r="C5750" i="19" s="1"/>
  <c r="C5757" i="19" s="1"/>
  <c r="C5764" i="19" s="1"/>
  <c r="C5771" i="19" s="1"/>
  <c r="C5778" i="19" s="1"/>
  <c r="C5785" i="19" s="1"/>
  <c r="C5792" i="19" s="1"/>
  <c r="C5799" i="19" s="1"/>
  <c r="C5806" i="19" s="1"/>
  <c r="C5813" i="19" s="1"/>
  <c r="C5820" i="19" s="1"/>
  <c r="C5827" i="19" s="1"/>
  <c r="C5834" i="19" s="1"/>
  <c r="C5841" i="19" s="1"/>
  <c r="C5848" i="19" s="1"/>
  <c r="C5855" i="19" s="1"/>
  <c r="C5862" i="19" s="1"/>
  <c r="C5869" i="19" s="1"/>
  <c r="C5876" i="19" s="1"/>
  <c r="C5883" i="19" s="1"/>
  <c r="C5890" i="19" s="1"/>
  <c r="C5897" i="19" s="1"/>
  <c r="C5904" i="19" s="1"/>
  <c r="C5911" i="19" s="1"/>
  <c r="C5918" i="19" s="1"/>
  <c r="C5925" i="19" s="1"/>
  <c r="C5932" i="19" s="1"/>
  <c r="C5939" i="19" s="1"/>
  <c r="C5946" i="19" s="1"/>
  <c r="C5953" i="19" s="1"/>
  <c r="C5960" i="19" s="1"/>
  <c r="C5967" i="19" s="1"/>
  <c r="C5974" i="19" s="1"/>
  <c r="C5981" i="19" s="1"/>
  <c r="C5988" i="19" s="1"/>
  <c r="C5995" i="19" s="1"/>
  <c r="C6002" i="19" s="1"/>
  <c r="C6009" i="19" s="1"/>
  <c r="C6016" i="19" s="1"/>
  <c r="C6023" i="19" s="1"/>
  <c r="C6030" i="19" s="1"/>
  <c r="C6037" i="19" s="1"/>
  <c r="C6044" i="19" s="1"/>
  <c r="C6051" i="19" s="1"/>
  <c r="C6058" i="19" s="1"/>
  <c r="C6065" i="19" s="1"/>
  <c r="C6072" i="19" s="1"/>
  <c r="C6079" i="19" s="1"/>
  <c r="C6086" i="19" s="1"/>
  <c r="C6093" i="19" s="1"/>
  <c r="C6100" i="19" s="1"/>
  <c r="C6107" i="19" s="1"/>
  <c r="C6114" i="19" s="1"/>
  <c r="C6121" i="19" s="1"/>
  <c r="C6128" i="19" s="1"/>
  <c r="C6135" i="19" s="1"/>
  <c r="C6142" i="19" s="1"/>
  <c r="C6149" i="19" s="1"/>
  <c r="C6156" i="19" s="1"/>
  <c r="C6163" i="19" s="1"/>
  <c r="C6170" i="19" s="1"/>
  <c r="C6177" i="19" s="1"/>
  <c r="C6184" i="19" s="1"/>
  <c r="C6191" i="19" s="1"/>
  <c r="C6198" i="19" s="1"/>
  <c r="C6205" i="19" s="1"/>
  <c r="C6212" i="19" s="1"/>
  <c r="C6219" i="19" s="1"/>
  <c r="C6226" i="19" s="1"/>
  <c r="C6233" i="19" s="1"/>
  <c r="C6240" i="19" s="1"/>
  <c r="C6247" i="19" s="1"/>
  <c r="C6254" i="19" s="1"/>
  <c r="C6261" i="19" s="1"/>
  <c r="C6268" i="19" s="1"/>
  <c r="C6275" i="19" s="1"/>
  <c r="C6282" i="19" s="1"/>
  <c r="C6289" i="19" s="1"/>
  <c r="C6296" i="19" s="1"/>
  <c r="C6303" i="19" s="1"/>
  <c r="C6310" i="19" s="1"/>
  <c r="C6317" i="19" s="1"/>
  <c r="C6324" i="19" s="1"/>
  <c r="C6331" i="19" s="1"/>
  <c r="C6338" i="19" s="1"/>
  <c r="C6345" i="19" s="1"/>
  <c r="C6352" i="19" s="1"/>
  <c r="C6359" i="19" s="1"/>
  <c r="C6366" i="19" s="1"/>
  <c r="C6373" i="19" s="1"/>
  <c r="C6380" i="19" s="1"/>
  <c r="C6387" i="19" s="1"/>
  <c r="C6394" i="19" s="1"/>
  <c r="C6401" i="19" s="1"/>
  <c r="C6408" i="19" s="1"/>
  <c r="C6415" i="19" s="1"/>
  <c r="C6422" i="19" s="1"/>
  <c r="C6429" i="19" s="1"/>
  <c r="C6436" i="19" s="1"/>
  <c r="C6443" i="19" s="1"/>
  <c r="C6450" i="19" s="1"/>
  <c r="C6457" i="19" s="1"/>
  <c r="C6464" i="19" s="1"/>
  <c r="C6471" i="19" s="1"/>
  <c r="C6478" i="19" s="1"/>
  <c r="C6485" i="19" s="1"/>
  <c r="C6492" i="19" s="1"/>
  <c r="C6499" i="19" s="1"/>
  <c r="C6506" i="19" s="1"/>
  <c r="C6513" i="19" s="1"/>
  <c r="C6520" i="19" s="1"/>
  <c r="C6527" i="19" s="1"/>
  <c r="C6534" i="19" s="1"/>
  <c r="C6541" i="19" s="1"/>
  <c r="C6548" i="19" s="1"/>
  <c r="C6555" i="19" s="1"/>
  <c r="C6562" i="19" s="1"/>
  <c r="C6569" i="19" s="1"/>
  <c r="C6576" i="19" s="1"/>
  <c r="C6583" i="19" s="1"/>
  <c r="C6590" i="19" s="1"/>
  <c r="C6597" i="19" s="1"/>
  <c r="C6604" i="19" s="1"/>
  <c r="C6611" i="19" s="1"/>
  <c r="C6618" i="19" s="1"/>
  <c r="C6625" i="19" s="1"/>
  <c r="C6632" i="19" s="1"/>
  <c r="C6639" i="19" s="1"/>
  <c r="C6646" i="19" s="1"/>
  <c r="C6653" i="19" s="1"/>
  <c r="C6660" i="19" s="1"/>
  <c r="C6667" i="19" s="1"/>
  <c r="C6674" i="19" s="1"/>
  <c r="C6681" i="19" s="1"/>
  <c r="C6688" i="19" s="1"/>
  <c r="C6695" i="19" s="1"/>
  <c r="C6702" i="19" s="1"/>
  <c r="C6709" i="19" s="1"/>
  <c r="C6716" i="19" s="1"/>
  <c r="C6723" i="19" s="1"/>
  <c r="C6730" i="19" s="1"/>
  <c r="C6737" i="19" s="1"/>
  <c r="C6744" i="19" s="1"/>
  <c r="C6751" i="19" s="1"/>
  <c r="C6758" i="19" s="1"/>
  <c r="C6765" i="19" s="1"/>
  <c r="C6772" i="19" s="1"/>
  <c r="C6779" i="19" s="1"/>
  <c r="C6786" i="19" s="1"/>
  <c r="C6793" i="19" s="1"/>
  <c r="C6800" i="19" s="1"/>
  <c r="C6807" i="19" s="1"/>
  <c r="C6814" i="19" s="1"/>
  <c r="C6821" i="19" s="1"/>
  <c r="C6828" i="19" s="1"/>
  <c r="C6835" i="19" s="1"/>
  <c r="C6842" i="19" s="1"/>
  <c r="C6849" i="19" s="1"/>
  <c r="C6856" i="19" s="1"/>
  <c r="C6863" i="19" s="1"/>
  <c r="C6870" i="19" s="1"/>
  <c r="C6877" i="19" s="1"/>
  <c r="C6884" i="19" s="1"/>
  <c r="C6891" i="19" s="1"/>
  <c r="C6898" i="19" s="1"/>
  <c r="C6905" i="19" s="1"/>
  <c r="C6912" i="19" s="1"/>
  <c r="C6919" i="19" s="1"/>
  <c r="C6926" i="19" s="1"/>
  <c r="C6933" i="19" s="1"/>
  <c r="C6940" i="19" s="1"/>
  <c r="C6947" i="19" s="1"/>
  <c r="C6954" i="19" s="1"/>
  <c r="C6961" i="19" s="1"/>
  <c r="C6968" i="19" s="1"/>
  <c r="C6975" i="19" s="1"/>
  <c r="C6982" i="19" s="1"/>
  <c r="C6989" i="19" s="1"/>
  <c r="C6996" i="19" s="1"/>
  <c r="C6" i="19"/>
  <c r="B2" i="27"/>
  <c r="G185" i="28"/>
  <c r="W2" i="19"/>
  <c r="W9" i="19" s="1"/>
  <c r="W16" i="19" s="1"/>
  <c r="W23" i="19" s="1"/>
  <c r="W30" i="19" s="1"/>
  <c r="W37" i="19" s="1"/>
  <c r="W44" i="19" s="1"/>
  <c r="W51" i="19" s="1"/>
  <c r="W58" i="19" s="1"/>
  <c r="W65" i="19" s="1"/>
  <c r="W72" i="19" s="1"/>
  <c r="W79" i="19" s="1"/>
  <c r="W86" i="19" s="1"/>
  <c r="W93" i="19" s="1"/>
  <c r="W100" i="19" s="1"/>
  <c r="W107" i="19" s="1"/>
  <c r="W114" i="19" s="1"/>
  <c r="W121" i="19" s="1"/>
  <c r="W128" i="19" s="1"/>
  <c r="W135" i="19" s="1"/>
  <c r="W142" i="19" s="1"/>
  <c r="W149" i="19" s="1"/>
  <c r="W156" i="19" s="1"/>
  <c r="W163" i="19" s="1"/>
  <c r="W170" i="19" s="1"/>
  <c r="W177" i="19" s="1"/>
  <c r="W184" i="19" s="1"/>
  <c r="W191" i="19" s="1"/>
  <c r="W198" i="19" s="1"/>
  <c r="W205" i="19" s="1"/>
  <c r="W212" i="19" s="1"/>
  <c r="W219" i="19" s="1"/>
  <c r="W226" i="19" s="1"/>
  <c r="W233" i="19" s="1"/>
  <c r="W240" i="19" s="1"/>
  <c r="W247" i="19" s="1"/>
  <c r="W254" i="19" s="1"/>
  <c r="W261" i="19" s="1"/>
  <c r="W268" i="19" s="1"/>
  <c r="W275" i="19" s="1"/>
  <c r="W282" i="19" s="1"/>
  <c r="W289" i="19" s="1"/>
  <c r="W296" i="19" s="1"/>
  <c r="W303" i="19" s="1"/>
  <c r="W310" i="19" s="1"/>
  <c r="W317" i="19" s="1"/>
  <c r="W324" i="19" s="1"/>
  <c r="W331" i="19" s="1"/>
  <c r="W338" i="19" s="1"/>
  <c r="W345" i="19" s="1"/>
  <c r="W352" i="19" s="1"/>
  <c r="W359" i="19" s="1"/>
  <c r="W366" i="19" s="1"/>
  <c r="W373" i="19" s="1"/>
  <c r="W380" i="19" s="1"/>
  <c r="W387" i="19" s="1"/>
  <c r="W394" i="19" s="1"/>
  <c r="W401" i="19" s="1"/>
  <c r="W408" i="19" s="1"/>
  <c r="W415" i="19" s="1"/>
  <c r="W422" i="19" s="1"/>
  <c r="W429" i="19" s="1"/>
  <c r="W436" i="19" s="1"/>
  <c r="W443" i="19" s="1"/>
  <c r="W450" i="19" s="1"/>
  <c r="W457" i="19" s="1"/>
  <c r="W464" i="19" s="1"/>
  <c r="W471" i="19" s="1"/>
  <c r="W478" i="19" s="1"/>
  <c r="W485" i="19" s="1"/>
  <c r="W492" i="19" s="1"/>
  <c r="W499" i="19" s="1"/>
  <c r="W506" i="19" s="1"/>
  <c r="W513" i="19" s="1"/>
  <c r="W520" i="19" s="1"/>
  <c r="W527" i="19" s="1"/>
  <c r="W534" i="19" s="1"/>
  <c r="W541" i="19" s="1"/>
  <c r="W548" i="19" s="1"/>
  <c r="W555" i="19" s="1"/>
  <c r="W562" i="19" s="1"/>
  <c r="W569" i="19" s="1"/>
  <c r="W576" i="19" s="1"/>
  <c r="W583" i="19" s="1"/>
  <c r="W590" i="19" s="1"/>
  <c r="W597" i="19" s="1"/>
  <c r="W604" i="19" s="1"/>
  <c r="W611" i="19" s="1"/>
  <c r="W618" i="19" s="1"/>
  <c r="W625" i="19" s="1"/>
  <c r="W632" i="19" s="1"/>
  <c r="W639" i="19" s="1"/>
  <c r="W646" i="19" s="1"/>
  <c r="W653" i="19" s="1"/>
  <c r="W660" i="19" s="1"/>
  <c r="W667" i="19" s="1"/>
  <c r="W674" i="19" s="1"/>
  <c r="W681" i="19" s="1"/>
  <c r="W688" i="19" s="1"/>
  <c r="W695" i="19" s="1"/>
  <c r="W702" i="19" s="1"/>
  <c r="W709" i="19" s="1"/>
  <c r="W716" i="19" s="1"/>
  <c r="W723" i="19" s="1"/>
  <c r="W730" i="19" s="1"/>
  <c r="W737" i="19" s="1"/>
  <c r="W744" i="19" s="1"/>
  <c r="W751" i="19" s="1"/>
  <c r="W758" i="19" s="1"/>
  <c r="W765" i="19" s="1"/>
  <c r="W772" i="19" s="1"/>
  <c r="W779" i="19" s="1"/>
  <c r="W786" i="19" s="1"/>
  <c r="W793" i="19" s="1"/>
  <c r="W800" i="19" s="1"/>
  <c r="W807" i="19" s="1"/>
  <c r="W814" i="19" s="1"/>
  <c r="W821" i="19" s="1"/>
  <c r="W828" i="19" s="1"/>
  <c r="W835" i="19" s="1"/>
  <c r="W842" i="19" s="1"/>
  <c r="W849" i="19" s="1"/>
  <c r="W856" i="19" s="1"/>
  <c r="W863" i="19" s="1"/>
  <c r="W870" i="19" s="1"/>
  <c r="W877" i="19" s="1"/>
  <c r="W884" i="19" s="1"/>
  <c r="W891" i="19" s="1"/>
  <c r="W898" i="19" s="1"/>
  <c r="W905" i="19" s="1"/>
  <c r="W912" i="19" s="1"/>
  <c r="W919" i="19" s="1"/>
  <c r="W926" i="19" s="1"/>
  <c r="W933" i="19" s="1"/>
  <c r="W940" i="19" s="1"/>
  <c r="W947" i="19" s="1"/>
  <c r="W954" i="19" s="1"/>
  <c r="W961" i="19" s="1"/>
  <c r="W968" i="19" s="1"/>
  <c r="W975" i="19" s="1"/>
  <c r="W982" i="19" s="1"/>
  <c r="W989" i="19" s="1"/>
  <c r="W996" i="19" s="1"/>
  <c r="W1003" i="19" s="1"/>
  <c r="W1010" i="19" s="1"/>
  <c r="W1017" i="19" s="1"/>
  <c r="W1024" i="19" s="1"/>
  <c r="W1031" i="19" s="1"/>
  <c r="W1038" i="19" s="1"/>
  <c r="W1045" i="19" s="1"/>
  <c r="W1052" i="19" s="1"/>
  <c r="W1059" i="19" s="1"/>
  <c r="W1066" i="19" s="1"/>
  <c r="W1073" i="19" s="1"/>
  <c r="W1080" i="19" s="1"/>
  <c r="W1087" i="19" s="1"/>
  <c r="W1094" i="19" s="1"/>
  <c r="W1101" i="19" s="1"/>
  <c r="W1108" i="19" s="1"/>
  <c r="W1115" i="19" s="1"/>
  <c r="W1122" i="19" s="1"/>
  <c r="W1129" i="19" s="1"/>
  <c r="W1136" i="19" s="1"/>
  <c r="W1143" i="19" s="1"/>
  <c r="W1150" i="19" s="1"/>
  <c r="W1157" i="19" s="1"/>
  <c r="W1164" i="19" s="1"/>
  <c r="W1171" i="19" s="1"/>
  <c r="W1178" i="19" s="1"/>
  <c r="W1185" i="19" s="1"/>
  <c r="W1192" i="19" s="1"/>
  <c r="W1199" i="19" s="1"/>
  <c r="W1206" i="19" s="1"/>
  <c r="W1213" i="19" s="1"/>
  <c r="W1220" i="19" s="1"/>
  <c r="W1227" i="19" s="1"/>
  <c r="W1234" i="19" s="1"/>
  <c r="W1241" i="19" s="1"/>
  <c r="W1248" i="19" s="1"/>
  <c r="W1255" i="19" s="1"/>
  <c r="W1262" i="19" s="1"/>
  <c r="W1269" i="19" s="1"/>
  <c r="W1276" i="19" s="1"/>
  <c r="W1283" i="19" s="1"/>
  <c r="W1290" i="19" s="1"/>
  <c r="W1297" i="19" s="1"/>
  <c r="W1304" i="19" s="1"/>
  <c r="W1311" i="19" s="1"/>
  <c r="W1318" i="19" s="1"/>
  <c r="W1325" i="19" s="1"/>
  <c r="W1332" i="19" s="1"/>
  <c r="W1339" i="19" s="1"/>
  <c r="W1346" i="19" s="1"/>
  <c r="W1353" i="19" s="1"/>
  <c r="W1360" i="19" s="1"/>
  <c r="W1367" i="19" s="1"/>
  <c r="W1374" i="19" s="1"/>
  <c r="W1381" i="19" s="1"/>
  <c r="W1388" i="19" s="1"/>
  <c r="W1395" i="19" s="1"/>
  <c r="W1402" i="19" s="1"/>
  <c r="W1409" i="19" s="1"/>
  <c r="W1416" i="19" s="1"/>
  <c r="W1423" i="19" s="1"/>
  <c r="W1430" i="19" s="1"/>
  <c r="W1437" i="19" s="1"/>
  <c r="W1444" i="19" s="1"/>
  <c r="W1451" i="19" s="1"/>
  <c r="W1458" i="19" s="1"/>
  <c r="W1465" i="19" s="1"/>
  <c r="W1472" i="19" s="1"/>
  <c r="W1479" i="19" s="1"/>
  <c r="W1486" i="19" s="1"/>
  <c r="W1493" i="19" s="1"/>
  <c r="W1500" i="19" s="1"/>
  <c r="W1507" i="19" s="1"/>
  <c r="W1514" i="19" s="1"/>
  <c r="W1521" i="19" s="1"/>
  <c r="W1528" i="19" s="1"/>
  <c r="W1535" i="19" s="1"/>
  <c r="W1542" i="19" s="1"/>
  <c r="W1549" i="19" s="1"/>
  <c r="W1556" i="19" s="1"/>
  <c r="W1563" i="19" s="1"/>
  <c r="W1570" i="19" s="1"/>
  <c r="W1577" i="19" s="1"/>
  <c r="W1584" i="19" s="1"/>
  <c r="W1591" i="19" s="1"/>
  <c r="W1598" i="19" s="1"/>
  <c r="W1605" i="19" s="1"/>
  <c r="W1612" i="19" s="1"/>
  <c r="W1619" i="19" s="1"/>
  <c r="W1626" i="19" s="1"/>
  <c r="W1633" i="19" s="1"/>
  <c r="W1640" i="19" s="1"/>
  <c r="W1647" i="19" s="1"/>
  <c r="W1654" i="19" s="1"/>
  <c r="W1661" i="19" s="1"/>
  <c r="W1668" i="19" s="1"/>
  <c r="W1675" i="19" s="1"/>
  <c r="W1682" i="19" s="1"/>
  <c r="W1689" i="19" s="1"/>
  <c r="W1696" i="19" s="1"/>
  <c r="W1703" i="19" s="1"/>
  <c r="W1710" i="19" s="1"/>
  <c r="W1717" i="19" s="1"/>
  <c r="W1724" i="19" s="1"/>
  <c r="W1731" i="19" s="1"/>
  <c r="W1738" i="19" s="1"/>
  <c r="W1745" i="19" s="1"/>
  <c r="W1752" i="19" s="1"/>
  <c r="W1759" i="19" s="1"/>
  <c r="W1766" i="19" s="1"/>
  <c r="W1773" i="19" s="1"/>
  <c r="W1780" i="19" s="1"/>
  <c r="W1787" i="19" s="1"/>
  <c r="W1794" i="19" s="1"/>
  <c r="W1801" i="19" s="1"/>
  <c r="W1808" i="19" s="1"/>
  <c r="W1815" i="19" s="1"/>
  <c r="W1822" i="19" s="1"/>
  <c r="W1829" i="19" s="1"/>
  <c r="W1836" i="19" s="1"/>
  <c r="W1843" i="19" s="1"/>
  <c r="W1850" i="19" s="1"/>
  <c r="W1857" i="19" s="1"/>
  <c r="W1864" i="19" s="1"/>
  <c r="W1871" i="19" s="1"/>
  <c r="W1878" i="19" s="1"/>
  <c r="W1885" i="19" s="1"/>
  <c r="W1892" i="19" s="1"/>
  <c r="W1899" i="19" s="1"/>
  <c r="W1906" i="19" s="1"/>
  <c r="W1913" i="19" s="1"/>
  <c r="W1920" i="19" s="1"/>
  <c r="W1927" i="19" s="1"/>
  <c r="W1934" i="19" s="1"/>
  <c r="W1941" i="19" s="1"/>
  <c r="W1948" i="19" s="1"/>
  <c r="W1955" i="19" s="1"/>
  <c r="W1962" i="19" s="1"/>
  <c r="W1969" i="19" s="1"/>
  <c r="W1976" i="19" s="1"/>
  <c r="W1983" i="19" s="1"/>
  <c r="W1990" i="19" s="1"/>
  <c r="W1997" i="19" s="1"/>
  <c r="W2004" i="19" s="1"/>
  <c r="W2011" i="19" s="1"/>
  <c r="W2018" i="19" s="1"/>
  <c r="W2025" i="19" s="1"/>
  <c r="W2032" i="19" s="1"/>
  <c r="W2039" i="19" s="1"/>
  <c r="W2046" i="19" s="1"/>
  <c r="W2053" i="19" s="1"/>
  <c r="W2060" i="19" s="1"/>
  <c r="W2067" i="19" s="1"/>
  <c r="W2074" i="19" s="1"/>
  <c r="W2081" i="19" s="1"/>
  <c r="W2088" i="19" s="1"/>
  <c r="W2095" i="19" s="1"/>
  <c r="W2102" i="19" s="1"/>
  <c r="W2109" i="19" s="1"/>
  <c r="W2116" i="19" s="1"/>
  <c r="W2123" i="19" s="1"/>
  <c r="W2130" i="19" s="1"/>
  <c r="W2137" i="19" s="1"/>
  <c r="W2144" i="19" s="1"/>
  <c r="W2151" i="19" s="1"/>
  <c r="W2158" i="19" s="1"/>
  <c r="W2165" i="19" s="1"/>
  <c r="W2172" i="19" s="1"/>
  <c r="W2179" i="19" s="1"/>
  <c r="W2186" i="19" s="1"/>
  <c r="W2193" i="19" s="1"/>
  <c r="W2200" i="19" s="1"/>
  <c r="W2207" i="19" s="1"/>
  <c r="W2214" i="19" s="1"/>
  <c r="W2221" i="19" s="1"/>
  <c r="W2228" i="19" s="1"/>
  <c r="W2235" i="19" s="1"/>
  <c r="W2242" i="19" s="1"/>
  <c r="W2249" i="19" s="1"/>
  <c r="W2256" i="19" s="1"/>
  <c r="W2263" i="19" s="1"/>
  <c r="W2270" i="19" s="1"/>
  <c r="W2277" i="19" s="1"/>
  <c r="W2284" i="19" s="1"/>
  <c r="W2291" i="19" s="1"/>
  <c r="W2298" i="19" s="1"/>
  <c r="W2305" i="19" s="1"/>
  <c r="W2312" i="19" s="1"/>
  <c r="W2319" i="19" s="1"/>
  <c r="W2326" i="19" s="1"/>
  <c r="W2333" i="19" s="1"/>
  <c r="W2340" i="19" s="1"/>
  <c r="W2347" i="19" s="1"/>
  <c r="W2354" i="19" s="1"/>
  <c r="W2361" i="19" s="1"/>
  <c r="W2368" i="19" s="1"/>
  <c r="W2375" i="19" s="1"/>
  <c r="W2382" i="19" s="1"/>
  <c r="W2389" i="19" s="1"/>
  <c r="W2396" i="19" s="1"/>
  <c r="W2403" i="19" s="1"/>
  <c r="W2410" i="19" s="1"/>
  <c r="W2417" i="19" s="1"/>
  <c r="W2424" i="19" s="1"/>
  <c r="W2431" i="19" s="1"/>
  <c r="W2438" i="19" s="1"/>
  <c r="W2445" i="19" s="1"/>
  <c r="W2452" i="19" s="1"/>
  <c r="W2459" i="19" s="1"/>
  <c r="W2466" i="19" s="1"/>
  <c r="W2473" i="19" s="1"/>
  <c r="W2480" i="19" s="1"/>
  <c r="W2487" i="19" s="1"/>
  <c r="W2494" i="19" s="1"/>
  <c r="W2501" i="19" s="1"/>
  <c r="W2508" i="19" s="1"/>
  <c r="W2515" i="19" s="1"/>
  <c r="W2522" i="19" s="1"/>
  <c r="W2529" i="19" s="1"/>
  <c r="W2536" i="19" s="1"/>
  <c r="W2543" i="19" s="1"/>
  <c r="W2550" i="19" s="1"/>
  <c r="W2557" i="19" s="1"/>
  <c r="W2564" i="19" s="1"/>
  <c r="W2571" i="19" s="1"/>
  <c r="W2578" i="19" s="1"/>
  <c r="W2585" i="19" s="1"/>
  <c r="W2592" i="19" s="1"/>
  <c r="W2599" i="19" s="1"/>
  <c r="W2606" i="19" s="1"/>
  <c r="W2613" i="19" s="1"/>
  <c r="W2620" i="19" s="1"/>
  <c r="W2627" i="19" s="1"/>
  <c r="W2634" i="19" s="1"/>
  <c r="W2641" i="19" s="1"/>
  <c r="W2648" i="19" s="1"/>
  <c r="W2655" i="19" s="1"/>
  <c r="W2662" i="19" s="1"/>
  <c r="W2669" i="19" s="1"/>
  <c r="W2676" i="19" s="1"/>
  <c r="W2683" i="19" s="1"/>
  <c r="W2690" i="19" s="1"/>
  <c r="W2697" i="19" s="1"/>
  <c r="W2704" i="19" s="1"/>
  <c r="W2711" i="19" s="1"/>
  <c r="W2718" i="19" s="1"/>
  <c r="W2725" i="19" s="1"/>
  <c r="W2732" i="19" s="1"/>
  <c r="W2739" i="19" s="1"/>
  <c r="W2746" i="19" s="1"/>
  <c r="W2753" i="19" s="1"/>
  <c r="W2760" i="19" s="1"/>
  <c r="W2767" i="19" s="1"/>
  <c r="W2774" i="19" s="1"/>
  <c r="W2781" i="19" s="1"/>
  <c r="W2788" i="19" s="1"/>
  <c r="W2795" i="19" s="1"/>
  <c r="W2802" i="19" s="1"/>
  <c r="W2809" i="19" s="1"/>
  <c r="W2816" i="19" s="1"/>
  <c r="W2823" i="19" s="1"/>
  <c r="W2830" i="19" s="1"/>
  <c r="W2837" i="19" s="1"/>
  <c r="W2844" i="19" s="1"/>
  <c r="W2851" i="19" s="1"/>
  <c r="W2858" i="19" s="1"/>
  <c r="W2865" i="19" s="1"/>
  <c r="W2872" i="19" s="1"/>
  <c r="W2879" i="19" s="1"/>
  <c r="W2886" i="19" s="1"/>
  <c r="W2893" i="19" s="1"/>
  <c r="W2900" i="19" s="1"/>
  <c r="W2907" i="19" s="1"/>
  <c r="W2914" i="19" s="1"/>
  <c r="W2921" i="19" s="1"/>
  <c r="W2928" i="19" s="1"/>
  <c r="W2935" i="19" s="1"/>
  <c r="W2942" i="19" s="1"/>
  <c r="W2949" i="19" s="1"/>
  <c r="W2956" i="19" s="1"/>
  <c r="W2963" i="19" s="1"/>
  <c r="W2970" i="19" s="1"/>
  <c r="W2977" i="19" s="1"/>
  <c r="W2984" i="19" s="1"/>
  <c r="W2991" i="19" s="1"/>
  <c r="W2998" i="19" s="1"/>
  <c r="W3005" i="19" s="1"/>
  <c r="W3012" i="19" s="1"/>
  <c r="W3019" i="19" s="1"/>
  <c r="W3026" i="19" s="1"/>
  <c r="W3033" i="19" s="1"/>
  <c r="W3040" i="19" s="1"/>
  <c r="W3047" i="19" s="1"/>
  <c r="W3054" i="19" s="1"/>
  <c r="W3061" i="19" s="1"/>
  <c r="W3068" i="19" s="1"/>
  <c r="W3075" i="19" s="1"/>
  <c r="W3082" i="19" s="1"/>
  <c r="W3089" i="19" s="1"/>
  <c r="W3096" i="19" s="1"/>
  <c r="W3103" i="19" s="1"/>
  <c r="W3110" i="19" s="1"/>
  <c r="W3117" i="19" s="1"/>
  <c r="W3124" i="19" s="1"/>
  <c r="W3131" i="19" s="1"/>
  <c r="W3138" i="19" s="1"/>
  <c r="W3145" i="19" s="1"/>
  <c r="W3152" i="19" s="1"/>
  <c r="W3159" i="19" s="1"/>
  <c r="W3166" i="19" s="1"/>
  <c r="W3173" i="19" s="1"/>
  <c r="W3180" i="19" s="1"/>
  <c r="W3187" i="19" s="1"/>
  <c r="W3194" i="19" s="1"/>
  <c r="W3201" i="19" s="1"/>
  <c r="W3208" i="19" s="1"/>
  <c r="W3215" i="19" s="1"/>
  <c r="W3222" i="19" s="1"/>
  <c r="W3229" i="19" s="1"/>
  <c r="W3236" i="19" s="1"/>
  <c r="W3243" i="19" s="1"/>
  <c r="W3250" i="19" s="1"/>
  <c r="W3257" i="19" s="1"/>
  <c r="W3264" i="19" s="1"/>
  <c r="W3271" i="19" s="1"/>
  <c r="W3278" i="19" s="1"/>
  <c r="W3285" i="19" s="1"/>
  <c r="W3292" i="19" s="1"/>
  <c r="W3299" i="19" s="1"/>
  <c r="W3306" i="19" s="1"/>
  <c r="W3313" i="19" s="1"/>
  <c r="W3320" i="19" s="1"/>
  <c r="W3327" i="19" s="1"/>
  <c r="W3334" i="19" s="1"/>
  <c r="W3341" i="19" s="1"/>
  <c r="W3348" i="19" s="1"/>
  <c r="W3355" i="19" s="1"/>
  <c r="W3362" i="19" s="1"/>
  <c r="W3369" i="19" s="1"/>
  <c r="W3376" i="19" s="1"/>
  <c r="W3383" i="19" s="1"/>
  <c r="W3390" i="19" s="1"/>
  <c r="W3397" i="19" s="1"/>
  <c r="W3404" i="19" s="1"/>
  <c r="W3411" i="19" s="1"/>
  <c r="W3418" i="19" s="1"/>
  <c r="W3425" i="19" s="1"/>
  <c r="W3432" i="19" s="1"/>
  <c r="W3439" i="19" s="1"/>
  <c r="W3446" i="19" s="1"/>
  <c r="W3453" i="19" s="1"/>
  <c r="W3460" i="19" s="1"/>
  <c r="W3467" i="19" s="1"/>
  <c r="W3474" i="19" s="1"/>
  <c r="W3481" i="19" s="1"/>
  <c r="W3488" i="19" s="1"/>
  <c r="W3495" i="19" s="1"/>
  <c r="W3502" i="19" s="1"/>
  <c r="W3509" i="19" s="1"/>
  <c r="W3516" i="19" s="1"/>
  <c r="W3523" i="19" s="1"/>
  <c r="W3530" i="19" s="1"/>
  <c r="W3537" i="19" s="1"/>
  <c r="W3544" i="19" s="1"/>
  <c r="W3551" i="19" s="1"/>
  <c r="W3558" i="19" s="1"/>
  <c r="W3565" i="19" s="1"/>
  <c r="W3572" i="19" s="1"/>
  <c r="W3579" i="19" s="1"/>
  <c r="W3586" i="19" s="1"/>
  <c r="W3593" i="19" s="1"/>
  <c r="W3600" i="19" s="1"/>
  <c r="W3607" i="19" s="1"/>
  <c r="W3614" i="19" s="1"/>
  <c r="W3621" i="19" s="1"/>
  <c r="W3628" i="19" s="1"/>
  <c r="W3635" i="19" s="1"/>
  <c r="W3642" i="19" s="1"/>
  <c r="W3649" i="19" s="1"/>
  <c r="W3656" i="19" s="1"/>
  <c r="W3663" i="19" s="1"/>
  <c r="W3670" i="19" s="1"/>
  <c r="W3677" i="19" s="1"/>
  <c r="W3684" i="19" s="1"/>
  <c r="W3691" i="19" s="1"/>
  <c r="W3698" i="19" s="1"/>
  <c r="W3705" i="19" s="1"/>
  <c r="W3712" i="19" s="1"/>
  <c r="W3719" i="19" s="1"/>
  <c r="W3726" i="19" s="1"/>
  <c r="W3733" i="19" s="1"/>
  <c r="W3740" i="19" s="1"/>
  <c r="W3747" i="19" s="1"/>
  <c r="W3754" i="19" s="1"/>
  <c r="W3761" i="19" s="1"/>
  <c r="W3768" i="19" s="1"/>
  <c r="W3775" i="19" s="1"/>
  <c r="W3782" i="19" s="1"/>
  <c r="W3789" i="19" s="1"/>
  <c r="W3796" i="19" s="1"/>
  <c r="W3803" i="19" s="1"/>
  <c r="W3810" i="19" s="1"/>
  <c r="W3817" i="19" s="1"/>
  <c r="W3824" i="19" s="1"/>
  <c r="W3831" i="19" s="1"/>
  <c r="W3838" i="19" s="1"/>
  <c r="W3845" i="19" s="1"/>
  <c r="W3852" i="19" s="1"/>
  <c r="W3859" i="19" s="1"/>
  <c r="W3866" i="19" s="1"/>
  <c r="W3873" i="19" s="1"/>
  <c r="W3880" i="19" s="1"/>
  <c r="W3887" i="19" s="1"/>
  <c r="W3894" i="19" s="1"/>
  <c r="W3901" i="19" s="1"/>
  <c r="W3908" i="19" s="1"/>
  <c r="W3915" i="19" s="1"/>
  <c r="W3922" i="19" s="1"/>
  <c r="W3929" i="19" s="1"/>
  <c r="W3936" i="19" s="1"/>
  <c r="W3943" i="19" s="1"/>
  <c r="W3950" i="19" s="1"/>
  <c r="W3957" i="19" s="1"/>
  <c r="W3964" i="19" s="1"/>
  <c r="W3971" i="19" s="1"/>
  <c r="W3978" i="19" s="1"/>
  <c r="W3985" i="19" s="1"/>
  <c r="W3992" i="19" s="1"/>
  <c r="W3999" i="19" s="1"/>
  <c r="W4006" i="19" s="1"/>
  <c r="W4013" i="19" s="1"/>
  <c r="W4020" i="19" s="1"/>
  <c r="W4027" i="19" s="1"/>
  <c r="W4034" i="19" s="1"/>
  <c r="W4041" i="19" s="1"/>
  <c r="W4048" i="19" s="1"/>
  <c r="W4055" i="19" s="1"/>
  <c r="W4062" i="19" s="1"/>
  <c r="W4069" i="19" s="1"/>
  <c r="W4076" i="19" s="1"/>
  <c r="W4083" i="19" s="1"/>
  <c r="W4090" i="19" s="1"/>
  <c r="W4097" i="19" s="1"/>
  <c r="W4104" i="19" s="1"/>
  <c r="W4111" i="19" s="1"/>
  <c r="W4118" i="19" s="1"/>
  <c r="W4125" i="19" s="1"/>
  <c r="W4132" i="19" s="1"/>
  <c r="W4139" i="19" s="1"/>
  <c r="W4146" i="19" s="1"/>
  <c r="W4153" i="19" s="1"/>
  <c r="W4160" i="19" s="1"/>
  <c r="W4167" i="19" s="1"/>
  <c r="W4174" i="19" s="1"/>
  <c r="W4181" i="19" s="1"/>
  <c r="W4188" i="19" s="1"/>
  <c r="W4195" i="19" s="1"/>
  <c r="W4202" i="19" s="1"/>
  <c r="W4209" i="19" s="1"/>
  <c r="W4216" i="19" s="1"/>
  <c r="W4223" i="19" s="1"/>
  <c r="W4230" i="19" s="1"/>
  <c r="W4237" i="19" s="1"/>
  <c r="W4244" i="19" s="1"/>
  <c r="W4251" i="19" s="1"/>
  <c r="W4258" i="19" s="1"/>
  <c r="W4265" i="19" s="1"/>
  <c r="W4272" i="19" s="1"/>
  <c r="W4279" i="19" s="1"/>
  <c r="W4286" i="19" s="1"/>
  <c r="W4293" i="19" s="1"/>
  <c r="W4300" i="19" s="1"/>
  <c r="W4307" i="19" s="1"/>
  <c r="W4314" i="19" s="1"/>
  <c r="W4321" i="19" s="1"/>
  <c r="W4328" i="19" s="1"/>
  <c r="W4335" i="19" s="1"/>
  <c r="W4342" i="19" s="1"/>
  <c r="W4349" i="19" s="1"/>
  <c r="W4356" i="19" s="1"/>
  <c r="W4363" i="19" s="1"/>
  <c r="W4370" i="19" s="1"/>
  <c r="W4377" i="19" s="1"/>
  <c r="W4384" i="19" s="1"/>
  <c r="W4391" i="19" s="1"/>
  <c r="W4398" i="19" s="1"/>
  <c r="W4405" i="19" s="1"/>
  <c r="W4412" i="19" s="1"/>
  <c r="W4419" i="19" s="1"/>
  <c r="W4426" i="19" s="1"/>
  <c r="W4433" i="19" s="1"/>
  <c r="W4440" i="19" s="1"/>
  <c r="W4447" i="19" s="1"/>
  <c r="W4454" i="19" s="1"/>
  <c r="W4461" i="19" s="1"/>
  <c r="W4468" i="19" s="1"/>
  <c r="W4475" i="19" s="1"/>
  <c r="W4482" i="19" s="1"/>
  <c r="W4489" i="19" s="1"/>
  <c r="W4496" i="19" s="1"/>
  <c r="W4503" i="19" s="1"/>
  <c r="W4510" i="19" s="1"/>
  <c r="W4517" i="19" s="1"/>
  <c r="W4524" i="19" s="1"/>
  <c r="W4531" i="19" s="1"/>
  <c r="W4538" i="19" s="1"/>
  <c r="W4545" i="19" s="1"/>
  <c r="W4552" i="19" s="1"/>
  <c r="W4559" i="19" s="1"/>
  <c r="W4566" i="19" s="1"/>
  <c r="W4573" i="19" s="1"/>
  <c r="W4580" i="19" s="1"/>
  <c r="W4587" i="19" s="1"/>
  <c r="W4594" i="19" s="1"/>
  <c r="W4601" i="19" s="1"/>
  <c r="W4608" i="19" s="1"/>
  <c r="W4615" i="19" s="1"/>
  <c r="W4622" i="19" s="1"/>
  <c r="W4629" i="19" s="1"/>
  <c r="W4636" i="19" s="1"/>
  <c r="W4643" i="19" s="1"/>
  <c r="W4650" i="19" s="1"/>
  <c r="W4657" i="19" s="1"/>
  <c r="W4664" i="19" s="1"/>
  <c r="W4671" i="19" s="1"/>
  <c r="W4678" i="19" s="1"/>
  <c r="W4685" i="19" s="1"/>
  <c r="W4692" i="19" s="1"/>
  <c r="W4699" i="19" s="1"/>
  <c r="W4706" i="19" s="1"/>
  <c r="W4713" i="19" s="1"/>
  <c r="W4720" i="19" s="1"/>
  <c r="W4727" i="19" s="1"/>
  <c r="W4734" i="19" s="1"/>
  <c r="W4741" i="19" s="1"/>
  <c r="W4748" i="19" s="1"/>
  <c r="W4755" i="19" s="1"/>
  <c r="W4762" i="19" s="1"/>
  <c r="W4769" i="19" s="1"/>
  <c r="W4776" i="19" s="1"/>
  <c r="W4783" i="19" s="1"/>
  <c r="W4790" i="19" s="1"/>
  <c r="W4797" i="19" s="1"/>
  <c r="W4804" i="19" s="1"/>
  <c r="W4811" i="19" s="1"/>
  <c r="W4818" i="19" s="1"/>
  <c r="W4825" i="19" s="1"/>
  <c r="W4832" i="19" s="1"/>
  <c r="W4839" i="19" s="1"/>
  <c r="W4846" i="19" s="1"/>
  <c r="W4853" i="19" s="1"/>
  <c r="W4860" i="19" s="1"/>
  <c r="W4867" i="19" s="1"/>
  <c r="W4874" i="19" s="1"/>
  <c r="W4881" i="19" s="1"/>
  <c r="W4888" i="19" s="1"/>
  <c r="W4895" i="19" s="1"/>
  <c r="W4902" i="19" s="1"/>
  <c r="W4909" i="19" s="1"/>
  <c r="W4916" i="19" s="1"/>
  <c r="W4923" i="19" s="1"/>
  <c r="W4930" i="19" s="1"/>
  <c r="W4937" i="19" s="1"/>
  <c r="W4944" i="19" s="1"/>
  <c r="W4951" i="19" s="1"/>
  <c r="W4958" i="19" s="1"/>
  <c r="W4965" i="19" s="1"/>
  <c r="W4972" i="19" s="1"/>
  <c r="W4979" i="19" s="1"/>
  <c r="W4986" i="19" s="1"/>
  <c r="W4993" i="19" s="1"/>
  <c r="W5000" i="19" s="1"/>
  <c r="W5007" i="19" s="1"/>
  <c r="W5014" i="19" s="1"/>
  <c r="W5021" i="19" s="1"/>
  <c r="W5028" i="19" s="1"/>
  <c r="W5035" i="19" s="1"/>
  <c r="W5042" i="19" s="1"/>
  <c r="W5049" i="19" s="1"/>
  <c r="W5056" i="19" s="1"/>
  <c r="W5063" i="19" s="1"/>
  <c r="W5070" i="19" s="1"/>
  <c r="W5077" i="19" s="1"/>
  <c r="W5084" i="19" s="1"/>
  <c r="W5091" i="19" s="1"/>
  <c r="W5098" i="19" s="1"/>
  <c r="W5105" i="19" s="1"/>
  <c r="W5112" i="19" s="1"/>
  <c r="W5119" i="19" s="1"/>
  <c r="W5126" i="19" s="1"/>
  <c r="W5133" i="19" s="1"/>
  <c r="W5140" i="19" s="1"/>
  <c r="W5147" i="19" s="1"/>
  <c r="W5154" i="19" s="1"/>
  <c r="W5161" i="19" s="1"/>
  <c r="W5168" i="19" s="1"/>
  <c r="W5175" i="19" s="1"/>
  <c r="W5182" i="19" s="1"/>
  <c r="W5189" i="19" s="1"/>
  <c r="W5196" i="19" s="1"/>
  <c r="W5203" i="19" s="1"/>
  <c r="W5210" i="19" s="1"/>
  <c r="W5217" i="19" s="1"/>
  <c r="W5224" i="19" s="1"/>
  <c r="W5231" i="19" s="1"/>
  <c r="W5238" i="19" s="1"/>
  <c r="W5245" i="19" s="1"/>
  <c r="W5252" i="19" s="1"/>
  <c r="W5259" i="19" s="1"/>
  <c r="W5266" i="19" s="1"/>
  <c r="W5273" i="19" s="1"/>
  <c r="W5280" i="19" s="1"/>
  <c r="W5287" i="19" s="1"/>
  <c r="W5294" i="19" s="1"/>
  <c r="W5301" i="19" s="1"/>
  <c r="W5308" i="19" s="1"/>
  <c r="W5315" i="19" s="1"/>
  <c r="W5322" i="19" s="1"/>
  <c r="W5329" i="19" s="1"/>
  <c r="W5336" i="19" s="1"/>
  <c r="W5343" i="19" s="1"/>
  <c r="W5350" i="19" s="1"/>
  <c r="W5357" i="19" s="1"/>
  <c r="W5364" i="19" s="1"/>
  <c r="W5371" i="19" s="1"/>
  <c r="W5378" i="19" s="1"/>
  <c r="W5385" i="19" s="1"/>
  <c r="W5392" i="19" s="1"/>
  <c r="W5399" i="19" s="1"/>
  <c r="W5406" i="19" s="1"/>
  <c r="W5413" i="19" s="1"/>
  <c r="W5420" i="19" s="1"/>
  <c r="W5427" i="19" s="1"/>
  <c r="W5434" i="19" s="1"/>
  <c r="W5441" i="19" s="1"/>
  <c r="W5448" i="19" s="1"/>
  <c r="W5455" i="19" s="1"/>
  <c r="W5462" i="19" s="1"/>
  <c r="W5469" i="19" s="1"/>
  <c r="W5476" i="19" s="1"/>
  <c r="W5483" i="19" s="1"/>
  <c r="W5490" i="19" s="1"/>
  <c r="W5497" i="19" s="1"/>
  <c r="W5504" i="19" s="1"/>
  <c r="W5511" i="19" s="1"/>
  <c r="W5518" i="19" s="1"/>
  <c r="W5525" i="19" s="1"/>
  <c r="W5532" i="19" s="1"/>
  <c r="W5539" i="19" s="1"/>
  <c r="W5546" i="19" s="1"/>
  <c r="W5553" i="19" s="1"/>
  <c r="W5560" i="19" s="1"/>
  <c r="W5567" i="19" s="1"/>
  <c r="W5574" i="19" s="1"/>
  <c r="W5581" i="19" s="1"/>
  <c r="W5588" i="19" s="1"/>
  <c r="W5595" i="19" s="1"/>
  <c r="W5602" i="19" s="1"/>
  <c r="W5609" i="19" s="1"/>
  <c r="W5616" i="19" s="1"/>
  <c r="W5623" i="19" s="1"/>
  <c r="W5630" i="19" s="1"/>
  <c r="W5637" i="19" s="1"/>
  <c r="W5644" i="19" s="1"/>
  <c r="W5651" i="19" s="1"/>
  <c r="W5658" i="19" s="1"/>
  <c r="W5665" i="19" s="1"/>
  <c r="W5672" i="19" s="1"/>
  <c r="W5679" i="19" s="1"/>
  <c r="W5686" i="19" s="1"/>
  <c r="W5693" i="19" s="1"/>
  <c r="W5700" i="19" s="1"/>
  <c r="W5707" i="19" s="1"/>
  <c r="W5714" i="19" s="1"/>
  <c r="W5721" i="19" s="1"/>
  <c r="W5728" i="19" s="1"/>
  <c r="W5735" i="19" s="1"/>
  <c r="W5742" i="19" s="1"/>
  <c r="W5749" i="19" s="1"/>
  <c r="W5756" i="19" s="1"/>
  <c r="W5763" i="19" s="1"/>
  <c r="W5770" i="19" s="1"/>
  <c r="W5777" i="19" s="1"/>
  <c r="W5784" i="19" s="1"/>
  <c r="W5791" i="19" s="1"/>
  <c r="W5798" i="19" s="1"/>
  <c r="W5805" i="19" s="1"/>
  <c r="W5812" i="19" s="1"/>
  <c r="W5819" i="19" s="1"/>
  <c r="W5826" i="19" s="1"/>
  <c r="W5833" i="19" s="1"/>
  <c r="W5840" i="19" s="1"/>
  <c r="W5847" i="19" s="1"/>
  <c r="W5854" i="19" s="1"/>
  <c r="W5861" i="19" s="1"/>
  <c r="W5868" i="19" s="1"/>
  <c r="W5875" i="19" s="1"/>
  <c r="W5882" i="19" s="1"/>
  <c r="W5889" i="19" s="1"/>
  <c r="W5896" i="19" s="1"/>
  <c r="W5903" i="19" s="1"/>
  <c r="W5910" i="19" s="1"/>
  <c r="W5917" i="19" s="1"/>
  <c r="W5924" i="19" s="1"/>
  <c r="W5931" i="19" s="1"/>
  <c r="W5938" i="19" s="1"/>
  <c r="W5945" i="19" s="1"/>
  <c r="W5952" i="19" s="1"/>
  <c r="W5959" i="19" s="1"/>
  <c r="W5966" i="19" s="1"/>
  <c r="W5973" i="19" s="1"/>
  <c r="W5980" i="19" s="1"/>
  <c r="W5987" i="19" s="1"/>
  <c r="W5994" i="19" s="1"/>
  <c r="W6001" i="19" s="1"/>
  <c r="W6008" i="19" s="1"/>
  <c r="W6015" i="19" s="1"/>
  <c r="W6022" i="19" s="1"/>
  <c r="W6029" i="19" s="1"/>
  <c r="W6036" i="19" s="1"/>
  <c r="W6043" i="19" s="1"/>
  <c r="W6050" i="19" s="1"/>
  <c r="W6057" i="19" s="1"/>
  <c r="W6064" i="19" s="1"/>
  <c r="W6071" i="19" s="1"/>
  <c r="W6078" i="19" s="1"/>
  <c r="W6085" i="19" s="1"/>
  <c r="W6092" i="19" s="1"/>
  <c r="W6099" i="19" s="1"/>
  <c r="W6106" i="19" s="1"/>
  <c r="W6113" i="19" s="1"/>
  <c r="W6120" i="19" s="1"/>
  <c r="W6127" i="19" s="1"/>
  <c r="W6134" i="19" s="1"/>
  <c r="W6141" i="19" s="1"/>
  <c r="W6148" i="19" s="1"/>
  <c r="W6155" i="19" s="1"/>
  <c r="W6162" i="19" s="1"/>
  <c r="W6169" i="19" s="1"/>
  <c r="W6176" i="19" s="1"/>
  <c r="W6183" i="19" s="1"/>
  <c r="W6190" i="19" s="1"/>
  <c r="W6197" i="19" s="1"/>
  <c r="W6204" i="19" s="1"/>
  <c r="W6211" i="19" s="1"/>
  <c r="W6218" i="19" s="1"/>
  <c r="W6225" i="19" s="1"/>
  <c r="W6232" i="19" s="1"/>
  <c r="W6239" i="19" s="1"/>
  <c r="W6246" i="19" s="1"/>
  <c r="W6253" i="19" s="1"/>
  <c r="W6260" i="19" s="1"/>
  <c r="W6267" i="19" s="1"/>
  <c r="W6274" i="19" s="1"/>
  <c r="W6281" i="19" s="1"/>
  <c r="W6288" i="19" s="1"/>
  <c r="W6295" i="19" s="1"/>
  <c r="W6302" i="19" s="1"/>
  <c r="W6309" i="19" s="1"/>
  <c r="W6316" i="19" s="1"/>
  <c r="W6323" i="19" s="1"/>
  <c r="W6330" i="19" s="1"/>
  <c r="W6337" i="19" s="1"/>
  <c r="W6344" i="19" s="1"/>
  <c r="W6351" i="19" s="1"/>
  <c r="W6358" i="19" s="1"/>
  <c r="W6365" i="19" s="1"/>
  <c r="W6372" i="19" s="1"/>
  <c r="W6379" i="19" s="1"/>
  <c r="W6386" i="19" s="1"/>
  <c r="W6393" i="19" s="1"/>
  <c r="W6400" i="19" s="1"/>
  <c r="W6407" i="19" s="1"/>
  <c r="W6414" i="19" s="1"/>
  <c r="W6421" i="19" s="1"/>
  <c r="W6428" i="19" s="1"/>
  <c r="W6435" i="19" s="1"/>
  <c r="W6442" i="19" s="1"/>
  <c r="W6449" i="19" s="1"/>
  <c r="W6456" i="19" s="1"/>
  <c r="W6463" i="19" s="1"/>
  <c r="W6470" i="19" s="1"/>
  <c r="W6477" i="19" s="1"/>
  <c r="W6484" i="19" s="1"/>
  <c r="W6491" i="19" s="1"/>
  <c r="W6498" i="19" s="1"/>
  <c r="W6505" i="19" s="1"/>
  <c r="W6512" i="19" s="1"/>
  <c r="W6519" i="19" s="1"/>
  <c r="W6526" i="19" s="1"/>
  <c r="W6533" i="19" s="1"/>
  <c r="W6540" i="19" s="1"/>
  <c r="W6547" i="19" s="1"/>
  <c r="W6554" i="19" s="1"/>
  <c r="W6561" i="19" s="1"/>
  <c r="W6568" i="19" s="1"/>
  <c r="W6575" i="19" s="1"/>
  <c r="W6582" i="19" s="1"/>
  <c r="W6589" i="19" s="1"/>
  <c r="W6596" i="19" s="1"/>
  <c r="W6603" i="19" s="1"/>
  <c r="W6610" i="19" s="1"/>
  <c r="W6617" i="19" s="1"/>
  <c r="W6624" i="19" s="1"/>
  <c r="W6631" i="19" s="1"/>
  <c r="W6638" i="19" s="1"/>
  <c r="W6645" i="19" s="1"/>
  <c r="W6652" i="19" s="1"/>
  <c r="W6659" i="19" s="1"/>
  <c r="W6666" i="19" s="1"/>
  <c r="W6673" i="19" s="1"/>
  <c r="W6680" i="19" s="1"/>
  <c r="W6687" i="19" s="1"/>
  <c r="W6694" i="19" s="1"/>
  <c r="W6701" i="19" s="1"/>
  <c r="W6708" i="19" s="1"/>
  <c r="W6715" i="19" s="1"/>
  <c r="W6722" i="19" s="1"/>
  <c r="W6729" i="19" s="1"/>
  <c r="W6736" i="19" s="1"/>
  <c r="W6743" i="19" s="1"/>
  <c r="W6750" i="19" s="1"/>
  <c r="W6757" i="19" s="1"/>
  <c r="W6764" i="19" s="1"/>
  <c r="W6771" i="19" s="1"/>
  <c r="W6778" i="19" s="1"/>
  <c r="W6785" i="19" s="1"/>
  <c r="W6792" i="19" s="1"/>
  <c r="W6799" i="19" s="1"/>
  <c r="W6806" i="19" s="1"/>
  <c r="W6813" i="19" s="1"/>
  <c r="W6820" i="19" s="1"/>
  <c r="W6827" i="19" s="1"/>
  <c r="W6834" i="19" s="1"/>
  <c r="W6841" i="19" s="1"/>
  <c r="W6848" i="19" s="1"/>
  <c r="W6855" i="19" s="1"/>
  <c r="W6862" i="19" s="1"/>
  <c r="W6869" i="19" s="1"/>
  <c r="W6876" i="19" s="1"/>
  <c r="W6883" i="19" s="1"/>
  <c r="W6890" i="19" s="1"/>
  <c r="W6897" i="19" s="1"/>
  <c r="W6904" i="19" s="1"/>
  <c r="W6911" i="19" s="1"/>
  <c r="W6918" i="19" s="1"/>
  <c r="W6925" i="19" s="1"/>
  <c r="W6932" i="19" s="1"/>
  <c r="W6939" i="19" s="1"/>
  <c r="W6946" i="19" s="1"/>
  <c r="W6953" i="19" s="1"/>
  <c r="W6960" i="19" s="1"/>
  <c r="W6967" i="19" s="1"/>
  <c r="W6974" i="19" s="1"/>
  <c r="W6981" i="19" s="1"/>
  <c r="W6988" i="19" s="1"/>
  <c r="W6995" i="19" s="1"/>
  <c r="R34" i="7"/>
  <c r="L34" i="7"/>
  <c r="R35" i="7"/>
  <c r="AE3" i="7"/>
  <c r="AE2" i="7"/>
  <c r="L35" i="7"/>
  <c r="BT68" i="31" l="1"/>
  <c r="BT78" i="31"/>
  <c r="BT65" i="31"/>
  <c r="BT64" i="31"/>
  <c r="BT53" i="31"/>
  <c r="BT66" i="31"/>
  <c r="BT70" i="31"/>
  <c r="BT51" i="31"/>
  <c r="BT69" i="31"/>
  <c r="BT67" i="31"/>
  <c r="BT63" i="31"/>
  <c r="BT71" i="31"/>
  <c r="BT61" i="31"/>
  <c r="BT76" i="31"/>
  <c r="BT45" i="31"/>
  <c r="BT81" i="31"/>
  <c r="BT48" i="31"/>
  <c r="BT41" i="31"/>
  <c r="BT56" i="31"/>
  <c r="BT17" i="31"/>
  <c r="BT31" i="31"/>
  <c r="BT49" i="31"/>
  <c r="BT16" i="31"/>
  <c r="BT79" i="31"/>
  <c r="BT5" i="31"/>
  <c r="BT24" i="31"/>
  <c r="BT35" i="31"/>
  <c r="BT21" i="31"/>
  <c r="BT59" i="31"/>
  <c r="BT32" i="31"/>
  <c r="BT30" i="31"/>
  <c r="BT26" i="31"/>
  <c r="BT25" i="31"/>
  <c r="BT29" i="31"/>
  <c r="BT10" i="31"/>
  <c r="BT44" i="31"/>
  <c r="BT6" i="31"/>
  <c r="BT43" i="31"/>
  <c r="BT62" i="31"/>
  <c r="BT23" i="31"/>
  <c r="BT13" i="31"/>
  <c r="BT12" i="31"/>
  <c r="BT60" i="31"/>
  <c r="BT20" i="31"/>
  <c r="BT7" i="31"/>
  <c r="BT75" i="31"/>
  <c r="BT50" i="31"/>
  <c r="BT40" i="31"/>
  <c r="BT55" i="31"/>
  <c r="BT22" i="31"/>
  <c r="BT58" i="31"/>
  <c r="BT37" i="31"/>
  <c r="BT34" i="31"/>
  <c r="BT19" i="31"/>
  <c r="BT28" i="31"/>
  <c r="BT46" i="31"/>
  <c r="BT47" i="31"/>
  <c r="BT11" i="31"/>
  <c r="BT80" i="31"/>
  <c r="BT36" i="31"/>
  <c r="BT38" i="31"/>
  <c r="BT15" i="31"/>
  <c r="BT52" i="31"/>
  <c r="BT74" i="31"/>
  <c r="BT57" i="31"/>
  <c r="BT27" i="31"/>
  <c r="BT9" i="31"/>
  <c r="BT33" i="31"/>
  <c r="BT3" i="31"/>
  <c r="BT39" i="31"/>
  <c r="BT42" i="31"/>
  <c r="BT4" i="31"/>
  <c r="BT54" i="31"/>
  <c r="BT18" i="31"/>
  <c r="BT8" i="31"/>
  <c r="BT14" i="31"/>
  <c r="R68" i="5"/>
  <c r="M68" i="5" s="1"/>
  <c r="BT2" i="31"/>
  <c r="GN4" i="5"/>
  <c r="FE59" i="5" s="1"/>
  <c r="B6" i="27"/>
  <c r="GO4" i="5"/>
  <c r="Z9" i="19"/>
  <c r="Z10" i="19" s="1"/>
  <c r="Z23" i="19"/>
  <c r="Z24" i="19" s="1"/>
  <c r="Z16" i="19"/>
  <c r="Z17" i="19" s="1"/>
  <c r="Z2" i="19"/>
  <c r="Z3" i="19" s="1"/>
  <c r="A8" i="27"/>
  <c r="B7" i="27"/>
  <c r="F5" i="20"/>
  <c r="G1" i="21" s="1"/>
  <c r="X2" i="20"/>
  <c r="O1" i="21"/>
  <c r="F65" i="20"/>
  <c r="Z2" i="20"/>
  <c r="F9" i="20"/>
  <c r="Z30" i="19"/>
  <c r="U37" i="19"/>
  <c r="R59" i="5" l="1"/>
  <c r="FF59" i="5"/>
  <c r="FE68" i="5"/>
  <c r="R71" i="5"/>
  <c r="M71" i="5" s="1"/>
  <c r="R72" i="5"/>
  <c r="M72" i="5" s="1"/>
  <c r="R34" i="5"/>
  <c r="M34" i="5" s="1"/>
  <c r="DZ68" i="5"/>
  <c r="FF64" i="5"/>
  <c r="FF68" i="5"/>
  <c r="R2" i="5"/>
  <c r="M2" i="5" s="1"/>
  <c r="R14" i="5"/>
  <c r="M14" i="5" s="1"/>
  <c r="R22" i="5"/>
  <c r="M22" i="5" s="1"/>
  <c r="R55" i="5"/>
  <c r="M55" i="5" s="1"/>
  <c r="R74" i="5"/>
  <c r="M74" i="5" s="1"/>
  <c r="R56" i="5"/>
  <c r="M56" i="5" s="1"/>
  <c r="R57" i="5"/>
  <c r="M57" i="5" s="1"/>
  <c r="R64" i="5"/>
  <c r="M64" i="5" s="1"/>
  <c r="R19" i="5"/>
  <c r="M19" i="5" s="1"/>
  <c r="R75" i="5"/>
  <c r="M75" i="5" s="1"/>
  <c r="R73" i="5"/>
  <c r="M73" i="5" s="1"/>
  <c r="R60" i="5"/>
  <c r="M60" i="5" s="1"/>
  <c r="R65" i="5"/>
  <c r="M65" i="5" s="1"/>
  <c r="FE63" i="5"/>
  <c r="FE64" i="5"/>
  <c r="R48" i="5"/>
  <c r="M48" i="5" s="1"/>
  <c r="R37" i="5"/>
  <c r="M37" i="5" s="1"/>
  <c r="R63" i="5"/>
  <c r="M63" i="5" s="1"/>
  <c r="FF71" i="5"/>
  <c r="FF63" i="5"/>
  <c r="R16" i="5"/>
  <c r="M16" i="5" s="1"/>
  <c r="R44" i="5"/>
  <c r="M44" i="5" s="1"/>
  <c r="R54" i="5"/>
  <c r="M54" i="5" s="1"/>
  <c r="R39" i="5"/>
  <c r="M39" i="5" s="1"/>
  <c r="R6" i="5"/>
  <c r="M6" i="5" s="1"/>
  <c r="R28" i="5"/>
  <c r="M28" i="5" s="1"/>
  <c r="R21" i="5"/>
  <c r="M21" i="5" s="1"/>
  <c r="R38" i="5"/>
  <c r="M38" i="5" s="1"/>
  <c r="R15" i="5"/>
  <c r="M15" i="5" s="1"/>
  <c r="R32" i="5"/>
  <c r="M32" i="5" s="1"/>
  <c r="R40" i="5"/>
  <c r="M40" i="5" s="1"/>
  <c r="R52" i="5"/>
  <c r="M52" i="5" s="1"/>
  <c r="R8" i="5"/>
  <c r="M8" i="5" s="1"/>
  <c r="R18" i="5"/>
  <c r="M18" i="5" s="1"/>
  <c r="R77" i="5"/>
  <c r="M77" i="5" s="1"/>
  <c r="R17" i="5"/>
  <c r="M17" i="5" s="1"/>
  <c r="R25" i="5"/>
  <c r="M25" i="5" s="1"/>
  <c r="R41" i="5"/>
  <c r="M41" i="5" s="1"/>
  <c r="R29" i="5"/>
  <c r="M29" i="5" s="1"/>
  <c r="R47" i="5"/>
  <c r="M47" i="5" s="1"/>
  <c r="R11" i="5"/>
  <c r="M11" i="5" s="1"/>
  <c r="R79" i="5"/>
  <c r="M79" i="5" s="1"/>
  <c r="R46" i="5"/>
  <c r="M46" i="5" s="1"/>
  <c r="R50" i="5"/>
  <c r="M50" i="5" s="1"/>
  <c r="R58" i="5"/>
  <c r="M58" i="5" s="1"/>
  <c r="R70" i="5"/>
  <c r="M70" i="5" s="1"/>
  <c r="R69" i="5"/>
  <c r="M69" i="5" s="1"/>
  <c r="R7" i="5"/>
  <c r="M7" i="5" s="1"/>
  <c r="R67" i="5"/>
  <c r="M67" i="5" s="1"/>
  <c r="R12" i="5"/>
  <c r="M12" i="5" s="1"/>
  <c r="R66" i="5"/>
  <c r="M66" i="5" s="1"/>
  <c r="R78" i="5"/>
  <c r="M78" i="5" s="1"/>
  <c r="R13" i="5"/>
  <c r="M13" i="5" s="1"/>
  <c r="R51" i="5"/>
  <c r="M51" i="5" s="1"/>
  <c r="R5" i="5"/>
  <c r="M5" i="5" s="1"/>
  <c r="R10" i="5"/>
  <c r="M10" i="5" s="1"/>
  <c r="R43" i="5"/>
  <c r="M43" i="5" s="1"/>
  <c r="R30" i="5"/>
  <c r="M30" i="5" s="1"/>
  <c r="R53" i="5"/>
  <c r="M53" i="5" s="1"/>
  <c r="R80" i="5"/>
  <c r="M80" i="5" s="1"/>
  <c r="R24" i="5"/>
  <c r="M24" i="5" s="1"/>
  <c r="R27" i="5"/>
  <c r="M27" i="5" s="1"/>
  <c r="R49" i="5"/>
  <c r="M49" i="5" s="1"/>
  <c r="R33" i="5"/>
  <c r="M33" i="5" s="1"/>
  <c r="R45" i="5"/>
  <c r="M45" i="5" s="1"/>
  <c r="R61" i="5"/>
  <c r="M61" i="5" s="1"/>
  <c r="R81" i="5"/>
  <c r="M81" i="5" s="1"/>
  <c r="FE72" i="5"/>
  <c r="FE71" i="5"/>
  <c r="R20" i="5"/>
  <c r="M20" i="5" s="1"/>
  <c r="R42" i="5"/>
  <c r="M42" i="5" s="1"/>
  <c r="R35" i="5"/>
  <c r="M35" i="5" s="1"/>
  <c r="R9" i="5"/>
  <c r="M9" i="5" s="1"/>
  <c r="R76" i="5"/>
  <c r="M76" i="5" s="1"/>
  <c r="R23" i="5"/>
  <c r="M23" i="5" s="1"/>
  <c r="R4" i="5"/>
  <c r="M4" i="5" s="1"/>
  <c r="R62" i="5"/>
  <c r="M62" i="5" s="1"/>
  <c r="FE22" i="5"/>
  <c r="FE78" i="5"/>
  <c r="FE28" i="5"/>
  <c r="FE77" i="5"/>
  <c r="FE50" i="5"/>
  <c r="FE24" i="5"/>
  <c r="FE30" i="5"/>
  <c r="FE3" i="5"/>
  <c r="FE7" i="5"/>
  <c r="FE8" i="5"/>
  <c r="FE5" i="5"/>
  <c r="FE13" i="5"/>
  <c r="FE23" i="5"/>
  <c r="FE32" i="5"/>
  <c r="FE10" i="5"/>
  <c r="FE60" i="5"/>
  <c r="FE17" i="5"/>
  <c r="FE33" i="5"/>
  <c r="FE75" i="5"/>
  <c r="FE36" i="5"/>
  <c r="FE11" i="5"/>
  <c r="FE73" i="5"/>
  <c r="FE41" i="5"/>
  <c r="FE56" i="5"/>
  <c r="FE29" i="5"/>
  <c r="FE25" i="5"/>
  <c r="FE14" i="5"/>
  <c r="FE80" i="5"/>
  <c r="FE45" i="5"/>
  <c r="FE62" i="5"/>
  <c r="FE12" i="5"/>
  <c r="FE58" i="5"/>
  <c r="FE54" i="5"/>
  <c r="FE20" i="5"/>
  <c r="FE57" i="5"/>
  <c r="FE27" i="5"/>
  <c r="FE4" i="5"/>
  <c r="FE49" i="5"/>
  <c r="FE34" i="5"/>
  <c r="FE31" i="5"/>
  <c r="FE76" i="5"/>
  <c r="FE21" i="5"/>
  <c r="FE53" i="5"/>
  <c r="FE70" i="5"/>
  <c r="FE9" i="5"/>
  <c r="FE18" i="5"/>
  <c r="FE61" i="5"/>
  <c r="FE81" i="5"/>
  <c r="FE69" i="5"/>
  <c r="FE19" i="5"/>
  <c r="FE66" i="5"/>
  <c r="FE51" i="5"/>
  <c r="FE67" i="5"/>
  <c r="FE37" i="5"/>
  <c r="FE46" i="5"/>
  <c r="FE52" i="5"/>
  <c r="FE55" i="5"/>
  <c r="FE65" i="5"/>
  <c r="FE15" i="5"/>
  <c r="FE48" i="5"/>
  <c r="FE43" i="5"/>
  <c r="FE2" i="5"/>
  <c r="FE74" i="5"/>
  <c r="FE16" i="5"/>
  <c r="FE38" i="5"/>
  <c r="FE26" i="5"/>
  <c r="FE79" i="5"/>
  <c r="FE44" i="5"/>
  <c r="FE39" i="5"/>
  <c r="FE6" i="5"/>
  <c r="FE40" i="5"/>
  <c r="FE35" i="5"/>
  <c r="FE42" i="5"/>
  <c r="FE47" i="5"/>
  <c r="R31" i="5"/>
  <c r="M31" i="5" s="1"/>
  <c r="R26" i="5"/>
  <c r="M26" i="5" s="1"/>
  <c r="R36" i="5"/>
  <c r="M36" i="5" s="1"/>
  <c r="FF61" i="5"/>
  <c r="FF41" i="5"/>
  <c r="FF36" i="5"/>
  <c r="FF80" i="5"/>
  <c r="FF13" i="5"/>
  <c r="FF49" i="5"/>
  <c r="FF8" i="5"/>
  <c r="FF27" i="5"/>
  <c r="FF32" i="5"/>
  <c r="FF43" i="5"/>
  <c r="FF55" i="5"/>
  <c r="FF26" i="5"/>
  <c r="FF54" i="5"/>
  <c r="FF16" i="5"/>
  <c r="FF46" i="5"/>
  <c r="FF28" i="5"/>
  <c r="FF37" i="5"/>
  <c r="FF23" i="5"/>
  <c r="AF7" i="9" s="1"/>
  <c r="FF24" i="5"/>
  <c r="FF47" i="5"/>
  <c r="FF52" i="5"/>
  <c r="FF18" i="5"/>
  <c r="FF65" i="5"/>
  <c r="FF34" i="5"/>
  <c r="FF45" i="5"/>
  <c r="FF12" i="5"/>
  <c r="FF40" i="5"/>
  <c r="FF76" i="5"/>
  <c r="FF78" i="5"/>
  <c r="FF50" i="5"/>
  <c r="FF70" i="5"/>
  <c r="FF31" i="5"/>
  <c r="FF57" i="5"/>
  <c r="FF56" i="5"/>
  <c r="FF48" i="5"/>
  <c r="FF15" i="5"/>
  <c r="FF44" i="5"/>
  <c r="FF35" i="5"/>
  <c r="FF79" i="5"/>
  <c r="FF66" i="5"/>
  <c r="FF73" i="5"/>
  <c r="FF7" i="5"/>
  <c r="FF6" i="5"/>
  <c r="FF75" i="5"/>
  <c r="FF33" i="5"/>
  <c r="FF51" i="5"/>
  <c r="FF39" i="5"/>
  <c r="FF5" i="5"/>
  <c r="FF22" i="5"/>
  <c r="FF21" i="5"/>
  <c r="FF9" i="5"/>
  <c r="FF19" i="5"/>
  <c r="FF69" i="5"/>
  <c r="FF58" i="5"/>
  <c r="FF17" i="5"/>
  <c r="FF72" i="5"/>
  <c r="FF10" i="5"/>
  <c r="FF25" i="5"/>
  <c r="FF2" i="5"/>
  <c r="FF14" i="5"/>
  <c r="FF38" i="5"/>
  <c r="FF62" i="5"/>
  <c r="FF29" i="5"/>
  <c r="FF11" i="5"/>
  <c r="FF60" i="5"/>
  <c r="FF53" i="5"/>
  <c r="FF74" i="5"/>
  <c r="FF4" i="5"/>
  <c r="FF30" i="5"/>
  <c r="FF77" i="5"/>
  <c r="FF81" i="5"/>
  <c r="FF67" i="5"/>
  <c r="FF42" i="5"/>
  <c r="FF20" i="5"/>
  <c r="FF3" i="5"/>
  <c r="R3" i="5"/>
  <c r="M3" i="5" s="1"/>
  <c r="B8" i="27"/>
  <c r="A9" i="27"/>
  <c r="X9" i="20"/>
  <c r="Z9" i="20"/>
  <c r="F16" i="20"/>
  <c r="Z65" i="20"/>
  <c r="X65" i="20"/>
  <c r="F72" i="20"/>
  <c r="F135" i="20"/>
  <c r="P1" i="21"/>
  <c r="T6" i="21"/>
  <c r="S13" i="21"/>
  <c r="S12" i="21"/>
  <c r="S11" i="21"/>
  <c r="S9" i="21"/>
  <c r="S16" i="21"/>
  <c r="S7" i="21"/>
  <c r="S8" i="21"/>
  <c r="S17" i="21"/>
  <c r="S14" i="21"/>
  <c r="S10" i="21"/>
  <c r="S18" i="21"/>
  <c r="S15" i="21"/>
  <c r="S6" i="21"/>
  <c r="Z37" i="19"/>
  <c r="U44" i="19"/>
  <c r="Z31" i="19"/>
  <c r="DZ59" i="5" l="1"/>
  <c r="M59" i="5"/>
  <c r="AE6" i="7"/>
  <c r="DZ63" i="5"/>
  <c r="DZ64" i="5"/>
  <c r="DZ55" i="5"/>
  <c r="DZ2" i="5"/>
  <c r="DZ14" i="5"/>
  <c r="DZ73" i="5"/>
  <c r="DZ56" i="5"/>
  <c r="DZ39" i="5"/>
  <c r="DZ19" i="5"/>
  <c r="DZ75" i="5"/>
  <c r="DZ60" i="5"/>
  <c r="DZ65" i="5"/>
  <c r="DZ13" i="5"/>
  <c r="DZ48" i="5"/>
  <c r="DZ54" i="5"/>
  <c r="DZ44" i="5"/>
  <c r="DZ41" i="5"/>
  <c r="DZ71" i="5"/>
  <c r="DZ78" i="5"/>
  <c r="DZ40" i="5"/>
  <c r="DZ21" i="5"/>
  <c r="DZ15" i="5"/>
  <c r="DZ52" i="5"/>
  <c r="DZ38" i="5"/>
  <c r="DZ32" i="5"/>
  <c r="DZ6" i="5"/>
  <c r="DZ17" i="5"/>
  <c r="DZ25" i="5"/>
  <c r="DZ18" i="5"/>
  <c r="DZ29" i="5"/>
  <c r="DZ47" i="5"/>
  <c r="DZ34" i="5"/>
  <c r="DZ27" i="5"/>
  <c r="DZ46" i="5"/>
  <c r="DZ11" i="5"/>
  <c r="DZ7" i="5"/>
  <c r="DZ51" i="5"/>
  <c r="DZ70" i="5"/>
  <c r="DZ12" i="5"/>
  <c r="DZ69" i="5"/>
  <c r="DZ58" i="5"/>
  <c r="DZ66" i="5"/>
  <c r="DZ49" i="5"/>
  <c r="DZ30" i="5"/>
  <c r="DZ80" i="5"/>
  <c r="DZ43" i="5"/>
  <c r="DZ53" i="5"/>
  <c r="DZ10" i="5"/>
  <c r="DZ33" i="5"/>
  <c r="DZ61" i="5"/>
  <c r="DZ81" i="5"/>
  <c r="DZ4" i="5"/>
  <c r="DZ42" i="5"/>
  <c r="DZ23" i="5"/>
  <c r="DZ72" i="5"/>
  <c r="DZ9" i="5"/>
  <c r="DZ36" i="5"/>
  <c r="DZ31" i="5"/>
  <c r="DZ26" i="5"/>
  <c r="AB6" i="7"/>
  <c r="DZ37" i="5"/>
  <c r="DZ5" i="5"/>
  <c r="DZ8" i="5"/>
  <c r="DZ45" i="5"/>
  <c r="DZ67" i="5"/>
  <c r="DZ35" i="5"/>
  <c r="DZ74" i="5"/>
  <c r="DZ57" i="5"/>
  <c r="DZ50" i="5"/>
  <c r="DZ62" i="5"/>
  <c r="DZ79" i="5"/>
  <c r="DZ76" i="5"/>
  <c r="DZ20" i="5"/>
  <c r="DZ28" i="5"/>
  <c r="DZ16" i="5"/>
  <c r="DZ24" i="5"/>
  <c r="DZ22" i="5"/>
  <c r="DZ77" i="5"/>
  <c r="X6" i="7"/>
  <c r="Y6" i="7"/>
  <c r="V3" i="19"/>
  <c r="V10" i="19" s="1"/>
  <c r="V17" i="19" s="1"/>
  <c r="V24" i="19" s="1"/>
  <c r="V31" i="19" s="1"/>
  <c r="V38" i="19" s="1"/>
  <c r="V45" i="19" s="1"/>
  <c r="V52" i="19" s="1"/>
  <c r="V59" i="19" s="1"/>
  <c r="V66" i="19" s="1"/>
  <c r="V73" i="19" s="1"/>
  <c r="V80" i="19" s="1"/>
  <c r="V87" i="19" s="1"/>
  <c r="V94" i="19" s="1"/>
  <c r="V101" i="19" s="1"/>
  <c r="V108" i="19" s="1"/>
  <c r="V115" i="19" s="1"/>
  <c r="V122" i="19" s="1"/>
  <c r="V129" i="19" s="1"/>
  <c r="V136" i="19" s="1"/>
  <c r="V143" i="19" s="1"/>
  <c r="V150" i="19" s="1"/>
  <c r="V157" i="19" s="1"/>
  <c r="V164" i="19" s="1"/>
  <c r="V171" i="19" s="1"/>
  <c r="V178" i="19" s="1"/>
  <c r="V185" i="19" s="1"/>
  <c r="V192" i="19" s="1"/>
  <c r="V199" i="19" s="1"/>
  <c r="V206" i="19" s="1"/>
  <c r="V213" i="19" s="1"/>
  <c r="V220" i="19" s="1"/>
  <c r="V227" i="19" s="1"/>
  <c r="V234" i="19" s="1"/>
  <c r="V241" i="19" s="1"/>
  <c r="V248" i="19" s="1"/>
  <c r="V255" i="19" s="1"/>
  <c r="V262" i="19" s="1"/>
  <c r="V269" i="19" s="1"/>
  <c r="V276" i="19" s="1"/>
  <c r="V283" i="19" s="1"/>
  <c r="V290" i="19" s="1"/>
  <c r="V297" i="19" s="1"/>
  <c r="V304" i="19" s="1"/>
  <c r="V311" i="19" s="1"/>
  <c r="V318" i="19" s="1"/>
  <c r="V325" i="19" s="1"/>
  <c r="V332" i="19" s="1"/>
  <c r="V339" i="19" s="1"/>
  <c r="V346" i="19" s="1"/>
  <c r="V353" i="19" s="1"/>
  <c r="V360" i="19" s="1"/>
  <c r="V367" i="19" s="1"/>
  <c r="V374" i="19" s="1"/>
  <c r="V381" i="19" s="1"/>
  <c r="V388" i="19" s="1"/>
  <c r="V395" i="19" s="1"/>
  <c r="V402" i="19" s="1"/>
  <c r="V409" i="19" s="1"/>
  <c r="V416" i="19" s="1"/>
  <c r="V423" i="19" s="1"/>
  <c r="V430" i="19" s="1"/>
  <c r="V437" i="19" s="1"/>
  <c r="V444" i="19" s="1"/>
  <c r="V451" i="19" s="1"/>
  <c r="V458" i="19" s="1"/>
  <c r="V465" i="19" s="1"/>
  <c r="V472" i="19" s="1"/>
  <c r="V479" i="19" s="1"/>
  <c r="V486" i="19" s="1"/>
  <c r="V493" i="19" s="1"/>
  <c r="V500" i="19" s="1"/>
  <c r="V507" i="19" s="1"/>
  <c r="V514" i="19" s="1"/>
  <c r="V521" i="19" s="1"/>
  <c r="V528" i="19" s="1"/>
  <c r="V535" i="19" s="1"/>
  <c r="V542" i="19" s="1"/>
  <c r="V549" i="19" s="1"/>
  <c r="V556" i="19" s="1"/>
  <c r="V563" i="19" s="1"/>
  <c r="V570" i="19" s="1"/>
  <c r="V577" i="19" s="1"/>
  <c r="V584" i="19" s="1"/>
  <c r="V591" i="19" s="1"/>
  <c r="V598" i="19" s="1"/>
  <c r="V605" i="19" s="1"/>
  <c r="V612" i="19" s="1"/>
  <c r="V619" i="19" s="1"/>
  <c r="V626" i="19" s="1"/>
  <c r="V633" i="19" s="1"/>
  <c r="V640" i="19" s="1"/>
  <c r="V647" i="19" s="1"/>
  <c r="V654" i="19" s="1"/>
  <c r="V661" i="19" s="1"/>
  <c r="V668" i="19" s="1"/>
  <c r="V675" i="19" s="1"/>
  <c r="V682" i="19" s="1"/>
  <c r="V689" i="19" s="1"/>
  <c r="V696" i="19" s="1"/>
  <c r="V703" i="19" s="1"/>
  <c r="V710" i="19" s="1"/>
  <c r="V717" i="19" s="1"/>
  <c r="V724" i="19" s="1"/>
  <c r="V731" i="19" s="1"/>
  <c r="V738" i="19" s="1"/>
  <c r="V745" i="19" s="1"/>
  <c r="V752" i="19" s="1"/>
  <c r="V759" i="19" s="1"/>
  <c r="V766" i="19" s="1"/>
  <c r="V773" i="19" s="1"/>
  <c r="V780" i="19" s="1"/>
  <c r="V787" i="19" s="1"/>
  <c r="V794" i="19" s="1"/>
  <c r="V801" i="19" s="1"/>
  <c r="V808" i="19" s="1"/>
  <c r="V815" i="19" s="1"/>
  <c r="V822" i="19" s="1"/>
  <c r="V829" i="19" s="1"/>
  <c r="V836" i="19" s="1"/>
  <c r="V843" i="19" s="1"/>
  <c r="V850" i="19" s="1"/>
  <c r="V857" i="19" s="1"/>
  <c r="V864" i="19" s="1"/>
  <c r="V871" i="19" s="1"/>
  <c r="V878" i="19" s="1"/>
  <c r="V885" i="19" s="1"/>
  <c r="V892" i="19" s="1"/>
  <c r="V899" i="19" s="1"/>
  <c r="V906" i="19" s="1"/>
  <c r="V913" i="19" s="1"/>
  <c r="V920" i="19" s="1"/>
  <c r="V927" i="19" s="1"/>
  <c r="V934" i="19" s="1"/>
  <c r="V941" i="19" s="1"/>
  <c r="V948" i="19" s="1"/>
  <c r="V955" i="19" s="1"/>
  <c r="V962" i="19" s="1"/>
  <c r="V969" i="19" s="1"/>
  <c r="V976" i="19" s="1"/>
  <c r="V983" i="19" s="1"/>
  <c r="V990" i="19" s="1"/>
  <c r="V997" i="19" s="1"/>
  <c r="V1004" i="19" s="1"/>
  <c r="V1011" i="19" s="1"/>
  <c r="V1018" i="19" s="1"/>
  <c r="V1025" i="19" s="1"/>
  <c r="V1032" i="19" s="1"/>
  <c r="V1039" i="19" s="1"/>
  <c r="V1046" i="19" s="1"/>
  <c r="V1053" i="19" s="1"/>
  <c r="V1060" i="19" s="1"/>
  <c r="V1067" i="19" s="1"/>
  <c r="V1074" i="19" s="1"/>
  <c r="V1081" i="19" s="1"/>
  <c r="V1088" i="19" s="1"/>
  <c r="V1095" i="19" s="1"/>
  <c r="V1102" i="19" s="1"/>
  <c r="V1109" i="19" s="1"/>
  <c r="V1116" i="19" s="1"/>
  <c r="V1123" i="19" s="1"/>
  <c r="V1130" i="19" s="1"/>
  <c r="V1137" i="19" s="1"/>
  <c r="V1144" i="19" s="1"/>
  <c r="V1151" i="19" s="1"/>
  <c r="V1158" i="19" s="1"/>
  <c r="V1165" i="19" s="1"/>
  <c r="V1172" i="19" s="1"/>
  <c r="V1179" i="19" s="1"/>
  <c r="V1186" i="19" s="1"/>
  <c r="V1193" i="19" s="1"/>
  <c r="V1200" i="19" s="1"/>
  <c r="V1207" i="19" s="1"/>
  <c r="V1214" i="19" s="1"/>
  <c r="V1221" i="19" s="1"/>
  <c r="V1228" i="19" s="1"/>
  <c r="V1235" i="19" s="1"/>
  <c r="V1242" i="19" s="1"/>
  <c r="V1249" i="19" s="1"/>
  <c r="V1256" i="19" s="1"/>
  <c r="V1263" i="19" s="1"/>
  <c r="V1270" i="19" s="1"/>
  <c r="V1277" i="19" s="1"/>
  <c r="V1284" i="19" s="1"/>
  <c r="V1291" i="19" s="1"/>
  <c r="V1298" i="19" s="1"/>
  <c r="V1305" i="19" s="1"/>
  <c r="V1312" i="19" s="1"/>
  <c r="V1319" i="19" s="1"/>
  <c r="V1326" i="19" s="1"/>
  <c r="V1333" i="19" s="1"/>
  <c r="V1340" i="19" s="1"/>
  <c r="V1347" i="19" s="1"/>
  <c r="V1354" i="19" s="1"/>
  <c r="V1361" i="19" s="1"/>
  <c r="V1368" i="19" s="1"/>
  <c r="V1375" i="19" s="1"/>
  <c r="V1382" i="19" s="1"/>
  <c r="V1389" i="19" s="1"/>
  <c r="V1396" i="19" s="1"/>
  <c r="V1403" i="19" s="1"/>
  <c r="V1410" i="19" s="1"/>
  <c r="V1417" i="19" s="1"/>
  <c r="V1424" i="19" s="1"/>
  <c r="V1431" i="19" s="1"/>
  <c r="V1438" i="19" s="1"/>
  <c r="V1445" i="19" s="1"/>
  <c r="V1452" i="19" s="1"/>
  <c r="V1459" i="19" s="1"/>
  <c r="V1466" i="19" s="1"/>
  <c r="V1473" i="19" s="1"/>
  <c r="V1480" i="19" s="1"/>
  <c r="V1487" i="19" s="1"/>
  <c r="V1494" i="19" s="1"/>
  <c r="V1501" i="19" s="1"/>
  <c r="V1508" i="19" s="1"/>
  <c r="V1515" i="19" s="1"/>
  <c r="V1522" i="19" s="1"/>
  <c r="V1529" i="19" s="1"/>
  <c r="V1536" i="19" s="1"/>
  <c r="V1543" i="19" s="1"/>
  <c r="V1550" i="19" s="1"/>
  <c r="V1557" i="19" s="1"/>
  <c r="V1564" i="19" s="1"/>
  <c r="V1571" i="19" s="1"/>
  <c r="V1578" i="19" s="1"/>
  <c r="V1585" i="19" s="1"/>
  <c r="V1592" i="19" s="1"/>
  <c r="V1599" i="19" s="1"/>
  <c r="V1606" i="19" s="1"/>
  <c r="V1613" i="19" s="1"/>
  <c r="V1620" i="19" s="1"/>
  <c r="V1627" i="19" s="1"/>
  <c r="V1634" i="19" s="1"/>
  <c r="V1641" i="19" s="1"/>
  <c r="V1648" i="19" s="1"/>
  <c r="V1655" i="19" s="1"/>
  <c r="V1662" i="19" s="1"/>
  <c r="V1669" i="19" s="1"/>
  <c r="V1676" i="19" s="1"/>
  <c r="V1683" i="19" s="1"/>
  <c r="V1690" i="19" s="1"/>
  <c r="V1697" i="19" s="1"/>
  <c r="V1704" i="19" s="1"/>
  <c r="V1711" i="19" s="1"/>
  <c r="V1718" i="19" s="1"/>
  <c r="V1725" i="19" s="1"/>
  <c r="V1732" i="19" s="1"/>
  <c r="V1739" i="19" s="1"/>
  <c r="V1746" i="19" s="1"/>
  <c r="V1753" i="19" s="1"/>
  <c r="V1760" i="19" s="1"/>
  <c r="V1767" i="19" s="1"/>
  <c r="V1774" i="19" s="1"/>
  <c r="V1781" i="19" s="1"/>
  <c r="V1788" i="19" s="1"/>
  <c r="V1795" i="19" s="1"/>
  <c r="V1802" i="19" s="1"/>
  <c r="V1809" i="19" s="1"/>
  <c r="V1816" i="19" s="1"/>
  <c r="V1823" i="19" s="1"/>
  <c r="V1830" i="19" s="1"/>
  <c r="V1837" i="19" s="1"/>
  <c r="V1844" i="19" s="1"/>
  <c r="V1851" i="19" s="1"/>
  <c r="V1858" i="19" s="1"/>
  <c r="V1865" i="19" s="1"/>
  <c r="V1872" i="19" s="1"/>
  <c r="V1879" i="19" s="1"/>
  <c r="V1886" i="19" s="1"/>
  <c r="V1893" i="19" s="1"/>
  <c r="V1900" i="19" s="1"/>
  <c r="V1907" i="19" s="1"/>
  <c r="V1914" i="19" s="1"/>
  <c r="V1921" i="19" s="1"/>
  <c r="V1928" i="19" s="1"/>
  <c r="V1935" i="19" s="1"/>
  <c r="V1942" i="19" s="1"/>
  <c r="V1949" i="19" s="1"/>
  <c r="V1956" i="19" s="1"/>
  <c r="V1963" i="19" s="1"/>
  <c r="V1970" i="19" s="1"/>
  <c r="V1977" i="19" s="1"/>
  <c r="V1984" i="19" s="1"/>
  <c r="V1991" i="19" s="1"/>
  <c r="V1998" i="19" s="1"/>
  <c r="V2005" i="19" s="1"/>
  <c r="V2012" i="19" s="1"/>
  <c r="V2019" i="19" s="1"/>
  <c r="V2026" i="19" s="1"/>
  <c r="V2033" i="19" s="1"/>
  <c r="V2040" i="19" s="1"/>
  <c r="V2047" i="19" s="1"/>
  <c r="V2054" i="19" s="1"/>
  <c r="V2061" i="19" s="1"/>
  <c r="V2068" i="19" s="1"/>
  <c r="V2075" i="19" s="1"/>
  <c r="V2082" i="19" s="1"/>
  <c r="V2089" i="19" s="1"/>
  <c r="V2096" i="19" s="1"/>
  <c r="V2103" i="19" s="1"/>
  <c r="V2110" i="19" s="1"/>
  <c r="V2117" i="19" s="1"/>
  <c r="V2124" i="19" s="1"/>
  <c r="V2131" i="19" s="1"/>
  <c r="V2138" i="19" s="1"/>
  <c r="V2145" i="19" s="1"/>
  <c r="V2152" i="19" s="1"/>
  <c r="V2159" i="19" s="1"/>
  <c r="V2166" i="19" s="1"/>
  <c r="V2173" i="19" s="1"/>
  <c r="V2180" i="19" s="1"/>
  <c r="V2187" i="19" s="1"/>
  <c r="V2194" i="19" s="1"/>
  <c r="V2201" i="19" s="1"/>
  <c r="V2208" i="19" s="1"/>
  <c r="V2215" i="19" s="1"/>
  <c r="V2222" i="19" s="1"/>
  <c r="V2229" i="19" s="1"/>
  <c r="V2236" i="19" s="1"/>
  <c r="V2243" i="19" s="1"/>
  <c r="V2250" i="19" s="1"/>
  <c r="V2257" i="19" s="1"/>
  <c r="V2264" i="19" s="1"/>
  <c r="V2271" i="19" s="1"/>
  <c r="V2278" i="19" s="1"/>
  <c r="V2285" i="19" s="1"/>
  <c r="V2292" i="19" s="1"/>
  <c r="V2299" i="19" s="1"/>
  <c r="V2306" i="19" s="1"/>
  <c r="V2313" i="19" s="1"/>
  <c r="V2320" i="19" s="1"/>
  <c r="V2327" i="19" s="1"/>
  <c r="V2334" i="19" s="1"/>
  <c r="V2341" i="19" s="1"/>
  <c r="V2348" i="19" s="1"/>
  <c r="V2355" i="19" s="1"/>
  <c r="V2362" i="19" s="1"/>
  <c r="V2369" i="19" s="1"/>
  <c r="V2376" i="19" s="1"/>
  <c r="V2383" i="19" s="1"/>
  <c r="V2390" i="19" s="1"/>
  <c r="V2397" i="19" s="1"/>
  <c r="V2404" i="19" s="1"/>
  <c r="V2411" i="19" s="1"/>
  <c r="V2418" i="19" s="1"/>
  <c r="V2425" i="19" s="1"/>
  <c r="V2432" i="19" s="1"/>
  <c r="V2439" i="19" s="1"/>
  <c r="V2446" i="19" s="1"/>
  <c r="V2453" i="19" s="1"/>
  <c r="V2460" i="19" s="1"/>
  <c r="V2467" i="19" s="1"/>
  <c r="V2474" i="19" s="1"/>
  <c r="V2481" i="19" s="1"/>
  <c r="V2488" i="19" s="1"/>
  <c r="V2495" i="19" s="1"/>
  <c r="V2502" i="19" s="1"/>
  <c r="V2509" i="19" s="1"/>
  <c r="V2516" i="19" s="1"/>
  <c r="V2523" i="19" s="1"/>
  <c r="V2530" i="19" s="1"/>
  <c r="V2537" i="19" s="1"/>
  <c r="V2544" i="19" s="1"/>
  <c r="V2551" i="19" s="1"/>
  <c r="V2558" i="19" s="1"/>
  <c r="V2565" i="19" s="1"/>
  <c r="V2572" i="19" s="1"/>
  <c r="V2579" i="19" s="1"/>
  <c r="V2586" i="19" s="1"/>
  <c r="V2593" i="19" s="1"/>
  <c r="V2600" i="19" s="1"/>
  <c r="V2607" i="19" s="1"/>
  <c r="V2614" i="19" s="1"/>
  <c r="V2621" i="19" s="1"/>
  <c r="V2628" i="19" s="1"/>
  <c r="V2635" i="19" s="1"/>
  <c r="V2642" i="19" s="1"/>
  <c r="V2649" i="19" s="1"/>
  <c r="V2656" i="19" s="1"/>
  <c r="V2663" i="19" s="1"/>
  <c r="V2670" i="19" s="1"/>
  <c r="V2677" i="19" s="1"/>
  <c r="V2684" i="19" s="1"/>
  <c r="V2691" i="19" s="1"/>
  <c r="V2698" i="19" s="1"/>
  <c r="V2705" i="19" s="1"/>
  <c r="V2712" i="19" s="1"/>
  <c r="V2719" i="19" s="1"/>
  <c r="V2726" i="19" s="1"/>
  <c r="V2733" i="19" s="1"/>
  <c r="V2740" i="19" s="1"/>
  <c r="V2747" i="19" s="1"/>
  <c r="V2754" i="19" s="1"/>
  <c r="V2761" i="19" s="1"/>
  <c r="V2768" i="19" s="1"/>
  <c r="V2775" i="19" s="1"/>
  <c r="V2782" i="19" s="1"/>
  <c r="V2789" i="19" s="1"/>
  <c r="V2796" i="19" s="1"/>
  <c r="V2803" i="19" s="1"/>
  <c r="V2810" i="19" s="1"/>
  <c r="V2817" i="19" s="1"/>
  <c r="V2824" i="19" s="1"/>
  <c r="V2831" i="19" s="1"/>
  <c r="V2838" i="19" s="1"/>
  <c r="V2845" i="19" s="1"/>
  <c r="V2852" i="19" s="1"/>
  <c r="V2859" i="19" s="1"/>
  <c r="V2866" i="19" s="1"/>
  <c r="V2873" i="19" s="1"/>
  <c r="V2880" i="19" s="1"/>
  <c r="V2887" i="19" s="1"/>
  <c r="V2894" i="19" s="1"/>
  <c r="V2901" i="19" s="1"/>
  <c r="V2908" i="19" s="1"/>
  <c r="V2915" i="19" s="1"/>
  <c r="V2922" i="19" s="1"/>
  <c r="V2929" i="19" s="1"/>
  <c r="V2936" i="19" s="1"/>
  <c r="V2943" i="19" s="1"/>
  <c r="V2950" i="19" s="1"/>
  <c r="V2957" i="19" s="1"/>
  <c r="V2964" i="19" s="1"/>
  <c r="V2971" i="19" s="1"/>
  <c r="V2978" i="19" s="1"/>
  <c r="V2985" i="19" s="1"/>
  <c r="V2992" i="19" s="1"/>
  <c r="V2999" i="19" s="1"/>
  <c r="V3006" i="19" s="1"/>
  <c r="V3013" i="19" s="1"/>
  <c r="V3020" i="19" s="1"/>
  <c r="V3027" i="19" s="1"/>
  <c r="V3034" i="19" s="1"/>
  <c r="V3041" i="19" s="1"/>
  <c r="V3048" i="19" s="1"/>
  <c r="V3055" i="19" s="1"/>
  <c r="V3062" i="19" s="1"/>
  <c r="V3069" i="19" s="1"/>
  <c r="V3076" i="19" s="1"/>
  <c r="V3083" i="19" s="1"/>
  <c r="V3090" i="19" s="1"/>
  <c r="V3097" i="19" s="1"/>
  <c r="V3104" i="19" s="1"/>
  <c r="V3111" i="19" s="1"/>
  <c r="V3118" i="19" s="1"/>
  <c r="V3125" i="19" s="1"/>
  <c r="V3132" i="19" s="1"/>
  <c r="V3139" i="19" s="1"/>
  <c r="V3146" i="19" s="1"/>
  <c r="V3153" i="19" s="1"/>
  <c r="V3160" i="19" s="1"/>
  <c r="V3167" i="19" s="1"/>
  <c r="V3174" i="19" s="1"/>
  <c r="V3181" i="19" s="1"/>
  <c r="V3188" i="19" s="1"/>
  <c r="V3195" i="19" s="1"/>
  <c r="V3202" i="19" s="1"/>
  <c r="V3209" i="19" s="1"/>
  <c r="V3216" i="19" s="1"/>
  <c r="V3223" i="19" s="1"/>
  <c r="V3230" i="19" s="1"/>
  <c r="V3237" i="19" s="1"/>
  <c r="V3244" i="19" s="1"/>
  <c r="V3251" i="19" s="1"/>
  <c r="V3258" i="19" s="1"/>
  <c r="V3265" i="19" s="1"/>
  <c r="V3272" i="19" s="1"/>
  <c r="V3279" i="19" s="1"/>
  <c r="V3286" i="19" s="1"/>
  <c r="V3293" i="19" s="1"/>
  <c r="V3300" i="19" s="1"/>
  <c r="V3307" i="19" s="1"/>
  <c r="V3314" i="19" s="1"/>
  <c r="V3321" i="19" s="1"/>
  <c r="V3328" i="19" s="1"/>
  <c r="V3335" i="19" s="1"/>
  <c r="V3342" i="19" s="1"/>
  <c r="V3349" i="19" s="1"/>
  <c r="V3356" i="19" s="1"/>
  <c r="V3363" i="19" s="1"/>
  <c r="V3370" i="19" s="1"/>
  <c r="V3377" i="19" s="1"/>
  <c r="V3384" i="19" s="1"/>
  <c r="V3391" i="19" s="1"/>
  <c r="V3398" i="19" s="1"/>
  <c r="V3405" i="19" s="1"/>
  <c r="V3412" i="19" s="1"/>
  <c r="V3419" i="19" s="1"/>
  <c r="V3426" i="19" s="1"/>
  <c r="V3433" i="19" s="1"/>
  <c r="V3440" i="19" s="1"/>
  <c r="V3447" i="19" s="1"/>
  <c r="V3454" i="19" s="1"/>
  <c r="V3461" i="19" s="1"/>
  <c r="V3468" i="19" s="1"/>
  <c r="V3475" i="19" s="1"/>
  <c r="V3482" i="19" s="1"/>
  <c r="V3489" i="19" s="1"/>
  <c r="V3496" i="19" s="1"/>
  <c r="V3503" i="19" s="1"/>
  <c r="V3510" i="19" s="1"/>
  <c r="V3517" i="19" s="1"/>
  <c r="V3524" i="19" s="1"/>
  <c r="V3531" i="19" s="1"/>
  <c r="V3538" i="19" s="1"/>
  <c r="V3545" i="19" s="1"/>
  <c r="V3552" i="19" s="1"/>
  <c r="V3559" i="19" s="1"/>
  <c r="V3566" i="19" s="1"/>
  <c r="V3573" i="19" s="1"/>
  <c r="V3580" i="19" s="1"/>
  <c r="V3587" i="19" s="1"/>
  <c r="V3594" i="19" s="1"/>
  <c r="V3601" i="19" s="1"/>
  <c r="V3608" i="19" s="1"/>
  <c r="V3615" i="19" s="1"/>
  <c r="V3622" i="19" s="1"/>
  <c r="V3629" i="19" s="1"/>
  <c r="V3636" i="19" s="1"/>
  <c r="V3643" i="19" s="1"/>
  <c r="V3650" i="19" s="1"/>
  <c r="V3657" i="19" s="1"/>
  <c r="V3664" i="19" s="1"/>
  <c r="V3671" i="19" s="1"/>
  <c r="V3678" i="19" s="1"/>
  <c r="V3685" i="19" s="1"/>
  <c r="V3692" i="19" s="1"/>
  <c r="V3699" i="19" s="1"/>
  <c r="V3706" i="19" s="1"/>
  <c r="V3713" i="19" s="1"/>
  <c r="V3720" i="19" s="1"/>
  <c r="V3727" i="19" s="1"/>
  <c r="V3734" i="19" s="1"/>
  <c r="V3741" i="19" s="1"/>
  <c r="V3748" i="19" s="1"/>
  <c r="V3755" i="19" s="1"/>
  <c r="V3762" i="19" s="1"/>
  <c r="V3769" i="19" s="1"/>
  <c r="V3776" i="19" s="1"/>
  <c r="V3783" i="19" s="1"/>
  <c r="V3790" i="19" s="1"/>
  <c r="V3797" i="19" s="1"/>
  <c r="V3804" i="19" s="1"/>
  <c r="V3811" i="19" s="1"/>
  <c r="V3818" i="19" s="1"/>
  <c r="V3825" i="19" s="1"/>
  <c r="V3832" i="19" s="1"/>
  <c r="V3839" i="19" s="1"/>
  <c r="V3846" i="19" s="1"/>
  <c r="V3853" i="19" s="1"/>
  <c r="V3860" i="19" s="1"/>
  <c r="V3867" i="19" s="1"/>
  <c r="V3874" i="19" s="1"/>
  <c r="V3881" i="19" s="1"/>
  <c r="V3888" i="19" s="1"/>
  <c r="V3895" i="19" s="1"/>
  <c r="V3902" i="19" s="1"/>
  <c r="V3909" i="19" s="1"/>
  <c r="V3916" i="19" s="1"/>
  <c r="V3923" i="19" s="1"/>
  <c r="V3930" i="19" s="1"/>
  <c r="V3937" i="19" s="1"/>
  <c r="V3944" i="19" s="1"/>
  <c r="V3951" i="19" s="1"/>
  <c r="V3958" i="19" s="1"/>
  <c r="V3965" i="19" s="1"/>
  <c r="V3972" i="19" s="1"/>
  <c r="V3979" i="19" s="1"/>
  <c r="V3986" i="19" s="1"/>
  <c r="V3993" i="19" s="1"/>
  <c r="V4000" i="19" s="1"/>
  <c r="V4007" i="19" s="1"/>
  <c r="V4014" i="19" s="1"/>
  <c r="V4021" i="19" s="1"/>
  <c r="V4028" i="19" s="1"/>
  <c r="V4035" i="19" s="1"/>
  <c r="V4042" i="19" s="1"/>
  <c r="V4049" i="19" s="1"/>
  <c r="V4056" i="19" s="1"/>
  <c r="V4063" i="19" s="1"/>
  <c r="V4070" i="19" s="1"/>
  <c r="V4077" i="19" s="1"/>
  <c r="V4084" i="19" s="1"/>
  <c r="V4091" i="19" s="1"/>
  <c r="V4098" i="19" s="1"/>
  <c r="V4105" i="19" s="1"/>
  <c r="V4112" i="19" s="1"/>
  <c r="V4119" i="19" s="1"/>
  <c r="V4126" i="19" s="1"/>
  <c r="V4133" i="19" s="1"/>
  <c r="V4140" i="19" s="1"/>
  <c r="V4147" i="19" s="1"/>
  <c r="V4154" i="19" s="1"/>
  <c r="V4161" i="19" s="1"/>
  <c r="V4168" i="19" s="1"/>
  <c r="V4175" i="19" s="1"/>
  <c r="V4182" i="19" s="1"/>
  <c r="V4189" i="19" s="1"/>
  <c r="V4196" i="19" s="1"/>
  <c r="V4203" i="19" s="1"/>
  <c r="V4210" i="19" s="1"/>
  <c r="V4217" i="19" s="1"/>
  <c r="V4224" i="19" s="1"/>
  <c r="V4231" i="19" s="1"/>
  <c r="V4238" i="19" s="1"/>
  <c r="V4245" i="19" s="1"/>
  <c r="V4252" i="19" s="1"/>
  <c r="V4259" i="19" s="1"/>
  <c r="V4266" i="19" s="1"/>
  <c r="V4273" i="19" s="1"/>
  <c r="V4280" i="19" s="1"/>
  <c r="V4287" i="19" s="1"/>
  <c r="V4294" i="19" s="1"/>
  <c r="V4301" i="19" s="1"/>
  <c r="V4308" i="19" s="1"/>
  <c r="V4315" i="19" s="1"/>
  <c r="V4322" i="19" s="1"/>
  <c r="V4329" i="19" s="1"/>
  <c r="V4336" i="19" s="1"/>
  <c r="V4343" i="19" s="1"/>
  <c r="V4350" i="19" s="1"/>
  <c r="V4357" i="19" s="1"/>
  <c r="V4364" i="19" s="1"/>
  <c r="V4371" i="19" s="1"/>
  <c r="V4378" i="19" s="1"/>
  <c r="V4385" i="19" s="1"/>
  <c r="V4392" i="19" s="1"/>
  <c r="V4399" i="19" s="1"/>
  <c r="V4406" i="19" s="1"/>
  <c r="V4413" i="19" s="1"/>
  <c r="V4420" i="19" s="1"/>
  <c r="V4427" i="19" s="1"/>
  <c r="V4434" i="19" s="1"/>
  <c r="V4441" i="19" s="1"/>
  <c r="V4448" i="19" s="1"/>
  <c r="V4455" i="19" s="1"/>
  <c r="V4462" i="19" s="1"/>
  <c r="V4469" i="19" s="1"/>
  <c r="V4476" i="19" s="1"/>
  <c r="V4483" i="19" s="1"/>
  <c r="V4490" i="19" s="1"/>
  <c r="V4497" i="19" s="1"/>
  <c r="V4504" i="19" s="1"/>
  <c r="V4511" i="19" s="1"/>
  <c r="V4518" i="19" s="1"/>
  <c r="V4525" i="19" s="1"/>
  <c r="V4532" i="19" s="1"/>
  <c r="V4539" i="19" s="1"/>
  <c r="V4546" i="19" s="1"/>
  <c r="V4553" i="19" s="1"/>
  <c r="V4560" i="19" s="1"/>
  <c r="V4567" i="19" s="1"/>
  <c r="V4574" i="19" s="1"/>
  <c r="V4581" i="19" s="1"/>
  <c r="V4588" i="19" s="1"/>
  <c r="V4595" i="19" s="1"/>
  <c r="V4602" i="19" s="1"/>
  <c r="V4609" i="19" s="1"/>
  <c r="V4616" i="19" s="1"/>
  <c r="V4623" i="19" s="1"/>
  <c r="V4630" i="19" s="1"/>
  <c r="V4637" i="19" s="1"/>
  <c r="V4644" i="19" s="1"/>
  <c r="V4651" i="19" s="1"/>
  <c r="V4658" i="19" s="1"/>
  <c r="V4665" i="19" s="1"/>
  <c r="V4672" i="19" s="1"/>
  <c r="V4679" i="19" s="1"/>
  <c r="V4686" i="19" s="1"/>
  <c r="V4693" i="19" s="1"/>
  <c r="V4700" i="19" s="1"/>
  <c r="V4707" i="19" s="1"/>
  <c r="V4714" i="19" s="1"/>
  <c r="V4721" i="19" s="1"/>
  <c r="V4728" i="19" s="1"/>
  <c r="V4735" i="19" s="1"/>
  <c r="V4742" i="19" s="1"/>
  <c r="V4749" i="19" s="1"/>
  <c r="V4756" i="19" s="1"/>
  <c r="V4763" i="19" s="1"/>
  <c r="V4770" i="19" s="1"/>
  <c r="V4777" i="19" s="1"/>
  <c r="V4784" i="19" s="1"/>
  <c r="V4791" i="19" s="1"/>
  <c r="V4798" i="19" s="1"/>
  <c r="V4805" i="19" s="1"/>
  <c r="V4812" i="19" s="1"/>
  <c r="V4819" i="19" s="1"/>
  <c r="V4826" i="19" s="1"/>
  <c r="V4833" i="19" s="1"/>
  <c r="V4840" i="19" s="1"/>
  <c r="V4847" i="19" s="1"/>
  <c r="V4854" i="19" s="1"/>
  <c r="V4861" i="19" s="1"/>
  <c r="V4868" i="19" s="1"/>
  <c r="V4875" i="19" s="1"/>
  <c r="V4882" i="19" s="1"/>
  <c r="V4889" i="19" s="1"/>
  <c r="V4896" i="19" s="1"/>
  <c r="V4903" i="19" s="1"/>
  <c r="V4910" i="19" s="1"/>
  <c r="V4917" i="19" s="1"/>
  <c r="V4924" i="19" s="1"/>
  <c r="V4931" i="19" s="1"/>
  <c r="V4938" i="19" s="1"/>
  <c r="V4945" i="19" s="1"/>
  <c r="V4952" i="19" s="1"/>
  <c r="V4959" i="19" s="1"/>
  <c r="V4966" i="19" s="1"/>
  <c r="V4973" i="19" s="1"/>
  <c r="V4980" i="19" s="1"/>
  <c r="V4987" i="19" s="1"/>
  <c r="V4994" i="19" s="1"/>
  <c r="V5001" i="19" s="1"/>
  <c r="V5008" i="19" s="1"/>
  <c r="V5015" i="19" s="1"/>
  <c r="V5022" i="19" s="1"/>
  <c r="V5029" i="19" s="1"/>
  <c r="V5036" i="19" s="1"/>
  <c r="V5043" i="19" s="1"/>
  <c r="V5050" i="19" s="1"/>
  <c r="V5057" i="19" s="1"/>
  <c r="V5064" i="19" s="1"/>
  <c r="V5071" i="19" s="1"/>
  <c r="V5078" i="19" s="1"/>
  <c r="V5085" i="19" s="1"/>
  <c r="V5092" i="19" s="1"/>
  <c r="V5099" i="19" s="1"/>
  <c r="V5106" i="19" s="1"/>
  <c r="V5113" i="19" s="1"/>
  <c r="V5120" i="19" s="1"/>
  <c r="V5127" i="19" s="1"/>
  <c r="V5134" i="19" s="1"/>
  <c r="V5141" i="19" s="1"/>
  <c r="V5148" i="19" s="1"/>
  <c r="V5155" i="19" s="1"/>
  <c r="V5162" i="19" s="1"/>
  <c r="V5169" i="19" s="1"/>
  <c r="V5176" i="19" s="1"/>
  <c r="V5183" i="19" s="1"/>
  <c r="V5190" i="19" s="1"/>
  <c r="V5197" i="19" s="1"/>
  <c r="V5204" i="19" s="1"/>
  <c r="V5211" i="19" s="1"/>
  <c r="V5218" i="19" s="1"/>
  <c r="V5225" i="19" s="1"/>
  <c r="V5232" i="19" s="1"/>
  <c r="V5239" i="19" s="1"/>
  <c r="V5246" i="19" s="1"/>
  <c r="V5253" i="19" s="1"/>
  <c r="V5260" i="19" s="1"/>
  <c r="V5267" i="19" s="1"/>
  <c r="V5274" i="19" s="1"/>
  <c r="V5281" i="19" s="1"/>
  <c r="V5288" i="19" s="1"/>
  <c r="V5295" i="19" s="1"/>
  <c r="V5302" i="19" s="1"/>
  <c r="V5309" i="19" s="1"/>
  <c r="V5316" i="19" s="1"/>
  <c r="V5323" i="19" s="1"/>
  <c r="V5330" i="19" s="1"/>
  <c r="V5337" i="19" s="1"/>
  <c r="V5344" i="19" s="1"/>
  <c r="V5351" i="19" s="1"/>
  <c r="V5358" i="19" s="1"/>
  <c r="V5365" i="19" s="1"/>
  <c r="V5372" i="19" s="1"/>
  <c r="V5379" i="19" s="1"/>
  <c r="V5386" i="19" s="1"/>
  <c r="V5393" i="19" s="1"/>
  <c r="V5400" i="19" s="1"/>
  <c r="V5407" i="19" s="1"/>
  <c r="V5414" i="19" s="1"/>
  <c r="V5421" i="19" s="1"/>
  <c r="V5428" i="19" s="1"/>
  <c r="V5435" i="19" s="1"/>
  <c r="V5442" i="19" s="1"/>
  <c r="V5449" i="19" s="1"/>
  <c r="V5456" i="19" s="1"/>
  <c r="V5463" i="19" s="1"/>
  <c r="V5470" i="19" s="1"/>
  <c r="V5477" i="19" s="1"/>
  <c r="V5484" i="19" s="1"/>
  <c r="V5491" i="19" s="1"/>
  <c r="V5498" i="19" s="1"/>
  <c r="V5505" i="19" s="1"/>
  <c r="V5512" i="19" s="1"/>
  <c r="V5519" i="19" s="1"/>
  <c r="V5526" i="19" s="1"/>
  <c r="V5533" i="19" s="1"/>
  <c r="V5540" i="19" s="1"/>
  <c r="V5547" i="19" s="1"/>
  <c r="V5554" i="19" s="1"/>
  <c r="V5561" i="19" s="1"/>
  <c r="V5568" i="19" s="1"/>
  <c r="V5575" i="19" s="1"/>
  <c r="V5582" i="19" s="1"/>
  <c r="V5589" i="19" s="1"/>
  <c r="V5596" i="19" s="1"/>
  <c r="V5603" i="19" s="1"/>
  <c r="V5610" i="19" s="1"/>
  <c r="V5617" i="19" s="1"/>
  <c r="V5624" i="19" s="1"/>
  <c r="V5631" i="19" s="1"/>
  <c r="V5638" i="19" s="1"/>
  <c r="V5645" i="19" s="1"/>
  <c r="V5652" i="19" s="1"/>
  <c r="V5659" i="19" s="1"/>
  <c r="V5666" i="19" s="1"/>
  <c r="V5673" i="19" s="1"/>
  <c r="V5680" i="19" s="1"/>
  <c r="V5687" i="19" s="1"/>
  <c r="V5694" i="19" s="1"/>
  <c r="V5701" i="19" s="1"/>
  <c r="V5708" i="19" s="1"/>
  <c r="V5715" i="19" s="1"/>
  <c r="V5722" i="19" s="1"/>
  <c r="V5729" i="19" s="1"/>
  <c r="V5736" i="19" s="1"/>
  <c r="V5743" i="19" s="1"/>
  <c r="V5750" i="19" s="1"/>
  <c r="V5757" i="19" s="1"/>
  <c r="V5764" i="19" s="1"/>
  <c r="V5771" i="19" s="1"/>
  <c r="V5778" i="19" s="1"/>
  <c r="V5785" i="19" s="1"/>
  <c r="V5792" i="19" s="1"/>
  <c r="V5799" i="19" s="1"/>
  <c r="V5806" i="19" s="1"/>
  <c r="V5813" i="19" s="1"/>
  <c r="V5820" i="19" s="1"/>
  <c r="V5827" i="19" s="1"/>
  <c r="V5834" i="19" s="1"/>
  <c r="V5841" i="19" s="1"/>
  <c r="V5848" i="19" s="1"/>
  <c r="V5855" i="19" s="1"/>
  <c r="V5862" i="19" s="1"/>
  <c r="V5869" i="19" s="1"/>
  <c r="V5876" i="19" s="1"/>
  <c r="V5883" i="19" s="1"/>
  <c r="V5890" i="19" s="1"/>
  <c r="V5897" i="19" s="1"/>
  <c r="V5904" i="19" s="1"/>
  <c r="V5911" i="19" s="1"/>
  <c r="V5918" i="19" s="1"/>
  <c r="V5925" i="19" s="1"/>
  <c r="V5932" i="19" s="1"/>
  <c r="V5939" i="19" s="1"/>
  <c r="V5946" i="19" s="1"/>
  <c r="V5953" i="19" s="1"/>
  <c r="V5960" i="19" s="1"/>
  <c r="V5967" i="19" s="1"/>
  <c r="V5974" i="19" s="1"/>
  <c r="V5981" i="19" s="1"/>
  <c r="V5988" i="19" s="1"/>
  <c r="V5995" i="19" s="1"/>
  <c r="V6002" i="19" s="1"/>
  <c r="V6009" i="19" s="1"/>
  <c r="V6016" i="19" s="1"/>
  <c r="V6023" i="19" s="1"/>
  <c r="V6030" i="19" s="1"/>
  <c r="V6037" i="19" s="1"/>
  <c r="V6044" i="19" s="1"/>
  <c r="V6051" i="19" s="1"/>
  <c r="V6058" i="19" s="1"/>
  <c r="V6065" i="19" s="1"/>
  <c r="V6072" i="19" s="1"/>
  <c r="V6079" i="19" s="1"/>
  <c r="V6086" i="19" s="1"/>
  <c r="V6093" i="19" s="1"/>
  <c r="V6100" i="19" s="1"/>
  <c r="V6107" i="19" s="1"/>
  <c r="V6114" i="19" s="1"/>
  <c r="V6121" i="19" s="1"/>
  <c r="V6128" i="19" s="1"/>
  <c r="V6135" i="19" s="1"/>
  <c r="V6142" i="19" s="1"/>
  <c r="V6149" i="19" s="1"/>
  <c r="V6156" i="19" s="1"/>
  <c r="V6163" i="19" s="1"/>
  <c r="V6170" i="19" s="1"/>
  <c r="V6177" i="19" s="1"/>
  <c r="V6184" i="19" s="1"/>
  <c r="V6191" i="19" s="1"/>
  <c r="V6198" i="19" s="1"/>
  <c r="V6205" i="19" s="1"/>
  <c r="V6212" i="19" s="1"/>
  <c r="V6219" i="19" s="1"/>
  <c r="V6226" i="19" s="1"/>
  <c r="V6233" i="19" s="1"/>
  <c r="V6240" i="19" s="1"/>
  <c r="V6247" i="19" s="1"/>
  <c r="V6254" i="19" s="1"/>
  <c r="V6261" i="19" s="1"/>
  <c r="V6268" i="19" s="1"/>
  <c r="V6275" i="19" s="1"/>
  <c r="V6282" i="19" s="1"/>
  <c r="V6289" i="19" s="1"/>
  <c r="V6296" i="19" s="1"/>
  <c r="V6303" i="19" s="1"/>
  <c r="V6310" i="19" s="1"/>
  <c r="V6317" i="19" s="1"/>
  <c r="V6324" i="19" s="1"/>
  <c r="V6331" i="19" s="1"/>
  <c r="V6338" i="19" s="1"/>
  <c r="V6345" i="19" s="1"/>
  <c r="V6352" i="19" s="1"/>
  <c r="V6359" i="19" s="1"/>
  <c r="V6366" i="19" s="1"/>
  <c r="V6373" i="19" s="1"/>
  <c r="V6380" i="19" s="1"/>
  <c r="V6387" i="19" s="1"/>
  <c r="V6394" i="19" s="1"/>
  <c r="V6401" i="19" s="1"/>
  <c r="V6408" i="19" s="1"/>
  <c r="V6415" i="19" s="1"/>
  <c r="V6422" i="19" s="1"/>
  <c r="V6429" i="19" s="1"/>
  <c r="V6436" i="19" s="1"/>
  <c r="V6443" i="19" s="1"/>
  <c r="V6450" i="19" s="1"/>
  <c r="V6457" i="19" s="1"/>
  <c r="V6464" i="19" s="1"/>
  <c r="V6471" i="19" s="1"/>
  <c r="V6478" i="19" s="1"/>
  <c r="V6485" i="19" s="1"/>
  <c r="V6492" i="19" s="1"/>
  <c r="V6499" i="19" s="1"/>
  <c r="V6506" i="19" s="1"/>
  <c r="V6513" i="19" s="1"/>
  <c r="V6520" i="19" s="1"/>
  <c r="V6527" i="19" s="1"/>
  <c r="V6534" i="19" s="1"/>
  <c r="V6541" i="19" s="1"/>
  <c r="V6548" i="19" s="1"/>
  <c r="V6555" i="19" s="1"/>
  <c r="V6562" i="19" s="1"/>
  <c r="V6569" i="19" s="1"/>
  <c r="V6576" i="19" s="1"/>
  <c r="V6583" i="19" s="1"/>
  <c r="V6590" i="19" s="1"/>
  <c r="V6597" i="19" s="1"/>
  <c r="V6604" i="19" s="1"/>
  <c r="V6611" i="19" s="1"/>
  <c r="V6618" i="19" s="1"/>
  <c r="V6625" i="19" s="1"/>
  <c r="V6632" i="19" s="1"/>
  <c r="V6639" i="19" s="1"/>
  <c r="V6646" i="19" s="1"/>
  <c r="V6653" i="19" s="1"/>
  <c r="V6660" i="19" s="1"/>
  <c r="V6667" i="19" s="1"/>
  <c r="V6674" i="19" s="1"/>
  <c r="V6681" i="19" s="1"/>
  <c r="V6688" i="19" s="1"/>
  <c r="V6695" i="19" s="1"/>
  <c r="V6702" i="19" s="1"/>
  <c r="V6709" i="19" s="1"/>
  <c r="V6716" i="19" s="1"/>
  <c r="V6723" i="19" s="1"/>
  <c r="V6730" i="19" s="1"/>
  <c r="V6737" i="19" s="1"/>
  <c r="V6744" i="19" s="1"/>
  <c r="V6751" i="19" s="1"/>
  <c r="V6758" i="19" s="1"/>
  <c r="V6765" i="19" s="1"/>
  <c r="V6772" i="19" s="1"/>
  <c r="V6779" i="19" s="1"/>
  <c r="V6786" i="19" s="1"/>
  <c r="V6793" i="19" s="1"/>
  <c r="V6800" i="19" s="1"/>
  <c r="V6807" i="19" s="1"/>
  <c r="V6814" i="19" s="1"/>
  <c r="V6821" i="19" s="1"/>
  <c r="V6828" i="19" s="1"/>
  <c r="V6835" i="19" s="1"/>
  <c r="V6842" i="19" s="1"/>
  <c r="V6849" i="19" s="1"/>
  <c r="V6856" i="19" s="1"/>
  <c r="V6863" i="19" s="1"/>
  <c r="V6870" i="19" s="1"/>
  <c r="V6877" i="19" s="1"/>
  <c r="V6884" i="19" s="1"/>
  <c r="V6891" i="19" s="1"/>
  <c r="V6898" i="19" s="1"/>
  <c r="V6905" i="19" s="1"/>
  <c r="V6912" i="19" s="1"/>
  <c r="V6919" i="19" s="1"/>
  <c r="V6926" i="19" s="1"/>
  <c r="V6933" i="19" s="1"/>
  <c r="V6940" i="19" s="1"/>
  <c r="V6947" i="19" s="1"/>
  <c r="V6954" i="19" s="1"/>
  <c r="V6961" i="19" s="1"/>
  <c r="V6968" i="19" s="1"/>
  <c r="V6975" i="19" s="1"/>
  <c r="V6982" i="19" s="1"/>
  <c r="V6989" i="19" s="1"/>
  <c r="V6996" i="19" s="1"/>
  <c r="V2" i="19"/>
  <c r="V9" i="19" s="1"/>
  <c r="V16" i="19" s="1"/>
  <c r="V23" i="19" s="1"/>
  <c r="V30" i="19" s="1"/>
  <c r="V37" i="19" s="1"/>
  <c r="V44" i="19" s="1"/>
  <c r="V51" i="19" s="1"/>
  <c r="V58" i="19" s="1"/>
  <c r="V65" i="19" s="1"/>
  <c r="V72" i="19" s="1"/>
  <c r="V79" i="19" s="1"/>
  <c r="V86" i="19" s="1"/>
  <c r="V93" i="19" s="1"/>
  <c r="V100" i="19" s="1"/>
  <c r="V107" i="19" s="1"/>
  <c r="V114" i="19" s="1"/>
  <c r="V121" i="19" s="1"/>
  <c r="V128" i="19" s="1"/>
  <c r="V135" i="19" s="1"/>
  <c r="V142" i="19" s="1"/>
  <c r="V149" i="19" s="1"/>
  <c r="V156" i="19" s="1"/>
  <c r="V163" i="19" s="1"/>
  <c r="V170" i="19" s="1"/>
  <c r="V177" i="19" s="1"/>
  <c r="V184" i="19" s="1"/>
  <c r="V191" i="19" s="1"/>
  <c r="V198" i="19" s="1"/>
  <c r="V205" i="19" s="1"/>
  <c r="V212" i="19" s="1"/>
  <c r="V219" i="19" s="1"/>
  <c r="V226" i="19" s="1"/>
  <c r="V233" i="19" s="1"/>
  <c r="V240" i="19" s="1"/>
  <c r="V247" i="19" s="1"/>
  <c r="V254" i="19" s="1"/>
  <c r="V261" i="19" s="1"/>
  <c r="V268" i="19" s="1"/>
  <c r="V275" i="19" s="1"/>
  <c r="V282" i="19" s="1"/>
  <c r="V289" i="19" s="1"/>
  <c r="V296" i="19" s="1"/>
  <c r="V303" i="19" s="1"/>
  <c r="V310" i="19" s="1"/>
  <c r="V317" i="19" s="1"/>
  <c r="V324" i="19" s="1"/>
  <c r="V331" i="19" s="1"/>
  <c r="V338" i="19" s="1"/>
  <c r="V345" i="19" s="1"/>
  <c r="V352" i="19" s="1"/>
  <c r="V359" i="19" s="1"/>
  <c r="V366" i="19" s="1"/>
  <c r="V373" i="19" s="1"/>
  <c r="V380" i="19" s="1"/>
  <c r="V387" i="19" s="1"/>
  <c r="V394" i="19" s="1"/>
  <c r="V401" i="19" s="1"/>
  <c r="V408" i="19" s="1"/>
  <c r="V415" i="19" s="1"/>
  <c r="V422" i="19" s="1"/>
  <c r="V429" i="19" s="1"/>
  <c r="V436" i="19" s="1"/>
  <c r="V443" i="19" s="1"/>
  <c r="V450" i="19" s="1"/>
  <c r="V457" i="19" s="1"/>
  <c r="V464" i="19" s="1"/>
  <c r="V471" i="19" s="1"/>
  <c r="V478" i="19" s="1"/>
  <c r="V485" i="19" s="1"/>
  <c r="V492" i="19" s="1"/>
  <c r="V499" i="19" s="1"/>
  <c r="V506" i="19" s="1"/>
  <c r="V513" i="19" s="1"/>
  <c r="V520" i="19" s="1"/>
  <c r="V527" i="19" s="1"/>
  <c r="V534" i="19" s="1"/>
  <c r="V541" i="19" s="1"/>
  <c r="V548" i="19" s="1"/>
  <c r="V555" i="19" s="1"/>
  <c r="V562" i="19" s="1"/>
  <c r="V569" i="19" s="1"/>
  <c r="V576" i="19" s="1"/>
  <c r="V583" i="19" s="1"/>
  <c r="V590" i="19" s="1"/>
  <c r="V597" i="19" s="1"/>
  <c r="V604" i="19" s="1"/>
  <c r="V611" i="19" s="1"/>
  <c r="V618" i="19" s="1"/>
  <c r="V625" i="19" s="1"/>
  <c r="V632" i="19" s="1"/>
  <c r="V639" i="19" s="1"/>
  <c r="V646" i="19" s="1"/>
  <c r="V653" i="19" s="1"/>
  <c r="V660" i="19" s="1"/>
  <c r="V667" i="19" s="1"/>
  <c r="V674" i="19" s="1"/>
  <c r="V681" i="19" s="1"/>
  <c r="V688" i="19" s="1"/>
  <c r="V695" i="19" s="1"/>
  <c r="V702" i="19" s="1"/>
  <c r="V709" i="19" s="1"/>
  <c r="V716" i="19" s="1"/>
  <c r="V723" i="19" s="1"/>
  <c r="V730" i="19" s="1"/>
  <c r="V737" i="19" s="1"/>
  <c r="V744" i="19" s="1"/>
  <c r="V751" i="19" s="1"/>
  <c r="V758" i="19" s="1"/>
  <c r="V765" i="19" s="1"/>
  <c r="V772" i="19" s="1"/>
  <c r="V779" i="19" s="1"/>
  <c r="V786" i="19" s="1"/>
  <c r="V793" i="19" s="1"/>
  <c r="V800" i="19" s="1"/>
  <c r="V807" i="19" s="1"/>
  <c r="V814" i="19" s="1"/>
  <c r="V821" i="19" s="1"/>
  <c r="V828" i="19" s="1"/>
  <c r="V835" i="19" s="1"/>
  <c r="V842" i="19" s="1"/>
  <c r="V849" i="19" s="1"/>
  <c r="V856" i="19" s="1"/>
  <c r="V863" i="19" s="1"/>
  <c r="V870" i="19" s="1"/>
  <c r="V877" i="19" s="1"/>
  <c r="V884" i="19" s="1"/>
  <c r="V891" i="19" s="1"/>
  <c r="V898" i="19" s="1"/>
  <c r="V905" i="19" s="1"/>
  <c r="V912" i="19" s="1"/>
  <c r="V919" i="19" s="1"/>
  <c r="V926" i="19" s="1"/>
  <c r="V933" i="19" s="1"/>
  <c r="V940" i="19" s="1"/>
  <c r="V947" i="19" s="1"/>
  <c r="V954" i="19" s="1"/>
  <c r="V961" i="19" s="1"/>
  <c r="V968" i="19" s="1"/>
  <c r="V975" i="19" s="1"/>
  <c r="V982" i="19" s="1"/>
  <c r="V989" i="19" s="1"/>
  <c r="V996" i="19" s="1"/>
  <c r="V1003" i="19" s="1"/>
  <c r="V1010" i="19" s="1"/>
  <c r="V1017" i="19" s="1"/>
  <c r="V1024" i="19" s="1"/>
  <c r="V1031" i="19" s="1"/>
  <c r="V1038" i="19" s="1"/>
  <c r="V1045" i="19" s="1"/>
  <c r="V1052" i="19" s="1"/>
  <c r="V1059" i="19" s="1"/>
  <c r="V1066" i="19" s="1"/>
  <c r="V1073" i="19" s="1"/>
  <c r="V1080" i="19" s="1"/>
  <c r="V1087" i="19" s="1"/>
  <c r="V1094" i="19" s="1"/>
  <c r="V1101" i="19" s="1"/>
  <c r="V1108" i="19" s="1"/>
  <c r="V1115" i="19" s="1"/>
  <c r="V1122" i="19" s="1"/>
  <c r="V1129" i="19" s="1"/>
  <c r="V1136" i="19" s="1"/>
  <c r="V1143" i="19" s="1"/>
  <c r="V1150" i="19" s="1"/>
  <c r="V1157" i="19" s="1"/>
  <c r="V1164" i="19" s="1"/>
  <c r="V1171" i="19" s="1"/>
  <c r="V1178" i="19" s="1"/>
  <c r="V1185" i="19" s="1"/>
  <c r="V1192" i="19" s="1"/>
  <c r="V1199" i="19" s="1"/>
  <c r="V1206" i="19" s="1"/>
  <c r="V1213" i="19" s="1"/>
  <c r="V1220" i="19" s="1"/>
  <c r="V1227" i="19" s="1"/>
  <c r="V1234" i="19" s="1"/>
  <c r="V1241" i="19" s="1"/>
  <c r="V1248" i="19" s="1"/>
  <c r="V1255" i="19" s="1"/>
  <c r="V1262" i="19" s="1"/>
  <c r="V1269" i="19" s="1"/>
  <c r="V1276" i="19" s="1"/>
  <c r="V1283" i="19" s="1"/>
  <c r="V1290" i="19" s="1"/>
  <c r="V1297" i="19" s="1"/>
  <c r="V1304" i="19" s="1"/>
  <c r="V1311" i="19" s="1"/>
  <c r="V1318" i="19" s="1"/>
  <c r="V1325" i="19" s="1"/>
  <c r="V1332" i="19" s="1"/>
  <c r="V1339" i="19" s="1"/>
  <c r="V1346" i="19" s="1"/>
  <c r="V1353" i="19" s="1"/>
  <c r="V1360" i="19" s="1"/>
  <c r="V1367" i="19" s="1"/>
  <c r="V1374" i="19" s="1"/>
  <c r="V1381" i="19" s="1"/>
  <c r="V1388" i="19" s="1"/>
  <c r="V1395" i="19" s="1"/>
  <c r="V1402" i="19" s="1"/>
  <c r="V1409" i="19" s="1"/>
  <c r="V1416" i="19" s="1"/>
  <c r="V1423" i="19" s="1"/>
  <c r="V1430" i="19" s="1"/>
  <c r="V1437" i="19" s="1"/>
  <c r="V1444" i="19" s="1"/>
  <c r="V1451" i="19" s="1"/>
  <c r="V1458" i="19" s="1"/>
  <c r="V1465" i="19" s="1"/>
  <c r="V1472" i="19" s="1"/>
  <c r="V1479" i="19" s="1"/>
  <c r="V1486" i="19" s="1"/>
  <c r="V1493" i="19" s="1"/>
  <c r="V1500" i="19" s="1"/>
  <c r="V1507" i="19" s="1"/>
  <c r="V1514" i="19" s="1"/>
  <c r="V1521" i="19" s="1"/>
  <c r="V1528" i="19" s="1"/>
  <c r="V1535" i="19" s="1"/>
  <c r="V1542" i="19" s="1"/>
  <c r="V1549" i="19" s="1"/>
  <c r="V1556" i="19" s="1"/>
  <c r="V1563" i="19" s="1"/>
  <c r="V1570" i="19" s="1"/>
  <c r="V1577" i="19" s="1"/>
  <c r="V1584" i="19" s="1"/>
  <c r="V1591" i="19" s="1"/>
  <c r="V1598" i="19" s="1"/>
  <c r="V1605" i="19" s="1"/>
  <c r="V1612" i="19" s="1"/>
  <c r="V1619" i="19" s="1"/>
  <c r="V1626" i="19" s="1"/>
  <c r="V1633" i="19" s="1"/>
  <c r="V1640" i="19" s="1"/>
  <c r="V1647" i="19" s="1"/>
  <c r="V1654" i="19" s="1"/>
  <c r="V1661" i="19" s="1"/>
  <c r="V1668" i="19" s="1"/>
  <c r="V1675" i="19" s="1"/>
  <c r="V1682" i="19" s="1"/>
  <c r="V1689" i="19" s="1"/>
  <c r="V1696" i="19" s="1"/>
  <c r="V1703" i="19" s="1"/>
  <c r="V1710" i="19" s="1"/>
  <c r="V1717" i="19" s="1"/>
  <c r="V1724" i="19" s="1"/>
  <c r="V1731" i="19" s="1"/>
  <c r="V1738" i="19" s="1"/>
  <c r="V1745" i="19" s="1"/>
  <c r="V1752" i="19" s="1"/>
  <c r="V1759" i="19" s="1"/>
  <c r="V1766" i="19" s="1"/>
  <c r="V1773" i="19" s="1"/>
  <c r="V1780" i="19" s="1"/>
  <c r="V1787" i="19" s="1"/>
  <c r="V1794" i="19" s="1"/>
  <c r="V1801" i="19" s="1"/>
  <c r="V1808" i="19" s="1"/>
  <c r="V1815" i="19" s="1"/>
  <c r="V1822" i="19" s="1"/>
  <c r="V1829" i="19" s="1"/>
  <c r="V1836" i="19" s="1"/>
  <c r="V1843" i="19" s="1"/>
  <c r="V1850" i="19" s="1"/>
  <c r="V1857" i="19" s="1"/>
  <c r="V1864" i="19" s="1"/>
  <c r="V1871" i="19" s="1"/>
  <c r="V1878" i="19" s="1"/>
  <c r="V1885" i="19" s="1"/>
  <c r="V1892" i="19" s="1"/>
  <c r="V1899" i="19" s="1"/>
  <c r="V1906" i="19" s="1"/>
  <c r="V1913" i="19" s="1"/>
  <c r="V1920" i="19" s="1"/>
  <c r="V1927" i="19" s="1"/>
  <c r="V1934" i="19" s="1"/>
  <c r="V1941" i="19" s="1"/>
  <c r="V1948" i="19" s="1"/>
  <c r="V1955" i="19" s="1"/>
  <c r="V1962" i="19" s="1"/>
  <c r="V1969" i="19" s="1"/>
  <c r="V1976" i="19" s="1"/>
  <c r="V1983" i="19" s="1"/>
  <c r="V1990" i="19" s="1"/>
  <c r="V1997" i="19" s="1"/>
  <c r="V2004" i="19" s="1"/>
  <c r="V2011" i="19" s="1"/>
  <c r="V2018" i="19" s="1"/>
  <c r="V2025" i="19" s="1"/>
  <c r="V2032" i="19" s="1"/>
  <c r="V2039" i="19" s="1"/>
  <c r="V2046" i="19" s="1"/>
  <c r="V2053" i="19" s="1"/>
  <c r="V2060" i="19" s="1"/>
  <c r="V2067" i="19" s="1"/>
  <c r="V2074" i="19" s="1"/>
  <c r="V2081" i="19" s="1"/>
  <c r="V2088" i="19" s="1"/>
  <c r="V2095" i="19" s="1"/>
  <c r="V2102" i="19" s="1"/>
  <c r="V2109" i="19" s="1"/>
  <c r="V2116" i="19" s="1"/>
  <c r="V2123" i="19" s="1"/>
  <c r="V2130" i="19" s="1"/>
  <c r="V2137" i="19" s="1"/>
  <c r="V2144" i="19" s="1"/>
  <c r="V2151" i="19" s="1"/>
  <c r="V2158" i="19" s="1"/>
  <c r="V2165" i="19" s="1"/>
  <c r="V2172" i="19" s="1"/>
  <c r="V2179" i="19" s="1"/>
  <c r="V2186" i="19" s="1"/>
  <c r="V2193" i="19" s="1"/>
  <c r="V2200" i="19" s="1"/>
  <c r="V2207" i="19" s="1"/>
  <c r="V2214" i="19" s="1"/>
  <c r="V2221" i="19" s="1"/>
  <c r="V2228" i="19" s="1"/>
  <c r="V2235" i="19" s="1"/>
  <c r="V2242" i="19" s="1"/>
  <c r="V2249" i="19" s="1"/>
  <c r="V2256" i="19" s="1"/>
  <c r="V2263" i="19" s="1"/>
  <c r="V2270" i="19" s="1"/>
  <c r="V2277" i="19" s="1"/>
  <c r="V2284" i="19" s="1"/>
  <c r="V2291" i="19" s="1"/>
  <c r="V2298" i="19" s="1"/>
  <c r="V2305" i="19" s="1"/>
  <c r="V2312" i="19" s="1"/>
  <c r="V2319" i="19" s="1"/>
  <c r="V2326" i="19" s="1"/>
  <c r="V2333" i="19" s="1"/>
  <c r="V2340" i="19" s="1"/>
  <c r="V2347" i="19" s="1"/>
  <c r="V2354" i="19" s="1"/>
  <c r="V2361" i="19" s="1"/>
  <c r="V2368" i="19" s="1"/>
  <c r="V2375" i="19" s="1"/>
  <c r="V2382" i="19" s="1"/>
  <c r="V2389" i="19" s="1"/>
  <c r="V2396" i="19" s="1"/>
  <c r="V2403" i="19" s="1"/>
  <c r="V2410" i="19" s="1"/>
  <c r="V2417" i="19" s="1"/>
  <c r="V2424" i="19" s="1"/>
  <c r="V2431" i="19" s="1"/>
  <c r="V2438" i="19" s="1"/>
  <c r="V2445" i="19" s="1"/>
  <c r="V2452" i="19" s="1"/>
  <c r="V2459" i="19" s="1"/>
  <c r="V2466" i="19" s="1"/>
  <c r="V2473" i="19" s="1"/>
  <c r="V2480" i="19" s="1"/>
  <c r="V2487" i="19" s="1"/>
  <c r="V2494" i="19" s="1"/>
  <c r="V2501" i="19" s="1"/>
  <c r="V2508" i="19" s="1"/>
  <c r="V2515" i="19" s="1"/>
  <c r="V2522" i="19" s="1"/>
  <c r="V2529" i="19" s="1"/>
  <c r="V2536" i="19" s="1"/>
  <c r="V2543" i="19" s="1"/>
  <c r="V2550" i="19" s="1"/>
  <c r="V2557" i="19" s="1"/>
  <c r="V2564" i="19" s="1"/>
  <c r="V2571" i="19" s="1"/>
  <c r="V2578" i="19" s="1"/>
  <c r="V2585" i="19" s="1"/>
  <c r="V2592" i="19" s="1"/>
  <c r="V2599" i="19" s="1"/>
  <c r="V2606" i="19" s="1"/>
  <c r="V2613" i="19" s="1"/>
  <c r="V2620" i="19" s="1"/>
  <c r="V2627" i="19" s="1"/>
  <c r="V2634" i="19" s="1"/>
  <c r="V2641" i="19" s="1"/>
  <c r="V2648" i="19" s="1"/>
  <c r="V2655" i="19" s="1"/>
  <c r="V2662" i="19" s="1"/>
  <c r="V2669" i="19" s="1"/>
  <c r="V2676" i="19" s="1"/>
  <c r="V2683" i="19" s="1"/>
  <c r="V2690" i="19" s="1"/>
  <c r="V2697" i="19" s="1"/>
  <c r="V2704" i="19" s="1"/>
  <c r="V2711" i="19" s="1"/>
  <c r="V2718" i="19" s="1"/>
  <c r="V2725" i="19" s="1"/>
  <c r="V2732" i="19" s="1"/>
  <c r="V2739" i="19" s="1"/>
  <c r="V2746" i="19" s="1"/>
  <c r="V2753" i="19" s="1"/>
  <c r="V2760" i="19" s="1"/>
  <c r="V2767" i="19" s="1"/>
  <c r="V2774" i="19" s="1"/>
  <c r="V2781" i="19" s="1"/>
  <c r="V2788" i="19" s="1"/>
  <c r="V2795" i="19" s="1"/>
  <c r="V2802" i="19" s="1"/>
  <c r="V2809" i="19" s="1"/>
  <c r="V2816" i="19" s="1"/>
  <c r="V2823" i="19" s="1"/>
  <c r="V2830" i="19" s="1"/>
  <c r="V2837" i="19" s="1"/>
  <c r="V2844" i="19" s="1"/>
  <c r="V2851" i="19" s="1"/>
  <c r="V2858" i="19" s="1"/>
  <c r="V2865" i="19" s="1"/>
  <c r="V2872" i="19" s="1"/>
  <c r="V2879" i="19" s="1"/>
  <c r="V2886" i="19" s="1"/>
  <c r="V2893" i="19" s="1"/>
  <c r="V2900" i="19" s="1"/>
  <c r="V2907" i="19" s="1"/>
  <c r="V2914" i="19" s="1"/>
  <c r="V2921" i="19" s="1"/>
  <c r="V2928" i="19" s="1"/>
  <c r="V2935" i="19" s="1"/>
  <c r="V2942" i="19" s="1"/>
  <c r="V2949" i="19" s="1"/>
  <c r="V2956" i="19" s="1"/>
  <c r="V2963" i="19" s="1"/>
  <c r="V2970" i="19" s="1"/>
  <c r="V2977" i="19" s="1"/>
  <c r="V2984" i="19" s="1"/>
  <c r="V2991" i="19" s="1"/>
  <c r="V2998" i="19" s="1"/>
  <c r="V3005" i="19" s="1"/>
  <c r="V3012" i="19" s="1"/>
  <c r="V3019" i="19" s="1"/>
  <c r="V3026" i="19" s="1"/>
  <c r="V3033" i="19" s="1"/>
  <c r="V3040" i="19" s="1"/>
  <c r="V3047" i="19" s="1"/>
  <c r="V3054" i="19" s="1"/>
  <c r="V3061" i="19" s="1"/>
  <c r="V3068" i="19" s="1"/>
  <c r="V3075" i="19" s="1"/>
  <c r="V3082" i="19" s="1"/>
  <c r="V3089" i="19" s="1"/>
  <c r="V3096" i="19" s="1"/>
  <c r="V3103" i="19" s="1"/>
  <c r="V3110" i="19" s="1"/>
  <c r="V3117" i="19" s="1"/>
  <c r="V3124" i="19" s="1"/>
  <c r="V3131" i="19" s="1"/>
  <c r="V3138" i="19" s="1"/>
  <c r="V3145" i="19" s="1"/>
  <c r="V3152" i="19" s="1"/>
  <c r="V3159" i="19" s="1"/>
  <c r="V3166" i="19" s="1"/>
  <c r="V3173" i="19" s="1"/>
  <c r="V3180" i="19" s="1"/>
  <c r="V3187" i="19" s="1"/>
  <c r="V3194" i="19" s="1"/>
  <c r="V3201" i="19" s="1"/>
  <c r="V3208" i="19" s="1"/>
  <c r="V3215" i="19" s="1"/>
  <c r="V3222" i="19" s="1"/>
  <c r="V3229" i="19" s="1"/>
  <c r="V3236" i="19" s="1"/>
  <c r="V3243" i="19" s="1"/>
  <c r="V3250" i="19" s="1"/>
  <c r="V3257" i="19" s="1"/>
  <c r="V3264" i="19" s="1"/>
  <c r="V3271" i="19" s="1"/>
  <c r="V3278" i="19" s="1"/>
  <c r="V3285" i="19" s="1"/>
  <c r="V3292" i="19" s="1"/>
  <c r="V3299" i="19" s="1"/>
  <c r="V3306" i="19" s="1"/>
  <c r="V3313" i="19" s="1"/>
  <c r="V3320" i="19" s="1"/>
  <c r="V3327" i="19" s="1"/>
  <c r="V3334" i="19" s="1"/>
  <c r="V3341" i="19" s="1"/>
  <c r="V3348" i="19" s="1"/>
  <c r="V3355" i="19" s="1"/>
  <c r="V3362" i="19" s="1"/>
  <c r="V3369" i="19" s="1"/>
  <c r="V3376" i="19" s="1"/>
  <c r="V3383" i="19" s="1"/>
  <c r="V3390" i="19" s="1"/>
  <c r="V3397" i="19" s="1"/>
  <c r="V3404" i="19" s="1"/>
  <c r="V3411" i="19" s="1"/>
  <c r="V3418" i="19" s="1"/>
  <c r="V3425" i="19" s="1"/>
  <c r="V3432" i="19" s="1"/>
  <c r="V3439" i="19" s="1"/>
  <c r="V3446" i="19" s="1"/>
  <c r="V3453" i="19" s="1"/>
  <c r="V3460" i="19" s="1"/>
  <c r="V3467" i="19" s="1"/>
  <c r="V3474" i="19" s="1"/>
  <c r="V3481" i="19" s="1"/>
  <c r="V3488" i="19" s="1"/>
  <c r="V3495" i="19" s="1"/>
  <c r="V3502" i="19" s="1"/>
  <c r="V3509" i="19" s="1"/>
  <c r="V3516" i="19" s="1"/>
  <c r="V3523" i="19" s="1"/>
  <c r="V3530" i="19" s="1"/>
  <c r="V3537" i="19" s="1"/>
  <c r="V3544" i="19" s="1"/>
  <c r="V3551" i="19" s="1"/>
  <c r="V3558" i="19" s="1"/>
  <c r="V3565" i="19" s="1"/>
  <c r="V3572" i="19" s="1"/>
  <c r="V3579" i="19" s="1"/>
  <c r="V3586" i="19" s="1"/>
  <c r="V3593" i="19" s="1"/>
  <c r="V3600" i="19" s="1"/>
  <c r="V3607" i="19" s="1"/>
  <c r="V3614" i="19" s="1"/>
  <c r="V3621" i="19" s="1"/>
  <c r="V3628" i="19" s="1"/>
  <c r="V3635" i="19" s="1"/>
  <c r="V3642" i="19" s="1"/>
  <c r="V3649" i="19" s="1"/>
  <c r="V3656" i="19" s="1"/>
  <c r="V3663" i="19" s="1"/>
  <c r="V3670" i="19" s="1"/>
  <c r="V3677" i="19" s="1"/>
  <c r="V3684" i="19" s="1"/>
  <c r="V3691" i="19" s="1"/>
  <c r="V3698" i="19" s="1"/>
  <c r="V3705" i="19" s="1"/>
  <c r="V3712" i="19" s="1"/>
  <c r="V3719" i="19" s="1"/>
  <c r="V3726" i="19" s="1"/>
  <c r="V3733" i="19" s="1"/>
  <c r="V3740" i="19" s="1"/>
  <c r="V3747" i="19" s="1"/>
  <c r="V3754" i="19" s="1"/>
  <c r="V3761" i="19" s="1"/>
  <c r="V3768" i="19" s="1"/>
  <c r="V3775" i="19" s="1"/>
  <c r="V3782" i="19" s="1"/>
  <c r="V3789" i="19" s="1"/>
  <c r="V3796" i="19" s="1"/>
  <c r="V3803" i="19" s="1"/>
  <c r="V3810" i="19" s="1"/>
  <c r="V3817" i="19" s="1"/>
  <c r="V3824" i="19" s="1"/>
  <c r="V3831" i="19" s="1"/>
  <c r="V3838" i="19" s="1"/>
  <c r="V3845" i="19" s="1"/>
  <c r="V3852" i="19" s="1"/>
  <c r="V3859" i="19" s="1"/>
  <c r="V3866" i="19" s="1"/>
  <c r="V3873" i="19" s="1"/>
  <c r="V3880" i="19" s="1"/>
  <c r="V3887" i="19" s="1"/>
  <c r="V3894" i="19" s="1"/>
  <c r="V3901" i="19" s="1"/>
  <c r="V3908" i="19" s="1"/>
  <c r="V3915" i="19" s="1"/>
  <c r="V3922" i="19" s="1"/>
  <c r="V3929" i="19" s="1"/>
  <c r="V3936" i="19" s="1"/>
  <c r="V3943" i="19" s="1"/>
  <c r="V3950" i="19" s="1"/>
  <c r="V3957" i="19" s="1"/>
  <c r="V3964" i="19" s="1"/>
  <c r="V3971" i="19" s="1"/>
  <c r="V3978" i="19" s="1"/>
  <c r="V3985" i="19" s="1"/>
  <c r="V3992" i="19" s="1"/>
  <c r="V3999" i="19" s="1"/>
  <c r="V4006" i="19" s="1"/>
  <c r="V4013" i="19" s="1"/>
  <c r="V4020" i="19" s="1"/>
  <c r="V4027" i="19" s="1"/>
  <c r="V4034" i="19" s="1"/>
  <c r="V4041" i="19" s="1"/>
  <c r="V4048" i="19" s="1"/>
  <c r="V4055" i="19" s="1"/>
  <c r="V4062" i="19" s="1"/>
  <c r="V4069" i="19" s="1"/>
  <c r="V4076" i="19" s="1"/>
  <c r="V4083" i="19" s="1"/>
  <c r="V4090" i="19" s="1"/>
  <c r="V4097" i="19" s="1"/>
  <c r="V4104" i="19" s="1"/>
  <c r="V4111" i="19" s="1"/>
  <c r="V4118" i="19" s="1"/>
  <c r="V4125" i="19" s="1"/>
  <c r="V4132" i="19" s="1"/>
  <c r="V4139" i="19" s="1"/>
  <c r="V4146" i="19" s="1"/>
  <c r="V4153" i="19" s="1"/>
  <c r="V4160" i="19" s="1"/>
  <c r="V4167" i="19" s="1"/>
  <c r="V4174" i="19" s="1"/>
  <c r="V4181" i="19" s="1"/>
  <c r="V4188" i="19" s="1"/>
  <c r="V4195" i="19" s="1"/>
  <c r="V4202" i="19" s="1"/>
  <c r="V4209" i="19" s="1"/>
  <c r="V4216" i="19" s="1"/>
  <c r="V4223" i="19" s="1"/>
  <c r="V4230" i="19" s="1"/>
  <c r="V4237" i="19" s="1"/>
  <c r="V4244" i="19" s="1"/>
  <c r="V4251" i="19" s="1"/>
  <c r="V4258" i="19" s="1"/>
  <c r="V4265" i="19" s="1"/>
  <c r="V4272" i="19" s="1"/>
  <c r="V4279" i="19" s="1"/>
  <c r="V4286" i="19" s="1"/>
  <c r="V4293" i="19" s="1"/>
  <c r="V4300" i="19" s="1"/>
  <c r="V4307" i="19" s="1"/>
  <c r="V4314" i="19" s="1"/>
  <c r="V4321" i="19" s="1"/>
  <c r="V4328" i="19" s="1"/>
  <c r="V4335" i="19" s="1"/>
  <c r="V4342" i="19" s="1"/>
  <c r="V4349" i="19" s="1"/>
  <c r="V4356" i="19" s="1"/>
  <c r="V4363" i="19" s="1"/>
  <c r="V4370" i="19" s="1"/>
  <c r="V4377" i="19" s="1"/>
  <c r="V4384" i="19" s="1"/>
  <c r="V4391" i="19" s="1"/>
  <c r="V4398" i="19" s="1"/>
  <c r="V4405" i="19" s="1"/>
  <c r="V4412" i="19" s="1"/>
  <c r="V4419" i="19" s="1"/>
  <c r="V4426" i="19" s="1"/>
  <c r="V4433" i="19" s="1"/>
  <c r="V4440" i="19" s="1"/>
  <c r="V4447" i="19" s="1"/>
  <c r="V4454" i="19" s="1"/>
  <c r="V4461" i="19" s="1"/>
  <c r="V4468" i="19" s="1"/>
  <c r="V4475" i="19" s="1"/>
  <c r="V4482" i="19" s="1"/>
  <c r="V4489" i="19" s="1"/>
  <c r="V4496" i="19" s="1"/>
  <c r="V4503" i="19" s="1"/>
  <c r="V4510" i="19" s="1"/>
  <c r="V4517" i="19" s="1"/>
  <c r="V4524" i="19" s="1"/>
  <c r="V4531" i="19" s="1"/>
  <c r="V4538" i="19" s="1"/>
  <c r="V4545" i="19" s="1"/>
  <c r="V4552" i="19" s="1"/>
  <c r="V4559" i="19" s="1"/>
  <c r="V4566" i="19" s="1"/>
  <c r="V4573" i="19" s="1"/>
  <c r="V4580" i="19" s="1"/>
  <c r="V4587" i="19" s="1"/>
  <c r="V4594" i="19" s="1"/>
  <c r="V4601" i="19" s="1"/>
  <c r="V4608" i="19" s="1"/>
  <c r="V4615" i="19" s="1"/>
  <c r="V4622" i="19" s="1"/>
  <c r="V4629" i="19" s="1"/>
  <c r="V4636" i="19" s="1"/>
  <c r="V4643" i="19" s="1"/>
  <c r="V4650" i="19" s="1"/>
  <c r="V4657" i="19" s="1"/>
  <c r="V4664" i="19" s="1"/>
  <c r="V4671" i="19" s="1"/>
  <c r="V4678" i="19" s="1"/>
  <c r="V4685" i="19" s="1"/>
  <c r="V4692" i="19" s="1"/>
  <c r="V4699" i="19" s="1"/>
  <c r="V4706" i="19" s="1"/>
  <c r="V4713" i="19" s="1"/>
  <c r="V4720" i="19" s="1"/>
  <c r="V4727" i="19" s="1"/>
  <c r="V4734" i="19" s="1"/>
  <c r="V4741" i="19" s="1"/>
  <c r="V4748" i="19" s="1"/>
  <c r="V4755" i="19" s="1"/>
  <c r="V4762" i="19" s="1"/>
  <c r="V4769" i="19" s="1"/>
  <c r="V4776" i="19" s="1"/>
  <c r="V4783" i="19" s="1"/>
  <c r="V4790" i="19" s="1"/>
  <c r="V4797" i="19" s="1"/>
  <c r="V4804" i="19" s="1"/>
  <c r="V4811" i="19" s="1"/>
  <c r="V4818" i="19" s="1"/>
  <c r="V4825" i="19" s="1"/>
  <c r="V4832" i="19" s="1"/>
  <c r="V4839" i="19" s="1"/>
  <c r="V4846" i="19" s="1"/>
  <c r="V4853" i="19" s="1"/>
  <c r="V4860" i="19" s="1"/>
  <c r="V4867" i="19" s="1"/>
  <c r="V4874" i="19" s="1"/>
  <c r="V4881" i="19" s="1"/>
  <c r="V4888" i="19" s="1"/>
  <c r="V4895" i="19" s="1"/>
  <c r="V4902" i="19" s="1"/>
  <c r="V4909" i="19" s="1"/>
  <c r="V4916" i="19" s="1"/>
  <c r="V4923" i="19" s="1"/>
  <c r="V4930" i="19" s="1"/>
  <c r="V4937" i="19" s="1"/>
  <c r="V4944" i="19" s="1"/>
  <c r="V4951" i="19" s="1"/>
  <c r="V4958" i="19" s="1"/>
  <c r="V4965" i="19" s="1"/>
  <c r="V4972" i="19" s="1"/>
  <c r="V4979" i="19" s="1"/>
  <c r="V4986" i="19" s="1"/>
  <c r="V4993" i="19" s="1"/>
  <c r="V5000" i="19" s="1"/>
  <c r="V5007" i="19" s="1"/>
  <c r="V5014" i="19" s="1"/>
  <c r="V5021" i="19" s="1"/>
  <c r="V5028" i="19" s="1"/>
  <c r="V5035" i="19" s="1"/>
  <c r="V5042" i="19" s="1"/>
  <c r="V5049" i="19" s="1"/>
  <c r="V5056" i="19" s="1"/>
  <c r="V5063" i="19" s="1"/>
  <c r="V5070" i="19" s="1"/>
  <c r="V5077" i="19" s="1"/>
  <c r="V5084" i="19" s="1"/>
  <c r="V5091" i="19" s="1"/>
  <c r="V5098" i="19" s="1"/>
  <c r="V5105" i="19" s="1"/>
  <c r="V5112" i="19" s="1"/>
  <c r="V5119" i="19" s="1"/>
  <c r="V5126" i="19" s="1"/>
  <c r="V5133" i="19" s="1"/>
  <c r="V5140" i="19" s="1"/>
  <c r="V5147" i="19" s="1"/>
  <c r="V5154" i="19" s="1"/>
  <c r="V5161" i="19" s="1"/>
  <c r="V5168" i="19" s="1"/>
  <c r="V5175" i="19" s="1"/>
  <c r="V5182" i="19" s="1"/>
  <c r="V5189" i="19" s="1"/>
  <c r="V5196" i="19" s="1"/>
  <c r="V5203" i="19" s="1"/>
  <c r="V5210" i="19" s="1"/>
  <c r="V5217" i="19" s="1"/>
  <c r="V5224" i="19" s="1"/>
  <c r="V5231" i="19" s="1"/>
  <c r="V5238" i="19" s="1"/>
  <c r="V5245" i="19" s="1"/>
  <c r="V5252" i="19" s="1"/>
  <c r="V5259" i="19" s="1"/>
  <c r="V5266" i="19" s="1"/>
  <c r="V5273" i="19" s="1"/>
  <c r="V5280" i="19" s="1"/>
  <c r="V5287" i="19" s="1"/>
  <c r="V5294" i="19" s="1"/>
  <c r="V5301" i="19" s="1"/>
  <c r="V5308" i="19" s="1"/>
  <c r="V5315" i="19" s="1"/>
  <c r="V5322" i="19" s="1"/>
  <c r="V5329" i="19" s="1"/>
  <c r="V5336" i="19" s="1"/>
  <c r="V5343" i="19" s="1"/>
  <c r="V5350" i="19" s="1"/>
  <c r="V5357" i="19" s="1"/>
  <c r="V5364" i="19" s="1"/>
  <c r="V5371" i="19" s="1"/>
  <c r="V5378" i="19" s="1"/>
  <c r="V5385" i="19" s="1"/>
  <c r="V5392" i="19" s="1"/>
  <c r="V5399" i="19" s="1"/>
  <c r="V5406" i="19" s="1"/>
  <c r="V5413" i="19" s="1"/>
  <c r="V5420" i="19" s="1"/>
  <c r="V5427" i="19" s="1"/>
  <c r="V5434" i="19" s="1"/>
  <c r="V5441" i="19" s="1"/>
  <c r="V5448" i="19" s="1"/>
  <c r="V5455" i="19" s="1"/>
  <c r="V5462" i="19" s="1"/>
  <c r="V5469" i="19" s="1"/>
  <c r="V5476" i="19" s="1"/>
  <c r="V5483" i="19" s="1"/>
  <c r="V5490" i="19" s="1"/>
  <c r="V5497" i="19" s="1"/>
  <c r="V5504" i="19" s="1"/>
  <c r="V5511" i="19" s="1"/>
  <c r="V5518" i="19" s="1"/>
  <c r="V5525" i="19" s="1"/>
  <c r="V5532" i="19" s="1"/>
  <c r="V5539" i="19" s="1"/>
  <c r="V5546" i="19" s="1"/>
  <c r="V5553" i="19" s="1"/>
  <c r="V5560" i="19" s="1"/>
  <c r="V5567" i="19" s="1"/>
  <c r="V5574" i="19" s="1"/>
  <c r="V5581" i="19" s="1"/>
  <c r="V5588" i="19" s="1"/>
  <c r="V5595" i="19" s="1"/>
  <c r="V5602" i="19" s="1"/>
  <c r="V5609" i="19" s="1"/>
  <c r="V5616" i="19" s="1"/>
  <c r="V5623" i="19" s="1"/>
  <c r="V5630" i="19" s="1"/>
  <c r="V5637" i="19" s="1"/>
  <c r="V5644" i="19" s="1"/>
  <c r="V5651" i="19" s="1"/>
  <c r="V5658" i="19" s="1"/>
  <c r="V5665" i="19" s="1"/>
  <c r="V5672" i="19" s="1"/>
  <c r="V5679" i="19" s="1"/>
  <c r="V5686" i="19" s="1"/>
  <c r="V5693" i="19" s="1"/>
  <c r="V5700" i="19" s="1"/>
  <c r="V5707" i="19" s="1"/>
  <c r="V5714" i="19" s="1"/>
  <c r="V5721" i="19" s="1"/>
  <c r="V5728" i="19" s="1"/>
  <c r="V5735" i="19" s="1"/>
  <c r="V5742" i="19" s="1"/>
  <c r="V5749" i="19" s="1"/>
  <c r="V5756" i="19" s="1"/>
  <c r="V5763" i="19" s="1"/>
  <c r="V5770" i="19" s="1"/>
  <c r="V5777" i="19" s="1"/>
  <c r="V5784" i="19" s="1"/>
  <c r="V5791" i="19" s="1"/>
  <c r="V5798" i="19" s="1"/>
  <c r="V5805" i="19" s="1"/>
  <c r="V5812" i="19" s="1"/>
  <c r="V5819" i="19" s="1"/>
  <c r="V5826" i="19" s="1"/>
  <c r="V5833" i="19" s="1"/>
  <c r="V5840" i="19" s="1"/>
  <c r="V5847" i="19" s="1"/>
  <c r="V5854" i="19" s="1"/>
  <c r="V5861" i="19" s="1"/>
  <c r="V5868" i="19" s="1"/>
  <c r="V5875" i="19" s="1"/>
  <c r="V5882" i="19" s="1"/>
  <c r="V5889" i="19" s="1"/>
  <c r="V5896" i="19" s="1"/>
  <c r="V5903" i="19" s="1"/>
  <c r="V5910" i="19" s="1"/>
  <c r="V5917" i="19" s="1"/>
  <c r="V5924" i="19" s="1"/>
  <c r="V5931" i="19" s="1"/>
  <c r="V5938" i="19" s="1"/>
  <c r="V5945" i="19" s="1"/>
  <c r="V5952" i="19" s="1"/>
  <c r="V5959" i="19" s="1"/>
  <c r="V5966" i="19" s="1"/>
  <c r="V5973" i="19" s="1"/>
  <c r="V5980" i="19" s="1"/>
  <c r="V5987" i="19" s="1"/>
  <c r="V5994" i="19" s="1"/>
  <c r="V6001" i="19" s="1"/>
  <c r="V6008" i="19" s="1"/>
  <c r="V6015" i="19" s="1"/>
  <c r="V6022" i="19" s="1"/>
  <c r="V6029" i="19" s="1"/>
  <c r="V6036" i="19" s="1"/>
  <c r="V6043" i="19" s="1"/>
  <c r="V6050" i="19" s="1"/>
  <c r="V6057" i="19" s="1"/>
  <c r="V6064" i="19" s="1"/>
  <c r="V6071" i="19" s="1"/>
  <c r="V6078" i="19" s="1"/>
  <c r="V6085" i="19" s="1"/>
  <c r="V6092" i="19" s="1"/>
  <c r="V6099" i="19" s="1"/>
  <c r="V6106" i="19" s="1"/>
  <c r="V6113" i="19" s="1"/>
  <c r="V6120" i="19" s="1"/>
  <c r="V6127" i="19" s="1"/>
  <c r="V6134" i="19" s="1"/>
  <c r="V6141" i="19" s="1"/>
  <c r="V6148" i="19" s="1"/>
  <c r="V6155" i="19" s="1"/>
  <c r="V6162" i="19" s="1"/>
  <c r="V6169" i="19" s="1"/>
  <c r="V6176" i="19" s="1"/>
  <c r="V6183" i="19" s="1"/>
  <c r="V6190" i="19" s="1"/>
  <c r="V6197" i="19" s="1"/>
  <c r="V6204" i="19" s="1"/>
  <c r="V6211" i="19" s="1"/>
  <c r="V6218" i="19" s="1"/>
  <c r="V6225" i="19" s="1"/>
  <c r="V6232" i="19" s="1"/>
  <c r="V6239" i="19" s="1"/>
  <c r="V6246" i="19" s="1"/>
  <c r="V6253" i="19" s="1"/>
  <c r="V6260" i="19" s="1"/>
  <c r="V6267" i="19" s="1"/>
  <c r="V6274" i="19" s="1"/>
  <c r="V6281" i="19" s="1"/>
  <c r="V6288" i="19" s="1"/>
  <c r="V6295" i="19" s="1"/>
  <c r="V6302" i="19" s="1"/>
  <c r="V6309" i="19" s="1"/>
  <c r="V6316" i="19" s="1"/>
  <c r="V6323" i="19" s="1"/>
  <c r="V6330" i="19" s="1"/>
  <c r="V6337" i="19" s="1"/>
  <c r="V6344" i="19" s="1"/>
  <c r="V6351" i="19" s="1"/>
  <c r="V6358" i="19" s="1"/>
  <c r="V6365" i="19" s="1"/>
  <c r="V6372" i="19" s="1"/>
  <c r="V6379" i="19" s="1"/>
  <c r="V6386" i="19" s="1"/>
  <c r="V6393" i="19" s="1"/>
  <c r="V6400" i="19" s="1"/>
  <c r="V6407" i="19" s="1"/>
  <c r="V6414" i="19" s="1"/>
  <c r="V6421" i="19" s="1"/>
  <c r="V6428" i="19" s="1"/>
  <c r="V6435" i="19" s="1"/>
  <c r="V6442" i="19" s="1"/>
  <c r="V6449" i="19" s="1"/>
  <c r="V6456" i="19" s="1"/>
  <c r="V6463" i="19" s="1"/>
  <c r="V6470" i="19" s="1"/>
  <c r="V6477" i="19" s="1"/>
  <c r="V6484" i="19" s="1"/>
  <c r="V6491" i="19" s="1"/>
  <c r="V6498" i="19" s="1"/>
  <c r="V6505" i="19" s="1"/>
  <c r="V6512" i="19" s="1"/>
  <c r="V6519" i="19" s="1"/>
  <c r="V6526" i="19" s="1"/>
  <c r="V6533" i="19" s="1"/>
  <c r="V6540" i="19" s="1"/>
  <c r="V6547" i="19" s="1"/>
  <c r="V6554" i="19" s="1"/>
  <c r="V6561" i="19" s="1"/>
  <c r="V6568" i="19" s="1"/>
  <c r="V6575" i="19" s="1"/>
  <c r="V6582" i="19" s="1"/>
  <c r="V6589" i="19" s="1"/>
  <c r="V6596" i="19" s="1"/>
  <c r="V6603" i="19" s="1"/>
  <c r="V6610" i="19" s="1"/>
  <c r="V6617" i="19" s="1"/>
  <c r="V6624" i="19" s="1"/>
  <c r="V6631" i="19" s="1"/>
  <c r="V6638" i="19" s="1"/>
  <c r="V6645" i="19" s="1"/>
  <c r="V6652" i="19" s="1"/>
  <c r="V6659" i="19" s="1"/>
  <c r="V6666" i="19" s="1"/>
  <c r="V6673" i="19" s="1"/>
  <c r="V6680" i="19" s="1"/>
  <c r="V6687" i="19" s="1"/>
  <c r="V6694" i="19" s="1"/>
  <c r="V6701" i="19" s="1"/>
  <c r="V6708" i="19" s="1"/>
  <c r="V6715" i="19" s="1"/>
  <c r="V6722" i="19" s="1"/>
  <c r="V6729" i="19" s="1"/>
  <c r="V6736" i="19" s="1"/>
  <c r="V6743" i="19" s="1"/>
  <c r="V6750" i="19" s="1"/>
  <c r="V6757" i="19" s="1"/>
  <c r="V6764" i="19" s="1"/>
  <c r="V6771" i="19" s="1"/>
  <c r="V6778" i="19" s="1"/>
  <c r="V6785" i="19" s="1"/>
  <c r="V6792" i="19" s="1"/>
  <c r="V6799" i="19" s="1"/>
  <c r="V6806" i="19" s="1"/>
  <c r="V6813" i="19" s="1"/>
  <c r="V6820" i="19" s="1"/>
  <c r="V6827" i="19" s="1"/>
  <c r="V6834" i="19" s="1"/>
  <c r="V6841" i="19" s="1"/>
  <c r="V6848" i="19" s="1"/>
  <c r="V6855" i="19" s="1"/>
  <c r="V6862" i="19" s="1"/>
  <c r="V6869" i="19" s="1"/>
  <c r="V6876" i="19" s="1"/>
  <c r="V6883" i="19" s="1"/>
  <c r="V6890" i="19" s="1"/>
  <c r="V6897" i="19" s="1"/>
  <c r="V6904" i="19" s="1"/>
  <c r="V6911" i="19" s="1"/>
  <c r="V6918" i="19" s="1"/>
  <c r="V6925" i="19" s="1"/>
  <c r="V6932" i="19" s="1"/>
  <c r="V6939" i="19" s="1"/>
  <c r="V6946" i="19" s="1"/>
  <c r="V6953" i="19" s="1"/>
  <c r="V6960" i="19" s="1"/>
  <c r="V6967" i="19" s="1"/>
  <c r="V6974" i="19" s="1"/>
  <c r="V6981" i="19" s="1"/>
  <c r="V6988" i="19" s="1"/>
  <c r="V6995" i="19" s="1"/>
  <c r="DZ3" i="5"/>
  <c r="AC6" i="7"/>
  <c r="V6" i="7"/>
  <c r="AE7" i="9"/>
  <c r="AD6" i="7"/>
  <c r="W6" i="7"/>
  <c r="A10" i="27"/>
  <c r="B9" i="27"/>
  <c r="T18" i="21"/>
  <c r="F626" i="20" s="1"/>
  <c r="T14" i="21"/>
  <c r="F346" i="20" s="1"/>
  <c r="T10" i="21"/>
  <c r="F766" i="20" s="1"/>
  <c r="T8" i="21"/>
  <c r="F66" i="20" s="1"/>
  <c r="T17" i="21"/>
  <c r="F556" i="20" s="1"/>
  <c r="T9" i="21"/>
  <c r="F696" i="20" s="1"/>
  <c r="T7" i="21"/>
  <c r="F3" i="20" s="1"/>
  <c r="T11" i="21"/>
  <c r="F136" i="20" s="1"/>
  <c r="T12" i="21"/>
  <c r="F206" i="20" s="1"/>
  <c r="T16" i="21"/>
  <c r="F486" i="20" s="1"/>
  <c r="T15" i="21"/>
  <c r="F416" i="20" s="1"/>
  <c r="T13" i="21"/>
  <c r="F276" i="20" s="1"/>
  <c r="X72" i="20"/>
  <c r="Z72" i="20"/>
  <c r="F79" i="20"/>
  <c r="Z135" i="20"/>
  <c r="X135" i="20"/>
  <c r="F205" i="20"/>
  <c r="F142" i="20"/>
  <c r="Z16" i="20"/>
  <c r="X16" i="20"/>
  <c r="F23" i="20"/>
  <c r="Z38" i="19"/>
  <c r="U51" i="19"/>
  <c r="Z44" i="19"/>
  <c r="AV6" i="7" l="1"/>
  <c r="GM3" i="5"/>
  <c r="AO6" i="7"/>
  <c r="Y65" i="20"/>
  <c r="Y23" i="20"/>
  <c r="AS6" i="7"/>
  <c r="AR6" i="7"/>
  <c r="AT6" i="7"/>
  <c r="Y205" i="20"/>
  <c r="Y135" i="20"/>
  <c r="Y136" i="20"/>
  <c r="Y696" i="20"/>
  <c r="Y3" i="20"/>
  <c r="Y766" i="20"/>
  <c r="Y9" i="20"/>
  <c r="Y16" i="20"/>
  <c r="Y2" i="20"/>
  <c r="Y79" i="20"/>
  <c r="Y72" i="20"/>
  <c r="AL6" i="7"/>
  <c r="AP6" i="7"/>
  <c r="AH6" i="7"/>
  <c r="AG6" i="7"/>
  <c r="AJ6" i="7"/>
  <c r="AN6" i="7"/>
  <c r="AK6" i="7"/>
  <c r="AM6" i="7"/>
  <c r="AU6" i="7"/>
  <c r="AI6" i="7"/>
  <c r="AQ6" i="7"/>
  <c r="Y346" i="20"/>
  <c r="A11" i="27"/>
  <c r="B10" i="27"/>
  <c r="F275" i="20"/>
  <c r="F212" i="20"/>
  <c r="Z205" i="20"/>
  <c r="X205" i="20"/>
  <c r="X23" i="20"/>
  <c r="Z23" i="20"/>
  <c r="F30" i="20"/>
  <c r="Y276" i="20"/>
  <c r="Z276" i="20"/>
  <c r="F283" i="20"/>
  <c r="X276" i="20"/>
  <c r="X416" i="20"/>
  <c r="Z416" i="20"/>
  <c r="F423" i="20"/>
  <c r="Y416" i="20"/>
  <c r="Y486" i="20"/>
  <c r="Z486" i="20"/>
  <c r="F493" i="20"/>
  <c r="X486" i="20"/>
  <c r="Z206" i="20"/>
  <c r="F213" i="20"/>
  <c r="Y206" i="20"/>
  <c r="X206" i="20"/>
  <c r="X136" i="20"/>
  <c r="AC135" i="20" s="1"/>
  <c r="AC136" i="20" s="1"/>
  <c r="Z136" i="20"/>
  <c r="F143" i="20"/>
  <c r="X142" i="20"/>
  <c r="F149" i="20"/>
  <c r="Z142" i="20"/>
  <c r="F10" i="20"/>
  <c r="Z3" i="20"/>
  <c r="X3" i="20"/>
  <c r="AC2" i="20" s="1"/>
  <c r="AC3" i="20" s="1"/>
  <c r="X696" i="20"/>
  <c r="F703" i="20"/>
  <c r="Z696" i="20"/>
  <c r="F86" i="20"/>
  <c r="X79" i="20"/>
  <c r="Z79" i="20"/>
  <c r="Y556" i="20"/>
  <c r="X556" i="20"/>
  <c r="F563" i="20"/>
  <c r="Z556" i="20"/>
  <c r="X66" i="20"/>
  <c r="AC65" i="20" s="1"/>
  <c r="AC66" i="20" s="1"/>
  <c r="Y66" i="20"/>
  <c r="F73" i="20"/>
  <c r="Z66" i="20"/>
  <c r="F773" i="20"/>
  <c r="Z766" i="20"/>
  <c r="X766" i="20"/>
  <c r="Y142" i="20"/>
  <c r="F374" i="20"/>
  <c r="X346" i="20"/>
  <c r="F353" i="20"/>
  <c r="Z346" i="20"/>
  <c r="Z626" i="20"/>
  <c r="F633" i="20"/>
  <c r="X626" i="20"/>
  <c r="Y626" i="20"/>
  <c r="GM4" i="5"/>
  <c r="Z45" i="19"/>
  <c r="U58" i="19"/>
  <c r="Z51" i="19"/>
  <c r="FD59" i="5" l="1"/>
  <c r="FD68" i="5"/>
  <c r="FD64" i="5"/>
  <c r="FD63" i="5"/>
  <c r="FD71" i="5"/>
  <c r="FD61" i="5"/>
  <c r="FD17" i="5"/>
  <c r="FD8" i="5"/>
  <c r="FD15" i="5"/>
  <c r="FD21" i="5"/>
  <c r="FD75" i="5"/>
  <c r="FD13" i="5"/>
  <c r="FD81" i="5"/>
  <c r="FD27" i="5"/>
  <c r="FD43" i="5"/>
  <c r="FD76" i="5"/>
  <c r="FD46" i="5"/>
  <c r="FD44" i="5"/>
  <c r="FD28" i="5"/>
  <c r="FD18" i="5"/>
  <c r="FD33" i="5"/>
  <c r="FD4" i="5"/>
  <c r="FD72" i="5"/>
  <c r="FD24" i="5"/>
  <c r="FD60" i="5"/>
  <c r="FD78" i="5"/>
  <c r="FD40" i="5"/>
  <c r="FD57" i="5"/>
  <c r="FD56" i="5"/>
  <c r="FD29" i="5"/>
  <c r="FD39" i="5"/>
  <c r="FD50" i="5"/>
  <c r="FD65" i="5"/>
  <c r="FD34" i="5"/>
  <c r="FD41" i="5"/>
  <c r="FD48" i="5"/>
  <c r="FD49" i="5"/>
  <c r="FD80" i="5"/>
  <c r="FD52" i="5"/>
  <c r="FD66" i="5"/>
  <c r="FD51" i="5"/>
  <c r="FD79" i="5"/>
  <c r="FD30" i="5"/>
  <c r="FD45" i="5"/>
  <c r="FD42" i="5"/>
  <c r="FD36" i="5"/>
  <c r="FD77" i="5"/>
  <c r="FD16" i="5"/>
  <c r="FD14" i="5"/>
  <c r="FD11" i="5"/>
  <c r="FD26" i="5"/>
  <c r="FD53" i="5"/>
  <c r="FD58" i="5"/>
  <c r="FD62" i="5"/>
  <c r="FD5" i="5"/>
  <c r="FD69" i="5"/>
  <c r="FD25" i="5"/>
  <c r="FD31" i="5"/>
  <c r="FD73" i="5"/>
  <c r="FD9" i="5"/>
  <c r="FD54" i="5"/>
  <c r="FD23" i="5"/>
  <c r="FD10" i="5"/>
  <c r="FD7" i="5"/>
  <c r="FD22" i="5"/>
  <c r="FD67" i="5"/>
  <c r="FD20" i="5"/>
  <c r="FD70" i="5"/>
  <c r="FD38" i="5"/>
  <c r="FD32" i="5"/>
  <c r="FD6" i="5"/>
  <c r="FD19" i="5"/>
  <c r="FD47" i="5"/>
  <c r="FD35" i="5"/>
  <c r="FD55" i="5"/>
  <c r="FD74" i="5"/>
  <c r="FD37" i="5"/>
  <c r="FD12" i="5"/>
  <c r="FD2" i="5"/>
  <c r="B11" i="27"/>
  <c r="A12" i="27"/>
  <c r="Y143" i="20"/>
  <c r="X143" i="20"/>
  <c r="AC142" i="20" s="1"/>
  <c r="AC143" i="20" s="1"/>
  <c r="F150" i="20"/>
  <c r="Z143" i="20"/>
  <c r="Y374" i="20"/>
  <c r="X374" i="20"/>
  <c r="Z374" i="20"/>
  <c r="F381" i="20"/>
  <c r="AC205" i="20"/>
  <c r="AC206" i="20" s="1"/>
  <c r="Y353" i="20"/>
  <c r="Z353" i="20"/>
  <c r="F360" i="20"/>
  <c r="X353" i="20"/>
  <c r="Y73" i="20"/>
  <c r="F80" i="20"/>
  <c r="Z73" i="20"/>
  <c r="X73" i="20"/>
  <c r="AC72" i="20" s="1"/>
  <c r="Y213" i="20"/>
  <c r="Z213" i="20"/>
  <c r="F220" i="20"/>
  <c r="X213" i="20"/>
  <c r="Y423" i="20"/>
  <c r="Z423" i="20"/>
  <c r="X423" i="20"/>
  <c r="F430" i="20"/>
  <c r="F17" i="20"/>
  <c r="X10" i="20"/>
  <c r="AC9" i="20" s="1"/>
  <c r="Z10" i="20"/>
  <c r="Y10" i="20"/>
  <c r="Y493" i="20"/>
  <c r="Z493" i="20"/>
  <c r="F500" i="20"/>
  <c r="X493" i="20"/>
  <c r="F780" i="20"/>
  <c r="X773" i="20"/>
  <c r="Y773" i="20"/>
  <c r="Z773" i="20"/>
  <c r="Y283" i="20"/>
  <c r="F290" i="20"/>
  <c r="X283" i="20"/>
  <c r="Z283" i="20"/>
  <c r="F219" i="20"/>
  <c r="Y212" i="20"/>
  <c r="Z212" i="20"/>
  <c r="X212" i="20"/>
  <c r="Y563" i="20"/>
  <c r="X563" i="20"/>
  <c r="F570" i="20"/>
  <c r="Z563" i="20"/>
  <c r="F710" i="20"/>
  <c r="Z703" i="20"/>
  <c r="X703" i="20"/>
  <c r="Y703" i="20"/>
  <c r="Z149" i="20"/>
  <c r="X149" i="20"/>
  <c r="F156" i="20"/>
  <c r="Y149" i="20"/>
  <c r="F37" i="20"/>
  <c r="Z30" i="20"/>
  <c r="Y30" i="20"/>
  <c r="X30" i="20"/>
  <c r="F345" i="20"/>
  <c r="F282" i="20"/>
  <c r="Y275" i="20"/>
  <c r="X275" i="20"/>
  <c r="AC275" i="20" s="1"/>
  <c r="Z275" i="20"/>
  <c r="F93" i="20"/>
  <c r="X86" i="20"/>
  <c r="Z86" i="20"/>
  <c r="Y86" i="20"/>
  <c r="Y633" i="20"/>
  <c r="X633" i="20"/>
  <c r="F640" i="20"/>
  <c r="Z633" i="20"/>
  <c r="FD3" i="5"/>
  <c r="Z52" i="19"/>
  <c r="Z58" i="19"/>
  <c r="U65" i="19"/>
  <c r="A13" i="27" l="1"/>
  <c r="B12" i="27"/>
  <c r="Y93" i="20"/>
  <c r="X93" i="20"/>
  <c r="F100" i="20"/>
  <c r="Z93" i="20"/>
  <c r="Y156" i="20"/>
  <c r="X156" i="20"/>
  <c r="F163" i="20"/>
  <c r="Z156" i="20"/>
  <c r="F297" i="20"/>
  <c r="Z290" i="20"/>
  <c r="X290" i="20"/>
  <c r="Y290" i="20"/>
  <c r="Y780" i="20"/>
  <c r="F787" i="20"/>
  <c r="X780" i="20"/>
  <c r="Z780" i="20"/>
  <c r="Y17" i="20"/>
  <c r="X17" i="20"/>
  <c r="AC16" i="20" s="1"/>
  <c r="F24" i="20"/>
  <c r="Z17" i="20"/>
  <c r="AC73" i="20"/>
  <c r="Z220" i="20"/>
  <c r="Y220" i="20"/>
  <c r="F227" i="20"/>
  <c r="X220" i="20"/>
  <c r="Y282" i="20"/>
  <c r="X282" i="20"/>
  <c r="AC282" i="20" s="1"/>
  <c r="F289" i="20"/>
  <c r="Z282" i="20"/>
  <c r="Y430" i="20"/>
  <c r="Z430" i="20"/>
  <c r="F437" i="20"/>
  <c r="X430" i="20"/>
  <c r="Y360" i="20"/>
  <c r="X360" i="20"/>
  <c r="F367" i="20"/>
  <c r="Z360" i="20"/>
  <c r="AC212" i="20"/>
  <c r="Y150" i="20"/>
  <c r="X150" i="20"/>
  <c r="AC149" i="20" s="1"/>
  <c r="F157" i="20"/>
  <c r="Z150" i="20"/>
  <c r="Y345" i="20"/>
  <c r="F373" i="20"/>
  <c r="F415" i="20"/>
  <c r="X345" i="20"/>
  <c r="AC345" i="20" s="1"/>
  <c r="AC346" i="20" s="1"/>
  <c r="Z345" i="20"/>
  <c r="Y37" i="20"/>
  <c r="X37" i="20"/>
  <c r="F44" i="20"/>
  <c r="Z37" i="20"/>
  <c r="Y710" i="20"/>
  <c r="X710" i="20"/>
  <c r="F717" i="20"/>
  <c r="Z710" i="20"/>
  <c r="Y570" i="20"/>
  <c r="X570" i="20"/>
  <c r="F577" i="20"/>
  <c r="Z570" i="20"/>
  <c r="X80" i="20"/>
  <c r="AC79" i="20" s="1"/>
  <c r="F87" i="20"/>
  <c r="Z80" i="20"/>
  <c r="Y80" i="20"/>
  <c r="Z500" i="20"/>
  <c r="X500" i="20"/>
  <c r="F507" i="20"/>
  <c r="Y500" i="20"/>
  <c r="Y219" i="20"/>
  <c r="F226" i="20"/>
  <c r="Z219" i="20"/>
  <c r="X219" i="20"/>
  <c r="X640" i="20"/>
  <c r="Z640" i="20"/>
  <c r="F647" i="20"/>
  <c r="Y640" i="20"/>
  <c r="AC10" i="20"/>
  <c r="Y381" i="20"/>
  <c r="X381" i="20"/>
  <c r="Z381" i="20"/>
  <c r="F388" i="20"/>
  <c r="AC276" i="20"/>
  <c r="Z65" i="19"/>
  <c r="U72" i="19"/>
  <c r="Z59" i="19"/>
  <c r="B13" i="27" l="1"/>
  <c r="A14" i="27"/>
  <c r="AC219" i="20"/>
  <c r="AC220" i="20" s="1"/>
  <c r="Y157" i="20"/>
  <c r="F164" i="20"/>
  <c r="Z157" i="20"/>
  <c r="X157" i="20"/>
  <c r="AC156" i="20" s="1"/>
  <c r="F107" i="20"/>
  <c r="Z100" i="20"/>
  <c r="X100" i="20"/>
  <c r="Y100" i="20"/>
  <c r="Z44" i="20"/>
  <c r="F51" i="20"/>
  <c r="X44" i="20"/>
  <c r="Y44" i="20"/>
  <c r="F296" i="20"/>
  <c r="Z289" i="20"/>
  <c r="Y289" i="20"/>
  <c r="X289" i="20"/>
  <c r="AC289" i="20" s="1"/>
  <c r="AC290" i="20" s="1"/>
  <c r="F654" i="20"/>
  <c r="X647" i="20"/>
  <c r="Z647" i="20"/>
  <c r="Y647" i="20"/>
  <c r="AC80" i="20"/>
  <c r="Z717" i="20"/>
  <c r="Y717" i="20"/>
  <c r="X717" i="20"/>
  <c r="F724" i="20"/>
  <c r="AC283" i="20"/>
  <c r="X297" i="20"/>
  <c r="Z297" i="20"/>
  <c r="F304" i="20"/>
  <c r="Y297" i="20"/>
  <c r="Z87" i="20"/>
  <c r="Y87" i="20"/>
  <c r="X87" i="20"/>
  <c r="AC86" i="20" s="1"/>
  <c r="F94" i="20"/>
  <c r="Z24" i="20"/>
  <c r="F31" i="20"/>
  <c r="X24" i="20"/>
  <c r="AC23" i="20" s="1"/>
  <c r="Y24" i="20"/>
  <c r="Z787" i="20"/>
  <c r="X787" i="20"/>
  <c r="F794" i="20"/>
  <c r="Y787" i="20"/>
  <c r="F234" i="20"/>
  <c r="X227" i="20"/>
  <c r="Z227" i="20"/>
  <c r="Y227" i="20"/>
  <c r="AC150" i="20"/>
  <c r="F485" i="20"/>
  <c r="X415" i="20"/>
  <c r="AC415" i="20" s="1"/>
  <c r="AC416" i="20" s="1"/>
  <c r="Z415" i="20"/>
  <c r="F422" i="20"/>
  <c r="Y415" i="20"/>
  <c r="X437" i="20"/>
  <c r="F444" i="20"/>
  <c r="Y437" i="20"/>
  <c r="Z437" i="20"/>
  <c r="F514" i="20"/>
  <c r="Z507" i="20"/>
  <c r="X507" i="20"/>
  <c r="Y507" i="20"/>
  <c r="AC213" i="20"/>
  <c r="F380" i="20"/>
  <c r="X373" i="20"/>
  <c r="AC373" i="20" s="1"/>
  <c r="AC374" i="20" s="1"/>
  <c r="Z373" i="20"/>
  <c r="Y373" i="20"/>
  <c r="X367" i="20"/>
  <c r="Z367" i="20"/>
  <c r="Y367" i="20"/>
  <c r="AC17" i="20"/>
  <c r="X226" i="20"/>
  <c r="Y226" i="20"/>
  <c r="Z226" i="20"/>
  <c r="F233" i="20"/>
  <c r="Z163" i="20"/>
  <c r="X163" i="20"/>
  <c r="Y163" i="20"/>
  <c r="F170" i="20"/>
  <c r="X577" i="20"/>
  <c r="Z577" i="20"/>
  <c r="F584" i="20"/>
  <c r="Y577" i="20"/>
  <c r="Y388" i="20"/>
  <c r="F395" i="20"/>
  <c r="X388" i="20"/>
  <c r="Z388" i="20"/>
  <c r="U79" i="19"/>
  <c r="Z72" i="19"/>
  <c r="Z66" i="19"/>
  <c r="A15" i="27" l="1"/>
  <c r="B14" i="27"/>
  <c r="AC226" i="20"/>
  <c r="AC227" i="20" s="1"/>
  <c r="AC157" i="20"/>
  <c r="F303" i="20"/>
  <c r="Z296" i="20"/>
  <c r="X296" i="20"/>
  <c r="AC296" i="20" s="1"/>
  <c r="AC297" i="20" s="1"/>
  <c r="Y296" i="20"/>
  <c r="F171" i="20"/>
  <c r="X164" i="20"/>
  <c r="AC163" i="20" s="1"/>
  <c r="Z164" i="20"/>
  <c r="Y164" i="20"/>
  <c r="F311" i="20"/>
  <c r="X304" i="20"/>
  <c r="Z304" i="20"/>
  <c r="Y304" i="20"/>
  <c r="Y94" i="20"/>
  <c r="Z94" i="20"/>
  <c r="F101" i="20"/>
  <c r="X94" i="20"/>
  <c r="AC93" i="20" s="1"/>
  <c r="Y444" i="20"/>
  <c r="Z444" i="20"/>
  <c r="X444" i="20"/>
  <c r="F451" i="20"/>
  <c r="X31" i="20"/>
  <c r="AC30" i="20" s="1"/>
  <c r="Z31" i="20"/>
  <c r="Y31" i="20"/>
  <c r="F38" i="20"/>
  <c r="AC87" i="20"/>
  <c r="AC24" i="20"/>
  <c r="Z395" i="20"/>
  <c r="X395" i="20"/>
  <c r="F402" i="20"/>
  <c r="Y395" i="20"/>
  <c r="X234" i="20"/>
  <c r="Z234" i="20"/>
  <c r="Y234" i="20"/>
  <c r="F241" i="20"/>
  <c r="X654" i="20"/>
  <c r="Z654" i="20"/>
  <c r="Y654" i="20"/>
  <c r="F661" i="20"/>
  <c r="Y107" i="20"/>
  <c r="F114" i="20"/>
  <c r="X107" i="20"/>
  <c r="Z107" i="20"/>
  <c r="Z233" i="20"/>
  <c r="F240" i="20"/>
  <c r="X233" i="20"/>
  <c r="Y233" i="20"/>
  <c r="Y380" i="20"/>
  <c r="F387" i="20"/>
  <c r="X380" i="20"/>
  <c r="AC380" i="20" s="1"/>
  <c r="Z380" i="20"/>
  <c r="F591" i="20"/>
  <c r="X584" i="20"/>
  <c r="Z584" i="20"/>
  <c r="Y584" i="20"/>
  <c r="Z514" i="20"/>
  <c r="X514" i="20"/>
  <c r="Y514" i="20"/>
  <c r="F521" i="20"/>
  <c r="X422" i="20"/>
  <c r="AC422" i="20" s="1"/>
  <c r="AC423" i="20" s="1"/>
  <c r="Y422" i="20"/>
  <c r="F429" i="20"/>
  <c r="Z422" i="20"/>
  <c r="F492" i="20"/>
  <c r="F555" i="20"/>
  <c r="Z485" i="20"/>
  <c r="Y485" i="20"/>
  <c r="X485" i="20"/>
  <c r="AC485" i="20" s="1"/>
  <c r="AC486" i="20" s="1"/>
  <c r="X794" i="20"/>
  <c r="Z794" i="20"/>
  <c r="F801" i="20"/>
  <c r="Y794" i="20"/>
  <c r="X51" i="20"/>
  <c r="Y51" i="20"/>
  <c r="Z51" i="20"/>
  <c r="F58" i="20"/>
  <c r="Z170" i="20"/>
  <c r="F177" i="20"/>
  <c r="Y170" i="20"/>
  <c r="X170" i="20"/>
  <c r="Z724" i="20"/>
  <c r="Y724" i="20"/>
  <c r="X724" i="20"/>
  <c r="F731" i="20"/>
  <c r="Z73" i="19"/>
  <c r="U86" i="19"/>
  <c r="Z79" i="19"/>
  <c r="B15" i="27" l="1"/>
  <c r="A16" i="27"/>
  <c r="AC233" i="20"/>
  <c r="AC234" i="20" s="1"/>
  <c r="X555" i="20"/>
  <c r="AC555" i="20" s="1"/>
  <c r="AC556" i="20" s="1"/>
  <c r="F562" i="20"/>
  <c r="F625" i="20"/>
  <c r="Z555" i="20"/>
  <c r="Y555" i="20"/>
  <c r="F808" i="20"/>
  <c r="Z801" i="20"/>
  <c r="X801" i="20"/>
  <c r="Y801" i="20"/>
  <c r="AC381" i="20"/>
  <c r="X387" i="20"/>
  <c r="AC387" i="20" s="1"/>
  <c r="AC388" i="20" s="1"/>
  <c r="Y387" i="20"/>
  <c r="Z387" i="20"/>
  <c r="F394" i="20"/>
  <c r="X241" i="20"/>
  <c r="Y241" i="20"/>
  <c r="F248" i="20"/>
  <c r="Z241" i="20"/>
  <c r="Y429" i="20"/>
  <c r="X429" i="20"/>
  <c r="AC429" i="20" s="1"/>
  <c r="AC430" i="20" s="1"/>
  <c r="F436" i="20"/>
  <c r="Z429" i="20"/>
  <c r="Z591" i="20"/>
  <c r="X591" i="20"/>
  <c r="Y591" i="20"/>
  <c r="F598" i="20"/>
  <c r="F310" i="20"/>
  <c r="Z303" i="20"/>
  <c r="Y303" i="20"/>
  <c r="X303" i="20"/>
  <c r="AC303" i="20" s="1"/>
  <c r="AC304" i="20" s="1"/>
  <c r="X171" i="20"/>
  <c r="AC170" i="20" s="1"/>
  <c r="AC171" i="20" s="1"/>
  <c r="Z171" i="20"/>
  <c r="Y171" i="20"/>
  <c r="F178" i="20"/>
  <c r="AC164" i="20"/>
  <c r="X402" i="20"/>
  <c r="Z402" i="20"/>
  <c r="Y402" i="20"/>
  <c r="F409" i="20"/>
  <c r="F184" i="20"/>
  <c r="Z177" i="20"/>
  <c r="Y177" i="20"/>
  <c r="X177" i="20"/>
  <c r="X451" i="20"/>
  <c r="F458" i="20"/>
  <c r="Y451" i="20"/>
  <c r="Z451" i="20"/>
  <c r="Z38" i="20"/>
  <c r="F45" i="20"/>
  <c r="Y38" i="20"/>
  <c r="X38" i="20"/>
  <c r="AC37" i="20" s="1"/>
  <c r="AC94" i="20"/>
  <c r="X58" i="20"/>
  <c r="Z58" i="20"/>
  <c r="Y58" i="20"/>
  <c r="F528" i="20"/>
  <c r="X521" i="20"/>
  <c r="Z521" i="20"/>
  <c r="Y521" i="20"/>
  <c r="F668" i="20"/>
  <c r="X661" i="20"/>
  <c r="Z661" i="20"/>
  <c r="Y661" i="20"/>
  <c r="F108" i="20"/>
  <c r="X101" i="20"/>
  <c r="AC100" i="20" s="1"/>
  <c r="Z101" i="20"/>
  <c r="Y101" i="20"/>
  <c r="X731" i="20"/>
  <c r="Z731" i="20"/>
  <c r="Y731" i="20"/>
  <c r="F738" i="20"/>
  <c r="Y114" i="20"/>
  <c r="X114" i="20"/>
  <c r="Z114" i="20"/>
  <c r="F121" i="20"/>
  <c r="AC31" i="20"/>
  <c r="F318" i="20"/>
  <c r="X311" i="20"/>
  <c r="Z311" i="20"/>
  <c r="Y311" i="20"/>
  <c r="Z492" i="20"/>
  <c r="F499" i="20"/>
  <c r="X492" i="20"/>
  <c r="AC492" i="20" s="1"/>
  <c r="AC493" i="20" s="1"/>
  <c r="Y492" i="20"/>
  <c r="X240" i="20"/>
  <c r="Y240" i="20"/>
  <c r="Z240" i="20"/>
  <c r="F247" i="20"/>
  <c r="Z86" i="19"/>
  <c r="U93" i="19"/>
  <c r="Z80" i="19"/>
  <c r="B16" i="27" l="1"/>
  <c r="A17" i="27"/>
  <c r="AC240" i="20"/>
  <c r="AC241" i="20" s="1"/>
  <c r="AC38" i="20"/>
  <c r="F191" i="20"/>
  <c r="Y184" i="20"/>
  <c r="Z184" i="20"/>
  <c r="X184" i="20"/>
  <c r="X310" i="20"/>
  <c r="AC310" i="20" s="1"/>
  <c r="AC311" i="20" s="1"/>
  <c r="F317" i="20"/>
  <c r="Z310" i="20"/>
  <c r="Y310" i="20"/>
  <c r="F605" i="20"/>
  <c r="Z598" i="20"/>
  <c r="Y598" i="20"/>
  <c r="X598" i="20"/>
  <c r="F443" i="20"/>
  <c r="Z436" i="20"/>
  <c r="Y436" i="20"/>
  <c r="X436" i="20"/>
  <c r="AC436" i="20" s="1"/>
  <c r="AC437" i="20" s="1"/>
  <c r="Z562" i="20"/>
  <c r="Y562" i="20"/>
  <c r="F569" i="20"/>
  <c r="X562" i="20"/>
  <c r="AC562" i="20" s="1"/>
  <c r="AC563" i="20" s="1"/>
  <c r="F325" i="20"/>
  <c r="Z318" i="20"/>
  <c r="Y318" i="20"/>
  <c r="X318" i="20"/>
  <c r="Z668" i="20"/>
  <c r="F675" i="20"/>
  <c r="Y668" i="20"/>
  <c r="X668" i="20"/>
  <c r="F255" i="20"/>
  <c r="Z248" i="20"/>
  <c r="X248" i="20"/>
  <c r="Y248" i="20"/>
  <c r="F185" i="20"/>
  <c r="X178" i="20"/>
  <c r="AC177" i="20" s="1"/>
  <c r="Z178" i="20"/>
  <c r="Y178" i="20"/>
  <c r="Z45" i="20"/>
  <c r="X45" i="20"/>
  <c r="AC44" i="20" s="1"/>
  <c r="Y45" i="20"/>
  <c r="F52" i="20"/>
  <c r="X247" i="20"/>
  <c r="Y247" i="20"/>
  <c r="F254" i="20"/>
  <c r="Z247" i="20"/>
  <c r="AC101" i="20"/>
  <c r="F745" i="20"/>
  <c r="X738" i="20"/>
  <c r="Z738" i="20"/>
  <c r="Y738" i="20"/>
  <c r="X121" i="20"/>
  <c r="Z121" i="20"/>
  <c r="F128" i="20"/>
  <c r="Y121" i="20"/>
  <c r="Y108" i="20"/>
  <c r="X108" i="20"/>
  <c r="AC107" i="20" s="1"/>
  <c r="Z108" i="20"/>
  <c r="F115" i="20"/>
  <c r="Y528" i="20"/>
  <c r="X528" i="20"/>
  <c r="Z528" i="20"/>
  <c r="F535" i="20"/>
  <c r="Z458" i="20"/>
  <c r="X458" i="20"/>
  <c r="Y458" i="20"/>
  <c r="F465" i="20"/>
  <c r="F815" i="20"/>
  <c r="X808" i="20"/>
  <c r="Y808" i="20"/>
  <c r="Z808" i="20"/>
  <c r="X499" i="20"/>
  <c r="AC499" i="20" s="1"/>
  <c r="Y499" i="20"/>
  <c r="F506" i="20"/>
  <c r="Z499" i="20"/>
  <c r="Z394" i="20"/>
  <c r="F401" i="20"/>
  <c r="Y394" i="20"/>
  <c r="X394" i="20"/>
  <c r="AC394" i="20" s="1"/>
  <c r="AC395" i="20" s="1"/>
  <c r="Z409" i="20"/>
  <c r="Y409" i="20"/>
  <c r="X409" i="20"/>
  <c r="Z625" i="20"/>
  <c r="Y625" i="20"/>
  <c r="X625" i="20"/>
  <c r="AC625" i="20" s="1"/>
  <c r="AC626" i="20" s="1"/>
  <c r="F695" i="20"/>
  <c r="F632" i="20"/>
  <c r="Z87" i="19"/>
  <c r="U100" i="19"/>
  <c r="Z93" i="19"/>
  <c r="A18" i="27" l="1"/>
  <c r="B17" i="27"/>
  <c r="X325" i="20"/>
  <c r="F332" i="20"/>
  <c r="Z325" i="20"/>
  <c r="Y325" i="20"/>
  <c r="F542" i="20"/>
  <c r="Z535" i="20"/>
  <c r="X535" i="20"/>
  <c r="Y535" i="20"/>
  <c r="X695" i="20"/>
  <c r="AC695" i="20" s="1"/>
  <c r="F702" i="20"/>
  <c r="F765" i="20"/>
  <c r="Y695" i="20"/>
  <c r="Z695" i="20"/>
  <c r="X254" i="20"/>
  <c r="F261" i="20"/>
  <c r="Z254" i="20"/>
  <c r="Y254" i="20"/>
  <c r="Z52" i="20"/>
  <c r="X52" i="20"/>
  <c r="AC51" i="20" s="1"/>
  <c r="F59" i="20"/>
  <c r="Y52" i="20"/>
  <c r="X255" i="20"/>
  <c r="F262" i="20"/>
  <c r="Y255" i="20"/>
  <c r="Z255" i="20"/>
  <c r="Y317" i="20"/>
  <c r="F324" i="20"/>
  <c r="Z317" i="20"/>
  <c r="X317" i="20"/>
  <c r="AC317" i="20" s="1"/>
  <c r="AC318" i="20" s="1"/>
  <c r="F198" i="20"/>
  <c r="Y191" i="20"/>
  <c r="X191" i="20"/>
  <c r="Z191" i="20"/>
  <c r="AC500" i="20"/>
  <c r="Z815" i="20"/>
  <c r="Y815" i="20"/>
  <c r="X815" i="20"/>
  <c r="F822" i="20"/>
  <c r="F752" i="20"/>
  <c r="X745" i="20"/>
  <c r="Z745" i="20"/>
  <c r="Y745" i="20"/>
  <c r="AC178" i="20"/>
  <c r="X443" i="20"/>
  <c r="AC443" i="20" s="1"/>
  <c r="AC444" i="20" s="1"/>
  <c r="Z443" i="20"/>
  <c r="F450" i="20"/>
  <c r="Y443" i="20"/>
  <c r="Z401" i="20"/>
  <c r="X401" i="20"/>
  <c r="AC401" i="20" s="1"/>
  <c r="AC402" i="20" s="1"/>
  <c r="F408" i="20"/>
  <c r="Y401" i="20"/>
  <c r="F472" i="20"/>
  <c r="X465" i="20"/>
  <c r="Z465" i="20"/>
  <c r="Y465" i="20"/>
  <c r="AC108" i="20"/>
  <c r="AC247" i="20"/>
  <c r="AC248" i="20" s="1"/>
  <c r="AC45" i="20"/>
  <c r="X675" i="20"/>
  <c r="F682" i="20"/>
  <c r="Z675" i="20"/>
  <c r="Y675" i="20"/>
  <c r="Z632" i="20"/>
  <c r="F639" i="20"/>
  <c r="Y632" i="20"/>
  <c r="X632" i="20"/>
  <c r="AC632" i="20" s="1"/>
  <c r="Z115" i="20"/>
  <c r="X115" i="20"/>
  <c r="AC114" i="20" s="1"/>
  <c r="Y115" i="20"/>
  <c r="F122" i="20"/>
  <c r="X128" i="20"/>
  <c r="Z128" i="20"/>
  <c r="Y128" i="20"/>
  <c r="X185" i="20"/>
  <c r="AC184" i="20" s="1"/>
  <c r="Z185" i="20"/>
  <c r="F192" i="20"/>
  <c r="Y185" i="20"/>
  <c r="Z605" i="20"/>
  <c r="X605" i="20"/>
  <c r="Y605" i="20"/>
  <c r="F612" i="20"/>
  <c r="X506" i="20"/>
  <c r="AC506" i="20" s="1"/>
  <c r="AC507" i="20" s="1"/>
  <c r="Z506" i="20"/>
  <c r="F513" i="20"/>
  <c r="Y506" i="20"/>
  <c r="Z569" i="20"/>
  <c r="X569" i="20"/>
  <c r="AC569" i="20" s="1"/>
  <c r="AC570" i="20" s="1"/>
  <c r="Y569" i="20"/>
  <c r="F576" i="20"/>
  <c r="U107" i="19"/>
  <c r="Z100" i="19"/>
  <c r="Z94" i="19"/>
  <c r="A19" i="27" l="1"/>
  <c r="B18" i="27"/>
  <c r="AC254" i="20"/>
  <c r="AC255" i="20" s="1"/>
  <c r="AC185" i="20"/>
  <c r="Z59" i="20"/>
  <c r="X59" i="20"/>
  <c r="AC58" i="20" s="1"/>
  <c r="Y59" i="20"/>
  <c r="X576" i="20"/>
  <c r="AC576" i="20" s="1"/>
  <c r="AC577" i="20" s="1"/>
  <c r="Y576" i="20"/>
  <c r="Z576" i="20"/>
  <c r="F583" i="20"/>
  <c r="X752" i="20"/>
  <c r="Y752" i="20"/>
  <c r="F759" i="20"/>
  <c r="Z752" i="20"/>
  <c r="Y324" i="20"/>
  <c r="X324" i="20"/>
  <c r="AC324" i="20" s="1"/>
  <c r="AC325" i="20" s="1"/>
  <c r="F331" i="20"/>
  <c r="F352" i="20"/>
  <c r="Z324" i="20"/>
  <c r="AC52" i="20"/>
  <c r="AC696" i="20"/>
  <c r="Z192" i="20"/>
  <c r="F199" i="20"/>
  <c r="Y192" i="20"/>
  <c r="X192" i="20"/>
  <c r="AC191" i="20" s="1"/>
  <c r="AC192" i="20" s="1"/>
  <c r="Z450" i="20"/>
  <c r="X450" i="20"/>
  <c r="AC450" i="20" s="1"/>
  <c r="AC451" i="20" s="1"/>
  <c r="F457" i="20"/>
  <c r="Y450" i="20"/>
  <c r="X822" i="20"/>
  <c r="Z822" i="20"/>
  <c r="Y822" i="20"/>
  <c r="F829" i="20"/>
  <c r="X198" i="20"/>
  <c r="Z198" i="20"/>
  <c r="Y198" i="20"/>
  <c r="AC633" i="20"/>
  <c r="X639" i="20"/>
  <c r="AC639" i="20" s="1"/>
  <c r="Z639" i="20"/>
  <c r="F646" i="20"/>
  <c r="Y639" i="20"/>
  <c r="F269" i="20"/>
  <c r="X262" i="20"/>
  <c r="Y262" i="20"/>
  <c r="Z262" i="20"/>
  <c r="X765" i="20"/>
  <c r="AC765" i="20" s="1"/>
  <c r="AC766" i="20" s="1"/>
  <c r="F772" i="20"/>
  <c r="Z765" i="20"/>
  <c r="Y765" i="20"/>
  <c r="F339" i="20"/>
  <c r="X332" i="20"/>
  <c r="Z332" i="20"/>
  <c r="Y332" i="20"/>
  <c r="X513" i="20"/>
  <c r="AC513" i="20" s="1"/>
  <c r="AC514" i="20" s="1"/>
  <c r="Z513" i="20"/>
  <c r="F520" i="20"/>
  <c r="Y513" i="20"/>
  <c r="X122" i="20"/>
  <c r="AC121" i="20" s="1"/>
  <c r="Z122" i="20"/>
  <c r="Y122" i="20"/>
  <c r="F129" i="20"/>
  <c r="Y261" i="20"/>
  <c r="X261" i="20"/>
  <c r="Z261" i="20"/>
  <c r="F268" i="20"/>
  <c r="Z612" i="20"/>
  <c r="F619" i="20"/>
  <c r="Y612" i="20"/>
  <c r="X612" i="20"/>
  <c r="Y408" i="20"/>
  <c r="Z408" i="20"/>
  <c r="X408" i="20"/>
  <c r="AC408" i="20" s="1"/>
  <c r="AC409" i="20" s="1"/>
  <c r="X542" i="20"/>
  <c r="Z542" i="20"/>
  <c r="F549" i="20"/>
  <c r="Y542" i="20"/>
  <c r="F709" i="20"/>
  <c r="Y702" i="20"/>
  <c r="Z702" i="20"/>
  <c r="X702" i="20"/>
  <c r="AC702" i="20" s="1"/>
  <c r="AC703" i="20" s="1"/>
  <c r="X472" i="20"/>
  <c r="Z472" i="20"/>
  <c r="F479" i="20"/>
  <c r="Y472" i="20"/>
  <c r="X682" i="20"/>
  <c r="Z682" i="20"/>
  <c r="Y682" i="20"/>
  <c r="F689" i="20"/>
  <c r="AC115" i="20"/>
  <c r="Z101" i="19"/>
  <c r="Z107" i="19"/>
  <c r="U114" i="19"/>
  <c r="A20" i="27" l="1"/>
  <c r="B19" i="27"/>
  <c r="AC261" i="20"/>
  <c r="AC262" i="20" s="1"/>
  <c r="F779" i="20"/>
  <c r="Z772" i="20"/>
  <c r="X772" i="20"/>
  <c r="AC772" i="20" s="1"/>
  <c r="AC773" i="20" s="1"/>
  <c r="Y772" i="20"/>
  <c r="X269" i="20"/>
  <c r="Y269" i="20"/>
  <c r="Z269" i="20"/>
  <c r="Y129" i="20"/>
  <c r="X129" i="20"/>
  <c r="AC128" i="20" s="1"/>
  <c r="Z129" i="20"/>
  <c r="AC59" i="20"/>
  <c r="X829" i="20"/>
  <c r="Z829" i="20"/>
  <c r="Y829" i="20"/>
  <c r="F590" i="20"/>
  <c r="X583" i="20"/>
  <c r="AC583" i="20" s="1"/>
  <c r="Y583" i="20"/>
  <c r="Z583" i="20"/>
  <c r="Z352" i="20"/>
  <c r="Y352" i="20"/>
  <c r="X352" i="20"/>
  <c r="AC352" i="20" s="1"/>
  <c r="AC353" i="20" s="1"/>
  <c r="F359" i="20"/>
  <c r="X339" i="20"/>
  <c r="Z339" i="20"/>
  <c r="Y339" i="20"/>
  <c r="Z646" i="20"/>
  <c r="F653" i="20"/>
  <c r="X646" i="20"/>
  <c r="AC646" i="20" s="1"/>
  <c r="Y646" i="20"/>
  <c r="Y199" i="20"/>
  <c r="Z199" i="20"/>
  <c r="X199" i="20"/>
  <c r="AC198" i="20" s="1"/>
  <c r="AC122" i="20"/>
  <c r="Z689" i="20"/>
  <c r="Y689" i="20"/>
  <c r="X689" i="20"/>
  <c r="AC640" i="20"/>
  <c r="Y759" i="20"/>
  <c r="X759" i="20"/>
  <c r="Z759" i="20"/>
  <c r="X268" i="20"/>
  <c r="Z268" i="20"/>
  <c r="Y268" i="20"/>
  <c r="F464" i="20"/>
  <c r="Z457" i="20"/>
  <c r="Y457" i="20"/>
  <c r="X457" i="20"/>
  <c r="AC457" i="20" s="1"/>
  <c r="AC458" i="20" s="1"/>
  <c r="F338" i="20"/>
  <c r="Y331" i="20"/>
  <c r="X331" i="20"/>
  <c r="AC331" i="20" s="1"/>
  <c r="AC332" i="20" s="1"/>
  <c r="Z331" i="20"/>
  <c r="X709" i="20"/>
  <c r="AC709" i="20" s="1"/>
  <c r="AC710" i="20" s="1"/>
  <c r="F716" i="20"/>
  <c r="Z709" i="20"/>
  <c r="Y709" i="20"/>
  <c r="Y479" i="20"/>
  <c r="Z479" i="20"/>
  <c r="X479" i="20"/>
  <c r="Z619" i="20"/>
  <c r="Y619" i="20"/>
  <c r="X619" i="20"/>
  <c r="Z549" i="20"/>
  <c r="X549" i="20"/>
  <c r="Y549" i="20"/>
  <c r="Z520" i="20"/>
  <c r="X520" i="20"/>
  <c r="AC520" i="20" s="1"/>
  <c r="AC521" i="20" s="1"/>
  <c r="Y520" i="20"/>
  <c r="F527" i="20"/>
  <c r="U121" i="19"/>
  <c r="Z114" i="19"/>
  <c r="Z108" i="19"/>
  <c r="A21" i="27" l="1"/>
  <c r="B20" i="27"/>
  <c r="X716" i="20"/>
  <c r="AC716" i="20" s="1"/>
  <c r="AC717" i="20" s="1"/>
  <c r="Y716" i="20"/>
  <c r="F723" i="20"/>
  <c r="Z716" i="20"/>
  <c r="X464" i="20"/>
  <c r="AC464" i="20" s="1"/>
  <c r="AC465" i="20" s="1"/>
  <c r="F471" i="20"/>
  <c r="Y464" i="20"/>
  <c r="Z464" i="20"/>
  <c r="F786" i="20"/>
  <c r="Z779" i="20"/>
  <c r="Y779" i="20"/>
  <c r="X779" i="20"/>
  <c r="AC779" i="20" s="1"/>
  <c r="AC780" i="20" s="1"/>
  <c r="AC129" i="20"/>
  <c r="Y527" i="20"/>
  <c r="F534" i="20"/>
  <c r="X527" i="20"/>
  <c r="AC527" i="20" s="1"/>
  <c r="AC528" i="20" s="1"/>
  <c r="Z527" i="20"/>
  <c r="AC647" i="20"/>
  <c r="AC268" i="20"/>
  <c r="AC199" i="20"/>
  <c r="Y590" i="20"/>
  <c r="F597" i="20"/>
  <c r="X590" i="20"/>
  <c r="AC590" i="20" s="1"/>
  <c r="AC591" i="20" s="1"/>
  <c r="Z590" i="20"/>
  <c r="F660" i="20"/>
  <c r="Y653" i="20"/>
  <c r="X653" i="20"/>
  <c r="AC653" i="20" s="1"/>
  <c r="AC654" i="20" s="1"/>
  <c r="Z653" i="20"/>
  <c r="X338" i="20"/>
  <c r="AC338" i="20" s="1"/>
  <c r="AC339" i="20" s="1"/>
  <c r="Y338" i="20"/>
  <c r="Z338" i="20"/>
  <c r="AC584" i="20"/>
  <c r="Y359" i="20"/>
  <c r="F366" i="20"/>
  <c r="X359" i="20"/>
  <c r="AC359" i="20" s="1"/>
  <c r="AC360" i="20" s="1"/>
  <c r="Z359" i="20"/>
  <c r="Z115" i="19"/>
  <c r="U128" i="19"/>
  <c r="Z121" i="19"/>
  <c r="A22" i="27" l="1"/>
  <c r="B21" i="27"/>
  <c r="Y471" i="20"/>
  <c r="F478" i="20"/>
  <c r="X471" i="20"/>
  <c r="AC471" i="20" s="1"/>
  <c r="AC472" i="20" s="1"/>
  <c r="Z471" i="20"/>
  <c r="AC269" i="20"/>
  <c r="Y534" i="20"/>
  <c r="F541" i="20"/>
  <c r="Z534" i="20"/>
  <c r="X534" i="20"/>
  <c r="AC534" i="20" s="1"/>
  <c r="AC535" i="20" s="1"/>
  <c r="F604" i="20"/>
  <c r="Y597" i="20"/>
  <c r="Z597" i="20"/>
  <c r="X597" i="20"/>
  <c r="AC597" i="20" s="1"/>
  <c r="AC598" i="20" s="1"/>
  <c r="X366" i="20"/>
  <c r="AC366" i="20" s="1"/>
  <c r="AC367" i="20" s="1"/>
  <c r="Y366" i="20"/>
  <c r="Z366" i="20"/>
  <c r="Y660" i="20"/>
  <c r="F667" i="20"/>
  <c r="Z660" i="20"/>
  <c r="X660" i="20"/>
  <c r="AC660" i="20" s="1"/>
  <c r="AC661" i="20" s="1"/>
  <c r="Z723" i="20"/>
  <c r="F730" i="20"/>
  <c r="Y723" i="20"/>
  <c r="X723" i="20"/>
  <c r="AC723" i="20" s="1"/>
  <c r="AC724" i="20" s="1"/>
  <c r="F793" i="20"/>
  <c r="Y786" i="20"/>
  <c r="X786" i="20"/>
  <c r="AC786" i="20" s="1"/>
  <c r="AC787" i="20" s="1"/>
  <c r="Z786" i="20"/>
  <c r="Z122" i="19"/>
  <c r="Z128" i="19"/>
  <c r="U135" i="19"/>
  <c r="B22" i="27" l="1"/>
  <c r="A23" i="27"/>
  <c r="Z667" i="20"/>
  <c r="F674" i="20"/>
  <c r="X667" i="20"/>
  <c r="AC667" i="20" s="1"/>
  <c r="AC668" i="20" s="1"/>
  <c r="Y667" i="20"/>
  <c r="Y793" i="20"/>
  <c r="X793" i="20"/>
  <c r="AC793" i="20" s="1"/>
  <c r="AC794" i="20" s="1"/>
  <c r="Z793" i="20"/>
  <c r="F800" i="20"/>
  <c r="X604" i="20"/>
  <c r="AC604" i="20" s="1"/>
  <c r="AC605" i="20" s="1"/>
  <c r="Y604" i="20"/>
  <c r="F611" i="20"/>
  <c r="Z604" i="20"/>
  <c r="Z478" i="20"/>
  <c r="X478" i="20"/>
  <c r="AC478" i="20" s="1"/>
  <c r="AC479" i="20" s="1"/>
  <c r="Y478" i="20"/>
  <c r="F737" i="20"/>
  <c r="X730" i="20"/>
  <c r="AC730" i="20" s="1"/>
  <c r="AC731" i="20" s="1"/>
  <c r="Y730" i="20"/>
  <c r="Z730" i="20"/>
  <c r="F548" i="20"/>
  <c r="Y541" i="20"/>
  <c r="Z541" i="20"/>
  <c r="X541" i="20"/>
  <c r="AC541" i="20" s="1"/>
  <c r="AC542" i="20" s="1"/>
  <c r="Z129" i="19"/>
  <c r="Z135" i="19"/>
  <c r="U142" i="19"/>
  <c r="A24" i="27" l="1"/>
  <c r="B23" i="27"/>
  <c r="X674" i="20"/>
  <c r="AC674" i="20" s="1"/>
  <c r="AC675" i="20" s="1"/>
  <c r="F681" i="20"/>
  <c r="Y674" i="20"/>
  <c r="Z674" i="20"/>
  <c r="Z611" i="20"/>
  <c r="F618" i="20"/>
  <c r="Y611" i="20"/>
  <c r="X611" i="20"/>
  <c r="AC611" i="20" s="1"/>
  <c r="AC612" i="20" s="1"/>
  <c r="F807" i="20"/>
  <c r="Z800" i="20"/>
  <c r="Y800" i="20"/>
  <c r="X800" i="20"/>
  <c r="AC800" i="20" s="1"/>
  <c r="AC801" i="20" s="1"/>
  <c r="Z548" i="20"/>
  <c r="Y548" i="20"/>
  <c r="X548" i="20"/>
  <c r="AC548" i="20" s="1"/>
  <c r="AC549" i="20" s="1"/>
  <c r="X737" i="20"/>
  <c r="AC737" i="20" s="1"/>
  <c r="AC738" i="20" s="1"/>
  <c r="F744" i="20"/>
  <c r="Y737" i="20"/>
  <c r="Z737" i="20"/>
  <c r="Z142" i="19"/>
  <c r="U149" i="19"/>
  <c r="Z136" i="19"/>
  <c r="A25" i="27" l="1"/>
  <c r="B24" i="27"/>
  <c r="Z807" i="20"/>
  <c r="X807" i="20"/>
  <c r="AC807" i="20" s="1"/>
  <c r="AC808" i="20" s="1"/>
  <c r="Y807" i="20"/>
  <c r="F814" i="20"/>
  <c r="Z618" i="20"/>
  <c r="X618" i="20"/>
  <c r="AC618" i="20" s="1"/>
  <c r="AC619" i="20" s="1"/>
  <c r="Y618" i="20"/>
  <c r="Z744" i="20"/>
  <c r="X744" i="20"/>
  <c r="AC744" i="20" s="1"/>
  <c r="AC745" i="20" s="1"/>
  <c r="Y744" i="20"/>
  <c r="F751" i="20"/>
  <c r="Z681" i="20"/>
  <c r="X681" i="20"/>
  <c r="AC681" i="20" s="1"/>
  <c r="AC682" i="20" s="1"/>
  <c r="F688" i="20"/>
  <c r="Y681" i="20"/>
  <c r="Z143" i="19"/>
  <c r="Z149" i="19"/>
  <c r="U156" i="19"/>
  <c r="A26" i="27" l="1"/>
  <c r="B25" i="27"/>
  <c r="F821" i="20"/>
  <c r="Y814" i="20"/>
  <c r="X814" i="20"/>
  <c r="AC814" i="20" s="1"/>
  <c r="AC815" i="20" s="1"/>
  <c r="Z814" i="20"/>
  <c r="Z688" i="20"/>
  <c r="Y688" i="20"/>
  <c r="X688" i="20"/>
  <c r="AC688" i="20" s="1"/>
  <c r="AC689" i="20" s="1"/>
  <c r="X751" i="20"/>
  <c r="AC751" i="20" s="1"/>
  <c r="AC752" i="20" s="1"/>
  <c r="F758" i="20"/>
  <c r="Y751" i="20"/>
  <c r="Z751" i="20"/>
  <c r="U163" i="19"/>
  <c r="Z156" i="19"/>
  <c r="Z150" i="19"/>
  <c r="A27" i="27" l="1"/>
  <c r="B26" i="27"/>
  <c r="Z758" i="20"/>
  <c r="Y758" i="20"/>
  <c r="X758" i="20"/>
  <c r="AC758" i="20" s="1"/>
  <c r="AC759" i="20" s="1"/>
  <c r="F828" i="20"/>
  <c r="Z821" i="20"/>
  <c r="Y821" i="20"/>
  <c r="X821" i="20"/>
  <c r="AC821" i="20" s="1"/>
  <c r="AC822" i="20" s="1"/>
  <c r="Z157" i="19"/>
  <c r="Z163" i="19"/>
  <c r="U170" i="19"/>
  <c r="A28" i="27" l="1"/>
  <c r="B27" i="27"/>
  <c r="X828" i="20"/>
  <c r="AC828" i="20" s="1"/>
  <c r="AC829" i="20" s="1"/>
  <c r="Z828" i="20"/>
  <c r="Y828" i="20"/>
  <c r="U177" i="19"/>
  <c r="Z170" i="19"/>
  <c r="Z164" i="19"/>
  <c r="A29" i="27" l="1"/>
  <c r="B28" i="27"/>
  <c r="U184" i="19"/>
  <c r="Z177" i="19"/>
  <c r="Z171" i="19"/>
  <c r="A30" i="27" l="1"/>
  <c r="B29" i="27"/>
  <c r="Z184" i="19"/>
  <c r="U191" i="19"/>
  <c r="Z178" i="19"/>
  <c r="A31" i="27" l="1"/>
  <c r="B30" i="27"/>
  <c r="U198" i="19"/>
  <c r="Z191" i="19"/>
  <c r="Z185" i="19"/>
  <c r="B31" i="27" l="1"/>
  <c r="A32" i="27"/>
  <c r="Z192" i="19"/>
  <c r="Z198" i="19"/>
  <c r="U205" i="19"/>
  <c r="B32" i="27" l="1"/>
  <c r="A33" i="27"/>
  <c r="Z199" i="19"/>
  <c r="U212" i="19"/>
  <c r="Z205" i="19"/>
  <c r="A34" i="27" l="1"/>
  <c r="B33" i="27"/>
  <c r="U219" i="19"/>
  <c r="Z212" i="19"/>
  <c r="Z206" i="19"/>
  <c r="B34" i="27" l="1"/>
  <c r="A35" i="27"/>
  <c r="Z213" i="19"/>
  <c r="Z219" i="19"/>
  <c r="U226" i="19"/>
  <c r="A36" i="27" l="1"/>
  <c r="B35" i="27"/>
  <c r="Z226" i="19"/>
  <c r="U233" i="19"/>
  <c r="Z220" i="19"/>
  <c r="A37" i="27" l="1"/>
  <c r="B36" i="27"/>
  <c r="Z227" i="19"/>
  <c r="U240" i="19"/>
  <c r="Z233" i="19"/>
  <c r="A38" i="27" l="1"/>
  <c r="B37" i="27"/>
  <c r="Z240" i="19"/>
  <c r="U247" i="19"/>
  <c r="Z234" i="19"/>
  <c r="B38" i="27" l="1"/>
  <c r="A39" i="27"/>
  <c r="Z247" i="19"/>
  <c r="U254" i="19"/>
  <c r="Z241" i="19"/>
  <c r="A40" i="27" l="1"/>
  <c r="B39" i="27"/>
  <c r="Z254" i="19"/>
  <c r="U261" i="19"/>
  <c r="Z248" i="19"/>
  <c r="A41" i="27" l="1"/>
  <c r="B40" i="27"/>
  <c r="Z261" i="19"/>
  <c r="U268" i="19"/>
  <c r="Z255" i="19"/>
  <c r="A42" i="27" l="1"/>
  <c r="B41" i="27"/>
  <c r="Z262" i="19"/>
  <c r="U275" i="19"/>
  <c r="Z268" i="19"/>
  <c r="B42" i="27" l="1"/>
  <c r="A43" i="27"/>
  <c r="Z269" i="19"/>
  <c r="Z275" i="19"/>
  <c r="U282" i="19"/>
  <c r="A44" i="27" l="1"/>
  <c r="B43" i="27"/>
  <c r="Z282" i="19"/>
  <c r="U289" i="19"/>
  <c r="Z276" i="19"/>
  <c r="A45" i="27" l="1"/>
  <c r="B44" i="27"/>
  <c r="Z283" i="19"/>
  <c r="Z289" i="19"/>
  <c r="U296" i="19"/>
  <c r="A46" i="27" l="1"/>
  <c r="B45" i="27"/>
  <c r="Z296" i="19"/>
  <c r="U303" i="19"/>
  <c r="Z290" i="19"/>
  <c r="B46" i="27" l="1"/>
  <c r="A47" i="27"/>
  <c r="U310" i="19"/>
  <c r="Z303" i="19"/>
  <c r="Z297" i="19"/>
  <c r="A48" i="27" l="1"/>
  <c r="B47" i="27"/>
  <c r="Z304" i="19"/>
  <c r="U317" i="19"/>
  <c r="Z310" i="19"/>
  <c r="B48" i="27" l="1"/>
  <c r="A49" i="27"/>
  <c r="Z311" i="19"/>
  <c r="Z317" i="19"/>
  <c r="U324" i="19"/>
  <c r="A50" i="27" l="1"/>
  <c r="B49" i="27"/>
  <c r="U331" i="19"/>
  <c r="Z324" i="19"/>
  <c r="Z318" i="19"/>
  <c r="B50" i="27" l="1"/>
  <c r="A51" i="27"/>
  <c r="Z325" i="19"/>
  <c r="Z331" i="19"/>
  <c r="U338" i="19"/>
  <c r="B51" i="27" l="1"/>
  <c r="A52" i="27"/>
  <c r="Z332" i="19"/>
  <c r="U345" i="19"/>
  <c r="Z338" i="19"/>
  <c r="B52" i="27" l="1"/>
  <c r="A53" i="27"/>
  <c r="U352" i="19"/>
  <c r="Z345" i="19"/>
  <c r="Z339" i="19"/>
  <c r="A54" i="27" l="1"/>
  <c r="B53" i="27"/>
  <c r="Z346" i="19"/>
  <c r="Z352" i="19"/>
  <c r="U359" i="19"/>
  <c r="B54" i="27" l="1"/>
  <c r="A55" i="27"/>
  <c r="Z359" i="19"/>
  <c r="U366" i="19"/>
  <c r="Z353" i="19"/>
  <c r="A56" i="27" l="1"/>
  <c r="B55" i="27"/>
  <c r="U373" i="19"/>
  <c r="Z366" i="19"/>
  <c r="Z360" i="19"/>
  <c r="B56" i="27" l="1"/>
  <c r="A57" i="27"/>
  <c r="Z367" i="19"/>
  <c r="Z373" i="19"/>
  <c r="U380" i="19"/>
  <c r="A58" i="27" l="1"/>
  <c r="B57" i="27"/>
  <c r="Z380" i="19"/>
  <c r="U387" i="19"/>
  <c r="Z374" i="19"/>
  <c r="A59" i="27" l="1"/>
  <c r="B58" i="27"/>
  <c r="Z381" i="19"/>
  <c r="Z387" i="19"/>
  <c r="U394" i="19"/>
  <c r="A60" i="27" l="1"/>
  <c r="B59" i="27"/>
  <c r="Z388" i="19"/>
  <c r="Z394" i="19"/>
  <c r="U401" i="19"/>
  <c r="B60" i="27" l="1"/>
  <c r="A61" i="27"/>
  <c r="U408" i="19"/>
  <c r="Z401" i="19"/>
  <c r="Z395" i="19"/>
  <c r="B61" i="27" l="1"/>
  <c r="A62" i="27"/>
  <c r="Z402" i="19"/>
  <c r="Z408" i="19"/>
  <c r="U415" i="19"/>
  <c r="B62" i="27" l="1"/>
  <c r="A63" i="27"/>
  <c r="Z409" i="19"/>
  <c r="U422" i="19"/>
  <c r="Z415" i="19"/>
  <c r="A64" i="27" l="1"/>
  <c r="B63" i="27"/>
  <c r="Z416" i="19"/>
  <c r="Z422" i="19"/>
  <c r="U429" i="19"/>
  <c r="A65" i="27" l="1"/>
  <c r="B64" i="27"/>
  <c r="Z429" i="19"/>
  <c r="U436" i="19"/>
  <c r="Z423" i="19"/>
  <c r="A66" i="27" l="1"/>
  <c r="B65" i="27"/>
  <c r="U443" i="19"/>
  <c r="Z436" i="19"/>
  <c r="Z430" i="19"/>
  <c r="A67" i="27" l="1"/>
  <c r="B66" i="27"/>
  <c r="Z437" i="19"/>
  <c r="Z443" i="19"/>
  <c r="U450" i="19"/>
  <c r="B67" i="27" l="1"/>
  <c r="A68" i="27"/>
  <c r="Z450" i="19"/>
  <c r="U457" i="19"/>
  <c r="Z444" i="19"/>
  <c r="A69" i="27" l="1"/>
  <c r="B68" i="27"/>
  <c r="U464" i="19"/>
  <c r="Z457" i="19"/>
  <c r="Z451" i="19"/>
  <c r="A70" i="27" l="1"/>
  <c r="B69" i="27"/>
  <c r="Z464" i="19"/>
  <c r="U471" i="19"/>
  <c r="Z458" i="19"/>
  <c r="B70" i="27" l="1"/>
  <c r="A71" i="27"/>
  <c r="Z471" i="19"/>
  <c r="U478" i="19"/>
  <c r="Z465" i="19"/>
  <c r="B71" i="27" l="1"/>
  <c r="A72" i="27"/>
  <c r="Z472" i="19"/>
  <c r="Z478" i="19"/>
  <c r="U485" i="19"/>
  <c r="A73" i="27" l="1"/>
  <c r="B72" i="27"/>
  <c r="Z485" i="19"/>
  <c r="U492" i="19"/>
  <c r="Z479" i="19"/>
  <c r="A74" i="27" l="1"/>
  <c r="B73" i="27"/>
  <c r="Z492" i="19"/>
  <c r="U499" i="19"/>
  <c r="Z486" i="19"/>
  <c r="B74" i="27" l="1"/>
  <c r="A75" i="27"/>
  <c r="U506" i="19"/>
  <c r="Z499" i="19"/>
  <c r="Z493" i="19"/>
  <c r="B75" i="27" l="1"/>
  <c r="A76" i="27"/>
  <c r="Z500" i="19"/>
  <c r="U513" i="19"/>
  <c r="Z506" i="19"/>
  <c r="A77" i="27" l="1"/>
  <c r="B76" i="27"/>
  <c r="U520" i="19"/>
  <c r="Z513" i="19"/>
  <c r="Z507" i="19"/>
  <c r="B77" i="27" l="1"/>
  <c r="A78" i="27"/>
  <c r="Z514" i="19"/>
  <c r="U527" i="19"/>
  <c r="Z520" i="19"/>
  <c r="B78" i="27" l="1"/>
  <c r="A79" i="27"/>
  <c r="U534" i="19"/>
  <c r="Z527" i="19"/>
  <c r="Z521" i="19"/>
  <c r="B79" i="27" l="1"/>
  <c r="A80" i="27"/>
  <c r="Z528" i="19"/>
  <c r="Z534" i="19"/>
  <c r="U541" i="19"/>
  <c r="A81" i="27" l="1"/>
  <c r="B80" i="27"/>
  <c r="Z541" i="19"/>
  <c r="U548" i="19"/>
  <c r="Z535" i="19"/>
  <c r="B81" i="27" l="1"/>
  <c r="A82" i="27"/>
  <c r="U555" i="19"/>
  <c r="Z548" i="19"/>
  <c r="Z542" i="19"/>
  <c r="A83" i="27" l="1"/>
  <c r="B82" i="27"/>
  <c r="Z555" i="19"/>
  <c r="U562" i="19"/>
  <c r="Z549" i="19"/>
  <c r="B83" i="27" l="1"/>
  <c r="A84" i="27"/>
  <c r="U569" i="19"/>
  <c r="Z562" i="19"/>
  <c r="Z556" i="19"/>
  <c r="A85" i="27" l="1"/>
  <c r="B84" i="27"/>
  <c r="U576" i="19"/>
  <c r="Z569" i="19"/>
  <c r="Z563" i="19"/>
  <c r="B85" i="27" l="1"/>
  <c r="A86" i="27"/>
  <c r="Z576" i="19"/>
  <c r="U583" i="19"/>
  <c r="Z570" i="19"/>
  <c r="A87" i="27" l="1"/>
  <c r="B86" i="27"/>
  <c r="Z577" i="19"/>
  <c r="Z583" i="19"/>
  <c r="U590" i="19"/>
  <c r="A88" i="27" l="1"/>
  <c r="B87" i="27"/>
  <c r="Z590" i="19"/>
  <c r="U597" i="19"/>
  <c r="Z584" i="19"/>
  <c r="A89" i="27" l="1"/>
  <c r="B88" i="27"/>
  <c r="Z597" i="19"/>
  <c r="U604" i="19"/>
  <c r="Z591" i="19"/>
  <c r="A90" i="27" l="1"/>
  <c r="B89" i="27"/>
  <c r="Z598" i="19"/>
  <c r="Z604" i="19"/>
  <c r="U611" i="19"/>
  <c r="B90" i="27" l="1"/>
  <c r="A91" i="27"/>
  <c r="Z611" i="19"/>
  <c r="U618" i="19"/>
  <c r="Z605" i="19"/>
  <c r="A92" i="27" l="1"/>
  <c r="B91" i="27"/>
  <c r="U625" i="19"/>
  <c r="Z618" i="19"/>
  <c r="Z612" i="19"/>
  <c r="A93" i="27" l="1"/>
  <c r="B92" i="27"/>
  <c r="Z619" i="19"/>
  <c r="U632" i="19"/>
  <c r="Z625" i="19"/>
  <c r="B93" i="27" l="1"/>
  <c r="A94" i="27"/>
  <c r="Z632" i="19"/>
  <c r="U639" i="19"/>
  <c r="Z626" i="19"/>
  <c r="A95" i="27" l="1"/>
  <c r="B94" i="27"/>
  <c r="U646" i="19"/>
  <c r="Z639" i="19"/>
  <c r="Z633" i="19"/>
  <c r="B95" i="27" l="1"/>
  <c r="A96" i="27"/>
  <c r="Z640" i="19"/>
  <c r="Z646" i="19"/>
  <c r="U653" i="19"/>
  <c r="B96" i="27" l="1"/>
  <c r="A97" i="27"/>
  <c r="Z647" i="19"/>
  <c r="U660" i="19"/>
  <c r="Z653" i="19"/>
  <c r="A98" i="27" l="1"/>
  <c r="B97" i="27"/>
  <c r="Z654" i="19"/>
  <c r="U667" i="19"/>
  <c r="Z660" i="19"/>
  <c r="B98" i="27" l="1"/>
  <c r="A99" i="27"/>
  <c r="Z661" i="19"/>
  <c r="Z667" i="19"/>
  <c r="U674" i="19"/>
  <c r="B99" i="27" l="1"/>
  <c r="A100" i="27"/>
  <c r="Z674" i="19"/>
  <c r="U681" i="19"/>
  <c r="Z668" i="19"/>
  <c r="A101" i="27" l="1"/>
  <c r="B100" i="27"/>
  <c r="Z675" i="19"/>
  <c r="U688" i="19"/>
  <c r="Z681" i="19"/>
  <c r="A102" i="27" l="1"/>
  <c r="B101" i="27"/>
  <c r="Z682" i="19"/>
  <c r="Z688" i="19"/>
  <c r="U695" i="19"/>
  <c r="A103" i="27" l="1"/>
  <c r="B102" i="27"/>
  <c r="Z695" i="19"/>
  <c r="U702" i="19"/>
  <c r="Z689" i="19"/>
  <c r="B103" i="27" l="1"/>
  <c r="A104" i="27"/>
  <c r="Z702" i="19"/>
  <c r="U709" i="19"/>
  <c r="Z696" i="19"/>
  <c r="A105" i="27" l="1"/>
  <c r="B104" i="27"/>
  <c r="Z703" i="19"/>
  <c r="Z709" i="19"/>
  <c r="U716" i="19"/>
  <c r="B105" i="27" l="1"/>
  <c r="A106" i="27"/>
  <c r="Z710" i="19"/>
  <c r="U723" i="19"/>
  <c r="Z716" i="19"/>
  <c r="B106" i="27" l="1"/>
  <c r="A107" i="27"/>
  <c r="Z717" i="19"/>
  <c r="U730" i="19"/>
  <c r="Z723" i="19"/>
  <c r="B107" i="27" l="1"/>
  <c r="A108" i="27"/>
  <c r="Z724" i="19"/>
  <c r="Z730" i="19"/>
  <c r="U737" i="19"/>
  <c r="B108" i="27" l="1"/>
  <c r="A109" i="27"/>
  <c r="Z737" i="19"/>
  <c r="U744" i="19"/>
  <c r="Z731" i="19"/>
  <c r="B109" i="27" l="1"/>
  <c r="A110" i="27"/>
  <c r="Z744" i="19"/>
  <c r="U751" i="19"/>
  <c r="Z738" i="19"/>
  <c r="B110" i="27" l="1"/>
  <c r="A111" i="27"/>
  <c r="U758" i="19"/>
  <c r="Z751" i="19"/>
  <c r="Z745" i="19"/>
  <c r="B111" i="27" l="1"/>
  <c r="A112" i="27"/>
  <c r="Z752" i="19"/>
  <c r="U765" i="19"/>
  <c r="Z758" i="19"/>
  <c r="B112" i="27" l="1"/>
  <c r="A113" i="27"/>
  <c r="Z759" i="19"/>
  <c r="Z765" i="19"/>
  <c r="U772" i="19"/>
  <c r="A114" i="27" l="1"/>
  <c r="B113" i="27"/>
  <c r="U779" i="19"/>
  <c r="Z772" i="19"/>
  <c r="Z766" i="19"/>
  <c r="A115" i="27" l="1"/>
  <c r="B114" i="27"/>
  <c r="Z773" i="19"/>
  <c r="Z779" i="19"/>
  <c r="U786" i="19"/>
  <c r="B115" i="27" l="1"/>
  <c r="A116" i="27"/>
  <c r="Z780" i="19"/>
  <c r="U793" i="19"/>
  <c r="Z786" i="19"/>
  <c r="B116" i="27" l="1"/>
  <c r="A117" i="27"/>
  <c r="Z787" i="19"/>
  <c r="U800" i="19"/>
  <c r="Z793" i="19"/>
  <c r="B117" i="27" l="1"/>
  <c r="A118" i="27"/>
  <c r="Z800" i="19"/>
  <c r="U807" i="19"/>
  <c r="Z794" i="19"/>
  <c r="B118" i="27" l="1"/>
  <c r="A119" i="27"/>
  <c r="Z801" i="19"/>
  <c r="Z807" i="19"/>
  <c r="U814" i="19"/>
  <c r="A120" i="27" l="1"/>
  <c r="B119" i="27"/>
  <c r="Z808" i="19"/>
  <c r="U821" i="19"/>
  <c r="Z814" i="19"/>
  <c r="A121" i="27" l="1"/>
  <c r="B120" i="27"/>
  <c r="Z821" i="19"/>
  <c r="U828" i="19"/>
  <c r="Z815" i="19"/>
  <c r="B121" i="27" l="1"/>
  <c r="A122" i="27"/>
  <c r="Z828" i="19"/>
  <c r="U835" i="19"/>
  <c r="Z822" i="19"/>
  <c r="A123" i="27" l="1"/>
  <c r="B122" i="27"/>
  <c r="Z829" i="19"/>
  <c r="U842" i="19"/>
  <c r="Z835" i="19"/>
  <c r="A124" i="27" l="1"/>
  <c r="B123" i="27"/>
  <c r="Z842" i="19"/>
  <c r="U849" i="19"/>
  <c r="Z836" i="19"/>
  <c r="B124" i="27" l="1"/>
  <c r="A125" i="27"/>
  <c r="Z849" i="19"/>
  <c r="U856" i="19"/>
  <c r="Z843" i="19"/>
  <c r="B125" i="27" l="1"/>
  <c r="A126" i="27"/>
  <c r="Z856" i="19"/>
  <c r="U863" i="19"/>
  <c r="Z850" i="19"/>
  <c r="B126" i="27" l="1"/>
  <c r="A127" i="27"/>
  <c r="U870" i="19"/>
  <c r="Z863" i="19"/>
  <c r="Z857" i="19"/>
  <c r="B127" i="27" l="1"/>
  <c r="A128" i="27"/>
  <c r="Z864" i="19"/>
  <c r="Z870" i="19"/>
  <c r="U877" i="19"/>
  <c r="A129" i="27" l="1"/>
  <c r="B128" i="27"/>
  <c r="Z871" i="19"/>
  <c r="Z877" i="19"/>
  <c r="U884" i="19"/>
  <c r="B129" i="27" l="1"/>
  <c r="A130" i="27"/>
  <c r="Z878" i="19"/>
  <c r="U891" i="19"/>
  <c r="Z884" i="19"/>
  <c r="A131" i="27" l="1"/>
  <c r="B130" i="27"/>
  <c r="Z885" i="19"/>
  <c r="Z891" i="19"/>
  <c r="U898" i="19"/>
  <c r="B131" i="27" l="1"/>
  <c r="A132" i="27"/>
  <c r="Z892" i="19"/>
  <c r="Z898" i="19"/>
  <c r="U905" i="19"/>
  <c r="B132" i="27" l="1"/>
  <c r="A133" i="27"/>
  <c r="U912" i="19"/>
  <c r="Z905" i="19"/>
  <c r="Z899" i="19"/>
  <c r="B133" i="27" l="1"/>
  <c r="A134" i="27"/>
  <c r="Z906" i="19"/>
  <c r="Z912" i="19"/>
  <c r="U919" i="19"/>
  <c r="A135" i="27" l="1"/>
  <c r="B134" i="27"/>
  <c r="Z913" i="19"/>
  <c r="Z919" i="19"/>
  <c r="U926" i="19"/>
  <c r="B135" i="27" l="1"/>
  <c r="A136" i="27"/>
  <c r="Z920" i="19"/>
  <c r="Z926" i="19"/>
  <c r="U933" i="19"/>
  <c r="B136" i="27" l="1"/>
  <c r="A137" i="27"/>
  <c r="Z927" i="19"/>
  <c r="Z933" i="19"/>
  <c r="U940" i="19"/>
  <c r="B137" i="27" l="1"/>
  <c r="A138" i="27"/>
  <c r="Z934" i="19"/>
  <c r="Z940" i="19"/>
  <c r="U947" i="19"/>
  <c r="A139" i="27" l="1"/>
  <c r="B138" i="27"/>
  <c r="Z941" i="19"/>
  <c r="U954" i="19"/>
  <c r="Z947" i="19"/>
  <c r="A140" i="27" l="1"/>
  <c r="B139" i="27"/>
  <c r="Z948" i="19"/>
  <c r="U961" i="19"/>
  <c r="Z954" i="19"/>
  <c r="A141" i="27" l="1"/>
  <c r="B140" i="27"/>
  <c r="Z955" i="19"/>
  <c r="U968" i="19"/>
  <c r="Z961" i="19"/>
  <c r="B141" i="27" l="1"/>
  <c r="A142" i="27"/>
  <c r="Z962" i="19"/>
  <c r="U975" i="19"/>
  <c r="Z968" i="19"/>
  <c r="A143" i="27" l="1"/>
  <c r="B142" i="27"/>
  <c r="Z969" i="19"/>
  <c r="U982" i="19"/>
  <c r="Z975" i="19"/>
  <c r="A144" i="27" l="1"/>
  <c r="B143" i="27"/>
  <c r="Z982" i="19"/>
  <c r="U989" i="19"/>
  <c r="Z976" i="19"/>
  <c r="B144" i="27" l="1"/>
  <c r="A145" i="27"/>
  <c r="Z989" i="19"/>
  <c r="U996" i="19"/>
  <c r="Z983" i="19"/>
  <c r="A146" i="27" l="1"/>
  <c r="B145" i="27"/>
  <c r="Z990" i="19"/>
  <c r="U1003" i="19"/>
  <c r="Z996" i="19"/>
  <c r="B146" i="27" l="1"/>
  <c r="A147" i="27"/>
  <c r="Z997" i="19"/>
  <c r="Z1003" i="19"/>
  <c r="U1010" i="19"/>
  <c r="A148" i="27" l="1"/>
  <c r="B147" i="27"/>
  <c r="Z1004" i="19"/>
  <c r="Z1010" i="19"/>
  <c r="U1017" i="19"/>
  <c r="B148" i="27" l="1"/>
  <c r="A149" i="27"/>
  <c r="U1024" i="19"/>
  <c r="Z1017" i="19"/>
  <c r="Z1011" i="19"/>
  <c r="B149" i="27" l="1"/>
  <c r="A150" i="27"/>
  <c r="Z1018" i="19"/>
  <c r="Z1024" i="19"/>
  <c r="U1031" i="19"/>
  <c r="B150" i="27" l="1"/>
  <c r="A151" i="27"/>
  <c r="Z1031" i="19"/>
  <c r="U1038" i="19"/>
  <c r="Z1025" i="19"/>
  <c r="B151" i="27" l="1"/>
  <c r="A152" i="27"/>
  <c r="Z1038" i="19"/>
  <c r="U1045" i="19"/>
  <c r="Z1032" i="19"/>
  <c r="A153" i="27" l="1"/>
  <c r="B152" i="27"/>
  <c r="Z1045" i="19"/>
  <c r="U1052" i="19"/>
  <c r="Z1039" i="19"/>
  <c r="A154" i="27" l="1"/>
  <c r="B153" i="27"/>
  <c r="Z1052" i="19"/>
  <c r="U1059" i="19"/>
  <c r="Z1046" i="19"/>
  <c r="A155" i="27" l="1"/>
  <c r="B154" i="27"/>
  <c r="Z1059" i="19"/>
  <c r="U1066" i="19"/>
  <c r="Z1053" i="19"/>
  <c r="B155" i="27" l="1"/>
  <c r="A156" i="27"/>
  <c r="Z1066" i="19"/>
  <c r="U1073" i="19"/>
  <c r="Z1060" i="19"/>
  <c r="B156" i="27" l="1"/>
  <c r="A157" i="27"/>
  <c r="Z1067" i="19"/>
  <c r="U1080" i="19"/>
  <c r="Z1073" i="19"/>
  <c r="A158" i="27" l="1"/>
  <c r="B157" i="27"/>
  <c r="Z1074" i="19"/>
  <c r="Z1080" i="19"/>
  <c r="U1087" i="19"/>
  <c r="A159" i="27" l="1"/>
  <c r="B158" i="27"/>
  <c r="U1094" i="19"/>
  <c r="Z1087" i="19"/>
  <c r="Z1081" i="19"/>
  <c r="A160" i="27" l="1"/>
  <c r="B159" i="27"/>
  <c r="Z1088" i="19"/>
  <c r="U1101" i="19"/>
  <c r="Z1094" i="19"/>
  <c r="B160" i="27" l="1"/>
  <c r="A161" i="27"/>
  <c r="Z1095" i="19"/>
  <c r="U1108" i="19"/>
  <c r="Z1101" i="19"/>
  <c r="B161" i="27" l="1"/>
  <c r="A162" i="27"/>
  <c r="U1115" i="19"/>
  <c r="Z1108" i="19"/>
  <c r="Z1102" i="19"/>
  <c r="B162" i="27" l="1"/>
  <c r="A163" i="27"/>
  <c r="Z1109" i="19"/>
  <c r="Z1115" i="19"/>
  <c r="U1122" i="19"/>
  <c r="A164" i="27" l="1"/>
  <c r="B163" i="27"/>
  <c r="Z1122" i="19"/>
  <c r="U1129" i="19"/>
  <c r="Z1116" i="19"/>
  <c r="B164" i="27" l="1"/>
  <c r="A165" i="27"/>
  <c r="Z1123" i="19"/>
  <c r="U1136" i="19"/>
  <c r="Z1129" i="19"/>
  <c r="A166" i="27" l="1"/>
  <c r="B165" i="27"/>
  <c r="Z1130" i="19"/>
  <c r="Z1136" i="19"/>
  <c r="U1143" i="19"/>
  <c r="A167" i="27" l="1"/>
  <c r="B166" i="27"/>
  <c r="Z1143" i="19"/>
  <c r="U1150" i="19"/>
  <c r="Z1137" i="19"/>
  <c r="B167" i="27" l="1"/>
  <c r="A168" i="27"/>
  <c r="Z1144" i="19"/>
  <c r="Z1150" i="19"/>
  <c r="U1157" i="19"/>
  <c r="B168" i="27" l="1"/>
  <c r="A169" i="27"/>
  <c r="Z1157" i="19"/>
  <c r="U1164" i="19"/>
  <c r="Z1151" i="19"/>
  <c r="B169" i="27" l="1"/>
  <c r="A170" i="27"/>
  <c r="Z1164" i="19"/>
  <c r="U1171" i="19"/>
  <c r="Z1158" i="19"/>
  <c r="B170" i="27" l="1"/>
  <c r="A171" i="27"/>
  <c r="Z1165" i="19"/>
  <c r="Z1171" i="19"/>
  <c r="U1178" i="19"/>
  <c r="A172" i="27" l="1"/>
  <c r="B171" i="27"/>
  <c r="Z1172" i="19"/>
  <c r="U1185" i="19"/>
  <c r="Z1178" i="19"/>
  <c r="A173" i="27" l="1"/>
  <c r="B172" i="27"/>
  <c r="Z1179" i="19"/>
  <c r="Z1185" i="19"/>
  <c r="U1192" i="19"/>
  <c r="A174" i="27" l="1"/>
  <c r="B173" i="27"/>
  <c r="Z1192" i="19"/>
  <c r="U1199" i="19"/>
  <c r="Z1186" i="19"/>
  <c r="B174" i="27" l="1"/>
  <c r="A175" i="27"/>
  <c r="Z1193" i="19"/>
  <c r="U1206" i="19"/>
  <c r="Z1199" i="19"/>
  <c r="A176" i="27" l="1"/>
  <c r="B175" i="27"/>
  <c r="Z1200" i="19"/>
  <c r="U1213" i="19"/>
  <c r="Z1206" i="19"/>
  <c r="B176" i="27" l="1"/>
  <c r="A177" i="27"/>
  <c r="Z1207" i="19"/>
  <c r="Z1213" i="19"/>
  <c r="U1220" i="19"/>
  <c r="B177" i="27" l="1"/>
  <c r="A178" i="27"/>
  <c r="Z1214" i="19"/>
  <c r="U1227" i="19"/>
  <c r="Z1220" i="19"/>
  <c r="A179" i="27" l="1"/>
  <c r="B178" i="27"/>
  <c r="Z1221" i="19"/>
  <c r="Z1227" i="19"/>
  <c r="U1234" i="19"/>
  <c r="B179" i="27" l="1"/>
  <c r="A180" i="27"/>
  <c r="U1241" i="19"/>
  <c r="Z1234" i="19"/>
  <c r="Z1228" i="19"/>
  <c r="A181" i="27" l="1"/>
  <c r="B180" i="27"/>
  <c r="Z1235" i="19"/>
  <c r="U1248" i="19"/>
  <c r="Z1241" i="19"/>
  <c r="A182" i="27" l="1"/>
  <c r="B181" i="27"/>
  <c r="Z1248" i="19"/>
  <c r="U1255" i="19"/>
  <c r="Z1242" i="19"/>
  <c r="A183" i="27" l="1"/>
  <c r="B182" i="27"/>
  <c r="Z1249" i="19"/>
  <c r="Z1255" i="19"/>
  <c r="U1262" i="19"/>
  <c r="B183" i="27" l="1"/>
  <c r="A184" i="27"/>
  <c r="U1269" i="19"/>
  <c r="Z1262" i="19"/>
  <c r="Z1256" i="19"/>
  <c r="B184" i="27" l="1"/>
  <c r="A185" i="27"/>
  <c r="Z1263" i="19"/>
  <c r="Z1269" i="19"/>
  <c r="U1276" i="19"/>
  <c r="A186" i="27" l="1"/>
  <c r="B185" i="27"/>
  <c r="U1283" i="19"/>
  <c r="Z1276" i="19"/>
  <c r="Z1270" i="19"/>
  <c r="A187" i="27" l="1"/>
  <c r="B186" i="27"/>
  <c r="Z1283" i="19"/>
  <c r="U1290" i="19"/>
  <c r="Z1277" i="19"/>
  <c r="A188" i="27" l="1"/>
  <c r="B187" i="27"/>
  <c r="Z1284" i="19"/>
  <c r="Z1290" i="19"/>
  <c r="U1297" i="19"/>
  <c r="B188" i="27" l="1"/>
  <c r="A189" i="27"/>
  <c r="Z1297" i="19"/>
  <c r="U1304" i="19"/>
  <c r="Z1291" i="19"/>
  <c r="A190" i="27" l="1"/>
  <c r="B189" i="27"/>
  <c r="U1311" i="19"/>
  <c r="Z1304" i="19"/>
  <c r="Z1298" i="19"/>
  <c r="A191" i="27" l="1"/>
  <c r="B190" i="27"/>
  <c r="Z1305" i="19"/>
  <c r="U1318" i="19"/>
  <c r="Z1311" i="19"/>
  <c r="B191" i="27" l="1"/>
  <c r="A192" i="27"/>
  <c r="Z1318" i="19"/>
  <c r="U1325" i="19"/>
  <c r="Z1312" i="19"/>
  <c r="B192" i="27" l="1"/>
  <c r="A193" i="27"/>
  <c r="Z1325" i="19"/>
  <c r="U1332" i="19"/>
  <c r="Z1319" i="19"/>
  <c r="B193" i="27" l="1"/>
  <c r="A194" i="27"/>
  <c r="Z1326" i="19"/>
  <c r="U1339" i="19"/>
  <c r="Z1332" i="19"/>
  <c r="A195" i="27" l="1"/>
  <c r="B194" i="27"/>
  <c r="Z1333" i="19"/>
  <c r="Z1339" i="19"/>
  <c r="U1346" i="19"/>
  <c r="A196" i="27" l="1"/>
  <c r="B195" i="27"/>
  <c r="Z1346" i="19"/>
  <c r="U1353" i="19"/>
  <c r="Z1340" i="19"/>
  <c r="A197" i="27" l="1"/>
  <c r="B196" i="27"/>
  <c r="Z1347" i="19"/>
  <c r="U1360" i="19"/>
  <c r="Z1353" i="19"/>
  <c r="B197" i="27" l="1"/>
  <c r="A198" i="27"/>
  <c r="Z1360" i="19"/>
  <c r="U1367" i="19"/>
  <c r="Z1354" i="19"/>
  <c r="B198" i="27" l="1"/>
  <c r="A199" i="27"/>
  <c r="Z1367" i="19"/>
  <c r="U1374" i="19"/>
  <c r="Z1361" i="19"/>
  <c r="A200" i="27" l="1"/>
  <c r="B199" i="27"/>
  <c r="Z1374" i="19"/>
  <c r="U1381" i="19"/>
  <c r="Z1368" i="19"/>
  <c r="A201" i="27" l="1"/>
  <c r="B200" i="27"/>
  <c r="Z1381" i="19"/>
  <c r="U1388" i="19"/>
  <c r="Z1375" i="19"/>
  <c r="B201" i="27" l="1"/>
  <c r="A202" i="27"/>
  <c r="Z1388" i="19"/>
  <c r="U1395" i="19"/>
  <c r="Z1382" i="19"/>
  <c r="B202" i="27" l="1"/>
  <c r="A203" i="27"/>
  <c r="U1402" i="19"/>
  <c r="Z1395" i="19"/>
  <c r="Z1389" i="19"/>
  <c r="B203" i="27" l="1"/>
  <c r="A204" i="27"/>
  <c r="Z1402" i="19"/>
  <c r="U1409" i="19"/>
  <c r="Z1396" i="19"/>
  <c r="A205" i="27" l="1"/>
  <c r="B204" i="27"/>
  <c r="Z1409" i="19"/>
  <c r="U1416" i="19"/>
  <c r="Z1403" i="19"/>
  <c r="A206" i="27" l="1"/>
  <c r="B205" i="27"/>
  <c r="U1423" i="19"/>
  <c r="Z1416" i="19"/>
  <c r="Z1410" i="19"/>
  <c r="B206" i="27" l="1"/>
  <c r="A207" i="27"/>
  <c r="Z1417" i="19"/>
  <c r="U1430" i="19"/>
  <c r="Z1423" i="19"/>
  <c r="A208" i="27" l="1"/>
  <c r="B207" i="27"/>
  <c r="Z1430" i="19"/>
  <c r="U1437" i="19"/>
  <c r="Z1424" i="19"/>
  <c r="A209" i="27" l="1"/>
  <c r="B208" i="27"/>
  <c r="U1444" i="19"/>
  <c r="Z1437" i="19"/>
  <c r="Z1431" i="19"/>
  <c r="B209" i="27" l="1"/>
  <c r="A210" i="27"/>
  <c r="Z1438" i="19"/>
  <c r="U1451" i="19"/>
  <c r="Z1444" i="19"/>
  <c r="A211" i="27" l="1"/>
  <c r="B210" i="27"/>
  <c r="Z1445" i="19"/>
  <c r="Z1451" i="19"/>
  <c r="U1458" i="19"/>
  <c r="A212" i="27" l="1"/>
  <c r="B211" i="27"/>
  <c r="Z1452" i="19"/>
  <c r="U1465" i="19"/>
  <c r="Z1458" i="19"/>
  <c r="A213" i="27" l="1"/>
  <c r="B212" i="27"/>
  <c r="Z1459" i="19"/>
  <c r="U1472" i="19"/>
  <c r="Z1465" i="19"/>
  <c r="A214" i="27" l="1"/>
  <c r="B213" i="27"/>
  <c r="Z1472" i="19"/>
  <c r="U1479" i="19"/>
  <c r="Z1466" i="19"/>
  <c r="A215" i="27" l="1"/>
  <c r="B214" i="27"/>
  <c r="Z1479" i="19"/>
  <c r="U1486" i="19"/>
  <c r="Z1473" i="19"/>
  <c r="B215" i="27" l="1"/>
  <c r="A216" i="27"/>
  <c r="Z1486" i="19"/>
  <c r="U1493" i="19"/>
  <c r="Z1480" i="19"/>
  <c r="B216" i="27" l="1"/>
  <c r="A217" i="27"/>
  <c r="Z1493" i="19"/>
  <c r="U1500" i="19"/>
  <c r="Z1487" i="19"/>
  <c r="A218" i="27" l="1"/>
  <c r="B217" i="27"/>
  <c r="Z1500" i="19"/>
  <c r="U1507" i="19"/>
  <c r="Z1494" i="19"/>
  <c r="B218" i="27" l="1"/>
  <c r="A219" i="27"/>
  <c r="Z1507" i="19"/>
  <c r="U1514" i="19"/>
  <c r="Z1501" i="19"/>
  <c r="A220" i="27" l="1"/>
  <c r="B219" i="27"/>
  <c r="U1521" i="19"/>
  <c r="Z1514" i="19"/>
  <c r="Z1508" i="19"/>
  <c r="B220" i="27" l="1"/>
  <c r="A221" i="27"/>
  <c r="Z1515" i="19"/>
  <c r="U1528" i="19"/>
  <c r="Z1521" i="19"/>
  <c r="B221" i="27" l="1"/>
  <c r="A222" i="27"/>
  <c r="Z1522" i="19"/>
  <c r="Z1528" i="19"/>
  <c r="U1535" i="19"/>
  <c r="B222" i="27" l="1"/>
  <c r="A223" i="27"/>
  <c r="U1542" i="19"/>
  <c r="Z1535" i="19"/>
  <c r="Z1529" i="19"/>
  <c r="B223" i="27" l="1"/>
  <c r="A224" i="27"/>
  <c r="Z1542" i="19"/>
  <c r="U1549" i="19"/>
  <c r="Z1536" i="19"/>
  <c r="B224" i="27" l="1"/>
  <c r="A225" i="27"/>
  <c r="Z1543" i="19"/>
  <c r="U1556" i="19"/>
  <c r="Z1549" i="19"/>
  <c r="B225" i="27" l="1"/>
  <c r="A226" i="27"/>
  <c r="Z1550" i="19"/>
  <c r="U1563" i="19"/>
  <c r="Z1556" i="19"/>
  <c r="A227" i="27" l="1"/>
  <c r="B226" i="27"/>
  <c r="Z1563" i="19"/>
  <c r="U1570" i="19"/>
  <c r="Z1557" i="19"/>
  <c r="B227" i="27" l="1"/>
  <c r="A228" i="27"/>
  <c r="U1577" i="19"/>
  <c r="Z1570" i="19"/>
  <c r="Z1564" i="19"/>
  <c r="A229" i="27" l="1"/>
  <c r="B228" i="27"/>
  <c r="Z1571" i="19"/>
  <c r="U1584" i="19"/>
  <c r="Z1577" i="19"/>
  <c r="B229" i="27" l="1"/>
  <c r="A230" i="27"/>
  <c r="Z1578" i="19"/>
  <c r="Z1584" i="19"/>
  <c r="U1591" i="19"/>
  <c r="A231" i="27" l="1"/>
  <c r="B230" i="27"/>
  <c r="Z1591" i="19"/>
  <c r="U1598" i="19"/>
  <c r="Z1585" i="19"/>
  <c r="B231" i="27" l="1"/>
  <c r="A232" i="27"/>
  <c r="Z1592" i="19"/>
  <c r="Z1598" i="19"/>
  <c r="U1605" i="19"/>
  <c r="A233" i="27" l="1"/>
  <c r="B232" i="27"/>
  <c r="Z1605" i="19"/>
  <c r="U1612" i="19"/>
  <c r="Z1599" i="19"/>
  <c r="A234" i="27" l="1"/>
  <c r="B233" i="27"/>
  <c r="U1619" i="19"/>
  <c r="Z1612" i="19"/>
  <c r="Z1606" i="19"/>
  <c r="A235" i="27" l="1"/>
  <c r="B234" i="27"/>
  <c r="Z1613" i="19"/>
  <c r="U1626" i="19"/>
  <c r="Z1619" i="19"/>
  <c r="A236" i="27" l="1"/>
  <c r="B235" i="27"/>
  <c r="Z1620" i="19"/>
  <c r="Z1626" i="19"/>
  <c r="U1633" i="19"/>
  <c r="B236" i="27" l="1"/>
  <c r="A237" i="27"/>
  <c r="Z1627" i="19"/>
  <c r="Z1633" i="19"/>
  <c r="U1640" i="19"/>
  <c r="B237" i="27" l="1"/>
  <c r="A238" i="27"/>
  <c r="Z1634" i="19"/>
  <c r="Z1640" i="19"/>
  <c r="U1647" i="19"/>
  <c r="B238" i="27" l="1"/>
  <c r="A239" i="27"/>
  <c r="U1654" i="19"/>
  <c r="Z1647" i="19"/>
  <c r="Z1641" i="19"/>
  <c r="B239" i="27" l="1"/>
  <c r="A240" i="27"/>
  <c r="Z1648" i="19"/>
  <c r="U1661" i="19"/>
  <c r="Z1654" i="19"/>
  <c r="B240" i="27" l="1"/>
  <c r="A241" i="27"/>
  <c r="Z1655" i="19"/>
  <c r="Z1661" i="19"/>
  <c r="U1668" i="19"/>
  <c r="A242" i="27" l="1"/>
  <c r="B241" i="27"/>
  <c r="Z1662" i="19"/>
  <c r="U1675" i="19"/>
  <c r="Z1668" i="19"/>
  <c r="B242" i="27" l="1"/>
  <c r="A243" i="27"/>
  <c r="Z1675" i="19"/>
  <c r="U1682" i="19"/>
  <c r="Z1669" i="19"/>
  <c r="B243" i="27" l="1"/>
  <c r="A244" i="27"/>
  <c r="U1689" i="19"/>
  <c r="Z1682" i="19"/>
  <c r="Z1676" i="19"/>
  <c r="A245" i="27" l="1"/>
  <c r="B244" i="27"/>
  <c r="U1696" i="19"/>
  <c r="Z1689" i="19"/>
  <c r="Z1683" i="19"/>
  <c r="B245" i="27" l="1"/>
  <c r="A246" i="27"/>
  <c r="Z1696" i="19"/>
  <c r="U1703" i="19"/>
  <c r="Z1690" i="19"/>
  <c r="B246" i="27" l="1"/>
  <c r="A247" i="27"/>
  <c r="Z1703" i="19"/>
  <c r="U1710" i="19"/>
  <c r="Z1697" i="19"/>
  <c r="A248" i="27" l="1"/>
  <c r="B247" i="27"/>
  <c r="Z1710" i="19"/>
  <c r="U1717" i="19"/>
  <c r="Z1704" i="19"/>
  <c r="B248" i="27" l="1"/>
  <c r="A249" i="27"/>
  <c r="Z1717" i="19"/>
  <c r="U1724" i="19"/>
  <c r="Z1711" i="19"/>
  <c r="A250" i="27" l="1"/>
  <c r="B249" i="27"/>
  <c r="Z1718" i="19"/>
  <c r="U1731" i="19"/>
  <c r="Z1724" i="19"/>
  <c r="A251" i="27" l="1"/>
  <c r="B250" i="27"/>
  <c r="Z1725" i="19"/>
  <c r="Z1731" i="19"/>
  <c r="U1738" i="19"/>
  <c r="A252" i="27" l="1"/>
  <c r="B251" i="27"/>
  <c r="Z1732" i="19"/>
  <c r="Z1738" i="19"/>
  <c r="U1745" i="19"/>
  <c r="B252" i="27" l="1"/>
  <c r="A253" i="27"/>
  <c r="Z1739" i="19"/>
  <c r="Z1745" i="19"/>
  <c r="U1752" i="19"/>
  <c r="A254" i="27" l="1"/>
  <c r="B253" i="27"/>
  <c r="Z1746" i="19"/>
  <c r="U1759" i="19"/>
  <c r="Z1752" i="19"/>
  <c r="A255" i="27" l="1"/>
  <c r="B254" i="27"/>
  <c r="Z1753" i="19"/>
  <c r="U1766" i="19"/>
  <c r="Z1759" i="19"/>
  <c r="A256" i="27" l="1"/>
  <c r="B255" i="27"/>
  <c r="Z1766" i="19"/>
  <c r="U1773" i="19"/>
  <c r="Z1760" i="19"/>
  <c r="B256" i="27" l="1"/>
  <c r="A257" i="27"/>
  <c r="Z1767" i="19"/>
  <c r="Z1773" i="19"/>
  <c r="U1780" i="19"/>
  <c r="B257" i="27" l="1"/>
  <c r="A258" i="27"/>
  <c r="Z1774" i="19"/>
  <c r="U1787" i="19"/>
  <c r="Z1780" i="19"/>
  <c r="A259" i="27" l="1"/>
  <c r="B258" i="27"/>
  <c r="Z1781" i="19"/>
  <c r="Z1787" i="19"/>
  <c r="U1794" i="19"/>
  <c r="A260" i="27" l="1"/>
  <c r="B259" i="27"/>
  <c r="Z1794" i="19"/>
  <c r="U1801" i="19"/>
  <c r="Z1788" i="19"/>
  <c r="A261" i="27" l="1"/>
  <c r="B260" i="27"/>
  <c r="U1808" i="19"/>
  <c r="Z1801" i="19"/>
  <c r="Z1795" i="19"/>
  <c r="B261" i="27" l="1"/>
  <c r="A262" i="27"/>
  <c r="Z1802" i="19"/>
  <c r="Z1808" i="19"/>
  <c r="U1815" i="19"/>
  <c r="A263" i="27" l="1"/>
  <c r="B262" i="27"/>
  <c r="Z1815" i="19"/>
  <c r="U1822" i="19"/>
  <c r="Z1809" i="19"/>
  <c r="A264" i="27" l="1"/>
  <c r="B263" i="27"/>
  <c r="Z1816" i="19"/>
  <c r="U1829" i="19"/>
  <c r="Z1822" i="19"/>
  <c r="B264" i="27" l="1"/>
  <c r="A265" i="27"/>
  <c r="Z1823" i="19"/>
  <c r="Z1829" i="19"/>
  <c r="U1836" i="19"/>
  <c r="B265" i="27" l="1"/>
  <c r="A266" i="27"/>
  <c r="Z1836" i="19"/>
  <c r="U1843" i="19"/>
  <c r="Z1830" i="19"/>
  <c r="B266" i="27" l="1"/>
  <c r="A267" i="27"/>
  <c r="Z1837" i="19"/>
  <c r="U1850" i="19"/>
  <c r="Z1843" i="19"/>
  <c r="B267" i="27" l="1"/>
  <c r="A268" i="27"/>
  <c r="Z1850" i="19"/>
  <c r="U1857" i="19"/>
  <c r="Z1844" i="19"/>
  <c r="A269" i="27" l="1"/>
  <c r="B268" i="27"/>
  <c r="Z1857" i="19"/>
  <c r="U1864" i="19"/>
  <c r="Z1851" i="19"/>
  <c r="B269" i="27" l="1"/>
  <c r="A270" i="27"/>
  <c r="Z1858" i="19"/>
  <c r="Z1864" i="19"/>
  <c r="U1871" i="19"/>
  <c r="B270" i="27" l="1"/>
  <c r="A271" i="27"/>
  <c r="Z1865" i="19"/>
  <c r="U1878" i="19"/>
  <c r="Z1871" i="19"/>
  <c r="A272" i="27" l="1"/>
  <c r="B271" i="27"/>
  <c r="Z1878" i="19"/>
  <c r="U1885" i="19"/>
  <c r="Z1872" i="19"/>
  <c r="A273" i="27" l="1"/>
  <c r="B272" i="27"/>
  <c r="Z1879" i="19"/>
  <c r="U1892" i="19"/>
  <c r="Z1885" i="19"/>
  <c r="B273" i="27" l="1"/>
  <c r="A274" i="27"/>
  <c r="Z1886" i="19"/>
  <c r="U1899" i="19"/>
  <c r="Z1892" i="19"/>
  <c r="B274" i="27" l="1"/>
  <c r="A275" i="27"/>
  <c r="Z1893" i="19"/>
  <c r="Z1899" i="19"/>
  <c r="U1906" i="19"/>
  <c r="A276" i="27" l="1"/>
  <c r="B275" i="27"/>
  <c r="Z1906" i="19"/>
  <c r="U1913" i="19"/>
  <c r="Z1900" i="19"/>
  <c r="B276" i="27" l="1"/>
  <c r="A277" i="27"/>
  <c r="U1920" i="19"/>
  <c r="Z1913" i="19"/>
  <c r="Z1907" i="19"/>
  <c r="A278" i="27" l="1"/>
  <c r="B277" i="27"/>
  <c r="Z1920" i="19"/>
  <c r="U1927" i="19"/>
  <c r="Z1914" i="19"/>
  <c r="A279" i="27" l="1"/>
  <c r="B278" i="27"/>
  <c r="Z1921" i="19"/>
  <c r="Z1927" i="19"/>
  <c r="U1934" i="19"/>
  <c r="B279" i="27" l="1"/>
  <c r="A280" i="27"/>
  <c r="Z1934" i="19"/>
  <c r="U1941" i="19"/>
  <c r="Z1928" i="19"/>
  <c r="B280" i="27" l="1"/>
  <c r="A281" i="27"/>
  <c r="Z1935" i="19"/>
  <c r="Z1941" i="19"/>
  <c r="U1948" i="19"/>
  <c r="B281" i="27" l="1"/>
  <c r="A282" i="27"/>
  <c r="U1955" i="19"/>
  <c r="Z1948" i="19"/>
  <c r="Z1942" i="19"/>
  <c r="B282" i="27" l="1"/>
  <c r="A283" i="27"/>
  <c r="Z1949" i="19"/>
  <c r="Z1955" i="19"/>
  <c r="U1962" i="19"/>
  <c r="A284" i="27" l="1"/>
  <c r="B283" i="27"/>
  <c r="Z1962" i="19"/>
  <c r="U1969" i="19"/>
  <c r="Z1956" i="19"/>
  <c r="A285" i="27" l="1"/>
  <c r="B284" i="27"/>
  <c r="U1976" i="19"/>
  <c r="Z1969" i="19"/>
  <c r="Z1963" i="19"/>
  <c r="A286" i="27" l="1"/>
  <c r="B285" i="27"/>
  <c r="Z1970" i="19"/>
  <c r="U1983" i="19"/>
  <c r="Z1976" i="19"/>
  <c r="B286" i="27" l="1"/>
  <c r="A287" i="27"/>
  <c r="Z1977" i="19"/>
  <c r="U1990" i="19"/>
  <c r="Z1983" i="19"/>
  <c r="B287" i="27" l="1"/>
  <c r="A288" i="27"/>
  <c r="Z1984" i="19"/>
  <c r="Z1990" i="19"/>
  <c r="U1997" i="19"/>
  <c r="B288" i="27" l="1"/>
  <c r="A289" i="27"/>
  <c r="Z1991" i="19"/>
  <c r="Z1997" i="19"/>
  <c r="U2004" i="19"/>
  <c r="B289" i="27" l="1"/>
  <c r="A290" i="27"/>
  <c r="Z1998" i="19"/>
  <c r="Z2004" i="19"/>
  <c r="U2011" i="19"/>
  <c r="B290" i="27" l="1"/>
  <c r="A291" i="27"/>
  <c r="Z2005" i="19"/>
  <c r="Z2011" i="19"/>
  <c r="U2018" i="19"/>
  <c r="A292" i="27" l="1"/>
  <c r="B291" i="27"/>
  <c r="Z2018" i="19"/>
  <c r="U2025" i="19"/>
  <c r="Z2012" i="19"/>
  <c r="A293" i="27" l="1"/>
  <c r="B292" i="27"/>
  <c r="Z2025" i="19"/>
  <c r="U2032" i="19"/>
  <c r="Z2019" i="19"/>
  <c r="A294" i="27" l="1"/>
  <c r="B293" i="27"/>
  <c r="Z2032" i="19"/>
  <c r="U2039" i="19"/>
  <c r="Z2026" i="19"/>
  <c r="A295" i="27" l="1"/>
  <c r="B294" i="27"/>
  <c r="Z2033" i="19"/>
  <c r="Z2039" i="19"/>
  <c r="U2046" i="19"/>
  <c r="B295" i="27" l="1"/>
  <c r="A296" i="27"/>
  <c r="Z2046" i="19"/>
  <c r="U2053" i="19"/>
  <c r="Z2040" i="19"/>
  <c r="A297" i="27" l="1"/>
  <c r="B296" i="27"/>
  <c r="Z2053" i="19"/>
  <c r="U2060" i="19"/>
  <c r="Z2047" i="19"/>
  <c r="B297" i="27" l="1"/>
  <c r="A298" i="27"/>
  <c r="Z2054" i="19"/>
  <c r="Z2060" i="19"/>
  <c r="U2067" i="19"/>
  <c r="B298" i="27" l="1"/>
  <c r="A299" i="27"/>
  <c r="Z2067" i="19"/>
  <c r="U2074" i="19"/>
  <c r="Z2061" i="19"/>
  <c r="A300" i="27" l="1"/>
  <c r="B299" i="27"/>
  <c r="U2081" i="19"/>
  <c r="Z2074" i="19"/>
  <c r="Z2068" i="19"/>
  <c r="A301" i="27" l="1"/>
  <c r="B300" i="27"/>
  <c r="U2088" i="19"/>
  <c r="Z2081" i="19"/>
  <c r="Z2075" i="19"/>
  <c r="B301" i="27" l="1"/>
  <c r="A302" i="27"/>
  <c r="Z2082" i="19"/>
  <c r="U2095" i="19"/>
  <c r="Z2088" i="19"/>
  <c r="B302" i="27" l="1"/>
  <c r="A303" i="27"/>
  <c r="Z2089" i="19"/>
  <c r="U2102" i="19"/>
  <c r="Z2095" i="19"/>
  <c r="B303" i="27" l="1"/>
  <c r="A304" i="27"/>
  <c r="Z2096" i="19"/>
  <c r="Z2102" i="19"/>
  <c r="U2109" i="19"/>
  <c r="B304" i="27" l="1"/>
  <c r="A305" i="27"/>
  <c r="Z2103" i="19"/>
  <c r="Z2109" i="19"/>
  <c r="U2116" i="19"/>
  <c r="A306" i="27" l="1"/>
  <c r="B305" i="27"/>
  <c r="Z2116" i="19"/>
  <c r="U2123" i="19"/>
  <c r="Z2110" i="19"/>
  <c r="A307" i="27" l="1"/>
  <c r="B306" i="27"/>
  <c r="Z2123" i="19"/>
  <c r="U2130" i="19"/>
  <c r="Z2117" i="19"/>
  <c r="A308" i="27" l="1"/>
  <c r="B307" i="27"/>
  <c r="Z2124" i="19"/>
  <c r="U2137" i="19"/>
  <c r="Z2130" i="19"/>
  <c r="A309" i="27" l="1"/>
  <c r="B308" i="27"/>
  <c r="Z2131" i="19"/>
  <c r="Z2137" i="19"/>
  <c r="U2144" i="19"/>
  <c r="A310" i="27" l="1"/>
  <c r="B309" i="27"/>
  <c r="Z2144" i="19"/>
  <c r="U2151" i="19"/>
  <c r="Z2138" i="19"/>
  <c r="A311" i="27" l="1"/>
  <c r="B310" i="27"/>
  <c r="Z2145" i="19"/>
  <c r="Z2151" i="19"/>
  <c r="U2158" i="19"/>
  <c r="B311" i="27" l="1"/>
  <c r="A312" i="27"/>
  <c r="Z2152" i="19"/>
  <c r="U2165" i="19"/>
  <c r="Z2158" i="19"/>
  <c r="A313" i="27" l="1"/>
  <c r="B312" i="27"/>
  <c r="Z2159" i="19"/>
  <c r="U2172" i="19"/>
  <c r="Z2165" i="19"/>
  <c r="B313" i="27" l="1"/>
  <c r="A314" i="27"/>
  <c r="Z2166" i="19"/>
  <c r="Z2172" i="19"/>
  <c r="U2179" i="19"/>
  <c r="A315" i="27" l="1"/>
  <c r="B314" i="27"/>
  <c r="Z2179" i="19"/>
  <c r="U2186" i="19"/>
  <c r="Z2173" i="19"/>
  <c r="A316" i="27" l="1"/>
  <c r="B315" i="27"/>
  <c r="U2193" i="19"/>
  <c r="Z2186" i="19"/>
  <c r="Z2180" i="19"/>
  <c r="B316" i="27" l="1"/>
  <c r="A317" i="27"/>
  <c r="Z2187" i="19"/>
  <c r="Z2193" i="19"/>
  <c r="U2200" i="19"/>
  <c r="B317" i="27" l="1"/>
  <c r="A318" i="27"/>
  <c r="Z2194" i="19"/>
  <c r="Z2200" i="19"/>
  <c r="U2207" i="19"/>
  <c r="A319" i="27" l="1"/>
  <c r="B318" i="27"/>
  <c r="Z2201" i="19"/>
  <c r="U2214" i="19"/>
  <c r="Z2207" i="19"/>
  <c r="A320" i="27" l="1"/>
  <c r="B319" i="27"/>
  <c r="Z2214" i="19"/>
  <c r="U2221" i="19"/>
  <c r="Z2208" i="19"/>
  <c r="A321" i="27" l="1"/>
  <c r="B320" i="27"/>
  <c r="Z2221" i="19"/>
  <c r="U2228" i="19"/>
  <c r="Z2215" i="19"/>
  <c r="A322" i="27" l="1"/>
  <c r="B321" i="27"/>
  <c r="Z2228" i="19"/>
  <c r="U2235" i="19"/>
  <c r="Z2222" i="19"/>
  <c r="A323" i="27" l="1"/>
  <c r="B322" i="27"/>
  <c r="Z2235" i="19"/>
  <c r="U2242" i="19"/>
  <c r="Z2229" i="19"/>
  <c r="B323" i="27" l="1"/>
  <c r="A324" i="27"/>
  <c r="Z2242" i="19"/>
  <c r="U2249" i="19"/>
  <c r="Z2236" i="19"/>
  <c r="B324" i="27" l="1"/>
  <c r="A325" i="27"/>
  <c r="Z2243" i="19"/>
  <c r="U2256" i="19"/>
  <c r="Z2249" i="19"/>
  <c r="A326" i="27" l="1"/>
  <c r="B325" i="27"/>
  <c r="Z2250" i="19"/>
  <c r="U2263" i="19"/>
  <c r="Z2256" i="19"/>
  <c r="B326" i="27" l="1"/>
  <c r="A327" i="27"/>
  <c r="Z2257" i="19"/>
  <c r="Z2263" i="19"/>
  <c r="U2270" i="19"/>
  <c r="B327" i="27" l="1"/>
  <c r="A328" i="27"/>
  <c r="Z2270" i="19"/>
  <c r="U2277" i="19"/>
  <c r="Z2264" i="19"/>
  <c r="A329" i="27" l="1"/>
  <c r="B328" i="27"/>
  <c r="Z2271" i="19"/>
  <c r="U2284" i="19"/>
  <c r="Z2277" i="19"/>
  <c r="A330" i="27" l="1"/>
  <c r="B329" i="27"/>
  <c r="U2291" i="19"/>
  <c r="Z2284" i="19"/>
  <c r="Z2278" i="19"/>
  <c r="B330" i="27" l="1"/>
  <c r="A331" i="27"/>
  <c r="Z2285" i="19"/>
  <c r="U2298" i="19"/>
  <c r="Z2291" i="19"/>
  <c r="A332" i="27" l="1"/>
  <c r="B331" i="27"/>
  <c r="Z2292" i="19"/>
  <c r="U2305" i="19"/>
  <c r="Z2298" i="19"/>
  <c r="A333" i="27" l="1"/>
  <c r="B332" i="27"/>
  <c r="Z2299" i="19"/>
  <c r="U2312" i="19"/>
  <c r="Z2305" i="19"/>
  <c r="B333" i="27" l="1"/>
  <c r="A334" i="27"/>
  <c r="Z2306" i="19"/>
  <c r="U2319" i="19"/>
  <c r="Z2312" i="19"/>
  <c r="A335" i="27" l="1"/>
  <c r="B334" i="27"/>
  <c r="Z2313" i="19"/>
  <c r="U2326" i="19"/>
  <c r="Z2319" i="19"/>
  <c r="B335" i="27" l="1"/>
  <c r="A336" i="27"/>
  <c r="Z2320" i="19"/>
  <c r="Z2326" i="19"/>
  <c r="U2333" i="19"/>
  <c r="B336" i="27" l="1"/>
  <c r="A337" i="27"/>
  <c r="U2340" i="19"/>
  <c r="Z2333" i="19"/>
  <c r="Z2327" i="19"/>
  <c r="A338" i="27" l="1"/>
  <c r="B337" i="27"/>
  <c r="Z2334" i="19"/>
  <c r="Z2340" i="19"/>
  <c r="U2347" i="19"/>
  <c r="A339" i="27" l="1"/>
  <c r="B338" i="27"/>
  <c r="Z2347" i="19"/>
  <c r="U2354" i="19"/>
  <c r="Z2341" i="19"/>
  <c r="A340" i="27" l="1"/>
  <c r="B339" i="27"/>
  <c r="U2361" i="19"/>
  <c r="Z2354" i="19"/>
  <c r="Z2348" i="19"/>
  <c r="B340" i="27" l="1"/>
  <c r="A341" i="27"/>
  <c r="Z2355" i="19"/>
  <c r="U2368" i="19"/>
  <c r="Z2361" i="19"/>
  <c r="B341" i="27" l="1"/>
  <c r="A342" i="27"/>
  <c r="Z2362" i="19"/>
  <c r="U2375" i="19"/>
  <c r="Z2368" i="19"/>
  <c r="B342" i="27" l="1"/>
  <c r="A343" i="27"/>
  <c r="Z2369" i="19"/>
  <c r="Z2375" i="19"/>
  <c r="U2382" i="19"/>
  <c r="B343" i="27" l="1"/>
  <c r="A344" i="27"/>
  <c r="U2389" i="19"/>
  <c r="Z2382" i="19"/>
  <c r="Z2376" i="19"/>
  <c r="A345" i="27" l="1"/>
  <c r="B344" i="27"/>
  <c r="Z2383" i="19"/>
  <c r="U2396" i="19"/>
  <c r="Z2389" i="19"/>
  <c r="A346" i="27" l="1"/>
  <c r="B345" i="27"/>
  <c r="Z2390" i="19"/>
  <c r="Z2396" i="19"/>
  <c r="U2403" i="19"/>
  <c r="B346" i="27" l="1"/>
  <c r="A347" i="27"/>
  <c r="Z2403" i="19"/>
  <c r="U2410" i="19"/>
  <c r="Z2397" i="19"/>
  <c r="B347" i="27" l="1"/>
  <c r="A348" i="27"/>
  <c r="Z2410" i="19"/>
  <c r="U2417" i="19"/>
  <c r="Z2404" i="19"/>
  <c r="B348" i="27" l="1"/>
  <c r="A349" i="27"/>
  <c r="Z2411" i="19"/>
  <c r="Z2417" i="19"/>
  <c r="U2424" i="19"/>
  <c r="B349" i="27" l="1"/>
  <c r="A350" i="27"/>
  <c r="Z2418" i="19"/>
  <c r="U2431" i="19"/>
  <c r="Z2424" i="19"/>
  <c r="A351" i="27" l="1"/>
  <c r="B350" i="27"/>
  <c r="Z2425" i="19"/>
  <c r="U2438" i="19"/>
  <c r="Z2431" i="19"/>
  <c r="A352" i="27" l="1"/>
  <c r="B351" i="27"/>
  <c r="Z2438" i="19"/>
  <c r="U2445" i="19"/>
  <c r="Z2432" i="19"/>
  <c r="A353" i="27" l="1"/>
  <c r="B352" i="27"/>
  <c r="Z2439" i="19"/>
  <c r="Z2445" i="19"/>
  <c r="U2452" i="19"/>
  <c r="A354" i="27" l="1"/>
  <c r="B353" i="27"/>
  <c r="Z2446" i="19"/>
  <c r="U2459" i="19"/>
  <c r="Z2452" i="19"/>
  <c r="B354" i="27" l="1"/>
  <c r="A355" i="27"/>
  <c r="Z2459" i="19"/>
  <c r="U2466" i="19"/>
  <c r="Z2453" i="19"/>
  <c r="A356" i="27" l="1"/>
  <c r="B355" i="27"/>
  <c r="Z2466" i="19"/>
  <c r="U2473" i="19"/>
  <c r="Z2460" i="19"/>
  <c r="B356" i="27" l="1"/>
  <c r="A357" i="27"/>
  <c r="Z2467" i="19"/>
  <c r="Z2473" i="19"/>
  <c r="U2480" i="19"/>
  <c r="A358" i="27" l="1"/>
  <c r="B357" i="27"/>
  <c r="U2487" i="19"/>
  <c r="Z2480" i="19"/>
  <c r="Z2474" i="19"/>
  <c r="B358" i="27" l="1"/>
  <c r="A359" i="27"/>
  <c r="Z2487" i="19"/>
  <c r="U2494" i="19"/>
  <c r="Z2481" i="19"/>
  <c r="B359" i="27" l="1"/>
  <c r="A360" i="27"/>
  <c r="Z2494" i="19"/>
  <c r="U2501" i="19"/>
  <c r="Z2488" i="19"/>
  <c r="B360" i="27" l="1"/>
  <c r="A361" i="27"/>
  <c r="Z2495" i="19"/>
  <c r="Z2501" i="19"/>
  <c r="U2508" i="19"/>
  <c r="A362" i="27" l="1"/>
  <c r="B361" i="27"/>
  <c r="Z2502" i="19"/>
  <c r="U2515" i="19"/>
  <c r="Z2508" i="19"/>
  <c r="B362" i="27" l="1"/>
  <c r="A363" i="27"/>
  <c r="Z2509" i="19"/>
  <c r="U2522" i="19"/>
  <c r="Z2515" i="19"/>
  <c r="A364" i="27" l="1"/>
  <c r="B363" i="27"/>
  <c r="Z2516" i="19"/>
  <c r="Z2522" i="19"/>
  <c r="U2529" i="19"/>
  <c r="B364" i="27" l="1"/>
  <c r="A365" i="27"/>
  <c r="Z2529" i="19"/>
  <c r="U2536" i="19"/>
  <c r="Z2523" i="19"/>
  <c r="A366" i="27" l="1"/>
  <c r="B365" i="27"/>
  <c r="U2543" i="19"/>
  <c r="Z2536" i="19"/>
  <c r="Z2530" i="19"/>
  <c r="B366" i="27" l="1"/>
  <c r="A367" i="27"/>
  <c r="U2550" i="19"/>
  <c r="Z2543" i="19"/>
  <c r="Z2537" i="19"/>
  <c r="B367" i="27" l="1"/>
  <c r="A368" i="27"/>
  <c r="Z2550" i="19"/>
  <c r="U2557" i="19"/>
  <c r="Z2544" i="19"/>
  <c r="A369" i="27" l="1"/>
  <c r="B368" i="27"/>
  <c r="U2564" i="19"/>
  <c r="Z2557" i="19"/>
  <c r="Z2551" i="19"/>
  <c r="B369" i="27" l="1"/>
  <c r="A370" i="27"/>
  <c r="Z2558" i="19"/>
  <c r="Z2564" i="19"/>
  <c r="U2571" i="19"/>
  <c r="A371" i="27" l="1"/>
  <c r="B370" i="27"/>
  <c r="Z2565" i="19"/>
  <c r="Z2571" i="19"/>
  <c r="U2578" i="19"/>
  <c r="B371" i="27" l="1"/>
  <c r="A372" i="27"/>
  <c r="Z2578" i="19"/>
  <c r="U2585" i="19"/>
  <c r="Z2572" i="19"/>
  <c r="B372" i="27" l="1"/>
  <c r="A373" i="27"/>
  <c r="Z2585" i="19"/>
  <c r="U2592" i="19"/>
  <c r="Z2579" i="19"/>
  <c r="A374" i="27" l="1"/>
  <c r="B373" i="27"/>
  <c r="Z2586" i="19"/>
  <c r="Z2592" i="19"/>
  <c r="U2599" i="19"/>
  <c r="B374" i="27" l="1"/>
  <c r="A375" i="27"/>
  <c r="Z2593" i="19"/>
  <c r="Z2599" i="19"/>
  <c r="U2606" i="19"/>
  <c r="B375" i="27" l="1"/>
  <c r="A376" i="27"/>
  <c r="U2613" i="19"/>
  <c r="Z2606" i="19"/>
  <c r="Z2600" i="19"/>
  <c r="B376" i="27" l="1"/>
  <c r="A377" i="27"/>
  <c r="Z2607" i="19"/>
  <c r="Z2613" i="19"/>
  <c r="U2620" i="19"/>
  <c r="A378" i="27" l="1"/>
  <c r="B377" i="27"/>
  <c r="U2627" i="19"/>
  <c r="Z2620" i="19"/>
  <c r="Z2614" i="19"/>
  <c r="B378" i="27" l="1"/>
  <c r="A379" i="27"/>
  <c r="Z2621" i="19"/>
  <c r="U2634" i="19"/>
  <c r="Z2627" i="19"/>
  <c r="B379" i="27" l="1"/>
  <c r="A380" i="27"/>
  <c r="Z2628" i="19"/>
  <c r="Z2634" i="19"/>
  <c r="U2641" i="19"/>
  <c r="A381" i="27" l="1"/>
  <c r="B380" i="27"/>
  <c r="Z2641" i="19"/>
  <c r="U2648" i="19"/>
  <c r="Z2635" i="19"/>
  <c r="B381" i="27" l="1"/>
  <c r="A382" i="27"/>
  <c r="Z2648" i="19"/>
  <c r="U2655" i="19"/>
  <c r="Z2642" i="19"/>
  <c r="B382" i="27" l="1"/>
  <c r="A383" i="27"/>
  <c r="Z2649" i="19"/>
  <c r="U2662" i="19"/>
  <c r="Z2655" i="19"/>
  <c r="A384" i="27" l="1"/>
  <c r="B383" i="27"/>
  <c r="Z2656" i="19"/>
  <c r="Z2662" i="19"/>
  <c r="U2669" i="19"/>
  <c r="B384" i="27" l="1"/>
  <c r="A385" i="27"/>
  <c r="Z2663" i="19"/>
  <c r="Z2669" i="19"/>
  <c r="U2676" i="19"/>
  <c r="B385" i="27" l="1"/>
  <c r="A386" i="27"/>
  <c r="Z2670" i="19"/>
  <c r="U2683" i="19"/>
  <c r="Z2676" i="19"/>
  <c r="A387" i="27" l="1"/>
  <c r="B386" i="27"/>
  <c r="Z2677" i="19"/>
  <c r="Z2683" i="19"/>
  <c r="U2690" i="19"/>
  <c r="A388" i="27" l="1"/>
  <c r="B387" i="27"/>
  <c r="Z2690" i="19"/>
  <c r="U2697" i="19"/>
  <c r="Z2684" i="19"/>
  <c r="A389" i="27" l="1"/>
  <c r="B388" i="27"/>
  <c r="Z2691" i="19"/>
  <c r="Z2697" i="19"/>
  <c r="U2704" i="19"/>
  <c r="A390" i="27" l="1"/>
  <c r="B389" i="27"/>
  <c r="U2711" i="19"/>
  <c r="Z2704" i="19"/>
  <c r="Z2698" i="19"/>
  <c r="A391" i="27" l="1"/>
  <c r="B390" i="27"/>
  <c r="Z2705" i="19"/>
  <c r="Z2711" i="19"/>
  <c r="U2718" i="19"/>
  <c r="A392" i="27" l="1"/>
  <c r="B391" i="27"/>
  <c r="Z2718" i="19"/>
  <c r="U2725" i="19"/>
  <c r="Z2712" i="19"/>
  <c r="A393" i="27" l="1"/>
  <c r="B392" i="27"/>
  <c r="Z2725" i="19"/>
  <c r="U2732" i="19"/>
  <c r="Z2719" i="19"/>
  <c r="A394" i="27" l="1"/>
  <c r="B393" i="27"/>
  <c r="Z2732" i="19"/>
  <c r="U2739" i="19"/>
  <c r="Z2726" i="19"/>
  <c r="B394" i="27" l="1"/>
  <c r="A395" i="27"/>
  <c r="Z2739" i="19"/>
  <c r="U2746" i="19"/>
  <c r="Z2733" i="19"/>
  <c r="B395" i="27" l="1"/>
  <c r="A396" i="27"/>
  <c r="Z2740" i="19"/>
  <c r="Z2746" i="19"/>
  <c r="U2753" i="19"/>
  <c r="A397" i="27" l="1"/>
  <c r="B396" i="27"/>
  <c r="Z2747" i="19"/>
  <c r="Z2753" i="19"/>
  <c r="U2760" i="19"/>
  <c r="B397" i="27" l="1"/>
  <c r="A398" i="27"/>
  <c r="Z2760" i="19"/>
  <c r="U2767" i="19"/>
  <c r="Z2754" i="19"/>
  <c r="A399" i="27" l="1"/>
  <c r="B398" i="27"/>
  <c r="Z2761" i="19"/>
  <c r="U2774" i="19"/>
  <c r="Z2767" i="19"/>
  <c r="B399" i="27" l="1"/>
  <c r="A400" i="27"/>
  <c r="Z2774" i="19"/>
  <c r="U2781" i="19"/>
  <c r="Z2768" i="19"/>
  <c r="A401" i="27" l="1"/>
  <c r="B400" i="27"/>
  <c r="Z2781" i="19"/>
  <c r="U2788" i="19"/>
  <c r="Z2775" i="19"/>
  <c r="A402" i="27" l="1"/>
  <c r="B401" i="27"/>
  <c r="Z2782" i="19"/>
  <c r="Z2788" i="19"/>
  <c r="U2795" i="19"/>
  <c r="B402" i="27" l="1"/>
  <c r="A403" i="27"/>
  <c r="Z2795" i="19"/>
  <c r="U2802" i="19"/>
  <c r="Z2789" i="19"/>
  <c r="B403" i="27" l="1"/>
  <c r="A404" i="27"/>
  <c r="Z2796" i="19"/>
  <c r="Z2802" i="19"/>
  <c r="U2809" i="19"/>
  <c r="A405" i="27" l="1"/>
  <c r="B404" i="27"/>
  <c r="Z2809" i="19"/>
  <c r="U2816" i="19"/>
  <c r="Z2803" i="19"/>
  <c r="A406" i="27" l="1"/>
  <c r="B405" i="27"/>
  <c r="Z2816" i="19"/>
  <c r="U2823" i="19"/>
  <c r="Z2810" i="19"/>
  <c r="A407" i="27" l="1"/>
  <c r="B406" i="27"/>
  <c r="Z2823" i="19"/>
  <c r="U2830" i="19"/>
  <c r="Z2817" i="19"/>
  <c r="B407" i="27" l="1"/>
  <c r="A408" i="27"/>
  <c r="Z2830" i="19"/>
  <c r="U2837" i="19"/>
  <c r="Z2824" i="19"/>
  <c r="A409" i="27" l="1"/>
  <c r="B408" i="27"/>
  <c r="Z2831" i="19"/>
  <c r="U2844" i="19"/>
  <c r="Z2837" i="19"/>
  <c r="B409" i="27" l="1"/>
  <c r="A410" i="27"/>
  <c r="U2851" i="19"/>
  <c r="Z2844" i="19"/>
  <c r="Z2838" i="19"/>
  <c r="B410" i="27" l="1"/>
  <c r="A411" i="27"/>
  <c r="Z2845" i="19"/>
  <c r="U2858" i="19"/>
  <c r="Z2851" i="19"/>
  <c r="B411" i="27" l="1"/>
  <c r="A412" i="27"/>
  <c r="Z2852" i="19"/>
  <c r="Z2858" i="19"/>
  <c r="U2865" i="19"/>
  <c r="B412" i="27" l="1"/>
  <c r="A413" i="27"/>
  <c r="Z2859" i="19"/>
  <c r="U2872" i="19"/>
  <c r="Z2865" i="19"/>
  <c r="B413" i="27" l="1"/>
  <c r="A414" i="27"/>
  <c r="Z2866" i="19"/>
  <c r="U2879" i="19"/>
  <c r="Z2872" i="19"/>
  <c r="A415" i="27" l="1"/>
  <c r="B414" i="27"/>
  <c r="Z2873" i="19"/>
  <c r="U2886" i="19"/>
  <c r="Z2879" i="19"/>
  <c r="A416" i="27" l="1"/>
  <c r="B415" i="27"/>
  <c r="Z2886" i="19"/>
  <c r="U2893" i="19"/>
  <c r="Z2880" i="19"/>
  <c r="B416" i="27" l="1"/>
  <c r="A417" i="27"/>
  <c r="Z2887" i="19"/>
  <c r="Z2893" i="19"/>
  <c r="U2900" i="19"/>
  <c r="B417" i="27" l="1"/>
  <c r="A418" i="27"/>
  <c r="Z2894" i="19"/>
  <c r="U2907" i="19"/>
  <c r="Z2900" i="19"/>
  <c r="A419" i="27" l="1"/>
  <c r="B418" i="27"/>
  <c r="Z2901" i="19"/>
  <c r="Z2907" i="19"/>
  <c r="U2914" i="19"/>
  <c r="A420" i="27" l="1"/>
  <c r="B419" i="27"/>
  <c r="Z2914" i="19"/>
  <c r="U2921" i="19"/>
  <c r="Z2908" i="19"/>
  <c r="A421" i="27" l="1"/>
  <c r="B420" i="27"/>
  <c r="U2928" i="19"/>
  <c r="Z2921" i="19"/>
  <c r="Z2915" i="19"/>
  <c r="B421" i="27" l="1"/>
  <c r="A422" i="27"/>
  <c r="Z2922" i="19"/>
  <c r="Z2928" i="19"/>
  <c r="U2935" i="19"/>
  <c r="B422" i="27" l="1"/>
  <c r="A423" i="27"/>
  <c r="Z2935" i="19"/>
  <c r="U2942" i="19"/>
  <c r="Z2929" i="19"/>
  <c r="B423" i="27" l="1"/>
  <c r="A424" i="27"/>
  <c r="Z2942" i="19"/>
  <c r="U2949" i="19"/>
  <c r="Z2936" i="19"/>
  <c r="A425" i="27" l="1"/>
  <c r="B424" i="27"/>
  <c r="U2956" i="19"/>
  <c r="Z2949" i="19"/>
  <c r="Z2943" i="19"/>
  <c r="B425" i="27" l="1"/>
  <c r="A426" i="27"/>
  <c r="Z2950" i="19"/>
  <c r="Z2956" i="19"/>
  <c r="U2963" i="19"/>
  <c r="A427" i="27" l="1"/>
  <c r="B426" i="27"/>
  <c r="U2970" i="19"/>
  <c r="Z2963" i="19"/>
  <c r="Z2957" i="19"/>
  <c r="A428" i="27" l="1"/>
  <c r="B427" i="27"/>
  <c r="Z2970" i="19"/>
  <c r="U2977" i="19"/>
  <c r="Z2964" i="19"/>
  <c r="A429" i="27" l="1"/>
  <c r="B428" i="27"/>
  <c r="Z2977" i="19"/>
  <c r="U2984" i="19"/>
  <c r="Z2971" i="19"/>
  <c r="B429" i="27" l="1"/>
  <c r="A430" i="27"/>
  <c r="Z2984" i="19"/>
  <c r="U2991" i="19"/>
  <c r="Z2978" i="19"/>
  <c r="B430" i="27" l="1"/>
  <c r="A431" i="27"/>
  <c r="Z2985" i="19"/>
  <c r="U2998" i="19"/>
  <c r="Z2991" i="19"/>
  <c r="A432" i="27" l="1"/>
  <c r="B431" i="27"/>
  <c r="Z2992" i="19"/>
  <c r="Z2998" i="19"/>
  <c r="U3005" i="19"/>
  <c r="A433" i="27" l="1"/>
  <c r="B432" i="27"/>
  <c r="Z3005" i="19"/>
  <c r="U3012" i="19"/>
  <c r="Z2999" i="19"/>
  <c r="A434" i="27" l="1"/>
  <c r="B433" i="27"/>
  <c r="Z3006" i="19"/>
  <c r="Z3012" i="19"/>
  <c r="U3019" i="19"/>
  <c r="B434" i="27" l="1"/>
  <c r="A435" i="27"/>
  <c r="Z3019" i="19"/>
  <c r="U3026" i="19"/>
  <c r="Z3013" i="19"/>
  <c r="A436" i="27" l="1"/>
  <c r="B435" i="27"/>
  <c r="Z3026" i="19"/>
  <c r="U3033" i="19"/>
  <c r="Z3020" i="19"/>
  <c r="A437" i="27" l="1"/>
  <c r="B436" i="27"/>
  <c r="Z3033" i="19"/>
  <c r="U3040" i="19"/>
  <c r="Z3027" i="19"/>
  <c r="B437" i="27" l="1"/>
  <c r="A438" i="27"/>
  <c r="Z3040" i="19"/>
  <c r="U3047" i="19"/>
  <c r="Z3034" i="19"/>
  <c r="B438" i="27" l="1"/>
  <c r="A439" i="27"/>
  <c r="Z3047" i="19"/>
  <c r="U3054" i="19"/>
  <c r="Z3041" i="19"/>
  <c r="A440" i="27" l="1"/>
  <c r="B439" i="27"/>
  <c r="Z3054" i="19"/>
  <c r="U3061" i="19"/>
  <c r="Z3048" i="19"/>
  <c r="B440" i="27" l="1"/>
  <c r="A441" i="27"/>
  <c r="Z3061" i="19"/>
  <c r="U3068" i="19"/>
  <c r="Z3055" i="19"/>
  <c r="B441" i="27" l="1"/>
  <c r="A442" i="27"/>
  <c r="Z3062" i="19"/>
  <c r="Z3068" i="19"/>
  <c r="U3075" i="19"/>
  <c r="B442" i="27" l="1"/>
  <c r="A443" i="27"/>
  <c r="Z3075" i="19"/>
  <c r="U3082" i="19"/>
  <c r="Z3069" i="19"/>
  <c r="B443" i="27" l="1"/>
  <c r="A444" i="27"/>
  <c r="Z3082" i="19"/>
  <c r="U3089" i="19"/>
  <c r="Z3076" i="19"/>
  <c r="A445" i="27" l="1"/>
  <c r="B444" i="27"/>
  <c r="Z3083" i="19"/>
  <c r="U3096" i="19"/>
  <c r="Z3089" i="19"/>
  <c r="B445" i="27" l="1"/>
  <c r="A446" i="27"/>
  <c r="Z3090" i="19"/>
  <c r="U3103" i="19"/>
  <c r="Z3096" i="19"/>
  <c r="B446" i="27" l="1"/>
  <c r="A447" i="27"/>
  <c r="U3110" i="19"/>
  <c r="Z3103" i="19"/>
  <c r="Z3097" i="19"/>
  <c r="B447" i="27" l="1"/>
  <c r="A448" i="27"/>
  <c r="Z3104" i="19"/>
  <c r="Z3110" i="19"/>
  <c r="U3117" i="19"/>
  <c r="A449" i="27" l="1"/>
  <c r="B448" i="27"/>
  <c r="Z3111" i="19"/>
  <c r="U3124" i="19"/>
  <c r="Z3117" i="19"/>
  <c r="A450" i="27" l="1"/>
  <c r="B449" i="27"/>
  <c r="Z3118" i="19"/>
  <c r="Z3124" i="19"/>
  <c r="U3131" i="19"/>
  <c r="B450" i="27" l="1"/>
  <c r="A451" i="27"/>
  <c r="Z3131" i="19"/>
  <c r="U3138" i="19"/>
  <c r="Z3125" i="19"/>
  <c r="A452" i="27" l="1"/>
  <c r="B451" i="27"/>
  <c r="U3145" i="19"/>
  <c r="Z3138" i="19"/>
  <c r="Z3132" i="19"/>
  <c r="B452" i="27" l="1"/>
  <c r="A453" i="27"/>
  <c r="Z3139" i="19"/>
  <c r="Z3145" i="19"/>
  <c r="U3152" i="19"/>
  <c r="A454" i="27" l="1"/>
  <c r="B453" i="27"/>
  <c r="Z3146" i="19"/>
  <c r="Z3152" i="19"/>
  <c r="U3159" i="19"/>
  <c r="B454" i="27" l="1"/>
  <c r="A455" i="27"/>
  <c r="Z3159" i="19"/>
  <c r="U3166" i="19"/>
  <c r="Z3153" i="19"/>
  <c r="A456" i="27" l="1"/>
  <c r="B455" i="27"/>
  <c r="Z3160" i="19"/>
  <c r="U3173" i="19"/>
  <c r="Z3166" i="19"/>
  <c r="A457" i="27" l="1"/>
  <c r="B456" i="27"/>
  <c r="Z3167" i="19"/>
  <c r="Z3173" i="19"/>
  <c r="U3180" i="19"/>
  <c r="B457" i="27" l="1"/>
  <c r="A458" i="27"/>
  <c r="U3187" i="19"/>
  <c r="Z3180" i="19"/>
  <c r="Z3174" i="19"/>
  <c r="A459" i="27" l="1"/>
  <c r="B458" i="27"/>
  <c r="Z3181" i="19"/>
  <c r="U3194" i="19"/>
  <c r="Z3187" i="19"/>
  <c r="A460" i="27" l="1"/>
  <c r="B459" i="27"/>
  <c r="Z3188" i="19"/>
  <c r="Z3194" i="19"/>
  <c r="U3201" i="19"/>
  <c r="A461" i="27" l="1"/>
  <c r="B460" i="27"/>
  <c r="Z3195" i="19"/>
  <c r="Z3201" i="19"/>
  <c r="U3208" i="19"/>
  <c r="A462" i="27" l="1"/>
  <c r="B461" i="27"/>
  <c r="Z3208" i="19"/>
  <c r="U3215" i="19"/>
  <c r="Z3202" i="19"/>
  <c r="B462" i="27" l="1"/>
  <c r="A463" i="27"/>
  <c r="Z3209" i="19"/>
  <c r="U3222" i="19"/>
  <c r="Z3215" i="19"/>
  <c r="B463" i="27" l="1"/>
  <c r="A464" i="27"/>
  <c r="Z3222" i="19"/>
  <c r="U3229" i="19"/>
  <c r="Z3216" i="19"/>
  <c r="B464" i="27" l="1"/>
  <c r="A465" i="27"/>
  <c r="Z3229" i="19"/>
  <c r="U3236" i="19"/>
  <c r="Z3223" i="19"/>
  <c r="B465" i="27" l="1"/>
  <c r="A466" i="27"/>
  <c r="U3243" i="19"/>
  <c r="Z3236" i="19"/>
  <c r="Z3230" i="19"/>
  <c r="B466" i="27" l="1"/>
  <c r="A467" i="27"/>
  <c r="Z3237" i="19"/>
  <c r="Z3243" i="19"/>
  <c r="U3250" i="19"/>
  <c r="B467" i="27" l="1"/>
  <c r="A468" i="27"/>
  <c r="U3257" i="19"/>
  <c r="Z3250" i="19"/>
  <c r="Z3244" i="19"/>
  <c r="A469" i="27" l="1"/>
  <c r="B468" i="27"/>
  <c r="U3264" i="19"/>
  <c r="Z3257" i="19"/>
  <c r="Z3251" i="19"/>
  <c r="A470" i="27" l="1"/>
  <c r="B469" i="27"/>
  <c r="Z3258" i="19"/>
  <c r="U3271" i="19"/>
  <c r="Z3264" i="19"/>
  <c r="A471" i="27" l="1"/>
  <c r="B470" i="27"/>
  <c r="Z3265" i="19"/>
  <c r="Z3271" i="19"/>
  <c r="U3278" i="19"/>
  <c r="B471" i="27" l="1"/>
  <c r="A472" i="27"/>
  <c r="Z3278" i="19"/>
  <c r="U3285" i="19"/>
  <c r="Z3272" i="19"/>
  <c r="A473" i="27" l="1"/>
  <c r="B472" i="27"/>
  <c r="Z3279" i="19"/>
  <c r="Z3285" i="19"/>
  <c r="U3292" i="19"/>
  <c r="A474" i="27" l="1"/>
  <c r="B473" i="27"/>
  <c r="U3299" i="19"/>
  <c r="Z3292" i="19"/>
  <c r="Z3286" i="19"/>
  <c r="A475" i="27" l="1"/>
  <c r="B474" i="27"/>
  <c r="Z3293" i="19"/>
  <c r="Z3299" i="19"/>
  <c r="U3306" i="19"/>
  <c r="B475" i="27" l="1"/>
  <c r="A476" i="27"/>
  <c r="Z3300" i="19"/>
  <c r="Z3306" i="19"/>
  <c r="U3313" i="19"/>
  <c r="B476" i="27" l="1"/>
  <c r="A477" i="27"/>
  <c r="Z3313" i="19"/>
  <c r="U3320" i="19"/>
  <c r="Z3307" i="19"/>
  <c r="B477" i="27" l="1"/>
  <c r="A478" i="27"/>
  <c r="U3327" i="19"/>
  <c r="Z3320" i="19"/>
  <c r="Z3314" i="19"/>
  <c r="A479" i="27" l="1"/>
  <c r="B478" i="27"/>
  <c r="Z3321" i="19"/>
  <c r="U3334" i="19"/>
  <c r="Z3327" i="19"/>
  <c r="A480" i="27" l="1"/>
  <c r="B479" i="27"/>
  <c r="Z3328" i="19"/>
  <c r="Z3334" i="19"/>
  <c r="U3341" i="19"/>
  <c r="B480" i="27" l="1"/>
  <c r="A481" i="27"/>
  <c r="Z3341" i="19"/>
  <c r="U3348" i="19"/>
  <c r="Z3335" i="19"/>
  <c r="B481" i="27" l="1"/>
  <c r="A482" i="27"/>
  <c r="Z3348" i="19"/>
  <c r="U3355" i="19"/>
  <c r="Z3342" i="19"/>
  <c r="A483" i="27" l="1"/>
  <c r="B482" i="27"/>
  <c r="U3362" i="19"/>
  <c r="Z3355" i="19"/>
  <c r="Z3349" i="19"/>
  <c r="A484" i="27" l="1"/>
  <c r="B483" i="27"/>
  <c r="Z3356" i="19"/>
  <c r="Z3362" i="19"/>
  <c r="U3369" i="19"/>
  <c r="B484" i="27" l="1"/>
  <c r="A485" i="27"/>
  <c r="Z3369" i="19"/>
  <c r="U3376" i="19"/>
  <c r="Z3363" i="19"/>
  <c r="A486" i="27" l="1"/>
  <c r="B485" i="27"/>
  <c r="U3383" i="19"/>
  <c r="Z3376" i="19"/>
  <c r="Z3370" i="19"/>
  <c r="B486" i="27" l="1"/>
  <c r="A487" i="27"/>
  <c r="Z3383" i="19"/>
  <c r="U3390" i="19"/>
  <c r="Z3377" i="19"/>
  <c r="A488" i="27" l="1"/>
  <c r="B487" i="27"/>
  <c r="Z3384" i="19"/>
  <c r="Z3390" i="19"/>
  <c r="U3397" i="19"/>
  <c r="A489" i="27" l="1"/>
  <c r="B488" i="27"/>
  <c r="Z3397" i="19"/>
  <c r="U3404" i="19"/>
  <c r="Z3391" i="19"/>
  <c r="A490" i="27" l="1"/>
  <c r="B489" i="27"/>
  <c r="U3411" i="19"/>
  <c r="Z3404" i="19"/>
  <c r="Z3398" i="19"/>
  <c r="A491" i="27" l="1"/>
  <c r="B490" i="27"/>
  <c r="Z3411" i="19"/>
  <c r="U3418" i="19"/>
  <c r="Z3405" i="19"/>
  <c r="B491" i="27" l="1"/>
  <c r="A492" i="27"/>
  <c r="Z3412" i="19"/>
  <c r="Z3418" i="19"/>
  <c r="U3425" i="19"/>
  <c r="A493" i="27" l="1"/>
  <c r="B492" i="27"/>
  <c r="U3432" i="19"/>
  <c r="Z3425" i="19"/>
  <c r="Z3419" i="19"/>
  <c r="B493" i="27" l="1"/>
  <c r="A494" i="27"/>
  <c r="Z3432" i="19"/>
  <c r="U3439" i="19"/>
  <c r="Z3426" i="19"/>
  <c r="A495" i="27" l="1"/>
  <c r="B494" i="27"/>
  <c r="Z3439" i="19"/>
  <c r="U3446" i="19"/>
  <c r="Z3433" i="19"/>
  <c r="A496" i="27" l="1"/>
  <c r="B495" i="27"/>
  <c r="Z3446" i="19"/>
  <c r="U3453" i="19"/>
  <c r="Z3440" i="19"/>
  <c r="B496" i="27" l="1"/>
  <c r="A497" i="27"/>
  <c r="Z3453" i="19"/>
  <c r="U3460" i="19"/>
  <c r="Z3447" i="19"/>
  <c r="A498" i="27" l="1"/>
  <c r="B497" i="27"/>
  <c r="Z3454" i="19"/>
  <c r="Z3460" i="19"/>
  <c r="U3467" i="19"/>
  <c r="A499" i="27" l="1"/>
  <c r="B498" i="27"/>
  <c r="Z3461" i="19"/>
  <c r="U3474" i="19"/>
  <c r="Z3467" i="19"/>
  <c r="A500" i="27" l="1"/>
  <c r="B499" i="27"/>
  <c r="U3481" i="19"/>
  <c r="Z3474" i="19"/>
  <c r="Z3468" i="19"/>
  <c r="B500" i="27" l="1"/>
  <c r="A501" i="27"/>
  <c r="Z3475" i="19"/>
  <c r="U3488" i="19"/>
  <c r="Z3481" i="19"/>
  <c r="A502" i="27" l="1"/>
  <c r="B501" i="27"/>
  <c r="U3495" i="19"/>
  <c r="Z3488" i="19"/>
  <c r="Z3482" i="19"/>
  <c r="A503" i="27" l="1"/>
  <c r="B502" i="27"/>
  <c r="Z3495" i="19"/>
  <c r="U3502" i="19"/>
  <c r="Z3489" i="19"/>
  <c r="B503" i="27" l="1"/>
  <c r="A504" i="27"/>
  <c r="Z3496" i="19"/>
  <c r="U3509" i="19"/>
  <c r="Z3502" i="19"/>
  <c r="B504" i="27" l="1"/>
  <c r="A505" i="27"/>
  <c r="Z3503" i="19"/>
  <c r="Z3509" i="19"/>
  <c r="U3516" i="19"/>
  <c r="B505" i="27" l="1"/>
  <c r="A506" i="27"/>
  <c r="U3523" i="19"/>
  <c r="Z3516" i="19"/>
  <c r="Z3510" i="19"/>
  <c r="B506" i="27" l="1"/>
  <c r="A507" i="27"/>
  <c r="Z3517" i="19"/>
  <c r="Z3523" i="19"/>
  <c r="U3530" i="19"/>
  <c r="A508" i="27" l="1"/>
  <c r="B507" i="27"/>
  <c r="Z3524" i="19"/>
  <c r="U3537" i="19"/>
  <c r="Z3530" i="19"/>
  <c r="A509" i="27" l="1"/>
  <c r="B508" i="27"/>
  <c r="Z3531" i="19"/>
  <c r="U3544" i="19"/>
  <c r="Z3537" i="19"/>
  <c r="A510" i="27" l="1"/>
  <c r="B509" i="27"/>
  <c r="Z3538" i="19"/>
  <c r="Z3544" i="19"/>
  <c r="U3551" i="19"/>
  <c r="A511" i="27" l="1"/>
  <c r="B510" i="27"/>
  <c r="Z3551" i="19"/>
  <c r="U3558" i="19"/>
  <c r="Z3545" i="19"/>
  <c r="B511" i="27" l="1"/>
  <c r="A512" i="27"/>
  <c r="Z3558" i="19"/>
  <c r="U3565" i="19"/>
  <c r="Z3552" i="19"/>
  <c r="A513" i="27" l="1"/>
  <c r="B512" i="27"/>
  <c r="Z3565" i="19"/>
  <c r="U3572" i="19"/>
  <c r="Z3559" i="19"/>
  <c r="A514" i="27" l="1"/>
  <c r="B513" i="27"/>
  <c r="Z3572" i="19"/>
  <c r="U3579" i="19"/>
  <c r="Z3566" i="19"/>
  <c r="B514" i="27" l="1"/>
  <c r="A515" i="27"/>
  <c r="Z3573" i="19"/>
  <c r="U3586" i="19"/>
  <c r="Z3579" i="19"/>
  <c r="B515" i="27" l="1"/>
  <c r="A516" i="27"/>
  <c r="Z3580" i="19"/>
  <c r="Z3586" i="19"/>
  <c r="U3593" i="19"/>
  <c r="B516" i="27" l="1"/>
  <c r="A517" i="27"/>
  <c r="U3600" i="19"/>
  <c r="Z3593" i="19"/>
  <c r="Z3587" i="19"/>
  <c r="A518" i="27" l="1"/>
  <c r="B517" i="27"/>
  <c r="Z3594" i="19"/>
  <c r="Z3600" i="19"/>
  <c r="U3607" i="19"/>
  <c r="B518" i="27" l="1"/>
  <c r="A519" i="27"/>
  <c r="Z3601" i="19"/>
  <c r="Z3607" i="19"/>
  <c r="U3614" i="19"/>
  <c r="B519" i="27" l="1"/>
  <c r="A520" i="27"/>
  <c r="Z3608" i="19"/>
  <c r="Z3614" i="19"/>
  <c r="U3621" i="19"/>
  <c r="B520" i="27" l="1"/>
  <c r="A521" i="27"/>
  <c r="U3628" i="19"/>
  <c r="Z3621" i="19"/>
  <c r="Z3615" i="19"/>
  <c r="A522" i="27" l="1"/>
  <c r="B521" i="27"/>
  <c r="Z3622" i="19"/>
  <c r="U3635" i="19"/>
  <c r="Z3628" i="19"/>
  <c r="B522" i="27" l="1"/>
  <c r="A523" i="27"/>
  <c r="Z3629" i="19"/>
  <c r="Z3635" i="19"/>
  <c r="U3642" i="19"/>
  <c r="B523" i="27" l="1"/>
  <c r="A524" i="27"/>
  <c r="Z3636" i="19"/>
  <c r="U3649" i="19"/>
  <c r="Z3642" i="19"/>
  <c r="A525" i="27" l="1"/>
  <c r="B524" i="27"/>
  <c r="Z3643" i="19"/>
  <c r="Z3649" i="19"/>
  <c r="U3656" i="19"/>
  <c r="B525" i="27" l="1"/>
  <c r="A526" i="27"/>
  <c r="Z3656" i="19"/>
  <c r="U3663" i="19"/>
  <c r="Z3650" i="19"/>
  <c r="B526" i="27" l="1"/>
  <c r="A527" i="27"/>
  <c r="Z3663" i="19"/>
  <c r="U3670" i="19"/>
  <c r="Z3657" i="19"/>
  <c r="B527" i="27" l="1"/>
  <c r="A528" i="27"/>
  <c r="Z3664" i="19"/>
  <c r="U3677" i="19"/>
  <c r="Z3670" i="19"/>
  <c r="A529" i="27" l="1"/>
  <c r="B528" i="27"/>
  <c r="U3684" i="19"/>
  <c r="Z3677" i="19"/>
  <c r="Z3671" i="19"/>
  <c r="B529" i="27" l="1"/>
  <c r="A530" i="27"/>
  <c r="Z3678" i="19"/>
  <c r="Z3684" i="19"/>
  <c r="U3691" i="19"/>
  <c r="A531" i="27" l="1"/>
  <c r="B530" i="27"/>
  <c r="U3698" i="19"/>
  <c r="Z3691" i="19"/>
  <c r="Z3685" i="19"/>
  <c r="A532" i="27" l="1"/>
  <c r="B531" i="27"/>
  <c r="Z3698" i="19"/>
  <c r="U3705" i="19"/>
  <c r="Z3692" i="19"/>
  <c r="B532" i="27" l="1"/>
  <c r="A533" i="27"/>
  <c r="Z3705" i="19"/>
  <c r="U3712" i="19"/>
  <c r="Z3699" i="19"/>
  <c r="A534" i="27" l="1"/>
  <c r="B533" i="27"/>
  <c r="U3719" i="19"/>
  <c r="Z3712" i="19"/>
  <c r="Z3706" i="19"/>
  <c r="A535" i="27" l="1"/>
  <c r="B534" i="27"/>
  <c r="Z3713" i="19"/>
  <c r="Z3719" i="19"/>
  <c r="U3726" i="19"/>
  <c r="B535" i="27" l="1"/>
  <c r="A536" i="27"/>
  <c r="U3733" i="19"/>
  <c r="Z3726" i="19"/>
  <c r="Z3720" i="19"/>
  <c r="A537" i="27" l="1"/>
  <c r="B536" i="27"/>
  <c r="Z3727" i="19"/>
  <c r="Z3733" i="19"/>
  <c r="U3740" i="19"/>
  <c r="A538" i="27" l="1"/>
  <c r="B537" i="27"/>
  <c r="U3747" i="19"/>
  <c r="Z3740" i="19"/>
  <c r="Z3734" i="19"/>
  <c r="B538" i="27" l="1"/>
  <c r="A539" i="27"/>
  <c r="Z3741" i="19"/>
  <c r="Z3747" i="19"/>
  <c r="U3754" i="19"/>
  <c r="A540" i="27" l="1"/>
  <c r="B539" i="27"/>
  <c r="U3761" i="19"/>
  <c r="Z3754" i="19"/>
  <c r="Z3748" i="19"/>
  <c r="A541" i="27" l="1"/>
  <c r="B540" i="27"/>
  <c r="Z3755" i="19"/>
  <c r="U3768" i="19"/>
  <c r="Z3761" i="19"/>
  <c r="B541" i="27" l="1"/>
  <c r="A542" i="27"/>
  <c r="Z3762" i="19"/>
  <c r="Z3768" i="19"/>
  <c r="U3775" i="19"/>
  <c r="A543" i="27" l="1"/>
  <c r="B542" i="27"/>
  <c r="U3782" i="19"/>
  <c r="Z3775" i="19"/>
  <c r="Z3769" i="19"/>
  <c r="B543" i="27" l="1"/>
  <c r="A544" i="27"/>
  <c r="Z3776" i="19"/>
  <c r="U3789" i="19"/>
  <c r="Z3782" i="19"/>
  <c r="B544" i="27" l="1"/>
  <c r="A545" i="27"/>
  <c r="Z3783" i="19"/>
  <c r="Z3789" i="19"/>
  <c r="U3796" i="19"/>
  <c r="A546" i="27" l="1"/>
  <c r="B545" i="27"/>
  <c r="Z3790" i="19"/>
  <c r="Z3796" i="19"/>
  <c r="U3803" i="19"/>
  <c r="A547" i="27" l="1"/>
  <c r="B546" i="27"/>
  <c r="U3810" i="19"/>
  <c r="Z3803" i="19"/>
  <c r="Z3797" i="19"/>
  <c r="B547" i="27" l="1"/>
  <c r="A548" i="27"/>
  <c r="Z3804" i="19"/>
  <c r="Z3810" i="19"/>
  <c r="U3817" i="19"/>
  <c r="B548" i="27" l="1"/>
  <c r="A549" i="27"/>
  <c r="Z3817" i="19"/>
  <c r="U3824" i="19"/>
  <c r="Z3811" i="19"/>
  <c r="A550" i="27" l="1"/>
  <c r="B549" i="27"/>
  <c r="Z3824" i="19"/>
  <c r="U3831" i="19"/>
  <c r="Z3818" i="19"/>
  <c r="A551" i="27" l="1"/>
  <c r="B550" i="27"/>
  <c r="Z3831" i="19"/>
  <c r="U3838" i="19"/>
  <c r="Z3825" i="19"/>
  <c r="B551" i="27" l="1"/>
  <c r="A552" i="27"/>
  <c r="Z3838" i="19"/>
  <c r="U3845" i="19"/>
  <c r="Z3832" i="19"/>
  <c r="A553" i="27" l="1"/>
  <c r="B552" i="27"/>
  <c r="Z3845" i="19"/>
  <c r="U3852" i="19"/>
  <c r="Z3839" i="19"/>
  <c r="A554" i="27" l="1"/>
  <c r="B553" i="27"/>
  <c r="Z3846" i="19"/>
  <c r="U3859" i="19"/>
  <c r="Z3852" i="19"/>
  <c r="A555" i="27" l="1"/>
  <c r="B554" i="27"/>
  <c r="Z3859" i="19"/>
  <c r="U3866" i="19"/>
  <c r="Z3853" i="19"/>
  <c r="A556" i="27" l="1"/>
  <c r="B555" i="27"/>
  <c r="Z3866" i="19"/>
  <c r="U3873" i="19"/>
  <c r="Z3860" i="19"/>
  <c r="B556" i="27" l="1"/>
  <c r="A557" i="27"/>
  <c r="Z3873" i="19"/>
  <c r="U3880" i="19"/>
  <c r="Z3867" i="19"/>
  <c r="B557" i="27" l="1"/>
  <c r="A558" i="27"/>
  <c r="Z3880" i="19"/>
  <c r="U3887" i="19"/>
  <c r="Z3874" i="19"/>
  <c r="A559" i="27" l="1"/>
  <c r="B558" i="27"/>
  <c r="Z3881" i="19"/>
  <c r="Z3887" i="19"/>
  <c r="U3894" i="19"/>
  <c r="B559" i="27" l="1"/>
  <c r="A560" i="27"/>
  <c r="Z3894" i="19"/>
  <c r="U3901" i="19"/>
  <c r="Z3888" i="19"/>
  <c r="A561" i="27" l="1"/>
  <c r="B560" i="27"/>
  <c r="U3908" i="19"/>
  <c r="Z3901" i="19"/>
  <c r="Z3895" i="19"/>
  <c r="A562" i="27" l="1"/>
  <c r="B561" i="27"/>
  <c r="Z3902" i="19"/>
  <c r="Z3908" i="19"/>
  <c r="U3915" i="19"/>
  <c r="B562" i="27" l="1"/>
  <c r="A563" i="27"/>
  <c r="Z3909" i="19"/>
  <c r="U3922" i="19"/>
  <c r="Z3915" i="19"/>
  <c r="A564" i="27" l="1"/>
  <c r="B563" i="27"/>
  <c r="Z3916" i="19"/>
  <c r="Z3922" i="19"/>
  <c r="U3929" i="19"/>
  <c r="B564" i="27" l="1"/>
  <c r="A565" i="27"/>
  <c r="Z3923" i="19"/>
  <c r="U3936" i="19"/>
  <c r="Z3929" i="19"/>
  <c r="B565" i="27" l="1"/>
  <c r="A566" i="27"/>
  <c r="Z3930" i="19"/>
  <c r="U3943" i="19"/>
  <c r="Z3936" i="19"/>
  <c r="A567" i="27" l="1"/>
  <c r="B566" i="27"/>
  <c r="Z3943" i="19"/>
  <c r="U3950" i="19"/>
  <c r="Z3937" i="19"/>
  <c r="A568" i="27" l="1"/>
  <c r="B567" i="27"/>
  <c r="Z3944" i="19"/>
  <c r="Z3950" i="19"/>
  <c r="U3957" i="19"/>
  <c r="B568" i="27" l="1"/>
  <c r="A569" i="27"/>
  <c r="U3964" i="19"/>
  <c r="Z3957" i="19"/>
  <c r="Z3951" i="19"/>
  <c r="B569" i="27" l="1"/>
  <c r="A570" i="27"/>
  <c r="U3971" i="19"/>
  <c r="Z3964" i="19"/>
  <c r="Z3958" i="19"/>
  <c r="B570" i="27" l="1"/>
  <c r="A571" i="27"/>
  <c r="Z3965" i="19"/>
  <c r="Z3971" i="19"/>
  <c r="U3978" i="19"/>
  <c r="A572" i="27" l="1"/>
  <c r="B571" i="27"/>
  <c r="Z3972" i="19"/>
  <c r="U3985" i="19"/>
  <c r="Z3978" i="19"/>
  <c r="A573" i="27" l="1"/>
  <c r="B572" i="27"/>
  <c r="Z3979" i="19"/>
  <c r="U3992" i="19"/>
  <c r="Z3985" i="19"/>
  <c r="A574" i="27" l="1"/>
  <c r="B573" i="27"/>
  <c r="Z3986" i="19"/>
  <c r="Z3992" i="19"/>
  <c r="U3999" i="19"/>
  <c r="A575" i="27" l="1"/>
  <c r="B574" i="27"/>
  <c r="Z3993" i="19"/>
  <c r="U4006" i="19"/>
  <c r="Z3999" i="19"/>
  <c r="B575" i="27" l="1"/>
  <c r="A576" i="27"/>
  <c r="Z4000" i="19"/>
  <c r="Z4006" i="19"/>
  <c r="U4013" i="19"/>
  <c r="A577" i="27" l="1"/>
  <c r="B576" i="27"/>
  <c r="Z4007" i="19"/>
  <c r="Z4013" i="19"/>
  <c r="U4020" i="19"/>
  <c r="A578" i="27" l="1"/>
  <c r="B577" i="27"/>
  <c r="Z4020" i="19"/>
  <c r="U4027" i="19"/>
  <c r="Z4014" i="19"/>
  <c r="B578" i="27" l="1"/>
  <c r="A579" i="27"/>
  <c r="U4034" i="19"/>
  <c r="Z4027" i="19"/>
  <c r="Z4021" i="19"/>
  <c r="B579" i="27" l="1"/>
  <c r="A580" i="27"/>
  <c r="Z4028" i="19"/>
  <c r="U4041" i="19"/>
  <c r="Z4034" i="19"/>
  <c r="B580" i="27" l="1"/>
  <c r="A581" i="27"/>
  <c r="Z4035" i="19"/>
  <c r="U4048" i="19"/>
  <c r="Z4041" i="19"/>
  <c r="A582" i="27" l="1"/>
  <c r="B581" i="27"/>
  <c r="Z4042" i="19"/>
  <c r="Z4048" i="19"/>
  <c r="U4055" i="19"/>
  <c r="A583" i="27" l="1"/>
  <c r="B582" i="27"/>
  <c r="Z4055" i="19"/>
  <c r="U4062" i="19"/>
  <c r="Z4049" i="19"/>
  <c r="B583" i="27" l="1"/>
  <c r="A584" i="27"/>
  <c r="Z4062" i="19"/>
  <c r="U4069" i="19"/>
  <c r="Z4056" i="19"/>
  <c r="B584" i="27" l="1"/>
  <c r="A585" i="27"/>
  <c r="Z4063" i="19"/>
  <c r="U4076" i="19"/>
  <c r="Z4069" i="19"/>
  <c r="A586" i="27" l="1"/>
  <c r="B585" i="27"/>
  <c r="Z4070" i="19"/>
  <c r="U4083" i="19"/>
  <c r="Z4076" i="19"/>
  <c r="B586" i="27" l="1"/>
  <c r="A587" i="27"/>
  <c r="Z4083" i="19"/>
  <c r="U4090" i="19"/>
  <c r="Z4077" i="19"/>
  <c r="A588" i="27" l="1"/>
  <c r="B587" i="27"/>
  <c r="Z4090" i="19"/>
  <c r="U4097" i="19"/>
  <c r="Z4084" i="19"/>
  <c r="B588" i="27" l="1"/>
  <c r="A589" i="27"/>
  <c r="Z4091" i="19"/>
  <c r="Z4097" i="19"/>
  <c r="U4104" i="19"/>
  <c r="A590" i="27" l="1"/>
  <c r="B589" i="27"/>
  <c r="Z4104" i="19"/>
  <c r="U4111" i="19"/>
  <c r="Z4098" i="19"/>
  <c r="B590" i="27" l="1"/>
  <c r="A591" i="27"/>
  <c r="Z4111" i="19"/>
  <c r="U4118" i="19"/>
  <c r="Z4105" i="19"/>
  <c r="B591" i="27" l="1"/>
  <c r="A592" i="27"/>
  <c r="U4125" i="19"/>
  <c r="Z4118" i="19"/>
  <c r="Z4112" i="19"/>
  <c r="B592" i="27" l="1"/>
  <c r="A593" i="27"/>
  <c r="Z4119" i="19"/>
  <c r="U4132" i="19"/>
  <c r="Z4125" i="19"/>
  <c r="B593" i="27" l="1"/>
  <c r="A594" i="27"/>
  <c r="Z4132" i="19"/>
  <c r="U4139" i="19"/>
  <c r="Z4126" i="19"/>
  <c r="A595" i="27" l="1"/>
  <c r="B594" i="27"/>
  <c r="U4146" i="19"/>
  <c r="Z4139" i="19"/>
  <c r="Z4133" i="19"/>
  <c r="B595" i="27" l="1"/>
  <c r="A596" i="27"/>
  <c r="Z4140" i="19"/>
  <c r="U4153" i="19"/>
  <c r="Z4146" i="19"/>
  <c r="B596" i="27" l="1"/>
  <c r="A597" i="27"/>
  <c r="Z4147" i="19"/>
  <c r="Z4153" i="19"/>
  <c r="U4160" i="19"/>
  <c r="B597" i="27" l="1"/>
  <c r="A598" i="27"/>
  <c r="Z4160" i="19"/>
  <c r="U4167" i="19"/>
  <c r="Z4154" i="19"/>
  <c r="B598" i="27" l="1"/>
  <c r="A599" i="27"/>
  <c r="Z4167" i="19"/>
  <c r="U4174" i="19"/>
  <c r="Z4161" i="19"/>
  <c r="A600" i="27" l="1"/>
  <c r="B599" i="27"/>
  <c r="Z4168" i="19"/>
  <c r="U4181" i="19"/>
  <c r="Z4174" i="19"/>
  <c r="B600" i="27" l="1"/>
  <c r="A601" i="27"/>
  <c r="Z4175" i="19"/>
  <c r="Z4181" i="19"/>
  <c r="U4188" i="19"/>
  <c r="B601" i="27" l="1"/>
  <c r="A602" i="27"/>
  <c r="U4195" i="19"/>
  <c r="Z4188" i="19"/>
  <c r="Z4182" i="19"/>
  <c r="B602" i="27" l="1"/>
  <c r="A603" i="27"/>
  <c r="Z4189" i="19"/>
  <c r="Z4195" i="19"/>
  <c r="U4202" i="19"/>
  <c r="B603" i="27" l="1"/>
  <c r="A604" i="27"/>
  <c r="U4209" i="19"/>
  <c r="Z4202" i="19"/>
  <c r="Z4196" i="19"/>
  <c r="B604" i="27" l="1"/>
  <c r="A605" i="27"/>
  <c r="Z4203" i="19"/>
  <c r="U4216" i="19"/>
  <c r="Z4209" i="19"/>
  <c r="B605" i="27" l="1"/>
  <c r="A606" i="27"/>
  <c r="Z4210" i="19"/>
  <c r="Z4216" i="19"/>
  <c r="U4223" i="19"/>
  <c r="A607" i="27" l="1"/>
  <c r="B606" i="27"/>
  <c r="U4230" i="19"/>
  <c r="Z4223" i="19"/>
  <c r="Z4217" i="19"/>
  <c r="A608" i="27" l="1"/>
  <c r="B607" i="27"/>
  <c r="U4237" i="19"/>
  <c r="Z4230" i="19"/>
  <c r="Z4224" i="19"/>
  <c r="A609" i="27" l="1"/>
  <c r="B608" i="27"/>
  <c r="Z4231" i="19"/>
  <c r="Z4237" i="19"/>
  <c r="U4244" i="19"/>
  <c r="B609" i="27" l="1"/>
  <c r="A610" i="27"/>
  <c r="Z4244" i="19"/>
  <c r="U4251" i="19"/>
  <c r="Z4238" i="19"/>
  <c r="B610" i="27" l="1"/>
  <c r="A611" i="27"/>
  <c r="U4258" i="19"/>
  <c r="Z4251" i="19"/>
  <c r="Z4245" i="19"/>
  <c r="B611" i="27" l="1"/>
  <c r="A612" i="27"/>
  <c r="Z4252" i="19"/>
  <c r="Z4258" i="19"/>
  <c r="U4265" i="19"/>
  <c r="A613" i="27" l="1"/>
  <c r="B612" i="27"/>
  <c r="U4272" i="19"/>
  <c r="Z4265" i="19"/>
  <c r="Z4259" i="19"/>
  <c r="B613" i="27" l="1"/>
  <c r="A614" i="27"/>
  <c r="Z4272" i="19"/>
  <c r="U4279" i="19"/>
  <c r="Z4266" i="19"/>
  <c r="A615" i="27" l="1"/>
  <c r="B614" i="27"/>
  <c r="Z4273" i="19"/>
  <c r="Z4279" i="19"/>
  <c r="U4286" i="19"/>
  <c r="A616" i="27" l="1"/>
  <c r="B615" i="27"/>
  <c r="Z4280" i="19"/>
  <c r="Z4286" i="19"/>
  <c r="U4293" i="19"/>
  <c r="A617" i="27" l="1"/>
  <c r="B616" i="27"/>
  <c r="Z4287" i="19"/>
  <c r="Z4293" i="19"/>
  <c r="U4300" i="19"/>
  <c r="B617" i="27" l="1"/>
  <c r="A618" i="27"/>
  <c r="U4307" i="19"/>
  <c r="Z4300" i="19"/>
  <c r="Z4294" i="19"/>
  <c r="B618" i="27" l="1"/>
  <c r="A619" i="27"/>
  <c r="Z4307" i="19"/>
  <c r="U4314" i="19"/>
  <c r="Z4301" i="19"/>
  <c r="A620" i="27" l="1"/>
  <c r="B619" i="27"/>
  <c r="Z4314" i="19"/>
  <c r="U4321" i="19"/>
  <c r="Z4308" i="19"/>
  <c r="A621" i="27" l="1"/>
  <c r="B620" i="27"/>
  <c r="Z4315" i="19"/>
  <c r="U4328" i="19"/>
  <c r="Z4321" i="19"/>
  <c r="B621" i="27" l="1"/>
  <c r="A622" i="27"/>
  <c r="Z4322" i="19"/>
  <c r="Z4328" i="19"/>
  <c r="U4335" i="19"/>
  <c r="A623" i="27" l="1"/>
  <c r="B622" i="27"/>
  <c r="Z4335" i="19"/>
  <c r="U4342" i="19"/>
  <c r="Z4329" i="19"/>
  <c r="B623" i="27" l="1"/>
  <c r="A624" i="27"/>
  <c r="Z4336" i="19"/>
  <c r="Z4342" i="19"/>
  <c r="U4349" i="19"/>
  <c r="B624" i="27" l="1"/>
  <c r="A625" i="27"/>
  <c r="Z4349" i="19"/>
  <c r="U4356" i="19"/>
  <c r="Z4343" i="19"/>
  <c r="A626" i="27" l="1"/>
  <c r="B625" i="27"/>
  <c r="Z4356" i="19"/>
  <c r="U4363" i="19"/>
  <c r="Z4350" i="19"/>
  <c r="B626" i="27" l="1"/>
  <c r="A627" i="27"/>
  <c r="Z4357" i="19"/>
  <c r="U4370" i="19"/>
  <c r="Z4363" i="19"/>
  <c r="B627" i="27" l="1"/>
  <c r="A628" i="27"/>
  <c r="Z4364" i="19"/>
  <c r="Z4370" i="19"/>
  <c r="U4377" i="19"/>
  <c r="B628" i="27" l="1"/>
  <c r="A629" i="27"/>
  <c r="Z4377" i="19"/>
  <c r="U4384" i="19"/>
  <c r="Z4371" i="19"/>
  <c r="A630" i="27" l="1"/>
  <c r="B629" i="27"/>
  <c r="U4391" i="19"/>
  <c r="Z4384" i="19"/>
  <c r="Z4378" i="19"/>
  <c r="A631" i="27" l="1"/>
  <c r="B630" i="27"/>
  <c r="Z4385" i="19"/>
  <c r="Z4391" i="19"/>
  <c r="U4398" i="19"/>
  <c r="B631" i="27" l="1"/>
  <c r="A632" i="27"/>
  <c r="Z4398" i="19"/>
  <c r="U4405" i="19"/>
  <c r="Z4392" i="19"/>
  <c r="A633" i="27" l="1"/>
  <c r="B632" i="27"/>
  <c r="Z4399" i="19"/>
  <c r="Z4405" i="19"/>
  <c r="U4412" i="19"/>
  <c r="A634" i="27" l="1"/>
  <c r="B633" i="27"/>
  <c r="U4419" i="19"/>
  <c r="Z4412" i="19"/>
  <c r="Z4406" i="19"/>
  <c r="B634" i="27" l="1"/>
  <c r="A635" i="27"/>
  <c r="Z4419" i="19"/>
  <c r="U4426" i="19"/>
  <c r="Z4413" i="19"/>
  <c r="B635" i="27" l="1"/>
  <c r="A636" i="27"/>
  <c r="Z4426" i="19"/>
  <c r="U4433" i="19"/>
  <c r="Z4420" i="19"/>
  <c r="B636" i="27" l="1"/>
  <c r="A637" i="27"/>
  <c r="U4440" i="19"/>
  <c r="Z4433" i="19"/>
  <c r="Z4427" i="19"/>
  <c r="B637" i="27" l="1"/>
  <c r="A638" i="27"/>
  <c r="Z4434" i="19"/>
  <c r="Z4440" i="19"/>
  <c r="U4447" i="19"/>
  <c r="A639" i="27" l="1"/>
  <c r="B638" i="27"/>
  <c r="U4454" i="19"/>
  <c r="Z4447" i="19"/>
  <c r="Z4441" i="19"/>
  <c r="A640" i="27" l="1"/>
  <c r="B639" i="27"/>
  <c r="Z4454" i="19"/>
  <c r="U4461" i="19"/>
  <c r="Z4448" i="19"/>
  <c r="A641" i="27" l="1"/>
  <c r="B640" i="27"/>
  <c r="Z4455" i="19"/>
  <c r="U4468" i="19"/>
  <c r="Z4461" i="19"/>
  <c r="A642" i="27" l="1"/>
  <c r="B641" i="27"/>
  <c r="Z4468" i="19"/>
  <c r="U4475" i="19"/>
  <c r="Z4462" i="19"/>
  <c r="B642" i="27" l="1"/>
  <c r="A643" i="27"/>
  <c r="U4482" i="19"/>
  <c r="Z4475" i="19"/>
  <c r="Z4469" i="19"/>
  <c r="A644" i="27" l="1"/>
  <c r="B643" i="27"/>
  <c r="Z4476" i="19"/>
  <c r="U4489" i="19"/>
  <c r="Z4482" i="19"/>
  <c r="A645" i="27" l="1"/>
  <c r="B644" i="27"/>
  <c r="U4496" i="19"/>
  <c r="Z4489" i="19"/>
  <c r="Z4483" i="19"/>
  <c r="B645" i="27" l="1"/>
  <c r="A646" i="27"/>
  <c r="Z4490" i="19"/>
  <c r="Z4496" i="19"/>
  <c r="U4503" i="19"/>
  <c r="B646" i="27" l="1"/>
  <c r="A647" i="27"/>
  <c r="Z4503" i="19"/>
  <c r="U4510" i="19"/>
  <c r="Z4497" i="19"/>
  <c r="B647" i="27" l="1"/>
  <c r="A648" i="27"/>
  <c r="U4517" i="19"/>
  <c r="Z4510" i="19"/>
  <c r="Z4504" i="19"/>
  <c r="B648" i="27" l="1"/>
  <c r="A649" i="27"/>
  <c r="Z4511" i="19"/>
  <c r="U4524" i="19"/>
  <c r="Z4517" i="19"/>
  <c r="A650" i="27" l="1"/>
  <c r="B649" i="27"/>
  <c r="U4531" i="19"/>
  <c r="Z4524" i="19"/>
  <c r="Z4518" i="19"/>
  <c r="B650" i="27" l="1"/>
  <c r="A651" i="27"/>
  <c r="Z4525" i="19"/>
  <c r="Z4531" i="19"/>
  <c r="U4538" i="19"/>
  <c r="B651" i="27" l="1"/>
  <c r="A652" i="27"/>
  <c r="Z4532" i="19"/>
  <c r="Z4538" i="19"/>
  <c r="U4545" i="19"/>
  <c r="B652" i="27" l="1"/>
  <c r="A653" i="27"/>
  <c r="Z4539" i="19"/>
  <c r="Z4545" i="19"/>
  <c r="U4552" i="19"/>
  <c r="A654" i="27" l="1"/>
  <c r="B653" i="27"/>
  <c r="Z4552" i="19"/>
  <c r="U4559" i="19"/>
  <c r="Z4546" i="19"/>
  <c r="A655" i="27" l="1"/>
  <c r="B654" i="27"/>
  <c r="U4566" i="19"/>
  <c r="Z4559" i="19"/>
  <c r="Z4553" i="19"/>
  <c r="A656" i="27" l="1"/>
  <c r="B655" i="27"/>
  <c r="Z4560" i="19"/>
  <c r="U4573" i="19"/>
  <c r="Z4566" i="19"/>
  <c r="A657" i="27" l="1"/>
  <c r="B656" i="27"/>
  <c r="U4580" i="19"/>
  <c r="Z4573" i="19"/>
  <c r="Z4567" i="19"/>
  <c r="B657" i="27" l="1"/>
  <c r="A658" i="27"/>
  <c r="Z4580" i="19"/>
  <c r="U4587" i="19"/>
  <c r="Z4574" i="19"/>
  <c r="B658" i="27" l="1"/>
  <c r="A659" i="27"/>
  <c r="U4594" i="19"/>
  <c r="Z4587" i="19"/>
  <c r="Z4581" i="19"/>
  <c r="B659" i="27" l="1"/>
  <c r="A660" i="27"/>
  <c r="Z4588" i="19"/>
  <c r="U4601" i="19"/>
  <c r="Z4594" i="19"/>
  <c r="B660" i="27" l="1"/>
  <c r="A661" i="27"/>
  <c r="Z4595" i="19"/>
  <c r="Z4601" i="19"/>
  <c r="U4608" i="19"/>
  <c r="A662" i="27" l="1"/>
  <c r="B661" i="27"/>
  <c r="Z4602" i="19"/>
  <c r="Z4608" i="19"/>
  <c r="U4615" i="19"/>
  <c r="B662" i="27" l="1"/>
  <c r="A663" i="27"/>
  <c r="Z4609" i="19"/>
  <c r="Z4615" i="19"/>
  <c r="U4622" i="19"/>
  <c r="B663" i="27" l="1"/>
  <c r="A664" i="27"/>
  <c r="U4629" i="19"/>
  <c r="Z4622" i="19"/>
  <c r="Z4616" i="19"/>
  <c r="B664" i="27" l="1"/>
  <c r="A665" i="27"/>
  <c r="Z4623" i="19"/>
  <c r="Z4629" i="19"/>
  <c r="U4636" i="19"/>
  <c r="A666" i="27" l="1"/>
  <c r="B665" i="27"/>
  <c r="U4643" i="19"/>
  <c r="Z4636" i="19"/>
  <c r="Z4630" i="19"/>
  <c r="A667" i="27" l="1"/>
  <c r="B666" i="27"/>
  <c r="Z4637" i="19"/>
  <c r="Z4643" i="19"/>
  <c r="U4650" i="19"/>
  <c r="A668" i="27" l="1"/>
  <c r="B667" i="27"/>
  <c r="U4657" i="19"/>
  <c r="Z4650" i="19"/>
  <c r="Z4644" i="19"/>
  <c r="A669" i="27" l="1"/>
  <c r="B668" i="27"/>
  <c r="Z4651" i="19"/>
  <c r="Z4657" i="19"/>
  <c r="U4664" i="19"/>
  <c r="A670" i="27" l="1"/>
  <c r="B669" i="27"/>
  <c r="Z4658" i="19"/>
  <c r="Z4664" i="19"/>
  <c r="U4671" i="19"/>
  <c r="B670" i="27" l="1"/>
  <c r="A671" i="27"/>
  <c r="Z4665" i="19"/>
  <c r="U4678" i="19"/>
  <c r="Z4671" i="19"/>
  <c r="A672" i="27" l="1"/>
  <c r="B671" i="27"/>
  <c r="Z4678" i="19"/>
  <c r="U4685" i="19"/>
  <c r="Z4672" i="19"/>
  <c r="A673" i="27" l="1"/>
  <c r="B672" i="27"/>
  <c r="Z4685" i="19"/>
  <c r="U4692" i="19"/>
  <c r="Z4679" i="19"/>
  <c r="B673" i="27" l="1"/>
  <c r="A674" i="27"/>
  <c r="Z4686" i="19"/>
  <c r="Z4692" i="19"/>
  <c r="U4699" i="19"/>
  <c r="B674" i="27" l="1"/>
  <c r="A675" i="27"/>
  <c r="U4706" i="19"/>
  <c r="Z4699" i="19"/>
  <c r="Z4693" i="19"/>
  <c r="B675" i="27" l="1"/>
  <c r="A676" i="27"/>
  <c r="Z4700" i="19"/>
  <c r="Z4706" i="19"/>
  <c r="U4713" i="19"/>
  <c r="B676" i="27" l="1"/>
  <c r="A677" i="27"/>
  <c r="U4720" i="19"/>
  <c r="Z4713" i="19"/>
  <c r="Z4707" i="19"/>
  <c r="B677" i="27" l="1"/>
  <c r="A678" i="27"/>
  <c r="Z4720" i="19"/>
  <c r="U4727" i="19"/>
  <c r="Z4714" i="19"/>
  <c r="A679" i="27" l="1"/>
  <c r="B678" i="27"/>
  <c r="Z4721" i="19"/>
  <c r="Z4727" i="19"/>
  <c r="U4734" i="19"/>
  <c r="A680" i="27" l="1"/>
  <c r="B679" i="27"/>
  <c r="Z4734" i="19"/>
  <c r="U4741" i="19"/>
  <c r="Z4728" i="19"/>
  <c r="A681" i="27" l="1"/>
  <c r="B680" i="27"/>
  <c r="U4748" i="19"/>
  <c r="Z4741" i="19"/>
  <c r="Z4735" i="19"/>
  <c r="B681" i="27" l="1"/>
  <c r="A682" i="27"/>
  <c r="Z4742" i="19"/>
  <c r="U4755" i="19"/>
  <c r="Z4748" i="19"/>
  <c r="A683" i="27" l="1"/>
  <c r="B682" i="27"/>
  <c r="Z4755" i="19"/>
  <c r="U4762" i="19"/>
  <c r="Z4749" i="19"/>
  <c r="A684" i="27" l="1"/>
  <c r="B683" i="27"/>
  <c r="Z4756" i="19"/>
  <c r="Z4762" i="19"/>
  <c r="U4769" i="19"/>
  <c r="B684" i="27" l="1"/>
  <c r="A685" i="27"/>
  <c r="Z4763" i="19"/>
  <c r="Z4769" i="19"/>
  <c r="U4776" i="19"/>
  <c r="B685" i="27" l="1"/>
  <c r="A686" i="27"/>
  <c r="Z4770" i="19"/>
  <c r="Z4776" i="19"/>
  <c r="U4783" i="19"/>
  <c r="A687" i="27" l="1"/>
  <c r="B686" i="27"/>
  <c r="Z4783" i="19"/>
  <c r="U4790" i="19"/>
  <c r="Z4777" i="19"/>
  <c r="A688" i="27" l="1"/>
  <c r="B687" i="27"/>
  <c r="Z4790" i="19"/>
  <c r="U4797" i="19"/>
  <c r="Z4784" i="19"/>
  <c r="B688" i="27" l="1"/>
  <c r="A689" i="27"/>
  <c r="Z4797" i="19"/>
  <c r="U4804" i="19"/>
  <c r="Z4791" i="19"/>
  <c r="A690" i="27" l="1"/>
  <c r="B689" i="27"/>
  <c r="Z4798" i="19"/>
  <c r="Z4804" i="19"/>
  <c r="U4811" i="19"/>
  <c r="B690" i="27" l="1"/>
  <c r="A691" i="27"/>
  <c r="Z4805" i="19"/>
  <c r="U4818" i="19"/>
  <c r="Z4811" i="19"/>
  <c r="A692" i="27" l="1"/>
  <c r="B691" i="27"/>
  <c r="Z4812" i="19"/>
  <c r="U4825" i="19"/>
  <c r="Z4818" i="19"/>
  <c r="B692" i="27" l="1"/>
  <c r="A693" i="27"/>
  <c r="Z4819" i="19"/>
  <c r="Z4825" i="19"/>
  <c r="U4832" i="19"/>
  <c r="B693" i="27" l="1"/>
  <c r="A694" i="27"/>
  <c r="U4839" i="19"/>
  <c r="Z4832" i="19"/>
  <c r="Z4826" i="19"/>
  <c r="B694" i="27" l="1"/>
  <c r="A695" i="27"/>
  <c r="Z4839" i="19"/>
  <c r="U4846" i="19"/>
  <c r="Z4833" i="19"/>
  <c r="A696" i="27" l="1"/>
  <c r="B695" i="27"/>
  <c r="Z4840" i="19"/>
  <c r="U4853" i="19"/>
  <c r="Z4846" i="19"/>
  <c r="B696" i="27" l="1"/>
  <c r="A697" i="27"/>
  <c r="Z4853" i="19"/>
  <c r="U4860" i="19"/>
  <c r="Z4847" i="19"/>
  <c r="B697" i="27" l="1"/>
  <c r="A698" i="27"/>
  <c r="U4867" i="19"/>
  <c r="Z4860" i="19"/>
  <c r="Z4854" i="19"/>
  <c r="A699" i="27" l="1"/>
  <c r="B698" i="27"/>
  <c r="Z4867" i="19"/>
  <c r="U4874" i="19"/>
  <c r="Z4861" i="19"/>
  <c r="B699" i="27" l="1"/>
  <c r="A700" i="27"/>
  <c r="Z4874" i="19"/>
  <c r="U4881" i="19"/>
  <c r="Z4868" i="19"/>
  <c r="B700" i="27" l="1"/>
  <c r="A701" i="27"/>
  <c r="Z4875" i="19"/>
  <c r="U4888" i="19"/>
  <c r="Z4881" i="19"/>
  <c r="A702" i="27" l="1"/>
  <c r="B701" i="27"/>
  <c r="Z4882" i="19"/>
  <c r="Z4888" i="19"/>
  <c r="U4895" i="19"/>
  <c r="A703" i="27" l="1"/>
  <c r="B702" i="27"/>
  <c r="U4902" i="19"/>
  <c r="Z4895" i="19"/>
  <c r="Z4889" i="19"/>
  <c r="A704" i="27" l="1"/>
  <c r="B703" i="27"/>
  <c r="Z4896" i="19"/>
  <c r="Z4902" i="19"/>
  <c r="U4909" i="19"/>
  <c r="B704" i="27" l="1"/>
  <c r="A705" i="27"/>
  <c r="Z4909" i="19"/>
  <c r="U4916" i="19"/>
  <c r="Z4903" i="19"/>
  <c r="A706" i="27" l="1"/>
  <c r="B705" i="27"/>
  <c r="Z4916" i="19"/>
  <c r="U4923" i="19"/>
  <c r="Z4910" i="19"/>
  <c r="B706" i="27" l="1"/>
  <c r="A707" i="27"/>
  <c r="Z4917" i="19"/>
  <c r="U4930" i="19"/>
  <c r="Z4923" i="19"/>
  <c r="B707" i="27" l="1"/>
  <c r="A708" i="27"/>
  <c r="Z4924" i="19"/>
  <c r="U4937" i="19"/>
  <c r="Z4930" i="19"/>
  <c r="B708" i="27" l="1"/>
  <c r="A709" i="27"/>
  <c r="Z4931" i="19"/>
  <c r="U4944" i="19"/>
  <c r="Z4937" i="19"/>
  <c r="A710" i="27" l="1"/>
  <c r="B709" i="27"/>
  <c r="Z4938" i="19"/>
  <c r="Z4944" i="19"/>
  <c r="U4951" i="19"/>
  <c r="B710" i="27" l="1"/>
  <c r="A711" i="27"/>
  <c r="Z4951" i="19"/>
  <c r="U4958" i="19"/>
  <c r="Z4945" i="19"/>
  <c r="B711" i="27" l="1"/>
  <c r="A712" i="27"/>
  <c r="Z4952" i="19"/>
  <c r="Z4958" i="19"/>
  <c r="U4965" i="19"/>
  <c r="A713" i="27" l="1"/>
  <c r="B712" i="27"/>
  <c r="Z4959" i="19"/>
  <c r="U4972" i="19"/>
  <c r="Z4965" i="19"/>
  <c r="A714" i="27" l="1"/>
  <c r="B713" i="27"/>
  <c r="Z4966" i="19"/>
  <c r="U4979" i="19"/>
  <c r="Z4972" i="19"/>
  <c r="B714" i="27" l="1"/>
  <c r="A715" i="27"/>
  <c r="Z4973" i="19"/>
  <c r="Z4979" i="19"/>
  <c r="U4986" i="19"/>
  <c r="A716" i="27" l="1"/>
  <c r="B715" i="27"/>
  <c r="U4993" i="19"/>
  <c r="Z4986" i="19"/>
  <c r="Z4980" i="19"/>
  <c r="A717" i="27" l="1"/>
  <c r="B716" i="27"/>
  <c r="Z4987" i="19"/>
  <c r="Z4993" i="19"/>
  <c r="U5000" i="19"/>
  <c r="A718" i="27" l="1"/>
  <c r="B717" i="27"/>
  <c r="Z5000" i="19"/>
  <c r="U5007" i="19"/>
  <c r="Z4994" i="19"/>
  <c r="A719" i="27" l="1"/>
  <c r="B718" i="27"/>
  <c r="Z5001" i="19"/>
  <c r="Z5007" i="19"/>
  <c r="U5014" i="19"/>
  <c r="A720" i="27" l="1"/>
  <c r="B719" i="27"/>
  <c r="U5021" i="19"/>
  <c r="Z5014" i="19"/>
  <c r="Z5008" i="19"/>
  <c r="B720" i="27" l="1"/>
  <c r="A721" i="27"/>
  <c r="Z5015" i="19"/>
  <c r="U5028" i="19"/>
  <c r="Z5021" i="19"/>
  <c r="B721" i="27" l="1"/>
  <c r="A722" i="27"/>
  <c r="Z5022" i="19"/>
  <c r="Z5028" i="19"/>
  <c r="U5035" i="19"/>
  <c r="B722" i="27" l="1"/>
  <c r="A723" i="27"/>
  <c r="Z5029" i="19"/>
  <c r="U5042" i="19"/>
  <c r="Z5035" i="19"/>
  <c r="B723" i="27" l="1"/>
  <c r="A724" i="27"/>
  <c r="Z5036" i="19"/>
  <c r="Z5042" i="19"/>
  <c r="U5049" i="19"/>
  <c r="B724" i="27" l="1"/>
  <c r="A725" i="27"/>
  <c r="Z5043" i="19"/>
  <c r="Z5049" i="19"/>
  <c r="U5056" i="19"/>
  <c r="A726" i="27" l="1"/>
  <c r="B725" i="27"/>
  <c r="Z5056" i="19"/>
  <c r="U5063" i="19"/>
  <c r="Z5050" i="19"/>
  <c r="A727" i="27" l="1"/>
  <c r="B726" i="27"/>
  <c r="Z5057" i="19"/>
  <c r="Z5063" i="19"/>
  <c r="U5070" i="19"/>
  <c r="B727" i="27" l="1"/>
  <c r="A728" i="27"/>
  <c r="U5077" i="19"/>
  <c r="Z5070" i="19"/>
  <c r="Z5064" i="19"/>
  <c r="B728" i="27" l="1"/>
  <c r="A729" i="27"/>
  <c r="Z5071" i="19"/>
  <c r="Z5077" i="19"/>
  <c r="U5084" i="19"/>
  <c r="A730" i="27" l="1"/>
  <c r="B729" i="27"/>
  <c r="Z5078" i="19"/>
  <c r="U5091" i="19"/>
  <c r="Z5084" i="19"/>
  <c r="A731" i="27" l="1"/>
  <c r="B730" i="27"/>
  <c r="Z5091" i="19"/>
  <c r="U5098" i="19"/>
  <c r="Z5085" i="19"/>
  <c r="A732" i="27" l="1"/>
  <c r="B731" i="27"/>
  <c r="U5105" i="19"/>
  <c r="Z5098" i="19"/>
  <c r="Z5092" i="19"/>
  <c r="A733" i="27" l="1"/>
  <c r="B732" i="27"/>
  <c r="Z5099" i="19"/>
  <c r="Z5105" i="19"/>
  <c r="U5112" i="19"/>
  <c r="A734" i="27" l="1"/>
  <c r="B733" i="27"/>
  <c r="Z5112" i="19"/>
  <c r="U5119" i="19"/>
  <c r="Z5106" i="19"/>
  <c r="B734" i="27" l="1"/>
  <c r="A735" i="27"/>
  <c r="Z5113" i="19"/>
  <c r="U5126" i="19"/>
  <c r="Z5119" i="19"/>
  <c r="A736" i="27" l="1"/>
  <c r="B735" i="27"/>
  <c r="Z5126" i="19"/>
  <c r="U5133" i="19"/>
  <c r="Z5120" i="19"/>
  <c r="A737" i="27" l="1"/>
  <c r="B736" i="27"/>
  <c r="Z5133" i="19"/>
  <c r="U5140" i="19"/>
  <c r="Z5127" i="19"/>
  <c r="A738" i="27" l="1"/>
  <c r="B737" i="27"/>
  <c r="Z5140" i="19"/>
  <c r="U5147" i="19"/>
  <c r="Z5134" i="19"/>
  <c r="A739" i="27" l="1"/>
  <c r="B738" i="27"/>
  <c r="U5154" i="19"/>
  <c r="Z5147" i="19"/>
  <c r="Z5141" i="19"/>
  <c r="A740" i="27" l="1"/>
  <c r="B739" i="27"/>
  <c r="Z5148" i="19"/>
  <c r="Z5154" i="19"/>
  <c r="U5161" i="19"/>
  <c r="A741" i="27" l="1"/>
  <c r="B740" i="27"/>
  <c r="Z5161" i="19"/>
  <c r="U5168" i="19"/>
  <c r="Z5155" i="19"/>
  <c r="B741" i="27" l="1"/>
  <c r="A742" i="27"/>
  <c r="U5175" i="19"/>
  <c r="Z5168" i="19"/>
  <c r="Z5162" i="19"/>
  <c r="A743" i="27" l="1"/>
  <c r="B742" i="27"/>
  <c r="Z5175" i="19"/>
  <c r="U5182" i="19"/>
  <c r="Z5169" i="19"/>
  <c r="B743" i="27" l="1"/>
  <c r="A744" i="27"/>
  <c r="Z5182" i="19"/>
  <c r="U5189" i="19"/>
  <c r="Z5176" i="19"/>
  <c r="B744" i="27" l="1"/>
  <c r="A745" i="27"/>
  <c r="Z5189" i="19"/>
  <c r="U5196" i="19"/>
  <c r="Z5183" i="19"/>
  <c r="A746" i="27" l="1"/>
  <c r="B745" i="27"/>
  <c r="Z5190" i="19"/>
  <c r="U5203" i="19"/>
  <c r="Z5196" i="19"/>
  <c r="B746" i="27" l="1"/>
  <c r="A747" i="27"/>
  <c r="Z5197" i="19"/>
  <c r="Z5203" i="19"/>
  <c r="U5210" i="19"/>
  <c r="B747" i="27" l="1"/>
  <c r="A748" i="27"/>
  <c r="Z5210" i="19"/>
  <c r="U5217" i="19"/>
  <c r="Z5204" i="19"/>
  <c r="A749" i="27" l="1"/>
  <c r="B748" i="27"/>
  <c r="U5224" i="19"/>
  <c r="Z5217" i="19"/>
  <c r="Z5211" i="19"/>
  <c r="B749" i="27" l="1"/>
  <c r="A750" i="27"/>
  <c r="Z5218" i="19"/>
  <c r="Z5224" i="19"/>
  <c r="U5231" i="19"/>
  <c r="A751" i="27" l="1"/>
  <c r="B750" i="27"/>
  <c r="Z5231" i="19"/>
  <c r="U5238" i="19"/>
  <c r="Z5225" i="19"/>
  <c r="B751" i="27" l="1"/>
  <c r="A752" i="27"/>
  <c r="Z5232" i="19"/>
  <c r="Z5238" i="19"/>
  <c r="U5245" i="19"/>
  <c r="B752" i="27" l="1"/>
  <c r="A753" i="27"/>
  <c r="Z5239" i="19"/>
  <c r="Z5245" i="19"/>
  <c r="U5252" i="19"/>
  <c r="A754" i="27" l="1"/>
  <c r="B753" i="27"/>
  <c r="Z5252" i="19"/>
  <c r="U5259" i="19"/>
  <c r="Z5246" i="19"/>
  <c r="B754" i="27" l="1"/>
  <c r="A755" i="27"/>
  <c r="U5266" i="19"/>
  <c r="Z5259" i="19"/>
  <c r="Z5253" i="19"/>
  <c r="A756" i="27" l="1"/>
  <c r="B755" i="27"/>
  <c r="Z5260" i="19"/>
  <c r="U5273" i="19"/>
  <c r="Z5266" i="19"/>
  <c r="A757" i="27" l="1"/>
  <c r="B756" i="27"/>
  <c r="Z5267" i="19"/>
  <c r="Z5273" i="19"/>
  <c r="U5280" i="19"/>
  <c r="B757" i="27" l="1"/>
  <c r="A758" i="27"/>
  <c r="Z5274" i="19"/>
  <c r="U5287" i="19"/>
  <c r="Z5280" i="19"/>
  <c r="B758" i="27" l="1"/>
  <c r="A759" i="27"/>
  <c r="Z5281" i="19"/>
  <c r="Z5287" i="19"/>
  <c r="U5294" i="19"/>
  <c r="A760" i="27" l="1"/>
  <c r="B759" i="27"/>
  <c r="Z5294" i="19"/>
  <c r="U5301" i="19"/>
  <c r="Z5288" i="19"/>
  <c r="B760" i="27" l="1"/>
  <c r="A761" i="27"/>
  <c r="Z5301" i="19"/>
  <c r="U5308" i="19"/>
  <c r="Z5295" i="19"/>
  <c r="A762" i="27" l="1"/>
  <c r="B761" i="27"/>
  <c r="U5315" i="19"/>
  <c r="Z5308" i="19"/>
  <c r="Z5302" i="19"/>
  <c r="A763" i="27" l="1"/>
  <c r="B762" i="27"/>
  <c r="Z5309" i="19"/>
  <c r="Z5315" i="19"/>
  <c r="U5322" i="19"/>
  <c r="B763" i="27" l="1"/>
  <c r="A764" i="27"/>
  <c r="U5329" i="19"/>
  <c r="Z5322" i="19"/>
  <c r="Z5316" i="19"/>
  <c r="A765" i="27" l="1"/>
  <c r="B764" i="27"/>
  <c r="Z5323" i="19"/>
  <c r="U5336" i="19"/>
  <c r="Z5329" i="19"/>
  <c r="A766" i="27" l="1"/>
  <c r="B765" i="27"/>
  <c r="Z5336" i="19"/>
  <c r="U5343" i="19"/>
  <c r="Z5330" i="19"/>
  <c r="A767" i="27" l="1"/>
  <c r="B766" i="27"/>
  <c r="Z5343" i="19"/>
  <c r="U5350" i="19"/>
  <c r="Z5337" i="19"/>
  <c r="A768" i="27" l="1"/>
  <c r="B767" i="27"/>
  <c r="U5357" i="19"/>
  <c r="Z5350" i="19"/>
  <c r="Z5344" i="19"/>
  <c r="A769" i="27" l="1"/>
  <c r="B768" i="27"/>
  <c r="Z5357" i="19"/>
  <c r="U5364" i="19"/>
  <c r="Z5351" i="19"/>
  <c r="A770" i="27" l="1"/>
  <c r="B769" i="27"/>
  <c r="Z5364" i="19"/>
  <c r="U5371" i="19"/>
  <c r="Z5358" i="19"/>
  <c r="A771" i="27" l="1"/>
  <c r="B770" i="27"/>
  <c r="Z5365" i="19"/>
  <c r="U5378" i="19"/>
  <c r="Z5371" i="19"/>
  <c r="B771" i="27" l="1"/>
  <c r="A772" i="27"/>
  <c r="Z5378" i="19"/>
  <c r="U5385" i="19"/>
  <c r="Z5372" i="19"/>
  <c r="A773" i="27" l="1"/>
  <c r="B772" i="27"/>
  <c r="U5392" i="19"/>
  <c r="Z5385" i="19"/>
  <c r="Z5379" i="19"/>
  <c r="A774" i="27" l="1"/>
  <c r="B773" i="27"/>
  <c r="Z5386" i="19"/>
  <c r="Z5392" i="19"/>
  <c r="U5399" i="19"/>
  <c r="A775" i="27" l="1"/>
  <c r="B774" i="27"/>
  <c r="Z5393" i="19"/>
  <c r="Z5399" i="19"/>
  <c r="U5406" i="19"/>
  <c r="A776" i="27" l="1"/>
  <c r="B775" i="27"/>
  <c r="Z5406" i="19"/>
  <c r="U5413" i="19"/>
  <c r="Z5400" i="19"/>
  <c r="B776" i="27" l="1"/>
  <c r="A777" i="27"/>
  <c r="U5420" i="19"/>
  <c r="Z5413" i="19"/>
  <c r="Z5407" i="19"/>
  <c r="A778" i="27" l="1"/>
  <c r="B777" i="27"/>
  <c r="U5427" i="19"/>
  <c r="Z5420" i="19"/>
  <c r="Z5414" i="19"/>
  <c r="A779" i="27" l="1"/>
  <c r="B778" i="27"/>
  <c r="Z5427" i="19"/>
  <c r="U5434" i="19"/>
  <c r="Z5421" i="19"/>
  <c r="B779" i="27" l="1"/>
  <c r="A780" i="27"/>
  <c r="Z5434" i="19"/>
  <c r="U5441" i="19"/>
  <c r="Z5428" i="19"/>
  <c r="B780" i="27" l="1"/>
  <c r="A781" i="27"/>
  <c r="Z5441" i="19"/>
  <c r="U5448" i="19"/>
  <c r="Z5435" i="19"/>
  <c r="B781" i="27" l="1"/>
  <c r="A782" i="27"/>
  <c r="Z5448" i="19"/>
  <c r="U5455" i="19"/>
  <c r="Z5442" i="19"/>
  <c r="A783" i="27" l="1"/>
  <c r="B782" i="27"/>
  <c r="U5462" i="19"/>
  <c r="Z5455" i="19"/>
  <c r="Z5449" i="19"/>
  <c r="B783" i="27" l="1"/>
  <c r="A784" i="27"/>
  <c r="Z5456" i="19"/>
  <c r="U5469" i="19"/>
  <c r="Z5462" i="19"/>
  <c r="A785" i="27" l="1"/>
  <c r="B784" i="27"/>
  <c r="Z5463" i="19"/>
  <c r="U5476" i="19"/>
  <c r="Z5469" i="19"/>
  <c r="B785" i="27" l="1"/>
  <c r="A786" i="27"/>
  <c r="Z5470" i="19"/>
  <c r="Z5476" i="19"/>
  <c r="U5483" i="19"/>
  <c r="A787" i="27" l="1"/>
  <c r="B786" i="27"/>
  <c r="U5490" i="19"/>
  <c r="Z5483" i="19"/>
  <c r="Z5477" i="19"/>
  <c r="A788" i="27" l="1"/>
  <c r="B787" i="27"/>
  <c r="U5497" i="19"/>
  <c r="Z5490" i="19"/>
  <c r="Z5484" i="19"/>
  <c r="A789" i="27" l="1"/>
  <c r="B788" i="27"/>
  <c r="Z5497" i="19"/>
  <c r="U5504" i="19"/>
  <c r="Z5491" i="19"/>
  <c r="B789" i="27" l="1"/>
  <c r="A790" i="27"/>
  <c r="U5511" i="19"/>
  <c r="Z5504" i="19"/>
  <c r="Z5498" i="19"/>
  <c r="B790" i="27" l="1"/>
  <c r="A791" i="27"/>
  <c r="Z5505" i="19"/>
  <c r="Z5511" i="19"/>
  <c r="U5518" i="19"/>
  <c r="B791" i="27" l="1"/>
  <c r="A792" i="27"/>
  <c r="Z5512" i="19"/>
  <c r="U5525" i="19"/>
  <c r="Z5518" i="19"/>
  <c r="B792" i="27" l="1"/>
  <c r="A793" i="27"/>
  <c r="Z5519" i="19"/>
  <c r="Z5525" i="19"/>
  <c r="U5532" i="19"/>
  <c r="A794" i="27" l="1"/>
  <c r="B793" i="27"/>
  <c r="U5539" i="19"/>
  <c r="Z5532" i="19"/>
  <c r="Z5526" i="19"/>
  <c r="B794" i="27" l="1"/>
  <c r="A795" i="27"/>
  <c r="Z5533" i="19"/>
  <c r="Z5539" i="19"/>
  <c r="U5546" i="19"/>
  <c r="B795" i="27" l="1"/>
  <c r="A796" i="27"/>
  <c r="U5553" i="19"/>
  <c r="Z5546" i="19"/>
  <c r="Z5540" i="19"/>
  <c r="A797" i="27" l="1"/>
  <c r="B796" i="27"/>
  <c r="Z5547" i="19"/>
  <c r="Z5553" i="19"/>
  <c r="U5560" i="19"/>
  <c r="B797" i="27" l="1"/>
  <c r="A798" i="27"/>
  <c r="Z5560" i="19"/>
  <c r="U5567" i="19"/>
  <c r="Z5554" i="19"/>
  <c r="B798" i="27" l="1"/>
  <c r="A799" i="27"/>
  <c r="U5574" i="19"/>
  <c r="Z5567" i="19"/>
  <c r="Z5561" i="19"/>
  <c r="B799" i="27" l="1"/>
  <c r="A800" i="27"/>
  <c r="Z5568" i="19"/>
  <c r="U5581" i="19"/>
  <c r="Z5574" i="19"/>
  <c r="A801" i="27" l="1"/>
  <c r="B800" i="27"/>
  <c r="Z5581" i="19"/>
  <c r="U5588" i="19"/>
  <c r="Z5575" i="19"/>
  <c r="B801" i="27" l="1"/>
  <c r="A802" i="27"/>
  <c r="Z5588" i="19"/>
  <c r="U5595" i="19"/>
  <c r="Z5582" i="19"/>
  <c r="A803" i="27" l="1"/>
  <c r="B802" i="27"/>
  <c r="Z5589" i="19"/>
  <c r="U5602" i="19"/>
  <c r="Z5595" i="19"/>
  <c r="A804" i="27" l="1"/>
  <c r="B803" i="27"/>
  <c r="Z5596" i="19"/>
  <c r="Z5602" i="19"/>
  <c r="U5609" i="19"/>
  <c r="A805" i="27" l="1"/>
  <c r="B804" i="27"/>
  <c r="Z5609" i="19"/>
  <c r="U5616" i="19"/>
  <c r="Z5603" i="19"/>
  <c r="A806" i="27" l="1"/>
  <c r="B805" i="27"/>
  <c r="Z5616" i="19"/>
  <c r="U5623" i="19"/>
  <c r="Z5610" i="19"/>
  <c r="A807" i="27" l="1"/>
  <c r="B806" i="27"/>
  <c r="Z5623" i="19"/>
  <c r="U5630" i="19"/>
  <c r="Z5617" i="19"/>
  <c r="B807" i="27" l="1"/>
  <c r="A808" i="27"/>
  <c r="Z5630" i="19"/>
  <c r="U5637" i="19"/>
  <c r="Z5624" i="19"/>
  <c r="B808" i="27" l="1"/>
  <c r="A809" i="27"/>
  <c r="Z5637" i="19"/>
  <c r="U5644" i="19"/>
  <c r="Z5631" i="19"/>
  <c r="B809" i="27" l="1"/>
  <c r="A810" i="27"/>
  <c r="Z5638" i="19"/>
  <c r="U5651" i="19"/>
  <c r="Z5644" i="19"/>
  <c r="B810" i="27" l="1"/>
  <c r="A811" i="27"/>
  <c r="Z5651" i="19"/>
  <c r="U5658" i="19"/>
  <c r="Z5645" i="19"/>
  <c r="A812" i="27" l="1"/>
  <c r="B811" i="27"/>
  <c r="Z5652" i="19"/>
  <c r="Z5658" i="19"/>
  <c r="U5665" i="19"/>
  <c r="A813" i="27" l="1"/>
  <c r="B812" i="27"/>
  <c r="U5672" i="19"/>
  <c r="Z5665" i="19"/>
  <c r="Z5659" i="19"/>
  <c r="B813" i="27" l="1"/>
  <c r="A814" i="27"/>
  <c r="Z5666" i="19"/>
  <c r="Z5672" i="19"/>
  <c r="U5679" i="19"/>
  <c r="B814" i="27" l="1"/>
  <c r="A815" i="27"/>
  <c r="Z5673" i="19"/>
  <c r="Z5679" i="19"/>
  <c r="U5686" i="19"/>
  <c r="A816" i="27" l="1"/>
  <c r="B815" i="27"/>
  <c r="Z5686" i="19"/>
  <c r="U5693" i="19"/>
  <c r="Z5680" i="19"/>
  <c r="A817" i="27" l="1"/>
  <c r="B816" i="27"/>
  <c r="U5700" i="19"/>
  <c r="Z5693" i="19"/>
  <c r="Z5687" i="19"/>
  <c r="A818" i="27" l="1"/>
  <c r="B817" i="27"/>
  <c r="Z5700" i="19"/>
  <c r="U5707" i="19"/>
  <c r="Z5694" i="19"/>
  <c r="B818" i="27" l="1"/>
  <c r="A819" i="27"/>
  <c r="Z5701" i="19"/>
  <c r="U5714" i="19"/>
  <c r="Z5707" i="19"/>
  <c r="A820" i="27" l="1"/>
  <c r="B819" i="27"/>
  <c r="Z5708" i="19"/>
  <c r="Z5714" i="19"/>
  <c r="U5721" i="19"/>
  <c r="B820" i="27" l="1"/>
  <c r="A821" i="27"/>
  <c r="Z5721" i="19"/>
  <c r="U5728" i="19"/>
  <c r="Z5715" i="19"/>
  <c r="B821" i="27" l="1"/>
  <c r="A822" i="27"/>
  <c r="Z5722" i="19"/>
  <c r="U5735" i="19"/>
  <c r="Z5728" i="19"/>
  <c r="A823" i="27" l="1"/>
  <c r="B822" i="27"/>
  <c r="Z5735" i="19"/>
  <c r="U5742" i="19"/>
  <c r="Z5729" i="19"/>
  <c r="A824" i="27" l="1"/>
  <c r="B823" i="27"/>
  <c r="Z5742" i="19"/>
  <c r="U5749" i="19"/>
  <c r="Z5736" i="19"/>
  <c r="A825" i="27" l="1"/>
  <c r="B824" i="27"/>
  <c r="Z5743" i="19"/>
  <c r="U5756" i="19"/>
  <c r="Z5749" i="19"/>
  <c r="A826" i="27" l="1"/>
  <c r="B825" i="27"/>
  <c r="Z5750" i="19"/>
  <c r="U5763" i="19"/>
  <c r="Z5756" i="19"/>
  <c r="A827" i="27" l="1"/>
  <c r="B826" i="27"/>
  <c r="Z5757" i="19"/>
  <c r="Z5763" i="19"/>
  <c r="U5770" i="19"/>
  <c r="A828" i="27" l="1"/>
  <c r="B827" i="27"/>
  <c r="Z5764" i="19"/>
  <c r="Z5770" i="19"/>
  <c r="U5777" i="19"/>
  <c r="A829" i="27" l="1"/>
  <c r="B828" i="27"/>
  <c r="Z5771" i="19"/>
  <c r="U5784" i="19"/>
  <c r="Z5777" i="19"/>
  <c r="A830" i="27" l="1"/>
  <c r="B829" i="27"/>
  <c r="Z5784" i="19"/>
  <c r="U5791" i="19"/>
  <c r="Z5778" i="19"/>
  <c r="A831" i="27" l="1"/>
  <c r="B830" i="27"/>
  <c r="U5798" i="19"/>
  <c r="Z5791" i="19"/>
  <c r="Z5785" i="19"/>
  <c r="B831" i="27" l="1"/>
  <c r="A832" i="27"/>
  <c r="Z5798" i="19"/>
  <c r="U5805" i="19"/>
  <c r="Z5792" i="19"/>
  <c r="A833" i="27" l="1"/>
  <c r="B832" i="27"/>
  <c r="Z5799" i="19"/>
  <c r="U5812" i="19"/>
  <c r="Z5805" i="19"/>
  <c r="B833" i="27" l="1"/>
  <c r="A834" i="27"/>
  <c r="Z5812" i="19"/>
  <c r="U5819" i="19"/>
  <c r="Z5806" i="19"/>
  <c r="B834" i="27" l="1"/>
  <c r="A835" i="27"/>
  <c r="Z5819" i="19"/>
  <c r="U5826" i="19"/>
  <c r="Z5813" i="19"/>
  <c r="B835" i="27" l="1"/>
  <c r="A836" i="27"/>
  <c r="U5833" i="19"/>
  <c r="Z5826" i="19"/>
  <c r="Z5820" i="19"/>
  <c r="B836" i="27" l="1"/>
  <c r="A837" i="27"/>
  <c r="Z5827" i="19"/>
  <c r="U5840" i="19"/>
  <c r="Z5833" i="19"/>
  <c r="A838" i="27" l="1"/>
  <c r="B837" i="27"/>
  <c r="Z5834" i="19"/>
  <c r="U5847" i="19"/>
  <c r="Z5840" i="19"/>
  <c r="A839" i="27" l="1"/>
  <c r="B838" i="27"/>
  <c r="Z5841" i="19"/>
  <c r="Z5847" i="19"/>
  <c r="U5854" i="19"/>
  <c r="B839" i="27" l="1"/>
  <c r="A840" i="27"/>
  <c r="U5861" i="19"/>
  <c r="Z5854" i="19"/>
  <c r="Z5848" i="19"/>
  <c r="B840" i="27" l="1"/>
  <c r="A841" i="27"/>
  <c r="Z5861" i="19"/>
  <c r="U5868" i="19"/>
  <c r="Z5855" i="19"/>
  <c r="A842" i="27" l="1"/>
  <c r="B841" i="27"/>
  <c r="U5875" i="19"/>
  <c r="Z5868" i="19"/>
  <c r="Z5862" i="19"/>
  <c r="B842" i="27" l="1"/>
  <c r="A843" i="27"/>
  <c r="U5882" i="19"/>
  <c r="Z5875" i="19"/>
  <c r="Z5869" i="19"/>
  <c r="A844" i="27" l="1"/>
  <c r="B843" i="27"/>
  <c r="Z5876" i="19"/>
  <c r="U5889" i="19"/>
  <c r="Z5882" i="19"/>
  <c r="B844" i="27" l="1"/>
  <c r="A845" i="27"/>
  <c r="Z5883" i="19"/>
  <c r="Z5889" i="19"/>
  <c r="U5896" i="19"/>
  <c r="A846" i="27" l="1"/>
  <c r="B845" i="27"/>
  <c r="Z5896" i="19"/>
  <c r="U5903" i="19"/>
  <c r="Z5890" i="19"/>
  <c r="A847" i="27" l="1"/>
  <c r="B846" i="27"/>
  <c r="Z5897" i="19"/>
  <c r="U5910" i="19"/>
  <c r="Z5903" i="19"/>
  <c r="B847" i="27" l="1"/>
  <c r="A848" i="27"/>
  <c r="Z5910" i="19"/>
  <c r="U5917" i="19"/>
  <c r="Z5904" i="19"/>
  <c r="A849" i="27" l="1"/>
  <c r="B848" i="27"/>
  <c r="U5924" i="19"/>
  <c r="Z5917" i="19"/>
  <c r="Z5911" i="19"/>
  <c r="B849" i="27" l="1"/>
  <c r="A850" i="27"/>
  <c r="Z5918" i="19"/>
  <c r="Z5924" i="19"/>
  <c r="U5931" i="19"/>
  <c r="B850" i="27" l="1"/>
  <c r="A851" i="27"/>
  <c r="Z5925" i="19"/>
  <c r="U5938" i="19"/>
  <c r="Z5931" i="19"/>
  <c r="B851" i="27" l="1"/>
  <c r="A852" i="27"/>
  <c r="Z5932" i="19"/>
  <c r="Z5938" i="19"/>
  <c r="U5945" i="19"/>
  <c r="B852" i="27" l="1"/>
  <c r="A853" i="27"/>
  <c r="U5952" i="19"/>
  <c r="Z5945" i="19"/>
  <c r="Z5939" i="19"/>
  <c r="A854" i="27" l="1"/>
  <c r="B853" i="27"/>
  <c r="Z5946" i="19"/>
  <c r="Z5952" i="19"/>
  <c r="U5959" i="19"/>
  <c r="B854" i="27" l="1"/>
  <c r="A855" i="27"/>
  <c r="Z5959" i="19"/>
  <c r="U5966" i="19"/>
  <c r="Z5953" i="19"/>
  <c r="B855" i="27" l="1"/>
  <c r="A856" i="27"/>
  <c r="Z5960" i="19"/>
  <c r="Z5966" i="19"/>
  <c r="U5973" i="19"/>
  <c r="A857" i="27" l="1"/>
  <c r="B856" i="27"/>
  <c r="U5980" i="19"/>
  <c r="Z5973" i="19"/>
  <c r="Z5967" i="19"/>
  <c r="A858" i="27" l="1"/>
  <c r="B857" i="27"/>
  <c r="Z5974" i="19"/>
  <c r="U5987" i="19"/>
  <c r="Z5980" i="19"/>
  <c r="B858" i="27" l="1"/>
  <c r="A859" i="27"/>
  <c r="Z5981" i="19"/>
  <c r="Z5987" i="19"/>
  <c r="U5994" i="19"/>
  <c r="A860" i="27" l="1"/>
  <c r="B859" i="27"/>
  <c r="Z5988" i="19"/>
  <c r="Z5994" i="19"/>
  <c r="U6001" i="19"/>
  <c r="B860" i="27" l="1"/>
  <c r="A861" i="27"/>
  <c r="Z6001" i="19"/>
  <c r="U6008" i="19"/>
  <c r="Z5995" i="19"/>
  <c r="A862" i="27" l="1"/>
  <c r="B861" i="27"/>
  <c r="Z6002" i="19"/>
  <c r="Z6008" i="19"/>
  <c r="U6015" i="19"/>
  <c r="B862" i="27" l="1"/>
  <c r="A863" i="27"/>
  <c r="Z6009" i="19"/>
  <c r="Z6015" i="19"/>
  <c r="U6022" i="19"/>
  <c r="B863" i="27" l="1"/>
  <c r="A864" i="27"/>
  <c r="Z6022" i="19"/>
  <c r="U6029" i="19"/>
  <c r="Z6016" i="19"/>
  <c r="A865" i="27" l="1"/>
  <c r="B864" i="27"/>
  <c r="Z6029" i="19"/>
  <c r="U6036" i="19"/>
  <c r="Z6023" i="19"/>
  <c r="A866" i="27" l="1"/>
  <c r="B865" i="27"/>
  <c r="Z6036" i="19"/>
  <c r="U6043" i="19"/>
  <c r="Z6030" i="19"/>
  <c r="B866" i="27" l="1"/>
  <c r="A867" i="27"/>
  <c r="Z6037" i="19"/>
  <c r="Z6043" i="19"/>
  <c r="U6050" i="19"/>
  <c r="A868" i="27" l="1"/>
  <c r="B867" i="27"/>
  <c r="Z6050" i="19"/>
  <c r="U6057" i="19"/>
  <c r="Z6044" i="19"/>
  <c r="A869" i="27" l="1"/>
  <c r="B868" i="27"/>
  <c r="Z6051" i="19"/>
  <c r="Z6057" i="19"/>
  <c r="U6064" i="19"/>
  <c r="B869" i="27" l="1"/>
  <c r="A870" i="27"/>
  <c r="Z6064" i="19"/>
  <c r="U6071" i="19"/>
  <c r="Z6058" i="19"/>
  <c r="A871" i="27" l="1"/>
  <c r="B870" i="27"/>
  <c r="U6078" i="19"/>
  <c r="Z6071" i="19"/>
  <c r="Z6065" i="19"/>
  <c r="A872" i="27" l="1"/>
  <c r="B871" i="27"/>
  <c r="Z6078" i="19"/>
  <c r="U6085" i="19"/>
  <c r="Z6072" i="19"/>
  <c r="A873" i="27" l="1"/>
  <c r="B872" i="27"/>
  <c r="U6092" i="19"/>
  <c r="Z6085" i="19"/>
  <c r="Z6079" i="19"/>
  <c r="A874" i="27" l="1"/>
  <c r="B873" i="27"/>
  <c r="Z6086" i="19"/>
  <c r="U6099" i="19"/>
  <c r="Z6092" i="19"/>
  <c r="A875" i="27" l="1"/>
  <c r="B874" i="27"/>
  <c r="Z6093" i="19"/>
  <c r="Z6099" i="19"/>
  <c r="U6106" i="19"/>
  <c r="A876" i="27" l="1"/>
  <c r="B875" i="27"/>
  <c r="Z6106" i="19"/>
  <c r="U6113" i="19"/>
  <c r="Z6100" i="19"/>
  <c r="A877" i="27" l="1"/>
  <c r="B876" i="27"/>
  <c r="U6120" i="19"/>
  <c r="Z6113" i="19"/>
  <c r="Z6107" i="19"/>
  <c r="B877" i="27" l="1"/>
  <c r="A878" i="27"/>
  <c r="Z6114" i="19"/>
  <c r="Z6120" i="19"/>
  <c r="U6127" i="19"/>
  <c r="B878" i="27" l="1"/>
  <c r="A879" i="27"/>
  <c r="Z6121" i="19"/>
  <c r="Z6127" i="19"/>
  <c r="U6134" i="19"/>
  <c r="B879" i="27" l="1"/>
  <c r="A880" i="27"/>
  <c r="Z6128" i="19"/>
  <c r="Z6134" i="19"/>
  <c r="U6141" i="19"/>
  <c r="A881" i="27" l="1"/>
  <c r="B880" i="27"/>
  <c r="U6148" i="19"/>
  <c r="Z6141" i="19"/>
  <c r="Z6135" i="19"/>
  <c r="A882" i="27" l="1"/>
  <c r="B881" i="27"/>
  <c r="Z6148" i="19"/>
  <c r="U6155" i="19"/>
  <c r="Z6142" i="19"/>
  <c r="B882" i="27" l="1"/>
  <c r="A883" i="27"/>
  <c r="Z6155" i="19"/>
  <c r="U6162" i="19"/>
  <c r="Z6149" i="19"/>
  <c r="B883" i="27" l="1"/>
  <c r="A884" i="27"/>
  <c r="U6169" i="19"/>
  <c r="Z6162" i="19"/>
  <c r="Z6156" i="19"/>
  <c r="B884" i="27" l="1"/>
  <c r="A885" i="27"/>
  <c r="U6176" i="19"/>
  <c r="Z6169" i="19"/>
  <c r="Z6163" i="19"/>
  <c r="B885" i="27" l="1"/>
  <c r="A886" i="27"/>
  <c r="Z6176" i="19"/>
  <c r="U6183" i="19"/>
  <c r="Z6170" i="19"/>
  <c r="B886" i="27" l="1"/>
  <c r="A887" i="27"/>
  <c r="Z6177" i="19"/>
  <c r="Z6183" i="19"/>
  <c r="U6190" i="19"/>
  <c r="B887" i="27" l="1"/>
  <c r="A888" i="27"/>
  <c r="U6197" i="19"/>
  <c r="Z6190" i="19"/>
  <c r="Z6184" i="19"/>
  <c r="A889" i="27" l="1"/>
  <c r="B888" i="27"/>
  <c r="Z6191" i="19"/>
  <c r="Z6197" i="19"/>
  <c r="U6204" i="19"/>
  <c r="A890" i="27" l="1"/>
  <c r="B889" i="27"/>
  <c r="U6211" i="19"/>
  <c r="Z6204" i="19"/>
  <c r="Z6198" i="19"/>
  <c r="B890" i="27" l="1"/>
  <c r="A891" i="27"/>
  <c r="Z6205" i="19"/>
  <c r="U6218" i="19"/>
  <c r="Z6211" i="19"/>
  <c r="A892" i="27" l="1"/>
  <c r="B891" i="27"/>
  <c r="Z6212" i="19"/>
  <c r="U6225" i="19"/>
  <c r="Z6218" i="19"/>
  <c r="B892" i="27" l="1"/>
  <c r="A893" i="27"/>
  <c r="Z6219" i="19"/>
  <c r="U6232" i="19"/>
  <c r="Z6225" i="19"/>
  <c r="A894" i="27" l="1"/>
  <c r="B893" i="27"/>
  <c r="Z6226" i="19"/>
  <c r="Z6232" i="19"/>
  <c r="U6239" i="19"/>
  <c r="A895" i="27" l="1"/>
  <c r="B894" i="27"/>
  <c r="U6246" i="19"/>
  <c r="Z6239" i="19"/>
  <c r="Z6233" i="19"/>
  <c r="A896" i="27" l="1"/>
  <c r="B895" i="27"/>
  <c r="Z6240" i="19"/>
  <c r="U6253" i="19"/>
  <c r="Z6246" i="19"/>
  <c r="B896" i="27" l="1"/>
  <c r="A897" i="27"/>
  <c r="Z6247" i="19"/>
  <c r="Z6253" i="19"/>
  <c r="U6260" i="19"/>
  <c r="A898" i="27" l="1"/>
  <c r="B897" i="27"/>
  <c r="Z6260" i="19"/>
  <c r="U6267" i="19"/>
  <c r="Z6254" i="19"/>
  <c r="A899" i="27" l="1"/>
  <c r="B898" i="27"/>
  <c r="U6274" i="19"/>
  <c r="Z6267" i="19"/>
  <c r="Z6261" i="19"/>
  <c r="B899" i="27" l="1"/>
  <c r="A900" i="27"/>
  <c r="Z6268" i="19"/>
  <c r="Z6274" i="19"/>
  <c r="U6281" i="19"/>
  <c r="B900" i="27" l="1"/>
  <c r="A901" i="27"/>
  <c r="Z6275" i="19"/>
  <c r="Z6281" i="19"/>
  <c r="U6288" i="19"/>
  <c r="A902" i="27" l="1"/>
  <c r="B901" i="27"/>
  <c r="Z6282" i="19"/>
  <c r="U6295" i="19"/>
  <c r="Z6288" i="19"/>
  <c r="A903" i="27" l="1"/>
  <c r="B902" i="27"/>
  <c r="Z6295" i="19"/>
  <c r="U6302" i="19"/>
  <c r="Z6289" i="19"/>
  <c r="B903" i="27" l="1"/>
  <c r="A904" i="27"/>
  <c r="Z6302" i="19"/>
  <c r="U6309" i="19"/>
  <c r="Z6296" i="19"/>
  <c r="A905" i="27" l="1"/>
  <c r="B904" i="27"/>
  <c r="Z6303" i="19"/>
  <c r="U6316" i="19"/>
  <c r="Z6309" i="19"/>
  <c r="B905" i="27" l="1"/>
  <c r="A906" i="27"/>
  <c r="Z6310" i="19"/>
  <c r="U6323" i="19"/>
  <c r="Z6316" i="19"/>
  <c r="A907" i="27" l="1"/>
  <c r="B906" i="27"/>
  <c r="Z6317" i="19"/>
  <c r="Z6323" i="19"/>
  <c r="U6330" i="19"/>
  <c r="A908" i="27" l="1"/>
  <c r="B907" i="27"/>
  <c r="Z6324" i="19"/>
  <c r="U6337" i="19"/>
  <c r="Z6330" i="19"/>
  <c r="A909" i="27" l="1"/>
  <c r="B908" i="27"/>
  <c r="Z6331" i="19"/>
  <c r="U6344" i="19"/>
  <c r="Z6337" i="19"/>
  <c r="B909" i="27" l="1"/>
  <c r="A910" i="27"/>
  <c r="Z6338" i="19"/>
  <c r="Z6344" i="19"/>
  <c r="U6351" i="19"/>
  <c r="B910" i="27" l="1"/>
  <c r="A911" i="27"/>
  <c r="Z6351" i="19"/>
  <c r="U6358" i="19"/>
  <c r="Z6345" i="19"/>
  <c r="B911" i="27" l="1"/>
  <c r="A912" i="27"/>
  <c r="U6365" i="19"/>
  <c r="Z6358" i="19"/>
  <c r="Z6352" i="19"/>
  <c r="B912" i="27" l="1"/>
  <c r="A913" i="27"/>
  <c r="Z6365" i="19"/>
  <c r="U6372" i="19"/>
  <c r="Z6359" i="19"/>
  <c r="B913" i="27" l="1"/>
  <c r="A914" i="27"/>
  <c r="Z6366" i="19"/>
  <c r="Z6372" i="19"/>
  <c r="U6379" i="19"/>
  <c r="A915" i="27" l="1"/>
  <c r="B914" i="27"/>
  <c r="Z6373" i="19"/>
  <c r="Z6379" i="19"/>
  <c r="U6386" i="19"/>
  <c r="A916" i="27" l="1"/>
  <c r="B915" i="27"/>
  <c r="U6393" i="19"/>
  <c r="Z6386" i="19"/>
  <c r="Z6380" i="19"/>
  <c r="B916" i="27" l="1"/>
  <c r="A917" i="27"/>
  <c r="Z6393" i="19"/>
  <c r="U6400" i="19"/>
  <c r="Z6387" i="19"/>
  <c r="B917" i="27" l="1"/>
  <c r="A918" i="27"/>
  <c r="Z6400" i="19"/>
  <c r="U6407" i="19"/>
  <c r="Z6394" i="19"/>
  <c r="B918" i="27" l="1"/>
  <c r="A919" i="27"/>
  <c r="U6414" i="19"/>
  <c r="Z6407" i="19"/>
  <c r="Z6401" i="19"/>
  <c r="B919" i="27" l="1"/>
  <c r="A920" i="27"/>
  <c r="Z6408" i="19"/>
  <c r="U6421" i="19"/>
  <c r="Z6414" i="19"/>
  <c r="A921" i="27" l="1"/>
  <c r="B920" i="27"/>
  <c r="U6428" i="19"/>
  <c r="Z6421" i="19"/>
  <c r="Z6415" i="19"/>
  <c r="A922" i="27" l="1"/>
  <c r="B921" i="27"/>
  <c r="Z6422" i="19"/>
  <c r="U6435" i="19"/>
  <c r="Z6428" i="19"/>
  <c r="A923" i="27" l="1"/>
  <c r="B922" i="27"/>
  <c r="Z6429" i="19"/>
  <c r="U6442" i="19"/>
  <c r="Z6435" i="19"/>
  <c r="A924" i="27" l="1"/>
  <c r="B923" i="27"/>
  <c r="Z6436" i="19"/>
  <c r="Z6442" i="19"/>
  <c r="U6449" i="19"/>
  <c r="A925" i="27" l="1"/>
  <c r="B924" i="27"/>
  <c r="U6456" i="19"/>
  <c r="Z6449" i="19"/>
  <c r="Z6443" i="19"/>
  <c r="B925" i="27" l="1"/>
  <c r="A926" i="27"/>
  <c r="Z6456" i="19"/>
  <c r="U6463" i="19"/>
  <c r="Z6450" i="19"/>
  <c r="B926" i="27" l="1"/>
  <c r="A927" i="27"/>
  <c r="Z6457" i="19"/>
  <c r="Z6463" i="19"/>
  <c r="U6470" i="19"/>
  <c r="A928" i="27" l="1"/>
  <c r="B927" i="27"/>
  <c r="Z6470" i="19"/>
  <c r="U6477" i="19"/>
  <c r="Z6464" i="19"/>
  <c r="B928" i="27" l="1"/>
  <c r="A929" i="27"/>
  <c r="Z6477" i="19"/>
  <c r="U6484" i="19"/>
  <c r="Z6471" i="19"/>
  <c r="B929" i="27" l="1"/>
  <c r="A930" i="27"/>
  <c r="Z6484" i="19"/>
  <c r="U6491" i="19"/>
  <c r="Z6478" i="19"/>
  <c r="A931" i="27" l="1"/>
  <c r="B930" i="27"/>
  <c r="Z6485" i="19"/>
  <c r="Z6491" i="19"/>
  <c r="U6498" i="19"/>
  <c r="B931" i="27" l="1"/>
  <c r="A932" i="27"/>
  <c r="Z6498" i="19"/>
  <c r="U6505" i="19"/>
  <c r="Z6492" i="19"/>
  <c r="B932" i="27" l="1"/>
  <c r="A933" i="27"/>
  <c r="Z6505" i="19"/>
  <c r="U6512" i="19"/>
  <c r="Z6499" i="19"/>
  <c r="A934" i="27" l="1"/>
  <c r="B933" i="27"/>
  <c r="Z6506" i="19"/>
  <c r="Z6512" i="19"/>
  <c r="U6519" i="19"/>
  <c r="A935" i="27" l="1"/>
  <c r="B934" i="27"/>
  <c r="Z6513" i="19"/>
  <c r="U6526" i="19"/>
  <c r="Z6519" i="19"/>
  <c r="A936" i="27" l="1"/>
  <c r="B935" i="27"/>
  <c r="Z6520" i="19"/>
  <c r="U6533" i="19"/>
  <c r="Z6526" i="19"/>
  <c r="B936" i="27" l="1"/>
  <c r="A937" i="27"/>
  <c r="Z6533" i="19"/>
  <c r="U6540" i="19"/>
  <c r="Z6527" i="19"/>
  <c r="A938" i="27" l="1"/>
  <c r="B937" i="27"/>
  <c r="U6547" i="19"/>
  <c r="Z6540" i="19"/>
  <c r="Z6534" i="19"/>
  <c r="B938" i="27" l="1"/>
  <c r="A939" i="27"/>
  <c r="Z6541" i="19"/>
  <c r="Z6547" i="19"/>
  <c r="U6554" i="19"/>
  <c r="B939" i="27" l="1"/>
  <c r="A940" i="27"/>
  <c r="Z6548" i="19"/>
  <c r="Z6554" i="19"/>
  <c r="U6561" i="19"/>
  <c r="B940" i="27" l="1"/>
  <c r="A941" i="27"/>
  <c r="Z6561" i="19"/>
  <c r="U6568" i="19"/>
  <c r="Z6555" i="19"/>
  <c r="A942" i="27" l="1"/>
  <c r="B941" i="27"/>
  <c r="Z6562" i="19"/>
  <c r="Z6568" i="19"/>
  <c r="U6575" i="19"/>
  <c r="B942" i="27" l="1"/>
  <c r="A943" i="27"/>
  <c r="Z6575" i="19"/>
  <c r="U6582" i="19"/>
  <c r="Z6569" i="19"/>
  <c r="A944" i="27" l="1"/>
  <c r="B943" i="27"/>
  <c r="U6589" i="19"/>
  <c r="Z6582" i="19"/>
  <c r="Z6576" i="19"/>
  <c r="B944" i="27" l="1"/>
  <c r="A945" i="27"/>
  <c r="Z6583" i="19"/>
  <c r="Z6589" i="19"/>
  <c r="U6596" i="19"/>
  <c r="A946" i="27" l="1"/>
  <c r="B945" i="27"/>
  <c r="Z6596" i="19"/>
  <c r="U6603" i="19"/>
  <c r="Z6590" i="19"/>
  <c r="B946" i="27" l="1"/>
  <c r="A947" i="27"/>
  <c r="Z6597" i="19"/>
  <c r="Z6603" i="19"/>
  <c r="U6610" i="19"/>
  <c r="B947" i="27" l="1"/>
  <c r="A948" i="27"/>
  <c r="Z6610" i="19"/>
  <c r="U6617" i="19"/>
  <c r="Z6604" i="19"/>
  <c r="B948" i="27" l="1"/>
  <c r="A949" i="27"/>
  <c r="Z6617" i="19"/>
  <c r="U6624" i="19"/>
  <c r="Z6611" i="19"/>
  <c r="A950" i="27" l="1"/>
  <c r="B949" i="27"/>
  <c r="Z6618" i="19"/>
  <c r="U6631" i="19"/>
  <c r="Z6624" i="19"/>
  <c r="B950" i="27" l="1"/>
  <c r="A951" i="27"/>
  <c r="Z6625" i="19"/>
  <c r="Z6631" i="19"/>
  <c r="U6638" i="19"/>
  <c r="B951" i="27" l="1"/>
  <c r="A952" i="27"/>
  <c r="Z6638" i="19"/>
  <c r="U6645" i="19"/>
  <c r="Z6632" i="19"/>
  <c r="A953" i="27" l="1"/>
  <c r="B952" i="27"/>
  <c r="Z6645" i="19"/>
  <c r="U6652" i="19"/>
  <c r="Z6639" i="19"/>
  <c r="A954" i="27" l="1"/>
  <c r="B953" i="27"/>
  <c r="U6659" i="19"/>
  <c r="Z6652" i="19"/>
  <c r="Z6646" i="19"/>
  <c r="A955" i="27" l="1"/>
  <c r="B954" i="27"/>
  <c r="Z6653" i="19"/>
  <c r="Z6659" i="19"/>
  <c r="U6666" i="19"/>
  <c r="B955" i="27" l="1"/>
  <c r="A956" i="27"/>
  <c r="Z6666" i="19"/>
  <c r="U6673" i="19"/>
  <c r="Z6660" i="19"/>
  <c r="A957" i="27" l="1"/>
  <c r="B956" i="27"/>
  <c r="U6680" i="19"/>
  <c r="Z6673" i="19"/>
  <c r="Z6667" i="19"/>
  <c r="A958" i="27" l="1"/>
  <c r="B957" i="27"/>
  <c r="Z6680" i="19"/>
  <c r="U6687" i="19"/>
  <c r="Z6674" i="19"/>
  <c r="B958" i="27" l="1"/>
  <c r="A959" i="27"/>
  <c r="Z6681" i="19"/>
  <c r="Z6687" i="19"/>
  <c r="U6694" i="19"/>
  <c r="A960" i="27" l="1"/>
  <c r="B959" i="27"/>
  <c r="Z6688" i="19"/>
  <c r="Z6694" i="19"/>
  <c r="U6701" i="19"/>
  <c r="A961" i="27" l="1"/>
  <c r="B960" i="27"/>
  <c r="U6708" i="19"/>
  <c r="Z6701" i="19"/>
  <c r="Z6695" i="19"/>
  <c r="B961" i="27" l="1"/>
  <c r="A962" i="27"/>
  <c r="Z6702" i="19"/>
  <c r="U6715" i="19"/>
  <c r="Z6708" i="19"/>
  <c r="A963" i="27" l="1"/>
  <c r="B962" i="27"/>
  <c r="Z6709" i="19"/>
  <c r="U6722" i="19"/>
  <c r="Z6715" i="19"/>
  <c r="B963" i="27" l="1"/>
  <c r="A964" i="27"/>
  <c r="Z6716" i="19"/>
  <c r="U6729" i="19"/>
  <c r="Z6722" i="19"/>
  <c r="B964" i="27" l="1"/>
  <c r="A965" i="27"/>
  <c r="Z6723" i="19"/>
  <c r="Z6729" i="19"/>
  <c r="U6736" i="19"/>
  <c r="B965" i="27" l="1"/>
  <c r="A966" i="27"/>
  <c r="Z6730" i="19"/>
  <c r="U6743" i="19"/>
  <c r="Z6736" i="19"/>
  <c r="B966" i="27" l="1"/>
  <c r="A967" i="27"/>
  <c r="U6750" i="19"/>
  <c r="Z6743" i="19"/>
  <c r="Z6737" i="19"/>
  <c r="A968" i="27" l="1"/>
  <c r="B967" i="27"/>
  <c r="Z6750" i="19"/>
  <c r="U6757" i="19"/>
  <c r="Z6744" i="19"/>
  <c r="A969" i="27" l="1"/>
  <c r="B968" i="27"/>
  <c r="U6764" i="19"/>
  <c r="Z6757" i="19"/>
  <c r="Z6751" i="19"/>
  <c r="A970" i="27" l="1"/>
  <c r="B969" i="27"/>
  <c r="Z6758" i="19"/>
  <c r="U6771" i="19"/>
  <c r="Z6764" i="19"/>
  <c r="A971" i="27" l="1"/>
  <c r="B970" i="27"/>
  <c r="U6778" i="19"/>
  <c r="Z6771" i="19"/>
  <c r="Z6765" i="19"/>
  <c r="B971" i="27" l="1"/>
  <c r="A972" i="27"/>
  <c r="Z6772" i="19"/>
  <c r="Z6778" i="19"/>
  <c r="U6785" i="19"/>
  <c r="B972" i="27" l="1"/>
  <c r="A973" i="27"/>
  <c r="U6792" i="19"/>
  <c r="Z6785" i="19"/>
  <c r="Z6779" i="19"/>
  <c r="A974" i="27" l="1"/>
  <c r="B973" i="27"/>
  <c r="Z6786" i="19"/>
  <c r="Z6792" i="19"/>
  <c r="U6799" i="19"/>
  <c r="A975" i="27" l="1"/>
  <c r="B974" i="27"/>
  <c r="Z6799" i="19"/>
  <c r="U6806" i="19"/>
  <c r="Z6793" i="19"/>
  <c r="B975" i="27" l="1"/>
  <c r="A976" i="27"/>
  <c r="Z6800" i="19"/>
  <c r="Z6806" i="19"/>
  <c r="U6813" i="19"/>
  <c r="B976" i="27" l="1"/>
  <c r="A977" i="27"/>
  <c r="Z6807" i="19"/>
  <c r="U6820" i="19"/>
  <c r="Z6813" i="19"/>
  <c r="B977" i="27" l="1"/>
  <c r="A978" i="27"/>
  <c r="Z6814" i="19"/>
  <c r="Z6820" i="19"/>
  <c r="U6827" i="19"/>
  <c r="B978" i="27" l="1"/>
  <c r="A979" i="27"/>
  <c r="Z6827" i="19"/>
  <c r="U6834" i="19"/>
  <c r="Z6821" i="19"/>
  <c r="B979" i="27" l="1"/>
  <c r="A980" i="27"/>
  <c r="U6841" i="19"/>
  <c r="Z6834" i="19"/>
  <c r="Z6828" i="19"/>
  <c r="A981" i="27" l="1"/>
  <c r="B980" i="27"/>
  <c r="Z6835" i="19"/>
  <c r="Z6841" i="19"/>
  <c r="U6848" i="19"/>
  <c r="A982" i="27" l="1"/>
  <c r="B981" i="27"/>
  <c r="Z6848" i="19"/>
  <c r="U6855" i="19"/>
  <c r="Z6842" i="19"/>
  <c r="B982" i="27" l="1"/>
  <c r="A983" i="27"/>
  <c r="Z6855" i="19"/>
  <c r="U6862" i="19"/>
  <c r="Z6849" i="19"/>
  <c r="A984" i="27" l="1"/>
  <c r="B983" i="27"/>
  <c r="Z6856" i="19"/>
  <c r="Z6862" i="19"/>
  <c r="U6869" i="19"/>
  <c r="B984" i="27" l="1"/>
  <c r="A985" i="27"/>
  <c r="Z6863" i="19"/>
  <c r="U6876" i="19"/>
  <c r="Z6869" i="19"/>
  <c r="B985" i="27" l="1"/>
  <c r="A986" i="27"/>
  <c r="Z6870" i="19"/>
  <c r="U6883" i="19"/>
  <c r="Z6876" i="19"/>
  <c r="A987" i="27" l="1"/>
  <c r="B986" i="27"/>
  <c r="U6890" i="19"/>
  <c r="Z6883" i="19"/>
  <c r="Z6877" i="19"/>
  <c r="B987" i="27" l="1"/>
  <c r="A988" i="27"/>
  <c r="Z6890" i="19"/>
  <c r="U6897" i="19"/>
  <c r="Z6884" i="19"/>
  <c r="B988" i="27" l="1"/>
  <c r="A989" i="27"/>
  <c r="Z6897" i="19"/>
  <c r="U6904" i="19"/>
  <c r="Z6891" i="19"/>
  <c r="B989" i="27" l="1"/>
  <c r="A990" i="27"/>
  <c r="Z6904" i="19"/>
  <c r="U6911" i="19"/>
  <c r="Z6898" i="19"/>
  <c r="B990" i="27" l="1"/>
  <c r="A991" i="27"/>
  <c r="Z6911" i="19"/>
  <c r="U6918" i="19"/>
  <c r="Z6905" i="19"/>
  <c r="B991" i="27" l="1"/>
  <c r="A992" i="27"/>
  <c r="U6925" i="19"/>
  <c r="Z6918" i="19"/>
  <c r="Z6912" i="19"/>
  <c r="B992" i="27" l="1"/>
  <c r="A993" i="27"/>
  <c r="U6932" i="19"/>
  <c r="Z6925" i="19"/>
  <c r="Z6919" i="19"/>
  <c r="A994" i="27" l="1"/>
  <c r="B993" i="27"/>
  <c r="Z6926" i="19"/>
  <c r="Z6932" i="19"/>
  <c r="U6939" i="19"/>
  <c r="B994" i="27" l="1"/>
  <c r="A995" i="27"/>
  <c r="Z6939" i="19"/>
  <c r="U6946" i="19"/>
  <c r="Z6933" i="19"/>
  <c r="B995" i="27" l="1"/>
  <c r="A996" i="27"/>
  <c r="U6953" i="19"/>
  <c r="Z6946" i="19"/>
  <c r="Z6940" i="19"/>
  <c r="A997" i="27" l="1"/>
  <c r="B996" i="27"/>
  <c r="Z6953" i="19"/>
  <c r="U6960" i="19"/>
  <c r="Z6947" i="19"/>
  <c r="A998" i="27" l="1"/>
  <c r="B997" i="27"/>
  <c r="Z6960" i="19"/>
  <c r="U6967" i="19"/>
  <c r="Z6954" i="19"/>
  <c r="B998" i="27" l="1"/>
  <c r="A999" i="27"/>
  <c r="U6974" i="19"/>
  <c r="Z6967" i="19"/>
  <c r="Z6961" i="19"/>
  <c r="B999" i="27" l="1"/>
  <c r="A1000" i="27"/>
  <c r="Z6968" i="19"/>
  <c r="Z6974" i="19"/>
  <c r="U6981" i="19"/>
  <c r="B1000" i="27" l="1"/>
  <c r="A1001" i="27"/>
  <c r="Z6981" i="19"/>
  <c r="U6988" i="19"/>
  <c r="Z6975" i="19"/>
  <c r="A1002" i="27" l="1"/>
  <c r="B1001" i="27"/>
  <c r="U6995" i="19"/>
  <c r="Z6995" i="19" s="1"/>
  <c r="Z6988" i="19"/>
  <c r="Z6982" i="19"/>
  <c r="B1002" i="27" l="1"/>
  <c r="A1003" i="27"/>
  <c r="Z6989" i="19"/>
  <c r="Z6996" i="19"/>
  <c r="B1003" i="27" l="1"/>
  <c r="A1004" i="27"/>
  <c r="B1004" i="27" l="1"/>
  <c r="A1005" i="27"/>
  <c r="B1005" i="27" l="1"/>
  <c r="A1006" i="27"/>
  <c r="A1007" i="27" l="1"/>
  <c r="B1006" i="27"/>
  <c r="A1008" i="27" l="1"/>
  <c r="B1007" i="27"/>
  <c r="A1009" i="27" l="1"/>
  <c r="B1008" i="27"/>
  <c r="A1010" i="27" l="1"/>
  <c r="B1009" i="27"/>
  <c r="B1010" i="27" l="1"/>
  <c r="A1011" i="27"/>
  <c r="A1012" i="27" l="1"/>
  <c r="B1011" i="27"/>
  <c r="A1013" i="27" l="1"/>
  <c r="B1012" i="27"/>
  <c r="B1013" i="27" l="1"/>
  <c r="A1014" i="27"/>
  <c r="A1015" i="27" l="1"/>
  <c r="B1014" i="27"/>
  <c r="B1015" i="27" l="1"/>
  <c r="A1016" i="27"/>
  <c r="A1017" i="27" l="1"/>
  <c r="B1016" i="27"/>
  <c r="A1018" i="27" l="1"/>
  <c r="B1017" i="27"/>
  <c r="A1019" i="27" l="1"/>
  <c r="B1018" i="27"/>
  <c r="B1019" i="27" l="1"/>
  <c r="A1020" i="27"/>
  <c r="A1021" i="27" l="1"/>
  <c r="B1020" i="27"/>
  <c r="A1022" i="27" l="1"/>
  <c r="B1021" i="27"/>
  <c r="A1023" i="27" l="1"/>
  <c r="B1022" i="27"/>
  <c r="B1023" i="27" l="1"/>
  <c r="A1024" i="27"/>
  <c r="B1024" i="27" l="1"/>
  <c r="A1025" i="27"/>
  <c r="A1026" i="27" l="1"/>
  <c r="B1025" i="27"/>
  <c r="A1027" i="27" l="1"/>
  <c r="B1026" i="27"/>
  <c r="A1028" i="27" l="1"/>
  <c r="B1027" i="27"/>
  <c r="A1029" i="27" l="1"/>
  <c r="B1028" i="27"/>
  <c r="A1030" i="27" l="1"/>
  <c r="B1029" i="27"/>
  <c r="A1031" i="27" l="1"/>
  <c r="B1030" i="27"/>
  <c r="A1032" i="27" l="1"/>
  <c r="B1031" i="27"/>
  <c r="A1033" i="27" l="1"/>
  <c r="B1032" i="27"/>
  <c r="A1034" i="27" l="1"/>
  <c r="B1033" i="27"/>
  <c r="B1034" i="27" l="1"/>
  <c r="A1035" i="27"/>
  <c r="B1035" i="27" l="1"/>
  <c r="A1036" i="27"/>
  <c r="A1037" i="27" l="1"/>
  <c r="B1036" i="27"/>
  <c r="B1037" i="27" l="1"/>
  <c r="A1038" i="27"/>
  <c r="B1038" i="27" l="1"/>
  <c r="A1039" i="27"/>
  <c r="A1040" i="27" l="1"/>
  <c r="B1039" i="27"/>
  <c r="B1040" i="27" l="1"/>
  <c r="A1041" i="27"/>
  <c r="A1042" i="27" l="1"/>
  <c r="B1041" i="27"/>
  <c r="A1043" i="27" l="1"/>
  <c r="B1042" i="27"/>
  <c r="B1043" i="27" l="1"/>
  <c r="A1044" i="27"/>
  <c r="A1045" i="27" l="1"/>
  <c r="B1044" i="27"/>
  <c r="A1046" i="27" l="1"/>
  <c r="B1045" i="27"/>
  <c r="B1046" i="27" l="1"/>
  <c r="A1047" i="27"/>
  <c r="B1047" i="27" l="1"/>
  <c r="A1048" i="27"/>
  <c r="B1048" i="27" l="1"/>
  <c r="A1049" i="27"/>
  <c r="A1050" i="27" l="1"/>
  <c r="B1049" i="27"/>
  <c r="A1051" i="27" l="1"/>
  <c r="B1050" i="27"/>
  <c r="A1052" i="27" l="1"/>
  <c r="B1051" i="27"/>
  <c r="A1053" i="27" l="1"/>
  <c r="B1052" i="27"/>
  <c r="A1054" i="27" l="1"/>
  <c r="B1053" i="27"/>
  <c r="B1054" i="27" l="1"/>
  <c r="A1055" i="27"/>
  <c r="A1056" i="27" l="1"/>
  <c r="B1055" i="27"/>
  <c r="B1056" i="27" l="1"/>
  <c r="A1057" i="27"/>
  <c r="B1057" i="27" l="1"/>
  <c r="A1058" i="27"/>
  <c r="A1059" i="27" l="1"/>
  <c r="B1058" i="27"/>
  <c r="B1059" i="27" l="1"/>
  <c r="A1060" i="27"/>
  <c r="A1061" i="27" l="1"/>
  <c r="B1060" i="27"/>
  <c r="B1061" i="27" l="1"/>
  <c r="A1062" i="27"/>
  <c r="B1062" i="27" l="1"/>
  <c r="A1063" i="27"/>
  <c r="B1063" i="27" l="1"/>
  <c r="A1064" i="27"/>
  <c r="B1064" i="27" l="1"/>
  <c r="A1065" i="27"/>
  <c r="A1066" i="27" l="1"/>
  <c r="B1065" i="27"/>
  <c r="A1067" i="27" l="1"/>
  <c r="B1066" i="27"/>
  <c r="B1067" i="27" l="1"/>
  <c r="A1068" i="27"/>
  <c r="A1069" i="27" l="1"/>
  <c r="B1068" i="27"/>
  <c r="B1069" i="27" l="1"/>
  <c r="A1070" i="27"/>
  <c r="B1070" i="27" l="1"/>
  <c r="A1071" i="27"/>
  <c r="A1072" i="27" l="1"/>
  <c r="B1071" i="27"/>
  <c r="B1072" i="27" l="1"/>
  <c r="A1073" i="27"/>
  <c r="A1074" i="27" l="1"/>
  <c r="B1073" i="27"/>
  <c r="B1074" i="27" l="1"/>
  <c r="A1075" i="27"/>
  <c r="A1076" i="27" l="1"/>
  <c r="B1075" i="27"/>
  <c r="B1076" i="27" l="1"/>
  <c r="A1077" i="27"/>
  <c r="A1078" i="27" l="1"/>
  <c r="B1077" i="27"/>
  <c r="A1079" i="27" l="1"/>
  <c r="B1078" i="27"/>
  <c r="B1079" i="27" l="1"/>
  <c r="A1080" i="27"/>
  <c r="B1080" i="27" l="1"/>
  <c r="A1081" i="27"/>
  <c r="A1082" i="27" l="1"/>
  <c r="B1081" i="27"/>
  <c r="B1082" i="27" l="1"/>
  <c r="A1083" i="27"/>
  <c r="A1084" i="27" l="1"/>
  <c r="B1083" i="27"/>
  <c r="A1085" i="27" l="1"/>
  <c r="B1084" i="27"/>
  <c r="A1086" i="27" l="1"/>
  <c r="B1085" i="27"/>
  <c r="B1086" i="27" l="1"/>
  <c r="A1087" i="27"/>
  <c r="A1088" i="27" l="1"/>
  <c r="B1087" i="27"/>
  <c r="A1089" i="27" l="1"/>
  <c r="B1088" i="27"/>
  <c r="B1089" i="27" l="1"/>
  <c r="A1090" i="27"/>
  <c r="B1090" i="27" l="1"/>
  <c r="A1091" i="27"/>
  <c r="B1091" i="27" l="1"/>
  <c r="A1092" i="27"/>
  <c r="B1092" i="27" l="1"/>
  <c r="A1093" i="27"/>
  <c r="B1093" i="27" l="1"/>
  <c r="A1094" i="27"/>
  <c r="A1095" i="27" l="1"/>
  <c r="B1094" i="27"/>
  <c r="A1096" i="27" l="1"/>
  <c r="B1095" i="27"/>
  <c r="B1096" i="27" l="1"/>
  <c r="A1097" i="27"/>
  <c r="A1098" i="27" l="1"/>
  <c r="B1097" i="27"/>
  <c r="A1099" i="27" l="1"/>
  <c r="B1098" i="27"/>
  <c r="A1100" i="27" l="1"/>
  <c r="B1099" i="27"/>
  <c r="B1100" i="27" l="1"/>
  <c r="A1101" i="27"/>
  <c r="A1102" i="27" l="1"/>
  <c r="B1101" i="27"/>
  <c r="A1103" i="27" l="1"/>
  <c r="B1102" i="27"/>
  <c r="A1104" i="27" l="1"/>
  <c r="B1103" i="27"/>
  <c r="B1104" i="27" l="1"/>
  <c r="A1105" i="27"/>
  <c r="A1106" i="27" l="1"/>
  <c r="B1105" i="27"/>
  <c r="A1107" i="27" l="1"/>
  <c r="B1106" i="27"/>
  <c r="A1108" i="27" l="1"/>
  <c r="B1107" i="27"/>
  <c r="A1109" i="27" l="1"/>
  <c r="B1108" i="27"/>
  <c r="B1109" i="27" l="1"/>
  <c r="A1110" i="27"/>
  <c r="A1111" i="27" l="1"/>
  <c r="B1110" i="27"/>
  <c r="A1112" i="27" l="1"/>
  <c r="B1111" i="27"/>
  <c r="B1112" i="27" l="1"/>
  <c r="A1113" i="27"/>
  <c r="B1113" i="27" l="1"/>
  <c r="A1114" i="27"/>
  <c r="A1115" i="27" l="1"/>
  <c r="B1114" i="27"/>
  <c r="A1116" i="27" l="1"/>
  <c r="B1115" i="27"/>
  <c r="A1117" i="27" l="1"/>
  <c r="B1116" i="27"/>
  <c r="A1118" i="27" l="1"/>
  <c r="B1117" i="27"/>
  <c r="B1118" i="27" l="1"/>
  <c r="A1119" i="27"/>
  <c r="B1119" i="27" l="1"/>
  <c r="A1120" i="27"/>
  <c r="B1120" i="27" l="1"/>
  <c r="A1121" i="27"/>
  <c r="A1122" i="27" l="1"/>
  <c r="B1121" i="27"/>
  <c r="A1123" i="27" l="1"/>
  <c r="B1122" i="27"/>
  <c r="A1124" i="27" l="1"/>
  <c r="B1123" i="27"/>
  <c r="B1124" i="27" l="1"/>
  <c r="A1125" i="27"/>
  <c r="A1126" i="27" l="1"/>
  <c r="B1125" i="27"/>
  <c r="B1126" i="27" l="1"/>
  <c r="A1127" i="27"/>
  <c r="B1127" i="27" l="1"/>
  <c r="A1128" i="27"/>
  <c r="A1129" i="27" l="1"/>
  <c r="B1128" i="27"/>
  <c r="A1130" i="27" l="1"/>
  <c r="B1129" i="27"/>
  <c r="A1131" i="27" l="1"/>
  <c r="B1130" i="27"/>
  <c r="A1132" i="27" l="1"/>
  <c r="B1131" i="27"/>
  <c r="B1132" i="27" l="1"/>
  <c r="A1133" i="27"/>
  <c r="A1134" i="27" l="1"/>
  <c r="B1133" i="27"/>
  <c r="B1134" i="27" l="1"/>
  <c r="A1135" i="27"/>
  <c r="B1135" i="27" l="1"/>
  <c r="A1136" i="27"/>
  <c r="A1137" i="27" l="1"/>
  <c r="B1136" i="27"/>
  <c r="A1138" i="27" l="1"/>
  <c r="B1137" i="27"/>
  <c r="A1139" i="27" l="1"/>
  <c r="B1138" i="27"/>
  <c r="A1140" i="27" l="1"/>
  <c r="B1139" i="27"/>
  <c r="A1141" i="27" l="1"/>
  <c r="B1140" i="27"/>
  <c r="B1141" i="27" l="1"/>
  <c r="A1142" i="27"/>
  <c r="A1143" i="27" l="1"/>
  <c r="B1142" i="27"/>
  <c r="B1143" i="27" l="1"/>
  <c r="A1144" i="27"/>
  <c r="B1144" i="27" l="1"/>
  <c r="A1145" i="27"/>
  <c r="B1145" i="27" l="1"/>
  <c r="A1146" i="27"/>
  <c r="B1146" i="27" l="1"/>
  <c r="A1147" i="27"/>
  <c r="B1147" i="27" l="1"/>
  <c r="A1148" i="27"/>
  <c r="A1149" i="27" l="1"/>
  <c r="B1148" i="27"/>
  <c r="B1149" i="27" l="1"/>
  <c r="A1150" i="27"/>
  <c r="A1151" i="27" l="1"/>
  <c r="B1150" i="27"/>
  <c r="B1151" i="27" l="1"/>
  <c r="A1152" i="27"/>
  <c r="A1153" i="27" l="1"/>
  <c r="B1152" i="27"/>
  <c r="A1154" i="27" l="1"/>
  <c r="B1153" i="27"/>
  <c r="B1154" i="27" l="1"/>
  <c r="A1155" i="27"/>
  <c r="B1155" i="27" l="1"/>
  <c r="A1156" i="27"/>
  <c r="A1157" i="27" l="1"/>
  <c r="B1156" i="27"/>
  <c r="A1158" i="27" l="1"/>
  <c r="B1157" i="27"/>
  <c r="B1158" i="27" l="1"/>
  <c r="A1159" i="27"/>
  <c r="A1160" i="27" l="1"/>
  <c r="B1159" i="27"/>
  <c r="B1160" i="27" l="1"/>
  <c r="A1161" i="27"/>
  <c r="A1162" i="27" l="1"/>
  <c r="B1161" i="27"/>
  <c r="B1162" i="27" l="1"/>
  <c r="A1163" i="27"/>
  <c r="B1163" i="27" l="1"/>
  <c r="A1164" i="27"/>
  <c r="B1164" i="27" l="1"/>
  <c r="A1165" i="27"/>
  <c r="A1166" i="27" l="1"/>
  <c r="B1165" i="27"/>
  <c r="A1167" i="27" l="1"/>
  <c r="B1166" i="27"/>
  <c r="A1168" i="27" l="1"/>
  <c r="B1167" i="27"/>
  <c r="B1168" i="27" l="1"/>
  <c r="A1169" i="27"/>
  <c r="B1169" i="27" l="1"/>
  <c r="A1170" i="27"/>
  <c r="A1171" i="27" l="1"/>
  <c r="B1170" i="27"/>
  <c r="A1172" i="27" l="1"/>
  <c r="B1171" i="27"/>
  <c r="A1173" i="27" l="1"/>
  <c r="B1172" i="27"/>
  <c r="B1173" i="27" l="1"/>
  <c r="A1174" i="27"/>
  <c r="A1175" i="27" l="1"/>
  <c r="B1174" i="27"/>
  <c r="B1175" i="27" l="1"/>
  <c r="A1176" i="27"/>
  <c r="B1176" i="27" l="1"/>
  <c r="A1177" i="27"/>
  <c r="A1178" i="27" l="1"/>
  <c r="B1177" i="27"/>
  <c r="B1178" i="27" l="1"/>
  <c r="A1179" i="27"/>
  <c r="B1179" i="27" l="1"/>
  <c r="A1180" i="27"/>
  <c r="B1180" i="27" l="1"/>
  <c r="A1181" i="27"/>
  <c r="B1181" i="27" l="1"/>
  <c r="A1182" i="27"/>
  <c r="B1182" i="27" l="1"/>
  <c r="A1183" i="27"/>
  <c r="A1184" i="27" l="1"/>
  <c r="B1183" i="27"/>
  <c r="B1184" i="27" l="1"/>
  <c r="A1185" i="27"/>
  <c r="A1186" i="27" l="1"/>
  <c r="B1185" i="27"/>
  <c r="A1187" i="27" l="1"/>
  <c r="B1186" i="27"/>
  <c r="B1187" i="27" l="1"/>
  <c r="A1188" i="27"/>
  <c r="B1188" i="27" l="1"/>
  <c r="A1189" i="27"/>
  <c r="B1189" i="27" l="1"/>
  <c r="A1190" i="27"/>
  <c r="A1191" i="27" l="1"/>
  <c r="B1190" i="27"/>
  <c r="B1191" i="27" l="1"/>
  <c r="A1192" i="27"/>
  <c r="A1193" i="27" l="1"/>
  <c r="B1192" i="27"/>
  <c r="B1193" i="27" l="1"/>
  <c r="A1194" i="27"/>
  <c r="A1195" i="27" l="1"/>
  <c r="B1194" i="27"/>
  <c r="B1195" i="27" l="1"/>
  <c r="A1196" i="27"/>
  <c r="B1196" i="27" l="1"/>
  <c r="A1197" i="27"/>
  <c r="B1197" i="27" l="1"/>
  <c r="A1198" i="27"/>
  <c r="B1198" i="27" l="1"/>
  <c r="A1199" i="27"/>
  <c r="A1200" i="27" l="1"/>
  <c r="B1199" i="27"/>
  <c r="A1201" i="27" l="1"/>
  <c r="B1200" i="27"/>
  <c r="B1201" i="27" l="1"/>
  <c r="A1202" i="27"/>
  <c r="A1203" i="27" l="1"/>
  <c r="B1202" i="27"/>
  <c r="B1203" i="27" l="1"/>
  <c r="A1204" i="27"/>
  <c r="B1204" i="27" l="1"/>
  <c r="A1205" i="27"/>
  <c r="B1205" i="27" l="1"/>
  <c r="A1206" i="27"/>
  <c r="B1206" i="27" l="1"/>
  <c r="A1207" i="27"/>
  <c r="A1208" i="27" l="1"/>
  <c r="B1207" i="27"/>
  <c r="A1209" i="27" l="1"/>
  <c r="B1208" i="27"/>
  <c r="B1209" i="27" l="1"/>
  <c r="A1210" i="27"/>
  <c r="B1210" i="27" l="1"/>
  <c r="A1211" i="27"/>
  <c r="B1211" i="27" l="1"/>
  <c r="A1212" i="27"/>
  <c r="A1213" i="27" l="1"/>
  <c r="B1212" i="27"/>
  <c r="B1213" i="27" l="1"/>
  <c r="A1214" i="27"/>
  <c r="A1215" i="27" l="1"/>
  <c r="B1214" i="27"/>
  <c r="A1216" i="27" l="1"/>
  <c r="B1215" i="27"/>
  <c r="A1217" i="27" l="1"/>
  <c r="B1216" i="27"/>
  <c r="B1217" i="27" l="1"/>
  <c r="A1218" i="27"/>
  <c r="B1218" i="27" l="1"/>
  <c r="A1219" i="27"/>
  <c r="A1220" i="27" l="1"/>
  <c r="B1219" i="27"/>
  <c r="B1220" i="27" l="1"/>
  <c r="A1221" i="27"/>
  <c r="B1221" i="27" l="1"/>
  <c r="A1222" i="27"/>
  <c r="B1222" i="27" l="1"/>
  <c r="A1223" i="27"/>
  <c r="A1224" i="27" l="1"/>
  <c r="B1223" i="27"/>
  <c r="B1224" i="27" l="1"/>
  <c r="A1225" i="27"/>
  <c r="A1226" i="27" l="1"/>
  <c r="B1225" i="27"/>
  <c r="B1226" i="27" l="1"/>
  <c r="A1227" i="27"/>
  <c r="B1227" i="27" l="1"/>
  <c r="A1228" i="27"/>
  <c r="B1228" i="27" l="1"/>
  <c r="A1229" i="27"/>
  <c r="A1230" i="27" l="1"/>
  <c r="B1229" i="27"/>
  <c r="A1231" i="27" l="1"/>
  <c r="B1230" i="27"/>
  <c r="B1231" i="27" l="1"/>
  <c r="A1232" i="27"/>
  <c r="A1233" i="27" l="1"/>
  <c r="B1232" i="27"/>
  <c r="B1233" i="27" l="1"/>
  <c r="A1234" i="27"/>
  <c r="B1234" i="27" l="1"/>
  <c r="A1235" i="27"/>
  <c r="B1235" i="27" l="1"/>
  <c r="A1236" i="27"/>
  <c r="B1236" i="27" l="1"/>
  <c r="A1237" i="27"/>
  <c r="B1237" i="27" l="1"/>
  <c r="A1238" i="27"/>
  <c r="B1238" i="27" l="1"/>
  <c r="A1239" i="27"/>
  <c r="B1239" i="27" l="1"/>
  <c r="A1240" i="27"/>
  <c r="A1241" i="27" l="1"/>
  <c r="B1240" i="27"/>
  <c r="A1242" i="27" l="1"/>
  <c r="B1241" i="27"/>
  <c r="B1242" i="27" l="1"/>
  <c r="A1243" i="27"/>
  <c r="B1243" i="27" l="1"/>
  <c r="A1244" i="27"/>
  <c r="B1244" i="27" l="1"/>
  <c r="A1245" i="27"/>
  <c r="A1246" i="27" l="1"/>
  <c r="B1245" i="27"/>
  <c r="A1247" i="27" l="1"/>
  <c r="B1246" i="27"/>
  <c r="B1247" i="27" l="1"/>
  <c r="A1248" i="27"/>
  <c r="A1249" i="27" l="1"/>
  <c r="B1248" i="27"/>
  <c r="B1249" i="27" l="1"/>
  <c r="A1250" i="27"/>
  <c r="A1251" i="27" l="1"/>
  <c r="B1250" i="27"/>
  <c r="B1251" i="27" l="1"/>
  <c r="A1252" i="27"/>
  <c r="B1252" i="27" l="1"/>
  <c r="A1253" i="27"/>
  <c r="A1254" i="27" l="1"/>
  <c r="B1253" i="27"/>
  <c r="B1254" i="27" l="1"/>
  <c r="A1255" i="27"/>
  <c r="B1255" i="27" l="1"/>
  <c r="A1256" i="27"/>
  <c r="B1256" i="27" l="1"/>
  <c r="A1257" i="27"/>
  <c r="B1257" i="27" l="1"/>
  <c r="A1258" i="27"/>
  <c r="A1259" i="27" l="1"/>
  <c r="B1258" i="27"/>
  <c r="B1259" i="27" l="1"/>
  <c r="A1260" i="27"/>
  <c r="B1260" i="27" l="1"/>
  <c r="A1261" i="27"/>
  <c r="B1261" i="27" l="1"/>
  <c r="A1262" i="27"/>
  <c r="A1263" i="27" l="1"/>
  <c r="B1262" i="27"/>
  <c r="B1263" i="27" l="1"/>
  <c r="A1264" i="27"/>
  <c r="A1265" i="27" l="1"/>
  <c r="B1264" i="27"/>
  <c r="B1265" i="27" l="1"/>
  <c r="A1266" i="27"/>
  <c r="A1267" i="27" l="1"/>
  <c r="B1266" i="27"/>
  <c r="A1268" i="27" l="1"/>
  <c r="B1267" i="27"/>
  <c r="B1268" i="27" l="1"/>
  <c r="A1269" i="27"/>
  <c r="B1269" i="27" l="1"/>
  <c r="A1270" i="27"/>
  <c r="A1271" i="27" l="1"/>
  <c r="B1270" i="27"/>
  <c r="A1272" i="27" l="1"/>
  <c r="B1271" i="27"/>
  <c r="A1273" i="27" l="1"/>
  <c r="B1272" i="27"/>
  <c r="B1273" i="27" l="1"/>
  <c r="A1274" i="27"/>
  <c r="B1274" i="27" l="1"/>
  <c r="A1275" i="27"/>
  <c r="A1276" i="27" l="1"/>
  <c r="B1275" i="27"/>
  <c r="A1277" i="27" l="1"/>
  <c r="B1276" i="27"/>
  <c r="A1278" i="27" l="1"/>
  <c r="B1277" i="27"/>
  <c r="B1278" i="27" l="1"/>
  <c r="A1279" i="27"/>
  <c r="A1280" i="27" l="1"/>
  <c r="B1279" i="27"/>
  <c r="B1280" i="27" l="1"/>
  <c r="A1281" i="27"/>
  <c r="A1282" i="27" l="1"/>
  <c r="B1281" i="27"/>
  <c r="A1283" i="27" l="1"/>
  <c r="B1282" i="27"/>
  <c r="A1284" i="27" l="1"/>
  <c r="B1283" i="27"/>
  <c r="B1284" i="27" l="1"/>
  <c r="A1285" i="27"/>
  <c r="A1286" i="27" l="1"/>
  <c r="B1285" i="27"/>
  <c r="B1286" i="27" l="1"/>
  <c r="A1287" i="27"/>
  <c r="B1287" i="27" l="1"/>
  <c r="A1288" i="27"/>
  <c r="A1289" i="27" l="1"/>
  <c r="B1288" i="27"/>
  <c r="B1289" i="27" l="1"/>
  <c r="A1290" i="27"/>
  <c r="B1290" i="27" l="1"/>
  <c r="A1291" i="27"/>
  <c r="B1291" i="27" l="1"/>
  <c r="A1292" i="27"/>
  <c r="A1293" i="27" l="1"/>
  <c r="B1292" i="27"/>
  <c r="B1293" i="27" l="1"/>
  <c r="A1294" i="27"/>
  <c r="B1294" i="27" l="1"/>
  <c r="A1295" i="27"/>
  <c r="A1296" i="27" l="1"/>
  <c r="B1295" i="27"/>
  <c r="A1297" i="27" l="1"/>
  <c r="B1296" i="27"/>
  <c r="B1297" i="27" l="1"/>
  <c r="A1298" i="27"/>
  <c r="B1298" i="27" l="1"/>
  <c r="A1299" i="27"/>
  <c r="B1299" i="27" l="1"/>
  <c r="A1300" i="27"/>
  <c r="A1301" i="27" l="1"/>
  <c r="B1300" i="27"/>
  <c r="A1302" i="27" l="1"/>
  <c r="B1301" i="27"/>
  <c r="A1303" i="27" l="1"/>
  <c r="B1302" i="27"/>
  <c r="A1304" i="27" l="1"/>
  <c r="B1303" i="27"/>
  <c r="B1304" i="27" l="1"/>
  <c r="A1305" i="27"/>
  <c r="A1306" i="27" l="1"/>
  <c r="B1305" i="27"/>
  <c r="A1307" i="27" l="1"/>
  <c r="B1306" i="27"/>
  <c r="B1307" i="27" l="1"/>
  <c r="A1308" i="27"/>
  <c r="B1308" i="27" l="1"/>
  <c r="A1309" i="27"/>
  <c r="B1309" i="27" l="1"/>
  <c r="A1310" i="27"/>
  <c r="B1310" i="27" l="1"/>
  <c r="A1311" i="27"/>
  <c r="B1311" i="27" l="1"/>
  <c r="A1312" i="27"/>
  <c r="B1312" i="27" l="1"/>
  <c r="A1313" i="27"/>
  <c r="B1313" i="27" l="1"/>
  <c r="A1314" i="27"/>
  <c r="B1314" i="27" l="1"/>
  <c r="A1315" i="27"/>
  <c r="A1316" i="27" l="1"/>
  <c r="B1315" i="27"/>
  <c r="B1316" i="27" l="1"/>
  <c r="A1317" i="27"/>
  <c r="B1317" i="27" l="1"/>
  <c r="A1318" i="27"/>
  <c r="B1318" i="27" l="1"/>
  <c r="A1319" i="27"/>
  <c r="A1320" i="27" l="1"/>
  <c r="B1319" i="27"/>
  <c r="A1321" i="27" l="1"/>
  <c r="B1320" i="27"/>
  <c r="A1322" i="27" l="1"/>
  <c r="B1321" i="27"/>
  <c r="A1323" i="27" l="1"/>
  <c r="B1322" i="27"/>
  <c r="B1323" i="27" l="1"/>
  <c r="A1324" i="27"/>
  <c r="A1325" i="27" l="1"/>
  <c r="B1324" i="27"/>
  <c r="A1326" i="27" l="1"/>
  <c r="B1325" i="27"/>
  <c r="A1327" i="27" l="1"/>
  <c r="B1326" i="27"/>
  <c r="A1328" i="27" l="1"/>
  <c r="B1327" i="27"/>
  <c r="A1329" i="27" l="1"/>
  <c r="B1328" i="27"/>
  <c r="A1330" i="27" l="1"/>
  <c r="B1329" i="27"/>
  <c r="B1330" i="27" l="1"/>
  <c r="A1331" i="27"/>
  <c r="A1332" i="27" l="1"/>
  <c r="B1331" i="27"/>
  <c r="B1332" i="27" l="1"/>
  <c r="A1333" i="27"/>
  <c r="B1333" i="27" l="1"/>
  <c r="A1334" i="27"/>
  <c r="A1335" i="27" l="1"/>
  <c r="B1334" i="27"/>
  <c r="B1335" i="27" l="1"/>
  <c r="A1336" i="27"/>
  <c r="B1336" i="27" l="1"/>
  <c r="A1337" i="27"/>
  <c r="A1338" i="27" l="1"/>
  <c r="B1337" i="27"/>
  <c r="A1339" i="27" l="1"/>
  <c r="B1338" i="27"/>
  <c r="B1339" i="27" l="1"/>
  <c r="A1340" i="27"/>
  <c r="B1340" i="27" l="1"/>
  <c r="A1341" i="27"/>
  <c r="B1341" i="27" l="1"/>
  <c r="A1342" i="27"/>
  <c r="A1343" i="27" l="1"/>
  <c r="B1342" i="27"/>
  <c r="B1343" i="27" l="1"/>
  <c r="A1344" i="27"/>
  <c r="B1344" i="27" l="1"/>
  <c r="A1345" i="27"/>
  <c r="B1345" i="27" l="1"/>
  <c r="A1346" i="27"/>
  <c r="A1347" i="27" l="1"/>
  <c r="B1346" i="27"/>
  <c r="B1347" i="27" l="1"/>
  <c r="A1348" i="27"/>
  <c r="B1348" i="27" l="1"/>
  <c r="A1349" i="27"/>
  <c r="A1350" i="27" l="1"/>
  <c r="B1349" i="27"/>
  <c r="B1350" i="27" l="1"/>
  <c r="A1351" i="27"/>
  <c r="A1352" i="27" l="1"/>
  <c r="B1351" i="27"/>
  <c r="B1352" i="27" l="1"/>
  <c r="A1353" i="27"/>
  <c r="A1354" i="27" l="1"/>
  <c r="B1353" i="27"/>
  <c r="A1355" i="27" l="1"/>
  <c r="B1354" i="27"/>
  <c r="B1355" i="27" l="1"/>
  <c r="A1356" i="27"/>
  <c r="B1356" i="27" l="1"/>
  <c r="A1357" i="27"/>
  <c r="A1358" i="27" l="1"/>
  <c r="B1357" i="27"/>
  <c r="B1358" i="27" l="1"/>
  <c r="A1359" i="27"/>
  <c r="B1359" i="27" l="1"/>
  <c r="A1360" i="27"/>
  <c r="B1360" i="27" l="1"/>
  <c r="A1361" i="27"/>
  <c r="B1361" i="27" l="1"/>
  <c r="A1362" i="27"/>
  <c r="A1363" i="27" l="1"/>
  <c r="B1362" i="27"/>
  <c r="A1364" i="27" l="1"/>
  <c r="B1363" i="27"/>
  <c r="B1364" i="27" l="1"/>
  <c r="A1365" i="27"/>
  <c r="B1365" i="27" l="1"/>
  <c r="A1366" i="27"/>
  <c r="A1367" i="27" l="1"/>
  <c r="B1366" i="27"/>
  <c r="B1367" i="27" l="1"/>
  <c r="A1368" i="27"/>
  <c r="B1368" i="27" l="1"/>
  <c r="A1369" i="27"/>
  <c r="A1370" i="27" l="1"/>
  <c r="B1369" i="27"/>
  <c r="B1370" i="27" l="1"/>
  <c r="A1371" i="27"/>
  <c r="B1371" i="27" l="1"/>
  <c r="A1372" i="27"/>
  <c r="B1372" i="27" l="1"/>
  <c r="A1373" i="27"/>
  <c r="A1374" i="27" l="1"/>
  <c r="B1373" i="27"/>
  <c r="B1374" i="27" l="1"/>
  <c r="A1375" i="27"/>
  <c r="A1376" i="27" l="1"/>
  <c r="B1375" i="27"/>
  <c r="A1377" i="27" l="1"/>
  <c r="B1376" i="27"/>
  <c r="B1377" i="27" l="1"/>
  <c r="A1378" i="27"/>
  <c r="A1379" i="27" l="1"/>
  <c r="B1378" i="27"/>
  <c r="A1380" i="27" l="1"/>
  <c r="B1379" i="27"/>
  <c r="A1381" i="27" l="1"/>
  <c r="B1380" i="27"/>
  <c r="B1381" i="27" l="1"/>
  <c r="A1382" i="27"/>
  <c r="A1383" i="27" l="1"/>
  <c r="B1382" i="27"/>
  <c r="B1383" i="27" l="1"/>
  <c r="A1384" i="27"/>
  <c r="A1385" i="27" l="1"/>
  <c r="B1384" i="27"/>
  <c r="B1385" i="27" l="1"/>
  <c r="A1386" i="27"/>
  <c r="A1387" i="27" l="1"/>
  <c r="B1386" i="27"/>
  <c r="B1387" i="27" l="1"/>
  <c r="A1388" i="27"/>
  <c r="B1388" i="27" l="1"/>
  <c r="A1389" i="27"/>
  <c r="A1390" i="27" l="1"/>
  <c r="B1389" i="27"/>
  <c r="A1391" i="27" l="1"/>
  <c r="B1390" i="27"/>
  <c r="A1392" i="27" l="1"/>
  <c r="B1391" i="27"/>
  <c r="B1392" i="27" l="1"/>
  <c r="A1393" i="27"/>
  <c r="B1393" i="27" l="1"/>
  <c r="A1394" i="27"/>
  <c r="B1394" i="27" l="1"/>
  <c r="A1395" i="27"/>
  <c r="B1395" i="27" l="1"/>
  <c r="A1396" i="27"/>
  <c r="B1396" i="27" l="1"/>
  <c r="A1397" i="27"/>
  <c r="B1397" i="27" l="1"/>
  <c r="A1398" i="27"/>
  <c r="A1399" i="27" l="1"/>
  <c r="B1398" i="27"/>
  <c r="A1400" i="27" l="1"/>
  <c r="B1399" i="27"/>
  <c r="B1400" i="27" l="1"/>
  <c r="A1401" i="27"/>
  <c r="A1402" i="27" l="1"/>
  <c r="B1401" i="27"/>
  <c r="B1402" i="27" l="1"/>
  <c r="A1403" i="27"/>
  <c r="B1403" i="27" l="1"/>
  <c r="A1404" i="27"/>
  <c r="A1405" i="27" l="1"/>
  <c r="B1404" i="27"/>
  <c r="B1405" i="27" l="1"/>
  <c r="A1406" i="27"/>
  <c r="B1406" i="27" l="1"/>
  <c r="A1407" i="27"/>
  <c r="A1408" i="27" l="1"/>
  <c r="B1407" i="27"/>
  <c r="B1408" i="27" l="1"/>
  <c r="A1409" i="27"/>
  <c r="A1410" i="27" l="1"/>
  <c r="B1409" i="27"/>
  <c r="A1411" i="27" l="1"/>
  <c r="B1410" i="27"/>
  <c r="B1411" i="27" l="1"/>
  <c r="A1412" i="27"/>
  <c r="B1412" i="27" l="1"/>
  <c r="A1413" i="27"/>
  <c r="A1414" i="27" l="1"/>
  <c r="B1413" i="27"/>
  <c r="B1414" i="27" l="1"/>
  <c r="A1415" i="27"/>
  <c r="A1416" i="27" l="1"/>
  <c r="B1415" i="27"/>
  <c r="B1416" i="27" l="1"/>
  <c r="A1417" i="27"/>
  <c r="A1418" i="27" l="1"/>
  <c r="B1417" i="27"/>
  <c r="B1418" i="27" l="1"/>
  <c r="A1419" i="27"/>
  <c r="B1419" i="27" l="1"/>
  <c r="A1420" i="27"/>
  <c r="A1421" i="27" l="1"/>
  <c r="B1420" i="27"/>
  <c r="A1422" i="27" l="1"/>
  <c r="B1421" i="27"/>
  <c r="B1422" i="27" l="1"/>
  <c r="A1423" i="27"/>
  <c r="B1423" i="27" l="1"/>
  <c r="A1424" i="27"/>
  <c r="A1425" i="27" l="1"/>
  <c r="B1424" i="27"/>
  <c r="B1425" i="27" l="1"/>
  <c r="A1426" i="27"/>
  <c r="A1427" i="27" l="1"/>
  <c r="B1426" i="27"/>
  <c r="A1428" i="27" l="1"/>
  <c r="B1427" i="27"/>
  <c r="A1429" i="27" l="1"/>
  <c r="B1428" i="27"/>
  <c r="A1430" i="27" l="1"/>
  <c r="B1429" i="27"/>
  <c r="A1431" i="27" l="1"/>
  <c r="B1430" i="27"/>
  <c r="A1432" i="27" l="1"/>
  <c r="B1431" i="27"/>
  <c r="B1432" i="27" l="1"/>
  <c r="A1433" i="27"/>
  <c r="B1433" i="27" l="1"/>
  <c r="A1434" i="27"/>
  <c r="B1434" i="27" l="1"/>
  <c r="A1435" i="27"/>
  <c r="A1436" i="27" l="1"/>
  <c r="B1435" i="27"/>
  <c r="B1436" i="27" l="1"/>
  <c r="A1437" i="27"/>
  <c r="B1437" i="27" l="1"/>
  <c r="A1438" i="27"/>
  <c r="B1438" i="27" l="1"/>
  <c r="A1439" i="27"/>
  <c r="A1440" i="27" l="1"/>
  <c r="B1439" i="27"/>
  <c r="B1440" i="27" l="1"/>
  <c r="A1441" i="27"/>
  <c r="A1442" i="27" l="1"/>
  <c r="B1441" i="27"/>
  <c r="B1442" i="27" l="1"/>
  <c r="A1443" i="27"/>
  <c r="B1443" i="27" l="1"/>
  <c r="A1444" i="27"/>
  <c r="A1445" i="27" l="1"/>
  <c r="B1444" i="27"/>
  <c r="B1445" i="27" l="1"/>
  <c r="A1446" i="27"/>
  <c r="A1447" i="27" l="1"/>
  <c r="B1446" i="27"/>
  <c r="A1448" i="27" l="1"/>
  <c r="B1447" i="27"/>
  <c r="B1448" i="27" l="1"/>
  <c r="A1449" i="27"/>
  <c r="A1450" i="27" l="1"/>
  <c r="B1449" i="27"/>
  <c r="A1451" i="27" l="1"/>
  <c r="B1450" i="27"/>
  <c r="B1451" i="27" l="1"/>
  <c r="A1452" i="27"/>
  <c r="B1452" i="27" l="1"/>
  <c r="A1453" i="27"/>
  <c r="B1453" i="27" l="1"/>
  <c r="A1454" i="27"/>
  <c r="A1455" i="27" l="1"/>
  <c r="B1454" i="27"/>
  <c r="A1456" i="27" l="1"/>
  <c r="B1455" i="27"/>
  <c r="A1457" i="27" l="1"/>
  <c r="B1456" i="27"/>
  <c r="B1457" i="27" l="1"/>
  <c r="A1458" i="27"/>
  <c r="B1458" i="27" l="1"/>
  <c r="A1459" i="27"/>
  <c r="A1460" i="27" l="1"/>
  <c r="B1459" i="27"/>
  <c r="A1461" i="27" l="1"/>
  <c r="B1460" i="27"/>
  <c r="B1461" i="27" l="1"/>
  <c r="A1462" i="27"/>
  <c r="A1463" i="27" l="1"/>
  <c r="B1462" i="27"/>
  <c r="A1464" i="27" l="1"/>
  <c r="B1463" i="27"/>
  <c r="A1465" i="27" l="1"/>
  <c r="B1464" i="27"/>
  <c r="B1465" i="27" l="1"/>
  <c r="A1466" i="27"/>
  <c r="B1466" i="27" l="1"/>
  <c r="A1467" i="27"/>
  <c r="A1468" i="27" l="1"/>
  <c r="B1467" i="27"/>
  <c r="A1469" i="27" l="1"/>
  <c r="B1468" i="27"/>
  <c r="A1470" i="27" l="1"/>
  <c r="B1469" i="27"/>
  <c r="B1470" i="27" l="1"/>
  <c r="A1471" i="27"/>
  <c r="A1472" i="27" l="1"/>
  <c r="B1471" i="27"/>
  <c r="B1472" i="27" l="1"/>
  <c r="A1473" i="27"/>
  <c r="B1473" i="27" l="1"/>
  <c r="A1474" i="27"/>
  <c r="A1475" i="27" l="1"/>
  <c r="B1474" i="27"/>
  <c r="B1475" i="27" l="1"/>
  <c r="A1476" i="27"/>
  <c r="A1477" i="27" l="1"/>
  <c r="B1476" i="27"/>
  <c r="B1477" i="27" l="1"/>
  <c r="A1478" i="27"/>
  <c r="A1479" i="27" l="1"/>
  <c r="B1478" i="27"/>
  <c r="A1480" i="27" l="1"/>
  <c r="B1479" i="27"/>
  <c r="A1481" i="27" l="1"/>
  <c r="B1480" i="27"/>
  <c r="B1481" i="27" l="1"/>
  <c r="A1482" i="27"/>
  <c r="A1483" i="27" l="1"/>
  <c r="B1482" i="27"/>
  <c r="B1483" i="27" l="1"/>
  <c r="A1484" i="27"/>
  <c r="B1484" i="27" l="1"/>
  <c r="A1485" i="27"/>
  <c r="A1486" i="27" l="1"/>
  <c r="B1485" i="27"/>
  <c r="A1487" i="27" l="1"/>
  <c r="B1486" i="27"/>
  <c r="A1488" i="27" l="1"/>
  <c r="B1487" i="27"/>
  <c r="B1488" i="27" l="1"/>
  <c r="A1489" i="27"/>
  <c r="A1490" i="27" l="1"/>
  <c r="B1489" i="27"/>
  <c r="A1491" i="27" l="1"/>
  <c r="B1490" i="27"/>
  <c r="B1491" i="27" l="1"/>
  <c r="A1492" i="27"/>
  <c r="A1493" i="27" l="1"/>
  <c r="B1492" i="27"/>
  <c r="A1494" i="27" l="1"/>
  <c r="B1493" i="27"/>
  <c r="B1494" i="27" l="1"/>
  <c r="A1495" i="27"/>
  <c r="B1495" i="27" l="1"/>
  <c r="A1496" i="27"/>
  <c r="B1496" i="27" l="1"/>
  <c r="A1497" i="27"/>
  <c r="A1498" i="27" l="1"/>
  <c r="B1497" i="27"/>
  <c r="A1499" i="27" l="1"/>
  <c r="B1498" i="27"/>
  <c r="A1500" i="27" l="1"/>
  <c r="B1499" i="27"/>
  <c r="A1501" i="27" l="1"/>
  <c r="B1500" i="27"/>
  <c r="B1501" i="27" l="1"/>
  <c r="A1502" i="27"/>
  <c r="B1502" i="27" l="1"/>
  <c r="A1503" i="27"/>
  <c r="A1504" i="27" l="1"/>
  <c r="B1503" i="27"/>
  <c r="B1504" i="27" l="1"/>
  <c r="A1505" i="27"/>
  <c r="A1506" i="27" l="1"/>
  <c r="B1505" i="27"/>
  <c r="A1507" i="27" l="1"/>
  <c r="B1506" i="27"/>
  <c r="B1507" i="27" l="1"/>
  <c r="A1508" i="27"/>
  <c r="A1509" i="27" l="1"/>
  <c r="B1508" i="27"/>
  <c r="A1510" i="27" l="1"/>
  <c r="B1509" i="27"/>
  <c r="B1510" i="27" l="1"/>
  <c r="A1511" i="27"/>
  <c r="A1512" i="27" l="1"/>
  <c r="B1511" i="27"/>
  <c r="B1512" i="27" l="1"/>
  <c r="A1513" i="27"/>
  <c r="A1514" i="27" l="1"/>
  <c r="B1513" i="27"/>
  <c r="B1514" i="27" l="1"/>
  <c r="A1515" i="27"/>
  <c r="A1516" i="27" l="1"/>
  <c r="B1515" i="27"/>
  <c r="A1517" i="27" l="1"/>
  <c r="B1516" i="27"/>
  <c r="A1518" i="27" l="1"/>
  <c r="B1517" i="27"/>
  <c r="B1518" i="27" l="1"/>
  <c r="A1519" i="27"/>
  <c r="A1520" i="27" l="1"/>
  <c r="B1519" i="27"/>
  <c r="A1521" i="27" l="1"/>
  <c r="B1520" i="27"/>
  <c r="B1521" i="27" l="1"/>
  <c r="A1522" i="27"/>
  <c r="A1523" i="27" l="1"/>
  <c r="B1522" i="27"/>
  <c r="B1523" i="27" l="1"/>
  <c r="A1524" i="27"/>
  <c r="A1525" i="27" l="1"/>
  <c r="B1524" i="27"/>
  <c r="B1525" i="27" l="1"/>
  <c r="A1526" i="27"/>
  <c r="A1527" i="27" l="1"/>
  <c r="B1526" i="27"/>
  <c r="B1527" i="27" l="1"/>
  <c r="A1528" i="27"/>
  <c r="A1529" i="27" l="1"/>
  <c r="B1528" i="27"/>
  <c r="B1529" i="27" l="1"/>
  <c r="A1530" i="27"/>
  <c r="B1530" i="27" l="1"/>
  <c r="A1531" i="27"/>
  <c r="B1531" i="27" l="1"/>
  <c r="A1532" i="27"/>
  <c r="B1532" i="27" l="1"/>
  <c r="A1533" i="27"/>
  <c r="B1533" i="27" l="1"/>
  <c r="A1534" i="27"/>
  <c r="B1534" i="27" l="1"/>
  <c r="A1535" i="27"/>
  <c r="B1535" i="27" l="1"/>
  <c r="A1536" i="27"/>
  <c r="A1537" i="27" l="1"/>
  <c r="B1536" i="27"/>
  <c r="B1537" i="27" l="1"/>
  <c r="A1538" i="27"/>
  <c r="A1539" i="27" l="1"/>
  <c r="B1538" i="27"/>
  <c r="A1540" i="27" l="1"/>
  <c r="B1539" i="27"/>
  <c r="A1541" i="27" l="1"/>
  <c r="B1540" i="27"/>
  <c r="B1541" i="27" l="1"/>
  <c r="A1542" i="27"/>
  <c r="A1543" i="27" l="1"/>
  <c r="B1542" i="27"/>
  <c r="A1544" i="27" l="1"/>
  <c r="B1543" i="27"/>
  <c r="B1544" i="27" l="1"/>
  <c r="A1545" i="27"/>
  <c r="A1546" i="27" l="1"/>
  <c r="B1545" i="27"/>
  <c r="A1547" i="27" l="1"/>
  <c r="B1546" i="27"/>
  <c r="A1548" i="27" l="1"/>
  <c r="B1547" i="27"/>
  <c r="B1548" i="27" l="1"/>
  <c r="A1549" i="27"/>
  <c r="B1549" i="27" l="1"/>
  <c r="A1550" i="27"/>
  <c r="A1551" i="27" l="1"/>
  <c r="B1550" i="27"/>
  <c r="B1551" i="27" l="1"/>
  <c r="A1552" i="27"/>
  <c r="B1552" i="27" l="1"/>
  <c r="A1553" i="27"/>
  <c r="B1553" i="27" l="1"/>
  <c r="A1554" i="27"/>
  <c r="A1555" i="27" l="1"/>
  <c r="B1554" i="27"/>
  <c r="A1556" i="27" l="1"/>
  <c r="B1555" i="27"/>
  <c r="A1557" i="27" l="1"/>
  <c r="B1556" i="27"/>
  <c r="B1557" i="27" l="1"/>
  <c r="A1558" i="27"/>
  <c r="B1558" i="27" l="1"/>
  <c r="A1559" i="27"/>
  <c r="A1560" i="27" l="1"/>
  <c r="B1559" i="27"/>
  <c r="B1560" i="27" l="1"/>
  <c r="A1561" i="27"/>
  <c r="B1561" i="27" l="1"/>
  <c r="A1562" i="27"/>
  <c r="A1563" i="27" l="1"/>
  <c r="B1562" i="27"/>
  <c r="A1564" i="27" l="1"/>
  <c r="B1563" i="27"/>
  <c r="B1564" i="27" l="1"/>
  <c r="A1565" i="27"/>
  <c r="A1566" i="27" l="1"/>
  <c r="B1565" i="27"/>
  <c r="B1566" i="27" l="1"/>
  <c r="A1567" i="27"/>
  <c r="B1567" i="27" l="1"/>
  <c r="A1568" i="27"/>
  <c r="B1568" i="27" l="1"/>
  <c r="A1569" i="27"/>
  <c r="A1570" i="27" l="1"/>
  <c r="B1569" i="27"/>
  <c r="B1570" i="27" l="1"/>
  <c r="A1571" i="27"/>
  <c r="A1572" i="27" l="1"/>
  <c r="B1571" i="27"/>
  <c r="B1572" i="27" l="1"/>
  <c r="A1573" i="27"/>
  <c r="A1574" i="27" l="1"/>
  <c r="B1573" i="27"/>
  <c r="B1574" i="27" l="1"/>
  <c r="A1575" i="27"/>
  <c r="B1575" i="27" l="1"/>
  <c r="A1576" i="27"/>
  <c r="B1576" i="27" l="1"/>
  <c r="A1577" i="27"/>
  <c r="B1577" i="27" l="1"/>
  <c r="A1578" i="27"/>
  <c r="A1579" i="27" l="1"/>
  <c r="B1578" i="27"/>
  <c r="A1580" i="27" l="1"/>
  <c r="B1579" i="27"/>
  <c r="A1581" i="27" l="1"/>
  <c r="B1580" i="27"/>
  <c r="B1581" i="27" l="1"/>
  <c r="A1582" i="27"/>
  <c r="A1583" i="27" l="1"/>
  <c r="B1582" i="27"/>
  <c r="A1584" i="27" l="1"/>
  <c r="B1583" i="27"/>
  <c r="A1585" i="27" l="1"/>
  <c r="B1584" i="27"/>
  <c r="A1586" i="27" l="1"/>
  <c r="B1585" i="27"/>
  <c r="B1586" i="27" l="1"/>
  <c r="A1587" i="27"/>
  <c r="A1588" i="27" l="1"/>
  <c r="B1587" i="27"/>
  <c r="A1589" i="27" l="1"/>
  <c r="B1588" i="27"/>
  <c r="A1590" i="27" l="1"/>
  <c r="B1589" i="27"/>
  <c r="B1590" i="27" l="1"/>
  <c r="A1591" i="27"/>
  <c r="B1591" i="27" l="1"/>
  <c r="A1592" i="27"/>
  <c r="B1592" i="27" l="1"/>
  <c r="A1593" i="27"/>
  <c r="A1594" i="27" l="1"/>
  <c r="B1593" i="27"/>
  <c r="B1594" i="27" l="1"/>
  <c r="A1595" i="27"/>
  <c r="B1595" i="27" l="1"/>
  <c r="A1596" i="27"/>
  <c r="B1596" i="27" l="1"/>
  <c r="A1597" i="27"/>
  <c r="B1597" i="27" l="1"/>
  <c r="A1598" i="27"/>
  <c r="B1598" i="27" l="1"/>
  <c r="A1599" i="27"/>
  <c r="A1600" i="27" l="1"/>
  <c r="B1599" i="27"/>
  <c r="A1601" i="27" l="1"/>
  <c r="B1600" i="27"/>
  <c r="B1601" i="27" l="1"/>
  <c r="A1602" i="27"/>
  <c r="B1602" i="27" l="1"/>
  <c r="A1603" i="27"/>
  <c r="B1603" i="27" l="1"/>
  <c r="A1604" i="27"/>
  <c r="A1605" i="27" l="1"/>
  <c r="B1604" i="27"/>
  <c r="A1606" i="27" l="1"/>
  <c r="B1605" i="27"/>
  <c r="A1607" i="27" l="1"/>
  <c r="B1606" i="27"/>
  <c r="B1607" i="27" l="1"/>
  <c r="A1608" i="27"/>
  <c r="A1609" i="27" l="1"/>
  <c r="B1608" i="27"/>
  <c r="A1610" i="27" l="1"/>
  <c r="B1609" i="27"/>
  <c r="A1611" i="27" l="1"/>
  <c r="B1610" i="27"/>
  <c r="B1611" i="27" l="1"/>
  <c r="A1612" i="27"/>
  <c r="B1612" i="27" l="1"/>
  <c r="A1613" i="27"/>
  <c r="A1614" i="27" l="1"/>
  <c r="B1613" i="27"/>
  <c r="B1614" i="27" l="1"/>
  <c r="A1615" i="27"/>
  <c r="A1616" i="27" l="1"/>
  <c r="B1615" i="27"/>
  <c r="B1616" i="27" l="1"/>
  <c r="A1617" i="27"/>
  <c r="A1618" i="27" l="1"/>
  <c r="B1617" i="27"/>
  <c r="B1618" i="27" l="1"/>
  <c r="A1619" i="27"/>
  <c r="A1620" i="27" l="1"/>
  <c r="B1619" i="27"/>
  <c r="A1621" i="27" l="1"/>
  <c r="B1620" i="27"/>
  <c r="B1621" i="27" l="1"/>
  <c r="A1622" i="27"/>
  <c r="B1622" i="27" l="1"/>
  <c r="A1623" i="27"/>
  <c r="A1624" i="27" l="1"/>
  <c r="B1623" i="27"/>
  <c r="B1624" i="27" l="1"/>
  <c r="A1625" i="27"/>
  <c r="A1626" i="27" l="1"/>
  <c r="B1625" i="27"/>
  <c r="B1626" i="27" l="1"/>
  <c r="A1627" i="27"/>
  <c r="B1627" i="27" l="1"/>
  <c r="A1628" i="27"/>
  <c r="A1629" i="27" l="1"/>
  <c r="B1628" i="27"/>
  <c r="B1629" i="27" l="1"/>
  <c r="A1630" i="27"/>
  <c r="B1630" i="27" l="1"/>
  <c r="A1631" i="27"/>
  <c r="A1632" i="27" l="1"/>
  <c r="B1631" i="27"/>
  <c r="B1632" i="27" l="1"/>
  <c r="A1633" i="27"/>
  <c r="A1634" i="27" l="1"/>
  <c r="B1633" i="27"/>
  <c r="A1635" i="27" l="1"/>
  <c r="B1634" i="27"/>
  <c r="B1635" i="27" l="1"/>
  <c r="A1636" i="27"/>
  <c r="A1637" i="27" l="1"/>
  <c r="B1636" i="27"/>
  <c r="A1638" i="27" l="1"/>
  <c r="B1637" i="27"/>
  <c r="A1639" i="27" l="1"/>
  <c r="B1638" i="27"/>
  <c r="A1640" i="27" l="1"/>
  <c r="B1639" i="27"/>
  <c r="B1640" i="27" l="1"/>
  <c r="A1641" i="27"/>
  <c r="A1642" i="27" l="1"/>
  <c r="B1641" i="27"/>
  <c r="A1643" i="27" l="1"/>
  <c r="B1642" i="27"/>
  <c r="B1643" i="27" l="1"/>
  <c r="A1644" i="27"/>
  <c r="A1645" i="27" l="1"/>
  <c r="B1644" i="27"/>
  <c r="A1646" i="27" l="1"/>
  <c r="B1645" i="27"/>
  <c r="B1646" i="27" l="1"/>
  <c r="A1647" i="27"/>
  <c r="B1647" i="27" l="1"/>
  <c r="A1648" i="27"/>
  <c r="A1649" i="27" l="1"/>
  <c r="B1648" i="27"/>
  <c r="B1649" i="27" l="1"/>
  <c r="A1650" i="27"/>
  <c r="A1651" i="27" l="1"/>
  <c r="B1650" i="27"/>
  <c r="A1652" i="27" l="1"/>
  <c r="B1651" i="27"/>
  <c r="B1652" i="27" l="1"/>
  <c r="A1653" i="27"/>
  <c r="B1653" i="27" l="1"/>
  <c r="A1654" i="27"/>
  <c r="B1654" i="27" l="1"/>
  <c r="A1655" i="27"/>
  <c r="B1655" i="27" l="1"/>
  <c r="A1656" i="27"/>
  <c r="B1656" i="27" l="1"/>
  <c r="A1657" i="27"/>
  <c r="B1657" i="27" l="1"/>
  <c r="A1658" i="27"/>
  <c r="B1658" i="27" l="1"/>
  <c r="A1659" i="27"/>
  <c r="A1660" i="27" l="1"/>
  <c r="B1659" i="27"/>
  <c r="B1660" i="27" l="1"/>
  <c r="A1661" i="27"/>
  <c r="A1662" i="27" l="1"/>
  <c r="B1661" i="27"/>
  <c r="A1663" i="27" l="1"/>
  <c r="B1662" i="27"/>
  <c r="A1664" i="27" l="1"/>
  <c r="B1663" i="27"/>
  <c r="A1665" i="27" l="1"/>
  <c r="B1664" i="27"/>
  <c r="A1666" i="27" l="1"/>
  <c r="B1665" i="27"/>
  <c r="A1667" i="27" l="1"/>
  <c r="B1666" i="27"/>
  <c r="B1667" i="27" l="1"/>
  <c r="A1668" i="27"/>
  <c r="B1668" i="27" l="1"/>
  <c r="A1669" i="27"/>
  <c r="A1670" i="27" l="1"/>
  <c r="B1669" i="27"/>
  <c r="A1671" i="27" l="1"/>
  <c r="B1670" i="27"/>
  <c r="A1672" i="27" l="1"/>
  <c r="B1671" i="27"/>
  <c r="A1673" i="27" l="1"/>
  <c r="B1672" i="27"/>
  <c r="B1673" i="27" l="1"/>
  <c r="A1674" i="27"/>
  <c r="B1674" i="27" l="1"/>
  <c r="A1675" i="27"/>
  <c r="A1676" i="27" l="1"/>
  <c r="B1675" i="27"/>
  <c r="A1677" i="27" l="1"/>
  <c r="B1676" i="27"/>
  <c r="B1677" i="27" l="1"/>
  <c r="A1678" i="27"/>
  <c r="A1679" i="27" l="1"/>
  <c r="B1678" i="27"/>
  <c r="A1680" i="27" l="1"/>
  <c r="B1679" i="27"/>
  <c r="A1681" i="27" l="1"/>
  <c r="B1680" i="27"/>
  <c r="B1681" i="27" l="1"/>
  <c r="A1682" i="27"/>
  <c r="B1682" i="27" l="1"/>
  <c r="A1683" i="27"/>
  <c r="B1683" i="27" l="1"/>
  <c r="A1684" i="27"/>
  <c r="B1684" i="27" l="1"/>
  <c r="A1685" i="27"/>
  <c r="B1685" i="27" l="1"/>
  <c r="A1686" i="27"/>
  <c r="A1687" i="27" l="1"/>
  <c r="B1686" i="27"/>
  <c r="B1687" i="27" l="1"/>
  <c r="A1688" i="27"/>
  <c r="B1688" i="27" l="1"/>
  <c r="A1689" i="27"/>
  <c r="B1689" i="27" l="1"/>
  <c r="A1690" i="27"/>
  <c r="A1691" i="27" l="1"/>
  <c r="B1690" i="27"/>
  <c r="A1692" i="27" l="1"/>
  <c r="B1691" i="27"/>
  <c r="B1692" i="27" l="1"/>
  <c r="A1693" i="27"/>
  <c r="B1693" i="27" l="1"/>
  <c r="A1694" i="27"/>
  <c r="B1694" i="27" l="1"/>
  <c r="A1695" i="27"/>
  <c r="B1695" i="27" l="1"/>
  <c r="A1696" i="27"/>
  <c r="B1696" i="27" l="1"/>
  <c r="A1697" i="27"/>
  <c r="B1697" i="27" l="1"/>
  <c r="A1698" i="27"/>
  <c r="A1699" i="27" l="1"/>
  <c r="B1698" i="27"/>
  <c r="A1700" i="27" l="1"/>
  <c r="B1699" i="27"/>
  <c r="B1700" i="27" l="1"/>
  <c r="A1701" i="27"/>
  <c r="A1702" i="27" l="1"/>
  <c r="B1701" i="27"/>
  <c r="B1702" i="27" l="1"/>
  <c r="A1703" i="27"/>
  <c r="B1703" i="27" l="1"/>
  <c r="A1704" i="27"/>
  <c r="B1704" i="27" l="1"/>
  <c r="A1705" i="27"/>
  <c r="B1705" i="27" l="1"/>
  <c r="A1706" i="27"/>
  <c r="B1706" i="27" l="1"/>
  <c r="A1707" i="27"/>
  <c r="A1708" i="27" l="1"/>
  <c r="B1707" i="27"/>
  <c r="A1709" i="27" l="1"/>
  <c r="B1708" i="27"/>
  <c r="B1709" i="27" l="1"/>
  <c r="A1710" i="27"/>
  <c r="A1711" i="27" l="1"/>
  <c r="B1710" i="27"/>
  <c r="A1712" i="27" l="1"/>
  <c r="B1711" i="27"/>
  <c r="A1713" i="27" l="1"/>
  <c r="B1712" i="27"/>
  <c r="A1714" i="27" l="1"/>
  <c r="B1713" i="27"/>
  <c r="A1715" i="27" l="1"/>
  <c r="B1714" i="27"/>
  <c r="A1716" i="27" l="1"/>
  <c r="B1715" i="27"/>
  <c r="B1716" i="27" l="1"/>
  <c r="A1717" i="27"/>
  <c r="B1717" i="27" l="1"/>
  <c r="A1718" i="27"/>
  <c r="B1718" i="27" l="1"/>
  <c r="A1719" i="27"/>
  <c r="A1720" i="27" l="1"/>
  <c r="B1719" i="27"/>
  <c r="B1720" i="27" l="1"/>
  <c r="A1721" i="27"/>
  <c r="B1721" i="27" l="1"/>
  <c r="A1722" i="27"/>
  <c r="B1722" i="27" l="1"/>
  <c r="A1723" i="27"/>
  <c r="B1723" i="27" l="1"/>
  <c r="A1724" i="27"/>
  <c r="B1724" i="27" l="1"/>
  <c r="A1725" i="27"/>
  <c r="A1726" i="27" l="1"/>
  <c r="B1725" i="27"/>
  <c r="A1727" i="27" l="1"/>
  <c r="B1726" i="27"/>
  <c r="B1727" i="27" l="1"/>
  <c r="A1728" i="27"/>
  <c r="A1729" i="27" l="1"/>
  <c r="B1728" i="27"/>
  <c r="A1730" i="27" l="1"/>
  <c r="B1729" i="27"/>
  <c r="B1730" i="27" l="1"/>
  <c r="A1731" i="27"/>
  <c r="A1732" i="27" l="1"/>
  <c r="B1731" i="27"/>
  <c r="B1732" i="27" l="1"/>
  <c r="A1733" i="27"/>
  <c r="A1734" i="27" l="1"/>
  <c r="B1733" i="27"/>
  <c r="A1735" i="27" l="1"/>
  <c r="B1734" i="27"/>
  <c r="B1735" i="27" l="1"/>
  <c r="A1736" i="27"/>
  <c r="B1736" i="27" l="1"/>
  <c r="A1737" i="27"/>
  <c r="B1737" i="27" l="1"/>
  <c r="A1738" i="27"/>
  <c r="A1739" i="27" l="1"/>
  <c r="B1738" i="27"/>
  <c r="A1740" i="27" l="1"/>
  <c r="B1739" i="27"/>
  <c r="A1741" i="27" l="1"/>
  <c r="B1740" i="27"/>
  <c r="A1742" i="27" l="1"/>
  <c r="B1741" i="27"/>
  <c r="B1742" i="27" l="1"/>
  <c r="A1743" i="27"/>
  <c r="B1743" i="27" l="1"/>
  <c r="A1744" i="27"/>
  <c r="B1744" i="27" l="1"/>
  <c r="A1745" i="27"/>
  <c r="B1745" i="27" l="1"/>
  <c r="A1746" i="27"/>
  <c r="A1747" i="27" l="1"/>
  <c r="B1746" i="27"/>
  <c r="A1748" i="27" l="1"/>
  <c r="B1747" i="27"/>
  <c r="B1748" i="27" l="1"/>
  <c r="A1749" i="27"/>
  <c r="A1750" i="27" l="1"/>
  <c r="B1749" i="27"/>
  <c r="A1751" i="27" l="1"/>
  <c r="B1750" i="27"/>
  <c r="A1752" i="27" l="1"/>
  <c r="B1751" i="27"/>
  <c r="B1752" i="27" l="1"/>
  <c r="A1753" i="27"/>
  <c r="B1753" i="27" l="1"/>
  <c r="A1754" i="27"/>
  <c r="B1754" i="27" l="1"/>
  <c r="A1755" i="27"/>
  <c r="A1756" i="27" l="1"/>
  <c r="B1755" i="27"/>
  <c r="B1756" i="27" l="1"/>
  <c r="A1757" i="27"/>
  <c r="B1757" i="27" l="1"/>
  <c r="A1758" i="27"/>
  <c r="B1758" i="27" l="1"/>
  <c r="A1759" i="27"/>
  <c r="B1759" i="27" l="1"/>
  <c r="A1760" i="27"/>
  <c r="B1760" i="27" l="1"/>
  <c r="A1761" i="27"/>
  <c r="A1762" i="27" l="1"/>
  <c r="B1761" i="27"/>
  <c r="B1762" i="27" l="1"/>
  <c r="A1763" i="27"/>
  <c r="B1763" i="27" l="1"/>
  <c r="A1764" i="27"/>
  <c r="B1764" i="27" l="1"/>
  <c r="A1765" i="27"/>
  <c r="A1766" i="27" l="1"/>
  <c r="B1765" i="27"/>
  <c r="A1767" i="27" l="1"/>
  <c r="B1766" i="27"/>
  <c r="A1768" i="27" l="1"/>
  <c r="B1767" i="27"/>
  <c r="A1769" i="27" l="1"/>
  <c r="B1768" i="27"/>
  <c r="A1770" i="27" l="1"/>
  <c r="B1769" i="27"/>
  <c r="B1770" i="27" l="1"/>
  <c r="A1771" i="27"/>
  <c r="B1771" i="27" l="1"/>
  <c r="A1772" i="27"/>
  <c r="A1773" i="27" l="1"/>
  <c r="B1772" i="27"/>
  <c r="A1774" i="27" l="1"/>
  <c r="B1773" i="27"/>
  <c r="A1775" i="27" l="1"/>
  <c r="B1774" i="27"/>
  <c r="B1775" i="27" l="1"/>
  <c r="A1776" i="27"/>
  <c r="B1776" i="27" l="1"/>
  <c r="A1777" i="27"/>
  <c r="B1777" i="27" l="1"/>
  <c r="A1778" i="27"/>
  <c r="B1778" i="27" l="1"/>
  <c r="A1779" i="27"/>
  <c r="B1779" i="27" l="1"/>
  <c r="A1780" i="27"/>
  <c r="A1781" i="27" l="1"/>
  <c r="B1780" i="27"/>
  <c r="B1781" i="27" l="1"/>
  <c r="A1782" i="27"/>
  <c r="B1782" i="27" l="1"/>
  <c r="A1783" i="27"/>
  <c r="B1783" i="27" l="1"/>
  <c r="A1784" i="27"/>
  <c r="A1785" i="27" l="1"/>
  <c r="B1784" i="27"/>
  <c r="A1786" i="27" l="1"/>
  <c r="B1785" i="27"/>
  <c r="B1786" i="27" l="1"/>
  <c r="A1787" i="27"/>
  <c r="A1788" i="27" l="1"/>
  <c r="B1787" i="27"/>
  <c r="A1789" i="27" l="1"/>
  <c r="B1788" i="27"/>
  <c r="B1789" i="27" l="1"/>
  <c r="A1790" i="27"/>
  <c r="B1790" i="27" l="1"/>
  <c r="A1791" i="27"/>
  <c r="A1792" i="27" l="1"/>
  <c r="B1791" i="27"/>
  <c r="A1793" i="27" l="1"/>
  <c r="B1792" i="27"/>
  <c r="A1794" i="27" l="1"/>
  <c r="B1793" i="27"/>
  <c r="A1795" i="27" l="1"/>
  <c r="B1794" i="27"/>
  <c r="A1796" i="27" l="1"/>
  <c r="B1795" i="27"/>
  <c r="B1796" i="27" l="1"/>
  <c r="A1797" i="27"/>
  <c r="A1798" i="27" l="1"/>
  <c r="B1797" i="27"/>
  <c r="A1799" i="27" l="1"/>
  <c r="B1798" i="27"/>
  <c r="B1799" i="27" l="1"/>
  <c r="A1800" i="27"/>
  <c r="A1801" i="27" l="1"/>
  <c r="B1800" i="27"/>
  <c r="B1801" i="27" l="1"/>
  <c r="A1802" i="27"/>
  <c r="B1802" i="27" l="1"/>
  <c r="A1803" i="27"/>
  <c r="A1804" i="27" l="1"/>
  <c r="B1803" i="27"/>
  <c r="A1805" i="27" l="1"/>
  <c r="B1804" i="27"/>
  <c r="A1806" i="27" l="1"/>
  <c r="B1805" i="27"/>
  <c r="A1807" i="27" l="1"/>
  <c r="B1806" i="27"/>
  <c r="A1808" i="27" l="1"/>
  <c r="B1807" i="27"/>
  <c r="B1808" i="27" l="1"/>
  <c r="A1809" i="27"/>
  <c r="B1809" i="27" l="1"/>
  <c r="A1810" i="27"/>
  <c r="A1811" i="27" l="1"/>
  <c r="B1810" i="27"/>
  <c r="B1811" i="27" l="1"/>
  <c r="A1812" i="27"/>
  <c r="A1813" i="27" l="1"/>
  <c r="B1812" i="27"/>
  <c r="B1813" i="27" l="1"/>
  <c r="A1814" i="27"/>
  <c r="A1815" i="27" l="1"/>
  <c r="B1814" i="27"/>
  <c r="B1815" i="27" l="1"/>
  <c r="A1816" i="27"/>
  <c r="B1816" i="27" l="1"/>
  <c r="A1817" i="27"/>
  <c r="A1818" i="27" l="1"/>
  <c r="B1817" i="27"/>
  <c r="A1819" i="27" l="1"/>
  <c r="B1818" i="27"/>
  <c r="B1819" i="27" l="1"/>
  <c r="A1820" i="27"/>
  <c r="A1821" i="27" l="1"/>
  <c r="B1820" i="27"/>
  <c r="A1822" i="27" l="1"/>
  <c r="B1821" i="27"/>
  <c r="B1822" i="27" l="1"/>
  <c r="A1823" i="27"/>
  <c r="B1823" i="27" l="1"/>
  <c r="A1824" i="27"/>
  <c r="A1825" i="27" l="1"/>
  <c r="B1824" i="27"/>
  <c r="A1826" i="27" l="1"/>
  <c r="B1825" i="27"/>
  <c r="A1827" i="27" l="1"/>
  <c r="B1826" i="27"/>
  <c r="A1828" i="27" l="1"/>
  <c r="B1827" i="27"/>
  <c r="B1828" i="27" l="1"/>
  <c r="A1829" i="27"/>
  <c r="B1829" i="27" l="1"/>
  <c r="A1830" i="27"/>
  <c r="A1831" i="27" l="1"/>
  <c r="B1830" i="27"/>
  <c r="B1831" i="27" l="1"/>
  <c r="A1832" i="27"/>
  <c r="B1832" i="27" l="1"/>
  <c r="A1833" i="27"/>
  <c r="A1834" i="27" l="1"/>
  <c r="B1833" i="27"/>
  <c r="B1834" i="27" l="1"/>
  <c r="A1835" i="27"/>
  <c r="B1835" i="27" l="1"/>
  <c r="A1836" i="27"/>
  <c r="B1836" i="27" l="1"/>
  <c r="A1837" i="27"/>
  <c r="B1837" i="27" l="1"/>
  <c r="A1838" i="27"/>
  <c r="A1839" i="27" l="1"/>
  <c r="B1838" i="27"/>
  <c r="A1840" i="27" l="1"/>
  <c r="B1839" i="27"/>
  <c r="B1840" i="27" l="1"/>
  <c r="A1841" i="27"/>
  <c r="B1841" i="27" l="1"/>
  <c r="A1842" i="27"/>
  <c r="B1842" i="27" l="1"/>
  <c r="A1843" i="27"/>
  <c r="B1843" i="27" l="1"/>
  <c r="A1844" i="27"/>
  <c r="B1844" i="27" l="1"/>
  <c r="A1845" i="27"/>
  <c r="B1845" i="27" l="1"/>
  <c r="A1846" i="27"/>
  <c r="A1847" i="27" l="1"/>
  <c r="B1846" i="27"/>
  <c r="B1847" i="27" l="1"/>
  <c r="A1848" i="27"/>
  <c r="B1848" i="27" l="1"/>
  <c r="A1849" i="27"/>
  <c r="A1850" i="27" l="1"/>
  <c r="B1849" i="27"/>
  <c r="B1850" i="27" l="1"/>
  <c r="A1851" i="27"/>
  <c r="B1851" i="27" l="1"/>
  <c r="A1852" i="27"/>
  <c r="A1853" i="27" l="1"/>
  <c r="B1852" i="27"/>
  <c r="B1853" i="27" l="1"/>
  <c r="A1854" i="27"/>
  <c r="A1855" i="27" l="1"/>
  <c r="B1854" i="27"/>
  <c r="B1855" i="27" l="1"/>
  <c r="A1856" i="27"/>
  <c r="B1856" i="27" l="1"/>
  <c r="A1857" i="27"/>
  <c r="A1858" i="27" l="1"/>
  <c r="B1857" i="27"/>
  <c r="B1858" i="27" l="1"/>
  <c r="A1859" i="27"/>
  <c r="A1860" i="27" l="1"/>
  <c r="B1859" i="27"/>
  <c r="A1861" i="27" l="1"/>
  <c r="B1860" i="27"/>
  <c r="A1862" i="27" l="1"/>
  <c r="B1861" i="27"/>
  <c r="A1863" i="27" l="1"/>
  <c r="B1862" i="27"/>
  <c r="B1863" i="27" l="1"/>
  <c r="A1864" i="27"/>
  <c r="B1864" i="27" l="1"/>
  <c r="A1865" i="27"/>
  <c r="A1866" i="27" l="1"/>
  <c r="B1865" i="27"/>
  <c r="A1867" i="27" l="1"/>
  <c r="B1866" i="27"/>
  <c r="A1868" i="27" l="1"/>
  <c r="B1867" i="27"/>
  <c r="B1868" i="27" l="1"/>
  <c r="A1869" i="27"/>
  <c r="A1870" i="27" l="1"/>
  <c r="B1869" i="27"/>
  <c r="A1871" i="27" l="1"/>
  <c r="B1870" i="27"/>
  <c r="A1872" i="27" l="1"/>
  <c r="B1871" i="27"/>
  <c r="B1872" i="27" l="1"/>
  <c r="A1873" i="27"/>
  <c r="B1873" i="27" l="1"/>
  <c r="A1874" i="27"/>
  <c r="B1874" i="27" l="1"/>
  <c r="A1875" i="27"/>
  <c r="B1875" i="27" l="1"/>
  <c r="A1876" i="27"/>
  <c r="A1877" i="27" l="1"/>
  <c r="B1876" i="27"/>
  <c r="B1877" i="27" l="1"/>
  <c r="A1878" i="27"/>
  <c r="A1879" i="27" l="1"/>
  <c r="B1878" i="27"/>
  <c r="B1879" i="27" l="1"/>
  <c r="A1880" i="27"/>
  <c r="A1881" i="27" l="1"/>
  <c r="B1880" i="27"/>
  <c r="B1881" i="27" l="1"/>
  <c r="A1882" i="27"/>
  <c r="A1883" i="27" l="1"/>
  <c r="B1882" i="27"/>
  <c r="B1883" i="27" l="1"/>
  <c r="A1884" i="27"/>
  <c r="B1884" i="27" l="1"/>
  <c r="A1885" i="27"/>
  <c r="A1886" i="27" l="1"/>
  <c r="B1885" i="27"/>
  <c r="A1887" i="27" l="1"/>
  <c r="B1886" i="27"/>
  <c r="B1887" i="27" l="1"/>
  <c r="A1888" i="27"/>
  <c r="B1888" i="27" l="1"/>
  <c r="A1889" i="27"/>
  <c r="A1890" i="27" l="1"/>
  <c r="B1889" i="27"/>
  <c r="B1890" i="27" l="1"/>
  <c r="A1891" i="27"/>
  <c r="A1892" i="27" l="1"/>
  <c r="B1891" i="27"/>
  <c r="B1892" i="27" l="1"/>
  <c r="A1893" i="27"/>
  <c r="A1894" i="27" l="1"/>
  <c r="B1893" i="27"/>
  <c r="B1894" i="27" l="1"/>
  <c r="A1895" i="27"/>
  <c r="A1896" i="27" l="1"/>
  <c r="B1895" i="27"/>
  <c r="B1896" i="27" l="1"/>
  <c r="A1897" i="27"/>
  <c r="A1898" i="27" l="1"/>
  <c r="B1897" i="27"/>
  <c r="A1899" i="27" l="1"/>
  <c r="B1898" i="27"/>
  <c r="A1900" i="27" l="1"/>
  <c r="B1899" i="27"/>
  <c r="B1900" i="27" l="1"/>
  <c r="A1901" i="27"/>
  <c r="B1901" i="27" l="1"/>
  <c r="A1902" i="27"/>
  <c r="A1903" i="27" l="1"/>
  <c r="B1902" i="27"/>
  <c r="B1903" i="27" l="1"/>
  <c r="A1904" i="27"/>
  <c r="B1904" i="27" l="1"/>
  <c r="A1905" i="27"/>
  <c r="A1906" i="27" l="1"/>
  <c r="B1905" i="27"/>
  <c r="B1906" i="27" l="1"/>
  <c r="A1907" i="27"/>
  <c r="B1907" i="27" l="1"/>
  <c r="A1908" i="27"/>
  <c r="A1909" i="27" l="1"/>
  <c r="B1908" i="27"/>
  <c r="A1910" i="27" l="1"/>
  <c r="B1909" i="27"/>
  <c r="A1911" i="27" l="1"/>
  <c r="B1910" i="27"/>
  <c r="A1912" i="27" l="1"/>
  <c r="B1911" i="27"/>
  <c r="A1913" i="27" l="1"/>
  <c r="B1912" i="27"/>
  <c r="B1913" i="27" l="1"/>
  <c r="A1914" i="27"/>
  <c r="A1915" i="27" l="1"/>
  <c r="B1914" i="27"/>
  <c r="A1916" i="27" l="1"/>
  <c r="B1915" i="27"/>
  <c r="A1917" i="27" l="1"/>
  <c r="B1916" i="27"/>
  <c r="A1918" i="27" l="1"/>
  <c r="B1917" i="27"/>
  <c r="A1919" i="27" l="1"/>
  <c r="B1918" i="27"/>
  <c r="B1919" i="27" l="1"/>
  <c r="A1920" i="27"/>
  <c r="B1920" i="27" l="1"/>
  <c r="A1921" i="27"/>
  <c r="B1921" i="27" l="1"/>
  <c r="A1922" i="27"/>
  <c r="B1922" i="27" l="1"/>
  <c r="A1923" i="27"/>
  <c r="A1924" i="27" l="1"/>
  <c r="B1923" i="27"/>
  <c r="A1925" i="27" l="1"/>
  <c r="B1924" i="27"/>
  <c r="A1926" i="27" l="1"/>
  <c r="B1925" i="27"/>
  <c r="B1926" i="27" l="1"/>
  <c r="A1927" i="27"/>
  <c r="B1927" i="27" l="1"/>
  <c r="A1928" i="27"/>
  <c r="B1928" i="27" l="1"/>
  <c r="A1929" i="27"/>
  <c r="A1930" i="27" l="1"/>
  <c r="B1929" i="27"/>
  <c r="B1930" i="27" l="1"/>
  <c r="A1931" i="27"/>
  <c r="B1931" i="27" l="1"/>
  <c r="A1932" i="27"/>
  <c r="B1932" i="27" l="1"/>
  <c r="A1933" i="27"/>
  <c r="B1933" i="27" l="1"/>
  <c r="A1934" i="27"/>
  <c r="A1935" i="27" l="1"/>
  <c r="B1934" i="27"/>
  <c r="A1936" i="27" l="1"/>
  <c r="B1935" i="27"/>
  <c r="B1936" i="27" l="1"/>
  <c r="A1937" i="27"/>
  <c r="B1937" i="27" l="1"/>
  <c r="A1938" i="27"/>
  <c r="A1939" i="27" l="1"/>
  <c r="B1938" i="27"/>
  <c r="A1940" i="27" l="1"/>
  <c r="B1939" i="27"/>
  <c r="B1940" i="27" l="1"/>
  <c r="A1941" i="27"/>
  <c r="A1942" i="27" l="1"/>
  <c r="B1941" i="27"/>
  <c r="A1943" i="27" l="1"/>
  <c r="B1942" i="27"/>
  <c r="A1944" i="27" l="1"/>
  <c r="B1943" i="27"/>
  <c r="A1945" i="27" l="1"/>
  <c r="B1944" i="27"/>
  <c r="A1946" i="27" l="1"/>
  <c r="B1945" i="27"/>
  <c r="B1946" i="27" l="1"/>
  <c r="A1947" i="27"/>
  <c r="A1948" i="27" l="1"/>
  <c r="B1947" i="27"/>
  <c r="B1948" i="27" l="1"/>
  <c r="A1949" i="27"/>
  <c r="A1950" i="27" l="1"/>
  <c r="B1949" i="27"/>
  <c r="B1950" i="27" l="1"/>
  <c r="A1951" i="27"/>
  <c r="B1951" i="27" l="1"/>
  <c r="A1952" i="27"/>
  <c r="B1952" i="27" l="1"/>
  <c r="A1953" i="27"/>
  <c r="A1954" i="27" l="1"/>
  <c r="B1953" i="27"/>
  <c r="A1955" i="27" l="1"/>
  <c r="B1954" i="27"/>
  <c r="A1956" i="27" l="1"/>
  <c r="B1955" i="27"/>
  <c r="A1957" i="27" l="1"/>
  <c r="B1956" i="27"/>
  <c r="A1958" i="27" l="1"/>
  <c r="B1957" i="27"/>
  <c r="A1959" i="27" l="1"/>
  <c r="B1958" i="27"/>
  <c r="A1960" i="27" l="1"/>
  <c r="B1959" i="27"/>
  <c r="B1960" i="27" l="1"/>
  <c r="A1961" i="27"/>
  <c r="A1962" i="27" l="1"/>
  <c r="B1961" i="27"/>
  <c r="A1963" i="27" l="1"/>
  <c r="B1962" i="27"/>
  <c r="A1964" i="27" l="1"/>
  <c r="B1963" i="27"/>
  <c r="B1964" i="27" l="1"/>
  <c r="A1965" i="27"/>
  <c r="B1965" i="27" l="1"/>
  <c r="A1966" i="27"/>
  <c r="A1967" i="27" l="1"/>
  <c r="B1966" i="27"/>
  <c r="B1967" i="27" l="1"/>
  <c r="A1968" i="27"/>
  <c r="A1969" i="27" l="1"/>
  <c r="B1968" i="27"/>
  <c r="B1969" i="27" l="1"/>
  <c r="A1970" i="27"/>
  <c r="A1971" i="27" l="1"/>
  <c r="B1970" i="27"/>
  <c r="A1972" i="27" l="1"/>
  <c r="B1971" i="27"/>
  <c r="A1973" i="27" l="1"/>
  <c r="B1972" i="27"/>
  <c r="B1973" i="27" l="1"/>
  <c r="A1974" i="27"/>
  <c r="B1974" i="27" l="1"/>
  <c r="A1975" i="27"/>
  <c r="A1976" i="27" l="1"/>
  <c r="B1975" i="27"/>
  <c r="B1976" i="27" l="1"/>
  <c r="A1977" i="27"/>
  <c r="A1978" i="27" l="1"/>
  <c r="B1977" i="27"/>
  <c r="B1978" i="27" l="1"/>
  <c r="A1979" i="27"/>
  <c r="A1980" i="27" l="1"/>
  <c r="B1979" i="27"/>
  <c r="A1981" i="27" l="1"/>
  <c r="B1980" i="27"/>
  <c r="B1981" i="27" l="1"/>
  <c r="A1982" i="27"/>
  <c r="B1982" i="27" l="1"/>
  <c r="A1983" i="27"/>
  <c r="B1983" i="27" l="1"/>
  <c r="A1984" i="27"/>
  <c r="B1984" i="27" l="1"/>
  <c r="A1985" i="27"/>
  <c r="B1985" i="27" l="1"/>
  <c r="A1986" i="27"/>
  <c r="B1986" i="27" l="1"/>
  <c r="A1987" i="27"/>
  <c r="B1987" i="27" l="1"/>
  <c r="A1988" i="27"/>
  <c r="A1989" i="27" l="1"/>
  <c r="B1988" i="27"/>
  <c r="B1989" i="27" l="1"/>
  <c r="A1990" i="27"/>
  <c r="B1990" i="27" l="1"/>
  <c r="A1991" i="27"/>
  <c r="B1991" i="27" l="1"/>
  <c r="A1992" i="27"/>
  <c r="B1992" i="27" l="1"/>
  <c r="A1993" i="27"/>
  <c r="B1993" i="27" l="1"/>
  <c r="A1994" i="27"/>
  <c r="B1994" i="27" l="1"/>
  <c r="A1995" i="27"/>
  <c r="B1995" i="27" l="1"/>
  <c r="A1996" i="27"/>
  <c r="A1997" i="27" l="1"/>
  <c r="B1996" i="27"/>
  <c r="A1998" i="27" l="1"/>
  <c r="B1997" i="27"/>
  <c r="A1999" i="27" l="1"/>
  <c r="B1998" i="27"/>
  <c r="A2000" i="27" l="1"/>
  <c r="B1999" i="27"/>
  <c r="B2000" i="27" l="1"/>
  <c r="A2001" i="27"/>
  <c r="A2002" i="27" l="1"/>
  <c r="B2001" i="27"/>
  <c r="A2003" i="27" l="1"/>
  <c r="B2002" i="27"/>
  <c r="B2003" i="27" l="1"/>
  <c r="A2004" i="27"/>
  <c r="B2004" i="27" l="1"/>
  <c r="A2005" i="27"/>
  <c r="A2006" i="27" l="1"/>
  <c r="B2005" i="27"/>
  <c r="B2006" i="27" l="1"/>
  <c r="A2007" i="27"/>
  <c r="A2008" i="27" l="1"/>
  <c r="B2007" i="27"/>
  <c r="B2008" i="27" l="1"/>
  <c r="A2009" i="27"/>
  <c r="A2010" i="27" l="1"/>
  <c r="B2009" i="27"/>
  <c r="B2010" i="27" l="1"/>
  <c r="A2011" i="27"/>
  <c r="A2012" i="27" l="1"/>
  <c r="B2011" i="27"/>
  <c r="B2012" i="27" l="1"/>
  <c r="A2013" i="27"/>
  <c r="A2014" i="27" l="1"/>
  <c r="B2013" i="27"/>
  <c r="A2015" i="27" l="1"/>
  <c r="B2014" i="27"/>
  <c r="A2016" i="27" l="1"/>
  <c r="B2015" i="27"/>
  <c r="B2016" i="27" l="1"/>
  <c r="A2017" i="27"/>
  <c r="A2018" i="27" l="1"/>
  <c r="B2017" i="27"/>
  <c r="A2019" i="27" l="1"/>
  <c r="B2018" i="27"/>
  <c r="B2019" i="27" l="1"/>
  <c r="A2020" i="27"/>
  <c r="B2020" i="27" l="1"/>
  <c r="A2021" i="27"/>
  <c r="B2021" i="27" l="1"/>
  <c r="A2022" i="27"/>
  <c r="B2022" i="27" l="1"/>
  <c r="A2023" i="27"/>
  <c r="B2023" i="27" l="1"/>
  <c r="A2024" i="27"/>
  <c r="A2025" i="27" l="1"/>
  <c r="B2024" i="27"/>
  <c r="A2026" i="27" l="1"/>
  <c r="B2025" i="27"/>
  <c r="A2027" i="27" l="1"/>
  <c r="B2026" i="27"/>
  <c r="A2028" i="27" l="1"/>
  <c r="B2027" i="27"/>
  <c r="B2028" i="27" l="1"/>
  <c r="A2029" i="27"/>
  <c r="A2030" i="27" l="1"/>
  <c r="B2029" i="27"/>
  <c r="B2030" i="27" l="1"/>
  <c r="A2031" i="27"/>
  <c r="B2031" i="27" l="1"/>
  <c r="A2032" i="27"/>
  <c r="A2033" i="27" l="1"/>
  <c r="B2032" i="27"/>
  <c r="B2033" i="27" l="1"/>
  <c r="A2034" i="27"/>
  <c r="A2035" i="27" l="1"/>
  <c r="B2034" i="27"/>
  <c r="B2035" i="27" l="1"/>
  <c r="A2036" i="27"/>
  <c r="A2037" i="27" l="1"/>
  <c r="B2036" i="27"/>
  <c r="B2037" i="27" l="1"/>
  <c r="A2038" i="27"/>
  <c r="B2038" i="27" l="1"/>
  <c r="A2039" i="27"/>
  <c r="A2040" i="27" l="1"/>
  <c r="B2039" i="27"/>
  <c r="B2040" i="27" l="1"/>
  <c r="A2041" i="27"/>
  <c r="B2041" i="27" l="1"/>
  <c r="A2042" i="27"/>
  <c r="A2043" i="27" l="1"/>
  <c r="B2042" i="27"/>
  <c r="A2044" i="27" l="1"/>
  <c r="B2043" i="27"/>
  <c r="A2045" i="27" l="1"/>
  <c r="B2044" i="27"/>
  <c r="B2045" i="27" l="1"/>
  <c r="A2046" i="27"/>
  <c r="A2047" i="27" l="1"/>
  <c r="B2046" i="27"/>
  <c r="B2047" i="27" l="1"/>
  <c r="A2048" i="27"/>
  <c r="A2049" i="27" l="1"/>
  <c r="B2048" i="27"/>
  <c r="B2049" i="27" l="1"/>
  <c r="A2050" i="27"/>
  <c r="A2051" i="27" l="1"/>
  <c r="B2050" i="27"/>
  <c r="A2052" i="27" l="1"/>
  <c r="B2051" i="27"/>
  <c r="B2052" i="27" l="1"/>
  <c r="A2053" i="27"/>
  <c r="B2053" i="27" l="1"/>
  <c r="A2054" i="27"/>
  <c r="B2054" i="27" l="1"/>
  <c r="A2055" i="27"/>
  <c r="B2055" i="27" l="1"/>
  <c r="A2056" i="27"/>
  <c r="B2056" i="27" l="1"/>
  <c r="A2057" i="27"/>
  <c r="B2057" i="27" l="1"/>
  <c r="A2058" i="27"/>
  <c r="A2059" i="27" l="1"/>
  <c r="B2058" i="27"/>
  <c r="B2059" i="27" l="1"/>
  <c r="A2060" i="27"/>
  <c r="A2061" i="27" l="1"/>
  <c r="B2060" i="27"/>
  <c r="B2061" i="27" l="1"/>
  <c r="A2062" i="27"/>
  <c r="B2062" i="27" l="1"/>
  <c r="A2063" i="27"/>
  <c r="A2064" i="27" l="1"/>
  <c r="B2063" i="27"/>
  <c r="B2064" i="27" l="1"/>
  <c r="A2065" i="27"/>
  <c r="B2065" i="27" l="1"/>
  <c r="A2066" i="27"/>
  <c r="A2067" i="27" l="1"/>
  <c r="B2066" i="27"/>
  <c r="A2068" i="27" l="1"/>
  <c r="B2067" i="27"/>
  <c r="B2068" i="27" l="1"/>
  <c r="A2069" i="27"/>
  <c r="B2069" i="27" l="1"/>
  <c r="A2070" i="27"/>
  <c r="B2070" i="27" l="1"/>
  <c r="A2071" i="27"/>
  <c r="A2072" i="27" l="1"/>
  <c r="B2071" i="27"/>
  <c r="B2072" i="27" l="1"/>
  <c r="A2073" i="27"/>
  <c r="A2074" i="27" l="1"/>
  <c r="B2073" i="27"/>
  <c r="A2075" i="27" l="1"/>
  <c r="B2074" i="27"/>
  <c r="B2075" i="27" l="1"/>
  <c r="A2076" i="27"/>
  <c r="A2077" i="27" l="1"/>
  <c r="B2076" i="27"/>
  <c r="A2078" i="27" l="1"/>
  <c r="B2077" i="27"/>
  <c r="B2078" i="27" l="1"/>
  <c r="A2079" i="27"/>
  <c r="B2079" i="27" l="1"/>
  <c r="A2080" i="27"/>
  <c r="A2081" i="27" l="1"/>
  <c r="B2080" i="27"/>
  <c r="A2082" i="27" l="1"/>
  <c r="B2081" i="27"/>
  <c r="B2082" i="27" l="1"/>
  <c r="A2083" i="27"/>
  <c r="B2083" i="27" l="1"/>
  <c r="A2084" i="27"/>
  <c r="A2085" i="27" l="1"/>
  <c r="B2084" i="27"/>
  <c r="B2085" i="27" l="1"/>
  <c r="A2086" i="27"/>
  <c r="B2086" i="27" l="1"/>
  <c r="A2087" i="27"/>
  <c r="A2088" i="27" l="1"/>
  <c r="B2087" i="27"/>
  <c r="B2088" i="27" l="1"/>
  <c r="A2089" i="27"/>
  <c r="A2090" i="27" l="1"/>
  <c r="B2089" i="27"/>
  <c r="A2091" i="27" l="1"/>
  <c r="B2090" i="27"/>
  <c r="B2091" i="27" l="1"/>
  <c r="A2092" i="27"/>
  <c r="B2092" i="27" l="1"/>
  <c r="A2093" i="27"/>
  <c r="A2094" i="27" l="1"/>
  <c r="B2093" i="27"/>
  <c r="B2094" i="27" l="1"/>
  <c r="A2095" i="27"/>
  <c r="B2095" i="27" l="1"/>
  <c r="A2096" i="27"/>
  <c r="A2097" i="27" l="1"/>
  <c r="B2096" i="27"/>
  <c r="B2097" i="27" l="1"/>
  <c r="A2098" i="27"/>
  <c r="A2099" i="27" l="1"/>
  <c r="B2098" i="27"/>
  <c r="A2100" i="27" l="1"/>
  <c r="B2099" i="27"/>
  <c r="B2100" i="27" l="1"/>
  <c r="A2101" i="27"/>
  <c r="B2101" i="27" l="1"/>
  <c r="A2102" i="27"/>
  <c r="B2102" i="27" l="1"/>
  <c r="A2103" i="27"/>
  <c r="A2104" i="27" l="1"/>
  <c r="B2103" i="27"/>
  <c r="B2104" i="27" l="1"/>
  <c r="A2105" i="27"/>
  <c r="B2105" i="27" l="1"/>
  <c r="A2106" i="27"/>
  <c r="B2106" i="27" l="1"/>
  <c r="A2107" i="27"/>
  <c r="A2108" i="27" l="1"/>
  <c r="B2107" i="27"/>
  <c r="A2109" i="27" l="1"/>
  <c r="B2108" i="27"/>
  <c r="B2109" i="27" l="1"/>
  <c r="A2110" i="27"/>
  <c r="B2110" i="27" l="1"/>
  <c r="A2111" i="27"/>
  <c r="B2111" i="27" l="1"/>
  <c r="A2112" i="27"/>
  <c r="A2113" i="27" l="1"/>
  <c r="B2112" i="27"/>
  <c r="B2113" i="27" l="1"/>
  <c r="A2114" i="27"/>
  <c r="B2114" i="27" l="1"/>
  <c r="A2115" i="27"/>
  <c r="B2115" i="27" l="1"/>
  <c r="A2116" i="27"/>
  <c r="A2117" i="27" l="1"/>
  <c r="B2116" i="27"/>
  <c r="A2118" i="27" l="1"/>
  <c r="B2117" i="27"/>
  <c r="A2119" i="27" l="1"/>
  <c r="B2118" i="27"/>
  <c r="A2120" i="27" l="1"/>
  <c r="B2119" i="27"/>
  <c r="A2121" i="27" l="1"/>
  <c r="B2120" i="27"/>
  <c r="A2122" i="27" l="1"/>
  <c r="B2121" i="27"/>
  <c r="A2123" i="27" l="1"/>
  <c r="B2122" i="27"/>
  <c r="B2123" i="27" l="1"/>
  <c r="A2124" i="27"/>
  <c r="B2124" i="27" l="1"/>
  <c r="A2125" i="27"/>
  <c r="A2126" i="27" l="1"/>
  <c r="B2125" i="27"/>
  <c r="A2127" i="27" l="1"/>
  <c r="B2126" i="27"/>
  <c r="B2127" i="27" l="1"/>
  <c r="A2128" i="27"/>
  <c r="B2128" i="27" l="1"/>
  <c r="A2129" i="27"/>
  <c r="B2129" i="27" l="1"/>
  <c r="A2130" i="27"/>
  <c r="B2130" i="27" l="1"/>
  <c r="A2131" i="27"/>
  <c r="B2131" i="27" l="1"/>
  <c r="A2132" i="27"/>
  <c r="B2132" i="27" l="1"/>
  <c r="A2133" i="27"/>
  <c r="B2133" i="27" l="1"/>
  <c r="A2134" i="27"/>
  <c r="B2134" i="27" l="1"/>
  <c r="A2135" i="27"/>
  <c r="B2135" i="27" l="1"/>
  <c r="A2136" i="27"/>
  <c r="B2136" i="27" l="1"/>
  <c r="A2137" i="27"/>
  <c r="B2137" i="27" l="1"/>
  <c r="A2138" i="27"/>
  <c r="B2138" i="27" l="1"/>
  <c r="A2139" i="27"/>
  <c r="B2139" i="27" l="1"/>
  <c r="A2140" i="27"/>
  <c r="A2141" i="27" l="1"/>
  <c r="B2140" i="27"/>
  <c r="A2142" i="27" l="1"/>
  <c r="B2141" i="27"/>
  <c r="B2142" i="27" l="1"/>
  <c r="A2143" i="27"/>
  <c r="B2143" i="27" l="1"/>
  <c r="A2144" i="27"/>
  <c r="A2145" i="27" l="1"/>
  <c r="B2144" i="27"/>
  <c r="A2146" i="27" l="1"/>
  <c r="B2145" i="27"/>
  <c r="B2146" i="27" l="1"/>
  <c r="A2147" i="27"/>
  <c r="A2148" i="27" l="1"/>
  <c r="B2147" i="27"/>
  <c r="A2149" i="27" l="1"/>
  <c r="B2148" i="27"/>
  <c r="A2150" i="27" l="1"/>
  <c r="B2149" i="27"/>
  <c r="A2151" i="27" l="1"/>
  <c r="B2150" i="27"/>
  <c r="A2152" i="27" l="1"/>
  <c r="B2151" i="27"/>
  <c r="B2152" i="27" l="1"/>
  <c r="A2153" i="27"/>
  <c r="A2154" i="27" l="1"/>
  <c r="B2153" i="27"/>
  <c r="A2155" i="27" l="1"/>
  <c r="B2154" i="27"/>
  <c r="B2155" i="27" l="1"/>
  <c r="A2156" i="27"/>
  <c r="B2156" i="27" l="1"/>
  <c r="A2157" i="27"/>
  <c r="B2157" i="27" l="1"/>
  <c r="A2158" i="27"/>
  <c r="A2159" i="27" l="1"/>
  <c r="B2158" i="27"/>
  <c r="A2160" i="27" l="1"/>
  <c r="B2159" i="27"/>
  <c r="A2161" i="27" l="1"/>
  <c r="B2160" i="27"/>
  <c r="B2161" i="27" l="1"/>
  <c r="A2162" i="27"/>
  <c r="A2163" i="27" l="1"/>
  <c r="B2162" i="27"/>
  <c r="A2164" i="27" l="1"/>
  <c r="B2163" i="27"/>
  <c r="A2165" i="27" l="1"/>
  <c r="B2164" i="27"/>
  <c r="A2166" i="27" l="1"/>
  <c r="B2165" i="27"/>
  <c r="A2167" i="27" l="1"/>
  <c r="B2166" i="27"/>
  <c r="A2168" i="27" l="1"/>
  <c r="B2167" i="27"/>
  <c r="A2169" i="27" l="1"/>
  <c r="B2168" i="27"/>
  <c r="A2170" i="27" l="1"/>
  <c r="B2169" i="27"/>
  <c r="A2171" i="27" l="1"/>
  <c r="B2170" i="27"/>
  <c r="B2171" i="27" l="1"/>
  <c r="A2172" i="27"/>
  <c r="A2173" i="27" l="1"/>
  <c r="B2172" i="27"/>
  <c r="B2173" i="27" l="1"/>
  <c r="A2174" i="27"/>
  <c r="B2174" i="27" l="1"/>
  <c r="A2175" i="27"/>
  <c r="A2176" i="27" l="1"/>
  <c r="B2175" i="27"/>
  <c r="A2177" i="27" l="1"/>
  <c r="B2176" i="27"/>
  <c r="A2178" i="27" l="1"/>
  <c r="B2177" i="27"/>
  <c r="A2179" i="27" l="1"/>
  <c r="B2178" i="27"/>
  <c r="A2180" i="27" l="1"/>
  <c r="B2179" i="27"/>
  <c r="B2180" i="27" l="1"/>
  <c r="A2181" i="27"/>
  <c r="B2181" i="27" l="1"/>
  <c r="A2182" i="27"/>
  <c r="A2183" i="27" l="1"/>
  <c r="B2182" i="27"/>
  <c r="B2183" i="27" l="1"/>
  <c r="A2184" i="27"/>
  <c r="B2184" i="27" l="1"/>
  <c r="A2185" i="27"/>
  <c r="B2185" i="27" l="1"/>
  <c r="A2186" i="27"/>
  <c r="B2186" i="27" l="1"/>
  <c r="A2187" i="27"/>
  <c r="A2188" i="27" l="1"/>
  <c r="B2187" i="27"/>
  <c r="A2189" i="27" l="1"/>
  <c r="B2188" i="27"/>
  <c r="A2190" i="27" l="1"/>
  <c r="B2189" i="27"/>
  <c r="A2191" i="27" l="1"/>
  <c r="B2190" i="27"/>
  <c r="B2191" i="27" l="1"/>
  <c r="A2192" i="27"/>
  <c r="A2193" i="27" l="1"/>
  <c r="B2192" i="27"/>
  <c r="B2193" i="27" l="1"/>
  <c r="A2194" i="27"/>
  <c r="A2195" i="27" l="1"/>
  <c r="B2194" i="27"/>
  <c r="B2195" i="27" l="1"/>
  <c r="A2196" i="27"/>
  <c r="A2197" i="27" l="1"/>
  <c r="B2196" i="27"/>
  <c r="B2197" i="27" l="1"/>
  <c r="A2198" i="27"/>
  <c r="A2199" i="27" l="1"/>
  <c r="B2198" i="27"/>
  <c r="B2199" i="27" l="1"/>
  <c r="A2200" i="27"/>
  <c r="B2200" i="27" l="1"/>
  <c r="A2201" i="27"/>
  <c r="B2201" i="27" l="1"/>
  <c r="A2202" i="27"/>
  <c r="A2203" i="27" l="1"/>
  <c r="B2202" i="27"/>
  <c r="A2204" i="27" l="1"/>
  <c r="B2203" i="27"/>
  <c r="A2205" i="27" l="1"/>
  <c r="B2204" i="27"/>
  <c r="B2205" i="27" l="1"/>
  <c r="A2206" i="27"/>
  <c r="A2207" i="27" l="1"/>
  <c r="B2206" i="27"/>
  <c r="B2207" i="27" l="1"/>
  <c r="A2208" i="27"/>
  <c r="A2209" i="27" l="1"/>
  <c r="B2208" i="27"/>
  <c r="B2209" i="27" l="1"/>
  <c r="A2210" i="27"/>
  <c r="A2211" i="27" l="1"/>
  <c r="B2210" i="27"/>
  <c r="A2212" i="27" l="1"/>
  <c r="B2211" i="27"/>
  <c r="B2212" i="27" l="1"/>
  <c r="A2213" i="27"/>
  <c r="B2213" i="27" l="1"/>
  <c r="A2214" i="27"/>
  <c r="A2215" i="27" l="1"/>
  <c r="B2214" i="27"/>
  <c r="A2216" i="27" l="1"/>
  <c r="B2215" i="27"/>
  <c r="A2217" i="27" l="1"/>
  <c r="B2216" i="27"/>
  <c r="A2218" i="27" l="1"/>
  <c r="B2217" i="27"/>
  <c r="B2218" i="27" l="1"/>
  <c r="A2219" i="27"/>
  <c r="B2219" i="27" l="1"/>
  <c r="A2220" i="27"/>
  <c r="A2221" i="27" l="1"/>
  <c r="B2220" i="27"/>
  <c r="A2222" i="27" l="1"/>
  <c r="B2221" i="27"/>
  <c r="B2222" i="27" l="1"/>
  <c r="A2223" i="27"/>
  <c r="A2224" i="27" l="1"/>
  <c r="B2223" i="27"/>
  <c r="B2224" i="27" l="1"/>
  <c r="A2225" i="27"/>
  <c r="B2225" i="27" l="1"/>
  <c r="A2226" i="27"/>
  <c r="B2226" i="27" l="1"/>
  <c r="A2227" i="27"/>
  <c r="B2227" i="27" l="1"/>
  <c r="A2228" i="27"/>
  <c r="A2229" i="27" l="1"/>
  <c r="B2228" i="27"/>
  <c r="B2229" i="27" l="1"/>
  <c r="A2230" i="27"/>
  <c r="A2231" i="27" l="1"/>
  <c r="B2230" i="27"/>
  <c r="B2231" i="27" l="1"/>
  <c r="A2232" i="27"/>
  <c r="A2233" i="27" l="1"/>
  <c r="B2232" i="27"/>
  <c r="B2233" i="27" l="1"/>
  <c r="A2234" i="27"/>
  <c r="B2234" i="27" l="1"/>
  <c r="A2235" i="27"/>
  <c r="A2236" i="27" l="1"/>
  <c r="B2235" i="27"/>
  <c r="B2236" i="27" l="1"/>
  <c r="A2237" i="27"/>
  <c r="A2238" i="27" l="1"/>
  <c r="B2237" i="27"/>
  <c r="B2238" i="27" l="1"/>
  <c r="A2239" i="27"/>
  <c r="B2239" i="27" l="1"/>
  <c r="A2240" i="27"/>
  <c r="B2240" i="27" l="1"/>
  <c r="A2241" i="27"/>
  <c r="A2242" i="27" l="1"/>
  <c r="B2241" i="27"/>
  <c r="A2243" i="27" l="1"/>
  <c r="B2242" i="27"/>
  <c r="B2243" i="27" l="1"/>
  <c r="A2244" i="27"/>
  <c r="A2245" i="27" l="1"/>
  <c r="B2244" i="27"/>
  <c r="A2246" i="27" l="1"/>
  <c r="B2245" i="27"/>
  <c r="A2247" i="27" l="1"/>
  <c r="B2246" i="27"/>
  <c r="A2248" i="27" l="1"/>
  <c r="B2247" i="27"/>
  <c r="A2249" i="27" l="1"/>
  <c r="B2248" i="27"/>
  <c r="A2250" i="27" l="1"/>
  <c r="B2249" i="27"/>
  <c r="A2251" i="27" l="1"/>
  <c r="B2250" i="27"/>
  <c r="A2252" i="27" l="1"/>
  <c r="B2251" i="27"/>
  <c r="A2253" i="27" l="1"/>
  <c r="B2252" i="27"/>
  <c r="A2254" i="27" l="1"/>
  <c r="B2253" i="27"/>
  <c r="B2254" i="27" l="1"/>
  <c r="A2255" i="27"/>
  <c r="B2255" i="27" l="1"/>
  <c r="A2256" i="27"/>
  <c r="B2256" i="27" l="1"/>
  <c r="A2257" i="27"/>
  <c r="A2258" i="27" l="1"/>
  <c r="B2257" i="27"/>
  <c r="A2259" i="27" l="1"/>
  <c r="B2258" i="27"/>
  <c r="B2259" i="27" l="1"/>
  <c r="A2260" i="27"/>
  <c r="A2261" i="27" l="1"/>
  <c r="B2260" i="27"/>
  <c r="B2261" i="27" l="1"/>
  <c r="A2262" i="27"/>
  <c r="B2262" i="27" l="1"/>
  <c r="A2263" i="27"/>
  <c r="B2263" i="27" l="1"/>
  <c r="A2264" i="27"/>
  <c r="B2264" i="27" l="1"/>
  <c r="A2265" i="27"/>
  <c r="B2265" i="27" l="1"/>
  <c r="A2266" i="27"/>
  <c r="A2267" i="27" l="1"/>
  <c r="B2266" i="27"/>
  <c r="B2267" i="27" l="1"/>
  <c r="A2268" i="27"/>
  <c r="B2268" i="27" l="1"/>
  <c r="A2269" i="27"/>
  <c r="A2270" i="27" l="1"/>
  <c r="B2269" i="27"/>
  <c r="B2270" i="27" l="1"/>
  <c r="A2271" i="27"/>
  <c r="B2271" i="27" l="1"/>
  <c r="A2272" i="27"/>
  <c r="A2273" i="27" l="1"/>
  <c r="B2272" i="27"/>
  <c r="A2274" i="27" l="1"/>
  <c r="B2273" i="27"/>
  <c r="A2275" i="27" l="1"/>
  <c r="B2274" i="27"/>
  <c r="A2276" i="27" l="1"/>
  <c r="B2275" i="27"/>
  <c r="B2276" i="27" l="1"/>
  <c r="A2277" i="27"/>
  <c r="B2277" i="27" l="1"/>
  <c r="A2278" i="27"/>
  <c r="B2278" i="27" l="1"/>
  <c r="A2279" i="27"/>
  <c r="B2279" i="27" l="1"/>
  <c r="A2280" i="27"/>
  <c r="B2280" i="27" l="1"/>
  <c r="A2281" i="27"/>
  <c r="B2281" i="27" l="1"/>
  <c r="A2282" i="27"/>
  <c r="B2282" i="27" l="1"/>
  <c r="A2283" i="27"/>
  <c r="A2284" i="27" l="1"/>
  <c r="B2283" i="27"/>
  <c r="A2285" i="27" l="1"/>
  <c r="B2284" i="27"/>
  <c r="A2286" i="27" l="1"/>
  <c r="B2285" i="27"/>
  <c r="B2286" i="27" l="1"/>
  <c r="A2287" i="27"/>
  <c r="B2287" i="27" l="1"/>
  <c r="A2288" i="27"/>
  <c r="A2289" i="27" l="1"/>
  <c r="B2288" i="27"/>
  <c r="B2289" i="27" l="1"/>
  <c r="A2290" i="27"/>
  <c r="A2291" i="27" l="1"/>
  <c r="B2290" i="27"/>
  <c r="A2292" i="27" l="1"/>
  <c r="B2291" i="27"/>
  <c r="A2293" i="27" l="1"/>
  <c r="B2292" i="27"/>
  <c r="B2293" i="27" l="1"/>
  <c r="A2294" i="27"/>
  <c r="A2295" i="27" l="1"/>
  <c r="B2294" i="27"/>
  <c r="A2296" i="27" l="1"/>
  <c r="B2295" i="27"/>
  <c r="B2296" i="27" l="1"/>
  <c r="A2297" i="27"/>
  <c r="B2297" i="27" l="1"/>
  <c r="A2298" i="27"/>
  <c r="B2298" i="27" l="1"/>
  <c r="A2299" i="27"/>
  <c r="B2299" i="27" l="1"/>
  <c r="A2300" i="27"/>
  <c r="B2300" i="27" l="1"/>
  <c r="A2301" i="27"/>
  <c r="A2302" i="27" l="1"/>
  <c r="B2301" i="27"/>
  <c r="B2302" i="27" l="1"/>
  <c r="A2303" i="27"/>
  <c r="A2304" i="27" l="1"/>
  <c r="B2303" i="27"/>
  <c r="B2304" i="27" l="1"/>
  <c r="A2305" i="27"/>
  <c r="A2306" i="27" l="1"/>
  <c r="B2305" i="27"/>
  <c r="B2306" i="27" l="1"/>
  <c r="A2307" i="27"/>
  <c r="B2307" i="27" l="1"/>
  <c r="A2308" i="27"/>
  <c r="B2308" i="27" l="1"/>
  <c r="A2309" i="27"/>
  <c r="B2309" i="27" l="1"/>
  <c r="A2310" i="27"/>
  <c r="B2310" i="27" l="1"/>
  <c r="A2311" i="27"/>
  <c r="B2311" i="27" l="1"/>
  <c r="A2312" i="27"/>
  <c r="A2313" i="27" l="1"/>
  <c r="B2312" i="27"/>
  <c r="B2313" i="27" l="1"/>
  <c r="A2314" i="27"/>
  <c r="B2314" i="27" l="1"/>
  <c r="A2315" i="27"/>
  <c r="B2315" i="27" l="1"/>
  <c r="A2316" i="27"/>
  <c r="A2317" i="27" l="1"/>
  <c r="B2316" i="27"/>
  <c r="B2317" i="27" l="1"/>
  <c r="A2318" i="27"/>
  <c r="B2318" i="27" l="1"/>
  <c r="A2319" i="27"/>
  <c r="A2320" i="27" l="1"/>
  <c r="B2319" i="27"/>
  <c r="B2320" i="27" l="1"/>
  <c r="A2321" i="27"/>
  <c r="B2321" i="27" l="1"/>
  <c r="A2322" i="27"/>
  <c r="B2322" i="27" l="1"/>
  <c r="A2323" i="27"/>
  <c r="B2323" i="27" l="1"/>
  <c r="A2324" i="27"/>
  <c r="A2325" i="27" l="1"/>
  <c r="B2324" i="27"/>
  <c r="B2325" i="27" l="1"/>
  <c r="A2326" i="27"/>
  <c r="B2326" i="27" l="1"/>
  <c r="A2327" i="27"/>
  <c r="A2328" i="27" l="1"/>
  <c r="B2327" i="27"/>
  <c r="A2329" i="27" l="1"/>
  <c r="B2328" i="27"/>
  <c r="B2329" i="27" l="1"/>
  <c r="A2330" i="27"/>
  <c r="A2331" i="27" l="1"/>
  <c r="B2330" i="27"/>
  <c r="B2331" i="27" l="1"/>
  <c r="A2332" i="27"/>
  <c r="B2332" i="27" l="1"/>
  <c r="A2333" i="27"/>
  <c r="A2334" i="27" l="1"/>
  <c r="B2333" i="27"/>
  <c r="A2335" i="27" l="1"/>
  <c r="B2334" i="27"/>
  <c r="B2335" i="27" l="1"/>
  <c r="A2336" i="27"/>
  <c r="B2336" i="27" l="1"/>
  <c r="A2337" i="27"/>
  <c r="B2337" i="27" l="1"/>
  <c r="A2338" i="27"/>
  <c r="B2338" i="27" l="1"/>
  <c r="A2339" i="27"/>
  <c r="B2339" i="27" l="1"/>
  <c r="A2340" i="27"/>
  <c r="B2340" i="27" l="1"/>
  <c r="A2341" i="27"/>
  <c r="B2341" i="27" l="1"/>
  <c r="A2342" i="27"/>
  <c r="B2342" i="27" l="1"/>
  <c r="A2343" i="27"/>
  <c r="A2344" i="27" l="1"/>
  <c r="B2343" i="27"/>
  <c r="A2345" i="27" l="1"/>
  <c r="B2344" i="27"/>
  <c r="A2346" i="27" l="1"/>
  <c r="B2345" i="27"/>
  <c r="A2347" i="27" l="1"/>
  <c r="B2346" i="27"/>
  <c r="B2347" i="27" l="1"/>
  <c r="A2348" i="27"/>
  <c r="A2349" i="27" l="1"/>
  <c r="B2348" i="27"/>
  <c r="A2350" i="27" l="1"/>
  <c r="B2349" i="27"/>
  <c r="B2350" i="27" l="1"/>
  <c r="A2351" i="27"/>
  <c r="A2352" i="27" l="1"/>
  <c r="B2351" i="27"/>
  <c r="B2352" i="27" l="1"/>
  <c r="A2353" i="27"/>
  <c r="B2353" i="27" l="1"/>
  <c r="A2354" i="27"/>
  <c r="A2355" i="27" l="1"/>
  <c r="B2354" i="27"/>
  <c r="B2355" i="27" l="1"/>
  <c r="A2356" i="27"/>
  <c r="B2356" i="27" l="1"/>
  <c r="A2357" i="27"/>
  <c r="A2358" i="27" l="1"/>
  <c r="B2357" i="27"/>
  <c r="A2359" i="27" l="1"/>
  <c r="B2358" i="27"/>
  <c r="B2359" i="27" l="1"/>
  <c r="A2360" i="27"/>
  <c r="A2361" i="27" l="1"/>
  <c r="B2360" i="27"/>
  <c r="B2361" i="27" l="1"/>
  <c r="A2362" i="27"/>
  <c r="B2362" i="27" l="1"/>
  <c r="A2363" i="27"/>
  <c r="B2363" i="27" l="1"/>
  <c r="A2364" i="27"/>
  <c r="B2364" i="27" l="1"/>
  <c r="A2365" i="27"/>
  <c r="B2365" i="27" l="1"/>
  <c r="A2366" i="27"/>
  <c r="B2366" i="27" l="1"/>
  <c r="A2367" i="27"/>
  <c r="B2367" i="27" l="1"/>
  <c r="A2368" i="27"/>
  <c r="A2369" i="27" l="1"/>
  <c r="B2368" i="27"/>
  <c r="A2370" i="27" l="1"/>
  <c r="B2369" i="27"/>
  <c r="B2370" i="27" l="1"/>
  <c r="A2371" i="27"/>
  <c r="B2371" i="27" l="1"/>
  <c r="A2372" i="27"/>
  <c r="A2373" i="27" l="1"/>
  <c r="B2372" i="27"/>
  <c r="A2374" i="27" l="1"/>
  <c r="B2373" i="27"/>
  <c r="A2375" i="27" l="1"/>
  <c r="B2374" i="27"/>
  <c r="B2375" i="27" l="1"/>
  <c r="A2376" i="27"/>
  <c r="A2377" i="27" l="1"/>
  <c r="B2376" i="27"/>
  <c r="A2378" i="27" l="1"/>
  <c r="B2377" i="27"/>
  <c r="B2378" i="27" l="1"/>
  <c r="A2379" i="27"/>
  <c r="B2379" i="27" l="1"/>
  <c r="A2380" i="27"/>
  <c r="B2380" i="27" l="1"/>
  <c r="A2381" i="27"/>
  <c r="B2381" i="27" l="1"/>
  <c r="A2382" i="27"/>
  <c r="A2383" i="27" l="1"/>
  <c r="B2382" i="27"/>
  <c r="A2384" i="27" l="1"/>
  <c r="B2383" i="27"/>
  <c r="B2384" i="27" l="1"/>
  <c r="A2385" i="27"/>
  <c r="A2386" i="27" l="1"/>
  <c r="B2385" i="27"/>
  <c r="A2387" i="27" l="1"/>
  <c r="B2386" i="27"/>
  <c r="A2388" i="27" l="1"/>
  <c r="B2387" i="27"/>
  <c r="B2388" i="27" l="1"/>
  <c r="A2389" i="27"/>
  <c r="B2389" i="27" l="1"/>
  <c r="A2390" i="27"/>
  <c r="B2390" i="27" l="1"/>
  <c r="A2391" i="27"/>
  <c r="B2391" i="27" l="1"/>
  <c r="A2392" i="27"/>
  <c r="B2392" i="27" l="1"/>
  <c r="A2393" i="27"/>
  <c r="B2393" i="27" l="1"/>
  <c r="A2394" i="27"/>
  <c r="B2394" i="27" l="1"/>
  <c r="A2395" i="27"/>
  <c r="A2396" i="27" l="1"/>
  <c r="B2395" i="27"/>
  <c r="B2396" i="27" l="1"/>
  <c r="A2397" i="27"/>
  <c r="A2398" i="27" l="1"/>
  <c r="B2397" i="27"/>
  <c r="B2398" i="27" l="1"/>
  <c r="A2399" i="27"/>
  <c r="A2400" i="27" l="1"/>
  <c r="B2399" i="27"/>
  <c r="A2401" i="27" l="1"/>
  <c r="B2400" i="27"/>
  <c r="A2402" i="27" l="1"/>
  <c r="B2401" i="27"/>
  <c r="A2403" i="27" l="1"/>
  <c r="B2402" i="27"/>
  <c r="B2403" i="27" l="1"/>
  <c r="A2404" i="27"/>
  <c r="B2404" i="27" l="1"/>
  <c r="A2405" i="27"/>
  <c r="A2406" i="27" l="1"/>
  <c r="B2405" i="27"/>
  <c r="B2406" i="27" l="1"/>
  <c r="A2407" i="27"/>
  <c r="A2408" i="27" l="1"/>
  <c r="B2407" i="27"/>
  <c r="A2409" i="27" l="1"/>
  <c r="B2408" i="27"/>
  <c r="B2409" i="27" l="1"/>
  <c r="A2410" i="27"/>
  <c r="B2410" i="27" l="1"/>
  <c r="A2411" i="27"/>
  <c r="A2412" i="27" l="1"/>
  <c r="B2411" i="27"/>
  <c r="A2413" i="27" l="1"/>
  <c r="B2412" i="27"/>
  <c r="B2413" i="27" l="1"/>
  <c r="A2414" i="27"/>
  <c r="B2414" i="27" l="1"/>
  <c r="A2415" i="27"/>
  <c r="A2416" i="27" l="1"/>
  <c r="B2415" i="27"/>
  <c r="B2416" i="27" l="1"/>
  <c r="A2417" i="27"/>
  <c r="B2417" i="27" l="1"/>
  <c r="A2418" i="27"/>
  <c r="A2419" i="27" l="1"/>
  <c r="B2418" i="27"/>
  <c r="B2419" i="27" l="1"/>
  <c r="A2420" i="27"/>
  <c r="A2421" i="27" l="1"/>
  <c r="B2420" i="27"/>
  <c r="B2421" i="27" l="1"/>
  <c r="A2422" i="27"/>
  <c r="A2423" i="27" l="1"/>
  <c r="B2422" i="27"/>
  <c r="B2423" i="27" l="1"/>
  <c r="A2424" i="27"/>
  <c r="B2424" i="27" l="1"/>
  <c r="A2425" i="27"/>
  <c r="B2425" i="27" l="1"/>
  <c r="A2426" i="27"/>
  <c r="B2426" i="27" l="1"/>
  <c r="A2427" i="27"/>
  <c r="B2427" i="27" l="1"/>
  <c r="A2428" i="27"/>
  <c r="B2428" i="27" l="1"/>
  <c r="A2429" i="27"/>
  <c r="B2429" i="27" l="1"/>
  <c r="A2430" i="27"/>
  <c r="B2430" i="27" l="1"/>
  <c r="A2431" i="27"/>
  <c r="B2431" i="27" l="1"/>
  <c r="A2432" i="27"/>
  <c r="B2432" i="27" l="1"/>
  <c r="A2433" i="27"/>
  <c r="B2433" i="27" l="1"/>
  <c r="A2434" i="27"/>
  <c r="B2434" i="27" l="1"/>
  <c r="A2435" i="27"/>
  <c r="B2435" i="27" l="1"/>
  <c r="A2436" i="27"/>
  <c r="B2436" i="27" l="1"/>
  <c r="A2437" i="27"/>
  <c r="B2437" i="27" l="1"/>
  <c r="A2438" i="27"/>
  <c r="A2439" i="27" l="1"/>
  <c r="B2438" i="27"/>
  <c r="A2440" i="27" l="1"/>
  <c r="B2439" i="27"/>
  <c r="B2440" i="27" l="1"/>
  <c r="A2441" i="27"/>
  <c r="A2442" i="27" l="1"/>
  <c r="B2441" i="27"/>
  <c r="A2443" i="27" l="1"/>
  <c r="B2442" i="27"/>
  <c r="A2444" i="27" l="1"/>
  <c r="B2443" i="27"/>
  <c r="B2444" i="27" l="1"/>
  <c r="A2445" i="27"/>
  <c r="A2446" i="27" l="1"/>
  <c r="B2445" i="27"/>
  <c r="A2447" i="27" l="1"/>
  <c r="B2446" i="27"/>
  <c r="A2448" i="27" l="1"/>
  <c r="B2447" i="27"/>
  <c r="A2449" i="27" l="1"/>
  <c r="B2448" i="27"/>
  <c r="A2450" i="27" l="1"/>
  <c r="B2449" i="27"/>
  <c r="A2451" i="27" l="1"/>
  <c r="B2450" i="27"/>
  <c r="A2452" i="27" l="1"/>
  <c r="B2451" i="27"/>
  <c r="A2453" i="27" l="1"/>
  <c r="B2452" i="27"/>
  <c r="A2454" i="27" l="1"/>
  <c r="B2453" i="27"/>
  <c r="B2454" i="27" l="1"/>
  <c r="A2455" i="27"/>
  <c r="B2455" i="27" l="1"/>
  <c r="A2456" i="27"/>
  <c r="A2457" i="27" l="1"/>
  <c r="B2456" i="27"/>
  <c r="A2458" i="27" l="1"/>
  <c r="B2457" i="27"/>
  <c r="A2459" i="27" l="1"/>
  <c r="B2458" i="27"/>
  <c r="A2460" i="27" l="1"/>
  <c r="B2459" i="27"/>
  <c r="B2460" i="27" l="1"/>
  <c r="A2461" i="27"/>
  <c r="B2461" i="27" l="1"/>
  <c r="A2462" i="27"/>
  <c r="A2463" i="27" l="1"/>
  <c r="B2462" i="27"/>
  <c r="B2463" i="27" l="1"/>
  <c r="A2464" i="27"/>
  <c r="B2464" i="27" l="1"/>
  <c r="A2465" i="27"/>
  <c r="B2465" i="27" l="1"/>
  <c r="A2466" i="27"/>
  <c r="B2466" i="27" l="1"/>
  <c r="A2467" i="27"/>
  <c r="B2467" i="27" l="1"/>
  <c r="A2468" i="27"/>
  <c r="B2468" i="27" l="1"/>
  <c r="A2469" i="27"/>
  <c r="B2469" i="27" l="1"/>
  <c r="A2470" i="27"/>
  <c r="A2471" i="27" l="1"/>
  <c r="B2470" i="27"/>
  <c r="B2471" i="27" l="1"/>
  <c r="A2472" i="27"/>
  <c r="A2473" i="27" l="1"/>
  <c r="B2472" i="27"/>
  <c r="A2474" i="27" l="1"/>
  <c r="B2473" i="27"/>
  <c r="B2474" i="27" l="1"/>
  <c r="A2475" i="27"/>
  <c r="A2476" i="27" l="1"/>
  <c r="B2475" i="27"/>
  <c r="A2477" i="27" l="1"/>
  <c r="B2476" i="27"/>
  <c r="B2477" i="27" l="1"/>
  <c r="A2478" i="27"/>
  <c r="A2479" i="27" l="1"/>
  <c r="B2478" i="27"/>
  <c r="A2480" i="27" l="1"/>
  <c r="B2479" i="27"/>
  <c r="B2480" i="27" l="1"/>
  <c r="A2481" i="27"/>
  <c r="A2482" i="27" l="1"/>
  <c r="B2481" i="27"/>
  <c r="A2483" i="27" l="1"/>
  <c r="B2482" i="27"/>
  <c r="B2483" i="27" l="1"/>
  <c r="A2484" i="27"/>
  <c r="A2485" i="27" l="1"/>
  <c r="B2484" i="27"/>
  <c r="B2485" i="27" l="1"/>
  <c r="A2486" i="27"/>
  <c r="B2486" i="27" l="1"/>
  <c r="A2487" i="27"/>
  <c r="A2488" i="27" l="1"/>
  <c r="B2487" i="27"/>
  <c r="A2489" i="27" l="1"/>
  <c r="B2488" i="27"/>
  <c r="B2489" i="27" l="1"/>
  <c r="A2490" i="27"/>
  <c r="B2490" i="27" l="1"/>
  <c r="A2491" i="27"/>
  <c r="A2492" i="27" l="1"/>
  <c r="B2491" i="27"/>
  <c r="A2493" i="27" l="1"/>
  <c r="B2492" i="27"/>
  <c r="B2493" i="27" l="1"/>
  <c r="A2494" i="27"/>
  <c r="A2495" i="27" l="1"/>
  <c r="B2494" i="27"/>
  <c r="A2496" i="27" l="1"/>
  <c r="B2495" i="27"/>
  <c r="A2497" i="27" l="1"/>
  <c r="B2496" i="27"/>
  <c r="A2498" i="27" l="1"/>
  <c r="B2497" i="27"/>
  <c r="B2498" i="27" l="1"/>
  <c r="A2499" i="27"/>
  <c r="A2500" i="27" l="1"/>
  <c r="B2499" i="27"/>
  <c r="A2501" i="27" l="1"/>
  <c r="B2500" i="27"/>
  <c r="A2502" i="27" l="1"/>
  <c r="B2501" i="27"/>
  <c r="A2503" i="27" l="1"/>
  <c r="B2502" i="27"/>
  <c r="A2504" i="27" l="1"/>
  <c r="B2503" i="27"/>
  <c r="B2504" i="27" l="1"/>
  <c r="A2505" i="27"/>
  <c r="A2506" i="27" l="1"/>
  <c r="B2505" i="27"/>
  <c r="B2506" i="27" l="1"/>
  <c r="A2507" i="27"/>
  <c r="A2508" i="27" l="1"/>
  <c r="B2507" i="27"/>
  <c r="A2509" i="27" l="1"/>
  <c r="B2508" i="27"/>
  <c r="A2510" i="27" l="1"/>
  <c r="B2509" i="27"/>
  <c r="A2511" i="27" l="1"/>
  <c r="B2510" i="27"/>
  <c r="B2511" i="27" l="1"/>
  <c r="A2512" i="27"/>
  <c r="B2512" i="27" l="1"/>
  <c r="A2513" i="27"/>
  <c r="A2514" i="27" l="1"/>
  <c r="B2513" i="27"/>
  <c r="A2515" i="27" l="1"/>
  <c r="B2514" i="27"/>
  <c r="A2516" i="27" l="1"/>
  <c r="B2515" i="27"/>
  <c r="A2517" i="27" l="1"/>
  <c r="B2516" i="27"/>
  <c r="A2518" i="27" l="1"/>
  <c r="B2517" i="27"/>
  <c r="A2519" i="27" l="1"/>
  <c r="B2518" i="27"/>
  <c r="A2520" i="27" l="1"/>
  <c r="B2519" i="27"/>
  <c r="B2520" i="27" l="1"/>
  <c r="A2521" i="27"/>
  <c r="B2521" i="27" l="1"/>
  <c r="A2522" i="27"/>
  <c r="B2522" i="27" l="1"/>
  <c r="A2523" i="27"/>
  <c r="A2524" i="27" l="1"/>
  <c r="B2523" i="27"/>
  <c r="A2525" i="27" l="1"/>
  <c r="B2524" i="27"/>
  <c r="A2526" i="27" l="1"/>
  <c r="B2525" i="27"/>
  <c r="A2527" i="27" l="1"/>
  <c r="B2526" i="27"/>
  <c r="A2528" i="27" l="1"/>
  <c r="B2527" i="27"/>
  <c r="B2528" i="27" l="1"/>
  <c r="A2529" i="27"/>
  <c r="A2530" i="27" l="1"/>
  <c r="B2529" i="27"/>
  <c r="B2530" i="27" l="1"/>
  <c r="A2531" i="27"/>
  <c r="A2532" i="27" l="1"/>
  <c r="B2531" i="27"/>
  <c r="B2532" i="27" l="1"/>
  <c r="A2533" i="27"/>
  <c r="B2533" i="27" l="1"/>
  <c r="A2534" i="27"/>
  <c r="B2534" i="27" l="1"/>
  <c r="A2535" i="27"/>
  <c r="A2536" i="27" l="1"/>
  <c r="B2535" i="27"/>
  <c r="A2537" i="27" l="1"/>
  <c r="B2536" i="27"/>
  <c r="A2538" i="27" l="1"/>
  <c r="B2537" i="27"/>
  <c r="A2539" i="27" l="1"/>
  <c r="B2538" i="27"/>
  <c r="B2539" i="27" l="1"/>
  <c r="A2540" i="27"/>
  <c r="A2541" i="27" l="1"/>
  <c r="B2540" i="27"/>
  <c r="B2541" i="27" l="1"/>
  <c r="A2542" i="27"/>
  <c r="B2542" i="27" l="1"/>
  <c r="A2543" i="27"/>
  <c r="B2543" i="27" l="1"/>
  <c r="A2544" i="27"/>
  <c r="B2544" i="27" l="1"/>
  <c r="A2545" i="27"/>
  <c r="A2546" i="27" l="1"/>
  <c r="B2545" i="27"/>
  <c r="A2547" i="27" l="1"/>
  <c r="B2546" i="27"/>
  <c r="A2548" i="27" l="1"/>
  <c r="B2547" i="27"/>
  <c r="B2548" i="27" l="1"/>
  <c r="A2549" i="27"/>
  <c r="A2550" i="27" l="1"/>
  <c r="B2549" i="27"/>
  <c r="A2551" i="27" l="1"/>
  <c r="B2550" i="27"/>
  <c r="B2551" i="27" l="1"/>
  <c r="A2552" i="27"/>
  <c r="A2553" i="27" l="1"/>
  <c r="B2552" i="27"/>
  <c r="B2553" i="27" l="1"/>
  <c r="A2554" i="27"/>
  <c r="B2554" i="27" l="1"/>
  <c r="A2555" i="27"/>
  <c r="B2555" i="27" l="1"/>
  <c r="A2556" i="27"/>
  <c r="B2556" i="27" l="1"/>
  <c r="A2557" i="27"/>
  <c r="A2558" i="27" l="1"/>
  <c r="B2557" i="27"/>
  <c r="A2559" i="27" l="1"/>
  <c r="B2558" i="27"/>
  <c r="A2560" i="27" l="1"/>
  <c r="B2559" i="27"/>
  <c r="B2560" i="27" l="1"/>
  <c r="A2561" i="27"/>
  <c r="B2561" i="27" l="1"/>
  <c r="A2562" i="27"/>
  <c r="A2563" i="27" l="1"/>
  <c r="B2562" i="27"/>
  <c r="A2564" i="27" l="1"/>
  <c r="B2563" i="27"/>
  <c r="B2564" i="27" l="1"/>
  <c r="A2565" i="27"/>
  <c r="A2566" i="27" l="1"/>
  <c r="B2565" i="27"/>
  <c r="A2567" i="27" l="1"/>
  <c r="B2566" i="27"/>
  <c r="B2567" i="27" l="1"/>
  <c r="A2568" i="27"/>
  <c r="A2569" i="27" l="1"/>
  <c r="B2568" i="27"/>
  <c r="A2570" i="27" l="1"/>
  <c r="B2569" i="27"/>
  <c r="B2570" i="27" l="1"/>
  <c r="A2571" i="27"/>
  <c r="B2571" i="27" l="1"/>
  <c r="A2572" i="27"/>
  <c r="B2572" i="27" l="1"/>
  <c r="A2573" i="27"/>
  <c r="B2573" i="27" l="1"/>
  <c r="A2574" i="27"/>
  <c r="A2575" i="27" l="1"/>
  <c r="B2574" i="27"/>
  <c r="A2576" i="27" l="1"/>
  <c r="B2575" i="27"/>
  <c r="A2577" i="27" l="1"/>
  <c r="B2576" i="27"/>
  <c r="A2578" i="27" l="1"/>
  <c r="B2577" i="27"/>
  <c r="A2579" i="27" l="1"/>
  <c r="B2578" i="27"/>
  <c r="A2580" i="27" l="1"/>
  <c r="B2579" i="27"/>
  <c r="B2580" i="27" l="1"/>
  <c r="A2581" i="27"/>
  <c r="B2581" i="27" l="1"/>
  <c r="A2582" i="27"/>
  <c r="B2582" i="27" l="1"/>
  <c r="A2583" i="27"/>
  <c r="B2583" i="27" l="1"/>
  <c r="A2584" i="27"/>
  <c r="A2585" i="27" l="1"/>
  <c r="B2584" i="27"/>
  <c r="A2586" i="27" l="1"/>
  <c r="B2585" i="27"/>
  <c r="A2587" i="27" l="1"/>
  <c r="B2586" i="27"/>
  <c r="B2587" i="27" l="1"/>
  <c r="A2588" i="27"/>
  <c r="B2588" i="27" l="1"/>
  <c r="A2589" i="27"/>
  <c r="A2590" i="27" l="1"/>
  <c r="B2589" i="27"/>
  <c r="B2590" i="27" l="1"/>
  <c r="A2591" i="27"/>
  <c r="B2591" i="27" l="1"/>
  <c r="A2592" i="27"/>
  <c r="B2592" i="27" l="1"/>
  <c r="A2593" i="27"/>
  <c r="A2594" i="27" l="1"/>
  <c r="B2593" i="27"/>
  <c r="A2595" i="27" l="1"/>
  <c r="B2594" i="27"/>
  <c r="B2595" i="27" l="1"/>
  <c r="A2596" i="27"/>
  <c r="B2596" i="27" l="1"/>
  <c r="A2597" i="27"/>
  <c r="B2597" i="27" l="1"/>
  <c r="A2598" i="27"/>
  <c r="B2598" i="27" l="1"/>
  <c r="A2599" i="27"/>
  <c r="A2600" i="27" l="1"/>
  <c r="B2599" i="27"/>
  <c r="A2601" i="27" l="1"/>
  <c r="B2600" i="27"/>
  <c r="B2601" i="27" l="1"/>
  <c r="A2602" i="27"/>
  <c r="A2603" i="27" l="1"/>
  <c r="B2602" i="27"/>
  <c r="B2603" i="27" l="1"/>
  <c r="A2604" i="27"/>
  <c r="B2604" i="27" l="1"/>
  <c r="A2605" i="27"/>
  <c r="B2605" i="27" l="1"/>
  <c r="A2606" i="27"/>
  <c r="A2607" i="27" l="1"/>
  <c r="B2606" i="27"/>
  <c r="B2607" i="27" l="1"/>
  <c r="A2608" i="27"/>
  <c r="B2608" i="27" l="1"/>
  <c r="A2609" i="27"/>
  <c r="A2610" i="27" l="1"/>
  <c r="B2609" i="27"/>
  <c r="B2610" i="27" l="1"/>
  <c r="A2611" i="27"/>
  <c r="B2611" i="27" l="1"/>
  <c r="A2612" i="27"/>
  <c r="B2612" i="27" l="1"/>
  <c r="A2613" i="27"/>
  <c r="A2614" i="27" l="1"/>
  <c r="B2613" i="27"/>
  <c r="A2615" i="27" l="1"/>
  <c r="B2614" i="27"/>
  <c r="A2616" i="27" l="1"/>
  <c r="B2615" i="27"/>
  <c r="A2617" i="27" l="1"/>
  <c r="B2616" i="27"/>
  <c r="A2618" i="27" l="1"/>
  <c r="B2617" i="27"/>
  <c r="A2619" i="27" l="1"/>
  <c r="B2618" i="27"/>
  <c r="A2620" i="27" l="1"/>
  <c r="B2619" i="27"/>
  <c r="B2620" i="27" l="1"/>
  <c r="A2621" i="27"/>
  <c r="B2621" i="27" l="1"/>
  <c r="A2622" i="27"/>
  <c r="B2622" i="27" l="1"/>
  <c r="A2623" i="27"/>
  <c r="A2624" i="27" l="1"/>
  <c r="B2623" i="27"/>
  <c r="B2624" i="27" l="1"/>
  <c r="A2625" i="27"/>
  <c r="B2625" i="27" l="1"/>
  <c r="A2626" i="27"/>
  <c r="A2627" i="27" l="1"/>
  <c r="B2626" i="27"/>
  <c r="A2628" i="27" l="1"/>
  <c r="B2627" i="27"/>
  <c r="B2628" i="27" l="1"/>
  <c r="A2629" i="27"/>
  <c r="B2629" i="27" l="1"/>
  <c r="A2630" i="27"/>
  <c r="B2630" i="27" l="1"/>
  <c r="A2631" i="27"/>
  <c r="B2631" i="27" l="1"/>
  <c r="A2632" i="27"/>
  <c r="B2632" i="27" l="1"/>
  <c r="A2633" i="27"/>
  <c r="A2634" i="27" l="1"/>
  <c r="B2633" i="27"/>
  <c r="B2634" i="27" l="1"/>
  <c r="A2635" i="27"/>
  <c r="A2636" i="27" l="1"/>
  <c r="B2635" i="27"/>
  <c r="A2637" i="27" l="1"/>
  <c r="B2636" i="27"/>
  <c r="B2637" i="27" l="1"/>
  <c r="A2638" i="27"/>
  <c r="A2639" i="27" l="1"/>
  <c r="B2638" i="27"/>
  <c r="B2639" i="27" l="1"/>
  <c r="A2640" i="27"/>
  <c r="B2640" i="27" l="1"/>
  <c r="A2641" i="27"/>
  <c r="B2641" i="27" l="1"/>
  <c r="A2642" i="27"/>
  <c r="A2643" i="27" l="1"/>
  <c r="B2642" i="27"/>
  <c r="B2643" i="27" l="1"/>
  <c r="A2644" i="27"/>
  <c r="B2644" i="27" l="1"/>
  <c r="A2645" i="27"/>
  <c r="B2645" i="27" l="1"/>
  <c r="A2646" i="27"/>
  <c r="A2647" i="27" l="1"/>
  <c r="B2646" i="27"/>
  <c r="B2647" i="27" l="1"/>
  <c r="A2648" i="27"/>
  <c r="A2649" i="27" l="1"/>
  <c r="B2648" i="27"/>
  <c r="A2650" i="27" l="1"/>
  <c r="B2649" i="27"/>
  <c r="A2651" i="27" l="1"/>
  <c r="B2650" i="27"/>
  <c r="B2651" i="27" l="1"/>
  <c r="A2652" i="27"/>
  <c r="A2653" i="27" l="1"/>
  <c r="B2652" i="27"/>
  <c r="B2653" i="27" l="1"/>
  <c r="A2654" i="27"/>
  <c r="B2654" i="27" l="1"/>
  <c r="A2655" i="27"/>
  <c r="A2656" i="27" l="1"/>
  <c r="B2655" i="27"/>
  <c r="A2657" i="27" l="1"/>
  <c r="B2656" i="27"/>
  <c r="B2657" i="27" l="1"/>
  <c r="A2658" i="27"/>
  <c r="A2659" i="27" l="1"/>
  <c r="B2658" i="27"/>
  <c r="A2660" i="27" l="1"/>
  <c r="B2659" i="27"/>
  <c r="A2661" i="27" l="1"/>
  <c r="B2660" i="27"/>
  <c r="A2662" i="27" l="1"/>
  <c r="B2661" i="27"/>
  <c r="A2663" i="27" l="1"/>
  <c r="B2662" i="27"/>
  <c r="B2663" i="27" l="1"/>
  <c r="A2664" i="27"/>
  <c r="B2664" i="27" l="1"/>
  <c r="A2665" i="27"/>
  <c r="B2665" i="27" l="1"/>
  <c r="A2666" i="27"/>
  <c r="B2666" i="27" l="1"/>
  <c r="A2667" i="27"/>
  <c r="A2668" i="27" l="1"/>
  <c r="B2667" i="27"/>
  <c r="B2668" i="27" l="1"/>
  <c r="A2669" i="27"/>
  <c r="A2670" i="27" l="1"/>
  <c r="B2669" i="27"/>
  <c r="B2670" i="27" l="1"/>
  <c r="A2671" i="27"/>
  <c r="B2671" i="27" l="1"/>
  <c r="A2672" i="27"/>
  <c r="B2672" i="27" l="1"/>
  <c r="A2673" i="27"/>
  <c r="A2674" i="27" l="1"/>
  <c r="B2673" i="27"/>
  <c r="A2675" i="27" l="1"/>
  <c r="B2674" i="27"/>
  <c r="A2676" i="27" l="1"/>
  <c r="B2675" i="27"/>
  <c r="B2676" i="27" l="1"/>
  <c r="A2677" i="27"/>
  <c r="B2677" i="27" l="1"/>
  <c r="A2678" i="27"/>
  <c r="B2678" i="27" l="1"/>
  <c r="A2679" i="27"/>
  <c r="B2679" i="27" l="1"/>
  <c r="A2680" i="27"/>
  <c r="B2680" i="27" l="1"/>
  <c r="A2681" i="27"/>
  <c r="A2682" i="27" l="1"/>
  <c r="B2681" i="27"/>
  <c r="B2682" i="27" l="1"/>
  <c r="A2683" i="27"/>
  <c r="A2684" i="27" l="1"/>
  <c r="B2683" i="27"/>
  <c r="A2685" i="27" l="1"/>
  <c r="B2684" i="27"/>
  <c r="B2685" i="27" l="1"/>
  <c r="A2686" i="27"/>
  <c r="A2687" i="27" l="1"/>
  <c r="B2686" i="27"/>
  <c r="B2687" i="27" l="1"/>
  <c r="A2688" i="27"/>
  <c r="B2688" i="27" l="1"/>
  <c r="A2689" i="27"/>
  <c r="B2689" i="27" l="1"/>
  <c r="A2690" i="27"/>
  <c r="B2690" i="27" l="1"/>
  <c r="A2691" i="27"/>
  <c r="B2691" i="27" l="1"/>
  <c r="A2692" i="27"/>
  <c r="B2692" i="27" l="1"/>
  <c r="A2693" i="27"/>
  <c r="A2694" i="27" l="1"/>
  <c r="B2693" i="27"/>
  <c r="B2694" i="27" l="1"/>
  <c r="A2695" i="27"/>
  <c r="B2695" i="27" l="1"/>
  <c r="A2696" i="27"/>
  <c r="B2696" i="27" l="1"/>
  <c r="A2697" i="27"/>
  <c r="B2697" i="27" l="1"/>
  <c r="A2698" i="27"/>
  <c r="A2699" i="27" l="1"/>
  <c r="B2698" i="27"/>
  <c r="B2699" i="27" l="1"/>
  <c r="A2700" i="27"/>
  <c r="B2700" i="27" l="1"/>
  <c r="A2701" i="27"/>
  <c r="A2702" i="27" l="1"/>
  <c r="B2701" i="27"/>
  <c r="B2702" i="27" l="1"/>
  <c r="A2703" i="27"/>
  <c r="A2704" i="27" l="1"/>
  <c r="B2703" i="27"/>
  <c r="B2704" i="27" l="1"/>
  <c r="A2705" i="27"/>
  <c r="B2705" i="27" l="1"/>
  <c r="A2706" i="27"/>
  <c r="A2707" i="27" l="1"/>
  <c r="B2706" i="27"/>
  <c r="A2708" i="27" l="1"/>
  <c r="B2707" i="27"/>
  <c r="B2708" i="27" l="1"/>
  <c r="A2709" i="27"/>
  <c r="A2710" i="27" l="1"/>
  <c r="B2709" i="27"/>
  <c r="B2710" i="27" l="1"/>
  <c r="A2711" i="27"/>
  <c r="B2711" i="27" l="1"/>
  <c r="A2712" i="27"/>
  <c r="B2712" i="27" l="1"/>
  <c r="A2713" i="27"/>
  <c r="A2714" i="27" l="1"/>
  <c r="B2713" i="27"/>
  <c r="B2714" i="27" l="1"/>
  <c r="A2715" i="27"/>
  <c r="B2715" i="27" l="1"/>
  <c r="A2716" i="27"/>
  <c r="B2716" i="27" l="1"/>
  <c r="A2717" i="27"/>
  <c r="B2717" i="27" l="1"/>
  <c r="A2718" i="27"/>
  <c r="B2718" i="27" l="1"/>
  <c r="A2719" i="27"/>
  <c r="B2719" i="27" l="1"/>
  <c r="A2720" i="27"/>
  <c r="B2720" i="27" l="1"/>
  <c r="A2721" i="27"/>
  <c r="A2722" i="27" l="1"/>
  <c r="B2721" i="27"/>
  <c r="B2722" i="27" l="1"/>
  <c r="A2723" i="27"/>
  <c r="A2724" i="27" l="1"/>
  <c r="B2723" i="27"/>
  <c r="B2724" i="27" l="1"/>
  <c r="A2725" i="27"/>
  <c r="A2726" i="27" l="1"/>
  <c r="B2725" i="27"/>
  <c r="B2726" i="27" l="1"/>
  <c r="A2727" i="27"/>
  <c r="A2728" i="27" l="1"/>
  <c r="B2727" i="27"/>
  <c r="B2728" i="27" l="1"/>
  <c r="A2729" i="27"/>
  <c r="B2729" i="27" l="1"/>
  <c r="A2730" i="27"/>
  <c r="B2730" i="27" l="1"/>
  <c r="A2731" i="27"/>
  <c r="B2731" i="27" l="1"/>
  <c r="A2732" i="27"/>
  <c r="A2733" i="27" l="1"/>
  <c r="B2732" i="27"/>
  <c r="A2734" i="27" l="1"/>
  <c r="B2733" i="27"/>
  <c r="A2735" i="27" l="1"/>
  <c r="B2734" i="27"/>
  <c r="A2736" i="27" l="1"/>
  <c r="B2735" i="27"/>
  <c r="A2737" i="27" l="1"/>
  <c r="B2736" i="27"/>
  <c r="A2738" i="27" l="1"/>
  <c r="B2737" i="27"/>
  <c r="B2738" i="27" l="1"/>
  <c r="A2739" i="27"/>
  <c r="B2739" i="27" l="1"/>
  <c r="A2740" i="27"/>
  <c r="B2740" i="27" l="1"/>
  <c r="A2741" i="27"/>
  <c r="A2742" i="27" l="1"/>
  <c r="B2741" i="27"/>
  <c r="B2742" i="27" l="1"/>
  <c r="A2743" i="27"/>
  <c r="B2743" i="27" l="1"/>
  <c r="A2744" i="27"/>
  <c r="B2744" i="27" l="1"/>
  <c r="A2745" i="27"/>
  <c r="B2745" i="27" l="1"/>
  <c r="A2746" i="27"/>
  <c r="B2746" i="27" l="1"/>
  <c r="A2747" i="27"/>
  <c r="B2747" i="27" l="1"/>
  <c r="A2748" i="27"/>
  <c r="A2749" i="27" l="1"/>
  <c r="B2748" i="27"/>
  <c r="B2749" i="27" l="1"/>
  <c r="A2750" i="27"/>
  <c r="B2750" i="27" l="1"/>
  <c r="A2751" i="27"/>
  <c r="A2752" i="27" l="1"/>
  <c r="B2751" i="27"/>
  <c r="B2752" i="27" l="1"/>
  <c r="A2753" i="27"/>
  <c r="B2753" i="27" l="1"/>
  <c r="A2754" i="27"/>
  <c r="B2754" i="27" l="1"/>
  <c r="A2755" i="27"/>
  <c r="B2755" i="27" l="1"/>
  <c r="A2756" i="27"/>
  <c r="A2757" i="27" l="1"/>
  <c r="B2756" i="27"/>
  <c r="B2757" i="27" l="1"/>
  <c r="A2758" i="27"/>
  <c r="A2759" i="27" l="1"/>
  <c r="B2758" i="27"/>
  <c r="B2759" i="27" l="1"/>
  <c r="A2760" i="27"/>
  <c r="A2761" i="27" l="1"/>
  <c r="B2760" i="27"/>
  <c r="A2762" i="27" l="1"/>
  <c r="B2761" i="27"/>
  <c r="A2763" i="27" l="1"/>
  <c r="B2762" i="27"/>
  <c r="A2764" i="27" l="1"/>
  <c r="B2763" i="27"/>
  <c r="B2764" i="27" l="1"/>
  <c r="A2765" i="27"/>
  <c r="B2765" i="27" l="1"/>
  <c r="A2766" i="27"/>
  <c r="B2766" i="27" l="1"/>
  <c r="A2767" i="27"/>
  <c r="B2767" i="27" l="1"/>
  <c r="A2768" i="27"/>
  <c r="B2768" i="27" l="1"/>
  <c r="A2769" i="27"/>
  <c r="B2769" i="27" l="1"/>
  <c r="A2770" i="27"/>
  <c r="B2770" i="27" l="1"/>
  <c r="A2771" i="27"/>
  <c r="B2771" i="27" l="1"/>
  <c r="A2772" i="27"/>
  <c r="B2772" i="27" l="1"/>
  <c r="A2773" i="27"/>
  <c r="A2774" i="27" l="1"/>
  <c r="B2773" i="27"/>
  <c r="B2774" i="27" l="1"/>
  <c r="A2775" i="27"/>
  <c r="B2775" i="27" l="1"/>
  <c r="A2776" i="27"/>
  <c r="B2776" i="27" l="1"/>
  <c r="A2777" i="27"/>
  <c r="A2778" i="27" l="1"/>
  <c r="B2777" i="27"/>
  <c r="B2778" i="27" l="1"/>
  <c r="A2779" i="27"/>
  <c r="B2779" i="27" l="1"/>
  <c r="A2780" i="27"/>
  <c r="A2781" i="27" l="1"/>
  <c r="B2780" i="27"/>
  <c r="B2781" i="27" l="1"/>
  <c r="A2782" i="27"/>
  <c r="A2783" i="27" l="1"/>
  <c r="B2782" i="27"/>
  <c r="B2783" i="27" l="1"/>
  <c r="A2784" i="27"/>
  <c r="B2784" i="27" l="1"/>
  <c r="A2785" i="27"/>
  <c r="A2786" i="27" l="1"/>
  <c r="B2785" i="27"/>
  <c r="B2786" i="27" l="1"/>
  <c r="A2787" i="27"/>
  <c r="B2787" i="27" l="1"/>
  <c r="A2788" i="27"/>
  <c r="B2788" i="27" l="1"/>
  <c r="A2789" i="27"/>
  <c r="A2790" i="27" l="1"/>
  <c r="B2789" i="27"/>
  <c r="A2791" i="27" l="1"/>
  <c r="B2790" i="27"/>
  <c r="B2791" i="27" l="1"/>
  <c r="A2792" i="27"/>
  <c r="A2793" i="27" l="1"/>
  <c r="B2792" i="27"/>
  <c r="A2794" i="27" l="1"/>
  <c r="B2793" i="27"/>
  <c r="A2795" i="27" l="1"/>
  <c r="B2794" i="27"/>
  <c r="B2795" i="27" l="1"/>
  <c r="A2796" i="27"/>
  <c r="B2796" i="27" l="1"/>
  <c r="A2797" i="27"/>
  <c r="B2797" i="27" l="1"/>
  <c r="A2798" i="27"/>
  <c r="A2799" i="27" l="1"/>
  <c r="B2798" i="27"/>
  <c r="B2799" i="27" l="1"/>
  <c r="A2800" i="27"/>
  <c r="B2800" i="27" l="1"/>
  <c r="A2801" i="27"/>
  <c r="B2801" i="27" l="1"/>
  <c r="A2802" i="27"/>
  <c r="A2803" i="27" l="1"/>
  <c r="B2802" i="27"/>
  <c r="B2803" i="27" l="1"/>
  <c r="A2804" i="27"/>
  <c r="A2805" i="27" l="1"/>
  <c r="B2804" i="27"/>
  <c r="B2805" i="27" l="1"/>
  <c r="A2806" i="27"/>
  <c r="B2806" i="27" l="1"/>
  <c r="A2807" i="27"/>
  <c r="B2807" i="27" l="1"/>
  <c r="A2808" i="27"/>
  <c r="B2808" i="27" l="1"/>
  <c r="A2809" i="27"/>
  <c r="B2809" i="27" l="1"/>
  <c r="A2810" i="27"/>
  <c r="B2810" i="27" l="1"/>
  <c r="A2811" i="27"/>
  <c r="B2811" i="27" l="1"/>
  <c r="A2812" i="27"/>
  <c r="B2812" i="27" l="1"/>
  <c r="A2813" i="27"/>
  <c r="B2813" i="27" l="1"/>
  <c r="A2814" i="27"/>
  <c r="B2814" i="27" l="1"/>
  <c r="A2815" i="27"/>
  <c r="B2815" i="27" l="1"/>
  <c r="A2816" i="27"/>
  <c r="B2816" i="27" l="1"/>
  <c r="A2817" i="27"/>
  <c r="B2817" i="27" l="1"/>
  <c r="A2818" i="27"/>
  <c r="B2818" i="27" l="1"/>
  <c r="A2819" i="27"/>
  <c r="A2820" i="27" l="1"/>
  <c r="B2819" i="27"/>
  <c r="A2821" i="27" l="1"/>
  <c r="B2820" i="27"/>
  <c r="B2821" i="27" l="1"/>
  <c r="A2822" i="27"/>
  <c r="B2822" i="27" l="1"/>
  <c r="A2823" i="27"/>
  <c r="B2823" i="27" l="1"/>
  <c r="A2824" i="27"/>
  <c r="B2824" i="27" l="1"/>
  <c r="A2825" i="27"/>
  <c r="A2826" i="27" l="1"/>
  <c r="B2825" i="27"/>
  <c r="A2827" i="27" l="1"/>
  <c r="B2826" i="27"/>
  <c r="B2827" i="27" l="1"/>
  <c r="A2828" i="27"/>
  <c r="A2829" i="27" l="1"/>
  <c r="B2828" i="27"/>
  <c r="B2829" i="27" l="1"/>
  <c r="A2830" i="27"/>
  <c r="B2830" i="27" l="1"/>
  <c r="A2831" i="27"/>
  <c r="A2832" i="27" l="1"/>
  <c r="B2831" i="27"/>
  <c r="A2833" i="27" l="1"/>
  <c r="B2832" i="27"/>
  <c r="A2834" i="27" l="1"/>
  <c r="B2834" i="27" s="1"/>
  <c r="B2833" i="27"/>
  <c r="DO59" i="5" l="1"/>
  <c r="DN59" i="5"/>
  <c r="DS59" i="5"/>
  <c r="DA59" i="5"/>
  <c r="CX59" i="5"/>
  <c r="DB59" i="5"/>
  <c r="DT59" i="5"/>
  <c r="DV59" i="5"/>
  <c r="DP59" i="5"/>
  <c r="DL59" i="5"/>
  <c r="DW59" i="5"/>
  <c r="DI59" i="5"/>
  <c r="DC59" i="5"/>
  <c r="DQ59" i="5"/>
  <c r="DK59" i="5"/>
  <c r="DD59" i="5"/>
  <c r="DJ59" i="5"/>
  <c r="DU59" i="5"/>
  <c r="DM59" i="5"/>
  <c r="DR59" i="5"/>
  <c r="DH59" i="5"/>
  <c r="DG59" i="5"/>
  <c r="CZ59" i="5"/>
  <c r="DF59" i="5"/>
  <c r="DE59" i="5"/>
  <c r="DX59" i="5"/>
  <c r="CY59" i="5"/>
  <c r="DS68" i="5"/>
  <c r="DI68" i="5"/>
  <c r="DQ68" i="5"/>
  <c r="DE68" i="5"/>
  <c r="CZ68" i="5"/>
  <c r="DC68" i="5"/>
  <c r="DF68" i="5"/>
  <c r="DG68" i="5"/>
  <c r="CY68" i="5"/>
  <c r="DM68" i="5"/>
  <c r="DH68" i="5"/>
  <c r="DR68" i="5"/>
  <c r="DW68" i="5"/>
  <c r="DB68" i="5"/>
  <c r="DA68" i="5"/>
  <c r="DK68" i="5"/>
  <c r="DO68" i="5"/>
  <c r="DP68" i="5"/>
  <c r="DD68" i="5"/>
  <c r="DV68" i="5"/>
  <c r="DX68" i="5"/>
  <c r="DL68" i="5"/>
  <c r="DT68" i="5"/>
  <c r="DJ68" i="5"/>
  <c r="DU68" i="5"/>
  <c r="DN68" i="5"/>
  <c r="CX68" i="5"/>
  <c r="DM64" i="5"/>
  <c r="DS64" i="5"/>
  <c r="DX64" i="5"/>
  <c r="CY64" i="5"/>
  <c r="DG64" i="5"/>
  <c r="DL64" i="5"/>
  <c r="DC64" i="5"/>
  <c r="DR64" i="5"/>
  <c r="DH64" i="5"/>
  <c r="DD64" i="5"/>
  <c r="DK64" i="5"/>
  <c r="DB64" i="5"/>
  <c r="DP64" i="5"/>
  <c r="DJ64" i="5"/>
  <c r="DU64" i="5"/>
  <c r="DN64" i="5"/>
  <c r="DV64" i="5"/>
  <c r="CX64" i="5"/>
  <c r="DO64" i="5"/>
  <c r="CZ64" i="5"/>
  <c r="DA64" i="5"/>
  <c r="DW64" i="5"/>
  <c r="DE64" i="5"/>
  <c r="DF64" i="5"/>
  <c r="DI64" i="5"/>
  <c r="DQ64" i="5"/>
  <c r="DT64" i="5"/>
  <c r="DC63" i="5"/>
  <c r="DT63" i="5"/>
  <c r="DP63" i="5"/>
  <c r="DF63" i="5"/>
  <c r="CX63" i="5"/>
  <c r="DI63" i="5"/>
  <c r="DK63" i="5"/>
  <c r="DR63" i="5"/>
  <c r="DM63" i="5"/>
  <c r="DH63" i="5"/>
  <c r="DN63" i="5"/>
  <c r="DX63" i="5"/>
  <c r="CZ63" i="5"/>
  <c r="DB63" i="5"/>
  <c r="DQ63" i="5"/>
  <c r="DA63" i="5"/>
  <c r="DO63" i="5"/>
  <c r="DV63" i="5"/>
  <c r="DL63" i="5"/>
  <c r="DG63" i="5"/>
  <c r="DJ63" i="5"/>
  <c r="DW63" i="5"/>
  <c r="CY63" i="5"/>
  <c r="DU63" i="5"/>
  <c r="DE63" i="5"/>
  <c r="DS63" i="5"/>
  <c r="DD63" i="5"/>
  <c r="DQ71" i="5"/>
  <c r="DH71" i="5"/>
  <c r="DC71" i="5"/>
  <c r="DV71" i="5"/>
  <c r="DF71" i="5"/>
  <c r="DE71" i="5"/>
  <c r="DB71" i="5"/>
  <c r="DT71" i="5"/>
  <c r="DU71" i="5"/>
  <c r="DP71" i="5"/>
  <c r="DN71" i="5"/>
  <c r="CX71" i="5"/>
  <c r="DA71" i="5"/>
  <c r="DM71" i="5"/>
  <c r="CZ71" i="5"/>
  <c r="DW71" i="5"/>
  <c r="DG71" i="5"/>
  <c r="CY71" i="5"/>
  <c r="DK71" i="5"/>
  <c r="DL71" i="5"/>
  <c r="DI71" i="5"/>
  <c r="DJ71" i="5"/>
  <c r="DX71" i="5"/>
  <c r="DR71" i="5"/>
  <c r="DD71" i="5"/>
  <c r="DS71" i="5"/>
  <c r="DO71" i="5"/>
  <c r="DG61" i="5"/>
  <c r="DV61" i="5"/>
  <c r="DD61" i="5"/>
  <c r="DU61" i="5"/>
  <c r="DW61" i="5"/>
  <c r="CZ61" i="5"/>
  <c r="DT61" i="5"/>
  <c r="DQ61" i="5"/>
  <c r="DJ61" i="5"/>
  <c r="DK61" i="5"/>
  <c r="DN61" i="5"/>
  <c r="DA61" i="5"/>
  <c r="CX61" i="5"/>
  <c r="DR61" i="5"/>
  <c r="DX61" i="5"/>
  <c r="DH61" i="5"/>
  <c r="DL61" i="5"/>
  <c r="DB61" i="5"/>
  <c r="DO61" i="5"/>
  <c r="DP61" i="5"/>
  <c r="DE61" i="5"/>
  <c r="CY61" i="5"/>
  <c r="DM61" i="5"/>
  <c r="DC61" i="5"/>
  <c r="DF61" i="5"/>
  <c r="DI61" i="5"/>
  <c r="DS61" i="5"/>
  <c r="DP34" i="5"/>
  <c r="DU31" i="5"/>
  <c r="DT52" i="5"/>
  <c r="DV47" i="5"/>
  <c r="DF27" i="5"/>
  <c r="DQ49" i="5"/>
  <c r="DI31" i="5"/>
  <c r="DU10" i="5"/>
  <c r="DH45" i="5"/>
  <c r="DQ28" i="5"/>
  <c r="DR31" i="5"/>
  <c r="DF70" i="5"/>
  <c r="DS80" i="5"/>
  <c r="DO44" i="5"/>
  <c r="DK73" i="5"/>
  <c r="DU17" i="5"/>
  <c r="DW36" i="5"/>
  <c r="DL75" i="5"/>
  <c r="DX9" i="5"/>
  <c r="DV7" i="5"/>
  <c r="DN44" i="5"/>
  <c r="DH78" i="5"/>
  <c r="DJ79" i="5"/>
  <c r="DQ6" i="5"/>
  <c r="DM32" i="5"/>
  <c r="DG80" i="5"/>
  <c r="DX15" i="5"/>
  <c r="DI7" i="5"/>
  <c r="DL56" i="5"/>
  <c r="DG12" i="5"/>
  <c r="DE9" i="5"/>
  <c r="DH42" i="5"/>
  <c r="DP52" i="5"/>
  <c r="DM14" i="5"/>
  <c r="DJ14" i="5"/>
  <c r="DM58" i="5"/>
  <c r="DS22" i="5"/>
  <c r="DX65" i="5"/>
  <c r="DO79" i="5"/>
  <c r="DN45" i="5"/>
  <c r="DF7" i="5"/>
  <c r="DO51" i="5"/>
  <c r="DK78" i="5"/>
  <c r="DL77" i="5"/>
  <c r="DK36" i="5"/>
  <c r="DN77" i="5"/>
  <c r="DP14" i="5"/>
  <c r="DF12" i="5"/>
  <c r="DS73" i="5"/>
  <c r="DO80" i="5"/>
  <c r="DS42" i="5"/>
  <c r="DE78" i="5"/>
  <c r="DQ12" i="5"/>
  <c r="DW30" i="5"/>
  <c r="DW60" i="5"/>
  <c r="DQ76" i="5"/>
  <c r="DH69" i="5"/>
  <c r="DF28" i="5"/>
  <c r="DM11" i="5"/>
  <c r="DK54" i="5"/>
  <c r="DK7" i="5"/>
  <c r="DO74" i="5"/>
  <c r="DI8" i="5"/>
  <c r="DR8" i="5"/>
  <c r="DD7" i="5"/>
  <c r="DG65" i="5"/>
  <c r="DK13" i="5"/>
  <c r="DT31" i="5"/>
  <c r="DU72" i="5"/>
  <c r="DJ62" i="5"/>
  <c r="DF75" i="5"/>
  <c r="DE81" i="5"/>
  <c r="DR40" i="5"/>
  <c r="DK23" i="5"/>
  <c r="DU37" i="5"/>
  <c r="DL20" i="5"/>
  <c r="DQ44" i="5"/>
  <c r="DR72" i="5"/>
  <c r="DK70" i="5"/>
  <c r="DG79" i="5"/>
  <c r="DL28" i="5"/>
  <c r="DT26" i="5"/>
  <c r="DI70" i="5"/>
  <c r="DF41" i="5"/>
  <c r="DK11" i="5"/>
  <c r="DM52" i="5"/>
  <c r="DO52" i="5"/>
  <c r="DP43" i="5"/>
  <c r="DI55" i="5"/>
  <c r="DK72" i="5"/>
  <c r="DG40" i="5"/>
  <c r="DJ18" i="5"/>
  <c r="DN65" i="5"/>
  <c r="DS65" i="5"/>
  <c r="DM10" i="5"/>
  <c r="DE56" i="5"/>
  <c r="DR38" i="5"/>
  <c r="DK42" i="5"/>
  <c r="DF4" i="5"/>
  <c r="DG5" i="5"/>
  <c r="DR12" i="5"/>
  <c r="DN55" i="5"/>
  <c r="DL67" i="5"/>
  <c r="DU78" i="5"/>
  <c r="DD9" i="5"/>
  <c r="DT66" i="5"/>
  <c r="DW78" i="5"/>
  <c r="DT39" i="5"/>
  <c r="DS49" i="5"/>
  <c r="DO2" i="5"/>
  <c r="DV37" i="5"/>
  <c r="DX72" i="5"/>
  <c r="DW29" i="5"/>
  <c r="DE33" i="5"/>
  <c r="DX47" i="5"/>
  <c r="DO73" i="5"/>
  <c r="DT41" i="5"/>
  <c r="DJ4" i="5"/>
  <c r="DX66" i="5"/>
  <c r="DE28" i="5"/>
  <c r="DI66" i="5"/>
  <c r="DS20" i="5"/>
  <c r="DK25" i="5"/>
  <c r="DU5" i="5"/>
  <c r="DG51" i="5"/>
  <c r="DR9" i="5"/>
  <c r="DM20" i="5"/>
  <c r="DT76" i="5"/>
  <c r="DO5" i="5"/>
  <c r="DU34" i="5"/>
  <c r="DI78" i="5"/>
  <c r="DP75" i="5"/>
  <c r="DD78" i="5"/>
  <c r="DV74" i="5"/>
  <c r="DL8" i="5"/>
  <c r="DW31" i="5"/>
  <c r="DM2" i="5"/>
  <c r="DJ19" i="5"/>
  <c r="DI47" i="5"/>
  <c r="DW11" i="5"/>
  <c r="DO45" i="5"/>
  <c r="DJ78" i="5"/>
  <c r="DN62" i="5"/>
  <c r="DF17" i="5"/>
  <c r="DN15" i="5"/>
  <c r="DW5" i="5"/>
  <c r="DE39" i="5"/>
  <c r="DE26" i="5"/>
  <c r="DT45" i="5"/>
  <c r="DX22" i="5"/>
  <c r="DO15" i="5"/>
  <c r="DR35" i="5"/>
  <c r="DL36" i="5"/>
  <c r="DJ24" i="5"/>
  <c r="DE19" i="5"/>
  <c r="DQ4" i="5"/>
  <c r="DX12" i="5"/>
  <c r="DO19" i="5"/>
  <c r="DH60" i="5"/>
  <c r="DO75" i="5"/>
  <c r="DE43" i="5"/>
  <c r="DO67" i="5"/>
  <c r="DE8" i="5"/>
  <c r="DK15" i="5"/>
  <c r="DP33" i="5"/>
  <c r="DN60" i="5"/>
  <c r="DS23" i="5"/>
  <c r="DQ33" i="5"/>
  <c r="DU75" i="5"/>
  <c r="DM21" i="5"/>
  <c r="DN47" i="5"/>
  <c r="DH47" i="5"/>
  <c r="DP42" i="5"/>
  <c r="DV54" i="5"/>
  <c r="DI46" i="5"/>
  <c r="DX8" i="5"/>
  <c r="DV72" i="5"/>
  <c r="DT14" i="5"/>
  <c r="DV15" i="5"/>
  <c r="DS24" i="5"/>
  <c r="DL32" i="5"/>
  <c r="DV43" i="5"/>
  <c r="DD60" i="5"/>
  <c r="DJ8" i="5"/>
  <c r="DV73" i="5"/>
  <c r="DQ56" i="5"/>
  <c r="DO35" i="5"/>
  <c r="DX73" i="5"/>
  <c r="DN36" i="5"/>
  <c r="DD77" i="5"/>
  <c r="DO16" i="5"/>
  <c r="DR69" i="5"/>
  <c r="DX48" i="5"/>
  <c r="DD21" i="5"/>
  <c r="DN50" i="5"/>
  <c r="DS13" i="5"/>
  <c r="DD27" i="5"/>
  <c r="DJ77" i="5"/>
  <c r="DE79" i="5"/>
  <c r="DW6" i="5"/>
  <c r="DL29" i="5"/>
  <c r="DJ39" i="5"/>
  <c r="DS77" i="5"/>
  <c r="DM44" i="5"/>
  <c r="DL5" i="5"/>
  <c r="DH62" i="5"/>
  <c r="DL35" i="5"/>
  <c r="DR17" i="5"/>
  <c r="DI54" i="5"/>
  <c r="DJ67" i="5"/>
  <c r="DU25" i="5"/>
  <c r="DH23" i="5"/>
  <c r="DR78" i="5"/>
  <c r="DX34" i="5"/>
  <c r="DS46" i="5"/>
  <c r="DS38" i="5"/>
  <c r="DE70" i="5"/>
  <c r="DR74" i="5"/>
  <c r="DK67" i="5"/>
  <c r="DP22" i="5"/>
  <c r="DT13" i="5"/>
  <c r="DH49" i="5"/>
  <c r="DI25" i="5"/>
  <c r="DJ41" i="5"/>
  <c r="DW50" i="5"/>
  <c r="DV56" i="5"/>
  <c r="DF11" i="5"/>
  <c r="DL74" i="5"/>
  <c r="DF69" i="5"/>
  <c r="DE51" i="5"/>
  <c r="DJ15" i="5"/>
  <c r="DO76" i="5"/>
  <c r="DN33" i="5"/>
  <c r="DU11" i="5"/>
  <c r="DG22" i="5"/>
  <c r="DN12" i="5"/>
  <c r="DO53" i="5"/>
  <c r="DU40" i="5"/>
  <c r="DM56" i="5"/>
  <c r="DD75" i="5"/>
  <c r="DF74" i="5"/>
  <c r="DR33" i="5"/>
  <c r="DH21" i="5"/>
  <c r="DU29" i="5"/>
  <c r="DK12" i="5"/>
  <c r="DG19" i="5"/>
  <c r="DL58" i="5"/>
  <c r="DG25" i="5"/>
  <c r="DH11" i="5"/>
  <c r="DQ8" i="5"/>
  <c r="DI5" i="5"/>
  <c r="DO31" i="5"/>
  <c r="DR16" i="5"/>
  <c r="DR2" i="5"/>
  <c r="DO66" i="5"/>
  <c r="DW21" i="5"/>
  <c r="DK8" i="5"/>
  <c r="DE38" i="5"/>
  <c r="DN21" i="5"/>
  <c r="DT56" i="5"/>
  <c r="DK6" i="5"/>
  <c r="DW42" i="5"/>
  <c r="DX50" i="5"/>
  <c r="DK48" i="5"/>
  <c r="DQ74" i="5"/>
  <c r="DR45" i="5"/>
  <c r="DP19" i="5"/>
  <c r="DR28" i="5"/>
  <c r="DW26" i="5"/>
  <c r="DG69" i="5"/>
  <c r="DG26" i="5"/>
  <c r="DI45" i="5"/>
  <c r="DU24" i="5"/>
  <c r="DP60" i="5"/>
  <c r="DF67" i="5"/>
  <c r="DW79" i="5"/>
  <c r="DU56" i="5"/>
  <c r="DR42" i="5"/>
  <c r="DO58" i="5"/>
  <c r="DU55" i="5"/>
  <c r="DQ13" i="5"/>
  <c r="DE34" i="5"/>
  <c r="DX77" i="5"/>
  <c r="DK18" i="5"/>
  <c r="DS57" i="5"/>
  <c r="DG44" i="5"/>
  <c r="DM72" i="5"/>
  <c r="DD43" i="5"/>
  <c r="DR76" i="5"/>
  <c r="DL43" i="5"/>
  <c r="DO40" i="5"/>
  <c r="DT44" i="5"/>
  <c r="DO23" i="5"/>
  <c r="DL73" i="5"/>
  <c r="DV57" i="5"/>
  <c r="DJ27" i="5"/>
  <c r="DR18" i="5"/>
  <c r="DS60" i="5"/>
  <c r="DH54" i="5"/>
  <c r="DD72" i="5"/>
  <c r="DF40" i="5"/>
  <c r="DF50" i="5"/>
  <c r="DN53" i="5"/>
  <c r="DO14" i="5"/>
  <c r="DJ23" i="5"/>
  <c r="DP47" i="5"/>
  <c r="DM19" i="5"/>
  <c r="DR24" i="5"/>
  <c r="DJ60" i="5"/>
  <c r="DX79" i="5"/>
  <c r="DJ30" i="5"/>
  <c r="DT35" i="5"/>
  <c r="DT50" i="5"/>
  <c r="DM25" i="5"/>
  <c r="DW47" i="5"/>
  <c r="DD52" i="5"/>
  <c r="DL12" i="5"/>
  <c r="DF32" i="5"/>
  <c r="DL70" i="5"/>
  <c r="DP49" i="5"/>
  <c r="DW33" i="5"/>
  <c r="DI29" i="5"/>
  <c r="DJ80" i="5"/>
  <c r="DH75" i="5"/>
  <c r="DL54" i="5"/>
  <c r="DN72" i="5"/>
  <c r="DK60" i="5"/>
  <c r="DX57" i="5"/>
  <c r="DU38" i="5"/>
  <c r="DF38" i="5"/>
  <c r="DL80" i="5"/>
  <c r="DH26" i="5"/>
  <c r="DD48" i="5"/>
  <c r="DP23" i="5"/>
  <c r="DJ73" i="5"/>
  <c r="DK28" i="5"/>
  <c r="DH37" i="5"/>
  <c r="DE44" i="5"/>
  <c r="DH32" i="5"/>
  <c r="DK34" i="5"/>
  <c r="DX78" i="5"/>
  <c r="DQ14" i="5"/>
  <c r="DD16" i="5"/>
  <c r="DP79" i="5"/>
  <c r="DG75" i="5"/>
  <c r="DH6" i="5"/>
  <c r="DW76" i="5"/>
  <c r="DN54" i="5"/>
  <c r="DV41" i="5"/>
  <c r="DT21" i="5"/>
  <c r="DK5" i="5"/>
  <c r="DQ41" i="5"/>
  <c r="DU73" i="5"/>
  <c r="DH20" i="5"/>
  <c r="DU80" i="5"/>
  <c r="DH39" i="5"/>
  <c r="DL62" i="5"/>
  <c r="DR27" i="5"/>
  <c r="DJ69" i="5"/>
  <c r="DW14" i="5"/>
  <c r="DG16" i="5"/>
  <c r="DU16" i="5"/>
  <c r="DO81" i="5"/>
  <c r="DI62" i="5"/>
  <c r="DT47" i="5"/>
  <c r="DV23" i="5"/>
  <c r="DI15" i="5"/>
  <c r="DD57" i="5"/>
  <c r="DQ55" i="5"/>
  <c r="DN42" i="5"/>
  <c r="DE21" i="5"/>
  <c r="DW12" i="5"/>
  <c r="DS79" i="5"/>
  <c r="DV17" i="5"/>
  <c r="DP8" i="5"/>
  <c r="DE41" i="5"/>
  <c r="DR37" i="5"/>
  <c r="DF44" i="5"/>
  <c r="DI9" i="5"/>
  <c r="DW52" i="5"/>
  <c r="DQ29" i="5"/>
  <c r="DU76" i="5"/>
  <c r="DL26" i="5"/>
  <c r="DP55" i="5"/>
  <c r="DV48" i="5"/>
  <c r="DN29" i="5"/>
  <c r="DU30" i="5"/>
  <c r="DT32" i="5"/>
  <c r="DO7" i="5"/>
  <c r="DX26" i="5"/>
  <c r="DF26" i="5"/>
  <c r="DI77" i="5"/>
  <c r="DP69" i="5"/>
  <c r="DJ34" i="5"/>
  <c r="DJ42" i="5"/>
  <c r="DO8" i="5"/>
  <c r="DW27" i="5"/>
  <c r="DP41" i="5"/>
  <c r="DG42" i="5"/>
  <c r="DE49" i="5"/>
  <c r="DM23" i="5"/>
  <c r="DD8" i="5"/>
  <c r="DN30" i="5"/>
  <c r="DS39" i="5"/>
  <c r="DT53" i="5"/>
  <c r="DU81" i="5"/>
  <c r="DU9" i="5"/>
  <c r="DV50" i="5"/>
  <c r="DH9" i="5"/>
  <c r="DI53" i="5"/>
  <c r="DG18" i="5"/>
  <c r="DH79" i="5"/>
  <c r="DX17" i="5"/>
  <c r="DN16" i="5"/>
  <c r="DD26" i="5"/>
  <c r="DR7" i="5"/>
  <c r="DT77" i="5"/>
  <c r="DS35" i="5"/>
  <c r="DD79" i="5"/>
  <c r="DN5" i="5"/>
  <c r="DF24" i="5"/>
  <c r="DG41" i="5"/>
  <c r="DR79" i="5"/>
  <c r="DG70" i="5"/>
  <c r="DT4" i="5"/>
  <c r="DX62" i="5"/>
  <c r="DS4" i="5"/>
  <c r="DW72" i="5"/>
  <c r="DP66" i="5"/>
  <c r="DN7" i="5"/>
  <c r="DN14" i="5"/>
  <c r="DN76" i="5"/>
  <c r="DI38" i="5"/>
  <c r="DV11" i="5"/>
  <c r="DK66" i="5"/>
  <c r="DI79" i="5"/>
  <c r="DR53" i="5"/>
  <c r="DT27" i="5"/>
  <c r="DO37" i="5"/>
  <c r="DV28" i="5"/>
  <c r="DK38" i="5"/>
  <c r="DE16" i="5"/>
  <c r="DN75" i="5"/>
  <c r="DT46" i="5"/>
  <c r="DG57" i="5"/>
  <c r="DK10" i="5"/>
  <c r="DE32" i="5"/>
  <c r="DH34" i="5"/>
  <c r="DG74" i="5"/>
  <c r="DV31" i="5"/>
  <c r="DJ56" i="5"/>
  <c r="DR14" i="5"/>
  <c r="DW45" i="5"/>
  <c r="DK41" i="5"/>
  <c r="DM33" i="5"/>
  <c r="DW43" i="5"/>
  <c r="DI34" i="5"/>
  <c r="DR56" i="5"/>
  <c r="DP40" i="5"/>
  <c r="DN22" i="5"/>
  <c r="DK26" i="5"/>
  <c r="DL14" i="5"/>
  <c r="DH72" i="5"/>
  <c r="DG46" i="5"/>
  <c r="DO56" i="5"/>
  <c r="DI67" i="5"/>
  <c r="DG13" i="5"/>
  <c r="DF78" i="5"/>
  <c r="DJ9" i="5"/>
  <c r="DV24" i="5"/>
  <c r="DF72" i="5"/>
  <c r="DO33" i="5"/>
  <c r="DR5" i="5"/>
  <c r="DG37" i="5"/>
  <c r="DU4" i="5"/>
  <c r="DS19" i="5"/>
  <c r="DP62" i="5"/>
  <c r="DP7" i="5"/>
  <c r="DE10" i="5"/>
  <c r="DK79" i="5"/>
  <c r="DW34" i="5"/>
  <c r="DV77" i="5"/>
  <c r="DX76" i="5"/>
  <c r="DU74" i="5"/>
  <c r="DP51" i="5"/>
  <c r="DE47" i="5"/>
  <c r="DF45" i="5"/>
  <c r="DS78" i="5"/>
  <c r="DQ11" i="5"/>
  <c r="DM41" i="5"/>
  <c r="DQ80" i="5"/>
  <c r="DK77" i="5"/>
  <c r="DS41" i="5"/>
  <c r="DF51" i="5"/>
  <c r="DG53" i="5"/>
  <c r="DP74" i="5"/>
  <c r="DW28" i="5"/>
  <c r="DG29" i="5"/>
  <c r="DQ52" i="5"/>
  <c r="DD31" i="5"/>
  <c r="DL50" i="5"/>
  <c r="DV70" i="5"/>
  <c r="DF13" i="5"/>
  <c r="DN18" i="5"/>
  <c r="DO24" i="5"/>
  <c r="DH13" i="5"/>
  <c r="DE77" i="5"/>
  <c r="DK24" i="5"/>
  <c r="DX21" i="5"/>
  <c r="DJ33" i="5"/>
  <c r="DI6" i="5"/>
  <c r="DN40" i="5"/>
  <c r="DJ32" i="5"/>
  <c r="DK58" i="5"/>
  <c r="DG49" i="5"/>
  <c r="DV22" i="5"/>
  <c r="DO77" i="5"/>
  <c r="DI52" i="5"/>
  <c r="DO38" i="5"/>
  <c r="DR47" i="5"/>
  <c r="DJ11" i="5"/>
  <c r="DL69" i="5"/>
  <c r="DT36" i="5"/>
  <c r="DO9" i="5"/>
  <c r="DF36" i="5"/>
  <c r="DD55" i="5"/>
  <c r="DK80" i="5"/>
  <c r="DJ76" i="5"/>
  <c r="DE65" i="5"/>
  <c r="DU26" i="5"/>
  <c r="DM66" i="5"/>
  <c r="DE5" i="5"/>
  <c r="DJ66" i="5"/>
  <c r="DD45" i="5"/>
  <c r="DE22" i="5"/>
  <c r="DG76" i="5"/>
  <c r="DQ30" i="5"/>
  <c r="DN52" i="5"/>
  <c r="DX7" i="5"/>
  <c r="DN48" i="5"/>
  <c r="DX14" i="5"/>
  <c r="DN80" i="5"/>
  <c r="DQ43" i="5"/>
  <c r="DK37" i="5"/>
  <c r="DS28" i="5"/>
  <c r="DT9" i="5"/>
  <c r="DQ73" i="5"/>
  <c r="DG54" i="5"/>
  <c r="DV16" i="5"/>
  <c r="DP50" i="5"/>
  <c r="DK44" i="5"/>
  <c r="DD32" i="5"/>
  <c r="DW24" i="5"/>
  <c r="DT5" i="5"/>
  <c r="DT62" i="5"/>
  <c r="DT80" i="5"/>
  <c r="DU20" i="5"/>
  <c r="DK47" i="5"/>
  <c r="DP70" i="5"/>
  <c r="DX52" i="5"/>
  <c r="DE76" i="5"/>
  <c r="DF37" i="5"/>
  <c r="DF34" i="5"/>
  <c r="DX53" i="5"/>
  <c r="DW4" i="5"/>
  <c r="DU48" i="5"/>
  <c r="DV36" i="5"/>
  <c r="DD65" i="5"/>
  <c r="DL52" i="5"/>
  <c r="DF14" i="5"/>
  <c r="DQ18" i="5"/>
  <c r="DU45" i="5"/>
  <c r="DT60" i="5"/>
  <c r="DW32" i="5"/>
  <c r="DN34" i="5"/>
  <c r="DG72" i="5"/>
  <c r="DE11" i="5"/>
  <c r="DF18" i="5"/>
  <c r="DX24" i="5"/>
  <c r="DI48" i="5"/>
  <c r="DM80" i="5"/>
  <c r="DI40" i="5"/>
  <c r="DD38" i="5"/>
  <c r="DO11" i="5"/>
  <c r="DN57" i="5"/>
  <c r="DM6" i="5"/>
  <c r="DU58" i="5"/>
  <c r="DE80" i="5"/>
  <c r="DR10" i="5"/>
  <c r="DH10" i="5"/>
  <c r="DS12" i="5"/>
  <c r="DT70" i="5"/>
  <c r="DP81" i="5"/>
  <c r="DR65" i="5"/>
  <c r="DJ20" i="5"/>
  <c r="DP48" i="5"/>
  <c r="DH44" i="5"/>
  <c r="DE20" i="5"/>
  <c r="DM46" i="5"/>
  <c r="DL44" i="5"/>
  <c r="DO34" i="5"/>
  <c r="DI27" i="5"/>
  <c r="DH12" i="5"/>
  <c r="DU49" i="5"/>
  <c r="DX31" i="5"/>
  <c r="DH67" i="5"/>
  <c r="DK49" i="5"/>
  <c r="DI58" i="5"/>
  <c r="DW17" i="5"/>
  <c r="DD5" i="5"/>
  <c r="DL10" i="5"/>
  <c r="DK45" i="5"/>
  <c r="DE2" i="5"/>
  <c r="DP9" i="5"/>
  <c r="DU21" i="5"/>
  <c r="DJ10" i="5"/>
  <c r="DH17" i="5"/>
  <c r="DL16" i="5"/>
  <c r="DG27" i="5"/>
  <c r="DG66" i="5"/>
  <c r="DT18" i="5"/>
  <c r="DO39" i="5"/>
  <c r="DV52" i="5"/>
  <c r="DK31" i="5"/>
  <c r="DT7" i="5"/>
  <c r="DT48" i="5"/>
  <c r="DL72" i="5"/>
  <c r="DU62" i="5"/>
  <c r="DH35" i="5"/>
  <c r="DN31" i="5"/>
  <c r="DP39" i="5"/>
  <c r="DS72" i="5"/>
  <c r="DT24" i="5"/>
  <c r="DQ20" i="5"/>
  <c r="DX37" i="5"/>
  <c r="DF54" i="5"/>
  <c r="DJ26" i="5"/>
  <c r="DR32" i="5"/>
  <c r="DO30" i="5"/>
  <c r="DF35" i="5"/>
  <c r="DS45" i="5"/>
  <c r="DK9" i="5"/>
  <c r="DR44" i="5"/>
  <c r="DJ58" i="5"/>
  <c r="DL15" i="5"/>
  <c r="DU19" i="5"/>
  <c r="DX80" i="5"/>
  <c r="DM47" i="5"/>
  <c r="DP29" i="5"/>
  <c r="DG11" i="5"/>
  <c r="DX41" i="5"/>
  <c r="DG77" i="5"/>
  <c r="DF16" i="5"/>
  <c r="DW51" i="5"/>
  <c r="DQ31" i="5"/>
  <c r="DF66" i="5"/>
  <c r="DD23" i="5"/>
  <c r="DP67" i="5"/>
  <c r="DQ25" i="5"/>
  <c r="DD51" i="5"/>
  <c r="DK52" i="5"/>
  <c r="DO50" i="5"/>
  <c r="DL4" i="5"/>
  <c r="DM28" i="5"/>
  <c r="DR13" i="5"/>
  <c r="DH74" i="5"/>
  <c r="DH8" i="5"/>
  <c r="DL47" i="5"/>
  <c r="DQ17" i="5"/>
  <c r="DJ70" i="5"/>
  <c r="DO25" i="5"/>
  <c r="DO57" i="5"/>
  <c r="DX20" i="5"/>
  <c r="DQ9" i="5"/>
  <c r="DP53" i="5"/>
  <c r="DI2" i="5"/>
  <c r="DS75" i="5"/>
  <c r="DL9" i="5"/>
  <c r="DP13" i="5"/>
  <c r="DD50" i="5"/>
  <c r="DO32" i="5"/>
  <c r="DL21" i="5"/>
  <c r="DE60" i="5"/>
  <c r="DM30" i="5"/>
  <c r="DL33" i="5"/>
  <c r="DI75" i="5"/>
  <c r="DU28" i="5"/>
  <c r="DL42" i="5"/>
  <c r="DU41" i="5"/>
  <c r="DS70" i="5"/>
  <c r="DU44" i="5"/>
  <c r="DD58" i="5"/>
  <c r="DJ45" i="5"/>
  <c r="DJ72" i="5"/>
  <c r="DJ54" i="5"/>
  <c r="DG6" i="5"/>
  <c r="DK69" i="5"/>
  <c r="DH58" i="5"/>
  <c r="DQ65" i="5"/>
  <c r="DL13" i="5"/>
  <c r="DU50" i="5"/>
  <c r="DH4" i="5"/>
  <c r="DF39" i="5"/>
  <c r="DQ34" i="5"/>
  <c r="DR51" i="5"/>
  <c r="DO72" i="5"/>
  <c r="DM65" i="5"/>
  <c r="DL39" i="5"/>
  <c r="DN13" i="5"/>
  <c r="DU13" i="5"/>
  <c r="DI28" i="5"/>
  <c r="DS52" i="5"/>
  <c r="DT12" i="5"/>
  <c r="DM57" i="5"/>
  <c r="DS32" i="5"/>
  <c r="DG50" i="5"/>
  <c r="DJ37" i="5"/>
  <c r="DH15" i="5"/>
  <c r="DG52" i="5"/>
  <c r="DU36" i="5"/>
  <c r="DE12" i="5"/>
  <c r="DJ17" i="5"/>
  <c r="DW18" i="5"/>
  <c r="DG35" i="5"/>
  <c r="DT73" i="5"/>
  <c r="DR36" i="5"/>
  <c r="DW58" i="5"/>
  <c r="DL49" i="5"/>
  <c r="DT49" i="5"/>
  <c r="DH40" i="5"/>
  <c r="DQ21" i="5"/>
  <c r="DT23" i="5"/>
  <c r="DV49" i="5"/>
  <c r="DV78" i="5"/>
  <c r="DX75" i="5"/>
  <c r="DN35" i="5"/>
  <c r="DI23" i="5"/>
  <c r="DG33" i="5"/>
  <c r="DR4" i="5"/>
  <c r="DH22" i="5"/>
  <c r="DS31" i="5"/>
  <c r="DN27" i="5"/>
  <c r="DR22" i="5"/>
  <c r="DF30" i="5"/>
  <c r="DD70" i="5"/>
  <c r="DR41" i="5"/>
  <c r="DF42" i="5"/>
  <c r="DX46" i="5"/>
  <c r="DF62" i="5"/>
  <c r="DI35" i="5"/>
  <c r="DD29" i="5"/>
  <c r="DT57" i="5"/>
  <c r="DU66" i="5"/>
  <c r="DM78" i="5"/>
  <c r="DT19" i="5"/>
  <c r="DS7" i="5"/>
  <c r="DV2" i="5"/>
  <c r="DN46" i="5"/>
  <c r="DW65" i="5"/>
  <c r="DE45" i="5"/>
  <c r="DW67" i="5"/>
  <c r="DT78" i="5"/>
  <c r="DJ16" i="5"/>
  <c r="DR11" i="5"/>
  <c r="DK20" i="5"/>
  <c r="DR21" i="5"/>
  <c r="DU42" i="5"/>
  <c r="DP57" i="5"/>
  <c r="DH66" i="5"/>
  <c r="DO17" i="5"/>
  <c r="DD74" i="5"/>
  <c r="DV9" i="5"/>
  <c r="DH31" i="5"/>
  <c r="DO46" i="5"/>
  <c r="DV34" i="5"/>
  <c r="DN67" i="5"/>
  <c r="DP16" i="5"/>
  <c r="DI41" i="5"/>
  <c r="DF47" i="5"/>
  <c r="DT67" i="5"/>
  <c r="DX30" i="5"/>
  <c r="DU6" i="5"/>
  <c r="DP20" i="5"/>
  <c r="DE14" i="5"/>
  <c r="DJ43" i="5"/>
  <c r="DS26" i="5"/>
  <c r="DP32" i="5"/>
  <c r="DX74" i="5"/>
  <c r="DO20" i="5"/>
  <c r="DQ5" i="5"/>
  <c r="DH77" i="5"/>
  <c r="DV79" i="5"/>
  <c r="DH19" i="5"/>
  <c r="DS40" i="5"/>
  <c r="DM76" i="5"/>
  <c r="DX70" i="5"/>
  <c r="DK16" i="5"/>
  <c r="DD49" i="5"/>
  <c r="DV62" i="5"/>
  <c r="DP54" i="5"/>
  <c r="DU18" i="5"/>
  <c r="DQ62" i="5"/>
  <c r="DR34" i="5"/>
  <c r="DM54" i="5"/>
  <c r="DQ40" i="5"/>
  <c r="DJ49" i="5"/>
  <c r="DL25" i="5"/>
  <c r="DG60" i="5"/>
  <c r="DQ16" i="5"/>
  <c r="DG67" i="5"/>
  <c r="DX36" i="5"/>
  <c r="DQ19" i="5"/>
  <c r="DR29" i="5"/>
  <c r="DO41" i="5"/>
  <c r="DQ72" i="5"/>
  <c r="DS50" i="5"/>
  <c r="DM9" i="5"/>
  <c r="DI39" i="5"/>
  <c r="DG7" i="5"/>
  <c r="DI65" i="5"/>
  <c r="DV60" i="5"/>
  <c r="DD17" i="5"/>
  <c r="DN10" i="5"/>
  <c r="DL11" i="5"/>
  <c r="DT72" i="5"/>
  <c r="DO60" i="5"/>
  <c r="DT58" i="5"/>
  <c r="DQ23" i="5"/>
  <c r="DI22" i="5"/>
  <c r="DV35" i="5"/>
  <c r="DS48" i="5"/>
  <c r="DQ47" i="5"/>
  <c r="DI80" i="5"/>
  <c r="DI10" i="5"/>
  <c r="DF9" i="5"/>
  <c r="DE67" i="5"/>
  <c r="DX2" i="5"/>
  <c r="DS33" i="5"/>
  <c r="DX67" i="5"/>
  <c r="DR23" i="5"/>
  <c r="DW38" i="5"/>
  <c r="DD37" i="5"/>
  <c r="DW44" i="5"/>
  <c r="DX4" i="5"/>
  <c r="DV27" i="5"/>
  <c r="DO62" i="5"/>
  <c r="DH53" i="5"/>
  <c r="DX11" i="5"/>
  <c r="DQ81" i="5"/>
  <c r="DQ36" i="5"/>
  <c r="DE50" i="5"/>
  <c r="DW39" i="5"/>
  <c r="DH46" i="5"/>
  <c r="DE31" i="5"/>
  <c r="DQ54" i="5"/>
  <c r="DW23" i="5"/>
  <c r="DL57" i="5"/>
  <c r="DW73" i="5"/>
  <c r="DV81" i="5"/>
  <c r="DH27" i="5"/>
  <c r="DW48" i="5"/>
  <c r="DQ58" i="5"/>
  <c r="DU60" i="5"/>
  <c r="DT43" i="5"/>
  <c r="DT37" i="5"/>
  <c r="DE42" i="5"/>
  <c r="DP56" i="5"/>
  <c r="DL34" i="5"/>
  <c r="DV76" i="5"/>
  <c r="DN66" i="5"/>
  <c r="DE74" i="5"/>
  <c r="DD42" i="5"/>
  <c r="DQ35" i="5"/>
  <c r="DO18" i="5"/>
  <c r="DM60" i="5"/>
  <c r="DN74" i="5"/>
  <c r="DL40" i="5"/>
  <c r="DO36" i="5"/>
  <c r="DT28" i="5"/>
  <c r="DM35" i="5"/>
  <c r="DR66" i="5"/>
  <c r="DH48" i="5"/>
  <c r="DO28" i="5"/>
  <c r="DS16" i="5"/>
  <c r="DK4" i="5"/>
  <c r="DQ22" i="5"/>
  <c r="DQ79" i="5"/>
  <c r="DU43" i="5"/>
  <c r="DR81" i="5"/>
  <c r="DP26" i="5"/>
  <c r="DE27" i="5"/>
  <c r="DS9" i="5"/>
  <c r="DM69" i="5"/>
  <c r="DV40" i="5"/>
  <c r="DU57" i="5"/>
  <c r="DS15" i="5"/>
  <c r="DF19" i="5"/>
  <c r="DL18" i="5"/>
  <c r="DP25" i="5"/>
  <c r="DH25" i="5"/>
  <c r="DI50" i="5"/>
  <c r="DP12" i="5"/>
  <c r="DM43" i="5"/>
  <c r="DG55" i="5"/>
  <c r="DL27" i="5"/>
  <c r="DS51" i="5"/>
  <c r="DT6" i="5"/>
  <c r="DK75" i="5"/>
  <c r="DW74" i="5"/>
  <c r="DL7" i="5"/>
  <c r="DO42" i="5"/>
  <c r="DW22" i="5"/>
  <c r="DQ48" i="5"/>
  <c r="DR75" i="5"/>
  <c r="DF57" i="5"/>
  <c r="DS11" i="5"/>
  <c r="DE75" i="5"/>
  <c r="DH80" i="5"/>
  <c r="DQ50" i="5"/>
  <c r="DN49" i="5"/>
  <c r="DO21" i="5"/>
  <c r="DE24" i="5"/>
  <c r="DH30" i="5"/>
  <c r="DP4" i="5"/>
  <c r="DR67" i="5"/>
  <c r="DF5" i="5"/>
  <c r="DH38" i="5"/>
  <c r="DI32" i="5"/>
  <c r="DK76" i="5"/>
  <c r="DK22" i="5"/>
  <c r="DK81" i="5"/>
  <c r="DX42" i="5"/>
  <c r="DM73" i="5"/>
  <c r="DV29" i="5"/>
  <c r="DM16" i="5"/>
  <c r="DW2" i="5"/>
  <c r="DI42" i="5"/>
  <c r="DU65" i="5"/>
  <c r="DN41" i="5"/>
  <c r="DD35" i="5"/>
  <c r="DR30" i="5"/>
  <c r="DO10" i="5"/>
  <c r="DJ29" i="5"/>
  <c r="DJ28" i="5"/>
  <c r="DT33" i="5"/>
  <c r="DE18" i="5"/>
  <c r="DP6" i="5"/>
  <c r="DF10" i="5"/>
  <c r="DR54" i="5"/>
  <c r="DI13" i="5"/>
  <c r="DQ78" i="5"/>
  <c r="DE4" i="5"/>
  <c r="DM17" i="5"/>
  <c r="DJ38" i="5"/>
  <c r="DH2" i="5"/>
  <c r="DV46" i="5"/>
  <c r="DF65" i="5"/>
  <c r="DP27" i="5"/>
  <c r="DJ57" i="5"/>
  <c r="DT55" i="5"/>
  <c r="DS25" i="5"/>
  <c r="DU47" i="5"/>
  <c r="DX18" i="5"/>
  <c r="DL38" i="5"/>
  <c r="DN20" i="5"/>
  <c r="DP38" i="5"/>
  <c r="DP15" i="5"/>
  <c r="DD19" i="5"/>
  <c r="DK21" i="5"/>
  <c r="DH24" i="5"/>
  <c r="DV39" i="5"/>
  <c r="DQ70" i="5"/>
  <c r="DJ50" i="5"/>
  <c r="DD30" i="5"/>
  <c r="DN6" i="5"/>
  <c r="DW55" i="5"/>
  <c r="DL53" i="5"/>
  <c r="DS81" i="5"/>
  <c r="DJ6" i="5"/>
  <c r="DP73" i="5"/>
  <c r="DS36" i="5"/>
  <c r="DO47" i="5"/>
  <c r="DO13" i="5"/>
  <c r="DL45" i="5"/>
  <c r="DN70" i="5"/>
  <c r="DO54" i="5"/>
  <c r="DQ69" i="5"/>
  <c r="DL24" i="5"/>
  <c r="DX81" i="5"/>
  <c r="DN56" i="5"/>
  <c r="DG48" i="5"/>
  <c r="DH7" i="5"/>
  <c r="DT74" i="5"/>
  <c r="DT11" i="5"/>
  <c r="DJ74" i="5"/>
  <c r="DH14" i="5"/>
  <c r="DW10" i="5"/>
  <c r="DD34" i="5"/>
  <c r="DE54" i="5"/>
  <c r="DP30" i="5"/>
  <c r="DS2" i="5"/>
  <c r="DM4" i="5"/>
  <c r="DS17" i="5"/>
  <c r="DD15" i="5"/>
  <c r="DN19" i="5"/>
  <c r="DT38" i="5"/>
  <c r="DP21" i="5"/>
  <c r="DW66" i="5"/>
  <c r="DJ51" i="5"/>
  <c r="DK65" i="5"/>
  <c r="DW77" i="5"/>
  <c r="DW53" i="5"/>
  <c r="DI30" i="5"/>
  <c r="DU67" i="5"/>
  <c r="DW57" i="5"/>
  <c r="DM48" i="5"/>
  <c r="DD44" i="5"/>
  <c r="DW70" i="5"/>
  <c r="DN28" i="5"/>
  <c r="DS69" i="5"/>
  <c r="DF56" i="5"/>
  <c r="DG23" i="5"/>
  <c r="DO78" i="5"/>
  <c r="DG10" i="5"/>
  <c r="DK74" i="5"/>
  <c r="DM12" i="5"/>
  <c r="DL41" i="5"/>
  <c r="DD18" i="5"/>
  <c r="DK39" i="5"/>
  <c r="DG24" i="5"/>
  <c r="DI16" i="5"/>
  <c r="DU7" i="5"/>
  <c r="DJ53" i="5"/>
  <c r="DM39" i="5"/>
  <c r="DI12" i="5"/>
  <c r="DS66" i="5"/>
  <c r="DV5" i="5"/>
  <c r="DG78" i="5"/>
  <c r="DJ22" i="5"/>
  <c r="DD41" i="5"/>
  <c r="DD54" i="5"/>
  <c r="DU69" i="5"/>
  <c r="DG8" i="5"/>
  <c r="DF55" i="5"/>
  <c r="DT75" i="5"/>
  <c r="DK51" i="5"/>
  <c r="DK56" i="5"/>
  <c r="DM74" i="5"/>
  <c r="DK50" i="5"/>
  <c r="DP58" i="5"/>
  <c r="DU52" i="5"/>
  <c r="DD33" i="5"/>
  <c r="DG31" i="5"/>
  <c r="DM15" i="5"/>
  <c r="DT16" i="5"/>
  <c r="DF33" i="5"/>
  <c r="DQ10" i="5"/>
  <c r="DS29" i="5"/>
  <c r="DP11" i="5"/>
  <c r="DM29" i="5"/>
  <c r="DS53" i="5"/>
  <c r="DL17" i="5"/>
  <c r="DR55" i="5"/>
  <c r="DS6" i="5"/>
  <c r="DH57" i="5"/>
  <c r="DE37" i="5"/>
  <c r="DJ75" i="5"/>
  <c r="DV4" i="5"/>
  <c r="DT8" i="5"/>
  <c r="DL55" i="5"/>
  <c r="DD62" i="5"/>
  <c r="DE7" i="5"/>
  <c r="DX56" i="5"/>
  <c r="DV33" i="5"/>
  <c r="DL22" i="5"/>
  <c r="DI37" i="5"/>
  <c r="DI69" i="5"/>
  <c r="DS67" i="5"/>
  <c r="DH18" i="5"/>
  <c r="DD24" i="5"/>
  <c r="DL23" i="5"/>
  <c r="DQ53" i="5"/>
  <c r="DN79" i="5"/>
  <c r="DQ77" i="5"/>
  <c r="DJ5" i="5"/>
  <c r="DJ13" i="5"/>
  <c r="DM42" i="5"/>
  <c r="DN38" i="5"/>
  <c r="DS47" i="5"/>
  <c r="DK30" i="5"/>
  <c r="DQ66" i="5"/>
  <c r="DF21" i="5"/>
  <c r="DL46" i="5"/>
  <c r="DW37" i="5"/>
  <c r="DG20" i="5"/>
  <c r="DK46" i="5"/>
  <c r="DJ40" i="5"/>
  <c r="DX10" i="5"/>
  <c r="DD53" i="5"/>
  <c r="DQ67" i="5"/>
  <c r="DL2" i="5"/>
  <c r="DX44" i="5"/>
  <c r="DV8" i="5"/>
  <c r="DM70" i="5"/>
  <c r="DM7" i="5"/>
  <c r="DJ12" i="5"/>
  <c r="DP45" i="5"/>
  <c r="DM36" i="5"/>
  <c r="DR20" i="5"/>
  <c r="DT40" i="5"/>
  <c r="DE6" i="5"/>
  <c r="DO48" i="5"/>
  <c r="DE30" i="5"/>
  <c r="DO65" i="5"/>
  <c r="DT69" i="5"/>
  <c r="DX35" i="5"/>
  <c r="DF58" i="5"/>
  <c r="DQ75" i="5"/>
  <c r="DI14" i="5"/>
  <c r="DP36" i="5"/>
  <c r="DG58" i="5"/>
  <c r="DO22" i="5"/>
  <c r="DU51" i="5"/>
  <c r="DF20" i="5"/>
  <c r="DT15" i="5"/>
  <c r="DH70" i="5"/>
  <c r="DU46" i="5"/>
  <c r="DR46" i="5"/>
  <c r="DT2" i="5"/>
  <c r="DD4" i="5"/>
  <c r="DL37" i="5"/>
  <c r="DP78" i="5"/>
  <c r="DV65" i="5"/>
  <c r="DJ81" i="5"/>
  <c r="DW75" i="5"/>
  <c r="DD2" i="5"/>
  <c r="DR39" i="5"/>
  <c r="DJ48" i="5"/>
  <c r="DE53" i="5"/>
  <c r="DT54" i="5"/>
  <c r="DM79" i="5"/>
  <c r="DT42" i="5"/>
  <c r="DX38" i="5"/>
  <c r="DX25" i="5"/>
  <c r="DK53" i="5"/>
  <c r="DW81" i="5"/>
  <c r="DN39" i="5"/>
  <c r="DU8" i="5"/>
  <c r="DK55" i="5"/>
  <c r="DM50" i="5"/>
  <c r="DM27" i="5"/>
  <c r="DI51" i="5"/>
  <c r="DJ2" i="5"/>
  <c r="DH43" i="5"/>
  <c r="DX69" i="5"/>
  <c r="DM8" i="5"/>
  <c r="DM18" i="5"/>
  <c r="DD40" i="5"/>
  <c r="DK57" i="5"/>
  <c r="DE36" i="5"/>
  <c r="DP76" i="5"/>
  <c r="DW80" i="5"/>
  <c r="DM67" i="5"/>
  <c r="DJ44" i="5"/>
  <c r="DG17" i="5"/>
  <c r="DI73" i="5"/>
  <c r="DF43" i="5"/>
  <c r="DX28" i="5"/>
  <c r="DH65" i="5"/>
  <c r="DN17" i="5"/>
  <c r="DR73" i="5"/>
  <c r="DM45" i="5"/>
  <c r="DV32" i="5"/>
  <c r="DD73" i="5"/>
  <c r="DR70" i="5"/>
  <c r="DF15" i="5"/>
  <c r="DQ57" i="5"/>
  <c r="DJ36" i="5"/>
  <c r="DN25" i="5"/>
  <c r="DS18" i="5"/>
  <c r="DX27" i="5"/>
  <c r="DF60" i="5"/>
  <c r="DU70" i="5"/>
  <c r="DM53" i="5"/>
  <c r="DI36" i="5"/>
  <c r="DP35" i="5"/>
  <c r="DI72" i="5"/>
  <c r="DT10" i="5"/>
  <c r="DM26" i="5"/>
  <c r="DQ26" i="5"/>
  <c r="DF79" i="5"/>
  <c r="DQ37" i="5"/>
  <c r="DN81" i="5"/>
  <c r="DG38" i="5"/>
  <c r="DV13" i="5"/>
  <c r="DW8" i="5"/>
  <c r="DR50" i="5"/>
  <c r="DD66" i="5"/>
  <c r="DQ7" i="5"/>
  <c r="DW25" i="5"/>
  <c r="DG73" i="5"/>
  <c r="DD25" i="5"/>
  <c r="DX23" i="5"/>
  <c r="DS30" i="5"/>
  <c r="DW41" i="5"/>
  <c r="DT20" i="5"/>
  <c r="DF2" i="5"/>
  <c r="DE35" i="5"/>
  <c r="DG47" i="5"/>
  <c r="DR80" i="5"/>
  <c r="DP5" i="5"/>
  <c r="DI17" i="5"/>
  <c r="DI43" i="5"/>
  <c r="DD36" i="5"/>
  <c r="DI57" i="5"/>
  <c r="DF46" i="5"/>
  <c r="DX45" i="5"/>
  <c r="DI21" i="5"/>
  <c r="DM55" i="5"/>
  <c r="DP10" i="5"/>
  <c r="DH5" i="5"/>
  <c r="DV19" i="5"/>
  <c r="DX33" i="5"/>
  <c r="DR26" i="5"/>
  <c r="DV12" i="5"/>
  <c r="DS74" i="5"/>
  <c r="DI20" i="5"/>
  <c r="DV26" i="5"/>
  <c r="DO26" i="5"/>
  <c r="DP2" i="5"/>
  <c r="DQ46" i="5"/>
  <c r="DN73" i="5"/>
  <c r="DU33" i="5"/>
  <c r="DP44" i="5"/>
  <c r="DQ42" i="5"/>
  <c r="DI24" i="5"/>
  <c r="DD46" i="5"/>
  <c r="DV58" i="5"/>
  <c r="DM81" i="5"/>
  <c r="DL76" i="5"/>
  <c r="DG81" i="5"/>
  <c r="DO69" i="5"/>
  <c r="DU15" i="5"/>
  <c r="DP37" i="5"/>
  <c r="DT81" i="5"/>
  <c r="DW7" i="5"/>
  <c r="DX39" i="5"/>
  <c r="DW19" i="5"/>
  <c r="DV14" i="5"/>
  <c r="DX32" i="5"/>
  <c r="DE66" i="5"/>
  <c r="DP28" i="5"/>
  <c r="DF29" i="5"/>
  <c r="DG2" i="5"/>
  <c r="DN51" i="5"/>
  <c r="DI60" i="5"/>
  <c r="DH41" i="5"/>
  <c r="DS58" i="5"/>
  <c r="DM38" i="5"/>
  <c r="DU77" i="5"/>
  <c r="DL78" i="5"/>
  <c r="DI11" i="5"/>
  <c r="DQ45" i="5"/>
  <c r="DK17" i="5"/>
  <c r="DG9" i="5"/>
  <c r="DJ55" i="5"/>
  <c r="DV30" i="5"/>
  <c r="DP80" i="5"/>
  <c r="DM5" i="5"/>
  <c r="DE62" i="5"/>
  <c r="DW54" i="5"/>
  <c r="DV53" i="5"/>
  <c r="DX51" i="5"/>
  <c r="DG45" i="5"/>
  <c r="DI44" i="5"/>
  <c r="DG32" i="5"/>
  <c r="DS37" i="5"/>
  <c r="DJ47" i="5"/>
  <c r="DQ27" i="5"/>
  <c r="DU2" i="5"/>
  <c r="DW62" i="5"/>
  <c r="DU14" i="5"/>
  <c r="DM31" i="5"/>
  <c r="DX19" i="5"/>
  <c r="DH33" i="5"/>
  <c r="DX43" i="5"/>
  <c r="DK40" i="5"/>
  <c r="DD67" i="5"/>
  <c r="DL81" i="5"/>
  <c r="DV44" i="5"/>
  <c r="DF73" i="5"/>
  <c r="DG4" i="5"/>
  <c r="DW69" i="5"/>
  <c r="DE55" i="5"/>
  <c r="DD28" i="5"/>
  <c r="DI19" i="5"/>
  <c r="DV66" i="5"/>
  <c r="DM51" i="5"/>
  <c r="DM77" i="5"/>
  <c r="DE13" i="5"/>
  <c r="DN11" i="5"/>
  <c r="DP18" i="5"/>
  <c r="DD56" i="5"/>
  <c r="DS27" i="5"/>
  <c r="DR60" i="5"/>
  <c r="DD69" i="5"/>
  <c r="DR15" i="5"/>
  <c r="DR57" i="5"/>
  <c r="DQ2" i="5"/>
  <c r="DF22" i="5"/>
  <c r="DP17" i="5"/>
  <c r="DR48" i="5"/>
  <c r="DD14" i="5"/>
  <c r="DU39" i="5"/>
  <c r="DS54" i="5"/>
  <c r="DG15" i="5"/>
  <c r="DE69" i="5"/>
  <c r="DS34" i="5"/>
  <c r="DP31" i="5"/>
  <c r="DH56" i="5"/>
  <c r="DK62" i="5"/>
  <c r="DL48" i="5"/>
  <c r="DU35" i="5"/>
  <c r="DU79" i="5"/>
  <c r="DT51" i="5"/>
  <c r="DN78" i="5"/>
  <c r="DK35" i="5"/>
  <c r="DS14" i="5"/>
  <c r="DM34" i="5"/>
  <c r="DR43" i="5"/>
  <c r="DX16" i="5"/>
  <c r="DO49" i="5"/>
  <c r="DU54" i="5"/>
  <c r="DE23" i="5"/>
  <c r="DN32" i="5"/>
  <c r="DH29" i="5"/>
  <c r="DX5" i="5"/>
  <c r="DH16" i="5"/>
  <c r="DN9" i="5"/>
  <c r="DG30" i="5"/>
  <c r="DX40" i="5"/>
  <c r="DW46" i="5"/>
  <c r="DE29" i="5"/>
  <c r="DI74" i="5"/>
  <c r="DL6" i="5"/>
  <c r="DS43" i="5"/>
  <c r="DD80" i="5"/>
  <c r="DJ25" i="5"/>
  <c r="DK32" i="5"/>
  <c r="DD47" i="5"/>
  <c r="DN26" i="5"/>
  <c r="DG39" i="5"/>
  <c r="DT22" i="5"/>
  <c r="DR62" i="5"/>
  <c r="DT34" i="5"/>
  <c r="DR52" i="5"/>
  <c r="DV20" i="5"/>
  <c r="DQ32" i="5"/>
  <c r="DE73" i="5"/>
  <c r="DD20" i="5"/>
  <c r="DM62" i="5"/>
  <c r="DM24" i="5"/>
  <c r="DH76" i="5"/>
  <c r="DI49" i="5"/>
  <c r="DS8" i="5"/>
  <c r="DD12" i="5"/>
  <c r="DG21" i="5"/>
  <c r="DG56" i="5"/>
  <c r="DJ21" i="5"/>
  <c r="DV67" i="5"/>
  <c r="DH28" i="5"/>
  <c r="DE48" i="5"/>
  <c r="DW20" i="5"/>
  <c r="DI26" i="5"/>
  <c r="DO4" i="5"/>
  <c r="DQ38" i="5"/>
  <c r="DH36" i="5"/>
  <c r="DH51" i="5"/>
  <c r="DF48" i="5"/>
  <c r="DU22" i="5"/>
  <c r="DW13" i="5"/>
  <c r="DT79" i="5"/>
  <c r="DS44" i="5"/>
  <c r="DD76" i="5"/>
  <c r="DR19" i="5"/>
  <c r="DL79" i="5"/>
  <c r="DK27" i="5"/>
  <c r="DK33" i="5"/>
  <c r="DO43" i="5"/>
  <c r="DO27" i="5"/>
  <c r="DU23" i="5"/>
  <c r="DW40" i="5"/>
  <c r="DS76" i="5"/>
  <c r="DI56" i="5"/>
  <c r="DO29" i="5"/>
  <c r="DF8" i="5"/>
  <c r="DS5" i="5"/>
  <c r="DF81" i="5"/>
  <c r="DX6" i="5"/>
  <c r="DR6" i="5"/>
  <c r="DK43" i="5"/>
  <c r="DI76" i="5"/>
  <c r="DW16" i="5"/>
  <c r="DN23" i="5"/>
  <c r="DK14" i="5"/>
  <c r="DL31" i="5"/>
  <c r="DN8" i="5"/>
  <c r="DK29" i="5"/>
  <c r="DG62" i="5"/>
  <c r="DV69" i="5"/>
  <c r="DU32" i="5"/>
  <c r="DX60" i="5"/>
  <c r="DE58" i="5"/>
  <c r="DV10" i="5"/>
  <c r="DJ65" i="5"/>
  <c r="DK19" i="5"/>
  <c r="DJ7" i="5"/>
  <c r="DH55" i="5"/>
  <c r="DI81" i="5"/>
  <c r="DJ46" i="5"/>
  <c r="DV75" i="5"/>
  <c r="DL65" i="5"/>
  <c r="DF25" i="5"/>
  <c r="DI18" i="5"/>
  <c r="DW49" i="5"/>
  <c r="DQ39" i="5"/>
  <c r="DN24" i="5"/>
  <c r="DV42" i="5"/>
  <c r="DN58" i="5"/>
  <c r="DV45" i="5"/>
  <c r="DP24" i="5"/>
  <c r="DF76" i="5"/>
  <c r="DL60" i="5"/>
  <c r="DJ52" i="5"/>
  <c r="DO12" i="5"/>
  <c r="DS62" i="5"/>
  <c r="DP46" i="5"/>
  <c r="DG36" i="5"/>
  <c r="DE40" i="5"/>
  <c r="DO6" i="5"/>
  <c r="DR25" i="5"/>
  <c r="DM13" i="5"/>
  <c r="DM37" i="5"/>
  <c r="DR77" i="5"/>
  <c r="DS56" i="5"/>
  <c r="DP72" i="5"/>
  <c r="DJ31" i="5"/>
  <c r="DM22" i="5"/>
  <c r="DQ24" i="5"/>
  <c r="DO70" i="5"/>
  <c r="DM75" i="5"/>
  <c r="DV80" i="5"/>
  <c r="DI4" i="5"/>
  <c r="DN69" i="5"/>
  <c r="DE46" i="5"/>
  <c r="DW15" i="5"/>
  <c r="DL51" i="5"/>
  <c r="DJ35" i="5"/>
  <c r="DT29" i="5"/>
  <c r="DF49" i="5"/>
  <c r="DE57" i="5"/>
  <c r="DF77" i="5"/>
  <c r="DS21" i="5"/>
  <c r="DD39" i="5"/>
  <c r="DU12" i="5"/>
  <c r="DD22" i="5"/>
  <c r="DE52" i="5"/>
  <c r="DG43" i="5"/>
  <c r="DF6" i="5"/>
  <c r="DT30" i="5"/>
  <c r="DW35" i="5"/>
  <c r="DV18" i="5"/>
  <c r="DH81" i="5"/>
  <c r="DW9" i="5"/>
  <c r="DV25" i="5"/>
  <c r="DX58" i="5"/>
  <c r="DE17" i="5"/>
  <c r="DV51" i="5"/>
  <c r="DT25" i="5"/>
  <c r="DP65" i="5"/>
  <c r="DS10" i="5"/>
  <c r="DP77" i="5"/>
  <c r="DV55" i="5"/>
  <c r="DE25" i="5"/>
  <c r="DX49" i="5"/>
  <c r="DD10" i="5"/>
  <c r="DR49" i="5"/>
  <c r="DH73" i="5"/>
  <c r="DS55" i="5"/>
  <c r="DT65" i="5"/>
  <c r="DU53" i="5"/>
  <c r="DN37" i="5"/>
  <c r="DG14" i="5"/>
  <c r="DT17" i="5"/>
  <c r="DE15" i="5"/>
  <c r="DX29" i="5"/>
  <c r="DH50" i="5"/>
  <c r="DK2" i="5"/>
  <c r="DG34" i="5"/>
  <c r="DX13" i="5"/>
  <c r="DD6" i="5"/>
  <c r="DX55" i="5"/>
  <c r="DL30" i="5"/>
  <c r="DF52" i="5"/>
  <c r="DO55" i="5"/>
  <c r="DR58" i="5"/>
  <c r="DI33" i="5"/>
  <c r="DW56" i="5"/>
  <c r="DU27" i="5"/>
  <c r="DV6" i="5"/>
  <c r="DF23" i="5"/>
  <c r="DQ60" i="5"/>
  <c r="DV38" i="5"/>
  <c r="DV21" i="5"/>
  <c r="DF80" i="5"/>
  <c r="DN4" i="5"/>
  <c r="DD13" i="5"/>
  <c r="DL66" i="5"/>
  <c r="DF31" i="5"/>
  <c r="DL19" i="5"/>
  <c r="DX54" i="5"/>
  <c r="DQ51" i="5"/>
  <c r="DM40" i="5"/>
  <c r="DN2" i="5"/>
  <c r="DD81" i="5"/>
  <c r="DG28" i="5"/>
  <c r="DM49" i="5"/>
  <c r="DD11" i="5"/>
  <c r="DQ15" i="5"/>
  <c r="DE72" i="5"/>
  <c r="DH52" i="5"/>
  <c r="DN43" i="5"/>
  <c r="DF53" i="5"/>
  <c r="DC79" i="5"/>
  <c r="DA79" i="5"/>
  <c r="CZ79" i="5"/>
  <c r="CY79" i="5"/>
  <c r="CX10" i="5"/>
  <c r="DB79" i="5"/>
  <c r="CX9" i="5"/>
  <c r="CX14" i="5"/>
  <c r="CX57" i="5"/>
  <c r="CX6" i="5"/>
  <c r="CX49" i="5"/>
  <c r="CX79" i="5"/>
  <c r="CX7" i="5"/>
  <c r="DA4" i="5"/>
  <c r="CZ4" i="5"/>
  <c r="DB4" i="5"/>
  <c r="CY4" i="5"/>
  <c r="DC4" i="5"/>
  <c r="CX4" i="5"/>
  <c r="CX70" i="5"/>
  <c r="DA28" i="5"/>
  <c r="DB24" i="5"/>
  <c r="CY66" i="5"/>
  <c r="DA75" i="5"/>
  <c r="CY81" i="5"/>
  <c r="CY14" i="5"/>
  <c r="DB26" i="5"/>
  <c r="DC40" i="5"/>
  <c r="CY44" i="5"/>
  <c r="CZ21" i="5"/>
  <c r="CZ3" i="5"/>
  <c r="DA11" i="5"/>
  <c r="CY30" i="5"/>
  <c r="DB3" i="5"/>
  <c r="DB53" i="5"/>
  <c r="CX73" i="5"/>
  <c r="DA12" i="5"/>
  <c r="DA76" i="5"/>
  <c r="CX77" i="5"/>
  <c r="CZ67" i="5"/>
  <c r="DH3" i="5"/>
  <c r="DA34" i="5"/>
  <c r="DC36" i="5"/>
  <c r="DC28" i="5"/>
  <c r="CX29" i="5"/>
  <c r="DB47" i="5"/>
  <c r="CZ5" i="5"/>
  <c r="DA56" i="5"/>
  <c r="DA40" i="5"/>
  <c r="CZ77" i="5"/>
  <c r="DB21" i="5"/>
  <c r="DB33" i="5"/>
  <c r="DA72" i="5"/>
  <c r="CX19" i="5"/>
  <c r="CX58" i="5"/>
  <c r="DA38" i="5"/>
  <c r="DT3" i="5"/>
  <c r="CX28" i="5"/>
  <c r="DB5" i="5"/>
  <c r="CZ36" i="5"/>
  <c r="DB9" i="5"/>
  <c r="CX53" i="5"/>
  <c r="CY54" i="5"/>
  <c r="DA66" i="5"/>
  <c r="CY36" i="5"/>
  <c r="CZ52" i="5"/>
  <c r="CY29" i="5"/>
  <c r="CZ56" i="5"/>
  <c r="DB8" i="5"/>
  <c r="DA50" i="5"/>
  <c r="DA9" i="5"/>
  <c r="CY50" i="5"/>
  <c r="DU3" i="5"/>
  <c r="DC6" i="5"/>
  <c r="DC45" i="5"/>
  <c r="CX52" i="5"/>
  <c r="DA18" i="5"/>
  <c r="DB22" i="5"/>
  <c r="DA58" i="5"/>
  <c r="CX24" i="5"/>
  <c r="DA26" i="5"/>
  <c r="DC52" i="5"/>
  <c r="DC43" i="5"/>
  <c r="CX34" i="5"/>
  <c r="DB25" i="5"/>
  <c r="DB76" i="5"/>
  <c r="CY11" i="5"/>
  <c r="CZ7" i="5"/>
  <c r="CX56" i="5"/>
  <c r="DA5" i="5"/>
  <c r="DC73" i="5"/>
  <c r="CZ22" i="5"/>
  <c r="DC62" i="5"/>
  <c r="CZ27" i="5"/>
  <c r="DC42" i="5"/>
  <c r="CX76" i="5"/>
  <c r="DA46" i="5"/>
  <c r="DE3" i="5"/>
  <c r="DC76" i="5"/>
  <c r="CX81" i="5"/>
  <c r="DB54" i="5"/>
  <c r="DA52" i="5"/>
  <c r="CZ31" i="5"/>
  <c r="DB40" i="5"/>
  <c r="CX50" i="5"/>
  <c r="DC80" i="5"/>
  <c r="DC29" i="5"/>
  <c r="CZ37" i="5"/>
  <c r="CX17" i="5"/>
  <c r="CZ2" i="5"/>
  <c r="CY25" i="5"/>
  <c r="CZ50" i="5"/>
  <c r="CX69" i="5"/>
  <c r="CY53" i="5"/>
  <c r="CX54" i="5"/>
  <c r="CX60" i="5"/>
  <c r="CY2" i="5"/>
  <c r="DN3" i="5"/>
  <c r="DB14" i="5"/>
  <c r="DC53" i="5"/>
  <c r="DB44" i="5"/>
  <c r="DB10" i="5"/>
  <c r="DC8" i="5"/>
  <c r="DB74" i="5"/>
  <c r="DC38" i="5"/>
  <c r="DC18" i="5"/>
  <c r="DB51" i="5"/>
  <c r="DC23" i="5"/>
  <c r="DB15" i="5"/>
  <c r="CX23" i="5"/>
  <c r="CY34" i="5"/>
  <c r="CY20" i="5"/>
  <c r="CZ42" i="5"/>
  <c r="DB78" i="5"/>
  <c r="CY31" i="5"/>
  <c r="DC50" i="5"/>
  <c r="DA17" i="5"/>
  <c r="DC51" i="5"/>
  <c r="DC22" i="5"/>
  <c r="CY17" i="5"/>
  <c r="CX12" i="5"/>
  <c r="CX45" i="5"/>
  <c r="CX5" i="5"/>
  <c r="DC56" i="5"/>
  <c r="DA62" i="5"/>
  <c r="DA20" i="5"/>
  <c r="DB18" i="5"/>
  <c r="DB35" i="5"/>
  <c r="DB66" i="5"/>
  <c r="DC49" i="5"/>
  <c r="CZ54" i="5"/>
  <c r="DA16" i="5"/>
  <c r="CZ13" i="5"/>
  <c r="CY8" i="5"/>
  <c r="DB57" i="5"/>
  <c r="CX78" i="5"/>
  <c r="DB19" i="5"/>
  <c r="DA21" i="5"/>
  <c r="CZ49" i="5"/>
  <c r="CX3" i="5"/>
  <c r="DA48" i="5"/>
  <c r="CY27" i="5"/>
  <c r="DA24" i="5"/>
  <c r="DB2" i="5"/>
  <c r="DA7" i="5"/>
  <c r="DA70" i="5"/>
  <c r="DB37" i="5"/>
  <c r="DB43" i="5"/>
  <c r="DC21" i="5"/>
  <c r="DC54" i="5"/>
  <c r="DB29" i="5"/>
  <c r="DA73" i="5"/>
  <c r="CZ40" i="5"/>
  <c r="DA51" i="5"/>
  <c r="CX44" i="5"/>
  <c r="CZ81" i="5"/>
  <c r="CY33" i="5"/>
  <c r="DC17" i="5"/>
  <c r="DC16" i="5"/>
  <c r="DB50" i="5"/>
  <c r="CZ78" i="5"/>
  <c r="CZ39" i="5"/>
  <c r="CZ41" i="5"/>
  <c r="CZ43" i="5"/>
  <c r="DA8" i="5"/>
  <c r="DB75" i="5"/>
  <c r="DA23" i="5"/>
  <c r="DF3" i="5"/>
  <c r="DB80" i="5"/>
  <c r="DC55" i="5"/>
  <c r="DA19" i="5"/>
  <c r="CY43" i="5"/>
  <c r="CZ16" i="5"/>
  <c r="DC60" i="5"/>
  <c r="DC81" i="5"/>
  <c r="DA55" i="5"/>
  <c r="CZ26" i="5"/>
  <c r="CZ11" i="5"/>
  <c r="CY5" i="5"/>
  <c r="DB12" i="5"/>
  <c r="DA69" i="5"/>
  <c r="CY26" i="5"/>
  <c r="CX37" i="5"/>
  <c r="DA13" i="5"/>
  <c r="CZ9" i="5"/>
  <c r="DC27" i="5"/>
  <c r="CY56" i="5"/>
  <c r="CZ51" i="5"/>
  <c r="DA47" i="5"/>
  <c r="DC14" i="5"/>
  <c r="DJ3" i="5"/>
  <c r="DA37" i="5"/>
  <c r="CZ65" i="5"/>
  <c r="CZ35" i="5"/>
  <c r="CY22" i="5"/>
  <c r="DA42" i="5"/>
  <c r="DA78" i="5"/>
  <c r="DR3" i="5"/>
  <c r="DA54" i="5"/>
  <c r="DB11" i="5"/>
  <c r="DC72" i="5"/>
  <c r="DD3" i="5"/>
  <c r="DC67" i="5"/>
  <c r="CX62" i="5"/>
  <c r="DC9" i="5"/>
  <c r="CY75" i="5"/>
  <c r="CY67" i="5"/>
  <c r="DC5" i="5"/>
  <c r="CZ62" i="5"/>
  <c r="DA31" i="5"/>
  <c r="CZ6" i="5"/>
  <c r="CZ34" i="5"/>
  <c r="CY18" i="5"/>
  <c r="DC70" i="5"/>
  <c r="DA41" i="5"/>
  <c r="DC69" i="5"/>
  <c r="DB73" i="5"/>
  <c r="DB69" i="5"/>
  <c r="DB41" i="5"/>
  <c r="CZ74" i="5"/>
  <c r="CZ47" i="5"/>
  <c r="CZ29" i="5"/>
  <c r="CY60" i="5"/>
  <c r="CX2" i="5"/>
  <c r="DA74" i="5"/>
  <c r="DC25" i="5"/>
  <c r="DA39" i="5"/>
  <c r="CZ33" i="5"/>
  <c r="DB28" i="5"/>
  <c r="DB45" i="5"/>
  <c r="DO3" i="5"/>
  <c r="CZ24" i="5"/>
  <c r="CX26" i="5"/>
  <c r="CY45" i="5"/>
  <c r="CX15" i="5"/>
  <c r="CX67" i="5"/>
  <c r="DA32" i="5"/>
  <c r="CX36" i="5"/>
  <c r="DC3" i="5"/>
  <c r="DC13" i="5"/>
  <c r="CZ23" i="5"/>
  <c r="CZ69" i="5"/>
  <c r="CY39" i="5"/>
  <c r="DA33" i="5"/>
  <c r="DA15" i="5"/>
  <c r="CZ58" i="5"/>
  <c r="DA30" i="5"/>
  <c r="DI3" i="5"/>
  <c r="DA44" i="5"/>
  <c r="DC33" i="5"/>
  <c r="CZ76" i="5"/>
  <c r="CY77" i="5"/>
  <c r="CX51" i="5"/>
  <c r="CX39" i="5"/>
  <c r="CX33" i="5"/>
  <c r="CX22" i="5"/>
  <c r="DA27" i="5"/>
  <c r="CY74" i="5"/>
  <c r="DA60" i="5"/>
  <c r="CY62" i="5"/>
  <c r="CY10" i="5"/>
  <c r="DB60" i="5"/>
  <c r="DC2" i="5"/>
  <c r="DC30" i="5"/>
  <c r="CY13" i="5"/>
  <c r="DA3" i="5"/>
  <c r="DK3" i="5"/>
  <c r="DV3" i="5"/>
  <c r="CX20" i="5"/>
  <c r="CY80" i="5"/>
  <c r="CY16" i="5"/>
  <c r="CY42" i="5"/>
  <c r="CX16" i="5"/>
  <c r="DA49" i="5"/>
  <c r="DC20" i="5"/>
  <c r="CZ72" i="5"/>
  <c r="DA29" i="5"/>
  <c r="CX43" i="5"/>
  <c r="DB20" i="5"/>
  <c r="CZ17" i="5"/>
  <c r="DC31" i="5"/>
  <c r="DC34" i="5"/>
  <c r="DC44" i="5"/>
  <c r="CX18" i="5"/>
  <c r="CZ10" i="5"/>
  <c r="DA35" i="5"/>
  <c r="DB46" i="5"/>
  <c r="DC11" i="5"/>
  <c r="DX3" i="5"/>
  <c r="CZ19" i="5"/>
  <c r="CZ75" i="5"/>
  <c r="DC26" i="5"/>
  <c r="DB77" i="5"/>
  <c r="DQ3" i="5"/>
  <c r="DM3" i="5"/>
  <c r="DC19" i="5"/>
  <c r="DA65" i="5"/>
  <c r="CX55" i="5"/>
  <c r="CZ32" i="5"/>
  <c r="CZ25" i="5"/>
  <c r="DC24" i="5"/>
  <c r="DC39" i="5"/>
  <c r="CY23" i="5"/>
  <c r="DC58" i="5"/>
  <c r="CX27" i="5"/>
  <c r="DC78" i="5"/>
  <c r="CZ8" i="5"/>
  <c r="DB55" i="5"/>
  <c r="CZ55" i="5"/>
  <c r="CX41" i="5"/>
  <c r="CY49" i="5"/>
  <c r="CY70" i="5"/>
  <c r="CY55" i="5"/>
  <c r="DB67" i="5"/>
  <c r="CY57" i="5"/>
  <c r="DC57" i="5"/>
  <c r="DC65" i="5"/>
  <c r="CX30" i="5"/>
  <c r="DC35" i="5"/>
  <c r="DB17" i="5"/>
  <c r="DA10" i="5"/>
  <c r="CX46" i="5"/>
  <c r="CY78" i="5"/>
  <c r="DC74" i="5"/>
  <c r="CX25" i="5"/>
  <c r="DG3" i="5"/>
  <c r="CY19" i="5"/>
  <c r="DS3" i="5"/>
  <c r="CX65" i="5"/>
  <c r="CY6" i="5"/>
  <c r="CX48" i="5"/>
  <c r="DB72" i="5"/>
  <c r="DB52" i="5"/>
  <c r="DP3" i="5"/>
  <c r="CZ28" i="5"/>
  <c r="CX11" i="5"/>
  <c r="DA80" i="5"/>
  <c r="DC46" i="5"/>
  <c r="CX38" i="5"/>
  <c r="CZ44" i="5"/>
  <c r="DB32" i="5"/>
  <c r="CX32" i="5"/>
  <c r="DC41" i="5"/>
  <c r="DB62" i="5"/>
  <c r="DA43" i="5"/>
  <c r="DC15" i="5"/>
  <c r="DB36" i="5"/>
  <c r="CX72" i="5"/>
  <c r="CY40" i="5"/>
  <c r="CX31" i="5"/>
  <c r="DC10" i="5"/>
  <c r="DA57" i="5"/>
  <c r="DC12" i="5"/>
  <c r="DC7" i="5"/>
  <c r="CZ70" i="5"/>
  <c r="CZ57" i="5"/>
  <c r="DA2" i="5"/>
  <c r="DC75" i="5"/>
  <c r="CY76" i="5"/>
  <c r="CY21" i="5"/>
  <c r="CY65" i="5"/>
  <c r="DB58" i="5"/>
  <c r="CX42" i="5"/>
  <c r="DL3" i="5"/>
  <c r="CY48" i="5"/>
  <c r="DC77" i="5"/>
  <c r="DB23" i="5"/>
  <c r="CX21" i="5"/>
  <c r="CY72" i="5"/>
  <c r="DA67" i="5"/>
  <c r="CY12" i="5"/>
  <c r="CY52" i="5"/>
  <c r="DB56" i="5"/>
  <c r="CY51" i="5"/>
  <c r="CX47" i="5"/>
  <c r="CZ20" i="5"/>
  <c r="CZ60" i="5"/>
  <c r="DB81" i="5"/>
  <c r="CZ14" i="5"/>
  <c r="CY37" i="5"/>
  <c r="CZ12" i="5"/>
  <c r="CZ18" i="5"/>
  <c r="DA6" i="5"/>
  <c r="CZ53" i="5"/>
  <c r="CZ80" i="5"/>
  <c r="DA36" i="5"/>
  <c r="CY73" i="5"/>
  <c r="CX80" i="5"/>
  <c r="CX74" i="5"/>
  <c r="CY46" i="5"/>
  <c r="DA77" i="5"/>
  <c r="CZ48" i="5"/>
  <c r="CY41" i="5"/>
  <c r="DB30" i="5"/>
  <c r="CY35" i="5"/>
  <c r="CX66" i="5"/>
  <c r="CX75" i="5"/>
  <c r="DC37" i="5"/>
  <c r="CZ46" i="5"/>
  <c r="CY58" i="5"/>
  <c r="CY47" i="5"/>
  <c r="DB42" i="5"/>
  <c r="DB6" i="5"/>
  <c r="CY24" i="5"/>
  <c r="CZ15" i="5"/>
  <c r="CY32" i="5"/>
  <c r="CY9" i="5"/>
  <c r="DB38" i="5"/>
  <c r="CX40" i="5"/>
  <c r="CY7" i="5"/>
  <c r="DB49" i="5"/>
  <c r="DC32" i="5"/>
  <c r="DC66" i="5"/>
  <c r="DB27" i="5"/>
  <c r="DB16" i="5"/>
  <c r="DA22" i="5"/>
  <c r="DA25" i="5"/>
  <c r="DB13" i="5"/>
  <c r="DA45" i="5"/>
  <c r="DB48" i="5"/>
  <c r="CX8" i="5"/>
  <c r="DC48" i="5"/>
  <c r="DA81" i="5"/>
  <c r="DA14" i="5"/>
  <c r="CY69" i="5"/>
  <c r="CY3" i="5"/>
  <c r="DB65" i="5"/>
  <c r="CZ73" i="5"/>
  <c r="CZ38" i="5"/>
  <c r="CZ66" i="5"/>
  <c r="DW3" i="5"/>
  <c r="CZ45" i="5"/>
  <c r="DC47" i="5"/>
  <c r="DB7" i="5"/>
  <c r="DA53" i="5"/>
  <c r="DB39" i="5"/>
  <c r="DB31" i="5"/>
  <c r="DB70" i="5"/>
  <c r="CY38" i="5"/>
  <c r="CX35" i="5"/>
  <c r="CZ30" i="5"/>
  <c r="CY28" i="5"/>
  <c r="DB34" i="5"/>
  <c r="CX13" i="5"/>
  <c r="CY15" i="5"/>
  <c r="FG59" i="5" l="1"/>
  <c r="FH59" i="5" s="1"/>
  <c r="GC3" i="5"/>
  <c r="GK3" i="5"/>
  <c r="GG3" i="5"/>
  <c r="GA3" i="5"/>
  <c r="GF3" i="5"/>
  <c r="GD3" i="5"/>
  <c r="GB3" i="5"/>
  <c r="GH3" i="5"/>
  <c r="GI3" i="5"/>
  <c r="FT3" i="5"/>
  <c r="GJ3" i="5"/>
  <c r="FV3" i="5"/>
  <c r="FS3" i="5"/>
  <c r="FQ3" i="5"/>
  <c r="FR3" i="5"/>
  <c r="FO3" i="5"/>
  <c r="FY3" i="5"/>
  <c r="GE3" i="5"/>
  <c r="FM3" i="5"/>
  <c r="FP3" i="5"/>
  <c r="FU3" i="5"/>
  <c r="FW3" i="5"/>
  <c r="FX3" i="5"/>
  <c r="FN3" i="5"/>
  <c r="FZ3" i="5"/>
  <c r="FK3" i="5"/>
  <c r="FL3" i="5"/>
  <c r="FG68" i="5"/>
  <c r="FH68" i="5" s="1"/>
  <c r="FG64" i="5"/>
  <c r="FH64" i="5" s="1"/>
  <c r="FG63" i="5"/>
  <c r="FH63" i="5" s="1"/>
  <c r="FG71" i="5"/>
  <c r="FH71" i="5" s="1"/>
  <c r="FG61" i="5"/>
  <c r="FH61" i="5" s="1"/>
  <c r="FG22" i="5"/>
  <c r="FH22" i="5" s="1"/>
  <c r="FG21" i="5"/>
  <c r="FH21" i="5" s="1"/>
  <c r="FG60" i="5"/>
  <c r="FH60" i="5" s="1"/>
  <c r="FG39" i="5"/>
  <c r="FH39" i="5" s="1"/>
  <c r="FG18" i="5"/>
  <c r="FH18" i="5" s="1"/>
  <c r="FG48" i="5"/>
  <c r="FH48" i="5" s="1"/>
  <c r="FG14" i="5"/>
  <c r="FH14" i="5" s="1"/>
  <c r="FG69" i="5"/>
  <c r="FH69" i="5" s="1"/>
  <c r="FG40" i="5"/>
  <c r="FH40" i="5" s="1"/>
  <c r="FG24" i="5"/>
  <c r="FH24" i="5" s="1"/>
  <c r="FG81" i="5"/>
  <c r="FH81" i="5" s="1"/>
  <c r="FG7" i="5"/>
  <c r="FH7" i="5" s="1"/>
  <c r="FG46" i="5"/>
  <c r="FH46" i="5" s="1"/>
  <c r="FG15" i="5"/>
  <c r="FH15" i="5" s="1"/>
  <c r="FG41" i="5"/>
  <c r="FH41" i="5" s="1"/>
  <c r="FG75" i="5"/>
  <c r="FH75" i="5" s="1"/>
  <c r="FG13" i="5"/>
  <c r="FH13" i="5" s="1"/>
  <c r="FG58" i="5"/>
  <c r="FH58" i="5" s="1"/>
  <c r="FG45" i="5"/>
  <c r="FH45" i="5" s="1"/>
  <c r="FG42" i="5"/>
  <c r="FH42" i="5" s="1"/>
  <c r="FG52" i="5"/>
  <c r="FH52" i="5" s="1"/>
  <c r="FG57" i="5"/>
  <c r="FH57" i="5" s="1"/>
  <c r="FG34" i="5"/>
  <c r="FH34" i="5" s="1"/>
  <c r="FG62" i="5"/>
  <c r="FH62" i="5" s="1"/>
  <c r="FG74" i="5"/>
  <c r="FH74" i="5" s="1"/>
  <c r="FG5" i="5"/>
  <c r="FH5" i="5" s="1"/>
  <c r="FG6" i="5"/>
  <c r="FH6" i="5" s="1"/>
  <c r="FG76" i="5"/>
  <c r="FH76" i="5" s="1"/>
  <c r="FG65" i="5"/>
  <c r="FH65" i="5" s="1"/>
  <c r="FG72" i="5"/>
  <c r="FH72" i="5" s="1"/>
  <c r="FG77" i="5"/>
  <c r="FH77" i="5" s="1"/>
  <c r="FG11" i="5"/>
  <c r="FH11" i="5" s="1"/>
  <c r="FG43" i="5"/>
  <c r="FH43" i="5" s="1"/>
  <c r="FG25" i="5"/>
  <c r="FH25" i="5" s="1"/>
  <c r="FG4" i="5"/>
  <c r="FH4" i="5" s="1"/>
  <c r="FG33" i="5"/>
  <c r="FH33" i="5" s="1"/>
  <c r="FG73" i="5"/>
  <c r="FH73" i="5" s="1"/>
  <c r="FG53" i="5"/>
  <c r="FH53" i="5" s="1"/>
  <c r="FG31" i="5"/>
  <c r="FH31" i="5" s="1"/>
  <c r="FG30" i="5"/>
  <c r="FH30" i="5" s="1"/>
  <c r="FG12" i="5"/>
  <c r="FH12" i="5" s="1"/>
  <c r="FG35" i="5"/>
  <c r="FH35" i="5" s="1"/>
  <c r="FG29" i="5"/>
  <c r="FH29" i="5" s="1"/>
  <c r="FG51" i="5"/>
  <c r="FH51" i="5" s="1"/>
  <c r="FG79" i="5"/>
  <c r="FH79" i="5" s="1"/>
  <c r="FG28" i="5"/>
  <c r="FH28" i="5" s="1"/>
  <c r="FG16" i="5"/>
  <c r="FH16" i="5" s="1"/>
  <c r="FG56" i="5"/>
  <c r="FH56" i="5" s="1"/>
  <c r="FG36" i="5"/>
  <c r="FH36" i="5" s="1"/>
  <c r="FG19" i="5"/>
  <c r="FH19" i="5" s="1"/>
  <c r="FG54" i="5"/>
  <c r="FH54" i="5" s="1"/>
  <c r="FG47" i="5"/>
  <c r="FH47" i="5" s="1"/>
  <c r="FG27" i="5"/>
  <c r="FH27" i="5" s="1"/>
  <c r="FG17" i="5"/>
  <c r="FH17" i="5" s="1"/>
  <c r="FG55" i="5"/>
  <c r="FH55" i="5" s="1"/>
  <c r="FG50" i="5"/>
  <c r="FH50" i="5" s="1"/>
  <c r="FG9" i="5"/>
  <c r="FH9" i="5" s="1"/>
  <c r="FG49" i="5"/>
  <c r="FH49" i="5" s="1"/>
  <c r="FG80" i="5"/>
  <c r="FH80" i="5" s="1"/>
  <c r="FG32" i="5"/>
  <c r="FH32" i="5" s="1"/>
  <c r="FG20" i="5"/>
  <c r="FH20" i="5" s="1"/>
  <c r="FG10" i="5"/>
  <c r="FH10" i="5" s="1"/>
  <c r="FG8" i="5"/>
  <c r="FH8" i="5" s="1"/>
  <c r="FG38" i="5"/>
  <c r="FH38" i="5" s="1"/>
  <c r="FG23" i="5"/>
  <c r="FH23" i="5" s="1"/>
  <c r="AF5" i="9" s="1"/>
  <c r="FG67" i="5"/>
  <c r="FH67" i="5" s="1"/>
  <c r="FG2" i="5"/>
  <c r="FH2" i="5" s="1"/>
  <c r="FG78" i="5"/>
  <c r="FH78" i="5" s="1"/>
  <c r="FG44" i="5"/>
  <c r="FH44" i="5" s="1"/>
  <c r="FG26" i="5"/>
  <c r="FH26" i="5" s="1"/>
  <c r="FG37" i="5"/>
  <c r="FH37" i="5" s="1"/>
  <c r="FG70" i="5"/>
  <c r="FH70" i="5" s="1"/>
  <c r="FG66" i="5"/>
  <c r="FH66" i="5" s="1"/>
  <c r="R521" i="20"/>
  <c r="R542" i="20"/>
  <c r="R528" i="20"/>
  <c r="R486" i="20"/>
  <c r="R507" i="20"/>
  <c r="R549" i="20"/>
  <c r="R514" i="20"/>
  <c r="R535" i="20"/>
  <c r="R500" i="20"/>
  <c r="R493" i="20"/>
  <c r="M52" i="20"/>
  <c r="M38" i="20"/>
  <c r="M45" i="20"/>
  <c r="M10" i="20"/>
  <c r="M3" i="20"/>
  <c r="M59" i="20"/>
  <c r="M31" i="20"/>
  <c r="M24" i="20"/>
  <c r="M17" i="20"/>
  <c r="S416" i="20"/>
  <c r="S430" i="20"/>
  <c r="S437" i="20"/>
  <c r="S458" i="20"/>
  <c r="S423" i="20"/>
  <c r="S451" i="20"/>
  <c r="S444" i="20"/>
  <c r="S472" i="20"/>
  <c r="S479" i="20"/>
  <c r="S465" i="20"/>
  <c r="S31" i="20"/>
  <c r="S38" i="20"/>
  <c r="S45" i="20"/>
  <c r="S52" i="20"/>
  <c r="S59" i="20"/>
  <c r="S10" i="20"/>
  <c r="S24" i="20"/>
  <c r="S17" i="20"/>
  <c r="S3" i="20"/>
  <c r="K584" i="20"/>
  <c r="K570" i="20"/>
  <c r="K563" i="20"/>
  <c r="K591" i="20"/>
  <c r="K556" i="20"/>
  <c r="K577" i="20"/>
  <c r="K598" i="20"/>
  <c r="K605" i="20"/>
  <c r="K619" i="20"/>
  <c r="K612" i="20"/>
  <c r="I444" i="20"/>
  <c r="I472" i="20"/>
  <c r="I430" i="20"/>
  <c r="I479" i="20"/>
  <c r="I416" i="20"/>
  <c r="I423" i="20"/>
  <c r="I451" i="20"/>
  <c r="I458" i="20"/>
  <c r="I437" i="20"/>
  <c r="I465" i="20"/>
  <c r="K143" i="20"/>
  <c r="K157" i="20"/>
  <c r="K171" i="20"/>
  <c r="K150" i="20"/>
  <c r="K164" i="20"/>
  <c r="K136" i="20"/>
  <c r="K199" i="20"/>
  <c r="K178" i="20"/>
  <c r="K185" i="20"/>
  <c r="K192" i="20"/>
  <c r="H485" i="20"/>
  <c r="H695" i="20"/>
  <c r="H450" i="20"/>
  <c r="H408" i="20"/>
  <c r="H156" i="20"/>
  <c r="H135" i="20"/>
  <c r="H142" i="20"/>
  <c r="H779" i="20"/>
  <c r="H240" i="20"/>
  <c r="H772" i="20"/>
  <c r="H352" i="20"/>
  <c r="H457" i="20"/>
  <c r="H303" i="20"/>
  <c r="H443" i="20"/>
  <c r="H632" i="20"/>
  <c r="H527" i="20"/>
  <c r="H506" i="20"/>
  <c r="H660" i="20"/>
  <c r="H786" i="20"/>
  <c r="H478" i="20"/>
  <c r="H513" i="20"/>
  <c r="H534" i="20"/>
  <c r="H688" i="20"/>
  <c r="H492" i="20"/>
  <c r="H296" i="20"/>
  <c r="H310" i="20"/>
  <c r="H184" i="20"/>
  <c r="H541" i="20"/>
  <c r="H800" i="20"/>
  <c r="H604" i="20"/>
  <c r="H639" i="20"/>
  <c r="H709" i="20"/>
  <c r="H422" i="20"/>
  <c r="H387" i="20"/>
  <c r="H331" i="20"/>
  <c r="H737" i="20"/>
  <c r="H590" i="20"/>
  <c r="H2" i="20"/>
  <c r="H765" i="20"/>
  <c r="H212" i="20"/>
  <c r="H597" i="20"/>
  <c r="H625" i="20"/>
  <c r="H324" i="20"/>
  <c r="H674" i="20"/>
  <c r="H261" i="20"/>
  <c r="H114" i="20"/>
  <c r="H429" i="20"/>
  <c r="H72" i="20"/>
  <c r="H191" i="20"/>
  <c r="H681" i="20"/>
  <c r="H618" i="20"/>
  <c r="H30" i="20"/>
  <c r="H415" i="20"/>
  <c r="H373" i="20"/>
  <c r="H394" i="20"/>
  <c r="H23" i="20"/>
  <c r="H275" i="20"/>
  <c r="H205" i="20"/>
  <c r="H107" i="20"/>
  <c r="H37" i="20"/>
  <c r="H198" i="20"/>
  <c r="H716" i="20"/>
  <c r="H254" i="20"/>
  <c r="H667" i="20"/>
  <c r="H436" i="20"/>
  <c r="H170" i="20"/>
  <c r="H730" i="20"/>
  <c r="H548" i="20"/>
  <c r="H758" i="20"/>
  <c r="H751" i="20"/>
  <c r="H807" i="20"/>
  <c r="H702" i="20"/>
  <c r="H93" i="20"/>
  <c r="H576" i="20"/>
  <c r="H226" i="20"/>
  <c r="H569" i="20"/>
  <c r="H65" i="20"/>
  <c r="H268" i="20"/>
  <c r="H177" i="20"/>
  <c r="H338" i="20"/>
  <c r="H359" i="20"/>
  <c r="H345" i="20"/>
  <c r="H471" i="20"/>
  <c r="H380" i="20"/>
  <c r="E3" i="19"/>
  <c r="E10" i="19" s="1"/>
  <c r="E17" i="19" s="1"/>
  <c r="E24" i="19" s="1"/>
  <c r="E31" i="19" s="1"/>
  <c r="E38" i="19" s="1"/>
  <c r="E45" i="19" s="1"/>
  <c r="E52" i="19" s="1"/>
  <c r="E59" i="19" s="1"/>
  <c r="E66" i="19" s="1"/>
  <c r="E73" i="19" s="1"/>
  <c r="E80" i="19" s="1"/>
  <c r="E87" i="19" s="1"/>
  <c r="E94" i="19" s="1"/>
  <c r="E101" i="19" s="1"/>
  <c r="E108" i="19" s="1"/>
  <c r="E115" i="19" s="1"/>
  <c r="E122" i="19" s="1"/>
  <c r="E129" i="19" s="1"/>
  <c r="E136" i="19" s="1"/>
  <c r="E143" i="19" s="1"/>
  <c r="E150" i="19" s="1"/>
  <c r="E157" i="19" s="1"/>
  <c r="E164" i="19" s="1"/>
  <c r="E171" i="19" s="1"/>
  <c r="E178" i="19" s="1"/>
  <c r="E185" i="19" s="1"/>
  <c r="E192" i="19" s="1"/>
  <c r="E199" i="19" s="1"/>
  <c r="E206" i="19" s="1"/>
  <c r="E213" i="19" s="1"/>
  <c r="E220" i="19" s="1"/>
  <c r="E227" i="19" s="1"/>
  <c r="E234" i="19" s="1"/>
  <c r="E241" i="19" s="1"/>
  <c r="E248" i="19" s="1"/>
  <c r="E255" i="19" s="1"/>
  <c r="E262" i="19" s="1"/>
  <c r="E269" i="19" s="1"/>
  <c r="E276" i="19" s="1"/>
  <c r="E283" i="19" s="1"/>
  <c r="E290" i="19" s="1"/>
  <c r="E297" i="19" s="1"/>
  <c r="E304" i="19" s="1"/>
  <c r="E311" i="19" s="1"/>
  <c r="E318" i="19" s="1"/>
  <c r="E325" i="19" s="1"/>
  <c r="E332" i="19" s="1"/>
  <c r="E339" i="19" s="1"/>
  <c r="E346" i="19" s="1"/>
  <c r="E353" i="19" s="1"/>
  <c r="E360" i="19" s="1"/>
  <c r="E367" i="19" s="1"/>
  <c r="E374" i="19" s="1"/>
  <c r="E381" i="19" s="1"/>
  <c r="E388" i="19" s="1"/>
  <c r="E395" i="19" s="1"/>
  <c r="E402" i="19" s="1"/>
  <c r="E409" i="19" s="1"/>
  <c r="E416" i="19" s="1"/>
  <c r="E423" i="19" s="1"/>
  <c r="E430" i="19" s="1"/>
  <c r="E437" i="19" s="1"/>
  <c r="E444" i="19" s="1"/>
  <c r="E451" i="19" s="1"/>
  <c r="E458" i="19" s="1"/>
  <c r="E465" i="19" s="1"/>
  <c r="E472" i="19" s="1"/>
  <c r="E479" i="19" s="1"/>
  <c r="E486" i="19" s="1"/>
  <c r="E493" i="19" s="1"/>
  <c r="E500" i="19" s="1"/>
  <c r="E507" i="19" s="1"/>
  <c r="E514" i="19" s="1"/>
  <c r="E521" i="19" s="1"/>
  <c r="E528" i="19" s="1"/>
  <c r="E535" i="19" s="1"/>
  <c r="E542" i="19" s="1"/>
  <c r="E549" i="19" s="1"/>
  <c r="E556" i="19" s="1"/>
  <c r="E563" i="19" s="1"/>
  <c r="E570" i="19" s="1"/>
  <c r="E577" i="19" s="1"/>
  <c r="E584" i="19" s="1"/>
  <c r="E591" i="19" s="1"/>
  <c r="E598" i="19" s="1"/>
  <c r="E605" i="19" s="1"/>
  <c r="E612" i="19" s="1"/>
  <c r="E619" i="19" s="1"/>
  <c r="E626" i="19" s="1"/>
  <c r="E633" i="19" s="1"/>
  <c r="E640" i="19" s="1"/>
  <c r="E647" i="19" s="1"/>
  <c r="E654" i="19" s="1"/>
  <c r="E661" i="19" s="1"/>
  <c r="E668" i="19" s="1"/>
  <c r="E675" i="19" s="1"/>
  <c r="E682" i="19" s="1"/>
  <c r="E689" i="19" s="1"/>
  <c r="E696" i="19" s="1"/>
  <c r="E703" i="19" s="1"/>
  <c r="E710" i="19" s="1"/>
  <c r="E717" i="19" s="1"/>
  <c r="E724" i="19" s="1"/>
  <c r="E731" i="19" s="1"/>
  <c r="E738" i="19" s="1"/>
  <c r="E745" i="19" s="1"/>
  <c r="E752" i="19" s="1"/>
  <c r="E759" i="19" s="1"/>
  <c r="E766" i="19" s="1"/>
  <c r="E773" i="19" s="1"/>
  <c r="E780" i="19" s="1"/>
  <c r="E787" i="19" s="1"/>
  <c r="E794" i="19" s="1"/>
  <c r="E801" i="19" s="1"/>
  <c r="E808" i="19" s="1"/>
  <c r="E815" i="19" s="1"/>
  <c r="E822" i="19" s="1"/>
  <c r="E829" i="19" s="1"/>
  <c r="E836" i="19" s="1"/>
  <c r="E843" i="19" s="1"/>
  <c r="E850" i="19" s="1"/>
  <c r="E857" i="19" s="1"/>
  <c r="E864" i="19" s="1"/>
  <c r="E871" i="19" s="1"/>
  <c r="E878" i="19" s="1"/>
  <c r="E885" i="19" s="1"/>
  <c r="E892" i="19" s="1"/>
  <c r="E899" i="19" s="1"/>
  <c r="E906" i="19" s="1"/>
  <c r="E913" i="19" s="1"/>
  <c r="E920" i="19" s="1"/>
  <c r="E927" i="19" s="1"/>
  <c r="E934" i="19" s="1"/>
  <c r="E941" i="19" s="1"/>
  <c r="E948" i="19" s="1"/>
  <c r="E955" i="19" s="1"/>
  <c r="E962" i="19" s="1"/>
  <c r="E969" i="19" s="1"/>
  <c r="E976" i="19" s="1"/>
  <c r="E983" i="19" s="1"/>
  <c r="E990" i="19" s="1"/>
  <c r="E997" i="19" s="1"/>
  <c r="E1004" i="19" s="1"/>
  <c r="E1011" i="19" s="1"/>
  <c r="E1018" i="19" s="1"/>
  <c r="E1025" i="19" s="1"/>
  <c r="E1032" i="19" s="1"/>
  <c r="E1039" i="19" s="1"/>
  <c r="E1046" i="19" s="1"/>
  <c r="E1053" i="19" s="1"/>
  <c r="E1060" i="19" s="1"/>
  <c r="E1067" i="19" s="1"/>
  <c r="E1074" i="19" s="1"/>
  <c r="E1081" i="19" s="1"/>
  <c r="E1088" i="19" s="1"/>
  <c r="E1095" i="19" s="1"/>
  <c r="E1102" i="19" s="1"/>
  <c r="E1109" i="19" s="1"/>
  <c r="E1116" i="19" s="1"/>
  <c r="E1123" i="19" s="1"/>
  <c r="E1130" i="19" s="1"/>
  <c r="E1137" i="19" s="1"/>
  <c r="E1144" i="19" s="1"/>
  <c r="E1151" i="19" s="1"/>
  <c r="E1158" i="19" s="1"/>
  <c r="E1165" i="19" s="1"/>
  <c r="E1172" i="19" s="1"/>
  <c r="E1179" i="19" s="1"/>
  <c r="E1186" i="19" s="1"/>
  <c r="E1193" i="19" s="1"/>
  <c r="E1200" i="19" s="1"/>
  <c r="E1207" i="19" s="1"/>
  <c r="E1214" i="19" s="1"/>
  <c r="E1221" i="19" s="1"/>
  <c r="E1228" i="19" s="1"/>
  <c r="E1235" i="19" s="1"/>
  <c r="E1242" i="19" s="1"/>
  <c r="E1249" i="19" s="1"/>
  <c r="E1256" i="19" s="1"/>
  <c r="E1263" i="19" s="1"/>
  <c r="E1270" i="19" s="1"/>
  <c r="E1277" i="19" s="1"/>
  <c r="E1284" i="19" s="1"/>
  <c r="E1291" i="19" s="1"/>
  <c r="E1298" i="19" s="1"/>
  <c r="E1305" i="19" s="1"/>
  <c r="E1312" i="19" s="1"/>
  <c r="E1319" i="19" s="1"/>
  <c r="E1326" i="19" s="1"/>
  <c r="E1333" i="19" s="1"/>
  <c r="E1340" i="19" s="1"/>
  <c r="E1347" i="19" s="1"/>
  <c r="E1354" i="19" s="1"/>
  <c r="E1361" i="19" s="1"/>
  <c r="E1368" i="19" s="1"/>
  <c r="E1375" i="19" s="1"/>
  <c r="E1382" i="19" s="1"/>
  <c r="E1389" i="19" s="1"/>
  <c r="E1396" i="19" s="1"/>
  <c r="E1403" i="19" s="1"/>
  <c r="E1410" i="19" s="1"/>
  <c r="E1417" i="19" s="1"/>
  <c r="E1424" i="19" s="1"/>
  <c r="E1431" i="19" s="1"/>
  <c r="E1438" i="19" s="1"/>
  <c r="E1445" i="19" s="1"/>
  <c r="E1452" i="19" s="1"/>
  <c r="E1459" i="19" s="1"/>
  <c r="E1466" i="19" s="1"/>
  <c r="E1473" i="19" s="1"/>
  <c r="E1480" i="19" s="1"/>
  <c r="E1487" i="19" s="1"/>
  <c r="E1494" i="19" s="1"/>
  <c r="E1501" i="19" s="1"/>
  <c r="E1508" i="19" s="1"/>
  <c r="E1515" i="19" s="1"/>
  <c r="E1522" i="19" s="1"/>
  <c r="E1529" i="19" s="1"/>
  <c r="E1536" i="19" s="1"/>
  <c r="E1543" i="19" s="1"/>
  <c r="E1550" i="19" s="1"/>
  <c r="E1557" i="19" s="1"/>
  <c r="E1564" i="19" s="1"/>
  <c r="E1571" i="19" s="1"/>
  <c r="E1578" i="19" s="1"/>
  <c r="E1585" i="19" s="1"/>
  <c r="E1592" i="19" s="1"/>
  <c r="E1599" i="19" s="1"/>
  <c r="E1606" i="19" s="1"/>
  <c r="E1613" i="19" s="1"/>
  <c r="E1620" i="19" s="1"/>
  <c r="E1627" i="19" s="1"/>
  <c r="E1634" i="19" s="1"/>
  <c r="E1641" i="19" s="1"/>
  <c r="E1648" i="19" s="1"/>
  <c r="E1655" i="19" s="1"/>
  <c r="E1662" i="19" s="1"/>
  <c r="E1669" i="19" s="1"/>
  <c r="E1676" i="19" s="1"/>
  <c r="E1683" i="19" s="1"/>
  <c r="E1690" i="19" s="1"/>
  <c r="E1697" i="19" s="1"/>
  <c r="E1704" i="19" s="1"/>
  <c r="E1711" i="19" s="1"/>
  <c r="E1718" i="19" s="1"/>
  <c r="E1725" i="19" s="1"/>
  <c r="E1732" i="19" s="1"/>
  <c r="E1739" i="19" s="1"/>
  <c r="E1746" i="19" s="1"/>
  <c r="E1753" i="19" s="1"/>
  <c r="E1760" i="19" s="1"/>
  <c r="E1767" i="19" s="1"/>
  <c r="E1774" i="19" s="1"/>
  <c r="E1781" i="19" s="1"/>
  <c r="E1788" i="19" s="1"/>
  <c r="E1795" i="19" s="1"/>
  <c r="E1802" i="19" s="1"/>
  <c r="E1809" i="19" s="1"/>
  <c r="E1816" i="19" s="1"/>
  <c r="E1823" i="19" s="1"/>
  <c r="E1830" i="19" s="1"/>
  <c r="E1837" i="19" s="1"/>
  <c r="E1844" i="19" s="1"/>
  <c r="E1851" i="19" s="1"/>
  <c r="E1858" i="19" s="1"/>
  <c r="E1865" i="19" s="1"/>
  <c r="E1872" i="19" s="1"/>
  <c r="E1879" i="19" s="1"/>
  <c r="E1886" i="19" s="1"/>
  <c r="E1893" i="19" s="1"/>
  <c r="E1900" i="19" s="1"/>
  <c r="E1907" i="19" s="1"/>
  <c r="E1914" i="19" s="1"/>
  <c r="E1921" i="19" s="1"/>
  <c r="E1928" i="19" s="1"/>
  <c r="E1935" i="19" s="1"/>
  <c r="E1942" i="19" s="1"/>
  <c r="E1949" i="19" s="1"/>
  <c r="E1956" i="19" s="1"/>
  <c r="E1963" i="19" s="1"/>
  <c r="E1970" i="19" s="1"/>
  <c r="E1977" i="19" s="1"/>
  <c r="E1984" i="19" s="1"/>
  <c r="E1991" i="19" s="1"/>
  <c r="E1998" i="19" s="1"/>
  <c r="E2005" i="19" s="1"/>
  <c r="E2012" i="19" s="1"/>
  <c r="E2019" i="19" s="1"/>
  <c r="E2026" i="19" s="1"/>
  <c r="E2033" i="19" s="1"/>
  <c r="E2040" i="19" s="1"/>
  <c r="E2047" i="19" s="1"/>
  <c r="E2054" i="19" s="1"/>
  <c r="E2061" i="19" s="1"/>
  <c r="E2068" i="19" s="1"/>
  <c r="E2075" i="19" s="1"/>
  <c r="E2082" i="19" s="1"/>
  <c r="E2089" i="19" s="1"/>
  <c r="E2096" i="19" s="1"/>
  <c r="E2103" i="19" s="1"/>
  <c r="E2110" i="19" s="1"/>
  <c r="E2117" i="19" s="1"/>
  <c r="E2124" i="19" s="1"/>
  <c r="E2131" i="19" s="1"/>
  <c r="E2138" i="19" s="1"/>
  <c r="E2145" i="19" s="1"/>
  <c r="E2152" i="19" s="1"/>
  <c r="E2159" i="19" s="1"/>
  <c r="E2166" i="19" s="1"/>
  <c r="E2173" i="19" s="1"/>
  <c r="E2180" i="19" s="1"/>
  <c r="E2187" i="19" s="1"/>
  <c r="E2194" i="19" s="1"/>
  <c r="E2201" i="19" s="1"/>
  <c r="E2208" i="19" s="1"/>
  <c r="E2215" i="19" s="1"/>
  <c r="E2222" i="19" s="1"/>
  <c r="E2229" i="19" s="1"/>
  <c r="E2236" i="19" s="1"/>
  <c r="E2243" i="19" s="1"/>
  <c r="E2250" i="19" s="1"/>
  <c r="E2257" i="19" s="1"/>
  <c r="E2264" i="19" s="1"/>
  <c r="E2271" i="19" s="1"/>
  <c r="E2278" i="19" s="1"/>
  <c r="E2285" i="19" s="1"/>
  <c r="E2292" i="19" s="1"/>
  <c r="E2299" i="19" s="1"/>
  <c r="E2306" i="19" s="1"/>
  <c r="E2313" i="19" s="1"/>
  <c r="E2320" i="19" s="1"/>
  <c r="E2327" i="19" s="1"/>
  <c r="E2334" i="19" s="1"/>
  <c r="E2341" i="19" s="1"/>
  <c r="E2348" i="19" s="1"/>
  <c r="E2355" i="19" s="1"/>
  <c r="E2362" i="19" s="1"/>
  <c r="E2369" i="19" s="1"/>
  <c r="E2376" i="19" s="1"/>
  <c r="E2383" i="19" s="1"/>
  <c r="E2390" i="19" s="1"/>
  <c r="E2397" i="19" s="1"/>
  <c r="E2404" i="19" s="1"/>
  <c r="E2411" i="19" s="1"/>
  <c r="E2418" i="19" s="1"/>
  <c r="E2425" i="19" s="1"/>
  <c r="E2432" i="19" s="1"/>
  <c r="E2439" i="19" s="1"/>
  <c r="E2446" i="19" s="1"/>
  <c r="E2453" i="19" s="1"/>
  <c r="E2460" i="19" s="1"/>
  <c r="E2467" i="19" s="1"/>
  <c r="E2474" i="19" s="1"/>
  <c r="E2481" i="19" s="1"/>
  <c r="E2488" i="19" s="1"/>
  <c r="E2495" i="19" s="1"/>
  <c r="E2502" i="19" s="1"/>
  <c r="E2509" i="19" s="1"/>
  <c r="E2516" i="19" s="1"/>
  <c r="E2523" i="19" s="1"/>
  <c r="E2530" i="19" s="1"/>
  <c r="E2537" i="19" s="1"/>
  <c r="E2544" i="19" s="1"/>
  <c r="E2551" i="19" s="1"/>
  <c r="E2558" i="19" s="1"/>
  <c r="E2565" i="19" s="1"/>
  <c r="E2572" i="19" s="1"/>
  <c r="E2579" i="19" s="1"/>
  <c r="E2586" i="19" s="1"/>
  <c r="E2593" i="19" s="1"/>
  <c r="E2600" i="19" s="1"/>
  <c r="E2607" i="19" s="1"/>
  <c r="E2614" i="19" s="1"/>
  <c r="E2621" i="19" s="1"/>
  <c r="E2628" i="19" s="1"/>
  <c r="E2635" i="19" s="1"/>
  <c r="E2642" i="19" s="1"/>
  <c r="E2649" i="19" s="1"/>
  <c r="E2656" i="19" s="1"/>
  <c r="E2663" i="19" s="1"/>
  <c r="E2670" i="19" s="1"/>
  <c r="E2677" i="19" s="1"/>
  <c r="E2684" i="19" s="1"/>
  <c r="E2691" i="19" s="1"/>
  <c r="E2698" i="19" s="1"/>
  <c r="E2705" i="19" s="1"/>
  <c r="E2712" i="19" s="1"/>
  <c r="E2719" i="19" s="1"/>
  <c r="E2726" i="19" s="1"/>
  <c r="E2733" i="19" s="1"/>
  <c r="E2740" i="19" s="1"/>
  <c r="E2747" i="19" s="1"/>
  <c r="E2754" i="19" s="1"/>
  <c r="E2761" i="19" s="1"/>
  <c r="E2768" i="19" s="1"/>
  <c r="E2775" i="19" s="1"/>
  <c r="E2782" i="19" s="1"/>
  <c r="E2789" i="19" s="1"/>
  <c r="E2796" i="19" s="1"/>
  <c r="E2803" i="19" s="1"/>
  <c r="E2810" i="19" s="1"/>
  <c r="E2817" i="19" s="1"/>
  <c r="E2824" i="19" s="1"/>
  <c r="E2831" i="19" s="1"/>
  <c r="E2838" i="19" s="1"/>
  <c r="E2845" i="19" s="1"/>
  <c r="E2852" i="19" s="1"/>
  <c r="E2859" i="19" s="1"/>
  <c r="E2866" i="19" s="1"/>
  <c r="E2873" i="19" s="1"/>
  <c r="E2880" i="19" s="1"/>
  <c r="E2887" i="19" s="1"/>
  <c r="E2894" i="19" s="1"/>
  <c r="E2901" i="19" s="1"/>
  <c r="E2908" i="19" s="1"/>
  <c r="E2915" i="19" s="1"/>
  <c r="E2922" i="19" s="1"/>
  <c r="E2929" i="19" s="1"/>
  <c r="E2936" i="19" s="1"/>
  <c r="E2943" i="19" s="1"/>
  <c r="E2950" i="19" s="1"/>
  <c r="E2957" i="19" s="1"/>
  <c r="E2964" i="19" s="1"/>
  <c r="E2971" i="19" s="1"/>
  <c r="E2978" i="19" s="1"/>
  <c r="E2985" i="19" s="1"/>
  <c r="E2992" i="19" s="1"/>
  <c r="E2999" i="19" s="1"/>
  <c r="E3006" i="19" s="1"/>
  <c r="E3013" i="19" s="1"/>
  <c r="E3020" i="19" s="1"/>
  <c r="E3027" i="19" s="1"/>
  <c r="E3034" i="19" s="1"/>
  <c r="E3041" i="19" s="1"/>
  <c r="E3048" i="19" s="1"/>
  <c r="E3055" i="19" s="1"/>
  <c r="E3062" i="19" s="1"/>
  <c r="E3069" i="19" s="1"/>
  <c r="E3076" i="19" s="1"/>
  <c r="E3083" i="19" s="1"/>
  <c r="E3090" i="19" s="1"/>
  <c r="E3097" i="19" s="1"/>
  <c r="E3104" i="19" s="1"/>
  <c r="E3111" i="19" s="1"/>
  <c r="E3118" i="19" s="1"/>
  <c r="E3125" i="19" s="1"/>
  <c r="E3132" i="19" s="1"/>
  <c r="E3139" i="19" s="1"/>
  <c r="E3146" i="19" s="1"/>
  <c r="E3153" i="19" s="1"/>
  <c r="E3160" i="19" s="1"/>
  <c r="E3167" i="19" s="1"/>
  <c r="E3174" i="19" s="1"/>
  <c r="E3181" i="19" s="1"/>
  <c r="E3188" i="19" s="1"/>
  <c r="E3195" i="19" s="1"/>
  <c r="E3202" i="19" s="1"/>
  <c r="E3209" i="19" s="1"/>
  <c r="E3216" i="19" s="1"/>
  <c r="E3223" i="19" s="1"/>
  <c r="E3230" i="19" s="1"/>
  <c r="E3237" i="19" s="1"/>
  <c r="E3244" i="19" s="1"/>
  <c r="E3251" i="19" s="1"/>
  <c r="E3258" i="19" s="1"/>
  <c r="E3265" i="19" s="1"/>
  <c r="E3272" i="19" s="1"/>
  <c r="E3279" i="19" s="1"/>
  <c r="E3286" i="19" s="1"/>
  <c r="E3293" i="19" s="1"/>
  <c r="E3300" i="19" s="1"/>
  <c r="E3307" i="19" s="1"/>
  <c r="E3314" i="19" s="1"/>
  <c r="E3321" i="19" s="1"/>
  <c r="E3328" i="19" s="1"/>
  <c r="E3335" i="19" s="1"/>
  <c r="E3342" i="19" s="1"/>
  <c r="E3349" i="19" s="1"/>
  <c r="E3356" i="19" s="1"/>
  <c r="E3363" i="19" s="1"/>
  <c r="E3370" i="19" s="1"/>
  <c r="E3377" i="19" s="1"/>
  <c r="E3384" i="19" s="1"/>
  <c r="E3391" i="19" s="1"/>
  <c r="E3398" i="19" s="1"/>
  <c r="E3405" i="19" s="1"/>
  <c r="E3412" i="19" s="1"/>
  <c r="E3419" i="19" s="1"/>
  <c r="E3426" i="19" s="1"/>
  <c r="E3433" i="19" s="1"/>
  <c r="E3440" i="19" s="1"/>
  <c r="E3447" i="19" s="1"/>
  <c r="E3454" i="19" s="1"/>
  <c r="E3461" i="19" s="1"/>
  <c r="E3468" i="19" s="1"/>
  <c r="E3475" i="19" s="1"/>
  <c r="E3482" i="19" s="1"/>
  <c r="E3489" i="19" s="1"/>
  <c r="E3496" i="19" s="1"/>
  <c r="E3503" i="19" s="1"/>
  <c r="E3510" i="19" s="1"/>
  <c r="E3517" i="19" s="1"/>
  <c r="E3524" i="19" s="1"/>
  <c r="E3531" i="19" s="1"/>
  <c r="E3538" i="19" s="1"/>
  <c r="E3545" i="19" s="1"/>
  <c r="E3552" i="19" s="1"/>
  <c r="E3559" i="19" s="1"/>
  <c r="E3566" i="19" s="1"/>
  <c r="E3573" i="19" s="1"/>
  <c r="E3580" i="19" s="1"/>
  <c r="E3587" i="19" s="1"/>
  <c r="E3594" i="19" s="1"/>
  <c r="E3601" i="19" s="1"/>
  <c r="E3608" i="19" s="1"/>
  <c r="E3615" i="19" s="1"/>
  <c r="E3622" i="19" s="1"/>
  <c r="E3629" i="19" s="1"/>
  <c r="E3636" i="19" s="1"/>
  <c r="E3643" i="19" s="1"/>
  <c r="E3650" i="19" s="1"/>
  <c r="E3657" i="19" s="1"/>
  <c r="E3664" i="19" s="1"/>
  <c r="E3671" i="19" s="1"/>
  <c r="E3678" i="19" s="1"/>
  <c r="E3685" i="19" s="1"/>
  <c r="E3692" i="19" s="1"/>
  <c r="E3699" i="19" s="1"/>
  <c r="E3706" i="19" s="1"/>
  <c r="E3713" i="19" s="1"/>
  <c r="E3720" i="19" s="1"/>
  <c r="E3727" i="19" s="1"/>
  <c r="E3734" i="19" s="1"/>
  <c r="E3741" i="19" s="1"/>
  <c r="E3748" i="19" s="1"/>
  <c r="E3755" i="19" s="1"/>
  <c r="E3762" i="19" s="1"/>
  <c r="E3769" i="19" s="1"/>
  <c r="E3776" i="19" s="1"/>
  <c r="E3783" i="19" s="1"/>
  <c r="E3790" i="19" s="1"/>
  <c r="E3797" i="19" s="1"/>
  <c r="E3804" i="19" s="1"/>
  <c r="E3811" i="19" s="1"/>
  <c r="E3818" i="19" s="1"/>
  <c r="E3825" i="19" s="1"/>
  <c r="E3832" i="19" s="1"/>
  <c r="E3839" i="19" s="1"/>
  <c r="E3846" i="19" s="1"/>
  <c r="E3853" i="19" s="1"/>
  <c r="E3860" i="19" s="1"/>
  <c r="E3867" i="19" s="1"/>
  <c r="E3874" i="19" s="1"/>
  <c r="E3881" i="19" s="1"/>
  <c r="E3888" i="19" s="1"/>
  <c r="E3895" i="19" s="1"/>
  <c r="E3902" i="19" s="1"/>
  <c r="E3909" i="19" s="1"/>
  <c r="E3916" i="19" s="1"/>
  <c r="E3923" i="19" s="1"/>
  <c r="E3930" i="19" s="1"/>
  <c r="E3937" i="19" s="1"/>
  <c r="E3944" i="19" s="1"/>
  <c r="E3951" i="19" s="1"/>
  <c r="E3958" i="19" s="1"/>
  <c r="E3965" i="19" s="1"/>
  <c r="E3972" i="19" s="1"/>
  <c r="E3979" i="19" s="1"/>
  <c r="E3986" i="19" s="1"/>
  <c r="E3993" i="19" s="1"/>
  <c r="E4000" i="19" s="1"/>
  <c r="E4007" i="19" s="1"/>
  <c r="E4014" i="19" s="1"/>
  <c r="E4021" i="19" s="1"/>
  <c r="E4028" i="19" s="1"/>
  <c r="E4035" i="19" s="1"/>
  <c r="E4042" i="19" s="1"/>
  <c r="E4049" i="19" s="1"/>
  <c r="E4056" i="19" s="1"/>
  <c r="E4063" i="19" s="1"/>
  <c r="E4070" i="19" s="1"/>
  <c r="E4077" i="19" s="1"/>
  <c r="E4084" i="19" s="1"/>
  <c r="E4091" i="19" s="1"/>
  <c r="E4098" i="19" s="1"/>
  <c r="E4105" i="19" s="1"/>
  <c r="E4112" i="19" s="1"/>
  <c r="E4119" i="19" s="1"/>
  <c r="E4126" i="19" s="1"/>
  <c r="E4133" i="19" s="1"/>
  <c r="E4140" i="19" s="1"/>
  <c r="E4147" i="19" s="1"/>
  <c r="E4154" i="19" s="1"/>
  <c r="E4161" i="19" s="1"/>
  <c r="E4168" i="19" s="1"/>
  <c r="E4175" i="19" s="1"/>
  <c r="E4182" i="19" s="1"/>
  <c r="E4189" i="19" s="1"/>
  <c r="E4196" i="19" s="1"/>
  <c r="E4203" i="19" s="1"/>
  <c r="E4210" i="19" s="1"/>
  <c r="E4217" i="19" s="1"/>
  <c r="E4224" i="19" s="1"/>
  <c r="E4231" i="19" s="1"/>
  <c r="E4238" i="19" s="1"/>
  <c r="E4245" i="19" s="1"/>
  <c r="E4252" i="19" s="1"/>
  <c r="E4259" i="19" s="1"/>
  <c r="E4266" i="19" s="1"/>
  <c r="E4273" i="19" s="1"/>
  <c r="E4280" i="19" s="1"/>
  <c r="E4287" i="19" s="1"/>
  <c r="E4294" i="19" s="1"/>
  <c r="E4301" i="19" s="1"/>
  <c r="E4308" i="19" s="1"/>
  <c r="E4315" i="19" s="1"/>
  <c r="E4322" i="19" s="1"/>
  <c r="E4329" i="19" s="1"/>
  <c r="E4336" i="19" s="1"/>
  <c r="E4343" i="19" s="1"/>
  <c r="E4350" i="19" s="1"/>
  <c r="E4357" i="19" s="1"/>
  <c r="E4364" i="19" s="1"/>
  <c r="E4371" i="19" s="1"/>
  <c r="E4378" i="19" s="1"/>
  <c r="E4385" i="19" s="1"/>
  <c r="E4392" i="19" s="1"/>
  <c r="E4399" i="19" s="1"/>
  <c r="E4406" i="19" s="1"/>
  <c r="E4413" i="19" s="1"/>
  <c r="E4420" i="19" s="1"/>
  <c r="E4427" i="19" s="1"/>
  <c r="E4434" i="19" s="1"/>
  <c r="E4441" i="19" s="1"/>
  <c r="E4448" i="19" s="1"/>
  <c r="E4455" i="19" s="1"/>
  <c r="E4462" i="19" s="1"/>
  <c r="E4469" i="19" s="1"/>
  <c r="E4476" i="19" s="1"/>
  <c r="E4483" i="19" s="1"/>
  <c r="E4490" i="19" s="1"/>
  <c r="E4497" i="19" s="1"/>
  <c r="E4504" i="19" s="1"/>
  <c r="E4511" i="19" s="1"/>
  <c r="E4518" i="19" s="1"/>
  <c r="E4525" i="19" s="1"/>
  <c r="E4532" i="19" s="1"/>
  <c r="E4539" i="19" s="1"/>
  <c r="E4546" i="19" s="1"/>
  <c r="E4553" i="19" s="1"/>
  <c r="E4560" i="19" s="1"/>
  <c r="E4567" i="19" s="1"/>
  <c r="E4574" i="19" s="1"/>
  <c r="E4581" i="19" s="1"/>
  <c r="E4588" i="19" s="1"/>
  <c r="E4595" i="19" s="1"/>
  <c r="E4602" i="19" s="1"/>
  <c r="E4609" i="19" s="1"/>
  <c r="E4616" i="19" s="1"/>
  <c r="E4623" i="19" s="1"/>
  <c r="E4630" i="19" s="1"/>
  <c r="E4637" i="19" s="1"/>
  <c r="E4644" i="19" s="1"/>
  <c r="E4651" i="19" s="1"/>
  <c r="E4658" i="19" s="1"/>
  <c r="E4665" i="19" s="1"/>
  <c r="E4672" i="19" s="1"/>
  <c r="E4679" i="19" s="1"/>
  <c r="E4686" i="19" s="1"/>
  <c r="E4693" i="19" s="1"/>
  <c r="E4700" i="19" s="1"/>
  <c r="E4707" i="19" s="1"/>
  <c r="E4714" i="19" s="1"/>
  <c r="E4721" i="19" s="1"/>
  <c r="E4728" i="19" s="1"/>
  <c r="E4735" i="19" s="1"/>
  <c r="E4742" i="19" s="1"/>
  <c r="E4749" i="19" s="1"/>
  <c r="E4756" i="19" s="1"/>
  <c r="E4763" i="19" s="1"/>
  <c r="E4770" i="19" s="1"/>
  <c r="E4777" i="19" s="1"/>
  <c r="E4784" i="19" s="1"/>
  <c r="E4791" i="19" s="1"/>
  <c r="E4798" i="19" s="1"/>
  <c r="E4805" i="19" s="1"/>
  <c r="E4812" i="19" s="1"/>
  <c r="E4819" i="19" s="1"/>
  <c r="E4826" i="19" s="1"/>
  <c r="E4833" i="19" s="1"/>
  <c r="E4840" i="19" s="1"/>
  <c r="E4847" i="19" s="1"/>
  <c r="E4854" i="19" s="1"/>
  <c r="E4861" i="19" s="1"/>
  <c r="E4868" i="19" s="1"/>
  <c r="E4875" i="19" s="1"/>
  <c r="E4882" i="19" s="1"/>
  <c r="E4889" i="19" s="1"/>
  <c r="E4896" i="19" s="1"/>
  <c r="E4903" i="19" s="1"/>
  <c r="E4910" i="19" s="1"/>
  <c r="E4917" i="19" s="1"/>
  <c r="E4924" i="19" s="1"/>
  <c r="E4931" i="19" s="1"/>
  <c r="E4938" i="19" s="1"/>
  <c r="E4945" i="19" s="1"/>
  <c r="E4952" i="19" s="1"/>
  <c r="E4959" i="19" s="1"/>
  <c r="E4966" i="19" s="1"/>
  <c r="E4973" i="19" s="1"/>
  <c r="E4980" i="19" s="1"/>
  <c r="E4987" i="19" s="1"/>
  <c r="E4994" i="19" s="1"/>
  <c r="E5001" i="19" s="1"/>
  <c r="E5008" i="19" s="1"/>
  <c r="E5015" i="19" s="1"/>
  <c r="E5022" i="19" s="1"/>
  <c r="E5029" i="19" s="1"/>
  <c r="E5036" i="19" s="1"/>
  <c r="E5043" i="19" s="1"/>
  <c r="E5050" i="19" s="1"/>
  <c r="E5057" i="19" s="1"/>
  <c r="E5064" i="19" s="1"/>
  <c r="E5071" i="19" s="1"/>
  <c r="E5078" i="19" s="1"/>
  <c r="E5085" i="19" s="1"/>
  <c r="E5092" i="19" s="1"/>
  <c r="E5099" i="19" s="1"/>
  <c r="E5106" i="19" s="1"/>
  <c r="E5113" i="19" s="1"/>
  <c r="E5120" i="19" s="1"/>
  <c r="E5127" i="19" s="1"/>
  <c r="E5134" i="19" s="1"/>
  <c r="E5141" i="19" s="1"/>
  <c r="E5148" i="19" s="1"/>
  <c r="E5155" i="19" s="1"/>
  <c r="E5162" i="19" s="1"/>
  <c r="E5169" i="19" s="1"/>
  <c r="E5176" i="19" s="1"/>
  <c r="E5183" i="19" s="1"/>
  <c r="E5190" i="19" s="1"/>
  <c r="E5197" i="19" s="1"/>
  <c r="E5204" i="19" s="1"/>
  <c r="E5211" i="19" s="1"/>
  <c r="E5218" i="19" s="1"/>
  <c r="E5225" i="19" s="1"/>
  <c r="E5232" i="19" s="1"/>
  <c r="E5239" i="19" s="1"/>
  <c r="E5246" i="19" s="1"/>
  <c r="E5253" i="19" s="1"/>
  <c r="E5260" i="19" s="1"/>
  <c r="E5267" i="19" s="1"/>
  <c r="E5274" i="19" s="1"/>
  <c r="E5281" i="19" s="1"/>
  <c r="E5288" i="19" s="1"/>
  <c r="E5295" i="19" s="1"/>
  <c r="E5302" i="19" s="1"/>
  <c r="E5309" i="19" s="1"/>
  <c r="E5316" i="19" s="1"/>
  <c r="E5323" i="19" s="1"/>
  <c r="E5330" i="19" s="1"/>
  <c r="E5337" i="19" s="1"/>
  <c r="E5344" i="19" s="1"/>
  <c r="E5351" i="19" s="1"/>
  <c r="E5358" i="19" s="1"/>
  <c r="E5365" i="19" s="1"/>
  <c r="E5372" i="19" s="1"/>
  <c r="E5379" i="19" s="1"/>
  <c r="E5386" i="19" s="1"/>
  <c r="E5393" i="19" s="1"/>
  <c r="E5400" i="19" s="1"/>
  <c r="E5407" i="19" s="1"/>
  <c r="E5414" i="19" s="1"/>
  <c r="E5421" i="19" s="1"/>
  <c r="E5428" i="19" s="1"/>
  <c r="E5435" i="19" s="1"/>
  <c r="E5442" i="19" s="1"/>
  <c r="E5449" i="19" s="1"/>
  <c r="E5456" i="19" s="1"/>
  <c r="E5463" i="19" s="1"/>
  <c r="E5470" i="19" s="1"/>
  <c r="E5477" i="19" s="1"/>
  <c r="E5484" i="19" s="1"/>
  <c r="E5491" i="19" s="1"/>
  <c r="E5498" i="19" s="1"/>
  <c r="E5505" i="19" s="1"/>
  <c r="E5512" i="19" s="1"/>
  <c r="E5519" i="19" s="1"/>
  <c r="E5526" i="19" s="1"/>
  <c r="E5533" i="19" s="1"/>
  <c r="E5540" i="19" s="1"/>
  <c r="E5547" i="19" s="1"/>
  <c r="E5554" i="19" s="1"/>
  <c r="E5561" i="19" s="1"/>
  <c r="E5568" i="19" s="1"/>
  <c r="E5575" i="19" s="1"/>
  <c r="E5582" i="19" s="1"/>
  <c r="E5589" i="19" s="1"/>
  <c r="E5596" i="19" s="1"/>
  <c r="E5603" i="19" s="1"/>
  <c r="E5610" i="19" s="1"/>
  <c r="E5617" i="19" s="1"/>
  <c r="E5624" i="19" s="1"/>
  <c r="E5631" i="19" s="1"/>
  <c r="E5638" i="19" s="1"/>
  <c r="E5645" i="19" s="1"/>
  <c r="E5652" i="19" s="1"/>
  <c r="E5659" i="19" s="1"/>
  <c r="E5666" i="19" s="1"/>
  <c r="E5673" i="19" s="1"/>
  <c r="E5680" i="19" s="1"/>
  <c r="E5687" i="19" s="1"/>
  <c r="E5694" i="19" s="1"/>
  <c r="E5701" i="19" s="1"/>
  <c r="E5708" i="19" s="1"/>
  <c r="E5715" i="19" s="1"/>
  <c r="E5722" i="19" s="1"/>
  <c r="E5729" i="19" s="1"/>
  <c r="E5736" i="19" s="1"/>
  <c r="E5743" i="19" s="1"/>
  <c r="E5750" i="19" s="1"/>
  <c r="E5757" i="19" s="1"/>
  <c r="E5764" i="19" s="1"/>
  <c r="E5771" i="19" s="1"/>
  <c r="E5778" i="19" s="1"/>
  <c r="E5785" i="19" s="1"/>
  <c r="E5792" i="19" s="1"/>
  <c r="E5799" i="19" s="1"/>
  <c r="E5806" i="19" s="1"/>
  <c r="E5813" i="19" s="1"/>
  <c r="E5820" i="19" s="1"/>
  <c r="E5827" i="19" s="1"/>
  <c r="E5834" i="19" s="1"/>
  <c r="E5841" i="19" s="1"/>
  <c r="E5848" i="19" s="1"/>
  <c r="E5855" i="19" s="1"/>
  <c r="E5862" i="19" s="1"/>
  <c r="E5869" i="19" s="1"/>
  <c r="E5876" i="19" s="1"/>
  <c r="E5883" i="19" s="1"/>
  <c r="E5890" i="19" s="1"/>
  <c r="E5897" i="19" s="1"/>
  <c r="E5904" i="19" s="1"/>
  <c r="E5911" i="19" s="1"/>
  <c r="E5918" i="19" s="1"/>
  <c r="E5925" i="19" s="1"/>
  <c r="E5932" i="19" s="1"/>
  <c r="E5939" i="19" s="1"/>
  <c r="E5946" i="19" s="1"/>
  <c r="E5953" i="19" s="1"/>
  <c r="E5960" i="19" s="1"/>
  <c r="E5967" i="19" s="1"/>
  <c r="E5974" i="19" s="1"/>
  <c r="E5981" i="19" s="1"/>
  <c r="E5988" i="19" s="1"/>
  <c r="E5995" i="19" s="1"/>
  <c r="E6002" i="19" s="1"/>
  <c r="E6009" i="19" s="1"/>
  <c r="E6016" i="19" s="1"/>
  <c r="E6023" i="19" s="1"/>
  <c r="E6030" i="19" s="1"/>
  <c r="E6037" i="19" s="1"/>
  <c r="E6044" i="19" s="1"/>
  <c r="E6051" i="19" s="1"/>
  <c r="E6058" i="19" s="1"/>
  <c r="E6065" i="19" s="1"/>
  <c r="E6072" i="19" s="1"/>
  <c r="E6079" i="19" s="1"/>
  <c r="E6086" i="19" s="1"/>
  <c r="E6093" i="19" s="1"/>
  <c r="E6100" i="19" s="1"/>
  <c r="E6107" i="19" s="1"/>
  <c r="E6114" i="19" s="1"/>
  <c r="E6121" i="19" s="1"/>
  <c r="E6128" i="19" s="1"/>
  <c r="E6135" i="19" s="1"/>
  <c r="E6142" i="19" s="1"/>
  <c r="E6149" i="19" s="1"/>
  <c r="E6156" i="19" s="1"/>
  <c r="E6163" i="19" s="1"/>
  <c r="E6170" i="19" s="1"/>
  <c r="E6177" i="19" s="1"/>
  <c r="E6184" i="19" s="1"/>
  <c r="E6191" i="19" s="1"/>
  <c r="E6198" i="19" s="1"/>
  <c r="E6205" i="19" s="1"/>
  <c r="E6212" i="19" s="1"/>
  <c r="E6219" i="19" s="1"/>
  <c r="E6226" i="19" s="1"/>
  <c r="E6233" i="19" s="1"/>
  <c r="E6240" i="19" s="1"/>
  <c r="E6247" i="19" s="1"/>
  <c r="E6254" i="19" s="1"/>
  <c r="E6261" i="19" s="1"/>
  <c r="E6268" i="19" s="1"/>
  <c r="E6275" i="19" s="1"/>
  <c r="E6282" i="19" s="1"/>
  <c r="E6289" i="19" s="1"/>
  <c r="E6296" i="19" s="1"/>
  <c r="E6303" i="19" s="1"/>
  <c r="E6310" i="19" s="1"/>
  <c r="E6317" i="19" s="1"/>
  <c r="E6324" i="19" s="1"/>
  <c r="E6331" i="19" s="1"/>
  <c r="E6338" i="19" s="1"/>
  <c r="E6345" i="19" s="1"/>
  <c r="E6352" i="19" s="1"/>
  <c r="E6359" i="19" s="1"/>
  <c r="E6366" i="19" s="1"/>
  <c r="E6373" i="19" s="1"/>
  <c r="E6380" i="19" s="1"/>
  <c r="E6387" i="19" s="1"/>
  <c r="E6394" i="19" s="1"/>
  <c r="E6401" i="19" s="1"/>
  <c r="E6408" i="19" s="1"/>
  <c r="E6415" i="19" s="1"/>
  <c r="E6422" i="19" s="1"/>
  <c r="E6429" i="19" s="1"/>
  <c r="E6436" i="19" s="1"/>
  <c r="E6443" i="19" s="1"/>
  <c r="E6450" i="19" s="1"/>
  <c r="E6457" i="19" s="1"/>
  <c r="E6464" i="19" s="1"/>
  <c r="E6471" i="19" s="1"/>
  <c r="E6478" i="19" s="1"/>
  <c r="E6485" i="19" s="1"/>
  <c r="E6492" i="19" s="1"/>
  <c r="E6499" i="19" s="1"/>
  <c r="E6506" i="19" s="1"/>
  <c r="E6513" i="19" s="1"/>
  <c r="E6520" i="19" s="1"/>
  <c r="E6527" i="19" s="1"/>
  <c r="E6534" i="19" s="1"/>
  <c r="E6541" i="19" s="1"/>
  <c r="E6548" i="19" s="1"/>
  <c r="E6555" i="19" s="1"/>
  <c r="E6562" i="19" s="1"/>
  <c r="E6569" i="19" s="1"/>
  <c r="E6576" i="19" s="1"/>
  <c r="E6583" i="19" s="1"/>
  <c r="E6590" i="19" s="1"/>
  <c r="E6597" i="19" s="1"/>
  <c r="E6604" i="19" s="1"/>
  <c r="E6611" i="19" s="1"/>
  <c r="E6618" i="19" s="1"/>
  <c r="E6625" i="19" s="1"/>
  <c r="E6632" i="19" s="1"/>
  <c r="E6639" i="19" s="1"/>
  <c r="E6646" i="19" s="1"/>
  <c r="E6653" i="19" s="1"/>
  <c r="E6660" i="19" s="1"/>
  <c r="E6667" i="19" s="1"/>
  <c r="E6674" i="19" s="1"/>
  <c r="E6681" i="19" s="1"/>
  <c r="E6688" i="19" s="1"/>
  <c r="E6695" i="19" s="1"/>
  <c r="E6702" i="19" s="1"/>
  <c r="E6709" i="19" s="1"/>
  <c r="E6716" i="19" s="1"/>
  <c r="E6723" i="19" s="1"/>
  <c r="E6730" i="19" s="1"/>
  <c r="E6737" i="19" s="1"/>
  <c r="E6744" i="19" s="1"/>
  <c r="E6751" i="19" s="1"/>
  <c r="E6758" i="19" s="1"/>
  <c r="E6765" i="19" s="1"/>
  <c r="E6772" i="19" s="1"/>
  <c r="E6779" i="19" s="1"/>
  <c r="E6786" i="19" s="1"/>
  <c r="E6793" i="19" s="1"/>
  <c r="E6800" i="19" s="1"/>
  <c r="E6807" i="19" s="1"/>
  <c r="E6814" i="19" s="1"/>
  <c r="E6821" i="19" s="1"/>
  <c r="E6828" i="19" s="1"/>
  <c r="E6835" i="19" s="1"/>
  <c r="E6842" i="19" s="1"/>
  <c r="E6849" i="19" s="1"/>
  <c r="E6856" i="19" s="1"/>
  <c r="E6863" i="19" s="1"/>
  <c r="E6870" i="19" s="1"/>
  <c r="E6877" i="19" s="1"/>
  <c r="E6884" i="19" s="1"/>
  <c r="E6891" i="19" s="1"/>
  <c r="E6898" i="19" s="1"/>
  <c r="E6905" i="19" s="1"/>
  <c r="E6912" i="19" s="1"/>
  <c r="E6919" i="19" s="1"/>
  <c r="E6926" i="19" s="1"/>
  <c r="E6933" i="19" s="1"/>
  <c r="E6940" i="19" s="1"/>
  <c r="E6947" i="19" s="1"/>
  <c r="E6954" i="19" s="1"/>
  <c r="E6961" i="19" s="1"/>
  <c r="E6968" i="19" s="1"/>
  <c r="E6975" i="19" s="1"/>
  <c r="E6982" i="19" s="1"/>
  <c r="E6989" i="19" s="1"/>
  <c r="E6996" i="19" s="1"/>
  <c r="H16" i="20"/>
  <c r="H121" i="20"/>
  <c r="H100" i="20"/>
  <c r="H282" i="20"/>
  <c r="H219" i="20"/>
  <c r="H317" i="20"/>
  <c r="H499" i="20"/>
  <c r="H828" i="20"/>
  <c r="H366" i="20"/>
  <c r="H289" i="20"/>
  <c r="H9" i="20"/>
  <c r="H233" i="20"/>
  <c r="H51" i="20"/>
  <c r="H821" i="20"/>
  <c r="H79" i="20"/>
  <c r="H44" i="20"/>
  <c r="H744" i="20"/>
  <c r="H464" i="20"/>
  <c r="H247" i="20"/>
  <c r="H583" i="20"/>
  <c r="H814" i="20"/>
  <c r="H128" i="20"/>
  <c r="H723" i="20"/>
  <c r="H149" i="20"/>
  <c r="H555" i="20"/>
  <c r="H611" i="20"/>
  <c r="H793" i="20"/>
  <c r="H58" i="20"/>
  <c r="H520" i="20"/>
  <c r="H86" i="20"/>
  <c r="H163" i="20"/>
  <c r="H653" i="20"/>
  <c r="H562" i="20"/>
  <c r="H401" i="20"/>
  <c r="H646" i="20"/>
  <c r="T114" i="20"/>
  <c r="T72" i="20"/>
  <c r="T506" i="20"/>
  <c r="T450" i="20"/>
  <c r="Q3" i="19"/>
  <c r="Q10" i="19" s="1"/>
  <c r="Q17" i="19" s="1"/>
  <c r="Q24" i="19" s="1"/>
  <c r="Q31" i="19" s="1"/>
  <c r="Q38" i="19" s="1"/>
  <c r="Q45" i="19" s="1"/>
  <c r="Q52" i="19" s="1"/>
  <c r="Q59" i="19" s="1"/>
  <c r="Q66" i="19" s="1"/>
  <c r="Q73" i="19" s="1"/>
  <c r="Q80" i="19" s="1"/>
  <c r="Q87" i="19" s="1"/>
  <c r="Q94" i="19" s="1"/>
  <c r="Q101" i="19" s="1"/>
  <c r="Q108" i="19" s="1"/>
  <c r="Q115" i="19" s="1"/>
  <c r="Q122" i="19" s="1"/>
  <c r="Q129" i="19" s="1"/>
  <c r="Q136" i="19" s="1"/>
  <c r="Q143" i="19" s="1"/>
  <c r="Q150" i="19" s="1"/>
  <c r="Q157" i="19" s="1"/>
  <c r="Q164" i="19" s="1"/>
  <c r="Q171" i="19" s="1"/>
  <c r="Q178" i="19" s="1"/>
  <c r="Q185" i="19" s="1"/>
  <c r="Q192" i="19" s="1"/>
  <c r="Q199" i="19" s="1"/>
  <c r="Q206" i="19" s="1"/>
  <c r="Q213" i="19" s="1"/>
  <c r="Q220" i="19" s="1"/>
  <c r="Q227" i="19" s="1"/>
  <c r="Q234" i="19" s="1"/>
  <c r="Q241" i="19" s="1"/>
  <c r="Q248" i="19" s="1"/>
  <c r="Q255" i="19" s="1"/>
  <c r="Q262" i="19" s="1"/>
  <c r="Q269" i="19" s="1"/>
  <c r="Q276" i="19" s="1"/>
  <c r="Q283" i="19" s="1"/>
  <c r="Q290" i="19" s="1"/>
  <c r="Q297" i="19" s="1"/>
  <c r="Q304" i="19" s="1"/>
  <c r="Q311" i="19" s="1"/>
  <c r="Q318" i="19" s="1"/>
  <c r="Q325" i="19" s="1"/>
  <c r="Q332" i="19" s="1"/>
  <c r="Q339" i="19" s="1"/>
  <c r="Q346" i="19" s="1"/>
  <c r="Q353" i="19" s="1"/>
  <c r="Q360" i="19" s="1"/>
  <c r="Q367" i="19" s="1"/>
  <c r="Q374" i="19" s="1"/>
  <c r="Q381" i="19" s="1"/>
  <c r="Q388" i="19" s="1"/>
  <c r="Q395" i="19" s="1"/>
  <c r="Q402" i="19" s="1"/>
  <c r="Q409" i="19" s="1"/>
  <c r="Q416" i="19" s="1"/>
  <c r="Q423" i="19" s="1"/>
  <c r="Q430" i="19" s="1"/>
  <c r="Q437" i="19" s="1"/>
  <c r="Q444" i="19" s="1"/>
  <c r="Q451" i="19" s="1"/>
  <c r="Q458" i="19" s="1"/>
  <c r="Q465" i="19" s="1"/>
  <c r="Q472" i="19" s="1"/>
  <c r="Q479" i="19" s="1"/>
  <c r="Q486" i="19" s="1"/>
  <c r="Q493" i="19" s="1"/>
  <c r="Q500" i="19" s="1"/>
  <c r="Q507" i="19" s="1"/>
  <c r="Q514" i="19" s="1"/>
  <c r="Q521" i="19" s="1"/>
  <c r="Q528" i="19" s="1"/>
  <c r="Q535" i="19" s="1"/>
  <c r="Q542" i="19" s="1"/>
  <c r="Q549" i="19" s="1"/>
  <c r="Q556" i="19" s="1"/>
  <c r="Q563" i="19" s="1"/>
  <c r="Q570" i="19" s="1"/>
  <c r="Q577" i="19" s="1"/>
  <c r="Q584" i="19" s="1"/>
  <c r="Q591" i="19" s="1"/>
  <c r="Q598" i="19" s="1"/>
  <c r="Q605" i="19" s="1"/>
  <c r="Q612" i="19" s="1"/>
  <c r="Q619" i="19" s="1"/>
  <c r="Q626" i="19" s="1"/>
  <c r="Q633" i="19" s="1"/>
  <c r="Q640" i="19" s="1"/>
  <c r="Q647" i="19" s="1"/>
  <c r="Q654" i="19" s="1"/>
  <c r="Q661" i="19" s="1"/>
  <c r="Q668" i="19" s="1"/>
  <c r="Q675" i="19" s="1"/>
  <c r="Q682" i="19" s="1"/>
  <c r="Q689" i="19" s="1"/>
  <c r="Q696" i="19" s="1"/>
  <c r="Q703" i="19" s="1"/>
  <c r="Q710" i="19" s="1"/>
  <c r="Q717" i="19" s="1"/>
  <c r="Q724" i="19" s="1"/>
  <c r="Q731" i="19" s="1"/>
  <c r="Q738" i="19" s="1"/>
  <c r="Q745" i="19" s="1"/>
  <c r="Q752" i="19" s="1"/>
  <c r="Q759" i="19" s="1"/>
  <c r="Q766" i="19" s="1"/>
  <c r="Q773" i="19" s="1"/>
  <c r="Q780" i="19" s="1"/>
  <c r="Q787" i="19" s="1"/>
  <c r="Q794" i="19" s="1"/>
  <c r="Q801" i="19" s="1"/>
  <c r="Q808" i="19" s="1"/>
  <c r="Q815" i="19" s="1"/>
  <c r="Q822" i="19" s="1"/>
  <c r="Q829" i="19" s="1"/>
  <c r="Q836" i="19" s="1"/>
  <c r="Q843" i="19" s="1"/>
  <c r="Q850" i="19" s="1"/>
  <c r="Q857" i="19" s="1"/>
  <c r="Q864" i="19" s="1"/>
  <c r="Q871" i="19" s="1"/>
  <c r="Q878" i="19" s="1"/>
  <c r="Q885" i="19" s="1"/>
  <c r="Q892" i="19" s="1"/>
  <c r="Q899" i="19" s="1"/>
  <c r="Q906" i="19" s="1"/>
  <c r="Q913" i="19" s="1"/>
  <c r="Q920" i="19" s="1"/>
  <c r="Q927" i="19" s="1"/>
  <c r="Q934" i="19" s="1"/>
  <c r="Q941" i="19" s="1"/>
  <c r="Q948" i="19" s="1"/>
  <c r="Q955" i="19" s="1"/>
  <c r="Q962" i="19" s="1"/>
  <c r="Q969" i="19" s="1"/>
  <c r="Q976" i="19" s="1"/>
  <c r="Q983" i="19" s="1"/>
  <c r="Q990" i="19" s="1"/>
  <c r="Q997" i="19" s="1"/>
  <c r="Q1004" i="19" s="1"/>
  <c r="Q1011" i="19" s="1"/>
  <c r="Q1018" i="19" s="1"/>
  <c r="Q1025" i="19" s="1"/>
  <c r="Q1032" i="19" s="1"/>
  <c r="Q1039" i="19" s="1"/>
  <c r="Q1046" i="19" s="1"/>
  <c r="Q1053" i="19" s="1"/>
  <c r="Q1060" i="19" s="1"/>
  <c r="Q1067" i="19" s="1"/>
  <c r="Q1074" i="19" s="1"/>
  <c r="Q1081" i="19" s="1"/>
  <c r="Q1088" i="19" s="1"/>
  <c r="Q1095" i="19" s="1"/>
  <c r="Q1102" i="19" s="1"/>
  <c r="Q1109" i="19" s="1"/>
  <c r="Q1116" i="19" s="1"/>
  <c r="Q1123" i="19" s="1"/>
  <c r="Q1130" i="19" s="1"/>
  <c r="Q1137" i="19" s="1"/>
  <c r="Q1144" i="19" s="1"/>
  <c r="Q1151" i="19" s="1"/>
  <c r="Q1158" i="19" s="1"/>
  <c r="Q1165" i="19" s="1"/>
  <c r="Q1172" i="19" s="1"/>
  <c r="Q1179" i="19" s="1"/>
  <c r="Q1186" i="19" s="1"/>
  <c r="Q1193" i="19" s="1"/>
  <c r="Q1200" i="19" s="1"/>
  <c r="Q1207" i="19" s="1"/>
  <c r="Q1214" i="19" s="1"/>
  <c r="Q1221" i="19" s="1"/>
  <c r="Q1228" i="19" s="1"/>
  <c r="Q1235" i="19" s="1"/>
  <c r="Q1242" i="19" s="1"/>
  <c r="Q1249" i="19" s="1"/>
  <c r="Q1256" i="19" s="1"/>
  <c r="Q1263" i="19" s="1"/>
  <c r="Q1270" i="19" s="1"/>
  <c r="Q1277" i="19" s="1"/>
  <c r="Q1284" i="19" s="1"/>
  <c r="Q1291" i="19" s="1"/>
  <c r="Q1298" i="19" s="1"/>
  <c r="Q1305" i="19" s="1"/>
  <c r="Q1312" i="19" s="1"/>
  <c r="Q1319" i="19" s="1"/>
  <c r="Q1326" i="19" s="1"/>
  <c r="Q1333" i="19" s="1"/>
  <c r="Q1340" i="19" s="1"/>
  <c r="Q1347" i="19" s="1"/>
  <c r="Q1354" i="19" s="1"/>
  <c r="Q1361" i="19" s="1"/>
  <c r="Q1368" i="19" s="1"/>
  <c r="Q1375" i="19" s="1"/>
  <c r="Q1382" i="19" s="1"/>
  <c r="Q1389" i="19" s="1"/>
  <c r="Q1396" i="19" s="1"/>
  <c r="Q1403" i="19" s="1"/>
  <c r="Q1410" i="19" s="1"/>
  <c r="Q1417" i="19" s="1"/>
  <c r="Q1424" i="19" s="1"/>
  <c r="Q1431" i="19" s="1"/>
  <c r="Q1438" i="19" s="1"/>
  <c r="Q1445" i="19" s="1"/>
  <c r="Q1452" i="19" s="1"/>
  <c r="Q1459" i="19" s="1"/>
  <c r="Q1466" i="19" s="1"/>
  <c r="Q1473" i="19" s="1"/>
  <c r="Q1480" i="19" s="1"/>
  <c r="Q1487" i="19" s="1"/>
  <c r="Q1494" i="19" s="1"/>
  <c r="Q1501" i="19" s="1"/>
  <c r="Q1508" i="19" s="1"/>
  <c r="Q1515" i="19" s="1"/>
  <c r="Q1522" i="19" s="1"/>
  <c r="Q1529" i="19" s="1"/>
  <c r="Q1536" i="19" s="1"/>
  <c r="Q1543" i="19" s="1"/>
  <c r="Q1550" i="19" s="1"/>
  <c r="Q1557" i="19" s="1"/>
  <c r="Q1564" i="19" s="1"/>
  <c r="Q1571" i="19" s="1"/>
  <c r="Q1578" i="19" s="1"/>
  <c r="Q1585" i="19" s="1"/>
  <c r="Q1592" i="19" s="1"/>
  <c r="Q1599" i="19" s="1"/>
  <c r="Q1606" i="19" s="1"/>
  <c r="Q1613" i="19" s="1"/>
  <c r="Q1620" i="19" s="1"/>
  <c r="Q1627" i="19" s="1"/>
  <c r="Q1634" i="19" s="1"/>
  <c r="Q1641" i="19" s="1"/>
  <c r="Q1648" i="19" s="1"/>
  <c r="Q1655" i="19" s="1"/>
  <c r="Q1662" i="19" s="1"/>
  <c r="Q1669" i="19" s="1"/>
  <c r="Q1676" i="19" s="1"/>
  <c r="Q1683" i="19" s="1"/>
  <c r="Q1690" i="19" s="1"/>
  <c r="Q1697" i="19" s="1"/>
  <c r="Q1704" i="19" s="1"/>
  <c r="Q1711" i="19" s="1"/>
  <c r="Q1718" i="19" s="1"/>
  <c r="Q1725" i="19" s="1"/>
  <c r="Q1732" i="19" s="1"/>
  <c r="Q1739" i="19" s="1"/>
  <c r="Q1746" i="19" s="1"/>
  <c r="Q1753" i="19" s="1"/>
  <c r="Q1760" i="19" s="1"/>
  <c r="Q1767" i="19" s="1"/>
  <c r="Q1774" i="19" s="1"/>
  <c r="Q1781" i="19" s="1"/>
  <c r="Q1788" i="19" s="1"/>
  <c r="Q1795" i="19" s="1"/>
  <c r="Q1802" i="19" s="1"/>
  <c r="Q1809" i="19" s="1"/>
  <c r="Q1816" i="19" s="1"/>
  <c r="Q1823" i="19" s="1"/>
  <c r="Q1830" i="19" s="1"/>
  <c r="Q1837" i="19" s="1"/>
  <c r="Q1844" i="19" s="1"/>
  <c r="Q1851" i="19" s="1"/>
  <c r="Q1858" i="19" s="1"/>
  <c r="Q1865" i="19" s="1"/>
  <c r="Q1872" i="19" s="1"/>
  <c r="Q1879" i="19" s="1"/>
  <c r="Q1886" i="19" s="1"/>
  <c r="Q1893" i="19" s="1"/>
  <c r="Q1900" i="19" s="1"/>
  <c r="Q1907" i="19" s="1"/>
  <c r="Q1914" i="19" s="1"/>
  <c r="Q1921" i="19" s="1"/>
  <c r="Q1928" i="19" s="1"/>
  <c r="Q1935" i="19" s="1"/>
  <c r="Q1942" i="19" s="1"/>
  <c r="Q1949" i="19" s="1"/>
  <c r="Q1956" i="19" s="1"/>
  <c r="Q1963" i="19" s="1"/>
  <c r="Q1970" i="19" s="1"/>
  <c r="Q1977" i="19" s="1"/>
  <c r="Q1984" i="19" s="1"/>
  <c r="Q1991" i="19" s="1"/>
  <c r="Q1998" i="19" s="1"/>
  <c r="Q2005" i="19" s="1"/>
  <c r="Q2012" i="19" s="1"/>
  <c r="Q2019" i="19" s="1"/>
  <c r="Q2026" i="19" s="1"/>
  <c r="Q2033" i="19" s="1"/>
  <c r="Q2040" i="19" s="1"/>
  <c r="Q2047" i="19" s="1"/>
  <c r="Q2054" i="19" s="1"/>
  <c r="Q2061" i="19" s="1"/>
  <c r="Q2068" i="19" s="1"/>
  <c r="Q2075" i="19" s="1"/>
  <c r="Q2082" i="19" s="1"/>
  <c r="Q2089" i="19" s="1"/>
  <c r="Q2096" i="19" s="1"/>
  <c r="Q2103" i="19" s="1"/>
  <c r="Q2110" i="19" s="1"/>
  <c r="Q2117" i="19" s="1"/>
  <c r="Q2124" i="19" s="1"/>
  <c r="Q2131" i="19" s="1"/>
  <c r="Q2138" i="19" s="1"/>
  <c r="Q2145" i="19" s="1"/>
  <c r="Q2152" i="19" s="1"/>
  <c r="Q2159" i="19" s="1"/>
  <c r="Q2166" i="19" s="1"/>
  <c r="Q2173" i="19" s="1"/>
  <c r="Q2180" i="19" s="1"/>
  <c r="Q2187" i="19" s="1"/>
  <c r="Q2194" i="19" s="1"/>
  <c r="Q2201" i="19" s="1"/>
  <c r="Q2208" i="19" s="1"/>
  <c r="Q2215" i="19" s="1"/>
  <c r="Q2222" i="19" s="1"/>
  <c r="Q2229" i="19" s="1"/>
  <c r="Q2236" i="19" s="1"/>
  <c r="Q2243" i="19" s="1"/>
  <c r="Q2250" i="19" s="1"/>
  <c r="Q2257" i="19" s="1"/>
  <c r="Q2264" i="19" s="1"/>
  <c r="Q2271" i="19" s="1"/>
  <c r="Q2278" i="19" s="1"/>
  <c r="Q2285" i="19" s="1"/>
  <c r="Q2292" i="19" s="1"/>
  <c r="Q2299" i="19" s="1"/>
  <c r="Q2306" i="19" s="1"/>
  <c r="Q2313" i="19" s="1"/>
  <c r="Q2320" i="19" s="1"/>
  <c r="Q2327" i="19" s="1"/>
  <c r="Q2334" i="19" s="1"/>
  <c r="Q2341" i="19" s="1"/>
  <c r="Q2348" i="19" s="1"/>
  <c r="Q2355" i="19" s="1"/>
  <c r="Q2362" i="19" s="1"/>
  <c r="Q2369" i="19" s="1"/>
  <c r="Q2376" i="19" s="1"/>
  <c r="Q2383" i="19" s="1"/>
  <c r="Q2390" i="19" s="1"/>
  <c r="Q2397" i="19" s="1"/>
  <c r="Q2404" i="19" s="1"/>
  <c r="Q2411" i="19" s="1"/>
  <c r="Q2418" i="19" s="1"/>
  <c r="Q2425" i="19" s="1"/>
  <c r="Q2432" i="19" s="1"/>
  <c r="Q2439" i="19" s="1"/>
  <c r="Q2446" i="19" s="1"/>
  <c r="Q2453" i="19" s="1"/>
  <c r="Q2460" i="19" s="1"/>
  <c r="Q2467" i="19" s="1"/>
  <c r="Q2474" i="19" s="1"/>
  <c r="Q2481" i="19" s="1"/>
  <c r="Q2488" i="19" s="1"/>
  <c r="Q2495" i="19" s="1"/>
  <c r="Q2502" i="19" s="1"/>
  <c r="Q2509" i="19" s="1"/>
  <c r="Q2516" i="19" s="1"/>
  <c r="Q2523" i="19" s="1"/>
  <c r="Q2530" i="19" s="1"/>
  <c r="Q2537" i="19" s="1"/>
  <c r="Q2544" i="19" s="1"/>
  <c r="Q2551" i="19" s="1"/>
  <c r="Q2558" i="19" s="1"/>
  <c r="Q2565" i="19" s="1"/>
  <c r="Q2572" i="19" s="1"/>
  <c r="Q2579" i="19" s="1"/>
  <c r="Q2586" i="19" s="1"/>
  <c r="Q2593" i="19" s="1"/>
  <c r="Q2600" i="19" s="1"/>
  <c r="Q2607" i="19" s="1"/>
  <c r="Q2614" i="19" s="1"/>
  <c r="Q2621" i="19" s="1"/>
  <c r="Q2628" i="19" s="1"/>
  <c r="Q2635" i="19" s="1"/>
  <c r="Q2642" i="19" s="1"/>
  <c r="Q2649" i="19" s="1"/>
  <c r="Q2656" i="19" s="1"/>
  <c r="Q2663" i="19" s="1"/>
  <c r="Q2670" i="19" s="1"/>
  <c r="Q2677" i="19" s="1"/>
  <c r="Q2684" i="19" s="1"/>
  <c r="Q2691" i="19" s="1"/>
  <c r="Q2698" i="19" s="1"/>
  <c r="Q2705" i="19" s="1"/>
  <c r="Q2712" i="19" s="1"/>
  <c r="Q2719" i="19" s="1"/>
  <c r="Q2726" i="19" s="1"/>
  <c r="Q2733" i="19" s="1"/>
  <c r="Q2740" i="19" s="1"/>
  <c r="Q2747" i="19" s="1"/>
  <c r="Q2754" i="19" s="1"/>
  <c r="Q2761" i="19" s="1"/>
  <c r="Q2768" i="19" s="1"/>
  <c r="Q2775" i="19" s="1"/>
  <c r="Q2782" i="19" s="1"/>
  <c r="Q2789" i="19" s="1"/>
  <c r="Q2796" i="19" s="1"/>
  <c r="Q2803" i="19" s="1"/>
  <c r="Q2810" i="19" s="1"/>
  <c r="Q2817" i="19" s="1"/>
  <c r="Q2824" i="19" s="1"/>
  <c r="Q2831" i="19" s="1"/>
  <c r="Q2838" i="19" s="1"/>
  <c r="Q2845" i="19" s="1"/>
  <c r="Q2852" i="19" s="1"/>
  <c r="Q2859" i="19" s="1"/>
  <c r="Q2866" i="19" s="1"/>
  <c r="Q2873" i="19" s="1"/>
  <c r="Q2880" i="19" s="1"/>
  <c r="Q2887" i="19" s="1"/>
  <c r="Q2894" i="19" s="1"/>
  <c r="Q2901" i="19" s="1"/>
  <c r="Q2908" i="19" s="1"/>
  <c r="Q2915" i="19" s="1"/>
  <c r="Q2922" i="19" s="1"/>
  <c r="Q2929" i="19" s="1"/>
  <c r="Q2936" i="19" s="1"/>
  <c r="Q2943" i="19" s="1"/>
  <c r="Q2950" i="19" s="1"/>
  <c r="Q2957" i="19" s="1"/>
  <c r="Q2964" i="19" s="1"/>
  <c r="Q2971" i="19" s="1"/>
  <c r="Q2978" i="19" s="1"/>
  <c r="Q2985" i="19" s="1"/>
  <c r="Q2992" i="19" s="1"/>
  <c r="Q2999" i="19" s="1"/>
  <c r="Q3006" i="19" s="1"/>
  <c r="Q3013" i="19" s="1"/>
  <c r="Q3020" i="19" s="1"/>
  <c r="Q3027" i="19" s="1"/>
  <c r="Q3034" i="19" s="1"/>
  <c r="Q3041" i="19" s="1"/>
  <c r="Q3048" i="19" s="1"/>
  <c r="Q3055" i="19" s="1"/>
  <c r="Q3062" i="19" s="1"/>
  <c r="Q3069" i="19" s="1"/>
  <c r="Q3076" i="19" s="1"/>
  <c r="Q3083" i="19" s="1"/>
  <c r="Q3090" i="19" s="1"/>
  <c r="Q3097" i="19" s="1"/>
  <c r="Q3104" i="19" s="1"/>
  <c r="Q3111" i="19" s="1"/>
  <c r="Q3118" i="19" s="1"/>
  <c r="Q3125" i="19" s="1"/>
  <c r="Q3132" i="19" s="1"/>
  <c r="Q3139" i="19" s="1"/>
  <c r="Q3146" i="19" s="1"/>
  <c r="Q3153" i="19" s="1"/>
  <c r="Q3160" i="19" s="1"/>
  <c r="Q3167" i="19" s="1"/>
  <c r="Q3174" i="19" s="1"/>
  <c r="Q3181" i="19" s="1"/>
  <c r="Q3188" i="19" s="1"/>
  <c r="Q3195" i="19" s="1"/>
  <c r="Q3202" i="19" s="1"/>
  <c r="Q3209" i="19" s="1"/>
  <c r="Q3216" i="19" s="1"/>
  <c r="Q3223" i="19" s="1"/>
  <c r="Q3230" i="19" s="1"/>
  <c r="Q3237" i="19" s="1"/>
  <c r="Q3244" i="19" s="1"/>
  <c r="Q3251" i="19" s="1"/>
  <c r="Q3258" i="19" s="1"/>
  <c r="Q3265" i="19" s="1"/>
  <c r="Q3272" i="19" s="1"/>
  <c r="Q3279" i="19" s="1"/>
  <c r="Q3286" i="19" s="1"/>
  <c r="Q3293" i="19" s="1"/>
  <c r="Q3300" i="19" s="1"/>
  <c r="Q3307" i="19" s="1"/>
  <c r="Q3314" i="19" s="1"/>
  <c r="Q3321" i="19" s="1"/>
  <c r="Q3328" i="19" s="1"/>
  <c r="Q3335" i="19" s="1"/>
  <c r="Q3342" i="19" s="1"/>
  <c r="Q3349" i="19" s="1"/>
  <c r="Q3356" i="19" s="1"/>
  <c r="Q3363" i="19" s="1"/>
  <c r="Q3370" i="19" s="1"/>
  <c r="Q3377" i="19" s="1"/>
  <c r="Q3384" i="19" s="1"/>
  <c r="Q3391" i="19" s="1"/>
  <c r="Q3398" i="19" s="1"/>
  <c r="Q3405" i="19" s="1"/>
  <c r="Q3412" i="19" s="1"/>
  <c r="Q3419" i="19" s="1"/>
  <c r="Q3426" i="19" s="1"/>
  <c r="Q3433" i="19" s="1"/>
  <c r="Q3440" i="19" s="1"/>
  <c r="Q3447" i="19" s="1"/>
  <c r="Q3454" i="19" s="1"/>
  <c r="Q3461" i="19" s="1"/>
  <c r="Q3468" i="19" s="1"/>
  <c r="Q3475" i="19" s="1"/>
  <c r="Q3482" i="19" s="1"/>
  <c r="Q3489" i="19" s="1"/>
  <c r="Q3496" i="19" s="1"/>
  <c r="Q3503" i="19" s="1"/>
  <c r="Q3510" i="19" s="1"/>
  <c r="Q3517" i="19" s="1"/>
  <c r="Q3524" i="19" s="1"/>
  <c r="Q3531" i="19" s="1"/>
  <c r="Q3538" i="19" s="1"/>
  <c r="Q3545" i="19" s="1"/>
  <c r="Q3552" i="19" s="1"/>
  <c r="Q3559" i="19" s="1"/>
  <c r="Q3566" i="19" s="1"/>
  <c r="Q3573" i="19" s="1"/>
  <c r="Q3580" i="19" s="1"/>
  <c r="Q3587" i="19" s="1"/>
  <c r="Q3594" i="19" s="1"/>
  <c r="Q3601" i="19" s="1"/>
  <c r="Q3608" i="19" s="1"/>
  <c r="Q3615" i="19" s="1"/>
  <c r="Q3622" i="19" s="1"/>
  <c r="Q3629" i="19" s="1"/>
  <c r="Q3636" i="19" s="1"/>
  <c r="Q3643" i="19" s="1"/>
  <c r="Q3650" i="19" s="1"/>
  <c r="Q3657" i="19" s="1"/>
  <c r="Q3664" i="19" s="1"/>
  <c r="Q3671" i="19" s="1"/>
  <c r="Q3678" i="19" s="1"/>
  <c r="Q3685" i="19" s="1"/>
  <c r="Q3692" i="19" s="1"/>
  <c r="Q3699" i="19" s="1"/>
  <c r="Q3706" i="19" s="1"/>
  <c r="Q3713" i="19" s="1"/>
  <c r="Q3720" i="19" s="1"/>
  <c r="Q3727" i="19" s="1"/>
  <c r="Q3734" i="19" s="1"/>
  <c r="Q3741" i="19" s="1"/>
  <c r="Q3748" i="19" s="1"/>
  <c r="Q3755" i="19" s="1"/>
  <c r="Q3762" i="19" s="1"/>
  <c r="Q3769" i="19" s="1"/>
  <c r="Q3776" i="19" s="1"/>
  <c r="Q3783" i="19" s="1"/>
  <c r="Q3790" i="19" s="1"/>
  <c r="Q3797" i="19" s="1"/>
  <c r="Q3804" i="19" s="1"/>
  <c r="Q3811" i="19" s="1"/>
  <c r="Q3818" i="19" s="1"/>
  <c r="Q3825" i="19" s="1"/>
  <c r="Q3832" i="19" s="1"/>
  <c r="Q3839" i="19" s="1"/>
  <c r="Q3846" i="19" s="1"/>
  <c r="Q3853" i="19" s="1"/>
  <c r="Q3860" i="19" s="1"/>
  <c r="Q3867" i="19" s="1"/>
  <c r="Q3874" i="19" s="1"/>
  <c r="Q3881" i="19" s="1"/>
  <c r="Q3888" i="19" s="1"/>
  <c r="Q3895" i="19" s="1"/>
  <c r="Q3902" i="19" s="1"/>
  <c r="Q3909" i="19" s="1"/>
  <c r="Q3916" i="19" s="1"/>
  <c r="Q3923" i="19" s="1"/>
  <c r="Q3930" i="19" s="1"/>
  <c r="Q3937" i="19" s="1"/>
  <c r="Q3944" i="19" s="1"/>
  <c r="Q3951" i="19" s="1"/>
  <c r="Q3958" i="19" s="1"/>
  <c r="Q3965" i="19" s="1"/>
  <c r="Q3972" i="19" s="1"/>
  <c r="Q3979" i="19" s="1"/>
  <c r="Q3986" i="19" s="1"/>
  <c r="Q3993" i="19" s="1"/>
  <c r="Q4000" i="19" s="1"/>
  <c r="Q4007" i="19" s="1"/>
  <c r="Q4014" i="19" s="1"/>
  <c r="Q4021" i="19" s="1"/>
  <c r="Q4028" i="19" s="1"/>
  <c r="Q4035" i="19" s="1"/>
  <c r="Q4042" i="19" s="1"/>
  <c r="Q4049" i="19" s="1"/>
  <c r="Q4056" i="19" s="1"/>
  <c r="Q4063" i="19" s="1"/>
  <c r="Q4070" i="19" s="1"/>
  <c r="Q4077" i="19" s="1"/>
  <c r="Q4084" i="19" s="1"/>
  <c r="Q4091" i="19" s="1"/>
  <c r="Q4098" i="19" s="1"/>
  <c r="Q4105" i="19" s="1"/>
  <c r="Q4112" i="19" s="1"/>
  <c r="Q4119" i="19" s="1"/>
  <c r="Q4126" i="19" s="1"/>
  <c r="Q4133" i="19" s="1"/>
  <c r="Q4140" i="19" s="1"/>
  <c r="Q4147" i="19" s="1"/>
  <c r="Q4154" i="19" s="1"/>
  <c r="Q4161" i="19" s="1"/>
  <c r="Q4168" i="19" s="1"/>
  <c r="Q4175" i="19" s="1"/>
  <c r="Q4182" i="19" s="1"/>
  <c r="Q4189" i="19" s="1"/>
  <c r="Q4196" i="19" s="1"/>
  <c r="Q4203" i="19" s="1"/>
  <c r="Q4210" i="19" s="1"/>
  <c r="Q4217" i="19" s="1"/>
  <c r="Q4224" i="19" s="1"/>
  <c r="Q4231" i="19" s="1"/>
  <c r="Q4238" i="19" s="1"/>
  <c r="Q4245" i="19" s="1"/>
  <c r="Q4252" i="19" s="1"/>
  <c r="Q4259" i="19" s="1"/>
  <c r="Q4266" i="19" s="1"/>
  <c r="Q4273" i="19" s="1"/>
  <c r="Q4280" i="19" s="1"/>
  <c r="Q4287" i="19" s="1"/>
  <c r="Q4294" i="19" s="1"/>
  <c r="Q4301" i="19" s="1"/>
  <c r="Q4308" i="19" s="1"/>
  <c r="Q4315" i="19" s="1"/>
  <c r="Q4322" i="19" s="1"/>
  <c r="Q4329" i="19" s="1"/>
  <c r="Q4336" i="19" s="1"/>
  <c r="Q4343" i="19" s="1"/>
  <c r="Q4350" i="19" s="1"/>
  <c r="Q4357" i="19" s="1"/>
  <c r="Q4364" i="19" s="1"/>
  <c r="Q4371" i="19" s="1"/>
  <c r="Q4378" i="19" s="1"/>
  <c r="Q4385" i="19" s="1"/>
  <c r="Q4392" i="19" s="1"/>
  <c r="Q4399" i="19" s="1"/>
  <c r="Q4406" i="19" s="1"/>
  <c r="Q4413" i="19" s="1"/>
  <c r="Q4420" i="19" s="1"/>
  <c r="Q4427" i="19" s="1"/>
  <c r="Q4434" i="19" s="1"/>
  <c r="Q4441" i="19" s="1"/>
  <c r="Q4448" i="19" s="1"/>
  <c r="Q4455" i="19" s="1"/>
  <c r="Q4462" i="19" s="1"/>
  <c r="Q4469" i="19" s="1"/>
  <c r="Q4476" i="19" s="1"/>
  <c r="Q4483" i="19" s="1"/>
  <c r="Q4490" i="19" s="1"/>
  <c r="Q4497" i="19" s="1"/>
  <c r="Q4504" i="19" s="1"/>
  <c r="Q4511" i="19" s="1"/>
  <c r="Q4518" i="19" s="1"/>
  <c r="Q4525" i="19" s="1"/>
  <c r="Q4532" i="19" s="1"/>
  <c r="Q4539" i="19" s="1"/>
  <c r="Q4546" i="19" s="1"/>
  <c r="Q4553" i="19" s="1"/>
  <c r="Q4560" i="19" s="1"/>
  <c r="Q4567" i="19" s="1"/>
  <c r="Q4574" i="19" s="1"/>
  <c r="Q4581" i="19" s="1"/>
  <c r="Q4588" i="19" s="1"/>
  <c r="Q4595" i="19" s="1"/>
  <c r="Q4602" i="19" s="1"/>
  <c r="Q4609" i="19" s="1"/>
  <c r="Q4616" i="19" s="1"/>
  <c r="Q4623" i="19" s="1"/>
  <c r="Q4630" i="19" s="1"/>
  <c r="Q4637" i="19" s="1"/>
  <c r="Q4644" i="19" s="1"/>
  <c r="Q4651" i="19" s="1"/>
  <c r="Q4658" i="19" s="1"/>
  <c r="Q4665" i="19" s="1"/>
  <c r="Q4672" i="19" s="1"/>
  <c r="Q4679" i="19" s="1"/>
  <c r="Q4686" i="19" s="1"/>
  <c r="Q4693" i="19" s="1"/>
  <c r="Q4700" i="19" s="1"/>
  <c r="Q4707" i="19" s="1"/>
  <c r="Q4714" i="19" s="1"/>
  <c r="Q4721" i="19" s="1"/>
  <c r="Q4728" i="19" s="1"/>
  <c r="Q4735" i="19" s="1"/>
  <c r="Q4742" i="19" s="1"/>
  <c r="Q4749" i="19" s="1"/>
  <c r="Q4756" i="19" s="1"/>
  <c r="Q4763" i="19" s="1"/>
  <c r="Q4770" i="19" s="1"/>
  <c r="Q4777" i="19" s="1"/>
  <c r="Q4784" i="19" s="1"/>
  <c r="Q4791" i="19" s="1"/>
  <c r="Q4798" i="19" s="1"/>
  <c r="Q4805" i="19" s="1"/>
  <c r="Q4812" i="19" s="1"/>
  <c r="Q4819" i="19" s="1"/>
  <c r="Q4826" i="19" s="1"/>
  <c r="Q4833" i="19" s="1"/>
  <c r="Q4840" i="19" s="1"/>
  <c r="Q4847" i="19" s="1"/>
  <c r="Q4854" i="19" s="1"/>
  <c r="Q4861" i="19" s="1"/>
  <c r="Q4868" i="19" s="1"/>
  <c r="Q4875" i="19" s="1"/>
  <c r="Q4882" i="19" s="1"/>
  <c r="Q4889" i="19" s="1"/>
  <c r="Q4896" i="19" s="1"/>
  <c r="Q4903" i="19" s="1"/>
  <c r="Q4910" i="19" s="1"/>
  <c r="Q4917" i="19" s="1"/>
  <c r="Q4924" i="19" s="1"/>
  <c r="Q4931" i="19" s="1"/>
  <c r="Q4938" i="19" s="1"/>
  <c r="Q4945" i="19" s="1"/>
  <c r="Q4952" i="19" s="1"/>
  <c r="Q4959" i="19" s="1"/>
  <c r="Q4966" i="19" s="1"/>
  <c r="Q4973" i="19" s="1"/>
  <c r="Q4980" i="19" s="1"/>
  <c r="Q4987" i="19" s="1"/>
  <c r="Q4994" i="19" s="1"/>
  <c r="Q5001" i="19" s="1"/>
  <c r="Q5008" i="19" s="1"/>
  <c r="Q5015" i="19" s="1"/>
  <c r="Q5022" i="19" s="1"/>
  <c r="Q5029" i="19" s="1"/>
  <c r="Q5036" i="19" s="1"/>
  <c r="Q5043" i="19" s="1"/>
  <c r="Q5050" i="19" s="1"/>
  <c r="Q5057" i="19" s="1"/>
  <c r="Q5064" i="19" s="1"/>
  <c r="Q5071" i="19" s="1"/>
  <c r="Q5078" i="19" s="1"/>
  <c r="Q5085" i="19" s="1"/>
  <c r="Q5092" i="19" s="1"/>
  <c r="Q5099" i="19" s="1"/>
  <c r="Q5106" i="19" s="1"/>
  <c r="Q5113" i="19" s="1"/>
  <c r="Q5120" i="19" s="1"/>
  <c r="Q5127" i="19" s="1"/>
  <c r="Q5134" i="19" s="1"/>
  <c r="Q5141" i="19" s="1"/>
  <c r="Q5148" i="19" s="1"/>
  <c r="Q5155" i="19" s="1"/>
  <c r="Q5162" i="19" s="1"/>
  <c r="Q5169" i="19" s="1"/>
  <c r="Q5176" i="19" s="1"/>
  <c r="Q5183" i="19" s="1"/>
  <c r="Q5190" i="19" s="1"/>
  <c r="Q5197" i="19" s="1"/>
  <c r="Q5204" i="19" s="1"/>
  <c r="Q5211" i="19" s="1"/>
  <c r="Q5218" i="19" s="1"/>
  <c r="Q5225" i="19" s="1"/>
  <c r="Q5232" i="19" s="1"/>
  <c r="Q5239" i="19" s="1"/>
  <c r="Q5246" i="19" s="1"/>
  <c r="Q5253" i="19" s="1"/>
  <c r="Q5260" i="19" s="1"/>
  <c r="Q5267" i="19" s="1"/>
  <c r="Q5274" i="19" s="1"/>
  <c r="Q5281" i="19" s="1"/>
  <c r="Q5288" i="19" s="1"/>
  <c r="Q5295" i="19" s="1"/>
  <c r="Q5302" i="19" s="1"/>
  <c r="Q5309" i="19" s="1"/>
  <c r="Q5316" i="19" s="1"/>
  <c r="Q5323" i="19" s="1"/>
  <c r="Q5330" i="19" s="1"/>
  <c r="Q5337" i="19" s="1"/>
  <c r="Q5344" i="19" s="1"/>
  <c r="Q5351" i="19" s="1"/>
  <c r="Q5358" i="19" s="1"/>
  <c r="Q5365" i="19" s="1"/>
  <c r="Q5372" i="19" s="1"/>
  <c r="Q5379" i="19" s="1"/>
  <c r="Q5386" i="19" s="1"/>
  <c r="Q5393" i="19" s="1"/>
  <c r="Q5400" i="19" s="1"/>
  <c r="Q5407" i="19" s="1"/>
  <c r="Q5414" i="19" s="1"/>
  <c r="Q5421" i="19" s="1"/>
  <c r="Q5428" i="19" s="1"/>
  <c r="Q5435" i="19" s="1"/>
  <c r="Q5442" i="19" s="1"/>
  <c r="Q5449" i="19" s="1"/>
  <c r="Q5456" i="19" s="1"/>
  <c r="Q5463" i="19" s="1"/>
  <c r="Q5470" i="19" s="1"/>
  <c r="Q5477" i="19" s="1"/>
  <c r="Q5484" i="19" s="1"/>
  <c r="Q5491" i="19" s="1"/>
  <c r="Q5498" i="19" s="1"/>
  <c r="Q5505" i="19" s="1"/>
  <c r="Q5512" i="19" s="1"/>
  <c r="Q5519" i="19" s="1"/>
  <c r="Q5526" i="19" s="1"/>
  <c r="Q5533" i="19" s="1"/>
  <c r="Q5540" i="19" s="1"/>
  <c r="Q5547" i="19" s="1"/>
  <c r="Q5554" i="19" s="1"/>
  <c r="Q5561" i="19" s="1"/>
  <c r="Q5568" i="19" s="1"/>
  <c r="Q5575" i="19" s="1"/>
  <c r="Q5582" i="19" s="1"/>
  <c r="Q5589" i="19" s="1"/>
  <c r="Q5596" i="19" s="1"/>
  <c r="Q5603" i="19" s="1"/>
  <c r="Q5610" i="19" s="1"/>
  <c r="Q5617" i="19" s="1"/>
  <c r="Q5624" i="19" s="1"/>
  <c r="Q5631" i="19" s="1"/>
  <c r="Q5638" i="19" s="1"/>
  <c r="Q5645" i="19" s="1"/>
  <c r="Q5652" i="19" s="1"/>
  <c r="Q5659" i="19" s="1"/>
  <c r="Q5666" i="19" s="1"/>
  <c r="Q5673" i="19" s="1"/>
  <c r="Q5680" i="19" s="1"/>
  <c r="Q5687" i="19" s="1"/>
  <c r="Q5694" i="19" s="1"/>
  <c r="Q5701" i="19" s="1"/>
  <c r="Q5708" i="19" s="1"/>
  <c r="Q5715" i="19" s="1"/>
  <c r="Q5722" i="19" s="1"/>
  <c r="Q5729" i="19" s="1"/>
  <c r="Q5736" i="19" s="1"/>
  <c r="Q5743" i="19" s="1"/>
  <c r="Q5750" i="19" s="1"/>
  <c r="Q5757" i="19" s="1"/>
  <c r="Q5764" i="19" s="1"/>
  <c r="Q5771" i="19" s="1"/>
  <c r="Q5778" i="19" s="1"/>
  <c r="Q5785" i="19" s="1"/>
  <c r="Q5792" i="19" s="1"/>
  <c r="Q5799" i="19" s="1"/>
  <c r="Q5806" i="19" s="1"/>
  <c r="Q5813" i="19" s="1"/>
  <c r="Q5820" i="19" s="1"/>
  <c r="Q5827" i="19" s="1"/>
  <c r="Q5834" i="19" s="1"/>
  <c r="Q5841" i="19" s="1"/>
  <c r="Q5848" i="19" s="1"/>
  <c r="Q5855" i="19" s="1"/>
  <c r="Q5862" i="19" s="1"/>
  <c r="Q5869" i="19" s="1"/>
  <c r="Q5876" i="19" s="1"/>
  <c r="Q5883" i="19" s="1"/>
  <c r="Q5890" i="19" s="1"/>
  <c r="Q5897" i="19" s="1"/>
  <c r="Q5904" i="19" s="1"/>
  <c r="Q5911" i="19" s="1"/>
  <c r="Q5918" i="19" s="1"/>
  <c r="Q5925" i="19" s="1"/>
  <c r="Q5932" i="19" s="1"/>
  <c r="Q5939" i="19" s="1"/>
  <c r="Q5946" i="19" s="1"/>
  <c r="Q5953" i="19" s="1"/>
  <c r="Q5960" i="19" s="1"/>
  <c r="Q5967" i="19" s="1"/>
  <c r="Q5974" i="19" s="1"/>
  <c r="Q5981" i="19" s="1"/>
  <c r="Q5988" i="19" s="1"/>
  <c r="Q5995" i="19" s="1"/>
  <c r="Q6002" i="19" s="1"/>
  <c r="Q6009" i="19" s="1"/>
  <c r="Q6016" i="19" s="1"/>
  <c r="Q6023" i="19" s="1"/>
  <c r="Q6030" i="19" s="1"/>
  <c r="Q6037" i="19" s="1"/>
  <c r="Q6044" i="19" s="1"/>
  <c r="Q6051" i="19" s="1"/>
  <c r="Q6058" i="19" s="1"/>
  <c r="Q6065" i="19" s="1"/>
  <c r="Q6072" i="19" s="1"/>
  <c r="Q6079" i="19" s="1"/>
  <c r="Q6086" i="19" s="1"/>
  <c r="Q6093" i="19" s="1"/>
  <c r="Q6100" i="19" s="1"/>
  <c r="Q6107" i="19" s="1"/>
  <c r="Q6114" i="19" s="1"/>
  <c r="Q6121" i="19" s="1"/>
  <c r="Q6128" i="19" s="1"/>
  <c r="Q6135" i="19" s="1"/>
  <c r="Q6142" i="19" s="1"/>
  <c r="Q6149" i="19" s="1"/>
  <c r="Q6156" i="19" s="1"/>
  <c r="Q6163" i="19" s="1"/>
  <c r="Q6170" i="19" s="1"/>
  <c r="Q6177" i="19" s="1"/>
  <c r="Q6184" i="19" s="1"/>
  <c r="Q6191" i="19" s="1"/>
  <c r="Q6198" i="19" s="1"/>
  <c r="Q6205" i="19" s="1"/>
  <c r="Q6212" i="19" s="1"/>
  <c r="Q6219" i="19" s="1"/>
  <c r="Q6226" i="19" s="1"/>
  <c r="Q6233" i="19" s="1"/>
  <c r="Q6240" i="19" s="1"/>
  <c r="Q6247" i="19" s="1"/>
  <c r="Q6254" i="19" s="1"/>
  <c r="Q6261" i="19" s="1"/>
  <c r="Q6268" i="19" s="1"/>
  <c r="Q6275" i="19" s="1"/>
  <c r="Q6282" i="19" s="1"/>
  <c r="Q6289" i="19" s="1"/>
  <c r="Q6296" i="19" s="1"/>
  <c r="Q6303" i="19" s="1"/>
  <c r="Q6310" i="19" s="1"/>
  <c r="Q6317" i="19" s="1"/>
  <c r="Q6324" i="19" s="1"/>
  <c r="Q6331" i="19" s="1"/>
  <c r="Q6338" i="19" s="1"/>
  <c r="Q6345" i="19" s="1"/>
  <c r="Q6352" i="19" s="1"/>
  <c r="Q6359" i="19" s="1"/>
  <c r="Q6366" i="19" s="1"/>
  <c r="Q6373" i="19" s="1"/>
  <c r="Q6380" i="19" s="1"/>
  <c r="Q6387" i="19" s="1"/>
  <c r="Q6394" i="19" s="1"/>
  <c r="Q6401" i="19" s="1"/>
  <c r="Q6408" i="19" s="1"/>
  <c r="Q6415" i="19" s="1"/>
  <c r="Q6422" i="19" s="1"/>
  <c r="Q6429" i="19" s="1"/>
  <c r="Q6436" i="19" s="1"/>
  <c r="Q6443" i="19" s="1"/>
  <c r="Q6450" i="19" s="1"/>
  <c r="Q6457" i="19" s="1"/>
  <c r="Q6464" i="19" s="1"/>
  <c r="Q6471" i="19" s="1"/>
  <c r="Q6478" i="19" s="1"/>
  <c r="Q6485" i="19" s="1"/>
  <c r="Q6492" i="19" s="1"/>
  <c r="Q6499" i="19" s="1"/>
  <c r="Q6506" i="19" s="1"/>
  <c r="Q6513" i="19" s="1"/>
  <c r="Q6520" i="19" s="1"/>
  <c r="Q6527" i="19" s="1"/>
  <c r="Q6534" i="19" s="1"/>
  <c r="Q6541" i="19" s="1"/>
  <c r="Q6548" i="19" s="1"/>
  <c r="Q6555" i="19" s="1"/>
  <c r="Q6562" i="19" s="1"/>
  <c r="Q6569" i="19" s="1"/>
  <c r="Q6576" i="19" s="1"/>
  <c r="Q6583" i="19" s="1"/>
  <c r="Q6590" i="19" s="1"/>
  <c r="Q6597" i="19" s="1"/>
  <c r="Q6604" i="19" s="1"/>
  <c r="Q6611" i="19" s="1"/>
  <c r="Q6618" i="19" s="1"/>
  <c r="Q6625" i="19" s="1"/>
  <c r="Q6632" i="19" s="1"/>
  <c r="Q6639" i="19" s="1"/>
  <c r="Q6646" i="19" s="1"/>
  <c r="Q6653" i="19" s="1"/>
  <c r="Q6660" i="19" s="1"/>
  <c r="Q6667" i="19" s="1"/>
  <c r="Q6674" i="19" s="1"/>
  <c r="Q6681" i="19" s="1"/>
  <c r="Q6688" i="19" s="1"/>
  <c r="Q6695" i="19" s="1"/>
  <c r="Q6702" i="19" s="1"/>
  <c r="Q6709" i="19" s="1"/>
  <c r="Q6716" i="19" s="1"/>
  <c r="Q6723" i="19" s="1"/>
  <c r="Q6730" i="19" s="1"/>
  <c r="Q6737" i="19" s="1"/>
  <c r="Q6744" i="19" s="1"/>
  <c r="Q6751" i="19" s="1"/>
  <c r="Q6758" i="19" s="1"/>
  <c r="Q6765" i="19" s="1"/>
  <c r="Q6772" i="19" s="1"/>
  <c r="Q6779" i="19" s="1"/>
  <c r="Q6786" i="19" s="1"/>
  <c r="Q6793" i="19" s="1"/>
  <c r="Q6800" i="19" s="1"/>
  <c r="Q6807" i="19" s="1"/>
  <c r="Q6814" i="19" s="1"/>
  <c r="Q6821" i="19" s="1"/>
  <c r="Q6828" i="19" s="1"/>
  <c r="Q6835" i="19" s="1"/>
  <c r="Q6842" i="19" s="1"/>
  <c r="Q6849" i="19" s="1"/>
  <c r="Q6856" i="19" s="1"/>
  <c r="Q6863" i="19" s="1"/>
  <c r="Q6870" i="19" s="1"/>
  <c r="Q6877" i="19" s="1"/>
  <c r="Q6884" i="19" s="1"/>
  <c r="Q6891" i="19" s="1"/>
  <c r="Q6898" i="19" s="1"/>
  <c r="Q6905" i="19" s="1"/>
  <c r="Q6912" i="19" s="1"/>
  <c r="Q6919" i="19" s="1"/>
  <c r="Q6926" i="19" s="1"/>
  <c r="Q6933" i="19" s="1"/>
  <c r="Q6940" i="19" s="1"/>
  <c r="Q6947" i="19" s="1"/>
  <c r="Q6954" i="19" s="1"/>
  <c r="Q6961" i="19" s="1"/>
  <c r="Q6968" i="19" s="1"/>
  <c r="Q6975" i="19" s="1"/>
  <c r="Q6982" i="19" s="1"/>
  <c r="Q6989" i="19" s="1"/>
  <c r="Q6996" i="19" s="1"/>
  <c r="T65" i="20"/>
  <c r="T156" i="20"/>
  <c r="T191" i="20"/>
  <c r="T240" i="20"/>
  <c r="T709" i="20"/>
  <c r="T583" i="20"/>
  <c r="T765" i="20"/>
  <c r="T58" i="20"/>
  <c r="T254" i="20"/>
  <c r="T513" i="20"/>
  <c r="T786" i="20"/>
  <c r="T793" i="20"/>
  <c r="T478" i="20"/>
  <c r="T422" i="20"/>
  <c r="T639" i="20"/>
  <c r="T625" i="20"/>
  <c r="T338" i="20"/>
  <c r="T23" i="20"/>
  <c r="T758" i="20"/>
  <c r="T408" i="20"/>
  <c r="T674" i="20"/>
  <c r="T548" i="20"/>
  <c r="T37" i="20"/>
  <c r="T800" i="20"/>
  <c r="T373" i="20"/>
  <c r="T205" i="20"/>
  <c r="T170" i="20"/>
  <c r="T457" i="20"/>
  <c r="T562" i="20"/>
  <c r="T716" i="20"/>
  <c r="T16" i="20"/>
  <c r="T177" i="20"/>
  <c r="T184" i="20"/>
  <c r="T324" i="20"/>
  <c r="T282" i="20"/>
  <c r="T219" i="20"/>
  <c r="T464" i="20"/>
  <c r="T135" i="20"/>
  <c r="T163" i="20"/>
  <c r="T128" i="20"/>
  <c r="T667" i="20"/>
  <c r="T471" i="20"/>
  <c r="T345" i="20"/>
  <c r="T30" i="20"/>
  <c r="T485" i="20"/>
  <c r="T93" i="20"/>
  <c r="T492" i="20"/>
  <c r="T331" i="20"/>
  <c r="T275" i="20"/>
  <c r="T2" i="20"/>
  <c r="T590" i="20"/>
  <c r="T387" i="20"/>
  <c r="T366" i="20"/>
  <c r="T268" i="20"/>
  <c r="T296" i="20"/>
  <c r="T681" i="20"/>
  <c r="T555" i="20"/>
  <c r="T814" i="20"/>
  <c r="T310" i="20"/>
  <c r="T653" i="20"/>
  <c r="T744" i="20"/>
  <c r="T303" i="20"/>
  <c r="T723" i="20"/>
  <c r="T261" i="20"/>
  <c r="T702" i="20"/>
  <c r="T534" i="20"/>
  <c r="T436" i="20"/>
  <c r="T751" i="20"/>
  <c r="T107" i="20"/>
  <c r="T737" i="20"/>
  <c r="T198" i="20"/>
  <c r="T317" i="20"/>
  <c r="T730" i="20"/>
  <c r="T86" i="20"/>
  <c r="T359" i="20"/>
  <c r="T828" i="20"/>
  <c r="T520" i="20"/>
  <c r="T429" i="20"/>
  <c r="T541" i="20"/>
  <c r="T499" i="20"/>
  <c r="T779" i="20"/>
  <c r="T352" i="20"/>
  <c r="T821" i="20"/>
  <c r="T142" i="20"/>
  <c r="T807" i="20"/>
  <c r="T611" i="20"/>
  <c r="T79" i="20"/>
  <c r="T100" i="20"/>
  <c r="T233" i="20"/>
  <c r="T212" i="20"/>
  <c r="T289" i="20"/>
  <c r="T576" i="20"/>
  <c r="T695" i="20"/>
  <c r="T604" i="20"/>
  <c r="T618" i="20"/>
  <c r="T44" i="20"/>
  <c r="T443" i="20"/>
  <c r="T527" i="20"/>
  <c r="T226" i="20"/>
  <c r="T121" i="20"/>
  <c r="T401" i="20"/>
  <c r="T247" i="20"/>
  <c r="T569" i="20"/>
  <c r="T9" i="20"/>
  <c r="T646" i="20"/>
  <c r="T394" i="20"/>
  <c r="T660" i="20"/>
  <c r="T597" i="20"/>
  <c r="T688" i="20"/>
  <c r="T51" i="20"/>
  <c r="T632" i="20"/>
  <c r="T415" i="20"/>
  <c r="T772" i="20"/>
  <c r="T380" i="20"/>
  <c r="T149" i="20"/>
  <c r="V72" i="20"/>
  <c r="V23" i="20"/>
  <c r="V429" i="20"/>
  <c r="V772" i="20"/>
  <c r="V121" i="20"/>
  <c r="V576" i="20"/>
  <c r="V534" i="20"/>
  <c r="V632" i="20"/>
  <c r="V415" i="20"/>
  <c r="V100" i="20"/>
  <c r="V443" i="20"/>
  <c r="V597" i="20"/>
  <c r="V352" i="20"/>
  <c r="V688" i="20"/>
  <c r="V660" i="20"/>
  <c r="V128" i="20"/>
  <c r="V303" i="20"/>
  <c r="V555" i="20"/>
  <c r="V198" i="20"/>
  <c r="V548" i="20"/>
  <c r="V793" i="20"/>
  <c r="V394" i="20"/>
  <c r="V485" i="20"/>
  <c r="V744" i="20"/>
  <c r="V450" i="20"/>
  <c r="V513" i="20"/>
  <c r="V674" i="20"/>
  <c r="V240" i="20"/>
  <c r="V499" i="20"/>
  <c r="V51" i="20"/>
  <c r="V653" i="20"/>
  <c r="V814" i="20"/>
  <c r="V702" i="20"/>
  <c r="V338" i="20"/>
  <c r="V387" i="20"/>
  <c r="V310" i="20"/>
  <c r="V709" i="20"/>
  <c r="V359" i="20"/>
  <c r="V275" i="20"/>
  <c r="V261" i="20"/>
  <c r="V457" i="20"/>
  <c r="V9" i="20"/>
  <c r="V730" i="20"/>
  <c r="V163" i="20"/>
  <c r="V366" i="20"/>
  <c r="V681" i="20"/>
  <c r="V296" i="20"/>
  <c r="V142" i="20"/>
  <c r="V611" i="20"/>
  <c r="V282" i="20"/>
  <c r="V184" i="20"/>
  <c r="V786" i="20"/>
  <c r="V373" i="20"/>
  <c r="V401" i="20"/>
  <c r="V646" i="20"/>
  <c r="V506" i="20"/>
  <c r="V177" i="20"/>
  <c r="V268" i="20"/>
  <c r="V478" i="20"/>
  <c r="V233" i="20"/>
  <c r="V191" i="20"/>
  <c r="V464" i="20"/>
  <c r="V93" i="20"/>
  <c r="V520" i="20"/>
  <c r="V828" i="20"/>
  <c r="V30" i="20"/>
  <c r="V625" i="20"/>
  <c r="V590" i="20"/>
  <c r="V569" i="20"/>
  <c r="V226" i="20"/>
  <c r="V331" i="20"/>
  <c r="V170" i="20"/>
  <c r="V527" i="20"/>
  <c r="V492" i="20"/>
  <c r="V800" i="20"/>
  <c r="V723" i="20"/>
  <c r="V541" i="20"/>
  <c r="V317" i="20"/>
  <c r="V37" i="20"/>
  <c r="V422" i="20"/>
  <c r="V289" i="20"/>
  <c r="V86" i="20"/>
  <c r="V345" i="20"/>
  <c r="V436" i="20"/>
  <c r="V821" i="20"/>
  <c r="V604" i="20"/>
  <c r="V751" i="20"/>
  <c r="V58" i="20"/>
  <c r="V205" i="20"/>
  <c r="V219" i="20"/>
  <c r="V114" i="20"/>
  <c r="V65" i="20"/>
  <c r="V254" i="20"/>
  <c r="V639" i="20"/>
  <c r="V765" i="20"/>
  <c r="V758" i="20"/>
  <c r="V716" i="20"/>
  <c r="V2" i="20"/>
  <c r="V737" i="20"/>
  <c r="V107" i="20"/>
  <c r="V79" i="20"/>
  <c r="V583" i="20"/>
  <c r="V44" i="20"/>
  <c r="V380" i="20"/>
  <c r="V807" i="20"/>
  <c r="V247" i="20"/>
  <c r="V324" i="20"/>
  <c r="V618" i="20"/>
  <c r="S3" i="19"/>
  <c r="S10" i="19" s="1"/>
  <c r="S17" i="19" s="1"/>
  <c r="S24" i="19" s="1"/>
  <c r="S31" i="19" s="1"/>
  <c r="S38" i="19" s="1"/>
  <c r="S45" i="19" s="1"/>
  <c r="S52" i="19" s="1"/>
  <c r="S59" i="19" s="1"/>
  <c r="S66" i="19" s="1"/>
  <c r="S73" i="19" s="1"/>
  <c r="S80" i="19" s="1"/>
  <c r="S87" i="19" s="1"/>
  <c r="S94" i="19" s="1"/>
  <c r="S101" i="19" s="1"/>
  <c r="S108" i="19" s="1"/>
  <c r="S115" i="19" s="1"/>
  <c r="S122" i="19" s="1"/>
  <c r="S129" i="19" s="1"/>
  <c r="S136" i="19" s="1"/>
  <c r="S143" i="19" s="1"/>
  <c r="S150" i="19" s="1"/>
  <c r="S157" i="19" s="1"/>
  <c r="S164" i="19" s="1"/>
  <c r="S171" i="19" s="1"/>
  <c r="S178" i="19" s="1"/>
  <c r="S185" i="19" s="1"/>
  <c r="S192" i="19" s="1"/>
  <c r="S199" i="19" s="1"/>
  <c r="S206" i="19" s="1"/>
  <c r="S213" i="19" s="1"/>
  <c r="S220" i="19" s="1"/>
  <c r="S227" i="19" s="1"/>
  <c r="S234" i="19" s="1"/>
  <c r="S241" i="19" s="1"/>
  <c r="S248" i="19" s="1"/>
  <c r="S255" i="19" s="1"/>
  <c r="S262" i="19" s="1"/>
  <c r="S269" i="19" s="1"/>
  <c r="S276" i="19" s="1"/>
  <c r="S283" i="19" s="1"/>
  <c r="S290" i="19" s="1"/>
  <c r="S297" i="19" s="1"/>
  <c r="S304" i="19" s="1"/>
  <c r="S311" i="19" s="1"/>
  <c r="S318" i="19" s="1"/>
  <c r="S325" i="19" s="1"/>
  <c r="S332" i="19" s="1"/>
  <c r="S339" i="19" s="1"/>
  <c r="S346" i="19" s="1"/>
  <c r="S353" i="19" s="1"/>
  <c r="S360" i="19" s="1"/>
  <c r="S367" i="19" s="1"/>
  <c r="S374" i="19" s="1"/>
  <c r="S381" i="19" s="1"/>
  <c r="S388" i="19" s="1"/>
  <c r="S395" i="19" s="1"/>
  <c r="S402" i="19" s="1"/>
  <c r="S409" i="19" s="1"/>
  <c r="S416" i="19" s="1"/>
  <c r="S423" i="19" s="1"/>
  <c r="S430" i="19" s="1"/>
  <c r="S437" i="19" s="1"/>
  <c r="S444" i="19" s="1"/>
  <c r="S451" i="19" s="1"/>
  <c r="S458" i="19" s="1"/>
  <c r="S465" i="19" s="1"/>
  <c r="S472" i="19" s="1"/>
  <c r="S479" i="19" s="1"/>
  <c r="S486" i="19" s="1"/>
  <c r="S493" i="19" s="1"/>
  <c r="S500" i="19" s="1"/>
  <c r="S507" i="19" s="1"/>
  <c r="S514" i="19" s="1"/>
  <c r="S521" i="19" s="1"/>
  <c r="S528" i="19" s="1"/>
  <c r="S535" i="19" s="1"/>
  <c r="S542" i="19" s="1"/>
  <c r="S549" i="19" s="1"/>
  <c r="S556" i="19" s="1"/>
  <c r="S563" i="19" s="1"/>
  <c r="S570" i="19" s="1"/>
  <c r="S577" i="19" s="1"/>
  <c r="S584" i="19" s="1"/>
  <c r="S591" i="19" s="1"/>
  <c r="S598" i="19" s="1"/>
  <c r="S605" i="19" s="1"/>
  <c r="S612" i="19" s="1"/>
  <c r="S619" i="19" s="1"/>
  <c r="S626" i="19" s="1"/>
  <c r="S633" i="19" s="1"/>
  <c r="S640" i="19" s="1"/>
  <c r="S647" i="19" s="1"/>
  <c r="S654" i="19" s="1"/>
  <c r="S661" i="19" s="1"/>
  <c r="S668" i="19" s="1"/>
  <c r="S675" i="19" s="1"/>
  <c r="S682" i="19" s="1"/>
  <c r="S689" i="19" s="1"/>
  <c r="S696" i="19" s="1"/>
  <c r="S703" i="19" s="1"/>
  <c r="S710" i="19" s="1"/>
  <c r="S717" i="19" s="1"/>
  <c r="S724" i="19" s="1"/>
  <c r="S731" i="19" s="1"/>
  <c r="S738" i="19" s="1"/>
  <c r="S745" i="19" s="1"/>
  <c r="S752" i="19" s="1"/>
  <c r="S759" i="19" s="1"/>
  <c r="S766" i="19" s="1"/>
  <c r="S773" i="19" s="1"/>
  <c r="S780" i="19" s="1"/>
  <c r="S787" i="19" s="1"/>
  <c r="S794" i="19" s="1"/>
  <c r="S801" i="19" s="1"/>
  <c r="S808" i="19" s="1"/>
  <c r="S815" i="19" s="1"/>
  <c r="S822" i="19" s="1"/>
  <c r="S829" i="19" s="1"/>
  <c r="S836" i="19" s="1"/>
  <c r="S843" i="19" s="1"/>
  <c r="S850" i="19" s="1"/>
  <c r="S857" i="19" s="1"/>
  <c r="S864" i="19" s="1"/>
  <c r="S871" i="19" s="1"/>
  <c r="S878" i="19" s="1"/>
  <c r="S885" i="19" s="1"/>
  <c r="S892" i="19" s="1"/>
  <c r="S899" i="19" s="1"/>
  <c r="S906" i="19" s="1"/>
  <c r="S913" i="19" s="1"/>
  <c r="S920" i="19" s="1"/>
  <c r="S927" i="19" s="1"/>
  <c r="S934" i="19" s="1"/>
  <c r="S941" i="19" s="1"/>
  <c r="S948" i="19" s="1"/>
  <c r="S955" i="19" s="1"/>
  <c r="S962" i="19" s="1"/>
  <c r="S969" i="19" s="1"/>
  <c r="S976" i="19" s="1"/>
  <c r="S983" i="19" s="1"/>
  <c r="S990" i="19" s="1"/>
  <c r="S997" i="19" s="1"/>
  <c r="S1004" i="19" s="1"/>
  <c r="S1011" i="19" s="1"/>
  <c r="S1018" i="19" s="1"/>
  <c r="S1025" i="19" s="1"/>
  <c r="S1032" i="19" s="1"/>
  <c r="S1039" i="19" s="1"/>
  <c r="S1046" i="19" s="1"/>
  <c r="S1053" i="19" s="1"/>
  <c r="S1060" i="19" s="1"/>
  <c r="S1067" i="19" s="1"/>
  <c r="S1074" i="19" s="1"/>
  <c r="S1081" i="19" s="1"/>
  <c r="S1088" i="19" s="1"/>
  <c r="S1095" i="19" s="1"/>
  <c r="S1102" i="19" s="1"/>
  <c r="S1109" i="19" s="1"/>
  <c r="S1116" i="19" s="1"/>
  <c r="S1123" i="19" s="1"/>
  <c r="S1130" i="19" s="1"/>
  <c r="S1137" i="19" s="1"/>
  <c r="S1144" i="19" s="1"/>
  <c r="S1151" i="19" s="1"/>
  <c r="S1158" i="19" s="1"/>
  <c r="S1165" i="19" s="1"/>
  <c r="S1172" i="19" s="1"/>
  <c r="S1179" i="19" s="1"/>
  <c r="S1186" i="19" s="1"/>
  <c r="S1193" i="19" s="1"/>
  <c r="S1200" i="19" s="1"/>
  <c r="S1207" i="19" s="1"/>
  <c r="S1214" i="19" s="1"/>
  <c r="S1221" i="19" s="1"/>
  <c r="S1228" i="19" s="1"/>
  <c r="S1235" i="19" s="1"/>
  <c r="S1242" i="19" s="1"/>
  <c r="S1249" i="19" s="1"/>
  <c r="S1256" i="19" s="1"/>
  <c r="S1263" i="19" s="1"/>
  <c r="S1270" i="19" s="1"/>
  <c r="S1277" i="19" s="1"/>
  <c r="S1284" i="19" s="1"/>
  <c r="S1291" i="19" s="1"/>
  <c r="S1298" i="19" s="1"/>
  <c r="S1305" i="19" s="1"/>
  <c r="S1312" i="19" s="1"/>
  <c r="S1319" i="19" s="1"/>
  <c r="S1326" i="19" s="1"/>
  <c r="S1333" i="19" s="1"/>
  <c r="S1340" i="19" s="1"/>
  <c r="S1347" i="19" s="1"/>
  <c r="S1354" i="19" s="1"/>
  <c r="S1361" i="19" s="1"/>
  <c r="S1368" i="19" s="1"/>
  <c r="S1375" i="19" s="1"/>
  <c r="S1382" i="19" s="1"/>
  <c r="S1389" i="19" s="1"/>
  <c r="S1396" i="19" s="1"/>
  <c r="S1403" i="19" s="1"/>
  <c r="S1410" i="19" s="1"/>
  <c r="S1417" i="19" s="1"/>
  <c r="S1424" i="19" s="1"/>
  <c r="S1431" i="19" s="1"/>
  <c r="S1438" i="19" s="1"/>
  <c r="S1445" i="19" s="1"/>
  <c r="S1452" i="19" s="1"/>
  <c r="S1459" i="19" s="1"/>
  <c r="S1466" i="19" s="1"/>
  <c r="S1473" i="19" s="1"/>
  <c r="S1480" i="19" s="1"/>
  <c r="S1487" i="19" s="1"/>
  <c r="S1494" i="19" s="1"/>
  <c r="S1501" i="19" s="1"/>
  <c r="S1508" i="19" s="1"/>
  <c r="S1515" i="19" s="1"/>
  <c r="S1522" i="19" s="1"/>
  <c r="S1529" i="19" s="1"/>
  <c r="S1536" i="19" s="1"/>
  <c r="S1543" i="19" s="1"/>
  <c r="S1550" i="19" s="1"/>
  <c r="S1557" i="19" s="1"/>
  <c r="S1564" i="19" s="1"/>
  <c r="S1571" i="19" s="1"/>
  <c r="S1578" i="19" s="1"/>
  <c r="S1585" i="19" s="1"/>
  <c r="S1592" i="19" s="1"/>
  <c r="S1599" i="19" s="1"/>
  <c r="S1606" i="19" s="1"/>
  <c r="S1613" i="19" s="1"/>
  <c r="S1620" i="19" s="1"/>
  <c r="S1627" i="19" s="1"/>
  <c r="S1634" i="19" s="1"/>
  <c r="S1641" i="19" s="1"/>
  <c r="S1648" i="19" s="1"/>
  <c r="S1655" i="19" s="1"/>
  <c r="S1662" i="19" s="1"/>
  <c r="S1669" i="19" s="1"/>
  <c r="S1676" i="19" s="1"/>
  <c r="S1683" i="19" s="1"/>
  <c r="S1690" i="19" s="1"/>
  <c r="S1697" i="19" s="1"/>
  <c r="S1704" i="19" s="1"/>
  <c r="S1711" i="19" s="1"/>
  <c r="S1718" i="19" s="1"/>
  <c r="S1725" i="19" s="1"/>
  <c r="S1732" i="19" s="1"/>
  <c r="S1739" i="19" s="1"/>
  <c r="S1746" i="19" s="1"/>
  <c r="S1753" i="19" s="1"/>
  <c r="S1760" i="19" s="1"/>
  <c r="S1767" i="19" s="1"/>
  <c r="S1774" i="19" s="1"/>
  <c r="S1781" i="19" s="1"/>
  <c r="S1788" i="19" s="1"/>
  <c r="S1795" i="19" s="1"/>
  <c r="S1802" i="19" s="1"/>
  <c r="S1809" i="19" s="1"/>
  <c r="S1816" i="19" s="1"/>
  <c r="S1823" i="19" s="1"/>
  <c r="S1830" i="19" s="1"/>
  <c r="S1837" i="19" s="1"/>
  <c r="S1844" i="19" s="1"/>
  <c r="S1851" i="19" s="1"/>
  <c r="S1858" i="19" s="1"/>
  <c r="S1865" i="19" s="1"/>
  <c r="S1872" i="19" s="1"/>
  <c r="S1879" i="19" s="1"/>
  <c r="S1886" i="19" s="1"/>
  <c r="S1893" i="19" s="1"/>
  <c r="S1900" i="19" s="1"/>
  <c r="S1907" i="19" s="1"/>
  <c r="S1914" i="19" s="1"/>
  <c r="S1921" i="19" s="1"/>
  <c r="S1928" i="19" s="1"/>
  <c r="S1935" i="19" s="1"/>
  <c r="S1942" i="19" s="1"/>
  <c r="S1949" i="19" s="1"/>
  <c r="S1956" i="19" s="1"/>
  <c r="S1963" i="19" s="1"/>
  <c r="S1970" i="19" s="1"/>
  <c r="S1977" i="19" s="1"/>
  <c r="S1984" i="19" s="1"/>
  <c r="S1991" i="19" s="1"/>
  <c r="S1998" i="19" s="1"/>
  <c r="S2005" i="19" s="1"/>
  <c r="S2012" i="19" s="1"/>
  <c r="S2019" i="19" s="1"/>
  <c r="S2026" i="19" s="1"/>
  <c r="S2033" i="19" s="1"/>
  <c r="S2040" i="19" s="1"/>
  <c r="S2047" i="19" s="1"/>
  <c r="S2054" i="19" s="1"/>
  <c r="S2061" i="19" s="1"/>
  <c r="S2068" i="19" s="1"/>
  <c r="S2075" i="19" s="1"/>
  <c r="S2082" i="19" s="1"/>
  <c r="S2089" i="19" s="1"/>
  <c r="S2096" i="19" s="1"/>
  <c r="S2103" i="19" s="1"/>
  <c r="S2110" i="19" s="1"/>
  <c r="S2117" i="19" s="1"/>
  <c r="S2124" i="19" s="1"/>
  <c r="S2131" i="19" s="1"/>
  <c r="S2138" i="19" s="1"/>
  <c r="S2145" i="19" s="1"/>
  <c r="S2152" i="19" s="1"/>
  <c r="S2159" i="19" s="1"/>
  <c r="S2166" i="19" s="1"/>
  <c r="S2173" i="19" s="1"/>
  <c r="S2180" i="19" s="1"/>
  <c r="S2187" i="19" s="1"/>
  <c r="S2194" i="19" s="1"/>
  <c r="S2201" i="19" s="1"/>
  <c r="S2208" i="19" s="1"/>
  <c r="S2215" i="19" s="1"/>
  <c r="S2222" i="19" s="1"/>
  <c r="S2229" i="19" s="1"/>
  <c r="S2236" i="19" s="1"/>
  <c r="S2243" i="19" s="1"/>
  <c r="S2250" i="19" s="1"/>
  <c r="S2257" i="19" s="1"/>
  <c r="S2264" i="19" s="1"/>
  <c r="S2271" i="19" s="1"/>
  <c r="S2278" i="19" s="1"/>
  <c r="S2285" i="19" s="1"/>
  <c r="S2292" i="19" s="1"/>
  <c r="S2299" i="19" s="1"/>
  <c r="S2306" i="19" s="1"/>
  <c r="S2313" i="19" s="1"/>
  <c r="S2320" i="19" s="1"/>
  <c r="S2327" i="19" s="1"/>
  <c r="S2334" i="19" s="1"/>
  <c r="S2341" i="19" s="1"/>
  <c r="S2348" i="19" s="1"/>
  <c r="S2355" i="19" s="1"/>
  <c r="S2362" i="19" s="1"/>
  <c r="S2369" i="19" s="1"/>
  <c r="S2376" i="19" s="1"/>
  <c r="S2383" i="19" s="1"/>
  <c r="S2390" i="19" s="1"/>
  <c r="S2397" i="19" s="1"/>
  <c r="S2404" i="19" s="1"/>
  <c r="S2411" i="19" s="1"/>
  <c r="S2418" i="19" s="1"/>
  <c r="S2425" i="19" s="1"/>
  <c r="S2432" i="19" s="1"/>
  <c r="S2439" i="19" s="1"/>
  <c r="S2446" i="19" s="1"/>
  <c r="S2453" i="19" s="1"/>
  <c r="S2460" i="19" s="1"/>
  <c r="S2467" i="19" s="1"/>
  <c r="S2474" i="19" s="1"/>
  <c r="S2481" i="19" s="1"/>
  <c r="S2488" i="19" s="1"/>
  <c r="S2495" i="19" s="1"/>
  <c r="S2502" i="19" s="1"/>
  <c r="S2509" i="19" s="1"/>
  <c r="S2516" i="19" s="1"/>
  <c r="S2523" i="19" s="1"/>
  <c r="S2530" i="19" s="1"/>
  <c r="S2537" i="19" s="1"/>
  <c r="S2544" i="19" s="1"/>
  <c r="S2551" i="19" s="1"/>
  <c r="S2558" i="19" s="1"/>
  <c r="S2565" i="19" s="1"/>
  <c r="S2572" i="19" s="1"/>
  <c r="S2579" i="19" s="1"/>
  <c r="S2586" i="19" s="1"/>
  <c r="S2593" i="19" s="1"/>
  <c r="S2600" i="19" s="1"/>
  <c r="S2607" i="19" s="1"/>
  <c r="S2614" i="19" s="1"/>
  <c r="S2621" i="19" s="1"/>
  <c r="S2628" i="19" s="1"/>
  <c r="S2635" i="19" s="1"/>
  <c r="S2642" i="19" s="1"/>
  <c r="S2649" i="19" s="1"/>
  <c r="S2656" i="19" s="1"/>
  <c r="S2663" i="19" s="1"/>
  <c r="S2670" i="19" s="1"/>
  <c r="S2677" i="19" s="1"/>
  <c r="S2684" i="19" s="1"/>
  <c r="S2691" i="19" s="1"/>
  <c r="S2698" i="19" s="1"/>
  <c r="S2705" i="19" s="1"/>
  <c r="S2712" i="19" s="1"/>
  <c r="S2719" i="19" s="1"/>
  <c r="S2726" i="19" s="1"/>
  <c r="S2733" i="19" s="1"/>
  <c r="S2740" i="19" s="1"/>
  <c r="S2747" i="19" s="1"/>
  <c r="S2754" i="19" s="1"/>
  <c r="S2761" i="19" s="1"/>
  <c r="S2768" i="19" s="1"/>
  <c r="S2775" i="19" s="1"/>
  <c r="S2782" i="19" s="1"/>
  <c r="S2789" i="19" s="1"/>
  <c r="S2796" i="19" s="1"/>
  <c r="S2803" i="19" s="1"/>
  <c r="S2810" i="19" s="1"/>
  <c r="S2817" i="19" s="1"/>
  <c r="S2824" i="19" s="1"/>
  <c r="S2831" i="19" s="1"/>
  <c r="S2838" i="19" s="1"/>
  <c r="S2845" i="19" s="1"/>
  <c r="S2852" i="19" s="1"/>
  <c r="S2859" i="19" s="1"/>
  <c r="S2866" i="19" s="1"/>
  <c r="S2873" i="19" s="1"/>
  <c r="S2880" i="19" s="1"/>
  <c r="S2887" i="19" s="1"/>
  <c r="S2894" i="19" s="1"/>
  <c r="S2901" i="19" s="1"/>
  <c r="S2908" i="19" s="1"/>
  <c r="S2915" i="19" s="1"/>
  <c r="S2922" i="19" s="1"/>
  <c r="S2929" i="19" s="1"/>
  <c r="S2936" i="19" s="1"/>
  <c r="S2943" i="19" s="1"/>
  <c r="S2950" i="19" s="1"/>
  <c r="S2957" i="19" s="1"/>
  <c r="S2964" i="19" s="1"/>
  <c r="S2971" i="19" s="1"/>
  <c r="S2978" i="19" s="1"/>
  <c r="S2985" i="19" s="1"/>
  <c r="S2992" i="19" s="1"/>
  <c r="S2999" i="19" s="1"/>
  <c r="S3006" i="19" s="1"/>
  <c r="S3013" i="19" s="1"/>
  <c r="S3020" i="19" s="1"/>
  <c r="S3027" i="19" s="1"/>
  <c r="S3034" i="19" s="1"/>
  <c r="S3041" i="19" s="1"/>
  <c r="S3048" i="19" s="1"/>
  <c r="S3055" i="19" s="1"/>
  <c r="S3062" i="19" s="1"/>
  <c r="S3069" i="19" s="1"/>
  <c r="S3076" i="19" s="1"/>
  <c r="S3083" i="19" s="1"/>
  <c r="S3090" i="19" s="1"/>
  <c r="S3097" i="19" s="1"/>
  <c r="S3104" i="19" s="1"/>
  <c r="S3111" i="19" s="1"/>
  <c r="S3118" i="19" s="1"/>
  <c r="S3125" i="19" s="1"/>
  <c r="S3132" i="19" s="1"/>
  <c r="S3139" i="19" s="1"/>
  <c r="S3146" i="19" s="1"/>
  <c r="S3153" i="19" s="1"/>
  <c r="S3160" i="19" s="1"/>
  <c r="S3167" i="19" s="1"/>
  <c r="S3174" i="19" s="1"/>
  <c r="S3181" i="19" s="1"/>
  <c r="S3188" i="19" s="1"/>
  <c r="S3195" i="19" s="1"/>
  <c r="S3202" i="19" s="1"/>
  <c r="S3209" i="19" s="1"/>
  <c r="S3216" i="19" s="1"/>
  <c r="S3223" i="19" s="1"/>
  <c r="S3230" i="19" s="1"/>
  <c r="S3237" i="19" s="1"/>
  <c r="S3244" i="19" s="1"/>
  <c r="S3251" i="19" s="1"/>
  <c r="S3258" i="19" s="1"/>
  <c r="S3265" i="19" s="1"/>
  <c r="S3272" i="19" s="1"/>
  <c r="S3279" i="19" s="1"/>
  <c r="S3286" i="19" s="1"/>
  <c r="S3293" i="19" s="1"/>
  <c r="S3300" i="19" s="1"/>
  <c r="S3307" i="19" s="1"/>
  <c r="S3314" i="19" s="1"/>
  <c r="S3321" i="19" s="1"/>
  <c r="S3328" i="19" s="1"/>
  <c r="S3335" i="19" s="1"/>
  <c r="S3342" i="19" s="1"/>
  <c r="S3349" i="19" s="1"/>
  <c r="S3356" i="19" s="1"/>
  <c r="S3363" i="19" s="1"/>
  <c r="S3370" i="19" s="1"/>
  <c r="S3377" i="19" s="1"/>
  <c r="S3384" i="19" s="1"/>
  <c r="S3391" i="19" s="1"/>
  <c r="S3398" i="19" s="1"/>
  <c r="S3405" i="19" s="1"/>
  <c r="S3412" i="19" s="1"/>
  <c r="S3419" i="19" s="1"/>
  <c r="S3426" i="19" s="1"/>
  <c r="S3433" i="19" s="1"/>
  <c r="S3440" i="19" s="1"/>
  <c r="S3447" i="19" s="1"/>
  <c r="S3454" i="19" s="1"/>
  <c r="S3461" i="19" s="1"/>
  <c r="S3468" i="19" s="1"/>
  <c r="S3475" i="19" s="1"/>
  <c r="S3482" i="19" s="1"/>
  <c r="S3489" i="19" s="1"/>
  <c r="S3496" i="19" s="1"/>
  <c r="S3503" i="19" s="1"/>
  <c r="S3510" i="19" s="1"/>
  <c r="S3517" i="19" s="1"/>
  <c r="S3524" i="19" s="1"/>
  <c r="S3531" i="19" s="1"/>
  <c r="S3538" i="19" s="1"/>
  <c r="S3545" i="19" s="1"/>
  <c r="S3552" i="19" s="1"/>
  <c r="S3559" i="19" s="1"/>
  <c r="S3566" i="19" s="1"/>
  <c r="S3573" i="19" s="1"/>
  <c r="S3580" i="19" s="1"/>
  <c r="S3587" i="19" s="1"/>
  <c r="S3594" i="19" s="1"/>
  <c r="S3601" i="19" s="1"/>
  <c r="S3608" i="19" s="1"/>
  <c r="S3615" i="19" s="1"/>
  <c r="S3622" i="19" s="1"/>
  <c r="S3629" i="19" s="1"/>
  <c r="S3636" i="19" s="1"/>
  <c r="S3643" i="19" s="1"/>
  <c r="S3650" i="19" s="1"/>
  <c r="S3657" i="19" s="1"/>
  <c r="S3664" i="19" s="1"/>
  <c r="S3671" i="19" s="1"/>
  <c r="S3678" i="19" s="1"/>
  <c r="S3685" i="19" s="1"/>
  <c r="S3692" i="19" s="1"/>
  <c r="S3699" i="19" s="1"/>
  <c r="S3706" i="19" s="1"/>
  <c r="S3713" i="19" s="1"/>
  <c r="S3720" i="19" s="1"/>
  <c r="S3727" i="19" s="1"/>
  <c r="S3734" i="19" s="1"/>
  <c r="S3741" i="19" s="1"/>
  <c r="S3748" i="19" s="1"/>
  <c r="S3755" i="19" s="1"/>
  <c r="S3762" i="19" s="1"/>
  <c r="S3769" i="19" s="1"/>
  <c r="S3776" i="19" s="1"/>
  <c r="S3783" i="19" s="1"/>
  <c r="S3790" i="19" s="1"/>
  <c r="S3797" i="19" s="1"/>
  <c r="S3804" i="19" s="1"/>
  <c r="S3811" i="19" s="1"/>
  <c r="S3818" i="19" s="1"/>
  <c r="S3825" i="19" s="1"/>
  <c r="S3832" i="19" s="1"/>
  <c r="S3839" i="19" s="1"/>
  <c r="S3846" i="19" s="1"/>
  <c r="S3853" i="19" s="1"/>
  <c r="S3860" i="19" s="1"/>
  <c r="S3867" i="19" s="1"/>
  <c r="S3874" i="19" s="1"/>
  <c r="S3881" i="19" s="1"/>
  <c r="S3888" i="19" s="1"/>
  <c r="S3895" i="19" s="1"/>
  <c r="S3902" i="19" s="1"/>
  <c r="S3909" i="19" s="1"/>
  <c r="S3916" i="19" s="1"/>
  <c r="S3923" i="19" s="1"/>
  <c r="S3930" i="19" s="1"/>
  <c r="S3937" i="19" s="1"/>
  <c r="S3944" i="19" s="1"/>
  <c r="S3951" i="19" s="1"/>
  <c r="S3958" i="19" s="1"/>
  <c r="S3965" i="19" s="1"/>
  <c r="S3972" i="19" s="1"/>
  <c r="S3979" i="19" s="1"/>
  <c r="S3986" i="19" s="1"/>
  <c r="S3993" i="19" s="1"/>
  <c r="S4000" i="19" s="1"/>
  <c r="S4007" i="19" s="1"/>
  <c r="S4014" i="19" s="1"/>
  <c r="S4021" i="19" s="1"/>
  <c r="S4028" i="19" s="1"/>
  <c r="S4035" i="19" s="1"/>
  <c r="S4042" i="19" s="1"/>
  <c r="S4049" i="19" s="1"/>
  <c r="S4056" i="19" s="1"/>
  <c r="S4063" i="19" s="1"/>
  <c r="S4070" i="19" s="1"/>
  <c r="S4077" i="19" s="1"/>
  <c r="S4084" i="19" s="1"/>
  <c r="S4091" i="19" s="1"/>
  <c r="S4098" i="19" s="1"/>
  <c r="S4105" i="19" s="1"/>
  <c r="S4112" i="19" s="1"/>
  <c r="S4119" i="19" s="1"/>
  <c r="S4126" i="19" s="1"/>
  <c r="S4133" i="19" s="1"/>
  <c r="S4140" i="19" s="1"/>
  <c r="S4147" i="19" s="1"/>
  <c r="S4154" i="19" s="1"/>
  <c r="S4161" i="19" s="1"/>
  <c r="S4168" i="19" s="1"/>
  <c r="S4175" i="19" s="1"/>
  <c r="S4182" i="19" s="1"/>
  <c r="S4189" i="19" s="1"/>
  <c r="S4196" i="19" s="1"/>
  <c r="S4203" i="19" s="1"/>
  <c r="S4210" i="19" s="1"/>
  <c r="S4217" i="19" s="1"/>
  <c r="S4224" i="19" s="1"/>
  <c r="S4231" i="19" s="1"/>
  <c r="S4238" i="19" s="1"/>
  <c r="S4245" i="19" s="1"/>
  <c r="S4252" i="19" s="1"/>
  <c r="S4259" i="19" s="1"/>
  <c r="S4266" i="19" s="1"/>
  <c r="S4273" i="19" s="1"/>
  <c r="S4280" i="19" s="1"/>
  <c r="S4287" i="19" s="1"/>
  <c r="S4294" i="19" s="1"/>
  <c r="S4301" i="19" s="1"/>
  <c r="S4308" i="19" s="1"/>
  <c r="S4315" i="19" s="1"/>
  <c r="S4322" i="19" s="1"/>
  <c r="S4329" i="19" s="1"/>
  <c r="S4336" i="19" s="1"/>
  <c r="S4343" i="19" s="1"/>
  <c r="S4350" i="19" s="1"/>
  <c r="S4357" i="19" s="1"/>
  <c r="S4364" i="19" s="1"/>
  <c r="S4371" i="19" s="1"/>
  <c r="S4378" i="19" s="1"/>
  <c r="S4385" i="19" s="1"/>
  <c r="S4392" i="19" s="1"/>
  <c r="S4399" i="19" s="1"/>
  <c r="S4406" i="19" s="1"/>
  <c r="S4413" i="19" s="1"/>
  <c r="S4420" i="19" s="1"/>
  <c r="S4427" i="19" s="1"/>
  <c r="S4434" i="19" s="1"/>
  <c r="S4441" i="19" s="1"/>
  <c r="S4448" i="19" s="1"/>
  <c r="S4455" i="19" s="1"/>
  <c r="S4462" i="19" s="1"/>
  <c r="S4469" i="19" s="1"/>
  <c r="S4476" i="19" s="1"/>
  <c r="S4483" i="19" s="1"/>
  <c r="S4490" i="19" s="1"/>
  <c r="S4497" i="19" s="1"/>
  <c r="S4504" i="19" s="1"/>
  <c r="S4511" i="19" s="1"/>
  <c r="S4518" i="19" s="1"/>
  <c r="S4525" i="19" s="1"/>
  <c r="S4532" i="19" s="1"/>
  <c r="S4539" i="19" s="1"/>
  <c r="S4546" i="19" s="1"/>
  <c r="S4553" i="19" s="1"/>
  <c r="S4560" i="19" s="1"/>
  <c r="S4567" i="19" s="1"/>
  <c r="S4574" i="19" s="1"/>
  <c r="S4581" i="19" s="1"/>
  <c r="S4588" i="19" s="1"/>
  <c r="S4595" i="19" s="1"/>
  <c r="S4602" i="19" s="1"/>
  <c r="S4609" i="19" s="1"/>
  <c r="S4616" i="19" s="1"/>
  <c r="S4623" i="19" s="1"/>
  <c r="S4630" i="19" s="1"/>
  <c r="S4637" i="19" s="1"/>
  <c r="S4644" i="19" s="1"/>
  <c r="S4651" i="19" s="1"/>
  <c r="S4658" i="19" s="1"/>
  <c r="S4665" i="19" s="1"/>
  <c r="S4672" i="19" s="1"/>
  <c r="S4679" i="19" s="1"/>
  <c r="S4686" i="19" s="1"/>
  <c r="S4693" i="19" s="1"/>
  <c r="S4700" i="19" s="1"/>
  <c r="S4707" i="19" s="1"/>
  <c r="S4714" i="19" s="1"/>
  <c r="S4721" i="19" s="1"/>
  <c r="S4728" i="19" s="1"/>
  <c r="S4735" i="19" s="1"/>
  <c r="S4742" i="19" s="1"/>
  <c r="S4749" i="19" s="1"/>
  <c r="S4756" i="19" s="1"/>
  <c r="S4763" i="19" s="1"/>
  <c r="S4770" i="19" s="1"/>
  <c r="S4777" i="19" s="1"/>
  <c r="S4784" i="19" s="1"/>
  <c r="S4791" i="19" s="1"/>
  <c r="S4798" i="19" s="1"/>
  <c r="S4805" i="19" s="1"/>
  <c r="S4812" i="19" s="1"/>
  <c r="S4819" i="19" s="1"/>
  <c r="S4826" i="19" s="1"/>
  <c r="S4833" i="19" s="1"/>
  <c r="S4840" i="19" s="1"/>
  <c r="S4847" i="19" s="1"/>
  <c r="S4854" i="19" s="1"/>
  <c r="S4861" i="19" s="1"/>
  <c r="S4868" i="19" s="1"/>
  <c r="S4875" i="19" s="1"/>
  <c r="S4882" i="19" s="1"/>
  <c r="S4889" i="19" s="1"/>
  <c r="S4896" i="19" s="1"/>
  <c r="S4903" i="19" s="1"/>
  <c r="S4910" i="19" s="1"/>
  <c r="S4917" i="19" s="1"/>
  <c r="S4924" i="19" s="1"/>
  <c r="S4931" i="19" s="1"/>
  <c r="S4938" i="19" s="1"/>
  <c r="S4945" i="19" s="1"/>
  <c r="S4952" i="19" s="1"/>
  <c r="S4959" i="19" s="1"/>
  <c r="S4966" i="19" s="1"/>
  <c r="S4973" i="19" s="1"/>
  <c r="S4980" i="19" s="1"/>
  <c r="S4987" i="19" s="1"/>
  <c r="S4994" i="19" s="1"/>
  <c r="S5001" i="19" s="1"/>
  <c r="S5008" i="19" s="1"/>
  <c r="S5015" i="19" s="1"/>
  <c r="S5022" i="19" s="1"/>
  <c r="S5029" i="19" s="1"/>
  <c r="S5036" i="19" s="1"/>
  <c r="S5043" i="19" s="1"/>
  <c r="S5050" i="19" s="1"/>
  <c r="S5057" i="19" s="1"/>
  <c r="S5064" i="19" s="1"/>
  <c r="S5071" i="19" s="1"/>
  <c r="S5078" i="19" s="1"/>
  <c r="S5085" i="19" s="1"/>
  <c r="S5092" i="19" s="1"/>
  <c r="S5099" i="19" s="1"/>
  <c r="S5106" i="19" s="1"/>
  <c r="S5113" i="19" s="1"/>
  <c r="S5120" i="19" s="1"/>
  <c r="S5127" i="19" s="1"/>
  <c r="S5134" i="19" s="1"/>
  <c r="S5141" i="19" s="1"/>
  <c r="S5148" i="19" s="1"/>
  <c r="S5155" i="19" s="1"/>
  <c r="S5162" i="19" s="1"/>
  <c r="S5169" i="19" s="1"/>
  <c r="S5176" i="19" s="1"/>
  <c r="S5183" i="19" s="1"/>
  <c r="S5190" i="19" s="1"/>
  <c r="S5197" i="19" s="1"/>
  <c r="S5204" i="19" s="1"/>
  <c r="S5211" i="19" s="1"/>
  <c r="S5218" i="19" s="1"/>
  <c r="S5225" i="19" s="1"/>
  <c r="S5232" i="19" s="1"/>
  <c r="S5239" i="19" s="1"/>
  <c r="S5246" i="19" s="1"/>
  <c r="S5253" i="19" s="1"/>
  <c r="S5260" i="19" s="1"/>
  <c r="S5267" i="19" s="1"/>
  <c r="S5274" i="19" s="1"/>
  <c r="S5281" i="19" s="1"/>
  <c r="S5288" i="19" s="1"/>
  <c r="S5295" i="19" s="1"/>
  <c r="S5302" i="19" s="1"/>
  <c r="S5309" i="19" s="1"/>
  <c r="S5316" i="19" s="1"/>
  <c r="S5323" i="19" s="1"/>
  <c r="S5330" i="19" s="1"/>
  <c r="S5337" i="19" s="1"/>
  <c r="S5344" i="19" s="1"/>
  <c r="S5351" i="19" s="1"/>
  <c r="S5358" i="19" s="1"/>
  <c r="S5365" i="19" s="1"/>
  <c r="S5372" i="19" s="1"/>
  <c r="S5379" i="19" s="1"/>
  <c r="S5386" i="19" s="1"/>
  <c r="S5393" i="19" s="1"/>
  <c r="S5400" i="19" s="1"/>
  <c r="S5407" i="19" s="1"/>
  <c r="S5414" i="19" s="1"/>
  <c r="S5421" i="19" s="1"/>
  <c r="S5428" i="19" s="1"/>
  <c r="S5435" i="19" s="1"/>
  <c r="S5442" i="19" s="1"/>
  <c r="S5449" i="19" s="1"/>
  <c r="S5456" i="19" s="1"/>
  <c r="S5463" i="19" s="1"/>
  <c r="S5470" i="19" s="1"/>
  <c r="S5477" i="19" s="1"/>
  <c r="S5484" i="19" s="1"/>
  <c r="S5491" i="19" s="1"/>
  <c r="S5498" i="19" s="1"/>
  <c r="S5505" i="19" s="1"/>
  <c r="S5512" i="19" s="1"/>
  <c r="S5519" i="19" s="1"/>
  <c r="S5526" i="19" s="1"/>
  <c r="S5533" i="19" s="1"/>
  <c r="S5540" i="19" s="1"/>
  <c r="S5547" i="19" s="1"/>
  <c r="S5554" i="19" s="1"/>
  <c r="S5561" i="19" s="1"/>
  <c r="S5568" i="19" s="1"/>
  <c r="S5575" i="19" s="1"/>
  <c r="S5582" i="19" s="1"/>
  <c r="S5589" i="19" s="1"/>
  <c r="S5596" i="19" s="1"/>
  <c r="S5603" i="19" s="1"/>
  <c r="S5610" i="19" s="1"/>
  <c r="S5617" i="19" s="1"/>
  <c r="S5624" i="19" s="1"/>
  <c r="S5631" i="19" s="1"/>
  <c r="S5638" i="19" s="1"/>
  <c r="S5645" i="19" s="1"/>
  <c r="S5652" i="19" s="1"/>
  <c r="S5659" i="19" s="1"/>
  <c r="S5666" i="19" s="1"/>
  <c r="S5673" i="19" s="1"/>
  <c r="S5680" i="19" s="1"/>
  <c r="S5687" i="19" s="1"/>
  <c r="S5694" i="19" s="1"/>
  <c r="S5701" i="19" s="1"/>
  <c r="S5708" i="19" s="1"/>
  <c r="S5715" i="19" s="1"/>
  <c r="S5722" i="19" s="1"/>
  <c r="S5729" i="19" s="1"/>
  <c r="S5736" i="19" s="1"/>
  <c r="S5743" i="19" s="1"/>
  <c r="S5750" i="19" s="1"/>
  <c r="S5757" i="19" s="1"/>
  <c r="S5764" i="19" s="1"/>
  <c r="S5771" i="19" s="1"/>
  <c r="S5778" i="19" s="1"/>
  <c r="S5785" i="19" s="1"/>
  <c r="S5792" i="19" s="1"/>
  <c r="S5799" i="19" s="1"/>
  <c r="S5806" i="19" s="1"/>
  <c r="S5813" i="19" s="1"/>
  <c r="S5820" i="19" s="1"/>
  <c r="S5827" i="19" s="1"/>
  <c r="S5834" i="19" s="1"/>
  <c r="S5841" i="19" s="1"/>
  <c r="S5848" i="19" s="1"/>
  <c r="S5855" i="19" s="1"/>
  <c r="S5862" i="19" s="1"/>
  <c r="S5869" i="19" s="1"/>
  <c r="S5876" i="19" s="1"/>
  <c r="S5883" i="19" s="1"/>
  <c r="S5890" i="19" s="1"/>
  <c r="S5897" i="19" s="1"/>
  <c r="S5904" i="19" s="1"/>
  <c r="S5911" i="19" s="1"/>
  <c r="S5918" i="19" s="1"/>
  <c r="S5925" i="19" s="1"/>
  <c r="S5932" i="19" s="1"/>
  <c r="S5939" i="19" s="1"/>
  <c r="S5946" i="19" s="1"/>
  <c r="S5953" i="19" s="1"/>
  <c r="S5960" i="19" s="1"/>
  <c r="S5967" i="19" s="1"/>
  <c r="S5974" i="19" s="1"/>
  <c r="S5981" i="19" s="1"/>
  <c r="S5988" i="19" s="1"/>
  <c r="S5995" i="19" s="1"/>
  <c r="S6002" i="19" s="1"/>
  <c r="S6009" i="19" s="1"/>
  <c r="S6016" i="19" s="1"/>
  <c r="S6023" i="19" s="1"/>
  <c r="S6030" i="19" s="1"/>
  <c r="S6037" i="19" s="1"/>
  <c r="S6044" i="19" s="1"/>
  <c r="S6051" i="19" s="1"/>
  <c r="S6058" i="19" s="1"/>
  <c r="S6065" i="19" s="1"/>
  <c r="S6072" i="19" s="1"/>
  <c r="S6079" i="19" s="1"/>
  <c r="S6086" i="19" s="1"/>
  <c r="S6093" i="19" s="1"/>
  <c r="S6100" i="19" s="1"/>
  <c r="S6107" i="19" s="1"/>
  <c r="S6114" i="19" s="1"/>
  <c r="S6121" i="19" s="1"/>
  <c r="S6128" i="19" s="1"/>
  <c r="S6135" i="19" s="1"/>
  <c r="S6142" i="19" s="1"/>
  <c r="S6149" i="19" s="1"/>
  <c r="S6156" i="19" s="1"/>
  <c r="S6163" i="19" s="1"/>
  <c r="S6170" i="19" s="1"/>
  <c r="S6177" i="19" s="1"/>
  <c r="S6184" i="19" s="1"/>
  <c r="S6191" i="19" s="1"/>
  <c r="S6198" i="19" s="1"/>
  <c r="S6205" i="19" s="1"/>
  <c r="S6212" i="19" s="1"/>
  <c r="S6219" i="19" s="1"/>
  <c r="S6226" i="19" s="1"/>
  <c r="S6233" i="19" s="1"/>
  <c r="S6240" i="19" s="1"/>
  <c r="S6247" i="19" s="1"/>
  <c r="S6254" i="19" s="1"/>
  <c r="S6261" i="19" s="1"/>
  <c r="S6268" i="19" s="1"/>
  <c r="S6275" i="19" s="1"/>
  <c r="S6282" i="19" s="1"/>
  <c r="S6289" i="19" s="1"/>
  <c r="S6296" i="19" s="1"/>
  <c r="S6303" i="19" s="1"/>
  <c r="S6310" i="19" s="1"/>
  <c r="S6317" i="19" s="1"/>
  <c r="S6324" i="19" s="1"/>
  <c r="S6331" i="19" s="1"/>
  <c r="S6338" i="19" s="1"/>
  <c r="S6345" i="19" s="1"/>
  <c r="S6352" i="19" s="1"/>
  <c r="S6359" i="19" s="1"/>
  <c r="S6366" i="19" s="1"/>
  <c r="S6373" i="19" s="1"/>
  <c r="S6380" i="19" s="1"/>
  <c r="S6387" i="19" s="1"/>
  <c r="S6394" i="19" s="1"/>
  <c r="S6401" i="19" s="1"/>
  <c r="S6408" i="19" s="1"/>
  <c r="S6415" i="19" s="1"/>
  <c r="S6422" i="19" s="1"/>
  <c r="S6429" i="19" s="1"/>
  <c r="S6436" i="19" s="1"/>
  <c r="S6443" i="19" s="1"/>
  <c r="S6450" i="19" s="1"/>
  <c r="S6457" i="19" s="1"/>
  <c r="S6464" i="19" s="1"/>
  <c r="S6471" i="19" s="1"/>
  <c r="S6478" i="19" s="1"/>
  <c r="S6485" i="19" s="1"/>
  <c r="S6492" i="19" s="1"/>
  <c r="S6499" i="19" s="1"/>
  <c r="S6506" i="19" s="1"/>
  <c r="S6513" i="19" s="1"/>
  <c r="S6520" i="19" s="1"/>
  <c r="S6527" i="19" s="1"/>
  <c r="S6534" i="19" s="1"/>
  <c r="S6541" i="19" s="1"/>
  <c r="S6548" i="19" s="1"/>
  <c r="S6555" i="19" s="1"/>
  <c r="S6562" i="19" s="1"/>
  <c r="S6569" i="19" s="1"/>
  <c r="S6576" i="19" s="1"/>
  <c r="S6583" i="19" s="1"/>
  <c r="S6590" i="19" s="1"/>
  <c r="S6597" i="19" s="1"/>
  <c r="S6604" i="19" s="1"/>
  <c r="S6611" i="19" s="1"/>
  <c r="S6618" i="19" s="1"/>
  <c r="S6625" i="19" s="1"/>
  <c r="S6632" i="19" s="1"/>
  <c r="S6639" i="19" s="1"/>
  <c r="S6646" i="19" s="1"/>
  <c r="S6653" i="19" s="1"/>
  <c r="S6660" i="19" s="1"/>
  <c r="S6667" i="19" s="1"/>
  <c r="S6674" i="19" s="1"/>
  <c r="S6681" i="19" s="1"/>
  <c r="S6688" i="19" s="1"/>
  <c r="S6695" i="19" s="1"/>
  <c r="S6702" i="19" s="1"/>
  <c r="S6709" i="19" s="1"/>
  <c r="S6716" i="19" s="1"/>
  <c r="S6723" i="19" s="1"/>
  <c r="S6730" i="19" s="1"/>
  <c r="S6737" i="19" s="1"/>
  <c r="S6744" i="19" s="1"/>
  <c r="S6751" i="19" s="1"/>
  <c r="S6758" i="19" s="1"/>
  <c r="S6765" i="19" s="1"/>
  <c r="S6772" i="19" s="1"/>
  <c r="S6779" i="19" s="1"/>
  <c r="S6786" i="19" s="1"/>
  <c r="S6793" i="19" s="1"/>
  <c r="S6800" i="19" s="1"/>
  <c r="S6807" i="19" s="1"/>
  <c r="S6814" i="19" s="1"/>
  <c r="S6821" i="19" s="1"/>
  <c r="S6828" i="19" s="1"/>
  <c r="S6835" i="19" s="1"/>
  <c r="S6842" i="19" s="1"/>
  <c r="S6849" i="19" s="1"/>
  <c r="S6856" i="19" s="1"/>
  <c r="S6863" i="19" s="1"/>
  <c r="S6870" i="19" s="1"/>
  <c r="S6877" i="19" s="1"/>
  <c r="S6884" i="19" s="1"/>
  <c r="S6891" i="19" s="1"/>
  <c r="S6898" i="19" s="1"/>
  <c r="S6905" i="19" s="1"/>
  <c r="S6912" i="19" s="1"/>
  <c r="S6919" i="19" s="1"/>
  <c r="S6926" i="19" s="1"/>
  <c r="S6933" i="19" s="1"/>
  <c r="S6940" i="19" s="1"/>
  <c r="S6947" i="19" s="1"/>
  <c r="S6954" i="19" s="1"/>
  <c r="S6961" i="19" s="1"/>
  <c r="S6968" i="19" s="1"/>
  <c r="S6975" i="19" s="1"/>
  <c r="S6982" i="19" s="1"/>
  <c r="S6989" i="19" s="1"/>
  <c r="S6996" i="19" s="1"/>
  <c r="V471" i="20"/>
  <c r="V156" i="20"/>
  <c r="V695" i="20"/>
  <c r="V212" i="20"/>
  <c r="V135" i="20"/>
  <c r="V667" i="20"/>
  <c r="V408" i="20"/>
  <c r="V16" i="20"/>
  <c r="V562" i="20"/>
  <c r="V149" i="20"/>
  <c r="V779" i="20"/>
  <c r="M703" i="20"/>
  <c r="M752" i="20"/>
  <c r="M731" i="20"/>
  <c r="M696" i="20"/>
  <c r="M724" i="20"/>
  <c r="M759" i="20"/>
  <c r="M717" i="20"/>
  <c r="M745" i="20"/>
  <c r="M738" i="20"/>
  <c r="M710" i="20"/>
  <c r="N255" i="20"/>
  <c r="N213" i="20"/>
  <c r="N220" i="20"/>
  <c r="N269" i="20"/>
  <c r="N262" i="20"/>
  <c r="N227" i="20"/>
  <c r="N241" i="20"/>
  <c r="N248" i="20"/>
  <c r="N206" i="20"/>
  <c r="N234" i="20"/>
  <c r="FV4" i="5"/>
  <c r="GJ4" i="5"/>
  <c r="L164" i="20"/>
  <c r="L171" i="20"/>
  <c r="L178" i="20"/>
  <c r="L185" i="20"/>
  <c r="L192" i="20"/>
  <c r="L136" i="20"/>
  <c r="L199" i="20"/>
  <c r="L143" i="20"/>
  <c r="L150" i="20"/>
  <c r="L157" i="20"/>
  <c r="FT4" i="5"/>
  <c r="W59" i="20"/>
  <c r="W10" i="20"/>
  <c r="W17" i="20"/>
  <c r="W38" i="20"/>
  <c r="W24" i="20"/>
  <c r="W31" i="20"/>
  <c r="W52" i="20"/>
  <c r="W45" i="20"/>
  <c r="W3" i="20"/>
  <c r="R451" i="20"/>
  <c r="R416" i="20"/>
  <c r="R423" i="20"/>
  <c r="R437" i="20"/>
  <c r="R444" i="20"/>
  <c r="R458" i="20"/>
  <c r="R465" i="20"/>
  <c r="R472" i="20"/>
  <c r="R479" i="20"/>
  <c r="R430" i="20"/>
  <c r="GC4" i="5"/>
  <c r="EU59" i="5" s="1"/>
  <c r="FG3" i="5"/>
  <c r="FH3" i="5" s="1"/>
  <c r="N129" i="20"/>
  <c r="N108" i="20"/>
  <c r="N73" i="20"/>
  <c r="N66" i="20"/>
  <c r="N87" i="20"/>
  <c r="N80" i="20"/>
  <c r="N122" i="20"/>
  <c r="N94" i="20"/>
  <c r="N115" i="20"/>
  <c r="N101" i="20"/>
  <c r="U731" i="20"/>
  <c r="U752" i="20"/>
  <c r="U759" i="20"/>
  <c r="U738" i="20"/>
  <c r="U745" i="20"/>
  <c r="U717" i="20"/>
  <c r="U724" i="20"/>
  <c r="U703" i="20"/>
  <c r="U710" i="20"/>
  <c r="U696" i="20"/>
  <c r="O3" i="20"/>
  <c r="O17" i="20"/>
  <c r="O52" i="20"/>
  <c r="O59" i="20"/>
  <c r="O45" i="20"/>
  <c r="O38" i="20"/>
  <c r="O10" i="20"/>
  <c r="O24" i="20"/>
  <c r="O31" i="20"/>
  <c r="K703" i="20"/>
  <c r="K710" i="20"/>
  <c r="K717" i="20"/>
  <c r="K696" i="20"/>
  <c r="K759" i="20"/>
  <c r="K745" i="20"/>
  <c r="K731" i="20"/>
  <c r="K738" i="20"/>
  <c r="K724" i="20"/>
  <c r="K752" i="20"/>
  <c r="Q556" i="20"/>
  <c r="Q563" i="20"/>
  <c r="Q598" i="20"/>
  <c r="Q584" i="20"/>
  <c r="Q577" i="20"/>
  <c r="Q591" i="20"/>
  <c r="Q612" i="20"/>
  <c r="Q605" i="20"/>
  <c r="Q619" i="20"/>
  <c r="Q570" i="20"/>
  <c r="J38" i="20"/>
  <c r="J45" i="20"/>
  <c r="J3" i="20"/>
  <c r="J52" i="20"/>
  <c r="J31" i="20"/>
  <c r="J59" i="20"/>
  <c r="J10" i="20"/>
  <c r="J17" i="20"/>
  <c r="J24" i="20"/>
  <c r="W717" i="20"/>
  <c r="W731" i="20"/>
  <c r="W703" i="20"/>
  <c r="W696" i="20"/>
  <c r="W724" i="20"/>
  <c r="W710" i="20"/>
  <c r="W752" i="20"/>
  <c r="W759" i="20"/>
  <c r="W738" i="20"/>
  <c r="W745" i="20"/>
  <c r="GD4" i="5"/>
  <c r="T262" i="20"/>
  <c r="T269" i="20"/>
  <c r="T206" i="20"/>
  <c r="T213" i="20"/>
  <c r="T220" i="20"/>
  <c r="T227" i="20"/>
  <c r="T234" i="20"/>
  <c r="T241" i="20"/>
  <c r="T255" i="20"/>
  <c r="T248" i="20"/>
  <c r="M829" i="20"/>
  <c r="M766" i="20"/>
  <c r="M773" i="20"/>
  <c r="M808" i="20"/>
  <c r="M822" i="20"/>
  <c r="M815" i="20"/>
  <c r="M787" i="20"/>
  <c r="M780" i="20"/>
  <c r="M794" i="20"/>
  <c r="M801" i="20"/>
  <c r="W185" i="20"/>
  <c r="W192" i="20"/>
  <c r="W143" i="20"/>
  <c r="W178" i="20"/>
  <c r="W136" i="20"/>
  <c r="W199" i="20"/>
  <c r="W150" i="20"/>
  <c r="W157" i="20"/>
  <c r="W164" i="20"/>
  <c r="W171" i="20"/>
  <c r="J584" i="20"/>
  <c r="J598" i="20"/>
  <c r="J612" i="20"/>
  <c r="J605" i="20"/>
  <c r="J619" i="20"/>
  <c r="J556" i="20"/>
  <c r="J570" i="20"/>
  <c r="J563" i="20"/>
  <c r="J591" i="20"/>
  <c r="J577" i="20"/>
  <c r="R101" i="20"/>
  <c r="R108" i="20"/>
  <c r="R115" i="20"/>
  <c r="R122" i="20"/>
  <c r="R73" i="20"/>
  <c r="R66" i="20"/>
  <c r="R129" i="20"/>
  <c r="R87" i="20"/>
  <c r="R94" i="20"/>
  <c r="R80" i="20"/>
  <c r="I248" i="20"/>
  <c r="I227" i="20"/>
  <c r="I234" i="20"/>
  <c r="I241" i="20"/>
  <c r="I255" i="20"/>
  <c r="I213" i="20"/>
  <c r="I206" i="20"/>
  <c r="I220" i="20"/>
  <c r="I262" i="20"/>
  <c r="I269" i="20"/>
  <c r="L633" i="20"/>
  <c r="L640" i="20"/>
  <c r="L647" i="20"/>
  <c r="L654" i="20"/>
  <c r="L668" i="20"/>
  <c r="L675" i="20"/>
  <c r="L689" i="20"/>
  <c r="L626" i="20"/>
  <c r="L661" i="20"/>
  <c r="L682" i="20"/>
  <c r="H416" i="20"/>
  <c r="H430" i="20"/>
  <c r="H437" i="20"/>
  <c r="H444" i="20"/>
  <c r="H479" i="20"/>
  <c r="H472" i="20"/>
  <c r="H465" i="20"/>
  <c r="H423" i="20"/>
  <c r="H458" i="20"/>
  <c r="H451" i="20"/>
  <c r="J814" i="20"/>
  <c r="J821" i="20"/>
  <c r="J100" i="20"/>
  <c r="J212" i="20"/>
  <c r="J387" i="20"/>
  <c r="J541" i="20"/>
  <c r="J226" i="20"/>
  <c r="J597" i="20"/>
  <c r="J72" i="20"/>
  <c r="J79" i="20"/>
  <c r="J429" i="20"/>
  <c r="J485" i="20"/>
  <c r="J191" i="20"/>
  <c r="J170" i="20"/>
  <c r="J646" i="20"/>
  <c r="J37" i="20"/>
  <c r="J163" i="20"/>
  <c r="J443" i="20"/>
  <c r="J632" i="20"/>
  <c r="J786" i="20"/>
  <c r="J366" i="20"/>
  <c r="J44" i="20"/>
  <c r="J177" i="20"/>
  <c r="J303" i="20"/>
  <c r="J198" i="20"/>
  <c r="J772" i="20"/>
  <c r="J688" i="20"/>
  <c r="J219" i="20"/>
  <c r="J331" i="20"/>
  <c r="J436" i="20"/>
  <c r="J254" i="20"/>
  <c r="J653" i="20"/>
  <c r="J744" i="20"/>
  <c r="J86" i="20"/>
  <c r="J408" i="20"/>
  <c r="J457" i="20"/>
  <c r="J464" i="20"/>
  <c r="J590" i="20"/>
  <c r="J65" i="20"/>
  <c r="J296" i="20"/>
  <c r="J765" i="20"/>
  <c r="J107" i="20"/>
  <c r="J268" i="20"/>
  <c r="J233" i="20"/>
  <c r="J114" i="20"/>
  <c r="J401" i="20"/>
  <c r="J23" i="20"/>
  <c r="J422" i="20"/>
  <c r="J793" i="20"/>
  <c r="J674" i="20"/>
  <c r="J660" i="20"/>
  <c r="J121" i="20"/>
  <c r="J562" i="20"/>
  <c r="J639" i="20"/>
  <c r="J51" i="20"/>
  <c r="J506" i="20"/>
  <c r="J583" i="20"/>
  <c r="J373" i="20"/>
  <c r="G3" i="19"/>
  <c r="G10" i="19" s="1"/>
  <c r="G17" i="19" s="1"/>
  <c r="G24" i="19" s="1"/>
  <c r="G31" i="19" s="1"/>
  <c r="G38" i="19" s="1"/>
  <c r="G45" i="19" s="1"/>
  <c r="G52" i="19" s="1"/>
  <c r="G59" i="19" s="1"/>
  <c r="G66" i="19" s="1"/>
  <c r="G73" i="19" s="1"/>
  <c r="G80" i="19" s="1"/>
  <c r="G87" i="19" s="1"/>
  <c r="G94" i="19" s="1"/>
  <c r="G101" i="19" s="1"/>
  <c r="G108" i="19" s="1"/>
  <c r="G115" i="19" s="1"/>
  <c r="G122" i="19" s="1"/>
  <c r="G129" i="19" s="1"/>
  <c r="G136" i="19" s="1"/>
  <c r="G143" i="19" s="1"/>
  <c r="G150" i="19" s="1"/>
  <c r="G157" i="19" s="1"/>
  <c r="G164" i="19" s="1"/>
  <c r="G171" i="19" s="1"/>
  <c r="G178" i="19" s="1"/>
  <c r="G185" i="19" s="1"/>
  <c r="G192" i="19" s="1"/>
  <c r="G199" i="19" s="1"/>
  <c r="G206" i="19" s="1"/>
  <c r="G213" i="19" s="1"/>
  <c r="G220" i="19" s="1"/>
  <c r="G227" i="19" s="1"/>
  <c r="G234" i="19" s="1"/>
  <c r="G241" i="19" s="1"/>
  <c r="G248" i="19" s="1"/>
  <c r="G255" i="19" s="1"/>
  <c r="G262" i="19" s="1"/>
  <c r="G269" i="19" s="1"/>
  <c r="G276" i="19" s="1"/>
  <c r="G283" i="19" s="1"/>
  <c r="G290" i="19" s="1"/>
  <c r="G297" i="19" s="1"/>
  <c r="G304" i="19" s="1"/>
  <c r="G311" i="19" s="1"/>
  <c r="G318" i="19" s="1"/>
  <c r="G325" i="19" s="1"/>
  <c r="G332" i="19" s="1"/>
  <c r="G339" i="19" s="1"/>
  <c r="G346" i="19" s="1"/>
  <c r="G353" i="19" s="1"/>
  <c r="G360" i="19" s="1"/>
  <c r="G367" i="19" s="1"/>
  <c r="G374" i="19" s="1"/>
  <c r="G381" i="19" s="1"/>
  <c r="G388" i="19" s="1"/>
  <c r="G395" i="19" s="1"/>
  <c r="G402" i="19" s="1"/>
  <c r="G409" i="19" s="1"/>
  <c r="G416" i="19" s="1"/>
  <c r="G423" i="19" s="1"/>
  <c r="G430" i="19" s="1"/>
  <c r="G437" i="19" s="1"/>
  <c r="G444" i="19" s="1"/>
  <c r="G451" i="19" s="1"/>
  <c r="G458" i="19" s="1"/>
  <c r="G465" i="19" s="1"/>
  <c r="G472" i="19" s="1"/>
  <c r="G479" i="19" s="1"/>
  <c r="G486" i="19" s="1"/>
  <c r="G493" i="19" s="1"/>
  <c r="G500" i="19" s="1"/>
  <c r="G507" i="19" s="1"/>
  <c r="G514" i="19" s="1"/>
  <c r="G521" i="19" s="1"/>
  <c r="G528" i="19" s="1"/>
  <c r="G535" i="19" s="1"/>
  <c r="G542" i="19" s="1"/>
  <c r="G549" i="19" s="1"/>
  <c r="G556" i="19" s="1"/>
  <c r="G563" i="19" s="1"/>
  <c r="G570" i="19" s="1"/>
  <c r="G577" i="19" s="1"/>
  <c r="G584" i="19" s="1"/>
  <c r="G591" i="19" s="1"/>
  <c r="G598" i="19" s="1"/>
  <c r="G605" i="19" s="1"/>
  <c r="G612" i="19" s="1"/>
  <c r="G619" i="19" s="1"/>
  <c r="G626" i="19" s="1"/>
  <c r="G633" i="19" s="1"/>
  <c r="G640" i="19" s="1"/>
  <c r="G647" i="19" s="1"/>
  <c r="G654" i="19" s="1"/>
  <c r="G661" i="19" s="1"/>
  <c r="G668" i="19" s="1"/>
  <c r="G675" i="19" s="1"/>
  <c r="G682" i="19" s="1"/>
  <c r="G689" i="19" s="1"/>
  <c r="G696" i="19" s="1"/>
  <c r="G703" i="19" s="1"/>
  <c r="G710" i="19" s="1"/>
  <c r="G717" i="19" s="1"/>
  <c r="G724" i="19" s="1"/>
  <c r="G731" i="19" s="1"/>
  <c r="G738" i="19" s="1"/>
  <c r="G745" i="19" s="1"/>
  <c r="G752" i="19" s="1"/>
  <c r="G759" i="19" s="1"/>
  <c r="G766" i="19" s="1"/>
  <c r="G773" i="19" s="1"/>
  <c r="G780" i="19" s="1"/>
  <c r="G787" i="19" s="1"/>
  <c r="G794" i="19" s="1"/>
  <c r="G801" i="19" s="1"/>
  <c r="G808" i="19" s="1"/>
  <c r="G815" i="19" s="1"/>
  <c r="G822" i="19" s="1"/>
  <c r="G829" i="19" s="1"/>
  <c r="G836" i="19" s="1"/>
  <c r="G843" i="19" s="1"/>
  <c r="G850" i="19" s="1"/>
  <c r="G857" i="19" s="1"/>
  <c r="G864" i="19" s="1"/>
  <c r="G871" i="19" s="1"/>
  <c r="G878" i="19" s="1"/>
  <c r="G885" i="19" s="1"/>
  <c r="G892" i="19" s="1"/>
  <c r="G899" i="19" s="1"/>
  <c r="G906" i="19" s="1"/>
  <c r="G913" i="19" s="1"/>
  <c r="G920" i="19" s="1"/>
  <c r="G927" i="19" s="1"/>
  <c r="G934" i="19" s="1"/>
  <c r="G941" i="19" s="1"/>
  <c r="G948" i="19" s="1"/>
  <c r="G955" i="19" s="1"/>
  <c r="G962" i="19" s="1"/>
  <c r="G969" i="19" s="1"/>
  <c r="G976" i="19" s="1"/>
  <c r="G983" i="19" s="1"/>
  <c r="G990" i="19" s="1"/>
  <c r="G997" i="19" s="1"/>
  <c r="G1004" i="19" s="1"/>
  <c r="G1011" i="19" s="1"/>
  <c r="G1018" i="19" s="1"/>
  <c r="G1025" i="19" s="1"/>
  <c r="G1032" i="19" s="1"/>
  <c r="G1039" i="19" s="1"/>
  <c r="G1046" i="19" s="1"/>
  <c r="G1053" i="19" s="1"/>
  <c r="G1060" i="19" s="1"/>
  <c r="G1067" i="19" s="1"/>
  <c r="G1074" i="19" s="1"/>
  <c r="G1081" i="19" s="1"/>
  <c r="G1088" i="19" s="1"/>
  <c r="G1095" i="19" s="1"/>
  <c r="G1102" i="19" s="1"/>
  <c r="G1109" i="19" s="1"/>
  <c r="G1116" i="19" s="1"/>
  <c r="G1123" i="19" s="1"/>
  <c r="G1130" i="19" s="1"/>
  <c r="G1137" i="19" s="1"/>
  <c r="G1144" i="19" s="1"/>
  <c r="G1151" i="19" s="1"/>
  <c r="G1158" i="19" s="1"/>
  <c r="G1165" i="19" s="1"/>
  <c r="G1172" i="19" s="1"/>
  <c r="G1179" i="19" s="1"/>
  <c r="G1186" i="19" s="1"/>
  <c r="G1193" i="19" s="1"/>
  <c r="G1200" i="19" s="1"/>
  <c r="G1207" i="19" s="1"/>
  <c r="G1214" i="19" s="1"/>
  <c r="G1221" i="19" s="1"/>
  <c r="G1228" i="19" s="1"/>
  <c r="G1235" i="19" s="1"/>
  <c r="G1242" i="19" s="1"/>
  <c r="G1249" i="19" s="1"/>
  <c r="G1256" i="19" s="1"/>
  <c r="G1263" i="19" s="1"/>
  <c r="G1270" i="19" s="1"/>
  <c r="G1277" i="19" s="1"/>
  <c r="G1284" i="19" s="1"/>
  <c r="G1291" i="19" s="1"/>
  <c r="G1298" i="19" s="1"/>
  <c r="G1305" i="19" s="1"/>
  <c r="G1312" i="19" s="1"/>
  <c r="G1319" i="19" s="1"/>
  <c r="G1326" i="19" s="1"/>
  <c r="G1333" i="19" s="1"/>
  <c r="G1340" i="19" s="1"/>
  <c r="G1347" i="19" s="1"/>
  <c r="G1354" i="19" s="1"/>
  <c r="G1361" i="19" s="1"/>
  <c r="G1368" i="19" s="1"/>
  <c r="G1375" i="19" s="1"/>
  <c r="G1382" i="19" s="1"/>
  <c r="G1389" i="19" s="1"/>
  <c r="G1396" i="19" s="1"/>
  <c r="G1403" i="19" s="1"/>
  <c r="G1410" i="19" s="1"/>
  <c r="G1417" i="19" s="1"/>
  <c r="G1424" i="19" s="1"/>
  <c r="G1431" i="19" s="1"/>
  <c r="G1438" i="19" s="1"/>
  <c r="G1445" i="19" s="1"/>
  <c r="G1452" i="19" s="1"/>
  <c r="G1459" i="19" s="1"/>
  <c r="G1466" i="19" s="1"/>
  <c r="G1473" i="19" s="1"/>
  <c r="G1480" i="19" s="1"/>
  <c r="G1487" i="19" s="1"/>
  <c r="G1494" i="19" s="1"/>
  <c r="G1501" i="19" s="1"/>
  <c r="G1508" i="19" s="1"/>
  <c r="G1515" i="19" s="1"/>
  <c r="G1522" i="19" s="1"/>
  <c r="G1529" i="19" s="1"/>
  <c r="G1536" i="19" s="1"/>
  <c r="G1543" i="19" s="1"/>
  <c r="G1550" i="19" s="1"/>
  <c r="G1557" i="19" s="1"/>
  <c r="G1564" i="19" s="1"/>
  <c r="G1571" i="19" s="1"/>
  <c r="G1578" i="19" s="1"/>
  <c r="G1585" i="19" s="1"/>
  <c r="G1592" i="19" s="1"/>
  <c r="G1599" i="19" s="1"/>
  <c r="G1606" i="19" s="1"/>
  <c r="G1613" i="19" s="1"/>
  <c r="G1620" i="19" s="1"/>
  <c r="G1627" i="19" s="1"/>
  <c r="G1634" i="19" s="1"/>
  <c r="G1641" i="19" s="1"/>
  <c r="G1648" i="19" s="1"/>
  <c r="G1655" i="19" s="1"/>
  <c r="G1662" i="19" s="1"/>
  <c r="G1669" i="19" s="1"/>
  <c r="G1676" i="19" s="1"/>
  <c r="G1683" i="19" s="1"/>
  <c r="G1690" i="19" s="1"/>
  <c r="G1697" i="19" s="1"/>
  <c r="G1704" i="19" s="1"/>
  <c r="G1711" i="19" s="1"/>
  <c r="G1718" i="19" s="1"/>
  <c r="G1725" i="19" s="1"/>
  <c r="G1732" i="19" s="1"/>
  <c r="G1739" i="19" s="1"/>
  <c r="G1746" i="19" s="1"/>
  <c r="G1753" i="19" s="1"/>
  <c r="G1760" i="19" s="1"/>
  <c r="G1767" i="19" s="1"/>
  <c r="G1774" i="19" s="1"/>
  <c r="G1781" i="19" s="1"/>
  <c r="G1788" i="19" s="1"/>
  <c r="G1795" i="19" s="1"/>
  <c r="G1802" i="19" s="1"/>
  <c r="G1809" i="19" s="1"/>
  <c r="G1816" i="19" s="1"/>
  <c r="G1823" i="19" s="1"/>
  <c r="G1830" i="19" s="1"/>
  <c r="G1837" i="19" s="1"/>
  <c r="G1844" i="19" s="1"/>
  <c r="G1851" i="19" s="1"/>
  <c r="G1858" i="19" s="1"/>
  <c r="G1865" i="19" s="1"/>
  <c r="G1872" i="19" s="1"/>
  <c r="G1879" i="19" s="1"/>
  <c r="G1886" i="19" s="1"/>
  <c r="G1893" i="19" s="1"/>
  <c r="G1900" i="19" s="1"/>
  <c r="G1907" i="19" s="1"/>
  <c r="G1914" i="19" s="1"/>
  <c r="G1921" i="19" s="1"/>
  <c r="G1928" i="19" s="1"/>
  <c r="G1935" i="19" s="1"/>
  <c r="G1942" i="19" s="1"/>
  <c r="G1949" i="19" s="1"/>
  <c r="G1956" i="19" s="1"/>
  <c r="G1963" i="19" s="1"/>
  <c r="G1970" i="19" s="1"/>
  <c r="G1977" i="19" s="1"/>
  <c r="G1984" i="19" s="1"/>
  <c r="G1991" i="19" s="1"/>
  <c r="G1998" i="19" s="1"/>
  <c r="G2005" i="19" s="1"/>
  <c r="G2012" i="19" s="1"/>
  <c r="G2019" i="19" s="1"/>
  <c r="G2026" i="19" s="1"/>
  <c r="G2033" i="19" s="1"/>
  <c r="G2040" i="19" s="1"/>
  <c r="G2047" i="19" s="1"/>
  <c r="G2054" i="19" s="1"/>
  <c r="G2061" i="19" s="1"/>
  <c r="G2068" i="19" s="1"/>
  <c r="G2075" i="19" s="1"/>
  <c r="G2082" i="19" s="1"/>
  <c r="G2089" i="19" s="1"/>
  <c r="G2096" i="19" s="1"/>
  <c r="G2103" i="19" s="1"/>
  <c r="G2110" i="19" s="1"/>
  <c r="G2117" i="19" s="1"/>
  <c r="G2124" i="19" s="1"/>
  <c r="G2131" i="19" s="1"/>
  <c r="G2138" i="19" s="1"/>
  <c r="G2145" i="19" s="1"/>
  <c r="G2152" i="19" s="1"/>
  <c r="G2159" i="19" s="1"/>
  <c r="G2166" i="19" s="1"/>
  <c r="G2173" i="19" s="1"/>
  <c r="G2180" i="19" s="1"/>
  <c r="G2187" i="19" s="1"/>
  <c r="G2194" i="19" s="1"/>
  <c r="G2201" i="19" s="1"/>
  <c r="G2208" i="19" s="1"/>
  <c r="G2215" i="19" s="1"/>
  <c r="G2222" i="19" s="1"/>
  <c r="G2229" i="19" s="1"/>
  <c r="G2236" i="19" s="1"/>
  <c r="G2243" i="19" s="1"/>
  <c r="G2250" i="19" s="1"/>
  <c r="G2257" i="19" s="1"/>
  <c r="G2264" i="19" s="1"/>
  <c r="G2271" i="19" s="1"/>
  <c r="G2278" i="19" s="1"/>
  <c r="G2285" i="19" s="1"/>
  <c r="G2292" i="19" s="1"/>
  <c r="G2299" i="19" s="1"/>
  <c r="G2306" i="19" s="1"/>
  <c r="G2313" i="19" s="1"/>
  <c r="G2320" i="19" s="1"/>
  <c r="G2327" i="19" s="1"/>
  <c r="G2334" i="19" s="1"/>
  <c r="G2341" i="19" s="1"/>
  <c r="G2348" i="19" s="1"/>
  <c r="G2355" i="19" s="1"/>
  <c r="G2362" i="19" s="1"/>
  <c r="G2369" i="19" s="1"/>
  <c r="G2376" i="19" s="1"/>
  <c r="G2383" i="19" s="1"/>
  <c r="G2390" i="19" s="1"/>
  <c r="G2397" i="19" s="1"/>
  <c r="G2404" i="19" s="1"/>
  <c r="G2411" i="19" s="1"/>
  <c r="G2418" i="19" s="1"/>
  <c r="G2425" i="19" s="1"/>
  <c r="G2432" i="19" s="1"/>
  <c r="G2439" i="19" s="1"/>
  <c r="G2446" i="19" s="1"/>
  <c r="G2453" i="19" s="1"/>
  <c r="G2460" i="19" s="1"/>
  <c r="G2467" i="19" s="1"/>
  <c r="G2474" i="19" s="1"/>
  <c r="G2481" i="19" s="1"/>
  <c r="G2488" i="19" s="1"/>
  <c r="G2495" i="19" s="1"/>
  <c r="G2502" i="19" s="1"/>
  <c r="G2509" i="19" s="1"/>
  <c r="G2516" i="19" s="1"/>
  <c r="G2523" i="19" s="1"/>
  <c r="G2530" i="19" s="1"/>
  <c r="G2537" i="19" s="1"/>
  <c r="G2544" i="19" s="1"/>
  <c r="G2551" i="19" s="1"/>
  <c r="G2558" i="19" s="1"/>
  <c r="G2565" i="19" s="1"/>
  <c r="G2572" i="19" s="1"/>
  <c r="G2579" i="19" s="1"/>
  <c r="G2586" i="19" s="1"/>
  <c r="G2593" i="19" s="1"/>
  <c r="G2600" i="19" s="1"/>
  <c r="G2607" i="19" s="1"/>
  <c r="G2614" i="19" s="1"/>
  <c r="G2621" i="19" s="1"/>
  <c r="G2628" i="19" s="1"/>
  <c r="G2635" i="19" s="1"/>
  <c r="G2642" i="19" s="1"/>
  <c r="G2649" i="19" s="1"/>
  <c r="G2656" i="19" s="1"/>
  <c r="G2663" i="19" s="1"/>
  <c r="G2670" i="19" s="1"/>
  <c r="G2677" i="19" s="1"/>
  <c r="G2684" i="19" s="1"/>
  <c r="G2691" i="19" s="1"/>
  <c r="G2698" i="19" s="1"/>
  <c r="G2705" i="19" s="1"/>
  <c r="G2712" i="19" s="1"/>
  <c r="G2719" i="19" s="1"/>
  <c r="G2726" i="19" s="1"/>
  <c r="G2733" i="19" s="1"/>
  <c r="G2740" i="19" s="1"/>
  <c r="G2747" i="19" s="1"/>
  <c r="G2754" i="19" s="1"/>
  <c r="G2761" i="19" s="1"/>
  <c r="G2768" i="19" s="1"/>
  <c r="G2775" i="19" s="1"/>
  <c r="G2782" i="19" s="1"/>
  <c r="G2789" i="19" s="1"/>
  <c r="G2796" i="19" s="1"/>
  <c r="G2803" i="19" s="1"/>
  <c r="G2810" i="19" s="1"/>
  <c r="G2817" i="19" s="1"/>
  <c r="G2824" i="19" s="1"/>
  <c r="G2831" i="19" s="1"/>
  <c r="G2838" i="19" s="1"/>
  <c r="G2845" i="19" s="1"/>
  <c r="G2852" i="19" s="1"/>
  <c r="G2859" i="19" s="1"/>
  <c r="G2866" i="19" s="1"/>
  <c r="G2873" i="19" s="1"/>
  <c r="G2880" i="19" s="1"/>
  <c r="G2887" i="19" s="1"/>
  <c r="G2894" i="19" s="1"/>
  <c r="G2901" i="19" s="1"/>
  <c r="G2908" i="19" s="1"/>
  <c r="G2915" i="19" s="1"/>
  <c r="G2922" i="19" s="1"/>
  <c r="G2929" i="19" s="1"/>
  <c r="G2936" i="19" s="1"/>
  <c r="G2943" i="19" s="1"/>
  <c r="G2950" i="19" s="1"/>
  <c r="G2957" i="19" s="1"/>
  <c r="G2964" i="19" s="1"/>
  <c r="G2971" i="19" s="1"/>
  <c r="G2978" i="19" s="1"/>
  <c r="G2985" i="19" s="1"/>
  <c r="G2992" i="19" s="1"/>
  <c r="G2999" i="19" s="1"/>
  <c r="G3006" i="19" s="1"/>
  <c r="G3013" i="19" s="1"/>
  <c r="G3020" i="19" s="1"/>
  <c r="G3027" i="19" s="1"/>
  <c r="G3034" i="19" s="1"/>
  <c r="G3041" i="19" s="1"/>
  <c r="G3048" i="19" s="1"/>
  <c r="G3055" i="19" s="1"/>
  <c r="G3062" i="19" s="1"/>
  <c r="G3069" i="19" s="1"/>
  <c r="G3076" i="19" s="1"/>
  <c r="G3083" i="19" s="1"/>
  <c r="G3090" i="19" s="1"/>
  <c r="G3097" i="19" s="1"/>
  <c r="G3104" i="19" s="1"/>
  <c r="G3111" i="19" s="1"/>
  <c r="G3118" i="19" s="1"/>
  <c r="G3125" i="19" s="1"/>
  <c r="G3132" i="19" s="1"/>
  <c r="G3139" i="19" s="1"/>
  <c r="G3146" i="19" s="1"/>
  <c r="G3153" i="19" s="1"/>
  <c r="G3160" i="19" s="1"/>
  <c r="G3167" i="19" s="1"/>
  <c r="G3174" i="19" s="1"/>
  <c r="G3181" i="19" s="1"/>
  <c r="G3188" i="19" s="1"/>
  <c r="G3195" i="19" s="1"/>
  <c r="G3202" i="19" s="1"/>
  <c r="G3209" i="19" s="1"/>
  <c r="G3216" i="19" s="1"/>
  <c r="G3223" i="19" s="1"/>
  <c r="G3230" i="19" s="1"/>
  <c r="G3237" i="19" s="1"/>
  <c r="G3244" i="19" s="1"/>
  <c r="G3251" i="19" s="1"/>
  <c r="G3258" i="19" s="1"/>
  <c r="G3265" i="19" s="1"/>
  <c r="G3272" i="19" s="1"/>
  <c r="G3279" i="19" s="1"/>
  <c r="G3286" i="19" s="1"/>
  <c r="G3293" i="19" s="1"/>
  <c r="G3300" i="19" s="1"/>
  <c r="G3307" i="19" s="1"/>
  <c r="G3314" i="19" s="1"/>
  <c r="G3321" i="19" s="1"/>
  <c r="G3328" i="19" s="1"/>
  <c r="G3335" i="19" s="1"/>
  <c r="G3342" i="19" s="1"/>
  <c r="G3349" i="19" s="1"/>
  <c r="G3356" i="19" s="1"/>
  <c r="G3363" i="19" s="1"/>
  <c r="G3370" i="19" s="1"/>
  <c r="G3377" i="19" s="1"/>
  <c r="G3384" i="19" s="1"/>
  <c r="G3391" i="19" s="1"/>
  <c r="G3398" i="19" s="1"/>
  <c r="G3405" i="19" s="1"/>
  <c r="G3412" i="19" s="1"/>
  <c r="G3419" i="19" s="1"/>
  <c r="G3426" i="19" s="1"/>
  <c r="G3433" i="19" s="1"/>
  <c r="G3440" i="19" s="1"/>
  <c r="G3447" i="19" s="1"/>
  <c r="G3454" i="19" s="1"/>
  <c r="G3461" i="19" s="1"/>
  <c r="G3468" i="19" s="1"/>
  <c r="G3475" i="19" s="1"/>
  <c r="G3482" i="19" s="1"/>
  <c r="G3489" i="19" s="1"/>
  <c r="G3496" i="19" s="1"/>
  <c r="G3503" i="19" s="1"/>
  <c r="G3510" i="19" s="1"/>
  <c r="G3517" i="19" s="1"/>
  <c r="G3524" i="19" s="1"/>
  <c r="G3531" i="19" s="1"/>
  <c r="G3538" i="19" s="1"/>
  <c r="G3545" i="19" s="1"/>
  <c r="G3552" i="19" s="1"/>
  <c r="G3559" i="19" s="1"/>
  <c r="G3566" i="19" s="1"/>
  <c r="G3573" i="19" s="1"/>
  <c r="G3580" i="19" s="1"/>
  <c r="G3587" i="19" s="1"/>
  <c r="G3594" i="19" s="1"/>
  <c r="G3601" i="19" s="1"/>
  <c r="G3608" i="19" s="1"/>
  <c r="G3615" i="19" s="1"/>
  <c r="G3622" i="19" s="1"/>
  <c r="G3629" i="19" s="1"/>
  <c r="G3636" i="19" s="1"/>
  <c r="G3643" i="19" s="1"/>
  <c r="G3650" i="19" s="1"/>
  <c r="G3657" i="19" s="1"/>
  <c r="G3664" i="19" s="1"/>
  <c r="G3671" i="19" s="1"/>
  <c r="G3678" i="19" s="1"/>
  <c r="G3685" i="19" s="1"/>
  <c r="G3692" i="19" s="1"/>
  <c r="G3699" i="19" s="1"/>
  <c r="G3706" i="19" s="1"/>
  <c r="G3713" i="19" s="1"/>
  <c r="G3720" i="19" s="1"/>
  <c r="G3727" i="19" s="1"/>
  <c r="G3734" i="19" s="1"/>
  <c r="G3741" i="19" s="1"/>
  <c r="G3748" i="19" s="1"/>
  <c r="G3755" i="19" s="1"/>
  <c r="G3762" i="19" s="1"/>
  <c r="G3769" i="19" s="1"/>
  <c r="G3776" i="19" s="1"/>
  <c r="G3783" i="19" s="1"/>
  <c r="G3790" i="19" s="1"/>
  <c r="G3797" i="19" s="1"/>
  <c r="G3804" i="19" s="1"/>
  <c r="G3811" i="19" s="1"/>
  <c r="G3818" i="19" s="1"/>
  <c r="G3825" i="19" s="1"/>
  <c r="G3832" i="19" s="1"/>
  <c r="G3839" i="19" s="1"/>
  <c r="G3846" i="19" s="1"/>
  <c r="G3853" i="19" s="1"/>
  <c r="G3860" i="19" s="1"/>
  <c r="G3867" i="19" s="1"/>
  <c r="G3874" i="19" s="1"/>
  <c r="G3881" i="19" s="1"/>
  <c r="G3888" i="19" s="1"/>
  <c r="G3895" i="19" s="1"/>
  <c r="G3902" i="19" s="1"/>
  <c r="G3909" i="19" s="1"/>
  <c r="G3916" i="19" s="1"/>
  <c r="G3923" i="19" s="1"/>
  <c r="G3930" i="19" s="1"/>
  <c r="G3937" i="19" s="1"/>
  <c r="G3944" i="19" s="1"/>
  <c r="G3951" i="19" s="1"/>
  <c r="G3958" i="19" s="1"/>
  <c r="G3965" i="19" s="1"/>
  <c r="G3972" i="19" s="1"/>
  <c r="G3979" i="19" s="1"/>
  <c r="G3986" i="19" s="1"/>
  <c r="G3993" i="19" s="1"/>
  <c r="G4000" i="19" s="1"/>
  <c r="G4007" i="19" s="1"/>
  <c r="G4014" i="19" s="1"/>
  <c r="G4021" i="19" s="1"/>
  <c r="G4028" i="19" s="1"/>
  <c r="G4035" i="19" s="1"/>
  <c r="G4042" i="19" s="1"/>
  <c r="G4049" i="19" s="1"/>
  <c r="G4056" i="19" s="1"/>
  <c r="G4063" i="19" s="1"/>
  <c r="G4070" i="19" s="1"/>
  <c r="G4077" i="19" s="1"/>
  <c r="G4084" i="19" s="1"/>
  <c r="G4091" i="19" s="1"/>
  <c r="G4098" i="19" s="1"/>
  <c r="G4105" i="19" s="1"/>
  <c r="G4112" i="19" s="1"/>
  <c r="G4119" i="19" s="1"/>
  <c r="G4126" i="19" s="1"/>
  <c r="G4133" i="19" s="1"/>
  <c r="G4140" i="19" s="1"/>
  <c r="G4147" i="19" s="1"/>
  <c r="G4154" i="19" s="1"/>
  <c r="G4161" i="19" s="1"/>
  <c r="G4168" i="19" s="1"/>
  <c r="G4175" i="19" s="1"/>
  <c r="G4182" i="19" s="1"/>
  <c r="G4189" i="19" s="1"/>
  <c r="G4196" i="19" s="1"/>
  <c r="G4203" i="19" s="1"/>
  <c r="G4210" i="19" s="1"/>
  <c r="G4217" i="19" s="1"/>
  <c r="G4224" i="19" s="1"/>
  <c r="G4231" i="19" s="1"/>
  <c r="G4238" i="19" s="1"/>
  <c r="G4245" i="19" s="1"/>
  <c r="G4252" i="19" s="1"/>
  <c r="G4259" i="19" s="1"/>
  <c r="G4266" i="19" s="1"/>
  <c r="G4273" i="19" s="1"/>
  <c r="G4280" i="19" s="1"/>
  <c r="G4287" i="19" s="1"/>
  <c r="G4294" i="19" s="1"/>
  <c r="G4301" i="19" s="1"/>
  <c r="G4308" i="19" s="1"/>
  <c r="G4315" i="19" s="1"/>
  <c r="G4322" i="19" s="1"/>
  <c r="G4329" i="19" s="1"/>
  <c r="G4336" i="19" s="1"/>
  <c r="G4343" i="19" s="1"/>
  <c r="G4350" i="19" s="1"/>
  <c r="G4357" i="19" s="1"/>
  <c r="G4364" i="19" s="1"/>
  <c r="G4371" i="19" s="1"/>
  <c r="G4378" i="19" s="1"/>
  <c r="G4385" i="19" s="1"/>
  <c r="G4392" i="19" s="1"/>
  <c r="G4399" i="19" s="1"/>
  <c r="G4406" i="19" s="1"/>
  <c r="G4413" i="19" s="1"/>
  <c r="G4420" i="19" s="1"/>
  <c r="G4427" i="19" s="1"/>
  <c r="G4434" i="19" s="1"/>
  <c r="G4441" i="19" s="1"/>
  <c r="G4448" i="19" s="1"/>
  <c r="G4455" i="19" s="1"/>
  <c r="G4462" i="19" s="1"/>
  <c r="G4469" i="19" s="1"/>
  <c r="G4476" i="19" s="1"/>
  <c r="G4483" i="19" s="1"/>
  <c r="G4490" i="19" s="1"/>
  <c r="G4497" i="19" s="1"/>
  <c r="G4504" i="19" s="1"/>
  <c r="G4511" i="19" s="1"/>
  <c r="G4518" i="19" s="1"/>
  <c r="G4525" i="19" s="1"/>
  <c r="G4532" i="19" s="1"/>
  <c r="G4539" i="19" s="1"/>
  <c r="G4546" i="19" s="1"/>
  <c r="G4553" i="19" s="1"/>
  <c r="G4560" i="19" s="1"/>
  <c r="G4567" i="19" s="1"/>
  <c r="G4574" i="19" s="1"/>
  <c r="G4581" i="19" s="1"/>
  <c r="G4588" i="19" s="1"/>
  <c r="G4595" i="19" s="1"/>
  <c r="G4602" i="19" s="1"/>
  <c r="G4609" i="19" s="1"/>
  <c r="G4616" i="19" s="1"/>
  <c r="G4623" i="19" s="1"/>
  <c r="G4630" i="19" s="1"/>
  <c r="G4637" i="19" s="1"/>
  <c r="G4644" i="19" s="1"/>
  <c r="G4651" i="19" s="1"/>
  <c r="G4658" i="19" s="1"/>
  <c r="G4665" i="19" s="1"/>
  <c r="G4672" i="19" s="1"/>
  <c r="G4679" i="19" s="1"/>
  <c r="G4686" i="19" s="1"/>
  <c r="G4693" i="19" s="1"/>
  <c r="G4700" i="19" s="1"/>
  <c r="G4707" i="19" s="1"/>
  <c r="G4714" i="19" s="1"/>
  <c r="G4721" i="19" s="1"/>
  <c r="G4728" i="19" s="1"/>
  <c r="G4735" i="19" s="1"/>
  <c r="G4742" i="19" s="1"/>
  <c r="G4749" i="19" s="1"/>
  <c r="G4756" i="19" s="1"/>
  <c r="G4763" i="19" s="1"/>
  <c r="G4770" i="19" s="1"/>
  <c r="G4777" i="19" s="1"/>
  <c r="G4784" i="19" s="1"/>
  <c r="G4791" i="19" s="1"/>
  <c r="G4798" i="19" s="1"/>
  <c r="G4805" i="19" s="1"/>
  <c r="G4812" i="19" s="1"/>
  <c r="G4819" i="19" s="1"/>
  <c r="G4826" i="19" s="1"/>
  <c r="G4833" i="19" s="1"/>
  <c r="G4840" i="19" s="1"/>
  <c r="G4847" i="19" s="1"/>
  <c r="G4854" i="19" s="1"/>
  <c r="G4861" i="19" s="1"/>
  <c r="G4868" i="19" s="1"/>
  <c r="G4875" i="19" s="1"/>
  <c r="G4882" i="19" s="1"/>
  <c r="G4889" i="19" s="1"/>
  <c r="G4896" i="19" s="1"/>
  <c r="G4903" i="19" s="1"/>
  <c r="G4910" i="19" s="1"/>
  <c r="G4917" i="19" s="1"/>
  <c r="G4924" i="19" s="1"/>
  <c r="G4931" i="19" s="1"/>
  <c r="G4938" i="19" s="1"/>
  <c r="G4945" i="19" s="1"/>
  <c r="G4952" i="19" s="1"/>
  <c r="G4959" i="19" s="1"/>
  <c r="G4966" i="19" s="1"/>
  <c r="G4973" i="19" s="1"/>
  <c r="G4980" i="19" s="1"/>
  <c r="G4987" i="19" s="1"/>
  <c r="G4994" i="19" s="1"/>
  <c r="G5001" i="19" s="1"/>
  <c r="G5008" i="19" s="1"/>
  <c r="G5015" i="19" s="1"/>
  <c r="G5022" i="19" s="1"/>
  <c r="G5029" i="19" s="1"/>
  <c r="G5036" i="19" s="1"/>
  <c r="G5043" i="19" s="1"/>
  <c r="G5050" i="19" s="1"/>
  <c r="G5057" i="19" s="1"/>
  <c r="G5064" i="19" s="1"/>
  <c r="G5071" i="19" s="1"/>
  <c r="G5078" i="19" s="1"/>
  <c r="G5085" i="19" s="1"/>
  <c r="G5092" i="19" s="1"/>
  <c r="G5099" i="19" s="1"/>
  <c r="G5106" i="19" s="1"/>
  <c r="G5113" i="19" s="1"/>
  <c r="G5120" i="19" s="1"/>
  <c r="G5127" i="19" s="1"/>
  <c r="G5134" i="19" s="1"/>
  <c r="G5141" i="19" s="1"/>
  <c r="G5148" i="19" s="1"/>
  <c r="G5155" i="19" s="1"/>
  <c r="G5162" i="19" s="1"/>
  <c r="G5169" i="19" s="1"/>
  <c r="G5176" i="19" s="1"/>
  <c r="G5183" i="19" s="1"/>
  <c r="G5190" i="19" s="1"/>
  <c r="G5197" i="19" s="1"/>
  <c r="G5204" i="19" s="1"/>
  <c r="G5211" i="19" s="1"/>
  <c r="G5218" i="19" s="1"/>
  <c r="G5225" i="19" s="1"/>
  <c r="G5232" i="19" s="1"/>
  <c r="G5239" i="19" s="1"/>
  <c r="G5246" i="19" s="1"/>
  <c r="G5253" i="19" s="1"/>
  <c r="G5260" i="19" s="1"/>
  <c r="G5267" i="19" s="1"/>
  <c r="G5274" i="19" s="1"/>
  <c r="G5281" i="19" s="1"/>
  <c r="G5288" i="19" s="1"/>
  <c r="G5295" i="19" s="1"/>
  <c r="G5302" i="19" s="1"/>
  <c r="G5309" i="19" s="1"/>
  <c r="G5316" i="19" s="1"/>
  <c r="G5323" i="19" s="1"/>
  <c r="G5330" i="19" s="1"/>
  <c r="G5337" i="19" s="1"/>
  <c r="G5344" i="19" s="1"/>
  <c r="G5351" i="19" s="1"/>
  <c r="G5358" i="19" s="1"/>
  <c r="G5365" i="19" s="1"/>
  <c r="G5372" i="19" s="1"/>
  <c r="G5379" i="19" s="1"/>
  <c r="G5386" i="19" s="1"/>
  <c r="G5393" i="19" s="1"/>
  <c r="G5400" i="19" s="1"/>
  <c r="G5407" i="19" s="1"/>
  <c r="G5414" i="19" s="1"/>
  <c r="G5421" i="19" s="1"/>
  <c r="G5428" i="19" s="1"/>
  <c r="G5435" i="19" s="1"/>
  <c r="G5442" i="19" s="1"/>
  <c r="G5449" i="19" s="1"/>
  <c r="G5456" i="19" s="1"/>
  <c r="G5463" i="19" s="1"/>
  <c r="G5470" i="19" s="1"/>
  <c r="G5477" i="19" s="1"/>
  <c r="G5484" i="19" s="1"/>
  <c r="G5491" i="19" s="1"/>
  <c r="G5498" i="19" s="1"/>
  <c r="G5505" i="19" s="1"/>
  <c r="G5512" i="19" s="1"/>
  <c r="G5519" i="19" s="1"/>
  <c r="G5526" i="19" s="1"/>
  <c r="G5533" i="19" s="1"/>
  <c r="G5540" i="19" s="1"/>
  <c r="G5547" i="19" s="1"/>
  <c r="G5554" i="19" s="1"/>
  <c r="G5561" i="19" s="1"/>
  <c r="G5568" i="19" s="1"/>
  <c r="G5575" i="19" s="1"/>
  <c r="G5582" i="19" s="1"/>
  <c r="G5589" i="19" s="1"/>
  <c r="G5596" i="19" s="1"/>
  <c r="G5603" i="19" s="1"/>
  <c r="G5610" i="19" s="1"/>
  <c r="G5617" i="19" s="1"/>
  <c r="G5624" i="19" s="1"/>
  <c r="G5631" i="19" s="1"/>
  <c r="G5638" i="19" s="1"/>
  <c r="G5645" i="19" s="1"/>
  <c r="G5652" i="19" s="1"/>
  <c r="G5659" i="19" s="1"/>
  <c r="G5666" i="19" s="1"/>
  <c r="G5673" i="19" s="1"/>
  <c r="G5680" i="19" s="1"/>
  <c r="G5687" i="19" s="1"/>
  <c r="G5694" i="19" s="1"/>
  <c r="G5701" i="19" s="1"/>
  <c r="G5708" i="19" s="1"/>
  <c r="G5715" i="19" s="1"/>
  <c r="G5722" i="19" s="1"/>
  <c r="G5729" i="19" s="1"/>
  <c r="G5736" i="19" s="1"/>
  <c r="G5743" i="19" s="1"/>
  <c r="G5750" i="19" s="1"/>
  <c r="G5757" i="19" s="1"/>
  <c r="G5764" i="19" s="1"/>
  <c r="G5771" i="19" s="1"/>
  <c r="G5778" i="19" s="1"/>
  <c r="G5785" i="19" s="1"/>
  <c r="G5792" i="19" s="1"/>
  <c r="G5799" i="19" s="1"/>
  <c r="G5806" i="19" s="1"/>
  <c r="G5813" i="19" s="1"/>
  <c r="G5820" i="19" s="1"/>
  <c r="G5827" i="19" s="1"/>
  <c r="G5834" i="19" s="1"/>
  <c r="G5841" i="19" s="1"/>
  <c r="G5848" i="19" s="1"/>
  <c r="G5855" i="19" s="1"/>
  <c r="G5862" i="19" s="1"/>
  <c r="G5869" i="19" s="1"/>
  <c r="G5876" i="19" s="1"/>
  <c r="G5883" i="19" s="1"/>
  <c r="G5890" i="19" s="1"/>
  <c r="G5897" i="19" s="1"/>
  <c r="G5904" i="19" s="1"/>
  <c r="G5911" i="19" s="1"/>
  <c r="G5918" i="19" s="1"/>
  <c r="G5925" i="19" s="1"/>
  <c r="G5932" i="19" s="1"/>
  <c r="G5939" i="19" s="1"/>
  <c r="G5946" i="19" s="1"/>
  <c r="G5953" i="19" s="1"/>
  <c r="G5960" i="19" s="1"/>
  <c r="G5967" i="19" s="1"/>
  <c r="G5974" i="19" s="1"/>
  <c r="G5981" i="19" s="1"/>
  <c r="G5988" i="19" s="1"/>
  <c r="G5995" i="19" s="1"/>
  <c r="G6002" i="19" s="1"/>
  <c r="G6009" i="19" s="1"/>
  <c r="G6016" i="19" s="1"/>
  <c r="G6023" i="19" s="1"/>
  <c r="G6030" i="19" s="1"/>
  <c r="G6037" i="19" s="1"/>
  <c r="G6044" i="19" s="1"/>
  <c r="G6051" i="19" s="1"/>
  <c r="G6058" i="19" s="1"/>
  <c r="G6065" i="19" s="1"/>
  <c r="G6072" i="19" s="1"/>
  <c r="G6079" i="19" s="1"/>
  <c r="G6086" i="19" s="1"/>
  <c r="G6093" i="19" s="1"/>
  <c r="G6100" i="19" s="1"/>
  <c r="G6107" i="19" s="1"/>
  <c r="G6114" i="19" s="1"/>
  <c r="G6121" i="19" s="1"/>
  <c r="G6128" i="19" s="1"/>
  <c r="G6135" i="19" s="1"/>
  <c r="G6142" i="19" s="1"/>
  <c r="G6149" i="19" s="1"/>
  <c r="G6156" i="19" s="1"/>
  <c r="G6163" i="19" s="1"/>
  <c r="G6170" i="19" s="1"/>
  <c r="G6177" i="19" s="1"/>
  <c r="G6184" i="19" s="1"/>
  <c r="G6191" i="19" s="1"/>
  <c r="G6198" i="19" s="1"/>
  <c r="G6205" i="19" s="1"/>
  <c r="G6212" i="19" s="1"/>
  <c r="G6219" i="19" s="1"/>
  <c r="G6226" i="19" s="1"/>
  <c r="G6233" i="19" s="1"/>
  <c r="G6240" i="19" s="1"/>
  <c r="G6247" i="19" s="1"/>
  <c r="G6254" i="19" s="1"/>
  <c r="G6261" i="19" s="1"/>
  <c r="G6268" i="19" s="1"/>
  <c r="G6275" i="19" s="1"/>
  <c r="G6282" i="19" s="1"/>
  <c r="G6289" i="19" s="1"/>
  <c r="G6296" i="19" s="1"/>
  <c r="G6303" i="19" s="1"/>
  <c r="G6310" i="19" s="1"/>
  <c r="G6317" i="19" s="1"/>
  <c r="G6324" i="19" s="1"/>
  <c r="G6331" i="19" s="1"/>
  <c r="G6338" i="19" s="1"/>
  <c r="G6345" i="19" s="1"/>
  <c r="G6352" i="19" s="1"/>
  <c r="G6359" i="19" s="1"/>
  <c r="G6366" i="19" s="1"/>
  <c r="G6373" i="19" s="1"/>
  <c r="G6380" i="19" s="1"/>
  <c r="G6387" i="19" s="1"/>
  <c r="G6394" i="19" s="1"/>
  <c r="G6401" i="19" s="1"/>
  <c r="G6408" i="19" s="1"/>
  <c r="G6415" i="19" s="1"/>
  <c r="G6422" i="19" s="1"/>
  <c r="G6429" i="19" s="1"/>
  <c r="G6436" i="19" s="1"/>
  <c r="G6443" i="19" s="1"/>
  <c r="G6450" i="19" s="1"/>
  <c r="G6457" i="19" s="1"/>
  <c r="G6464" i="19" s="1"/>
  <c r="G6471" i="19" s="1"/>
  <c r="G6478" i="19" s="1"/>
  <c r="G6485" i="19" s="1"/>
  <c r="G6492" i="19" s="1"/>
  <c r="G6499" i="19" s="1"/>
  <c r="G6506" i="19" s="1"/>
  <c r="G6513" i="19" s="1"/>
  <c r="G6520" i="19" s="1"/>
  <c r="G6527" i="19" s="1"/>
  <c r="G6534" i="19" s="1"/>
  <c r="G6541" i="19" s="1"/>
  <c r="G6548" i="19" s="1"/>
  <c r="G6555" i="19" s="1"/>
  <c r="G6562" i="19" s="1"/>
  <c r="G6569" i="19" s="1"/>
  <c r="G6576" i="19" s="1"/>
  <c r="G6583" i="19" s="1"/>
  <c r="G6590" i="19" s="1"/>
  <c r="G6597" i="19" s="1"/>
  <c r="G6604" i="19" s="1"/>
  <c r="G6611" i="19" s="1"/>
  <c r="G6618" i="19" s="1"/>
  <c r="G6625" i="19" s="1"/>
  <c r="G6632" i="19" s="1"/>
  <c r="G6639" i="19" s="1"/>
  <c r="G6646" i="19" s="1"/>
  <c r="G6653" i="19" s="1"/>
  <c r="G6660" i="19" s="1"/>
  <c r="G6667" i="19" s="1"/>
  <c r="G6674" i="19" s="1"/>
  <c r="G6681" i="19" s="1"/>
  <c r="G6688" i="19" s="1"/>
  <c r="G6695" i="19" s="1"/>
  <c r="G6702" i="19" s="1"/>
  <c r="G6709" i="19" s="1"/>
  <c r="G6716" i="19" s="1"/>
  <c r="G6723" i="19" s="1"/>
  <c r="G6730" i="19" s="1"/>
  <c r="G6737" i="19" s="1"/>
  <c r="G6744" i="19" s="1"/>
  <c r="G6751" i="19" s="1"/>
  <c r="G6758" i="19" s="1"/>
  <c r="G6765" i="19" s="1"/>
  <c r="G6772" i="19" s="1"/>
  <c r="G6779" i="19" s="1"/>
  <c r="G6786" i="19" s="1"/>
  <c r="G6793" i="19" s="1"/>
  <c r="G6800" i="19" s="1"/>
  <c r="G6807" i="19" s="1"/>
  <c r="G6814" i="19" s="1"/>
  <c r="G6821" i="19" s="1"/>
  <c r="G6828" i="19" s="1"/>
  <c r="G6835" i="19" s="1"/>
  <c r="G6842" i="19" s="1"/>
  <c r="G6849" i="19" s="1"/>
  <c r="G6856" i="19" s="1"/>
  <c r="G6863" i="19" s="1"/>
  <c r="G6870" i="19" s="1"/>
  <c r="G6877" i="19" s="1"/>
  <c r="G6884" i="19" s="1"/>
  <c r="G6891" i="19" s="1"/>
  <c r="G6898" i="19" s="1"/>
  <c r="G6905" i="19" s="1"/>
  <c r="G6912" i="19" s="1"/>
  <c r="G6919" i="19" s="1"/>
  <c r="G6926" i="19" s="1"/>
  <c r="G6933" i="19" s="1"/>
  <c r="G6940" i="19" s="1"/>
  <c r="G6947" i="19" s="1"/>
  <c r="G6954" i="19" s="1"/>
  <c r="G6961" i="19" s="1"/>
  <c r="G6968" i="19" s="1"/>
  <c r="G6975" i="19" s="1"/>
  <c r="G6982" i="19" s="1"/>
  <c r="G6989" i="19" s="1"/>
  <c r="G6996" i="19" s="1"/>
  <c r="J716" i="20"/>
  <c r="J737" i="20"/>
  <c r="J681" i="20"/>
  <c r="J828" i="20"/>
  <c r="J604" i="20"/>
  <c r="J142" i="20"/>
  <c r="J30" i="20"/>
  <c r="J240" i="20"/>
  <c r="J576" i="20"/>
  <c r="J548" i="20"/>
  <c r="J555" i="20"/>
  <c r="J709" i="20"/>
  <c r="J667" i="20"/>
  <c r="J380" i="20"/>
  <c r="J471" i="20"/>
  <c r="J499" i="20"/>
  <c r="J758" i="20"/>
  <c r="J569" i="20"/>
  <c r="J751" i="20"/>
  <c r="J9" i="20"/>
  <c r="J135" i="20"/>
  <c r="J520" i="20"/>
  <c r="J93" i="20"/>
  <c r="J534" i="20"/>
  <c r="J289" i="20"/>
  <c r="J800" i="20"/>
  <c r="J394" i="20"/>
  <c r="J2" i="20"/>
  <c r="J261" i="20"/>
  <c r="J317" i="20"/>
  <c r="J625" i="20"/>
  <c r="J184" i="20"/>
  <c r="J492" i="20"/>
  <c r="J324" i="20"/>
  <c r="J359" i="20"/>
  <c r="J702" i="20"/>
  <c r="J352" i="20"/>
  <c r="J310" i="20"/>
  <c r="J807" i="20"/>
  <c r="J247" i="20"/>
  <c r="J149" i="20"/>
  <c r="J128" i="20"/>
  <c r="J527" i="20"/>
  <c r="J16" i="20"/>
  <c r="J618" i="20"/>
  <c r="J205" i="20"/>
  <c r="J415" i="20"/>
  <c r="J275" i="20"/>
  <c r="J338" i="20"/>
  <c r="J156" i="20"/>
  <c r="J695" i="20"/>
  <c r="J611" i="20"/>
  <c r="J282" i="20"/>
  <c r="J58" i="20"/>
  <c r="J723" i="20"/>
  <c r="J345" i="20"/>
  <c r="J450" i="20"/>
  <c r="J779" i="20"/>
  <c r="J478" i="20"/>
  <c r="J513" i="20"/>
  <c r="J730" i="20"/>
  <c r="V234" i="20"/>
  <c r="V262" i="20"/>
  <c r="V269" i="20"/>
  <c r="V213" i="20"/>
  <c r="V227" i="20"/>
  <c r="V220" i="20"/>
  <c r="V241" i="20"/>
  <c r="V248" i="20"/>
  <c r="V255" i="20"/>
  <c r="V206" i="20"/>
  <c r="I3" i="20"/>
  <c r="I24" i="20"/>
  <c r="I59" i="20"/>
  <c r="I31" i="20"/>
  <c r="I38" i="20"/>
  <c r="I52" i="20"/>
  <c r="I45" i="20"/>
  <c r="I10" i="20"/>
  <c r="I17" i="20"/>
  <c r="P136" i="20"/>
  <c r="P178" i="20"/>
  <c r="P192" i="20"/>
  <c r="P164" i="20"/>
  <c r="P143" i="20"/>
  <c r="P150" i="20"/>
  <c r="P185" i="20"/>
  <c r="P199" i="20"/>
  <c r="P157" i="20"/>
  <c r="P171" i="20"/>
  <c r="M16" i="20"/>
  <c r="M100" i="20"/>
  <c r="M44" i="20"/>
  <c r="M387" i="20"/>
  <c r="M562" i="20"/>
  <c r="M282" i="20"/>
  <c r="M310" i="20"/>
  <c r="M702" i="20"/>
  <c r="M247" i="20"/>
  <c r="M135" i="20"/>
  <c r="M429" i="20"/>
  <c r="M352" i="20"/>
  <c r="M513" i="20"/>
  <c r="M317" i="20"/>
  <c r="M380" i="20"/>
  <c r="M723" i="20"/>
  <c r="M128" i="20"/>
  <c r="M219" i="20"/>
  <c r="M191" i="20"/>
  <c r="M72" i="20"/>
  <c r="M527" i="20"/>
  <c r="M660" i="20"/>
  <c r="M569" i="20"/>
  <c r="M639" i="20"/>
  <c r="M457" i="20"/>
  <c r="M58" i="20"/>
  <c r="M324" i="20"/>
  <c r="M163" i="20"/>
  <c r="M674" i="20"/>
  <c r="M37" i="20"/>
  <c r="M597" i="20"/>
  <c r="M765" i="20"/>
  <c r="M338" i="20"/>
  <c r="M394" i="20"/>
  <c r="M590" i="20"/>
  <c r="M177" i="20"/>
  <c r="M205" i="20"/>
  <c r="M632" i="20"/>
  <c r="M618" i="20"/>
  <c r="M303" i="20"/>
  <c r="M828" i="20"/>
  <c r="M261" i="20"/>
  <c r="M737" i="20"/>
  <c r="M443" i="20"/>
  <c r="M485" i="20"/>
  <c r="M170" i="20"/>
  <c r="M331" i="20"/>
  <c r="M240" i="20"/>
  <c r="M534" i="20"/>
  <c r="M359" i="20"/>
  <c r="J3" i="19"/>
  <c r="M268" i="20"/>
  <c r="M121" i="20"/>
  <c r="M807" i="20"/>
  <c r="M51" i="20"/>
  <c r="M149" i="20"/>
  <c r="M814" i="20"/>
  <c r="M478" i="20"/>
  <c r="M226" i="20"/>
  <c r="M793" i="20"/>
  <c r="M408" i="20"/>
  <c r="M555" i="20"/>
  <c r="M506" i="20"/>
  <c r="M688" i="20"/>
  <c r="M758" i="20"/>
  <c r="M79" i="20"/>
  <c r="M471" i="20"/>
  <c r="M345" i="20"/>
  <c r="M142" i="20"/>
  <c r="M289" i="20"/>
  <c r="M65" i="20"/>
  <c r="M436" i="20"/>
  <c r="M296" i="20"/>
  <c r="M492" i="20"/>
  <c r="M464" i="20"/>
  <c r="M786" i="20"/>
  <c r="M254" i="20"/>
  <c r="M800" i="20"/>
  <c r="M107" i="20"/>
  <c r="M548" i="20"/>
  <c r="M709" i="20"/>
  <c r="M625" i="20"/>
  <c r="M604" i="20"/>
  <c r="M541" i="20"/>
  <c r="M30" i="20"/>
  <c r="M744" i="20"/>
  <c r="M415" i="20"/>
  <c r="M422" i="20"/>
  <c r="M583" i="20"/>
  <c r="M2" i="20"/>
  <c r="M695" i="20"/>
  <c r="M450" i="20"/>
  <c r="M275" i="20"/>
  <c r="M730" i="20"/>
  <c r="M716" i="20"/>
  <c r="M646" i="20"/>
  <c r="M499" i="20"/>
  <c r="M772" i="20"/>
  <c r="M821" i="20"/>
  <c r="M576" i="20"/>
  <c r="M681" i="20"/>
  <c r="M611" i="20"/>
  <c r="M9" i="20"/>
  <c r="M93" i="20"/>
  <c r="M401" i="20"/>
  <c r="M779" i="20"/>
  <c r="M751" i="20"/>
  <c r="M667" i="20"/>
  <c r="M212" i="20"/>
  <c r="M23" i="20"/>
  <c r="M156" i="20"/>
  <c r="M233" i="20"/>
  <c r="M520" i="20"/>
  <c r="M373" i="20"/>
  <c r="M86" i="20"/>
  <c r="M184" i="20"/>
  <c r="M198" i="20"/>
  <c r="M653" i="20"/>
  <c r="M366" i="20"/>
  <c r="M114" i="20"/>
  <c r="K80" i="20"/>
  <c r="K87" i="20"/>
  <c r="K94" i="20"/>
  <c r="K101" i="20"/>
  <c r="K108" i="20"/>
  <c r="K122" i="20"/>
  <c r="K66" i="20"/>
  <c r="K73" i="20"/>
  <c r="K115" i="20"/>
  <c r="K129" i="20"/>
  <c r="T171" i="20"/>
  <c r="T157" i="20"/>
  <c r="T178" i="20"/>
  <c r="T185" i="20"/>
  <c r="T199" i="20"/>
  <c r="T164" i="20"/>
  <c r="T136" i="20"/>
  <c r="T143" i="20"/>
  <c r="T192" i="20"/>
  <c r="T150" i="20"/>
  <c r="H710" i="20"/>
  <c r="H696" i="20"/>
  <c r="H724" i="20"/>
  <c r="H703" i="20"/>
  <c r="H752" i="20"/>
  <c r="H717" i="20"/>
  <c r="H731" i="20"/>
  <c r="H738" i="20"/>
  <c r="H745" i="20"/>
  <c r="H759" i="20"/>
  <c r="I626" i="20"/>
  <c r="I661" i="20"/>
  <c r="I647" i="20"/>
  <c r="I633" i="20"/>
  <c r="I640" i="20"/>
  <c r="I654" i="20"/>
  <c r="I668" i="20"/>
  <c r="I689" i="20"/>
  <c r="I675" i="20"/>
  <c r="I682" i="20"/>
  <c r="S234" i="20"/>
  <c r="S262" i="20"/>
  <c r="S255" i="20"/>
  <c r="S241" i="20"/>
  <c r="S206" i="20"/>
  <c r="S248" i="20"/>
  <c r="S227" i="20"/>
  <c r="S220" i="20"/>
  <c r="S269" i="20"/>
  <c r="S213" i="20"/>
  <c r="FL4" i="5"/>
  <c r="Q458" i="20"/>
  <c r="Q465" i="20"/>
  <c r="Q416" i="20"/>
  <c r="Q472" i="20"/>
  <c r="Q479" i="20"/>
  <c r="Q423" i="20"/>
  <c r="Q430" i="20"/>
  <c r="Q444" i="20"/>
  <c r="Q451" i="20"/>
  <c r="Q437" i="20"/>
  <c r="R724" i="20"/>
  <c r="R759" i="20"/>
  <c r="R731" i="20"/>
  <c r="R703" i="20"/>
  <c r="R710" i="20"/>
  <c r="R752" i="20"/>
  <c r="R696" i="20"/>
  <c r="R745" i="20"/>
  <c r="R717" i="20"/>
  <c r="R738" i="20"/>
  <c r="T612" i="20"/>
  <c r="T619" i="20"/>
  <c r="T563" i="20"/>
  <c r="T577" i="20"/>
  <c r="T591" i="20"/>
  <c r="T598" i="20"/>
  <c r="T605" i="20"/>
  <c r="T570" i="20"/>
  <c r="T556" i="20"/>
  <c r="T584" i="20"/>
  <c r="N682" i="20"/>
  <c r="N626" i="20"/>
  <c r="N633" i="20"/>
  <c r="N647" i="20"/>
  <c r="N654" i="20"/>
  <c r="N661" i="20"/>
  <c r="N689" i="20"/>
  <c r="N675" i="20"/>
  <c r="N640" i="20"/>
  <c r="N668" i="20"/>
  <c r="P206" i="20"/>
  <c r="P241" i="20"/>
  <c r="P220" i="20"/>
  <c r="P269" i="20"/>
  <c r="P227" i="20"/>
  <c r="P248" i="20"/>
  <c r="P255" i="20"/>
  <c r="P213" i="20"/>
  <c r="P262" i="20"/>
  <c r="P234" i="20"/>
  <c r="M521" i="20"/>
  <c r="M528" i="20"/>
  <c r="M507" i="20"/>
  <c r="M486" i="20"/>
  <c r="M549" i="20"/>
  <c r="M542" i="20"/>
  <c r="M493" i="20"/>
  <c r="M500" i="20"/>
  <c r="M535" i="20"/>
  <c r="M514" i="20"/>
  <c r="I157" i="20"/>
  <c r="I150" i="20"/>
  <c r="I143" i="20"/>
  <c r="I136" i="20"/>
  <c r="I164" i="20"/>
  <c r="I178" i="20"/>
  <c r="I185" i="20"/>
  <c r="I171" i="20"/>
  <c r="I192" i="20"/>
  <c r="I199" i="20"/>
  <c r="W563" i="20"/>
  <c r="W570" i="20"/>
  <c r="W577" i="20"/>
  <c r="W584" i="20"/>
  <c r="W598" i="20"/>
  <c r="W591" i="20"/>
  <c r="W605" i="20"/>
  <c r="W556" i="20"/>
  <c r="W612" i="20"/>
  <c r="W619" i="20"/>
  <c r="T437" i="20"/>
  <c r="T451" i="20"/>
  <c r="T458" i="20"/>
  <c r="T465" i="20"/>
  <c r="T472" i="20"/>
  <c r="T430" i="20"/>
  <c r="T416" i="20"/>
  <c r="T444" i="20"/>
  <c r="T423" i="20"/>
  <c r="T479" i="20"/>
  <c r="H101" i="20"/>
  <c r="H108" i="20"/>
  <c r="H115" i="20"/>
  <c r="H66" i="20"/>
  <c r="H94" i="20"/>
  <c r="H122" i="20"/>
  <c r="H129" i="20"/>
  <c r="H87" i="20"/>
  <c r="H73" i="20"/>
  <c r="H80" i="20"/>
  <c r="FP4" i="5"/>
  <c r="V773" i="20"/>
  <c r="V780" i="20"/>
  <c r="V787" i="20"/>
  <c r="V794" i="20"/>
  <c r="V801" i="20"/>
  <c r="V815" i="20"/>
  <c r="V766" i="20"/>
  <c r="V808" i="20"/>
  <c r="V829" i="20"/>
  <c r="V822" i="20"/>
  <c r="I395" i="20"/>
  <c r="I346" i="20"/>
  <c r="I374" i="20"/>
  <c r="I353" i="20"/>
  <c r="I381" i="20"/>
  <c r="I388" i="20"/>
  <c r="I402" i="20"/>
  <c r="I409" i="20"/>
  <c r="I360" i="20"/>
  <c r="I367" i="20"/>
  <c r="M409" i="20"/>
  <c r="M346" i="20"/>
  <c r="M374" i="20"/>
  <c r="M381" i="20"/>
  <c r="M353" i="20"/>
  <c r="M367" i="20"/>
  <c r="M395" i="20"/>
  <c r="M388" i="20"/>
  <c r="M402" i="20"/>
  <c r="M360" i="20"/>
  <c r="T129" i="20"/>
  <c r="T66" i="20"/>
  <c r="T73" i="20"/>
  <c r="T87" i="20"/>
  <c r="T101" i="20"/>
  <c r="T94" i="20"/>
  <c r="T108" i="20"/>
  <c r="T115" i="20"/>
  <c r="T122" i="20"/>
  <c r="T80" i="20"/>
  <c r="K661" i="20"/>
  <c r="K654" i="20"/>
  <c r="K668" i="20"/>
  <c r="K682" i="20"/>
  <c r="K689" i="20"/>
  <c r="K626" i="20"/>
  <c r="K675" i="20"/>
  <c r="K647" i="20"/>
  <c r="K633" i="20"/>
  <c r="K640" i="20"/>
  <c r="H262" i="20"/>
  <c r="H248" i="20"/>
  <c r="H220" i="20"/>
  <c r="H255" i="20"/>
  <c r="H269" i="20"/>
  <c r="H227" i="20"/>
  <c r="H234" i="20"/>
  <c r="H241" i="20"/>
  <c r="H206" i="20"/>
  <c r="H213" i="20"/>
  <c r="W647" i="20"/>
  <c r="W654" i="20"/>
  <c r="W661" i="20"/>
  <c r="W633" i="20"/>
  <c r="W668" i="20"/>
  <c r="W675" i="20"/>
  <c r="W682" i="20"/>
  <c r="W689" i="20"/>
  <c r="W640" i="20"/>
  <c r="W626" i="20"/>
  <c r="T640" i="20"/>
  <c r="T626" i="20"/>
  <c r="T661" i="20"/>
  <c r="T675" i="20"/>
  <c r="T668" i="20"/>
  <c r="T633" i="20"/>
  <c r="T647" i="20"/>
  <c r="T654" i="20"/>
  <c r="T682" i="20"/>
  <c r="T689" i="20"/>
  <c r="V101" i="20"/>
  <c r="V108" i="20"/>
  <c r="V115" i="20"/>
  <c r="V122" i="20"/>
  <c r="V129" i="20"/>
  <c r="V66" i="20"/>
  <c r="V73" i="20"/>
  <c r="V87" i="20"/>
  <c r="V94" i="20"/>
  <c r="V80" i="20"/>
  <c r="O479" i="20"/>
  <c r="O416" i="20"/>
  <c r="O423" i="20"/>
  <c r="O437" i="20"/>
  <c r="O430" i="20"/>
  <c r="O444" i="20"/>
  <c r="O472" i="20"/>
  <c r="O451" i="20"/>
  <c r="O465" i="20"/>
  <c r="O458" i="20"/>
  <c r="V535" i="20"/>
  <c r="V486" i="20"/>
  <c r="V493" i="20"/>
  <c r="V521" i="20"/>
  <c r="V528" i="20"/>
  <c r="V549" i="20"/>
  <c r="V500" i="20"/>
  <c r="V507" i="20"/>
  <c r="V514" i="20"/>
  <c r="V542" i="20"/>
  <c r="I339" i="20"/>
  <c r="F2" i="19"/>
  <c r="F9" i="19" s="1"/>
  <c r="F16" i="19" s="1"/>
  <c r="F23" i="19" s="1"/>
  <c r="F30" i="19" s="1"/>
  <c r="F37" i="19" s="1"/>
  <c r="F44" i="19" s="1"/>
  <c r="F51" i="19" s="1"/>
  <c r="F58" i="19" s="1"/>
  <c r="F65" i="19" s="1"/>
  <c r="F72" i="19" s="1"/>
  <c r="F79" i="19" s="1"/>
  <c r="F86" i="19" s="1"/>
  <c r="F93" i="19" s="1"/>
  <c r="F100" i="19" s="1"/>
  <c r="F107" i="19" s="1"/>
  <c r="F114" i="19" s="1"/>
  <c r="F121" i="19" s="1"/>
  <c r="F128" i="19" s="1"/>
  <c r="F135" i="19" s="1"/>
  <c r="F142" i="19" s="1"/>
  <c r="F149" i="19" s="1"/>
  <c r="F156" i="19" s="1"/>
  <c r="F163" i="19" s="1"/>
  <c r="F170" i="19" s="1"/>
  <c r="F177" i="19" s="1"/>
  <c r="F184" i="19" s="1"/>
  <c r="F191" i="19" s="1"/>
  <c r="F198" i="19" s="1"/>
  <c r="F205" i="19" s="1"/>
  <c r="F212" i="19" s="1"/>
  <c r="F219" i="19" s="1"/>
  <c r="F226" i="19" s="1"/>
  <c r="F233" i="19" s="1"/>
  <c r="F240" i="19" s="1"/>
  <c r="F247" i="19" s="1"/>
  <c r="F254" i="19" s="1"/>
  <c r="F261" i="19" s="1"/>
  <c r="F268" i="19" s="1"/>
  <c r="F275" i="19" s="1"/>
  <c r="F282" i="19" s="1"/>
  <c r="F289" i="19" s="1"/>
  <c r="F296" i="19" s="1"/>
  <c r="F303" i="19" s="1"/>
  <c r="F310" i="19" s="1"/>
  <c r="F317" i="19" s="1"/>
  <c r="F324" i="19" s="1"/>
  <c r="F331" i="19" s="1"/>
  <c r="F338" i="19" s="1"/>
  <c r="F345" i="19" s="1"/>
  <c r="F352" i="19" s="1"/>
  <c r="F359" i="19" s="1"/>
  <c r="F366" i="19" s="1"/>
  <c r="F373" i="19" s="1"/>
  <c r="F380" i="19" s="1"/>
  <c r="F387" i="19" s="1"/>
  <c r="F394" i="19" s="1"/>
  <c r="F401" i="19" s="1"/>
  <c r="F408" i="19" s="1"/>
  <c r="F415" i="19" s="1"/>
  <c r="F422" i="19" s="1"/>
  <c r="F429" i="19" s="1"/>
  <c r="F436" i="19" s="1"/>
  <c r="F443" i="19" s="1"/>
  <c r="F450" i="19" s="1"/>
  <c r="F457" i="19" s="1"/>
  <c r="F464" i="19" s="1"/>
  <c r="F471" i="19" s="1"/>
  <c r="F478" i="19" s="1"/>
  <c r="F485" i="19" s="1"/>
  <c r="F492" i="19" s="1"/>
  <c r="F499" i="19" s="1"/>
  <c r="F506" i="19" s="1"/>
  <c r="F513" i="19" s="1"/>
  <c r="F520" i="19" s="1"/>
  <c r="F527" i="19" s="1"/>
  <c r="F534" i="19" s="1"/>
  <c r="F541" i="19" s="1"/>
  <c r="F548" i="19" s="1"/>
  <c r="F555" i="19" s="1"/>
  <c r="F562" i="19" s="1"/>
  <c r="F569" i="19" s="1"/>
  <c r="F576" i="19" s="1"/>
  <c r="F583" i="19" s="1"/>
  <c r="F590" i="19" s="1"/>
  <c r="F597" i="19" s="1"/>
  <c r="F604" i="19" s="1"/>
  <c r="F611" i="19" s="1"/>
  <c r="F618" i="19" s="1"/>
  <c r="F625" i="19" s="1"/>
  <c r="F632" i="19" s="1"/>
  <c r="F639" i="19" s="1"/>
  <c r="F646" i="19" s="1"/>
  <c r="F653" i="19" s="1"/>
  <c r="F660" i="19" s="1"/>
  <c r="F667" i="19" s="1"/>
  <c r="F674" i="19" s="1"/>
  <c r="F681" i="19" s="1"/>
  <c r="F688" i="19" s="1"/>
  <c r="F695" i="19" s="1"/>
  <c r="F702" i="19" s="1"/>
  <c r="F709" i="19" s="1"/>
  <c r="F716" i="19" s="1"/>
  <c r="F723" i="19" s="1"/>
  <c r="F730" i="19" s="1"/>
  <c r="F737" i="19" s="1"/>
  <c r="F744" i="19" s="1"/>
  <c r="F751" i="19" s="1"/>
  <c r="F758" i="19" s="1"/>
  <c r="F765" i="19" s="1"/>
  <c r="F772" i="19" s="1"/>
  <c r="F779" i="19" s="1"/>
  <c r="F786" i="19" s="1"/>
  <c r="F793" i="19" s="1"/>
  <c r="F800" i="19" s="1"/>
  <c r="F807" i="19" s="1"/>
  <c r="F814" i="19" s="1"/>
  <c r="F821" i="19" s="1"/>
  <c r="F828" i="19" s="1"/>
  <c r="F835" i="19" s="1"/>
  <c r="F842" i="19" s="1"/>
  <c r="F849" i="19" s="1"/>
  <c r="F856" i="19" s="1"/>
  <c r="F863" i="19" s="1"/>
  <c r="F870" i="19" s="1"/>
  <c r="F877" i="19" s="1"/>
  <c r="F884" i="19" s="1"/>
  <c r="F891" i="19" s="1"/>
  <c r="F898" i="19" s="1"/>
  <c r="F905" i="19" s="1"/>
  <c r="F912" i="19" s="1"/>
  <c r="F919" i="19" s="1"/>
  <c r="F926" i="19" s="1"/>
  <c r="F933" i="19" s="1"/>
  <c r="F940" i="19" s="1"/>
  <c r="F947" i="19" s="1"/>
  <c r="F954" i="19" s="1"/>
  <c r="F961" i="19" s="1"/>
  <c r="F968" i="19" s="1"/>
  <c r="F975" i="19" s="1"/>
  <c r="F982" i="19" s="1"/>
  <c r="F989" i="19" s="1"/>
  <c r="F996" i="19" s="1"/>
  <c r="F1003" i="19" s="1"/>
  <c r="F1010" i="19" s="1"/>
  <c r="F1017" i="19" s="1"/>
  <c r="F1024" i="19" s="1"/>
  <c r="F1031" i="19" s="1"/>
  <c r="F1038" i="19" s="1"/>
  <c r="F1045" i="19" s="1"/>
  <c r="F1052" i="19" s="1"/>
  <c r="F1059" i="19" s="1"/>
  <c r="F1066" i="19" s="1"/>
  <c r="F1073" i="19" s="1"/>
  <c r="F1080" i="19" s="1"/>
  <c r="F1087" i="19" s="1"/>
  <c r="F1094" i="19" s="1"/>
  <c r="F1101" i="19" s="1"/>
  <c r="F1108" i="19" s="1"/>
  <c r="F1115" i="19" s="1"/>
  <c r="F1122" i="19" s="1"/>
  <c r="F1129" i="19" s="1"/>
  <c r="F1136" i="19" s="1"/>
  <c r="F1143" i="19" s="1"/>
  <c r="F1150" i="19" s="1"/>
  <c r="F1157" i="19" s="1"/>
  <c r="F1164" i="19" s="1"/>
  <c r="F1171" i="19" s="1"/>
  <c r="F1178" i="19" s="1"/>
  <c r="F1185" i="19" s="1"/>
  <c r="F1192" i="19" s="1"/>
  <c r="F1199" i="19" s="1"/>
  <c r="F1206" i="19" s="1"/>
  <c r="F1213" i="19" s="1"/>
  <c r="F1220" i="19" s="1"/>
  <c r="F1227" i="19" s="1"/>
  <c r="F1234" i="19" s="1"/>
  <c r="F1241" i="19" s="1"/>
  <c r="F1248" i="19" s="1"/>
  <c r="F1255" i="19" s="1"/>
  <c r="F1262" i="19" s="1"/>
  <c r="F1269" i="19" s="1"/>
  <c r="F1276" i="19" s="1"/>
  <c r="F1283" i="19" s="1"/>
  <c r="F1290" i="19" s="1"/>
  <c r="F1297" i="19" s="1"/>
  <c r="F1304" i="19" s="1"/>
  <c r="F1311" i="19" s="1"/>
  <c r="F1318" i="19" s="1"/>
  <c r="F1325" i="19" s="1"/>
  <c r="F1332" i="19" s="1"/>
  <c r="F1339" i="19" s="1"/>
  <c r="F1346" i="19" s="1"/>
  <c r="F1353" i="19" s="1"/>
  <c r="F1360" i="19" s="1"/>
  <c r="F1367" i="19" s="1"/>
  <c r="F1374" i="19" s="1"/>
  <c r="F1381" i="19" s="1"/>
  <c r="F1388" i="19" s="1"/>
  <c r="F1395" i="19" s="1"/>
  <c r="F1402" i="19" s="1"/>
  <c r="F1409" i="19" s="1"/>
  <c r="F1416" i="19" s="1"/>
  <c r="F1423" i="19" s="1"/>
  <c r="F1430" i="19" s="1"/>
  <c r="F1437" i="19" s="1"/>
  <c r="F1444" i="19" s="1"/>
  <c r="F1451" i="19" s="1"/>
  <c r="F1458" i="19" s="1"/>
  <c r="F1465" i="19" s="1"/>
  <c r="F1472" i="19" s="1"/>
  <c r="F1479" i="19" s="1"/>
  <c r="F1486" i="19" s="1"/>
  <c r="F1493" i="19" s="1"/>
  <c r="F1500" i="19" s="1"/>
  <c r="F1507" i="19" s="1"/>
  <c r="F1514" i="19" s="1"/>
  <c r="F1521" i="19" s="1"/>
  <c r="F1528" i="19" s="1"/>
  <c r="F1535" i="19" s="1"/>
  <c r="F1542" i="19" s="1"/>
  <c r="F1549" i="19" s="1"/>
  <c r="F1556" i="19" s="1"/>
  <c r="F1563" i="19" s="1"/>
  <c r="F1570" i="19" s="1"/>
  <c r="F1577" i="19" s="1"/>
  <c r="F1584" i="19" s="1"/>
  <c r="F1591" i="19" s="1"/>
  <c r="F1598" i="19" s="1"/>
  <c r="F1605" i="19" s="1"/>
  <c r="F1612" i="19" s="1"/>
  <c r="F1619" i="19" s="1"/>
  <c r="F1626" i="19" s="1"/>
  <c r="F1633" i="19" s="1"/>
  <c r="F1640" i="19" s="1"/>
  <c r="F1647" i="19" s="1"/>
  <c r="F1654" i="19" s="1"/>
  <c r="F1661" i="19" s="1"/>
  <c r="F1668" i="19" s="1"/>
  <c r="F1675" i="19" s="1"/>
  <c r="F1682" i="19" s="1"/>
  <c r="F1689" i="19" s="1"/>
  <c r="F1696" i="19" s="1"/>
  <c r="F1703" i="19" s="1"/>
  <c r="F1710" i="19" s="1"/>
  <c r="F1717" i="19" s="1"/>
  <c r="F1724" i="19" s="1"/>
  <c r="F1731" i="19" s="1"/>
  <c r="F1738" i="19" s="1"/>
  <c r="F1745" i="19" s="1"/>
  <c r="F1752" i="19" s="1"/>
  <c r="F1759" i="19" s="1"/>
  <c r="F1766" i="19" s="1"/>
  <c r="F1773" i="19" s="1"/>
  <c r="F1780" i="19" s="1"/>
  <c r="F1787" i="19" s="1"/>
  <c r="F1794" i="19" s="1"/>
  <c r="F1801" i="19" s="1"/>
  <c r="F1808" i="19" s="1"/>
  <c r="F1815" i="19" s="1"/>
  <c r="F1822" i="19" s="1"/>
  <c r="F1829" i="19" s="1"/>
  <c r="F1836" i="19" s="1"/>
  <c r="F1843" i="19" s="1"/>
  <c r="F1850" i="19" s="1"/>
  <c r="F1857" i="19" s="1"/>
  <c r="F1864" i="19" s="1"/>
  <c r="F1871" i="19" s="1"/>
  <c r="F1878" i="19" s="1"/>
  <c r="F1885" i="19" s="1"/>
  <c r="F1892" i="19" s="1"/>
  <c r="F1899" i="19" s="1"/>
  <c r="F1906" i="19" s="1"/>
  <c r="F1913" i="19" s="1"/>
  <c r="F1920" i="19" s="1"/>
  <c r="F1927" i="19" s="1"/>
  <c r="F1934" i="19" s="1"/>
  <c r="F1941" i="19" s="1"/>
  <c r="F1948" i="19" s="1"/>
  <c r="F1955" i="19" s="1"/>
  <c r="F1962" i="19" s="1"/>
  <c r="F1969" i="19" s="1"/>
  <c r="F1976" i="19" s="1"/>
  <c r="F1983" i="19" s="1"/>
  <c r="F1990" i="19" s="1"/>
  <c r="F1997" i="19" s="1"/>
  <c r="F2004" i="19" s="1"/>
  <c r="F2011" i="19" s="1"/>
  <c r="F2018" i="19" s="1"/>
  <c r="F2025" i="19" s="1"/>
  <c r="F2032" i="19" s="1"/>
  <c r="F2039" i="19" s="1"/>
  <c r="F2046" i="19" s="1"/>
  <c r="F2053" i="19" s="1"/>
  <c r="F2060" i="19" s="1"/>
  <c r="F2067" i="19" s="1"/>
  <c r="F2074" i="19" s="1"/>
  <c r="F2081" i="19" s="1"/>
  <c r="F2088" i="19" s="1"/>
  <c r="F2095" i="19" s="1"/>
  <c r="F2102" i="19" s="1"/>
  <c r="F2109" i="19" s="1"/>
  <c r="F2116" i="19" s="1"/>
  <c r="F2123" i="19" s="1"/>
  <c r="F2130" i="19" s="1"/>
  <c r="F2137" i="19" s="1"/>
  <c r="F2144" i="19" s="1"/>
  <c r="F2151" i="19" s="1"/>
  <c r="F2158" i="19" s="1"/>
  <c r="F2165" i="19" s="1"/>
  <c r="F2172" i="19" s="1"/>
  <c r="F2179" i="19" s="1"/>
  <c r="F2186" i="19" s="1"/>
  <c r="F2193" i="19" s="1"/>
  <c r="F2200" i="19" s="1"/>
  <c r="F2207" i="19" s="1"/>
  <c r="F2214" i="19" s="1"/>
  <c r="F2221" i="19" s="1"/>
  <c r="F2228" i="19" s="1"/>
  <c r="F2235" i="19" s="1"/>
  <c r="F2242" i="19" s="1"/>
  <c r="F2249" i="19" s="1"/>
  <c r="F2256" i="19" s="1"/>
  <c r="F2263" i="19" s="1"/>
  <c r="F2270" i="19" s="1"/>
  <c r="F2277" i="19" s="1"/>
  <c r="F2284" i="19" s="1"/>
  <c r="F2291" i="19" s="1"/>
  <c r="F2298" i="19" s="1"/>
  <c r="F2305" i="19" s="1"/>
  <c r="F2312" i="19" s="1"/>
  <c r="F2319" i="19" s="1"/>
  <c r="F2326" i="19" s="1"/>
  <c r="F2333" i="19" s="1"/>
  <c r="F2340" i="19" s="1"/>
  <c r="F2347" i="19" s="1"/>
  <c r="F2354" i="19" s="1"/>
  <c r="F2361" i="19" s="1"/>
  <c r="F2368" i="19" s="1"/>
  <c r="F2375" i="19" s="1"/>
  <c r="F2382" i="19" s="1"/>
  <c r="F2389" i="19" s="1"/>
  <c r="F2396" i="19" s="1"/>
  <c r="F2403" i="19" s="1"/>
  <c r="F2410" i="19" s="1"/>
  <c r="F2417" i="19" s="1"/>
  <c r="F2424" i="19" s="1"/>
  <c r="F2431" i="19" s="1"/>
  <c r="F2438" i="19" s="1"/>
  <c r="F2445" i="19" s="1"/>
  <c r="F2452" i="19" s="1"/>
  <c r="F2459" i="19" s="1"/>
  <c r="F2466" i="19" s="1"/>
  <c r="F2473" i="19" s="1"/>
  <c r="F2480" i="19" s="1"/>
  <c r="F2487" i="19" s="1"/>
  <c r="F2494" i="19" s="1"/>
  <c r="F2501" i="19" s="1"/>
  <c r="F2508" i="19" s="1"/>
  <c r="F2515" i="19" s="1"/>
  <c r="F2522" i="19" s="1"/>
  <c r="F2529" i="19" s="1"/>
  <c r="F2536" i="19" s="1"/>
  <c r="F2543" i="19" s="1"/>
  <c r="F2550" i="19" s="1"/>
  <c r="F2557" i="19" s="1"/>
  <c r="F2564" i="19" s="1"/>
  <c r="F2571" i="19" s="1"/>
  <c r="F2578" i="19" s="1"/>
  <c r="F2585" i="19" s="1"/>
  <c r="F2592" i="19" s="1"/>
  <c r="F2599" i="19" s="1"/>
  <c r="F2606" i="19" s="1"/>
  <c r="F2613" i="19" s="1"/>
  <c r="F2620" i="19" s="1"/>
  <c r="F2627" i="19" s="1"/>
  <c r="F2634" i="19" s="1"/>
  <c r="F2641" i="19" s="1"/>
  <c r="F2648" i="19" s="1"/>
  <c r="F2655" i="19" s="1"/>
  <c r="F2662" i="19" s="1"/>
  <c r="F2669" i="19" s="1"/>
  <c r="F2676" i="19" s="1"/>
  <c r="F2683" i="19" s="1"/>
  <c r="F2690" i="19" s="1"/>
  <c r="F2697" i="19" s="1"/>
  <c r="F2704" i="19" s="1"/>
  <c r="F2711" i="19" s="1"/>
  <c r="F2718" i="19" s="1"/>
  <c r="F2725" i="19" s="1"/>
  <c r="F2732" i="19" s="1"/>
  <c r="F2739" i="19" s="1"/>
  <c r="F2746" i="19" s="1"/>
  <c r="F2753" i="19" s="1"/>
  <c r="F2760" i="19" s="1"/>
  <c r="F2767" i="19" s="1"/>
  <c r="F2774" i="19" s="1"/>
  <c r="F2781" i="19" s="1"/>
  <c r="F2788" i="19" s="1"/>
  <c r="F2795" i="19" s="1"/>
  <c r="F2802" i="19" s="1"/>
  <c r="F2809" i="19" s="1"/>
  <c r="F2816" i="19" s="1"/>
  <c r="F2823" i="19" s="1"/>
  <c r="F2830" i="19" s="1"/>
  <c r="F2837" i="19" s="1"/>
  <c r="F2844" i="19" s="1"/>
  <c r="F2851" i="19" s="1"/>
  <c r="F2858" i="19" s="1"/>
  <c r="F2865" i="19" s="1"/>
  <c r="F2872" i="19" s="1"/>
  <c r="F2879" i="19" s="1"/>
  <c r="F2886" i="19" s="1"/>
  <c r="F2893" i="19" s="1"/>
  <c r="F2900" i="19" s="1"/>
  <c r="F2907" i="19" s="1"/>
  <c r="F2914" i="19" s="1"/>
  <c r="F2921" i="19" s="1"/>
  <c r="F2928" i="19" s="1"/>
  <c r="F2935" i="19" s="1"/>
  <c r="F2942" i="19" s="1"/>
  <c r="F2949" i="19" s="1"/>
  <c r="F2956" i="19" s="1"/>
  <c r="F2963" i="19" s="1"/>
  <c r="F2970" i="19" s="1"/>
  <c r="F2977" i="19" s="1"/>
  <c r="F2984" i="19" s="1"/>
  <c r="F2991" i="19" s="1"/>
  <c r="F2998" i="19" s="1"/>
  <c r="F3005" i="19" s="1"/>
  <c r="F3012" i="19" s="1"/>
  <c r="F3019" i="19" s="1"/>
  <c r="F3026" i="19" s="1"/>
  <c r="F3033" i="19" s="1"/>
  <c r="F3040" i="19" s="1"/>
  <c r="F3047" i="19" s="1"/>
  <c r="F3054" i="19" s="1"/>
  <c r="F3061" i="19" s="1"/>
  <c r="F3068" i="19" s="1"/>
  <c r="F3075" i="19" s="1"/>
  <c r="F3082" i="19" s="1"/>
  <c r="F3089" i="19" s="1"/>
  <c r="F3096" i="19" s="1"/>
  <c r="F3103" i="19" s="1"/>
  <c r="F3110" i="19" s="1"/>
  <c r="F3117" i="19" s="1"/>
  <c r="F3124" i="19" s="1"/>
  <c r="F3131" i="19" s="1"/>
  <c r="F3138" i="19" s="1"/>
  <c r="F3145" i="19" s="1"/>
  <c r="F3152" i="19" s="1"/>
  <c r="F3159" i="19" s="1"/>
  <c r="F3166" i="19" s="1"/>
  <c r="F3173" i="19" s="1"/>
  <c r="F3180" i="19" s="1"/>
  <c r="F3187" i="19" s="1"/>
  <c r="F3194" i="19" s="1"/>
  <c r="F3201" i="19" s="1"/>
  <c r="F3208" i="19" s="1"/>
  <c r="F3215" i="19" s="1"/>
  <c r="F3222" i="19" s="1"/>
  <c r="F3229" i="19" s="1"/>
  <c r="F3236" i="19" s="1"/>
  <c r="F3243" i="19" s="1"/>
  <c r="F3250" i="19" s="1"/>
  <c r="F3257" i="19" s="1"/>
  <c r="F3264" i="19" s="1"/>
  <c r="F3271" i="19" s="1"/>
  <c r="F3278" i="19" s="1"/>
  <c r="F3285" i="19" s="1"/>
  <c r="F3292" i="19" s="1"/>
  <c r="F3299" i="19" s="1"/>
  <c r="F3306" i="19" s="1"/>
  <c r="F3313" i="19" s="1"/>
  <c r="F3320" i="19" s="1"/>
  <c r="F3327" i="19" s="1"/>
  <c r="F3334" i="19" s="1"/>
  <c r="F3341" i="19" s="1"/>
  <c r="F3348" i="19" s="1"/>
  <c r="F3355" i="19" s="1"/>
  <c r="F3362" i="19" s="1"/>
  <c r="F3369" i="19" s="1"/>
  <c r="F3376" i="19" s="1"/>
  <c r="F3383" i="19" s="1"/>
  <c r="F3390" i="19" s="1"/>
  <c r="F3397" i="19" s="1"/>
  <c r="F3404" i="19" s="1"/>
  <c r="F3411" i="19" s="1"/>
  <c r="F3418" i="19" s="1"/>
  <c r="F3425" i="19" s="1"/>
  <c r="F3432" i="19" s="1"/>
  <c r="F3439" i="19" s="1"/>
  <c r="F3446" i="19" s="1"/>
  <c r="F3453" i="19" s="1"/>
  <c r="F3460" i="19" s="1"/>
  <c r="F3467" i="19" s="1"/>
  <c r="F3474" i="19" s="1"/>
  <c r="F3481" i="19" s="1"/>
  <c r="F3488" i="19" s="1"/>
  <c r="F3495" i="19" s="1"/>
  <c r="F3502" i="19" s="1"/>
  <c r="F3509" i="19" s="1"/>
  <c r="F3516" i="19" s="1"/>
  <c r="F3523" i="19" s="1"/>
  <c r="F3530" i="19" s="1"/>
  <c r="F3537" i="19" s="1"/>
  <c r="F3544" i="19" s="1"/>
  <c r="F3551" i="19" s="1"/>
  <c r="F3558" i="19" s="1"/>
  <c r="F3565" i="19" s="1"/>
  <c r="F3572" i="19" s="1"/>
  <c r="F3579" i="19" s="1"/>
  <c r="F3586" i="19" s="1"/>
  <c r="F3593" i="19" s="1"/>
  <c r="F3600" i="19" s="1"/>
  <c r="F3607" i="19" s="1"/>
  <c r="F3614" i="19" s="1"/>
  <c r="F3621" i="19" s="1"/>
  <c r="F3628" i="19" s="1"/>
  <c r="F3635" i="19" s="1"/>
  <c r="F3642" i="19" s="1"/>
  <c r="F3649" i="19" s="1"/>
  <c r="F3656" i="19" s="1"/>
  <c r="F3663" i="19" s="1"/>
  <c r="F3670" i="19" s="1"/>
  <c r="F3677" i="19" s="1"/>
  <c r="F3684" i="19" s="1"/>
  <c r="F3691" i="19" s="1"/>
  <c r="F3698" i="19" s="1"/>
  <c r="F3705" i="19" s="1"/>
  <c r="F3712" i="19" s="1"/>
  <c r="F3719" i="19" s="1"/>
  <c r="F3726" i="19" s="1"/>
  <c r="F3733" i="19" s="1"/>
  <c r="F3740" i="19" s="1"/>
  <c r="F3747" i="19" s="1"/>
  <c r="F3754" i="19" s="1"/>
  <c r="F3761" i="19" s="1"/>
  <c r="F3768" i="19" s="1"/>
  <c r="F3775" i="19" s="1"/>
  <c r="F3782" i="19" s="1"/>
  <c r="F3789" i="19" s="1"/>
  <c r="F3796" i="19" s="1"/>
  <c r="F3803" i="19" s="1"/>
  <c r="F3810" i="19" s="1"/>
  <c r="F3817" i="19" s="1"/>
  <c r="F3824" i="19" s="1"/>
  <c r="F3831" i="19" s="1"/>
  <c r="F3838" i="19" s="1"/>
  <c r="F3845" i="19" s="1"/>
  <c r="F3852" i="19" s="1"/>
  <c r="F3859" i="19" s="1"/>
  <c r="F3866" i="19" s="1"/>
  <c r="F3873" i="19" s="1"/>
  <c r="F3880" i="19" s="1"/>
  <c r="F3887" i="19" s="1"/>
  <c r="F3894" i="19" s="1"/>
  <c r="F3901" i="19" s="1"/>
  <c r="F3908" i="19" s="1"/>
  <c r="F3915" i="19" s="1"/>
  <c r="F3922" i="19" s="1"/>
  <c r="F3929" i="19" s="1"/>
  <c r="F3936" i="19" s="1"/>
  <c r="F3943" i="19" s="1"/>
  <c r="F3950" i="19" s="1"/>
  <c r="F3957" i="19" s="1"/>
  <c r="F3964" i="19" s="1"/>
  <c r="F3971" i="19" s="1"/>
  <c r="F3978" i="19" s="1"/>
  <c r="F3985" i="19" s="1"/>
  <c r="F3992" i="19" s="1"/>
  <c r="F3999" i="19" s="1"/>
  <c r="F4006" i="19" s="1"/>
  <c r="F4013" i="19" s="1"/>
  <c r="F4020" i="19" s="1"/>
  <c r="F4027" i="19" s="1"/>
  <c r="F4034" i="19" s="1"/>
  <c r="F4041" i="19" s="1"/>
  <c r="F4048" i="19" s="1"/>
  <c r="F4055" i="19" s="1"/>
  <c r="F4062" i="19" s="1"/>
  <c r="F4069" i="19" s="1"/>
  <c r="F4076" i="19" s="1"/>
  <c r="F4083" i="19" s="1"/>
  <c r="F4090" i="19" s="1"/>
  <c r="F4097" i="19" s="1"/>
  <c r="F4104" i="19" s="1"/>
  <c r="F4111" i="19" s="1"/>
  <c r="F4118" i="19" s="1"/>
  <c r="F4125" i="19" s="1"/>
  <c r="F4132" i="19" s="1"/>
  <c r="F4139" i="19" s="1"/>
  <c r="F4146" i="19" s="1"/>
  <c r="F4153" i="19" s="1"/>
  <c r="F4160" i="19" s="1"/>
  <c r="F4167" i="19" s="1"/>
  <c r="F4174" i="19" s="1"/>
  <c r="F4181" i="19" s="1"/>
  <c r="F4188" i="19" s="1"/>
  <c r="F4195" i="19" s="1"/>
  <c r="F4202" i="19" s="1"/>
  <c r="F4209" i="19" s="1"/>
  <c r="F4216" i="19" s="1"/>
  <c r="F4223" i="19" s="1"/>
  <c r="F4230" i="19" s="1"/>
  <c r="F4237" i="19" s="1"/>
  <c r="F4244" i="19" s="1"/>
  <c r="F4251" i="19" s="1"/>
  <c r="F4258" i="19" s="1"/>
  <c r="F4265" i="19" s="1"/>
  <c r="F4272" i="19" s="1"/>
  <c r="F4279" i="19" s="1"/>
  <c r="F4286" i="19" s="1"/>
  <c r="F4293" i="19" s="1"/>
  <c r="F4300" i="19" s="1"/>
  <c r="F4307" i="19" s="1"/>
  <c r="F4314" i="19" s="1"/>
  <c r="F4321" i="19" s="1"/>
  <c r="F4328" i="19" s="1"/>
  <c r="F4335" i="19" s="1"/>
  <c r="F4342" i="19" s="1"/>
  <c r="F4349" i="19" s="1"/>
  <c r="F4356" i="19" s="1"/>
  <c r="F4363" i="19" s="1"/>
  <c r="F4370" i="19" s="1"/>
  <c r="F4377" i="19" s="1"/>
  <c r="F4384" i="19" s="1"/>
  <c r="F4391" i="19" s="1"/>
  <c r="F4398" i="19" s="1"/>
  <c r="F4405" i="19" s="1"/>
  <c r="F4412" i="19" s="1"/>
  <c r="F4419" i="19" s="1"/>
  <c r="F4426" i="19" s="1"/>
  <c r="F4433" i="19" s="1"/>
  <c r="F4440" i="19" s="1"/>
  <c r="F4447" i="19" s="1"/>
  <c r="F4454" i="19" s="1"/>
  <c r="F4461" i="19" s="1"/>
  <c r="F4468" i="19" s="1"/>
  <c r="F4475" i="19" s="1"/>
  <c r="F4482" i="19" s="1"/>
  <c r="F4489" i="19" s="1"/>
  <c r="F4496" i="19" s="1"/>
  <c r="F4503" i="19" s="1"/>
  <c r="F4510" i="19" s="1"/>
  <c r="F4517" i="19" s="1"/>
  <c r="F4524" i="19" s="1"/>
  <c r="F4531" i="19" s="1"/>
  <c r="F4538" i="19" s="1"/>
  <c r="F4545" i="19" s="1"/>
  <c r="F4552" i="19" s="1"/>
  <c r="F4559" i="19" s="1"/>
  <c r="F4566" i="19" s="1"/>
  <c r="F4573" i="19" s="1"/>
  <c r="F4580" i="19" s="1"/>
  <c r="F4587" i="19" s="1"/>
  <c r="F4594" i="19" s="1"/>
  <c r="F4601" i="19" s="1"/>
  <c r="F4608" i="19" s="1"/>
  <c r="F4615" i="19" s="1"/>
  <c r="F4622" i="19" s="1"/>
  <c r="F4629" i="19" s="1"/>
  <c r="F4636" i="19" s="1"/>
  <c r="F4643" i="19" s="1"/>
  <c r="F4650" i="19" s="1"/>
  <c r="F4657" i="19" s="1"/>
  <c r="F4664" i="19" s="1"/>
  <c r="F4671" i="19" s="1"/>
  <c r="F4678" i="19" s="1"/>
  <c r="F4685" i="19" s="1"/>
  <c r="F4692" i="19" s="1"/>
  <c r="F4699" i="19" s="1"/>
  <c r="F4706" i="19" s="1"/>
  <c r="F4713" i="19" s="1"/>
  <c r="F4720" i="19" s="1"/>
  <c r="F4727" i="19" s="1"/>
  <c r="F4734" i="19" s="1"/>
  <c r="F4741" i="19" s="1"/>
  <c r="F4748" i="19" s="1"/>
  <c r="F4755" i="19" s="1"/>
  <c r="F4762" i="19" s="1"/>
  <c r="F4769" i="19" s="1"/>
  <c r="F4776" i="19" s="1"/>
  <c r="F4783" i="19" s="1"/>
  <c r="F4790" i="19" s="1"/>
  <c r="F4797" i="19" s="1"/>
  <c r="F4804" i="19" s="1"/>
  <c r="F4811" i="19" s="1"/>
  <c r="F4818" i="19" s="1"/>
  <c r="F4825" i="19" s="1"/>
  <c r="F4832" i="19" s="1"/>
  <c r="F4839" i="19" s="1"/>
  <c r="F4846" i="19" s="1"/>
  <c r="F4853" i="19" s="1"/>
  <c r="F4860" i="19" s="1"/>
  <c r="F4867" i="19" s="1"/>
  <c r="F4874" i="19" s="1"/>
  <c r="F4881" i="19" s="1"/>
  <c r="F4888" i="19" s="1"/>
  <c r="F4895" i="19" s="1"/>
  <c r="F4902" i="19" s="1"/>
  <c r="F4909" i="19" s="1"/>
  <c r="F4916" i="19" s="1"/>
  <c r="F4923" i="19" s="1"/>
  <c r="F4930" i="19" s="1"/>
  <c r="F4937" i="19" s="1"/>
  <c r="F4944" i="19" s="1"/>
  <c r="F4951" i="19" s="1"/>
  <c r="F4958" i="19" s="1"/>
  <c r="F4965" i="19" s="1"/>
  <c r="F4972" i="19" s="1"/>
  <c r="F4979" i="19" s="1"/>
  <c r="F4986" i="19" s="1"/>
  <c r="F4993" i="19" s="1"/>
  <c r="F5000" i="19" s="1"/>
  <c r="F5007" i="19" s="1"/>
  <c r="F5014" i="19" s="1"/>
  <c r="F5021" i="19" s="1"/>
  <c r="F5028" i="19" s="1"/>
  <c r="F5035" i="19" s="1"/>
  <c r="F5042" i="19" s="1"/>
  <c r="F5049" i="19" s="1"/>
  <c r="F5056" i="19" s="1"/>
  <c r="F5063" i="19" s="1"/>
  <c r="F5070" i="19" s="1"/>
  <c r="F5077" i="19" s="1"/>
  <c r="F5084" i="19" s="1"/>
  <c r="F5091" i="19" s="1"/>
  <c r="F5098" i="19" s="1"/>
  <c r="F5105" i="19" s="1"/>
  <c r="F5112" i="19" s="1"/>
  <c r="F5119" i="19" s="1"/>
  <c r="F5126" i="19" s="1"/>
  <c r="F5133" i="19" s="1"/>
  <c r="F5140" i="19" s="1"/>
  <c r="F5147" i="19" s="1"/>
  <c r="F5154" i="19" s="1"/>
  <c r="F5161" i="19" s="1"/>
  <c r="F5168" i="19" s="1"/>
  <c r="F5175" i="19" s="1"/>
  <c r="F5182" i="19" s="1"/>
  <c r="F5189" i="19" s="1"/>
  <c r="F5196" i="19" s="1"/>
  <c r="F5203" i="19" s="1"/>
  <c r="F5210" i="19" s="1"/>
  <c r="F5217" i="19" s="1"/>
  <c r="F5224" i="19" s="1"/>
  <c r="F5231" i="19" s="1"/>
  <c r="F5238" i="19" s="1"/>
  <c r="F5245" i="19" s="1"/>
  <c r="F5252" i="19" s="1"/>
  <c r="F5259" i="19" s="1"/>
  <c r="F5266" i="19" s="1"/>
  <c r="F5273" i="19" s="1"/>
  <c r="F5280" i="19" s="1"/>
  <c r="F5287" i="19" s="1"/>
  <c r="F5294" i="19" s="1"/>
  <c r="F5301" i="19" s="1"/>
  <c r="F5308" i="19" s="1"/>
  <c r="F5315" i="19" s="1"/>
  <c r="F5322" i="19" s="1"/>
  <c r="F5329" i="19" s="1"/>
  <c r="F5336" i="19" s="1"/>
  <c r="F5343" i="19" s="1"/>
  <c r="F5350" i="19" s="1"/>
  <c r="F5357" i="19" s="1"/>
  <c r="F5364" i="19" s="1"/>
  <c r="F5371" i="19" s="1"/>
  <c r="F5378" i="19" s="1"/>
  <c r="F5385" i="19" s="1"/>
  <c r="F5392" i="19" s="1"/>
  <c r="F5399" i="19" s="1"/>
  <c r="F5406" i="19" s="1"/>
  <c r="F5413" i="19" s="1"/>
  <c r="F5420" i="19" s="1"/>
  <c r="F5427" i="19" s="1"/>
  <c r="F5434" i="19" s="1"/>
  <c r="F5441" i="19" s="1"/>
  <c r="F5448" i="19" s="1"/>
  <c r="F5455" i="19" s="1"/>
  <c r="F5462" i="19" s="1"/>
  <c r="F5469" i="19" s="1"/>
  <c r="F5476" i="19" s="1"/>
  <c r="F5483" i="19" s="1"/>
  <c r="F5490" i="19" s="1"/>
  <c r="F5497" i="19" s="1"/>
  <c r="F5504" i="19" s="1"/>
  <c r="F5511" i="19" s="1"/>
  <c r="F5518" i="19" s="1"/>
  <c r="F5525" i="19" s="1"/>
  <c r="F5532" i="19" s="1"/>
  <c r="F5539" i="19" s="1"/>
  <c r="F5546" i="19" s="1"/>
  <c r="F5553" i="19" s="1"/>
  <c r="F5560" i="19" s="1"/>
  <c r="F5567" i="19" s="1"/>
  <c r="F5574" i="19" s="1"/>
  <c r="F5581" i="19" s="1"/>
  <c r="F5588" i="19" s="1"/>
  <c r="F5595" i="19" s="1"/>
  <c r="F5602" i="19" s="1"/>
  <c r="F5609" i="19" s="1"/>
  <c r="F5616" i="19" s="1"/>
  <c r="F5623" i="19" s="1"/>
  <c r="F5630" i="19" s="1"/>
  <c r="F5637" i="19" s="1"/>
  <c r="F5644" i="19" s="1"/>
  <c r="F5651" i="19" s="1"/>
  <c r="F5658" i="19" s="1"/>
  <c r="F5665" i="19" s="1"/>
  <c r="F5672" i="19" s="1"/>
  <c r="F5679" i="19" s="1"/>
  <c r="F5686" i="19" s="1"/>
  <c r="F5693" i="19" s="1"/>
  <c r="F5700" i="19" s="1"/>
  <c r="F5707" i="19" s="1"/>
  <c r="F5714" i="19" s="1"/>
  <c r="F5721" i="19" s="1"/>
  <c r="F5728" i="19" s="1"/>
  <c r="F5735" i="19" s="1"/>
  <c r="F5742" i="19" s="1"/>
  <c r="F5749" i="19" s="1"/>
  <c r="F5756" i="19" s="1"/>
  <c r="F5763" i="19" s="1"/>
  <c r="F5770" i="19" s="1"/>
  <c r="F5777" i="19" s="1"/>
  <c r="F5784" i="19" s="1"/>
  <c r="F5791" i="19" s="1"/>
  <c r="F5798" i="19" s="1"/>
  <c r="F5805" i="19" s="1"/>
  <c r="F5812" i="19" s="1"/>
  <c r="F5819" i="19" s="1"/>
  <c r="F5826" i="19" s="1"/>
  <c r="F5833" i="19" s="1"/>
  <c r="F5840" i="19" s="1"/>
  <c r="F5847" i="19" s="1"/>
  <c r="F5854" i="19" s="1"/>
  <c r="F5861" i="19" s="1"/>
  <c r="F5868" i="19" s="1"/>
  <c r="F5875" i="19" s="1"/>
  <c r="F5882" i="19" s="1"/>
  <c r="F5889" i="19" s="1"/>
  <c r="F5896" i="19" s="1"/>
  <c r="F5903" i="19" s="1"/>
  <c r="F5910" i="19" s="1"/>
  <c r="F5917" i="19" s="1"/>
  <c r="F5924" i="19" s="1"/>
  <c r="F5931" i="19" s="1"/>
  <c r="F5938" i="19" s="1"/>
  <c r="F5945" i="19" s="1"/>
  <c r="F5952" i="19" s="1"/>
  <c r="F5959" i="19" s="1"/>
  <c r="F5966" i="19" s="1"/>
  <c r="F5973" i="19" s="1"/>
  <c r="F5980" i="19" s="1"/>
  <c r="F5987" i="19" s="1"/>
  <c r="F5994" i="19" s="1"/>
  <c r="F6001" i="19" s="1"/>
  <c r="F6008" i="19" s="1"/>
  <c r="F6015" i="19" s="1"/>
  <c r="F6022" i="19" s="1"/>
  <c r="F6029" i="19" s="1"/>
  <c r="F6036" i="19" s="1"/>
  <c r="F6043" i="19" s="1"/>
  <c r="F6050" i="19" s="1"/>
  <c r="F6057" i="19" s="1"/>
  <c r="F6064" i="19" s="1"/>
  <c r="F6071" i="19" s="1"/>
  <c r="F6078" i="19" s="1"/>
  <c r="F6085" i="19" s="1"/>
  <c r="F6092" i="19" s="1"/>
  <c r="F6099" i="19" s="1"/>
  <c r="F6106" i="19" s="1"/>
  <c r="F6113" i="19" s="1"/>
  <c r="F6120" i="19" s="1"/>
  <c r="F6127" i="19" s="1"/>
  <c r="F6134" i="19" s="1"/>
  <c r="F6141" i="19" s="1"/>
  <c r="F6148" i="19" s="1"/>
  <c r="F6155" i="19" s="1"/>
  <c r="F6162" i="19" s="1"/>
  <c r="F6169" i="19" s="1"/>
  <c r="F6176" i="19" s="1"/>
  <c r="F6183" i="19" s="1"/>
  <c r="F6190" i="19" s="1"/>
  <c r="F6197" i="19" s="1"/>
  <c r="F6204" i="19" s="1"/>
  <c r="F6211" i="19" s="1"/>
  <c r="F6218" i="19" s="1"/>
  <c r="F6225" i="19" s="1"/>
  <c r="F6232" i="19" s="1"/>
  <c r="F6239" i="19" s="1"/>
  <c r="F6246" i="19" s="1"/>
  <c r="F6253" i="19" s="1"/>
  <c r="F6260" i="19" s="1"/>
  <c r="F6267" i="19" s="1"/>
  <c r="F6274" i="19" s="1"/>
  <c r="F6281" i="19" s="1"/>
  <c r="F6288" i="19" s="1"/>
  <c r="F6295" i="19" s="1"/>
  <c r="F6302" i="19" s="1"/>
  <c r="F6309" i="19" s="1"/>
  <c r="F6316" i="19" s="1"/>
  <c r="F6323" i="19" s="1"/>
  <c r="F6330" i="19" s="1"/>
  <c r="F6337" i="19" s="1"/>
  <c r="F6344" i="19" s="1"/>
  <c r="F6351" i="19" s="1"/>
  <c r="F6358" i="19" s="1"/>
  <c r="F6365" i="19" s="1"/>
  <c r="F6372" i="19" s="1"/>
  <c r="F6379" i="19" s="1"/>
  <c r="F6386" i="19" s="1"/>
  <c r="F6393" i="19" s="1"/>
  <c r="F6400" i="19" s="1"/>
  <c r="F6407" i="19" s="1"/>
  <c r="F6414" i="19" s="1"/>
  <c r="F6421" i="19" s="1"/>
  <c r="F6428" i="19" s="1"/>
  <c r="F6435" i="19" s="1"/>
  <c r="F6442" i="19" s="1"/>
  <c r="F6449" i="19" s="1"/>
  <c r="F6456" i="19" s="1"/>
  <c r="F6463" i="19" s="1"/>
  <c r="F6470" i="19" s="1"/>
  <c r="F6477" i="19" s="1"/>
  <c r="F6484" i="19" s="1"/>
  <c r="F6491" i="19" s="1"/>
  <c r="F6498" i="19" s="1"/>
  <c r="F6505" i="19" s="1"/>
  <c r="F6512" i="19" s="1"/>
  <c r="F6519" i="19" s="1"/>
  <c r="F6526" i="19" s="1"/>
  <c r="F6533" i="19" s="1"/>
  <c r="F6540" i="19" s="1"/>
  <c r="F6547" i="19" s="1"/>
  <c r="F6554" i="19" s="1"/>
  <c r="F6561" i="19" s="1"/>
  <c r="F6568" i="19" s="1"/>
  <c r="F6575" i="19" s="1"/>
  <c r="F6582" i="19" s="1"/>
  <c r="F6589" i="19" s="1"/>
  <c r="F6596" i="19" s="1"/>
  <c r="F6603" i="19" s="1"/>
  <c r="F6610" i="19" s="1"/>
  <c r="F6617" i="19" s="1"/>
  <c r="F6624" i="19" s="1"/>
  <c r="F6631" i="19" s="1"/>
  <c r="F6638" i="19" s="1"/>
  <c r="F6645" i="19" s="1"/>
  <c r="F6652" i="19" s="1"/>
  <c r="F6659" i="19" s="1"/>
  <c r="F6666" i="19" s="1"/>
  <c r="F6673" i="19" s="1"/>
  <c r="F6680" i="19" s="1"/>
  <c r="F6687" i="19" s="1"/>
  <c r="F6694" i="19" s="1"/>
  <c r="F6701" i="19" s="1"/>
  <c r="F6708" i="19" s="1"/>
  <c r="F6715" i="19" s="1"/>
  <c r="F6722" i="19" s="1"/>
  <c r="F6729" i="19" s="1"/>
  <c r="F6736" i="19" s="1"/>
  <c r="F6743" i="19" s="1"/>
  <c r="F6750" i="19" s="1"/>
  <c r="F6757" i="19" s="1"/>
  <c r="F6764" i="19" s="1"/>
  <c r="F6771" i="19" s="1"/>
  <c r="F6778" i="19" s="1"/>
  <c r="F6785" i="19" s="1"/>
  <c r="F6792" i="19" s="1"/>
  <c r="F6799" i="19" s="1"/>
  <c r="F6806" i="19" s="1"/>
  <c r="F6813" i="19" s="1"/>
  <c r="F6820" i="19" s="1"/>
  <c r="F6827" i="19" s="1"/>
  <c r="F6834" i="19" s="1"/>
  <c r="F6841" i="19" s="1"/>
  <c r="F6848" i="19" s="1"/>
  <c r="F6855" i="19" s="1"/>
  <c r="F6862" i="19" s="1"/>
  <c r="F6869" i="19" s="1"/>
  <c r="F6876" i="19" s="1"/>
  <c r="F6883" i="19" s="1"/>
  <c r="F6890" i="19" s="1"/>
  <c r="F6897" i="19" s="1"/>
  <c r="F6904" i="19" s="1"/>
  <c r="F6911" i="19" s="1"/>
  <c r="F6918" i="19" s="1"/>
  <c r="F6925" i="19" s="1"/>
  <c r="F6932" i="19" s="1"/>
  <c r="F6939" i="19" s="1"/>
  <c r="F6946" i="19" s="1"/>
  <c r="F6953" i="19" s="1"/>
  <c r="F6960" i="19" s="1"/>
  <c r="F6967" i="19" s="1"/>
  <c r="F6974" i="19" s="1"/>
  <c r="F6981" i="19" s="1"/>
  <c r="F6988" i="19" s="1"/>
  <c r="F6995" i="19" s="1"/>
  <c r="I276" i="20"/>
  <c r="I290" i="20"/>
  <c r="I304" i="20"/>
  <c r="I311" i="20"/>
  <c r="I318" i="20"/>
  <c r="I325" i="20"/>
  <c r="I283" i="20"/>
  <c r="I332" i="20"/>
  <c r="I297" i="20"/>
  <c r="R569" i="20"/>
  <c r="R464" i="20"/>
  <c r="R86" i="20"/>
  <c r="R352" i="20"/>
  <c r="R9" i="20"/>
  <c r="R331" i="20"/>
  <c r="R492" i="20"/>
  <c r="R198" i="20"/>
  <c r="R765" i="20"/>
  <c r="R548" i="20"/>
  <c r="R380" i="20"/>
  <c r="R604" i="20"/>
  <c r="R422" i="20"/>
  <c r="R72" i="20"/>
  <c r="R723" i="20"/>
  <c r="R408" i="20"/>
  <c r="R590" i="20"/>
  <c r="R275" i="20"/>
  <c r="R394" i="20"/>
  <c r="R163" i="20"/>
  <c r="R443" i="20"/>
  <c r="R142" i="20"/>
  <c r="R16" i="20"/>
  <c r="R282" i="20"/>
  <c r="R737" i="20"/>
  <c r="R44" i="20"/>
  <c r="R254" i="20"/>
  <c r="R184" i="20"/>
  <c r="R527" i="20"/>
  <c r="R345" i="20"/>
  <c r="R541" i="20"/>
  <c r="R93" i="20"/>
  <c r="R79" i="20"/>
  <c r="R303" i="20"/>
  <c r="R709" i="20"/>
  <c r="R772" i="20"/>
  <c r="R751" i="20"/>
  <c r="R324" i="20"/>
  <c r="R205" i="20"/>
  <c r="R233" i="20"/>
  <c r="R114" i="20"/>
  <c r="R646" i="20"/>
  <c r="R807" i="20"/>
  <c r="R2" i="20"/>
  <c r="R170" i="20"/>
  <c r="R359" i="20"/>
  <c r="R37" i="20"/>
  <c r="R149" i="20"/>
  <c r="R555" i="20"/>
  <c r="R520" i="20"/>
  <c r="R65" i="20"/>
  <c r="R107" i="20"/>
  <c r="R387" i="20"/>
  <c r="R513" i="20"/>
  <c r="R100" i="20"/>
  <c r="R401" i="20"/>
  <c r="R366" i="20"/>
  <c r="R373" i="20"/>
  <c r="R632" i="20"/>
  <c r="R786" i="20"/>
  <c r="R793" i="20"/>
  <c r="R317" i="20"/>
  <c r="R156" i="20"/>
  <c r="R821" i="20"/>
  <c r="R828" i="20"/>
  <c r="R583" i="20"/>
  <c r="R625" i="20"/>
  <c r="R51" i="20"/>
  <c r="R261" i="20"/>
  <c r="R191" i="20"/>
  <c r="R681" i="20"/>
  <c r="R240" i="20"/>
  <c r="R471" i="20"/>
  <c r="R289" i="20"/>
  <c r="R562" i="20"/>
  <c r="R800" i="20"/>
  <c r="R247" i="20"/>
  <c r="R667" i="20"/>
  <c r="R212" i="20"/>
  <c r="R457" i="20"/>
  <c r="R450" i="20"/>
  <c r="R485" i="20"/>
  <c r="R744" i="20"/>
  <c r="R219" i="20"/>
  <c r="R23" i="20"/>
  <c r="R268" i="20"/>
  <c r="R499" i="20"/>
  <c r="R58" i="20"/>
  <c r="R611" i="20"/>
  <c r="R135" i="20"/>
  <c r="R177" i="20"/>
  <c r="R716" i="20"/>
  <c r="R597" i="20"/>
  <c r="R660" i="20"/>
  <c r="R674" i="20"/>
  <c r="R702" i="20"/>
  <c r="R534" i="20"/>
  <c r="R758" i="20"/>
  <c r="R30" i="20"/>
  <c r="R436" i="20"/>
  <c r="R296" i="20"/>
  <c r="R730" i="20"/>
  <c r="R121" i="20"/>
  <c r="R310" i="20"/>
  <c r="R576" i="20"/>
  <c r="R814" i="20"/>
  <c r="R779" i="20"/>
  <c r="R695" i="20"/>
  <c r="R618" i="20"/>
  <c r="R653" i="20"/>
  <c r="R688" i="20"/>
  <c r="O3" i="19"/>
  <c r="R506" i="20"/>
  <c r="R338" i="20"/>
  <c r="R226" i="20"/>
  <c r="R478" i="20"/>
  <c r="R639" i="20"/>
  <c r="R128" i="20"/>
  <c r="R415" i="20"/>
  <c r="R429" i="20"/>
  <c r="W206" i="20"/>
  <c r="W213" i="20"/>
  <c r="W220" i="20"/>
  <c r="W234" i="20"/>
  <c r="W262" i="20"/>
  <c r="W227" i="20"/>
  <c r="W241" i="20"/>
  <c r="W248" i="20"/>
  <c r="W255" i="20"/>
  <c r="W269" i="20"/>
  <c r="R654" i="20"/>
  <c r="R689" i="20"/>
  <c r="R675" i="20"/>
  <c r="R640" i="20"/>
  <c r="R682" i="20"/>
  <c r="R647" i="20"/>
  <c r="R668" i="20"/>
  <c r="R661" i="20"/>
  <c r="R626" i="20"/>
  <c r="R633" i="20"/>
  <c r="N381" i="20"/>
  <c r="N353" i="20"/>
  <c r="N402" i="20"/>
  <c r="N395" i="20"/>
  <c r="N388" i="20"/>
  <c r="N360" i="20"/>
  <c r="N367" i="20"/>
  <c r="N346" i="20"/>
  <c r="N374" i="20"/>
  <c r="N409" i="20"/>
  <c r="W108" i="20"/>
  <c r="W66" i="20"/>
  <c r="W115" i="20"/>
  <c r="W122" i="20"/>
  <c r="W73" i="20"/>
  <c r="W94" i="20"/>
  <c r="W101" i="20"/>
  <c r="W87" i="20"/>
  <c r="W80" i="20"/>
  <c r="W129" i="20"/>
  <c r="M136" i="20"/>
  <c r="M143" i="20"/>
  <c r="M157" i="20"/>
  <c r="M150" i="20"/>
  <c r="M164" i="20"/>
  <c r="M171" i="20"/>
  <c r="M178" i="20"/>
  <c r="M185" i="20"/>
  <c r="M192" i="20"/>
  <c r="M199" i="20"/>
  <c r="O353" i="20"/>
  <c r="O395" i="20"/>
  <c r="O402" i="20"/>
  <c r="O381" i="20"/>
  <c r="O409" i="20"/>
  <c r="O360" i="20"/>
  <c r="O346" i="20"/>
  <c r="O374" i="20"/>
  <c r="O367" i="20"/>
  <c r="O388" i="20"/>
  <c r="Q402" i="20"/>
  <c r="Q409" i="20"/>
  <c r="Q367" i="20"/>
  <c r="Q388" i="20"/>
  <c r="Q353" i="20"/>
  <c r="Q360" i="20"/>
  <c r="Q374" i="20"/>
  <c r="Q346" i="20"/>
  <c r="Q381" i="20"/>
  <c r="Q395" i="20"/>
  <c r="O325" i="20"/>
  <c r="O332" i="20"/>
  <c r="O339" i="20"/>
  <c r="O283" i="20"/>
  <c r="O276" i="20"/>
  <c r="O290" i="20"/>
  <c r="O297" i="20"/>
  <c r="O304" i="20"/>
  <c r="O311" i="20"/>
  <c r="O318" i="20"/>
  <c r="L2" i="19"/>
  <c r="L9" i="19" s="1"/>
  <c r="L16" i="19" s="1"/>
  <c r="L23" i="19" s="1"/>
  <c r="L30" i="19" s="1"/>
  <c r="L37" i="19" s="1"/>
  <c r="L44" i="19" s="1"/>
  <c r="L51" i="19" s="1"/>
  <c r="L58" i="19" s="1"/>
  <c r="L65" i="19" s="1"/>
  <c r="L72" i="19" s="1"/>
  <c r="L79" i="19" s="1"/>
  <c r="L86" i="19" s="1"/>
  <c r="L93" i="19" s="1"/>
  <c r="L100" i="19" s="1"/>
  <c r="L107" i="19" s="1"/>
  <c r="L114" i="19" s="1"/>
  <c r="L121" i="19" s="1"/>
  <c r="L128" i="19" s="1"/>
  <c r="L135" i="19" s="1"/>
  <c r="L142" i="19" s="1"/>
  <c r="L149" i="19" s="1"/>
  <c r="L156" i="19" s="1"/>
  <c r="L163" i="19" s="1"/>
  <c r="L170" i="19" s="1"/>
  <c r="L177" i="19" s="1"/>
  <c r="L184" i="19" s="1"/>
  <c r="L191" i="19" s="1"/>
  <c r="L198" i="19" s="1"/>
  <c r="L205" i="19" s="1"/>
  <c r="L212" i="19" s="1"/>
  <c r="L219" i="19" s="1"/>
  <c r="L226" i="19" s="1"/>
  <c r="L233" i="19" s="1"/>
  <c r="L240" i="19" s="1"/>
  <c r="L247" i="19" s="1"/>
  <c r="L254" i="19" s="1"/>
  <c r="L261" i="19" s="1"/>
  <c r="L268" i="19" s="1"/>
  <c r="L275" i="19" s="1"/>
  <c r="L282" i="19" s="1"/>
  <c r="L289" i="19" s="1"/>
  <c r="L296" i="19" s="1"/>
  <c r="L303" i="19" s="1"/>
  <c r="L310" i="19" s="1"/>
  <c r="L317" i="19" s="1"/>
  <c r="L324" i="19" s="1"/>
  <c r="L331" i="19" s="1"/>
  <c r="L338" i="19" s="1"/>
  <c r="L345" i="19" s="1"/>
  <c r="L352" i="19" s="1"/>
  <c r="L359" i="19" s="1"/>
  <c r="L366" i="19" s="1"/>
  <c r="L373" i="19" s="1"/>
  <c r="L380" i="19" s="1"/>
  <c r="L387" i="19" s="1"/>
  <c r="L394" i="19" s="1"/>
  <c r="L401" i="19" s="1"/>
  <c r="L408" i="19" s="1"/>
  <c r="L415" i="19" s="1"/>
  <c r="L422" i="19" s="1"/>
  <c r="L429" i="19" s="1"/>
  <c r="L436" i="19" s="1"/>
  <c r="L443" i="19" s="1"/>
  <c r="L450" i="19" s="1"/>
  <c r="L457" i="19" s="1"/>
  <c r="L464" i="19" s="1"/>
  <c r="L471" i="19" s="1"/>
  <c r="L478" i="19" s="1"/>
  <c r="L485" i="19" s="1"/>
  <c r="L492" i="19" s="1"/>
  <c r="L499" i="19" s="1"/>
  <c r="L506" i="19" s="1"/>
  <c r="L513" i="19" s="1"/>
  <c r="L520" i="19" s="1"/>
  <c r="L527" i="19" s="1"/>
  <c r="L534" i="19" s="1"/>
  <c r="L541" i="19" s="1"/>
  <c r="L548" i="19" s="1"/>
  <c r="L555" i="19" s="1"/>
  <c r="L562" i="19" s="1"/>
  <c r="L569" i="19" s="1"/>
  <c r="L576" i="19" s="1"/>
  <c r="L583" i="19" s="1"/>
  <c r="L590" i="19" s="1"/>
  <c r="L597" i="19" s="1"/>
  <c r="L604" i="19" s="1"/>
  <c r="L611" i="19" s="1"/>
  <c r="L618" i="19" s="1"/>
  <c r="L625" i="19" s="1"/>
  <c r="L632" i="19" s="1"/>
  <c r="L639" i="19" s="1"/>
  <c r="L646" i="19" s="1"/>
  <c r="L653" i="19" s="1"/>
  <c r="L660" i="19" s="1"/>
  <c r="L667" i="19" s="1"/>
  <c r="L674" i="19" s="1"/>
  <c r="L681" i="19" s="1"/>
  <c r="L688" i="19" s="1"/>
  <c r="L695" i="19" s="1"/>
  <c r="L702" i="19" s="1"/>
  <c r="L709" i="19" s="1"/>
  <c r="L716" i="19" s="1"/>
  <c r="L723" i="19" s="1"/>
  <c r="L730" i="19" s="1"/>
  <c r="L737" i="19" s="1"/>
  <c r="L744" i="19" s="1"/>
  <c r="L751" i="19" s="1"/>
  <c r="L758" i="19" s="1"/>
  <c r="L765" i="19" s="1"/>
  <c r="L772" i="19" s="1"/>
  <c r="L779" i="19" s="1"/>
  <c r="L786" i="19" s="1"/>
  <c r="L793" i="19" s="1"/>
  <c r="L800" i="19" s="1"/>
  <c r="L807" i="19" s="1"/>
  <c r="L814" i="19" s="1"/>
  <c r="L821" i="19" s="1"/>
  <c r="L828" i="19" s="1"/>
  <c r="L835" i="19" s="1"/>
  <c r="L842" i="19" s="1"/>
  <c r="L849" i="19" s="1"/>
  <c r="L856" i="19" s="1"/>
  <c r="L863" i="19" s="1"/>
  <c r="L870" i="19" s="1"/>
  <c r="L877" i="19" s="1"/>
  <c r="L884" i="19" s="1"/>
  <c r="L891" i="19" s="1"/>
  <c r="L898" i="19" s="1"/>
  <c r="L905" i="19" s="1"/>
  <c r="L912" i="19" s="1"/>
  <c r="L919" i="19" s="1"/>
  <c r="L926" i="19" s="1"/>
  <c r="L933" i="19" s="1"/>
  <c r="L940" i="19" s="1"/>
  <c r="L947" i="19" s="1"/>
  <c r="L954" i="19" s="1"/>
  <c r="L961" i="19" s="1"/>
  <c r="L968" i="19" s="1"/>
  <c r="L975" i="19" s="1"/>
  <c r="L982" i="19" s="1"/>
  <c r="L989" i="19" s="1"/>
  <c r="L996" i="19" s="1"/>
  <c r="L1003" i="19" s="1"/>
  <c r="L1010" i="19" s="1"/>
  <c r="L1017" i="19" s="1"/>
  <c r="L1024" i="19" s="1"/>
  <c r="L1031" i="19" s="1"/>
  <c r="L1038" i="19" s="1"/>
  <c r="L1045" i="19" s="1"/>
  <c r="L1052" i="19" s="1"/>
  <c r="L1059" i="19" s="1"/>
  <c r="L1066" i="19" s="1"/>
  <c r="L1073" i="19" s="1"/>
  <c r="L1080" i="19" s="1"/>
  <c r="L1087" i="19" s="1"/>
  <c r="L1094" i="19" s="1"/>
  <c r="L1101" i="19" s="1"/>
  <c r="L1108" i="19" s="1"/>
  <c r="L1115" i="19" s="1"/>
  <c r="L1122" i="19" s="1"/>
  <c r="L1129" i="19" s="1"/>
  <c r="L1136" i="19" s="1"/>
  <c r="L1143" i="19" s="1"/>
  <c r="L1150" i="19" s="1"/>
  <c r="L1157" i="19" s="1"/>
  <c r="L1164" i="19" s="1"/>
  <c r="L1171" i="19" s="1"/>
  <c r="L1178" i="19" s="1"/>
  <c r="L1185" i="19" s="1"/>
  <c r="L1192" i="19" s="1"/>
  <c r="L1199" i="19" s="1"/>
  <c r="L1206" i="19" s="1"/>
  <c r="L1213" i="19" s="1"/>
  <c r="L1220" i="19" s="1"/>
  <c r="L1227" i="19" s="1"/>
  <c r="L1234" i="19" s="1"/>
  <c r="L1241" i="19" s="1"/>
  <c r="L1248" i="19" s="1"/>
  <c r="L1255" i="19" s="1"/>
  <c r="L1262" i="19" s="1"/>
  <c r="L1269" i="19" s="1"/>
  <c r="L1276" i="19" s="1"/>
  <c r="L1283" i="19" s="1"/>
  <c r="L1290" i="19" s="1"/>
  <c r="L1297" i="19" s="1"/>
  <c r="L1304" i="19" s="1"/>
  <c r="L1311" i="19" s="1"/>
  <c r="L1318" i="19" s="1"/>
  <c r="L1325" i="19" s="1"/>
  <c r="L1332" i="19" s="1"/>
  <c r="L1339" i="19" s="1"/>
  <c r="L1346" i="19" s="1"/>
  <c r="L1353" i="19" s="1"/>
  <c r="L1360" i="19" s="1"/>
  <c r="L1367" i="19" s="1"/>
  <c r="L1374" i="19" s="1"/>
  <c r="L1381" i="19" s="1"/>
  <c r="L1388" i="19" s="1"/>
  <c r="L1395" i="19" s="1"/>
  <c r="L1402" i="19" s="1"/>
  <c r="L1409" i="19" s="1"/>
  <c r="L1416" i="19" s="1"/>
  <c r="L1423" i="19" s="1"/>
  <c r="L1430" i="19" s="1"/>
  <c r="L1437" i="19" s="1"/>
  <c r="L1444" i="19" s="1"/>
  <c r="L1451" i="19" s="1"/>
  <c r="L1458" i="19" s="1"/>
  <c r="L1465" i="19" s="1"/>
  <c r="L1472" i="19" s="1"/>
  <c r="L1479" i="19" s="1"/>
  <c r="L1486" i="19" s="1"/>
  <c r="L1493" i="19" s="1"/>
  <c r="L1500" i="19" s="1"/>
  <c r="L1507" i="19" s="1"/>
  <c r="L1514" i="19" s="1"/>
  <c r="L1521" i="19" s="1"/>
  <c r="L1528" i="19" s="1"/>
  <c r="L1535" i="19" s="1"/>
  <c r="L1542" i="19" s="1"/>
  <c r="L1549" i="19" s="1"/>
  <c r="L1556" i="19" s="1"/>
  <c r="L1563" i="19" s="1"/>
  <c r="L1570" i="19" s="1"/>
  <c r="L1577" i="19" s="1"/>
  <c r="L1584" i="19" s="1"/>
  <c r="L1591" i="19" s="1"/>
  <c r="L1598" i="19" s="1"/>
  <c r="L1605" i="19" s="1"/>
  <c r="L1612" i="19" s="1"/>
  <c r="L1619" i="19" s="1"/>
  <c r="L1626" i="19" s="1"/>
  <c r="L1633" i="19" s="1"/>
  <c r="L1640" i="19" s="1"/>
  <c r="L1647" i="19" s="1"/>
  <c r="L1654" i="19" s="1"/>
  <c r="L1661" i="19" s="1"/>
  <c r="L1668" i="19" s="1"/>
  <c r="L1675" i="19" s="1"/>
  <c r="L1682" i="19" s="1"/>
  <c r="L1689" i="19" s="1"/>
  <c r="L1696" i="19" s="1"/>
  <c r="L1703" i="19" s="1"/>
  <c r="L1710" i="19" s="1"/>
  <c r="L1717" i="19" s="1"/>
  <c r="L1724" i="19" s="1"/>
  <c r="L1731" i="19" s="1"/>
  <c r="L1738" i="19" s="1"/>
  <c r="L1745" i="19" s="1"/>
  <c r="L1752" i="19" s="1"/>
  <c r="L1759" i="19" s="1"/>
  <c r="L1766" i="19" s="1"/>
  <c r="L1773" i="19" s="1"/>
  <c r="L1780" i="19" s="1"/>
  <c r="L1787" i="19" s="1"/>
  <c r="L1794" i="19" s="1"/>
  <c r="L1801" i="19" s="1"/>
  <c r="L1808" i="19" s="1"/>
  <c r="L1815" i="19" s="1"/>
  <c r="L1822" i="19" s="1"/>
  <c r="L1829" i="19" s="1"/>
  <c r="L1836" i="19" s="1"/>
  <c r="L1843" i="19" s="1"/>
  <c r="L1850" i="19" s="1"/>
  <c r="L1857" i="19" s="1"/>
  <c r="L1864" i="19" s="1"/>
  <c r="L1871" i="19" s="1"/>
  <c r="L1878" i="19" s="1"/>
  <c r="L1885" i="19" s="1"/>
  <c r="L1892" i="19" s="1"/>
  <c r="L1899" i="19" s="1"/>
  <c r="L1906" i="19" s="1"/>
  <c r="L1913" i="19" s="1"/>
  <c r="L1920" i="19" s="1"/>
  <c r="L1927" i="19" s="1"/>
  <c r="L1934" i="19" s="1"/>
  <c r="L1941" i="19" s="1"/>
  <c r="L1948" i="19" s="1"/>
  <c r="L1955" i="19" s="1"/>
  <c r="L1962" i="19" s="1"/>
  <c r="L1969" i="19" s="1"/>
  <c r="L1976" i="19" s="1"/>
  <c r="L1983" i="19" s="1"/>
  <c r="L1990" i="19" s="1"/>
  <c r="L1997" i="19" s="1"/>
  <c r="L2004" i="19" s="1"/>
  <c r="L2011" i="19" s="1"/>
  <c r="L2018" i="19" s="1"/>
  <c r="L2025" i="19" s="1"/>
  <c r="L2032" i="19" s="1"/>
  <c r="L2039" i="19" s="1"/>
  <c r="L2046" i="19" s="1"/>
  <c r="L2053" i="19" s="1"/>
  <c r="L2060" i="19" s="1"/>
  <c r="L2067" i="19" s="1"/>
  <c r="L2074" i="19" s="1"/>
  <c r="L2081" i="19" s="1"/>
  <c r="L2088" i="19" s="1"/>
  <c r="L2095" i="19" s="1"/>
  <c r="L2102" i="19" s="1"/>
  <c r="L2109" i="19" s="1"/>
  <c r="L2116" i="19" s="1"/>
  <c r="L2123" i="19" s="1"/>
  <c r="L2130" i="19" s="1"/>
  <c r="L2137" i="19" s="1"/>
  <c r="L2144" i="19" s="1"/>
  <c r="L2151" i="19" s="1"/>
  <c r="L2158" i="19" s="1"/>
  <c r="L2165" i="19" s="1"/>
  <c r="L2172" i="19" s="1"/>
  <c r="L2179" i="19" s="1"/>
  <c r="L2186" i="19" s="1"/>
  <c r="L2193" i="19" s="1"/>
  <c r="L2200" i="19" s="1"/>
  <c r="L2207" i="19" s="1"/>
  <c r="L2214" i="19" s="1"/>
  <c r="L2221" i="19" s="1"/>
  <c r="L2228" i="19" s="1"/>
  <c r="L2235" i="19" s="1"/>
  <c r="L2242" i="19" s="1"/>
  <c r="L2249" i="19" s="1"/>
  <c r="L2256" i="19" s="1"/>
  <c r="L2263" i="19" s="1"/>
  <c r="L2270" i="19" s="1"/>
  <c r="L2277" i="19" s="1"/>
  <c r="L2284" i="19" s="1"/>
  <c r="L2291" i="19" s="1"/>
  <c r="L2298" i="19" s="1"/>
  <c r="L2305" i="19" s="1"/>
  <c r="L2312" i="19" s="1"/>
  <c r="L2319" i="19" s="1"/>
  <c r="L2326" i="19" s="1"/>
  <c r="L2333" i="19" s="1"/>
  <c r="L2340" i="19" s="1"/>
  <c r="L2347" i="19" s="1"/>
  <c r="L2354" i="19" s="1"/>
  <c r="L2361" i="19" s="1"/>
  <c r="L2368" i="19" s="1"/>
  <c r="L2375" i="19" s="1"/>
  <c r="L2382" i="19" s="1"/>
  <c r="L2389" i="19" s="1"/>
  <c r="L2396" i="19" s="1"/>
  <c r="L2403" i="19" s="1"/>
  <c r="L2410" i="19" s="1"/>
  <c r="L2417" i="19" s="1"/>
  <c r="L2424" i="19" s="1"/>
  <c r="L2431" i="19" s="1"/>
  <c r="L2438" i="19" s="1"/>
  <c r="L2445" i="19" s="1"/>
  <c r="L2452" i="19" s="1"/>
  <c r="L2459" i="19" s="1"/>
  <c r="L2466" i="19" s="1"/>
  <c r="L2473" i="19" s="1"/>
  <c r="L2480" i="19" s="1"/>
  <c r="L2487" i="19" s="1"/>
  <c r="L2494" i="19" s="1"/>
  <c r="L2501" i="19" s="1"/>
  <c r="L2508" i="19" s="1"/>
  <c r="L2515" i="19" s="1"/>
  <c r="L2522" i="19" s="1"/>
  <c r="L2529" i="19" s="1"/>
  <c r="L2536" i="19" s="1"/>
  <c r="L2543" i="19" s="1"/>
  <c r="L2550" i="19" s="1"/>
  <c r="L2557" i="19" s="1"/>
  <c r="L2564" i="19" s="1"/>
  <c r="L2571" i="19" s="1"/>
  <c r="L2578" i="19" s="1"/>
  <c r="L2585" i="19" s="1"/>
  <c r="L2592" i="19" s="1"/>
  <c r="L2599" i="19" s="1"/>
  <c r="L2606" i="19" s="1"/>
  <c r="L2613" i="19" s="1"/>
  <c r="L2620" i="19" s="1"/>
  <c r="L2627" i="19" s="1"/>
  <c r="L2634" i="19" s="1"/>
  <c r="L2641" i="19" s="1"/>
  <c r="L2648" i="19" s="1"/>
  <c r="L2655" i="19" s="1"/>
  <c r="L2662" i="19" s="1"/>
  <c r="L2669" i="19" s="1"/>
  <c r="L2676" i="19" s="1"/>
  <c r="L2683" i="19" s="1"/>
  <c r="L2690" i="19" s="1"/>
  <c r="L2697" i="19" s="1"/>
  <c r="L2704" i="19" s="1"/>
  <c r="L2711" i="19" s="1"/>
  <c r="L2718" i="19" s="1"/>
  <c r="L2725" i="19" s="1"/>
  <c r="L2732" i="19" s="1"/>
  <c r="L2739" i="19" s="1"/>
  <c r="L2746" i="19" s="1"/>
  <c r="L2753" i="19" s="1"/>
  <c r="L2760" i="19" s="1"/>
  <c r="L2767" i="19" s="1"/>
  <c r="L2774" i="19" s="1"/>
  <c r="L2781" i="19" s="1"/>
  <c r="L2788" i="19" s="1"/>
  <c r="L2795" i="19" s="1"/>
  <c r="L2802" i="19" s="1"/>
  <c r="L2809" i="19" s="1"/>
  <c r="L2816" i="19" s="1"/>
  <c r="L2823" i="19" s="1"/>
  <c r="L2830" i="19" s="1"/>
  <c r="L2837" i="19" s="1"/>
  <c r="L2844" i="19" s="1"/>
  <c r="L2851" i="19" s="1"/>
  <c r="L2858" i="19" s="1"/>
  <c r="L2865" i="19" s="1"/>
  <c r="L2872" i="19" s="1"/>
  <c r="L2879" i="19" s="1"/>
  <c r="L2886" i="19" s="1"/>
  <c r="L2893" i="19" s="1"/>
  <c r="L2900" i="19" s="1"/>
  <c r="L2907" i="19" s="1"/>
  <c r="L2914" i="19" s="1"/>
  <c r="L2921" i="19" s="1"/>
  <c r="L2928" i="19" s="1"/>
  <c r="L2935" i="19" s="1"/>
  <c r="L2942" i="19" s="1"/>
  <c r="L2949" i="19" s="1"/>
  <c r="L2956" i="19" s="1"/>
  <c r="L2963" i="19" s="1"/>
  <c r="L2970" i="19" s="1"/>
  <c r="L2977" i="19" s="1"/>
  <c r="L2984" i="19" s="1"/>
  <c r="L2991" i="19" s="1"/>
  <c r="L2998" i="19" s="1"/>
  <c r="L3005" i="19" s="1"/>
  <c r="L3012" i="19" s="1"/>
  <c r="L3019" i="19" s="1"/>
  <c r="L3026" i="19" s="1"/>
  <c r="L3033" i="19" s="1"/>
  <c r="L3040" i="19" s="1"/>
  <c r="L3047" i="19" s="1"/>
  <c r="L3054" i="19" s="1"/>
  <c r="L3061" i="19" s="1"/>
  <c r="L3068" i="19" s="1"/>
  <c r="L3075" i="19" s="1"/>
  <c r="L3082" i="19" s="1"/>
  <c r="L3089" i="19" s="1"/>
  <c r="L3096" i="19" s="1"/>
  <c r="L3103" i="19" s="1"/>
  <c r="L3110" i="19" s="1"/>
  <c r="L3117" i="19" s="1"/>
  <c r="L3124" i="19" s="1"/>
  <c r="L3131" i="19" s="1"/>
  <c r="L3138" i="19" s="1"/>
  <c r="L3145" i="19" s="1"/>
  <c r="L3152" i="19" s="1"/>
  <c r="L3159" i="19" s="1"/>
  <c r="L3166" i="19" s="1"/>
  <c r="L3173" i="19" s="1"/>
  <c r="L3180" i="19" s="1"/>
  <c r="L3187" i="19" s="1"/>
  <c r="L3194" i="19" s="1"/>
  <c r="L3201" i="19" s="1"/>
  <c r="L3208" i="19" s="1"/>
  <c r="L3215" i="19" s="1"/>
  <c r="L3222" i="19" s="1"/>
  <c r="L3229" i="19" s="1"/>
  <c r="L3236" i="19" s="1"/>
  <c r="L3243" i="19" s="1"/>
  <c r="L3250" i="19" s="1"/>
  <c r="L3257" i="19" s="1"/>
  <c r="L3264" i="19" s="1"/>
  <c r="L3271" i="19" s="1"/>
  <c r="L3278" i="19" s="1"/>
  <c r="L3285" i="19" s="1"/>
  <c r="L3292" i="19" s="1"/>
  <c r="L3299" i="19" s="1"/>
  <c r="L3306" i="19" s="1"/>
  <c r="L3313" i="19" s="1"/>
  <c r="L3320" i="19" s="1"/>
  <c r="L3327" i="19" s="1"/>
  <c r="L3334" i="19" s="1"/>
  <c r="L3341" i="19" s="1"/>
  <c r="L3348" i="19" s="1"/>
  <c r="L3355" i="19" s="1"/>
  <c r="L3362" i="19" s="1"/>
  <c r="L3369" i="19" s="1"/>
  <c r="L3376" i="19" s="1"/>
  <c r="L3383" i="19" s="1"/>
  <c r="L3390" i="19" s="1"/>
  <c r="L3397" i="19" s="1"/>
  <c r="L3404" i="19" s="1"/>
  <c r="L3411" i="19" s="1"/>
  <c r="L3418" i="19" s="1"/>
  <c r="L3425" i="19" s="1"/>
  <c r="L3432" i="19" s="1"/>
  <c r="L3439" i="19" s="1"/>
  <c r="L3446" i="19" s="1"/>
  <c r="L3453" i="19" s="1"/>
  <c r="L3460" i="19" s="1"/>
  <c r="L3467" i="19" s="1"/>
  <c r="L3474" i="19" s="1"/>
  <c r="L3481" i="19" s="1"/>
  <c r="L3488" i="19" s="1"/>
  <c r="L3495" i="19" s="1"/>
  <c r="L3502" i="19" s="1"/>
  <c r="L3509" i="19" s="1"/>
  <c r="L3516" i="19" s="1"/>
  <c r="L3523" i="19" s="1"/>
  <c r="L3530" i="19" s="1"/>
  <c r="L3537" i="19" s="1"/>
  <c r="L3544" i="19" s="1"/>
  <c r="L3551" i="19" s="1"/>
  <c r="L3558" i="19" s="1"/>
  <c r="L3565" i="19" s="1"/>
  <c r="L3572" i="19" s="1"/>
  <c r="L3579" i="19" s="1"/>
  <c r="L3586" i="19" s="1"/>
  <c r="L3593" i="19" s="1"/>
  <c r="L3600" i="19" s="1"/>
  <c r="L3607" i="19" s="1"/>
  <c r="L3614" i="19" s="1"/>
  <c r="L3621" i="19" s="1"/>
  <c r="L3628" i="19" s="1"/>
  <c r="L3635" i="19" s="1"/>
  <c r="L3642" i="19" s="1"/>
  <c r="L3649" i="19" s="1"/>
  <c r="L3656" i="19" s="1"/>
  <c r="L3663" i="19" s="1"/>
  <c r="L3670" i="19" s="1"/>
  <c r="L3677" i="19" s="1"/>
  <c r="L3684" i="19" s="1"/>
  <c r="L3691" i="19" s="1"/>
  <c r="L3698" i="19" s="1"/>
  <c r="L3705" i="19" s="1"/>
  <c r="L3712" i="19" s="1"/>
  <c r="L3719" i="19" s="1"/>
  <c r="L3726" i="19" s="1"/>
  <c r="L3733" i="19" s="1"/>
  <c r="L3740" i="19" s="1"/>
  <c r="L3747" i="19" s="1"/>
  <c r="L3754" i="19" s="1"/>
  <c r="L3761" i="19" s="1"/>
  <c r="L3768" i="19" s="1"/>
  <c r="L3775" i="19" s="1"/>
  <c r="L3782" i="19" s="1"/>
  <c r="L3789" i="19" s="1"/>
  <c r="L3796" i="19" s="1"/>
  <c r="L3803" i="19" s="1"/>
  <c r="L3810" i="19" s="1"/>
  <c r="L3817" i="19" s="1"/>
  <c r="L3824" i="19" s="1"/>
  <c r="L3831" i="19" s="1"/>
  <c r="L3838" i="19" s="1"/>
  <c r="L3845" i="19" s="1"/>
  <c r="L3852" i="19" s="1"/>
  <c r="L3859" i="19" s="1"/>
  <c r="L3866" i="19" s="1"/>
  <c r="L3873" i="19" s="1"/>
  <c r="L3880" i="19" s="1"/>
  <c r="L3887" i="19" s="1"/>
  <c r="L3894" i="19" s="1"/>
  <c r="L3901" i="19" s="1"/>
  <c r="L3908" i="19" s="1"/>
  <c r="L3915" i="19" s="1"/>
  <c r="L3922" i="19" s="1"/>
  <c r="L3929" i="19" s="1"/>
  <c r="L3936" i="19" s="1"/>
  <c r="L3943" i="19" s="1"/>
  <c r="L3950" i="19" s="1"/>
  <c r="L3957" i="19" s="1"/>
  <c r="L3964" i="19" s="1"/>
  <c r="L3971" i="19" s="1"/>
  <c r="L3978" i="19" s="1"/>
  <c r="L3985" i="19" s="1"/>
  <c r="L3992" i="19" s="1"/>
  <c r="L3999" i="19" s="1"/>
  <c r="L4006" i="19" s="1"/>
  <c r="L4013" i="19" s="1"/>
  <c r="L4020" i="19" s="1"/>
  <c r="L4027" i="19" s="1"/>
  <c r="L4034" i="19" s="1"/>
  <c r="L4041" i="19" s="1"/>
  <c r="L4048" i="19" s="1"/>
  <c r="L4055" i="19" s="1"/>
  <c r="L4062" i="19" s="1"/>
  <c r="L4069" i="19" s="1"/>
  <c r="L4076" i="19" s="1"/>
  <c r="L4083" i="19" s="1"/>
  <c r="L4090" i="19" s="1"/>
  <c r="L4097" i="19" s="1"/>
  <c r="L4104" i="19" s="1"/>
  <c r="L4111" i="19" s="1"/>
  <c r="L4118" i="19" s="1"/>
  <c r="L4125" i="19" s="1"/>
  <c r="L4132" i="19" s="1"/>
  <c r="L4139" i="19" s="1"/>
  <c r="L4146" i="19" s="1"/>
  <c r="L4153" i="19" s="1"/>
  <c r="L4160" i="19" s="1"/>
  <c r="L4167" i="19" s="1"/>
  <c r="L4174" i="19" s="1"/>
  <c r="L4181" i="19" s="1"/>
  <c r="L4188" i="19" s="1"/>
  <c r="L4195" i="19" s="1"/>
  <c r="L4202" i="19" s="1"/>
  <c r="L4209" i="19" s="1"/>
  <c r="L4216" i="19" s="1"/>
  <c r="L4223" i="19" s="1"/>
  <c r="L4230" i="19" s="1"/>
  <c r="L4237" i="19" s="1"/>
  <c r="L4244" i="19" s="1"/>
  <c r="L4251" i="19" s="1"/>
  <c r="L4258" i="19" s="1"/>
  <c r="L4265" i="19" s="1"/>
  <c r="L4272" i="19" s="1"/>
  <c r="L4279" i="19" s="1"/>
  <c r="L4286" i="19" s="1"/>
  <c r="L4293" i="19" s="1"/>
  <c r="L4300" i="19" s="1"/>
  <c r="L4307" i="19" s="1"/>
  <c r="L4314" i="19" s="1"/>
  <c r="L4321" i="19" s="1"/>
  <c r="L4328" i="19" s="1"/>
  <c r="L4335" i="19" s="1"/>
  <c r="L4342" i="19" s="1"/>
  <c r="L4349" i="19" s="1"/>
  <c r="L4356" i="19" s="1"/>
  <c r="L4363" i="19" s="1"/>
  <c r="L4370" i="19" s="1"/>
  <c r="L4377" i="19" s="1"/>
  <c r="L4384" i="19" s="1"/>
  <c r="L4391" i="19" s="1"/>
  <c r="L4398" i="19" s="1"/>
  <c r="L4405" i="19" s="1"/>
  <c r="L4412" i="19" s="1"/>
  <c r="L4419" i="19" s="1"/>
  <c r="L4426" i="19" s="1"/>
  <c r="L4433" i="19" s="1"/>
  <c r="L4440" i="19" s="1"/>
  <c r="L4447" i="19" s="1"/>
  <c r="L4454" i="19" s="1"/>
  <c r="L4461" i="19" s="1"/>
  <c r="L4468" i="19" s="1"/>
  <c r="L4475" i="19" s="1"/>
  <c r="L4482" i="19" s="1"/>
  <c r="L4489" i="19" s="1"/>
  <c r="L4496" i="19" s="1"/>
  <c r="L4503" i="19" s="1"/>
  <c r="L4510" i="19" s="1"/>
  <c r="L4517" i="19" s="1"/>
  <c r="L4524" i="19" s="1"/>
  <c r="L4531" i="19" s="1"/>
  <c r="L4538" i="19" s="1"/>
  <c r="L4545" i="19" s="1"/>
  <c r="L4552" i="19" s="1"/>
  <c r="L4559" i="19" s="1"/>
  <c r="L4566" i="19" s="1"/>
  <c r="L4573" i="19" s="1"/>
  <c r="L4580" i="19" s="1"/>
  <c r="L4587" i="19" s="1"/>
  <c r="L4594" i="19" s="1"/>
  <c r="L4601" i="19" s="1"/>
  <c r="L4608" i="19" s="1"/>
  <c r="L4615" i="19" s="1"/>
  <c r="L4622" i="19" s="1"/>
  <c r="L4629" i="19" s="1"/>
  <c r="L4636" i="19" s="1"/>
  <c r="L4643" i="19" s="1"/>
  <c r="L4650" i="19" s="1"/>
  <c r="L4657" i="19" s="1"/>
  <c r="L4664" i="19" s="1"/>
  <c r="L4671" i="19" s="1"/>
  <c r="L4678" i="19" s="1"/>
  <c r="L4685" i="19" s="1"/>
  <c r="L4692" i="19" s="1"/>
  <c r="L4699" i="19" s="1"/>
  <c r="L4706" i="19" s="1"/>
  <c r="L4713" i="19" s="1"/>
  <c r="L4720" i="19" s="1"/>
  <c r="L4727" i="19" s="1"/>
  <c r="L4734" i="19" s="1"/>
  <c r="L4741" i="19" s="1"/>
  <c r="L4748" i="19" s="1"/>
  <c r="L4755" i="19" s="1"/>
  <c r="L4762" i="19" s="1"/>
  <c r="L4769" i="19" s="1"/>
  <c r="L4776" i="19" s="1"/>
  <c r="L4783" i="19" s="1"/>
  <c r="L4790" i="19" s="1"/>
  <c r="L4797" i="19" s="1"/>
  <c r="L4804" i="19" s="1"/>
  <c r="L4811" i="19" s="1"/>
  <c r="L4818" i="19" s="1"/>
  <c r="L4825" i="19" s="1"/>
  <c r="L4832" i="19" s="1"/>
  <c r="L4839" i="19" s="1"/>
  <c r="L4846" i="19" s="1"/>
  <c r="L4853" i="19" s="1"/>
  <c r="L4860" i="19" s="1"/>
  <c r="L4867" i="19" s="1"/>
  <c r="L4874" i="19" s="1"/>
  <c r="L4881" i="19" s="1"/>
  <c r="L4888" i="19" s="1"/>
  <c r="L4895" i="19" s="1"/>
  <c r="L4902" i="19" s="1"/>
  <c r="L4909" i="19" s="1"/>
  <c r="L4916" i="19" s="1"/>
  <c r="L4923" i="19" s="1"/>
  <c r="L4930" i="19" s="1"/>
  <c r="L4937" i="19" s="1"/>
  <c r="L4944" i="19" s="1"/>
  <c r="L4951" i="19" s="1"/>
  <c r="L4958" i="19" s="1"/>
  <c r="L4965" i="19" s="1"/>
  <c r="L4972" i="19" s="1"/>
  <c r="L4979" i="19" s="1"/>
  <c r="L4986" i="19" s="1"/>
  <c r="L4993" i="19" s="1"/>
  <c r="L5000" i="19" s="1"/>
  <c r="L5007" i="19" s="1"/>
  <c r="L5014" i="19" s="1"/>
  <c r="L5021" i="19" s="1"/>
  <c r="L5028" i="19" s="1"/>
  <c r="L5035" i="19" s="1"/>
  <c r="L5042" i="19" s="1"/>
  <c r="L5049" i="19" s="1"/>
  <c r="L5056" i="19" s="1"/>
  <c r="L5063" i="19" s="1"/>
  <c r="L5070" i="19" s="1"/>
  <c r="L5077" i="19" s="1"/>
  <c r="L5084" i="19" s="1"/>
  <c r="L5091" i="19" s="1"/>
  <c r="L5098" i="19" s="1"/>
  <c r="L5105" i="19" s="1"/>
  <c r="L5112" i="19" s="1"/>
  <c r="L5119" i="19" s="1"/>
  <c r="L5126" i="19" s="1"/>
  <c r="L5133" i="19" s="1"/>
  <c r="L5140" i="19" s="1"/>
  <c r="L5147" i="19" s="1"/>
  <c r="L5154" i="19" s="1"/>
  <c r="L5161" i="19" s="1"/>
  <c r="L5168" i="19" s="1"/>
  <c r="L5175" i="19" s="1"/>
  <c r="L5182" i="19" s="1"/>
  <c r="L5189" i="19" s="1"/>
  <c r="L5196" i="19" s="1"/>
  <c r="L5203" i="19" s="1"/>
  <c r="L5210" i="19" s="1"/>
  <c r="L5217" i="19" s="1"/>
  <c r="L5224" i="19" s="1"/>
  <c r="L5231" i="19" s="1"/>
  <c r="L5238" i="19" s="1"/>
  <c r="L5245" i="19" s="1"/>
  <c r="L5252" i="19" s="1"/>
  <c r="L5259" i="19" s="1"/>
  <c r="L5266" i="19" s="1"/>
  <c r="L5273" i="19" s="1"/>
  <c r="L5280" i="19" s="1"/>
  <c r="L5287" i="19" s="1"/>
  <c r="L5294" i="19" s="1"/>
  <c r="L5301" i="19" s="1"/>
  <c r="L5308" i="19" s="1"/>
  <c r="L5315" i="19" s="1"/>
  <c r="L5322" i="19" s="1"/>
  <c r="L5329" i="19" s="1"/>
  <c r="L5336" i="19" s="1"/>
  <c r="L5343" i="19" s="1"/>
  <c r="L5350" i="19" s="1"/>
  <c r="L5357" i="19" s="1"/>
  <c r="L5364" i="19" s="1"/>
  <c r="L5371" i="19" s="1"/>
  <c r="L5378" i="19" s="1"/>
  <c r="L5385" i="19" s="1"/>
  <c r="L5392" i="19" s="1"/>
  <c r="L5399" i="19" s="1"/>
  <c r="L5406" i="19" s="1"/>
  <c r="L5413" i="19" s="1"/>
  <c r="L5420" i="19" s="1"/>
  <c r="L5427" i="19" s="1"/>
  <c r="L5434" i="19" s="1"/>
  <c r="L5441" i="19" s="1"/>
  <c r="L5448" i="19" s="1"/>
  <c r="L5455" i="19" s="1"/>
  <c r="L5462" i="19" s="1"/>
  <c r="L5469" i="19" s="1"/>
  <c r="L5476" i="19" s="1"/>
  <c r="L5483" i="19" s="1"/>
  <c r="L5490" i="19" s="1"/>
  <c r="L5497" i="19" s="1"/>
  <c r="L5504" i="19" s="1"/>
  <c r="L5511" i="19" s="1"/>
  <c r="L5518" i="19" s="1"/>
  <c r="L5525" i="19" s="1"/>
  <c r="L5532" i="19" s="1"/>
  <c r="L5539" i="19" s="1"/>
  <c r="L5546" i="19" s="1"/>
  <c r="L5553" i="19" s="1"/>
  <c r="L5560" i="19" s="1"/>
  <c r="L5567" i="19" s="1"/>
  <c r="L5574" i="19" s="1"/>
  <c r="L5581" i="19" s="1"/>
  <c r="L5588" i="19" s="1"/>
  <c r="L5595" i="19" s="1"/>
  <c r="L5602" i="19" s="1"/>
  <c r="L5609" i="19" s="1"/>
  <c r="L5616" i="19" s="1"/>
  <c r="L5623" i="19" s="1"/>
  <c r="L5630" i="19" s="1"/>
  <c r="L5637" i="19" s="1"/>
  <c r="L5644" i="19" s="1"/>
  <c r="L5651" i="19" s="1"/>
  <c r="L5658" i="19" s="1"/>
  <c r="L5665" i="19" s="1"/>
  <c r="L5672" i="19" s="1"/>
  <c r="L5679" i="19" s="1"/>
  <c r="L5686" i="19" s="1"/>
  <c r="L5693" i="19" s="1"/>
  <c r="L5700" i="19" s="1"/>
  <c r="L5707" i="19" s="1"/>
  <c r="L5714" i="19" s="1"/>
  <c r="L5721" i="19" s="1"/>
  <c r="L5728" i="19" s="1"/>
  <c r="L5735" i="19" s="1"/>
  <c r="L5742" i="19" s="1"/>
  <c r="L5749" i="19" s="1"/>
  <c r="L5756" i="19" s="1"/>
  <c r="L5763" i="19" s="1"/>
  <c r="L5770" i="19" s="1"/>
  <c r="L5777" i="19" s="1"/>
  <c r="L5784" i="19" s="1"/>
  <c r="L5791" i="19" s="1"/>
  <c r="L5798" i="19" s="1"/>
  <c r="L5805" i="19" s="1"/>
  <c r="L5812" i="19" s="1"/>
  <c r="L5819" i="19" s="1"/>
  <c r="L5826" i="19" s="1"/>
  <c r="L5833" i="19" s="1"/>
  <c r="L5840" i="19" s="1"/>
  <c r="L5847" i="19" s="1"/>
  <c r="L5854" i="19" s="1"/>
  <c r="L5861" i="19" s="1"/>
  <c r="L5868" i="19" s="1"/>
  <c r="L5875" i="19" s="1"/>
  <c r="L5882" i="19" s="1"/>
  <c r="L5889" i="19" s="1"/>
  <c r="L5896" i="19" s="1"/>
  <c r="L5903" i="19" s="1"/>
  <c r="L5910" i="19" s="1"/>
  <c r="L5917" i="19" s="1"/>
  <c r="L5924" i="19" s="1"/>
  <c r="L5931" i="19" s="1"/>
  <c r="L5938" i="19" s="1"/>
  <c r="L5945" i="19" s="1"/>
  <c r="L5952" i="19" s="1"/>
  <c r="L5959" i="19" s="1"/>
  <c r="L5966" i="19" s="1"/>
  <c r="L5973" i="19" s="1"/>
  <c r="L5980" i="19" s="1"/>
  <c r="L5987" i="19" s="1"/>
  <c r="L5994" i="19" s="1"/>
  <c r="L6001" i="19" s="1"/>
  <c r="L6008" i="19" s="1"/>
  <c r="L6015" i="19" s="1"/>
  <c r="L6022" i="19" s="1"/>
  <c r="L6029" i="19" s="1"/>
  <c r="L6036" i="19" s="1"/>
  <c r="L6043" i="19" s="1"/>
  <c r="L6050" i="19" s="1"/>
  <c r="L6057" i="19" s="1"/>
  <c r="L6064" i="19" s="1"/>
  <c r="L6071" i="19" s="1"/>
  <c r="L6078" i="19" s="1"/>
  <c r="L6085" i="19" s="1"/>
  <c r="L6092" i="19" s="1"/>
  <c r="L6099" i="19" s="1"/>
  <c r="L6106" i="19" s="1"/>
  <c r="L6113" i="19" s="1"/>
  <c r="L6120" i="19" s="1"/>
  <c r="L6127" i="19" s="1"/>
  <c r="L6134" i="19" s="1"/>
  <c r="L6141" i="19" s="1"/>
  <c r="L6148" i="19" s="1"/>
  <c r="L6155" i="19" s="1"/>
  <c r="L6162" i="19" s="1"/>
  <c r="L6169" i="19" s="1"/>
  <c r="L6176" i="19" s="1"/>
  <c r="L6183" i="19" s="1"/>
  <c r="L6190" i="19" s="1"/>
  <c r="L6197" i="19" s="1"/>
  <c r="L6204" i="19" s="1"/>
  <c r="L6211" i="19" s="1"/>
  <c r="L6218" i="19" s="1"/>
  <c r="L6225" i="19" s="1"/>
  <c r="L6232" i="19" s="1"/>
  <c r="L6239" i="19" s="1"/>
  <c r="L6246" i="19" s="1"/>
  <c r="L6253" i="19" s="1"/>
  <c r="L6260" i="19" s="1"/>
  <c r="L6267" i="19" s="1"/>
  <c r="L6274" i="19" s="1"/>
  <c r="L6281" i="19" s="1"/>
  <c r="L6288" i="19" s="1"/>
  <c r="L6295" i="19" s="1"/>
  <c r="L6302" i="19" s="1"/>
  <c r="L6309" i="19" s="1"/>
  <c r="L6316" i="19" s="1"/>
  <c r="L6323" i="19" s="1"/>
  <c r="L6330" i="19" s="1"/>
  <c r="L6337" i="19" s="1"/>
  <c r="L6344" i="19" s="1"/>
  <c r="L6351" i="19" s="1"/>
  <c r="L6358" i="19" s="1"/>
  <c r="L6365" i="19" s="1"/>
  <c r="L6372" i="19" s="1"/>
  <c r="L6379" i="19" s="1"/>
  <c r="L6386" i="19" s="1"/>
  <c r="L6393" i="19" s="1"/>
  <c r="L6400" i="19" s="1"/>
  <c r="L6407" i="19" s="1"/>
  <c r="L6414" i="19" s="1"/>
  <c r="L6421" i="19" s="1"/>
  <c r="L6428" i="19" s="1"/>
  <c r="L6435" i="19" s="1"/>
  <c r="L6442" i="19" s="1"/>
  <c r="L6449" i="19" s="1"/>
  <c r="L6456" i="19" s="1"/>
  <c r="L6463" i="19" s="1"/>
  <c r="L6470" i="19" s="1"/>
  <c r="L6477" i="19" s="1"/>
  <c r="L6484" i="19" s="1"/>
  <c r="L6491" i="19" s="1"/>
  <c r="L6498" i="19" s="1"/>
  <c r="L6505" i="19" s="1"/>
  <c r="L6512" i="19" s="1"/>
  <c r="L6519" i="19" s="1"/>
  <c r="L6526" i="19" s="1"/>
  <c r="L6533" i="19" s="1"/>
  <c r="L6540" i="19" s="1"/>
  <c r="L6547" i="19" s="1"/>
  <c r="L6554" i="19" s="1"/>
  <c r="L6561" i="19" s="1"/>
  <c r="L6568" i="19" s="1"/>
  <c r="L6575" i="19" s="1"/>
  <c r="L6582" i="19" s="1"/>
  <c r="L6589" i="19" s="1"/>
  <c r="L6596" i="19" s="1"/>
  <c r="L6603" i="19" s="1"/>
  <c r="L6610" i="19" s="1"/>
  <c r="L6617" i="19" s="1"/>
  <c r="L6624" i="19" s="1"/>
  <c r="L6631" i="19" s="1"/>
  <c r="L6638" i="19" s="1"/>
  <c r="L6645" i="19" s="1"/>
  <c r="L6652" i="19" s="1"/>
  <c r="L6659" i="19" s="1"/>
  <c r="L6666" i="19" s="1"/>
  <c r="L6673" i="19" s="1"/>
  <c r="L6680" i="19" s="1"/>
  <c r="L6687" i="19" s="1"/>
  <c r="L6694" i="19" s="1"/>
  <c r="L6701" i="19" s="1"/>
  <c r="L6708" i="19" s="1"/>
  <c r="L6715" i="19" s="1"/>
  <c r="L6722" i="19" s="1"/>
  <c r="L6729" i="19" s="1"/>
  <c r="L6736" i="19" s="1"/>
  <c r="L6743" i="19" s="1"/>
  <c r="L6750" i="19" s="1"/>
  <c r="L6757" i="19" s="1"/>
  <c r="L6764" i="19" s="1"/>
  <c r="L6771" i="19" s="1"/>
  <c r="L6778" i="19" s="1"/>
  <c r="L6785" i="19" s="1"/>
  <c r="L6792" i="19" s="1"/>
  <c r="L6799" i="19" s="1"/>
  <c r="L6806" i="19" s="1"/>
  <c r="L6813" i="19" s="1"/>
  <c r="L6820" i="19" s="1"/>
  <c r="L6827" i="19" s="1"/>
  <c r="L6834" i="19" s="1"/>
  <c r="L6841" i="19" s="1"/>
  <c r="L6848" i="19" s="1"/>
  <c r="L6855" i="19" s="1"/>
  <c r="L6862" i="19" s="1"/>
  <c r="L6869" i="19" s="1"/>
  <c r="L6876" i="19" s="1"/>
  <c r="L6883" i="19" s="1"/>
  <c r="L6890" i="19" s="1"/>
  <c r="L6897" i="19" s="1"/>
  <c r="L6904" i="19" s="1"/>
  <c r="L6911" i="19" s="1"/>
  <c r="L6918" i="19" s="1"/>
  <c r="L6925" i="19" s="1"/>
  <c r="L6932" i="19" s="1"/>
  <c r="L6939" i="19" s="1"/>
  <c r="L6946" i="19" s="1"/>
  <c r="L6953" i="19" s="1"/>
  <c r="L6960" i="19" s="1"/>
  <c r="L6967" i="19" s="1"/>
  <c r="L6974" i="19" s="1"/>
  <c r="L6981" i="19" s="1"/>
  <c r="L6988" i="19" s="1"/>
  <c r="L6995" i="19" s="1"/>
  <c r="J332" i="20"/>
  <c r="J339" i="20"/>
  <c r="G2" i="19"/>
  <c r="G9" i="19" s="1"/>
  <c r="G16" i="19" s="1"/>
  <c r="G23" i="19" s="1"/>
  <c r="G30" i="19" s="1"/>
  <c r="G37" i="19" s="1"/>
  <c r="G44" i="19" s="1"/>
  <c r="G51" i="19" s="1"/>
  <c r="G58" i="19" s="1"/>
  <c r="G65" i="19" s="1"/>
  <c r="G72" i="19" s="1"/>
  <c r="G79" i="19" s="1"/>
  <c r="G86" i="19" s="1"/>
  <c r="G93" i="19" s="1"/>
  <c r="G100" i="19" s="1"/>
  <c r="G107" i="19" s="1"/>
  <c r="G114" i="19" s="1"/>
  <c r="G121" i="19" s="1"/>
  <c r="G128" i="19" s="1"/>
  <c r="G135" i="19" s="1"/>
  <c r="G142" i="19" s="1"/>
  <c r="G149" i="19" s="1"/>
  <c r="G156" i="19" s="1"/>
  <c r="G163" i="19" s="1"/>
  <c r="G170" i="19" s="1"/>
  <c r="G177" i="19" s="1"/>
  <c r="G184" i="19" s="1"/>
  <c r="G191" i="19" s="1"/>
  <c r="G198" i="19" s="1"/>
  <c r="G205" i="19" s="1"/>
  <c r="G212" i="19" s="1"/>
  <c r="G219" i="19" s="1"/>
  <c r="G226" i="19" s="1"/>
  <c r="G233" i="19" s="1"/>
  <c r="G240" i="19" s="1"/>
  <c r="G247" i="19" s="1"/>
  <c r="G254" i="19" s="1"/>
  <c r="G261" i="19" s="1"/>
  <c r="G268" i="19" s="1"/>
  <c r="G275" i="19" s="1"/>
  <c r="G282" i="19" s="1"/>
  <c r="G289" i="19" s="1"/>
  <c r="G296" i="19" s="1"/>
  <c r="G303" i="19" s="1"/>
  <c r="G310" i="19" s="1"/>
  <c r="G317" i="19" s="1"/>
  <c r="G324" i="19" s="1"/>
  <c r="G331" i="19" s="1"/>
  <c r="G338" i="19" s="1"/>
  <c r="G345" i="19" s="1"/>
  <c r="G352" i="19" s="1"/>
  <c r="G359" i="19" s="1"/>
  <c r="G366" i="19" s="1"/>
  <c r="G373" i="19" s="1"/>
  <c r="G380" i="19" s="1"/>
  <c r="G387" i="19" s="1"/>
  <c r="G394" i="19" s="1"/>
  <c r="G401" i="19" s="1"/>
  <c r="G408" i="19" s="1"/>
  <c r="G415" i="19" s="1"/>
  <c r="G422" i="19" s="1"/>
  <c r="G429" i="19" s="1"/>
  <c r="G436" i="19" s="1"/>
  <c r="G443" i="19" s="1"/>
  <c r="G450" i="19" s="1"/>
  <c r="G457" i="19" s="1"/>
  <c r="G464" i="19" s="1"/>
  <c r="G471" i="19" s="1"/>
  <c r="G478" i="19" s="1"/>
  <c r="G485" i="19" s="1"/>
  <c r="G492" i="19" s="1"/>
  <c r="G499" i="19" s="1"/>
  <c r="G506" i="19" s="1"/>
  <c r="G513" i="19" s="1"/>
  <c r="G520" i="19" s="1"/>
  <c r="G527" i="19" s="1"/>
  <c r="G534" i="19" s="1"/>
  <c r="G541" i="19" s="1"/>
  <c r="G548" i="19" s="1"/>
  <c r="G555" i="19" s="1"/>
  <c r="G562" i="19" s="1"/>
  <c r="G569" i="19" s="1"/>
  <c r="G576" i="19" s="1"/>
  <c r="G583" i="19" s="1"/>
  <c r="G590" i="19" s="1"/>
  <c r="G597" i="19" s="1"/>
  <c r="G604" i="19" s="1"/>
  <c r="G611" i="19" s="1"/>
  <c r="G618" i="19" s="1"/>
  <c r="G625" i="19" s="1"/>
  <c r="G632" i="19" s="1"/>
  <c r="G639" i="19" s="1"/>
  <c r="G646" i="19" s="1"/>
  <c r="G653" i="19" s="1"/>
  <c r="G660" i="19" s="1"/>
  <c r="G667" i="19" s="1"/>
  <c r="G674" i="19" s="1"/>
  <c r="G681" i="19" s="1"/>
  <c r="G688" i="19" s="1"/>
  <c r="G695" i="19" s="1"/>
  <c r="G702" i="19" s="1"/>
  <c r="G709" i="19" s="1"/>
  <c r="G716" i="19" s="1"/>
  <c r="G723" i="19" s="1"/>
  <c r="G730" i="19" s="1"/>
  <c r="G737" i="19" s="1"/>
  <c r="G744" i="19" s="1"/>
  <c r="G751" i="19" s="1"/>
  <c r="G758" i="19" s="1"/>
  <c r="G765" i="19" s="1"/>
  <c r="G772" i="19" s="1"/>
  <c r="G779" i="19" s="1"/>
  <c r="G786" i="19" s="1"/>
  <c r="G793" i="19" s="1"/>
  <c r="G800" i="19" s="1"/>
  <c r="G807" i="19" s="1"/>
  <c r="G814" i="19" s="1"/>
  <c r="G821" i="19" s="1"/>
  <c r="G828" i="19" s="1"/>
  <c r="G835" i="19" s="1"/>
  <c r="G842" i="19" s="1"/>
  <c r="G849" i="19" s="1"/>
  <c r="G856" i="19" s="1"/>
  <c r="G863" i="19" s="1"/>
  <c r="G870" i="19" s="1"/>
  <c r="G877" i="19" s="1"/>
  <c r="G884" i="19" s="1"/>
  <c r="G891" i="19" s="1"/>
  <c r="G898" i="19" s="1"/>
  <c r="G905" i="19" s="1"/>
  <c r="G912" i="19" s="1"/>
  <c r="G919" i="19" s="1"/>
  <c r="G926" i="19" s="1"/>
  <c r="G933" i="19" s="1"/>
  <c r="G940" i="19" s="1"/>
  <c r="G947" i="19" s="1"/>
  <c r="G954" i="19" s="1"/>
  <c r="G961" i="19" s="1"/>
  <c r="G968" i="19" s="1"/>
  <c r="G975" i="19" s="1"/>
  <c r="G982" i="19" s="1"/>
  <c r="G989" i="19" s="1"/>
  <c r="G996" i="19" s="1"/>
  <c r="G1003" i="19" s="1"/>
  <c r="G1010" i="19" s="1"/>
  <c r="G1017" i="19" s="1"/>
  <c r="G1024" i="19" s="1"/>
  <c r="G1031" i="19" s="1"/>
  <c r="G1038" i="19" s="1"/>
  <c r="G1045" i="19" s="1"/>
  <c r="G1052" i="19" s="1"/>
  <c r="G1059" i="19" s="1"/>
  <c r="G1066" i="19" s="1"/>
  <c r="G1073" i="19" s="1"/>
  <c r="G1080" i="19" s="1"/>
  <c r="G1087" i="19" s="1"/>
  <c r="G1094" i="19" s="1"/>
  <c r="G1101" i="19" s="1"/>
  <c r="G1108" i="19" s="1"/>
  <c r="G1115" i="19" s="1"/>
  <c r="G1122" i="19" s="1"/>
  <c r="G1129" i="19" s="1"/>
  <c r="G1136" i="19" s="1"/>
  <c r="G1143" i="19" s="1"/>
  <c r="G1150" i="19" s="1"/>
  <c r="G1157" i="19" s="1"/>
  <c r="G1164" i="19" s="1"/>
  <c r="G1171" i="19" s="1"/>
  <c r="G1178" i="19" s="1"/>
  <c r="G1185" i="19" s="1"/>
  <c r="G1192" i="19" s="1"/>
  <c r="G1199" i="19" s="1"/>
  <c r="G1206" i="19" s="1"/>
  <c r="G1213" i="19" s="1"/>
  <c r="G1220" i="19" s="1"/>
  <c r="G1227" i="19" s="1"/>
  <c r="G1234" i="19" s="1"/>
  <c r="G1241" i="19" s="1"/>
  <c r="G1248" i="19" s="1"/>
  <c r="G1255" i="19" s="1"/>
  <c r="G1262" i="19" s="1"/>
  <c r="G1269" i="19" s="1"/>
  <c r="G1276" i="19" s="1"/>
  <c r="G1283" i="19" s="1"/>
  <c r="G1290" i="19" s="1"/>
  <c r="G1297" i="19" s="1"/>
  <c r="G1304" i="19" s="1"/>
  <c r="G1311" i="19" s="1"/>
  <c r="G1318" i="19" s="1"/>
  <c r="G1325" i="19" s="1"/>
  <c r="G1332" i="19" s="1"/>
  <c r="G1339" i="19" s="1"/>
  <c r="G1346" i="19" s="1"/>
  <c r="G1353" i="19" s="1"/>
  <c r="G1360" i="19" s="1"/>
  <c r="G1367" i="19" s="1"/>
  <c r="G1374" i="19" s="1"/>
  <c r="G1381" i="19" s="1"/>
  <c r="G1388" i="19" s="1"/>
  <c r="G1395" i="19" s="1"/>
  <c r="G1402" i="19" s="1"/>
  <c r="G1409" i="19" s="1"/>
  <c r="G1416" i="19" s="1"/>
  <c r="G1423" i="19" s="1"/>
  <c r="G1430" i="19" s="1"/>
  <c r="G1437" i="19" s="1"/>
  <c r="G1444" i="19" s="1"/>
  <c r="G1451" i="19" s="1"/>
  <c r="G1458" i="19" s="1"/>
  <c r="G1465" i="19" s="1"/>
  <c r="G1472" i="19" s="1"/>
  <c r="G1479" i="19" s="1"/>
  <c r="G1486" i="19" s="1"/>
  <c r="G1493" i="19" s="1"/>
  <c r="G1500" i="19" s="1"/>
  <c r="G1507" i="19" s="1"/>
  <c r="G1514" i="19" s="1"/>
  <c r="G1521" i="19" s="1"/>
  <c r="G1528" i="19" s="1"/>
  <c r="G1535" i="19" s="1"/>
  <c r="G1542" i="19" s="1"/>
  <c r="G1549" i="19" s="1"/>
  <c r="G1556" i="19" s="1"/>
  <c r="G1563" i="19" s="1"/>
  <c r="G1570" i="19" s="1"/>
  <c r="G1577" i="19" s="1"/>
  <c r="G1584" i="19" s="1"/>
  <c r="G1591" i="19" s="1"/>
  <c r="G1598" i="19" s="1"/>
  <c r="G1605" i="19" s="1"/>
  <c r="G1612" i="19" s="1"/>
  <c r="G1619" i="19" s="1"/>
  <c r="G1626" i="19" s="1"/>
  <c r="G1633" i="19" s="1"/>
  <c r="G1640" i="19" s="1"/>
  <c r="G1647" i="19" s="1"/>
  <c r="G1654" i="19" s="1"/>
  <c r="G1661" i="19" s="1"/>
  <c r="G1668" i="19" s="1"/>
  <c r="G1675" i="19" s="1"/>
  <c r="G1682" i="19" s="1"/>
  <c r="G1689" i="19" s="1"/>
  <c r="G1696" i="19" s="1"/>
  <c r="G1703" i="19" s="1"/>
  <c r="G1710" i="19" s="1"/>
  <c r="G1717" i="19" s="1"/>
  <c r="G1724" i="19" s="1"/>
  <c r="G1731" i="19" s="1"/>
  <c r="G1738" i="19" s="1"/>
  <c r="G1745" i="19" s="1"/>
  <c r="G1752" i="19" s="1"/>
  <c r="G1759" i="19" s="1"/>
  <c r="G1766" i="19" s="1"/>
  <c r="G1773" i="19" s="1"/>
  <c r="G1780" i="19" s="1"/>
  <c r="G1787" i="19" s="1"/>
  <c r="G1794" i="19" s="1"/>
  <c r="G1801" i="19" s="1"/>
  <c r="G1808" i="19" s="1"/>
  <c r="G1815" i="19" s="1"/>
  <c r="G1822" i="19" s="1"/>
  <c r="G1829" i="19" s="1"/>
  <c r="G1836" i="19" s="1"/>
  <c r="G1843" i="19" s="1"/>
  <c r="G1850" i="19" s="1"/>
  <c r="G1857" i="19" s="1"/>
  <c r="G1864" i="19" s="1"/>
  <c r="G1871" i="19" s="1"/>
  <c r="G1878" i="19" s="1"/>
  <c r="G1885" i="19" s="1"/>
  <c r="G1892" i="19" s="1"/>
  <c r="G1899" i="19" s="1"/>
  <c r="G1906" i="19" s="1"/>
  <c r="G1913" i="19" s="1"/>
  <c r="G1920" i="19" s="1"/>
  <c r="G1927" i="19" s="1"/>
  <c r="G1934" i="19" s="1"/>
  <c r="G1941" i="19" s="1"/>
  <c r="G1948" i="19" s="1"/>
  <c r="G1955" i="19" s="1"/>
  <c r="G1962" i="19" s="1"/>
  <c r="G1969" i="19" s="1"/>
  <c r="G1976" i="19" s="1"/>
  <c r="G1983" i="19" s="1"/>
  <c r="G1990" i="19" s="1"/>
  <c r="G1997" i="19" s="1"/>
  <c r="G2004" i="19" s="1"/>
  <c r="G2011" i="19" s="1"/>
  <c r="G2018" i="19" s="1"/>
  <c r="G2025" i="19" s="1"/>
  <c r="G2032" i="19" s="1"/>
  <c r="G2039" i="19" s="1"/>
  <c r="G2046" i="19" s="1"/>
  <c r="G2053" i="19" s="1"/>
  <c r="G2060" i="19" s="1"/>
  <c r="G2067" i="19" s="1"/>
  <c r="G2074" i="19" s="1"/>
  <c r="G2081" i="19" s="1"/>
  <c r="G2088" i="19" s="1"/>
  <c r="G2095" i="19" s="1"/>
  <c r="G2102" i="19" s="1"/>
  <c r="G2109" i="19" s="1"/>
  <c r="G2116" i="19" s="1"/>
  <c r="G2123" i="19" s="1"/>
  <c r="G2130" i="19" s="1"/>
  <c r="G2137" i="19" s="1"/>
  <c r="G2144" i="19" s="1"/>
  <c r="G2151" i="19" s="1"/>
  <c r="G2158" i="19" s="1"/>
  <c r="G2165" i="19" s="1"/>
  <c r="G2172" i="19" s="1"/>
  <c r="G2179" i="19" s="1"/>
  <c r="G2186" i="19" s="1"/>
  <c r="G2193" i="19" s="1"/>
  <c r="G2200" i="19" s="1"/>
  <c r="G2207" i="19" s="1"/>
  <c r="G2214" i="19" s="1"/>
  <c r="G2221" i="19" s="1"/>
  <c r="G2228" i="19" s="1"/>
  <c r="G2235" i="19" s="1"/>
  <c r="G2242" i="19" s="1"/>
  <c r="G2249" i="19" s="1"/>
  <c r="G2256" i="19" s="1"/>
  <c r="G2263" i="19" s="1"/>
  <c r="G2270" i="19" s="1"/>
  <c r="G2277" i="19" s="1"/>
  <c r="G2284" i="19" s="1"/>
  <c r="G2291" i="19" s="1"/>
  <c r="G2298" i="19" s="1"/>
  <c r="G2305" i="19" s="1"/>
  <c r="G2312" i="19" s="1"/>
  <c r="G2319" i="19" s="1"/>
  <c r="G2326" i="19" s="1"/>
  <c r="G2333" i="19" s="1"/>
  <c r="G2340" i="19" s="1"/>
  <c r="G2347" i="19" s="1"/>
  <c r="G2354" i="19" s="1"/>
  <c r="G2361" i="19" s="1"/>
  <c r="G2368" i="19" s="1"/>
  <c r="G2375" i="19" s="1"/>
  <c r="G2382" i="19" s="1"/>
  <c r="G2389" i="19" s="1"/>
  <c r="G2396" i="19" s="1"/>
  <c r="G2403" i="19" s="1"/>
  <c r="G2410" i="19" s="1"/>
  <c r="G2417" i="19" s="1"/>
  <c r="G2424" i="19" s="1"/>
  <c r="G2431" i="19" s="1"/>
  <c r="G2438" i="19" s="1"/>
  <c r="G2445" i="19" s="1"/>
  <c r="G2452" i="19" s="1"/>
  <c r="G2459" i="19" s="1"/>
  <c r="G2466" i="19" s="1"/>
  <c r="G2473" i="19" s="1"/>
  <c r="G2480" i="19" s="1"/>
  <c r="G2487" i="19" s="1"/>
  <c r="G2494" i="19" s="1"/>
  <c r="G2501" i="19" s="1"/>
  <c r="G2508" i="19" s="1"/>
  <c r="G2515" i="19" s="1"/>
  <c r="G2522" i="19" s="1"/>
  <c r="G2529" i="19" s="1"/>
  <c r="G2536" i="19" s="1"/>
  <c r="G2543" i="19" s="1"/>
  <c r="G2550" i="19" s="1"/>
  <c r="G2557" i="19" s="1"/>
  <c r="G2564" i="19" s="1"/>
  <c r="G2571" i="19" s="1"/>
  <c r="G2578" i="19" s="1"/>
  <c r="G2585" i="19" s="1"/>
  <c r="G2592" i="19" s="1"/>
  <c r="G2599" i="19" s="1"/>
  <c r="G2606" i="19" s="1"/>
  <c r="G2613" i="19" s="1"/>
  <c r="G2620" i="19" s="1"/>
  <c r="G2627" i="19" s="1"/>
  <c r="G2634" i="19" s="1"/>
  <c r="G2641" i="19" s="1"/>
  <c r="G2648" i="19" s="1"/>
  <c r="G2655" i="19" s="1"/>
  <c r="G2662" i="19" s="1"/>
  <c r="G2669" i="19" s="1"/>
  <c r="G2676" i="19" s="1"/>
  <c r="G2683" i="19" s="1"/>
  <c r="G2690" i="19" s="1"/>
  <c r="G2697" i="19" s="1"/>
  <c r="G2704" i="19" s="1"/>
  <c r="G2711" i="19" s="1"/>
  <c r="G2718" i="19" s="1"/>
  <c r="G2725" i="19" s="1"/>
  <c r="G2732" i="19" s="1"/>
  <c r="G2739" i="19" s="1"/>
  <c r="G2746" i="19" s="1"/>
  <c r="G2753" i="19" s="1"/>
  <c r="G2760" i="19" s="1"/>
  <c r="G2767" i="19" s="1"/>
  <c r="G2774" i="19" s="1"/>
  <c r="G2781" i="19" s="1"/>
  <c r="G2788" i="19" s="1"/>
  <c r="G2795" i="19" s="1"/>
  <c r="G2802" i="19" s="1"/>
  <c r="G2809" i="19" s="1"/>
  <c r="G2816" i="19" s="1"/>
  <c r="G2823" i="19" s="1"/>
  <c r="G2830" i="19" s="1"/>
  <c r="G2837" i="19" s="1"/>
  <c r="G2844" i="19" s="1"/>
  <c r="G2851" i="19" s="1"/>
  <c r="G2858" i="19" s="1"/>
  <c r="G2865" i="19" s="1"/>
  <c r="G2872" i="19" s="1"/>
  <c r="G2879" i="19" s="1"/>
  <c r="G2886" i="19" s="1"/>
  <c r="G2893" i="19" s="1"/>
  <c r="G2900" i="19" s="1"/>
  <c r="G2907" i="19" s="1"/>
  <c r="G2914" i="19" s="1"/>
  <c r="G2921" i="19" s="1"/>
  <c r="G2928" i="19" s="1"/>
  <c r="G2935" i="19" s="1"/>
  <c r="G2942" i="19" s="1"/>
  <c r="G2949" i="19" s="1"/>
  <c r="G2956" i="19" s="1"/>
  <c r="G2963" i="19" s="1"/>
  <c r="G2970" i="19" s="1"/>
  <c r="G2977" i="19" s="1"/>
  <c r="G2984" i="19" s="1"/>
  <c r="G2991" i="19" s="1"/>
  <c r="G2998" i="19" s="1"/>
  <c r="G3005" i="19" s="1"/>
  <c r="G3012" i="19" s="1"/>
  <c r="G3019" i="19" s="1"/>
  <c r="G3026" i="19" s="1"/>
  <c r="G3033" i="19" s="1"/>
  <c r="G3040" i="19" s="1"/>
  <c r="G3047" i="19" s="1"/>
  <c r="G3054" i="19" s="1"/>
  <c r="G3061" i="19" s="1"/>
  <c r="G3068" i="19" s="1"/>
  <c r="G3075" i="19" s="1"/>
  <c r="G3082" i="19" s="1"/>
  <c r="G3089" i="19" s="1"/>
  <c r="G3096" i="19" s="1"/>
  <c r="G3103" i="19" s="1"/>
  <c r="G3110" i="19" s="1"/>
  <c r="G3117" i="19" s="1"/>
  <c r="G3124" i="19" s="1"/>
  <c r="G3131" i="19" s="1"/>
  <c r="G3138" i="19" s="1"/>
  <c r="G3145" i="19" s="1"/>
  <c r="G3152" i="19" s="1"/>
  <c r="G3159" i="19" s="1"/>
  <c r="G3166" i="19" s="1"/>
  <c r="G3173" i="19" s="1"/>
  <c r="G3180" i="19" s="1"/>
  <c r="G3187" i="19" s="1"/>
  <c r="G3194" i="19" s="1"/>
  <c r="G3201" i="19" s="1"/>
  <c r="G3208" i="19" s="1"/>
  <c r="G3215" i="19" s="1"/>
  <c r="G3222" i="19" s="1"/>
  <c r="G3229" i="19" s="1"/>
  <c r="G3236" i="19" s="1"/>
  <c r="G3243" i="19" s="1"/>
  <c r="G3250" i="19" s="1"/>
  <c r="G3257" i="19" s="1"/>
  <c r="G3264" i="19" s="1"/>
  <c r="G3271" i="19" s="1"/>
  <c r="G3278" i="19" s="1"/>
  <c r="G3285" i="19" s="1"/>
  <c r="G3292" i="19" s="1"/>
  <c r="G3299" i="19" s="1"/>
  <c r="G3306" i="19" s="1"/>
  <c r="G3313" i="19" s="1"/>
  <c r="G3320" i="19" s="1"/>
  <c r="G3327" i="19" s="1"/>
  <c r="G3334" i="19" s="1"/>
  <c r="G3341" i="19" s="1"/>
  <c r="G3348" i="19" s="1"/>
  <c r="G3355" i="19" s="1"/>
  <c r="G3362" i="19" s="1"/>
  <c r="G3369" i="19" s="1"/>
  <c r="G3376" i="19" s="1"/>
  <c r="G3383" i="19" s="1"/>
  <c r="G3390" i="19" s="1"/>
  <c r="G3397" i="19" s="1"/>
  <c r="G3404" i="19" s="1"/>
  <c r="G3411" i="19" s="1"/>
  <c r="G3418" i="19" s="1"/>
  <c r="G3425" i="19" s="1"/>
  <c r="G3432" i="19" s="1"/>
  <c r="G3439" i="19" s="1"/>
  <c r="G3446" i="19" s="1"/>
  <c r="G3453" i="19" s="1"/>
  <c r="G3460" i="19" s="1"/>
  <c r="G3467" i="19" s="1"/>
  <c r="G3474" i="19" s="1"/>
  <c r="G3481" i="19" s="1"/>
  <c r="G3488" i="19" s="1"/>
  <c r="G3495" i="19" s="1"/>
  <c r="G3502" i="19" s="1"/>
  <c r="G3509" i="19" s="1"/>
  <c r="G3516" i="19" s="1"/>
  <c r="G3523" i="19" s="1"/>
  <c r="G3530" i="19" s="1"/>
  <c r="G3537" i="19" s="1"/>
  <c r="G3544" i="19" s="1"/>
  <c r="G3551" i="19" s="1"/>
  <c r="G3558" i="19" s="1"/>
  <c r="G3565" i="19" s="1"/>
  <c r="G3572" i="19" s="1"/>
  <c r="G3579" i="19" s="1"/>
  <c r="G3586" i="19" s="1"/>
  <c r="G3593" i="19" s="1"/>
  <c r="G3600" i="19" s="1"/>
  <c r="G3607" i="19" s="1"/>
  <c r="G3614" i="19" s="1"/>
  <c r="G3621" i="19" s="1"/>
  <c r="G3628" i="19" s="1"/>
  <c r="G3635" i="19" s="1"/>
  <c r="G3642" i="19" s="1"/>
  <c r="G3649" i="19" s="1"/>
  <c r="G3656" i="19" s="1"/>
  <c r="G3663" i="19" s="1"/>
  <c r="G3670" i="19" s="1"/>
  <c r="G3677" i="19" s="1"/>
  <c r="G3684" i="19" s="1"/>
  <c r="G3691" i="19" s="1"/>
  <c r="G3698" i="19" s="1"/>
  <c r="G3705" i="19" s="1"/>
  <c r="G3712" i="19" s="1"/>
  <c r="G3719" i="19" s="1"/>
  <c r="G3726" i="19" s="1"/>
  <c r="G3733" i="19" s="1"/>
  <c r="G3740" i="19" s="1"/>
  <c r="G3747" i="19" s="1"/>
  <c r="G3754" i="19" s="1"/>
  <c r="G3761" i="19" s="1"/>
  <c r="G3768" i="19" s="1"/>
  <c r="G3775" i="19" s="1"/>
  <c r="G3782" i="19" s="1"/>
  <c r="G3789" i="19" s="1"/>
  <c r="G3796" i="19" s="1"/>
  <c r="G3803" i="19" s="1"/>
  <c r="G3810" i="19" s="1"/>
  <c r="G3817" i="19" s="1"/>
  <c r="G3824" i="19" s="1"/>
  <c r="G3831" i="19" s="1"/>
  <c r="G3838" i="19" s="1"/>
  <c r="G3845" i="19" s="1"/>
  <c r="G3852" i="19" s="1"/>
  <c r="G3859" i="19" s="1"/>
  <c r="G3866" i="19" s="1"/>
  <c r="G3873" i="19" s="1"/>
  <c r="G3880" i="19" s="1"/>
  <c r="G3887" i="19" s="1"/>
  <c r="G3894" i="19" s="1"/>
  <c r="G3901" i="19" s="1"/>
  <c r="G3908" i="19" s="1"/>
  <c r="G3915" i="19" s="1"/>
  <c r="G3922" i="19" s="1"/>
  <c r="G3929" i="19" s="1"/>
  <c r="G3936" i="19" s="1"/>
  <c r="G3943" i="19" s="1"/>
  <c r="G3950" i="19" s="1"/>
  <c r="G3957" i="19" s="1"/>
  <c r="G3964" i="19" s="1"/>
  <c r="G3971" i="19" s="1"/>
  <c r="G3978" i="19" s="1"/>
  <c r="G3985" i="19" s="1"/>
  <c r="G3992" i="19" s="1"/>
  <c r="G3999" i="19" s="1"/>
  <c r="G4006" i="19" s="1"/>
  <c r="G4013" i="19" s="1"/>
  <c r="G4020" i="19" s="1"/>
  <c r="G4027" i="19" s="1"/>
  <c r="G4034" i="19" s="1"/>
  <c r="G4041" i="19" s="1"/>
  <c r="G4048" i="19" s="1"/>
  <c r="G4055" i="19" s="1"/>
  <c r="G4062" i="19" s="1"/>
  <c r="G4069" i="19" s="1"/>
  <c r="G4076" i="19" s="1"/>
  <c r="G4083" i="19" s="1"/>
  <c r="G4090" i="19" s="1"/>
  <c r="G4097" i="19" s="1"/>
  <c r="G4104" i="19" s="1"/>
  <c r="G4111" i="19" s="1"/>
  <c r="G4118" i="19" s="1"/>
  <c r="G4125" i="19" s="1"/>
  <c r="G4132" i="19" s="1"/>
  <c r="G4139" i="19" s="1"/>
  <c r="G4146" i="19" s="1"/>
  <c r="G4153" i="19" s="1"/>
  <c r="G4160" i="19" s="1"/>
  <c r="G4167" i="19" s="1"/>
  <c r="G4174" i="19" s="1"/>
  <c r="G4181" i="19" s="1"/>
  <c r="G4188" i="19" s="1"/>
  <c r="G4195" i="19" s="1"/>
  <c r="G4202" i="19" s="1"/>
  <c r="G4209" i="19" s="1"/>
  <c r="G4216" i="19" s="1"/>
  <c r="G4223" i="19" s="1"/>
  <c r="G4230" i="19" s="1"/>
  <c r="G4237" i="19" s="1"/>
  <c r="G4244" i="19" s="1"/>
  <c r="G4251" i="19" s="1"/>
  <c r="G4258" i="19" s="1"/>
  <c r="G4265" i="19" s="1"/>
  <c r="G4272" i="19" s="1"/>
  <c r="G4279" i="19" s="1"/>
  <c r="G4286" i="19" s="1"/>
  <c r="G4293" i="19" s="1"/>
  <c r="G4300" i="19" s="1"/>
  <c r="G4307" i="19" s="1"/>
  <c r="G4314" i="19" s="1"/>
  <c r="G4321" i="19" s="1"/>
  <c r="G4328" i="19" s="1"/>
  <c r="G4335" i="19" s="1"/>
  <c r="G4342" i="19" s="1"/>
  <c r="G4349" i="19" s="1"/>
  <c r="G4356" i="19" s="1"/>
  <c r="G4363" i="19" s="1"/>
  <c r="G4370" i="19" s="1"/>
  <c r="G4377" i="19" s="1"/>
  <c r="G4384" i="19" s="1"/>
  <c r="G4391" i="19" s="1"/>
  <c r="G4398" i="19" s="1"/>
  <c r="G4405" i="19" s="1"/>
  <c r="G4412" i="19" s="1"/>
  <c r="G4419" i="19" s="1"/>
  <c r="G4426" i="19" s="1"/>
  <c r="G4433" i="19" s="1"/>
  <c r="G4440" i="19" s="1"/>
  <c r="G4447" i="19" s="1"/>
  <c r="G4454" i="19" s="1"/>
  <c r="G4461" i="19" s="1"/>
  <c r="G4468" i="19" s="1"/>
  <c r="G4475" i="19" s="1"/>
  <c r="G4482" i="19" s="1"/>
  <c r="G4489" i="19" s="1"/>
  <c r="G4496" i="19" s="1"/>
  <c r="G4503" i="19" s="1"/>
  <c r="G4510" i="19" s="1"/>
  <c r="G4517" i="19" s="1"/>
  <c r="G4524" i="19" s="1"/>
  <c r="G4531" i="19" s="1"/>
  <c r="G4538" i="19" s="1"/>
  <c r="G4545" i="19" s="1"/>
  <c r="G4552" i="19" s="1"/>
  <c r="G4559" i="19" s="1"/>
  <c r="G4566" i="19" s="1"/>
  <c r="G4573" i="19" s="1"/>
  <c r="G4580" i="19" s="1"/>
  <c r="G4587" i="19" s="1"/>
  <c r="G4594" i="19" s="1"/>
  <c r="G4601" i="19" s="1"/>
  <c r="G4608" i="19" s="1"/>
  <c r="G4615" i="19" s="1"/>
  <c r="G4622" i="19" s="1"/>
  <c r="G4629" i="19" s="1"/>
  <c r="G4636" i="19" s="1"/>
  <c r="G4643" i="19" s="1"/>
  <c r="G4650" i="19" s="1"/>
  <c r="G4657" i="19" s="1"/>
  <c r="G4664" i="19" s="1"/>
  <c r="G4671" i="19" s="1"/>
  <c r="G4678" i="19" s="1"/>
  <c r="G4685" i="19" s="1"/>
  <c r="G4692" i="19" s="1"/>
  <c r="G4699" i="19" s="1"/>
  <c r="G4706" i="19" s="1"/>
  <c r="G4713" i="19" s="1"/>
  <c r="G4720" i="19" s="1"/>
  <c r="G4727" i="19" s="1"/>
  <c r="G4734" i="19" s="1"/>
  <c r="G4741" i="19" s="1"/>
  <c r="G4748" i="19" s="1"/>
  <c r="G4755" i="19" s="1"/>
  <c r="G4762" i="19" s="1"/>
  <c r="G4769" i="19" s="1"/>
  <c r="G4776" i="19" s="1"/>
  <c r="G4783" i="19" s="1"/>
  <c r="G4790" i="19" s="1"/>
  <c r="G4797" i="19" s="1"/>
  <c r="G4804" i="19" s="1"/>
  <c r="G4811" i="19" s="1"/>
  <c r="G4818" i="19" s="1"/>
  <c r="G4825" i="19" s="1"/>
  <c r="G4832" i="19" s="1"/>
  <c r="G4839" i="19" s="1"/>
  <c r="G4846" i="19" s="1"/>
  <c r="G4853" i="19" s="1"/>
  <c r="G4860" i="19" s="1"/>
  <c r="G4867" i="19" s="1"/>
  <c r="G4874" i="19" s="1"/>
  <c r="G4881" i="19" s="1"/>
  <c r="G4888" i="19" s="1"/>
  <c r="G4895" i="19" s="1"/>
  <c r="G4902" i="19" s="1"/>
  <c r="G4909" i="19" s="1"/>
  <c r="G4916" i="19" s="1"/>
  <c r="G4923" i="19" s="1"/>
  <c r="G4930" i="19" s="1"/>
  <c r="G4937" i="19" s="1"/>
  <c r="G4944" i="19" s="1"/>
  <c r="G4951" i="19" s="1"/>
  <c r="G4958" i="19" s="1"/>
  <c r="G4965" i="19" s="1"/>
  <c r="G4972" i="19" s="1"/>
  <c r="G4979" i="19" s="1"/>
  <c r="G4986" i="19" s="1"/>
  <c r="G4993" i="19" s="1"/>
  <c r="G5000" i="19" s="1"/>
  <c r="G5007" i="19" s="1"/>
  <c r="G5014" i="19" s="1"/>
  <c r="G5021" i="19" s="1"/>
  <c r="G5028" i="19" s="1"/>
  <c r="G5035" i="19" s="1"/>
  <c r="G5042" i="19" s="1"/>
  <c r="G5049" i="19" s="1"/>
  <c r="G5056" i="19" s="1"/>
  <c r="G5063" i="19" s="1"/>
  <c r="G5070" i="19" s="1"/>
  <c r="G5077" i="19" s="1"/>
  <c r="G5084" i="19" s="1"/>
  <c r="G5091" i="19" s="1"/>
  <c r="G5098" i="19" s="1"/>
  <c r="G5105" i="19" s="1"/>
  <c r="G5112" i="19" s="1"/>
  <c r="G5119" i="19" s="1"/>
  <c r="G5126" i="19" s="1"/>
  <c r="G5133" i="19" s="1"/>
  <c r="G5140" i="19" s="1"/>
  <c r="G5147" i="19" s="1"/>
  <c r="G5154" i="19" s="1"/>
  <c r="G5161" i="19" s="1"/>
  <c r="G5168" i="19" s="1"/>
  <c r="G5175" i="19" s="1"/>
  <c r="G5182" i="19" s="1"/>
  <c r="G5189" i="19" s="1"/>
  <c r="G5196" i="19" s="1"/>
  <c r="G5203" i="19" s="1"/>
  <c r="G5210" i="19" s="1"/>
  <c r="G5217" i="19" s="1"/>
  <c r="G5224" i="19" s="1"/>
  <c r="G5231" i="19" s="1"/>
  <c r="G5238" i="19" s="1"/>
  <c r="G5245" i="19" s="1"/>
  <c r="G5252" i="19" s="1"/>
  <c r="G5259" i="19" s="1"/>
  <c r="G5266" i="19" s="1"/>
  <c r="G5273" i="19" s="1"/>
  <c r="G5280" i="19" s="1"/>
  <c r="G5287" i="19" s="1"/>
  <c r="G5294" i="19" s="1"/>
  <c r="G5301" i="19" s="1"/>
  <c r="G5308" i="19" s="1"/>
  <c r="G5315" i="19" s="1"/>
  <c r="G5322" i="19" s="1"/>
  <c r="G5329" i="19" s="1"/>
  <c r="G5336" i="19" s="1"/>
  <c r="G5343" i="19" s="1"/>
  <c r="G5350" i="19" s="1"/>
  <c r="G5357" i="19" s="1"/>
  <c r="G5364" i="19" s="1"/>
  <c r="G5371" i="19" s="1"/>
  <c r="G5378" i="19" s="1"/>
  <c r="G5385" i="19" s="1"/>
  <c r="G5392" i="19" s="1"/>
  <c r="G5399" i="19" s="1"/>
  <c r="G5406" i="19" s="1"/>
  <c r="G5413" i="19" s="1"/>
  <c r="G5420" i="19" s="1"/>
  <c r="G5427" i="19" s="1"/>
  <c r="G5434" i="19" s="1"/>
  <c r="G5441" i="19" s="1"/>
  <c r="G5448" i="19" s="1"/>
  <c r="G5455" i="19" s="1"/>
  <c r="G5462" i="19" s="1"/>
  <c r="G5469" i="19" s="1"/>
  <c r="G5476" i="19" s="1"/>
  <c r="G5483" i="19" s="1"/>
  <c r="G5490" i="19" s="1"/>
  <c r="G5497" i="19" s="1"/>
  <c r="G5504" i="19" s="1"/>
  <c r="G5511" i="19" s="1"/>
  <c r="G5518" i="19" s="1"/>
  <c r="G5525" i="19" s="1"/>
  <c r="G5532" i="19" s="1"/>
  <c r="G5539" i="19" s="1"/>
  <c r="G5546" i="19" s="1"/>
  <c r="G5553" i="19" s="1"/>
  <c r="G5560" i="19" s="1"/>
  <c r="G5567" i="19" s="1"/>
  <c r="G5574" i="19" s="1"/>
  <c r="G5581" i="19" s="1"/>
  <c r="G5588" i="19" s="1"/>
  <c r="G5595" i="19" s="1"/>
  <c r="G5602" i="19" s="1"/>
  <c r="G5609" i="19" s="1"/>
  <c r="G5616" i="19" s="1"/>
  <c r="G5623" i="19" s="1"/>
  <c r="G5630" i="19" s="1"/>
  <c r="G5637" i="19" s="1"/>
  <c r="G5644" i="19" s="1"/>
  <c r="G5651" i="19" s="1"/>
  <c r="G5658" i="19" s="1"/>
  <c r="G5665" i="19" s="1"/>
  <c r="G5672" i="19" s="1"/>
  <c r="G5679" i="19" s="1"/>
  <c r="G5686" i="19" s="1"/>
  <c r="G5693" i="19" s="1"/>
  <c r="G5700" i="19" s="1"/>
  <c r="G5707" i="19" s="1"/>
  <c r="G5714" i="19" s="1"/>
  <c r="G5721" i="19" s="1"/>
  <c r="G5728" i="19" s="1"/>
  <c r="G5735" i="19" s="1"/>
  <c r="G5742" i="19" s="1"/>
  <c r="G5749" i="19" s="1"/>
  <c r="G5756" i="19" s="1"/>
  <c r="G5763" i="19" s="1"/>
  <c r="G5770" i="19" s="1"/>
  <c r="G5777" i="19" s="1"/>
  <c r="G5784" i="19" s="1"/>
  <c r="G5791" i="19" s="1"/>
  <c r="G5798" i="19" s="1"/>
  <c r="G5805" i="19" s="1"/>
  <c r="G5812" i="19" s="1"/>
  <c r="G5819" i="19" s="1"/>
  <c r="G5826" i="19" s="1"/>
  <c r="G5833" i="19" s="1"/>
  <c r="G5840" i="19" s="1"/>
  <c r="G5847" i="19" s="1"/>
  <c r="G5854" i="19" s="1"/>
  <c r="G5861" i="19" s="1"/>
  <c r="G5868" i="19" s="1"/>
  <c r="G5875" i="19" s="1"/>
  <c r="G5882" i="19" s="1"/>
  <c r="G5889" i="19" s="1"/>
  <c r="G5896" i="19" s="1"/>
  <c r="G5903" i="19" s="1"/>
  <c r="G5910" i="19" s="1"/>
  <c r="G5917" i="19" s="1"/>
  <c r="G5924" i="19" s="1"/>
  <c r="G5931" i="19" s="1"/>
  <c r="G5938" i="19" s="1"/>
  <c r="G5945" i="19" s="1"/>
  <c r="G5952" i="19" s="1"/>
  <c r="G5959" i="19" s="1"/>
  <c r="G5966" i="19" s="1"/>
  <c r="G5973" i="19" s="1"/>
  <c r="G5980" i="19" s="1"/>
  <c r="G5987" i="19" s="1"/>
  <c r="G5994" i="19" s="1"/>
  <c r="G6001" i="19" s="1"/>
  <c r="G6008" i="19" s="1"/>
  <c r="G6015" i="19" s="1"/>
  <c r="G6022" i="19" s="1"/>
  <c r="G6029" i="19" s="1"/>
  <c r="G6036" i="19" s="1"/>
  <c r="G6043" i="19" s="1"/>
  <c r="G6050" i="19" s="1"/>
  <c r="G6057" i="19" s="1"/>
  <c r="G6064" i="19" s="1"/>
  <c r="G6071" i="19" s="1"/>
  <c r="G6078" i="19" s="1"/>
  <c r="G6085" i="19" s="1"/>
  <c r="G6092" i="19" s="1"/>
  <c r="G6099" i="19" s="1"/>
  <c r="G6106" i="19" s="1"/>
  <c r="G6113" i="19" s="1"/>
  <c r="G6120" i="19" s="1"/>
  <c r="G6127" i="19" s="1"/>
  <c r="G6134" i="19" s="1"/>
  <c r="G6141" i="19" s="1"/>
  <c r="G6148" i="19" s="1"/>
  <c r="G6155" i="19" s="1"/>
  <c r="G6162" i="19" s="1"/>
  <c r="G6169" i="19" s="1"/>
  <c r="G6176" i="19" s="1"/>
  <c r="G6183" i="19" s="1"/>
  <c r="G6190" i="19" s="1"/>
  <c r="G6197" i="19" s="1"/>
  <c r="G6204" i="19" s="1"/>
  <c r="G6211" i="19" s="1"/>
  <c r="G6218" i="19" s="1"/>
  <c r="G6225" i="19" s="1"/>
  <c r="G6232" i="19" s="1"/>
  <c r="G6239" i="19" s="1"/>
  <c r="G6246" i="19" s="1"/>
  <c r="G6253" i="19" s="1"/>
  <c r="G6260" i="19" s="1"/>
  <c r="G6267" i="19" s="1"/>
  <c r="G6274" i="19" s="1"/>
  <c r="G6281" i="19" s="1"/>
  <c r="G6288" i="19" s="1"/>
  <c r="G6295" i="19" s="1"/>
  <c r="G6302" i="19" s="1"/>
  <c r="G6309" i="19" s="1"/>
  <c r="G6316" i="19" s="1"/>
  <c r="G6323" i="19" s="1"/>
  <c r="G6330" i="19" s="1"/>
  <c r="G6337" i="19" s="1"/>
  <c r="G6344" i="19" s="1"/>
  <c r="G6351" i="19" s="1"/>
  <c r="G6358" i="19" s="1"/>
  <c r="G6365" i="19" s="1"/>
  <c r="G6372" i="19" s="1"/>
  <c r="G6379" i="19" s="1"/>
  <c r="G6386" i="19" s="1"/>
  <c r="G6393" i="19" s="1"/>
  <c r="G6400" i="19" s="1"/>
  <c r="G6407" i="19" s="1"/>
  <c r="G6414" i="19" s="1"/>
  <c r="G6421" i="19" s="1"/>
  <c r="G6428" i="19" s="1"/>
  <c r="G6435" i="19" s="1"/>
  <c r="G6442" i="19" s="1"/>
  <c r="G6449" i="19" s="1"/>
  <c r="G6456" i="19" s="1"/>
  <c r="G6463" i="19" s="1"/>
  <c r="G6470" i="19" s="1"/>
  <c r="G6477" i="19" s="1"/>
  <c r="G6484" i="19" s="1"/>
  <c r="G6491" i="19" s="1"/>
  <c r="G6498" i="19" s="1"/>
  <c r="G6505" i="19" s="1"/>
  <c r="G6512" i="19" s="1"/>
  <c r="G6519" i="19" s="1"/>
  <c r="G6526" i="19" s="1"/>
  <c r="G6533" i="19" s="1"/>
  <c r="G6540" i="19" s="1"/>
  <c r="G6547" i="19" s="1"/>
  <c r="G6554" i="19" s="1"/>
  <c r="G6561" i="19" s="1"/>
  <c r="G6568" i="19" s="1"/>
  <c r="G6575" i="19" s="1"/>
  <c r="G6582" i="19" s="1"/>
  <c r="G6589" i="19" s="1"/>
  <c r="G6596" i="19" s="1"/>
  <c r="G6603" i="19" s="1"/>
  <c r="G6610" i="19" s="1"/>
  <c r="G6617" i="19" s="1"/>
  <c r="G6624" i="19" s="1"/>
  <c r="G6631" i="19" s="1"/>
  <c r="G6638" i="19" s="1"/>
  <c r="G6645" i="19" s="1"/>
  <c r="G6652" i="19" s="1"/>
  <c r="G6659" i="19" s="1"/>
  <c r="G6666" i="19" s="1"/>
  <c r="G6673" i="19" s="1"/>
  <c r="G6680" i="19" s="1"/>
  <c r="G6687" i="19" s="1"/>
  <c r="G6694" i="19" s="1"/>
  <c r="G6701" i="19" s="1"/>
  <c r="G6708" i="19" s="1"/>
  <c r="G6715" i="19" s="1"/>
  <c r="G6722" i="19" s="1"/>
  <c r="G6729" i="19" s="1"/>
  <c r="G6736" i="19" s="1"/>
  <c r="G6743" i="19" s="1"/>
  <c r="G6750" i="19" s="1"/>
  <c r="G6757" i="19" s="1"/>
  <c r="G6764" i="19" s="1"/>
  <c r="G6771" i="19" s="1"/>
  <c r="G6778" i="19" s="1"/>
  <c r="G6785" i="19" s="1"/>
  <c r="G6792" i="19" s="1"/>
  <c r="G6799" i="19" s="1"/>
  <c r="G6806" i="19" s="1"/>
  <c r="G6813" i="19" s="1"/>
  <c r="G6820" i="19" s="1"/>
  <c r="G6827" i="19" s="1"/>
  <c r="G6834" i="19" s="1"/>
  <c r="G6841" i="19" s="1"/>
  <c r="G6848" i="19" s="1"/>
  <c r="G6855" i="19" s="1"/>
  <c r="G6862" i="19" s="1"/>
  <c r="G6869" i="19" s="1"/>
  <c r="G6876" i="19" s="1"/>
  <c r="G6883" i="19" s="1"/>
  <c r="G6890" i="19" s="1"/>
  <c r="G6897" i="19" s="1"/>
  <c r="G6904" i="19" s="1"/>
  <c r="G6911" i="19" s="1"/>
  <c r="G6918" i="19" s="1"/>
  <c r="G6925" i="19" s="1"/>
  <c r="G6932" i="19" s="1"/>
  <c r="G6939" i="19" s="1"/>
  <c r="G6946" i="19" s="1"/>
  <c r="G6953" i="19" s="1"/>
  <c r="G6960" i="19" s="1"/>
  <c r="G6967" i="19" s="1"/>
  <c r="G6974" i="19" s="1"/>
  <c r="G6981" i="19" s="1"/>
  <c r="G6988" i="19" s="1"/>
  <c r="G6995" i="19" s="1"/>
  <c r="J290" i="20"/>
  <c r="J283" i="20"/>
  <c r="J297" i="20"/>
  <c r="J304" i="20"/>
  <c r="J311" i="20"/>
  <c r="J276" i="20"/>
  <c r="J318" i="20"/>
  <c r="J325" i="20"/>
  <c r="K304" i="20"/>
  <c r="K325" i="20"/>
  <c r="K311" i="20"/>
  <c r="K339" i="20"/>
  <c r="K318" i="20"/>
  <c r="K332" i="20"/>
  <c r="H2" i="19"/>
  <c r="K276" i="20"/>
  <c r="K283" i="20"/>
  <c r="K290" i="20"/>
  <c r="K297" i="20"/>
  <c r="Q185" i="20"/>
  <c r="Q157" i="20"/>
  <c r="Q164" i="20"/>
  <c r="Q178" i="20"/>
  <c r="Q143" i="20"/>
  <c r="Q150" i="20"/>
  <c r="Q171" i="20"/>
  <c r="Q199" i="20"/>
  <c r="Q136" i="20"/>
  <c r="Q192" i="20"/>
  <c r="L717" i="20"/>
  <c r="L724" i="20"/>
  <c r="L731" i="20"/>
  <c r="L745" i="20"/>
  <c r="L738" i="20"/>
  <c r="L752" i="20"/>
  <c r="L703" i="20"/>
  <c r="L710" i="20"/>
  <c r="L696" i="20"/>
  <c r="L759" i="20"/>
  <c r="V353" i="20"/>
  <c r="V346" i="20"/>
  <c r="V374" i="20"/>
  <c r="V381" i="20"/>
  <c r="V360" i="20"/>
  <c r="V402" i="20"/>
  <c r="V409" i="20"/>
  <c r="V367" i="20"/>
  <c r="V388" i="20"/>
  <c r="V395" i="20"/>
  <c r="FW4" i="5"/>
  <c r="K437" i="20"/>
  <c r="K423" i="20"/>
  <c r="K479" i="20"/>
  <c r="K416" i="20"/>
  <c r="K472" i="20"/>
  <c r="K444" i="20"/>
  <c r="K451" i="20"/>
  <c r="K458" i="20"/>
  <c r="K465" i="20"/>
  <c r="K430" i="20"/>
  <c r="T808" i="20"/>
  <c r="T801" i="20"/>
  <c r="T815" i="20"/>
  <c r="T829" i="20"/>
  <c r="T766" i="20"/>
  <c r="T773" i="20"/>
  <c r="T780" i="20"/>
  <c r="T787" i="20"/>
  <c r="T794" i="20"/>
  <c r="T822" i="20"/>
  <c r="W472" i="20"/>
  <c r="W479" i="20"/>
  <c r="W430" i="20"/>
  <c r="W451" i="20"/>
  <c r="W437" i="20"/>
  <c r="W444" i="20"/>
  <c r="W458" i="20"/>
  <c r="W465" i="20"/>
  <c r="W416" i="20"/>
  <c r="W423" i="20"/>
  <c r="V3" i="20"/>
  <c r="V10" i="20"/>
  <c r="V17" i="20"/>
  <c r="V38" i="20"/>
  <c r="V31" i="20"/>
  <c r="V59" i="20"/>
  <c r="V45" i="20"/>
  <c r="V52" i="20"/>
  <c r="V24" i="20"/>
  <c r="H178" i="20"/>
  <c r="H143" i="20"/>
  <c r="H157" i="20"/>
  <c r="H192" i="20"/>
  <c r="H171" i="20"/>
  <c r="H199" i="20"/>
  <c r="H136" i="20"/>
  <c r="H150" i="20"/>
  <c r="H164" i="20"/>
  <c r="H185" i="20"/>
  <c r="M255" i="20"/>
  <c r="M262" i="20"/>
  <c r="M269" i="20"/>
  <c r="M220" i="20"/>
  <c r="M227" i="20"/>
  <c r="M241" i="20"/>
  <c r="M248" i="20"/>
  <c r="M213" i="20"/>
  <c r="M234" i="20"/>
  <c r="M206" i="20"/>
  <c r="Q276" i="20"/>
  <c r="Q311" i="20"/>
  <c r="Q283" i="20"/>
  <c r="Q297" i="20"/>
  <c r="Q304" i="20"/>
  <c r="Q290" i="20"/>
  <c r="Q332" i="20"/>
  <c r="Q318" i="20"/>
  <c r="Q325" i="20"/>
  <c r="Q339" i="20"/>
  <c r="N2" i="19"/>
  <c r="N9" i="19" s="1"/>
  <c r="N16" i="19" s="1"/>
  <c r="N23" i="19" s="1"/>
  <c r="N30" i="19" s="1"/>
  <c r="N37" i="19" s="1"/>
  <c r="N44" i="19" s="1"/>
  <c r="N51" i="19" s="1"/>
  <c r="N58" i="19" s="1"/>
  <c r="N65" i="19" s="1"/>
  <c r="N72" i="19" s="1"/>
  <c r="N79" i="19" s="1"/>
  <c r="N86" i="19" s="1"/>
  <c r="N93" i="19" s="1"/>
  <c r="N100" i="19" s="1"/>
  <c r="N107" i="19" s="1"/>
  <c r="N114" i="19" s="1"/>
  <c r="N121" i="19" s="1"/>
  <c r="N128" i="19" s="1"/>
  <c r="N135" i="19" s="1"/>
  <c r="N142" i="19" s="1"/>
  <c r="N149" i="19" s="1"/>
  <c r="N156" i="19" s="1"/>
  <c r="N163" i="19" s="1"/>
  <c r="N170" i="19" s="1"/>
  <c r="N177" i="19" s="1"/>
  <c r="N184" i="19" s="1"/>
  <c r="N191" i="19" s="1"/>
  <c r="N198" i="19" s="1"/>
  <c r="N205" i="19" s="1"/>
  <c r="N212" i="19" s="1"/>
  <c r="N219" i="19" s="1"/>
  <c r="N226" i="19" s="1"/>
  <c r="N233" i="19" s="1"/>
  <c r="N240" i="19" s="1"/>
  <c r="N247" i="19" s="1"/>
  <c r="N254" i="19" s="1"/>
  <c r="N261" i="19" s="1"/>
  <c r="N268" i="19" s="1"/>
  <c r="N275" i="19" s="1"/>
  <c r="N282" i="19" s="1"/>
  <c r="N289" i="19" s="1"/>
  <c r="N296" i="19" s="1"/>
  <c r="N303" i="19" s="1"/>
  <c r="N310" i="19" s="1"/>
  <c r="N317" i="19" s="1"/>
  <c r="N324" i="19" s="1"/>
  <c r="N331" i="19" s="1"/>
  <c r="N338" i="19" s="1"/>
  <c r="N345" i="19" s="1"/>
  <c r="N352" i="19" s="1"/>
  <c r="N359" i="19" s="1"/>
  <c r="N366" i="19" s="1"/>
  <c r="N373" i="19" s="1"/>
  <c r="N380" i="19" s="1"/>
  <c r="N387" i="19" s="1"/>
  <c r="N394" i="19" s="1"/>
  <c r="N401" i="19" s="1"/>
  <c r="N408" i="19" s="1"/>
  <c r="N415" i="19" s="1"/>
  <c r="N422" i="19" s="1"/>
  <c r="N429" i="19" s="1"/>
  <c r="N436" i="19" s="1"/>
  <c r="N443" i="19" s="1"/>
  <c r="N450" i="19" s="1"/>
  <c r="N457" i="19" s="1"/>
  <c r="N464" i="19" s="1"/>
  <c r="N471" i="19" s="1"/>
  <c r="N478" i="19" s="1"/>
  <c r="N485" i="19" s="1"/>
  <c r="N492" i="19" s="1"/>
  <c r="N499" i="19" s="1"/>
  <c r="N506" i="19" s="1"/>
  <c r="N513" i="19" s="1"/>
  <c r="N520" i="19" s="1"/>
  <c r="N527" i="19" s="1"/>
  <c r="N534" i="19" s="1"/>
  <c r="N541" i="19" s="1"/>
  <c r="N548" i="19" s="1"/>
  <c r="N555" i="19" s="1"/>
  <c r="N562" i="19" s="1"/>
  <c r="N569" i="19" s="1"/>
  <c r="N576" i="19" s="1"/>
  <c r="N583" i="19" s="1"/>
  <c r="N590" i="19" s="1"/>
  <c r="N597" i="19" s="1"/>
  <c r="N604" i="19" s="1"/>
  <c r="N611" i="19" s="1"/>
  <c r="N618" i="19" s="1"/>
  <c r="N625" i="19" s="1"/>
  <c r="N632" i="19" s="1"/>
  <c r="N639" i="19" s="1"/>
  <c r="N646" i="19" s="1"/>
  <c r="N653" i="19" s="1"/>
  <c r="N660" i="19" s="1"/>
  <c r="N667" i="19" s="1"/>
  <c r="N674" i="19" s="1"/>
  <c r="N681" i="19" s="1"/>
  <c r="N688" i="19" s="1"/>
  <c r="N695" i="19" s="1"/>
  <c r="N702" i="19" s="1"/>
  <c r="N709" i="19" s="1"/>
  <c r="N716" i="19" s="1"/>
  <c r="N723" i="19" s="1"/>
  <c r="N730" i="19" s="1"/>
  <c r="N737" i="19" s="1"/>
  <c r="N744" i="19" s="1"/>
  <c r="N751" i="19" s="1"/>
  <c r="N758" i="19" s="1"/>
  <c r="N765" i="19" s="1"/>
  <c r="N772" i="19" s="1"/>
  <c r="N779" i="19" s="1"/>
  <c r="N786" i="19" s="1"/>
  <c r="N793" i="19" s="1"/>
  <c r="N800" i="19" s="1"/>
  <c r="N807" i="19" s="1"/>
  <c r="N814" i="19" s="1"/>
  <c r="N821" i="19" s="1"/>
  <c r="N828" i="19" s="1"/>
  <c r="N835" i="19" s="1"/>
  <c r="N842" i="19" s="1"/>
  <c r="N849" i="19" s="1"/>
  <c r="N856" i="19" s="1"/>
  <c r="N863" i="19" s="1"/>
  <c r="N870" i="19" s="1"/>
  <c r="N877" i="19" s="1"/>
  <c r="N884" i="19" s="1"/>
  <c r="N891" i="19" s="1"/>
  <c r="N898" i="19" s="1"/>
  <c r="N905" i="19" s="1"/>
  <c r="N912" i="19" s="1"/>
  <c r="N919" i="19" s="1"/>
  <c r="N926" i="19" s="1"/>
  <c r="N933" i="19" s="1"/>
  <c r="N940" i="19" s="1"/>
  <c r="N947" i="19" s="1"/>
  <c r="N954" i="19" s="1"/>
  <c r="N961" i="19" s="1"/>
  <c r="N968" i="19" s="1"/>
  <c r="N975" i="19" s="1"/>
  <c r="N982" i="19" s="1"/>
  <c r="N989" i="19" s="1"/>
  <c r="N996" i="19" s="1"/>
  <c r="N1003" i="19" s="1"/>
  <c r="N1010" i="19" s="1"/>
  <c r="N1017" i="19" s="1"/>
  <c r="N1024" i="19" s="1"/>
  <c r="N1031" i="19" s="1"/>
  <c r="N1038" i="19" s="1"/>
  <c r="N1045" i="19" s="1"/>
  <c r="N1052" i="19" s="1"/>
  <c r="N1059" i="19" s="1"/>
  <c r="N1066" i="19" s="1"/>
  <c r="N1073" i="19" s="1"/>
  <c r="N1080" i="19" s="1"/>
  <c r="N1087" i="19" s="1"/>
  <c r="N1094" i="19" s="1"/>
  <c r="N1101" i="19" s="1"/>
  <c r="N1108" i="19" s="1"/>
  <c r="N1115" i="19" s="1"/>
  <c r="N1122" i="19" s="1"/>
  <c r="N1129" i="19" s="1"/>
  <c r="N1136" i="19" s="1"/>
  <c r="N1143" i="19" s="1"/>
  <c r="N1150" i="19" s="1"/>
  <c r="N1157" i="19" s="1"/>
  <c r="N1164" i="19" s="1"/>
  <c r="N1171" i="19" s="1"/>
  <c r="N1178" i="19" s="1"/>
  <c r="N1185" i="19" s="1"/>
  <c r="N1192" i="19" s="1"/>
  <c r="N1199" i="19" s="1"/>
  <c r="N1206" i="19" s="1"/>
  <c r="N1213" i="19" s="1"/>
  <c r="N1220" i="19" s="1"/>
  <c r="N1227" i="19" s="1"/>
  <c r="N1234" i="19" s="1"/>
  <c r="N1241" i="19" s="1"/>
  <c r="N1248" i="19" s="1"/>
  <c r="N1255" i="19" s="1"/>
  <c r="N1262" i="19" s="1"/>
  <c r="N1269" i="19" s="1"/>
  <c r="N1276" i="19" s="1"/>
  <c r="N1283" i="19" s="1"/>
  <c r="N1290" i="19" s="1"/>
  <c r="N1297" i="19" s="1"/>
  <c r="N1304" i="19" s="1"/>
  <c r="N1311" i="19" s="1"/>
  <c r="N1318" i="19" s="1"/>
  <c r="N1325" i="19" s="1"/>
  <c r="N1332" i="19" s="1"/>
  <c r="N1339" i="19" s="1"/>
  <c r="N1346" i="19" s="1"/>
  <c r="N1353" i="19" s="1"/>
  <c r="N1360" i="19" s="1"/>
  <c r="N1367" i="19" s="1"/>
  <c r="N1374" i="19" s="1"/>
  <c r="N1381" i="19" s="1"/>
  <c r="N1388" i="19" s="1"/>
  <c r="N1395" i="19" s="1"/>
  <c r="N1402" i="19" s="1"/>
  <c r="N1409" i="19" s="1"/>
  <c r="N1416" i="19" s="1"/>
  <c r="N1423" i="19" s="1"/>
  <c r="N1430" i="19" s="1"/>
  <c r="N1437" i="19" s="1"/>
  <c r="N1444" i="19" s="1"/>
  <c r="N1451" i="19" s="1"/>
  <c r="N1458" i="19" s="1"/>
  <c r="N1465" i="19" s="1"/>
  <c r="N1472" i="19" s="1"/>
  <c r="N1479" i="19" s="1"/>
  <c r="N1486" i="19" s="1"/>
  <c r="N1493" i="19" s="1"/>
  <c r="N1500" i="19" s="1"/>
  <c r="N1507" i="19" s="1"/>
  <c r="N1514" i="19" s="1"/>
  <c r="N1521" i="19" s="1"/>
  <c r="N1528" i="19" s="1"/>
  <c r="N1535" i="19" s="1"/>
  <c r="N1542" i="19" s="1"/>
  <c r="N1549" i="19" s="1"/>
  <c r="N1556" i="19" s="1"/>
  <c r="N1563" i="19" s="1"/>
  <c r="N1570" i="19" s="1"/>
  <c r="N1577" i="19" s="1"/>
  <c r="N1584" i="19" s="1"/>
  <c r="N1591" i="19" s="1"/>
  <c r="N1598" i="19" s="1"/>
  <c r="N1605" i="19" s="1"/>
  <c r="N1612" i="19" s="1"/>
  <c r="N1619" i="19" s="1"/>
  <c r="N1626" i="19" s="1"/>
  <c r="N1633" i="19" s="1"/>
  <c r="N1640" i="19" s="1"/>
  <c r="N1647" i="19" s="1"/>
  <c r="N1654" i="19" s="1"/>
  <c r="N1661" i="19" s="1"/>
  <c r="N1668" i="19" s="1"/>
  <c r="N1675" i="19" s="1"/>
  <c r="N1682" i="19" s="1"/>
  <c r="N1689" i="19" s="1"/>
  <c r="N1696" i="19" s="1"/>
  <c r="N1703" i="19" s="1"/>
  <c r="N1710" i="19" s="1"/>
  <c r="N1717" i="19" s="1"/>
  <c r="N1724" i="19" s="1"/>
  <c r="N1731" i="19" s="1"/>
  <c r="N1738" i="19" s="1"/>
  <c r="N1745" i="19" s="1"/>
  <c r="N1752" i="19" s="1"/>
  <c r="N1759" i="19" s="1"/>
  <c r="N1766" i="19" s="1"/>
  <c r="N1773" i="19" s="1"/>
  <c r="N1780" i="19" s="1"/>
  <c r="N1787" i="19" s="1"/>
  <c r="N1794" i="19" s="1"/>
  <c r="N1801" i="19" s="1"/>
  <c r="N1808" i="19" s="1"/>
  <c r="N1815" i="19" s="1"/>
  <c r="N1822" i="19" s="1"/>
  <c r="N1829" i="19" s="1"/>
  <c r="N1836" i="19" s="1"/>
  <c r="N1843" i="19" s="1"/>
  <c r="N1850" i="19" s="1"/>
  <c r="N1857" i="19" s="1"/>
  <c r="N1864" i="19" s="1"/>
  <c r="N1871" i="19" s="1"/>
  <c r="N1878" i="19" s="1"/>
  <c r="N1885" i="19" s="1"/>
  <c r="N1892" i="19" s="1"/>
  <c r="N1899" i="19" s="1"/>
  <c r="N1906" i="19" s="1"/>
  <c r="N1913" i="19" s="1"/>
  <c r="N1920" i="19" s="1"/>
  <c r="N1927" i="19" s="1"/>
  <c r="N1934" i="19" s="1"/>
  <c r="N1941" i="19" s="1"/>
  <c r="N1948" i="19" s="1"/>
  <c r="N1955" i="19" s="1"/>
  <c r="N1962" i="19" s="1"/>
  <c r="N1969" i="19" s="1"/>
  <c r="N1976" i="19" s="1"/>
  <c r="N1983" i="19" s="1"/>
  <c r="N1990" i="19" s="1"/>
  <c r="N1997" i="19" s="1"/>
  <c r="N2004" i="19" s="1"/>
  <c r="N2011" i="19" s="1"/>
  <c r="N2018" i="19" s="1"/>
  <c r="N2025" i="19" s="1"/>
  <c r="N2032" i="19" s="1"/>
  <c r="N2039" i="19" s="1"/>
  <c r="N2046" i="19" s="1"/>
  <c r="N2053" i="19" s="1"/>
  <c r="N2060" i="19" s="1"/>
  <c r="N2067" i="19" s="1"/>
  <c r="N2074" i="19" s="1"/>
  <c r="N2081" i="19" s="1"/>
  <c r="N2088" i="19" s="1"/>
  <c r="N2095" i="19" s="1"/>
  <c r="N2102" i="19" s="1"/>
  <c r="N2109" i="19" s="1"/>
  <c r="N2116" i="19" s="1"/>
  <c r="N2123" i="19" s="1"/>
  <c r="N2130" i="19" s="1"/>
  <c r="N2137" i="19" s="1"/>
  <c r="N2144" i="19" s="1"/>
  <c r="N2151" i="19" s="1"/>
  <c r="N2158" i="19" s="1"/>
  <c r="N2165" i="19" s="1"/>
  <c r="N2172" i="19" s="1"/>
  <c r="N2179" i="19" s="1"/>
  <c r="N2186" i="19" s="1"/>
  <c r="N2193" i="19" s="1"/>
  <c r="N2200" i="19" s="1"/>
  <c r="N2207" i="19" s="1"/>
  <c r="N2214" i="19" s="1"/>
  <c r="N2221" i="19" s="1"/>
  <c r="N2228" i="19" s="1"/>
  <c r="N2235" i="19" s="1"/>
  <c r="N2242" i="19" s="1"/>
  <c r="N2249" i="19" s="1"/>
  <c r="N2256" i="19" s="1"/>
  <c r="N2263" i="19" s="1"/>
  <c r="N2270" i="19" s="1"/>
  <c r="N2277" i="19" s="1"/>
  <c r="N2284" i="19" s="1"/>
  <c r="N2291" i="19" s="1"/>
  <c r="N2298" i="19" s="1"/>
  <c r="N2305" i="19" s="1"/>
  <c r="N2312" i="19" s="1"/>
  <c r="N2319" i="19" s="1"/>
  <c r="N2326" i="19" s="1"/>
  <c r="N2333" i="19" s="1"/>
  <c r="N2340" i="19" s="1"/>
  <c r="N2347" i="19" s="1"/>
  <c r="N2354" i="19" s="1"/>
  <c r="N2361" i="19" s="1"/>
  <c r="N2368" i="19" s="1"/>
  <c r="N2375" i="19" s="1"/>
  <c r="N2382" i="19" s="1"/>
  <c r="N2389" i="19" s="1"/>
  <c r="N2396" i="19" s="1"/>
  <c r="N2403" i="19" s="1"/>
  <c r="N2410" i="19" s="1"/>
  <c r="N2417" i="19" s="1"/>
  <c r="N2424" i="19" s="1"/>
  <c r="N2431" i="19" s="1"/>
  <c r="N2438" i="19" s="1"/>
  <c r="N2445" i="19" s="1"/>
  <c r="N2452" i="19" s="1"/>
  <c r="N2459" i="19" s="1"/>
  <c r="N2466" i="19" s="1"/>
  <c r="N2473" i="19" s="1"/>
  <c r="N2480" i="19" s="1"/>
  <c r="N2487" i="19" s="1"/>
  <c r="N2494" i="19" s="1"/>
  <c r="N2501" i="19" s="1"/>
  <c r="N2508" i="19" s="1"/>
  <c r="N2515" i="19" s="1"/>
  <c r="N2522" i="19" s="1"/>
  <c r="N2529" i="19" s="1"/>
  <c r="N2536" i="19" s="1"/>
  <c r="N2543" i="19" s="1"/>
  <c r="N2550" i="19" s="1"/>
  <c r="N2557" i="19" s="1"/>
  <c r="N2564" i="19" s="1"/>
  <c r="N2571" i="19" s="1"/>
  <c r="N2578" i="19" s="1"/>
  <c r="N2585" i="19" s="1"/>
  <c r="N2592" i="19" s="1"/>
  <c r="N2599" i="19" s="1"/>
  <c r="N2606" i="19" s="1"/>
  <c r="N2613" i="19" s="1"/>
  <c r="N2620" i="19" s="1"/>
  <c r="N2627" i="19" s="1"/>
  <c r="N2634" i="19" s="1"/>
  <c r="N2641" i="19" s="1"/>
  <c r="N2648" i="19" s="1"/>
  <c r="N2655" i="19" s="1"/>
  <c r="N2662" i="19" s="1"/>
  <c r="N2669" i="19" s="1"/>
  <c r="N2676" i="19" s="1"/>
  <c r="N2683" i="19" s="1"/>
  <c r="N2690" i="19" s="1"/>
  <c r="N2697" i="19" s="1"/>
  <c r="N2704" i="19" s="1"/>
  <c r="N2711" i="19" s="1"/>
  <c r="N2718" i="19" s="1"/>
  <c r="N2725" i="19" s="1"/>
  <c r="N2732" i="19" s="1"/>
  <c r="N2739" i="19" s="1"/>
  <c r="N2746" i="19" s="1"/>
  <c r="N2753" i="19" s="1"/>
  <c r="N2760" i="19" s="1"/>
  <c r="N2767" i="19" s="1"/>
  <c r="N2774" i="19" s="1"/>
  <c r="N2781" i="19" s="1"/>
  <c r="N2788" i="19" s="1"/>
  <c r="N2795" i="19" s="1"/>
  <c r="N2802" i="19" s="1"/>
  <c r="N2809" i="19" s="1"/>
  <c r="N2816" i="19" s="1"/>
  <c r="N2823" i="19" s="1"/>
  <c r="N2830" i="19" s="1"/>
  <c r="N2837" i="19" s="1"/>
  <c r="N2844" i="19" s="1"/>
  <c r="N2851" i="19" s="1"/>
  <c r="N2858" i="19" s="1"/>
  <c r="N2865" i="19" s="1"/>
  <c r="N2872" i="19" s="1"/>
  <c r="N2879" i="19" s="1"/>
  <c r="N2886" i="19" s="1"/>
  <c r="N2893" i="19" s="1"/>
  <c r="N2900" i="19" s="1"/>
  <c r="N2907" i="19" s="1"/>
  <c r="N2914" i="19" s="1"/>
  <c r="N2921" i="19" s="1"/>
  <c r="N2928" i="19" s="1"/>
  <c r="N2935" i="19" s="1"/>
  <c r="N2942" i="19" s="1"/>
  <c r="N2949" i="19" s="1"/>
  <c r="N2956" i="19" s="1"/>
  <c r="N2963" i="19" s="1"/>
  <c r="N2970" i="19" s="1"/>
  <c r="N2977" i="19" s="1"/>
  <c r="N2984" i="19" s="1"/>
  <c r="N2991" i="19" s="1"/>
  <c r="N2998" i="19" s="1"/>
  <c r="N3005" i="19" s="1"/>
  <c r="N3012" i="19" s="1"/>
  <c r="N3019" i="19" s="1"/>
  <c r="N3026" i="19" s="1"/>
  <c r="N3033" i="19" s="1"/>
  <c r="N3040" i="19" s="1"/>
  <c r="N3047" i="19" s="1"/>
  <c r="N3054" i="19" s="1"/>
  <c r="N3061" i="19" s="1"/>
  <c r="N3068" i="19" s="1"/>
  <c r="N3075" i="19" s="1"/>
  <c r="N3082" i="19" s="1"/>
  <c r="N3089" i="19" s="1"/>
  <c r="N3096" i="19" s="1"/>
  <c r="N3103" i="19" s="1"/>
  <c r="N3110" i="19" s="1"/>
  <c r="N3117" i="19" s="1"/>
  <c r="N3124" i="19" s="1"/>
  <c r="N3131" i="19" s="1"/>
  <c r="N3138" i="19" s="1"/>
  <c r="N3145" i="19" s="1"/>
  <c r="N3152" i="19" s="1"/>
  <c r="N3159" i="19" s="1"/>
  <c r="N3166" i="19" s="1"/>
  <c r="N3173" i="19" s="1"/>
  <c r="N3180" i="19" s="1"/>
  <c r="N3187" i="19" s="1"/>
  <c r="N3194" i="19" s="1"/>
  <c r="N3201" i="19" s="1"/>
  <c r="N3208" i="19" s="1"/>
  <c r="N3215" i="19" s="1"/>
  <c r="N3222" i="19" s="1"/>
  <c r="N3229" i="19" s="1"/>
  <c r="N3236" i="19" s="1"/>
  <c r="N3243" i="19" s="1"/>
  <c r="N3250" i="19" s="1"/>
  <c r="N3257" i="19" s="1"/>
  <c r="N3264" i="19" s="1"/>
  <c r="N3271" i="19" s="1"/>
  <c r="N3278" i="19" s="1"/>
  <c r="N3285" i="19" s="1"/>
  <c r="N3292" i="19" s="1"/>
  <c r="N3299" i="19" s="1"/>
  <c r="N3306" i="19" s="1"/>
  <c r="N3313" i="19" s="1"/>
  <c r="N3320" i="19" s="1"/>
  <c r="N3327" i="19" s="1"/>
  <c r="N3334" i="19" s="1"/>
  <c r="N3341" i="19" s="1"/>
  <c r="N3348" i="19" s="1"/>
  <c r="N3355" i="19" s="1"/>
  <c r="N3362" i="19" s="1"/>
  <c r="N3369" i="19" s="1"/>
  <c r="N3376" i="19" s="1"/>
  <c r="N3383" i="19" s="1"/>
  <c r="N3390" i="19" s="1"/>
  <c r="N3397" i="19" s="1"/>
  <c r="N3404" i="19" s="1"/>
  <c r="N3411" i="19" s="1"/>
  <c r="N3418" i="19" s="1"/>
  <c r="N3425" i="19" s="1"/>
  <c r="N3432" i="19" s="1"/>
  <c r="N3439" i="19" s="1"/>
  <c r="N3446" i="19" s="1"/>
  <c r="N3453" i="19" s="1"/>
  <c r="N3460" i="19" s="1"/>
  <c r="N3467" i="19" s="1"/>
  <c r="N3474" i="19" s="1"/>
  <c r="N3481" i="19" s="1"/>
  <c r="N3488" i="19" s="1"/>
  <c r="N3495" i="19" s="1"/>
  <c r="N3502" i="19" s="1"/>
  <c r="N3509" i="19" s="1"/>
  <c r="N3516" i="19" s="1"/>
  <c r="N3523" i="19" s="1"/>
  <c r="N3530" i="19" s="1"/>
  <c r="N3537" i="19" s="1"/>
  <c r="N3544" i="19" s="1"/>
  <c r="N3551" i="19" s="1"/>
  <c r="N3558" i="19" s="1"/>
  <c r="N3565" i="19" s="1"/>
  <c r="N3572" i="19" s="1"/>
  <c r="N3579" i="19" s="1"/>
  <c r="N3586" i="19" s="1"/>
  <c r="N3593" i="19" s="1"/>
  <c r="N3600" i="19" s="1"/>
  <c r="N3607" i="19" s="1"/>
  <c r="N3614" i="19" s="1"/>
  <c r="N3621" i="19" s="1"/>
  <c r="N3628" i="19" s="1"/>
  <c r="N3635" i="19" s="1"/>
  <c r="N3642" i="19" s="1"/>
  <c r="N3649" i="19" s="1"/>
  <c r="N3656" i="19" s="1"/>
  <c r="N3663" i="19" s="1"/>
  <c r="N3670" i="19" s="1"/>
  <c r="N3677" i="19" s="1"/>
  <c r="N3684" i="19" s="1"/>
  <c r="N3691" i="19" s="1"/>
  <c r="N3698" i="19" s="1"/>
  <c r="N3705" i="19" s="1"/>
  <c r="N3712" i="19" s="1"/>
  <c r="N3719" i="19" s="1"/>
  <c r="N3726" i="19" s="1"/>
  <c r="N3733" i="19" s="1"/>
  <c r="N3740" i="19" s="1"/>
  <c r="N3747" i="19" s="1"/>
  <c r="N3754" i="19" s="1"/>
  <c r="N3761" i="19" s="1"/>
  <c r="N3768" i="19" s="1"/>
  <c r="N3775" i="19" s="1"/>
  <c r="N3782" i="19" s="1"/>
  <c r="N3789" i="19" s="1"/>
  <c r="N3796" i="19" s="1"/>
  <c r="N3803" i="19" s="1"/>
  <c r="N3810" i="19" s="1"/>
  <c r="N3817" i="19" s="1"/>
  <c r="N3824" i="19" s="1"/>
  <c r="N3831" i="19" s="1"/>
  <c r="N3838" i="19" s="1"/>
  <c r="N3845" i="19" s="1"/>
  <c r="N3852" i="19" s="1"/>
  <c r="N3859" i="19" s="1"/>
  <c r="N3866" i="19" s="1"/>
  <c r="N3873" i="19" s="1"/>
  <c r="N3880" i="19" s="1"/>
  <c r="N3887" i="19" s="1"/>
  <c r="N3894" i="19" s="1"/>
  <c r="N3901" i="19" s="1"/>
  <c r="N3908" i="19" s="1"/>
  <c r="N3915" i="19" s="1"/>
  <c r="N3922" i="19" s="1"/>
  <c r="N3929" i="19" s="1"/>
  <c r="N3936" i="19" s="1"/>
  <c r="N3943" i="19" s="1"/>
  <c r="N3950" i="19" s="1"/>
  <c r="N3957" i="19" s="1"/>
  <c r="N3964" i="19" s="1"/>
  <c r="N3971" i="19" s="1"/>
  <c r="N3978" i="19" s="1"/>
  <c r="N3985" i="19" s="1"/>
  <c r="N3992" i="19" s="1"/>
  <c r="N3999" i="19" s="1"/>
  <c r="N4006" i="19" s="1"/>
  <c r="N4013" i="19" s="1"/>
  <c r="N4020" i="19" s="1"/>
  <c r="N4027" i="19" s="1"/>
  <c r="N4034" i="19" s="1"/>
  <c r="N4041" i="19" s="1"/>
  <c r="N4048" i="19" s="1"/>
  <c r="N4055" i="19" s="1"/>
  <c r="N4062" i="19" s="1"/>
  <c r="N4069" i="19" s="1"/>
  <c r="N4076" i="19" s="1"/>
  <c r="N4083" i="19" s="1"/>
  <c r="N4090" i="19" s="1"/>
  <c r="N4097" i="19" s="1"/>
  <c r="N4104" i="19" s="1"/>
  <c r="N4111" i="19" s="1"/>
  <c r="N4118" i="19" s="1"/>
  <c r="N4125" i="19" s="1"/>
  <c r="N4132" i="19" s="1"/>
  <c r="N4139" i="19" s="1"/>
  <c r="N4146" i="19" s="1"/>
  <c r="N4153" i="19" s="1"/>
  <c r="N4160" i="19" s="1"/>
  <c r="N4167" i="19" s="1"/>
  <c r="N4174" i="19" s="1"/>
  <c r="N4181" i="19" s="1"/>
  <c r="N4188" i="19" s="1"/>
  <c r="N4195" i="19" s="1"/>
  <c r="N4202" i="19" s="1"/>
  <c r="N4209" i="19" s="1"/>
  <c r="N4216" i="19" s="1"/>
  <c r="N4223" i="19" s="1"/>
  <c r="N4230" i="19" s="1"/>
  <c r="N4237" i="19" s="1"/>
  <c r="N4244" i="19" s="1"/>
  <c r="N4251" i="19" s="1"/>
  <c r="N4258" i="19" s="1"/>
  <c r="N4265" i="19" s="1"/>
  <c r="N4272" i="19" s="1"/>
  <c r="N4279" i="19" s="1"/>
  <c r="N4286" i="19" s="1"/>
  <c r="N4293" i="19" s="1"/>
  <c r="N4300" i="19" s="1"/>
  <c r="N4307" i="19" s="1"/>
  <c r="N4314" i="19" s="1"/>
  <c r="N4321" i="19" s="1"/>
  <c r="N4328" i="19" s="1"/>
  <c r="N4335" i="19" s="1"/>
  <c r="N4342" i="19" s="1"/>
  <c r="N4349" i="19" s="1"/>
  <c r="N4356" i="19" s="1"/>
  <c r="N4363" i="19" s="1"/>
  <c r="N4370" i="19" s="1"/>
  <c r="N4377" i="19" s="1"/>
  <c r="N4384" i="19" s="1"/>
  <c r="N4391" i="19" s="1"/>
  <c r="N4398" i="19" s="1"/>
  <c r="N4405" i="19" s="1"/>
  <c r="N4412" i="19" s="1"/>
  <c r="N4419" i="19" s="1"/>
  <c r="N4426" i="19" s="1"/>
  <c r="N4433" i="19" s="1"/>
  <c r="N4440" i="19" s="1"/>
  <c r="N4447" i="19" s="1"/>
  <c r="N4454" i="19" s="1"/>
  <c r="N4461" i="19" s="1"/>
  <c r="N4468" i="19" s="1"/>
  <c r="N4475" i="19" s="1"/>
  <c r="N4482" i="19" s="1"/>
  <c r="N4489" i="19" s="1"/>
  <c r="N4496" i="19" s="1"/>
  <c r="N4503" i="19" s="1"/>
  <c r="N4510" i="19" s="1"/>
  <c r="N4517" i="19" s="1"/>
  <c r="N4524" i="19" s="1"/>
  <c r="N4531" i="19" s="1"/>
  <c r="N4538" i="19" s="1"/>
  <c r="N4545" i="19" s="1"/>
  <c r="N4552" i="19" s="1"/>
  <c r="N4559" i="19" s="1"/>
  <c r="N4566" i="19" s="1"/>
  <c r="N4573" i="19" s="1"/>
  <c r="N4580" i="19" s="1"/>
  <c r="N4587" i="19" s="1"/>
  <c r="N4594" i="19" s="1"/>
  <c r="N4601" i="19" s="1"/>
  <c r="N4608" i="19" s="1"/>
  <c r="N4615" i="19" s="1"/>
  <c r="N4622" i="19" s="1"/>
  <c r="N4629" i="19" s="1"/>
  <c r="N4636" i="19" s="1"/>
  <c r="N4643" i="19" s="1"/>
  <c r="N4650" i="19" s="1"/>
  <c r="N4657" i="19" s="1"/>
  <c r="N4664" i="19" s="1"/>
  <c r="N4671" i="19" s="1"/>
  <c r="N4678" i="19" s="1"/>
  <c r="N4685" i="19" s="1"/>
  <c r="N4692" i="19" s="1"/>
  <c r="N4699" i="19" s="1"/>
  <c r="N4706" i="19" s="1"/>
  <c r="N4713" i="19" s="1"/>
  <c r="N4720" i="19" s="1"/>
  <c r="N4727" i="19" s="1"/>
  <c r="N4734" i="19" s="1"/>
  <c r="N4741" i="19" s="1"/>
  <c r="N4748" i="19" s="1"/>
  <c r="N4755" i="19" s="1"/>
  <c r="N4762" i="19" s="1"/>
  <c r="N4769" i="19" s="1"/>
  <c r="N4776" i="19" s="1"/>
  <c r="N4783" i="19" s="1"/>
  <c r="N4790" i="19" s="1"/>
  <c r="N4797" i="19" s="1"/>
  <c r="N4804" i="19" s="1"/>
  <c r="N4811" i="19" s="1"/>
  <c r="N4818" i="19" s="1"/>
  <c r="N4825" i="19" s="1"/>
  <c r="N4832" i="19" s="1"/>
  <c r="N4839" i="19" s="1"/>
  <c r="N4846" i="19" s="1"/>
  <c r="N4853" i="19" s="1"/>
  <c r="N4860" i="19" s="1"/>
  <c r="N4867" i="19" s="1"/>
  <c r="N4874" i="19" s="1"/>
  <c r="N4881" i="19" s="1"/>
  <c r="N4888" i="19" s="1"/>
  <c r="N4895" i="19" s="1"/>
  <c r="N4902" i="19" s="1"/>
  <c r="N4909" i="19" s="1"/>
  <c r="N4916" i="19" s="1"/>
  <c r="N4923" i="19" s="1"/>
  <c r="N4930" i="19" s="1"/>
  <c r="N4937" i="19" s="1"/>
  <c r="N4944" i="19" s="1"/>
  <c r="N4951" i="19" s="1"/>
  <c r="N4958" i="19" s="1"/>
  <c r="N4965" i="19" s="1"/>
  <c r="N4972" i="19" s="1"/>
  <c r="N4979" i="19" s="1"/>
  <c r="N4986" i="19" s="1"/>
  <c r="N4993" i="19" s="1"/>
  <c r="N5000" i="19" s="1"/>
  <c r="N5007" i="19" s="1"/>
  <c r="N5014" i="19" s="1"/>
  <c r="N5021" i="19" s="1"/>
  <c r="N5028" i="19" s="1"/>
  <c r="N5035" i="19" s="1"/>
  <c r="N5042" i="19" s="1"/>
  <c r="N5049" i="19" s="1"/>
  <c r="N5056" i="19" s="1"/>
  <c r="N5063" i="19" s="1"/>
  <c r="N5070" i="19" s="1"/>
  <c r="N5077" i="19" s="1"/>
  <c r="N5084" i="19" s="1"/>
  <c r="N5091" i="19" s="1"/>
  <c r="N5098" i="19" s="1"/>
  <c r="N5105" i="19" s="1"/>
  <c r="N5112" i="19" s="1"/>
  <c r="N5119" i="19" s="1"/>
  <c r="N5126" i="19" s="1"/>
  <c r="N5133" i="19" s="1"/>
  <c r="N5140" i="19" s="1"/>
  <c r="N5147" i="19" s="1"/>
  <c r="N5154" i="19" s="1"/>
  <c r="N5161" i="19" s="1"/>
  <c r="N5168" i="19" s="1"/>
  <c r="N5175" i="19" s="1"/>
  <c r="N5182" i="19" s="1"/>
  <c r="N5189" i="19" s="1"/>
  <c r="N5196" i="19" s="1"/>
  <c r="N5203" i="19" s="1"/>
  <c r="N5210" i="19" s="1"/>
  <c r="N5217" i="19" s="1"/>
  <c r="N5224" i="19" s="1"/>
  <c r="N5231" i="19" s="1"/>
  <c r="N5238" i="19" s="1"/>
  <c r="N5245" i="19" s="1"/>
  <c r="N5252" i="19" s="1"/>
  <c r="N5259" i="19" s="1"/>
  <c r="N5266" i="19" s="1"/>
  <c r="N5273" i="19" s="1"/>
  <c r="N5280" i="19" s="1"/>
  <c r="N5287" i="19" s="1"/>
  <c r="N5294" i="19" s="1"/>
  <c r="N5301" i="19" s="1"/>
  <c r="N5308" i="19" s="1"/>
  <c r="N5315" i="19" s="1"/>
  <c r="N5322" i="19" s="1"/>
  <c r="N5329" i="19" s="1"/>
  <c r="N5336" i="19" s="1"/>
  <c r="N5343" i="19" s="1"/>
  <c r="N5350" i="19" s="1"/>
  <c r="N5357" i="19" s="1"/>
  <c r="N5364" i="19" s="1"/>
  <c r="N5371" i="19" s="1"/>
  <c r="N5378" i="19" s="1"/>
  <c r="N5385" i="19" s="1"/>
  <c r="N5392" i="19" s="1"/>
  <c r="N5399" i="19" s="1"/>
  <c r="N5406" i="19" s="1"/>
  <c r="N5413" i="19" s="1"/>
  <c r="N5420" i="19" s="1"/>
  <c r="N5427" i="19" s="1"/>
  <c r="N5434" i="19" s="1"/>
  <c r="N5441" i="19" s="1"/>
  <c r="N5448" i="19" s="1"/>
  <c r="N5455" i="19" s="1"/>
  <c r="N5462" i="19" s="1"/>
  <c r="N5469" i="19" s="1"/>
  <c r="N5476" i="19" s="1"/>
  <c r="N5483" i="19" s="1"/>
  <c r="N5490" i="19" s="1"/>
  <c r="N5497" i="19" s="1"/>
  <c r="N5504" i="19" s="1"/>
  <c r="N5511" i="19" s="1"/>
  <c r="N5518" i="19" s="1"/>
  <c r="N5525" i="19" s="1"/>
  <c r="N5532" i="19" s="1"/>
  <c r="N5539" i="19" s="1"/>
  <c r="N5546" i="19" s="1"/>
  <c r="N5553" i="19" s="1"/>
  <c r="N5560" i="19" s="1"/>
  <c r="N5567" i="19" s="1"/>
  <c r="N5574" i="19" s="1"/>
  <c r="N5581" i="19" s="1"/>
  <c r="N5588" i="19" s="1"/>
  <c r="N5595" i="19" s="1"/>
  <c r="N5602" i="19" s="1"/>
  <c r="N5609" i="19" s="1"/>
  <c r="N5616" i="19" s="1"/>
  <c r="N5623" i="19" s="1"/>
  <c r="N5630" i="19" s="1"/>
  <c r="N5637" i="19" s="1"/>
  <c r="N5644" i="19" s="1"/>
  <c r="N5651" i="19" s="1"/>
  <c r="N5658" i="19" s="1"/>
  <c r="N5665" i="19" s="1"/>
  <c r="N5672" i="19" s="1"/>
  <c r="N5679" i="19" s="1"/>
  <c r="N5686" i="19" s="1"/>
  <c r="N5693" i="19" s="1"/>
  <c r="N5700" i="19" s="1"/>
  <c r="N5707" i="19" s="1"/>
  <c r="N5714" i="19" s="1"/>
  <c r="N5721" i="19" s="1"/>
  <c r="N5728" i="19" s="1"/>
  <c r="N5735" i="19" s="1"/>
  <c r="N5742" i="19" s="1"/>
  <c r="N5749" i="19" s="1"/>
  <c r="N5756" i="19" s="1"/>
  <c r="N5763" i="19" s="1"/>
  <c r="N5770" i="19" s="1"/>
  <c r="N5777" i="19" s="1"/>
  <c r="N5784" i="19" s="1"/>
  <c r="N5791" i="19" s="1"/>
  <c r="N5798" i="19" s="1"/>
  <c r="N5805" i="19" s="1"/>
  <c r="N5812" i="19" s="1"/>
  <c r="N5819" i="19" s="1"/>
  <c r="N5826" i="19" s="1"/>
  <c r="N5833" i="19" s="1"/>
  <c r="N5840" i="19" s="1"/>
  <c r="N5847" i="19" s="1"/>
  <c r="N5854" i="19" s="1"/>
  <c r="N5861" i="19" s="1"/>
  <c r="N5868" i="19" s="1"/>
  <c r="N5875" i="19" s="1"/>
  <c r="N5882" i="19" s="1"/>
  <c r="N5889" i="19" s="1"/>
  <c r="N5896" i="19" s="1"/>
  <c r="N5903" i="19" s="1"/>
  <c r="N5910" i="19" s="1"/>
  <c r="N5917" i="19" s="1"/>
  <c r="N5924" i="19" s="1"/>
  <c r="N5931" i="19" s="1"/>
  <c r="N5938" i="19" s="1"/>
  <c r="N5945" i="19" s="1"/>
  <c r="N5952" i="19" s="1"/>
  <c r="N5959" i="19" s="1"/>
  <c r="N5966" i="19" s="1"/>
  <c r="N5973" i="19" s="1"/>
  <c r="N5980" i="19" s="1"/>
  <c r="N5987" i="19" s="1"/>
  <c r="N5994" i="19" s="1"/>
  <c r="N6001" i="19" s="1"/>
  <c r="N6008" i="19" s="1"/>
  <c r="N6015" i="19" s="1"/>
  <c r="N6022" i="19" s="1"/>
  <c r="N6029" i="19" s="1"/>
  <c r="N6036" i="19" s="1"/>
  <c r="N6043" i="19" s="1"/>
  <c r="N6050" i="19" s="1"/>
  <c r="N6057" i="19" s="1"/>
  <c r="N6064" i="19" s="1"/>
  <c r="N6071" i="19" s="1"/>
  <c r="N6078" i="19" s="1"/>
  <c r="N6085" i="19" s="1"/>
  <c r="N6092" i="19" s="1"/>
  <c r="N6099" i="19" s="1"/>
  <c r="N6106" i="19" s="1"/>
  <c r="N6113" i="19" s="1"/>
  <c r="N6120" i="19" s="1"/>
  <c r="N6127" i="19" s="1"/>
  <c r="N6134" i="19" s="1"/>
  <c r="N6141" i="19" s="1"/>
  <c r="N6148" i="19" s="1"/>
  <c r="N6155" i="19" s="1"/>
  <c r="N6162" i="19" s="1"/>
  <c r="N6169" i="19" s="1"/>
  <c r="N6176" i="19" s="1"/>
  <c r="N6183" i="19" s="1"/>
  <c r="N6190" i="19" s="1"/>
  <c r="N6197" i="19" s="1"/>
  <c r="N6204" i="19" s="1"/>
  <c r="N6211" i="19" s="1"/>
  <c r="N6218" i="19" s="1"/>
  <c r="N6225" i="19" s="1"/>
  <c r="N6232" i="19" s="1"/>
  <c r="N6239" i="19" s="1"/>
  <c r="N6246" i="19" s="1"/>
  <c r="N6253" i="19" s="1"/>
  <c r="N6260" i="19" s="1"/>
  <c r="N6267" i="19" s="1"/>
  <c r="N6274" i="19" s="1"/>
  <c r="N6281" i="19" s="1"/>
  <c r="N6288" i="19" s="1"/>
  <c r="N6295" i="19" s="1"/>
  <c r="N6302" i="19" s="1"/>
  <c r="N6309" i="19" s="1"/>
  <c r="N6316" i="19" s="1"/>
  <c r="N6323" i="19" s="1"/>
  <c r="N6330" i="19" s="1"/>
  <c r="N6337" i="19" s="1"/>
  <c r="N6344" i="19" s="1"/>
  <c r="N6351" i="19" s="1"/>
  <c r="N6358" i="19" s="1"/>
  <c r="N6365" i="19" s="1"/>
  <c r="N6372" i="19" s="1"/>
  <c r="N6379" i="19" s="1"/>
  <c r="N6386" i="19" s="1"/>
  <c r="N6393" i="19" s="1"/>
  <c r="N6400" i="19" s="1"/>
  <c r="N6407" i="19" s="1"/>
  <c r="N6414" i="19" s="1"/>
  <c r="N6421" i="19" s="1"/>
  <c r="N6428" i="19" s="1"/>
  <c r="N6435" i="19" s="1"/>
  <c r="N6442" i="19" s="1"/>
  <c r="N6449" i="19" s="1"/>
  <c r="N6456" i="19" s="1"/>
  <c r="N6463" i="19" s="1"/>
  <c r="N6470" i="19" s="1"/>
  <c r="N6477" i="19" s="1"/>
  <c r="N6484" i="19" s="1"/>
  <c r="N6491" i="19" s="1"/>
  <c r="N6498" i="19" s="1"/>
  <c r="N6505" i="19" s="1"/>
  <c r="N6512" i="19" s="1"/>
  <c r="N6519" i="19" s="1"/>
  <c r="N6526" i="19" s="1"/>
  <c r="N6533" i="19" s="1"/>
  <c r="N6540" i="19" s="1"/>
  <c r="N6547" i="19" s="1"/>
  <c r="N6554" i="19" s="1"/>
  <c r="N6561" i="19" s="1"/>
  <c r="N6568" i="19" s="1"/>
  <c r="N6575" i="19" s="1"/>
  <c r="N6582" i="19" s="1"/>
  <c r="N6589" i="19" s="1"/>
  <c r="N6596" i="19" s="1"/>
  <c r="N6603" i="19" s="1"/>
  <c r="N6610" i="19" s="1"/>
  <c r="N6617" i="19" s="1"/>
  <c r="N6624" i="19" s="1"/>
  <c r="N6631" i="19" s="1"/>
  <c r="N6638" i="19" s="1"/>
  <c r="N6645" i="19" s="1"/>
  <c r="N6652" i="19" s="1"/>
  <c r="N6659" i="19" s="1"/>
  <c r="N6666" i="19" s="1"/>
  <c r="N6673" i="19" s="1"/>
  <c r="N6680" i="19" s="1"/>
  <c r="N6687" i="19" s="1"/>
  <c r="N6694" i="19" s="1"/>
  <c r="N6701" i="19" s="1"/>
  <c r="N6708" i="19" s="1"/>
  <c r="N6715" i="19" s="1"/>
  <c r="N6722" i="19" s="1"/>
  <c r="N6729" i="19" s="1"/>
  <c r="N6736" i="19" s="1"/>
  <c r="N6743" i="19" s="1"/>
  <c r="N6750" i="19" s="1"/>
  <c r="N6757" i="19" s="1"/>
  <c r="N6764" i="19" s="1"/>
  <c r="N6771" i="19" s="1"/>
  <c r="N6778" i="19" s="1"/>
  <c r="N6785" i="19" s="1"/>
  <c r="N6792" i="19" s="1"/>
  <c r="N6799" i="19" s="1"/>
  <c r="N6806" i="19" s="1"/>
  <c r="N6813" i="19" s="1"/>
  <c r="N6820" i="19" s="1"/>
  <c r="N6827" i="19" s="1"/>
  <c r="N6834" i="19" s="1"/>
  <c r="N6841" i="19" s="1"/>
  <c r="N6848" i="19" s="1"/>
  <c r="N6855" i="19" s="1"/>
  <c r="N6862" i="19" s="1"/>
  <c r="N6869" i="19" s="1"/>
  <c r="N6876" i="19" s="1"/>
  <c r="N6883" i="19" s="1"/>
  <c r="N6890" i="19" s="1"/>
  <c r="N6897" i="19" s="1"/>
  <c r="N6904" i="19" s="1"/>
  <c r="N6911" i="19" s="1"/>
  <c r="N6918" i="19" s="1"/>
  <c r="N6925" i="19" s="1"/>
  <c r="N6932" i="19" s="1"/>
  <c r="N6939" i="19" s="1"/>
  <c r="N6946" i="19" s="1"/>
  <c r="N6953" i="19" s="1"/>
  <c r="N6960" i="19" s="1"/>
  <c r="N6967" i="19" s="1"/>
  <c r="N6974" i="19" s="1"/>
  <c r="N6981" i="19" s="1"/>
  <c r="N6988" i="19" s="1"/>
  <c r="N6995" i="19" s="1"/>
  <c r="U255" i="20"/>
  <c r="U262" i="20"/>
  <c r="U269" i="20"/>
  <c r="U213" i="20"/>
  <c r="U206" i="20"/>
  <c r="U241" i="20"/>
  <c r="U248" i="20"/>
  <c r="U234" i="20"/>
  <c r="U220" i="20"/>
  <c r="U227" i="20"/>
  <c r="K262" i="20"/>
  <c r="K248" i="20"/>
  <c r="K255" i="20"/>
  <c r="K269" i="20"/>
  <c r="K213" i="20"/>
  <c r="K220" i="20"/>
  <c r="K206" i="20"/>
  <c r="K227" i="20"/>
  <c r="K234" i="20"/>
  <c r="K241" i="20"/>
  <c r="L556" i="20"/>
  <c r="L563" i="20"/>
  <c r="L570" i="20"/>
  <c r="L584" i="20"/>
  <c r="L591" i="20"/>
  <c r="L577" i="20"/>
  <c r="L598" i="20"/>
  <c r="L605" i="20"/>
  <c r="L612" i="20"/>
  <c r="L619" i="20"/>
  <c r="P101" i="20"/>
  <c r="P87" i="20"/>
  <c r="P94" i="20"/>
  <c r="P108" i="20"/>
  <c r="P115" i="20"/>
  <c r="P122" i="20"/>
  <c r="P129" i="20"/>
  <c r="P66" i="20"/>
  <c r="P73" i="20"/>
  <c r="P80" i="20"/>
  <c r="FQ4" i="5"/>
  <c r="P10" i="20"/>
  <c r="P17" i="20"/>
  <c r="P52" i="20"/>
  <c r="P59" i="20"/>
  <c r="P31" i="20"/>
  <c r="P38" i="20"/>
  <c r="P45" i="20"/>
  <c r="P3" i="20"/>
  <c r="P24" i="20"/>
  <c r="FK4" i="5"/>
  <c r="V633" i="20"/>
  <c r="V640" i="20"/>
  <c r="V682" i="20"/>
  <c r="V668" i="20"/>
  <c r="V626" i="20"/>
  <c r="V661" i="20"/>
  <c r="V675" i="20"/>
  <c r="V689" i="20"/>
  <c r="V647" i="20"/>
  <c r="V654" i="20"/>
  <c r="H500" i="20"/>
  <c r="H521" i="20"/>
  <c r="H514" i="20"/>
  <c r="H535" i="20"/>
  <c r="H542" i="20"/>
  <c r="H528" i="20"/>
  <c r="H549" i="20"/>
  <c r="H493" i="20"/>
  <c r="H486" i="20"/>
  <c r="H507" i="20"/>
  <c r="Q696" i="20"/>
  <c r="Q731" i="20"/>
  <c r="Q745" i="20"/>
  <c r="Q752" i="20"/>
  <c r="Q759" i="20"/>
  <c r="Q703" i="20"/>
  <c r="Q710" i="20"/>
  <c r="Q717" i="20"/>
  <c r="Q738" i="20"/>
  <c r="Q724" i="20"/>
  <c r="H766" i="20"/>
  <c r="H787" i="20"/>
  <c r="H794" i="20"/>
  <c r="H808" i="20"/>
  <c r="H780" i="20"/>
  <c r="H801" i="20"/>
  <c r="H815" i="20"/>
  <c r="H822" i="20"/>
  <c r="H829" i="20"/>
  <c r="H773" i="20"/>
  <c r="O493" i="20"/>
  <c r="O500" i="20"/>
  <c r="O514" i="20"/>
  <c r="O528" i="20"/>
  <c r="O486" i="20"/>
  <c r="O521" i="20"/>
  <c r="O549" i="20"/>
  <c r="O535" i="20"/>
  <c r="O542" i="20"/>
  <c r="O507" i="20"/>
  <c r="T507" i="20"/>
  <c r="T514" i="20"/>
  <c r="T521" i="20"/>
  <c r="T542" i="20"/>
  <c r="T535" i="20"/>
  <c r="T549" i="20"/>
  <c r="T493" i="20"/>
  <c r="T500" i="20"/>
  <c r="T486" i="20"/>
  <c r="T528" i="20"/>
  <c r="O58" i="20"/>
  <c r="O611" i="20"/>
  <c r="O380" i="20"/>
  <c r="O709" i="20"/>
  <c r="O170" i="20"/>
  <c r="O786" i="20"/>
  <c r="O16" i="20"/>
  <c r="O191" i="20"/>
  <c r="O156" i="20"/>
  <c r="O128" i="20"/>
  <c r="O471" i="20"/>
  <c r="O429" i="20"/>
  <c r="O373" i="20"/>
  <c r="O478" i="20"/>
  <c r="O639" i="20"/>
  <c r="O233" i="20"/>
  <c r="O576" i="20"/>
  <c r="O86" i="20"/>
  <c r="O345" i="20"/>
  <c r="O506" i="20"/>
  <c r="O240" i="20"/>
  <c r="O779" i="20"/>
  <c r="O548" i="20"/>
  <c r="O408" i="20"/>
  <c r="O618" i="20"/>
  <c r="O646" i="20"/>
  <c r="O772" i="20"/>
  <c r="O828" i="20"/>
  <c r="O331" i="20"/>
  <c r="O72" i="20"/>
  <c r="O107" i="20"/>
  <c r="O674" i="20"/>
  <c r="O93" i="20"/>
  <c r="O555" i="20"/>
  <c r="O275" i="20"/>
  <c r="O569" i="20"/>
  <c r="O79" i="20"/>
  <c r="O527" i="20"/>
  <c r="O667" i="20"/>
  <c r="O247" i="20"/>
  <c r="O765" i="20"/>
  <c r="O583" i="20"/>
  <c r="O352" i="20"/>
  <c r="O226" i="20"/>
  <c r="O387" i="20"/>
  <c r="O450" i="20"/>
  <c r="O499" i="20"/>
  <c r="O366" i="20"/>
  <c r="O254" i="20"/>
  <c r="O660" i="20"/>
  <c r="O793" i="20"/>
  <c r="O464" i="20"/>
  <c r="O730" i="20"/>
  <c r="O807" i="20"/>
  <c r="O821" i="20"/>
  <c r="O282" i="20"/>
  <c r="O142" i="20"/>
  <c r="O422" i="20"/>
  <c r="O289" i="20"/>
  <c r="O625" i="20"/>
  <c r="O303" i="20"/>
  <c r="O401" i="20"/>
  <c r="O443" i="20"/>
  <c r="O121" i="20"/>
  <c r="O751" i="20"/>
  <c r="O268" i="20"/>
  <c r="O205" i="20"/>
  <c r="O653" i="20"/>
  <c r="O149" i="20"/>
  <c r="O758" i="20"/>
  <c r="O212" i="20"/>
  <c r="O359" i="20"/>
  <c r="O310" i="20"/>
  <c r="O597" i="20"/>
  <c r="O198" i="20"/>
  <c r="O688" i="20"/>
  <c r="O632" i="20"/>
  <c r="O338" i="20"/>
  <c r="O51" i="20"/>
  <c r="O541" i="20"/>
  <c r="O800" i="20"/>
  <c r="O485" i="20"/>
  <c r="O604" i="20"/>
  <c r="O2" i="20"/>
  <c r="O261" i="20"/>
  <c r="O163" i="20"/>
  <c r="O37" i="20"/>
  <c r="O9" i="20"/>
  <c r="O590" i="20"/>
  <c r="O737" i="20"/>
  <c r="O100" i="20"/>
  <c r="O296" i="20"/>
  <c r="O394" i="20"/>
  <c r="O562" i="20"/>
  <c r="O723" i="20"/>
  <c r="O695" i="20"/>
  <c r="O744" i="20"/>
  <c r="O65" i="20"/>
  <c r="O534" i="20"/>
  <c r="O177" i="20"/>
  <c r="O114" i="20"/>
  <c r="O681" i="20"/>
  <c r="O520" i="20"/>
  <c r="O219" i="20"/>
  <c r="O23" i="20"/>
  <c r="O317" i="20"/>
  <c r="O492" i="20"/>
  <c r="L3" i="19"/>
  <c r="L10" i="19" s="1"/>
  <c r="L17" i="19" s="1"/>
  <c r="L24" i="19" s="1"/>
  <c r="L31" i="19" s="1"/>
  <c r="L38" i="19" s="1"/>
  <c r="L45" i="19" s="1"/>
  <c r="L52" i="19" s="1"/>
  <c r="L59" i="19" s="1"/>
  <c r="L66" i="19" s="1"/>
  <c r="L73" i="19" s="1"/>
  <c r="L80" i="19" s="1"/>
  <c r="L87" i="19" s="1"/>
  <c r="L94" i="19" s="1"/>
  <c r="L101" i="19" s="1"/>
  <c r="L108" i="19" s="1"/>
  <c r="L115" i="19" s="1"/>
  <c r="L122" i="19" s="1"/>
  <c r="L129" i="19" s="1"/>
  <c r="L136" i="19" s="1"/>
  <c r="L143" i="19" s="1"/>
  <c r="L150" i="19" s="1"/>
  <c r="L157" i="19" s="1"/>
  <c r="L164" i="19" s="1"/>
  <c r="L171" i="19" s="1"/>
  <c r="L178" i="19" s="1"/>
  <c r="L185" i="19" s="1"/>
  <c r="L192" i="19" s="1"/>
  <c r="L199" i="19" s="1"/>
  <c r="L206" i="19" s="1"/>
  <c r="L213" i="19" s="1"/>
  <c r="L220" i="19" s="1"/>
  <c r="L227" i="19" s="1"/>
  <c r="L234" i="19" s="1"/>
  <c r="L241" i="19" s="1"/>
  <c r="L248" i="19" s="1"/>
  <c r="L255" i="19" s="1"/>
  <c r="L262" i="19" s="1"/>
  <c r="L269" i="19" s="1"/>
  <c r="L276" i="19" s="1"/>
  <c r="L283" i="19" s="1"/>
  <c r="L290" i="19" s="1"/>
  <c r="L297" i="19" s="1"/>
  <c r="L304" i="19" s="1"/>
  <c r="L311" i="19" s="1"/>
  <c r="L318" i="19" s="1"/>
  <c r="L325" i="19" s="1"/>
  <c r="L332" i="19" s="1"/>
  <c r="L339" i="19" s="1"/>
  <c r="L346" i="19" s="1"/>
  <c r="L353" i="19" s="1"/>
  <c r="L360" i="19" s="1"/>
  <c r="L367" i="19" s="1"/>
  <c r="L374" i="19" s="1"/>
  <c r="L381" i="19" s="1"/>
  <c r="L388" i="19" s="1"/>
  <c r="L395" i="19" s="1"/>
  <c r="L402" i="19" s="1"/>
  <c r="L409" i="19" s="1"/>
  <c r="L416" i="19" s="1"/>
  <c r="L423" i="19" s="1"/>
  <c r="L430" i="19" s="1"/>
  <c r="L437" i="19" s="1"/>
  <c r="L444" i="19" s="1"/>
  <c r="L451" i="19" s="1"/>
  <c r="L458" i="19" s="1"/>
  <c r="L465" i="19" s="1"/>
  <c r="L472" i="19" s="1"/>
  <c r="L479" i="19" s="1"/>
  <c r="L486" i="19" s="1"/>
  <c r="L493" i="19" s="1"/>
  <c r="L500" i="19" s="1"/>
  <c r="L507" i="19" s="1"/>
  <c r="L514" i="19" s="1"/>
  <c r="L521" i="19" s="1"/>
  <c r="L528" i="19" s="1"/>
  <c r="L535" i="19" s="1"/>
  <c r="L542" i="19" s="1"/>
  <c r="L549" i="19" s="1"/>
  <c r="L556" i="19" s="1"/>
  <c r="L563" i="19" s="1"/>
  <c r="L570" i="19" s="1"/>
  <c r="L577" i="19" s="1"/>
  <c r="L584" i="19" s="1"/>
  <c r="L591" i="19" s="1"/>
  <c r="L598" i="19" s="1"/>
  <c r="L605" i="19" s="1"/>
  <c r="L612" i="19" s="1"/>
  <c r="L619" i="19" s="1"/>
  <c r="L626" i="19" s="1"/>
  <c r="L633" i="19" s="1"/>
  <c r="L640" i="19" s="1"/>
  <c r="L647" i="19" s="1"/>
  <c r="L654" i="19" s="1"/>
  <c r="L661" i="19" s="1"/>
  <c r="L668" i="19" s="1"/>
  <c r="L675" i="19" s="1"/>
  <c r="L682" i="19" s="1"/>
  <c r="L689" i="19" s="1"/>
  <c r="L696" i="19" s="1"/>
  <c r="L703" i="19" s="1"/>
  <c r="L710" i="19" s="1"/>
  <c r="L717" i="19" s="1"/>
  <c r="L724" i="19" s="1"/>
  <c r="L731" i="19" s="1"/>
  <c r="L738" i="19" s="1"/>
  <c r="L745" i="19" s="1"/>
  <c r="L752" i="19" s="1"/>
  <c r="L759" i="19" s="1"/>
  <c r="L766" i="19" s="1"/>
  <c r="L773" i="19" s="1"/>
  <c r="L780" i="19" s="1"/>
  <c r="L787" i="19" s="1"/>
  <c r="L794" i="19" s="1"/>
  <c r="L801" i="19" s="1"/>
  <c r="L808" i="19" s="1"/>
  <c r="L815" i="19" s="1"/>
  <c r="L822" i="19" s="1"/>
  <c r="L829" i="19" s="1"/>
  <c r="L836" i="19" s="1"/>
  <c r="L843" i="19" s="1"/>
  <c r="L850" i="19" s="1"/>
  <c r="L857" i="19" s="1"/>
  <c r="L864" i="19" s="1"/>
  <c r="L871" i="19" s="1"/>
  <c r="L878" i="19" s="1"/>
  <c r="L885" i="19" s="1"/>
  <c r="L892" i="19" s="1"/>
  <c r="L899" i="19" s="1"/>
  <c r="L906" i="19" s="1"/>
  <c r="L913" i="19" s="1"/>
  <c r="L920" i="19" s="1"/>
  <c r="L927" i="19" s="1"/>
  <c r="L934" i="19" s="1"/>
  <c r="L941" i="19" s="1"/>
  <c r="L948" i="19" s="1"/>
  <c r="L955" i="19" s="1"/>
  <c r="L962" i="19" s="1"/>
  <c r="L969" i="19" s="1"/>
  <c r="L976" i="19" s="1"/>
  <c r="L983" i="19" s="1"/>
  <c r="L990" i="19" s="1"/>
  <c r="L997" i="19" s="1"/>
  <c r="L1004" i="19" s="1"/>
  <c r="L1011" i="19" s="1"/>
  <c r="L1018" i="19" s="1"/>
  <c r="L1025" i="19" s="1"/>
  <c r="L1032" i="19" s="1"/>
  <c r="L1039" i="19" s="1"/>
  <c r="L1046" i="19" s="1"/>
  <c r="L1053" i="19" s="1"/>
  <c r="L1060" i="19" s="1"/>
  <c r="L1067" i="19" s="1"/>
  <c r="L1074" i="19" s="1"/>
  <c r="L1081" i="19" s="1"/>
  <c r="L1088" i="19" s="1"/>
  <c r="L1095" i="19" s="1"/>
  <c r="L1102" i="19" s="1"/>
  <c r="L1109" i="19" s="1"/>
  <c r="L1116" i="19" s="1"/>
  <c r="L1123" i="19" s="1"/>
  <c r="L1130" i="19" s="1"/>
  <c r="L1137" i="19" s="1"/>
  <c r="L1144" i="19" s="1"/>
  <c r="L1151" i="19" s="1"/>
  <c r="L1158" i="19" s="1"/>
  <c r="L1165" i="19" s="1"/>
  <c r="L1172" i="19" s="1"/>
  <c r="L1179" i="19" s="1"/>
  <c r="L1186" i="19" s="1"/>
  <c r="L1193" i="19" s="1"/>
  <c r="L1200" i="19" s="1"/>
  <c r="L1207" i="19" s="1"/>
  <c r="L1214" i="19" s="1"/>
  <c r="L1221" i="19" s="1"/>
  <c r="L1228" i="19" s="1"/>
  <c r="L1235" i="19" s="1"/>
  <c r="L1242" i="19" s="1"/>
  <c r="L1249" i="19" s="1"/>
  <c r="L1256" i="19" s="1"/>
  <c r="L1263" i="19" s="1"/>
  <c r="L1270" i="19" s="1"/>
  <c r="L1277" i="19" s="1"/>
  <c r="L1284" i="19" s="1"/>
  <c r="L1291" i="19" s="1"/>
  <c r="L1298" i="19" s="1"/>
  <c r="L1305" i="19" s="1"/>
  <c r="L1312" i="19" s="1"/>
  <c r="L1319" i="19" s="1"/>
  <c r="L1326" i="19" s="1"/>
  <c r="L1333" i="19" s="1"/>
  <c r="L1340" i="19" s="1"/>
  <c r="L1347" i="19" s="1"/>
  <c r="L1354" i="19" s="1"/>
  <c r="L1361" i="19" s="1"/>
  <c r="L1368" i="19" s="1"/>
  <c r="L1375" i="19" s="1"/>
  <c r="L1382" i="19" s="1"/>
  <c r="L1389" i="19" s="1"/>
  <c r="L1396" i="19" s="1"/>
  <c r="L1403" i="19" s="1"/>
  <c r="L1410" i="19" s="1"/>
  <c r="L1417" i="19" s="1"/>
  <c r="L1424" i="19" s="1"/>
  <c r="L1431" i="19" s="1"/>
  <c r="L1438" i="19" s="1"/>
  <c r="L1445" i="19" s="1"/>
  <c r="L1452" i="19" s="1"/>
  <c r="L1459" i="19" s="1"/>
  <c r="L1466" i="19" s="1"/>
  <c r="L1473" i="19" s="1"/>
  <c r="L1480" i="19" s="1"/>
  <c r="L1487" i="19" s="1"/>
  <c r="L1494" i="19" s="1"/>
  <c r="L1501" i="19" s="1"/>
  <c r="L1508" i="19" s="1"/>
  <c r="L1515" i="19" s="1"/>
  <c r="L1522" i="19" s="1"/>
  <c r="L1529" i="19" s="1"/>
  <c r="L1536" i="19" s="1"/>
  <c r="L1543" i="19" s="1"/>
  <c r="L1550" i="19" s="1"/>
  <c r="L1557" i="19" s="1"/>
  <c r="L1564" i="19" s="1"/>
  <c r="L1571" i="19" s="1"/>
  <c r="L1578" i="19" s="1"/>
  <c r="L1585" i="19" s="1"/>
  <c r="L1592" i="19" s="1"/>
  <c r="L1599" i="19" s="1"/>
  <c r="L1606" i="19" s="1"/>
  <c r="L1613" i="19" s="1"/>
  <c r="L1620" i="19" s="1"/>
  <c r="L1627" i="19" s="1"/>
  <c r="L1634" i="19" s="1"/>
  <c r="L1641" i="19" s="1"/>
  <c r="L1648" i="19" s="1"/>
  <c r="L1655" i="19" s="1"/>
  <c r="L1662" i="19" s="1"/>
  <c r="L1669" i="19" s="1"/>
  <c r="L1676" i="19" s="1"/>
  <c r="L1683" i="19" s="1"/>
  <c r="L1690" i="19" s="1"/>
  <c r="L1697" i="19" s="1"/>
  <c r="L1704" i="19" s="1"/>
  <c r="L1711" i="19" s="1"/>
  <c r="L1718" i="19" s="1"/>
  <c r="L1725" i="19" s="1"/>
  <c r="L1732" i="19" s="1"/>
  <c r="L1739" i="19" s="1"/>
  <c r="L1746" i="19" s="1"/>
  <c r="L1753" i="19" s="1"/>
  <c r="L1760" i="19" s="1"/>
  <c r="L1767" i="19" s="1"/>
  <c r="L1774" i="19" s="1"/>
  <c r="L1781" i="19" s="1"/>
  <c r="L1788" i="19" s="1"/>
  <c r="L1795" i="19" s="1"/>
  <c r="L1802" i="19" s="1"/>
  <c r="L1809" i="19" s="1"/>
  <c r="L1816" i="19" s="1"/>
  <c r="L1823" i="19" s="1"/>
  <c r="L1830" i="19" s="1"/>
  <c r="L1837" i="19" s="1"/>
  <c r="L1844" i="19" s="1"/>
  <c r="L1851" i="19" s="1"/>
  <c r="L1858" i="19" s="1"/>
  <c r="L1865" i="19" s="1"/>
  <c r="L1872" i="19" s="1"/>
  <c r="L1879" i="19" s="1"/>
  <c r="L1886" i="19" s="1"/>
  <c r="L1893" i="19" s="1"/>
  <c r="L1900" i="19" s="1"/>
  <c r="L1907" i="19" s="1"/>
  <c r="L1914" i="19" s="1"/>
  <c r="L1921" i="19" s="1"/>
  <c r="L1928" i="19" s="1"/>
  <c r="L1935" i="19" s="1"/>
  <c r="L1942" i="19" s="1"/>
  <c r="L1949" i="19" s="1"/>
  <c r="L1956" i="19" s="1"/>
  <c r="L1963" i="19" s="1"/>
  <c r="L1970" i="19" s="1"/>
  <c r="L1977" i="19" s="1"/>
  <c r="L1984" i="19" s="1"/>
  <c r="L1991" i="19" s="1"/>
  <c r="L1998" i="19" s="1"/>
  <c r="L2005" i="19" s="1"/>
  <c r="L2012" i="19" s="1"/>
  <c r="L2019" i="19" s="1"/>
  <c r="L2026" i="19" s="1"/>
  <c r="L2033" i="19" s="1"/>
  <c r="L2040" i="19" s="1"/>
  <c r="L2047" i="19" s="1"/>
  <c r="L2054" i="19" s="1"/>
  <c r="L2061" i="19" s="1"/>
  <c r="L2068" i="19" s="1"/>
  <c r="L2075" i="19" s="1"/>
  <c r="L2082" i="19" s="1"/>
  <c r="L2089" i="19" s="1"/>
  <c r="L2096" i="19" s="1"/>
  <c r="L2103" i="19" s="1"/>
  <c r="L2110" i="19" s="1"/>
  <c r="L2117" i="19" s="1"/>
  <c r="L2124" i="19" s="1"/>
  <c r="L2131" i="19" s="1"/>
  <c r="L2138" i="19" s="1"/>
  <c r="L2145" i="19" s="1"/>
  <c r="L2152" i="19" s="1"/>
  <c r="L2159" i="19" s="1"/>
  <c r="L2166" i="19" s="1"/>
  <c r="L2173" i="19" s="1"/>
  <c r="L2180" i="19" s="1"/>
  <c r="L2187" i="19" s="1"/>
  <c r="L2194" i="19" s="1"/>
  <c r="L2201" i="19" s="1"/>
  <c r="L2208" i="19" s="1"/>
  <c r="L2215" i="19" s="1"/>
  <c r="L2222" i="19" s="1"/>
  <c r="L2229" i="19" s="1"/>
  <c r="L2236" i="19" s="1"/>
  <c r="L2243" i="19" s="1"/>
  <c r="L2250" i="19" s="1"/>
  <c r="L2257" i="19" s="1"/>
  <c r="L2264" i="19" s="1"/>
  <c r="L2271" i="19" s="1"/>
  <c r="L2278" i="19" s="1"/>
  <c r="L2285" i="19" s="1"/>
  <c r="L2292" i="19" s="1"/>
  <c r="L2299" i="19" s="1"/>
  <c r="L2306" i="19" s="1"/>
  <c r="L2313" i="19" s="1"/>
  <c r="L2320" i="19" s="1"/>
  <c r="L2327" i="19" s="1"/>
  <c r="L2334" i="19" s="1"/>
  <c r="L2341" i="19" s="1"/>
  <c r="L2348" i="19" s="1"/>
  <c r="L2355" i="19" s="1"/>
  <c r="L2362" i="19" s="1"/>
  <c r="L2369" i="19" s="1"/>
  <c r="L2376" i="19" s="1"/>
  <c r="L2383" i="19" s="1"/>
  <c r="L2390" i="19" s="1"/>
  <c r="L2397" i="19" s="1"/>
  <c r="L2404" i="19" s="1"/>
  <c r="L2411" i="19" s="1"/>
  <c r="L2418" i="19" s="1"/>
  <c r="L2425" i="19" s="1"/>
  <c r="L2432" i="19" s="1"/>
  <c r="L2439" i="19" s="1"/>
  <c r="L2446" i="19" s="1"/>
  <c r="L2453" i="19" s="1"/>
  <c r="L2460" i="19" s="1"/>
  <c r="L2467" i="19" s="1"/>
  <c r="L2474" i="19" s="1"/>
  <c r="L2481" i="19" s="1"/>
  <c r="L2488" i="19" s="1"/>
  <c r="L2495" i="19" s="1"/>
  <c r="L2502" i="19" s="1"/>
  <c r="L2509" i="19" s="1"/>
  <c r="L2516" i="19" s="1"/>
  <c r="L2523" i="19" s="1"/>
  <c r="L2530" i="19" s="1"/>
  <c r="L2537" i="19" s="1"/>
  <c r="L2544" i="19" s="1"/>
  <c r="L2551" i="19" s="1"/>
  <c r="L2558" i="19" s="1"/>
  <c r="L2565" i="19" s="1"/>
  <c r="L2572" i="19" s="1"/>
  <c r="L2579" i="19" s="1"/>
  <c r="L2586" i="19" s="1"/>
  <c r="L2593" i="19" s="1"/>
  <c r="L2600" i="19" s="1"/>
  <c r="L2607" i="19" s="1"/>
  <c r="L2614" i="19" s="1"/>
  <c r="L2621" i="19" s="1"/>
  <c r="L2628" i="19" s="1"/>
  <c r="L2635" i="19" s="1"/>
  <c r="L2642" i="19" s="1"/>
  <c r="L2649" i="19" s="1"/>
  <c r="L2656" i="19" s="1"/>
  <c r="L2663" i="19" s="1"/>
  <c r="L2670" i="19" s="1"/>
  <c r="L2677" i="19" s="1"/>
  <c r="L2684" i="19" s="1"/>
  <c r="L2691" i="19" s="1"/>
  <c r="L2698" i="19" s="1"/>
  <c r="L2705" i="19" s="1"/>
  <c r="L2712" i="19" s="1"/>
  <c r="L2719" i="19" s="1"/>
  <c r="L2726" i="19" s="1"/>
  <c r="L2733" i="19" s="1"/>
  <c r="L2740" i="19" s="1"/>
  <c r="L2747" i="19" s="1"/>
  <c r="L2754" i="19" s="1"/>
  <c r="L2761" i="19" s="1"/>
  <c r="L2768" i="19" s="1"/>
  <c r="L2775" i="19" s="1"/>
  <c r="L2782" i="19" s="1"/>
  <c r="L2789" i="19" s="1"/>
  <c r="L2796" i="19" s="1"/>
  <c r="L2803" i="19" s="1"/>
  <c r="L2810" i="19" s="1"/>
  <c r="L2817" i="19" s="1"/>
  <c r="L2824" i="19" s="1"/>
  <c r="L2831" i="19" s="1"/>
  <c r="L2838" i="19" s="1"/>
  <c r="L2845" i="19" s="1"/>
  <c r="L2852" i="19" s="1"/>
  <c r="L2859" i="19" s="1"/>
  <c r="L2866" i="19" s="1"/>
  <c r="L2873" i="19" s="1"/>
  <c r="L2880" i="19" s="1"/>
  <c r="L2887" i="19" s="1"/>
  <c r="L2894" i="19" s="1"/>
  <c r="L2901" i="19" s="1"/>
  <c r="L2908" i="19" s="1"/>
  <c r="L2915" i="19" s="1"/>
  <c r="L2922" i="19" s="1"/>
  <c r="L2929" i="19" s="1"/>
  <c r="L2936" i="19" s="1"/>
  <c r="L2943" i="19" s="1"/>
  <c r="L2950" i="19" s="1"/>
  <c r="L2957" i="19" s="1"/>
  <c r="L2964" i="19" s="1"/>
  <c r="L2971" i="19" s="1"/>
  <c r="L2978" i="19" s="1"/>
  <c r="L2985" i="19" s="1"/>
  <c r="L2992" i="19" s="1"/>
  <c r="L2999" i="19" s="1"/>
  <c r="L3006" i="19" s="1"/>
  <c r="L3013" i="19" s="1"/>
  <c r="L3020" i="19" s="1"/>
  <c r="L3027" i="19" s="1"/>
  <c r="L3034" i="19" s="1"/>
  <c r="L3041" i="19" s="1"/>
  <c r="L3048" i="19" s="1"/>
  <c r="L3055" i="19" s="1"/>
  <c r="L3062" i="19" s="1"/>
  <c r="L3069" i="19" s="1"/>
  <c r="L3076" i="19" s="1"/>
  <c r="L3083" i="19" s="1"/>
  <c r="L3090" i="19" s="1"/>
  <c r="L3097" i="19" s="1"/>
  <c r="L3104" i="19" s="1"/>
  <c r="L3111" i="19" s="1"/>
  <c r="L3118" i="19" s="1"/>
  <c r="L3125" i="19" s="1"/>
  <c r="L3132" i="19" s="1"/>
  <c r="L3139" i="19" s="1"/>
  <c r="L3146" i="19" s="1"/>
  <c r="L3153" i="19" s="1"/>
  <c r="L3160" i="19" s="1"/>
  <c r="L3167" i="19" s="1"/>
  <c r="L3174" i="19" s="1"/>
  <c r="L3181" i="19" s="1"/>
  <c r="L3188" i="19" s="1"/>
  <c r="L3195" i="19" s="1"/>
  <c r="L3202" i="19" s="1"/>
  <c r="L3209" i="19" s="1"/>
  <c r="L3216" i="19" s="1"/>
  <c r="L3223" i="19" s="1"/>
  <c r="L3230" i="19" s="1"/>
  <c r="L3237" i="19" s="1"/>
  <c r="L3244" i="19" s="1"/>
  <c r="L3251" i="19" s="1"/>
  <c r="L3258" i="19" s="1"/>
  <c r="L3265" i="19" s="1"/>
  <c r="L3272" i="19" s="1"/>
  <c r="L3279" i="19" s="1"/>
  <c r="L3286" i="19" s="1"/>
  <c r="L3293" i="19" s="1"/>
  <c r="L3300" i="19" s="1"/>
  <c r="L3307" i="19" s="1"/>
  <c r="L3314" i="19" s="1"/>
  <c r="L3321" i="19" s="1"/>
  <c r="L3328" i="19" s="1"/>
  <c r="L3335" i="19" s="1"/>
  <c r="L3342" i="19" s="1"/>
  <c r="L3349" i="19" s="1"/>
  <c r="L3356" i="19" s="1"/>
  <c r="L3363" i="19" s="1"/>
  <c r="L3370" i="19" s="1"/>
  <c r="L3377" i="19" s="1"/>
  <c r="L3384" i="19" s="1"/>
  <c r="L3391" i="19" s="1"/>
  <c r="L3398" i="19" s="1"/>
  <c r="L3405" i="19" s="1"/>
  <c r="L3412" i="19" s="1"/>
  <c r="L3419" i="19" s="1"/>
  <c r="L3426" i="19" s="1"/>
  <c r="L3433" i="19" s="1"/>
  <c r="L3440" i="19" s="1"/>
  <c r="L3447" i="19" s="1"/>
  <c r="L3454" i="19" s="1"/>
  <c r="L3461" i="19" s="1"/>
  <c r="L3468" i="19" s="1"/>
  <c r="L3475" i="19" s="1"/>
  <c r="L3482" i="19" s="1"/>
  <c r="L3489" i="19" s="1"/>
  <c r="L3496" i="19" s="1"/>
  <c r="L3503" i="19" s="1"/>
  <c r="L3510" i="19" s="1"/>
  <c r="L3517" i="19" s="1"/>
  <c r="L3524" i="19" s="1"/>
  <c r="L3531" i="19" s="1"/>
  <c r="L3538" i="19" s="1"/>
  <c r="L3545" i="19" s="1"/>
  <c r="L3552" i="19" s="1"/>
  <c r="L3559" i="19" s="1"/>
  <c r="L3566" i="19" s="1"/>
  <c r="L3573" i="19" s="1"/>
  <c r="L3580" i="19" s="1"/>
  <c r="L3587" i="19" s="1"/>
  <c r="L3594" i="19" s="1"/>
  <c r="L3601" i="19" s="1"/>
  <c r="L3608" i="19" s="1"/>
  <c r="L3615" i="19" s="1"/>
  <c r="L3622" i="19" s="1"/>
  <c r="L3629" i="19" s="1"/>
  <c r="L3636" i="19" s="1"/>
  <c r="L3643" i="19" s="1"/>
  <c r="L3650" i="19" s="1"/>
  <c r="L3657" i="19" s="1"/>
  <c r="L3664" i="19" s="1"/>
  <c r="L3671" i="19" s="1"/>
  <c r="L3678" i="19" s="1"/>
  <c r="L3685" i="19" s="1"/>
  <c r="L3692" i="19" s="1"/>
  <c r="L3699" i="19" s="1"/>
  <c r="L3706" i="19" s="1"/>
  <c r="L3713" i="19" s="1"/>
  <c r="L3720" i="19" s="1"/>
  <c r="L3727" i="19" s="1"/>
  <c r="L3734" i="19" s="1"/>
  <c r="L3741" i="19" s="1"/>
  <c r="L3748" i="19" s="1"/>
  <c r="L3755" i="19" s="1"/>
  <c r="L3762" i="19" s="1"/>
  <c r="L3769" i="19" s="1"/>
  <c r="L3776" i="19" s="1"/>
  <c r="L3783" i="19" s="1"/>
  <c r="L3790" i="19" s="1"/>
  <c r="L3797" i="19" s="1"/>
  <c r="L3804" i="19" s="1"/>
  <c r="L3811" i="19" s="1"/>
  <c r="L3818" i="19" s="1"/>
  <c r="L3825" i="19" s="1"/>
  <c r="L3832" i="19" s="1"/>
  <c r="L3839" i="19" s="1"/>
  <c r="L3846" i="19" s="1"/>
  <c r="L3853" i="19" s="1"/>
  <c r="L3860" i="19" s="1"/>
  <c r="L3867" i="19" s="1"/>
  <c r="L3874" i="19" s="1"/>
  <c r="L3881" i="19" s="1"/>
  <c r="L3888" i="19" s="1"/>
  <c r="L3895" i="19" s="1"/>
  <c r="L3902" i="19" s="1"/>
  <c r="L3909" i="19" s="1"/>
  <c r="L3916" i="19" s="1"/>
  <c r="L3923" i="19" s="1"/>
  <c r="L3930" i="19" s="1"/>
  <c r="L3937" i="19" s="1"/>
  <c r="L3944" i="19" s="1"/>
  <c r="L3951" i="19" s="1"/>
  <c r="L3958" i="19" s="1"/>
  <c r="L3965" i="19" s="1"/>
  <c r="L3972" i="19" s="1"/>
  <c r="L3979" i="19" s="1"/>
  <c r="L3986" i="19" s="1"/>
  <c r="L3993" i="19" s="1"/>
  <c r="L4000" i="19" s="1"/>
  <c r="L4007" i="19" s="1"/>
  <c r="L4014" i="19" s="1"/>
  <c r="L4021" i="19" s="1"/>
  <c r="L4028" i="19" s="1"/>
  <c r="L4035" i="19" s="1"/>
  <c r="L4042" i="19" s="1"/>
  <c r="L4049" i="19" s="1"/>
  <c r="L4056" i="19" s="1"/>
  <c r="L4063" i="19" s="1"/>
  <c r="L4070" i="19" s="1"/>
  <c r="L4077" i="19" s="1"/>
  <c r="L4084" i="19" s="1"/>
  <c r="L4091" i="19" s="1"/>
  <c r="L4098" i="19" s="1"/>
  <c r="L4105" i="19" s="1"/>
  <c r="L4112" i="19" s="1"/>
  <c r="L4119" i="19" s="1"/>
  <c r="L4126" i="19" s="1"/>
  <c r="L4133" i="19" s="1"/>
  <c r="L4140" i="19" s="1"/>
  <c r="L4147" i="19" s="1"/>
  <c r="L4154" i="19" s="1"/>
  <c r="L4161" i="19" s="1"/>
  <c r="L4168" i="19" s="1"/>
  <c r="L4175" i="19" s="1"/>
  <c r="L4182" i="19" s="1"/>
  <c r="L4189" i="19" s="1"/>
  <c r="L4196" i="19" s="1"/>
  <c r="L4203" i="19" s="1"/>
  <c r="L4210" i="19" s="1"/>
  <c r="L4217" i="19" s="1"/>
  <c r="L4224" i="19" s="1"/>
  <c r="L4231" i="19" s="1"/>
  <c r="L4238" i="19" s="1"/>
  <c r="L4245" i="19" s="1"/>
  <c r="L4252" i="19" s="1"/>
  <c r="L4259" i="19" s="1"/>
  <c r="L4266" i="19" s="1"/>
  <c r="L4273" i="19" s="1"/>
  <c r="L4280" i="19" s="1"/>
  <c r="L4287" i="19" s="1"/>
  <c r="L4294" i="19" s="1"/>
  <c r="L4301" i="19" s="1"/>
  <c r="L4308" i="19" s="1"/>
  <c r="L4315" i="19" s="1"/>
  <c r="L4322" i="19" s="1"/>
  <c r="L4329" i="19" s="1"/>
  <c r="L4336" i="19" s="1"/>
  <c r="L4343" i="19" s="1"/>
  <c r="L4350" i="19" s="1"/>
  <c r="L4357" i="19" s="1"/>
  <c r="L4364" i="19" s="1"/>
  <c r="L4371" i="19" s="1"/>
  <c r="L4378" i="19" s="1"/>
  <c r="L4385" i="19" s="1"/>
  <c r="L4392" i="19" s="1"/>
  <c r="L4399" i="19" s="1"/>
  <c r="L4406" i="19" s="1"/>
  <c r="L4413" i="19" s="1"/>
  <c r="L4420" i="19" s="1"/>
  <c r="L4427" i="19" s="1"/>
  <c r="L4434" i="19" s="1"/>
  <c r="L4441" i="19" s="1"/>
  <c r="L4448" i="19" s="1"/>
  <c r="L4455" i="19" s="1"/>
  <c r="L4462" i="19" s="1"/>
  <c r="L4469" i="19" s="1"/>
  <c r="L4476" i="19" s="1"/>
  <c r="L4483" i="19" s="1"/>
  <c r="L4490" i="19" s="1"/>
  <c r="L4497" i="19" s="1"/>
  <c r="L4504" i="19" s="1"/>
  <c r="L4511" i="19" s="1"/>
  <c r="L4518" i="19" s="1"/>
  <c r="L4525" i="19" s="1"/>
  <c r="L4532" i="19" s="1"/>
  <c r="L4539" i="19" s="1"/>
  <c r="L4546" i="19" s="1"/>
  <c r="L4553" i="19" s="1"/>
  <c r="L4560" i="19" s="1"/>
  <c r="L4567" i="19" s="1"/>
  <c r="L4574" i="19" s="1"/>
  <c r="L4581" i="19" s="1"/>
  <c r="L4588" i="19" s="1"/>
  <c r="L4595" i="19" s="1"/>
  <c r="L4602" i="19" s="1"/>
  <c r="L4609" i="19" s="1"/>
  <c r="L4616" i="19" s="1"/>
  <c r="L4623" i="19" s="1"/>
  <c r="L4630" i="19" s="1"/>
  <c r="L4637" i="19" s="1"/>
  <c r="L4644" i="19" s="1"/>
  <c r="L4651" i="19" s="1"/>
  <c r="L4658" i="19" s="1"/>
  <c r="L4665" i="19" s="1"/>
  <c r="L4672" i="19" s="1"/>
  <c r="L4679" i="19" s="1"/>
  <c r="L4686" i="19" s="1"/>
  <c r="L4693" i="19" s="1"/>
  <c r="L4700" i="19" s="1"/>
  <c r="L4707" i="19" s="1"/>
  <c r="L4714" i="19" s="1"/>
  <c r="L4721" i="19" s="1"/>
  <c r="L4728" i="19" s="1"/>
  <c r="L4735" i="19" s="1"/>
  <c r="L4742" i="19" s="1"/>
  <c r="L4749" i="19" s="1"/>
  <c r="L4756" i="19" s="1"/>
  <c r="L4763" i="19" s="1"/>
  <c r="L4770" i="19" s="1"/>
  <c r="L4777" i="19" s="1"/>
  <c r="L4784" i="19" s="1"/>
  <c r="L4791" i="19" s="1"/>
  <c r="L4798" i="19" s="1"/>
  <c r="L4805" i="19" s="1"/>
  <c r="L4812" i="19" s="1"/>
  <c r="L4819" i="19" s="1"/>
  <c r="L4826" i="19" s="1"/>
  <c r="L4833" i="19" s="1"/>
  <c r="L4840" i="19" s="1"/>
  <c r="L4847" i="19" s="1"/>
  <c r="L4854" i="19" s="1"/>
  <c r="L4861" i="19" s="1"/>
  <c r="L4868" i="19" s="1"/>
  <c r="L4875" i="19" s="1"/>
  <c r="L4882" i="19" s="1"/>
  <c r="L4889" i="19" s="1"/>
  <c r="L4896" i="19" s="1"/>
  <c r="L4903" i="19" s="1"/>
  <c r="L4910" i="19" s="1"/>
  <c r="L4917" i="19" s="1"/>
  <c r="L4924" i="19" s="1"/>
  <c r="L4931" i="19" s="1"/>
  <c r="L4938" i="19" s="1"/>
  <c r="L4945" i="19" s="1"/>
  <c r="L4952" i="19" s="1"/>
  <c r="L4959" i="19" s="1"/>
  <c r="L4966" i="19" s="1"/>
  <c r="L4973" i="19" s="1"/>
  <c r="L4980" i="19" s="1"/>
  <c r="L4987" i="19" s="1"/>
  <c r="L4994" i="19" s="1"/>
  <c r="L5001" i="19" s="1"/>
  <c r="L5008" i="19" s="1"/>
  <c r="L5015" i="19" s="1"/>
  <c r="L5022" i="19" s="1"/>
  <c r="L5029" i="19" s="1"/>
  <c r="L5036" i="19" s="1"/>
  <c r="L5043" i="19" s="1"/>
  <c r="L5050" i="19" s="1"/>
  <c r="L5057" i="19" s="1"/>
  <c r="L5064" i="19" s="1"/>
  <c r="L5071" i="19" s="1"/>
  <c r="L5078" i="19" s="1"/>
  <c r="L5085" i="19" s="1"/>
  <c r="L5092" i="19" s="1"/>
  <c r="L5099" i="19" s="1"/>
  <c r="L5106" i="19" s="1"/>
  <c r="L5113" i="19" s="1"/>
  <c r="L5120" i="19" s="1"/>
  <c r="L5127" i="19" s="1"/>
  <c r="L5134" i="19" s="1"/>
  <c r="L5141" i="19" s="1"/>
  <c r="L5148" i="19" s="1"/>
  <c r="L5155" i="19" s="1"/>
  <c r="L5162" i="19" s="1"/>
  <c r="L5169" i="19" s="1"/>
  <c r="L5176" i="19" s="1"/>
  <c r="L5183" i="19" s="1"/>
  <c r="L5190" i="19" s="1"/>
  <c r="L5197" i="19" s="1"/>
  <c r="L5204" i="19" s="1"/>
  <c r="L5211" i="19" s="1"/>
  <c r="L5218" i="19" s="1"/>
  <c r="L5225" i="19" s="1"/>
  <c r="L5232" i="19" s="1"/>
  <c r="L5239" i="19" s="1"/>
  <c r="L5246" i="19" s="1"/>
  <c r="L5253" i="19" s="1"/>
  <c r="L5260" i="19" s="1"/>
  <c r="L5267" i="19" s="1"/>
  <c r="L5274" i="19" s="1"/>
  <c r="L5281" i="19" s="1"/>
  <c r="L5288" i="19" s="1"/>
  <c r="L5295" i="19" s="1"/>
  <c r="L5302" i="19" s="1"/>
  <c r="L5309" i="19" s="1"/>
  <c r="L5316" i="19" s="1"/>
  <c r="L5323" i="19" s="1"/>
  <c r="L5330" i="19" s="1"/>
  <c r="L5337" i="19" s="1"/>
  <c r="L5344" i="19" s="1"/>
  <c r="L5351" i="19" s="1"/>
  <c r="L5358" i="19" s="1"/>
  <c r="L5365" i="19" s="1"/>
  <c r="L5372" i="19" s="1"/>
  <c r="L5379" i="19" s="1"/>
  <c r="L5386" i="19" s="1"/>
  <c r="L5393" i="19" s="1"/>
  <c r="L5400" i="19" s="1"/>
  <c r="L5407" i="19" s="1"/>
  <c r="L5414" i="19" s="1"/>
  <c r="L5421" i="19" s="1"/>
  <c r="L5428" i="19" s="1"/>
  <c r="L5435" i="19" s="1"/>
  <c r="L5442" i="19" s="1"/>
  <c r="L5449" i="19" s="1"/>
  <c r="L5456" i="19" s="1"/>
  <c r="L5463" i="19" s="1"/>
  <c r="L5470" i="19" s="1"/>
  <c r="L5477" i="19" s="1"/>
  <c r="L5484" i="19" s="1"/>
  <c r="L5491" i="19" s="1"/>
  <c r="L5498" i="19" s="1"/>
  <c r="L5505" i="19" s="1"/>
  <c r="L5512" i="19" s="1"/>
  <c r="L5519" i="19" s="1"/>
  <c r="L5526" i="19" s="1"/>
  <c r="L5533" i="19" s="1"/>
  <c r="L5540" i="19" s="1"/>
  <c r="L5547" i="19" s="1"/>
  <c r="L5554" i="19" s="1"/>
  <c r="L5561" i="19" s="1"/>
  <c r="L5568" i="19" s="1"/>
  <c r="L5575" i="19" s="1"/>
  <c r="L5582" i="19" s="1"/>
  <c r="L5589" i="19" s="1"/>
  <c r="L5596" i="19" s="1"/>
  <c r="L5603" i="19" s="1"/>
  <c r="L5610" i="19" s="1"/>
  <c r="L5617" i="19" s="1"/>
  <c r="L5624" i="19" s="1"/>
  <c r="L5631" i="19" s="1"/>
  <c r="L5638" i="19" s="1"/>
  <c r="L5645" i="19" s="1"/>
  <c r="L5652" i="19" s="1"/>
  <c r="L5659" i="19" s="1"/>
  <c r="L5666" i="19" s="1"/>
  <c r="L5673" i="19" s="1"/>
  <c r="L5680" i="19" s="1"/>
  <c r="L5687" i="19" s="1"/>
  <c r="L5694" i="19" s="1"/>
  <c r="L5701" i="19" s="1"/>
  <c r="L5708" i="19" s="1"/>
  <c r="L5715" i="19" s="1"/>
  <c r="L5722" i="19" s="1"/>
  <c r="L5729" i="19" s="1"/>
  <c r="L5736" i="19" s="1"/>
  <c r="L5743" i="19" s="1"/>
  <c r="L5750" i="19" s="1"/>
  <c r="L5757" i="19" s="1"/>
  <c r="L5764" i="19" s="1"/>
  <c r="L5771" i="19" s="1"/>
  <c r="L5778" i="19" s="1"/>
  <c r="L5785" i="19" s="1"/>
  <c r="L5792" i="19" s="1"/>
  <c r="L5799" i="19" s="1"/>
  <c r="L5806" i="19" s="1"/>
  <c r="L5813" i="19" s="1"/>
  <c r="L5820" i="19" s="1"/>
  <c r="L5827" i="19" s="1"/>
  <c r="L5834" i="19" s="1"/>
  <c r="L5841" i="19" s="1"/>
  <c r="L5848" i="19" s="1"/>
  <c r="L5855" i="19" s="1"/>
  <c r="L5862" i="19" s="1"/>
  <c r="L5869" i="19" s="1"/>
  <c r="L5876" i="19" s="1"/>
  <c r="L5883" i="19" s="1"/>
  <c r="L5890" i="19" s="1"/>
  <c r="L5897" i="19" s="1"/>
  <c r="L5904" i="19" s="1"/>
  <c r="L5911" i="19" s="1"/>
  <c r="L5918" i="19" s="1"/>
  <c r="L5925" i="19" s="1"/>
  <c r="L5932" i="19" s="1"/>
  <c r="L5939" i="19" s="1"/>
  <c r="L5946" i="19" s="1"/>
  <c r="L5953" i="19" s="1"/>
  <c r="L5960" i="19" s="1"/>
  <c r="L5967" i="19" s="1"/>
  <c r="L5974" i="19" s="1"/>
  <c r="L5981" i="19" s="1"/>
  <c r="L5988" i="19" s="1"/>
  <c r="L5995" i="19" s="1"/>
  <c r="L6002" i="19" s="1"/>
  <c r="L6009" i="19" s="1"/>
  <c r="L6016" i="19" s="1"/>
  <c r="L6023" i="19" s="1"/>
  <c r="L6030" i="19" s="1"/>
  <c r="L6037" i="19" s="1"/>
  <c r="L6044" i="19" s="1"/>
  <c r="L6051" i="19" s="1"/>
  <c r="L6058" i="19" s="1"/>
  <c r="L6065" i="19" s="1"/>
  <c r="L6072" i="19" s="1"/>
  <c r="L6079" i="19" s="1"/>
  <c r="L6086" i="19" s="1"/>
  <c r="L6093" i="19" s="1"/>
  <c r="L6100" i="19" s="1"/>
  <c r="L6107" i="19" s="1"/>
  <c r="L6114" i="19" s="1"/>
  <c r="L6121" i="19" s="1"/>
  <c r="L6128" i="19" s="1"/>
  <c r="L6135" i="19" s="1"/>
  <c r="L6142" i="19" s="1"/>
  <c r="L6149" i="19" s="1"/>
  <c r="L6156" i="19" s="1"/>
  <c r="L6163" i="19" s="1"/>
  <c r="L6170" i="19" s="1"/>
  <c r="L6177" i="19" s="1"/>
  <c r="L6184" i="19" s="1"/>
  <c r="L6191" i="19" s="1"/>
  <c r="L6198" i="19" s="1"/>
  <c r="L6205" i="19" s="1"/>
  <c r="L6212" i="19" s="1"/>
  <c r="L6219" i="19" s="1"/>
  <c r="L6226" i="19" s="1"/>
  <c r="L6233" i="19" s="1"/>
  <c r="L6240" i="19" s="1"/>
  <c r="L6247" i="19" s="1"/>
  <c r="L6254" i="19" s="1"/>
  <c r="L6261" i="19" s="1"/>
  <c r="L6268" i="19" s="1"/>
  <c r="L6275" i="19" s="1"/>
  <c r="L6282" i="19" s="1"/>
  <c r="L6289" i="19" s="1"/>
  <c r="L6296" i="19" s="1"/>
  <c r="L6303" i="19" s="1"/>
  <c r="L6310" i="19" s="1"/>
  <c r="L6317" i="19" s="1"/>
  <c r="L6324" i="19" s="1"/>
  <c r="L6331" i="19" s="1"/>
  <c r="L6338" i="19" s="1"/>
  <c r="L6345" i="19" s="1"/>
  <c r="L6352" i="19" s="1"/>
  <c r="L6359" i="19" s="1"/>
  <c r="L6366" i="19" s="1"/>
  <c r="L6373" i="19" s="1"/>
  <c r="L6380" i="19" s="1"/>
  <c r="L6387" i="19" s="1"/>
  <c r="L6394" i="19" s="1"/>
  <c r="L6401" i="19" s="1"/>
  <c r="L6408" i="19" s="1"/>
  <c r="L6415" i="19" s="1"/>
  <c r="L6422" i="19" s="1"/>
  <c r="L6429" i="19" s="1"/>
  <c r="L6436" i="19" s="1"/>
  <c r="L6443" i="19" s="1"/>
  <c r="L6450" i="19" s="1"/>
  <c r="L6457" i="19" s="1"/>
  <c r="L6464" i="19" s="1"/>
  <c r="L6471" i="19" s="1"/>
  <c r="L6478" i="19" s="1"/>
  <c r="L6485" i="19" s="1"/>
  <c r="L6492" i="19" s="1"/>
  <c r="L6499" i="19" s="1"/>
  <c r="L6506" i="19" s="1"/>
  <c r="L6513" i="19" s="1"/>
  <c r="L6520" i="19" s="1"/>
  <c r="L6527" i="19" s="1"/>
  <c r="L6534" i="19" s="1"/>
  <c r="L6541" i="19" s="1"/>
  <c r="L6548" i="19" s="1"/>
  <c r="L6555" i="19" s="1"/>
  <c r="L6562" i="19" s="1"/>
  <c r="L6569" i="19" s="1"/>
  <c r="L6576" i="19" s="1"/>
  <c r="L6583" i="19" s="1"/>
  <c r="L6590" i="19" s="1"/>
  <c r="L6597" i="19" s="1"/>
  <c r="L6604" i="19" s="1"/>
  <c r="L6611" i="19" s="1"/>
  <c r="L6618" i="19" s="1"/>
  <c r="L6625" i="19" s="1"/>
  <c r="L6632" i="19" s="1"/>
  <c r="L6639" i="19" s="1"/>
  <c r="L6646" i="19" s="1"/>
  <c r="L6653" i="19" s="1"/>
  <c r="L6660" i="19" s="1"/>
  <c r="L6667" i="19" s="1"/>
  <c r="L6674" i="19" s="1"/>
  <c r="L6681" i="19" s="1"/>
  <c r="L6688" i="19" s="1"/>
  <c r="L6695" i="19" s="1"/>
  <c r="L6702" i="19" s="1"/>
  <c r="L6709" i="19" s="1"/>
  <c r="L6716" i="19" s="1"/>
  <c r="L6723" i="19" s="1"/>
  <c r="L6730" i="19" s="1"/>
  <c r="L6737" i="19" s="1"/>
  <c r="L6744" i="19" s="1"/>
  <c r="L6751" i="19" s="1"/>
  <c r="L6758" i="19" s="1"/>
  <c r="L6765" i="19" s="1"/>
  <c r="L6772" i="19" s="1"/>
  <c r="L6779" i="19" s="1"/>
  <c r="L6786" i="19" s="1"/>
  <c r="L6793" i="19" s="1"/>
  <c r="L6800" i="19" s="1"/>
  <c r="L6807" i="19" s="1"/>
  <c r="L6814" i="19" s="1"/>
  <c r="L6821" i="19" s="1"/>
  <c r="L6828" i="19" s="1"/>
  <c r="L6835" i="19" s="1"/>
  <c r="L6842" i="19" s="1"/>
  <c r="L6849" i="19" s="1"/>
  <c r="L6856" i="19" s="1"/>
  <c r="L6863" i="19" s="1"/>
  <c r="L6870" i="19" s="1"/>
  <c r="L6877" i="19" s="1"/>
  <c r="L6884" i="19" s="1"/>
  <c r="L6891" i="19" s="1"/>
  <c r="L6898" i="19" s="1"/>
  <c r="L6905" i="19" s="1"/>
  <c r="L6912" i="19" s="1"/>
  <c r="L6919" i="19" s="1"/>
  <c r="L6926" i="19" s="1"/>
  <c r="L6933" i="19" s="1"/>
  <c r="L6940" i="19" s="1"/>
  <c r="L6947" i="19" s="1"/>
  <c r="L6954" i="19" s="1"/>
  <c r="L6961" i="19" s="1"/>
  <c r="L6968" i="19" s="1"/>
  <c r="L6975" i="19" s="1"/>
  <c r="L6982" i="19" s="1"/>
  <c r="L6989" i="19" s="1"/>
  <c r="L6996" i="19" s="1"/>
  <c r="O457" i="20"/>
  <c r="O30" i="20"/>
  <c r="O436" i="20"/>
  <c r="O702" i="20"/>
  <c r="O716" i="20"/>
  <c r="O184" i="20"/>
  <c r="O814" i="20"/>
  <c r="O324" i="20"/>
  <c r="O44" i="20"/>
  <c r="O513" i="20"/>
  <c r="O135" i="20"/>
  <c r="O415" i="20"/>
  <c r="U654" i="20"/>
  <c r="U661" i="20"/>
  <c r="U668" i="20"/>
  <c r="U626" i="20"/>
  <c r="U633" i="20"/>
  <c r="U640" i="20"/>
  <c r="U647" i="20"/>
  <c r="U675" i="20"/>
  <c r="U682" i="20"/>
  <c r="U689" i="20"/>
  <c r="P647" i="20"/>
  <c r="P668" i="20"/>
  <c r="P675" i="20"/>
  <c r="P661" i="20"/>
  <c r="P633" i="20"/>
  <c r="P689" i="20"/>
  <c r="P654" i="20"/>
  <c r="P626" i="20"/>
  <c r="P640" i="20"/>
  <c r="P682" i="20"/>
  <c r="Q59" i="20"/>
  <c r="Q3" i="20"/>
  <c r="Q10" i="20"/>
  <c r="Q17" i="20"/>
  <c r="Q24" i="20"/>
  <c r="Q31" i="20"/>
  <c r="Q45" i="20"/>
  <c r="Q38" i="20"/>
  <c r="Q52" i="20"/>
  <c r="FR4" i="5"/>
  <c r="N17" i="20"/>
  <c r="N31" i="20"/>
  <c r="N38" i="20"/>
  <c r="N3" i="20"/>
  <c r="N59" i="20"/>
  <c r="N45" i="20"/>
  <c r="N10" i="20"/>
  <c r="N24" i="20"/>
  <c r="N52" i="20"/>
  <c r="J444" i="20"/>
  <c r="J465" i="20"/>
  <c r="J458" i="20"/>
  <c r="J416" i="20"/>
  <c r="J423" i="20"/>
  <c r="J430" i="20"/>
  <c r="J437" i="20"/>
  <c r="J451" i="20"/>
  <c r="J479" i="20"/>
  <c r="J472" i="20"/>
  <c r="N318" i="20"/>
  <c r="N311" i="20"/>
  <c r="N290" i="20"/>
  <c r="N297" i="20"/>
  <c r="N304" i="20"/>
  <c r="N332" i="20"/>
  <c r="N339" i="20"/>
  <c r="K2" i="19"/>
  <c r="N276" i="20"/>
  <c r="N283" i="20"/>
  <c r="N325" i="20"/>
  <c r="N199" i="20"/>
  <c r="N150" i="20"/>
  <c r="N185" i="20"/>
  <c r="N143" i="20"/>
  <c r="N136" i="20"/>
  <c r="N192" i="20"/>
  <c r="N164" i="20"/>
  <c r="N157" i="20"/>
  <c r="N171" i="20"/>
  <c r="N178" i="20"/>
  <c r="U815" i="20"/>
  <c r="U822" i="20"/>
  <c r="U829" i="20"/>
  <c r="U787" i="20"/>
  <c r="U766" i="20"/>
  <c r="U780" i="20"/>
  <c r="U794" i="20"/>
  <c r="U801" i="20"/>
  <c r="U808" i="20"/>
  <c r="U773" i="20"/>
  <c r="I745" i="20"/>
  <c r="I731" i="20"/>
  <c r="I724" i="20"/>
  <c r="I696" i="20"/>
  <c r="I752" i="20"/>
  <c r="I759" i="20"/>
  <c r="I710" i="20"/>
  <c r="I717" i="20"/>
  <c r="I738" i="20"/>
  <c r="I703" i="20"/>
  <c r="U500" i="20"/>
  <c r="U486" i="20"/>
  <c r="U493" i="20"/>
  <c r="U528" i="20"/>
  <c r="U521" i="20"/>
  <c r="U535" i="20"/>
  <c r="U549" i="20"/>
  <c r="U542" i="20"/>
  <c r="U514" i="20"/>
  <c r="U507" i="20"/>
  <c r="R584" i="20"/>
  <c r="R619" i="20"/>
  <c r="R556" i="20"/>
  <c r="R577" i="20"/>
  <c r="R591" i="20"/>
  <c r="R598" i="20"/>
  <c r="R605" i="20"/>
  <c r="R612" i="20"/>
  <c r="R563" i="20"/>
  <c r="R570" i="20"/>
  <c r="S164" i="20"/>
  <c r="S171" i="20"/>
  <c r="S185" i="20"/>
  <c r="S150" i="20"/>
  <c r="S157" i="20"/>
  <c r="S178" i="20"/>
  <c r="S192" i="20"/>
  <c r="S199" i="20"/>
  <c r="S136" i="20"/>
  <c r="S143" i="20"/>
  <c r="W521" i="20"/>
  <c r="W542" i="20"/>
  <c r="W549" i="20"/>
  <c r="W493" i="20"/>
  <c r="W528" i="20"/>
  <c r="W535" i="20"/>
  <c r="W486" i="20"/>
  <c r="W507" i="20"/>
  <c r="W514" i="20"/>
  <c r="W500" i="20"/>
  <c r="GA4" i="5"/>
  <c r="L394" i="20"/>
  <c r="L562" i="20"/>
  <c r="L688" i="20"/>
  <c r="L730" i="20"/>
  <c r="L674" i="20"/>
  <c r="L16" i="20"/>
  <c r="L737" i="20"/>
  <c r="L695" i="20"/>
  <c r="L450" i="20"/>
  <c r="L716" i="20"/>
  <c r="L289" i="20"/>
  <c r="L415" i="20"/>
  <c r="L387" i="20"/>
  <c r="L79" i="20"/>
  <c r="L772" i="20"/>
  <c r="L331" i="20"/>
  <c r="L72" i="20"/>
  <c r="L184" i="20"/>
  <c r="L506" i="20"/>
  <c r="L534" i="20"/>
  <c r="L611" i="20"/>
  <c r="L275" i="20"/>
  <c r="L422" i="20"/>
  <c r="L380" i="20"/>
  <c r="L793" i="20"/>
  <c r="L646" i="20"/>
  <c r="L30" i="20"/>
  <c r="L324" i="20"/>
  <c r="L86" i="20"/>
  <c r="I3" i="19"/>
  <c r="I10" i="19" s="1"/>
  <c r="I17" i="19" s="1"/>
  <c r="I24" i="19" s="1"/>
  <c r="I31" i="19" s="1"/>
  <c r="I38" i="19" s="1"/>
  <c r="I45" i="19" s="1"/>
  <c r="I52" i="19" s="1"/>
  <c r="I59" i="19" s="1"/>
  <c r="I66" i="19" s="1"/>
  <c r="I73" i="19" s="1"/>
  <c r="I80" i="19" s="1"/>
  <c r="I87" i="19" s="1"/>
  <c r="I94" i="19" s="1"/>
  <c r="I101" i="19" s="1"/>
  <c r="I108" i="19" s="1"/>
  <c r="I115" i="19" s="1"/>
  <c r="I122" i="19" s="1"/>
  <c r="I129" i="19" s="1"/>
  <c r="I136" i="19" s="1"/>
  <c r="I143" i="19" s="1"/>
  <c r="I150" i="19" s="1"/>
  <c r="I157" i="19" s="1"/>
  <c r="I164" i="19" s="1"/>
  <c r="I171" i="19" s="1"/>
  <c r="I178" i="19" s="1"/>
  <c r="I185" i="19" s="1"/>
  <c r="I192" i="19" s="1"/>
  <c r="I199" i="19" s="1"/>
  <c r="I206" i="19" s="1"/>
  <c r="I213" i="19" s="1"/>
  <c r="I220" i="19" s="1"/>
  <c r="I227" i="19" s="1"/>
  <c r="I234" i="19" s="1"/>
  <c r="I241" i="19" s="1"/>
  <c r="I248" i="19" s="1"/>
  <c r="I255" i="19" s="1"/>
  <c r="I262" i="19" s="1"/>
  <c r="I269" i="19" s="1"/>
  <c r="I276" i="19" s="1"/>
  <c r="I283" i="19" s="1"/>
  <c r="I290" i="19" s="1"/>
  <c r="I297" i="19" s="1"/>
  <c r="I304" i="19" s="1"/>
  <c r="I311" i="19" s="1"/>
  <c r="I318" i="19" s="1"/>
  <c r="I325" i="19" s="1"/>
  <c r="I332" i="19" s="1"/>
  <c r="I339" i="19" s="1"/>
  <c r="I346" i="19" s="1"/>
  <c r="I353" i="19" s="1"/>
  <c r="I360" i="19" s="1"/>
  <c r="I367" i="19" s="1"/>
  <c r="I374" i="19" s="1"/>
  <c r="I381" i="19" s="1"/>
  <c r="I388" i="19" s="1"/>
  <c r="I395" i="19" s="1"/>
  <c r="I402" i="19" s="1"/>
  <c r="I409" i="19" s="1"/>
  <c r="I416" i="19" s="1"/>
  <c r="I423" i="19" s="1"/>
  <c r="I430" i="19" s="1"/>
  <c r="I437" i="19" s="1"/>
  <c r="I444" i="19" s="1"/>
  <c r="I451" i="19" s="1"/>
  <c r="I458" i="19" s="1"/>
  <c r="I465" i="19" s="1"/>
  <c r="I472" i="19" s="1"/>
  <c r="I479" i="19" s="1"/>
  <c r="I486" i="19" s="1"/>
  <c r="I493" i="19" s="1"/>
  <c r="I500" i="19" s="1"/>
  <c r="I507" i="19" s="1"/>
  <c r="I514" i="19" s="1"/>
  <c r="I521" i="19" s="1"/>
  <c r="I528" i="19" s="1"/>
  <c r="I535" i="19" s="1"/>
  <c r="I542" i="19" s="1"/>
  <c r="I549" i="19" s="1"/>
  <c r="I556" i="19" s="1"/>
  <c r="I563" i="19" s="1"/>
  <c r="I570" i="19" s="1"/>
  <c r="I577" i="19" s="1"/>
  <c r="I584" i="19" s="1"/>
  <c r="I591" i="19" s="1"/>
  <c r="I598" i="19" s="1"/>
  <c r="I605" i="19" s="1"/>
  <c r="I612" i="19" s="1"/>
  <c r="I619" i="19" s="1"/>
  <c r="I626" i="19" s="1"/>
  <c r="I633" i="19" s="1"/>
  <c r="I640" i="19" s="1"/>
  <c r="I647" i="19" s="1"/>
  <c r="I654" i="19" s="1"/>
  <c r="I661" i="19" s="1"/>
  <c r="I668" i="19" s="1"/>
  <c r="I675" i="19" s="1"/>
  <c r="I682" i="19" s="1"/>
  <c r="I689" i="19" s="1"/>
  <c r="I696" i="19" s="1"/>
  <c r="I703" i="19" s="1"/>
  <c r="I710" i="19" s="1"/>
  <c r="I717" i="19" s="1"/>
  <c r="I724" i="19" s="1"/>
  <c r="I731" i="19" s="1"/>
  <c r="I738" i="19" s="1"/>
  <c r="I745" i="19" s="1"/>
  <c r="I752" i="19" s="1"/>
  <c r="I759" i="19" s="1"/>
  <c r="I766" i="19" s="1"/>
  <c r="I773" i="19" s="1"/>
  <c r="I780" i="19" s="1"/>
  <c r="I787" i="19" s="1"/>
  <c r="I794" i="19" s="1"/>
  <c r="I801" i="19" s="1"/>
  <c r="I808" i="19" s="1"/>
  <c r="I815" i="19" s="1"/>
  <c r="I822" i="19" s="1"/>
  <c r="I829" i="19" s="1"/>
  <c r="I836" i="19" s="1"/>
  <c r="I843" i="19" s="1"/>
  <c r="I850" i="19" s="1"/>
  <c r="I857" i="19" s="1"/>
  <c r="I864" i="19" s="1"/>
  <c r="I871" i="19" s="1"/>
  <c r="I878" i="19" s="1"/>
  <c r="I885" i="19" s="1"/>
  <c r="I892" i="19" s="1"/>
  <c r="I899" i="19" s="1"/>
  <c r="I906" i="19" s="1"/>
  <c r="I913" i="19" s="1"/>
  <c r="I920" i="19" s="1"/>
  <c r="I927" i="19" s="1"/>
  <c r="I934" i="19" s="1"/>
  <c r="I941" i="19" s="1"/>
  <c r="I948" i="19" s="1"/>
  <c r="I955" i="19" s="1"/>
  <c r="I962" i="19" s="1"/>
  <c r="I969" i="19" s="1"/>
  <c r="I976" i="19" s="1"/>
  <c r="I983" i="19" s="1"/>
  <c r="I990" i="19" s="1"/>
  <c r="I997" i="19" s="1"/>
  <c r="I1004" i="19" s="1"/>
  <c r="I1011" i="19" s="1"/>
  <c r="I1018" i="19" s="1"/>
  <c r="I1025" i="19" s="1"/>
  <c r="I1032" i="19" s="1"/>
  <c r="I1039" i="19" s="1"/>
  <c r="I1046" i="19" s="1"/>
  <c r="I1053" i="19" s="1"/>
  <c r="I1060" i="19" s="1"/>
  <c r="I1067" i="19" s="1"/>
  <c r="I1074" i="19" s="1"/>
  <c r="I1081" i="19" s="1"/>
  <c r="I1088" i="19" s="1"/>
  <c r="I1095" i="19" s="1"/>
  <c r="I1102" i="19" s="1"/>
  <c r="I1109" i="19" s="1"/>
  <c r="I1116" i="19" s="1"/>
  <c r="I1123" i="19" s="1"/>
  <c r="I1130" i="19" s="1"/>
  <c r="I1137" i="19" s="1"/>
  <c r="I1144" i="19" s="1"/>
  <c r="I1151" i="19" s="1"/>
  <c r="I1158" i="19" s="1"/>
  <c r="I1165" i="19" s="1"/>
  <c r="I1172" i="19" s="1"/>
  <c r="I1179" i="19" s="1"/>
  <c r="I1186" i="19" s="1"/>
  <c r="I1193" i="19" s="1"/>
  <c r="I1200" i="19" s="1"/>
  <c r="I1207" i="19" s="1"/>
  <c r="I1214" i="19" s="1"/>
  <c r="I1221" i="19" s="1"/>
  <c r="I1228" i="19" s="1"/>
  <c r="I1235" i="19" s="1"/>
  <c r="I1242" i="19" s="1"/>
  <c r="I1249" i="19" s="1"/>
  <c r="I1256" i="19" s="1"/>
  <c r="I1263" i="19" s="1"/>
  <c r="I1270" i="19" s="1"/>
  <c r="I1277" i="19" s="1"/>
  <c r="I1284" i="19" s="1"/>
  <c r="I1291" i="19" s="1"/>
  <c r="I1298" i="19" s="1"/>
  <c r="I1305" i="19" s="1"/>
  <c r="I1312" i="19" s="1"/>
  <c r="I1319" i="19" s="1"/>
  <c r="I1326" i="19" s="1"/>
  <c r="I1333" i="19" s="1"/>
  <c r="I1340" i="19" s="1"/>
  <c r="I1347" i="19" s="1"/>
  <c r="I1354" i="19" s="1"/>
  <c r="I1361" i="19" s="1"/>
  <c r="I1368" i="19" s="1"/>
  <c r="I1375" i="19" s="1"/>
  <c r="I1382" i="19" s="1"/>
  <c r="I1389" i="19" s="1"/>
  <c r="I1396" i="19" s="1"/>
  <c r="I1403" i="19" s="1"/>
  <c r="I1410" i="19" s="1"/>
  <c r="I1417" i="19" s="1"/>
  <c r="I1424" i="19" s="1"/>
  <c r="I1431" i="19" s="1"/>
  <c r="I1438" i="19" s="1"/>
  <c r="I1445" i="19" s="1"/>
  <c r="I1452" i="19" s="1"/>
  <c r="I1459" i="19" s="1"/>
  <c r="I1466" i="19" s="1"/>
  <c r="I1473" i="19" s="1"/>
  <c r="I1480" i="19" s="1"/>
  <c r="I1487" i="19" s="1"/>
  <c r="I1494" i="19" s="1"/>
  <c r="I1501" i="19" s="1"/>
  <c r="I1508" i="19" s="1"/>
  <c r="I1515" i="19" s="1"/>
  <c r="I1522" i="19" s="1"/>
  <c r="I1529" i="19" s="1"/>
  <c r="I1536" i="19" s="1"/>
  <c r="I1543" i="19" s="1"/>
  <c r="I1550" i="19" s="1"/>
  <c r="I1557" i="19" s="1"/>
  <c r="I1564" i="19" s="1"/>
  <c r="I1571" i="19" s="1"/>
  <c r="I1578" i="19" s="1"/>
  <c r="I1585" i="19" s="1"/>
  <c r="I1592" i="19" s="1"/>
  <c r="I1599" i="19" s="1"/>
  <c r="I1606" i="19" s="1"/>
  <c r="I1613" i="19" s="1"/>
  <c r="I1620" i="19" s="1"/>
  <c r="I1627" i="19" s="1"/>
  <c r="I1634" i="19" s="1"/>
  <c r="I1641" i="19" s="1"/>
  <c r="I1648" i="19" s="1"/>
  <c r="I1655" i="19" s="1"/>
  <c r="I1662" i="19" s="1"/>
  <c r="I1669" i="19" s="1"/>
  <c r="I1676" i="19" s="1"/>
  <c r="I1683" i="19" s="1"/>
  <c r="I1690" i="19" s="1"/>
  <c r="I1697" i="19" s="1"/>
  <c r="I1704" i="19" s="1"/>
  <c r="I1711" i="19" s="1"/>
  <c r="I1718" i="19" s="1"/>
  <c r="I1725" i="19" s="1"/>
  <c r="I1732" i="19" s="1"/>
  <c r="I1739" i="19" s="1"/>
  <c r="I1746" i="19" s="1"/>
  <c r="I1753" i="19" s="1"/>
  <c r="I1760" i="19" s="1"/>
  <c r="I1767" i="19" s="1"/>
  <c r="I1774" i="19" s="1"/>
  <c r="I1781" i="19" s="1"/>
  <c r="I1788" i="19" s="1"/>
  <c r="I1795" i="19" s="1"/>
  <c r="I1802" i="19" s="1"/>
  <c r="I1809" i="19" s="1"/>
  <c r="I1816" i="19" s="1"/>
  <c r="I1823" i="19" s="1"/>
  <c r="I1830" i="19" s="1"/>
  <c r="I1837" i="19" s="1"/>
  <c r="I1844" i="19" s="1"/>
  <c r="I1851" i="19" s="1"/>
  <c r="I1858" i="19" s="1"/>
  <c r="I1865" i="19" s="1"/>
  <c r="I1872" i="19" s="1"/>
  <c r="I1879" i="19" s="1"/>
  <c r="I1886" i="19" s="1"/>
  <c r="I1893" i="19" s="1"/>
  <c r="I1900" i="19" s="1"/>
  <c r="I1907" i="19" s="1"/>
  <c r="I1914" i="19" s="1"/>
  <c r="I1921" i="19" s="1"/>
  <c r="I1928" i="19" s="1"/>
  <c r="I1935" i="19" s="1"/>
  <c r="I1942" i="19" s="1"/>
  <c r="I1949" i="19" s="1"/>
  <c r="I1956" i="19" s="1"/>
  <c r="I1963" i="19" s="1"/>
  <c r="I1970" i="19" s="1"/>
  <c r="I1977" i="19" s="1"/>
  <c r="I1984" i="19" s="1"/>
  <c r="I1991" i="19" s="1"/>
  <c r="I1998" i="19" s="1"/>
  <c r="I2005" i="19" s="1"/>
  <c r="I2012" i="19" s="1"/>
  <c r="I2019" i="19" s="1"/>
  <c r="I2026" i="19" s="1"/>
  <c r="I2033" i="19" s="1"/>
  <c r="I2040" i="19" s="1"/>
  <c r="I2047" i="19" s="1"/>
  <c r="I2054" i="19" s="1"/>
  <c r="I2061" i="19" s="1"/>
  <c r="I2068" i="19" s="1"/>
  <c r="I2075" i="19" s="1"/>
  <c r="I2082" i="19" s="1"/>
  <c r="I2089" i="19" s="1"/>
  <c r="I2096" i="19" s="1"/>
  <c r="I2103" i="19" s="1"/>
  <c r="I2110" i="19" s="1"/>
  <c r="I2117" i="19" s="1"/>
  <c r="I2124" i="19" s="1"/>
  <c r="I2131" i="19" s="1"/>
  <c r="I2138" i="19" s="1"/>
  <c r="I2145" i="19" s="1"/>
  <c r="I2152" i="19" s="1"/>
  <c r="I2159" i="19" s="1"/>
  <c r="I2166" i="19" s="1"/>
  <c r="I2173" i="19" s="1"/>
  <c r="I2180" i="19" s="1"/>
  <c r="I2187" i="19" s="1"/>
  <c r="I2194" i="19" s="1"/>
  <c r="I2201" i="19" s="1"/>
  <c r="I2208" i="19" s="1"/>
  <c r="I2215" i="19" s="1"/>
  <c r="I2222" i="19" s="1"/>
  <c r="I2229" i="19" s="1"/>
  <c r="I2236" i="19" s="1"/>
  <c r="I2243" i="19" s="1"/>
  <c r="I2250" i="19" s="1"/>
  <c r="I2257" i="19" s="1"/>
  <c r="I2264" i="19" s="1"/>
  <c r="I2271" i="19" s="1"/>
  <c r="I2278" i="19" s="1"/>
  <c r="I2285" i="19" s="1"/>
  <c r="I2292" i="19" s="1"/>
  <c r="I2299" i="19" s="1"/>
  <c r="I2306" i="19" s="1"/>
  <c r="I2313" i="19" s="1"/>
  <c r="I2320" i="19" s="1"/>
  <c r="I2327" i="19" s="1"/>
  <c r="I2334" i="19" s="1"/>
  <c r="I2341" i="19" s="1"/>
  <c r="I2348" i="19" s="1"/>
  <c r="I2355" i="19" s="1"/>
  <c r="I2362" i="19" s="1"/>
  <c r="I2369" i="19" s="1"/>
  <c r="I2376" i="19" s="1"/>
  <c r="I2383" i="19" s="1"/>
  <c r="I2390" i="19" s="1"/>
  <c r="I2397" i="19" s="1"/>
  <c r="I2404" i="19" s="1"/>
  <c r="I2411" i="19" s="1"/>
  <c r="I2418" i="19" s="1"/>
  <c r="I2425" i="19" s="1"/>
  <c r="I2432" i="19" s="1"/>
  <c r="I2439" i="19" s="1"/>
  <c r="I2446" i="19" s="1"/>
  <c r="I2453" i="19" s="1"/>
  <c r="I2460" i="19" s="1"/>
  <c r="I2467" i="19" s="1"/>
  <c r="I2474" i="19" s="1"/>
  <c r="I2481" i="19" s="1"/>
  <c r="I2488" i="19" s="1"/>
  <c r="I2495" i="19" s="1"/>
  <c r="I2502" i="19" s="1"/>
  <c r="I2509" i="19" s="1"/>
  <c r="I2516" i="19" s="1"/>
  <c r="I2523" i="19" s="1"/>
  <c r="I2530" i="19" s="1"/>
  <c r="I2537" i="19" s="1"/>
  <c r="I2544" i="19" s="1"/>
  <c r="I2551" i="19" s="1"/>
  <c r="I2558" i="19" s="1"/>
  <c r="I2565" i="19" s="1"/>
  <c r="I2572" i="19" s="1"/>
  <c r="I2579" i="19" s="1"/>
  <c r="I2586" i="19" s="1"/>
  <c r="I2593" i="19" s="1"/>
  <c r="I2600" i="19" s="1"/>
  <c r="I2607" i="19" s="1"/>
  <c r="I2614" i="19" s="1"/>
  <c r="I2621" i="19" s="1"/>
  <c r="I2628" i="19" s="1"/>
  <c r="I2635" i="19" s="1"/>
  <c r="I2642" i="19" s="1"/>
  <c r="I2649" i="19" s="1"/>
  <c r="I2656" i="19" s="1"/>
  <c r="I2663" i="19" s="1"/>
  <c r="I2670" i="19" s="1"/>
  <c r="I2677" i="19" s="1"/>
  <c r="I2684" i="19" s="1"/>
  <c r="I2691" i="19" s="1"/>
  <c r="I2698" i="19" s="1"/>
  <c r="I2705" i="19" s="1"/>
  <c r="I2712" i="19" s="1"/>
  <c r="I2719" i="19" s="1"/>
  <c r="I2726" i="19" s="1"/>
  <c r="I2733" i="19" s="1"/>
  <c r="I2740" i="19" s="1"/>
  <c r="I2747" i="19" s="1"/>
  <c r="I2754" i="19" s="1"/>
  <c r="I2761" i="19" s="1"/>
  <c r="I2768" i="19" s="1"/>
  <c r="I2775" i="19" s="1"/>
  <c r="I2782" i="19" s="1"/>
  <c r="I2789" i="19" s="1"/>
  <c r="I2796" i="19" s="1"/>
  <c r="I2803" i="19" s="1"/>
  <c r="I2810" i="19" s="1"/>
  <c r="I2817" i="19" s="1"/>
  <c r="I2824" i="19" s="1"/>
  <c r="I2831" i="19" s="1"/>
  <c r="I2838" i="19" s="1"/>
  <c r="I2845" i="19" s="1"/>
  <c r="I2852" i="19" s="1"/>
  <c r="I2859" i="19" s="1"/>
  <c r="I2866" i="19" s="1"/>
  <c r="I2873" i="19" s="1"/>
  <c r="I2880" i="19" s="1"/>
  <c r="I2887" i="19" s="1"/>
  <c r="I2894" i="19" s="1"/>
  <c r="I2901" i="19" s="1"/>
  <c r="I2908" i="19" s="1"/>
  <c r="I2915" i="19" s="1"/>
  <c r="I2922" i="19" s="1"/>
  <c r="I2929" i="19" s="1"/>
  <c r="I2936" i="19" s="1"/>
  <c r="I2943" i="19" s="1"/>
  <c r="I2950" i="19" s="1"/>
  <c r="I2957" i="19" s="1"/>
  <c r="I2964" i="19" s="1"/>
  <c r="I2971" i="19" s="1"/>
  <c r="I2978" i="19" s="1"/>
  <c r="I2985" i="19" s="1"/>
  <c r="I2992" i="19" s="1"/>
  <c r="I2999" i="19" s="1"/>
  <c r="I3006" i="19" s="1"/>
  <c r="I3013" i="19" s="1"/>
  <c r="I3020" i="19" s="1"/>
  <c r="I3027" i="19" s="1"/>
  <c r="I3034" i="19" s="1"/>
  <c r="I3041" i="19" s="1"/>
  <c r="I3048" i="19" s="1"/>
  <c r="I3055" i="19" s="1"/>
  <c r="I3062" i="19" s="1"/>
  <c r="I3069" i="19" s="1"/>
  <c r="I3076" i="19" s="1"/>
  <c r="I3083" i="19" s="1"/>
  <c r="I3090" i="19" s="1"/>
  <c r="I3097" i="19" s="1"/>
  <c r="I3104" i="19" s="1"/>
  <c r="I3111" i="19" s="1"/>
  <c r="I3118" i="19" s="1"/>
  <c r="I3125" i="19" s="1"/>
  <c r="I3132" i="19" s="1"/>
  <c r="I3139" i="19" s="1"/>
  <c r="I3146" i="19" s="1"/>
  <c r="I3153" i="19" s="1"/>
  <c r="I3160" i="19" s="1"/>
  <c r="I3167" i="19" s="1"/>
  <c r="I3174" i="19" s="1"/>
  <c r="I3181" i="19" s="1"/>
  <c r="I3188" i="19" s="1"/>
  <c r="I3195" i="19" s="1"/>
  <c r="I3202" i="19" s="1"/>
  <c r="I3209" i="19" s="1"/>
  <c r="I3216" i="19" s="1"/>
  <c r="I3223" i="19" s="1"/>
  <c r="I3230" i="19" s="1"/>
  <c r="I3237" i="19" s="1"/>
  <c r="I3244" i="19" s="1"/>
  <c r="I3251" i="19" s="1"/>
  <c r="I3258" i="19" s="1"/>
  <c r="I3265" i="19" s="1"/>
  <c r="I3272" i="19" s="1"/>
  <c r="I3279" i="19" s="1"/>
  <c r="I3286" i="19" s="1"/>
  <c r="I3293" i="19" s="1"/>
  <c r="I3300" i="19" s="1"/>
  <c r="I3307" i="19" s="1"/>
  <c r="I3314" i="19" s="1"/>
  <c r="I3321" i="19" s="1"/>
  <c r="I3328" i="19" s="1"/>
  <c r="I3335" i="19" s="1"/>
  <c r="I3342" i="19" s="1"/>
  <c r="I3349" i="19" s="1"/>
  <c r="I3356" i="19" s="1"/>
  <c r="I3363" i="19" s="1"/>
  <c r="I3370" i="19" s="1"/>
  <c r="I3377" i="19" s="1"/>
  <c r="I3384" i="19" s="1"/>
  <c r="I3391" i="19" s="1"/>
  <c r="I3398" i="19" s="1"/>
  <c r="I3405" i="19" s="1"/>
  <c r="I3412" i="19" s="1"/>
  <c r="I3419" i="19" s="1"/>
  <c r="I3426" i="19" s="1"/>
  <c r="I3433" i="19" s="1"/>
  <c r="I3440" i="19" s="1"/>
  <c r="I3447" i="19" s="1"/>
  <c r="I3454" i="19" s="1"/>
  <c r="I3461" i="19" s="1"/>
  <c r="I3468" i="19" s="1"/>
  <c r="I3475" i="19" s="1"/>
  <c r="I3482" i="19" s="1"/>
  <c r="I3489" i="19" s="1"/>
  <c r="I3496" i="19" s="1"/>
  <c r="I3503" i="19" s="1"/>
  <c r="I3510" i="19" s="1"/>
  <c r="I3517" i="19" s="1"/>
  <c r="I3524" i="19" s="1"/>
  <c r="I3531" i="19" s="1"/>
  <c r="I3538" i="19" s="1"/>
  <c r="I3545" i="19" s="1"/>
  <c r="I3552" i="19" s="1"/>
  <c r="I3559" i="19" s="1"/>
  <c r="I3566" i="19" s="1"/>
  <c r="I3573" i="19" s="1"/>
  <c r="I3580" i="19" s="1"/>
  <c r="I3587" i="19" s="1"/>
  <c r="I3594" i="19" s="1"/>
  <c r="I3601" i="19" s="1"/>
  <c r="I3608" i="19" s="1"/>
  <c r="I3615" i="19" s="1"/>
  <c r="I3622" i="19" s="1"/>
  <c r="I3629" i="19" s="1"/>
  <c r="I3636" i="19" s="1"/>
  <c r="I3643" i="19" s="1"/>
  <c r="I3650" i="19" s="1"/>
  <c r="I3657" i="19" s="1"/>
  <c r="I3664" i="19" s="1"/>
  <c r="I3671" i="19" s="1"/>
  <c r="I3678" i="19" s="1"/>
  <c r="I3685" i="19" s="1"/>
  <c r="I3692" i="19" s="1"/>
  <c r="I3699" i="19" s="1"/>
  <c r="I3706" i="19" s="1"/>
  <c r="I3713" i="19" s="1"/>
  <c r="I3720" i="19" s="1"/>
  <c r="I3727" i="19" s="1"/>
  <c r="I3734" i="19" s="1"/>
  <c r="I3741" i="19" s="1"/>
  <c r="I3748" i="19" s="1"/>
  <c r="I3755" i="19" s="1"/>
  <c r="I3762" i="19" s="1"/>
  <c r="I3769" i="19" s="1"/>
  <c r="I3776" i="19" s="1"/>
  <c r="I3783" i="19" s="1"/>
  <c r="I3790" i="19" s="1"/>
  <c r="I3797" i="19" s="1"/>
  <c r="I3804" i="19" s="1"/>
  <c r="I3811" i="19" s="1"/>
  <c r="I3818" i="19" s="1"/>
  <c r="I3825" i="19" s="1"/>
  <c r="I3832" i="19" s="1"/>
  <c r="I3839" i="19" s="1"/>
  <c r="I3846" i="19" s="1"/>
  <c r="I3853" i="19" s="1"/>
  <c r="I3860" i="19" s="1"/>
  <c r="I3867" i="19" s="1"/>
  <c r="I3874" i="19" s="1"/>
  <c r="I3881" i="19" s="1"/>
  <c r="I3888" i="19" s="1"/>
  <c r="I3895" i="19" s="1"/>
  <c r="I3902" i="19" s="1"/>
  <c r="I3909" i="19" s="1"/>
  <c r="I3916" i="19" s="1"/>
  <c r="I3923" i="19" s="1"/>
  <c r="I3930" i="19" s="1"/>
  <c r="I3937" i="19" s="1"/>
  <c r="I3944" i="19" s="1"/>
  <c r="I3951" i="19" s="1"/>
  <c r="I3958" i="19" s="1"/>
  <c r="I3965" i="19" s="1"/>
  <c r="I3972" i="19" s="1"/>
  <c r="I3979" i="19" s="1"/>
  <c r="I3986" i="19" s="1"/>
  <c r="I3993" i="19" s="1"/>
  <c r="I4000" i="19" s="1"/>
  <c r="I4007" i="19" s="1"/>
  <c r="I4014" i="19" s="1"/>
  <c r="I4021" i="19" s="1"/>
  <c r="I4028" i="19" s="1"/>
  <c r="I4035" i="19" s="1"/>
  <c r="I4042" i="19" s="1"/>
  <c r="I4049" i="19" s="1"/>
  <c r="I4056" i="19" s="1"/>
  <c r="I4063" i="19" s="1"/>
  <c r="I4070" i="19" s="1"/>
  <c r="I4077" i="19" s="1"/>
  <c r="I4084" i="19" s="1"/>
  <c r="I4091" i="19" s="1"/>
  <c r="I4098" i="19" s="1"/>
  <c r="I4105" i="19" s="1"/>
  <c r="I4112" i="19" s="1"/>
  <c r="I4119" i="19" s="1"/>
  <c r="I4126" i="19" s="1"/>
  <c r="I4133" i="19" s="1"/>
  <c r="I4140" i="19" s="1"/>
  <c r="I4147" i="19" s="1"/>
  <c r="I4154" i="19" s="1"/>
  <c r="I4161" i="19" s="1"/>
  <c r="I4168" i="19" s="1"/>
  <c r="I4175" i="19" s="1"/>
  <c r="I4182" i="19" s="1"/>
  <c r="I4189" i="19" s="1"/>
  <c r="I4196" i="19" s="1"/>
  <c r="I4203" i="19" s="1"/>
  <c r="I4210" i="19" s="1"/>
  <c r="I4217" i="19" s="1"/>
  <c r="I4224" i="19" s="1"/>
  <c r="I4231" i="19" s="1"/>
  <c r="I4238" i="19" s="1"/>
  <c r="I4245" i="19" s="1"/>
  <c r="I4252" i="19" s="1"/>
  <c r="I4259" i="19" s="1"/>
  <c r="I4266" i="19" s="1"/>
  <c r="I4273" i="19" s="1"/>
  <c r="I4280" i="19" s="1"/>
  <c r="I4287" i="19" s="1"/>
  <c r="I4294" i="19" s="1"/>
  <c r="I4301" i="19" s="1"/>
  <c r="I4308" i="19" s="1"/>
  <c r="I4315" i="19" s="1"/>
  <c r="I4322" i="19" s="1"/>
  <c r="I4329" i="19" s="1"/>
  <c r="I4336" i="19" s="1"/>
  <c r="I4343" i="19" s="1"/>
  <c r="I4350" i="19" s="1"/>
  <c r="I4357" i="19" s="1"/>
  <c r="I4364" i="19" s="1"/>
  <c r="I4371" i="19" s="1"/>
  <c r="I4378" i="19" s="1"/>
  <c r="I4385" i="19" s="1"/>
  <c r="I4392" i="19" s="1"/>
  <c r="I4399" i="19" s="1"/>
  <c r="I4406" i="19" s="1"/>
  <c r="I4413" i="19" s="1"/>
  <c r="I4420" i="19" s="1"/>
  <c r="I4427" i="19" s="1"/>
  <c r="I4434" i="19" s="1"/>
  <c r="I4441" i="19" s="1"/>
  <c r="I4448" i="19" s="1"/>
  <c r="I4455" i="19" s="1"/>
  <c r="I4462" i="19" s="1"/>
  <c r="I4469" i="19" s="1"/>
  <c r="I4476" i="19" s="1"/>
  <c r="I4483" i="19" s="1"/>
  <c r="I4490" i="19" s="1"/>
  <c r="I4497" i="19" s="1"/>
  <c r="I4504" i="19" s="1"/>
  <c r="I4511" i="19" s="1"/>
  <c r="I4518" i="19" s="1"/>
  <c r="I4525" i="19" s="1"/>
  <c r="I4532" i="19" s="1"/>
  <c r="I4539" i="19" s="1"/>
  <c r="I4546" i="19" s="1"/>
  <c r="I4553" i="19" s="1"/>
  <c r="I4560" i="19" s="1"/>
  <c r="I4567" i="19" s="1"/>
  <c r="I4574" i="19" s="1"/>
  <c r="I4581" i="19" s="1"/>
  <c r="I4588" i="19" s="1"/>
  <c r="I4595" i="19" s="1"/>
  <c r="I4602" i="19" s="1"/>
  <c r="I4609" i="19" s="1"/>
  <c r="I4616" i="19" s="1"/>
  <c r="I4623" i="19" s="1"/>
  <c r="I4630" i="19" s="1"/>
  <c r="I4637" i="19" s="1"/>
  <c r="I4644" i="19" s="1"/>
  <c r="I4651" i="19" s="1"/>
  <c r="I4658" i="19" s="1"/>
  <c r="I4665" i="19" s="1"/>
  <c r="I4672" i="19" s="1"/>
  <c r="I4679" i="19" s="1"/>
  <c r="I4686" i="19" s="1"/>
  <c r="I4693" i="19" s="1"/>
  <c r="I4700" i="19" s="1"/>
  <c r="I4707" i="19" s="1"/>
  <c r="I4714" i="19" s="1"/>
  <c r="I4721" i="19" s="1"/>
  <c r="I4728" i="19" s="1"/>
  <c r="I4735" i="19" s="1"/>
  <c r="I4742" i="19" s="1"/>
  <c r="I4749" i="19" s="1"/>
  <c r="I4756" i="19" s="1"/>
  <c r="I4763" i="19" s="1"/>
  <c r="I4770" i="19" s="1"/>
  <c r="I4777" i="19" s="1"/>
  <c r="I4784" i="19" s="1"/>
  <c r="I4791" i="19" s="1"/>
  <c r="I4798" i="19" s="1"/>
  <c r="I4805" i="19" s="1"/>
  <c r="I4812" i="19" s="1"/>
  <c r="I4819" i="19" s="1"/>
  <c r="I4826" i="19" s="1"/>
  <c r="I4833" i="19" s="1"/>
  <c r="I4840" i="19" s="1"/>
  <c r="I4847" i="19" s="1"/>
  <c r="I4854" i="19" s="1"/>
  <c r="I4861" i="19" s="1"/>
  <c r="I4868" i="19" s="1"/>
  <c r="I4875" i="19" s="1"/>
  <c r="I4882" i="19" s="1"/>
  <c r="I4889" i="19" s="1"/>
  <c r="I4896" i="19" s="1"/>
  <c r="I4903" i="19" s="1"/>
  <c r="I4910" i="19" s="1"/>
  <c r="I4917" i="19" s="1"/>
  <c r="I4924" i="19" s="1"/>
  <c r="I4931" i="19" s="1"/>
  <c r="I4938" i="19" s="1"/>
  <c r="I4945" i="19" s="1"/>
  <c r="I4952" i="19" s="1"/>
  <c r="I4959" i="19" s="1"/>
  <c r="I4966" i="19" s="1"/>
  <c r="I4973" i="19" s="1"/>
  <c r="I4980" i="19" s="1"/>
  <c r="I4987" i="19" s="1"/>
  <c r="I4994" i="19" s="1"/>
  <c r="I5001" i="19" s="1"/>
  <c r="I5008" i="19" s="1"/>
  <c r="I5015" i="19" s="1"/>
  <c r="I5022" i="19" s="1"/>
  <c r="I5029" i="19" s="1"/>
  <c r="I5036" i="19" s="1"/>
  <c r="I5043" i="19" s="1"/>
  <c r="I5050" i="19" s="1"/>
  <c r="I5057" i="19" s="1"/>
  <c r="I5064" i="19" s="1"/>
  <c r="I5071" i="19" s="1"/>
  <c r="I5078" i="19" s="1"/>
  <c r="I5085" i="19" s="1"/>
  <c r="I5092" i="19" s="1"/>
  <c r="I5099" i="19" s="1"/>
  <c r="I5106" i="19" s="1"/>
  <c r="I5113" i="19" s="1"/>
  <c r="I5120" i="19" s="1"/>
  <c r="I5127" i="19" s="1"/>
  <c r="I5134" i="19" s="1"/>
  <c r="I5141" i="19" s="1"/>
  <c r="I5148" i="19" s="1"/>
  <c r="I5155" i="19" s="1"/>
  <c r="I5162" i="19" s="1"/>
  <c r="I5169" i="19" s="1"/>
  <c r="I5176" i="19" s="1"/>
  <c r="I5183" i="19" s="1"/>
  <c r="I5190" i="19" s="1"/>
  <c r="I5197" i="19" s="1"/>
  <c r="I5204" i="19" s="1"/>
  <c r="I5211" i="19" s="1"/>
  <c r="I5218" i="19" s="1"/>
  <c r="I5225" i="19" s="1"/>
  <c r="I5232" i="19" s="1"/>
  <c r="I5239" i="19" s="1"/>
  <c r="I5246" i="19" s="1"/>
  <c r="I5253" i="19" s="1"/>
  <c r="I5260" i="19" s="1"/>
  <c r="I5267" i="19" s="1"/>
  <c r="I5274" i="19" s="1"/>
  <c r="I5281" i="19" s="1"/>
  <c r="I5288" i="19" s="1"/>
  <c r="I5295" i="19" s="1"/>
  <c r="I5302" i="19" s="1"/>
  <c r="I5309" i="19" s="1"/>
  <c r="I5316" i="19" s="1"/>
  <c r="I5323" i="19" s="1"/>
  <c r="I5330" i="19" s="1"/>
  <c r="I5337" i="19" s="1"/>
  <c r="I5344" i="19" s="1"/>
  <c r="I5351" i="19" s="1"/>
  <c r="I5358" i="19" s="1"/>
  <c r="I5365" i="19" s="1"/>
  <c r="I5372" i="19" s="1"/>
  <c r="I5379" i="19" s="1"/>
  <c r="I5386" i="19" s="1"/>
  <c r="I5393" i="19" s="1"/>
  <c r="I5400" i="19" s="1"/>
  <c r="I5407" i="19" s="1"/>
  <c r="I5414" i="19" s="1"/>
  <c r="I5421" i="19" s="1"/>
  <c r="I5428" i="19" s="1"/>
  <c r="I5435" i="19" s="1"/>
  <c r="I5442" i="19" s="1"/>
  <c r="I5449" i="19" s="1"/>
  <c r="I5456" i="19" s="1"/>
  <c r="I5463" i="19" s="1"/>
  <c r="I5470" i="19" s="1"/>
  <c r="I5477" i="19" s="1"/>
  <c r="I5484" i="19" s="1"/>
  <c r="I5491" i="19" s="1"/>
  <c r="I5498" i="19" s="1"/>
  <c r="I5505" i="19" s="1"/>
  <c r="I5512" i="19" s="1"/>
  <c r="I5519" i="19" s="1"/>
  <c r="I5526" i="19" s="1"/>
  <c r="I5533" i="19" s="1"/>
  <c r="I5540" i="19" s="1"/>
  <c r="I5547" i="19" s="1"/>
  <c r="I5554" i="19" s="1"/>
  <c r="I5561" i="19" s="1"/>
  <c r="I5568" i="19" s="1"/>
  <c r="I5575" i="19" s="1"/>
  <c r="I5582" i="19" s="1"/>
  <c r="I5589" i="19" s="1"/>
  <c r="I5596" i="19" s="1"/>
  <c r="I5603" i="19" s="1"/>
  <c r="I5610" i="19" s="1"/>
  <c r="I5617" i="19" s="1"/>
  <c r="I5624" i="19" s="1"/>
  <c r="I5631" i="19" s="1"/>
  <c r="I5638" i="19" s="1"/>
  <c r="I5645" i="19" s="1"/>
  <c r="I5652" i="19" s="1"/>
  <c r="I5659" i="19" s="1"/>
  <c r="I5666" i="19" s="1"/>
  <c r="I5673" i="19" s="1"/>
  <c r="I5680" i="19" s="1"/>
  <c r="I5687" i="19" s="1"/>
  <c r="I5694" i="19" s="1"/>
  <c r="I5701" i="19" s="1"/>
  <c r="I5708" i="19" s="1"/>
  <c r="I5715" i="19" s="1"/>
  <c r="I5722" i="19" s="1"/>
  <c r="I5729" i="19" s="1"/>
  <c r="I5736" i="19" s="1"/>
  <c r="I5743" i="19" s="1"/>
  <c r="I5750" i="19" s="1"/>
  <c r="I5757" i="19" s="1"/>
  <c r="I5764" i="19" s="1"/>
  <c r="I5771" i="19" s="1"/>
  <c r="I5778" i="19" s="1"/>
  <c r="I5785" i="19" s="1"/>
  <c r="I5792" i="19" s="1"/>
  <c r="I5799" i="19" s="1"/>
  <c r="I5806" i="19" s="1"/>
  <c r="I5813" i="19" s="1"/>
  <c r="I5820" i="19" s="1"/>
  <c r="I5827" i="19" s="1"/>
  <c r="I5834" i="19" s="1"/>
  <c r="I5841" i="19" s="1"/>
  <c r="I5848" i="19" s="1"/>
  <c r="I5855" i="19" s="1"/>
  <c r="I5862" i="19" s="1"/>
  <c r="I5869" i="19" s="1"/>
  <c r="I5876" i="19" s="1"/>
  <c r="I5883" i="19" s="1"/>
  <c r="I5890" i="19" s="1"/>
  <c r="I5897" i="19" s="1"/>
  <c r="I5904" i="19" s="1"/>
  <c r="I5911" i="19" s="1"/>
  <c r="I5918" i="19" s="1"/>
  <c r="I5925" i="19" s="1"/>
  <c r="I5932" i="19" s="1"/>
  <c r="I5939" i="19" s="1"/>
  <c r="I5946" i="19" s="1"/>
  <c r="I5953" i="19" s="1"/>
  <c r="I5960" i="19" s="1"/>
  <c r="I5967" i="19" s="1"/>
  <c r="I5974" i="19" s="1"/>
  <c r="I5981" i="19" s="1"/>
  <c r="I5988" i="19" s="1"/>
  <c r="I5995" i="19" s="1"/>
  <c r="I6002" i="19" s="1"/>
  <c r="I6009" i="19" s="1"/>
  <c r="I6016" i="19" s="1"/>
  <c r="I6023" i="19" s="1"/>
  <c r="I6030" i="19" s="1"/>
  <c r="I6037" i="19" s="1"/>
  <c r="I6044" i="19" s="1"/>
  <c r="I6051" i="19" s="1"/>
  <c r="I6058" i="19" s="1"/>
  <c r="I6065" i="19" s="1"/>
  <c r="I6072" i="19" s="1"/>
  <c r="I6079" i="19" s="1"/>
  <c r="I6086" i="19" s="1"/>
  <c r="I6093" i="19" s="1"/>
  <c r="I6100" i="19" s="1"/>
  <c r="I6107" i="19" s="1"/>
  <c r="I6114" i="19" s="1"/>
  <c r="I6121" i="19" s="1"/>
  <c r="I6128" i="19" s="1"/>
  <c r="I6135" i="19" s="1"/>
  <c r="I6142" i="19" s="1"/>
  <c r="I6149" i="19" s="1"/>
  <c r="I6156" i="19" s="1"/>
  <c r="I6163" i="19" s="1"/>
  <c r="I6170" i="19" s="1"/>
  <c r="I6177" i="19" s="1"/>
  <c r="I6184" i="19" s="1"/>
  <c r="I6191" i="19" s="1"/>
  <c r="I6198" i="19" s="1"/>
  <c r="I6205" i="19" s="1"/>
  <c r="I6212" i="19" s="1"/>
  <c r="I6219" i="19" s="1"/>
  <c r="I6226" i="19" s="1"/>
  <c r="I6233" i="19" s="1"/>
  <c r="I6240" i="19" s="1"/>
  <c r="I6247" i="19" s="1"/>
  <c r="I6254" i="19" s="1"/>
  <c r="I6261" i="19" s="1"/>
  <c r="I6268" i="19" s="1"/>
  <c r="I6275" i="19" s="1"/>
  <c r="I6282" i="19" s="1"/>
  <c r="I6289" i="19" s="1"/>
  <c r="I6296" i="19" s="1"/>
  <c r="I6303" i="19" s="1"/>
  <c r="I6310" i="19" s="1"/>
  <c r="I6317" i="19" s="1"/>
  <c r="I6324" i="19" s="1"/>
  <c r="I6331" i="19" s="1"/>
  <c r="I6338" i="19" s="1"/>
  <c r="I6345" i="19" s="1"/>
  <c r="I6352" i="19" s="1"/>
  <c r="I6359" i="19" s="1"/>
  <c r="I6366" i="19" s="1"/>
  <c r="I6373" i="19" s="1"/>
  <c r="I6380" i="19" s="1"/>
  <c r="I6387" i="19" s="1"/>
  <c r="I6394" i="19" s="1"/>
  <c r="I6401" i="19" s="1"/>
  <c r="I6408" i="19" s="1"/>
  <c r="I6415" i="19" s="1"/>
  <c r="I6422" i="19" s="1"/>
  <c r="I6429" i="19" s="1"/>
  <c r="I6436" i="19" s="1"/>
  <c r="I6443" i="19" s="1"/>
  <c r="I6450" i="19" s="1"/>
  <c r="I6457" i="19" s="1"/>
  <c r="I6464" i="19" s="1"/>
  <c r="I6471" i="19" s="1"/>
  <c r="I6478" i="19" s="1"/>
  <c r="I6485" i="19" s="1"/>
  <c r="I6492" i="19" s="1"/>
  <c r="I6499" i="19" s="1"/>
  <c r="I6506" i="19" s="1"/>
  <c r="I6513" i="19" s="1"/>
  <c r="I6520" i="19" s="1"/>
  <c r="I6527" i="19" s="1"/>
  <c r="I6534" i="19" s="1"/>
  <c r="I6541" i="19" s="1"/>
  <c r="I6548" i="19" s="1"/>
  <c r="I6555" i="19" s="1"/>
  <c r="I6562" i="19" s="1"/>
  <c r="I6569" i="19" s="1"/>
  <c r="I6576" i="19" s="1"/>
  <c r="I6583" i="19" s="1"/>
  <c r="I6590" i="19" s="1"/>
  <c r="I6597" i="19" s="1"/>
  <c r="I6604" i="19" s="1"/>
  <c r="I6611" i="19" s="1"/>
  <c r="I6618" i="19" s="1"/>
  <c r="I6625" i="19" s="1"/>
  <c r="I6632" i="19" s="1"/>
  <c r="I6639" i="19" s="1"/>
  <c r="I6646" i="19" s="1"/>
  <c r="I6653" i="19" s="1"/>
  <c r="I6660" i="19" s="1"/>
  <c r="I6667" i="19" s="1"/>
  <c r="I6674" i="19" s="1"/>
  <c r="I6681" i="19" s="1"/>
  <c r="I6688" i="19" s="1"/>
  <c r="I6695" i="19" s="1"/>
  <c r="I6702" i="19" s="1"/>
  <c r="I6709" i="19" s="1"/>
  <c r="I6716" i="19" s="1"/>
  <c r="I6723" i="19" s="1"/>
  <c r="I6730" i="19" s="1"/>
  <c r="I6737" i="19" s="1"/>
  <c r="I6744" i="19" s="1"/>
  <c r="I6751" i="19" s="1"/>
  <c r="I6758" i="19" s="1"/>
  <c r="I6765" i="19" s="1"/>
  <c r="I6772" i="19" s="1"/>
  <c r="I6779" i="19" s="1"/>
  <c r="I6786" i="19" s="1"/>
  <c r="I6793" i="19" s="1"/>
  <c r="I6800" i="19" s="1"/>
  <c r="I6807" i="19" s="1"/>
  <c r="I6814" i="19" s="1"/>
  <c r="I6821" i="19" s="1"/>
  <c r="I6828" i="19" s="1"/>
  <c r="I6835" i="19" s="1"/>
  <c r="I6842" i="19" s="1"/>
  <c r="I6849" i="19" s="1"/>
  <c r="I6856" i="19" s="1"/>
  <c r="I6863" i="19" s="1"/>
  <c r="I6870" i="19" s="1"/>
  <c r="I6877" i="19" s="1"/>
  <c r="I6884" i="19" s="1"/>
  <c r="I6891" i="19" s="1"/>
  <c r="I6898" i="19" s="1"/>
  <c r="I6905" i="19" s="1"/>
  <c r="I6912" i="19" s="1"/>
  <c r="I6919" i="19" s="1"/>
  <c r="I6926" i="19" s="1"/>
  <c r="I6933" i="19" s="1"/>
  <c r="I6940" i="19" s="1"/>
  <c r="I6947" i="19" s="1"/>
  <c r="I6954" i="19" s="1"/>
  <c r="I6961" i="19" s="1"/>
  <c r="I6968" i="19" s="1"/>
  <c r="I6975" i="19" s="1"/>
  <c r="I6982" i="19" s="1"/>
  <c r="I6989" i="19" s="1"/>
  <c r="I6996" i="19" s="1"/>
  <c r="L282" i="20"/>
  <c r="L114" i="20"/>
  <c r="L58" i="20"/>
  <c r="L317" i="20"/>
  <c r="L555" i="20"/>
  <c r="L667" i="20"/>
  <c r="L135" i="20"/>
  <c r="L541" i="20"/>
  <c r="L744" i="20"/>
  <c r="L443" i="20"/>
  <c r="L93" i="20"/>
  <c r="L107" i="20"/>
  <c r="L261" i="20"/>
  <c r="L359" i="20"/>
  <c r="L660" i="20"/>
  <c r="L765" i="20"/>
  <c r="L702" i="20"/>
  <c r="L352" i="20"/>
  <c r="L142" i="20"/>
  <c r="L723" i="20"/>
  <c r="L240" i="20"/>
  <c r="L527" i="20"/>
  <c r="L345" i="20"/>
  <c r="L436" i="20"/>
  <c r="L499" i="20"/>
  <c r="L457" i="20"/>
  <c r="L408" i="20"/>
  <c r="L401" i="20"/>
  <c r="L191" i="20"/>
  <c r="L821" i="20"/>
  <c r="L44" i="20"/>
  <c r="L632" i="20"/>
  <c r="L485" i="20"/>
  <c r="L576" i="20"/>
  <c r="L268" i="20"/>
  <c r="L583" i="20"/>
  <c r="L156" i="20"/>
  <c r="L625" i="20"/>
  <c r="L310" i="20"/>
  <c r="L751" i="20"/>
  <c r="L569" i="20"/>
  <c r="L478" i="20"/>
  <c r="L121" i="20"/>
  <c r="L9" i="20"/>
  <c r="L233" i="20"/>
  <c r="L163" i="20"/>
  <c r="L149" i="20"/>
  <c r="L513" i="20"/>
  <c r="L373" i="20"/>
  <c r="L597" i="20"/>
  <c r="L177" i="20"/>
  <c r="L828" i="20"/>
  <c r="L548" i="20"/>
  <c r="L51" i="20"/>
  <c r="L618" i="20"/>
  <c r="L2" i="20"/>
  <c r="L807" i="20"/>
  <c r="L198" i="20"/>
  <c r="L205" i="20"/>
  <c r="L170" i="20"/>
  <c r="L303" i="20"/>
  <c r="L590" i="20"/>
  <c r="L296" i="20"/>
  <c r="L254" i="20"/>
  <c r="L212" i="20"/>
  <c r="L604" i="20"/>
  <c r="L758" i="20"/>
  <c r="L226" i="20"/>
  <c r="L492" i="20"/>
  <c r="L100" i="20"/>
  <c r="L653" i="20"/>
  <c r="L779" i="20"/>
  <c r="L247" i="20"/>
  <c r="L65" i="20"/>
  <c r="L429" i="20"/>
  <c r="L471" i="20"/>
  <c r="L37" i="20"/>
  <c r="L709" i="20"/>
  <c r="L338" i="20"/>
  <c r="L520" i="20"/>
  <c r="L639" i="20"/>
  <c r="L681" i="20"/>
  <c r="L219" i="20"/>
  <c r="L786" i="20"/>
  <c r="L128" i="20"/>
  <c r="L464" i="20"/>
  <c r="L800" i="20"/>
  <c r="L23" i="20"/>
  <c r="L814" i="20"/>
  <c r="L366" i="20"/>
  <c r="GH4" i="5"/>
  <c r="S402" i="20"/>
  <c r="S388" i="20"/>
  <c r="S367" i="20"/>
  <c r="S395" i="20"/>
  <c r="S409" i="20"/>
  <c r="S353" i="20"/>
  <c r="S360" i="20"/>
  <c r="S381" i="20"/>
  <c r="S346" i="20"/>
  <c r="S374" i="20"/>
  <c r="FY4" i="5"/>
  <c r="EQ59" i="5" s="1"/>
  <c r="H619" i="20"/>
  <c r="H584" i="20"/>
  <c r="H591" i="20"/>
  <c r="H556" i="20"/>
  <c r="H563" i="20"/>
  <c r="H570" i="20"/>
  <c r="H577" i="20"/>
  <c r="H598" i="20"/>
  <c r="H605" i="20"/>
  <c r="H612" i="20"/>
  <c r="V563" i="20"/>
  <c r="V577" i="20"/>
  <c r="V584" i="20"/>
  <c r="V605" i="20"/>
  <c r="V570" i="20"/>
  <c r="V591" i="20"/>
  <c r="V556" i="20"/>
  <c r="V598" i="20"/>
  <c r="V612" i="20"/>
  <c r="V619" i="20"/>
  <c r="K16" i="20"/>
  <c r="K72" i="20"/>
  <c r="K142" i="20"/>
  <c r="K352" i="20"/>
  <c r="K408" i="20"/>
  <c r="K247" i="20"/>
  <c r="K646" i="20"/>
  <c r="K93" i="20"/>
  <c r="K156" i="20"/>
  <c r="K289" i="20"/>
  <c r="K415" i="20"/>
  <c r="K23" i="20"/>
  <c r="K597" i="20"/>
  <c r="K800" i="20"/>
  <c r="K282" i="20"/>
  <c r="K422" i="20"/>
  <c r="K485" i="20"/>
  <c r="K555" i="20"/>
  <c r="K387" i="20"/>
  <c r="K380" i="20"/>
  <c r="K492" i="20"/>
  <c r="H3" i="19"/>
  <c r="K226" i="20"/>
  <c r="K394" i="20"/>
  <c r="K184" i="20"/>
  <c r="K499" i="20"/>
  <c r="K569" i="20"/>
  <c r="K506" i="20"/>
  <c r="K30" i="20"/>
  <c r="K2" i="20"/>
  <c r="K590" i="20"/>
  <c r="K450" i="20"/>
  <c r="K261" i="20"/>
  <c r="K198" i="20"/>
  <c r="K513" i="20"/>
  <c r="K660" i="20"/>
  <c r="K303" i="20"/>
  <c r="K436" i="20"/>
  <c r="K457" i="20"/>
  <c r="K723" i="20"/>
  <c r="K541" i="20"/>
  <c r="K793" i="20"/>
  <c r="K604" i="20"/>
  <c r="K177" i="20"/>
  <c r="K471" i="20"/>
  <c r="K709" i="20"/>
  <c r="K163" i="20"/>
  <c r="K310" i="20"/>
  <c r="K121" i="20"/>
  <c r="K317" i="20"/>
  <c r="K611" i="20"/>
  <c r="K576" i="20"/>
  <c r="K373" i="20"/>
  <c r="K681" i="20"/>
  <c r="K765" i="20"/>
  <c r="K702" i="20"/>
  <c r="K639" i="20"/>
  <c r="K79" i="20"/>
  <c r="K366" i="20"/>
  <c r="K562" i="20"/>
  <c r="K443" i="20"/>
  <c r="K478" i="20"/>
  <c r="K128" i="20"/>
  <c r="K401" i="20"/>
  <c r="K821" i="20"/>
  <c r="K786" i="20"/>
  <c r="K331" i="20"/>
  <c r="K772" i="20"/>
  <c r="K716" i="20"/>
  <c r="K212" i="20"/>
  <c r="K548" i="20"/>
  <c r="K814" i="20"/>
  <c r="K758" i="20"/>
  <c r="K632" i="20"/>
  <c r="K625" i="20"/>
  <c r="K65" i="20"/>
  <c r="K205" i="20"/>
  <c r="K534" i="20"/>
  <c r="K737" i="20"/>
  <c r="K219" i="20"/>
  <c r="K100" i="20"/>
  <c r="K149" i="20"/>
  <c r="K583" i="20"/>
  <c r="K170" i="20"/>
  <c r="K114" i="20"/>
  <c r="K58" i="20"/>
  <c r="K695" i="20"/>
  <c r="K520" i="20"/>
  <c r="K527" i="20"/>
  <c r="K86" i="20"/>
  <c r="K618" i="20"/>
  <c r="K240" i="20"/>
  <c r="K345" i="20"/>
  <c r="K779" i="20"/>
  <c r="K674" i="20"/>
  <c r="K730" i="20"/>
  <c r="K807" i="20"/>
  <c r="K828" i="20"/>
  <c r="K254" i="20"/>
  <c r="K359" i="20"/>
  <c r="K44" i="20"/>
  <c r="K9" i="20"/>
  <c r="K51" i="20"/>
  <c r="K296" i="20"/>
  <c r="K268" i="20"/>
  <c r="K191" i="20"/>
  <c r="K464" i="20"/>
  <c r="K744" i="20"/>
  <c r="K667" i="20"/>
  <c r="K688" i="20"/>
  <c r="K338" i="20"/>
  <c r="K751" i="20"/>
  <c r="K135" i="20"/>
  <c r="K37" i="20"/>
  <c r="K653" i="20"/>
  <c r="K107" i="20"/>
  <c r="K275" i="20"/>
  <c r="K429" i="20"/>
  <c r="K324" i="20"/>
  <c r="K233" i="20"/>
  <c r="W429" i="20"/>
  <c r="W520" i="20"/>
  <c r="W744" i="20"/>
  <c r="W100" i="20"/>
  <c r="W632" i="20"/>
  <c r="W716" i="20"/>
  <c r="W765" i="20"/>
  <c r="W93" i="20"/>
  <c r="W695" i="20"/>
  <c r="W366" i="20"/>
  <c r="W149" i="20"/>
  <c r="W625" i="20"/>
  <c r="W590" i="20"/>
  <c r="W828" i="20"/>
  <c r="W786" i="20"/>
  <c r="W198" i="20"/>
  <c r="W513" i="20"/>
  <c r="W674" i="20"/>
  <c r="W380" i="20"/>
  <c r="W772" i="20"/>
  <c r="W814" i="20"/>
  <c r="W219" i="20"/>
  <c r="W114" i="20"/>
  <c r="W408" i="20"/>
  <c r="W611" i="20"/>
  <c r="W422" i="20"/>
  <c r="W254" i="20"/>
  <c r="W2" i="20"/>
  <c r="W170" i="20"/>
  <c r="W303" i="20"/>
  <c r="W240" i="20"/>
  <c r="W730" i="20"/>
  <c r="W212" i="20"/>
  <c r="W310" i="20"/>
  <c r="W751" i="20"/>
  <c r="W821" i="20"/>
  <c r="W331" i="20"/>
  <c r="W373" i="20"/>
  <c r="W646" i="20"/>
  <c r="T3" i="19"/>
  <c r="T10" i="19" s="1"/>
  <c r="T17" i="19" s="1"/>
  <c r="T24" i="19" s="1"/>
  <c r="T31" i="19" s="1"/>
  <c r="T38" i="19" s="1"/>
  <c r="T45" i="19" s="1"/>
  <c r="T52" i="19" s="1"/>
  <c r="T59" i="19" s="1"/>
  <c r="T66" i="19" s="1"/>
  <c r="T73" i="19" s="1"/>
  <c r="T80" i="19" s="1"/>
  <c r="T87" i="19" s="1"/>
  <c r="T94" i="19" s="1"/>
  <c r="T101" i="19" s="1"/>
  <c r="T108" i="19" s="1"/>
  <c r="T115" i="19" s="1"/>
  <c r="T122" i="19" s="1"/>
  <c r="T129" i="19" s="1"/>
  <c r="T136" i="19" s="1"/>
  <c r="T143" i="19" s="1"/>
  <c r="T150" i="19" s="1"/>
  <c r="T157" i="19" s="1"/>
  <c r="T164" i="19" s="1"/>
  <c r="T171" i="19" s="1"/>
  <c r="T178" i="19" s="1"/>
  <c r="T185" i="19" s="1"/>
  <c r="T192" i="19" s="1"/>
  <c r="T199" i="19" s="1"/>
  <c r="T206" i="19" s="1"/>
  <c r="T213" i="19" s="1"/>
  <c r="T220" i="19" s="1"/>
  <c r="T227" i="19" s="1"/>
  <c r="T234" i="19" s="1"/>
  <c r="T241" i="19" s="1"/>
  <c r="T248" i="19" s="1"/>
  <c r="T255" i="19" s="1"/>
  <c r="T262" i="19" s="1"/>
  <c r="T269" i="19" s="1"/>
  <c r="T276" i="19" s="1"/>
  <c r="T283" i="19" s="1"/>
  <c r="T290" i="19" s="1"/>
  <c r="T297" i="19" s="1"/>
  <c r="T304" i="19" s="1"/>
  <c r="T311" i="19" s="1"/>
  <c r="T318" i="19" s="1"/>
  <c r="T325" i="19" s="1"/>
  <c r="T332" i="19" s="1"/>
  <c r="T339" i="19" s="1"/>
  <c r="T346" i="19" s="1"/>
  <c r="T353" i="19" s="1"/>
  <c r="T360" i="19" s="1"/>
  <c r="T367" i="19" s="1"/>
  <c r="T374" i="19" s="1"/>
  <c r="T381" i="19" s="1"/>
  <c r="T388" i="19" s="1"/>
  <c r="T395" i="19" s="1"/>
  <c r="T402" i="19" s="1"/>
  <c r="T409" i="19" s="1"/>
  <c r="T416" i="19" s="1"/>
  <c r="T423" i="19" s="1"/>
  <c r="T430" i="19" s="1"/>
  <c r="T437" i="19" s="1"/>
  <c r="T444" i="19" s="1"/>
  <c r="T451" i="19" s="1"/>
  <c r="T458" i="19" s="1"/>
  <c r="T465" i="19" s="1"/>
  <c r="T472" i="19" s="1"/>
  <c r="T479" i="19" s="1"/>
  <c r="T486" i="19" s="1"/>
  <c r="T493" i="19" s="1"/>
  <c r="T500" i="19" s="1"/>
  <c r="T507" i="19" s="1"/>
  <c r="T514" i="19" s="1"/>
  <c r="T521" i="19" s="1"/>
  <c r="T528" i="19" s="1"/>
  <c r="T535" i="19" s="1"/>
  <c r="T542" i="19" s="1"/>
  <c r="T549" i="19" s="1"/>
  <c r="T556" i="19" s="1"/>
  <c r="T563" i="19" s="1"/>
  <c r="T570" i="19" s="1"/>
  <c r="T577" i="19" s="1"/>
  <c r="T584" i="19" s="1"/>
  <c r="T591" i="19" s="1"/>
  <c r="T598" i="19" s="1"/>
  <c r="T605" i="19" s="1"/>
  <c r="T612" i="19" s="1"/>
  <c r="T619" i="19" s="1"/>
  <c r="T626" i="19" s="1"/>
  <c r="T633" i="19" s="1"/>
  <c r="T640" i="19" s="1"/>
  <c r="T647" i="19" s="1"/>
  <c r="T654" i="19" s="1"/>
  <c r="T661" i="19" s="1"/>
  <c r="T668" i="19" s="1"/>
  <c r="T675" i="19" s="1"/>
  <c r="T682" i="19" s="1"/>
  <c r="T689" i="19" s="1"/>
  <c r="T696" i="19" s="1"/>
  <c r="T703" i="19" s="1"/>
  <c r="T710" i="19" s="1"/>
  <c r="T717" i="19" s="1"/>
  <c r="T724" i="19" s="1"/>
  <c r="T731" i="19" s="1"/>
  <c r="T738" i="19" s="1"/>
  <c r="T745" i="19" s="1"/>
  <c r="T752" i="19" s="1"/>
  <c r="T759" i="19" s="1"/>
  <c r="T766" i="19" s="1"/>
  <c r="T773" i="19" s="1"/>
  <c r="T780" i="19" s="1"/>
  <c r="T787" i="19" s="1"/>
  <c r="T794" i="19" s="1"/>
  <c r="T801" i="19" s="1"/>
  <c r="T808" i="19" s="1"/>
  <c r="T815" i="19" s="1"/>
  <c r="T822" i="19" s="1"/>
  <c r="T829" i="19" s="1"/>
  <c r="T836" i="19" s="1"/>
  <c r="T843" i="19" s="1"/>
  <c r="T850" i="19" s="1"/>
  <c r="T857" i="19" s="1"/>
  <c r="T864" i="19" s="1"/>
  <c r="T871" i="19" s="1"/>
  <c r="T878" i="19" s="1"/>
  <c r="T885" i="19" s="1"/>
  <c r="T892" i="19" s="1"/>
  <c r="T899" i="19" s="1"/>
  <c r="T906" i="19" s="1"/>
  <c r="T913" i="19" s="1"/>
  <c r="T920" i="19" s="1"/>
  <c r="T927" i="19" s="1"/>
  <c r="T934" i="19" s="1"/>
  <c r="T941" i="19" s="1"/>
  <c r="T948" i="19" s="1"/>
  <c r="T955" i="19" s="1"/>
  <c r="T962" i="19" s="1"/>
  <c r="T969" i="19" s="1"/>
  <c r="T976" i="19" s="1"/>
  <c r="T983" i="19" s="1"/>
  <c r="T990" i="19" s="1"/>
  <c r="T997" i="19" s="1"/>
  <c r="T1004" i="19" s="1"/>
  <c r="T1011" i="19" s="1"/>
  <c r="T1018" i="19" s="1"/>
  <c r="T1025" i="19" s="1"/>
  <c r="T1032" i="19" s="1"/>
  <c r="T1039" i="19" s="1"/>
  <c r="T1046" i="19" s="1"/>
  <c r="T1053" i="19" s="1"/>
  <c r="T1060" i="19" s="1"/>
  <c r="T1067" i="19" s="1"/>
  <c r="T1074" i="19" s="1"/>
  <c r="T1081" i="19" s="1"/>
  <c r="T1088" i="19" s="1"/>
  <c r="T1095" i="19" s="1"/>
  <c r="T1102" i="19" s="1"/>
  <c r="T1109" i="19" s="1"/>
  <c r="T1116" i="19" s="1"/>
  <c r="T1123" i="19" s="1"/>
  <c r="T1130" i="19" s="1"/>
  <c r="T1137" i="19" s="1"/>
  <c r="T1144" i="19" s="1"/>
  <c r="T1151" i="19" s="1"/>
  <c r="T1158" i="19" s="1"/>
  <c r="T1165" i="19" s="1"/>
  <c r="T1172" i="19" s="1"/>
  <c r="T1179" i="19" s="1"/>
  <c r="T1186" i="19" s="1"/>
  <c r="T1193" i="19" s="1"/>
  <c r="T1200" i="19" s="1"/>
  <c r="T1207" i="19" s="1"/>
  <c r="T1214" i="19" s="1"/>
  <c r="T1221" i="19" s="1"/>
  <c r="T1228" i="19" s="1"/>
  <c r="T1235" i="19" s="1"/>
  <c r="T1242" i="19" s="1"/>
  <c r="T1249" i="19" s="1"/>
  <c r="T1256" i="19" s="1"/>
  <c r="T1263" i="19" s="1"/>
  <c r="T1270" i="19" s="1"/>
  <c r="T1277" i="19" s="1"/>
  <c r="T1284" i="19" s="1"/>
  <c r="T1291" i="19" s="1"/>
  <c r="T1298" i="19" s="1"/>
  <c r="T1305" i="19" s="1"/>
  <c r="T1312" i="19" s="1"/>
  <c r="T1319" i="19" s="1"/>
  <c r="T1326" i="19" s="1"/>
  <c r="T1333" i="19" s="1"/>
  <c r="T1340" i="19" s="1"/>
  <c r="T1347" i="19" s="1"/>
  <c r="T1354" i="19" s="1"/>
  <c r="T1361" i="19" s="1"/>
  <c r="T1368" i="19" s="1"/>
  <c r="T1375" i="19" s="1"/>
  <c r="T1382" i="19" s="1"/>
  <c r="T1389" i="19" s="1"/>
  <c r="T1396" i="19" s="1"/>
  <c r="T1403" i="19" s="1"/>
  <c r="T1410" i="19" s="1"/>
  <c r="T1417" i="19" s="1"/>
  <c r="T1424" i="19" s="1"/>
  <c r="T1431" i="19" s="1"/>
  <c r="T1438" i="19" s="1"/>
  <c r="T1445" i="19" s="1"/>
  <c r="T1452" i="19" s="1"/>
  <c r="T1459" i="19" s="1"/>
  <c r="T1466" i="19" s="1"/>
  <c r="T1473" i="19" s="1"/>
  <c r="T1480" i="19" s="1"/>
  <c r="T1487" i="19" s="1"/>
  <c r="T1494" i="19" s="1"/>
  <c r="T1501" i="19" s="1"/>
  <c r="T1508" i="19" s="1"/>
  <c r="T1515" i="19" s="1"/>
  <c r="T1522" i="19" s="1"/>
  <c r="T1529" i="19" s="1"/>
  <c r="T1536" i="19" s="1"/>
  <c r="T1543" i="19" s="1"/>
  <c r="T1550" i="19" s="1"/>
  <c r="T1557" i="19" s="1"/>
  <c r="T1564" i="19" s="1"/>
  <c r="T1571" i="19" s="1"/>
  <c r="T1578" i="19" s="1"/>
  <c r="T1585" i="19" s="1"/>
  <c r="T1592" i="19" s="1"/>
  <c r="T1599" i="19" s="1"/>
  <c r="T1606" i="19" s="1"/>
  <c r="T1613" i="19" s="1"/>
  <c r="T1620" i="19" s="1"/>
  <c r="T1627" i="19" s="1"/>
  <c r="T1634" i="19" s="1"/>
  <c r="T1641" i="19" s="1"/>
  <c r="T1648" i="19" s="1"/>
  <c r="T1655" i="19" s="1"/>
  <c r="T1662" i="19" s="1"/>
  <c r="T1669" i="19" s="1"/>
  <c r="T1676" i="19" s="1"/>
  <c r="T1683" i="19" s="1"/>
  <c r="T1690" i="19" s="1"/>
  <c r="T1697" i="19" s="1"/>
  <c r="T1704" i="19" s="1"/>
  <c r="T1711" i="19" s="1"/>
  <c r="T1718" i="19" s="1"/>
  <c r="T1725" i="19" s="1"/>
  <c r="T1732" i="19" s="1"/>
  <c r="T1739" i="19" s="1"/>
  <c r="T1746" i="19" s="1"/>
  <c r="T1753" i="19" s="1"/>
  <c r="T1760" i="19" s="1"/>
  <c r="T1767" i="19" s="1"/>
  <c r="T1774" i="19" s="1"/>
  <c r="T1781" i="19" s="1"/>
  <c r="T1788" i="19" s="1"/>
  <c r="T1795" i="19" s="1"/>
  <c r="T1802" i="19" s="1"/>
  <c r="T1809" i="19" s="1"/>
  <c r="T1816" i="19" s="1"/>
  <c r="T1823" i="19" s="1"/>
  <c r="T1830" i="19" s="1"/>
  <c r="T1837" i="19" s="1"/>
  <c r="T1844" i="19" s="1"/>
  <c r="T1851" i="19" s="1"/>
  <c r="T1858" i="19" s="1"/>
  <c r="T1865" i="19" s="1"/>
  <c r="T1872" i="19" s="1"/>
  <c r="T1879" i="19" s="1"/>
  <c r="T1886" i="19" s="1"/>
  <c r="T1893" i="19" s="1"/>
  <c r="T1900" i="19" s="1"/>
  <c r="T1907" i="19" s="1"/>
  <c r="T1914" i="19" s="1"/>
  <c r="T1921" i="19" s="1"/>
  <c r="T1928" i="19" s="1"/>
  <c r="T1935" i="19" s="1"/>
  <c r="T1942" i="19" s="1"/>
  <c r="T1949" i="19" s="1"/>
  <c r="T1956" i="19" s="1"/>
  <c r="T1963" i="19" s="1"/>
  <c r="T1970" i="19" s="1"/>
  <c r="T1977" i="19" s="1"/>
  <c r="T1984" i="19" s="1"/>
  <c r="T1991" i="19" s="1"/>
  <c r="T1998" i="19" s="1"/>
  <c r="T2005" i="19" s="1"/>
  <c r="T2012" i="19" s="1"/>
  <c r="T2019" i="19" s="1"/>
  <c r="T2026" i="19" s="1"/>
  <c r="T2033" i="19" s="1"/>
  <c r="T2040" i="19" s="1"/>
  <c r="T2047" i="19" s="1"/>
  <c r="T2054" i="19" s="1"/>
  <c r="T2061" i="19" s="1"/>
  <c r="T2068" i="19" s="1"/>
  <c r="T2075" i="19" s="1"/>
  <c r="T2082" i="19" s="1"/>
  <c r="T2089" i="19" s="1"/>
  <c r="T2096" i="19" s="1"/>
  <c r="T2103" i="19" s="1"/>
  <c r="T2110" i="19" s="1"/>
  <c r="T2117" i="19" s="1"/>
  <c r="T2124" i="19" s="1"/>
  <c r="T2131" i="19" s="1"/>
  <c r="T2138" i="19" s="1"/>
  <c r="T2145" i="19" s="1"/>
  <c r="T2152" i="19" s="1"/>
  <c r="T2159" i="19" s="1"/>
  <c r="T2166" i="19" s="1"/>
  <c r="T2173" i="19" s="1"/>
  <c r="T2180" i="19" s="1"/>
  <c r="T2187" i="19" s="1"/>
  <c r="T2194" i="19" s="1"/>
  <c r="T2201" i="19" s="1"/>
  <c r="T2208" i="19" s="1"/>
  <c r="T2215" i="19" s="1"/>
  <c r="T2222" i="19" s="1"/>
  <c r="T2229" i="19" s="1"/>
  <c r="T2236" i="19" s="1"/>
  <c r="T2243" i="19" s="1"/>
  <c r="T2250" i="19" s="1"/>
  <c r="T2257" i="19" s="1"/>
  <c r="T2264" i="19" s="1"/>
  <c r="T2271" i="19" s="1"/>
  <c r="T2278" i="19" s="1"/>
  <c r="T2285" i="19" s="1"/>
  <c r="T2292" i="19" s="1"/>
  <c r="T2299" i="19" s="1"/>
  <c r="T2306" i="19" s="1"/>
  <c r="T2313" i="19" s="1"/>
  <c r="T2320" i="19" s="1"/>
  <c r="T2327" i="19" s="1"/>
  <c r="T2334" i="19" s="1"/>
  <c r="T2341" i="19" s="1"/>
  <c r="T2348" i="19" s="1"/>
  <c r="T2355" i="19" s="1"/>
  <c r="T2362" i="19" s="1"/>
  <c r="T2369" i="19" s="1"/>
  <c r="T2376" i="19" s="1"/>
  <c r="T2383" i="19" s="1"/>
  <c r="T2390" i="19" s="1"/>
  <c r="T2397" i="19" s="1"/>
  <c r="T2404" i="19" s="1"/>
  <c r="T2411" i="19" s="1"/>
  <c r="T2418" i="19" s="1"/>
  <c r="T2425" i="19" s="1"/>
  <c r="T2432" i="19" s="1"/>
  <c r="T2439" i="19" s="1"/>
  <c r="T2446" i="19" s="1"/>
  <c r="T2453" i="19" s="1"/>
  <c r="T2460" i="19" s="1"/>
  <c r="T2467" i="19" s="1"/>
  <c r="T2474" i="19" s="1"/>
  <c r="T2481" i="19" s="1"/>
  <c r="T2488" i="19" s="1"/>
  <c r="T2495" i="19" s="1"/>
  <c r="T2502" i="19" s="1"/>
  <c r="T2509" i="19" s="1"/>
  <c r="T2516" i="19" s="1"/>
  <c r="T2523" i="19" s="1"/>
  <c r="T2530" i="19" s="1"/>
  <c r="T2537" i="19" s="1"/>
  <c r="T2544" i="19" s="1"/>
  <c r="T2551" i="19" s="1"/>
  <c r="T2558" i="19" s="1"/>
  <c r="T2565" i="19" s="1"/>
  <c r="T2572" i="19" s="1"/>
  <c r="T2579" i="19" s="1"/>
  <c r="T2586" i="19" s="1"/>
  <c r="T2593" i="19" s="1"/>
  <c r="T2600" i="19" s="1"/>
  <c r="T2607" i="19" s="1"/>
  <c r="T2614" i="19" s="1"/>
  <c r="T2621" i="19" s="1"/>
  <c r="T2628" i="19" s="1"/>
  <c r="T2635" i="19" s="1"/>
  <c r="T2642" i="19" s="1"/>
  <c r="T2649" i="19" s="1"/>
  <c r="T2656" i="19" s="1"/>
  <c r="T2663" i="19" s="1"/>
  <c r="T2670" i="19" s="1"/>
  <c r="T2677" i="19" s="1"/>
  <c r="T2684" i="19" s="1"/>
  <c r="T2691" i="19" s="1"/>
  <c r="T2698" i="19" s="1"/>
  <c r="T2705" i="19" s="1"/>
  <c r="T2712" i="19" s="1"/>
  <c r="T2719" i="19" s="1"/>
  <c r="T2726" i="19" s="1"/>
  <c r="T2733" i="19" s="1"/>
  <c r="T2740" i="19" s="1"/>
  <c r="T2747" i="19" s="1"/>
  <c r="T2754" i="19" s="1"/>
  <c r="T2761" i="19" s="1"/>
  <c r="T2768" i="19" s="1"/>
  <c r="T2775" i="19" s="1"/>
  <c r="T2782" i="19" s="1"/>
  <c r="T2789" i="19" s="1"/>
  <c r="T2796" i="19" s="1"/>
  <c r="T2803" i="19" s="1"/>
  <c r="T2810" i="19" s="1"/>
  <c r="T2817" i="19" s="1"/>
  <c r="T2824" i="19" s="1"/>
  <c r="T2831" i="19" s="1"/>
  <c r="T2838" i="19" s="1"/>
  <c r="T2845" i="19" s="1"/>
  <c r="T2852" i="19" s="1"/>
  <c r="T2859" i="19" s="1"/>
  <c r="T2866" i="19" s="1"/>
  <c r="T2873" i="19" s="1"/>
  <c r="T2880" i="19" s="1"/>
  <c r="T2887" i="19" s="1"/>
  <c r="T2894" i="19" s="1"/>
  <c r="T2901" i="19" s="1"/>
  <c r="T2908" i="19" s="1"/>
  <c r="T2915" i="19" s="1"/>
  <c r="T2922" i="19" s="1"/>
  <c r="T2929" i="19" s="1"/>
  <c r="T2936" i="19" s="1"/>
  <c r="T2943" i="19" s="1"/>
  <c r="T2950" i="19" s="1"/>
  <c r="T2957" i="19" s="1"/>
  <c r="T2964" i="19" s="1"/>
  <c r="T2971" i="19" s="1"/>
  <c r="T2978" i="19" s="1"/>
  <c r="T2985" i="19" s="1"/>
  <c r="T2992" i="19" s="1"/>
  <c r="T2999" i="19" s="1"/>
  <c r="T3006" i="19" s="1"/>
  <c r="T3013" i="19" s="1"/>
  <c r="T3020" i="19" s="1"/>
  <c r="T3027" i="19" s="1"/>
  <c r="T3034" i="19" s="1"/>
  <c r="T3041" i="19" s="1"/>
  <c r="T3048" i="19" s="1"/>
  <c r="T3055" i="19" s="1"/>
  <c r="T3062" i="19" s="1"/>
  <c r="T3069" i="19" s="1"/>
  <c r="T3076" i="19" s="1"/>
  <c r="T3083" i="19" s="1"/>
  <c r="T3090" i="19" s="1"/>
  <c r="T3097" i="19" s="1"/>
  <c r="T3104" i="19" s="1"/>
  <c r="T3111" i="19" s="1"/>
  <c r="T3118" i="19" s="1"/>
  <c r="T3125" i="19" s="1"/>
  <c r="T3132" i="19" s="1"/>
  <c r="T3139" i="19" s="1"/>
  <c r="T3146" i="19" s="1"/>
  <c r="T3153" i="19" s="1"/>
  <c r="T3160" i="19" s="1"/>
  <c r="T3167" i="19" s="1"/>
  <c r="T3174" i="19" s="1"/>
  <c r="T3181" i="19" s="1"/>
  <c r="T3188" i="19" s="1"/>
  <c r="T3195" i="19" s="1"/>
  <c r="T3202" i="19" s="1"/>
  <c r="T3209" i="19" s="1"/>
  <c r="T3216" i="19" s="1"/>
  <c r="T3223" i="19" s="1"/>
  <c r="T3230" i="19" s="1"/>
  <c r="T3237" i="19" s="1"/>
  <c r="T3244" i="19" s="1"/>
  <c r="T3251" i="19" s="1"/>
  <c r="T3258" i="19" s="1"/>
  <c r="T3265" i="19" s="1"/>
  <c r="T3272" i="19" s="1"/>
  <c r="T3279" i="19" s="1"/>
  <c r="T3286" i="19" s="1"/>
  <c r="T3293" i="19" s="1"/>
  <c r="T3300" i="19" s="1"/>
  <c r="T3307" i="19" s="1"/>
  <c r="T3314" i="19" s="1"/>
  <c r="T3321" i="19" s="1"/>
  <c r="T3328" i="19" s="1"/>
  <c r="T3335" i="19" s="1"/>
  <c r="T3342" i="19" s="1"/>
  <c r="T3349" i="19" s="1"/>
  <c r="T3356" i="19" s="1"/>
  <c r="T3363" i="19" s="1"/>
  <c r="T3370" i="19" s="1"/>
  <c r="T3377" i="19" s="1"/>
  <c r="T3384" i="19" s="1"/>
  <c r="T3391" i="19" s="1"/>
  <c r="T3398" i="19" s="1"/>
  <c r="T3405" i="19" s="1"/>
  <c r="T3412" i="19" s="1"/>
  <c r="T3419" i="19" s="1"/>
  <c r="T3426" i="19" s="1"/>
  <c r="T3433" i="19" s="1"/>
  <c r="T3440" i="19" s="1"/>
  <c r="T3447" i="19" s="1"/>
  <c r="T3454" i="19" s="1"/>
  <c r="T3461" i="19" s="1"/>
  <c r="T3468" i="19" s="1"/>
  <c r="T3475" i="19" s="1"/>
  <c r="T3482" i="19" s="1"/>
  <c r="T3489" i="19" s="1"/>
  <c r="T3496" i="19" s="1"/>
  <c r="T3503" i="19" s="1"/>
  <c r="T3510" i="19" s="1"/>
  <c r="T3517" i="19" s="1"/>
  <c r="T3524" i="19" s="1"/>
  <c r="T3531" i="19" s="1"/>
  <c r="T3538" i="19" s="1"/>
  <c r="T3545" i="19" s="1"/>
  <c r="T3552" i="19" s="1"/>
  <c r="T3559" i="19" s="1"/>
  <c r="T3566" i="19" s="1"/>
  <c r="T3573" i="19" s="1"/>
  <c r="T3580" i="19" s="1"/>
  <c r="T3587" i="19" s="1"/>
  <c r="T3594" i="19" s="1"/>
  <c r="T3601" i="19" s="1"/>
  <c r="T3608" i="19" s="1"/>
  <c r="T3615" i="19" s="1"/>
  <c r="T3622" i="19" s="1"/>
  <c r="T3629" i="19" s="1"/>
  <c r="T3636" i="19" s="1"/>
  <c r="T3643" i="19" s="1"/>
  <c r="T3650" i="19" s="1"/>
  <c r="T3657" i="19" s="1"/>
  <c r="T3664" i="19" s="1"/>
  <c r="T3671" i="19" s="1"/>
  <c r="T3678" i="19" s="1"/>
  <c r="T3685" i="19" s="1"/>
  <c r="T3692" i="19" s="1"/>
  <c r="T3699" i="19" s="1"/>
  <c r="T3706" i="19" s="1"/>
  <c r="T3713" i="19" s="1"/>
  <c r="T3720" i="19" s="1"/>
  <c r="T3727" i="19" s="1"/>
  <c r="T3734" i="19" s="1"/>
  <c r="T3741" i="19" s="1"/>
  <c r="T3748" i="19" s="1"/>
  <c r="T3755" i="19" s="1"/>
  <c r="T3762" i="19" s="1"/>
  <c r="T3769" i="19" s="1"/>
  <c r="T3776" i="19" s="1"/>
  <c r="T3783" i="19" s="1"/>
  <c r="T3790" i="19" s="1"/>
  <c r="T3797" i="19" s="1"/>
  <c r="T3804" i="19" s="1"/>
  <c r="T3811" i="19" s="1"/>
  <c r="T3818" i="19" s="1"/>
  <c r="T3825" i="19" s="1"/>
  <c r="T3832" i="19" s="1"/>
  <c r="T3839" i="19" s="1"/>
  <c r="T3846" i="19" s="1"/>
  <c r="T3853" i="19" s="1"/>
  <c r="T3860" i="19" s="1"/>
  <c r="T3867" i="19" s="1"/>
  <c r="T3874" i="19" s="1"/>
  <c r="T3881" i="19" s="1"/>
  <c r="T3888" i="19" s="1"/>
  <c r="T3895" i="19" s="1"/>
  <c r="T3902" i="19" s="1"/>
  <c r="T3909" i="19" s="1"/>
  <c r="T3916" i="19" s="1"/>
  <c r="T3923" i="19" s="1"/>
  <c r="T3930" i="19" s="1"/>
  <c r="T3937" i="19" s="1"/>
  <c r="T3944" i="19" s="1"/>
  <c r="T3951" i="19" s="1"/>
  <c r="T3958" i="19" s="1"/>
  <c r="T3965" i="19" s="1"/>
  <c r="T3972" i="19" s="1"/>
  <c r="T3979" i="19" s="1"/>
  <c r="T3986" i="19" s="1"/>
  <c r="T3993" i="19" s="1"/>
  <c r="T4000" i="19" s="1"/>
  <c r="T4007" i="19" s="1"/>
  <c r="T4014" i="19" s="1"/>
  <c r="T4021" i="19" s="1"/>
  <c r="T4028" i="19" s="1"/>
  <c r="T4035" i="19" s="1"/>
  <c r="T4042" i="19" s="1"/>
  <c r="T4049" i="19" s="1"/>
  <c r="T4056" i="19" s="1"/>
  <c r="T4063" i="19" s="1"/>
  <c r="T4070" i="19" s="1"/>
  <c r="T4077" i="19" s="1"/>
  <c r="T4084" i="19" s="1"/>
  <c r="T4091" i="19" s="1"/>
  <c r="T4098" i="19" s="1"/>
  <c r="T4105" i="19" s="1"/>
  <c r="T4112" i="19" s="1"/>
  <c r="T4119" i="19" s="1"/>
  <c r="T4126" i="19" s="1"/>
  <c r="T4133" i="19" s="1"/>
  <c r="T4140" i="19" s="1"/>
  <c r="T4147" i="19" s="1"/>
  <c r="T4154" i="19" s="1"/>
  <c r="T4161" i="19" s="1"/>
  <c r="T4168" i="19" s="1"/>
  <c r="T4175" i="19" s="1"/>
  <c r="T4182" i="19" s="1"/>
  <c r="T4189" i="19" s="1"/>
  <c r="T4196" i="19" s="1"/>
  <c r="T4203" i="19" s="1"/>
  <c r="T4210" i="19" s="1"/>
  <c r="T4217" i="19" s="1"/>
  <c r="T4224" i="19" s="1"/>
  <c r="T4231" i="19" s="1"/>
  <c r="T4238" i="19" s="1"/>
  <c r="T4245" i="19" s="1"/>
  <c r="T4252" i="19" s="1"/>
  <c r="T4259" i="19" s="1"/>
  <c r="T4266" i="19" s="1"/>
  <c r="T4273" i="19" s="1"/>
  <c r="T4280" i="19" s="1"/>
  <c r="T4287" i="19" s="1"/>
  <c r="T4294" i="19" s="1"/>
  <c r="T4301" i="19" s="1"/>
  <c r="T4308" i="19" s="1"/>
  <c r="T4315" i="19" s="1"/>
  <c r="T4322" i="19" s="1"/>
  <c r="T4329" i="19" s="1"/>
  <c r="T4336" i="19" s="1"/>
  <c r="T4343" i="19" s="1"/>
  <c r="T4350" i="19" s="1"/>
  <c r="T4357" i="19" s="1"/>
  <c r="T4364" i="19" s="1"/>
  <c r="T4371" i="19" s="1"/>
  <c r="T4378" i="19" s="1"/>
  <c r="T4385" i="19" s="1"/>
  <c r="T4392" i="19" s="1"/>
  <c r="T4399" i="19" s="1"/>
  <c r="T4406" i="19" s="1"/>
  <c r="T4413" i="19" s="1"/>
  <c r="T4420" i="19" s="1"/>
  <c r="T4427" i="19" s="1"/>
  <c r="T4434" i="19" s="1"/>
  <c r="T4441" i="19" s="1"/>
  <c r="T4448" i="19" s="1"/>
  <c r="T4455" i="19" s="1"/>
  <c r="T4462" i="19" s="1"/>
  <c r="T4469" i="19" s="1"/>
  <c r="T4476" i="19" s="1"/>
  <c r="T4483" i="19" s="1"/>
  <c r="T4490" i="19" s="1"/>
  <c r="T4497" i="19" s="1"/>
  <c r="T4504" i="19" s="1"/>
  <c r="T4511" i="19" s="1"/>
  <c r="T4518" i="19" s="1"/>
  <c r="T4525" i="19" s="1"/>
  <c r="T4532" i="19" s="1"/>
  <c r="T4539" i="19" s="1"/>
  <c r="T4546" i="19" s="1"/>
  <c r="T4553" i="19" s="1"/>
  <c r="T4560" i="19" s="1"/>
  <c r="T4567" i="19" s="1"/>
  <c r="T4574" i="19" s="1"/>
  <c r="T4581" i="19" s="1"/>
  <c r="T4588" i="19" s="1"/>
  <c r="T4595" i="19" s="1"/>
  <c r="T4602" i="19" s="1"/>
  <c r="T4609" i="19" s="1"/>
  <c r="T4616" i="19" s="1"/>
  <c r="T4623" i="19" s="1"/>
  <c r="T4630" i="19" s="1"/>
  <c r="T4637" i="19" s="1"/>
  <c r="T4644" i="19" s="1"/>
  <c r="T4651" i="19" s="1"/>
  <c r="T4658" i="19" s="1"/>
  <c r="T4665" i="19" s="1"/>
  <c r="T4672" i="19" s="1"/>
  <c r="T4679" i="19" s="1"/>
  <c r="T4686" i="19" s="1"/>
  <c r="T4693" i="19" s="1"/>
  <c r="T4700" i="19" s="1"/>
  <c r="T4707" i="19" s="1"/>
  <c r="T4714" i="19" s="1"/>
  <c r="T4721" i="19" s="1"/>
  <c r="T4728" i="19" s="1"/>
  <c r="T4735" i="19" s="1"/>
  <c r="T4742" i="19" s="1"/>
  <c r="T4749" i="19" s="1"/>
  <c r="T4756" i="19" s="1"/>
  <c r="T4763" i="19" s="1"/>
  <c r="T4770" i="19" s="1"/>
  <c r="T4777" i="19" s="1"/>
  <c r="T4784" i="19" s="1"/>
  <c r="T4791" i="19" s="1"/>
  <c r="T4798" i="19" s="1"/>
  <c r="T4805" i="19" s="1"/>
  <c r="T4812" i="19" s="1"/>
  <c r="T4819" i="19" s="1"/>
  <c r="T4826" i="19" s="1"/>
  <c r="T4833" i="19" s="1"/>
  <c r="T4840" i="19" s="1"/>
  <c r="T4847" i="19" s="1"/>
  <c r="T4854" i="19" s="1"/>
  <c r="T4861" i="19" s="1"/>
  <c r="T4868" i="19" s="1"/>
  <c r="T4875" i="19" s="1"/>
  <c r="T4882" i="19" s="1"/>
  <c r="T4889" i="19" s="1"/>
  <c r="T4896" i="19" s="1"/>
  <c r="T4903" i="19" s="1"/>
  <c r="T4910" i="19" s="1"/>
  <c r="T4917" i="19" s="1"/>
  <c r="T4924" i="19" s="1"/>
  <c r="T4931" i="19" s="1"/>
  <c r="T4938" i="19" s="1"/>
  <c r="T4945" i="19" s="1"/>
  <c r="T4952" i="19" s="1"/>
  <c r="T4959" i="19" s="1"/>
  <c r="T4966" i="19" s="1"/>
  <c r="T4973" i="19" s="1"/>
  <c r="T4980" i="19" s="1"/>
  <c r="T4987" i="19" s="1"/>
  <c r="T4994" i="19" s="1"/>
  <c r="T5001" i="19" s="1"/>
  <c r="T5008" i="19" s="1"/>
  <c r="T5015" i="19" s="1"/>
  <c r="T5022" i="19" s="1"/>
  <c r="T5029" i="19" s="1"/>
  <c r="T5036" i="19" s="1"/>
  <c r="T5043" i="19" s="1"/>
  <c r="T5050" i="19" s="1"/>
  <c r="T5057" i="19" s="1"/>
  <c r="T5064" i="19" s="1"/>
  <c r="T5071" i="19" s="1"/>
  <c r="T5078" i="19" s="1"/>
  <c r="T5085" i="19" s="1"/>
  <c r="T5092" i="19" s="1"/>
  <c r="T5099" i="19" s="1"/>
  <c r="T5106" i="19" s="1"/>
  <c r="T5113" i="19" s="1"/>
  <c r="T5120" i="19" s="1"/>
  <c r="T5127" i="19" s="1"/>
  <c r="T5134" i="19" s="1"/>
  <c r="T5141" i="19" s="1"/>
  <c r="T5148" i="19" s="1"/>
  <c r="T5155" i="19" s="1"/>
  <c r="T5162" i="19" s="1"/>
  <c r="T5169" i="19" s="1"/>
  <c r="T5176" i="19" s="1"/>
  <c r="T5183" i="19" s="1"/>
  <c r="T5190" i="19" s="1"/>
  <c r="T5197" i="19" s="1"/>
  <c r="T5204" i="19" s="1"/>
  <c r="T5211" i="19" s="1"/>
  <c r="T5218" i="19" s="1"/>
  <c r="T5225" i="19" s="1"/>
  <c r="T5232" i="19" s="1"/>
  <c r="T5239" i="19" s="1"/>
  <c r="T5246" i="19" s="1"/>
  <c r="T5253" i="19" s="1"/>
  <c r="T5260" i="19" s="1"/>
  <c r="T5267" i="19" s="1"/>
  <c r="T5274" i="19" s="1"/>
  <c r="T5281" i="19" s="1"/>
  <c r="T5288" i="19" s="1"/>
  <c r="T5295" i="19" s="1"/>
  <c r="T5302" i="19" s="1"/>
  <c r="T5309" i="19" s="1"/>
  <c r="T5316" i="19" s="1"/>
  <c r="T5323" i="19" s="1"/>
  <c r="T5330" i="19" s="1"/>
  <c r="T5337" i="19" s="1"/>
  <c r="T5344" i="19" s="1"/>
  <c r="T5351" i="19" s="1"/>
  <c r="T5358" i="19" s="1"/>
  <c r="T5365" i="19" s="1"/>
  <c r="T5372" i="19" s="1"/>
  <c r="T5379" i="19" s="1"/>
  <c r="T5386" i="19" s="1"/>
  <c r="T5393" i="19" s="1"/>
  <c r="T5400" i="19" s="1"/>
  <c r="T5407" i="19" s="1"/>
  <c r="T5414" i="19" s="1"/>
  <c r="T5421" i="19" s="1"/>
  <c r="T5428" i="19" s="1"/>
  <c r="T5435" i="19" s="1"/>
  <c r="T5442" i="19" s="1"/>
  <c r="T5449" i="19" s="1"/>
  <c r="T5456" i="19" s="1"/>
  <c r="T5463" i="19" s="1"/>
  <c r="T5470" i="19" s="1"/>
  <c r="T5477" i="19" s="1"/>
  <c r="T5484" i="19" s="1"/>
  <c r="T5491" i="19" s="1"/>
  <c r="T5498" i="19" s="1"/>
  <c r="T5505" i="19" s="1"/>
  <c r="T5512" i="19" s="1"/>
  <c r="T5519" i="19" s="1"/>
  <c r="T5526" i="19" s="1"/>
  <c r="T5533" i="19" s="1"/>
  <c r="T5540" i="19" s="1"/>
  <c r="T5547" i="19" s="1"/>
  <c r="T5554" i="19" s="1"/>
  <c r="T5561" i="19" s="1"/>
  <c r="T5568" i="19" s="1"/>
  <c r="T5575" i="19" s="1"/>
  <c r="T5582" i="19" s="1"/>
  <c r="T5589" i="19" s="1"/>
  <c r="T5596" i="19" s="1"/>
  <c r="T5603" i="19" s="1"/>
  <c r="T5610" i="19" s="1"/>
  <c r="T5617" i="19" s="1"/>
  <c r="T5624" i="19" s="1"/>
  <c r="T5631" i="19" s="1"/>
  <c r="T5638" i="19" s="1"/>
  <c r="T5645" i="19" s="1"/>
  <c r="T5652" i="19" s="1"/>
  <c r="T5659" i="19" s="1"/>
  <c r="T5666" i="19" s="1"/>
  <c r="T5673" i="19" s="1"/>
  <c r="T5680" i="19" s="1"/>
  <c r="T5687" i="19" s="1"/>
  <c r="T5694" i="19" s="1"/>
  <c r="T5701" i="19" s="1"/>
  <c r="T5708" i="19" s="1"/>
  <c r="T5715" i="19" s="1"/>
  <c r="T5722" i="19" s="1"/>
  <c r="T5729" i="19" s="1"/>
  <c r="T5736" i="19" s="1"/>
  <c r="T5743" i="19" s="1"/>
  <c r="T5750" i="19" s="1"/>
  <c r="T5757" i="19" s="1"/>
  <c r="T5764" i="19" s="1"/>
  <c r="T5771" i="19" s="1"/>
  <c r="T5778" i="19" s="1"/>
  <c r="T5785" i="19" s="1"/>
  <c r="T5792" i="19" s="1"/>
  <c r="T5799" i="19" s="1"/>
  <c r="T5806" i="19" s="1"/>
  <c r="T5813" i="19" s="1"/>
  <c r="T5820" i="19" s="1"/>
  <c r="T5827" i="19" s="1"/>
  <c r="T5834" i="19" s="1"/>
  <c r="T5841" i="19" s="1"/>
  <c r="T5848" i="19" s="1"/>
  <c r="T5855" i="19" s="1"/>
  <c r="T5862" i="19" s="1"/>
  <c r="T5869" i="19" s="1"/>
  <c r="T5876" i="19" s="1"/>
  <c r="T5883" i="19" s="1"/>
  <c r="T5890" i="19" s="1"/>
  <c r="T5897" i="19" s="1"/>
  <c r="T5904" i="19" s="1"/>
  <c r="T5911" i="19" s="1"/>
  <c r="T5918" i="19" s="1"/>
  <c r="T5925" i="19" s="1"/>
  <c r="T5932" i="19" s="1"/>
  <c r="T5939" i="19" s="1"/>
  <c r="T5946" i="19" s="1"/>
  <c r="T5953" i="19" s="1"/>
  <c r="T5960" i="19" s="1"/>
  <c r="T5967" i="19" s="1"/>
  <c r="T5974" i="19" s="1"/>
  <c r="T5981" i="19" s="1"/>
  <c r="T5988" i="19" s="1"/>
  <c r="T5995" i="19" s="1"/>
  <c r="T6002" i="19" s="1"/>
  <c r="T6009" i="19" s="1"/>
  <c r="T6016" i="19" s="1"/>
  <c r="T6023" i="19" s="1"/>
  <c r="T6030" i="19" s="1"/>
  <c r="T6037" i="19" s="1"/>
  <c r="T6044" i="19" s="1"/>
  <c r="T6051" i="19" s="1"/>
  <c r="T6058" i="19" s="1"/>
  <c r="T6065" i="19" s="1"/>
  <c r="T6072" i="19" s="1"/>
  <c r="T6079" i="19" s="1"/>
  <c r="T6086" i="19" s="1"/>
  <c r="T6093" i="19" s="1"/>
  <c r="T6100" i="19" s="1"/>
  <c r="T6107" i="19" s="1"/>
  <c r="T6114" i="19" s="1"/>
  <c r="T6121" i="19" s="1"/>
  <c r="T6128" i="19" s="1"/>
  <c r="T6135" i="19" s="1"/>
  <c r="T6142" i="19" s="1"/>
  <c r="T6149" i="19" s="1"/>
  <c r="T6156" i="19" s="1"/>
  <c r="T6163" i="19" s="1"/>
  <c r="T6170" i="19" s="1"/>
  <c r="T6177" i="19" s="1"/>
  <c r="T6184" i="19" s="1"/>
  <c r="T6191" i="19" s="1"/>
  <c r="T6198" i="19" s="1"/>
  <c r="T6205" i="19" s="1"/>
  <c r="T6212" i="19" s="1"/>
  <c r="T6219" i="19" s="1"/>
  <c r="T6226" i="19" s="1"/>
  <c r="T6233" i="19" s="1"/>
  <c r="T6240" i="19" s="1"/>
  <c r="T6247" i="19" s="1"/>
  <c r="T6254" i="19" s="1"/>
  <c r="T6261" i="19" s="1"/>
  <c r="T6268" i="19" s="1"/>
  <c r="T6275" i="19" s="1"/>
  <c r="T6282" i="19" s="1"/>
  <c r="T6289" i="19" s="1"/>
  <c r="T6296" i="19" s="1"/>
  <c r="T6303" i="19" s="1"/>
  <c r="T6310" i="19" s="1"/>
  <c r="T6317" i="19" s="1"/>
  <c r="T6324" i="19" s="1"/>
  <c r="T6331" i="19" s="1"/>
  <c r="T6338" i="19" s="1"/>
  <c r="T6345" i="19" s="1"/>
  <c r="T6352" i="19" s="1"/>
  <c r="T6359" i="19" s="1"/>
  <c r="T6366" i="19" s="1"/>
  <c r="T6373" i="19" s="1"/>
  <c r="T6380" i="19" s="1"/>
  <c r="T6387" i="19" s="1"/>
  <c r="T6394" i="19" s="1"/>
  <c r="T6401" i="19" s="1"/>
  <c r="T6408" i="19" s="1"/>
  <c r="T6415" i="19" s="1"/>
  <c r="T6422" i="19" s="1"/>
  <c r="T6429" i="19" s="1"/>
  <c r="T6436" i="19" s="1"/>
  <c r="T6443" i="19" s="1"/>
  <c r="T6450" i="19" s="1"/>
  <c r="T6457" i="19" s="1"/>
  <c r="T6464" i="19" s="1"/>
  <c r="T6471" i="19" s="1"/>
  <c r="T6478" i="19" s="1"/>
  <c r="T6485" i="19" s="1"/>
  <c r="T6492" i="19" s="1"/>
  <c r="T6499" i="19" s="1"/>
  <c r="T6506" i="19" s="1"/>
  <c r="T6513" i="19" s="1"/>
  <c r="T6520" i="19" s="1"/>
  <c r="T6527" i="19" s="1"/>
  <c r="T6534" i="19" s="1"/>
  <c r="T6541" i="19" s="1"/>
  <c r="T6548" i="19" s="1"/>
  <c r="T6555" i="19" s="1"/>
  <c r="T6562" i="19" s="1"/>
  <c r="T6569" i="19" s="1"/>
  <c r="T6576" i="19" s="1"/>
  <c r="T6583" i="19" s="1"/>
  <c r="T6590" i="19" s="1"/>
  <c r="T6597" i="19" s="1"/>
  <c r="T6604" i="19" s="1"/>
  <c r="T6611" i="19" s="1"/>
  <c r="T6618" i="19" s="1"/>
  <c r="T6625" i="19" s="1"/>
  <c r="T6632" i="19" s="1"/>
  <c r="T6639" i="19" s="1"/>
  <c r="T6646" i="19" s="1"/>
  <c r="T6653" i="19" s="1"/>
  <c r="T6660" i="19" s="1"/>
  <c r="T6667" i="19" s="1"/>
  <c r="T6674" i="19" s="1"/>
  <c r="T6681" i="19" s="1"/>
  <c r="T6688" i="19" s="1"/>
  <c r="T6695" i="19" s="1"/>
  <c r="T6702" i="19" s="1"/>
  <c r="T6709" i="19" s="1"/>
  <c r="T6716" i="19" s="1"/>
  <c r="T6723" i="19" s="1"/>
  <c r="T6730" i="19" s="1"/>
  <c r="T6737" i="19" s="1"/>
  <c r="T6744" i="19" s="1"/>
  <c r="T6751" i="19" s="1"/>
  <c r="T6758" i="19" s="1"/>
  <c r="T6765" i="19" s="1"/>
  <c r="T6772" i="19" s="1"/>
  <c r="T6779" i="19" s="1"/>
  <c r="T6786" i="19" s="1"/>
  <c r="T6793" i="19" s="1"/>
  <c r="T6800" i="19" s="1"/>
  <c r="T6807" i="19" s="1"/>
  <c r="T6814" i="19" s="1"/>
  <c r="T6821" i="19" s="1"/>
  <c r="T6828" i="19" s="1"/>
  <c r="T6835" i="19" s="1"/>
  <c r="T6842" i="19" s="1"/>
  <c r="T6849" i="19" s="1"/>
  <c r="T6856" i="19" s="1"/>
  <c r="T6863" i="19" s="1"/>
  <c r="T6870" i="19" s="1"/>
  <c r="T6877" i="19" s="1"/>
  <c r="T6884" i="19" s="1"/>
  <c r="T6891" i="19" s="1"/>
  <c r="T6898" i="19" s="1"/>
  <c r="T6905" i="19" s="1"/>
  <c r="T6912" i="19" s="1"/>
  <c r="T6919" i="19" s="1"/>
  <c r="T6926" i="19" s="1"/>
  <c r="T6933" i="19" s="1"/>
  <c r="T6940" i="19" s="1"/>
  <c r="T6947" i="19" s="1"/>
  <c r="T6954" i="19" s="1"/>
  <c r="T6961" i="19" s="1"/>
  <c r="T6968" i="19" s="1"/>
  <c r="T6975" i="19" s="1"/>
  <c r="T6982" i="19" s="1"/>
  <c r="T6989" i="19" s="1"/>
  <c r="T6996" i="19" s="1"/>
  <c r="W72" i="20"/>
  <c r="W387" i="20"/>
  <c r="W58" i="20"/>
  <c r="W723" i="20"/>
  <c r="W226" i="20"/>
  <c r="W296" i="20"/>
  <c r="W121" i="20"/>
  <c r="W415" i="20"/>
  <c r="W352" i="20"/>
  <c r="W247" i="20"/>
  <c r="W233" i="20"/>
  <c r="W667" i="20"/>
  <c r="W604" i="20"/>
  <c r="W800" i="20"/>
  <c r="W44" i="20"/>
  <c r="W450" i="20"/>
  <c r="W436" i="20"/>
  <c r="W275" i="20"/>
  <c r="W394" i="20"/>
  <c r="W793" i="20"/>
  <c r="W37" i="20"/>
  <c r="W23" i="20"/>
  <c r="W485" i="20"/>
  <c r="W527" i="20"/>
  <c r="W478" i="20"/>
  <c r="W205" i="20"/>
  <c r="W779" i="20"/>
  <c r="W562" i="20"/>
  <c r="W317" i="20"/>
  <c r="W156" i="20"/>
  <c r="W324" i="20"/>
  <c r="W30" i="20"/>
  <c r="W569" i="20"/>
  <c r="W338" i="20"/>
  <c r="W702" i="20"/>
  <c r="W548" i="20"/>
  <c r="W289" i="20"/>
  <c r="W268" i="20"/>
  <c r="W688" i="20"/>
  <c r="W499" i="20"/>
  <c r="W177" i="20"/>
  <c r="W534" i="20"/>
  <c r="W9" i="20"/>
  <c r="W282" i="20"/>
  <c r="W191" i="20"/>
  <c r="W807" i="20"/>
  <c r="W135" i="20"/>
  <c r="W576" i="20"/>
  <c r="W443" i="20"/>
  <c r="W359" i="20"/>
  <c r="W660" i="20"/>
  <c r="W639" i="20"/>
  <c r="W184" i="20"/>
  <c r="W65" i="20"/>
  <c r="W142" i="20"/>
  <c r="W345" i="20"/>
  <c r="W79" i="20"/>
  <c r="W51" i="20"/>
  <c r="W163" i="20"/>
  <c r="W506" i="20"/>
  <c r="W541" i="20"/>
  <c r="W583" i="20"/>
  <c r="W492" i="20"/>
  <c r="W471" i="20"/>
  <c r="W709" i="20"/>
  <c r="W618" i="20"/>
  <c r="W597" i="20"/>
  <c r="W681" i="20"/>
  <c r="W401" i="20"/>
  <c r="W457" i="20"/>
  <c r="W464" i="20"/>
  <c r="W128" i="20"/>
  <c r="W758" i="20"/>
  <c r="W16" i="20"/>
  <c r="W107" i="20"/>
  <c r="W737" i="20"/>
  <c r="W261" i="20"/>
  <c r="W555" i="20"/>
  <c r="W653" i="20"/>
  <c r="W86" i="20"/>
  <c r="FX4" i="5"/>
  <c r="T752" i="20"/>
  <c r="T696" i="20"/>
  <c r="T717" i="20"/>
  <c r="T731" i="20"/>
  <c r="T759" i="20"/>
  <c r="T710" i="20"/>
  <c r="T703" i="20"/>
  <c r="T738" i="20"/>
  <c r="T724" i="20"/>
  <c r="T745" i="20"/>
  <c r="O633" i="20"/>
  <c r="O640" i="20"/>
  <c r="O682" i="20"/>
  <c r="O689" i="20"/>
  <c r="O675" i="20"/>
  <c r="O661" i="20"/>
  <c r="O654" i="20"/>
  <c r="O626" i="20"/>
  <c r="O668" i="20"/>
  <c r="O647" i="20"/>
  <c r="N513" i="20"/>
  <c r="N366" i="20"/>
  <c r="N464" i="20"/>
  <c r="N702" i="20"/>
  <c r="N821" i="20"/>
  <c r="N247" i="20"/>
  <c r="N254" i="20"/>
  <c r="N786" i="20"/>
  <c r="N429" i="20"/>
  <c r="N618" i="20"/>
  <c r="N660" i="20"/>
  <c r="N814" i="20"/>
  <c r="N716" i="20"/>
  <c r="N226" i="20"/>
  <c r="N58" i="20"/>
  <c r="N51" i="20"/>
  <c r="N681" i="20"/>
  <c r="N79" i="20"/>
  <c r="N688" i="20"/>
  <c r="N506" i="20"/>
  <c r="N639" i="20"/>
  <c r="N387" i="20"/>
  <c r="N156" i="20"/>
  <c r="N261" i="20"/>
  <c r="N44" i="20"/>
  <c r="N793" i="20"/>
  <c r="N380" i="20"/>
  <c r="N275" i="20"/>
  <c r="N583" i="20"/>
  <c r="N233" i="20"/>
  <c r="N478" i="20"/>
  <c r="N590" i="20"/>
  <c r="N730" i="20"/>
  <c r="N128" i="20"/>
  <c r="N401" i="20"/>
  <c r="N373" i="20"/>
  <c r="N37" i="20"/>
  <c r="N471" i="20"/>
  <c r="N296" i="20"/>
  <c r="N625" i="20"/>
  <c r="N653" i="20"/>
  <c r="K3" i="19"/>
  <c r="N198" i="20"/>
  <c r="N548" i="20"/>
  <c r="N534" i="20"/>
  <c r="N828" i="20"/>
  <c r="N170" i="20"/>
  <c r="N100" i="20"/>
  <c r="N142" i="20"/>
  <c r="N576" i="20"/>
  <c r="N331" i="20"/>
  <c r="N408" i="20"/>
  <c r="N86" i="20"/>
  <c r="N359" i="20"/>
  <c r="N751" i="20"/>
  <c r="N324" i="20"/>
  <c r="N352" i="20"/>
  <c r="N695" i="20"/>
  <c r="N443" i="20"/>
  <c r="N800" i="20"/>
  <c r="N604" i="20"/>
  <c r="N219" i="20"/>
  <c r="N72" i="20"/>
  <c r="N310" i="20"/>
  <c r="N30" i="20"/>
  <c r="N737" i="20"/>
  <c r="N807" i="20"/>
  <c r="N422" i="20"/>
  <c r="N667" i="20"/>
  <c r="N93" i="20"/>
  <c r="N709" i="20"/>
  <c r="N492" i="20"/>
  <c r="N415" i="20"/>
  <c r="N317" i="20"/>
  <c r="N450" i="20"/>
  <c r="N303" i="20"/>
  <c r="N135" i="20"/>
  <c r="N674" i="20"/>
  <c r="N611" i="20"/>
  <c r="N149" i="20"/>
  <c r="N541" i="20"/>
  <c r="N212" i="20"/>
  <c r="N779" i="20"/>
  <c r="N191" i="20"/>
  <c r="N520" i="20"/>
  <c r="N121" i="20"/>
  <c r="N457" i="20"/>
  <c r="N268" i="20"/>
  <c r="N485" i="20"/>
  <c r="N436" i="20"/>
  <c r="N499" i="20"/>
  <c r="N289" i="20"/>
  <c r="N569" i="20"/>
  <c r="N772" i="20"/>
  <c r="N527" i="20"/>
  <c r="N23" i="20"/>
  <c r="N9" i="20"/>
  <c r="N184" i="20"/>
  <c r="N282" i="20"/>
  <c r="N723" i="20"/>
  <c r="N177" i="20"/>
  <c r="N632" i="20"/>
  <c r="N597" i="20"/>
  <c r="N758" i="20"/>
  <c r="N338" i="20"/>
  <c r="N65" i="20"/>
  <c r="N646" i="20"/>
  <c r="N2" i="20"/>
  <c r="N345" i="20"/>
  <c r="N562" i="20"/>
  <c r="N16" i="20"/>
  <c r="N555" i="20"/>
  <c r="N744" i="20"/>
  <c r="N240" i="20"/>
  <c r="N107" i="20"/>
  <c r="N394" i="20"/>
  <c r="N205" i="20"/>
  <c r="N163" i="20"/>
  <c r="N765" i="20"/>
  <c r="N114" i="20"/>
  <c r="P807" i="20"/>
  <c r="P814" i="20"/>
  <c r="P758" i="20"/>
  <c r="P408" i="20"/>
  <c r="P275" i="20"/>
  <c r="P191" i="20"/>
  <c r="P695" i="20"/>
  <c r="P2" i="20"/>
  <c r="P9" i="20"/>
  <c r="P16" i="20"/>
  <c r="P72" i="20"/>
  <c r="P597" i="20"/>
  <c r="P555" i="20"/>
  <c r="P240" i="20"/>
  <c r="P415" i="20"/>
  <c r="P93" i="20"/>
  <c r="P37" i="20"/>
  <c r="P156" i="20"/>
  <c r="P44" i="20"/>
  <c r="P737" i="20"/>
  <c r="P331" i="20"/>
  <c r="P660" i="20"/>
  <c r="P79" i="20"/>
  <c r="P366" i="20"/>
  <c r="P534" i="20"/>
  <c r="P793" i="20"/>
  <c r="P478" i="20"/>
  <c r="P30" i="20"/>
  <c r="P583" i="20"/>
  <c r="P569" i="20"/>
  <c r="P513" i="20"/>
  <c r="P310" i="20"/>
  <c r="P142" i="20"/>
  <c r="P429" i="20"/>
  <c r="P709" i="20"/>
  <c r="P380" i="20"/>
  <c r="P352" i="20"/>
  <c r="P639" i="20"/>
  <c r="P303" i="20"/>
  <c r="P576" i="20"/>
  <c r="P632" i="20"/>
  <c r="P723" i="20"/>
  <c r="P590" i="20"/>
  <c r="P506" i="20"/>
  <c r="P604" i="20"/>
  <c r="P611" i="20"/>
  <c r="P422" i="20"/>
  <c r="P688" i="20"/>
  <c r="P471" i="20"/>
  <c r="P674" i="20"/>
  <c r="P128" i="20"/>
  <c r="P499" i="20"/>
  <c r="P135" i="20"/>
  <c r="P562" i="20"/>
  <c r="P457" i="20"/>
  <c r="P443" i="20"/>
  <c r="P702" i="20"/>
  <c r="P219" i="20"/>
  <c r="P86" i="20"/>
  <c r="P100" i="20"/>
  <c r="P548" i="20"/>
  <c r="P646" i="20"/>
  <c r="P492" i="20"/>
  <c r="P114" i="20"/>
  <c r="P394" i="20"/>
  <c r="P618" i="20"/>
  <c r="P485" i="20"/>
  <c r="P751" i="20"/>
  <c r="P121" i="20"/>
  <c r="P212" i="20"/>
  <c r="P800" i="20"/>
  <c r="P254" i="20"/>
  <c r="P296" i="20"/>
  <c r="P779" i="20"/>
  <c r="P716" i="20"/>
  <c r="P51" i="20"/>
  <c r="P184" i="20"/>
  <c r="P821" i="20"/>
  <c r="P772" i="20"/>
  <c r="M3" i="19"/>
  <c r="M10" i="19" s="1"/>
  <c r="M17" i="19" s="1"/>
  <c r="M24" i="19" s="1"/>
  <c r="M31" i="19" s="1"/>
  <c r="M38" i="19" s="1"/>
  <c r="M45" i="19" s="1"/>
  <c r="M52" i="19" s="1"/>
  <c r="M59" i="19" s="1"/>
  <c r="M66" i="19" s="1"/>
  <c r="M73" i="19" s="1"/>
  <c r="M80" i="19" s="1"/>
  <c r="M87" i="19" s="1"/>
  <c r="M94" i="19" s="1"/>
  <c r="M101" i="19" s="1"/>
  <c r="M108" i="19" s="1"/>
  <c r="M115" i="19" s="1"/>
  <c r="M122" i="19" s="1"/>
  <c r="M129" i="19" s="1"/>
  <c r="M136" i="19" s="1"/>
  <c r="M143" i="19" s="1"/>
  <c r="M150" i="19" s="1"/>
  <c r="M157" i="19" s="1"/>
  <c r="M164" i="19" s="1"/>
  <c r="M171" i="19" s="1"/>
  <c r="M178" i="19" s="1"/>
  <c r="M185" i="19" s="1"/>
  <c r="M192" i="19" s="1"/>
  <c r="M199" i="19" s="1"/>
  <c r="M206" i="19" s="1"/>
  <c r="M213" i="19" s="1"/>
  <c r="M220" i="19" s="1"/>
  <c r="M227" i="19" s="1"/>
  <c r="M234" i="19" s="1"/>
  <c r="M241" i="19" s="1"/>
  <c r="M248" i="19" s="1"/>
  <c r="M255" i="19" s="1"/>
  <c r="M262" i="19" s="1"/>
  <c r="M269" i="19" s="1"/>
  <c r="M276" i="19" s="1"/>
  <c r="M283" i="19" s="1"/>
  <c r="M290" i="19" s="1"/>
  <c r="M297" i="19" s="1"/>
  <c r="M304" i="19" s="1"/>
  <c r="M311" i="19" s="1"/>
  <c r="M318" i="19" s="1"/>
  <c r="M325" i="19" s="1"/>
  <c r="M332" i="19" s="1"/>
  <c r="M339" i="19" s="1"/>
  <c r="M346" i="19" s="1"/>
  <c r="M353" i="19" s="1"/>
  <c r="M360" i="19" s="1"/>
  <c r="M367" i="19" s="1"/>
  <c r="M374" i="19" s="1"/>
  <c r="M381" i="19" s="1"/>
  <c r="M388" i="19" s="1"/>
  <c r="M395" i="19" s="1"/>
  <c r="M402" i="19" s="1"/>
  <c r="M409" i="19" s="1"/>
  <c r="M416" i="19" s="1"/>
  <c r="M423" i="19" s="1"/>
  <c r="M430" i="19" s="1"/>
  <c r="M437" i="19" s="1"/>
  <c r="M444" i="19" s="1"/>
  <c r="M451" i="19" s="1"/>
  <c r="M458" i="19" s="1"/>
  <c r="M465" i="19" s="1"/>
  <c r="M472" i="19" s="1"/>
  <c r="M479" i="19" s="1"/>
  <c r="M486" i="19" s="1"/>
  <c r="M493" i="19" s="1"/>
  <c r="M500" i="19" s="1"/>
  <c r="M507" i="19" s="1"/>
  <c r="M514" i="19" s="1"/>
  <c r="M521" i="19" s="1"/>
  <c r="M528" i="19" s="1"/>
  <c r="M535" i="19" s="1"/>
  <c r="M542" i="19" s="1"/>
  <c r="M549" i="19" s="1"/>
  <c r="M556" i="19" s="1"/>
  <c r="M563" i="19" s="1"/>
  <c r="M570" i="19" s="1"/>
  <c r="M577" i="19" s="1"/>
  <c r="M584" i="19" s="1"/>
  <c r="M591" i="19" s="1"/>
  <c r="M598" i="19" s="1"/>
  <c r="M605" i="19" s="1"/>
  <c r="M612" i="19" s="1"/>
  <c r="M619" i="19" s="1"/>
  <c r="M626" i="19" s="1"/>
  <c r="M633" i="19" s="1"/>
  <c r="M640" i="19" s="1"/>
  <c r="M647" i="19" s="1"/>
  <c r="M654" i="19" s="1"/>
  <c r="M661" i="19" s="1"/>
  <c r="M668" i="19" s="1"/>
  <c r="M675" i="19" s="1"/>
  <c r="M682" i="19" s="1"/>
  <c r="M689" i="19" s="1"/>
  <c r="M696" i="19" s="1"/>
  <c r="M703" i="19" s="1"/>
  <c r="M710" i="19" s="1"/>
  <c r="M717" i="19" s="1"/>
  <c r="M724" i="19" s="1"/>
  <c r="M731" i="19" s="1"/>
  <c r="M738" i="19" s="1"/>
  <c r="M745" i="19" s="1"/>
  <c r="M752" i="19" s="1"/>
  <c r="M759" i="19" s="1"/>
  <c r="M766" i="19" s="1"/>
  <c r="M773" i="19" s="1"/>
  <c r="M780" i="19" s="1"/>
  <c r="M787" i="19" s="1"/>
  <c r="M794" i="19" s="1"/>
  <c r="M801" i="19" s="1"/>
  <c r="M808" i="19" s="1"/>
  <c r="M815" i="19" s="1"/>
  <c r="M822" i="19" s="1"/>
  <c r="M829" i="19" s="1"/>
  <c r="M836" i="19" s="1"/>
  <c r="M843" i="19" s="1"/>
  <c r="M850" i="19" s="1"/>
  <c r="M857" i="19" s="1"/>
  <c r="M864" i="19" s="1"/>
  <c r="M871" i="19" s="1"/>
  <c r="M878" i="19" s="1"/>
  <c r="M885" i="19" s="1"/>
  <c r="M892" i="19" s="1"/>
  <c r="M899" i="19" s="1"/>
  <c r="M906" i="19" s="1"/>
  <c r="M913" i="19" s="1"/>
  <c r="M920" i="19" s="1"/>
  <c r="M927" i="19" s="1"/>
  <c r="M934" i="19" s="1"/>
  <c r="M941" i="19" s="1"/>
  <c r="M948" i="19" s="1"/>
  <c r="M955" i="19" s="1"/>
  <c r="M962" i="19" s="1"/>
  <c r="M969" i="19" s="1"/>
  <c r="M976" i="19" s="1"/>
  <c r="M983" i="19" s="1"/>
  <c r="M990" i="19" s="1"/>
  <c r="M997" i="19" s="1"/>
  <c r="M1004" i="19" s="1"/>
  <c r="M1011" i="19" s="1"/>
  <c r="M1018" i="19" s="1"/>
  <c r="M1025" i="19" s="1"/>
  <c r="M1032" i="19" s="1"/>
  <c r="M1039" i="19" s="1"/>
  <c r="M1046" i="19" s="1"/>
  <c r="M1053" i="19" s="1"/>
  <c r="M1060" i="19" s="1"/>
  <c r="M1067" i="19" s="1"/>
  <c r="M1074" i="19" s="1"/>
  <c r="M1081" i="19" s="1"/>
  <c r="M1088" i="19" s="1"/>
  <c r="M1095" i="19" s="1"/>
  <c r="M1102" i="19" s="1"/>
  <c r="M1109" i="19" s="1"/>
  <c r="M1116" i="19" s="1"/>
  <c r="M1123" i="19" s="1"/>
  <c r="M1130" i="19" s="1"/>
  <c r="M1137" i="19" s="1"/>
  <c r="M1144" i="19" s="1"/>
  <c r="M1151" i="19" s="1"/>
  <c r="M1158" i="19" s="1"/>
  <c r="M1165" i="19" s="1"/>
  <c r="M1172" i="19" s="1"/>
  <c r="M1179" i="19" s="1"/>
  <c r="M1186" i="19" s="1"/>
  <c r="M1193" i="19" s="1"/>
  <c r="M1200" i="19" s="1"/>
  <c r="M1207" i="19" s="1"/>
  <c r="M1214" i="19" s="1"/>
  <c r="M1221" i="19" s="1"/>
  <c r="M1228" i="19" s="1"/>
  <c r="M1235" i="19" s="1"/>
  <c r="M1242" i="19" s="1"/>
  <c r="M1249" i="19" s="1"/>
  <c r="M1256" i="19" s="1"/>
  <c r="M1263" i="19" s="1"/>
  <c r="M1270" i="19" s="1"/>
  <c r="M1277" i="19" s="1"/>
  <c r="M1284" i="19" s="1"/>
  <c r="M1291" i="19" s="1"/>
  <c r="M1298" i="19" s="1"/>
  <c r="M1305" i="19" s="1"/>
  <c r="M1312" i="19" s="1"/>
  <c r="M1319" i="19" s="1"/>
  <c r="M1326" i="19" s="1"/>
  <c r="M1333" i="19" s="1"/>
  <c r="M1340" i="19" s="1"/>
  <c r="M1347" i="19" s="1"/>
  <c r="M1354" i="19" s="1"/>
  <c r="M1361" i="19" s="1"/>
  <c r="M1368" i="19" s="1"/>
  <c r="M1375" i="19" s="1"/>
  <c r="M1382" i="19" s="1"/>
  <c r="M1389" i="19" s="1"/>
  <c r="M1396" i="19" s="1"/>
  <c r="M1403" i="19" s="1"/>
  <c r="M1410" i="19" s="1"/>
  <c r="M1417" i="19" s="1"/>
  <c r="M1424" i="19" s="1"/>
  <c r="M1431" i="19" s="1"/>
  <c r="M1438" i="19" s="1"/>
  <c r="M1445" i="19" s="1"/>
  <c r="M1452" i="19" s="1"/>
  <c r="M1459" i="19" s="1"/>
  <c r="M1466" i="19" s="1"/>
  <c r="M1473" i="19" s="1"/>
  <c r="M1480" i="19" s="1"/>
  <c r="M1487" i="19" s="1"/>
  <c r="M1494" i="19" s="1"/>
  <c r="M1501" i="19" s="1"/>
  <c r="M1508" i="19" s="1"/>
  <c r="M1515" i="19" s="1"/>
  <c r="M1522" i="19" s="1"/>
  <c r="M1529" i="19" s="1"/>
  <c r="M1536" i="19" s="1"/>
  <c r="M1543" i="19" s="1"/>
  <c r="M1550" i="19" s="1"/>
  <c r="M1557" i="19" s="1"/>
  <c r="M1564" i="19" s="1"/>
  <c r="M1571" i="19" s="1"/>
  <c r="M1578" i="19" s="1"/>
  <c r="M1585" i="19" s="1"/>
  <c r="M1592" i="19" s="1"/>
  <c r="M1599" i="19" s="1"/>
  <c r="M1606" i="19" s="1"/>
  <c r="M1613" i="19" s="1"/>
  <c r="M1620" i="19" s="1"/>
  <c r="M1627" i="19" s="1"/>
  <c r="M1634" i="19" s="1"/>
  <c r="M1641" i="19" s="1"/>
  <c r="M1648" i="19" s="1"/>
  <c r="M1655" i="19" s="1"/>
  <c r="M1662" i="19" s="1"/>
  <c r="M1669" i="19" s="1"/>
  <c r="M1676" i="19" s="1"/>
  <c r="M1683" i="19" s="1"/>
  <c r="M1690" i="19" s="1"/>
  <c r="M1697" i="19" s="1"/>
  <c r="M1704" i="19" s="1"/>
  <c r="M1711" i="19" s="1"/>
  <c r="M1718" i="19" s="1"/>
  <c r="M1725" i="19" s="1"/>
  <c r="M1732" i="19" s="1"/>
  <c r="M1739" i="19" s="1"/>
  <c r="M1746" i="19" s="1"/>
  <c r="M1753" i="19" s="1"/>
  <c r="M1760" i="19" s="1"/>
  <c r="M1767" i="19" s="1"/>
  <c r="M1774" i="19" s="1"/>
  <c r="M1781" i="19" s="1"/>
  <c r="M1788" i="19" s="1"/>
  <c r="M1795" i="19" s="1"/>
  <c r="M1802" i="19" s="1"/>
  <c r="M1809" i="19" s="1"/>
  <c r="M1816" i="19" s="1"/>
  <c r="M1823" i="19" s="1"/>
  <c r="M1830" i="19" s="1"/>
  <c r="M1837" i="19" s="1"/>
  <c r="M1844" i="19" s="1"/>
  <c r="M1851" i="19" s="1"/>
  <c r="M1858" i="19" s="1"/>
  <c r="M1865" i="19" s="1"/>
  <c r="M1872" i="19" s="1"/>
  <c r="M1879" i="19" s="1"/>
  <c r="M1886" i="19" s="1"/>
  <c r="M1893" i="19" s="1"/>
  <c r="M1900" i="19" s="1"/>
  <c r="M1907" i="19" s="1"/>
  <c r="M1914" i="19" s="1"/>
  <c r="M1921" i="19" s="1"/>
  <c r="M1928" i="19" s="1"/>
  <c r="M1935" i="19" s="1"/>
  <c r="M1942" i="19" s="1"/>
  <c r="M1949" i="19" s="1"/>
  <c r="M1956" i="19" s="1"/>
  <c r="M1963" i="19" s="1"/>
  <c r="M1970" i="19" s="1"/>
  <c r="M1977" i="19" s="1"/>
  <c r="M1984" i="19" s="1"/>
  <c r="M1991" i="19" s="1"/>
  <c r="M1998" i="19" s="1"/>
  <c r="M2005" i="19" s="1"/>
  <c r="M2012" i="19" s="1"/>
  <c r="M2019" i="19" s="1"/>
  <c r="M2026" i="19" s="1"/>
  <c r="M2033" i="19" s="1"/>
  <c r="M2040" i="19" s="1"/>
  <c r="M2047" i="19" s="1"/>
  <c r="M2054" i="19" s="1"/>
  <c r="M2061" i="19" s="1"/>
  <c r="M2068" i="19" s="1"/>
  <c r="M2075" i="19" s="1"/>
  <c r="M2082" i="19" s="1"/>
  <c r="M2089" i="19" s="1"/>
  <c r="M2096" i="19" s="1"/>
  <c r="M2103" i="19" s="1"/>
  <c r="M2110" i="19" s="1"/>
  <c r="M2117" i="19" s="1"/>
  <c r="M2124" i="19" s="1"/>
  <c r="M2131" i="19" s="1"/>
  <c r="M2138" i="19" s="1"/>
  <c r="M2145" i="19" s="1"/>
  <c r="M2152" i="19" s="1"/>
  <c r="M2159" i="19" s="1"/>
  <c r="M2166" i="19" s="1"/>
  <c r="M2173" i="19" s="1"/>
  <c r="M2180" i="19" s="1"/>
  <c r="M2187" i="19" s="1"/>
  <c r="M2194" i="19" s="1"/>
  <c r="M2201" i="19" s="1"/>
  <c r="M2208" i="19" s="1"/>
  <c r="M2215" i="19" s="1"/>
  <c r="M2222" i="19" s="1"/>
  <c r="M2229" i="19" s="1"/>
  <c r="M2236" i="19" s="1"/>
  <c r="M2243" i="19" s="1"/>
  <c r="M2250" i="19" s="1"/>
  <c r="M2257" i="19" s="1"/>
  <c r="M2264" i="19" s="1"/>
  <c r="M2271" i="19" s="1"/>
  <c r="M2278" i="19" s="1"/>
  <c r="M2285" i="19" s="1"/>
  <c r="M2292" i="19" s="1"/>
  <c r="M2299" i="19" s="1"/>
  <c r="M2306" i="19" s="1"/>
  <c r="M2313" i="19" s="1"/>
  <c r="M2320" i="19" s="1"/>
  <c r="M2327" i="19" s="1"/>
  <c r="M2334" i="19" s="1"/>
  <c r="M2341" i="19" s="1"/>
  <c r="M2348" i="19" s="1"/>
  <c r="M2355" i="19" s="1"/>
  <c r="M2362" i="19" s="1"/>
  <c r="M2369" i="19" s="1"/>
  <c r="M2376" i="19" s="1"/>
  <c r="M2383" i="19" s="1"/>
  <c r="M2390" i="19" s="1"/>
  <c r="M2397" i="19" s="1"/>
  <c r="M2404" i="19" s="1"/>
  <c r="M2411" i="19" s="1"/>
  <c r="M2418" i="19" s="1"/>
  <c r="M2425" i="19" s="1"/>
  <c r="M2432" i="19" s="1"/>
  <c r="M2439" i="19" s="1"/>
  <c r="M2446" i="19" s="1"/>
  <c r="M2453" i="19" s="1"/>
  <c r="M2460" i="19" s="1"/>
  <c r="M2467" i="19" s="1"/>
  <c r="M2474" i="19" s="1"/>
  <c r="M2481" i="19" s="1"/>
  <c r="M2488" i="19" s="1"/>
  <c r="M2495" i="19" s="1"/>
  <c r="M2502" i="19" s="1"/>
  <c r="M2509" i="19" s="1"/>
  <c r="M2516" i="19" s="1"/>
  <c r="M2523" i="19" s="1"/>
  <c r="M2530" i="19" s="1"/>
  <c r="M2537" i="19" s="1"/>
  <c r="M2544" i="19" s="1"/>
  <c r="M2551" i="19" s="1"/>
  <c r="M2558" i="19" s="1"/>
  <c r="M2565" i="19" s="1"/>
  <c r="M2572" i="19" s="1"/>
  <c r="M2579" i="19" s="1"/>
  <c r="M2586" i="19" s="1"/>
  <c r="M2593" i="19" s="1"/>
  <c r="M2600" i="19" s="1"/>
  <c r="M2607" i="19" s="1"/>
  <c r="M2614" i="19" s="1"/>
  <c r="M2621" i="19" s="1"/>
  <c r="M2628" i="19" s="1"/>
  <c r="M2635" i="19" s="1"/>
  <c r="M2642" i="19" s="1"/>
  <c r="M2649" i="19" s="1"/>
  <c r="M2656" i="19" s="1"/>
  <c r="M2663" i="19" s="1"/>
  <c r="M2670" i="19" s="1"/>
  <c r="M2677" i="19" s="1"/>
  <c r="M2684" i="19" s="1"/>
  <c r="M2691" i="19" s="1"/>
  <c r="M2698" i="19" s="1"/>
  <c r="M2705" i="19" s="1"/>
  <c r="M2712" i="19" s="1"/>
  <c r="M2719" i="19" s="1"/>
  <c r="M2726" i="19" s="1"/>
  <c r="M2733" i="19" s="1"/>
  <c r="M2740" i="19" s="1"/>
  <c r="M2747" i="19" s="1"/>
  <c r="M2754" i="19" s="1"/>
  <c r="M2761" i="19" s="1"/>
  <c r="M2768" i="19" s="1"/>
  <c r="M2775" i="19" s="1"/>
  <c r="M2782" i="19" s="1"/>
  <c r="M2789" i="19" s="1"/>
  <c r="M2796" i="19" s="1"/>
  <c r="M2803" i="19" s="1"/>
  <c r="M2810" i="19" s="1"/>
  <c r="M2817" i="19" s="1"/>
  <c r="M2824" i="19" s="1"/>
  <c r="M2831" i="19" s="1"/>
  <c r="M2838" i="19" s="1"/>
  <c r="M2845" i="19" s="1"/>
  <c r="M2852" i="19" s="1"/>
  <c r="M2859" i="19" s="1"/>
  <c r="M2866" i="19" s="1"/>
  <c r="M2873" i="19" s="1"/>
  <c r="M2880" i="19" s="1"/>
  <c r="M2887" i="19" s="1"/>
  <c r="M2894" i="19" s="1"/>
  <c r="M2901" i="19" s="1"/>
  <c r="M2908" i="19" s="1"/>
  <c r="M2915" i="19" s="1"/>
  <c r="M2922" i="19" s="1"/>
  <c r="M2929" i="19" s="1"/>
  <c r="M2936" i="19" s="1"/>
  <c r="M2943" i="19" s="1"/>
  <c r="M2950" i="19" s="1"/>
  <c r="M2957" i="19" s="1"/>
  <c r="M2964" i="19" s="1"/>
  <c r="M2971" i="19" s="1"/>
  <c r="M2978" i="19" s="1"/>
  <c r="M2985" i="19" s="1"/>
  <c r="M2992" i="19" s="1"/>
  <c r="M2999" i="19" s="1"/>
  <c r="M3006" i="19" s="1"/>
  <c r="M3013" i="19" s="1"/>
  <c r="M3020" i="19" s="1"/>
  <c r="M3027" i="19" s="1"/>
  <c r="M3034" i="19" s="1"/>
  <c r="M3041" i="19" s="1"/>
  <c r="M3048" i="19" s="1"/>
  <c r="M3055" i="19" s="1"/>
  <c r="M3062" i="19" s="1"/>
  <c r="M3069" i="19" s="1"/>
  <c r="M3076" i="19" s="1"/>
  <c r="M3083" i="19" s="1"/>
  <c r="M3090" i="19" s="1"/>
  <c r="M3097" i="19" s="1"/>
  <c r="M3104" i="19" s="1"/>
  <c r="M3111" i="19" s="1"/>
  <c r="M3118" i="19" s="1"/>
  <c r="M3125" i="19" s="1"/>
  <c r="M3132" i="19" s="1"/>
  <c r="M3139" i="19" s="1"/>
  <c r="M3146" i="19" s="1"/>
  <c r="M3153" i="19" s="1"/>
  <c r="M3160" i="19" s="1"/>
  <c r="M3167" i="19" s="1"/>
  <c r="M3174" i="19" s="1"/>
  <c r="M3181" i="19" s="1"/>
  <c r="M3188" i="19" s="1"/>
  <c r="M3195" i="19" s="1"/>
  <c r="M3202" i="19" s="1"/>
  <c r="M3209" i="19" s="1"/>
  <c r="M3216" i="19" s="1"/>
  <c r="M3223" i="19" s="1"/>
  <c r="M3230" i="19" s="1"/>
  <c r="M3237" i="19" s="1"/>
  <c r="M3244" i="19" s="1"/>
  <c r="M3251" i="19" s="1"/>
  <c r="M3258" i="19" s="1"/>
  <c r="M3265" i="19" s="1"/>
  <c r="M3272" i="19" s="1"/>
  <c r="M3279" i="19" s="1"/>
  <c r="M3286" i="19" s="1"/>
  <c r="M3293" i="19" s="1"/>
  <c r="M3300" i="19" s="1"/>
  <c r="M3307" i="19" s="1"/>
  <c r="M3314" i="19" s="1"/>
  <c r="M3321" i="19" s="1"/>
  <c r="M3328" i="19" s="1"/>
  <c r="M3335" i="19" s="1"/>
  <c r="M3342" i="19" s="1"/>
  <c r="M3349" i="19" s="1"/>
  <c r="M3356" i="19" s="1"/>
  <c r="M3363" i="19" s="1"/>
  <c r="M3370" i="19" s="1"/>
  <c r="M3377" i="19" s="1"/>
  <c r="M3384" i="19" s="1"/>
  <c r="M3391" i="19" s="1"/>
  <c r="M3398" i="19" s="1"/>
  <c r="M3405" i="19" s="1"/>
  <c r="M3412" i="19" s="1"/>
  <c r="M3419" i="19" s="1"/>
  <c r="M3426" i="19" s="1"/>
  <c r="M3433" i="19" s="1"/>
  <c r="M3440" i="19" s="1"/>
  <c r="M3447" i="19" s="1"/>
  <c r="M3454" i="19" s="1"/>
  <c r="M3461" i="19" s="1"/>
  <c r="M3468" i="19" s="1"/>
  <c r="M3475" i="19" s="1"/>
  <c r="M3482" i="19" s="1"/>
  <c r="M3489" i="19" s="1"/>
  <c r="M3496" i="19" s="1"/>
  <c r="M3503" i="19" s="1"/>
  <c r="M3510" i="19" s="1"/>
  <c r="M3517" i="19" s="1"/>
  <c r="M3524" i="19" s="1"/>
  <c r="M3531" i="19" s="1"/>
  <c r="M3538" i="19" s="1"/>
  <c r="M3545" i="19" s="1"/>
  <c r="M3552" i="19" s="1"/>
  <c r="M3559" i="19" s="1"/>
  <c r="M3566" i="19" s="1"/>
  <c r="M3573" i="19" s="1"/>
  <c r="M3580" i="19" s="1"/>
  <c r="M3587" i="19" s="1"/>
  <c r="M3594" i="19" s="1"/>
  <c r="M3601" i="19" s="1"/>
  <c r="M3608" i="19" s="1"/>
  <c r="M3615" i="19" s="1"/>
  <c r="M3622" i="19" s="1"/>
  <c r="M3629" i="19" s="1"/>
  <c r="M3636" i="19" s="1"/>
  <c r="M3643" i="19" s="1"/>
  <c r="M3650" i="19" s="1"/>
  <c r="M3657" i="19" s="1"/>
  <c r="M3664" i="19" s="1"/>
  <c r="M3671" i="19" s="1"/>
  <c r="M3678" i="19" s="1"/>
  <c r="M3685" i="19" s="1"/>
  <c r="M3692" i="19" s="1"/>
  <c r="M3699" i="19" s="1"/>
  <c r="M3706" i="19" s="1"/>
  <c r="M3713" i="19" s="1"/>
  <c r="M3720" i="19" s="1"/>
  <c r="M3727" i="19" s="1"/>
  <c r="M3734" i="19" s="1"/>
  <c r="M3741" i="19" s="1"/>
  <c r="M3748" i="19" s="1"/>
  <c r="M3755" i="19" s="1"/>
  <c r="M3762" i="19" s="1"/>
  <c r="M3769" i="19" s="1"/>
  <c r="M3776" i="19" s="1"/>
  <c r="M3783" i="19" s="1"/>
  <c r="M3790" i="19" s="1"/>
  <c r="M3797" i="19" s="1"/>
  <c r="M3804" i="19" s="1"/>
  <c r="M3811" i="19" s="1"/>
  <c r="M3818" i="19" s="1"/>
  <c r="M3825" i="19" s="1"/>
  <c r="M3832" i="19" s="1"/>
  <c r="M3839" i="19" s="1"/>
  <c r="M3846" i="19" s="1"/>
  <c r="M3853" i="19" s="1"/>
  <c r="M3860" i="19" s="1"/>
  <c r="M3867" i="19" s="1"/>
  <c r="M3874" i="19" s="1"/>
  <c r="M3881" i="19" s="1"/>
  <c r="M3888" i="19" s="1"/>
  <c r="M3895" i="19" s="1"/>
  <c r="M3902" i="19" s="1"/>
  <c r="M3909" i="19" s="1"/>
  <c r="M3916" i="19" s="1"/>
  <c r="M3923" i="19" s="1"/>
  <c r="M3930" i="19" s="1"/>
  <c r="M3937" i="19" s="1"/>
  <c r="M3944" i="19" s="1"/>
  <c r="M3951" i="19" s="1"/>
  <c r="M3958" i="19" s="1"/>
  <c r="M3965" i="19" s="1"/>
  <c r="M3972" i="19" s="1"/>
  <c r="M3979" i="19" s="1"/>
  <c r="M3986" i="19" s="1"/>
  <c r="M3993" i="19" s="1"/>
  <c r="M4000" i="19" s="1"/>
  <c r="M4007" i="19" s="1"/>
  <c r="M4014" i="19" s="1"/>
  <c r="M4021" i="19" s="1"/>
  <c r="M4028" i="19" s="1"/>
  <c r="M4035" i="19" s="1"/>
  <c r="M4042" i="19" s="1"/>
  <c r="M4049" i="19" s="1"/>
  <c r="M4056" i="19" s="1"/>
  <c r="M4063" i="19" s="1"/>
  <c r="M4070" i="19" s="1"/>
  <c r="M4077" i="19" s="1"/>
  <c r="M4084" i="19" s="1"/>
  <c r="M4091" i="19" s="1"/>
  <c r="M4098" i="19" s="1"/>
  <c r="M4105" i="19" s="1"/>
  <c r="M4112" i="19" s="1"/>
  <c r="M4119" i="19" s="1"/>
  <c r="M4126" i="19" s="1"/>
  <c r="M4133" i="19" s="1"/>
  <c r="M4140" i="19" s="1"/>
  <c r="M4147" i="19" s="1"/>
  <c r="M4154" i="19" s="1"/>
  <c r="M4161" i="19" s="1"/>
  <c r="M4168" i="19" s="1"/>
  <c r="M4175" i="19" s="1"/>
  <c r="M4182" i="19" s="1"/>
  <c r="M4189" i="19" s="1"/>
  <c r="M4196" i="19" s="1"/>
  <c r="M4203" i="19" s="1"/>
  <c r="M4210" i="19" s="1"/>
  <c r="M4217" i="19" s="1"/>
  <c r="M4224" i="19" s="1"/>
  <c r="M4231" i="19" s="1"/>
  <c r="M4238" i="19" s="1"/>
  <c r="M4245" i="19" s="1"/>
  <c r="M4252" i="19" s="1"/>
  <c r="M4259" i="19" s="1"/>
  <c r="M4266" i="19" s="1"/>
  <c r="M4273" i="19" s="1"/>
  <c r="M4280" i="19" s="1"/>
  <c r="M4287" i="19" s="1"/>
  <c r="M4294" i="19" s="1"/>
  <c r="M4301" i="19" s="1"/>
  <c r="M4308" i="19" s="1"/>
  <c r="M4315" i="19" s="1"/>
  <c r="M4322" i="19" s="1"/>
  <c r="M4329" i="19" s="1"/>
  <c r="M4336" i="19" s="1"/>
  <c r="M4343" i="19" s="1"/>
  <c r="M4350" i="19" s="1"/>
  <c r="M4357" i="19" s="1"/>
  <c r="M4364" i="19" s="1"/>
  <c r="M4371" i="19" s="1"/>
  <c r="M4378" i="19" s="1"/>
  <c r="M4385" i="19" s="1"/>
  <c r="M4392" i="19" s="1"/>
  <c r="M4399" i="19" s="1"/>
  <c r="M4406" i="19" s="1"/>
  <c r="M4413" i="19" s="1"/>
  <c r="M4420" i="19" s="1"/>
  <c r="M4427" i="19" s="1"/>
  <c r="M4434" i="19" s="1"/>
  <c r="M4441" i="19" s="1"/>
  <c r="M4448" i="19" s="1"/>
  <c r="M4455" i="19" s="1"/>
  <c r="M4462" i="19" s="1"/>
  <c r="M4469" i="19" s="1"/>
  <c r="M4476" i="19" s="1"/>
  <c r="M4483" i="19" s="1"/>
  <c r="M4490" i="19" s="1"/>
  <c r="M4497" i="19" s="1"/>
  <c r="M4504" i="19" s="1"/>
  <c r="M4511" i="19" s="1"/>
  <c r="M4518" i="19" s="1"/>
  <c r="M4525" i="19" s="1"/>
  <c r="M4532" i="19" s="1"/>
  <c r="M4539" i="19" s="1"/>
  <c r="M4546" i="19" s="1"/>
  <c r="M4553" i="19" s="1"/>
  <c r="M4560" i="19" s="1"/>
  <c r="M4567" i="19" s="1"/>
  <c r="M4574" i="19" s="1"/>
  <c r="M4581" i="19" s="1"/>
  <c r="M4588" i="19" s="1"/>
  <c r="M4595" i="19" s="1"/>
  <c r="M4602" i="19" s="1"/>
  <c r="M4609" i="19" s="1"/>
  <c r="M4616" i="19" s="1"/>
  <c r="M4623" i="19" s="1"/>
  <c r="M4630" i="19" s="1"/>
  <c r="M4637" i="19" s="1"/>
  <c r="M4644" i="19" s="1"/>
  <c r="M4651" i="19" s="1"/>
  <c r="M4658" i="19" s="1"/>
  <c r="M4665" i="19" s="1"/>
  <c r="M4672" i="19" s="1"/>
  <c r="M4679" i="19" s="1"/>
  <c r="M4686" i="19" s="1"/>
  <c r="M4693" i="19" s="1"/>
  <c r="M4700" i="19" s="1"/>
  <c r="M4707" i="19" s="1"/>
  <c r="M4714" i="19" s="1"/>
  <c r="M4721" i="19" s="1"/>
  <c r="M4728" i="19" s="1"/>
  <c r="M4735" i="19" s="1"/>
  <c r="M4742" i="19" s="1"/>
  <c r="M4749" i="19" s="1"/>
  <c r="M4756" i="19" s="1"/>
  <c r="M4763" i="19" s="1"/>
  <c r="M4770" i="19" s="1"/>
  <c r="M4777" i="19" s="1"/>
  <c r="M4784" i="19" s="1"/>
  <c r="M4791" i="19" s="1"/>
  <c r="M4798" i="19" s="1"/>
  <c r="M4805" i="19" s="1"/>
  <c r="M4812" i="19" s="1"/>
  <c r="M4819" i="19" s="1"/>
  <c r="M4826" i="19" s="1"/>
  <c r="M4833" i="19" s="1"/>
  <c r="M4840" i="19" s="1"/>
  <c r="M4847" i="19" s="1"/>
  <c r="M4854" i="19" s="1"/>
  <c r="M4861" i="19" s="1"/>
  <c r="M4868" i="19" s="1"/>
  <c r="M4875" i="19" s="1"/>
  <c r="M4882" i="19" s="1"/>
  <c r="M4889" i="19" s="1"/>
  <c r="M4896" i="19" s="1"/>
  <c r="M4903" i="19" s="1"/>
  <c r="M4910" i="19" s="1"/>
  <c r="M4917" i="19" s="1"/>
  <c r="M4924" i="19" s="1"/>
  <c r="M4931" i="19" s="1"/>
  <c r="M4938" i="19" s="1"/>
  <c r="M4945" i="19" s="1"/>
  <c r="M4952" i="19" s="1"/>
  <c r="M4959" i="19" s="1"/>
  <c r="M4966" i="19" s="1"/>
  <c r="M4973" i="19" s="1"/>
  <c r="M4980" i="19" s="1"/>
  <c r="M4987" i="19" s="1"/>
  <c r="M4994" i="19" s="1"/>
  <c r="M5001" i="19" s="1"/>
  <c r="M5008" i="19" s="1"/>
  <c r="M5015" i="19" s="1"/>
  <c r="M5022" i="19" s="1"/>
  <c r="M5029" i="19" s="1"/>
  <c r="M5036" i="19" s="1"/>
  <c r="M5043" i="19" s="1"/>
  <c r="M5050" i="19" s="1"/>
  <c r="M5057" i="19" s="1"/>
  <c r="M5064" i="19" s="1"/>
  <c r="M5071" i="19" s="1"/>
  <c r="M5078" i="19" s="1"/>
  <c r="M5085" i="19" s="1"/>
  <c r="M5092" i="19" s="1"/>
  <c r="M5099" i="19" s="1"/>
  <c r="M5106" i="19" s="1"/>
  <c r="M5113" i="19" s="1"/>
  <c r="M5120" i="19" s="1"/>
  <c r="M5127" i="19" s="1"/>
  <c r="M5134" i="19" s="1"/>
  <c r="M5141" i="19" s="1"/>
  <c r="M5148" i="19" s="1"/>
  <c r="M5155" i="19" s="1"/>
  <c r="M5162" i="19" s="1"/>
  <c r="M5169" i="19" s="1"/>
  <c r="M5176" i="19" s="1"/>
  <c r="M5183" i="19" s="1"/>
  <c r="M5190" i="19" s="1"/>
  <c r="M5197" i="19" s="1"/>
  <c r="M5204" i="19" s="1"/>
  <c r="M5211" i="19" s="1"/>
  <c r="M5218" i="19" s="1"/>
  <c r="M5225" i="19" s="1"/>
  <c r="M5232" i="19" s="1"/>
  <c r="M5239" i="19" s="1"/>
  <c r="M5246" i="19" s="1"/>
  <c r="M5253" i="19" s="1"/>
  <c r="M5260" i="19" s="1"/>
  <c r="M5267" i="19" s="1"/>
  <c r="M5274" i="19" s="1"/>
  <c r="M5281" i="19" s="1"/>
  <c r="M5288" i="19" s="1"/>
  <c r="M5295" i="19" s="1"/>
  <c r="M5302" i="19" s="1"/>
  <c r="M5309" i="19" s="1"/>
  <c r="M5316" i="19" s="1"/>
  <c r="M5323" i="19" s="1"/>
  <c r="M5330" i="19" s="1"/>
  <c r="M5337" i="19" s="1"/>
  <c r="M5344" i="19" s="1"/>
  <c r="M5351" i="19" s="1"/>
  <c r="M5358" i="19" s="1"/>
  <c r="M5365" i="19" s="1"/>
  <c r="M5372" i="19" s="1"/>
  <c r="M5379" i="19" s="1"/>
  <c r="M5386" i="19" s="1"/>
  <c r="M5393" i="19" s="1"/>
  <c r="M5400" i="19" s="1"/>
  <c r="M5407" i="19" s="1"/>
  <c r="M5414" i="19" s="1"/>
  <c r="M5421" i="19" s="1"/>
  <c r="M5428" i="19" s="1"/>
  <c r="M5435" i="19" s="1"/>
  <c r="M5442" i="19" s="1"/>
  <c r="M5449" i="19" s="1"/>
  <c r="M5456" i="19" s="1"/>
  <c r="M5463" i="19" s="1"/>
  <c r="M5470" i="19" s="1"/>
  <c r="M5477" i="19" s="1"/>
  <c r="M5484" i="19" s="1"/>
  <c r="M5491" i="19" s="1"/>
  <c r="M5498" i="19" s="1"/>
  <c r="M5505" i="19" s="1"/>
  <c r="M5512" i="19" s="1"/>
  <c r="M5519" i="19" s="1"/>
  <c r="M5526" i="19" s="1"/>
  <c r="M5533" i="19" s="1"/>
  <c r="M5540" i="19" s="1"/>
  <c r="M5547" i="19" s="1"/>
  <c r="M5554" i="19" s="1"/>
  <c r="M5561" i="19" s="1"/>
  <c r="M5568" i="19" s="1"/>
  <c r="M5575" i="19" s="1"/>
  <c r="M5582" i="19" s="1"/>
  <c r="M5589" i="19" s="1"/>
  <c r="M5596" i="19" s="1"/>
  <c r="M5603" i="19" s="1"/>
  <c r="M5610" i="19" s="1"/>
  <c r="M5617" i="19" s="1"/>
  <c r="M5624" i="19" s="1"/>
  <c r="M5631" i="19" s="1"/>
  <c r="M5638" i="19" s="1"/>
  <c r="M5645" i="19" s="1"/>
  <c r="M5652" i="19" s="1"/>
  <c r="M5659" i="19" s="1"/>
  <c r="M5666" i="19" s="1"/>
  <c r="M5673" i="19" s="1"/>
  <c r="M5680" i="19" s="1"/>
  <c r="M5687" i="19" s="1"/>
  <c r="M5694" i="19" s="1"/>
  <c r="M5701" i="19" s="1"/>
  <c r="M5708" i="19" s="1"/>
  <c r="M5715" i="19" s="1"/>
  <c r="M5722" i="19" s="1"/>
  <c r="M5729" i="19" s="1"/>
  <c r="M5736" i="19" s="1"/>
  <c r="M5743" i="19" s="1"/>
  <c r="M5750" i="19" s="1"/>
  <c r="M5757" i="19" s="1"/>
  <c r="M5764" i="19" s="1"/>
  <c r="M5771" i="19" s="1"/>
  <c r="M5778" i="19" s="1"/>
  <c r="M5785" i="19" s="1"/>
  <c r="M5792" i="19" s="1"/>
  <c r="M5799" i="19" s="1"/>
  <c r="M5806" i="19" s="1"/>
  <c r="M5813" i="19" s="1"/>
  <c r="M5820" i="19" s="1"/>
  <c r="M5827" i="19" s="1"/>
  <c r="M5834" i="19" s="1"/>
  <c r="M5841" i="19" s="1"/>
  <c r="M5848" i="19" s="1"/>
  <c r="M5855" i="19" s="1"/>
  <c r="M5862" i="19" s="1"/>
  <c r="M5869" i="19" s="1"/>
  <c r="M5876" i="19" s="1"/>
  <c r="M5883" i="19" s="1"/>
  <c r="M5890" i="19" s="1"/>
  <c r="M5897" i="19" s="1"/>
  <c r="M5904" i="19" s="1"/>
  <c r="M5911" i="19" s="1"/>
  <c r="M5918" i="19" s="1"/>
  <c r="M5925" i="19" s="1"/>
  <c r="M5932" i="19" s="1"/>
  <c r="M5939" i="19" s="1"/>
  <c r="M5946" i="19" s="1"/>
  <c r="M5953" i="19" s="1"/>
  <c r="M5960" i="19" s="1"/>
  <c r="M5967" i="19" s="1"/>
  <c r="M5974" i="19" s="1"/>
  <c r="M5981" i="19" s="1"/>
  <c r="M5988" i="19" s="1"/>
  <c r="M5995" i="19" s="1"/>
  <c r="M6002" i="19" s="1"/>
  <c r="M6009" i="19" s="1"/>
  <c r="M6016" i="19" s="1"/>
  <c r="M6023" i="19" s="1"/>
  <c r="M6030" i="19" s="1"/>
  <c r="M6037" i="19" s="1"/>
  <c r="M6044" i="19" s="1"/>
  <c r="M6051" i="19" s="1"/>
  <c r="M6058" i="19" s="1"/>
  <c r="M6065" i="19" s="1"/>
  <c r="M6072" i="19" s="1"/>
  <c r="M6079" i="19" s="1"/>
  <c r="M6086" i="19" s="1"/>
  <c r="M6093" i="19" s="1"/>
  <c r="M6100" i="19" s="1"/>
  <c r="M6107" i="19" s="1"/>
  <c r="M6114" i="19" s="1"/>
  <c r="M6121" i="19" s="1"/>
  <c r="M6128" i="19" s="1"/>
  <c r="M6135" i="19" s="1"/>
  <c r="M6142" i="19" s="1"/>
  <c r="M6149" i="19" s="1"/>
  <c r="M6156" i="19" s="1"/>
  <c r="M6163" i="19" s="1"/>
  <c r="M6170" i="19" s="1"/>
  <c r="M6177" i="19" s="1"/>
  <c r="M6184" i="19" s="1"/>
  <c r="M6191" i="19" s="1"/>
  <c r="M6198" i="19" s="1"/>
  <c r="M6205" i="19" s="1"/>
  <c r="M6212" i="19" s="1"/>
  <c r="M6219" i="19" s="1"/>
  <c r="M6226" i="19" s="1"/>
  <c r="M6233" i="19" s="1"/>
  <c r="M6240" i="19" s="1"/>
  <c r="M6247" i="19" s="1"/>
  <c r="M6254" i="19" s="1"/>
  <c r="M6261" i="19" s="1"/>
  <c r="M6268" i="19" s="1"/>
  <c r="M6275" i="19" s="1"/>
  <c r="M6282" i="19" s="1"/>
  <c r="M6289" i="19" s="1"/>
  <c r="M6296" i="19" s="1"/>
  <c r="M6303" i="19" s="1"/>
  <c r="M6310" i="19" s="1"/>
  <c r="M6317" i="19" s="1"/>
  <c r="M6324" i="19" s="1"/>
  <c r="M6331" i="19" s="1"/>
  <c r="M6338" i="19" s="1"/>
  <c r="M6345" i="19" s="1"/>
  <c r="M6352" i="19" s="1"/>
  <c r="M6359" i="19" s="1"/>
  <c r="M6366" i="19" s="1"/>
  <c r="M6373" i="19" s="1"/>
  <c r="M6380" i="19" s="1"/>
  <c r="M6387" i="19" s="1"/>
  <c r="M6394" i="19" s="1"/>
  <c r="M6401" i="19" s="1"/>
  <c r="M6408" i="19" s="1"/>
  <c r="M6415" i="19" s="1"/>
  <c r="M6422" i="19" s="1"/>
  <c r="M6429" i="19" s="1"/>
  <c r="M6436" i="19" s="1"/>
  <c r="M6443" i="19" s="1"/>
  <c r="M6450" i="19" s="1"/>
  <c r="M6457" i="19" s="1"/>
  <c r="M6464" i="19" s="1"/>
  <c r="M6471" i="19" s="1"/>
  <c r="M6478" i="19" s="1"/>
  <c r="M6485" i="19" s="1"/>
  <c r="M6492" i="19" s="1"/>
  <c r="M6499" i="19" s="1"/>
  <c r="M6506" i="19" s="1"/>
  <c r="M6513" i="19" s="1"/>
  <c r="M6520" i="19" s="1"/>
  <c r="M6527" i="19" s="1"/>
  <c r="M6534" i="19" s="1"/>
  <c r="M6541" i="19" s="1"/>
  <c r="M6548" i="19" s="1"/>
  <c r="M6555" i="19" s="1"/>
  <c r="M6562" i="19" s="1"/>
  <c r="M6569" i="19" s="1"/>
  <c r="M6576" i="19" s="1"/>
  <c r="M6583" i="19" s="1"/>
  <c r="M6590" i="19" s="1"/>
  <c r="M6597" i="19" s="1"/>
  <c r="M6604" i="19" s="1"/>
  <c r="M6611" i="19" s="1"/>
  <c r="M6618" i="19" s="1"/>
  <c r="M6625" i="19" s="1"/>
  <c r="M6632" i="19" s="1"/>
  <c r="M6639" i="19" s="1"/>
  <c r="M6646" i="19" s="1"/>
  <c r="M6653" i="19" s="1"/>
  <c r="M6660" i="19" s="1"/>
  <c r="M6667" i="19" s="1"/>
  <c r="M6674" i="19" s="1"/>
  <c r="M6681" i="19" s="1"/>
  <c r="M6688" i="19" s="1"/>
  <c r="M6695" i="19" s="1"/>
  <c r="M6702" i="19" s="1"/>
  <c r="M6709" i="19" s="1"/>
  <c r="M6716" i="19" s="1"/>
  <c r="M6723" i="19" s="1"/>
  <c r="M6730" i="19" s="1"/>
  <c r="M6737" i="19" s="1"/>
  <c r="M6744" i="19" s="1"/>
  <c r="M6751" i="19" s="1"/>
  <c r="M6758" i="19" s="1"/>
  <c r="M6765" i="19" s="1"/>
  <c r="M6772" i="19" s="1"/>
  <c r="M6779" i="19" s="1"/>
  <c r="M6786" i="19" s="1"/>
  <c r="M6793" i="19" s="1"/>
  <c r="M6800" i="19" s="1"/>
  <c r="M6807" i="19" s="1"/>
  <c r="M6814" i="19" s="1"/>
  <c r="M6821" i="19" s="1"/>
  <c r="M6828" i="19" s="1"/>
  <c r="M6835" i="19" s="1"/>
  <c r="M6842" i="19" s="1"/>
  <c r="M6849" i="19" s="1"/>
  <c r="M6856" i="19" s="1"/>
  <c r="M6863" i="19" s="1"/>
  <c r="M6870" i="19" s="1"/>
  <c r="M6877" i="19" s="1"/>
  <c r="M6884" i="19" s="1"/>
  <c r="M6891" i="19" s="1"/>
  <c r="M6898" i="19" s="1"/>
  <c r="M6905" i="19" s="1"/>
  <c r="M6912" i="19" s="1"/>
  <c r="M6919" i="19" s="1"/>
  <c r="M6926" i="19" s="1"/>
  <c r="M6933" i="19" s="1"/>
  <c r="M6940" i="19" s="1"/>
  <c r="M6947" i="19" s="1"/>
  <c r="M6954" i="19" s="1"/>
  <c r="M6961" i="19" s="1"/>
  <c r="M6968" i="19" s="1"/>
  <c r="M6975" i="19" s="1"/>
  <c r="M6982" i="19" s="1"/>
  <c r="M6989" i="19" s="1"/>
  <c r="M6996" i="19" s="1"/>
  <c r="P177" i="20"/>
  <c r="P681" i="20"/>
  <c r="P149" i="20"/>
  <c r="P282" i="20"/>
  <c r="P450" i="20"/>
  <c r="P317" i="20"/>
  <c r="P233" i="20"/>
  <c r="P786" i="20"/>
  <c r="P828" i="20"/>
  <c r="P436" i="20"/>
  <c r="P387" i="20"/>
  <c r="P464" i="20"/>
  <c r="P163" i="20"/>
  <c r="P198" i="20"/>
  <c r="P765" i="20"/>
  <c r="P359" i="20"/>
  <c r="P268" i="20"/>
  <c r="P667" i="20"/>
  <c r="P338" i="20"/>
  <c r="P730" i="20"/>
  <c r="P373" i="20"/>
  <c r="P226" i="20"/>
  <c r="P65" i="20"/>
  <c r="P23" i="20"/>
  <c r="P345" i="20"/>
  <c r="P324" i="20"/>
  <c r="P527" i="20"/>
  <c r="P170" i="20"/>
  <c r="P653" i="20"/>
  <c r="P520" i="20"/>
  <c r="P541" i="20"/>
  <c r="P205" i="20"/>
  <c r="P58" i="20"/>
  <c r="P247" i="20"/>
  <c r="P289" i="20"/>
  <c r="P744" i="20"/>
  <c r="P261" i="20"/>
  <c r="P107" i="20"/>
  <c r="P625" i="20"/>
  <c r="P401" i="20"/>
  <c r="Q255" i="20"/>
  <c r="Q262" i="20"/>
  <c r="Q269" i="20"/>
  <c r="Q227" i="20"/>
  <c r="Q206" i="20"/>
  <c r="Q213" i="20"/>
  <c r="Q220" i="20"/>
  <c r="Q234" i="20"/>
  <c r="Q241" i="20"/>
  <c r="Q248" i="20"/>
  <c r="R171" i="20"/>
  <c r="R178" i="20"/>
  <c r="R185" i="20"/>
  <c r="R192" i="20"/>
  <c r="R199" i="20"/>
  <c r="R164" i="20"/>
  <c r="R157" i="20"/>
  <c r="R136" i="20"/>
  <c r="R143" i="20"/>
  <c r="R150" i="20"/>
  <c r="L465" i="20"/>
  <c r="L472" i="20"/>
  <c r="L479" i="20"/>
  <c r="L416" i="20"/>
  <c r="L423" i="20"/>
  <c r="L444" i="20"/>
  <c r="L458" i="20"/>
  <c r="L430" i="20"/>
  <c r="L437" i="20"/>
  <c r="L451" i="20"/>
  <c r="U115" i="20"/>
  <c r="U122" i="20"/>
  <c r="U129" i="20"/>
  <c r="U101" i="20"/>
  <c r="U66" i="20"/>
  <c r="U73" i="20"/>
  <c r="U87" i="20"/>
  <c r="U80" i="20"/>
  <c r="U108" i="20"/>
  <c r="U94" i="20"/>
  <c r="V444" i="20"/>
  <c r="V458" i="20"/>
  <c r="V479" i="20"/>
  <c r="V437" i="20"/>
  <c r="V423" i="20"/>
  <c r="V430" i="20"/>
  <c r="V451" i="20"/>
  <c r="V416" i="20"/>
  <c r="V465" i="20"/>
  <c r="V472" i="20"/>
  <c r="J255" i="20"/>
  <c r="J269" i="20"/>
  <c r="J262" i="20"/>
  <c r="J234" i="20"/>
  <c r="J241" i="20"/>
  <c r="J248" i="20"/>
  <c r="J213" i="20"/>
  <c r="J220" i="20"/>
  <c r="J227" i="20"/>
  <c r="J206" i="20"/>
  <c r="U416" i="20"/>
  <c r="U423" i="20"/>
  <c r="U451" i="20"/>
  <c r="U465" i="20"/>
  <c r="U472" i="20"/>
  <c r="U479" i="20"/>
  <c r="U444" i="20"/>
  <c r="U458" i="20"/>
  <c r="U430" i="20"/>
  <c r="U437" i="20"/>
  <c r="J346" i="20"/>
  <c r="J374" i="20"/>
  <c r="J409" i="20"/>
  <c r="J381" i="20"/>
  <c r="J367" i="20"/>
  <c r="J395" i="20"/>
  <c r="J402" i="20"/>
  <c r="J353" i="20"/>
  <c r="J388" i="20"/>
  <c r="J360" i="20"/>
  <c r="J626" i="20"/>
  <c r="J654" i="20"/>
  <c r="J675" i="20"/>
  <c r="J647" i="20"/>
  <c r="J668" i="20"/>
  <c r="J682" i="20"/>
  <c r="J689" i="20"/>
  <c r="J640" i="20"/>
  <c r="J661" i="20"/>
  <c r="J633" i="20"/>
  <c r="Q80" i="20"/>
  <c r="Q66" i="20"/>
  <c r="Q73" i="20"/>
  <c r="Q101" i="20"/>
  <c r="Q129" i="20"/>
  <c r="Q87" i="20"/>
  <c r="Q94" i="20"/>
  <c r="Q108" i="20"/>
  <c r="Q115" i="20"/>
  <c r="Q122" i="20"/>
  <c r="S633" i="20"/>
  <c r="S689" i="20"/>
  <c r="S626" i="20"/>
  <c r="S675" i="20"/>
  <c r="S682" i="20"/>
  <c r="S661" i="20"/>
  <c r="S654" i="20"/>
  <c r="S668" i="20"/>
  <c r="S640" i="20"/>
  <c r="S647" i="20"/>
  <c r="H31" i="20"/>
  <c r="H38" i="20"/>
  <c r="H45" i="20"/>
  <c r="H52" i="20"/>
  <c r="H59" i="20"/>
  <c r="H10" i="20"/>
  <c r="H17" i="20"/>
  <c r="H24" i="20"/>
  <c r="H3" i="20"/>
  <c r="L108" i="20"/>
  <c r="L115" i="20"/>
  <c r="L122" i="20"/>
  <c r="L129" i="20"/>
  <c r="L73" i="20"/>
  <c r="L80" i="20"/>
  <c r="L87" i="20"/>
  <c r="L101" i="20"/>
  <c r="L66" i="20"/>
  <c r="L94" i="20"/>
  <c r="M591" i="20"/>
  <c r="M619" i="20"/>
  <c r="M556" i="20"/>
  <c r="M612" i="20"/>
  <c r="M584" i="20"/>
  <c r="M563" i="20"/>
  <c r="M570" i="20"/>
  <c r="M577" i="20"/>
  <c r="M598" i="20"/>
  <c r="M605" i="20"/>
  <c r="FN4" i="5"/>
  <c r="O115" i="20"/>
  <c r="O87" i="20"/>
  <c r="O73" i="20"/>
  <c r="O66" i="20"/>
  <c r="O80" i="20"/>
  <c r="O94" i="20"/>
  <c r="O129" i="20"/>
  <c r="O101" i="20"/>
  <c r="O108" i="20"/>
  <c r="O122" i="20"/>
  <c r="R59" i="20"/>
  <c r="R24" i="20"/>
  <c r="R31" i="20"/>
  <c r="R17" i="20"/>
  <c r="R3" i="20"/>
  <c r="R10" i="20"/>
  <c r="R45" i="20"/>
  <c r="R52" i="20"/>
  <c r="R38" i="20"/>
  <c r="K500" i="20"/>
  <c r="K507" i="20"/>
  <c r="K514" i="20"/>
  <c r="K549" i="20"/>
  <c r="K486" i="20"/>
  <c r="K493" i="20"/>
  <c r="K535" i="20"/>
  <c r="K542" i="20"/>
  <c r="K521" i="20"/>
  <c r="K528" i="20"/>
  <c r="O724" i="20"/>
  <c r="O731" i="20"/>
  <c r="O738" i="20"/>
  <c r="O696" i="20"/>
  <c r="O752" i="20"/>
  <c r="O710" i="20"/>
  <c r="O717" i="20"/>
  <c r="O759" i="20"/>
  <c r="O745" i="20"/>
  <c r="O703" i="20"/>
  <c r="S577" i="20"/>
  <c r="S619" i="20"/>
  <c r="S570" i="20"/>
  <c r="S563" i="20"/>
  <c r="S605" i="20"/>
  <c r="S598" i="20"/>
  <c r="S556" i="20"/>
  <c r="S584" i="20"/>
  <c r="S591" i="20"/>
  <c r="S612" i="20"/>
  <c r="U59" i="20"/>
  <c r="U3" i="20"/>
  <c r="U17" i="20"/>
  <c r="U52" i="20"/>
  <c r="U45" i="20"/>
  <c r="U31" i="20"/>
  <c r="U10" i="20"/>
  <c r="U38" i="20"/>
  <c r="U24" i="20"/>
  <c r="M465" i="20"/>
  <c r="M472" i="20"/>
  <c r="M479" i="20"/>
  <c r="M416" i="20"/>
  <c r="M423" i="20"/>
  <c r="M437" i="20"/>
  <c r="M430" i="20"/>
  <c r="M444" i="20"/>
  <c r="M451" i="20"/>
  <c r="M458" i="20"/>
  <c r="S66" i="20"/>
  <c r="S73" i="20"/>
  <c r="S94" i="20"/>
  <c r="S108" i="20"/>
  <c r="S87" i="20"/>
  <c r="S101" i="20"/>
  <c r="S115" i="20"/>
  <c r="S122" i="20"/>
  <c r="S129" i="20"/>
  <c r="S80" i="20"/>
  <c r="GI4" i="5"/>
  <c r="U150" i="20"/>
  <c r="U192" i="20"/>
  <c r="U178" i="20"/>
  <c r="U171" i="20"/>
  <c r="U185" i="20"/>
  <c r="U164" i="20"/>
  <c r="U199" i="20"/>
  <c r="U157" i="20"/>
  <c r="U143" i="20"/>
  <c r="U136" i="20"/>
  <c r="H675" i="20"/>
  <c r="H647" i="20"/>
  <c r="H654" i="20"/>
  <c r="H668" i="20"/>
  <c r="H682" i="20"/>
  <c r="H689" i="20"/>
  <c r="H626" i="20"/>
  <c r="H633" i="20"/>
  <c r="H661" i="20"/>
  <c r="H640" i="20"/>
  <c r="I401" i="20"/>
  <c r="I597" i="20"/>
  <c r="I618" i="20"/>
  <c r="I751" i="20"/>
  <c r="I303" i="20"/>
  <c r="I667" i="20"/>
  <c r="I653" i="20"/>
  <c r="I548" i="20"/>
  <c r="I457" i="20"/>
  <c r="I681" i="20"/>
  <c r="I65" i="20"/>
  <c r="I23" i="20"/>
  <c r="I639" i="20"/>
  <c r="F3" i="19"/>
  <c r="F10" i="19" s="1"/>
  <c r="F17" i="19" s="1"/>
  <c r="F24" i="19" s="1"/>
  <c r="F31" i="19" s="1"/>
  <c r="F38" i="19" s="1"/>
  <c r="F45" i="19" s="1"/>
  <c r="F52" i="19" s="1"/>
  <c r="F59" i="19" s="1"/>
  <c r="F66" i="19" s="1"/>
  <c r="F73" i="19" s="1"/>
  <c r="F80" i="19" s="1"/>
  <c r="F87" i="19" s="1"/>
  <c r="F94" i="19" s="1"/>
  <c r="F101" i="19" s="1"/>
  <c r="F108" i="19" s="1"/>
  <c r="F115" i="19" s="1"/>
  <c r="F122" i="19" s="1"/>
  <c r="F129" i="19" s="1"/>
  <c r="F136" i="19" s="1"/>
  <c r="F143" i="19" s="1"/>
  <c r="F150" i="19" s="1"/>
  <c r="F157" i="19" s="1"/>
  <c r="F164" i="19" s="1"/>
  <c r="F171" i="19" s="1"/>
  <c r="F178" i="19" s="1"/>
  <c r="F185" i="19" s="1"/>
  <c r="F192" i="19" s="1"/>
  <c r="F199" i="19" s="1"/>
  <c r="F206" i="19" s="1"/>
  <c r="F213" i="19" s="1"/>
  <c r="F220" i="19" s="1"/>
  <c r="F227" i="19" s="1"/>
  <c r="F234" i="19" s="1"/>
  <c r="F241" i="19" s="1"/>
  <c r="F248" i="19" s="1"/>
  <c r="F255" i="19" s="1"/>
  <c r="F262" i="19" s="1"/>
  <c r="F269" i="19" s="1"/>
  <c r="F276" i="19" s="1"/>
  <c r="F283" i="19" s="1"/>
  <c r="F290" i="19" s="1"/>
  <c r="F297" i="19" s="1"/>
  <c r="F304" i="19" s="1"/>
  <c r="F311" i="19" s="1"/>
  <c r="F318" i="19" s="1"/>
  <c r="F325" i="19" s="1"/>
  <c r="F332" i="19" s="1"/>
  <c r="F339" i="19" s="1"/>
  <c r="F346" i="19" s="1"/>
  <c r="F353" i="19" s="1"/>
  <c r="F360" i="19" s="1"/>
  <c r="F367" i="19" s="1"/>
  <c r="F374" i="19" s="1"/>
  <c r="F381" i="19" s="1"/>
  <c r="F388" i="19" s="1"/>
  <c r="F395" i="19" s="1"/>
  <c r="F402" i="19" s="1"/>
  <c r="F409" i="19" s="1"/>
  <c r="F416" i="19" s="1"/>
  <c r="F423" i="19" s="1"/>
  <c r="F430" i="19" s="1"/>
  <c r="F437" i="19" s="1"/>
  <c r="F444" i="19" s="1"/>
  <c r="F451" i="19" s="1"/>
  <c r="F458" i="19" s="1"/>
  <c r="F465" i="19" s="1"/>
  <c r="F472" i="19" s="1"/>
  <c r="F479" i="19" s="1"/>
  <c r="F486" i="19" s="1"/>
  <c r="F493" i="19" s="1"/>
  <c r="F500" i="19" s="1"/>
  <c r="F507" i="19" s="1"/>
  <c r="F514" i="19" s="1"/>
  <c r="F521" i="19" s="1"/>
  <c r="F528" i="19" s="1"/>
  <c r="F535" i="19" s="1"/>
  <c r="F542" i="19" s="1"/>
  <c r="F549" i="19" s="1"/>
  <c r="F556" i="19" s="1"/>
  <c r="F563" i="19" s="1"/>
  <c r="F570" i="19" s="1"/>
  <c r="F577" i="19" s="1"/>
  <c r="F584" i="19" s="1"/>
  <c r="F591" i="19" s="1"/>
  <c r="F598" i="19" s="1"/>
  <c r="F605" i="19" s="1"/>
  <c r="F612" i="19" s="1"/>
  <c r="F619" i="19" s="1"/>
  <c r="F626" i="19" s="1"/>
  <c r="F633" i="19" s="1"/>
  <c r="F640" i="19" s="1"/>
  <c r="F647" i="19" s="1"/>
  <c r="F654" i="19" s="1"/>
  <c r="F661" i="19" s="1"/>
  <c r="F668" i="19" s="1"/>
  <c r="F675" i="19" s="1"/>
  <c r="F682" i="19" s="1"/>
  <c r="F689" i="19" s="1"/>
  <c r="F696" i="19" s="1"/>
  <c r="F703" i="19" s="1"/>
  <c r="F710" i="19" s="1"/>
  <c r="F717" i="19" s="1"/>
  <c r="F724" i="19" s="1"/>
  <c r="F731" i="19" s="1"/>
  <c r="F738" i="19" s="1"/>
  <c r="F745" i="19" s="1"/>
  <c r="F752" i="19" s="1"/>
  <c r="F759" i="19" s="1"/>
  <c r="F766" i="19" s="1"/>
  <c r="F773" i="19" s="1"/>
  <c r="F780" i="19" s="1"/>
  <c r="F787" i="19" s="1"/>
  <c r="F794" i="19" s="1"/>
  <c r="F801" i="19" s="1"/>
  <c r="F808" i="19" s="1"/>
  <c r="F815" i="19" s="1"/>
  <c r="F822" i="19" s="1"/>
  <c r="F829" i="19" s="1"/>
  <c r="F836" i="19" s="1"/>
  <c r="F843" i="19" s="1"/>
  <c r="F850" i="19" s="1"/>
  <c r="F857" i="19" s="1"/>
  <c r="F864" i="19" s="1"/>
  <c r="F871" i="19" s="1"/>
  <c r="F878" i="19" s="1"/>
  <c r="F885" i="19" s="1"/>
  <c r="F892" i="19" s="1"/>
  <c r="F899" i="19" s="1"/>
  <c r="F906" i="19" s="1"/>
  <c r="F913" i="19" s="1"/>
  <c r="F920" i="19" s="1"/>
  <c r="F927" i="19" s="1"/>
  <c r="F934" i="19" s="1"/>
  <c r="F941" i="19" s="1"/>
  <c r="F948" i="19" s="1"/>
  <c r="F955" i="19" s="1"/>
  <c r="F962" i="19" s="1"/>
  <c r="F969" i="19" s="1"/>
  <c r="F976" i="19" s="1"/>
  <c r="F983" i="19" s="1"/>
  <c r="F990" i="19" s="1"/>
  <c r="F997" i="19" s="1"/>
  <c r="F1004" i="19" s="1"/>
  <c r="F1011" i="19" s="1"/>
  <c r="F1018" i="19" s="1"/>
  <c r="F1025" i="19" s="1"/>
  <c r="F1032" i="19" s="1"/>
  <c r="F1039" i="19" s="1"/>
  <c r="F1046" i="19" s="1"/>
  <c r="F1053" i="19" s="1"/>
  <c r="F1060" i="19" s="1"/>
  <c r="F1067" i="19" s="1"/>
  <c r="F1074" i="19" s="1"/>
  <c r="F1081" i="19" s="1"/>
  <c r="F1088" i="19" s="1"/>
  <c r="F1095" i="19" s="1"/>
  <c r="F1102" i="19" s="1"/>
  <c r="F1109" i="19" s="1"/>
  <c r="F1116" i="19" s="1"/>
  <c r="F1123" i="19" s="1"/>
  <c r="F1130" i="19" s="1"/>
  <c r="F1137" i="19" s="1"/>
  <c r="F1144" i="19" s="1"/>
  <c r="F1151" i="19" s="1"/>
  <c r="F1158" i="19" s="1"/>
  <c r="F1165" i="19" s="1"/>
  <c r="F1172" i="19" s="1"/>
  <c r="F1179" i="19" s="1"/>
  <c r="F1186" i="19" s="1"/>
  <c r="F1193" i="19" s="1"/>
  <c r="F1200" i="19" s="1"/>
  <c r="F1207" i="19" s="1"/>
  <c r="F1214" i="19" s="1"/>
  <c r="F1221" i="19" s="1"/>
  <c r="F1228" i="19" s="1"/>
  <c r="F1235" i="19" s="1"/>
  <c r="F1242" i="19" s="1"/>
  <c r="F1249" i="19" s="1"/>
  <c r="F1256" i="19" s="1"/>
  <c r="F1263" i="19" s="1"/>
  <c r="F1270" i="19" s="1"/>
  <c r="F1277" i="19" s="1"/>
  <c r="F1284" i="19" s="1"/>
  <c r="F1291" i="19" s="1"/>
  <c r="F1298" i="19" s="1"/>
  <c r="F1305" i="19" s="1"/>
  <c r="F1312" i="19" s="1"/>
  <c r="F1319" i="19" s="1"/>
  <c r="F1326" i="19" s="1"/>
  <c r="F1333" i="19" s="1"/>
  <c r="F1340" i="19" s="1"/>
  <c r="F1347" i="19" s="1"/>
  <c r="F1354" i="19" s="1"/>
  <c r="F1361" i="19" s="1"/>
  <c r="F1368" i="19" s="1"/>
  <c r="F1375" i="19" s="1"/>
  <c r="F1382" i="19" s="1"/>
  <c r="F1389" i="19" s="1"/>
  <c r="F1396" i="19" s="1"/>
  <c r="F1403" i="19" s="1"/>
  <c r="F1410" i="19" s="1"/>
  <c r="F1417" i="19" s="1"/>
  <c r="F1424" i="19" s="1"/>
  <c r="F1431" i="19" s="1"/>
  <c r="F1438" i="19" s="1"/>
  <c r="F1445" i="19" s="1"/>
  <c r="F1452" i="19" s="1"/>
  <c r="F1459" i="19" s="1"/>
  <c r="F1466" i="19" s="1"/>
  <c r="F1473" i="19" s="1"/>
  <c r="F1480" i="19" s="1"/>
  <c r="F1487" i="19" s="1"/>
  <c r="F1494" i="19" s="1"/>
  <c r="F1501" i="19" s="1"/>
  <c r="F1508" i="19" s="1"/>
  <c r="F1515" i="19" s="1"/>
  <c r="F1522" i="19" s="1"/>
  <c r="F1529" i="19" s="1"/>
  <c r="F1536" i="19" s="1"/>
  <c r="F1543" i="19" s="1"/>
  <c r="F1550" i="19" s="1"/>
  <c r="F1557" i="19" s="1"/>
  <c r="F1564" i="19" s="1"/>
  <c r="F1571" i="19" s="1"/>
  <c r="F1578" i="19" s="1"/>
  <c r="F1585" i="19" s="1"/>
  <c r="F1592" i="19" s="1"/>
  <c r="F1599" i="19" s="1"/>
  <c r="F1606" i="19" s="1"/>
  <c r="F1613" i="19" s="1"/>
  <c r="F1620" i="19" s="1"/>
  <c r="F1627" i="19" s="1"/>
  <c r="F1634" i="19" s="1"/>
  <c r="F1641" i="19" s="1"/>
  <c r="F1648" i="19" s="1"/>
  <c r="F1655" i="19" s="1"/>
  <c r="F1662" i="19" s="1"/>
  <c r="F1669" i="19" s="1"/>
  <c r="F1676" i="19" s="1"/>
  <c r="F1683" i="19" s="1"/>
  <c r="F1690" i="19" s="1"/>
  <c r="F1697" i="19" s="1"/>
  <c r="F1704" i="19" s="1"/>
  <c r="F1711" i="19" s="1"/>
  <c r="F1718" i="19" s="1"/>
  <c r="F1725" i="19" s="1"/>
  <c r="F1732" i="19" s="1"/>
  <c r="F1739" i="19" s="1"/>
  <c r="F1746" i="19" s="1"/>
  <c r="F1753" i="19" s="1"/>
  <c r="F1760" i="19" s="1"/>
  <c r="F1767" i="19" s="1"/>
  <c r="F1774" i="19" s="1"/>
  <c r="F1781" i="19" s="1"/>
  <c r="F1788" i="19" s="1"/>
  <c r="F1795" i="19" s="1"/>
  <c r="F1802" i="19" s="1"/>
  <c r="F1809" i="19" s="1"/>
  <c r="F1816" i="19" s="1"/>
  <c r="F1823" i="19" s="1"/>
  <c r="F1830" i="19" s="1"/>
  <c r="F1837" i="19" s="1"/>
  <c r="F1844" i="19" s="1"/>
  <c r="F1851" i="19" s="1"/>
  <c r="F1858" i="19" s="1"/>
  <c r="F1865" i="19" s="1"/>
  <c r="F1872" i="19" s="1"/>
  <c r="F1879" i="19" s="1"/>
  <c r="F1886" i="19" s="1"/>
  <c r="F1893" i="19" s="1"/>
  <c r="F1900" i="19" s="1"/>
  <c r="F1907" i="19" s="1"/>
  <c r="F1914" i="19" s="1"/>
  <c r="F1921" i="19" s="1"/>
  <c r="F1928" i="19" s="1"/>
  <c r="F1935" i="19" s="1"/>
  <c r="F1942" i="19" s="1"/>
  <c r="F1949" i="19" s="1"/>
  <c r="F1956" i="19" s="1"/>
  <c r="F1963" i="19" s="1"/>
  <c r="F1970" i="19" s="1"/>
  <c r="F1977" i="19" s="1"/>
  <c r="F1984" i="19" s="1"/>
  <c r="F1991" i="19" s="1"/>
  <c r="F1998" i="19" s="1"/>
  <c r="F2005" i="19" s="1"/>
  <c r="F2012" i="19" s="1"/>
  <c r="F2019" i="19" s="1"/>
  <c r="F2026" i="19" s="1"/>
  <c r="F2033" i="19" s="1"/>
  <c r="F2040" i="19" s="1"/>
  <c r="F2047" i="19" s="1"/>
  <c r="F2054" i="19" s="1"/>
  <c r="F2061" i="19" s="1"/>
  <c r="F2068" i="19" s="1"/>
  <c r="F2075" i="19" s="1"/>
  <c r="F2082" i="19" s="1"/>
  <c r="F2089" i="19" s="1"/>
  <c r="F2096" i="19" s="1"/>
  <c r="F2103" i="19" s="1"/>
  <c r="F2110" i="19" s="1"/>
  <c r="F2117" i="19" s="1"/>
  <c r="F2124" i="19" s="1"/>
  <c r="F2131" i="19" s="1"/>
  <c r="F2138" i="19" s="1"/>
  <c r="F2145" i="19" s="1"/>
  <c r="F2152" i="19" s="1"/>
  <c r="F2159" i="19" s="1"/>
  <c r="F2166" i="19" s="1"/>
  <c r="F2173" i="19" s="1"/>
  <c r="F2180" i="19" s="1"/>
  <c r="F2187" i="19" s="1"/>
  <c r="F2194" i="19" s="1"/>
  <c r="F2201" i="19" s="1"/>
  <c r="F2208" i="19" s="1"/>
  <c r="F2215" i="19" s="1"/>
  <c r="F2222" i="19" s="1"/>
  <c r="F2229" i="19" s="1"/>
  <c r="F2236" i="19" s="1"/>
  <c r="F2243" i="19" s="1"/>
  <c r="F2250" i="19" s="1"/>
  <c r="F2257" i="19" s="1"/>
  <c r="F2264" i="19" s="1"/>
  <c r="F2271" i="19" s="1"/>
  <c r="F2278" i="19" s="1"/>
  <c r="F2285" i="19" s="1"/>
  <c r="F2292" i="19" s="1"/>
  <c r="F2299" i="19" s="1"/>
  <c r="F2306" i="19" s="1"/>
  <c r="F2313" i="19" s="1"/>
  <c r="F2320" i="19" s="1"/>
  <c r="F2327" i="19" s="1"/>
  <c r="F2334" i="19" s="1"/>
  <c r="F2341" i="19" s="1"/>
  <c r="F2348" i="19" s="1"/>
  <c r="F2355" i="19" s="1"/>
  <c r="F2362" i="19" s="1"/>
  <c r="F2369" i="19" s="1"/>
  <c r="F2376" i="19" s="1"/>
  <c r="F2383" i="19" s="1"/>
  <c r="F2390" i="19" s="1"/>
  <c r="F2397" i="19" s="1"/>
  <c r="F2404" i="19" s="1"/>
  <c r="F2411" i="19" s="1"/>
  <c r="F2418" i="19" s="1"/>
  <c r="F2425" i="19" s="1"/>
  <c r="F2432" i="19" s="1"/>
  <c r="F2439" i="19" s="1"/>
  <c r="F2446" i="19" s="1"/>
  <c r="F2453" i="19" s="1"/>
  <c r="F2460" i="19" s="1"/>
  <c r="F2467" i="19" s="1"/>
  <c r="F2474" i="19" s="1"/>
  <c r="F2481" i="19" s="1"/>
  <c r="F2488" i="19" s="1"/>
  <c r="F2495" i="19" s="1"/>
  <c r="F2502" i="19" s="1"/>
  <c r="F2509" i="19" s="1"/>
  <c r="F2516" i="19" s="1"/>
  <c r="F2523" i="19" s="1"/>
  <c r="F2530" i="19" s="1"/>
  <c r="F2537" i="19" s="1"/>
  <c r="F2544" i="19" s="1"/>
  <c r="F2551" i="19" s="1"/>
  <c r="F2558" i="19" s="1"/>
  <c r="F2565" i="19" s="1"/>
  <c r="F2572" i="19" s="1"/>
  <c r="F2579" i="19" s="1"/>
  <c r="F2586" i="19" s="1"/>
  <c r="F2593" i="19" s="1"/>
  <c r="F2600" i="19" s="1"/>
  <c r="F2607" i="19" s="1"/>
  <c r="F2614" i="19" s="1"/>
  <c r="F2621" i="19" s="1"/>
  <c r="F2628" i="19" s="1"/>
  <c r="F2635" i="19" s="1"/>
  <c r="F2642" i="19" s="1"/>
  <c r="F2649" i="19" s="1"/>
  <c r="F2656" i="19" s="1"/>
  <c r="F2663" i="19" s="1"/>
  <c r="F2670" i="19" s="1"/>
  <c r="F2677" i="19" s="1"/>
  <c r="F2684" i="19" s="1"/>
  <c r="F2691" i="19" s="1"/>
  <c r="F2698" i="19" s="1"/>
  <c r="F2705" i="19" s="1"/>
  <c r="F2712" i="19" s="1"/>
  <c r="F2719" i="19" s="1"/>
  <c r="F2726" i="19" s="1"/>
  <c r="F2733" i="19" s="1"/>
  <c r="F2740" i="19" s="1"/>
  <c r="F2747" i="19" s="1"/>
  <c r="F2754" i="19" s="1"/>
  <c r="F2761" i="19" s="1"/>
  <c r="F2768" i="19" s="1"/>
  <c r="F2775" i="19" s="1"/>
  <c r="F2782" i="19" s="1"/>
  <c r="F2789" i="19" s="1"/>
  <c r="F2796" i="19" s="1"/>
  <c r="F2803" i="19" s="1"/>
  <c r="F2810" i="19" s="1"/>
  <c r="F2817" i="19" s="1"/>
  <c r="F2824" i="19" s="1"/>
  <c r="F2831" i="19" s="1"/>
  <c r="F2838" i="19" s="1"/>
  <c r="F2845" i="19" s="1"/>
  <c r="F2852" i="19" s="1"/>
  <c r="F2859" i="19" s="1"/>
  <c r="F2866" i="19" s="1"/>
  <c r="F2873" i="19" s="1"/>
  <c r="F2880" i="19" s="1"/>
  <c r="F2887" i="19" s="1"/>
  <c r="F2894" i="19" s="1"/>
  <c r="F2901" i="19" s="1"/>
  <c r="F2908" i="19" s="1"/>
  <c r="F2915" i="19" s="1"/>
  <c r="F2922" i="19" s="1"/>
  <c r="F2929" i="19" s="1"/>
  <c r="F2936" i="19" s="1"/>
  <c r="F2943" i="19" s="1"/>
  <c r="F2950" i="19" s="1"/>
  <c r="F2957" i="19" s="1"/>
  <c r="F2964" i="19" s="1"/>
  <c r="F2971" i="19" s="1"/>
  <c r="F2978" i="19" s="1"/>
  <c r="F2985" i="19" s="1"/>
  <c r="F2992" i="19" s="1"/>
  <c r="F2999" i="19" s="1"/>
  <c r="F3006" i="19" s="1"/>
  <c r="F3013" i="19" s="1"/>
  <c r="F3020" i="19" s="1"/>
  <c r="F3027" i="19" s="1"/>
  <c r="F3034" i="19" s="1"/>
  <c r="F3041" i="19" s="1"/>
  <c r="F3048" i="19" s="1"/>
  <c r="F3055" i="19" s="1"/>
  <c r="F3062" i="19" s="1"/>
  <c r="F3069" i="19" s="1"/>
  <c r="F3076" i="19" s="1"/>
  <c r="F3083" i="19" s="1"/>
  <c r="F3090" i="19" s="1"/>
  <c r="F3097" i="19" s="1"/>
  <c r="F3104" i="19" s="1"/>
  <c r="F3111" i="19" s="1"/>
  <c r="F3118" i="19" s="1"/>
  <c r="F3125" i="19" s="1"/>
  <c r="F3132" i="19" s="1"/>
  <c r="F3139" i="19" s="1"/>
  <c r="F3146" i="19" s="1"/>
  <c r="F3153" i="19" s="1"/>
  <c r="F3160" i="19" s="1"/>
  <c r="F3167" i="19" s="1"/>
  <c r="F3174" i="19" s="1"/>
  <c r="F3181" i="19" s="1"/>
  <c r="F3188" i="19" s="1"/>
  <c r="F3195" i="19" s="1"/>
  <c r="F3202" i="19" s="1"/>
  <c r="F3209" i="19" s="1"/>
  <c r="F3216" i="19" s="1"/>
  <c r="F3223" i="19" s="1"/>
  <c r="F3230" i="19" s="1"/>
  <c r="F3237" i="19" s="1"/>
  <c r="F3244" i="19" s="1"/>
  <c r="F3251" i="19" s="1"/>
  <c r="F3258" i="19" s="1"/>
  <c r="F3265" i="19" s="1"/>
  <c r="F3272" i="19" s="1"/>
  <c r="F3279" i="19" s="1"/>
  <c r="F3286" i="19" s="1"/>
  <c r="F3293" i="19" s="1"/>
  <c r="F3300" i="19" s="1"/>
  <c r="F3307" i="19" s="1"/>
  <c r="F3314" i="19" s="1"/>
  <c r="F3321" i="19" s="1"/>
  <c r="F3328" i="19" s="1"/>
  <c r="F3335" i="19" s="1"/>
  <c r="F3342" i="19" s="1"/>
  <c r="F3349" i="19" s="1"/>
  <c r="F3356" i="19" s="1"/>
  <c r="F3363" i="19" s="1"/>
  <c r="F3370" i="19" s="1"/>
  <c r="F3377" i="19" s="1"/>
  <c r="F3384" i="19" s="1"/>
  <c r="F3391" i="19" s="1"/>
  <c r="F3398" i="19" s="1"/>
  <c r="F3405" i="19" s="1"/>
  <c r="F3412" i="19" s="1"/>
  <c r="F3419" i="19" s="1"/>
  <c r="F3426" i="19" s="1"/>
  <c r="F3433" i="19" s="1"/>
  <c r="F3440" i="19" s="1"/>
  <c r="F3447" i="19" s="1"/>
  <c r="F3454" i="19" s="1"/>
  <c r="F3461" i="19" s="1"/>
  <c r="F3468" i="19" s="1"/>
  <c r="F3475" i="19" s="1"/>
  <c r="F3482" i="19" s="1"/>
  <c r="F3489" i="19" s="1"/>
  <c r="F3496" i="19" s="1"/>
  <c r="F3503" i="19" s="1"/>
  <c r="F3510" i="19" s="1"/>
  <c r="F3517" i="19" s="1"/>
  <c r="F3524" i="19" s="1"/>
  <c r="F3531" i="19" s="1"/>
  <c r="F3538" i="19" s="1"/>
  <c r="F3545" i="19" s="1"/>
  <c r="F3552" i="19" s="1"/>
  <c r="F3559" i="19" s="1"/>
  <c r="F3566" i="19" s="1"/>
  <c r="F3573" i="19" s="1"/>
  <c r="F3580" i="19" s="1"/>
  <c r="F3587" i="19" s="1"/>
  <c r="F3594" i="19" s="1"/>
  <c r="F3601" i="19" s="1"/>
  <c r="F3608" i="19" s="1"/>
  <c r="F3615" i="19" s="1"/>
  <c r="F3622" i="19" s="1"/>
  <c r="F3629" i="19" s="1"/>
  <c r="F3636" i="19" s="1"/>
  <c r="F3643" i="19" s="1"/>
  <c r="F3650" i="19" s="1"/>
  <c r="F3657" i="19" s="1"/>
  <c r="F3664" i="19" s="1"/>
  <c r="F3671" i="19" s="1"/>
  <c r="F3678" i="19" s="1"/>
  <c r="F3685" i="19" s="1"/>
  <c r="F3692" i="19" s="1"/>
  <c r="F3699" i="19" s="1"/>
  <c r="F3706" i="19" s="1"/>
  <c r="F3713" i="19" s="1"/>
  <c r="F3720" i="19" s="1"/>
  <c r="F3727" i="19" s="1"/>
  <c r="F3734" i="19" s="1"/>
  <c r="F3741" i="19" s="1"/>
  <c r="F3748" i="19" s="1"/>
  <c r="F3755" i="19" s="1"/>
  <c r="F3762" i="19" s="1"/>
  <c r="F3769" i="19" s="1"/>
  <c r="F3776" i="19" s="1"/>
  <c r="F3783" i="19" s="1"/>
  <c r="F3790" i="19" s="1"/>
  <c r="F3797" i="19" s="1"/>
  <c r="F3804" i="19" s="1"/>
  <c r="F3811" i="19" s="1"/>
  <c r="F3818" i="19" s="1"/>
  <c r="F3825" i="19" s="1"/>
  <c r="F3832" i="19" s="1"/>
  <c r="F3839" i="19" s="1"/>
  <c r="F3846" i="19" s="1"/>
  <c r="F3853" i="19" s="1"/>
  <c r="F3860" i="19" s="1"/>
  <c r="F3867" i="19" s="1"/>
  <c r="F3874" i="19" s="1"/>
  <c r="F3881" i="19" s="1"/>
  <c r="F3888" i="19" s="1"/>
  <c r="F3895" i="19" s="1"/>
  <c r="F3902" i="19" s="1"/>
  <c r="F3909" i="19" s="1"/>
  <c r="F3916" i="19" s="1"/>
  <c r="F3923" i="19" s="1"/>
  <c r="F3930" i="19" s="1"/>
  <c r="F3937" i="19" s="1"/>
  <c r="F3944" i="19" s="1"/>
  <c r="F3951" i="19" s="1"/>
  <c r="F3958" i="19" s="1"/>
  <c r="F3965" i="19" s="1"/>
  <c r="F3972" i="19" s="1"/>
  <c r="F3979" i="19" s="1"/>
  <c r="F3986" i="19" s="1"/>
  <c r="F3993" i="19" s="1"/>
  <c r="F4000" i="19" s="1"/>
  <c r="F4007" i="19" s="1"/>
  <c r="F4014" i="19" s="1"/>
  <c r="F4021" i="19" s="1"/>
  <c r="F4028" i="19" s="1"/>
  <c r="F4035" i="19" s="1"/>
  <c r="F4042" i="19" s="1"/>
  <c r="F4049" i="19" s="1"/>
  <c r="F4056" i="19" s="1"/>
  <c r="F4063" i="19" s="1"/>
  <c r="F4070" i="19" s="1"/>
  <c r="F4077" i="19" s="1"/>
  <c r="F4084" i="19" s="1"/>
  <c r="F4091" i="19" s="1"/>
  <c r="F4098" i="19" s="1"/>
  <c r="F4105" i="19" s="1"/>
  <c r="F4112" i="19" s="1"/>
  <c r="F4119" i="19" s="1"/>
  <c r="F4126" i="19" s="1"/>
  <c r="F4133" i="19" s="1"/>
  <c r="F4140" i="19" s="1"/>
  <c r="F4147" i="19" s="1"/>
  <c r="F4154" i="19" s="1"/>
  <c r="F4161" i="19" s="1"/>
  <c r="F4168" i="19" s="1"/>
  <c r="F4175" i="19" s="1"/>
  <c r="F4182" i="19" s="1"/>
  <c r="F4189" i="19" s="1"/>
  <c r="F4196" i="19" s="1"/>
  <c r="F4203" i="19" s="1"/>
  <c r="F4210" i="19" s="1"/>
  <c r="F4217" i="19" s="1"/>
  <c r="F4224" i="19" s="1"/>
  <c r="F4231" i="19" s="1"/>
  <c r="F4238" i="19" s="1"/>
  <c r="F4245" i="19" s="1"/>
  <c r="F4252" i="19" s="1"/>
  <c r="F4259" i="19" s="1"/>
  <c r="F4266" i="19" s="1"/>
  <c r="F4273" i="19" s="1"/>
  <c r="F4280" i="19" s="1"/>
  <c r="F4287" i="19" s="1"/>
  <c r="F4294" i="19" s="1"/>
  <c r="F4301" i="19" s="1"/>
  <c r="F4308" i="19" s="1"/>
  <c r="F4315" i="19" s="1"/>
  <c r="F4322" i="19" s="1"/>
  <c r="F4329" i="19" s="1"/>
  <c r="F4336" i="19" s="1"/>
  <c r="F4343" i="19" s="1"/>
  <c r="F4350" i="19" s="1"/>
  <c r="F4357" i="19" s="1"/>
  <c r="F4364" i="19" s="1"/>
  <c r="F4371" i="19" s="1"/>
  <c r="F4378" i="19" s="1"/>
  <c r="F4385" i="19" s="1"/>
  <c r="F4392" i="19" s="1"/>
  <c r="F4399" i="19" s="1"/>
  <c r="F4406" i="19" s="1"/>
  <c r="F4413" i="19" s="1"/>
  <c r="F4420" i="19" s="1"/>
  <c r="F4427" i="19" s="1"/>
  <c r="F4434" i="19" s="1"/>
  <c r="F4441" i="19" s="1"/>
  <c r="F4448" i="19" s="1"/>
  <c r="F4455" i="19" s="1"/>
  <c r="F4462" i="19" s="1"/>
  <c r="F4469" i="19" s="1"/>
  <c r="F4476" i="19" s="1"/>
  <c r="F4483" i="19" s="1"/>
  <c r="F4490" i="19" s="1"/>
  <c r="F4497" i="19" s="1"/>
  <c r="F4504" i="19" s="1"/>
  <c r="F4511" i="19" s="1"/>
  <c r="F4518" i="19" s="1"/>
  <c r="F4525" i="19" s="1"/>
  <c r="F4532" i="19" s="1"/>
  <c r="F4539" i="19" s="1"/>
  <c r="F4546" i="19" s="1"/>
  <c r="F4553" i="19" s="1"/>
  <c r="F4560" i="19" s="1"/>
  <c r="F4567" i="19" s="1"/>
  <c r="F4574" i="19" s="1"/>
  <c r="F4581" i="19" s="1"/>
  <c r="F4588" i="19" s="1"/>
  <c r="F4595" i="19" s="1"/>
  <c r="F4602" i="19" s="1"/>
  <c r="F4609" i="19" s="1"/>
  <c r="F4616" i="19" s="1"/>
  <c r="F4623" i="19" s="1"/>
  <c r="F4630" i="19" s="1"/>
  <c r="F4637" i="19" s="1"/>
  <c r="F4644" i="19" s="1"/>
  <c r="F4651" i="19" s="1"/>
  <c r="F4658" i="19" s="1"/>
  <c r="F4665" i="19" s="1"/>
  <c r="F4672" i="19" s="1"/>
  <c r="F4679" i="19" s="1"/>
  <c r="F4686" i="19" s="1"/>
  <c r="F4693" i="19" s="1"/>
  <c r="F4700" i="19" s="1"/>
  <c r="F4707" i="19" s="1"/>
  <c r="F4714" i="19" s="1"/>
  <c r="F4721" i="19" s="1"/>
  <c r="F4728" i="19" s="1"/>
  <c r="F4735" i="19" s="1"/>
  <c r="F4742" i="19" s="1"/>
  <c r="F4749" i="19" s="1"/>
  <c r="F4756" i="19" s="1"/>
  <c r="F4763" i="19" s="1"/>
  <c r="F4770" i="19" s="1"/>
  <c r="F4777" i="19" s="1"/>
  <c r="F4784" i="19" s="1"/>
  <c r="F4791" i="19" s="1"/>
  <c r="F4798" i="19" s="1"/>
  <c r="F4805" i="19" s="1"/>
  <c r="F4812" i="19" s="1"/>
  <c r="F4819" i="19" s="1"/>
  <c r="F4826" i="19" s="1"/>
  <c r="F4833" i="19" s="1"/>
  <c r="F4840" i="19" s="1"/>
  <c r="F4847" i="19" s="1"/>
  <c r="F4854" i="19" s="1"/>
  <c r="F4861" i="19" s="1"/>
  <c r="F4868" i="19" s="1"/>
  <c r="F4875" i="19" s="1"/>
  <c r="F4882" i="19" s="1"/>
  <c r="F4889" i="19" s="1"/>
  <c r="F4896" i="19" s="1"/>
  <c r="F4903" i="19" s="1"/>
  <c r="F4910" i="19" s="1"/>
  <c r="F4917" i="19" s="1"/>
  <c r="F4924" i="19" s="1"/>
  <c r="F4931" i="19" s="1"/>
  <c r="F4938" i="19" s="1"/>
  <c r="F4945" i="19" s="1"/>
  <c r="F4952" i="19" s="1"/>
  <c r="F4959" i="19" s="1"/>
  <c r="F4966" i="19" s="1"/>
  <c r="F4973" i="19" s="1"/>
  <c r="F4980" i="19" s="1"/>
  <c r="F4987" i="19" s="1"/>
  <c r="F4994" i="19" s="1"/>
  <c r="F5001" i="19" s="1"/>
  <c r="F5008" i="19" s="1"/>
  <c r="F5015" i="19" s="1"/>
  <c r="F5022" i="19" s="1"/>
  <c r="F5029" i="19" s="1"/>
  <c r="F5036" i="19" s="1"/>
  <c r="F5043" i="19" s="1"/>
  <c r="F5050" i="19" s="1"/>
  <c r="F5057" i="19" s="1"/>
  <c r="F5064" i="19" s="1"/>
  <c r="F5071" i="19" s="1"/>
  <c r="F5078" i="19" s="1"/>
  <c r="F5085" i="19" s="1"/>
  <c r="F5092" i="19" s="1"/>
  <c r="F5099" i="19" s="1"/>
  <c r="F5106" i="19" s="1"/>
  <c r="F5113" i="19" s="1"/>
  <c r="F5120" i="19" s="1"/>
  <c r="F5127" i="19" s="1"/>
  <c r="F5134" i="19" s="1"/>
  <c r="F5141" i="19" s="1"/>
  <c r="F5148" i="19" s="1"/>
  <c r="F5155" i="19" s="1"/>
  <c r="F5162" i="19" s="1"/>
  <c r="F5169" i="19" s="1"/>
  <c r="F5176" i="19" s="1"/>
  <c r="F5183" i="19" s="1"/>
  <c r="F5190" i="19" s="1"/>
  <c r="F5197" i="19" s="1"/>
  <c r="F5204" i="19" s="1"/>
  <c r="F5211" i="19" s="1"/>
  <c r="F5218" i="19" s="1"/>
  <c r="F5225" i="19" s="1"/>
  <c r="F5232" i="19" s="1"/>
  <c r="F5239" i="19" s="1"/>
  <c r="F5246" i="19" s="1"/>
  <c r="F5253" i="19" s="1"/>
  <c r="F5260" i="19" s="1"/>
  <c r="F5267" i="19" s="1"/>
  <c r="F5274" i="19" s="1"/>
  <c r="F5281" i="19" s="1"/>
  <c r="F5288" i="19" s="1"/>
  <c r="F5295" i="19" s="1"/>
  <c r="F5302" i="19" s="1"/>
  <c r="F5309" i="19" s="1"/>
  <c r="F5316" i="19" s="1"/>
  <c r="F5323" i="19" s="1"/>
  <c r="F5330" i="19" s="1"/>
  <c r="F5337" i="19" s="1"/>
  <c r="F5344" i="19" s="1"/>
  <c r="F5351" i="19" s="1"/>
  <c r="F5358" i="19" s="1"/>
  <c r="F5365" i="19" s="1"/>
  <c r="F5372" i="19" s="1"/>
  <c r="F5379" i="19" s="1"/>
  <c r="F5386" i="19" s="1"/>
  <c r="F5393" i="19" s="1"/>
  <c r="F5400" i="19" s="1"/>
  <c r="F5407" i="19" s="1"/>
  <c r="F5414" i="19" s="1"/>
  <c r="F5421" i="19" s="1"/>
  <c r="F5428" i="19" s="1"/>
  <c r="F5435" i="19" s="1"/>
  <c r="F5442" i="19" s="1"/>
  <c r="F5449" i="19" s="1"/>
  <c r="F5456" i="19" s="1"/>
  <c r="F5463" i="19" s="1"/>
  <c r="F5470" i="19" s="1"/>
  <c r="F5477" i="19" s="1"/>
  <c r="F5484" i="19" s="1"/>
  <c r="F5491" i="19" s="1"/>
  <c r="F5498" i="19" s="1"/>
  <c r="F5505" i="19" s="1"/>
  <c r="F5512" i="19" s="1"/>
  <c r="F5519" i="19" s="1"/>
  <c r="F5526" i="19" s="1"/>
  <c r="F5533" i="19" s="1"/>
  <c r="F5540" i="19" s="1"/>
  <c r="F5547" i="19" s="1"/>
  <c r="F5554" i="19" s="1"/>
  <c r="F5561" i="19" s="1"/>
  <c r="F5568" i="19" s="1"/>
  <c r="F5575" i="19" s="1"/>
  <c r="F5582" i="19" s="1"/>
  <c r="F5589" i="19" s="1"/>
  <c r="F5596" i="19" s="1"/>
  <c r="F5603" i="19" s="1"/>
  <c r="F5610" i="19" s="1"/>
  <c r="F5617" i="19" s="1"/>
  <c r="F5624" i="19" s="1"/>
  <c r="F5631" i="19" s="1"/>
  <c r="F5638" i="19" s="1"/>
  <c r="F5645" i="19" s="1"/>
  <c r="F5652" i="19" s="1"/>
  <c r="F5659" i="19" s="1"/>
  <c r="F5666" i="19" s="1"/>
  <c r="F5673" i="19" s="1"/>
  <c r="F5680" i="19" s="1"/>
  <c r="F5687" i="19" s="1"/>
  <c r="F5694" i="19" s="1"/>
  <c r="F5701" i="19" s="1"/>
  <c r="F5708" i="19" s="1"/>
  <c r="F5715" i="19" s="1"/>
  <c r="F5722" i="19" s="1"/>
  <c r="F5729" i="19" s="1"/>
  <c r="F5736" i="19" s="1"/>
  <c r="F5743" i="19" s="1"/>
  <c r="F5750" i="19" s="1"/>
  <c r="F5757" i="19" s="1"/>
  <c r="F5764" i="19" s="1"/>
  <c r="F5771" i="19" s="1"/>
  <c r="F5778" i="19" s="1"/>
  <c r="F5785" i="19" s="1"/>
  <c r="F5792" i="19" s="1"/>
  <c r="F5799" i="19" s="1"/>
  <c r="F5806" i="19" s="1"/>
  <c r="F5813" i="19" s="1"/>
  <c r="F5820" i="19" s="1"/>
  <c r="F5827" i="19" s="1"/>
  <c r="F5834" i="19" s="1"/>
  <c r="F5841" i="19" s="1"/>
  <c r="F5848" i="19" s="1"/>
  <c r="F5855" i="19" s="1"/>
  <c r="F5862" i="19" s="1"/>
  <c r="F5869" i="19" s="1"/>
  <c r="F5876" i="19" s="1"/>
  <c r="F5883" i="19" s="1"/>
  <c r="F5890" i="19" s="1"/>
  <c r="F5897" i="19" s="1"/>
  <c r="F5904" i="19" s="1"/>
  <c r="F5911" i="19" s="1"/>
  <c r="F5918" i="19" s="1"/>
  <c r="F5925" i="19" s="1"/>
  <c r="F5932" i="19" s="1"/>
  <c r="F5939" i="19" s="1"/>
  <c r="F5946" i="19" s="1"/>
  <c r="F5953" i="19" s="1"/>
  <c r="F5960" i="19" s="1"/>
  <c r="F5967" i="19" s="1"/>
  <c r="F5974" i="19" s="1"/>
  <c r="F5981" i="19" s="1"/>
  <c r="F5988" i="19" s="1"/>
  <c r="F5995" i="19" s="1"/>
  <c r="F6002" i="19" s="1"/>
  <c r="F6009" i="19" s="1"/>
  <c r="F6016" i="19" s="1"/>
  <c r="F6023" i="19" s="1"/>
  <c r="F6030" i="19" s="1"/>
  <c r="F6037" i="19" s="1"/>
  <c r="F6044" i="19" s="1"/>
  <c r="F6051" i="19" s="1"/>
  <c r="F6058" i="19" s="1"/>
  <c r="F6065" i="19" s="1"/>
  <c r="F6072" i="19" s="1"/>
  <c r="F6079" i="19" s="1"/>
  <c r="F6086" i="19" s="1"/>
  <c r="F6093" i="19" s="1"/>
  <c r="F6100" i="19" s="1"/>
  <c r="F6107" i="19" s="1"/>
  <c r="F6114" i="19" s="1"/>
  <c r="F6121" i="19" s="1"/>
  <c r="F6128" i="19" s="1"/>
  <c r="F6135" i="19" s="1"/>
  <c r="F6142" i="19" s="1"/>
  <c r="F6149" i="19" s="1"/>
  <c r="F6156" i="19" s="1"/>
  <c r="F6163" i="19" s="1"/>
  <c r="F6170" i="19" s="1"/>
  <c r="F6177" i="19" s="1"/>
  <c r="F6184" i="19" s="1"/>
  <c r="F6191" i="19" s="1"/>
  <c r="F6198" i="19" s="1"/>
  <c r="F6205" i="19" s="1"/>
  <c r="F6212" i="19" s="1"/>
  <c r="F6219" i="19" s="1"/>
  <c r="F6226" i="19" s="1"/>
  <c r="F6233" i="19" s="1"/>
  <c r="F6240" i="19" s="1"/>
  <c r="F6247" i="19" s="1"/>
  <c r="F6254" i="19" s="1"/>
  <c r="F6261" i="19" s="1"/>
  <c r="F6268" i="19" s="1"/>
  <c r="F6275" i="19" s="1"/>
  <c r="F6282" i="19" s="1"/>
  <c r="F6289" i="19" s="1"/>
  <c r="F6296" i="19" s="1"/>
  <c r="F6303" i="19" s="1"/>
  <c r="F6310" i="19" s="1"/>
  <c r="F6317" i="19" s="1"/>
  <c r="F6324" i="19" s="1"/>
  <c r="F6331" i="19" s="1"/>
  <c r="F6338" i="19" s="1"/>
  <c r="F6345" i="19" s="1"/>
  <c r="F6352" i="19" s="1"/>
  <c r="F6359" i="19" s="1"/>
  <c r="F6366" i="19" s="1"/>
  <c r="F6373" i="19" s="1"/>
  <c r="F6380" i="19" s="1"/>
  <c r="F6387" i="19" s="1"/>
  <c r="F6394" i="19" s="1"/>
  <c r="F6401" i="19" s="1"/>
  <c r="F6408" i="19" s="1"/>
  <c r="F6415" i="19" s="1"/>
  <c r="F6422" i="19" s="1"/>
  <c r="F6429" i="19" s="1"/>
  <c r="F6436" i="19" s="1"/>
  <c r="F6443" i="19" s="1"/>
  <c r="F6450" i="19" s="1"/>
  <c r="F6457" i="19" s="1"/>
  <c r="F6464" i="19" s="1"/>
  <c r="F6471" i="19" s="1"/>
  <c r="F6478" i="19" s="1"/>
  <c r="F6485" i="19" s="1"/>
  <c r="F6492" i="19" s="1"/>
  <c r="F6499" i="19" s="1"/>
  <c r="F6506" i="19" s="1"/>
  <c r="F6513" i="19" s="1"/>
  <c r="F6520" i="19" s="1"/>
  <c r="F6527" i="19" s="1"/>
  <c r="F6534" i="19" s="1"/>
  <c r="F6541" i="19" s="1"/>
  <c r="F6548" i="19" s="1"/>
  <c r="F6555" i="19" s="1"/>
  <c r="F6562" i="19" s="1"/>
  <c r="F6569" i="19" s="1"/>
  <c r="F6576" i="19" s="1"/>
  <c r="F6583" i="19" s="1"/>
  <c r="F6590" i="19" s="1"/>
  <c r="F6597" i="19" s="1"/>
  <c r="F6604" i="19" s="1"/>
  <c r="F6611" i="19" s="1"/>
  <c r="F6618" i="19" s="1"/>
  <c r="F6625" i="19" s="1"/>
  <c r="F6632" i="19" s="1"/>
  <c r="F6639" i="19" s="1"/>
  <c r="F6646" i="19" s="1"/>
  <c r="F6653" i="19" s="1"/>
  <c r="F6660" i="19" s="1"/>
  <c r="F6667" i="19" s="1"/>
  <c r="F6674" i="19" s="1"/>
  <c r="F6681" i="19" s="1"/>
  <c r="F6688" i="19" s="1"/>
  <c r="F6695" i="19" s="1"/>
  <c r="F6702" i="19" s="1"/>
  <c r="F6709" i="19" s="1"/>
  <c r="F6716" i="19" s="1"/>
  <c r="F6723" i="19" s="1"/>
  <c r="F6730" i="19" s="1"/>
  <c r="F6737" i="19" s="1"/>
  <c r="F6744" i="19" s="1"/>
  <c r="F6751" i="19" s="1"/>
  <c r="F6758" i="19" s="1"/>
  <c r="F6765" i="19" s="1"/>
  <c r="F6772" i="19" s="1"/>
  <c r="F6779" i="19" s="1"/>
  <c r="F6786" i="19" s="1"/>
  <c r="F6793" i="19" s="1"/>
  <c r="F6800" i="19" s="1"/>
  <c r="F6807" i="19" s="1"/>
  <c r="F6814" i="19" s="1"/>
  <c r="F6821" i="19" s="1"/>
  <c r="F6828" i="19" s="1"/>
  <c r="F6835" i="19" s="1"/>
  <c r="F6842" i="19" s="1"/>
  <c r="F6849" i="19" s="1"/>
  <c r="F6856" i="19" s="1"/>
  <c r="F6863" i="19" s="1"/>
  <c r="F6870" i="19" s="1"/>
  <c r="F6877" i="19" s="1"/>
  <c r="F6884" i="19" s="1"/>
  <c r="F6891" i="19" s="1"/>
  <c r="F6898" i="19" s="1"/>
  <c r="F6905" i="19" s="1"/>
  <c r="F6912" i="19" s="1"/>
  <c r="F6919" i="19" s="1"/>
  <c r="F6926" i="19" s="1"/>
  <c r="F6933" i="19" s="1"/>
  <c r="F6940" i="19" s="1"/>
  <c r="F6947" i="19" s="1"/>
  <c r="F6954" i="19" s="1"/>
  <c r="F6961" i="19" s="1"/>
  <c r="F6968" i="19" s="1"/>
  <c r="F6975" i="19" s="1"/>
  <c r="F6982" i="19" s="1"/>
  <c r="F6989" i="19" s="1"/>
  <c r="F6996" i="19" s="1"/>
  <c r="I359" i="20"/>
  <c r="I688" i="20"/>
  <c r="I723" i="20"/>
  <c r="I212" i="20"/>
  <c r="I219" i="20"/>
  <c r="I58" i="20"/>
  <c r="I730" i="20"/>
  <c r="I569" i="20"/>
  <c r="I72" i="20"/>
  <c r="I499" i="20"/>
  <c r="I737" i="20"/>
  <c r="I233" i="20"/>
  <c r="I485" i="20"/>
  <c r="I765" i="20"/>
  <c r="I625" i="20"/>
  <c r="I30" i="20"/>
  <c r="I184" i="20"/>
  <c r="I121" i="20"/>
  <c r="I527" i="20"/>
  <c r="I296" i="20"/>
  <c r="I443" i="20"/>
  <c r="I513" i="20"/>
  <c r="I142" i="20"/>
  <c r="I93" i="20"/>
  <c r="I555" i="20"/>
  <c r="I520" i="20"/>
  <c r="I331" i="20"/>
  <c r="I114" i="20"/>
  <c r="I387" i="20"/>
  <c r="I170" i="20"/>
  <c r="I254" i="20"/>
  <c r="I786" i="20"/>
  <c r="I366" i="20"/>
  <c r="I261" i="20"/>
  <c r="I702" i="20"/>
  <c r="I590" i="20"/>
  <c r="I51" i="20"/>
  <c r="I226" i="20"/>
  <c r="I709" i="20"/>
  <c r="I772" i="20"/>
  <c r="I821" i="20"/>
  <c r="I338" i="20"/>
  <c r="I471" i="20"/>
  <c r="I492" i="20"/>
  <c r="I534" i="20"/>
  <c r="I275" i="20"/>
  <c r="I373" i="20"/>
  <c r="I611" i="20"/>
  <c r="I205" i="20"/>
  <c r="I352" i="20"/>
  <c r="I744" i="20"/>
  <c r="I674" i="20"/>
  <c r="I16" i="20"/>
  <c r="I317" i="20"/>
  <c r="I562" i="20"/>
  <c r="I660" i="20"/>
  <c r="I2" i="20"/>
  <c r="I793" i="20"/>
  <c r="I506" i="20"/>
  <c r="I310" i="20"/>
  <c r="I800" i="20"/>
  <c r="I345" i="20"/>
  <c r="I156" i="20"/>
  <c r="I758" i="20"/>
  <c r="I149" i="20"/>
  <c r="I380" i="20"/>
  <c r="I177" i="20"/>
  <c r="I289" i="20"/>
  <c r="I422" i="20"/>
  <c r="I394" i="20"/>
  <c r="I450" i="20"/>
  <c r="I695" i="20"/>
  <c r="I198" i="20"/>
  <c r="I436" i="20"/>
  <c r="I324" i="20"/>
  <c r="I478" i="20"/>
  <c r="I828" i="20"/>
  <c r="I191" i="20"/>
  <c r="I268" i="20"/>
  <c r="I282" i="20"/>
  <c r="I583" i="20"/>
  <c r="I464" i="20"/>
  <c r="I429" i="20"/>
  <c r="I604" i="20"/>
  <c r="I86" i="20"/>
  <c r="I716" i="20"/>
  <c r="I576" i="20"/>
  <c r="I814" i="20"/>
  <c r="I807" i="20"/>
  <c r="I135" i="20"/>
  <c r="I541" i="20"/>
  <c r="I240" i="20"/>
  <c r="I9" i="20"/>
  <c r="I128" i="20"/>
  <c r="I37" i="20"/>
  <c r="I44" i="20"/>
  <c r="I415" i="20"/>
  <c r="I107" i="20"/>
  <c r="I646" i="20"/>
  <c r="I247" i="20"/>
  <c r="I163" i="20"/>
  <c r="I100" i="20"/>
  <c r="I632" i="20"/>
  <c r="I779" i="20"/>
  <c r="I79" i="20"/>
  <c r="I408" i="20"/>
  <c r="N759" i="20"/>
  <c r="N731" i="20"/>
  <c r="N745" i="20"/>
  <c r="N752" i="20"/>
  <c r="N703" i="20"/>
  <c r="N717" i="20"/>
  <c r="N696" i="20"/>
  <c r="N738" i="20"/>
  <c r="N710" i="20"/>
  <c r="N724" i="20"/>
  <c r="W801" i="20"/>
  <c r="W822" i="20"/>
  <c r="W766" i="20"/>
  <c r="W773" i="20"/>
  <c r="W829" i="20"/>
  <c r="W780" i="20"/>
  <c r="W787" i="20"/>
  <c r="W794" i="20"/>
  <c r="W808" i="20"/>
  <c r="W815" i="20"/>
  <c r="J164" i="20"/>
  <c r="J143" i="20"/>
  <c r="J157" i="20"/>
  <c r="J178" i="20"/>
  <c r="J192" i="20"/>
  <c r="J199" i="20"/>
  <c r="J136" i="20"/>
  <c r="J150" i="20"/>
  <c r="J185" i="20"/>
  <c r="J171" i="20"/>
  <c r="J108" i="20"/>
  <c r="J115" i="20"/>
  <c r="J122" i="20"/>
  <c r="J66" i="20"/>
  <c r="J73" i="20"/>
  <c r="J80" i="20"/>
  <c r="J87" i="20"/>
  <c r="J94" i="20"/>
  <c r="J101" i="20"/>
  <c r="J129" i="20"/>
  <c r="FZ4" i="5"/>
  <c r="ER59" i="5" s="1"/>
  <c r="K59" i="20"/>
  <c r="K31" i="20"/>
  <c r="K3" i="20"/>
  <c r="K10" i="20"/>
  <c r="K17" i="20"/>
  <c r="K24" i="20"/>
  <c r="K38" i="20"/>
  <c r="K45" i="20"/>
  <c r="K52" i="20"/>
  <c r="P794" i="20"/>
  <c r="P801" i="20"/>
  <c r="P808" i="20"/>
  <c r="P780" i="20"/>
  <c r="P829" i="20"/>
  <c r="P787" i="20"/>
  <c r="P815" i="20"/>
  <c r="P822" i="20"/>
  <c r="P773" i="20"/>
  <c r="P766" i="20"/>
  <c r="L542" i="20"/>
  <c r="L500" i="20"/>
  <c r="L528" i="20"/>
  <c r="L493" i="20"/>
  <c r="L521" i="20"/>
  <c r="L549" i="20"/>
  <c r="L535" i="20"/>
  <c r="L514" i="20"/>
  <c r="L486" i="20"/>
  <c r="L507" i="20"/>
  <c r="I829" i="20"/>
  <c r="I815" i="20"/>
  <c r="I822" i="20"/>
  <c r="I766" i="20"/>
  <c r="I773" i="20"/>
  <c r="I808" i="20"/>
  <c r="I780" i="20"/>
  <c r="I787" i="20"/>
  <c r="I794" i="20"/>
  <c r="I801" i="20"/>
  <c r="R353" i="20"/>
  <c r="R388" i="20"/>
  <c r="R381" i="20"/>
  <c r="R367" i="20"/>
  <c r="R360" i="20"/>
  <c r="R402" i="20"/>
  <c r="R346" i="20"/>
  <c r="R374" i="20"/>
  <c r="R395" i="20"/>
  <c r="R409" i="20"/>
  <c r="I549" i="20"/>
  <c r="I514" i="20"/>
  <c r="I521" i="20"/>
  <c r="I486" i="20"/>
  <c r="I500" i="20"/>
  <c r="I507" i="20"/>
  <c r="I535" i="20"/>
  <c r="I542" i="20"/>
  <c r="I493" i="20"/>
  <c r="I528" i="20"/>
  <c r="GF4" i="5"/>
  <c r="EX59" i="5" s="1"/>
  <c r="O234" i="20"/>
  <c r="O255" i="20"/>
  <c r="O248" i="20"/>
  <c r="O227" i="20"/>
  <c r="O262" i="20"/>
  <c r="O269" i="20"/>
  <c r="O213" i="20"/>
  <c r="O220" i="20"/>
  <c r="O241" i="20"/>
  <c r="O206" i="20"/>
  <c r="I115" i="20"/>
  <c r="I122" i="20"/>
  <c r="I129" i="20"/>
  <c r="I87" i="20"/>
  <c r="I94" i="20"/>
  <c r="I101" i="20"/>
  <c r="I66" i="20"/>
  <c r="I73" i="20"/>
  <c r="I108" i="20"/>
  <c r="I80" i="20"/>
  <c r="W388" i="20"/>
  <c r="W402" i="20"/>
  <c r="W409" i="20"/>
  <c r="W360" i="20"/>
  <c r="W381" i="20"/>
  <c r="W367" i="20"/>
  <c r="W395" i="20"/>
  <c r="W346" i="20"/>
  <c r="W353" i="20"/>
  <c r="W374" i="20"/>
  <c r="K395" i="20"/>
  <c r="K402" i="20"/>
  <c r="K409" i="20"/>
  <c r="K367" i="20"/>
  <c r="K374" i="20"/>
  <c r="K381" i="20"/>
  <c r="K360" i="20"/>
  <c r="K388" i="20"/>
  <c r="K353" i="20"/>
  <c r="K346" i="20"/>
  <c r="P619" i="20"/>
  <c r="P556" i="20"/>
  <c r="P563" i="20"/>
  <c r="P591" i="20"/>
  <c r="P584" i="20"/>
  <c r="P570" i="20"/>
  <c r="P577" i="20"/>
  <c r="P612" i="20"/>
  <c r="P598" i="20"/>
  <c r="P605" i="20"/>
  <c r="P521" i="20"/>
  <c r="P535" i="20"/>
  <c r="P542" i="20"/>
  <c r="P549" i="20"/>
  <c r="P507" i="20"/>
  <c r="P486" i="20"/>
  <c r="P493" i="20"/>
  <c r="P500" i="20"/>
  <c r="P514" i="20"/>
  <c r="P528" i="20"/>
  <c r="N794" i="20"/>
  <c r="N808" i="20"/>
  <c r="N787" i="20"/>
  <c r="N766" i="20"/>
  <c r="N801" i="20"/>
  <c r="N822" i="20"/>
  <c r="N829" i="20"/>
  <c r="N773" i="20"/>
  <c r="N815" i="20"/>
  <c r="N780" i="20"/>
  <c r="GG4" i="5"/>
  <c r="V276" i="20"/>
  <c r="S2" i="19"/>
  <c r="S9" i="19" s="1"/>
  <c r="S16" i="19" s="1"/>
  <c r="S23" i="19" s="1"/>
  <c r="S30" i="19" s="1"/>
  <c r="S37" i="19" s="1"/>
  <c r="S44" i="19" s="1"/>
  <c r="S51" i="19" s="1"/>
  <c r="S58" i="19" s="1"/>
  <c r="S65" i="19" s="1"/>
  <c r="S72" i="19" s="1"/>
  <c r="S79" i="19" s="1"/>
  <c r="S86" i="19" s="1"/>
  <c r="S93" i="19" s="1"/>
  <c r="S100" i="19" s="1"/>
  <c r="S107" i="19" s="1"/>
  <c r="S114" i="19" s="1"/>
  <c r="S121" i="19" s="1"/>
  <c r="S128" i="19" s="1"/>
  <c r="S135" i="19" s="1"/>
  <c r="S142" i="19" s="1"/>
  <c r="S149" i="19" s="1"/>
  <c r="S156" i="19" s="1"/>
  <c r="S163" i="19" s="1"/>
  <c r="S170" i="19" s="1"/>
  <c r="S177" i="19" s="1"/>
  <c r="S184" i="19" s="1"/>
  <c r="S191" i="19" s="1"/>
  <c r="S198" i="19" s="1"/>
  <c r="S205" i="19" s="1"/>
  <c r="S212" i="19" s="1"/>
  <c r="S219" i="19" s="1"/>
  <c r="S226" i="19" s="1"/>
  <c r="S233" i="19" s="1"/>
  <c r="S240" i="19" s="1"/>
  <c r="S247" i="19" s="1"/>
  <c r="S254" i="19" s="1"/>
  <c r="S261" i="19" s="1"/>
  <c r="S268" i="19" s="1"/>
  <c r="S275" i="19" s="1"/>
  <c r="S282" i="19" s="1"/>
  <c r="S289" i="19" s="1"/>
  <c r="S296" i="19" s="1"/>
  <c r="S303" i="19" s="1"/>
  <c r="S310" i="19" s="1"/>
  <c r="S317" i="19" s="1"/>
  <c r="S324" i="19" s="1"/>
  <c r="S331" i="19" s="1"/>
  <c r="S338" i="19" s="1"/>
  <c r="S345" i="19" s="1"/>
  <c r="S352" i="19" s="1"/>
  <c r="S359" i="19" s="1"/>
  <c r="S366" i="19" s="1"/>
  <c r="S373" i="19" s="1"/>
  <c r="S380" i="19" s="1"/>
  <c r="S387" i="19" s="1"/>
  <c r="S394" i="19" s="1"/>
  <c r="S401" i="19" s="1"/>
  <c r="S408" i="19" s="1"/>
  <c r="S415" i="19" s="1"/>
  <c r="S422" i="19" s="1"/>
  <c r="S429" i="19" s="1"/>
  <c r="S436" i="19" s="1"/>
  <c r="S443" i="19" s="1"/>
  <c r="S450" i="19" s="1"/>
  <c r="S457" i="19" s="1"/>
  <c r="S464" i="19" s="1"/>
  <c r="S471" i="19" s="1"/>
  <c r="S478" i="19" s="1"/>
  <c r="S485" i="19" s="1"/>
  <c r="S492" i="19" s="1"/>
  <c r="S499" i="19" s="1"/>
  <c r="S506" i="19" s="1"/>
  <c r="S513" i="19" s="1"/>
  <c r="S520" i="19" s="1"/>
  <c r="S527" i="19" s="1"/>
  <c r="S534" i="19" s="1"/>
  <c r="S541" i="19" s="1"/>
  <c r="S548" i="19" s="1"/>
  <c r="S555" i="19" s="1"/>
  <c r="S562" i="19" s="1"/>
  <c r="S569" i="19" s="1"/>
  <c r="S576" i="19" s="1"/>
  <c r="S583" i="19" s="1"/>
  <c r="S590" i="19" s="1"/>
  <c r="S597" i="19" s="1"/>
  <c r="S604" i="19" s="1"/>
  <c r="S611" i="19" s="1"/>
  <c r="S618" i="19" s="1"/>
  <c r="S625" i="19" s="1"/>
  <c r="S632" i="19" s="1"/>
  <c r="S639" i="19" s="1"/>
  <c r="S646" i="19" s="1"/>
  <c r="S653" i="19" s="1"/>
  <c r="S660" i="19" s="1"/>
  <c r="S667" i="19" s="1"/>
  <c r="S674" i="19" s="1"/>
  <c r="S681" i="19" s="1"/>
  <c r="S688" i="19" s="1"/>
  <c r="S695" i="19" s="1"/>
  <c r="S702" i="19" s="1"/>
  <c r="S709" i="19" s="1"/>
  <c r="S716" i="19" s="1"/>
  <c r="S723" i="19" s="1"/>
  <c r="S730" i="19" s="1"/>
  <c r="S737" i="19" s="1"/>
  <c r="S744" i="19" s="1"/>
  <c r="S751" i="19" s="1"/>
  <c r="S758" i="19" s="1"/>
  <c r="S765" i="19" s="1"/>
  <c r="S772" i="19" s="1"/>
  <c r="S779" i="19" s="1"/>
  <c r="S786" i="19" s="1"/>
  <c r="S793" i="19" s="1"/>
  <c r="S800" i="19" s="1"/>
  <c r="S807" i="19" s="1"/>
  <c r="S814" i="19" s="1"/>
  <c r="S821" i="19" s="1"/>
  <c r="S828" i="19" s="1"/>
  <c r="S835" i="19" s="1"/>
  <c r="S842" i="19" s="1"/>
  <c r="S849" i="19" s="1"/>
  <c r="S856" i="19" s="1"/>
  <c r="S863" i="19" s="1"/>
  <c r="S870" i="19" s="1"/>
  <c r="S877" i="19" s="1"/>
  <c r="S884" i="19" s="1"/>
  <c r="S891" i="19" s="1"/>
  <c r="S898" i="19" s="1"/>
  <c r="S905" i="19" s="1"/>
  <c r="S912" i="19" s="1"/>
  <c r="S919" i="19" s="1"/>
  <c r="S926" i="19" s="1"/>
  <c r="S933" i="19" s="1"/>
  <c r="S940" i="19" s="1"/>
  <c r="S947" i="19" s="1"/>
  <c r="S954" i="19" s="1"/>
  <c r="S961" i="19" s="1"/>
  <c r="S968" i="19" s="1"/>
  <c r="S975" i="19" s="1"/>
  <c r="S982" i="19" s="1"/>
  <c r="S989" i="19" s="1"/>
  <c r="S996" i="19" s="1"/>
  <c r="S1003" i="19" s="1"/>
  <c r="S1010" i="19" s="1"/>
  <c r="S1017" i="19" s="1"/>
  <c r="S1024" i="19" s="1"/>
  <c r="S1031" i="19" s="1"/>
  <c r="S1038" i="19" s="1"/>
  <c r="S1045" i="19" s="1"/>
  <c r="S1052" i="19" s="1"/>
  <c r="S1059" i="19" s="1"/>
  <c r="S1066" i="19" s="1"/>
  <c r="S1073" i="19" s="1"/>
  <c r="S1080" i="19" s="1"/>
  <c r="S1087" i="19" s="1"/>
  <c r="S1094" i="19" s="1"/>
  <c r="S1101" i="19" s="1"/>
  <c r="S1108" i="19" s="1"/>
  <c r="S1115" i="19" s="1"/>
  <c r="S1122" i="19" s="1"/>
  <c r="S1129" i="19" s="1"/>
  <c r="S1136" i="19" s="1"/>
  <c r="S1143" i="19" s="1"/>
  <c r="S1150" i="19" s="1"/>
  <c r="S1157" i="19" s="1"/>
  <c r="S1164" i="19" s="1"/>
  <c r="S1171" i="19" s="1"/>
  <c r="S1178" i="19" s="1"/>
  <c r="S1185" i="19" s="1"/>
  <c r="S1192" i="19" s="1"/>
  <c r="S1199" i="19" s="1"/>
  <c r="S1206" i="19" s="1"/>
  <c r="S1213" i="19" s="1"/>
  <c r="S1220" i="19" s="1"/>
  <c r="S1227" i="19" s="1"/>
  <c r="S1234" i="19" s="1"/>
  <c r="S1241" i="19" s="1"/>
  <c r="S1248" i="19" s="1"/>
  <c r="S1255" i="19" s="1"/>
  <c r="S1262" i="19" s="1"/>
  <c r="S1269" i="19" s="1"/>
  <c r="S1276" i="19" s="1"/>
  <c r="S1283" i="19" s="1"/>
  <c r="S1290" i="19" s="1"/>
  <c r="S1297" i="19" s="1"/>
  <c r="S1304" i="19" s="1"/>
  <c r="S1311" i="19" s="1"/>
  <c r="S1318" i="19" s="1"/>
  <c r="S1325" i="19" s="1"/>
  <c r="S1332" i="19" s="1"/>
  <c r="S1339" i="19" s="1"/>
  <c r="S1346" i="19" s="1"/>
  <c r="S1353" i="19" s="1"/>
  <c r="S1360" i="19" s="1"/>
  <c r="S1367" i="19" s="1"/>
  <c r="S1374" i="19" s="1"/>
  <c r="S1381" i="19" s="1"/>
  <c r="S1388" i="19" s="1"/>
  <c r="S1395" i="19" s="1"/>
  <c r="S1402" i="19" s="1"/>
  <c r="S1409" i="19" s="1"/>
  <c r="S1416" i="19" s="1"/>
  <c r="S1423" i="19" s="1"/>
  <c r="S1430" i="19" s="1"/>
  <c r="S1437" i="19" s="1"/>
  <c r="S1444" i="19" s="1"/>
  <c r="S1451" i="19" s="1"/>
  <c r="S1458" i="19" s="1"/>
  <c r="S1465" i="19" s="1"/>
  <c r="S1472" i="19" s="1"/>
  <c r="S1479" i="19" s="1"/>
  <c r="S1486" i="19" s="1"/>
  <c r="S1493" i="19" s="1"/>
  <c r="S1500" i="19" s="1"/>
  <c r="S1507" i="19" s="1"/>
  <c r="S1514" i="19" s="1"/>
  <c r="S1521" i="19" s="1"/>
  <c r="S1528" i="19" s="1"/>
  <c r="S1535" i="19" s="1"/>
  <c r="S1542" i="19" s="1"/>
  <c r="S1549" i="19" s="1"/>
  <c r="S1556" i="19" s="1"/>
  <c r="S1563" i="19" s="1"/>
  <c r="S1570" i="19" s="1"/>
  <c r="S1577" i="19" s="1"/>
  <c r="S1584" i="19" s="1"/>
  <c r="S1591" i="19" s="1"/>
  <c r="S1598" i="19" s="1"/>
  <c r="S1605" i="19" s="1"/>
  <c r="S1612" i="19" s="1"/>
  <c r="S1619" i="19" s="1"/>
  <c r="S1626" i="19" s="1"/>
  <c r="S1633" i="19" s="1"/>
  <c r="S1640" i="19" s="1"/>
  <c r="S1647" i="19" s="1"/>
  <c r="S1654" i="19" s="1"/>
  <c r="S1661" i="19" s="1"/>
  <c r="S1668" i="19" s="1"/>
  <c r="S1675" i="19" s="1"/>
  <c r="S1682" i="19" s="1"/>
  <c r="S1689" i="19" s="1"/>
  <c r="S1696" i="19" s="1"/>
  <c r="S1703" i="19" s="1"/>
  <c r="S1710" i="19" s="1"/>
  <c r="S1717" i="19" s="1"/>
  <c r="S1724" i="19" s="1"/>
  <c r="S1731" i="19" s="1"/>
  <c r="S1738" i="19" s="1"/>
  <c r="S1745" i="19" s="1"/>
  <c r="S1752" i="19" s="1"/>
  <c r="S1759" i="19" s="1"/>
  <c r="S1766" i="19" s="1"/>
  <c r="S1773" i="19" s="1"/>
  <c r="S1780" i="19" s="1"/>
  <c r="S1787" i="19" s="1"/>
  <c r="S1794" i="19" s="1"/>
  <c r="S1801" i="19" s="1"/>
  <c r="S1808" i="19" s="1"/>
  <c r="S1815" i="19" s="1"/>
  <c r="S1822" i="19" s="1"/>
  <c r="S1829" i="19" s="1"/>
  <c r="S1836" i="19" s="1"/>
  <c r="S1843" i="19" s="1"/>
  <c r="S1850" i="19" s="1"/>
  <c r="S1857" i="19" s="1"/>
  <c r="S1864" i="19" s="1"/>
  <c r="S1871" i="19" s="1"/>
  <c r="S1878" i="19" s="1"/>
  <c r="S1885" i="19" s="1"/>
  <c r="S1892" i="19" s="1"/>
  <c r="S1899" i="19" s="1"/>
  <c r="S1906" i="19" s="1"/>
  <c r="S1913" i="19" s="1"/>
  <c r="S1920" i="19" s="1"/>
  <c r="S1927" i="19" s="1"/>
  <c r="S1934" i="19" s="1"/>
  <c r="S1941" i="19" s="1"/>
  <c r="S1948" i="19" s="1"/>
  <c r="S1955" i="19" s="1"/>
  <c r="S1962" i="19" s="1"/>
  <c r="S1969" i="19" s="1"/>
  <c r="S1976" i="19" s="1"/>
  <c r="S1983" i="19" s="1"/>
  <c r="S1990" i="19" s="1"/>
  <c r="S1997" i="19" s="1"/>
  <c r="S2004" i="19" s="1"/>
  <c r="S2011" i="19" s="1"/>
  <c r="S2018" i="19" s="1"/>
  <c r="S2025" i="19" s="1"/>
  <c r="S2032" i="19" s="1"/>
  <c r="S2039" i="19" s="1"/>
  <c r="S2046" i="19" s="1"/>
  <c r="S2053" i="19" s="1"/>
  <c r="S2060" i="19" s="1"/>
  <c r="S2067" i="19" s="1"/>
  <c r="S2074" i="19" s="1"/>
  <c r="S2081" i="19" s="1"/>
  <c r="S2088" i="19" s="1"/>
  <c r="S2095" i="19" s="1"/>
  <c r="S2102" i="19" s="1"/>
  <c r="S2109" i="19" s="1"/>
  <c r="S2116" i="19" s="1"/>
  <c r="S2123" i="19" s="1"/>
  <c r="S2130" i="19" s="1"/>
  <c r="S2137" i="19" s="1"/>
  <c r="S2144" i="19" s="1"/>
  <c r="S2151" i="19" s="1"/>
  <c r="S2158" i="19" s="1"/>
  <c r="S2165" i="19" s="1"/>
  <c r="S2172" i="19" s="1"/>
  <c r="S2179" i="19" s="1"/>
  <c r="S2186" i="19" s="1"/>
  <c r="S2193" i="19" s="1"/>
  <c r="S2200" i="19" s="1"/>
  <c r="S2207" i="19" s="1"/>
  <c r="S2214" i="19" s="1"/>
  <c r="S2221" i="19" s="1"/>
  <c r="S2228" i="19" s="1"/>
  <c r="S2235" i="19" s="1"/>
  <c r="S2242" i="19" s="1"/>
  <c r="S2249" i="19" s="1"/>
  <c r="S2256" i="19" s="1"/>
  <c r="S2263" i="19" s="1"/>
  <c r="S2270" i="19" s="1"/>
  <c r="S2277" i="19" s="1"/>
  <c r="S2284" i="19" s="1"/>
  <c r="S2291" i="19" s="1"/>
  <c r="S2298" i="19" s="1"/>
  <c r="S2305" i="19" s="1"/>
  <c r="S2312" i="19" s="1"/>
  <c r="S2319" i="19" s="1"/>
  <c r="S2326" i="19" s="1"/>
  <c r="S2333" i="19" s="1"/>
  <c r="S2340" i="19" s="1"/>
  <c r="S2347" i="19" s="1"/>
  <c r="S2354" i="19" s="1"/>
  <c r="S2361" i="19" s="1"/>
  <c r="S2368" i="19" s="1"/>
  <c r="S2375" i="19" s="1"/>
  <c r="S2382" i="19" s="1"/>
  <c r="S2389" i="19" s="1"/>
  <c r="S2396" i="19" s="1"/>
  <c r="S2403" i="19" s="1"/>
  <c r="S2410" i="19" s="1"/>
  <c r="S2417" i="19" s="1"/>
  <c r="S2424" i="19" s="1"/>
  <c r="S2431" i="19" s="1"/>
  <c r="S2438" i="19" s="1"/>
  <c r="S2445" i="19" s="1"/>
  <c r="S2452" i="19" s="1"/>
  <c r="S2459" i="19" s="1"/>
  <c r="S2466" i="19" s="1"/>
  <c r="S2473" i="19" s="1"/>
  <c r="S2480" i="19" s="1"/>
  <c r="S2487" i="19" s="1"/>
  <c r="S2494" i="19" s="1"/>
  <c r="S2501" i="19" s="1"/>
  <c r="S2508" i="19" s="1"/>
  <c r="S2515" i="19" s="1"/>
  <c r="S2522" i="19" s="1"/>
  <c r="S2529" i="19" s="1"/>
  <c r="S2536" i="19" s="1"/>
  <c r="S2543" i="19" s="1"/>
  <c r="S2550" i="19" s="1"/>
  <c r="S2557" i="19" s="1"/>
  <c r="S2564" i="19" s="1"/>
  <c r="S2571" i="19" s="1"/>
  <c r="S2578" i="19" s="1"/>
  <c r="S2585" i="19" s="1"/>
  <c r="S2592" i="19" s="1"/>
  <c r="S2599" i="19" s="1"/>
  <c r="S2606" i="19" s="1"/>
  <c r="S2613" i="19" s="1"/>
  <c r="S2620" i="19" s="1"/>
  <c r="S2627" i="19" s="1"/>
  <c r="S2634" i="19" s="1"/>
  <c r="S2641" i="19" s="1"/>
  <c r="S2648" i="19" s="1"/>
  <c r="S2655" i="19" s="1"/>
  <c r="S2662" i="19" s="1"/>
  <c r="S2669" i="19" s="1"/>
  <c r="S2676" i="19" s="1"/>
  <c r="S2683" i="19" s="1"/>
  <c r="S2690" i="19" s="1"/>
  <c r="S2697" i="19" s="1"/>
  <c r="S2704" i="19" s="1"/>
  <c r="S2711" i="19" s="1"/>
  <c r="S2718" i="19" s="1"/>
  <c r="S2725" i="19" s="1"/>
  <c r="S2732" i="19" s="1"/>
  <c r="S2739" i="19" s="1"/>
  <c r="S2746" i="19" s="1"/>
  <c r="S2753" i="19" s="1"/>
  <c r="S2760" i="19" s="1"/>
  <c r="S2767" i="19" s="1"/>
  <c r="S2774" i="19" s="1"/>
  <c r="S2781" i="19" s="1"/>
  <c r="S2788" i="19" s="1"/>
  <c r="S2795" i="19" s="1"/>
  <c r="S2802" i="19" s="1"/>
  <c r="S2809" i="19" s="1"/>
  <c r="S2816" i="19" s="1"/>
  <c r="S2823" i="19" s="1"/>
  <c r="S2830" i="19" s="1"/>
  <c r="S2837" i="19" s="1"/>
  <c r="S2844" i="19" s="1"/>
  <c r="S2851" i="19" s="1"/>
  <c r="S2858" i="19" s="1"/>
  <c r="S2865" i="19" s="1"/>
  <c r="S2872" i="19" s="1"/>
  <c r="S2879" i="19" s="1"/>
  <c r="S2886" i="19" s="1"/>
  <c r="S2893" i="19" s="1"/>
  <c r="S2900" i="19" s="1"/>
  <c r="S2907" i="19" s="1"/>
  <c r="S2914" i="19" s="1"/>
  <c r="S2921" i="19" s="1"/>
  <c r="S2928" i="19" s="1"/>
  <c r="S2935" i="19" s="1"/>
  <c r="S2942" i="19" s="1"/>
  <c r="S2949" i="19" s="1"/>
  <c r="S2956" i="19" s="1"/>
  <c r="S2963" i="19" s="1"/>
  <c r="S2970" i="19" s="1"/>
  <c r="S2977" i="19" s="1"/>
  <c r="S2984" i="19" s="1"/>
  <c r="S2991" i="19" s="1"/>
  <c r="S2998" i="19" s="1"/>
  <c r="S3005" i="19" s="1"/>
  <c r="S3012" i="19" s="1"/>
  <c r="S3019" i="19" s="1"/>
  <c r="S3026" i="19" s="1"/>
  <c r="S3033" i="19" s="1"/>
  <c r="S3040" i="19" s="1"/>
  <c r="S3047" i="19" s="1"/>
  <c r="S3054" i="19" s="1"/>
  <c r="S3061" i="19" s="1"/>
  <c r="S3068" i="19" s="1"/>
  <c r="S3075" i="19" s="1"/>
  <c r="S3082" i="19" s="1"/>
  <c r="S3089" i="19" s="1"/>
  <c r="S3096" i="19" s="1"/>
  <c r="S3103" i="19" s="1"/>
  <c r="S3110" i="19" s="1"/>
  <c r="S3117" i="19" s="1"/>
  <c r="S3124" i="19" s="1"/>
  <c r="S3131" i="19" s="1"/>
  <c r="S3138" i="19" s="1"/>
  <c r="S3145" i="19" s="1"/>
  <c r="S3152" i="19" s="1"/>
  <c r="S3159" i="19" s="1"/>
  <c r="S3166" i="19" s="1"/>
  <c r="S3173" i="19" s="1"/>
  <c r="S3180" i="19" s="1"/>
  <c r="S3187" i="19" s="1"/>
  <c r="S3194" i="19" s="1"/>
  <c r="S3201" i="19" s="1"/>
  <c r="S3208" i="19" s="1"/>
  <c r="S3215" i="19" s="1"/>
  <c r="S3222" i="19" s="1"/>
  <c r="S3229" i="19" s="1"/>
  <c r="S3236" i="19" s="1"/>
  <c r="S3243" i="19" s="1"/>
  <c r="S3250" i="19" s="1"/>
  <c r="S3257" i="19" s="1"/>
  <c r="S3264" i="19" s="1"/>
  <c r="S3271" i="19" s="1"/>
  <c r="S3278" i="19" s="1"/>
  <c r="S3285" i="19" s="1"/>
  <c r="S3292" i="19" s="1"/>
  <c r="S3299" i="19" s="1"/>
  <c r="S3306" i="19" s="1"/>
  <c r="S3313" i="19" s="1"/>
  <c r="S3320" i="19" s="1"/>
  <c r="S3327" i="19" s="1"/>
  <c r="S3334" i="19" s="1"/>
  <c r="S3341" i="19" s="1"/>
  <c r="S3348" i="19" s="1"/>
  <c r="S3355" i="19" s="1"/>
  <c r="S3362" i="19" s="1"/>
  <c r="S3369" i="19" s="1"/>
  <c r="S3376" i="19" s="1"/>
  <c r="S3383" i="19" s="1"/>
  <c r="S3390" i="19" s="1"/>
  <c r="S3397" i="19" s="1"/>
  <c r="S3404" i="19" s="1"/>
  <c r="S3411" i="19" s="1"/>
  <c r="S3418" i="19" s="1"/>
  <c r="S3425" i="19" s="1"/>
  <c r="S3432" i="19" s="1"/>
  <c r="S3439" i="19" s="1"/>
  <c r="S3446" i="19" s="1"/>
  <c r="S3453" i="19" s="1"/>
  <c r="S3460" i="19" s="1"/>
  <c r="S3467" i="19" s="1"/>
  <c r="S3474" i="19" s="1"/>
  <c r="S3481" i="19" s="1"/>
  <c r="S3488" i="19" s="1"/>
  <c r="S3495" i="19" s="1"/>
  <c r="S3502" i="19" s="1"/>
  <c r="S3509" i="19" s="1"/>
  <c r="S3516" i="19" s="1"/>
  <c r="S3523" i="19" s="1"/>
  <c r="S3530" i="19" s="1"/>
  <c r="S3537" i="19" s="1"/>
  <c r="S3544" i="19" s="1"/>
  <c r="S3551" i="19" s="1"/>
  <c r="S3558" i="19" s="1"/>
  <c r="S3565" i="19" s="1"/>
  <c r="S3572" i="19" s="1"/>
  <c r="S3579" i="19" s="1"/>
  <c r="S3586" i="19" s="1"/>
  <c r="S3593" i="19" s="1"/>
  <c r="S3600" i="19" s="1"/>
  <c r="S3607" i="19" s="1"/>
  <c r="S3614" i="19" s="1"/>
  <c r="S3621" i="19" s="1"/>
  <c r="S3628" i="19" s="1"/>
  <c r="S3635" i="19" s="1"/>
  <c r="S3642" i="19" s="1"/>
  <c r="S3649" i="19" s="1"/>
  <c r="S3656" i="19" s="1"/>
  <c r="S3663" i="19" s="1"/>
  <c r="S3670" i="19" s="1"/>
  <c r="S3677" i="19" s="1"/>
  <c r="S3684" i="19" s="1"/>
  <c r="S3691" i="19" s="1"/>
  <c r="S3698" i="19" s="1"/>
  <c r="S3705" i="19" s="1"/>
  <c r="S3712" i="19" s="1"/>
  <c r="S3719" i="19" s="1"/>
  <c r="S3726" i="19" s="1"/>
  <c r="S3733" i="19" s="1"/>
  <c r="S3740" i="19" s="1"/>
  <c r="S3747" i="19" s="1"/>
  <c r="S3754" i="19" s="1"/>
  <c r="S3761" i="19" s="1"/>
  <c r="S3768" i="19" s="1"/>
  <c r="S3775" i="19" s="1"/>
  <c r="S3782" i="19" s="1"/>
  <c r="S3789" i="19" s="1"/>
  <c r="S3796" i="19" s="1"/>
  <c r="S3803" i="19" s="1"/>
  <c r="S3810" i="19" s="1"/>
  <c r="S3817" i="19" s="1"/>
  <c r="S3824" i="19" s="1"/>
  <c r="S3831" i="19" s="1"/>
  <c r="S3838" i="19" s="1"/>
  <c r="S3845" i="19" s="1"/>
  <c r="S3852" i="19" s="1"/>
  <c r="S3859" i="19" s="1"/>
  <c r="S3866" i="19" s="1"/>
  <c r="S3873" i="19" s="1"/>
  <c r="S3880" i="19" s="1"/>
  <c r="S3887" i="19" s="1"/>
  <c r="S3894" i="19" s="1"/>
  <c r="S3901" i="19" s="1"/>
  <c r="S3908" i="19" s="1"/>
  <c r="S3915" i="19" s="1"/>
  <c r="S3922" i="19" s="1"/>
  <c r="S3929" i="19" s="1"/>
  <c r="S3936" i="19" s="1"/>
  <c r="S3943" i="19" s="1"/>
  <c r="S3950" i="19" s="1"/>
  <c r="S3957" i="19" s="1"/>
  <c r="S3964" i="19" s="1"/>
  <c r="S3971" i="19" s="1"/>
  <c r="S3978" i="19" s="1"/>
  <c r="S3985" i="19" s="1"/>
  <c r="S3992" i="19" s="1"/>
  <c r="S3999" i="19" s="1"/>
  <c r="S4006" i="19" s="1"/>
  <c r="S4013" i="19" s="1"/>
  <c r="S4020" i="19" s="1"/>
  <c r="S4027" i="19" s="1"/>
  <c r="S4034" i="19" s="1"/>
  <c r="S4041" i="19" s="1"/>
  <c r="S4048" i="19" s="1"/>
  <c r="S4055" i="19" s="1"/>
  <c r="S4062" i="19" s="1"/>
  <c r="S4069" i="19" s="1"/>
  <c r="S4076" i="19" s="1"/>
  <c r="S4083" i="19" s="1"/>
  <c r="S4090" i="19" s="1"/>
  <c r="S4097" i="19" s="1"/>
  <c r="S4104" i="19" s="1"/>
  <c r="S4111" i="19" s="1"/>
  <c r="S4118" i="19" s="1"/>
  <c r="S4125" i="19" s="1"/>
  <c r="S4132" i="19" s="1"/>
  <c r="S4139" i="19" s="1"/>
  <c r="S4146" i="19" s="1"/>
  <c r="S4153" i="19" s="1"/>
  <c r="S4160" i="19" s="1"/>
  <c r="S4167" i="19" s="1"/>
  <c r="S4174" i="19" s="1"/>
  <c r="S4181" i="19" s="1"/>
  <c r="S4188" i="19" s="1"/>
  <c r="S4195" i="19" s="1"/>
  <c r="S4202" i="19" s="1"/>
  <c r="S4209" i="19" s="1"/>
  <c r="S4216" i="19" s="1"/>
  <c r="S4223" i="19" s="1"/>
  <c r="S4230" i="19" s="1"/>
  <c r="S4237" i="19" s="1"/>
  <c r="S4244" i="19" s="1"/>
  <c r="S4251" i="19" s="1"/>
  <c r="S4258" i="19" s="1"/>
  <c r="S4265" i="19" s="1"/>
  <c r="S4272" i="19" s="1"/>
  <c r="S4279" i="19" s="1"/>
  <c r="S4286" i="19" s="1"/>
  <c r="S4293" i="19" s="1"/>
  <c r="S4300" i="19" s="1"/>
  <c r="S4307" i="19" s="1"/>
  <c r="S4314" i="19" s="1"/>
  <c r="S4321" i="19" s="1"/>
  <c r="S4328" i="19" s="1"/>
  <c r="S4335" i="19" s="1"/>
  <c r="S4342" i="19" s="1"/>
  <c r="S4349" i="19" s="1"/>
  <c r="S4356" i="19" s="1"/>
  <c r="S4363" i="19" s="1"/>
  <c r="S4370" i="19" s="1"/>
  <c r="S4377" i="19" s="1"/>
  <c r="S4384" i="19" s="1"/>
  <c r="S4391" i="19" s="1"/>
  <c r="S4398" i="19" s="1"/>
  <c r="S4405" i="19" s="1"/>
  <c r="S4412" i="19" s="1"/>
  <c r="S4419" i="19" s="1"/>
  <c r="S4426" i="19" s="1"/>
  <c r="S4433" i="19" s="1"/>
  <c r="S4440" i="19" s="1"/>
  <c r="S4447" i="19" s="1"/>
  <c r="S4454" i="19" s="1"/>
  <c r="S4461" i="19" s="1"/>
  <c r="S4468" i="19" s="1"/>
  <c r="S4475" i="19" s="1"/>
  <c r="S4482" i="19" s="1"/>
  <c r="S4489" i="19" s="1"/>
  <c r="S4496" i="19" s="1"/>
  <c r="S4503" i="19" s="1"/>
  <c r="S4510" i="19" s="1"/>
  <c r="S4517" i="19" s="1"/>
  <c r="S4524" i="19" s="1"/>
  <c r="S4531" i="19" s="1"/>
  <c r="S4538" i="19" s="1"/>
  <c r="S4545" i="19" s="1"/>
  <c r="S4552" i="19" s="1"/>
  <c r="S4559" i="19" s="1"/>
  <c r="S4566" i="19" s="1"/>
  <c r="S4573" i="19" s="1"/>
  <c r="S4580" i="19" s="1"/>
  <c r="S4587" i="19" s="1"/>
  <c r="S4594" i="19" s="1"/>
  <c r="S4601" i="19" s="1"/>
  <c r="S4608" i="19" s="1"/>
  <c r="S4615" i="19" s="1"/>
  <c r="S4622" i="19" s="1"/>
  <c r="S4629" i="19" s="1"/>
  <c r="S4636" i="19" s="1"/>
  <c r="S4643" i="19" s="1"/>
  <c r="S4650" i="19" s="1"/>
  <c r="S4657" i="19" s="1"/>
  <c r="S4664" i="19" s="1"/>
  <c r="S4671" i="19" s="1"/>
  <c r="S4678" i="19" s="1"/>
  <c r="S4685" i="19" s="1"/>
  <c r="S4692" i="19" s="1"/>
  <c r="S4699" i="19" s="1"/>
  <c r="S4706" i="19" s="1"/>
  <c r="S4713" i="19" s="1"/>
  <c r="S4720" i="19" s="1"/>
  <c r="S4727" i="19" s="1"/>
  <c r="S4734" i="19" s="1"/>
  <c r="S4741" i="19" s="1"/>
  <c r="S4748" i="19" s="1"/>
  <c r="S4755" i="19" s="1"/>
  <c r="S4762" i="19" s="1"/>
  <c r="S4769" i="19" s="1"/>
  <c r="S4776" i="19" s="1"/>
  <c r="S4783" i="19" s="1"/>
  <c r="S4790" i="19" s="1"/>
  <c r="S4797" i="19" s="1"/>
  <c r="S4804" i="19" s="1"/>
  <c r="S4811" i="19" s="1"/>
  <c r="S4818" i="19" s="1"/>
  <c r="S4825" i="19" s="1"/>
  <c r="S4832" i="19" s="1"/>
  <c r="S4839" i="19" s="1"/>
  <c r="S4846" i="19" s="1"/>
  <c r="S4853" i="19" s="1"/>
  <c r="S4860" i="19" s="1"/>
  <c r="S4867" i="19" s="1"/>
  <c r="S4874" i="19" s="1"/>
  <c r="S4881" i="19" s="1"/>
  <c r="S4888" i="19" s="1"/>
  <c r="S4895" i="19" s="1"/>
  <c r="S4902" i="19" s="1"/>
  <c r="S4909" i="19" s="1"/>
  <c r="S4916" i="19" s="1"/>
  <c r="S4923" i="19" s="1"/>
  <c r="S4930" i="19" s="1"/>
  <c r="S4937" i="19" s="1"/>
  <c r="S4944" i="19" s="1"/>
  <c r="S4951" i="19" s="1"/>
  <c r="S4958" i="19" s="1"/>
  <c r="S4965" i="19" s="1"/>
  <c r="S4972" i="19" s="1"/>
  <c r="S4979" i="19" s="1"/>
  <c r="S4986" i="19" s="1"/>
  <c r="S4993" i="19" s="1"/>
  <c r="S5000" i="19" s="1"/>
  <c r="S5007" i="19" s="1"/>
  <c r="S5014" i="19" s="1"/>
  <c r="S5021" i="19" s="1"/>
  <c r="S5028" i="19" s="1"/>
  <c r="S5035" i="19" s="1"/>
  <c r="S5042" i="19" s="1"/>
  <c r="S5049" i="19" s="1"/>
  <c r="S5056" i="19" s="1"/>
  <c r="S5063" i="19" s="1"/>
  <c r="S5070" i="19" s="1"/>
  <c r="S5077" i="19" s="1"/>
  <c r="S5084" i="19" s="1"/>
  <c r="S5091" i="19" s="1"/>
  <c r="S5098" i="19" s="1"/>
  <c r="S5105" i="19" s="1"/>
  <c r="S5112" i="19" s="1"/>
  <c r="S5119" i="19" s="1"/>
  <c r="S5126" i="19" s="1"/>
  <c r="S5133" i="19" s="1"/>
  <c r="S5140" i="19" s="1"/>
  <c r="S5147" i="19" s="1"/>
  <c r="S5154" i="19" s="1"/>
  <c r="S5161" i="19" s="1"/>
  <c r="S5168" i="19" s="1"/>
  <c r="S5175" i="19" s="1"/>
  <c r="S5182" i="19" s="1"/>
  <c r="S5189" i="19" s="1"/>
  <c r="S5196" i="19" s="1"/>
  <c r="S5203" i="19" s="1"/>
  <c r="S5210" i="19" s="1"/>
  <c r="S5217" i="19" s="1"/>
  <c r="S5224" i="19" s="1"/>
  <c r="S5231" i="19" s="1"/>
  <c r="S5238" i="19" s="1"/>
  <c r="S5245" i="19" s="1"/>
  <c r="S5252" i="19" s="1"/>
  <c r="S5259" i="19" s="1"/>
  <c r="S5266" i="19" s="1"/>
  <c r="S5273" i="19" s="1"/>
  <c r="S5280" i="19" s="1"/>
  <c r="S5287" i="19" s="1"/>
  <c r="S5294" i="19" s="1"/>
  <c r="S5301" i="19" s="1"/>
  <c r="S5308" i="19" s="1"/>
  <c r="S5315" i="19" s="1"/>
  <c r="S5322" i="19" s="1"/>
  <c r="S5329" i="19" s="1"/>
  <c r="S5336" i="19" s="1"/>
  <c r="S5343" i="19" s="1"/>
  <c r="S5350" i="19" s="1"/>
  <c r="S5357" i="19" s="1"/>
  <c r="S5364" i="19" s="1"/>
  <c r="S5371" i="19" s="1"/>
  <c r="S5378" i="19" s="1"/>
  <c r="S5385" i="19" s="1"/>
  <c r="S5392" i="19" s="1"/>
  <c r="S5399" i="19" s="1"/>
  <c r="S5406" i="19" s="1"/>
  <c r="S5413" i="19" s="1"/>
  <c r="S5420" i="19" s="1"/>
  <c r="S5427" i="19" s="1"/>
  <c r="S5434" i="19" s="1"/>
  <c r="S5441" i="19" s="1"/>
  <c r="S5448" i="19" s="1"/>
  <c r="S5455" i="19" s="1"/>
  <c r="S5462" i="19" s="1"/>
  <c r="S5469" i="19" s="1"/>
  <c r="S5476" i="19" s="1"/>
  <c r="S5483" i="19" s="1"/>
  <c r="S5490" i="19" s="1"/>
  <c r="S5497" i="19" s="1"/>
  <c r="S5504" i="19" s="1"/>
  <c r="S5511" i="19" s="1"/>
  <c r="S5518" i="19" s="1"/>
  <c r="S5525" i="19" s="1"/>
  <c r="S5532" i="19" s="1"/>
  <c r="S5539" i="19" s="1"/>
  <c r="S5546" i="19" s="1"/>
  <c r="S5553" i="19" s="1"/>
  <c r="S5560" i="19" s="1"/>
  <c r="S5567" i="19" s="1"/>
  <c r="S5574" i="19" s="1"/>
  <c r="S5581" i="19" s="1"/>
  <c r="S5588" i="19" s="1"/>
  <c r="S5595" i="19" s="1"/>
  <c r="S5602" i="19" s="1"/>
  <c r="S5609" i="19" s="1"/>
  <c r="S5616" i="19" s="1"/>
  <c r="S5623" i="19" s="1"/>
  <c r="S5630" i="19" s="1"/>
  <c r="S5637" i="19" s="1"/>
  <c r="S5644" i="19" s="1"/>
  <c r="S5651" i="19" s="1"/>
  <c r="S5658" i="19" s="1"/>
  <c r="S5665" i="19" s="1"/>
  <c r="S5672" i="19" s="1"/>
  <c r="S5679" i="19" s="1"/>
  <c r="S5686" i="19" s="1"/>
  <c r="S5693" i="19" s="1"/>
  <c r="S5700" i="19" s="1"/>
  <c r="S5707" i="19" s="1"/>
  <c r="S5714" i="19" s="1"/>
  <c r="S5721" i="19" s="1"/>
  <c r="S5728" i="19" s="1"/>
  <c r="S5735" i="19" s="1"/>
  <c r="S5742" i="19" s="1"/>
  <c r="S5749" i="19" s="1"/>
  <c r="S5756" i="19" s="1"/>
  <c r="S5763" i="19" s="1"/>
  <c r="S5770" i="19" s="1"/>
  <c r="S5777" i="19" s="1"/>
  <c r="S5784" i="19" s="1"/>
  <c r="S5791" i="19" s="1"/>
  <c r="S5798" i="19" s="1"/>
  <c r="S5805" i="19" s="1"/>
  <c r="S5812" i="19" s="1"/>
  <c r="S5819" i="19" s="1"/>
  <c r="S5826" i="19" s="1"/>
  <c r="S5833" i="19" s="1"/>
  <c r="S5840" i="19" s="1"/>
  <c r="S5847" i="19" s="1"/>
  <c r="S5854" i="19" s="1"/>
  <c r="S5861" i="19" s="1"/>
  <c r="S5868" i="19" s="1"/>
  <c r="S5875" i="19" s="1"/>
  <c r="S5882" i="19" s="1"/>
  <c r="S5889" i="19" s="1"/>
  <c r="S5896" i="19" s="1"/>
  <c r="S5903" i="19" s="1"/>
  <c r="S5910" i="19" s="1"/>
  <c r="S5917" i="19" s="1"/>
  <c r="S5924" i="19" s="1"/>
  <c r="S5931" i="19" s="1"/>
  <c r="S5938" i="19" s="1"/>
  <c r="S5945" i="19" s="1"/>
  <c r="S5952" i="19" s="1"/>
  <c r="S5959" i="19" s="1"/>
  <c r="S5966" i="19" s="1"/>
  <c r="S5973" i="19" s="1"/>
  <c r="S5980" i="19" s="1"/>
  <c r="S5987" i="19" s="1"/>
  <c r="S5994" i="19" s="1"/>
  <c r="S6001" i="19" s="1"/>
  <c r="S6008" i="19" s="1"/>
  <c r="S6015" i="19" s="1"/>
  <c r="S6022" i="19" s="1"/>
  <c r="S6029" i="19" s="1"/>
  <c r="S6036" i="19" s="1"/>
  <c r="S6043" i="19" s="1"/>
  <c r="S6050" i="19" s="1"/>
  <c r="S6057" i="19" s="1"/>
  <c r="S6064" i="19" s="1"/>
  <c r="S6071" i="19" s="1"/>
  <c r="S6078" i="19" s="1"/>
  <c r="S6085" i="19" s="1"/>
  <c r="S6092" i="19" s="1"/>
  <c r="S6099" i="19" s="1"/>
  <c r="S6106" i="19" s="1"/>
  <c r="S6113" i="19" s="1"/>
  <c r="S6120" i="19" s="1"/>
  <c r="S6127" i="19" s="1"/>
  <c r="S6134" i="19" s="1"/>
  <c r="S6141" i="19" s="1"/>
  <c r="S6148" i="19" s="1"/>
  <c r="S6155" i="19" s="1"/>
  <c r="S6162" i="19" s="1"/>
  <c r="S6169" i="19" s="1"/>
  <c r="S6176" i="19" s="1"/>
  <c r="S6183" i="19" s="1"/>
  <c r="S6190" i="19" s="1"/>
  <c r="S6197" i="19" s="1"/>
  <c r="S6204" i="19" s="1"/>
  <c r="S6211" i="19" s="1"/>
  <c r="S6218" i="19" s="1"/>
  <c r="S6225" i="19" s="1"/>
  <c r="S6232" i="19" s="1"/>
  <c r="S6239" i="19" s="1"/>
  <c r="S6246" i="19" s="1"/>
  <c r="S6253" i="19" s="1"/>
  <c r="S6260" i="19" s="1"/>
  <c r="S6267" i="19" s="1"/>
  <c r="S6274" i="19" s="1"/>
  <c r="S6281" i="19" s="1"/>
  <c r="S6288" i="19" s="1"/>
  <c r="S6295" i="19" s="1"/>
  <c r="S6302" i="19" s="1"/>
  <c r="S6309" i="19" s="1"/>
  <c r="S6316" i="19" s="1"/>
  <c r="S6323" i="19" s="1"/>
  <c r="S6330" i="19" s="1"/>
  <c r="S6337" i="19" s="1"/>
  <c r="S6344" i="19" s="1"/>
  <c r="S6351" i="19" s="1"/>
  <c r="S6358" i="19" s="1"/>
  <c r="S6365" i="19" s="1"/>
  <c r="S6372" i="19" s="1"/>
  <c r="S6379" i="19" s="1"/>
  <c r="S6386" i="19" s="1"/>
  <c r="S6393" i="19" s="1"/>
  <c r="S6400" i="19" s="1"/>
  <c r="S6407" i="19" s="1"/>
  <c r="S6414" i="19" s="1"/>
  <c r="S6421" i="19" s="1"/>
  <c r="S6428" i="19" s="1"/>
  <c r="S6435" i="19" s="1"/>
  <c r="S6442" i="19" s="1"/>
  <c r="S6449" i="19" s="1"/>
  <c r="S6456" i="19" s="1"/>
  <c r="S6463" i="19" s="1"/>
  <c r="S6470" i="19" s="1"/>
  <c r="S6477" i="19" s="1"/>
  <c r="S6484" i="19" s="1"/>
  <c r="S6491" i="19" s="1"/>
  <c r="S6498" i="19" s="1"/>
  <c r="S6505" i="19" s="1"/>
  <c r="S6512" i="19" s="1"/>
  <c r="S6519" i="19" s="1"/>
  <c r="S6526" i="19" s="1"/>
  <c r="S6533" i="19" s="1"/>
  <c r="S6540" i="19" s="1"/>
  <c r="S6547" i="19" s="1"/>
  <c r="S6554" i="19" s="1"/>
  <c r="S6561" i="19" s="1"/>
  <c r="S6568" i="19" s="1"/>
  <c r="S6575" i="19" s="1"/>
  <c r="S6582" i="19" s="1"/>
  <c r="S6589" i="19" s="1"/>
  <c r="S6596" i="19" s="1"/>
  <c r="S6603" i="19" s="1"/>
  <c r="S6610" i="19" s="1"/>
  <c r="S6617" i="19" s="1"/>
  <c r="S6624" i="19" s="1"/>
  <c r="S6631" i="19" s="1"/>
  <c r="S6638" i="19" s="1"/>
  <c r="S6645" i="19" s="1"/>
  <c r="S6652" i="19" s="1"/>
  <c r="S6659" i="19" s="1"/>
  <c r="S6666" i="19" s="1"/>
  <c r="S6673" i="19" s="1"/>
  <c r="S6680" i="19" s="1"/>
  <c r="S6687" i="19" s="1"/>
  <c r="S6694" i="19" s="1"/>
  <c r="S6701" i="19" s="1"/>
  <c r="S6708" i="19" s="1"/>
  <c r="S6715" i="19" s="1"/>
  <c r="S6722" i="19" s="1"/>
  <c r="S6729" i="19" s="1"/>
  <c r="S6736" i="19" s="1"/>
  <c r="S6743" i="19" s="1"/>
  <c r="S6750" i="19" s="1"/>
  <c r="S6757" i="19" s="1"/>
  <c r="S6764" i="19" s="1"/>
  <c r="S6771" i="19" s="1"/>
  <c r="S6778" i="19" s="1"/>
  <c r="S6785" i="19" s="1"/>
  <c r="S6792" i="19" s="1"/>
  <c r="S6799" i="19" s="1"/>
  <c r="S6806" i="19" s="1"/>
  <c r="S6813" i="19" s="1"/>
  <c r="S6820" i="19" s="1"/>
  <c r="S6827" i="19" s="1"/>
  <c r="S6834" i="19" s="1"/>
  <c r="S6841" i="19" s="1"/>
  <c r="S6848" i="19" s="1"/>
  <c r="S6855" i="19" s="1"/>
  <c r="S6862" i="19" s="1"/>
  <c r="S6869" i="19" s="1"/>
  <c r="S6876" i="19" s="1"/>
  <c r="S6883" i="19" s="1"/>
  <c r="S6890" i="19" s="1"/>
  <c r="S6897" i="19" s="1"/>
  <c r="S6904" i="19" s="1"/>
  <c r="S6911" i="19" s="1"/>
  <c r="S6918" i="19" s="1"/>
  <c r="S6925" i="19" s="1"/>
  <c r="S6932" i="19" s="1"/>
  <c r="S6939" i="19" s="1"/>
  <c r="S6946" i="19" s="1"/>
  <c r="S6953" i="19" s="1"/>
  <c r="S6960" i="19" s="1"/>
  <c r="S6967" i="19" s="1"/>
  <c r="S6974" i="19" s="1"/>
  <c r="S6981" i="19" s="1"/>
  <c r="S6988" i="19" s="1"/>
  <c r="S6995" i="19" s="1"/>
  <c r="V283" i="20"/>
  <c r="V290" i="20"/>
  <c r="V304" i="20"/>
  <c r="V318" i="20"/>
  <c r="V297" i="20"/>
  <c r="V311" i="20"/>
  <c r="V325" i="20"/>
  <c r="V332" i="20"/>
  <c r="V339" i="20"/>
  <c r="P318" i="20"/>
  <c r="P325" i="20"/>
  <c r="P332" i="20"/>
  <c r="P339" i="20"/>
  <c r="M2" i="19"/>
  <c r="M9" i="19" s="1"/>
  <c r="M16" i="19" s="1"/>
  <c r="M23" i="19" s="1"/>
  <c r="M30" i="19" s="1"/>
  <c r="M37" i="19" s="1"/>
  <c r="M44" i="19" s="1"/>
  <c r="M51" i="19" s="1"/>
  <c r="M58" i="19" s="1"/>
  <c r="M65" i="19" s="1"/>
  <c r="M72" i="19" s="1"/>
  <c r="M79" i="19" s="1"/>
  <c r="M86" i="19" s="1"/>
  <c r="M93" i="19" s="1"/>
  <c r="M100" i="19" s="1"/>
  <c r="M107" i="19" s="1"/>
  <c r="M114" i="19" s="1"/>
  <c r="M121" i="19" s="1"/>
  <c r="M128" i="19" s="1"/>
  <c r="M135" i="19" s="1"/>
  <c r="M142" i="19" s="1"/>
  <c r="M149" i="19" s="1"/>
  <c r="M156" i="19" s="1"/>
  <c r="M163" i="19" s="1"/>
  <c r="M170" i="19" s="1"/>
  <c r="M177" i="19" s="1"/>
  <c r="M184" i="19" s="1"/>
  <c r="M191" i="19" s="1"/>
  <c r="M198" i="19" s="1"/>
  <c r="M205" i="19" s="1"/>
  <c r="M212" i="19" s="1"/>
  <c r="M219" i="19" s="1"/>
  <c r="M226" i="19" s="1"/>
  <c r="M233" i="19" s="1"/>
  <c r="M240" i="19" s="1"/>
  <c r="M247" i="19" s="1"/>
  <c r="M254" i="19" s="1"/>
  <c r="M261" i="19" s="1"/>
  <c r="M268" i="19" s="1"/>
  <c r="M275" i="19" s="1"/>
  <c r="M282" i="19" s="1"/>
  <c r="M289" i="19" s="1"/>
  <c r="M296" i="19" s="1"/>
  <c r="M303" i="19" s="1"/>
  <c r="M310" i="19" s="1"/>
  <c r="M317" i="19" s="1"/>
  <c r="M324" i="19" s="1"/>
  <c r="M331" i="19" s="1"/>
  <c r="M338" i="19" s="1"/>
  <c r="M345" i="19" s="1"/>
  <c r="M352" i="19" s="1"/>
  <c r="M359" i="19" s="1"/>
  <c r="M366" i="19" s="1"/>
  <c r="M373" i="19" s="1"/>
  <c r="M380" i="19" s="1"/>
  <c r="M387" i="19" s="1"/>
  <c r="M394" i="19" s="1"/>
  <c r="M401" i="19" s="1"/>
  <c r="M408" i="19" s="1"/>
  <c r="M415" i="19" s="1"/>
  <c r="M422" i="19" s="1"/>
  <c r="M429" i="19" s="1"/>
  <c r="M436" i="19" s="1"/>
  <c r="M443" i="19" s="1"/>
  <c r="M450" i="19" s="1"/>
  <c r="M457" i="19" s="1"/>
  <c r="M464" i="19" s="1"/>
  <c r="M471" i="19" s="1"/>
  <c r="M478" i="19" s="1"/>
  <c r="M485" i="19" s="1"/>
  <c r="M492" i="19" s="1"/>
  <c r="M499" i="19" s="1"/>
  <c r="M506" i="19" s="1"/>
  <c r="M513" i="19" s="1"/>
  <c r="M520" i="19" s="1"/>
  <c r="M527" i="19" s="1"/>
  <c r="M534" i="19" s="1"/>
  <c r="M541" i="19" s="1"/>
  <c r="M548" i="19" s="1"/>
  <c r="M555" i="19" s="1"/>
  <c r="M562" i="19" s="1"/>
  <c r="M569" i="19" s="1"/>
  <c r="M576" i="19" s="1"/>
  <c r="M583" i="19" s="1"/>
  <c r="M590" i="19" s="1"/>
  <c r="M597" i="19" s="1"/>
  <c r="M604" i="19" s="1"/>
  <c r="M611" i="19" s="1"/>
  <c r="M618" i="19" s="1"/>
  <c r="M625" i="19" s="1"/>
  <c r="M632" i="19" s="1"/>
  <c r="M639" i="19" s="1"/>
  <c r="M646" i="19" s="1"/>
  <c r="M653" i="19" s="1"/>
  <c r="M660" i="19" s="1"/>
  <c r="M667" i="19" s="1"/>
  <c r="M674" i="19" s="1"/>
  <c r="M681" i="19" s="1"/>
  <c r="M688" i="19" s="1"/>
  <c r="M695" i="19" s="1"/>
  <c r="M702" i="19" s="1"/>
  <c r="M709" i="19" s="1"/>
  <c r="M716" i="19" s="1"/>
  <c r="M723" i="19" s="1"/>
  <c r="M730" i="19" s="1"/>
  <c r="M737" i="19" s="1"/>
  <c r="M744" i="19" s="1"/>
  <c r="M751" i="19" s="1"/>
  <c r="M758" i="19" s="1"/>
  <c r="M765" i="19" s="1"/>
  <c r="M772" i="19" s="1"/>
  <c r="M779" i="19" s="1"/>
  <c r="M786" i="19" s="1"/>
  <c r="M793" i="19" s="1"/>
  <c r="M800" i="19" s="1"/>
  <c r="M807" i="19" s="1"/>
  <c r="M814" i="19" s="1"/>
  <c r="M821" i="19" s="1"/>
  <c r="M828" i="19" s="1"/>
  <c r="M835" i="19" s="1"/>
  <c r="M842" i="19" s="1"/>
  <c r="M849" i="19" s="1"/>
  <c r="M856" i="19" s="1"/>
  <c r="M863" i="19" s="1"/>
  <c r="M870" i="19" s="1"/>
  <c r="M877" i="19" s="1"/>
  <c r="M884" i="19" s="1"/>
  <c r="M891" i="19" s="1"/>
  <c r="M898" i="19" s="1"/>
  <c r="M905" i="19" s="1"/>
  <c r="M912" i="19" s="1"/>
  <c r="M919" i="19" s="1"/>
  <c r="M926" i="19" s="1"/>
  <c r="M933" i="19" s="1"/>
  <c r="M940" i="19" s="1"/>
  <c r="M947" i="19" s="1"/>
  <c r="M954" i="19" s="1"/>
  <c r="M961" i="19" s="1"/>
  <c r="M968" i="19" s="1"/>
  <c r="M975" i="19" s="1"/>
  <c r="M982" i="19" s="1"/>
  <c r="M989" i="19" s="1"/>
  <c r="M996" i="19" s="1"/>
  <c r="M1003" i="19" s="1"/>
  <c r="M1010" i="19" s="1"/>
  <c r="M1017" i="19" s="1"/>
  <c r="M1024" i="19" s="1"/>
  <c r="M1031" i="19" s="1"/>
  <c r="M1038" i="19" s="1"/>
  <c r="M1045" i="19" s="1"/>
  <c r="M1052" i="19" s="1"/>
  <c r="M1059" i="19" s="1"/>
  <c r="M1066" i="19" s="1"/>
  <c r="M1073" i="19" s="1"/>
  <c r="M1080" i="19" s="1"/>
  <c r="M1087" i="19" s="1"/>
  <c r="M1094" i="19" s="1"/>
  <c r="M1101" i="19" s="1"/>
  <c r="M1108" i="19" s="1"/>
  <c r="M1115" i="19" s="1"/>
  <c r="M1122" i="19" s="1"/>
  <c r="M1129" i="19" s="1"/>
  <c r="M1136" i="19" s="1"/>
  <c r="M1143" i="19" s="1"/>
  <c r="M1150" i="19" s="1"/>
  <c r="M1157" i="19" s="1"/>
  <c r="M1164" i="19" s="1"/>
  <c r="M1171" i="19" s="1"/>
  <c r="M1178" i="19" s="1"/>
  <c r="M1185" i="19" s="1"/>
  <c r="M1192" i="19" s="1"/>
  <c r="M1199" i="19" s="1"/>
  <c r="M1206" i="19" s="1"/>
  <c r="M1213" i="19" s="1"/>
  <c r="M1220" i="19" s="1"/>
  <c r="M1227" i="19" s="1"/>
  <c r="M1234" i="19" s="1"/>
  <c r="M1241" i="19" s="1"/>
  <c r="M1248" i="19" s="1"/>
  <c r="M1255" i="19" s="1"/>
  <c r="M1262" i="19" s="1"/>
  <c r="M1269" i="19" s="1"/>
  <c r="M1276" i="19" s="1"/>
  <c r="M1283" i="19" s="1"/>
  <c r="M1290" i="19" s="1"/>
  <c r="M1297" i="19" s="1"/>
  <c r="M1304" i="19" s="1"/>
  <c r="M1311" i="19" s="1"/>
  <c r="M1318" i="19" s="1"/>
  <c r="M1325" i="19" s="1"/>
  <c r="M1332" i="19" s="1"/>
  <c r="M1339" i="19" s="1"/>
  <c r="M1346" i="19" s="1"/>
  <c r="M1353" i="19" s="1"/>
  <c r="M1360" i="19" s="1"/>
  <c r="M1367" i="19" s="1"/>
  <c r="M1374" i="19" s="1"/>
  <c r="M1381" i="19" s="1"/>
  <c r="M1388" i="19" s="1"/>
  <c r="M1395" i="19" s="1"/>
  <c r="M1402" i="19" s="1"/>
  <c r="M1409" i="19" s="1"/>
  <c r="M1416" i="19" s="1"/>
  <c r="M1423" i="19" s="1"/>
  <c r="M1430" i="19" s="1"/>
  <c r="M1437" i="19" s="1"/>
  <c r="M1444" i="19" s="1"/>
  <c r="M1451" i="19" s="1"/>
  <c r="M1458" i="19" s="1"/>
  <c r="M1465" i="19" s="1"/>
  <c r="M1472" i="19" s="1"/>
  <c r="M1479" i="19" s="1"/>
  <c r="M1486" i="19" s="1"/>
  <c r="M1493" i="19" s="1"/>
  <c r="M1500" i="19" s="1"/>
  <c r="M1507" i="19" s="1"/>
  <c r="M1514" i="19" s="1"/>
  <c r="M1521" i="19" s="1"/>
  <c r="M1528" i="19" s="1"/>
  <c r="M1535" i="19" s="1"/>
  <c r="M1542" i="19" s="1"/>
  <c r="M1549" i="19" s="1"/>
  <c r="M1556" i="19" s="1"/>
  <c r="M1563" i="19" s="1"/>
  <c r="M1570" i="19" s="1"/>
  <c r="M1577" i="19" s="1"/>
  <c r="M1584" i="19" s="1"/>
  <c r="M1591" i="19" s="1"/>
  <c r="M1598" i="19" s="1"/>
  <c r="M1605" i="19" s="1"/>
  <c r="M1612" i="19" s="1"/>
  <c r="M1619" i="19" s="1"/>
  <c r="M1626" i="19" s="1"/>
  <c r="M1633" i="19" s="1"/>
  <c r="M1640" i="19" s="1"/>
  <c r="M1647" i="19" s="1"/>
  <c r="M1654" i="19" s="1"/>
  <c r="M1661" i="19" s="1"/>
  <c r="M1668" i="19" s="1"/>
  <c r="M1675" i="19" s="1"/>
  <c r="M1682" i="19" s="1"/>
  <c r="M1689" i="19" s="1"/>
  <c r="M1696" i="19" s="1"/>
  <c r="M1703" i="19" s="1"/>
  <c r="M1710" i="19" s="1"/>
  <c r="M1717" i="19" s="1"/>
  <c r="M1724" i="19" s="1"/>
  <c r="M1731" i="19" s="1"/>
  <c r="M1738" i="19" s="1"/>
  <c r="M1745" i="19" s="1"/>
  <c r="M1752" i="19" s="1"/>
  <c r="M1759" i="19" s="1"/>
  <c r="M1766" i="19" s="1"/>
  <c r="M1773" i="19" s="1"/>
  <c r="M1780" i="19" s="1"/>
  <c r="M1787" i="19" s="1"/>
  <c r="M1794" i="19" s="1"/>
  <c r="M1801" i="19" s="1"/>
  <c r="M1808" i="19" s="1"/>
  <c r="M1815" i="19" s="1"/>
  <c r="M1822" i="19" s="1"/>
  <c r="M1829" i="19" s="1"/>
  <c r="M1836" i="19" s="1"/>
  <c r="M1843" i="19" s="1"/>
  <c r="M1850" i="19" s="1"/>
  <c r="M1857" i="19" s="1"/>
  <c r="M1864" i="19" s="1"/>
  <c r="M1871" i="19" s="1"/>
  <c r="M1878" i="19" s="1"/>
  <c r="M1885" i="19" s="1"/>
  <c r="M1892" i="19" s="1"/>
  <c r="M1899" i="19" s="1"/>
  <c r="M1906" i="19" s="1"/>
  <c r="M1913" i="19" s="1"/>
  <c r="M1920" i="19" s="1"/>
  <c r="M1927" i="19" s="1"/>
  <c r="M1934" i="19" s="1"/>
  <c r="M1941" i="19" s="1"/>
  <c r="M1948" i="19" s="1"/>
  <c r="M1955" i="19" s="1"/>
  <c r="M1962" i="19" s="1"/>
  <c r="M1969" i="19" s="1"/>
  <c r="M1976" i="19" s="1"/>
  <c r="M1983" i="19" s="1"/>
  <c r="M1990" i="19" s="1"/>
  <c r="M1997" i="19" s="1"/>
  <c r="M2004" i="19" s="1"/>
  <c r="M2011" i="19" s="1"/>
  <c r="M2018" i="19" s="1"/>
  <c r="M2025" i="19" s="1"/>
  <c r="M2032" i="19" s="1"/>
  <c r="M2039" i="19" s="1"/>
  <c r="M2046" i="19" s="1"/>
  <c r="M2053" i="19" s="1"/>
  <c r="M2060" i="19" s="1"/>
  <c r="M2067" i="19" s="1"/>
  <c r="M2074" i="19" s="1"/>
  <c r="M2081" i="19" s="1"/>
  <c r="M2088" i="19" s="1"/>
  <c r="M2095" i="19" s="1"/>
  <c r="M2102" i="19" s="1"/>
  <c r="M2109" i="19" s="1"/>
  <c r="M2116" i="19" s="1"/>
  <c r="M2123" i="19" s="1"/>
  <c r="M2130" i="19" s="1"/>
  <c r="M2137" i="19" s="1"/>
  <c r="M2144" i="19" s="1"/>
  <c r="M2151" i="19" s="1"/>
  <c r="M2158" i="19" s="1"/>
  <c r="M2165" i="19" s="1"/>
  <c r="M2172" i="19" s="1"/>
  <c r="M2179" i="19" s="1"/>
  <c r="M2186" i="19" s="1"/>
  <c r="M2193" i="19" s="1"/>
  <c r="M2200" i="19" s="1"/>
  <c r="M2207" i="19" s="1"/>
  <c r="M2214" i="19" s="1"/>
  <c r="M2221" i="19" s="1"/>
  <c r="M2228" i="19" s="1"/>
  <c r="M2235" i="19" s="1"/>
  <c r="M2242" i="19" s="1"/>
  <c r="M2249" i="19" s="1"/>
  <c r="M2256" i="19" s="1"/>
  <c r="M2263" i="19" s="1"/>
  <c r="M2270" i="19" s="1"/>
  <c r="M2277" i="19" s="1"/>
  <c r="M2284" i="19" s="1"/>
  <c r="M2291" i="19" s="1"/>
  <c r="M2298" i="19" s="1"/>
  <c r="M2305" i="19" s="1"/>
  <c r="M2312" i="19" s="1"/>
  <c r="M2319" i="19" s="1"/>
  <c r="M2326" i="19" s="1"/>
  <c r="M2333" i="19" s="1"/>
  <c r="M2340" i="19" s="1"/>
  <c r="M2347" i="19" s="1"/>
  <c r="M2354" i="19" s="1"/>
  <c r="M2361" i="19" s="1"/>
  <c r="M2368" i="19" s="1"/>
  <c r="M2375" i="19" s="1"/>
  <c r="M2382" i="19" s="1"/>
  <c r="M2389" i="19" s="1"/>
  <c r="M2396" i="19" s="1"/>
  <c r="M2403" i="19" s="1"/>
  <c r="M2410" i="19" s="1"/>
  <c r="M2417" i="19" s="1"/>
  <c r="M2424" i="19" s="1"/>
  <c r="M2431" i="19" s="1"/>
  <c r="M2438" i="19" s="1"/>
  <c r="M2445" i="19" s="1"/>
  <c r="M2452" i="19" s="1"/>
  <c r="M2459" i="19" s="1"/>
  <c r="M2466" i="19" s="1"/>
  <c r="M2473" i="19" s="1"/>
  <c r="M2480" i="19" s="1"/>
  <c r="M2487" i="19" s="1"/>
  <c r="M2494" i="19" s="1"/>
  <c r="M2501" i="19" s="1"/>
  <c r="M2508" i="19" s="1"/>
  <c r="M2515" i="19" s="1"/>
  <c r="M2522" i="19" s="1"/>
  <c r="M2529" i="19" s="1"/>
  <c r="M2536" i="19" s="1"/>
  <c r="M2543" i="19" s="1"/>
  <c r="M2550" i="19" s="1"/>
  <c r="M2557" i="19" s="1"/>
  <c r="M2564" i="19" s="1"/>
  <c r="M2571" i="19" s="1"/>
  <c r="M2578" i="19" s="1"/>
  <c r="M2585" i="19" s="1"/>
  <c r="M2592" i="19" s="1"/>
  <c r="M2599" i="19" s="1"/>
  <c r="M2606" i="19" s="1"/>
  <c r="M2613" i="19" s="1"/>
  <c r="M2620" i="19" s="1"/>
  <c r="M2627" i="19" s="1"/>
  <c r="M2634" i="19" s="1"/>
  <c r="M2641" i="19" s="1"/>
  <c r="M2648" i="19" s="1"/>
  <c r="M2655" i="19" s="1"/>
  <c r="M2662" i="19" s="1"/>
  <c r="M2669" i="19" s="1"/>
  <c r="M2676" i="19" s="1"/>
  <c r="M2683" i="19" s="1"/>
  <c r="M2690" i="19" s="1"/>
  <c r="M2697" i="19" s="1"/>
  <c r="M2704" i="19" s="1"/>
  <c r="M2711" i="19" s="1"/>
  <c r="M2718" i="19" s="1"/>
  <c r="M2725" i="19" s="1"/>
  <c r="M2732" i="19" s="1"/>
  <c r="M2739" i="19" s="1"/>
  <c r="M2746" i="19" s="1"/>
  <c r="M2753" i="19" s="1"/>
  <c r="M2760" i="19" s="1"/>
  <c r="M2767" i="19" s="1"/>
  <c r="M2774" i="19" s="1"/>
  <c r="M2781" i="19" s="1"/>
  <c r="M2788" i="19" s="1"/>
  <c r="M2795" i="19" s="1"/>
  <c r="M2802" i="19" s="1"/>
  <c r="M2809" i="19" s="1"/>
  <c r="M2816" i="19" s="1"/>
  <c r="M2823" i="19" s="1"/>
  <c r="M2830" i="19" s="1"/>
  <c r="M2837" i="19" s="1"/>
  <c r="M2844" i="19" s="1"/>
  <c r="M2851" i="19" s="1"/>
  <c r="M2858" i="19" s="1"/>
  <c r="M2865" i="19" s="1"/>
  <c r="M2872" i="19" s="1"/>
  <c r="M2879" i="19" s="1"/>
  <c r="M2886" i="19" s="1"/>
  <c r="M2893" i="19" s="1"/>
  <c r="M2900" i="19" s="1"/>
  <c r="M2907" i="19" s="1"/>
  <c r="M2914" i="19" s="1"/>
  <c r="M2921" i="19" s="1"/>
  <c r="M2928" i="19" s="1"/>
  <c r="M2935" i="19" s="1"/>
  <c r="M2942" i="19" s="1"/>
  <c r="M2949" i="19" s="1"/>
  <c r="M2956" i="19" s="1"/>
  <c r="M2963" i="19" s="1"/>
  <c r="M2970" i="19" s="1"/>
  <c r="M2977" i="19" s="1"/>
  <c r="M2984" i="19" s="1"/>
  <c r="M2991" i="19" s="1"/>
  <c r="M2998" i="19" s="1"/>
  <c r="M3005" i="19" s="1"/>
  <c r="M3012" i="19" s="1"/>
  <c r="M3019" i="19" s="1"/>
  <c r="M3026" i="19" s="1"/>
  <c r="M3033" i="19" s="1"/>
  <c r="M3040" i="19" s="1"/>
  <c r="M3047" i="19" s="1"/>
  <c r="M3054" i="19" s="1"/>
  <c r="M3061" i="19" s="1"/>
  <c r="M3068" i="19" s="1"/>
  <c r="M3075" i="19" s="1"/>
  <c r="M3082" i="19" s="1"/>
  <c r="M3089" i="19" s="1"/>
  <c r="M3096" i="19" s="1"/>
  <c r="M3103" i="19" s="1"/>
  <c r="M3110" i="19" s="1"/>
  <c r="M3117" i="19" s="1"/>
  <c r="M3124" i="19" s="1"/>
  <c r="M3131" i="19" s="1"/>
  <c r="M3138" i="19" s="1"/>
  <c r="M3145" i="19" s="1"/>
  <c r="M3152" i="19" s="1"/>
  <c r="M3159" i="19" s="1"/>
  <c r="M3166" i="19" s="1"/>
  <c r="M3173" i="19" s="1"/>
  <c r="M3180" i="19" s="1"/>
  <c r="M3187" i="19" s="1"/>
  <c r="M3194" i="19" s="1"/>
  <c r="M3201" i="19" s="1"/>
  <c r="M3208" i="19" s="1"/>
  <c r="M3215" i="19" s="1"/>
  <c r="M3222" i="19" s="1"/>
  <c r="M3229" i="19" s="1"/>
  <c r="M3236" i="19" s="1"/>
  <c r="M3243" i="19" s="1"/>
  <c r="M3250" i="19" s="1"/>
  <c r="M3257" i="19" s="1"/>
  <c r="M3264" i="19" s="1"/>
  <c r="M3271" i="19" s="1"/>
  <c r="M3278" i="19" s="1"/>
  <c r="M3285" i="19" s="1"/>
  <c r="M3292" i="19" s="1"/>
  <c r="M3299" i="19" s="1"/>
  <c r="M3306" i="19" s="1"/>
  <c r="M3313" i="19" s="1"/>
  <c r="M3320" i="19" s="1"/>
  <c r="M3327" i="19" s="1"/>
  <c r="M3334" i="19" s="1"/>
  <c r="M3341" i="19" s="1"/>
  <c r="M3348" i="19" s="1"/>
  <c r="M3355" i="19" s="1"/>
  <c r="M3362" i="19" s="1"/>
  <c r="M3369" i="19" s="1"/>
  <c r="M3376" i="19" s="1"/>
  <c r="M3383" i="19" s="1"/>
  <c r="M3390" i="19" s="1"/>
  <c r="M3397" i="19" s="1"/>
  <c r="M3404" i="19" s="1"/>
  <c r="M3411" i="19" s="1"/>
  <c r="M3418" i="19" s="1"/>
  <c r="M3425" i="19" s="1"/>
  <c r="M3432" i="19" s="1"/>
  <c r="M3439" i="19" s="1"/>
  <c r="M3446" i="19" s="1"/>
  <c r="M3453" i="19" s="1"/>
  <c r="M3460" i="19" s="1"/>
  <c r="M3467" i="19" s="1"/>
  <c r="M3474" i="19" s="1"/>
  <c r="M3481" i="19" s="1"/>
  <c r="M3488" i="19" s="1"/>
  <c r="M3495" i="19" s="1"/>
  <c r="M3502" i="19" s="1"/>
  <c r="M3509" i="19" s="1"/>
  <c r="M3516" i="19" s="1"/>
  <c r="M3523" i="19" s="1"/>
  <c r="M3530" i="19" s="1"/>
  <c r="M3537" i="19" s="1"/>
  <c r="M3544" i="19" s="1"/>
  <c r="M3551" i="19" s="1"/>
  <c r="M3558" i="19" s="1"/>
  <c r="M3565" i="19" s="1"/>
  <c r="M3572" i="19" s="1"/>
  <c r="M3579" i="19" s="1"/>
  <c r="M3586" i="19" s="1"/>
  <c r="M3593" i="19" s="1"/>
  <c r="M3600" i="19" s="1"/>
  <c r="M3607" i="19" s="1"/>
  <c r="M3614" i="19" s="1"/>
  <c r="M3621" i="19" s="1"/>
  <c r="M3628" i="19" s="1"/>
  <c r="M3635" i="19" s="1"/>
  <c r="M3642" i="19" s="1"/>
  <c r="M3649" i="19" s="1"/>
  <c r="M3656" i="19" s="1"/>
  <c r="M3663" i="19" s="1"/>
  <c r="M3670" i="19" s="1"/>
  <c r="M3677" i="19" s="1"/>
  <c r="M3684" i="19" s="1"/>
  <c r="M3691" i="19" s="1"/>
  <c r="M3698" i="19" s="1"/>
  <c r="M3705" i="19" s="1"/>
  <c r="M3712" i="19" s="1"/>
  <c r="M3719" i="19" s="1"/>
  <c r="M3726" i="19" s="1"/>
  <c r="M3733" i="19" s="1"/>
  <c r="M3740" i="19" s="1"/>
  <c r="M3747" i="19" s="1"/>
  <c r="M3754" i="19" s="1"/>
  <c r="M3761" i="19" s="1"/>
  <c r="M3768" i="19" s="1"/>
  <c r="M3775" i="19" s="1"/>
  <c r="M3782" i="19" s="1"/>
  <c r="M3789" i="19" s="1"/>
  <c r="M3796" i="19" s="1"/>
  <c r="M3803" i="19" s="1"/>
  <c r="M3810" i="19" s="1"/>
  <c r="M3817" i="19" s="1"/>
  <c r="M3824" i="19" s="1"/>
  <c r="M3831" i="19" s="1"/>
  <c r="M3838" i="19" s="1"/>
  <c r="M3845" i="19" s="1"/>
  <c r="M3852" i="19" s="1"/>
  <c r="M3859" i="19" s="1"/>
  <c r="M3866" i="19" s="1"/>
  <c r="M3873" i="19" s="1"/>
  <c r="M3880" i="19" s="1"/>
  <c r="M3887" i="19" s="1"/>
  <c r="M3894" i="19" s="1"/>
  <c r="M3901" i="19" s="1"/>
  <c r="M3908" i="19" s="1"/>
  <c r="M3915" i="19" s="1"/>
  <c r="M3922" i="19" s="1"/>
  <c r="M3929" i="19" s="1"/>
  <c r="M3936" i="19" s="1"/>
  <c r="M3943" i="19" s="1"/>
  <c r="M3950" i="19" s="1"/>
  <c r="M3957" i="19" s="1"/>
  <c r="M3964" i="19" s="1"/>
  <c r="M3971" i="19" s="1"/>
  <c r="M3978" i="19" s="1"/>
  <c r="M3985" i="19" s="1"/>
  <c r="M3992" i="19" s="1"/>
  <c r="M3999" i="19" s="1"/>
  <c r="M4006" i="19" s="1"/>
  <c r="M4013" i="19" s="1"/>
  <c r="M4020" i="19" s="1"/>
  <c r="M4027" i="19" s="1"/>
  <c r="M4034" i="19" s="1"/>
  <c r="M4041" i="19" s="1"/>
  <c r="M4048" i="19" s="1"/>
  <c r="M4055" i="19" s="1"/>
  <c r="M4062" i="19" s="1"/>
  <c r="M4069" i="19" s="1"/>
  <c r="M4076" i="19" s="1"/>
  <c r="M4083" i="19" s="1"/>
  <c r="M4090" i="19" s="1"/>
  <c r="M4097" i="19" s="1"/>
  <c r="M4104" i="19" s="1"/>
  <c r="M4111" i="19" s="1"/>
  <c r="M4118" i="19" s="1"/>
  <c r="M4125" i="19" s="1"/>
  <c r="M4132" i="19" s="1"/>
  <c r="M4139" i="19" s="1"/>
  <c r="M4146" i="19" s="1"/>
  <c r="M4153" i="19" s="1"/>
  <c r="M4160" i="19" s="1"/>
  <c r="M4167" i="19" s="1"/>
  <c r="M4174" i="19" s="1"/>
  <c r="M4181" i="19" s="1"/>
  <c r="M4188" i="19" s="1"/>
  <c r="M4195" i="19" s="1"/>
  <c r="M4202" i="19" s="1"/>
  <c r="M4209" i="19" s="1"/>
  <c r="M4216" i="19" s="1"/>
  <c r="M4223" i="19" s="1"/>
  <c r="M4230" i="19" s="1"/>
  <c r="M4237" i="19" s="1"/>
  <c r="M4244" i="19" s="1"/>
  <c r="M4251" i="19" s="1"/>
  <c r="M4258" i="19" s="1"/>
  <c r="M4265" i="19" s="1"/>
  <c r="M4272" i="19" s="1"/>
  <c r="M4279" i="19" s="1"/>
  <c r="M4286" i="19" s="1"/>
  <c r="M4293" i="19" s="1"/>
  <c r="M4300" i="19" s="1"/>
  <c r="M4307" i="19" s="1"/>
  <c r="M4314" i="19" s="1"/>
  <c r="M4321" i="19" s="1"/>
  <c r="M4328" i="19" s="1"/>
  <c r="M4335" i="19" s="1"/>
  <c r="M4342" i="19" s="1"/>
  <c r="M4349" i="19" s="1"/>
  <c r="M4356" i="19" s="1"/>
  <c r="M4363" i="19" s="1"/>
  <c r="M4370" i="19" s="1"/>
  <c r="M4377" i="19" s="1"/>
  <c r="M4384" i="19" s="1"/>
  <c r="M4391" i="19" s="1"/>
  <c r="M4398" i="19" s="1"/>
  <c r="M4405" i="19" s="1"/>
  <c r="M4412" i="19" s="1"/>
  <c r="M4419" i="19" s="1"/>
  <c r="M4426" i="19" s="1"/>
  <c r="M4433" i="19" s="1"/>
  <c r="M4440" i="19" s="1"/>
  <c r="M4447" i="19" s="1"/>
  <c r="M4454" i="19" s="1"/>
  <c r="M4461" i="19" s="1"/>
  <c r="M4468" i="19" s="1"/>
  <c r="M4475" i="19" s="1"/>
  <c r="M4482" i="19" s="1"/>
  <c r="M4489" i="19" s="1"/>
  <c r="M4496" i="19" s="1"/>
  <c r="M4503" i="19" s="1"/>
  <c r="M4510" i="19" s="1"/>
  <c r="M4517" i="19" s="1"/>
  <c r="M4524" i="19" s="1"/>
  <c r="M4531" i="19" s="1"/>
  <c r="M4538" i="19" s="1"/>
  <c r="M4545" i="19" s="1"/>
  <c r="M4552" i="19" s="1"/>
  <c r="M4559" i="19" s="1"/>
  <c r="M4566" i="19" s="1"/>
  <c r="M4573" i="19" s="1"/>
  <c r="M4580" i="19" s="1"/>
  <c r="M4587" i="19" s="1"/>
  <c r="M4594" i="19" s="1"/>
  <c r="M4601" i="19" s="1"/>
  <c r="M4608" i="19" s="1"/>
  <c r="M4615" i="19" s="1"/>
  <c r="M4622" i="19" s="1"/>
  <c r="M4629" i="19" s="1"/>
  <c r="M4636" i="19" s="1"/>
  <c r="M4643" i="19" s="1"/>
  <c r="M4650" i="19" s="1"/>
  <c r="M4657" i="19" s="1"/>
  <c r="M4664" i="19" s="1"/>
  <c r="M4671" i="19" s="1"/>
  <c r="M4678" i="19" s="1"/>
  <c r="M4685" i="19" s="1"/>
  <c r="M4692" i="19" s="1"/>
  <c r="M4699" i="19" s="1"/>
  <c r="M4706" i="19" s="1"/>
  <c r="M4713" i="19" s="1"/>
  <c r="M4720" i="19" s="1"/>
  <c r="M4727" i="19" s="1"/>
  <c r="M4734" i="19" s="1"/>
  <c r="M4741" i="19" s="1"/>
  <c r="M4748" i="19" s="1"/>
  <c r="M4755" i="19" s="1"/>
  <c r="M4762" i="19" s="1"/>
  <c r="M4769" i="19" s="1"/>
  <c r="M4776" i="19" s="1"/>
  <c r="M4783" i="19" s="1"/>
  <c r="M4790" i="19" s="1"/>
  <c r="M4797" i="19" s="1"/>
  <c r="M4804" i="19" s="1"/>
  <c r="M4811" i="19" s="1"/>
  <c r="M4818" i="19" s="1"/>
  <c r="M4825" i="19" s="1"/>
  <c r="M4832" i="19" s="1"/>
  <c r="M4839" i="19" s="1"/>
  <c r="M4846" i="19" s="1"/>
  <c r="M4853" i="19" s="1"/>
  <c r="M4860" i="19" s="1"/>
  <c r="M4867" i="19" s="1"/>
  <c r="M4874" i="19" s="1"/>
  <c r="M4881" i="19" s="1"/>
  <c r="M4888" i="19" s="1"/>
  <c r="M4895" i="19" s="1"/>
  <c r="M4902" i="19" s="1"/>
  <c r="M4909" i="19" s="1"/>
  <c r="M4916" i="19" s="1"/>
  <c r="M4923" i="19" s="1"/>
  <c r="M4930" i="19" s="1"/>
  <c r="M4937" i="19" s="1"/>
  <c r="M4944" i="19" s="1"/>
  <c r="M4951" i="19" s="1"/>
  <c r="M4958" i="19" s="1"/>
  <c r="M4965" i="19" s="1"/>
  <c r="M4972" i="19" s="1"/>
  <c r="M4979" i="19" s="1"/>
  <c r="M4986" i="19" s="1"/>
  <c r="M4993" i="19" s="1"/>
  <c r="M5000" i="19" s="1"/>
  <c r="M5007" i="19" s="1"/>
  <c r="M5014" i="19" s="1"/>
  <c r="M5021" i="19" s="1"/>
  <c r="M5028" i="19" s="1"/>
  <c r="M5035" i="19" s="1"/>
  <c r="M5042" i="19" s="1"/>
  <c r="M5049" i="19" s="1"/>
  <c r="M5056" i="19" s="1"/>
  <c r="M5063" i="19" s="1"/>
  <c r="M5070" i="19" s="1"/>
  <c r="M5077" i="19" s="1"/>
  <c r="M5084" i="19" s="1"/>
  <c r="M5091" i="19" s="1"/>
  <c r="M5098" i="19" s="1"/>
  <c r="M5105" i="19" s="1"/>
  <c r="M5112" i="19" s="1"/>
  <c r="M5119" i="19" s="1"/>
  <c r="M5126" i="19" s="1"/>
  <c r="M5133" i="19" s="1"/>
  <c r="M5140" i="19" s="1"/>
  <c r="M5147" i="19" s="1"/>
  <c r="M5154" i="19" s="1"/>
  <c r="M5161" i="19" s="1"/>
  <c r="M5168" i="19" s="1"/>
  <c r="M5175" i="19" s="1"/>
  <c r="M5182" i="19" s="1"/>
  <c r="M5189" i="19" s="1"/>
  <c r="M5196" i="19" s="1"/>
  <c r="M5203" i="19" s="1"/>
  <c r="M5210" i="19" s="1"/>
  <c r="M5217" i="19" s="1"/>
  <c r="M5224" i="19" s="1"/>
  <c r="M5231" i="19" s="1"/>
  <c r="M5238" i="19" s="1"/>
  <c r="M5245" i="19" s="1"/>
  <c r="M5252" i="19" s="1"/>
  <c r="M5259" i="19" s="1"/>
  <c r="M5266" i="19" s="1"/>
  <c r="M5273" i="19" s="1"/>
  <c r="M5280" i="19" s="1"/>
  <c r="M5287" i="19" s="1"/>
  <c r="M5294" i="19" s="1"/>
  <c r="M5301" i="19" s="1"/>
  <c r="M5308" i="19" s="1"/>
  <c r="M5315" i="19" s="1"/>
  <c r="M5322" i="19" s="1"/>
  <c r="M5329" i="19" s="1"/>
  <c r="M5336" i="19" s="1"/>
  <c r="M5343" i="19" s="1"/>
  <c r="M5350" i="19" s="1"/>
  <c r="M5357" i="19" s="1"/>
  <c r="M5364" i="19" s="1"/>
  <c r="M5371" i="19" s="1"/>
  <c r="M5378" i="19" s="1"/>
  <c r="M5385" i="19" s="1"/>
  <c r="M5392" i="19" s="1"/>
  <c r="M5399" i="19" s="1"/>
  <c r="M5406" i="19" s="1"/>
  <c r="M5413" i="19" s="1"/>
  <c r="M5420" i="19" s="1"/>
  <c r="M5427" i="19" s="1"/>
  <c r="M5434" i="19" s="1"/>
  <c r="M5441" i="19" s="1"/>
  <c r="M5448" i="19" s="1"/>
  <c r="M5455" i="19" s="1"/>
  <c r="M5462" i="19" s="1"/>
  <c r="M5469" i="19" s="1"/>
  <c r="M5476" i="19" s="1"/>
  <c r="M5483" i="19" s="1"/>
  <c r="M5490" i="19" s="1"/>
  <c r="M5497" i="19" s="1"/>
  <c r="M5504" i="19" s="1"/>
  <c r="M5511" i="19" s="1"/>
  <c r="M5518" i="19" s="1"/>
  <c r="M5525" i="19" s="1"/>
  <c r="M5532" i="19" s="1"/>
  <c r="M5539" i="19" s="1"/>
  <c r="M5546" i="19" s="1"/>
  <c r="M5553" i="19" s="1"/>
  <c r="M5560" i="19" s="1"/>
  <c r="M5567" i="19" s="1"/>
  <c r="M5574" i="19" s="1"/>
  <c r="M5581" i="19" s="1"/>
  <c r="M5588" i="19" s="1"/>
  <c r="M5595" i="19" s="1"/>
  <c r="M5602" i="19" s="1"/>
  <c r="M5609" i="19" s="1"/>
  <c r="M5616" i="19" s="1"/>
  <c r="M5623" i="19" s="1"/>
  <c r="M5630" i="19" s="1"/>
  <c r="M5637" i="19" s="1"/>
  <c r="M5644" i="19" s="1"/>
  <c r="M5651" i="19" s="1"/>
  <c r="M5658" i="19" s="1"/>
  <c r="M5665" i="19" s="1"/>
  <c r="M5672" i="19" s="1"/>
  <c r="M5679" i="19" s="1"/>
  <c r="M5686" i="19" s="1"/>
  <c r="M5693" i="19" s="1"/>
  <c r="M5700" i="19" s="1"/>
  <c r="M5707" i="19" s="1"/>
  <c r="M5714" i="19" s="1"/>
  <c r="M5721" i="19" s="1"/>
  <c r="M5728" i="19" s="1"/>
  <c r="M5735" i="19" s="1"/>
  <c r="M5742" i="19" s="1"/>
  <c r="M5749" i="19" s="1"/>
  <c r="M5756" i="19" s="1"/>
  <c r="M5763" i="19" s="1"/>
  <c r="M5770" i="19" s="1"/>
  <c r="M5777" i="19" s="1"/>
  <c r="M5784" i="19" s="1"/>
  <c r="M5791" i="19" s="1"/>
  <c r="M5798" i="19" s="1"/>
  <c r="M5805" i="19" s="1"/>
  <c r="M5812" i="19" s="1"/>
  <c r="M5819" i="19" s="1"/>
  <c r="M5826" i="19" s="1"/>
  <c r="M5833" i="19" s="1"/>
  <c r="M5840" i="19" s="1"/>
  <c r="M5847" i="19" s="1"/>
  <c r="M5854" i="19" s="1"/>
  <c r="M5861" i="19" s="1"/>
  <c r="M5868" i="19" s="1"/>
  <c r="M5875" i="19" s="1"/>
  <c r="M5882" i="19" s="1"/>
  <c r="M5889" i="19" s="1"/>
  <c r="M5896" i="19" s="1"/>
  <c r="M5903" i="19" s="1"/>
  <c r="M5910" i="19" s="1"/>
  <c r="M5917" i="19" s="1"/>
  <c r="M5924" i="19" s="1"/>
  <c r="M5931" i="19" s="1"/>
  <c r="M5938" i="19" s="1"/>
  <c r="M5945" i="19" s="1"/>
  <c r="M5952" i="19" s="1"/>
  <c r="M5959" i="19" s="1"/>
  <c r="M5966" i="19" s="1"/>
  <c r="M5973" i="19" s="1"/>
  <c r="M5980" i="19" s="1"/>
  <c r="M5987" i="19" s="1"/>
  <c r="M5994" i="19" s="1"/>
  <c r="M6001" i="19" s="1"/>
  <c r="M6008" i="19" s="1"/>
  <c r="M6015" i="19" s="1"/>
  <c r="M6022" i="19" s="1"/>
  <c r="M6029" i="19" s="1"/>
  <c r="M6036" i="19" s="1"/>
  <c r="M6043" i="19" s="1"/>
  <c r="M6050" i="19" s="1"/>
  <c r="M6057" i="19" s="1"/>
  <c r="M6064" i="19" s="1"/>
  <c r="M6071" i="19" s="1"/>
  <c r="M6078" i="19" s="1"/>
  <c r="M6085" i="19" s="1"/>
  <c r="M6092" i="19" s="1"/>
  <c r="M6099" i="19" s="1"/>
  <c r="M6106" i="19" s="1"/>
  <c r="M6113" i="19" s="1"/>
  <c r="M6120" i="19" s="1"/>
  <c r="M6127" i="19" s="1"/>
  <c r="M6134" i="19" s="1"/>
  <c r="M6141" i="19" s="1"/>
  <c r="M6148" i="19" s="1"/>
  <c r="M6155" i="19" s="1"/>
  <c r="M6162" i="19" s="1"/>
  <c r="M6169" i="19" s="1"/>
  <c r="M6176" i="19" s="1"/>
  <c r="M6183" i="19" s="1"/>
  <c r="M6190" i="19" s="1"/>
  <c r="M6197" i="19" s="1"/>
  <c r="M6204" i="19" s="1"/>
  <c r="M6211" i="19" s="1"/>
  <c r="M6218" i="19" s="1"/>
  <c r="M6225" i="19" s="1"/>
  <c r="M6232" i="19" s="1"/>
  <c r="M6239" i="19" s="1"/>
  <c r="M6246" i="19" s="1"/>
  <c r="M6253" i="19" s="1"/>
  <c r="M6260" i="19" s="1"/>
  <c r="M6267" i="19" s="1"/>
  <c r="M6274" i="19" s="1"/>
  <c r="M6281" i="19" s="1"/>
  <c r="M6288" i="19" s="1"/>
  <c r="M6295" i="19" s="1"/>
  <c r="M6302" i="19" s="1"/>
  <c r="M6309" i="19" s="1"/>
  <c r="M6316" i="19" s="1"/>
  <c r="M6323" i="19" s="1"/>
  <c r="M6330" i="19" s="1"/>
  <c r="M6337" i="19" s="1"/>
  <c r="M6344" i="19" s="1"/>
  <c r="M6351" i="19" s="1"/>
  <c r="M6358" i="19" s="1"/>
  <c r="M6365" i="19" s="1"/>
  <c r="M6372" i="19" s="1"/>
  <c r="M6379" i="19" s="1"/>
  <c r="M6386" i="19" s="1"/>
  <c r="M6393" i="19" s="1"/>
  <c r="M6400" i="19" s="1"/>
  <c r="M6407" i="19" s="1"/>
  <c r="M6414" i="19" s="1"/>
  <c r="M6421" i="19" s="1"/>
  <c r="M6428" i="19" s="1"/>
  <c r="M6435" i="19" s="1"/>
  <c r="M6442" i="19" s="1"/>
  <c r="M6449" i="19" s="1"/>
  <c r="M6456" i="19" s="1"/>
  <c r="M6463" i="19" s="1"/>
  <c r="M6470" i="19" s="1"/>
  <c r="M6477" i="19" s="1"/>
  <c r="M6484" i="19" s="1"/>
  <c r="M6491" i="19" s="1"/>
  <c r="M6498" i="19" s="1"/>
  <c r="M6505" i="19" s="1"/>
  <c r="M6512" i="19" s="1"/>
  <c r="M6519" i="19" s="1"/>
  <c r="M6526" i="19" s="1"/>
  <c r="M6533" i="19" s="1"/>
  <c r="M6540" i="19" s="1"/>
  <c r="M6547" i="19" s="1"/>
  <c r="M6554" i="19" s="1"/>
  <c r="M6561" i="19" s="1"/>
  <c r="M6568" i="19" s="1"/>
  <c r="M6575" i="19" s="1"/>
  <c r="M6582" i="19" s="1"/>
  <c r="M6589" i="19" s="1"/>
  <c r="M6596" i="19" s="1"/>
  <c r="M6603" i="19" s="1"/>
  <c r="M6610" i="19" s="1"/>
  <c r="M6617" i="19" s="1"/>
  <c r="M6624" i="19" s="1"/>
  <c r="M6631" i="19" s="1"/>
  <c r="M6638" i="19" s="1"/>
  <c r="M6645" i="19" s="1"/>
  <c r="M6652" i="19" s="1"/>
  <c r="M6659" i="19" s="1"/>
  <c r="M6666" i="19" s="1"/>
  <c r="M6673" i="19" s="1"/>
  <c r="M6680" i="19" s="1"/>
  <c r="M6687" i="19" s="1"/>
  <c r="M6694" i="19" s="1"/>
  <c r="M6701" i="19" s="1"/>
  <c r="M6708" i="19" s="1"/>
  <c r="M6715" i="19" s="1"/>
  <c r="M6722" i="19" s="1"/>
  <c r="M6729" i="19" s="1"/>
  <c r="M6736" i="19" s="1"/>
  <c r="M6743" i="19" s="1"/>
  <c r="M6750" i="19" s="1"/>
  <c r="M6757" i="19" s="1"/>
  <c r="M6764" i="19" s="1"/>
  <c r="M6771" i="19" s="1"/>
  <c r="M6778" i="19" s="1"/>
  <c r="M6785" i="19" s="1"/>
  <c r="M6792" i="19" s="1"/>
  <c r="M6799" i="19" s="1"/>
  <c r="M6806" i="19" s="1"/>
  <c r="M6813" i="19" s="1"/>
  <c r="M6820" i="19" s="1"/>
  <c r="M6827" i="19" s="1"/>
  <c r="M6834" i="19" s="1"/>
  <c r="M6841" i="19" s="1"/>
  <c r="M6848" i="19" s="1"/>
  <c r="M6855" i="19" s="1"/>
  <c r="M6862" i="19" s="1"/>
  <c r="M6869" i="19" s="1"/>
  <c r="M6876" i="19" s="1"/>
  <c r="M6883" i="19" s="1"/>
  <c r="M6890" i="19" s="1"/>
  <c r="M6897" i="19" s="1"/>
  <c r="M6904" i="19" s="1"/>
  <c r="M6911" i="19" s="1"/>
  <c r="M6918" i="19" s="1"/>
  <c r="M6925" i="19" s="1"/>
  <c r="M6932" i="19" s="1"/>
  <c r="M6939" i="19" s="1"/>
  <c r="M6946" i="19" s="1"/>
  <c r="M6953" i="19" s="1"/>
  <c r="M6960" i="19" s="1"/>
  <c r="M6967" i="19" s="1"/>
  <c r="M6974" i="19" s="1"/>
  <c r="M6981" i="19" s="1"/>
  <c r="M6988" i="19" s="1"/>
  <c r="M6995" i="19" s="1"/>
  <c r="P283" i="20"/>
  <c r="P290" i="20"/>
  <c r="P297" i="20"/>
  <c r="P304" i="20"/>
  <c r="P276" i="20"/>
  <c r="P311" i="20"/>
  <c r="O185" i="20"/>
  <c r="O143" i="20"/>
  <c r="O136" i="20"/>
  <c r="O178" i="20"/>
  <c r="O150" i="20"/>
  <c r="O164" i="20"/>
  <c r="O171" i="20"/>
  <c r="O192" i="20"/>
  <c r="O199" i="20"/>
  <c r="O157" i="20"/>
  <c r="GB4" i="5"/>
  <c r="H381" i="20"/>
  <c r="H360" i="20"/>
  <c r="H388" i="20"/>
  <c r="H367" i="20"/>
  <c r="H395" i="20"/>
  <c r="H402" i="20"/>
  <c r="H409" i="20"/>
  <c r="H374" i="20"/>
  <c r="H353" i="20"/>
  <c r="H346" i="20"/>
  <c r="M682" i="20"/>
  <c r="M661" i="20"/>
  <c r="M626" i="20"/>
  <c r="M689" i="20"/>
  <c r="M640" i="20"/>
  <c r="M654" i="20"/>
  <c r="M633" i="20"/>
  <c r="M647" i="20"/>
  <c r="M675" i="20"/>
  <c r="M668" i="20"/>
  <c r="I612" i="20"/>
  <c r="I577" i="20"/>
  <c r="I563" i="20"/>
  <c r="I570" i="20"/>
  <c r="I619" i="20"/>
  <c r="I556" i="20"/>
  <c r="I598" i="20"/>
  <c r="I584" i="20"/>
  <c r="I591" i="20"/>
  <c r="I605" i="20"/>
  <c r="FS4" i="5"/>
  <c r="S738" i="20"/>
  <c r="S696" i="20"/>
  <c r="S759" i="20"/>
  <c r="S731" i="20"/>
  <c r="S703" i="20"/>
  <c r="S710" i="20"/>
  <c r="S717" i="20"/>
  <c r="S724" i="20"/>
  <c r="S745" i="20"/>
  <c r="S752" i="20"/>
  <c r="Q521" i="20"/>
  <c r="Q528" i="20"/>
  <c r="Q535" i="20"/>
  <c r="Q542" i="20"/>
  <c r="Q486" i="20"/>
  <c r="Q549" i="20"/>
  <c r="Q493" i="20"/>
  <c r="Q514" i="20"/>
  <c r="Q507" i="20"/>
  <c r="Q500" i="20"/>
  <c r="S514" i="20"/>
  <c r="S500" i="20"/>
  <c r="S486" i="20"/>
  <c r="S507" i="20"/>
  <c r="S493" i="20"/>
  <c r="S549" i="20"/>
  <c r="S521" i="20"/>
  <c r="S535" i="20"/>
  <c r="S528" i="20"/>
  <c r="S542" i="20"/>
  <c r="P703" i="20"/>
  <c r="P710" i="20"/>
  <c r="P717" i="20"/>
  <c r="P738" i="20"/>
  <c r="P759" i="20"/>
  <c r="P752" i="20"/>
  <c r="P745" i="20"/>
  <c r="P696" i="20"/>
  <c r="P731" i="20"/>
  <c r="P724" i="20"/>
  <c r="T290" i="20"/>
  <c r="Q2" i="19"/>
  <c r="Q9" i="19" s="1"/>
  <c r="Q16" i="19" s="1"/>
  <c r="Q23" i="19" s="1"/>
  <c r="Q30" i="19" s="1"/>
  <c r="Q37" i="19" s="1"/>
  <c r="Q44" i="19" s="1"/>
  <c r="Q51" i="19" s="1"/>
  <c r="Q58" i="19" s="1"/>
  <c r="Q65" i="19" s="1"/>
  <c r="Q72" i="19" s="1"/>
  <c r="Q79" i="19" s="1"/>
  <c r="Q86" i="19" s="1"/>
  <c r="Q93" i="19" s="1"/>
  <c r="Q100" i="19" s="1"/>
  <c r="Q107" i="19" s="1"/>
  <c r="Q114" i="19" s="1"/>
  <c r="Q121" i="19" s="1"/>
  <c r="Q128" i="19" s="1"/>
  <c r="Q135" i="19" s="1"/>
  <c r="Q142" i="19" s="1"/>
  <c r="Q149" i="19" s="1"/>
  <c r="Q156" i="19" s="1"/>
  <c r="Q163" i="19" s="1"/>
  <c r="Q170" i="19" s="1"/>
  <c r="Q177" i="19" s="1"/>
  <c r="Q184" i="19" s="1"/>
  <c r="Q191" i="19" s="1"/>
  <c r="Q198" i="19" s="1"/>
  <c r="Q205" i="19" s="1"/>
  <c r="Q212" i="19" s="1"/>
  <c r="Q219" i="19" s="1"/>
  <c r="Q226" i="19" s="1"/>
  <c r="Q233" i="19" s="1"/>
  <c r="Q240" i="19" s="1"/>
  <c r="Q247" i="19" s="1"/>
  <c r="Q254" i="19" s="1"/>
  <c r="Q261" i="19" s="1"/>
  <c r="Q268" i="19" s="1"/>
  <c r="Q275" i="19" s="1"/>
  <c r="Q282" i="19" s="1"/>
  <c r="Q289" i="19" s="1"/>
  <c r="Q296" i="19" s="1"/>
  <c r="Q303" i="19" s="1"/>
  <c r="Q310" i="19" s="1"/>
  <c r="Q317" i="19" s="1"/>
  <c r="Q324" i="19" s="1"/>
  <c r="Q331" i="19" s="1"/>
  <c r="Q338" i="19" s="1"/>
  <c r="Q345" i="19" s="1"/>
  <c r="Q352" i="19" s="1"/>
  <c r="Q359" i="19" s="1"/>
  <c r="Q366" i="19" s="1"/>
  <c r="Q373" i="19" s="1"/>
  <c r="Q380" i="19" s="1"/>
  <c r="Q387" i="19" s="1"/>
  <c r="Q394" i="19" s="1"/>
  <c r="Q401" i="19" s="1"/>
  <c r="Q408" i="19" s="1"/>
  <c r="Q415" i="19" s="1"/>
  <c r="Q422" i="19" s="1"/>
  <c r="Q429" i="19" s="1"/>
  <c r="Q436" i="19" s="1"/>
  <c r="Q443" i="19" s="1"/>
  <c r="Q450" i="19" s="1"/>
  <c r="Q457" i="19" s="1"/>
  <c r="Q464" i="19" s="1"/>
  <c r="Q471" i="19" s="1"/>
  <c r="Q478" i="19" s="1"/>
  <c r="Q485" i="19" s="1"/>
  <c r="Q492" i="19" s="1"/>
  <c r="Q499" i="19" s="1"/>
  <c r="Q506" i="19" s="1"/>
  <c r="Q513" i="19" s="1"/>
  <c r="Q520" i="19" s="1"/>
  <c r="Q527" i="19" s="1"/>
  <c r="Q534" i="19" s="1"/>
  <c r="Q541" i="19" s="1"/>
  <c r="Q548" i="19" s="1"/>
  <c r="Q555" i="19" s="1"/>
  <c r="Q562" i="19" s="1"/>
  <c r="Q569" i="19" s="1"/>
  <c r="Q576" i="19" s="1"/>
  <c r="Q583" i="19" s="1"/>
  <c r="Q590" i="19" s="1"/>
  <c r="Q597" i="19" s="1"/>
  <c r="Q604" i="19" s="1"/>
  <c r="Q611" i="19" s="1"/>
  <c r="Q618" i="19" s="1"/>
  <c r="Q625" i="19" s="1"/>
  <c r="Q632" i="19" s="1"/>
  <c r="Q639" i="19" s="1"/>
  <c r="Q646" i="19" s="1"/>
  <c r="Q653" i="19" s="1"/>
  <c r="Q660" i="19" s="1"/>
  <c r="Q667" i="19" s="1"/>
  <c r="Q674" i="19" s="1"/>
  <c r="Q681" i="19" s="1"/>
  <c r="Q688" i="19" s="1"/>
  <c r="Q695" i="19" s="1"/>
  <c r="Q702" i="19" s="1"/>
  <c r="Q709" i="19" s="1"/>
  <c r="Q716" i="19" s="1"/>
  <c r="Q723" i="19" s="1"/>
  <c r="Q730" i="19" s="1"/>
  <c r="Q737" i="19" s="1"/>
  <c r="Q744" i="19" s="1"/>
  <c r="Q751" i="19" s="1"/>
  <c r="Q758" i="19" s="1"/>
  <c r="Q765" i="19" s="1"/>
  <c r="Q772" i="19" s="1"/>
  <c r="Q779" i="19" s="1"/>
  <c r="Q786" i="19" s="1"/>
  <c r="Q793" i="19" s="1"/>
  <c r="Q800" i="19" s="1"/>
  <c r="Q807" i="19" s="1"/>
  <c r="Q814" i="19" s="1"/>
  <c r="Q821" i="19" s="1"/>
  <c r="Q828" i="19" s="1"/>
  <c r="Q835" i="19" s="1"/>
  <c r="Q842" i="19" s="1"/>
  <c r="Q849" i="19" s="1"/>
  <c r="Q856" i="19" s="1"/>
  <c r="Q863" i="19" s="1"/>
  <c r="Q870" i="19" s="1"/>
  <c r="Q877" i="19" s="1"/>
  <c r="Q884" i="19" s="1"/>
  <c r="Q891" i="19" s="1"/>
  <c r="Q898" i="19" s="1"/>
  <c r="Q905" i="19" s="1"/>
  <c r="Q912" i="19" s="1"/>
  <c r="Q919" i="19" s="1"/>
  <c r="Q926" i="19" s="1"/>
  <c r="Q933" i="19" s="1"/>
  <c r="Q940" i="19" s="1"/>
  <c r="Q947" i="19" s="1"/>
  <c r="Q954" i="19" s="1"/>
  <c r="Q961" i="19" s="1"/>
  <c r="Q968" i="19" s="1"/>
  <c r="Q975" i="19" s="1"/>
  <c r="Q982" i="19" s="1"/>
  <c r="Q989" i="19" s="1"/>
  <c r="Q996" i="19" s="1"/>
  <c r="Q1003" i="19" s="1"/>
  <c r="Q1010" i="19" s="1"/>
  <c r="Q1017" i="19" s="1"/>
  <c r="Q1024" i="19" s="1"/>
  <c r="Q1031" i="19" s="1"/>
  <c r="Q1038" i="19" s="1"/>
  <c r="Q1045" i="19" s="1"/>
  <c r="Q1052" i="19" s="1"/>
  <c r="Q1059" i="19" s="1"/>
  <c r="Q1066" i="19" s="1"/>
  <c r="Q1073" i="19" s="1"/>
  <c r="Q1080" i="19" s="1"/>
  <c r="Q1087" i="19" s="1"/>
  <c r="Q1094" i="19" s="1"/>
  <c r="Q1101" i="19" s="1"/>
  <c r="Q1108" i="19" s="1"/>
  <c r="Q1115" i="19" s="1"/>
  <c r="Q1122" i="19" s="1"/>
  <c r="Q1129" i="19" s="1"/>
  <c r="Q1136" i="19" s="1"/>
  <c r="Q1143" i="19" s="1"/>
  <c r="Q1150" i="19" s="1"/>
  <c r="Q1157" i="19" s="1"/>
  <c r="Q1164" i="19" s="1"/>
  <c r="Q1171" i="19" s="1"/>
  <c r="Q1178" i="19" s="1"/>
  <c r="Q1185" i="19" s="1"/>
  <c r="Q1192" i="19" s="1"/>
  <c r="Q1199" i="19" s="1"/>
  <c r="Q1206" i="19" s="1"/>
  <c r="Q1213" i="19" s="1"/>
  <c r="Q1220" i="19" s="1"/>
  <c r="Q1227" i="19" s="1"/>
  <c r="Q1234" i="19" s="1"/>
  <c r="Q1241" i="19" s="1"/>
  <c r="Q1248" i="19" s="1"/>
  <c r="Q1255" i="19" s="1"/>
  <c r="Q1262" i="19" s="1"/>
  <c r="Q1269" i="19" s="1"/>
  <c r="Q1276" i="19" s="1"/>
  <c r="Q1283" i="19" s="1"/>
  <c r="Q1290" i="19" s="1"/>
  <c r="Q1297" i="19" s="1"/>
  <c r="Q1304" i="19" s="1"/>
  <c r="Q1311" i="19" s="1"/>
  <c r="Q1318" i="19" s="1"/>
  <c r="Q1325" i="19" s="1"/>
  <c r="Q1332" i="19" s="1"/>
  <c r="Q1339" i="19" s="1"/>
  <c r="Q1346" i="19" s="1"/>
  <c r="Q1353" i="19" s="1"/>
  <c r="Q1360" i="19" s="1"/>
  <c r="Q1367" i="19" s="1"/>
  <c r="Q1374" i="19" s="1"/>
  <c r="Q1381" i="19" s="1"/>
  <c r="Q1388" i="19" s="1"/>
  <c r="Q1395" i="19" s="1"/>
  <c r="Q1402" i="19" s="1"/>
  <c r="Q1409" i="19" s="1"/>
  <c r="Q1416" i="19" s="1"/>
  <c r="Q1423" i="19" s="1"/>
  <c r="Q1430" i="19" s="1"/>
  <c r="Q1437" i="19" s="1"/>
  <c r="Q1444" i="19" s="1"/>
  <c r="Q1451" i="19" s="1"/>
  <c r="Q1458" i="19" s="1"/>
  <c r="Q1465" i="19" s="1"/>
  <c r="Q1472" i="19" s="1"/>
  <c r="Q1479" i="19" s="1"/>
  <c r="Q1486" i="19" s="1"/>
  <c r="Q1493" i="19" s="1"/>
  <c r="Q1500" i="19" s="1"/>
  <c r="Q1507" i="19" s="1"/>
  <c r="Q1514" i="19" s="1"/>
  <c r="Q1521" i="19" s="1"/>
  <c r="Q1528" i="19" s="1"/>
  <c r="Q1535" i="19" s="1"/>
  <c r="Q1542" i="19" s="1"/>
  <c r="Q1549" i="19" s="1"/>
  <c r="Q1556" i="19" s="1"/>
  <c r="Q1563" i="19" s="1"/>
  <c r="Q1570" i="19" s="1"/>
  <c r="Q1577" i="19" s="1"/>
  <c r="Q1584" i="19" s="1"/>
  <c r="Q1591" i="19" s="1"/>
  <c r="Q1598" i="19" s="1"/>
  <c r="Q1605" i="19" s="1"/>
  <c r="Q1612" i="19" s="1"/>
  <c r="Q1619" i="19" s="1"/>
  <c r="Q1626" i="19" s="1"/>
  <c r="Q1633" i="19" s="1"/>
  <c r="Q1640" i="19" s="1"/>
  <c r="Q1647" i="19" s="1"/>
  <c r="Q1654" i="19" s="1"/>
  <c r="Q1661" i="19" s="1"/>
  <c r="Q1668" i="19" s="1"/>
  <c r="Q1675" i="19" s="1"/>
  <c r="Q1682" i="19" s="1"/>
  <c r="Q1689" i="19" s="1"/>
  <c r="Q1696" i="19" s="1"/>
  <c r="Q1703" i="19" s="1"/>
  <c r="Q1710" i="19" s="1"/>
  <c r="Q1717" i="19" s="1"/>
  <c r="Q1724" i="19" s="1"/>
  <c r="Q1731" i="19" s="1"/>
  <c r="Q1738" i="19" s="1"/>
  <c r="Q1745" i="19" s="1"/>
  <c r="Q1752" i="19" s="1"/>
  <c r="Q1759" i="19" s="1"/>
  <c r="Q1766" i="19" s="1"/>
  <c r="Q1773" i="19" s="1"/>
  <c r="Q1780" i="19" s="1"/>
  <c r="Q1787" i="19" s="1"/>
  <c r="Q1794" i="19" s="1"/>
  <c r="Q1801" i="19" s="1"/>
  <c r="Q1808" i="19" s="1"/>
  <c r="Q1815" i="19" s="1"/>
  <c r="Q1822" i="19" s="1"/>
  <c r="Q1829" i="19" s="1"/>
  <c r="Q1836" i="19" s="1"/>
  <c r="Q1843" i="19" s="1"/>
  <c r="Q1850" i="19" s="1"/>
  <c r="Q1857" i="19" s="1"/>
  <c r="Q1864" i="19" s="1"/>
  <c r="Q1871" i="19" s="1"/>
  <c r="Q1878" i="19" s="1"/>
  <c r="Q1885" i="19" s="1"/>
  <c r="Q1892" i="19" s="1"/>
  <c r="Q1899" i="19" s="1"/>
  <c r="Q1906" i="19" s="1"/>
  <c r="Q1913" i="19" s="1"/>
  <c r="Q1920" i="19" s="1"/>
  <c r="Q1927" i="19" s="1"/>
  <c r="Q1934" i="19" s="1"/>
  <c r="Q1941" i="19" s="1"/>
  <c r="Q1948" i="19" s="1"/>
  <c r="Q1955" i="19" s="1"/>
  <c r="Q1962" i="19" s="1"/>
  <c r="Q1969" i="19" s="1"/>
  <c r="Q1976" i="19" s="1"/>
  <c r="Q1983" i="19" s="1"/>
  <c r="Q1990" i="19" s="1"/>
  <c r="Q1997" i="19" s="1"/>
  <c r="Q2004" i="19" s="1"/>
  <c r="Q2011" i="19" s="1"/>
  <c r="Q2018" i="19" s="1"/>
  <c r="Q2025" i="19" s="1"/>
  <c r="Q2032" i="19" s="1"/>
  <c r="Q2039" i="19" s="1"/>
  <c r="Q2046" i="19" s="1"/>
  <c r="Q2053" i="19" s="1"/>
  <c r="Q2060" i="19" s="1"/>
  <c r="Q2067" i="19" s="1"/>
  <c r="Q2074" i="19" s="1"/>
  <c r="Q2081" i="19" s="1"/>
  <c r="Q2088" i="19" s="1"/>
  <c r="Q2095" i="19" s="1"/>
  <c r="Q2102" i="19" s="1"/>
  <c r="Q2109" i="19" s="1"/>
  <c r="Q2116" i="19" s="1"/>
  <c r="Q2123" i="19" s="1"/>
  <c r="Q2130" i="19" s="1"/>
  <c r="Q2137" i="19" s="1"/>
  <c r="Q2144" i="19" s="1"/>
  <c r="Q2151" i="19" s="1"/>
  <c r="Q2158" i="19" s="1"/>
  <c r="Q2165" i="19" s="1"/>
  <c r="Q2172" i="19" s="1"/>
  <c r="Q2179" i="19" s="1"/>
  <c r="Q2186" i="19" s="1"/>
  <c r="Q2193" i="19" s="1"/>
  <c r="Q2200" i="19" s="1"/>
  <c r="Q2207" i="19" s="1"/>
  <c r="Q2214" i="19" s="1"/>
  <c r="Q2221" i="19" s="1"/>
  <c r="Q2228" i="19" s="1"/>
  <c r="Q2235" i="19" s="1"/>
  <c r="Q2242" i="19" s="1"/>
  <c r="Q2249" i="19" s="1"/>
  <c r="Q2256" i="19" s="1"/>
  <c r="Q2263" i="19" s="1"/>
  <c r="Q2270" i="19" s="1"/>
  <c r="Q2277" i="19" s="1"/>
  <c r="Q2284" i="19" s="1"/>
  <c r="Q2291" i="19" s="1"/>
  <c r="Q2298" i="19" s="1"/>
  <c r="Q2305" i="19" s="1"/>
  <c r="Q2312" i="19" s="1"/>
  <c r="Q2319" i="19" s="1"/>
  <c r="Q2326" i="19" s="1"/>
  <c r="Q2333" i="19" s="1"/>
  <c r="Q2340" i="19" s="1"/>
  <c r="Q2347" i="19" s="1"/>
  <c r="Q2354" i="19" s="1"/>
  <c r="Q2361" i="19" s="1"/>
  <c r="Q2368" i="19" s="1"/>
  <c r="Q2375" i="19" s="1"/>
  <c r="Q2382" i="19" s="1"/>
  <c r="Q2389" i="19" s="1"/>
  <c r="Q2396" i="19" s="1"/>
  <c r="Q2403" i="19" s="1"/>
  <c r="Q2410" i="19" s="1"/>
  <c r="Q2417" i="19" s="1"/>
  <c r="Q2424" i="19" s="1"/>
  <c r="Q2431" i="19" s="1"/>
  <c r="Q2438" i="19" s="1"/>
  <c r="Q2445" i="19" s="1"/>
  <c r="Q2452" i="19" s="1"/>
  <c r="Q2459" i="19" s="1"/>
  <c r="Q2466" i="19" s="1"/>
  <c r="Q2473" i="19" s="1"/>
  <c r="Q2480" i="19" s="1"/>
  <c r="Q2487" i="19" s="1"/>
  <c r="Q2494" i="19" s="1"/>
  <c r="Q2501" i="19" s="1"/>
  <c r="Q2508" i="19" s="1"/>
  <c r="Q2515" i="19" s="1"/>
  <c r="Q2522" i="19" s="1"/>
  <c r="Q2529" i="19" s="1"/>
  <c r="Q2536" i="19" s="1"/>
  <c r="Q2543" i="19" s="1"/>
  <c r="Q2550" i="19" s="1"/>
  <c r="Q2557" i="19" s="1"/>
  <c r="Q2564" i="19" s="1"/>
  <c r="Q2571" i="19" s="1"/>
  <c r="Q2578" i="19" s="1"/>
  <c r="Q2585" i="19" s="1"/>
  <c r="Q2592" i="19" s="1"/>
  <c r="Q2599" i="19" s="1"/>
  <c r="Q2606" i="19" s="1"/>
  <c r="Q2613" i="19" s="1"/>
  <c r="Q2620" i="19" s="1"/>
  <c r="Q2627" i="19" s="1"/>
  <c r="Q2634" i="19" s="1"/>
  <c r="Q2641" i="19" s="1"/>
  <c r="Q2648" i="19" s="1"/>
  <c r="Q2655" i="19" s="1"/>
  <c r="Q2662" i="19" s="1"/>
  <c r="Q2669" i="19" s="1"/>
  <c r="Q2676" i="19" s="1"/>
  <c r="Q2683" i="19" s="1"/>
  <c r="Q2690" i="19" s="1"/>
  <c r="Q2697" i="19" s="1"/>
  <c r="Q2704" i="19" s="1"/>
  <c r="Q2711" i="19" s="1"/>
  <c r="Q2718" i="19" s="1"/>
  <c r="Q2725" i="19" s="1"/>
  <c r="Q2732" i="19" s="1"/>
  <c r="Q2739" i="19" s="1"/>
  <c r="Q2746" i="19" s="1"/>
  <c r="Q2753" i="19" s="1"/>
  <c r="Q2760" i="19" s="1"/>
  <c r="Q2767" i="19" s="1"/>
  <c r="Q2774" i="19" s="1"/>
  <c r="Q2781" i="19" s="1"/>
  <c r="Q2788" i="19" s="1"/>
  <c r="Q2795" i="19" s="1"/>
  <c r="Q2802" i="19" s="1"/>
  <c r="Q2809" i="19" s="1"/>
  <c r="Q2816" i="19" s="1"/>
  <c r="Q2823" i="19" s="1"/>
  <c r="Q2830" i="19" s="1"/>
  <c r="Q2837" i="19" s="1"/>
  <c r="Q2844" i="19" s="1"/>
  <c r="Q2851" i="19" s="1"/>
  <c r="Q2858" i="19" s="1"/>
  <c r="Q2865" i="19" s="1"/>
  <c r="Q2872" i="19" s="1"/>
  <c r="Q2879" i="19" s="1"/>
  <c r="Q2886" i="19" s="1"/>
  <c r="Q2893" i="19" s="1"/>
  <c r="Q2900" i="19" s="1"/>
  <c r="Q2907" i="19" s="1"/>
  <c r="Q2914" i="19" s="1"/>
  <c r="Q2921" i="19" s="1"/>
  <c r="Q2928" i="19" s="1"/>
  <c r="Q2935" i="19" s="1"/>
  <c r="Q2942" i="19" s="1"/>
  <c r="Q2949" i="19" s="1"/>
  <c r="Q2956" i="19" s="1"/>
  <c r="Q2963" i="19" s="1"/>
  <c r="Q2970" i="19" s="1"/>
  <c r="Q2977" i="19" s="1"/>
  <c r="Q2984" i="19" s="1"/>
  <c r="Q2991" i="19" s="1"/>
  <c r="Q2998" i="19" s="1"/>
  <c r="Q3005" i="19" s="1"/>
  <c r="Q3012" i="19" s="1"/>
  <c r="Q3019" i="19" s="1"/>
  <c r="Q3026" i="19" s="1"/>
  <c r="Q3033" i="19" s="1"/>
  <c r="Q3040" i="19" s="1"/>
  <c r="Q3047" i="19" s="1"/>
  <c r="Q3054" i="19" s="1"/>
  <c r="Q3061" i="19" s="1"/>
  <c r="Q3068" i="19" s="1"/>
  <c r="Q3075" i="19" s="1"/>
  <c r="Q3082" i="19" s="1"/>
  <c r="Q3089" i="19" s="1"/>
  <c r="Q3096" i="19" s="1"/>
  <c r="Q3103" i="19" s="1"/>
  <c r="Q3110" i="19" s="1"/>
  <c r="Q3117" i="19" s="1"/>
  <c r="Q3124" i="19" s="1"/>
  <c r="Q3131" i="19" s="1"/>
  <c r="Q3138" i="19" s="1"/>
  <c r="Q3145" i="19" s="1"/>
  <c r="Q3152" i="19" s="1"/>
  <c r="Q3159" i="19" s="1"/>
  <c r="Q3166" i="19" s="1"/>
  <c r="Q3173" i="19" s="1"/>
  <c r="Q3180" i="19" s="1"/>
  <c r="Q3187" i="19" s="1"/>
  <c r="Q3194" i="19" s="1"/>
  <c r="Q3201" i="19" s="1"/>
  <c r="Q3208" i="19" s="1"/>
  <c r="Q3215" i="19" s="1"/>
  <c r="Q3222" i="19" s="1"/>
  <c r="Q3229" i="19" s="1"/>
  <c r="Q3236" i="19" s="1"/>
  <c r="Q3243" i="19" s="1"/>
  <c r="Q3250" i="19" s="1"/>
  <c r="Q3257" i="19" s="1"/>
  <c r="Q3264" i="19" s="1"/>
  <c r="Q3271" i="19" s="1"/>
  <c r="Q3278" i="19" s="1"/>
  <c r="Q3285" i="19" s="1"/>
  <c r="Q3292" i="19" s="1"/>
  <c r="Q3299" i="19" s="1"/>
  <c r="Q3306" i="19" s="1"/>
  <c r="Q3313" i="19" s="1"/>
  <c r="Q3320" i="19" s="1"/>
  <c r="Q3327" i="19" s="1"/>
  <c r="Q3334" i="19" s="1"/>
  <c r="Q3341" i="19" s="1"/>
  <c r="Q3348" i="19" s="1"/>
  <c r="Q3355" i="19" s="1"/>
  <c r="Q3362" i="19" s="1"/>
  <c r="Q3369" i="19" s="1"/>
  <c r="Q3376" i="19" s="1"/>
  <c r="Q3383" i="19" s="1"/>
  <c r="Q3390" i="19" s="1"/>
  <c r="Q3397" i="19" s="1"/>
  <c r="Q3404" i="19" s="1"/>
  <c r="Q3411" i="19" s="1"/>
  <c r="Q3418" i="19" s="1"/>
  <c r="Q3425" i="19" s="1"/>
  <c r="Q3432" i="19" s="1"/>
  <c r="Q3439" i="19" s="1"/>
  <c r="Q3446" i="19" s="1"/>
  <c r="Q3453" i="19" s="1"/>
  <c r="Q3460" i="19" s="1"/>
  <c r="Q3467" i="19" s="1"/>
  <c r="Q3474" i="19" s="1"/>
  <c r="Q3481" i="19" s="1"/>
  <c r="Q3488" i="19" s="1"/>
  <c r="Q3495" i="19" s="1"/>
  <c r="Q3502" i="19" s="1"/>
  <c r="Q3509" i="19" s="1"/>
  <c r="Q3516" i="19" s="1"/>
  <c r="Q3523" i="19" s="1"/>
  <c r="Q3530" i="19" s="1"/>
  <c r="Q3537" i="19" s="1"/>
  <c r="Q3544" i="19" s="1"/>
  <c r="Q3551" i="19" s="1"/>
  <c r="Q3558" i="19" s="1"/>
  <c r="Q3565" i="19" s="1"/>
  <c r="Q3572" i="19" s="1"/>
  <c r="Q3579" i="19" s="1"/>
  <c r="Q3586" i="19" s="1"/>
  <c r="Q3593" i="19" s="1"/>
  <c r="Q3600" i="19" s="1"/>
  <c r="Q3607" i="19" s="1"/>
  <c r="Q3614" i="19" s="1"/>
  <c r="Q3621" i="19" s="1"/>
  <c r="Q3628" i="19" s="1"/>
  <c r="Q3635" i="19" s="1"/>
  <c r="Q3642" i="19" s="1"/>
  <c r="Q3649" i="19" s="1"/>
  <c r="Q3656" i="19" s="1"/>
  <c r="Q3663" i="19" s="1"/>
  <c r="Q3670" i="19" s="1"/>
  <c r="Q3677" i="19" s="1"/>
  <c r="Q3684" i="19" s="1"/>
  <c r="Q3691" i="19" s="1"/>
  <c r="Q3698" i="19" s="1"/>
  <c r="Q3705" i="19" s="1"/>
  <c r="Q3712" i="19" s="1"/>
  <c r="Q3719" i="19" s="1"/>
  <c r="Q3726" i="19" s="1"/>
  <c r="Q3733" i="19" s="1"/>
  <c r="Q3740" i="19" s="1"/>
  <c r="Q3747" i="19" s="1"/>
  <c r="Q3754" i="19" s="1"/>
  <c r="Q3761" i="19" s="1"/>
  <c r="Q3768" i="19" s="1"/>
  <c r="Q3775" i="19" s="1"/>
  <c r="Q3782" i="19" s="1"/>
  <c r="Q3789" i="19" s="1"/>
  <c r="Q3796" i="19" s="1"/>
  <c r="Q3803" i="19" s="1"/>
  <c r="Q3810" i="19" s="1"/>
  <c r="Q3817" i="19" s="1"/>
  <c r="Q3824" i="19" s="1"/>
  <c r="Q3831" i="19" s="1"/>
  <c r="Q3838" i="19" s="1"/>
  <c r="Q3845" i="19" s="1"/>
  <c r="Q3852" i="19" s="1"/>
  <c r="Q3859" i="19" s="1"/>
  <c r="Q3866" i="19" s="1"/>
  <c r="Q3873" i="19" s="1"/>
  <c r="Q3880" i="19" s="1"/>
  <c r="Q3887" i="19" s="1"/>
  <c r="Q3894" i="19" s="1"/>
  <c r="Q3901" i="19" s="1"/>
  <c r="Q3908" i="19" s="1"/>
  <c r="Q3915" i="19" s="1"/>
  <c r="Q3922" i="19" s="1"/>
  <c r="Q3929" i="19" s="1"/>
  <c r="Q3936" i="19" s="1"/>
  <c r="Q3943" i="19" s="1"/>
  <c r="Q3950" i="19" s="1"/>
  <c r="Q3957" i="19" s="1"/>
  <c r="Q3964" i="19" s="1"/>
  <c r="Q3971" i="19" s="1"/>
  <c r="Q3978" i="19" s="1"/>
  <c r="Q3985" i="19" s="1"/>
  <c r="Q3992" i="19" s="1"/>
  <c r="Q3999" i="19" s="1"/>
  <c r="Q4006" i="19" s="1"/>
  <c r="Q4013" i="19" s="1"/>
  <c r="Q4020" i="19" s="1"/>
  <c r="Q4027" i="19" s="1"/>
  <c r="Q4034" i="19" s="1"/>
  <c r="Q4041" i="19" s="1"/>
  <c r="Q4048" i="19" s="1"/>
  <c r="Q4055" i="19" s="1"/>
  <c r="Q4062" i="19" s="1"/>
  <c r="Q4069" i="19" s="1"/>
  <c r="Q4076" i="19" s="1"/>
  <c r="Q4083" i="19" s="1"/>
  <c r="Q4090" i="19" s="1"/>
  <c r="Q4097" i="19" s="1"/>
  <c r="Q4104" i="19" s="1"/>
  <c r="Q4111" i="19" s="1"/>
  <c r="Q4118" i="19" s="1"/>
  <c r="Q4125" i="19" s="1"/>
  <c r="Q4132" i="19" s="1"/>
  <c r="Q4139" i="19" s="1"/>
  <c r="Q4146" i="19" s="1"/>
  <c r="Q4153" i="19" s="1"/>
  <c r="Q4160" i="19" s="1"/>
  <c r="Q4167" i="19" s="1"/>
  <c r="Q4174" i="19" s="1"/>
  <c r="Q4181" i="19" s="1"/>
  <c r="Q4188" i="19" s="1"/>
  <c r="Q4195" i="19" s="1"/>
  <c r="Q4202" i="19" s="1"/>
  <c r="Q4209" i="19" s="1"/>
  <c r="Q4216" i="19" s="1"/>
  <c r="Q4223" i="19" s="1"/>
  <c r="Q4230" i="19" s="1"/>
  <c r="Q4237" i="19" s="1"/>
  <c r="Q4244" i="19" s="1"/>
  <c r="Q4251" i="19" s="1"/>
  <c r="Q4258" i="19" s="1"/>
  <c r="Q4265" i="19" s="1"/>
  <c r="Q4272" i="19" s="1"/>
  <c r="Q4279" i="19" s="1"/>
  <c r="Q4286" i="19" s="1"/>
  <c r="Q4293" i="19" s="1"/>
  <c r="Q4300" i="19" s="1"/>
  <c r="Q4307" i="19" s="1"/>
  <c r="Q4314" i="19" s="1"/>
  <c r="Q4321" i="19" s="1"/>
  <c r="Q4328" i="19" s="1"/>
  <c r="Q4335" i="19" s="1"/>
  <c r="Q4342" i="19" s="1"/>
  <c r="Q4349" i="19" s="1"/>
  <c r="Q4356" i="19" s="1"/>
  <c r="Q4363" i="19" s="1"/>
  <c r="Q4370" i="19" s="1"/>
  <c r="Q4377" i="19" s="1"/>
  <c r="Q4384" i="19" s="1"/>
  <c r="Q4391" i="19" s="1"/>
  <c r="Q4398" i="19" s="1"/>
  <c r="Q4405" i="19" s="1"/>
  <c r="Q4412" i="19" s="1"/>
  <c r="Q4419" i="19" s="1"/>
  <c r="Q4426" i="19" s="1"/>
  <c r="Q4433" i="19" s="1"/>
  <c r="Q4440" i="19" s="1"/>
  <c r="Q4447" i="19" s="1"/>
  <c r="Q4454" i="19" s="1"/>
  <c r="Q4461" i="19" s="1"/>
  <c r="Q4468" i="19" s="1"/>
  <c r="Q4475" i="19" s="1"/>
  <c r="Q4482" i="19" s="1"/>
  <c r="Q4489" i="19" s="1"/>
  <c r="Q4496" i="19" s="1"/>
  <c r="Q4503" i="19" s="1"/>
  <c r="Q4510" i="19" s="1"/>
  <c r="Q4517" i="19" s="1"/>
  <c r="Q4524" i="19" s="1"/>
  <c r="Q4531" i="19" s="1"/>
  <c r="Q4538" i="19" s="1"/>
  <c r="Q4545" i="19" s="1"/>
  <c r="Q4552" i="19" s="1"/>
  <c r="Q4559" i="19" s="1"/>
  <c r="Q4566" i="19" s="1"/>
  <c r="Q4573" i="19" s="1"/>
  <c r="Q4580" i="19" s="1"/>
  <c r="Q4587" i="19" s="1"/>
  <c r="Q4594" i="19" s="1"/>
  <c r="Q4601" i="19" s="1"/>
  <c r="Q4608" i="19" s="1"/>
  <c r="Q4615" i="19" s="1"/>
  <c r="Q4622" i="19" s="1"/>
  <c r="Q4629" i="19" s="1"/>
  <c r="Q4636" i="19" s="1"/>
  <c r="Q4643" i="19" s="1"/>
  <c r="Q4650" i="19" s="1"/>
  <c r="Q4657" i="19" s="1"/>
  <c r="Q4664" i="19" s="1"/>
  <c r="Q4671" i="19" s="1"/>
  <c r="Q4678" i="19" s="1"/>
  <c r="Q4685" i="19" s="1"/>
  <c r="Q4692" i="19" s="1"/>
  <c r="Q4699" i="19" s="1"/>
  <c r="Q4706" i="19" s="1"/>
  <c r="Q4713" i="19" s="1"/>
  <c r="Q4720" i="19" s="1"/>
  <c r="Q4727" i="19" s="1"/>
  <c r="Q4734" i="19" s="1"/>
  <c r="Q4741" i="19" s="1"/>
  <c r="Q4748" i="19" s="1"/>
  <c r="Q4755" i="19" s="1"/>
  <c r="Q4762" i="19" s="1"/>
  <c r="Q4769" i="19" s="1"/>
  <c r="Q4776" i="19" s="1"/>
  <c r="Q4783" i="19" s="1"/>
  <c r="Q4790" i="19" s="1"/>
  <c r="Q4797" i="19" s="1"/>
  <c r="Q4804" i="19" s="1"/>
  <c r="Q4811" i="19" s="1"/>
  <c r="Q4818" i="19" s="1"/>
  <c r="Q4825" i="19" s="1"/>
  <c r="Q4832" i="19" s="1"/>
  <c r="Q4839" i="19" s="1"/>
  <c r="Q4846" i="19" s="1"/>
  <c r="Q4853" i="19" s="1"/>
  <c r="Q4860" i="19" s="1"/>
  <c r="Q4867" i="19" s="1"/>
  <c r="Q4874" i="19" s="1"/>
  <c r="Q4881" i="19" s="1"/>
  <c r="Q4888" i="19" s="1"/>
  <c r="Q4895" i="19" s="1"/>
  <c r="Q4902" i="19" s="1"/>
  <c r="Q4909" i="19" s="1"/>
  <c r="Q4916" i="19" s="1"/>
  <c r="Q4923" i="19" s="1"/>
  <c r="Q4930" i="19" s="1"/>
  <c r="Q4937" i="19" s="1"/>
  <c r="Q4944" i="19" s="1"/>
  <c r="Q4951" i="19" s="1"/>
  <c r="Q4958" i="19" s="1"/>
  <c r="Q4965" i="19" s="1"/>
  <c r="Q4972" i="19" s="1"/>
  <c r="Q4979" i="19" s="1"/>
  <c r="Q4986" i="19" s="1"/>
  <c r="Q4993" i="19" s="1"/>
  <c r="Q5000" i="19" s="1"/>
  <c r="Q5007" i="19" s="1"/>
  <c r="Q5014" i="19" s="1"/>
  <c r="Q5021" i="19" s="1"/>
  <c r="Q5028" i="19" s="1"/>
  <c r="Q5035" i="19" s="1"/>
  <c r="Q5042" i="19" s="1"/>
  <c r="Q5049" i="19" s="1"/>
  <c r="Q5056" i="19" s="1"/>
  <c r="Q5063" i="19" s="1"/>
  <c r="Q5070" i="19" s="1"/>
  <c r="Q5077" i="19" s="1"/>
  <c r="Q5084" i="19" s="1"/>
  <c r="Q5091" i="19" s="1"/>
  <c r="Q5098" i="19" s="1"/>
  <c r="Q5105" i="19" s="1"/>
  <c r="Q5112" i="19" s="1"/>
  <c r="Q5119" i="19" s="1"/>
  <c r="Q5126" i="19" s="1"/>
  <c r="Q5133" i="19" s="1"/>
  <c r="Q5140" i="19" s="1"/>
  <c r="Q5147" i="19" s="1"/>
  <c r="Q5154" i="19" s="1"/>
  <c r="Q5161" i="19" s="1"/>
  <c r="Q5168" i="19" s="1"/>
  <c r="Q5175" i="19" s="1"/>
  <c r="Q5182" i="19" s="1"/>
  <c r="Q5189" i="19" s="1"/>
  <c r="Q5196" i="19" s="1"/>
  <c r="Q5203" i="19" s="1"/>
  <c r="Q5210" i="19" s="1"/>
  <c r="Q5217" i="19" s="1"/>
  <c r="Q5224" i="19" s="1"/>
  <c r="Q5231" i="19" s="1"/>
  <c r="Q5238" i="19" s="1"/>
  <c r="Q5245" i="19" s="1"/>
  <c r="Q5252" i="19" s="1"/>
  <c r="Q5259" i="19" s="1"/>
  <c r="Q5266" i="19" s="1"/>
  <c r="Q5273" i="19" s="1"/>
  <c r="Q5280" i="19" s="1"/>
  <c r="Q5287" i="19" s="1"/>
  <c r="Q5294" i="19" s="1"/>
  <c r="Q5301" i="19" s="1"/>
  <c r="Q5308" i="19" s="1"/>
  <c r="Q5315" i="19" s="1"/>
  <c r="Q5322" i="19" s="1"/>
  <c r="Q5329" i="19" s="1"/>
  <c r="Q5336" i="19" s="1"/>
  <c r="Q5343" i="19" s="1"/>
  <c r="Q5350" i="19" s="1"/>
  <c r="Q5357" i="19" s="1"/>
  <c r="Q5364" i="19" s="1"/>
  <c r="Q5371" i="19" s="1"/>
  <c r="Q5378" i="19" s="1"/>
  <c r="Q5385" i="19" s="1"/>
  <c r="Q5392" i="19" s="1"/>
  <c r="Q5399" i="19" s="1"/>
  <c r="Q5406" i="19" s="1"/>
  <c r="Q5413" i="19" s="1"/>
  <c r="Q5420" i="19" s="1"/>
  <c r="Q5427" i="19" s="1"/>
  <c r="Q5434" i="19" s="1"/>
  <c r="Q5441" i="19" s="1"/>
  <c r="Q5448" i="19" s="1"/>
  <c r="Q5455" i="19" s="1"/>
  <c r="Q5462" i="19" s="1"/>
  <c r="Q5469" i="19" s="1"/>
  <c r="Q5476" i="19" s="1"/>
  <c r="Q5483" i="19" s="1"/>
  <c r="Q5490" i="19" s="1"/>
  <c r="Q5497" i="19" s="1"/>
  <c r="Q5504" i="19" s="1"/>
  <c r="Q5511" i="19" s="1"/>
  <c r="Q5518" i="19" s="1"/>
  <c r="Q5525" i="19" s="1"/>
  <c r="Q5532" i="19" s="1"/>
  <c r="Q5539" i="19" s="1"/>
  <c r="Q5546" i="19" s="1"/>
  <c r="Q5553" i="19" s="1"/>
  <c r="Q5560" i="19" s="1"/>
  <c r="Q5567" i="19" s="1"/>
  <c r="Q5574" i="19" s="1"/>
  <c r="Q5581" i="19" s="1"/>
  <c r="Q5588" i="19" s="1"/>
  <c r="Q5595" i="19" s="1"/>
  <c r="Q5602" i="19" s="1"/>
  <c r="Q5609" i="19" s="1"/>
  <c r="Q5616" i="19" s="1"/>
  <c r="Q5623" i="19" s="1"/>
  <c r="Q5630" i="19" s="1"/>
  <c r="Q5637" i="19" s="1"/>
  <c r="Q5644" i="19" s="1"/>
  <c r="Q5651" i="19" s="1"/>
  <c r="Q5658" i="19" s="1"/>
  <c r="Q5665" i="19" s="1"/>
  <c r="Q5672" i="19" s="1"/>
  <c r="Q5679" i="19" s="1"/>
  <c r="Q5686" i="19" s="1"/>
  <c r="Q5693" i="19" s="1"/>
  <c r="Q5700" i="19" s="1"/>
  <c r="Q5707" i="19" s="1"/>
  <c r="Q5714" i="19" s="1"/>
  <c r="Q5721" i="19" s="1"/>
  <c r="Q5728" i="19" s="1"/>
  <c r="Q5735" i="19" s="1"/>
  <c r="Q5742" i="19" s="1"/>
  <c r="Q5749" i="19" s="1"/>
  <c r="Q5756" i="19" s="1"/>
  <c r="Q5763" i="19" s="1"/>
  <c r="Q5770" i="19" s="1"/>
  <c r="Q5777" i="19" s="1"/>
  <c r="Q5784" i="19" s="1"/>
  <c r="Q5791" i="19" s="1"/>
  <c r="Q5798" i="19" s="1"/>
  <c r="Q5805" i="19" s="1"/>
  <c r="Q5812" i="19" s="1"/>
  <c r="Q5819" i="19" s="1"/>
  <c r="Q5826" i="19" s="1"/>
  <c r="Q5833" i="19" s="1"/>
  <c r="Q5840" i="19" s="1"/>
  <c r="Q5847" i="19" s="1"/>
  <c r="Q5854" i="19" s="1"/>
  <c r="Q5861" i="19" s="1"/>
  <c r="Q5868" i="19" s="1"/>
  <c r="Q5875" i="19" s="1"/>
  <c r="Q5882" i="19" s="1"/>
  <c r="Q5889" i="19" s="1"/>
  <c r="Q5896" i="19" s="1"/>
  <c r="Q5903" i="19" s="1"/>
  <c r="Q5910" i="19" s="1"/>
  <c r="Q5917" i="19" s="1"/>
  <c r="Q5924" i="19" s="1"/>
  <c r="Q5931" i="19" s="1"/>
  <c r="Q5938" i="19" s="1"/>
  <c r="Q5945" i="19" s="1"/>
  <c r="Q5952" i="19" s="1"/>
  <c r="Q5959" i="19" s="1"/>
  <c r="Q5966" i="19" s="1"/>
  <c r="Q5973" i="19" s="1"/>
  <c r="Q5980" i="19" s="1"/>
  <c r="Q5987" i="19" s="1"/>
  <c r="Q5994" i="19" s="1"/>
  <c r="Q6001" i="19" s="1"/>
  <c r="Q6008" i="19" s="1"/>
  <c r="Q6015" i="19" s="1"/>
  <c r="Q6022" i="19" s="1"/>
  <c r="Q6029" i="19" s="1"/>
  <c r="Q6036" i="19" s="1"/>
  <c r="Q6043" i="19" s="1"/>
  <c r="Q6050" i="19" s="1"/>
  <c r="Q6057" i="19" s="1"/>
  <c r="Q6064" i="19" s="1"/>
  <c r="Q6071" i="19" s="1"/>
  <c r="Q6078" i="19" s="1"/>
  <c r="Q6085" i="19" s="1"/>
  <c r="Q6092" i="19" s="1"/>
  <c r="Q6099" i="19" s="1"/>
  <c r="Q6106" i="19" s="1"/>
  <c r="Q6113" i="19" s="1"/>
  <c r="Q6120" i="19" s="1"/>
  <c r="Q6127" i="19" s="1"/>
  <c r="Q6134" i="19" s="1"/>
  <c r="Q6141" i="19" s="1"/>
  <c r="Q6148" i="19" s="1"/>
  <c r="Q6155" i="19" s="1"/>
  <c r="Q6162" i="19" s="1"/>
  <c r="Q6169" i="19" s="1"/>
  <c r="Q6176" i="19" s="1"/>
  <c r="Q6183" i="19" s="1"/>
  <c r="Q6190" i="19" s="1"/>
  <c r="Q6197" i="19" s="1"/>
  <c r="Q6204" i="19" s="1"/>
  <c r="Q6211" i="19" s="1"/>
  <c r="Q6218" i="19" s="1"/>
  <c r="Q6225" i="19" s="1"/>
  <c r="Q6232" i="19" s="1"/>
  <c r="Q6239" i="19" s="1"/>
  <c r="Q6246" i="19" s="1"/>
  <c r="Q6253" i="19" s="1"/>
  <c r="Q6260" i="19" s="1"/>
  <c r="Q6267" i="19" s="1"/>
  <c r="Q6274" i="19" s="1"/>
  <c r="Q6281" i="19" s="1"/>
  <c r="Q6288" i="19" s="1"/>
  <c r="Q6295" i="19" s="1"/>
  <c r="Q6302" i="19" s="1"/>
  <c r="Q6309" i="19" s="1"/>
  <c r="Q6316" i="19" s="1"/>
  <c r="Q6323" i="19" s="1"/>
  <c r="Q6330" i="19" s="1"/>
  <c r="Q6337" i="19" s="1"/>
  <c r="Q6344" i="19" s="1"/>
  <c r="Q6351" i="19" s="1"/>
  <c r="Q6358" i="19" s="1"/>
  <c r="Q6365" i="19" s="1"/>
  <c r="Q6372" i="19" s="1"/>
  <c r="Q6379" i="19" s="1"/>
  <c r="Q6386" i="19" s="1"/>
  <c r="Q6393" i="19" s="1"/>
  <c r="Q6400" i="19" s="1"/>
  <c r="Q6407" i="19" s="1"/>
  <c r="Q6414" i="19" s="1"/>
  <c r="Q6421" i="19" s="1"/>
  <c r="Q6428" i="19" s="1"/>
  <c r="Q6435" i="19" s="1"/>
  <c r="Q6442" i="19" s="1"/>
  <c r="Q6449" i="19" s="1"/>
  <c r="Q6456" i="19" s="1"/>
  <c r="Q6463" i="19" s="1"/>
  <c r="Q6470" i="19" s="1"/>
  <c r="Q6477" i="19" s="1"/>
  <c r="Q6484" i="19" s="1"/>
  <c r="Q6491" i="19" s="1"/>
  <c r="Q6498" i="19" s="1"/>
  <c r="Q6505" i="19" s="1"/>
  <c r="Q6512" i="19" s="1"/>
  <c r="Q6519" i="19" s="1"/>
  <c r="Q6526" i="19" s="1"/>
  <c r="Q6533" i="19" s="1"/>
  <c r="Q6540" i="19" s="1"/>
  <c r="Q6547" i="19" s="1"/>
  <c r="Q6554" i="19" s="1"/>
  <c r="Q6561" i="19" s="1"/>
  <c r="Q6568" i="19" s="1"/>
  <c r="Q6575" i="19" s="1"/>
  <c r="Q6582" i="19" s="1"/>
  <c r="Q6589" i="19" s="1"/>
  <c r="Q6596" i="19" s="1"/>
  <c r="Q6603" i="19" s="1"/>
  <c r="Q6610" i="19" s="1"/>
  <c r="Q6617" i="19" s="1"/>
  <c r="Q6624" i="19" s="1"/>
  <c r="Q6631" i="19" s="1"/>
  <c r="Q6638" i="19" s="1"/>
  <c r="Q6645" i="19" s="1"/>
  <c r="Q6652" i="19" s="1"/>
  <c r="Q6659" i="19" s="1"/>
  <c r="Q6666" i="19" s="1"/>
  <c r="Q6673" i="19" s="1"/>
  <c r="Q6680" i="19" s="1"/>
  <c r="Q6687" i="19" s="1"/>
  <c r="Q6694" i="19" s="1"/>
  <c r="Q6701" i="19" s="1"/>
  <c r="Q6708" i="19" s="1"/>
  <c r="Q6715" i="19" s="1"/>
  <c r="Q6722" i="19" s="1"/>
  <c r="Q6729" i="19" s="1"/>
  <c r="Q6736" i="19" s="1"/>
  <c r="Q6743" i="19" s="1"/>
  <c r="Q6750" i="19" s="1"/>
  <c r="Q6757" i="19" s="1"/>
  <c r="Q6764" i="19" s="1"/>
  <c r="Q6771" i="19" s="1"/>
  <c r="Q6778" i="19" s="1"/>
  <c r="Q6785" i="19" s="1"/>
  <c r="Q6792" i="19" s="1"/>
  <c r="Q6799" i="19" s="1"/>
  <c r="Q6806" i="19" s="1"/>
  <c r="Q6813" i="19" s="1"/>
  <c r="Q6820" i="19" s="1"/>
  <c r="Q6827" i="19" s="1"/>
  <c r="Q6834" i="19" s="1"/>
  <c r="Q6841" i="19" s="1"/>
  <c r="Q6848" i="19" s="1"/>
  <c r="Q6855" i="19" s="1"/>
  <c r="Q6862" i="19" s="1"/>
  <c r="Q6869" i="19" s="1"/>
  <c r="Q6876" i="19" s="1"/>
  <c r="Q6883" i="19" s="1"/>
  <c r="Q6890" i="19" s="1"/>
  <c r="Q6897" i="19" s="1"/>
  <c r="Q6904" i="19" s="1"/>
  <c r="Q6911" i="19" s="1"/>
  <c r="Q6918" i="19" s="1"/>
  <c r="Q6925" i="19" s="1"/>
  <c r="Q6932" i="19" s="1"/>
  <c r="Q6939" i="19" s="1"/>
  <c r="Q6946" i="19" s="1"/>
  <c r="Q6953" i="19" s="1"/>
  <c r="Q6960" i="19" s="1"/>
  <c r="Q6967" i="19" s="1"/>
  <c r="Q6974" i="19" s="1"/>
  <c r="Q6981" i="19" s="1"/>
  <c r="Q6988" i="19" s="1"/>
  <c r="Q6995" i="19" s="1"/>
  <c r="T276" i="20"/>
  <c r="T297" i="20"/>
  <c r="T283" i="20"/>
  <c r="T304" i="20"/>
  <c r="T332" i="20"/>
  <c r="T311" i="20"/>
  <c r="T318" i="20"/>
  <c r="T325" i="20"/>
  <c r="T339" i="20"/>
  <c r="FM4" i="5"/>
  <c r="S597" i="20"/>
  <c r="P3" i="19"/>
  <c r="S9" i="20"/>
  <c r="S86" i="20"/>
  <c r="S226" i="20"/>
  <c r="S289" i="20"/>
  <c r="S436" i="20"/>
  <c r="S674" i="20"/>
  <c r="S156" i="20"/>
  <c r="S345" i="20"/>
  <c r="S429" i="20"/>
  <c r="S562" i="20"/>
  <c r="S331" i="20"/>
  <c r="S310" i="20"/>
  <c r="S275" i="20"/>
  <c r="S485" i="20"/>
  <c r="S51" i="20"/>
  <c r="S639" i="20"/>
  <c r="S772" i="20"/>
  <c r="S163" i="20"/>
  <c r="S611" i="20"/>
  <c r="S191" i="20"/>
  <c r="S534" i="20"/>
  <c r="S807" i="20"/>
  <c r="S751" i="20"/>
  <c r="S478" i="20"/>
  <c r="S590" i="20"/>
  <c r="S653" i="20"/>
  <c r="S23" i="20"/>
  <c r="S660" i="20"/>
  <c r="S583" i="20"/>
  <c r="S765" i="20"/>
  <c r="S240" i="20"/>
  <c r="S450" i="20"/>
  <c r="S128" i="20"/>
  <c r="S548" i="20"/>
  <c r="S786" i="20"/>
  <c r="S457" i="20"/>
  <c r="S408" i="20"/>
  <c r="S828" i="20"/>
  <c r="S688" i="20"/>
  <c r="S149" i="20"/>
  <c r="S681" i="20"/>
  <c r="S471" i="20"/>
  <c r="S604" i="20"/>
  <c r="S506" i="20"/>
  <c r="S758" i="20"/>
  <c r="S296" i="20"/>
  <c r="S247" i="20"/>
  <c r="S79" i="20"/>
  <c r="S93" i="20"/>
  <c r="S779" i="20"/>
  <c r="S632" i="20"/>
  <c r="S555" i="20"/>
  <c r="S569" i="20"/>
  <c r="S177" i="20"/>
  <c r="S499" i="20"/>
  <c r="S114" i="20"/>
  <c r="S16" i="20"/>
  <c r="S254" i="20"/>
  <c r="S352" i="20"/>
  <c r="S576" i="20"/>
  <c r="S513" i="20"/>
  <c r="S72" i="20"/>
  <c r="S443" i="20"/>
  <c r="S520" i="20"/>
  <c r="S723" i="20"/>
  <c r="S541" i="20"/>
  <c r="S793" i="20"/>
  <c r="S44" i="20"/>
  <c r="S142" i="20"/>
  <c r="S170" i="20"/>
  <c r="S65" i="20"/>
  <c r="S205" i="20"/>
  <c r="S800" i="20"/>
  <c r="S107" i="20"/>
  <c r="S625" i="20"/>
  <c r="S324" i="20"/>
  <c r="S58" i="20"/>
  <c r="S709" i="20"/>
  <c r="S401" i="20"/>
  <c r="S37" i="20"/>
  <c r="S814" i="20"/>
  <c r="S373" i="20"/>
  <c r="S282" i="20"/>
  <c r="S100" i="20"/>
  <c r="S184" i="20"/>
  <c r="S422" i="20"/>
  <c r="S261" i="20"/>
  <c r="S121" i="20"/>
  <c r="S821" i="20"/>
  <c r="S702" i="20"/>
  <c r="S464" i="20"/>
  <c r="S30" i="20"/>
  <c r="S268" i="20"/>
  <c r="S338" i="20"/>
  <c r="S415" i="20"/>
  <c r="S366" i="20"/>
  <c r="S695" i="20"/>
  <c r="S303" i="20"/>
  <c r="S618" i="20"/>
  <c r="S135" i="20"/>
  <c r="S387" i="20"/>
  <c r="S646" i="20"/>
  <c r="S744" i="20"/>
  <c r="S198" i="20"/>
  <c r="S716" i="20"/>
  <c r="S359" i="20"/>
  <c r="S730" i="20"/>
  <c r="S212" i="20"/>
  <c r="S380" i="20"/>
  <c r="S667" i="20"/>
  <c r="S219" i="20"/>
  <c r="S492" i="20"/>
  <c r="S394" i="20"/>
  <c r="S527" i="20"/>
  <c r="S2" i="20"/>
  <c r="S737" i="20"/>
  <c r="S233" i="20"/>
  <c r="S317" i="20"/>
  <c r="S283" i="20"/>
  <c r="S276" i="20"/>
  <c r="S304" i="20"/>
  <c r="P2" i="19"/>
  <c r="S290" i="20"/>
  <c r="S297" i="20"/>
  <c r="S311" i="20"/>
  <c r="S325" i="20"/>
  <c r="S332" i="20"/>
  <c r="S339" i="20"/>
  <c r="S318" i="20"/>
  <c r="L318" i="20"/>
  <c r="L325" i="20"/>
  <c r="L276" i="20"/>
  <c r="L283" i="20"/>
  <c r="I2" i="19"/>
  <c r="I9" i="19" s="1"/>
  <c r="I16" i="19" s="1"/>
  <c r="I23" i="19" s="1"/>
  <c r="I30" i="19" s="1"/>
  <c r="I37" i="19" s="1"/>
  <c r="I44" i="19" s="1"/>
  <c r="I51" i="19" s="1"/>
  <c r="I58" i="19" s="1"/>
  <c r="I65" i="19" s="1"/>
  <c r="I72" i="19" s="1"/>
  <c r="I79" i="19" s="1"/>
  <c r="I86" i="19" s="1"/>
  <c r="I93" i="19" s="1"/>
  <c r="I100" i="19" s="1"/>
  <c r="I107" i="19" s="1"/>
  <c r="I114" i="19" s="1"/>
  <c r="I121" i="19" s="1"/>
  <c r="I128" i="19" s="1"/>
  <c r="I135" i="19" s="1"/>
  <c r="I142" i="19" s="1"/>
  <c r="I149" i="19" s="1"/>
  <c r="I156" i="19" s="1"/>
  <c r="I163" i="19" s="1"/>
  <c r="I170" i="19" s="1"/>
  <c r="I177" i="19" s="1"/>
  <c r="I184" i="19" s="1"/>
  <c r="I191" i="19" s="1"/>
  <c r="I198" i="19" s="1"/>
  <c r="I205" i="19" s="1"/>
  <c r="I212" i="19" s="1"/>
  <c r="I219" i="19" s="1"/>
  <c r="I226" i="19" s="1"/>
  <c r="I233" i="19" s="1"/>
  <c r="I240" i="19" s="1"/>
  <c r="I247" i="19" s="1"/>
  <c r="I254" i="19" s="1"/>
  <c r="I261" i="19" s="1"/>
  <c r="I268" i="19" s="1"/>
  <c r="I275" i="19" s="1"/>
  <c r="I282" i="19" s="1"/>
  <c r="I289" i="19" s="1"/>
  <c r="I296" i="19" s="1"/>
  <c r="I303" i="19" s="1"/>
  <c r="I310" i="19" s="1"/>
  <c r="I317" i="19" s="1"/>
  <c r="I324" i="19" s="1"/>
  <c r="I331" i="19" s="1"/>
  <c r="I338" i="19" s="1"/>
  <c r="I345" i="19" s="1"/>
  <c r="I352" i="19" s="1"/>
  <c r="I359" i="19" s="1"/>
  <c r="I366" i="19" s="1"/>
  <c r="I373" i="19" s="1"/>
  <c r="I380" i="19" s="1"/>
  <c r="I387" i="19" s="1"/>
  <c r="I394" i="19" s="1"/>
  <c r="I401" i="19" s="1"/>
  <c r="I408" i="19" s="1"/>
  <c r="I415" i="19" s="1"/>
  <c r="I422" i="19" s="1"/>
  <c r="I429" i="19" s="1"/>
  <c r="I436" i="19" s="1"/>
  <c r="I443" i="19" s="1"/>
  <c r="I450" i="19" s="1"/>
  <c r="I457" i="19" s="1"/>
  <c r="I464" i="19" s="1"/>
  <c r="I471" i="19" s="1"/>
  <c r="I478" i="19" s="1"/>
  <c r="I485" i="19" s="1"/>
  <c r="I492" i="19" s="1"/>
  <c r="I499" i="19" s="1"/>
  <c r="I506" i="19" s="1"/>
  <c r="I513" i="19" s="1"/>
  <c r="I520" i="19" s="1"/>
  <c r="I527" i="19" s="1"/>
  <c r="I534" i="19" s="1"/>
  <c r="I541" i="19" s="1"/>
  <c r="I548" i="19" s="1"/>
  <c r="I555" i="19" s="1"/>
  <c r="I562" i="19" s="1"/>
  <c r="I569" i="19" s="1"/>
  <c r="I576" i="19" s="1"/>
  <c r="I583" i="19" s="1"/>
  <c r="I590" i="19" s="1"/>
  <c r="I597" i="19" s="1"/>
  <c r="I604" i="19" s="1"/>
  <c r="I611" i="19" s="1"/>
  <c r="I618" i="19" s="1"/>
  <c r="I625" i="19" s="1"/>
  <c r="I632" i="19" s="1"/>
  <c r="I639" i="19" s="1"/>
  <c r="I646" i="19" s="1"/>
  <c r="I653" i="19" s="1"/>
  <c r="I660" i="19" s="1"/>
  <c r="I667" i="19" s="1"/>
  <c r="I674" i="19" s="1"/>
  <c r="I681" i="19" s="1"/>
  <c r="I688" i="19" s="1"/>
  <c r="I695" i="19" s="1"/>
  <c r="I702" i="19" s="1"/>
  <c r="I709" i="19" s="1"/>
  <c r="I716" i="19" s="1"/>
  <c r="I723" i="19" s="1"/>
  <c r="I730" i="19" s="1"/>
  <c r="I737" i="19" s="1"/>
  <c r="I744" i="19" s="1"/>
  <c r="I751" i="19" s="1"/>
  <c r="I758" i="19" s="1"/>
  <c r="I765" i="19" s="1"/>
  <c r="I772" i="19" s="1"/>
  <c r="I779" i="19" s="1"/>
  <c r="I786" i="19" s="1"/>
  <c r="I793" i="19" s="1"/>
  <c r="I800" i="19" s="1"/>
  <c r="I807" i="19" s="1"/>
  <c r="I814" i="19" s="1"/>
  <c r="I821" i="19" s="1"/>
  <c r="I828" i="19" s="1"/>
  <c r="I835" i="19" s="1"/>
  <c r="I842" i="19" s="1"/>
  <c r="I849" i="19" s="1"/>
  <c r="I856" i="19" s="1"/>
  <c r="I863" i="19" s="1"/>
  <c r="I870" i="19" s="1"/>
  <c r="I877" i="19" s="1"/>
  <c r="I884" i="19" s="1"/>
  <c r="I891" i="19" s="1"/>
  <c r="I898" i="19" s="1"/>
  <c r="I905" i="19" s="1"/>
  <c r="I912" i="19" s="1"/>
  <c r="I919" i="19" s="1"/>
  <c r="I926" i="19" s="1"/>
  <c r="I933" i="19" s="1"/>
  <c r="I940" i="19" s="1"/>
  <c r="I947" i="19" s="1"/>
  <c r="I954" i="19" s="1"/>
  <c r="I961" i="19" s="1"/>
  <c r="I968" i="19" s="1"/>
  <c r="I975" i="19" s="1"/>
  <c r="I982" i="19" s="1"/>
  <c r="I989" i="19" s="1"/>
  <c r="I996" i="19" s="1"/>
  <c r="I1003" i="19" s="1"/>
  <c r="I1010" i="19" s="1"/>
  <c r="I1017" i="19" s="1"/>
  <c r="I1024" i="19" s="1"/>
  <c r="I1031" i="19" s="1"/>
  <c r="I1038" i="19" s="1"/>
  <c r="I1045" i="19" s="1"/>
  <c r="I1052" i="19" s="1"/>
  <c r="I1059" i="19" s="1"/>
  <c r="I1066" i="19" s="1"/>
  <c r="I1073" i="19" s="1"/>
  <c r="I1080" i="19" s="1"/>
  <c r="I1087" i="19" s="1"/>
  <c r="I1094" i="19" s="1"/>
  <c r="I1101" i="19" s="1"/>
  <c r="I1108" i="19" s="1"/>
  <c r="I1115" i="19" s="1"/>
  <c r="I1122" i="19" s="1"/>
  <c r="I1129" i="19" s="1"/>
  <c r="I1136" i="19" s="1"/>
  <c r="I1143" i="19" s="1"/>
  <c r="I1150" i="19" s="1"/>
  <c r="I1157" i="19" s="1"/>
  <c r="I1164" i="19" s="1"/>
  <c r="I1171" i="19" s="1"/>
  <c r="I1178" i="19" s="1"/>
  <c r="I1185" i="19" s="1"/>
  <c r="I1192" i="19" s="1"/>
  <c r="I1199" i="19" s="1"/>
  <c r="I1206" i="19" s="1"/>
  <c r="I1213" i="19" s="1"/>
  <c r="I1220" i="19" s="1"/>
  <c r="I1227" i="19" s="1"/>
  <c r="I1234" i="19" s="1"/>
  <c r="I1241" i="19" s="1"/>
  <c r="I1248" i="19" s="1"/>
  <c r="I1255" i="19" s="1"/>
  <c r="I1262" i="19" s="1"/>
  <c r="I1269" i="19" s="1"/>
  <c r="I1276" i="19" s="1"/>
  <c r="I1283" i="19" s="1"/>
  <c r="I1290" i="19" s="1"/>
  <c r="I1297" i="19" s="1"/>
  <c r="I1304" i="19" s="1"/>
  <c r="I1311" i="19" s="1"/>
  <c r="I1318" i="19" s="1"/>
  <c r="I1325" i="19" s="1"/>
  <c r="I1332" i="19" s="1"/>
  <c r="I1339" i="19" s="1"/>
  <c r="I1346" i="19" s="1"/>
  <c r="I1353" i="19" s="1"/>
  <c r="I1360" i="19" s="1"/>
  <c r="I1367" i="19" s="1"/>
  <c r="I1374" i="19" s="1"/>
  <c r="I1381" i="19" s="1"/>
  <c r="I1388" i="19" s="1"/>
  <c r="I1395" i="19" s="1"/>
  <c r="I1402" i="19" s="1"/>
  <c r="I1409" i="19" s="1"/>
  <c r="I1416" i="19" s="1"/>
  <c r="I1423" i="19" s="1"/>
  <c r="I1430" i="19" s="1"/>
  <c r="I1437" i="19" s="1"/>
  <c r="I1444" i="19" s="1"/>
  <c r="I1451" i="19" s="1"/>
  <c r="I1458" i="19" s="1"/>
  <c r="I1465" i="19" s="1"/>
  <c r="I1472" i="19" s="1"/>
  <c r="I1479" i="19" s="1"/>
  <c r="I1486" i="19" s="1"/>
  <c r="I1493" i="19" s="1"/>
  <c r="I1500" i="19" s="1"/>
  <c r="I1507" i="19" s="1"/>
  <c r="I1514" i="19" s="1"/>
  <c r="I1521" i="19" s="1"/>
  <c r="I1528" i="19" s="1"/>
  <c r="I1535" i="19" s="1"/>
  <c r="I1542" i="19" s="1"/>
  <c r="I1549" i="19" s="1"/>
  <c r="I1556" i="19" s="1"/>
  <c r="I1563" i="19" s="1"/>
  <c r="I1570" i="19" s="1"/>
  <c r="I1577" i="19" s="1"/>
  <c r="I1584" i="19" s="1"/>
  <c r="I1591" i="19" s="1"/>
  <c r="I1598" i="19" s="1"/>
  <c r="I1605" i="19" s="1"/>
  <c r="I1612" i="19" s="1"/>
  <c r="I1619" i="19" s="1"/>
  <c r="I1626" i="19" s="1"/>
  <c r="I1633" i="19" s="1"/>
  <c r="I1640" i="19" s="1"/>
  <c r="I1647" i="19" s="1"/>
  <c r="I1654" i="19" s="1"/>
  <c r="I1661" i="19" s="1"/>
  <c r="I1668" i="19" s="1"/>
  <c r="I1675" i="19" s="1"/>
  <c r="I1682" i="19" s="1"/>
  <c r="I1689" i="19" s="1"/>
  <c r="I1696" i="19" s="1"/>
  <c r="I1703" i="19" s="1"/>
  <c r="I1710" i="19" s="1"/>
  <c r="I1717" i="19" s="1"/>
  <c r="I1724" i="19" s="1"/>
  <c r="I1731" i="19" s="1"/>
  <c r="I1738" i="19" s="1"/>
  <c r="I1745" i="19" s="1"/>
  <c r="I1752" i="19" s="1"/>
  <c r="I1759" i="19" s="1"/>
  <c r="I1766" i="19" s="1"/>
  <c r="I1773" i="19" s="1"/>
  <c r="I1780" i="19" s="1"/>
  <c r="I1787" i="19" s="1"/>
  <c r="I1794" i="19" s="1"/>
  <c r="I1801" i="19" s="1"/>
  <c r="I1808" i="19" s="1"/>
  <c r="I1815" i="19" s="1"/>
  <c r="I1822" i="19" s="1"/>
  <c r="I1829" i="19" s="1"/>
  <c r="I1836" i="19" s="1"/>
  <c r="I1843" i="19" s="1"/>
  <c r="I1850" i="19" s="1"/>
  <c r="I1857" i="19" s="1"/>
  <c r="I1864" i="19" s="1"/>
  <c r="I1871" i="19" s="1"/>
  <c r="I1878" i="19" s="1"/>
  <c r="I1885" i="19" s="1"/>
  <c r="I1892" i="19" s="1"/>
  <c r="I1899" i="19" s="1"/>
  <c r="I1906" i="19" s="1"/>
  <c r="I1913" i="19" s="1"/>
  <c r="I1920" i="19" s="1"/>
  <c r="I1927" i="19" s="1"/>
  <c r="I1934" i="19" s="1"/>
  <c r="I1941" i="19" s="1"/>
  <c r="I1948" i="19" s="1"/>
  <c r="I1955" i="19" s="1"/>
  <c r="I1962" i="19" s="1"/>
  <c r="I1969" i="19" s="1"/>
  <c r="I1976" i="19" s="1"/>
  <c r="I1983" i="19" s="1"/>
  <c r="I1990" i="19" s="1"/>
  <c r="I1997" i="19" s="1"/>
  <c r="I2004" i="19" s="1"/>
  <c r="I2011" i="19" s="1"/>
  <c r="I2018" i="19" s="1"/>
  <c r="I2025" i="19" s="1"/>
  <c r="I2032" i="19" s="1"/>
  <c r="I2039" i="19" s="1"/>
  <c r="I2046" i="19" s="1"/>
  <c r="I2053" i="19" s="1"/>
  <c r="I2060" i="19" s="1"/>
  <c r="I2067" i="19" s="1"/>
  <c r="I2074" i="19" s="1"/>
  <c r="I2081" i="19" s="1"/>
  <c r="I2088" i="19" s="1"/>
  <c r="I2095" i="19" s="1"/>
  <c r="I2102" i="19" s="1"/>
  <c r="I2109" i="19" s="1"/>
  <c r="I2116" i="19" s="1"/>
  <c r="I2123" i="19" s="1"/>
  <c r="I2130" i="19" s="1"/>
  <c r="I2137" i="19" s="1"/>
  <c r="I2144" i="19" s="1"/>
  <c r="I2151" i="19" s="1"/>
  <c r="I2158" i="19" s="1"/>
  <c r="I2165" i="19" s="1"/>
  <c r="I2172" i="19" s="1"/>
  <c r="I2179" i="19" s="1"/>
  <c r="I2186" i="19" s="1"/>
  <c r="I2193" i="19" s="1"/>
  <c r="I2200" i="19" s="1"/>
  <c r="I2207" i="19" s="1"/>
  <c r="I2214" i="19" s="1"/>
  <c r="I2221" i="19" s="1"/>
  <c r="I2228" i="19" s="1"/>
  <c r="I2235" i="19" s="1"/>
  <c r="I2242" i="19" s="1"/>
  <c r="I2249" i="19" s="1"/>
  <c r="I2256" i="19" s="1"/>
  <c r="I2263" i="19" s="1"/>
  <c r="I2270" i="19" s="1"/>
  <c r="I2277" i="19" s="1"/>
  <c r="I2284" i="19" s="1"/>
  <c r="I2291" i="19" s="1"/>
  <c r="I2298" i="19" s="1"/>
  <c r="I2305" i="19" s="1"/>
  <c r="I2312" i="19" s="1"/>
  <c r="I2319" i="19" s="1"/>
  <c r="I2326" i="19" s="1"/>
  <c r="I2333" i="19" s="1"/>
  <c r="I2340" i="19" s="1"/>
  <c r="I2347" i="19" s="1"/>
  <c r="I2354" i="19" s="1"/>
  <c r="I2361" i="19" s="1"/>
  <c r="I2368" i="19" s="1"/>
  <c r="I2375" i="19" s="1"/>
  <c r="I2382" i="19" s="1"/>
  <c r="I2389" i="19" s="1"/>
  <c r="I2396" i="19" s="1"/>
  <c r="I2403" i="19" s="1"/>
  <c r="I2410" i="19" s="1"/>
  <c r="I2417" i="19" s="1"/>
  <c r="I2424" i="19" s="1"/>
  <c r="I2431" i="19" s="1"/>
  <c r="I2438" i="19" s="1"/>
  <c r="I2445" i="19" s="1"/>
  <c r="I2452" i="19" s="1"/>
  <c r="I2459" i="19" s="1"/>
  <c r="I2466" i="19" s="1"/>
  <c r="I2473" i="19" s="1"/>
  <c r="I2480" i="19" s="1"/>
  <c r="I2487" i="19" s="1"/>
  <c r="I2494" i="19" s="1"/>
  <c r="I2501" i="19" s="1"/>
  <c r="I2508" i="19" s="1"/>
  <c r="I2515" i="19" s="1"/>
  <c r="I2522" i="19" s="1"/>
  <c r="I2529" i="19" s="1"/>
  <c r="I2536" i="19" s="1"/>
  <c r="I2543" i="19" s="1"/>
  <c r="I2550" i="19" s="1"/>
  <c r="I2557" i="19" s="1"/>
  <c r="I2564" i="19" s="1"/>
  <c r="I2571" i="19" s="1"/>
  <c r="I2578" i="19" s="1"/>
  <c r="I2585" i="19" s="1"/>
  <c r="I2592" i="19" s="1"/>
  <c r="I2599" i="19" s="1"/>
  <c r="I2606" i="19" s="1"/>
  <c r="I2613" i="19" s="1"/>
  <c r="I2620" i="19" s="1"/>
  <c r="I2627" i="19" s="1"/>
  <c r="I2634" i="19" s="1"/>
  <c r="I2641" i="19" s="1"/>
  <c r="I2648" i="19" s="1"/>
  <c r="I2655" i="19" s="1"/>
  <c r="I2662" i="19" s="1"/>
  <c r="I2669" i="19" s="1"/>
  <c r="I2676" i="19" s="1"/>
  <c r="I2683" i="19" s="1"/>
  <c r="I2690" i="19" s="1"/>
  <c r="I2697" i="19" s="1"/>
  <c r="I2704" i="19" s="1"/>
  <c r="I2711" i="19" s="1"/>
  <c r="I2718" i="19" s="1"/>
  <c r="I2725" i="19" s="1"/>
  <c r="I2732" i="19" s="1"/>
  <c r="I2739" i="19" s="1"/>
  <c r="I2746" i="19" s="1"/>
  <c r="I2753" i="19" s="1"/>
  <c r="I2760" i="19" s="1"/>
  <c r="I2767" i="19" s="1"/>
  <c r="I2774" i="19" s="1"/>
  <c r="I2781" i="19" s="1"/>
  <c r="I2788" i="19" s="1"/>
  <c r="I2795" i="19" s="1"/>
  <c r="I2802" i="19" s="1"/>
  <c r="I2809" i="19" s="1"/>
  <c r="I2816" i="19" s="1"/>
  <c r="I2823" i="19" s="1"/>
  <c r="I2830" i="19" s="1"/>
  <c r="I2837" i="19" s="1"/>
  <c r="I2844" i="19" s="1"/>
  <c r="I2851" i="19" s="1"/>
  <c r="I2858" i="19" s="1"/>
  <c r="I2865" i="19" s="1"/>
  <c r="I2872" i="19" s="1"/>
  <c r="I2879" i="19" s="1"/>
  <c r="I2886" i="19" s="1"/>
  <c r="I2893" i="19" s="1"/>
  <c r="I2900" i="19" s="1"/>
  <c r="I2907" i="19" s="1"/>
  <c r="I2914" i="19" s="1"/>
  <c r="I2921" i="19" s="1"/>
  <c r="I2928" i="19" s="1"/>
  <c r="I2935" i="19" s="1"/>
  <c r="I2942" i="19" s="1"/>
  <c r="I2949" i="19" s="1"/>
  <c r="I2956" i="19" s="1"/>
  <c r="I2963" i="19" s="1"/>
  <c r="I2970" i="19" s="1"/>
  <c r="I2977" i="19" s="1"/>
  <c r="I2984" i="19" s="1"/>
  <c r="I2991" i="19" s="1"/>
  <c r="I2998" i="19" s="1"/>
  <c r="I3005" i="19" s="1"/>
  <c r="I3012" i="19" s="1"/>
  <c r="I3019" i="19" s="1"/>
  <c r="I3026" i="19" s="1"/>
  <c r="I3033" i="19" s="1"/>
  <c r="I3040" i="19" s="1"/>
  <c r="I3047" i="19" s="1"/>
  <c r="I3054" i="19" s="1"/>
  <c r="I3061" i="19" s="1"/>
  <c r="I3068" i="19" s="1"/>
  <c r="I3075" i="19" s="1"/>
  <c r="I3082" i="19" s="1"/>
  <c r="I3089" i="19" s="1"/>
  <c r="I3096" i="19" s="1"/>
  <c r="I3103" i="19" s="1"/>
  <c r="I3110" i="19" s="1"/>
  <c r="I3117" i="19" s="1"/>
  <c r="I3124" i="19" s="1"/>
  <c r="I3131" i="19" s="1"/>
  <c r="I3138" i="19" s="1"/>
  <c r="I3145" i="19" s="1"/>
  <c r="I3152" i="19" s="1"/>
  <c r="I3159" i="19" s="1"/>
  <c r="I3166" i="19" s="1"/>
  <c r="I3173" i="19" s="1"/>
  <c r="I3180" i="19" s="1"/>
  <c r="I3187" i="19" s="1"/>
  <c r="I3194" i="19" s="1"/>
  <c r="I3201" i="19" s="1"/>
  <c r="I3208" i="19" s="1"/>
  <c r="I3215" i="19" s="1"/>
  <c r="I3222" i="19" s="1"/>
  <c r="I3229" i="19" s="1"/>
  <c r="I3236" i="19" s="1"/>
  <c r="I3243" i="19" s="1"/>
  <c r="I3250" i="19" s="1"/>
  <c r="I3257" i="19" s="1"/>
  <c r="I3264" i="19" s="1"/>
  <c r="I3271" i="19" s="1"/>
  <c r="I3278" i="19" s="1"/>
  <c r="I3285" i="19" s="1"/>
  <c r="I3292" i="19" s="1"/>
  <c r="I3299" i="19" s="1"/>
  <c r="I3306" i="19" s="1"/>
  <c r="I3313" i="19" s="1"/>
  <c r="I3320" i="19" s="1"/>
  <c r="I3327" i="19" s="1"/>
  <c r="I3334" i="19" s="1"/>
  <c r="I3341" i="19" s="1"/>
  <c r="I3348" i="19" s="1"/>
  <c r="I3355" i="19" s="1"/>
  <c r="I3362" i="19" s="1"/>
  <c r="I3369" i="19" s="1"/>
  <c r="I3376" i="19" s="1"/>
  <c r="I3383" i="19" s="1"/>
  <c r="I3390" i="19" s="1"/>
  <c r="I3397" i="19" s="1"/>
  <c r="I3404" i="19" s="1"/>
  <c r="I3411" i="19" s="1"/>
  <c r="I3418" i="19" s="1"/>
  <c r="I3425" i="19" s="1"/>
  <c r="I3432" i="19" s="1"/>
  <c r="I3439" i="19" s="1"/>
  <c r="I3446" i="19" s="1"/>
  <c r="I3453" i="19" s="1"/>
  <c r="I3460" i="19" s="1"/>
  <c r="I3467" i="19" s="1"/>
  <c r="I3474" i="19" s="1"/>
  <c r="I3481" i="19" s="1"/>
  <c r="I3488" i="19" s="1"/>
  <c r="I3495" i="19" s="1"/>
  <c r="I3502" i="19" s="1"/>
  <c r="I3509" i="19" s="1"/>
  <c r="I3516" i="19" s="1"/>
  <c r="I3523" i="19" s="1"/>
  <c r="I3530" i="19" s="1"/>
  <c r="I3537" i="19" s="1"/>
  <c r="I3544" i="19" s="1"/>
  <c r="I3551" i="19" s="1"/>
  <c r="I3558" i="19" s="1"/>
  <c r="I3565" i="19" s="1"/>
  <c r="I3572" i="19" s="1"/>
  <c r="I3579" i="19" s="1"/>
  <c r="I3586" i="19" s="1"/>
  <c r="I3593" i="19" s="1"/>
  <c r="I3600" i="19" s="1"/>
  <c r="I3607" i="19" s="1"/>
  <c r="I3614" i="19" s="1"/>
  <c r="I3621" i="19" s="1"/>
  <c r="I3628" i="19" s="1"/>
  <c r="I3635" i="19" s="1"/>
  <c r="I3642" i="19" s="1"/>
  <c r="I3649" i="19" s="1"/>
  <c r="I3656" i="19" s="1"/>
  <c r="I3663" i="19" s="1"/>
  <c r="I3670" i="19" s="1"/>
  <c r="I3677" i="19" s="1"/>
  <c r="I3684" i="19" s="1"/>
  <c r="I3691" i="19" s="1"/>
  <c r="I3698" i="19" s="1"/>
  <c r="I3705" i="19" s="1"/>
  <c r="I3712" i="19" s="1"/>
  <c r="I3719" i="19" s="1"/>
  <c r="I3726" i="19" s="1"/>
  <c r="I3733" i="19" s="1"/>
  <c r="I3740" i="19" s="1"/>
  <c r="I3747" i="19" s="1"/>
  <c r="I3754" i="19" s="1"/>
  <c r="I3761" i="19" s="1"/>
  <c r="I3768" i="19" s="1"/>
  <c r="I3775" i="19" s="1"/>
  <c r="I3782" i="19" s="1"/>
  <c r="I3789" i="19" s="1"/>
  <c r="I3796" i="19" s="1"/>
  <c r="I3803" i="19" s="1"/>
  <c r="I3810" i="19" s="1"/>
  <c r="I3817" i="19" s="1"/>
  <c r="I3824" i="19" s="1"/>
  <c r="I3831" i="19" s="1"/>
  <c r="I3838" i="19" s="1"/>
  <c r="I3845" i="19" s="1"/>
  <c r="I3852" i="19" s="1"/>
  <c r="I3859" i="19" s="1"/>
  <c r="I3866" i="19" s="1"/>
  <c r="I3873" i="19" s="1"/>
  <c r="I3880" i="19" s="1"/>
  <c r="I3887" i="19" s="1"/>
  <c r="I3894" i="19" s="1"/>
  <c r="I3901" i="19" s="1"/>
  <c r="I3908" i="19" s="1"/>
  <c r="I3915" i="19" s="1"/>
  <c r="I3922" i="19" s="1"/>
  <c r="I3929" i="19" s="1"/>
  <c r="I3936" i="19" s="1"/>
  <c r="I3943" i="19" s="1"/>
  <c r="I3950" i="19" s="1"/>
  <c r="I3957" i="19" s="1"/>
  <c r="I3964" i="19" s="1"/>
  <c r="I3971" i="19" s="1"/>
  <c r="I3978" i="19" s="1"/>
  <c r="I3985" i="19" s="1"/>
  <c r="I3992" i="19" s="1"/>
  <c r="I3999" i="19" s="1"/>
  <c r="I4006" i="19" s="1"/>
  <c r="I4013" i="19" s="1"/>
  <c r="I4020" i="19" s="1"/>
  <c r="I4027" i="19" s="1"/>
  <c r="I4034" i="19" s="1"/>
  <c r="I4041" i="19" s="1"/>
  <c r="I4048" i="19" s="1"/>
  <c r="I4055" i="19" s="1"/>
  <c r="I4062" i="19" s="1"/>
  <c r="I4069" i="19" s="1"/>
  <c r="I4076" i="19" s="1"/>
  <c r="I4083" i="19" s="1"/>
  <c r="I4090" i="19" s="1"/>
  <c r="I4097" i="19" s="1"/>
  <c r="I4104" i="19" s="1"/>
  <c r="I4111" i="19" s="1"/>
  <c r="I4118" i="19" s="1"/>
  <c r="I4125" i="19" s="1"/>
  <c r="I4132" i="19" s="1"/>
  <c r="I4139" i="19" s="1"/>
  <c r="I4146" i="19" s="1"/>
  <c r="I4153" i="19" s="1"/>
  <c r="I4160" i="19" s="1"/>
  <c r="I4167" i="19" s="1"/>
  <c r="I4174" i="19" s="1"/>
  <c r="I4181" i="19" s="1"/>
  <c r="I4188" i="19" s="1"/>
  <c r="I4195" i="19" s="1"/>
  <c r="I4202" i="19" s="1"/>
  <c r="I4209" i="19" s="1"/>
  <c r="I4216" i="19" s="1"/>
  <c r="I4223" i="19" s="1"/>
  <c r="I4230" i="19" s="1"/>
  <c r="I4237" i="19" s="1"/>
  <c r="I4244" i="19" s="1"/>
  <c r="I4251" i="19" s="1"/>
  <c r="I4258" i="19" s="1"/>
  <c r="I4265" i="19" s="1"/>
  <c r="I4272" i="19" s="1"/>
  <c r="I4279" i="19" s="1"/>
  <c r="I4286" i="19" s="1"/>
  <c r="I4293" i="19" s="1"/>
  <c r="I4300" i="19" s="1"/>
  <c r="I4307" i="19" s="1"/>
  <c r="I4314" i="19" s="1"/>
  <c r="I4321" i="19" s="1"/>
  <c r="I4328" i="19" s="1"/>
  <c r="I4335" i="19" s="1"/>
  <c r="I4342" i="19" s="1"/>
  <c r="I4349" i="19" s="1"/>
  <c r="I4356" i="19" s="1"/>
  <c r="I4363" i="19" s="1"/>
  <c r="I4370" i="19" s="1"/>
  <c r="I4377" i="19" s="1"/>
  <c r="I4384" i="19" s="1"/>
  <c r="I4391" i="19" s="1"/>
  <c r="I4398" i="19" s="1"/>
  <c r="I4405" i="19" s="1"/>
  <c r="I4412" i="19" s="1"/>
  <c r="I4419" i="19" s="1"/>
  <c r="I4426" i="19" s="1"/>
  <c r="I4433" i="19" s="1"/>
  <c r="I4440" i="19" s="1"/>
  <c r="I4447" i="19" s="1"/>
  <c r="I4454" i="19" s="1"/>
  <c r="I4461" i="19" s="1"/>
  <c r="I4468" i="19" s="1"/>
  <c r="I4475" i="19" s="1"/>
  <c r="I4482" i="19" s="1"/>
  <c r="I4489" i="19" s="1"/>
  <c r="I4496" i="19" s="1"/>
  <c r="I4503" i="19" s="1"/>
  <c r="I4510" i="19" s="1"/>
  <c r="I4517" i="19" s="1"/>
  <c r="I4524" i="19" s="1"/>
  <c r="I4531" i="19" s="1"/>
  <c r="I4538" i="19" s="1"/>
  <c r="I4545" i="19" s="1"/>
  <c r="I4552" i="19" s="1"/>
  <c r="I4559" i="19" s="1"/>
  <c r="I4566" i="19" s="1"/>
  <c r="I4573" i="19" s="1"/>
  <c r="I4580" i="19" s="1"/>
  <c r="I4587" i="19" s="1"/>
  <c r="I4594" i="19" s="1"/>
  <c r="I4601" i="19" s="1"/>
  <c r="I4608" i="19" s="1"/>
  <c r="I4615" i="19" s="1"/>
  <c r="I4622" i="19" s="1"/>
  <c r="I4629" i="19" s="1"/>
  <c r="I4636" i="19" s="1"/>
  <c r="I4643" i="19" s="1"/>
  <c r="I4650" i="19" s="1"/>
  <c r="I4657" i="19" s="1"/>
  <c r="I4664" i="19" s="1"/>
  <c r="I4671" i="19" s="1"/>
  <c r="I4678" i="19" s="1"/>
  <c r="I4685" i="19" s="1"/>
  <c r="I4692" i="19" s="1"/>
  <c r="I4699" i="19" s="1"/>
  <c r="I4706" i="19" s="1"/>
  <c r="I4713" i="19" s="1"/>
  <c r="I4720" i="19" s="1"/>
  <c r="I4727" i="19" s="1"/>
  <c r="I4734" i="19" s="1"/>
  <c r="I4741" i="19" s="1"/>
  <c r="I4748" i="19" s="1"/>
  <c r="I4755" i="19" s="1"/>
  <c r="I4762" i="19" s="1"/>
  <c r="I4769" i="19" s="1"/>
  <c r="I4776" i="19" s="1"/>
  <c r="I4783" i="19" s="1"/>
  <c r="I4790" i="19" s="1"/>
  <c r="I4797" i="19" s="1"/>
  <c r="I4804" i="19" s="1"/>
  <c r="I4811" i="19" s="1"/>
  <c r="I4818" i="19" s="1"/>
  <c r="I4825" i="19" s="1"/>
  <c r="I4832" i="19" s="1"/>
  <c r="I4839" i="19" s="1"/>
  <c r="I4846" i="19" s="1"/>
  <c r="I4853" i="19" s="1"/>
  <c r="I4860" i="19" s="1"/>
  <c r="I4867" i="19" s="1"/>
  <c r="I4874" i="19" s="1"/>
  <c r="I4881" i="19" s="1"/>
  <c r="I4888" i="19" s="1"/>
  <c r="I4895" i="19" s="1"/>
  <c r="I4902" i="19" s="1"/>
  <c r="I4909" i="19" s="1"/>
  <c r="I4916" i="19" s="1"/>
  <c r="I4923" i="19" s="1"/>
  <c r="I4930" i="19" s="1"/>
  <c r="I4937" i="19" s="1"/>
  <c r="I4944" i="19" s="1"/>
  <c r="I4951" i="19" s="1"/>
  <c r="I4958" i="19" s="1"/>
  <c r="I4965" i="19" s="1"/>
  <c r="I4972" i="19" s="1"/>
  <c r="I4979" i="19" s="1"/>
  <c r="I4986" i="19" s="1"/>
  <c r="I4993" i="19" s="1"/>
  <c r="I5000" i="19" s="1"/>
  <c r="I5007" i="19" s="1"/>
  <c r="I5014" i="19" s="1"/>
  <c r="I5021" i="19" s="1"/>
  <c r="I5028" i="19" s="1"/>
  <c r="I5035" i="19" s="1"/>
  <c r="I5042" i="19" s="1"/>
  <c r="I5049" i="19" s="1"/>
  <c r="I5056" i="19" s="1"/>
  <c r="I5063" i="19" s="1"/>
  <c r="I5070" i="19" s="1"/>
  <c r="I5077" i="19" s="1"/>
  <c r="I5084" i="19" s="1"/>
  <c r="I5091" i="19" s="1"/>
  <c r="I5098" i="19" s="1"/>
  <c r="I5105" i="19" s="1"/>
  <c r="I5112" i="19" s="1"/>
  <c r="I5119" i="19" s="1"/>
  <c r="I5126" i="19" s="1"/>
  <c r="I5133" i="19" s="1"/>
  <c r="I5140" i="19" s="1"/>
  <c r="I5147" i="19" s="1"/>
  <c r="I5154" i="19" s="1"/>
  <c r="I5161" i="19" s="1"/>
  <c r="I5168" i="19" s="1"/>
  <c r="I5175" i="19" s="1"/>
  <c r="I5182" i="19" s="1"/>
  <c r="I5189" i="19" s="1"/>
  <c r="I5196" i="19" s="1"/>
  <c r="I5203" i="19" s="1"/>
  <c r="I5210" i="19" s="1"/>
  <c r="I5217" i="19" s="1"/>
  <c r="I5224" i="19" s="1"/>
  <c r="I5231" i="19" s="1"/>
  <c r="I5238" i="19" s="1"/>
  <c r="I5245" i="19" s="1"/>
  <c r="I5252" i="19" s="1"/>
  <c r="I5259" i="19" s="1"/>
  <c r="I5266" i="19" s="1"/>
  <c r="I5273" i="19" s="1"/>
  <c r="I5280" i="19" s="1"/>
  <c r="I5287" i="19" s="1"/>
  <c r="I5294" i="19" s="1"/>
  <c r="I5301" i="19" s="1"/>
  <c r="I5308" i="19" s="1"/>
  <c r="I5315" i="19" s="1"/>
  <c r="I5322" i="19" s="1"/>
  <c r="I5329" i="19" s="1"/>
  <c r="I5336" i="19" s="1"/>
  <c r="I5343" i="19" s="1"/>
  <c r="I5350" i="19" s="1"/>
  <c r="I5357" i="19" s="1"/>
  <c r="I5364" i="19" s="1"/>
  <c r="I5371" i="19" s="1"/>
  <c r="I5378" i="19" s="1"/>
  <c r="I5385" i="19" s="1"/>
  <c r="I5392" i="19" s="1"/>
  <c r="I5399" i="19" s="1"/>
  <c r="I5406" i="19" s="1"/>
  <c r="I5413" i="19" s="1"/>
  <c r="I5420" i="19" s="1"/>
  <c r="I5427" i="19" s="1"/>
  <c r="I5434" i="19" s="1"/>
  <c r="I5441" i="19" s="1"/>
  <c r="I5448" i="19" s="1"/>
  <c r="I5455" i="19" s="1"/>
  <c r="I5462" i="19" s="1"/>
  <c r="I5469" i="19" s="1"/>
  <c r="I5476" i="19" s="1"/>
  <c r="I5483" i="19" s="1"/>
  <c r="I5490" i="19" s="1"/>
  <c r="I5497" i="19" s="1"/>
  <c r="I5504" i="19" s="1"/>
  <c r="I5511" i="19" s="1"/>
  <c r="I5518" i="19" s="1"/>
  <c r="I5525" i="19" s="1"/>
  <c r="I5532" i="19" s="1"/>
  <c r="I5539" i="19" s="1"/>
  <c r="I5546" i="19" s="1"/>
  <c r="I5553" i="19" s="1"/>
  <c r="I5560" i="19" s="1"/>
  <c r="I5567" i="19" s="1"/>
  <c r="I5574" i="19" s="1"/>
  <c r="I5581" i="19" s="1"/>
  <c r="I5588" i="19" s="1"/>
  <c r="I5595" i="19" s="1"/>
  <c r="I5602" i="19" s="1"/>
  <c r="I5609" i="19" s="1"/>
  <c r="I5616" i="19" s="1"/>
  <c r="I5623" i="19" s="1"/>
  <c r="I5630" i="19" s="1"/>
  <c r="I5637" i="19" s="1"/>
  <c r="I5644" i="19" s="1"/>
  <c r="I5651" i="19" s="1"/>
  <c r="I5658" i="19" s="1"/>
  <c r="I5665" i="19" s="1"/>
  <c r="I5672" i="19" s="1"/>
  <c r="I5679" i="19" s="1"/>
  <c r="I5686" i="19" s="1"/>
  <c r="I5693" i="19" s="1"/>
  <c r="I5700" i="19" s="1"/>
  <c r="I5707" i="19" s="1"/>
  <c r="I5714" i="19" s="1"/>
  <c r="I5721" i="19" s="1"/>
  <c r="I5728" i="19" s="1"/>
  <c r="I5735" i="19" s="1"/>
  <c r="I5742" i="19" s="1"/>
  <c r="I5749" i="19" s="1"/>
  <c r="I5756" i="19" s="1"/>
  <c r="I5763" i="19" s="1"/>
  <c r="I5770" i="19" s="1"/>
  <c r="I5777" i="19" s="1"/>
  <c r="I5784" i="19" s="1"/>
  <c r="I5791" i="19" s="1"/>
  <c r="I5798" i="19" s="1"/>
  <c r="I5805" i="19" s="1"/>
  <c r="I5812" i="19" s="1"/>
  <c r="I5819" i="19" s="1"/>
  <c r="I5826" i="19" s="1"/>
  <c r="I5833" i="19" s="1"/>
  <c r="I5840" i="19" s="1"/>
  <c r="I5847" i="19" s="1"/>
  <c r="I5854" i="19" s="1"/>
  <c r="I5861" i="19" s="1"/>
  <c r="I5868" i="19" s="1"/>
  <c r="I5875" i="19" s="1"/>
  <c r="I5882" i="19" s="1"/>
  <c r="I5889" i="19" s="1"/>
  <c r="I5896" i="19" s="1"/>
  <c r="I5903" i="19" s="1"/>
  <c r="I5910" i="19" s="1"/>
  <c r="I5917" i="19" s="1"/>
  <c r="I5924" i="19" s="1"/>
  <c r="I5931" i="19" s="1"/>
  <c r="I5938" i="19" s="1"/>
  <c r="I5945" i="19" s="1"/>
  <c r="I5952" i="19" s="1"/>
  <c r="I5959" i="19" s="1"/>
  <c r="I5966" i="19" s="1"/>
  <c r="I5973" i="19" s="1"/>
  <c r="I5980" i="19" s="1"/>
  <c r="I5987" i="19" s="1"/>
  <c r="I5994" i="19" s="1"/>
  <c r="I6001" i="19" s="1"/>
  <c r="I6008" i="19" s="1"/>
  <c r="I6015" i="19" s="1"/>
  <c r="I6022" i="19" s="1"/>
  <c r="I6029" i="19" s="1"/>
  <c r="I6036" i="19" s="1"/>
  <c r="I6043" i="19" s="1"/>
  <c r="I6050" i="19" s="1"/>
  <c r="I6057" i="19" s="1"/>
  <c r="I6064" i="19" s="1"/>
  <c r="I6071" i="19" s="1"/>
  <c r="I6078" i="19" s="1"/>
  <c r="I6085" i="19" s="1"/>
  <c r="I6092" i="19" s="1"/>
  <c r="I6099" i="19" s="1"/>
  <c r="I6106" i="19" s="1"/>
  <c r="I6113" i="19" s="1"/>
  <c r="I6120" i="19" s="1"/>
  <c r="I6127" i="19" s="1"/>
  <c r="I6134" i="19" s="1"/>
  <c r="I6141" i="19" s="1"/>
  <c r="I6148" i="19" s="1"/>
  <c r="I6155" i="19" s="1"/>
  <c r="I6162" i="19" s="1"/>
  <c r="I6169" i="19" s="1"/>
  <c r="I6176" i="19" s="1"/>
  <c r="I6183" i="19" s="1"/>
  <c r="I6190" i="19" s="1"/>
  <c r="I6197" i="19" s="1"/>
  <c r="I6204" i="19" s="1"/>
  <c r="I6211" i="19" s="1"/>
  <c r="I6218" i="19" s="1"/>
  <c r="I6225" i="19" s="1"/>
  <c r="I6232" i="19" s="1"/>
  <c r="I6239" i="19" s="1"/>
  <c r="I6246" i="19" s="1"/>
  <c r="I6253" i="19" s="1"/>
  <c r="I6260" i="19" s="1"/>
  <c r="I6267" i="19" s="1"/>
  <c r="I6274" i="19" s="1"/>
  <c r="I6281" i="19" s="1"/>
  <c r="I6288" i="19" s="1"/>
  <c r="I6295" i="19" s="1"/>
  <c r="I6302" i="19" s="1"/>
  <c r="I6309" i="19" s="1"/>
  <c r="I6316" i="19" s="1"/>
  <c r="I6323" i="19" s="1"/>
  <c r="I6330" i="19" s="1"/>
  <c r="I6337" i="19" s="1"/>
  <c r="I6344" i="19" s="1"/>
  <c r="I6351" i="19" s="1"/>
  <c r="I6358" i="19" s="1"/>
  <c r="I6365" i="19" s="1"/>
  <c r="I6372" i="19" s="1"/>
  <c r="I6379" i="19" s="1"/>
  <c r="I6386" i="19" s="1"/>
  <c r="I6393" i="19" s="1"/>
  <c r="I6400" i="19" s="1"/>
  <c r="I6407" i="19" s="1"/>
  <c r="I6414" i="19" s="1"/>
  <c r="I6421" i="19" s="1"/>
  <c r="I6428" i="19" s="1"/>
  <c r="I6435" i="19" s="1"/>
  <c r="I6442" i="19" s="1"/>
  <c r="I6449" i="19" s="1"/>
  <c r="I6456" i="19" s="1"/>
  <c r="I6463" i="19" s="1"/>
  <c r="I6470" i="19" s="1"/>
  <c r="I6477" i="19" s="1"/>
  <c r="I6484" i="19" s="1"/>
  <c r="I6491" i="19" s="1"/>
  <c r="I6498" i="19" s="1"/>
  <c r="I6505" i="19" s="1"/>
  <c r="I6512" i="19" s="1"/>
  <c r="I6519" i="19" s="1"/>
  <c r="I6526" i="19" s="1"/>
  <c r="I6533" i="19" s="1"/>
  <c r="I6540" i="19" s="1"/>
  <c r="I6547" i="19" s="1"/>
  <c r="I6554" i="19" s="1"/>
  <c r="I6561" i="19" s="1"/>
  <c r="I6568" i="19" s="1"/>
  <c r="I6575" i="19" s="1"/>
  <c r="I6582" i="19" s="1"/>
  <c r="I6589" i="19" s="1"/>
  <c r="I6596" i="19" s="1"/>
  <c r="I6603" i="19" s="1"/>
  <c r="I6610" i="19" s="1"/>
  <c r="I6617" i="19" s="1"/>
  <c r="I6624" i="19" s="1"/>
  <c r="I6631" i="19" s="1"/>
  <c r="I6638" i="19" s="1"/>
  <c r="I6645" i="19" s="1"/>
  <c r="I6652" i="19" s="1"/>
  <c r="I6659" i="19" s="1"/>
  <c r="I6666" i="19" s="1"/>
  <c r="I6673" i="19" s="1"/>
  <c r="I6680" i="19" s="1"/>
  <c r="I6687" i="19" s="1"/>
  <c r="I6694" i="19" s="1"/>
  <c r="I6701" i="19" s="1"/>
  <c r="I6708" i="19" s="1"/>
  <c r="I6715" i="19" s="1"/>
  <c r="I6722" i="19" s="1"/>
  <c r="I6729" i="19" s="1"/>
  <c r="I6736" i="19" s="1"/>
  <c r="I6743" i="19" s="1"/>
  <c r="I6750" i="19" s="1"/>
  <c r="I6757" i="19" s="1"/>
  <c r="I6764" i="19" s="1"/>
  <c r="I6771" i="19" s="1"/>
  <c r="I6778" i="19" s="1"/>
  <c r="I6785" i="19" s="1"/>
  <c r="I6792" i="19" s="1"/>
  <c r="I6799" i="19" s="1"/>
  <c r="I6806" i="19" s="1"/>
  <c r="I6813" i="19" s="1"/>
  <c r="I6820" i="19" s="1"/>
  <c r="I6827" i="19" s="1"/>
  <c r="I6834" i="19" s="1"/>
  <c r="I6841" i="19" s="1"/>
  <c r="I6848" i="19" s="1"/>
  <c r="I6855" i="19" s="1"/>
  <c r="I6862" i="19" s="1"/>
  <c r="I6869" i="19" s="1"/>
  <c r="I6876" i="19" s="1"/>
  <c r="I6883" i="19" s="1"/>
  <c r="I6890" i="19" s="1"/>
  <c r="I6897" i="19" s="1"/>
  <c r="I6904" i="19" s="1"/>
  <c r="I6911" i="19" s="1"/>
  <c r="I6918" i="19" s="1"/>
  <c r="I6925" i="19" s="1"/>
  <c r="I6932" i="19" s="1"/>
  <c r="I6939" i="19" s="1"/>
  <c r="I6946" i="19" s="1"/>
  <c r="I6953" i="19" s="1"/>
  <c r="I6960" i="19" s="1"/>
  <c r="I6967" i="19" s="1"/>
  <c r="I6974" i="19" s="1"/>
  <c r="I6981" i="19" s="1"/>
  <c r="I6988" i="19" s="1"/>
  <c r="I6995" i="19" s="1"/>
  <c r="L311" i="20"/>
  <c r="L304" i="20"/>
  <c r="L332" i="20"/>
  <c r="L339" i="20"/>
  <c r="L297" i="20"/>
  <c r="L290" i="20"/>
  <c r="FU4" i="5"/>
  <c r="U283" i="20"/>
  <c r="U311" i="20"/>
  <c r="U290" i="20"/>
  <c r="U297" i="20"/>
  <c r="U339" i="20"/>
  <c r="U304" i="20"/>
  <c r="U318" i="20"/>
  <c r="U325" i="20"/>
  <c r="U332" i="20"/>
  <c r="R2" i="19"/>
  <c r="R9" i="19" s="1"/>
  <c r="R16" i="19" s="1"/>
  <c r="R23" i="19" s="1"/>
  <c r="R30" i="19" s="1"/>
  <c r="R37" i="19" s="1"/>
  <c r="R44" i="19" s="1"/>
  <c r="R51" i="19" s="1"/>
  <c r="R58" i="19" s="1"/>
  <c r="R65" i="19" s="1"/>
  <c r="R72" i="19" s="1"/>
  <c r="R79" i="19" s="1"/>
  <c r="R86" i="19" s="1"/>
  <c r="R93" i="19" s="1"/>
  <c r="R100" i="19" s="1"/>
  <c r="R107" i="19" s="1"/>
  <c r="R114" i="19" s="1"/>
  <c r="R121" i="19" s="1"/>
  <c r="R128" i="19" s="1"/>
  <c r="R135" i="19" s="1"/>
  <c r="R142" i="19" s="1"/>
  <c r="R149" i="19" s="1"/>
  <c r="R156" i="19" s="1"/>
  <c r="R163" i="19" s="1"/>
  <c r="R170" i="19" s="1"/>
  <c r="R177" i="19" s="1"/>
  <c r="R184" i="19" s="1"/>
  <c r="R191" i="19" s="1"/>
  <c r="R198" i="19" s="1"/>
  <c r="R205" i="19" s="1"/>
  <c r="R212" i="19" s="1"/>
  <c r="R219" i="19" s="1"/>
  <c r="R226" i="19" s="1"/>
  <c r="R233" i="19" s="1"/>
  <c r="R240" i="19" s="1"/>
  <c r="R247" i="19" s="1"/>
  <c r="R254" i="19" s="1"/>
  <c r="R261" i="19" s="1"/>
  <c r="R268" i="19" s="1"/>
  <c r="R275" i="19" s="1"/>
  <c r="R282" i="19" s="1"/>
  <c r="R289" i="19" s="1"/>
  <c r="R296" i="19" s="1"/>
  <c r="R303" i="19" s="1"/>
  <c r="R310" i="19" s="1"/>
  <c r="R317" i="19" s="1"/>
  <c r="R324" i="19" s="1"/>
  <c r="R331" i="19" s="1"/>
  <c r="R338" i="19" s="1"/>
  <c r="R345" i="19" s="1"/>
  <c r="R352" i="19" s="1"/>
  <c r="R359" i="19" s="1"/>
  <c r="R366" i="19" s="1"/>
  <c r="R373" i="19" s="1"/>
  <c r="R380" i="19" s="1"/>
  <c r="R387" i="19" s="1"/>
  <c r="R394" i="19" s="1"/>
  <c r="R401" i="19" s="1"/>
  <c r="R408" i="19" s="1"/>
  <c r="R415" i="19" s="1"/>
  <c r="R422" i="19" s="1"/>
  <c r="R429" i="19" s="1"/>
  <c r="R436" i="19" s="1"/>
  <c r="R443" i="19" s="1"/>
  <c r="R450" i="19" s="1"/>
  <c r="R457" i="19" s="1"/>
  <c r="R464" i="19" s="1"/>
  <c r="R471" i="19" s="1"/>
  <c r="R478" i="19" s="1"/>
  <c r="R485" i="19" s="1"/>
  <c r="R492" i="19" s="1"/>
  <c r="R499" i="19" s="1"/>
  <c r="R506" i="19" s="1"/>
  <c r="R513" i="19" s="1"/>
  <c r="R520" i="19" s="1"/>
  <c r="R527" i="19" s="1"/>
  <c r="R534" i="19" s="1"/>
  <c r="R541" i="19" s="1"/>
  <c r="R548" i="19" s="1"/>
  <c r="R555" i="19" s="1"/>
  <c r="R562" i="19" s="1"/>
  <c r="R569" i="19" s="1"/>
  <c r="R576" i="19" s="1"/>
  <c r="R583" i="19" s="1"/>
  <c r="R590" i="19" s="1"/>
  <c r="R597" i="19" s="1"/>
  <c r="R604" i="19" s="1"/>
  <c r="R611" i="19" s="1"/>
  <c r="R618" i="19" s="1"/>
  <c r="R625" i="19" s="1"/>
  <c r="R632" i="19" s="1"/>
  <c r="R639" i="19" s="1"/>
  <c r="R646" i="19" s="1"/>
  <c r="R653" i="19" s="1"/>
  <c r="R660" i="19" s="1"/>
  <c r="R667" i="19" s="1"/>
  <c r="R674" i="19" s="1"/>
  <c r="R681" i="19" s="1"/>
  <c r="R688" i="19" s="1"/>
  <c r="R695" i="19" s="1"/>
  <c r="R702" i="19" s="1"/>
  <c r="R709" i="19" s="1"/>
  <c r="R716" i="19" s="1"/>
  <c r="R723" i="19" s="1"/>
  <c r="R730" i="19" s="1"/>
  <c r="R737" i="19" s="1"/>
  <c r="R744" i="19" s="1"/>
  <c r="R751" i="19" s="1"/>
  <c r="R758" i="19" s="1"/>
  <c r="R765" i="19" s="1"/>
  <c r="R772" i="19" s="1"/>
  <c r="R779" i="19" s="1"/>
  <c r="R786" i="19" s="1"/>
  <c r="R793" i="19" s="1"/>
  <c r="R800" i="19" s="1"/>
  <c r="R807" i="19" s="1"/>
  <c r="R814" i="19" s="1"/>
  <c r="R821" i="19" s="1"/>
  <c r="R828" i="19" s="1"/>
  <c r="R835" i="19" s="1"/>
  <c r="R842" i="19" s="1"/>
  <c r="R849" i="19" s="1"/>
  <c r="R856" i="19" s="1"/>
  <c r="R863" i="19" s="1"/>
  <c r="R870" i="19" s="1"/>
  <c r="R877" i="19" s="1"/>
  <c r="R884" i="19" s="1"/>
  <c r="R891" i="19" s="1"/>
  <c r="R898" i="19" s="1"/>
  <c r="R905" i="19" s="1"/>
  <c r="R912" i="19" s="1"/>
  <c r="R919" i="19" s="1"/>
  <c r="R926" i="19" s="1"/>
  <c r="R933" i="19" s="1"/>
  <c r="R940" i="19" s="1"/>
  <c r="R947" i="19" s="1"/>
  <c r="R954" i="19" s="1"/>
  <c r="R961" i="19" s="1"/>
  <c r="R968" i="19" s="1"/>
  <c r="R975" i="19" s="1"/>
  <c r="R982" i="19" s="1"/>
  <c r="R989" i="19" s="1"/>
  <c r="R996" i="19" s="1"/>
  <c r="R1003" i="19" s="1"/>
  <c r="R1010" i="19" s="1"/>
  <c r="R1017" i="19" s="1"/>
  <c r="R1024" i="19" s="1"/>
  <c r="R1031" i="19" s="1"/>
  <c r="R1038" i="19" s="1"/>
  <c r="R1045" i="19" s="1"/>
  <c r="R1052" i="19" s="1"/>
  <c r="R1059" i="19" s="1"/>
  <c r="R1066" i="19" s="1"/>
  <c r="R1073" i="19" s="1"/>
  <c r="R1080" i="19" s="1"/>
  <c r="R1087" i="19" s="1"/>
  <c r="R1094" i="19" s="1"/>
  <c r="R1101" i="19" s="1"/>
  <c r="R1108" i="19" s="1"/>
  <c r="R1115" i="19" s="1"/>
  <c r="R1122" i="19" s="1"/>
  <c r="R1129" i="19" s="1"/>
  <c r="R1136" i="19" s="1"/>
  <c r="R1143" i="19" s="1"/>
  <c r="R1150" i="19" s="1"/>
  <c r="R1157" i="19" s="1"/>
  <c r="R1164" i="19" s="1"/>
  <c r="R1171" i="19" s="1"/>
  <c r="R1178" i="19" s="1"/>
  <c r="R1185" i="19" s="1"/>
  <c r="R1192" i="19" s="1"/>
  <c r="R1199" i="19" s="1"/>
  <c r="R1206" i="19" s="1"/>
  <c r="R1213" i="19" s="1"/>
  <c r="R1220" i="19" s="1"/>
  <c r="R1227" i="19" s="1"/>
  <c r="R1234" i="19" s="1"/>
  <c r="R1241" i="19" s="1"/>
  <c r="R1248" i="19" s="1"/>
  <c r="R1255" i="19" s="1"/>
  <c r="R1262" i="19" s="1"/>
  <c r="R1269" i="19" s="1"/>
  <c r="R1276" i="19" s="1"/>
  <c r="R1283" i="19" s="1"/>
  <c r="R1290" i="19" s="1"/>
  <c r="R1297" i="19" s="1"/>
  <c r="R1304" i="19" s="1"/>
  <c r="R1311" i="19" s="1"/>
  <c r="R1318" i="19" s="1"/>
  <c r="R1325" i="19" s="1"/>
  <c r="R1332" i="19" s="1"/>
  <c r="R1339" i="19" s="1"/>
  <c r="R1346" i="19" s="1"/>
  <c r="R1353" i="19" s="1"/>
  <c r="R1360" i="19" s="1"/>
  <c r="R1367" i="19" s="1"/>
  <c r="R1374" i="19" s="1"/>
  <c r="R1381" i="19" s="1"/>
  <c r="R1388" i="19" s="1"/>
  <c r="R1395" i="19" s="1"/>
  <c r="R1402" i="19" s="1"/>
  <c r="R1409" i="19" s="1"/>
  <c r="R1416" i="19" s="1"/>
  <c r="R1423" i="19" s="1"/>
  <c r="R1430" i="19" s="1"/>
  <c r="R1437" i="19" s="1"/>
  <c r="R1444" i="19" s="1"/>
  <c r="R1451" i="19" s="1"/>
  <c r="R1458" i="19" s="1"/>
  <c r="R1465" i="19" s="1"/>
  <c r="R1472" i="19" s="1"/>
  <c r="R1479" i="19" s="1"/>
  <c r="R1486" i="19" s="1"/>
  <c r="R1493" i="19" s="1"/>
  <c r="R1500" i="19" s="1"/>
  <c r="R1507" i="19" s="1"/>
  <c r="R1514" i="19" s="1"/>
  <c r="R1521" i="19" s="1"/>
  <c r="R1528" i="19" s="1"/>
  <c r="R1535" i="19" s="1"/>
  <c r="R1542" i="19" s="1"/>
  <c r="R1549" i="19" s="1"/>
  <c r="R1556" i="19" s="1"/>
  <c r="R1563" i="19" s="1"/>
  <c r="R1570" i="19" s="1"/>
  <c r="R1577" i="19" s="1"/>
  <c r="R1584" i="19" s="1"/>
  <c r="R1591" i="19" s="1"/>
  <c r="R1598" i="19" s="1"/>
  <c r="R1605" i="19" s="1"/>
  <c r="R1612" i="19" s="1"/>
  <c r="R1619" i="19" s="1"/>
  <c r="R1626" i="19" s="1"/>
  <c r="R1633" i="19" s="1"/>
  <c r="R1640" i="19" s="1"/>
  <c r="R1647" i="19" s="1"/>
  <c r="R1654" i="19" s="1"/>
  <c r="R1661" i="19" s="1"/>
  <c r="R1668" i="19" s="1"/>
  <c r="R1675" i="19" s="1"/>
  <c r="R1682" i="19" s="1"/>
  <c r="R1689" i="19" s="1"/>
  <c r="R1696" i="19" s="1"/>
  <c r="R1703" i="19" s="1"/>
  <c r="R1710" i="19" s="1"/>
  <c r="R1717" i="19" s="1"/>
  <c r="R1724" i="19" s="1"/>
  <c r="R1731" i="19" s="1"/>
  <c r="R1738" i="19" s="1"/>
  <c r="R1745" i="19" s="1"/>
  <c r="R1752" i="19" s="1"/>
  <c r="R1759" i="19" s="1"/>
  <c r="R1766" i="19" s="1"/>
  <c r="R1773" i="19" s="1"/>
  <c r="R1780" i="19" s="1"/>
  <c r="R1787" i="19" s="1"/>
  <c r="R1794" i="19" s="1"/>
  <c r="R1801" i="19" s="1"/>
  <c r="R1808" i="19" s="1"/>
  <c r="R1815" i="19" s="1"/>
  <c r="R1822" i="19" s="1"/>
  <c r="R1829" i="19" s="1"/>
  <c r="R1836" i="19" s="1"/>
  <c r="R1843" i="19" s="1"/>
  <c r="R1850" i="19" s="1"/>
  <c r="R1857" i="19" s="1"/>
  <c r="R1864" i="19" s="1"/>
  <c r="R1871" i="19" s="1"/>
  <c r="R1878" i="19" s="1"/>
  <c r="R1885" i="19" s="1"/>
  <c r="R1892" i="19" s="1"/>
  <c r="R1899" i="19" s="1"/>
  <c r="R1906" i="19" s="1"/>
  <c r="R1913" i="19" s="1"/>
  <c r="R1920" i="19" s="1"/>
  <c r="R1927" i="19" s="1"/>
  <c r="R1934" i="19" s="1"/>
  <c r="R1941" i="19" s="1"/>
  <c r="R1948" i="19" s="1"/>
  <c r="R1955" i="19" s="1"/>
  <c r="R1962" i="19" s="1"/>
  <c r="R1969" i="19" s="1"/>
  <c r="R1976" i="19" s="1"/>
  <c r="R1983" i="19" s="1"/>
  <c r="R1990" i="19" s="1"/>
  <c r="R1997" i="19" s="1"/>
  <c r="R2004" i="19" s="1"/>
  <c r="R2011" i="19" s="1"/>
  <c r="R2018" i="19" s="1"/>
  <c r="R2025" i="19" s="1"/>
  <c r="R2032" i="19" s="1"/>
  <c r="R2039" i="19" s="1"/>
  <c r="R2046" i="19" s="1"/>
  <c r="R2053" i="19" s="1"/>
  <c r="R2060" i="19" s="1"/>
  <c r="R2067" i="19" s="1"/>
  <c r="R2074" i="19" s="1"/>
  <c r="R2081" i="19" s="1"/>
  <c r="R2088" i="19" s="1"/>
  <c r="R2095" i="19" s="1"/>
  <c r="R2102" i="19" s="1"/>
  <c r="R2109" i="19" s="1"/>
  <c r="R2116" i="19" s="1"/>
  <c r="R2123" i="19" s="1"/>
  <c r="R2130" i="19" s="1"/>
  <c r="R2137" i="19" s="1"/>
  <c r="R2144" i="19" s="1"/>
  <c r="R2151" i="19" s="1"/>
  <c r="R2158" i="19" s="1"/>
  <c r="R2165" i="19" s="1"/>
  <c r="R2172" i="19" s="1"/>
  <c r="R2179" i="19" s="1"/>
  <c r="R2186" i="19" s="1"/>
  <c r="R2193" i="19" s="1"/>
  <c r="R2200" i="19" s="1"/>
  <c r="R2207" i="19" s="1"/>
  <c r="R2214" i="19" s="1"/>
  <c r="R2221" i="19" s="1"/>
  <c r="R2228" i="19" s="1"/>
  <c r="R2235" i="19" s="1"/>
  <c r="R2242" i="19" s="1"/>
  <c r="R2249" i="19" s="1"/>
  <c r="R2256" i="19" s="1"/>
  <c r="R2263" i="19" s="1"/>
  <c r="R2270" i="19" s="1"/>
  <c r="R2277" i="19" s="1"/>
  <c r="R2284" i="19" s="1"/>
  <c r="R2291" i="19" s="1"/>
  <c r="R2298" i="19" s="1"/>
  <c r="R2305" i="19" s="1"/>
  <c r="R2312" i="19" s="1"/>
  <c r="R2319" i="19" s="1"/>
  <c r="R2326" i="19" s="1"/>
  <c r="R2333" i="19" s="1"/>
  <c r="R2340" i="19" s="1"/>
  <c r="R2347" i="19" s="1"/>
  <c r="R2354" i="19" s="1"/>
  <c r="R2361" i="19" s="1"/>
  <c r="R2368" i="19" s="1"/>
  <c r="R2375" i="19" s="1"/>
  <c r="R2382" i="19" s="1"/>
  <c r="R2389" i="19" s="1"/>
  <c r="R2396" i="19" s="1"/>
  <c r="R2403" i="19" s="1"/>
  <c r="R2410" i="19" s="1"/>
  <c r="R2417" i="19" s="1"/>
  <c r="R2424" i="19" s="1"/>
  <c r="R2431" i="19" s="1"/>
  <c r="R2438" i="19" s="1"/>
  <c r="R2445" i="19" s="1"/>
  <c r="R2452" i="19" s="1"/>
  <c r="R2459" i="19" s="1"/>
  <c r="R2466" i="19" s="1"/>
  <c r="R2473" i="19" s="1"/>
  <c r="R2480" i="19" s="1"/>
  <c r="R2487" i="19" s="1"/>
  <c r="R2494" i="19" s="1"/>
  <c r="R2501" i="19" s="1"/>
  <c r="R2508" i="19" s="1"/>
  <c r="R2515" i="19" s="1"/>
  <c r="R2522" i="19" s="1"/>
  <c r="R2529" i="19" s="1"/>
  <c r="R2536" i="19" s="1"/>
  <c r="R2543" i="19" s="1"/>
  <c r="R2550" i="19" s="1"/>
  <c r="R2557" i="19" s="1"/>
  <c r="R2564" i="19" s="1"/>
  <c r="R2571" i="19" s="1"/>
  <c r="R2578" i="19" s="1"/>
  <c r="R2585" i="19" s="1"/>
  <c r="R2592" i="19" s="1"/>
  <c r="R2599" i="19" s="1"/>
  <c r="R2606" i="19" s="1"/>
  <c r="R2613" i="19" s="1"/>
  <c r="R2620" i="19" s="1"/>
  <c r="R2627" i="19" s="1"/>
  <c r="R2634" i="19" s="1"/>
  <c r="R2641" i="19" s="1"/>
  <c r="R2648" i="19" s="1"/>
  <c r="R2655" i="19" s="1"/>
  <c r="R2662" i="19" s="1"/>
  <c r="R2669" i="19" s="1"/>
  <c r="R2676" i="19" s="1"/>
  <c r="R2683" i="19" s="1"/>
  <c r="R2690" i="19" s="1"/>
  <c r="R2697" i="19" s="1"/>
  <c r="R2704" i="19" s="1"/>
  <c r="R2711" i="19" s="1"/>
  <c r="R2718" i="19" s="1"/>
  <c r="R2725" i="19" s="1"/>
  <c r="R2732" i="19" s="1"/>
  <c r="R2739" i="19" s="1"/>
  <c r="R2746" i="19" s="1"/>
  <c r="R2753" i="19" s="1"/>
  <c r="R2760" i="19" s="1"/>
  <c r="R2767" i="19" s="1"/>
  <c r="R2774" i="19" s="1"/>
  <c r="R2781" i="19" s="1"/>
  <c r="R2788" i="19" s="1"/>
  <c r="R2795" i="19" s="1"/>
  <c r="R2802" i="19" s="1"/>
  <c r="R2809" i="19" s="1"/>
  <c r="R2816" i="19" s="1"/>
  <c r="R2823" i="19" s="1"/>
  <c r="R2830" i="19" s="1"/>
  <c r="R2837" i="19" s="1"/>
  <c r="R2844" i="19" s="1"/>
  <c r="R2851" i="19" s="1"/>
  <c r="R2858" i="19" s="1"/>
  <c r="R2865" i="19" s="1"/>
  <c r="R2872" i="19" s="1"/>
  <c r="R2879" i="19" s="1"/>
  <c r="R2886" i="19" s="1"/>
  <c r="R2893" i="19" s="1"/>
  <c r="R2900" i="19" s="1"/>
  <c r="R2907" i="19" s="1"/>
  <c r="R2914" i="19" s="1"/>
  <c r="R2921" i="19" s="1"/>
  <c r="R2928" i="19" s="1"/>
  <c r="R2935" i="19" s="1"/>
  <c r="R2942" i="19" s="1"/>
  <c r="R2949" i="19" s="1"/>
  <c r="R2956" i="19" s="1"/>
  <c r="R2963" i="19" s="1"/>
  <c r="R2970" i="19" s="1"/>
  <c r="R2977" i="19" s="1"/>
  <c r="R2984" i="19" s="1"/>
  <c r="R2991" i="19" s="1"/>
  <c r="R2998" i="19" s="1"/>
  <c r="R3005" i="19" s="1"/>
  <c r="R3012" i="19" s="1"/>
  <c r="R3019" i="19" s="1"/>
  <c r="R3026" i="19" s="1"/>
  <c r="R3033" i="19" s="1"/>
  <c r="R3040" i="19" s="1"/>
  <c r="R3047" i="19" s="1"/>
  <c r="R3054" i="19" s="1"/>
  <c r="R3061" i="19" s="1"/>
  <c r="R3068" i="19" s="1"/>
  <c r="R3075" i="19" s="1"/>
  <c r="R3082" i="19" s="1"/>
  <c r="R3089" i="19" s="1"/>
  <c r="R3096" i="19" s="1"/>
  <c r="R3103" i="19" s="1"/>
  <c r="R3110" i="19" s="1"/>
  <c r="R3117" i="19" s="1"/>
  <c r="R3124" i="19" s="1"/>
  <c r="R3131" i="19" s="1"/>
  <c r="R3138" i="19" s="1"/>
  <c r="R3145" i="19" s="1"/>
  <c r="R3152" i="19" s="1"/>
  <c r="R3159" i="19" s="1"/>
  <c r="R3166" i="19" s="1"/>
  <c r="R3173" i="19" s="1"/>
  <c r="R3180" i="19" s="1"/>
  <c r="R3187" i="19" s="1"/>
  <c r="R3194" i="19" s="1"/>
  <c r="R3201" i="19" s="1"/>
  <c r="R3208" i="19" s="1"/>
  <c r="R3215" i="19" s="1"/>
  <c r="R3222" i="19" s="1"/>
  <c r="R3229" i="19" s="1"/>
  <c r="R3236" i="19" s="1"/>
  <c r="R3243" i="19" s="1"/>
  <c r="R3250" i="19" s="1"/>
  <c r="R3257" i="19" s="1"/>
  <c r="R3264" i="19" s="1"/>
  <c r="R3271" i="19" s="1"/>
  <c r="R3278" i="19" s="1"/>
  <c r="R3285" i="19" s="1"/>
  <c r="R3292" i="19" s="1"/>
  <c r="R3299" i="19" s="1"/>
  <c r="R3306" i="19" s="1"/>
  <c r="R3313" i="19" s="1"/>
  <c r="R3320" i="19" s="1"/>
  <c r="R3327" i="19" s="1"/>
  <c r="R3334" i="19" s="1"/>
  <c r="R3341" i="19" s="1"/>
  <c r="R3348" i="19" s="1"/>
  <c r="R3355" i="19" s="1"/>
  <c r="R3362" i="19" s="1"/>
  <c r="R3369" i="19" s="1"/>
  <c r="R3376" i="19" s="1"/>
  <c r="R3383" i="19" s="1"/>
  <c r="R3390" i="19" s="1"/>
  <c r="R3397" i="19" s="1"/>
  <c r="R3404" i="19" s="1"/>
  <c r="R3411" i="19" s="1"/>
  <c r="R3418" i="19" s="1"/>
  <c r="R3425" i="19" s="1"/>
  <c r="R3432" i="19" s="1"/>
  <c r="R3439" i="19" s="1"/>
  <c r="R3446" i="19" s="1"/>
  <c r="R3453" i="19" s="1"/>
  <c r="R3460" i="19" s="1"/>
  <c r="R3467" i="19" s="1"/>
  <c r="R3474" i="19" s="1"/>
  <c r="R3481" i="19" s="1"/>
  <c r="R3488" i="19" s="1"/>
  <c r="R3495" i="19" s="1"/>
  <c r="R3502" i="19" s="1"/>
  <c r="R3509" i="19" s="1"/>
  <c r="R3516" i="19" s="1"/>
  <c r="R3523" i="19" s="1"/>
  <c r="R3530" i="19" s="1"/>
  <c r="R3537" i="19" s="1"/>
  <c r="R3544" i="19" s="1"/>
  <c r="R3551" i="19" s="1"/>
  <c r="R3558" i="19" s="1"/>
  <c r="R3565" i="19" s="1"/>
  <c r="R3572" i="19" s="1"/>
  <c r="R3579" i="19" s="1"/>
  <c r="R3586" i="19" s="1"/>
  <c r="R3593" i="19" s="1"/>
  <c r="R3600" i="19" s="1"/>
  <c r="R3607" i="19" s="1"/>
  <c r="R3614" i="19" s="1"/>
  <c r="R3621" i="19" s="1"/>
  <c r="R3628" i="19" s="1"/>
  <c r="R3635" i="19" s="1"/>
  <c r="R3642" i="19" s="1"/>
  <c r="R3649" i="19" s="1"/>
  <c r="R3656" i="19" s="1"/>
  <c r="R3663" i="19" s="1"/>
  <c r="R3670" i="19" s="1"/>
  <c r="R3677" i="19" s="1"/>
  <c r="R3684" i="19" s="1"/>
  <c r="R3691" i="19" s="1"/>
  <c r="R3698" i="19" s="1"/>
  <c r="R3705" i="19" s="1"/>
  <c r="R3712" i="19" s="1"/>
  <c r="R3719" i="19" s="1"/>
  <c r="R3726" i="19" s="1"/>
  <c r="R3733" i="19" s="1"/>
  <c r="R3740" i="19" s="1"/>
  <c r="R3747" i="19" s="1"/>
  <c r="R3754" i="19" s="1"/>
  <c r="R3761" i="19" s="1"/>
  <c r="R3768" i="19" s="1"/>
  <c r="R3775" i="19" s="1"/>
  <c r="R3782" i="19" s="1"/>
  <c r="R3789" i="19" s="1"/>
  <c r="R3796" i="19" s="1"/>
  <c r="R3803" i="19" s="1"/>
  <c r="R3810" i="19" s="1"/>
  <c r="R3817" i="19" s="1"/>
  <c r="R3824" i="19" s="1"/>
  <c r="R3831" i="19" s="1"/>
  <c r="R3838" i="19" s="1"/>
  <c r="R3845" i="19" s="1"/>
  <c r="R3852" i="19" s="1"/>
  <c r="R3859" i="19" s="1"/>
  <c r="R3866" i="19" s="1"/>
  <c r="R3873" i="19" s="1"/>
  <c r="R3880" i="19" s="1"/>
  <c r="R3887" i="19" s="1"/>
  <c r="R3894" i="19" s="1"/>
  <c r="R3901" i="19" s="1"/>
  <c r="R3908" i="19" s="1"/>
  <c r="R3915" i="19" s="1"/>
  <c r="R3922" i="19" s="1"/>
  <c r="R3929" i="19" s="1"/>
  <c r="R3936" i="19" s="1"/>
  <c r="R3943" i="19" s="1"/>
  <c r="R3950" i="19" s="1"/>
  <c r="R3957" i="19" s="1"/>
  <c r="R3964" i="19" s="1"/>
  <c r="R3971" i="19" s="1"/>
  <c r="R3978" i="19" s="1"/>
  <c r="R3985" i="19" s="1"/>
  <c r="R3992" i="19" s="1"/>
  <c r="R3999" i="19" s="1"/>
  <c r="R4006" i="19" s="1"/>
  <c r="R4013" i="19" s="1"/>
  <c r="R4020" i="19" s="1"/>
  <c r="R4027" i="19" s="1"/>
  <c r="R4034" i="19" s="1"/>
  <c r="R4041" i="19" s="1"/>
  <c r="R4048" i="19" s="1"/>
  <c r="R4055" i="19" s="1"/>
  <c r="R4062" i="19" s="1"/>
  <c r="R4069" i="19" s="1"/>
  <c r="R4076" i="19" s="1"/>
  <c r="R4083" i="19" s="1"/>
  <c r="R4090" i="19" s="1"/>
  <c r="R4097" i="19" s="1"/>
  <c r="R4104" i="19" s="1"/>
  <c r="R4111" i="19" s="1"/>
  <c r="R4118" i="19" s="1"/>
  <c r="R4125" i="19" s="1"/>
  <c r="R4132" i="19" s="1"/>
  <c r="R4139" i="19" s="1"/>
  <c r="R4146" i="19" s="1"/>
  <c r="R4153" i="19" s="1"/>
  <c r="R4160" i="19" s="1"/>
  <c r="R4167" i="19" s="1"/>
  <c r="R4174" i="19" s="1"/>
  <c r="R4181" i="19" s="1"/>
  <c r="R4188" i="19" s="1"/>
  <c r="R4195" i="19" s="1"/>
  <c r="R4202" i="19" s="1"/>
  <c r="R4209" i="19" s="1"/>
  <c r="R4216" i="19" s="1"/>
  <c r="R4223" i="19" s="1"/>
  <c r="R4230" i="19" s="1"/>
  <c r="R4237" i="19" s="1"/>
  <c r="R4244" i="19" s="1"/>
  <c r="R4251" i="19" s="1"/>
  <c r="R4258" i="19" s="1"/>
  <c r="R4265" i="19" s="1"/>
  <c r="R4272" i="19" s="1"/>
  <c r="R4279" i="19" s="1"/>
  <c r="R4286" i="19" s="1"/>
  <c r="R4293" i="19" s="1"/>
  <c r="R4300" i="19" s="1"/>
  <c r="R4307" i="19" s="1"/>
  <c r="R4314" i="19" s="1"/>
  <c r="R4321" i="19" s="1"/>
  <c r="R4328" i="19" s="1"/>
  <c r="R4335" i="19" s="1"/>
  <c r="R4342" i="19" s="1"/>
  <c r="R4349" i="19" s="1"/>
  <c r="R4356" i="19" s="1"/>
  <c r="R4363" i="19" s="1"/>
  <c r="R4370" i="19" s="1"/>
  <c r="R4377" i="19" s="1"/>
  <c r="R4384" i="19" s="1"/>
  <c r="R4391" i="19" s="1"/>
  <c r="R4398" i="19" s="1"/>
  <c r="R4405" i="19" s="1"/>
  <c r="R4412" i="19" s="1"/>
  <c r="R4419" i="19" s="1"/>
  <c r="R4426" i="19" s="1"/>
  <c r="R4433" i="19" s="1"/>
  <c r="R4440" i="19" s="1"/>
  <c r="R4447" i="19" s="1"/>
  <c r="R4454" i="19" s="1"/>
  <c r="R4461" i="19" s="1"/>
  <c r="R4468" i="19" s="1"/>
  <c r="R4475" i="19" s="1"/>
  <c r="R4482" i="19" s="1"/>
  <c r="R4489" i="19" s="1"/>
  <c r="R4496" i="19" s="1"/>
  <c r="R4503" i="19" s="1"/>
  <c r="R4510" i="19" s="1"/>
  <c r="R4517" i="19" s="1"/>
  <c r="R4524" i="19" s="1"/>
  <c r="R4531" i="19" s="1"/>
  <c r="R4538" i="19" s="1"/>
  <c r="R4545" i="19" s="1"/>
  <c r="R4552" i="19" s="1"/>
  <c r="R4559" i="19" s="1"/>
  <c r="R4566" i="19" s="1"/>
  <c r="R4573" i="19" s="1"/>
  <c r="R4580" i="19" s="1"/>
  <c r="R4587" i="19" s="1"/>
  <c r="R4594" i="19" s="1"/>
  <c r="R4601" i="19" s="1"/>
  <c r="R4608" i="19" s="1"/>
  <c r="R4615" i="19" s="1"/>
  <c r="R4622" i="19" s="1"/>
  <c r="R4629" i="19" s="1"/>
  <c r="R4636" i="19" s="1"/>
  <c r="R4643" i="19" s="1"/>
  <c r="R4650" i="19" s="1"/>
  <c r="R4657" i="19" s="1"/>
  <c r="R4664" i="19" s="1"/>
  <c r="R4671" i="19" s="1"/>
  <c r="R4678" i="19" s="1"/>
  <c r="R4685" i="19" s="1"/>
  <c r="R4692" i="19" s="1"/>
  <c r="R4699" i="19" s="1"/>
  <c r="R4706" i="19" s="1"/>
  <c r="R4713" i="19" s="1"/>
  <c r="R4720" i="19" s="1"/>
  <c r="R4727" i="19" s="1"/>
  <c r="R4734" i="19" s="1"/>
  <c r="R4741" i="19" s="1"/>
  <c r="R4748" i="19" s="1"/>
  <c r="R4755" i="19" s="1"/>
  <c r="R4762" i="19" s="1"/>
  <c r="R4769" i="19" s="1"/>
  <c r="R4776" i="19" s="1"/>
  <c r="R4783" i="19" s="1"/>
  <c r="R4790" i="19" s="1"/>
  <c r="R4797" i="19" s="1"/>
  <c r="R4804" i="19" s="1"/>
  <c r="R4811" i="19" s="1"/>
  <c r="R4818" i="19" s="1"/>
  <c r="R4825" i="19" s="1"/>
  <c r="R4832" i="19" s="1"/>
  <c r="R4839" i="19" s="1"/>
  <c r="R4846" i="19" s="1"/>
  <c r="R4853" i="19" s="1"/>
  <c r="R4860" i="19" s="1"/>
  <c r="R4867" i="19" s="1"/>
  <c r="R4874" i="19" s="1"/>
  <c r="R4881" i="19" s="1"/>
  <c r="R4888" i="19" s="1"/>
  <c r="R4895" i="19" s="1"/>
  <c r="R4902" i="19" s="1"/>
  <c r="R4909" i="19" s="1"/>
  <c r="R4916" i="19" s="1"/>
  <c r="R4923" i="19" s="1"/>
  <c r="R4930" i="19" s="1"/>
  <c r="R4937" i="19" s="1"/>
  <c r="R4944" i="19" s="1"/>
  <c r="R4951" i="19" s="1"/>
  <c r="R4958" i="19" s="1"/>
  <c r="R4965" i="19" s="1"/>
  <c r="R4972" i="19" s="1"/>
  <c r="R4979" i="19" s="1"/>
  <c r="R4986" i="19" s="1"/>
  <c r="R4993" i="19" s="1"/>
  <c r="R5000" i="19" s="1"/>
  <c r="R5007" i="19" s="1"/>
  <c r="R5014" i="19" s="1"/>
  <c r="R5021" i="19" s="1"/>
  <c r="R5028" i="19" s="1"/>
  <c r="R5035" i="19" s="1"/>
  <c r="R5042" i="19" s="1"/>
  <c r="R5049" i="19" s="1"/>
  <c r="R5056" i="19" s="1"/>
  <c r="R5063" i="19" s="1"/>
  <c r="R5070" i="19" s="1"/>
  <c r="R5077" i="19" s="1"/>
  <c r="R5084" i="19" s="1"/>
  <c r="R5091" i="19" s="1"/>
  <c r="R5098" i="19" s="1"/>
  <c r="R5105" i="19" s="1"/>
  <c r="R5112" i="19" s="1"/>
  <c r="R5119" i="19" s="1"/>
  <c r="R5126" i="19" s="1"/>
  <c r="R5133" i="19" s="1"/>
  <c r="R5140" i="19" s="1"/>
  <c r="R5147" i="19" s="1"/>
  <c r="R5154" i="19" s="1"/>
  <c r="R5161" i="19" s="1"/>
  <c r="R5168" i="19" s="1"/>
  <c r="R5175" i="19" s="1"/>
  <c r="R5182" i="19" s="1"/>
  <c r="R5189" i="19" s="1"/>
  <c r="R5196" i="19" s="1"/>
  <c r="R5203" i="19" s="1"/>
  <c r="R5210" i="19" s="1"/>
  <c r="R5217" i="19" s="1"/>
  <c r="R5224" i="19" s="1"/>
  <c r="R5231" i="19" s="1"/>
  <c r="R5238" i="19" s="1"/>
  <c r="R5245" i="19" s="1"/>
  <c r="R5252" i="19" s="1"/>
  <c r="R5259" i="19" s="1"/>
  <c r="R5266" i="19" s="1"/>
  <c r="R5273" i="19" s="1"/>
  <c r="R5280" i="19" s="1"/>
  <c r="R5287" i="19" s="1"/>
  <c r="R5294" i="19" s="1"/>
  <c r="R5301" i="19" s="1"/>
  <c r="R5308" i="19" s="1"/>
  <c r="R5315" i="19" s="1"/>
  <c r="R5322" i="19" s="1"/>
  <c r="R5329" i="19" s="1"/>
  <c r="R5336" i="19" s="1"/>
  <c r="R5343" i="19" s="1"/>
  <c r="R5350" i="19" s="1"/>
  <c r="R5357" i="19" s="1"/>
  <c r="R5364" i="19" s="1"/>
  <c r="R5371" i="19" s="1"/>
  <c r="R5378" i="19" s="1"/>
  <c r="R5385" i="19" s="1"/>
  <c r="R5392" i="19" s="1"/>
  <c r="R5399" i="19" s="1"/>
  <c r="R5406" i="19" s="1"/>
  <c r="R5413" i="19" s="1"/>
  <c r="R5420" i="19" s="1"/>
  <c r="R5427" i="19" s="1"/>
  <c r="R5434" i="19" s="1"/>
  <c r="R5441" i="19" s="1"/>
  <c r="R5448" i="19" s="1"/>
  <c r="R5455" i="19" s="1"/>
  <c r="R5462" i="19" s="1"/>
  <c r="R5469" i="19" s="1"/>
  <c r="R5476" i="19" s="1"/>
  <c r="R5483" i="19" s="1"/>
  <c r="R5490" i="19" s="1"/>
  <c r="R5497" i="19" s="1"/>
  <c r="R5504" i="19" s="1"/>
  <c r="R5511" i="19" s="1"/>
  <c r="R5518" i="19" s="1"/>
  <c r="R5525" i="19" s="1"/>
  <c r="R5532" i="19" s="1"/>
  <c r="R5539" i="19" s="1"/>
  <c r="R5546" i="19" s="1"/>
  <c r="R5553" i="19" s="1"/>
  <c r="R5560" i="19" s="1"/>
  <c r="R5567" i="19" s="1"/>
  <c r="R5574" i="19" s="1"/>
  <c r="R5581" i="19" s="1"/>
  <c r="R5588" i="19" s="1"/>
  <c r="R5595" i="19" s="1"/>
  <c r="R5602" i="19" s="1"/>
  <c r="R5609" i="19" s="1"/>
  <c r="R5616" i="19" s="1"/>
  <c r="R5623" i="19" s="1"/>
  <c r="R5630" i="19" s="1"/>
  <c r="R5637" i="19" s="1"/>
  <c r="R5644" i="19" s="1"/>
  <c r="R5651" i="19" s="1"/>
  <c r="R5658" i="19" s="1"/>
  <c r="R5665" i="19" s="1"/>
  <c r="R5672" i="19" s="1"/>
  <c r="R5679" i="19" s="1"/>
  <c r="R5686" i="19" s="1"/>
  <c r="R5693" i="19" s="1"/>
  <c r="R5700" i="19" s="1"/>
  <c r="R5707" i="19" s="1"/>
  <c r="R5714" i="19" s="1"/>
  <c r="R5721" i="19" s="1"/>
  <c r="R5728" i="19" s="1"/>
  <c r="R5735" i="19" s="1"/>
  <c r="R5742" i="19" s="1"/>
  <c r="R5749" i="19" s="1"/>
  <c r="R5756" i="19" s="1"/>
  <c r="R5763" i="19" s="1"/>
  <c r="R5770" i="19" s="1"/>
  <c r="R5777" i="19" s="1"/>
  <c r="R5784" i="19" s="1"/>
  <c r="R5791" i="19" s="1"/>
  <c r="R5798" i="19" s="1"/>
  <c r="R5805" i="19" s="1"/>
  <c r="R5812" i="19" s="1"/>
  <c r="R5819" i="19" s="1"/>
  <c r="R5826" i="19" s="1"/>
  <c r="R5833" i="19" s="1"/>
  <c r="R5840" i="19" s="1"/>
  <c r="R5847" i="19" s="1"/>
  <c r="R5854" i="19" s="1"/>
  <c r="R5861" i="19" s="1"/>
  <c r="R5868" i="19" s="1"/>
  <c r="R5875" i="19" s="1"/>
  <c r="R5882" i="19" s="1"/>
  <c r="R5889" i="19" s="1"/>
  <c r="R5896" i="19" s="1"/>
  <c r="R5903" i="19" s="1"/>
  <c r="R5910" i="19" s="1"/>
  <c r="R5917" i="19" s="1"/>
  <c r="R5924" i="19" s="1"/>
  <c r="R5931" i="19" s="1"/>
  <c r="R5938" i="19" s="1"/>
  <c r="R5945" i="19" s="1"/>
  <c r="R5952" i="19" s="1"/>
  <c r="R5959" i="19" s="1"/>
  <c r="R5966" i="19" s="1"/>
  <c r="R5973" i="19" s="1"/>
  <c r="R5980" i="19" s="1"/>
  <c r="R5987" i="19" s="1"/>
  <c r="R5994" i="19" s="1"/>
  <c r="R6001" i="19" s="1"/>
  <c r="R6008" i="19" s="1"/>
  <c r="R6015" i="19" s="1"/>
  <c r="R6022" i="19" s="1"/>
  <c r="R6029" i="19" s="1"/>
  <c r="R6036" i="19" s="1"/>
  <c r="R6043" i="19" s="1"/>
  <c r="R6050" i="19" s="1"/>
  <c r="R6057" i="19" s="1"/>
  <c r="R6064" i="19" s="1"/>
  <c r="R6071" i="19" s="1"/>
  <c r="R6078" i="19" s="1"/>
  <c r="R6085" i="19" s="1"/>
  <c r="R6092" i="19" s="1"/>
  <c r="R6099" i="19" s="1"/>
  <c r="R6106" i="19" s="1"/>
  <c r="R6113" i="19" s="1"/>
  <c r="R6120" i="19" s="1"/>
  <c r="R6127" i="19" s="1"/>
  <c r="R6134" i="19" s="1"/>
  <c r="R6141" i="19" s="1"/>
  <c r="R6148" i="19" s="1"/>
  <c r="R6155" i="19" s="1"/>
  <c r="R6162" i="19" s="1"/>
  <c r="R6169" i="19" s="1"/>
  <c r="R6176" i="19" s="1"/>
  <c r="R6183" i="19" s="1"/>
  <c r="R6190" i="19" s="1"/>
  <c r="R6197" i="19" s="1"/>
  <c r="R6204" i="19" s="1"/>
  <c r="R6211" i="19" s="1"/>
  <c r="R6218" i="19" s="1"/>
  <c r="R6225" i="19" s="1"/>
  <c r="R6232" i="19" s="1"/>
  <c r="R6239" i="19" s="1"/>
  <c r="R6246" i="19" s="1"/>
  <c r="R6253" i="19" s="1"/>
  <c r="R6260" i="19" s="1"/>
  <c r="R6267" i="19" s="1"/>
  <c r="R6274" i="19" s="1"/>
  <c r="R6281" i="19" s="1"/>
  <c r="R6288" i="19" s="1"/>
  <c r="R6295" i="19" s="1"/>
  <c r="R6302" i="19" s="1"/>
  <c r="R6309" i="19" s="1"/>
  <c r="R6316" i="19" s="1"/>
  <c r="R6323" i="19" s="1"/>
  <c r="R6330" i="19" s="1"/>
  <c r="R6337" i="19" s="1"/>
  <c r="R6344" i="19" s="1"/>
  <c r="R6351" i="19" s="1"/>
  <c r="R6358" i="19" s="1"/>
  <c r="R6365" i="19" s="1"/>
  <c r="R6372" i="19" s="1"/>
  <c r="R6379" i="19" s="1"/>
  <c r="R6386" i="19" s="1"/>
  <c r="R6393" i="19" s="1"/>
  <c r="R6400" i="19" s="1"/>
  <c r="R6407" i="19" s="1"/>
  <c r="R6414" i="19" s="1"/>
  <c r="R6421" i="19" s="1"/>
  <c r="R6428" i="19" s="1"/>
  <c r="R6435" i="19" s="1"/>
  <c r="R6442" i="19" s="1"/>
  <c r="R6449" i="19" s="1"/>
  <c r="R6456" i="19" s="1"/>
  <c r="R6463" i="19" s="1"/>
  <c r="R6470" i="19" s="1"/>
  <c r="R6477" i="19" s="1"/>
  <c r="R6484" i="19" s="1"/>
  <c r="R6491" i="19" s="1"/>
  <c r="R6498" i="19" s="1"/>
  <c r="R6505" i="19" s="1"/>
  <c r="R6512" i="19" s="1"/>
  <c r="R6519" i="19" s="1"/>
  <c r="R6526" i="19" s="1"/>
  <c r="R6533" i="19" s="1"/>
  <c r="R6540" i="19" s="1"/>
  <c r="R6547" i="19" s="1"/>
  <c r="R6554" i="19" s="1"/>
  <c r="R6561" i="19" s="1"/>
  <c r="R6568" i="19" s="1"/>
  <c r="R6575" i="19" s="1"/>
  <c r="R6582" i="19" s="1"/>
  <c r="R6589" i="19" s="1"/>
  <c r="R6596" i="19" s="1"/>
  <c r="R6603" i="19" s="1"/>
  <c r="R6610" i="19" s="1"/>
  <c r="R6617" i="19" s="1"/>
  <c r="R6624" i="19" s="1"/>
  <c r="R6631" i="19" s="1"/>
  <c r="R6638" i="19" s="1"/>
  <c r="R6645" i="19" s="1"/>
  <c r="R6652" i="19" s="1"/>
  <c r="R6659" i="19" s="1"/>
  <c r="R6666" i="19" s="1"/>
  <c r="R6673" i="19" s="1"/>
  <c r="R6680" i="19" s="1"/>
  <c r="R6687" i="19" s="1"/>
  <c r="R6694" i="19" s="1"/>
  <c r="R6701" i="19" s="1"/>
  <c r="R6708" i="19" s="1"/>
  <c r="R6715" i="19" s="1"/>
  <c r="R6722" i="19" s="1"/>
  <c r="R6729" i="19" s="1"/>
  <c r="R6736" i="19" s="1"/>
  <c r="R6743" i="19" s="1"/>
  <c r="R6750" i="19" s="1"/>
  <c r="R6757" i="19" s="1"/>
  <c r="R6764" i="19" s="1"/>
  <c r="R6771" i="19" s="1"/>
  <c r="R6778" i="19" s="1"/>
  <c r="R6785" i="19" s="1"/>
  <c r="R6792" i="19" s="1"/>
  <c r="R6799" i="19" s="1"/>
  <c r="R6806" i="19" s="1"/>
  <c r="R6813" i="19" s="1"/>
  <c r="R6820" i="19" s="1"/>
  <c r="R6827" i="19" s="1"/>
  <c r="R6834" i="19" s="1"/>
  <c r="R6841" i="19" s="1"/>
  <c r="R6848" i="19" s="1"/>
  <c r="R6855" i="19" s="1"/>
  <c r="R6862" i="19" s="1"/>
  <c r="R6869" i="19" s="1"/>
  <c r="R6876" i="19" s="1"/>
  <c r="R6883" i="19" s="1"/>
  <c r="R6890" i="19" s="1"/>
  <c r="R6897" i="19" s="1"/>
  <c r="R6904" i="19" s="1"/>
  <c r="R6911" i="19" s="1"/>
  <c r="R6918" i="19" s="1"/>
  <c r="R6925" i="19" s="1"/>
  <c r="R6932" i="19" s="1"/>
  <c r="R6939" i="19" s="1"/>
  <c r="R6946" i="19" s="1"/>
  <c r="R6953" i="19" s="1"/>
  <c r="R6960" i="19" s="1"/>
  <c r="R6967" i="19" s="1"/>
  <c r="R6974" i="19" s="1"/>
  <c r="R6981" i="19" s="1"/>
  <c r="R6988" i="19" s="1"/>
  <c r="R6995" i="19" s="1"/>
  <c r="U276" i="20"/>
  <c r="R290" i="20"/>
  <c r="R311" i="20"/>
  <c r="R318" i="20"/>
  <c r="R339" i="20"/>
  <c r="R297" i="20"/>
  <c r="R304" i="20"/>
  <c r="O2" i="19"/>
  <c r="R325" i="20"/>
  <c r="R283" i="20"/>
  <c r="R276" i="20"/>
  <c r="R332" i="20"/>
  <c r="Q689" i="20"/>
  <c r="Q661" i="20"/>
  <c r="Q654" i="20"/>
  <c r="Q682" i="20"/>
  <c r="Q668" i="20"/>
  <c r="Q647" i="20"/>
  <c r="Q626" i="20"/>
  <c r="Q675" i="20"/>
  <c r="Q633" i="20"/>
  <c r="Q640" i="20"/>
  <c r="L360" i="20"/>
  <c r="L374" i="20"/>
  <c r="L353" i="20"/>
  <c r="L346" i="20"/>
  <c r="L388" i="20"/>
  <c r="L381" i="20"/>
  <c r="L402" i="20"/>
  <c r="L395" i="20"/>
  <c r="L409" i="20"/>
  <c r="L367" i="20"/>
  <c r="T10" i="20"/>
  <c r="T17" i="20"/>
  <c r="T45" i="20"/>
  <c r="T24" i="20"/>
  <c r="T3" i="20"/>
  <c r="T52" i="20"/>
  <c r="T59" i="20"/>
  <c r="T38" i="20"/>
  <c r="T31" i="20"/>
  <c r="W290" i="20"/>
  <c r="W297" i="20"/>
  <c r="W325" i="20"/>
  <c r="W304" i="20"/>
  <c r="W318" i="20"/>
  <c r="W311" i="20"/>
  <c r="W332" i="20"/>
  <c r="W339" i="20"/>
  <c r="T2" i="19"/>
  <c r="T9" i="19" s="1"/>
  <c r="T16" i="19" s="1"/>
  <c r="T23" i="19" s="1"/>
  <c r="T30" i="19" s="1"/>
  <c r="T37" i="19" s="1"/>
  <c r="T44" i="19" s="1"/>
  <c r="T51" i="19" s="1"/>
  <c r="T58" i="19" s="1"/>
  <c r="T65" i="19" s="1"/>
  <c r="T72" i="19" s="1"/>
  <c r="T79" i="19" s="1"/>
  <c r="T86" i="19" s="1"/>
  <c r="T93" i="19" s="1"/>
  <c r="T100" i="19" s="1"/>
  <c r="T107" i="19" s="1"/>
  <c r="T114" i="19" s="1"/>
  <c r="T121" i="19" s="1"/>
  <c r="T128" i="19" s="1"/>
  <c r="T135" i="19" s="1"/>
  <c r="T142" i="19" s="1"/>
  <c r="T149" i="19" s="1"/>
  <c r="T156" i="19" s="1"/>
  <c r="T163" i="19" s="1"/>
  <c r="T170" i="19" s="1"/>
  <c r="T177" i="19" s="1"/>
  <c r="T184" i="19" s="1"/>
  <c r="T191" i="19" s="1"/>
  <c r="T198" i="19" s="1"/>
  <c r="T205" i="19" s="1"/>
  <c r="T212" i="19" s="1"/>
  <c r="T219" i="19" s="1"/>
  <c r="T226" i="19" s="1"/>
  <c r="T233" i="19" s="1"/>
  <c r="T240" i="19" s="1"/>
  <c r="T247" i="19" s="1"/>
  <c r="T254" i="19" s="1"/>
  <c r="T261" i="19" s="1"/>
  <c r="T268" i="19" s="1"/>
  <c r="T275" i="19" s="1"/>
  <c r="T282" i="19" s="1"/>
  <c r="T289" i="19" s="1"/>
  <c r="T296" i="19" s="1"/>
  <c r="T303" i="19" s="1"/>
  <c r="T310" i="19" s="1"/>
  <c r="T317" i="19" s="1"/>
  <c r="T324" i="19" s="1"/>
  <c r="T331" i="19" s="1"/>
  <c r="T338" i="19" s="1"/>
  <c r="T345" i="19" s="1"/>
  <c r="T352" i="19" s="1"/>
  <c r="T359" i="19" s="1"/>
  <c r="T366" i="19" s="1"/>
  <c r="T373" i="19" s="1"/>
  <c r="T380" i="19" s="1"/>
  <c r="T387" i="19" s="1"/>
  <c r="T394" i="19" s="1"/>
  <c r="T401" i="19" s="1"/>
  <c r="T408" i="19" s="1"/>
  <c r="T415" i="19" s="1"/>
  <c r="T422" i="19" s="1"/>
  <c r="T429" i="19" s="1"/>
  <c r="T436" i="19" s="1"/>
  <c r="T443" i="19" s="1"/>
  <c r="T450" i="19" s="1"/>
  <c r="T457" i="19" s="1"/>
  <c r="T464" i="19" s="1"/>
  <c r="T471" i="19" s="1"/>
  <c r="T478" i="19" s="1"/>
  <c r="T485" i="19" s="1"/>
  <c r="T492" i="19" s="1"/>
  <c r="T499" i="19" s="1"/>
  <c r="T506" i="19" s="1"/>
  <c r="T513" i="19" s="1"/>
  <c r="T520" i="19" s="1"/>
  <c r="T527" i="19" s="1"/>
  <c r="T534" i="19" s="1"/>
  <c r="T541" i="19" s="1"/>
  <c r="T548" i="19" s="1"/>
  <c r="T555" i="19" s="1"/>
  <c r="T562" i="19" s="1"/>
  <c r="T569" i="19" s="1"/>
  <c r="T576" i="19" s="1"/>
  <c r="T583" i="19" s="1"/>
  <c r="T590" i="19" s="1"/>
  <c r="T597" i="19" s="1"/>
  <c r="T604" i="19" s="1"/>
  <c r="T611" i="19" s="1"/>
  <c r="T618" i="19" s="1"/>
  <c r="T625" i="19" s="1"/>
  <c r="T632" i="19" s="1"/>
  <c r="T639" i="19" s="1"/>
  <c r="T646" i="19" s="1"/>
  <c r="T653" i="19" s="1"/>
  <c r="T660" i="19" s="1"/>
  <c r="T667" i="19" s="1"/>
  <c r="T674" i="19" s="1"/>
  <c r="T681" i="19" s="1"/>
  <c r="T688" i="19" s="1"/>
  <c r="T695" i="19" s="1"/>
  <c r="T702" i="19" s="1"/>
  <c r="T709" i="19" s="1"/>
  <c r="T716" i="19" s="1"/>
  <c r="T723" i="19" s="1"/>
  <c r="T730" i="19" s="1"/>
  <c r="T737" i="19" s="1"/>
  <c r="T744" i="19" s="1"/>
  <c r="T751" i="19" s="1"/>
  <c r="T758" i="19" s="1"/>
  <c r="T765" i="19" s="1"/>
  <c r="T772" i="19" s="1"/>
  <c r="T779" i="19" s="1"/>
  <c r="T786" i="19" s="1"/>
  <c r="T793" i="19" s="1"/>
  <c r="T800" i="19" s="1"/>
  <c r="T807" i="19" s="1"/>
  <c r="T814" i="19" s="1"/>
  <c r="T821" i="19" s="1"/>
  <c r="T828" i="19" s="1"/>
  <c r="T835" i="19" s="1"/>
  <c r="T842" i="19" s="1"/>
  <c r="T849" i="19" s="1"/>
  <c r="T856" i="19" s="1"/>
  <c r="T863" i="19" s="1"/>
  <c r="T870" i="19" s="1"/>
  <c r="T877" i="19" s="1"/>
  <c r="T884" i="19" s="1"/>
  <c r="T891" i="19" s="1"/>
  <c r="T898" i="19" s="1"/>
  <c r="T905" i="19" s="1"/>
  <c r="T912" i="19" s="1"/>
  <c r="T919" i="19" s="1"/>
  <c r="T926" i="19" s="1"/>
  <c r="T933" i="19" s="1"/>
  <c r="T940" i="19" s="1"/>
  <c r="T947" i="19" s="1"/>
  <c r="T954" i="19" s="1"/>
  <c r="T961" i="19" s="1"/>
  <c r="T968" i="19" s="1"/>
  <c r="T975" i="19" s="1"/>
  <c r="T982" i="19" s="1"/>
  <c r="T989" i="19" s="1"/>
  <c r="T996" i="19" s="1"/>
  <c r="T1003" i="19" s="1"/>
  <c r="T1010" i="19" s="1"/>
  <c r="T1017" i="19" s="1"/>
  <c r="T1024" i="19" s="1"/>
  <c r="T1031" i="19" s="1"/>
  <c r="T1038" i="19" s="1"/>
  <c r="T1045" i="19" s="1"/>
  <c r="T1052" i="19" s="1"/>
  <c r="T1059" i="19" s="1"/>
  <c r="T1066" i="19" s="1"/>
  <c r="T1073" i="19" s="1"/>
  <c r="T1080" i="19" s="1"/>
  <c r="T1087" i="19" s="1"/>
  <c r="T1094" i="19" s="1"/>
  <c r="T1101" i="19" s="1"/>
  <c r="T1108" i="19" s="1"/>
  <c r="T1115" i="19" s="1"/>
  <c r="T1122" i="19" s="1"/>
  <c r="T1129" i="19" s="1"/>
  <c r="T1136" i="19" s="1"/>
  <c r="T1143" i="19" s="1"/>
  <c r="T1150" i="19" s="1"/>
  <c r="T1157" i="19" s="1"/>
  <c r="T1164" i="19" s="1"/>
  <c r="T1171" i="19" s="1"/>
  <c r="T1178" i="19" s="1"/>
  <c r="T1185" i="19" s="1"/>
  <c r="T1192" i="19" s="1"/>
  <c r="T1199" i="19" s="1"/>
  <c r="T1206" i="19" s="1"/>
  <c r="T1213" i="19" s="1"/>
  <c r="T1220" i="19" s="1"/>
  <c r="T1227" i="19" s="1"/>
  <c r="T1234" i="19" s="1"/>
  <c r="T1241" i="19" s="1"/>
  <c r="T1248" i="19" s="1"/>
  <c r="T1255" i="19" s="1"/>
  <c r="T1262" i="19" s="1"/>
  <c r="T1269" i="19" s="1"/>
  <c r="T1276" i="19" s="1"/>
  <c r="T1283" i="19" s="1"/>
  <c r="T1290" i="19" s="1"/>
  <c r="T1297" i="19" s="1"/>
  <c r="T1304" i="19" s="1"/>
  <c r="T1311" i="19" s="1"/>
  <c r="T1318" i="19" s="1"/>
  <c r="T1325" i="19" s="1"/>
  <c r="T1332" i="19" s="1"/>
  <c r="T1339" i="19" s="1"/>
  <c r="T1346" i="19" s="1"/>
  <c r="T1353" i="19" s="1"/>
  <c r="T1360" i="19" s="1"/>
  <c r="T1367" i="19" s="1"/>
  <c r="T1374" i="19" s="1"/>
  <c r="T1381" i="19" s="1"/>
  <c r="T1388" i="19" s="1"/>
  <c r="T1395" i="19" s="1"/>
  <c r="T1402" i="19" s="1"/>
  <c r="T1409" i="19" s="1"/>
  <c r="T1416" i="19" s="1"/>
  <c r="T1423" i="19" s="1"/>
  <c r="T1430" i="19" s="1"/>
  <c r="T1437" i="19" s="1"/>
  <c r="T1444" i="19" s="1"/>
  <c r="T1451" i="19" s="1"/>
  <c r="T1458" i="19" s="1"/>
  <c r="T1465" i="19" s="1"/>
  <c r="T1472" i="19" s="1"/>
  <c r="T1479" i="19" s="1"/>
  <c r="T1486" i="19" s="1"/>
  <c r="T1493" i="19" s="1"/>
  <c r="T1500" i="19" s="1"/>
  <c r="T1507" i="19" s="1"/>
  <c r="T1514" i="19" s="1"/>
  <c r="T1521" i="19" s="1"/>
  <c r="T1528" i="19" s="1"/>
  <c r="T1535" i="19" s="1"/>
  <c r="T1542" i="19" s="1"/>
  <c r="T1549" i="19" s="1"/>
  <c r="T1556" i="19" s="1"/>
  <c r="T1563" i="19" s="1"/>
  <c r="T1570" i="19" s="1"/>
  <c r="T1577" i="19" s="1"/>
  <c r="T1584" i="19" s="1"/>
  <c r="T1591" i="19" s="1"/>
  <c r="T1598" i="19" s="1"/>
  <c r="T1605" i="19" s="1"/>
  <c r="T1612" i="19" s="1"/>
  <c r="T1619" i="19" s="1"/>
  <c r="T1626" i="19" s="1"/>
  <c r="T1633" i="19" s="1"/>
  <c r="T1640" i="19" s="1"/>
  <c r="T1647" i="19" s="1"/>
  <c r="T1654" i="19" s="1"/>
  <c r="T1661" i="19" s="1"/>
  <c r="T1668" i="19" s="1"/>
  <c r="T1675" i="19" s="1"/>
  <c r="T1682" i="19" s="1"/>
  <c r="T1689" i="19" s="1"/>
  <c r="T1696" i="19" s="1"/>
  <c r="T1703" i="19" s="1"/>
  <c r="T1710" i="19" s="1"/>
  <c r="T1717" i="19" s="1"/>
  <c r="T1724" i="19" s="1"/>
  <c r="T1731" i="19" s="1"/>
  <c r="T1738" i="19" s="1"/>
  <c r="T1745" i="19" s="1"/>
  <c r="T1752" i="19" s="1"/>
  <c r="T1759" i="19" s="1"/>
  <c r="T1766" i="19" s="1"/>
  <c r="T1773" i="19" s="1"/>
  <c r="T1780" i="19" s="1"/>
  <c r="T1787" i="19" s="1"/>
  <c r="T1794" i="19" s="1"/>
  <c r="T1801" i="19" s="1"/>
  <c r="T1808" i="19" s="1"/>
  <c r="T1815" i="19" s="1"/>
  <c r="T1822" i="19" s="1"/>
  <c r="T1829" i="19" s="1"/>
  <c r="T1836" i="19" s="1"/>
  <c r="T1843" i="19" s="1"/>
  <c r="T1850" i="19" s="1"/>
  <c r="T1857" i="19" s="1"/>
  <c r="T1864" i="19" s="1"/>
  <c r="T1871" i="19" s="1"/>
  <c r="T1878" i="19" s="1"/>
  <c r="T1885" i="19" s="1"/>
  <c r="T1892" i="19" s="1"/>
  <c r="T1899" i="19" s="1"/>
  <c r="T1906" i="19" s="1"/>
  <c r="T1913" i="19" s="1"/>
  <c r="T1920" i="19" s="1"/>
  <c r="T1927" i="19" s="1"/>
  <c r="T1934" i="19" s="1"/>
  <c r="T1941" i="19" s="1"/>
  <c r="T1948" i="19" s="1"/>
  <c r="T1955" i="19" s="1"/>
  <c r="T1962" i="19" s="1"/>
  <c r="T1969" i="19" s="1"/>
  <c r="T1976" i="19" s="1"/>
  <c r="T1983" i="19" s="1"/>
  <c r="T1990" i="19" s="1"/>
  <c r="T1997" i="19" s="1"/>
  <c r="T2004" i="19" s="1"/>
  <c r="T2011" i="19" s="1"/>
  <c r="T2018" i="19" s="1"/>
  <c r="T2025" i="19" s="1"/>
  <c r="T2032" i="19" s="1"/>
  <c r="T2039" i="19" s="1"/>
  <c r="T2046" i="19" s="1"/>
  <c r="T2053" i="19" s="1"/>
  <c r="T2060" i="19" s="1"/>
  <c r="T2067" i="19" s="1"/>
  <c r="T2074" i="19" s="1"/>
  <c r="T2081" i="19" s="1"/>
  <c r="T2088" i="19" s="1"/>
  <c r="T2095" i="19" s="1"/>
  <c r="T2102" i="19" s="1"/>
  <c r="T2109" i="19" s="1"/>
  <c r="T2116" i="19" s="1"/>
  <c r="T2123" i="19" s="1"/>
  <c r="T2130" i="19" s="1"/>
  <c r="T2137" i="19" s="1"/>
  <c r="T2144" i="19" s="1"/>
  <c r="T2151" i="19" s="1"/>
  <c r="T2158" i="19" s="1"/>
  <c r="T2165" i="19" s="1"/>
  <c r="T2172" i="19" s="1"/>
  <c r="T2179" i="19" s="1"/>
  <c r="T2186" i="19" s="1"/>
  <c r="T2193" i="19" s="1"/>
  <c r="T2200" i="19" s="1"/>
  <c r="T2207" i="19" s="1"/>
  <c r="T2214" i="19" s="1"/>
  <c r="T2221" i="19" s="1"/>
  <c r="T2228" i="19" s="1"/>
  <c r="T2235" i="19" s="1"/>
  <c r="T2242" i="19" s="1"/>
  <c r="T2249" i="19" s="1"/>
  <c r="T2256" i="19" s="1"/>
  <c r="T2263" i="19" s="1"/>
  <c r="T2270" i="19" s="1"/>
  <c r="T2277" i="19" s="1"/>
  <c r="T2284" i="19" s="1"/>
  <c r="T2291" i="19" s="1"/>
  <c r="T2298" i="19" s="1"/>
  <c r="T2305" i="19" s="1"/>
  <c r="T2312" i="19" s="1"/>
  <c r="T2319" i="19" s="1"/>
  <c r="T2326" i="19" s="1"/>
  <c r="T2333" i="19" s="1"/>
  <c r="T2340" i="19" s="1"/>
  <c r="T2347" i="19" s="1"/>
  <c r="T2354" i="19" s="1"/>
  <c r="T2361" i="19" s="1"/>
  <c r="T2368" i="19" s="1"/>
  <c r="T2375" i="19" s="1"/>
  <c r="T2382" i="19" s="1"/>
  <c r="T2389" i="19" s="1"/>
  <c r="T2396" i="19" s="1"/>
  <c r="T2403" i="19" s="1"/>
  <c r="T2410" i="19" s="1"/>
  <c r="T2417" i="19" s="1"/>
  <c r="T2424" i="19" s="1"/>
  <c r="T2431" i="19" s="1"/>
  <c r="T2438" i="19" s="1"/>
  <c r="T2445" i="19" s="1"/>
  <c r="T2452" i="19" s="1"/>
  <c r="T2459" i="19" s="1"/>
  <c r="T2466" i="19" s="1"/>
  <c r="T2473" i="19" s="1"/>
  <c r="T2480" i="19" s="1"/>
  <c r="T2487" i="19" s="1"/>
  <c r="T2494" i="19" s="1"/>
  <c r="T2501" i="19" s="1"/>
  <c r="T2508" i="19" s="1"/>
  <c r="T2515" i="19" s="1"/>
  <c r="T2522" i="19" s="1"/>
  <c r="T2529" i="19" s="1"/>
  <c r="T2536" i="19" s="1"/>
  <c r="T2543" i="19" s="1"/>
  <c r="T2550" i="19" s="1"/>
  <c r="T2557" i="19" s="1"/>
  <c r="T2564" i="19" s="1"/>
  <c r="T2571" i="19" s="1"/>
  <c r="T2578" i="19" s="1"/>
  <c r="T2585" i="19" s="1"/>
  <c r="T2592" i="19" s="1"/>
  <c r="T2599" i="19" s="1"/>
  <c r="T2606" i="19" s="1"/>
  <c r="T2613" i="19" s="1"/>
  <c r="T2620" i="19" s="1"/>
  <c r="T2627" i="19" s="1"/>
  <c r="T2634" i="19" s="1"/>
  <c r="T2641" i="19" s="1"/>
  <c r="T2648" i="19" s="1"/>
  <c r="T2655" i="19" s="1"/>
  <c r="T2662" i="19" s="1"/>
  <c r="T2669" i="19" s="1"/>
  <c r="T2676" i="19" s="1"/>
  <c r="T2683" i="19" s="1"/>
  <c r="T2690" i="19" s="1"/>
  <c r="T2697" i="19" s="1"/>
  <c r="T2704" i="19" s="1"/>
  <c r="T2711" i="19" s="1"/>
  <c r="T2718" i="19" s="1"/>
  <c r="T2725" i="19" s="1"/>
  <c r="T2732" i="19" s="1"/>
  <c r="T2739" i="19" s="1"/>
  <c r="T2746" i="19" s="1"/>
  <c r="T2753" i="19" s="1"/>
  <c r="T2760" i="19" s="1"/>
  <c r="T2767" i="19" s="1"/>
  <c r="T2774" i="19" s="1"/>
  <c r="T2781" i="19" s="1"/>
  <c r="T2788" i="19" s="1"/>
  <c r="T2795" i="19" s="1"/>
  <c r="T2802" i="19" s="1"/>
  <c r="T2809" i="19" s="1"/>
  <c r="T2816" i="19" s="1"/>
  <c r="T2823" i="19" s="1"/>
  <c r="T2830" i="19" s="1"/>
  <c r="T2837" i="19" s="1"/>
  <c r="T2844" i="19" s="1"/>
  <c r="T2851" i="19" s="1"/>
  <c r="T2858" i="19" s="1"/>
  <c r="T2865" i="19" s="1"/>
  <c r="T2872" i="19" s="1"/>
  <c r="T2879" i="19" s="1"/>
  <c r="T2886" i="19" s="1"/>
  <c r="T2893" i="19" s="1"/>
  <c r="T2900" i="19" s="1"/>
  <c r="T2907" i="19" s="1"/>
  <c r="T2914" i="19" s="1"/>
  <c r="T2921" i="19" s="1"/>
  <c r="T2928" i="19" s="1"/>
  <c r="T2935" i="19" s="1"/>
  <c r="T2942" i="19" s="1"/>
  <c r="T2949" i="19" s="1"/>
  <c r="T2956" i="19" s="1"/>
  <c r="T2963" i="19" s="1"/>
  <c r="T2970" i="19" s="1"/>
  <c r="T2977" i="19" s="1"/>
  <c r="T2984" i="19" s="1"/>
  <c r="T2991" i="19" s="1"/>
  <c r="T2998" i="19" s="1"/>
  <c r="T3005" i="19" s="1"/>
  <c r="T3012" i="19" s="1"/>
  <c r="T3019" i="19" s="1"/>
  <c r="T3026" i="19" s="1"/>
  <c r="T3033" i="19" s="1"/>
  <c r="T3040" i="19" s="1"/>
  <c r="T3047" i="19" s="1"/>
  <c r="T3054" i="19" s="1"/>
  <c r="T3061" i="19" s="1"/>
  <c r="T3068" i="19" s="1"/>
  <c r="T3075" i="19" s="1"/>
  <c r="T3082" i="19" s="1"/>
  <c r="T3089" i="19" s="1"/>
  <c r="T3096" i="19" s="1"/>
  <c r="T3103" i="19" s="1"/>
  <c r="T3110" i="19" s="1"/>
  <c r="T3117" i="19" s="1"/>
  <c r="T3124" i="19" s="1"/>
  <c r="T3131" i="19" s="1"/>
  <c r="T3138" i="19" s="1"/>
  <c r="T3145" i="19" s="1"/>
  <c r="T3152" i="19" s="1"/>
  <c r="T3159" i="19" s="1"/>
  <c r="T3166" i="19" s="1"/>
  <c r="T3173" i="19" s="1"/>
  <c r="T3180" i="19" s="1"/>
  <c r="T3187" i="19" s="1"/>
  <c r="T3194" i="19" s="1"/>
  <c r="T3201" i="19" s="1"/>
  <c r="T3208" i="19" s="1"/>
  <c r="T3215" i="19" s="1"/>
  <c r="T3222" i="19" s="1"/>
  <c r="T3229" i="19" s="1"/>
  <c r="T3236" i="19" s="1"/>
  <c r="T3243" i="19" s="1"/>
  <c r="T3250" i="19" s="1"/>
  <c r="T3257" i="19" s="1"/>
  <c r="T3264" i="19" s="1"/>
  <c r="T3271" i="19" s="1"/>
  <c r="T3278" i="19" s="1"/>
  <c r="T3285" i="19" s="1"/>
  <c r="T3292" i="19" s="1"/>
  <c r="T3299" i="19" s="1"/>
  <c r="T3306" i="19" s="1"/>
  <c r="T3313" i="19" s="1"/>
  <c r="T3320" i="19" s="1"/>
  <c r="T3327" i="19" s="1"/>
  <c r="T3334" i="19" s="1"/>
  <c r="T3341" i="19" s="1"/>
  <c r="T3348" i="19" s="1"/>
  <c r="T3355" i="19" s="1"/>
  <c r="T3362" i="19" s="1"/>
  <c r="T3369" i="19" s="1"/>
  <c r="T3376" i="19" s="1"/>
  <c r="T3383" i="19" s="1"/>
  <c r="T3390" i="19" s="1"/>
  <c r="T3397" i="19" s="1"/>
  <c r="T3404" i="19" s="1"/>
  <c r="T3411" i="19" s="1"/>
  <c r="T3418" i="19" s="1"/>
  <c r="T3425" i="19" s="1"/>
  <c r="T3432" i="19" s="1"/>
  <c r="T3439" i="19" s="1"/>
  <c r="T3446" i="19" s="1"/>
  <c r="T3453" i="19" s="1"/>
  <c r="T3460" i="19" s="1"/>
  <c r="T3467" i="19" s="1"/>
  <c r="T3474" i="19" s="1"/>
  <c r="T3481" i="19" s="1"/>
  <c r="T3488" i="19" s="1"/>
  <c r="T3495" i="19" s="1"/>
  <c r="T3502" i="19" s="1"/>
  <c r="T3509" i="19" s="1"/>
  <c r="T3516" i="19" s="1"/>
  <c r="T3523" i="19" s="1"/>
  <c r="T3530" i="19" s="1"/>
  <c r="T3537" i="19" s="1"/>
  <c r="T3544" i="19" s="1"/>
  <c r="T3551" i="19" s="1"/>
  <c r="T3558" i="19" s="1"/>
  <c r="T3565" i="19" s="1"/>
  <c r="T3572" i="19" s="1"/>
  <c r="T3579" i="19" s="1"/>
  <c r="T3586" i="19" s="1"/>
  <c r="T3593" i="19" s="1"/>
  <c r="T3600" i="19" s="1"/>
  <c r="T3607" i="19" s="1"/>
  <c r="T3614" i="19" s="1"/>
  <c r="T3621" i="19" s="1"/>
  <c r="T3628" i="19" s="1"/>
  <c r="T3635" i="19" s="1"/>
  <c r="T3642" i="19" s="1"/>
  <c r="T3649" i="19" s="1"/>
  <c r="T3656" i="19" s="1"/>
  <c r="T3663" i="19" s="1"/>
  <c r="T3670" i="19" s="1"/>
  <c r="T3677" i="19" s="1"/>
  <c r="T3684" i="19" s="1"/>
  <c r="T3691" i="19" s="1"/>
  <c r="T3698" i="19" s="1"/>
  <c r="T3705" i="19" s="1"/>
  <c r="T3712" i="19" s="1"/>
  <c r="T3719" i="19" s="1"/>
  <c r="T3726" i="19" s="1"/>
  <c r="T3733" i="19" s="1"/>
  <c r="T3740" i="19" s="1"/>
  <c r="T3747" i="19" s="1"/>
  <c r="T3754" i="19" s="1"/>
  <c r="T3761" i="19" s="1"/>
  <c r="T3768" i="19" s="1"/>
  <c r="T3775" i="19" s="1"/>
  <c r="T3782" i="19" s="1"/>
  <c r="T3789" i="19" s="1"/>
  <c r="T3796" i="19" s="1"/>
  <c r="T3803" i="19" s="1"/>
  <c r="T3810" i="19" s="1"/>
  <c r="T3817" i="19" s="1"/>
  <c r="T3824" i="19" s="1"/>
  <c r="T3831" i="19" s="1"/>
  <c r="T3838" i="19" s="1"/>
  <c r="T3845" i="19" s="1"/>
  <c r="T3852" i="19" s="1"/>
  <c r="T3859" i="19" s="1"/>
  <c r="T3866" i="19" s="1"/>
  <c r="T3873" i="19" s="1"/>
  <c r="T3880" i="19" s="1"/>
  <c r="T3887" i="19" s="1"/>
  <c r="T3894" i="19" s="1"/>
  <c r="T3901" i="19" s="1"/>
  <c r="T3908" i="19" s="1"/>
  <c r="T3915" i="19" s="1"/>
  <c r="T3922" i="19" s="1"/>
  <c r="T3929" i="19" s="1"/>
  <c r="T3936" i="19" s="1"/>
  <c r="T3943" i="19" s="1"/>
  <c r="T3950" i="19" s="1"/>
  <c r="T3957" i="19" s="1"/>
  <c r="T3964" i="19" s="1"/>
  <c r="T3971" i="19" s="1"/>
  <c r="T3978" i="19" s="1"/>
  <c r="T3985" i="19" s="1"/>
  <c r="T3992" i="19" s="1"/>
  <c r="T3999" i="19" s="1"/>
  <c r="T4006" i="19" s="1"/>
  <c r="T4013" i="19" s="1"/>
  <c r="T4020" i="19" s="1"/>
  <c r="T4027" i="19" s="1"/>
  <c r="T4034" i="19" s="1"/>
  <c r="T4041" i="19" s="1"/>
  <c r="T4048" i="19" s="1"/>
  <c r="T4055" i="19" s="1"/>
  <c r="T4062" i="19" s="1"/>
  <c r="T4069" i="19" s="1"/>
  <c r="T4076" i="19" s="1"/>
  <c r="T4083" i="19" s="1"/>
  <c r="T4090" i="19" s="1"/>
  <c r="T4097" i="19" s="1"/>
  <c r="T4104" i="19" s="1"/>
  <c r="T4111" i="19" s="1"/>
  <c r="T4118" i="19" s="1"/>
  <c r="T4125" i="19" s="1"/>
  <c r="T4132" i="19" s="1"/>
  <c r="T4139" i="19" s="1"/>
  <c r="T4146" i="19" s="1"/>
  <c r="T4153" i="19" s="1"/>
  <c r="T4160" i="19" s="1"/>
  <c r="T4167" i="19" s="1"/>
  <c r="T4174" i="19" s="1"/>
  <c r="T4181" i="19" s="1"/>
  <c r="T4188" i="19" s="1"/>
  <c r="T4195" i="19" s="1"/>
  <c r="T4202" i="19" s="1"/>
  <c r="T4209" i="19" s="1"/>
  <c r="T4216" i="19" s="1"/>
  <c r="T4223" i="19" s="1"/>
  <c r="T4230" i="19" s="1"/>
  <c r="T4237" i="19" s="1"/>
  <c r="T4244" i="19" s="1"/>
  <c r="T4251" i="19" s="1"/>
  <c r="T4258" i="19" s="1"/>
  <c r="T4265" i="19" s="1"/>
  <c r="T4272" i="19" s="1"/>
  <c r="T4279" i="19" s="1"/>
  <c r="T4286" i="19" s="1"/>
  <c r="T4293" i="19" s="1"/>
  <c r="T4300" i="19" s="1"/>
  <c r="T4307" i="19" s="1"/>
  <c r="T4314" i="19" s="1"/>
  <c r="T4321" i="19" s="1"/>
  <c r="T4328" i="19" s="1"/>
  <c r="T4335" i="19" s="1"/>
  <c r="T4342" i="19" s="1"/>
  <c r="T4349" i="19" s="1"/>
  <c r="T4356" i="19" s="1"/>
  <c r="T4363" i="19" s="1"/>
  <c r="T4370" i="19" s="1"/>
  <c r="T4377" i="19" s="1"/>
  <c r="T4384" i="19" s="1"/>
  <c r="T4391" i="19" s="1"/>
  <c r="T4398" i="19" s="1"/>
  <c r="T4405" i="19" s="1"/>
  <c r="T4412" i="19" s="1"/>
  <c r="T4419" i="19" s="1"/>
  <c r="T4426" i="19" s="1"/>
  <c r="T4433" i="19" s="1"/>
  <c r="T4440" i="19" s="1"/>
  <c r="T4447" i="19" s="1"/>
  <c r="T4454" i="19" s="1"/>
  <c r="T4461" i="19" s="1"/>
  <c r="T4468" i="19" s="1"/>
  <c r="T4475" i="19" s="1"/>
  <c r="T4482" i="19" s="1"/>
  <c r="T4489" i="19" s="1"/>
  <c r="T4496" i="19" s="1"/>
  <c r="T4503" i="19" s="1"/>
  <c r="T4510" i="19" s="1"/>
  <c r="T4517" i="19" s="1"/>
  <c r="T4524" i="19" s="1"/>
  <c r="T4531" i="19" s="1"/>
  <c r="T4538" i="19" s="1"/>
  <c r="T4545" i="19" s="1"/>
  <c r="T4552" i="19" s="1"/>
  <c r="T4559" i="19" s="1"/>
  <c r="T4566" i="19" s="1"/>
  <c r="T4573" i="19" s="1"/>
  <c r="T4580" i="19" s="1"/>
  <c r="T4587" i="19" s="1"/>
  <c r="T4594" i="19" s="1"/>
  <c r="T4601" i="19" s="1"/>
  <c r="T4608" i="19" s="1"/>
  <c r="T4615" i="19" s="1"/>
  <c r="T4622" i="19" s="1"/>
  <c r="T4629" i="19" s="1"/>
  <c r="T4636" i="19" s="1"/>
  <c r="T4643" i="19" s="1"/>
  <c r="T4650" i="19" s="1"/>
  <c r="T4657" i="19" s="1"/>
  <c r="T4664" i="19" s="1"/>
  <c r="T4671" i="19" s="1"/>
  <c r="T4678" i="19" s="1"/>
  <c r="T4685" i="19" s="1"/>
  <c r="T4692" i="19" s="1"/>
  <c r="T4699" i="19" s="1"/>
  <c r="T4706" i="19" s="1"/>
  <c r="T4713" i="19" s="1"/>
  <c r="T4720" i="19" s="1"/>
  <c r="T4727" i="19" s="1"/>
  <c r="T4734" i="19" s="1"/>
  <c r="T4741" i="19" s="1"/>
  <c r="T4748" i="19" s="1"/>
  <c r="T4755" i="19" s="1"/>
  <c r="T4762" i="19" s="1"/>
  <c r="T4769" i="19" s="1"/>
  <c r="T4776" i="19" s="1"/>
  <c r="T4783" i="19" s="1"/>
  <c r="T4790" i="19" s="1"/>
  <c r="T4797" i="19" s="1"/>
  <c r="T4804" i="19" s="1"/>
  <c r="T4811" i="19" s="1"/>
  <c r="T4818" i="19" s="1"/>
  <c r="T4825" i="19" s="1"/>
  <c r="T4832" i="19" s="1"/>
  <c r="T4839" i="19" s="1"/>
  <c r="T4846" i="19" s="1"/>
  <c r="T4853" i="19" s="1"/>
  <c r="T4860" i="19" s="1"/>
  <c r="T4867" i="19" s="1"/>
  <c r="T4874" i="19" s="1"/>
  <c r="T4881" i="19" s="1"/>
  <c r="T4888" i="19" s="1"/>
  <c r="T4895" i="19" s="1"/>
  <c r="T4902" i="19" s="1"/>
  <c r="T4909" i="19" s="1"/>
  <c r="T4916" i="19" s="1"/>
  <c r="T4923" i="19" s="1"/>
  <c r="T4930" i="19" s="1"/>
  <c r="T4937" i="19" s="1"/>
  <c r="T4944" i="19" s="1"/>
  <c r="T4951" i="19" s="1"/>
  <c r="T4958" i="19" s="1"/>
  <c r="T4965" i="19" s="1"/>
  <c r="T4972" i="19" s="1"/>
  <c r="T4979" i="19" s="1"/>
  <c r="T4986" i="19" s="1"/>
  <c r="T4993" i="19" s="1"/>
  <c r="T5000" i="19" s="1"/>
  <c r="T5007" i="19" s="1"/>
  <c r="T5014" i="19" s="1"/>
  <c r="T5021" i="19" s="1"/>
  <c r="T5028" i="19" s="1"/>
  <c r="T5035" i="19" s="1"/>
  <c r="T5042" i="19" s="1"/>
  <c r="T5049" i="19" s="1"/>
  <c r="T5056" i="19" s="1"/>
  <c r="T5063" i="19" s="1"/>
  <c r="T5070" i="19" s="1"/>
  <c r="T5077" i="19" s="1"/>
  <c r="T5084" i="19" s="1"/>
  <c r="T5091" i="19" s="1"/>
  <c r="T5098" i="19" s="1"/>
  <c r="T5105" i="19" s="1"/>
  <c r="T5112" i="19" s="1"/>
  <c r="T5119" i="19" s="1"/>
  <c r="T5126" i="19" s="1"/>
  <c r="T5133" i="19" s="1"/>
  <c r="T5140" i="19" s="1"/>
  <c r="T5147" i="19" s="1"/>
  <c r="T5154" i="19" s="1"/>
  <c r="T5161" i="19" s="1"/>
  <c r="T5168" i="19" s="1"/>
  <c r="T5175" i="19" s="1"/>
  <c r="T5182" i="19" s="1"/>
  <c r="T5189" i="19" s="1"/>
  <c r="T5196" i="19" s="1"/>
  <c r="T5203" i="19" s="1"/>
  <c r="T5210" i="19" s="1"/>
  <c r="T5217" i="19" s="1"/>
  <c r="T5224" i="19" s="1"/>
  <c r="T5231" i="19" s="1"/>
  <c r="T5238" i="19" s="1"/>
  <c r="T5245" i="19" s="1"/>
  <c r="T5252" i="19" s="1"/>
  <c r="T5259" i="19" s="1"/>
  <c r="T5266" i="19" s="1"/>
  <c r="T5273" i="19" s="1"/>
  <c r="T5280" i="19" s="1"/>
  <c r="T5287" i="19" s="1"/>
  <c r="T5294" i="19" s="1"/>
  <c r="T5301" i="19" s="1"/>
  <c r="T5308" i="19" s="1"/>
  <c r="T5315" i="19" s="1"/>
  <c r="T5322" i="19" s="1"/>
  <c r="T5329" i="19" s="1"/>
  <c r="T5336" i="19" s="1"/>
  <c r="T5343" i="19" s="1"/>
  <c r="T5350" i="19" s="1"/>
  <c r="T5357" i="19" s="1"/>
  <c r="T5364" i="19" s="1"/>
  <c r="T5371" i="19" s="1"/>
  <c r="T5378" i="19" s="1"/>
  <c r="T5385" i="19" s="1"/>
  <c r="T5392" i="19" s="1"/>
  <c r="T5399" i="19" s="1"/>
  <c r="T5406" i="19" s="1"/>
  <c r="T5413" i="19" s="1"/>
  <c r="T5420" i="19" s="1"/>
  <c r="T5427" i="19" s="1"/>
  <c r="T5434" i="19" s="1"/>
  <c r="T5441" i="19" s="1"/>
  <c r="T5448" i="19" s="1"/>
  <c r="T5455" i="19" s="1"/>
  <c r="T5462" i="19" s="1"/>
  <c r="T5469" i="19" s="1"/>
  <c r="T5476" i="19" s="1"/>
  <c r="T5483" i="19" s="1"/>
  <c r="T5490" i="19" s="1"/>
  <c r="T5497" i="19" s="1"/>
  <c r="T5504" i="19" s="1"/>
  <c r="T5511" i="19" s="1"/>
  <c r="T5518" i="19" s="1"/>
  <c r="T5525" i="19" s="1"/>
  <c r="T5532" i="19" s="1"/>
  <c r="T5539" i="19" s="1"/>
  <c r="T5546" i="19" s="1"/>
  <c r="T5553" i="19" s="1"/>
  <c r="T5560" i="19" s="1"/>
  <c r="T5567" i="19" s="1"/>
  <c r="T5574" i="19" s="1"/>
  <c r="T5581" i="19" s="1"/>
  <c r="T5588" i="19" s="1"/>
  <c r="T5595" i="19" s="1"/>
  <c r="T5602" i="19" s="1"/>
  <c r="T5609" i="19" s="1"/>
  <c r="T5616" i="19" s="1"/>
  <c r="T5623" i="19" s="1"/>
  <c r="T5630" i="19" s="1"/>
  <c r="T5637" i="19" s="1"/>
  <c r="T5644" i="19" s="1"/>
  <c r="T5651" i="19" s="1"/>
  <c r="T5658" i="19" s="1"/>
  <c r="T5665" i="19" s="1"/>
  <c r="T5672" i="19" s="1"/>
  <c r="T5679" i="19" s="1"/>
  <c r="T5686" i="19" s="1"/>
  <c r="T5693" i="19" s="1"/>
  <c r="T5700" i="19" s="1"/>
  <c r="T5707" i="19" s="1"/>
  <c r="T5714" i="19" s="1"/>
  <c r="T5721" i="19" s="1"/>
  <c r="T5728" i="19" s="1"/>
  <c r="T5735" i="19" s="1"/>
  <c r="T5742" i="19" s="1"/>
  <c r="T5749" i="19" s="1"/>
  <c r="T5756" i="19" s="1"/>
  <c r="T5763" i="19" s="1"/>
  <c r="T5770" i="19" s="1"/>
  <c r="T5777" i="19" s="1"/>
  <c r="T5784" i="19" s="1"/>
  <c r="T5791" i="19" s="1"/>
  <c r="T5798" i="19" s="1"/>
  <c r="T5805" i="19" s="1"/>
  <c r="T5812" i="19" s="1"/>
  <c r="T5819" i="19" s="1"/>
  <c r="T5826" i="19" s="1"/>
  <c r="T5833" i="19" s="1"/>
  <c r="T5840" i="19" s="1"/>
  <c r="T5847" i="19" s="1"/>
  <c r="T5854" i="19" s="1"/>
  <c r="T5861" i="19" s="1"/>
  <c r="T5868" i="19" s="1"/>
  <c r="T5875" i="19" s="1"/>
  <c r="T5882" i="19" s="1"/>
  <c r="T5889" i="19" s="1"/>
  <c r="T5896" i="19" s="1"/>
  <c r="T5903" i="19" s="1"/>
  <c r="T5910" i="19" s="1"/>
  <c r="T5917" i="19" s="1"/>
  <c r="T5924" i="19" s="1"/>
  <c r="T5931" i="19" s="1"/>
  <c r="T5938" i="19" s="1"/>
  <c r="T5945" i="19" s="1"/>
  <c r="T5952" i="19" s="1"/>
  <c r="T5959" i="19" s="1"/>
  <c r="T5966" i="19" s="1"/>
  <c r="T5973" i="19" s="1"/>
  <c r="T5980" i="19" s="1"/>
  <c r="T5987" i="19" s="1"/>
  <c r="T5994" i="19" s="1"/>
  <c r="T6001" i="19" s="1"/>
  <c r="T6008" i="19" s="1"/>
  <c r="T6015" i="19" s="1"/>
  <c r="T6022" i="19" s="1"/>
  <c r="T6029" i="19" s="1"/>
  <c r="T6036" i="19" s="1"/>
  <c r="T6043" i="19" s="1"/>
  <c r="T6050" i="19" s="1"/>
  <c r="T6057" i="19" s="1"/>
  <c r="T6064" i="19" s="1"/>
  <c r="T6071" i="19" s="1"/>
  <c r="T6078" i="19" s="1"/>
  <c r="T6085" i="19" s="1"/>
  <c r="T6092" i="19" s="1"/>
  <c r="T6099" i="19" s="1"/>
  <c r="T6106" i="19" s="1"/>
  <c r="T6113" i="19" s="1"/>
  <c r="T6120" i="19" s="1"/>
  <c r="T6127" i="19" s="1"/>
  <c r="T6134" i="19" s="1"/>
  <c r="T6141" i="19" s="1"/>
  <c r="T6148" i="19" s="1"/>
  <c r="T6155" i="19" s="1"/>
  <c r="T6162" i="19" s="1"/>
  <c r="T6169" i="19" s="1"/>
  <c r="T6176" i="19" s="1"/>
  <c r="T6183" i="19" s="1"/>
  <c r="T6190" i="19" s="1"/>
  <c r="T6197" i="19" s="1"/>
  <c r="T6204" i="19" s="1"/>
  <c r="T6211" i="19" s="1"/>
  <c r="T6218" i="19" s="1"/>
  <c r="T6225" i="19" s="1"/>
  <c r="T6232" i="19" s="1"/>
  <c r="T6239" i="19" s="1"/>
  <c r="T6246" i="19" s="1"/>
  <c r="T6253" i="19" s="1"/>
  <c r="T6260" i="19" s="1"/>
  <c r="T6267" i="19" s="1"/>
  <c r="T6274" i="19" s="1"/>
  <c r="T6281" i="19" s="1"/>
  <c r="T6288" i="19" s="1"/>
  <c r="T6295" i="19" s="1"/>
  <c r="T6302" i="19" s="1"/>
  <c r="T6309" i="19" s="1"/>
  <c r="T6316" i="19" s="1"/>
  <c r="T6323" i="19" s="1"/>
  <c r="T6330" i="19" s="1"/>
  <c r="T6337" i="19" s="1"/>
  <c r="T6344" i="19" s="1"/>
  <c r="T6351" i="19" s="1"/>
  <c r="T6358" i="19" s="1"/>
  <c r="T6365" i="19" s="1"/>
  <c r="T6372" i="19" s="1"/>
  <c r="T6379" i="19" s="1"/>
  <c r="T6386" i="19" s="1"/>
  <c r="T6393" i="19" s="1"/>
  <c r="T6400" i="19" s="1"/>
  <c r="T6407" i="19" s="1"/>
  <c r="T6414" i="19" s="1"/>
  <c r="T6421" i="19" s="1"/>
  <c r="T6428" i="19" s="1"/>
  <c r="T6435" i="19" s="1"/>
  <c r="T6442" i="19" s="1"/>
  <c r="T6449" i="19" s="1"/>
  <c r="T6456" i="19" s="1"/>
  <c r="T6463" i="19" s="1"/>
  <c r="T6470" i="19" s="1"/>
  <c r="T6477" i="19" s="1"/>
  <c r="T6484" i="19" s="1"/>
  <c r="T6491" i="19" s="1"/>
  <c r="T6498" i="19" s="1"/>
  <c r="T6505" i="19" s="1"/>
  <c r="T6512" i="19" s="1"/>
  <c r="T6519" i="19" s="1"/>
  <c r="T6526" i="19" s="1"/>
  <c r="T6533" i="19" s="1"/>
  <c r="T6540" i="19" s="1"/>
  <c r="T6547" i="19" s="1"/>
  <c r="T6554" i="19" s="1"/>
  <c r="T6561" i="19" s="1"/>
  <c r="T6568" i="19" s="1"/>
  <c r="T6575" i="19" s="1"/>
  <c r="T6582" i="19" s="1"/>
  <c r="T6589" i="19" s="1"/>
  <c r="T6596" i="19" s="1"/>
  <c r="T6603" i="19" s="1"/>
  <c r="T6610" i="19" s="1"/>
  <c r="T6617" i="19" s="1"/>
  <c r="T6624" i="19" s="1"/>
  <c r="T6631" i="19" s="1"/>
  <c r="T6638" i="19" s="1"/>
  <c r="T6645" i="19" s="1"/>
  <c r="T6652" i="19" s="1"/>
  <c r="T6659" i="19" s="1"/>
  <c r="T6666" i="19" s="1"/>
  <c r="T6673" i="19" s="1"/>
  <c r="T6680" i="19" s="1"/>
  <c r="T6687" i="19" s="1"/>
  <c r="T6694" i="19" s="1"/>
  <c r="T6701" i="19" s="1"/>
  <c r="T6708" i="19" s="1"/>
  <c r="T6715" i="19" s="1"/>
  <c r="T6722" i="19" s="1"/>
  <c r="T6729" i="19" s="1"/>
  <c r="T6736" i="19" s="1"/>
  <c r="T6743" i="19" s="1"/>
  <c r="T6750" i="19" s="1"/>
  <c r="T6757" i="19" s="1"/>
  <c r="T6764" i="19" s="1"/>
  <c r="T6771" i="19" s="1"/>
  <c r="T6778" i="19" s="1"/>
  <c r="T6785" i="19" s="1"/>
  <c r="T6792" i="19" s="1"/>
  <c r="T6799" i="19" s="1"/>
  <c r="T6806" i="19" s="1"/>
  <c r="T6813" i="19" s="1"/>
  <c r="T6820" i="19" s="1"/>
  <c r="T6827" i="19" s="1"/>
  <c r="T6834" i="19" s="1"/>
  <c r="T6841" i="19" s="1"/>
  <c r="T6848" i="19" s="1"/>
  <c r="T6855" i="19" s="1"/>
  <c r="T6862" i="19" s="1"/>
  <c r="T6869" i="19" s="1"/>
  <c r="T6876" i="19" s="1"/>
  <c r="T6883" i="19" s="1"/>
  <c r="T6890" i="19" s="1"/>
  <c r="T6897" i="19" s="1"/>
  <c r="T6904" i="19" s="1"/>
  <c r="T6911" i="19" s="1"/>
  <c r="T6918" i="19" s="1"/>
  <c r="T6925" i="19" s="1"/>
  <c r="T6932" i="19" s="1"/>
  <c r="T6939" i="19" s="1"/>
  <c r="T6946" i="19" s="1"/>
  <c r="T6953" i="19" s="1"/>
  <c r="T6960" i="19" s="1"/>
  <c r="T6967" i="19" s="1"/>
  <c r="T6974" i="19" s="1"/>
  <c r="T6981" i="19" s="1"/>
  <c r="T6988" i="19" s="1"/>
  <c r="T6995" i="19" s="1"/>
  <c r="W276" i="20"/>
  <c r="W283" i="20"/>
  <c r="U395" i="20"/>
  <c r="U402" i="20"/>
  <c r="U409" i="20"/>
  <c r="U367" i="20"/>
  <c r="U360" i="20"/>
  <c r="U388" i="20"/>
  <c r="U381" i="20"/>
  <c r="U353" i="20"/>
  <c r="U346" i="20"/>
  <c r="U374" i="20"/>
  <c r="O822" i="20"/>
  <c r="O766" i="20"/>
  <c r="O787" i="20"/>
  <c r="O773" i="20"/>
  <c r="O780" i="20"/>
  <c r="O801" i="20"/>
  <c r="O815" i="20"/>
  <c r="O794" i="20"/>
  <c r="O829" i="20"/>
  <c r="O808" i="20"/>
  <c r="U275" i="20"/>
  <c r="U289" i="20"/>
  <c r="U114" i="20"/>
  <c r="U352" i="20"/>
  <c r="U569" i="20"/>
  <c r="U611" i="20"/>
  <c r="U219" i="20"/>
  <c r="U555" i="20"/>
  <c r="U156" i="20"/>
  <c r="U100" i="20"/>
  <c r="U373" i="20"/>
  <c r="U107" i="20"/>
  <c r="U653" i="20"/>
  <c r="U86" i="20"/>
  <c r="U422" i="20"/>
  <c r="U765" i="20"/>
  <c r="U436" i="20"/>
  <c r="U65" i="20"/>
  <c r="U16" i="20"/>
  <c r="U779" i="20"/>
  <c r="U548" i="20"/>
  <c r="U380" i="20"/>
  <c r="U499" i="20"/>
  <c r="U478" i="20"/>
  <c r="U408" i="20"/>
  <c r="U247" i="20"/>
  <c r="U632" i="20"/>
  <c r="U359" i="20"/>
  <c r="U331" i="20"/>
  <c r="U681" i="20"/>
  <c r="U2" i="20"/>
  <c r="U282" i="20"/>
  <c r="U184" i="20"/>
  <c r="U590" i="20"/>
  <c r="U758" i="20"/>
  <c r="U191" i="20"/>
  <c r="U646" i="20"/>
  <c r="U513" i="20"/>
  <c r="U674" i="20"/>
  <c r="U233" i="20"/>
  <c r="U772" i="20"/>
  <c r="U471" i="20"/>
  <c r="U793" i="20"/>
  <c r="U429" i="20"/>
  <c r="U135" i="20"/>
  <c r="U534" i="20"/>
  <c r="U807" i="20"/>
  <c r="U583" i="20"/>
  <c r="U366" i="20"/>
  <c r="U443" i="20"/>
  <c r="U310" i="20"/>
  <c r="U93" i="20"/>
  <c r="U37" i="20"/>
  <c r="U688" i="20"/>
  <c r="U79" i="20"/>
  <c r="U317" i="20"/>
  <c r="U170" i="20"/>
  <c r="U303" i="20"/>
  <c r="U324" i="20"/>
  <c r="U261" i="20"/>
  <c r="U709" i="20"/>
  <c r="U562" i="20"/>
  <c r="U450" i="20"/>
  <c r="U338" i="20"/>
  <c r="U828" i="20"/>
  <c r="U786" i="20"/>
  <c r="U576" i="20"/>
  <c r="U604" i="20"/>
  <c r="U464" i="20"/>
  <c r="U205" i="20"/>
  <c r="U212" i="20"/>
  <c r="U149" i="20"/>
  <c r="U520" i="20"/>
  <c r="U730" i="20"/>
  <c r="U9" i="20"/>
  <c r="U226" i="20"/>
  <c r="U296" i="20"/>
  <c r="U541" i="20"/>
  <c r="U702" i="20"/>
  <c r="U492" i="20"/>
  <c r="U58" i="20"/>
  <c r="U821" i="20"/>
  <c r="U401" i="20"/>
  <c r="U485" i="20"/>
  <c r="U121" i="20"/>
  <c r="U716" i="20"/>
  <c r="U394" i="20"/>
  <c r="U737" i="20"/>
  <c r="U51" i="20"/>
  <c r="U128" i="20"/>
  <c r="U345" i="20"/>
  <c r="U240" i="20"/>
  <c r="U268" i="20"/>
  <c r="U639" i="20"/>
  <c r="U527" i="20"/>
  <c r="U723" i="20"/>
  <c r="U667" i="20"/>
  <c r="U618" i="20"/>
  <c r="U415" i="20"/>
  <c r="R3" i="19"/>
  <c r="R10" i="19" s="1"/>
  <c r="R17" i="19" s="1"/>
  <c r="R24" i="19" s="1"/>
  <c r="R31" i="19" s="1"/>
  <c r="R38" i="19" s="1"/>
  <c r="R45" i="19" s="1"/>
  <c r="R52" i="19" s="1"/>
  <c r="R59" i="19" s="1"/>
  <c r="R66" i="19" s="1"/>
  <c r="R73" i="19" s="1"/>
  <c r="R80" i="19" s="1"/>
  <c r="R87" i="19" s="1"/>
  <c r="R94" i="19" s="1"/>
  <c r="R101" i="19" s="1"/>
  <c r="R108" i="19" s="1"/>
  <c r="R115" i="19" s="1"/>
  <c r="R122" i="19" s="1"/>
  <c r="R129" i="19" s="1"/>
  <c r="R136" i="19" s="1"/>
  <c r="R143" i="19" s="1"/>
  <c r="R150" i="19" s="1"/>
  <c r="R157" i="19" s="1"/>
  <c r="R164" i="19" s="1"/>
  <c r="R171" i="19" s="1"/>
  <c r="R178" i="19" s="1"/>
  <c r="R185" i="19" s="1"/>
  <c r="R192" i="19" s="1"/>
  <c r="R199" i="19" s="1"/>
  <c r="R206" i="19" s="1"/>
  <c r="R213" i="19" s="1"/>
  <c r="R220" i="19" s="1"/>
  <c r="R227" i="19" s="1"/>
  <c r="R234" i="19" s="1"/>
  <c r="R241" i="19" s="1"/>
  <c r="R248" i="19" s="1"/>
  <c r="R255" i="19" s="1"/>
  <c r="R262" i="19" s="1"/>
  <c r="R269" i="19" s="1"/>
  <c r="R276" i="19" s="1"/>
  <c r="R283" i="19" s="1"/>
  <c r="R290" i="19" s="1"/>
  <c r="R297" i="19" s="1"/>
  <c r="R304" i="19" s="1"/>
  <c r="R311" i="19" s="1"/>
  <c r="R318" i="19" s="1"/>
  <c r="R325" i="19" s="1"/>
  <c r="R332" i="19" s="1"/>
  <c r="R339" i="19" s="1"/>
  <c r="R346" i="19" s="1"/>
  <c r="R353" i="19" s="1"/>
  <c r="R360" i="19" s="1"/>
  <c r="R367" i="19" s="1"/>
  <c r="R374" i="19" s="1"/>
  <c r="R381" i="19" s="1"/>
  <c r="R388" i="19" s="1"/>
  <c r="R395" i="19" s="1"/>
  <c r="R402" i="19" s="1"/>
  <c r="R409" i="19" s="1"/>
  <c r="R416" i="19" s="1"/>
  <c r="R423" i="19" s="1"/>
  <c r="R430" i="19" s="1"/>
  <c r="R437" i="19" s="1"/>
  <c r="R444" i="19" s="1"/>
  <c r="R451" i="19" s="1"/>
  <c r="R458" i="19" s="1"/>
  <c r="R465" i="19" s="1"/>
  <c r="R472" i="19" s="1"/>
  <c r="R479" i="19" s="1"/>
  <c r="R486" i="19" s="1"/>
  <c r="R493" i="19" s="1"/>
  <c r="R500" i="19" s="1"/>
  <c r="R507" i="19" s="1"/>
  <c r="R514" i="19" s="1"/>
  <c r="R521" i="19" s="1"/>
  <c r="R528" i="19" s="1"/>
  <c r="R535" i="19" s="1"/>
  <c r="R542" i="19" s="1"/>
  <c r="R549" i="19" s="1"/>
  <c r="R556" i="19" s="1"/>
  <c r="R563" i="19" s="1"/>
  <c r="R570" i="19" s="1"/>
  <c r="R577" i="19" s="1"/>
  <c r="R584" i="19" s="1"/>
  <c r="R591" i="19" s="1"/>
  <c r="R598" i="19" s="1"/>
  <c r="R605" i="19" s="1"/>
  <c r="R612" i="19" s="1"/>
  <c r="R619" i="19" s="1"/>
  <c r="R626" i="19" s="1"/>
  <c r="R633" i="19" s="1"/>
  <c r="R640" i="19" s="1"/>
  <c r="R647" i="19" s="1"/>
  <c r="R654" i="19" s="1"/>
  <c r="R661" i="19" s="1"/>
  <c r="R668" i="19" s="1"/>
  <c r="R675" i="19" s="1"/>
  <c r="R682" i="19" s="1"/>
  <c r="R689" i="19" s="1"/>
  <c r="R696" i="19" s="1"/>
  <c r="R703" i="19" s="1"/>
  <c r="R710" i="19" s="1"/>
  <c r="R717" i="19" s="1"/>
  <c r="R724" i="19" s="1"/>
  <c r="R731" i="19" s="1"/>
  <c r="R738" i="19" s="1"/>
  <c r="R745" i="19" s="1"/>
  <c r="R752" i="19" s="1"/>
  <c r="R759" i="19" s="1"/>
  <c r="R766" i="19" s="1"/>
  <c r="R773" i="19" s="1"/>
  <c r="R780" i="19" s="1"/>
  <c r="R787" i="19" s="1"/>
  <c r="R794" i="19" s="1"/>
  <c r="R801" i="19" s="1"/>
  <c r="R808" i="19" s="1"/>
  <c r="R815" i="19" s="1"/>
  <c r="R822" i="19" s="1"/>
  <c r="R829" i="19" s="1"/>
  <c r="R836" i="19" s="1"/>
  <c r="R843" i="19" s="1"/>
  <c r="R850" i="19" s="1"/>
  <c r="R857" i="19" s="1"/>
  <c r="R864" i="19" s="1"/>
  <c r="R871" i="19" s="1"/>
  <c r="R878" i="19" s="1"/>
  <c r="R885" i="19" s="1"/>
  <c r="R892" i="19" s="1"/>
  <c r="R899" i="19" s="1"/>
  <c r="R906" i="19" s="1"/>
  <c r="R913" i="19" s="1"/>
  <c r="R920" i="19" s="1"/>
  <c r="R927" i="19" s="1"/>
  <c r="R934" i="19" s="1"/>
  <c r="R941" i="19" s="1"/>
  <c r="R948" i="19" s="1"/>
  <c r="R955" i="19" s="1"/>
  <c r="R962" i="19" s="1"/>
  <c r="R969" i="19" s="1"/>
  <c r="R976" i="19" s="1"/>
  <c r="R983" i="19" s="1"/>
  <c r="R990" i="19" s="1"/>
  <c r="R997" i="19" s="1"/>
  <c r="R1004" i="19" s="1"/>
  <c r="R1011" i="19" s="1"/>
  <c r="R1018" i="19" s="1"/>
  <c r="R1025" i="19" s="1"/>
  <c r="R1032" i="19" s="1"/>
  <c r="R1039" i="19" s="1"/>
  <c r="R1046" i="19" s="1"/>
  <c r="R1053" i="19" s="1"/>
  <c r="R1060" i="19" s="1"/>
  <c r="R1067" i="19" s="1"/>
  <c r="R1074" i="19" s="1"/>
  <c r="R1081" i="19" s="1"/>
  <c r="R1088" i="19" s="1"/>
  <c r="R1095" i="19" s="1"/>
  <c r="R1102" i="19" s="1"/>
  <c r="R1109" i="19" s="1"/>
  <c r="R1116" i="19" s="1"/>
  <c r="R1123" i="19" s="1"/>
  <c r="R1130" i="19" s="1"/>
  <c r="R1137" i="19" s="1"/>
  <c r="R1144" i="19" s="1"/>
  <c r="R1151" i="19" s="1"/>
  <c r="R1158" i="19" s="1"/>
  <c r="R1165" i="19" s="1"/>
  <c r="R1172" i="19" s="1"/>
  <c r="R1179" i="19" s="1"/>
  <c r="R1186" i="19" s="1"/>
  <c r="R1193" i="19" s="1"/>
  <c r="R1200" i="19" s="1"/>
  <c r="R1207" i="19" s="1"/>
  <c r="R1214" i="19" s="1"/>
  <c r="R1221" i="19" s="1"/>
  <c r="R1228" i="19" s="1"/>
  <c r="R1235" i="19" s="1"/>
  <c r="R1242" i="19" s="1"/>
  <c r="R1249" i="19" s="1"/>
  <c r="R1256" i="19" s="1"/>
  <c r="R1263" i="19" s="1"/>
  <c r="R1270" i="19" s="1"/>
  <c r="R1277" i="19" s="1"/>
  <c r="R1284" i="19" s="1"/>
  <c r="R1291" i="19" s="1"/>
  <c r="R1298" i="19" s="1"/>
  <c r="R1305" i="19" s="1"/>
  <c r="R1312" i="19" s="1"/>
  <c r="R1319" i="19" s="1"/>
  <c r="R1326" i="19" s="1"/>
  <c r="R1333" i="19" s="1"/>
  <c r="R1340" i="19" s="1"/>
  <c r="R1347" i="19" s="1"/>
  <c r="R1354" i="19" s="1"/>
  <c r="R1361" i="19" s="1"/>
  <c r="R1368" i="19" s="1"/>
  <c r="R1375" i="19" s="1"/>
  <c r="R1382" i="19" s="1"/>
  <c r="R1389" i="19" s="1"/>
  <c r="R1396" i="19" s="1"/>
  <c r="R1403" i="19" s="1"/>
  <c r="R1410" i="19" s="1"/>
  <c r="R1417" i="19" s="1"/>
  <c r="R1424" i="19" s="1"/>
  <c r="R1431" i="19" s="1"/>
  <c r="R1438" i="19" s="1"/>
  <c r="R1445" i="19" s="1"/>
  <c r="R1452" i="19" s="1"/>
  <c r="R1459" i="19" s="1"/>
  <c r="R1466" i="19" s="1"/>
  <c r="R1473" i="19" s="1"/>
  <c r="R1480" i="19" s="1"/>
  <c r="R1487" i="19" s="1"/>
  <c r="R1494" i="19" s="1"/>
  <c r="R1501" i="19" s="1"/>
  <c r="R1508" i="19" s="1"/>
  <c r="R1515" i="19" s="1"/>
  <c r="R1522" i="19" s="1"/>
  <c r="R1529" i="19" s="1"/>
  <c r="R1536" i="19" s="1"/>
  <c r="R1543" i="19" s="1"/>
  <c r="R1550" i="19" s="1"/>
  <c r="R1557" i="19" s="1"/>
  <c r="R1564" i="19" s="1"/>
  <c r="R1571" i="19" s="1"/>
  <c r="R1578" i="19" s="1"/>
  <c r="R1585" i="19" s="1"/>
  <c r="R1592" i="19" s="1"/>
  <c r="R1599" i="19" s="1"/>
  <c r="R1606" i="19" s="1"/>
  <c r="R1613" i="19" s="1"/>
  <c r="R1620" i="19" s="1"/>
  <c r="R1627" i="19" s="1"/>
  <c r="R1634" i="19" s="1"/>
  <c r="R1641" i="19" s="1"/>
  <c r="R1648" i="19" s="1"/>
  <c r="R1655" i="19" s="1"/>
  <c r="R1662" i="19" s="1"/>
  <c r="R1669" i="19" s="1"/>
  <c r="R1676" i="19" s="1"/>
  <c r="R1683" i="19" s="1"/>
  <c r="R1690" i="19" s="1"/>
  <c r="R1697" i="19" s="1"/>
  <c r="R1704" i="19" s="1"/>
  <c r="R1711" i="19" s="1"/>
  <c r="R1718" i="19" s="1"/>
  <c r="R1725" i="19" s="1"/>
  <c r="R1732" i="19" s="1"/>
  <c r="R1739" i="19" s="1"/>
  <c r="R1746" i="19" s="1"/>
  <c r="R1753" i="19" s="1"/>
  <c r="R1760" i="19" s="1"/>
  <c r="R1767" i="19" s="1"/>
  <c r="R1774" i="19" s="1"/>
  <c r="R1781" i="19" s="1"/>
  <c r="R1788" i="19" s="1"/>
  <c r="R1795" i="19" s="1"/>
  <c r="R1802" i="19" s="1"/>
  <c r="R1809" i="19" s="1"/>
  <c r="R1816" i="19" s="1"/>
  <c r="R1823" i="19" s="1"/>
  <c r="R1830" i="19" s="1"/>
  <c r="R1837" i="19" s="1"/>
  <c r="R1844" i="19" s="1"/>
  <c r="R1851" i="19" s="1"/>
  <c r="R1858" i="19" s="1"/>
  <c r="R1865" i="19" s="1"/>
  <c r="R1872" i="19" s="1"/>
  <c r="R1879" i="19" s="1"/>
  <c r="R1886" i="19" s="1"/>
  <c r="R1893" i="19" s="1"/>
  <c r="R1900" i="19" s="1"/>
  <c r="R1907" i="19" s="1"/>
  <c r="R1914" i="19" s="1"/>
  <c r="R1921" i="19" s="1"/>
  <c r="R1928" i="19" s="1"/>
  <c r="R1935" i="19" s="1"/>
  <c r="R1942" i="19" s="1"/>
  <c r="R1949" i="19" s="1"/>
  <c r="R1956" i="19" s="1"/>
  <c r="R1963" i="19" s="1"/>
  <c r="R1970" i="19" s="1"/>
  <c r="R1977" i="19" s="1"/>
  <c r="R1984" i="19" s="1"/>
  <c r="R1991" i="19" s="1"/>
  <c r="R1998" i="19" s="1"/>
  <c r="R2005" i="19" s="1"/>
  <c r="R2012" i="19" s="1"/>
  <c r="R2019" i="19" s="1"/>
  <c r="R2026" i="19" s="1"/>
  <c r="R2033" i="19" s="1"/>
  <c r="R2040" i="19" s="1"/>
  <c r="R2047" i="19" s="1"/>
  <c r="R2054" i="19" s="1"/>
  <c r="R2061" i="19" s="1"/>
  <c r="R2068" i="19" s="1"/>
  <c r="R2075" i="19" s="1"/>
  <c r="R2082" i="19" s="1"/>
  <c r="R2089" i="19" s="1"/>
  <c r="R2096" i="19" s="1"/>
  <c r="R2103" i="19" s="1"/>
  <c r="R2110" i="19" s="1"/>
  <c r="R2117" i="19" s="1"/>
  <c r="R2124" i="19" s="1"/>
  <c r="R2131" i="19" s="1"/>
  <c r="R2138" i="19" s="1"/>
  <c r="R2145" i="19" s="1"/>
  <c r="R2152" i="19" s="1"/>
  <c r="R2159" i="19" s="1"/>
  <c r="R2166" i="19" s="1"/>
  <c r="R2173" i="19" s="1"/>
  <c r="R2180" i="19" s="1"/>
  <c r="R2187" i="19" s="1"/>
  <c r="R2194" i="19" s="1"/>
  <c r="R2201" i="19" s="1"/>
  <c r="R2208" i="19" s="1"/>
  <c r="R2215" i="19" s="1"/>
  <c r="R2222" i="19" s="1"/>
  <c r="R2229" i="19" s="1"/>
  <c r="R2236" i="19" s="1"/>
  <c r="R2243" i="19" s="1"/>
  <c r="R2250" i="19" s="1"/>
  <c r="R2257" i="19" s="1"/>
  <c r="R2264" i="19" s="1"/>
  <c r="R2271" i="19" s="1"/>
  <c r="R2278" i="19" s="1"/>
  <c r="R2285" i="19" s="1"/>
  <c r="R2292" i="19" s="1"/>
  <c r="R2299" i="19" s="1"/>
  <c r="R2306" i="19" s="1"/>
  <c r="R2313" i="19" s="1"/>
  <c r="R2320" i="19" s="1"/>
  <c r="R2327" i="19" s="1"/>
  <c r="R2334" i="19" s="1"/>
  <c r="R2341" i="19" s="1"/>
  <c r="R2348" i="19" s="1"/>
  <c r="R2355" i="19" s="1"/>
  <c r="R2362" i="19" s="1"/>
  <c r="R2369" i="19" s="1"/>
  <c r="R2376" i="19" s="1"/>
  <c r="R2383" i="19" s="1"/>
  <c r="R2390" i="19" s="1"/>
  <c r="R2397" i="19" s="1"/>
  <c r="R2404" i="19" s="1"/>
  <c r="R2411" i="19" s="1"/>
  <c r="R2418" i="19" s="1"/>
  <c r="R2425" i="19" s="1"/>
  <c r="R2432" i="19" s="1"/>
  <c r="R2439" i="19" s="1"/>
  <c r="R2446" i="19" s="1"/>
  <c r="R2453" i="19" s="1"/>
  <c r="R2460" i="19" s="1"/>
  <c r="R2467" i="19" s="1"/>
  <c r="R2474" i="19" s="1"/>
  <c r="R2481" i="19" s="1"/>
  <c r="R2488" i="19" s="1"/>
  <c r="R2495" i="19" s="1"/>
  <c r="R2502" i="19" s="1"/>
  <c r="R2509" i="19" s="1"/>
  <c r="R2516" i="19" s="1"/>
  <c r="R2523" i="19" s="1"/>
  <c r="R2530" i="19" s="1"/>
  <c r="R2537" i="19" s="1"/>
  <c r="R2544" i="19" s="1"/>
  <c r="R2551" i="19" s="1"/>
  <c r="R2558" i="19" s="1"/>
  <c r="R2565" i="19" s="1"/>
  <c r="R2572" i="19" s="1"/>
  <c r="R2579" i="19" s="1"/>
  <c r="R2586" i="19" s="1"/>
  <c r="R2593" i="19" s="1"/>
  <c r="R2600" i="19" s="1"/>
  <c r="R2607" i="19" s="1"/>
  <c r="R2614" i="19" s="1"/>
  <c r="R2621" i="19" s="1"/>
  <c r="R2628" i="19" s="1"/>
  <c r="R2635" i="19" s="1"/>
  <c r="R2642" i="19" s="1"/>
  <c r="R2649" i="19" s="1"/>
  <c r="R2656" i="19" s="1"/>
  <c r="R2663" i="19" s="1"/>
  <c r="R2670" i="19" s="1"/>
  <c r="R2677" i="19" s="1"/>
  <c r="R2684" i="19" s="1"/>
  <c r="R2691" i="19" s="1"/>
  <c r="R2698" i="19" s="1"/>
  <c r="R2705" i="19" s="1"/>
  <c r="R2712" i="19" s="1"/>
  <c r="R2719" i="19" s="1"/>
  <c r="R2726" i="19" s="1"/>
  <c r="R2733" i="19" s="1"/>
  <c r="R2740" i="19" s="1"/>
  <c r="R2747" i="19" s="1"/>
  <c r="R2754" i="19" s="1"/>
  <c r="R2761" i="19" s="1"/>
  <c r="R2768" i="19" s="1"/>
  <c r="R2775" i="19" s="1"/>
  <c r="R2782" i="19" s="1"/>
  <c r="R2789" i="19" s="1"/>
  <c r="R2796" i="19" s="1"/>
  <c r="R2803" i="19" s="1"/>
  <c r="R2810" i="19" s="1"/>
  <c r="R2817" i="19" s="1"/>
  <c r="R2824" i="19" s="1"/>
  <c r="R2831" i="19" s="1"/>
  <c r="R2838" i="19" s="1"/>
  <c r="R2845" i="19" s="1"/>
  <c r="R2852" i="19" s="1"/>
  <c r="R2859" i="19" s="1"/>
  <c r="R2866" i="19" s="1"/>
  <c r="R2873" i="19" s="1"/>
  <c r="R2880" i="19" s="1"/>
  <c r="R2887" i="19" s="1"/>
  <c r="R2894" i="19" s="1"/>
  <c r="R2901" i="19" s="1"/>
  <c r="R2908" i="19" s="1"/>
  <c r="R2915" i="19" s="1"/>
  <c r="R2922" i="19" s="1"/>
  <c r="R2929" i="19" s="1"/>
  <c r="R2936" i="19" s="1"/>
  <c r="R2943" i="19" s="1"/>
  <c r="R2950" i="19" s="1"/>
  <c r="R2957" i="19" s="1"/>
  <c r="R2964" i="19" s="1"/>
  <c r="R2971" i="19" s="1"/>
  <c r="R2978" i="19" s="1"/>
  <c r="R2985" i="19" s="1"/>
  <c r="R2992" i="19" s="1"/>
  <c r="R2999" i="19" s="1"/>
  <c r="R3006" i="19" s="1"/>
  <c r="R3013" i="19" s="1"/>
  <c r="R3020" i="19" s="1"/>
  <c r="R3027" i="19" s="1"/>
  <c r="R3034" i="19" s="1"/>
  <c r="R3041" i="19" s="1"/>
  <c r="R3048" i="19" s="1"/>
  <c r="R3055" i="19" s="1"/>
  <c r="R3062" i="19" s="1"/>
  <c r="R3069" i="19" s="1"/>
  <c r="R3076" i="19" s="1"/>
  <c r="R3083" i="19" s="1"/>
  <c r="R3090" i="19" s="1"/>
  <c r="R3097" i="19" s="1"/>
  <c r="R3104" i="19" s="1"/>
  <c r="R3111" i="19" s="1"/>
  <c r="R3118" i="19" s="1"/>
  <c r="R3125" i="19" s="1"/>
  <c r="R3132" i="19" s="1"/>
  <c r="R3139" i="19" s="1"/>
  <c r="R3146" i="19" s="1"/>
  <c r="R3153" i="19" s="1"/>
  <c r="R3160" i="19" s="1"/>
  <c r="R3167" i="19" s="1"/>
  <c r="R3174" i="19" s="1"/>
  <c r="R3181" i="19" s="1"/>
  <c r="R3188" i="19" s="1"/>
  <c r="R3195" i="19" s="1"/>
  <c r="R3202" i="19" s="1"/>
  <c r="R3209" i="19" s="1"/>
  <c r="R3216" i="19" s="1"/>
  <c r="R3223" i="19" s="1"/>
  <c r="R3230" i="19" s="1"/>
  <c r="R3237" i="19" s="1"/>
  <c r="R3244" i="19" s="1"/>
  <c r="R3251" i="19" s="1"/>
  <c r="R3258" i="19" s="1"/>
  <c r="R3265" i="19" s="1"/>
  <c r="R3272" i="19" s="1"/>
  <c r="R3279" i="19" s="1"/>
  <c r="R3286" i="19" s="1"/>
  <c r="R3293" i="19" s="1"/>
  <c r="R3300" i="19" s="1"/>
  <c r="R3307" i="19" s="1"/>
  <c r="R3314" i="19" s="1"/>
  <c r="R3321" i="19" s="1"/>
  <c r="R3328" i="19" s="1"/>
  <c r="R3335" i="19" s="1"/>
  <c r="R3342" i="19" s="1"/>
  <c r="R3349" i="19" s="1"/>
  <c r="R3356" i="19" s="1"/>
  <c r="R3363" i="19" s="1"/>
  <c r="R3370" i="19" s="1"/>
  <c r="R3377" i="19" s="1"/>
  <c r="R3384" i="19" s="1"/>
  <c r="R3391" i="19" s="1"/>
  <c r="R3398" i="19" s="1"/>
  <c r="R3405" i="19" s="1"/>
  <c r="R3412" i="19" s="1"/>
  <c r="R3419" i="19" s="1"/>
  <c r="R3426" i="19" s="1"/>
  <c r="R3433" i="19" s="1"/>
  <c r="R3440" i="19" s="1"/>
  <c r="R3447" i="19" s="1"/>
  <c r="R3454" i="19" s="1"/>
  <c r="R3461" i="19" s="1"/>
  <c r="R3468" i="19" s="1"/>
  <c r="R3475" i="19" s="1"/>
  <c r="R3482" i="19" s="1"/>
  <c r="R3489" i="19" s="1"/>
  <c r="R3496" i="19" s="1"/>
  <c r="R3503" i="19" s="1"/>
  <c r="R3510" i="19" s="1"/>
  <c r="R3517" i="19" s="1"/>
  <c r="R3524" i="19" s="1"/>
  <c r="R3531" i="19" s="1"/>
  <c r="R3538" i="19" s="1"/>
  <c r="R3545" i="19" s="1"/>
  <c r="R3552" i="19" s="1"/>
  <c r="R3559" i="19" s="1"/>
  <c r="R3566" i="19" s="1"/>
  <c r="R3573" i="19" s="1"/>
  <c r="R3580" i="19" s="1"/>
  <c r="R3587" i="19" s="1"/>
  <c r="R3594" i="19" s="1"/>
  <c r="R3601" i="19" s="1"/>
  <c r="R3608" i="19" s="1"/>
  <c r="R3615" i="19" s="1"/>
  <c r="R3622" i="19" s="1"/>
  <c r="R3629" i="19" s="1"/>
  <c r="R3636" i="19" s="1"/>
  <c r="R3643" i="19" s="1"/>
  <c r="R3650" i="19" s="1"/>
  <c r="R3657" i="19" s="1"/>
  <c r="R3664" i="19" s="1"/>
  <c r="R3671" i="19" s="1"/>
  <c r="R3678" i="19" s="1"/>
  <c r="R3685" i="19" s="1"/>
  <c r="R3692" i="19" s="1"/>
  <c r="R3699" i="19" s="1"/>
  <c r="R3706" i="19" s="1"/>
  <c r="R3713" i="19" s="1"/>
  <c r="R3720" i="19" s="1"/>
  <c r="R3727" i="19" s="1"/>
  <c r="R3734" i="19" s="1"/>
  <c r="R3741" i="19" s="1"/>
  <c r="R3748" i="19" s="1"/>
  <c r="R3755" i="19" s="1"/>
  <c r="R3762" i="19" s="1"/>
  <c r="R3769" i="19" s="1"/>
  <c r="R3776" i="19" s="1"/>
  <c r="R3783" i="19" s="1"/>
  <c r="R3790" i="19" s="1"/>
  <c r="R3797" i="19" s="1"/>
  <c r="R3804" i="19" s="1"/>
  <c r="R3811" i="19" s="1"/>
  <c r="R3818" i="19" s="1"/>
  <c r="R3825" i="19" s="1"/>
  <c r="R3832" i="19" s="1"/>
  <c r="R3839" i="19" s="1"/>
  <c r="R3846" i="19" s="1"/>
  <c r="R3853" i="19" s="1"/>
  <c r="R3860" i="19" s="1"/>
  <c r="R3867" i="19" s="1"/>
  <c r="R3874" i="19" s="1"/>
  <c r="R3881" i="19" s="1"/>
  <c r="R3888" i="19" s="1"/>
  <c r="R3895" i="19" s="1"/>
  <c r="R3902" i="19" s="1"/>
  <c r="R3909" i="19" s="1"/>
  <c r="R3916" i="19" s="1"/>
  <c r="R3923" i="19" s="1"/>
  <c r="R3930" i="19" s="1"/>
  <c r="R3937" i="19" s="1"/>
  <c r="R3944" i="19" s="1"/>
  <c r="R3951" i="19" s="1"/>
  <c r="R3958" i="19" s="1"/>
  <c r="R3965" i="19" s="1"/>
  <c r="R3972" i="19" s="1"/>
  <c r="R3979" i="19" s="1"/>
  <c r="R3986" i="19" s="1"/>
  <c r="R3993" i="19" s="1"/>
  <c r="R4000" i="19" s="1"/>
  <c r="R4007" i="19" s="1"/>
  <c r="R4014" i="19" s="1"/>
  <c r="R4021" i="19" s="1"/>
  <c r="R4028" i="19" s="1"/>
  <c r="R4035" i="19" s="1"/>
  <c r="R4042" i="19" s="1"/>
  <c r="R4049" i="19" s="1"/>
  <c r="R4056" i="19" s="1"/>
  <c r="R4063" i="19" s="1"/>
  <c r="R4070" i="19" s="1"/>
  <c r="R4077" i="19" s="1"/>
  <c r="R4084" i="19" s="1"/>
  <c r="R4091" i="19" s="1"/>
  <c r="R4098" i="19" s="1"/>
  <c r="R4105" i="19" s="1"/>
  <c r="R4112" i="19" s="1"/>
  <c r="R4119" i="19" s="1"/>
  <c r="R4126" i="19" s="1"/>
  <c r="R4133" i="19" s="1"/>
  <c r="R4140" i="19" s="1"/>
  <c r="R4147" i="19" s="1"/>
  <c r="R4154" i="19" s="1"/>
  <c r="R4161" i="19" s="1"/>
  <c r="R4168" i="19" s="1"/>
  <c r="R4175" i="19" s="1"/>
  <c r="R4182" i="19" s="1"/>
  <c r="R4189" i="19" s="1"/>
  <c r="R4196" i="19" s="1"/>
  <c r="R4203" i="19" s="1"/>
  <c r="R4210" i="19" s="1"/>
  <c r="R4217" i="19" s="1"/>
  <c r="R4224" i="19" s="1"/>
  <c r="R4231" i="19" s="1"/>
  <c r="R4238" i="19" s="1"/>
  <c r="R4245" i="19" s="1"/>
  <c r="R4252" i="19" s="1"/>
  <c r="R4259" i="19" s="1"/>
  <c r="R4266" i="19" s="1"/>
  <c r="R4273" i="19" s="1"/>
  <c r="R4280" i="19" s="1"/>
  <c r="R4287" i="19" s="1"/>
  <c r="R4294" i="19" s="1"/>
  <c r="R4301" i="19" s="1"/>
  <c r="R4308" i="19" s="1"/>
  <c r="R4315" i="19" s="1"/>
  <c r="R4322" i="19" s="1"/>
  <c r="R4329" i="19" s="1"/>
  <c r="R4336" i="19" s="1"/>
  <c r="R4343" i="19" s="1"/>
  <c r="R4350" i="19" s="1"/>
  <c r="R4357" i="19" s="1"/>
  <c r="R4364" i="19" s="1"/>
  <c r="R4371" i="19" s="1"/>
  <c r="R4378" i="19" s="1"/>
  <c r="R4385" i="19" s="1"/>
  <c r="R4392" i="19" s="1"/>
  <c r="R4399" i="19" s="1"/>
  <c r="R4406" i="19" s="1"/>
  <c r="R4413" i="19" s="1"/>
  <c r="R4420" i="19" s="1"/>
  <c r="R4427" i="19" s="1"/>
  <c r="R4434" i="19" s="1"/>
  <c r="R4441" i="19" s="1"/>
  <c r="R4448" i="19" s="1"/>
  <c r="R4455" i="19" s="1"/>
  <c r="R4462" i="19" s="1"/>
  <c r="R4469" i="19" s="1"/>
  <c r="R4476" i="19" s="1"/>
  <c r="R4483" i="19" s="1"/>
  <c r="R4490" i="19" s="1"/>
  <c r="R4497" i="19" s="1"/>
  <c r="R4504" i="19" s="1"/>
  <c r="R4511" i="19" s="1"/>
  <c r="R4518" i="19" s="1"/>
  <c r="R4525" i="19" s="1"/>
  <c r="R4532" i="19" s="1"/>
  <c r="R4539" i="19" s="1"/>
  <c r="R4546" i="19" s="1"/>
  <c r="R4553" i="19" s="1"/>
  <c r="R4560" i="19" s="1"/>
  <c r="R4567" i="19" s="1"/>
  <c r="R4574" i="19" s="1"/>
  <c r="R4581" i="19" s="1"/>
  <c r="R4588" i="19" s="1"/>
  <c r="R4595" i="19" s="1"/>
  <c r="R4602" i="19" s="1"/>
  <c r="R4609" i="19" s="1"/>
  <c r="R4616" i="19" s="1"/>
  <c r="R4623" i="19" s="1"/>
  <c r="R4630" i="19" s="1"/>
  <c r="R4637" i="19" s="1"/>
  <c r="R4644" i="19" s="1"/>
  <c r="R4651" i="19" s="1"/>
  <c r="R4658" i="19" s="1"/>
  <c r="R4665" i="19" s="1"/>
  <c r="R4672" i="19" s="1"/>
  <c r="R4679" i="19" s="1"/>
  <c r="R4686" i="19" s="1"/>
  <c r="R4693" i="19" s="1"/>
  <c r="R4700" i="19" s="1"/>
  <c r="R4707" i="19" s="1"/>
  <c r="R4714" i="19" s="1"/>
  <c r="R4721" i="19" s="1"/>
  <c r="R4728" i="19" s="1"/>
  <c r="R4735" i="19" s="1"/>
  <c r="R4742" i="19" s="1"/>
  <c r="R4749" i="19" s="1"/>
  <c r="R4756" i="19" s="1"/>
  <c r="R4763" i="19" s="1"/>
  <c r="R4770" i="19" s="1"/>
  <c r="R4777" i="19" s="1"/>
  <c r="R4784" i="19" s="1"/>
  <c r="R4791" i="19" s="1"/>
  <c r="R4798" i="19" s="1"/>
  <c r="R4805" i="19" s="1"/>
  <c r="R4812" i="19" s="1"/>
  <c r="R4819" i="19" s="1"/>
  <c r="R4826" i="19" s="1"/>
  <c r="R4833" i="19" s="1"/>
  <c r="R4840" i="19" s="1"/>
  <c r="R4847" i="19" s="1"/>
  <c r="R4854" i="19" s="1"/>
  <c r="R4861" i="19" s="1"/>
  <c r="R4868" i="19" s="1"/>
  <c r="R4875" i="19" s="1"/>
  <c r="R4882" i="19" s="1"/>
  <c r="R4889" i="19" s="1"/>
  <c r="R4896" i="19" s="1"/>
  <c r="R4903" i="19" s="1"/>
  <c r="R4910" i="19" s="1"/>
  <c r="R4917" i="19" s="1"/>
  <c r="R4924" i="19" s="1"/>
  <c r="R4931" i="19" s="1"/>
  <c r="R4938" i="19" s="1"/>
  <c r="R4945" i="19" s="1"/>
  <c r="R4952" i="19" s="1"/>
  <c r="R4959" i="19" s="1"/>
  <c r="R4966" i="19" s="1"/>
  <c r="R4973" i="19" s="1"/>
  <c r="R4980" i="19" s="1"/>
  <c r="R4987" i="19" s="1"/>
  <c r="R4994" i="19" s="1"/>
  <c r="R5001" i="19" s="1"/>
  <c r="R5008" i="19" s="1"/>
  <c r="R5015" i="19" s="1"/>
  <c r="R5022" i="19" s="1"/>
  <c r="R5029" i="19" s="1"/>
  <c r="R5036" i="19" s="1"/>
  <c r="R5043" i="19" s="1"/>
  <c r="R5050" i="19" s="1"/>
  <c r="R5057" i="19" s="1"/>
  <c r="R5064" i="19" s="1"/>
  <c r="R5071" i="19" s="1"/>
  <c r="R5078" i="19" s="1"/>
  <c r="R5085" i="19" s="1"/>
  <c r="R5092" i="19" s="1"/>
  <c r="R5099" i="19" s="1"/>
  <c r="R5106" i="19" s="1"/>
  <c r="R5113" i="19" s="1"/>
  <c r="R5120" i="19" s="1"/>
  <c r="R5127" i="19" s="1"/>
  <c r="R5134" i="19" s="1"/>
  <c r="R5141" i="19" s="1"/>
  <c r="R5148" i="19" s="1"/>
  <c r="R5155" i="19" s="1"/>
  <c r="R5162" i="19" s="1"/>
  <c r="R5169" i="19" s="1"/>
  <c r="R5176" i="19" s="1"/>
  <c r="R5183" i="19" s="1"/>
  <c r="R5190" i="19" s="1"/>
  <c r="R5197" i="19" s="1"/>
  <c r="R5204" i="19" s="1"/>
  <c r="R5211" i="19" s="1"/>
  <c r="R5218" i="19" s="1"/>
  <c r="R5225" i="19" s="1"/>
  <c r="R5232" i="19" s="1"/>
  <c r="R5239" i="19" s="1"/>
  <c r="R5246" i="19" s="1"/>
  <c r="R5253" i="19" s="1"/>
  <c r="R5260" i="19" s="1"/>
  <c r="R5267" i="19" s="1"/>
  <c r="R5274" i="19" s="1"/>
  <c r="R5281" i="19" s="1"/>
  <c r="R5288" i="19" s="1"/>
  <c r="R5295" i="19" s="1"/>
  <c r="R5302" i="19" s="1"/>
  <c r="R5309" i="19" s="1"/>
  <c r="R5316" i="19" s="1"/>
  <c r="R5323" i="19" s="1"/>
  <c r="R5330" i="19" s="1"/>
  <c r="R5337" i="19" s="1"/>
  <c r="R5344" i="19" s="1"/>
  <c r="R5351" i="19" s="1"/>
  <c r="R5358" i="19" s="1"/>
  <c r="R5365" i="19" s="1"/>
  <c r="R5372" i="19" s="1"/>
  <c r="R5379" i="19" s="1"/>
  <c r="R5386" i="19" s="1"/>
  <c r="R5393" i="19" s="1"/>
  <c r="R5400" i="19" s="1"/>
  <c r="R5407" i="19" s="1"/>
  <c r="R5414" i="19" s="1"/>
  <c r="R5421" i="19" s="1"/>
  <c r="R5428" i="19" s="1"/>
  <c r="R5435" i="19" s="1"/>
  <c r="R5442" i="19" s="1"/>
  <c r="R5449" i="19" s="1"/>
  <c r="R5456" i="19" s="1"/>
  <c r="R5463" i="19" s="1"/>
  <c r="R5470" i="19" s="1"/>
  <c r="R5477" i="19" s="1"/>
  <c r="R5484" i="19" s="1"/>
  <c r="R5491" i="19" s="1"/>
  <c r="R5498" i="19" s="1"/>
  <c r="R5505" i="19" s="1"/>
  <c r="R5512" i="19" s="1"/>
  <c r="R5519" i="19" s="1"/>
  <c r="R5526" i="19" s="1"/>
  <c r="R5533" i="19" s="1"/>
  <c r="R5540" i="19" s="1"/>
  <c r="R5547" i="19" s="1"/>
  <c r="R5554" i="19" s="1"/>
  <c r="R5561" i="19" s="1"/>
  <c r="R5568" i="19" s="1"/>
  <c r="R5575" i="19" s="1"/>
  <c r="R5582" i="19" s="1"/>
  <c r="R5589" i="19" s="1"/>
  <c r="R5596" i="19" s="1"/>
  <c r="R5603" i="19" s="1"/>
  <c r="R5610" i="19" s="1"/>
  <c r="R5617" i="19" s="1"/>
  <c r="R5624" i="19" s="1"/>
  <c r="R5631" i="19" s="1"/>
  <c r="R5638" i="19" s="1"/>
  <c r="R5645" i="19" s="1"/>
  <c r="R5652" i="19" s="1"/>
  <c r="R5659" i="19" s="1"/>
  <c r="R5666" i="19" s="1"/>
  <c r="R5673" i="19" s="1"/>
  <c r="R5680" i="19" s="1"/>
  <c r="R5687" i="19" s="1"/>
  <c r="R5694" i="19" s="1"/>
  <c r="R5701" i="19" s="1"/>
  <c r="R5708" i="19" s="1"/>
  <c r="R5715" i="19" s="1"/>
  <c r="R5722" i="19" s="1"/>
  <c r="R5729" i="19" s="1"/>
  <c r="R5736" i="19" s="1"/>
  <c r="R5743" i="19" s="1"/>
  <c r="R5750" i="19" s="1"/>
  <c r="R5757" i="19" s="1"/>
  <c r="R5764" i="19" s="1"/>
  <c r="R5771" i="19" s="1"/>
  <c r="R5778" i="19" s="1"/>
  <c r="R5785" i="19" s="1"/>
  <c r="R5792" i="19" s="1"/>
  <c r="R5799" i="19" s="1"/>
  <c r="R5806" i="19" s="1"/>
  <c r="R5813" i="19" s="1"/>
  <c r="R5820" i="19" s="1"/>
  <c r="R5827" i="19" s="1"/>
  <c r="R5834" i="19" s="1"/>
  <c r="R5841" i="19" s="1"/>
  <c r="R5848" i="19" s="1"/>
  <c r="R5855" i="19" s="1"/>
  <c r="R5862" i="19" s="1"/>
  <c r="R5869" i="19" s="1"/>
  <c r="R5876" i="19" s="1"/>
  <c r="R5883" i="19" s="1"/>
  <c r="R5890" i="19" s="1"/>
  <c r="R5897" i="19" s="1"/>
  <c r="R5904" i="19" s="1"/>
  <c r="R5911" i="19" s="1"/>
  <c r="R5918" i="19" s="1"/>
  <c r="R5925" i="19" s="1"/>
  <c r="R5932" i="19" s="1"/>
  <c r="R5939" i="19" s="1"/>
  <c r="R5946" i="19" s="1"/>
  <c r="R5953" i="19" s="1"/>
  <c r="R5960" i="19" s="1"/>
  <c r="R5967" i="19" s="1"/>
  <c r="R5974" i="19" s="1"/>
  <c r="R5981" i="19" s="1"/>
  <c r="R5988" i="19" s="1"/>
  <c r="R5995" i="19" s="1"/>
  <c r="R6002" i="19" s="1"/>
  <c r="R6009" i="19" s="1"/>
  <c r="R6016" i="19" s="1"/>
  <c r="R6023" i="19" s="1"/>
  <c r="R6030" i="19" s="1"/>
  <c r="R6037" i="19" s="1"/>
  <c r="R6044" i="19" s="1"/>
  <c r="R6051" i="19" s="1"/>
  <c r="R6058" i="19" s="1"/>
  <c r="R6065" i="19" s="1"/>
  <c r="R6072" i="19" s="1"/>
  <c r="R6079" i="19" s="1"/>
  <c r="R6086" i="19" s="1"/>
  <c r="R6093" i="19" s="1"/>
  <c r="R6100" i="19" s="1"/>
  <c r="R6107" i="19" s="1"/>
  <c r="R6114" i="19" s="1"/>
  <c r="R6121" i="19" s="1"/>
  <c r="R6128" i="19" s="1"/>
  <c r="R6135" i="19" s="1"/>
  <c r="R6142" i="19" s="1"/>
  <c r="R6149" i="19" s="1"/>
  <c r="R6156" i="19" s="1"/>
  <c r="R6163" i="19" s="1"/>
  <c r="R6170" i="19" s="1"/>
  <c r="R6177" i="19" s="1"/>
  <c r="R6184" i="19" s="1"/>
  <c r="R6191" i="19" s="1"/>
  <c r="R6198" i="19" s="1"/>
  <c r="R6205" i="19" s="1"/>
  <c r="R6212" i="19" s="1"/>
  <c r="R6219" i="19" s="1"/>
  <c r="R6226" i="19" s="1"/>
  <c r="R6233" i="19" s="1"/>
  <c r="R6240" i="19" s="1"/>
  <c r="R6247" i="19" s="1"/>
  <c r="R6254" i="19" s="1"/>
  <c r="R6261" i="19" s="1"/>
  <c r="R6268" i="19" s="1"/>
  <c r="R6275" i="19" s="1"/>
  <c r="R6282" i="19" s="1"/>
  <c r="R6289" i="19" s="1"/>
  <c r="R6296" i="19" s="1"/>
  <c r="R6303" i="19" s="1"/>
  <c r="R6310" i="19" s="1"/>
  <c r="R6317" i="19" s="1"/>
  <c r="R6324" i="19" s="1"/>
  <c r="R6331" i="19" s="1"/>
  <c r="R6338" i="19" s="1"/>
  <c r="R6345" i="19" s="1"/>
  <c r="R6352" i="19" s="1"/>
  <c r="R6359" i="19" s="1"/>
  <c r="R6366" i="19" s="1"/>
  <c r="R6373" i="19" s="1"/>
  <c r="R6380" i="19" s="1"/>
  <c r="R6387" i="19" s="1"/>
  <c r="R6394" i="19" s="1"/>
  <c r="R6401" i="19" s="1"/>
  <c r="R6408" i="19" s="1"/>
  <c r="R6415" i="19" s="1"/>
  <c r="R6422" i="19" s="1"/>
  <c r="R6429" i="19" s="1"/>
  <c r="R6436" i="19" s="1"/>
  <c r="R6443" i="19" s="1"/>
  <c r="R6450" i="19" s="1"/>
  <c r="R6457" i="19" s="1"/>
  <c r="R6464" i="19" s="1"/>
  <c r="R6471" i="19" s="1"/>
  <c r="R6478" i="19" s="1"/>
  <c r="R6485" i="19" s="1"/>
  <c r="R6492" i="19" s="1"/>
  <c r="R6499" i="19" s="1"/>
  <c r="R6506" i="19" s="1"/>
  <c r="R6513" i="19" s="1"/>
  <c r="R6520" i="19" s="1"/>
  <c r="R6527" i="19" s="1"/>
  <c r="R6534" i="19" s="1"/>
  <c r="R6541" i="19" s="1"/>
  <c r="R6548" i="19" s="1"/>
  <c r="R6555" i="19" s="1"/>
  <c r="R6562" i="19" s="1"/>
  <c r="R6569" i="19" s="1"/>
  <c r="R6576" i="19" s="1"/>
  <c r="R6583" i="19" s="1"/>
  <c r="R6590" i="19" s="1"/>
  <c r="R6597" i="19" s="1"/>
  <c r="R6604" i="19" s="1"/>
  <c r="R6611" i="19" s="1"/>
  <c r="R6618" i="19" s="1"/>
  <c r="R6625" i="19" s="1"/>
  <c r="R6632" i="19" s="1"/>
  <c r="R6639" i="19" s="1"/>
  <c r="R6646" i="19" s="1"/>
  <c r="R6653" i="19" s="1"/>
  <c r="R6660" i="19" s="1"/>
  <c r="R6667" i="19" s="1"/>
  <c r="R6674" i="19" s="1"/>
  <c r="R6681" i="19" s="1"/>
  <c r="R6688" i="19" s="1"/>
  <c r="R6695" i="19" s="1"/>
  <c r="R6702" i="19" s="1"/>
  <c r="R6709" i="19" s="1"/>
  <c r="R6716" i="19" s="1"/>
  <c r="R6723" i="19" s="1"/>
  <c r="R6730" i="19" s="1"/>
  <c r="R6737" i="19" s="1"/>
  <c r="R6744" i="19" s="1"/>
  <c r="R6751" i="19" s="1"/>
  <c r="R6758" i="19" s="1"/>
  <c r="R6765" i="19" s="1"/>
  <c r="R6772" i="19" s="1"/>
  <c r="R6779" i="19" s="1"/>
  <c r="R6786" i="19" s="1"/>
  <c r="R6793" i="19" s="1"/>
  <c r="R6800" i="19" s="1"/>
  <c r="R6807" i="19" s="1"/>
  <c r="R6814" i="19" s="1"/>
  <c r="R6821" i="19" s="1"/>
  <c r="R6828" i="19" s="1"/>
  <c r="R6835" i="19" s="1"/>
  <c r="R6842" i="19" s="1"/>
  <c r="R6849" i="19" s="1"/>
  <c r="R6856" i="19" s="1"/>
  <c r="R6863" i="19" s="1"/>
  <c r="R6870" i="19" s="1"/>
  <c r="R6877" i="19" s="1"/>
  <c r="R6884" i="19" s="1"/>
  <c r="R6891" i="19" s="1"/>
  <c r="R6898" i="19" s="1"/>
  <c r="R6905" i="19" s="1"/>
  <c r="R6912" i="19" s="1"/>
  <c r="R6919" i="19" s="1"/>
  <c r="R6926" i="19" s="1"/>
  <c r="R6933" i="19" s="1"/>
  <c r="R6940" i="19" s="1"/>
  <c r="R6947" i="19" s="1"/>
  <c r="R6954" i="19" s="1"/>
  <c r="R6961" i="19" s="1"/>
  <c r="R6968" i="19" s="1"/>
  <c r="R6975" i="19" s="1"/>
  <c r="R6982" i="19" s="1"/>
  <c r="R6989" i="19" s="1"/>
  <c r="R6996" i="19" s="1"/>
  <c r="U625" i="20"/>
  <c r="U457" i="20"/>
  <c r="U142" i="20"/>
  <c r="U23" i="20"/>
  <c r="U177" i="20"/>
  <c r="U198" i="20"/>
  <c r="U814" i="20"/>
  <c r="U695" i="20"/>
  <c r="U660" i="20"/>
  <c r="U800" i="20"/>
  <c r="U506" i="20"/>
  <c r="U387" i="20"/>
  <c r="U744" i="20"/>
  <c r="U751" i="20"/>
  <c r="U30" i="20"/>
  <c r="U597" i="20"/>
  <c r="U44" i="20"/>
  <c r="U72" i="20"/>
  <c r="U163" i="20"/>
  <c r="U254" i="20"/>
  <c r="J549" i="20"/>
  <c r="J521" i="20"/>
  <c r="J528" i="20"/>
  <c r="J535" i="20"/>
  <c r="J486" i="20"/>
  <c r="J514" i="20"/>
  <c r="J542" i="20"/>
  <c r="J493" i="20"/>
  <c r="J500" i="20"/>
  <c r="J507" i="20"/>
  <c r="M66" i="20"/>
  <c r="M94" i="20"/>
  <c r="M73" i="20"/>
  <c r="M80" i="20"/>
  <c r="M129" i="20"/>
  <c r="M115" i="20"/>
  <c r="M87" i="20"/>
  <c r="M101" i="20"/>
  <c r="M108" i="20"/>
  <c r="M122" i="20"/>
  <c r="N591" i="20"/>
  <c r="N598" i="20"/>
  <c r="N605" i="20"/>
  <c r="N563" i="20"/>
  <c r="N556" i="20"/>
  <c r="N612" i="20"/>
  <c r="N619" i="20"/>
  <c r="N570" i="20"/>
  <c r="N577" i="20"/>
  <c r="N584" i="20"/>
  <c r="GK4" i="5"/>
  <c r="R206" i="20"/>
  <c r="R262" i="20"/>
  <c r="R234" i="20"/>
  <c r="R220" i="20"/>
  <c r="R241" i="20"/>
  <c r="R248" i="20"/>
  <c r="R255" i="20"/>
  <c r="R269" i="20"/>
  <c r="R227" i="20"/>
  <c r="R213" i="20"/>
  <c r="GE4" i="5"/>
  <c r="J696" i="20"/>
  <c r="J710" i="20"/>
  <c r="J745" i="20"/>
  <c r="J752" i="20"/>
  <c r="J703" i="20"/>
  <c r="J717" i="20"/>
  <c r="J724" i="20"/>
  <c r="J731" i="20"/>
  <c r="J738" i="20"/>
  <c r="J759" i="20"/>
  <c r="Q366" i="20"/>
  <c r="Q744" i="20"/>
  <c r="Q814" i="20"/>
  <c r="Q737" i="20"/>
  <c r="Q51" i="20"/>
  <c r="Q387" i="20"/>
  <c r="Q639" i="20"/>
  <c r="Q618" i="20"/>
  <c r="Q9" i="20"/>
  <c r="Q65" i="20"/>
  <c r="Q163" i="20"/>
  <c r="Q191" i="20"/>
  <c r="Q303" i="20"/>
  <c r="Q548" i="20"/>
  <c r="Q30" i="20"/>
  <c r="Q282" i="20"/>
  <c r="Q37" i="20"/>
  <c r="Q506" i="20"/>
  <c r="Q716" i="20"/>
  <c r="Q730" i="20"/>
  <c r="Q212" i="20"/>
  <c r="Q233" i="20"/>
  <c r="Q422" i="20"/>
  <c r="Q485" i="20"/>
  <c r="Q338" i="20"/>
  <c r="Q828" i="20"/>
  <c r="Q86" i="20"/>
  <c r="Q611" i="20"/>
  <c r="Q149" i="20"/>
  <c r="Q184" i="20"/>
  <c r="Q310" i="20"/>
  <c r="Q247" i="20"/>
  <c r="Q751" i="20"/>
  <c r="Q205" i="20"/>
  <c r="Q226" i="20"/>
  <c r="Q345" i="20"/>
  <c r="Q429" i="20"/>
  <c r="Q268" i="20"/>
  <c r="Q709" i="20"/>
  <c r="Q583" i="20"/>
  <c r="Q373" i="20"/>
  <c r="Q254" i="20"/>
  <c r="Q121" i="20"/>
  <c r="Q555" i="20"/>
  <c r="Q275" i="20"/>
  <c r="Q107" i="20"/>
  <c r="Q380" i="20"/>
  <c r="Q527" i="20"/>
  <c r="Q289" i="20"/>
  <c r="Q324" i="20"/>
  <c r="Q436" i="20"/>
  <c r="Q597" i="20"/>
  <c r="Q156" i="20"/>
  <c r="Q688" i="20"/>
  <c r="Q177" i="20"/>
  <c r="Q772" i="20"/>
  <c r="Q499" i="20"/>
  <c r="Q415" i="20"/>
  <c r="Q779" i="20"/>
  <c r="Q23" i="20"/>
  <c r="Q128" i="20"/>
  <c r="Q625" i="20"/>
  <c r="Q492" i="20"/>
  <c r="Q450" i="20"/>
  <c r="Q296" i="20"/>
  <c r="Q646" i="20"/>
  <c r="Q674" i="20"/>
  <c r="Q541" i="20"/>
  <c r="Q240" i="20"/>
  <c r="Q695" i="20"/>
  <c r="Q786" i="20"/>
  <c r="Q100" i="20"/>
  <c r="Q408" i="20"/>
  <c r="Q58" i="20"/>
  <c r="Q520" i="20"/>
  <c r="Q765" i="20"/>
  <c r="Q443" i="20"/>
  <c r="Q198" i="20"/>
  <c r="Q352" i="20"/>
  <c r="Q660" i="20"/>
  <c r="Q723" i="20"/>
  <c r="Q653" i="20"/>
  <c r="Q114" i="20"/>
  <c r="Q590" i="20"/>
  <c r="Q800" i="20"/>
  <c r="Q681" i="20"/>
  <c r="Q16" i="20"/>
  <c r="Q478" i="20"/>
  <c r="Q702" i="20"/>
  <c r="Q604" i="20"/>
  <c r="Q667" i="20"/>
  <c r="Q513" i="20"/>
  <c r="Q170" i="20"/>
  <c r="Q401" i="20"/>
  <c r="Q394" i="20"/>
  <c r="Q359" i="20"/>
  <c r="Q569" i="20"/>
  <c r="Q758" i="20"/>
  <c r="Q457" i="20"/>
  <c r="Q72" i="20"/>
  <c r="Q317" i="20"/>
  <c r="Q632" i="20"/>
  <c r="Q534" i="20"/>
  <c r="Q464" i="20"/>
  <c r="Q331" i="20"/>
  <c r="Q471" i="20"/>
  <c r="Q821" i="20"/>
  <c r="Q135" i="20"/>
  <c r="Q44" i="20"/>
  <c r="Q142" i="20"/>
  <c r="Q793" i="20"/>
  <c r="Q261" i="20"/>
  <c r="Q219" i="20"/>
  <c r="Q79" i="20"/>
  <c r="Q807" i="20"/>
  <c r="Q2" i="20"/>
  <c r="N3" i="19"/>
  <c r="N10" i="19" s="1"/>
  <c r="N17" i="19" s="1"/>
  <c r="N24" i="19" s="1"/>
  <c r="N31" i="19" s="1"/>
  <c r="N38" i="19" s="1"/>
  <c r="N45" i="19" s="1"/>
  <c r="N52" i="19" s="1"/>
  <c r="N59" i="19" s="1"/>
  <c r="N66" i="19" s="1"/>
  <c r="N73" i="19" s="1"/>
  <c r="N80" i="19" s="1"/>
  <c r="N87" i="19" s="1"/>
  <c r="N94" i="19" s="1"/>
  <c r="N101" i="19" s="1"/>
  <c r="N108" i="19" s="1"/>
  <c r="N115" i="19" s="1"/>
  <c r="N122" i="19" s="1"/>
  <c r="N129" i="19" s="1"/>
  <c r="N136" i="19" s="1"/>
  <c r="N143" i="19" s="1"/>
  <c r="N150" i="19" s="1"/>
  <c r="N157" i="19" s="1"/>
  <c r="N164" i="19" s="1"/>
  <c r="N171" i="19" s="1"/>
  <c r="N178" i="19" s="1"/>
  <c r="N185" i="19" s="1"/>
  <c r="N192" i="19" s="1"/>
  <c r="N199" i="19" s="1"/>
  <c r="N206" i="19" s="1"/>
  <c r="N213" i="19" s="1"/>
  <c r="N220" i="19" s="1"/>
  <c r="N227" i="19" s="1"/>
  <c r="N234" i="19" s="1"/>
  <c r="N241" i="19" s="1"/>
  <c r="N248" i="19" s="1"/>
  <c r="N255" i="19" s="1"/>
  <c r="N262" i="19" s="1"/>
  <c r="N269" i="19" s="1"/>
  <c r="N276" i="19" s="1"/>
  <c r="N283" i="19" s="1"/>
  <c r="N290" i="19" s="1"/>
  <c r="N297" i="19" s="1"/>
  <c r="N304" i="19" s="1"/>
  <c r="N311" i="19" s="1"/>
  <c r="N318" i="19" s="1"/>
  <c r="N325" i="19" s="1"/>
  <c r="N332" i="19" s="1"/>
  <c r="N339" i="19" s="1"/>
  <c r="N346" i="19" s="1"/>
  <c r="N353" i="19" s="1"/>
  <c r="N360" i="19" s="1"/>
  <c r="N367" i="19" s="1"/>
  <c r="N374" i="19" s="1"/>
  <c r="N381" i="19" s="1"/>
  <c r="N388" i="19" s="1"/>
  <c r="N395" i="19" s="1"/>
  <c r="N402" i="19" s="1"/>
  <c r="N409" i="19" s="1"/>
  <c r="N416" i="19" s="1"/>
  <c r="N423" i="19" s="1"/>
  <c r="N430" i="19" s="1"/>
  <c r="N437" i="19" s="1"/>
  <c r="N444" i="19" s="1"/>
  <c r="N451" i="19" s="1"/>
  <c r="N458" i="19" s="1"/>
  <c r="N465" i="19" s="1"/>
  <c r="N472" i="19" s="1"/>
  <c r="N479" i="19" s="1"/>
  <c r="N486" i="19" s="1"/>
  <c r="N493" i="19" s="1"/>
  <c r="N500" i="19" s="1"/>
  <c r="N507" i="19" s="1"/>
  <c r="N514" i="19" s="1"/>
  <c r="N521" i="19" s="1"/>
  <c r="N528" i="19" s="1"/>
  <c r="N535" i="19" s="1"/>
  <c r="N542" i="19" s="1"/>
  <c r="N549" i="19" s="1"/>
  <c r="N556" i="19" s="1"/>
  <c r="N563" i="19" s="1"/>
  <c r="N570" i="19" s="1"/>
  <c r="N577" i="19" s="1"/>
  <c r="N584" i="19" s="1"/>
  <c r="N591" i="19" s="1"/>
  <c r="N598" i="19" s="1"/>
  <c r="N605" i="19" s="1"/>
  <c r="N612" i="19" s="1"/>
  <c r="N619" i="19" s="1"/>
  <c r="N626" i="19" s="1"/>
  <c r="N633" i="19" s="1"/>
  <c r="N640" i="19" s="1"/>
  <c r="N647" i="19" s="1"/>
  <c r="N654" i="19" s="1"/>
  <c r="N661" i="19" s="1"/>
  <c r="N668" i="19" s="1"/>
  <c r="N675" i="19" s="1"/>
  <c r="N682" i="19" s="1"/>
  <c r="N689" i="19" s="1"/>
  <c r="N696" i="19" s="1"/>
  <c r="N703" i="19" s="1"/>
  <c r="N710" i="19" s="1"/>
  <c r="N717" i="19" s="1"/>
  <c r="N724" i="19" s="1"/>
  <c r="N731" i="19" s="1"/>
  <c r="N738" i="19" s="1"/>
  <c r="N745" i="19" s="1"/>
  <c r="N752" i="19" s="1"/>
  <c r="N759" i="19" s="1"/>
  <c r="N766" i="19" s="1"/>
  <c r="N773" i="19" s="1"/>
  <c r="N780" i="19" s="1"/>
  <c r="N787" i="19" s="1"/>
  <c r="N794" i="19" s="1"/>
  <c r="N801" i="19" s="1"/>
  <c r="N808" i="19" s="1"/>
  <c r="N815" i="19" s="1"/>
  <c r="N822" i="19" s="1"/>
  <c r="N829" i="19" s="1"/>
  <c r="N836" i="19" s="1"/>
  <c r="N843" i="19" s="1"/>
  <c r="N850" i="19" s="1"/>
  <c r="N857" i="19" s="1"/>
  <c r="N864" i="19" s="1"/>
  <c r="N871" i="19" s="1"/>
  <c r="N878" i="19" s="1"/>
  <c r="N885" i="19" s="1"/>
  <c r="N892" i="19" s="1"/>
  <c r="N899" i="19" s="1"/>
  <c r="N906" i="19" s="1"/>
  <c r="N913" i="19" s="1"/>
  <c r="N920" i="19" s="1"/>
  <c r="N927" i="19" s="1"/>
  <c r="N934" i="19" s="1"/>
  <c r="N941" i="19" s="1"/>
  <c r="N948" i="19" s="1"/>
  <c r="N955" i="19" s="1"/>
  <c r="N962" i="19" s="1"/>
  <c r="N969" i="19" s="1"/>
  <c r="N976" i="19" s="1"/>
  <c r="N983" i="19" s="1"/>
  <c r="N990" i="19" s="1"/>
  <c r="N997" i="19" s="1"/>
  <c r="N1004" i="19" s="1"/>
  <c r="N1011" i="19" s="1"/>
  <c r="N1018" i="19" s="1"/>
  <c r="N1025" i="19" s="1"/>
  <c r="N1032" i="19" s="1"/>
  <c r="N1039" i="19" s="1"/>
  <c r="N1046" i="19" s="1"/>
  <c r="N1053" i="19" s="1"/>
  <c r="N1060" i="19" s="1"/>
  <c r="N1067" i="19" s="1"/>
  <c r="N1074" i="19" s="1"/>
  <c r="N1081" i="19" s="1"/>
  <c r="N1088" i="19" s="1"/>
  <c r="N1095" i="19" s="1"/>
  <c r="N1102" i="19" s="1"/>
  <c r="N1109" i="19" s="1"/>
  <c r="N1116" i="19" s="1"/>
  <c r="N1123" i="19" s="1"/>
  <c r="N1130" i="19" s="1"/>
  <c r="N1137" i="19" s="1"/>
  <c r="N1144" i="19" s="1"/>
  <c r="N1151" i="19" s="1"/>
  <c r="N1158" i="19" s="1"/>
  <c r="N1165" i="19" s="1"/>
  <c r="N1172" i="19" s="1"/>
  <c r="N1179" i="19" s="1"/>
  <c r="N1186" i="19" s="1"/>
  <c r="N1193" i="19" s="1"/>
  <c r="N1200" i="19" s="1"/>
  <c r="N1207" i="19" s="1"/>
  <c r="N1214" i="19" s="1"/>
  <c r="N1221" i="19" s="1"/>
  <c r="N1228" i="19" s="1"/>
  <c r="N1235" i="19" s="1"/>
  <c r="N1242" i="19" s="1"/>
  <c r="N1249" i="19" s="1"/>
  <c r="N1256" i="19" s="1"/>
  <c r="N1263" i="19" s="1"/>
  <c r="N1270" i="19" s="1"/>
  <c r="N1277" i="19" s="1"/>
  <c r="N1284" i="19" s="1"/>
  <c r="N1291" i="19" s="1"/>
  <c r="N1298" i="19" s="1"/>
  <c r="N1305" i="19" s="1"/>
  <c r="N1312" i="19" s="1"/>
  <c r="N1319" i="19" s="1"/>
  <c r="N1326" i="19" s="1"/>
  <c r="N1333" i="19" s="1"/>
  <c r="N1340" i="19" s="1"/>
  <c r="N1347" i="19" s="1"/>
  <c r="N1354" i="19" s="1"/>
  <c r="N1361" i="19" s="1"/>
  <c r="N1368" i="19" s="1"/>
  <c r="N1375" i="19" s="1"/>
  <c r="N1382" i="19" s="1"/>
  <c r="N1389" i="19" s="1"/>
  <c r="N1396" i="19" s="1"/>
  <c r="N1403" i="19" s="1"/>
  <c r="N1410" i="19" s="1"/>
  <c r="N1417" i="19" s="1"/>
  <c r="N1424" i="19" s="1"/>
  <c r="N1431" i="19" s="1"/>
  <c r="N1438" i="19" s="1"/>
  <c r="N1445" i="19" s="1"/>
  <c r="N1452" i="19" s="1"/>
  <c r="N1459" i="19" s="1"/>
  <c r="N1466" i="19" s="1"/>
  <c r="N1473" i="19" s="1"/>
  <c r="N1480" i="19" s="1"/>
  <c r="N1487" i="19" s="1"/>
  <c r="N1494" i="19" s="1"/>
  <c r="N1501" i="19" s="1"/>
  <c r="N1508" i="19" s="1"/>
  <c r="N1515" i="19" s="1"/>
  <c r="N1522" i="19" s="1"/>
  <c r="N1529" i="19" s="1"/>
  <c r="N1536" i="19" s="1"/>
  <c r="N1543" i="19" s="1"/>
  <c r="N1550" i="19" s="1"/>
  <c r="N1557" i="19" s="1"/>
  <c r="N1564" i="19" s="1"/>
  <c r="N1571" i="19" s="1"/>
  <c r="N1578" i="19" s="1"/>
  <c r="N1585" i="19" s="1"/>
  <c r="N1592" i="19" s="1"/>
  <c r="N1599" i="19" s="1"/>
  <c r="N1606" i="19" s="1"/>
  <c r="N1613" i="19" s="1"/>
  <c r="N1620" i="19" s="1"/>
  <c r="N1627" i="19" s="1"/>
  <c r="N1634" i="19" s="1"/>
  <c r="N1641" i="19" s="1"/>
  <c r="N1648" i="19" s="1"/>
  <c r="N1655" i="19" s="1"/>
  <c r="N1662" i="19" s="1"/>
  <c r="N1669" i="19" s="1"/>
  <c r="N1676" i="19" s="1"/>
  <c r="N1683" i="19" s="1"/>
  <c r="N1690" i="19" s="1"/>
  <c r="N1697" i="19" s="1"/>
  <c r="N1704" i="19" s="1"/>
  <c r="N1711" i="19" s="1"/>
  <c r="N1718" i="19" s="1"/>
  <c r="N1725" i="19" s="1"/>
  <c r="N1732" i="19" s="1"/>
  <c r="N1739" i="19" s="1"/>
  <c r="N1746" i="19" s="1"/>
  <c r="N1753" i="19" s="1"/>
  <c r="N1760" i="19" s="1"/>
  <c r="N1767" i="19" s="1"/>
  <c r="N1774" i="19" s="1"/>
  <c r="N1781" i="19" s="1"/>
  <c r="N1788" i="19" s="1"/>
  <c r="N1795" i="19" s="1"/>
  <c r="N1802" i="19" s="1"/>
  <c r="N1809" i="19" s="1"/>
  <c r="N1816" i="19" s="1"/>
  <c r="N1823" i="19" s="1"/>
  <c r="N1830" i="19" s="1"/>
  <c r="N1837" i="19" s="1"/>
  <c r="N1844" i="19" s="1"/>
  <c r="N1851" i="19" s="1"/>
  <c r="N1858" i="19" s="1"/>
  <c r="N1865" i="19" s="1"/>
  <c r="N1872" i="19" s="1"/>
  <c r="N1879" i="19" s="1"/>
  <c r="N1886" i="19" s="1"/>
  <c r="N1893" i="19" s="1"/>
  <c r="N1900" i="19" s="1"/>
  <c r="N1907" i="19" s="1"/>
  <c r="N1914" i="19" s="1"/>
  <c r="N1921" i="19" s="1"/>
  <c r="N1928" i="19" s="1"/>
  <c r="N1935" i="19" s="1"/>
  <c r="N1942" i="19" s="1"/>
  <c r="N1949" i="19" s="1"/>
  <c r="N1956" i="19" s="1"/>
  <c r="N1963" i="19" s="1"/>
  <c r="N1970" i="19" s="1"/>
  <c r="N1977" i="19" s="1"/>
  <c r="N1984" i="19" s="1"/>
  <c r="N1991" i="19" s="1"/>
  <c r="N1998" i="19" s="1"/>
  <c r="N2005" i="19" s="1"/>
  <c r="N2012" i="19" s="1"/>
  <c r="N2019" i="19" s="1"/>
  <c r="N2026" i="19" s="1"/>
  <c r="N2033" i="19" s="1"/>
  <c r="N2040" i="19" s="1"/>
  <c r="N2047" i="19" s="1"/>
  <c r="N2054" i="19" s="1"/>
  <c r="N2061" i="19" s="1"/>
  <c r="N2068" i="19" s="1"/>
  <c r="N2075" i="19" s="1"/>
  <c r="N2082" i="19" s="1"/>
  <c r="N2089" i="19" s="1"/>
  <c r="N2096" i="19" s="1"/>
  <c r="N2103" i="19" s="1"/>
  <c r="N2110" i="19" s="1"/>
  <c r="N2117" i="19" s="1"/>
  <c r="N2124" i="19" s="1"/>
  <c r="N2131" i="19" s="1"/>
  <c r="N2138" i="19" s="1"/>
  <c r="N2145" i="19" s="1"/>
  <c r="N2152" i="19" s="1"/>
  <c r="N2159" i="19" s="1"/>
  <c r="N2166" i="19" s="1"/>
  <c r="N2173" i="19" s="1"/>
  <c r="N2180" i="19" s="1"/>
  <c r="N2187" i="19" s="1"/>
  <c r="N2194" i="19" s="1"/>
  <c r="N2201" i="19" s="1"/>
  <c r="N2208" i="19" s="1"/>
  <c r="N2215" i="19" s="1"/>
  <c r="N2222" i="19" s="1"/>
  <c r="N2229" i="19" s="1"/>
  <c r="N2236" i="19" s="1"/>
  <c r="N2243" i="19" s="1"/>
  <c r="N2250" i="19" s="1"/>
  <c r="N2257" i="19" s="1"/>
  <c r="N2264" i="19" s="1"/>
  <c r="N2271" i="19" s="1"/>
  <c r="N2278" i="19" s="1"/>
  <c r="N2285" i="19" s="1"/>
  <c r="N2292" i="19" s="1"/>
  <c r="N2299" i="19" s="1"/>
  <c r="N2306" i="19" s="1"/>
  <c r="N2313" i="19" s="1"/>
  <c r="N2320" i="19" s="1"/>
  <c r="N2327" i="19" s="1"/>
  <c r="N2334" i="19" s="1"/>
  <c r="N2341" i="19" s="1"/>
  <c r="N2348" i="19" s="1"/>
  <c r="N2355" i="19" s="1"/>
  <c r="N2362" i="19" s="1"/>
  <c r="N2369" i="19" s="1"/>
  <c r="N2376" i="19" s="1"/>
  <c r="N2383" i="19" s="1"/>
  <c r="N2390" i="19" s="1"/>
  <c r="N2397" i="19" s="1"/>
  <c r="N2404" i="19" s="1"/>
  <c r="N2411" i="19" s="1"/>
  <c r="N2418" i="19" s="1"/>
  <c r="N2425" i="19" s="1"/>
  <c r="N2432" i="19" s="1"/>
  <c r="N2439" i="19" s="1"/>
  <c r="N2446" i="19" s="1"/>
  <c r="N2453" i="19" s="1"/>
  <c r="N2460" i="19" s="1"/>
  <c r="N2467" i="19" s="1"/>
  <c r="N2474" i="19" s="1"/>
  <c r="N2481" i="19" s="1"/>
  <c r="N2488" i="19" s="1"/>
  <c r="N2495" i="19" s="1"/>
  <c r="N2502" i="19" s="1"/>
  <c r="N2509" i="19" s="1"/>
  <c r="N2516" i="19" s="1"/>
  <c r="N2523" i="19" s="1"/>
  <c r="N2530" i="19" s="1"/>
  <c r="N2537" i="19" s="1"/>
  <c r="N2544" i="19" s="1"/>
  <c r="N2551" i="19" s="1"/>
  <c r="N2558" i="19" s="1"/>
  <c r="N2565" i="19" s="1"/>
  <c r="N2572" i="19" s="1"/>
  <c r="N2579" i="19" s="1"/>
  <c r="N2586" i="19" s="1"/>
  <c r="N2593" i="19" s="1"/>
  <c r="N2600" i="19" s="1"/>
  <c r="N2607" i="19" s="1"/>
  <c r="N2614" i="19" s="1"/>
  <c r="N2621" i="19" s="1"/>
  <c r="N2628" i="19" s="1"/>
  <c r="N2635" i="19" s="1"/>
  <c r="N2642" i="19" s="1"/>
  <c r="N2649" i="19" s="1"/>
  <c r="N2656" i="19" s="1"/>
  <c r="N2663" i="19" s="1"/>
  <c r="N2670" i="19" s="1"/>
  <c r="N2677" i="19" s="1"/>
  <c r="N2684" i="19" s="1"/>
  <c r="N2691" i="19" s="1"/>
  <c r="N2698" i="19" s="1"/>
  <c r="N2705" i="19" s="1"/>
  <c r="N2712" i="19" s="1"/>
  <c r="N2719" i="19" s="1"/>
  <c r="N2726" i="19" s="1"/>
  <c r="N2733" i="19" s="1"/>
  <c r="N2740" i="19" s="1"/>
  <c r="N2747" i="19" s="1"/>
  <c r="N2754" i="19" s="1"/>
  <c r="N2761" i="19" s="1"/>
  <c r="N2768" i="19" s="1"/>
  <c r="N2775" i="19" s="1"/>
  <c r="N2782" i="19" s="1"/>
  <c r="N2789" i="19" s="1"/>
  <c r="N2796" i="19" s="1"/>
  <c r="N2803" i="19" s="1"/>
  <c r="N2810" i="19" s="1"/>
  <c r="N2817" i="19" s="1"/>
  <c r="N2824" i="19" s="1"/>
  <c r="N2831" i="19" s="1"/>
  <c r="N2838" i="19" s="1"/>
  <c r="N2845" i="19" s="1"/>
  <c r="N2852" i="19" s="1"/>
  <c r="N2859" i="19" s="1"/>
  <c r="N2866" i="19" s="1"/>
  <c r="N2873" i="19" s="1"/>
  <c r="N2880" i="19" s="1"/>
  <c r="N2887" i="19" s="1"/>
  <c r="N2894" i="19" s="1"/>
  <c r="N2901" i="19" s="1"/>
  <c r="N2908" i="19" s="1"/>
  <c r="N2915" i="19" s="1"/>
  <c r="N2922" i="19" s="1"/>
  <c r="N2929" i="19" s="1"/>
  <c r="N2936" i="19" s="1"/>
  <c r="N2943" i="19" s="1"/>
  <c r="N2950" i="19" s="1"/>
  <c r="N2957" i="19" s="1"/>
  <c r="N2964" i="19" s="1"/>
  <c r="N2971" i="19" s="1"/>
  <c r="N2978" i="19" s="1"/>
  <c r="N2985" i="19" s="1"/>
  <c r="N2992" i="19" s="1"/>
  <c r="N2999" i="19" s="1"/>
  <c r="N3006" i="19" s="1"/>
  <c r="N3013" i="19" s="1"/>
  <c r="N3020" i="19" s="1"/>
  <c r="N3027" i="19" s="1"/>
  <c r="N3034" i="19" s="1"/>
  <c r="N3041" i="19" s="1"/>
  <c r="N3048" i="19" s="1"/>
  <c r="N3055" i="19" s="1"/>
  <c r="N3062" i="19" s="1"/>
  <c r="N3069" i="19" s="1"/>
  <c r="N3076" i="19" s="1"/>
  <c r="N3083" i="19" s="1"/>
  <c r="N3090" i="19" s="1"/>
  <c r="N3097" i="19" s="1"/>
  <c r="N3104" i="19" s="1"/>
  <c r="N3111" i="19" s="1"/>
  <c r="N3118" i="19" s="1"/>
  <c r="N3125" i="19" s="1"/>
  <c r="N3132" i="19" s="1"/>
  <c r="N3139" i="19" s="1"/>
  <c r="N3146" i="19" s="1"/>
  <c r="N3153" i="19" s="1"/>
  <c r="N3160" i="19" s="1"/>
  <c r="N3167" i="19" s="1"/>
  <c r="N3174" i="19" s="1"/>
  <c r="N3181" i="19" s="1"/>
  <c r="N3188" i="19" s="1"/>
  <c r="N3195" i="19" s="1"/>
  <c r="N3202" i="19" s="1"/>
  <c r="N3209" i="19" s="1"/>
  <c r="N3216" i="19" s="1"/>
  <c r="N3223" i="19" s="1"/>
  <c r="N3230" i="19" s="1"/>
  <c r="N3237" i="19" s="1"/>
  <c r="N3244" i="19" s="1"/>
  <c r="N3251" i="19" s="1"/>
  <c r="N3258" i="19" s="1"/>
  <c r="N3265" i="19" s="1"/>
  <c r="N3272" i="19" s="1"/>
  <c r="N3279" i="19" s="1"/>
  <c r="N3286" i="19" s="1"/>
  <c r="N3293" i="19" s="1"/>
  <c r="N3300" i="19" s="1"/>
  <c r="N3307" i="19" s="1"/>
  <c r="N3314" i="19" s="1"/>
  <c r="N3321" i="19" s="1"/>
  <c r="N3328" i="19" s="1"/>
  <c r="N3335" i="19" s="1"/>
  <c r="N3342" i="19" s="1"/>
  <c r="N3349" i="19" s="1"/>
  <c r="N3356" i="19" s="1"/>
  <c r="N3363" i="19" s="1"/>
  <c r="N3370" i="19" s="1"/>
  <c r="N3377" i="19" s="1"/>
  <c r="N3384" i="19" s="1"/>
  <c r="N3391" i="19" s="1"/>
  <c r="N3398" i="19" s="1"/>
  <c r="N3405" i="19" s="1"/>
  <c r="N3412" i="19" s="1"/>
  <c r="N3419" i="19" s="1"/>
  <c r="N3426" i="19" s="1"/>
  <c r="N3433" i="19" s="1"/>
  <c r="N3440" i="19" s="1"/>
  <c r="N3447" i="19" s="1"/>
  <c r="N3454" i="19" s="1"/>
  <c r="N3461" i="19" s="1"/>
  <c r="N3468" i="19" s="1"/>
  <c r="N3475" i="19" s="1"/>
  <c r="N3482" i="19" s="1"/>
  <c r="N3489" i="19" s="1"/>
  <c r="N3496" i="19" s="1"/>
  <c r="N3503" i="19" s="1"/>
  <c r="N3510" i="19" s="1"/>
  <c r="N3517" i="19" s="1"/>
  <c r="N3524" i="19" s="1"/>
  <c r="N3531" i="19" s="1"/>
  <c r="N3538" i="19" s="1"/>
  <c r="N3545" i="19" s="1"/>
  <c r="N3552" i="19" s="1"/>
  <c r="N3559" i="19" s="1"/>
  <c r="N3566" i="19" s="1"/>
  <c r="N3573" i="19" s="1"/>
  <c r="N3580" i="19" s="1"/>
  <c r="N3587" i="19" s="1"/>
  <c r="N3594" i="19" s="1"/>
  <c r="N3601" i="19" s="1"/>
  <c r="N3608" i="19" s="1"/>
  <c r="N3615" i="19" s="1"/>
  <c r="N3622" i="19" s="1"/>
  <c r="N3629" i="19" s="1"/>
  <c r="N3636" i="19" s="1"/>
  <c r="N3643" i="19" s="1"/>
  <c r="N3650" i="19" s="1"/>
  <c r="N3657" i="19" s="1"/>
  <c r="N3664" i="19" s="1"/>
  <c r="N3671" i="19" s="1"/>
  <c r="N3678" i="19" s="1"/>
  <c r="N3685" i="19" s="1"/>
  <c r="N3692" i="19" s="1"/>
  <c r="N3699" i="19" s="1"/>
  <c r="N3706" i="19" s="1"/>
  <c r="N3713" i="19" s="1"/>
  <c r="N3720" i="19" s="1"/>
  <c r="N3727" i="19" s="1"/>
  <c r="N3734" i="19" s="1"/>
  <c r="N3741" i="19" s="1"/>
  <c r="N3748" i="19" s="1"/>
  <c r="N3755" i="19" s="1"/>
  <c r="N3762" i="19" s="1"/>
  <c r="N3769" i="19" s="1"/>
  <c r="N3776" i="19" s="1"/>
  <c r="N3783" i="19" s="1"/>
  <c r="N3790" i="19" s="1"/>
  <c r="N3797" i="19" s="1"/>
  <c r="N3804" i="19" s="1"/>
  <c r="N3811" i="19" s="1"/>
  <c r="N3818" i="19" s="1"/>
  <c r="N3825" i="19" s="1"/>
  <c r="N3832" i="19" s="1"/>
  <c r="N3839" i="19" s="1"/>
  <c r="N3846" i="19" s="1"/>
  <c r="N3853" i="19" s="1"/>
  <c r="N3860" i="19" s="1"/>
  <c r="N3867" i="19" s="1"/>
  <c r="N3874" i="19" s="1"/>
  <c r="N3881" i="19" s="1"/>
  <c r="N3888" i="19" s="1"/>
  <c r="N3895" i="19" s="1"/>
  <c r="N3902" i="19" s="1"/>
  <c r="N3909" i="19" s="1"/>
  <c r="N3916" i="19" s="1"/>
  <c r="N3923" i="19" s="1"/>
  <c r="N3930" i="19" s="1"/>
  <c r="N3937" i="19" s="1"/>
  <c r="N3944" i="19" s="1"/>
  <c r="N3951" i="19" s="1"/>
  <c r="N3958" i="19" s="1"/>
  <c r="N3965" i="19" s="1"/>
  <c r="N3972" i="19" s="1"/>
  <c r="N3979" i="19" s="1"/>
  <c r="N3986" i="19" s="1"/>
  <c r="N3993" i="19" s="1"/>
  <c r="N4000" i="19" s="1"/>
  <c r="N4007" i="19" s="1"/>
  <c r="N4014" i="19" s="1"/>
  <c r="N4021" i="19" s="1"/>
  <c r="N4028" i="19" s="1"/>
  <c r="N4035" i="19" s="1"/>
  <c r="N4042" i="19" s="1"/>
  <c r="N4049" i="19" s="1"/>
  <c r="N4056" i="19" s="1"/>
  <c r="N4063" i="19" s="1"/>
  <c r="N4070" i="19" s="1"/>
  <c r="N4077" i="19" s="1"/>
  <c r="N4084" i="19" s="1"/>
  <c r="N4091" i="19" s="1"/>
  <c r="N4098" i="19" s="1"/>
  <c r="N4105" i="19" s="1"/>
  <c r="N4112" i="19" s="1"/>
  <c r="N4119" i="19" s="1"/>
  <c r="N4126" i="19" s="1"/>
  <c r="N4133" i="19" s="1"/>
  <c r="N4140" i="19" s="1"/>
  <c r="N4147" i="19" s="1"/>
  <c r="N4154" i="19" s="1"/>
  <c r="N4161" i="19" s="1"/>
  <c r="N4168" i="19" s="1"/>
  <c r="N4175" i="19" s="1"/>
  <c r="N4182" i="19" s="1"/>
  <c r="N4189" i="19" s="1"/>
  <c r="N4196" i="19" s="1"/>
  <c r="N4203" i="19" s="1"/>
  <c r="N4210" i="19" s="1"/>
  <c r="N4217" i="19" s="1"/>
  <c r="N4224" i="19" s="1"/>
  <c r="N4231" i="19" s="1"/>
  <c r="N4238" i="19" s="1"/>
  <c r="N4245" i="19" s="1"/>
  <c r="N4252" i="19" s="1"/>
  <c r="N4259" i="19" s="1"/>
  <c r="N4266" i="19" s="1"/>
  <c r="N4273" i="19" s="1"/>
  <c r="N4280" i="19" s="1"/>
  <c r="N4287" i="19" s="1"/>
  <c r="N4294" i="19" s="1"/>
  <c r="N4301" i="19" s="1"/>
  <c r="N4308" i="19" s="1"/>
  <c r="N4315" i="19" s="1"/>
  <c r="N4322" i="19" s="1"/>
  <c r="N4329" i="19" s="1"/>
  <c r="N4336" i="19" s="1"/>
  <c r="N4343" i="19" s="1"/>
  <c r="N4350" i="19" s="1"/>
  <c r="N4357" i="19" s="1"/>
  <c r="N4364" i="19" s="1"/>
  <c r="N4371" i="19" s="1"/>
  <c r="N4378" i="19" s="1"/>
  <c r="N4385" i="19" s="1"/>
  <c r="N4392" i="19" s="1"/>
  <c r="N4399" i="19" s="1"/>
  <c r="N4406" i="19" s="1"/>
  <c r="N4413" i="19" s="1"/>
  <c r="N4420" i="19" s="1"/>
  <c r="N4427" i="19" s="1"/>
  <c r="N4434" i="19" s="1"/>
  <c r="N4441" i="19" s="1"/>
  <c r="N4448" i="19" s="1"/>
  <c r="N4455" i="19" s="1"/>
  <c r="N4462" i="19" s="1"/>
  <c r="N4469" i="19" s="1"/>
  <c r="N4476" i="19" s="1"/>
  <c r="N4483" i="19" s="1"/>
  <c r="N4490" i="19" s="1"/>
  <c r="N4497" i="19" s="1"/>
  <c r="N4504" i="19" s="1"/>
  <c r="N4511" i="19" s="1"/>
  <c r="N4518" i="19" s="1"/>
  <c r="N4525" i="19" s="1"/>
  <c r="N4532" i="19" s="1"/>
  <c r="N4539" i="19" s="1"/>
  <c r="N4546" i="19" s="1"/>
  <c r="N4553" i="19" s="1"/>
  <c r="N4560" i="19" s="1"/>
  <c r="N4567" i="19" s="1"/>
  <c r="N4574" i="19" s="1"/>
  <c r="N4581" i="19" s="1"/>
  <c r="N4588" i="19" s="1"/>
  <c r="N4595" i="19" s="1"/>
  <c r="N4602" i="19" s="1"/>
  <c r="N4609" i="19" s="1"/>
  <c r="N4616" i="19" s="1"/>
  <c r="N4623" i="19" s="1"/>
  <c r="N4630" i="19" s="1"/>
  <c r="N4637" i="19" s="1"/>
  <c r="N4644" i="19" s="1"/>
  <c r="N4651" i="19" s="1"/>
  <c r="N4658" i="19" s="1"/>
  <c r="N4665" i="19" s="1"/>
  <c r="N4672" i="19" s="1"/>
  <c r="N4679" i="19" s="1"/>
  <c r="N4686" i="19" s="1"/>
  <c r="N4693" i="19" s="1"/>
  <c r="N4700" i="19" s="1"/>
  <c r="N4707" i="19" s="1"/>
  <c r="N4714" i="19" s="1"/>
  <c r="N4721" i="19" s="1"/>
  <c r="N4728" i="19" s="1"/>
  <c r="N4735" i="19" s="1"/>
  <c r="N4742" i="19" s="1"/>
  <c r="N4749" i="19" s="1"/>
  <c r="N4756" i="19" s="1"/>
  <c r="N4763" i="19" s="1"/>
  <c r="N4770" i="19" s="1"/>
  <c r="N4777" i="19" s="1"/>
  <c r="N4784" i="19" s="1"/>
  <c r="N4791" i="19" s="1"/>
  <c r="N4798" i="19" s="1"/>
  <c r="N4805" i="19" s="1"/>
  <c r="N4812" i="19" s="1"/>
  <c r="N4819" i="19" s="1"/>
  <c r="N4826" i="19" s="1"/>
  <c r="N4833" i="19" s="1"/>
  <c r="N4840" i="19" s="1"/>
  <c r="N4847" i="19" s="1"/>
  <c r="N4854" i="19" s="1"/>
  <c r="N4861" i="19" s="1"/>
  <c r="N4868" i="19" s="1"/>
  <c r="N4875" i="19" s="1"/>
  <c r="N4882" i="19" s="1"/>
  <c r="N4889" i="19" s="1"/>
  <c r="N4896" i="19" s="1"/>
  <c r="N4903" i="19" s="1"/>
  <c r="N4910" i="19" s="1"/>
  <c r="N4917" i="19" s="1"/>
  <c r="N4924" i="19" s="1"/>
  <c r="N4931" i="19" s="1"/>
  <c r="N4938" i="19" s="1"/>
  <c r="N4945" i="19" s="1"/>
  <c r="N4952" i="19" s="1"/>
  <c r="N4959" i="19" s="1"/>
  <c r="N4966" i="19" s="1"/>
  <c r="N4973" i="19" s="1"/>
  <c r="N4980" i="19" s="1"/>
  <c r="N4987" i="19" s="1"/>
  <c r="N4994" i="19" s="1"/>
  <c r="N5001" i="19" s="1"/>
  <c r="N5008" i="19" s="1"/>
  <c r="N5015" i="19" s="1"/>
  <c r="N5022" i="19" s="1"/>
  <c r="N5029" i="19" s="1"/>
  <c r="N5036" i="19" s="1"/>
  <c r="N5043" i="19" s="1"/>
  <c r="N5050" i="19" s="1"/>
  <c r="N5057" i="19" s="1"/>
  <c r="N5064" i="19" s="1"/>
  <c r="N5071" i="19" s="1"/>
  <c r="N5078" i="19" s="1"/>
  <c r="N5085" i="19" s="1"/>
  <c r="N5092" i="19" s="1"/>
  <c r="N5099" i="19" s="1"/>
  <c r="N5106" i="19" s="1"/>
  <c r="N5113" i="19" s="1"/>
  <c r="N5120" i="19" s="1"/>
  <c r="N5127" i="19" s="1"/>
  <c r="N5134" i="19" s="1"/>
  <c r="N5141" i="19" s="1"/>
  <c r="N5148" i="19" s="1"/>
  <c r="N5155" i="19" s="1"/>
  <c r="N5162" i="19" s="1"/>
  <c r="N5169" i="19" s="1"/>
  <c r="N5176" i="19" s="1"/>
  <c r="N5183" i="19" s="1"/>
  <c r="N5190" i="19" s="1"/>
  <c r="N5197" i="19" s="1"/>
  <c r="N5204" i="19" s="1"/>
  <c r="N5211" i="19" s="1"/>
  <c r="N5218" i="19" s="1"/>
  <c r="N5225" i="19" s="1"/>
  <c r="N5232" i="19" s="1"/>
  <c r="N5239" i="19" s="1"/>
  <c r="N5246" i="19" s="1"/>
  <c r="N5253" i="19" s="1"/>
  <c r="N5260" i="19" s="1"/>
  <c r="N5267" i="19" s="1"/>
  <c r="N5274" i="19" s="1"/>
  <c r="N5281" i="19" s="1"/>
  <c r="N5288" i="19" s="1"/>
  <c r="N5295" i="19" s="1"/>
  <c r="N5302" i="19" s="1"/>
  <c r="N5309" i="19" s="1"/>
  <c r="N5316" i="19" s="1"/>
  <c r="N5323" i="19" s="1"/>
  <c r="N5330" i="19" s="1"/>
  <c r="N5337" i="19" s="1"/>
  <c r="N5344" i="19" s="1"/>
  <c r="N5351" i="19" s="1"/>
  <c r="N5358" i="19" s="1"/>
  <c r="N5365" i="19" s="1"/>
  <c r="N5372" i="19" s="1"/>
  <c r="N5379" i="19" s="1"/>
  <c r="N5386" i="19" s="1"/>
  <c r="N5393" i="19" s="1"/>
  <c r="N5400" i="19" s="1"/>
  <c r="N5407" i="19" s="1"/>
  <c r="N5414" i="19" s="1"/>
  <c r="N5421" i="19" s="1"/>
  <c r="N5428" i="19" s="1"/>
  <c r="N5435" i="19" s="1"/>
  <c r="N5442" i="19" s="1"/>
  <c r="N5449" i="19" s="1"/>
  <c r="N5456" i="19" s="1"/>
  <c r="N5463" i="19" s="1"/>
  <c r="N5470" i="19" s="1"/>
  <c r="N5477" i="19" s="1"/>
  <c r="N5484" i="19" s="1"/>
  <c r="N5491" i="19" s="1"/>
  <c r="N5498" i="19" s="1"/>
  <c r="N5505" i="19" s="1"/>
  <c r="N5512" i="19" s="1"/>
  <c r="N5519" i="19" s="1"/>
  <c r="N5526" i="19" s="1"/>
  <c r="N5533" i="19" s="1"/>
  <c r="N5540" i="19" s="1"/>
  <c r="N5547" i="19" s="1"/>
  <c r="N5554" i="19" s="1"/>
  <c r="N5561" i="19" s="1"/>
  <c r="N5568" i="19" s="1"/>
  <c r="N5575" i="19" s="1"/>
  <c r="N5582" i="19" s="1"/>
  <c r="N5589" i="19" s="1"/>
  <c r="N5596" i="19" s="1"/>
  <c r="N5603" i="19" s="1"/>
  <c r="N5610" i="19" s="1"/>
  <c r="N5617" i="19" s="1"/>
  <c r="N5624" i="19" s="1"/>
  <c r="N5631" i="19" s="1"/>
  <c r="N5638" i="19" s="1"/>
  <c r="N5645" i="19" s="1"/>
  <c r="N5652" i="19" s="1"/>
  <c r="N5659" i="19" s="1"/>
  <c r="N5666" i="19" s="1"/>
  <c r="N5673" i="19" s="1"/>
  <c r="N5680" i="19" s="1"/>
  <c r="N5687" i="19" s="1"/>
  <c r="N5694" i="19" s="1"/>
  <c r="N5701" i="19" s="1"/>
  <c r="N5708" i="19" s="1"/>
  <c r="N5715" i="19" s="1"/>
  <c r="N5722" i="19" s="1"/>
  <c r="N5729" i="19" s="1"/>
  <c r="N5736" i="19" s="1"/>
  <c r="N5743" i="19" s="1"/>
  <c r="N5750" i="19" s="1"/>
  <c r="N5757" i="19" s="1"/>
  <c r="N5764" i="19" s="1"/>
  <c r="N5771" i="19" s="1"/>
  <c r="N5778" i="19" s="1"/>
  <c r="N5785" i="19" s="1"/>
  <c r="N5792" i="19" s="1"/>
  <c r="N5799" i="19" s="1"/>
  <c r="N5806" i="19" s="1"/>
  <c r="N5813" i="19" s="1"/>
  <c r="N5820" i="19" s="1"/>
  <c r="N5827" i="19" s="1"/>
  <c r="N5834" i="19" s="1"/>
  <c r="N5841" i="19" s="1"/>
  <c r="N5848" i="19" s="1"/>
  <c r="N5855" i="19" s="1"/>
  <c r="N5862" i="19" s="1"/>
  <c r="N5869" i="19" s="1"/>
  <c r="N5876" i="19" s="1"/>
  <c r="N5883" i="19" s="1"/>
  <c r="N5890" i="19" s="1"/>
  <c r="N5897" i="19" s="1"/>
  <c r="N5904" i="19" s="1"/>
  <c r="N5911" i="19" s="1"/>
  <c r="N5918" i="19" s="1"/>
  <c r="N5925" i="19" s="1"/>
  <c r="N5932" i="19" s="1"/>
  <c r="N5939" i="19" s="1"/>
  <c r="N5946" i="19" s="1"/>
  <c r="N5953" i="19" s="1"/>
  <c r="N5960" i="19" s="1"/>
  <c r="N5967" i="19" s="1"/>
  <c r="N5974" i="19" s="1"/>
  <c r="N5981" i="19" s="1"/>
  <c r="N5988" i="19" s="1"/>
  <c r="N5995" i="19" s="1"/>
  <c r="N6002" i="19" s="1"/>
  <c r="N6009" i="19" s="1"/>
  <c r="N6016" i="19" s="1"/>
  <c r="N6023" i="19" s="1"/>
  <c r="N6030" i="19" s="1"/>
  <c r="N6037" i="19" s="1"/>
  <c r="N6044" i="19" s="1"/>
  <c r="N6051" i="19" s="1"/>
  <c r="N6058" i="19" s="1"/>
  <c r="N6065" i="19" s="1"/>
  <c r="N6072" i="19" s="1"/>
  <c r="N6079" i="19" s="1"/>
  <c r="N6086" i="19" s="1"/>
  <c r="N6093" i="19" s="1"/>
  <c r="N6100" i="19" s="1"/>
  <c r="N6107" i="19" s="1"/>
  <c r="N6114" i="19" s="1"/>
  <c r="N6121" i="19" s="1"/>
  <c r="N6128" i="19" s="1"/>
  <c r="N6135" i="19" s="1"/>
  <c r="N6142" i="19" s="1"/>
  <c r="N6149" i="19" s="1"/>
  <c r="N6156" i="19" s="1"/>
  <c r="N6163" i="19" s="1"/>
  <c r="N6170" i="19" s="1"/>
  <c r="N6177" i="19" s="1"/>
  <c r="N6184" i="19" s="1"/>
  <c r="N6191" i="19" s="1"/>
  <c r="N6198" i="19" s="1"/>
  <c r="N6205" i="19" s="1"/>
  <c r="N6212" i="19" s="1"/>
  <c r="N6219" i="19" s="1"/>
  <c r="N6226" i="19" s="1"/>
  <c r="N6233" i="19" s="1"/>
  <c r="N6240" i="19" s="1"/>
  <c r="N6247" i="19" s="1"/>
  <c r="N6254" i="19" s="1"/>
  <c r="N6261" i="19" s="1"/>
  <c r="N6268" i="19" s="1"/>
  <c r="N6275" i="19" s="1"/>
  <c r="N6282" i="19" s="1"/>
  <c r="N6289" i="19" s="1"/>
  <c r="N6296" i="19" s="1"/>
  <c r="N6303" i="19" s="1"/>
  <c r="N6310" i="19" s="1"/>
  <c r="N6317" i="19" s="1"/>
  <c r="N6324" i="19" s="1"/>
  <c r="N6331" i="19" s="1"/>
  <c r="N6338" i="19" s="1"/>
  <c r="N6345" i="19" s="1"/>
  <c r="N6352" i="19" s="1"/>
  <c r="N6359" i="19" s="1"/>
  <c r="N6366" i="19" s="1"/>
  <c r="N6373" i="19" s="1"/>
  <c r="N6380" i="19" s="1"/>
  <c r="N6387" i="19" s="1"/>
  <c r="N6394" i="19" s="1"/>
  <c r="N6401" i="19" s="1"/>
  <c r="N6408" i="19" s="1"/>
  <c r="N6415" i="19" s="1"/>
  <c r="N6422" i="19" s="1"/>
  <c r="N6429" i="19" s="1"/>
  <c r="N6436" i="19" s="1"/>
  <c r="N6443" i="19" s="1"/>
  <c r="N6450" i="19" s="1"/>
  <c r="N6457" i="19" s="1"/>
  <c r="N6464" i="19" s="1"/>
  <c r="N6471" i="19" s="1"/>
  <c r="N6478" i="19" s="1"/>
  <c r="N6485" i="19" s="1"/>
  <c r="N6492" i="19" s="1"/>
  <c r="N6499" i="19" s="1"/>
  <c r="N6506" i="19" s="1"/>
  <c r="N6513" i="19" s="1"/>
  <c r="N6520" i="19" s="1"/>
  <c r="N6527" i="19" s="1"/>
  <c r="N6534" i="19" s="1"/>
  <c r="N6541" i="19" s="1"/>
  <c r="N6548" i="19" s="1"/>
  <c r="N6555" i="19" s="1"/>
  <c r="N6562" i="19" s="1"/>
  <c r="N6569" i="19" s="1"/>
  <c r="N6576" i="19" s="1"/>
  <c r="N6583" i="19" s="1"/>
  <c r="N6590" i="19" s="1"/>
  <c r="N6597" i="19" s="1"/>
  <c r="N6604" i="19" s="1"/>
  <c r="N6611" i="19" s="1"/>
  <c r="N6618" i="19" s="1"/>
  <c r="N6625" i="19" s="1"/>
  <c r="N6632" i="19" s="1"/>
  <c r="N6639" i="19" s="1"/>
  <c r="N6646" i="19" s="1"/>
  <c r="N6653" i="19" s="1"/>
  <c r="N6660" i="19" s="1"/>
  <c r="N6667" i="19" s="1"/>
  <c r="N6674" i="19" s="1"/>
  <c r="N6681" i="19" s="1"/>
  <c r="N6688" i="19" s="1"/>
  <c r="N6695" i="19" s="1"/>
  <c r="N6702" i="19" s="1"/>
  <c r="N6709" i="19" s="1"/>
  <c r="N6716" i="19" s="1"/>
  <c r="N6723" i="19" s="1"/>
  <c r="N6730" i="19" s="1"/>
  <c r="N6737" i="19" s="1"/>
  <c r="N6744" i="19" s="1"/>
  <c r="N6751" i="19" s="1"/>
  <c r="N6758" i="19" s="1"/>
  <c r="N6765" i="19" s="1"/>
  <c r="N6772" i="19" s="1"/>
  <c r="N6779" i="19" s="1"/>
  <c r="N6786" i="19" s="1"/>
  <c r="N6793" i="19" s="1"/>
  <c r="N6800" i="19" s="1"/>
  <c r="N6807" i="19" s="1"/>
  <c r="N6814" i="19" s="1"/>
  <c r="N6821" i="19" s="1"/>
  <c r="N6828" i="19" s="1"/>
  <c r="N6835" i="19" s="1"/>
  <c r="N6842" i="19" s="1"/>
  <c r="N6849" i="19" s="1"/>
  <c r="N6856" i="19" s="1"/>
  <c r="N6863" i="19" s="1"/>
  <c r="N6870" i="19" s="1"/>
  <c r="N6877" i="19" s="1"/>
  <c r="N6884" i="19" s="1"/>
  <c r="N6891" i="19" s="1"/>
  <c r="N6898" i="19" s="1"/>
  <c r="N6905" i="19" s="1"/>
  <c r="N6912" i="19" s="1"/>
  <c r="N6919" i="19" s="1"/>
  <c r="N6926" i="19" s="1"/>
  <c r="N6933" i="19" s="1"/>
  <c r="N6940" i="19" s="1"/>
  <c r="N6947" i="19" s="1"/>
  <c r="N6954" i="19" s="1"/>
  <c r="N6961" i="19" s="1"/>
  <c r="N6968" i="19" s="1"/>
  <c r="N6975" i="19" s="1"/>
  <c r="N6982" i="19" s="1"/>
  <c r="N6989" i="19" s="1"/>
  <c r="N6996" i="19" s="1"/>
  <c r="Q93" i="20"/>
  <c r="Q562" i="20"/>
  <c r="Q576" i="20"/>
  <c r="L801" i="20"/>
  <c r="L780" i="20"/>
  <c r="L822" i="20"/>
  <c r="L773" i="20"/>
  <c r="L829" i="20"/>
  <c r="L787" i="20"/>
  <c r="L794" i="20"/>
  <c r="L808" i="20"/>
  <c r="L815" i="20"/>
  <c r="L766" i="20"/>
  <c r="T402" i="20"/>
  <c r="T409" i="20"/>
  <c r="T346" i="20"/>
  <c r="T374" i="20"/>
  <c r="T381" i="20"/>
  <c r="T360" i="20"/>
  <c r="T353" i="20"/>
  <c r="T367" i="20"/>
  <c r="T388" i="20"/>
  <c r="T395" i="20"/>
  <c r="S801" i="20"/>
  <c r="S808" i="20"/>
  <c r="S815" i="20"/>
  <c r="S822" i="20"/>
  <c r="S766" i="20"/>
  <c r="S829" i="20"/>
  <c r="S780" i="20"/>
  <c r="S787" i="20"/>
  <c r="S794" i="20"/>
  <c r="S773" i="20"/>
  <c r="Q815" i="20"/>
  <c r="Q822" i="20"/>
  <c r="Q766" i="20"/>
  <c r="Q780" i="20"/>
  <c r="Q787" i="20"/>
  <c r="Q794" i="20"/>
  <c r="Q801" i="20"/>
  <c r="Q808" i="20"/>
  <c r="Q773" i="20"/>
  <c r="Q829" i="20"/>
  <c r="P465" i="20"/>
  <c r="P458" i="20"/>
  <c r="P472" i="20"/>
  <c r="P416" i="20"/>
  <c r="P444" i="20"/>
  <c r="P423" i="20"/>
  <c r="P430" i="20"/>
  <c r="P451" i="20"/>
  <c r="P479" i="20"/>
  <c r="P437" i="20"/>
  <c r="M297" i="20"/>
  <c r="M304" i="20"/>
  <c r="M311" i="20"/>
  <c r="M318" i="20"/>
  <c r="M325" i="20"/>
  <c r="M332" i="20"/>
  <c r="M339" i="20"/>
  <c r="J2" i="19"/>
  <c r="M276" i="20"/>
  <c r="M283" i="20"/>
  <c r="M290" i="20"/>
  <c r="N500" i="20"/>
  <c r="N507" i="20"/>
  <c r="N528" i="20"/>
  <c r="N521" i="20"/>
  <c r="N549" i="20"/>
  <c r="N493" i="20"/>
  <c r="N486" i="20"/>
  <c r="N514" i="20"/>
  <c r="N542" i="20"/>
  <c r="N535" i="20"/>
  <c r="N458" i="20"/>
  <c r="N430" i="20"/>
  <c r="N416" i="20"/>
  <c r="N479" i="20"/>
  <c r="N437" i="20"/>
  <c r="N451" i="20"/>
  <c r="N465" i="20"/>
  <c r="N472" i="20"/>
  <c r="N444" i="20"/>
  <c r="N423" i="20"/>
  <c r="J773" i="20"/>
  <c r="J766" i="20"/>
  <c r="J794" i="20"/>
  <c r="J808" i="20"/>
  <c r="J822" i="20"/>
  <c r="J815" i="20"/>
  <c r="J780" i="20"/>
  <c r="J801" i="20"/>
  <c r="J829" i="20"/>
  <c r="J787" i="20"/>
  <c r="O619" i="20"/>
  <c r="O612" i="20"/>
  <c r="O577" i="20"/>
  <c r="O584" i="20"/>
  <c r="O556" i="20"/>
  <c r="O563" i="20"/>
  <c r="O570" i="20"/>
  <c r="O591" i="20"/>
  <c r="O598" i="20"/>
  <c r="O605" i="20"/>
  <c r="V136" i="20"/>
  <c r="V143" i="20"/>
  <c r="V171" i="20"/>
  <c r="V199" i="20"/>
  <c r="V157" i="20"/>
  <c r="V150" i="20"/>
  <c r="V164" i="20"/>
  <c r="V192" i="20"/>
  <c r="V178" i="20"/>
  <c r="V185" i="20"/>
  <c r="V759" i="20"/>
  <c r="V724" i="20"/>
  <c r="V731" i="20"/>
  <c r="V738" i="20"/>
  <c r="V696" i="20"/>
  <c r="V710" i="20"/>
  <c r="V745" i="20"/>
  <c r="V752" i="20"/>
  <c r="V703" i="20"/>
  <c r="V717" i="20"/>
  <c r="L220" i="20"/>
  <c r="L206" i="20"/>
  <c r="L213" i="20"/>
  <c r="L227" i="20"/>
  <c r="L255" i="20"/>
  <c r="L241" i="20"/>
  <c r="L234" i="20"/>
  <c r="L248" i="20"/>
  <c r="L269" i="20"/>
  <c r="L262" i="20"/>
  <c r="L52" i="20"/>
  <c r="L59" i="20"/>
  <c r="L17" i="20"/>
  <c r="L24" i="20"/>
  <c r="L38" i="20"/>
  <c r="L45" i="20"/>
  <c r="L3" i="20"/>
  <c r="L10" i="20"/>
  <c r="L31" i="20"/>
  <c r="K766" i="20"/>
  <c r="K773" i="20"/>
  <c r="K787" i="20"/>
  <c r="K794" i="20"/>
  <c r="K822" i="20"/>
  <c r="K829" i="20"/>
  <c r="K815" i="20"/>
  <c r="K808" i="20"/>
  <c r="K801" i="20"/>
  <c r="K780" i="20"/>
  <c r="R808" i="20"/>
  <c r="R815" i="20"/>
  <c r="R766" i="20"/>
  <c r="R773" i="20"/>
  <c r="R780" i="20"/>
  <c r="R794" i="20"/>
  <c r="R801" i="20"/>
  <c r="R822" i="20"/>
  <c r="R829" i="20"/>
  <c r="R787" i="20"/>
  <c r="U619" i="20"/>
  <c r="U577" i="20"/>
  <c r="U591" i="20"/>
  <c r="U598" i="20"/>
  <c r="U605" i="20"/>
  <c r="U612" i="20"/>
  <c r="U570" i="20"/>
  <c r="U556" i="20"/>
  <c r="U563" i="20"/>
  <c r="U584" i="20"/>
  <c r="FO4" i="5"/>
  <c r="EG59" i="5" s="1"/>
  <c r="P388" i="20"/>
  <c r="P367" i="20"/>
  <c r="P395" i="20"/>
  <c r="P374" i="20"/>
  <c r="P360" i="20"/>
  <c r="P381" i="20"/>
  <c r="P353" i="20"/>
  <c r="P409" i="20"/>
  <c r="P346" i="20"/>
  <c r="P402" i="20"/>
  <c r="H325" i="20"/>
  <c r="E2" i="19"/>
  <c r="E9" i="19" s="1"/>
  <c r="E16" i="19" s="1"/>
  <c r="E23" i="19" s="1"/>
  <c r="E30" i="19" s="1"/>
  <c r="E37" i="19" s="1"/>
  <c r="E44" i="19" s="1"/>
  <c r="E51" i="19" s="1"/>
  <c r="E58" i="19" s="1"/>
  <c r="E65" i="19" s="1"/>
  <c r="E72" i="19" s="1"/>
  <c r="E79" i="19" s="1"/>
  <c r="E86" i="19" s="1"/>
  <c r="E93" i="19" s="1"/>
  <c r="E100" i="19" s="1"/>
  <c r="E107" i="19" s="1"/>
  <c r="E114" i="19" s="1"/>
  <c r="E121" i="19" s="1"/>
  <c r="E128" i="19" s="1"/>
  <c r="E135" i="19" s="1"/>
  <c r="E142" i="19" s="1"/>
  <c r="E149" i="19" s="1"/>
  <c r="E156" i="19" s="1"/>
  <c r="E163" i="19" s="1"/>
  <c r="E170" i="19" s="1"/>
  <c r="E177" i="19" s="1"/>
  <c r="E184" i="19" s="1"/>
  <c r="E191" i="19" s="1"/>
  <c r="E198" i="19" s="1"/>
  <c r="E205" i="19" s="1"/>
  <c r="E212" i="19" s="1"/>
  <c r="E219" i="19" s="1"/>
  <c r="E226" i="19" s="1"/>
  <c r="E233" i="19" s="1"/>
  <c r="E240" i="19" s="1"/>
  <c r="E247" i="19" s="1"/>
  <c r="E254" i="19" s="1"/>
  <c r="E261" i="19" s="1"/>
  <c r="E268" i="19" s="1"/>
  <c r="E275" i="19" s="1"/>
  <c r="E282" i="19" s="1"/>
  <c r="E289" i="19" s="1"/>
  <c r="E296" i="19" s="1"/>
  <c r="E303" i="19" s="1"/>
  <c r="E310" i="19" s="1"/>
  <c r="E317" i="19" s="1"/>
  <c r="E324" i="19" s="1"/>
  <c r="E331" i="19" s="1"/>
  <c r="E338" i="19" s="1"/>
  <c r="E345" i="19" s="1"/>
  <c r="E352" i="19" s="1"/>
  <c r="E359" i="19" s="1"/>
  <c r="E366" i="19" s="1"/>
  <c r="E373" i="19" s="1"/>
  <c r="E380" i="19" s="1"/>
  <c r="E387" i="19" s="1"/>
  <c r="E394" i="19" s="1"/>
  <c r="E401" i="19" s="1"/>
  <c r="E408" i="19" s="1"/>
  <c r="E415" i="19" s="1"/>
  <c r="E422" i="19" s="1"/>
  <c r="E429" i="19" s="1"/>
  <c r="E436" i="19" s="1"/>
  <c r="E443" i="19" s="1"/>
  <c r="E450" i="19" s="1"/>
  <c r="E457" i="19" s="1"/>
  <c r="E464" i="19" s="1"/>
  <c r="E471" i="19" s="1"/>
  <c r="E478" i="19" s="1"/>
  <c r="E485" i="19" s="1"/>
  <c r="E492" i="19" s="1"/>
  <c r="E499" i="19" s="1"/>
  <c r="E506" i="19" s="1"/>
  <c r="E513" i="19" s="1"/>
  <c r="E520" i="19" s="1"/>
  <c r="E527" i="19" s="1"/>
  <c r="E534" i="19" s="1"/>
  <c r="E541" i="19" s="1"/>
  <c r="E548" i="19" s="1"/>
  <c r="E555" i="19" s="1"/>
  <c r="E562" i="19" s="1"/>
  <c r="E569" i="19" s="1"/>
  <c r="E576" i="19" s="1"/>
  <c r="E583" i="19" s="1"/>
  <c r="E590" i="19" s="1"/>
  <c r="E597" i="19" s="1"/>
  <c r="E604" i="19" s="1"/>
  <c r="E611" i="19" s="1"/>
  <c r="E618" i="19" s="1"/>
  <c r="E625" i="19" s="1"/>
  <c r="E632" i="19" s="1"/>
  <c r="E639" i="19" s="1"/>
  <c r="E646" i="19" s="1"/>
  <c r="E653" i="19" s="1"/>
  <c r="E660" i="19" s="1"/>
  <c r="E667" i="19" s="1"/>
  <c r="E674" i="19" s="1"/>
  <c r="E681" i="19" s="1"/>
  <c r="E688" i="19" s="1"/>
  <c r="E695" i="19" s="1"/>
  <c r="E702" i="19" s="1"/>
  <c r="E709" i="19" s="1"/>
  <c r="E716" i="19" s="1"/>
  <c r="E723" i="19" s="1"/>
  <c r="E730" i="19" s="1"/>
  <c r="E737" i="19" s="1"/>
  <c r="E744" i="19" s="1"/>
  <c r="E751" i="19" s="1"/>
  <c r="E758" i="19" s="1"/>
  <c r="E765" i="19" s="1"/>
  <c r="E772" i="19" s="1"/>
  <c r="E779" i="19" s="1"/>
  <c r="E786" i="19" s="1"/>
  <c r="E793" i="19" s="1"/>
  <c r="E800" i="19" s="1"/>
  <c r="E807" i="19" s="1"/>
  <c r="E814" i="19" s="1"/>
  <c r="E821" i="19" s="1"/>
  <c r="E828" i="19" s="1"/>
  <c r="E835" i="19" s="1"/>
  <c r="E842" i="19" s="1"/>
  <c r="E849" i="19" s="1"/>
  <c r="E856" i="19" s="1"/>
  <c r="E863" i="19" s="1"/>
  <c r="E870" i="19" s="1"/>
  <c r="E877" i="19" s="1"/>
  <c r="E884" i="19" s="1"/>
  <c r="E891" i="19" s="1"/>
  <c r="E898" i="19" s="1"/>
  <c r="E905" i="19" s="1"/>
  <c r="E912" i="19" s="1"/>
  <c r="E919" i="19" s="1"/>
  <c r="E926" i="19" s="1"/>
  <c r="E933" i="19" s="1"/>
  <c r="E940" i="19" s="1"/>
  <c r="E947" i="19" s="1"/>
  <c r="E954" i="19" s="1"/>
  <c r="E961" i="19" s="1"/>
  <c r="E968" i="19" s="1"/>
  <c r="E975" i="19" s="1"/>
  <c r="E982" i="19" s="1"/>
  <c r="E989" i="19" s="1"/>
  <c r="E996" i="19" s="1"/>
  <c r="E1003" i="19" s="1"/>
  <c r="E1010" i="19" s="1"/>
  <c r="E1017" i="19" s="1"/>
  <c r="E1024" i="19" s="1"/>
  <c r="E1031" i="19" s="1"/>
  <c r="E1038" i="19" s="1"/>
  <c r="E1045" i="19" s="1"/>
  <c r="E1052" i="19" s="1"/>
  <c r="E1059" i="19" s="1"/>
  <c r="E1066" i="19" s="1"/>
  <c r="E1073" i="19" s="1"/>
  <c r="E1080" i="19" s="1"/>
  <c r="E1087" i="19" s="1"/>
  <c r="E1094" i="19" s="1"/>
  <c r="E1101" i="19" s="1"/>
  <c r="E1108" i="19" s="1"/>
  <c r="E1115" i="19" s="1"/>
  <c r="E1122" i="19" s="1"/>
  <c r="E1129" i="19" s="1"/>
  <c r="E1136" i="19" s="1"/>
  <c r="E1143" i="19" s="1"/>
  <c r="E1150" i="19" s="1"/>
  <c r="E1157" i="19" s="1"/>
  <c r="E1164" i="19" s="1"/>
  <c r="E1171" i="19" s="1"/>
  <c r="E1178" i="19" s="1"/>
  <c r="E1185" i="19" s="1"/>
  <c r="E1192" i="19" s="1"/>
  <c r="E1199" i="19" s="1"/>
  <c r="E1206" i="19" s="1"/>
  <c r="E1213" i="19" s="1"/>
  <c r="E1220" i="19" s="1"/>
  <c r="E1227" i="19" s="1"/>
  <c r="E1234" i="19" s="1"/>
  <c r="E1241" i="19" s="1"/>
  <c r="E1248" i="19" s="1"/>
  <c r="E1255" i="19" s="1"/>
  <c r="E1262" i="19" s="1"/>
  <c r="E1269" i="19" s="1"/>
  <c r="E1276" i="19" s="1"/>
  <c r="E1283" i="19" s="1"/>
  <c r="E1290" i="19" s="1"/>
  <c r="E1297" i="19" s="1"/>
  <c r="E1304" i="19" s="1"/>
  <c r="E1311" i="19" s="1"/>
  <c r="E1318" i="19" s="1"/>
  <c r="E1325" i="19" s="1"/>
  <c r="E1332" i="19" s="1"/>
  <c r="E1339" i="19" s="1"/>
  <c r="E1346" i="19" s="1"/>
  <c r="E1353" i="19" s="1"/>
  <c r="E1360" i="19" s="1"/>
  <c r="E1367" i="19" s="1"/>
  <c r="E1374" i="19" s="1"/>
  <c r="E1381" i="19" s="1"/>
  <c r="E1388" i="19" s="1"/>
  <c r="E1395" i="19" s="1"/>
  <c r="E1402" i="19" s="1"/>
  <c r="E1409" i="19" s="1"/>
  <c r="E1416" i="19" s="1"/>
  <c r="E1423" i="19" s="1"/>
  <c r="E1430" i="19" s="1"/>
  <c r="E1437" i="19" s="1"/>
  <c r="E1444" i="19" s="1"/>
  <c r="E1451" i="19" s="1"/>
  <c r="E1458" i="19" s="1"/>
  <c r="E1465" i="19" s="1"/>
  <c r="E1472" i="19" s="1"/>
  <c r="E1479" i="19" s="1"/>
  <c r="E1486" i="19" s="1"/>
  <c r="E1493" i="19" s="1"/>
  <c r="E1500" i="19" s="1"/>
  <c r="E1507" i="19" s="1"/>
  <c r="E1514" i="19" s="1"/>
  <c r="E1521" i="19" s="1"/>
  <c r="E1528" i="19" s="1"/>
  <c r="E1535" i="19" s="1"/>
  <c r="E1542" i="19" s="1"/>
  <c r="E1549" i="19" s="1"/>
  <c r="E1556" i="19" s="1"/>
  <c r="E1563" i="19" s="1"/>
  <c r="E1570" i="19" s="1"/>
  <c r="E1577" i="19" s="1"/>
  <c r="E1584" i="19" s="1"/>
  <c r="E1591" i="19" s="1"/>
  <c r="E1598" i="19" s="1"/>
  <c r="E1605" i="19" s="1"/>
  <c r="E1612" i="19" s="1"/>
  <c r="E1619" i="19" s="1"/>
  <c r="E1626" i="19" s="1"/>
  <c r="E1633" i="19" s="1"/>
  <c r="E1640" i="19" s="1"/>
  <c r="E1647" i="19" s="1"/>
  <c r="E1654" i="19" s="1"/>
  <c r="E1661" i="19" s="1"/>
  <c r="E1668" i="19" s="1"/>
  <c r="E1675" i="19" s="1"/>
  <c r="E1682" i="19" s="1"/>
  <c r="E1689" i="19" s="1"/>
  <c r="E1696" i="19" s="1"/>
  <c r="E1703" i="19" s="1"/>
  <c r="E1710" i="19" s="1"/>
  <c r="E1717" i="19" s="1"/>
  <c r="E1724" i="19" s="1"/>
  <c r="E1731" i="19" s="1"/>
  <c r="E1738" i="19" s="1"/>
  <c r="E1745" i="19" s="1"/>
  <c r="E1752" i="19" s="1"/>
  <c r="E1759" i="19" s="1"/>
  <c r="E1766" i="19" s="1"/>
  <c r="E1773" i="19" s="1"/>
  <c r="E1780" i="19" s="1"/>
  <c r="E1787" i="19" s="1"/>
  <c r="E1794" i="19" s="1"/>
  <c r="E1801" i="19" s="1"/>
  <c r="E1808" i="19" s="1"/>
  <c r="E1815" i="19" s="1"/>
  <c r="E1822" i="19" s="1"/>
  <c r="E1829" i="19" s="1"/>
  <c r="E1836" i="19" s="1"/>
  <c r="E1843" i="19" s="1"/>
  <c r="E1850" i="19" s="1"/>
  <c r="E1857" i="19" s="1"/>
  <c r="E1864" i="19" s="1"/>
  <c r="E1871" i="19" s="1"/>
  <c r="E1878" i="19" s="1"/>
  <c r="E1885" i="19" s="1"/>
  <c r="E1892" i="19" s="1"/>
  <c r="E1899" i="19" s="1"/>
  <c r="E1906" i="19" s="1"/>
  <c r="E1913" i="19" s="1"/>
  <c r="E1920" i="19" s="1"/>
  <c r="E1927" i="19" s="1"/>
  <c r="E1934" i="19" s="1"/>
  <c r="E1941" i="19" s="1"/>
  <c r="E1948" i="19" s="1"/>
  <c r="E1955" i="19" s="1"/>
  <c r="E1962" i="19" s="1"/>
  <c r="E1969" i="19" s="1"/>
  <c r="E1976" i="19" s="1"/>
  <c r="E1983" i="19" s="1"/>
  <c r="E1990" i="19" s="1"/>
  <c r="E1997" i="19" s="1"/>
  <c r="E2004" i="19" s="1"/>
  <c r="E2011" i="19" s="1"/>
  <c r="E2018" i="19" s="1"/>
  <c r="E2025" i="19" s="1"/>
  <c r="E2032" i="19" s="1"/>
  <c r="E2039" i="19" s="1"/>
  <c r="E2046" i="19" s="1"/>
  <c r="E2053" i="19" s="1"/>
  <c r="E2060" i="19" s="1"/>
  <c r="E2067" i="19" s="1"/>
  <c r="E2074" i="19" s="1"/>
  <c r="E2081" i="19" s="1"/>
  <c r="E2088" i="19" s="1"/>
  <c r="E2095" i="19" s="1"/>
  <c r="E2102" i="19" s="1"/>
  <c r="E2109" i="19" s="1"/>
  <c r="E2116" i="19" s="1"/>
  <c r="E2123" i="19" s="1"/>
  <c r="E2130" i="19" s="1"/>
  <c r="E2137" i="19" s="1"/>
  <c r="E2144" i="19" s="1"/>
  <c r="E2151" i="19" s="1"/>
  <c r="E2158" i="19" s="1"/>
  <c r="E2165" i="19" s="1"/>
  <c r="E2172" i="19" s="1"/>
  <c r="E2179" i="19" s="1"/>
  <c r="E2186" i="19" s="1"/>
  <c r="E2193" i="19" s="1"/>
  <c r="E2200" i="19" s="1"/>
  <c r="E2207" i="19" s="1"/>
  <c r="E2214" i="19" s="1"/>
  <c r="E2221" i="19" s="1"/>
  <c r="E2228" i="19" s="1"/>
  <c r="E2235" i="19" s="1"/>
  <c r="E2242" i="19" s="1"/>
  <c r="E2249" i="19" s="1"/>
  <c r="E2256" i="19" s="1"/>
  <c r="E2263" i="19" s="1"/>
  <c r="E2270" i="19" s="1"/>
  <c r="E2277" i="19" s="1"/>
  <c r="E2284" i="19" s="1"/>
  <c r="E2291" i="19" s="1"/>
  <c r="E2298" i="19" s="1"/>
  <c r="E2305" i="19" s="1"/>
  <c r="E2312" i="19" s="1"/>
  <c r="E2319" i="19" s="1"/>
  <c r="E2326" i="19" s="1"/>
  <c r="E2333" i="19" s="1"/>
  <c r="E2340" i="19" s="1"/>
  <c r="E2347" i="19" s="1"/>
  <c r="E2354" i="19" s="1"/>
  <c r="E2361" i="19" s="1"/>
  <c r="E2368" i="19" s="1"/>
  <c r="E2375" i="19" s="1"/>
  <c r="E2382" i="19" s="1"/>
  <c r="E2389" i="19" s="1"/>
  <c r="E2396" i="19" s="1"/>
  <c r="E2403" i="19" s="1"/>
  <c r="E2410" i="19" s="1"/>
  <c r="E2417" i="19" s="1"/>
  <c r="E2424" i="19" s="1"/>
  <c r="E2431" i="19" s="1"/>
  <c r="E2438" i="19" s="1"/>
  <c r="E2445" i="19" s="1"/>
  <c r="E2452" i="19" s="1"/>
  <c r="E2459" i="19" s="1"/>
  <c r="E2466" i="19" s="1"/>
  <c r="E2473" i="19" s="1"/>
  <c r="E2480" i="19" s="1"/>
  <c r="E2487" i="19" s="1"/>
  <c r="E2494" i="19" s="1"/>
  <c r="E2501" i="19" s="1"/>
  <c r="E2508" i="19" s="1"/>
  <c r="E2515" i="19" s="1"/>
  <c r="E2522" i="19" s="1"/>
  <c r="E2529" i="19" s="1"/>
  <c r="E2536" i="19" s="1"/>
  <c r="E2543" i="19" s="1"/>
  <c r="E2550" i="19" s="1"/>
  <c r="E2557" i="19" s="1"/>
  <c r="E2564" i="19" s="1"/>
  <c r="E2571" i="19" s="1"/>
  <c r="E2578" i="19" s="1"/>
  <c r="E2585" i="19" s="1"/>
  <c r="E2592" i="19" s="1"/>
  <c r="E2599" i="19" s="1"/>
  <c r="E2606" i="19" s="1"/>
  <c r="E2613" i="19" s="1"/>
  <c r="E2620" i="19" s="1"/>
  <c r="E2627" i="19" s="1"/>
  <c r="E2634" i="19" s="1"/>
  <c r="E2641" i="19" s="1"/>
  <c r="E2648" i="19" s="1"/>
  <c r="E2655" i="19" s="1"/>
  <c r="E2662" i="19" s="1"/>
  <c r="E2669" i="19" s="1"/>
  <c r="E2676" i="19" s="1"/>
  <c r="E2683" i="19" s="1"/>
  <c r="E2690" i="19" s="1"/>
  <c r="E2697" i="19" s="1"/>
  <c r="E2704" i="19" s="1"/>
  <c r="E2711" i="19" s="1"/>
  <c r="E2718" i="19" s="1"/>
  <c r="E2725" i="19" s="1"/>
  <c r="E2732" i="19" s="1"/>
  <c r="E2739" i="19" s="1"/>
  <c r="E2746" i="19" s="1"/>
  <c r="E2753" i="19" s="1"/>
  <c r="E2760" i="19" s="1"/>
  <c r="E2767" i="19" s="1"/>
  <c r="E2774" i="19" s="1"/>
  <c r="E2781" i="19" s="1"/>
  <c r="E2788" i="19" s="1"/>
  <c r="E2795" i="19" s="1"/>
  <c r="E2802" i="19" s="1"/>
  <c r="E2809" i="19" s="1"/>
  <c r="E2816" i="19" s="1"/>
  <c r="E2823" i="19" s="1"/>
  <c r="E2830" i="19" s="1"/>
  <c r="E2837" i="19" s="1"/>
  <c r="E2844" i="19" s="1"/>
  <c r="E2851" i="19" s="1"/>
  <c r="E2858" i="19" s="1"/>
  <c r="E2865" i="19" s="1"/>
  <c r="E2872" i="19" s="1"/>
  <c r="E2879" i="19" s="1"/>
  <c r="E2886" i="19" s="1"/>
  <c r="E2893" i="19" s="1"/>
  <c r="E2900" i="19" s="1"/>
  <c r="E2907" i="19" s="1"/>
  <c r="E2914" i="19" s="1"/>
  <c r="E2921" i="19" s="1"/>
  <c r="E2928" i="19" s="1"/>
  <c r="E2935" i="19" s="1"/>
  <c r="E2942" i="19" s="1"/>
  <c r="E2949" i="19" s="1"/>
  <c r="E2956" i="19" s="1"/>
  <c r="E2963" i="19" s="1"/>
  <c r="E2970" i="19" s="1"/>
  <c r="E2977" i="19" s="1"/>
  <c r="E2984" i="19" s="1"/>
  <c r="E2991" i="19" s="1"/>
  <c r="E2998" i="19" s="1"/>
  <c r="E3005" i="19" s="1"/>
  <c r="E3012" i="19" s="1"/>
  <c r="E3019" i="19" s="1"/>
  <c r="E3026" i="19" s="1"/>
  <c r="E3033" i="19" s="1"/>
  <c r="E3040" i="19" s="1"/>
  <c r="E3047" i="19" s="1"/>
  <c r="E3054" i="19" s="1"/>
  <c r="E3061" i="19" s="1"/>
  <c r="E3068" i="19" s="1"/>
  <c r="E3075" i="19" s="1"/>
  <c r="E3082" i="19" s="1"/>
  <c r="E3089" i="19" s="1"/>
  <c r="E3096" i="19" s="1"/>
  <c r="E3103" i="19" s="1"/>
  <c r="E3110" i="19" s="1"/>
  <c r="E3117" i="19" s="1"/>
  <c r="E3124" i="19" s="1"/>
  <c r="E3131" i="19" s="1"/>
  <c r="E3138" i="19" s="1"/>
  <c r="E3145" i="19" s="1"/>
  <c r="E3152" i="19" s="1"/>
  <c r="E3159" i="19" s="1"/>
  <c r="E3166" i="19" s="1"/>
  <c r="E3173" i="19" s="1"/>
  <c r="E3180" i="19" s="1"/>
  <c r="E3187" i="19" s="1"/>
  <c r="E3194" i="19" s="1"/>
  <c r="E3201" i="19" s="1"/>
  <c r="E3208" i="19" s="1"/>
  <c r="E3215" i="19" s="1"/>
  <c r="E3222" i="19" s="1"/>
  <c r="E3229" i="19" s="1"/>
  <c r="E3236" i="19" s="1"/>
  <c r="E3243" i="19" s="1"/>
  <c r="E3250" i="19" s="1"/>
  <c r="E3257" i="19" s="1"/>
  <c r="E3264" i="19" s="1"/>
  <c r="E3271" i="19" s="1"/>
  <c r="E3278" i="19" s="1"/>
  <c r="E3285" i="19" s="1"/>
  <c r="E3292" i="19" s="1"/>
  <c r="E3299" i="19" s="1"/>
  <c r="E3306" i="19" s="1"/>
  <c r="E3313" i="19" s="1"/>
  <c r="E3320" i="19" s="1"/>
  <c r="E3327" i="19" s="1"/>
  <c r="E3334" i="19" s="1"/>
  <c r="E3341" i="19" s="1"/>
  <c r="E3348" i="19" s="1"/>
  <c r="E3355" i="19" s="1"/>
  <c r="E3362" i="19" s="1"/>
  <c r="E3369" i="19" s="1"/>
  <c r="E3376" i="19" s="1"/>
  <c r="E3383" i="19" s="1"/>
  <c r="E3390" i="19" s="1"/>
  <c r="E3397" i="19" s="1"/>
  <c r="E3404" i="19" s="1"/>
  <c r="E3411" i="19" s="1"/>
  <c r="E3418" i="19" s="1"/>
  <c r="E3425" i="19" s="1"/>
  <c r="E3432" i="19" s="1"/>
  <c r="E3439" i="19" s="1"/>
  <c r="E3446" i="19" s="1"/>
  <c r="E3453" i="19" s="1"/>
  <c r="E3460" i="19" s="1"/>
  <c r="E3467" i="19" s="1"/>
  <c r="E3474" i="19" s="1"/>
  <c r="E3481" i="19" s="1"/>
  <c r="E3488" i="19" s="1"/>
  <c r="E3495" i="19" s="1"/>
  <c r="E3502" i="19" s="1"/>
  <c r="E3509" i="19" s="1"/>
  <c r="E3516" i="19" s="1"/>
  <c r="E3523" i="19" s="1"/>
  <c r="E3530" i="19" s="1"/>
  <c r="E3537" i="19" s="1"/>
  <c r="E3544" i="19" s="1"/>
  <c r="E3551" i="19" s="1"/>
  <c r="E3558" i="19" s="1"/>
  <c r="E3565" i="19" s="1"/>
  <c r="E3572" i="19" s="1"/>
  <c r="E3579" i="19" s="1"/>
  <c r="E3586" i="19" s="1"/>
  <c r="E3593" i="19" s="1"/>
  <c r="E3600" i="19" s="1"/>
  <c r="E3607" i="19" s="1"/>
  <c r="E3614" i="19" s="1"/>
  <c r="E3621" i="19" s="1"/>
  <c r="E3628" i="19" s="1"/>
  <c r="E3635" i="19" s="1"/>
  <c r="E3642" i="19" s="1"/>
  <c r="E3649" i="19" s="1"/>
  <c r="E3656" i="19" s="1"/>
  <c r="E3663" i="19" s="1"/>
  <c r="E3670" i="19" s="1"/>
  <c r="E3677" i="19" s="1"/>
  <c r="E3684" i="19" s="1"/>
  <c r="E3691" i="19" s="1"/>
  <c r="E3698" i="19" s="1"/>
  <c r="E3705" i="19" s="1"/>
  <c r="E3712" i="19" s="1"/>
  <c r="E3719" i="19" s="1"/>
  <c r="E3726" i="19" s="1"/>
  <c r="E3733" i="19" s="1"/>
  <c r="E3740" i="19" s="1"/>
  <c r="E3747" i="19" s="1"/>
  <c r="E3754" i="19" s="1"/>
  <c r="E3761" i="19" s="1"/>
  <c r="E3768" i="19" s="1"/>
  <c r="E3775" i="19" s="1"/>
  <c r="E3782" i="19" s="1"/>
  <c r="E3789" i="19" s="1"/>
  <c r="E3796" i="19" s="1"/>
  <c r="E3803" i="19" s="1"/>
  <c r="E3810" i="19" s="1"/>
  <c r="E3817" i="19" s="1"/>
  <c r="E3824" i="19" s="1"/>
  <c r="E3831" i="19" s="1"/>
  <c r="E3838" i="19" s="1"/>
  <c r="E3845" i="19" s="1"/>
  <c r="E3852" i="19" s="1"/>
  <c r="E3859" i="19" s="1"/>
  <c r="E3866" i="19" s="1"/>
  <c r="E3873" i="19" s="1"/>
  <c r="E3880" i="19" s="1"/>
  <c r="E3887" i="19" s="1"/>
  <c r="E3894" i="19" s="1"/>
  <c r="E3901" i="19" s="1"/>
  <c r="E3908" i="19" s="1"/>
  <c r="E3915" i="19" s="1"/>
  <c r="E3922" i="19" s="1"/>
  <c r="E3929" i="19" s="1"/>
  <c r="E3936" i="19" s="1"/>
  <c r="E3943" i="19" s="1"/>
  <c r="E3950" i="19" s="1"/>
  <c r="E3957" i="19" s="1"/>
  <c r="E3964" i="19" s="1"/>
  <c r="E3971" i="19" s="1"/>
  <c r="E3978" i="19" s="1"/>
  <c r="E3985" i="19" s="1"/>
  <c r="E3992" i="19" s="1"/>
  <c r="E3999" i="19" s="1"/>
  <c r="E4006" i="19" s="1"/>
  <c r="E4013" i="19" s="1"/>
  <c r="E4020" i="19" s="1"/>
  <c r="E4027" i="19" s="1"/>
  <c r="E4034" i="19" s="1"/>
  <c r="E4041" i="19" s="1"/>
  <c r="E4048" i="19" s="1"/>
  <c r="E4055" i="19" s="1"/>
  <c r="E4062" i="19" s="1"/>
  <c r="E4069" i="19" s="1"/>
  <c r="E4076" i="19" s="1"/>
  <c r="E4083" i="19" s="1"/>
  <c r="E4090" i="19" s="1"/>
  <c r="E4097" i="19" s="1"/>
  <c r="E4104" i="19" s="1"/>
  <c r="E4111" i="19" s="1"/>
  <c r="E4118" i="19" s="1"/>
  <c r="E4125" i="19" s="1"/>
  <c r="E4132" i="19" s="1"/>
  <c r="E4139" i="19" s="1"/>
  <c r="E4146" i="19" s="1"/>
  <c r="E4153" i="19" s="1"/>
  <c r="E4160" i="19" s="1"/>
  <c r="E4167" i="19" s="1"/>
  <c r="E4174" i="19" s="1"/>
  <c r="E4181" i="19" s="1"/>
  <c r="E4188" i="19" s="1"/>
  <c r="E4195" i="19" s="1"/>
  <c r="E4202" i="19" s="1"/>
  <c r="E4209" i="19" s="1"/>
  <c r="E4216" i="19" s="1"/>
  <c r="E4223" i="19" s="1"/>
  <c r="E4230" i="19" s="1"/>
  <c r="E4237" i="19" s="1"/>
  <c r="E4244" i="19" s="1"/>
  <c r="E4251" i="19" s="1"/>
  <c r="E4258" i="19" s="1"/>
  <c r="E4265" i="19" s="1"/>
  <c r="E4272" i="19" s="1"/>
  <c r="E4279" i="19" s="1"/>
  <c r="E4286" i="19" s="1"/>
  <c r="E4293" i="19" s="1"/>
  <c r="E4300" i="19" s="1"/>
  <c r="E4307" i="19" s="1"/>
  <c r="E4314" i="19" s="1"/>
  <c r="E4321" i="19" s="1"/>
  <c r="E4328" i="19" s="1"/>
  <c r="E4335" i="19" s="1"/>
  <c r="E4342" i="19" s="1"/>
  <c r="E4349" i="19" s="1"/>
  <c r="E4356" i="19" s="1"/>
  <c r="E4363" i="19" s="1"/>
  <c r="E4370" i="19" s="1"/>
  <c r="E4377" i="19" s="1"/>
  <c r="E4384" i="19" s="1"/>
  <c r="E4391" i="19" s="1"/>
  <c r="E4398" i="19" s="1"/>
  <c r="E4405" i="19" s="1"/>
  <c r="E4412" i="19" s="1"/>
  <c r="E4419" i="19" s="1"/>
  <c r="E4426" i="19" s="1"/>
  <c r="E4433" i="19" s="1"/>
  <c r="E4440" i="19" s="1"/>
  <c r="E4447" i="19" s="1"/>
  <c r="E4454" i="19" s="1"/>
  <c r="E4461" i="19" s="1"/>
  <c r="E4468" i="19" s="1"/>
  <c r="E4475" i="19" s="1"/>
  <c r="E4482" i="19" s="1"/>
  <c r="E4489" i="19" s="1"/>
  <c r="E4496" i="19" s="1"/>
  <c r="E4503" i="19" s="1"/>
  <c r="E4510" i="19" s="1"/>
  <c r="E4517" i="19" s="1"/>
  <c r="E4524" i="19" s="1"/>
  <c r="E4531" i="19" s="1"/>
  <c r="E4538" i="19" s="1"/>
  <c r="E4545" i="19" s="1"/>
  <c r="E4552" i="19" s="1"/>
  <c r="E4559" i="19" s="1"/>
  <c r="E4566" i="19" s="1"/>
  <c r="E4573" i="19" s="1"/>
  <c r="E4580" i="19" s="1"/>
  <c r="E4587" i="19" s="1"/>
  <c r="E4594" i="19" s="1"/>
  <c r="E4601" i="19" s="1"/>
  <c r="E4608" i="19" s="1"/>
  <c r="E4615" i="19" s="1"/>
  <c r="E4622" i="19" s="1"/>
  <c r="E4629" i="19" s="1"/>
  <c r="E4636" i="19" s="1"/>
  <c r="E4643" i="19" s="1"/>
  <c r="E4650" i="19" s="1"/>
  <c r="E4657" i="19" s="1"/>
  <c r="E4664" i="19" s="1"/>
  <c r="E4671" i="19" s="1"/>
  <c r="E4678" i="19" s="1"/>
  <c r="E4685" i="19" s="1"/>
  <c r="E4692" i="19" s="1"/>
  <c r="E4699" i="19" s="1"/>
  <c r="E4706" i="19" s="1"/>
  <c r="E4713" i="19" s="1"/>
  <c r="E4720" i="19" s="1"/>
  <c r="E4727" i="19" s="1"/>
  <c r="E4734" i="19" s="1"/>
  <c r="E4741" i="19" s="1"/>
  <c r="E4748" i="19" s="1"/>
  <c r="E4755" i="19" s="1"/>
  <c r="E4762" i="19" s="1"/>
  <c r="E4769" i="19" s="1"/>
  <c r="E4776" i="19" s="1"/>
  <c r="E4783" i="19" s="1"/>
  <c r="E4790" i="19" s="1"/>
  <c r="E4797" i="19" s="1"/>
  <c r="E4804" i="19" s="1"/>
  <c r="E4811" i="19" s="1"/>
  <c r="E4818" i="19" s="1"/>
  <c r="E4825" i="19" s="1"/>
  <c r="E4832" i="19" s="1"/>
  <c r="E4839" i="19" s="1"/>
  <c r="E4846" i="19" s="1"/>
  <c r="E4853" i="19" s="1"/>
  <c r="E4860" i="19" s="1"/>
  <c r="E4867" i="19" s="1"/>
  <c r="E4874" i="19" s="1"/>
  <c r="E4881" i="19" s="1"/>
  <c r="E4888" i="19" s="1"/>
  <c r="E4895" i="19" s="1"/>
  <c r="E4902" i="19" s="1"/>
  <c r="E4909" i="19" s="1"/>
  <c r="E4916" i="19" s="1"/>
  <c r="E4923" i="19" s="1"/>
  <c r="E4930" i="19" s="1"/>
  <c r="E4937" i="19" s="1"/>
  <c r="E4944" i="19" s="1"/>
  <c r="E4951" i="19" s="1"/>
  <c r="E4958" i="19" s="1"/>
  <c r="E4965" i="19" s="1"/>
  <c r="E4972" i="19" s="1"/>
  <c r="E4979" i="19" s="1"/>
  <c r="E4986" i="19" s="1"/>
  <c r="E4993" i="19" s="1"/>
  <c r="E5000" i="19" s="1"/>
  <c r="E5007" i="19" s="1"/>
  <c r="E5014" i="19" s="1"/>
  <c r="E5021" i="19" s="1"/>
  <c r="E5028" i="19" s="1"/>
  <c r="E5035" i="19" s="1"/>
  <c r="E5042" i="19" s="1"/>
  <c r="E5049" i="19" s="1"/>
  <c r="E5056" i="19" s="1"/>
  <c r="E5063" i="19" s="1"/>
  <c r="E5070" i="19" s="1"/>
  <c r="E5077" i="19" s="1"/>
  <c r="E5084" i="19" s="1"/>
  <c r="E5091" i="19" s="1"/>
  <c r="E5098" i="19" s="1"/>
  <c r="E5105" i="19" s="1"/>
  <c r="E5112" i="19" s="1"/>
  <c r="E5119" i="19" s="1"/>
  <c r="E5126" i="19" s="1"/>
  <c r="E5133" i="19" s="1"/>
  <c r="E5140" i="19" s="1"/>
  <c r="E5147" i="19" s="1"/>
  <c r="E5154" i="19" s="1"/>
  <c r="E5161" i="19" s="1"/>
  <c r="E5168" i="19" s="1"/>
  <c r="E5175" i="19" s="1"/>
  <c r="E5182" i="19" s="1"/>
  <c r="E5189" i="19" s="1"/>
  <c r="E5196" i="19" s="1"/>
  <c r="E5203" i="19" s="1"/>
  <c r="E5210" i="19" s="1"/>
  <c r="E5217" i="19" s="1"/>
  <c r="E5224" i="19" s="1"/>
  <c r="E5231" i="19" s="1"/>
  <c r="E5238" i="19" s="1"/>
  <c r="E5245" i="19" s="1"/>
  <c r="E5252" i="19" s="1"/>
  <c r="E5259" i="19" s="1"/>
  <c r="E5266" i="19" s="1"/>
  <c r="E5273" i="19" s="1"/>
  <c r="E5280" i="19" s="1"/>
  <c r="E5287" i="19" s="1"/>
  <c r="E5294" i="19" s="1"/>
  <c r="E5301" i="19" s="1"/>
  <c r="E5308" i="19" s="1"/>
  <c r="E5315" i="19" s="1"/>
  <c r="E5322" i="19" s="1"/>
  <c r="E5329" i="19" s="1"/>
  <c r="E5336" i="19" s="1"/>
  <c r="E5343" i="19" s="1"/>
  <c r="E5350" i="19" s="1"/>
  <c r="E5357" i="19" s="1"/>
  <c r="E5364" i="19" s="1"/>
  <c r="E5371" i="19" s="1"/>
  <c r="E5378" i="19" s="1"/>
  <c r="E5385" i="19" s="1"/>
  <c r="E5392" i="19" s="1"/>
  <c r="E5399" i="19" s="1"/>
  <c r="E5406" i="19" s="1"/>
  <c r="E5413" i="19" s="1"/>
  <c r="E5420" i="19" s="1"/>
  <c r="E5427" i="19" s="1"/>
  <c r="E5434" i="19" s="1"/>
  <c r="E5441" i="19" s="1"/>
  <c r="E5448" i="19" s="1"/>
  <c r="E5455" i="19" s="1"/>
  <c r="E5462" i="19" s="1"/>
  <c r="E5469" i="19" s="1"/>
  <c r="E5476" i="19" s="1"/>
  <c r="E5483" i="19" s="1"/>
  <c r="E5490" i="19" s="1"/>
  <c r="E5497" i="19" s="1"/>
  <c r="E5504" i="19" s="1"/>
  <c r="E5511" i="19" s="1"/>
  <c r="E5518" i="19" s="1"/>
  <c r="E5525" i="19" s="1"/>
  <c r="E5532" i="19" s="1"/>
  <c r="E5539" i="19" s="1"/>
  <c r="E5546" i="19" s="1"/>
  <c r="E5553" i="19" s="1"/>
  <c r="E5560" i="19" s="1"/>
  <c r="E5567" i="19" s="1"/>
  <c r="E5574" i="19" s="1"/>
  <c r="E5581" i="19" s="1"/>
  <c r="E5588" i="19" s="1"/>
  <c r="E5595" i="19" s="1"/>
  <c r="E5602" i="19" s="1"/>
  <c r="E5609" i="19" s="1"/>
  <c r="E5616" i="19" s="1"/>
  <c r="E5623" i="19" s="1"/>
  <c r="E5630" i="19" s="1"/>
  <c r="E5637" i="19" s="1"/>
  <c r="E5644" i="19" s="1"/>
  <c r="E5651" i="19" s="1"/>
  <c r="E5658" i="19" s="1"/>
  <c r="E5665" i="19" s="1"/>
  <c r="E5672" i="19" s="1"/>
  <c r="E5679" i="19" s="1"/>
  <c r="E5686" i="19" s="1"/>
  <c r="E5693" i="19" s="1"/>
  <c r="E5700" i="19" s="1"/>
  <c r="E5707" i="19" s="1"/>
  <c r="E5714" i="19" s="1"/>
  <c r="E5721" i="19" s="1"/>
  <c r="E5728" i="19" s="1"/>
  <c r="E5735" i="19" s="1"/>
  <c r="E5742" i="19" s="1"/>
  <c r="E5749" i="19" s="1"/>
  <c r="E5756" i="19" s="1"/>
  <c r="E5763" i="19" s="1"/>
  <c r="E5770" i="19" s="1"/>
  <c r="E5777" i="19" s="1"/>
  <c r="E5784" i="19" s="1"/>
  <c r="E5791" i="19" s="1"/>
  <c r="E5798" i="19" s="1"/>
  <c r="E5805" i="19" s="1"/>
  <c r="E5812" i="19" s="1"/>
  <c r="E5819" i="19" s="1"/>
  <c r="E5826" i="19" s="1"/>
  <c r="E5833" i="19" s="1"/>
  <c r="E5840" i="19" s="1"/>
  <c r="E5847" i="19" s="1"/>
  <c r="E5854" i="19" s="1"/>
  <c r="E5861" i="19" s="1"/>
  <c r="E5868" i="19" s="1"/>
  <c r="E5875" i="19" s="1"/>
  <c r="E5882" i="19" s="1"/>
  <c r="E5889" i="19" s="1"/>
  <c r="E5896" i="19" s="1"/>
  <c r="E5903" i="19" s="1"/>
  <c r="E5910" i="19" s="1"/>
  <c r="E5917" i="19" s="1"/>
  <c r="E5924" i="19" s="1"/>
  <c r="E5931" i="19" s="1"/>
  <c r="E5938" i="19" s="1"/>
  <c r="E5945" i="19" s="1"/>
  <c r="E5952" i="19" s="1"/>
  <c r="E5959" i="19" s="1"/>
  <c r="E5966" i="19" s="1"/>
  <c r="E5973" i="19" s="1"/>
  <c r="E5980" i="19" s="1"/>
  <c r="E5987" i="19" s="1"/>
  <c r="E5994" i="19" s="1"/>
  <c r="E6001" i="19" s="1"/>
  <c r="E6008" i="19" s="1"/>
  <c r="E6015" i="19" s="1"/>
  <c r="E6022" i="19" s="1"/>
  <c r="E6029" i="19" s="1"/>
  <c r="E6036" i="19" s="1"/>
  <c r="E6043" i="19" s="1"/>
  <c r="E6050" i="19" s="1"/>
  <c r="E6057" i="19" s="1"/>
  <c r="E6064" i="19" s="1"/>
  <c r="E6071" i="19" s="1"/>
  <c r="E6078" i="19" s="1"/>
  <c r="E6085" i="19" s="1"/>
  <c r="E6092" i="19" s="1"/>
  <c r="E6099" i="19" s="1"/>
  <c r="E6106" i="19" s="1"/>
  <c r="E6113" i="19" s="1"/>
  <c r="E6120" i="19" s="1"/>
  <c r="E6127" i="19" s="1"/>
  <c r="E6134" i="19" s="1"/>
  <c r="E6141" i="19" s="1"/>
  <c r="E6148" i="19" s="1"/>
  <c r="E6155" i="19" s="1"/>
  <c r="E6162" i="19" s="1"/>
  <c r="E6169" i="19" s="1"/>
  <c r="E6176" i="19" s="1"/>
  <c r="E6183" i="19" s="1"/>
  <c r="E6190" i="19" s="1"/>
  <c r="E6197" i="19" s="1"/>
  <c r="E6204" i="19" s="1"/>
  <c r="E6211" i="19" s="1"/>
  <c r="E6218" i="19" s="1"/>
  <c r="E6225" i="19" s="1"/>
  <c r="E6232" i="19" s="1"/>
  <c r="E6239" i="19" s="1"/>
  <c r="E6246" i="19" s="1"/>
  <c r="E6253" i="19" s="1"/>
  <c r="E6260" i="19" s="1"/>
  <c r="E6267" i="19" s="1"/>
  <c r="E6274" i="19" s="1"/>
  <c r="E6281" i="19" s="1"/>
  <c r="E6288" i="19" s="1"/>
  <c r="E6295" i="19" s="1"/>
  <c r="E6302" i="19" s="1"/>
  <c r="E6309" i="19" s="1"/>
  <c r="E6316" i="19" s="1"/>
  <c r="E6323" i="19" s="1"/>
  <c r="E6330" i="19" s="1"/>
  <c r="E6337" i="19" s="1"/>
  <c r="E6344" i="19" s="1"/>
  <c r="E6351" i="19" s="1"/>
  <c r="E6358" i="19" s="1"/>
  <c r="E6365" i="19" s="1"/>
  <c r="E6372" i="19" s="1"/>
  <c r="E6379" i="19" s="1"/>
  <c r="E6386" i="19" s="1"/>
  <c r="E6393" i="19" s="1"/>
  <c r="E6400" i="19" s="1"/>
  <c r="E6407" i="19" s="1"/>
  <c r="E6414" i="19" s="1"/>
  <c r="E6421" i="19" s="1"/>
  <c r="E6428" i="19" s="1"/>
  <c r="E6435" i="19" s="1"/>
  <c r="E6442" i="19" s="1"/>
  <c r="E6449" i="19" s="1"/>
  <c r="E6456" i="19" s="1"/>
  <c r="E6463" i="19" s="1"/>
  <c r="E6470" i="19" s="1"/>
  <c r="E6477" i="19" s="1"/>
  <c r="E6484" i="19" s="1"/>
  <c r="E6491" i="19" s="1"/>
  <c r="E6498" i="19" s="1"/>
  <c r="E6505" i="19" s="1"/>
  <c r="E6512" i="19" s="1"/>
  <c r="E6519" i="19" s="1"/>
  <c r="E6526" i="19" s="1"/>
  <c r="E6533" i="19" s="1"/>
  <c r="E6540" i="19" s="1"/>
  <c r="E6547" i="19" s="1"/>
  <c r="E6554" i="19" s="1"/>
  <c r="E6561" i="19" s="1"/>
  <c r="E6568" i="19" s="1"/>
  <c r="E6575" i="19" s="1"/>
  <c r="E6582" i="19" s="1"/>
  <c r="E6589" i="19" s="1"/>
  <c r="E6596" i="19" s="1"/>
  <c r="E6603" i="19" s="1"/>
  <c r="E6610" i="19" s="1"/>
  <c r="E6617" i="19" s="1"/>
  <c r="E6624" i="19" s="1"/>
  <c r="E6631" i="19" s="1"/>
  <c r="E6638" i="19" s="1"/>
  <c r="E6645" i="19" s="1"/>
  <c r="E6652" i="19" s="1"/>
  <c r="E6659" i="19" s="1"/>
  <c r="E6666" i="19" s="1"/>
  <c r="E6673" i="19" s="1"/>
  <c r="E6680" i="19" s="1"/>
  <c r="E6687" i="19" s="1"/>
  <c r="E6694" i="19" s="1"/>
  <c r="E6701" i="19" s="1"/>
  <c r="E6708" i="19" s="1"/>
  <c r="E6715" i="19" s="1"/>
  <c r="E6722" i="19" s="1"/>
  <c r="E6729" i="19" s="1"/>
  <c r="E6736" i="19" s="1"/>
  <c r="E6743" i="19" s="1"/>
  <c r="E6750" i="19" s="1"/>
  <c r="E6757" i="19" s="1"/>
  <c r="E6764" i="19" s="1"/>
  <c r="E6771" i="19" s="1"/>
  <c r="E6778" i="19" s="1"/>
  <c r="E6785" i="19" s="1"/>
  <c r="E6792" i="19" s="1"/>
  <c r="E6799" i="19" s="1"/>
  <c r="E6806" i="19" s="1"/>
  <c r="E6813" i="19" s="1"/>
  <c r="E6820" i="19" s="1"/>
  <c r="E6827" i="19" s="1"/>
  <c r="E6834" i="19" s="1"/>
  <c r="E6841" i="19" s="1"/>
  <c r="E6848" i="19" s="1"/>
  <c r="E6855" i="19" s="1"/>
  <c r="E6862" i="19" s="1"/>
  <c r="E6869" i="19" s="1"/>
  <c r="E6876" i="19" s="1"/>
  <c r="E6883" i="19" s="1"/>
  <c r="E6890" i="19" s="1"/>
  <c r="E6897" i="19" s="1"/>
  <c r="E6904" i="19" s="1"/>
  <c r="E6911" i="19" s="1"/>
  <c r="E6918" i="19" s="1"/>
  <c r="E6925" i="19" s="1"/>
  <c r="E6932" i="19" s="1"/>
  <c r="E6939" i="19" s="1"/>
  <c r="E6946" i="19" s="1"/>
  <c r="E6953" i="19" s="1"/>
  <c r="E6960" i="19" s="1"/>
  <c r="E6967" i="19" s="1"/>
  <c r="E6974" i="19" s="1"/>
  <c r="E6981" i="19" s="1"/>
  <c r="E6988" i="19" s="1"/>
  <c r="E6995" i="19" s="1"/>
  <c r="H290" i="20"/>
  <c r="H276" i="20"/>
  <c r="H283" i="20"/>
  <c r="H297" i="20"/>
  <c r="H304" i="20"/>
  <c r="H318" i="20"/>
  <c r="H332" i="20"/>
  <c r="H339" i="20"/>
  <c r="H311" i="20"/>
  <c r="EJ59" i="5" l="1"/>
  <c r="EI59" i="5"/>
  <c r="EK59" i="5"/>
  <c r="EE59" i="5"/>
  <c r="ED59" i="5"/>
  <c r="EV59" i="5"/>
  <c r="EL59" i="5"/>
  <c r="EW59" i="5"/>
  <c r="EM59" i="5"/>
  <c r="EH59" i="5"/>
  <c r="FA59" i="5"/>
  <c r="FB59" i="5"/>
  <c r="EN59" i="5"/>
  <c r="FC59" i="5"/>
  <c r="EF59" i="5"/>
  <c r="EP59" i="5"/>
  <c r="EZ59" i="5"/>
  <c r="EC59" i="5"/>
  <c r="ET59" i="5"/>
  <c r="EY59" i="5"/>
  <c r="ES59" i="5"/>
  <c r="EO59" i="5"/>
  <c r="EM68" i="5"/>
  <c r="EE68" i="5"/>
  <c r="EK68" i="5"/>
  <c r="ET68" i="5"/>
  <c r="EX68" i="5"/>
  <c r="EF68" i="5"/>
  <c r="EP68" i="5"/>
  <c r="EZ68" i="5"/>
  <c r="ES68" i="5"/>
  <c r="EI68" i="5"/>
  <c r="EO68" i="5"/>
  <c r="EN68" i="5"/>
  <c r="EH68" i="5"/>
  <c r="EU68" i="5"/>
  <c r="FC68" i="5"/>
  <c r="FB68" i="5"/>
  <c r="ER68" i="5"/>
  <c r="FA68" i="5"/>
  <c r="EL68" i="5"/>
  <c r="EC68" i="5"/>
  <c r="EV68" i="5"/>
  <c r="EJ68" i="5"/>
  <c r="EW68" i="5"/>
  <c r="EG68" i="5"/>
  <c r="EQ68" i="5"/>
  <c r="ED68" i="5"/>
  <c r="EY64" i="5"/>
  <c r="EY68" i="5"/>
  <c r="AC4" i="7"/>
  <c r="EC64" i="5"/>
  <c r="EF64" i="5"/>
  <c r="ED64" i="5"/>
  <c r="EV64" i="5"/>
  <c r="FB64" i="5"/>
  <c r="EG64" i="5"/>
  <c r="EN64" i="5"/>
  <c r="ER64" i="5"/>
  <c r="EL64" i="5"/>
  <c r="EP64" i="5"/>
  <c r="EI64" i="5"/>
  <c r="EW64" i="5"/>
  <c r="EQ64" i="5"/>
  <c r="EU64" i="5"/>
  <c r="EH63" i="5"/>
  <c r="EH64" i="5"/>
  <c r="EO64" i="5"/>
  <c r="ET63" i="5"/>
  <c r="ET64" i="5"/>
  <c r="EK63" i="5"/>
  <c r="EK64" i="5"/>
  <c r="FC64" i="5"/>
  <c r="FA64" i="5"/>
  <c r="EZ63" i="5"/>
  <c r="EZ64" i="5"/>
  <c r="EJ64" i="5"/>
  <c r="EX64" i="5"/>
  <c r="ES63" i="5"/>
  <c r="ES64" i="5"/>
  <c r="EM64" i="5"/>
  <c r="EE64" i="5"/>
  <c r="EF63" i="5"/>
  <c r="EC63" i="5"/>
  <c r="EW63" i="5"/>
  <c r="EG63" i="5"/>
  <c r="ER63" i="5"/>
  <c r="EN63" i="5"/>
  <c r="EM63" i="5"/>
  <c r="EE63" i="5"/>
  <c r="EL63" i="5"/>
  <c r="FB63" i="5"/>
  <c r="EV71" i="5"/>
  <c r="EV63" i="5"/>
  <c r="EP71" i="5"/>
  <c r="EP63" i="5"/>
  <c r="EO63" i="5"/>
  <c r="EI71" i="5"/>
  <c r="EI63" i="5"/>
  <c r="FC63" i="5"/>
  <c r="EY71" i="5"/>
  <c r="EY63" i="5"/>
  <c r="ED63" i="5"/>
  <c r="FA63" i="5"/>
  <c r="EJ63" i="5"/>
  <c r="EQ63" i="5"/>
  <c r="EU63" i="5"/>
  <c r="EX63" i="5"/>
  <c r="EG71" i="5"/>
  <c r="EK71" i="5"/>
  <c r="ET71" i="5"/>
  <c r="EZ71" i="5"/>
  <c r="ER71" i="5"/>
  <c r="EN71" i="5"/>
  <c r="EF71" i="5"/>
  <c r="EC71" i="5"/>
  <c r="FB71" i="5"/>
  <c r="EM71" i="5"/>
  <c r="ES71" i="5"/>
  <c r="EE71" i="5"/>
  <c r="EW71" i="5"/>
  <c r="EQ71" i="5"/>
  <c r="EU71" i="5"/>
  <c r="EJ71" i="5"/>
  <c r="EH71" i="5"/>
  <c r="ED71" i="5"/>
  <c r="FC71" i="5"/>
  <c r="FA71" i="5"/>
  <c r="EO71" i="5"/>
  <c r="EX71" i="5"/>
  <c r="EL71" i="5"/>
  <c r="AH479" i="20"/>
  <c r="AH366" i="20"/>
  <c r="AH304" i="20"/>
  <c r="AH451" i="20"/>
  <c r="EP61" i="5"/>
  <c r="EI61" i="5"/>
  <c r="EU61" i="5"/>
  <c r="EO61" i="5"/>
  <c r="EW61" i="5"/>
  <c r="EH61" i="5"/>
  <c r="EX61" i="5"/>
  <c r="EY61" i="5"/>
  <c r="EF61" i="5"/>
  <c r="ED61" i="5"/>
  <c r="EV61" i="5"/>
  <c r="FA61" i="5"/>
  <c r="EQ61" i="5"/>
  <c r="EZ61" i="5"/>
  <c r="EG61" i="5"/>
  <c r="ER61" i="5"/>
  <c r="ES61" i="5"/>
  <c r="EM61" i="5"/>
  <c r="EK61" i="5"/>
  <c r="ET61" i="5"/>
  <c r="EJ61" i="5"/>
  <c r="FB61" i="5"/>
  <c r="EN61" i="5"/>
  <c r="FC61" i="5"/>
  <c r="EL61" i="5"/>
  <c r="EE61" i="5"/>
  <c r="EC61" i="5"/>
  <c r="Y4" i="7"/>
  <c r="AE4" i="7"/>
  <c r="V4" i="7"/>
  <c r="AB4" i="7"/>
  <c r="ES13" i="5"/>
  <c r="ES28" i="5"/>
  <c r="ES72" i="5"/>
  <c r="ES56" i="5"/>
  <c r="ES8" i="5"/>
  <c r="ES23" i="5"/>
  <c r="ES34" i="5"/>
  <c r="ES80" i="5"/>
  <c r="ES16" i="5"/>
  <c r="ES41" i="5"/>
  <c r="ES58" i="5"/>
  <c r="ES20" i="5"/>
  <c r="ES38" i="5"/>
  <c r="ES70" i="5"/>
  <c r="ES12" i="5"/>
  <c r="ES29" i="5"/>
  <c r="ES35" i="5"/>
  <c r="ES78" i="5"/>
  <c r="ES69" i="5"/>
  <c r="ES33" i="5"/>
  <c r="ES51" i="5"/>
  <c r="ES27" i="5"/>
  <c r="ES49" i="5"/>
  <c r="ES44" i="5"/>
  <c r="ES2" i="5"/>
  <c r="ES19" i="5"/>
  <c r="ES11" i="5"/>
  <c r="ES14" i="5"/>
  <c r="ES26" i="5"/>
  <c r="ES22" i="5"/>
  <c r="ES18" i="5"/>
  <c r="ES25" i="5"/>
  <c r="ES43" i="5"/>
  <c r="ES10" i="5"/>
  <c r="ES36" i="5"/>
  <c r="ES46" i="5"/>
  <c r="ES50" i="5"/>
  <c r="ES60" i="5"/>
  <c r="ES9" i="5"/>
  <c r="ES21" i="5"/>
  <c r="ES39" i="5"/>
  <c r="ES79" i="5"/>
  <c r="ES55" i="5"/>
  <c r="ES31" i="5"/>
  <c r="ES37" i="5"/>
  <c r="ES77" i="5"/>
  <c r="ES75" i="5"/>
  <c r="ES73" i="5"/>
  <c r="ES57" i="5"/>
  <c r="ES45" i="5"/>
  <c r="ES52" i="5"/>
  <c r="ES42" i="5"/>
  <c r="ES48" i="5"/>
  <c r="ES66" i="5"/>
  <c r="ES74" i="5"/>
  <c r="ES53" i="5"/>
  <c r="ES62" i="5"/>
  <c r="ES76" i="5"/>
  <c r="ES54" i="5"/>
  <c r="ES65" i="5"/>
  <c r="ES81" i="5"/>
  <c r="ES67" i="5"/>
  <c r="ES17" i="5"/>
  <c r="ES5" i="5"/>
  <c r="AE27" i="7" s="1"/>
  <c r="ES6" i="5"/>
  <c r="ES7" i="5"/>
  <c r="ES30" i="5"/>
  <c r="ES15" i="5"/>
  <c r="ES32" i="5"/>
  <c r="ES4" i="5"/>
  <c r="ES47" i="5"/>
  <c r="ES40" i="5"/>
  <c r="ES24" i="5"/>
  <c r="EH10" i="5"/>
  <c r="AH324" i="20"/>
  <c r="AH458" i="20"/>
  <c r="AH457" i="20"/>
  <c r="EE11" i="5"/>
  <c r="AH499" i="20"/>
  <c r="EH76" i="5"/>
  <c r="ES3" i="5"/>
  <c r="EH42" i="5"/>
  <c r="EC49" i="5"/>
  <c r="AH660" i="20"/>
  <c r="EF55" i="5"/>
  <c r="ED9" i="5"/>
  <c r="EH29" i="5"/>
  <c r="ED72" i="5"/>
  <c r="EG6" i="5"/>
  <c r="AH178" i="20"/>
  <c r="AH766" i="20"/>
  <c r="EH80" i="5"/>
  <c r="ED42" i="5"/>
  <c r="EE8" i="5"/>
  <c r="AH527" i="20"/>
  <c r="ED14" i="5"/>
  <c r="EC6" i="5"/>
  <c r="AL815" i="20"/>
  <c r="ED38" i="5"/>
  <c r="EC27" i="5"/>
  <c r="EF74" i="5"/>
  <c r="EC37" i="5"/>
  <c r="EC21" i="5"/>
  <c r="EE80" i="5"/>
  <c r="EC78" i="5"/>
  <c r="EG17" i="5"/>
  <c r="EC53" i="5"/>
  <c r="EE66" i="5"/>
  <c r="EC54" i="5"/>
  <c r="EF39" i="5"/>
  <c r="EF73" i="5"/>
  <c r="EC46" i="5"/>
  <c r="EG45" i="5"/>
  <c r="EC55" i="5"/>
  <c r="EP3" i="5"/>
  <c r="EF76" i="5"/>
  <c r="EH48" i="5"/>
  <c r="ED6" i="5"/>
  <c r="EC51" i="5"/>
  <c r="EE37" i="5"/>
  <c r="EE76" i="5"/>
  <c r="EC7" i="5"/>
  <c r="EF78" i="5"/>
  <c r="EF6" i="5"/>
  <c r="EH37" i="5"/>
  <c r="EH21" i="5"/>
  <c r="EH6" i="5"/>
  <c r="EE69" i="5"/>
  <c r="EH53" i="5"/>
  <c r="EH11" i="5"/>
  <c r="EG53" i="5"/>
  <c r="EC20" i="5"/>
  <c r="ED2" i="5"/>
  <c r="EG74" i="5"/>
  <c r="EH38" i="5"/>
  <c r="ED49" i="5"/>
  <c r="EG46" i="5"/>
  <c r="ED40" i="5"/>
  <c r="EG14" i="5"/>
  <c r="EC16" i="5"/>
  <c r="EG39" i="5"/>
  <c r="EC19" i="5"/>
  <c r="EE47" i="5"/>
  <c r="EE70" i="5"/>
  <c r="EH26" i="5"/>
  <c r="ED13" i="5"/>
  <c r="EH40" i="5"/>
  <c r="EC75" i="5"/>
  <c r="ED69" i="5"/>
  <c r="EG49" i="5"/>
  <c r="EH15" i="5"/>
  <c r="EE7" i="5"/>
  <c r="EF27" i="5"/>
  <c r="EG51" i="5"/>
  <c r="ED20" i="5"/>
  <c r="EH39" i="5"/>
  <c r="EH56" i="5"/>
  <c r="EG4" i="5"/>
  <c r="EG72" i="5"/>
  <c r="EF33" i="5"/>
  <c r="EF62" i="5"/>
  <c r="ED8" i="5"/>
  <c r="EG75" i="5"/>
  <c r="EE31" i="5"/>
  <c r="ED66" i="5"/>
  <c r="EF51" i="5"/>
  <c r="ED46" i="5"/>
  <c r="EC73" i="5"/>
  <c r="EC15" i="5"/>
  <c r="EG70" i="5"/>
  <c r="EE53" i="5"/>
  <c r="EH65" i="5"/>
  <c r="EG44" i="5"/>
  <c r="EC43" i="5"/>
  <c r="EE67" i="5"/>
  <c r="ED60" i="5"/>
  <c r="EF14" i="5"/>
  <c r="EE4" i="5"/>
  <c r="ED28" i="5"/>
  <c r="EG50" i="5"/>
  <c r="ED76" i="5"/>
  <c r="ED16" i="5"/>
  <c r="EF47" i="5"/>
  <c r="EC45" i="5"/>
  <c r="ED70" i="5"/>
  <c r="EF2" i="5"/>
  <c r="EF65" i="5"/>
  <c r="EH16" i="5"/>
  <c r="EG57" i="5"/>
  <c r="EG42" i="5"/>
  <c r="EG58" i="5"/>
  <c r="EG7" i="5"/>
  <c r="EC5" i="5"/>
  <c r="EF18" i="5"/>
  <c r="EE72" i="5"/>
  <c r="EW3" i="5"/>
  <c r="EC24" i="5"/>
  <c r="EH33" i="5"/>
  <c r="EC40" i="5"/>
  <c r="ED7" i="5"/>
  <c r="EH41" i="5"/>
  <c r="EF38" i="5"/>
  <c r="EC67" i="5"/>
  <c r="ED44" i="5"/>
  <c r="EF34" i="5"/>
  <c r="ED79" i="5"/>
  <c r="EE16" i="5"/>
  <c r="ED52" i="5"/>
  <c r="EG54" i="5"/>
  <c r="EH44" i="5"/>
  <c r="EC62" i="5"/>
  <c r="EF21" i="5"/>
  <c r="EG35" i="5"/>
  <c r="EG73" i="5"/>
  <c r="EG25" i="5"/>
  <c r="EF36" i="5"/>
  <c r="EF43" i="5"/>
  <c r="EC11" i="5"/>
  <c r="EE9" i="5"/>
  <c r="EF28" i="5"/>
  <c r="EE77" i="5"/>
  <c r="EG41" i="5"/>
  <c r="ED67" i="5"/>
  <c r="EH81" i="5"/>
  <c r="EG40" i="5"/>
  <c r="EE43" i="5"/>
  <c r="EG21" i="5"/>
  <c r="EE27" i="5"/>
  <c r="EH30" i="5"/>
  <c r="EC35" i="5"/>
  <c r="EE30" i="5"/>
  <c r="EG78" i="5"/>
  <c r="EF50" i="5"/>
  <c r="EF9" i="5"/>
  <c r="EH4" i="5"/>
  <c r="ED56" i="5"/>
  <c r="ED53" i="5"/>
  <c r="EF41" i="5"/>
  <c r="ED27" i="5"/>
  <c r="EH46" i="5"/>
  <c r="EH74" i="5"/>
  <c r="EE50" i="5"/>
  <c r="EH75" i="5"/>
  <c r="EC74" i="5"/>
  <c r="EC42" i="5"/>
  <c r="EE6" i="5"/>
  <c r="EH27" i="5"/>
  <c r="EH45" i="5"/>
  <c r="EE14" i="5"/>
  <c r="EH9" i="5"/>
  <c r="EF48" i="5"/>
  <c r="EE58" i="5"/>
  <c r="EC9" i="5"/>
  <c r="EE52" i="5"/>
  <c r="EF29" i="5"/>
  <c r="EF4" i="5"/>
  <c r="EH79" i="5"/>
  <c r="EH49" i="5"/>
  <c r="EG67" i="5"/>
  <c r="EG8" i="5"/>
  <c r="EF46" i="5"/>
  <c r="EF11" i="5"/>
  <c r="ED18" i="5"/>
  <c r="EH18" i="5"/>
  <c r="EF10" i="5"/>
  <c r="EG29" i="5"/>
  <c r="EC44" i="5"/>
  <c r="EF57" i="5"/>
  <c r="EE20" i="5"/>
  <c r="EH51" i="5"/>
  <c r="EG65" i="5"/>
  <c r="ED73" i="5"/>
  <c r="EE45" i="5"/>
  <c r="EH31" i="5"/>
  <c r="EE34" i="5"/>
  <c r="EE26" i="5"/>
  <c r="EH36" i="5"/>
  <c r="EG81" i="5"/>
  <c r="ED74" i="5"/>
  <c r="EG48" i="5"/>
  <c r="EF77" i="5"/>
  <c r="EE40" i="5"/>
  <c r="AH829" i="20"/>
  <c r="EH43" i="5"/>
  <c r="EE21" i="5"/>
  <c r="EE46" i="5"/>
  <c r="EE44" i="5"/>
  <c r="EH52" i="5"/>
  <c r="EH8" i="5"/>
  <c r="EE13" i="5"/>
  <c r="EC29" i="5"/>
  <c r="EE33" i="5"/>
  <c r="EC12" i="5"/>
  <c r="EG28" i="5"/>
  <c r="EE39" i="5"/>
  <c r="EF23" i="5"/>
  <c r="AF23" i="9" s="1"/>
  <c r="ED48" i="5"/>
  <c r="ED36" i="5"/>
  <c r="EH28" i="5"/>
  <c r="EE73" i="5"/>
  <c r="EC52" i="5"/>
  <c r="EF30" i="5"/>
  <c r="EC30" i="5"/>
  <c r="EH13" i="5"/>
  <c r="EE41" i="5"/>
  <c r="EE32" i="5"/>
  <c r="ED54" i="5"/>
  <c r="ED34" i="5"/>
  <c r="EE10" i="5"/>
  <c r="EG69" i="5"/>
  <c r="EF8" i="5"/>
  <c r="EG22" i="5"/>
  <c r="AL128" i="20"/>
  <c r="EE42" i="5"/>
  <c r="ED23" i="5"/>
  <c r="AF9" i="9" s="1"/>
  <c r="EE2" i="5"/>
  <c r="EC28" i="5"/>
  <c r="EG2" i="5"/>
  <c r="EH7" i="5"/>
  <c r="EC76" i="5"/>
  <c r="EG20" i="5"/>
  <c r="EF16" i="5"/>
  <c r="EH17" i="5"/>
  <c r="EE23" i="5"/>
  <c r="AF29" i="9" s="1"/>
  <c r="EG27" i="5"/>
  <c r="EG36" i="5"/>
  <c r="ED37" i="5"/>
  <c r="ED62" i="5"/>
  <c r="EG43" i="5"/>
  <c r="ED50" i="5"/>
  <c r="EC18" i="5"/>
  <c r="EE48" i="5"/>
  <c r="EC33" i="5"/>
  <c r="EH69" i="5"/>
  <c r="EE49" i="5"/>
  <c r="ED78" i="5"/>
  <c r="EC25" i="5"/>
  <c r="EF25" i="5"/>
  <c r="EF53" i="5"/>
  <c r="EE22" i="5"/>
  <c r="EG66" i="5"/>
  <c r="ED55" i="5"/>
  <c r="EH50" i="5"/>
  <c r="EC34" i="5"/>
  <c r="ED33" i="5"/>
  <c r="EC17" i="5"/>
  <c r="EE19" i="5"/>
  <c r="EG9" i="5"/>
  <c r="EC22" i="5"/>
  <c r="EE38" i="5"/>
  <c r="EG19" i="5"/>
  <c r="ED21" i="5"/>
  <c r="EG79" i="5"/>
  <c r="ED81" i="5"/>
  <c r="EG12" i="5"/>
  <c r="EE60" i="5"/>
  <c r="EF19" i="5"/>
  <c r="EE55" i="5"/>
  <c r="EG62" i="5"/>
  <c r="EH34" i="5"/>
  <c r="ED65" i="5"/>
  <c r="EF49" i="5"/>
  <c r="EF45" i="5"/>
  <c r="EC50" i="5"/>
  <c r="AH605" i="20"/>
  <c r="EF70" i="5"/>
  <c r="ED25" i="5"/>
  <c r="EG23" i="5"/>
  <c r="AF15" i="9" s="1"/>
  <c r="EH58" i="5"/>
  <c r="EG80" i="5"/>
  <c r="EF31" i="5"/>
  <c r="ED11" i="5"/>
  <c r="ED80" i="5"/>
  <c r="ED15" i="5"/>
  <c r="EH54" i="5"/>
  <c r="EC70" i="5"/>
  <c r="EE35" i="5"/>
  <c r="EG30" i="5"/>
  <c r="EG76" i="5"/>
  <c r="ED75" i="5"/>
  <c r="EF67" i="5"/>
  <c r="EH35" i="5"/>
  <c r="EC41" i="5"/>
  <c r="ED58" i="5"/>
  <c r="EF20" i="5"/>
  <c r="EE25" i="5"/>
  <c r="EG60" i="5"/>
  <c r="EC23" i="5"/>
  <c r="EF24" i="5"/>
  <c r="EC38" i="5"/>
  <c r="EF17" i="5"/>
  <c r="EG26" i="5"/>
  <c r="ED26" i="5"/>
  <c r="EE18" i="5"/>
  <c r="EG10" i="5"/>
  <c r="ED57" i="5"/>
  <c r="EC2" i="5"/>
  <c r="EC36" i="5"/>
  <c r="EC81" i="5"/>
  <c r="EC10" i="5"/>
  <c r="EE78" i="5"/>
  <c r="EG56" i="5"/>
  <c r="EE5" i="5"/>
  <c r="EF72" i="5"/>
  <c r="EH5" i="5"/>
  <c r="ED32" i="5"/>
  <c r="EG11" i="5"/>
  <c r="EC69" i="5"/>
  <c r="EF60" i="5"/>
  <c r="EE65" i="5"/>
  <c r="EH32" i="5"/>
  <c r="EC72" i="5"/>
  <c r="EG13" i="5"/>
  <c r="EC60" i="5"/>
  <c r="EC13" i="5"/>
  <c r="EG24" i="5"/>
  <c r="EF37" i="5"/>
  <c r="EG18" i="5"/>
  <c r="EC14" i="5"/>
  <c r="EE3" i="5"/>
  <c r="EE81" i="5"/>
  <c r="EH12" i="5"/>
  <c r="EF13" i="5"/>
  <c r="EC77" i="5"/>
  <c r="EF42" i="5"/>
  <c r="EC66" i="5"/>
  <c r="ED31" i="5"/>
  <c r="EC65" i="5"/>
  <c r="EF32" i="5"/>
  <c r="EC4" i="5"/>
  <c r="EH60" i="5"/>
  <c r="EC80" i="5"/>
  <c r="ED29" i="5"/>
  <c r="EE74" i="5"/>
  <c r="EC8" i="5"/>
  <c r="EG33" i="5"/>
  <c r="EH25" i="5"/>
  <c r="EH22" i="5"/>
  <c r="EG52" i="5"/>
  <c r="EF22" i="5"/>
  <c r="EF35" i="5"/>
  <c r="EH19" i="5"/>
  <c r="EH73" i="5"/>
  <c r="EH20" i="5"/>
  <c r="ED41" i="5"/>
  <c r="EE15" i="5"/>
  <c r="EH77" i="5"/>
  <c r="EE62" i="5"/>
  <c r="EG37" i="5"/>
  <c r="EC58" i="5"/>
  <c r="EE54" i="5"/>
  <c r="EE75" i="5"/>
  <c r="EH78" i="5"/>
  <c r="ED30" i="5"/>
  <c r="EE51" i="5"/>
  <c r="ED47" i="5"/>
  <c r="EF58" i="5"/>
  <c r="ED45" i="5"/>
  <c r="ED5" i="5"/>
  <c r="EC39" i="5"/>
  <c r="EF56" i="5"/>
  <c r="EG34" i="5"/>
  <c r="ED12" i="5"/>
  <c r="EF66" i="5"/>
  <c r="ED10" i="5"/>
  <c r="EH47" i="5"/>
  <c r="EE28" i="5"/>
  <c r="EC31" i="5"/>
  <c r="EE79" i="5"/>
  <c r="ED39" i="5"/>
  <c r="EH62" i="5"/>
  <c r="EF3" i="5"/>
  <c r="EF69" i="5"/>
  <c r="EE12" i="5"/>
  <c r="ED77" i="5"/>
  <c r="EH55" i="5"/>
  <c r="EE56" i="5"/>
  <c r="EE29" i="5"/>
  <c r="EG38" i="5"/>
  <c r="EF7" i="5"/>
  <c r="EG32" i="5"/>
  <c r="EH57" i="5"/>
  <c r="EC48" i="5"/>
  <c r="EG55" i="5"/>
  <c r="EG47" i="5"/>
  <c r="EH67" i="5"/>
  <c r="EC56" i="5"/>
  <c r="EF44" i="5"/>
  <c r="EG31" i="5"/>
  <c r="ED19" i="5"/>
  <c r="ED43" i="5"/>
  <c r="EF5" i="5"/>
  <c r="EG5" i="5"/>
  <c r="ED4" i="5"/>
  <c r="AE9" i="9" s="1"/>
  <c r="EH66" i="5"/>
  <c r="EF80" i="5"/>
  <c r="EG15" i="5"/>
  <c r="ED51" i="5"/>
  <c r="EH14" i="5"/>
  <c r="ED24" i="5"/>
  <c r="EF40" i="5"/>
  <c r="EE24" i="5"/>
  <c r="EC57" i="5"/>
  <c r="EH24" i="5"/>
  <c r="EC79" i="5"/>
  <c r="ED22" i="5"/>
  <c r="ED35" i="5"/>
  <c r="EE17" i="5"/>
  <c r="EF54" i="5"/>
  <c r="EF26" i="5"/>
  <c r="EF81" i="5"/>
  <c r="EC32" i="5"/>
  <c r="EE57" i="5"/>
  <c r="ED17" i="5"/>
  <c r="EH70" i="5"/>
  <c r="EG16" i="5"/>
  <c r="EF52" i="5"/>
  <c r="EH2" i="5"/>
  <c r="EC47" i="5"/>
  <c r="EF79" i="5"/>
  <c r="EG77" i="5"/>
  <c r="EH72" i="5"/>
  <c r="EH23" i="5"/>
  <c r="AF8" i="9" s="1"/>
  <c r="EE36" i="5"/>
  <c r="EF75" i="5"/>
  <c r="EF15" i="5"/>
  <c r="EF12" i="5"/>
  <c r="EC26" i="5"/>
  <c r="AL164" i="20"/>
  <c r="ER28" i="5"/>
  <c r="ER27" i="5"/>
  <c r="ER8" i="5"/>
  <c r="ER15" i="5"/>
  <c r="ER73" i="5"/>
  <c r="ER6" i="5"/>
  <c r="ER13" i="5"/>
  <c r="ER72" i="5"/>
  <c r="ER5" i="5"/>
  <c r="ER34" i="5"/>
  <c r="ER79" i="5"/>
  <c r="ER49" i="5"/>
  <c r="ER57" i="5"/>
  <c r="ER48" i="5"/>
  <c r="ER54" i="5"/>
  <c r="ER56" i="5"/>
  <c r="ER55" i="5"/>
  <c r="ER39" i="5"/>
  <c r="ER38" i="5"/>
  <c r="ER80" i="5"/>
  <c r="ER30" i="5"/>
  <c r="ER40" i="5"/>
  <c r="ER7" i="5"/>
  <c r="ER22" i="5"/>
  <c r="ER45" i="5"/>
  <c r="ER78" i="5"/>
  <c r="ER23" i="5"/>
  <c r="ER47" i="5"/>
  <c r="ER37" i="5"/>
  <c r="ER31" i="5"/>
  <c r="ER19" i="5"/>
  <c r="ER42" i="5"/>
  <c r="ER9" i="5"/>
  <c r="ER11" i="5"/>
  <c r="ER76" i="5"/>
  <c r="ER21" i="5"/>
  <c r="ER70" i="5"/>
  <c r="ER12" i="5"/>
  <c r="ER20" i="5"/>
  <c r="ER14" i="5"/>
  <c r="ER25" i="5"/>
  <c r="ER16" i="5"/>
  <c r="ER29" i="5"/>
  <c r="ER52" i="5"/>
  <c r="ER65" i="5"/>
  <c r="ER26" i="5"/>
  <c r="ER69" i="5"/>
  <c r="ER4" i="5"/>
  <c r="ER33" i="5"/>
  <c r="ER36" i="5"/>
  <c r="ER77" i="5"/>
  <c r="ER24" i="5"/>
  <c r="ER50" i="5"/>
  <c r="ER32" i="5"/>
  <c r="ER60" i="5"/>
  <c r="ER66" i="5"/>
  <c r="ER17" i="5"/>
  <c r="ER75" i="5"/>
  <c r="ER44" i="5"/>
  <c r="ER62" i="5"/>
  <c r="ER74" i="5"/>
  <c r="ER18" i="5"/>
  <c r="ER35" i="5"/>
  <c r="ER46" i="5"/>
  <c r="ER2" i="5"/>
  <c r="ER53" i="5"/>
  <c r="ER67" i="5"/>
  <c r="ER81" i="5"/>
  <c r="ER10" i="5"/>
  <c r="ER58" i="5"/>
  <c r="ER41" i="5"/>
  <c r="ER51" i="5"/>
  <c r="ER43" i="5"/>
  <c r="EO8" i="5"/>
  <c r="EO32" i="5"/>
  <c r="EO28" i="5"/>
  <c r="EO39" i="5"/>
  <c r="EO76" i="5"/>
  <c r="EO24" i="5"/>
  <c r="EO15" i="5"/>
  <c r="EO18" i="5"/>
  <c r="EO78" i="5"/>
  <c r="EO48" i="5"/>
  <c r="EO79" i="5"/>
  <c r="EO62" i="5"/>
  <c r="EO67" i="5"/>
  <c r="EO69" i="5"/>
  <c r="EO49" i="5"/>
  <c r="EO4" i="5"/>
  <c r="EO12" i="5"/>
  <c r="EO14" i="5"/>
  <c r="EO43" i="5"/>
  <c r="EO57" i="5"/>
  <c r="EO56" i="5"/>
  <c r="EO5" i="5"/>
  <c r="AE30" i="7" s="1"/>
  <c r="EO11" i="5"/>
  <c r="EO19" i="5"/>
  <c r="EO46" i="5"/>
  <c r="EO7" i="5"/>
  <c r="EO50" i="5"/>
  <c r="EO55" i="5"/>
  <c r="EO40" i="5"/>
  <c r="EO42" i="5"/>
  <c r="EO34" i="5"/>
  <c r="EO66" i="5"/>
  <c r="EO52" i="5"/>
  <c r="EO22" i="5"/>
  <c r="EO26" i="5"/>
  <c r="EO60" i="5"/>
  <c r="EO25" i="5"/>
  <c r="EO72" i="5"/>
  <c r="EO54" i="5"/>
  <c r="EO45" i="5"/>
  <c r="EO33" i="5"/>
  <c r="EO41" i="5"/>
  <c r="EO20" i="5"/>
  <c r="EO21" i="5"/>
  <c r="EO2" i="5"/>
  <c r="EO74" i="5"/>
  <c r="EO53" i="5"/>
  <c r="EO6" i="5"/>
  <c r="EO47" i="5"/>
  <c r="EO81" i="5"/>
  <c r="EO65" i="5"/>
  <c r="EO13" i="5"/>
  <c r="EO16" i="5"/>
  <c r="EO23" i="5"/>
  <c r="AF31" i="9" s="1"/>
  <c r="EO35" i="5"/>
  <c r="EO73" i="5"/>
  <c r="EO77" i="5"/>
  <c r="EO36" i="5"/>
  <c r="EO75" i="5"/>
  <c r="EO17" i="5"/>
  <c r="EO80" i="5"/>
  <c r="EO38" i="5"/>
  <c r="EO37" i="5"/>
  <c r="EO70" i="5"/>
  <c r="EO27" i="5"/>
  <c r="EO58" i="5"/>
  <c r="EO9" i="5"/>
  <c r="EO51" i="5"/>
  <c r="EO31" i="5"/>
  <c r="EO10" i="5"/>
  <c r="EO30" i="5"/>
  <c r="EO29" i="5"/>
  <c r="EO44" i="5"/>
  <c r="EQ72" i="5"/>
  <c r="EQ8" i="5"/>
  <c r="EQ6" i="5"/>
  <c r="EQ13" i="5"/>
  <c r="EQ5" i="5"/>
  <c r="EQ44" i="5"/>
  <c r="EQ9" i="5"/>
  <c r="EQ7" i="5"/>
  <c r="EQ18" i="5"/>
  <c r="EQ23" i="5"/>
  <c r="AF17" i="9" s="1"/>
  <c r="EQ47" i="5"/>
  <c r="EQ24" i="5"/>
  <c r="EQ21" i="5"/>
  <c r="EQ4" i="5"/>
  <c r="EQ36" i="5"/>
  <c r="EQ66" i="5"/>
  <c r="EQ27" i="5"/>
  <c r="EQ32" i="5"/>
  <c r="EQ11" i="5"/>
  <c r="EQ43" i="5"/>
  <c r="EQ14" i="5"/>
  <c r="EQ20" i="5"/>
  <c r="EQ25" i="5"/>
  <c r="EQ26" i="5"/>
  <c r="EQ40" i="5"/>
  <c r="EQ16" i="5"/>
  <c r="EQ70" i="5"/>
  <c r="EQ50" i="5"/>
  <c r="EQ77" i="5"/>
  <c r="EQ52" i="5"/>
  <c r="EQ74" i="5"/>
  <c r="EQ33" i="5"/>
  <c r="EQ55" i="5"/>
  <c r="EQ51" i="5"/>
  <c r="EQ42" i="5"/>
  <c r="EQ58" i="5"/>
  <c r="EQ35" i="5"/>
  <c r="EQ62" i="5"/>
  <c r="EQ78" i="5"/>
  <c r="EQ41" i="5"/>
  <c r="EQ38" i="5"/>
  <c r="EQ22" i="5"/>
  <c r="EQ76" i="5"/>
  <c r="EQ17" i="5"/>
  <c r="EQ12" i="5"/>
  <c r="EQ45" i="5"/>
  <c r="EQ10" i="5"/>
  <c r="EQ79" i="5"/>
  <c r="EQ60" i="5"/>
  <c r="EQ34" i="5"/>
  <c r="EQ56" i="5"/>
  <c r="EQ46" i="5"/>
  <c r="EQ75" i="5"/>
  <c r="EQ31" i="5"/>
  <c r="EQ54" i="5"/>
  <c r="EQ29" i="5"/>
  <c r="EQ39" i="5"/>
  <c r="EQ65" i="5"/>
  <c r="EQ48" i="5"/>
  <c r="EQ81" i="5"/>
  <c r="EQ2" i="5"/>
  <c r="EQ53" i="5"/>
  <c r="EQ19" i="5"/>
  <c r="EQ49" i="5"/>
  <c r="EQ80" i="5"/>
  <c r="EQ37" i="5"/>
  <c r="EQ28" i="5"/>
  <c r="EQ73" i="5"/>
  <c r="EQ30" i="5"/>
  <c r="EQ69" i="5"/>
  <c r="EQ57" i="5"/>
  <c r="EQ67" i="5"/>
  <c r="EQ15" i="5"/>
  <c r="AL107" i="20"/>
  <c r="AL738" i="20"/>
  <c r="AH598" i="20"/>
  <c r="EI5" i="5"/>
  <c r="EI16" i="5"/>
  <c r="EI9" i="5"/>
  <c r="EI11" i="5"/>
  <c r="EI6" i="5"/>
  <c r="EI21" i="5"/>
  <c r="EI33" i="5"/>
  <c r="EI50" i="5"/>
  <c r="EI73" i="5"/>
  <c r="EI24" i="5"/>
  <c r="EI70" i="5"/>
  <c r="EI4" i="5"/>
  <c r="EI12" i="5"/>
  <c r="EI10" i="5"/>
  <c r="EI31" i="5"/>
  <c r="EI20" i="5"/>
  <c r="EI32" i="5"/>
  <c r="EI29" i="5"/>
  <c r="EI45" i="5"/>
  <c r="EI54" i="5"/>
  <c r="EI67" i="5"/>
  <c r="EI55" i="5"/>
  <c r="EI8" i="5"/>
  <c r="EI80" i="5"/>
  <c r="EI23" i="5"/>
  <c r="AF16" i="9" s="1"/>
  <c r="EI74" i="5"/>
  <c r="EI22" i="5"/>
  <c r="EI40" i="5"/>
  <c r="EI77" i="5"/>
  <c r="EI34" i="5"/>
  <c r="EI2" i="5"/>
  <c r="EI76" i="5"/>
  <c r="EI13" i="5"/>
  <c r="EI81" i="5"/>
  <c r="EI25" i="5"/>
  <c r="EI14" i="5"/>
  <c r="EI75" i="5"/>
  <c r="EI58" i="5"/>
  <c r="EI79" i="5"/>
  <c r="EI17" i="5"/>
  <c r="EI43" i="5"/>
  <c r="EI28" i="5"/>
  <c r="EI51" i="5"/>
  <c r="EI69" i="5"/>
  <c r="EI44" i="5"/>
  <c r="EI49" i="5"/>
  <c r="EI47" i="5"/>
  <c r="EI15" i="5"/>
  <c r="EI42" i="5"/>
  <c r="EI30" i="5"/>
  <c r="EI41" i="5"/>
  <c r="EI36" i="5"/>
  <c r="EI38" i="5"/>
  <c r="EI26" i="5"/>
  <c r="EI18" i="5"/>
  <c r="EI62" i="5"/>
  <c r="EI78" i="5"/>
  <c r="EI72" i="5"/>
  <c r="EI39" i="5"/>
  <c r="EI7" i="5"/>
  <c r="EI57" i="5"/>
  <c r="EI48" i="5"/>
  <c r="EI56" i="5"/>
  <c r="EI19" i="5"/>
  <c r="EI65" i="5"/>
  <c r="EI66" i="5"/>
  <c r="EI60" i="5"/>
  <c r="EI53" i="5"/>
  <c r="EI37" i="5"/>
  <c r="EI35" i="5"/>
  <c r="EI27" i="5"/>
  <c r="EI46" i="5"/>
  <c r="EI52" i="5"/>
  <c r="AH51" i="20"/>
  <c r="AA548" i="20"/>
  <c r="AB548" i="20" s="1"/>
  <c r="AF548" i="20" s="1"/>
  <c r="AH339" i="20"/>
  <c r="FC3" i="5"/>
  <c r="FC8" i="5"/>
  <c r="FC13" i="5"/>
  <c r="FC76" i="5"/>
  <c r="FC46" i="5"/>
  <c r="FC77" i="5"/>
  <c r="FC74" i="5"/>
  <c r="FC28" i="5"/>
  <c r="FC53" i="5"/>
  <c r="FC60" i="5"/>
  <c r="FC47" i="5"/>
  <c r="FC4" i="5"/>
  <c r="FC42" i="5"/>
  <c r="FC69" i="5"/>
  <c r="FC35" i="5"/>
  <c r="FC80" i="5"/>
  <c r="FC51" i="5"/>
  <c r="FC49" i="5"/>
  <c r="FC70" i="5"/>
  <c r="FC39" i="5"/>
  <c r="FC58" i="5"/>
  <c r="FC67" i="5"/>
  <c r="FC48" i="5"/>
  <c r="FC66" i="5"/>
  <c r="FC50" i="5"/>
  <c r="FC65" i="5"/>
  <c r="FC78" i="5"/>
  <c r="FC41" i="5"/>
  <c r="FC57" i="5"/>
  <c r="FC56" i="5"/>
  <c r="FC32" i="5"/>
  <c r="FC43" i="5"/>
  <c r="FC62" i="5"/>
  <c r="FC33" i="5"/>
  <c r="FC79" i="5"/>
  <c r="FC72" i="5"/>
  <c r="FC37" i="5"/>
  <c r="FC27" i="5"/>
  <c r="FC23" i="5"/>
  <c r="AF14" i="9" s="1"/>
  <c r="FC9" i="5"/>
  <c r="FC10" i="5"/>
  <c r="FC5" i="5"/>
  <c r="FC7" i="5"/>
  <c r="FC17" i="5"/>
  <c r="FC73" i="5"/>
  <c r="FC45" i="5"/>
  <c r="FC54" i="5"/>
  <c r="FC26" i="5"/>
  <c r="FC44" i="5"/>
  <c r="FC12" i="5"/>
  <c r="FC52" i="5"/>
  <c r="FC36" i="5"/>
  <c r="FC18" i="5"/>
  <c r="FC15" i="5"/>
  <c r="FC14" i="5"/>
  <c r="FC81" i="5"/>
  <c r="FC75" i="5"/>
  <c r="FC25" i="5"/>
  <c r="FC20" i="5"/>
  <c r="FC11" i="5"/>
  <c r="FC40" i="5"/>
  <c r="FC19" i="5"/>
  <c r="FC29" i="5"/>
  <c r="FC21" i="5"/>
  <c r="FC22" i="5"/>
  <c r="FC24" i="5"/>
  <c r="FC55" i="5"/>
  <c r="FC31" i="5"/>
  <c r="FC2" i="5"/>
  <c r="FC34" i="5"/>
  <c r="FC30" i="5"/>
  <c r="FC38" i="5"/>
  <c r="FC6" i="5"/>
  <c r="FC16" i="5"/>
  <c r="EK5" i="5"/>
  <c r="EK6" i="5"/>
  <c r="EK12" i="5"/>
  <c r="EK10" i="5"/>
  <c r="EK31" i="5"/>
  <c r="EK70" i="5"/>
  <c r="EK22" i="5"/>
  <c r="EK16" i="5"/>
  <c r="EK9" i="5"/>
  <c r="EK24" i="5"/>
  <c r="EK25" i="5"/>
  <c r="EK33" i="5"/>
  <c r="EK75" i="5"/>
  <c r="EK81" i="5"/>
  <c r="EK14" i="5"/>
  <c r="EK55" i="5"/>
  <c r="EK54" i="5"/>
  <c r="EK41" i="5"/>
  <c r="EK17" i="5"/>
  <c r="EK36" i="5"/>
  <c r="EK67" i="5"/>
  <c r="EK28" i="5"/>
  <c r="EK18" i="5"/>
  <c r="EK72" i="5"/>
  <c r="EK38" i="5"/>
  <c r="EK53" i="5"/>
  <c r="EK60" i="5"/>
  <c r="EK37" i="5"/>
  <c r="EK46" i="5"/>
  <c r="EK65" i="5"/>
  <c r="EK49" i="5"/>
  <c r="EK8" i="5"/>
  <c r="EK29" i="5"/>
  <c r="EK43" i="5"/>
  <c r="EK15" i="5"/>
  <c r="EK56" i="5"/>
  <c r="EK66" i="5"/>
  <c r="EK77" i="5"/>
  <c r="EK78" i="5"/>
  <c r="EK48" i="5"/>
  <c r="EK44" i="5"/>
  <c r="EK13" i="5"/>
  <c r="EK27" i="5"/>
  <c r="EK62" i="5"/>
  <c r="EK26" i="5"/>
  <c r="EK47" i="5"/>
  <c r="EK57" i="5"/>
  <c r="EK39" i="5"/>
  <c r="EK42" i="5"/>
  <c r="EK74" i="5"/>
  <c r="EK32" i="5"/>
  <c r="EK50" i="5"/>
  <c r="EK73" i="5"/>
  <c r="EK11" i="5"/>
  <c r="EK20" i="5"/>
  <c r="EK19" i="5"/>
  <c r="EK40" i="5"/>
  <c r="EK80" i="5"/>
  <c r="EK23" i="5"/>
  <c r="AF25" i="9" s="1"/>
  <c r="EK58" i="5"/>
  <c r="EK4" i="5"/>
  <c r="EK51" i="5"/>
  <c r="EK79" i="5"/>
  <c r="EK2" i="5"/>
  <c r="EK76" i="5"/>
  <c r="EK69" i="5"/>
  <c r="EK7" i="5"/>
  <c r="EK52" i="5"/>
  <c r="EK21" i="5"/>
  <c r="EK30" i="5"/>
  <c r="EK45" i="5"/>
  <c r="EK34" i="5"/>
  <c r="EK35" i="5"/>
  <c r="ET3" i="5"/>
  <c r="ET4" i="5"/>
  <c r="ET24" i="5"/>
  <c r="ET47" i="5"/>
  <c r="ET22" i="5"/>
  <c r="ET5" i="5"/>
  <c r="ET6" i="5"/>
  <c r="ET14" i="5"/>
  <c r="ET33" i="5"/>
  <c r="ET30" i="5"/>
  <c r="ET10" i="5"/>
  <c r="ET75" i="5"/>
  <c r="ET78" i="5"/>
  <c r="ET66" i="5"/>
  <c r="ET31" i="5"/>
  <c r="ET65" i="5"/>
  <c r="ET81" i="5"/>
  <c r="ET29" i="5"/>
  <c r="ET67" i="5"/>
  <c r="ET60" i="5"/>
  <c r="ET69" i="5"/>
  <c r="ET53" i="5"/>
  <c r="ET49" i="5"/>
  <c r="ET35" i="5"/>
  <c r="ET21" i="5"/>
  <c r="ET55" i="5"/>
  <c r="ET57" i="5"/>
  <c r="ET26" i="5"/>
  <c r="ET23" i="5"/>
  <c r="ET27" i="5"/>
  <c r="ET56" i="5"/>
  <c r="ET12" i="5"/>
  <c r="ET41" i="5"/>
  <c r="ET51" i="5"/>
  <c r="ET77" i="5"/>
  <c r="ET42" i="5"/>
  <c r="ET20" i="5"/>
  <c r="ET7" i="5"/>
  <c r="ET15" i="5"/>
  <c r="ET11" i="5"/>
  <c r="ET45" i="5"/>
  <c r="ET50" i="5"/>
  <c r="ET28" i="5"/>
  <c r="ET2" i="5"/>
  <c r="ET70" i="5"/>
  <c r="ET17" i="5"/>
  <c r="ET37" i="5"/>
  <c r="ET8" i="5"/>
  <c r="ET38" i="5"/>
  <c r="ET73" i="5"/>
  <c r="ET13" i="5"/>
  <c r="ET62" i="5"/>
  <c r="ET32" i="5"/>
  <c r="ET40" i="5"/>
  <c r="ET46" i="5"/>
  <c r="ET54" i="5"/>
  <c r="ET16" i="5"/>
  <c r="ET79" i="5"/>
  <c r="ET25" i="5"/>
  <c r="ET58" i="5"/>
  <c r="ET18" i="5"/>
  <c r="ET80" i="5"/>
  <c r="ET76" i="5"/>
  <c r="ET36" i="5"/>
  <c r="ET52" i="5"/>
  <c r="ET44" i="5"/>
  <c r="ET34" i="5"/>
  <c r="ET48" i="5"/>
  <c r="ET72" i="5"/>
  <c r="ET74" i="5"/>
  <c r="ET9" i="5"/>
  <c r="ET39" i="5"/>
  <c r="ET19" i="5"/>
  <c r="ET43" i="5"/>
  <c r="AH58" i="20"/>
  <c r="EW16" i="5"/>
  <c r="EW11" i="5"/>
  <c r="EW19" i="5"/>
  <c r="EW43" i="5"/>
  <c r="EW17" i="5"/>
  <c r="EW66" i="5"/>
  <c r="EW65" i="5"/>
  <c r="EW7" i="5"/>
  <c r="EW33" i="5"/>
  <c r="EW38" i="5"/>
  <c r="EW52" i="5"/>
  <c r="EW31" i="5"/>
  <c r="EW27" i="5"/>
  <c r="EW44" i="5"/>
  <c r="EW10" i="5"/>
  <c r="EW5" i="5"/>
  <c r="EW9" i="5"/>
  <c r="EW79" i="5"/>
  <c r="EW50" i="5"/>
  <c r="EW75" i="5"/>
  <c r="EW15" i="5"/>
  <c r="EW41" i="5"/>
  <c r="EW54" i="5"/>
  <c r="EW69" i="5"/>
  <c r="EW24" i="5"/>
  <c r="EW37" i="5"/>
  <c r="EW55" i="5"/>
  <c r="EW81" i="5"/>
  <c r="EW80" i="5"/>
  <c r="EW36" i="5"/>
  <c r="EW21" i="5"/>
  <c r="EW73" i="5"/>
  <c r="EW74" i="5"/>
  <c r="EW53" i="5"/>
  <c r="EW58" i="5"/>
  <c r="EW67" i="5"/>
  <c r="EW18" i="5"/>
  <c r="EW60" i="5"/>
  <c r="EW39" i="5"/>
  <c r="EW35" i="5"/>
  <c r="EW51" i="5"/>
  <c r="EW77" i="5"/>
  <c r="EW78" i="5"/>
  <c r="EW14" i="5"/>
  <c r="EW12" i="5"/>
  <c r="EW42" i="5"/>
  <c r="EW25" i="5"/>
  <c r="EW47" i="5"/>
  <c r="EW56" i="5"/>
  <c r="EW8" i="5"/>
  <c r="EW57" i="5"/>
  <c r="EW70" i="5"/>
  <c r="EW6" i="5"/>
  <c r="EW76" i="5"/>
  <c r="EW22" i="5"/>
  <c r="EW46" i="5"/>
  <c r="EW28" i="5"/>
  <c r="EW49" i="5"/>
  <c r="EW30" i="5"/>
  <c r="EW13" i="5"/>
  <c r="EW40" i="5"/>
  <c r="EW23" i="5"/>
  <c r="EW2" i="5"/>
  <c r="EW20" i="5"/>
  <c r="EW34" i="5"/>
  <c r="EW48" i="5"/>
  <c r="EW62" i="5"/>
  <c r="EW4" i="5"/>
  <c r="EW26" i="5"/>
  <c r="EW32" i="5"/>
  <c r="EW29" i="5"/>
  <c r="EW45" i="5"/>
  <c r="EW72" i="5"/>
  <c r="EY3" i="5"/>
  <c r="EY6" i="5"/>
  <c r="EY5" i="5"/>
  <c r="EY22" i="5"/>
  <c r="EY4" i="5"/>
  <c r="AE21" i="9" s="1"/>
  <c r="EY12" i="5"/>
  <c r="EY10" i="5"/>
  <c r="EY31" i="5"/>
  <c r="EY50" i="5"/>
  <c r="EY45" i="5"/>
  <c r="EY2" i="5"/>
  <c r="EY16" i="5"/>
  <c r="EY11" i="5"/>
  <c r="EY70" i="5"/>
  <c r="EY74" i="5"/>
  <c r="EY17" i="5"/>
  <c r="EY7" i="5"/>
  <c r="EY24" i="5"/>
  <c r="EY9" i="5"/>
  <c r="EY20" i="5"/>
  <c r="EY29" i="5"/>
  <c r="EY8" i="5"/>
  <c r="EY35" i="5"/>
  <c r="EY41" i="5"/>
  <c r="EY81" i="5"/>
  <c r="EY38" i="5"/>
  <c r="EY76" i="5"/>
  <c r="EY54" i="5"/>
  <c r="EY79" i="5"/>
  <c r="EY46" i="5"/>
  <c r="EY39" i="5"/>
  <c r="EY80" i="5"/>
  <c r="EY55" i="5"/>
  <c r="EY67" i="5"/>
  <c r="EY15" i="5"/>
  <c r="EY73" i="5"/>
  <c r="EY37" i="5"/>
  <c r="EY57" i="5"/>
  <c r="EY78" i="5"/>
  <c r="EY42" i="5"/>
  <c r="EY53" i="5"/>
  <c r="EY23" i="5"/>
  <c r="AF21" i="9" s="1"/>
  <c r="EY19" i="5"/>
  <c r="EY13" i="5"/>
  <c r="EY48" i="5"/>
  <c r="EY26" i="5"/>
  <c r="EY21" i="5"/>
  <c r="EY40" i="5"/>
  <c r="EY66" i="5"/>
  <c r="EY75" i="5"/>
  <c r="EY69" i="5"/>
  <c r="EY32" i="5"/>
  <c r="EY44" i="5"/>
  <c r="EY18" i="5"/>
  <c r="EY36" i="5"/>
  <c r="EY28" i="5"/>
  <c r="EY51" i="5"/>
  <c r="EY33" i="5"/>
  <c r="EY30" i="5"/>
  <c r="EY25" i="5"/>
  <c r="EY72" i="5"/>
  <c r="EY56" i="5"/>
  <c r="EY34" i="5"/>
  <c r="EY65" i="5"/>
  <c r="EY43" i="5"/>
  <c r="EY47" i="5"/>
  <c r="EY52" i="5"/>
  <c r="EY77" i="5"/>
  <c r="EY49" i="5"/>
  <c r="EY27" i="5"/>
  <c r="EY62" i="5"/>
  <c r="EY60" i="5"/>
  <c r="EY58" i="5"/>
  <c r="EY14" i="5"/>
  <c r="FA6" i="5"/>
  <c r="FA12" i="5"/>
  <c r="FA10" i="5"/>
  <c r="FA16" i="5"/>
  <c r="FA36" i="5"/>
  <c r="FA22" i="5"/>
  <c r="FA18" i="5"/>
  <c r="FA23" i="5"/>
  <c r="AF30" i="9" s="1"/>
  <c r="FA31" i="5"/>
  <c r="FA77" i="5"/>
  <c r="FA28" i="5"/>
  <c r="FA46" i="5"/>
  <c r="FA44" i="5"/>
  <c r="FA14" i="5"/>
  <c r="FA4" i="5"/>
  <c r="FA24" i="5"/>
  <c r="FA47" i="5"/>
  <c r="FA17" i="5"/>
  <c r="FA41" i="5"/>
  <c r="FA81" i="5"/>
  <c r="FA60" i="5"/>
  <c r="FA62" i="5"/>
  <c r="FA20" i="5"/>
  <c r="FA9" i="5"/>
  <c r="FA78" i="5"/>
  <c r="FA57" i="5"/>
  <c r="FA25" i="5"/>
  <c r="FA32" i="5"/>
  <c r="FA76" i="5"/>
  <c r="FA54" i="5"/>
  <c r="FA43" i="5"/>
  <c r="FA49" i="5"/>
  <c r="FA29" i="5"/>
  <c r="FA70" i="5"/>
  <c r="FA75" i="5"/>
  <c r="FA79" i="5"/>
  <c r="FA55" i="5"/>
  <c r="FA72" i="5"/>
  <c r="FA65" i="5"/>
  <c r="FA67" i="5"/>
  <c r="FA53" i="5"/>
  <c r="FA58" i="5"/>
  <c r="FA74" i="5"/>
  <c r="FA8" i="5"/>
  <c r="FA11" i="5"/>
  <c r="FA19" i="5"/>
  <c r="FA40" i="5"/>
  <c r="FA73" i="5"/>
  <c r="FA51" i="5"/>
  <c r="FA50" i="5"/>
  <c r="FA42" i="5"/>
  <c r="FA37" i="5"/>
  <c r="FA2" i="5"/>
  <c r="FA7" i="5"/>
  <c r="FA26" i="5"/>
  <c r="FA27" i="5"/>
  <c r="FA38" i="5"/>
  <c r="FA39" i="5"/>
  <c r="FA34" i="5"/>
  <c r="FA15" i="5"/>
  <c r="FA69" i="5"/>
  <c r="FA35" i="5"/>
  <c r="FA56" i="5"/>
  <c r="FA30" i="5"/>
  <c r="FA13" i="5"/>
  <c r="FA45" i="5"/>
  <c r="FA80" i="5"/>
  <c r="FA21" i="5"/>
  <c r="FA5" i="5"/>
  <c r="FA52" i="5"/>
  <c r="FA48" i="5"/>
  <c r="FA33" i="5"/>
  <c r="FA66" i="5"/>
  <c r="EU43" i="5"/>
  <c r="EU39" i="5"/>
  <c r="EU22" i="5"/>
  <c r="EU14" i="5"/>
  <c r="EU18" i="5"/>
  <c r="EU30" i="5"/>
  <c r="EU45" i="5"/>
  <c r="EU10" i="5"/>
  <c r="EU37" i="5"/>
  <c r="EU17" i="5"/>
  <c r="EU5" i="5"/>
  <c r="EU32" i="5"/>
  <c r="EU75" i="5"/>
  <c r="EU57" i="5"/>
  <c r="EU56" i="5"/>
  <c r="EU36" i="5"/>
  <c r="EU26" i="5"/>
  <c r="EU41" i="5"/>
  <c r="EU77" i="5"/>
  <c r="EU54" i="5"/>
  <c r="EU69" i="5"/>
  <c r="EU70" i="5"/>
  <c r="EU55" i="5"/>
  <c r="EU67" i="5"/>
  <c r="EU31" i="5"/>
  <c r="EU66" i="5"/>
  <c r="EU81" i="5"/>
  <c r="EU60" i="5"/>
  <c r="EU73" i="5"/>
  <c r="EU65" i="5"/>
  <c r="EU34" i="5"/>
  <c r="EU38" i="5"/>
  <c r="EU47" i="5"/>
  <c r="EU15" i="5"/>
  <c r="EU20" i="5"/>
  <c r="EU40" i="5"/>
  <c r="EU29" i="5"/>
  <c r="EU19" i="5"/>
  <c r="EU48" i="5"/>
  <c r="EU52" i="5"/>
  <c r="EU6" i="5"/>
  <c r="EU49" i="5"/>
  <c r="EU35" i="5"/>
  <c r="EU80" i="5"/>
  <c r="EU8" i="5"/>
  <c r="EU79" i="5"/>
  <c r="EU2" i="5"/>
  <c r="EU62" i="5"/>
  <c r="EU44" i="5"/>
  <c r="EU16" i="5"/>
  <c r="EU42" i="5"/>
  <c r="EU21" i="5"/>
  <c r="EU53" i="5"/>
  <c r="EU46" i="5"/>
  <c r="EU13" i="5"/>
  <c r="EU28" i="5"/>
  <c r="EU7" i="5"/>
  <c r="EU25" i="5"/>
  <c r="EU24" i="5"/>
  <c r="EU76" i="5"/>
  <c r="EU74" i="5"/>
  <c r="EU27" i="5"/>
  <c r="EU11" i="5"/>
  <c r="EU9" i="5"/>
  <c r="EU50" i="5"/>
  <c r="EU78" i="5"/>
  <c r="EU4" i="5"/>
  <c r="EU33" i="5"/>
  <c r="EU51" i="5"/>
  <c r="EU72" i="5"/>
  <c r="EU58" i="5"/>
  <c r="EU12" i="5"/>
  <c r="EU23" i="5"/>
  <c r="AF27" i="9" s="1"/>
  <c r="EJ11" i="5"/>
  <c r="EJ22" i="5"/>
  <c r="EJ35" i="5"/>
  <c r="EJ38" i="5"/>
  <c r="EJ5" i="5"/>
  <c r="EJ16" i="5"/>
  <c r="EJ33" i="5"/>
  <c r="EJ29" i="5"/>
  <c r="EJ9" i="5"/>
  <c r="EJ17" i="5"/>
  <c r="EJ14" i="5"/>
  <c r="EJ36" i="5"/>
  <c r="EJ47" i="5"/>
  <c r="EJ6" i="5"/>
  <c r="EJ25" i="5"/>
  <c r="EJ75" i="5"/>
  <c r="EJ81" i="5"/>
  <c r="EJ51" i="5"/>
  <c r="EJ52" i="5"/>
  <c r="EJ53" i="5"/>
  <c r="EJ60" i="5"/>
  <c r="EJ58" i="5"/>
  <c r="EJ50" i="5"/>
  <c r="EJ54" i="5"/>
  <c r="EJ24" i="5"/>
  <c r="EJ4" i="5"/>
  <c r="EJ12" i="5"/>
  <c r="EJ10" i="5"/>
  <c r="EJ31" i="5"/>
  <c r="EJ41" i="5"/>
  <c r="EJ15" i="5"/>
  <c r="EJ30" i="5"/>
  <c r="EJ67" i="5"/>
  <c r="EJ45" i="5"/>
  <c r="EJ79" i="5"/>
  <c r="EJ77" i="5"/>
  <c r="EJ74" i="5"/>
  <c r="EJ49" i="5"/>
  <c r="EJ32" i="5"/>
  <c r="EJ37" i="5"/>
  <c r="EJ80" i="5"/>
  <c r="EJ43" i="5"/>
  <c r="EJ55" i="5"/>
  <c r="EJ44" i="5"/>
  <c r="EJ46" i="5"/>
  <c r="EJ76" i="5"/>
  <c r="EJ56" i="5"/>
  <c r="EJ78" i="5"/>
  <c r="EJ66" i="5"/>
  <c r="EJ48" i="5"/>
  <c r="EJ62" i="5"/>
  <c r="EJ18" i="5"/>
  <c r="EJ2" i="5"/>
  <c r="EJ23" i="5"/>
  <c r="AF22" i="9" s="1"/>
  <c r="EJ72" i="5"/>
  <c r="EJ21" i="5"/>
  <c r="EJ19" i="5"/>
  <c r="EJ20" i="5"/>
  <c r="EJ73" i="5"/>
  <c r="EJ42" i="5"/>
  <c r="EJ69" i="5"/>
  <c r="EJ70" i="5"/>
  <c r="EJ40" i="5"/>
  <c r="EJ13" i="5"/>
  <c r="EJ28" i="5"/>
  <c r="EJ34" i="5"/>
  <c r="EJ27" i="5"/>
  <c r="EJ65" i="5"/>
  <c r="EJ8" i="5"/>
  <c r="EJ57" i="5"/>
  <c r="EJ7" i="5"/>
  <c r="EJ39" i="5"/>
  <c r="EJ26" i="5"/>
  <c r="AH738" i="20"/>
  <c r="AH584" i="20"/>
  <c r="AH345" i="20"/>
  <c r="FB21" i="5"/>
  <c r="FB76" i="5"/>
  <c r="FB77" i="5"/>
  <c r="FB28" i="5"/>
  <c r="FB40" i="5"/>
  <c r="FB42" i="5"/>
  <c r="FB55" i="5"/>
  <c r="FB4" i="5"/>
  <c r="FB69" i="5"/>
  <c r="FB80" i="5"/>
  <c r="FB79" i="5"/>
  <c r="FB65" i="5"/>
  <c r="FB9" i="5"/>
  <c r="FB25" i="5"/>
  <c r="FB54" i="5"/>
  <c r="FB62" i="5"/>
  <c r="FB38" i="5"/>
  <c r="FB49" i="5"/>
  <c r="FB66" i="5"/>
  <c r="FB67" i="5"/>
  <c r="FB39" i="5"/>
  <c r="FB72" i="5"/>
  <c r="FB36" i="5"/>
  <c r="FB56" i="5"/>
  <c r="FB37" i="5"/>
  <c r="FB60" i="5"/>
  <c r="FB47" i="5"/>
  <c r="FB33" i="5"/>
  <c r="FB35" i="5"/>
  <c r="FB57" i="5"/>
  <c r="FB11" i="5"/>
  <c r="FB50" i="5"/>
  <c r="FB15" i="5"/>
  <c r="FB23" i="5"/>
  <c r="AF19" i="9" s="1"/>
  <c r="FB32" i="5"/>
  <c r="FB10" i="5"/>
  <c r="FB19" i="5"/>
  <c r="FB30" i="5"/>
  <c r="FB13" i="5"/>
  <c r="FB44" i="5"/>
  <c r="FB31" i="5"/>
  <c r="FB16" i="5"/>
  <c r="FB8" i="5"/>
  <c r="FB75" i="5"/>
  <c r="FB14" i="5"/>
  <c r="FB51" i="5"/>
  <c r="FB27" i="5"/>
  <c r="FB5" i="5"/>
  <c r="FB73" i="5"/>
  <c r="FB7" i="5"/>
  <c r="FB52" i="5"/>
  <c r="FB6" i="5"/>
  <c r="FB26" i="5"/>
  <c r="FB70" i="5"/>
  <c r="FB78" i="5"/>
  <c r="FB2" i="5"/>
  <c r="FB20" i="5"/>
  <c r="FB34" i="5"/>
  <c r="FB18" i="5"/>
  <c r="FB58" i="5"/>
  <c r="FB22" i="5"/>
  <c r="FB45" i="5"/>
  <c r="FB12" i="5"/>
  <c r="FB24" i="5"/>
  <c r="FB46" i="5"/>
  <c r="FB81" i="5"/>
  <c r="FB48" i="5"/>
  <c r="FB43" i="5"/>
  <c r="FB53" i="5"/>
  <c r="FB74" i="5"/>
  <c r="FB29" i="5"/>
  <c r="FB41" i="5"/>
  <c r="FB17" i="5"/>
  <c r="AL633" i="20"/>
  <c r="AH430" i="20"/>
  <c r="AA17" i="20"/>
  <c r="AB17" i="20" s="1"/>
  <c r="AF17" i="20" s="1"/>
  <c r="AH2" i="20"/>
  <c r="AF28" i="9"/>
  <c r="EL2" i="5"/>
  <c r="EL5" i="5"/>
  <c r="EL10" i="5"/>
  <c r="EL4" i="5"/>
  <c r="EL9" i="5"/>
  <c r="EL25" i="5"/>
  <c r="EL15" i="5"/>
  <c r="EL49" i="5"/>
  <c r="EL21" i="5"/>
  <c r="EL55" i="5"/>
  <c r="EL8" i="5"/>
  <c r="EL76" i="5"/>
  <c r="EL67" i="5"/>
  <c r="EL79" i="5"/>
  <c r="EL26" i="5"/>
  <c r="EL80" i="5"/>
  <c r="EL72" i="5"/>
  <c r="EL28" i="5"/>
  <c r="EL42" i="5"/>
  <c r="EL73" i="5"/>
  <c r="EL19" i="5"/>
  <c r="EL62" i="5"/>
  <c r="EL40" i="5"/>
  <c r="EL56" i="5"/>
  <c r="EL39" i="5"/>
  <c r="EL69" i="5"/>
  <c r="EL57" i="5"/>
  <c r="EL65" i="5"/>
  <c r="EL23" i="5"/>
  <c r="EL66" i="5"/>
  <c r="EL43" i="5"/>
  <c r="EL53" i="5"/>
  <c r="EL29" i="5"/>
  <c r="EL36" i="5"/>
  <c r="EL81" i="5"/>
  <c r="EL37" i="5"/>
  <c r="EL47" i="5"/>
  <c r="EL33" i="5"/>
  <c r="EL35" i="5"/>
  <c r="EL44" i="5"/>
  <c r="EL31" i="5"/>
  <c r="EL75" i="5"/>
  <c r="EL52" i="5"/>
  <c r="EL30" i="5"/>
  <c r="EL60" i="5"/>
  <c r="EL20" i="5"/>
  <c r="EL22" i="5"/>
  <c r="EL7" i="5"/>
  <c r="EL54" i="5"/>
  <c r="EL38" i="5"/>
  <c r="EL11" i="5"/>
  <c r="EL50" i="5"/>
  <c r="EL51" i="5"/>
  <c r="EL32" i="5"/>
  <c r="EL70" i="5"/>
  <c r="EL78" i="5"/>
  <c r="EL58" i="5"/>
  <c r="EL14" i="5"/>
  <c r="EL13" i="5"/>
  <c r="EL34" i="5"/>
  <c r="EL18" i="5"/>
  <c r="EL48" i="5"/>
  <c r="EL27" i="5"/>
  <c r="EL16" i="5"/>
  <c r="EL17" i="5"/>
  <c r="EL41" i="5"/>
  <c r="EL45" i="5"/>
  <c r="EL6" i="5"/>
  <c r="EL74" i="5"/>
  <c r="EL77" i="5"/>
  <c r="EL24" i="5"/>
  <c r="EL46" i="5"/>
  <c r="EL12" i="5"/>
  <c r="EV17" i="5"/>
  <c r="EV26" i="5"/>
  <c r="EV33" i="5"/>
  <c r="EV16" i="5"/>
  <c r="EV18" i="5"/>
  <c r="EV24" i="5"/>
  <c r="EV10" i="5"/>
  <c r="EV5" i="5"/>
  <c r="EV32" i="5"/>
  <c r="EV75" i="5"/>
  <c r="EV73" i="5"/>
  <c r="EV74" i="5"/>
  <c r="EV76" i="5"/>
  <c r="EV11" i="5"/>
  <c r="EV49" i="5"/>
  <c r="EV41" i="5"/>
  <c r="EV54" i="5"/>
  <c r="EV56" i="5"/>
  <c r="EV69" i="5"/>
  <c r="EV48" i="5"/>
  <c r="EV31" i="5"/>
  <c r="EV79" i="5"/>
  <c r="EV55" i="5"/>
  <c r="EV15" i="5"/>
  <c r="EV81" i="5"/>
  <c r="EV60" i="5"/>
  <c r="EV53" i="5"/>
  <c r="EV58" i="5"/>
  <c r="EV67" i="5"/>
  <c r="EV50" i="5"/>
  <c r="EV39" i="5"/>
  <c r="EV19" i="5"/>
  <c r="EV21" i="5"/>
  <c r="EV23" i="5"/>
  <c r="AF20" i="9" s="1"/>
  <c r="EV57" i="5"/>
  <c r="EV35" i="5"/>
  <c r="EV25" i="5"/>
  <c r="EV51" i="5"/>
  <c r="EV7" i="5"/>
  <c r="EV20" i="5"/>
  <c r="EV27" i="5"/>
  <c r="EV36" i="5"/>
  <c r="EV2" i="5"/>
  <c r="EV62" i="5"/>
  <c r="EV44" i="5"/>
  <c r="EV13" i="5"/>
  <c r="EV37" i="5"/>
  <c r="EV6" i="5"/>
  <c r="EV42" i="5"/>
  <c r="EV65" i="5"/>
  <c r="EV14" i="5"/>
  <c r="EV8" i="5"/>
  <c r="EV28" i="5"/>
  <c r="EV66" i="5"/>
  <c r="EV38" i="5"/>
  <c r="EV30" i="5"/>
  <c r="EV46" i="5"/>
  <c r="EV12" i="5"/>
  <c r="EV52" i="5"/>
  <c r="EV43" i="5"/>
  <c r="EV22" i="5"/>
  <c r="EV47" i="5"/>
  <c r="EV9" i="5"/>
  <c r="EV29" i="5"/>
  <c r="EV78" i="5"/>
  <c r="EV40" i="5"/>
  <c r="EV4" i="5"/>
  <c r="EV70" i="5"/>
  <c r="EV80" i="5"/>
  <c r="EV72" i="5"/>
  <c r="EV77" i="5"/>
  <c r="EV34" i="5"/>
  <c r="EV45" i="5"/>
  <c r="EM8" i="5"/>
  <c r="EM28" i="5"/>
  <c r="EM77" i="5"/>
  <c r="EM49" i="5"/>
  <c r="EM46" i="5"/>
  <c r="EM62" i="5"/>
  <c r="EM30" i="5"/>
  <c r="EM45" i="5"/>
  <c r="EM76" i="5"/>
  <c r="EM67" i="5"/>
  <c r="EM39" i="5"/>
  <c r="EM13" i="5"/>
  <c r="EM48" i="5"/>
  <c r="EM78" i="5"/>
  <c r="EM32" i="5"/>
  <c r="EM34" i="5"/>
  <c r="EM79" i="5"/>
  <c r="EM43" i="5"/>
  <c r="EM38" i="5"/>
  <c r="EM42" i="5"/>
  <c r="EM73" i="5"/>
  <c r="EM60" i="5"/>
  <c r="EM37" i="5"/>
  <c r="EM53" i="5"/>
  <c r="EM74" i="5"/>
  <c r="EM80" i="5"/>
  <c r="EM26" i="5"/>
  <c r="EM50" i="5"/>
  <c r="EM51" i="5"/>
  <c r="EM27" i="5"/>
  <c r="EM57" i="5"/>
  <c r="EM65" i="5"/>
  <c r="EM44" i="5"/>
  <c r="EM40" i="5"/>
  <c r="EM56" i="5"/>
  <c r="EM47" i="5"/>
  <c r="EM69" i="5"/>
  <c r="EM24" i="5"/>
  <c r="EM55" i="5"/>
  <c r="EM31" i="5"/>
  <c r="EM41" i="5"/>
  <c r="EM15" i="5"/>
  <c r="EM72" i="5"/>
  <c r="EM33" i="5"/>
  <c r="EM10" i="5"/>
  <c r="EM58" i="5"/>
  <c r="EM14" i="5"/>
  <c r="EM20" i="5"/>
  <c r="EM17" i="5"/>
  <c r="EM9" i="5"/>
  <c r="EM70" i="5"/>
  <c r="EM54" i="5"/>
  <c r="EM4" i="5"/>
  <c r="EM19" i="5"/>
  <c r="EM36" i="5"/>
  <c r="EM23" i="5"/>
  <c r="AF12" i="9" s="1"/>
  <c r="EM12" i="5"/>
  <c r="EM18" i="5"/>
  <c r="EM35" i="5"/>
  <c r="EM81" i="5"/>
  <c r="EM75" i="5"/>
  <c r="EM25" i="5"/>
  <c r="EM11" i="5"/>
  <c r="EM5" i="5"/>
  <c r="EM7" i="5"/>
  <c r="EM6" i="5"/>
  <c r="EM66" i="5"/>
  <c r="EM29" i="5"/>
  <c r="EM2" i="5"/>
  <c r="EM22" i="5"/>
  <c r="EM21" i="5"/>
  <c r="EM52" i="5"/>
  <c r="EM16" i="5"/>
  <c r="EP8" i="5"/>
  <c r="EP15" i="5"/>
  <c r="EP27" i="5"/>
  <c r="EP28" i="5"/>
  <c r="EP41" i="5"/>
  <c r="EP80" i="5"/>
  <c r="EP24" i="5"/>
  <c r="EP77" i="5"/>
  <c r="EP34" i="5"/>
  <c r="EP18" i="5"/>
  <c r="EP23" i="5"/>
  <c r="AF24" i="9" s="1"/>
  <c r="EP47" i="5"/>
  <c r="EP73" i="5"/>
  <c r="EP48" i="5"/>
  <c r="EP79" i="5"/>
  <c r="EP70" i="5"/>
  <c r="EP11" i="5"/>
  <c r="EP5" i="5"/>
  <c r="EP22" i="5"/>
  <c r="EP32" i="5"/>
  <c r="EP42" i="5"/>
  <c r="EP43" i="5"/>
  <c r="EP57" i="5"/>
  <c r="EP56" i="5"/>
  <c r="EP36" i="5"/>
  <c r="EP54" i="5"/>
  <c r="EP12" i="5"/>
  <c r="EP33" i="5"/>
  <c r="EP25" i="5"/>
  <c r="EP66" i="5"/>
  <c r="EP52" i="5"/>
  <c r="EP31" i="5"/>
  <c r="EP81" i="5"/>
  <c r="EP49" i="5"/>
  <c r="EP55" i="5"/>
  <c r="EP20" i="5"/>
  <c r="EP14" i="5"/>
  <c r="EP26" i="5"/>
  <c r="EP50" i="5"/>
  <c r="EP74" i="5"/>
  <c r="EP7" i="5"/>
  <c r="EP30" i="5"/>
  <c r="EP45" i="5"/>
  <c r="EP4" i="5"/>
  <c r="EP75" i="5"/>
  <c r="EP78" i="5"/>
  <c r="EP21" i="5"/>
  <c r="EP17" i="5"/>
  <c r="EP40" i="5"/>
  <c r="EP10" i="5"/>
  <c r="EP38" i="5"/>
  <c r="EP6" i="5"/>
  <c r="EP44" i="5"/>
  <c r="EP9" i="5"/>
  <c r="EP76" i="5"/>
  <c r="EP29" i="5"/>
  <c r="EP13" i="5"/>
  <c r="EP62" i="5"/>
  <c r="EP39" i="5"/>
  <c r="EP16" i="5"/>
  <c r="EP58" i="5"/>
  <c r="EP72" i="5"/>
  <c r="EP2" i="5"/>
  <c r="EP65" i="5"/>
  <c r="EP67" i="5"/>
  <c r="EP51" i="5"/>
  <c r="EP53" i="5"/>
  <c r="EP69" i="5"/>
  <c r="EP60" i="5"/>
  <c r="EP35" i="5"/>
  <c r="EP37" i="5"/>
  <c r="EP46" i="5"/>
  <c r="EP19" i="5"/>
  <c r="EN21" i="5"/>
  <c r="EN40" i="5"/>
  <c r="EN17" i="5"/>
  <c r="EN41" i="5"/>
  <c r="EN8" i="5"/>
  <c r="EN24" i="5"/>
  <c r="EN15" i="5"/>
  <c r="EN80" i="5"/>
  <c r="EN79" i="5"/>
  <c r="EN35" i="5"/>
  <c r="EN11" i="5"/>
  <c r="EN33" i="5"/>
  <c r="EN78" i="5"/>
  <c r="EN65" i="5"/>
  <c r="EN30" i="5"/>
  <c r="EN45" i="5"/>
  <c r="EN14" i="5"/>
  <c r="EN52" i="5"/>
  <c r="EN27" i="5"/>
  <c r="EN57" i="5"/>
  <c r="EN56" i="5"/>
  <c r="EN43" i="5"/>
  <c r="EN13" i="5"/>
  <c r="EN48" i="5"/>
  <c r="EN34" i="5"/>
  <c r="EN66" i="5"/>
  <c r="EN20" i="5"/>
  <c r="EN74" i="5"/>
  <c r="EN47" i="5"/>
  <c r="EN39" i="5"/>
  <c r="EN44" i="5"/>
  <c r="EN18" i="5"/>
  <c r="EN72" i="5"/>
  <c r="EN50" i="5"/>
  <c r="EN73" i="5"/>
  <c r="EN51" i="5"/>
  <c r="EN54" i="5"/>
  <c r="EN26" i="5"/>
  <c r="EN60" i="5"/>
  <c r="EN76" i="5"/>
  <c r="EN12" i="5"/>
  <c r="EN37" i="5"/>
  <c r="EN49" i="5"/>
  <c r="EN58" i="5"/>
  <c r="EN25" i="5"/>
  <c r="EN32" i="5"/>
  <c r="EN75" i="5"/>
  <c r="EN77" i="5"/>
  <c r="EN36" i="5"/>
  <c r="EN29" i="5"/>
  <c r="EN69" i="5"/>
  <c r="EN16" i="5"/>
  <c r="EN9" i="5"/>
  <c r="EN23" i="5"/>
  <c r="AF13" i="9" s="1"/>
  <c r="EN10" i="5"/>
  <c r="EN7" i="5"/>
  <c r="EN22" i="5"/>
  <c r="EN67" i="5"/>
  <c r="EN53" i="5"/>
  <c r="EN2" i="5"/>
  <c r="EN70" i="5"/>
  <c r="EN38" i="5"/>
  <c r="EN6" i="5"/>
  <c r="EN81" i="5"/>
  <c r="EN46" i="5"/>
  <c r="EN62" i="5"/>
  <c r="EN42" i="5"/>
  <c r="EN5" i="5"/>
  <c r="EN55" i="5"/>
  <c r="EN31" i="5"/>
  <c r="EN4" i="5"/>
  <c r="EN19" i="5"/>
  <c r="EN28" i="5"/>
  <c r="EZ16" i="5"/>
  <c r="EZ6" i="5"/>
  <c r="EZ24" i="5"/>
  <c r="EZ43" i="5"/>
  <c r="EZ47" i="5"/>
  <c r="EZ74" i="5"/>
  <c r="EZ5" i="5"/>
  <c r="EZ22" i="5"/>
  <c r="EZ18" i="5"/>
  <c r="EZ4" i="5"/>
  <c r="EZ12" i="5"/>
  <c r="EZ30" i="5"/>
  <c r="EZ37" i="5"/>
  <c r="EZ10" i="5"/>
  <c r="EZ31" i="5"/>
  <c r="EZ50" i="5"/>
  <c r="EZ51" i="5"/>
  <c r="EZ52" i="5"/>
  <c r="EZ53" i="5"/>
  <c r="EZ60" i="5"/>
  <c r="EZ58" i="5"/>
  <c r="EZ45" i="5"/>
  <c r="EZ2" i="5"/>
  <c r="EZ11" i="5"/>
  <c r="EZ32" i="5"/>
  <c r="EZ46" i="5"/>
  <c r="EZ44" i="5"/>
  <c r="EZ36" i="5"/>
  <c r="EZ14" i="5"/>
  <c r="EZ17" i="5"/>
  <c r="EZ33" i="5"/>
  <c r="EZ15" i="5"/>
  <c r="EZ35" i="5"/>
  <c r="EZ41" i="5"/>
  <c r="EZ81" i="5"/>
  <c r="EZ78" i="5"/>
  <c r="EZ49" i="5"/>
  <c r="EZ7" i="5"/>
  <c r="EZ9" i="5"/>
  <c r="EZ75" i="5"/>
  <c r="EZ29" i="5"/>
  <c r="EZ54" i="5"/>
  <c r="EZ25" i="5"/>
  <c r="EZ27" i="5"/>
  <c r="EZ76" i="5"/>
  <c r="EZ77" i="5"/>
  <c r="EZ70" i="5"/>
  <c r="EZ38" i="5"/>
  <c r="EZ66" i="5"/>
  <c r="EZ20" i="5"/>
  <c r="EZ79" i="5"/>
  <c r="EZ67" i="5"/>
  <c r="EZ72" i="5"/>
  <c r="EZ55" i="5"/>
  <c r="EZ65" i="5"/>
  <c r="EZ21" i="5"/>
  <c r="EZ42" i="5"/>
  <c r="EZ19" i="5"/>
  <c r="EZ39" i="5"/>
  <c r="EZ80" i="5"/>
  <c r="EZ69" i="5"/>
  <c r="EZ57" i="5"/>
  <c r="EZ56" i="5"/>
  <c r="EZ40" i="5"/>
  <c r="EZ48" i="5"/>
  <c r="EZ13" i="5"/>
  <c r="EZ8" i="5"/>
  <c r="EZ26" i="5"/>
  <c r="EZ62" i="5"/>
  <c r="EZ34" i="5"/>
  <c r="EZ73" i="5"/>
  <c r="EZ23" i="5"/>
  <c r="AF11" i="9" s="1"/>
  <c r="EZ28" i="5"/>
  <c r="EX33" i="5"/>
  <c r="EX23" i="5"/>
  <c r="AF10" i="9" s="1"/>
  <c r="EX26" i="5"/>
  <c r="EX16" i="5"/>
  <c r="EX11" i="5"/>
  <c r="EX70" i="5"/>
  <c r="EX47" i="5"/>
  <c r="EX29" i="5"/>
  <c r="EX36" i="5"/>
  <c r="EX34" i="5"/>
  <c r="EX17" i="5"/>
  <c r="EX7" i="5"/>
  <c r="EX22" i="5"/>
  <c r="EX38" i="5"/>
  <c r="EX35" i="5"/>
  <c r="EX41" i="5"/>
  <c r="EX81" i="5"/>
  <c r="EX52" i="5"/>
  <c r="EX27" i="5"/>
  <c r="EX10" i="5"/>
  <c r="EX50" i="5"/>
  <c r="EX54" i="5"/>
  <c r="EX9" i="5"/>
  <c r="EX31" i="5"/>
  <c r="EX79" i="5"/>
  <c r="EX55" i="5"/>
  <c r="EX77" i="5"/>
  <c r="EX69" i="5"/>
  <c r="EX75" i="5"/>
  <c r="EX72" i="5"/>
  <c r="EX53" i="5"/>
  <c r="EX80" i="5"/>
  <c r="EX51" i="5"/>
  <c r="EX60" i="5"/>
  <c r="EX58" i="5"/>
  <c r="EX67" i="5"/>
  <c r="EX73" i="5"/>
  <c r="EX21" i="5"/>
  <c r="EX5" i="5"/>
  <c r="EX74" i="5"/>
  <c r="EX78" i="5"/>
  <c r="EX32" i="5"/>
  <c r="EX30" i="5"/>
  <c r="EX15" i="5"/>
  <c r="EX42" i="5"/>
  <c r="EX43" i="5"/>
  <c r="EX20" i="5"/>
  <c r="EX8" i="5"/>
  <c r="EX2" i="5"/>
  <c r="EX13" i="5"/>
  <c r="EX14" i="5"/>
  <c r="EX46" i="5"/>
  <c r="EX12" i="5"/>
  <c r="EX39" i="5"/>
  <c r="EX37" i="5"/>
  <c r="EX48" i="5"/>
  <c r="EX24" i="5"/>
  <c r="EX44" i="5"/>
  <c r="EX28" i="5"/>
  <c r="EX19" i="5"/>
  <c r="EX6" i="5"/>
  <c r="EX56" i="5"/>
  <c r="EX40" i="5"/>
  <c r="EX65" i="5"/>
  <c r="EX62" i="5"/>
  <c r="EX49" i="5"/>
  <c r="EX66" i="5"/>
  <c r="EX76" i="5"/>
  <c r="EX57" i="5"/>
  <c r="EX45" i="5"/>
  <c r="EX4" i="5"/>
  <c r="EX25" i="5"/>
  <c r="EX18" i="5"/>
  <c r="AH408" i="20"/>
  <c r="AH472" i="20"/>
  <c r="AL766" i="20"/>
  <c r="AL822" i="20"/>
  <c r="AH773" i="20"/>
  <c r="AH318" i="20"/>
  <c r="AH23" i="20"/>
  <c r="AL395" i="20"/>
  <c r="AL716" i="20"/>
  <c r="AL590" i="20"/>
  <c r="AA521" i="20"/>
  <c r="AB521" i="20" s="1"/>
  <c r="AF521" i="20" s="1"/>
  <c r="AA695" i="20"/>
  <c r="AB695" i="20" s="1"/>
  <c r="AH310" i="20"/>
  <c r="AH535" i="20"/>
  <c r="AH478" i="20"/>
  <c r="AH514" i="20"/>
  <c r="AL101" i="20"/>
  <c r="AL80" i="20"/>
  <c r="AH731" i="20"/>
  <c r="AL178" i="20"/>
  <c r="AL528" i="20"/>
  <c r="AH808" i="20"/>
  <c r="AL562" i="20"/>
  <c r="AH486" i="20"/>
  <c r="AL576" i="20"/>
  <c r="AL535" i="20"/>
  <c r="AH30" i="20"/>
  <c r="AL143" i="20"/>
  <c r="AL661" i="20"/>
  <c r="AH317" i="20"/>
  <c r="AH423" i="20"/>
  <c r="AH338" i="20"/>
  <c r="AH485" i="20"/>
  <c r="AH794" i="20"/>
  <c r="AL129" i="20"/>
  <c r="AL500" i="20"/>
  <c r="AH528" i="20"/>
  <c r="AL787" i="20"/>
  <c r="AH815" i="20"/>
  <c r="AH276" i="20"/>
  <c r="AH521" i="20"/>
  <c r="AL114" i="20"/>
  <c r="AL478" i="20"/>
  <c r="EK3" i="5"/>
  <c r="EX3" i="5"/>
  <c r="AH303" i="20"/>
  <c r="AH24" i="20"/>
  <c r="AL157" i="20"/>
  <c r="AH143" i="20"/>
  <c r="AH710" i="20"/>
  <c r="AL108" i="20"/>
  <c r="AK45" i="20"/>
  <c r="AH44" i="20"/>
  <c r="AH429" i="20"/>
  <c r="AH311" i="20"/>
  <c r="AH416" i="20"/>
  <c r="AH780" i="20"/>
  <c r="AH717" i="20"/>
  <c r="AA317" i="20"/>
  <c r="AB317" i="20" s="1"/>
  <c r="AF317" i="20" s="1"/>
  <c r="AL269" i="20"/>
  <c r="AH465" i="20"/>
  <c r="AH709" i="20"/>
  <c r="AL710" i="20"/>
  <c r="AA807" i="20"/>
  <c r="AH136" i="20"/>
  <c r="AH570" i="20"/>
  <c r="AL654" i="20"/>
  <c r="AL450" i="20"/>
  <c r="AL639" i="20"/>
  <c r="AL703" i="20"/>
  <c r="AA374" i="20"/>
  <c r="AB374" i="20" s="1"/>
  <c r="AF374" i="20" s="1"/>
  <c r="AH227" i="20"/>
  <c r="AH157" i="20"/>
  <c r="AH549" i="20"/>
  <c r="AH450" i="20"/>
  <c r="AH507" i="20"/>
  <c r="AH758" i="20"/>
  <c r="AH625" i="20"/>
  <c r="AH3" i="20"/>
  <c r="AL9" i="20"/>
  <c r="AL682" i="20"/>
  <c r="AL409" i="20"/>
  <c r="AL23" i="20"/>
  <c r="AL647" i="20"/>
  <c r="AH765" i="20"/>
  <c r="AL37" i="20"/>
  <c r="AH556" i="20"/>
  <c r="AL709" i="20"/>
  <c r="AL72" i="20"/>
  <c r="AL296" i="20"/>
  <c r="AH325" i="20"/>
  <c r="AL206" i="20"/>
  <c r="AL604" i="20"/>
  <c r="AH591" i="20"/>
  <c r="AH646" i="20"/>
  <c r="AH380" i="20"/>
  <c r="AH786" i="20"/>
  <c r="AL640" i="20"/>
  <c r="AH38" i="20"/>
  <c r="AL338" i="20"/>
  <c r="AL485" i="20"/>
  <c r="AH542" i="20"/>
  <c r="AH563" i="20"/>
  <c r="AL380" i="20"/>
  <c r="AL268" i="20"/>
  <c r="AL58" i="20"/>
  <c r="AL513" i="20"/>
  <c r="AL758" i="20"/>
  <c r="AL583" i="20"/>
  <c r="AL696" i="20"/>
  <c r="AH759" i="20"/>
  <c r="AH9" i="20"/>
  <c r="AH541" i="20"/>
  <c r="AH142" i="20"/>
  <c r="AH730" i="20"/>
  <c r="AH283" i="20"/>
  <c r="AK576" i="20"/>
  <c r="AL241" i="20"/>
  <c r="AL212" i="20"/>
  <c r="AL30" i="20"/>
  <c r="AL324" i="20"/>
  <c r="AL506" i="20"/>
  <c r="AL310" i="20"/>
  <c r="AA3" i="20"/>
  <c r="AB3" i="20" s="1"/>
  <c r="AL122" i="20"/>
  <c r="AA422" i="20"/>
  <c r="AB422" i="20" s="1"/>
  <c r="AA283" i="20"/>
  <c r="AB283" i="20" s="1"/>
  <c r="AF283" i="20" s="1"/>
  <c r="AK611" i="20"/>
  <c r="AK737" i="20"/>
  <c r="AL730" i="20"/>
  <c r="AL331" i="20"/>
  <c r="AL115" i="20"/>
  <c r="AL275" i="20"/>
  <c r="AK773" i="20"/>
  <c r="AK213" i="20"/>
  <c r="AL359" i="20"/>
  <c r="AL702" i="20"/>
  <c r="AL254" i="20"/>
  <c r="AL471" i="20"/>
  <c r="AK143" i="20"/>
  <c r="AH184" i="20"/>
  <c r="EQ3" i="5"/>
  <c r="AH395" i="20"/>
  <c r="AA745" i="20"/>
  <c r="AB745" i="20" s="1"/>
  <c r="AK304" i="20"/>
  <c r="EH3" i="5"/>
  <c r="AL829" i="20"/>
  <c r="AL65" i="20"/>
  <c r="AL751" i="20"/>
  <c r="AL156" i="20"/>
  <c r="EL3" i="5"/>
  <c r="AL800" i="20"/>
  <c r="EI3" i="5"/>
  <c r="AK416" i="20"/>
  <c r="AL681" i="20"/>
  <c r="AK297" i="20"/>
  <c r="AK367" i="20"/>
  <c r="AL346" i="20"/>
  <c r="EM3" i="5"/>
  <c r="AA346" i="20"/>
  <c r="AB346" i="20" s="1"/>
  <c r="AF346" i="20" s="1"/>
  <c r="AK381" i="20"/>
  <c r="AL563" i="20"/>
  <c r="AH297" i="20"/>
  <c r="EC3" i="5"/>
  <c r="AH689" i="20"/>
  <c r="ER3" i="5"/>
  <c r="AH275" i="20"/>
  <c r="AH443" i="20"/>
  <c r="AA226" i="20"/>
  <c r="AB226" i="20" s="1"/>
  <c r="AA646" i="20"/>
  <c r="AB646" i="20" s="1"/>
  <c r="AF646" i="20" s="1"/>
  <c r="AL801" i="20"/>
  <c r="AL303" i="20"/>
  <c r="AA360" i="20"/>
  <c r="AB360" i="20" s="1"/>
  <c r="AF360" i="20" s="1"/>
  <c r="AL577" i="20"/>
  <c r="AA436" i="20"/>
  <c r="AB436" i="20" s="1"/>
  <c r="AK353" i="20"/>
  <c r="AL394" i="20"/>
  <c r="AH787" i="20"/>
  <c r="FA3" i="5"/>
  <c r="AA716" i="20"/>
  <c r="AB716" i="20" s="1"/>
  <c r="AF716" i="20" s="1"/>
  <c r="AA373" i="20"/>
  <c r="AB373" i="20" s="1"/>
  <c r="AA303" i="20"/>
  <c r="AB303" i="20" s="1"/>
  <c r="AA408" i="20"/>
  <c r="AB408" i="20" s="1"/>
  <c r="AF408" i="20" s="1"/>
  <c r="AL492" i="20"/>
  <c r="AL366" i="20"/>
  <c r="AL79" i="20"/>
  <c r="AH114" i="20"/>
  <c r="AH268" i="20"/>
  <c r="AH492" i="20"/>
  <c r="AH261" i="20"/>
  <c r="AL219" i="20"/>
  <c r="AL415" i="20"/>
  <c r="AL401" i="20"/>
  <c r="AL443" i="20"/>
  <c r="AL247" i="20"/>
  <c r="AL240" i="20"/>
  <c r="AL51" i="20"/>
  <c r="AL597" i="20"/>
  <c r="AL507" i="20"/>
  <c r="AH597" i="20"/>
  <c r="AH751" i="20"/>
  <c r="AH296" i="20"/>
  <c r="AH156" i="20"/>
  <c r="AH254" i="20"/>
  <c r="AL388" i="20"/>
  <c r="AH374" i="20"/>
  <c r="AL255" i="20"/>
  <c r="AA752" i="20"/>
  <c r="AB752" i="20" s="1"/>
  <c r="AH129" i="20"/>
  <c r="AL423" i="20"/>
  <c r="AH590" i="20"/>
  <c r="AA170" i="20"/>
  <c r="AB170" i="20" s="1"/>
  <c r="AF170" i="20" s="1"/>
  <c r="AL402" i="20"/>
  <c r="AL262" i="20"/>
  <c r="AK52" i="20"/>
  <c r="AL668" i="20"/>
  <c r="AH72" i="20"/>
  <c r="AA437" i="20"/>
  <c r="AB437" i="20" s="1"/>
  <c r="AF437" i="20" s="1"/>
  <c r="AL339" i="20"/>
  <c r="AH213" i="20"/>
  <c r="AA199" i="20"/>
  <c r="AL276" i="20"/>
  <c r="AL430" i="20"/>
  <c r="AH192" i="20"/>
  <c r="AH332" i="20"/>
  <c r="AH409" i="20"/>
  <c r="AA731" i="20"/>
  <c r="AB731" i="20" s="1"/>
  <c r="AF731" i="20" s="1"/>
  <c r="AL416" i="20"/>
  <c r="AL136" i="20"/>
  <c r="AH290" i="20"/>
  <c r="AH654" i="20"/>
  <c r="AL45" i="20"/>
  <c r="AL556" i="20"/>
  <c r="AL689" i="20"/>
  <c r="AH415" i="20"/>
  <c r="AH352" i="20"/>
  <c r="AH653" i="20"/>
  <c r="AH45" i="20"/>
  <c r="AK661" i="20"/>
  <c r="AH647" i="20"/>
  <c r="AL38" i="20"/>
  <c r="AH388" i="20"/>
  <c r="AK668" i="20"/>
  <c r="AL213" i="20"/>
  <c r="AA710" i="20"/>
  <c r="AL31" i="20"/>
  <c r="AH121" i="20"/>
  <c r="AH471" i="20"/>
  <c r="AH387" i="20"/>
  <c r="AH247" i="20"/>
  <c r="AK822" i="20"/>
  <c r="AA808" i="20"/>
  <c r="AB808" i="20" s="1"/>
  <c r="AH612" i="20"/>
  <c r="AK290" i="20"/>
  <c r="AL457" i="20"/>
  <c r="AL542" i="20"/>
  <c r="AA402" i="20"/>
  <c r="AL570" i="20"/>
  <c r="AH205" i="20"/>
  <c r="AH177" i="20"/>
  <c r="AH667" i="20"/>
  <c r="AH86" i="20"/>
  <c r="AH37" i="20"/>
  <c r="AH639" i="20"/>
  <c r="AH821" i="20"/>
  <c r="AA268" i="20"/>
  <c r="AB268" i="20" s="1"/>
  <c r="AF268" i="20" s="1"/>
  <c r="AA527" i="20"/>
  <c r="AB527" i="20" s="1"/>
  <c r="AF527" i="20" s="1"/>
  <c r="AA758" i="20"/>
  <c r="AB758" i="20" s="1"/>
  <c r="AF758" i="20" s="1"/>
  <c r="AA639" i="20"/>
  <c r="AB639" i="20" s="1"/>
  <c r="AA541" i="20"/>
  <c r="AB541" i="20" s="1"/>
  <c r="AA184" i="20"/>
  <c r="AA156" i="20"/>
  <c r="AB156" i="20" s="1"/>
  <c r="AL353" i="20"/>
  <c r="AL150" i="20"/>
  <c r="AH31" i="20"/>
  <c r="AK205" i="20"/>
  <c r="AK16" i="20"/>
  <c r="AA233" i="20"/>
  <c r="AB233" i="20" s="1"/>
  <c r="AA520" i="20"/>
  <c r="AB520" i="20" s="1"/>
  <c r="AF520" i="20" s="1"/>
  <c r="AA702" i="20"/>
  <c r="AB702" i="20" s="1"/>
  <c r="AA723" i="20"/>
  <c r="AB723" i="20" s="1"/>
  <c r="AF723" i="20" s="1"/>
  <c r="AA394" i="20"/>
  <c r="AB394" i="20" s="1"/>
  <c r="AF394" i="20" s="1"/>
  <c r="AA93" i="20"/>
  <c r="AB93" i="20" s="1"/>
  <c r="AF93" i="20" s="1"/>
  <c r="AL185" i="20"/>
  <c r="AH241" i="20"/>
  <c r="AK724" i="20"/>
  <c r="EO3" i="5"/>
  <c r="K9" i="19"/>
  <c r="AE2" i="19"/>
  <c r="EG3" i="5"/>
  <c r="AK584" i="20"/>
  <c r="AA38" i="20"/>
  <c r="AA457" i="20"/>
  <c r="EJ3" i="5"/>
  <c r="AA297" i="20"/>
  <c r="AK471" i="20"/>
  <c r="AK366" i="20"/>
  <c r="AK114" i="20"/>
  <c r="AK765" i="20"/>
  <c r="AA122" i="20"/>
  <c r="AL318" i="20"/>
  <c r="EV3" i="5"/>
  <c r="AK451" i="20"/>
  <c r="AK535" i="20"/>
  <c r="AK801" i="20"/>
  <c r="AH493" i="20"/>
  <c r="AL808" i="20"/>
  <c r="AK311" i="20"/>
  <c r="P9" i="19"/>
  <c r="AI2" i="19"/>
  <c r="AL464" i="20"/>
  <c r="AL625" i="20"/>
  <c r="AL352" i="20"/>
  <c r="AL745" i="20"/>
  <c r="AA24" i="20"/>
  <c r="AL87" i="20"/>
  <c r="AK150" i="20"/>
  <c r="AH163" i="20"/>
  <c r="AH632" i="20"/>
  <c r="AH93" i="20"/>
  <c r="AH359" i="20"/>
  <c r="AA429" i="20"/>
  <c r="AA9" i="20"/>
  <c r="AA58" i="20"/>
  <c r="AA212" i="20"/>
  <c r="AA681" i="20"/>
  <c r="H10" i="19"/>
  <c r="X3" i="19"/>
  <c r="AA247" i="20"/>
  <c r="AH199" i="20"/>
  <c r="AK429" i="20"/>
  <c r="AK310" i="20"/>
  <c r="AK58" i="20"/>
  <c r="AK240" i="20"/>
  <c r="AK401" i="20"/>
  <c r="AK233" i="20"/>
  <c r="AK282" i="20"/>
  <c r="AK198" i="20"/>
  <c r="AA108" i="20"/>
  <c r="AL297" i="20"/>
  <c r="AL304" i="20"/>
  <c r="AK514" i="20"/>
  <c r="AL765" i="20"/>
  <c r="AD4" i="7"/>
  <c r="W4" i="7"/>
  <c r="AA814" i="20"/>
  <c r="AA765" i="20"/>
  <c r="AA381" i="20"/>
  <c r="AA486" i="20"/>
  <c r="AA44" i="20"/>
  <c r="AK121" i="20"/>
  <c r="AA570" i="20"/>
  <c r="AK780" i="20"/>
  <c r="AL94" i="20"/>
  <c r="AA549" i="20"/>
  <c r="AA576" i="20"/>
  <c r="AA640" i="20"/>
  <c r="AL198" i="20"/>
  <c r="AL121" i="20"/>
  <c r="AL205" i="20"/>
  <c r="AL149" i="20"/>
  <c r="AL345" i="20"/>
  <c r="AL486" i="20"/>
  <c r="AL73" i="20"/>
  <c r="AA514" i="20"/>
  <c r="AK59" i="20"/>
  <c r="AK157" i="20"/>
  <c r="AA653" i="20"/>
  <c r="AA254" i="20"/>
  <c r="AA583" i="20"/>
  <c r="AA331" i="20"/>
  <c r="AA611" i="20"/>
  <c r="AA513" i="20"/>
  <c r="AA387" i="20"/>
  <c r="AA142" i="20"/>
  <c r="AA227" i="20"/>
  <c r="AA276" i="20"/>
  <c r="AK689" i="20"/>
  <c r="AK738" i="20"/>
  <c r="AK87" i="20"/>
  <c r="AA703" i="20"/>
  <c r="FB3" i="5"/>
  <c r="AH255" i="20"/>
  <c r="AK486" i="20"/>
  <c r="AA542" i="20"/>
  <c r="AK10" i="20"/>
  <c r="AA296" i="20"/>
  <c r="AL660" i="20"/>
  <c r="AL493" i="20"/>
  <c r="AA114" i="20"/>
  <c r="AL66" i="20"/>
  <c r="AL591" i="20"/>
  <c r="AA507" i="20"/>
  <c r="AK164" i="20"/>
  <c r="AH240" i="20"/>
  <c r="AH212" i="20"/>
  <c r="AH737" i="20"/>
  <c r="AH576" i="20"/>
  <c r="AH128" i="20"/>
  <c r="AH79" i="20"/>
  <c r="AA37" i="20"/>
  <c r="AA828" i="20"/>
  <c r="AA149" i="20"/>
  <c r="AA786" i="20"/>
  <c r="AA198" i="20"/>
  <c r="AA555" i="20"/>
  <c r="AA72" i="20"/>
  <c r="AA206" i="20"/>
  <c r="AA465" i="20"/>
  <c r="AH346" i="20"/>
  <c r="AK654" i="20"/>
  <c r="AA647" i="20"/>
  <c r="AA80" i="20"/>
  <c r="AL290" i="20"/>
  <c r="EU3" i="5"/>
  <c r="AK528" i="20"/>
  <c r="AL667" i="20"/>
  <c r="AA52" i="20"/>
  <c r="AK339" i="20"/>
  <c r="AK388" i="20"/>
  <c r="AK318" i="20"/>
  <c r="AH745" i="20"/>
  <c r="AA324" i="20"/>
  <c r="AK31" i="20"/>
  <c r="AH520" i="20"/>
  <c r="AK100" i="20"/>
  <c r="AK227" i="20"/>
  <c r="AL514" i="20"/>
  <c r="AL731" i="20"/>
  <c r="AA409" i="20"/>
  <c r="AL584" i="20"/>
  <c r="AA500" i="20"/>
  <c r="AK199" i="20"/>
  <c r="AH744" i="20"/>
  <c r="AH681" i="20"/>
  <c r="AH513" i="20"/>
  <c r="AK612" i="20"/>
  <c r="AH52" i="20"/>
  <c r="AH367" i="20"/>
  <c r="AK226" i="20"/>
  <c r="AK30" i="20"/>
  <c r="AK744" i="20"/>
  <c r="AK625" i="20"/>
  <c r="AK65" i="20"/>
  <c r="AK709" i="20"/>
  <c r="AK394" i="20"/>
  <c r="AK86" i="20"/>
  <c r="AA675" i="20"/>
  <c r="AK745" i="20"/>
  <c r="AH94" i="20"/>
  <c r="AL444" i="20"/>
  <c r="AA815" i="20"/>
  <c r="AA829" i="20"/>
  <c r="AL717" i="20"/>
  <c r="AA772" i="20"/>
  <c r="AA584" i="20"/>
  <c r="AL499" i="20"/>
  <c r="AK815" i="20"/>
  <c r="AH500" i="20"/>
  <c r="AK192" i="20"/>
  <c r="AH555" i="20"/>
  <c r="AH149" i="20"/>
  <c r="AH100" i="20"/>
  <c r="AA751" i="20"/>
  <c r="AA730" i="20"/>
  <c r="AA219" i="20"/>
  <c r="AA401" i="20"/>
  <c r="AA310" i="20"/>
  <c r="AA450" i="20"/>
  <c r="AK605" i="20"/>
  <c r="AA213" i="20"/>
  <c r="AA451" i="20"/>
  <c r="AK338" i="20"/>
  <c r="AK758" i="20"/>
  <c r="AK485" i="20"/>
  <c r="AK583" i="20"/>
  <c r="AK520" i="20"/>
  <c r="AK303" i="20"/>
  <c r="AK275" i="20"/>
  <c r="AK464" i="20"/>
  <c r="AH668" i="20"/>
  <c r="AK696" i="20"/>
  <c r="AK73" i="20"/>
  <c r="AH122" i="20"/>
  <c r="AK430" i="20"/>
  <c r="EN3" i="5"/>
  <c r="AL451" i="20"/>
  <c r="AH444" i="20"/>
  <c r="AK415" i="20"/>
  <c r="AA101" i="20"/>
  <c r="AK80" i="20"/>
  <c r="J9" i="19"/>
  <c r="AL16" i="20"/>
  <c r="AA10" i="20"/>
  <c r="AA107" i="20"/>
  <c r="AA660" i="20"/>
  <c r="AK94" i="20"/>
  <c r="AA822" i="20"/>
  <c r="AK269" i="20"/>
  <c r="AK766" i="20"/>
  <c r="AA794" i="20"/>
  <c r="AL744" i="20"/>
  <c r="AL261" i="20"/>
  <c r="AA367" i="20"/>
  <c r="AA787" i="20"/>
  <c r="AK248" i="20"/>
  <c r="AK808" i="20"/>
  <c r="AK409" i="20"/>
  <c r="AK220" i="20"/>
  <c r="AL737" i="20"/>
  <c r="AL135" i="20"/>
  <c r="AL100" i="20"/>
  <c r="AL44" i="20"/>
  <c r="AL555" i="20"/>
  <c r="AL191" i="20"/>
  <c r="AL289" i="20"/>
  <c r="AA395" i="20"/>
  <c r="AK395" i="20"/>
  <c r="AL598" i="20"/>
  <c r="AH16" i="20"/>
  <c r="AH611" i="20"/>
  <c r="AH170" i="20"/>
  <c r="AA338" i="20"/>
  <c r="AA674" i="20"/>
  <c r="AA737" i="20"/>
  <c r="AA128" i="20"/>
  <c r="AA163" i="20"/>
  <c r="AA590" i="20"/>
  <c r="AA282" i="20"/>
  <c r="EZ3" i="5"/>
  <c r="AK598" i="20"/>
  <c r="AA444" i="20"/>
  <c r="AA339" i="20"/>
  <c r="AK506" i="20"/>
  <c r="AK534" i="20"/>
  <c r="AK450" i="20"/>
  <c r="AK828" i="20"/>
  <c r="AK555" i="20"/>
  <c r="AK79" i="20"/>
  <c r="AK590" i="20"/>
  <c r="AK569" i="20"/>
  <c r="AH640" i="20"/>
  <c r="AK122" i="20"/>
  <c r="AA535" i="20"/>
  <c r="AK500" i="20"/>
  <c r="AK794" i="20"/>
  <c r="AL653" i="20"/>
  <c r="AL724" i="20"/>
  <c r="AA275" i="20"/>
  <c r="AA492" i="20"/>
  <c r="AA241" i="20"/>
  <c r="AK681" i="20"/>
  <c r="AK492" i="20"/>
  <c r="AL821" i="20"/>
  <c r="AL429" i="20"/>
  <c r="AK136" i="20"/>
  <c r="AA359" i="20"/>
  <c r="AA352" i="20"/>
  <c r="AL759" i="20"/>
  <c r="AA766" i="20"/>
  <c r="AK276" i="20"/>
  <c r="AL2" i="20"/>
  <c r="AL618" i="20"/>
  <c r="AL282" i="20"/>
  <c r="AL793" i="20"/>
  <c r="AL632" i="20"/>
  <c r="AL786" i="20"/>
  <c r="AL611" i="20"/>
  <c r="AL226" i="20"/>
  <c r="AH724" i="20"/>
  <c r="AL605" i="20"/>
  <c r="AH562" i="20"/>
  <c r="AH772" i="20"/>
  <c r="AH674" i="20"/>
  <c r="AH219" i="20"/>
  <c r="AH828" i="20"/>
  <c r="AH233" i="20"/>
  <c r="AH226" i="20"/>
  <c r="AA688" i="20"/>
  <c r="AA779" i="20"/>
  <c r="AA534" i="20"/>
  <c r="AA478" i="20"/>
  <c r="AA709" i="20"/>
  <c r="AA2" i="20"/>
  <c r="AA800" i="20"/>
  <c r="AL199" i="20"/>
  <c r="AK591" i="20"/>
  <c r="AA255" i="20"/>
  <c r="AA472" i="20"/>
  <c r="AA311" i="20"/>
  <c r="AH3" i="19"/>
  <c r="O10" i="19"/>
  <c r="AK702" i="20"/>
  <c r="AK457" i="20"/>
  <c r="AK821" i="20"/>
  <c r="AK149" i="20"/>
  <c r="AK93" i="20"/>
  <c r="AK408" i="20"/>
  <c r="AH675" i="20"/>
  <c r="ED3" i="5"/>
  <c r="AA45" i="20"/>
  <c r="AK499" i="20"/>
  <c r="AK24" i="20"/>
  <c r="AA380" i="20"/>
  <c r="AE5" i="9"/>
  <c r="X4" i="7"/>
  <c r="AK675" i="20"/>
  <c r="AA94" i="20"/>
  <c r="J10" i="19"/>
  <c r="AK255" i="20"/>
  <c r="AL688" i="20"/>
  <c r="AA31" i="20"/>
  <c r="AH437" i="20"/>
  <c r="AA773" i="20"/>
  <c r="AK241" i="20"/>
  <c r="AL773" i="20"/>
  <c r="AK234" i="20"/>
  <c r="AH577" i="20"/>
  <c r="AL794" i="20"/>
  <c r="AK283" i="20"/>
  <c r="AL527" i="20"/>
  <c r="AL373" i="20"/>
  <c r="AL541" i="20"/>
  <c r="AL779" i="20"/>
  <c r="AL548" i="20"/>
  <c r="AL163" i="20"/>
  <c r="AL86" i="20"/>
  <c r="AK171" i="20"/>
  <c r="AH569" i="20"/>
  <c r="AH135" i="20"/>
  <c r="AH604" i="20"/>
  <c r="AH534" i="20"/>
  <c r="AH583" i="20"/>
  <c r="AH716" i="20"/>
  <c r="AA667" i="20"/>
  <c r="AA345" i="20"/>
  <c r="AA205" i="20"/>
  <c r="AA443" i="20"/>
  <c r="AA471" i="20"/>
  <c r="AA30" i="20"/>
  <c r="AA597" i="20"/>
  <c r="AL381" i="20"/>
  <c r="AL192" i="20"/>
  <c r="AK577" i="20"/>
  <c r="AA248" i="20"/>
  <c r="AA325" i="20"/>
  <c r="AA682" i="20"/>
  <c r="AK465" i="20"/>
  <c r="AA51" i="20"/>
  <c r="AK325" i="20"/>
  <c r="AL695" i="20"/>
  <c r="AL814" i="20"/>
  <c r="AL723" i="20"/>
  <c r="AL93" i="20"/>
  <c r="AL772" i="20"/>
  <c r="AK402" i="20"/>
  <c r="AH289" i="20"/>
  <c r="AH800" i="20"/>
  <c r="AH548" i="20"/>
  <c r="AH814" i="20"/>
  <c r="AA744" i="20"/>
  <c r="AA240" i="20"/>
  <c r="AA65" i="20"/>
  <c r="AA562" i="20"/>
  <c r="AA177" i="20"/>
  <c r="AA506" i="20"/>
  <c r="AA23" i="20"/>
  <c r="AL360" i="20"/>
  <c r="AK556" i="20"/>
  <c r="AA262" i="20"/>
  <c r="AA304" i="20"/>
  <c r="AK653" i="20"/>
  <c r="AK660" i="20"/>
  <c r="AK667" i="20"/>
  <c r="AK317" i="20"/>
  <c r="AK359" i="20"/>
  <c r="AK345" i="20"/>
  <c r="AK72" i="20"/>
  <c r="AA668" i="20"/>
  <c r="AK731" i="20"/>
  <c r="AA129" i="20"/>
  <c r="AA724" i="20"/>
  <c r="AK458" i="20"/>
  <c r="AH234" i="20"/>
  <c r="AL780" i="20"/>
  <c r="O9" i="19"/>
  <c r="AH2" i="19"/>
  <c r="AL520" i="20"/>
  <c r="P10" i="19"/>
  <c r="AI3" i="19"/>
  <c r="AK360" i="20"/>
  <c r="AH696" i="20"/>
  <c r="AL619" i="20"/>
  <c r="AA528" i="20"/>
  <c r="AK38" i="20"/>
  <c r="AH198" i="20"/>
  <c r="AK619" i="20"/>
  <c r="AK633" i="20"/>
  <c r="AK618" i="20"/>
  <c r="AK597" i="20"/>
  <c r="AK247" i="20"/>
  <c r="AK793" i="20"/>
  <c r="AK170" i="20"/>
  <c r="AK527" i="20"/>
  <c r="AK422" i="20"/>
  <c r="AA654" i="20"/>
  <c r="AK759" i="20"/>
  <c r="AA115" i="20"/>
  <c r="AL325" i="20"/>
  <c r="AL332" i="20"/>
  <c r="AH108" i="20"/>
  <c r="AA178" i="20"/>
  <c r="AK129" i="20"/>
  <c r="AK479" i="20"/>
  <c r="AH206" i="20"/>
  <c r="AA192" i="20"/>
  <c r="AL458" i="20"/>
  <c r="AK549" i="20"/>
  <c r="AA234" i="20"/>
  <c r="AH360" i="20"/>
  <c r="AK626" i="20"/>
  <c r="AK688" i="20"/>
  <c r="AK674" i="20"/>
  <c r="AK212" i="20"/>
  <c r="AK156" i="20"/>
  <c r="AK37" i="20"/>
  <c r="AK541" i="20"/>
  <c r="AK723" i="20"/>
  <c r="AA633" i="20"/>
  <c r="AH661" i="20"/>
  <c r="AK717" i="20"/>
  <c r="AL234" i="20"/>
  <c r="AA87" i="20"/>
  <c r="AK66" i="20"/>
  <c r="AA738" i="20"/>
  <c r="AK472" i="20"/>
  <c r="AH248" i="20"/>
  <c r="AA185" i="20"/>
  <c r="AL437" i="20"/>
  <c r="AK507" i="20"/>
  <c r="AH65" i="20"/>
  <c r="AH436" i="20"/>
  <c r="AH695" i="20"/>
  <c r="K10" i="19"/>
  <c r="AE3" i="19"/>
  <c r="AH793" i="20"/>
  <c r="AH618" i="20"/>
  <c r="AA135" i="20"/>
  <c r="AA100" i="20"/>
  <c r="AA821" i="20"/>
  <c r="AA121" i="20"/>
  <c r="AA261" i="20"/>
  <c r="AA485" i="20"/>
  <c r="AA16" i="20"/>
  <c r="AL374" i="20"/>
  <c r="AL171" i="20"/>
  <c r="AH171" i="20"/>
  <c r="AH10" i="20"/>
  <c r="AA220" i="20"/>
  <c r="AA430" i="20"/>
  <c r="AH402" i="20"/>
  <c r="AK647" i="20"/>
  <c r="AK695" i="20"/>
  <c r="AK716" i="20"/>
  <c r="AK800" i="20"/>
  <c r="AK786" i="20"/>
  <c r="AK2" i="20"/>
  <c r="AK184" i="20"/>
  <c r="AK604" i="20"/>
  <c r="AA626" i="20"/>
  <c r="AH633" i="20"/>
  <c r="AK752" i="20"/>
  <c r="AK115" i="20"/>
  <c r="AA759" i="20"/>
  <c r="AK444" i="20"/>
  <c r="AH262" i="20"/>
  <c r="AA136" i="20"/>
  <c r="AA612" i="20"/>
  <c r="AK542" i="20"/>
  <c r="AH353" i="20"/>
  <c r="AK682" i="20"/>
  <c r="AK779" i="20"/>
  <c r="AK177" i="20"/>
  <c r="AK562" i="20"/>
  <c r="AK632" i="20"/>
  <c r="AK807" i="20"/>
  <c r="AK254" i="20"/>
  <c r="AK380" i="20"/>
  <c r="AH626" i="20"/>
  <c r="AK710" i="20"/>
  <c r="AK108" i="20"/>
  <c r="AA696" i="20"/>
  <c r="AH101" i="20"/>
  <c r="AK437" i="20"/>
  <c r="AH269" i="20"/>
  <c r="AA164" i="20"/>
  <c r="AK521" i="20"/>
  <c r="AH164" i="20"/>
  <c r="AH59" i="20"/>
  <c r="AA269" i="20"/>
  <c r="AA458" i="20"/>
  <c r="AA290" i="20"/>
  <c r="AH381" i="20"/>
  <c r="AK640" i="20"/>
  <c r="AK814" i="20"/>
  <c r="AK135" i="20"/>
  <c r="AK289" i="20"/>
  <c r="AK373" i="20"/>
  <c r="AK646" i="20"/>
  <c r="AK44" i="20"/>
  <c r="AK548" i="20"/>
  <c r="AA689" i="20"/>
  <c r="AH682" i="20"/>
  <c r="AK703" i="20"/>
  <c r="AK101" i="20"/>
  <c r="AA717" i="20"/>
  <c r="AH115" i="20"/>
  <c r="AK423" i="20"/>
  <c r="AH220" i="20"/>
  <c r="AA150" i="20"/>
  <c r="AA619" i="20"/>
  <c r="AA171" i="20"/>
  <c r="AA605" i="20"/>
  <c r="AL3" i="20"/>
  <c r="AA157" i="20"/>
  <c r="AA598" i="20"/>
  <c r="AL17" i="20"/>
  <c r="AH80" i="20"/>
  <c r="AA143" i="20"/>
  <c r="AA577" i="20"/>
  <c r="AL24" i="20"/>
  <c r="AK787" i="20"/>
  <c r="AA780" i="20"/>
  <c r="AK262" i="20"/>
  <c r="AL317" i="20"/>
  <c r="AL646" i="20"/>
  <c r="AL422" i="20"/>
  <c r="AL170" i="20"/>
  <c r="AL177" i="20"/>
  <c r="AL828" i="20"/>
  <c r="AL807" i="20"/>
  <c r="AL674" i="20"/>
  <c r="AL521" i="20"/>
  <c r="AH822" i="20"/>
  <c r="AA353" i="20"/>
  <c r="AK374" i="20"/>
  <c r="AH703" i="20"/>
  <c r="AA493" i="20"/>
  <c r="AK3" i="20"/>
  <c r="AL675" i="20"/>
  <c r="AK185" i="20"/>
  <c r="AH394" i="20"/>
  <c r="AH723" i="20"/>
  <c r="AH191" i="20"/>
  <c r="AH422" i="20"/>
  <c r="AH373" i="20"/>
  <c r="AH506" i="20"/>
  <c r="AH702" i="20"/>
  <c r="AA464" i="20"/>
  <c r="AA618" i="20"/>
  <c r="AA625" i="20"/>
  <c r="AA366" i="20"/>
  <c r="AA604" i="20"/>
  <c r="AA569" i="20"/>
  <c r="AA415" i="20"/>
  <c r="AK570" i="20"/>
  <c r="AH185" i="20"/>
  <c r="AH17" i="20"/>
  <c r="AA416" i="20"/>
  <c r="H9" i="19"/>
  <c r="X2" i="19"/>
  <c r="AK128" i="20"/>
  <c r="AK730" i="20"/>
  <c r="AK268" i="20"/>
  <c r="AK191" i="20"/>
  <c r="AK513" i="20"/>
  <c r="AK324" i="20"/>
  <c r="AK142" i="20"/>
  <c r="AK331" i="20"/>
  <c r="AA661" i="20"/>
  <c r="AL220" i="20"/>
  <c r="AA73" i="20"/>
  <c r="AL311" i="20"/>
  <c r="AH87" i="20"/>
  <c r="AA556" i="20"/>
  <c r="AL10" i="20"/>
  <c r="AL465" i="20"/>
  <c r="AK829" i="20"/>
  <c r="AA801" i="20"/>
  <c r="AK206" i="20"/>
  <c r="AH619" i="20"/>
  <c r="AK332" i="20"/>
  <c r="AL233" i="20"/>
  <c r="AL387" i="20"/>
  <c r="AL184" i="20"/>
  <c r="AL142" i="20"/>
  <c r="AL569" i="20"/>
  <c r="AL408" i="20"/>
  <c r="AL534" i="20"/>
  <c r="AL436" i="20"/>
  <c r="AL549" i="20"/>
  <c r="AL752" i="20"/>
  <c r="AH801" i="20"/>
  <c r="AA388" i="20"/>
  <c r="AK346" i="20"/>
  <c r="AA59" i="20"/>
  <c r="AH752" i="20"/>
  <c r="AL612" i="20"/>
  <c r="AK17" i="20"/>
  <c r="AL626" i="20"/>
  <c r="AK178" i="20"/>
  <c r="AH107" i="20"/>
  <c r="AH282" i="20"/>
  <c r="AH779" i="20"/>
  <c r="AH807" i="20"/>
  <c r="AH331" i="20"/>
  <c r="AH401" i="20"/>
  <c r="AH688" i="20"/>
  <c r="AH464" i="20"/>
  <c r="AA191" i="20"/>
  <c r="AA86" i="20"/>
  <c r="AA632" i="20"/>
  <c r="AA79" i="20"/>
  <c r="AA793" i="20"/>
  <c r="AA499" i="20"/>
  <c r="AA289" i="20"/>
  <c r="AL367" i="20"/>
  <c r="AK563" i="20"/>
  <c r="AH150" i="20"/>
  <c r="AA479" i="20"/>
  <c r="AA332" i="20"/>
  <c r="AK639" i="20"/>
  <c r="AK296" i="20"/>
  <c r="AK23" i="20"/>
  <c r="AK261" i="20"/>
  <c r="AK387" i="20"/>
  <c r="AK751" i="20"/>
  <c r="AK443" i="20"/>
  <c r="AK9" i="20"/>
  <c r="AL227" i="20"/>
  <c r="AA66" i="20"/>
  <c r="AL283" i="20"/>
  <c r="AH66" i="20"/>
  <c r="AA591" i="20"/>
  <c r="AL59" i="20"/>
  <c r="AL479" i="20"/>
  <c r="AA423" i="20"/>
  <c r="AA318" i="20"/>
  <c r="AK478" i="20"/>
  <c r="AK436" i="20"/>
  <c r="AK219" i="20"/>
  <c r="AK51" i="20"/>
  <c r="AK107" i="20"/>
  <c r="AK772" i="20"/>
  <c r="AK163" i="20"/>
  <c r="AK352" i="20"/>
  <c r="AL248" i="20"/>
  <c r="AH73" i="20"/>
  <c r="AA563" i="20"/>
  <c r="AL52" i="20"/>
  <c r="AL472" i="20"/>
  <c r="AK493" i="20"/>
  <c r="AB22" i="7" l="1"/>
  <c r="AD27" i="7"/>
  <c r="W11" i="7"/>
  <c r="AC27" i="7"/>
  <c r="W27" i="7"/>
  <c r="X27" i="7"/>
  <c r="Y27" i="7"/>
  <c r="AC22" i="7"/>
  <c r="AD23" i="7"/>
  <c r="Y16" i="7"/>
  <c r="Y12" i="7"/>
  <c r="V20" i="7"/>
  <c r="W10" i="7"/>
  <c r="AE23" i="7"/>
  <c r="W30" i="7"/>
  <c r="AN30" i="7" s="1"/>
  <c r="AC19" i="7"/>
  <c r="W13" i="7"/>
  <c r="AE21" i="7"/>
  <c r="V10" i="7"/>
  <c r="V14" i="7"/>
  <c r="AE26" i="7"/>
  <c r="AE29" i="7"/>
  <c r="W16" i="7"/>
  <c r="V7" i="7"/>
  <c r="AE28" i="7"/>
  <c r="AC20" i="7"/>
  <c r="W12" i="7"/>
  <c r="AE11" i="7"/>
  <c r="AD28" i="7"/>
  <c r="W14" i="7"/>
  <c r="AE10" i="7"/>
  <c r="AE19" i="7"/>
  <c r="Y13" i="7"/>
  <c r="X7" i="7"/>
  <c r="X22" i="7"/>
  <c r="AD16" i="7"/>
  <c r="V18" i="7"/>
  <c r="V11" i="7"/>
  <c r="W28" i="7"/>
  <c r="AC8" i="7"/>
  <c r="V27" i="7"/>
  <c r="AJ27" i="7" s="1"/>
  <c r="V16" i="7"/>
  <c r="Y24" i="7"/>
  <c r="V19" i="7"/>
  <c r="V30" i="7"/>
  <c r="AJ30" i="7" s="1"/>
  <c r="AE16" i="7"/>
  <c r="V24" i="7"/>
  <c r="W9" i="7"/>
  <c r="AC18" i="7"/>
  <c r="AB21" i="7"/>
  <c r="AB26" i="7"/>
  <c r="V23" i="7"/>
  <c r="AB28" i="7"/>
  <c r="AE24" i="7"/>
  <c r="V8" i="7"/>
  <c r="AB14" i="7"/>
  <c r="X19" i="7"/>
  <c r="X18" i="7"/>
  <c r="AE20" i="7"/>
  <c r="AD24" i="7"/>
  <c r="AB13" i="7"/>
  <c r="AB15" i="7"/>
  <c r="Y15" i="7"/>
  <c r="AC7" i="7"/>
  <c r="AE7" i="7"/>
  <c r="V12" i="7"/>
  <c r="AD9" i="7"/>
  <c r="AC23" i="7"/>
  <c r="Y18" i="7"/>
  <c r="AD26" i="7"/>
  <c r="W29" i="7"/>
  <c r="X29" i="7"/>
  <c r="W15" i="7"/>
  <c r="AE8" i="7"/>
  <c r="AE22" i="7"/>
  <c r="AB27" i="7"/>
  <c r="AE9" i="7"/>
  <c r="AD11" i="7"/>
  <c r="W26" i="7"/>
  <c r="AB29" i="7"/>
  <c r="Y14" i="7"/>
  <c r="AB9" i="7"/>
  <c r="AD10" i="7"/>
  <c r="W21" i="7"/>
  <c r="W24" i="7"/>
  <c r="AD13" i="7"/>
  <c r="W22" i="7"/>
  <c r="AD20" i="7"/>
  <c r="W7" i="7"/>
  <c r="AC11" i="7"/>
  <c r="V15" i="7"/>
  <c r="Y11" i="7"/>
  <c r="AB11" i="7"/>
  <c r="AC29" i="7"/>
  <c r="AB16" i="7"/>
  <c r="Y30" i="7"/>
  <c r="AD7" i="7"/>
  <c r="Y8" i="7"/>
  <c r="AB7" i="7"/>
  <c r="AB30" i="7"/>
  <c r="AD30" i="7"/>
  <c r="V13" i="7"/>
  <c r="AC15" i="7"/>
  <c r="AB8" i="7"/>
  <c r="X10" i="7"/>
  <c r="W18" i="7"/>
  <c r="AE15" i="7"/>
  <c r="V22" i="7"/>
  <c r="X9" i="7"/>
  <c r="AC21" i="7"/>
  <c r="AB24" i="7"/>
  <c r="AD15" i="7"/>
  <c r="X24" i="7"/>
  <c r="W23" i="7"/>
  <c r="Y9" i="7"/>
  <c r="AC10" i="7"/>
  <c r="Y10" i="7"/>
  <c r="AD12" i="7"/>
  <c r="AE12" i="7"/>
  <c r="AB23" i="7"/>
  <c r="AD19" i="7"/>
  <c r="AC26" i="7"/>
  <c r="AC16" i="7"/>
  <c r="V28" i="7"/>
  <c r="AD18" i="7"/>
  <c r="AD14" i="7"/>
  <c r="AD29" i="7"/>
  <c r="AB10" i="7"/>
  <c r="W19" i="7"/>
  <c r="AE18" i="7"/>
  <c r="AE13" i="7"/>
  <c r="AD8" i="7"/>
  <c r="AE14" i="7"/>
  <c r="AC28" i="7"/>
  <c r="AB19" i="7"/>
  <c r="Y20" i="7"/>
  <c r="Y7" i="7"/>
  <c r="Y23" i="7"/>
  <c r="Y21" i="7"/>
  <c r="Y26" i="7"/>
  <c r="Y29" i="7"/>
  <c r="W20" i="7"/>
  <c r="X16" i="7"/>
  <c r="AC30" i="7"/>
  <c r="Y28" i="7"/>
  <c r="AC14" i="7"/>
  <c r="AD22" i="7"/>
  <c r="Y22" i="7"/>
  <c r="V9" i="7"/>
  <c r="AD21" i="7"/>
  <c r="AC24" i="7"/>
  <c r="V29" i="7"/>
  <c r="AC9" i="7"/>
  <c r="AC12" i="7"/>
  <c r="AC13" i="7"/>
  <c r="Y19" i="7"/>
  <c r="V21" i="7"/>
  <c r="AB12" i="7"/>
  <c r="AB20" i="7"/>
  <c r="V26" i="7"/>
  <c r="AB18" i="7"/>
  <c r="W8" i="7"/>
  <c r="AE19" i="9"/>
  <c r="AE23" i="9"/>
  <c r="AE11" i="9"/>
  <c r="AE20" i="9"/>
  <c r="AF695" i="20"/>
  <c r="AE695" i="20"/>
  <c r="AJ695" i="20" s="1"/>
  <c r="AB184" i="20"/>
  <c r="AF184" i="20" s="1"/>
  <c r="AE17" i="9"/>
  <c r="AB402" i="20"/>
  <c r="AF402" i="20" s="1"/>
  <c r="AE30" i="9"/>
  <c r="AE10" i="9"/>
  <c r="AF233" i="20"/>
  <c r="AE233" i="20"/>
  <c r="AJ233" i="20" s="1"/>
  <c r="AF808" i="20"/>
  <c r="AD808" i="20"/>
  <c r="AE520" i="20"/>
  <c r="AJ520" i="20" s="1"/>
  <c r="AF373" i="20"/>
  <c r="AE373" i="20"/>
  <c r="AJ373" i="20" s="1"/>
  <c r="AF226" i="20"/>
  <c r="AE226" i="20"/>
  <c r="AJ226" i="20" s="1"/>
  <c r="AF702" i="20"/>
  <c r="AD702" i="20"/>
  <c r="AE28" i="9"/>
  <c r="AB807" i="20"/>
  <c r="AE408" i="20"/>
  <c r="AJ408" i="20" s="1"/>
  <c r="AE170" i="20"/>
  <c r="AJ170" i="20" s="1"/>
  <c r="X8" i="7"/>
  <c r="AD723" i="20"/>
  <c r="AG723" i="20" s="1"/>
  <c r="AI723" i="20" s="1"/>
  <c r="AD731" i="20"/>
  <c r="AG731" i="20" s="1"/>
  <c r="AI731" i="20" s="1"/>
  <c r="AE702" i="20"/>
  <c r="AJ702" i="20" s="1"/>
  <c r="AE360" i="20"/>
  <c r="AJ360" i="20" s="1"/>
  <c r="AD17" i="20"/>
  <c r="AG17" i="20" s="1"/>
  <c r="AI17" i="20" s="1"/>
  <c r="AD716" i="20"/>
  <c r="AG716" i="20" s="1"/>
  <c r="AF639" i="20"/>
  <c r="AE639" i="20"/>
  <c r="AJ639" i="20" s="1"/>
  <c r="AF422" i="20"/>
  <c r="AD422" i="20"/>
  <c r="AF156" i="20"/>
  <c r="AD156" i="20"/>
  <c r="AF3" i="20"/>
  <c r="AD3" i="20"/>
  <c r="AF436" i="20"/>
  <c r="AD436" i="20"/>
  <c r="AF745" i="20"/>
  <c r="AD745" i="20"/>
  <c r="AF752" i="20"/>
  <c r="AD752" i="20"/>
  <c r="AF541" i="20"/>
  <c r="AD541" i="20"/>
  <c r="AF303" i="20"/>
  <c r="AE303" i="20"/>
  <c r="AJ303" i="20" s="1"/>
  <c r="AD303" i="20"/>
  <c r="AE752" i="20"/>
  <c r="AJ752" i="20" s="1"/>
  <c r="AE527" i="20"/>
  <c r="AJ527" i="20" s="1"/>
  <c r="AD548" i="20"/>
  <c r="AG548" i="20" s="1"/>
  <c r="AI548" i="20" s="1"/>
  <c r="AD758" i="20"/>
  <c r="AG758" i="20" s="1"/>
  <c r="AI758" i="20" s="1"/>
  <c r="AE156" i="20"/>
  <c r="AJ156" i="20" s="1"/>
  <c r="AE8" i="9"/>
  <c r="AB199" i="20"/>
  <c r="AD437" i="20"/>
  <c r="AG437" i="20" s="1"/>
  <c r="X20" i="7"/>
  <c r="AB710" i="20"/>
  <c r="AE17" i="20"/>
  <c r="AJ17" i="20" s="1"/>
  <c r="AE745" i="20"/>
  <c r="AJ745" i="20" s="1"/>
  <c r="AE283" i="20"/>
  <c r="AJ283" i="20" s="1"/>
  <c r="AE422" i="20"/>
  <c r="AJ422" i="20" s="1"/>
  <c r="AD93" i="20"/>
  <c r="AG93" i="20" s="1"/>
  <c r="AI93" i="20" s="1"/>
  <c r="AD408" i="20"/>
  <c r="AG408" i="20" s="1"/>
  <c r="AI408" i="20" s="1"/>
  <c r="AE394" i="20"/>
  <c r="AJ394" i="20" s="1"/>
  <c r="AD268" i="20"/>
  <c r="AG268" i="20" s="1"/>
  <c r="AI268" i="20" s="1"/>
  <c r="AE25" i="9"/>
  <c r="AE716" i="20"/>
  <c r="AJ716" i="20" s="1"/>
  <c r="AD374" i="20"/>
  <c r="AG374" i="20" s="1"/>
  <c r="AI374" i="20" s="1"/>
  <c r="AE436" i="20"/>
  <c r="AJ436" i="20" s="1"/>
  <c r="AE521" i="20"/>
  <c r="AJ521" i="20" s="1"/>
  <c r="AE3" i="20"/>
  <c r="AJ3" i="20" s="1"/>
  <c r="AD317" i="20"/>
  <c r="AG317" i="20" s="1"/>
  <c r="AI317" i="20" s="1"/>
  <c r="AD360" i="20"/>
  <c r="AG360" i="20" s="1"/>
  <c r="AI360" i="20" s="1"/>
  <c r="AE93" i="20"/>
  <c r="AJ93" i="20" s="1"/>
  <c r="AE758" i="20"/>
  <c r="AJ758" i="20" s="1"/>
  <c r="AE268" i="20"/>
  <c r="AJ268" i="20" s="1"/>
  <c r="AD527" i="20"/>
  <c r="AG527" i="20" s="1"/>
  <c r="AI527" i="20" s="1"/>
  <c r="AB675" i="20"/>
  <c r="AE675" i="20" s="1"/>
  <c r="AJ675" i="20" s="1"/>
  <c r="AB814" i="20"/>
  <c r="AE814" i="20" s="1"/>
  <c r="AJ814" i="20" s="1"/>
  <c r="AB73" i="20"/>
  <c r="AE73" i="20" s="1"/>
  <c r="AJ73" i="20" s="1"/>
  <c r="Y2" i="19"/>
  <c r="AB2" i="19" s="1"/>
  <c r="AG2" i="19" s="1"/>
  <c r="AB577" i="20"/>
  <c r="AE577" i="20" s="1"/>
  <c r="AJ577" i="20" s="1"/>
  <c r="AB269" i="20"/>
  <c r="AE269" i="20" s="1"/>
  <c r="AJ269" i="20" s="1"/>
  <c r="AB696" i="20"/>
  <c r="AE696" i="20" s="1"/>
  <c r="AJ696" i="20" s="1"/>
  <c r="AB759" i="20"/>
  <c r="AE759" i="20" s="1"/>
  <c r="AJ759" i="20" s="1"/>
  <c r="AB192" i="20"/>
  <c r="AB668" i="20"/>
  <c r="AE668" i="20" s="1"/>
  <c r="AJ668" i="20" s="1"/>
  <c r="AB779" i="20"/>
  <c r="AE779" i="20" s="1"/>
  <c r="AJ779" i="20" s="1"/>
  <c r="AB465" i="20"/>
  <c r="AE465" i="20" s="1"/>
  <c r="AJ465" i="20" s="1"/>
  <c r="Y3" i="19"/>
  <c r="AB3" i="19" s="1"/>
  <c r="AG3" i="19" s="1"/>
  <c r="X14" i="7"/>
  <c r="AE15" i="9"/>
  <c r="AB66" i="20"/>
  <c r="AE66" i="20" s="1"/>
  <c r="AJ66" i="20" s="1"/>
  <c r="AB290" i="20"/>
  <c r="AE290" i="20" s="1"/>
  <c r="AJ290" i="20" s="1"/>
  <c r="AB724" i="20"/>
  <c r="AE724" i="20" s="1"/>
  <c r="AJ724" i="20" s="1"/>
  <c r="AB492" i="20"/>
  <c r="AE492" i="20" s="1"/>
  <c r="AJ492" i="20" s="1"/>
  <c r="AB829" i="20"/>
  <c r="AE829" i="20" s="1"/>
  <c r="AJ829" i="20" s="1"/>
  <c r="AB500" i="20"/>
  <c r="AE500" i="20" s="1"/>
  <c r="AJ500" i="20" s="1"/>
  <c r="AB395" i="20"/>
  <c r="AE395" i="20" s="1"/>
  <c r="AJ395" i="20" s="1"/>
  <c r="AE13" i="9"/>
  <c r="X12" i="7"/>
  <c r="AD521" i="20"/>
  <c r="AG521" i="20" s="1"/>
  <c r="AB206" i="20"/>
  <c r="AE206" i="20" s="1"/>
  <c r="AJ206" i="20" s="1"/>
  <c r="AB108" i="20"/>
  <c r="AE108" i="20" s="1"/>
  <c r="AJ108" i="20" s="1"/>
  <c r="AB681" i="20"/>
  <c r="AE681" i="20" s="1"/>
  <c r="AJ681" i="20" s="1"/>
  <c r="AB457" i="20"/>
  <c r="AE457" i="20" s="1"/>
  <c r="AJ457" i="20" s="1"/>
  <c r="AB248" i="20"/>
  <c r="AE248" i="20" s="1"/>
  <c r="AJ248" i="20" s="1"/>
  <c r="AB338" i="20"/>
  <c r="AE338" i="20" s="1"/>
  <c r="AJ338" i="20" s="1"/>
  <c r="AB514" i="20"/>
  <c r="AE514" i="20" s="1"/>
  <c r="AJ514" i="20" s="1"/>
  <c r="AB24" i="20"/>
  <c r="AE24" i="20" s="1"/>
  <c r="AJ24" i="20" s="1"/>
  <c r="AB388" i="20"/>
  <c r="AE388" i="20" s="1"/>
  <c r="AJ388" i="20" s="1"/>
  <c r="AB780" i="20"/>
  <c r="AE780" i="20" s="1"/>
  <c r="AJ780" i="20" s="1"/>
  <c r="AB80" i="20"/>
  <c r="AE80" i="20" s="1"/>
  <c r="AJ80" i="20" s="1"/>
  <c r="AB689" i="20"/>
  <c r="AE689" i="20" s="1"/>
  <c r="AJ689" i="20" s="1"/>
  <c r="AB535" i="20"/>
  <c r="AE535" i="20" s="1"/>
  <c r="AJ535" i="20" s="1"/>
  <c r="AI10" i="19"/>
  <c r="P17" i="19"/>
  <c r="AB744" i="20"/>
  <c r="AE744" i="20" s="1"/>
  <c r="AJ744" i="20" s="1"/>
  <c r="AB534" i="20"/>
  <c r="AE534" i="20" s="1"/>
  <c r="AJ534" i="20" s="1"/>
  <c r="AB626" i="20"/>
  <c r="AE626" i="20" s="1"/>
  <c r="AJ626" i="20" s="1"/>
  <c r="H17" i="19"/>
  <c r="X10" i="19"/>
  <c r="AB416" i="20"/>
  <c r="AE416" i="20" s="1"/>
  <c r="AJ416" i="20" s="1"/>
  <c r="AB367" i="20"/>
  <c r="AE367" i="20" s="1"/>
  <c r="AJ367" i="20" s="1"/>
  <c r="AB318" i="20"/>
  <c r="AE318" i="20" s="1"/>
  <c r="AJ318" i="20" s="1"/>
  <c r="AB556" i="20"/>
  <c r="AE556" i="20" s="1"/>
  <c r="AJ556" i="20" s="1"/>
  <c r="AB472" i="20"/>
  <c r="AE472" i="20" s="1"/>
  <c r="AJ472" i="20" s="1"/>
  <c r="AB289" i="20"/>
  <c r="AE289" i="20" s="1"/>
  <c r="AJ289" i="20" s="1"/>
  <c r="AB598" i="20"/>
  <c r="AE598" i="20" s="1"/>
  <c r="AJ598" i="20" s="1"/>
  <c r="AB261" i="20"/>
  <c r="AE261" i="20" s="1"/>
  <c r="AJ261" i="20" s="1"/>
  <c r="X15" i="7"/>
  <c r="AE16" i="9"/>
  <c r="AE374" i="20"/>
  <c r="AJ374" i="20" s="1"/>
  <c r="AB255" i="20"/>
  <c r="AE255" i="20" s="1"/>
  <c r="AJ255" i="20" s="1"/>
  <c r="X11" i="7"/>
  <c r="AE12" i="9"/>
  <c r="AB352" i="20"/>
  <c r="AE352" i="20" s="1"/>
  <c r="AJ352" i="20" s="1"/>
  <c r="AB451" i="20"/>
  <c r="AE451" i="20" s="1"/>
  <c r="AJ451" i="20" s="1"/>
  <c r="AB450" i="20"/>
  <c r="AE450" i="20" s="1"/>
  <c r="AJ450" i="20" s="1"/>
  <c r="AB52" i="20"/>
  <c r="AE52" i="20" s="1"/>
  <c r="AJ52" i="20" s="1"/>
  <c r="AE27" i="9"/>
  <c r="X26" i="7"/>
  <c r="AD346" i="20"/>
  <c r="AG346" i="20" s="1"/>
  <c r="AI346" i="20" s="1"/>
  <c r="AB72" i="20"/>
  <c r="AE72" i="20" s="1"/>
  <c r="AJ72" i="20" s="1"/>
  <c r="AB576" i="20"/>
  <c r="AE576" i="20" s="1"/>
  <c r="AJ576" i="20" s="1"/>
  <c r="AB44" i="20"/>
  <c r="AE44" i="20" s="1"/>
  <c r="AJ44" i="20" s="1"/>
  <c r="AB212" i="20"/>
  <c r="AE212" i="20" s="1"/>
  <c r="AJ212" i="20" s="1"/>
  <c r="AD283" i="20"/>
  <c r="AG283" i="20" s="1"/>
  <c r="AB38" i="20"/>
  <c r="AE38" i="20" s="1"/>
  <c r="AJ38" i="20" s="1"/>
  <c r="AB150" i="20"/>
  <c r="AE150" i="20" s="1"/>
  <c r="AJ150" i="20" s="1"/>
  <c r="AB2" i="20"/>
  <c r="AE2" i="20" s="1"/>
  <c r="AJ2" i="20" s="1"/>
  <c r="AE24" i="9"/>
  <c r="X23" i="7"/>
  <c r="AB65" i="20"/>
  <c r="AE65" i="20" s="1"/>
  <c r="AJ65" i="20" s="1"/>
  <c r="O17" i="19"/>
  <c r="AH10" i="19"/>
  <c r="AB709" i="20"/>
  <c r="AE709" i="20" s="1"/>
  <c r="AJ709" i="20" s="1"/>
  <c r="AB618" i="20"/>
  <c r="AE618" i="20" s="1"/>
  <c r="AJ618" i="20" s="1"/>
  <c r="AB353" i="20"/>
  <c r="AB262" i="20"/>
  <c r="AE262" i="20" s="1"/>
  <c r="AJ262" i="20" s="1"/>
  <c r="AB275" i="20"/>
  <c r="AE275" i="20" s="1"/>
  <c r="AJ275" i="20" s="1"/>
  <c r="AB653" i="20"/>
  <c r="AE653" i="20" s="1"/>
  <c r="AJ653" i="20" s="1"/>
  <c r="AB717" i="20"/>
  <c r="AE717" i="20" s="1"/>
  <c r="AJ717" i="20" s="1"/>
  <c r="AB660" i="20"/>
  <c r="AE660" i="20" s="1"/>
  <c r="AJ660" i="20" s="1"/>
  <c r="AB654" i="20"/>
  <c r="AB114" i="20"/>
  <c r="AE114" i="20" s="1"/>
  <c r="AJ114" i="20" s="1"/>
  <c r="AB682" i="20"/>
  <c r="AE682" i="20" s="1"/>
  <c r="AJ682" i="20" s="1"/>
  <c r="AB499" i="20"/>
  <c r="AE499" i="20" s="1"/>
  <c r="AJ499" i="20" s="1"/>
  <c r="AB661" i="20"/>
  <c r="AE661" i="20" s="1"/>
  <c r="AJ661" i="20" s="1"/>
  <c r="AB157" i="20"/>
  <c r="AE157" i="20" s="1"/>
  <c r="AJ157" i="20" s="1"/>
  <c r="AB121" i="20"/>
  <c r="AE121" i="20" s="1"/>
  <c r="AJ121" i="20" s="1"/>
  <c r="AD226" i="20"/>
  <c r="AE731" i="20"/>
  <c r="AJ731" i="20" s="1"/>
  <c r="AB359" i="20"/>
  <c r="AE359" i="20" s="1"/>
  <c r="AJ359" i="20" s="1"/>
  <c r="AB282" i="20"/>
  <c r="AE282" i="20" s="1"/>
  <c r="AJ282" i="20" s="1"/>
  <c r="AB822" i="20"/>
  <c r="AE822" i="20" s="1"/>
  <c r="AJ822" i="20" s="1"/>
  <c r="AB10" i="20"/>
  <c r="AE10" i="20" s="1"/>
  <c r="AJ10" i="20" s="1"/>
  <c r="AB310" i="20"/>
  <c r="AE310" i="20" s="1"/>
  <c r="AJ310" i="20" s="1"/>
  <c r="AB555" i="20"/>
  <c r="AE555" i="20" s="1"/>
  <c r="AJ555" i="20" s="1"/>
  <c r="AB276" i="20"/>
  <c r="AE276" i="20" s="1"/>
  <c r="AJ276" i="20" s="1"/>
  <c r="AB58" i="20"/>
  <c r="AE58" i="20" s="1"/>
  <c r="AJ58" i="20" s="1"/>
  <c r="AB738" i="20"/>
  <c r="AE738" i="20" s="1"/>
  <c r="AJ738" i="20" s="1"/>
  <c r="AB345" i="20"/>
  <c r="AE345" i="20" s="1"/>
  <c r="AJ345" i="20" s="1"/>
  <c r="AB331" i="20"/>
  <c r="AE331" i="20" s="1"/>
  <c r="AJ331" i="20" s="1"/>
  <c r="AB625" i="20"/>
  <c r="AE625" i="20" s="1"/>
  <c r="AJ625" i="20" s="1"/>
  <c r="AB51" i="20"/>
  <c r="AE51" i="20" s="1"/>
  <c r="AJ51" i="20" s="1"/>
  <c r="AB667" i="20"/>
  <c r="AE667" i="20" s="1"/>
  <c r="AJ667" i="20" s="1"/>
  <c r="AB458" i="20"/>
  <c r="AE458" i="20" s="1"/>
  <c r="AJ458" i="20" s="1"/>
  <c r="AB220" i="20"/>
  <c r="AE220" i="20" s="1"/>
  <c r="AJ220" i="20" s="1"/>
  <c r="AB703" i="20"/>
  <c r="AB765" i="20"/>
  <c r="AE765" i="20" s="1"/>
  <c r="AJ765" i="20" s="1"/>
  <c r="AB633" i="20"/>
  <c r="AE633" i="20" s="1"/>
  <c r="AJ633" i="20" s="1"/>
  <c r="H16" i="19"/>
  <c r="X9" i="19"/>
  <c r="AB143" i="20"/>
  <c r="AE143" i="20" s="1"/>
  <c r="AJ143" i="20" s="1"/>
  <c r="AE29" i="9"/>
  <c r="X28" i="7"/>
  <c r="AB311" i="20"/>
  <c r="AE311" i="20" s="1"/>
  <c r="AJ311" i="20" s="1"/>
  <c r="AD646" i="20"/>
  <c r="AG646" i="20" s="1"/>
  <c r="AI646" i="20" s="1"/>
  <c r="AD233" i="20"/>
  <c r="AD394" i="20"/>
  <c r="AG394" i="20" s="1"/>
  <c r="AI394" i="20" s="1"/>
  <c r="AE31" i="9"/>
  <c r="X30" i="7"/>
  <c r="AB821" i="20"/>
  <c r="AE821" i="20" s="1"/>
  <c r="AJ821" i="20" s="1"/>
  <c r="AB597" i="20"/>
  <c r="AE597" i="20" s="1"/>
  <c r="AJ597" i="20" s="1"/>
  <c r="AB590" i="20"/>
  <c r="AE590" i="20" s="1"/>
  <c r="AJ590" i="20" s="1"/>
  <c r="AB401" i="20"/>
  <c r="AE401" i="20" s="1"/>
  <c r="AJ401" i="20" s="1"/>
  <c r="AB815" i="20"/>
  <c r="AE815" i="20" s="1"/>
  <c r="AJ815" i="20" s="1"/>
  <c r="AB198" i="20"/>
  <c r="AB296" i="20"/>
  <c r="AE296" i="20" s="1"/>
  <c r="AJ296" i="20" s="1"/>
  <c r="AD373" i="20"/>
  <c r="AB549" i="20"/>
  <c r="AE549" i="20" s="1"/>
  <c r="AJ549" i="20" s="1"/>
  <c r="AB570" i="20"/>
  <c r="AE570" i="20" s="1"/>
  <c r="AJ570" i="20" s="1"/>
  <c r="AB486" i="20"/>
  <c r="AE486" i="20" s="1"/>
  <c r="AJ486" i="20" s="1"/>
  <c r="AB9" i="20"/>
  <c r="AE9" i="20" s="1"/>
  <c r="AJ9" i="20" s="1"/>
  <c r="AB297" i="20"/>
  <c r="AE297" i="20" s="1"/>
  <c r="AJ297" i="20" s="1"/>
  <c r="AB304" i="20"/>
  <c r="AE304" i="20" s="1"/>
  <c r="AJ304" i="20" s="1"/>
  <c r="AB828" i="20"/>
  <c r="AE828" i="20" s="1"/>
  <c r="AJ828" i="20" s="1"/>
  <c r="AB583" i="20"/>
  <c r="AE583" i="20" s="1"/>
  <c r="AJ583" i="20" s="1"/>
  <c r="AB254" i="20"/>
  <c r="P16" i="19"/>
  <c r="AI9" i="19"/>
  <c r="AB464" i="20"/>
  <c r="AE464" i="20" s="1"/>
  <c r="AJ464" i="20" s="1"/>
  <c r="AB787" i="20"/>
  <c r="AE787" i="20" s="1"/>
  <c r="AJ787" i="20" s="1"/>
  <c r="AB794" i="20"/>
  <c r="AE794" i="20" s="1"/>
  <c r="AJ794" i="20" s="1"/>
  <c r="AB101" i="20"/>
  <c r="AE101" i="20" s="1"/>
  <c r="AJ101" i="20" s="1"/>
  <c r="AB640" i="20"/>
  <c r="AE640" i="20" s="1"/>
  <c r="AJ640" i="20" s="1"/>
  <c r="AE22" i="9"/>
  <c r="X21" i="7"/>
  <c r="AB107" i="20"/>
  <c r="AE107" i="20" s="1"/>
  <c r="AJ107" i="20" s="1"/>
  <c r="AB16" i="20"/>
  <c r="AE16" i="20" s="1"/>
  <c r="AJ16" i="20" s="1"/>
  <c r="X13" i="7"/>
  <c r="AE14" i="9"/>
  <c r="AB423" i="20"/>
  <c r="AE423" i="20" s="1"/>
  <c r="AJ423" i="20" s="1"/>
  <c r="AB485" i="20"/>
  <c r="AE485" i="20" s="1"/>
  <c r="AJ485" i="20" s="1"/>
  <c r="AB45" i="20"/>
  <c r="AE45" i="20" s="1"/>
  <c r="AJ45" i="20" s="1"/>
  <c r="AB793" i="20"/>
  <c r="AE793" i="20" s="1"/>
  <c r="AJ793" i="20" s="1"/>
  <c r="AB591" i="20"/>
  <c r="AE591" i="20" s="1"/>
  <c r="AJ591" i="20" s="1"/>
  <c r="AB79" i="20"/>
  <c r="AE79" i="20" s="1"/>
  <c r="AJ79" i="20" s="1"/>
  <c r="AB164" i="20"/>
  <c r="AD170" i="20"/>
  <c r="AG170" i="20" s="1"/>
  <c r="AI170" i="20" s="1"/>
  <c r="AB100" i="20"/>
  <c r="AE100" i="20" s="1"/>
  <c r="AJ100" i="20" s="1"/>
  <c r="AB185" i="20"/>
  <c r="AE185" i="20" s="1"/>
  <c r="AJ185" i="20" s="1"/>
  <c r="AD520" i="20"/>
  <c r="AG520" i="20" s="1"/>
  <c r="AI520" i="20" s="1"/>
  <c r="AD695" i="20"/>
  <c r="AB30" i="20"/>
  <c r="AE30" i="20" s="1"/>
  <c r="AJ30" i="20" s="1"/>
  <c r="AB241" i="20"/>
  <c r="AE241" i="20" s="1"/>
  <c r="AJ241" i="20" s="1"/>
  <c r="AB339" i="20"/>
  <c r="AE339" i="20" s="1"/>
  <c r="AJ339" i="20" s="1"/>
  <c r="AB163" i="20"/>
  <c r="AE163" i="20" s="1"/>
  <c r="AJ163" i="20" s="1"/>
  <c r="AE541" i="20"/>
  <c r="AJ541" i="20" s="1"/>
  <c r="AB213" i="20"/>
  <c r="AB219" i="20"/>
  <c r="AE219" i="20" s="1"/>
  <c r="AJ219" i="20" s="1"/>
  <c r="AE548" i="20"/>
  <c r="AJ548" i="20" s="1"/>
  <c r="AB409" i="20"/>
  <c r="AE409" i="20" s="1"/>
  <c r="AJ409" i="20" s="1"/>
  <c r="AB647" i="20"/>
  <c r="AE647" i="20" s="1"/>
  <c r="AJ647" i="20" s="1"/>
  <c r="AE317" i="20"/>
  <c r="AJ317" i="20" s="1"/>
  <c r="AB142" i="20"/>
  <c r="AE142" i="20" s="1"/>
  <c r="AJ142" i="20" s="1"/>
  <c r="AE808" i="20"/>
  <c r="AJ808" i="20" s="1"/>
  <c r="AE437" i="20"/>
  <c r="AJ437" i="20" s="1"/>
  <c r="AB429" i="20"/>
  <c r="AE429" i="20" s="1"/>
  <c r="AJ429" i="20" s="1"/>
  <c r="AB366" i="20"/>
  <c r="AE366" i="20" s="1"/>
  <c r="AJ366" i="20" s="1"/>
  <c r="AB801" i="20"/>
  <c r="AE801" i="20" s="1"/>
  <c r="AJ801" i="20" s="1"/>
  <c r="AB688" i="20"/>
  <c r="AE688" i="20" s="1"/>
  <c r="AJ688" i="20" s="1"/>
  <c r="AB332" i="20"/>
  <c r="AE332" i="20" s="1"/>
  <c r="AJ332" i="20" s="1"/>
  <c r="AB632" i="20"/>
  <c r="AE632" i="20" s="1"/>
  <c r="AJ632" i="20" s="1"/>
  <c r="AD639" i="20"/>
  <c r="AB415" i="20"/>
  <c r="AE415" i="20" s="1"/>
  <c r="AJ415" i="20" s="1"/>
  <c r="AB605" i="20"/>
  <c r="AE605" i="20" s="1"/>
  <c r="AJ605" i="20" s="1"/>
  <c r="AB612" i="20"/>
  <c r="AE612" i="20" s="1"/>
  <c r="AJ612" i="20" s="1"/>
  <c r="AB87" i="20"/>
  <c r="AE87" i="20" s="1"/>
  <c r="AJ87" i="20" s="1"/>
  <c r="AB178" i="20"/>
  <c r="AB23" i="20"/>
  <c r="AE23" i="20" s="1"/>
  <c r="AJ23" i="20" s="1"/>
  <c r="AB325" i="20"/>
  <c r="AE325" i="20" s="1"/>
  <c r="AJ325" i="20" s="1"/>
  <c r="AB471" i="20"/>
  <c r="AE471" i="20" s="1"/>
  <c r="AJ471" i="20" s="1"/>
  <c r="AB31" i="20"/>
  <c r="AE31" i="20" s="1"/>
  <c r="AJ31" i="20" s="1"/>
  <c r="J17" i="19"/>
  <c r="AB128" i="20"/>
  <c r="AE128" i="20" s="1"/>
  <c r="AJ128" i="20" s="1"/>
  <c r="J16" i="19"/>
  <c r="AB730" i="20"/>
  <c r="AE730" i="20" s="1"/>
  <c r="AJ730" i="20" s="1"/>
  <c r="AB387" i="20"/>
  <c r="AE387" i="20" s="1"/>
  <c r="AJ387" i="20" s="1"/>
  <c r="AB562" i="20"/>
  <c r="AE562" i="20" s="1"/>
  <c r="AJ562" i="20" s="1"/>
  <c r="AB240" i="20"/>
  <c r="AE240" i="20" s="1"/>
  <c r="AJ240" i="20" s="1"/>
  <c r="AB478" i="20"/>
  <c r="AE478" i="20" s="1"/>
  <c r="AJ478" i="20" s="1"/>
  <c r="AB247" i="20"/>
  <c r="AE247" i="20" s="1"/>
  <c r="AJ247" i="20" s="1"/>
  <c r="O16" i="19"/>
  <c r="AH9" i="19"/>
  <c r="AB563" i="20"/>
  <c r="AE563" i="20" s="1"/>
  <c r="AJ563" i="20" s="1"/>
  <c r="AB86" i="20"/>
  <c r="AE86" i="20" s="1"/>
  <c r="AJ86" i="20" s="1"/>
  <c r="AB569" i="20"/>
  <c r="AB171" i="20"/>
  <c r="AE171" i="20" s="1"/>
  <c r="AJ171" i="20" s="1"/>
  <c r="AB234" i="20"/>
  <c r="AE234" i="20" s="1"/>
  <c r="AJ234" i="20" s="1"/>
  <c r="AB528" i="20"/>
  <c r="AE528" i="20" s="1"/>
  <c r="AJ528" i="20" s="1"/>
  <c r="AB129" i="20"/>
  <c r="AE129" i="20" s="1"/>
  <c r="AJ129" i="20" s="1"/>
  <c r="AB506" i="20"/>
  <c r="AE506" i="20" s="1"/>
  <c r="AJ506" i="20" s="1"/>
  <c r="AB443" i="20"/>
  <c r="AE443" i="20" s="1"/>
  <c r="AJ443" i="20" s="1"/>
  <c r="AB773" i="20"/>
  <c r="AE773" i="20" s="1"/>
  <c r="AJ773" i="20" s="1"/>
  <c r="AB444" i="20"/>
  <c r="AE444" i="20" s="1"/>
  <c r="AJ444" i="20" s="1"/>
  <c r="AB737" i="20"/>
  <c r="AE737" i="20" s="1"/>
  <c r="AJ737" i="20" s="1"/>
  <c r="AB751" i="20"/>
  <c r="AE751" i="20" s="1"/>
  <c r="AJ751" i="20" s="1"/>
  <c r="AB584" i="20"/>
  <c r="AE584" i="20" s="1"/>
  <c r="AJ584" i="20" s="1"/>
  <c r="AB324" i="20"/>
  <c r="AE324" i="20" s="1"/>
  <c r="AJ324" i="20" s="1"/>
  <c r="AB786" i="20"/>
  <c r="AE786" i="20" s="1"/>
  <c r="AJ786" i="20" s="1"/>
  <c r="AB507" i="20"/>
  <c r="AE507" i="20" s="1"/>
  <c r="AJ507" i="20" s="1"/>
  <c r="AB227" i="20"/>
  <c r="AE227" i="20" s="1"/>
  <c r="AJ227" i="20" s="1"/>
  <c r="AB513" i="20"/>
  <c r="AE513" i="20" s="1"/>
  <c r="AJ513" i="20" s="1"/>
  <c r="AB381" i="20"/>
  <c r="AE381" i="20" s="1"/>
  <c r="AJ381" i="20" s="1"/>
  <c r="AE723" i="20"/>
  <c r="AJ723" i="20" s="1"/>
  <c r="AE9" i="19"/>
  <c r="K16" i="19"/>
  <c r="AB430" i="20"/>
  <c r="AE430" i="20" s="1"/>
  <c r="AJ430" i="20" s="1"/>
  <c r="AB37" i="20"/>
  <c r="AE37" i="20" s="1"/>
  <c r="AJ37" i="20" s="1"/>
  <c r="AE10" i="19"/>
  <c r="K17" i="19"/>
  <c r="AB479" i="20"/>
  <c r="AE479" i="20" s="1"/>
  <c r="AJ479" i="20" s="1"/>
  <c r="AB191" i="20"/>
  <c r="AE191" i="20" s="1"/>
  <c r="AJ191" i="20" s="1"/>
  <c r="AB59" i="20"/>
  <c r="AE59" i="20" s="1"/>
  <c r="AJ59" i="20" s="1"/>
  <c r="AB604" i="20"/>
  <c r="AE604" i="20" s="1"/>
  <c r="AJ604" i="20" s="1"/>
  <c r="AB493" i="20"/>
  <c r="AE493" i="20" s="1"/>
  <c r="AJ493" i="20" s="1"/>
  <c r="AB619" i="20"/>
  <c r="AE619" i="20" s="1"/>
  <c r="AJ619" i="20" s="1"/>
  <c r="AB136" i="20"/>
  <c r="AB135" i="20"/>
  <c r="AE135" i="20" s="1"/>
  <c r="AJ135" i="20" s="1"/>
  <c r="AB115" i="20"/>
  <c r="AE115" i="20" s="1"/>
  <c r="AJ115" i="20" s="1"/>
  <c r="AB177" i="20"/>
  <c r="AE177" i="20" s="1"/>
  <c r="AJ177" i="20" s="1"/>
  <c r="AB205" i="20"/>
  <c r="AE205" i="20" s="1"/>
  <c r="AJ205" i="20" s="1"/>
  <c r="AB94" i="20"/>
  <c r="AE94" i="20" s="1"/>
  <c r="AJ94" i="20" s="1"/>
  <c r="AB380" i="20"/>
  <c r="AB800" i="20"/>
  <c r="AE800" i="20" s="1"/>
  <c r="AJ800" i="20" s="1"/>
  <c r="AB766" i="20"/>
  <c r="AE766" i="20" s="1"/>
  <c r="AJ766" i="20" s="1"/>
  <c r="AE646" i="20"/>
  <c r="AJ646" i="20" s="1"/>
  <c r="AB674" i="20"/>
  <c r="AE674" i="20" s="1"/>
  <c r="AJ674" i="20" s="1"/>
  <c r="AB772" i="20"/>
  <c r="AE772" i="20" s="1"/>
  <c r="AJ772" i="20" s="1"/>
  <c r="AB149" i="20"/>
  <c r="AE149" i="20" s="1"/>
  <c r="AJ149" i="20" s="1"/>
  <c r="AB542" i="20"/>
  <c r="AE542" i="20" s="1"/>
  <c r="AJ542" i="20" s="1"/>
  <c r="AB611" i="20"/>
  <c r="AE346" i="20"/>
  <c r="AJ346" i="20" s="1"/>
  <c r="AB122" i="20"/>
  <c r="AE122" i="20" s="1"/>
  <c r="AJ122" i="20" s="1"/>
  <c r="AS22" i="7" l="1"/>
  <c r="AM11" i="7"/>
  <c r="AK11" i="7"/>
  <c r="AN11" i="7"/>
  <c r="AU27" i="7"/>
  <c r="AL11" i="7"/>
  <c r="AL27" i="7"/>
  <c r="AP27" i="7"/>
  <c r="AV27" i="7"/>
  <c r="AN27" i="7"/>
  <c r="AM27" i="7"/>
  <c r="AO27" i="7"/>
  <c r="AR27" i="7"/>
  <c r="AQ27" i="7"/>
  <c r="AT27" i="7"/>
  <c r="AI23" i="7"/>
  <c r="AL22" i="7"/>
  <c r="AP22" i="7"/>
  <c r="AV12" i="7"/>
  <c r="AH22" i="7"/>
  <c r="AN28" i="7"/>
  <c r="AR29" i="7"/>
  <c r="AM30" i="7"/>
  <c r="AG29" i="7"/>
  <c r="AJ7" i="7"/>
  <c r="AG14" i="7"/>
  <c r="AU16" i="7"/>
  <c r="AL15" i="7"/>
  <c r="AV16" i="7"/>
  <c r="AT12" i="7"/>
  <c r="AT13" i="7"/>
  <c r="AU13" i="7"/>
  <c r="AN19" i="7"/>
  <c r="AL16" i="7"/>
  <c r="AJ20" i="7"/>
  <c r="AV23" i="7"/>
  <c r="AH20" i="7"/>
  <c r="AI20" i="7"/>
  <c r="AR19" i="7"/>
  <c r="AI16" i="7"/>
  <c r="AM16" i="7"/>
  <c r="AG20" i="7"/>
  <c r="AJ23" i="7"/>
  <c r="AK10" i="7"/>
  <c r="AM10" i="7"/>
  <c r="AN10" i="7"/>
  <c r="AS9" i="7"/>
  <c r="AN23" i="7"/>
  <c r="AR16" i="7"/>
  <c r="AI24" i="7"/>
  <c r="AL30" i="7"/>
  <c r="AS13" i="7"/>
  <c r="AK16" i="7"/>
  <c r="AV15" i="7"/>
  <c r="AK12" i="7"/>
  <c r="AN20" i="7"/>
  <c r="AI14" i="7"/>
  <c r="AT21" i="7"/>
  <c r="AT19" i="7"/>
  <c r="AV26" i="7"/>
  <c r="AJ19" i="7"/>
  <c r="AJ28" i="7"/>
  <c r="AG24" i="7"/>
  <c r="AK29" i="7"/>
  <c r="AK9" i="7"/>
  <c r="AV11" i="7"/>
  <c r="AR9" i="7"/>
  <c r="AT18" i="7"/>
  <c r="AH18" i="7"/>
  <c r="AI11" i="7"/>
  <c r="AJ10" i="7"/>
  <c r="AG15" i="7"/>
  <c r="AL20" i="7"/>
  <c r="AO22" i="7"/>
  <c r="AS12" i="7"/>
  <c r="AU8" i="7"/>
  <c r="AK21" i="7"/>
  <c r="AK20" i="7"/>
  <c r="AI18" i="7"/>
  <c r="AV21" i="7"/>
  <c r="AR22" i="7"/>
  <c r="AM28" i="7"/>
  <c r="AG11" i="7"/>
  <c r="AI7" i="7"/>
  <c r="AI27" i="7"/>
  <c r="AQ7" i="7"/>
  <c r="AU11" i="7"/>
  <c r="AL26" i="7"/>
  <c r="AJ16" i="7"/>
  <c r="AK27" i="7"/>
  <c r="AU21" i="7"/>
  <c r="AM12" i="7"/>
  <c r="AH28" i="7"/>
  <c r="AH13" i="7"/>
  <c r="AV24" i="7"/>
  <c r="AH27" i="7"/>
  <c r="AK28" i="7"/>
  <c r="AP9" i="7"/>
  <c r="AJ11" i="7"/>
  <c r="AI19" i="7"/>
  <c r="AH24" i="7"/>
  <c r="AS27" i="7"/>
  <c r="AN16" i="7"/>
  <c r="AH19" i="7"/>
  <c r="AG27" i="7"/>
  <c r="AJ22" i="7"/>
  <c r="AQ9" i="7"/>
  <c r="AT20" i="7"/>
  <c r="AP8" i="7"/>
  <c r="AL14" i="7"/>
  <c r="AG12" i="7"/>
  <c r="AS21" i="7"/>
  <c r="AG19" i="7"/>
  <c r="AU28" i="7"/>
  <c r="AU14" i="7"/>
  <c r="AR7" i="7"/>
  <c r="AR10" i="7"/>
  <c r="AH15" i="7"/>
  <c r="AG22" i="7"/>
  <c r="AG30" i="7"/>
  <c r="AU15" i="7"/>
  <c r="AG28" i="7"/>
  <c r="AL9" i="7"/>
  <c r="AM9" i="7"/>
  <c r="AK8" i="7"/>
  <c r="AM18" i="7"/>
  <c r="AN8" i="7"/>
  <c r="AQ18" i="7"/>
  <c r="AJ8" i="7"/>
  <c r="AJ29" i="7"/>
  <c r="AU18" i="7"/>
  <c r="AH23" i="7"/>
  <c r="AH8" i="7"/>
  <c r="AH16" i="7"/>
  <c r="AU29" i="7"/>
  <c r="AK19" i="7"/>
  <c r="AG8" i="7"/>
  <c r="AL13" i="7"/>
  <c r="AL24" i="7"/>
  <c r="AJ24" i="7"/>
  <c r="AU24" i="7"/>
  <c r="AL28" i="7"/>
  <c r="AP19" i="7"/>
  <c r="AS23" i="7"/>
  <c r="AM13" i="7"/>
  <c r="AU20" i="7"/>
  <c r="AV18" i="7"/>
  <c r="AV8" i="7"/>
  <c r="AL12" i="7"/>
  <c r="AI12" i="7"/>
  <c r="AT24" i="7"/>
  <c r="AQ19" i="7"/>
  <c r="AU23" i="7"/>
  <c r="AK22" i="7"/>
  <c r="AN12" i="7"/>
  <c r="AS18" i="7"/>
  <c r="AM19" i="7"/>
  <c r="AO24" i="7"/>
  <c r="AQ10" i="7"/>
  <c r="AO19" i="7"/>
  <c r="AJ13" i="7"/>
  <c r="AP18" i="7"/>
  <c r="AN22" i="7"/>
  <c r="AG23" i="7"/>
  <c r="AI26" i="7"/>
  <c r="AO29" i="7"/>
  <c r="AL7" i="7"/>
  <c r="AH11" i="7"/>
  <c r="AM22" i="7"/>
  <c r="AV20" i="7"/>
  <c r="AK26" i="7"/>
  <c r="AT15" i="7"/>
  <c r="AH12" i="7"/>
  <c r="AU12" i="7"/>
  <c r="AP10" i="7"/>
  <c r="AN29" i="7"/>
  <c r="AS7" i="7"/>
  <c r="AL18" i="7"/>
  <c r="AN24" i="7"/>
  <c r="AM20" i="7"/>
  <c r="AT29" i="7"/>
  <c r="AK15" i="7"/>
  <c r="AM24" i="7"/>
  <c r="AS29" i="7"/>
  <c r="AS11" i="7"/>
  <c r="AN9" i="7"/>
  <c r="AI13" i="7"/>
  <c r="AT23" i="7"/>
  <c r="AK24" i="7"/>
  <c r="AT26" i="7"/>
  <c r="AS26" i="7"/>
  <c r="AT11" i="7"/>
  <c r="AK14" i="7"/>
  <c r="AT28" i="7"/>
  <c r="AN15" i="7"/>
  <c r="AS28" i="7"/>
  <c r="AT7" i="7"/>
  <c r="AT8" i="7"/>
  <c r="AS14" i="7"/>
  <c r="AP29" i="7"/>
  <c r="AV7" i="7"/>
  <c r="AH29" i="7"/>
  <c r="AS15" i="7"/>
  <c r="AJ15" i="7"/>
  <c r="AS30" i="7"/>
  <c r="AS16" i="7"/>
  <c r="AM26" i="7"/>
  <c r="AI10" i="7"/>
  <c r="AU26" i="7"/>
  <c r="AG13" i="7"/>
  <c r="AH7" i="7"/>
  <c r="AN7" i="7"/>
  <c r="AO9" i="7"/>
  <c r="AU19" i="7"/>
  <c r="AS19" i="7"/>
  <c r="AT30" i="7"/>
  <c r="AO16" i="7"/>
  <c r="AS24" i="7"/>
  <c r="AM21" i="7"/>
  <c r="AP7" i="7"/>
  <c r="AQ29" i="7"/>
  <c r="AG10" i="7"/>
  <c r="AM8" i="7"/>
  <c r="AS8" i="7"/>
  <c r="AH21" i="7"/>
  <c r="AU30" i="7"/>
  <c r="AQ16" i="7"/>
  <c r="AV19" i="7"/>
  <c r="AP16" i="7"/>
  <c r="AN21" i="7"/>
  <c r="AN13" i="7"/>
  <c r="AM7" i="7"/>
  <c r="AU7" i="7"/>
  <c r="AL21" i="7"/>
  <c r="AV29" i="7"/>
  <c r="AO7" i="7"/>
  <c r="AK13" i="7"/>
  <c r="AH30" i="7"/>
  <c r="AJ12" i="7"/>
  <c r="AL23" i="7"/>
  <c r="AL19" i="7"/>
  <c r="AL8" i="7"/>
  <c r="AT9" i="7"/>
  <c r="AG16" i="7"/>
  <c r="AN26" i="7"/>
  <c r="AM15" i="7"/>
  <c r="AG9" i="7"/>
  <c r="AV14" i="7"/>
  <c r="AU10" i="7"/>
  <c r="AI8" i="7"/>
  <c r="AP24" i="7"/>
  <c r="AG7" i="7"/>
  <c r="AN14" i="7"/>
  <c r="AR24" i="7"/>
  <c r="AK30" i="7"/>
  <c r="AU9" i="7"/>
  <c r="AS20" i="7"/>
  <c r="AI29" i="7"/>
  <c r="AI28" i="7"/>
  <c r="AO10" i="7"/>
  <c r="AV13" i="7"/>
  <c r="AL10" i="7"/>
  <c r="AU22" i="7"/>
  <c r="AQ22" i="7"/>
  <c r="AV9" i="7"/>
  <c r="AL29" i="7"/>
  <c r="AH9" i="7"/>
  <c r="AI9" i="7"/>
  <c r="AS10" i="7"/>
  <c r="AM29" i="7"/>
  <c r="AT22" i="7"/>
  <c r="AJ9" i="7"/>
  <c r="AI30" i="7"/>
  <c r="AQ24" i="7"/>
  <c r="AJ14" i="7"/>
  <c r="AI21" i="7"/>
  <c r="AH26" i="7"/>
  <c r="AH14" i="7"/>
  <c r="AR18" i="7"/>
  <c r="AV10" i="7"/>
  <c r="AV28" i="7"/>
  <c r="AK7" i="7"/>
  <c r="AG21" i="7"/>
  <c r="AJ21" i="7"/>
  <c r="AT10" i="7"/>
  <c r="AJ18" i="7"/>
  <c r="AI22" i="7"/>
  <c r="AI15" i="7"/>
  <c r="AT16" i="7"/>
  <c r="AH10" i="7"/>
  <c r="AM14" i="7"/>
  <c r="AG26" i="7"/>
  <c r="AT14" i="7"/>
  <c r="AG18" i="7"/>
  <c r="AN18" i="7"/>
  <c r="AO20" i="7"/>
  <c r="AV22" i="7"/>
  <c r="AK18" i="7"/>
  <c r="AO18" i="7"/>
  <c r="AM23" i="7"/>
  <c r="AJ26" i="7"/>
  <c r="AV30" i="7"/>
  <c r="AK23" i="7"/>
  <c r="AM408" i="20"/>
  <c r="G408" i="20" s="1"/>
  <c r="AM360" i="20"/>
  <c r="G360" i="20" s="1"/>
  <c r="AM394" i="20"/>
  <c r="G394" i="20" s="1"/>
  <c r="AG233" i="20"/>
  <c r="AI233" i="20" s="1"/>
  <c r="AG373" i="20"/>
  <c r="AI373" i="20" s="1"/>
  <c r="AM373" i="20" s="1"/>
  <c r="G373" i="20" s="1"/>
  <c r="AG702" i="20"/>
  <c r="AI702" i="20" s="1"/>
  <c r="AG695" i="20"/>
  <c r="AI695" i="20" s="1"/>
  <c r="AM695" i="20" s="1"/>
  <c r="G695" i="20" s="1"/>
  <c r="AD402" i="20"/>
  <c r="AG402" i="20" s="1"/>
  <c r="AI402" i="20" s="1"/>
  <c r="AM17" i="20"/>
  <c r="G17" i="20" s="1"/>
  <c r="AG808" i="20"/>
  <c r="AI808" i="20" s="1"/>
  <c r="AM268" i="20"/>
  <c r="G268" i="20" s="1"/>
  <c r="AG226" i="20"/>
  <c r="AG745" i="20"/>
  <c r="AI745" i="20" s="1"/>
  <c r="AP20" i="7"/>
  <c r="AD184" i="20"/>
  <c r="AG184" i="20" s="1"/>
  <c r="AI184" i="20" s="1"/>
  <c r="AG422" i="20"/>
  <c r="AI422" i="20" s="1"/>
  <c r="AE184" i="20"/>
  <c r="AJ184" i="20" s="1"/>
  <c r="AM527" i="20"/>
  <c r="G527" i="20" s="1"/>
  <c r="AG156" i="20"/>
  <c r="AI156" i="20" s="1"/>
  <c r="AM156" i="20" s="1"/>
  <c r="G156" i="20" s="1"/>
  <c r="AE402" i="20"/>
  <c r="AJ402" i="20" s="1"/>
  <c r="AG752" i="20"/>
  <c r="AI752" i="20" s="1"/>
  <c r="AM752" i="20" s="1"/>
  <c r="G752" i="20" s="1"/>
  <c r="AM548" i="20"/>
  <c r="G548" i="20" s="1"/>
  <c r="AG303" i="20"/>
  <c r="AI303" i="20" s="1"/>
  <c r="AM303" i="20" s="1"/>
  <c r="G303" i="20" s="1"/>
  <c r="AG436" i="20"/>
  <c r="AI436" i="20" s="1"/>
  <c r="AM436" i="20" s="1"/>
  <c r="G436" i="20" s="1"/>
  <c r="AG639" i="20"/>
  <c r="AI639" i="20" s="1"/>
  <c r="AM639" i="20" s="1"/>
  <c r="G639" i="20" s="1"/>
  <c r="AM520" i="20"/>
  <c r="G520" i="20" s="1"/>
  <c r="AM758" i="20"/>
  <c r="G758" i="20" s="1"/>
  <c r="AF807" i="20"/>
  <c r="AD807" i="20"/>
  <c r="AG3" i="20"/>
  <c r="AI3" i="20" s="1"/>
  <c r="AM3" i="20" s="1"/>
  <c r="G3" i="20" s="1"/>
  <c r="AR8" i="7"/>
  <c r="AG541" i="20"/>
  <c r="AI541" i="20" s="1"/>
  <c r="AM541" i="20" s="1"/>
  <c r="G541" i="20" s="1"/>
  <c r="AE807" i="20"/>
  <c r="AJ807" i="20" s="1"/>
  <c r="AO8" i="7"/>
  <c r="AR20" i="7"/>
  <c r="AQ8" i="7"/>
  <c r="AQ20" i="7"/>
  <c r="AM170" i="20"/>
  <c r="G170" i="20" s="1"/>
  <c r="AM93" i="20"/>
  <c r="G93" i="20" s="1"/>
  <c r="AF710" i="20"/>
  <c r="AD710" i="20"/>
  <c r="AF199" i="20"/>
  <c r="AD199" i="20"/>
  <c r="AE710" i="20"/>
  <c r="AJ710" i="20" s="1"/>
  <c r="AM346" i="20"/>
  <c r="G346" i="20" s="1"/>
  <c r="AM646" i="20"/>
  <c r="G646" i="20" s="1"/>
  <c r="AE199" i="20"/>
  <c r="AJ199" i="20" s="1"/>
  <c r="AI283" i="20"/>
  <c r="AM283" i="20" s="1"/>
  <c r="G283" i="20" s="1"/>
  <c r="AF654" i="20"/>
  <c r="AD654" i="20"/>
  <c r="AF101" i="20"/>
  <c r="AD101" i="20"/>
  <c r="AF72" i="20"/>
  <c r="AD72" i="20"/>
  <c r="AF821" i="20"/>
  <c r="AD821" i="20"/>
  <c r="AF58" i="20"/>
  <c r="AD58" i="20"/>
  <c r="AF618" i="20"/>
  <c r="AD618" i="20"/>
  <c r="AF472" i="20"/>
  <c r="AD472" i="20"/>
  <c r="AF388" i="20"/>
  <c r="AD388" i="20"/>
  <c r="AR14" i="7"/>
  <c r="AP14" i="7"/>
  <c r="AO14" i="7"/>
  <c r="AQ14" i="7"/>
  <c r="AF149" i="20"/>
  <c r="AD149" i="20"/>
  <c r="AF205" i="20"/>
  <c r="AD205" i="20"/>
  <c r="AF493" i="20"/>
  <c r="AD493" i="20"/>
  <c r="AF563" i="20"/>
  <c r="AD563" i="20"/>
  <c r="AF128" i="20"/>
  <c r="AD128" i="20"/>
  <c r="AF612" i="20"/>
  <c r="AD612" i="20"/>
  <c r="AF163" i="20"/>
  <c r="AD163" i="20"/>
  <c r="AF591" i="20"/>
  <c r="AD591" i="20"/>
  <c r="AF794" i="20"/>
  <c r="AD794" i="20"/>
  <c r="AF401" i="20"/>
  <c r="AD401" i="20"/>
  <c r="AO28" i="7"/>
  <c r="AQ28" i="7"/>
  <c r="AP28" i="7"/>
  <c r="AR28" i="7"/>
  <c r="AF682" i="20"/>
  <c r="AD682" i="20"/>
  <c r="AF150" i="20"/>
  <c r="AD150" i="20"/>
  <c r="AR26" i="7"/>
  <c r="AQ26" i="7"/>
  <c r="AO26" i="7"/>
  <c r="AP26" i="7"/>
  <c r="AF534" i="20"/>
  <c r="AD534" i="20"/>
  <c r="AF696" i="20"/>
  <c r="AD696" i="20"/>
  <c r="AI521" i="20"/>
  <c r="AM521" i="20" s="1"/>
  <c r="G521" i="20" s="1"/>
  <c r="AF94" i="20"/>
  <c r="AD94" i="20"/>
  <c r="AF395" i="20"/>
  <c r="AD395" i="20"/>
  <c r="AF562" i="20"/>
  <c r="AD562" i="20"/>
  <c r="AF143" i="20"/>
  <c r="AD143" i="20"/>
  <c r="AF500" i="20"/>
  <c r="AD500" i="20"/>
  <c r="AF415" i="20"/>
  <c r="AD415" i="20"/>
  <c r="AF261" i="20"/>
  <c r="AD261" i="20"/>
  <c r="AF318" i="20"/>
  <c r="AD318" i="20"/>
  <c r="AF577" i="20"/>
  <c r="AD577" i="20"/>
  <c r="AQ11" i="7"/>
  <c r="AP11" i="7"/>
  <c r="AR11" i="7"/>
  <c r="AO11" i="7"/>
  <c r="AF773" i="20"/>
  <c r="AD773" i="20"/>
  <c r="AF66" i="20"/>
  <c r="AD66" i="20"/>
  <c r="AF542" i="20"/>
  <c r="AD542" i="20"/>
  <c r="AF255" i="20"/>
  <c r="AD255" i="20"/>
  <c r="AF311" i="20"/>
  <c r="AD311" i="20"/>
  <c r="AF625" i="20"/>
  <c r="AD625" i="20"/>
  <c r="AF584" i="20"/>
  <c r="AD584" i="20"/>
  <c r="J24" i="19"/>
  <c r="AF16" i="20"/>
  <c r="AD16" i="20"/>
  <c r="AF660" i="20"/>
  <c r="AD660" i="20"/>
  <c r="AF38" i="20"/>
  <c r="AD38" i="20"/>
  <c r="AF751" i="20"/>
  <c r="AD751" i="20"/>
  <c r="AF674" i="20"/>
  <c r="AD674" i="20"/>
  <c r="AF59" i="20"/>
  <c r="AD59" i="20"/>
  <c r="AF737" i="20"/>
  <c r="AD737" i="20"/>
  <c r="AF801" i="20"/>
  <c r="AD801" i="20"/>
  <c r="AF45" i="20"/>
  <c r="AD45" i="20"/>
  <c r="AQ21" i="7"/>
  <c r="AP21" i="7"/>
  <c r="AO21" i="7"/>
  <c r="AR21" i="7"/>
  <c r="AF828" i="20"/>
  <c r="AD828" i="20"/>
  <c r="AF570" i="20"/>
  <c r="AD570" i="20"/>
  <c r="H23" i="19"/>
  <c r="X16" i="19"/>
  <c r="AF331" i="20"/>
  <c r="AD331" i="20"/>
  <c r="AF65" i="20"/>
  <c r="AD65" i="20"/>
  <c r="AF450" i="20"/>
  <c r="AD450" i="20"/>
  <c r="AF338" i="20"/>
  <c r="AD338" i="20"/>
  <c r="AF829" i="20"/>
  <c r="AD829" i="20"/>
  <c r="AF164" i="20"/>
  <c r="AD164" i="20"/>
  <c r="AF198" i="20"/>
  <c r="AD198" i="20"/>
  <c r="AF192" i="20"/>
  <c r="AD192" i="20"/>
  <c r="AF304" i="20"/>
  <c r="AD304" i="20"/>
  <c r="AF822" i="20"/>
  <c r="AD822" i="20"/>
  <c r="AF780" i="20"/>
  <c r="AD780" i="20"/>
  <c r="AF583" i="20"/>
  <c r="AD583" i="20"/>
  <c r="AF759" i="20"/>
  <c r="AD759" i="20"/>
  <c r="AF688" i="20"/>
  <c r="AD688" i="20"/>
  <c r="AF647" i="20"/>
  <c r="AD647" i="20"/>
  <c r="AF276" i="20"/>
  <c r="AD276" i="20"/>
  <c r="AF709" i="20"/>
  <c r="AD709" i="20"/>
  <c r="AF24" i="20"/>
  <c r="AD24" i="20"/>
  <c r="AF177" i="20"/>
  <c r="AD177" i="20"/>
  <c r="AF605" i="20"/>
  <c r="AD605" i="20"/>
  <c r="AF359" i="20"/>
  <c r="AD359" i="20"/>
  <c r="AF793" i="20"/>
  <c r="AD793" i="20"/>
  <c r="AF486" i="20"/>
  <c r="AD486" i="20"/>
  <c r="Y9" i="19"/>
  <c r="AB9" i="19" s="1"/>
  <c r="AG9" i="19" s="1"/>
  <c r="AF717" i="20"/>
  <c r="AD717" i="20"/>
  <c r="AF478" i="20"/>
  <c r="AD478" i="20"/>
  <c r="AF787" i="20"/>
  <c r="AD787" i="20"/>
  <c r="AF220" i="20"/>
  <c r="AD220" i="20"/>
  <c r="AF114" i="20"/>
  <c r="AD114" i="20"/>
  <c r="AF653" i="20"/>
  <c r="AD653" i="20"/>
  <c r="AO23" i="7"/>
  <c r="AP23" i="7"/>
  <c r="AR23" i="7"/>
  <c r="AQ23" i="7"/>
  <c r="AF598" i="20"/>
  <c r="AD598" i="20"/>
  <c r="AF367" i="20"/>
  <c r="AD367" i="20"/>
  <c r="AF535" i="20"/>
  <c r="AD535" i="20"/>
  <c r="AP12" i="7"/>
  <c r="AR12" i="7"/>
  <c r="AQ12" i="7"/>
  <c r="AO12" i="7"/>
  <c r="AC2" i="19"/>
  <c r="AA2" i="19"/>
  <c r="AF814" i="20"/>
  <c r="AD814" i="20"/>
  <c r="AF380" i="20"/>
  <c r="AD380" i="20"/>
  <c r="AF254" i="20"/>
  <c r="AD254" i="20"/>
  <c r="AF51" i="20"/>
  <c r="AD51" i="20"/>
  <c r="AF738" i="20"/>
  <c r="AD738" i="20"/>
  <c r="AF499" i="20"/>
  <c r="AD499" i="20"/>
  <c r="AF626" i="20"/>
  <c r="AD626" i="20"/>
  <c r="AF86" i="20"/>
  <c r="AD86" i="20"/>
  <c r="AF506" i="20"/>
  <c r="AD506" i="20"/>
  <c r="AF9" i="20"/>
  <c r="AD9" i="20"/>
  <c r="AF772" i="20"/>
  <c r="AD772" i="20"/>
  <c r="AF744" i="20"/>
  <c r="AD744" i="20"/>
  <c r="AF129" i="20"/>
  <c r="AD129" i="20"/>
  <c r="AF555" i="20"/>
  <c r="AD555" i="20"/>
  <c r="AF52" i="20"/>
  <c r="AD52" i="20"/>
  <c r="AI437" i="20"/>
  <c r="AM437" i="20" s="1"/>
  <c r="G437" i="20" s="1"/>
  <c r="AF191" i="20"/>
  <c r="AD191" i="20"/>
  <c r="AF471" i="20"/>
  <c r="AD471" i="20"/>
  <c r="AF485" i="20"/>
  <c r="AD485" i="20"/>
  <c r="AF549" i="20"/>
  <c r="AD549" i="20"/>
  <c r="AF121" i="20"/>
  <c r="AD121" i="20"/>
  <c r="AF212" i="20"/>
  <c r="AD212" i="20"/>
  <c r="AF451" i="20"/>
  <c r="AD451" i="20"/>
  <c r="AF248" i="20"/>
  <c r="AD248" i="20"/>
  <c r="AF492" i="20"/>
  <c r="AD492" i="20"/>
  <c r="AF611" i="20"/>
  <c r="AD611" i="20"/>
  <c r="AF178" i="20"/>
  <c r="AD178" i="20"/>
  <c r="AF703" i="20"/>
  <c r="AD703" i="20"/>
  <c r="AF353" i="20"/>
  <c r="AD353" i="20"/>
  <c r="AF786" i="20"/>
  <c r="AD786" i="20"/>
  <c r="AF619" i="20"/>
  <c r="AD619" i="20"/>
  <c r="J23" i="19"/>
  <c r="AF324" i="20"/>
  <c r="AD324" i="20"/>
  <c r="AF297" i="20"/>
  <c r="AD297" i="20"/>
  <c r="AF282" i="20"/>
  <c r="AD282" i="20"/>
  <c r="AC3" i="19"/>
  <c r="AA3" i="19"/>
  <c r="AM723" i="20"/>
  <c r="G723" i="20" s="1"/>
  <c r="AF604" i="20"/>
  <c r="AD604" i="20"/>
  <c r="O23" i="19"/>
  <c r="AH16" i="19"/>
  <c r="AF30" i="20"/>
  <c r="AD30" i="20"/>
  <c r="AF590" i="20"/>
  <c r="AD590" i="20"/>
  <c r="AF556" i="20"/>
  <c r="AD556" i="20"/>
  <c r="AF269" i="20"/>
  <c r="AD269" i="20"/>
  <c r="AF409" i="20"/>
  <c r="AD409" i="20"/>
  <c r="P24" i="19"/>
  <c r="AI17" i="19"/>
  <c r="AF779" i="20"/>
  <c r="AD779" i="20"/>
  <c r="AF247" i="20"/>
  <c r="AD247" i="20"/>
  <c r="AF31" i="20"/>
  <c r="AD31" i="20"/>
  <c r="AF107" i="20"/>
  <c r="AD107" i="20"/>
  <c r="AM374" i="20"/>
  <c r="G374" i="20" s="1"/>
  <c r="AF528" i="20"/>
  <c r="AD528" i="20"/>
  <c r="AF513" i="20"/>
  <c r="AD513" i="20"/>
  <c r="AF444" i="20"/>
  <c r="AD444" i="20"/>
  <c r="AF234" i="20"/>
  <c r="AD234" i="20"/>
  <c r="AF387" i="20"/>
  <c r="AD387" i="20"/>
  <c r="AF632" i="20"/>
  <c r="AD632" i="20"/>
  <c r="AF185" i="20"/>
  <c r="AD185" i="20"/>
  <c r="AF122" i="20"/>
  <c r="AD122" i="20"/>
  <c r="AF766" i="20"/>
  <c r="AD766" i="20"/>
  <c r="AF115" i="20"/>
  <c r="AD115" i="20"/>
  <c r="AF479" i="20"/>
  <c r="AD479" i="20"/>
  <c r="AF37" i="20"/>
  <c r="AD37" i="20"/>
  <c r="AF227" i="20"/>
  <c r="AD227" i="20"/>
  <c r="AF240" i="20"/>
  <c r="AD240" i="20"/>
  <c r="AM317" i="20"/>
  <c r="G317" i="20" s="1"/>
  <c r="AF325" i="20"/>
  <c r="AD325" i="20"/>
  <c r="AF241" i="20"/>
  <c r="AD241" i="20"/>
  <c r="AF640" i="20"/>
  <c r="AD640" i="20"/>
  <c r="AF464" i="20"/>
  <c r="AD464" i="20"/>
  <c r="AI716" i="20"/>
  <c r="AM716" i="20" s="1"/>
  <c r="G716" i="20" s="1"/>
  <c r="AF633" i="20"/>
  <c r="AD633" i="20"/>
  <c r="AF458" i="20"/>
  <c r="AD458" i="20"/>
  <c r="AF275" i="20"/>
  <c r="AD275" i="20"/>
  <c r="AF289" i="20"/>
  <c r="AD289" i="20"/>
  <c r="AF689" i="20"/>
  <c r="AD689" i="20"/>
  <c r="AF73" i="20"/>
  <c r="AD73" i="20"/>
  <c r="AF142" i="20"/>
  <c r="AD142" i="20"/>
  <c r="AF815" i="20"/>
  <c r="AD815" i="20"/>
  <c r="AE17" i="19"/>
  <c r="K24" i="19"/>
  <c r="AF206" i="20"/>
  <c r="AD206" i="20"/>
  <c r="AF339" i="20"/>
  <c r="AD339" i="20"/>
  <c r="AR30" i="7"/>
  <c r="AQ30" i="7"/>
  <c r="AO30" i="7"/>
  <c r="AP30" i="7"/>
  <c r="AF310" i="20"/>
  <c r="AD310" i="20"/>
  <c r="AF157" i="20"/>
  <c r="AD157" i="20"/>
  <c r="AF44" i="20"/>
  <c r="AD44" i="20"/>
  <c r="AF416" i="20"/>
  <c r="AD416" i="20"/>
  <c r="AF457" i="20"/>
  <c r="AD457" i="20"/>
  <c r="AF724" i="20"/>
  <c r="AD724" i="20"/>
  <c r="AF675" i="20"/>
  <c r="AD675" i="20"/>
  <c r="AF569" i="20"/>
  <c r="AD569" i="20"/>
  <c r="AF108" i="20"/>
  <c r="AD108" i="20"/>
  <c r="AF79" i="20"/>
  <c r="AD79" i="20"/>
  <c r="AF443" i="20"/>
  <c r="AD443" i="20"/>
  <c r="AP15" i="7"/>
  <c r="AO15" i="7"/>
  <c r="AR15" i="7"/>
  <c r="AQ15" i="7"/>
  <c r="O24" i="19"/>
  <c r="AH17" i="19"/>
  <c r="AF423" i="20"/>
  <c r="AD423" i="20"/>
  <c r="AF800" i="20"/>
  <c r="AD800" i="20"/>
  <c r="AF135" i="20"/>
  <c r="AD135" i="20"/>
  <c r="AF430" i="20"/>
  <c r="AD430" i="20"/>
  <c r="AF171" i="20"/>
  <c r="AD171" i="20"/>
  <c r="AF23" i="20"/>
  <c r="AD23" i="20"/>
  <c r="AF429" i="20"/>
  <c r="AD429" i="20"/>
  <c r="AF219" i="20"/>
  <c r="AD219" i="20"/>
  <c r="P23" i="19"/>
  <c r="AI16" i="19"/>
  <c r="AF296" i="20"/>
  <c r="AD296" i="20"/>
  <c r="AF765" i="20"/>
  <c r="AD765" i="20"/>
  <c r="AF262" i="20"/>
  <c r="AD262" i="20"/>
  <c r="AF2" i="20"/>
  <c r="AD2" i="20"/>
  <c r="AF352" i="20"/>
  <c r="AD352" i="20"/>
  <c r="Y10" i="19"/>
  <c r="AB10" i="19" s="1"/>
  <c r="AG10" i="19" s="1"/>
  <c r="AF668" i="20"/>
  <c r="AD668" i="20"/>
  <c r="AF136" i="20"/>
  <c r="AD136" i="20"/>
  <c r="AF213" i="20"/>
  <c r="AD213" i="20"/>
  <c r="AF597" i="20"/>
  <c r="AD597" i="20"/>
  <c r="AF87" i="20"/>
  <c r="AD87" i="20"/>
  <c r="AF381" i="20"/>
  <c r="AD381" i="20"/>
  <c r="AF514" i="20"/>
  <c r="AD514" i="20"/>
  <c r="AF332" i="20"/>
  <c r="AD332" i="20"/>
  <c r="AF100" i="20"/>
  <c r="AD100" i="20"/>
  <c r="AE611" i="20"/>
  <c r="AJ611" i="20" s="1"/>
  <c r="AE380" i="20"/>
  <c r="AJ380" i="20" s="1"/>
  <c r="AE136" i="20"/>
  <c r="AJ136" i="20" s="1"/>
  <c r="AE16" i="19"/>
  <c r="K23" i="19"/>
  <c r="AF507" i="20"/>
  <c r="AD507" i="20"/>
  <c r="AE569" i="20"/>
  <c r="AJ569" i="20" s="1"/>
  <c r="AF730" i="20"/>
  <c r="AD730" i="20"/>
  <c r="AE178" i="20"/>
  <c r="AJ178" i="20" s="1"/>
  <c r="AF366" i="20"/>
  <c r="AD366" i="20"/>
  <c r="AE213" i="20"/>
  <c r="AJ213" i="20" s="1"/>
  <c r="AE164" i="20"/>
  <c r="AJ164" i="20" s="1"/>
  <c r="AQ13" i="7"/>
  <c r="AP13" i="7"/>
  <c r="AO13" i="7"/>
  <c r="AR13" i="7"/>
  <c r="AE254" i="20"/>
  <c r="AJ254" i="20" s="1"/>
  <c r="AE198" i="20"/>
  <c r="AJ198" i="20" s="1"/>
  <c r="AM731" i="20"/>
  <c r="G731" i="20" s="1"/>
  <c r="AE703" i="20"/>
  <c r="AJ703" i="20" s="1"/>
  <c r="AF667" i="20"/>
  <c r="AD667" i="20"/>
  <c r="AF345" i="20"/>
  <c r="AD345" i="20"/>
  <c r="AF10" i="20"/>
  <c r="AD10" i="20"/>
  <c r="AF661" i="20"/>
  <c r="AD661" i="20"/>
  <c r="AE654" i="20"/>
  <c r="AJ654" i="20" s="1"/>
  <c r="AE353" i="20"/>
  <c r="AJ353" i="20" s="1"/>
  <c r="AF576" i="20"/>
  <c r="AD576" i="20"/>
  <c r="H24" i="19"/>
  <c r="X17" i="19"/>
  <c r="AF80" i="20"/>
  <c r="AD80" i="20"/>
  <c r="AF681" i="20"/>
  <c r="AD681" i="20"/>
  <c r="AF290" i="20"/>
  <c r="AD290" i="20"/>
  <c r="AF465" i="20"/>
  <c r="AD465" i="20"/>
  <c r="AE192" i="20"/>
  <c r="AJ192" i="20" s="1"/>
  <c r="AI32" i="7" l="1"/>
  <c r="V34" i="7" s="1"/>
  <c r="AT32" i="7"/>
  <c r="Y33" i="7" s="1"/>
  <c r="AH32" i="7"/>
  <c r="V33" i="7" s="1"/>
  <c r="AG32" i="7"/>
  <c r="V32" i="7" s="1"/>
  <c r="AK32" i="7"/>
  <c r="W32" i="7" s="1"/>
  <c r="AU32" i="7"/>
  <c r="Y34" i="7" s="1"/>
  <c r="AV32" i="7"/>
  <c r="Y35" i="7" s="1"/>
  <c r="AJ32" i="7"/>
  <c r="V35" i="7" s="1"/>
  <c r="AS32" i="7"/>
  <c r="Y32" i="7" s="1"/>
  <c r="AM32" i="7"/>
  <c r="W34" i="7" s="1"/>
  <c r="AN32" i="7"/>
  <c r="W35" i="7" s="1"/>
  <c r="AL32" i="7"/>
  <c r="W33" i="7" s="1"/>
  <c r="AO32" i="7"/>
  <c r="X32" i="7" s="1"/>
  <c r="AP32" i="7"/>
  <c r="X33" i="7" s="1"/>
  <c r="AQ32" i="7"/>
  <c r="X34" i="7" s="1"/>
  <c r="AR32" i="7"/>
  <c r="X35" i="7" s="1"/>
  <c r="AM233" i="20"/>
  <c r="G233" i="20" s="1"/>
  <c r="AM702" i="20"/>
  <c r="G702" i="20" s="1"/>
  <c r="E522" i="20"/>
  <c r="AM402" i="20"/>
  <c r="G402" i="20" s="1"/>
  <c r="AI226" i="20"/>
  <c r="AM226" i="20" s="1"/>
  <c r="G226" i="20" s="1"/>
  <c r="AM745" i="20"/>
  <c r="G745" i="20" s="1"/>
  <c r="AM808" i="20"/>
  <c r="G808" i="20" s="1"/>
  <c r="AM184" i="20"/>
  <c r="G184" i="20" s="1"/>
  <c r="AM422" i="20"/>
  <c r="G422" i="20" s="1"/>
  <c r="E438" i="20"/>
  <c r="AG807" i="20"/>
  <c r="AI807" i="20" s="1"/>
  <c r="AM807" i="20" s="1"/>
  <c r="G807" i="20" s="1"/>
  <c r="AG696" i="20"/>
  <c r="AI696" i="20" s="1"/>
  <c r="AM696" i="20" s="1"/>
  <c r="G696" i="20" s="1"/>
  <c r="E697" i="20" s="1"/>
  <c r="AG199" i="20"/>
  <c r="AI199" i="20" s="1"/>
  <c r="AM199" i="20" s="1"/>
  <c r="G199" i="20" s="1"/>
  <c r="AG401" i="20"/>
  <c r="AI401" i="20" s="1"/>
  <c r="AG205" i="20"/>
  <c r="AI205" i="20" s="1"/>
  <c r="AM205" i="20" s="1"/>
  <c r="G205" i="20" s="1"/>
  <c r="AG660" i="20"/>
  <c r="AI660" i="20" s="1"/>
  <c r="AM660" i="20" s="1"/>
  <c r="G660" i="20" s="1"/>
  <c r="AG499" i="20"/>
  <c r="AI499" i="20" s="1"/>
  <c r="AM499" i="20" s="1"/>
  <c r="G499" i="20" s="1"/>
  <c r="AG388" i="20"/>
  <c r="AI388" i="20" s="1"/>
  <c r="AG149" i="20"/>
  <c r="AI149" i="20" s="1"/>
  <c r="AM149" i="20" s="1"/>
  <c r="G149" i="20" s="1"/>
  <c r="AG310" i="20"/>
  <c r="AI310" i="20" s="1"/>
  <c r="AM310" i="20" s="1"/>
  <c r="G310" i="20" s="1"/>
  <c r="AG276" i="20"/>
  <c r="AI276" i="20" s="1"/>
  <c r="AM276" i="20" s="1"/>
  <c r="G276" i="20" s="1"/>
  <c r="AG534" i="20"/>
  <c r="AI534" i="20" s="1"/>
  <c r="AM534" i="20" s="1"/>
  <c r="G534" i="20" s="1"/>
  <c r="AG331" i="20"/>
  <c r="AI331" i="20" s="1"/>
  <c r="AM331" i="20" s="1"/>
  <c r="G331" i="20" s="1"/>
  <c r="AG786" i="20"/>
  <c r="AI786" i="20" s="1"/>
  <c r="AM786" i="20" s="1"/>
  <c r="G786" i="20" s="1"/>
  <c r="AG710" i="20"/>
  <c r="AI710" i="20" s="1"/>
  <c r="AG794" i="20"/>
  <c r="AI794" i="20" s="1"/>
  <c r="AM794" i="20" s="1"/>
  <c r="G794" i="20" s="1"/>
  <c r="AG304" i="20"/>
  <c r="AI304" i="20" s="1"/>
  <c r="AM304" i="20" s="1"/>
  <c r="G304" i="20" s="1"/>
  <c r="AG212" i="20"/>
  <c r="AI212" i="20" s="1"/>
  <c r="AM212" i="20" s="1"/>
  <c r="G212" i="20" s="1"/>
  <c r="AG108" i="20"/>
  <c r="AG612" i="20"/>
  <c r="AI612" i="20" s="1"/>
  <c r="AM612" i="20" s="1"/>
  <c r="G612" i="20" s="1"/>
  <c r="AG72" i="20"/>
  <c r="AI72" i="20" s="1"/>
  <c r="AM72" i="20" s="1"/>
  <c r="G72" i="20" s="1"/>
  <c r="AG136" i="20"/>
  <c r="AI136" i="20" s="1"/>
  <c r="AM136" i="20" s="1"/>
  <c r="G136" i="20" s="1"/>
  <c r="AG423" i="20"/>
  <c r="AG766" i="20"/>
  <c r="AI766" i="20" s="1"/>
  <c r="AG528" i="20"/>
  <c r="AI528" i="20" s="1"/>
  <c r="AM528" i="20" s="1"/>
  <c r="G528" i="20" s="1"/>
  <c r="E529" i="20" s="1"/>
  <c r="AG297" i="20"/>
  <c r="AI297" i="20" s="1"/>
  <c r="AM297" i="20" s="1"/>
  <c r="G297" i="20" s="1"/>
  <c r="AG289" i="20"/>
  <c r="AI289" i="20" s="1"/>
  <c r="AM289" i="20" s="1"/>
  <c r="G289" i="20" s="1"/>
  <c r="AG311" i="20"/>
  <c r="AI311" i="20" s="1"/>
  <c r="AM311" i="20" s="1"/>
  <c r="G311" i="20" s="1"/>
  <c r="AG717" i="20"/>
  <c r="AI717" i="20" s="1"/>
  <c r="AM717" i="20" s="1"/>
  <c r="G717" i="20" s="1"/>
  <c r="E718" i="20" s="1"/>
  <c r="AG506" i="20"/>
  <c r="AI506" i="20" s="1"/>
  <c r="AG457" i="20"/>
  <c r="AI457" i="20" s="1"/>
  <c r="AM457" i="20" s="1"/>
  <c r="G457" i="20" s="1"/>
  <c r="AG465" i="20"/>
  <c r="AI465" i="20" s="1"/>
  <c r="AM465" i="20" s="1"/>
  <c r="G465" i="20" s="1"/>
  <c r="AG619" i="20"/>
  <c r="AI619" i="20" s="1"/>
  <c r="AG632" i="20"/>
  <c r="AI632" i="20" s="1"/>
  <c r="AM632" i="20" s="1"/>
  <c r="G632" i="20" s="1"/>
  <c r="AG674" i="20"/>
  <c r="AI674" i="20" s="1"/>
  <c r="AM674" i="20" s="1"/>
  <c r="G674" i="20" s="1"/>
  <c r="AG478" i="20"/>
  <c r="AI478" i="20" s="1"/>
  <c r="AM478" i="20" s="1"/>
  <c r="G478" i="20" s="1"/>
  <c r="AG451" i="20"/>
  <c r="AI451" i="20" s="1"/>
  <c r="AM451" i="20" s="1"/>
  <c r="G451" i="20" s="1"/>
  <c r="AG16" i="20"/>
  <c r="AI16" i="20" s="1"/>
  <c r="AM16" i="20" s="1"/>
  <c r="G16" i="20" s="1"/>
  <c r="D20" i="20" s="1"/>
  <c r="AG471" i="20"/>
  <c r="AI471" i="20" s="1"/>
  <c r="AM471" i="20" s="1"/>
  <c r="G471" i="20" s="1"/>
  <c r="AG227" i="20"/>
  <c r="AI227" i="20" s="1"/>
  <c r="AG387" i="20"/>
  <c r="AI387" i="20" s="1"/>
  <c r="AM387" i="20" s="1"/>
  <c r="G387" i="20" s="1"/>
  <c r="AG143" i="20"/>
  <c r="AI143" i="20" s="1"/>
  <c r="AM143" i="20" s="1"/>
  <c r="G143" i="20" s="1"/>
  <c r="AG157" i="20"/>
  <c r="AI157" i="20" s="1"/>
  <c r="AG611" i="20"/>
  <c r="AI611" i="20" s="1"/>
  <c r="AG814" i="20"/>
  <c r="AI814" i="20" s="1"/>
  <c r="AM814" i="20" s="1"/>
  <c r="G814" i="20" s="1"/>
  <c r="AG79" i="20"/>
  <c r="AI79" i="20" s="1"/>
  <c r="AM79" i="20" s="1"/>
  <c r="G79" i="20" s="1"/>
  <c r="AG80" i="20"/>
  <c r="AI80" i="20" s="1"/>
  <c r="AM80" i="20" s="1"/>
  <c r="G80" i="20" s="1"/>
  <c r="AG444" i="20"/>
  <c r="AG219" i="20"/>
  <c r="AI219" i="20" s="1"/>
  <c r="AM219" i="20" s="1"/>
  <c r="G219" i="20" s="1"/>
  <c r="AG661" i="20"/>
  <c r="AG332" i="20"/>
  <c r="AI332" i="20" s="1"/>
  <c r="AM332" i="20" s="1"/>
  <c r="G332" i="20" s="1"/>
  <c r="AC10" i="19"/>
  <c r="AA10" i="19"/>
  <c r="AG429" i="20"/>
  <c r="AI429" i="20" s="1"/>
  <c r="AM429" i="20" s="1"/>
  <c r="G429" i="20" s="1"/>
  <c r="AG241" i="20"/>
  <c r="AG269" i="20"/>
  <c r="AI269" i="20" s="1"/>
  <c r="AM269" i="20" s="1"/>
  <c r="G269" i="20" s="1"/>
  <c r="AG744" i="20"/>
  <c r="AI744" i="20" s="1"/>
  <c r="AM744" i="20" s="1"/>
  <c r="G744" i="20" s="1"/>
  <c r="AG114" i="20"/>
  <c r="AI114" i="20" s="1"/>
  <c r="AM114" i="20" s="1"/>
  <c r="G114" i="20" s="1"/>
  <c r="AG793" i="20"/>
  <c r="AG688" i="20"/>
  <c r="AI688" i="20" s="1"/>
  <c r="AM688" i="20" s="1"/>
  <c r="G688" i="20" s="1"/>
  <c r="AG198" i="20"/>
  <c r="AI198" i="20" s="1"/>
  <c r="AM198" i="20" s="1"/>
  <c r="G198" i="20" s="1"/>
  <c r="AG570" i="20"/>
  <c r="AG395" i="20"/>
  <c r="AG150" i="20"/>
  <c r="AI150" i="20" s="1"/>
  <c r="AM150" i="20" s="1"/>
  <c r="G150" i="20" s="1"/>
  <c r="D440" i="20"/>
  <c r="P31" i="19"/>
  <c r="AI24" i="19"/>
  <c r="AG703" i="20"/>
  <c r="AI703" i="20" s="1"/>
  <c r="AM703" i="20" s="1"/>
  <c r="G703" i="20" s="1"/>
  <c r="AG129" i="20"/>
  <c r="AI129" i="20" s="1"/>
  <c r="AM129" i="20" s="1"/>
  <c r="G129" i="20" s="1"/>
  <c r="AG178" i="20"/>
  <c r="AI178" i="20" s="1"/>
  <c r="AM178" i="20" s="1"/>
  <c r="G178" i="20" s="1"/>
  <c r="AG759" i="20"/>
  <c r="AI759" i="20" s="1"/>
  <c r="AM759" i="20" s="1"/>
  <c r="G759" i="20" s="1"/>
  <c r="AG94" i="20"/>
  <c r="AI94" i="20" s="1"/>
  <c r="AM94" i="20" s="1"/>
  <c r="G94" i="20" s="1"/>
  <c r="AG535" i="20"/>
  <c r="AI535" i="20" s="1"/>
  <c r="AM535" i="20" s="1"/>
  <c r="G535" i="20" s="1"/>
  <c r="AG605" i="20"/>
  <c r="AI605" i="20" s="1"/>
  <c r="AM605" i="20" s="1"/>
  <c r="G605" i="20" s="1"/>
  <c r="AG583" i="20"/>
  <c r="AI583" i="20" s="1"/>
  <c r="AM583" i="20" s="1"/>
  <c r="G583" i="20" s="1"/>
  <c r="AG829" i="20"/>
  <c r="AI829" i="20" s="1"/>
  <c r="AM829" i="20" s="1"/>
  <c r="G829" i="20" s="1"/>
  <c r="AG318" i="20"/>
  <c r="AI318" i="20" s="1"/>
  <c r="AM318" i="20" s="1"/>
  <c r="G318" i="20" s="1"/>
  <c r="E319" i="20" s="1"/>
  <c r="AG675" i="20"/>
  <c r="AI675" i="20" s="1"/>
  <c r="AM675" i="20" s="1"/>
  <c r="G675" i="20" s="1"/>
  <c r="AG101" i="20"/>
  <c r="AI101" i="20" s="1"/>
  <c r="AM101" i="20" s="1"/>
  <c r="G101" i="20" s="1"/>
  <c r="AG668" i="20"/>
  <c r="AI668" i="20" s="1"/>
  <c r="AM668" i="20" s="1"/>
  <c r="G668" i="20" s="1"/>
  <c r="AG647" i="20"/>
  <c r="AI647" i="20" s="1"/>
  <c r="AM647" i="20" s="1"/>
  <c r="G647" i="20" s="1"/>
  <c r="AH24" i="19"/>
  <c r="O31" i="19"/>
  <c r="AG282" i="20"/>
  <c r="AI282" i="20" s="1"/>
  <c r="AM282" i="20" s="1"/>
  <c r="G282" i="20" s="1"/>
  <c r="D286" i="20" s="1"/>
  <c r="AG625" i="20"/>
  <c r="AG514" i="20"/>
  <c r="AG339" i="20"/>
  <c r="AG682" i="20"/>
  <c r="AI682" i="20" s="1"/>
  <c r="AM682" i="20" s="1"/>
  <c r="G682" i="20" s="1"/>
  <c r="AG345" i="20"/>
  <c r="AI345" i="20" s="1"/>
  <c r="AM345" i="20" s="1"/>
  <c r="G345" i="20" s="1"/>
  <c r="AG324" i="20"/>
  <c r="AI324" i="20" s="1"/>
  <c r="AM324" i="20" s="1"/>
  <c r="G324" i="20" s="1"/>
  <c r="AG128" i="20"/>
  <c r="AG381" i="20"/>
  <c r="AI381" i="20" s="1"/>
  <c r="AM381" i="20" s="1"/>
  <c r="G381" i="20" s="1"/>
  <c r="AG107" i="20"/>
  <c r="AI107" i="20" s="1"/>
  <c r="AM107" i="20" s="1"/>
  <c r="G107" i="20" s="1"/>
  <c r="AG667" i="20"/>
  <c r="AI667" i="20" s="1"/>
  <c r="AM667" i="20" s="1"/>
  <c r="G667" i="20" s="1"/>
  <c r="AG44" i="20"/>
  <c r="AI44" i="20" s="1"/>
  <c r="AM44" i="20" s="1"/>
  <c r="G44" i="20" s="1"/>
  <c r="K31" i="19"/>
  <c r="AE24" i="19"/>
  <c r="AG240" i="20"/>
  <c r="AI240" i="20" s="1"/>
  <c r="AM240" i="20" s="1"/>
  <c r="G240" i="20" s="1"/>
  <c r="AG185" i="20"/>
  <c r="AI185" i="20" s="1"/>
  <c r="AM185" i="20" s="1"/>
  <c r="G185" i="20" s="1"/>
  <c r="J30" i="19"/>
  <c r="AG248" i="20"/>
  <c r="AI248" i="20" s="1"/>
  <c r="AM248" i="20" s="1"/>
  <c r="G248" i="20" s="1"/>
  <c r="AG9" i="20"/>
  <c r="AI9" i="20" s="1"/>
  <c r="AM9" i="20" s="1"/>
  <c r="G9" i="20" s="1"/>
  <c r="AG51" i="20"/>
  <c r="AI51" i="20" s="1"/>
  <c r="AM51" i="20" s="1"/>
  <c r="G51" i="20" s="1"/>
  <c r="AG787" i="20"/>
  <c r="E375" i="20"/>
  <c r="D377" i="20"/>
  <c r="AG38" i="20"/>
  <c r="AI38" i="20" s="1"/>
  <c r="AM38" i="20" s="1"/>
  <c r="G38" i="20" s="1"/>
  <c r="AG542" i="20"/>
  <c r="AI542" i="20" s="1"/>
  <c r="AM542" i="20" s="1"/>
  <c r="G542" i="20" s="1"/>
  <c r="E543" i="20" s="1"/>
  <c r="AG563" i="20"/>
  <c r="AG618" i="20"/>
  <c r="AI618" i="20" s="1"/>
  <c r="AM618" i="20" s="1"/>
  <c r="G618" i="20" s="1"/>
  <c r="AD3" i="19"/>
  <c r="AF3" i="19" s="1"/>
  <c r="AJ3" i="19" s="1"/>
  <c r="D3" i="19" s="1"/>
  <c r="AG584" i="20"/>
  <c r="AI584" i="20" s="1"/>
  <c r="AM584" i="20" s="1"/>
  <c r="G584" i="20" s="1"/>
  <c r="AG192" i="20"/>
  <c r="AG724" i="20"/>
  <c r="AI724" i="20" s="1"/>
  <c r="AM724" i="20" s="1"/>
  <c r="G724" i="20" s="1"/>
  <c r="E725" i="20" s="1"/>
  <c r="AG485" i="20"/>
  <c r="AI485" i="20" s="1"/>
  <c r="AM485" i="20" s="1"/>
  <c r="G485" i="20" s="1"/>
  <c r="AG325" i="20"/>
  <c r="AG220" i="20"/>
  <c r="AG828" i="20"/>
  <c r="AI828" i="20" s="1"/>
  <c r="AM828" i="20" s="1"/>
  <c r="G828" i="20" s="1"/>
  <c r="AG416" i="20"/>
  <c r="AG191" i="20"/>
  <c r="AI191" i="20" s="1"/>
  <c r="AM191" i="20" s="1"/>
  <c r="G191" i="20" s="1"/>
  <c r="AG472" i="20"/>
  <c r="AG171" i="20"/>
  <c r="AG590" i="20"/>
  <c r="AG443" i="20"/>
  <c r="AI443" i="20" s="1"/>
  <c r="AM443" i="20" s="1"/>
  <c r="G443" i="20" s="1"/>
  <c r="AG87" i="20"/>
  <c r="AI87" i="20" s="1"/>
  <c r="AM87" i="20" s="1"/>
  <c r="G87" i="20" s="1"/>
  <c r="AG262" i="20"/>
  <c r="AG430" i="20"/>
  <c r="AI430" i="20" s="1"/>
  <c r="AM430" i="20" s="1"/>
  <c r="G430" i="20" s="1"/>
  <c r="AG458" i="20"/>
  <c r="AI458" i="20" s="1"/>
  <c r="AM458" i="20" s="1"/>
  <c r="G458" i="20" s="1"/>
  <c r="AG31" i="20"/>
  <c r="AG30" i="20"/>
  <c r="AI30" i="20" s="1"/>
  <c r="AM30" i="20" s="1"/>
  <c r="G30" i="20" s="1"/>
  <c r="AG367" i="20"/>
  <c r="AI367" i="20" s="1"/>
  <c r="AM367" i="20" s="1"/>
  <c r="G367" i="20" s="1"/>
  <c r="AG177" i="20"/>
  <c r="AG338" i="20"/>
  <c r="AG261" i="20"/>
  <c r="AI261" i="20" s="1"/>
  <c r="AM261" i="20" s="1"/>
  <c r="G261" i="20" s="1"/>
  <c r="P30" i="19"/>
  <c r="AI23" i="19"/>
  <c r="AG86" i="20"/>
  <c r="AI86" i="20" s="1"/>
  <c r="AM86" i="20" s="1"/>
  <c r="G86" i="20" s="1"/>
  <c r="AD2" i="19"/>
  <c r="AF2" i="19" s="1"/>
  <c r="AJ2" i="19" s="1"/>
  <c r="D2" i="19" s="1"/>
  <c r="AG562" i="20"/>
  <c r="AG115" i="20"/>
  <c r="AI115" i="20" s="1"/>
  <c r="AM115" i="20" s="1"/>
  <c r="G115" i="20" s="1"/>
  <c r="AG654" i="20"/>
  <c r="AG10" i="20"/>
  <c r="AG23" i="20"/>
  <c r="AI23" i="20" s="1"/>
  <c r="AM23" i="20" s="1"/>
  <c r="G23" i="20" s="1"/>
  <c r="AG556" i="20"/>
  <c r="AI556" i="20" s="1"/>
  <c r="AM556" i="20" s="1"/>
  <c r="G556" i="20" s="1"/>
  <c r="AG359" i="20"/>
  <c r="AI359" i="20" s="1"/>
  <c r="AM359" i="20" s="1"/>
  <c r="G359" i="20" s="1"/>
  <c r="AG577" i="20"/>
  <c r="AI577" i="20" s="1"/>
  <c r="AM577" i="20" s="1"/>
  <c r="G577" i="20" s="1"/>
  <c r="AG122" i="20"/>
  <c r="AI122" i="20" s="1"/>
  <c r="AM122" i="20" s="1"/>
  <c r="G122" i="20" s="1"/>
  <c r="AG738" i="20"/>
  <c r="AI738" i="20" s="1"/>
  <c r="AM738" i="20" s="1"/>
  <c r="G738" i="20" s="1"/>
  <c r="AG751" i="20"/>
  <c r="AI751" i="20" s="1"/>
  <c r="AM751" i="20" s="1"/>
  <c r="G751" i="20" s="1"/>
  <c r="D755" i="20" s="1"/>
  <c r="AG730" i="20"/>
  <c r="AG206" i="20"/>
  <c r="AG66" i="20"/>
  <c r="AI66" i="20" s="1"/>
  <c r="AM66" i="20" s="1"/>
  <c r="G66" i="20" s="1"/>
  <c r="AG493" i="20"/>
  <c r="AI493" i="20" s="1"/>
  <c r="AM493" i="20" s="1"/>
  <c r="G493" i="20" s="1"/>
  <c r="AG58" i="20"/>
  <c r="AI58" i="20" s="1"/>
  <c r="AM58" i="20" s="1"/>
  <c r="G58" i="20" s="1"/>
  <c r="AG549" i="20"/>
  <c r="AI549" i="20" s="1"/>
  <c r="AM549" i="20" s="1"/>
  <c r="G549" i="20" s="1"/>
  <c r="AG591" i="20"/>
  <c r="AI591" i="20" s="1"/>
  <c r="AM591" i="20" s="1"/>
  <c r="G591" i="20" s="1"/>
  <c r="AG640" i="20"/>
  <c r="AG486" i="20"/>
  <c r="H30" i="19"/>
  <c r="X23" i="19"/>
  <c r="AG689" i="20"/>
  <c r="AI689" i="20" s="1"/>
  <c r="AM689" i="20" s="1"/>
  <c r="G689" i="20" s="1"/>
  <c r="AG163" i="20"/>
  <c r="AG366" i="20"/>
  <c r="AG352" i="20"/>
  <c r="AG772" i="20"/>
  <c r="AG164" i="20"/>
  <c r="AG290" i="20"/>
  <c r="AI290" i="20" s="1"/>
  <c r="AM290" i="20" s="1"/>
  <c r="G290" i="20" s="1"/>
  <c r="AG492" i="20"/>
  <c r="AI492" i="20" s="1"/>
  <c r="AM492" i="20" s="1"/>
  <c r="G492" i="20" s="1"/>
  <c r="AG255" i="20"/>
  <c r="AI255" i="20" s="1"/>
  <c r="AM255" i="20" s="1"/>
  <c r="G255" i="20" s="1"/>
  <c r="AG2" i="20"/>
  <c r="AG275" i="20"/>
  <c r="AI275" i="20" s="1"/>
  <c r="AM275" i="20" s="1"/>
  <c r="G275" i="20" s="1"/>
  <c r="AG681" i="20"/>
  <c r="AI681" i="20" s="1"/>
  <c r="AM681" i="20" s="1"/>
  <c r="G681" i="20" s="1"/>
  <c r="AG507" i="20"/>
  <c r="AI507" i="20" s="1"/>
  <c r="AM507" i="20" s="1"/>
  <c r="G507" i="20" s="1"/>
  <c r="Y17" i="19"/>
  <c r="AB17" i="19" s="1"/>
  <c r="AG17" i="19" s="1"/>
  <c r="AE23" i="19"/>
  <c r="K30" i="19"/>
  <c r="AG597" i="20"/>
  <c r="AI597" i="20" s="1"/>
  <c r="AM597" i="20" s="1"/>
  <c r="G597" i="20" s="1"/>
  <c r="AG765" i="20"/>
  <c r="AI765" i="20" s="1"/>
  <c r="AM765" i="20" s="1"/>
  <c r="G765" i="20" s="1"/>
  <c r="AG135" i="20"/>
  <c r="AI135" i="20" s="1"/>
  <c r="AM135" i="20" s="1"/>
  <c r="G135" i="20" s="1"/>
  <c r="AG815" i="20"/>
  <c r="AI815" i="20" s="1"/>
  <c r="AM815" i="20" s="1"/>
  <c r="G815" i="20" s="1"/>
  <c r="AG633" i="20"/>
  <c r="AI633" i="20" s="1"/>
  <c r="AM633" i="20" s="1"/>
  <c r="G633" i="20" s="1"/>
  <c r="AG247" i="20"/>
  <c r="AI247" i="20" s="1"/>
  <c r="AM247" i="20" s="1"/>
  <c r="G247" i="20" s="1"/>
  <c r="O30" i="19"/>
  <c r="AH23" i="19"/>
  <c r="AG52" i="20"/>
  <c r="AI52" i="20" s="1"/>
  <c r="AM52" i="20" s="1"/>
  <c r="G52" i="20" s="1"/>
  <c r="AG254" i="20"/>
  <c r="AI254" i="20" s="1"/>
  <c r="AM254" i="20" s="1"/>
  <c r="G254" i="20" s="1"/>
  <c r="AG598" i="20"/>
  <c r="AG24" i="20"/>
  <c r="AI24" i="20" s="1"/>
  <c r="AM24" i="20" s="1"/>
  <c r="G24" i="20" s="1"/>
  <c r="AG780" i="20"/>
  <c r="AI780" i="20" s="1"/>
  <c r="AM780" i="20" s="1"/>
  <c r="G780" i="20" s="1"/>
  <c r="AG450" i="20"/>
  <c r="AI450" i="20" s="1"/>
  <c r="AM450" i="20" s="1"/>
  <c r="G450" i="20" s="1"/>
  <c r="AG45" i="20"/>
  <c r="AI45" i="20" s="1"/>
  <c r="AM45" i="20" s="1"/>
  <c r="G45" i="20" s="1"/>
  <c r="AG415" i="20"/>
  <c r="AI415" i="20" s="1"/>
  <c r="AM415" i="20" s="1"/>
  <c r="G415" i="20" s="1"/>
  <c r="AG737" i="20"/>
  <c r="AI737" i="20" s="1"/>
  <c r="AM737" i="20" s="1"/>
  <c r="G737" i="20" s="1"/>
  <c r="AG653" i="20"/>
  <c r="AG626" i="20"/>
  <c r="AG821" i="20"/>
  <c r="AI821" i="20" s="1"/>
  <c r="AM821" i="20" s="1"/>
  <c r="G821" i="20" s="1"/>
  <c r="AG479" i="20"/>
  <c r="AG100" i="20"/>
  <c r="AG513" i="20"/>
  <c r="AG296" i="20"/>
  <c r="AG800" i="20"/>
  <c r="AI800" i="20" s="1"/>
  <c r="AM800" i="20" s="1"/>
  <c r="G800" i="20" s="1"/>
  <c r="AG142" i="20"/>
  <c r="AI142" i="20" s="1"/>
  <c r="AM142" i="20" s="1"/>
  <c r="G142" i="20" s="1"/>
  <c r="AG779" i="20"/>
  <c r="AI779" i="20" s="1"/>
  <c r="AM779" i="20" s="1"/>
  <c r="G779" i="20" s="1"/>
  <c r="AG604" i="20"/>
  <c r="AI604" i="20" s="1"/>
  <c r="AM604" i="20" s="1"/>
  <c r="G604" i="20" s="1"/>
  <c r="AG555" i="20"/>
  <c r="AI555" i="20" s="1"/>
  <c r="AM555" i="20" s="1"/>
  <c r="G555" i="20" s="1"/>
  <c r="AG380" i="20"/>
  <c r="AI380" i="20" s="1"/>
  <c r="AM380" i="20" s="1"/>
  <c r="G380" i="20" s="1"/>
  <c r="AG709" i="20"/>
  <c r="AI709" i="20" s="1"/>
  <c r="AM709" i="20" s="1"/>
  <c r="G709" i="20" s="1"/>
  <c r="AG822" i="20"/>
  <c r="AG65" i="20"/>
  <c r="AG801" i="20"/>
  <c r="AI801" i="20" s="1"/>
  <c r="AM801" i="20" s="1"/>
  <c r="G801" i="20" s="1"/>
  <c r="AG773" i="20"/>
  <c r="AG500" i="20"/>
  <c r="AI500" i="20" s="1"/>
  <c r="AM500" i="20" s="1"/>
  <c r="G500" i="20" s="1"/>
  <c r="D524" i="20"/>
  <c r="AG464" i="20"/>
  <c r="AI464" i="20" s="1"/>
  <c r="AM464" i="20" s="1"/>
  <c r="G464" i="20" s="1"/>
  <c r="AG73" i="20"/>
  <c r="Y16" i="19"/>
  <c r="AB16" i="19" s="1"/>
  <c r="AG16" i="19" s="1"/>
  <c r="AG409" i="20"/>
  <c r="AG59" i="20"/>
  <c r="AI59" i="20" s="1"/>
  <c r="AM59" i="20" s="1"/>
  <c r="G59" i="20" s="1"/>
  <c r="H31" i="19"/>
  <c r="X24" i="19"/>
  <c r="AG213" i="20"/>
  <c r="AG576" i="20"/>
  <c r="AI576" i="20" s="1"/>
  <c r="AM576" i="20" s="1"/>
  <c r="G576" i="20" s="1"/>
  <c r="AG569" i="20"/>
  <c r="AG37" i="20"/>
  <c r="AI37" i="20" s="1"/>
  <c r="AM37" i="20" s="1"/>
  <c r="G37" i="20" s="1"/>
  <c r="AG234" i="20"/>
  <c r="AI234" i="20" s="1"/>
  <c r="AM234" i="20" s="1"/>
  <c r="G234" i="20" s="1"/>
  <c r="AG353" i="20"/>
  <c r="AG121" i="20"/>
  <c r="AI121" i="20" s="1"/>
  <c r="AM121" i="20" s="1"/>
  <c r="G121" i="20" s="1"/>
  <c r="AC9" i="19"/>
  <c r="AA9" i="19"/>
  <c r="J31" i="19"/>
  <c r="V71" i="7" l="1"/>
  <c r="W71" i="7"/>
  <c r="W73" i="7"/>
  <c r="Y72" i="7"/>
  <c r="V72" i="7"/>
  <c r="V73" i="7"/>
  <c r="W72" i="7"/>
  <c r="Y71" i="7"/>
  <c r="Y70" i="7"/>
  <c r="W70" i="7"/>
  <c r="V70" i="7"/>
  <c r="Y73" i="7"/>
  <c r="X73" i="7"/>
  <c r="X72" i="7"/>
  <c r="X70" i="7"/>
  <c r="X71" i="7"/>
  <c r="D699" i="20"/>
  <c r="E186" i="20"/>
  <c r="AM401" i="20"/>
  <c r="G401" i="20" s="1"/>
  <c r="D405" i="20" s="1"/>
  <c r="E676" i="20"/>
  <c r="D118" i="20"/>
  <c r="E536" i="20"/>
  <c r="D293" i="20"/>
  <c r="D804" i="20"/>
  <c r="D90" i="20"/>
  <c r="D279" i="20"/>
  <c r="AM710" i="20"/>
  <c r="G710" i="20" s="1"/>
  <c r="D713" i="20" s="1"/>
  <c r="E809" i="20"/>
  <c r="D811" i="20"/>
  <c r="D720" i="20"/>
  <c r="E431" i="20"/>
  <c r="E18" i="20"/>
  <c r="D671" i="20"/>
  <c r="E578" i="20"/>
  <c r="E151" i="20"/>
  <c r="D538" i="20"/>
  <c r="E39" i="20"/>
  <c r="D188" i="20"/>
  <c r="AM766" i="20"/>
  <c r="G766" i="20" s="1"/>
  <c r="E767" i="20" s="1"/>
  <c r="E501" i="20"/>
  <c r="AI423" i="20"/>
  <c r="AM423" i="20" s="1"/>
  <c r="G423" i="20" s="1"/>
  <c r="D531" i="20"/>
  <c r="E291" i="20"/>
  <c r="D125" i="20"/>
  <c r="AM388" i="20"/>
  <c r="G388" i="20" s="1"/>
  <c r="D391" i="20" s="1"/>
  <c r="D83" i="20"/>
  <c r="AM227" i="20"/>
  <c r="G227" i="20" s="1"/>
  <c r="D230" i="20" s="1"/>
  <c r="D727" i="20"/>
  <c r="D587" i="20"/>
  <c r="E81" i="20"/>
  <c r="E284" i="20"/>
  <c r="D678" i="20"/>
  <c r="D384" i="20"/>
  <c r="D202" i="20"/>
  <c r="D692" i="20"/>
  <c r="AI108" i="20"/>
  <c r="AM108" i="20" s="1"/>
  <c r="G108" i="20" s="1"/>
  <c r="D608" i="20"/>
  <c r="D783" i="20"/>
  <c r="AM506" i="20"/>
  <c r="G506" i="20" s="1"/>
  <c r="D510" i="20" s="1"/>
  <c r="D48" i="20"/>
  <c r="E249" i="20"/>
  <c r="D146" i="20"/>
  <c r="AM157" i="20"/>
  <c r="G157" i="20" s="1"/>
  <c r="E158" i="20" s="1"/>
  <c r="AM611" i="20"/>
  <c r="G611" i="20" s="1"/>
  <c r="E613" i="20" s="1"/>
  <c r="E452" i="20"/>
  <c r="E333" i="20"/>
  <c r="D321" i="20"/>
  <c r="D27" i="20"/>
  <c r="E459" i="20"/>
  <c r="D62" i="20"/>
  <c r="D741" i="20"/>
  <c r="D832" i="20"/>
  <c r="E53" i="20"/>
  <c r="D153" i="20"/>
  <c r="D139" i="20"/>
  <c r="E256" i="20"/>
  <c r="D685" i="20"/>
  <c r="AM619" i="20"/>
  <c r="G619" i="20" s="1"/>
  <c r="D622" i="20" s="1"/>
  <c r="E816" i="20"/>
  <c r="D559" i="20"/>
  <c r="D496" i="20"/>
  <c r="A4" i="19"/>
  <c r="AD10" i="19"/>
  <c r="AF10" i="19" s="1"/>
  <c r="AJ10" i="19" s="1"/>
  <c r="D10" i="19" s="1"/>
  <c r="E312" i="20"/>
  <c r="D314" i="20"/>
  <c r="D468" i="20"/>
  <c r="E466" i="20"/>
  <c r="E634" i="20"/>
  <c r="D636" i="20"/>
  <c r="D307" i="20"/>
  <c r="E305" i="20"/>
  <c r="E760" i="20"/>
  <c r="D762" i="20"/>
  <c r="P37" i="19"/>
  <c r="AI30" i="19"/>
  <c r="E669" i="20"/>
  <c r="AI220" i="20"/>
  <c r="AM220" i="20" s="1"/>
  <c r="G220" i="20" s="1"/>
  <c r="D454" i="20"/>
  <c r="AI325" i="20"/>
  <c r="AM325" i="20" s="1"/>
  <c r="G325" i="20" s="1"/>
  <c r="E326" i="20" s="1"/>
  <c r="AI787" i="20"/>
  <c r="AM787" i="20" s="1"/>
  <c r="G787" i="20" s="1"/>
  <c r="E704" i="20"/>
  <c r="D706" i="20"/>
  <c r="D433" i="20"/>
  <c r="E781" i="20"/>
  <c r="K37" i="19"/>
  <c r="AE30" i="19"/>
  <c r="AI164" i="20"/>
  <c r="AM164" i="20" s="1"/>
  <c r="G164" i="20" s="1"/>
  <c r="E144" i="20"/>
  <c r="D55" i="20"/>
  <c r="AI626" i="20"/>
  <c r="AM626" i="20" s="1"/>
  <c r="G626" i="20" s="1"/>
  <c r="E557" i="20"/>
  <c r="AI772" i="20"/>
  <c r="AM772" i="20" s="1"/>
  <c r="G772" i="20" s="1"/>
  <c r="AI31" i="20"/>
  <c r="AM31" i="20" s="1"/>
  <c r="G31" i="20" s="1"/>
  <c r="E32" i="20" s="1"/>
  <c r="D349" i="20"/>
  <c r="E347" i="20"/>
  <c r="E277" i="20"/>
  <c r="AI31" i="19"/>
  <c r="P38" i="19"/>
  <c r="AI171" i="20"/>
  <c r="AM171" i="20" s="1"/>
  <c r="G171" i="20" s="1"/>
  <c r="H37" i="19"/>
  <c r="X30" i="19"/>
  <c r="AI338" i="20"/>
  <c r="AM338" i="20" s="1"/>
  <c r="G338" i="20" s="1"/>
  <c r="AI352" i="20"/>
  <c r="AM352" i="20" s="1"/>
  <c r="G352" i="20" s="1"/>
  <c r="AI10" i="20"/>
  <c r="AM10" i="20" s="1"/>
  <c r="G10" i="20" s="1"/>
  <c r="E11" i="20" s="1"/>
  <c r="E683" i="20"/>
  <c r="E137" i="20"/>
  <c r="D251" i="20"/>
  <c r="O38" i="19"/>
  <c r="AH31" i="19"/>
  <c r="AI563" i="20"/>
  <c r="AM563" i="20" s="1"/>
  <c r="G563" i="20" s="1"/>
  <c r="AI640" i="20"/>
  <c r="AM640" i="20" s="1"/>
  <c r="G640" i="20" s="1"/>
  <c r="AI241" i="20"/>
  <c r="AM241" i="20" s="1"/>
  <c r="G241" i="20" s="1"/>
  <c r="E242" i="20" s="1"/>
  <c r="E235" i="20"/>
  <c r="D237" i="20"/>
  <c r="AI206" i="20"/>
  <c r="AM206" i="20" s="1"/>
  <c r="G206" i="20" s="1"/>
  <c r="E207" i="20" s="1"/>
  <c r="AI654" i="20"/>
  <c r="AM654" i="20" s="1"/>
  <c r="G654" i="20" s="1"/>
  <c r="AI339" i="20"/>
  <c r="AM339" i="20" s="1"/>
  <c r="G339" i="20" s="1"/>
  <c r="AI661" i="20"/>
  <c r="AM661" i="20" s="1"/>
  <c r="G661" i="20" s="1"/>
  <c r="AI416" i="20"/>
  <c r="AM416" i="20" s="1"/>
  <c r="G416" i="20" s="1"/>
  <c r="E417" i="20" s="1"/>
  <c r="AI128" i="20"/>
  <c r="AM128" i="20" s="1"/>
  <c r="G128" i="20" s="1"/>
  <c r="D132" i="20" s="1"/>
  <c r="E25" i="20"/>
  <c r="AI730" i="20"/>
  <c r="AM730" i="20" s="1"/>
  <c r="G730" i="20" s="1"/>
  <c r="AI514" i="20"/>
  <c r="AM514" i="20" s="1"/>
  <c r="G514" i="20" s="1"/>
  <c r="E830" i="20"/>
  <c r="H38" i="19"/>
  <c r="X31" i="19"/>
  <c r="Y23" i="19"/>
  <c r="AB23" i="19" s="1"/>
  <c r="AG23" i="19" s="1"/>
  <c r="D363" i="20"/>
  <c r="E361" i="20"/>
  <c r="E550" i="20"/>
  <c r="D552" i="20"/>
  <c r="AI598" i="20"/>
  <c r="AM598" i="20" s="1"/>
  <c r="G598" i="20" s="1"/>
  <c r="E599" i="20" s="1"/>
  <c r="E494" i="20"/>
  <c r="AI262" i="20"/>
  <c r="AM262" i="20" s="1"/>
  <c r="G262" i="20" s="1"/>
  <c r="E263" i="20" s="1"/>
  <c r="AI192" i="20"/>
  <c r="AM192" i="20" s="1"/>
  <c r="G192" i="20" s="1"/>
  <c r="E193" i="20" s="1"/>
  <c r="J37" i="19"/>
  <c r="D503" i="20"/>
  <c r="AI444" i="20"/>
  <c r="AM444" i="20" s="1"/>
  <c r="G444" i="20" s="1"/>
  <c r="E445" i="20" s="1"/>
  <c r="AE31" i="19"/>
  <c r="K38" i="19"/>
  <c r="AI653" i="20"/>
  <c r="AM653" i="20" s="1"/>
  <c r="G653" i="20" s="1"/>
  <c r="AI472" i="20"/>
  <c r="AM472" i="20" s="1"/>
  <c r="G472" i="20" s="1"/>
  <c r="AI793" i="20"/>
  <c r="AM793" i="20" s="1"/>
  <c r="G793" i="20" s="1"/>
  <c r="AI2" i="20"/>
  <c r="AM2" i="20" s="1"/>
  <c r="G2" i="20" s="1"/>
  <c r="D748" i="20"/>
  <c r="E746" i="20"/>
  <c r="E382" i="20"/>
  <c r="E46" i="20"/>
  <c r="D41" i="20"/>
  <c r="D258" i="20"/>
  <c r="D580" i="20"/>
  <c r="E802" i="20"/>
  <c r="AI366" i="20"/>
  <c r="AM366" i="20" s="1"/>
  <c r="G366" i="20" s="1"/>
  <c r="D370" i="20" s="1"/>
  <c r="E739" i="20"/>
  <c r="E88" i="20"/>
  <c r="E585" i="20"/>
  <c r="D461" i="20"/>
  <c r="E606" i="20"/>
  <c r="AI395" i="20"/>
  <c r="AM395" i="20" s="1"/>
  <c r="G395" i="20" s="1"/>
  <c r="D818" i="20"/>
  <c r="E60" i="20"/>
  <c r="AI409" i="20"/>
  <c r="AM409" i="20" s="1"/>
  <c r="G409" i="20" s="1"/>
  <c r="AI177" i="20"/>
  <c r="AM177" i="20" s="1"/>
  <c r="G177" i="20" s="1"/>
  <c r="D181" i="20" s="1"/>
  <c r="AI353" i="20"/>
  <c r="AM353" i="20" s="1"/>
  <c r="G353" i="20" s="1"/>
  <c r="AI296" i="20"/>
  <c r="AM296" i="20" s="1"/>
  <c r="G296" i="20" s="1"/>
  <c r="AI569" i="20"/>
  <c r="AM569" i="20" s="1"/>
  <c r="G569" i="20" s="1"/>
  <c r="AC17" i="19"/>
  <c r="AA17" i="19"/>
  <c r="AI773" i="20"/>
  <c r="AM773" i="20" s="1"/>
  <c r="G773" i="20" s="1"/>
  <c r="E116" i="20"/>
  <c r="AI562" i="20"/>
  <c r="AM562" i="20" s="1"/>
  <c r="G562" i="20" s="1"/>
  <c r="AI513" i="20"/>
  <c r="AM513" i="20" s="1"/>
  <c r="G513" i="20" s="1"/>
  <c r="AI822" i="20"/>
  <c r="AM822" i="20" s="1"/>
  <c r="G822" i="20" s="1"/>
  <c r="E823" i="20" s="1"/>
  <c r="AI163" i="20"/>
  <c r="AM163" i="20" s="1"/>
  <c r="G163" i="20" s="1"/>
  <c r="E123" i="20"/>
  <c r="B4" i="19"/>
  <c r="AI625" i="20"/>
  <c r="AM625" i="20" s="1"/>
  <c r="G625" i="20" s="1"/>
  <c r="AI570" i="20"/>
  <c r="AM570" i="20" s="1"/>
  <c r="G570" i="20" s="1"/>
  <c r="E200" i="20"/>
  <c r="AD9" i="19"/>
  <c r="AF9" i="19" s="1"/>
  <c r="AJ9" i="19" s="1"/>
  <c r="D9" i="19" s="1"/>
  <c r="AI486" i="20"/>
  <c r="AM486" i="20" s="1"/>
  <c r="G486" i="20" s="1"/>
  <c r="E487" i="20" s="1"/>
  <c r="E648" i="20"/>
  <c r="D650" i="20"/>
  <c r="E270" i="20"/>
  <c r="D272" i="20"/>
  <c r="AC16" i="19"/>
  <c r="AA16" i="19"/>
  <c r="AI73" i="20"/>
  <c r="AM73" i="20" s="1"/>
  <c r="G73" i="20" s="1"/>
  <c r="AI213" i="20"/>
  <c r="AM213" i="20" s="1"/>
  <c r="G213" i="20" s="1"/>
  <c r="AI65" i="20"/>
  <c r="AM65" i="20" s="1"/>
  <c r="G65" i="20" s="1"/>
  <c r="D69" i="20" s="1"/>
  <c r="AI100" i="20"/>
  <c r="AM100" i="20" s="1"/>
  <c r="G100" i="20" s="1"/>
  <c r="D104" i="20" s="1"/>
  <c r="J38" i="19"/>
  <c r="Y24" i="19"/>
  <c r="AB24" i="19" s="1"/>
  <c r="AG24" i="19" s="1"/>
  <c r="AI479" i="20"/>
  <c r="AM479" i="20" s="1"/>
  <c r="G479" i="20" s="1"/>
  <c r="E480" i="20" s="1"/>
  <c r="D545" i="20"/>
  <c r="O37" i="19"/>
  <c r="AH30" i="19"/>
  <c r="E690" i="20"/>
  <c r="AI590" i="20"/>
  <c r="AM590" i="20" s="1"/>
  <c r="G590" i="20" s="1"/>
  <c r="D594" i="20" s="1"/>
  <c r="D335" i="20"/>
  <c r="E95" i="20"/>
  <c r="D97" i="20"/>
  <c r="E753" i="20"/>
  <c r="E403" i="20" l="1"/>
  <c r="E228" i="20"/>
  <c r="E571" i="20"/>
  <c r="E711" i="20"/>
  <c r="E389" i="20"/>
  <c r="D615" i="20"/>
  <c r="E424" i="20"/>
  <c r="D426" i="20"/>
  <c r="AD16" i="19"/>
  <c r="AF16" i="19" s="1"/>
  <c r="A11" i="19"/>
  <c r="D769" i="20"/>
  <c r="D160" i="20"/>
  <c r="E508" i="20"/>
  <c r="E109" i="20"/>
  <c r="D111" i="20"/>
  <c r="D356" i="20"/>
  <c r="E774" i="20"/>
  <c r="AD17" i="19"/>
  <c r="AF17" i="19" s="1"/>
  <c r="AJ17" i="19" s="1"/>
  <c r="D17" i="19" s="1"/>
  <c r="E221" i="20"/>
  <c r="D223" i="20"/>
  <c r="E592" i="20"/>
  <c r="E620" i="20"/>
  <c r="D13" i="20"/>
  <c r="D342" i="20"/>
  <c r="E368" i="20"/>
  <c r="D517" i="20"/>
  <c r="D195" i="20"/>
  <c r="E165" i="20"/>
  <c r="D419" i="20"/>
  <c r="D657" i="20"/>
  <c r="E564" i="20"/>
  <c r="E627" i="20"/>
  <c r="D209" i="20"/>
  <c r="E172" i="20"/>
  <c r="D174" i="20"/>
  <c r="E473" i="20"/>
  <c r="D475" i="20"/>
  <c r="E662" i="20"/>
  <c r="D664" i="20"/>
  <c r="P44" i="19"/>
  <c r="AI37" i="19"/>
  <c r="Y30" i="19"/>
  <c r="E179" i="20"/>
  <c r="E102" i="20"/>
  <c r="H44" i="19"/>
  <c r="X37" i="19"/>
  <c r="D790" i="20"/>
  <c r="E788" i="20"/>
  <c r="D629" i="20"/>
  <c r="E130" i="20"/>
  <c r="Y31" i="19"/>
  <c r="AB31" i="19" s="1"/>
  <c r="AG31" i="19" s="1"/>
  <c r="O45" i="19"/>
  <c r="AH38" i="19"/>
  <c r="D244" i="20"/>
  <c r="H45" i="19"/>
  <c r="X38" i="19"/>
  <c r="D489" i="20"/>
  <c r="B11" i="19"/>
  <c r="D328" i="20"/>
  <c r="D482" i="20"/>
  <c r="K45" i="19"/>
  <c r="AE38" i="19"/>
  <c r="D776" i="20"/>
  <c r="E340" i="20"/>
  <c r="P45" i="19"/>
  <c r="AI38" i="19"/>
  <c r="E641" i="20"/>
  <c r="D643" i="20"/>
  <c r="D447" i="20"/>
  <c r="D300" i="20"/>
  <c r="E298" i="20"/>
  <c r="D601" i="20"/>
  <c r="D167" i="20"/>
  <c r="E354" i="20"/>
  <c r="D825" i="20"/>
  <c r="E410" i="20"/>
  <c r="D412" i="20"/>
  <c r="D797" i="20"/>
  <c r="E795" i="20"/>
  <c r="D34" i="20"/>
  <c r="E396" i="20"/>
  <c r="D398" i="20"/>
  <c r="K44" i="19"/>
  <c r="AE37" i="19"/>
  <c r="D573" i="20"/>
  <c r="AC24" i="19"/>
  <c r="AA24" i="19"/>
  <c r="J45" i="19"/>
  <c r="AC23" i="19"/>
  <c r="AA23" i="19"/>
  <c r="D265" i="20"/>
  <c r="E655" i="20"/>
  <c r="D216" i="20"/>
  <c r="E214" i="20"/>
  <c r="D566" i="20"/>
  <c r="E515" i="20"/>
  <c r="D734" i="20"/>
  <c r="E732" i="20"/>
  <c r="E74" i="20"/>
  <c r="D76" i="20"/>
  <c r="J44" i="19"/>
  <c r="D6" i="20"/>
  <c r="E4" i="20"/>
  <c r="O44" i="19"/>
  <c r="AH37" i="19"/>
  <c r="E67" i="20"/>
  <c r="AD23" i="19" l="1"/>
  <c r="AF23" i="19" s="1"/>
  <c r="AJ23" i="19" s="1"/>
  <c r="D23" i="19" s="1"/>
  <c r="AD24" i="19"/>
  <c r="AF24" i="19" s="1"/>
  <c r="AJ24" i="19" s="1"/>
  <c r="D24" i="19" s="1"/>
  <c r="AJ16" i="19"/>
  <c r="D16" i="19" s="1"/>
  <c r="A18" i="19" s="1"/>
  <c r="B4" i="20"/>
  <c r="B2" i="20"/>
  <c r="B3" i="20"/>
  <c r="B5" i="20"/>
  <c r="K52" i="19"/>
  <c r="AE45" i="19"/>
  <c r="J52" i="19"/>
  <c r="O51" i="19"/>
  <c r="AH44" i="19"/>
  <c r="Y37" i="19"/>
  <c r="J51" i="19"/>
  <c r="AC30" i="19"/>
  <c r="AA30" i="19"/>
  <c r="K51" i="19"/>
  <c r="AE44" i="19"/>
  <c r="H51" i="19"/>
  <c r="X44" i="19"/>
  <c r="Y38" i="19"/>
  <c r="AB38" i="19" s="1"/>
  <c r="AG38" i="19" s="1"/>
  <c r="P51" i="19"/>
  <c r="AI44" i="19"/>
  <c r="H52" i="19"/>
  <c r="X45" i="19"/>
  <c r="O52" i="19"/>
  <c r="AH45" i="19"/>
  <c r="P52" i="19"/>
  <c r="AI45" i="19"/>
  <c r="AB30" i="19"/>
  <c r="AG30" i="19" s="1"/>
  <c r="AC31" i="19"/>
  <c r="AA31" i="19"/>
  <c r="O46" i="9" l="1"/>
  <c r="O47" i="9"/>
  <c r="O48" i="9"/>
  <c r="B18" i="19"/>
  <c r="B7" i="20"/>
  <c r="B25" i="19"/>
  <c r="AD31" i="19"/>
  <c r="AF31" i="19" s="1"/>
  <c r="AJ31" i="19" s="1"/>
  <c r="D31" i="19" s="1"/>
  <c r="AD30" i="19"/>
  <c r="AF30" i="19" s="1"/>
  <c r="AJ30" i="19" s="1"/>
  <c r="D30" i="19" s="1"/>
  <c r="P59" i="19"/>
  <c r="AI52" i="19"/>
  <c r="AH52" i="19"/>
  <c r="O59" i="19"/>
  <c r="AC37" i="19"/>
  <c r="AA37" i="19"/>
  <c r="J58" i="19"/>
  <c r="AB37" i="19"/>
  <c r="AG37" i="19" s="1"/>
  <c r="H58" i="19"/>
  <c r="X51" i="19"/>
  <c r="P58" i="19"/>
  <c r="AI51" i="19"/>
  <c r="AC38" i="19"/>
  <c r="AA38" i="19"/>
  <c r="Y44" i="19"/>
  <c r="AB44" i="19" s="1"/>
  <c r="AG44" i="19" s="1"/>
  <c r="Y45" i="19"/>
  <c r="AB45" i="19" s="1"/>
  <c r="AG45" i="19" s="1"/>
  <c r="H59" i="19"/>
  <c r="X52" i="19"/>
  <c r="O58" i="19"/>
  <c r="AH51" i="19"/>
  <c r="J59" i="19"/>
  <c r="A25" i="19"/>
  <c r="AE51" i="19"/>
  <c r="K58" i="19"/>
  <c r="K59" i="19"/>
  <c r="AE52" i="19"/>
  <c r="O49" i="9" l="1"/>
  <c r="AD37" i="19"/>
  <c r="AF37" i="19" s="1"/>
  <c r="AE58" i="19"/>
  <c r="K65" i="19"/>
  <c r="P65" i="19"/>
  <c r="AI58" i="19"/>
  <c r="O65" i="19"/>
  <c r="AH58" i="19"/>
  <c r="Y52" i="19"/>
  <c r="AB52" i="19" s="1"/>
  <c r="AG52" i="19" s="1"/>
  <c r="H66" i="19"/>
  <c r="X59" i="19"/>
  <c r="K66" i="19"/>
  <c r="AE59" i="19"/>
  <c r="H65" i="19"/>
  <c r="X58" i="19"/>
  <c r="J66" i="19"/>
  <c r="J65" i="19"/>
  <c r="B32" i="19"/>
  <c r="A32" i="19"/>
  <c r="AC45" i="19"/>
  <c r="AA45" i="19"/>
  <c r="O66" i="19"/>
  <c r="AH59" i="19"/>
  <c r="AD38" i="19"/>
  <c r="AF38" i="19" s="1"/>
  <c r="AJ38" i="19" s="1"/>
  <c r="D38" i="19" s="1"/>
  <c r="Y51" i="19"/>
  <c r="AC44" i="19"/>
  <c r="AA44" i="19"/>
  <c r="AI59" i="19"/>
  <c r="P66" i="19"/>
  <c r="AJ37" i="19" l="1"/>
  <c r="D37" i="19" s="1"/>
  <c r="B39" i="19" s="1"/>
  <c r="AD44" i="19"/>
  <c r="AF44" i="19" s="1"/>
  <c r="AJ44" i="19" s="1"/>
  <c r="D44" i="19" s="1"/>
  <c r="AD45" i="19"/>
  <c r="AF45" i="19" s="1"/>
  <c r="AJ45" i="19" s="1"/>
  <c r="D45" i="19" s="1"/>
  <c r="AC51" i="19"/>
  <c r="AA51" i="19"/>
  <c r="H72" i="19"/>
  <c r="X65" i="19"/>
  <c r="AB51" i="19"/>
  <c r="AG51" i="19" s="1"/>
  <c r="AH66" i="19"/>
  <c r="O73" i="19"/>
  <c r="Y59" i="19"/>
  <c r="H73" i="19"/>
  <c r="X66" i="19"/>
  <c r="K73" i="19"/>
  <c r="AE66" i="19"/>
  <c r="AC52" i="19"/>
  <c r="AA52" i="19"/>
  <c r="O72" i="19"/>
  <c r="AH65" i="19"/>
  <c r="P73" i="19"/>
  <c r="AI66" i="19"/>
  <c r="J72" i="19"/>
  <c r="P72" i="19"/>
  <c r="AI65" i="19"/>
  <c r="J73" i="19"/>
  <c r="K72" i="19"/>
  <c r="AE65" i="19"/>
  <c r="Y58" i="19"/>
  <c r="A39" i="19" l="1"/>
  <c r="AD52" i="19"/>
  <c r="AF52" i="19" s="1"/>
  <c r="AJ52" i="19" s="1"/>
  <c r="D52" i="19" s="1"/>
  <c r="AD51" i="19"/>
  <c r="AF51" i="19" s="1"/>
  <c r="AC59" i="19"/>
  <c r="AA59" i="19"/>
  <c r="AC58" i="19"/>
  <c r="AA58" i="19"/>
  <c r="B46" i="19"/>
  <c r="A46" i="19"/>
  <c r="Y66" i="19"/>
  <c r="AB59" i="19"/>
  <c r="AG59" i="19" s="1"/>
  <c r="H79" i="19"/>
  <c r="X72" i="19"/>
  <c r="P80" i="19"/>
  <c r="AI73" i="19"/>
  <c r="AB58" i="19"/>
  <c r="AG58" i="19" s="1"/>
  <c r="K80" i="19"/>
  <c r="AE73" i="19"/>
  <c r="K79" i="19"/>
  <c r="AE72" i="19"/>
  <c r="H80" i="19"/>
  <c r="X73" i="19"/>
  <c r="AH73" i="19"/>
  <c r="O80" i="19"/>
  <c r="P79" i="19"/>
  <c r="AI72" i="19"/>
  <c r="J80" i="19"/>
  <c r="J79" i="19"/>
  <c r="Y65" i="19"/>
  <c r="O79" i="19"/>
  <c r="AH72" i="19"/>
  <c r="AJ51" i="19" l="1"/>
  <c r="D51" i="19" s="1"/>
  <c r="A53" i="19" s="1"/>
  <c r="AD59" i="19"/>
  <c r="AF59" i="19" s="1"/>
  <c r="AD58" i="19"/>
  <c r="AF58" i="19" s="1"/>
  <c r="AC65" i="19"/>
  <c r="AA65" i="19"/>
  <c r="J87" i="19"/>
  <c r="P87" i="19"/>
  <c r="AI80" i="19"/>
  <c r="H86" i="19"/>
  <c r="X79" i="19"/>
  <c r="K87" i="19"/>
  <c r="AE80" i="19"/>
  <c r="J86" i="19"/>
  <c r="Y72" i="19"/>
  <c r="AB72" i="19" s="1"/>
  <c r="AG72" i="19" s="1"/>
  <c r="AC66" i="19"/>
  <c r="AA66" i="19"/>
  <c r="AB66" i="19"/>
  <c r="AG66" i="19" s="1"/>
  <c r="P86" i="19"/>
  <c r="AI79" i="19"/>
  <c r="O87" i="19"/>
  <c r="AH80" i="19"/>
  <c r="H87" i="19"/>
  <c r="X80" i="19"/>
  <c r="O86" i="19"/>
  <c r="AH79" i="19"/>
  <c r="Y73" i="19"/>
  <c r="AB73" i="19" s="1"/>
  <c r="AG73" i="19" s="1"/>
  <c r="AB65" i="19"/>
  <c r="AG65" i="19" s="1"/>
  <c r="K86" i="19"/>
  <c r="AE79" i="19"/>
  <c r="B53" i="19" l="1"/>
  <c r="AJ59" i="19"/>
  <c r="D59" i="19" s="1"/>
  <c r="AD66" i="19"/>
  <c r="AF66" i="19" s="1"/>
  <c r="AJ66" i="19" s="1"/>
  <c r="D66" i="19" s="1"/>
  <c r="AD65" i="19"/>
  <c r="AF65" i="19" s="1"/>
  <c r="AJ58" i="19"/>
  <c r="D58" i="19" s="1"/>
  <c r="O93" i="19"/>
  <c r="AH86" i="19"/>
  <c r="H94" i="19"/>
  <c r="X87" i="19"/>
  <c r="J93" i="19"/>
  <c r="Y80" i="19"/>
  <c r="AB80" i="19" s="1"/>
  <c r="AG80" i="19" s="1"/>
  <c r="K94" i="19"/>
  <c r="AE87" i="19"/>
  <c r="H93" i="19"/>
  <c r="X86" i="19"/>
  <c r="AH87" i="19"/>
  <c r="O94" i="19"/>
  <c r="P94" i="19"/>
  <c r="AI87" i="19"/>
  <c r="P93" i="19"/>
  <c r="AI86" i="19"/>
  <c r="J94" i="19"/>
  <c r="AC73" i="19"/>
  <c r="AA73" i="19"/>
  <c r="Y79" i="19"/>
  <c r="K93" i="19"/>
  <c r="AE86" i="19"/>
  <c r="AC72" i="19"/>
  <c r="AA72" i="19"/>
  <c r="AD73" i="19" l="1"/>
  <c r="AF73" i="19" s="1"/>
  <c r="AJ73" i="19" s="1"/>
  <c r="D73" i="19" s="1"/>
  <c r="AD72" i="19"/>
  <c r="AF72" i="19" s="1"/>
  <c r="AJ72" i="19" s="1"/>
  <c r="D72" i="19" s="1"/>
  <c r="B60" i="19"/>
  <c r="A60" i="19"/>
  <c r="AJ65" i="19"/>
  <c r="D65" i="19" s="1"/>
  <c r="A67" i="19" s="1"/>
  <c r="K100" i="19"/>
  <c r="AE93" i="19"/>
  <c r="AC79" i="19"/>
  <c r="AA79" i="19"/>
  <c r="K101" i="19"/>
  <c r="AE94" i="19"/>
  <c r="P101" i="19"/>
  <c r="AI94" i="19"/>
  <c r="O101" i="19"/>
  <c r="AH94" i="19"/>
  <c r="Y87" i="19"/>
  <c r="J101" i="19"/>
  <c r="H101" i="19"/>
  <c r="X94" i="19"/>
  <c r="Y86" i="19"/>
  <c r="AB86" i="19" s="1"/>
  <c r="AG86" i="19" s="1"/>
  <c r="AB79" i="19"/>
  <c r="AG79" i="19" s="1"/>
  <c r="H100" i="19"/>
  <c r="X93" i="19"/>
  <c r="AC80" i="19"/>
  <c r="AA80" i="19"/>
  <c r="J100" i="19"/>
  <c r="P100" i="19"/>
  <c r="AI93" i="19"/>
  <c r="O100" i="19"/>
  <c r="AH93" i="19"/>
  <c r="AD80" i="19" l="1"/>
  <c r="AF80" i="19" s="1"/>
  <c r="AJ80" i="19" s="1"/>
  <c r="D80" i="19" s="1"/>
  <c r="B67" i="19"/>
  <c r="AD79" i="19"/>
  <c r="AF79" i="19" s="1"/>
  <c r="AJ79" i="19" s="1"/>
  <c r="D79" i="19" s="1"/>
  <c r="J108" i="19"/>
  <c r="AC87" i="19"/>
  <c r="AA87" i="19"/>
  <c r="J107" i="19"/>
  <c r="AB87" i="19"/>
  <c r="AG87" i="19" s="1"/>
  <c r="P107" i="19"/>
  <c r="AI100" i="19"/>
  <c r="AH101" i="19"/>
  <c r="O108" i="19"/>
  <c r="Y93" i="19"/>
  <c r="AB93" i="19" s="1"/>
  <c r="AG93" i="19" s="1"/>
  <c r="K108" i="19"/>
  <c r="AE101" i="19"/>
  <c r="H107" i="19"/>
  <c r="X100" i="19"/>
  <c r="B74" i="19"/>
  <c r="A74" i="19"/>
  <c r="O107" i="19"/>
  <c r="AH100" i="19"/>
  <c r="AI101" i="19"/>
  <c r="P108" i="19"/>
  <c r="AC86" i="19"/>
  <c r="AA86" i="19"/>
  <c r="K107" i="19"/>
  <c r="AE100" i="19"/>
  <c r="Y94" i="19"/>
  <c r="H108" i="19"/>
  <c r="X101" i="19"/>
  <c r="AD86" i="19" l="1"/>
  <c r="AF86" i="19" s="1"/>
  <c r="AJ86" i="19" s="1"/>
  <c r="D86" i="19" s="1"/>
  <c r="AD87" i="19"/>
  <c r="AF87" i="19" s="1"/>
  <c r="AC94" i="19"/>
  <c r="AA94" i="19"/>
  <c r="B81" i="19"/>
  <c r="A81" i="19"/>
  <c r="P115" i="19"/>
  <c r="AI108" i="19"/>
  <c r="H115" i="19"/>
  <c r="X108" i="19"/>
  <c r="Y100" i="19"/>
  <c r="AB100" i="19" s="1"/>
  <c r="AG100" i="19" s="1"/>
  <c r="K115" i="19"/>
  <c r="AE108" i="19"/>
  <c r="AB94" i="19"/>
  <c r="AG94" i="19" s="1"/>
  <c r="AC93" i="19"/>
  <c r="AA93" i="19"/>
  <c r="K114" i="19"/>
  <c r="AE107" i="19"/>
  <c r="O115" i="19"/>
  <c r="AH108" i="19"/>
  <c r="H114" i="19"/>
  <c r="X107" i="19"/>
  <c r="P114" i="19"/>
  <c r="AI107" i="19"/>
  <c r="O114" i="19"/>
  <c r="AH107" i="19"/>
  <c r="J114" i="19"/>
  <c r="Y101" i="19"/>
  <c r="AB101" i="19" s="1"/>
  <c r="AG101" i="19" s="1"/>
  <c r="J115" i="19"/>
  <c r="AD93" i="19" l="1"/>
  <c r="AF93" i="19" s="1"/>
  <c r="AJ93" i="19" s="1"/>
  <c r="D93" i="19" s="1"/>
  <c r="AJ87" i="19"/>
  <c r="D87" i="19" s="1"/>
  <c r="A88" i="19" s="1"/>
  <c r="AD94" i="19"/>
  <c r="AF94" i="19" s="1"/>
  <c r="AJ94" i="19" s="1"/>
  <c r="D94" i="19" s="1"/>
  <c r="AE115" i="19"/>
  <c r="K122" i="19"/>
  <c r="O121" i="19"/>
  <c r="AH114" i="19"/>
  <c r="H122" i="19"/>
  <c r="X115" i="19"/>
  <c r="P121" i="19"/>
  <c r="AI114" i="19"/>
  <c r="AC100" i="19"/>
  <c r="AA100" i="19"/>
  <c r="H121" i="19"/>
  <c r="X114" i="19"/>
  <c r="P122" i="19"/>
  <c r="AI115" i="19"/>
  <c r="AH115" i="19"/>
  <c r="O122" i="19"/>
  <c r="K121" i="19"/>
  <c r="AE114" i="19"/>
  <c r="AC101" i="19"/>
  <c r="AA101" i="19"/>
  <c r="J121" i="19"/>
  <c r="Y108" i="19"/>
  <c r="AB108" i="19" s="1"/>
  <c r="AG108" i="19" s="1"/>
  <c r="Y107" i="19"/>
  <c r="AB107" i="19" s="1"/>
  <c r="AG107" i="19" s="1"/>
  <c r="J122" i="19"/>
  <c r="AD101" i="19" l="1"/>
  <c r="AF101" i="19" s="1"/>
  <c r="AJ101" i="19" s="1"/>
  <c r="D101" i="19" s="1"/>
  <c r="B88" i="19"/>
  <c r="B95" i="19"/>
  <c r="AD100" i="19"/>
  <c r="AF100" i="19" s="1"/>
  <c r="AJ100" i="19" s="1"/>
  <c r="D100" i="19" s="1"/>
  <c r="AI122" i="19"/>
  <c r="P129" i="19"/>
  <c r="AC108" i="19"/>
  <c r="AA108" i="19"/>
  <c r="Y115" i="19"/>
  <c r="AB115" i="19" s="1"/>
  <c r="AG115" i="19" s="1"/>
  <c r="H129" i="19"/>
  <c r="X122" i="19"/>
  <c r="O128" i="19"/>
  <c r="AH121" i="19"/>
  <c r="AE121" i="19"/>
  <c r="K128" i="19"/>
  <c r="AH122" i="19"/>
  <c r="O129" i="19"/>
  <c r="J129" i="19"/>
  <c r="Y114" i="19"/>
  <c r="H128" i="19"/>
  <c r="X121" i="19"/>
  <c r="AC107" i="19"/>
  <c r="AA107" i="19"/>
  <c r="P128" i="19"/>
  <c r="AI121" i="19"/>
  <c r="J128" i="19"/>
  <c r="K129" i="19"/>
  <c r="AE122" i="19"/>
  <c r="A95" i="19"/>
  <c r="AD108" i="19" l="1"/>
  <c r="AF108" i="19" s="1"/>
  <c r="AD107" i="19"/>
  <c r="AF107" i="19" s="1"/>
  <c r="AJ107" i="19" s="1"/>
  <c r="D107" i="19" s="1"/>
  <c r="O136" i="19"/>
  <c r="AH129" i="19"/>
  <c r="K136" i="19"/>
  <c r="AE129" i="19"/>
  <c r="O135" i="19"/>
  <c r="AH128" i="19"/>
  <c r="P135" i="19"/>
  <c r="AI128" i="19"/>
  <c r="AC115" i="19"/>
  <c r="AA115" i="19"/>
  <c r="AC114" i="19"/>
  <c r="AA114" i="19"/>
  <c r="K135" i="19"/>
  <c r="AE128" i="19"/>
  <c r="Y121" i="19"/>
  <c r="H135" i="19"/>
  <c r="X128" i="19"/>
  <c r="B102" i="19"/>
  <c r="A102" i="19"/>
  <c r="P136" i="19"/>
  <c r="AI129" i="19"/>
  <c r="J135" i="19"/>
  <c r="Y122" i="19"/>
  <c r="AB122" i="19" s="1"/>
  <c r="AG122" i="19" s="1"/>
  <c r="H136" i="19"/>
  <c r="X129" i="19"/>
  <c r="AB114" i="19"/>
  <c r="AG114" i="19" s="1"/>
  <c r="J136" i="19"/>
  <c r="AD114" i="19" l="1"/>
  <c r="AF114" i="19" s="1"/>
  <c r="AJ114" i="19" s="1"/>
  <c r="D114" i="19" s="1"/>
  <c r="AJ108" i="19"/>
  <c r="D108" i="19" s="1"/>
  <c r="A109" i="19" s="1"/>
  <c r="AD115" i="19"/>
  <c r="AF115" i="19" s="1"/>
  <c r="AJ115" i="19" s="1"/>
  <c r="D115" i="19" s="1"/>
  <c r="J143" i="19"/>
  <c r="AC121" i="19"/>
  <c r="AA121" i="19"/>
  <c r="Y129" i="19"/>
  <c r="AB129" i="19" s="1"/>
  <c r="AG129" i="19" s="1"/>
  <c r="H143" i="19"/>
  <c r="X136" i="19"/>
  <c r="J142" i="19"/>
  <c r="P142" i="19"/>
  <c r="AI135" i="19"/>
  <c r="AE135" i="19"/>
  <c r="K142" i="19"/>
  <c r="AC122" i="19"/>
  <c r="AD122" i="19" s="1"/>
  <c r="AA122" i="19"/>
  <c r="AB121" i="19"/>
  <c r="AG121" i="19" s="1"/>
  <c r="P143" i="19"/>
  <c r="AI136" i="19"/>
  <c r="O142" i="19"/>
  <c r="AH135" i="19"/>
  <c r="AE136" i="19"/>
  <c r="K143" i="19"/>
  <c r="Y128" i="19"/>
  <c r="H142" i="19"/>
  <c r="X135" i="19"/>
  <c r="AH136" i="19"/>
  <c r="O143" i="19"/>
  <c r="A116" i="19" l="1"/>
  <c r="B109" i="19"/>
  <c r="AD121" i="19"/>
  <c r="AF121" i="19" s="1"/>
  <c r="AC128" i="19"/>
  <c r="AA128" i="19"/>
  <c r="J149" i="19"/>
  <c r="AE143" i="19"/>
  <c r="K150" i="19"/>
  <c r="P150" i="19"/>
  <c r="AI143" i="19"/>
  <c r="B116" i="19"/>
  <c r="AF122" i="19"/>
  <c r="AJ122" i="19" s="1"/>
  <c r="D122" i="19" s="1"/>
  <c r="Y135" i="19"/>
  <c r="AB135" i="19" s="1"/>
  <c r="AG135" i="19" s="1"/>
  <c r="H149" i="19"/>
  <c r="X142" i="19"/>
  <c r="AB128" i="19"/>
  <c r="AG128" i="19" s="1"/>
  <c r="Y136" i="19"/>
  <c r="AB136" i="19" s="1"/>
  <c r="AG136" i="19" s="1"/>
  <c r="O149" i="19"/>
  <c r="AH142" i="19"/>
  <c r="AC129" i="19"/>
  <c r="AA129" i="19"/>
  <c r="O150" i="19"/>
  <c r="AH143" i="19"/>
  <c r="K149" i="19"/>
  <c r="AE142" i="19"/>
  <c r="P149" i="19"/>
  <c r="AI142" i="19"/>
  <c r="H150" i="19"/>
  <c r="X143" i="19"/>
  <c r="J150" i="19"/>
  <c r="AD129" i="19" l="1"/>
  <c r="AF129" i="19" s="1"/>
  <c r="AJ129" i="19" s="1"/>
  <c r="D129" i="19" s="1"/>
  <c r="AD128" i="19"/>
  <c r="AF128" i="19" s="1"/>
  <c r="AJ121" i="19"/>
  <c r="D121" i="19" s="1"/>
  <c r="B123" i="19" s="1"/>
  <c r="Y143" i="19"/>
  <c r="AB143" i="19" s="1"/>
  <c r="AG143" i="19" s="1"/>
  <c r="H157" i="19"/>
  <c r="X150" i="19"/>
  <c r="P156" i="19"/>
  <c r="AI149" i="19"/>
  <c r="O157" i="19"/>
  <c r="AH150" i="19"/>
  <c r="AE150" i="19"/>
  <c r="K157" i="19"/>
  <c r="J157" i="19"/>
  <c r="Y142" i="19"/>
  <c r="H156" i="19"/>
  <c r="X149" i="19"/>
  <c r="AC135" i="19"/>
  <c r="AA135" i="19"/>
  <c r="O156" i="19"/>
  <c r="AH149" i="19"/>
  <c r="J156" i="19"/>
  <c r="AE149" i="19"/>
  <c r="K156" i="19"/>
  <c r="P157" i="19"/>
  <c r="AI150" i="19"/>
  <c r="AC136" i="19"/>
  <c r="AA136" i="19"/>
  <c r="AD136" i="19" l="1"/>
  <c r="AF136" i="19" s="1"/>
  <c r="AJ136" i="19" s="1"/>
  <c r="D136" i="19" s="1"/>
  <c r="AJ128" i="19"/>
  <c r="D128" i="19" s="1"/>
  <c r="A130" i="19" s="1"/>
  <c r="A123" i="19"/>
  <c r="AD135" i="19"/>
  <c r="AF135" i="19" s="1"/>
  <c r="AJ135" i="19" s="1"/>
  <c r="D135" i="19" s="1"/>
  <c r="H163" i="19"/>
  <c r="X156" i="19"/>
  <c r="AC142" i="19"/>
  <c r="AA142" i="19"/>
  <c r="O164" i="19"/>
  <c r="AH157" i="19"/>
  <c r="O163" i="19"/>
  <c r="AH156" i="19"/>
  <c r="P163" i="19"/>
  <c r="AI156" i="19"/>
  <c r="H164" i="19"/>
  <c r="X157" i="19"/>
  <c r="AI157" i="19"/>
  <c r="P164" i="19"/>
  <c r="J164" i="19"/>
  <c r="AE156" i="19"/>
  <c r="K163" i="19"/>
  <c r="AE157" i="19"/>
  <c r="K164" i="19"/>
  <c r="Y150" i="19"/>
  <c r="AB150" i="19" s="1"/>
  <c r="AG150" i="19" s="1"/>
  <c r="AB142" i="19"/>
  <c r="AG142" i="19" s="1"/>
  <c r="J163" i="19"/>
  <c r="Y149" i="19"/>
  <c r="AB149" i="19" s="1"/>
  <c r="AG149" i="19" s="1"/>
  <c r="AC143" i="19"/>
  <c r="AA143" i="19"/>
  <c r="AD143" i="19" l="1"/>
  <c r="AF143" i="19" s="1"/>
  <c r="AJ143" i="19" s="1"/>
  <c r="D143" i="19" s="1"/>
  <c r="B137" i="19"/>
  <c r="AD142" i="19"/>
  <c r="AF142" i="19" s="1"/>
  <c r="B130" i="19"/>
  <c r="A137" i="19"/>
  <c r="J171" i="19"/>
  <c r="P171" i="19"/>
  <c r="AI164" i="19"/>
  <c r="Y157" i="19"/>
  <c r="AC149" i="19"/>
  <c r="AA149" i="19"/>
  <c r="H171" i="19"/>
  <c r="X164" i="19"/>
  <c r="K171" i="19"/>
  <c r="AE164" i="19"/>
  <c r="O171" i="19"/>
  <c r="AH164" i="19"/>
  <c r="K170" i="19"/>
  <c r="AE163" i="19"/>
  <c r="P170" i="19"/>
  <c r="AI163" i="19"/>
  <c r="J170" i="19"/>
  <c r="Y156" i="19"/>
  <c r="AB156" i="19" s="1"/>
  <c r="AG156" i="19" s="1"/>
  <c r="O170" i="19"/>
  <c r="AH163" i="19"/>
  <c r="AC150" i="19"/>
  <c r="AA150" i="19"/>
  <c r="H170" i="19"/>
  <c r="X163" i="19"/>
  <c r="AJ142" i="19" l="1"/>
  <c r="D142" i="19" s="1"/>
  <c r="A144" i="19" s="1"/>
  <c r="AD150" i="19"/>
  <c r="AF150" i="19" s="1"/>
  <c r="AJ150" i="19" s="1"/>
  <c r="D150" i="19" s="1"/>
  <c r="H177" i="19"/>
  <c r="X170" i="19"/>
  <c r="AE170" i="19"/>
  <c r="K177" i="19"/>
  <c r="Y163" i="19"/>
  <c r="AB163" i="19" s="1"/>
  <c r="AG163" i="19" s="1"/>
  <c r="O178" i="19"/>
  <c r="AH171" i="19"/>
  <c r="AC156" i="19"/>
  <c r="AA156" i="19"/>
  <c r="AC157" i="19"/>
  <c r="AA157" i="19"/>
  <c r="Y164" i="19"/>
  <c r="AB164" i="19" s="1"/>
  <c r="AG164" i="19" s="1"/>
  <c r="O177" i="19"/>
  <c r="AH170" i="19"/>
  <c r="H178" i="19"/>
  <c r="X171" i="19"/>
  <c r="K178" i="19"/>
  <c r="AE171" i="19"/>
  <c r="AD149" i="19"/>
  <c r="AF149" i="19" s="1"/>
  <c r="AJ149" i="19" s="1"/>
  <c r="D149" i="19" s="1"/>
  <c r="AB157" i="19"/>
  <c r="AG157" i="19" s="1"/>
  <c r="J177" i="19"/>
  <c r="AI171" i="19"/>
  <c r="P178" i="19"/>
  <c r="P177" i="19"/>
  <c r="AI170" i="19"/>
  <c r="J178" i="19"/>
  <c r="AD156" i="19" l="1"/>
  <c r="AF156" i="19" s="1"/>
  <c r="AJ156" i="19" s="1"/>
  <c r="D156" i="19" s="1"/>
  <c r="B144" i="19"/>
  <c r="AD157" i="19"/>
  <c r="AF157" i="19" s="1"/>
  <c r="AJ157" i="19" s="1"/>
  <c r="D157" i="19" s="1"/>
  <c r="A151" i="19"/>
  <c r="O184" i="19"/>
  <c r="AH177" i="19"/>
  <c r="P184" i="19"/>
  <c r="AI177" i="19"/>
  <c r="AH178" i="19"/>
  <c r="O185" i="19"/>
  <c r="AC163" i="19"/>
  <c r="AA163" i="19"/>
  <c r="P185" i="19"/>
  <c r="AI178" i="19"/>
  <c r="AC164" i="19"/>
  <c r="AA164" i="19"/>
  <c r="J184" i="19"/>
  <c r="K185" i="19"/>
  <c r="AE178" i="19"/>
  <c r="B151" i="19"/>
  <c r="K184" i="19"/>
  <c r="AE177" i="19"/>
  <c r="Y170" i="19"/>
  <c r="AB170" i="19" s="1"/>
  <c r="AG170" i="19" s="1"/>
  <c r="Y171" i="19"/>
  <c r="AB171" i="19" s="1"/>
  <c r="AG171" i="19" s="1"/>
  <c r="J185" i="19"/>
  <c r="H185" i="19"/>
  <c r="X178" i="19"/>
  <c r="H184" i="19"/>
  <c r="X177" i="19"/>
  <c r="AD163" i="19" l="1"/>
  <c r="AF163" i="19" s="1"/>
  <c r="AJ163" i="19" s="1"/>
  <c r="D163" i="19" s="1"/>
  <c r="B158" i="19"/>
  <c r="A158" i="19"/>
  <c r="Y177" i="19"/>
  <c r="AB177" i="19" s="1"/>
  <c r="AG177" i="19" s="1"/>
  <c r="J191" i="19"/>
  <c r="H191" i="19"/>
  <c r="X184" i="19"/>
  <c r="Y178" i="19"/>
  <c r="AB178" i="19" s="1"/>
  <c r="AG178" i="19" s="1"/>
  <c r="H192" i="19"/>
  <c r="X185" i="19"/>
  <c r="O191" i="19"/>
  <c r="AH184" i="19"/>
  <c r="AD164" i="19"/>
  <c r="AF164" i="19" s="1"/>
  <c r="AJ164" i="19" s="1"/>
  <c r="D164" i="19" s="1"/>
  <c r="J192" i="19"/>
  <c r="AI185" i="19"/>
  <c r="P192" i="19"/>
  <c r="AC171" i="19"/>
  <c r="AA171" i="19"/>
  <c r="P191" i="19"/>
  <c r="AI184" i="19"/>
  <c r="AE184" i="19"/>
  <c r="K191" i="19"/>
  <c r="AH185" i="19"/>
  <c r="O192" i="19"/>
  <c r="AC170" i="19"/>
  <c r="AA170" i="19"/>
  <c r="K192" i="19"/>
  <c r="AE185" i="19"/>
  <c r="AD170" i="19" l="1"/>
  <c r="AF170" i="19" s="1"/>
  <c r="AJ170" i="19" s="1"/>
  <c r="D170" i="19" s="1"/>
  <c r="AD171" i="19"/>
  <c r="AF171" i="19" s="1"/>
  <c r="AJ171" i="19" s="1"/>
  <c r="D171" i="19" s="1"/>
  <c r="B165" i="19"/>
  <c r="A165" i="19"/>
  <c r="P198" i="19"/>
  <c r="AI191" i="19"/>
  <c r="J198" i="19"/>
  <c r="O199" i="19"/>
  <c r="AH192" i="19"/>
  <c r="O198" i="19"/>
  <c r="AH191" i="19"/>
  <c r="Y185" i="19"/>
  <c r="AB185" i="19" s="1"/>
  <c r="AG185" i="19" s="1"/>
  <c r="H199" i="19"/>
  <c r="X192" i="19"/>
  <c r="K198" i="19"/>
  <c r="AE191" i="19"/>
  <c r="AC178" i="19"/>
  <c r="AA178" i="19"/>
  <c r="Y184" i="19"/>
  <c r="AB184" i="19" s="1"/>
  <c r="AG184" i="19" s="1"/>
  <c r="H198" i="19"/>
  <c r="X191" i="19"/>
  <c r="J199" i="19"/>
  <c r="AE192" i="19"/>
  <c r="K199" i="19"/>
  <c r="AI192" i="19"/>
  <c r="P199" i="19"/>
  <c r="AC177" i="19"/>
  <c r="AA177" i="19"/>
  <c r="AD177" i="19" l="1"/>
  <c r="AF177" i="19" s="1"/>
  <c r="AJ177" i="19" s="1"/>
  <c r="D177" i="19" s="1"/>
  <c r="B172" i="19"/>
  <c r="A172" i="19"/>
  <c r="AD178" i="19"/>
  <c r="AF178" i="19" s="1"/>
  <c r="AJ178" i="19" s="1"/>
  <c r="D178" i="19" s="1"/>
  <c r="Y192" i="19"/>
  <c r="AB192" i="19" s="1"/>
  <c r="AG192" i="19" s="1"/>
  <c r="P206" i="19"/>
  <c r="AI199" i="19"/>
  <c r="H206" i="19"/>
  <c r="X199" i="19"/>
  <c r="O205" i="19"/>
  <c r="AH198" i="19"/>
  <c r="AC184" i="19"/>
  <c r="AA184" i="19"/>
  <c r="P205" i="19"/>
  <c r="AI198" i="19"/>
  <c r="O206" i="19"/>
  <c r="AH199" i="19"/>
  <c r="J205" i="19"/>
  <c r="K205" i="19"/>
  <c r="AE198" i="19"/>
  <c r="AC185" i="19"/>
  <c r="AA185" i="19"/>
  <c r="AE199" i="19"/>
  <c r="K206" i="19"/>
  <c r="J206" i="19"/>
  <c r="Y191" i="19"/>
  <c r="AB191" i="19" s="1"/>
  <c r="AG191" i="19" s="1"/>
  <c r="H205" i="19"/>
  <c r="X198" i="19"/>
  <c r="AD184" i="19" l="1"/>
  <c r="AF184" i="19" s="1"/>
  <c r="AJ184" i="19" s="1"/>
  <c r="D184" i="19" s="1"/>
  <c r="B179" i="19"/>
  <c r="AD185" i="19"/>
  <c r="AF185" i="19" s="1"/>
  <c r="Y198" i="19"/>
  <c r="AB198" i="19" s="1"/>
  <c r="AG198" i="19" s="1"/>
  <c r="H212" i="19"/>
  <c r="X205" i="19"/>
  <c r="J212" i="19"/>
  <c r="P212" i="19"/>
  <c r="AI205" i="19"/>
  <c r="AC191" i="19"/>
  <c r="AA191" i="19"/>
  <c r="AI206" i="19"/>
  <c r="P213" i="19"/>
  <c r="O213" i="19"/>
  <c r="AH206" i="19"/>
  <c r="O212" i="19"/>
  <c r="AH205" i="19"/>
  <c r="Y199" i="19"/>
  <c r="AB199" i="19" s="1"/>
  <c r="AG199" i="19" s="1"/>
  <c r="AE205" i="19"/>
  <c r="K212" i="19"/>
  <c r="J213" i="19"/>
  <c r="AE206" i="19"/>
  <c r="K213" i="19"/>
  <c r="H213" i="19"/>
  <c r="X206" i="19"/>
  <c r="AC192" i="19"/>
  <c r="AA192" i="19"/>
  <c r="A179" i="19"/>
  <c r="AD191" i="19" l="1"/>
  <c r="AF191" i="19" s="1"/>
  <c r="AJ191" i="19" s="1"/>
  <c r="D191" i="19" s="1"/>
  <c r="AJ185" i="19"/>
  <c r="D185" i="19" s="1"/>
  <c r="B186" i="19" s="1"/>
  <c r="AD192" i="19"/>
  <c r="AF192" i="19" s="1"/>
  <c r="AJ192" i="19" s="1"/>
  <c r="D192" i="19" s="1"/>
  <c r="P220" i="19"/>
  <c r="AI213" i="19"/>
  <c r="Y206" i="19"/>
  <c r="AB206" i="19" s="1"/>
  <c r="AG206" i="19" s="1"/>
  <c r="J220" i="19"/>
  <c r="P219" i="19"/>
  <c r="AI212" i="19"/>
  <c r="K219" i="19"/>
  <c r="AE212" i="19"/>
  <c r="Y205" i="19"/>
  <c r="AC199" i="19"/>
  <c r="AD199" i="19" s="1"/>
  <c r="AF199" i="19" s="1"/>
  <c r="AJ199" i="19" s="1"/>
  <c r="D199" i="19" s="1"/>
  <c r="AA199" i="19"/>
  <c r="H219" i="19"/>
  <c r="X212" i="19"/>
  <c r="O220" i="19"/>
  <c r="AH213" i="19"/>
  <c r="H220" i="19"/>
  <c r="X213" i="19"/>
  <c r="AE213" i="19"/>
  <c r="K220" i="19"/>
  <c r="J219" i="19"/>
  <c r="O219" i="19"/>
  <c r="AH212" i="19"/>
  <c r="AC198" i="19"/>
  <c r="AA198" i="19"/>
  <c r="B193" i="19" l="1"/>
  <c r="A186" i="19"/>
  <c r="AD198" i="19"/>
  <c r="AF198" i="19" s="1"/>
  <c r="AJ198" i="19" s="1"/>
  <c r="D198" i="19" s="1"/>
  <c r="B200" i="19" s="1"/>
  <c r="A193" i="19"/>
  <c r="O226" i="19"/>
  <c r="AH219" i="19"/>
  <c r="H226" i="19"/>
  <c r="X219" i="19"/>
  <c r="AC205" i="19"/>
  <c r="AA205" i="19"/>
  <c r="Y213" i="19"/>
  <c r="AB213" i="19" s="1"/>
  <c r="AG213" i="19" s="1"/>
  <c r="J227" i="19"/>
  <c r="H227" i="19"/>
  <c r="X220" i="19"/>
  <c r="AB205" i="19"/>
  <c r="AG205" i="19" s="1"/>
  <c r="K226" i="19"/>
  <c r="AE219" i="19"/>
  <c r="J226" i="19"/>
  <c r="P226" i="19"/>
  <c r="AI219" i="19"/>
  <c r="K227" i="19"/>
  <c r="AE220" i="19"/>
  <c r="AC206" i="19"/>
  <c r="AA206" i="19"/>
  <c r="O227" i="19"/>
  <c r="AH220" i="19"/>
  <c r="Y212" i="19"/>
  <c r="AB212" i="19" s="1"/>
  <c r="AG212" i="19" s="1"/>
  <c r="P227" i="19"/>
  <c r="AI220" i="19"/>
  <c r="AD205" i="19" l="1"/>
  <c r="AF205" i="19" s="1"/>
  <c r="AJ205" i="19" s="1"/>
  <c r="D205" i="19" s="1"/>
  <c r="A200" i="19"/>
  <c r="Y220" i="19"/>
  <c r="AB220" i="19" s="1"/>
  <c r="AG220" i="19" s="1"/>
  <c r="AE227" i="19"/>
  <c r="K234" i="19"/>
  <c r="Y219" i="19"/>
  <c r="AB219" i="19" s="1"/>
  <c r="AG219" i="19" s="1"/>
  <c r="H234" i="19"/>
  <c r="X227" i="19"/>
  <c r="AC212" i="19"/>
  <c r="AA212" i="19"/>
  <c r="AC213" i="19"/>
  <c r="AA213" i="19"/>
  <c r="H233" i="19"/>
  <c r="X226" i="19"/>
  <c r="P233" i="19"/>
  <c r="AI226" i="19"/>
  <c r="O233" i="19"/>
  <c r="AH226" i="19"/>
  <c r="K233" i="19"/>
  <c r="AE226" i="19"/>
  <c r="AI227" i="19"/>
  <c r="P234" i="19"/>
  <c r="J234" i="19"/>
  <c r="O234" i="19"/>
  <c r="AH227" i="19"/>
  <c r="AD206" i="19"/>
  <c r="AF206" i="19" s="1"/>
  <c r="AJ206" i="19" s="1"/>
  <c r="D206" i="19" s="1"/>
  <c r="J233" i="19"/>
  <c r="AD213" i="19" l="1"/>
  <c r="AF213" i="19" s="1"/>
  <c r="AJ213" i="19" s="1"/>
  <c r="D213" i="19" s="1"/>
  <c r="B207" i="19"/>
  <c r="AD212" i="19"/>
  <c r="AF212" i="19" s="1"/>
  <c r="AJ212" i="19" s="1"/>
  <c r="D212" i="19" s="1"/>
  <c r="H240" i="19"/>
  <c r="X233" i="19"/>
  <c r="Y226" i="19"/>
  <c r="AB226" i="19" s="1"/>
  <c r="AG226" i="19" s="1"/>
  <c r="J240" i="19"/>
  <c r="O241" i="19"/>
  <c r="AH234" i="19"/>
  <c r="Y227" i="19"/>
  <c r="AB227" i="19" s="1"/>
  <c r="AG227" i="19" s="1"/>
  <c r="J241" i="19"/>
  <c r="H241" i="19"/>
  <c r="X234" i="19"/>
  <c r="P241" i="19"/>
  <c r="AI234" i="19"/>
  <c r="AC219" i="19"/>
  <c r="AA219" i="19"/>
  <c r="AE234" i="19"/>
  <c r="K241" i="19"/>
  <c r="AE233" i="19"/>
  <c r="K240" i="19"/>
  <c r="A207" i="19"/>
  <c r="O240" i="19"/>
  <c r="AH233" i="19"/>
  <c r="P240" i="19"/>
  <c r="AI233" i="19"/>
  <c r="AC220" i="19"/>
  <c r="AA220" i="19"/>
  <c r="AD220" i="19" l="1"/>
  <c r="AF220" i="19" s="1"/>
  <c r="AJ220" i="19" s="1"/>
  <c r="D220" i="19" s="1"/>
  <c r="AD219" i="19"/>
  <c r="AF219" i="19" s="1"/>
  <c r="AJ219" i="19" s="1"/>
  <c r="D219" i="19" s="1"/>
  <c r="K247" i="19"/>
  <c r="AE240" i="19"/>
  <c r="A214" i="19"/>
  <c r="B214" i="19"/>
  <c r="Y234" i="19"/>
  <c r="H248" i="19"/>
  <c r="X241" i="19"/>
  <c r="J248" i="19"/>
  <c r="P247" i="19"/>
  <c r="AI240" i="19"/>
  <c r="AC227" i="19"/>
  <c r="AA227" i="19"/>
  <c r="O247" i="19"/>
  <c r="AH240" i="19"/>
  <c r="AH241" i="19"/>
  <c r="O248" i="19"/>
  <c r="AE241" i="19"/>
  <c r="K248" i="19"/>
  <c r="J247" i="19"/>
  <c r="AC226" i="19"/>
  <c r="AA226" i="19"/>
  <c r="Y233" i="19"/>
  <c r="P248" i="19"/>
  <c r="AI241" i="19"/>
  <c r="H247" i="19"/>
  <c r="X240" i="19"/>
  <c r="AD227" i="19" l="1"/>
  <c r="AF227" i="19" s="1"/>
  <c r="AJ227" i="19" s="1"/>
  <c r="D227" i="19" s="1"/>
  <c r="AD226" i="19"/>
  <c r="AF226" i="19" s="1"/>
  <c r="AJ226" i="19" s="1"/>
  <c r="D226" i="19" s="1"/>
  <c r="B221" i="19"/>
  <c r="A221" i="19"/>
  <c r="H254" i="19"/>
  <c r="X247" i="19"/>
  <c r="H255" i="19"/>
  <c r="X248" i="19"/>
  <c r="J254" i="19"/>
  <c r="K254" i="19"/>
  <c r="AE247" i="19"/>
  <c r="AC233" i="19"/>
  <c r="AA233" i="19"/>
  <c r="Y241" i="19"/>
  <c r="AB241" i="19" s="1"/>
  <c r="AG241" i="19" s="1"/>
  <c r="AC234" i="19"/>
  <c r="AA234" i="19"/>
  <c r="P255" i="19"/>
  <c r="AI248" i="19"/>
  <c r="AB233" i="19"/>
  <c r="AG233" i="19" s="1"/>
  <c r="P254" i="19"/>
  <c r="AI247" i="19"/>
  <c r="J255" i="19"/>
  <c r="AB234" i="19"/>
  <c r="AG234" i="19" s="1"/>
  <c r="K255" i="19"/>
  <c r="AE248" i="19"/>
  <c r="AH248" i="19"/>
  <c r="O255" i="19"/>
  <c r="Y240" i="19"/>
  <c r="AB240" i="19" s="1"/>
  <c r="AG240" i="19" s="1"/>
  <c r="O254" i="19"/>
  <c r="AH247" i="19"/>
  <c r="AD233" i="19" l="1"/>
  <c r="AF233" i="19" s="1"/>
  <c r="AJ233" i="19" s="1"/>
  <c r="D233" i="19" s="1"/>
  <c r="A228" i="19"/>
  <c r="B228" i="19"/>
  <c r="AD234" i="19"/>
  <c r="AF234" i="19" s="1"/>
  <c r="AJ234" i="19" s="1"/>
  <c r="D234" i="19" s="1"/>
  <c r="O261" i="19"/>
  <c r="AH254" i="19"/>
  <c r="AC241" i="19"/>
  <c r="AA241" i="19"/>
  <c r="O262" i="19"/>
  <c r="AH255" i="19"/>
  <c r="J262" i="19"/>
  <c r="AC240" i="19"/>
  <c r="AA240" i="19"/>
  <c r="AE255" i="19"/>
  <c r="K262" i="19"/>
  <c r="K261" i="19"/>
  <c r="AE254" i="19"/>
  <c r="J261" i="19"/>
  <c r="Y248" i="19"/>
  <c r="AB248" i="19" s="1"/>
  <c r="AG248" i="19" s="1"/>
  <c r="H262" i="19"/>
  <c r="X255" i="19"/>
  <c r="P262" i="19"/>
  <c r="AI255" i="19"/>
  <c r="Y247" i="19"/>
  <c r="AB247" i="19" s="1"/>
  <c r="AG247" i="19" s="1"/>
  <c r="P261" i="19"/>
  <c r="AI254" i="19"/>
  <c r="H261" i="19"/>
  <c r="X254" i="19"/>
  <c r="AD241" i="19" l="1"/>
  <c r="AF241" i="19" s="1"/>
  <c r="AJ241" i="19" s="1"/>
  <c r="D241" i="19" s="1"/>
  <c r="A235" i="19"/>
  <c r="AE261" i="19"/>
  <c r="K268" i="19"/>
  <c r="Y254" i="19"/>
  <c r="AB254" i="19" s="1"/>
  <c r="AG254" i="19" s="1"/>
  <c r="H268" i="19"/>
  <c r="X261" i="19"/>
  <c r="AD240" i="19"/>
  <c r="AF240" i="19" s="1"/>
  <c r="AJ240" i="19" s="1"/>
  <c r="D240" i="19" s="1"/>
  <c r="P269" i="19"/>
  <c r="AI262" i="19"/>
  <c r="AH262" i="19"/>
  <c r="O269" i="19"/>
  <c r="B235" i="19"/>
  <c r="K269" i="19"/>
  <c r="AE262" i="19"/>
  <c r="P268" i="19"/>
  <c r="AI261" i="19"/>
  <c r="AC247" i="19"/>
  <c r="AA247" i="19"/>
  <c r="J269" i="19"/>
  <c r="Y255" i="19"/>
  <c r="AB255" i="19" s="1"/>
  <c r="AG255" i="19" s="1"/>
  <c r="H269" i="19"/>
  <c r="X262" i="19"/>
  <c r="AC248" i="19"/>
  <c r="AA248" i="19"/>
  <c r="O268" i="19"/>
  <c r="AH261" i="19"/>
  <c r="J268" i="19"/>
  <c r="AD247" i="19" l="1"/>
  <c r="AF247" i="19" s="1"/>
  <c r="AJ247" i="19" s="1"/>
  <c r="D247" i="19" s="1"/>
  <c r="A242" i="19"/>
  <c r="AD248" i="19"/>
  <c r="AF248" i="19" s="1"/>
  <c r="AJ248" i="19" s="1"/>
  <c r="D248" i="19" s="1"/>
  <c r="J275" i="19"/>
  <c r="AE269" i="19"/>
  <c r="K276" i="19"/>
  <c r="P276" i="19"/>
  <c r="AI269" i="19"/>
  <c r="O275" i="19"/>
  <c r="AH268" i="19"/>
  <c r="AH269" i="19"/>
  <c r="O276" i="19"/>
  <c r="AC255" i="19"/>
  <c r="AA255" i="19"/>
  <c r="Y261" i="19"/>
  <c r="AB261" i="19" s="1"/>
  <c r="AG261" i="19" s="1"/>
  <c r="H275" i="19"/>
  <c r="X268" i="19"/>
  <c r="J276" i="19"/>
  <c r="B242" i="19"/>
  <c r="AC254" i="19"/>
  <c r="AA254" i="19"/>
  <c r="P275" i="19"/>
  <c r="AI268" i="19"/>
  <c r="K275" i="19"/>
  <c r="AE268" i="19"/>
  <c r="Y262" i="19"/>
  <c r="AB262" i="19" s="1"/>
  <c r="AG262" i="19" s="1"/>
  <c r="H276" i="19"/>
  <c r="X269" i="19"/>
  <c r="AD254" i="19" l="1"/>
  <c r="AF254" i="19" s="1"/>
  <c r="AJ254" i="19" s="1"/>
  <c r="D254" i="19" s="1"/>
  <c r="A249" i="19"/>
  <c r="AD255" i="19"/>
  <c r="AF255" i="19" s="1"/>
  <c r="AJ255" i="19" s="1"/>
  <c r="D255" i="19" s="1"/>
  <c r="H282" i="19"/>
  <c r="X275" i="19"/>
  <c r="Y269" i="19"/>
  <c r="AB269" i="19" s="1"/>
  <c r="AG269" i="19" s="1"/>
  <c r="AC261" i="19"/>
  <c r="AA261" i="19"/>
  <c r="H283" i="19"/>
  <c r="X276" i="19"/>
  <c r="B249" i="19"/>
  <c r="AC262" i="19"/>
  <c r="AA262" i="19"/>
  <c r="AH276" i="19"/>
  <c r="O283" i="19"/>
  <c r="AE275" i="19"/>
  <c r="K282" i="19"/>
  <c r="P283" i="19"/>
  <c r="AI276" i="19"/>
  <c r="AE276" i="19"/>
  <c r="K283" i="19"/>
  <c r="P282" i="19"/>
  <c r="AI275" i="19"/>
  <c r="O282" i="19"/>
  <c r="AH275" i="19"/>
  <c r="J283" i="19"/>
  <c r="Y268" i="19"/>
  <c r="AB268" i="19" s="1"/>
  <c r="AG268" i="19" s="1"/>
  <c r="J282" i="19"/>
  <c r="AD262" i="19" l="1"/>
  <c r="AF262" i="19" s="1"/>
  <c r="AJ262" i="19" s="1"/>
  <c r="D262" i="19" s="1"/>
  <c r="B256" i="19"/>
  <c r="AD261" i="19"/>
  <c r="AF261" i="19" s="1"/>
  <c r="AJ261" i="19" s="1"/>
  <c r="D261" i="19" s="1"/>
  <c r="A256" i="19"/>
  <c r="O290" i="19"/>
  <c r="AH283" i="19"/>
  <c r="J289" i="19"/>
  <c r="J290" i="19"/>
  <c r="Y276" i="19"/>
  <c r="AB276" i="19" s="1"/>
  <c r="AG276" i="19" s="1"/>
  <c r="H290" i="19"/>
  <c r="X283" i="19"/>
  <c r="P289" i="19"/>
  <c r="AI282" i="19"/>
  <c r="H289" i="19"/>
  <c r="X282" i="19"/>
  <c r="K289" i="19"/>
  <c r="AE282" i="19"/>
  <c r="AC268" i="19"/>
  <c r="AA268" i="19"/>
  <c r="O289" i="19"/>
  <c r="AH282" i="19"/>
  <c r="K290" i="19"/>
  <c r="AE283" i="19"/>
  <c r="AC269" i="19"/>
  <c r="AA269" i="19"/>
  <c r="Y275" i="19"/>
  <c r="AB275" i="19" s="1"/>
  <c r="AG275" i="19" s="1"/>
  <c r="AI283" i="19"/>
  <c r="P290" i="19"/>
  <c r="AD269" i="19" l="1"/>
  <c r="AF269" i="19" s="1"/>
  <c r="AJ269" i="19" s="1"/>
  <c r="D269" i="19" s="1"/>
  <c r="B263" i="19"/>
  <c r="A263" i="19"/>
  <c r="AD268" i="19"/>
  <c r="AF268" i="19" s="1"/>
  <c r="AJ268" i="19" s="1"/>
  <c r="D268" i="19" s="1"/>
  <c r="AI290" i="19"/>
  <c r="P297" i="19"/>
  <c r="H296" i="19"/>
  <c r="X289" i="19"/>
  <c r="Y283" i="19"/>
  <c r="AB283" i="19" s="1"/>
  <c r="AG283" i="19" s="1"/>
  <c r="J297" i="19"/>
  <c r="O296" i="19"/>
  <c r="AH289" i="19"/>
  <c r="P296" i="19"/>
  <c r="AI289" i="19"/>
  <c r="AC275" i="19"/>
  <c r="AA275" i="19"/>
  <c r="H297" i="19"/>
  <c r="X290" i="19"/>
  <c r="AC276" i="19"/>
  <c r="AA276" i="19"/>
  <c r="K297" i="19"/>
  <c r="AE290" i="19"/>
  <c r="J296" i="19"/>
  <c r="AE289" i="19"/>
  <c r="K296" i="19"/>
  <c r="Y282" i="19"/>
  <c r="AB282" i="19" s="1"/>
  <c r="AG282" i="19" s="1"/>
  <c r="O297" i="19"/>
  <c r="AH290" i="19"/>
  <c r="AD275" i="19" l="1"/>
  <c r="AF275" i="19" s="1"/>
  <c r="AJ275" i="19" s="1"/>
  <c r="D275" i="19" s="1"/>
  <c r="B270" i="19"/>
  <c r="A270" i="19"/>
  <c r="AD276" i="19"/>
  <c r="AF276" i="19" s="1"/>
  <c r="H304" i="19"/>
  <c r="X297" i="19"/>
  <c r="O304" i="19"/>
  <c r="AH297" i="19"/>
  <c r="J304" i="19"/>
  <c r="J303" i="19"/>
  <c r="AC283" i="19"/>
  <c r="AA283" i="19"/>
  <c r="O303" i="19"/>
  <c r="AH296" i="19"/>
  <c r="Y289" i="19"/>
  <c r="AE297" i="19"/>
  <c r="K304" i="19"/>
  <c r="H303" i="19"/>
  <c r="X296" i="19"/>
  <c r="AI297" i="19"/>
  <c r="P304" i="19"/>
  <c r="Y290" i="19"/>
  <c r="AB290" i="19" s="1"/>
  <c r="AG290" i="19" s="1"/>
  <c r="P303" i="19"/>
  <c r="AI296" i="19"/>
  <c r="AC282" i="19"/>
  <c r="AA282" i="19"/>
  <c r="K303" i="19"/>
  <c r="AE296" i="19"/>
  <c r="AJ276" i="19" l="1"/>
  <c r="D276" i="19" s="1"/>
  <c r="B277" i="19" s="1"/>
  <c r="AD282" i="19"/>
  <c r="AF282" i="19" s="1"/>
  <c r="AJ282" i="19" s="1"/>
  <c r="D282" i="19" s="1"/>
  <c r="AC289" i="19"/>
  <c r="AA289" i="19"/>
  <c r="P310" i="19"/>
  <c r="AI303" i="19"/>
  <c r="J310" i="19"/>
  <c r="Y303" i="19"/>
  <c r="AA303" i="19" s="1"/>
  <c r="AI304" i="19"/>
  <c r="P311" i="19"/>
  <c r="J311" i="19"/>
  <c r="O310" i="19"/>
  <c r="AH303" i="19"/>
  <c r="AD283" i="19"/>
  <c r="AF283" i="19" s="1"/>
  <c r="AJ283" i="19" s="1"/>
  <c r="D283" i="19" s="1"/>
  <c r="H310" i="19"/>
  <c r="X303" i="19"/>
  <c r="AB289" i="19"/>
  <c r="AG289" i="19" s="1"/>
  <c r="K310" i="19"/>
  <c r="AE303" i="19"/>
  <c r="AC290" i="19"/>
  <c r="AA290" i="19"/>
  <c r="Y296" i="19"/>
  <c r="AB296" i="19" s="1"/>
  <c r="AG296" i="19" s="1"/>
  <c r="AH304" i="19"/>
  <c r="O311" i="19"/>
  <c r="Y297" i="19"/>
  <c r="AB297" i="19" s="1"/>
  <c r="AG297" i="19" s="1"/>
  <c r="AE304" i="19"/>
  <c r="K311" i="19"/>
  <c r="H311" i="19"/>
  <c r="X304" i="19"/>
  <c r="A277" i="19" l="1"/>
  <c r="AD289" i="19"/>
  <c r="AF289" i="19" s="1"/>
  <c r="AJ289" i="19" s="1"/>
  <c r="D289" i="19" s="1"/>
  <c r="J318" i="19"/>
  <c r="AC296" i="19"/>
  <c r="AA296" i="19"/>
  <c r="AB303" i="19"/>
  <c r="AG303" i="19" s="1"/>
  <c r="AC303" i="19"/>
  <c r="AD303" i="19" s="1"/>
  <c r="AF303" i="19" s="1"/>
  <c r="J317" i="19"/>
  <c r="AC297" i="19"/>
  <c r="AA297" i="19"/>
  <c r="O317" i="19"/>
  <c r="AH310" i="19"/>
  <c r="AH311" i="19"/>
  <c r="O318" i="19"/>
  <c r="AD290" i="19"/>
  <c r="AF290" i="19" s="1"/>
  <c r="AJ290" i="19" s="1"/>
  <c r="D290" i="19" s="1"/>
  <c r="K317" i="19"/>
  <c r="AE310" i="19"/>
  <c r="B284" i="19"/>
  <c r="A284" i="19"/>
  <c r="Y304" i="19"/>
  <c r="AB304" i="19" s="1"/>
  <c r="AG304" i="19" s="1"/>
  <c r="H318" i="19"/>
  <c r="X311" i="19"/>
  <c r="H317" i="19"/>
  <c r="X310" i="19"/>
  <c r="AI311" i="19"/>
  <c r="P318" i="19"/>
  <c r="P317" i="19"/>
  <c r="AI310" i="19"/>
  <c r="K318" i="19"/>
  <c r="AE311" i="19"/>
  <c r="AJ303" i="19" l="1"/>
  <c r="D303" i="19" s="1"/>
  <c r="AD296" i="19"/>
  <c r="AF296" i="19" s="1"/>
  <c r="AJ296" i="19" s="1"/>
  <c r="D296" i="19" s="1"/>
  <c r="AD297" i="19"/>
  <c r="AF297" i="19" s="1"/>
  <c r="AJ297" i="19" s="1"/>
  <c r="D297" i="19" s="1"/>
  <c r="B291" i="19"/>
  <c r="AE318" i="19"/>
  <c r="K325" i="19"/>
  <c r="P324" i="19"/>
  <c r="AI317" i="19"/>
  <c r="H324" i="19"/>
  <c r="X317" i="19"/>
  <c r="AC304" i="19"/>
  <c r="AA304" i="19"/>
  <c r="A291" i="19"/>
  <c r="O325" i="19"/>
  <c r="AH318" i="19"/>
  <c r="AI318" i="19"/>
  <c r="P325" i="19"/>
  <c r="O324" i="19"/>
  <c r="AH317" i="19"/>
  <c r="Y310" i="19"/>
  <c r="AB310" i="19" s="1"/>
  <c r="AG310" i="19" s="1"/>
  <c r="Y311" i="19"/>
  <c r="AB311" i="19" s="1"/>
  <c r="AG311" i="19" s="1"/>
  <c r="H325" i="19"/>
  <c r="X318" i="19"/>
  <c r="J324" i="19"/>
  <c r="K324" i="19"/>
  <c r="AE317" i="19"/>
  <c r="J325" i="19"/>
  <c r="AD304" i="19" l="1"/>
  <c r="AF304" i="19" s="1"/>
  <c r="AJ304" i="19" s="1"/>
  <c r="D304" i="19" s="1"/>
  <c r="A298" i="19"/>
  <c r="O332" i="19"/>
  <c r="AH325" i="19"/>
  <c r="AE324" i="19"/>
  <c r="K331" i="19"/>
  <c r="Y318" i="19"/>
  <c r="AB318" i="19" s="1"/>
  <c r="AG318" i="19" s="1"/>
  <c r="AC310" i="19"/>
  <c r="AA310" i="19"/>
  <c r="J332" i="19"/>
  <c r="H332" i="19"/>
  <c r="X325" i="19"/>
  <c r="B298" i="19"/>
  <c r="P331" i="19"/>
  <c r="AI324" i="19"/>
  <c r="O331" i="19"/>
  <c r="AH324" i="19"/>
  <c r="K332" i="19"/>
  <c r="AE325" i="19"/>
  <c r="J331" i="19"/>
  <c r="AC311" i="19"/>
  <c r="AA311" i="19"/>
  <c r="Y317" i="19"/>
  <c r="AB317" i="19" s="1"/>
  <c r="AG317" i="19" s="1"/>
  <c r="H331" i="19"/>
  <c r="X324" i="19"/>
  <c r="P332" i="19"/>
  <c r="AI325" i="19"/>
  <c r="AD310" i="19" l="1"/>
  <c r="AF310" i="19" s="1"/>
  <c r="AJ310" i="19" s="1"/>
  <c r="D310" i="19" s="1"/>
  <c r="AD311" i="19"/>
  <c r="AF311" i="19" s="1"/>
  <c r="AJ311" i="19" s="1"/>
  <c r="D311" i="19" s="1"/>
  <c r="AI332" i="19"/>
  <c r="P339" i="19"/>
  <c r="Y325" i="19"/>
  <c r="AB325" i="19" s="1"/>
  <c r="AG325" i="19" s="1"/>
  <c r="H339" i="19"/>
  <c r="X332" i="19"/>
  <c r="O338" i="19"/>
  <c r="AH331" i="19"/>
  <c r="P338" i="19"/>
  <c r="AI331" i="19"/>
  <c r="H338" i="19"/>
  <c r="X331" i="19"/>
  <c r="AC317" i="19"/>
  <c r="AA317" i="19"/>
  <c r="J339" i="19"/>
  <c r="J338" i="19"/>
  <c r="AC318" i="19"/>
  <c r="AA318" i="19"/>
  <c r="K338" i="19"/>
  <c r="AE331" i="19"/>
  <c r="Y324" i="19"/>
  <c r="AB324" i="19" s="1"/>
  <c r="AG324" i="19" s="1"/>
  <c r="B305" i="19"/>
  <c r="A305" i="19"/>
  <c r="AE332" i="19"/>
  <c r="K339" i="19"/>
  <c r="AH332" i="19"/>
  <c r="O339" i="19"/>
  <c r="AD317" i="19" l="1"/>
  <c r="AF317" i="19" s="1"/>
  <c r="AJ317" i="19" s="1"/>
  <c r="D317" i="19" s="1"/>
  <c r="A312" i="19"/>
  <c r="B312" i="19"/>
  <c r="AD318" i="19"/>
  <c r="AF318" i="19" s="1"/>
  <c r="AJ318" i="19" s="1"/>
  <c r="D318" i="19" s="1"/>
  <c r="O346" i="19"/>
  <c r="AH339" i="19"/>
  <c r="H345" i="19"/>
  <c r="X338" i="19"/>
  <c r="J346" i="19"/>
  <c r="Y331" i="19"/>
  <c r="AB331" i="19" s="1"/>
  <c r="AG331" i="19" s="1"/>
  <c r="P345" i="19"/>
  <c r="AI338" i="19"/>
  <c r="AC324" i="19"/>
  <c r="AA324" i="19"/>
  <c r="O345" i="19"/>
  <c r="AH338" i="19"/>
  <c r="AC325" i="19"/>
  <c r="AA325" i="19"/>
  <c r="AI339" i="19"/>
  <c r="P346" i="19"/>
  <c r="AE339" i="19"/>
  <c r="K346" i="19"/>
  <c r="Y332" i="19"/>
  <c r="AB332" i="19" s="1"/>
  <c r="AG332" i="19" s="1"/>
  <c r="AE338" i="19"/>
  <c r="K345" i="19"/>
  <c r="H346" i="19"/>
  <c r="X339" i="19"/>
  <c r="J345" i="19"/>
  <c r="B319" i="19" l="1"/>
  <c r="AD324" i="19"/>
  <c r="AF324" i="19" s="1"/>
  <c r="AJ324" i="19" s="1"/>
  <c r="D324" i="19" s="1"/>
  <c r="A319" i="19"/>
  <c r="K352" i="19"/>
  <c r="AE345" i="19"/>
  <c r="P352" i="19"/>
  <c r="AI345" i="19"/>
  <c r="P353" i="19"/>
  <c r="AI346" i="19"/>
  <c r="J353" i="19"/>
  <c r="Y338" i="19"/>
  <c r="AB338" i="19" s="1"/>
  <c r="AG338" i="19" s="1"/>
  <c r="H352" i="19"/>
  <c r="X345" i="19"/>
  <c r="O352" i="19"/>
  <c r="AH345" i="19"/>
  <c r="Y339" i="19"/>
  <c r="AB339" i="19" s="1"/>
  <c r="AG339" i="19" s="1"/>
  <c r="H353" i="19"/>
  <c r="X346" i="19"/>
  <c r="AC331" i="19"/>
  <c r="AA331" i="19"/>
  <c r="J352" i="19"/>
  <c r="AC332" i="19"/>
  <c r="AA332" i="19"/>
  <c r="K353" i="19"/>
  <c r="AE346" i="19"/>
  <c r="AD325" i="19"/>
  <c r="AF325" i="19" s="1"/>
  <c r="AJ325" i="19" s="1"/>
  <c r="D325" i="19" s="1"/>
  <c r="AH346" i="19"/>
  <c r="O353" i="19"/>
  <c r="AD331" i="19" l="1"/>
  <c r="AF331" i="19" s="1"/>
  <c r="AJ331" i="19" s="1"/>
  <c r="D331" i="19" s="1"/>
  <c r="AD332" i="19"/>
  <c r="AF332" i="19" s="1"/>
  <c r="AJ332" i="19" s="1"/>
  <c r="D332" i="19" s="1"/>
  <c r="B326" i="19"/>
  <c r="Y345" i="19"/>
  <c r="AB345" i="19" s="1"/>
  <c r="AG345" i="19" s="1"/>
  <c r="H359" i="19"/>
  <c r="X352" i="19"/>
  <c r="O360" i="19"/>
  <c r="AH353" i="19"/>
  <c r="J360" i="19"/>
  <c r="Y346" i="19"/>
  <c r="H360" i="19"/>
  <c r="X353" i="19"/>
  <c r="O359" i="19"/>
  <c r="AH352" i="19"/>
  <c r="AC338" i="19"/>
  <c r="AD338" i="19" s="1"/>
  <c r="AF338" i="19" s="1"/>
  <c r="AJ338" i="19" s="1"/>
  <c r="D338" i="19" s="1"/>
  <c r="AA338" i="19"/>
  <c r="J359" i="19"/>
  <c r="P360" i="19"/>
  <c r="AI353" i="19"/>
  <c r="AE352" i="19"/>
  <c r="K359" i="19"/>
  <c r="A326" i="19"/>
  <c r="AE353" i="19"/>
  <c r="K360" i="19"/>
  <c r="P359" i="19"/>
  <c r="AI352" i="19"/>
  <c r="AC339" i="19"/>
  <c r="AA339" i="19"/>
  <c r="AC346" i="19" l="1"/>
  <c r="AA346" i="19"/>
  <c r="O366" i="19"/>
  <c r="AH359" i="19"/>
  <c r="P366" i="19"/>
  <c r="AI359" i="19"/>
  <c r="AI360" i="19"/>
  <c r="P367" i="19"/>
  <c r="Y352" i="19"/>
  <c r="AB352" i="19" s="1"/>
  <c r="AG352" i="19" s="1"/>
  <c r="J366" i="19"/>
  <c r="H366" i="19"/>
  <c r="X359" i="19"/>
  <c r="B333" i="19"/>
  <c r="A333" i="19"/>
  <c r="H367" i="19"/>
  <c r="X360" i="19"/>
  <c r="J367" i="19"/>
  <c r="K366" i="19"/>
  <c r="AE359" i="19"/>
  <c r="O367" i="19"/>
  <c r="AH360" i="19"/>
  <c r="AD339" i="19"/>
  <c r="AF339" i="19" s="1"/>
  <c r="AJ339" i="19" s="1"/>
  <c r="D339" i="19" s="1"/>
  <c r="Y353" i="19"/>
  <c r="AB353" i="19" s="1"/>
  <c r="AG353" i="19" s="1"/>
  <c r="AB346" i="19"/>
  <c r="AG346" i="19" s="1"/>
  <c r="AE360" i="19"/>
  <c r="K367" i="19"/>
  <c r="AC345" i="19"/>
  <c r="AA345" i="19"/>
  <c r="AD345" i="19" l="1"/>
  <c r="AF345" i="19" s="1"/>
  <c r="AJ345" i="19" s="1"/>
  <c r="D345" i="19" s="1"/>
  <c r="AD346" i="19"/>
  <c r="AF346" i="19" s="1"/>
  <c r="B340" i="19"/>
  <c r="A340" i="19"/>
  <c r="AE367" i="19"/>
  <c r="K374" i="19"/>
  <c r="Y359" i="19"/>
  <c r="AB359" i="19" s="1"/>
  <c r="AG359" i="19" s="1"/>
  <c r="AC352" i="19"/>
  <c r="AA352" i="19"/>
  <c r="AE366" i="19"/>
  <c r="K373" i="19"/>
  <c r="P373" i="19"/>
  <c r="AI366" i="19"/>
  <c r="O373" i="19"/>
  <c r="AH366" i="19"/>
  <c r="J373" i="19"/>
  <c r="P374" i="19"/>
  <c r="AI367" i="19"/>
  <c r="AH367" i="19"/>
  <c r="O374" i="19"/>
  <c r="J374" i="19"/>
  <c r="Y360" i="19"/>
  <c r="AB360" i="19" s="1"/>
  <c r="AG360" i="19" s="1"/>
  <c r="H373" i="19"/>
  <c r="X366" i="19"/>
  <c r="AC353" i="19"/>
  <c r="AA353" i="19"/>
  <c r="H374" i="19"/>
  <c r="X367" i="19"/>
  <c r="AD352" i="19" l="1"/>
  <c r="AF352" i="19" s="1"/>
  <c r="AJ352" i="19" s="1"/>
  <c r="D352" i="19" s="1"/>
  <c r="AD353" i="19"/>
  <c r="AF353" i="19" s="1"/>
  <c r="AJ353" i="19" s="1"/>
  <c r="D353" i="19" s="1"/>
  <c r="AJ346" i="19"/>
  <c r="D346" i="19" s="1"/>
  <c r="B347" i="19" s="1"/>
  <c r="Y367" i="19"/>
  <c r="AB367" i="19" s="1"/>
  <c r="AG367" i="19" s="1"/>
  <c r="J380" i="19"/>
  <c r="Y366" i="19"/>
  <c r="H381" i="19"/>
  <c r="X374" i="19"/>
  <c r="O380" i="19"/>
  <c r="AH373" i="19"/>
  <c r="P380" i="19"/>
  <c r="AI373" i="19"/>
  <c r="AC360" i="19"/>
  <c r="AA360" i="19"/>
  <c r="AE373" i="19"/>
  <c r="K380" i="19"/>
  <c r="H380" i="19"/>
  <c r="X373" i="19"/>
  <c r="J381" i="19"/>
  <c r="AC359" i="19"/>
  <c r="AA359" i="19"/>
  <c r="AH374" i="19"/>
  <c r="O381" i="19"/>
  <c r="K381" i="19"/>
  <c r="AE374" i="19"/>
  <c r="AI374" i="19"/>
  <c r="P381" i="19"/>
  <c r="AD360" i="19" l="1"/>
  <c r="AF360" i="19" s="1"/>
  <c r="AJ360" i="19" s="1"/>
  <c r="D360" i="19" s="1"/>
  <c r="A347" i="19"/>
  <c r="AD359" i="19"/>
  <c r="AF359" i="19" s="1"/>
  <c r="AJ359" i="19" s="1"/>
  <c r="D359" i="19" s="1"/>
  <c r="A354" i="19"/>
  <c r="B354" i="19"/>
  <c r="P387" i="19"/>
  <c r="AI380" i="19"/>
  <c r="AC366" i="19"/>
  <c r="AA366" i="19"/>
  <c r="J387" i="19"/>
  <c r="J388" i="19"/>
  <c r="AB366" i="19"/>
  <c r="AG366" i="19" s="1"/>
  <c r="P388" i="19"/>
  <c r="AI381" i="19"/>
  <c r="K388" i="19"/>
  <c r="AE381" i="19"/>
  <c r="O388" i="19"/>
  <c r="AH381" i="19"/>
  <c r="O387" i="19"/>
  <c r="AH380" i="19"/>
  <c r="Y374" i="19"/>
  <c r="AB374" i="19" s="1"/>
  <c r="AG374" i="19" s="1"/>
  <c r="H388" i="19"/>
  <c r="X381" i="19"/>
  <c r="Y373" i="19"/>
  <c r="AB373" i="19" s="1"/>
  <c r="AG373" i="19" s="1"/>
  <c r="H387" i="19"/>
  <c r="X380" i="19"/>
  <c r="K387" i="19"/>
  <c r="AE380" i="19"/>
  <c r="AC367" i="19"/>
  <c r="AA367" i="19"/>
  <c r="A361" i="19" l="1"/>
  <c r="B361" i="19"/>
  <c r="AD367" i="19"/>
  <c r="AF367" i="19" s="1"/>
  <c r="AJ367" i="19" s="1"/>
  <c r="D367" i="19" s="1"/>
  <c r="K395" i="19"/>
  <c r="AE388" i="19"/>
  <c r="AI388" i="19"/>
  <c r="P395" i="19"/>
  <c r="J395" i="19"/>
  <c r="Y381" i="19"/>
  <c r="AB381" i="19" s="1"/>
  <c r="AG381" i="19" s="1"/>
  <c r="H395" i="19"/>
  <c r="X388" i="19"/>
  <c r="J394" i="19"/>
  <c r="AE387" i="19"/>
  <c r="K394" i="19"/>
  <c r="Y380" i="19"/>
  <c r="AB380" i="19" s="1"/>
  <c r="AG380" i="19" s="1"/>
  <c r="AC373" i="19"/>
  <c r="AA373" i="19"/>
  <c r="AC374" i="19"/>
  <c r="AA374" i="19"/>
  <c r="H394" i="19"/>
  <c r="X387" i="19"/>
  <c r="AD366" i="19"/>
  <c r="AF366" i="19" s="1"/>
  <c r="AJ366" i="19" s="1"/>
  <c r="D366" i="19" s="1"/>
  <c r="O394" i="19"/>
  <c r="AH387" i="19"/>
  <c r="P394" i="19"/>
  <c r="AI387" i="19"/>
  <c r="O395" i="19"/>
  <c r="AH388" i="19"/>
  <c r="AD373" i="19" l="1"/>
  <c r="AF373" i="19" s="1"/>
  <c r="AJ373" i="19" s="1"/>
  <c r="D373" i="19" s="1"/>
  <c r="AD374" i="19"/>
  <c r="AF374" i="19" s="1"/>
  <c r="AJ374" i="19" s="1"/>
  <c r="D374" i="19" s="1"/>
  <c r="A368" i="19"/>
  <c r="B368" i="19"/>
  <c r="O402" i="19"/>
  <c r="AH395" i="19"/>
  <c r="Y388" i="19"/>
  <c r="AB388" i="19" s="1"/>
  <c r="AG388" i="19" s="1"/>
  <c r="H402" i="19"/>
  <c r="X395" i="19"/>
  <c r="Y387" i="19"/>
  <c r="AB387" i="19" s="1"/>
  <c r="AG387" i="19" s="1"/>
  <c r="H401" i="19"/>
  <c r="X394" i="19"/>
  <c r="J402" i="19"/>
  <c r="AI395" i="19"/>
  <c r="P402" i="19"/>
  <c r="P401" i="19"/>
  <c r="AI394" i="19"/>
  <c r="J401" i="19"/>
  <c r="O401" i="19"/>
  <c r="AH394" i="19"/>
  <c r="AC381" i="19"/>
  <c r="AA381" i="19"/>
  <c r="K402" i="19"/>
  <c r="AE395" i="19"/>
  <c r="AE394" i="19"/>
  <c r="K401" i="19"/>
  <c r="AC380" i="19"/>
  <c r="AA380" i="19"/>
  <c r="AD380" i="19" l="1"/>
  <c r="AF380" i="19" s="1"/>
  <c r="AJ380" i="19" s="1"/>
  <c r="D380" i="19" s="1"/>
  <c r="A375" i="19"/>
  <c r="B375" i="19"/>
  <c r="AD381" i="19"/>
  <c r="AF381" i="19" s="1"/>
  <c r="AJ381" i="19" s="1"/>
  <c r="D381" i="19" s="1"/>
  <c r="P408" i="19"/>
  <c r="AI401" i="19"/>
  <c r="H408" i="19"/>
  <c r="X401" i="19"/>
  <c r="J409" i="19"/>
  <c r="K409" i="19"/>
  <c r="AE402" i="19"/>
  <c r="O408" i="19"/>
  <c r="AH401" i="19"/>
  <c r="H409" i="19"/>
  <c r="X402" i="19"/>
  <c r="J408" i="19"/>
  <c r="AH402" i="19"/>
  <c r="O409" i="19"/>
  <c r="P409" i="19"/>
  <c r="AI402" i="19"/>
  <c r="K408" i="19"/>
  <c r="AE401" i="19"/>
  <c r="Y394" i="19"/>
  <c r="AB394" i="19" s="1"/>
  <c r="AG394" i="19" s="1"/>
  <c r="AC387" i="19"/>
  <c r="AA387" i="19"/>
  <c r="Y395" i="19"/>
  <c r="AB395" i="19" s="1"/>
  <c r="AG395" i="19" s="1"/>
  <c r="AC388" i="19"/>
  <c r="AA388" i="19"/>
  <c r="A382" i="19" l="1"/>
  <c r="B382" i="19"/>
  <c r="AD387" i="19"/>
  <c r="AF387" i="19" s="1"/>
  <c r="AJ387" i="19" s="1"/>
  <c r="D387" i="19" s="1"/>
  <c r="Y402" i="19"/>
  <c r="AB402" i="19" s="1"/>
  <c r="AG402" i="19" s="1"/>
  <c r="H416" i="19"/>
  <c r="X409" i="19"/>
  <c r="AC395" i="19"/>
  <c r="AA395" i="19"/>
  <c r="K416" i="19"/>
  <c r="AE409" i="19"/>
  <c r="Y401" i="19"/>
  <c r="AB401" i="19" s="1"/>
  <c r="AG401" i="19" s="1"/>
  <c r="AD388" i="19"/>
  <c r="AF388" i="19" s="1"/>
  <c r="AJ388" i="19" s="1"/>
  <c r="D388" i="19" s="1"/>
  <c r="O415" i="19"/>
  <c r="AH408" i="19"/>
  <c r="AC394" i="19"/>
  <c r="AA394" i="19"/>
  <c r="H415" i="19"/>
  <c r="X408" i="19"/>
  <c r="P416" i="19"/>
  <c r="AI409" i="19"/>
  <c r="J415" i="19"/>
  <c r="J416" i="19"/>
  <c r="K415" i="19"/>
  <c r="AE408" i="19"/>
  <c r="O416" i="19"/>
  <c r="AH409" i="19"/>
  <c r="P415" i="19"/>
  <c r="AI408" i="19"/>
  <c r="AD394" i="19" l="1"/>
  <c r="AF394" i="19" s="1"/>
  <c r="AJ394" i="19" s="1"/>
  <c r="D394" i="19" s="1"/>
  <c r="AD395" i="19"/>
  <c r="AF395" i="19" s="1"/>
  <c r="AJ395" i="19" s="1"/>
  <c r="D395" i="19" s="1"/>
  <c r="B389" i="19"/>
  <c r="P422" i="19"/>
  <c r="AI415" i="19"/>
  <c r="AH416" i="19"/>
  <c r="O423" i="19"/>
  <c r="AE415" i="19"/>
  <c r="K422" i="19"/>
  <c r="O422" i="19"/>
  <c r="AH415" i="19"/>
  <c r="J423" i="19"/>
  <c r="AC401" i="19"/>
  <c r="AA401" i="19"/>
  <c r="A389" i="19"/>
  <c r="J422" i="19"/>
  <c r="Y415" i="19"/>
  <c r="AE416" i="19"/>
  <c r="K423" i="19"/>
  <c r="Y409" i="19"/>
  <c r="AB409" i="19" s="1"/>
  <c r="AG409" i="19" s="1"/>
  <c r="P423" i="19"/>
  <c r="AI416" i="19"/>
  <c r="H423" i="19"/>
  <c r="X416" i="19"/>
  <c r="Y408" i="19"/>
  <c r="AB408" i="19" s="1"/>
  <c r="AG408" i="19" s="1"/>
  <c r="H422" i="19"/>
  <c r="X415" i="19"/>
  <c r="AC402" i="19"/>
  <c r="AA402" i="19"/>
  <c r="A396" i="19" l="1"/>
  <c r="B396" i="19"/>
  <c r="AD401" i="19"/>
  <c r="AF401" i="19" s="1"/>
  <c r="AJ401" i="19" s="1"/>
  <c r="D401" i="19" s="1"/>
  <c r="AD402" i="19"/>
  <c r="AF402" i="19" s="1"/>
  <c r="AJ402" i="19" s="1"/>
  <c r="D402" i="19" s="1"/>
  <c r="H429" i="19"/>
  <c r="X422" i="19"/>
  <c r="AB415" i="19"/>
  <c r="AG415" i="19" s="1"/>
  <c r="AC415" i="19"/>
  <c r="J429" i="19"/>
  <c r="O429" i="19"/>
  <c r="AH422" i="19"/>
  <c r="J430" i="19"/>
  <c r="AC408" i="19"/>
  <c r="AA408" i="19"/>
  <c r="Y416" i="19"/>
  <c r="AB416" i="19" s="1"/>
  <c r="AG416" i="19" s="1"/>
  <c r="H430" i="19"/>
  <c r="X423" i="19"/>
  <c r="P430" i="19"/>
  <c r="AI423" i="19"/>
  <c r="AE422" i="19"/>
  <c r="K429" i="19"/>
  <c r="AC409" i="19"/>
  <c r="AA409" i="19"/>
  <c r="AH423" i="19"/>
  <c r="O430" i="19"/>
  <c r="AE423" i="19"/>
  <c r="K430" i="19"/>
  <c r="AA415" i="19"/>
  <c r="P429" i="19"/>
  <c r="AI422" i="19"/>
  <c r="AD409" i="19" l="1"/>
  <c r="AF409" i="19" s="1"/>
  <c r="AJ409" i="19" s="1"/>
  <c r="D409" i="19" s="1"/>
  <c r="AD408" i="19"/>
  <c r="AF408" i="19" s="1"/>
  <c r="AJ408" i="19" s="1"/>
  <c r="D408" i="19" s="1"/>
  <c r="K437" i="19"/>
  <c r="AE430" i="19"/>
  <c r="O437" i="19"/>
  <c r="AH430" i="19"/>
  <c r="K436" i="19"/>
  <c r="AE429" i="19"/>
  <c r="P436" i="19"/>
  <c r="AI429" i="19"/>
  <c r="B403" i="19"/>
  <c r="A403" i="19"/>
  <c r="J437" i="19"/>
  <c r="AD415" i="19"/>
  <c r="AF415" i="19" s="1"/>
  <c r="AJ415" i="19" s="1"/>
  <c r="D415" i="19" s="1"/>
  <c r="AI430" i="19"/>
  <c r="P437" i="19"/>
  <c r="Y423" i="19"/>
  <c r="AB423" i="19" s="1"/>
  <c r="AG423" i="19" s="1"/>
  <c r="AC416" i="19"/>
  <c r="AA416" i="19"/>
  <c r="O436" i="19"/>
  <c r="AH429" i="19"/>
  <c r="J436" i="19"/>
  <c r="Y422" i="19"/>
  <c r="AB422" i="19" s="1"/>
  <c r="AG422" i="19" s="1"/>
  <c r="H437" i="19"/>
  <c r="X430" i="19"/>
  <c r="H436" i="19"/>
  <c r="X429" i="19"/>
  <c r="AD416" i="19" l="1"/>
  <c r="AF416" i="19" s="1"/>
  <c r="AJ416" i="19" s="1"/>
  <c r="D416" i="19" s="1"/>
  <c r="B417" i="19" s="1"/>
  <c r="A410" i="19"/>
  <c r="B410" i="19"/>
  <c r="J444" i="19"/>
  <c r="J443" i="19"/>
  <c r="H443" i="19"/>
  <c r="X436" i="19"/>
  <c r="AC422" i="19"/>
  <c r="AA422" i="19"/>
  <c r="K443" i="19"/>
  <c r="AE436" i="19"/>
  <c r="AC423" i="19"/>
  <c r="AA423" i="19"/>
  <c r="Y429" i="19"/>
  <c r="AB429" i="19" s="1"/>
  <c r="AG429" i="19" s="1"/>
  <c r="AE437" i="19"/>
  <c r="K444" i="19"/>
  <c r="AI437" i="19"/>
  <c r="P444" i="19"/>
  <c r="Y430" i="19"/>
  <c r="AB430" i="19" s="1"/>
  <c r="AG430" i="19" s="1"/>
  <c r="H444" i="19"/>
  <c r="X437" i="19"/>
  <c r="P443" i="19"/>
  <c r="AI436" i="19"/>
  <c r="O443" i="19"/>
  <c r="AH436" i="19"/>
  <c r="O444" i="19"/>
  <c r="AH437" i="19"/>
  <c r="AD422" i="19" l="1"/>
  <c r="AF422" i="19" s="1"/>
  <c r="AJ422" i="19" s="1"/>
  <c r="D422" i="19" s="1"/>
  <c r="AD423" i="19"/>
  <c r="AF423" i="19" s="1"/>
  <c r="AJ423" i="19" s="1"/>
  <c r="D423" i="19" s="1"/>
  <c r="A417" i="19"/>
  <c r="Y436" i="19"/>
  <c r="AB436" i="19" s="1"/>
  <c r="AG436" i="19" s="1"/>
  <c r="H451" i="19"/>
  <c r="X444" i="19"/>
  <c r="H450" i="19"/>
  <c r="X443" i="19"/>
  <c r="J450" i="19"/>
  <c r="K451" i="19"/>
  <c r="AE444" i="19"/>
  <c r="J451" i="19"/>
  <c r="P450" i="19"/>
  <c r="AI443" i="19"/>
  <c r="AC430" i="19"/>
  <c r="AD430" i="19" s="1"/>
  <c r="AF430" i="19" s="1"/>
  <c r="AJ430" i="19" s="1"/>
  <c r="D430" i="19" s="1"/>
  <c r="AA430" i="19"/>
  <c r="P451" i="19"/>
  <c r="AI444" i="19"/>
  <c r="AH444" i="19"/>
  <c r="O451" i="19"/>
  <c r="O450" i="19"/>
  <c r="AH443" i="19"/>
  <c r="AE443" i="19"/>
  <c r="K450" i="19"/>
  <c r="Y437" i="19"/>
  <c r="AB437" i="19" s="1"/>
  <c r="AG437" i="19" s="1"/>
  <c r="AC429" i="19"/>
  <c r="AA429" i="19"/>
  <c r="AD429" i="19" l="1"/>
  <c r="AF429" i="19" s="1"/>
  <c r="AJ429" i="19" s="1"/>
  <c r="D429" i="19" s="1"/>
  <c r="A424" i="19"/>
  <c r="B424" i="19"/>
  <c r="P457" i="19"/>
  <c r="AI450" i="19"/>
  <c r="J458" i="19"/>
  <c r="AC437" i="19"/>
  <c r="AA437" i="19"/>
  <c r="H458" i="19"/>
  <c r="X451" i="19"/>
  <c r="P458" i="19"/>
  <c r="AI451" i="19"/>
  <c r="AC436" i="19"/>
  <c r="AA436" i="19"/>
  <c r="AE450" i="19"/>
  <c r="K457" i="19"/>
  <c r="AE451" i="19"/>
  <c r="K458" i="19"/>
  <c r="J457" i="19"/>
  <c r="Y443" i="19"/>
  <c r="AB443" i="19" s="1"/>
  <c r="AG443" i="19" s="1"/>
  <c r="O458" i="19"/>
  <c r="AH451" i="19"/>
  <c r="H457" i="19"/>
  <c r="X450" i="19"/>
  <c r="Y444" i="19"/>
  <c r="AB444" i="19" s="1"/>
  <c r="AG444" i="19" s="1"/>
  <c r="O457" i="19"/>
  <c r="AH450" i="19"/>
  <c r="AD436" i="19" l="1"/>
  <c r="AF436" i="19" s="1"/>
  <c r="AJ436" i="19" s="1"/>
  <c r="D436" i="19" s="1"/>
  <c r="A431" i="19"/>
  <c r="B431" i="19"/>
  <c r="AD437" i="19"/>
  <c r="AF437" i="19" s="1"/>
  <c r="AJ437" i="19" s="1"/>
  <c r="D437" i="19" s="1"/>
  <c r="AE457" i="19"/>
  <c r="K464" i="19"/>
  <c r="O464" i="19"/>
  <c r="AH457" i="19"/>
  <c r="AH458" i="19"/>
  <c r="O465" i="19"/>
  <c r="J465" i="19"/>
  <c r="AC443" i="19"/>
  <c r="AA443" i="19"/>
  <c r="AC444" i="19"/>
  <c r="AD444" i="19" s="1"/>
  <c r="AF444" i="19" s="1"/>
  <c r="AJ444" i="19" s="1"/>
  <c r="D444" i="19" s="1"/>
  <c r="AA444" i="19"/>
  <c r="AI458" i="19"/>
  <c r="P465" i="19"/>
  <c r="Y450" i="19"/>
  <c r="AB450" i="19" s="1"/>
  <c r="AG450" i="19" s="1"/>
  <c r="Y451" i="19"/>
  <c r="H464" i="19"/>
  <c r="X457" i="19"/>
  <c r="H465" i="19"/>
  <c r="X458" i="19"/>
  <c r="J464" i="19"/>
  <c r="AE458" i="19"/>
  <c r="K465" i="19"/>
  <c r="P464" i="19"/>
  <c r="AI457" i="19"/>
  <c r="AD443" i="19" l="1"/>
  <c r="AF443" i="19" s="1"/>
  <c r="AJ443" i="19" s="1"/>
  <c r="D443" i="19" s="1"/>
  <c r="B445" i="19" s="1"/>
  <c r="AI465" i="19"/>
  <c r="P472" i="19"/>
  <c r="P471" i="19"/>
  <c r="AI464" i="19"/>
  <c r="J471" i="19"/>
  <c r="J472" i="19"/>
  <c r="Y457" i="19"/>
  <c r="AB457" i="19" s="1"/>
  <c r="AG457" i="19" s="1"/>
  <c r="AH465" i="19"/>
  <c r="O472" i="19"/>
  <c r="H471" i="19"/>
  <c r="X464" i="19"/>
  <c r="AC451" i="19"/>
  <c r="AA451" i="19"/>
  <c r="K472" i="19"/>
  <c r="AE465" i="19"/>
  <c r="A438" i="19"/>
  <c r="B438" i="19"/>
  <c r="AB451" i="19"/>
  <c r="AG451" i="19" s="1"/>
  <c r="O471" i="19"/>
  <c r="AH464" i="19"/>
  <c r="K471" i="19"/>
  <c r="AE464" i="19"/>
  <c r="Y458" i="19"/>
  <c r="AB458" i="19" s="1"/>
  <c r="AG458" i="19" s="1"/>
  <c r="H472" i="19"/>
  <c r="X465" i="19"/>
  <c r="AC450" i="19"/>
  <c r="AA450" i="19"/>
  <c r="A445" i="19" l="1"/>
  <c r="AD451" i="19"/>
  <c r="AF451" i="19" s="1"/>
  <c r="AJ451" i="19" s="1"/>
  <c r="D451" i="19" s="1"/>
  <c r="AD450" i="19"/>
  <c r="AF450" i="19" s="1"/>
  <c r="AJ450" i="19" s="1"/>
  <c r="D450" i="19" s="1"/>
  <c r="O478" i="19"/>
  <c r="AH471" i="19"/>
  <c r="P478" i="19"/>
  <c r="AI471" i="19"/>
  <c r="Y464" i="19"/>
  <c r="AB464" i="19" s="1"/>
  <c r="AG464" i="19" s="1"/>
  <c r="H478" i="19"/>
  <c r="X471" i="19"/>
  <c r="AC458" i="19"/>
  <c r="AA458" i="19"/>
  <c r="AC457" i="19"/>
  <c r="AD457" i="19" s="1"/>
  <c r="AF457" i="19" s="1"/>
  <c r="AJ457" i="19" s="1"/>
  <c r="D457" i="19" s="1"/>
  <c r="AA457" i="19"/>
  <c r="AE471" i="19"/>
  <c r="K478" i="19"/>
  <c r="J479" i="19"/>
  <c r="AI472" i="19"/>
  <c r="P479" i="19"/>
  <c r="Y465" i="19"/>
  <c r="H479" i="19"/>
  <c r="X472" i="19"/>
  <c r="AH472" i="19"/>
  <c r="O479" i="19"/>
  <c r="J478" i="19"/>
  <c r="K479" i="19"/>
  <c r="AE472" i="19"/>
  <c r="AD458" i="19" l="1"/>
  <c r="AF458" i="19" s="1"/>
  <c r="AJ458" i="19" s="1"/>
  <c r="D458" i="19" s="1"/>
  <c r="A459" i="19" s="1"/>
  <c r="B452" i="19"/>
  <c r="J485" i="19"/>
  <c r="AH479" i="19"/>
  <c r="O486" i="19"/>
  <c r="AE478" i="19"/>
  <c r="K485" i="19"/>
  <c r="K486" i="19"/>
  <c r="AE479" i="19"/>
  <c r="Y472" i="19"/>
  <c r="AB472" i="19" s="1"/>
  <c r="AG472" i="19" s="1"/>
  <c r="H486" i="19"/>
  <c r="X479" i="19"/>
  <c r="AC465" i="19"/>
  <c r="AA465" i="19"/>
  <c r="P485" i="19"/>
  <c r="AI478" i="19"/>
  <c r="Y471" i="19"/>
  <c r="AB471" i="19" s="1"/>
  <c r="AG471" i="19" s="1"/>
  <c r="H485" i="19"/>
  <c r="X478" i="19"/>
  <c r="AB465" i="19"/>
  <c r="AG465" i="19" s="1"/>
  <c r="AC464" i="19"/>
  <c r="AA464" i="19"/>
  <c r="A452" i="19"/>
  <c r="P486" i="19"/>
  <c r="AI479" i="19"/>
  <c r="J486" i="19"/>
  <c r="O485" i="19"/>
  <c r="AH478" i="19"/>
  <c r="AD465" i="19" l="1"/>
  <c r="AF465" i="19" s="1"/>
  <c r="AJ465" i="19" s="1"/>
  <c r="D465" i="19" s="1"/>
  <c r="AD464" i="19"/>
  <c r="AF464" i="19" s="1"/>
  <c r="AJ464" i="19" s="1"/>
  <c r="D464" i="19" s="1"/>
  <c r="B459" i="19"/>
  <c r="Y479" i="19"/>
  <c r="AB479" i="19" s="1"/>
  <c r="AG479" i="19" s="1"/>
  <c r="H493" i="19"/>
  <c r="X486" i="19"/>
  <c r="O492" i="19"/>
  <c r="AH485" i="19"/>
  <c r="J493" i="19"/>
  <c r="AC472" i="19"/>
  <c r="AA472" i="19"/>
  <c r="H492" i="19"/>
  <c r="X485" i="19"/>
  <c r="AH486" i="19"/>
  <c r="O493" i="19"/>
  <c r="P492" i="19"/>
  <c r="AI485" i="19"/>
  <c r="AI486" i="19"/>
  <c r="P493" i="19"/>
  <c r="K492" i="19"/>
  <c r="AE485" i="19"/>
  <c r="AC471" i="19"/>
  <c r="AA471" i="19"/>
  <c r="AE486" i="19"/>
  <c r="K493" i="19"/>
  <c r="Y478" i="19"/>
  <c r="AB478" i="19" s="1"/>
  <c r="AG478" i="19" s="1"/>
  <c r="J492" i="19"/>
  <c r="AD472" i="19" l="1"/>
  <c r="AF472" i="19" s="1"/>
  <c r="AJ472" i="19" s="1"/>
  <c r="D472" i="19" s="1"/>
  <c r="AD471" i="19"/>
  <c r="AF471" i="19" s="1"/>
  <c r="AJ471" i="19" s="1"/>
  <c r="D471" i="19" s="1"/>
  <c r="J499" i="19"/>
  <c r="P499" i="19"/>
  <c r="AI492" i="19"/>
  <c r="Y485" i="19"/>
  <c r="AB485" i="19" s="1"/>
  <c r="AG485" i="19" s="1"/>
  <c r="J500" i="19"/>
  <c r="H500" i="19"/>
  <c r="X493" i="19"/>
  <c r="H499" i="19"/>
  <c r="X492" i="19"/>
  <c r="B466" i="19"/>
  <c r="A466" i="19"/>
  <c r="O499" i="19"/>
  <c r="AH492" i="19"/>
  <c r="O500" i="19"/>
  <c r="AH493" i="19"/>
  <c r="AC478" i="19"/>
  <c r="AA478" i="19"/>
  <c r="AE493" i="19"/>
  <c r="K500" i="19"/>
  <c r="Y486" i="19"/>
  <c r="AB486" i="19" s="1"/>
  <c r="AG486" i="19" s="1"/>
  <c r="AE492" i="19"/>
  <c r="K499" i="19"/>
  <c r="P500" i="19"/>
  <c r="AI493" i="19"/>
  <c r="AC479" i="19"/>
  <c r="AA479" i="19"/>
  <c r="Y492" i="19" l="1"/>
  <c r="AD478" i="19"/>
  <c r="AF478" i="19" s="1"/>
  <c r="AJ478" i="19" s="1"/>
  <c r="D478" i="19" s="1"/>
  <c r="B473" i="19"/>
  <c r="A473" i="19"/>
  <c r="K506" i="19"/>
  <c r="AE499" i="19"/>
  <c r="AI500" i="19"/>
  <c r="P507" i="19"/>
  <c r="H506" i="19"/>
  <c r="X499" i="19"/>
  <c r="AC485" i="19"/>
  <c r="AA485" i="19"/>
  <c r="Y493" i="19"/>
  <c r="AB493" i="19" s="1"/>
  <c r="AG493" i="19" s="1"/>
  <c r="H507" i="19"/>
  <c r="X500" i="19"/>
  <c r="O507" i="19"/>
  <c r="AH500" i="19"/>
  <c r="O506" i="19"/>
  <c r="AH499" i="19"/>
  <c r="AC486" i="19"/>
  <c r="AA486" i="19"/>
  <c r="J507" i="19"/>
  <c r="K507" i="19"/>
  <c r="AE500" i="19"/>
  <c r="P506" i="19"/>
  <c r="AI499" i="19"/>
  <c r="AD479" i="19"/>
  <c r="AF479" i="19" s="1"/>
  <c r="AJ479" i="19" s="1"/>
  <c r="D479" i="19" s="1"/>
  <c r="J506" i="19"/>
  <c r="AD485" i="19" l="1"/>
  <c r="AF485" i="19" s="1"/>
  <c r="AJ485" i="19" s="1"/>
  <c r="D485" i="19" s="1"/>
  <c r="AD486" i="19"/>
  <c r="AF486" i="19" s="1"/>
  <c r="AJ486" i="19" s="1"/>
  <c r="D486" i="19" s="1"/>
  <c r="B480" i="19"/>
  <c r="AC492" i="19"/>
  <c r="AA492" i="19"/>
  <c r="AB492" i="19"/>
  <c r="AG492" i="19" s="1"/>
  <c r="AC493" i="19"/>
  <c r="AA493" i="19"/>
  <c r="P513" i="19"/>
  <c r="AI506" i="19"/>
  <c r="K514" i="19"/>
  <c r="AE507" i="19"/>
  <c r="A480" i="19"/>
  <c r="J514" i="19"/>
  <c r="AE506" i="19"/>
  <c r="K513" i="19"/>
  <c r="H514" i="19"/>
  <c r="X507" i="19"/>
  <c r="J513" i="19"/>
  <c r="O513" i="19"/>
  <c r="AH506" i="19"/>
  <c r="Y500" i="19"/>
  <c r="AB500" i="19" s="1"/>
  <c r="AG500" i="19" s="1"/>
  <c r="Y499" i="19"/>
  <c r="AB499" i="19" s="1"/>
  <c r="AG499" i="19" s="1"/>
  <c r="H513" i="19"/>
  <c r="X506" i="19"/>
  <c r="AI507" i="19"/>
  <c r="P514" i="19"/>
  <c r="O514" i="19"/>
  <c r="AH507" i="19"/>
  <c r="A487" i="19" l="1"/>
  <c r="AD492" i="19"/>
  <c r="AF492" i="19" s="1"/>
  <c r="AJ492" i="19" s="1"/>
  <c r="D492" i="19" s="1"/>
  <c r="AD493" i="19"/>
  <c r="AF493" i="19" s="1"/>
  <c r="AJ493" i="19" s="1"/>
  <c r="D493" i="19" s="1"/>
  <c r="O521" i="19"/>
  <c r="AH514" i="19"/>
  <c r="P521" i="19"/>
  <c r="AI514" i="19"/>
  <c r="H521" i="19"/>
  <c r="X514" i="19"/>
  <c r="AE513" i="19"/>
  <c r="K520" i="19"/>
  <c r="J521" i="19"/>
  <c r="Y507" i="19"/>
  <c r="AB507" i="19" s="1"/>
  <c r="AG507" i="19" s="1"/>
  <c r="AE514" i="19"/>
  <c r="K521" i="19"/>
  <c r="Y506" i="19"/>
  <c r="H520" i="19"/>
  <c r="X513" i="19"/>
  <c r="AC499" i="19"/>
  <c r="AA499" i="19"/>
  <c r="AC500" i="19"/>
  <c r="AA500" i="19"/>
  <c r="O520" i="19"/>
  <c r="AH513" i="19"/>
  <c r="P520" i="19"/>
  <c r="AI513" i="19"/>
  <c r="B487" i="19"/>
  <c r="J520" i="19"/>
  <c r="AD500" i="19" l="1"/>
  <c r="AF500" i="19" s="1"/>
  <c r="AJ500" i="19" s="1"/>
  <c r="D500" i="19" s="1"/>
  <c r="A494" i="19"/>
  <c r="B494" i="19"/>
  <c r="AD499" i="19"/>
  <c r="AF499" i="19" s="1"/>
  <c r="AJ499" i="19" s="1"/>
  <c r="D499" i="19" s="1"/>
  <c r="AC506" i="19"/>
  <c r="AA506" i="19"/>
  <c r="AC507" i="19"/>
  <c r="AA507" i="19"/>
  <c r="P527" i="19"/>
  <c r="AI520" i="19"/>
  <c r="J528" i="19"/>
  <c r="AE520" i="19"/>
  <c r="K527" i="19"/>
  <c r="Y514" i="19"/>
  <c r="AB506" i="19"/>
  <c r="AG506" i="19" s="1"/>
  <c r="K528" i="19"/>
  <c r="AE521" i="19"/>
  <c r="J527" i="19"/>
  <c r="O527" i="19"/>
  <c r="AH520" i="19"/>
  <c r="P528" i="19"/>
  <c r="AI521" i="19"/>
  <c r="Y513" i="19"/>
  <c r="AB513" i="19" s="1"/>
  <c r="AG513" i="19" s="1"/>
  <c r="H528" i="19"/>
  <c r="X521" i="19"/>
  <c r="H527" i="19"/>
  <c r="X520" i="19"/>
  <c r="AH521" i="19"/>
  <c r="O528" i="19"/>
  <c r="B501" i="19" l="1"/>
  <c r="A501" i="19"/>
  <c r="AD506" i="19"/>
  <c r="AF506" i="19" s="1"/>
  <c r="AJ506" i="19" s="1"/>
  <c r="D506" i="19" s="1"/>
  <c r="J534" i="19"/>
  <c r="AC514" i="19"/>
  <c r="AA514" i="19"/>
  <c r="AH528" i="19"/>
  <c r="O535" i="19"/>
  <c r="AE528" i="19"/>
  <c r="K535" i="19"/>
  <c r="Y520" i="19"/>
  <c r="AB520" i="19" s="1"/>
  <c r="AG520" i="19" s="1"/>
  <c r="AI528" i="19"/>
  <c r="P535" i="19"/>
  <c r="AD507" i="19"/>
  <c r="AF507" i="19" s="1"/>
  <c r="AJ507" i="19" s="1"/>
  <c r="D507" i="19" s="1"/>
  <c r="AC513" i="19"/>
  <c r="AA513" i="19"/>
  <c r="J535" i="19"/>
  <c r="O534" i="19"/>
  <c r="AH527" i="19"/>
  <c r="AB514" i="19"/>
  <c r="AG514" i="19" s="1"/>
  <c r="H534" i="19"/>
  <c r="X527" i="19"/>
  <c r="Y521" i="19"/>
  <c r="AB521" i="19" s="1"/>
  <c r="AG521" i="19" s="1"/>
  <c r="K534" i="19"/>
  <c r="AE527" i="19"/>
  <c r="H535" i="19"/>
  <c r="X528" i="19"/>
  <c r="P534" i="19"/>
  <c r="AI527" i="19"/>
  <c r="AD513" i="19" l="1"/>
  <c r="AF513" i="19" s="1"/>
  <c r="AJ513" i="19" s="1"/>
  <c r="D513" i="19" s="1"/>
  <c r="AD514" i="19"/>
  <c r="AF514" i="19" s="1"/>
  <c r="AJ514" i="19" s="1"/>
  <c r="D514" i="19" s="1"/>
  <c r="A508" i="19"/>
  <c r="J542" i="19"/>
  <c r="P541" i="19"/>
  <c r="AI534" i="19"/>
  <c r="Y528" i="19"/>
  <c r="AB528" i="19" s="1"/>
  <c r="AG528" i="19" s="1"/>
  <c r="H542" i="19"/>
  <c r="X535" i="19"/>
  <c r="AC521" i="19"/>
  <c r="AA521" i="19"/>
  <c r="Y527" i="19"/>
  <c r="AB527" i="19" s="1"/>
  <c r="AG527" i="19" s="1"/>
  <c r="AH535" i="19"/>
  <c r="O542" i="19"/>
  <c r="H541" i="19"/>
  <c r="X534" i="19"/>
  <c r="B508" i="19"/>
  <c r="P542" i="19"/>
  <c r="AI535" i="19"/>
  <c r="AC520" i="19"/>
  <c r="AA520" i="19"/>
  <c r="AE535" i="19"/>
  <c r="K542" i="19"/>
  <c r="K541" i="19"/>
  <c r="AE534" i="19"/>
  <c r="O541" i="19"/>
  <c r="AH534" i="19"/>
  <c r="J541" i="19"/>
  <c r="AD521" i="19" l="1"/>
  <c r="AF521" i="19" s="1"/>
  <c r="AJ521" i="19" s="1"/>
  <c r="D521" i="19" s="1"/>
  <c r="B515" i="19"/>
  <c r="J548" i="19"/>
  <c r="Y534" i="19"/>
  <c r="AB534" i="19" s="1"/>
  <c r="AG534" i="19" s="1"/>
  <c r="A515" i="19"/>
  <c r="Y535" i="19"/>
  <c r="AB535" i="19" s="1"/>
  <c r="AG535" i="19" s="1"/>
  <c r="K549" i="19"/>
  <c r="AE542" i="19"/>
  <c r="P548" i="19"/>
  <c r="AI541" i="19"/>
  <c r="H549" i="19"/>
  <c r="X542" i="19"/>
  <c r="AD520" i="19"/>
  <c r="AF520" i="19" s="1"/>
  <c r="AJ520" i="19" s="1"/>
  <c r="D520" i="19" s="1"/>
  <c r="P549" i="19"/>
  <c r="AI542" i="19"/>
  <c r="H548" i="19"/>
  <c r="X541" i="19"/>
  <c r="O548" i="19"/>
  <c r="AH541" i="19"/>
  <c r="O549" i="19"/>
  <c r="AH542" i="19"/>
  <c r="AC527" i="19"/>
  <c r="AA527" i="19"/>
  <c r="K548" i="19"/>
  <c r="AE541" i="19"/>
  <c r="AC528" i="19"/>
  <c r="AD528" i="19" s="1"/>
  <c r="AA528" i="19"/>
  <c r="J549" i="19"/>
  <c r="AD527" i="19" l="1"/>
  <c r="AF527" i="19" s="1"/>
  <c r="AJ527" i="19" s="1"/>
  <c r="D527" i="19" s="1"/>
  <c r="A522" i="19"/>
  <c r="B522" i="19"/>
  <c r="J556" i="19"/>
  <c r="H556" i="19"/>
  <c r="X549" i="19"/>
  <c r="Y542" i="19"/>
  <c r="AB542" i="19" s="1"/>
  <c r="AG542" i="19" s="1"/>
  <c r="K555" i="19"/>
  <c r="AE548" i="19"/>
  <c r="O556" i="19"/>
  <c r="AH549" i="19"/>
  <c r="Y541" i="19"/>
  <c r="H555" i="19"/>
  <c r="X548" i="19"/>
  <c r="K556" i="19"/>
  <c r="AE549" i="19"/>
  <c r="AC535" i="19"/>
  <c r="AA535" i="19"/>
  <c r="O555" i="19"/>
  <c r="AH548" i="19"/>
  <c r="AF528" i="19"/>
  <c r="AJ528" i="19" s="1"/>
  <c r="D528" i="19" s="1"/>
  <c r="P555" i="19"/>
  <c r="AI548" i="19"/>
  <c r="AC534" i="19"/>
  <c r="AA534" i="19"/>
  <c r="P556" i="19"/>
  <c r="AI549" i="19"/>
  <c r="J555" i="19"/>
  <c r="B529" i="19" l="1"/>
  <c r="AC541" i="19"/>
  <c r="AA541" i="19"/>
  <c r="J562" i="19"/>
  <c r="AD534" i="19"/>
  <c r="AF534" i="19" s="1"/>
  <c r="AJ534" i="19" s="1"/>
  <c r="D534" i="19" s="1"/>
  <c r="AE555" i="19"/>
  <c r="K562" i="19"/>
  <c r="AC542" i="19"/>
  <c r="AA542" i="19"/>
  <c r="J563" i="19"/>
  <c r="Y548" i="19"/>
  <c r="AB548" i="19" s="1"/>
  <c r="AG548" i="19" s="1"/>
  <c r="AH556" i="19"/>
  <c r="O563" i="19"/>
  <c r="P562" i="19"/>
  <c r="AI555" i="19"/>
  <c r="O562" i="19"/>
  <c r="AH555" i="19"/>
  <c r="Y549" i="19"/>
  <c r="AB549" i="19" s="1"/>
  <c r="AG549" i="19" s="1"/>
  <c r="H563" i="19"/>
  <c r="X556" i="19"/>
  <c r="AE556" i="19"/>
  <c r="K563" i="19"/>
  <c r="H562" i="19"/>
  <c r="X555" i="19"/>
  <c r="P563" i="19"/>
  <c r="AI556" i="19"/>
  <c r="AB541" i="19"/>
  <c r="AG541" i="19" s="1"/>
  <c r="AD535" i="19"/>
  <c r="AF535" i="19" s="1"/>
  <c r="AJ535" i="19" s="1"/>
  <c r="D535" i="19" s="1"/>
  <c r="A529" i="19"/>
  <c r="B536" i="19" l="1"/>
  <c r="AD542" i="19"/>
  <c r="AF542" i="19" s="1"/>
  <c r="AJ542" i="19" s="1"/>
  <c r="D542" i="19" s="1"/>
  <c r="AD541" i="19"/>
  <c r="AF541" i="19" s="1"/>
  <c r="AJ541" i="19" s="1"/>
  <c r="D541" i="19" s="1"/>
  <c r="A536" i="19"/>
  <c r="J570" i="19"/>
  <c r="O570" i="19"/>
  <c r="AH563" i="19"/>
  <c r="AC548" i="19"/>
  <c r="AA548" i="19"/>
  <c r="O569" i="19"/>
  <c r="AH562" i="19"/>
  <c r="J569" i="19"/>
  <c r="AE562" i="19"/>
  <c r="K569" i="19"/>
  <c r="P570" i="19"/>
  <c r="AI563" i="19"/>
  <c r="Y555" i="19"/>
  <c r="H569" i="19"/>
  <c r="X562" i="19"/>
  <c r="AE563" i="19"/>
  <c r="K570" i="19"/>
  <c r="Y556" i="19"/>
  <c r="AB556" i="19" s="1"/>
  <c r="AG556" i="19" s="1"/>
  <c r="H570" i="19"/>
  <c r="X563" i="19"/>
  <c r="AC549" i="19"/>
  <c r="AA549" i="19"/>
  <c r="P569" i="19"/>
  <c r="AI562" i="19"/>
  <c r="AD549" i="19" l="1"/>
  <c r="AF549" i="19" s="1"/>
  <c r="AJ549" i="19" s="1"/>
  <c r="D549" i="19" s="1"/>
  <c r="AD548" i="19"/>
  <c r="AF548" i="19" s="1"/>
  <c r="AJ548" i="19" s="1"/>
  <c r="D548" i="19" s="1"/>
  <c r="AC555" i="19"/>
  <c r="AA555" i="19"/>
  <c r="AI570" i="19"/>
  <c r="P577" i="19"/>
  <c r="AE569" i="19"/>
  <c r="K576" i="19"/>
  <c r="P576" i="19"/>
  <c r="AI569" i="19"/>
  <c r="AE570" i="19"/>
  <c r="K577" i="19"/>
  <c r="B543" i="19"/>
  <c r="A543" i="19"/>
  <c r="H577" i="19"/>
  <c r="X570" i="19"/>
  <c r="O576" i="19"/>
  <c r="AH569" i="19"/>
  <c r="Y562" i="19"/>
  <c r="AB562" i="19" s="1"/>
  <c r="AG562" i="19" s="1"/>
  <c r="H576" i="19"/>
  <c r="X569" i="19"/>
  <c r="J577" i="19"/>
  <c r="J576" i="19"/>
  <c r="Y563" i="19"/>
  <c r="AB563" i="19" s="1"/>
  <c r="AG563" i="19" s="1"/>
  <c r="AC556" i="19"/>
  <c r="AA556" i="19"/>
  <c r="O577" i="19"/>
  <c r="AH570" i="19"/>
  <c r="AB555" i="19"/>
  <c r="AG555" i="19" s="1"/>
  <c r="AD556" i="19" l="1"/>
  <c r="AF556" i="19" s="1"/>
  <c r="AJ556" i="19" s="1"/>
  <c r="D556" i="19" s="1"/>
  <c r="AD555" i="19"/>
  <c r="AF555" i="19" s="1"/>
  <c r="B550" i="19"/>
  <c r="AC563" i="19"/>
  <c r="AA563" i="19"/>
  <c r="J583" i="19"/>
  <c r="Y569" i="19"/>
  <c r="AB569" i="19" s="1"/>
  <c r="AG569" i="19" s="1"/>
  <c r="AE576" i="19"/>
  <c r="K583" i="19"/>
  <c r="H583" i="19"/>
  <c r="X576" i="19"/>
  <c r="AC562" i="19"/>
  <c r="AA562" i="19"/>
  <c r="Y570" i="19"/>
  <c r="AB570" i="19" s="1"/>
  <c r="AG570" i="19" s="1"/>
  <c r="H584" i="19"/>
  <c r="X577" i="19"/>
  <c r="AE577" i="19"/>
  <c r="K584" i="19"/>
  <c r="A550" i="19"/>
  <c r="J584" i="19"/>
  <c r="P583" i="19"/>
  <c r="AI576" i="19"/>
  <c r="P584" i="19"/>
  <c r="AI577" i="19"/>
  <c r="O584" i="19"/>
  <c r="AH577" i="19"/>
  <c r="O583" i="19"/>
  <c r="AH576" i="19"/>
  <c r="AD562" i="19" l="1"/>
  <c r="AF562" i="19" s="1"/>
  <c r="AJ562" i="19" s="1"/>
  <c r="D562" i="19" s="1"/>
  <c r="AJ555" i="19"/>
  <c r="D555" i="19" s="1"/>
  <c r="A557" i="19" s="1"/>
  <c r="AD563" i="19"/>
  <c r="AF563" i="19" s="1"/>
  <c r="AJ563" i="19" s="1"/>
  <c r="D563" i="19" s="1"/>
  <c r="H591" i="19"/>
  <c r="X584" i="19"/>
  <c r="AC570" i="19"/>
  <c r="AA570" i="19"/>
  <c r="O590" i="19"/>
  <c r="AH583" i="19"/>
  <c r="P591" i="19"/>
  <c r="AI584" i="19"/>
  <c r="K590" i="19"/>
  <c r="AE583" i="19"/>
  <c r="J590" i="19"/>
  <c r="K591" i="19"/>
  <c r="AE584" i="19"/>
  <c r="AH584" i="19"/>
  <c r="O591" i="19"/>
  <c r="H590" i="19"/>
  <c r="X583" i="19"/>
  <c r="Y576" i="19"/>
  <c r="AB576" i="19" s="1"/>
  <c r="AG576" i="19" s="1"/>
  <c r="P590" i="19"/>
  <c r="AI583" i="19"/>
  <c r="AC569" i="19"/>
  <c r="AA569" i="19"/>
  <c r="J591" i="19"/>
  <c r="Y577" i="19"/>
  <c r="AB577" i="19" s="1"/>
  <c r="AG577" i="19" s="1"/>
  <c r="AD569" i="19" l="1"/>
  <c r="AF569" i="19" s="1"/>
  <c r="AJ569" i="19" s="1"/>
  <c r="D569" i="19" s="1"/>
  <c r="B557" i="19"/>
  <c r="A564" i="19"/>
  <c r="AC577" i="19"/>
  <c r="AA577" i="19"/>
  <c r="K598" i="19"/>
  <c r="AE591" i="19"/>
  <c r="AD570" i="19"/>
  <c r="AF570" i="19" s="1"/>
  <c r="AJ570" i="19" s="1"/>
  <c r="D570" i="19" s="1"/>
  <c r="O598" i="19"/>
  <c r="AH591" i="19"/>
  <c r="J598" i="19"/>
  <c r="J597" i="19"/>
  <c r="K597" i="19"/>
  <c r="AE590" i="19"/>
  <c r="P597" i="19"/>
  <c r="AI590" i="19"/>
  <c r="Y584" i="19"/>
  <c r="AB584" i="19" s="1"/>
  <c r="AG584" i="19" s="1"/>
  <c r="P598" i="19"/>
  <c r="AI591" i="19"/>
  <c r="AC576" i="19"/>
  <c r="AA576" i="19"/>
  <c r="O597" i="19"/>
  <c r="AH590" i="19"/>
  <c r="B564" i="19"/>
  <c r="Y583" i="19"/>
  <c r="AB583" i="19" s="1"/>
  <c r="AG583" i="19" s="1"/>
  <c r="H597" i="19"/>
  <c r="X590" i="19"/>
  <c r="H598" i="19"/>
  <c r="X591" i="19"/>
  <c r="B571" i="19" l="1"/>
  <c r="AD576" i="19"/>
  <c r="AF576" i="19" s="1"/>
  <c r="AJ576" i="19" s="1"/>
  <c r="D576" i="19" s="1"/>
  <c r="AD577" i="19"/>
  <c r="AF577" i="19" s="1"/>
  <c r="AJ577" i="19" s="1"/>
  <c r="D577" i="19" s="1"/>
  <c r="P604" i="19"/>
  <c r="AI597" i="19"/>
  <c r="H605" i="19"/>
  <c r="X598" i="19"/>
  <c r="H604" i="19"/>
  <c r="X597" i="19"/>
  <c r="AE597" i="19"/>
  <c r="K604" i="19"/>
  <c r="J605" i="19"/>
  <c r="O604" i="19"/>
  <c r="AH597" i="19"/>
  <c r="P605" i="19"/>
  <c r="AI598" i="19"/>
  <c r="A571" i="19"/>
  <c r="AE598" i="19"/>
  <c r="K605" i="19"/>
  <c r="AC583" i="19"/>
  <c r="AA583" i="19"/>
  <c r="J604" i="19"/>
  <c r="O605" i="19"/>
  <c r="AH598" i="19"/>
  <c r="Y591" i="19"/>
  <c r="AB591" i="19" s="1"/>
  <c r="AG591" i="19" s="1"/>
  <c r="Y590" i="19"/>
  <c r="AB590" i="19" s="1"/>
  <c r="AG590" i="19" s="1"/>
  <c r="AC584" i="19"/>
  <c r="AA584" i="19"/>
  <c r="AD584" i="19" l="1"/>
  <c r="AF584" i="19" s="1"/>
  <c r="AJ584" i="19" s="1"/>
  <c r="D584" i="19" s="1"/>
  <c r="B578" i="19"/>
  <c r="AD583" i="19"/>
  <c r="AF583" i="19" s="1"/>
  <c r="AJ583" i="19" s="1"/>
  <c r="D583" i="19" s="1"/>
  <c r="P612" i="19"/>
  <c r="AI605" i="19"/>
  <c r="A578" i="19"/>
  <c r="AC590" i="19"/>
  <c r="AA590" i="19"/>
  <c r="J612" i="19"/>
  <c r="O612" i="19"/>
  <c r="AH605" i="19"/>
  <c r="J611" i="19"/>
  <c r="Y598" i="19"/>
  <c r="H612" i="19"/>
  <c r="X605" i="19"/>
  <c r="Y597" i="19"/>
  <c r="AB597" i="19" s="1"/>
  <c r="AG597" i="19" s="1"/>
  <c r="H611" i="19"/>
  <c r="X604" i="19"/>
  <c r="O611" i="19"/>
  <c r="AH604" i="19"/>
  <c r="AC591" i="19"/>
  <c r="AA591" i="19"/>
  <c r="AE604" i="19"/>
  <c r="K611" i="19"/>
  <c r="AE605" i="19"/>
  <c r="K612" i="19"/>
  <c r="P611" i="19"/>
  <c r="AI604" i="19"/>
  <c r="A585" i="19" l="1"/>
  <c r="AD591" i="19"/>
  <c r="AF591" i="19" s="1"/>
  <c r="AJ591" i="19" s="1"/>
  <c r="D591" i="19" s="1"/>
  <c r="AD590" i="19"/>
  <c r="AF590" i="19" s="1"/>
  <c r="AJ590" i="19" s="1"/>
  <c r="D590" i="19" s="1"/>
  <c r="H619" i="19"/>
  <c r="X612" i="19"/>
  <c r="AC598" i="19"/>
  <c r="AA598" i="19"/>
  <c r="K618" i="19"/>
  <c r="AE611" i="19"/>
  <c r="P618" i="19"/>
  <c r="AI611" i="19"/>
  <c r="K619" i="19"/>
  <c r="AE612" i="19"/>
  <c r="AB598" i="19"/>
  <c r="AG598" i="19" s="1"/>
  <c r="O619" i="19"/>
  <c r="AH612" i="19"/>
  <c r="O618" i="19"/>
  <c r="AH611" i="19"/>
  <c r="J619" i="19"/>
  <c r="AI612" i="19"/>
  <c r="P619" i="19"/>
  <c r="Y605" i="19"/>
  <c r="AB605" i="19" s="1"/>
  <c r="AG605" i="19" s="1"/>
  <c r="J618" i="19"/>
  <c r="Y604" i="19"/>
  <c r="AB604" i="19" s="1"/>
  <c r="AG604" i="19" s="1"/>
  <c r="H618" i="19"/>
  <c r="X611" i="19"/>
  <c r="AC597" i="19"/>
  <c r="AA597" i="19"/>
  <c r="B585" i="19"/>
  <c r="AD597" i="19" l="1"/>
  <c r="AF597" i="19" s="1"/>
  <c r="AJ597" i="19" s="1"/>
  <c r="D597" i="19" s="1"/>
  <c r="AD598" i="19"/>
  <c r="AF598" i="19" s="1"/>
  <c r="H625" i="19"/>
  <c r="X618" i="19"/>
  <c r="O625" i="19"/>
  <c r="AH618" i="19"/>
  <c r="J626" i="19"/>
  <c r="Y611" i="19"/>
  <c r="AB611" i="19" s="1"/>
  <c r="AG611" i="19" s="1"/>
  <c r="AC604" i="19"/>
  <c r="AA604" i="19"/>
  <c r="P625" i="19"/>
  <c r="AI618" i="19"/>
  <c r="AC605" i="19"/>
  <c r="AA605" i="19"/>
  <c r="P626" i="19"/>
  <c r="AI619" i="19"/>
  <c r="Y612" i="19"/>
  <c r="AB612" i="19" s="1"/>
  <c r="AG612" i="19" s="1"/>
  <c r="O626" i="19"/>
  <c r="AH619" i="19"/>
  <c r="B592" i="19"/>
  <c r="A592" i="19"/>
  <c r="K626" i="19"/>
  <c r="AE619" i="19"/>
  <c r="J625" i="19"/>
  <c r="AE618" i="19"/>
  <c r="K625" i="19"/>
  <c r="H626" i="19"/>
  <c r="X619" i="19"/>
  <c r="AD605" i="19" l="1"/>
  <c r="AF605" i="19" s="1"/>
  <c r="AJ605" i="19" s="1"/>
  <c r="D605" i="19" s="1"/>
  <c r="AJ598" i="19"/>
  <c r="D598" i="19" s="1"/>
  <c r="B599" i="19" s="1"/>
  <c r="Y619" i="19"/>
  <c r="AB619" i="19" s="1"/>
  <c r="AG619" i="19" s="1"/>
  <c r="P632" i="19"/>
  <c r="AI625" i="19"/>
  <c r="H633" i="19"/>
  <c r="X626" i="19"/>
  <c r="AE625" i="19"/>
  <c r="K632" i="19"/>
  <c r="AD604" i="19"/>
  <c r="AF604" i="19" s="1"/>
  <c r="AJ604" i="19" s="1"/>
  <c r="D604" i="19" s="1"/>
  <c r="AE626" i="19"/>
  <c r="K633" i="19"/>
  <c r="AC611" i="19"/>
  <c r="AA611" i="19"/>
  <c r="J633" i="19"/>
  <c r="Y618" i="19"/>
  <c r="AB618" i="19" s="1"/>
  <c r="AG618" i="19" s="1"/>
  <c r="J632" i="19"/>
  <c r="O632" i="19"/>
  <c r="AH625" i="19"/>
  <c r="AC612" i="19"/>
  <c r="AA612" i="19"/>
  <c r="H632" i="19"/>
  <c r="X625" i="19"/>
  <c r="O633" i="19"/>
  <c r="AH626" i="19"/>
  <c r="AI626" i="19"/>
  <c r="P633" i="19"/>
  <c r="AD611" i="19" l="1"/>
  <c r="AF611" i="19" s="1"/>
  <c r="AJ611" i="19" s="1"/>
  <c r="D611" i="19" s="1"/>
  <c r="AD612" i="19"/>
  <c r="AF612" i="19" s="1"/>
  <c r="AJ612" i="19" s="1"/>
  <c r="D612" i="19" s="1"/>
  <c r="A599" i="19"/>
  <c r="J640" i="19"/>
  <c r="H639" i="19"/>
  <c r="X632" i="19"/>
  <c r="AI633" i="19"/>
  <c r="P640" i="19"/>
  <c r="J639" i="19"/>
  <c r="H640" i="19"/>
  <c r="X633" i="19"/>
  <c r="P639" i="19"/>
  <c r="AI632" i="19"/>
  <c r="Y625" i="19"/>
  <c r="K640" i="19"/>
  <c r="AE633" i="19"/>
  <c r="K639" i="19"/>
  <c r="AE632" i="19"/>
  <c r="O639" i="19"/>
  <c r="AH632" i="19"/>
  <c r="A606" i="19"/>
  <c r="B606" i="19"/>
  <c r="O640" i="19"/>
  <c r="AH633" i="19"/>
  <c r="Y626" i="19"/>
  <c r="AB626" i="19" s="1"/>
  <c r="AG626" i="19" s="1"/>
  <c r="AC618" i="19"/>
  <c r="AA618" i="19"/>
  <c r="AC619" i="19"/>
  <c r="AA619" i="19"/>
  <c r="AD618" i="19" l="1"/>
  <c r="AF618" i="19" s="1"/>
  <c r="AJ618" i="19" s="1"/>
  <c r="D618" i="19" s="1"/>
  <c r="A613" i="19"/>
  <c r="AD619" i="19"/>
  <c r="AF619" i="19" s="1"/>
  <c r="AJ619" i="19" s="1"/>
  <c r="D619" i="19" s="1"/>
  <c r="AC625" i="19"/>
  <c r="AA625" i="19"/>
  <c r="AC626" i="19"/>
  <c r="AA626" i="19"/>
  <c r="Y633" i="19"/>
  <c r="AB633" i="19" s="1"/>
  <c r="AG633" i="19" s="1"/>
  <c r="H647" i="19"/>
  <c r="X640" i="19"/>
  <c r="B613" i="19"/>
  <c r="O646" i="19"/>
  <c r="AH639" i="19"/>
  <c r="P647" i="19"/>
  <c r="AI640" i="19"/>
  <c r="O647" i="19"/>
  <c r="AH640" i="19"/>
  <c r="J646" i="19"/>
  <c r="K647" i="19"/>
  <c r="AE640" i="19"/>
  <c r="P646" i="19"/>
  <c r="AI639" i="19"/>
  <c r="AE639" i="19"/>
  <c r="K646" i="19"/>
  <c r="Y632" i="19"/>
  <c r="AB632" i="19" s="1"/>
  <c r="AG632" i="19" s="1"/>
  <c r="H646" i="19"/>
  <c r="X639" i="19"/>
  <c r="AB625" i="19"/>
  <c r="AG625" i="19" s="1"/>
  <c r="J647" i="19"/>
  <c r="AD625" i="19" l="1"/>
  <c r="AF625" i="19" s="1"/>
  <c r="AJ625" i="19" s="1"/>
  <c r="D625" i="19" s="1"/>
  <c r="AD626" i="19"/>
  <c r="AF626" i="19" s="1"/>
  <c r="AJ626" i="19" s="1"/>
  <c r="D626" i="19" s="1"/>
  <c r="B620" i="19"/>
  <c r="A620" i="19"/>
  <c r="Y639" i="19"/>
  <c r="AB639" i="19" s="1"/>
  <c r="AG639" i="19" s="1"/>
  <c r="O653" i="19"/>
  <c r="AH646" i="19"/>
  <c r="Y640" i="19"/>
  <c r="AB640" i="19" s="1"/>
  <c r="AG640" i="19" s="1"/>
  <c r="H654" i="19"/>
  <c r="X647" i="19"/>
  <c r="P653" i="19"/>
  <c r="AI646" i="19"/>
  <c r="AC633" i="19"/>
  <c r="AA633" i="19"/>
  <c r="AE647" i="19"/>
  <c r="K654" i="19"/>
  <c r="O654" i="19"/>
  <c r="AH647" i="19"/>
  <c r="H653" i="19"/>
  <c r="X646" i="19"/>
  <c r="AI647" i="19"/>
  <c r="P654" i="19"/>
  <c r="AC632" i="19"/>
  <c r="AA632" i="19"/>
  <c r="K653" i="19"/>
  <c r="AE646" i="19"/>
  <c r="J653" i="19"/>
  <c r="J654" i="19"/>
  <c r="AD632" i="19" l="1"/>
  <c r="AF632" i="19" s="1"/>
  <c r="AJ632" i="19" s="1"/>
  <c r="D632" i="19" s="1"/>
  <c r="AD633" i="19"/>
  <c r="AF633" i="19" s="1"/>
  <c r="AJ633" i="19" s="1"/>
  <c r="D633" i="19" s="1"/>
  <c r="J661" i="19"/>
  <c r="P660" i="19"/>
  <c r="AI653" i="19"/>
  <c r="K660" i="19"/>
  <c r="AE653" i="19"/>
  <c r="H661" i="19"/>
  <c r="X654" i="19"/>
  <c r="B627" i="19"/>
  <c r="A627" i="19"/>
  <c r="AH654" i="19"/>
  <c r="O661" i="19"/>
  <c r="AC639" i="19"/>
  <c r="AA639" i="19"/>
  <c r="J660" i="19"/>
  <c r="Y647" i="19"/>
  <c r="AB647" i="19" s="1"/>
  <c r="AG647" i="19" s="1"/>
  <c r="H660" i="19"/>
  <c r="X653" i="19"/>
  <c r="O660" i="19"/>
  <c r="AH653" i="19"/>
  <c r="AE654" i="19"/>
  <c r="K661" i="19"/>
  <c r="AI654" i="19"/>
  <c r="P661" i="19"/>
  <c r="AC640" i="19"/>
  <c r="AA640" i="19"/>
  <c r="Y646" i="19"/>
  <c r="AC646" i="19" l="1"/>
  <c r="AA646" i="19"/>
  <c r="AB646" i="19"/>
  <c r="AG646" i="19" s="1"/>
  <c r="P668" i="19"/>
  <c r="AI661" i="19"/>
  <c r="AE661" i="19"/>
  <c r="K668" i="19"/>
  <c r="H668" i="19"/>
  <c r="X661" i="19"/>
  <c r="AD639" i="19"/>
  <c r="AF639" i="19" s="1"/>
  <c r="AJ639" i="19" s="1"/>
  <c r="D639" i="19" s="1"/>
  <c r="O668" i="19"/>
  <c r="AH661" i="19"/>
  <c r="Y654" i="19"/>
  <c r="AB654" i="19" s="1"/>
  <c r="AG654" i="19" s="1"/>
  <c r="Y653" i="19"/>
  <c r="A634" i="19"/>
  <c r="B634" i="19"/>
  <c r="H667" i="19"/>
  <c r="X660" i="19"/>
  <c r="AD640" i="19"/>
  <c r="AF640" i="19" s="1"/>
  <c r="AJ640" i="19" s="1"/>
  <c r="D640" i="19" s="1"/>
  <c r="O667" i="19"/>
  <c r="AH660" i="19"/>
  <c r="K667" i="19"/>
  <c r="AE660" i="19"/>
  <c r="AC647" i="19"/>
  <c r="AA647" i="19"/>
  <c r="P667" i="19"/>
  <c r="AI660" i="19"/>
  <c r="J667" i="19"/>
  <c r="J668" i="19"/>
  <c r="AD646" i="19" l="1"/>
  <c r="AF646" i="19" s="1"/>
  <c r="AJ646" i="19" s="1"/>
  <c r="D646" i="19" s="1"/>
  <c r="A641" i="19"/>
  <c r="B641" i="19"/>
  <c r="J674" i="19"/>
  <c r="AC653" i="19"/>
  <c r="AA653" i="19"/>
  <c r="P674" i="19"/>
  <c r="AI667" i="19"/>
  <c r="O675" i="19"/>
  <c r="AH668" i="19"/>
  <c r="AC654" i="19"/>
  <c r="AD654" i="19" s="1"/>
  <c r="AF654" i="19" s="1"/>
  <c r="AJ654" i="19" s="1"/>
  <c r="D654" i="19" s="1"/>
  <c r="AA654" i="19"/>
  <c r="O674" i="19"/>
  <c r="AH667" i="19"/>
  <c r="H675" i="19"/>
  <c r="X668" i="19"/>
  <c r="Y660" i="19"/>
  <c r="AE667" i="19"/>
  <c r="K674" i="19"/>
  <c r="Y661" i="19"/>
  <c r="AB661" i="19" s="1"/>
  <c r="AG661" i="19" s="1"/>
  <c r="AE668" i="19"/>
  <c r="K675" i="19"/>
  <c r="H674" i="19"/>
  <c r="X667" i="19"/>
  <c r="P675" i="19"/>
  <c r="AI668" i="19"/>
  <c r="J675" i="19"/>
  <c r="AD647" i="19"/>
  <c r="AF647" i="19" s="1"/>
  <c r="AJ647" i="19" s="1"/>
  <c r="D647" i="19" s="1"/>
  <c r="AB653" i="19"/>
  <c r="AG653" i="19" s="1"/>
  <c r="AD653" i="19" l="1"/>
  <c r="AF653" i="19" s="1"/>
  <c r="B648" i="19"/>
  <c r="AC660" i="19"/>
  <c r="AA660" i="19"/>
  <c r="Y668" i="19"/>
  <c r="AB668" i="19" s="1"/>
  <c r="AG668" i="19" s="1"/>
  <c r="J682" i="19"/>
  <c r="O681" i="19"/>
  <c r="AH674" i="19"/>
  <c r="H681" i="19"/>
  <c r="X674" i="19"/>
  <c r="O682" i="19"/>
  <c r="AH675" i="19"/>
  <c r="AE675" i="19"/>
  <c r="K682" i="19"/>
  <c r="P681" i="19"/>
  <c r="AI674" i="19"/>
  <c r="AC661" i="19"/>
  <c r="AA661" i="19"/>
  <c r="AE674" i="19"/>
  <c r="K681" i="19"/>
  <c r="Y667" i="19"/>
  <c r="AB667" i="19" s="1"/>
  <c r="AG667" i="19" s="1"/>
  <c r="J681" i="19"/>
  <c r="H682" i="19"/>
  <c r="X675" i="19"/>
  <c r="P682" i="19"/>
  <c r="AI675" i="19"/>
  <c r="A648" i="19"/>
  <c r="AB660" i="19"/>
  <c r="AG660" i="19" s="1"/>
  <c r="AJ653" i="19" l="1"/>
  <c r="D653" i="19" s="1"/>
  <c r="A655" i="19" s="1"/>
  <c r="AD660" i="19"/>
  <c r="AF660" i="19" s="1"/>
  <c r="AJ660" i="19" s="1"/>
  <c r="D660" i="19" s="1"/>
  <c r="AD661" i="19"/>
  <c r="AF661" i="19" s="1"/>
  <c r="AJ661" i="19" s="1"/>
  <c r="D661" i="19" s="1"/>
  <c r="Y675" i="19"/>
  <c r="AB675" i="19" s="1"/>
  <c r="AG675" i="19" s="1"/>
  <c r="P688" i="19"/>
  <c r="AI681" i="19"/>
  <c r="P689" i="19"/>
  <c r="AI682" i="19"/>
  <c r="Y674" i="19"/>
  <c r="AB674" i="19" s="1"/>
  <c r="AG674" i="19" s="1"/>
  <c r="H688" i="19"/>
  <c r="X681" i="19"/>
  <c r="J688" i="19"/>
  <c r="O688" i="19"/>
  <c r="AH681" i="19"/>
  <c r="AC668" i="19"/>
  <c r="AA668" i="19"/>
  <c r="K689" i="19"/>
  <c r="AE682" i="19"/>
  <c r="AH682" i="19"/>
  <c r="O689" i="19"/>
  <c r="AC667" i="19"/>
  <c r="AA667" i="19"/>
  <c r="J689" i="19"/>
  <c r="K688" i="19"/>
  <c r="AE681" i="19"/>
  <c r="H689" i="19"/>
  <c r="X682" i="19"/>
  <c r="AD667" i="19" l="1"/>
  <c r="AF667" i="19" s="1"/>
  <c r="AJ667" i="19" s="1"/>
  <c r="D667" i="19" s="1"/>
  <c r="B655" i="19"/>
  <c r="A662" i="19"/>
  <c r="Y682" i="19"/>
  <c r="AB682" i="19" s="1"/>
  <c r="AG682" i="19" s="1"/>
  <c r="AD668" i="19"/>
  <c r="AF668" i="19" s="1"/>
  <c r="AJ668" i="19" s="1"/>
  <c r="D668" i="19" s="1"/>
  <c r="P695" i="19"/>
  <c r="AI688" i="19"/>
  <c r="O695" i="19"/>
  <c r="AH688" i="19"/>
  <c r="H696" i="19"/>
  <c r="X689" i="19"/>
  <c r="K695" i="19"/>
  <c r="AE688" i="19"/>
  <c r="P696" i="19"/>
  <c r="AI689" i="19"/>
  <c r="O696" i="19"/>
  <c r="AH689" i="19"/>
  <c r="B662" i="19"/>
  <c r="J695" i="19"/>
  <c r="Y681" i="19"/>
  <c r="AB681" i="19" s="1"/>
  <c r="AG681" i="19" s="1"/>
  <c r="H695" i="19"/>
  <c r="X688" i="19"/>
  <c r="J696" i="19"/>
  <c r="AC674" i="19"/>
  <c r="AA674" i="19"/>
  <c r="K696" i="19"/>
  <c r="AE689" i="19"/>
  <c r="AC675" i="19"/>
  <c r="AA675" i="19"/>
  <c r="AD675" i="19" l="1"/>
  <c r="AF675" i="19" s="1"/>
  <c r="AJ675" i="19" s="1"/>
  <c r="D675" i="19" s="1"/>
  <c r="AD674" i="19"/>
  <c r="AF674" i="19" s="1"/>
  <c r="AJ674" i="19" s="1"/>
  <c r="D674" i="19" s="1"/>
  <c r="A669" i="19"/>
  <c r="AI696" i="19"/>
  <c r="P703" i="19"/>
  <c r="Y689" i="19"/>
  <c r="AB689" i="19" s="1"/>
  <c r="AG689" i="19" s="1"/>
  <c r="P702" i="19"/>
  <c r="AI695" i="19"/>
  <c r="K702" i="19"/>
  <c r="AE695" i="19"/>
  <c r="J703" i="19"/>
  <c r="Y688" i="19"/>
  <c r="AB688" i="19" s="1"/>
  <c r="AG688" i="19" s="1"/>
  <c r="H703" i="19"/>
  <c r="X696" i="19"/>
  <c r="H702" i="19"/>
  <c r="X695" i="19"/>
  <c r="O702" i="19"/>
  <c r="AH695" i="19"/>
  <c r="J702" i="19"/>
  <c r="K703" i="19"/>
  <c r="AE696" i="19"/>
  <c r="AC681" i="19"/>
  <c r="AA681" i="19"/>
  <c r="B669" i="19"/>
  <c r="AH696" i="19"/>
  <c r="O703" i="19"/>
  <c r="AC682" i="19"/>
  <c r="AA682" i="19"/>
  <c r="AD682" i="19" l="1"/>
  <c r="AF682" i="19" s="1"/>
  <c r="AJ682" i="19" s="1"/>
  <c r="D682" i="19" s="1"/>
  <c r="B676" i="19"/>
  <c r="H710" i="19"/>
  <c r="X703" i="19"/>
  <c r="H709" i="19"/>
  <c r="X702" i="19"/>
  <c r="Y696" i="19"/>
  <c r="AB696" i="19" s="1"/>
  <c r="AG696" i="19" s="1"/>
  <c r="AH703" i="19"/>
  <c r="O710" i="19"/>
  <c r="AD681" i="19"/>
  <c r="AF681" i="19" s="1"/>
  <c r="AJ681" i="19" s="1"/>
  <c r="D681" i="19" s="1"/>
  <c r="AE703" i="19"/>
  <c r="K710" i="19"/>
  <c r="AC689" i="19"/>
  <c r="AA689" i="19"/>
  <c r="AC688" i="19"/>
  <c r="AA688" i="19"/>
  <c r="J710" i="19"/>
  <c r="A676" i="19"/>
  <c r="O709" i="19"/>
  <c r="AH702" i="19"/>
  <c r="AI703" i="19"/>
  <c r="P710" i="19"/>
  <c r="K709" i="19"/>
  <c r="AE702" i="19"/>
  <c r="P709" i="19"/>
  <c r="AI702" i="19"/>
  <c r="J709" i="19"/>
  <c r="Y695" i="19"/>
  <c r="AD689" i="19" l="1"/>
  <c r="AF689" i="19" s="1"/>
  <c r="AJ689" i="19" s="1"/>
  <c r="D689" i="19" s="1"/>
  <c r="AD688" i="19"/>
  <c r="AF688" i="19" s="1"/>
  <c r="AJ688" i="19" s="1"/>
  <c r="D688" i="19" s="1"/>
  <c r="A683" i="19"/>
  <c r="AC695" i="19"/>
  <c r="AA695" i="19"/>
  <c r="J716" i="19"/>
  <c r="AE710" i="19"/>
  <c r="K717" i="19"/>
  <c r="B683" i="19"/>
  <c r="O716" i="19"/>
  <c r="AH709" i="19"/>
  <c r="Y702" i="19"/>
  <c r="AB702" i="19" s="1"/>
  <c r="AG702" i="19" s="1"/>
  <c r="J717" i="19"/>
  <c r="H716" i="19"/>
  <c r="X709" i="19"/>
  <c r="K716" i="19"/>
  <c r="AE709" i="19"/>
  <c r="AI710" i="19"/>
  <c r="P717" i="19"/>
  <c r="AH710" i="19"/>
  <c r="O717" i="19"/>
  <c r="AC696" i="19"/>
  <c r="AA696" i="19"/>
  <c r="Y703" i="19"/>
  <c r="AB703" i="19" s="1"/>
  <c r="AG703" i="19" s="1"/>
  <c r="P716" i="19"/>
  <c r="AI709" i="19"/>
  <c r="AB695" i="19"/>
  <c r="AG695" i="19" s="1"/>
  <c r="H717" i="19"/>
  <c r="X710" i="19"/>
  <c r="A690" i="19" l="1"/>
  <c r="AD696" i="19"/>
  <c r="AF696" i="19" s="1"/>
  <c r="AJ696" i="19" s="1"/>
  <c r="D696" i="19" s="1"/>
  <c r="AD695" i="19"/>
  <c r="AF695" i="19" s="1"/>
  <c r="B690" i="19"/>
  <c r="H724" i="19"/>
  <c r="X717" i="19"/>
  <c r="Y709" i="19"/>
  <c r="AB709" i="19" s="1"/>
  <c r="AG709" i="19" s="1"/>
  <c r="H723" i="19"/>
  <c r="X716" i="19"/>
  <c r="AC702" i="19"/>
  <c r="AA702" i="19"/>
  <c r="AC703" i="19"/>
  <c r="AA703" i="19"/>
  <c r="AH717" i="19"/>
  <c r="O724" i="19"/>
  <c r="AE717" i="19"/>
  <c r="K724" i="19"/>
  <c r="J723" i="19"/>
  <c r="J724" i="19"/>
  <c r="P723" i="19"/>
  <c r="AI716" i="19"/>
  <c r="O723" i="19"/>
  <c r="AH716" i="19"/>
  <c r="P724" i="19"/>
  <c r="AI717" i="19"/>
  <c r="Y710" i="19"/>
  <c r="K723" i="19"/>
  <c r="AE716" i="19"/>
  <c r="AD702" i="19" l="1"/>
  <c r="AF702" i="19" s="1"/>
  <c r="AJ702" i="19" s="1"/>
  <c r="D702" i="19" s="1"/>
  <c r="AD703" i="19"/>
  <c r="AF703" i="19" s="1"/>
  <c r="AJ703" i="19" s="1"/>
  <c r="D703" i="19" s="1"/>
  <c r="AJ695" i="19"/>
  <c r="D695" i="19" s="1"/>
  <c r="A697" i="19" s="1"/>
  <c r="AC710" i="19"/>
  <c r="AA710" i="19"/>
  <c r="AE724" i="19"/>
  <c r="K731" i="19"/>
  <c r="K730" i="19"/>
  <c r="AE723" i="19"/>
  <c r="P731" i="19"/>
  <c r="AI724" i="19"/>
  <c r="P730" i="19"/>
  <c r="AI723" i="19"/>
  <c r="J730" i="19"/>
  <c r="Y716" i="19"/>
  <c r="O730" i="19"/>
  <c r="AH723" i="19"/>
  <c r="H730" i="19"/>
  <c r="X723" i="19"/>
  <c r="AB710" i="19"/>
  <c r="AG710" i="19" s="1"/>
  <c r="AH724" i="19"/>
  <c r="O731" i="19"/>
  <c r="AC709" i="19"/>
  <c r="AA709" i="19"/>
  <c r="Y717" i="19"/>
  <c r="AB717" i="19" s="1"/>
  <c r="AG717" i="19" s="1"/>
  <c r="J731" i="19"/>
  <c r="H731" i="19"/>
  <c r="X724" i="19"/>
  <c r="AD709" i="19" l="1"/>
  <c r="AF709" i="19" s="1"/>
  <c r="AJ709" i="19" s="1"/>
  <c r="D709" i="19" s="1"/>
  <c r="B697" i="19"/>
  <c r="AD710" i="19"/>
  <c r="AF710" i="19" s="1"/>
  <c r="AJ710" i="19" s="1"/>
  <c r="D710" i="19" s="1"/>
  <c r="B704" i="19"/>
  <c r="J738" i="19"/>
  <c r="J737" i="19"/>
  <c r="Y723" i="19"/>
  <c r="AB723" i="19" s="1"/>
  <c r="AG723" i="19" s="1"/>
  <c r="AE730" i="19"/>
  <c r="K737" i="19"/>
  <c r="H737" i="19"/>
  <c r="X730" i="19"/>
  <c r="K738" i="19"/>
  <c r="AE731" i="19"/>
  <c r="Y724" i="19"/>
  <c r="AB724" i="19" s="1"/>
  <c r="AG724" i="19" s="1"/>
  <c r="O737" i="19"/>
  <c r="AH730" i="19"/>
  <c r="AC716" i="19"/>
  <c r="AA716" i="19"/>
  <c r="AC717" i="19"/>
  <c r="AA717" i="19"/>
  <c r="A704" i="19"/>
  <c r="P737" i="19"/>
  <c r="AI730" i="19"/>
  <c r="O738" i="19"/>
  <c r="AH731" i="19"/>
  <c r="P738" i="19"/>
  <c r="AI731" i="19"/>
  <c r="H738" i="19"/>
  <c r="X731" i="19"/>
  <c r="AB716" i="19"/>
  <c r="AG716" i="19" s="1"/>
  <c r="AD716" i="19" l="1"/>
  <c r="AF716" i="19" s="1"/>
  <c r="AJ716" i="19" s="1"/>
  <c r="D716" i="19" s="1"/>
  <c r="AD717" i="19"/>
  <c r="AF717" i="19" s="1"/>
  <c r="AJ717" i="19" s="1"/>
  <c r="D717" i="19" s="1"/>
  <c r="H745" i="19"/>
  <c r="X738" i="19"/>
  <c r="A711" i="19"/>
  <c r="B711" i="19"/>
  <c r="O744" i="19"/>
  <c r="AH737" i="19"/>
  <c r="O745" i="19"/>
  <c r="AH738" i="19"/>
  <c r="J744" i="19"/>
  <c r="AC724" i="19"/>
  <c r="AA724" i="19"/>
  <c r="K745" i="19"/>
  <c r="AE738" i="19"/>
  <c r="AI738" i="19"/>
  <c r="P745" i="19"/>
  <c r="H744" i="19"/>
  <c r="X737" i="19"/>
  <c r="K744" i="19"/>
  <c r="AE737" i="19"/>
  <c r="AC723" i="19"/>
  <c r="AA723" i="19"/>
  <c r="Y731" i="19"/>
  <c r="AB731" i="19" s="1"/>
  <c r="AG731" i="19" s="1"/>
  <c r="Y730" i="19"/>
  <c r="AB730" i="19" s="1"/>
  <c r="AG730" i="19" s="1"/>
  <c r="P744" i="19"/>
  <c r="AI737" i="19"/>
  <c r="J745" i="19"/>
  <c r="AD724" i="19" l="1"/>
  <c r="AF724" i="19" s="1"/>
  <c r="AJ724" i="19" s="1"/>
  <c r="D724" i="19" s="1"/>
  <c r="AD723" i="19"/>
  <c r="AF723" i="19" s="1"/>
  <c r="AJ723" i="19" s="1"/>
  <c r="D723" i="19" s="1"/>
  <c r="J752" i="19"/>
  <c r="K752" i="19"/>
  <c r="AE745" i="19"/>
  <c r="P751" i="19"/>
  <c r="AI744" i="19"/>
  <c r="J751" i="19"/>
  <c r="O751" i="19"/>
  <c r="AH744" i="19"/>
  <c r="AE744" i="19"/>
  <c r="K751" i="19"/>
  <c r="Y737" i="19"/>
  <c r="AB737" i="19" s="1"/>
  <c r="AG737" i="19" s="1"/>
  <c r="P752" i="19"/>
  <c r="AI745" i="19"/>
  <c r="B718" i="19"/>
  <c r="A718" i="19"/>
  <c r="AC730" i="19"/>
  <c r="AA730" i="19"/>
  <c r="AC731" i="19"/>
  <c r="AA731" i="19"/>
  <c r="O752" i="19"/>
  <c r="AH745" i="19"/>
  <c r="Y738" i="19"/>
  <c r="AB738" i="19" s="1"/>
  <c r="AG738" i="19" s="1"/>
  <c r="H751" i="19"/>
  <c r="X744" i="19"/>
  <c r="H752" i="19"/>
  <c r="X745" i="19"/>
  <c r="AD730" i="19" l="1"/>
  <c r="AF730" i="19" s="1"/>
  <c r="AJ730" i="19" s="1"/>
  <c r="D730" i="19" s="1"/>
  <c r="AD731" i="19"/>
  <c r="AF731" i="19" s="1"/>
  <c r="AJ731" i="19" s="1"/>
  <c r="D731" i="19" s="1"/>
  <c r="O758" i="19"/>
  <c r="AH751" i="19"/>
  <c r="H759" i="19"/>
  <c r="X752" i="19"/>
  <c r="H758" i="19"/>
  <c r="X751" i="19"/>
  <c r="J758" i="19"/>
  <c r="Y745" i="19"/>
  <c r="AB745" i="19" s="1"/>
  <c r="AG745" i="19" s="1"/>
  <c r="Y744" i="19"/>
  <c r="AB744" i="19" s="1"/>
  <c r="AG744" i="19" s="1"/>
  <c r="K758" i="19"/>
  <c r="AE751" i="19"/>
  <c r="AC738" i="19"/>
  <c r="AA738" i="19"/>
  <c r="A725" i="19"/>
  <c r="B725" i="19"/>
  <c r="O759" i="19"/>
  <c r="AH752" i="19"/>
  <c r="P758" i="19"/>
  <c r="AI751" i="19"/>
  <c r="AC737" i="19"/>
  <c r="AA737" i="19"/>
  <c r="K759" i="19"/>
  <c r="AE752" i="19"/>
  <c r="AI752" i="19"/>
  <c r="P759" i="19"/>
  <c r="J759" i="19"/>
  <c r="AD738" i="19" l="1"/>
  <c r="AF738" i="19" s="1"/>
  <c r="AJ738" i="19" s="1"/>
  <c r="D738" i="19" s="1"/>
  <c r="AD737" i="19"/>
  <c r="AF737" i="19" s="1"/>
  <c r="AJ737" i="19" s="1"/>
  <c r="D737" i="19" s="1"/>
  <c r="B732" i="19"/>
  <c r="A732" i="19"/>
  <c r="AC745" i="19"/>
  <c r="AA745" i="19"/>
  <c r="Y751" i="19"/>
  <c r="P765" i="19"/>
  <c r="AI758" i="19"/>
  <c r="H765" i="19"/>
  <c r="X758" i="19"/>
  <c r="Y752" i="19"/>
  <c r="AB752" i="19" s="1"/>
  <c r="AG752" i="19" s="1"/>
  <c r="P766" i="19"/>
  <c r="AI759" i="19"/>
  <c r="K765" i="19"/>
  <c r="AE758" i="19"/>
  <c r="AC744" i="19"/>
  <c r="AA744" i="19"/>
  <c r="AE759" i="19"/>
  <c r="K766" i="19"/>
  <c r="J766" i="19"/>
  <c r="J765" i="19"/>
  <c r="O766" i="19"/>
  <c r="AH759" i="19"/>
  <c r="H766" i="19"/>
  <c r="X759" i="19"/>
  <c r="O765" i="19"/>
  <c r="AH758" i="19"/>
  <c r="B739" i="19" l="1"/>
  <c r="AD744" i="19"/>
  <c r="AF744" i="19" s="1"/>
  <c r="AJ744" i="19" s="1"/>
  <c r="D744" i="19" s="1"/>
  <c r="A739" i="19"/>
  <c r="AD745" i="19"/>
  <c r="AF745" i="19" s="1"/>
  <c r="AJ745" i="19" s="1"/>
  <c r="D745" i="19" s="1"/>
  <c r="AE765" i="19"/>
  <c r="K772" i="19"/>
  <c r="AC751" i="19"/>
  <c r="AA751" i="19"/>
  <c r="Y759" i="19"/>
  <c r="AB759" i="19" s="1"/>
  <c r="AG759" i="19" s="1"/>
  <c r="AI766" i="19"/>
  <c r="P773" i="19"/>
  <c r="H773" i="19"/>
  <c r="X766" i="19"/>
  <c r="AC752" i="19"/>
  <c r="AA752" i="19"/>
  <c r="AH766" i="19"/>
  <c r="O773" i="19"/>
  <c r="Y758" i="19"/>
  <c r="AB758" i="19" s="1"/>
  <c r="AG758" i="19" s="1"/>
  <c r="H772" i="19"/>
  <c r="X765" i="19"/>
  <c r="J772" i="19"/>
  <c r="P772" i="19"/>
  <c r="AI765" i="19"/>
  <c r="AB751" i="19"/>
  <c r="AG751" i="19" s="1"/>
  <c r="J773" i="19"/>
  <c r="K773" i="19"/>
  <c r="AE766" i="19"/>
  <c r="O772" i="19"/>
  <c r="AH765" i="19"/>
  <c r="AD751" i="19" l="1"/>
  <c r="AF751" i="19" s="1"/>
  <c r="AJ751" i="19" s="1"/>
  <c r="D751" i="19" s="1"/>
  <c r="B746" i="19"/>
  <c r="AD752" i="19"/>
  <c r="AF752" i="19" s="1"/>
  <c r="AJ752" i="19" s="1"/>
  <c r="D752" i="19" s="1"/>
  <c r="O779" i="19"/>
  <c r="AH772" i="19"/>
  <c r="K780" i="19"/>
  <c r="AE773" i="19"/>
  <c r="J780" i="19"/>
  <c r="P780" i="19"/>
  <c r="AI773" i="19"/>
  <c r="O780" i="19"/>
  <c r="AH773" i="19"/>
  <c r="P779" i="19"/>
  <c r="AI772" i="19"/>
  <c r="AC759" i="19"/>
  <c r="AA759" i="19"/>
  <c r="J779" i="19"/>
  <c r="Y765" i="19"/>
  <c r="AB765" i="19" s="1"/>
  <c r="AG765" i="19" s="1"/>
  <c r="H779" i="19"/>
  <c r="X772" i="19"/>
  <c r="AE772" i="19"/>
  <c r="K779" i="19"/>
  <c r="Y766" i="19"/>
  <c r="AB766" i="19" s="1"/>
  <c r="AG766" i="19" s="1"/>
  <c r="H780" i="19"/>
  <c r="X773" i="19"/>
  <c r="A746" i="19"/>
  <c r="AC758" i="19"/>
  <c r="AA758" i="19"/>
  <c r="AD758" i="19" l="1"/>
  <c r="AF758" i="19" s="1"/>
  <c r="AJ758" i="19" s="1"/>
  <c r="D758" i="19" s="1"/>
  <c r="AD759" i="19"/>
  <c r="AF759" i="19" s="1"/>
  <c r="AJ759" i="19" s="1"/>
  <c r="D759" i="19" s="1"/>
  <c r="B753" i="19"/>
  <c r="P786" i="19"/>
  <c r="AI779" i="19"/>
  <c r="AH780" i="19"/>
  <c r="O787" i="19"/>
  <c r="H787" i="19"/>
  <c r="X780" i="19"/>
  <c r="Y772" i="19"/>
  <c r="AB772" i="19" s="1"/>
  <c r="AG772" i="19" s="1"/>
  <c r="H786" i="19"/>
  <c r="X779" i="19"/>
  <c r="J787" i="19"/>
  <c r="AC765" i="19"/>
  <c r="AA765" i="19"/>
  <c r="AE780" i="19"/>
  <c r="K787" i="19"/>
  <c r="O786" i="19"/>
  <c r="AH779" i="19"/>
  <c r="AC766" i="19"/>
  <c r="AA766" i="19"/>
  <c r="AE779" i="19"/>
  <c r="K786" i="19"/>
  <c r="J786" i="19"/>
  <c r="Y773" i="19"/>
  <c r="AB773" i="19" s="1"/>
  <c r="AG773" i="19" s="1"/>
  <c r="A753" i="19"/>
  <c r="P787" i="19"/>
  <c r="AI780" i="19"/>
  <c r="B760" i="19" l="1"/>
  <c r="AD765" i="19"/>
  <c r="AF765" i="19" s="1"/>
  <c r="AJ765" i="19" s="1"/>
  <c r="D765" i="19" s="1"/>
  <c r="AD766" i="19"/>
  <c r="AF766" i="19" s="1"/>
  <c r="J794" i="19"/>
  <c r="Y779" i="19"/>
  <c r="H793" i="19"/>
  <c r="X786" i="19"/>
  <c r="J793" i="19"/>
  <c r="Y780" i="19"/>
  <c r="AB780" i="19" s="1"/>
  <c r="AG780" i="19" s="1"/>
  <c r="AI787" i="19"/>
  <c r="P794" i="19"/>
  <c r="AC772" i="19"/>
  <c r="AA772" i="19"/>
  <c r="K793" i="19"/>
  <c r="AE786" i="19"/>
  <c r="H794" i="19"/>
  <c r="X787" i="19"/>
  <c r="O794" i="19"/>
  <c r="AH787" i="19"/>
  <c r="P793" i="19"/>
  <c r="AI786" i="19"/>
  <c r="AC773" i="19"/>
  <c r="AA773" i="19"/>
  <c r="O793" i="19"/>
  <c r="AH786" i="19"/>
  <c r="AE787" i="19"/>
  <c r="K794" i="19"/>
  <c r="A760" i="19"/>
  <c r="AD773" i="19" l="1"/>
  <c r="AF773" i="19" s="1"/>
  <c r="AJ773" i="19" s="1"/>
  <c r="D773" i="19" s="1"/>
  <c r="AJ766" i="19"/>
  <c r="D766" i="19" s="1"/>
  <c r="B767" i="19" s="1"/>
  <c r="AD772" i="19"/>
  <c r="AF772" i="19" s="1"/>
  <c r="AJ772" i="19" s="1"/>
  <c r="D772" i="19" s="1"/>
  <c r="P801" i="19"/>
  <c r="AI794" i="19"/>
  <c r="O800" i="19"/>
  <c r="AH793" i="19"/>
  <c r="J800" i="19"/>
  <c r="P800" i="19"/>
  <c r="AI793" i="19"/>
  <c r="Y787" i="19"/>
  <c r="AB787" i="19" s="1"/>
  <c r="AG787" i="19" s="1"/>
  <c r="K800" i="19"/>
  <c r="AE793" i="19"/>
  <c r="K801" i="19"/>
  <c r="AE794" i="19"/>
  <c r="AC780" i="19"/>
  <c r="AA780" i="19"/>
  <c r="AC779" i="19"/>
  <c r="AA779" i="19"/>
  <c r="H801" i="19"/>
  <c r="X794" i="19"/>
  <c r="Y786" i="19"/>
  <c r="AB786" i="19" s="1"/>
  <c r="AG786" i="19" s="1"/>
  <c r="H800" i="19"/>
  <c r="X793" i="19"/>
  <c r="AH794" i="19"/>
  <c r="O801" i="19"/>
  <c r="AB779" i="19"/>
  <c r="AG779" i="19" s="1"/>
  <c r="J801" i="19"/>
  <c r="A767" i="19" l="1"/>
  <c r="AD780" i="19"/>
  <c r="AF780" i="19" s="1"/>
  <c r="AJ780" i="19" s="1"/>
  <c r="D780" i="19" s="1"/>
  <c r="AD779" i="19"/>
  <c r="AF779" i="19" s="1"/>
  <c r="A774" i="19"/>
  <c r="B774" i="19"/>
  <c r="J808" i="19"/>
  <c r="K808" i="19"/>
  <c r="AE801" i="19"/>
  <c r="J807" i="19"/>
  <c r="AC787" i="19"/>
  <c r="AA787" i="19"/>
  <c r="H807" i="19"/>
  <c r="X800" i="19"/>
  <c r="O807" i="19"/>
  <c r="AH800" i="19"/>
  <c r="AI801" i="19"/>
  <c r="P808" i="19"/>
  <c r="P807" i="19"/>
  <c r="AI800" i="19"/>
  <c r="Y794" i="19"/>
  <c r="H808" i="19"/>
  <c r="X801" i="19"/>
  <c r="O808" i="19"/>
  <c r="AH801" i="19"/>
  <c r="AE800" i="19"/>
  <c r="K807" i="19"/>
  <c r="Y793" i="19"/>
  <c r="AB793" i="19" s="1"/>
  <c r="AG793" i="19" s="1"/>
  <c r="AC786" i="19"/>
  <c r="AA786" i="19"/>
  <c r="AD786" i="19" l="1"/>
  <c r="AF786" i="19" s="1"/>
  <c r="AJ786" i="19" s="1"/>
  <c r="D786" i="19" s="1"/>
  <c r="AJ779" i="19"/>
  <c r="D779" i="19" s="1"/>
  <c r="B781" i="19" s="1"/>
  <c r="AD787" i="19"/>
  <c r="AF787" i="19" s="1"/>
  <c r="AJ787" i="19" s="1"/>
  <c r="D787" i="19" s="1"/>
  <c r="Y801" i="19"/>
  <c r="AB801" i="19" s="1"/>
  <c r="AG801" i="19" s="1"/>
  <c r="AC794" i="19"/>
  <c r="AA794" i="19"/>
  <c r="AC793" i="19"/>
  <c r="AA793" i="19"/>
  <c r="Y800" i="19"/>
  <c r="AB800" i="19" s="1"/>
  <c r="AG800" i="19" s="1"/>
  <c r="H814" i="19"/>
  <c r="X807" i="19"/>
  <c r="J814" i="19"/>
  <c r="P815" i="19"/>
  <c r="AI808" i="19"/>
  <c r="O814" i="19"/>
  <c r="AH807" i="19"/>
  <c r="AE807" i="19"/>
  <c r="K814" i="19"/>
  <c r="O815" i="19"/>
  <c r="AH808" i="19"/>
  <c r="H815" i="19"/>
  <c r="X808" i="19"/>
  <c r="K815" i="19"/>
  <c r="AE808" i="19"/>
  <c r="AB794" i="19"/>
  <c r="AG794" i="19" s="1"/>
  <c r="J815" i="19"/>
  <c r="P814" i="19"/>
  <c r="AI807" i="19"/>
  <c r="AD793" i="19" l="1"/>
  <c r="AF793" i="19" s="1"/>
  <c r="AJ793" i="19" s="1"/>
  <c r="D793" i="19" s="1"/>
  <c r="A781" i="19"/>
  <c r="AD794" i="19"/>
  <c r="AF794" i="19" s="1"/>
  <c r="B788" i="19"/>
  <c r="Y807" i="19"/>
  <c r="AB807" i="19" s="1"/>
  <c r="AG807" i="19" s="1"/>
  <c r="J821" i="19"/>
  <c r="H821" i="19"/>
  <c r="X814" i="19"/>
  <c r="K822" i="19"/>
  <c r="AE815" i="19"/>
  <c r="H822" i="19"/>
  <c r="X815" i="19"/>
  <c r="J822" i="19"/>
  <c r="AC800" i="19"/>
  <c r="AA800" i="19"/>
  <c r="Y808" i="19"/>
  <c r="AB808" i="19" s="1"/>
  <c r="AG808" i="19" s="1"/>
  <c r="O822" i="19"/>
  <c r="AH815" i="19"/>
  <c r="AE814" i="19"/>
  <c r="K821" i="19"/>
  <c r="AC801" i="19"/>
  <c r="AA801" i="19"/>
  <c r="A788" i="19"/>
  <c r="O821" i="19"/>
  <c r="AH814" i="19"/>
  <c r="P821" i="19"/>
  <c r="AI814" i="19"/>
  <c r="P822" i="19"/>
  <c r="AI815" i="19"/>
  <c r="AD800" i="19" l="1"/>
  <c r="AF800" i="19" s="1"/>
  <c r="AJ800" i="19" s="1"/>
  <c r="D800" i="19" s="1"/>
  <c r="AJ794" i="19"/>
  <c r="D794" i="19" s="1"/>
  <c r="B795" i="19" s="1"/>
  <c r="AD801" i="19"/>
  <c r="AF801" i="19" s="1"/>
  <c r="AJ801" i="19" s="1"/>
  <c r="D801" i="19" s="1"/>
  <c r="P828" i="19"/>
  <c r="AI821" i="19"/>
  <c r="J829" i="19"/>
  <c r="H829" i="19"/>
  <c r="X822" i="19"/>
  <c r="AE822" i="19"/>
  <c r="K829" i="19"/>
  <c r="J828" i="19"/>
  <c r="AC808" i="19"/>
  <c r="AA808" i="19"/>
  <c r="P829" i="19"/>
  <c r="AI822" i="19"/>
  <c r="O828" i="19"/>
  <c r="AH821" i="19"/>
  <c r="Y815" i="19"/>
  <c r="AB815" i="19" s="1"/>
  <c r="AG815" i="19" s="1"/>
  <c r="Y814" i="19"/>
  <c r="AB814" i="19" s="1"/>
  <c r="AG814" i="19" s="1"/>
  <c r="K828" i="19"/>
  <c r="AE821" i="19"/>
  <c r="H828" i="19"/>
  <c r="X821" i="19"/>
  <c r="O829" i="19"/>
  <c r="AH822" i="19"/>
  <c r="AC807" i="19"/>
  <c r="AA807" i="19"/>
  <c r="A795" i="19" l="1"/>
  <c r="AD808" i="19"/>
  <c r="AF808" i="19" s="1"/>
  <c r="AJ808" i="19" s="1"/>
  <c r="D808" i="19" s="1"/>
  <c r="B802" i="19"/>
  <c r="AD807" i="19"/>
  <c r="AF807" i="19" s="1"/>
  <c r="AJ807" i="19" s="1"/>
  <c r="D807" i="19" s="1"/>
  <c r="AH829" i="19"/>
  <c r="O836" i="19"/>
  <c r="K836" i="19"/>
  <c r="AE829" i="19"/>
  <c r="K835" i="19"/>
  <c r="AE828" i="19"/>
  <c r="AC815" i="19"/>
  <c r="AA815" i="19"/>
  <c r="J836" i="19"/>
  <c r="Y822" i="19"/>
  <c r="H836" i="19"/>
  <c r="X829" i="19"/>
  <c r="P835" i="19"/>
  <c r="AI828" i="19"/>
  <c r="A802" i="19"/>
  <c r="P836" i="19"/>
  <c r="AI829" i="19"/>
  <c r="Y821" i="19"/>
  <c r="AB821" i="19" s="1"/>
  <c r="AG821" i="19" s="1"/>
  <c r="H835" i="19"/>
  <c r="X828" i="19"/>
  <c r="J835" i="19"/>
  <c r="AC814" i="19"/>
  <c r="AA814" i="19"/>
  <c r="O835" i="19"/>
  <c r="AH828" i="19"/>
  <c r="AD815" i="19" l="1"/>
  <c r="AF815" i="19" s="1"/>
  <c r="AJ815" i="19" s="1"/>
  <c r="D815" i="19" s="1"/>
  <c r="AD814" i="19"/>
  <c r="AF814" i="19" s="1"/>
  <c r="AJ814" i="19" s="1"/>
  <c r="D814" i="19" s="1"/>
  <c r="A809" i="19"/>
  <c r="B809" i="19"/>
  <c r="P842" i="19"/>
  <c r="AI835" i="19"/>
  <c r="O842" i="19"/>
  <c r="AH835" i="19"/>
  <c r="K843" i="19"/>
  <c r="AE836" i="19"/>
  <c r="Y829" i="19"/>
  <c r="AB829" i="19" s="1"/>
  <c r="AG829" i="19" s="1"/>
  <c r="H843" i="19"/>
  <c r="X836" i="19"/>
  <c r="AC822" i="19"/>
  <c r="AA822" i="19"/>
  <c r="J842" i="19"/>
  <c r="Y828" i="19"/>
  <c r="AB828" i="19" s="1"/>
  <c r="AG828" i="19" s="1"/>
  <c r="H842" i="19"/>
  <c r="X835" i="19"/>
  <c r="J843" i="19"/>
  <c r="O843" i="19"/>
  <c r="AH836" i="19"/>
  <c r="AB822" i="19"/>
  <c r="AG822" i="19" s="1"/>
  <c r="AC821" i="19"/>
  <c r="AA821" i="19"/>
  <c r="P843" i="19"/>
  <c r="AI836" i="19"/>
  <c r="K842" i="19"/>
  <c r="AE835" i="19"/>
  <c r="AD821" i="19" l="1"/>
  <c r="AF821" i="19" s="1"/>
  <c r="AJ821" i="19" s="1"/>
  <c r="D821" i="19" s="1"/>
  <c r="A816" i="19"/>
  <c r="K849" i="19"/>
  <c r="AE842" i="19"/>
  <c r="J849" i="19"/>
  <c r="Y836" i="19"/>
  <c r="AB836" i="19" s="1"/>
  <c r="AG836" i="19" s="1"/>
  <c r="AD822" i="19"/>
  <c r="AF822" i="19" s="1"/>
  <c r="AJ822" i="19" s="1"/>
  <c r="D822" i="19" s="1"/>
  <c r="O850" i="19"/>
  <c r="AH843" i="19"/>
  <c r="K850" i="19"/>
  <c r="AE843" i="19"/>
  <c r="J850" i="19"/>
  <c r="Y835" i="19"/>
  <c r="H849" i="19"/>
  <c r="X842" i="19"/>
  <c r="O849" i="19"/>
  <c r="AH842" i="19"/>
  <c r="AC829" i="19"/>
  <c r="AA829" i="19"/>
  <c r="AI843" i="19"/>
  <c r="P850" i="19"/>
  <c r="H850" i="19"/>
  <c r="X843" i="19"/>
  <c r="B816" i="19"/>
  <c r="AC828" i="19"/>
  <c r="AA828" i="19"/>
  <c r="P849" i="19"/>
  <c r="AI842" i="19"/>
  <c r="B823" i="19" l="1"/>
  <c r="A823" i="19"/>
  <c r="J857" i="19"/>
  <c r="AD828" i="19"/>
  <c r="AF828" i="19" s="1"/>
  <c r="AJ828" i="19" s="1"/>
  <c r="D828" i="19" s="1"/>
  <c r="Y843" i="19"/>
  <c r="AB843" i="19" s="1"/>
  <c r="AG843" i="19" s="1"/>
  <c r="H857" i="19"/>
  <c r="X850" i="19"/>
  <c r="AI850" i="19"/>
  <c r="P857" i="19"/>
  <c r="O857" i="19"/>
  <c r="AH850" i="19"/>
  <c r="AD829" i="19"/>
  <c r="AF829" i="19" s="1"/>
  <c r="AJ829" i="19" s="1"/>
  <c r="D829" i="19" s="1"/>
  <c r="AC835" i="19"/>
  <c r="AA835" i="19"/>
  <c r="O856" i="19"/>
  <c r="AH849" i="19"/>
  <c r="J856" i="19"/>
  <c r="Y842" i="19"/>
  <c r="AB842" i="19" s="1"/>
  <c r="AG842" i="19" s="1"/>
  <c r="AB835" i="19"/>
  <c r="AG835" i="19" s="1"/>
  <c r="P856" i="19"/>
  <c r="AI849" i="19"/>
  <c r="K857" i="19"/>
  <c r="AE850" i="19"/>
  <c r="AC836" i="19"/>
  <c r="AA836" i="19"/>
  <c r="H856" i="19"/>
  <c r="X849" i="19"/>
  <c r="K856" i="19"/>
  <c r="AE849" i="19"/>
  <c r="AD836" i="19" l="1"/>
  <c r="AF836" i="19" s="1"/>
  <c r="AJ836" i="19" s="1"/>
  <c r="D836" i="19" s="1"/>
  <c r="AD835" i="19"/>
  <c r="AF835" i="19" s="1"/>
  <c r="B830" i="19"/>
  <c r="Y850" i="19"/>
  <c r="AB850" i="19" s="1"/>
  <c r="AG850" i="19" s="1"/>
  <c r="H863" i="19"/>
  <c r="X856" i="19"/>
  <c r="O864" i="19"/>
  <c r="AH857" i="19"/>
  <c r="AE857" i="19"/>
  <c r="K864" i="19"/>
  <c r="AI857" i="19"/>
  <c r="P864" i="19"/>
  <c r="H864" i="19"/>
  <c r="X857" i="19"/>
  <c r="A830" i="19"/>
  <c r="O863" i="19"/>
  <c r="AH856" i="19"/>
  <c r="J864" i="19"/>
  <c r="P863" i="19"/>
  <c r="AI856" i="19"/>
  <c r="AC843" i="19"/>
  <c r="AA843" i="19"/>
  <c r="K863" i="19"/>
  <c r="AE856" i="19"/>
  <c r="AC842" i="19"/>
  <c r="AA842" i="19"/>
  <c r="J863" i="19"/>
  <c r="Y849" i="19"/>
  <c r="AB849" i="19" s="1"/>
  <c r="AG849" i="19" s="1"/>
  <c r="AD843" i="19" l="1"/>
  <c r="AF843" i="19" s="1"/>
  <c r="AJ843" i="19" s="1"/>
  <c r="D843" i="19" s="1"/>
  <c r="AJ835" i="19"/>
  <c r="D835" i="19" s="1"/>
  <c r="A837" i="19" s="1"/>
  <c r="O870" i="19"/>
  <c r="AH863" i="19"/>
  <c r="Y857" i="19"/>
  <c r="AB857" i="19" s="1"/>
  <c r="AG857" i="19" s="1"/>
  <c r="H871" i="19"/>
  <c r="X864" i="19"/>
  <c r="J870" i="19"/>
  <c r="AI864" i="19"/>
  <c r="P871" i="19"/>
  <c r="K870" i="19"/>
  <c r="AE863" i="19"/>
  <c r="AD842" i="19"/>
  <c r="AF842" i="19" s="1"/>
  <c r="AJ842" i="19" s="1"/>
  <c r="D842" i="19" s="1"/>
  <c r="AE864" i="19"/>
  <c r="K871" i="19"/>
  <c r="O871" i="19"/>
  <c r="AH864" i="19"/>
  <c r="AC850" i="19"/>
  <c r="AA850" i="19"/>
  <c r="J871" i="19"/>
  <c r="AC849" i="19"/>
  <c r="AA849" i="19"/>
  <c r="Y856" i="19"/>
  <c r="AB856" i="19" s="1"/>
  <c r="AG856" i="19" s="1"/>
  <c r="H870" i="19"/>
  <c r="X863" i="19"/>
  <c r="P870" i="19"/>
  <c r="AI863" i="19"/>
  <c r="AD849" i="19" l="1"/>
  <c r="AF849" i="19" s="1"/>
  <c r="AJ849" i="19" s="1"/>
  <c r="D849" i="19" s="1"/>
  <c r="B837" i="19"/>
  <c r="AD850" i="19"/>
  <c r="AF850" i="19" s="1"/>
  <c r="AJ850" i="19" s="1"/>
  <c r="D850" i="19" s="1"/>
  <c r="A844" i="19"/>
  <c r="B844" i="19"/>
  <c r="K878" i="19"/>
  <c r="AE871" i="19"/>
  <c r="P877" i="19"/>
  <c r="AI870" i="19"/>
  <c r="AC856" i="19"/>
  <c r="AA856" i="19"/>
  <c r="AE870" i="19"/>
  <c r="K877" i="19"/>
  <c r="AC857" i="19"/>
  <c r="AA857" i="19"/>
  <c r="J877" i="19"/>
  <c r="Y864" i="19"/>
  <c r="AB864" i="19" s="1"/>
  <c r="AG864" i="19" s="1"/>
  <c r="J878" i="19"/>
  <c r="H878" i="19"/>
  <c r="X871" i="19"/>
  <c r="Y863" i="19"/>
  <c r="AB863" i="19" s="1"/>
  <c r="AG863" i="19" s="1"/>
  <c r="H877" i="19"/>
  <c r="X870" i="19"/>
  <c r="P878" i="19"/>
  <c r="AI871" i="19"/>
  <c r="O878" i="19"/>
  <c r="AH871" i="19"/>
  <c r="O877" i="19"/>
  <c r="AH870" i="19"/>
  <c r="AD856" i="19" l="1"/>
  <c r="AF856" i="19" s="1"/>
  <c r="AJ856" i="19" s="1"/>
  <c r="D856" i="19" s="1"/>
  <c r="AD857" i="19"/>
  <c r="AF857" i="19" s="1"/>
  <c r="AJ857" i="19" s="1"/>
  <c r="D857" i="19" s="1"/>
  <c r="A851" i="19"/>
  <c r="B851" i="19"/>
  <c r="H884" i="19"/>
  <c r="X877" i="19"/>
  <c r="P884" i="19"/>
  <c r="AI877" i="19"/>
  <c r="AH878" i="19"/>
  <c r="O885" i="19"/>
  <c r="K884" i="19"/>
  <c r="AE877" i="19"/>
  <c r="AI878" i="19"/>
  <c r="P885" i="19"/>
  <c r="Y870" i="19"/>
  <c r="AB870" i="19" s="1"/>
  <c r="AG870" i="19" s="1"/>
  <c r="AC863" i="19"/>
  <c r="AA863" i="19"/>
  <c r="Y871" i="19"/>
  <c r="AB871" i="19" s="1"/>
  <c r="AG871" i="19" s="1"/>
  <c r="O884" i="19"/>
  <c r="AH877" i="19"/>
  <c r="AC864" i="19"/>
  <c r="AA864" i="19"/>
  <c r="J884" i="19"/>
  <c r="H885" i="19"/>
  <c r="X878" i="19"/>
  <c r="K885" i="19"/>
  <c r="AE878" i="19"/>
  <c r="J885" i="19"/>
  <c r="AD863" i="19" l="1"/>
  <c r="AF863" i="19" s="1"/>
  <c r="AJ863" i="19" s="1"/>
  <c r="D863" i="19" s="1"/>
  <c r="AD864" i="19"/>
  <c r="AF864" i="19" s="1"/>
  <c r="AJ864" i="19" s="1"/>
  <c r="D864" i="19" s="1"/>
  <c r="A858" i="19"/>
  <c r="AC870" i="19"/>
  <c r="AA870" i="19"/>
  <c r="AH885" i="19"/>
  <c r="O892" i="19"/>
  <c r="Y878" i="19"/>
  <c r="AB878" i="19" s="1"/>
  <c r="AG878" i="19" s="1"/>
  <c r="AI885" i="19"/>
  <c r="P892" i="19"/>
  <c r="P891" i="19"/>
  <c r="AI884" i="19"/>
  <c r="Y877" i="19"/>
  <c r="AB877" i="19" s="1"/>
  <c r="AG877" i="19" s="1"/>
  <c r="O891" i="19"/>
  <c r="AH884" i="19"/>
  <c r="H891" i="19"/>
  <c r="X884" i="19"/>
  <c r="B858" i="19"/>
  <c r="AC871" i="19"/>
  <c r="AA871" i="19"/>
  <c r="AE885" i="19"/>
  <c r="K892" i="19"/>
  <c r="H892" i="19"/>
  <c r="X885" i="19"/>
  <c r="K891" i="19"/>
  <c r="AE884" i="19"/>
  <c r="J891" i="19"/>
  <c r="J892" i="19"/>
  <c r="B865" i="19" l="1"/>
  <c r="A865" i="19"/>
  <c r="AD871" i="19"/>
  <c r="AF871" i="19" s="1"/>
  <c r="AJ871" i="19" s="1"/>
  <c r="D871" i="19" s="1"/>
  <c r="AC878" i="19"/>
  <c r="AA878" i="19"/>
  <c r="H899" i="19"/>
  <c r="X892" i="19"/>
  <c r="P899" i="19"/>
  <c r="AI892" i="19"/>
  <c r="K899" i="19"/>
  <c r="AE892" i="19"/>
  <c r="Y884" i="19"/>
  <c r="AB884" i="19" s="1"/>
  <c r="AG884" i="19" s="1"/>
  <c r="O898" i="19"/>
  <c r="AH891" i="19"/>
  <c r="J899" i="19"/>
  <c r="AC877" i="19"/>
  <c r="AD877" i="19" s="1"/>
  <c r="AF877" i="19" s="1"/>
  <c r="AJ877" i="19" s="1"/>
  <c r="D877" i="19" s="1"/>
  <c r="AA877" i="19"/>
  <c r="J898" i="19"/>
  <c r="P898" i="19"/>
  <c r="AI891" i="19"/>
  <c r="K898" i="19"/>
  <c r="AE891" i="19"/>
  <c r="Y885" i="19"/>
  <c r="AB885" i="19" s="1"/>
  <c r="AG885" i="19" s="1"/>
  <c r="AH892" i="19"/>
  <c r="O899" i="19"/>
  <c r="H898" i="19"/>
  <c r="X891" i="19"/>
  <c r="AD870" i="19"/>
  <c r="AF870" i="19" s="1"/>
  <c r="AJ870" i="19" s="1"/>
  <c r="D870" i="19" s="1"/>
  <c r="AD878" i="19" l="1"/>
  <c r="AF878" i="19" s="1"/>
  <c r="AJ878" i="19" s="1"/>
  <c r="D878" i="19" s="1"/>
  <c r="A879" i="19" s="1"/>
  <c r="A872" i="19"/>
  <c r="Y891" i="19"/>
  <c r="AB891" i="19" s="1"/>
  <c r="AG891" i="19" s="1"/>
  <c r="AC884" i="19"/>
  <c r="AA884" i="19"/>
  <c r="K905" i="19"/>
  <c r="AE898" i="19"/>
  <c r="P906" i="19"/>
  <c r="AI899" i="19"/>
  <c r="H905" i="19"/>
  <c r="X898" i="19"/>
  <c r="J906" i="19"/>
  <c r="O906" i="19"/>
  <c r="AH899" i="19"/>
  <c r="B872" i="19"/>
  <c r="Y892" i="19"/>
  <c r="P905" i="19"/>
  <c r="AI898" i="19"/>
  <c r="H906" i="19"/>
  <c r="X899" i="19"/>
  <c r="O905" i="19"/>
  <c r="AH898" i="19"/>
  <c r="AC885" i="19"/>
  <c r="AA885" i="19"/>
  <c r="K906" i="19"/>
  <c r="AE899" i="19"/>
  <c r="J905" i="19"/>
  <c r="AD885" i="19" l="1"/>
  <c r="AF885" i="19" s="1"/>
  <c r="AJ885" i="19" s="1"/>
  <c r="D885" i="19" s="1"/>
  <c r="B879" i="19"/>
  <c r="AD884" i="19"/>
  <c r="AF884" i="19" s="1"/>
  <c r="AJ884" i="19" s="1"/>
  <c r="D884" i="19" s="1"/>
  <c r="AC892" i="19"/>
  <c r="AA892" i="19"/>
  <c r="AH906" i="19"/>
  <c r="O913" i="19"/>
  <c r="K913" i="19"/>
  <c r="AE906" i="19"/>
  <c r="P913" i="19"/>
  <c r="AI906" i="19"/>
  <c r="O912" i="19"/>
  <c r="AH905" i="19"/>
  <c r="J912" i="19"/>
  <c r="Y898" i="19"/>
  <c r="AB898" i="19" s="1"/>
  <c r="AG898" i="19" s="1"/>
  <c r="Y899" i="19"/>
  <c r="AB899" i="19" s="1"/>
  <c r="AG899" i="19" s="1"/>
  <c r="AE905" i="19"/>
  <c r="K912" i="19"/>
  <c r="H913" i="19"/>
  <c r="X906" i="19"/>
  <c r="J913" i="19"/>
  <c r="H912" i="19"/>
  <c r="X905" i="19"/>
  <c r="P912" i="19"/>
  <c r="AI905" i="19"/>
  <c r="AB892" i="19"/>
  <c r="AG892" i="19" s="1"/>
  <c r="AC891" i="19"/>
  <c r="AA891" i="19"/>
  <c r="AD891" i="19" l="1"/>
  <c r="AF891" i="19" s="1"/>
  <c r="AD892" i="19"/>
  <c r="AF892" i="19" s="1"/>
  <c r="AC899" i="19"/>
  <c r="AA899" i="19"/>
  <c r="Y905" i="19"/>
  <c r="AB905" i="19" s="1"/>
  <c r="AG905" i="19" s="1"/>
  <c r="J920" i="19"/>
  <c r="AE913" i="19"/>
  <c r="K920" i="19"/>
  <c r="Y906" i="19"/>
  <c r="AB906" i="19" s="1"/>
  <c r="AG906" i="19" s="1"/>
  <c r="AH913" i="19"/>
  <c r="O920" i="19"/>
  <c r="H920" i="19"/>
  <c r="X913" i="19"/>
  <c r="P919" i="19"/>
  <c r="AI912" i="19"/>
  <c r="J919" i="19"/>
  <c r="H919" i="19"/>
  <c r="X912" i="19"/>
  <c r="P920" i="19"/>
  <c r="AI913" i="19"/>
  <c r="K919" i="19"/>
  <c r="AE912" i="19"/>
  <c r="AC898" i="19"/>
  <c r="AA898" i="19"/>
  <c r="B886" i="19"/>
  <c r="A886" i="19"/>
  <c r="O919" i="19"/>
  <c r="AH912" i="19"/>
  <c r="AD898" i="19" l="1"/>
  <c r="AF898" i="19" s="1"/>
  <c r="AJ898" i="19" s="1"/>
  <c r="D898" i="19" s="1"/>
  <c r="AJ892" i="19"/>
  <c r="D892" i="19" s="1"/>
  <c r="AJ891" i="19"/>
  <c r="D891" i="19" s="1"/>
  <c r="AD899" i="19"/>
  <c r="AF899" i="19" s="1"/>
  <c r="AJ899" i="19" s="1"/>
  <c r="D899" i="19" s="1"/>
  <c r="AH920" i="19"/>
  <c r="O927" i="19"/>
  <c r="O926" i="19"/>
  <c r="AH919" i="19"/>
  <c r="AI920" i="19"/>
  <c r="P927" i="19"/>
  <c r="Y912" i="19"/>
  <c r="AB912" i="19" s="1"/>
  <c r="AG912" i="19" s="1"/>
  <c r="H926" i="19"/>
  <c r="X919" i="19"/>
  <c r="J927" i="19"/>
  <c r="J926" i="19"/>
  <c r="AC905" i="19"/>
  <c r="AA905" i="19"/>
  <c r="Y913" i="19"/>
  <c r="AB913" i="19" s="1"/>
  <c r="AG913" i="19" s="1"/>
  <c r="H927" i="19"/>
  <c r="X920" i="19"/>
  <c r="AC906" i="19"/>
  <c r="AA906" i="19"/>
  <c r="K927" i="19"/>
  <c r="AE920" i="19"/>
  <c r="AE919" i="19"/>
  <c r="K926" i="19"/>
  <c r="P926" i="19"/>
  <c r="AI919" i="19"/>
  <c r="AD905" i="19" l="1"/>
  <c r="AF905" i="19" s="1"/>
  <c r="AJ905" i="19" s="1"/>
  <c r="D905" i="19" s="1"/>
  <c r="AD906" i="19"/>
  <c r="AF906" i="19" s="1"/>
  <c r="AJ906" i="19" s="1"/>
  <c r="D906" i="19" s="1"/>
  <c r="B893" i="19"/>
  <c r="A893" i="19"/>
  <c r="B900" i="19"/>
  <c r="J934" i="19"/>
  <c r="P933" i="19"/>
  <c r="AI926" i="19"/>
  <c r="Y919" i="19"/>
  <c r="AB919" i="19" s="1"/>
  <c r="AG919" i="19" s="1"/>
  <c r="H933" i="19"/>
  <c r="X926" i="19"/>
  <c r="Y920" i="19"/>
  <c r="AB920" i="19" s="1"/>
  <c r="AG920" i="19" s="1"/>
  <c r="J933" i="19"/>
  <c r="A900" i="19"/>
  <c r="K934" i="19"/>
  <c r="AE927" i="19"/>
  <c r="AC912" i="19"/>
  <c r="AA912" i="19"/>
  <c r="AI927" i="19"/>
  <c r="P934" i="19"/>
  <c r="H934" i="19"/>
  <c r="X927" i="19"/>
  <c r="O933" i="19"/>
  <c r="AH926" i="19"/>
  <c r="AH927" i="19"/>
  <c r="O934" i="19"/>
  <c r="AE926" i="19"/>
  <c r="K933" i="19"/>
  <c r="AC913" i="19"/>
  <c r="AA913" i="19"/>
  <c r="AD912" i="19" l="1"/>
  <c r="AF912" i="19" s="1"/>
  <c r="AJ912" i="19" s="1"/>
  <c r="D912" i="19" s="1"/>
  <c r="B907" i="19"/>
  <c r="AD913" i="19"/>
  <c r="AF913" i="19" s="1"/>
  <c r="AJ913" i="19" s="1"/>
  <c r="D913" i="19" s="1"/>
  <c r="J940" i="19"/>
  <c r="K940" i="19"/>
  <c r="AE933" i="19"/>
  <c r="Y926" i="19"/>
  <c r="AB926" i="19" s="1"/>
  <c r="AG926" i="19" s="1"/>
  <c r="H940" i="19"/>
  <c r="X933" i="19"/>
  <c r="P941" i="19"/>
  <c r="AI934" i="19"/>
  <c r="P940" i="19"/>
  <c r="AI933" i="19"/>
  <c r="AE934" i="19"/>
  <c r="K941" i="19"/>
  <c r="AH934" i="19"/>
  <c r="O941" i="19"/>
  <c r="AC920" i="19"/>
  <c r="AA920" i="19"/>
  <c r="Y927" i="19"/>
  <c r="AB927" i="19" s="1"/>
  <c r="AG927" i="19" s="1"/>
  <c r="AC919" i="19"/>
  <c r="AA919" i="19"/>
  <c r="H941" i="19"/>
  <c r="X934" i="19"/>
  <c r="A907" i="19"/>
  <c r="O940" i="19"/>
  <c r="AH933" i="19"/>
  <c r="J941" i="19"/>
  <c r="AD920" i="19" l="1"/>
  <c r="AF920" i="19" s="1"/>
  <c r="AJ920" i="19" s="1"/>
  <c r="D920" i="19" s="1"/>
  <c r="AD919" i="19"/>
  <c r="AF919" i="19" s="1"/>
  <c r="AJ919" i="19" s="1"/>
  <c r="D919" i="19" s="1"/>
  <c r="B914" i="19"/>
  <c r="A914" i="19"/>
  <c r="J948" i="19"/>
  <c r="O947" i="19"/>
  <c r="AH940" i="19"/>
  <c r="P948" i="19"/>
  <c r="AI941" i="19"/>
  <c r="AC927" i="19"/>
  <c r="AA927" i="19"/>
  <c r="AE940" i="19"/>
  <c r="K947" i="19"/>
  <c r="AE941" i="19"/>
  <c r="K948" i="19"/>
  <c r="P947" i="19"/>
  <c r="AI940" i="19"/>
  <c r="Y934" i="19"/>
  <c r="AB934" i="19" s="1"/>
  <c r="AG934" i="19" s="1"/>
  <c r="Y933" i="19"/>
  <c r="AB933" i="19" s="1"/>
  <c r="AG933" i="19" s="1"/>
  <c r="H948" i="19"/>
  <c r="X941" i="19"/>
  <c r="H947" i="19"/>
  <c r="X940" i="19"/>
  <c r="J947" i="19"/>
  <c r="O948" i="19"/>
  <c r="AH941" i="19"/>
  <c r="AC926" i="19"/>
  <c r="AA926" i="19"/>
  <c r="A921" i="19" l="1"/>
  <c r="AD926" i="19"/>
  <c r="AF926" i="19" s="1"/>
  <c r="AJ926" i="19" s="1"/>
  <c r="D926" i="19" s="1"/>
  <c r="AD927" i="19"/>
  <c r="AF927" i="19" s="1"/>
  <c r="AJ927" i="19" s="1"/>
  <c r="D927" i="19" s="1"/>
  <c r="B921" i="19"/>
  <c r="P954" i="19"/>
  <c r="AI947" i="19"/>
  <c r="K955" i="19"/>
  <c r="AE948" i="19"/>
  <c r="AH948" i="19"/>
  <c r="O955" i="19"/>
  <c r="K954" i="19"/>
  <c r="AE947" i="19"/>
  <c r="Y940" i="19"/>
  <c r="AB940" i="19" s="1"/>
  <c r="AG940" i="19" s="1"/>
  <c r="J955" i="19"/>
  <c r="H954" i="19"/>
  <c r="X947" i="19"/>
  <c r="P955" i="19"/>
  <c r="AI948" i="19"/>
  <c r="Y941" i="19"/>
  <c r="H955" i="19"/>
  <c r="X948" i="19"/>
  <c r="O954" i="19"/>
  <c r="AH947" i="19"/>
  <c r="AC933" i="19"/>
  <c r="AA933" i="19"/>
  <c r="J954" i="19"/>
  <c r="AC934" i="19"/>
  <c r="AA934" i="19"/>
  <c r="AD933" i="19" l="1"/>
  <c r="AF933" i="19" s="1"/>
  <c r="AJ933" i="19" s="1"/>
  <c r="D933" i="19" s="1"/>
  <c r="B928" i="19"/>
  <c r="O961" i="19"/>
  <c r="AH954" i="19"/>
  <c r="K961" i="19"/>
  <c r="AE954" i="19"/>
  <c r="O962" i="19"/>
  <c r="AH955" i="19"/>
  <c r="H962" i="19"/>
  <c r="X955" i="19"/>
  <c r="AC941" i="19"/>
  <c r="AA941" i="19"/>
  <c r="H961" i="19"/>
  <c r="X954" i="19"/>
  <c r="Y954" i="19" s="1"/>
  <c r="AA954" i="19" s="1"/>
  <c r="AC940" i="19"/>
  <c r="AD940" i="19" s="1"/>
  <c r="AF940" i="19" s="1"/>
  <c r="AJ940" i="19" s="1"/>
  <c r="D940" i="19" s="1"/>
  <c r="AA940" i="19"/>
  <c r="AB941" i="19"/>
  <c r="AG941" i="19" s="1"/>
  <c r="A928" i="19"/>
  <c r="AD934" i="19"/>
  <c r="AF934" i="19" s="1"/>
  <c r="AJ934" i="19" s="1"/>
  <c r="D934" i="19" s="1"/>
  <c r="J961" i="19"/>
  <c r="J962" i="19"/>
  <c r="Y948" i="19"/>
  <c r="AB948" i="19" s="1"/>
  <c r="AG948" i="19" s="1"/>
  <c r="K962" i="19"/>
  <c r="AE955" i="19"/>
  <c r="P962" i="19"/>
  <c r="AI955" i="19"/>
  <c r="Y947" i="19"/>
  <c r="AB947" i="19" s="1"/>
  <c r="AG947" i="19" s="1"/>
  <c r="P961" i="19"/>
  <c r="AI954" i="19"/>
  <c r="B935" i="19" l="1"/>
  <c r="AC947" i="19"/>
  <c r="AA947" i="19"/>
  <c r="H968" i="19"/>
  <c r="X961" i="19"/>
  <c r="Y955" i="19"/>
  <c r="AB955" i="19" s="1"/>
  <c r="AG955" i="19" s="1"/>
  <c r="H969" i="19"/>
  <c r="X962" i="19"/>
  <c r="K969" i="19"/>
  <c r="AE962" i="19"/>
  <c r="J968" i="19"/>
  <c r="K968" i="19"/>
  <c r="AE961" i="19"/>
  <c r="O968" i="19"/>
  <c r="AH961" i="19"/>
  <c r="P969" i="19"/>
  <c r="AI962" i="19"/>
  <c r="AD941" i="19"/>
  <c r="AF941" i="19" s="1"/>
  <c r="AJ941" i="19" s="1"/>
  <c r="D941" i="19" s="1"/>
  <c r="AC948" i="19"/>
  <c r="AA948" i="19"/>
  <c r="J969" i="19"/>
  <c r="O969" i="19"/>
  <c r="AH962" i="19"/>
  <c r="AB954" i="19"/>
  <c r="AG954" i="19" s="1"/>
  <c r="AC954" i="19"/>
  <c r="AD954" i="19" s="1"/>
  <c r="P968" i="19"/>
  <c r="AI961" i="19"/>
  <c r="A935" i="19"/>
  <c r="AD948" i="19" l="1"/>
  <c r="AF948" i="19" s="1"/>
  <c r="AJ948" i="19" s="1"/>
  <c r="D948" i="19" s="1"/>
  <c r="AD947" i="19"/>
  <c r="AF947" i="19" s="1"/>
  <c r="AJ947" i="19" s="1"/>
  <c r="D947" i="19" s="1"/>
  <c r="B942" i="19"/>
  <c r="A942" i="19"/>
  <c r="K975" i="19"/>
  <c r="AE968" i="19"/>
  <c r="O975" i="19"/>
  <c r="AH968" i="19"/>
  <c r="P975" i="19"/>
  <c r="AI968" i="19"/>
  <c r="J975" i="19"/>
  <c r="K976" i="19"/>
  <c r="AE969" i="19"/>
  <c r="Y962" i="19"/>
  <c r="AB962" i="19" s="1"/>
  <c r="AG962" i="19" s="1"/>
  <c r="AC955" i="19"/>
  <c r="AA955" i="19"/>
  <c r="Y961" i="19"/>
  <c r="AB961" i="19" s="1"/>
  <c r="AG961" i="19" s="1"/>
  <c r="H975" i="19"/>
  <c r="X968" i="19"/>
  <c r="AI969" i="19"/>
  <c r="P976" i="19"/>
  <c r="AF954" i="19"/>
  <c r="AJ954" i="19" s="1"/>
  <c r="D954" i="19" s="1"/>
  <c r="O976" i="19"/>
  <c r="AH969" i="19"/>
  <c r="J976" i="19"/>
  <c r="H976" i="19"/>
  <c r="X969" i="19"/>
  <c r="AD955" i="19" l="1"/>
  <c r="AF955" i="19" s="1"/>
  <c r="AJ955" i="19" s="1"/>
  <c r="D955" i="19" s="1"/>
  <c r="B956" i="19" s="1"/>
  <c r="A949" i="19"/>
  <c r="B949" i="19"/>
  <c r="Y969" i="19"/>
  <c r="AB969" i="19" s="1"/>
  <c r="AG969" i="19" s="1"/>
  <c r="AE976" i="19"/>
  <c r="K983" i="19"/>
  <c r="Y968" i="19"/>
  <c r="AB968" i="19" s="1"/>
  <c r="AG968" i="19" s="1"/>
  <c r="AE975" i="19"/>
  <c r="K982" i="19"/>
  <c r="P982" i="19"/>
  <c r="AI975" i="19"/>
  <c r="AI976" i="19"/>
  <c r="P983" i="19"/>
  <c r="H982" i="19"/>
  <c r="X975" i="19"/>
  <c r="H983" i="19"/>
  <c r="X976" i="19"/>
  <c r="AC962" i="19"/>
  <c r="AA962" i="19"/>
  <c r="J983" i="19"/>
  <c r="AH976" i="19"/>
  <c r="O983" i="19"/>
  <c r="J982" i="19"/>
  <c r="O982" i="19"/>
  <c r="AH975" i="19"/>
  <c r="AC961" i="19"/>
  <c r="AA961" i="19"/>
  <c r="A956" i="19" l="1"/>
  <c r="AD961" i="19"/>
  <c r="AF961" i="19" s="1"/>
  <c r="AJ961" i="19" s="1"/>
  <c r="D961" i="19" s="1"/>
  <c r="AD962" i="19"/>
  <c r="AF962" i="19" s="1"/>
  <c r="AJ962" i="19" s="1"/>
  <c r="D962" i="19" s="1"/>
  <c r="Y975" i="19"/>
  <c r="AB975" i="19" s="1"/>
  <c r="AG975" i="19" s="1"/>
  <c r="O989" i="19"/>
  <c r="AH982" i="19"/>
  <c r="AE982" i="19"/>
  <c r="K989" i="19"/>
  <c r="Y976" i="19"/>
  <c r="AB976" i="19" s="1"/>
  <c r="AG976" i="19" s="1"/>
  <c r="H990" i="19"/>
  <c r="X983" i="19"/>
  <c r="H989" i="19"/>
  <c r="X982" i="19"/>
  <c r="AC968" i="19"/>
  <c r="AA968" i="19"/>
  <c r="K990" i="19"/>
  <c r="AE983" i="19"/>
  <c r="J990" i="19"/>
  <c r="AI983" i="19"/>
  <c r="P990" i="19"/>
  <c r="P989" i="19"/>
  <c r="AI982" i="19"/>
  <c r="J989" i="19"/>
  <c r="O990" i="19"/>
  <c r="AH983" i="19"/>
  <c r="AC969" i="19"/>
  <c r="AA969" i="19"/>
  <c r="AD968" i="19" l="1"/>
  <c r="AF968" i="19" s="1"/>
  <c r="AJ968" i="19" s="1"/>
  <c r="D968" i="19" s="1"/>
  <c r="AD969" i="19"/>
  <c r="AF969" i="19" s="1"/>
  <c r="AJ969" i="19" s="1"/>
  <c r="D969" i="19" s="1"/>
  <c r="AE990" i="19"/>
  <c r="K997" i="19"/>
  <c r="Y983" i="19"/>
  <c r="AB983" i="19" s="1"/>
  <c r="AG983" i="19" s="1"/>
  <c r="H997" i="19"/>
  <c r="X990" i="19"/>
  <c r="P997" i="19"/>
  <c r="AI990" i="19"/>
  <c r="O997" i="19"/>
  <c r="AH990" i="19"/>
  <c r="H996" i="19"/>
  <c r="X989" i="19"/>
  <c r="J996" i="19"/>
  <c r="AC976" i="19"/>
  <c r="AA976" i="19"/>
  <c r="O996" i="19"/>
  <c r="AH989" i="19"/>
  <c r="Y982" i="19"/>
  <c r="P996" i="19"/>
  <c r="AI989" i="19"/>
  <c r="AE989" i="19"/>
  <c r="K996" i="19"/>
  <c r="B963" i="19"/>
  <c r="A963" i="19"/>
  <c r="J997" i="19"/>
  <c r="AC975" i="19"/>
  <c r="AA975" i="19"/>
  <c r="AD976" i="19" l="1"/>
  <c r="AF976" i="19" s="1"/>
  <c r="AJ976" i="19" s="1"/>
  <c r="D976" i="19" s="1"/>
  <c r="AD975" i="19"/>
  <c r="AF975" i="19" s="1"/>
  <c r="AJ975" i="19" s="1"/>
  <c r="D975" i="19" s="1"/>
  <c r="B970" i="19"/>
  <c r="A970" i="19"/>
  <c r="Y989" i="19"/>
  <c r="AB989" i="19" s="1"/>
  <c r="AG989" i="19" s="1"/>
  <c r="J1004" i="19"/>
  <c r="J1003" i="19"/>
  <c r="AE996" i="19"/>
  <c r="K1003" i="19"/>
  <c r="P1003" i="19"/>
  <c r="AI996" i="19"/>
  <c r="AC982" i="19"/>
  <c r="AA982" i="19"/>
  <c r="H1004" i="19"/>
  <c r="X997" i="19"/>
  <c r="H1003" i="19"/>
  <c r="X996" i="19"/>
  <c r="AH997" i="19"/>
  <c r="O1004" i="19"/>
  <c r="AI997" i="19"/>
  <c r="P1004" i="19"/>
  <c r="AC983" i="19"/>
  <c r="AA983" i="19"/>
  <c r="O1003" i="19"/>
  <c r="AH996" i="19"/>
  <c r="AE997" i="19"/>
  <c r="K1004" i="19"/>
  <c r="AB982" i="19"/>
  <c r="AG982" i="19" s="1"/>
  <c r="Y990" i="19"/>
  <c r="AB990" i="19" s="1"/>
  <c r="AG990" i="19" s="1"/>
  <c r="AD982" i="19" l="1"/>
  <c r="AF982" i="19" s="1"/>
  <c r="AJ982" i="19" s="1"/>
  <c r="D982" i="19" s="1"/>
  <c r="AD983" i="19"/>
  <c r="AF983" i="19" s="1"/>
  <c r="AJ983" i="19" s="1"/>
  <c r="D983" i="19" s="1"/>
  <c r="B977" i="19"/>
  <c r="A977" i="19"/>
  <c r="AC990" i="19"/>
  <c r="AA990" i="19"/>
  <c r="AE1004" i="19"/>
  <c r="K1011" i="19"/>
  <c r="AE1003" i="19"/>
  <c r="K1010" i="19"/>
  <c r="O1010" i="19"/>
  <c r="AH1003" i="19"/>
  <c r="O1011" i="19"/>
  <c r="AH1004" i="19"/>
  <c r="H1011" i="19"/>
  <c r="X1004" i="19"/>
  <c r="AI1004" i="19"/>
  <c r="P1011" i="19"/>
  <c r="J1011" i="19"/>
  <c r="H1010" i="19"/>
  <c r="X1003" i="19"/>
  <c r="Y997" i="19"/>
  <c r="AB997" i="19" s="1"/>
  <c r="AG997" i="19" s="1"/>
  <c r="P1010" i="19"/>
  <c r="AI1003" i="19"/>
  <c r="J1010" i="19"/>
  <c r="Y996" i="19"/>
  <c r="AB996" i="19" s="1"/>
  <c r="AG996" i="19" s="1"/>
  <c r="AC989" i="19"/>
  <c r="AA989" i="19"/>
  <c r="AD990" i="19" l="1"/>
  <c r="AF990" i="19" s="1"/>
  <c r="AJ990" i="19" s="1"/>
  <c r="D990" i="19" s="1"/>
  <c r="AD989" i="19"/>
  <c r="AF989" i="19" s="1"/>
  <c r="AJ989" i="19" s="1"/>
  <c r="D989" i="19" s="1"/>
  <c r="Y1004" i="19"/>
  <c r="AB1004" i="19" s="1"/>
  <c r="AG1004" i="19" s="1"/>
  <c r="H1018" i="19"/>
  <c r="X1011" i="19"/>
  <c r="AC996" i="19"/>
  <c r="AA996" i="19"/>
  <c r="O1018" i="19"/>
  <c r="AH1011" i="19"/>
  <c r="P1017" i="19"/>
  <c r="AI1010" i="19"/>
  <c r="Y1003" i="19"/>
  <c r="AB1003" i="19" s="1"/>
  <c r="AG1003" i="19" s="1"/>
  <c r="J1018" i="19"/>
  <c r="AI1011" i="19"/>
  <c r="P1018" i="19"/>
  <c r="J1017" i="19"/>
  <c r="O1017" i="19"/>
  <c r="AH1010" i="19"/>
  <c r="K1017" i="19"/>
  <c r="AE1010" i="19"/>
  <c r="K1018" i="19"/>
  <c r="AE1011" i="19"/>
  <c r="AC997" i="19"/>
  <c r="AA997" i="19"/>
  <c r="B984" i="19"/>
  <c r="A984" i="19"/>
  <c r="H1017" i="19"/>
  <c r="X1010" i="19"/>
  <c r="AD997" i="19" l="1"/>
  <c r="AF997" i="19" s="1"/>
  <c r="AJ997" i="19" s="1"/>
  <c r="D997" i="19" s="1"/>
  <c r="AD996" i="19"/>
  <c r="AF996" i="19" s="1"/>
  <c r="AJ996" i="19" s="1"/>
  <c r="D996" i="19" s="1"/>
  <c r="A991" i="19"/>
  <c r="B991" i="19"/>
  <c r="H1024" i="19"/>
  <c r="X1017" i="19"/>
  <c r="AC1003" i="19"/>
  <c r="AA1003" i="19"/>
  <c r="AE1017" i="19"/>
  <c r="K1024" i="19"/>
  <c r="AH1018" i="19"/>
  <c r="O1025" i="19"/>
  <c r="Y1011" i="19"/>
  <c r="AB1011" i="19" s="1"/>
  <c r="AG1011" i="19" s="1"/>
  <c r="J1025" i="19"/>
  <c r="Y1018" i="19"/>
  <c r="AA1018" i="19" s="1"/>
  <c r="K1025" i="19"/>
  <c r="AE1018" i="19"/>
  <c r="P1024" i="19"/>
  <c r="AI1017" i="19"/>
  <c r="O1024" i="19"/>
  <c r="AH1017" i="19"/>
  <c r="J1024" i="19"/>
  <c r="H1025" i="19"/>
  <c r="X1018" i="19"/>
  <c r="Y1010" i="19"/>
  <c r="AI1018" i="19"/>
  <c r="P1025" i="19"/>
  <c r="AC1004" i="19"/>
  <c r="AA1004" i="19"/>
  <c r="AD1003" i="19" l="1"/>
  <c r="AF1003" i="19" s="1"/>
  <c r="AJ1003" i="19" s="1"/>
  <c r="D1003" i="19" s="1"/>
  <c r="AD1004" i="19"/>
  <c r="AF1004" i="19" s="1"/>
  <c r="AJ1004" i="19" s="1"/>
  <c r="D1004" i="19" s="1"/>
  <c r="B998" i="19"/>
  <c r="AC1010" i="19"/>
  <c r="AA1010" i="19"/>
  <c r="AE1025" i="19"/>
  <c r="K1032" i="19"/>
  <c r="H1032" i="19"/>
  <c r="X1025" i="19"/>
  <c r="P1031" i="19"/>
  <c r="AI1024" i="19"/>
  <c r="P1032" i="19"/>
  <c r="AI1025" i="19"/>
  <c r="A998" i="19"/>
  <c r="Y1017" i="19"/>
  <c r="AB1010" i="19"/>
  <c r="AG1010" i="19" s="1"/>
  <c r="AB1018" i="19"/>
  <c r="AG1018" i="19" s="1"/>
  <c r="AC1018" i="19"/>
  <c r="AD1018" i="19" s="1"/>
  <c r="AF1018" i="19" s="1"/>
  <c r="J1032" i="19"/>
  <c r="AC1011" i="19"/>
  <c r="AA1011" i="19"/>
  <c r="J1031" i="19"/>
  <c r="AH1025" i="19"/>
  <c r="O1032" i="19"/>
  <c r="O1031" i="19"/>
  <c r="AH1024" i="19"/>
  <c r="AE1024" i="19"/>
  <c r="K1031" i="19"/>
  <c r="H1031" i="19"/>
  <c r="X1024" i="19"/>
  <c r="A1005" i="19" l="1"/>
  <c r="AD1011" i="19"/>
  <c r="AF1011" i="19" s="1"/>
  <c r="AJ1011" i="19" s="1"/>
  <c r="D1011" i="19" s="1"/>
  <c r="AD1010" i="19"/>
  <c r="AF1010" i="19" s="1"/>
  <c r="B1005" i="19"/>
  <c r="AJ1018" i="19"/>
  <c r="D1018" i="19" s="1"/>
  <c r="AC1017" i="19"/>
  <c r="AA1017" i="19"/>
  <c r="AI1032" i="19"/>
  <c r="P1039" i="19"/>
  <c r="O1038" i="19"/>
  <c r="AH1031" i="19"/>
  <c r="O1039" i="19"/>
  <c r="AH1032" i="19"/>
  <c r="J1038" i="19"/>
  <c r="Y1025" i="19"/>
  <c r="H1039" i="19"/>
  <c r="X1032" i="19"/>
  <c r="J1039" i="19"/>
  <c r="K1039" i="19"/>
  <c r="AE1032" i="19"/>
  <c r="H1038" i="19"/>
  <c r="X1031" i="19"/>
  <c r="AB1017" i="19"/>
  <c r="AG1017" i="19" s="1"/>
  <c r="AE1031" i="19"/>
  <c r="K1038" i="19"/>
  <c r="P1038" i="19"/>
  <c r="AI1031" i="19"/>
  <c r="Y1024" i="19"/>
  <c r="AD1017" i="19" l="1"/>
  <c r="AF1017" i="19" s="1"/>
  <c r="AJ1010" i="19"/>
  <c r="D1010" i="19" s="1"/>
  <c r="A1012" i="19" s="1"/>
  <c r="AC1024" i="19"/>
  <c r="AA1024" i="19"/>
  <c r="Y1032" i="19"/>
  <c r="AB1032" i="19" s="1"/>
  <c r="AG1032" i="19" s="1"/>
  <c r="J1046" i="19"/>
  <c r="H1046" i="19"/>
  <c r="X1039" i="19"/>
  <c r="AC1025" i="19"/>
  <c r="AA1025" i="19"/>
  <c r="P1045" i="19"/>
  <c r="AI1038" i="19"/>
  <c r="J1045" i="19"/>
  <c r="Y1038" i="19"/>
  <c r="AA1038" i="19" s="1"/>
  <c r="AE1038" i="19"/>
  <c r="K1045" i="19"/>
  <c r="Y1031" i="19"/>
  <c r="AB1031" i="19" s="1"/>
  <c r="AG1031" i="19" s="1"/>
  <c r="O1045" i="19"/>
  <c r="AH1038" i="19"/>
  <c r="H1045" i="19"/>
  <c r="X1038" i="19"/>
  <c r="AI1039" i="19"/>
  <c r="P1046" i="19"/>
  <c r="AE1039" i="19"/>
  <c r="K1046" i="19"/>
  <c r="AB1024" i="19"/>
  <c r="AG1024" i="19" s="1"/>
  <c r="AB1025" i="19"/>
  <c r="AG1025" i="19" s="1"/>
  <c r="AH1039" i="19"/>
  <c r="O1046" i="19"/>
  <c r="AD1025" i="19" l="1"/>
  <c r="AF1025" i="19" s="1"/>
  <c r="AJ1025" i="19" s="1"/>
  <c r="D1025" i="19" s="1"/>
  <c r="AJ1017" i="19"/>
  <c r="D1017" i="19" s="1"/>
  <c r="B1019" i="19" s="1"/>
  <c r="B1012" i="19"/>
  <c r="O1053" i="19"/>
  <c r="AH1046" i="19"/>
  <c r="AB1038" i="19"/>
  <c r="AG1038" i="19" s="1"/>
  <c r="AC1038" i="19"/>
  <c r="AD1038" i="19" s="1"/>
  <c r="AF1038" i="19" s="1"/>
  <c r="J1052" i="19"/>
  <c r="H1052" i="19"/>
  <c r="X1045" i="19"/>
  <c r="AC1031" i="19"/>
  <c r="AA1031" i="19"/>
  <c r="J1053" i="19"/>
  <c r="O1052" i="19"/>
  <c r="AH1045" i="19"/>
  <c r="AC1032" i="19"/>
  <c r="AA1032" i="19"/>
  <c r="K1052" i="19"/>
  <c r="AE1045" i="19"/>
  <c r="K1053" i="19"/>
  <c r="AE1046" i="19"/>
  <c r="P1052" i="19"/>
  <c r="AI1045" i="19"/>
  <c r="P1053" i="19"/>
  <c r="AI1046" i="19"/>
  <c r="Y1039" i="19"/>
  <c r="AB1039" i="19" s="1"/>
  <c r="AG1039" i="19" s="1"/>
  <c r="H1053" i="19"/>
  <c r="X1046" i="19"/>
  <c r="AD1024" i="19"/>
  <c r="AF1024" i="19" s="1"/>
  <c r="AJ1024" i="19" s="1"/>
  <c r="D1024" i="19" s="1"/>
  <c r="A1019" i="19" l="1"/>
  <c r="AD1031" i="19"/>
  <c r="AF1031" i="19" s="1"/>
  <c r="AJ1031" i="19" s="1"/>
  <c r="D1031" i="19" s="1"/>
  <c r="AJ1038" i="19"/>
  <c r="D1038" i="19" s="1"/>
  <c r="A1026" i="19"/>
  <c r="H1060" i="19"/>
  <c r="X1053" i="19"/>
  <c r="AC1039" i="19"/>
  <c r="AA1039" i="19"/>
  <c r="P1060" i="19"/>
  <c r="AI1053" i="19"/>
  <c r="O1059" i="19"/>
  <c r="AH1052" i="19"/>
  <c r="J1060" i="19"/>
  <c r="Y1046" i="19"/>
  <c r="AB1046" i="19" s="1"/>
  <c r="AG1046" i="19" s="1"/>
  <c r="B1026" i="19"/>
  <c r="AE1052" i="19"/>
  <c r="K1059" i="19"/>
  <c r="Y1045" i="19"/>
  <c r="AB1045" i="19" s="1"/>
  <c r="AG1045" i="19" s="1"/>
  <c r="P1059" i="19"/>
  <c r="AI1052" i="19"/>
  <c r="H1059" i="19"/>
  <c r="X1052" i="19"/>
  <c r="K1060" i="19"/>
  <c r="AE1053" i="19"/>
  <c r="J1059" i="19"/>
  <c r="AD1032" i="19"/>
  <c r="AH1053" i="19"/>
  <c r="O1060" i="19"/>
  <c r="AD1039" i="19" l="1"/>
  <c r="AF1039" i="19" s="1"/>
  <c r="AJ1039" i="19" s="1"/>
  <c r="D1039" i="19" s="1"/>
  <c r="B1040" i="19" s="1"/>
  <c r="AH1060" i="19"/>
  <c r="O1067" i="19"/>
  <c r="J1066" i="19"/>
  <c r="AC1046" i="19"/>
  <c r="AA1046" i="19"/>
  <c r="Y1052" i="19"/>
  <c r="AB1052" i="19" s="1"/>
  <c r="AG1052" i="19" s="1"/>
  <c r="H1066" i="19"/>
  <c r="X1059" i="19"/>
  <c r="O1066" i="19"/>
  <c r="AH1059" i="19"/>
  <c r="P1066" i="19"/>
  <c r="AI1059" i="19"/>
  <c r="P1067" i="19"/>
  <c r="AI1060" i="19"/>
  <c r="AC1045" i="19"/>
  <c r="AA1045" i="19"/>
  <c r="AF1032" i="19"/>
  <c r="AJ1032" i="19" s="1"/>
  <c r="D1032" i="19" s="1"/>
  <c r="AE1060" i="19"/>
  <c r="K1067" i="19"/>
  <c r="J1067" i="19"/>
  <c r="Y1053" i="19"/>
  <c r="AB1053" i="19" s="1"/>
  <c r="AG1053" i="19" s="1"/>
  <c r="K1066" i="19"/>
  <c r="AE1059" i="19"/>
  <c r="H1067" i="19"/>
  <c r="X1060" i="19"/>
  <c r="A1040" i="19" l="1"/>
  <c r="AD1045" i="19"/>
  <c r="AF1045" i="19" s="1"/>
  <c r="AJ1045" i="19" s="1"/>
  <c r="D1045" i="19" s="1"/>
  <c r="P1074" i="19"/>
  <c r="AI1067" i="19"/>
  <c r="H1074" i="19"/>
  <c r="X1067" i="19"/>
  <c r="O1073" i="19"/>
  <c r="AH1066" i="19"/>
  <c r="P1073" i="19"/>
  <c r="AI1066" i="19"/>
  <c r="AC1053" i="19"/>
  <c r="AA1053" i="19"/>
  <c r="H1073" i="19"/>
  <c r="X1066" i="19"/>
  <c r="AD1046" i="19"/>
  <c r="AF1046" i="19" s="1"/>
  <c r="AJ1046" i="19" s="1"/>
  <c r="D1046" i="19" s="1"/>
  <c r="J1074" i="19"/>
  <c r="AC1052" i="19"/>
  <c r="AA1052" i="19"/>
  <c r="K1074" i="19"/>
  <c r="AE1067" i="19"/>
  <c r="B1033" i="19"/>
  <c r="A1033" i="19"/>
  <c r="J1073" i="19"/>
  <c r="AH1067" i="19"/>
  <c r="O1074" i="19"/>
  <c r="Y1060" i="19"/>
  <c r="AB1060" i="19" s="1"/>
  <c r="AG1060" i="19" s="1"/>
  <c r="AE1066" i="19"/>
  <c r="K1073" i="19"/>
  <c r="Y1059" i="19"/>
  <c r="AB1059" i="19" s="1"/>
  <c r="AG1059" i="19" s="1"/>
  <c r="AD1053" i="19" l="1"/>
  <c r="AF1053" i="19" s="1"/>
  <c r="AJ1053" i="19" s="1"/>
  <c r="D1053" i="19" s="1"/>
  <c r="AD1052" i="19"/>
  <c r="AF1052" i="19" s="1"/>
  <c r="AJ1052" i="19" s="1"/>
  <c r="D1052" i="19" s="1"/>
  <c r="B1047" i="19"/>
  <c r="A1047" i="19"/>
  <c r="J1081" i="19"/>
  <c r="K1080" i="19"/>
  <c r="AE1073" i="19"/>
  <c r="Y1066" i="19"/>
  <c r="AB1066" i="19" s="1"/>
  <c r="AG1066" i="19" s="1"/>
  <c r="AC1059" i="19"/>
  <c r="AA1059" i="19"/>
  <c r="AC1060" i="19"/>
  <c r="AA1060" i="19"/>
  <c r="H1080" i="19"/>
  <c r="X1073" i="19"/>
  <c r="O1081" i="19"/>
  <c r="AH1074" i="19"/>
  <c r="O1080" i="19"/>
  <c r="AH1073" i="19"/>
  <c r="Y1067" i="19"/>
  <c r="AB1067" i="19" s="1"/>
  <c r="AG1067" i="19" s="1"/>
  <c r="AE1074" i="19"/>
  <c r="K1081" i="19"/>
  <c r="H1081" i="19"/>
  <c r="X1074" i="19"/>
  <c r="Y1074" i="19" s="1"/>
  <c r="AA1074" i="19" s="1"/>
  <c r="J1080" i="19"/>
  <c r="P1080" i="19"/>
  <c r="AI1073" i="19"/>
  <c r="P1081" i="19"/>
  <c r="AI1074" i="19"/>
  <c r="B1054" i="19" l="1"/>
  <c r="AD1059" i="19"/>
  <c r="AF1059" i="19" s="1"/>
  <c r="AJ1059" i="19" s="1"/>
  <c r="D1059" i="19" s="1"/>
  <c r="A1054" i="19"/>
  <c r="AD1060" i="19"/>
  <c r="AF1060" i="19" s="1"/>
  <c r="AJ1060" i="19" s="1"/>
  <c r="D1060" i="19" s="1"/>
  <c r="P1088" i="19"/>
  <c r="AI1081" i="19"/>
  <c r="H1087" i="19"/>
  <c r="X1080" i="19"/>
  <c r="P1087" i="19"/>
  <c r="AI1080" i="19"/>
  <c r="AH1081" i="19"/>
  <c r="O1088" i="19"/>
  <c r="AB1074" i="19"/>
  <c r="AG1074" i="19" s="1"/>
  <c r="AC1074" i="19"/>
  <c r="AD1074" i="19" s="1"/>
  <c r="AF1074" i="19" s="1"/>
  <c r="J1088" i="19"/>
  <c r="J1087" i="19"/>
  <c r="O1087" i="19"/>
  <c r="AH1080" i="19"/>
  <c r="Y1073" i="19"/>
  <c r="AB1073" i="19" s="1"/>
  <c r="AG1073" i="19" s="1"/>
  <c r="H1088" i="19"/>
  <c r="X1081" i="19"/>
  <c r="AC1066" i="19"/>
  <c r="AA1066" i="19"/>
  <c r="K1088" i="19"/>
  <c r="AE1081" i="19"/>
  <c r="AE1080" i="19"/>
  <c r="K1087" i="19"/>
  <c r="AC1067" i="19"/>
  <c r="AA1067" i="19"/>
  <c r="AJ1074" i="19" l="1"/>
  <c r="D1074" i="19" s="1"/>
  <c r="AD1066" i="19"/>
  <c r="AF1066" i="19" s="1"/>
  <c r="AJ1066" i="19" s="1"/>
  <c r="D1066" i="19" s="1"/>
  <c r="AD1067" i="19"/>
  <c r="AF1067" i="19" s="1"/>
  <c r="AJ1067" i="19" s="1"/>
  <c r="D1067" i="19" s="1"/>
  <c r="J1095" i="19"/>
  <c r="AE1087" i="19"/>
  <c r="K1094" i="19"/>
  <c r="K1095" i="19"/>
  <c r="AE1088" i="19"/>
  <c r="O1095" i="19"/>
  <c r="AH1088" i="19"/>
  <c r="H1094" i="19"/>
  <c r="X1087" i="19"/>
  <c r="J1094" i="19"/>
  <c r="B1061" i="19"/>
  <c r="A1061" i="19"/>
  <c r="Y1081" i="19"/>
  <c r="AB1081" i="19" s="1"/>
  <c r="AG1081" i="19" s="1"/>
  <c r="H1095" i="19"/>
  <c r="X1088" i="19"/>
  <c r="P1094" i="19"/>
  <c r="AI1087" i="19"/>
  <c r="Y1080" i="19"/>
  <c r="AB1080" i="19" s="1"/>
  <c r="AG1080" i="19" s="1"/>
  <c r="AC1073" i="19"/>
  <c r="AA1073" i="19"/>
  <c r="O1094" i="19"/>
  <c r="AH1087" i="19"/>
  <c r="AI1088" i="19"/>
  <c r="P1095" i="19"/>
  <c r="AD1073" i="19" l="1"/>
  <c r="AF1073" i="19" s="1"/>
  <c r="AJ1073" i="19" s="1"/>
  <c r="D1073" i="19" s="1"/>
  <c r="A1075" i="19" s="1"/>
  <c r="B1068" i="19"/>
  <c r="A1068" i="19"/>
  <c r="J1101" i="19"/>
  <c r="O1101" i="19"/>
  <c r="AH1094" i="19"/>
  <c r="AC1080" i="19"/>
  <c r="AA1080" i="19"/>
  <c r="AI1095" i="19"/>
  <c r="P1102" i="19"/>
  <c r="AH1095" i="19"/>
  <c r="O1102" i="19"/>
  <c r="K1102" i="19"/>
  <c r="AE1095" i="19"/>
  <c r="P1101" i="19"/>
  <c r="AI1094" i="19"/>
  <c r="K1101" i="19"/>
  <c r="AE1094" i="19"/>
  <c r="Y1088" i="19"/>
  <c r="AB1088" i="19" s="1"/>
  <c r="AG1088" i="19" s="1"/>
  <c r="H1102" i="19"/>
  <c r="X1095" i="19"/>
  <c r="AC1081" i="19"/>
  <c r="AA1081" i="19"/>
  <c r="Y1087" i="19"/>
  <c r="AB1087" i="19" s="1"/>
  <c r="AG1087" i="19" s="1"/>
  <c r="H1101" i="19"/>
  <c r="X1094" i="19"/>
  <c r="J1102" i="19"/>
  <c r="B1075" i="19" l="1"/>
  <c r="AD1081" i="19"/>
  <c r="AF1081" i="19" s="1"/>
  <c r="AJ1081" i="19" s="1"/>
  <c r="D1081" i="19" s="1"/>
  <c r="AD1080" i="19"/>
  <c r="AF1080" i="19" s="1"/>
  <c r="AJ1080" i="19" s="1"/>
  <c r="D1080" i="19" s="1"/>
  <c r="O1109" i="19"/>
  <c r="AH1102" i="19"/>
  <c r="AE1101" i="19"/>
  <c r="K1108" i="19"/>
  <c r="J1109" i="19"/>
  <c r="K1109" i="19"/>
  <c r="AE1102" i="19"/>
  <c r="H1108" i="19"/>
  <c r="X1101" i="19"/>
  <c r="Y1095" i="19"/>
  <c r="AB1095" i="19" s="1"/>
  <c r="AG1095" i="19" s="1"/>
  <c r="Y1094" i="19"/>
  <c r="AB1094" i="19" s="1"/>
  <c r="AG1094" i="19" s="1"/>
  <c r="AC1087" i="19"/>
  <c r="AA1087" i="19"/>
  <c r="P1109" i="19"/>
  <c r="AI1102" i="19"/>
  <c r="H1109" i="19"/>
  <c r="X1102" i="19"/>
  <c r="O1108" i="19"/>
  <c r="AH1101" i="19"/>
  <c r="P1108" i="19"/>
  <c r="AI1101" i="19"/>
  <c r="AC1088" i="19"/>
  <c r="AA1088" i="19"/>
  <c r="J1108" i="19"/>
  <c r="Y1101" i="19"/>
  <c r="AA1101" i="19" s="1"/>
  <c r="AD1088" i="19" l="1"/>
  <c r="AF1088" i="19" s="1"/>
  <c r="AJ1088" i="19" s="1"/>
  <c r="D1088" i="19" s="1"/>
  <c r="AD1087" i="19"/>
  <c r="AF1087" i="19" s="1"/>
  <c r="AJ1087" i="19" s="1"/>
  <c r="D1087" i="19" s="1"/>
  <c r="A1082" i="19"/>
  <c r="AB1101" i="19"/>
  <c r="AG1101" i="19" s="1"/>
  <c r="AC1101" i="19"/>
  <c r="AD1101" i="19" s="1"/>
  <c r="AF1101" i="19" s="1"/>
  <c r="AC1095" i="19"/>
  <c r="AA1095" i="19"/>
  <c r="P1115" i="19"/>
  <c r="AI1108" i="19"/>
  <c r="J1115" i="19"/>
  <c r="AC1094" i="19"/>
  <c r="AA1094" i="19"/>
  <c r="K1116" i="19"/>
  <c r="AE1109" i="19"/>
  <c r="O1115" i="19"/>
  <c r="AH1108" i="19"/>
  <c r="AI1109" i="19"/>
  <c r="P1116" i="19"/>
  <c r="B1082" i="19"/>
  <c r="H1115" i="19"/>
  <c r="X1108" i="19"/>
  <c r="Y1102" i="19"/>
  <c r="AB1102" i="19" s="1"/>
  <c r="AG1102" i="19" s="1"/>
  <c r="J1116" i="19"/>
  <c r="H1116" i="19"/>
  <c r="X1109" i="19"/>
  <c r="K1115" i="19"/>
  <c r="AE1108" i="19"/>
  <c r="AH1109" i="19"/>
  <c r="O1116" i="19"/>
  <c r="B1089" i="19" l="1"/>
  <c r="A1089" i="19"/>
  <c r="AJ1101" i="19"/>
  <c r="D1101" i="19" s="1"/>
  <c r="AD1094" i="19"/>
  <c r="AF1094" i="19" s="1"/>
  <c r="AJ1094" i="19" s="1"/>
  <c r="D1094" i="19" s="1"/>
  <c r="AD1095" i="19"/>
  <c r="AF1095" i="19" s="1"/>
  <c r="AJ1095" i="19" s="1"/>
  <c r="D1095" i="19" s="1"/>
  <c r="P1123" i="19"/>
  <c r="AI1116" i="19"/>
  <c r="O1122" i="19"/>
  <c r="AH1115" i="19"/>
  <c r="AE1115" i="19"/>
  <c r="K1122" i="19"/>
  <c r="AH1116" i="19"/>
  <c r="O1123" i="19"/>
  <c r="Y1109" i="19"/>
  <c r="AB1109" i="19" s="1"/>
  <c r="AG1109" i="19" s="1"/>
  <c r="H1123" i="19"/>
  <c r="X1116" i="19"/>
  <c r="J1123" i="19"/>
  <c r="J1122" i="19"/>
  <c r="K1123" i="19"/>
  <c r="AE1116" i="19"/>
  <c r="AC1102" i="19"/>
  <c r="AA1102" i="19"/>
  <c r="P1122" i="19"/>
  <c r="AI1115" i="19"/>
  <c r="Y1108" i="19"/>
  <c r="AB1108" i="19" s="1"/>
  <c r="AG1108" i="19" s="1"/>
  <c r="H1122" i="19"/>
  <c r="X1115" i="19"/>
  <c r="AD1102" i="19" l="1"/>
  <c r="AF1102" i="19" s="1"/>
  <c r="AJ1102" i="19" s="1"/>
  <c r="D1102" i="19" s="1"/>
  <c r="B1103" i="19" s="1"/>
  <c r="J1130" i="19"/>
  <c r="Y1115" i="19"/>
  <c r="AB1115" i="19" s="1"/>
  <c r="AG1115" i="19" s="1"/>
  <c r="H1129" i="19"/>
  <c r="X1122" i="19"/>
  <c r="Y1116" i="19"/>
  <c r="AB1116" i="19" s="1"/>
  <c r="AG1116" i="19" s="1"/>
  <c r="H1130" i="19"/>
  <c r="X1123" i="19"/>
  <c r="AC1108" i="19"/>
  <c r="AD1108" i="19" s="1"/>
  <c r="AA1108" i="19"/>
  <c r="AC1109" i="19"/>
  <c r="AA1109" i="19"/>
  <c r="P1129" i="19"/>
  <c r="AI1122" i="19"/>
  <c r="O1130" i="19"/>
  <c r="AH1123" i="19"/>
  <c r="B1096" i="19"/>
  <c r="A1096" i="19"/>
  <c r="O1129" i="19"/>
  <c r="AH1122" i="19"/>
  <c r="AE1122" i="19"/>
  <c r="K1129" i="19"/>
  <c r="AE1123" i="19"/>
  <c r="K1130" i="19"/>
  <c r="J1129" i="19"/>
  <c r="P1130" i="19"/>
  <c r="AI1123" i="19"/>
  <c r="AD1109" i="19" l="1"/>
  <c r="AF1109" i="19" s="1"/>
  <c r="AJ1109" i="19" s="1"/>
  <c r="D1109" i="19" s="1"/>
  <c r="A1103" i="19"/>
  <c r="P1136" i="19"/>
  <c r="AI1129" i="19"/>
  <c r="J1136" i="19"/>
  <c r="AE1129" i="19"/>
  <c r="K1136" i="19"/>
  <c r="AF1108" i="19"/>
  <c r="AJ1108" i="19" s="1"/>
  <c r="D1108" i="19" s="1"/>
  <c r="H1137" i="19"/>
  <c r="X1130" i="19"/>
  <c r="Y1122" i="19"/>
  <c r="AC1115" i="19"/>
  <c r="AA1115" i="19"/>
  <c r="P1137" i="19"/>
  <c r="AI1130" i="19"/>
  <c r="AE1130" i="19"/>
  <c r="K1137" i="19"/>
  <c r="Y1123" i="19"/>
  <c r="AB1123" i="19" s="1"/>
  <c r="AG1123" i="19" s="1"/>
  <c r="AC1116" i="19"/>
  <c r="AA1116" i="19"/>
  <c r="O1136" i="19"/>
  <c r="AH1129" i="19"/>
  <c r="H1136" i="19"/>
  <c r="X1129" i="19"/>
  <c r="AH1130" i="19"/>
  <c r="O1137" i="19"/>
  <c r="J1137" i="19"/>
  <c r="AD1115" i="19" l="1"/>
  <c r="AF1115" i="19" s="1"/>
  <c r="AJ1115" i="19" s="1"/>
  <c r="D1115" i="19" s="1"/>
  <c r="A1110" i="19"/>
  <c r="AD1116" i="19"/>
  <c r="AF1116" i="19" s="1"/>
  <c r="AJ1116" i="19" s="1"/>
  <c r="D1116" i="19" s="1"/>
  <c r="H1144" i="19"/>
  <c r="X1137" i="19"/>
  <c r="AI1137" i="19"/>
  <c r="P1144" i="19"/>
  <c r="J1144" i="19"/>
  <c r="AC1122" i="19"/>
  <c r="AA1122" i="19"/>
  <c r="Y1129" i="19"/>
  <c r="AB1129" i="19" s="1"/>
  <c r="AG1129" i="19" s="1"/>
  <c r="H1143" i="19"/>
  <c r="X1136" i="19"/>
  <c r="O1143" i="19"/>
  <c r="AH1136" i="19"/>
  <c r="B1110" i="19"/>
  <c r="K1144" i="19"/>
  <c r="AE1137" i="19"/>
  <c r="J1143" i="19"/>
  <c r="AH1137" i="19"/>
  <c r="O1144" i="19"/>
  <c r="AB1122" i="19"/>
  <c r="AG1122" i="19" s="1"/>
  <c r="Y1130" i="19"/>
  <c r="AB1130" i="19" s="1"/>
  <c r="AG1130" i="19" s="1"/>
  <c r="K1143" i="19"/>
  <c r="AE1136" i="19"/>
  <c r="AC1123" i="19"/>
  <c r="AA1123" i="19"/>
  <c r="P1143" i="19"/>
  <c r="AI1136" i="19"/>
  <c r="AD1123" i="19" l="1"/>
  <c r="AF1123" i="19" s="1"/>
  <c r="AJ1123" i="19" s="1"/>
  <c r="D1123" i="19" s="1"/>
  <c r="AD1122" i="19"/>
  <c r="AF1122" i="19" s="1"/>
  <c r="A1117" i="19"/>
  <c r="B1117" i="19"/>
  <c r="AE1143" i="19"/>
  <c r="K1150" i="19"/>
  <c r="AC1129" i="19"/>
  <c r="AA1129" i="19"/>
  <c r="AH1144" i="19"/>
  <c r="O1151" i="19"/>
  <c r="H1151" i="19"/>
  <c r="X1144" i="19"/>
  <c r="P1150" i="19"/>
  <c r="AI1143" i="19"/>
  <c r="O1150" i="19"/>
  <c r="AH1143" i="19"/>
  <c r="Y1136" i="19"/>
  <c r="H1150" i="19"/>
  <c r="X1143" i="19"/>
  <c r="AC1130" i="19"/>
  <c r="AA1130" i="19"/>
  <c r="AI1144" i="19"/>
  <c r="P1151" i="19"/>
  <c r="Y1137" i="19"/>
  <c r="AB1137" i="19" s="1"/>
  <c r="AG1137" i="19" s="1"/>
  <c r="AE1144" i="19"/>
  <c r="K1151" i="19"/>
  <c r="J1151" i="19"/>
  <c r="J1150" i="19"/>
  <c r="AD1130" i="19" l="1"/>
  <c r="AF1130" i="19" s="1"/>
  <c r="AJ1130" i="19" s="1"/>
  <c r="D1130" i="19" s="1"/>
  <c r="AJ1122" i="19"/>
  <c r="D1122" i="19" s="1"/>
  <c r="B1124" i="19" s="1"/>
  <c r="AC1136" i="19"/>
  <c r="AA1136" i="19"/>
  <c r="J1157" i="19"/>
  <c r="AE1151" i="19"/>
  <c r="K1158" i="19"/>
  <c r="Y1143" i="19"/>
  <c r="AB1143" i="19" s="1"/>
  <c r="AG1143" i="19" s="1"/>
  <c r="H1157" i="19"/>
  <c r="X1150" i="19"/>
  <c r="Y1144" i="19"/>
  <c r="O1157" i="19"/>
  <c r="AH1150" i="19"/>
  <c r="J1158" i="19"/>
  <c r="Y1151" i="19"/>
  <c r="AC1151" i="19" s="1"/>
  <c r="P1157" i="19"/>
  <c r="AI1150" i="19"/>
  <c r="H1158" i="19"/>
  <c r="X1151" i="19"/>
  <c r="AH1151" i="19"/>
  <c r="O1158" i="19"/>
  <c r="AC1137" i="19"/>
  <c r="AA1137" i="19"/>
  <c r="P1158" i="19"/>
  <c r="AI1151" i="19"/>
  <c r="AD1129" i="19"/>
  <c r="AF1129" i="19" s="1"/>
  <c r="AJ1129" i="19" s="1"/>
  <c r="D1129" i="19" s="1"/>
  <c r="K1157" i="19"/>
  <c r="AE1150" i="19"/>
  <c r="AB1136" i="19"/>
  <c r="AG1136" i="19" s="1"/>
  <c r="A1131" i="19" l="1"/>
  <c r="A1124" i="19"/>
  <c r="B1131" i="19"/>
  <c r="AD1136" i="19"/>
  <c r="AF1136" i="19" s="1"/>
  <c r="J1165" i="19"/>
  <c r="AC1144" i="19"/>
  <c r="AA1144" i="19"/>
  <c r="Y1150" i="19"/>
  <c r="AB1150" i="19" s="1"/>
  <c r="AG1150" i="19" s="1"/>
  <c r="AE1158" i="19"/>
  <c r="K1165" i="19"/>
  <c r="AB1151" i="19"/>
  <c r="AG1151" i="19" s="1"/>
  <c r="H1165" i="19"/>
  <c r="X1158" i="19"/>
  <c r="AE1157" i="19"/>
  <c r="K1164" i="19"/>
  <c r="O1164" i="19"/>
  <c r="AH1157" i="19"/>
  <c r="AB1144" i="19"/>
  <c r="AG1144" i="19" s="1"/>
  <c r="AI1158" i="19"/>
  <c r="P1165" i="19"/>
  <c r="H1164" i="19"/>
  <c r="X1157" i="19"/>
  <c r="AC1143" i="19"/>
  <c r="AA1143" i="19"/>
  <c r="J1164" i="19"/>
  <c r="P1164" i="19"/>
  <c r="AI1157" i="19"/>
  <c r="AD1137" i="19"/>
  <c r="AF1137" i="19" s="1"/>
  <c r="AJ1137" i="19" s="1"/>
  <c r="D1137" i="19" s="1"/>
  <c r="O1165" i="19"/>
  <c r="AH1158" i="19"/>
  <c r="AA1151" i="19"/>
  <c r="AD1151" i="19" s="1"/>
  <c r="AJ1136" i="19" l="1"/>
  <c r="D1136" i="19" s="1"/>
  <c r="B1138" i="19" s="1"/>
  <c r="AD1144" i="19"/>
  <c r="AF1144" i="19" s="1"/>
  <c r="AD1143" i="19"/>
  <c r="AF1143" i="19" s="1"/>
  <c r="AJ1143" i="19" s="1"/>
  <c r="D1143" i="19" s="1"/>
  <c r="AF1151" i="19"/>
  <c r="AJ1151" i="19" s="1"/>
  <c r="D1151" i="19" s="1"/>
  <c r="O1171" i="19"/>
  <c r="AH1164" i="19"/>
  <c r="K1171" i="19"/>
  <c r="AE1164" i="19"/>
  <c r="H1172" i="19"/>
  <c r="X1165" i="19"/>
  <c r="O1172" i="19"/>
  <c r="AH1165" i="19"/>
  <c r="P1171" i="19"/>
  <c r="AI1164" i="19"/>
  <c r="AC1150" i="19"/>
  <c r="AA1150" i="19"/>
  <c r="H1171" i="19"/>
  <c r="X1164" i="19"/>
  <c r="K1172" i="19"/>
  <c r="AE1165" i="19"/>
  <c r="J1171" i="19"/>
  <c r="P1172" i="19"/>
  <c r="AI1165" i="19"/>
  <c r="Y1158" i="19"/>
  <c r="Y1157" i="19"/>
  <c r="AB1157" i="19" s="1"/>
  <c r="AG1157" i="19" s="1"/>
  <c r="J1172" i="19"/>
  <c r="AD1150" i="19" l="1"/>
  <c r="AF1150" i="19" s="1"/>
  <c r="AJ1150" i="19" s="1"/>
  <c r="D1150" i="19" s="1"/>
  <c r="A1138" i="19"/>
  <c r="AJ1144" i="19"/>
  <c r="D1144" i="19" s="1"/>
  <c r="A1145" i="19" s="1"/>
  <c r="AC1157" i="19"/>
  <c r="AA1157" i="19"/>
  <c r="P1178" i="19"/>
  <c r="AI1171" i="19"/>
  <c r="H1179" i="19"/>
  <c r="X1172" i="19"/>
  <c r="O1178" i="19"/>
  <c r="AH1171" i="19"/>
  <c r="AC1158" i="19"/>
  <c r="AD1158" i="19" s="1"/>
  <c r="AF1158" i="19" s="1"/>
  <c r="AA1158" i="19"/>
  <c r="J1178" i="19"/>
  <c r="Y1164" i="19"/>
  <c r="H1178" i="19"/>
  <c r="X1171" i="19"/>
  <c r="J1179" i="19"/>
  <c r="AB1158" i="19"/>
  <c r="AG1158" i="19" s="1"/>
  <c r="AH1172" i="19"/>
  <c r="O1179" i="19"/>
  <c r="Y1165" i="19"/>
  <c r="AB1165" i="19" s="1"/>
  <c r="AG1165" i="19" s="1"/>
  <c r="AI1172" i="19"/>
  <c r="P1179" i="19"/>
  <c r="K1178" i="19"/>
  <c r="AE1171" i="19"/>
  <c r="AE1172" i="19"/>
  <c r="K1179" i="19"/>
  <c r="B1145" i="19" l="1"/>
  <c r="AJ1158" i="19"/>
  <c r="D1158" i="19" s="1"/>
  <c r="A1152" i="19"/>
  <c r="B1152" i="19"/>
  <c r="AD1157" i="19"/>
  <c r="AF1157" i="19" s="1"/>
  <c r="AJ1157" i="19" s="1"/>
  <c r="D1157" i="19" s="1"/>
  <c r="AC1164" i="19"/>
  <c r="AA1164" i="19"/>
  <c r="Y1172" i="19"/>
  <c r="AB1172" i="19" s="1"/>
  <c r="AG1172" i="19" s="1"/>
  <c r="H1186" i="19"/>
  <c r="X1179" i="19"/>
  <c r="J1186" i="19"/>
  <c r="Y1179" i="19"/>
  <c r="AA1179" i="19" s="1"/>
  <c r="J1185" i="19"/>
  <c r="AC1165" i="19"/>
  <c r="AD1165" i="19" s="1"/>
  <c r="AA1165" i="19"/>
  <c r="O1186" i="19"/>
  <c r="AH1179" i="19"/>
  <c r="Y1171" i="19"/>
  <c r="AB1171" i="19" s="1"/>
  <c r="AG1171" i="19" s="1"/>
  <c r="P1185" i="19"/>
  <c r="AI1178" i="19"/>
  <c r="H1185" i="19"/>
  <c r="X1178" i="19"/>
  <c r="K1186" i="19"/>
  <c r="AE1179" i="19"/>
  <c r="AE1178" i="19"/>
  <c r="K1185" i="19"/>
  <c r="P1186" i="19"/>
  <c r="AI1179" i="19"/>
  <c r="O1185" i="19"/>
  <c r="AH1178" i="19"/>
  <c r="AB1164" i="19"/>
  <c r="AG1164" i="19" s="1"/>
  <c r="AD1164" i="19" l="1"/>
  <c r="AF1164" i="19" s="1"/>
  <c r="A1159" i="19"/>
  <c r="B1159" i="19"/>
  <c r="O1192" i="19"/>
  <c r="AH1185" i="19"/>
  <c r="AF1165" i="19"/>
  <c r="AJ1165" i="19" s="1"/>
  <c r="D1165" i="19" s="1"/>
  <c r="AI1186" i="19"/>
  <c r="P1193" i="19"/>
  <c r="AE1185" i="19"/>
  <c r="K1192" i="19"/>
  <c r="AB1179" i="19"/>
  <c r="AG1179" i="19" s="1"/>
  <c r="AC1179" i="19"/>
  <c r="AD1179" i="19" s="1"/>
  <c r="J1193" i="19"/>
  <c r="AH1186" i="19"/>
  <c r="O1193" i="19"/>
  <c r="Y1178" i="19"/>
  <c r="AB1178" i="19" s="1"/>
  <c r="AG1178" i="19" s="1"/>
  <c r="H1193" i="19"/>
  <c r="X1186" i="19"/>
  <c r="H1192" i="19"/>
  <c r="X1185" i="19"/>
  <c r="AC1172" i="19"/>
  <c r="AA1172" i="19"/>
  <c r="P1192" i="19"/>
  <c r="AI1185" i="19"/>
  <c r="J1192" i="19"/>
  <c r="K1193" i="19"/>
  <c r="AE1186" i="19"/>
  <c r="AC1171" i="19"/>
  <c r="AA1171" i="19"/>
  <c r="AD1171" i="19" l="1"/>
  <c r="AF1171" i="19" s="1"/>
  <c r="AJ1171" i="19" s="1"/>
  <c r="D1171" i="19" s="1"/>
  <c r="AJ1164" i="19"/>
  <c r="D1164" i="19" s="1"/>
  <c r="A1166" i="19" s="1"/>
  <c r="O1200" i="19"/>
  <c r="AH1193" i="19"/>
  <c r="K1200" i="19"/>
  <c r="AE1193" i="19"/>
  <c r="J1200" i="19"/>
  <c r="Y1186" i="19"/>
  <c r="AB1186" i="19" s="1"/>
  <c r="AG1186" i="19" s="1"/>
  <c r="O1199" i="19"/>
  <c r="AH1192" i="19"/>
  <c r="AF1179" i="19"/>
  <c r="AJ1179" i="19" s="1"/>
  <c r="D1179" i="19" s="1"/>
  <c r="J1199" i="19"/>
  <c r="AD1172" i="19"/>
  <c r="AF1172" i="19" s="1"/>
  <c r="AJ1172" i="19" s="1"/>
  <c r="D1172" i="19" s="1"/>
  <c r="Y1185" i="19"/>
  <c r="AB1185" i="19" s="1"/>
  <c r="AG1185" i="19" s="1"/>
  <c r="H1199" i="19"/>
  <c r="X1192" i="19"/>
  <c r="K1199" i="19"/>
  <c r="AE1192" i="19"/>
  <c r="P1199" i="19"/>
  <c r="AI1192" i="19"/>
  <c r="AI1193" i="19"/>
  <c r="P1200" i="19"/>
  <c r="H1200" i="19"/>
  <c r="X1193" i="19"/>
  <c r="Y1193" i="19" s="1"/>
  <c r="AA1193" i="19" s="1"/>
  <c r="AC1178" i="19"/>
  <c r="AA1178" i="19"/>
  <c r="AD1178" i="19" l="1"/>
  <c r="AF1178" i="19" s="1"/>
  <c r="AJ1178" i="19" s="1"/>
  <c r="D1178" i="19" s="1"/>
  <c r="B1180" i="19" s="1"/>
  <c r="B1166" i="19"/>
  <c r="P1207" i="19"/>
  <c r="AI1200" i="19"/>
  <c r="AE1199" i="19"/>
  <c r="K1206" i="19"/>
  <c r="H1207" i="19"/>
  <c r="X1200" i="19"/>
  <c r="P1206" i="19"/>
  <c r="AI1199" i="19"/>
  <c r="H1206" i="19"/>
  <c r="X1199" i="19"/>
  <c r="B1173" i="19"/>
  <c r="A1173" i="19"/>
  <c r="O1206" i="19"/>
  <c r="AH1199" i="19"/>
  <c r="AC1186" i="19"/>
  <c r="AA1186" i="19"/>
  <c r="Y1192" i="19"/>
  <c r="AB1192" i="19" s="1"/>
  <c r="AG1192" i="19" s="1"/>
  <c r="AB1193" i="19"/>
  <c r="AG1193" i="19" s="1"/>
  <c r="AC1193" i="19"/>
  <c r="AD1193" i="19" s="1"/>
  <c r="AF1193" i="19" s="1"/>
  <c r="J1207" i="19"/>
  <c r="AC1185" i="19"/>
  <c r="AA1185" i="19"/>
  <c r="AE1200" i="19"/>
  <c r="K1207" i="19"/>
  <c r="AH1200" i="19"/>
  <c r="O1207" i="19"/>
  <c r="J1206" i="19"/>
  <c r="AD1185" i="19" l="1"/>
  <c r="AF1185" i="19" s="1"/>
  <c r="AJ1185" i="19" s="1"/>
  <c r="D1185" i="19" s="1"/>
  <c r="A1180" i="19"/>
  <c r="AJ1193" i="19"/>
  <c r="D1193" i="19" s="1"/>
  <c r="AD1186" i="19"/>
  <c r="AF1186" i="19" s="1"/>
  <c r="AJ1186" i="19" s="1"/>
  <c r="D1186" i="19" s="1"/>
  <c r="Y1199" i="19"/>
  <c r="AB1199" i="19" s="1"/>
  <c r="AG1199" i="19" s="1"/>
  <c r="H1213" i="19"/>
  <c r="X1206" i="19"/>
  <c r="AE1207" i="19"/>
  <c r="K1214" i="19"/>
  <c r="H1214" i="19"/>
  <c r="X1207" i="19"/>
  <c r="AC1192" i="19"/>
  <c r="AA1192" i="19"/>
  <c r="J1213" i="19"/>
  <c r="O1213" i="19"/>
  <c r="AH1206" i="19"/>
  <c r="O1214" i="19"/>
  <c r="AH1207" i="19"/>
  <c r="P1213" i="19"/>
  <c r="AI1206" i="19"/>
  <c r="J1214" i="19"/>
  <c r="Y1200" i="19"/>
  <c r="K1213" i="19"/>
  <c r="AE1206" i="19"/>
  <c r="P1214" i="19"/>
  <c r="AI1207" i="19"/>
  <c r="AD1192" i="19" l="1"/>
  <c r="AF1192" i="19" s="1"/>
  <c r="AJ1192" i="19" s="1"/>
  <c r="D1192" i="19" s="1"/>
  <c r="A1187" i="19"/>
  <c r="O1220" i="19"/>
  <c r="AH1213" i="19"/>
  <c r="AC1200" i="19"/>
  <c r="AA1200" i="19"/>
  <c r="H1221" i="19"/>
  <c r="X1214" i="19"/>
  <c r="J1221" i="19"/>
  <c r="K1221" i="19"/>
  <c r="AE1214" i="19"/>
  <c r="P1221" i="19"/>
  <c r="AI1214" i="19"/>
  <c r="J1220" i="19"/>
  <c r="AB1200" i="19"/>
  <c r="AG1200" i="19" s="1"/>
  <c r="H1220" i="19"/>
  <c r="X1213" i="19"/>
  <c r="AC1199" i="19"/>
  <c r="AA1199" i="19"/>
  <c r="O1221" i="19"/>
  <c r="AH1214" i="19"/>
  <c r="B1187" i="19"/>
  <c r="AE1213" i="19"/>
  <c r="K1220" i="19"/>
  <c r="Y1207" i="19"/>
  <c r="AB1207" i="19" s="1"/>
  <c r="AG1207" i="19" s="1"/>
  <c r="P1220" i="19"/>
  <c r="AI1213" i="19"/>
  <c r="Y1206" i="19"/>
  <c r="AB1206" i="19" s="1"/>
  <c r="AG1206" i="19" s="1"/>
  <c r="AD1200" i="19" l="1"/>
  <c r="AF1200" i="19" s="1"/>
  <c r="AJ1200" i="19" s="1"/>
  <c r="D1200" i="19" s="1"/>
  <c r="AE1220" i="19"/>
  <c r="K1227" i="19"/>
  <c r="P1227" i="19"/>
  <c r="AI1220" i="19"/>
  <c r="Y1214" i="19"/>
  <c r="AB1214" i="19" s="1"/>
  <c r="AG1214" i="19" s="1"/>
  <c r="AD1199" i="19"/>
  <c r="AF1199" i="19" s="1"/>
  <c r="AJ1199" i="19" s="1"/>
  <c r="D1199" i="19" s="1"/>
  <c r="J1227" i="19"/>
  <c r="K1228" i="19"/>
  <c r="AE1221" i="19"/>
  <c r="AC1206" i="19"/>
  <c r="AA1206" i="19"/>
  <c r="AI1221" i="19"/>
  <c r="P1228" i="19"/>
  <c r="AC1207" i="19"/>
  <c r="AA1207" i="19"/>
  <c r="J1228" i="19"/>
  <c r="H1228" i="19"/>
  <c r="X1221" i="19"/>
  <c r="O1228" i="19"/>
  <c r="AH1221" i="19"/>
  <c r="A1194" i="19"/>
  <c r="B1194" i="19"/>
  <c r="Y1213" i="19"/>
  <c r="AB1213" i="19" s="1"/>
  <c r="AG1213" i="19" s="1"/>
  <c r="H1227" i="19"/>
  <c r="X1220" i="19"/>
  <c r="O1227" i="19"/>
  <c r="AH1220" i="19"/>
  <c r="AD1207" i="19" l="1"/>
  <c r="AF1207" i="19" s="1"/>
  <c r="AJ1207" i="19" s="1"/>
  <c r="D1207" i="19" s="1"/>
  <c r="AD1206" i="19"/>
  <c r="AF1206" i="19" s="1"/>
  <c r="AJ1206" i="19" s="1"/>
  <c r="D1206" i="19" s="1"/>
  <c r="A1201" i="19"/>
  <c r="H1234" i="19"/>
  <c r="X1227" i="19"/>
  <c r="K1235" i="19"/>
  <c r="AE1228" i="19"/>
  <c r="AC1213" i="19"/>
  <c r="AA1213" i="19"/>
  <c r="P1234" i="19"/>
  <c r="AI1227" i="19"/>
  <c r="Y1221" i="19"/>
  <c r="AB1221" i="19" s="1"/>
  <c r="AG1221" i="19" s="1"/>
  <c r="H1235" i="19"/>
  <c r="X1228" i="19"/>
  <c r="J1235" i="19"/>
  <c r="AC1214" i="19"/>
  <c r="AA1214" i="19"/>
  <c r="P1235" i="19"/>
  <c r="AI1228" i="19"/>
  <c r="K1234" i="19"/>
  <c r="AE1227" i="19"/>
  <c r="Y1220" i="19"/>
  <c r="AB1220" i="19" s="1"/>
  <c r="AG1220" i="19" s="1"/>
  <c r="B1201" i="19"/>
  <c r="O1235" i="19"/>
  <c r="AH1228" i="19"/>
  <c r="J1234" i="19"/>
  <c r="O1234" i="19"/>
  <c r="AH1227" i="19"/>
  <c r="AD1214" i="19" l="1"/>
  <c r="AF1214" i="19" s="1"/>
  <c r="AJ1214" i="19" s="1"/>
  <c r="D1214" i="19" s="1"/>
  <c r="A1208" i="19"/>
  <c r="B1208" i="19"/>
  <c r="O1241" i="19"/>
  <c r="AH1234" i="19"/>
  <c r="AE1234" i="19"/>
  <c r="K1241" i="19"/>
  <c r="J1242" i="19"/>
  <c r="Y1228" i="19"/>
  <c r="AB1228" i="19" s="1"/>
  <c r="AG1228" i="19" s="1"/>
  <c r="H1242" i="19"/>
  <c r="X1235" i="19"/>
  <c r="J1241" i="19"/>
  <c r="P1241" i="19"/>
  <c r="AI1234" i="19"/>
  <c r="AC1220" i="19"/>
  <c r="AA1220" i="19"/>
  <c r="Y1227" i="19"/>
  <c r="AB1227" i="19" s="1"/>
  <c r="AG1227" i="19" s="1"/>
  <c r="AC1221" i="19"/>
  <c r="AA1221" i="19"/>
  <c r="O1242" i="19"/>
  <c r="AH1235" i="19"/>
  <c r="AD1213" i="19"/>
  <c r="AF1213" i="19" s="1"/>
  <c r="AJ1213" i="19" s="1"/>
  <c r="D1213" i="19" s="1"/>
  <c r="AE1235" i="19"/>
  <c r="K1242" i="19"/>
  <c r="AI1235" i="19"/>
  <c r="P1242" i="19"/>
  <c r="H1241" i="19"/>
  <c r="X1234" i="19"/>
  <c r="AD1221" i="19" l="1"/>
  <c r="AF1221" i="19" s="1"/>
  <c r="AJ1221" i="19" s="1"/>
  <c r="D1221" i="19" s="1"/>
  <c r="A1215" i="19"/>
  <c r="H1248" i="19"/>
  <c r="X1241" i="19"/>
  <c r="Y1235" i="19"/>
  <c r="AB1235" i="19" s="1"/>
  <c r="AG1235" i="19" s="1"/>
  <c r="H1249" i="19"/>
  <c r="X1242" i="19"/>
  <c r="AC1228" i="19"/>
  <c r="AA1228" i="19"/>
  <c r="AC1227" i="19"/>
  <c r="AA1227" i="19"/>
  <c r="Y1234" i="19"/>
  <c r="AB1234" i="19" s="1"/>
  <c r="AG1234" i="19" s="1"/>
  <c r="P1248" i="19"/>
  <c r="AI1241" i="19"/>
  <c r="P1249" i="19"/>
  <c r="AI1242" i="19"/>
  <c r="O1249" i="19"/>
  <c r="AH1242" i="19"/>
  <c r="J1249" i="19"/>
  <c r="K1248" i="19"/>
  <c r="AE1241" i="19"/>
  <c r="J1248" i="19"/>
  <c r="K1249" i="19"/>
  <c r="AE1242" i="19"/>
  <c r="B1215" i="19"/>
  <c r="AD1220" i="19"/>
  <c r="AF1220" i="19" s="1"/>
  <c r="AJ1220" i="19" s="1"/>
  <c r="D1220" i="19" s="1"/>
  <c r="O1248" i="19"/>
  <c r="AH1241" i="19"/>
  <c r="A1222" i="19" l="1"/>
  <c r="AD1228" i="19"/>
  <c r="AF1228" i="19" s="1"/>
  <c r="AJ1228" i="19" s="1"/>
  <c r="D1228" i="19" s="1"/>
  <c r="AD1227" i="19"/>
  <c r="AF1227" i="19" s="1"/>
  <c r="AJ1227" i="19" s="1"/>
  <c r="D1227" i="19" s="1"/>
  <c r="P1255" i="19"/>
  <c r="AI1248" i="19"/>
  <c r="Y1242" i="19"/>
  <c r="AB1242" i="19" s="1"/>
  <c r="AG1242" i="19" s="1"/>
  <c r="K1255" i="19"/>
  <c r="AE1248" i="19"/>
  <c r="B1222" i="19"/>
  <c r="AC1234" i="19"/>
  <c r="AA1234" i="19"/>
  <c r="AE1249" i="19"/>
  <c r="K1256" i="19"/>
  <c r="J1255" i="19"/>
  <c r="J1256" i="19"/>
  <c r="Y1249" i="19"/>
  <c r="AA1249" i="19" s="1"/>
  <c r="AC1235" i="19"/>
  <c r="AA1235" i="19"/>
  <c r="Y1241" i="19"/>
  <c r="AB1241" i="19" s="1"/>
  <c r="AG1241" i="19" s="1"/>
  <c r="P1256" i="19"/>
  <c r="AI1249" i="19"/>
  <c r="O1255" i="19"/>
  <c r="AH1248" i="19"/>
  <c r="H1256" i="19"/>
  <c r="X1249" i="19"/>
  <c r="AH1249" i="19"/>
  <c r="O1256" i="19"/>
  <c r="H1255" i="19"/>
  <c r="X1248" i="19"/>
  <c r="AD1234" i="19" l="1"/>
  <c r="AF1234" i="19" s="1"/>
  <c r="AJ1234" i="19" s="1"/>
  <c r="D1234" i="19" s="1"/>
  <c r="AD1235" i="19"/>
  <c r="AF1235" i="19" s="1"/>
  <c r="H1262" i="19"/>
  <c r="X1255" i="19"/>
  <c r="AE1256" i="19"/>
  <c r="K1263" i="19"/>
  <c r="H1263" i="19"/>
  <c r="X1256" i="19"/>
  <c r="A1229" i="19"/>
  <c r="B1229" i="19"/>
  <c r="Y1248" i="19"/>
  <c r="AB1248" i="19" s="1"/>
  <c r="AG1248" i="19" s="1"/>
  <c r="J1263" i="19"/>
  <c r="O1263" i="19"/>
  <c r="AH1256" i="19"/>
  <c r="J1262" i="19"/>
  <c r="O1262" i="19"/>
  <c r="AH1255" i="19"/>
  <c r="AC1241" i="19"/>
  <c r="AA1241" i="19"/>
  <c r="AC1242" i="19"/>
  <c r="AA1242" i="19"/>
  <c r="P1263" i="19"/>
  <c r="AI1256" i="19"/>
  <c r="K1262" i="19"/>
  <c r="AE1255" i="19"/>
  <c r="AB1249" i="19"/>
  <c r="AG1249" i="19" s="1"/>
  <c r="AC1249" i="19"/>
  <c r="AD1249" i="19" s="1"/>
  <c r="AF1249" i="19" s="1"/>
  <c r="P1262" i="19"/>
  <c r="AI1255" i="19"/>
  <c r="AD1241" i="19" l="1"/>
  <c r="AF1241" i="19" s="1"/>
  <c r="AJ1241" i="19" s="1"/>
  <c r="D1241" i="19" s="1"/>
  <c r="AJ1235" i="19"/>
  <c r="D1235" i="19" s="1"/>
  <c r="B1236" i="19" s="1"/>
  <c r="AJ1249" i="19"/>
  <c r="D1249" i="19" s="1"/>
  <c r="AD1242" i="19"/>
  <c r="AF1242" i="19" s="1"/>
  <c r="AJ1242" i="19" s="1"/>
  <c r="D1242" i="19" s="1"/>
  <c r="P1269" i="19"/>
  <c r="AI1262" i="19"/>
  <c r="J1269" i="19"/>
  <c r="O1270" i="19"/>
  <c r="AH1263" i="19"/>
  <c r="J1270" i="19"/>
  <c r="AI1263" i="19"/>
  <c r="P1270" i="19"/>
  <c r="Y1256" i="19"/>
  <c r="K1269" i="19"/>
  <c r="AE1262" i="19"/>
  <c r="AC1248" i="19"/>
  <c r="AA1248" i="19"/>
  <c r="H1270" i="19"/>
  <c r="X1263" i="19"/>
  <c r="K1270" i="19"/>
  <c r="AE1263" i="19"/>
  <c r="Y1255" i="19"/>
  <c r="AB1255" i="19" s="1"/>
  <c r="AG1255" i="19" s="1"/>
  <c r="O1269" i="19"/>
  <c r="AH1262" i="19"/>
  <c r="H1269" i="19"/>
  <c r="X1262" i="19"/>
  <c r="AD1248" i="19" l="1"/>
  <c r="AF1248" i="19" s="1"/>
  <c r="AJ1248" i="19" s="1"/>
  <c r="D1248" i="19" s="1"/>
  <c r="A1250" i="19" s="1"/>
  <c r="A1236" i="19"/>
  <c r="B1243" i="19"/>
  <c r="A1243" i="19"/>
  <c r="H1276" i="19"/>
  <c r="X1269" i="19"/>
  <c r="AI1270" i="19"/>
  <c r="P1277" i="19"/>
  <c r="O1276" i="19"/>
  <c r="AH1269" i="19"/>
  <c r="K1277" i="19"/>
  <c r="AE1270" i="19"/>
  <c r="O1277" i="19"/>
  <c r="AH1270" i="19"/>
  <c r="Y1263" i="19"/>
  <c r="AB1263" i="19" s="1"/>
  <c r="AG1263" i="19" s="1"/>
  <c r="H1277" i="19"/>
  <c r="X1270" i="19"/>
  <c r="J1276" i="19"/>
  <c r="AC1256" i="19"/>
  <c r="AA1256" i="19"/>
  <c r="AC1255" i="19"/>
  <c r="AA1255" i="19"/>
  <c r="J1277" i="19"/>
  <c r="Y1262" i="19"/>
  <c r="AB1262" i="19" s="1"/>
  <c r="AG1262" i="19" s="1"/>
  <c r="AB1256" i="19"/>
  <c r="AG1256" i="19" s="1"/>
  <c r="AE1269" i="19"/>
  <c r="K1276" i="19"/>
  <c r="P1276" i="19"/>
  <c r="AI1269" i="19"/>
  <c r="B1250" i="19" l="1"/>
  <c r="AD1255" i="19"/>
  <c r="AF1255" i="19" s="1"/>
  <c r="AJ1255" i="19" s="1"/>
  <c r="D1255" i="19" s="1"/>
  <c r="AD1256" i="19"/>
  <c r="AF1256" i="19" s="1"/>
  <c r="AJ1256" i="19" s="1"/>
  <c r="D1256" i="19" s="1"/>
  <c r="J1283" i="19"/>
  <c r="AC1263" i="19"/>
  <c r="AA1263" i="19"/>
  <c r="Y1270" i="19"/>
  <c r="AB1270" i="19" s="1"/>
  <c r="AG1270" i="19" s="1"/>
  <c r="P1283" i="19"/>
  <c r="AI1276" i="19"/>
  <c r="H1284" i="19"/>
  <c r="X1277" i="19"/>
  <c r="K1283" i="19"/>
  <c r="AE1276" i="19"/>
  <c r="O1284" i="19"/>
  <c r="AH1277" i="19"/>
  <c r="AC1262" i="19"/>
  <c r="AA1262" i="19"/>
  <c r="O1283" i="19"/>
  <c r="AH1276" i="19"/>
  <c r="AI1277" i="19"/>
  <c r="P1284" i="19"/>
  <c r="Y1269" i="19"/>
  <c r="AB1269" i="19" s="1"/>
  <c r="AG1269" i="19" s="1"/>
  <c r="AE1277" i="19"/>
  <c r="K1284" i="19"/>
  <c r="J1284" i="19"/>
  <c r="H1283" i="19"/>
  <c r="X1276" i="19"/>
  <c r="AD1262" i="19" l="1"/>
  <c r="AF1262" i="19" s="1"/>
  <c r="AJ1262" i="19" s="1"/>
  <c r="D1262" i="19" s="1"/>
  <c r="AD1263" i="19"/>
  <c r="AF1263" i="19" s="1"/>
  <c r="AE1283" i="19"/>
  <c r="K1290" i="19"/>
  <c r="H1290" i="19"/>
  <c r="X1283" i="19"/>
  <c r="O1291" i="19"/>
  <c r="AH1284" i="19"/>
  <c r="Y1277" i="19"/>
  <c r="J1291" i="19"/>
  <c r="AE1284" i="19"/>
  <c r="K1291" i="19"/>
  <c r="Y1276" i="19"/>
  <c r="AB1276" i="19" s="1"/>
  <c r="AG1276" i="19" s="1"/>
  <c r="A1257" i="19"/>
  <c r="B1257" i="19"/>
  <c r="H1291" i="19"/>
  <c r="X1284" i="19"/>
  <c r="P1290" i="19"/>
  <c r="AI1283" i="19"/>
  <c r="AC1269" i="19"/>
  <c r="AA1269" i="19"/>
  <c r="AC1270" i="19"/>
  <c r="AA1270" i="19"/>
  <c r="AI1284" i="19"/>
  <c r="P1291" i="19"/>
  <c r="O1290" i="19"/>
  <c r="AH1283" i="19"/>
  <c r="J1290" i="19"/>
  <c r="AD1270" i="19" l="1"/>
  <c r="AF1270" i="19" s="1"/>
  <c r="AJ1270" i="19" s="1"/>
  <c r="D1270" i="19" s="1"/>
  <c r="AJ1263" i="19"/>
  <c r="D1263" i="19" s="1"/>
  <c r="B1264" i="19" s="1"/>
  <c r="AD1269" i="19"/>
  <c r="AF1269" i="19" s="1"/>
  <c r="AJ1269" i="19" s="1"/>
  <c r="D1269" i="19" s="1"/>
  <c r="P1298" i="19"/>
  <c r="AI1291" i="19"/>
  <c r="O1297" i="19"/>
  <c r="AH1290" i="19"/>
  <c r="J1298" i="19"/>
  <c r="AC1277" i="19"/>
  <c r="AA1277" i="19"/>
  <c r="K1298" i="19"/>
  <c r="AE1291" i="19"/>
  <c r="AB1277" i="19"/>
  <c r="AG1277" i="19" s="1"/>
  <c r="P1297" i="19"/>
  <c r="AI1290" i="19"/>
  <c r="Y1284" i="19"/>
  <c r="AB1284" i="19" s="1"/>
  <c r="AG1284" i="19" s="1"/>
  <c r="H1298" i="19"/>
  <c r="X1291" i="19"/>
  <c r="H1297" i="19"/>
  <c r="X1290" i="19"/>
  <c r="K1297" i="19"/>
  <c r="AE1290" i="19"/>
  <c r="O1298" i="19"/>
  <c r="AH1291" i="19"/>
  <c r="Y1283" i="19"/>
  <c r="AB1283" i="19" s="1"/>
  <c r="AG1283" i="19" s="1"/>
  <c r="J1297" i="19"/>
  <c r="AC1276" i="19"/>
  <c r="AA1276" i="19"/>
  <c r="AD1276" i="19" l="1"/>
  <c r="AF1276" i="19" s="1"/>
  <c r="AJ1276" i="19" s="1"/>
  <c r="D1276" i="19" s="1"/>
  <c r="A1264" i="19"/>
  <c r="P1304" i="19"/>
  <c r="AI1297" i="19"/>
  <c r="J1304" i="19"/>
  <c r="AD1277" i="19"/>
  <c r="AF1277" i="19" s="1"/>
  <c r="AJ1277" i="19" s="1"/>
  <c r="D1277" i="19" s="1"/>
  <c r="K1304" i="19"/>
  <c r="AE1297" i="19"/>
  <c r="Y1290" i="19"/>
  <c r="AB1290" i="19" s="1"/>
  <c r="AG1290" i="19" s="1"/>
  <c r="Y1291" i="19"/>
  <c r="AB1291" i="19" s="1"/>
  <c r="AG1291" i="19" s="1"/>
  <c r="H1305" i="19"/>
  <c r="X1298" i="19"/>
  <c r="O1304" i="19"/>
  <c r="AH1297" i="19"/>
  <c r="AC1283" i="19"/>
  <c r="AA1283" i="19"/>
  <c r="J1305" i="19"/>
  <c r="B1271" i="19"/>
  <c r="A1271" i="19"/>
  <c r="H1304" i="19"/>
  <c r="X1297" i="19"/>
  <c r="AE1298" i="19"/>
  <c r="K1305" i="19"/>
  <c r="AH1298" i="19"/>
  <c r="O1305" i="19"/>
  <c r="AC1284" i="19"/>
  <c r="AA1284" i="19"/>
  <c r="AI1298" i="19"/>
  <c r="P1305" i="19"/>
  <c r="AD1283" i="19" l="1"/>
  <c r="AF1283" i="19" s="1"/>
  <c r="B1278" i="19"/>
  <c r="H1312" i="19"/>
  <c r="X1305" i="19"/>
  <c r="AE1305" i="19"/>
  <c r="K1312" i="19"/>
  <c r="AC1291" i="19"/>
  <c r="AA1291" i="19"/>
  <c r="J1311" i="19"/>
  <c r="AD1284" i="19"/>
  <c r="AF1284" i="19" s="1"/>
  <c r="AJ1284" i="19" s="1"/>
  <c r="D1284" i="19" s="1"/>
  <c r="AH1305" i="19"/>
  <c r="O1312" i="19"/>
  <c r="Y1298" i="19"/>
  <c r="AB1298" i="19" s="1"/>
  <c r="AG1298" i="19" s="1"/>
  <c r="Y1297" i="19"/>
  <c r="AB1297" i="19" s="1"/>
  <c r="AG1297" i="19" s="1"/>
  <c r="H1311" i="19"/>
  <c r="X1304" i="19"/>
  <c r="AC1290" i="19"/>
  <c r="AA1290" i="19"/>
  <c r="AE1304" i="19"/>
  <c r="K1311" i="19"/>
  <c r="J1312" i="19"/>
  <c r="P1312" i="19"/>
  <c r="AI1305" i="19"/>
  <c r="O1311" i="19"/>
  <c r="AH1304" i="19"/>
  <c r="A1278" i="19"/>
  <c r="P1311" i="19"/>
  <c r="AI1304" i="19"/>
  <c r="AD1291" i="19" l="1"/>
  <c r="AF1291" i="19" s="1"/>
  <c r="AJ1291" i="19" s="1"/>
  <c r="D1291" i="19" s="1"/>
  <c r="AD1290" i="19"/>
  <c r="AF1290" i="19" s="1"/>
  <c r="AJ1290" i="19" s="1"/>
  <c r="D1290" i="19" s="1"/>
  <c r="AJ1283" i="19"/>
  <c r="D1283" i="19" s="1"/>
  <c r="B1285" i="19" s="1"/>
  <c r="AH1312" i="19"/>
  <c r="O1319" i="19"/>
  <c r="P1319" i="19"/>
  <c r="AI1312" i="19"/>
  <c r="AC1298" i="19"/>
  <c r="AA1298" i="19"/>
  <c r="O1318" i="19"/>
  <c r="AH1311" i="19"/>
  <c r="J1319" i="19"/>
  <c r="J1318" i="19"/>
  <c r="K1318" i="19"/>
  <c r="AE1311" i="19"/>
  <c r="P1318" i="19"/>
  <c r="AI1311" i="19"/>
  <c r="Y1305" i="19"/>
  <c r="AB1305" i="19" s="1"/>
  <c r="AG1305" i="19" s="1"/>
  <c r="Y1304" i="19"/>
  <c r="AB1304" i="19" s="1"/>
  <c r="AG1304" i="19" s="1"/>
  <c r="AE1312" i="19"/>
  <c r="K1319" i="19"/>
  <c r="H1318" i="19"/>
  <c r="X1311" i="19"/>
  <c r="AC1297" i="19"/>
  <c r="AA1297" i="19"/>
  <c r="H1319" i="19"/>
  <c r="X1312" i="19"/>
  <c r="B1292" i="19" l="1"/>
  <c r="AD1298" i="19"/>
  <c r="AF1298" i="19" s="1"/>
  <c r="AJ1298" i="19" s="1"/>
  <c r="D1298" i="19" s="1"/>
  <c r="A1285" i="19"/>
  <c r="A1292" i="19"/>
  <c r="AD1297" i="19"/>
  <c r="AF1297" i="19" s="1"/>
  <c r="AJ1297" i="19" s="1"/>
  <c r="D1297" i="19" s="1"/>
  <c r="AE1318" i="19"/>
  <c r="K1325" i="19"/>
  <c r="J1325" i="19"/>
  <c r="P1325" i="19"/>
  <c r="AI1318" i="19"/>
  <c r="Y1312" i="19"/>
  <c r="AB1312" i="19" s="1"/>
  <c r="AG1312" i="19" s="1"/>
  <c r="H1326" i="19"/>
  <c r="X1319" i="19"/>
  <c r="O1325" i="19"/>
  <c r="AH1318" i="19"/>
  <c r="P1326" i="19"/>
  <c r="AI1319" i="19"/>
  <c r="AC1305" i="19"/>
  <c r="AA1305" i="19"/>
  <c r="AH1319" i="19"/>
  <c r="O1326" i="19"/>
  <c r="Y1311" i="19"/>
  <c r="AB1311" i="19" s="1"/>
  <c r="AG1311" i="19" s="1"/>
  <c r="J1326" i="19"/>
  <c r="H1325" i="19"/>
  <c r="X1318" i="19"/>
  <c r="AE1319" i="19"/>
  <c r="K1326" i="19"/>
  <c r="AC1304" i="19"/>
  <c r="AA1304" i="19"/>
  <c r="AD1305" i="19" l="1"/>
  <c r="AF1305" i="19" s="1"/>
  <c r="AJ1305" i="19" s="1"/>
  <c r="D1305" i="19" s="1"/>
  <c r="A1299" i="19"/>
  <c r="AD1304" i="19"/>
  <c r="AF1304" i="19" s="1"/>
  <c r="AJ1304" i="19" s="1"/>
  <c r="D1304" i="19" s="1"/>
  <c r="B1299" i="19"/>
  <c r="K1333" i="19"/>
  <c r="AE1326" i="19"/>
  <c r="Y1319" i="19"/>
  <c r="AB1319" i="19" s="1"/>
  <c r="AG1319" i="19" s="1"/>
  <c r="H1333" i="19"/>
  <c r="X1326" i="19"/>
  <c r="AC1311" i="19"/>
  <c r="AA1311" i="19"/>
  <c r="J1332" i="19"/>
  <c r="O1332" i="19"/>
  <c r="AH1325" i="19"/>
  <c r="AC1312" i="19"/>
  <c r="AA1312" i="19"/>
  <c r="J1333" i="19"/>
  <c r="AE1325" i="19"/>
  <c r="K1332" i="19"/>
  <c r="AI1326" i="19"/>
  <c r="P1333" i="19"/>
  <c r="Y1318" i="19"/>
  <c r="AB1318" i="19" s="1"/>
  <c r="AG1318" i="19" s="1"/>
  <c r="H1332" i="19"/>
  <c r="X1325" i="19"/>
  <c r="P1332" i="19"/>
  <c r="AI1325" i="19"/>
  <c r="O1333" i="19"/>
  <c r="AH1326" i="19"/>
  <c r="B1306" i="19" l="1"/>
  <c r="AD1311" i="19"/>
  <c r="AF1311" i="19" s="1"/>
  <c r="AJ1311" i="19" s="1"/>
  <c r="D1311" i="19" s="1"/>
  <c r="P1339" i="19"/>
  <c r="AI1332" i="19"/>
  <c r="Y1325" i="19"/>
  <c r="AB1325" i="19" s="1"/>
  <c r="AG1325" i="19" s="1"/>
  <c r="H1339" i="19"/>
  <c r="X1332" i="19"/>
  <c r="J1339" i="19"/>
  <c r="AC1319" i="19"/>
  <c r="AA1319" i="19"/>
  <c r="J1340" i="19"/>
  <c r="AH1333" i="19"/>
  <c r="O1340" i="19"/>
  <c r="O1339" i="19"/>
  <c r="AH1332" i="19"/>
  <c r="AC1318" i="19"/>
  <c r="AA1318" i="19"/>
  <c r="AE1332" i="19"/>
  <c r="K1339" i="19"/>
  <c r="K1340" i="19"/>
  <c r="AE1333" i="19"/>
  <c r="A1306" i="19"/>
  <c r="AI1333" i="19"/>
  <c r="P1340" i="19"/>
  <c r="Y1326" i="19"/>
  <c r="AB1326" i="19" s="1"/>
  <c r="AG1326" i="19" s="1"/>
  <c r="H1340" i="19"/>
  <c r="X1333" i="19"/>
  <c r="AD1312" i="19"/>
  <c r="AF1312" i="19" s="1"/>
  <c r="AJ1312" i="19" s="1"/>
  <c r="D1312" i="19" s="1"/>
  <c r="B1313" i="19" l="1"/>
  <c r="A1313" i="19"/>
  <c r="O1346" i="19"/>
  <c r="AH1339" i="19"/>
  <c r="H1347" i="19"/>
  <c r="X1340" i="19"/>
  <c r="AC1326" i="19"/>
  <c r="AA1326" i="19"/>
  <c r="J1347" i="19"/>
  <c r="AI1340" i="19"/>
  <c r="P1347" i="19"/>
  <c r="J1346" i="19"/>
  <c r="AC1325" i="19"/>
  <c r="AD1325" i="19" s="1"/>
  <c r="AA1325" i="19"/>
  <c r="Y1332" i="19"/>
  <c r="AB1332" i="19" s="1"/>
  <c r="AG1332" i="19" s="1"/>
  <c r="AE1340" i="19"/>
  <c r="K1347" i="19"/>
  <c r="H1346" i="19"/>
  <c r="X1339" i="19"/>
  <c r="AE1339" i="19"/>
  <c r="K1346" i="19"/>
  <c r="Y1333" i="19"/>
  <c r="AB1333" i="19" s="1"/>
  <c r="AG1333" i="19" s="1"/>
  <c r="O1347" i="19"/>
  <c r="AH1340" i="19"/>
  <c r="AD1319" i="19"/>
  <c r="AF1319" i="19" s="1"/>
  <c r="AJ1319" i="19" s="1"/>
  <c r="D1319" i="19" s="1"/>
  <c r="AD1318" i="19"/>
  <c r="AF1318" i="19" s="1"/>
  <c r="AJ1318" i="19" s="1"/>
  <c r="D1318" i="19" s="1"/>
  <c r="P1346" i="19"/>
  <c r="AI1339" i="19"/>
  <c r="AD1326" i="19" l="1"/>
  <c r="AF1326" i="19" s="1"/>
  <c r="AJ1326" i="19" s="1"/>
  <c r="D1326" i="19" s="1"/>
  <c r="B1320" i="19"/>
  <c r="P1353" i="19"/>
  <c r="AI1346" i="19"/>
  <c r="AF1325" i="19"/>
  <c r="AJ1325" i="19" s="1"/>
  <c r="D1325" i="19" s="1"/>
  <c r="J1353" i="19"/>
  <c r="O1354" i="19"/>
  <c r="AH1347" i="19"/>
  <c r="A1320" i="19"/>
  <c r="Y1339" i="19"/>
  <c r="AB1339" i="19" s="1"/>
  <c r="AG1339" i="19" s="1"/>
  <c r="H1353" i="19"/>
  <c r="X1346" i="19"/>
  <c r="H1354" i="19"/>
  <c r="X1347" i="19"/>
  <c r="O1353" i="19"/>
  <c r="AH1346" i="19"/>
  <c r="P1354" i="19"/>
  <c r="AI1347" i="19"/>
  <c r="Y1340" i="19"/>
  <c r="AB1340" i="19" s="1"/>
  <c r="AG1340" i="19" s="1"/>
  <c r="K1354" i="19"/>
  <c r="AE1347" i="19"/>
  <c r="AC1333" i="19"/>
  <c r="AA1333" i="19"/>
  <c r="J1354" i="19"/>
  <c r="K1353" i="19"/>
  <c r="AE1346" i="19"/>
  <c r="AC1332" i="19"/>
  <c r="AA1332" i="19"/>
  <c r="AD1333" i="19" l="1"/>
  <c r="AF1333" i="19" s="1"/>
  <c r="AJ1333" i="19" s="1"/>
  <c r="D1333" i="19" s="1"/>
  <c r="AD1332" i="19"/>
  <c r="AF1332" i="19" s="1"/>
  <c r="AJ1332" i="19" s="1"/>
  <c r="D1332" i="19" s="1"/>
  <c r="B1327" i="19"/>
  <c r="H1361" i="19"/>
  <c r="X1354" i="19"/>
  <c r="Y1346" i="19"/>
  <c r="AB1346" i="19" s="1"/>
  <c r="AG1346" i="19" s="1"/>
  <c r="K1360" i="19"/>
  <c r="AE1353" i="19"/>
  <c r="H1360" i="19"/>
  <c r="X1353" i="19"/>
  <c r="AH1354" i="19"/>
  <c r="O1361" i="19"/>
  <c r="A1327" i="19"/>
  <c r="J1361" i="19"/>
  <c r="AC1339" i="19"/>
  <c r="AD1339" i="19" s="1"/>
  <c r="AA1339" i="19"/>
  <c r="K1361" i="19"/>
  <c r="AE1354" i="19"/>
  <c r="P1361" i="19"/>
  <c r="AI1354" i="19"/>
  <c r="AC1340" i="19"/>
  <c r="AA1340" i="19"/>
  <c r="J1360" i="19"/>
  <c r="O1360" i="19"/>
  <c r="AH1353" i="19"/>
  <c r="Y1347" i="19"/>
  <c r="P1360" i="19"/>
  <c r="AI1353" i="19"/>
  <c r="A1334" i="19" l="1"/>
  <c r="AD1340" i="19"/>
  <c r="AF1340" i="19" s="1"/>
  <c r="AJ1340" i="19" s="1"/>
  <c r="D1340" i="19" s="1"/>
  <c r="B1334" i="19"/>
  <c r="AC1347" i="19"/>
  <c r="AA1347" i="19"/>
  <c r="AF1339" i="19"/>
  <c r="AJ1339" i="19" s="1"/>
  <c r="D1339" i="19" s="1"/>
  <c r="P1367" i="19"/>
  <c r="AI1360" i="19"/>
  <c r="AB1347" i="19"/>
  <c r="AG1347" i="19" s="1"/>
  <c r="J1368" i="19"/>
  <c r="O1368" i="19"/>
  <c r="AH1361" i="19"/>
  <c r="O1367" i="19"/>
  <c r="AH1360" i="19"/>
  <c r="Y1353" i="19"/>
  <c r="AB1353" i="19" s="1"/>
  <c r="AG1353" i="19" s="1"/>
  <c r="J1367" i="19"/>
  <c r="K1367" i="19"/>
  <c r="AE1360" i="19"/>
  <c r="AC1346" i="19"/>
  <c r="AA1346" i="19"/>
  <c r="AI1361" i="19"/>
  <c r="P1368" i="19"/>
  <c r="Y1354" i="19"/>
  <c r="AB1354" i="19" s="1"/>
  <c r="AG1354" i="19" s="1"/>
  <c r="AE1361" i="19"/>
  <c r="K1368" i="19"/>
  <c r="H1367" i="19"/>
  <c r="X1360" i="19"/>
  <c r="H1368" i="19"/>
  <c r="X1361" i="19"/>
  <c r="A1341" i="19" l="1"/>
  <c r="AD1346" i="19"/>
  <c r="AF1346" i="19" s="1"/>
  <c r="AJ1346" i="19" s="1"/>
  <c r="D1346" i="19" s="1"/>
  <c r="Y1361" i="19"/>
  <c r="AB1361" i="19" s="1"/>
  <c r="AG1361" i="19" s="1"/>
  <c r="H1375" i="19"/>
  <c r="X1368" i="19"/>
  <c r="Y1360" i="19"/>
  <c r="AC1353" i="19"/>
  <c r="AA1353" i="19"/>
  <c r="H1374" i="19"/>
  <c r="X1367" i="19"/>
  <c r="AH1368" i="19"/>
  <c r="O1375" i="19"/>
  <c r="P1375" i="19"/>
  <c r="AI1368" i="19"/>
  <c r="J1375" i="19"/>
  <c r="AE1367" i="19"/>
  <c r="K1374" i="19"/>
  <c r="B1341" i="19"/>
  <c r="J1374" i="19"/>
  <c r="AE1368" i="19"/>
  <c r="K1375" i="19"/>
  <c r="O1374" i="19"/>
  <c r="AH1367" i="19"/>
  <c r="AC1354" i="19"/>
  <c r="AA1354" i="19"/>
  <c r="P1374" i="19"/>
  <c r="AI1367" i="19"/>
  <c r="AD1347" i="19"/>
  <c r="AF1347" i="19" s="1"/>
  <c r="AJ1347" i="19" s="1"/>
  <c r="D1347" i="19" s="1"/>
  <c r="AD1354" i="19" l="1"/>
  <c r="AF1354" i="19" s="1"/>
  <c r="AJ1354" i="19" s="1"/>
  <c r="D1354" i="19" s="1"/>
  <c r="B1348" i="19"/>
  <c r="A1348" i="19"/>
  <c r="J1382" i="19"/>
  <c r="P1381" i="19"/>
  <c r="AI1374" i="19"/>
  <c r="AI1375" i="19"/>
  <c r="P1382" i="19"/>
  <c r="O1382" i="19"/>
  <c r="AH1375" i="19"/>
  <c r="H1381" i="19"/>
  <c r="X1374" i="19"/>
  <c r="O1381" i="19"/>
  <c r="AH1374" i="19"/>
  <c r="AE1375" i="19"/>
  <c r="K1382" i="19"/>
  <c r="AC1360" i="19"/>
  <c r="AA1360" i="19"/>
  <c r="J1381" i="19"/>
  <c r="H1382" i="19"/>
  <c r="X1375" i="19"/>
  <c r="AD1353" i="19"/>
  <c r="AF1353" i="19" s="1"/>
  <c r="AJ1353" i="19" s="1"/>
  <c r="D1353" i="19" s="1"/>
  <c r="AB1360" i="19"/>
  <c r="AG1360" i="19" s="1"/>
  <c r="Y1367" i="19"/>
  <c r="AB1367" i="19" s="1"/>
  <c r="AG1367" i="19" s="1"/>
  <c r="Y1368" i="19"/>
  <c r="AB1368" i="19" s="1"/>
  <c r="AG1368" i="19" s="1"/>
  <c r="K1381" i="19"/>
  <c r="AE1374" i="19"/>
  <c r="AC1361" i="19"/>
  <c r="AD1361" i="19" s="1"/>
  <c r="AA1361" i="19"/>
  <c r="AD1360" i="19" l="1"/>
  <c r="AF1360" i="19" s="1"/>
  <c r="A1355" i="19"/>
  <c r="O1388" i="19"/>
  <c r="AH1381" i="19"/>
  <c r="O1389" i="19"/>
  <c r="AH1382" i="19"/>
  <c r="P1389" i="19"/>
  <c r="AI1382" i="19"/>
  <c r="Y1375" i="19"/>
  <c r="AB1375" i="19" s="1"/>
  <c r="AG1375" i="19" s="1"/>
  <c r="H1389" i="19"/>
  <c r="X1382" i="19"/>
  <c r="P1388" i="19"/>
  <c r="AI1381" i="19"/>
  <c r="J1388" i="19"/>
  <c r="J1389" i="19"/>
  <c r="AE1381" i="19"/>
  <c r="K1388" i="19"/>
  <c r="K1389" i="19"/>
  <c r="AE1382" i="19"/>
  <c r="AC1368" i="19"/>
  <c r="AA1368" i="19"/>
  <c r="Y1374" i="19"/>
  <c r="AB1374" i="19" s="1"/>
  <c r="AG1374" i="19" s="1"/>
  <c r="H1388" i="19"/>
  <c r="X1381" i="19"/>
  <c r="AF1361" i="19"/>
  <c r="AJ1361" i="19" s="1"/>
  <c r="D1361" i="19" s="1"/>
  <c r="AC1367" i="19"/>
  <c r="AA1367" i="19"/>
  <c r="B1355" i="19"/>
  <c r="AJ1360" i="19" l="1"/>
  <c r="D1360" i="19" s="1"/>
  <c r="A1362" i="19" s="1"/>
  <c r="AD1367" i="19"/>
  <c r="AF1367" i="19" s="1"/>
  <c r="AJ1367" i="19" s="1"/>
  <c r="D1367" i="19" s="1"/>
  <c r="AD1368" i="19"/>
  <c r="AF1368" i="19" s="1"/>
  <c r="AJ1368" i="19" s="1"/>
  <c r="D1368" i="19" s="1"/>
  <c r="Y1381" i="19"/>
  <c r="AB1381" i="19" s="1"/>
  <c r="AG1381" i="19" s="1"/>
  <c r="J1396" i="19"/>
  <c r="Y1382" i="19"/>
  <c r="AB1382" i="19" s="1"/>
  <c r="AG1382" i="19" s="1"/>
  <c r="H1395" i="19"/>
  <c r="X1388" i="19"/>
  <c r="H1396" i="19"/>
  <c r="X1389" i="19"/>
  <c r="AC1375" i="19"/>
  <c r="AA1375" i="19"/>
  <c r="J1395" i="19"/>
  <c r="AI1389" i="19"/>
  <c r="P1396" i="19"/>
  <c r="P1395" i="19"/>
  <c r="AI1388" i="19"/>
  <c r="AC1374" i="19"/>
  <c r="AA1374" i="19"/>
  <c r="AE1389" i="19"/>
  <c r="K1396" i="19"/>
  <c r="AH1389" i="19"/>
  <c r="O1396" i="19"/>
  <c r="K1395" i="19"/>
  <c r="AE1388" i="19"/>
  <c r="O1395" i="19"/>
  <c r="AH1388" i="19"/>
  <c r="B1362" i="19" l="1"/>
  <c r="AD1375" i="19"/>
  <c r="AF1375" i="19" s="1"/>
  <c r="AJ1375" i="19" s="1"/>
  <c r="D1375" i="19" s="1"/>
  <c r="A1369" i="19"/>
  <c r="AD1374" i="19"/>
  <c r="AF1374" i="19" s="1"/>
  <c r="AJ1374" i="19" s="1"/>
  <c r="D1374" i="19" s="1"/>
  <c r="B1369" i="19"/>
  <c r="J1402" i="19"/>
  <c r="AE1395" i="19"/>
  <c r="K1402" i="19"/>
  <c r="J1403" i="19"/>
  <c r="AH1396" i="19"/>
  <c r="O1403" i="19"/>
  <c r="Y1389" i="19"/>
  <c r="AB1389" i="19" s="1"/>
  <c r="AG1389" i="19" s="1"/>
  <c r="H1402" i="19"/>
  <c r="X1395" i="19"/>
  <c r="P1402" i="19"/>
  <c r="AI1395" i="19"/>
  <c r="O1402" i="19"/>
  <c r="AH1395" i="19"/>
  <c r="H1403" i="19"/>
  <c r="X1396" i="19"/>
  <c r="K1403" i="19"/>
  <c r="AE1396" i="19"/>
  <c r="Y1388" i="19"/>
  <c r="AB1388" i="19" s="1"/>
  <c r="AG1388" i="19" s="1"/>
  <c r="AC1382" i="19"/>
  <c r="AA1382" i="19"/>
  <c r="P1403" i="19"/>
  <c r="AI1396" i="19"/>
  <c r="AC1381" i="19"/>
  <c r="AA1381" i="19"/>
  <c r="AD1382" i="19" l="1"/>
  <c r="AF1382" i="19" s="1"/>
  <c r="AJ1382" i="19" s="1"/>
  <c r="D1382" i="19" s="1"/>
  <c r="AD1381" i="19"/>
  <c r="AF1381" i="19" s="1"/>
  <c r="AJ1381" i="19" s="1"/>
  <c r="D1381" i="19" s="1"/>
  <c r="A1376" i="19"/>
  <c r="B1376" i="19"/>
  <c r="P1409" i="19"/>
  <c r="AI1402" i="19"/>
  <c r="H1409" i="19"/>
  <c r="X1402" i="19"/>
  <c r="AC1389" i="19"/>
  <c r="AA1389" i="19"/>
  <c r="AH1403" i="19"/>
  <c r="O1410" i="19"/>
  <c r="Y1395" i="19"/>
  <c r="AB1395" i="19" s="1"/>
  <c r="AG1395" i="19" s="1"/>
  <c r="AI1403" i="19"/>
  <c r="P1410" i="19"/>
  <c r="AC1388" i="19"/>
  <c r="AD1388" i="19" s="1"/>
  <c r="AA1388" i="19"/>
  <c r="O1409" i="19"/>
  <c r="AH1402" i="19"/>
  <c r="J1410" i="19"/>
  <c r="K1410" i="19"/>
  <c r="AE1403" i="19"/>
  <c r="Y1396" i="19"/>
  <c r="AB1396" i="19" s="1"/>
  <c r="AG1396" i="19" s="1"/>
  <c r="H1410" i="19"/>
  <c r="X1403" i="19"/>
  <c r="AE1402" i="19"/>
  <c r="K1409" i="19"/>
  <c r="J1409" i="19"/>
  <c r="AD1389" i="19" l="1"/>
  <c r="AF1389" i="19" s="1"/>
  <c r="AJ1389" i="19" s="1"/>
  <c r="D1389" i="19" s="1"/>
  <c r="AF1388" i="19"/>
  <c r="AJ1388" i="19" s="1"/>
  <c r="D1388" i="19" s="1"/>
  <c r="P1417" i="19"/>
  <c r="AI1410" i="19"/>
  <c r="AE1410" i="19"/>
  <c r="K1417" i="19"/>
  <c r="J1417" i="19"/>
  <c r="J1416" i="19"/>
  <c r="Y1403" i="19"/>
  <c r="AB1403" i="19" s="1"/>
  <c r="AG1403" i="19" s="1"/>
  <c r="O1417" i="19"/>
  <c r="AH1410" i="19"/>
  <c r="H1417" i="19"/>
  <c r="X1410" i="19"/>
  <c r="AC1396" i="19"/>
  <c r="AD1396" i="19" s="1"/>
  <c r="AF1396" i="19" s="1"/>
  <c r="AJ1396" i="19" s="1"/>
  <c r="D1396" i="19" s="1"/>
  <c r="AA1396" i="19"/>
  <c r="Y1402" i="19"/>
  <c r="AB1402" i="19" s="1"/>
  <c r="AG1402" i="19" s="1"/>
  <c r="AE1409" i="19"/>
  <c r="K1416" i="19"/>
  <c r="AC1395" i="19"/>
  <c r="AA1395" i="19"/>
  <c r="H1416" i="19"/>
  <c r="X1409" i="19"/>
  <c r="B1383" i="19"/>
  <c r="A1383" i="19"/>
  <c r="O1416" i="19"/>
  <c r="AH1409" i="19"/>
  <c r="P1416" i="19"/>
  <c r="AI1409" i="19"/>
  <c r="AD1395" i="19" l="1"/>
  <c r="AF1395" i="19" s="1"/>
  <c r="AJ1395" i="19" s="1"/>
  <c r="D1395" i="19" s="1"/>
  <c r="A1397" i="19" s="1"/>
  <c r="B1390" i="19"/>
  <c r="Y1409" i="19"/>
  <c r="AB1409" i="19" s="1"/>
  <c r="AG1409" i="19" s="1"/>
  <c r="AC1403" i="19"/>
  <c r="AA1403" i="19"/>
  <c r="O1423" i="19"/>
  <c r="AH1416" i="19"/>
  <c r="O1424" i="19"/>
  <c r="AH1417" i="19"/>
  <c r="H1423" i="19"/>
  <c r="X1416" i="19"/>
  <c r="J1423" i="19"/>
  <c r="J1424" i="19"/>
  <c r="AE1416" i="19"/>
  <c r="K1423" i="19"/>
  <c r="K1424" i="19"/>
  <c r="AE1417" i="19"/>
  <c r="AI1417" i="19"/>
  <c r="P1424" i="19"/>
  <c r="A1390" i="19"/>
  <c r="AC1402" i="19"/>
  <c r="AA1402" i="19"/>
  <c r="Y1410" i="19"/>
  <c r="P1423" i="19"/>
  <c r="AI1416" i="19"/>
  <c r="H1424" i="19"/>
  <c r="X1417" i="19"/>
  <c r="AC1410" i="19" l="1"/>
  <c r="AA1410" i="19"/>
  <c r="AD1402" i="19"/>
  <c r="AF1402" i="19" s="1"/>
  <c r="AJ1402" i="19" s="1"/>
  <c r="D1402" i="19" s="1"/>
  <c r="AH1424" i="19"/>
  <c r="O1431" i="19"/>
  <c r="P1431" i="19"/>
  <c r="AI1424" i="19"/>
  <c r="O1430" i="19"/>
  <c r="AH1423" i="19"/>
  <c r="AD1403" i="19"/>
  <c r="AF1403" i="19" s="1"/>
  <c r="AJ1403" i="19" s="1"/>
  <c r="D1403" i="19" s="1"/>
  <c r="K1431" i="19"/>
  <c r="AE1424" i="19"/>
  <c r="Y1417" i="19"/>
  <c r="AB1417" i="19" s="1"/>
  <c r="AG1417" i="19" s="1"/>
  <c r="H1431" i="19"/>
  <c r="X1424" i="19"/>
  <c r="J1431" i="19"/>
  <c r="P1430" i="19"/>
  <c r="AI1423" i="19"/>
  <c r="AB1410" i="19"/>
  <c r="AG1410" i="19" s="1"/>
  <c r="J1430" i="19"/>
  <c r="Y1416" i="19"/>
  <c r="H1430" i="19"/>
  <c r="X1423" i="19"/>
  <c r="B1397" i="19"/>
  <c r="AE1423" i="19"/>
  <c r="K1430" i="19"/>
  <c r="AC1409" i="19"/>
  <c r="AA1409" i="19"/>
  <c r="B1404" i="19" l="1"/>
  <c r="AD1410" i="19"/>
  <c r="AF1410" i="19" s="1"/>
  <c r="A1404" i="19"/>
  <c r="K1437" i="19"/>
  <c r="AE1430" i="19"/>
  <c r="AC1416" i="19"/>
  <c r="AA1416" i="19"/>
  <c r="Y1423" i="19"/>
  <c r="AB1423" i="19" s="1"/>
  <c r="AG1423" i="19" s="1"/>
  <c r="K1438" i="19"/>
  <c r="AE1431" i="19"/>
  <c r="H1437" i="19"/>
  <c r="X1430" i="19"/>
  <c r="AB1416" i="19"/>
  <c r="AG1416" i="19" s="1"/>
  <c r="O1438" i="19"/>
  <c r="AH1431" i="19"/>
  <c r="P1437" i="19"/>
  <c r="AI1430" i="19"/>
  <c r="P1438" i="19"/>
  <c r="AI1431" i="19"/>
  <c r="J1438" i="19"/>
  <c r="Y1424" i="19"/>
  <c r="AB1424" i="19" s="1"/>
  <c r="AG1424" i="19" s="1"/>
  <c r="AC1417" i="19"/>
  <c r="AA1417" i="19"/>
  <c r="O1437" i="19"/>
  <c r="AH1430" i="19"/>
  <c r="J1437" i="19"/>
  <c r="AD1409" i="19"/>
  <c r="AF1409" i="19" s="1"/>
  <c r="AJ1409" i="19" s="1"/>
  <c r="D1409" i="19" s="1"/>
  <c r="H1438" i="19"/>
  <c r="X1431" i="19"/>
  <c r="Y1431" i="19" s="1"/>
  <c r="AD1417" i="19" l="1"/>
  <c r="AF1417" i="19" s="1"/>
  <c r="AJ1417" i="19" s="1"/>
  <c r="D1417" i="19" s="1"/>
  <c r="AJ1410" i="19"/>
  <c r="D1410" i="19" s="1"/>
  <c r="B1411" i="19" s="1"/>
  <c r="AD1416" i="19"/>
  <c r="AF1416" i="19" s="1"/>
  <c r="AJ1416" i="19" s="1"/>
  <c r="D1416" i="19" s="1"/>
  <c r="AC1431" i="19"/>
  <c r="AA1431" i="19"/>
  <c r="P1444" i="19"/>
  <c r="AI1437" i="19"/>
  <c r="AH1438" i="19"/>
  <c r="O1445" i="19"/>
  <c r="H1445" i="19"/>
  <c r="X1438" i="19"/>
  <c r="J1444" i="19"/>
  <c r="Y1430" i="19"/>
  <c r="AB1430" i="19" s="1"/>
  <c r="AG1430" i="19" s="1"/>
  <c r="H1444" i="19"/>
  <c r="X1437" i="19"/>
  <c r="K1445" i="19"/>
  <c r="AE1438" i="19"/>
  <c r="AC1424" i="19"/>
  <c r="AA1424" i="19"/>
  <c r="AC1423" i="19"/>
  <c r="AA1423" i="19"/>
  <c r="O1444" i="19"/>
  <c r="AH1437" i="19"/>
  <c r="K1444" i="19"/>
  <c r="AE1437" i="19"/>
  <c r="J1445" i="19"/>
  <c r="AB1431" i="19"/>
  <c r="AG1431" i="19" s="1"/>
  <c r="AI1438" i="19"/>
  <c r="P1445" i="19"/>
  <c r="A1411" i="19" l="1"/>
  <c r="A1418" i="19"/>
  <c r="AD1431" i="19"/>
  <c r="AF1431" i="19" s="1"/>
  <c r="AD1424" i="19"/>
  <c r="AF1424" i="19" s="1"/>
  <c r="AJ1424" i="19" s="1"/>
  <c r="D1424" i="19" s="1"/>
  <c r="J1452" i="19"/>
  <c r="K1452" i="19"/>
  <c r="AE1445" i="19"/>
  <c r="Y1437" i="19"/>
  <c r="AB1437" i="19" s="1"/>
  <c r="AG1437" i="19" s="1"/>
  <c r="H1451" i="19"/>
  <c r="X1444" i="19"/>
  <c r="B1418" i="19"/>
  <c r="J1451" i="19"/>
  <c r="AE1444" i="19"/>
  <c r="K1451" i="19"/>
  <c r="Y1438" i="19"/>
  <c r="AB1438" i="19" s="1"/>
  <c r="AG1438" i="19" s="1"/>
  <c r="H1452" i="19"/>
  <c r="X1445" i="19"/>
  <c r="O1451" i="19"/>
  <c r="AH1444" i="19"/>
  <c r="AC1430" i="19"/>
  <c r="AA1430" i="19"/>
  <c r="AH1445" i="19"/>
  <c r="O1452" i="19"/>
  <c r="AI1445" i="19"/>
  <c r="P1452" i="19"/>
  <c r="AD1423" i="19"/>
  <c r="P1451" i="19"/>
  <c r="AI1444" i="19"/>
  <c r="AD1430" i="19" l="1"/>
  <c r="AF1430" i="19" s="1"/>
  <c r="AJ1430" i="19" s="1"/>
  <c r="D1430" i="19" s="1"/>
  <c r="AJ1431" i="19"/>
  <c r="D1431" i="19" s="1"/>
  <c r="K1458" i="19"/>
  <c r="AE1451" i="19"/>
  <c r="AC1437" i="19"/>
  <c r="AA1437" i="19"/>
  <c r="O1458" i="19"/>
  <c r="AH1451" i="19"/>
  <c r="P1458" i="19"/>
  <c r="AI1451" i="19"/>
  <c r="O1459" i="19"/>
  <c r="AH1452" i="19"/>
  <c r="Y1444" i="19"/>
  <c r="H1458" i="19"/>
  <c r="X1451" i="19"/>
  <c r="J1459" i="19"/>
  <c r="AF1423" i="19"/>
  <c r="AJ1423" i="19" s="1"/>
  <c r="D1423" i="19" s="1"/>
  <c r="A1425" i="19" s="1"/>
  <c r="J1458" i="19"/>
  <c r="AI1452" i="19"/>
  <c r="P1459" i="19"/>
  <c r="Y1445" i="19"/>
  <c r="AB1445" i="19" s="1"/>
  <c r="AG1445" i="19" s="1"/>
  <c r="K1459" i="19"/>
  <c r="AE1452" i="19"/>
  <c r="H1459" i="19"/>
  <c r="X1452" i="19"/>
  <c r="AC1438" i="19"/>
  <c r="AA1438" i="19"/>
  <c r="A1432" i="19" l="1"/>
  <c r="B1432" i="19"/>
  <c r="AD1437" i="19"/>
  <c r="AF1437" i="19" s="1"/>
  <c r="AJ1437" i="19" s="1"/>
  <c r="D1437" i="19" s="1"/>
  <c r="J1466" i="19"/>
  <c r="AC1444" i="19"/>
  <c r="AA1444" i="19"/>
  <c r="Y1451" i="19"/>
  <c r="AB1451" i="19" s="1"/>
  <c r="AG1451" i="19" s="1"/>
  <c r="Y1452" i="19"/>
  <c r="AB1452" i="19" s="1"/>
  <c r="AG1452" i="19" s="1"/>
  <c r="AB1444" i="19"/>
  <c r="AG1444" i="19" s="1"/>
  <c r="H1466" i="19"/>
  <c r="X1459" i="19"/>
  <c r="AC1445" i="19"/>
  <c r="AA1445" i="19"/>
  <c r="P1466" i="19"/>
  <c r="AI1459" i="19"/>
  <c r="J1465" i="19"/>
  <c r="P1465" i="19"/>
  <c r="AI1458" i="19"/>
  <c r="O1465" i="19"/>
  <c r="AH1458" i="19"/>
  <c r="K1465" i="19"/>
  <c r="AE1458" i="19"/>
  <c r="AD1438" i="19"/>
  <c r="AF1438" i="19" s="1"/>
  <c r="AJ1438" i="19" s="1"/>
  <c r="D1438" i="19" s="1"/>
  <c r="H1465" i="19"/>
  <c r="X1458" i="19"/>
  <c r="K1466" i="19"/>
  <c r="AE1459" i="19"/>
  <c r="AH1459" i="19"/>
  <c r="O1466" i="19"/>
  <c r="B1425" i="19"/>
  <c r="AD1445" i="19" l="1"/>
  <c r="AF1445" i="19" s="1"/>
  <c r="AJ1445" i="19" s="1"/>
  <c r="D1445" i="19" s="1"/>
  <c r="AD1444" i="19"/>
  <c r="AF1444" i="19" s="1"/>
  <c r="B1439" i="19"/>
  <c r="A1439" i="19"/>
  <c r="J1472" i="19"/>
  <c r="AI1466" i="19"/>
  <c r="P1473" i="19"/>
  <c r="Y1459" i="19"/>
  <c r="AB1459" i="19" s="1"/>
  <c r="AG1459" i="19" s="1"/>
  <c r="AC1451" i="19"/>
  <c r="AA1451" i="19"/>
  <c r="O1472" i="19"/>
  <c r="AH1465" i="19"/>
  <c r="Y1458" i="19"/>
  <c r="AB1458" i="19" s="1"/>
  <c r="AG1458" i="19" s="1"/>
  <c r="H1472" i="19"/>
  <c r="X1465" i="19"/>
  <c r="H1473" i="19"/>
  <c r="X1466" i="19"/>
  <c r="AC1452" i="19"/>
  <c r="AA1452" i="19"/>
  <c r="K1472" i="19"/>
  <c r="AE1465" i="19"/>
  <c r="P1472" i="19"/>
  <c r="AI1465" i="19"/>
  <c r="O1473" i="19"/>
  <c r="AH1466" i="19"/>
  <c r="K1473" i="19"/>
  <c r="AE1466" i="19"/>
  <c r="J1473" i="19"/>
  <c r="AJ1444" i="19" l="1"/>
  <c r="D1444" i="19" s="1"/>
  <c r="A1446" i="19" s="1"/>
  <c r="AD1451" i="19"/>
  <c r="AF1451" i="19" s="1"/>
  <c r="AJ1451" i="19" s="1"/>
  <c r="D1451" i="19" s="1"/>
  <c r="AD1452" i="19"/>
  <c r="AF1452" i="19" s="1"/>
  <c r="AJ1452" i="19" s="1"/>
  <c r="D1452" i="19" s="1"/>
  <c r="H1480" i="19"/>
  <c r="X1473" i="19"/>
  <c r="H1479" i="19"/>
  <c r="X1472" i="19"/>
  <c r="K1480" i="19"/>
  <c r="AE1473" i="19"/>
  <c r="AC1458" i="19"/>
  <c r="AA1458" i="19"/>
  <c r="O1479" i="19"/>
  <c r="AH1472" i="19"/>
  <c r="O1480" i="19"/>
  <c r="AH1473" i="19"/>
  <c r="AC1459" i="19"/>
  <c r="AA1459" i="19"/>
  <c r="K1479" i="19"/>
  <c r="AE1472" i="19"/>
  <c r="P1480" i="19"/>
  <c r="AI1473" i="19"/>
  <c r="Y1465" i="19"/>
  <c r="J1480" i="19"/>
  <c r="P1479" i="19"/>
  <c r="AI1472" i="19"/>
  <c r="Y1466" i="19"/>
  <c r="AB1466" i="19" s="1"/>
  <c r="AG1466" i="19" s="1"/>
  <c r="J1479" i="19"/>
  <c r="B1446" i="19" l="1"/>
  <c r="AD1459" i="19"/>
  <c r="AF1459" i="19" s="1"/>
  <c r="AJ1459" i="19" s="1"/>
  <c r="D1459" i="19" s="1"/>
  <c r="B1453" i="19"/>
  <c r="AD1458" i="19"/>
  <c r="AF1458" i="19" s="1"/>
  <c r="AJ1458" i="19" s="1"/>
  <c r="D1458" i="19" s="1"/>
  <c r="O1487" i="19"/>
  <c r="AH1480" i="19"/>
  <c r="O1486" i="19"/>
  <c r="AH1479" i="19"/>
  <c r="P1486" i="19"/>
  <c r="AI1479" i="19"/>
  <c r="A1453" i="19"/>
  <c r="J1487" i="19"/>
  <c r="AC1465" i="19"/>
  <c r="AA1465" i="19"/>
  <c r="K1486" i="19"/>
  <c r="AE1479" i="19"/>
  <c r="J1486" i="19"/>
  <c r="AC1466" i="19"/>
  <c r="AA1466" i="19"/>
  <c r="H1486" i="19"/>
  <c r="X1479" i="19"/>
  <c r="P1487" i="19"/>
  <c r="AI1480" i="19"/>
  <c r="Y1473" i="19"/>
  <c r="AB1473" i="19" s="1"/>
  <c r="AG1473" i="19" s="1"/>
  <c r="AB1465" i="19"/>
  <c r="AG1465" i="19" s="1"/>
  <c r="K1487" i="19"/>
  <c r="AE1480" i="19"/>
  <c r="Y1472" i="19"/>
  <c r="H1487" i="19"/>
  <c r="X1480" i="19"/>
  <c r="AD1466" i="19" l="1"/>
  <c r="AF1466" i="19" s="1"/>
  <c r="AJ1466" i="19" s="1"/>
  <c r="D1466" i="19" s="1"/>
  <c r="A1460" i="19"/>
  <c r="J1493" i="19"/>
  <c r="AC1472" i="19"/>
  <c r="AA1472" i="19"/>
  <c r="AE1486" i="19"/>
  <c r="K1493" i="19"/>
  <c r="K1494" i="19"/>
  <c r="AE1487" i="19"/>
  <c r="J1494" i="19"/>
  <c r="AB1472" i="19"/>
  <c r="AG1472" i="19" s="1"/>
  <c r="O1493" i="19"/>
  <c r="AH1486" i="19"/>
  <c r="O1494" i="19"/>
  <c r="AH1487" i="19"/>
  <c r="AD1465" i="19"/>
  <c r="AF1465" i="19" s="1"/>
  <c r="AJ1465" i="19" s="1"/>
  <c r="D1465" i="19" s="1"/>
  <c r="P1494" i="19"/>
  <c r="AI1487" i="19"/>
  <c r="Y1479" i="19"/>
  <c r="AB1479" i="19" s="1"/>
  <c r="AG1479" i="19" s="1"/>
  <c r="P1493" i="19"/>
  <c r="AI1486" i="19"/>
  <c r="H1493" i="19"/>
  <c r="X1486" i="19"/>
  <c r="Y1480" i="19"/>
  <c r="AB1480" i="19" s="1"/>
  <c r="AG1480" i="19" s="1"/>
  <c r="B1460" i="19"/>
  <c r="AC1473" i="19"/>
  <c r="AA1473" i="19"/>
  <c r="H1494" i="19"/>
  <c r="X1487" i="19"/>
  <c r="AD1473" i="19" l="1"/>
  <c r="AF1473" i="19" s="1"/>
  <c r="AJ1473" i="19" s="1"/>
  <c r="D1473" i="19" s="1"/>
  <c r="AD1472" i="19"/>
  <c r="AF1472" i="19" s="1"/>
  <c r="AJ1472" i="19" s="1"/>
  <c r="D1472" i="19" s="1"/>
  <c r="A1467" i="19"/>
  <c r="B1467" i="19"/>
  <c r="H1501" i="19"/>
  <c r="X1494" i="19"/>
  <c r="O1500" i="19"/>
  <c r="AH1493" i="19"/>
  <c r="AC1480" i="19"/>
  <c r="AA1480" i="19"/>
  <c r="Y1486" i="19"/>
  <c r="AB1486" i="19" s="1"/>
  <c r="AG1486" i="19" s="1"/>
  <c r="J1501" i="19"/>
  <c r="H1500" i="19"/>
  <c r="X1493" i="19"/>
  <c r="AC1479" i="19"/>
  <c r="AD1479" i="19" s="1"/>
  <c r="AA1479" i="19"/>
  <c r="K1501" i="19"/>
  <c r="AE1494" i="19"/>
  <c r="P1500" i="19"/>
  <c r="AI1493" i="19"/>
  <c r="AE1493" i="19"/>
  <c r="K1500" i="19"/>
  <c r="AH1494" i="19"/>
  <c r="O1501" i="19"/>
  <c r="P1501" i="19"/>
  <c r="AI1494" i="19"/>
  <c r="Y1487" i="19"/>
  <c r="AB1487" i="19" s="1"/>
  <c r="AG1487" i="19" s="1"/>
  <c r="J1500" i="19"/>
  <c r="AD1480" i="19" l="1"/>
  <c r="AF1480" i="19" s="1"/>
  <c r="AJ1480" i="19" s="1"/>
  <c r="D1480" i="19" s="1"/>
  <c r="A1474" i="19"/>
  <c r="B1474" i="19"/>
  <c r="AF1479" i="19"/>
  <c r="AJ1479" i="19" s="1"/>
  <c r="D1479" i="19" s="1"/>
  <c r="J1507" i="19"/>
  <c r="Y1493" i="19"/>
  <c r="AB1493" i="19" s="1"/>
  <c r="AG1493" i="19" s="1"/>
  <c r="H1507" i="19"/>
  <c r="X1500" i="19"/>
  <c r="AI1501" i="19"/>
  <c r="P1508" i="19"/>
  <c r="J1508" i="19"/>
  <c r="K1507" i="19"/>
  <c r="AE1500" i="19"/>
  <c r="Y1494" i="19"/>
  <c r="AB1494" i="19" s="1"/>
  <c r="AG1494" i="19" s="1"/>
  <c r="AE1501" i="19"/>
  <c r="K1508" i="19"/>
  <c r="AC1487" i="19"/>
  <c r="AA1487" i="19"/>
  <c r="AH1501" i="19"/>
  <c r="O1508" i="19"/>
  <c r="AC1486" i="19"/>
  <c r="AA1486" i="19"/>
  <c r="O1507" i="19"/>
  <c r="AH1500" i="19"/>
  <c r="P1507" i="19"/>
  <c r="AI1500" i="19"/>
  <c r="H1508" i="19"/>
  <c r="X1501" i="19"/>
  <c r="AD1486" i="19" l="1"/>
  <c r="AF1486" i="19" s="1"/>
  <c r="AJ1486" i="19" s="1"/>
  <c r="D1486" i="19" s="1"/>
  <c r="AD1487" i="19"/>
  <c r="AF1487" i="19" s="1"/>
  <c r="AJ1487" i="19" s="1"/>
  <c r="D1487" i="19" s="1"/>
  <c r="B1481" i="19"/>
  <c r="J1515" i="19"/>
  <c r="AI1508" i="19"/>
  <c r="P1515" i="19"/>
  <c r="O1514" i="19"/>
  <c r="AH1507" i="19"/>
  <c r="H1514" i="19"/>
  <c r="X1507" i="19"/>
  <c r="AC1493" i="19"/>
  <c r="AA1493" i="19"/>
  <c r="K1515" i="19"/>
  <c r="AE1508" i="19"/>
  <c r="A1481" i="19"/>
  <c r="O1515" i="19"/>
  <c r="AH1508" i="19"/>
  <c r="J1514" i="19"/>
  <c r="P1514" i="19"/>
  <c r="AI1507" i="19"/>
  <c r="Y1500" i="19"/>
  <c r="AB1500" i="19" s="1"/>
  <c r="AG1500" i="19" s="1"/>
  <c r="AC1494" i="19"/>
  <c r="AA1494" i="19"/>
  <c r="Y1501" i="19"/>
  <c r="AB1501" i="19" s="1"/>
  <c r="AG1501" i="19" s="1"/>
  <c r="H1515" i="19"/>
  <c r="X1508" i="19"/>
  <c r="K1514" i="19"/>
  <c r="AE1507" i="19"/>
  <c r="AD1493" i="19" l="1"/>
  <c r="AF1493" i="19" s="1"/>
  <c r="AJ1493" i="19" s="1"/>
  <c r="D1493" i="19" s="1"/>
  <c r="A1488" i="19"/>
  <c r="B1488" i="19"/>
  <c r="O1521" i="19"/>
  <c r="AH1514" i="19"/>
  <c r="AH1515" i="19"/>
  <c r="O1522" i="19"/>
  <c r="K1521" i="19"/>
  <c r="AE1514" i="19"/>
  <c r="Y1508" i="19"/>
  <c r="AB1508" i="19" s="1"/>
  <c r="AG1508" i="19" s="1"/>
  <c r="K1522" i="19"/>
  <c r="AE1515" i="19"/>
  <c r="H1522" i="19"/>
  <c r="X1515" i="19"/>
  <c r="AD1494" i="19"/>
  <c r="AF1494" i="19" s="1"/>
  <c r="AJ1494" i="19" s="1"/>
  <c r="D1494" i="19" s="1"/>
  <c r="H1521" i="19"/>
  <c r="X1514" i="19"/>
  <c r="AI1515" i="19"/>
  <c r="P1522" i="19"/>
  <c r="P1521" i="19"/>
  <c r="AI1514" i="19"/>
  <c r="AC1501" i="19"/>
  <c r="AA1501" i="19"/>
  <c r="Y1507" i="19"/>
  <c r="AB1507" i="19" s="1"/>
  <c r="AG1507" i="19" s="1"/>
  <c r="AC1500" i="19"/>
  <c r="AA1500" i="19"/>
  <c r="J1521" i="19"/>
  <c r="J1522" i="19"/>
  <c r="AD1500" i="19" l="1"/>
  <c r="AF1500" i="19" s="1"/>
  <c r="AJ1500" i="19" s="1"/>
  <c r="D1500" i="19" s="1"/>
  <c r="AD1501" i="19"/>
  <c r="AF1501" i="19" s="1"/>
  <c r="AJ1501" i="19" s="1"/>
  <c r="D1501" i="19" s="1"/>
  <c r="B1495" i="19"/>
  <c r="A1495" i="19"/>
  <c r="K1529" i="19"/>
  <c r="AE1522" i="19"/>
  <c r="H1528" i="19"/>
  <c r="X1521" i="19"/>
  <c r="J1529" i="19"/>
  <c r="Y1515" i="19"/>
  <c r="AB1515" i="19" s="1"/>
  <c r="AG1515" i="19" s="1"/>
  <c r="J1528" i="19"/>
  <c r="H1529" i="19"/>
  <c r="X1522" i="19"/>
  <c r="AC1507" i="19"/>
  <c r="AA1507" i="19"/>
  <c r="P1529" i="19"/>
  <c r="AI1522" i="19"/>
  <c r="AE1521" i="19"/>
  <c r="K1528" i="19"/>
  <c r="AH1522" i="19"/>
  <c r="O1529" i="19"/>
  <c r="P1528" i="19"/>
  <c r="AI1521" i="19"/>
  <c r="O1528" i="19"/>
  <c r="AH1521" i="19"/>
  <c r="AC1508" i="19"/>
  <c r="AA1508" i="19"/>
  <c r="Y1514" i="19"/>
  <c r="AB1514" i="19" s="1"/>
  <c r="AG1514" i="19" s="1"/>
  <c r="AD1508" i="19" l="1"/>
  <c r="AF1508" i="19" s="1"/>
  <c r="AJ1508" i="19" s="1"/>
  <c r="D1508" i="19" s="1"/>
  <c r="AD1507" i="19"/>
  <c r="AF1507" i="19" s="1"/>
  <c r="AJ1507" i="19" s="1"/>
  <c r="D1507" i="19" s="1"/>
  <c r="H1536" i="19"/>
  <c r="X1529" i="19"/>
  <c r="P1535" i="19"/>
  <c r="AI1528" i="19"/>
  <c r="J1535" i="19"/>
  <c r="AH1529" i="19"/>
  <c r="O1536" i="19"/>
  <c r="AC1515" i="19"/>
  <c r="AA1515" i="19"/>
  <c r="K1536" i="19"/>
  <c r="AE1529" i="19"/>
  <c r="Y1522" i="19"/>
  <c r="AB1522" i="19" s="1"/>
  <c r="AG1522" i="19" s="1"/>
  <c r="O1535" i="19"/>
  <c r="AH1528" i="19"/>
  <c r="AE1528" i="19"/>
  <c r="K1535" i="19"/>
  <c r="J1536" i="19"/>
  <c r="Y1521" i="19"/>
  <c r="AB1521" i="19" s="1"/>
  <c r="AG1521" i="19" s="1"/>
  <c r="H1535" i="19"/>
  <c r="X1528" i="19"/>
  <c r="B1502" i="19"/>
  <c r="A1502" i="19"/>
  <c r="AC1514" i="19"/>
  <c r="AA1514" i="19"/>
  <c r="P1536" i="19"/>
  <c r="AI1529" i="19"/>
  <c r="AD1514" i="19" l="1"/>
  <c r="AF1514" i="19" s="1"/>
  <c r="AJ1514" i="19" s="1"/>
  <c r="D1514" i="19" s="1"/>
  <c r="AD1515" i="19"/>
  <c r="AF1515" i="19" s="1"/>
  <c r="AJ1515" i="19" s="1"/>
  <c r="D1515" i="19" s="1"/>
  <c r="P1543" i="19"/>
  <c r="AI1536" i="19"/>
  <c r="AC1521" i="19"/>
  <c r="AA1521" i="19"/>
  <c r="J1542" i="19"/>
  <c r="O1543" i="19"/>
  <c r="AH1536" i="19"/>
  <c r="A1509" i="19"/>
  <c r="B1509" i="19"/>
  <c r="K1542" i="19"/>
  <c r="AE1535" i="19"/>
  <c r="Y1529" i="19"/>
  <c r="AB1529" i="19" s="1"/>
  <c r="AG1529" i="19" s="1"/>
  <c r="O1542" i="19"/>
  <c r="AH1535" i="19"/>
  <c r="AC1522" i="19"/>
  <c r="AA1522" i="19"/>
  <c r="K1543" i="19"/>
  <c r="AE1536" i="19"/>
  <c r="Y1528" i="19"/>
  <c r="AB1528" i="19" s="1"/>
  <c r="AG1528" i="19" s="1"/>
  <c r="H1542" i="19"/>
  <c r="X1535" i="19"/>
  <c r="J1543" i="19"/>
  <c r="P1542" i="19"/>
  <c r="AI1535" i="19"/>
  <c r="H1543" i="19"/>
  <c r="X1536" i="19"/>
  <c r="A1516" i="19" l="1"/>
  <c r="AD1521" i="19"/>
  <c r="AF1521" i="19" s="1"/>
  <c r="AJ1521" i="19" s="1"/>
  <c r="D1521" i="19" s="1"/>
  <c r="B1516" i="19"/>
  <c r="AD1522" i="19"/>
  <c r="AF1522" i="19" s="1"/>
  <c r="AJ1522" i="19" s="1"/>
  <c r="D1522" i="19" s="1"/>
  <c r="Y1536" i="19"/>
  <c r="AB1536" i="19" s="1"/>
  <c r="AG1536" i="19" s="1"/>
  <c r="O1549" i="19"/>
  <c r="AH1542" i="19"/>
  <c r="P1549" i="19"/>
  <c r="AI1542" i="19"/>
  <c r="AE1542" i="19"/>
  <c r="K1549" i="19"/>
  <c r="AC1528" i="19"/>
  <c r="AA1528" i="19"/>
  <c r="J1549" i="19"/>
  <c r="K1550" i="19"/>
  <c r="AE1543" i="19"/>
  <c r="J1550" i="19"/>
  <c r="Y1535" i="19"/>
  <c r="AB1535" i="19" s="1"/>
  <c r="AG1535" i="19" s="1"/>
  <c r="H1549" i="19"/>
  <c r="X1542" i="19"/>
  <c r="O1550" i="19"/>
  <c r="AH1543" i="19"/>
  <c r="H1550" i="19"/>
  <c r="X1543" i="19"/>
  <c r="AC1529" i="19"/>
  <c r="AA1529" i="19"/>
  <c r="P1550" i="19"/>
  <c r="AI1543" i="19"/>
  <c r="AD1529" i="19" l="1"/>
  <c r="AF1529" i="19" s="1"/>
  <c r="AJ1529" i="19" s="1"/>
  <c r="D1529" i="19" s="1"/>
  <c r="AD1528" i="19"/>
  <c r="AF1528" i="19" s="1"/>
  <c r="AJ1528" i="19" s="1"/>
  <c r="D1528" i="19" s="1"/>
  <c r="A1523" i="19"/>
  <c r="B1523" i="19"/>
  <c r="Y1542" i="19"/>
  <c r="AB1542" i="19" s="1"/>
  <c r="AG1542" i="19" s="1"/>
  <c r="H1556" i="19"/>
  <c r="X1549" i="19"/>
  <c r="O1556" i="19"/>
  <c r="AH1549" i="19"/>
  <c r="J1557" i="19"/>
  <c r="AI1550" i="19"/>
  <c r="P1557" i="19"/>
  <c r="AE1550" i="19"/>
  <c r="K1557" i="19"/>
  <c r="J1556" i="19"/>
  <c r="Y1543" i="19"/>
  <c r="AB1543" i="19" s="1"/>
  <c r="AG1543" i="19" s="1"/>
  <c r="H1557" i="19"/>
  <c r="X1550" i="19"/>
  <c r="AH1550" i="19"/>
  <c r="O1557" i="19"/>
  <c r="P1556" i="19"/>
  <c r="AI1549" i="19"/>
  <c r="AE1549" i="19"/>
  <c r="K1556" i="19"/>
  <c r="AC1535" i="19"/>
  <c r="AA1535" i="19"/>
  <c r="AC1536" i="19"/>
  <c r="AD1536" i="19" s="1"/>
  <c r="AF1536" i="19" s="1"/>
  <c r="AJ1536" i="19" s="1"/>
  <c r="D1536" i="19" s="1"/>
  <c r="AA1536" i="19"/>
  <c r="AD1535" i="19" l="1"/>
  <c r="AF1535" i="19" s="1"/>
  <c r="AJ1535" i="19" s="1"/>
  <c r="D1535" i="19" s="1"/>
  <c r="A1530" i="19"/>
  <c r="K1564" i="19"/>
  <c r="AE1557" i="19"/>
  <c r="P1564" i="19"/>
  <c r="AI1557" i="19"/>
  <c r="AC1542" i="19"/>
  <c r="AA1542" i="19"/>
  <c r="P1563" i="19"/>
  <c r="AI1556" i="19"/>
  <c r="O1563" i="19"/>
  <c r="AH1556" i="19"/>
  <c r="AH1557" i="19"/>
  <c r="O1564" i="19"/>
  <c r="Y1549" i="19"/>
  <c r="AB1549" i="19" s="1"/>
  <c r="AG1549" i="19" s="1"/>
  <c r="H1563" i="19"/>
  <c r="X1556" i="19"/>
  <c r="B1530" i="19"/>
  <c r="K1563" i="19"/>
  <c r="AE1556" i="19"/>
  <c r="J1564" i="19"/>
  <c r="Y1550" i="19"/>
  <c r="AB1550" i="19" s="1"/>
  <c r="AG1550" i="19" s="1"/>
  <c r="H1564" i="19"/>
  <c r="X1557" i="19"/>
  <c r="AC1543" i="19"/>
  <c r="AD1543" i="19" s="1"/>
  <c r="AF1543" i="19" s="1"/>
  <c r="AJ1543" i="19" s="1"/>
  <c r="D1543" i="19" s="1"/>
  <c r="AA1543" i="19"/>
  <c r="J1563" i="19"/>
  <c r="AD1542" i="19" l="1"/>
  <c r="AF1542" i="19" s="1"/>
  <c r="AJ1542" i="19" s="1"/>
  <c r="D1542" i="19" s="1"/>
  <c r="AC1549" i="19"/>
  <c r="AA1549" i="19"/>
  <c r="J1570" i="19"/>
  <c r="AH1564" i="19"/>
  <c r="O1571" i="19"/>
  <c r="AC1550" i="19"/>
  <c r="AD1550" i="19" s="1"/>
  <c r="AF1550" i="19" s="1"/>
  <c r="AJ1550" i="19" s="1"/>
  <c r="D1550" i="19" s="1"/>
  <c r="AA1550" i="19"/>
  <c r="K1570" i="19"/>
  <c r="AE1563" i="19"/>
  <c r="P1571" i="19"/>
  <c r="AI1564" i="19"/>
  <c r="Y1556" i="19"/>
  <c r="AB1556" i="19" s="1"/>
  <c r="AG1556" i="19" s="1"/>
  <c r="Y1557" i="19"/>
  <c r="AB1557" i="19" s="1"/>
  <c r="AG1557" i="19" s="1"/>
  <c r="O1570" i="19"/>
  <c r="AH1563" i="19"/>
  <c r="H1571" i="19"/>
  <c r="X1564" i="19"/>
  <c r="P1570" i="19"/>
  <c r="AI1563" i="19"/>
  <c r="B1537" i="19"/>
  <c r="A1537" i="19"/>
  <c r="J1571" i="19"/>
  <c r="H1570" i="19"/>
  <c r="X1563" i="19"/>
  <c r="K1571" i="19"/>
  <c r="AE1564" i="19"/>
  <c r="AD1549" i="19" l="1"/>
  <c r="AF1549" i="19" s="1"/>
  <c r="AJ1549" i="19" s="1"/>
  <c r="D1549" i="19" s="1"/>
  <c r="B1551" i="19" s="1"/>
  <c r="AC1556" i="19"/>
  <c r="AA1556" i="19"/>
  <c r="H1577" i="19"/>
  <c r="X1570" i="19"/>
  <c r="J1578" i="19"/>
  <c r="K1577" i="19"/>
  <c r="AE1570" i="19"/>
  <c r="O1577" i="19"/>
  <c r="AH1570" i="19"/>
  <c r="K1578" i="19"/>
  <c r="AE1571" i="19"/>
  <c r="Y1563" i="19"/>
  <c r="AB1563" i="19" s="1"/>
  <c r="AG1563" i="19" s="1"/>
  <c r="AI1571" i="19"/>
  <c r="P1578" i="19"/>
  <c r="B1544" i="19"/>
  <c r="A1544" i="19"/>
  <c r="P1577" i="19"/>
  <c r="AI1570" i="19"/>
  <c r="O1578" i="19"/>
  <c r="AH1571" i="19"/>
  <c r="J1577" i="19"/>
  <c r="Y1564" i="19"/>
  <c r="AB1564" i="19" s="1"/>
  <c r="AG1564" i="19" s="1"/>
  <c r="H1578" i="19"/>
  <c r="X1571" i="19"/>
  <c r="AC1557" i="19"/>
  <c r="AA1557" i="19"/>
  <c r="AD1557" i="19" l="1"/>
  <c r="AF1557" i="19" s="1"/>
  <c r="AJ1557" i="19" s="1"/>
  <c r="D1557" i="19" s="1"/>
  <c r="A1551" i="19"/>
  <c r="AD1556" i="19"/>
  <c r="AF1556" i="19" s="1"/>
  <c r="AJ1556" i="19" s="1"/>
  <c r="D1556" i="19" s="1"/>
  <c r="P1585" i="19"/>
  <c r="AI1578" i="19"/>
  <c r="Y1571" i="19"/>
  <c r="AB1571" i="19" s="1"/>
  <c r="AG1571" i="19" s="1"/>
  <c r="AC1564" i="19"/>
  <c r="AA1564" i="19"/>
  <c r="O1584" i="19"/>
  <c r="AH1577" i="19"/>
  <c r="H1584" i="19"/>
  <c r="X1577" i="19"/>
  <c r="J1584" i="19"/>
  <c r="Y1577" i="19"/>
  <c r="AA1577" i="19" s="1"/>
  <c r="K1584" i="19"/>
  <c r="AE1577" i="19"/>
  <c r="O1585" i="19"/>
  <c r="AH1578" i="19"/>
  <c r="J1585" i="19"/>
  <c r="Y1570" i="19"/>
  <c r="AB1570" i="19" s="1"/>
  <c r="AG1570" i="19" s="1"/>
  <c r="P1584" i="19"/>
  <c r="AI1577" i="19"/>
  <c r="AC1563" i="19"/>
  <c r="AA1563" i="19"/>
  <c r="H1585" i="19"/>
  <c r="X1578" i="19"/>
  <c r="K1585" i="19"/>
  <c r="AE1578" i="19"/>
  <c r="AD1563" i="19" l="1"/>
  <c r="AF1563" i="19" s="1"/>
  <c r="AJ1563" i="19" s="1"/>
  <c r="D1563" i="19" s="1"/>
  <c r="A1558" i="19"/>
  <c r="AD1564" i="19"/>
  <c r="AF1564" i="19" s="1"/>
  <c r="AJ1564" i="19" s="1"/>
  <c r="D1564" i="19" s="1"/>
  <c r="K1592" i="19"/>
  <c r="AE1585" i="19"/>
  <c r="Y1578" i="19"/>
  <c r="H1592" i="19"/>
  <c r="X1585" i="19"/>
  <c r="J1592" i="19"/>
  <c r="AC1571" i="19"/>
  <c r="AA1571" i="19"/>
  <c r="AE1584" i="19"/>
  <c r="K1591" i="19"/>
  <c r="AB1577" i="19"/>
  <c r="AG1577" i="19" s="1"/>
  <c r="AC1577" i="19"/>
  <c r="AD1577" i="19" s="1"/>
  <c r="AF1577" i="19" s="1"/>
  <c r="J1591" i="19"/>
  <c r="B1558" i="19"/>
  <c r="H1591" i="19"/>
  <c r="X1584" i="19"/>
  <c r="P1591" i="19"/>
  <c r="AI1584" i="19"/>
  <c r="O1591" i="19"/>
  <c r="AH1584" i="19"/>
  <c r="AC1570" i="19"/>
  <c r="AA1570" i="19"/>
  <c r="AH1585" i="19"/>
  <c r="O1592" i="19"/>
  <c r="P1592" i="19"/>
  <c r="AI1585" i="19"/>
  <c r="AD1570" i="19" l="1"/>
  <c r="AF1570" i="19" s="1"/>
  <c r="AJ1570" i="19" s="1"/>
  <c r="D1570" i="19" s="1"/>
  <c r="A1565" i="19"/>
  <c r="AJ1577" i="19"/>
  <c r="D1577" i="19" s="1"/>
  <c r="P1599" i="19"/>
  <c r="AI1592" i="19"/>
  <c r="AH1592" i="19"/>
  <c r="O1599" i="19"/>
  <c r="K1598" i="19"/>
  <c r="AE1591" i="19"/>
  <c r="AD1571" i="19"/>
  <c r="AF1571" i="19" s="1"/>
  <c r="AJ1571" i="19" s="1"/>
  <c r="D1571" i="19" s="1"/>
  <c r="B1565" i="19"/>
  <c r="P1598" i="19"/>
  <c r="AI1591" i="19"/>
  <c r="AC1578" i="19"/>
  <c r="AD1578" i="19" s="1"/>
  <c r="AF1578" i="19" s="1"/>
  <c r="AA1578" i="19"/>
  <c r="Y1585" i="19"/>
  <c r="H1599" i="19"/>
  <c r="X1592" i="19"/>
  <c r="AB1578" i="19"/>
  <c r="AG1578" i="19" s="1"/>
  <c r="J1599" i="19"/>
  <c r="O1598" i="19"/>
  <c r="AH1591" i="19"/>
  <c r="Y1584" i="19"/>
  <c r="AB1584" i="19" s="1"/>
  <c r="AG1584" i="19" s="1"/>
  <c r="H1598" i="19"/>
  <c r="X1591" i="19"/>
  <c r="J1598" i="19"/>
  <c r="K1599" i="19"/>
  <c r="AE1592" i="19"/>
  <c r="B1572" i="19" l="1"/>
  <c r="AJ1578" i="19"/>
  <c r="D1578" i="19" s="1"/>
  <c r="A1579" i="19" s="1"/>
  <c r="O1605" i="19"/>
  <c r="AH1598" i="19"/>
  <c r="P1605" i="19"/>
  <c r="AI1598" i="19"/>
  <c r="AC1585" i="19"/>
  <c r="AA1585" i="19"/>
  <c r="J1605" i="19"/>
  <c r="Y1591" i="19"/>
  <c r="AB1591" i="19" s="1"/>
  <c r="AG1591" i="19" s="1"/>
  <c r="H1605" i="19"/>
  <c r="X1598" i="19"/>
  <c r="AC1584" i="19"/>
  <c r="AD1584" i="19" s="1"/>
  <c r="AA1584" i="19"/>
  <c r="J1606" i="19"/>
  <c r="AE1598" i="19"/>
  <c r="K1605" i="19"/>
  <c r="A1572" i="19"/>
  <c r="O1606" i="19"/>
  <c r="AH1599" i="19"/>
  <c r="Y1592" i="19"/>
  <c r="AB1592" i="19" s="1"/>
  <c r="AG1592" i="19" s="1"/>
  <c r="H1606" i="19"/>
  <c r="X1599" i="19"/>
  <c r="K1606" i="19"/>
  <c r="AE1599" i="19"/>
  <c r="AB1585" i="19"/>
  <c r="AG1585" i="19" s="1"/>
  <c r="AI1599" i="19"/>
  <c r="P1606" i="19"/>
  <c r="B1579" i="19" l="1"/>
  <c r="J1613" i="19"/>
  <c r="AI1606" i="19"/>
  <c r="P1613" i="19"/>
  <c r="AC1592" i="19"/>
  <c r="AA1592" i="19"/>
  <c r="AF1584" i="19"/>
  <c r="AJ1584" i="19" s="1"/>
  <c r="D1584" i="19" s="1"/>
  <c r="Y1598" i="19"/>
  <c r="AB1598" i="19" s="1"/>
  <c r="AG1598" i="19" s="1"/>
  <c r="H1612" i="19"/>
  <c r="X1605" i="19"/>
  <c r="K1613" i="19"/>
  <c r="AE1606" i="19"/>
  <c r="Y1599" i="19"/>
  <c r="AB1599" i="19" s="1"/>
  <c r="AG1599" i="19" s="1"/>
  <c r="H1613" i="19"/>
  <c r="X1606" i="19"/>
  <c r="J1612" i="19"/>
  <c r="AD1585" i="19"/>
  <c r="AF1585" i="19" s="1"/>
  <c r="AJ1585" i="19" s="1"/>
  <c r="D1585" i="19" s="1"/>
  <c r="O1613" i="19"/>
  <c r="AH1606" i="19"/>
  <c r="P1612" i="19"/>
  <c r="AI1605" i="19"/>
  <c r="AC1591" i="19"/>
  <c r="AA1591" i="19"/>
  <c r="AE1605" i="19"/>
  <c r="K1612" i="19"/>
  <c r="O1612" i="19"/>
  <c r="AH1605" i="19"/>
  <c r="AD1592" i="19" l="1"/>
  <c r="AF1592" i="19" s="1"/>
  <c r="AJ1592" i="19" s="1"/>
  <c r="D1592" i="19" s="1"/>
  <c r="AD1591" i="19"/>
  <c r="AF1591" i="19" s="1"/>
  <c r="AJ1591" i="19" s="1"/>
  <c r="D1591" i="19" s="1"/>
  <c r="B1586" i="19"/>
  <c r="Y1605" i="19"/>
  <c r="AB1605" i="19" s="1"/>
  <c r="AG1605" i="19" s="1"/>
  <c r="O1619" i="19"/>
  <c r="AH1612" i="19"/>
  <c r="AC1599" i="19"/>
  <c r="AA1599" i="19"/>
  <c r="AE1612" i="19"/>
  <c r="K1619" i="19"/>
  <c r="K1620" i="19"/>
  <c r="AE1613" i="19"/>
  <c r="AC1598" i="19"/>
  <c r="AD1598" i="19" s="1"/>
  <c r="AF1598" i="19" s="1"/>
  <c r="AJ1598" i="19" s="1"/>
  <c r="D1598" i="19" s="1"/>
  <c r="AA1598" i="19"/>
  <c r="H1619" i="19"/>
  <c r="X1612" i="19"/>
  <c r="P1620" i="19"/>
  <c r="AI1613" i="19"/>
  <c r="J1619" i="19"/>
  <c r="P1619" i="19"/>
  <c r="AI1612" i="19"/>
  <c r="A1586" i="19"/>
  <c r="O1620" i="19"/>
  <c r="AH1613" i="19"/>
  <c r="Y1606" i="19"/>
  <c r="H1620" i="19"/>
  <c r="X1613" i="19"/>
  <c r="J1620" i="19"/>
  <c r="AD1599" i="19" l="1"/>
  <c r="AF1599" i="19" s="1"/>
  <c r="AJ1599" i="19" s="1"/>
  <c r="D1599" i="19" s="1"/>
  <c r="B1600" i="19" s="1"/>
  <c r="B1593" i="19"/>
  <c r="A1593" i="19"/>
  <c r="AC1606" i="19"/>
  <c r="AA1606" i="19"/>
  <c r="Y1612" i="19"/>
  <c r="AB1612" i="19" s="1"/>
  <c r="AG1612" i="19" s="1"/>
  <c r="Y1613" i="19"/>
  <c r="AB1613" i="19" s="1"/>
  <c r="AG1613" i="19" s="1"/>
  <c r="H1626" i="19"/>
  <c r="X1619" i="19"/>
  <c r="H1627" i="19"/>
  <c r="X1620" i="19"/>
  <c r="AB1606" i="19"/>
  <c r="AG1606" i="19" s="1"/>
  <c r="O1627" i="19"/>
  <c r="AH1620" i="19"/>
  <c r="K1627" i="19"/>
  <c r="AE1620" i="19"/>
  <c r="AE1619" i="19"/>
  <c r="K1626" i="19"/>
  <c r="J1627" i="19"/>
  <c r="P1626" i="19"/>
  <c r="AI1619" i="19"/>
  <c r="J1626" i="19"/>
  <c r="O1626" i="19"/>
  <c r="AH1619" i="19"/>
  <c r="P1627" i="19"/>
  <c r="AI1620" i="19"/>
  <c r="AC1605" i="19"/>
  <c r="AA1605" i="19"/>
  <c r="AD1606" i="19" l="1"/>
  <c r="AF1606" i="19" s="1"/>
  <c r="AD1605" i="19"/>
  <c r="AF1605" i="19" s="1"/>
  <c r="AJ1605" i="19" s="1"/>
  <c r="D1605" i="19" s="1"/>
  <c r="H1633" i="19"/>
  <c r="X1626" i="19"/>
  <c r="AE1627" i="19"/>
  <c r="K1634" i="19"/>
  <c r="AI1627" i="19"/>
  <c r="P1634" i="19"/>
  <c r="Y1620" i="19"/>
  <c r="AB1620" i="19" s="1"/>
  <c r="AG1620" i="19" s="1"/>
  <c r="H1634" i="19"/>
  <c r="X1627" i="19"/>
  <c r="Y1619" i="19"/>
  <c r="AB1619" i="19" s="1"/>
  <c r="AG1619" i="19" s="1"/>
  <c r="J1633" i="19"/>
  <c r="O1634" i="19"/>
  <c r="AH1627" i="19"/>
  <c r="O1633" i="19"/>
  <c r="AH1626" i="19"/>
  <c r="AC1613" i="19"/>
  <c r="AA1613" i="19"/>
  <c r="P1633" i="19"/>
  <c r="AI1626" i="19"/>
  <c r="AC1612" i="19"/>
  <c r="AA1612" i="19"/>
  <c r="J1634" i="19"/>
  <c r="AE1626" i="19"/>
  <c r="K1633" i="19"/>
  <c r="A1600" i="19"/>
  <c r="AJ1606" i="19" l="1"/>
  <c r="D1606" i="19" s="1"/>
  <c r="B1607" i="19" s="1"/>
  <c r="AD1612" i="19"/>
  <c r="AF1612" i="19" s="1"/>
  <c r="AJ1612" i="19" s="1"/>
  <c r="D1612" i="19" s="1"/>
  <c r="AD1613" i="19"/>
  <c r="AF1613" i="19" s="1"/>
  <c r="AJ1613" i="19" s="1"/>
  <c r="D1613" i="19" s="1"/>
  <c r="AE1633" i="19"/>
  <c r="K1640" i="19"/>
  <c r="J1640" i="19"/>
  <c r="J1641" i="19"/>
  <c r="Y1627" i="19"/>
  <c r="AB1627" i="19" s="1"/>
  <c r="AG1627" i="19" s="1"/>
  <c r="H1641" i="19"/>
  <c r="X1634" i="19"/>
  <c r="AC1620" i="19"/>
  <c r="AD1620" i="19" s="1"/>
  <c r="AA1620" i="19"/>
  <c r="P1640" i="19"/>
  <c r="AI1633" i="19"/>
  <c r="P1641" i="19"/>
  <c r="AI1634" i="19"/>
  <c r="O1640" i="19"/>
  <c r="AH1633" i="19"/>
  <c r="Y1626" i="19"/>
  <c r="AB1626" i="19" s="1"/>
  <c r="AG1626" i="19" s="1"/>
  <c r="O1641" i="19"/>
  <c r="AH1634" i="19"/>
  <c r="AC1619" i="19"/>
  <c r="AA1619" i="19"/>
  <c r="K1641" i="19"/>
  <c r="AE1634" i="19"/>
  <c r="H1640" i="19"/>
  <c r="X1633" i="19"/>
  <c r="AD1619" i="19" l="1"/>
  <c r="AF1619" i="19" s="1"/>
  <c r="AJ1619" i="19" s="1"/>
  <c r="D1619" i="19" s="1"/>
  <c r="A1607" i="19"/>
  <c r="A1614" i="19"/>
  <c r="B1614" i="19"/>
  <c r="H1647" i="19"/>
  <c r="X1640" i="19"/>
  <c r="AE1641" i="19"/>
  <c r="K1648" i="19"/>
  <c r="AF1620" i="19"/>
  <c r="AJ1620" i="19" s="1"/>
  <c r="D1620" i="19" s="1"/>
  <c r="O1648" i="19"/>
  <c r="AH1641" i="19"/>
  <c r="J1648" i="19"/>
  <c r="J1647" i="19"/>
  <c r="AC1627" i="19"/>
  <c r="AA1627" i="19"/>
  <c r="AC1626" i="19"/>
  <c r="AA1626" i="19"/>
  <c r="K1647" i="19"/>
  <c r="AE1640" i="19"/>
  <c r="Y1633" i="19"/>
  <c r="P1647" i="19"/>
  <c r="AI1640" i="19"/>
  <c r="Y1634" i="19"/>
  <c r="AB1634" i="19" s="1"/>
  <c r="AG1634" i="19" s="1"/>
  <c r="H1648" i="19"/>
  <c r="X1641" i="19"/>
  <c r="O1647" i="19"/>
  <c r="AH1640" i="19"/>
  <c r="P1648" i="19"/>
  <c r="AI1641" i="19"/>
  <c r="AD1626" i="19" l="1"/>
  <c r="AF1626" i="19" s="1"/>
  <c r="AJ1626" i="19" s="1"/>
  <c r="D1626" i="19" s="1"/>
  <c r="AD1627" i="19"/>
  <c r="AF1627" i="19" s="1"/>
  <c r="AJ1627" i="19" s="1"/>
  <c r="D1627" i="19" s="1"/>
  <c r="AI1648" i="19"/>
  <c r="P1655" i="19"/>
  <c r="AC1634" i="19"/>
  <c r="AA1634" i="19"/>
  <c r="O1655" i="19"/>
  <c r="AH1648" i="19"/>
  <c r="AC1633" i="19"/>
  <c r="AA1633" i="19"/>
  <c r="J1654" i="19"/>
  <c r="A1621" i="19"/>
  <c r="B1621" i="19"/>
  <c r="P1654" i="19"/>
  <c r="AI1647" i="19"/>
  <c r="O1654" i="19"/>
  <c r="AH1647" i="19"/>
  <c r="Y1641" i="19"/>
  <c r="AB1641" i="19" s="1"/>
  <c r="AG1641" i="19" s="1"/>
  <c r="H1655" i="19"/>
  <c r="X1648" i="19"/>
  <c r="J1655" i="19"/>
  <c r="AB1633" i="19"/>
  <c r="AG1633" i="19" s="1"/>
  <c r="AE1648" i="19"/>
  <c r="K1655" i="19"/>
  <c r="Y1640" i="19"/>
  <c r="AE1647" i="19"/>
  <c r="K1654" i="19"/>
  <c r="H1654" i="19"/>
  <c r="X1647" i="19"/>
  <c r="B1628" i="19" l="1"/>
  <c r="AD1634" i="19"/>
  <c r="AF1634" i="19" s="1"/>
  <c r="AJ1634" i="19" s="1"/>
  <c r="D1634" i="19" s="1"/>
  <c r="AD1633" i="19"/>
  <c r="AF1633" i="19" s="1"/>
  <c r="AJ1633" i="19" s="1"/>
  <c r="D1633" i="19" s="1"/>
  <c r="AC1640" i="19"/>
  <c r="AA1640" i="19"/>
  <c r="AB1640" i="19"/>
  <c r="AG1640" i="19" s="1"/>
  <c r="K1662" i="19"/>
  <c r="AE1655" i="19"/>
  <c r="J1661" i="19"/>
  <c r="J1662" i="19"/>
  <c r="H1662" i="19"/>
  <c r="X1655" i="19"/>
  <c r="AH1655" i="19"/>
  <c r="O1662" i="19"/>
  <c r="AI1655" i="19"/>
  <c r="P1662" i="19"/>
  <c r="Y1648" i="19"/>
  <c r="AB1648" i="19" s="1"/>
  <c r="AG1648" i="19" s="1"/>
  <c r="AC1641" i="19"/>
  <c r="AA1641" i="19"/>
  <c r="O1661" i="19"/>
  <c r="AH1654" i="19"/>
  <c r="AE1654" i="19"/>
  <c r="K1661" i="19"/>
  <c r="P1661" i="19"/>
  <c r="AI1654" i="19"/>
  <c r="Y1647" i="19"/>
  <c r="AB1647" i="19" s="1"/>
  <c r="AG1647" i="19" s="1"/>
  <c r="H1661" i="19"/>
  <c r="X1654" i="19"/>
  <c r="A1628" i="19"/>
  <c r="AD1640" i="19" l="1"/>
  <c r="AF1640" i="19" s="1"/>
  <c r="AJ1640" i="19" s="1"/>
  <c r="D1640" i="19" s="1"/>
  <c r="B1635" i="19"/>
  <c r="AD1641" i="19"/>
  <c r="AF1641" i="19" s="1"/>
  <c r="AJ1641" i="19" s="1"/>
  <c r="D1641" i="19" s="1"/>
  <c r="A1635" i="19"/>
  <c r="Y1655" i="19"/>
  <c r="AC1655" i="19" s="1"/>
  <c r="H1668" i="19"/>
  <c r="X1661" i="19"/>
  <c r="Y1654" i="19"/>
  <c r="AB1654" i="19" s="1"/>
  <c r="AG1654" i="19" s="1"/>
  <c r="AC1647" i="19"/>
  <c r="AA1647" i="19"/>
  <c r="P1669" i="19"/>
  <c r="AI1662" i="19"/>
  <c r="J1669" i="19"/>
  <c r="J1668" i="19"/>
  <c r="O1668" i="19"/>
  <c r="AH1661" i="19"/>
  <c r="K1669" i="19"/>
  <c r="AE1662" i="19"/>
  <c r="O1669" i="19"/>
  <c r="AH1662" i="19"/>
  <c r="H1669" i="19"/>
  <c r="X1662" i="19"/>
  <c r="P1668" i="19"/>
  <c r="AI1661" i="19"/>
  <c r="AE1661" i="19"/>
  <c r="K1668" i="19"/>
  <c r="AC1648" i="19"/>
  <c r="AD1648" i="19" s="1"/>
  <c r="AF1648" i="19" s="1"/>
  <c r="AJ1648" i="19" s="1"/>
  <c r="D1648" i="19" s="1"/>
  <c r="AA1648" i="19"/>
  <c r="AD1647" i="19" l="1"/>
  <c r="AF1647" i="19" s="1"/>
  <c r="AJ1647" i="19" s="1"/>
  <c r="D1647" i="19" s="1"/>
  <c r="A1649" i="19" s="1"/>
  <c r="AA1655" i="19"/>
  <c r="AD1655" i="19" s="1"/>
  <c r="AF1655" i="19" s="1"/>
  <c r="AB1655" i="19"/>
  <c r="AG1655" i="19" s="1"/>
  <c r="K1676" i="19"/>
  <c r="AE1669" i="19"/>
  <c r="J1675" i="19"/>
  <c r="O1675" i="19"/>
  <c r="AH1668" i="19"/>
  <c r="AE1668" i="19"/>
  <c r="K1675" i="19"/>
  <c r="J1676" i="19"/>
  <c r="H1676" i="19"/>
  <c r="X1669" i="19"/>
  <c r="AC1654" i="19"/>
  <c r="AD1654" i="19" s="1"/>
  <c r="AF1654" i="19" s="1"/>
  <c r="AJ1654" i="19" s="1"/>
  <c r="D1654" i="19" s="1"/>
  <c r="AA1654" i="19"/>
  <c r="O1676" i="19"/>
  <c r="AH1669" i="19"/>
  <c r="Y1661" i="19"/>
  <c r="AB1661" i="19" s="1"/>
  <c r="AG1661" i="19" s="1"/>
  <c r="B1642" i="19"/>
  <c r="A1642" i="19"/>
  <c r="P1675" i="19"/>
  <c r="AI1668" i="19"/>
  <c r="P1676" i="19"/>
  <c r="AI1669" i="19"/>
  <c r="Y1662" i="19"/>
  <c r="AB1662" i="19" s="1"/>
  <c r="AG1662" i="19" s="1"/>
  <c r="H1675" i="19"/>
  <c r="X1668" i="19"/>
  <c r="AJ1655" i="19" l="1"/>
  <c r="D1655" i="19" s="1"/>
  <c r="A1656" i="19" s="1"/>
  <c r="H1682" i="19"/>
  <c r="X1675" i="19"/>
  <c r="H1683" i="19"/>
  <c r="X1676" i="19"/>
  <c r="P1682" i="19"/>
  <c r="AI1675" i="19"/>
  <c r="J1683" i="19"/>
  <c r="K1682" i="19"/>
  <c r="AE1675" i="19"/>
  <c r="B1649" i="19"/>
  <c r="O1682" i="19"/>
  <c r="AH1675" i="19"/>
  <c r="Y1669" i="19"/>
  <c r="AB1669" i="19" s="1"/>
  <c r="AG1669" i="19" s="1"/>
  <c r="AI1676" i="19"/>
  <c r="P1683" i="19"/>
  <c r="AC1661" i="19"/>
  <c r="AA1661" i="19"/>
  <c r="AC1662" i="19"/>
  <c r="AA1662" i="19"/>
  <c r="J1682" i="19"/>
  <c r="Y1675" i="19"/>
  <c r="AC1675" i="19" s="1"/>
  <c r="O1683" i="19"/>
  <c r="AH1676" i="19"/>
  <c r="Y1668" i="19"/>
  <c r="AB1668" i="19" s="1"/>
  <c r="AG1668" i="19" s="1"/>
  <c r="K1683" i="19"/>
  <c r="AE1676" i="19"/>
  <c r="B1656" i="19" l="1"/>
  <c r="AD1661" i="19"/>
  <c r="AF1661" i="19" s="1"/>
  <c r="AJ1661" i="19" s="1"/>
  <c r="D1661" i="19" s="1"/>
  <c r="AA1675" i="19"/>
  <c r="AD1675" i="19" s="1"/>
  <c r="AF1675" i="19" s="1"/>
  <c r="AD1662" i="19"/>
  <c r="AF1662" i="19" s="1"/>
  <c r="AJ1662" i="19" s="1"/>
  <c r="D1662" i="19" s="1"/>
  <c r="K1690" i="19"/>
  <c r="AE1683" i="19"/>
  <c r="AC1668" i="19"/>
  <c r="AA1668" i="19"/>
  <c r="O1689" i="19"/>
  <c r="AH1682" i="19"/>
  <c r="K1689" i="19"/>
  <c r="AE1682" i="19"/>
  <c r="J1689" i="19"/>
  <c r="P1689" i="19"/>
  <c r="AI1682" i="19"/>
  <c r="J1690" i="19"/>
  <c r="AC1669" i="19"/>
  <c r="AA1669" i="19"/>
  <c r="O1690" i="19"/>
  <c r="AH1683" i="19"/>
  <c r="Y1676" i="19"/>
  <c r="AB1676" i="19" s="1"/>
  <c r="AG1676" i="19" s="1"/>
  <c r="H1690" i="19"/>
  <c r="X1683" i="19"/>
  <c r="AB1675" i="19"/>
  <c r="AG1675" i="19" s="1"/>
  <c r="P1690" i="19"/>
  <c r="AI1683" i="19"/>
  <c r="H1689" i="19"/>
  <c r="X1682" i="19"/>
  <c r="A1663" i="19" l="1"/>
  <c r="AJ1675" i="19"/>
  <c r="D1675" i="19" s="1"/>
  <c r="AD1668" i="19"/>
  <c r="AF1668" i="19" s="1"/>
  <c r="AJ1668" i="19" s="1"/>
  <c r="D1668" i="19" s="1"/>
  <c r="B1663" i="19"/>
  <c r="AD1669" i="19"/>
  <c r="AF1669" i="19" s="1"/>
  <c r="AJ1669" i="19" s="1"/>
  <c r="D1669" i="19" s="1"/>
  <c r="Y1682" i="19"/>
  <c r="AB1682" i="19" s="1"/>
  <c r="AG1682" i="19" s="1"/>
  <c r="H1696" i="19"/>
  <c r="X1689" i="19"/>
  <c r="J1696" i="19"/>
  <c r="H1697" i="19"/>
  <c r="X1690" i="19"/>
  <c r="O1697" i="19"/>
  <c r="AH1690" i="19"/>
  <c r="J1697" i="19"/>
  <c r="P1696" i="19"/>
  <c r="AI1689" i="19"/>
  <c r="P1697" i="19"/>
  <c r="AI1690" i="19"/>
  <c r="Y1683" i="19"/>
  <c r="AB1683" i="19" s="1"/>
  <c r="AG1683" i="19" s="1"/>
  <c r="K1696" i="19"/>
  <c r="AE1689" i="19"/>
  <c r="AC1676" i="19"/>
  <c r="AA1676" i="19"/>
  <c r="O1696" i="19"/>
  <c r="AH1689" i="19"/>
  <c r="K1697" i="19"/>
  <c r="AE1690" i="19"/>
  <c r="B1670" i="19" l="1"/>
  <c r="J1704" i="19"/>
  <c r="P1703" i="19"/>
  <c r="AI1696" i="19"/>
  <c r="AD1676" i="19"/>
  <c r="AF1676" i="19" s="1"/>
  <c r="AJ1676" i="19" s="1"/>
  <c r="D1676" i="19" s="1"/>
  <c r="H1704" i="19"/>
  <c r="X1697" i="19"/>
  <c r="Y1697" i="19" s="1"/>
  <c r="AA1697" i="19" s="1"/>
  <c r="H1703" i="19"/>
  <c r="X1696" i="19"/>
  <c r="K1704" i="19"/>
  <c r="AE1697" i="19"/>
  <c r="Y1690" i="19"/>
  <c r="AB1690" i="19" s="1"/>
  <c r="AG1690" i="19" s="1"/>
  <c r="AC1683" i="19"/>
  <c r="AA1683" i="19"/>
  <c r="P1704" i="19"/>
  <c r="AI1697" i="19"/>
  <c r="O1704" i="19"/>
  <c r="AH1697" i="19"/>
  <c r="A1670" i="19"/>
  <c r="O1703" i="19"/>
  <c r="AH1696" i="19"/>
  <c r="K1703" i="19"/>
  <c r="AE1696" i="19"/>
  <c r="J1703" i="19"/>
  <c r="Y1689" i="19"/>
  <c r="AB1689" i="19" s="1"/>
  <c r="AG1689" i="19" s="1"/>
  <c r="AC1682" i="19"/>
  <c r="AA1682" i="19"/>
  <c r="AD1682" i="19" l="1"/>
  <c r="AF1682" i="19" s="1"/>
  <c r="AJ1682" i="19" s="1"/>
  <c r="D1682" i="19" s="1"/>
  <c r="AC1689" i="19"/>
  <c r="AA1689" i="19"/>
  <c r="AE1704" i="19"/>
  <c r="K1711" i="19"/>
  <c r="J1710" i="19"/>
  <c r="Y1696" i="19"/>
  <c r="AB1696" i="19" s="1"/>
  <c r="AG1696" i="19" s="1"/>
  <c r="H1710" i="19"/>
  <c r="X1703" i="19"/>
  <c r="AC1690" i="19"/>
  <c r="AD1690" i="19" s="1"/>
  <c r="AF1690" i="19" s="1"/>
  <c r="AJ1690" i="19" s="1"/>
  <c r="D1690" i="19" s="1"/>
  <c r="AA1690" i="19"/>
  <c r="H1711" i="19"/>
  <c r="X1704" i="19"/>
  <c r="O1710" i="19"/>
  <c r="AH1703" i="19"/>
  <c r="AH1704" i="19"/>
  <c r="O1711" i="19"/>
  <c r="P1710" i="19"/>
  <c r="AI1703" i="19"/>
  <c r="P1711" i="19"/>
  <c r="AI1704" i="19"/>
  <c r="AD1683" i="19"/>
  <c r="AF1683" i="19" s="1"/>
  <c r="AJ1683" i="19" s="1"/>
  <c r="D1683" i="19" s="1"/>
  <c r="AE1703" i="19"/>
  <c r="K1710" i="19"/>
  <c r="B1677" i="19"/>
  <c r="A1677" i="19"/>
  <c r="AB1697" i="19"/>
  <c r="AG1697" i="19" s="1"/>
  <c r="AC1697" i="19"/>
  <c r="AD1697" i="19" s="1"/>
  <c r="AF1697" i="19" s="1"/>
  <c r="J1711" i="19"/>
  <c r="AD1689" i="19" l="1"/>
  <c r="AF1689" i="19" s="1"/>
  <c r="AJ1689" i="19" s="1"/>
  <c r="D1689" i="19" s="1"/>
  <c r="A1691" i="19" s="1"/>
  <c r="AJ1697" i="19"/>
  <c r="D1697" i="19" s="1"/>
  <c r="B1684" i="19"/>
  <c r="A1684" i="19"/>
  <c r="Y1703" i="19"/>
  <c r="AB1703" i="19" s="1"/>
  <c r="AG1703" i="19" s="1"/>
  <c r="H1717" i="19"/>
  <c r="X1710" i="19"/>
  <c r="AC1696" i="19"/>
  <c r="AA1696" i="19"/>
  <c r="AI1711" i="19"/>
  <c r="P1718" i="19"/>
  <c r="O1717" i="19"/>
  <c r="AH1710" i="19"/>
  <c r="Y1704" i="19"/>
  <c r="AB1704" i="19" s="1"/>
  <c r="AG1704" i="19" s="1"/>
  <c r="J1717" i="19"/>
  <c r="P1717" i="19"/>
  <c r="AI1710" i="19"/>
  <c r="AE1711" i="19"/>
  <c r="K1718" i="19"/>
  <c r="AH1711" i="19"/>
  <c r="O1718" i="19"/>
  <c r="J1718" i="19"/>
  <c r="H1718" i="19"/>
  <c r="X1711" i="19"/>
  <c r="AE1710" i="19"/>
  <c r="K1717" i="19"/>
  <c r="AD1696" i="19" l="1"/>
  <c r="AF1696" i="19" s="1"/>
  <c r="AJ1696" i="19" s="1"/>
  <c r="D1696" i="19" s="1"/>
  <c r="A1698" i="19" s="1"/>
  <c r="AE1717" i="19"/>
  <c r="K1724" i="19"/>
  <c r="O1725" i="19"/>
  <c r="AH1718" i="19"/>
  <c r="AC1704" i="19"/>
  <c r="AA1704" i="19"/>
  <c r="O1724" i="19"/>
  <c r="AH1717" i="19"/>
  <c r="Y1711" i="19"/>
  <c r="AB1711" i="19" s="1"/>
  <c r="AG1711" i="19" s="1"/>
  <c r="AI1718" i="19"/>
  <c r="P1725" i="19"/>
  <c r="H1725" i="19"/>
  <c r="X1718" i="19"/>
  <c r="J1725" i="19"/>
  <c r="Y1710" i="19"/>
  <c r="AB1710" i="19" s="1"/>
  <c r="AG1710" i="19" s="1"/>
  <c r="AC1703" i="19"/>
  <c r="AA1703" i="19"/>
  <c r="H1724" i="19"/>
  <c r="X1717" i="19"/>
  <c r="AE1718" i="19"/>
  <c r="K1725" i="19"/>
  <c r="B1691" i="19"/>
  <c r="P1724" i="19"/>
  <c r="AI1717" i="19"/>
  <c r="J1724" i="19"/>
  <c r="B1698" i="19" l="1"/>
  <c r="AD1704" i="19"/>
  <c r="AF1704" i="19" s="1"/>
  <c r="AJ1704" i="19" s="1"/>
  <c r="D1704" i="19" s="1"/>
  <c r="AD1703" i="19"/>
  <c r="AF1703" i="19" s="1"/>
  <c r="AJ1703" i="19" s="1"/>
  <c r="D1703" i="19" s="1"/>
  <c r="J1732" i="19"/>
  <c r="J1731" i="19"/>
  <c r="H1732" i="19"/>
  <c r="X1725" i="19"/>
  <c r="P1732" i="19"/>
  <c r="AI1725" i="19"/>
  <c r="P1731" i="19"/>
  <c r="AI1724" i="19"/>
  <c r="AH1725" i="19"/>
  <c r="O1732" i="19"/>
  <c r="AE1724" i="19"/>
  <c r="K1731" i="19"/>
  <c r="Y1718" i="19"/>
  <c r="AB1718" i="19" s="1"/>
  <c r="AG1718" i="19" s="1"/>
  <c r="AC1711" i="19"/>
  <c r="AA1711" i="19"/>
  <c r="K1732" i="19"/>
  <c r="AE1725" i="19"/>
  <c r="O1731" i="19"/>
  <c r="AH1724" i="19"/>
  <c r="Y1717" i="19"/>
  <c r="AB1717" i="19" s="1"/>
  <c r="AG1717" i="19" s="1"/>
  <c r="H1731" i="19"/>
  <c r="X1724" i="19"/>
  <c r="AC1710" i="19"/>
  <c r="AA1710" i="19"/>
  <c r="AD1710" i="19" l="1"/>
  <c r="AF1710" i="19" s="1"/>
  <c r="AJ1710" i="19" s="1"/>
  <c r="D1710" i="19" s="1"/>
  <c r="K1738" i="19"/>
  <c r="AE1731" i="19"/>
  <c r="AH1732" i="19"/>
  <c r="O1739" i="19"/>
  <c r="Y1724" i="19"/>
  <c r="AB1724" i="19" s="1"/>
  <c r="AG1724" i="19" s="1"/>
  <c r="P1738" i="19"/>
  <c r="AI1731" i="19"/>
  <c r="K1739" i="19"/>
  <c r="AE1732" i="19"/>
  <c r="AD1711" i="19"/>
  <c r="AF1711" i="19" s="1"/>
  <c r="AJ1711" i="19" s="1"/>
  <c r="D1711" i="19" s="1"/>
  <c r="J1738" i="19"/>
  <c r="B1705" i="19"/>
  <c r="A1705" i="19"/>
  <c r="H1738" i="19"/>
  <c r="X1731" i="19"/>
  <c r="AC1717" i="19"/>
  <c r="AA1717" i="19"/>
  <c r="O1738" i="19"/>
  <c r="AH1731" i="19"/>
  <c r="P1739" i="19"/>
  <c r="AI1732" i="19"/>
  <c r="Y1725" i="19"/>
  <c r="AB1725" i="19" s="1"/>
  <c r="AG1725" i="19" s="1"/>
  <c r="H1739" i="19"/>
  <c r="X1732" i="19"/>
  <c r="AC1718" i="19"/>
  <c r="AA1718" i="19"/>
  <c r="J1739" i="19"/>
  <c r="AD1718" i="19" l="1"/>
  <c r="AF1718" i="19" s="1"/>
  <c r="AJ1718" i="19" s="1"/>
  <c r="D1718" i="19" s="1"/>
  <c r="AD1717" i="19"/>
  <c r="AF1717" i="19" s="1"/>
  <c r="AJ1717" i="19" s="1"/>
  <c r="D1717" i="19" s="1"/>
  <c r="B1712" i="19"/>
  <c r="A1712" i="19"/>
  <c r="H1746" i="19"/>
  <c r="X1739" i="19"/>
  <c r="AE1739" i="19"/>
  <c r="K1746" i="19"/>
  <c r="AC1724" i="19"/>
  <c r="AA1724" i="19"/>
  <c r="Y1731" i="19"/>
  <c r="AB1731" i="19" s="1"/>
  <c r="AG1731" i="19" s="1"/>
  <c r="J1746" i="19"/>
  <c r="J1745" i="19"/>
  <c r="Y1732" i="19"/>
  <c r="AC1725" i="19"/>
  <c r="AD1725" i="19" s="1"/>
  <c r="AA1725" i="19"/>
  <c r="AH1739" i="19"/>
  <c r="O1746" i="19"/>
  <c r="AI1739" i="19"/>
  <c r="P1746" i="19"/>
  <c r="P1745" i="19"/>
  <c r="AI1738" i="19"/>
  <c r="O1745" i="19"/>
  <c r="AH1738" i="19"/>
  <c r="H1745" i="19"/>
  <c r="X1738" i="19"/>
  <c r="K1745" i="19"/>
  <c r="AE1738" i="19"/>
  <c r="B1719" i="19" l="1"/>
  <c r="AD1724" i="19"/>
  <c r="AF1724" i="19" s="1"/>
  <c r="AJ1724" i="19" s="1"/>
  <c r="D1724" i="19" s="1"/>
  <c r="A1719" i="19"/>
  <c r="Y1738" i="19"/>
  <c r="AB1738" i="19" s="1"/>
  <c r="AG1738" i="19" s="1"/>
  <c r="O1752" i="19"/>
  <c r="AH1745" i="19"/>
  <c r="AC1732" i="19"/>
  <c r="AA1732" i="19"/>
  <c r="AE1745" i="19"/>
  <c r="K1752" i="19"/>
  <c r="J1753" i="19"/>
  <c r="P1752" i="19"/>
  <c r="AI1745" i="19"/>
  <c r="AI1746" i="19"/>
  <c r="P1753" i="19"/>
  <c r="H1753" i="19"/>
  <c r="X1746" i="19"/>
  <c r="Y1739" i="19"/>
  <c r="AB1739" i="19" s="1"/>
  <c r="AG1739" i="19" s="1"/>
  <c r="AB1732" i="19"/>
  <c r="AG1732" i="19" s="1"/>
  <c r="J1752" i="19"/>
  <c r="H1752" i="19"/>
  <c r="X1745" i="19"/>
  <c r="AC1731" i="19"/>
  <c r="AA1731" i="19"/>
  <c r="K1753" i="19"/>
  <c r="AE1746" i="19"/>
  <c r="O1753" i="19"/>
  <c r="AH1746" i="19"/>
  <c r="AF1725" i="19"/>
  <c r="AJ1725" i="19" s="1"/>
  <c r="D1725" i="19" s="1"/>
  <c r="B1726" i="19" l="1"/>
  <c r="AD1731" i="19"/>
  <c r="AF1731" i="19" s="1"/>
  <c r="AJ1731" i="19" s="1"/>
  <c r="D1731" i="19" s="1"/>
  <c r="AD1732" i="19"/>
  <c r="AF1732" i="19" s="1"/>
  <c r="AJ1732" i="19" s="1"/>
  <c r="D1732" i="19" s="1"/>
  <c r="Y1745" i="19"/>
  <c r="AB1745" i="19" s="1"/>
  <c r="AG1745" i="19" s="1"/>
  <c r="AE1752" i="19"/>
  <c r="K1759" i="19"/>
  <c r="H1759" i="19"/>
  <c r="X1752" i="19"/>
  <c r="J1760" i="19"/>
  <c r="J1759" i="19"/>
  <c r="Y1746" i="19"/>
  <c r="AB1746" i="19" s="1"/>
  <c r="AG1746" i="19" s="1"/>
  <c r="H1760" i="19"/>
  <c r="X1753" i="19"/>
  <c r="AI1753" i="19"/>
  <c r="P1760" i="19"/>
  <c r="O1760" i="19"/>
  <c r="AH1753" i="19"/>
  <c r="K1760" i="19"/>
  <c r="AE1753" i="19"/>
  <c r="P1759" i="19"/>
  <c r="AI1752" i="19"/>
  <c r="O1759" i="19"/>
  <c r="AH1752" i="19"/>
  <c r="AC1739" i="19"/>
  <c r="AA1739" i="19"/>
  <c r="A1726" i="19"/>
  <c r="AC1738" i="19"/>
  <c r="AA1738" i="19"/>
  <c r="AD1739" i="19" l="1"/>
  <c r="AF1739" i="19" s="1"/>
  <c r="AJ1739" i="19" s="1"/>
  <c r="D1739" i="19" s="1"/>
  <c r="AD1738" i="19"/>
  <c r="AF1738" i="19" s="1"/>
  <c r="AJ1738" i="19" s="1"/>
  <c r="D1738" i="19" s="1"/>
  <c r="H1767" i="19"/>
  <c r="X1760" i="19"/>
  <c r="A1733" i="19"/>
  <c r="B1733" i="19"/>
  <c r="Y1753" i="19"/>
  <c r="AB1753" i="19" s="1"/>
  <c r="AG1753" i="19" s="1"/>
  <c r="AC1746" i="19"/>
  <c r="AA1746" i="19"/>
  <c r="Y1752" i="19"/>
  <c r="AB1752" i="19" s="1"/>
  <c r="AG1752" i="19" s="1"/>
  <c r="P1766" i="19"/>
  <c r="AI1759" i="19"/>
  <c r="H1766" i="19"/>
  <c r="X1759" i="19"/>
  <c r="AE1759" i="19"/>
  <c r="K1766" i="19"/>
  <c r="P1767" i="19"/>
  <c r="AI1760" i="19"/>
  <c r="O1766" i="19"/>
  <c r="AH1759" i="19"/>
  <c r="J1766" i="19"/>
  <c r="J1767" i="19"/>
  <c r="K1767" i="19"/>
  <c r="AE1760" i="19"/>
  <c r="O1767" i="19"/>
  <c r="AH1760" i="19"/>
  <c r="AC1745" i="19"/>
  <c r="AA1745" i="19"/>
  <c r="AD1745" i="19" l="1"/>
  <c r="AF1745" i="19" s="1"/>
  <c r="AJ1745" i="19" s="1"/>
  <c r="D1745" i="19" s="1"/>
  <c r="Y1759" i="19"/>
  <c r="AB1759" i="19" s="1"/>
  <c r="AG1759" i="19" s="1"/>
  <c r="AC1752" i="19"/>
  <c r="AA1752" i="19"/>
  <c r="J1774" i="19"/>
  <c r="P1774" i="19"/>
  <c r="AI1767" i="19"/>
  <c r="H1773" i="19"/>
  <c r="X1766" i="19"/>
  <c r="K1774" i="19"/>
  <c r="AE1767" i="19"/>
  <c r="J1773" i="19"/>
  <c r="B1740" i="19"/>
  <c r="A1740" i="19"/>
  <c r="O1773" i="19"/>
  <c r="AH1766" i="19"/>
  <c r="Y1760" i="19"/>
  <c r="AB1760" i="19" s="1"/>
  <c r="AG1760" i="19" s="1"/>
  <c r="AH1767" i="19"/>
  <c r="O1774" i="19"/>
  <c r="P1773" i="19"/>
  <c r="AI1766" i="19"/>
  <c r="AD1746" i="19"/>
  <c r="AF1746" i="19" s="1"/>
  <c r="AJ1746" i="19" s="1"/>
  <c r="D1746" i="19" s="1"/>
  <c r="AC1753" i="19"/>
  <c r="AA1753" i="19"/>
  <c r="AE1766" i="19"/>
  <c r="K1773" i="19"/>
  <c r="H1774" i="19"/>
  <c r="X1767" i="19"/>
  <c r="AD1753" i="19" l="1"/>
  <c r="AF1753" i="19" s="1"/>
  <c r="AJ1753" i="19" s="1"/>
  <c r="D1753" i="19" s="1"/>
  <c r="AD1752" i="19"/>
  <c r="AF1752" i="19" s="1"/>
  <c r="B1747" i="19"/>
  <c r="A1747" i="19"/>
  <c r="H1781" i="19"/>
  <c r="X1774" i="19"/>
  <c r="K1780" i="19"/>
  <c r="AE1773" i="19"/>
  <c r="P1780" i="19"/>
  <c r="AI1773" i="19"/>
  <c r="AE1774" i="19"/>
  <c r="K1781" i="19"/>
  <c r="Y1766" i="19"/>
  <c r="AB1766" i="19" s="1"/>
  <c r="AG1766" i="19" s="1"/>
  <c r="H1780" i="19"/>
  <c r="X1773" i="19"/>
  <c r="O1781" i="19"/>
  <c r="AH1774" i="19"/>
  <c r="P1781" i="19"/>
  <c r="AI1774" i="19"/>
  <c r="J1781" i="19"/>
  <c r="AC1760" i="19"/>
  <c r="AA1760" i="19"/>
  <c r="O1780" i="19"/>
  <c r="AH1773" i="19"/>
  <c r="J1780" i="19"/>
  <c r="Y1767" i="19"/>
  <c r="AB1767" i="19" s="1"/>
  <c r="AG1767" i="19" s="1"/>
  <c r="AC1759" i="19"/>
  <c r="AA1759" i="19"/>
  <c r="AD1759" i="19" l="1"/>
  <c r="AF1759" i="19" s="1"/>
  <c r="AJ1759" i="19" s="1"/>
  <c r="D1759" i="19" s="1"/>
  <c r="AD1760" i="19"/>
  <c r="AF1760" i="19" s="1"/>
  <c r="AJ1760" i="19" s="1"/>
  <c r="D1760" i="19" s="1"/>
  <c r="AJ1752" i="19"/>
  <c r="D1752" i="19" s="1"/>
  <c r="B1754" i="19" s="1"/>
  <c r="O1787" i="19"/>
  <c r="AH1780" i="19"/>
  <c r="AC1767" i="19"/>
  <c r="AA1767" i="19"/>
  <c r="J1788" i="19"/>
  <c r="P1788" i="19"/>
  <c r="AI1781" i="19"/>
  <c r="AE1780" i="19"/>
  <c r="K1787" i="19"/>
  <c r="Y1774" i="19"/>
  <c r="O1788" i="19"/>
  <c r="AH1781" i="19"/>
  <c r="H1788" i="19"/>
  <c r="X1781" i="19"/>
  <c r="P1787" i="19"/>
  <c r="AI1780" i="19"/>
  <c r="Y1773" i="19"/>
  <c r="AB1773" i="19" s="1"/>
  <c r="AG1773" i="19" s="1"/>
  <c r="AC1766" i="19"/>
  <c r="AA1766" i="19"/>
  <c r="K1788" i="19"/>
  <c r="AE1781" i="19"/>
  <c r="J1787" i="19"/>
  <c r="H1787" i="19"/>
  <c r="X1780" i="19"/>
  <c r="AD1766" i="19" l="1"/>
  <c r="AF1766" i="19" s="1"/>
  <c r="AJ1766" i="19" s="1"/>
  <c r="D1766" i="19" s="1"/>
  <c r="A1754" i="19"/>
  <c r="AD1767" i="19"/>
  <c r="AF1767" i="19" s="1"/>
  <c r="A1761" i="19"/>
  <c r="H1794" i="19"/>
  <c r="X1787" i="19"/>
  <c r="AC1774" i="19"/>
  <c r="AA1774" i="19"/>
  <c r="P1795" i="19"/>
  <c r="AI1788" i="19"/>
  <c r="P1794" i="19"/>
  <c r="AI1787" i="19"/>
  <c r="AC1773" i="19"/>
  <c r="AA1773" i="19"/>
  <c r="J1795" i="19"/>
  <c r="Y1781" i="19"/>
  <c r="H1795" i="19"/>
  <c r="X1788" i="19"/>
  <c r="AH1788" i="19"/>
  <c r="O1795" i="19"/>
  <c r="AB1774" i="19"/>
  <c r="AG1774" i="19" s="1"/>
  <c r="J1794" i="19"/>
  <c r="K1794" i="19"/>
  <c r="AE1787" i="19"/>
  <c r="AE1788" i="19"/>
  <c r="K1795" i="19"/>
  <c r="B1761" i="19"/>
  <c r="Y1780" i="19"/>
  <c r="AB1780" i="19" s="1"/>
  <c r="AG1780" i="19" s="1"/>
  <c r="O1794" i="19"/>
  <c r="AH1787" i="19"/>
  <c r="AD1774" i="19" l="1"/>
  <c r="AF1774" i="19" s="1"/>
  <c r="AJ1774" i="19" s="1"/>
  <c r="D1774" i="19" s="1"/>
  <c r="AJ1767" i="19"/>
  <c r="D1767" i="19" s="1"/>
  <c r="B1768" i="19" s="1"/>
  <c r="AC1781" i="19"/>
  <c r="AA1781" i="19"/>
  <c r="K1802" i="19"/>
  <c r="AE1795" i="19"/>
  <c r="O1801" i="19"/>
  <c r="AH1794" i="19"/>
  <c r="AB1781" i="19"/>
  <c r="AG1781" i="19" s="1"/>
  <c r="AD1773" i="19"/>
  <c r="AF1773" i="19" s="1"/>
  <c r="AJ1773" i="19" s="1"/>
  <c r="D1773" i="19" s="1"/>
  <c r="H1802" i="19"/>
  <c r="X1795" i="19"/>
  <c r="AC1780" i="19"/>
  <c r="AD1780" i="19" s="1"/>
  <c r="AA1780" i="19"/>
  <c r="J1802" i="19"/>
  <c r="AI1795" i="19"/>
  <c r="P1802" i="19"/>
  <c r="J1801" i="19"/>
  <c r="Y1787" i="19"/>
  <c r="AB1787" i="19" s="1"/>
  <c r="AG1787" i="19" s="1"/>
  <c r="P1801" i="19"/>
  <c r="AI1794" i="19"/>
  <c r="AE1794" i="19"/>
  <c r="K1801" i="19"/>
  <c r="O1802" i="19"/>
  <c r="AH1795" i="19"/>
  <c r="Y1788" i="19"/>
  <c r="AB1788" i="19" s="1"/>
  <c r="AG1788" i="19" s="1"/>
  <c r="H1801" i="19"/>
  <c r="X1794" i="19"/>
  <c r="AD1781" i="19" l="1"/>
  <c r="AF1781" i="19" s="1"/>
  <c r="A1768" i="19"/>
  <c r="A1775" i="19"/>
  <c r="J1809" i="19"/>
  <c r="B1775" i="19"/>
  <c r="AF1780" i="19"/>
  <c r="AJ1780" i="19" s="1"/>
  <c r="D1780" i="19" s="1"/>
  <c r="O1809" i="19"/>
  <c r="AH1802" i="19"/>
  <c r="P1808" i="19"/>
  <c r="AI1801" i="19"/>
  <c r="P1809" i="19"/>
  <c r="AI1802" i="19"/>
  <c r="AE1802" i="19"/>
  <c r="K1809" i="19"/>
  <c r="Y1795" i="19"/>
  <c r="AB1795" i="19" s="1"/>
  <c r="AG1795" i="19" s="1"/>
  <c r="AE1801" i="19"/>
  <c r="K1808" i="19"/>
  <c r="H1809" i="19"/>
  <c r="X1802" i="19"/>
  <c r="O1808" i="19"/>
  <c r="AH1801" i="19"/>
  <c r="J1808" i="19"/>
  <c r="Y1794" i="19"/>
  <c r="AB1794" i="19" s="1"/>
  <c r="AG1794" i="19" s="1"/>
  <c r="AC1788" i="19"/>
  <c r="AA1788" i="19"/>
  <c r="AC1787" i="19"/>
  <c r="AA1787" i="19"/>
  <c r="H1808" i="19"/>
  <c r="X1801" i="19"/>
  <c r="AD1788" i="19" l="1"/>
  <c r="AF1788" i="19" s="1"/>
  <c r="AJ1788" i="19" s="1"/>
  <c r="D1788" i="19" s="1"/>
  <c r="AJ1781" i="19"/>
  <c r="D1781" i="19" s="1"/>
  <c r="B1782" i="19" s="1"/>
  <c r="AD1787" i="19"/>
  <c r="AF1787" i="19" s="1"/>
  <c r="AJ1787" i="19" s="1"/>
  <c r="D1787" i="19" s="1"/>
  <c r="Y1801" i="19"/>
  <c r="AB1801" i="19" s="1"/>
  <c r="AG1801" i="19" s="1"/>
  <c r="H1815" i="19"/>
  <c r="X1808" i="19"/>
  <c r="AC1794" i="19"/>
  <c r="AA1794" i="19"/>
  <c r="P1815" i="19"/>
  <c r="AI1808" i="19"/>
  <c r="AH1809" i="19"/>
  <c r="O1816" i="19"/>
  <c r="AC1795" i="19"/>
  <c r="AD1795" i="19" s="1"/>
  <c r="AF1795" i="19" s="1"/>
  <c r="AJ1795" i="19" s="1"/>
  <c r="D1795" i="19" s="1"/>
  <c r="AA1795" i="19"/>
  <c r="K1816" i="19"/>
  <c r="AE1809" i="19"/>
  <c r="O1815" i="19"/>
  <c r="AH1808" i="19"/>
  <c r="H1816" i="19"/>
  <c r="X1809" i="19"/>
  <c r="P1816" i="19"/>
  <c r="AI1809" i="19"/>
  <c r="J1815" i="19"/>
  <c r="Y1802" i="19"/>
  <c r="K1815" i="19"/>
  <c r="AE1808" i="19"/>
  <c r="J1816" i="19"/>
  <c r="AD1794" i="19" l="1"/>
  <c r="AF1794" i="19" s="1"/>
  <c r="AJ1794" i="19" s="1"/>
  <c r="D1794" i="19" s="1"/>
  <c r="A1789" i="19"/>
  <c r="A1782" i="19"/>
  <c r="B1789" i="19"/>
  <c r="O1822" i="19"/>
  <c r="AH1815" i="19"/>
  <c r="J1823" i="19"/>
  <c r="AE1815" i="19"/>
  <c r="K1822" i="19"/>
  <c r="AC1802" i="19"/>
  <c r="AA1802" i="19"/>
  <c r="AH1816" i="19"/>
  <c r="O1823" i="19"/>
  <c r="P1822" i="19"/>
  <c r="AI1815" i="19"/>
  <c r="J1822" i="19"/>
  <c r="AI1816" i="19"/>
  <c r="P1823" i="19"/>
  <c r="AE1816" i="19"/>
  <c r="K1823" i="19"/>
  <c r="AB1802" i="19"/>
  <c r="AG1802" i="19" s="1"/>
  <c r="Y1808" i="19"/>
  <c r="AB1808" i="19" s="1"/>
  <c r="AG1808" i="19" s="1"/>
  <c r="H1822" i="19"/>
  <c r="X1815" i="19"/>
  <c r="Y1809" i="19"/>
  <c r="AB1809" i="19" s="1"/>
  <c r="AG1809" i="19" s="1"/>
  <c r="H1823" i="19"/>
  <c r="X1816" i="19"/>
  <c r="AC1801" i="19"/>
  <c r="AA1801" i="19"/>
  <c r="AD1802" i="19" l="1"/>
  <c r="AF1802" i="19" s="1"/>
  <c r="AJ1802" i="19" s="1"/>
  <c r="D1802" i="19" s="1"/>
  <c r="AD1801" i="19"/>
  <c r="AF1801" i="19" s="1"/>
  <c r="AJ1801" i="19" s="1"/>
  <c r="D1801" i="19" s="1"/>
  <c r="Y1816" i="19"/>
  <c r="AB1816" i="19" s="1"/>
  <c r="AG1816" i="19" s="1"/>
  <c r="P1830" i="19"/>
  <c r="AI1823" i="19"/>
  <c r="B1796" i="19"/>
  <c r="A1796" i="19"/>
  <c r="J1830" i="19"/>
  <c r="J1829" i="19"/>
  <c r="H1830" i="19"/>
  <c r="X1823" i="19"/>
  <c r="P1829" i="19"/>
  <c r="AI1822" i="19"/>
  <c r="H1829" i="19"/>
  <c r="X1822" i="19"/>
  <c r="AC1809" i="19"/>
  <c r="AA1809" i="19"/>
  <c r="AH1823" i="19"/>
  <c r="O1830" i="19"/>
  <c r="Y1815" i="19"/>
  <c r="AB1815" i="19" s="1"/>
  <c r="AG1815" i="19" s="1"/>
  <c r="AC1808" i="19"/>
  <c r="AA1808" i="19"/>
  <c r="AE1822" i="19"/>
  <c r="K1829" i="19"/>
  <c r="K1830" i="19"/>
  <c r="AE1823" i="19"/>
  <c r="O1829" i="19"/>
  <c r="AH1822" i="19"/>
  <c r="AD1809" i="19" l="1"/>
  <c r="AF1809" i="19" s="1"/>
  <c r="AJ1809" i="19" s="1"/>
  <c r="D1809" i="19" s="1"/>
  <c r="P1836" i="19"/>
  <c r="AI1829" i="19"/>
  <c r="Y1823" i="19"/>
  <c r="K1837" i="19"/>
  <c r="AE1830" i="19"/>
  <c r="H1837" i="19"/>
  <c r="X1830" i="19"/>
  <c r="AE1829" i="19"/>
  <c r="K1836" i="19"/>
  <c r="A1803" i="19"/>
  <c r="B1803" i="19"/>
  <c r="J1836" i="19"/>
  <c r="AC1815" i="19"/>
  <c r="AA1815" i="19"/>
  <c r="O1837" i="19"/>
  <c r="AH1830" i="19"/>
  <c r="O1836" i="19"/>
  <c r="AH1829" i="19"/>
  <c r="AD1808" i="19"/>
  <c r="AF1808" i="19" s="1"/>
  <c r="AJ1808" i="19" s="1"/>
  <c r="D1808" i="19" s="1"/>
  <c r="J1837" i="19"/>
  <c r="P1837" i="19"/>
  <c r="AI1830" i="19"/>
  <c r="Y1822" i="19"/>
  <c r="AB1822" i="19" s="1"/>
  <c r="AG1822" i="19" s="1"/>
  <c r="H1836" i="19"/>
  <c r="X1829" i="19"/>
  <c r="AC1816" i="19"/>
  <c r="AA1816" i="19"/>
  <c r="AD1815" i="19" l="1"/>
  <c r="AF1815" i="19" s="1"/>
  <c r="AJ1815" i="19" s="1"/>
  <c r="D1815" i="19" s="1"/>
  <c r="AD1816" i="19"/>
  <c r="AF1816" i="19" s="1"/>
  <c r="AJ1816" i="19" s="1"/>
  <c r="D1816" i="19" s="1"/>
  <c r="A1810" i="19"/>
  <c r="B1810" i="19"/>
  <c r="H1843" i="19"/>
  <c r="X1836" i="19"/>
  <c r="J1843" i="19"/>
  <c r="AI1837" i="19"/>
  <c r="P1844" i="19"/>
  <c r="AC1823" i="19"/>
  <c r="AA1823" i="19"/>
  <c r="K1843" i="19"/>
  <c r="AE1836" i="19"/>
  <c r="Y1830" i="19"/>
  <c r="K1844" i="19"/>
  <c r="AE1837" i="19"/>
  <c r="Y1829" i="19"/>
  <c r="AB1829" i="19" s="1"/>
  <c r="AG1829" i="19" s="1"/>
  <c r="AC1822" i="19"/>
  <c r="AA1822" i="19"/>
  <c r="J1844" i="19"/>
  <c r="H1844" i="19"/>
  <c r="X1837" i="19"/>
  <c r="AB1823" i="19"/>
  <c r="AG1823" i="19" s="1"/>
  <c r="O1843" i="19"/>
  <c r="AH1836" i="19"/>
  <c r="O1844" i="19"/>
  <c r="AH1837" i="19"/>
  <c r="P1843" i="19"/>
  <c r="AI1836" i="19"/>
  <c r="AD1823" i="19" l="1"/>
  <c r="AF1823" i="19" s="1"/>
  <c r="AJ1823" i="19" s="1"/>
  <c r="D1823" i="19" s="1"/>
  <c r="A1817" i="19"/>
  <c r="AD1822" i="19"/>
  <c r="AF1822" i="19" s="1"/>
  <c r="AJ1822" i="19" s="1"/>
  <c r="D1822" i="19" s="1"/>
  <c r="AC1830" i="19"/>
  <c r="AA1830" i="19"/>
  <c r="O1851" i="19"/>
  <c r="AH1844" i="19"/>
  <c r="O1850" i="19"/>
  <c r="AH1843" i="19"/>
  <c r="AI1844" i="19"/>
  <c r="P1851" i="19"/>
  <c r="J1851" i="19"/>
  <c r="J1850" i="19"/>
  <c r="Y1836" i="19"/>
  <c r="AC1829" i="19"/>
  <c r="AD1829" i="19" s="1"/>
  <c r="AA1829" i="19"/>
  <c r="H1850" i="19"/>
  <c r="X1843" i="19"/>
  <c r="B1817" i="19"/>
  <c r="AE1844" i="19"/>
  <c r="K1851" i="19"/>
  <c r="K1850" i="19"/>
  <c r="AE1843" i="19"/>
  <c r="Y1837" i="19"/>
  <c r="AB1837" i="19" s="1"/>
  <c r="AG1837" i="19" s="1"/>
  <c r="H1851" i="19"/>
  <c r="X1844" i="19"/>
  <c r="P1850" i="19"/>
  <c r="AI1843" i="19"/>
  <c r="AB1830" i="19"/>
  <c r="AG1830" i="19" s="1"/>
  <c r="B1824" i="19" l="1"/>
  <c r="AD1830" i="19"/>
  <c r="AF1830" i="19" s="1"/>
  <c r="A1824" i="19"/>
  <c r="AC1836" i="19"/>
  <c r="AA1836" i="19"/>
  <c r="Y1844" i="19"/>
  <c r="AB1844" i="19" s="1"/>
  <c r="AG1844" i="19" s="1"/>
  <c r="H1858" i="19"/>
  <c r="X1851" i="19"/>
  <c r="P1858" i="19"/>
  <c r="AI1851" i="19"/>
  <c r="AE1850" i="19"/>
  <c r="K1857" i="19"/>
  <c r="O1857" i="19"/>
  <c r="AH1850" i="19"/>
  <c r="AF1829" i="19"/>
  <c r="AJ1829" i="19" s="1"/>
  <c r="D1829" i="19" s="1"/>
  <c r="AB1836" i="19"/>
  <c r="AG1836" i="19" s="1"/>
  <c r="P1857" i="19"/>
  <c r="AI1850" i="19"/>
  <c r="J1857" i="19"/>
  <c r="AC1837" i="19"/>
  <c r="AA1837" i="19"/>
  <c r="J1858" i="19"/>
  <c r="AE1851" i="19"/>
  <c r="K1858" i="19"/>
  <c r="Y1843" i="19"/>
  <c r="AB1843" i="19" s="1"/>
  <c r="AG1843" i="19" s="1"/>
  <c r="O1858" i="19"/>
  <c r="AH1851" i="19"/>
  <c r="H1857" i="19"/>
  <c r="X1850" i="19"/>
  <c r="AJ1830" i="19" l="1"/>
  <c r="D1830" i="19" s="1"/>
  <c r="A1831" i="19" s="1"/>
  <c r="AD1836" i="19"/>
  <c r="AF1836" i="19" s="1"/>
  <c r="AJ1836" i="19" s="1"/>
  <c r="D1836" i="19" s="1"/>
  <c r="AD1837" i="19"/>
  <c r="AF1837" i="19" s="1"/>
  <c r="AJ1837" i="19" s="1"/>
  <c r="D1837" i="19" s="1"/>
  <c r="Y1850" i="19"/>
  <c r="AB1850" i="19" s="1"/>
  <c r="AG1850" i="19" s="1"/>
  <c r="H1864" i="19"/>
  <c r="X1857" i="19"/>
  <c r="K1865" i="19"/>
  <c r="AE1858" i="19"/>
  <c r="AH1858" i="19"/>
  <c r="O1865" i="19"/>
  <c r="O1864" i="19"/>
  <c r="AH1857" i="19"/>
  <c r="AC1843" i="19"/>
  <c r="AA1843" i="19"/>
  <c r="K1864" i="19"/>
  <c r="AE1857" i="19"/>
  <c r="Y1851" i="19"/>
  <c r="AB1851" i="19" s="1"/>
  <c r="AG1851" i="19" s="1"/>
  <c r="H1865" i="19"/>
  <c r="X1858" i="19"/>
  <c r="AC1844" i="19"/>
  <c r="AA1844" i="19"/>
  <c r="J1864" i="19"/>
  <c r="P1864" i="19"/>
  <c r="AI1857" i="19"/>
  <c r="P1865" i="19"/>
  <c r="AI1858" i="19"/>
  <c r="J1865" i="19"/>
  <c r="AD1843" i="19" l="1"/>
  <c r="AF1843" i="19" s="1"/>
  <c r="AJ1843" i="19" s="1"/>
  <c r="D1843" i="19" s="1"/>
  <c r="AD1844" i="19"/>
  <c r="AF1844" i="19" s="1"/>
  <c r="AJ1844" i="19" s="1"/>
  <c r="D1844" i="19" s="1"/>
  <c r="B1831" i="19"/>
  <c r="A1838" i="19"/>
  <c r="B1838" i="19"/>
  <c r="J1872" i="19"/>
  <c r="P1872" i="19"/>
  <c r="AI1865" i="19"/>
  <c r="AE1864" i="19"/>
  <c r="K1871" i="19"/>
  <c r="O1871" i="19"/>
  <c r="AH1864" i="19"/>
  <c r="J1871" i="19"/>
  <c r="H1872" i="19"/>
  <c r="X1865" i="19"/>
  <c r="H1871" i="19"/>
  <c r="X1864" i="19"/>
  <c r="P1871" i="19"/>
  <c r="AI1864" i="19"/>
  <c r="O1872" i="19"/>
  <c r="AH1865" i="19"/>
  <c r="K1872" i="19"/>
  <c r="AE1865" i="19"/>
  <c r="Y1858" i="19"/>
  <c r="AB1858" i="19" s="1"/>
  <c r="AG1858" i="19" s="1"/>
  <c r="Y1857" i="19"/>
  <c r="AB1857" i="19" s="1"/>
  <c r="AG1857" i="19" s="1"/>
  <c r="AC1851" i="19"/>
  <c r="AA1851" i="19"/>
  <c r="AC1850" i="19"/>
  <c r="AA1850" i="19"/>
  <c r="AD1850" i="19" l="1"/>
  <c r="AF1850" i="19" s="1"/>
  <c r="AJ1850" i="19" s="1"/>
  <c r="D1850" i="19" s="1"/>
  <c r="A1845" i="19"/>
  <c r="AD1851" i="19"/>
  <c r="AF1851" i="19" s="1"/>
  <c r="AJ1851" i="19" s="1"/>
  <c r="D1851" i="19" s="1"/>
  <c r="Y1864" i="19"/>
  <c r="AB1864" i="19" s="1"/>
  <c r="AG1864" i="19" s="1"/>
  <c r="Y1865" i="19"/>
  <c r="AB1865" i="19" s="1"/>
  <c r="AG1865" i="19" s="1"/>
  <c r="H1879" i="19"/>
  <c r="X1872" i="19"/>
  <c r="J1878" i="19"/>
  <c r="AE1872" i="19"/>
  <c r="K1879" i="19"/>
  <c r="AE1871" i="19"/>
  <c r="K1878" i="19"/>
  <c r="P1879" i="19"/>
  <c r="AI1872" i="19"/>
  <c r="H1878" i="19"/>
  <c r="X1871" i="19"/>
  <c r="O1878" i="19"/>
  <c r="AH1871" i="19"/>
  <c r="O1879" i="19"/>
  <c r="AH1872" i="19"/>
  <c r="AC1857" i="19"/>
  <c r="AA1857" i="19"/>
  <c r="AC1858" i="19"/>
  <c r="AA1858" i="19"/>
  <c r="P1878" i="19"/>
  <c r="AI1871" i="19"/>
  <c r="J1879" i="19"/>
  <c r="B1845" i="19"/>
  <c r="AD1857" i="19" l="1"/>
  <c r="AF1857" i="19" s="1"/>
  <c r="AJ1857" i="19" s="1"/>
  <c r="D1857" i="19" s="1"/>
  <c r="AD1858" i="19"/>
  <c r="AF1858" i="19" s="1"/>
  <c r="AJ1858" i="19" s="1"/>
  <c r="D1858" i="19" s="1"/>
  <c r="A1852" i="19"/>
  <c r="K1885" i="19"/>
  <c r="AE1878" i="19"/>
  <c r="O1885" i="19"/>
  <c r="AH1878" i="19"/>
  <c r="Y1872" i="19"/>
  <c r="AB1872" i="19" s="1"/>
  <c r="AG1872" i="19" s="1"/>
  <c r="O1886" i="19"/>
  <c r="AH1879" i="19"/>
  <c r="H1886" i="19"/>
  <c r="X1879" i="19"/>
  <c r="J1886" i="19"/>
  <c r="P1885" i="19"/>
  <c r="AI1878" i="19"/>
  <c r="P1886" i="19"/>
  <c r="AI1879" i="19"/>
  <c r="K1886" i="19"/>
  <c r="AE1879" i="19"/>
  <c r="B1852" i="19"/>
  <c r="J1885" i="19"/>
  <c r="AC1865" i="19"/>
  <c r="AA1865" i="19"/>
  <c r="Y1871" i="19"/>
  <c r="H1885" i="19"/>
  <c r="X1878" i="19"/>
  <c r="AC1864" i="19"/>
  <c r="AA1864" i="19"/>
  <c r="AD1864" i="19" l="1"/>
  <c r="AF1864" i="19" s="1"/>
  <c r="AJ1864" i="19" s="1"/>
  <c r="D1864" i="19" s="1"/>
  <c r="AD1865" i="19"/>
  <c r="AF1865" i="19" s="1"/>
  <c r="AJ1865" i="19" s="1"/>
  <c r="D1865" i="19" s="1"/>
  <c r="A1859" i="19"/>
  <c r="B1859" i="19"/>
  <c r="AC1871" i="19"/>
  <c r="AA1871" i="19"/>
  <c r="Y1878" i="19"/>
  <c r="AB1878" i="19" s="1"/>
  <c r="AG1878" i="19" s="1"/>
  <c r="J1893" i="19"/>
  <c r="H1892" i="19"/>
  <c r="X1885" i="19"/>
  <c r="AB1871" i="19"/>
  <c r="AG1871" i="19" s="1"/>
  <c r="O1893" i="19"/>
  <c r="AH1886" i="19"/>
  <c r="AC1872" i="19"/>
  <c r="AA1872" i="19"/>
  <c r="J1892" i="19"/>
  <c r="O1892" i="19"/>
  <c r="AH1885" i="19"/>
  <c r="K1893" i="19"/>
  <c r="AE1886" i="19"/>
  <c r="P1892" i="19"/>
  <c r="AI1885" i="19"/>
  <c r="Y1879" i="19"/>
  <c r="AB1879" i="19" s="1"/>
  <c r="AG1879" i="19" s="1"/>
  <c r="H1893" i="19"/>
  <c r="X1886" i="19"/>
  <c r="AI1886" i="19"/>
  <c r="P1893" i="19"/>
  <c r="AE1885" i="19"/>
  <c r="K1892" i="19"/>
  <c r="B1866" i="19" l="1"/>
  <c r="AD1872" i="19"/>
  <c r="AF1872" i="19" s="1"/>
  <c r="AJ1872" i="19" s="1"/>
  <c r="D1872" i="19" s="1"/>
  <c r="AD1871" i="19"/>
  <c r="AF1871" i="19" s="1"/>
  <c r="H1900" i="19"/>
  <c r="X1893" i="19"/>
  <c r="P1899" i="19"/>
  <c r="AI1892" i="19"/>
  <c r="AC1878" i="19"/>
  <c r="AA1878" i="19"/>
  <c r="AE1893" i="19"/>
  <c r="K1900" i="19"/>
  <c r="A1866" i="19"/>
  <c r="J1899" i="19"/>
  <c r="AI1893" i="19"/>
  <c r="P1900" i="19"/>
  <c r="Y1886" i="19"/>
  <c r="AB1886" i="19" s="1"/>
  <c r="AG1886" i="19" s="1"/>
  <c r="Y1885" i="19"/>
  <c r="AB1885" i="19" s="1"/>
  <c r="AG1885" i="19" s="1"/>
  <c r="H1899" i="19"/>
  <c r="X1892" i="19"/>
  <c r="AE1892" i="19"/>
  <c r="K1899" i="19"/>
  <c r="O1900" i="19"/>
  <c r="AH1893" i="19"/>
  <c r="AC1879" i="19"/>
  <c r="AA1879" i="19"/>
  <c r="J1900" i="19"/>
  <c r="O1899" i="19"/>
  <c r="AH1892" i="19"/>
  <c r="AJ1871" i="19" l="1"/>
  <c r="D1871" i="19" s="1"/>
  <c r="A1873" i="19" s="1"/>
  <c r="AD1878" i="19"/>
  <c r="AF1878" i="19" s="1"/>
  <c r="AJ1878" i="19" s="1"/>
  <c r="D1878" i="19" s="1"/>
  <c r="AD1879" i="19"/>
  <c r="AF1879" i="19" s="1"/>
  <c r="AJ1879" i="19" s="1"/>
  <c r="D1879" i="19" s="1"/>
  <c r="AC1886" i="19"/>
  <c r="AA1886" i="19"/>
  <c r="AE1900" i="19"/>
  <c r="K1907" i="19"/>
  <c r="P1907" i="19"/>
  <c r="AI1900" i="19"/>
  <c r="O1906" i="19"/>
  <c r="AH1899" i="19"/>
  <c r="O1907" i="19"/>
  <c r="AH1900" i="19"/>
  <c r="AE1899" i="19"/>
  <c r="K1906" i="19"/>
  <c r="Y1892" i="19"/>
  <c r="P1906" i="19"/>
  <c r="AI1899" i="19"/>
  <c r="H1906" i="19"/>
  <c r="X1899" i="19"/>
  <c r="Y1893" i="19"/>
  <c r="AB1893" i="19" s="1"/>
  <c r="AG1893" i="19" s="1"/>
  <c r="H1907" i="19"/>
  <c r="X1900" i="19"/>
  <c r="J1907" i="19"/>
  <c r="J1906" i="19"/>
  <c r="AC1885" i="19"/>
  <c r="AA1885" i="19"/>
  <c r="AD1885" i="19" l="1"/>
  <c r="AF1885" i="19" s="1"/>
  <c r="AJ1885" i="19" s="1"/>
  <c r="D1885" i="19" s="1"/>
  <c r="B1873" i="19"/>
  <c r="B1880" i="19"/>
  <c r="A1880" i="19"/>
  <c r="AC1892" i="19"/>
  <c r="AA1892" i="19"/>
  <c r="K1913" i="19"/>
  <c r="AE1906" i="19"/>
  <c r="J1914" i="19"/>
  <c r="O1913" i="19"/>
  <c r="AH1906" i="19"/>
  <c r="Y1900" i="19"/>
  <c r="AB1900" i="19" s="1"/>
  <c r="AG1900" i="19" s="1"/>
  <c r="H1914" i="19"/>
  <c r="X1907" i="19"/>
  <c r="H1913" i="19"/>
  <c r="X1906" i="19"/>
  <c r="AB1892" i="19"/>
  <c r="AG1892" i="19" s="1"/>
  <c r="J1913" i="19"/>
  <c r="O1914" i="19"/>
  <c r="AH1907" i="19"/>
  <c r="P1914" i="19"/>
  <c r="AI1907" i="19"/>
  <c r="K1914" i="19"/>
  <c r="AE1907" i="19"/>
  <c r="AC1893" i="19"/>
  <c r="AA1893" i="19"/>
  <c r="Y1899" i="19"/>
  <c r="AB1899" i="19" s="1"/>
  <c r="AG1899" i="19" s="1"/>
  <c r="P1913" i="19"/>
  <c r="AI1906" i="19"/>
  <c r="AD1886" i="19"/>
  <c r="AF1886" i="19" s="1"/>
  <c r="AJ1886" i="19" s="1"/>
  <c r="D1886" i="19" s="1"/>
  <c r="B1887" i="19" l="1"/>
  <c r="AD1892" i="19"/>
  <c r="AF1892" i="19" s="1"/>
  <c r="H1920" i="19"/>
  <c r="X1913" i="19"/>
  <c r="Y1906" i="19"/>
  <c r="AB1906" i="19" s="1"/>
  <c r="AG1906" i="19" s="1"/>
  <c r="P1920" i="19"/>
  <c r="AI1913" i="19"/>
  <c r="H1921" i="19"/>
  <c r="X1914" i="19"/>
  <c r="Y1914" i="19" s="1"/>
  <c r="AA1914" i="19" s="1"/>
  <c r="Y1907" i="19"/>
  <c r="AB1907" i="19" s="1"/>
  <c r="AG1907" i="19" s="1"/>
  <c r="AC1899" i="19"/>
  <c r="AA1899" i="19"/>
  <c r="O1920" i="19"/>
  <c r="AH1913" i="19"/>
  <c r="O1921" i="19"/>
  <c r="AH1914" i="19"/>
  <c r="AD1893" i="19"/>
  <c r="AF1893" i="19" s="1"/>
  <c r="AJ1893" i="19" s="1"/>
  <c r="D1893" i="19" s="1"/>
  <c r="J1921" i="19"/>
  <c r="P1921" i="19"/>
  <c r="AI1914" i="19"/>
  <c r="K1920" i="19"/>
  <c r="AE1913" i="19"/>
  <c r="A1887" i="19"/>
  <c r="J1920" i="19"/>
  <c r="AC1900" i="19"/>
  <c r="AA1900" i="19"/>
  <c r="AE1914" i="19"/>
  <c r="K1921" i="19"/>
  <c r="AD1900" i="19" l="1"/>
  <c r="AF1900" i="19" s="1"/>
  <c r="AJ1900" i="19" s="1"/>
  <c r="D1900" i="19" s="1"/>
  <c r="AJ1892" i="19"/>
  <c r="D1892" i="19" s="1"/>
  <c r="A1894" i="19" s="1"/>
  <c r="AD1899" i="19"/>
  <c r="AF1899" i="19" s="1"/>
  <c r="AJ1899" i="19" s="1"/>
  <c r="D1899" i="19" s="1"/>
  <c r="O1928" i="19"/>
  <c r="AH1921" i="19"/>
  <c r="O1927" i="19"/>
  <c r="AH1920" i="19"/>
  <c r="AB1914" i="19"/>
  <c r="AG1914" i="19" s="1"/>
  <c r="AC1914" i="19"/>
  <c r="AD1914" i="19" s="1"/>
  <c r="AF1914" i="19" s="1"/>
  <c r="J1928" i="19"/>
  <c r="AE1921" i="19"/>
  <c r="K1928" i="19"/>
  <c r="K1927" i="19"/>
  <c r="AE1920" i="19"/>
  <c r="AC1906" i="19"/>
  <c r="AA1906" i="19"/>
  <c r="Y1913" i="19"/>
  <c r="AB1913" i="19" s="1"/>
  <c r="AG1913" i="19" s="1"/>
  <c r="J1927" i="19"/>
  <c r="AC1907" i="19"/>
  <c r="AA1907" i="19"/>
  <c r="H1928" i="19"/>
  <c r="X1921" i="19"/>
  <c r="AI1921" i="19"/>
  <c r="P1928" i="19"/>
  <c r="P1927" i="19"/>
  <c r="AI1920" i="19"/>
  <c r="H1927" i="19"/>
  <c r="X1920" i="19"/>
  <c r="AD1906" i="19" l="1"/>
  <c r="AF1906" i="19" s="1"/>
  <c r="AJ1906" i="19" s="1"/>
  <c r="D1906" i="19" s="1"/>
  <c r="B1894" i="19"/>
  <c r="AJ1914" i="19"/>
  <c r="D1914" i="19" s="1"/>
  <c r="AD1907" i="19"/>
  <c r="AF1907" i="19" s="1"/>
  <c r="H1934" i="19"/>
  <c r="X1927" i="19"/>
  <c r="P1935" i="19"/>
  <c r="AI1928" i="19"/>
  <c r="Y1920" i="19"/>
  <c r="AB1920" i="19" s="1"/>
  <c r="AG1920" i="19" s="1"/>
  <c r="K1935" i="19"/>
  <c r="AE1928" i="19"/>
  <c r="P1934" i="19"/>
  <c r="AI1927" i="19"/>
  <c r="Y1921" i="19"/>
  <c r="AB1921" i="19" s="1"/>
  <c r="AG1921" i="19" s="1"/>
  <c r="B1901" i="19"/>
  <c r="A1901" i="19"/>
  <c r="J1934" i="19"/>
  <c r="O1934" i="19"/>
  <c r="AH1927" i="19"/>
  <c r="K1934" i="19"/>
  <c r="AE1927" i="19"/>
  <c r="J1935" i="19"/>
  <c r="H1935" i="19"/>
  <c r="X1928" i="19"/>
  <c r="AC1913" i="19"/>
  <c r="AA1913" i="19"/>
  <c r="O1935" i="19"/>
  <c r="AH1928" i="19"/>
  <c r="AD1913" i="19" l="1"/>
  <c r="AF1913" i="19" s="1"/>
  <c r="AJ1913" i="19" s="1"/>
  <c r="D1913" i="19" s="1"/>
  <c r="A1915" i="19" s="1"/>
  <c r="AJ1907" i="19"/>
  <c r="D1907" i="19" s="1"/>
  <c r="A1908" i="19" s="1"/>
  <c r="J1941" i="19"/>
  <c r="Y1928" i="19"/>
  <c r="AB1928" i="19" s="1"/>
  <c r="AG1928" i="19" s="1"/>
  <c r="H1942" i="19"/>
  <c r="X1935" i="19"/>
  <c r="P1941" i="19"/>
  <c r="AI1934" i="19"/>
  <c r="AE1935" i="19"/>
  <c r="K1942" i="19"/>
  <c r="AE1934" i="19"/>
  <c r="K1941" i="19"/>
  <c r="P1942" i="19"/>
  <c r="AI1935" i="19"/>
  <c r="J1942" i="19"/>
  <c r="Y1927" i="19"/>
  <c r="AB1927" i="19" s="1"/>
  <c r="AG1927" i="19" s="1"/>
  <c r="AC1921" i="19"/>
  <c r="AA1921" i="19"/>
  <c r="AC1920" i="19"/>
  <c r="AA1920" i="19"/>
  <c r="O1942" i="19"/>
  <c r="AH1935" i="19"/>
  <c r="O1941" i="19"/>
  <c r="AH1934" i="19"/>
  <c r="H1941" i="19"/>
  <c r="X1934" i="19"/>
  <c r="B1915" i="19" l="1"/>
  <c r="AD1920" i="19"/>
  <c r="AF1920" i="19" s="1"/>
  <c r="AJ1920" i="19" s="1"/>
  <c r="D1920" i="19" s="1"/>
  <c r="AD1921" i="19"/>
  <c r="AF1921" i="19" s="1"/>
  <c r="AJ1921" i="19" s="1"/>
  <c r="D1921" i="19" s="1"/>
  <c r="B1908" i="19"/>
  <c r="K1949" i="19"/>
  <c r="AE1942" i="19"/>
  <c r="H1948" i="19"/>
  <c r="X1941" i="19"/>
  <c r="J1949" i="19"/>
  <c r="P1949" i="19"/>
  <c r="AI1942" i="19"/>
  <c r="Y1934" i="19"/>
  <c r="AB1934" i="19" s="1"/>
  <c r="AG1934" i="19" s="1"/>
  <c r="AE1941" i="19"/>
  <c r="K1948" i="19"/>
  <c r="O1948" i="19"/>
  <c r="AH1941" i="19"/>
  <c r="O1949" i="19"/>
  <c r="AH1942" i="19"/>
  <c r="P1948" i="19"/>
  <c r="AI1941" i="19"/>
  <c r="Y1935" i="19"/>
  <c r="H1949" i="19"/>
  <c r="X1942" i="19"/>
  <c r="AC1928" i="19"/>
  <c r="AA1928" i="19"/>
  <c r="AC1927" i="19"/>
  <c r="AA1927" i="19"/>
  <c r="J1948" i="19"/>
  <c r="AD1927" i="19" l="1"/>
  <c r="AF1927" i="19" s="1"/>
  <c r="AJ1927" i="19" s="1"/>
  <c r="D1927" i="19" s="1"/>
  <c r="B1922" i="19"/>
  <c r="A1922" i="19"/>
  <c r="O1955" i="19"/>
  <c r="AH1948" i="19"/>
  <c r="J1955" i="19"/>
  <c r="H1955" i="19"/>
  <c r="X1948" i="19"/>
  <c r="AC1934" i="19"/>
  <c r="AA1934" i="19"/>
  <c r="Y1942" i="19"/>
  <c r="AB1942" i="19" s="1"/>
  <c r="AG1942" i="19" s="1"/>
  <c r="H1956" i="19"/>
  <c r="X1949" i="19"/>
  <c r="AC1935" i="19"/>
  <c r="AD1935" i="19" s="1"/>
  <c r="AF1935" i="19" s="1"/>
  <c r="AA1935" i="19"/>
  <c r="P1955" i="19"/>
  <c r="AI1948" i="19"/>
  <c r="O1956" i="19"/>
  <c r="AH1949" i="19"/>
  <c r="AE1948" i="19"/>
  <c r="K1955" i="19"/>
  <c r="AD1928" i="19"/>
  <c r="AF1928" i="19" s="1"/>
  <c r="AJ1928" i="19" s="1"/>
  <c r="D1928" i="19" s="1"/>
  <c r="P1956" i="19"/>
  <c r="AI1949" i="19"/>
  <c r="AB1935" i="19"/>
  <c r="AG1935" i="19" s="1"/>
  <c r="J1956" i="19"/>
  <c r="Y1941" i="19"/>
  <c r="AB1941" i="19" s="1"/>
  <c r="AG1941" i="19" s="1"/>
  <c r="K1956" i="19"/>
  <c r="AE1949" i="19"/>
  <c r="AD1934" i="19" l="1"/>
  <c r="AF1934" i="19" s="1"/>
  <c r="AJ1934" i="19" s="1"/>
  <c r="D1934" i="19" s="1"/>
  <c r="AJ1935" i="19"/>
  <c r="D1935" i="19" s="1"/>
  <c r="B1929" i="19"/>
  <c r="A1929" i="19"/>
  <c r="J1963" i="19"/>
  <c r="Y1949" i="19"/>
  <c r="AB1949" i="19" s="1"/>
  <c r="AG1949" i="19" s="1"/>
  <c r="AC1942" i="19"/>
  <c r="AA1942" i="19"/>
  <c r="AE1955" i="19"/>
  <c r="K1962" i="19"/>
  <c r="J1962" i="19"/>
  <c r="AC1941" i="19"/>
  <c r="AA1941" i="19"/>
  <c r="H1963" i="19"/>
  <c r="X1956" i="19"/>
  <c r="AI1956" i="19"/>
  <c r="P1963" i="19"/>
  <c r="Y1948" i="19"/>
  <c r="P1962" i="19"/>
  <c r="AI1955" i="19"/>
  <c r="AE1956" i="19"/>
  <c r="K1963" i="19"/>
  <c r="H1962" i="19"/>
  <c r="X1955" i="19"/>
  <c r="AH1956" i="19"/>
  <c r="O1963" i="19"/>
  <c r="O1962" i="19"/>
  <c r="AH1955" i="19"/>
  <c r="AD1941" i="19" l="1"/>
  <c r="AF1941" i="19" s="1"/>
  <c r="AJ1941" i="19" s="1"/>
  <c r="D1941" i="19" s="1"/>
  <c r="B1936" i="19"/>
  <c r="A1936" i="19"/>
  <c r="AD1942" i="19"/>
  <c r="AF1942" i="19" s="1"/>
  <c r="AJ1942" i="19" s="1"/>
  <c r="D1942" i="19" s="1"/>
  <c r="Y1956" i="19"/>
  <c r="AB1956" i="19" s="1"/>
  <c r="AG1956" i="19" s="1"/>
  <c r="H1969" i="19"/>
  <c r="X1962" i="19"/>
  <c r="AC1948" i="19"/>
  <c r="AA1948" i="19"/>
  <c r="J1970" i="19"/>
  <c r="Y1955" i="19"/>
  <c r="AB1955" i="19" s="1"/>
  <c r="AG1955" i="19" s="1"/>
  <c r="J1969" i="19"/>
  <c r="K1969" i="19"/>
  <c r="AE1962" i="19"/>
  <c r="K1970" i="19"/>
  <c r="AE1963" i="19"/>
  <c r="P1969" i="19"/>
  <c r="AI1962" i="19"/>
  <c r="P1970" i="19"/>
  <c r="AI1963" i="19"/>
  <c r="H1970" i="19"/>
  <c r="X1963" i="19"/>
  <c r="O1969" i="19"/>
  <c r="AH1962" i="19"/>
  <c r="AH1963" i="19"/>
  <c r="O1970" i="19"/>
  <c r="AC1949" i="19"/>
  <c r="AA1949" i="19"/>
  <c r="AB1948" i="19"/>
  <c r="AG1948" i="19" s="1"/>
  <c r="AD1948" i="19" l="1"/>
  <c r="AF1948" i="19" s="1"/>
  <c r="AJ1948" i="19" s="1"/>
  <c r="D1948" i="19" s="1"/>
  <c r="AD1949" i="19"/>
  <c r="AF1949" i="19" s="1"/>
  <c r="AJ1949" i="19" s="1"/>
  <c r="D1949" i="19" s="1"/>
  <c r="K1976" i="19"/>
  <c r="AE1969" i="19"/>
  <c r="O1977" i="19"/>
  <c r="AH1970" i="19"/>
  <c r="J1976" i="19"/>
  <c r="AC1955" i="19"/>
  <c r="AA1955" i="19"/>
  <c r="B1943" i="19"/>
  <c r="A1943" i="19"/>
  <c r="O1976" i="19"/>
  <c r="AH1969" i="19"/>
  <c r="AI1970" i="19"/>
  <c r="P1977" i="19"/>
  <c r="Y1963" i="19"/>
  <c r="AB1963" i="19" s="1"/>
  <c r="AG1963" i="19" s="1"/>
  <c r="H1977" i="19"/>
  <c r="X1970" i="19"/>
  <c r="J1977" i="19"/>
  <c r="Y1962" i="19"/>
  <c r="AB1962" i="19" s="1"/>
  <c r="AG1962" i="19" s="1"/>
  <c r="P1976" i="19"/>
  <c r="AI1969" i="19"/>
  <c r="H1976" i="19"/>
  <c r="X1969" i="19"/>
  <c r="AE1970" i="19"/>
  <c r="K1977" i="19"/>
  <c r="AC1956" i="19"/>
  <c r="AA1956" i="19"/>
  <c r="AD1955" i="19" l="1"/>
  <c r="AF1955" i="19" s="1"/>
  <c r="AJ1955" i="19" s="1"/>
  <c r="D1955" i="19" s="1"/>
  <c r="AD1956" i="19"/>
  <c r="AF1956" i="19" s="1"/>
  <c r="AJ1956" i="19" s="1"/>
  <c r="D1956" i="19" s="1"/>
  <c r="A1950" i="19"/>
  <c r="B1950" i="19"/>
  <c r="J1983" i="19"/>
  <c r="J1984" i="19"/>
  <c r="Y1970" i="19"/>
  <c r="AB1970" i="19" s="1"/>
  <c r="AG1970" i="19" s="1"/>
  <c r="H1984" i="19"/>
  <c r="X1977" i="19"/>
  <c r="K1984" i="19"/>
  <c r="AE1977" i="19"/>
  <c r="Y1969" i="19"/>
  <c r="AB1969" i="19" s="1"/>
  <c r="AG1969" i="19" s="1"/>
  <c r="P1983" i="19"/>
  <c r="AI1976" i="19"/>
  <c r="AC1962" i="19"/>
  <c r="AD1962" i="19" s="1"/>
  <c r="AA1962" i="19"/>
  <c r="O1983" i="19"/>
  <c r="AH1976" i="19"/>
  <c r="H1983" i="19"/>
  <c r="X1976" i="19"/>
  <c r="O1984" i="19"/>
  <c r="AH1977" i="19"/>
  <c r="AC1963" i="19"/>
  <c r="AA1963" i="19"/>
  <c r="P1984" i="19"/>
  <c r="AI1977" i="19"/>
  <c r="AE1976" i="19"/>
  <c r="K1983" i="19"/>
  <c r="B1957" i="19" l="1"/>
  <c r="AD1963" i="19"/>
  <c r="AF1963" i="19" s="1"/>
  <c r="AJ1963" i="19" s="1"/>
  <c r="D1963" i="19" s="1"/>
  <c r="AE1983" i="19"/>
  <c r="K1990" i="19"/>
  <c r="AI1984" i="19"/>
  <c r="P1991" i="19"/>
  <c r="AC1970" i="19"/>
  <c r="AA1970" i="19"/>
  <c r="J1990" i="19"/>
  <c r="P1990" i="19"/>
  <c r="AI1983" i="19"/>
  <c r="AC1969" i="19"/>
  <c r="AA1969" i="19"/>
  <c r="O1990" i="19"/>
  <c r="AH1983" i="19"/>
  <c r="J1991" i="19"/>
  <c r="A1957" i="19"/>
  <c r="K1991" i="19"/>
  <c r="AE1984" i="19"/>
  <c r="Y1977" i="19"/>
  <c r="AB1977" i="19" s="1"/>
  <c r="AG1977" i="19" s="1"/>
  <c r="O1991" i="19"/>
  <c r="AH1984" i="19"/>
  <c r="H1991" i="19"/>
  <c r="X1984" i="19"/>
  <c r="Y1976" i="19"/>
  <c r="AB1976" i="19" s="1"/>
  <c r="AG1976" i="19" s="1"/>
  <c r="H1990" i="19"/>
  <c r="X1983" i="19"/>
  <c r="AF1962" i="19"/>
  <c r="AJ1962" i="19" s="1"/>
  <c r="D1962" i="19" s="1"/>
  <c r="AD1969" i="19" l="1"/>
  <c r="AF1969" i="19" s="1"/>
  <c r="AJ1969" i="19" s="1"/>
  <c r="D1969" i="19" s="1"/>
  <c r="AD1970" i="19"/>
  <c r="AF1970" i="19" s="1"/>
  <c r="AJ1970" i="19" s="1"/>
  <c r="D1970" i="19" s="1"/>
  <c r="A1964" i="19"/>
  <c r="J1998" i="19"/>
  <c r="O1997" i="19"/>
  <c r="AH1990" i="19"/>
  <c r="H1998" i="19"/>
  <c r="X1991" i="19"/>
  <c r="AC1977" i="19"/>
  <c r="AA1977" i="19"/>
  <c r="B1964" i="19"/>
  <c r="Y1983" i="19"/>
  <c r="H1997" i="19"/>
  <c r="X1990" i="19"/>
  <c r="AC1976" i="19"/>
  <c r="AA1976" i="19"/>
  <c r="Y1984" i="19"/>
  <c r="AE1990" i="19"/>
  <c r="K1997" i="19"/>
  <c r="P1997" i="19"/>
  <c r="AI1990" i="19"/>
  <c r="AH1991" i="19"/>
  <c r="O1998" i="19"/>
  <c r="J1997" i="19"/>
  <c r="K1998" i="19"/>
  <c r="AE1991" i="19"/>
  <c r="P1998" i="19"/>
  <c r="AI1991" i="19"/>
  <c r="AD1977" i="19" l="1"/>
  <c r="AF1977" i="19" s="1"/>
  <c r="AJ1977" i="19" s="1"/>
  <c r="D1977" i="19" s="1"/>
  <c r="AD1976" i="19"/>
  <c r="AF1976" i="19" s="1"/>
  <c r="AJ1976" i="19" s="1"/>
  <c r="D1976" i="19" s="1"/>
  <c r="AI1998" i="19"/>
  <c r="P2005" i="19"/>
  <c r="Y1990" i="19"/>
  <c r="AB1990" i="19" s="1"/>
  <c r="AG1990" i="19" s="1"/>
  <c r="H2004" i="19"/>
  <c r="X1997" i="19"/>
  <c r="AC1983" i="19"/>
  <c r="AA1983" i="19"/>
  <c r="Y1991" i="19"/>
  <c r="AB1991" i="19" s="1"/>
  <c r="AG1991" i="19" s="1"/>
  <c r="AC1984" i="19"/>
  <c r="AA1984" i="19"/>
  <c r="K2005" i="19"/>
  <c r="AE1998" i="19"/>
  <c r="AB1983" i="19"/>
  <c r="AG1983" i="19" s="1"/>
  <c r="J2004" i="19"/>
  <c r="O2005" i="19"/>
  <c r="AH1998" i="19"/>
  <c r="B1971" i="19"/>
  <c r="A1971" i="19"/>
  <c r="H2005" i="19"/>
  <c r="X1998" i="19"/>
  <c r="P2004" i="19"/>
  <c r="AI1997" i="19"/>
  <c r="K2004" i="19"/>
  <c r="AE1997" i="19"/>
  <c r="O2004" i="19"/>
  <c r="AH1997" i="19"/>
  <c r="AB1984" i="19"/>
  <c r="AG1984" i="19" s="1"/>
  <c r="J2005" i="19"/>
  <c r="AD1984" i="19" l="1"/>
  <c r="AF1984" i="19" s="1"/>
  <c r="AD1983" i="19"/>
  <c r="AF1983" i="19" s="1"/>
  <c r="A1978" i="19"/>
  <c r="B1978" i="19"/>
  <c r="O2011" i="19"/>
  <c r="AH2004" i="19"/>
  <c r="AE2005" i="19"/>
  <c r="K2012" i="19"/>
  <c r="H2012" i="19"/>
  <c r="X2005" i="19"/>
  <c r="AH2005" i="19"/>
  <c r="O2012" i="19"/>
  <c r="AI2005" i="19"/>
  <c r="P2012" i="19"/>
  <c r="AE2004" i="19"/>
  <c r="K2011" i="19"/>
  <c r="P2011" i="19"/>
  <c r="AI2004" i="19"/>
  <c r="Y1998" i="19"/>
  <c r="AB1998" i="19" s="1"/>
  <c r="AG1998" i="19" s="1"/>
  <c r="Y1997" i="19"/>
  <c r="AB1997" i="19" s="1"/>
  <c r="AG1997" i="19" s="1"/>
  <c r="AC1990" i="19"/>
  <c r="AA1990" i="19"/>
  <c r="J2012" i="19"/>
  <c r="J2011" i="19"/>
  <c r="AC1991" i="19"/>
  <c r="AA1991" i="19"/>
  <c r="H2011" i="19"/>
  <c r="X2004" i="19"/>
  <c r="AJ1984" i="19" l="1"/>
  <c r="D1984" i="19" s="1"/>
  <c r="AJ1983" i="19"/>
  <c r="D1983" i="19" s="1"/>
  <c r="AD1990" i="19"/>
  <c r="AF1990" i="19" s="1"/>
  <c r="AJ1990" i="19" s="1"/>
  <c r="D1990" i="19" s="1"/>
  <c r="AD1991" i="19"/>
  <c r="AF1991" i="19" s="1"/>
  <c r="AJ1991" i="19" s="1"/>
  <c r="D1991" i="19" s="1"/>
  <c r="P2018" i="19"/>
  <c r="AI2011" i="19"/>
  <c r="Y2004" i="19"/>
  <c r="AB2004" i="19" s="1"/>
  <c r="AG2004" i="19" s="1"/>
  <c r="K2018" i="19"/>
  <c r="AE2011" i="19"/>
  <c r="H2018" i="19"/>
  <c r="X2011" i="19"/>
  <c r="Y2011" i="19" s="1"/>
  <c r="AA2011" i="19" s="1"/>
  <c r="P2019" i="19"/>
  <c r="AI2012" i="19"/>
  <c r="O2018" i="19"/>
  <c r="AH2011" i="19"/>
  <c r="O2019" i="19"/>
  <c r="AH2012" i="19"/>
  <c r="J2018" i="19"/>
  <c r="Y2005" i="19"/>
  <c r="AB2005" i="19" s="1"/>
  <c r="AG2005" i="19" s="1"/>
  <c r="J2019" i="19"/>
  <c r="H2019" i="19"/>
  <c r="X2012" i="19"/>
  <c r="AC1998" i="19"/>
  <c r="AA1998" i="19"/>
  <c r="K2019" i="19"/>
  <c r="AE2012" i="19"/>
  <c r="AC1997" i="19"/>
  <c r="AA1997" i="19"/>
  <c r="AD1997" i="19" l="1"/>
  <c r="AF1997" i="19" s="1"/>
  <c r="AJ1997" i="19" s="1"/>
  <c r="D1997" i="19" s="1"/>
  <c r="A1985" i="19"/>
  <c r="B1985" i="19"/>
  <c r="AD1998" i="19"/>
  <c r="AF1998" i="19" s="1"/>
  <c r="AJ1998" i="19" s="1"/>
  <c r="D1998" i="19" s="1"/>
  <c r="A1992" i="19"/>
  <c r="B1992" i="19"/>
  <c r="J2025" i="19"/>
  <c r="AI2019" i="19"/>
  <c r="P2026" i="19"/>
  <c r="J2026" i="19"/>
  <c r="AE2018" i="19"/>
  <c r="K2025" i="19"/>
  <c r="O2026" i="19"/>
  <c r="AH2019" i="19"/>
  <c r="AE2019" i="19"/>
  <c r="K2026" i="19"/>
  <c r="O2025" i="19"/>
  <c r="AH2018" i="19"/>
  <c r="Y2012" i="19"/>
  <c r="AB2012" i="19" s="1"/>
  <c r="AG2012" i="19" s="1"/>
  <c r="H2026" i="19"/>
  <c r="X2019" i="19"/>
  <c r="H2025" i="19"/>
  <c r="X2018" i="19"/>
  <c r="AC2005" i="19"/>
  <c r="AA2005" i="19"/>
  <c r="AC2004" i="19"/>
  <c r="AA2004" i="19"/>
  <c r="AB2011" i="19"/>
  <c r="AG2011" i="19" s="1"/>
  <c r="AC2011" i="19"/>
  <c r="AD2011" i="19" s="1"/>
  <c r="AF2011" i="19" s="1"/>
  <c r="P2025" i="19"/>
  <c r="AI2018" i="19"/>
  <c r="AD2005" i="19" l="1"/>
  <c r="AF2005" i="19" s="1"/>
  <c r="AJ2005" i="19" s="1"/>
  <c r="D2005" i="19" s="1"/>
  <c r="AD2004" i="19"/>
  <c r="AF2004" i="19" s="1"/>
  <c r="AJ2004" i="19" s="1"/>
  <c r="D2004" i="19" s="1"/>
  <c r="AJ2011" i="19"/>
  <c r="D2011" i="19" s="1"/>
  <c r="O2032" i="19"/>
  <c r="AH2025" i="19"/>
  <c r="AH2026" i="19"/>
  <c r="O2033" i="19"/>
  <c r="AE2025" i="19"/>
  <c r="K2032" i="19"/>
  <c r="J2033" i="19"/>
  <c r="H2032" i="19"/>
  <c r="X2025" i="19"/>
  <c r="AE2026" i="19"/>
  <c r="K2033" i="19"/>
  <c r="P2032" i="19"/>
  <c r="AI2025" i="19"/>
  <c r="Y2018" i="19"/>
  <c r="AB2018" i="19" s="1"/>
  <c r="AG2018" i="19" s="1"/>
  <c r="P2033" i="19"/>
  <c r="AI2026" i="19"/>
  <c r="Y2019" i="19"/>
  <c r="AB2019" i="19" s="1"/>
  <c r="AG2019" i="19" s="1"/>
  <c r="A1999" i="19"/>
  <c r="B1999" i="19"/>
  <c r="H2033" i="19"/>
  <c r="X2026" i="19"/>
  <c r="AC2012" i="19"/>
  <c r="AD2012" i="19" s="1"/>
  <c r="AF2012" i="19" s="1"/>
  <c r="AJ2012" i="19" s="1"/>
  <c r="D2012" i="19" s="1"/>
  <c r="AA2012" i="19"/>
  <c r="J2032" i="19"/>
  <c r="A2006" i="19" l="1"/>
  <c r="B2013" i="19"/>
  <c r="B2006" i="19"/>
  <c r="Y2026" i="19"/>
  <c r="AB2026" i="19" s="1"/>
  <c r="AG2026" i="19" s="1"/>
  <c r="AE2032" i="19"/>
  <c r="K2039" i="19"/>
  <c r="P2040" i="19"/>
  <c r="AI2033" i="19"/>
  <c r="A2013" i="19"/>
  <c r="H2039" i="19"/>
  <c r="X2032" i="19"/>
  <c r="H2040" i="19"/>
  <c r="X2033" i="19"/>
  <c r="J2040" i="19"/>
  <c r="AC2019" i="19"/>
  <c r="AA2019" i="19"/>
  <c r="O2040" i="19"/>
  <c r="AH2033" i="19"/>
  <c r="P2039" i="19"/>
  <c r="AI2032" i="19"/>
  <c r="J2039" i="19"/>
  <c r="K2040" i="19"/>
  <c r="AE2033" i="19"/>
  <c r="Y2025" i="19"/>
  <c r="AC2018" i="19"/>
  <c r="AA2018" i="19"/>
  <c r="O2039" i="19"/>
  <c r="AH2032" i="19"/>
  <c r="AD2019" i="19" l="1"/>
  <c r="AF2019" i="19" s="1"/>
  <c r="AJ2019" i="19" s="1"/>
  <c r="D2019" i="19" s="1"/>
  <c r="AD2018" i="19"/>
  <c r="AF2018" i="19" s="1"/>
  <c r="AJ2018" i="19" s="1"/>
  <c r="D2018" i="19" s="1"/>
  <c r="O2046" i="19"/>
  <c r="AH2039" i="19"/>
  <c r="Y2033" i="19"/>
  <c r="AB2033" i="19" s="1"/>
  <c r="AG2033" i="19" s="1"/>
  <c r="Y2032" i="19"/>
  <c r="AB2032" i="19" s="1"/>
  <c r="AG2032" i="19" s="1"/>
  <c r="O2047" i="19"/>
  <c r="AH2040" i="19"/>
  <c r="J2047" i="19"/>
  <c r="H2047" i="19"/>
  <c r="X2040" i="19"/>
  <c r="AC2025" i="19"/>
  <c r="AA2025" i="19"/>
  <c r="H2046" i="19"/>
  <c r="X2039" i="19"/>
  <c r="AE2040" i="19"/>
  <c r="K2047" i="19"/>
  <c r="AI2040" i="19"/>
  <c r="P2047" i="19"/>
  <c r="J2046" i="19"/>
  <c r="K2046" i="19"/>
  <c r="AE2039" i="19"/>
  <c r="P2046" i="19"/>
  <c r="AI2039" i="19"/>
  <c r="AB2025" i="19"/>
  <c r="AG2025" i="19" s="1"/>
  <c r="AC2026" i="19"/>
  <c r="AA2026" i="19"/>
  <c r="A2020" i="19" l="1"/>
  <c r="B2020" i="19"/>
  <c r="AD2025" i="19"/>
  <c r="AF2025" i="19" s="1"/>
  <c r="AJ2025" i="19" s="1"/>
  <c r="D2025" i="19" s="1"/>
  <c r="AD2026" i="19"/>
  <c r="AF2026" i="19" s="1"/>
  <c r="AJ2026" i="19" s="1"/>
  <c r="D2026" i="19" s="1"/>
  <c r="P2053" i="19"/>
  <c r="AI2046" i="19"/>
  <c r="J2054" i="19"/>
  <c r="J2053" i="19"/>
  <c r="P2054" i="19"/>
  <c r="AI2047" i="19"/>
  <c r="AC2033" i="19"/>
  <c r="AA2033" i="19"/>
  <c r="Y2040" i="19"/>
  <c r="AB2040" i="19" s="1"/>
  <c r="AG2040" i="19" s="1"/>
  <c r="H2054" i="19"/>
  <c r="X2047" i="19"/>
  <c r="Y2039" i="19"/>
  <c r="AB2039" i="19" s="1"/>
  <c r="AG2039" i="19" s="1"/>
  <c r="H2053" i="19"/>
  <c r="X2046" i="19"/>
  <c r="AE2046" i="19"/>
  <c r="K2053" i="19"/>
  <c r="O2054" i="19"/>
  <c r="AH2047" i="19"/>
  <c r="AC2032" i="19"/>
  <c r="AA2032" i="19"/>
  <c r="AE2047" i="19"/>
  <c r="K2054" i="19"/>
  <c r="O2053" i="19"/>
  <c r="AH2046" i="19"/>
  <c r="AD2032" i="19" l="1"/>
  <c r="AF2032" i="19" s="1"/>
  <c r="AJ2032" i="19" s="1"/>
  <c r="D2032" i="19" s="1"/>
  <c r="A2027" i="19"/>
  <c r="AD2033" i="19"/>
  <c r="AF2033" i="19" s="1"/>
  <c r="AJ2033" i="19" s="1"/>
  <c r="D2033" i="19" s="1"/>
  <c r="J2060" i="19"/>
  <c r="Y2046" i="19"/>
  <c r="AB2046" i="19" s="1"/>
  <c r="AG2046" i="19" s="1"/>
  <c r="H2060" i="19"/>
  <c r="X2053" i="19"/>
  <c r="J2061" i="19"/>
  <c r="O2060" i="19"/>
  <c r="AH2053" i="19"/>
  <c r="AC2040" i="19"/>
  <c r="AA2040" i="19"/>
  <c r="AE2054" i="19"/>
  <c r="K2061" i="19"/>
  <c r="AI2054" i="19"/>
  <c r="P2061" i="19"/>
  <c r="B2027" i="19"/>
  <c r="O2061" i="19"/>
  <c r="AH2054" i="19"/>
  <c r="K2060" i="19"/>
  <c r="AE2053" i="19"/>
  <c r="AC2039" i="19"/>
  <c r="AA2039" i="19"/>
  <c r="P2060" i="19"/>
  <c r="AI2053" i="19"/>
  <c r="Y2047" i="19"/>
  <c r="AB2047" i="19" s="1"/>
  <c r="AG2047" i="19" s="1"/>
  <c r="H2061" i="19"/>
  <c r="X2054" i="19"/>
  <c r="AD2039" i="19" l="1"/>
  <c r="AF2039" i="19" s="1"/>
  <c r="AJ2039" i="19" s="1"/>
  <c r="D2039" i="19" s="1"/>
  <c r="B2034" i="19"/>
  <c r="AD2040" i="19"/>
  <c r="AF2040" i="19" s="1"/>
  <c r="AJ2040" i="19" s="1"/>
  <c r="D2040" i="19" s="1"/>
  <c r="A2034" i="19"/>
  <c r="Y2054" i="19"/>
  <c r="AE2061" i="19"/>
  <c r="K2068" i="19"/>
  <c r="H2068" i="19"/>
  <c r="X2061" i="19"/>
  <c r="J2068" i="19"/>
  <c r="Y2053" i="19"/>
  <c r="AB2053" i="19" s="1"/>
  <c r="AG2053" i="19" s="1"/>
  <c r="J2067" i="19"/>
  <c r="P2067" i="19"/>
  <c r="AI2060" i="19"/>
  <c r="O2068" i="19"/>
  <c r="AH2061" i="19"/>
  <c r="P2068" i="19"/>
  <c r="AI2061" i="19"/>
  <c r="AC2047" i="19"/>
  <c r="AA2047" i="19"/>
  <c r="O2067" i="19"/>
  <c r="AH2060" i="19"/>
  <c r="K2067" i="19"/>
  <c r="AE2060" i="19"/>
  <c r="H2067" i="19"/>
  <c r="X2060" i="19"/>
  <c r="AC2046" i="19"/>
  <c r="AA2046" i="19"/>
  <c r="AD2046" i="19" l="1"/>
  <c r="AF2046" i="19" s="1"/>
  <c r="AJ2046" i="19" s="1"/>
  <c r="D2046" i="19" s="1"/>
  <c r="AD2047" i="19"/>
  <c r="AF2047" i="19" s="1"/>
  <c r="AJ2047" i="19" s="1"/>
  <c r="D2047" i="19" s="1"/>
  <c r="A2041" i="19"/>
  <c r="Y2060" i="19"/>
  <c r="AB2060" i="19" s="1"/>
  <c r="AG2060" i="19" s="1"/>
  <c r="H2074" i="19"/>
  <c r="X2067" i="19"/>
  <c r="K2074" i="19"/>
  <c r="AE2067" i="19"/>
  <c r="J2075" i="19"/>
  <c r="AE2068" i="19"/>
  <c r="K2075" i="19"/>
  <c r="AI2068" i="19"/>
  <c r="P2075" i="19"/>
  <c r="AH2068" i="19"/>
  <c r="O2075" i="19"/>
  <c r="J2074" i="19"/>
  <c r="AC2054" i="19"/>
  <c r="AA2054" i="19"/>
  <c r="B2041" i="19"/>
  <c r="AC2053" i="19"/>
  <c r="AA2053" i="19"/>
  <c r="O2074" i="19"/>
  <c r="AH2067" i="19"/>
  <c r="Y2061" i="19"/>
  <c r="AB2061" i="19" s="1"/>
  <c r="AG2061" i="19" s="1"/>
  <c r="H2075" i="19"/>
  <c r="X2068" i="19"/>
  <c r="AB2054" i="19"/>
  <c r="AG2054" i="19" s="1"/>
  <c r="P2074" i="19"/>
  <c r="AI2067" i="19"/>
  <c r="A2048" i="19" l="1"/>
  <c r="P2082" i="19"/>
  <c r="AI2075" i="19"/>
  <c r="H2082" i="19"/>
  <c r="X2075" i="19"/>
  <c r="O2081" i="19"/>
  <c r="AH2074" i="19"/>
  <c r="AD2054" i="19"/>
  <c r="AF2054" i="19" s="1"/>
  <c r="AJ2054" i="19" s="1"/>
  <c r="D2054" i="19" s="1"/>
  <c r="H2081" i="19"/>
  <c r="X2074" i="19"/>
  <c r="Y2068" i="19"/>
  <c r="AB2068" i="19" s="1"/>
  <c r="AG2068" i="19" s="1"/>
  <c r="J2081" i="19"/>
  <c r="AH2075" i="19"/>
  <c r="O2082" i="19"/>
  <c r="K2082" i="19"/>
  <c r="AE2075" i="19"/>
  <c r="J2082" i="19"/>
  <c r="Y2067" i="19"/>
  <c r="AB2067" i="19" s="1"/>
  <c r="AG2067" i="19" s="1"/>
  <c r="AC2061" i="19"/>
  <c r="AA2061" i="19"/>
  <c r="AD2053" i="19"/>
  <c r="AF2053" i="19" s="1"/>
  <c r="AJ2053" i="19" s="1"/>
  <c r="D2053" i="19" s="1"/>
  <c r="AE2074" i="19"/>
  <c r="K2081" i="19"/>
  <c r="B2048" i="19"/>
  <c r="P2081" i="19"/>
  <c r="AI2074" i="19"/>
  <c r="AC2060" i="19"/>
  <c r="AA2060" i="19"/>
  <c r="AD2060" i="19" l="1"/>
  <c r="AF2060" i="19" s="1"/>
  <c r="AJ2060" i="19" s="1"/>
  <c r="D2060" i="19" s="1"/>
  <c r="AD2061" i="19"/>
  <c r="AF2061" i="19" s="1"/>
  <c r="AJ2061" i="19" s="1"/>
  <c r="D2061" i="19" s="1"/>
  <c r="B2055" i="19"/>
  <c r="A2055" i="19"/>
  <c r="O2089" i="19"/>
  <c r="AH2082" i="19"/>
  <c r="J2088" i="19"/>
  <c r="P2088" i="19"/>
  <c r="AI2081" i="19"/>
  <c r="K2088" i="19"/>
  <c r="AE2081" i="19"/>
  <c r="O2088" i="19"/>
  <c r="AH2081" i="19"/>
  <c r="J2089" i="19"/>
  <c r="AC2067" i="19"/>
  <c r="AA2067" i="19"/>
  <c r="AC2068" i="19"/>
  <c r="AA2068" i="19"/>
  <c r="Y2074" i="19"/>
  <c r="AB2074" i="19" s="1"/>
  <c r="AG2074" i="19" s="1"/>
  <c r="H2088" i="19"/>
  <c r="X2081" i="19"/>
  <c r="Y2075" i="19"/>
  <c r="H2089" i="19"/>
  <c r="X2082" i="19"/>
  <c r="K2089" i="19"/>
  <c r="AE2082" i="19"/>
  <c r="P2089" i="19"/>
  <c r="AI2082" i="19"/>
  <c r="B2062" i="19" l="1"/>
  <c r="AD2067" i="19"/>
  <c r="AF2067" i="19" s="1"/>
  <c r="AJ2067" i="19" s="1"/>
  <c r="D2067" i="19" s="1"/>
  <c r="AD2068" i="19"/>
  <c r="AF2068" i="19" s="1"/>
  <c r="AJ2068" i="19" s="1"/>
  <c r="D2068" i="19" s="1"/>
  <c r="P2096" i="19"/>
  <c r="AI2089" i="19"/>
  <c r="K2096" i="19"/>
  <c r="AE2089" i="19"/>
  <c r="O2095" i="19"/>
  <c r="AH2088" i="19"/>
  <c r="A2062" i="19"/>
  <c r="H2095" i="19"/>
  <c r="X2088" i="19"/>
  <c r="AC2075" i="19"/>
  <c r="AA2075" i="19"/>
  <c r="AE2088" i="19"/>
  <c r="K2095" i="19"/>
  <c r="P2095" i="19"/>
  <c r="AI2088" i="19"/>
  <c r="AC2074" i="19"/>
  <c r="AA2074" i="19"/>
  <c r="J2095" i="19"/>
  <c r="O2096" i="19"/>
  <c r="AH2089" i="19"/>
  <c r="Y2082" i="19"/>
  <c r="AB2082" i="19" s="1"/>
  <c r="AG2082" i="19" s="1"/>
  <c r="J2096" i="19"/>
  <c r="H2096" i="19"/>
  <c r="X2089" i="19"/>
  <c r="AB2075" i="19"/>
  <c r="AG2075" i="19" s="1"/>
  <c r="Y2081" i="19"/>
  <c r="AD2075" i="19" l="1"/>
  <c r="AF2075" i="19" s="1"/>
  <c r="B2069" i="19"/>
  <c r="AC2081" i="19"/>
  <c r="AA2081" i="19"/>
  <c r="K2102" i="19"/>
  <c r="AE2095" i="19"/>
  <c r="H2103" i="19"/>
  <c r="X2096" i="19"/>
  <c r="J2103" i="19"/>
  <c r="O2102" i="19"/>
  <c r="AH2095" i="19"/>
  <c r="J2102" i="19"/>
  <c r="AE2096" i="19"/>
  <c r="K2103" i="19"/>
  <c r="AB2081" i="19"/>
  <c r="AG2081" i="19" s="1"/>
  <c r="P2102" i="19"/>
  <c r="AI2095" i="19"/>
  <c r="Y2088" i="19"/>
  <c r="AB2088" i="19" s="1"/>
  <c r="AG2088" i="19" s="1"/>
  <c r="AC2082" i="19"/>
  <c r="AA2082" i="19"/>
  <c r="H2102" i="19"/>
  <c r="X2095" i="19"/>
  <c r="Y2089" i="19"/>
  <c r="AB2089" i="19" s="1"/>
  <c r="AG2089" i="19" s="1"/>
  <c r="O2103" i="19"/>
  <c r="AH2096" i="19"/>
  <c r="AD2074" i="19"/>
  <c r="AF2074" i="19" s="1"/>
  <c r="AJ2074" i="19" s="1"/>
  <c r="D2074" i="19" s="1"/>
  <c r="A2069" i="19"/>
  <c r="P2103" i="19"/>
  <c r="AI2096" i="19"/>
  <c r="AJ2075" i="19" l="1"/>
  <c r="D2075" i="19" s="1"/>
  <c r="B2076" i="19" s="1"/>
  <c r="AD2082" i="19"/>
  <c r="AF2082" i="19" s="1"/>
  <c r="AJ2082" i="19" s="1"/>
  <c r="D2082" i="19" s="1"/>
  <c r="AD2081" i="19"/>
  <c r="AF2081" i="19" s="1"/>
  <c r="AI2103" i="19"/>
  <c r="P2110" i="19"/>
  <c r="O2110" i="19"/>
  <c r="AH2103" i="19"/>
  <c r="O2109" i="19"/>
  <c r="AH2102" i="19"/>
  <c r="Y2095" i="19"/>
  <c r="AB2095" i="19" s="1"/>
  <c r="AG2095" i="19" s="1"/>
  <c r="H2109" i="19"/>
  <c r="X2102" i="19"/>
  <c r="AC2088" i="19"/>
  <c r="AD2088" i="19" s="1"/>
  <c r="AF2088" i="19" s="1"/>
  <c r="AJ2088" i="19" s="1"/>
  <c r="D2088" i="19" s="1"/>
  <c r="AA2088" i="19"/>
  <c r="AE2102" i="19"/>
  <c r="K2109" i="19"/>
  <c r="H2110" i="19"/>
  <c r="X2103" i="19"/>
  <c r="AE2103" i="19"/>
  <c r="K2110" i="19"/>
  <c r="J2109" i="19"/>
  <c r="AC2089" i="19"/>
  <c r="AD2089" i="19" s="1"/>
  <c r="AF2089" i="19" s="1"/>
  <c r="AJ2089" i="19" s="1"/>
  <c r="D2089" i="19" s="1"/>
  <c r="AA2089" i="19"/>
  <c r="J2110" i="19"/>
  <c r="Y2096" i="19"/>
  <c r="AB2096" i="19" s="1"/>
  <c r="AG2096" i="19" s="1"/>
  <c r="P2109" i="19"/>
  <c r="AI2102" i="19"/>
  <c r="A2076" i="19" l="1"/>
  <c r="A2090" i="19"/>
  <c r="AJ2081" i="19"/>
  <c r="D2081" i="19" s="1"/>
  <c r="A2083" i="19" s="1"/>
  <c r="K2116" i="19"/>
  <c r="AE2109" i="19"/>
  <c r="P2116" i="19"/>
  <c r="AI2109" i="19"/>
  <c r="B2090" i="19"/>
  <c r="AC2095" i="19"/>
  <c r="AA2095" i="19"/>
  <c r="O2117" i="19"/>
  <c r="AH2110" i="19"/>
  <c r="H2117" i="19"/>
  <c r="X2110" i="19"/>
  <c r="AC2096" i="19"/>
  <c r="AA2096" i="19"/>
  <c r="Y2103" i="19"/>
  <c r="AI2110" i="19"/>
  <c r="P2117" i="19"/>
  <c r="Y2102" i="19"/>
  <c r="AB2102" i="19" s="1"/>
  <c r="AG2102" i="19" s="1"/>
  <c r="J2117" i="19"/>
  <c r="H2116" i="19"/>
  <c r="X2109" i="19"/>
  <c r="J2116" i="19"/>
  <c r="O2116" i="19"/>
  <c r="AH2109" i="19"/>
  <c r="K2117" i="19"/>
  <c r="AE2110" i="19"/>
  <c r="AD2096" i="19" l="1"/>
  <c r="AF2096" i="19" s="1"/>
  <c r="AJ2096" i="19" s="1"/>
  <c r="D2096" i="19" s="1"/>
  <c r="B2083" i="19"/>
  <c r="AD2095" i="19"/>
  <c r="AF2095" i="19" s="1"/>
  <c r="AJ2095" i="19" s="1"/>
  <c r="D2095" i="19" s="1"/>
  <c r="AC2103" i="19"/>
  <c r="AA2103" i="19"/>
  <c r="AB2103" i="19"/>
  <c r="AG2103" i="19" s="1"/>
  <c r="AE2117" i="19"/>
  <c r="K2124" i="19"/>
  <c r="Y2110" i="19"/>
  <c r="J2123" i="19"/>
  <c r="H2124" i="19"/>
  <c r="X2117" i="19"/>
  <c r="Y2109" i="19"/>
  <c r="AC2102" i="19"/>
  <c r="AA2102" i="19"/>
  <c r="P2123" i="19"/>
  <c r="AI2116" i="19"/>
  <c r="O2123" i="19"/>
  <c r="AH2116" i="19"/>
  <c r="H2123" i="19"/>
  <c r="X2116" i="19"/>
  <c r="AH2117" i="19"/>
  <c r="O2124" i="19"/>
  <c r="J2124" i="19"/>
  <c r="P2124" i="19"/>
  <c r="AI2117" i="19"/>
  <c r="AE2116" i="19"/>
  <c r="K2123" i="19"/>
  <c r="AD2103" i="19" l="1"/>
  <c r="AF2103" i="19" s="1"/>
  <c r="AJ2103" i="19" s="1"/>
  <c r="D2103" i="19" s="1"/>
  <c r="B2097" i="19"/>
  <c r="AC2110" i="19"/>
  <c r="AA2110" i="19"/>
  <c r="P2131" i="19"/>
  <c r="AI2124" i="19"/>
  <c r="J2131" i="19"/>
  <c r="O2131" i="19"/>
  <c r="AH2124" i="19"/>
  <c r="Y2117" i="19"/>
  <c r="H2131" i="19"/>
  <c r="X2124" i="19"/>
  <c r="J2130" i="19"/>
  <c r="AB2110" i="19"/>
  <c r="AG2110" i="19" s="1"/>
  <c r="Y2116" i="19"/>
  <c r="H2130" i="19"/>
  <c r="X2123" i="19"/>
  <c r="A2097" i="19"/>
  <c r="AD2102" i="19"/>
  <c r="AF2102" i="19" s="1"/>
  <c r="AJ2102" i="19" s="1"/>
  <c r="D2102" i="19" s="1"/>
  <c r="AC2109" i="19"/>
  <c r="AA2109" i="19"/>
  <c r="O2130" i="19"/>
  <c r="AH2123" i="19"/>
  <c r="AE2124" i="19"/>
  <c r="K2131" i="19"/>
  <c r="P2130" i="19"/>
  <c r="AI2123" i="19"/>
  <c r="K2130" i="19"/>
  <c r="AE2123" i="19"/>
  <c r="AB2109" i="19"/>
  <c r="AG2109" i="19" s="1"/>
  <c r="AD2109" i="19" l="1"/>
  <c r="AF2109" i="19" s="1"/>
  <c r="AD2110" i="19"/>
  <c r="AF2110" i="19" s="1"/>
  <c r="AJ2110" i="19" s="1"/>
  <c r="D2110" i="19" s="1"/>
  <c r="A2104" i="19"/>
  <c r="AE2130" i="19"/>
  <c r="K2137" i="19"/>
  <c r="J2137" i="19"/>
  <c r="K2138" i="19"/>
  <c r="AE2131" i="19"/>
  <c r="AC2117" i="19"/>
  <c r="AA2117" i="19"/>
  <c r="AC2116" i="19"/>
  <c r="AA2116" i="19"/>
  <c r="P2137" i="19"/>
  <c r="AI2130" i="19"/>
  <c r="H2138" i="19"/>
  <c r="X2131" i="19"/>
  <c r="J2138" i="19"/>
  <c r="Y2123" i="19"/>
  <c r="AB2123" i="19" s="1"/>
  <c r="AG2123" i="19" s="1"/>
  <c r="AH2131" i="19"/>
  <c r="O2138" i="19"/>
  <c r="B2104" i="19"/>
  <c r="AI2131" i="19"/>
  <c r="P2138" i="19"/>
  <c r="H2137" i="19"/>
  <c r="X2130" i="19"/>
  <c r="Y2124" i="19"/>
  <c r="AB2124" i="19" s="1"/>
  <c r="AG2124" i="19" s="1"/>
  <c r="AB2117" i="19"/>
  <c r="AG2117" i="19" s="1"/>
  <c r="O2137" i="19"/>
  <c r="AH2130" i="19"/>
  <c r="AB2116" i="19"/>
  <c r="AG2116" i="19" s="1"/>
  <c r="AD2117" i="19" l="1"/>
  <c r="AF2117" i="19" s="1"/>
  <c r="AJ2117" i="19" s="1"/>
  <c r="D2117" i="19" s="1"/>
  <c r="AJ2109" i="19"/>
  <c r="D2109" i="19" s="1"/>
  <c r="B2111" i="19" s="1"/>
  <c r="AD2116" i="19"/>
  <c r="AF2116" i="19" s="1"/>
  <c r="J2145" i="19"/>
  <c r="P2145" i="19"/>
  <c r="AI2138" i="19"/>
  <c r="H2145" i="19"/>
  <c r="X2138" i="19"/>
  <c r="O2145" i="19"/>
  <c r="AH2138" i="19"/>
  <c r="AE2138" i="19"/>
  <c r="K2145" i="19"/>
  <c r="J2144" i="19"/>
  <c r="AE2137" i="19"/>
  <c r="K2144" i="19"/>
  <c r="O2144" i="19"/>
  <c r="AH2137" i="19"/>
  <c r="Y2131" i="19"/>
  <c r="AB2131" i="19" s="1"/>
  <c r="AG2131" i="19" s="1"/>
  <c r="AC2124" i="19"/>
  <c r="AA2124" i="19"/>
  <c r="P2144" i="19"/>
  <c r="AI2137" i="19"/>
  <c r="Y2130" i="19"/>
  <c r="AB2130" i="19" s="1"/>
  <c r="AG2130" i="19" s="1"/>
  <c r="H2144" i="19"/>
  <c r="X2137" i="19"/>
  <c r="AC2123" i="19"/>
  <c r="AA2123" i="19"/>
  <c r="A2111" i="19" l="1"/>
  <c r="AD2124" i="19"/>
  <c r="AJ2116" i="19"/>
  <c r="D2116" i="19" s="1"/>
  <c r="B2118" i="19" s="1"/>
  <c r="AH2145" i="19"/>
  <c r="O2152" i="19"/>
  <c r="P2151" i="19"/>
  <c r="AI2144" i="19"/>
  <c r="Y2138" i="19"/>
  <c r="AB2138" i="19" s="1"/>
  <c r="AG2138" i="19" s="1"/>
  <c r="J2152" i="19"/>
  <c r="AC2130" i="19"/>
  <c r="AA2130" i="19"/>
  <c r="AC2131" i="19"/>
  <c r="AA2131" i="19"/>
  <c r="AI2145" i="19"/>
  <c r="P2152" i="19"/>
  <c r="O2151" i="19"/>
  <c r="AH2144" i="19"/>
  <c r="K2151" i="19"/>
  <c r="AE2144" i="19"/>
  <c r="Y2137" i="19"/>
  <c r="AB2137" i="19" s="1"/>
  <c r="AG2137" i="19" s="1"/>
  <c r="AE2145" i="19"/>
  <c r="K2152" i="19"/>
  <c r="H2151" i="19"/>
  <c r="X2144" i="19"/>
  <c r="H2152" i="19"/>
  <c r="X2145" i="19"/>
  <c r="AD2123" i="19"/>
  <c r="AF2123" i="19" s="1"/>
  <c r="AJ2123" i="19" s="1"/>
  <c r="D2123" i="19" s="1"/>
  <c r="J2151" i="19"/>
  <c r="AD2130" i="19" l="1"/>
  <c r="AF2130" i="19" s="1"/>
  <c r="AJ2130" i="19" s="1"/>
  <c r="D2130" i="19" s="1"/>
  <c r="AF2124" i="19"/>
  <c r="AJ2124" i="19" s="1"/>
  <c r="D2124" i="19" s="1"/>
  <c r="A2118" i="19"/>
  <c r="AI2152" i="19"/>
  <c r="P2159" i="19"/>
  <c r="J2158" i="19"/>
  <c r="Y2145" i="19"/>
  <c r="AB2145" i="19" s="1"/>
  <c r="AG2145" i="19" s="1"/>
  <c r="H2159" i="19"/>
  <c r="X2152" i="19"/>
  <c r="H2158" i="19"/>
  <c r="X2151" i="19"/>
  <c r="AE2152" i="19"/>
  <c r="K2159" i="19"/>
  <c r="O2158" i="19"/>
  <c r="AH2151" i="19"/>
  <c r="J2159" i="19"/>
  <c r="AC2138" i="19"/>
  <c r="AA2138" i="19"/>
  <c r="AC2137" i="19"/>
  <c r="AA2137" i="19"/>
  <c r="P2158" i="19"/>
  <c r="AI2151" i="19"/>
  <c r="AE2151" i="19"/>
  <c r="K2158" i="19"/>
  <c r="O2159" i="19"/>
  <c r="AH2152" i="19"/>
  <c r="AD2131" i="19"/>
  <c r="AF2131" i="19" s="1"/>
  <c r="AJ2131" i="19" s="1"/>
  <c r="D2131" i="19" s="1"/>
  <c r="Y2144" i="19"/>
  <c r="AD2137" i="19" l="1"/>
  <c r="AF2137" i="19" s="1"/>
  <c r="AJ2137" i="19" s="1"/>
  <c r="D2137" i="19" s="1"/>
  <c r="AD2138" i="19"/>
  <c r="AF2138" i="19" s="1"/>
  <c r="AJ2138" i="19" s="1"/>
  <c r="D2138" i="19" s="1"/>
  <c r="B2125" i="19"/>
  <c r="A2125" i="19"/>
  <c r="A2132" i="19"/>
  <c r="AC2144" i="19"/>
  <c r="AA2144" i="19"/>
  <c r="B2132" i="19"/>
  <c r="Y2151" i="19"/>
  <c r="AB2151" i="19" s="1"/>
  <c r="AG2151" i="19" s="1"/>
  <c r="O2165" i="19"/>
  <c r="AH2158" i="19"/>
  <c r="AE2159" i="19"/>
  <c r="K2166" i="19"/>
  <c r="AE2158" i="19"/>
  <c r="K2165" i="19"/>
  <c r="P2165" i="19"/>
  <c r="AI2158" i="19"/>
  <c r="J2165" i="19"/>
  <c r="J2166" i="19"/>
  <c r="P2166" i="19"/>
  <c r="AI2159" i="19"/>
  <c r="O2166" i="19"/>
  <c r="AH2159" i="19"/>
  <c r="H2165" i="19"/>
  <c r="X2158" i="19"/>
  <c r="Y2152" i="19"/>
  <c r="AB2152" i="19" s="1"/>
  <c r="AG2152" i="19" s="1"/>
  <c r="H2166" i="19"/>
  <c r="X2159" i="19"/>
  <c r="AC2145" i="19"/>
  <c r="AD2145" i="19" s="1"/>
  <c r="AF2145" i="19" s="1"/>
  <c r="AJ2145" i="19" s="1"/>
  <c r="D2145" i="19" s="1"/>
  <c r="AA2145" i="19"/>
  <c r="AB2144" i="19"/>
  <c r="AG2144" i="19" s="1"/>
  <c r="B2139" i="19" l="1"/>
  <c r="AD2144" i="19"/>
  <c r="AF2144" i="19" s="1"/>
  <c r="Y2158" i="19"/>
  <c r="AB2158" i="19" s="1"/>
  <c r="AG2158" i="19" s="1"/>
  <c r="Y2159" i="19"/>
  <c r="AB2159" i="19" s="1"/>
  <c r="AG2159" i="19" s="1"/>
  <c r="A2139" i="19"/>
  <c r="H2172" i="19"/>
  <c r="X2165" i="19"/>
  <c r="K2173" i="19"/>
  <c r="AE2166" i="19"/>
  <c r="O2173" i="19"/>
  <c r="AH2166" i="19"/>
  <c r="J2173" i="19"/>
  <c r="H2173" i="19"/>
  <c r="X2166" i="19"/>
  <c r="P2172" i="19"/>
  <c r="AI2165" i="19"/>
  <c r="AE2165" i="19"/>
  <c r="K2172" i="19"/>
  <c r="AC2152" i="19"/>
  <c r="AA2152" i="19"/>
  <c r="O2172" i="19"/>
  <c r="AH2165" i="19"/>
  <c r="AI2166" i="19"/>
  <c r="P2173" i="19"/>
  <c r="AC2151" i="19"/>
  <c r="AD2151" i="19" s="1"/>
  <c r="AA2151" i="19"/>
  <c r="J2172" i="19"/>
  <c r="AJ2144" i="19" l="1"/>
  <c r="D2144" i="19" s="1"/>
  <c r="A2146" i="19" s="1"/>
  <c r="AD2152" i="19"/>
  <c r="AF2152" i="19" s="1"/>
  <c r="AJ2152" i="19" s="1"/>
  <c r="D2152" i="19" s="1"/>
  <c r="Y2166" i="19"/>
  <c r="AB2166" i="19" s="1"/>
  <c r="AG2166" i="19" s="1"/>
  <c r="AH2173" i="19"/>
  <c r="O2180" i="19"/>
  <c r="H2180" i="19"/>
  <c r="X2173" i="19"/>
  <c r="J2179" i="19"/>
  <c r="J2180" i="19"/>
  <c r="AC2158" i="19"/>
  <c r="AD2158" i="19" s="1"/>
  <c r="AF2158" i="19" s="1"/>
  <c r="AJ2158" i="19" s="1"/>
  <c r="D2158" i="19" s="1"/>
  <c r="AA2158" i="19"/>
  <c r="AF2151" i="19"/>
  <c r="AJ2151" i="19" s="1"/>
  <c r="D2151" i="19" s="1"/>
  <c r="P2180" i="19"/>
  <c r="AI2173" i="19"/>
  <c r="K2180" i="19"/>
  <c r="AE2173" i="19"/>
  <c r="Y2165" i="19"/>
  <c r="AB2165" i="19" s="1"/>
  <c r="AG2165" i="19" s="1"/>
  <c r="O2179" i="19"/>
  <c r="AH2172" i="19"/>
  <c r="H2179" i="19"/>
  <c r="X2172" i="19"/>
  <c r="K2179" i="19"/>
  <c r="AE2172" i="19"/>
  <c r="AC2159" i="19"/>
  <c r="AD2159" i="19" s="1"/>
  <c r="AF2159" i="19" s="1"/>
  <c r="AJ2159" i="19" s="1"/>
  <c r="D2159" i="19" s="1"/>
  <c r="AA2159" i="19"/>
  <c r="P2179" i="19"/>
  <c r="AI2172" i="19"/>
  <c r="B2146" i="19" l="1"/>
  <c r="A2160" i="19"/>
  <c r="B2153" i="19"/>
  <c r="A2153" i="19"/>
  <c r="Y2172" i="19"/>
  <c r="AB2172" i="19" s="1"/>
  <c r="AG2172" i="19" s="1"/>
  <c r="H2186" i="19"/>
  <c r="X2179" i="19"/>
  <c r="J2186" i="19"/>
  <c r="Y2173" i="19"/>
  <c r="AB2173" i="19" s="1"/>
  <c r="AG2173" i="19" s="1"/>
  <c r="O2186" i="19"/>
  <c r="AH2179" i="19"/>
  <c r="H2187" i="19"/>
  <c r="X2180" i="19"/>
  <c r="O2187" i="19"/>
  <c r="AH2180" i="19"/>
  <c r="AC2165" i="19"/>
  <c r="AD2165" i="19" s="1"/>
  <c r="AA2165" i="19"/>
  <c r="AI2180" i="19"/>
  <c r="P2187" i="19"/>
  <c r="P2186" i="19"/>
  <c r="AI2179" i="19"/>
  <c r="K2186" i="19"/>
  <c r="AE2179" i="19"/>
  <c r="J2187" i="19"/>
  <c r="B2160" i="19"/>
  <c r="AE2180" i="19"/>
  <c r="K2187" i="19"/>
  <c r="AC2166" i="19"/>
  <c r="AA2166" i="19"/>
  <c r="AD2166" i="19" l="1"/>
  <c r="AF2166" i="19" s="1"/>
  <c r="AJ2166" i="19" s="1"/>
  <c r="D2166" i="19" s="1"/>
  <c r="O2194" i="19"/>
  <c r="AH2187" i="19"/>
  <c r="Y2180" i="19"/>
  <c r="AB2180" i="19" s="1"/>
  <c r="AG2180" i="19" s="1"/>
  <c r="AE2187" i="19"/>
  <c r="K2194" i="19"/>
  <c r="H2194" i="19"/>
  <c r="X2187" i="19"/>
  <c r="O2193" i="19"/>
  <c r="AH2186" i="19"/>
  <c r="AC2172" i="19"/>
  <c r="AA2172" i="19"/>
  <c r="AC2173" i="19"/>
  <c r="AA2173" i="19"/>
  <c r="K2193" i="19"/>
  <c r="AE2186" i="19"/>
  <c r="J2193" i="19"/>
  <c r="Y2179" i="19"/>
  <c r="AB2179" i="19" s="1"/>
  <c r="AG2179" i="19" s="1"/>
  <c r="P2193" i="19"/>
  <c r="AI2186" i="19"/>
  <c r="P2194" i="19"/>
  <c r="AI2187" i="19"/>
  <c r="J2194" i="19"/>
  <c r="H2193" i="19"/>
  <c r="X2186" i="19"/>
  <c r="AF2165" i="19"/>
  <c r="AJ2165" i="19" s="1"/>
  <c r="D2165" i="19" s="1"/>
  <c r="AD2172" i="19" l="1"/>
  <c r="AF2172" i="19" s="1"/>
  <c r="AJ2172" i="19" s="1"/>
  <c r="D2172" i="19" s="1"/>
  <c r="AD2173" i="19"/>
  <c r="AF2173" i="19" s="1"/>
  <c r="AJ2173" i="19" s="1"/>
  <c r="D2173" i="19" s="1"/>
  <c r="A2167" i="19"/>
  <c r="H2200" i="19"/>
  <c r="X2193" i="19"/>
  <c r="J2201" i="19"/>
  <c r="B2167" i="19"/>
  <c r="O2200" i="19"/>
  <c r="AH2193" i="19"/>
  <c r="AE2193" i="19"/>
  <c r="K2200" i="19"/>
  <c r="Y2186" i="19"/>
  <c r="AB2186" i="19" s="1"/>
  <c r="AG2186" i="19" s="1"/>
  <c r="Y2187" i="19"/>
  <c r="AB2187" i="19" s="1"/>
  <c r="AG2187" i="19" s="1"/>
  <c r="K2201" i="19"/>
  <c r="AE2194" i="19"/>
  <c r="P2200" i="19"/>
  <c r="AI2193" i="19"/>
  <c r="P2201" i="19"/>
  <c r="AI2194" i="19"/>
  <c r="H2201" i="19"/>
  <c r="X2194" i="19"/>
  <c r="AC2179" i="19"/>
  <c r="AA2179" i="19"/>
  <c r="AC2180" i="19"/>
  <c r="AA2180" i="19"/>
  <c r="J2200" i="19"/>
  <c r="AH2194" i="19"/>
  <c r="O2201" i="19"/>
  <c r="A2174" i="19" l="1"/>
  <c r="AD2179" i="19"/>
  <c r="AF2179" i="19" s="1"/>
  <c r="AJ2179" i="19" s="1"/>
  <c r="D2179" i="19" s="1"/>
  <c r="AD2180" i="19"/>
  <c r="AF2180" i="19" s="1"/>
  <c r="AJ2180" i="19" s="1"/>
  <c r="D2180" i="19" s="1"/>
  <c r="AH2201" i="19"/>
  <c r="O2208" i="19"/>
  <c r="K2208" i="19"/>
  <c r="AE2201" i="19"/>
  <c r="J2207" i="19"/>
  <c r="AC2187" i="19"/>
  <c r="AA2187" i="19"/>
  <c r="AC2186" i="19"/>
  <c r="AD2186" i="19" s="1"/>
  <c r="AA2186" i="19"/>
  <c r="Y2194" i="19"/>
  <c r="AB2194" i="19" s="1"/>
  <c r="AG2194" i="19" s="1"/>
  <c r="AE2200" i="19"/>
  <c r="K2207" i="19"/>
  <c r="H2208" i="19"/>
  <c r="X2201" i="19"/>
  <c r="O2207" i="19"/>
  <c r="AH2200" i="19"/>
  <c r="AI2201" i="19"/>
  <c r="P2208" i="19"/>
  <c r="J2208" i="19"/>
  <c r="B2174" i="19"/>
  <c r="Y2193" i="19"/>
  <c r="AB2193" i="19" s="1"/>
  <c r="AG2193" i="19" s="1"/>
  <c r="P2207" i="19"/>
  <c r="AI2200" i="19"/>
  <c r="H2207" i="19"/>
  <c r="X2200" i="19"/>
  <c r="A2181" i="19" l="1"/>
  <c r="B2181" i="19"/>
  <c r="P2214" i="19"/>
  <c r="AI2207" i="19"/>
  <c r="Y2200" i="19"/>
  <c r="AB2200" i="19" s="1"/>
  <c r="AG2200" i="19" s="1"/>
  <c r="H2214" i="19"/>
  <c r="X2207" i="19"/>
  <c r="AC2194" i="19"/>
  <c r="AA2194" i="19"/>
  <c r="AD2187" i="19"/>
  <c r="AF2187" i="19" s="1"/>
  <c r="AJ2187" i="19" s="1"/>
  <c r="D2187" i="19" s="1"/>
  <c r="J2215" i="19"/>
  <c r="K2215" i="19"/>
  <c r="AE2208" i="19"/>
  <c r="Y2201" i="19"/>
  <c r="AB2201" i="19" s="1"/>
  <c r="AG2201" i="19" s="1"/>
  <c r="AE2207" i="19"/>
  <c r="K2214" i="19"/>
  <c r="AF2186" i="19"/>
  <c r="AJ2186" i="19" s="1"/>
  <c r="D2186" i="19" s="1"/>
  <c r="J2214" i="19"/>
  <c r="AI2208" i="19"/>
  <c r="P2215" i="19"/>
  <c r="O2215" i="19"/>
  <c r="AH2208" i="19"/>
  <c r="H2215" i="19"/>
  <c r="X2208" i="19"/>
  <c r="AC2193" i="19"/>
  <c r="AA2193" i="19"/>
  <c r="O2214" i="19"/>
  <c r="AH2207" i="19"/>
  <c r="AD2194" i="19" l="1"/>
  <c r="AF2194" i="19" s="1"/>
  <c r="AJ2194" i="19" s="1"/>
  <c r="D2194" i="19" s="1"/>
  <c r="AD2193" i="19"/>
  <c r="AF2193" i="19" s="1"/>
  <c r="AJ2193" i="19" s="1"/>
  <c r="D2193" i="19" s="1"/>
  <c r="B2188" i="19"/>
  <c r="A2188" i="19"/>
  <c r="O2221" i="19"/>
  <c r="AH2214" i="19"/>
  <c r="AC2201" i="19"/>
  <c r="AA2201" i="19"/>
  <c r="O2222" i="19"/>
  <c r="AH2215" i="19"/>
  <c r="Y2207" i="19"/>
  <c r="J2221" i="19"/>
  <c r="H2221" i="19"/>
  <c r="X2214" i="19"/>
  <c r="AE2215" i="19"/>
  <c r="K2222" i="19"/>
  <c r="Y2208" i="19"/>
  <c r="AB2208" i="19" s="1"/>
  <c r="AG2208" i="19" s="1"/>
  <c r="H2222" i="19"/>
  <c r="X2215" i="19"/>
  <c r="J2222" i="19"/>
  <c r="P2222" i="19"/>
  <c r="AI2215" i="19"/>
  <c r="AC2200" i="19"/>
  <c r="AA2200" i="19"/>
  <c r="AE2214" i="19"/>
  <c r="K2221" i="19"/>
  <c r="P2221" i="19"/>
  <c r="AI2214" i="19"/>
  <c r="A2195" i="19" l="1"/>
  <c r="B2195" i="19"/>
  <c r="AD2201" i="19"/>
  <c r="AF2201" i="19" s="1"/>
  <c r="AJ2201" i="19" s="1"/>
  <c r="D2201" i="19" s="1"/>
  <c r="AC2207" i="19"/>
  <c r="AA2207" i="19"/>
  <c r="AD2200" i="19"/>
  <c r="AF2200" i="19" s="1"/>
  <c r="AJ2200" i="19" s="1"/>
  <c r="D2200" i="19" s="1"/>
  <c r="H2229" i="19"/>
  <c r="X2222" i="19"/>
  <c r="O2228" i="19"/>
  <c r="AH2221" i="19"/>
  <c r="Y2214" i="19"/>
  <c r="AB2214" i="19" s="1"/>
  <c r="AG2214" i="19" s="1"/>
  <c r="AB2207" i="19"/>
  <c r="AG2207" i="19" s="1"/>
  <c r="P2229" i="19"/>
  <c r="AI2222" i="19"/>
  <c r="AH2222" i="19"/>
  <c r="O2229" i="19"/>
  <c r="J2229" i="19"/>
  <c r="P2228" i="19"/>
  <c r="AI2221" i="19"/>
  <c r="H2228" i="19"/>
  <c r="X2221" i="19"/>
  <c r="AE2221" i="19"/>
  <c r="K2228" i="19"/>
  <c r="J2228" i="19"/>
  <c r="Y2215" i="19"/>
  <c r="AB2215" i="19" s="1"/>
  <c r="AG2215" i="19" s="1"/>
  <c r="AC2208" i="19"/>
  <c r="AA2208" i="19"/>
  <c r="AE2222" i="19"/>
  <c r="K2229" i="19"/>
  <c r="AD2207" i="19" l="1"/>
  <c r="AF2207" i="19" s="1"/>
  <c r="AJ2207" i="19" s="1"/>
  <c r="D2207" i="19" s="1"/>
  <c r="AD2208" i="19"/>
  <c r="AF2208" i="19" s="1"/>
  <c r="AJ2208" i="19" s="1"/>
  <c r="D2208" i="19" s="1"/>
  <c r="B2202" i="19"/>
  <c r="AH2229" i="19"/>
  <c r="O2236" i="19"/>
  <c r="J2236" i="19"/>
  <c r="AC2215" i="19"/>
  <c r="AA2215" i="19"/>
  <c r="AI2229" i="19"/>
  <c r="P2236" i="19"/>
  <c r="Y2222" i="19"/>
  <c r="AB2222" i="19" s="1"/>
  <c r="AG2222" i="19" s="1"/>
  <c r="AC2214" i="19"/>
  <c r="AA2214" i="19"/>
  <c r="J2235" i="19"/>
  <c r="K2235" i="19"/>
  <c r="AE2228" i="19"/>
  <c r="O2235" i="19"/>
  <c r="AH2228" i="19"/>
  <c r="A2202" i="19"/>
  <c r="P2235" i="19"/>
  <c r="AI2228" i="19"/>
  <c r="Y2221" i="19"/>
  <c r="AB2221" i="19" s="1"/>
  <c r="AG2221" i="19" s="1"/>
  <c r="H2236" i="19"/>
  <c r="X2229" i="19"/>
  <c r="H2235" i="19"/>
  <c r="X2228" i="19"/>
  <c r="AE2229" i="19"/>
  <c r="K2236" i="19"/>
  <c r="AD2215" i="19" l="1"/>
  <c r="AF2215" i="19" s="1"/>
  <c r="AJ2215" i="19" s="1"/>
  <c r="D2215" i="19" s="1"/>
  <c r="AD2214" i="19"/>
  <c r="AF2214" i="19" s="1"/>
  <c r="AJ2214" i="19" s="1"/>
  <c r="D2214" i="19" s="1"/>
  <c r="A2209" i="19"/>
  <c r="Y2228" i="19"/>
  <c r="AB2228" i="19" s="1"/>
  <c r="AG2228" i="19" s="1"/>
  <c r="K2243" i="19"/>
  <c r="AE2236" i="19"/>
  <c r="J2242" i="19"/>
  <c r="J2243" i="19"/>
  <c r="O2242" i="19"/>
  <c r="AH2235" i="19"/>
  <c r="H2242" i="19"/>
  <c r="X2235" i="19"/>
  <c r="Y2229" i="19"/>
  <c r="AC2222" i="19"/>
  <c r="AA2222" i="19"/>
  <c r="H2243" i="19"/>
  <c r="X2236" i="19"/>
  <c r="P2243" i="19"/>
  <c r="AI2236" i="19"/>
  <c r="AC2221" i="19"/>
  <c r="AA2221" i="19"/>
  <c r="O2243" i="19"/>
  <c r="AH2236" i="19"/>
  <c r="P2242" i="19"/>
  <c r="AI2235" i="19"/>
  <c r="B2209" i="19"/>
  <c r="AE2235" i="19"/>
  <c r="K2242" i="19"/>
  <c r="AD2222" i="19" l="1"/>
  <c r="AF2222" i="19" s="1"/>
  <c r="AJ2222" i="19" s="1"/>
  <c r="D2222" i="19" s="1"/>
  <c r="AD2221" i="19"/>
  <c r="AF2221" i="19" s="1"/>
  <c r="AJ2221" i="19" s="1"/>
  <c r="D2221" i="19" s="1"/>
  <c r="A2216" i="19"/>
  <c r="B2216" i="19"/>
  <c r="AC2229" i="19"/>
  <c r="AA2229" i="19"/>
  <c r="AE2242" i="19"/>
  <c r="K2249" i="19"/>
  <c r="AB2229" i="19"/>
  <c r="AG2229" i="19" s="1"/>
  <c r="H2250" i="19"/>
  <c r="X2243" i="19"/>
  <c r="AE2243" i="19"/>
  <c r="K2250" i="19"/>
  <c r="H2249" i="19"/>
  <c r="X2242" i="19"/>
  <c r="P2249" i="19"/>
  <c r="AI2242" i="19"/>
  <c r="O2250" i="19"/>
  <c r="AH2243" i="19"/>
  <c r="P2250" i="19"/>
  <c r="AI2243" i="19"/>
  <c r="J2249" i="19"/>
  <c r="Y2236" i="19"/>
  <c r="Y2235" i="19"/>
  <c r="AB2235" i="19" s="1"/>
  <c r="AG2235" i="19" s="1"/>
  <c r="O2249" i="19"/>
  <c r="AH2242" i="19"/>
  <c r="J2250" i="19"/>
  <c r="AC2228" i="19"/>
  <c r="AA2228" i="19"/>
  <c r="AD2228" i="19" l="1"/>
  <c r="AF2228" i="19" s="1"/>
  <c r="AJ2228" i="19" s="1"/>
  <c r="D2228" i="19" s="1"/>
  <c r="B2223" i="19"/>
  <c r="P2256" i="19"/>
  <c r="AI2249" i="19"/>
  <c r="J2257" i="19"/>
  <c r="H2256" i="19"/>
  <c r="X2249" i="19"/>
  <c r="AC2236" i="19"/>
  <c r="AA2236" i="19"/>
  <c r="Y2242" i="19"/>
  <c r="AB2242" i="19" s="1"/>
  <c r="AG2242" i="19" s="1"/>
  <c r="AE2249" i="19"/>
  <c r="K2256" i="19"/>
  <c r="P2257" i="19"/>
  <c r="AI2250" i="19"/>
  <c r="AD2229" i="19"/>
  <c r="AE2250" i="19"/>
  <c r="K2257" i="19"/>
  <c r="O2256" i="19"/>
  <c r="AH2249" i="19"/>
  <c r="Y2243" i="19"/>
  <c r="AB2243" i="19" s="1"/>
  <c r="AG2243" i="19" s="1"/>
  <c r="H2257" i="19"/>
  <c r="X2250" i="19"/>
  <c r="AB2236" i="19"/>
  <c r="AG2236" i="19" s="1"/>
  <c r="AH2250" i="19"/>
  <c r="O2257" i="19"/>
  <c r="AC2235" i="19"/>
  <c r="AA2235" i="19"/>
  <c r="A2223" i="19"/>
  <c r="J2256" i="19"/>
  <c r="AD2236" i="19" l="1"/>
  <c r="AF2236" i="19" s="1"/>
  <c r="AJ2236" i="19" s="1"/>
  <c r="D2236" i="19" s="1"/>
  <c r="AD2235" i="19"/>
  <c r="AF2235" i="19" s="1"/>
  <c r="AJ2235" i="19" s="1"/>
  <c r="D2235" i="19" s="1"/>
  <c r="AF2229" i="19"/>
  <c r="AJ2229" i="19" s="1"/>
  <c r="D2229" i="19" s="1"/>
  <c r="K2263" i="19"/>
  <c r="AE2256" i="19"/>
  <c r="J2263" i="19"/>
  <c r="AC2242" i="19"/>
  <c r="AA2242" i="19"/>
  <c r="AC2243" i="19"/>
  <c r="AA2243" i="19"/>
  <c r="J2264" i="19"/>
  <c r="AI2257" i="19"/>
  <c r="P2264" i="19"/>
  <c r="Y2250" i="19"/>
  <c r="AB2250" i="19" s="1"/>
  <c r="AG2250" i="19" s="1"/>
  <c r="O2263" i="19"/>
  <c r="AH2256" i="19"/>
  <c r="AH2257" i="19"/>
  <c r="O2264" i="19"/>
  <c r="H2264" i="19"/>
  <c r="X2257" i="19"/>
  <c r="Y2249" i="19"/>
  <c r="AB2249" i="19" s="1"/>
  <c r="AG2249" i="19" s="1"/>
  <c r="H2263" i="19"/>
  <c r="X2256" i="19"/>
  <c r="AE2257" i="19"/>
  <c r="K2264" i="19"/>
  <c r="P2263" i="19"/>
  <c r="AI2256" i="19"/>
  <c r="AD2242" i="19" l="1"/>
  <c r="AF2242" i="19" s="1"/>
  <c r="AJ2242" i="19" s="1"/>
  <c r="D2242" i="19" s="1"/>
  <c r="P2270" i="19"/>
  <c r="AI2263" i="19"/>
  <c r="AC2250" i="19"/>
  <c r="AA2250" i="19"/>
  <c r="AE2264" i="19"/>
  <c r="K2271" i="19"/>
  <c r="AI2264" i="19"/>
  <c r="P2271" i="19"/>
  <c r="Y2256" i="19"/>
  <c r="AB2256" i="19" s="1"/>
  <c r="AG2256" i="19" s="1"/>
  <c r="H2270" i="19"/>
  <c r="X2263" i="19"/>
  <c r="AC2249" i="19"/>
  <c r="AA2249" i="19"/>
  <c r="Y2257" i="19"/>
  <c r="AB2257" i="19" s="1"/>
  <c r="AG2257" i="19" s="1"/>
  <c r="H2271" i="19"/>
  <c r="X2264" i="19"/>
  <c r="J2270" i="19"/>
  <c r="AE2263" i="19"/>
  <c r="K2270" i="19"/>
  <c r="J2271" i="19"/>
  <c r="AD2243" i="19"/>
  <c r="AF2243" i="19" s="1"/>
  <c r="AJ2243" i="19" s="1"/>
  <c r="D2243" i="19" s="1"/>
  <c r="A2237" i="19"/>
  <c r="B2237" i="19"/>
  <c r="O2271" i="19"/>
  <c r="AH2264" i="19"/>
  <c r="B2230" i="19"/>
  <c r="A2230" i="19"/>
  <c r="O2270" i="19"/>
  <c r="AH2263" i="19"/>
  <c r="AD2249" i="19" l="1"/>
  <c r="AF2249" i="19" s="1"/>
  <c r="AJ2249" i="19" s="1"/>
  <c r="D2249" i="19" s="1"/>
  <c r="AD2250" i="19"/>
  <c r="AF2250" i="19" s="1"/>
  <c r="AJ2250" i="19" s="1"/>
  <c r="D2250" i="19" s="1"/>
  <c r="B2244" i="19"/>
  <c r="A2244" i="19"/>
  <c r="J2278" i="19"/>
  <c r="K2277" i="19"/>
  <c r="AE2270" i="19"/>
  <c r="AE2271" i="19"/>
  <c r="K2278" i="19"/>
  <c r="AC2257" i="19"/>
  <c r="AA2257" i="19"/>
  <c r="AH2271" i="19"/>
  <c r="O2278" i="19"/>
  <c r="Y2263" i="19"/>
  <c r="H2277" i="19"/>
  <c r="X2270" i="19"/>
  <c r="AC2256" i="19"/>
  <c r="AA2256" i="19"/>
  <c r="P2278" i="19"/>
  <c r="AI2271" i="19"/>
  <c r="J2277" i="19"/>
  <c r="O2277" i="19"/>
  <c r="AH2270" i="19"/>
  <c r="Y2264" i="19"/>
  <c r="AB2264" i="19" s="1"/>
  <c r="AG2264" i="19" s="1"/>
  <c r="H2278" i="19"/>
  <c r="X2271" i="19"/>
  <c r="P2277" i="19"/>
  <c r="AI2270" i="19"/>
  <c r="A2251" i="19" l="1"/>
  <c r="AD2257" i="19"/>
  <c r="AF2257" i="19" s="1"/>
  <c r="AJ2257" i="19" s="1"/>
  <c r="D2257" i="19" s="1"/>
  <c r="B2251" i="19"/>
  <c r="AD2256" i="19"/>
  <c r="AF2256" i="19" s="1"/>
  <c r="AJ2256" i="19" s="1"/>
  <c r="D2256" i="19" s="1"/>
  <c r="AC2263" i="19"/>
  <c r="AA2263" i="19"/>
  <c r="H2285" i="19"/>
  <c r="X2278" i="19"/>
  <c r="H2284" i="19"/>
  <c r="X2277" i="19"/>
  <c r="P2284" i="19"/>
  <c r="AI2277" i="19"/>
  <c r="K2285" i="19"/>
  <c r="AE2278" i="19"/>
  <c r="O2284" i="19"/>
  <c r="AH2277" i="19"/>
  <c r="J2284" i="19"/>
  <c r="AE2277" i="19"/>
  <c r="K2284" i="19"/>
  <c r="J2285" i="19"/>
  <c r="P2285" i="19"/>
  <c r="AI2278" i="19"/>
  <c r="AB2263" i="19"/>
  <c r="AG2263" i="19" s="1"/>
  <c r="Y2271" i="19"/>
  <c r="AB2271" i="19" s="1"/>
  <c r="AG2271" i="19" s="1"/>
  <c r="O2285" i="19"/>
  <c r="AH2278" i="19"/>
  <c r="AC2264" i="19"/>
  <c r="AA2264" i="19"/>
  <c r="Y2270" i="19"/>
  <c r="AB2270" i="19" s="1"/>
  <c r="AG2270" i="19" s="1"/>
  <c r="AD2264" i="19" l="1"/>
  <c r="AF2264" i="19" s="1"/>
  <c r="AJ2264" i="19" s="1"/>
  <c r="D2264" i="19" s="1"/>
  <c r="AD2263" i="19"/>
  <c r="AF2263" i="19" s="1"/>
  <c r="AJ2263" i="19" s="1"/>
  <c r="D2263" i="19" s="1"/>
  <c r="J2291" i="19"/>
  <c r="K2292" i="19"/>
  <c r="AE2285" i="19"/>
  <c r="AC2271" i="19"/>
  <c r="AA2271" i="19"/>
  <c r="AI2285" i="19"/>
  <c r="P2292" i="19"/>
  <c r="A2258" i="19"/>
  <c r="B2258" i="19"/>
  <c r="H2292" i="19"/>
  <c r="X2285" i="19"/>
  <c r="AE2284" i="19"/>
  <c r="K2291" i="19"/>
  <c r="P2291" i="19"/>
  <c r="AI2284" i="19"/>
  <c r="Y2277" i="19"/>
  <c r="AB2277" i="19" s="1"/>
  <c r="AG2277" i="19" s="1"/>
  <c r="H2291" i="19"/>
  <c r="X2284" i="19"/>
  <c r="Y2284" i="19" s="1"/>
  <c r="AA2284" i="19" s="1"/>
  <c r="Y2278" i="19"/>
  <c r="AB2278" i="19" s="1"/>
  <c r="AG2278" i="19" s="1"/>
  <c r="AC2270" i="19"/>
  <c r="AA2270" i="19"/>
  <c r="O2291" i="19"/>
  <c r="AH2284" i="19"/>
  <c r="O2292" i="19"/>
  <c r="AH2285" i="19"/>
  <c r="J2292" i="19"/>
  <c r="AD2271" i="19" l="1"/>
  <c r="AF2271" i="19" s="1"/>
  <c r="AJ2271" i="19" s="1"/>
  <c r="D2271" i="19" s="1"/>
  <c r="AD2270" i="19"/>
  <c r="AF2270" i="19" s="1"/>
  <c r="AJ2270" i="19" s="1"/>
  <c r="D2270" i="19" s="1"/>
  <c r="A2265" i="19"/>
  <c r="B2265" i="19"/>
  <c r="AE2291" i="19"/>
  <c r="K2298" i="19"/>
  <c r="J2299" i="19"/>
  <c r="H2299" i="19"/>
  <c r="X2292" i="19"/>
  <c r="O2298" i="19"/>
  <c r="AH2291" i="19"/>
  <c r="P2299" i="19"/>
  <c r="AI2292" i="19"/>
  <c r="AE2292" i="19"/>
  <c r="K2299" i="19"/>
  <c r="AC2277" i="19"/>
  <c r="AA2277" i="19"/>
  <c r="Y2285" i="19"/>
  <c r="AB2285" i="19" s="1"/>
  <c r="AG2285" i="19" s="1"/>
  <c r="AH2292" i="19"/>
  <c r="O2299" i="19"/>
  <c r="H2298" i="19"/>
  <c r="X2291" i="19"/>
  <c r="AC2278" i="19"/>
  <c r="AA2278" i="19"/>
  <c r="AB2284" i="19"/>
  <c r="AG2284" i="19" s="1"/>
  <c r="AC2284" i="19"/>
  <c r="AD2284" i="19" s="1"/>
  <c r="AF2284" i="19" s="1"/>
  <c r="P2298" i="19"/>
  <c r="AI2291" i="19"/>
  <c r="J2298" i="19"/>
  <c r="AD2278" i="19" l="1"/>
  <c r="AF2278" i="19" s="1"/>
  <c r="AJ2278" i="19" s="1"/>
  <c r="D2278" i="19" s="1"/>
  <c r="AD2277" i="19"/>
  <c r="AF2277" i="19" s="1"/>
  <c r="AJ2277" i="19" s="1"/>
  <c r="D2277" i="19" s="1"/>
  <c r="A2272" i="19"/>
  <c r="AJ2284" i="19"/>
  <c r="D2284" i="19" s="1"/>
  <c r="P2305" i="19"/>
  <c r="AI2298" i="19"/>
  <c r="O2305" i="19"/>
  <c r="AH2298" i="19"/>
  <c r="Y2292" i="19"/>
  <c r="AB2292" i="19" s="1"/>
  <c r="AG2292" i="19" s="1"/>
  <c r="H2306" i="19"/>
  <c r="X2299" i="19"/>
  <c r="B2272" i="19"/>
  <c r="J2306" i="19"/>
  <c r="AC2285" i="19"/>
  <c r="AA2285" i="19"/>
  <c r="J2305" i="19"/>
  <c r="AI2299" i="19"/>
  <c r="P2306" i="19"/>
  <c r="Y2291" i="19"/>
  <c r="AB2291" i="19" s="1"/>
  <c r="AG2291" i="19" s="1"/>
  <c r="H2305" i="19"/>
  <c r="X2298" i="19"/>
  <c r="O2306" i="19"/>
  <c r="AH2299" i="19"/>
  <c r="AE2298" i="19"/>
  <c r="K2305" i="19"/>
  <c r="K2306" i="19"/>
  <c r="AE2299" i="19"/>
  <c r="AD2285" i="19" l="1"/>
  <c r="AF2285" i="19" s="1"/>
  <c r="AJ2285" i="19" s="1"/>
  <c r="D2285" i="19" s="1"/>
  <c r="B2279" i="19"/>
  <c r="K2312" i="19"/>
  <c r="AE2305" i="19"/>
  <c r="Y2299" i="19"/>
  <c r="AB2299" i="19" s="1"/>
  <c r="AG2299" i="19" s="1"/>
  <c r="O2312" i="19"/>
  <c r="AH2305" i="19"/>
  <c r="AC2291" i="19"/>
  <c r="AA2291" i="19"/>
  <c r="J2312" i="19"/>
  <c r="K2313" i="19"/>
  <c r="AE2306" i="19"/>
  <c r="A2279" i="19"/>
  <c r="Y2298" i="19"/>
  <c r="AC2292" i="19"/>
  <c r="AD2292" i="19" s="1"/>
  <c r="AF2292" i="19" s="1"/>
  <c r="AJ2292" i="19" s="1"/>
  <c r="D2292" i="19" s="1"/>
  <c r="AA2292" i="19"/>
  <c r="H2312" i="19"/>
  <c r="X2305" i="19"/>
  <c r="J2313" i="19"/>
  <c r="H2313" i="19"/>
  <c r="X2306" i="19"/>
  <c r="AH2306" i="19"/>
  <c r="O2313" i="19"/>
  <c r="P2313" i="19"/>
  <c r="AI2306" i="19"/>
  <c r="P2312" i="19"/>
  <c r="AI2305" i="19"/>
  <c r="AD2291" i="19" l="1"/>
  <c r="AF2291" i="19" s="1"/>
  <c r="AJ2291" i="19" s="1"/>
  <c r="D2291" i="19" s="1"/>
  <c r="B2293" i="19" s="1"/>
  <c r="AC2298" i="19"/>
  <c r="AA2298" i="19"/>
  <c r="J2319" i="19"/>
  <c r="O2319" i="19"/>
  <c r="AH2312" i="19"/>
  <c r="AC2299" i="19"/>
  <c r="AA2299" i="19"/>
  <c r="AI2313" i="19"/>
  <c r="P2320" i="19"/>
  <c r="O2320" i="19"/>
  <c r="AH2313" i="19"/>
  <c r="K2320" i="19"/>
  <c r="AE2313" i="19"/>
  <c r="Y2306" i="19"/>
  <c r="H2320" i="19"/>
  <c r="X2313" i="19"/>
  <c r="Y2305" i="19"/>
  <c r="AB2305" i="19" s="1"/>
  <c r="AG2305" i="19" s="1"/>
  <c r="H2319" i="19"/>
  <c r="X2312" i="19"/>
  <c r="AB2298" i="19"/>
  <c r="AG2298" i="19" s="1"/>
  <c r="P2319" i="19"/>
  <c r="AI2312" i="19"/>
  <c r="J2320" i="19"/>
  <c r="B2286" i="19"/>
  <c r="A2286" i="19"/>
  <c r="K2319" i="19"/>
  <c r="AE2312" i="19"/>
  <c r="A2293" i="19" l="1"/>
  <c r="AD2298" i="19"/>
  <c r="AF2298" i="19" s="1"/>
  <c r="AC2306" i="19"/>
  <c r="AA2306" i="19"/>
  <c r="K2326" i="19"/>
  <c r="AE2319" i="19"/>
  <c r="K2327" i="19"/>
  <c r="AE2320" i="19"/>
  <c r="Y2312" i="19"/>
  <c r="AB2312" i="19" s="1"/>
  <c r="AG2312" i="19" s="1"/>
  <c r="AC2305" i="19"/>
  <c r="AA2305" i="19"/>
  <c r="J2326" i="19"/>
  <c r="J2327" i="19"/>
  <c r="O2327" i="19"/>
  <c r="AH2320" i="19"/>
  <c r="P2326" i="19"/>
  <c r="AI2319" i="19"/>
  <c r="H2326" i="19"/>
  <c r="X2319" i="19"/>
  <c r="O2326" i="19"/>
  <c r="AH2319" i="19"/>
  <c r="Y2313" i="19"/>
  <c r="AB2313" i="19" s="1"/>
  <c r="AG2313" i="19" s="1"/>
  <c r="AB2306" i="19"/>
  <c r="AG2306" i="19" s="1"/>
  <c r="P2327" i="19"/>
  <c r="AI2320" i="19"/>
  <c r="AD2299" i="19"/>
  <c r="AF2299" i="19" s="1"/>
  <c r="AJ2299" i="19" s="1"/>
  <c r="D2299" i="19" s="1"/>
  <c r="H2327" i="19"/>
  <c r="X2320" i="19"/>
  <c r="AD2305" i="19" l="1"/>
  <c r="AF2305" i="19" s="1"/>
  <c r="AJ2305" i="19" s="1"/>
  <c r="D2305" i="19" s="1"/>
  <c r="AJ2298" i="19"/>
  <c r="D2298" i="19" s="1"/>
  <c r="B2300" i="19" s="1"/>
  <c r="AD2306" i="19"/>
  <c r="AF2306" i="19" s="1"/>
  <c r="J2333" i="19"/>
  <c r="O2334" i="19"/>
  <c r="AH2327" i="19"/>
  <c r="Y2319" i="19"/>
  <c r="AB2319" i="19" s="1"/>
  <c r="AG2319" i="19" s="1"/>
  <c r="H2333" i="19"/>
  <c r="X2326" i="19"/>
  <c r="K2333" i="19"/>
  <c r="AE2326" i="19"/>
  <c r="O2333" i="19"/>
  <c r="AH2326" i="19"/>
  <c r="K2334" i="19"/>
  <c r="AE2327" i="19"/>
  <c r="Y2320" i="19"/>
  <c r="AB2320" i="19" s="1"/>
  <c r="AG2320" i="19" s="1"/>
  <c r="H2334" i="19"/>
  <c r="X2327" i="19"/>
  <c r="J2334" i="19"/>
  <c r="P2334" i="19"/>
  <c r="AI2327" i="19"/>
  <c r="AC2313" i="19"/>
  <c r="AA2313" i="19"/>
  <c r="AC2312" i="19"/>
  <c r="AA2312" i="19"/>
  <c r="P2333" i="19"/>
  <c r="AI2326" i="19"/>
  <c r="AD2312" i="19" l="1"/>
  <c r="AF2312" i="19" s="1"/>
  <c r="AJ2312" i="19" s="1"/>
  <c r="D2312" i="19" s="1"/>
  <c r="A2300" i="19"/>
  <c r="AJ2306" i="19"/>
  <c r="D2306" i="19" s="1"/>
  <c r="B2307" i="19" s="1"/>
  <c r="AD2313" i="19"/>
  <c r="AF2313" i="19" s="1"/>
  <c r="AJ2313" i="19" s="1"/>
  <c r="D2313" i="19" s="1"/>
  <c r="AE2334" i="19"/>
  <c r="K2341" i="19"/>
  <c r="P2340" i="19"/>
  <c r="AI2333" i="19"/>
  <c r="Y2326" i="19"/>
  <c r="AB2326" i="19" s="1"/>
  <c r="AG2326" i="19" s="1"/>
  <c r="AI2334" i="19"/>
  <c r="P2341" i="19"/>
  <c r="H2340" i="19"/>
  <c r="X2333" i="19"/>
  <c r="J2341" i="19"/>
  <c r="Y2327" i="19"/>
  <c r="AB2327" i="19" s="1"/>
  <c r="AG2327" i="19" s="1"/>
  <c r="H2341" i="19"/>
  <c r="X2334" i="19"/>
  <c r="O2341" i="19"/>
  <c r="AH2334" i="19"/>
  <c r="AC2320" i="19"/>
  <c r="AA2320" i="19"/>
  <c r="J2340" i="19"/>
  <c r="O2340" i="19"/>
  <c r="AH2333" i="19"/>
  <c r="K2340" i="19"/>
  <c r="AE2333" i="19"/>
  <c r="AC2319" i="19"/>
  <c r="AD2319" i="19" s="1"/>
  <c r="AA2319" i="19"/>
  <c r="AD2320" i="19" l="1"/>
  <c r="AF2320" i="19" s="1"/>
  <c r="AJ2320" i="19" s="1"/>
  <c r="D2320" i="19" s="1"/>
  <c r="A2307" i="19"/>
  <c r="B2314" i="19"/>
  <c r="AF2319" i="19"/>
  <c r="AJ2319" i="19" s="1"/>
  <c r="D2319" i="19" s="1"/>
  <c r="J2348" i="19"/>
  <c r="Y2333" i="19"/>
  <c r="AB2333" i="19" s="1"/>
  <c r="AG2333" i="19" s="1"/>
  <c r="H2347" i="19"/>
  <c r="X2340" i="19"/>
  <c r="P2348" i="19"/>
  <c r="AI2341" i="19"/>
  <c r="J2347" i="19"/>
  <c r="AC2326" i="19"/>
  <c r="AA2326" i="19"/>
  <c r="AH2341" i="19"/>
  <c r="O2348" i="19"/>
  <c r="P2347" i="19"/>
  <c r="AI2340" i="19"/>
  <c r="AC2327" i="19"/>
  <c r="AA2327" i="19"/>
  <c r="AE2340" i="19"/>
  <c r="K2347" i="19"/>
  <c r="Y2334" i="19"/>
  <c r="AB2334" i="19" s="1"/>
  <c r="AG2334" i="19" s="1"/>
  <c r="AE2341" i="19"/>
  <c r="K2348" i="19"/>
  <c r="O2347" i="19"/>
  <c r="AH2340" i="19"/>
  <c r="A2314" i="19"/>
  <c r="H2348" i="19"/>
  <c r="X2341" i="19"/>
  <c r="AD2326" i="19" l="1"/>
  <c r="AF2326" i="19" s="1"/>
  <c r="AJ2326" i="19" s="1"/>
  <c r="D2326" i="19" s="1"/>
  <c r="AD2327" i="19"/>
  <c r="AF2327" i="19" s="1"/>
  <c r="AJ2327" i="19" s="1"/>
  <c r="D2327" i="19" s="1"/>
  <c r="B2321" i="19"/>
  <c r="O2354" i="19"/>
  <c r="AH2347" i="19"/>
  <c r="J2355" i="19"/>
  <c r="H2355" i="19"/>
  <c r="X2348" i="19"/>
  <c r="O2355" i="19"/>
  <c r="AH2348" i="19"/>
  <c r="AC2334" i="19"/>
  <c r="AA2334" i="19"/>
  <c r="AI2348" i="19"/>
  <c r="P2355" i="19"/>
  <c r="AC2333" i="19"/>
  <c r="AA2333" i="19"/>
  <c r="A2321" i="19"/>
  <c r="K2355" i="19"/>
  <c r="AE2348" i="19"/>
  <c r="J2354" i="19"/>
  <c r="Y2340" i="19"/>
  <c r="AB2340" i="19" s="1"/>
  <c r="AG2340" i="19" s="1"/>
  <c r="H2354" i="19"/>
  <c r="X2347" i="19"/>
  <c r="AE2347" i="19"/>
  <c r="K2354" i="19"/>
  <c r="Y2341" i="19"/>
  <c r="AB2341" i="19" s="1"/>
  <c r="AG2341" i="19" s="1"/>
  <c r="P2354" i="19"/>
  <c r="AI2347" i="19"/>
  <c r="AD2333" i="19" l="1"/>
  <c r="AF2333" i="19" s="1"/>
  <c r="AJ2333" i="19" s="1"/>
  <c r="D2333" i="19" s="1"/>
  <c r="AD2334" i="19"/>
  <c r="AF2334" i="19" s="1"/>
  <c r="AJ2334" i="19" s="1"/>
  <c r="D2334" i="19" s="1"/>
  <c r="A2328" i="19"/>
  <c r="K2361" i="19"/>
  <c r="AE2354" i="19"/>
  <c r="AC2340" i="19"/>
  <c r="AA2340" i="19"/>
  <c r="AE2355" i="19"/>
  <c r="K2362" i="19"/>
  <c r="B2328" i="19"/>
  <c r="P2361" i="19"/>
  <c r="AI2354" i="19"/>
  <c r="AC2341" i="19"/>
  <c r="AD2341" i="19" s="1"/>
  <c r="AF2341" i="19" s="1"/>
  <c r="AJ2341" i="19" s="1"/>
  <c r="D2341" i="19" s="1"/>
  <c r="AA2341" i="19"/>
  <c r="P2362" i="19"/>
  <c r="AI2355" i="19"/>
  <c r="Y2347" i="19"/>
  <c r="AH2355" i="19"/>
  <c r="O2362" i="19"/>
  <c r="H2361" i="19"/>
  <c r="X2354" i="19"/>
  <c r="Y2348" i="19"/>
  <c r="AB2348" i="19" s="1"/>
  <c r="AG2348" i="19" s="1"/>
  <c r="H2362" i="19"/>
  <c r="X2355" i="19"/>
  <c r="J2361" i="19"/>
  <c r="J2362" i="19"/>
  <c r="O2361" i="19"/>
  <c r="AH2354" i="19"/>
  <c r="AD2340" i="19" l="1"/>
  <c r="AF2340" i="19" s="1"/>
  <c r="AJ2340" i="19" s="1"/>
  <c r="D2340" i="19" s="1"/>
  <c r="B2342" i="19" s="1"/>
  <c r="B2335" i="19"/>
  <c r="Y2355" i="19"/>
  <c r="AB2355" i="19" s="1"/>
  <c r="AG2355" i="19" s="1"/>
  <c r="J2369" i="19"/>
  <c r="J2368" i="19"/>
  <c r="AC2348" i="19"/>
  <c r="AA2348" i="19"/>
  <c r="AE2362" i="19"/>
  <c r="K2369" i="19"/>
  <c r="Y2354" i="19"/>
  <c r="AB2354" i="19" s="1"/>
  <c r="AG2354" i="19" s="1"/>
  <c r="H2368" i="19"/>
  <c r="X2361" i="19"/>
  <c r="A2335" i="19"/>
  <c r="AH2362" i="19"/>
  <c r="O2369" i="19"/>
  <c r="O2368" i="19"/>
  <c r="AH2361" i="19"/>
  <c r="AC2347" i="19"/>
  <c r="AA2347" i="19"/>
  <c r="P2369" i="19"/>
  <c r="AI2362" i="19"/>
  <c r="H2369" i="19"/>
  <c r="X2362" i="19"/>
  <c r="P2368" i="19"/>
  <c r="AI2361" i="19"/>
  <c r="AB2347" i="19"/>
  <c r="AG2347" i="19" s="1"/>
  <c r="AE2361" i="19"/>
  <c r="K2368" i="19"/>
  <c r="A2342" i="19" l="1"/>
  <c r="AD2347" i="19"/>
  <c r="AF2347" i="19" s="1"/>
  <c r="AD2348" i="19"/>
  <c r="AF2348" i="19" s="1"/>
  <c r="AE2368" i="19"/>
  <c r="K2375" i="19"/>
  <c r="Y2361" i="19"/>
  <c r="AB2361" i="19" s="1"/>
  <c r="AG2361" i="19" s="1"/>
  <c r="P2375" i="19"/>
  <c r="AI2368" i="19"/>
  <c r="J2376" i="19"/>
  <c r="H2375" i="19"/>
  <c r="X2368" i="19"/>
  <c r="J2375" i="19"/>
  <c r="AC2354" i="19"/>
  <c r="AD2354" i="19" s="1"/>
  <c r="AA2354" i="19"/>
  <c r="K2376" i="19"/>
  <c r="AE2369" i="19"/>
  <c r="Y2362" i="19"/>
  <c r="AB2362" i="19" s="1"/>
  <c r="AG2362" i="19" s="1"/>
  <c r="H2376" i="19"/>
  <c r="X2369" i="19"/>
  <c r="AI2369" i="19"/>
  <c r="P2376" i="19"/>
  <c r="O2375" i="19"/>
  <c r="AH2368" i="19"/>
  <c r="AH2369" i="19"/>
  <c r="O2376" i="19"/>
  <c r="AC2355" i="19"/>
  <c r="AA2355" i="19"/>
  <c r="AJ2347" i="19" l="1"/>
  <c r="D2347" i="19" s="1"/>
  <c r="AJ2348" i="19"/>
  <c r="D2348" i="19" s="1"/>
  <c r="J2382" i="19"/>
  <c r="AD2355" i="19"/>
  <c r="AF2355" i="19" s="1"/>
  <c r="AJ2355" i="19" s="1"/>
  <c r="D2355" i="19" s="1"/>
  <c r="O2382" i="19"/>
  <c r="AH2375" i="19"/>
  <c r="Y2369" i="19"/>
  <c r="AB2369" i="19" s="1"/>
  <c r="AG2369" i="19" s="1"/>
  <c r="AC2361" i="19"/>
  <c r="AA2361" i="19"/>
  <c r="AF2354" i="19"/>
  <c r="AJ2354" i="19" s="1"/>
  <c r="D2354" i="19" s="1"/>
  <c r="O2383" i="19"/>
  <c r="AH2376" i="19"/>
  <c r="Y2368" i="19"/>
  <c r="AB2368" i="19" s="1"/>
  <c r="AG2368" i="19" s="1"/>
  <c r="H2382" i="19"/>
  <c r="X2375" i="19"/>
  <c r="P2383" i="19"/>
  <c r="AI2376" i="19"/>
  <c r="H2383" i="19"/>
  <c r="X2376" i="19"/>
  <c r="K2383" i="19"/>
  <c r="AE2376" i="19"/>
  <c r="AE2375" i="19"/>
  <c r="K2382" i="19"/>
  <c r="J2383" i="19"/>
  <c r="P2382" i="19"/>
  <c r="AI2375" i="19"/>
  <c r="AC2362" i="19"/>
  <c r="AA2362" i="19"/>
  <c r="AD2362" i="19" l="1"/>
  <c r="AF2362" i="19" s="1"/>
  <c r="AJ2362" i="19" s="1"/>
  <c r="D2362" i="19" s="1"/>
  <c r="B2349" i="19"/>
  <c r="A2349" i="19"/>
  <c r="AD2361" i="19"/>
  <c r="AF2361" i="19" s="1"/>
  <c r="AJ2361" i="19" s="1"/>
  <c r="D2361" i="19" s="1"/>
  <c r="K2390" i="19"/>
  <c r="AE2383" i="19"/>
  <c r="AC2369" i="19"/>
  <c r="AA2369" i="19"/>
  <c r="B2356" i="19"/>
  <c r="A2356" i="19"/>
  <c r="AE2382" i="19"/>
  <c r="K2389" i="19"/>
  <c r="O2389" i="19"/>
  <c r="AH2382" i="19"/>
  <c r="AC2368" i="19"/>
  <c r="AA2368" i="19"/>
  <c r="P2389" i="19"/>
  <c r="AI2382" i="19"/>
  <c r="AH2383" i="19"/>
  <c r="O2390" i="19"/>
  <c r="J2390" i="19"/>
  <c r="Y2376" i="19"/>
  <c r="AB2376" i="19" s="1"/>
  <c r="AG2376" i="19" s="1"/>
  <c r="H2390" i="19"/>
  <c r="X2383" i="19"/>
  <c r="P2390" i="19"/>
  <c r="AI2383" i="19"/>
  <c r="Y2375" i="19"/>
  <c r="AB2375" i="19" s="1"/>
  <c r="AG2375" i="19" s="1"/>
  <c r="H2389" i="19"/>
  <c r="X2382" i="19"/>
  <c r="J2389" i="19"/>
  <c r="A2363" i="19" l="1"/>
  <c r="AD2368" i="19"/>
  <c r="AF2368" i="19" s="1"/>
  <c r="AJ2368" i="19" s="1"/>
  <c r="D2368" i="19" s="1"/>
  <c r="AD2369" i="19"/>
  <c r="AF2369" i="19" s="1"/>
  <c r="AJ2369" i="19" s="1"/>
  <c r="D2369" i="19" s="1"/>
  <c r="P2396" i="19"/>
  <c r="AI2389" i="19"/>
  <c r="J2396" i="19"/>
  <c r="H2396" i="19"/>
  <c r="X2389" i="19"/>
  <c r="O2396" i="19"/>
  <c r="AH2389" i="19"/>
  <c r="Y2382" i="19"/>
  <c r="AB2382" i="19" s="1"/>
  <c r="AG2382" i="19" s="1"/>
  <c r="AC2375" i="19"/>
  <c r="AA2375" i="19"/>
  <c r="AC2376" i="19"/>
  <c r="AA2376" i="19"/>
  <c r="AE2389" i="19"/>
  <c r="K2396" i="19"/>
  <c r="P2397" i="19"/>
  <c r="AI2390" i="19"/>
  <c r="Y2383" i="19"/>
  <c r="AB2383" i="19" s="1"/>
  <c r="AG2383" i="19" s="1"/>
  <c r="H2397" i="19"/>
  <c r="X2390" i="19"/>
  <c r="J2397" i="19"/>
  <c r="Y2390" i="19"/>
  <c r="AA2390" i="19" s="1"/>
  <c r="AE2390" i="19"/>
  <c r="K2397" i="19"/>
  <c r="O2397" i="19"/>
  <c r="AH2390" i="19"/>
  <c r="B2363" i="19"/>
  <c r="AD2376" i="19" l="1"/>
  <c r="AF2376" i="19" s="1"/>
  <c r="AJ2376" i="19" s="1"/>
  <c r="D2376" i="19" s="1"/>
  <c r="B2370" i="19"/>
  <c r="AD2375" i="19"/>
  <c r="AF2375" i="19" s="1"/>
  <c r="AJ2375" i="19" s="1"/>
  <c r="D2375" i="19" s="1"/>
  <c r="AC2382" i="19"/>
  <c r="AA2382" i="19"/>
  <c r="J2404" i="19"/>
  <c r="H2404" i="19"/>
  <c r="X2397" i="19"/>
  <c r="P2404" i="19"/>
  <c r="AI2397" i="19"/>
  <c r="K2403" i="19"/>
  <c r="AE2396" i="19"/>
  <c r="J2403" i="19"/>
  <c r="AB2390" i="19"/>
  <c r="AG2390" i="19" s="1"/>
  <c r="AC2390" i="19"/>
  <c r="AD2390" i="19" s="1"/>
  <c r="AF2390" i="19" s="1"/>
  <c r="O2403" i="19"/>
  <c r="AH2396" i="19"/>
  <c r="AH2397" i="19"/>
  <c r="O2404" i="19"/>
  <c r="AE2397" i="19"/>
  <c r="K2404" i="19"/>
  <c r="AC2383" i="19"/>
  <c r="AA2383" i="19"/>
  <c r="Y2389" i="19"/>
  <c r="AB2389" i="19" s="1"/>
  <c r="AG2389" i="19" s="1"/>
  <c r="H2403" i="19"/>
  <c r="X2396" i="19"/>
  <c r="A2370" i="19"/>
  <c r="P2403" i="19"/>
  <c r="AI2396" i="19"/>
  <c r="A2377" i="19" l="1"/>
  <c r="AD2383" i="19"/>
  <c r="AF2383" i="19" s="1"/>
  <c r="AJ2383" i="19" s="1"/>
  <c r="D2383" i="19" s="1"/>
  <c r="AD2382" i="19"/>
  <c r="AF2382" i="19" s="1"/>
  <c r="AJ2382" i="19" s="1"/>
  <c r="D2382" i="19" s="1"/>
  <c r="P2410" i="19"/>
  <c r="AI2403" i="19"/>
  <c r="Y2396" i="19"/>
  <c r="AB2396" i="19" s="1"/>
  <c r="AG2396" i="19" s="1"/>
  <c r="H2410" i="19"/>
  <c r="X2403" i="19"/>
  <c r="J2410" i="19"/>
  <c r="J2411" i="19"/>
  <c r="P2411" i="19"/>
  <c r="AI2404" i="19"/>
  <c r="K2411" i="19"/>
  <c r="AE2404" i="19"/>
  <c r="Y2397" i="19"/>
  <c r="H2411" i="19"/>
  <c r="X2404" i="19"/>
  <c r="AC2389" i="19"/>
  <c r="AA2389" i="19"/>
  <c r="K2410" i="19"/>
  <c r="AE2403" i="19"/>
  <c r="AH2404" i="19"/>
  <c r="O2411" i="19"/>
  <c r="O2410" i="19"/>
  <c r="AH2403" i="19"/>
  <c r="AJ2390" i="19"/>
  <c r="D2390" i="19" s="1"/>
  <c r="B2377" i="19"/>
  <c r="A2384" i="19" l="1"/>
  <c r="B2384" i="19"/>
  <c r="AD2389" i="19"/>
  <c r="AF2389" i="19" s="1"/>
  <c r="AJ2389" i="19" s="1"/>
  <c r="D2389" i="19" s="1"/>
  <c r="A2391" i="19" s="1"/>
  <c r="K2418" i="19"/>
  <c r="AE2411" i="19"/>
  <c r="P2418" i="19"/>
  <c r="AI2411" i="19"/>
  <c r="O2418" i="19"/>
  <c r="AH2411" i="19"/>
  <c r="J2417" i="19"/>
  <c r="AC2396" i="19"/>
  <c r="AA2396" i="19"/>
  <c r="O2417" i="19"/>
  <c r="AH2410" i="19"/>
  <c r="J2418" i="19"/>
  <c r="AE2410" i="19"/>
  <c r="K2417" i="19"/>
  <c r="Y2404" i="19"/>
  <c r="AB2404" i="19" s="1"/>
  <c r="AG2404" i="19" s="1"/>
  <c r="H2418" i="19"/>
  <c r="X2411" i="19"/>
  <c r="AC2397" i="19"/>
  <c r="AA2397" i="19"/>
  <c r="Y2403" i="19"/>
  <c r="AB2403" i="19" s="1"/>
  <c r="AG2403" i="19" s="1"/>
  <c r="H2417" i="19"/>
  <c r="X2410" i="19"/>
  <c r="AB2397" i="19"/>
  <c r="AG2397" i="19" s="1"/>
  <c r="P2417" i="19"/>
  <c r="AI2410" i="19"/>
  <c r="B2391" i="19" l="1"/>
  <c r="AD2396" i="19"/>
  <c r="AF2396" i="19" s="1"/>
  <c r="AJ2396" i="19" s="1"/>
  <c r="D2396" i="19" s="1"/>
  <c r="AD2397" i="19"/>
  <c r="AF2397" i="19" s="1"/>
  <c r="P2424" i="19"/>
  <c r="AI2417" i="19"/>
  <c r="J2425" i="19"/>
  <c r="AC2404" i="19"/>
  <c r="AA2404" i="19"/>
  <c r="P2425" i="19"/>
  <c r="AI2418" i="19"/>
  <c r="O2424" i="19"/>
  <c r="AH2417" i="19"/>
  <c r="J2424" i="19"/>
  <c r="Y2411" i="19"/>
  <c r="H2425" i="19"/>
  <c r="X2418" i="19"/>
  <c r="Y2410" i="19"/>
  <c r="AB2410" i="19" s="1"/>
  <c r="AG2410" i="19" s="1"/>
  <c r="H2424" i="19"/>
  <c r="X2417" i="19"/>
  <c r="AC2403" i="19"/>
  <c r="AA2403" i="19"/>
  <c r="O2425" i="19"/>
  <c r="AH2418" i="19"/>
  <c r="K2424" i="19"/>
  <c r="AE2417" i="19"/>
  <c r="K2425" i="19"/>
  <c r="AE2418" i="19"/>
  <c r="AD2404" i="19" l="1"/>
  <c r="AF2404" i="19" s="1"/>
  <c r="AJ2404" i="19" s="1"/>
  <c r="D2404" i="19" s="1"/>
  <c r="AJ2397" i="19"/>
  <c r="D2397" i="19" s="1"/>
  <c r="B2398" i="19" s="1"/>
  <c r="AC2411" i="19"/>
  <c r="AA2411" i="19"/>
  <c r="J2431" i="19"/>
  <c r="O2431" i="19"/>
  <c r="AH2424" i="19"/>
  <c r="O2432" i="19"/>
  <c r="AH2425" i="19"/>
  <c r="AD2403" i="19"/>
  <c r="AF2403" i="19" s="1"/>
  <c r="AJ2403" i="19" s="1"/>
  <c r="D2403" i="19" s="1"/>
  <c r="Y2417" i="19"/>
  <c r="AC2410" i="19"/>
  <c r="AD2410" i="19" s="1"/>
  <c r="AF2410" i="19" s="1"/>
  <c r="AJ2410" i="19" s="1"/>
  <c r="D2410" i="19" s="1"/>
  <c r="AA2410" i="19"/>
  <c r="J2432" i="19"/>
  <c r="AE2425" i="19"/>
  <c r="K2432" i="19"/>
  <c r="P2432" i="19"/>
  <c r="AI2425" i="19"/>
  <c r="Y2418" i="19"/>
  <c r="AB2418" i="19" s="1"/>
  <c r="AG2418" i="19" s="1"/>
  <c r="AB2411" i="19"/>
  <c r="AG2411" i="19" s="1"/>
  <c r="K2431" i="19"/>
  <c r="AE2424" i="19"/>
  <c r="H2431" i="19"/>
  <c r="X2424" i="19"/>
  <c r="H2432" i="19"/>
  <c r="X2425" i="19"/>
  <c r="P2431" i="19"/>
  <c r="AI2424" i="19"/>
  <c r="A2398" i="19" l="1"/>
  <c r="AD2411" i="19"/>
  <c r="AF2411" i="19" s="1"/>
  <c r="AJ2411" i="19" s="1"/>
  <c r="D2411" i="19" s="1"/>
  <c r="A2405" i="19"/>
  <c r="B2405" i="19"/>
  <c r="AC2417" i="19"/>
  <c r="AA2417" i="19"/>
  <c r="O2439" i="19"/>
  <c r="AH2432" i="19"/>
  <c r="AC2418" i="19"/>
  <c r="AA2418" i="19"/>
  <c r="O2438" i="19"/>
  <c r="AH2431" i="19"/>
  <c r="P2439" i="19"/>
  <c r="AI2432" i="19"/>
  <c r="AE2432" i="19"/>
  <c r="K2439" i="19"/>
  <c r="J2438" i="19"/>
  <c r="P2438" i="19"/>
  <c r="AI2431" i="19"/>
  <c r="Y2425" i="19"/>
  <c r="AB2425" i="19" s="1"/>
  <c r="AG2425" i="19" s="1"/>
  <c r="H2439" i="19"/>
  <c r="X2432" i="19"/>
  <c r="Y2424" i="19"/>
  <c r="AB2424" i="19" s="1"/>
  <c r="AG2424" i="19" s="1"/>
  <c r="H2438" i="19"/>
  <c r="X2431" i="19"/>
  <c r="AB2417" i="19"/>
  <c r="AG2417" i="19" s="1"/>
  <c r="J2439" i="19"/>
  <c r="AE2431" i="19"/>
  <c r="K2438" i="19"/>
  <c r="AD2417" i="19" l="1"/>
  <c r="AF2417" i="19" s="1"/>
  <c r="AJ2417" i="19" s="1"/>
  <c r="D2417" i="19" s="1"/>
  <c r="AD2418" i="19"/>
  <c r="AF2418" i="19" s="1"/>
  <c r="AJ2418" i="19" s="1"/>
  <c r="D2418" i="19" s="1"/>
  <c r="B2412" i="19"/>
  <c r="A2412" i="19"/>
  <c r="AE2438" i="19"/>
  <c r="K2445" i="19"/>
  <c r="AE2439" i="19"/>
  <c r="K2446" i="19"/>
  <c r="J2446" i="19"/>
  <c r="AC2424" i="19"/>
  <c r="AA2424" i="19"/>
  <c r="Y2432" i="19"/>
  <c r="AB2432" i="19" s="1"/>
  <c r="AG2432" i="19" s="1"/>
  <c r="J2445" i="19"/>
  <c r="P2446" i="19"/>
  <c r="AI2439" i="19"/>
  <c r="Y2431" i="19"/>
  <c r="AB2431" i="19" s="1"/>
  <c r="AG2431" i="19" s="1"/>
  <c r="H2445" i="19"/>
  <c r="X2438" i="19"/>
  <c r="O2445" i="19"/>
  <c r="AH2438" i="19"/>
  <c r="H2446" i="19"/>
  <c r="X2439" i="19"/>
  <c r="AH2439" i="19"/>
  <c r="O2446" i="19"/>
  <c r="AC2425" i="19"/>
  <c r="AA2425" i="19"/>
  <c r="P2445" i="19"/>
  <c r="AI2438" i="19"/>
  <c r="AD2424" i="19" l="1"/>
  <c r="AF2424" i="19" s="1"/>
  <c r="AJ2424" i="19" s="1"/>
  <c r="D2424" i="19" s="1"/>
  <c r="AD2425" i="19"/>
  <c r="AF2425" i="19" s="1"/>
  <c r="AJ2425" i="19" s="1"/>
  <c r="D2425" i="19" s="1"/>
  <c r="B2419" i="19"/>
  <c r="P2452" i="19"/>
  <c r="AI2445" i="19"/>
  <c r="J2452" i="19"/>
  <c r="A2419" i="19"/>
  <c r="AC2432" i="19"/>
  <c r="AA2432" i="19"/>
  <c r="Y2439" i="19"/>
  <c r="AB2439" i="19" s="1"/>
  <c r="AG2439" i="19" s="1"/>
  <c r="H2453" i="19"/>
  <c r="X2446" i="19"/>
  <c r="P2453" i="19"/>
  <c r="AI2446" i="19"/>
  <c r="O2452" i="19"/>
  <c r="AH2445" i="19"/>
  <c r="J2453" i="19"/>
  <c r="Y2438" i="19"/>
  <c r="AB2438" i="19" s="1"/>
  <c r="AG2438" i="19" s="1"/>
  <c r="AE2446" i="19"/>
  <c r="K2453" i="19"/>
  <c r="H2452" i="19"/>
  <c r="X2445" i="19"/>
  <c r="K2452" i="19"/>
  <c r="AE2445" i="19"/>
  <c r="O2453" i="19"/>
  <c r="AH2446" i="19"/>
  <c r="AC2431" i="19"/>
  <c r="AA2431" i="19"/>
  <c r="AD2432" i="19" l="1"/>
  <c r="AF2432" i="19" s="1"/>
  <c r="AJ2432" i="19" s="1"/>
  <c r="D2432" i="19" s="1"/>
  <c r="AD2431" i="19"/>
  <c r="AF2431" i="19" s="1"/>
  <c r="AJ2431" i="19" s="1"/>
  <c r="D2431" i="19" s="1"/>
  <c r="B2426" i="19"/>
  <c r="A2426" i="19"/>
  <c r="O2460" i="19"/>
  <c r="AH2453" i="19"/>
  <c r="O2459" i="19"/>
  <c r="AH2452" i="19"/>
  <c r="J2459" i="19"/>
  <c r="AI2453" i="19"/>
  <c r="P2460" i="19"/>
  <c r="Y2446" i="19"/>
  <c r="AB2446" i="19" s="1"/>
  <c r="AG2446" i="19" s="1"/>
  <c r="H2460" i="19"/>
  <c r="X2453" i="19"/>
  <c r="K2459" i="19"/>
  <c r="AE2452" i="19"/>
  <c r="Y2445" i="19"/>
  <c r="AB2445" i="19" s="1"/>
  <c r="AG2445" i="19" s="1"/>
  <c r="AC2439" i="19"/>
  <c r="AA2439" i="19"/>
  <c r="H2459" i="19"/>
  <c r="X2452" i="19"/>
  <c r="K2460" i="19"/>
  <c r="AE2453" i="19"/>
  <c r="AC2438" i="19"/>
  <c r="AA2438" i="19"/>
  <c r="J2460" i="19"/>
  <c r="P2459" i="19"/>
  <c r="AI2452" i="19"/>
  <c r="AD2439" i="19" l="1"/>
  <c r="AF2439" i="19" s="1"/>
  <c r="AJ2439" i="19" s="1"/>
  <c r="D2439" i="19" s="1"/>
  <c r="A2433" i="19"/>
  <c r="B2433" i="19"/>
  <c r="K2466" i="19"/>
  <c r="AE2459" i="19"/>
  <c r="AC2446" i="19"/>
  <c r="AA2446" i="19"/>
  <c r="AI2460" i="19"/>
  <c r="P2467" i="19"/>
  <c r="K2467" i="19"/>
  <c r="AE2460" i="19"/>
  <c r="Y2452" i="19"/>
  <c r="AB2452" i="19" s="1"/>
  <c r="AG2452" i="19" s="1"/>
  <c r="H2466" i="19"/>
  <c r="X2459" i="19"/>
  <c r="O2467" i="19"/>
  <c r="AH2460" i="19"/>
  <c r="Y2453" i="19"/>
  <c r="P2466" i="19"/>
  <c r="AI2459" i="19"/>
  <c r="H2467" i="19"/>
  <c r="X2460" i="19"/>
  <c r="J2467" i="19"/>
  <c r="J2466" i="19"/>
  <c r="O2466" i="19"/>
  <c r="AH2459" i="19"/>
  <c r="AC2445" i="19"/>
  <c r="AA2445" i="19"/>
  <c r="AD2438" i="19"/>
  <c r="AF2438" i="19" s="1"/>
  <c r="AJ2438" i="19" s="1"/>
  <c r="D2438" i="19" s="1"/>
  <c r="AD2446" i="19" l="1"/>
  <c r="AF2446" i="19" s="1"/>
  <c r="AJ2446" i="19" s="1"/>
  <c r="D2446" i="19" s="1"/>
  <c r="AD2445" i="19"/>
  <c r="AF2445" i="19" s="1"/>
  <c r="AJ2445" i="19" s="1"/>
  <c r="D2445" i="19" s="1"/>
  <c r="A2440" i="19"/>
  <c r="B2440" i="19"/>
  <c r="AC2453" i="19"/>
  <c r="AA2453" i="19"/>
  <c r="AB2453" i="19"/>
  <c r="AG2453" i="19" s="1"/>
  <c r="H2473" i="19"/>
  <c r="X2466" i="19"/>
  <c r="K2474" i="19"/>
  <c r="AE2467" i="19"/>
  <c r="AH2467" i="19"/>
  <c r="O2474" i="19"/>
  <c r="Y2459" i="19"/>
  <c r="AB2459" i="19" s="1"/>
  <c r="AG2459" i="19" s="1"/>
  <c r="O2473" i="19"/>
  <c r="AH2466" i="19"/>
  <c r="AC2452" i="19"/>
  <c r="AA2452" i="19"/>
  <c r="J2473" i="19"/>
  <c r="P2474" i="19"/>
  <c r="AI2467" i="19"/>
  <c r="J2474" i="19"/>
  <c r="Y2460" i="19"/>
  <c r="H2474" i="19"/>
  <c r="X2467" i="19"/>
  <c r="P2473" i="19"/>
  <c r="AI2466" i="19"/>
  <c r="K2473" i="19"/>
  <c r="AE2466" i="19"/>
  <c r="B2447" i="19" l="1"/>
  <c r="AD2453" i="19"/>
  <c r="AF2453" i="19" s="1"/>
  <c r="AJ2453" i="19" s="1"/>
  <c r="D2453" i="19" s="1"/>
  <c r="P2480" i="19"/>
  <c r="AI2473" i="19"/>
  <c r="AC2460" i="19"/>
  <c r="AA2460" i="19"/>
  <c r="J2481" i="19"/>
  <c r="Y2466" i="19"/>
  <c r="AB2466" i="19" s="1"/>
  <c r="AG2466" i="19" s="1"/>
  <c r="AI2474" i="19"/>
  <c r="P2481" i="19"/>
  <c r="H2480" i="19"/>
  <c r="X2473" i="19"/>
  <c r="A2447" i="19"/>
  <c r="J2480" i="19"/>
  <c r="AD2452" i="19"/>
  <c r="AF2452" i="19" s="1"/>
  <c r="AJ2452" i="19" s="1"/>
  <c r="D2452" i="19" s="1"/>
  <c r="AC2459" i="19"/>
  <c r="AA2459" i="19"/>
  <c r="Y2467" i="19"/>
  <c r="AB2467" i="19" s="1"/>
  <c r="AG2467" i="19" s="1"/>
  <c r="AH2474" i="19"/>
  <c r="O2481" i="19"/>
  <c r="H2481" i="19"/>
  <c r="X2474" i="19"/>
  <c r="AB2460" i="19"/>
  <c r="AG2460" i="19" s="1"/>
  <c r="K2481" i="19"/>
  <c r="AE2474" i="19"/>
  <c r="AE2473" i="19"/>
  <c r="K2480" i="19"/>
  <c r="O2480" i="19"/>
  <c r="AH2473" i="19"/>
  <c r="B2454" i="19" l="1"/>
  <c r="AI2481" i="19"/>
  <c r="P2488" i="19"/>
  <c r="Y2473" i="19"/>
  <c r="AB2473" i="19" s="1"/>
  <c r="AG2473" i="19" s="1"/>
  <c r="AD2460" i="19"/>
  <c r="AF2460" i="19" s="1"/>
  <c r="AJ2460" i="19" s="1"/>
  <c r="D2460" i="19" s="1"/>
  <c r="J2487" i="19"/>
  <c r="H2487" i="19"/>
  <c r="X2480" i="19"/>
  <c r="K2488" i="19"/>
  <c r="AE2481" i="19"/>
  <c r="H2488" i="19"/>
  <c r="X2481" i="19"/>
  <c r="AC2466" i="19"/>
  <c r="AA2466" i="19"/>
  <c r="O2488" i="19"/>
  <c r="AH2481" i="19"/>
  <c r="J2488" i="19"/>
  <c r="A2454" i="19"/>
  <c r="O2487" i="19"/>
  <c r="AH2480" i="19"/>
  <c r="AE2480" i="19"/>
  <c r="K2487" i="19"/>
  <c r="Y2474" i="19"/>
  <c r="AB2474" i="19" s="1"/>
  <c r="AG2474" i="19" s="1"/>
  <c r="AC2467" i="19"/>
  <c r="AA2467" i="19"/>
  <c r="AD2459" i="19"/>
  <c r="AF2459" i="19" s="1"/>
  <c r="AJ2459" i="19" s="1"/>
  <c r="D2459" i="19" s="1"/>
  <c r="P2487" i="19"/>
  <c r="AI2480" i="19"/>
  <c r="AD2467" i="19" l="1"/>
  <c r="AF2467" i="19" s="1"/>
  <c r="AJ2467" i="19" s="1"/>
  <c r="D2467" i="19" s="1"/>
  <c r="A2461" i="19"/>
  <c r="O2495" i="19"/>
  <c r="AH2488" i="19"/>
  <c r="P2494" i="19"/>
  <c r="AI2487" i="19"/>
  <c r="H2495" i="19"/>
  <c r="X2488" i="19"/>
  <c r="AD2466" i="19"/>
  <c r="AF2466" i="19" s="1"/>
  <c r="AJ2466" i="19" s="1"/>
  <c r="D2466" i="19" s="1"/>
  <c r="Y2481" i="19"/>
  <c r="AB2481" i="19" s="1"/>
  <c r="AG2481" i="19" s="1"/>
  <c r="Y2480" i="19"/>
  <c r="AB2480" i="19" s="1"/>
  <c r="AG2480" i="19" s="1"/>
  <c r="H2494" i="19"/>
  <c r="X2487" i="19"/>
  <c r="J2494" i="19"/>
  <c r="O2494" i="19"/>
  <c r="AH2487" i="19"/>
  <c r="AC2474" i="19"/>
  <c r="AA2474" i="19"/>
  <c r="K2494" i="19"/>
  <c r="AE2487" i="19"/>
  <c r="AC2473" i="19"/>
  <c r="AA2473" i="19"/>
  <c r="J2495" i="19"/>
  <c r="AI2488" i="19"/>
  <c r="P2495" i="19"/>
  <c r="AE2488" i="19"/>
  <c r="K2495" i="19"/>
  <c r="B2461" i="19"/>
  <c r="AD2473" i="19" l="1"/>
  <c r="AF2473" i="19" s="1"/>
  <c r="AJ2473" i="19" s="1"/>
  <c r="D2473" i="19" s="1"/>
  <c r="AD2474" i="19"/>
  <c r="AF2474" i="19" s="1"/>
  <c r="AJ2474" i="19" s="1"/>
  <c r="D2474" i="19" s="1"/>
  <c r="A2468" i="19"/>
  <c r="B2468" i="19"/>
  <c r="J2502" i="19"/>
  <c r="K2502" i="19"/>
  <c r="AE2495" i="19"/>
  <c r="AC2480" i="19"/>
  <c r="AA2480" i="19"/>
  <c r="P2501" i="19"/>
  <c r="AI2494" i="19"/>
  <c r="Y2487" i="19"/>
  <c r="AB2487" i="19" s="1"/>
  <c r="AG2487" i="19" s="1"/>
  <c r="P2502" i="19"/>
  <c r="AI2495" i="19"/>
  <c r="H2501" i="19"/>
  <c r="X2494" i="19"/>
  <c r="AC2481" i="19"/>
  <c r="AA2481" i="19"/>
  <c r="Y2488" i="19"/>
  <c r="AB2488" i="19" s="1"/>
  <c r="AG2488" i="19" s="1"/>
  <c r="H2502" i="19"/>
  <c r="X2495" i="19"/>
  <c r="Y2495" i="19" s="1"/>
  <c r="AC2495" i="19" s="1"/>
  <c r="J2501" i="19"/>
  <c r="K2501" i="19"/>
  <c r="AE2494" i="19"/>
  <c r="O2501" i="19"/>
  <c r="AH2494" i="19"/>
  <c r="AH2495" i="19"/>
  <c r="O2502" i="19"/>
  <c r="AD2480" i="19" l="1"/>
  <c r="AF2480" i="19" s="1"/>
  <c r="AJ2480" i="19" s="1"/>
  <c r="D2480" i="19" s="1"/>
  <c r="AD2481" i="19"/>
  <c r="AF2481" i="19" s="1"/>
  <c r="AJ2481" i="19" s="1"/>
  <c r="D2481" i="19" s="1"/>
  <c r="AB2495" i="19"/>
  <c r="AG2495" i="19" s="1"/>
  <c r="AC2487" i="19"/>
  <c r="AA2487" i="19"/>
  <c r="H2509" i="19"/>
  <c r="X2502" i="19"/>
  <c r="K2508" i="19"/>
  <c r="AE2501" i="19"/>
  <c r="P2508" i="19"/>
  <c r="AI2501" i="19"/>
  <c r="A2475" i="19"/>
  <c r="B2475" i="19"/>
  <c r="J2508" i="19"/>
  <c r="O2508" i="19"/>
  <c r="AH2501" i="19"/>
  <c r="Y2494" i="19"/>
  <c r="J2509" i="19"/>
  <c r="H2508" i="19"/>
  <c r="X2501" i="19"/>
  <c r="P2509" i="19"/>
  <c r="AI2502" i="19"/>
  <c r="AC2488" i="19"/>
  <c r="AA2488" i="19"/>
  <c r="AE2502" i="19"/>
  <c r="K2509" i="19"/>
  <c r="AA2495" i="19"/>
  <c r="AD2495" i="19" s="1"/>
  <c r="AF2495" i="19" s="1"/>
  <c r="AH2502" i="19"/>
  <c r="O2509" i="19"/>
  <c r="AD2488" i="19" l="1"/>
  <c r="AF2488" i="19" s="1"/>
  <c r="AJ2488" i="19" s="1"/>
  <c r="D2488" i="19" s="1"/>
  <c r="AD2487" i="19"/>
  <c r="AF2487" i="19" s="1"/>
  <c r="AJ2487" i="19" s="1"/>
  <c r="D2487" i="19" s="1"/>
  <c r="AJ2495" i="19"/>
  <c r="D2495" i="19" s="1"/>
  <c r="AH2509" i="19"/>
  <c r="O2516" i="19"/>
  <c r="AC2494" i="19"/>
  <c r="AA2494" i="19"/>
  <c r="K2516" i="19"/>
  <c r="AE2509" i="19"/>
  <c r="B2482" i="19"/>
  <c r="A2482" i="19"/>
  <c r="O2515" i="19"/>
  <c r="AH2508" i="19"/>
  <c r="P2515" i="19"/>
  <c r="AI2508" i="19"/>
  <c r="P2516" i="19"/>
  <c r="AI2509" i="19"/>
  <c r="Y2501" i="19"/>
  <c r="K2515" i="19"/>
  <c r="AE2508" i="19"/>
  <c r="H2515" i="19"/>
  <c r="X2508" i="19"/>
  <c r="Y2502" i="19"/>
  <c r="AB2502" i="19" s="1"/>
  <c r="AG2502" i="19" s="1"/>
  <c r="H2516" i="19"/>
  <c r="X2509" i="19"/>
  <c r="J2516" i="19"/>
  <c r="Y2509" i="19"/>
  <c r="AA2509" i="19" s="1"/>
  <c r="J2515" i="19"/>
  <c r="AB2494" i="19"/>
  <c r="AG2494" i="19" s="1"/>
  <c r="AD2494" i="19" l="1"/>
  <c r="AF2494" i="19" s="1"/>
  <c r="B2489" i="19"/>
  <c r="A2489" i="19"/>
  <c r="AC2501" i="19"/>
  <c r="AA2501" i="19"/>
  <c r="H2523" i="19"/>
  <c r="X2516" i="19"/>
  <c r="Y2508" i="19"/>
  <c r="P2523" i="19"/>
  <c r="AI2516" i="19"/>
  <c r="J2522" i="19"/>
  <c r="P2522" i="19"/>
  <c r="AI2515" i="19"/>
  <c r="AB2509" i="19"/>
  <c r="AG2509" i="19" s="1"/>
  <c r="AC2509" i="19"/>
  <c r="AD2509" i="19" s="1"/>
  <c r="AF2509" i="19" s="1"/>
  <c r="J2523" i="19"/>
  <c r="O2522" i="19"/>
  <c r="AH2515" i="19"/>
  <c r="AC2502" i="19"/>
  <c r="AA2502" i="19"/>
  <c r="AE2516" i="19"/>
  <c r="K2523" i="19"/>
  <c r="H2522" i="19"/>
  <c r="X2515" i="19"/>
  <c r="O2523" i="19"/>
  <c r="AH2516" i="19"/>
  <c r="K2522" i="19"/>
  <c r="AE2515" i="19"/>
  <c r="AB2501" i="19"/>
  <c r="AG2501" i="19" s="1"/>
  <c r="AD2501" i="19" l="1"/>
  <c r="AF2501" i="19" s="1"/>
  <c r="AJ2501" i="19" s="1"/>
  <c r="D2501" i="19" s="1"/>
  <c r="AJ2494" i="19"/>
  <c r="D2494" i="19" s="1"/>
  <c r="A2496" i="19" s="1"/>
  <c r="AD2502" i="19"/>
  <c r="AF2502" i="19" s="1"/>
  <c r="AJ2502" i="19" s="1"/>
  <c r="D2502" i="19" s="1"/>
  <c r="O2530" i="19"/>
  <c r="AH2523" i="19"/>
  <c r="AC2508" i="19"/>
  <c r="AA2508" i="19"/>
  <c r="K2529" i="19"/>
  <c r="AE2522" i="19"/>
  <c r="P2529" i="19"/>
  <c r="AI2522" i="19"/>
  <c r="H2529" i="19"/>
  <c r="X2522" i="19"/>
  <c r="P2530" i="19"/>
  <c r="AI2523" i="19"/>
  <c r="K2530" i="19"/>
  <c r="AE2523" i="19"/>
  <c r="AB2508" i="19"/>
  <c r="AG2508" i="19" s="1"/>
  <c r="Y2516" i="19"/>
  <c r="O2529" i="19"/>
  <c r="AH2522" i="19"/>
  <c r="J2529" i="19"/>
  <c r="Y2515" i="19"/>
  <c r="AB2515" i="19" s="1"/>
  <c r="AG2515" i="19" s="1"/>
  <c r="J2530" i="19"/>
  <c r="H2530" i="19"/>
  <c r="X2523" i="19"/>
  <c r="AJ2509" i="19"/>
  <c r="D2509" i="19" s="1"/>
  <c r="B2496" i="19" l="1"/>
  <c r="A2503" i="19"/>
  <c r="B2503" i="19"/>
  <c r="AD2508" i="19"/>
  <c r="AF2508" i="19" s="1"/>
  <c r="AJ2508" i="19" s="1"/>
  <c r="D2508" i="19" s="1"/>
  <c r="AE2530" i="19"/>
  <c r="K2537" i="19"/>
  <c r="AI2530" i="19"/>
  <c r="P2537" i="19"/>
  <c r="J2537" i="19"/>
  <c r="H2536" i="19"/>
  <c r="X2529" i="19"/>
  <c r="P2536" i="19"/>
  <c r="AI2529" i="19"/>
  <c r="AE2529" i="19"/>
  <c r="K2536" i="19"/>
  <c r="Y2523" i="19"/>
  <c r="AB2523" i="19" s="1"/>
  <c r="AG2523" i="19" s="1"/>
  <c r="AC2516" i="19"/>
  <c r="AA2516" i="19"/>
  <c r="H2537" i="19"/>
  <c r="X2530" i="19"/>
  <c r="Y2522" i="19"/>
  <c r="AB2522" i="19" s="1"/>
  <c r="AG2522" i="19" s="1"/>
  <c r="AC2515" i="19"/>
  <c r="AA2515" i="19"/>
  <c r="J2536" i="19"/>
  <c r="O2536" i="19"/>
  <c r="AH2529" i="19"/>
  <c r="AB2516" i="19"/>
  <c r="AG2516" i="19" s="1"/>
  <c r="O2537" i="19"/>
  <c r="AH2530" i="19"/>
  <c r="AD2516" i="19" l="1"/>
  <c r="AF2516" i="19" s="1"/>
  <c r="AJ2516" i="19" s="1"/>
  <c r="D2516" i="19" s="1"/>
  <c r="A2510" i="19"/>
  <c r="B2510" i="19"/>
  <c r="AD2515" i="19"/>
  <c r="AF2515" i="19" s="1"/>
  <c r="AJ2515" i="19" s="1"/>
  <c r="D2515" i="19" s="1"/>
  <c r="AH2537" i="19"/>
  <c r="O2544" i="19"/>
  <c r="AC2523" i="19"/>
  <c r="AA2523" i="19"/>
  <c r="J2544" i="19"/>
  <c r="AI2537" i="19"/>
  <c r="P2544" i="19"/>
  <c r="K2543" i="19"/>
  <c r="AE2536" i="19"/>
  <c r="O2543" i="19"/>
  <c r="AH2536" i="19"/>
  <c r="Y2529" i="19"/>
  <c r="AB2529" i="19" s="1"/>
  <c r="AG2529" i="19" s="1"/>
  <c r="J2543" i="19"/>
  <c r="Y2530" i="19"/>
  <c r="AB2530" i="19" s="1"/>
  <c r="AG2530" i="19" s="1"/>
  <c r="K2544" i="19"/>
  <c r="AE2537" i="19"/>
  <c r="P2543" i="19"/>
  <c r="AI2536" i="19"/>
  <c r="H2543" i="19"/>
  <c r="X2536" i="19"/>
  <c r="AC2522" i="19"/>
  <c r="AA2522" i="19"/>
  <c r="H2544" i="19"/>
  <c r="X2537" i="19"/>
  <c r="AD2523" i="19" l="1"/>
  <c r="AF2523" i="19" s="1"/>
  <c r="AJ2523" i="19" s="1"/>
  <c r="D2523" i="19" s="1"/>
  <c r="AD2522" i="19"/>
  <c r="AF2522" i="19" s="1"/>
  <c r="AJ2522" i="19" s="1"/>
  <c r="D2522" i="19" s="1"/>
  <c r="B2517" i="19"/>
  <c r="Y2537" i="19"/>
  <c r="AB2537" i="19" s="1"/>
  <c r="AG2537" i="19" s="1"/>
  <c r="H2551" i="19"/>
  <c r="X2544" i="19"/>
  <c r="AC2529" i="19"/>
  <c r="AA2529" i="19"/>
  <c r="P2550" i="19"/>
  <c r="AI2543" i="19"/>
  <c r="J2551" i="19"/>
  <c r="Y2544" i="19"/>
  <c r="AC2544" i="19" s="1"/>
  <c r="A2517" i="19"/>
  <c r="K2551" i="19"/>
  <c r="AE2544" i="19"/>
  <c r="AC2530" i="19"/>
  <c r="AA2530" i="19"/>
  <c r="Y2536" i="19"/>
  <c r="AB2536" i="19" s="1"/>
  <c r="AG2536" i="19" s="1"/>
  <c r="AE2543" i="19"/>
  <c r="K2550" i="19"/>
  <c r="P2551" i="19"/>
  <c r="AI2544" i="19"/>
  <c r="AH2544" i="19"/>
  <c r="O2551" i="19"/>
  <c r="O2550" i="19"/>
  <c r="AH2543" i="19"/>
  <c r="H2550" i="19"/>
  <c r="X2543" i="19"/>
  <c r="J2550" i="19"/>
  <c r="AD2529" i="19" l="1"/>
  <c r="AF2529" i="19" s="1"/>
  <c r="AJ2529" i="19" s="1"/>
  <c r="D2529" i="19" s="1"/>
  <c r="A2524" i="19"/>
  <c r="AA2544" i="19"/>
  <c r="AD2544" i="19" s="1"/>
  <c r="AF2544" i="19" s="1"/>
  <c r="B2524" i="19"/>
  <c r="J2557" i="19"/>
  <c r="K2558" i="19"/>
  <c r="AE2551" i="19"/>
  <c r="Y2543" i="19"/>
  <c r="AB2543" i="19" s="1"/>
  <c r="AG2543" i="19" s="1"/>
  <c r="H2557" i="19"/>
  <c r="X2550" i="19"/>
  <c r="AH2551" i="19"/>
  <c r="O2558" i="19"/>
  <c r="O2557" i="19"/>
  <c r="AH2550" i="19"/>
  <c r="P2557" i="19"/>
  <c r="AI2550" i="19"/>
  <c r="H2558" i="19"/>
  <c r="X2551" i="19"/>
  <c r="AD2530" i="19"/>
  <c r="AF2530" i="19" s="1"/>
  <c r="AJ2530" i="19" s="1"/>
  <c r="D2530" i="19" s="1"/>
  <c r="K2557" i="19"/>
  <c r="AE2550" i="19"/>
  <c r="J2558" i="19"/>
  <c r="P2558" i="19"/>
  <c r="AI2551" i="19"/>
  <c r="AB2544" i="19"/>
  <c r="AG2544" i="19" s="1"/>
  <c r="AC2536" i="19"/>
  <c r="AA2536" i="19"/>
  <c r="AC2537" i="19"/>
  <c r="AA2537" i="19"/>
  <c r="AD2537" i="19" l="1"/>
  <c r="AF2537" i="19" s="1"/>
  <c r="AJ2537" i="19" s="1"/>
  <c r="D2537" i="19" s="1"/>
  <c r="AJ2544" i="19"/>
  <c r="D2544" i="19" s="1"/>
  <c r="AD2536" i="19"/>
  <c r="AF2536" i="19" s="1"/>
  <c r="AJ2536" i="19" s="1"/>
  <c r="D2536" i="19" s="1"/>
  <c r="B2531" i="19"/>
  <c r="A2531" i="19"/>
  <c r="H2565" i="19"/>
  <c r="X2558" i="19"/>
  <c r="AC2543" i="19"/>
  <c r="AA2543" i="19"/>
  <c r="P2564" i="19"/>
  <c r="AI2557" i="19"/>
  <c r="O2564" i="19"/>
  <c r="AH2557" i="19"/>
  <c r="AI2558" i="19"/>
  <c r="P2565" i="19"/>
  <c r="O2565" i="19"/>
  <c r="AH2558" i="19"/>
  <c r="Y2550" i="19"/>
  <c r="AB2550" i="19" s="1"/>
  <c r="AG2550" i="19" s="1"/>
  <c r="H2564" i="19"/>
  <c r="X2557" i="19"/>
  <c r="AE2558" i="19"/>
  <c r="K2565" i="19"/>
  <c r="Y2551" i="19"/>
  <c r="AB2551" i="19" s="1"/>
  <c r="AG2551" i="19" s="1"/>
  <c r="J2565" i="19"/>
  <c r="K2564" i="19"/>
  <c r="AE2557" i="19"/>
  <c r="J2564" i="19"/>
  <c r="B2538" i="19" l="1"/>
  <c r="A2538" i="19"/>
  <c r="AD2543" i="19"/>
  <c r="AF2543" i="19" s="1"/>
  <c r="J2571" i="19"/>
  <c r="AH2565" i="19"/>
  <c r="O2572" i="19"/>
  <c r="P2572" i="19"/>
  <c r="AI2565" i="19"/>
  <c r="O2571" i="19"/>
  <c r="AH2564" i="19"/>
  <c r="AC2551" i="19"/>
  <c r="AA2551" i="19"/>
  <c r="K2572" i="19"/>
  <c r="AE2565" i="19"/>
  <c r="Y2558" i="19"/>
  <c r="AB2558" i="19" s="1"/>
  <c r="AG2558" i="19" s="1"/>
  <c r="K2571" i="19"/>
  <c r="AE2564" i="19"/>
  <c r="J2572" i="19"/>
  <c r="P2571" i="19"/>
  <c r="AI2564" i="19"/>
  <c r="Y2557" i="19"/>
  <c r="AB2557" i="19" s="1"/>
  <c r="AG2557" i="19" s="1"/>
  <c r="H2572" i="19"/>
  <c r="X2565" i="19"/>
  <c r="H2571" i="19"/>
  <c r="X2564" i="19"/>
  <c r="AC2550" i="19"/>
  <c r="AA2550" i="19"/>
  <c r="AJ2543" i="19" l="1"/>
  <c r="D2543" i="19" s="1"/>
  <c r="A2545" i="19" s="1"/>
  <c r="AD2550" i="19"/>
  <c r="AF2550" i="19" s="1"/>
  <c r="AJ2550" i="19" s="1"/>
  <c r="D2550" i="19" s="1"/>
  <c r="H2579" i="19"/>
  <c r="X2572" i="19"/>
  <c r="O2578" i="19"/>
  <c r="AH2571" i="19"/>
  <c r="AC2557" i="19"/>
  <c r="AA2557" i="19"/>
  <c r="P2579" i="19"/>
  <c r="AI2572" i="19"/>
  <c r="AE2571" i="19"/>
  <c r="K2578" i="19"/>
  <c r="AD2551" i="19"/>
  <c r="AF2551" i="19" s="1"/>
  <c r="AJ2551" i="19" s="1"/>
  <c r="D2551" i="19" s="1"/>
  <c r="O2579" i="19"/>
  <c r="AH2572" i="19"/>
  <c r="P2578" i="19"/>
  <c r="AI2571" i="19"/>
  <c r="AC2558" i="19"/>
  <c r="AA2558" i="19"/>
  <c r="AE2572" i="19"/>
  <c r="K2579" i="19"/>
  <c r="Y2564" i="19"/>
  <c r="AB2564" i="19" s="1"/>
  <c r="AG2564" i="19" s="1"/>
  <c r="H2578" i="19"/>
  <c r="X2571" i="19"/>
  <c r="Y2565" i="19"/>
  <c r="AB2565" i="19" s="1"/>
  <c r="AG2565" i="19" s="1"/>
  <c r="J2579" i="19"/>
  <c r="J2578" i="19"/>
  <c r="AD2558" i="19" l="1"/>
  <c r="AF2558" i="19" s="1"/>
  <c r="AJ2558" i="19" s="1"/>
  <c r="D2558" i="19" s="1"/>
  <c r="AD2557" i="19"/>
  <c r="AF2557" i="19" s="1"/>
  <c r="AJ2557" i="19" s="1"/>
  <c r="D2557" i="19" s="1"/>
  <c r="B2545" i="19"/>
  <c r="B2552" i="19"/>
  <c r="A2552" i="19"/>
  <c r="Y2571" i="19"/>
  <c r="AB2571" i="19" s="1"/>
  <c r="AG2571" i="19" s="1"/>
  <c r="J2585" i="19"/>
  <c r="P2585" i="19"/>
  <c r="AI2578" i="19"/>
  <c r="H2585" i="19"/>
  <c r="X2578" i="19"/>
  <c r="Y2572" i="19"/>
  <c r="AB2572" i="19" s="1"/>
  <c r="AG2572" i="19" s="1"/>
  <c r="J2586" i="19"/>
  <c r="O2586" i="19"/>
  <c r="AH2579" i="19"/>
  <c r="AC2564" i="19"/>
  <c r="AA2564" i="19"/>
  <c r="AI2579" i="19"/>
  <c r="P2586" i="19"/>
  <c r="AE2579" i="19"/>
  <c r="K2586" i="19"/>
  <c r="H2586" i="19"/>
  <c r="X2579" i="19"/>
  <c r="AC2565" i="19"/>
  <c r="AA2565" i="19"/>
  <c r="AE2578" i="19"/>
  <c r="K2585" i="19"/>
  <c r="O2585" i="19"/>
  <c r="AH2578" i="19"/>
  <c r="AD2565" i="19" l="1"/>
  <c r="AF2565" i="19" s="1"/>
  <c r="AJ2565" i="19" s="1"/>
  <c r="D2565" i="19" s="1"/>
  <c r="A2559" i="19"/>
  <c r="AD2564" i="19"/>
  <c r="AF2564" i="19" s="1"/>
  <c r="AJ2564" i="19" s="1"/>
  <c r="D2564" i="19" s="1"/>
  <c r="K2592" i="19"/>
  <c r="AE2585" i="19"/>
  <c r="O2592" i="19"/>
  <c r="AH2585" i="19"/>
  <c r="O2593" i="19"/>
  <c r="AH2586" i="19"/>
  <c r="J2593" i="19"/>
  <c r="AC2571" i="19"/>
  <c r="AA2571" i="19"/>
  <c r="AC2572" i="19"/>
  <c r="AA2572" i="19"/>
  <c r="Y2578" i="19"/>
  <c r="AB2578" i="19" s="1"/>
  <c r="AG2578" i="19" s="1"/>
  <c r="H2592" i="19"/>
  <c r="X2585" i="19"/>
  <c r="B2559" i="19"/>
  <c r="P2592" i="19"/>
  <c r="AI2585" i="19"/>
  <c r="K2593" i="19"/>
  <c r="AE2586" i="19"/>
  <c r="J2592" i="19"/>
  <c r="AI2586" i="19"/>
  <c r="P2593" i="19"/>
  <c r="Y2579" i="19"/>
  <c r="AB2579" i="19" s="1"/>
  <c r="AG2579" i="19" s="1"/>
  <c r="H2593" i="19"/>
  <c r="X2586" i="19"/>
  <c r="AD2572" i="19" l="1"/>
  <c r="AF2572" i="19" s="1"/>
  <c r="AJ2572" i="19" s="1"/>
  <c r="D2572" i="19" s="1"/>
  <c r="AD2571" i="19"/>
  <c r="AF2571" i="19" s="1"/>
  <c r="AJ2571" i="19" s="1"/>
  <c r="D2571" i="19" s="1"/>
  <c r="H2599" i="19"/>
  <c r="X2592" i="19"/>
  <c r="Y2585" i="19"/>
  <c r="B2566" i="19"/>
  <c r="A2566" i="19"/>
  <c r="Y2586" i="19"/>
  <c r="AB2586" i="19" s="1"/>
  <c r="AG2586" i="19" s="1"/>
  <c r="AC2578" i="19"/>
  <c r="AA2578" i="19"/>
  <c r="H2600" i="19"/>
  <c r="X2593" i="19"/>
  <c r="AC2579" i="19"/>
  <c r="AA2579" i="19"/>
  <c r="AI2593" i="19"/>
  <c r="P2600" i="19"/>
  <c r="AE2593" i="19"/>
  <c r="K2600" i="19"/>
  <c r="J2600" i="19"/>
  <c r="J2599" i="19"/>
  <c r="AH2593" i="19"/>
  <c r="O2600" i="19"/>
  <c r="O2599" i="19"/>
  <c r="AH2592" i="19"/>
  <c r="P2599" i="19"/>
  <c r="AI2592" i="19"/>
  <c r="K2599" i="19"/>
  <c r="AE2592" i="19"/>
  <c r="B2573" i="19" l="1"/>
  <c r="AD2578" i="19"/>
  <c r="AF2578" i="19" s="1"/>
  <c r="AJ2578" i="19" s="1"/>
  <c r="D2578" i="19" s="1"/>
  <c r="O2606" i="19"/>
  <c r="AH2599" i="19"/>
  <c r="O2607" i="19"/>
  <c r="AH2600" i="19"/>
  <c r="H2607" i="19"/>
  <c r="X2600" i="19"/>
  <c r="J2606" i="19"/>
  <c r="AC2585" i="19"/>
  <c r="AA2585" i="19"/>
  <c r="P2607" i="19"/>
  <c r="AI2600" i="19"/>
  <c r="P2606" i="19"/>
  <c r="AI2599" i="19"/>
  <c r="AD2579" i="19"/>
  <c r="AF2579" i="19" s="1"/>
  <c r="AJ2579" i="19" s="1"/>
  <c r="D2579" i="19" s="1"/>
  <c r="Y2593" i="19"/>
  <c r="AB2593" i="19" s="1"/>
  <c r="AG2593" i="19" s="1"/>
  <c r="J2607" i="19"/>
  <c r="AC2586" i="19"/>
  <c r="AA2586" i="19"/>
  <c r="AE2600" i="19"/>
  <c r="K2607" i="19"/>
  <c r="Y2592" i="19"/>
  <c r="AB2592" i="19" s="1"/>
  <c r="AG2592" i="19" s="1"/>
  <c r="A2573" i="19"/>
  <c r="AB2585" i="19"/>
  <c r="AG2585" i="19" s="1"/>
  <c r="AE2599" i="19"/>
  <c r="K2606" i="19"/>
  <c r="H2606" i="19"/>
  <c r="X2599" i="19"/>
  <c r="AD2585" i="19" l="1"/>
  <c r="AF2585" i="19" s="1"/>
  <c r="AD2586" i="19"/>
  <c r="AF2586" i="19" s="1"/>
  <c r="AJ2586" i="19" s="1"/>
  <c r="D2586" i="19" s="1"/>
  <c r="B2580" i="19"/>
  <c r="A2580" i="19"/>
  <c r="K2613" i="19"/>
  <c r="AE2606" i="19"/>
  <c r="AI2607" i="19"/>
  <c r="P2614" i="19"/>
  <c r="H2613" i="19"/>
  <c r="X2606" i="19"/>
  <c r="AC2592" i="19"/>
  <c r="AA2592" i="19"/>
  <c r="J2614" i="19"/>
  <c r="O2614" i="19"/>
  <c r="AH2607" i="19"/>
  <c r="K2614" i="19"/>
  <c r="AE2607" i="19"/>
  <c r="J2613" i="19"/>
  <c r="Y2600" i="19"/>
  <c r="AB2600" i="19" s="1"/>
  <c r="AG2600" i="19" s="1"/>
  <c r="H2614" i="19"/>
  <c r="X2607" i="19"/>
  <c r="P2613" i="19"/>
  <c r="AI2606" i="19"/>
  <c r="Y2599" i="19"/>
  <c r="AB2599" i="19" s="1"/>
  <c r="AG2599" i="19" s="1"/>
  <c r="AC2593" i="19"/>
  <c r="AA2593" i="19"/>
  <c r="O2613" i="19"/>
  <c r="AH2606" i="19"/>
  <c r="AJ2585" i="19" l="1"/>
  <c r="D2585" i="19" s="1"/>
  <c r="A2587" i="19" s="1"/>
  <c r="AD2592" i="19"/>
  <c r="AF2592" i="19" s="1"/>
  <c r="AJ2592" i="19" s="1"/>
  <c r="D2592" i="19" s="1"/>
  <c r="AD2593" i="19"/>
  <c r="AF2593" i="19" s="1"/>
  <c r="AJ2593" i="19" s="1"/>
  <c r="D2593" i="19" s="1"/>
  <c r="AE2614" i="19"/>
  <c r="K2621" i="19"/>
  <c r="O2620" i="19"/>
  <c r="AH2613" i="19"/>
  <c r="AC2599" i="19"/>
  <c r="AA2599" i="19"/>
  <c r="J2621" i="19"/>
  <c r="Y2606" i="19"/>
  <c r="AB2606" i="19" s="1"/>
  <c r="AG2606" i="19" s="1"/>
  <c r="H2620" i="19"/>
  <c r="X2613" i="19"/>
  <c r="AE2613" i="19"/>
  <c r="K2620" i="19"/>
  <c r="O2621" i="19"/>
  <c r="AH2614" i="19"/>
  <c r="Y2607" i="19"/>
  <c r="AB2607" i="19" s="1"/>
  <c r="AG2607" i="19" s="1"/>
  <c r="P2621" i="19"/>
  <c r="AI2614" i="19"/>
  <c r="J2620" i="19"/>
  <c r="P2620" i="19"/>
  <c r="AI2613" i="19"/>
  <c r="H2621" i="19"/>
  <c r="X2614" i="19"/>
  <c r="AC2600" i="19"/>
  <c r="AA2600" i="19"/>
  <c r="AD2600" i="19" l="1"/>
  <c r="AF2600" i="19" s="1"/>
  <c r="AJ2600" i="19" s="1"/>
  <c r="D2600" i="19" s="1"/>
  <c r="B2587" i="19"/>
  <c r="AD2599" i="19"/>
  <c r="AF2599" i="19" s="1"/>
  <c r="AJ2599" i="19" s="1"/>
  <c r="D2599" i="19" s="1"/>
  <c r="B2594" i="19"/>
  <c r="A2594" i="19"/>
  <c r="AE2620" i="19"/>
  <c r="K2627" i="19"/>
  <c r="AC2606" i="19"/>
  <c r="AA2606" i="19"/>
  <c r="J2627" i="19"/>
  <c r="AC2607" i="19"/>
  <c r="AD2607" i="19" s="1"/>
  <c r="AF2607" i="19" s="1"/>
  <c r="AJ2607" i="19" s="1"/>
  <c r="D2607" i="19" s="1"/>
  <c r="AA2607" i="19"/>
  <c r="H2628" i="19"/>
  <c r="X2621" i="19"/>
  <c r="H2627" i="19"/>
  <c r="X2620" i="19"/>
  <c r="O2627" i="19"/>
  <c r="AH2620" i="19"/>
  <c r="O2628" i="19"/>
  <c r="AH2621" i="19"/>
  <c r="AE2621" i="19"/>
  <c r="K2628" i="19"/>
  <c r="Y2614" i="19"/>
  <c r="AB2614" i="19" s="1"/>
  <c r="AG2614" i="19" s="1"/>
  <c r="Y2613" i="19"/>
  <c r="AB2613" i="19" s="1"/>
  <c r="AG2613" i="19" s="1"/>
  <c r="P2627" i="19"/>
  <c r="AI2620" i="19"/>
  <c r="J2628" i="19"/>
  <c r="AI2621" i="19"/>
  <c r="P2628" i="19"/>
  <c r="AD2606" i="19" l="1"/>
  <c r="AF2606" i="19" s="1"/>
  <c r="AJ2606" i="19" s="1"/>
  <c r="D2606" i="19" s="1"/>
  <c r="A2601" i="19"/>
  <c r="B2601" i="19"/>
  <c r="J2635" i="19"/>
  <c r="AC2614" i="19"/>
  <c r="AA2614" i="19"/>
  <c r="J2634" i="19"/>
  <c r="K2635" i="19"/>
  <c r="AE2628" i="19"/>
  <c r="Y2620" i="19"/>
  <c r="H2634" i="19"/>
  <c r="X2627" i="19"/>
  <c r="Y2621" i="19"/>
  <c r="AB2621" i="19" s="1"/>
  <c r="AG2621" i="19" s="1"/>
  <c r="P2634" i="19"/>
  <c r="AI2627" i="19"/>
  <c r="H2635" i="19"/>
  <c r="X2628" i="19"/>
  <c r="AC2613" i="19"/>
  <c r="AA2613" i="19"/>
  <c r="O2635" i="19"/>
  <c r="AH2628" i="19"/>
  <c r="K2634" i="19"/>
  <c r="AE2627" i="19"/>
  <c r="O2634" i="19"/>
  <c r="AH2627" i="19"/>
  <c r="AI2628" i="19"/>
  <c r="P2635" i="19"/>
  <c r="AD2614" i="19" l="1"/>
  <c r="AF2614" i="19" s="1"/>
  <c r="AJ2614" i="19" s="1"/>
  <c r="D2614" i="19" s="1"/>
  <c r="AD2613" i="19"/>
  <c r="AF2613" i="19" s="1"/>
  <c r="AJ2613" i="19" s="1"/>
  <c r="D2613" i="19" s="1"/>
  <c r="Y2627" i="19"/>
  <c r="AB2627" i="19" s="1"/>
  <c r="AG2627" i="19" s="1"/>
  <c r="P2642" i="19"/>
  <c r="AI2635" i="19"/>
  <c r="AC2620" i="19"/>
  <c r="AA2620" i="19"/>
  <c r="AC2621" i="19"/>
  <c r="AA2621" i="19"/>
  <c r="O2641" i="19"/>
  <c r="AH2634" i="19"/>
  <c r="H2641" i="19"/>
  <c r="X2634" i="19"/>
  <c r="AH2635" i="19"/>
  <c r="O2642" i="19"/>
  <c r="AE2635" i="19"/>
  <c r="K2642" i="19"/>
  <c r="B2608" i="19"/>
  <c r="A2608" i="19"/>
  <c r="J2641" i="19"/>
  <c r="Y2628" i="19"/>
  <c r="AB2628" i="19" s="1"/>
  <c r="AG2628" i="19" s="1"/>
  <c r="H2642" i="19"/>
  <c r="X2635" i="19"/>
  <c r="J2642" i="19"/>
  <c r="AB2620" i="19"/>
  <c r="AG2620" i="19" s="1"/>
  <c r="K2641" i="19"/>
  <c r="AE2634" i="19"/>
  <c r="P2641" i="19"/>
  <c r="AI2634" i="19"/>
  <c r="B2615" i="19" l="1"/>
  <c r="A2615" i="19"/>
  <c r="AD2620" i="19"/>
  <c r="AF2620" i="19" s="1"/>
  <c r="AJ2620" i="19" s="1"/>
  <c r="D2620" i="19" s="1"/>
  <c r="P2648" i="19"/>
  <c r="AI2641" i="19"/>
  <c r="O2649" i="19"/>
  <c r="AH2642" i="19"/>
  <c r="H2648" i="19"/>
  <c r="X2641" i="19"/>
  <c r="K2648" i="19"/>
  <c r="AE2641" i="19"/>
  <c r="Y2634" i="19"/>
  <c r="AB2634" i="19" s="1"/>
  <c r="AG2634" i="19" s="1"/>
  <c r="Y2635" i="19"/>
  <c r="AB2635" i="19" s="1"/>
  <c r="AG2635" i="19" s="1"/>
  <c r="H2649" i="19"/>
  <c r="X2642" i="19"/>
  <c r="AC2628" i="19"/>
  <c r="AA2628" i="19"/>
  <c r="P2649" i="19"/>
  <c r="AI2642" i="19"/>
  <c r="K2649" i="19"/>
  <c r="AE2642" i="19"/>
  <c r="J2649" i="19"/>
  <c r="O2648" i="19"/>
  <c r="AH2641" i="19"/>
  <c r="AD2621" i="19"/>
  <c r="AF2621" i="19" s="1"/>
  <c r="AJ2621" i="19" s="1"/>
  <c r="D2621" i="19" s="1"/>
  <c r="J2648" i="19"/>
  <c r="AC2627" i="19"/>
  <c r="AA2627" i="19"/>
  <c r="AD2627" i="19" l="1"/>
  <c r="AF2627" i="19" s="1"/>
  <c r="AJ2627" i="19" s="1"/>
  <c r="D2627" i="19" s="1"/>
  <c r="B2622" i="19"/>
  <c r="Y2642" i="19"/>
  <c r="AB2642" i="19" s="1"/>
  <c r="AG2642" i="19" s="1"/>
  <c r="H2656" i="19"/>
  <c r="X2649" i="19"/>
  <c r="O2655" i="19"/>
  <c r="AH2648" i="19"/>
  <c r="Y2641" i="19"/>
  <c r="AB2641" i="19" s="1"/>
  <c r="AG2641" i="19" s="1"/>
  <c r="AE2649" i="19"/>
  <c r="K2656" i="19"/>
  <c r="H2655" i="19"/>
  <c r="X2648" i="19"/>
  <c r="O2656" i="19"/>
  <c r="AH2649" i="19"/>
  <c r="AD2628" i="19"/>
  <c r="AF2628" i="19" s="1"/>
  <c r="AJ2628" i="19" s="1"/>
  <c r="D2628" i="19" s="1"/>
  <c r="J2655" i="19"/>
  <c r="J2656" i="19"/>
  <c r="K2655" i="19"/>
  <c r="AE2648" i="19"/>
  <c r="A2622" i="19"/>
  <c r="AC2635" i="19"/>
  <c r="AA2635" i="19"/>
  <c r="AC2634" i="19"/>
  <c r="AA2634" i="19"/>
  <c r="AI2649" i="19"/>
  <c r="P2656" i="19"/>
  <c r="P2655" i="19"/>
  <c r="AI2648" i="19"/>
  <c r="AD2635" i="19" l="1"/>
  <c r="AF2635" i="19" s="1"/>
  <c r="AJ2635" i="19" s="1"/>
  <c r="D2635" i="19" s="1"/>
  <c r="AD2634" i="19"/>
  <c r="AF2634" i="19" s="1"/>
  <c r="AJ2634" i="19" s="1"/>
  <c r="D2634" i="19" s="1"/>
  <c r="B2629" i="19"/>
  <c r="AH2656" i="19"/>
  <c r="O2663" i="19"/>
  <c r="P2662" i="19"/>
  <c r="AI2655" i="19"/>
  <c r="P2663" i="19"/>
  <c r="AI2656" i="19"/>
  <c r="Y2648" i="19"/>
  <c r="AB2648" i="19" s="1"/>
  <c r="AG2648" i="19" s="1"/>
  <c r="H2663" i="19"/>
  <c r="X2656" i="19"/>
  <c r="K2663" i="19"/>
  <c r="AE2656" i="19"/>
  <c r="A2629" i="19"/>
  <c r="AC2641" i="19"/>
  <c r="AA2641" i="19"/>
  <c r="K2662" i="19"/>
  <c r="AE2655" i="19"/>
  <c r="O2662" i="19"/>
  <c r="AH2655" i="19"/>
  <c r="H2662" i="19"/>
  <c r="X2655" i="19"/>
  <c r="Y2649" i="19"/>
  <c r="AB2649" i="19" s="1"/>
  <c r="AG2649" i="19" s="1"/>
  <c r="J2663" i="19"/>
  <c r="J2662" i="19"/>
  <c r="AC2642" i="19"/>
  <c r="AA2642" i="19"/>
  <c r="AD2642" i="19" l="1"/>
  <c r="AF2642" i="19" s="1"/>
  <c r="AJ2642" i="19" s="1"/>
  <c r="D2642" i="19" s="1"/>
  <c r="AD2641" i="19"/>
  <c r="AF2641" i="19" s="1"/>
  <c r="AJ2641" i="19" s="1"/>
  <c r="D2641" i="19" s="1"/>
  <c r="B2636" i="19"/>
  <c r="K2670" i="19"/>
  <c r="AE2663" i="19"/>
  <c r="J2670" i="19"/>
  <c r="Y2656" i="19"/>
  <c r="AB2656" i="19" s="1"/>
  <c r="AG2656" i="19" s="1"/>
  <c r="Y2655" i="19"/>
  <c r="AB2655" i="19" s="1"/>
  <c r="AG2655" i="19" s="1"/>
  <c r="H2669" i="19"/>
  <c r="X2662" i="19"/>
  <c r="J2669" i="19"/>
  <c r="A2636" i="19"/>
  <c r="P2669" i="19"/>
  <c r="AI2662" i="19"/>
  <c r="K2669" i="19"/>
  <c r="AE2662" i="19"/>
  <c r="AH2663" i="19"/>
  <c r="O2670" i="19"/>
  <c r="AC2649" i="19"/>
  <c r="AA2649" i="19"/>
  <c r="H2670" i="19"/>
  <c r="X2663" i="19"/>
  <c r="AC2648" i="19"/>
  <c r="AA2648" i="19"/>
  <c r="AI2663" i="19"/>
  <c r="P2670" i="19"/>
  <c r="O2669" i="19"/>
  <c r="AH2662" i="19"/>
  <c r="AD2649" i="19" l="1"/>
  <c r="AF2649" i="19" s="1"/>
  <c r="AJ2649" i="19" s="1"/>
  <c r="D2649" i="19" s="1"/>
  <c r="AD2648" i="19"/>
  <c r="AF2648" i="19" s="1"/>
  <c r="AJ2648" i="19" s="1"/>
  <c r="D2648" i="19" s="1"/>
  <c r="B2643" i="19"/>
  <c r="O2676" i="19"/>
  <c r="AH2669" i="19"/>
  <c r="Y2663" i="19"/>
  <c r="AB2663" i="19" s="1"/>
  <c r="AG2663" i="19" s="1"/>
  <c r="AC2655" i="19"/>
  <c r="AA2655" i="19"/>
  <c r="H2677" i="19"/>
  <c r="X2670" i="19"/>
  <c r="P2677" i="19"/>
  <c r="AI2670" i="19"/>
  <c r="J2676" i="19"/>
  <c r="K2677" i="19"/>
  <c r="AE2670" i="19"/>
  <c r="P2676" i="19"/>
  <c r="AI2669" i="19"/>
  <c r="A2643" i="19"/>
  <c r="Y2662" i="19"/>
  <c r="AB2662" i="19" s="1"/>
  <c r="AG2662" i="19" s="1"/>
  <c r="H2676" i="19"/>
  <c r="X2669" i="19"/>
  <c r="AC2656" i="19"/>
  <c r="AA2656" i="19"/>
  <c r="AH2670" i="19"/>
  <c r="O2677" i="19"/>
  <c r="J2677" i="19"/>
  <c r="K2676" i="19"/>
  <c r="AE2669" i="19"/>
  <c r="B2650" i="19" l="1"/>
  <c r="A2650" i="19"/>
  <c r="J2683" i="19"/>
  <c r="AE2676" i="19"/>
  <c r="K2683" i="19"/>
  <c r="AD2655" i="19"/>
  <c r="AF2655" i="19" s="1"/>
  <c r="AJ2655" i="19" s="1"/>
  <c r="D2655" i="19" s="1"/>
  <c r="AC2662" i="19"/>
  <c r="AA2662" i="19"/>
  <c r="AC2663" i="19"/>
  <c r="AA2663" i="19"/>
  <c r="AE2677" i="19"/>
  <c r="K2684" i="19"/>
  <c r="J2684" i="19"/>
  <c r="O2684" i="19"/>
  <c r="AH2677" i="19"/>
  <c r="P2684" i="19"/>
  <c r="AI2677" i="19"/>
  <c r="Y2670" i="19"/>
  <c r="AB2670" i="19" s="1"/>
  <c r="AG2670" i="19" s="1"/>
  <c r="AD2656" i="19"/>
  <c r="AF2656" i="19" s="1"/>
  <c r="AJ2656" i="19" s="1"/>
  <c r="D2656" i="19" s="1"/>
  <c r="Y2669" i="19"/>
  <c r="H2684" i="19"/>
  <c r="X2677" i="19"/>
  <c r="H2683" i="19"/>
  <c r="X2676" i="19"/>
  <c r="P2683" i="19"/>
  <c r="AI2676" i="19"/>
  <c r="O2683" i="19"/>
  <c r="AH2676" i="19"/>
  <c r="AD2663" i="19" l="1"/>
  <c r="AF2663" i="19" s="1"/>
  <c r="AJ2663" i="19" s="1"/>
  <c r="D2663" i="19" s="1"/>
  <c r="AD2662" i="19"/>
  <c r="AF2662" i="19" s="1"/>
  <c r="AJ2662" i="19" s="1"/>
  <c r="D2662" i="19" s="1"/>
  <c r="B2657" i="19"/>
  <c r="P2690" i="19"/>
  <c r="AI2683" i="19"/>
  <c r="J2691" i="19"/>
  <c r="Y2676" i="19"/>
  <c r="AB2676" i="19" s="1"/>
  <c r="AG2676" i="19" s="1"/>
  <c r="AE2684" i="19"/>
  <c r="K2691" i="19"/>
  <c r="H2690" i="19"/>
  <c r="X2683" i="19"/>
  <c r="AC2669" i="19"/>
  <c r="AA2669" i="19"/>
  <c r="P2691" i="19"/>
  <c r="AI2684" i="19"/>
  <c r="J2690" i="19"/>
  <c r="AB2669" i="19"/>
  <c r="AG2669" i="19" s="1"/>
  <c r="AE2683" i="19"/>
  <c r="K2690" i="19"/>
  <c r="Y2677" i="19"/>
  <c r="AB2677" i="19" s="1"/>
  <c r="AG2677" i="19" s="1"/>
  <c r="H2691" i="19"/>
  <c r="X2684" i="19"/>
  <c r="A2657" i="19"/>
  <c r="AC2670" i="19"/>
  <c r="AA2670" i="19"/>
  <c r="O2690" i="19"/>
  <c r="AH2683" i="19"/>
  <c r="O2691" i="19"/>
  <c r="AH2684" i="19"/>
  <c r="AD2670" i="19" l="1"/>
  <c r="AF2670" i="19" s="1"/>
  <c r="AJ2670" i="19" s="1"/>
  <c r="D2670" i="19" s="1"/>
  <c r="AD2669" i="19"/>
  <c r="AF2669" i="19" s="1"/>
  <c r="AJ2669" i="19" s="1"/>
  <c r="D2669" i="19" s="1"/>
  <c r="B2664" i="19"/>
  <c r="A2664" i="19"/>
  <c r="P2698" i="19"/>
  <c r="AI2691" i="19"/>
  <c r="AH2691" i="19"/>
  <c r="O2698" i="19"/>
  <c r="Y2684" i="19"/>
  <c r="AB2684" i="19" s="1"/>
  <c r="AG2684" i="19" s="1"/>
  <c r="H2698" i="19"/>
  <c r="X2691" i="19"/>
  <c r="AE2690" i="19"/>
  <c r="K2697" i="19"/>
  <c r="AC2676" i="19"/>
  <c r="AD2676" i="19" s="1"/>
  <c r="AA2676" i="19"/>
  <c r="Y2683" i="19"/>
  <c r="AB2683" i="19" s="1"/>
  <c r="AG2683" i="19" s="1"/>
  <c r="AC2677" i="19"/>
  <c r="AA2677" i="19"/>
  <c r="J2698" i="19"/>
  <c r="O2697" i="19"/>
  <c r="AH2690" i="19"/>
  <c r="H2697" i="19"/>
  <c r="X2690" i="19"/>
  <c r="AE2691" i="19"/>
  <c r="K2698" i="19"/>
  <c r="J2697" i="19"/>
  <c r="P2697" i="19"/>
  <c r="AI2690" i="19"/>
  <c r="AD2677" i="19" l="1"/>
  <c r="AF2677" i="19" s="1"/>
  <c r="AJ2677" i="19" s="1"/>
  <c r="D2677" i="19" s="1"/>
  <c r="A2671" i="19"/>
  <c r="O2704" i="19"/>
  <c r="AH2697" i="19"/>
  <c r="AC2684" i="19"/>
  <c r="AA2684" i="19"/>
  <c r="J2705" i="19"/>
  <c r="O2705" i="19"/>
  <c r="AH2698" i="19"/>
  <c r="AF2676" i="19"/>
  <c r="AJ2676" i="19" s="1"/>
  <c r="D2676" i="19" s="1"/>
  <c r="Y2690" i="19"/>
  <c r="AB2690" i="19" s="1"/>
  <c r="AG2690" i="19" s="1"/>
  <c r="Y2691" i="19"/>
  <c r="AB2691" i="19" s="1"/>
  <c r="AG2691" i="19" s="1"/>
  <c r="H2704" i="19"/>
  <c r="X2697" i="19"/>
  <c r="H2705" i="19"/>
  <c r="X2698" i="19"/>
  <c r="J2704" i="19"/>
  <c r="AE2698" i="19"/>
  <c r="K2705" i="19"/>
  <c r="AE2697" i="19"/>
  <c r="K2704" i="19"/>
  <c r="AC2683" i="19"/>
  <c r="AA2683" i="19"/>
  <c r="AI2698" i="19"/>
  <c r="P2705" i="19"/>
  <c r="B2671" i="19"/>
  <c r="P2704" i="19"/>
  <c r="AI2697" i="19"/>
  <c r="A2678" i="19" l="1"/>
  <c r="AD2684" i="19"/>
  <c r="AF2684" i="19" s="1"/>
  <c r="AJ2684" i="19" s="1"/>
  <c r="D2684" i="19" s="1"/>
  <c r="P2712" i="19"/>
  <c r="AI2705" i="19"/>
  <c r="B2678" i="19"/>
  <c r="AE2704" i="19"/>
  <c r="K2711" i="19"/>
  <c r="O2712" i="19"/>
  <c r="AH2705" i="19"/>
  <c r="K2712" i="19"/>
  <c r="AE2705" i="19"/>
  <c r="J2712" i="19"/>
  <c r="J2711" i="19"/>
  <c r="AC2690" i="19"/>
  <c r="AA2690" i="19"/>
  <c r="Y2698" i="19"/>
  <c r="AB2698" i="19" s="1"/>
  <c r="AG2698" i="19" s="1"/>
  <c r="Y2697" i="19"/>
  <c r="P2711" i="19"/>
  <c r="AI2704" i="19"/>
  <c r="H2711" i="19"/>
  <c r="X2704" i="19"/>
  <c r="AC2691" i="19"/>
  <c r="AD2691" i="19" s="1"/>
  <c r="AF2691" i="19" s="1"/>
  <c r="AJ2691" i="19" s="1"/>
  <c r="D2691" i="19" s="1"/>
  <c r="AA2691" i="19"/>
  <c r="AD2683" i="19"/>
  <c r="AF2683" i="19" s="1"/>
  <c r="AJ2683" i="19" s="1"/>
  <c r="D2683" i="19" s="1"/>
  <c r="H2712" i="19"/>
  <c r="X2705" i="19"/>
  <c r="O2711" i="19"/>
  <c r="AH2704" i="19"/>
  <c r="AD2690" i="19" l="1"/>
  <c r="AF2690" i="19" s="1"/>
  <c r="AJ2690" i="19" s="1"/>
  <c r="D2690" i="19" s="1"/>
  <c r="A2692" i="19" s="1"/>
  <c r="A2685" i="19"/>
  <c r="B2685" i="19"/>
  <c r="O2718" i="19"/>
  <c r="AH2711" i="19"/>
  <c r="H2719" i="19"/>
  <c r="X2712" i="19"/>
  <c r="Y2705" i="19"/>
  <c r="AB2705" i="19" s="1"/>
  <c r="AG2705" i="19" s="1"/>
  <c r="O2719" i="19"/>
  <c r="AH2712" i="19"/>
  <c r="AC2697" i="19"/>
  <c r="AA2697" i="19"/>
  <c r="J2718" i="19"/>
  <c r="J2719" i="19"/>
  <c r="P2718" i="19"/>
  <c r="AI2711" i="19"/>
  <c r="K2718" i="19"/>
  <c r="AE2711" i="19"/>
  <c r="AB2697" i="19"/>
  <c r="AG2697" i="19" s="1"/>
  <c r="Y2704" i="19"/>
  <c r="AB2704" i="19" s="1"/>
  <c r="AG2704" i="19" s="1"/>
  <c r="AE2712" i="19"/>
  <c r="K2719" i="19"/>
  <c r="H2718" i="19"/>
  <c r="X2711" i="19"/>
  <c r="AC2698" i="19"/>
  <c r="AA2698" i="19"/>
  <c r="AI2712" i="19"/>
  <c r="P2719" i="19"/>
  <c r="AD2697" i="19" l="1"/>
  <c r="AF2697" i="19" s="1"/>
  <c r="AJ2697" i="19" s="1"/>
  <c r="D2697" i="19" s="1"/>
  <c r="AD2698" i="19"/>
  <c r="AF2698" i="19" s="1"/>
  <c r="AJ2698" i="19" s="1"/>
  <c r="D2698" i="19" s="1"/>
  <c r="B2692" i="19"/>
  <c r="H2725" i="19"/>
  <c r="X2718" i="19"/>
  <c r="P2726" i="19"/>
  <c r="AI2719" i="19"/>
  <c r="J2726" i="19"/>
  <c r="AH2719" i="19"/>
  <c r="O2726" i="19"/>
  <c r="AC2704" i="19"/>
  <c r="AA2704" i="19"/>
  <c r="J2725" i="19"/>
  <c r="Y2711" i="19"/>
  <c r="AB2711" i="19" s="1"/>
  <c r="AG2711" i="19" s="1"/>
  <c r="K2726" i="19"/>
  <c r="AE2719" i="19"/>
  <c r="H2726" i="19"/>
  <c r="X2719" i="19"/>
  <c r="AC2705" i="19"/>
  <c r="AA2705" i="19"/>
  <c r="Y2712" i="19"/>
  <c r="AB2712" i="19" s="1"/>
  <c r="AG2712" i="19" s="1"/>
  <c r="AE2718" i="19"/>
  <c r="K2725" i="19"/>
  <c r="O2725" i="19"/>
  <c r="AH2718" i="19"/>
  <c r="P2725" i="19"/>
  <c r="AI2718" i="19"/>
  <c r="AD2704" i="19" l="1"/>
  <c r="AF2704" i="19" s="1"/>
  <c r="AJ2704" i="19" s="1"/>
  <c r="D2704" i="19" s="1"/>
  <c r="AD2705" i="19"/>
  <c r="AF2705" i="19" s="1"/>
  <c r="AJ2705" i="19" s="1"/>
  <c r="D2705" i="19" s="1"/>
  <c r="A2699" i="19"/>
  <c r="B2699" i="19"/>
  <c r="K2733" i="19"/>
  <c r="AE2726" i="19"/>
  <c r="P2732" i="19"/>
  <c r="AI2725" i="19"/>
  <c r="AC2711" i="19"/>
  <c r="AA2711" i="19"/>
  <c r="O2732" i="19"/>
  <c r="AH2725" i="19"/>
  <c r="K2732" i="19"/>
  <c r="AE2725" i="19"/>
  <c r="AC2712" i="19"/>
  <c r="AD2712" i="19" s="1"/>
  <c r="AF2712" i="19" s="1"/>
  <c r="AJ2712" i="19" s="1"/>
  <c r="D2712" i="19" s="1"/>
  <c r="AA2712" i="19"/>
  <c r="J2732" i="19"/>
  <c r="J2733" i="19"/>
  <c r="Y2719" i="19"/>
  <c r="AB2719" i="19" s="1"/>
  <c r="AG2719" i="19" s="1"/>
  <c r="H2733" i="19"/>
  <c r="X2726" i="19"/>
  <c r="Y2718" i="19"/>
  <c r="AB2718" i="19" s="1"/>
  <c r="AG2718" i="19" s="1"/>
  <c r="AH2726" i="19"/>
  <c r="O2733" i="19"/>
  <c r="P2733" i="19"/>
  <c r="AI2726" i="19"/>
  <c r="H2732" i="19"/>
  <c r="X2725" i="19"/>
  <c r="AD2711" i="19" l="1"/>
  <c r="AF2711" i="19" s="1"/>
  <c r="AJ2711" i="19" s="1"/>
  <c r="D2711" i="19" s="1"/>
  <c r="J2740" i="19"/>
  <c r="AI2733" i="19"/>
  <c r="P2740" i="19"/>
  <c r="O2740" i="19"/>
  <c r="AH2733" i="19"/>
  <c r="O2739" i="19"/>
  <c r="AH2732" i="19"/>
  <c r="H2740" i="19"/>
  <c r="X2733" i="19"/>
  <c r="P2739" i="19"/>
  <c r="AI2732" i="19"/>
  <c r="J2739" i="19"/>
  <c r="Y2725" i="19"/>
  <c r="AB2725" i="19" s="1"/>
  <c r="AG2725" i="19" s="1"/>
  <c r="H2739" i="19"/>
  <c r="X2732" i="19"/>
  <c r="AE2732" i="19"/>
  <c r="K2739" i="19"/>
  <c r="B2706" i="19"/>
  <c r="A2706" i="19"/>
  <c r="AC2718" i="19"/>
  <c r="AA2718" i="19"/>
  <c r="Y2726" i="19"/>
  <c r="AB2726" i="19" s="1"/>
  <c r="AG2726" i="19" s="1"/>
  <c r="AC2719" i="19"/>
  <c r="AA2719" i="19"/>
  <c r="K2740" i="19"/>
  <c r="AE2733" i="19"/>
  <c r="AD2719" i="19" l="1"/>
  <c r="AF2719" i="19" s="1"/>
  <c r="AJ2719" i="19" s="1"/>
  <c r="D2719" i="19" s="1"/>
  <c r="AD2718" i="19"/>
  <c r="AF2718" i="19" s="1"/>
  <c r="AJ2718" i="19" s="1"/>
  <c r="D2718" i="19" s="1"/>
  <c r="A2713" i="19"/>
  <c r="B2713" i="19"/>
  <c r="K2747" i="19"/>
  <c r="AE2740" i="19"/>
  <c r="H2747" i="19"/>
  <c r="X2740" i="19"/>
  <c r="K2746" i="19"/>
  <c r="AE2739" i="19"/>
  <c r="P2746" i="19"/>
  <c r="AI2739" i="19"/>
  <c r="O2746" i="19"/>
  <c r="AH2739" i="19"/>
  <c r="AH2740" i="19"/>
  <c r="O2747" i="19"/>
  <c r="Y2732" i="19"/>
  <c r="AB2732" i="19" s="1"/>
  <c r="AG2732" i="19" s="1"/>
  <c r="AI2740" i="19"/>
  <c r="P2747" i="19"/>
  <c r="H2746" i="19"/>
  <c r="X2739" i="19"/>
  <c r="AC2725" i="19"/>
  <c r="AA2725" i="19"/>
  <c r="J2746" i="19"/>
  <c r="AC2726" i="19"/>
  <c r="AA2726" i="19"/>
  <c r="Y2733" i="19"/>
  <c r="AB2733" i="19" s="1"/>
  <c r="AG2733" i="19" s="1"/>
  <c r="J2747" i="19"/>
  <c r="AD2725" i="19" l="1"/>
  <c r="AF2725" i="19" s="1"/>
  <c r="AJ2725" i="19" s="1"/>
  <c r="D2725" i="19" s="1"/>
  <c r="B2720" i="19"/>
  <c r="AD2726" i="19"/>
  <c r="AF2726" i="19" s="1"/>
  <c r="AJ2726" i="19" s="1"/>
  <c r="D2726" i="19" s="1"/>
  <c r="O2753" i="19"/>
  <c r="AH2746" i="19"/>
  <c r="P2753" i="19"/>
  <c r="AI2746" i="19"/>
  <c r="Y2739" i="19"/>
  <c r="AB2739" i="19" s="1"/>
  <c r="AG2739" i="19" s="1"/>
  <c r="AE2747" i="19"/>
  <c r="K2754" i="19"/>
  <c r="AC2733" i="19"/>
  <c r="AD2733" i="19" s="1"/>
  <c r="AA2733" i="19"/>
  <c r="J2753" i="19"/>
  <c r="Y2740" i="19"/>
  <c r="AB2740" i="19" s="1"/>
  <c r="AG2740" i="19" s="1"/>
  <c r="A2720" i="19"/>
  <c r="AC2732" i="19"/>
  <c r="AA2732" i="19"/>
  <c r="AH2747" i="19"/>
  <c r="O2754" i="19"/>
  <c r="K2753" i="19"/>
  <c r="AE2746" i="19"/>
  <c r="H2753" i="19"/>
  <c r="X2746" i="19"/>
  <c r="H2754" i="19"/>
  <c r="X2747" i="19"/>
  <c r="AI2747" i="19"/>
  <c r="P2754" i="19"/>
  <c r="J2754" i="19"/>
  <c r="AD2732" i="19" l="1"/>
  <c r="AF2732" i="19" s="1"/>
  <c r="AJ2732" i="19" s="1"/>
  <c r="D2732" i="19" s="1"/>
  <c r="K2761" i="19"/>
  <c r="AE2754" i="19"/>
  <c r="A2727" i="19"/>
  <c r="B2727" i="19"/>
  <c r="P2760" i="19"/>
  <c r="AI2753" i="19"/>
  <c r="AC2740" i="19"/>
  <c r="AA2740" i="19"/>
  <c r="J2761" i="19"/>
  <c r="P2761" i="19"/>
  <c r="AI2754" i="19"/>
  <c r="J2760" i="19"/>
  <c r="Y2747" i="19"/>
  <c r="H2760" i="19"/>
  <c r="X2753" i="19"/>
  <c r="AC2739" i="19"/>
  <c r="AA2739" i="19"/>
  <c r="AF2733" i="19"/>
  <c r="AJ2733" i="19" s="1"/>
  <c r="D2733" i="19" s="1"/>
  <c r="H2761" i="19"/>
  <c r="X2754" i="19"/>
  <c r="Y2754" i="19" s="1"/>
  <c r="AA2754" i="19" s="1"/>
  <c r="Y2746" i="19"/>
  <c r="K2760" i="19"/>
  <c r="AE2753" i="19"/>
  <c r="AH2754" i="19"/>
  <c r="O2761" i="19"/>
  <c r="O2760" i="19"/>
  <c r="AH2753" i="19"/>
  <c r="AD2739" i="19" l="1"/>
  <c r="AF2739" i="19" s="1"/>
  <c r="AJ2739" i="19" s="1"/>
  <c r="D2739" i="19" s="1"/>
  <c r="A2734" i="19"/>
  <c r="AC2746" i="19"/>
  <c r="AA2746" i="19"/>
  <c r="O2768" i="19"/>
  <c r="AH2761" i="19"/>
  <c r="J2767" i="19"/>
  <c r="Y2753" i="19"/>
  <c r="AB2753" i="19" s="1"/>
  <c r="AG2753" i="19" s="1"/>
  <c r="P2768" i="19"/>
  <c r="AI2761" i="19"/>
  <c r="J2768" i="19"/>
  <c r="H2768" i="19"/>
  <c r="X2761" i="19"/>
  <c r="B2734" i="19"/>
  <c r="P2767" i="19"/>
  <c r="AI2760" i="19"/>
  <c r="AC2747" i="19"/>
  <c r="AA2747" i="19"/>
  <c r="K2767" i="19"/>
  <c r="AE2760" i="19"/>
  <c r="AB2746" i="19"/>
  <c r="AG2746" i="19" s="1"/>
  <c r="AB2754" i="19"/>
  <c r="AG2754" i="19" s="1"/>
  <c r="AC2754" i="19"/>
  <c r="AD2754" i="19" s="1"/>
  <c r="AF2754" i="19" s="1"/>
  <c r="AD2740" i="19"/>
  <c r="AF2740" i="19" s="1"/>
  <c r="AJ2740" i="19" s="1"/>
  <c r="D2740" i="19" s="1"/>
  <c r="O2767" i="19"/>
  <c r="AH2760" i="19"/>
  <c r="H2767" i="19"/>
  <c r="X2760" i="19"/>
  <c r="AB2747" i="19"/>
  <c r="AG2747" i="19" s="1"/>
  <c r="AE2761" i="19"/>
  <c r="K2768" i="19"/>
  <c r="AD2746" i="19" l="1"/>
  <c r="AF2746" i="19" s="1"/>
  <c r="AD2747" i="19"/>
  <c r="AF2747" i="19" s="1"/>
  <c r="B2741" i="19"/>
  <c r="A2741" i="19"/>
  <c r="H2774" i="19"/>
  <c r="X2767" i="19"/>
  <c r="AJ2754" i="19"/>
  <c r="D2754" i="19" s="1"/>
  <c r="AH2768" i="19"/>
  <c r="O2775" i="19"/>
  <c r="Y2761" i="19"/>
  <c r="AB2761" i="19" s="1"/>
  <c r="AG2761" i="19" s="1"/>
  <c r="J2775" i="19"/>
  <c r="AI2768" i="19"/>
  <c r="P2775" i="19"/>
  <c r="AC2753" i="19"/>
  <c r="AD2753" i="19" s="1"/>
  <c r="AA2753" i="19"/>
  <c r="K2775" i="19"/>
  <c r="AE2768" i="19"/>
  <c r="Y2760" i="19"/>
  <c r="AB2760" i="19" s="1"/>
  <c r="AG2760" i="19" s="1"/>
  <c r="H2775" i="19"/>
  <c r="X2768" i="19"/>
  <c r="O2774" i="19"/>
  <c r="AH2767" i="19"/>
  <c r="K2774" i="19"/>
  <c r="AE2767" i="19"/>
  <c r="J2774" i="19"/>
  <c r="P2774" i="19"/>
  <c r="AI2767" i="19"/>
  <c r="AJ2746" i="19" l="1"/>
  <c r="D2746" i="19" s="1"/>
  <c r="AJ2747" i="19"/>
  <c r="D2747" i="19" s="1"/>
  <c r="P2781" i="19"/>
  <c r="AI2774" i="19"/>
  <c r="J2781" i="19"/>
  <c r="J2782" i="19"/>
  <c r="AH2775" i="19"/>
  <c r="O2782" i="19"/>
  <c r="O2781" i="19"/>
  <c r="AH2774" i="19"/>
  <c r="Y2768" i="19"/>
  <c r="H2782" i="19"/>
  <c r="X2775" i="19"/>
  <c r="AC2760" i="19"/>
  <c r="AD2760" i="19" s="1"/>
  <c r="AF2760" i="19" s="1"/>
  <c r="AJ2760" i="19" s="1"/>
  <c r="D2760" i="19" s="1"/>
  <c r="AA2760" i="19"/>
  <c r="AF2753" i="19"/>
  <c r="AJ2753" i="19" s="1"/>
  <c r="D2753" i="19" s="1"/>
  <c r="A2755" i="19" s="1"/>
  <c r="P2782" i="19"/>
  <c r="AI2775" i="19"/>
  <c r="AE2774" i="19"/>
  <c r="K2781" i="19"/>
  <c r="AC2761" i="19"/>
  <c r="AA2761" i="19"/>
  <c r="Y2767" i="19"/>
  <c r="AB2767" i="19" s="1"/>
  <c r="AG2767" i="19" s="1"/>
  <c r="H2781" i="19"/>
  <c r="X2774" i="19"/>
  <c r="K2782" i="19"/>
  <c r="AE2775" i="19"/>
  <c r="A2748" i="19" l="1"/>
  <c r="B2748" i="19"/>
  <c r="AD2761" i="19"/>
  <c r="AF2761" i="19" s="1"/>
  <c r="AJ2761" i="19" s="1"/>
  <c r="D2761" i="19" s="1"/>
  <c r="A2762" i="19" s="1"/>
  <c r="B2755" i="19"/>
  <c r="Y2775" i="19"/>
  <c r="AB2775" i="19" s="1"/>
  <c r="AG2775" i="19" s="1"/>
  <c r="AC2768" i="19"/>
  <c r="AA2768" i="19"/>
  <c r="H2788" i="19"/>
  <c r="X2781" i="19"/>
  <c r="H2789" i="19"/>
  <c r="X2782" i="19"/>
  <c r="AC2767" i="19"/>
  <c r="AD2767" i="19" s="1"/>
  <c r="AF2767" i="19" s="1"/>
  <c r="AJ2767" i="19" s="1"/>
  <c r="D2767" i="19" s="1"/>
  <c r="AA2767" i="19"/>
  <c r="O2788" i="19"/>
  <c r="AH2781" i="19"/>
  <c r="O2789" i="19"/>
  <c r="AH2782" i="19"/>
  <c r="AI2782" i="19"/>
  <c r="P2789" i="19"/>
  <c r="K2789" i="19"/>
  <c r="AE2782" i="19"/>
  <c r="AB2768" i="19"/>
  <c r="AG2768" i="19" s="1"/>
  <c r="K2788" i="19"/>
  <c r="AE2781" i="19"/>
  <c r="J2789" i="19"/>
  <c r="Y2774" i="19"/>
  <c r="AB2774" i="19" s="1"/>
  <c r="AG2774" i="19" s="1"/>
  <c r="J2788" i="19"/>
  <c r="P2788" i="19"/>
  <c r="AI2781" i="19"/>
  <c r="AD2768" i="19" l="1"/>
  <c r="AF2768" i="19" s="1"/>
  <c r="B2762" i="19"/>
  <c r="P2796" i="19"/>
  <c r="AI2789" i="19"/>
  <c r="P2795" i="19"/>
  <c r="AI2788" i="19"/>
  <c r="J2795" i="19"/>
  <c r="O2795" i="19"/>
  <c r="AH2788" i="19"/>
  <c r="O2796" i="19"/>
  <c r="AH2789" i="19"/>
  <c r="AC2774" i="19"/>
  <c r="AD2774" i="19" s="1"/>
  <c r="AA2774" i="19"/>
  <c r="J2796" i="19"/>
  <c r="H2795" i="19"/>
  <c r="X2788" i="19"/>
  <c r="K2795" i="19"/>
  <c r="AE2788" i="19"/>
  <c r="Y2782" i="19"/>
  <c r="AB2782" i="19" s="1"/>
  <c r="AG2782" i="19" s="1"/>
  <c r="H2796" i="19"/>
  <c r="X2789" i="19"/>
  <c r="Y2781" i="19"/>
  <c r="AB2781" i="19" s="1"/>
  <c r="AG2781" i="19" s="1"/>
  <c r="K2796" i="19"/>
  <c r="AE2789" i="19"/>
  <c r="AC2775" i="19"/>
  <c r="AA2775" i="19"/>
  <c r="AD2775" i="19" l="1"/>
  <c r="AF2775" i="19" s="1"/>
  <c r="AJ2775" i="19" s="1"/>
  <c r="D2775" i="19" s="1"/>
  <c r="AJ2768" i="19"/>
  <c r="D2768" i="19" s="1"/>
  <c r="A2769" i="19" s="1"/>
  <c r="K2803" i="19"/>
  <c r="AE2796" i="19"/>
  <c r="O2803" i="19"/>
  <c r="AH2796" i="19"/>
  <c r="AF2774" i="19"/>
  <c r="AJ2774" i="19" s="1"/>
  <c r="D2774" i="19" s="1"/>
  <c r="AC2781" i="19"/>
  <c r="AA2781" i="19"/>
  <c r="J2802" i="19"/>
  <c r="H2802" i="19"/>
  <c r="X2795" i="19"/>
  <c r="J2803" i="19"/>
  <c r="Y2789" i="19"/>
  <c r="AB2789" i="19" s="1"/>
  <c r="AG2789" i="19" s="1"/>
  <c r="O2802" i="19"/>
  <c r="AH2795" i="19"/>
  <c r="H2803" i="19"/>
  <c r="X2796" i="19"/>
  <c r="AC2782" i="19"/>
  <c r="AA2782" i="19"/>
  <c r="P2802" i="19"/>
  <c r="AI2795" i="19"/>
  <c r="K2802" i="19"/>
  <c r="AE2795" i="19"/>
  <c r="Y2788" i="19"/>
  <c r="AB2788" i="19" s="1"/>
  <c r="AG2788" i="19" s="1"/>
  <c r="AI2796" i="19"/>
  <c r="P2803" i="19"/>
  <c r="B2769" i="19" l="1"/>
  <c r="AD2782" i="19"/>
  <c r="AF2782" i="19" s="1"/>
  <c r="AJ2782" i="19" s="1"/>
  <c r="D2782" i="19" s="1"/>
  <c r="AD2781" i="19"/>
  <c r="AF2781" i="19" s="1"/>
  <c r="AJ2781" i="19" s="1"/>
  <c r="D2781" i="19" s="1"/>
  <c r="Y2795" i="19"/>
  <c r="AB2795" i="19" s="1"/>
  <c r="AG2795" i="19" s="1"/>
  <c r="H2809" i="19"/>
  <c r="X2802" i="19"/>
  <c r="J2809" i="19"/>
  <c r="AC2788" i="19"/>
  <c r="AA2788" i="19"/>
  <c r="Y2796" i="19"/>
  <c r="AB2796" i="19" s="1"/>
  <c r="AG2796" i="19" s="1"/>
  <c r="O2809" i="19"/>
  <c r="AH2802" i="19"/>
  <c r="AE2803" i="19"/>
  <c r="K2810" i="19"/>
  <c r="A2776" i="19"/>
  <c r="B2776" i="19"/>
  <c r="AI2803" i="19"/>
  <c r="P2810" i="19"/>
  <c r="J2810" i="19"/>
  <c r="K2809" i="19"/>
  <c r="AE2802" i="19"/>
  <c r="P2809" i="19"/>
  <c r="AI2802" i="19"/>
  <c r="H2810" i="19"/>
  <c r="X2803" i="19"/>
  <c r="O2810" i="19"/>
  <c r="AH2803" i="19"/>
  <c r="AC2789" i="19"/>
  <c r="AA2789" i="19"/>
  <c r="AD2788" i="19" l="1"/>
  <c r="AF2788" i="19" s="1"/>
  <c r="AJ2788" i="19" s="1"/>
  <c r="D2788" i="19" s="1"/>
  <c r="B2783" i="19"/>
  <c r="AD2789" i="19"/>
  <c r="AF2789" i="19" s="1"/>
  <c r="AJ2789" i="19" s="1"/>
  <c r="D2789" i="19" s="1"/>
  <c r="Y2803" i="19"/>
  <c r="AB2803" i="19" s="1"/>
  <c r="AG2803" i="19" s="1"/>
  <c r="J2817" i="19"/>
  <c r="O2816" i="19"/>
  <c r="AH2809" i="19"/>
  <c r="H2817" i="19"/>
  <c r="X2810" i="19"/>
  <c r="P2816" i="19"/>
  <c r="AI2809" i="19"/>
  <c r="K2816" i="19"/>
  <c r="AE2809" i="19"/>
  <c r="A2783" i="19"/>
  <c r="AI2810" i="19"/>
  <c r="P2817" i="19"/>
  <c r="J2816" i="19"/>
  <c r="O2817" i="19"/>
  <c r="AH2810" i="19"/>
  <c r="AC2796" i="19"/>
  <c r="AA2796" i="19"/>
  <c r="Y2802" i="19"/>
  <c r="AB2802" i="19" s="1"/>
  <c r="AG2802" i="19" s="1"/>
  <c r="H2816" i="19"/>
  <c r="X2809" i="19"/>
  <c r="K2817" i="19"/>
  <c r="AE2810" i="19"/>
  <c r="AC2795" i="19"/>
  <c r="AA2795" i="19"/>
  <c r="B2790" i="19" l="1"/>
  <c r="AD2795" i="19"/>
  <c r="AF2795" i="19" s="1"/>
  <c r="AJ2795" i="19" s="1"/>
  <c r="D2795" i="19" s="1"/>
  <c r="AD2796" i="19"/>
  <c r="AF2796" i="19" s="1"/>
  <c r="AJ2796" i="19" s="1"/>
  <c r="D2796" i="19" s="1"/>
  <c r="A2790" i="19"/>
  <c r="AI2817" i="19"/>
  <c r="P2824" i="19"/>
  <c r="AE2817" i="19"/>
  <c r="K2824" i="19"/>
  <c r="O2824" i="19"/>
  <c r="AH2817" i="19"/>
  <c r="K2823" i="19"/>
  <c r="AE2816" i="19"/>
  <c r="Y2809" i="19"/>
  <c r="P2823" i="19"/>
  <c r="AI2816" i="19"/>
  <c r="H2823" i="19"/>
  <c r="X2816" i="19"/>
  <c r="Y2810" i="19"/>
  <c r="AB2810" i="19" s="1"/>
  <c r="AG2810" i="19" s="1"/>
  <c r="O2823" i="19"/>
  <c r="AH2816" i="19"/>
  <c r="H2824" i="19"/>
  <c r="X2817" i="19"/>
  <c r="AC2802" i="19"/>
  <c r="AA2802" i="19"/>
  <c r="J2824" i="19"/>
  <c r="J2823" i="19"/>
  <c r="AC2803" i="19"/>
  <c r="AA2803" i="19"/>
  <c r="AD2802" i="19" l="1"/>
  <c r="AF2802" i="19" s="1"/>
  <c r="AJ2802" i="19" s="1"/>
  <c r="D2802" i="19" s="1"/>
  <c r="A2797" i="19"/>
  <c r="B2797" i="19"/>
  <c r="AD2803" i="19"/>
  <c r="AF2803" i="19" s="1"/>
  <c r="AJ2803" i="19" s="1"/>
  <c r="D2803" i="19" s="1"/>
  <c r="AC2809" i="19"/>
  <c r="AA2809" i="19"/>
  <c r="H2830" i="19"/>
  <c r="X2823" i="19"/>
  <c r="P2830" i="19"/>
  <c r="AI2823" i="19"/>
  <c r="AB2809" i="19"/>
  <c r="AG2809" i="19" s="1"/>
  <c r="J2830" i="19"/>
  <c r="AH2824" i="19"/>
  <c r="O2831" i="19"/>
  <c r="Y2817" i="19"/>
  <c r="H2831" i="19"/>
  <c r="X2824" i="19"/>
  <c r="AE2824" i="19"/>
  <c r="K2831" i="19"/>
  <c r="AC2810" i="19"/>
  <c r="AA2810" i="19"/>
  <c r="AI2824" i="19"/>
  <c r="P2831" i="19"/>
  <c r="J2831" i="19"/>
  <c r="K2830" i="19"/>
  <c r="AE2823" i="19"/>
  <c r="O2830" i="19"/>
  <c r="AH2823" i="19"/>
  <c r="Y2816" i="19"/>
  <c r="AD2810" i="19" l="1"/>
  <c r="AF2810" i="19" s="1"/>
  <c r="AJ2810" i="19" s="1"/>
  <c r="D2810" i="19" s="1"/>
  <c r="AD2809" i="19"/>
  <c r="AF2809" i="19" s="1"/>
  <c r="AC2817" i="19"/>
  <c r="AA2817" i="19"/>
  <c r="AC2816" i="19"/>
  <c r="AA2816" i="19"/>
  <c r="A2804" i="19"/>
  <c r="B2804" i="19"/>
  <c r="AH2831" i="19"/>
  <c r="O2838" i="19"/>
  <c r="P2837" i="19"/>
  <c r="AI2830" i="19"/>
  <c r="Y2823" i="19"/>
  <c r="AB2823" i="19" s="1"/>
  <c r="AG2823" i="19" s="1"/>
  <c r="AE2831" i="19"/>
  <c r="K2838" i="19"/>
  <c r="H2837" i="19"/>
  <c r="X2830" i="19"/>
  <c r="H2838" i="19"/>
  <c r="X2831" i="19"/>
  <c r="AB2817" i="19"/>
  <c r="AG2817" i="19" s="1"/>
  <c r="O2837" i="19"/>
  <c r="AH2830" i="19"/>
  <c r="K2837" i="19"/>
  <c r="AE2830" i="19"/>
  <c r="J2838" i="19"/>
  <c r="J2837" i="19"/>
  <c r="P2838" i="19"/>
  <c r="AI2831" i="19"/>
  <c r="AB2816" i="19"/>
  <c r="AG2816" i="19" s="1"/>
  <c r="Y2824" i="19"/>
  <c r="AJ2809" i="19" l="1"/>
  <c r="D2809" i="19" s="1"/>
  <c r="A2811" i="19" s="1"/>
  <c r="AD2816" i="19"/>
  <c r="AF2816" i="19" s="1"/>
  <c r="AJ2816" i="19" s="1"/>
  <c r="D2816" i="19" s="1"/>
  <c r="AD2817" i="19"/>
  <c r="AF2817" i="19" s="1"/>
  <c r="AJ2817" i="19" s="1"/>
  <c r="D2817" i="19" s="1"/>
  <c r="J2845" i="19"/>
  <c r="K2844" i="19"/>
  <c r="AE2837" i="19"/>
  <c r="AC2824" i="19"/>
  <c r="AA2824" i="19"/>
  <c r="Y2830" i="19"/>
  <c r="AB2830" i="19" s="1"/>
  <c r="AG2830" i="19" s="1"/>
  <c r="H2844" i="19"/>
  <c r="X2837" i="19"/>
  <c r="AC2823" i="19"/>
  <c r="AA2823" i="19"/>
  <c r="Y2831" i="19"/>
  <c r="AB2831" i="19" s="1"/>
  <c r="AG2831" i="19" s="1"/>
  <c r="K2845" i="19"/>
  <c r="AE2838" i="19"/>
  <c r="P2845" i="19"/>
  <c r="AI2838" i="19"/>
  <c r="J2844" i="19"/>
  <c r="P2844" i="19"/>
  <c r="AI2837" i="19"/>
  <c r="O2845" i="19"/>
  <c r="AH2838" i="19"/>
  <c r="O2844" i="19"/>
  <c r="AH2837" i="19"/>
  <c r="AB2824" i="19"/>
  <c r="AG2824" i="19" s="1"/>
  <c r="H2845" i="19"/>
  <c r="X2838" i="19"/>
  <c r="B2811" i="19" l="1"/>
  <c r="B2818" i="19"/>
  <c r="Y2838" i="19"/>
  <c r="AB2838" i="19" s="1"/>
  <c r="AG2838" i="19" s="1"/>
  <c r="O2851" i="19"/>
  <c r="AH2844" i="19"/>
  <c r="AD2824" i="19"/>
  <c r="AF2824" i="19" s="1"/>
  <c r="AJ2824" i="19" s="1"/>
  <c r="D2824" i="19" s="1"/>
  <c r="AC2831" i="19"/>
  <c r="AA2831" i="19"/>
  <c r="H2852" i="19"/>
  <c r="X2845" i="19"/>
  <c r="P2851" i="19"/>
  <c r="AI2844" i="19"/>
  <c r="J2851" i="19"/>
  <c r="P2852" i="19"/>
  <c r="AI2845" i="19"/>
  <c r="K2851" i="19"/>
  <c r="AE2844" i="19"/>
  <c r="AD2823" i="19"/>
  <c r="AF2823" i="19" s="1"/>
  <c r="AJ2823" i="19" s="1"/>
  <c r="D2823" i="19" s="1"/>
  <c r="A2818" i="19"/>
  <c r="Y2837" i="19"/>
  <c r="AB2837" i="19" s="1"/>
  <c r="AG2837" i="19" s="1"/>
  <c r="O2852" i="19"/>
  <c r="AH2845" i="19"/>
  <c r="H2851" i="19"/>
  <c r="X2844" i="19"/>
  <c r="AC2830" i="19"/>
  <c r="AD2830" i="19" s="1"/>
  <c r="AF2830" i="19" s="1"/>
  <c r="AJ2830" i="19" s="1"/>
  <c r="D2830" i="19" s="1"/>
  <c r="AA2830" i="19"/>
  <c r="AE2845" i="19"/>
  <c r="K2852" i="19"/>
  <c r="J2852" i="19"/>
  <c r="AD2831" i="19" l="1"/>
  <c r="AF2831" i="19" s="1"/>
  <c r="AJ2831" i="19" s="1"/>
  <c r="D2831" i="19" s="1"/>
  <c r="B2825" i="19"/>
  <c r="A2825" i="19"/>
  <c r="K2859" i="19"/>
  <c r="AE2852" i="19"/>
  <c r="J2858" i="19"/>
  <c r="J2859" i="19"/>
  <c r="Y2845" i="19"/>
  <c r="H2859" i="19"/>
  <c r="X2852" i="19"/>
  <c r="AH2852" i="19"/>
  <c r="O2859" i="19"/>
  <c r="AC2837" i="19"/>
  <c r="AA2837" i="19"/>
  <c r="O2858" i="19"/>
  <c r="AH2851" i="19"/>
  <c r="AI2852" i="19"/>
  <c r="P2859" i="19"/>
  <c r="Y2844" i="19"/>
  <c r="AB2844" i="19" s="1"/>
  <c r="AG2844" i="19" s="1"/>
  <c r="P2858" i="19"/>
  <c r="AI2851" i="19"/>
  <c r="H2858" i="19"/>
  <c r="X2851" i="19"/>
  <c r="K2858" i="19"/>
  <c r="AE2851" i="19"/>
  <c r="AC2838" i="19"/>
  <c r="AA2838" i="19"/>
  <c r="AD2838" i="19" l="1"/>
  <c r="AF2838" i="19" s="1"/>
  <c r="AJ2838" i="19" s="1"/>
  <c r="D2838" i="19" s="1"/>
  <c r="AD2837" i="19"/>
  <c r="AF2837" i="19" s="1"/>
  <c r="AJ2837" i="19" s="1"/>
  <c r="D2837" i="19" s="1"/>
  <c r="O2865" i="19"/>
  <c r="AH2858" i="19"/>
  <c r="O2866" i="19"/>
  <c r="AH2859" i="19"/>
  <c r="Y2851" i="19"/>
  <c r="AB2851" i="19" s="1"/>
  <c r="AG2851" i="19" s="1"/>
  <c r="Y2852" i="19"/>
  <c r="AB2852" i="19" s="1"/>
  <c r="AG2852" i="19" s="1"/>
  <c r="H2865" i="19"/>
  <c r="X2858" i="19"/>
  <c r="H2866" i="19"/>
  <c r="X2859" i="19"/>
  <c r="AC2845" i="19"/>
  <c r="AA2845" i="19"/>
  <c r="AB2845" i="19"/>
  <c r="AG2845" i="19" s="1"/>
  <c r="P2865" i="19"/>
  <c r="AI2858" i="19"/>
  <c r="A2832" i="19"/>
  <c r="B2832" i="19"/>
  <c r="AI2859" i="19"/>
  <c r="P2866" i="19"/>
  <c r="AE2859" i="19"/>
  <c r="K2866" i="19"/>
  <c r="AE2858" i="19"/>
  <c r="K2865" i="19"/>
  <c r="AC2844" i="19"/>
  <c r="AA2844" i="19"/>
  <c r="J2866" i="19"/>
  <c r="J2865" i="19"/>
  <c r="AD2845" i="19" l="1"/>
  <c r="AF2845" i="19" s="1"/>
  <c r="AJ2845" i="19" s="1"/>
  <c r="D2845" i="19" s="1"/>
  <c r="A2839" i="19"/>
  <c r="J2873" i="19"/>
  <c r="Y2859" i="19"/>
  <c r="AB2859" i="19" s="1"/>
  <c r="AG2859" i="19" s="1"/>
  <c r="H2873" i="19"/>
  <c r="X2866" i="19"/>
  <c r="P2872" i="19"/>
  <c r="AI2865" i="19"/>
  <c r="B2839" i="19"/>
  <c r="Y2858" i="19"/>
  <c r="AB2858" i="19" s="1"/>
  <c r="AG2858" i="19" s="1"/>
  <c r="P2873" i="19"/>
  <c r="AI2866" i="19"/>
  <c r="AC2851" i="19"/>
  <c r="AD2851" i="19" s="1"/>
  <c r="AF2851" i="19" s="1"/>
  <c r="AJ2851" i="19" s="1"/>
  <c r="D2851" i="19" s="1"/>
  <c r="AA2851" i="19"/>
  <c r="AD2844" i="19"/>
  <c r="AF2844" i="19" s="1"/>
  <c r="AJ2844" i="19" s="1"/>
  <c r="D2844" i="19" s="1"/>
  <c r="AE2865" i="19"/>
  <c r="K2872" i="19"/>
  <c r="H2872" i="19"/>
  <c r="X2865" i="19"/>
  <c r="K2873" i="19"/>
  <c r="AE2866" i="19"/>
  <c r="AC2852" i="19"/>
  <c r="AA2852" i="19"/>
  <c r="O2873" i="19"/>
  <c r="AH2866" i="19"/>
  <c r="J2872" i="19"/>
  <c r="O2872" i="19"/>
  <c r="AH2865" i="19"/>
  <c r="AD2852" i="19" l="1"/>
  <c r="AF2852" i="19" s="1"/>
  <c r="AJ2852" i="19" s="1"/>
  <c r="D2852" i="19" s="1"/>
  <c r="B2853" i="19" s="1"/>
  <c r="A2846" i="19"/>
  <c r="O2879" i="19"/>
  <c r="AH2872" i="19"/>
  <c r="J2879" i="19"/>
  <c r="AI2873" i="19"/>
  <c r="P2880" i="19"/>
  <c r="AE2873" i="19"/>
  <c r="K2880" i="19"/>
  <c r="AC2859" i="19"/>
  <c r="AA2859" i="19"/>
  <c r="AC2858" i="19"/>
  <c r="AA2858" i="19"/>
  <c r="Y2865" i="19"/>
  <c r="AB2865" i="19" s="1"/>
  <c r="AG2865" i="19" s="1"/>
  <c r="P2879" i="19"/>
  <c r="AI2872" i="19"/>
  <c r="H2879" i="19"/>
  <c r="X2872" i="19"/>
  <c r="Y2866" i="19"/>
  <c r="AB2866" i="19" s="1"/>
  <c r="AG2866" i="19" s="1"/>
  <c r="K2879" i="19"/>
  <c r="AE2872" i="19"/>
  <c r="H2880" i="19"/>
  <c r="X2873" i="19"/>
  <c r="O2880" i="19"/>
  <c r="AH2873" i="19"/>
  <c r="B2846" i="19"/>
  <c r="J2880" i="19"/>
  <c r="Y2873" i="19"/>
  <c r="AD2859" i="19" l="1"/>
  <c r="AF2859" i="19" s="1"/>
  <c r="AJ2859" i="19" s="1"/>
  <c r="D2859" i="19" s="1"/>
  <c r="A2853" i="19"/>
  <c r="AD2858" i="19"/>
  <c r="AF2858" i="19" s="1"/>
  <c r="AJ2858" i="19" s="1"/>
  <c r="D2858" i="19" s="1"/>
  <c r="AB2873" i="19"/>
  <c r="AG2873" i="19" s="1"/>
  <c r="AC2873" i="19"/>
  <c r="J2887" i="19"/>
  <c r="AC2865" i="19"/>
  <c r="AA2865" i="19"/>
  <c r="J2886" i="19"/>
  <c r="AI2880" i="19"/>
  <c r="P2887" i="19"/>
  <c r="O2887" i="19"/>
  <c r="AH2880" i="19"/>
  <c r="AE2880" i="19"/>
  <c r="K2887" i="19"/>
  <c r="H2887" i="19"/>
  <c r="X2880" i="19"/>
  <c r="AE2879" i="19"/>
  <c r="K2886" i="19"/>
  <c r="AC2866" i="19"/>
  <c r="AA2866" i="19"/>
  <c r="Y2872" i="19"/>
  <c r="AB2872" i="19" s="1"/>
  <c r="AG2872" i="19" s="1"/>
  <c r="H2886" i="19"/>
  <c r="X2879" i="19"/>
  <c r="AA2873" i="19"/>
  <c r="P2886" i="19"/>
  <c r="AI2879" i="19"/>
  <c r="O2886" i="19"/>
  <c r="AH2879" i="19"/>
  <c r="AD2865" i="19" l="1"/>
  <c r="AF2865" i="19" s="1"/>
  <c r="AJ2865" i="19" s="1"/>
  <c r="D2865" i="19" s="1"/>
  <c r="B2860" i="19"/>
  <c r="AD2866" i="19"/>
  <c r="AF2866" i="19" s="1"/>
  <c r="AJ2866" i="19" s="1"/>
  <c r="D2866" i="19" s="1"/>
  <c r="P2893" i="19"/>
  <c r="AI2886" i="19"/>
  <c r="AH2887" i="19"/>
  <c r="O2894" i="19"/>
  <c r="P2894" i="19"/>
  <c r="AI2887" i="19"/>
  <c r="Y2880" i="19"/>
  <c r="AB2880" i="19" s="1"/>
  <c r="AG2880" i="19" s="1"/>
  <c r="J2894" i="19"/>
  <c r="O2893" i="19"/>
  <c r="AH2886" i="19"/>
  <c r="AD2873" i="19"/>
  <c r="AF2873" i="19" s="1"/>
  <c r="AJ2873" i="19" s="1"/>
  <c r="D2873" i="19" s="1"/>
  <c r="A2860" i="19"/>
  <c r="Y2879" i="19"/>
  <c r="AB2879" i="19" s="1"/>
  <c r="AG2879" i="19" s="1"/>
  <c r="H2893" i="19"/>
  <c r="X2886" i="19"/>
  <c r="AC2872" i="19"/>
  <c r="AA2872" i="19"/>
  <c r="J2893" i="19"/>
  <c r="AE2886" i="19"/>
  <c r="K2893" i="19"/>
  <c r="H2894" i="19"/>
  <c r="X2887" i="19"/>
  <c r="K2894" i="19"/>
  <c r="AE2887" i="19"/>
  <c r="AD2872" i="19" l="1"/>
  <c r="AF2872" i="19" s="1"/>
  <c r="AJ2872" i="19" s="1"/>
  <c r="D2872" i="19" s="1"/>
  <c r="AE2893" i="19"/>
  <c r="K2900" i="19"/>
  <c r="A2867" i="19"/>
  <c r="B2867" i="19"/>
  <c r="K2901" i="19"/>
  <c r="AE2894" i="19"/>
  <c r="H2901" i="19"/>
  <c r="X2894" i="19"/>
  <c r="J2900" i="19"/>
  <c r="Y2887" i="19"/>
  <c r="AB2887" i="19" s="1"/>
  <c r="AG2887" i="19" s="1"/>
  <c r="O2900" i="19"/>
  <c r="AH2893" i="19"/>
  <c r="P2901" i="19"/>
  <c r="AI2894" i="19"/>
  <c r="J2901" i="19"/>
  <c r="AC2880" i="19"/>
  <c r="AA2880" i="19"/>
  <c r="Y2886" i="19"/>
  <c r="AB2886" i="19" s="1"/>
  <c r="AG2886" i="19" s="1"/>
  <c r="O2901" i="19"/>
  <c r="AH2894" i="19"/>
  <c r="H2900" i="19"/>
  <c r="X2893" i="19"/>
  <c r="AC2879" i="19"/>
  <c r="AA2879" i="19"/>
  <c r="P2900" i="19"/>
  <c r="AI2893" i="19"/>
  <c r="AD2879" i="19" l="1"/>
  <c r="AF2879" i="19" s="1"/>
  <c r="AJ2879" i="19" s="1"/>
  <c r="D2879" i="19" s="1"/>
  <c r="AD2880" i="19"/>
  <c r="AF2880" i="19" s="1"/>
  <c r="AJ2880" i="19" s="1"/>
  <c r="D2880" i="19" s="1"/>
  <c r="A2874" i="19"/>
  <c r="B2874" i="19"/>
  <c r="Y2893" i="19"/>
  <c r="AB2893" i="19" s="1"/>
  <c r="AG2893" i="19" s="1"/>
  <c r="P2907" i="19"/>
  <c r="AI2900" i="19"/>
  <c r="H2907" i="19"/>
  <c r="X2900" i="19"/>
  <c r="AC2887" i="19"/>
  <c r="AA2887" i="19"/>
  <c r="AC2886" i="19"/>
  <c r="AA2886" i="19"/>
  <c r="H2908" i="19"/>
  <c r="X2901" i="19"/>
  <c r="AE2900" i="19"/>
  <c r="K2907" i="19"/>
  <c r="O2907" i="19"/>
  <c r="AH2900" i="19"/>
  <c r="O2908" i="19"/>
  <c r="AH2901" i="19"/>
  <c r="J2907" i="19"/>
  <c r="Y2894" i="19"/>
  <c r="AB2894" i="19" s="1"/>
  <c r="AG2894" i="19" s="1"/>
  <c r="J2908" i="19"/>
  <c r="AE2901" i="19"/>
  <c r="K2908" i="19"/>
  <c r="AI2901" i="19"/>
  <c r="P2908" i="19"/>
  <c r="A2881" i="19" l="1"/>
  <c r="AD2887" i="19"/>
  <c r="AF2887" i="19" s="1"/>
  <c r="AJ2887" i="19" s="1"/>
  <c r="D2887" i="19" s="1"/>
  <c r="B2881" i="19"/>
  <c r="AC2893" i="19"/>
  <c r="AA2893" i="19"/>
  <c r="Y2901" i="19"/>
  <c r="AB2901" i="19" s="1"/>
  <c r="AG2901" i="19" s="1"/>
  <c r="AE2908" i="19"/>
  <c r="K2915" i="19"/>
  <c r="H2915" i="19"/>
  <c r="X2908" i="19"/>
  <c r="Y2900" i="19"/>
  <c r="AB2900" i="19" s="1"/>
  <c r="AG2900" i="19" s="1"/>
  <c r="J2914" i="19"/>
  <c r="P2914" i="19"/>
  <c r="AI2907" i="19"/>
  <c r="K2914" i="19"/>
  <c r="AE2907" i="19"/>
  <c r="AI2908" i="19"/>
  <c r="P2915" i="19"/>
  <c r="AD2886" i="19"/>
  <c r="AF2886" i="19" s="1"/>
  <c r="AJ2886" i="19" s="1"/>
  <c r="D2886" i="19" s="1"/>
  <c r="J2915" i="19"/>
  <c r="AC2894" i="19"/>
  <c r="AA2894" i="19"/>
  <c r="H2914" i="19"/>
  <c r="X2907" i="19"/>
  <c r="O2915" i="19"/>
  <c r="AH2908" i="19"/>
  <c r="O2914" i="19"/>
  <c r="AH2907" i="19"/>
  <c r="AD2894" i="19" l="1"/>
  <c r="AF2894" i="19" s="1"/>
  <c r="Y2907" i="19"/>
  <c r="AB2907" i="19" s="1"/>
  <c r="AG2907" i="19" s="1"/>
  <c r="K2922" i="19"/>
  <c r="AE2915" i="19"/>
  <c r="J2922" i="19"/>
  <c r="AH2915" i="19"/>
  <c r="O2922" i="19"/>
  <c r="H2921" i="19"/>
  <c r="X2914" i="19"/>
  <c r="Y2908" i="19"/>
  <c r="AB2908" i="19" s="1"/>
  <c r="AG2908" i="19" s="1"/>
  <c r="AD2893" i="19"/>
  <c r="AF2893" i="19" s="1"/>
  <c r="AJ2893" i="19" s="1"/>
  <c r="D2893" i="19" s="1"/>
  <c r="A2888" i="19"/>
  <c r="B2888" i="19"/>
  <c r="O2921" i="19"/>
  <c r="AH2914" i="19"/>
  <c r="P2921" i="19"/>
  <c r="AI2914" i="19"/>
  <c r="J2921" i="19"/>
  <c r="AC2900" i="19"/>
  <c r="AA2900" i="19"/>
  <c r="H2922" i="19"/>
  <c r="X2915" i="19"/>
  <c r="AC2901" i="19"/>
  <c r="AA2901" i="19"/>
  <c r="P2922" i="19"/>
  <c r="AI2915" i="19"/>
  <c r="AE2914" i="19"/>
  <c r="K2921" i="19"/>
  <c r="AD2900" i="19" l="1"/>
  <c r="AF2900" i="19" s="1"/>
  <c r="AJ2900" i="19" s="1"/>
  <c r="D2900" i="19" s="1"/>
  <c r="AJ2894" i="19"/>
  <c r="D2894" i="19" s="1"/>
  <c r="A2895" i="19" s="1"/>
  <c r="Y2915" i="19"/>
  <c r="AB2915" i="19" s="1"/>
  <c r="AG2915" i="19" s="1"/>
  <c r="AD2901" i="19"/>
  <c r="AF2901" i="19" s="1"/>
  <c r="AJ2901" i="19" s="1"/>
  <c r="D2901" i="19" s="1"/>
  <c r="O2928" i="19"/>
  <c r="AH2921" i="19"/>
  <c r="P2929" i="19"/>
  <c r="AI2922" i="19"/>
  <c r="AC2908" i="19"/>
  <c r="AA2908" i="19"/>
  <c r="Y2914" i="19"/>
  <c r="AB2914" i="19" s="1"/>
  <c r="AG2914" i="19" s="1"/>
  <c r="H2929" i="19"/>
  <c r="X2922" i="19"/>
  <c r="H2928" i="19"/>
  <c r="X2921" i="19"/>
  <c r="O2929" i="19"/>
  <c r="AH2922" i="19"/>
  <c r="J2929" i="19"/>
  <c r="K2929" i="19"/>
  <c r="AE2922" i="19"/>
  <c r="J2928" i="19"/>
  <c r="P2928" i="19"/>
  <c r="AI2921" i="19"/>
  <c r="K2928" i="19"/>
  <c r="AE2921" i="19"/>
  <c r="AC2907" i="19"/>
  <c r="AA2907" i="19"/>
  <c r="AD2908" i="19" l="1"/>
  <c r="AF2908" i="19" s="1"/>
  <c r="AJ2908" i="19" s="1"/>
  <c r="D2908" i="19" s="1"/>
  <c r="B2895" i="19"/>
  <c r="AD2907" i="19"/>
  <c r="AF2907" i="19" s="1"/>
  <c r="AJ2907" i="19" s="1"/>
  <c r="D2907" i="19" s="1"/>
  <c r="B2902" i="19"/>
  <c r="A2902" i="19"/>
  <c r="H2935" i="19"/>
  <c r="X2928" i="19"/>
  <c r="Y2921" i="19"/>
  <c r="AB2921" i="19" s="1"/>
  <c r="AG2921" i="19" s="1"/>
  <c r="Y2922" i="19"/>
  <c r="AB2922" i="19" s="1"/>
  <c r="AG2922" i="19" s="1"/>
  <c r="AE2928" i="19"/>
  <c r="K2935" i="19"/>
  <c r="H2936" i="19"/>
  <c r="X2929" i="19"/>
  <c r="AI2929" i="19"/>
  <c r="P2936" i="19"/>
  <c r="J2935" i="19"/>
  <c r="K2936" i="19"/>
  <c r="AE2929" i="19"/>
  <c r="AC2914" i="19"/>
  <c r="AA2914" i="19"/>
  <c r="P2935" i="19"/>
  <c r="AI2928" i="19"/>
  <c r="O2935" i="19"/>
  <c r="AH2928" i="19"/>
  <c r="J2936" i="19"/>
  <c r="O2936" i="19"/>
  <c r="AH2929" i="19"/>
  <c r="AC2915" i="19"/>
  <c r="AA2915" i="19"/>
  <c r="AD2915" i="19" l="1"/>
  <c r="AF2915" i="19" s="1"/>
  <c r="AJ2915" i="19" s="1"/>
  <c r="D2915" i="19" s="1"/>
  <c r="AD2914" i="19"/>
  <c r="AF2914" i="19" s="1"/>
  <c r="AJ2914" i="19" s="1"/>
  <c r="D2914" i="19" s="1"/>
  <c r="A2909" i="19"/>
  <c r="B2909" i="19"/>
  <c r="J2942" i="19"/>
  <c r="AH2936" i="19"/>
  <c r="O2943" i="19"/>
  <c r="P2942" i="19"/>
  <c r="AI2935" i="19"/>
  <c r="P2943" i="19"/>
  <c r="AI2936" i="19"/>
  <c r="Y2929" i="19"/>
  <c r="H2943" i="19"/>
  <c r="X2936" i="19"/>
  <c r="O2942" i="19"/>
  <c r="AH2935" i="19"/>
  <c r="K2942" i="19"/>
  <c r="AE2935" i="19"/>
  <c r="AC2922" i="19"/>
  <c r="AA2922" i="19"/>
  <c r="Y2928" i="19"/>
  <c r="AB2928" i="19" s="1"/>
  <c r="AG2928" i="19" s="1"/>
  <c r="J2943" i="19"/>
  <c r="AC2921" i="19"/>
  <c r="AA2921" i="19"/>
  <c r="H2942" i="19"/>
  <c r="X2935" i="19"/>
  <c r="K2943" i="19"/>
  <c r="AE2936" i="19"/>
  <c r="AD2921" i="19" l="1"/>
  <c r="AF2921" i="19" s="1"/>
  <c r="AJ2921" i="19" s="1"/>
  <c r="D2921" i="19" s="1"/>
  <c r="AD2922" i="19"/>
  <c r="AF2922" i="19" s="1"/>
  <c r="AJ2922" i="19" s="1"/>
  <c r="D2922" i="19" s="1"/>
  <c r="AC2929" i="19"/>
  <c r="AA2929" i="19"/>
  <c r="Y2936" i="19"/>
  <c r="AB2936" i="19" s="1"/>
  <c r="AG2936" i="19" s="1"/>
  <c r="K2950" i="19"/>
  <c r="AE2943" i="19"/>
  <c r="H2950" i="19"/>
  <c r="X2943" i="19"/>
  <c r="H2949" i="19"/>
  <c r="X2942" i="19"/>
  <c r="O2949" i="19"/>
  <c r="AH2942" i="19"/>
  <c r="Y2935" i="19"/>
  <c r="AB2935" i="19" s="1"/>
  <c r="AG2935" i="19" s="1"/>
  <c r="AB2929" i="19"/>
  <c r="AG2929" i="19" s="1"/>
  <c r="AI2943" i="19"/>
  <c r="P2950" i="19"/>
  <c r="AC2928" i="19"/>
  <c r="AA2928" i="19"/>
  <c r="A2916" i="19"/>
  <c r="B2916" i="19"/>
  <c r="J2950" i="19"/>
  <c r="P2949" i="19"/>
  <c r="AI2942" i="19"/>
  <c r="O2950" i="19"/>
  <c r="AH2943" i="19"/>
  <c r="K2949" i="19"/>
  <c r="AE2942" i="19"/>
  <c r="J2949" i="19"/>
  <c r="AD2929" i="19" l="1"/>
  <c r="AF2929" i="19" s="1"/>
  <c r="A2923" i="19"/>
  <c r="B2923" i="19"/>
  <c r="P2956" i="19"/>
  <c r="AI2949" i="19"/>
  <c r="H2956" i="19"/>
  <c r="X2949" i="19"/>
  <c r="AD2928" i="19"/>
  <c r="AF2928" i="19" s="1"/>
  <c r="AJ2928" i="19" s="1"/>
  <c r="D2928" i="19" s="1"/>
  <c r="J2956" i="19"/>
  <c r="AC2935" i="19"/>
  <c r="AA2935" i="19"/>
  <c r="K2956" i="19"/>
  <c r="AE2949" i="19"/>
  <c r="O2956" i="19"/>
  <c r="AH2949" i="19"/>
  <c r="O2957" i="19"/>
  <c r="AH2950" i="19"/>
  <c r="Y2942" i="19"/>
  <c r="AB2942" i="19" s="1"/>
  <c r="AG2942" i="19" s="1"/>
  <c r="H2957" i="19"/>
  <c r="X2950" i="19"/>
  <c r="K2957" i="19"/>
  <c r="AE2950" i="19"/>
  <c r="AC2936" i="19"/>
  <c r="AA2936" i="19"/>
  <c r="P2957" i="19"/>
  <c r="AI2950" i="19"/>
  <c r="Y2943" i="19"/>
  <c r="AB2943" i="19" s="1"/>
  <c r="AG2943" i="19" s="1"/>
  <c r="J2957" i="19"/>
  <c r="AJ2929" i="19" l="1"/>
  <c r="D2929" i="19" s="1"/>
  <c r="B2930" i="19" s="1"/>
  <c r="AD2936" i="19"/>
  <c r="AF2936" i="19" s="1"/>
  <c r="AJ2936" i="19" s="1"/>
  <c r="D2936" i="19" s="1"/>
  <c r="AD2935" i="19"/>
  <c r="AF2935" i="19" s="1"/>
  <c r="AJ2935" i="19" s="1"/>
  <c r="D2935" i="19" s="1"/>
  <c r="O2964" i="19"/>
  <c r="AH2957" i="19"/>
  <c r="J2963" i="19"/>
  <c r="Y2950" i="19"/>
  <c r="AB2950" i="19" s="1"/>
  <c r="AG2950" i="19" s="1"/>
  <c r="H2964" i="19"/>
  <c r="X2957" i="19"/>
  <c r="H2963" i="19"/>
  <c r="X2956" i="19"/>
  <c r="J2964" i="19"/>
  <c r="O2963" i="19"/>
  <c r="AH2956" i="19"/>
  <c r="AC2943" i="19"/>
  <c r="AA2943" i="19"/>
  <c r="AE2956" i="19"/>
  <c r="K2963" i="19"/>
  <c r="AI2957" i="19"/>
  <c r="P2964" i="19"/>
  <c r="K2964" i="19"/>
  <c r="AE2957" i="19"/>
  <c r="Y2949" i="19"/>
  <c r="AB2949" i="19" s="1"/>
  <c r="AG2949" i="19" s="1"/>
  <c r="AC2942" i="19"/>
  <c r="AA2942" i="19"/>
  <c r="P2963" i="19"/>
  <c r="AI2956" i="19"/>
  <c r="A2930" i="19" l="1"/>
  <c r="A2937" i="19"/>
  <c r="B2937" i="19"/>
  <c r="AD2942" i="19"/>
  <c r="AF2942" i="19" s="1"/>
  <c r="AJ2942" i="19" s="1"/>
  <c r="D2942" i="19" s="1"/>
  <c r="AD2943" i="19"/>
  <c r="AF2943" i="19" s="1"/>
  <c r="AJ2943" i="19" s="1"/>
  <c r="D2943" i="19" s="1"/>
  <c r="J2971" i="19"/>
  <c r="O2970" i="19"/>
  <c r="AH2963" i="19"/>
  <c r="AC2949" i="19"/>
  <c r="AA2949" i="19"/>
  <c r="P2970" i="19"/>
  <c r="AI2963" i="19"/>
  <c r="Y2956" i="19"/>
  <c r="AB2956" i="19" s="1"/>
  <c r="AG2956" i="19" s="1"/>
  <c r="H2970" i="19"/>
  <c r="X2963" i="19"/>
  <c r="K2971" i="19"/>
  <c r="AE2964" i="19"/>
  <c r="AI2964" i="19"/>
  <c r="P2971" i="19"/>
  <c r="AH2964" i="19"/>
  <c r="O2971" i="19"/>
  <c r="Y2957" i="19"/>
  <c r="AB2957" i="19" s="1"/>
  <c r="AG2957" i="19" s="1"/>
  <c r="H2971" i="19"/>
  <c r="X2964" i="19"/>
  <c r="AC2950" i="19"/>
  <c r="AA2950" i="19"/>
  <c r="J2970" i="19"/>
  <c r="AE2963" i="19"/>
  <c r="K2970" i="19"/>
  <c r="AD2950" i="19" l="1"/>
  <c r="AF2950" i="19" s="1"/>
  <c r="AJ2950" i="19" s="1"/>
  <c r="D2950" i="19" s="1"/>
  <c r="AD2949" i="19"/>
  <c r="AF2949" i="19" s="1"/>
  <c r="AJ2949" i="19" s="1"/>
  <c r="D2949" i="19" s="1"/>
  <c r="B2944" i="19"/>
  <c r="AI2971" i="19"/>
  <c r="P2978" i="19"/>
  <c r="K2977" i="19"/>
  <c r="AE2970" i="19"/>
  <c r="J2977" i="19"/>
  <c r="AC2957" i="19"/>
  <c r="AA2957" i="19"/>
  <c r="AC2956" i="19"/>
  <c r="AA2956" i="19"/>
  <c r="Y2964" i="19"/>
  <c r="AB2964" i="19" s="1"/>
  <c r="AG2964" i="19" s="1"/>
  <c r="P2977" i="19"/>
  <c r="AI2970" i="19"/>
  <c r="H2978" i="19"/>
  <c r="X2971" i="19"/>
  <c r="A2944" i="19"/>
  <c r="O2977" i="19"/>
  <c r="AH2970" i="19"/>
  <c r="O2978" i="19"/>
  <c r="AH2971" i="19"/>
  <c r="K2978" i="19"/>
  <c r="AE2971" i="19"/>
  <c r="Y2963" i="19"/>
  <c r="AB2963" i="19" s="1"/>
  <c r="AG2963" i="19" s="1"/>
  <c r="H2977" i="19"/>
  <c r="X2970" i="19"/>
  <c r="J2978" i="19"/>
  <c r="A2951" i="19" l="1"/>
  <c r="B2951" i="19"/>
  <c r="AD2957" i="19"/>
  <c r="AF2957" i="19" s="1"/>
  <c r="AJ2957" i="19" s="1"/>
  <c r="D2957" i="19" s="1"/>
  <c r="AD2956" i="19"/>
  <c r="AF2956" i="19" s="1"/>
  <c r="P2984" i="19"/>
  <c r="AI2977" i="19"/>
  <c r="Y2971" i="19"/>
  <c r="AB2971" i="19" s="1"/>
  <c r="AG2971" i="19" s="1"/>
  <c r="J2985" i="19"/>
  <c r="K2985" i="19"/>
  <c r="AE2978" i="19"/>
  <c r="AE2977" i="19"/>
  <c r="K2984" i="19"/>
  <c r="O2984" i="19"/>
  <c r="AH2977" i="19"/>
  <c r="AI2978" i="19"/>
  <c r="P2985" i="19"/>
  <c r="H2985" i="19"/>
  <c r="X2978" i="19"/>
  <c r="Y2970" i="19"/>
  <c r="AB2970" i="19" s="1"/>
  <c r="AG2970" i="19" s="1"/>
  <c r="AC2964" i="19"/>
  <c r="AA2964" i="19"/>
  <c r="H2984" i="19"/>
  <c r="X2977" i="19"/>
  <c r="AC2963" i="19"/>
  <c r="AD2963" i="19" s="1"/>
  <c r="AA2963" i="19"/>
  <c r="J2984" i="19"/>
  <c r="O2985" i="19"/>
  <c r="AH2978" i="19"/>
  <c r="AD2964" i="19" l="1"/>
  <c r="AF2964" i="19" s="1"/>
  <c r="AJ2964" i="19" s="1"/>
  <c r="D2964" i="19" s="1"/>
  <c r="AJ2956" i="19"/>
  <c r="D2956" i="19" s="1"/>
  <c r="A2958" i="19" s="1"/>
  <c r="O2992" i="19"/>
  <c r="AH2985" i="19"/>
  <c r="O2991" i="19"/>
  <c r="AH2984" i="19"/>
  <c r="AF2963" i="19"/>
  <c r="AJ2963" i="19" s="1"/>
  <c r="D2963" i="19" s="1"/>
  <c r="K2992" i="19"/>
  <c r="AE2985" i="19"/>
  <c r="Y2977" i="19"/>
  <c r="AB2977" i="19" s="1"/>
  <c r="AG2977" i="19" s="1"/>
  <c r="H2991" i="19"/>
  <c r="X2984" i="19"/>
  <c r="J2992" i="19"/>
  <c r="AC2970" i="19"/>
  <c r="AD2970" i="19" s="1"/>
  <c r="AF2970" i="19" s="1"/>
  <c r="AJ2970" i="19" s="1"/>
  <c r="D2970" i="19" s="1"/>
  <c r="AA2970" i="19"/>
  <c r="Y2978" i="19"/>
  <c r="AB2978" i="19" s="1"/>
  <c r="AG2978" i="19" s="1"/>
  <c r="AC2971" i="19"/>
  <c r="AA2971" i="19"/>
  <c r="H2992" i="19"/>
  <c r="X2985" i="19"/>
  <c r="AE2984" i="19"/>
  <c r="K2991" i="19"/>
  <c r="J2991" i="19"/>
  <c r="AI2985" i="19"/>
  <c r="P2992" i="19"/>
  <c r="P2991" i="19"/>
  <c r="AI2984" i="19"/>
  <c r="B2958" i="19" l="1"/>
  <c r="AD2971" i="19"/>
  <c r="AF2971" i="19" s="1"/>
  <c r="P2999" i="19"/>
  <c r="AI2992" i="19"/>
  <c r="P2998" i="19"/>
  <c r="AI2991" i="19"/>
  <c r="J2999" i="19"/>
  <c r="Y2984" i="19"/>
  <c r="AB2984" i="19" s="1"/>
  <c r="AG2984" i="19" s="1"/>
  <c r="H2998" i="19"/>
  <c r="X2991" i="19"/>
  <c r="O2998" i="19"/>
  <c r="AH2991" i="19"/>
  <c r="AC2977" i="19"/>
  <c r="AA2977" i="19"/>
  <c r="AE2991" i="19"/>
  <c r="K2998" i="19"/>
  <c r="AE2992" i="19"/>
  <c r="K2999" i="19"/>
  <c r="B2965" i="19"/>
  <c r="A2965" i="19"/>
  <c r="H2999" i="19"/>
  <c r="X2992" i="19"/>
  <c r="J2998" i="19"/>
  <c r="Y2985" i="19"/>
  <c r="AB2985" i="19" s="1"/>
  <c r="AG2985" i="19" s="1"/>
  <c r="AC2978" i="19"/>
  <c r="AA2978" i="19"/>
  <c r="O2999" i="19"/>
  <c r="AH2992" i="19"/>
  <c r="AD2978" i="19" l="1"/>
  <c r="AF2978" i="19" s="1"/>
  <c r="AJ2978" i="19" s="1"/>
  <c r="D2978" i="19" s="1"/>
  <c r="AJ2971" i="19"/>
  <c r="D2971" i="19" s="1"/>
  <c r="A2972" i="19" s="1"/>
  <c r="AD2977" i="19"/>
  <c r="AF2977" i="19" s="1"/>
  <c r="AJ2977" i="19" s="1"/>
  <c r="D2977" i="19" s="1"/>
  <c r="AH2999" i="19"/>
  <c r="O3006" i="19"/>
  <c r="AC2985" i="19"/>
  <c r="AA2985" i="19"/>
  <c r="Y2991" i="19"/>
  <c r="AB2991" i="19" s="1"/>
  <c r="AG2991" i="19" s="1"/>
  <c r="J3005" i="19"/>
  <c r="H3005" i="19"/>
  <c r="X2998" i="19"/>
  <c r="H3006" i="19"/>
  <c r="X2999" i="19"/>
  <c r="J3006" i="19"/>
  <c r="AE2999" i="19"/>
  <c r="K3006" i="19"/>
  <c r="O3005" i="19"/>
  <c r="AH2998" i="19"/>
  <c r="Y2992" i="19"/>
  <c r="AB2992" i="19" s="1"/>
  <c r="AG2992" i="19" s="1"/>
  <c r="AC2984" i="19"/>
  <c r="AA2984" i="19"/>
  <c r="P3005" i="19"/>
  <c r="AI2998" i="19"/>
  <c r="AE2998" i="19"/>
  <c r="K3005" i="19"/>
  <c r="AI2999" i="19"/>
  <c r="P3006" i="19"/>
  <c r="AD2984" i="19" l="1"/>
  <c r="AF2984" i="19" s="1"/>
  <c r="AJ2984" i="19" s="1"/>
  <c r="D2984" i="19" s="1"/>
  <c r="AD2985" i="19"/>
  <c r="AF2985" i="19" s="1"/>
  <c r="AJ2985" i="19" s="1"/>
  <c r="D2985" i="19" s="1"/>
  <c r="B2972" i="19"/>
  <c r="A2979" i="19"/>
  <c r="B2979" i="19"/>
  <c r="H3013" i="19"/>
  <c r="X3006" i="19"/>
  <c r="P3012" i="19"/>
  <c r="AI3005" i="19"/>
  <c r="AE3006" i="19"/>
  <c r="K3013" i="19"/>
  <c r="O3012" i="19"/>
  <c r="AH3005" i="19"/>
  <c r="O3013" i="19"/>
  <c r="AH3006" i="19"/>
  <c r="J3013" i="19"/>
  <c r="AE3005" i="19"/>
  <c r="K3012" i="19"/>
  <c r="Y2999" i="19"/>
  <c r="Y2998" i="19"/>
  <c r="AB2998" i="19" s="1"/>
  <c r="AG2998" i="19" s="1"/>
  <c r="H3012" i="19"/>
  <c r="X3005" i="19"/>
  <c r="J3012" i="19"/>
  <c r="AC2992" i="19"/>
  <c r="AD2992" i="19" s="1"/>
  <c r="AA2992" i="19"/>
  <c r="AC2991" i="19"/>
  <c r="AD2991" i="19" s="1"/>
  <c r="AF2991" i="19" s="1"/>
  <c r="AJ2991" i="19" s="1"/>
  <c r="D2991" i="19" s="1"/>
  <c r="AA2991" i="19"/>
  <c r="P3013" i="19"/>
  <c r="AI3006" i="19"/>
  <c r="B2986" i="19" l="1"/>
  <c r="P3020" i="19"/>
  <c r="AI3013" i="19"/>
  <c r="J3020" i="19"/>
  <c r="AC2999" i="19"/>
  <c r="AA2999" i="19"/>
  <c r="AF2992" i="19"/>
  <c r="AJ2992" i="19" s="1"/>
  <c r="D2992" i="19" s="1"/>
  <c r="O3019" i="19"/>
  <c r="AH3012" i="19"/>
  <c r="AC2998" i="19"/>
  <c r="AA2998" i="19"/>
  <c r="P3019" i="19"/>
  <c r="AI3012" i="19"/>
  <c r="AB2999" i="19"/>
  <c r="AG2999" i="19" s="1"/>
  <c r="H3020" i="19"/>
  <c r="X3013" i="19"/>
  <c r="K3019" i="19"/>
  <c r="AE3012" i="19"/>
  <c r="A2986" i="19"/>
  <c r="O3020" i="19"/>
  <c r="AH3013" i="19"/>
  <c r="J3019" i="19"/>
  <c r="Y3005" i="19"/>
  <c r="AB3005" i="19" s="1"/>
  <c r="AG3005" i="19" s="1"/>
  <c r="AE3013" i="19"/>
  <c r="K3020" i="19"/>
  <c r="H3019" i="19"/>
  <c r="X3012" i="19"/>
  <c r="Y3006" i="19"/>
  <c r="AD2999" i="19" l="1"/>
  <c r="AF2999" i="19" s="1"/>
  <c r="AJ2999" i="19" s="1"/>
  <c r="D2999" i="19" s="1"/>
  <c r="AC3006" i="19"/>
  <c r="AA3006" i="19"/>
  <c r="H3026" i="19"/>
  <c r="X3019" i="19"/>
  <c r="P3026" i="19"/>
  <c r="AI3019" i="19"/>
  <c r="AE3020" i="19"/>
  <c r="K3027" i="19"/>
  <c r="AD2998" i="19"/>
  <c r="AF2998" i="19" s="1"/>
  <c r="AJ2998" i="19" s="1"/>
  <c r="D2998" i="19" s="1"/>
  <c r="O3027" i="19"/>
  <c r="AH3020" i="19"/>
  <c r="AB3006" i="19"/>
  <c r="AG3006" i="19" s="1"/>
  <c r="H3027" i="19"/>
  <c r="X3020" i="19"/>
  <c r="Y3012" i="19"/>
  <c r="AB3012" i="19" s="1"/>
  <c r="AG3012" i="19" s="1"/>
  <c r="AC3005" i="19"/>
  <c r="AA3005" i="19"/>
  <c r="O3026" i="19"/>
  <c r="AH3019" i="19"/>
  <c r="A2993" i="19"/>
  <c r="B2993" i="19"/>
  <c r="J3026" i="19"/>
  <c r="J3027" i="19"/>
  <c r="K3026" i="19"/>
  <c r="AE3019" i="19"/>
  <c r="Y3013" i="19"/>
  <c r="P3027" i="19"/>
  <c r="AI3020" i="19"/>
  <c r="A3000" i="19" l="1"/>
  <c r="AD3005" i="19"/>
  <c r="AF3005" i="19" s="1"/>
  <c r="AJ3005" i="19" s="1"/>
  <c r="D3005" i="19" s="1"/>
  <c r="AD3006" i="19"/>
  <c r="AF3006" i="19" s="1"/>
  <c r="B3000" i="19"/>
  <c r="AC3013" i="19"/>
  <c r="AA3013" i="19"/>
  <c r="H3034" i="19"/>
  <c r="X3027" i="19"/>
  <c r="K3033" i="19"/>
  <c r="AE3026" i="19"/>
  <c r="J3034" i="19"/>
  <c r="J3033" i="19"/>
  <c r="O3033" i="19"/>
  <c r="AH3026" i="19"/>
  <c r="P3033" i="19"/>
  <c r="AI3026" i="19"/>
  <c r="AH3027" i="19"/>
  <c r="O3034" i="19"/>
  <c r="Y3019" i="19"/>
  <c r="AB3019" i="19" s="1"/>
  <c r="AG3019" i="19" s="1"/>
  <c r="H3033" i="19"/>
  <c r="X3026" i="19"/>
  <c r="P3034" i="19"/>
  <c r="AI3027" i="19"/>
  <c r="AC3012" i="19"/>
  <c r="AA3012" i="19"/>
  <c r="AE3027" i="19"/>
  <c r="K3034" i="19"/>
  <c r="AB3013" i="19"/>
  <c r="AG3013" i="19" s="1"/>
  <c r="Y3020" i="19"/>
  <c r="AB3020" i="19" s="1"/>
  <c r="AG3020" i="19" s="1"/>
  <c r="AD3012" i="19" l="1"/>
  <c r="AF3012" i="19" s="1"/>
  <c r="AJ3012" i="19" s="1"/>
  <c r="D3012" i="19" s="1"/>
  <c r="AJ3006" i="19"/>
  <c r="D3006" i="19" s="1"/>
  <c r="B3007" i="19" s="1"/>
  <c r="AD3013" i="19"/>
  <c r="AF3013" i="19" s="1"/>
  <c r="AC3020" i="19"/>
  <c r="AA3020" i="19"/>
  <c r="P3040" i="19"/>
  <c r="AI3033" i="19"/>
  <c r="O3040" i="19"/>
  <c r="AH3033" i="19"/>
  <c r="J3041" i="19"/>
  <c r="AC3019" i="19"/>
  <c r="AA3019" i="19"/>
  <c r="H3041" i="19"/>
  <c r="X3034" i="19"/>
  <c r="AI3034" i="19"/>
  <c r="P3041" i="19"/>
  <c r="Y3026" i="19"/>
  <c r="AB3026" i="19" s="1"/>
  <c r="AG3026" i="19" s="1"/>
  <c r="K3041" i="19"/>
  <c r="AE3034" i="19"/>
  <c r="J3040" i="19"/>
  <c r="H3040" i="19"/>
  <c r="X3033" i="19"/>
  <c r="AE3033" i="19"/>
  <c r="K3040" i="19"/>
  <c r="Y3027" i="19"/>
  <c r="AH3034" i="19"/>
  <c r="O3041" i="19"/>
  <c r="AD3019" i="19" l="1"/>
  <c r="AF3019" i="19" s="1"/>
  <c r="AJ3019" i="19" s="1"/>
  <c r="D3019" i="19" s="1"/>
  <c r="A3007" i="19"/>
  <c r="AD3020" i="19"/>
  <c r="AF3020" i="19" s="1"/>
  <c r="AJ3020" i="19" s="1"/>
  <c r="D3020" i="19" s="1"/>
  <c r="AJ3013" i="19"/>
  <c r="D3013" i="19" s="1"/>
  <c r="A3014" i="19" s="1"/>
  <c r="P3048" i="19"/>
  <c r="AI3041" i="19"/>
  <c r="AC3027" i="19"/>
  <c r="AA3027" i="19"/>
  <c r="AH3041" i="19"/>
  <c r="O3048" i="19"/>
  <c r="Y3034" i="19"/>
  <c r="AB3034" i="19" s="1"/>
  <c r="AG3034" i="19" s="1"/>
  <c r="AE3040" i="19"/>
  <c r="K3047" i="19"/>
  <c r="O3047" i="19"/>
  <c r="AH3040" i="19"/>
  <c r="K3048" i="19"/>
  <c r="AE3041" i="19"/>
  <c r="AB3027" i="19"/>
  <c r="AG3027" i="19" s="1"/>
  <c r="H3048" i="19"/>
  <c r="X3041" i="19"/>
  <c r="Y3033" i="19"/>
  <c r="AB3033" i="19" s="1"/>
  <c r="AG3033" i="19" s="1"/>
  <c r="J3048" i="19"/>
  <c r="H3047" i="19"/>
  <c r="X3040" i="19"/>
  <c r="J3047" i="19"/>
  <c r="P3047" i="19"/>
  <c r="AI3040" i="19"/>
  <c r="AC3026" i="19"/>
  <c r="AA3026" i="19"/>
  <c r="AD3026" i="19" l="1"/>
  <c r="AF3026" i="19" s="1"/>
  <c r="AJ3026" i="19" s="1"/>
  <c r="D3026" i="19" s="1"/>
  <c r="B3014" i="19"/>
  <c r="AD3027" i="19"/>
  <c r="AF3027" i="19" s="1"/>
  <c r="B3021" i="19"/>
  <c r="A3021" i="19"/>
  <c r="O3054" i="19"/>
  <c r="AH3047" i="19"/>
  <c r="K3055" i="19"/>
  <c r="AE3048" i="19"/>
  <c r="Y3040" i="19"/>
  <c r="AB3040" i="19" s="1"/>
  <c r="AG3040" i="19" s="1"/>
  <c r="H3054" i="19"/>
  <c r="X3047" i="19"/>
  <c r="AE3047" i="19"/>
  <c r="K3054" i="19"/>
  <c r="J3054" i="19"/>
  <c r="AC3034" i="19"/>
  <c r="AA3034" i="19"/>
  <c r="AH3048" i="19"/>
  <c r="O3055" i="19"/>
  <c r="J3055" i="19"/>
  <c r="H3055" i="19"/>
  <c r="X3048" i="19"/>
  <c r="P3054" i="19"/>
  <c r="AI3047" i="19"/>
  <c r="AC3033" i="19"/>
  <c r="AA3033" i="19"/>
  <c r="Y3041" i="19"/>
  <c r="AB3041" i="19" s="1"/>
  <c r="AG3041" i="19" s="1"/>
  <c r="AI3048" i="19"/>
  <c r="P3055" i="19"/>
  <c r="AD3034" i="19" l="1"/>
  <c r="AF3034" i="19" s="1"/>
  <c r="AJ3034" i="19" s="1"/>
  <c r="D3034" i="19" s="1"/>
  <c r="AD3033" i="19"/>
  <c r="AF3033" i="19" s="1"/>
  <c r="AJ3033" i="19" s="1"/>
  <c r="D3033" i="19" s="1"/>
  <c r="AJ3027" i="19"/>
  <c r="D3027" i="19" s="1"/>
  <c r="B3028" i="19" s="1"/>
  <c r="Y3047" i="19"/>
  <c r="AB3047" i="19" s="1"/>
  <c r="AG3047" i="19" s="1"/>
  <c r="H3061" i="19"/>
  <c r="X3054" i="19"/>
  <c r="K3062" i="19"/>
  <c r="AE3055" i="19"/>
  <c r="O3061" i="19"/>
  <c r="AH3054" i="19"/>
  <c r="AC3040" i="19"/>
  <c r="AA3040" i="19"/>
  <c r="J3062" i="19"/>
  <c r="AH3055" i="19"/>
  <c r="O3062" i="19"/>
  <c r="J3061" i="19"/>
  <c r="AC3041" i="19"/>
  <c r="AA3041" i="19"/>
  <c r="K3061" i="19"/>
  <c r="AE3054" i="19"/>
  <c r="P3061" i="19"/>
  <c r="AI3054" i="19"/>
  <c r="Y3048" i="19"/>
  <c r="AB3048" i="19" s="1"/>
  <c r="AG3048" i="19" s="1"/>
  <c r="H3062" i="19"/>
  <c r="X3055" i="19"/>
  <c r="P3062" i="19"/>
  <c r="AI3055" i="19"/>
  <c r="A3035" i="19" l="1"/>
  <c r="AD3040" i="19"/>
  <c r="AF3040" i="19" s="1"/>
  <c r="AJ3040" i="19" s="1"/>
  <c r="D3040" i="19" s="1"/>
  <c r="B3035" i="19"/>
  <c r="A3028" i="19"/>
  <c r="AD3041" i="19"/>
  <c r="AF3041" i="19" s="1"/>
  <c r="AJ3041" i="19" s="1"/>
  <c r="D3041" i="19" s="1"/>
  <c r="AH3062" i="19"/>
  <c r="O3069" i="19"/>
  <c r="J3069" i="19"/>
  <c r="Y3055" i="19"/>
  <c r="AB3055" i="19" s="1"/>
  <c r="AG3055" i="19" s="1"/>
  <c r="H3069" i="19"/>
  <c r="X3062" i="19"/>
  <c r="K3069" i="19"/>
  <c r="AE3062" i="19"/>
  <c r="AE3061" i="19"/>
  <c r="K3068" i="19"/>
  <c r="H3068" i="19"/>
  <c r="X3061" i="19"/>
  <c r="AC3048" i="19"/>
  <c r="AA3048" i="19"/>
  <c r="O3068" i="19"/>
  <c r="AH3061" i="19"/>
  <c r="Y3054" i="19"/>
  <c r="J3068" i="19"/>
  <c r="P3069" i="19"/>
  <c r="AI3062" i="19"/>
  <c r="P3068" i="19"/>
  <c r="AI3061" i="19"/>
  <c r="AC3047" i="19"/>
  <c r="AA3047" i="19"/>
  <c r="AD3048" i="19" l="1"/>
  <c r="AF3048" i="19" s="1"/>
  <c r="AJ3048" i="19" s="1"/>
  <c r="D3048" i="19" s="1"/>
  <c r="AD3047" i="19"/>
  <c r="AF3047" i="19" s="1"/>
  <c r="AJ3047" i="19" s="1"/>
  <c r="D3047" i="19" s="1"/>
  <c r="B3042" i="19"/>
  <c r="A3042" i="19"/>
  <c r="AC3054" i="19"/>
  <c r="AA3054" i="19"/>
  <c r="Y3061" i="19"/>
  <c r="AB3061" i="19" s="1"/>
  <c r="AG3061" i="19" s="1"/>
  <c r="P3075" i="19"/>
  <c r="AI3068" i="19"/>
  <c r="K3076" i="19"/>
  <c r="AE3069" i="19"/>
  <c r="AI3069" i="19"/>
  <c r="P3076" i="19"/>
  <c r="J3076" i="19"/>
  <c r="O3075" i="19"/>
  <c r="AH3068" i="19"/>
  <c r="AH3069" i="19"/>
  <c r="O3076" i="19"/>
  <c r="H3075" i="19"/>
  <c r="X3068" i="19"/>
  <c r="AE3068" i="19"/>
  <c r="K3075" i="19"/>
  <c r="Y3062" i="19"/>
  <c r="AB3062" i="19" s="1"/>
  <c r="AG3062" i="19" s="1"/>
  <c r="H3076" i="19"/>
  <c r="X3069" i="19"/>
  <c r="J3075" i="19"/>
  <c r="AB3054" i="19"/>
  <c r="AG3054" i="19" s="1"/>
  <c r="AC3055" i="19"/>
  <c r="AA3055" i="19"/>
  <c r="AD3054" i="19" l="1"/>
  <c r="AF3054" i="19" s="1"/>
  <c r="AD3055" i="19"/>
  <c r="AF3055" i="19" s="1"/>
  <c r="AJ3055" i="19" s="1"/>
  <c r="D3055" i="19" s="1"/>
  <c r="O3082" i="19"/>
  <c r="AH3075" i="19"/>
  <c r="J3082" i="19"/>
  <c r="J3083" i="19"/>
  <c r="AI3076" i="19"/>
  <c r="P3083" i="19"/>
  <c r="Y3069" i="19"/>
  <c r="AB3069" i="19" s="1"/>
  <c r="AG3069" i="19" s="1"/>
  <c r="H3083" i="19"/>
  <c r="X3076" i="19"/>
  <c r="K3083" i="19"/>
  <c r="AE3076" i="19"/>
  <c r="P3082" i="19"/>
  <c r="AI3075" i="19"/>
  <c r="K3082" i="19"/>
  <c r="AE3075" i="19"/>
  <c r="Y3068" i="19"/>
  <c r="AB3068" i="19" s="1"/>
  <c r="AG3068" i="19" s="1"/>
  <c r="H3082" i="19"/>
  <c r="X3075" i="19"/>
  <c r="O3083" i="19"/>
  <c r="AH3076" i="19"/>
  <c r="B3049" i="19"/>
  <c r="A3049" i="19"/>
  <c r="AC3062" i="19"/>
  <c r="AA3062" i="19"/>
  <c r="AC3061" i="19"/>
  <c r="AD3061" i="19" s="1"/>
  <c r="AF3061" i="19" s="1"/>
  <c r="AJ3061" i="19" s="1"/>
  <c r="D3061" i="19" s="1"/>
  <c r="AA3061" i="19"/>
  <c r="AJ3054" i="19" l="1"/>
  <c r="D3054" i="19" s="1"/>
  <c r="B3056" i="19" s="1"/>
  <c r="AD3062" i="19"/>
  <c r="AF3062" i="19" s="1"/>
  <c r="AJ3062" i="19" s="1"/>
  <c r="D3062" i="19" s="1"/>
  <c r="A3063" i="19" s="1"/>
  <c r="Y3076" i="19"/>
  <c r="AB3076" i="19" s="1"/>
  <c r="AG3076" i="19" s="1"/>
  <c r="H3090" i="19"/>
  <c r="X3083" i="19"/>
  <c r="O3090" i="19"/>
  <c r="AH3083" i="19"/>
  <c r="Y3075" i="19"/>
  <c r="AB3075" i="19" s="1"/>
  <c r="AG3075" i="19" s="1"/>
  <c r="H3089" i="19"/>
  <c r="X3082" i="19"/>
  <c r="J3090" i="19"/>
  <c r="AE3083" i="19"/>
  <c r="K3090" i="19"/>
  <c r="AC3069" i="19"/>
  <c r="AA3069" i="19"/>
  <c r="P3090" i="19"/>
  <c r="AI3083" i="19"/>
  <c r="J3089" i="19"/>
  <c r="O3089" i="19"/>
  <c r="AH3082" i="19"/>
  <c r="P3089" i="19"/>
  <c r="AI3082" i="19"/>
  <c r="AC3068" i="19"/>
  <c r="AA3068" i="19"/>
  <c r="K3089" i="19"/>
  <c r="AE3082" i="19"/>
  <c r="AD3069" i="19" l="1"/>
  <c r="AF3069" i="19" s="1"/>
  <c r="AJ3069" i="19" s="1"/>
  <c r="D3069" i="19" s="1"/>
  <c r="A3056" i="19"/>
  <c r="B3063" i="19"/>
  <c r="AE3090" i="19"/>
  <c r="K3097" i="19"/>
  <c r="H3096" i="19"/>
  <c r="X3089" i="19"/>
  <c r="O3096" i="19"/>
  <c r="AH3089" i="19"/>
  <c r="O3097" i="19"/>
  <c r="AH3090" i="19"/>
  <c r="J3096" i="19"/>
  <c r="H3097" i="19"/>
  <c r="X3090" i="19"/>
  <c r="AD3068" i="19"/>
  <c r="AF3068" i="19" s="1"/>
  <c r="AJ3068" i="19" s="1"/>
  <c r="D3068" i="19" s="1"/>
  <c r="AE3089" i="19"/>
  <c r="K3096" i="19"/>
  <c r="J3097" i="19"/>
  <c r="Y3082" i="19"/>
  <c r="AB3082" i="19" s="1"/>
  <c r="AG3082" i="19" s="1"/>
  <c r="P3096" i="19"/>
  <c r="AI3089" i="19"/>
  <c r="AC3075" i="19"/>
  <c r="AA3075" i="19"/>
  <c r="Y3083" i="19"/>
  <c r="AB3083" i="19" s="1"/>
  <c r="AG3083" i="19" s="1"/>
  <c r="AI3090" i="19"/>
  <c r="P3097" i="19"/>
  <c r="AC3076" i="19"/>
  <c r="AA3076" i="19"/>
  <c r="AD3076" i="19" l="1"/>
  <c r="AF3076" i="19" s="1"/>
  <c r="AJ3076" i="19" s="1"/>
  <c r="D3076" i="19" s="1"/>
  <c r="AD3075" i="19"/>
  <c r="AF3075" i="19" s="1"/>
  <c r="AJ3075" i="19" s="1"/>
  <c r="D3075" i="19" s="1"/>
  <c r="A3070" i="19"/>
  <c r="B3070" i="19"/>
  <c r="Y3090" i="19"/>
  <c r="AB3090" i="19" s="1"/>
  <c r="AG3090" i="19" s="1"/>
  <c r="P3104" i="19"/>
  <c r="AI3097" i="19"/>
  <c r="AC3083" i="19"/>
  <c r="AA3083" i="19"/>
  <c r="J3103" i="19"/>
  <c r="O3104" i="19"/>
  <c r="AH3097" i="19"/>
  <c r="P3103" i="19"/>
  <c r="AI3096" i="19"/>
  <c r="Y3089" i="19"/>
  <c r="AB3089" i="19" s="1"/>
  <c r="AG3089" i="19" s="1"/>
  <c r="H3103" i="19"/>
  <c r="X3096" i="19"/>
  <c r="J3104" i="19"/>
  <c r="AE3097" i="19"/>
  <c r="K3104" i="19"/>
  <c r="H3104" i="19"/>
  <c r="X3097" i="19"/>
  <c r="O3103" i="19"/>
  <c r="AH3096" i="19"/>
  <c r="AC3082" i="19"/>
  <c r="AA3082" i="19"/>
  <c r="K3103" i="19"/>
  <c r="AE3096" i="19"/>
  <c r="AD3083" i="19" l="1"/>
  <c r="AF3083" i="19" s="1"/>
  <c r="AJ3083" i="19" s="1"/>
  <c r="D3083" i="19" s="1"/>
  <c r="A3077" i="19"/>
  <c r="AD3082" i="19"/>
  <c r="AF3082" i="19" s="1"/>
  <c r="AJ3082" i="19" s="1"/>
  <c r="D3082" i="19" s="1"/>
  <c r="P3110" i="19"/>
  <c r="AI3103" i="19"/>
  <c r="O3110" i="19"/>
  <c r="AH3103" i="19"/>
  <c r="AH3104" i="19"/>
  <c r="O3111" i="19"/>
  <c r="B3077" i="19"/>
  <c r="J3110" i="19"/>
  <c r="J3111" i="19"/>
  <c r="Y3096" i="19"/>
  <c r="AB3096" i="19" s="1"/>
  <c r="AG3096" i="19" s="1"/>
  <c r="H3110" i="19"/>
  <c r="X3103" i="19"/>
  <c r="AC3090" i="19"/>
  <c r="AA3090" i="19"/>
  <c r="AI3104" i="19"/>
  <c r="P3111" i="19"/>
  <c r="Y3097" i="19"/>
  <c r="AB3097" i="19" s="1"/>
  <c r="AG3097" i="19" s="1"/>
  <c r="H3111" i="19"/>
  <c r="X3104" i="19"/>
  <c r="AE3104" i="19"/>
  <c r="K3111" i="19"/>
  <c r="AE3103" i="19"/>
  <c r="K3110" i="19"/>
  <c r="AC3089" i="19"/>
  <c r="AA3089" i="19"/>
  <c r="AD3089" i="19" l="1"/>
  <c r="AF3089" i="19" s="1"/>
  <c r="AJ3089" i="19" s="1"/>
  <c r="D3089" i="19" s="1"/>
  <c r="B3084" i="19"/>
  <c r="AE3111" i="19"/>
  <c r="K3118" i="19"/>
  <c r="Y3104" i="19"/>
  <c r="AB3104" i="19" s="1"/>
  <c r="AG3104" i="19" s="1"/>
  <c r="J3117" i="19"/>
  <c r="P3118" i="19"/>
  <c r="AI3111" i="19"/>
  <c r="O3118" i="19"/>
  <c r="AH3111" i="19"/>
  <c r="AD3090" i="19"/>
  <c r="AF3090" i="19" s="1"/>
  <c r="AJ3090" i="19" s="1"/>
  <c r="D3090" i="19" s="1"/>
  <c r="Y3103" i="19"/>
  <c r="AB3103" i="19" s="1"/>
  <c r="AG3103" i="19" s="1"/>
  <c r="H3117" i="19"/>
  <c r="X3110" i="19"/>
  <c r="AC3096" i="19"/>
  <c r="AD3096" i="19" s="1"/>
  <c r="AF3096" i="19" s="1"/>
  <c r="AJ3096" i="19" s="1"/>
  <c r="D3096" i="19" s="1"/>
  <c r="AA3096" i="19"/>
  <c r="H3118" i="19"/>
  <c r="X3111" i="19"/>
  <c r="AE3110" i="19"/>
  <c r="K3117" i="19"/>
  <c r="J3118" i="19"/>
  <c r="AC3097" i="19"/>
  <c r="AA3097" i="19"/>
  <c r="O3117" i="19"/>
  <c r="AH3110" i="19"/>
  <c r="A3084" i="19"/>
  <c r="P3117" i="19"/>
  <c r="AI3110" i="19"/>
  <c r="B3091" i="19" l="1"/>
  <c r="AD3097" i="19"/>
  <c r="AF3097" i="19" s="1"/>
  <c r="AJ3097" i="19" s="1"/>
  <c r="D3097" i="19" s="1"/>
  <c r="Y3110" i="19"/>
  <c r="AB3110" i="19" s="1"/>
  <c r="AG3110" i="19" s="1"/>
  <c r="P3124" i="19"/>
  <c r="AI3117" i="19"/>
  <c r="H3124" i="19"/>
  <c r="X3117" i="19"/>
  <c r="AH3118" i="19"/>
  <c r="O3125" i="19"/>
  <c r="J3125" i="19"/>
  <c r="A3091" i="19"/>
  <c r="J3124" i="19"/>
  <c r="Y3111" i="19"/>
  <c r="AB3111" i="19" s="1"/>
  <c r="AG3111" i="19" s="1"/>
  <c r="AC3103" i="19"/>
  <c r="AD3103" i="19" s="1"/>
  <c r="AA3103" i="19"/>
  <c r="O3124" i="19"/>
  <c r="AH3117" i="19"/>
  <c r="AE3117" i="19"/>
  <c r="K3124" i="19"/>
  <c r="AI3118" i="19"/>
  <c r="P3125" i="19"/>
  <c r="H3125" i="19"/>
  <c r="X3118" i="19"/>
  <c r="AC3104" i="19"/>
  <c r="AA3104" i="19"/>
  <c r="AE3118" i="19"/>
  <c r="K3125" i="19"/>
  <c r="AD3104" i="19" l="1"/>
  <c r="AF3104" i="19" s="1"/>
  <c r="AJ3104" i="19" s="1"/>
  <c r="D3104" i="19" s="1"/>
  <c r="AF3103" i="19"/>
  <c r="AJ3103" i="19" s="1"/>
  <c r="D3103" i="19" s="1"/>
  <c r="Y3118" i="19"/>
  <c r="AB3118" i="19" s="1"/>
  <c r="AG3118" i="19" s="1"/>
  <c r="J3132" i="19"/>
  <c r="H3132" i="19"/>
  <c r="X3125" i="19"/>
  <c r="AH3125" i="19"/>
  <c r="O3132" i="19"/>
  <c r="AI3125" i="19"/>
  <c r="P3132" i="19"/>
  <c r="A3098" i="19"/>
  <c r="B3098" i="19"/>
  <c r="AC3111" i="19"/>
  <c r="AA3111" i="19"/>
  <c r="AE3125" i="19"/>
  <c r="K3132" i="19"/>
  <c r="J3131" i="19"/>
  <c r="Y3117" i="19"/>
  <c r="AB3117" i="19" s="1"/>
  <c r="AG3117" i="19" s="1"/>
  <c r="K3131" i="19"/>
  <c r="AE3124" i="19"/>
  <c r="H3131" i="19"/>
  <c r="X3124" i="19"/>
  <c r="P3131" i="19"/>
  <c r="AI3124" i="19"/>
  <c r="O3131" i="19"/>
  <c r="AH3124" i="19"/>
  <c r="AC3110" i="19"/>
  <c r="AA3110" i="19"/>
  <c r="AD3111" i="19" l="1"/>
  <c r="AF3111" i="19" s="1"/>
  <c r="AJ3111" i="19" s="1"/>
  <c r="D3111" i="19" s="1"/>
  <c r="B3105" i="19"/>
  <c r="Y3124" i="19"/>
  <c r="AB3124" i="19" s="1"/>
  <c r="AG3124" i="19" s="1"/>
  <c r="Y3125" i="19"/>
  <c r="AB3125" i="19" s="1"/>
  <c r="AG3125" i="19" s="1"/>
  <c r="O3138" i="19"/>
  <c r="AH3131" i="19"/>
  <c r="J3138" i="19"/>
  <c r="K3139" i="19"/>
  <c r="AE3132" i="19"/>
  <c r="P3139" i="19"/>
  <c r="AI3132" i="19"/>
  <c r="P3138" i="19"/>
  <c r="AI3131" i="19"/>
  <c r="O3139" i="19"/>
  <c r="AH3132" i="19"/>
  <c r="H3138" i="19"/>
  <c r="X3131" i="19"/>
  <c r="AC3117" i="19"/>
  <c r="AA3117" i="19"/>
  <c r="J3139" i="19"/>
  <c r="AC3118" i="19"/>
  <c r="AA3118" i="19"/>
  <c r="A3105" i="19"/>
  <c r="K3138" i="19"/>
  <c r="AE3131" i="19"/>
  <c r="H3139" i="19"/>
  <c r="X3132" i="19"/>
  <c r="AD3110" i="19"/>
  <c r="AF3110" i="19" s="1"/>
  <c r="AJ3110" i="19" s="1"/>
  <c r="D3110" i="19" s="1"/>
  <c r="AD3118" i="19" l="1"/>
  <c r="AF3118" i="19" s="1"/>
  <c r="AJ3118" i="19" s="1"/>
  <c r="D3118" i="19" s="1"/>
  <c r="AD3117" i="19"/>
  <c r="AF3117" i="19" s="1"/>
  <c r="AJ3117" i="19" s="1"/>
  <c r="D3117" i="19" s="1"/>
  <c r="A3112" i="19"/>
  <c r="B3112" i="19"/>
  <c r="P3145" i="19"/>
  <c r="AI3138" i="19"/>
  <c r="H3146" i="19"/>
  <c r="X3139" i="19"/>
  <c r="K3145" i="19"/>
  <c r="AE3138" i="19"/>
  <c r="P3146" i="19"/>
  <c r="AI3139" i="19"/>
  <c r="K3146" i="19"/>
  <c r="AE3139" i="19"/>
  <c r="J3146" i="19"/>
  <c r="O3145" i="19"/>
  <c r="AH3138" i="19"/>
  <c r="AH3139" i="19"/>
  <c r="O3146" i="19"/>
  <c r="Y3132" i="19"/>
  <c r="AB3132" i="19" s="1"/>
  <c r="AG3132" i="19" s="1"/>
  <c r="J3145" i="19"/>
  <c r="AC3125" i="19"/>
  <c r="AA3125" i="19"/>
  <c r="Y3131" i="19"/>
  <c r="AB3131" i="19" s="1"/>
  <c r="AG3131" i="19" s="1"/>
  <c r="H3145" i="19"/>
  <c r="X3138" i="19"/>
  <c r="AC3124" i="19"/>
  <c r="AA3124" i="19"/>
  <c r="AD3125" i="19" l="1"/>
  <c r="AF3125" i="19" s="1"/>
  <c r="AJ3125" i="19" s="1"/>
  <c r="D3125" i="19" s="1"/>
  <c r="B3119" i="19"/>
  <c r="K3153" i="19"/>
  <c r="AE3146" i="19"/>
  <c r="P3153" i="19"/>
  <c r="AI3146" i="19"/>
  <c r="Y3138" i="19"/>
  <c r="AB3138" i="19" s="1"/>
  <c r="AG3138" i="19" s="1"/>
  <c r="H3152" i="19"/>
  <c r="X3145" i="19"/>
  <c r="J3153" i="19"/>
  <c r="A3119" i="19"/>
  <c r="J3152" i="19"/>
  <c r="K3152" i="19"/>
  <c r="AE3145" i="19"/>
  <c r="AC3132" i="19"/>
  <c r="AD3132" i="19" s="1"/>
  <c r="AF3132" i="19" s="1"/>
  <c r="AJ3132" i="19" s="1"/>
  <c r="D3132" i="19" s="1"/>
  <c r="AA3132" i="19"/>
  <c r="O3153" i="19"/>
  <c r="AH3146" i="19"/>
  <c r="P3152" i="19"/>
  <c r="AI3145" i="19"/>
  <c r="AC3131" i="19"/>
  <c r="AA3131" i="19"/>
  <c r="Y3139" i="19"/>
  <c r="AB3139" i="19" s="1"/>
  <c r="AG3139" i="19" s="1"/>
  <c r="H3153" i="19"/>
  <c r="X3146" i="19"/>
  <c r="AD3124" i="19"/>
  <c r="O3152" i="19"/>
  <c r="AH3145" i="19"/>
  <c r="AD3131" i="19" l="1"/>
  <c r="AF3131" i="19" s="1"/>
  <c r="AJ3131" i="19" s="1"/>
  <c r="D3131" i="19" s="1"/>
  <c r="Y3146" i="19"/>
  <c r="AB3146" i="19" s="1"/>
  <c r="AG3146" i="19" s="1"/>
  <c r="AF3124" i="19"/>
  <c r="AJ3124" i="19" s="1"/>
  <c r="D3124" i="19" s="1"/>
  <c r="J3159" i="19"/>
  <c r="AC3139" i="19"/>
  <c r="AA3139" i="19"/>
  <c r="H3159" i="19"/>
  <c r="X3152" i="19"/>
  <c r="AE3152" i="19"/>
  <c r="K3159" i="19"/>
  <c r="H3160" i="19"/>
  <c r="X3153" i="19"/>
  <c r="J3160" i="19"/>
  <c r="Y3145" i="19"/>
  <c r="AB3145" i="19" s="1"/>
  <c r="AG3145" i="19" s="1"/>
  <c r="AC3138" i="19"/>
  <c r="AA3138" i="19"/>
  <c r="P3159" i="19"/>
  <c r="AI3152" i="19"/>
  <c r="O3159" i="19"/>
  <c r="AH3152" i="19"/>
  <c r="AI3153" i="19"/>
  <c r="P3160" i="19"/>
  <c r="O3160" i="19"/>
  <c r="AH3153" i="19"/>
  <c r="K3160" i="19"/>
  <c r="AE3153" i="19"/>
  <c r="AD3138" i="19" l="1"/>
  <c r="AF3138" i="19" s="1"/>
  <c r="AJ3138" i="19" s="1"/>
  <c r="D3138" i="19" s="1"/>
  <c r="A3133" i="19"/>
  <c r="B3133" i="19"/>
  <c r="AE3159" i="19"/>
  <c r="K3166" i="19"/>
  <c r="K3167" i="19"/>
  <c r="AE3160" i="19"/>
  <c r="H3167" i="19"/>
  <c r="X3160" i="19"/>
  <c r="Y3153" i="19"/>
  <c r="AB3153" i="19" s="1"/>
  <c r="AG3153" i="19" s="1"/>
  <c r="AI3160" i="19"/>
  <c r="P3167" i="19"/>
  <c r="O3166" i="19"/>
  <c r="AH3159" i="19"/>
  <c r="P3166" i="19"/>
  <c r="AI3159" i="19"/>
  <c r="J3167" i="19"/>
  <c r="AD3139" i="19"/>
  <c r="AF3139" i="19" s="1"/>
  <c r="AJ3139" i="19" s="1"/>
  <c r="D3139" i="19" s="1"/>
  <c r="J3166" i="19"/>
  <c r="A3126" i="19"/>
  <c r="B3126" i="19"/>
  <c r="AC3145" i="19"/>
  <c r="AA3145" i="19"/>
  <c r="AC3146" i="19"/>
  <c r="AA3146" i="19"/>
  <c r="O3167" i="19"/>
  <c r="AH3160" i="19"/>
  <c r="Y3152" i="19"/>
  <c r="H3166" i="19"/>
  <c r="X3159" i="19"/>
  <c r="Y3159" i="19" s="1"/>
  <c r="AA3159" i="19" s="1"/>
  <c r="AD3145" i="19" l="1"/>
  <c r="AF3145" i="19" s="1"/>
  <c r="AJ3145" i="19" s="1"/>
  <c r="D3145" i="19" s="1"/>
  <c r="AD3146" i="19"/>
  <c r="AF3146" i="19" s="1"/>
  <c r="AJ3146" i="19" s="1"/>
  <c r="D3146" i="19" s="1"/>
  <c r="B3140" i="19"/>
  <c r="A3140" i="19"/>
  <c r="AC3152" i="19"/>
  <c r="AA3152" i="19"/>
  <c r="O3174" i="19"/>
  <c r="AH3167" i="19"/>
  <c r="P3173" i="19"/>
  <c r="AI3166" i="19"/>
  <c r="P3174" i="19"/>
  <c r="AI3167" i="19"/>
  <c r="AC3153" i="19"/>
  <c r="AA3153" i="19"/>
  <c r="J3173" i="19"/>
  <c r="K3174" i="19"/>
  <c r="AE3167" i="19"/>
  <c r="K3173" i="19"/>
  <c r="AE3166" i="19"/>
  <c r="O3173" i="19"/>
  <c r="AH3166" i="19"/>
  <c r="Y3160" i="19"/>
  <c r="AB3160" i="19" s="1"/>
  <c r="AG3160" i="19" s="1"/>
  <c r="H3174" i="19"/>
  <c r="X3167" i="19"/>
  <c r="AB3159" i="19"/>
  <c r="AG3159" i="19" s="1"/>
  <c r="AC3159" i="19"/>
  <c r="H3173" i="19"/>
  <c r="X3166" i="19"/>
  <c r="AB3152" i="19"/>
  <c r="AG3152" i="19" s="1"/>
  <c r="J3174" i="19"/>
  <c r="AD3153" i="19" l="1"/>
  <c r="AF3153" i="19" s="1"/>
  <c r="AJ3153" i="19" s="1"/>
  <c r="D3153" i="19" s="1"/>
  <c r="AD3152" i="19"/>
  <c r="AF3152" i="19" s="1"/>
  <c r="H3180" i="19"/>
  <c r="X3173" i="19"/>
  <c r="J3180" i="19"/>
  <c r="Y3167" i="19"/>
  <c r="AB3167" i="19" s="1"/>
  <c r="AG3167" i="19" s="1"/>
  <c r="AD3159" i="19"/>
  <c r="AF3159" i="19" s="1"/>
  <c r="AJ3159" i="19" s="1"/>
  <c r="D3159" i="19" s="1"/>
  <c r="A3147" i="19"/>
  <c r="B3147" i="19"/>
  <c r="J3181" i="19"/>
  <c r="Y3166" i="19"/>
  <c r="AB3166" i="19" s="1"/>
  <c r="AG3166" i="19" s="1"/>
  <c r="K3180" i="19"/>
  <c r="AE3173" i="19"/>
  <c r="H3181" i="19"/>
  <c r="X3174" i="19"/>
  <c r="AI3174" i="19"/>
  <c r="P3181" i="19"/>
  <c r="AC3160" i="19"/>
  <c r="AA3160" i="19"/>
  <c r="P3180" i="19"/>
  <c r="AI3173" i="19"/>
  <c r="O3180" i="19"/>
  <c r="AH3173" i="19"/>
  <c r="AH3174" i="19"/>
  <c r="O3181" i="19"/>
  <c r="AE3174" i="19"/>
  <c r="K3181" i="19"/>
  <c r="AJ3152" i="19" l="1"/>
  <c r="D3152" i="19" s="1"/>
  <c r="A3154" i="19" s="1"/>
  <c r="AD3160" i="19"/>
  <c r="AF3160" i="19" s="1"/>
  <c r="AJ3160" i="19" s="1"/>
  <c r="D3160" i="19" s="1"/>
  <c r="B3161" i="19" s="1"/>
  <c r="K3187" i="19"/>
  <c r="AE3180" i="19"/>
  <c r="O3188" i="19"/>
  <c r="AH3181" i="19"/>
  <c r="O3187" i="19"/>
  <c r="AH3180" i="19"/>
  <c r="AC3166" i="19"/>
  <c r="AD3166" i="19" s="1"/>
  <c r="AA3166" i="19"/>
  <c r="AI3181" i="19"/>
  <c r="P3188" i="19"/>
  <c r="Y3174" i="19"/>
  <c r="AB3174" i="19" s="1"/>
  <c r="AG3174" i="19" s="1"/>
  <c r="J3188" i="19"/>
  <c r="J3187" i="19"/>
  <c r="Y3173" i="19"/>
  <c r="AB3173" i="19" s="1"/>
  <c r="AG3173" i="19" s="1"/>
  <c r="P3187" i="19"/>
  <c r="AI3180" i="19"/>
  <c r="AC3167" i="19"/>
  <c r="AA3167" i="19"/>
  <c r="H3188" i="19"/>
  <c r="X3181" i="19"/>
  <c r="K3188" i="19"/>
  <c r="AE3181" i="19"/>
  <c r="H3187" i="19"/>
  <c r="X3180" i="19"/>
  <c r="AD3167" i="19" l="1"/>
  <c r="AF3167" i="19" s="1"/>
  <c r="AJ3167" i="19" s="1"/>
  <c r="D3167" i="19" s="1"/>
  <c r="B3154" i="19"/>
  <c r="J3195" i="19"/>
  <c r="H3194" i="19"/>
  <c r="X3187" i="19"/>
  <c r="AE3188" i="19"/>
  <c r="K3195" i="19"/>
  <c r="Y3181" i="19"/>
  <c r="H3195" i="19"/>
  <c r="X3188" i="19"/>
  <c r="Y3188" i="19" s="1"/>
  <c r="AA3188" i="19" s="1"/>
  <c r="AC3174" i="19"/>
  <c r="AA3174" i="19"/>
  <c r="AC3173" i="19"/>
  <c r="AA3173" i="19"/>
  <c r="P3195" i="19"/>
  <c r="AI3188" i="19"/>
  <c r="AF3166" i="19"/>
  <c r="AJ3166" i="19" s="1"/>
  <c r="D3166" i="19" s="1"/>
  <c r="P3194" i="19"/>
  <c r="AI3187" i="19"/>
  <c r="AH3188" i="19"/>
  <c r="O3195" i="19"/>
  <c r="J3194" i="19"/>
  <c r="AE3187" i="19"/>
  <c r="K3194" i="19"/>
  <c r="Y3180" i="19"/>
  <c r="O3194" i="19"/>
  <c r="AH3187" i="19"/>
  <c r="A3161" i="19"/>
  <c r="AD3173" i="19" l="1"/>
  <c r="AF3173" i="19" s="1"/>
  <c r="AJ3173" i="19" s="1"/>
  <c r="D3173" i="19" s="1"/>
  <c r="B3168" i="19"/>
  <c r="P3202" i="19"/>
  <c r="AI3195" i="19"/>
  <c r="O3201" i="19"/>
  <c r="AH3194" i="19"/>
  <c r="AC3180" i="19"/>
  <c r="AA3180" i="19"/>
  <c r="H3202" i="19"/>
  <c r="X3195" i="19"/>
  <c r="AC3181" i="19"/>
  <c r="AA3181" i="19"/>
  <c r="O3202" i="19"/>
  <c r="AH3195" i="19"/>
  <c r="K3202" i="19"/>
  <c r="AE3195" i="19"/>
  <c r="P3201" i="19"/>
  <c r="AI3194" i="19"/>
  <c r="AD3174" i="19"/>
  <c r="AF3174" i="19" s="1"/>
  <c r="AJ3174" i="19" s="1"/>
  <c r="D3174" i="19" s="1"/>
  <c r="AE3194" i="19"/>
  <c r="K3201" i="19"/>
  <c r="AB3181" i="19"/>
  <c r="AG3181" i="19" s="1"/>
  <c r="J3201" i="19"/>
  <c r="H3201" i="19"/>
  <c r="X3194" i="19"/>
  <c r="A3168" i="19"/>
  <c r="AB3188" i="19"/>
  <c r="AG3188" i="19" s="1"/>
  <c r="AC3188" i="19"/>
  <c r="AD3188" i="19" s="1"/>
  <c r="AF3188" i="19" s="1"/>
  <c r="AB3180" i="19"/>
  <c r="AG3180" i="19" s="1"/>
  <c r="Y3187" i="19"/>
  <c r="AB3187" i="19" s="1"/>
  <c r="AG3187" i="19" s="1"/>
  <c r="J3202" i="19"/>
  <c r="AD3181" i="19" l="1"/>
  <c r="AF3181" i="19" s="1"/>
  <c r="AJ3181" i="19" s="1"/>
  <c r="D3181" i="19" s="1"/>
  <c r="AD3180" i="19"/>
  <c r="AF3180" i="19" s="1"/>
  <c r="AJ3188" i="19"/>
  <c r="D3188" i="19" s="1"/>
  <c r="AE3202" i="19"/>
  <c r="K3209" i="19"/>
  <c r="H3208" i="19"/>
  <c r="X3201" i="19"/>
  <c r="Y3194" i="19"/>
  <c r="AB3194" i="19" s="1"/>
  <c r="AG3194" i="19" s="1"/>
  <c r="Y3195" i="19"/>
  <c r="AB3195" i="19" s="1"/>
  <c r="AG3195" i="19" s="1"/>
  <c r="J3208" i="19"/>
  <c r="H3209" i="19"/>
  <c r="X3202" i="19"/>
  <c r="B3175" i="19"/>
  <c r="A3175" i="19"/>
  <c r="AE3201" i="19"/>
  <c r="K3208" i="19"/>
  <c r="O3208" i="19"/>
  <c r="AH3201" i="19"/>
  <c r="O3209" i="19"/>
  <c r="AH3202" i="19"/>
  <c r="J3209" i="19"/>
  <c r="AC3187" i="19"/>
  <c r="AA3187" i="19"/>
  <c r="P3208" i="19"/>
  <c r="AI3201" i="19"/>
  <c r="P3209" i="19"/>
  <c r="AI3202" i="19"/>
  <c r="AD3187" i="19" l="1"/>
  <c r="AF3187" i="19" s="1"/>
  <c r="AJ3187" i="19" s="1"/>
  <c r="D3187" i="19" s="1"/>
  <c r="AJ3180" i="19"/>
  <c r="D3180" i="19" s="1"/>
  <c r="A3182" i="19" s="1"/>
  <c r="Y3202" i="19"/>
  <c r="AB3202" i="19" s="1"/>
  <c r="AG3202" i="19" s="1"/>
  <c r="H3216" i="19"/>
  <c r="X3209" i="19"/>
  <c r="P3215" i="19"/>
  <c r="AI3208" i="19"/>
  <c r="J3215" i="19"/>
  <c r="AH3209" i="19"/>
  <c r="O3216" i="19"/>
  <c r="AC3194" i="19"/>
  <c r="AA3194" i="19"/>
  <c r="Y3201" i="19"/>
  <c r="AB3201" i="19" s="1"/>
  <c r="AG3201" i="19" s="1"/>
  <c r="K3216" i="19"/>
  <c r="AE3209" i="19"/>
  <c r="P3216" i="19"/>
  <c r="AI3209" i="19"/>
  <c r="AC3195" i="19"/>
  <c r="AA3195" i="19"/>
  <c r="J3216" i="19"/>
  <c r="H3215" i="19"/>
  <c r="X3208" i="19"/>
  <c r="O3215" i="19"/>
  <c r="AH3208" i="19"/>
  <c r="K3215" i="19"/>
  <c r="AE3208" i="19"/>
  <c r="AD3194" i="19" l="1"/>
  <c r="AF3194" i="19" s="1"/>
  <c r="AJ3194" i="19" s="1"/>
  <c r="D3194" i="19" s="1"/>
  <c r="B3182" i="19"/>
  <c r="AE3215" i="19"/>
  <c r="K3222" i="19"/>
  <c r="Y3209" i="19"/>
  <c r="AB3209" i="19" s="1"/>
  <c r="AG3209" i="19" s="1"/>
  <c r="H3223" i="19"/>
  <c r="X3216" i="19"/>
  <c r="AC3201" i="19"/>
  <c r="AA3201" i="19"/>
  <c r="J3222" i="19"/>
  <c r="J3223" i="19"/>
  <c r="P3222" i="19"/>
  <c r="AI3215" i="19"/>
  <c r="AE3216" i="19"/>
  <c r="K3223" i="19"/>
  <c r="O3222" i="19"/>
  <c r="AH3215" i="19"/>
  <c r="Y3208" i="19"/>
  <c r="AB3208" i="19" s="1"/>
  <c r="AG3208" i="19" s="1"/>
  <c r="O3223" i="19"/>
  <c r="AH3216" i="19"/>
  <c r="H3222" i="19"/>
  <c r="X3215" i="19"/>
  <c r="A3189" i="19"/>
  <c r="B3189" i="19"/>
  <c r="AD3195" i="19"/>
  <c r="AF3195" i="19" s="1"/>
  <c r="AJ3195" i="19" s="1"/>
  <c r="D3195" i="19" s="1"/>
  <c r="AI3216" i="19"/>
  <c r="P3223" i="19"/>
  <c r="AC3202" i="19"/>
  <c r="AA3202" i="19"/>
  <c r="AD3202" i="19" l="1"/>
  <c r="AF3202" i="19" s="1"/>
  <c r="AJ3202" i="19" s="1"/>
  <c r="D3202" i="19" s="1"/>
  <c r="B3196" i="19"/>
  <c r="P3229" i="19"/>
  <c r="AI3222" i="19"/>
  <c r="Y3215" i="19"/>
  <c r="AB3215" i="19" s="1"/>
  <c r="AG3215" i="19" s="1"/>
  <c r="J3230" i="19"/>
  <c r="J3229" i="19"/>
  <c r="H3229" i="19"/>
  <c r="X3222" i="19"/>
  <c r="AD3201" i="19"/>
  <c r="AF3201" i="19" s="1"/>
  <c r="AJ3201" i="19" s="1"/>
  <c r="D3201" i="19" s="1"/>
  <c r="Y3216" i="19"/>
  <c r="AH3223" i="19"/>
  <c r="O3230" i="19"/>
  <c r="H3230" i="19"/>
  <c r="X3223" i="19"/>
  <c r="AC3208" i="19"/>
  <c r="AA3208" i="19"/>
  <c r="AC3209" i="19"/>
  <c r="AA3209" i="19"/>
  <c r="A3196" i="19"/>
  <c r="O3229" i="19"/>
  <c r="AH3222" i="19"/>
  <c r="AE3223" i="19"/>
  <c r="K3230" i="19"/>
  <c r="K3229" i="19"/>
  <c r="AE3222" i="19"/>
  <c r="AI3223" i="19"/>
  <c r="P3230" i="19"/>
  <c r="AD3209" i="19" l="1"/>
  <c r="AF3209" i="19" s="1"/>
  <c r="AJ3209" i="19" s="1"/>
  <c r="D3209" i="19" s="1"/>
  <c r="A3203" i="19"/>
  <c r="B3203" i="19"/>
  <c r="AH3230" i="19"/>
  <c r="O3237" i="19"/>
  <c r="P3237" i="19"/>
  <c r="AI3230" i="19"/>
  <c r="AC3216" i="19"/>
  <c r="AA3216" i="19"/>
  <c r="Y3222" i="19"/>
  <c r="AB3222" i="19" s="1"/>
  <c r="AG3222" i="19" s="1"/>
  <c r="H3236" i="19"/>
  <c r="X3229" i="19"/>
  <c r="O3236" i="19"/>
  <c r="AH3229" i="19"/>
  <c r="AB3216" i="19"/>
  <c r="AG3216" i="19" s="1"/>
  <c r="AE3230" i="19"/>
  <c r="K3237" i="19"/>
  <c r="J3237" i="19"/>
  <c r="K3236" i="19"/>
  <c r="AE3229" i="19"/>
  <c r="J3236" i="19"/>
  <c r="AD3208" i="19"/>
  <c r="AF3208" i="19" s="1"/>
  <c r="AJ3208" i="19" s="1"/>
  <c r="D3208" i="19" s="1"/>
  <c r="AC3215" i="19"/>
  <c r="AA3215" i="19"/>
  <c r="Y3223" i="19"/>
  <c r="AB3223" i="19" s="1"/>
  <c r="AG3223" i="19" s="1"/>
  <c r="H3237" i="19"/>
  <c r="X3230" i="19"/>
  <c r="P3236" i="19"/>
  <c r="AI3229" i="19"/>
  <c r="A3210" i="19" l="1"/>
  <c r="Y3230" i="19"/>
  <c r="AB3230" i="19" s="1"/>
  <c r="AG3230" i="19" s="1"/>
  <c r="Y3229" i="19"/>
  <c r="AB3229" i="19" s="1"/>
  <c r="AG3229" i="19" s="1"/>
  <c r="AC3223" i="19"/>
  <c r="AA3223" i="19"/>
  <c r="O3243" i="19"/>
  <c r="AH3236" i="19"/>
  <c r="AC3222" i="19"/>
  <c r="AA3222" i="19"/>
  <c r="AH3237" i="19"/>
  <c r="O3244" i="19"/>
  <c r="J3244" i="19"/>
  <c r="AD3216" i="19"/>
  <c r="AF3216" i="19" s="1"/>
  <c r="AJ3216" i="19" s="1"/>
  <c r="D3216" i="19" s="1"/>
  <c r="B3210" i="19"/>
  <c r="H3244" i="19"/>
  <c r="X3237" i="19"/>
  <c r="AD3215" i="19"/>
  <c r="AF3215" i="19" s="1"/>
  <c r="AJ3215" i="19" s="1"/>
  <c r="D3215" i="19" s="1"/>
  <c r="H3243" i="19"/>
  <c r="X3236" i="19"/>
  <c r="J3243" i="19"/>
  <c r="K3243" i="19"/>
  <c r="AE3236" i="19"/>
  <c r="P3244" i="19"/>
  <c r="AI3237" i="19"/>
  <c r="P3243" i="19"/>
  <c r="AI3236" i="19"/>
  <c r="K3244" i="19"/>
  <c r="AE3237" i="19"/>
  <c r="AD3222" i="19" l="1"/>
  <c r="AF3222" i="19" s="1"/>
  <c r="AJ3222" i="19" s="1"/>
  <c r="D3222" i="19" s="1"/>
  <c r="AD3223" i="19"/>
  <c r="AF3223" i="19" s="1"/>
  <c r="AJ3223" i="19" s="1"/>
  <c r="D3223" i="19" s="1"/>
  <c r="B3217" i="19"/>
  <c r="A3217" i="19"/>
  <c r="P3251" i="19"/>
  <c r="AI3244" i="19"/>
  <c r="J3251" i="19"/>
  <c r="AH3244" i="19"/>
  <c r="O3251" i="19"/>
  <c r="AE3244" i="19"/>
  <c r="K3251" i="19"/>
  <c r="O3250" i="19"/>
  <c r="AH3243" i="19"/>
  <c r="AC3229" i="19"/>
  <c r="AA3229" i="19"/>
  <c r="P3250" i="19"/>
  <c r="AI3243" i="19"/>
  <c r="K3250" i="19"/>
  <c r="AE3243" i="19"/>
  <c r="H3251" i="19"/>
  <c r="X3244" i="19"/>
  <c r="J3250" i="19"/>
  <c r="Y3236" i="19"/>
  <c r="AB3236" i="19" s="1"/>
  <c r="AG3236" i="19" s="1"/>
  <c r="H3250" i="19"/>
  <c r="X3243" i="19"/>
  <c r="Y3237" i="19"/>
  <c r="AB3237" i="19" s="1"/>
  <c r="AG3237" i="19" s="1"/>
  <c r="AC3230" i="19"/>
  <c r="AD3230" i="19" s="1"/>
  <c r="AA3230" i="19"/>
  <c r="AD3229" i="19" l="1"/>
  <c r="AF3229" i="19" s="1"/>
  <c r="AJ3229" i="19" s="1"/>
  <c r="D3229" i="19" s="1"/>
  <c r="A3224" i="19"/>
  <c r="B3224" i="19"/>
  <c r="K3257" i="19"/>
  <c r="AE3250" i="19"/>
  <c r="P3257" i="19"/>
  <c r="AI3250" i="19"/>
  <c r="AC3236" i="19"/>
  <c r="AD3236" i="19" s="1"/>
  <c r="AF3236" i="19" s="1"/>
  <c r="AJ3236" i="19" s="1"/>
  <c r="D3236" i="19" s="1"/>
  <c r="AA3236" i="19"/>
  <c r="O3258" i="19"/>
  <c r="AH3251" i="19"/>
  <c r="J3257" i="19"/>
  <c r="J3258" i="19"/>
  <c r="H3258" i="19"/>
  <c r="X3251" i="19"/>
  <c r="AC3237" i="19"/>
  <c r="AD3237" i="19" s="1"/>
  <c r="AF3237" i="19" s="1"/>
  <c r="AJ3237" i="19" s="1"/>
  <c r="D3237" i="19" s="1"/>
  <c r="AA3237" i="19"/>
  <c r="Y3243" i="19"/>
  <c r="AB3243" i="19" s="1"/>
  <c r="AG3243" i="19" s="1"/>
  <c r="H3257" i="19"/>
  <c r="X3250" i="19"/>
  <c r="K3258" i="19"/>
  <c r="AE3251" i="19"/>
  <c r="P3258" i="19"/>
  <c r="AI3251" i="19"/>
  <c r="AF3230" i="19"/>
  <c r="AJ3230" i="19" s="1"/>
  <c r="D3230" i="19" s="1"/>
  <c r="O3257" i="19"/>
  <c r="AH3250" i="19"/>
  <c r="Y3244" i="19"/>
  <c r="AB3244" i="19" s="1"/>
  <c r="AG3244" i="19" s="1"/>
  <c r="A3231" i="19" l="1"/>
  <c r="A3238" i="19"/>
  <c r="AC3244" i="19"/>
  <c r="AA3244" i="19"/>
  <c r="Y3251" i="19"/>
  <c r="AB3251" i="19" s="1"/>
  <c r="AG3251" i="19" s="1"/>
  <c r="O3264" i="19"/>
  <c r="AH3257" i="19"/>
  <c r="H3265" i="19"/>
  <c r="X3258" i="19"/>
  <c r="J3265" i="19"/>
  <c r="AI3258" i="19"/>
  <c r="P3265" i="19"/>
  <c r="J3264" i="19"/>
  <c r="AE3258" i="19"/>
  <c r="K3265" i="19"/>
  <c r="O3265" i="19"/>
  <c r="AH3258" i="19"/>
  <c r="AC3243" i="19"/>
  <c r="AA3243" i="19"/>
  <c r="P3264" i="19"/>
  <c r="AI3257" i="19"/>
  <c r="B3231" i="19"/>
  <c r="Y3250" i="19"/>
  <c r="AB3250" i="19" s="1"/>
  <c r="AG3250" i="19" s="1"/>
  <c r="H3264" i="19"/>
  <c r="X3257" i="19"/>
  <c r="B3238" i="19"/>
  <c r="K3264" i="19"/>
  <c r="AE3257" i="19"/>
  <c r="AD3244" i="19" l="1"/>
  <c r="AF3244" i="19" s="1"/>
  <c r="AJ3244" i="19" s="1"/>
  <c r="D3244" i="19" s="1"/>
  <c r="AD3243" i="19"/>
  <c r="AF3243" i="19" s="1"/>
  <c r="AJ3243" i="19" s="1"/>
  <c r="D3243" i="19" s="1"/>
  <c r="H3272" i="19"/>
  <c r="X3265" i="19"/>
  <c r="J3271" i="19"/>
  <c r="AC3251" i="19"/>
  <c r="AA3251" i="19"/>
  <c r="K3272" i="19"/>
  <c r="AE3265" i="19"/>
  <c r="P3272" i="19"/>
  <c r="AI3265" i="19"/>
  <c r="AC3250" i="19"/>
  <c r="AA3250" i="19"/>
  <c r="K3271" i="19"/>
  <c r="AE3264" i="19"/>
  <c r="Y3257" i="19"/>
  <c r="AB3257" i="19" s="1"/>
  <c r="AG3257" i="19" s="1"/>
  <c r="H3271" i="19"/>
  <c r="X3264" i="19"/>
  <c r="J3272" i="19"/>
  <c r="Y3258" i="19"/>
  <c r="AB3258" i="19" s="1"/>
  <c r="AG3258" i="19" s="1"/>
  <c r="P3271" i="19"/>
  <c r="AI3264" i="19"/>
  <c r="O3271" i="19"/>
  <c r="AH3264" i="19"/>
  <c r="O3272" i="19"/>
  <c r="AH3265" i="19"/>
  <c r="B3245" i="19" l="1"/>
  <c r="AD3251" i="19"/>
  <c r="AF3251" i="19" s="1"/>
  <c r="AJ3251" i="19" s="1"/>
  <c r="D3251" i="19" s="1"/>
  <c r="A3245" i="19"/>
  <c r="AH3272" i="19"/>
  <c r="O3279" i="19"/>
  <c r="O3278" i="19"/>
  <c r="AH3271" i="19"/>
  <c r="P3279" i="19"/>
  <c r="AI3272" i="19"/>
  <c r="AC3257" i="19"/>
  <c r="AD3257" i="19" s="1"/>
  <c r="AA3257" i="19"/>
  <c r="AD3250" i="19"/>
  <c r="AF3250" i="19" s="1"/>
  <c r="AJ3250" i="19" s="1"/>
  <c r="D3250" i="19" s="1"/>
  <c r="P3278" i="19"/>
  <c r="AI3271" i="19"/>
  <c r="AE3272" i="19"/>
  <c r="K3279" i="19"/>
  <c r="AC3258" i="19"/>
  <c r="AA3258" i="19"/>
  <c r="Y3265" i="19"/>
  <c r="AB3265" i="19" s="1"/>
  <c r="AG3265" i="19" s="1"/>
  <c r="AE3271" i="19"/>
  <c r="K3278" i="19"/>
  <c r="J3279" i="19"/>
  <c r="J3278" i="19"/>
  <c r="Y3264" i="19"/>
  <c r="AB3264" i="19" s="1"/>
  <c r="AG3264" i="19" s="1"/>
  <c r="H3278" i="19"/>
  <c r="X3271" i="19"/>
  <c r="H3279" i="19"/>
  <c r="X3272" i="19"/>
  <c r="AD3258" i="19" l="1"/>
  <c r="AF3258" i="19" s="1"/>
  <c r="AJ3258" i="19" s="1"/>
  <c r="D3258" i="19" s="1"/>
  <c r="A3252" i="19"/>
  <c r="Y3271" i="19"/>
  <c r="AB3271" i="19" s="1"/>
  <c r="AG3271" i="19" s="1"/>
  <c r="AC3264" i="19"/>
  <c r="AA3264" i="19"/>
  <c r="P3285" i="19"/>
  <c r="AI3278" i="19"/>
  <c r="J3285" i="19"/>
  <c r="H3285" i="19"/>
  <c r="X3278" i="19"/>
  <c r="AF3257" i="19"/>
  <c r="AJ3257" i="19" s="1"/>
  <c r="D3257" i="19" s="1"/>
  <c r="B3252" i="19"/>
  <c r="O3285" i="19"/>
  <c r="AH3278" i="19"/>
  <c r="O3286" i="19"/>
  <c r="AH3279" i="19"/>
  <c r="Y3272" i="19"/>
  <c r="AB3272" i="19" s="1"/>
  <c r="AG3272" i="19" s="1"/>
  <c r="H3286" i="19"/>
  <c r="X3279" i="19"/>
  <c r="AE3279" i="19"/>
  <c r="K3286" i="19"/>
  <c r="J3286" i="19"/>
  <c r="P3286" i="19"/>
  <c r="AI3279" i="19"/>
  <c r="K3285" i="19"/>
  <c r="AE3278" i="19"/>
  <c r="AC3265" i="19"/>
  <c r="AA3265" i="19"/>
  <c r="AD3265" i="19" l="1"/>
  <c r="AF3265" i="19" s="1"/>
  <c r="AJ3265" i="19" s="1"/>
  <c r="D3265" i="19" s="1"/>
  <c r="AD3264" i="19"/>
  <c r="AF3264" i="19" s="1"/>
  <c r="AJ3264" i="19" s="1"/>
  <c r="D3264" i="19" s="1"/>
  <c r="A3259" i="19"/>
  <c r="K3292" i="19"/>
  <c r="AE3285" i="19"/>
  <c r="P3293" i="19"/>
  <c r="AI3286" i="19"/>
  <c r="K3293" i="19"/>
  <c r="AE3286" i="19"/>
  <c r="Y3279" i="19"/>
  <c r="AB3279" i="19" s="1"/>
  <c r="AG3279" i="19" s="1"/>
  <c r="P3292" i="19"/>
  <c r="AI3285" i="19"/>
  <c r="H3293" i="19"/>
  <c r="X3286" i="19"/>
  <c r="H3292" i="19"/>
  <c r="X3285" i="19"/>
  <c r="AC3271" i="19"/>
  <c r="AA3271" i="19"/>
  <c r="O3293" i="19"/>
  <c r="AH3286" i="19"/>
  <c r="B3259" i="19"/>
  <c r="O3292" i="19"/>
  <c r="AH3285" i="19"/>
  <c r="Y3278" i="19"/>
  <c r="AB3278" i="19" s="1"/>
  <c r="AG3278" i="19" s="1"/>
  <c r="J3293" i="19"/>
  <c r="J3292" i="19"/>
  <c r="AC3272" i="19"/>
  <c r="AA3272" i="19"/>
  <c r="AD3272" i="19" l="1"/>
  <c r="AF3272" i="19" s="1"/>
  <c r="AJ3272" i="19" s="1"/>
  <c r="D3272" i="19" s="1"/>
  <c r="A3266" i="19"/>
  <c r="AD3271" i="19"/>
  <c r="AF3271" i="19" s="1"/>
  <c r="AJ3271" i="19" s="1"/>
  <c r="D3271" i="19" s="1"/>
  <c r="Y3286" i="19"/>
  <c r="AB3286" i="19" s="1"/>
  <c r="AG3286" i="19" s="1"/>
  <c r="J3299" i="19"/>
  <c r="J3300" i="19"/>
  <c r="H3299" i="19"/>
  <c r="X3292" i="19"/>
  <c r="H3300" i="19"/>
  <c r="X3293" i="19"/>
  <c r="AC3278" i="19"/>
  <c r="AA3278" i="19"/>
  <c r="B3266" i="19"/>
  <c r="O3300" i="19"/>
  <c r="AH3293" i="19"/>
  <c r="AI3293" i="19"/>
  <c r="P3300" i="19"/>
  <c r="P3299" i="19"/>
  <c r="AI3292" i="19"/>
  <c r="O3299" i="19"/>
  <c r="AH3292" i="19"/>
  <c r="Y3285" i="19"/>
  <c r="AB3285" i="19" s="1"/>
  <c r="AG3285" i="19" s="1"/>
  <c r="AC3279" i="19"/>
  <c r="AA3279" i="19"/>
  <c r="K3300" i="19"/>
  <c r="AE3293" i="19"/>
  <c r="K3299" i="19"/>
  <c r="AE3292" i="19"/>
  <c r="AD3279" i="19" l="1"/>
  <c r="AF3279" i="19" s="1"/>
  <c r="AJ3279" i="19" s="1"/>
  <c r="D3279" i="19" s="1"/>
  <c r="A3273" i="19"/>
  <c r="AE3300" i="19"/>
  <c r="K3307" i="19"/>
  <c r="AE3299" i="19"/>
  <c r="K3306" i="19"/>
  <c r="O3307" i="19"/>
  <c r="AH3300" i="19"/>
  <c r="H3306" i="19"/>
  <c r="X3299" i="19"/>
  <c r="P3306" i="19"/>
  <c r="AI3299" i="19"/>
  <c r="P3307" i="19"/>
  <c r="AI3300" i="19"/>
  <c r="J3306" i="19"/>
  <c r="AD3278" i="19"/>
  <c r="AF3278" i="19" s="1"/>
  <c r="AJ3278" i="19" s="1"/>
  <c r="D3278" i="19" s="1"/>
  <c r="Y3293" i="19"/>
  <c r="AB3293" i="19" s="1"/>
  <c r="AG3293" i="19" s="1"/>
  <c r="H3307" i="19"/>
  <c r="X3300" i="19"/>
  <c r="Y3292" i="19"/>
  <c r="AB3292" i="19" s="1"/>
  <c r="AG3292" i="19" s="1"/>
  <c r="AC3285" i="19"/>
  <c r="AA3285" i="19"/>
  <c r="B3273" i="19"/>
  <c r="O3306" i="19"/>
  <c r="AH3299" i="19"/>
  <c r="J3307" i="19"/>
  <c r="AC3286" i="19"/>
  <c r="AA3286" i="19"/>
  <c r="AD3286" i="19" l="1"/>
  <c r="AF3286" i="19" s="1"/>
  <c r="AJ3286" i="19" s="1"/>
  <c r="D3286" i="19" s="1"/>
  <c r="AD3285" i="19"/>
  <c r="AF3285" i="19" s="1"/>
  <c r="AJ3285" i="19" s="1"/>
  <c r="D3285" i="19" s="1"/>
  <c r="A3280" i="19"/>
  <c r="B3280" i="19"/>
  <c r="O3313" i="19"/>
  <c r="AH3306" i="19"/>
  <c r="AI3307" i="19"/>
  <c r="P3314" i="19"/>
  <c r="O3314" i="19"/>
  <c r="AH3307" i="19"/>
  <c r="P3313" i="19"/>
  <c r="AI3306" i="19"/>
  <c r="Y3299" i="19"/>
  <c r="AB3299" i="19" s="1"/>
  <c r="AG3299" i="19" s="1"/>
  <c r="H3313" i="19"/>
  <c r="X3306" i="19"/>
  <c r="AE3307" i="19"/>
  <c r="K3314" i="19"/>
  <c r="J3314" i="19"/>
  <c r="J3313" i="19"/>
  <c r="AC3292" i="19"/>
  <c r="AA3292" i="19"/>
  <c r="Y3300" i="19"/>
  <c r="AB3300" i="19" s="1"/>
  <c r="AG3300" i="19" s="1"/>
  <c r="AE3306" i="19"/>
  <c r="K3313" i="19"/>
  <c r="H3314" i="19"/>
  <c r="X3307" i="19"/>
  <c r="AC3293" i="19"/>
  <c r="AA3293" i="19"/>
  <c r="AD3293" i="19" l="1"/>
  <c r="AF3293" i="19" s="1"/>
  <c r="AJ3293" i="19" s="1"/>
  <c r="D3293" i="19" s="1"/>
  <c r="AD3292" i="19"/>
  <c r="AF3292" i="19" s="1"/>
  <c r="AJ3292" i="19" s="1"/>
  <c r="D3292" i="19" s="1"/>
  <c r="A3287" i="19"/>
  <c r="Y3306" i="19"/>
  <c r="AB3306" i="19" s="1"/>
  <c r="AG3306" i="19" s="1"/>
  <c r="H3320" i="19"/>
  <c r="X3313" i="19"/>
  <c r="Y3307" i="19"/>
  <c r="H3321" i="19"/>
  <c r="X3314" i="19"/>
  <c r="K3320" i="19"/>
  <c r="AE3313" i="19"/>
  <c r="AC3300" i="19"/>
  <c r="AA3300" i="19"/>
  <c r="O3321" i="19"/>
  <c r="AH3314" i="19"/>
  <c r="J3320" i="19"/>
  <c r="J3321" i="19"/>
  <c r="O3320" i="19"/>
  <c r="AH3313" i="19"/>
  <c r="K3321" i="19"/>
  <c r="AE3314" i="19"/>
  <c r="P3320" i="19"/>
  <c r="AI3313" i="19"/>
  <c r="P3321" i="19"/>
  <c r="AI3314" i="19"/>
  <c r="B3287" i="19"/>
  <c r="AC3299" i="19"/>
  <c r="AA3299" i="19"/>
  <c r="AD3300" i="19" l="1"/>
  <c r="AF3300" i="19" s="1"/>
  <c r="AJ3300" i="19" s="1"/>
  <c r="D3300" i="19" s="1"/>
  <c r="AD3299" i="19"/>
  <c r="AF3299" i="19" s="1"/>
  <c r="AJ3299" i="19" s="1"/>
  <c r="D3299" i="19" s="1"/>
  <c r="J3327" i="19"/>
  <c r="P3327" i="19"/>
  <c r="AI3320" i="19"/>
  <c r="Y3314" i="19"/>
  <c r="AB3314" i="19" s="1"/>
  <c r="AG3314" i="19" s="1"/>
  <c r="H3328" i="19"/>
  <c r="X3321" i="19"/>
  <c r="AC3307" i="19"/>
  <c r="AA3307" i="19"/>
  <c r="AH3321" i="19"/>
  <c r="O3328" i="19"/>
  <c r="P3328" i="19"/>
  <c r="AI3321" i="19"/>
  <c r="B3294" i="19"/>
  <c r="A3294" i="19"/>
  <c r="AB3307" i="19"/>
  <c r="AG3307" i="19" s="1"/>
  <c r="K3328" i="19"/>
  <c r="AE3321" i="19"/>
  <c r="AE3320" i="19"/>
  <c r="K3327" i="19"/>
  <c r="Y3313" i="19"/>
  <c r="AB3313" i="19" s="1"/>
  <c r="AG3313" i="19" s="1"/>
  <c r="O3327" i="19"/>
  <c r="AH3320" i="19"/>
  <c r="H3327" i="19"/>
  <c r="X3320" i="19"/>
  <c r="J3328" i="19"/>
  <c r="AC3306" i="19"/>
  <c r="AA3306" i="19"/>
  <c r="AD3306" i="19" l="1"/>
  <c r="AF3306" i="19" s="1"/>
  <c r="AJ3306" i="19" s="1"/>
  <c r="D3306" i="19" s="1"/>
  <c r="B3301" i="19"/>
  <c r="A3301" i="19"/>
  <c r="J3335" i="19"/>
  <c r="O3335" i="19"/>
  <c r="AH3328" i="19"/>
  <c r="Y3320" i="19"/>
  <c r="AB3320" i="19" s="1"/>
  <c r="AG3320" i="19" s="1"/>
  <c r="AI3328" i="19"/>
  <c r="P3335" i="19"/>
  <c r="H3334" i="19"/>
  <c r="X3327" i="19"/>
  <c r="AD3307" i="19"/>
  <c r="AF3307" i="19" s="1"/>
  <c r="AJ3307" i="19" s="1"/>
  <c r="D3307" i="19" s="1"/>
  <c r="AE3328" i="19"/>
  <c r="K3335" i="19"/>
  <c r="P3334" i="19"/>
  <c r="AI3327" i="19"/>
  <c r="Y3321" i="19"/>
  <c r="AB3321" i="19" s="1"/>
  <c r="AG3321" i="19" s="1"/>
  <c r="AC3314" i="19"/>
  <c r="AA3314" i="19"/>
  <c r="O3334" i="19"/>
  <c r="AH3327" i="19"/>
  <c r="AC3313" i="19"/>
  <c r="AA3313" i="19"/>
  <c r="K3334" i="19"/>
  <c r="AE3327" i="19"/>
  <c r="H3335" i="19"/>
  <c r="X3328" i="19"/>
  <c r="J3334" i="19"/>
  <c r="AD3314" i="19" l="1"/>
  <c r="AF3314" i="19" s="1"/>
  <c r="AJ3314" i="19" s="1"/>
  <c r="D3314" i="19" s="1"/>
  <c r="A3308" i="19"/>
  <c r="B3308" i="19"/>
  <c r="Y3327" i="19"/>
  <c r="AB3327" i="19" s="1"/>
  <c r="AG3327" i="19" s="1"/>
  <c r="J3341" i="19"/>
  <c r="K3342" i="19"/>
  <c r="AE3335" i="19"/>
  <c r="Y3328" i="19"/>
  <c r="AB3328" i="19" s="1"/>
  <c r="AG3328" i="19" s="1"/>
  <c r="H3341" i="19"/>
  <c r="X3334" i="19"/>
  <c r="AI3335" i="19"/>
  <c r="P3342" i="19"/>
  <c r="H3342" i="19"/>
  <c r="X3335" i="19"/>
  <c r="AD3313" i="19"/>
  <c r="AF3313" i="19" s="1"/>
  <c r="AJ3313" i="19" s="1"/>
  <c r="D3313" i="19" s="1"/>
  <c r="AH3335" i="19"/>
  <c r="O3342" i="19"/>
  <c r="P3341" i="19"/>
  <c r="AI3334" i="19"/>
  <c r="AE3334" i="19"/>
  <c r="K3341" i="19"/>
  <c r="O3341" i="19"/>
  <c r="AH3334" i="19"/>
  <c r="AC3320" i="19"/>
  <c r="AA3320" i="19"/>
  <c r="AC3321" i="19"/>
  <c r="AA3321" i="19"/>
  <c r="J3342" i="19"/>
  <c r="AD3320" i="19" l="1"/>
  <c r="AF3320" i="19" s="1"/>
  <c r="AJ3320" i="19" s="1"/>
  <c r="D3320" i="19" s="1"/>
  <c r="AD3321" i="19"/>
  <c r="AF3321" i="19" s="1"/>
  <c r="AJ3321" i="19" s="1"/>
  <c r="D3321" i="19" s="1"/>
  <c r="A3315" i="19"/>
  <c r="H3349" i="19"/>
  <c r="X3342" i="19"/>
  <c r="AI3342" i="19"/>
  <c r="P3349" i="19"/>
  <c r="K3349" i="19"/>
  <c r="AE3342" i="19"/>
  <c r="O3349" i="19"/>
  <c r="AH3342" i="19"/>
  <c r="J3348" i="19"/>
  <c r="J3349" i="19"/>
  <c r="Y3335" i="19"/>
  <c r="O3348" i="19"/>
  <c r="AH3341" i="19"/>
  <c r="H3348" i="19"/>
  <c r="X3341" i="19"/>
  <c r="AE3341" i="19"/>
  <c r="K3348" i="19"/>
  <c r="AC3328" i="19"/>
  <c r="AA3328" i="19"/>
  <c r="B3315" i="19"/>
  <c r="AC3327" i="19"/>
  <c r="AA3327" i="19"/>
  <c r="Y3334" i="19"/>
  <c r="AB3334" i="19" s="1"/>
  <c r="AG3334" i="19" s="1"/>
  <c r="P3348" i="19"/>
  <c r="AI3341" i="19"/>
  <c r="AD3328" i="19" l="1"/>
  <c r="AF3328" i="19" s="1"/>
  <c r="A3322" i="19"/>
  <c r="AD3327" i="19"/>
  <c r="AF3327" i="19" s="1"/>
  <c r="AJ3327" i="19" s="1"/>
  <c r="D3327" i="19" s="1"/>
  <c r="P3355" i="19"/>
  <c r="AI3348" i="19"/>
  <c r="AC3335" i="19"/>
  <c r="AA3335" i="19"/>
  <c r="J3356" i="19"/>
  <c r="J3355" i="19"/>
  <c r="K3356" i="19"/>
  <c r="AE3349" i="19"/>
  <c r="K3355" i="19"/>
  <c r="AE3348" i="19"/>
  <c r="P3356" i="19"/>
  <c r="AI3349" i="19"/>
  <c r="Y3341" i="19"/>
  <c r="AB3341" i="19" s="1"/>
  <c r="AG3341" i="19" s="1"/>
  <c r="H3356" i="19"/>
  <c r="X3349" i="19"/>
  <c r="AC3334" i="19"/>
  <c r="AA3334" i="19"/>
  <c r="AH3349" i="19"/>
  <c r="O3356" i="19"/>
  <c r="Y3342" i="19"/>
  <c r="AB3342" i="19" s="1"/>
  <c r="AG3342" i="19" s="1"/>
  <c r="H3355" i="19"/>
  <c r="X3348" i="19"/>
  <c r="B3322" i="19"/>
  <c r="O3355" i="19"/>
  <c r="AH3348" i="19"/>
  <c r="AB3335" i="19"/>
  <c r="AG3335" i="19" s="1"/>
  <c r="AJ3328" i="19" l="1"/>
  <c r="D3328" i="19" s="1"/>
  <c r="A3329" i="19" s="1"/>
  <c r="AD3335" i="19"/>
  <c r="AF3335" i="19" s="1"/>
  <c r="AD3334" i="19"/>
  <c r="AF3334" i="19" s="1"/>
  <c r="AJ3334" i="19" s="1"/>
  <c r="D3334" i="19" s="1"/>
  <c r="Y3348" i="19"/>
  <c r="AB3348" i="19" s="1"/>
  <c r="AG3348" i="19" s="1"/>
  <c r="H3362" i="19"/>
  <c r="X3355" i="19"/>
  <c r="AH3356" i="19"/>
  <c r="O3363" i="19"/>
  <c r="K3362" i="19"/>
  <c r="AE3355" i="19"/>
  <c r="AC3342" i="19"/>
  <c r="AA3342" i="19"/>
  <c r="J3363" i="19"/>
  <c r="H3363" i="19"/>
  <c r="X3356" i="19"/>
  <c r="O3362" i="19"/>
  <c r="AH3355" i="19"/>
  <c r="AI3356" i="19"/>
  <c r="P3363" i="19"/>
  <c r="K3363" i="19"/>
  <c r="AE3356" i="19"/>
  <c r="J3362" i="19"/>
  <c r="Y3349" i="19"/>
  <c r="AB3349" i="19" s="1"/>
  <c r="AG3349" i="19" s="1"/>
  <c r="AC3341" i="19"/>
  <c r="AA3341" i="19"/>
  <c r="P3362" i="19"/>
  <c r="AI3355" i="19"/>
  <c r="AD3342" i="19" l="1"/>
  <c r="AF3342" i="19" s="1"/>
  <c r="AJ3342" i="19" s="1"/>
  <c r="D3342" i="19" s="1"/>
  <c r="B3329" i="19"/>
  <c r="AJ3335" i="19"/>
  <c r="D3335" i="19" s="1"/>
  <c r="B3336" i="19" s="1"/>
  <c r="AD3341" i="19"/>
  <c r="AF3341" i="19" s="1"/>
  <c r="AJ3341" i="19" s="1"/>
  <c r="D3341" i="19" s="1"/>
  <c r="AC3349" i="19"/>
  <c r="AA3349" i="19"/>
  <c r="J3369" i="19"/>
  <c r="AE3363" i="19"/>
  <c r="K3370" i="19"/>
  <c r="AE3362" i="19"/>
  <c r="K3369" i="19"/>
  <c r="AI3363" i="19"/>
  <c r="P3370" i="19"/>
  <c r="AH3363" i="19"/>
  <c r="O3370" i="19"/>
  <c r="P3369" i="19"/>
  <c r="AI3362" i="19"/>
  <c r="J3370" i="19"/>
  <c r="Y3355" i="19"/>
  <c r="AB3355" i="19" s="1"/>
  <c r="AG3355" i="19" s="1"/>
  <c r="O3369" i="19"/>
  <c r="AH3362" i="19"/>
  <c r="H3369" i="19"/>
  <c r="X3362" i="19"/>
  <c r="Y3356" i="19"/>
  <c r="AB3356" i="19" s="1"/>
  <c r="AG3356" i="19" s="1"/>
  <c r="H3370" i="19"/>
  <c r="X3363" i="19"/>
  <c r="AC3348" i="19"/>
  <c r="AA3348" i="19"/>
  <c r="A3343" i="19" l="1"/>
  <c r="AD3348" i="19"/>
  <c r="AF3348" i="19" s="1"/>
  <c r="AJ3348" i="19" s="1"/>
  <c r="D3348" i="19" s="1"/>
  <c r="A3336" i="19"/>
  <c r="B3343" i="19"/>
  <c r="AD3349" i="19"/>
  <c r="AF3349" i="19" s="1"/>
  <c r="AJ3349" i="19" s="1"/>
  <c r="D3349" i="19" s="1"/>
  <c r="P3376" i="19"/>
  <c r="AI3369" i="19"/>
  <c r="AH3370" i="19"/>
  <c r="O3377" i="19"/>
  <c r="Y3362" i="19"/>
  <c r="AB3362" i="19" s="1"/>
  <c r="AG3362" i="19" s="1"/>
  <c r="AC3355" i="19"/>
  <c r="AA3355" i="19"/>
  <c r="Y3363" i="19"/>
  <c r="AB3363" i="19" s="1"/>
  <c r="AG3363" i="19" s="1"/>
  <c r="H3377" i="19"/>
  <c r="X3370" i="19"/>
  <c r="AI3370" i="19"/>
  <c r="P3377" i="19"/>
  <c r="AC3356" i="19"/>
  <c r="AA3356" i="19"/>
  <c r="AE3369" i="19"/>
  <c r="K3376" i="19"/>
  <c r="H3376" i="19"/>
  <c r="X3369" i="19"/>
  <c r="K3377" i="19"/>
  <c r="AE3370" i="19"/>
  <c r="O3376" i="19"/>
  <c r="AH3369" i="19"/>
  <c r="J3376" i="19"/>
  <c r="J3377" i="19"/>
  <c r="A3350" i="19" l="1"/>
  <c r="AD3356" i="19"/>
  <c r="AF3356" i="19" s="1"/>
  <c r="AJ3356" i="19" s="1"/>
  <c r="D3356" i="19" s="1"/>
  <c r="AD3355" i="19"/>
  <c r="AF3355" i="19" s="1"/>
  <c r="AJ3355" i="19" s="1"/>
  <c r="D3355" i="19" s="1"/>
  <c r="B3350" i="19"/>
  <c r="Y3370" i="19"/>
  <c r="AC3362" i="19"/>
  <c r="AA3362" i="19"/>
  <c r="H3383" i="19"/>
  <c r="X3376" i="19"/>
  <c r="K3383" i="19"/>
  <c r="AE3376" i="19"/>
  <c r="P3384" i="19"/>
  <c r="AI3377" i="19"/>
  <c r="Y3369" i="19"/>
  <c r="AB3369" i="19" s="1"/>
  <c r="AG3369" i="19" s="1"/>
  <c r="O3384" i="19"/>
  <c r="AH3377" i="19"/>
  <c r="J3384" i="19"/>
  <c r="H3384" i="19"/>
  <c r="X3377" i="19"/>
  <c r="J3383" i="19"/>
  <c r="AC3363" i="19"/>
  <c r="AA3363" i="19"/>
  <c r="O3383" i="19"/>
  <c r="AH3376" i="19"/>
  <c r="K3384" i="19"/>
  <c r="AE3377" i="19"/>
  <c r="P3383" i="19"/>
  <c r="AI3376" i="19"/>
  <c r="AD3362" i="19" l="1"/>
  <c r="AF3362" i="19" s="1"/>
  <c r="AJ3362" i="19" s="1"/>
  <c r="D3362" i="19" s="1"/>
  <c r="AD3363" i="19"/>
  <c r="AF3363" i="19" s="1"/>
  <c r="AJ3363" i="19" s="1"/>
  <c r="D3363" i="19" s="1"/>
  <c r="AC3370" i="19"/>
  <c r="AA3370" i="19"/>
  <c r="AB3370" i="19"/>
  <c r="AG3370" i="19" s="1"/>
  <c r="A3357" i="19"/>
  <c r="B3357" i="19"/>
  <c r="P3390" i="19"/>
  <c r="AI3383" i="19"/>
  <c r="Y3376" i="19"/>
  <c r="AB3376" i="19" s="1"/>
  <c r="AG3376" i="19" s="1"/>
  <c r="Y3377" i="19"/>
  <c r="H3390" i="19"/>
  <c r="X3383" i="19"/>
  <c r="H3391" i="19"/>
  <c r="X3384" i="19"/>
  <c r="O3391" i="19"/>
  <c r="AH3384" i="19"/>
  <c r="AC3369" i="19"/>
  <c r="AA3369" i="19"/>
  <c r="AE3384" i="19"/>
  <c r="K3391" i="19"/>
  <c r="O3390" i="19"/>
  <c r="AH3383" i="19"/>
  <c r="AI3384" i="19"/>
  <c r="P3391" i="19"/>
  <c r="J3391" i="19"/>
  <c r="AE3383" i="19"/>
  <c r="K3390" i="19"/>
  <c r="J3390" i="19"/>
  <c r="A3364" i="19" l="1"/>
  <c r="B3364" i="19"/>
  <c r="AD3369" i="19"/>
  <c r="AF3369" i="19" s="1"/>
  <c r="AJ3369" i="19" s="1"/>
  <c r="D3369" i="19" s="1"/>
  <c r="AD3370" i="19"/>
  <c r="AF3370" i="19" s="1"/>
  <c r="Y3384" i="19"/>
  <c r="AB3384" i="19" s="1"/>
  <c r="AG3384" i="19" s="1"/>
  <c r="H3398" i="19"/>
  <c r="X3391" i="19"/>
  <c r="H3397" i="19"/>
  <c r="X3390" i="19"/>
  <c r="AC3377" i="19"/>
  <c r="AA3377" i="19"/>
  <c r="J3397" i="19"/>
  <c r="K3397" i="19"/>
  <c r="AE3390" i="19"/>
  <c r="Y3383" i="19"/>
  <c r="J3398" i="19"/>
  <c r="AB3377" i="19"/>
  <c r="AG3377" i="19" s="1"/>
  <c r="AI3391" i="19"/>
  <c r="P3398" i="19"/>
  <c r="AC3376" i="19"/>
  <c r="AA3376" i="19"/>
  <c r="O3398" i="19"/>
  <c r="AH3391" i="19"/>
  <c r="O3397" i="19"/>
  <c r="AH3390" i="19"/>
  <c r="P3397" i="19"/>
  <c r="AI3390" i="19"/>
  <c r="AE3391" i="19"/>
  <c r="K3398" i="19"/>
  <c r="AD3376" i="19" l="1"/>
  <c r="AF3376" i="19" s="1"/>
  <c r="AJ3376" i="19" s="1"/>
  <c r="D3376" i="19" s="1"/>
  <c r="AD3377" i="19"/>
  <c r="AF3377" i="19" s="1"/>
  <c r="AJ3377" i="19" s="1"/>
  <c r="D3377" i="19" s="1"/>
  <c r="AJ3370" i="19"/>
  <c r="D3370" i="19" s="1"/>
  <c r="A3371" i="19" s="1"/>
  <c r="K3405" i="19"/>
  <c r="AE3398" i="19"/>
  <c r="AE3397" i="19"/>
  <c r="K3404" i="19"/>
  <c r="P3404" i="19"/>
  <c r="AI3397" i="19"/>
  <c r="O3404" i="19"/>
  <c r="AH3397" i="19"/>
  <c r="AI3398" i="19"/>
  <c r="P3405" i="19"/>
  <c r="Y3391" i="19"/>
  <c r="AB3391" i="19" s="1"/>
  <c r="AG3391" i="19" s="1"/>
  <c r="AC3383" i="19"/>
  <c r="AA3383" i="19"/>
  <c r="J3404" i="19"/>
  <c r="O3405" i="19"/>
  <c r="AH3398" i="19"/>
  <c r="AB3383" i="19"/>
  <c r="AG3383" i="19" s="1"/>
  <c r="Y3390" i="19"/>
  <c r="AB3390" i="19" s="1"/>
  <c r="AG3390" i="19" s="1"/>
  <c r="H3404" i="19"/>
  <c r="X3397" i="19"/>
  <c r="H3405" i="19"/>
  <c r="X3398" i="19"/>
  <c r="J3405" i="19"/>
  <c r="AC3384" i="19"/>
  <c r="AA3384" i="19"/>
  <c r="B3378" i="19" l="1"/>
  <c r="B3371" i="19"/>
  <c r="AD3383" i="19"/>
  <c r="AF3383" i="19" s="1"/>
  <c r="AJ3383" i="19" s="1"/>
  <c r="D3383" i="19" s="1"/>
  <c r="J3412" i="19"/>
  <c r="Y3397" i="19"/>
  <c r="AB3397" i="19" s="1"/>
  <c r="AG3397" i="19" s="1"/>
  <c r="J3411" i="19"/>
  <c r="Y3398" i="19"/>
  <c r="AB3398" i="19" s="1"/>
  <c r="AG3398" i="19" s="1"/>
  <c r="H3412" i="19"/>
  <c r="X3405" i="19"/>
  <c r="AC3391" i="19"/>
  <c r="AA3391" i="19"/>
  <c r="H3411" i="19"/>
  <c r="X3404" i="19"/>
  <c r="P3412" i="19"/>
  <c r="AI3405" i="19"/>
  <c r="AE3404" i="19"/>
  <c r="K3411" i="19"/>
  <c r="AC3390" i="19"/>
  <c r="AA3390" i="19"/>
  <c r="A3378" i="19"/>
  <c r="P3411" i="19"/>
  <c r="AI3404" i="19"/>
  <c r="O3411" i="19"/>
  <c r="AH3404" i="19"/>
  <c r="O3412" i="19"/>
  <c r="AH3405" i="19"/>
  <c r="AD3384" i="19"/>
  <c r="AF3384" i="19" s="1"/>
  <c r="AJ3384" i="19" s="1"/>
  <c r="D3384" i="19" s="1"/>
  <c r="K3412" i="19"/>
  <c r="AE3405" i="19"/>
  <c r="AD3390" i="19" l="1"/>
  <c r="AF3390" i="19" s="1"/>
  <c r="AJ3390" i="19" s="1"/>
  <c r="D3390" i="19" s="1"/>
  <c r="B3385" i="19"/>
  <c r="AD3391" i="19"/>
  <c r="AF3391" i="19" s="1"/>
  <c r="AJ3391" i="19" s="1"/>
  <c r="D3391" i="19" s="1"/>
  <c r="Y3404" i="19"/>
  <c r="AB3404" i="19" s="1"/>
  <c r="AG3404" i="19" s="1"/>
  <c r="O3419" i="19"/>
  <c r="AH3412" i="19"/>
  <c r="Y3405" i="19"/>
  <c r="AB3405" i="19" s="1"/>
  <c r="AG3405" i="19" s="1"/>
  <c r="P3418" i="19"/>
  <c r="AI3411" i="19"/>
  <c r="J3418" i="19"/>
  <c r="P3419" i="19"/>
  <c r="AI3412" i="19"/>
  <c r="AE3412" i="19"/>
  <c r="K3419" i="19"/>
  <c r="H3418" i="19"/>
  <c r="X3411" i="19"/>
  <c r="H3419" i="19"/>
  <c r="X3412" i="19"/>
  <c r="AC3398" i="19"/>
  <c r="AA3398" i="19"/>
  <c r="AC3397" i="19"/>
  <c r="AA3397" i="19"/>
  <c r="AE3411" i="19"/>
  <c r="K3418" i="19"/>
  <c r="O3418" i="19"/>
  <c r="AH3411" i="19"/>
  <c r="A3385" i="19"/>
  <c r="J3419" i="19"/>
  <c r="AD3398" i="19" l="1"/>
  <c r="AF3398" i="19" s="1"/>
  <c r="AJ3398" i="19" s="1"/>
  <c r="D3398" i="19" s="1"/>
  <c r="B3392" i="19"/>
  <c r="A3392" i="19"/>
  <c r="AD3397" i="19"/>
  <c r="AF3397" i="19" s="1"/>
  <c r="AJ3397" i="19" s="1"/>
  <c r="D3397" i="19" s="1"/>
  <c r="J3426" i="19"/>
  <c r="AE3419" i="19"/>
  <c r="K3426" i="19"/>
  <c r="P3426" i="19"/>
  <c r="AI3419" i="19"/>
  <c r="J3425" i="19"/>
  <c r="Y3411" i="19"/>
  <c r="AB3411" i="19" s="1"/>
  <c r="AG3411" i="19" s="1"/>
  <c r="O3425" i="19"/>
  <c r="AH3418" i="19"/>
  <c r="K3425" i="19"/>
  <c r="AE3418" i="19"/>
  <c r="AC3405" i="19"/>
  <c r="AA3405" i="19"/>
  <c r="H3425" i="19"/>
  <c r="X3418" i="19"/>
  <c r="P3425" i="19"/>
  <c r="AI3418" i="19"/>
  <c r="AH3419" i="19"/>
  <c r="O3426" i="19"/>
  <c r="Y3412" i="19"/>
  <c r="AB3412" i="19" s="1"/>
  <c r="AG3412" i="19" s="1"/>
  <c r="H3426" i="19"/>
  <c r="X3419" i="19"/>
  <c r="AC3404" i="19"/>
  <c r="AA3404" i="19"/>
  <c r="AD3404" i="19" l="1"/>
  <c r="AF3404" i="19" s="1"/>
  <c r="AJ3404" i="19" s="1"/>
  <c r="D3404" i="19" s="1"/>
  <c r="A3399" i="19"/>
  <c r="AD3405" i="19"/>
  <c r="AF3405" i="19" s="1"/>
  <c r="AJ3405" i="19" s="1"/>
  <c r="D3405" i="19" s="1"/>
  <c r="H3433" i="19"/>
  <c r="X3426" i="19"/>
  <c r="O3432" i="19"/>
  <c r="AH3425" i="19"/>
  <c r="AC3412" i="19"/>
  <c r="AA3412" i="19"/>
  <c r="AH3426" i="19"/>
  <c r="O3433" i="19"/>
  <c r="P3432" i="19"/>
  <c r="AI3425" i="19"/>
  <c r="Y3418" i="19"/>
  <c r="AB3418" i="19" s="1"/>
  <c r="AG3418" i="19" s="1"/>
  <c r="K3433" i="19"/>
  <c r="AE3426" i="19"/>
  <c r="H3432" i="19"/>
  <c r="X3425" i="19"/>
  <c r="P3433" i="19"/>
  <c r="AI3426" i="19"/>
  <c r="Y3419" i="19"/>
  <c r="AB3419" i="19" s="1"/>
  <c r="AG3419" i="19" s="1"/>
  <c r="AE3425" i="19"/>
  <c r="K3432" i="19"/>
  <c r="AC3411" i="19"/>
  <c r="AA3411" i="19"/>
  <c r="B3399" i="19"/>
  <c r="J3432" i="19"/>
  <c r="J3433" i="19"/>
  <c r="B3406" i="19" l="1"/>
  <c r="AD3412" i="19"/>
  <c r="AF3412" i="19" s="1"/>
  <c r="AJ3412" i="19" s="1"/>
  <c r="D3412" i="19" s="1"/>
  <c r="AD3411" i="19"/>
  <c r="AF3411" i="19" s="1"/>
  <c r="AJ3411" i="19" s="1"/>
  <c r="D3411" i="19" s="1"/>
  <c r="AC3418" i="19"/>
  <c r="AA3418" i="19"/>
  <c r="J3439" i="19"/>
  <c r="O3440" i="19"/>
  <c r="AH3433" i="19"/>
  <c r="P3439" i="19"/>
  <c r="AI3432" i="19"/>
  <c r="AI3433" i="19"/>
  <c r="P3440" i="19"/>
  <c r="H3440" i="19"/>
  <c r="X3433" i="19"/>
  <c r="H3439" i="19"/>
  <c r="X3432" i="19"/>
  <c r="J3440" i="19"/>
  <c r="AE3433" i="19"/>
  <c r="K3440" i="19"/>
  <c r="AE3432" i="19"/>
  <c r="K3439" i="19"/>
  <c r="AC3419" i="19"/>
  <c r="AA3419" i="19"/>
  <c r="O3439" i="19"/>
  <c r="AH3432" i="19"/>
  <c r="Y3426" i="19"/>
  <c r="AB3426" i="19" s="1"/>
  <c r="AG3426" i="19" s="1"/>
  <c r="Y3425" i="19"/>
  <c r="AB3425" i="19" s="1"/>
  <c r="AG3425" i="19" s="1"/>
  <c r="A3406" i="19"/>
  <c r="AD3418" i="19" l="1"/>
  <c r="AF3418" i="19" s="1"/>
  <c r="AJ3418" i="19" s="1"/>
  <c r="D3418" i="19" s="1"/>
  <c r="AD3419" i="19"/>
  <c r="AF3419" i="19" s="1"/>
  <c r="AJ3419" i="19" s="1"/>
  <c r="D3419" i="19" s="1"/>
  <c r="Y3432" i="19"/>
  <c r="AB3432" i="19" s="1"/>
  <c r="AG3432" i="19" s="1"/>
  <c r="H3446" i="19"/>
  <c r="X3439" i="19"/>
  <c r="H3447" i="19"/>
  <c r="X3440" i="19"/>
  <c r="P3447" i="19"/>
  <c r="AI3440" i="19"/>
  <c r="O3446" i="19"/>
  <c r="AH3439" i="19"/>
  <c r="O3447" i="19"/>
  <c r="AH3440" i="19"/>
  <c r="J3447" i="19"/>
  <c r="AC3425" i="19"/>
  <c r="AA3425" i="19"/>
  <c r="Y3433" i="19"/>
  <c r="AB3433" i="19" s="1"/>
  <c r="AG3433" i="19" s="1"/>
  <c r="AC3426" i="19"/>
  <c r="AA3426" i="19"/>
  <c r="P3446" i="19"/>
  <c r="AI3439" i="19"/>
  <c r="K3446" i="19"/>
  <c r="AE3439" i="19"/>
  <c r="B3413" i="19"/>
  <c r="A3413" i="19"/>
  <c r="J3446" i="19"/>
  <c r="AE3440" i="19"/>
  <c r="K3447" i="19"/>
  <c r="AD3425" i="19" l="1"/>
  <c r="AF3425" i="19" s="1"/>
  <c r="AJ3425" i="19" s="1"/>
  <c r="D3425" i="19" s="1"/>
  <c r="AD3426" i="19"/>
  <c r="AF3426" i="19" s="1"/>
  <c r="AJ3426" i="19" s="1"/>
  <c r="D3426" i="19" s="1"/>
  <c r="A3420" i="19"/>
  <c r="B3420" i="19"/>
  <c r="K3454" i="19"/>
  <c r="AE3447" i="19"/>
  <c r="J3453" i="19"/>
  <c r="AH3447" i="19"/>
  <c r="O3454" i="19"/>
  <c r="H3453" i="19"/>
  <c r="X3446" i="19"/>
  <c r="P3453" i="19"/>
  <c r="AI3446" i="19"/>
  <c r="Y3439" i="19"/>
  <c r="J3454" i="19"/>
  <c r="O3453" i="19"/>
  <c r="AH3446" i="19"/>
  <c r="AE3446" i="19"/>
  <c r="K3453" i="19"/>
  <c r="AI3447" i="19"/>
  <c r="P3454" i="19"/>
  <c r="Y3440" i="19"/>
  <c r="AB3440" i="19" s="1"/>
  <c r="AG3440" i="19" s="1"/>
  <c r="H3454" i="19"/>
  <c r="X3447" i="19"/>
  <c r="AC3433" i="19"/>
  <c r="AA3433" i="19"/>
  <c r="AC3432" i="19"/>
  <c r="AA3432" i="19"/>
  <c r="B3427" i="19" l="1"/>
  <c r="AD3433" i="19"/>
  <c r="AF3433" i="19" s="1"/>
  <c r="AJ3433" i="19" s="1"/>
  <c r="D3433" i="19" s="1"/>
  <c r="AD3432" i="19"/>
  <c r="AF3432" i="19" s="1"/>
  <c r="AJ3432" i="19" s="1"/>
  <c r="D3432" i="19" s="1"/>
  <c r="Y3447" i="19"/>
  <c r="AB3447" i="19" s="1"/>
  <c r="AG3447" i="19" s="1"/>
  <c r="Y3446" i="19"/>
  <c r="AB3446" i="19" s="1"/>
  <c r="AG3446" i="19" s="1"/>
  <c r="H3461" i="19"/>
  <c r="X3454" i="19"/>
  <c r="H3460" i="19"/>
  <c r="X3453" i="19"/>
  <c r="J3460" i="19"/>
  <c r="P3460" i="19"/>
  <c r="AI3453" i="19"/>
  <c r="AC3440" i="19"/>
  <c r="AA3440" i="19"/>
  <c r="AI3454" i="19"/>
  <c r="P3461" i="19"/>
  <c r="AH3454" i="19"/>
  <c r="O3461" i="19"/>
  <c r="A3427" i="19"/>
  <c r="O3460" i="19"/>
  <c r="AH3453" i="19"/>
  <c r="J3461" i="19"/>
  <c r="AC3439" i="19"/>
  <c r="AA3439" i="19"/>
  <c r="K3460" i="19"/>
  <c r="AE3453" i="19"/>
  <c r="AE3454" i="19"/>
  <c r="K3461" i="19"/>
  <c r="AB3439" i="19"/>
  <c r="AG3439" i="19" s="1"/>
  <c r="AD3440" i="19" l="1"/>
  <c r="AF3440" i="19" s="1"/>
  <c r="AJ3440" i="19" s="1"/>
  <c r="D3440" i="19" s="1"/>
  <c r="AD3439" i="19"/>
  <c r="AF3439" i="19" s="1"/>
  <c r="AJ3439" i="19" s="1"/>
  <c r="D3439" i="19" s="1"/>
  <c r="B3434" i="19"/>
  <c r="AE3460" i="19"/>
  <c r="K3467" i="19"/>
  <c r="O3467" i="19"/>
  <c r="AH3460" i="19"/>
  <c r="P3467" i="19"/>
  <c r="AI3460" i="19"/>
  <c r="AC3447" i="19"/>
  <c r="AA3447" i="19"/>
  <c r="J3467" i="19"/>
  <c r="J3468" i="19"/>
  <c r="Y3454" i="19"/>
  <c r="H3468" i="19"/>
  <c r="X3461" i="19"/>
  <c r="O3468" i="19"/>
  <c r="AH3461" i="19"/>
  <c r="A3434" i="19"/>
  <c r="Y3453" i="19"/>
  <c r="AB3453" i="19" s="1"/>
  <c r="AG3453" i="19" s="1"/>
  <c r="H3467" i="19"/>
  <c r="X3460" i="19"/>
  <c r="AC3446" i="19"/>
  <c r="AA3446" i="19"/>
  <c r="P3468" i="19"/>
  <c r="AI3461" i="19"/>
  <c r="AE3461" i="19"/>
  <c r="K3468" i="19"/>
  <c r="AD3447" i="19" l="1"/>
  <c r="AF3447" i="19" s="1"/>
  <c r="AJ3447" i="19" s="1"/>
  <c r="D3447" i="19" s="1"/>
  <c r="AD3446" i="19"/>
  <c r="AF3446" i="19" s="1"/>
  <c r="AJ3446" i="19" s="1"/>
  <c r="D3446" i="19" s="1"/>
  <c r="B3441" i="19"/>
  <c r="AC3454" i="19"/>
  <c r="AA3454" i="19"/>
  <c r="AE3468" i="19"/>
  <c r="K3475" i="19"/>
  <c r="AC3453" i="19"/>
  <c r="AA3453" i="19"/>
  <c r="P3474" i="19"/>
  <c r="AI3467" i="19"/>
  <c r="O3475" i="19"/>
  <c r="AH3468" i="19"/>
  <c r="O3474" i="19"/>
  <c r="AH3467" i="19"/>
  <c r="Y3461" i="19"/>
  <c r="AB3461" i="19" s="1"/>
  <c r="AG3461" i="19" s="1"/>
  <c r="K3474" i="19"/>
  <c r="AE3467" i="19"/>
  <c r="AB3454" i="19"/>
  <c r="AG3454" i="19" s="1"/>
  <c r="J3475" i="19"/>
  <c r="AI3468" i="19"/>
  <c r="P3475" i="19"/>
  <c r="J3474" i="19"/>
  <c r="A3441" i="19"/>
  <c r="Y3460" i="19"/>
  <c r="AB3460" i="19" s="1"/>
  <c r="AG3460" i="19" s="1"/>
  <c r="H3474" i="19"/>
  <c r="X3467" i="19"/>
  <c r="H3475" i="19"/>
  <c r="X3468" i="19"/>
  <c r="AD3453" i="19" l="1"/>
  <c r="AF3453" i="19" s="1"/>
  <c r="AJ3453" i="19" s="1"/>
  <c r="D3453" i="19" s="1"/>
  <c r="AD3454" i="19"/>
  <c r="AF3454" i="19" s="1"/>
  <c r="A3448" i="19"/>
  <c r="B3448" i="19"/>
  <c r="O3481" i="19"/>
  <c r="AH3474" i="19"/>
  <c r="Y3467" i="19"/>
  <c r="AB3467" i="19" s="1"/>
  <c r="AG3467" i="19" s="1"/>
  <c r="H3481" i="19"/>
  <c r="X3474" i="19"/>
  <c r="J3481" i="19"/>
  <c r="AC3460" i="19"/>
  <c r="AA3460" i="19"/>
  <c r="O3482" i="19"/>
  <c r="AH3475" i="19"/>
  <c r="AI3475" i="19"/>
  <c r="P3482" i="19"/>
  <c r="P3481" i="19"/>
  <c r="AI3474" i="19"/>
  <c r="AE3475" i="19"/>
  <c r="K3482" i="19"/>
  <c r="K3481" i="19"/>
  <c r="AE3474" i="19"/>
  <c r="Y3468" i="19"/>
  <c r="AB3468" i="19" s="1"/>
  <c r="AG3468" i="19" s="1"/>
  <c r="J3482" i="19"/>
  <c r="H3482" i="19"/>
  <c r="X3475" i="19"/>
  <c r="AC3461" i="19"/>
  <c r="AA3461" i="19"/>
  <c r="AD3460" i="19" l="1"/>
  <c r="AF3460" i="19" s="1"/>
  <c r="AJ3460" i="19" s="1"/>
  <c r="D3460" i="19" s="1"/>
  <c r="AJ3454" i="19"/>
  <c r="D3454" i="19" s="1"/>
  <c r="B3455" i="19" s="1"/>
  <c r="AD3461" i="19"/>
  <c r="AF3461" i="19" s="1"/>
  <c r="AI3482" i="19"/>
  <c r="P3489" i="19"/>
  <c r="O3489" i="19"/>
  <c r="AH3482" i="19"/>
  <c r="J3489" i="19"/>
  <c r="O3488" i="19"/>
  <c r="AH3481" i="19"/>
  <c r="Y3475" i="19"/>
  <c r="AB3475" i="19" s="1"/>
  <c r="AG3475" i="19" s="1"/>
  <c r="H3489" i="19"/>
  <c r="X3482" i="19"/>
  <c r="J3488" i="19"/>
  <c r="K3488" i="19"/>
  <c r="AE3481" i="19"/>
  <c r="K3489" i="19"/>
  <c r="AE3482" i="19"/>
  <c r="Y3474" i="19"/>
  <c r="AB3474" i="19" s="1"/>
  <c r="AG3474" i="19" s="1"/>
  <c r="AC3468" i="19"/>
  <c r="AA3468" i="19"/>
  <c r="H3488" i="19"/>
  <c r="X3481" i="19"/>
  <c r="AC3467" i="19"/>
  <c r="AA3467" i="19"/>
  <c r="P3488" i="19"/>
  <c r="AI3481" i="19"/>
  <c r="AD3467" i="19" l="1"/>
  <c r="AF3467" i="19" s="1"/>
  <c r="AJ3467" i="19" s="1"/>
  <c r="D3467" i="19" s="1"/>
  <c r="AD3468" i="19"/>
  <c r="AF3468" i="19" s="1"/>
  <c r="AJ3468" i="19" s="1"/>
  <c r="D3468" i="19" s="1"/>
  <c r="A3455" i="19"/>
  <c r="AJ3461" i="19"/>
  <c r="D3461" i="19" s="1"/>
  <c r="B3462" i="19" s="1"/>
  <c r="J3495" i="19"/>
  <c r="J3496" i="19"/>
  <c r="AH3489" i="19"/>
  <c r="O3496" i="19"/>
  <c r="K3496" i="19"/>
  <c r="AE3489" i="19"/>
  <c r="P3495" i="19"/>
  <c r="AI3488" i="19"/>
  <c r="Y3481" i="19"/>
  <c r="AB3481" i="19" s="1"/>
  <c r="AG3481" i="19" s="1"/>
  <c r="AC3475" i="19"/>
  <c r="AA3475" i="19"/>
  <c r="H3495" i="19"/>
  <c r="X3488" i="19"/>
  <c r="AC3474" i="19"/>
  <c r="AA3474" i="19"/>
  <c r="AI3489" i="19"/>
  <c r="P3496" i="19"/>
  <c r="Y3482" i="19"/>
  <c r="AB3482" i="19" s="1"/>
  <c r="AG3482" i="19" s="1"/>
  <c r="H3496" i="19"/>
  <c r="X3489" i="19"/>
  <c r="O3495" i="19"/>
  <c r="AH3488" i="19"/>
  <c r="AE3488" i="19"/>
  <c r="K3495" i="19"/>
  <c r="AD3475" i="19" l="1"/>
  <c r="AF3475" i="19" s="1"/>
  <c r="AJ3475" i="19" s="1"/>
  <c r="D3475" i="19" s="1"/>
  <c r="AD3474" i="19"/>
  <c r="AF3474" i="19" s="1"/>
  <c r="AJ3474" i="19" s="1"/>
  <c r="D3474" i="19" s="1"/>
  <c r="A3462" i="19"/>
  <c r="A3469" i="19"/>
  <c r="B3469" i="19"/>
  <c r="K3502" i="19"/>
  <c r="AE3495" i="19"/>
  <c r="P3502" i="19"/>
  <c r="AI3495" i="19"/>
  <c r="AC3481" i="19"/>
  <c r="AA3481" i="19"/>
  <c r="H3503" i="19"/>
  <c r="X3496" i="19"/>
  <c r="P3503" i="19"/>
  <c r="AI3496" i="19"/>
  <c r="J3503" i="19"/>
  <c r="O3502" i="19"/>
  <c r="AH3495" i="19"/>
  <c r="Y3489" i="19"/>
  <c r="AB3489" i="19" s="1"/>
  <c r="AG3489" i="19" s="1"/>
  <c r="AE3496" i="19"/>
  <c r="K3503" i="19"/>
  <c r="H3502" i="19"/>
  <c r="X3495" i="19"/>
  <c r="AH3496" i="19"/>
  <c r="O3503" i="19"/>
  <c r="AC3482" i="19"/>
  <c r="AD3482" i="19" s="1"/>
  <c r="AA3482" i="19"/>
  <c r="Y3488" i="19"/>
  <c r="J3502" i="19"/>
  <c r="B3476" i="19" l="1"/>
  <c r="AD3481" i="19"/>
  <c r="AF3481" i="19" s="1"/>
  <c r="AJ3481" i="19" s="1"/>
  <c r="D3481" i="19" s="1"/>
  <c r="A3476" i="19"/>
  <c r="J3510" i="19"/>
  <c r="J3509" i="19"/>
  <c r="AC3488" i="19"/>
  <c r="AA3488" i="19"/>
  <c r="P3510" i="19"/>
  <c r="AI3503" i="19"/>
  <c r="Y3496" i="19"/>
  <c r="AB3496" i="19" s="1"/>
  <c r="AG3496" i="19" s="1"/>
  <c r="AH3503" i="19"/>
  <c r="O3510" i="19"/>
  <c r="H3510" i="19"/>
  <c r="X3503" i="19"/>
  <c r="P3509" i="19"/>
  <c r="AI3502" i="19"/>
  <c r="AF3482" i="19"/>
  <c r="AJ3482" i="19" s="1"/>
  <c r="D3482" i="19" s="1"/>
  <c r="Y3495" i="19"/>
  <c r="AB3495" i="19" s="1"/>
  <c r="AG3495" i="19" s="1"/>
  <c r="H3509" i="19"/>
  <c r="X3502" i="19"/>
  <c r="AC3489" i="19"/>
  <c r="AA3489" i="19"/>
  <c r="O3509" i="19"/>
  <c r="AH3502" i="19"/>
  <c r="AB3488" i="19"/>
  <c r="AG3488" i="19" s="1"/>
  <c r="AE3503" i="19"/>
  <c r="K3510" i="19"/>
  <c r="K3509" i="19"/>
  <c r="AE3502" i="19"/>
  <c r="AD3488" i="19" l="1"/>
  <c r="AF3488" i="19" s="1"/>
  <c r="AJ3488" i="19" s="1"/>
  <c r="D3488" i="19" s="1"/>
  <c r="AD3489" i="19"/>
  <c r="AF3489" i="19" s="1"/>
  <c r="AJ3489" i="19" s="1"/>
  <c r="D3489" i="19" s="1"/>
  <c r="A3483" i="19"/>
  <c r="AE3509" i="19"/>
  <c r="K3516" i="19"/>
  <c r="P3516" i="19"/>
  <c r="AI3509" i="19"/>
  <c r="O3517" i="19"/>
  <c r="AH3510" i="19"/>
  <c r="AE3510" i="19"/>
  <c r="K3517" i="19"/>
  <c r="Y3503" i="19"/>
  <c r="AB3503" i="19" s="1"/>
  <c r="AG3503" i="19" s="1"/>
  <c r="H3517" i="19"/>
  <c r="X3510" i="19"/>
  <c r="AI3510" i="19"/>
  <c r="P3517" i="19"/>
  <c r="Y3502" i="19"/>
  <c r="H3516" i="19"/>
  <c r="X3509" i="19"/>
  <c r="J3516" i="19"/>
  <c r="AC3495" i="19"/>
  <c r="AA3495" i="19"/>
  <c r="B3483" i="19"/>
  <c r="O3516" i="19"/>
  <c r="AH3509" i="19"/>
  <c r="AC3496" i="19"/>
  <c r="AA3496" i="19"/>
  <c r="J3517" i="19"/>
  <c r="AD3495" i="19" l="1"/>
  <c r="AF3495" i="19" s="1"/>
  <c r="AJ3495" i="19" s="1"/>
  <c r="D3495" i="19" s="1"/>
  <c r="AD3496" i="19"/>
  <c r="AF3496" i="19" s="1"/>
  <c r="AJ3496" i="19" s="1"/>
  <c r="D3496" i="19" s="1"/>
  <c r="A3490" i="19"/>
  <c r="B3490" i="19"/>
  <c r="J3524" i="19"/>
  <c r="P3524" i="19"/>
  <c r="AI3517" i="19"/>
  <c r="Y3510" i="19"/>
  <c r="AB3510" i="19" s="1"/>
  <c r="AG3510" i="19" s="1"/>
  <c r="O3523" i="19"/>
  <c r="AH3516" i="19"/>
  <c r="H3524" i="19"/>
  <c r="X3517" i="19"/>
  <c r="AC3503" i="19"/>
  <c r="AA3503" i="19"/>
  <c r="AH3517" i="19"/>
  <c r="O3524" i="19"/>
  <c r="J3523" i="19"/>
  <c r="Y3509" i="19"/>
  <c r="AB3509" i="19" s="1"/>
  <c r="AG3509" i="19" s="1"/>
  <c r="P3523" i="19"/>
  <c r="AI3516" i="19"/>
  <c r="H3523" i="19"/>
  <c r="X3516" i="19"/>
  <c r="AE3516" i="19"/>
  <c r="K3523" i="19"/>
  <c r="AC3502" i="19"/>
  <c r="AA3502" i="19"/>
  <c r="K3524" i="19"/>
  <c r="AE3517" i="19"/>
  <c r="AB3502" i="19"/>
  <c r="AG3502" i="19" s="1"/>
  <c r="AD3502" i="19" l="1"/>
  <c r="AF3502" i="19" s="1"/>
  <c r="AD3503" i="19"/>
  <c r="AF3503" i="19" s="1"/>
  <c r="AJ3503" i="19" s="1"/>
  <c r="D3503" i="19" s="1"/>
  <c r="O3531" i="19"/>
  <c r="AH3524" i="19"/>
  <c r="K3531" i="19"/>
  <c r="AE3524" i="19"/>
  <c r="Y3517" i="19"/>
  <c r="AB3517" i="19" s="1"/>
  <c r="AG3517" i="19" s="1"/>
  <c r="AC3510" i="19"/>
  <c r="AA3510" i="19"/>
  <c r="A3497" i="19"/>
  <c r="B3497" i="19"/>
  <c r="H3531" i="19"/>
  <c r="X3524" i="19"/>
  <c r="Y3516" i="19"/>
  <c r="AB3516" i="19" s="1"/>
  <c r="AG3516" i="19" s="1"/>
  <c r="P3530" i="19"/>
  <c r="AI3523" i="19"/>
  <c r="AE3523" i="19"/>
  <c r="K3530" i="19"/>
  <c r="H3530" i="19"/>
  <c r="X3523" i="19"/>
  <c r="O3530" i="19"/>
  <c r="AH3523" i="19"/>
  <c r="AC3509" i="19"/>
  <c r="AA3509" i="19"/>
  <c r="P3531" i="19"/>
  <c r="AI3524" i="19"/>
  <c r="J3530" i="19"/>
  <c r="J3531" i="19"/>
  <c r="AJ3502" i="19" l="1"/>
  <c r="D3502" i="19" s="1"/>
  <c r="A3504" i="19" s="1"/>
  <c r="AD3510" i="19"/>
  <c r="AF3510" i="19" s="1"/>
  <c r="AJ3510" i="19" s="1"/>
  <c r="D3510" i="19" s="1"/>
  <c r="AD3509" i="19"/>
  <c r="AF3509" i="19" s="1"/>
  <c r="AJ3509" i="19" s="1"/>
  <c r="D3509" i="19" s="1"/>
  <c r="Y3524" i="19"/>
  <c r="AB3524" i="19" s="1"/>
  <c r="AG3524" i="19" s="1"/>
  <c r="J3538" i="19"/>
  <c r="AC3516" i="19"/>
  <c r="AA3516" i="19"/>
  <c r="J3537" i="19"/>
  <c r="H3538" i="19"/>
  <c r="X3531" i="19"/>
  <c r="AI3531" i="19"/>
  <c r="P3538" i="19"/>
  <c r="Y3523" i="19"/>
  <c r="AB3523" i="19" s="1"/>
  <c r="AG3523" i="19" s="1"/>
  <c r="AE3531" i="19"/>
  <c r="K3538" i="19"/>
  <c r="O3537" i="19"/>
  <c r="AH3530" i="19"/>
  <c r="K3537" i="19"/>
  <c r="AE3530" i="19"/>
  <c r="AC3517" i="19"/>
  <c r="AA3517" i="19"/>
  <c r="H3537" i="19"/>
  <c r="X3530" i="19"/>
  <c r="P3537" i="19"/>
  <c r="AI3530" i="19"/>
  <c r="AH3531" i="19"/>
  <c r="O3538" i="19"/>
  <c r="B3504" i="19" l="1"/>
  <c r="AD3516" i="19"/>
  <c r="AF3516" i="19" s="1"/>
  <c r="AJ3516" i="19" s="1"/>
  <c r="D3516" i="19" s="1"/>
  <c r="A3511" i="19"/>
  <c r="AE3538" i="19"/>
  <c r="K3545" i="19"/>
  <c r="P3545" i="19"/>
  <c r="AI3538" i="19"/>
  <c r="AH3538" i="19"/>
  <c r="O3545" i="19"/>
  <c r="AC3523" i="19"/>
  <c r="AA3523" i="19"/>
  <c r="AD3517" i="19"/>
  <c r="AF3517" i="19" s="1"/>
  <c r="AJ3517" i="19" s="1"/>
  <c r="D3517" i="19" s="1"/>
  <c r="K3544" i="19"/>
  <c r="AE3537" i="19"/>
  <c r="P3544" i="19"/>
  <c r="AI3537" i="19"/>
  <c r="Y3530" i="19"/>
  <c r="H3544" i="19"/>
  <c r="X3537" i="19"/>
  <c r="Y3531" i="19"/>
  <c r="AB3531" i="19" s="1"/>
  <c r="AG3531" i="19" s="1"/>
  <c r="H3545" i="19"/>
  <c r="X3538" i="19"/>
  <c r="J3544" i="19"/>
  <c r="J3545" i="19"/>
  <c r="O3544" i="19"/>
  <c r="AH3537" i="19"/>
  <c r="B3511" i="19"/>
  <c r="AC3524" i="19"/>
  <c r="AA3524" i="19"/>
  <c r="AD3523" i="19" l="1"/>
  <c r="AF3523" i="19" s="1"/>
  <c r="AJ3523" i="19" s="1"/>
  <c r="D3523" i="19" s="1"/>
  <c r="AD3524" i="19"/>
  <c r="AF3524" i="19" s="1"/>
  <c r="AJ3524" i="19" s="1"/>
  <c r="D3524" i="19" s="1"/>
  <c r="B3518" i="19"/>
  <c r="A3518" i="19"/>
  <c r="O3551" i="19"/>
  <c r="AH3544" i="19"/>
  <c r="K3551" i="19"/>
  <c r="AE3544" i="19"/>
  <c r="J3552" i="19"/>
  <c r="AC3530" i="19"/>
  <c r="AD3530" i="19" s="1"/>
  <c r="AF3530" i="19" s="1"/>
  <c r="AA3530" i="19"/>
  <c r="P3551" i="19"/>
  <c r="AI3544" i="19"/>
  <c r="J3551" i="19"/>
  <c r="AC3531" i="19"/>
  <c r="AA3531" i="19"/>
  <c r="Y3537" i="19"/>
  <c r="AB3537" i="19" s="1"/>
  <c r="AG3537" i="19" s="1"/>
  <c r="P3552" i="19"/>
  <c r="AI3545" i="19"/>
  <c r="H3551" i="19"/>
  <c r="X3544" i="19"/>
  <c r="AE3545" i="19"/>
  <c r="K3552" i="19"/>
  <c r="Y3538" i="19"/>
  <c r="AH3545" i="19"/>
  <c r="O3552" i="19"/>
  <c r="H3552" i="19"/>
  <c r="X3545" i="19"/>
  <c r="AB3530" i="19"/>
  <c r="AG3530" i="19" s="1"/>
  <c r="A3525" i="19" l="1"/>
  <c r="AJ3530" i="19"/>
  <c r="D3530" i="19" s="1"/>
  <c r="J3558" i="19"/>
  <c r="AD3531" i="19"/>
  <c r="AF3531" i="19" s="1"/>
  <c r="AJ3531" i="19" s="1"/>
  <c r="D3531" i="19" s="1"/>
  <c r="AC3538" i="19"/>
  <c r="AA3538" i="19"/>
  <c r="P3558" i="19"/>
  <c r="AI3551" i="19"/>
  <c r="B3525" i="19"/>
  <c r="AE3552" i="19"/>
  <c r="K3559" i="19"/>
  <c r="Y3544" i="19"/>
  <c r="AB3544" i="19" s="1"/>
  <c r="AG3544" i="19" s="1"/>
  <c r="H3558" i="19"/>
  <c r="X3551" i="19"/>
  <c r="AI3552" i="19"/>
  <c r="P3559" i="19"/>
  <c r="O3558" i="19"/>
  <c r="AH3551" i="19"/>
  <c r="AC3537" i="19"/>
  <c r="AA3537" i="19"/>
  <c r="H3559" i="19"/>
  <c r="X3552" i="19"/>
  <c r="AH3552" i="19"/>
  <c r="O3559" i="19"/>
  <c r="AB3538" i="19"/>
  <c r="AG3538" i="19" s="1"/>
  <c r="J3559" i="19"/>
  <c r="K3558" i="19"/>
  <c r="AE3551" i="19"/>
  <c r="Y3545" i="19"/>
  <c r="AD3537" i="19" l="1"/>
  <c r="AF3537" i="19" s="1"/>
  <c r="AJ3537" i="19" s="1"/>
  <c r="D3537" i="19" s="1"/>
  <c r="B3532" i="19"/>
  <c r="A3532" i="19"/>
  <c r="H3565" i="19"/>
  <c r="X3558" i="19"/>
  <c r="AC3545" i="19"/>
  <c r="AD3545" i="19" s="1"/>
  <c r="AA3545" i="19"/>
  <c r="AE3558" i="19"/>
  <c r="K3565" i="19"/>
  <c r="AC3544" i="19"/>
  <c r="AA3544" i="19"/>
  <c r="J3566" i="19"/>
  <c r="K3566" i="19"/>
  <c r="AE3559" i="19"/>
  <c r="H3566" i="19"/>
  <c r="X3559" i="19"/>
  <c r="O3565" i="19"/>
  <c r="AH3558" i="19"/>
  <c r="AH3559" i="19"/>
  <c r="O3566" i="19"/>
  <c r="AI3559" i="19"/>
  <c r="P3566" i="19"/>
  <c r="Y3551" i="19"/>
  <c r="Y3552" i="19"/>
  <c r="AB3552" i="19" s="1"/>
  <c r="AG3552" i="19" s="1"/>
  <c r="P3565" i="19"/>
  <c r="AI3558" i="19"/>
  <c r="AD3538" i="19"/>
  <c r="AF3538" i="19" s="1"/>
  <c r="AJ3538" i="19" s="1"/>
  <c r="D3538" i="19" s="1"/>
  <c r="AB3545" i="19"/>
  <c r="AG3545" i="19" s="1"/>
  <c r="J3565" i="19"/>
  <c r="AD3544" i="19" l="1"/>
  <c r="AF3544" i="19" s="1"/>
  <c r="AJ3544" i="19" s="1"/>
  <c r="D3544" i="19" s="1"/>
  <c r="B3539" i="19"/>
  <c r="Y3559" i="19"/>
  <c r="AB3559" i="19" s="1"/>
  <c r="AG3559" i="19" s="1"/>
  <c r="H3573" i="19"/>
  <c r="X3566" i="19"/>
  <c r="K3573" i="19"/>
  <c r="AE3566" i="19"/>
  <c r="AC3551" i="19"/>
  <c r="AA3551" i="19"/>
  <c r="AI3566" i="19"/>
  <c r="P3573" i="19"/>
  <c r="AE3565" i="19"/>
  <c r="K3572" i="19"/>
  <c r="H3572" i="19"/>
  <c r="X3565" i="19"/>
  <c r="AC3552" i="19"/>
  <c r="AD3552" i="19" s="1"/>
  <c r="AA3552" i="19"/>
  <c r="AB3551" i="19"/>
  <c r="AG3551" i="19" s="1"/>
  <c r="A3539" i="19"/>
  <c r="P3572" i="19"/>
  <c r="AI3565" i="19"/>
  <c r="J3573" i="19"/>
  <c r="AF3545" i="19"/>
  <c r="AJ3545" i="19" s="1"/>
  <c r="D3545" i="19" s="1"/>
  <c r="AH3566" i="19"/>
  <c r="O3573" i="19"/>
  <c r="Y3558" i="19"/>
  <c r="AB3558" i="19" s="1"/>
  <c r="AG3558" i="19" s="1"/>
  <c r="J3572" i="19"/>
  <c r="O3572" i="19"/>
  <c r="AH3565" i="19"/>
  <c r="B3546" i="19" l="1"/>
  <c r="AD3551" i="19"/>
  <c r="AF3551" i="19" s="1"/>
  <c r="H3579" i="19"/>
  <c r="X3572" i="19"/>
  <c r="K3579" i="19"/>
  <c r="AE3572" i="19"/>
  <c r="AC3558" i="19"/>
  <c r="AA3558" i="19"/>
  <c r="O3580" i="19"/>
  <c r="AH3573" i="19"/>
  <c r="A3546" i="19"/>
  <c r="H3580" i="19"/>
  <c r="X3573" i="19"/>
  <c r="O3579" i="19"/>
  <c r="AH3572" i="19"/>
  <c r="Y3565" i="19"/>
  <c r="AB3565" i="19" s="1"/>
  <c r="AG3565" i="19" s="1"/>
  <c r="J3580" i="19"/>
  <c r="AF3552" i="19"/>
  <c r="AJ3552" i="19" s="1"/>
  <c r="D3552" i="19" s="1"/>
  <c r="J3579" i="19"/>
  <c r="P3580" i="19"/>
  <c r="AI3573" i="19"/>
  <c r="AE3573" i="19"/>
  <c r="K3580" i="19"/>
  <c r="P3579" i="19"/>
  <c r="AI3572" i="19"/>
  <c r="Y3566" i="19"/>
  <c r="AB3566" i="19" s="1"/>
  <c r="AG3566" i="19" s="1"/>
  <c r="AC3559" i="19"/>
  <c r="AA3559" i="19"/>
  <c r="AD3558" i="19" l="1"/>
  <c r="AF3558" i="19" s="1"/>
  <c r="AJ3558" i="19" s="1"/>
  <c r="D3558" i="19" s="1"/>
  <c r="AD3559" i="19"/>
  <c r="AF3559" i="19" s="1"/>
  <c r="AJ3559" i="19" s="1"/>
  <c r="D3559" i="19" s="1"/>
  <c r="AJ3551" i="19"/>
  <c r="D3551" i="19" s="1"/>
  <c r="B3553" i="19" s="1"/>
  <c r="J3587" i="19"/>
  <c r="Y3573" i="19"/>
  <c r="AB3573" i="19" s="1"/>
  <c r="AG3573" i="19" s="1"/>
  <c r="P3586" i="19"/>
  <c r="AI3579" i="19"/>
  <c r="H3587" i="19"/>
  <c r="X3580" i="19"/>
  <c r="Y3580" i="19" s="1"/>
  <c r="AA3580" i="19" s="1"/>
  <c r="AE3580" i="19"/>
  <c r="K3587" i="19"/>
  <c r="O3587" i="19"/>
  <c r="AH3580" i="19"/>
  <c r="AI3580" i="19"/>
  <c r="P3587" i="19"/>
  <c r="AC3565" i="19"/>
  <c r="AD3565" i="19" s="1"/>
  <c r="AF3565" i="19" s="1"/>
  <c r="AJ3565" i="19" s="1"/>
  <c r="D3565" i="19" s="1"/>
  <c r="AA3565" i="19"/>
  <c r="AC3566" i="19"/>
  <c r="AA3566" i="19"/>
  <c r="O3586" i="19"/>
  <c r="AH3579" i="19"/>
  <c r="J3586" i="19"/>
  <c r="Y3572" i="19"/>
  <c r="AB3572" i="19" s="1"/>
  <c r="AG3572" i="19" s="1"/>
  <c r="AE3579" i="19"/>
  <c r="K3586" i="19"/>
  <c r="H3586" i="19"/>
  <c r="X3579" i="19"/>
  <c r="B3560" i="19" l="1"/>
  <c r="AD3566" i="19"/>
  <c r="AF3566" i="19" s="1"/>
  <c r="AJ3566" i="19" s="1"/>
  <c r="D3566" i="19" s="1"/>
  <c r="B3567" i="19" s="1"/>
  <c r="A3553" i="19"/>
  <c r="P3594" i="19"/>
  <c r="AI3587" i="19"/>
  <c r="AH3587" i="19"/>
  <c r="O3594" i="19"/>
  <c r="AE3587" i="19"/>
  <c r="K3594" i="19"/>
  <c r="K3593" i="19"/>
  <c r="AE3586" i="19"/>
  <c r="AC3572" i="19"/>
  <c r="AA3572" i="19"/>
  <c r="H3594" i="19"/>
  <c r="X3587" i="19"/>
  <c r="J3593" i="19"/>
  <c r="O3593" i="19"/>
  <c r="AH3586" i="19"/>
  <c r="AC3573" i="19"/>
  <c r="AA3573" i="19"/>
  <c r="Y3579" i="19"/>
  <c r="AB3579" i="19" s="1"/>
  <c r="AG3579" i="19" s="1"/>
  <c r="AB3580" i="19"/>
  <c r="AG3580" i="19" s="1"/>
  <c r="AC3580" i="19"/>
  <c r="AD3580" i="19" s="1"/>
  <c r="AF3580" i="19" s="1"/>
  <c r="A3560" i="19"/>
  <c r="P3593" i="19"/>
  <c r="AI3586" i="19"/>
  <c r="H3593" i="19"/>
  <c r="X3586" i="19"/>
  <c r="J3594" i="19"/>
  <c r="AJ3580" i="19" l="1"/>
  <c r="D3580" i="19" s="1"/>
  <c r="AD3573" i="19"/>
  <c r="AF3573" i="19" s="1"/>
  <c r="AJ3573" i="19" s="1"/>
  <c r="D3573" i="19" s="1"/>
  <c r="AD3572" i="19"/>
  <c r="AF3572" i="19" s="1"/>
  <c r="AJ3572" i="19" s="1"/>
  <c r="D3572" i="19" s="1"/>
  <c r="J3601" i="19"/>
  <c r="J3600" i="19"/>
  <c r="O3600" i="19"/>
  <c r="AH3593" i="19"/>
  <c r="Y3586" i="19"/>
  <c r="AB3586" i="19" s="1"/>
  <c r="AG3586" i="19" s="1"/>
  <c r="H3600" i="19"/>
  <c r="X3593" i="19"/>
  <c r="K3601" i="19"/>
  <c r="AE3594" i="19"/>
  <c r="AH3594" i="19"/>
  <c r="O3601" i="19"/>
  <c r="AC3579" i="19"/>
  <c r="AA3579" i="19"/>
  <c r="Y3587" i="19"/>
  <c r="AB3587" i="19" s="1"/>
  <c r="AG3587" i="19" s="1"/>
  <c r="H3601" i="19"/>
  <c r="X3594" i="19"/>
  <c r="P3600" i="19"/>
  <c r="AI3593" i="19"/>
  <c r="A3567" i="19"/>
  <c r="AE3593" i="19"/>
  <c r="K3600" i="19"/>
  <c r="P3601" i="19"/>
  <c r="AI3594" i="19"/>
  <c r="A3574" i="19" l="1"/>
  <c r="B3574" i="19"/>
  <c r="AE3600" i="19"/>
  <c r="K3607" i="19"/>
  <c r="P3608" i="19"/>
  <c r="AI3601" i="19"/>
  <c r="K3608" i="19"/>
  <c r="AE3601" i="19"/>
  <c r="Y3593" i="19"/>
  <c r="AB3593" i="19" s="1"/>
  <c r="AG3593" i="19" s="1"/>
  <c r="AD3579" i="19"/>
  <c r="AF3579" i="19" s="1"/>
  <c r="AJ3579" i="19" s="1"/>
  <c r="D3579" i="19" s="1"/>
  <c r="H3607" i="19"/>
  <c r="X3600" i="19"/>
  <c r="AC3586" i="19"/>
  <c r="AA3586" i="19"/>
  <c r="P3607" i="19"/>
  <c r="AI3600" i="19"/>
  <c r="Y3594" i="19"/>
  <c r="AB3594" i="19" s="1"/>
  <c r="AG3594" i="19" s="1"/>
  <c r="H3608" i="19"/>
  <c r="X3601" i="19"/>
  <c r="O3607" i="19"/>
  <c r="AH3600" i="19"/>
  <c r="AC3587" i="19"/>
  <c r="AA3587" i="19"/>
  <c r="J3607" i="19"/>
  <c r="O3608" i="19"/>
  <c r="AH3601" i="19"/>
  <c r="J3608" i="19"/>
  <c r="AD3587" i="19" l="1"/>
  <c r="AF3587" i="19" s="1"/>
  <c r="AJ3587" i="19" s="1"/>
  <c r="D3587" i="19" s="1"/>
  <c r="A3581" i="19"/>
  <c r="B3581" i="19"/>
  <c r="AD3586" i="19"/>
  <c r="AF3586" i="19" s="1"/>
  <c r="AJ3586" i="19" s="1"/>
  <c r="D3586" i="19" s="1"/>
  <c r="Y3601" i="19"/>
  <c r="AB3601" i="19" s="1"/>
  <c r="AG3601" i="19" s="1"/>
  <c r="Y3600" i="19"/>
  <c r="AB3600" i="19" s="1"/>
  <c r="AG3600" i="19" s="1"/>
  <c r="O3615" i="19"/>
  <c r="AH3608" i="19"/>
  <c r="H3614" i="19"/>
  <c r="X3607" i="19"/>
  <c r="J3614" i="19"/>
  <c r="AC3593" i="19"/>
  <c r="AA3593" i="19"/>
  <c r="H3615" i="19"/>
  <c r="X3608" i="19"/>
  <c r="P3615" i="19"/>
  <c r="AI3608" i="19"/>
  <c r="K3614" i="19"/>
  <c r="AE3607" i="19"/>
  <c r="P3614" i="19"/>
  <c r="AI3607" i="19"/>
  <c r="J3615" i="19"/>
  <c r="O3614" i="19"/>
  <c r="AH3607" i="19"/>
  <c r="K3615" i="19"/>
  <c r="AE3608" i="19"/>
  <c r="AC3594" i="19"/>
  <c r="AA3594" i="19"/>
  <c r="AD3593" i="19" l="1"/>
  <c r="AF3593" i="19" s="1"/>
  <c r="AJ3593" i="19" s="1"/>
  <c r="D3593" i="19" s="1"/>
  <c r="AD3594" i="19"/>
  <c r="AF3594" i="19" s="1"/>
  <c r="AJ3594" i="19" s="1"/>
  <c r="D3594" i="19" s="1"/>
  <c r="A3588" i="19"/>
  <c r="P3621" i="19"/>
  <c r="AI3614" i="19"/>
  <c r="AE3615" i="19"/>
  <c r="K3622" i="19"/>
  <c r="B3588" i="19"/>
  <c r="Y3607" i="19"/>
  <c r="AB3607" i="19" s="1"/>
  <c r="AG3607" i="19" s="1"/>
  <c r="H3621" i="19"/>
  <c r="X3614" i="19"/>
  <c r="J3622" i="19"/>
  <c r="O3622" i="19"/>
  <c r="AH3615" i="19"/>
  <c r="AE3614" i="19"/>
  <c r="K3621" i="19"/>
  <c r="AC3601" i="19"/>
  <c r="AA3601" i="19"/>
  <c r="AI3615" i="19"/>
  <c r="P3622" i="19"/>
  <c r="Y3608" i="19"/>
  <c r="AB3608" i="19" s="1"/>
  <c r="AG3608" i="19" s="1"/>
  <c r="O3621" i="19"/>
  <c r="AH3614" i="19"/>
  <c r="J3621" i="19"/>
  <c r="AC3600" i="19"/>
  <c r="AA3600" i="19"/>
  <c r="H3622" i="19"/>
  <c r="X3615" i="19"/>
  <c r="AD3601" i="19" l="1"/>
  <c r="AF3601" i="19" s="1"/>
  <c r="AJ3601" i="19" s="1"/>
  <c r="D3601" i="19" s="1"/>
  <c r="AD3600" i="19"/>
  <c r="AF3600" i="19" s="1"/>
  <c r="AJ3600" i="19" s="1"/>
  <c r="D3600" i="19" s="1"/>
  <c r="A3595" i="19"/>
  <c r="B3595" i="19"/>
  <c r="H3629" i="19"/>
  <c r="X3622" i="19"/>
  <c r="O3629" i="19"/>
  <c r="AH3622" i="19"/>
  <c r="J3629" i="19"/>
  <c r="J3628" i="19"/>
  <c r="AC3607" i="19"/>
  <c r="AA3607" i="19"/>
  <c r="Y3615" i="19"/>
  <c r="AB3615" i="19" s="1"/>
  <c r="AG3615" i="19" s="1"/>
  <c r="K3628" i="19"/>
  <c r="AE3621" i="19"/>
  <c r="Y3614" i="19"/>
  <c r="AB3614" i="19" s="1"/>
  <c r="AG3614" i="19" s="1"/>
  <c r="O3628" i="19"/>
  <c r="AH3621" i="19"/>
  <c r="H3628" i="19"/>
  <c r="X3621" i="19"/>
  <c r="AC3608" i="19"/>
  <c r="AA3608" i="19"/>
  <c r="AE3622" i="19"/>
  <c r="K3629" i="19"/>
  <c r="P3629" i="19"/>
  <c r="AI3622" i="19"/>
  <c r="P3628" i="19"/>
  <c r="AI3621" i="19"/>
  <c r="AD3608" i="19" l="1"/>
  <c r="AF3608" i="19" s="1"/>
  <c r="AJ3608" i="19" s="1"/>
  <c r="D3608" i="19" s="1"/>
  <c r="AD3607" i="19"/>
  <c r="AF3607" i="19" s="1"/>
  <c r="AJ3607" i="19" s="1"/>
  <c r="D3607" i="19" s="1"/>
  <c r="P3635" i="19"/>
  <c r="AI3628" i="19"/>
  <c r="AC3615" i="19"/>
  <c r="AA3615" i="19"/>
  <c r="P3636" i="19"/>
  <c r="AI3629" i="19"/>
  <c r="J3635" i="19"/>
  <c r="O3635" i="19"/>
  <c r="AH3628" i="19"/>
  <c r="O3636" i="19"/>
  <c r="AH3629" i="19"/>
  <c r="AE3629" i="19"/>
  <c r="K3636" i="19"/>
  <c r="B3602" i="19"/>
  <c r="A3602" i="19"/>
  <c r="Y3621" i="19"/>
  <c r="AB3621" i="19" s="1"/>
  <c r="AG3621" i="19" s="1"/>
  <c r="H3635" i="19"/>
  <c r="X3628" i="19"/>
  <c r="J3636" i="19"/>
  <c r="AC3614" i="19"/>
  <c r="AA3614" i="19"/>
  <c r="Y3622" i="19"/>
  <c r="AB3622" i="19" s="1"/>
  <c r="AG3622" i="19" s="1"/>
  <c r="AE3628" i="19"/>
  <c r="K3635" i="19"/>
  <c r="H3636" i="19"/>
  <c r="X3629" i="19"/>
  <c r="AD3614" i="19" l="1"/>
  <c r="AF3614" i="19" s="1"/>
  <c r="AJ3614" i="19" s="1"/>
  <c r="D3614" i="19" s="1"/>
  <c r="A3609" i="19"/>
  <c r="B3609" i="19"/>
  <c r="K3643" i="19"/>
  <c r="AE3636" i="19"/>
  <c r="H3643" i="19"/>
  <c r="X3636" i="19"/>
  <c r="K3642" i="19"/>
  <c r="AE3635" i="19"/>
  <c r="O3643" i="19"/>
  <c r="AH3636" i="19"/>
  <c r="AC3622" i="19"/>
  <c r="AA3622" i="19"/>
  <c r="AD3615" i="19"/>
  <c r="AF3615" i="19" s="1"/>
  <c r="AJ3615" i="19" s="1"/>
  <c r="D3615" i="19" s="1"/>
  <c r="Y3629" i="19"/>
  <c r="AB3629" i="19" s="1"/>
  <c r="AG3629" i="19" s="1"/>
  <c r="O3642" i="19"/>
  <c r="AH3635" i="19"/>
  <c r="P3643" i="19"/>
  <c r="AI3636" i="19"/>
  <c r="J3642" i="19"/>
  <c r="J3643" i="19"/>
  <c r="Y3628" i="19"/>
  <c r="AB3628" i="19" s="1"/>
  <c r="AG3628" i="19" s="1"/>
  <c r="H3642" i="19"/>
  <c r="X3635" i="19"/>
  <c r="AC3621" i="19"/>
  <c r="AA3621" i="19"/>
  <c r="P3642" i="19"/>
  <c r="AI3635" i="19"/>
  <c r="B3616" i="19" l="1"/>
  <c r="AD3622" i="19"/>
  <c r="AF3622" i="19" s="1"/>
  <c r="AJ3622" i="19" s="1"/>
  <c r="D3622" i="19" s="1"/>
  <c r="AD3621" i="19"/>
  <c r="AF3621" i="19" s="1"/>
  <c r="P3649" i="19"/>
  <c r="AI3642" i="19"/>
  <c r="Y3635" i="19"/>
  <c r="AB3635" i="19" s="1"/>
  <c r="AG3635" i="19" s="1"/>
  <c r="K3649" i="19"/>
  <c r="AE3642" i="19"/>
  <c r="J3649" i="19"/>
  <c r="H3650" i="19"/>
  <c r="X3643" i="19"/>
  <c r="O3649" i="19"/>
  <c r="AH3642" i="19"/>
  <c r="AC3628" i="19"/>
  <c r="AD3628" i="19" s="1"/>
  <c r="AF3628" i="19" s="1"/>
  <c r="AJ3628" i="19" s="1"/>
  <c r="D3628" i="19" s="1"/>
  <c r="AA3628" i="19"/>
  <c r="AH3643" i="19"/>
  <c r="O3650" i="19"/>
  <c r="AC3629" i="19"/>
  <c r="AA3629" i="19"/>
  <c r="H3649" i="19"/>
  <c r="X3642" i="19"/>
  <c r="J3650" i="19"/>
  <c r="Y3636" i="19"/>
  <c r="AB3636" i="19" s="1"/>
  <c r="AG3636" i="19" s="1"/>
  <c r="A3616" i="19"/>
  <c r="AI3643" i="19"/>
  <c r="P3650" i="19"/>
  <c r="K3650" i="19"/>
  <c r="AE3643" i="19"/>
  <c r="AJ3621" i="19" l="1"/>
  <c r="D3621" i="19" s="1"/>
  <c r="B3623" i="19" s="1"/>
  <c r="AD3629" i="19"/>
  <c r="AF3629" i="19" s="1"/>
  <c r="AJ3629" i="19" s="1"/>
  <c r="D3629" i="19" s="1"/>
  <c r="O3656" i="19"/>
  <c r="AH3649" i="19"/>
  <c r="H3657" i="19"/>
  <c r="X3650" i="19"/>
  <c r="AC3635" i="19"/>
  <c r="AA3635" i="19"/>
  <c r="K3657" i="19"/>
  <c r="AE3650" i="19"/>
  <c r="J3656" i="19"/>
  <c r="J3657" i="19"/>
  <c r="K3656" i="19"/>
  <c r="AE3649" i="19"/>
  <c r="Y3642" i="19"/>
  <c r="H3656" i="19"/>
  <c r="X3649" i="19"/>
  <c r="P3657" i="19"/>
  <c r="AI3650" i="19"/>
  <c r="Y3643" i="19"/>
  <c r="AB3643" i="19" s="1"/>
  <c r="AG3643" i="19" s="1"/>
  <c r="AC3636" i="19"/>
  <c r="AA3636" i="19"/>
  <c r="AH3650" i="19"/>
  <c r="O3657" i="19"/>
  <c r="P3656" i="19"/>
  <c r="AI3649" i="19"/>
  <c r="AD3636" i="19" l="1"/>
  <c r="AF3636" i="19" s="1"/>
  <c r="AJ3636" i="19" s="1"/>
  <c r="D3636" i="19" s="1"/>
  <c r="AD3635" i="19"/>
  <c r="AF3635" i="19" s="1"/>
  <c r="AJ3635" i="19" s="1"/>
  <c r="D3635" i="19" s="1"/>
  <c r="A3623" i="19"/>
  <c r="AC3642" i="19"/>
  <c r="AA3642" i="19"/>
  <c r="AE3656" i="19"/>
  <c r="K3663" i="19"/>
  <c r="AB3642" i="19"/>
  <c r="AG3642" i="19" s="1"/>
  <c r="P3663" i="19"/>
  <c r="AI3656" i="19"/>
  <c r="AH3657" i="19"/>
  <c r="O3664" i="19"/>
  <c r="A3630" i="19"/>
  <c r="B3630" i="19"/>
  <c r="J3664" i="19"/>
  <c r="Y3657" i="19"/>
  <c r="AC3657" i="19" s="1"/>
  <c r="P3664" i="19"/>
  <c r="AI3657" i="19"/>
  <c r="J3663" i="19"/>
  <c r="AC3643" i="19"/>
  <c r="AA3643" i="19"/>
  <c r="K3664" i="19"/>
  <c r="AE3657" i="19"/>
  <c r="Y3650" i="19"/>
  <c r="AB3650" i="19" s="1"/>
  <c r="AG3650" i="19" s="1"/>
  <c r="H3664" i="19"/>
  <c r="X3657" i="19"/>
  <c r="Y3649" i="19"/>
  <c r="H3663" i="19"/>
  <c r="X3656" i="19"/>
  <c r="O3663" i="19"/>
  <c r="AH3656" i="19"/>
  <c r="A3637" i="19" l="1"/>
  <c r="AD3642" i="19"/>
  <c r="AF3642" i="19" s="1"/>
  <c r="AC3649" i="19"/>
  <c r="AA3649" i="19"/>
  <c r="O3671" i="19"/>
  <c r="AH3664" i="19"/>
  <c r="H3670" i="19"/>
  <c r="X3663" i="19"/>
  <c r="AB3649" i="19"/>
  <c r="AG3649" i="19" s="1"/>
  <c r="AC3650" i="19"/>
  <c r="AD3650" i="19" s="1"/>
  <c r="AF3650" i="19" s="1"/>
  <c r="AJ3650" i="19" s="1"/>
  <c r="D3650" i="19" s="1"/>
  <c r="AA3650" i="19"/>
  <c r="K3671" i="19"/>
  <c r="AE3664" i="19"/>
  <c r="J3670" i="19"/>
  <c r="K3670" i="19"/>
  <c r="AE3663" i="19"/>
  <c r="AA3657" i="19"/>
  <c r="AD3657" i="19" s="1"/>
  <c r="AF3657" i="19" s="1"/>
  <c r="J3671" i="19"/>
  <c r="AD3643" i="19"/>
  <c r="AF3643" i="19" s="1"/>
  <c r="AJ3643" i="19" s="1"/>
  <c r="D3643" i="19" s="1"/>
  <c r="B3637" i="19"/>
  <c r="O3670" i="19"/>
  <c r="AH3663" i="19"/>
  <c r="AB3657" i="19"/>
  <c r="AG3657" i="19" s="1"/>
  <c r="H3671" i="19"/>
  <c r="X3664" i="19"/>
  <c r="P3670" i="19"/>
  <c r="AI3663" i="19"/>
  <c r="Y3656" i="19"/>
  <c r="AB3656" i="19" s="1"/>
  <c r="AG3656" i="19" s="1"/>
  <c r="AI3664" i="19"/>
  <c r="P3671" i="19"/>
  <c r="AJ3657" i="19" l="1"/>
  <c r="D3657" i="19" s="1"/>
  <c r="AJ3642" i="19"/>
  <c r="D3642" i="19" s="1"/>
  <c r="A3644" i="19" s="1"/>
  <c r="AD3649" i="19"/>
  <c r="AF3649" i="19" s="1"/>
  <c r="AJ3649" i="19" s="1"/>
  <c r="D3649" i="19" s="1"/>
  <c r="AE3670" i="19"/>
  <c r="K3677" i="19"/>
  <c r="O3678" i="19"/>
  <c r="AH3671" i="19"/>
  <c r="J3678" i="19"/>
  <c r="Y3664" i="19"/>
  <c r="AB3664" i="19" s="1"/>
  <c r="AG3664" i="19" s="1"/>
  <c r="H3678" i="19"/>
  <c r="X3671" i="19"/>
  <c r="O3677" i="19"/>
  <c r="AH3670" i="19"/>
  <c r="H3677" i="19"/>
  <c r="X3670" i="19"/>
  <c r="AI3671" i="19"/>
  <c r="P3678" i="19"/>
  <c r="AC3656" i="19"/>
  <c r="AA3656" i="19"/>
  <c r="J3677" i="19"/>
  <c r="P3677" i="19"/>
  <c r="AI3670" i="19"/>
  <c r="K3678" i="19"/>
  <c r="AE3671" i="19"/>
  <c r="Y3663" i="19"/>
  <c r="AD3656" i="19" l="1"/>
  <c r="AF3656" i="19" s="1"/>
  <c r="AJ3656" i="19" s="1"/>
  <c r="D3656" i="19" s="1"/>
  <c r="A3658" i="19" s="1"/>
  <c r="B3644" i="19"/>
  <c r="AC3663" i="19"/>
  <c r="AA3663" i="19"/>
  <c r="P3685" i="19"/>
  <c r="AI3678" i="19"/>
  <c r="Y3670" i="19"/>
  <c r="AB3670" i="19" s="1"/>
  <c r="AG3670" i="19" s="1"/>
  <c r="H3684" i="19"/>
  <c r="X3677" i="19"/>
  <c r="AB3663" i="19"/>
  <c r="AG3663" i="19" s="1"/>
  <c r="P3684" i="19"/>
  <c r="AI3677" i="19"/>
  <c r="J3685" i="19"/>
  <c r="O3685" i="19"/>
  <c r="AH3678" i="19"/>
  <c r="O3684" i="19"/>
  <c r="AH3677" i="19"/>
  <c r="Y3671" i="19"/>
  <c r="AB3671" i="19" s="1"/>
  <c r="AG3671" i="19" s="1"/>
  <c r="AE3678" i="19"/>
  <c r="K3685" i="19"/>
  <c r="H3685" i="19"/>
  <c r="X3678" i="19"/>
  <c r="AC3664" i="19"/>
  <c r="AA3664" i="19"/>
  <c r="J3684" i="19"/>
  <c r="AE3677" i="19"/>
  <c r="K3684" i="19"/>
  <c r="B3651" i="19"/>
  <c r="A3651" i="19"/>
  <c r="AD3664" i="19" l="1"/>
  <c r="AF3664" i="19" s="1"/>
  <c r="AJ3664" i="19" s="1"/>
  <c r="D3664" i="19" s="1"/>
  <c r="B3658" i="19"/>
  <c r="AD3663" i="19"/>
  <c r="AF3663" i="19" s="1"/>
  <c r="AJ3663" i="19" s="1"/>
  <c r="D3663" i="19" s="1"/>
  <c r="O3691" i="19"/>
  <c r="AH3684" i="19"/>
  <c r="AH3685" i="19"/>
  <c r="O3692" i="19"/>
  <c r="J3692" i="19"/>
  <c r="Y3678" i="19"/>
  <c r="AB3678" i="19" s="1"/>
  <c r="AG3678" i="19" s="1"/>
  <c r="K3692" i="19"/>
  <c r="AE3685" i="19"/>
  <c r="H3691" i="19"/>
  <c r="X3684" i="19"/>
  <c r="AC3670" i="19"/>
  <c r="AD3670" i="19" s="1"/>
  <c r="AF3670" i="19" s="1"/>
  <c r="AJ3670" i="19" s="1"/>
  <c r="D3670" i="19" s="1"/>
  <c r="AA3670" i="19"/>
  <c r="P3692" i="19"/>
  <c r="AI3685" i="19"/>
  <c r="AC3671" i="19"/>
  <c r="AA3671" i="19"/>
  <c r="AE3684" i="19"/>
  <c r="K3691" i="19"/>
  <c r="J3691" i="19"/>
  <c r="P3691" i="19"/>
  <c r="AI3684" i="19"/>
  <c r="Y3677" i="19"/>
  <c r="AB3677" i="19" s="1"/>
  <c r="AG3677" i="19" s="1"/>
  <c r="H3692" i="19"/>
  <c r="X3685" i="19"/>
  <c r="A3665" i="19" l="1"/>
  <c r="AD3671" i="19"/>
  <c r="AF3671" i="19" s="1"/>
  <c r="AJ3671" i="19" s="1"/>
  <c r="D3671" i="19" s="1"/>
  <c r="A3672" i="19" s="1"/>
  <c r="P3699" i="19"/>
  <c r="AI3692" i="19"/>
  <c r="Y3685" i="19"/>
  <c r="AB3685" i="19" s="1"/>
  <c r="AG3685" i="19" s="1"/>
  <c r="H3699" i="19"/>
  <c r="X3692" i="19"/>
  <c r="B3665" i="19"/>
  <c r="AC3677" i="19"/>
  <c r="AA3677" i="19"/>
  <c r="AE3692" i="19"/>
  <c r="K3699" i="19"/>
  <c r="J3698" i="19"/>
  <c r="Y3691" i="19"/>
  <c r="AC3691" i="19" s="1"/>
  <c r="K3698" i="19"/>
  <c r="AE3691" i="19"/>
  <c r="H3698" i="19"/>
  <c r="X3691" i="19"/>
  <c r="AC3678" i="19"/>
  <c r="AA3678" i="19"/>
  <c r="J3699" i="19"/>
  <c r="O3699" i="19"/>
  <c r="AH3692" i="19"/>
  <c r="Y3684" i="19"/>
  <c r="AB3684" i="19" s="1"/>
  <c r="AG3684" i="19" s="1"/>
  <c r="P3698" i="19"/>
  <c r="AI3691" i="19"/>
  <c r="O3698" i="19"/>
  <c r="AH3691" i="19"/>
  <c r="B3672" i="19" l="1"/>
  <c r="AD3677" i="19"/>
  <c r="AF3677" i="19" s="1"/>
  <c r="AJ3677" i="19" s="1"/>
  <c r="D3677" i="19" s="1"/>
  <c r="AD3678" i="19"/>
  <c r="AF3678" i="19" s="1"/>
  <c r="AJ3678" i="19" s="1"/>
  <c r="D3678" i="19" s="1"/>
  <c r="J3705" i="19"/>
  <c r="P3705" i="19"/>
  <c r="AI3698" i="19"/>
  <c r="AE3699" i="19"/>
  <c r="K3706" i="19"/>
  <c r="AC3684" i="19"/>
  <c r="AD3684" i="19" s="1"/>
  <c r="AF3684" i="19" s="1"/>
  <c r="AJ3684" i="19" s="1"/>
  <c r="D3684" i="19" s="1"/>
  <c r="AA3684" i="19"/>
  <c r="AC3685" i="19"/>
  <c r="AA3685" i="19"/>
  <c r="K3705" i="19"/>
  <c r="AE3698" i="19"/>
  <c r="O3705" i="19"/>
  <c r="AH3698" i="19"/>
  <c r="AA3691" i="19"/>
  <c r="AD3691" i="19" s="1"/>
  <c r="AF3691" i="19" s="1"/>
  <c r="AB3691" i="19"/>
  <c r="AG3691" i="19" s="1"/>
  <c r="AH3699" i="19"/>
  <c r="O3706" i="19"/>
  <c r="Y3692" i="19"/>
  <c r="J3706" i="19"/>
  <c r="H3706" i="19"/>
  <c r="X3699" i="19"/>
  <c r="H3705" i="19"/>
  <c r="X3698" i="19"/>
  <c r="P3706" i="19"/>
  <c r="AI3699" i="19"/>
  <c r="AD3685" i="19" l="1"/>
  <c r="AF3685" i="19" s="1"/>
  <c r="AJ3685" i="19" s="1"/>
  <c r="D3685" i="19" s="1"/>
  <c r="B3686" i="19" s="1"/>
  <c r="AJ3691" i="19"/>
  <c r="D3691" i="19" s="1"/>
  <c r="B3679" i="19"/>
  <c r="A3679" i="19"/>
  <c r="AI3706" i="19"/>
  <c r="P3713" i="19"/>
  <c r="H3712" i="19"/>
  <c r="X3705" i="19"/>
  <c r="P3712" i="19"/>
  <c r="AI3705" i="19"/>
  <c r="J3713" i="19"/>
  <c r="AC3692" i="19"/>
  <c r="AD3692" i="19" s="1"/>
  <c r="AA3692" i="19"/>
  <c r="K3713" i="19"/>
  <c r="AE3706" i="19"/>
  <c r="O3713" i="19"/>
  <c r="AH3706" i="19"/>
  <c r="Y3698" i="19"/>
  <c r="AB3698" i="19" s="1"/>
  <c r="AG3698" i="19" s="1"/>
  <c r="O3712" i="19"/>
  <c r="AH3705" i="19"/>
  <c r="Y3699" i="19"/>
  <c r="AB3699" i="19" s="1"/>
  <c r="AG3699" i="19" s="1"/>
  <c r="AE3705" i="19"/>
  <c r="K3712" i="19"/>
  <c r="H3713" i="19"/>
  <c r="X3706" i="19"/>
  <c r="AB3692" i="19"/>
  <c r="AG3692" i="19" s="1"/>
  <c r="J3712" i="19"/>
  <c r="J3719" i="19" l="1"/>
  <c r="K3719" i="19"/>
  <c r="AE3712" i="19"/>
  <c r="AF3692" i="19"/>
  <c r="AJ3692" i="19" s="1"/>
  <c r="D3692" i="19" s="1"/>
  <c r="O3720" i="19"/>
  <c r="AH3713" i="19"/>
  <c r="O3719" i="19"/>
  <c r="AH3712" i="19"/>
  <c r="Y3706" i="19"/>
  <c r="AB3706" i="19" s="1"/>
  <c r="AG3706" i="19" s="1"/>
  <c r="H3720" i="19"/>
  <c r="X3713" i="19"/>
  <c r="J3720" i="19"/>
  <c r="AC3699" i="19"/>
  <c r="AA3699" i="19"/>
  <c r="P3719" i="19"/>
  <c r="AI3712" i="19"/>
  <c r="A3686" i="19"/>
  <c r="Y3705" i="19"/>
  <c r="AB3705" i="19" s="1"/>
  <c r="AG3705" i="19" s="1"/>
  <c r="H3719" i="19"/>
  <c r="X3712" i="19"/>
  <c r="AC3698" i="19"/>
  <c r="AA3698" i="19"/>
  <c r="P3720" i="19"/>
  <c r="AI3713" i="19"/>
  <c r="K3720" i="19"/>
  <c r="AE3713" i="19"/>
  <c r="AD3699" i="19" l="1"/>
  <c r="AF3699" i="19" s="1"/>
  <c r="AJ3699" i="19" s="1"/>
  <c r="D3699" i="19" s="1"/>
  <c r="AD3698" i="19"/>
  <c r="AF3698" i="19" s="1"/>
  <c r="AJ3698" i="19" s="1"/>
  <c r="D3698" i="19" s="1"/>
  <c r="J3727" i="19"/>
  <c r="P3727" i="19"/>
  <c r="AI3720" i="19"/>
  <c r="Y3712" i="19"/>
  <c r="AB3712" i="19" s="1"/>
  <c r="AG3712" i="19" s="1"/>
  <c r="O3726" i="19"/>
  <c r="AH3719" i="19"/>
  <c r="H3726" i="19"/>
  <c r="X3719" i="19"/>
  <c r="P3726" i="19"/>
  <c r="AI3719" i="19"/>
  <c r="AE3719" i="19"/>
  <c r="K3726" i="19"/>
  <c r="B3693" i="19"/>
  <c r="A3693" i="19"/>
  <c r="K3727" i="19"/>
  <c r="AE3720" i="19"/>
  <c r="Y3713" i="19"/>
  <c r="AB3713" i="19" s="1"/>
  <c r="AG3713" i="19" s="1"/>
  <c r="H3727" i="19"/>
  <c r="X3720" i="19"/>
  <c r="AC3706" i="19"/>
  <c r="AA3706" i="19"/>
  <c r="O3727" i="19"/>
  <c r="AH3720" i="19"/>
  <c r="AC3705" i="19"/>
  <c r="AA3705" i="19"/>
  <c r="J3726" i="19"/>
  <c r="AD3706" i="19" l="1"/>
  <c r="AF3706" i="19" s="1"/>
  <c r="AJ3706" i="19" s="1"/>
  <c r="D3706" i="19" s="1"/>
  <c r="A3700" i="19"/>
  <c r="B3700" i="19"/>
  <c r="O3733" i="19"/>
  <c r="AH3726" i="19"/>
  <c r="AI3727" i="19"/>
  <c r="P3734" i="19"/>
  <c r="K3733" i="19"/>
  <c r="AE3726" i="19"/>
  <c r="AD3705" i="19"/>
  <c r="AF3705" i="19" s="1"/>
  <c r="AJ3705" i="19" s="1"/>
  <c r="D3705" i="19" s="1"/>
  <c r="P3733" i="19"/>
  <c r="AI3726" i="19"/>
  <c r="Y3719" i="19"/>
  <c r="AB3719" i="19" s="1"/>
  <c r="AG3719" i="19" s="1"/>
  <c r="O3734" i="19"/>
  <c r="AH3727" i="19"/>
  <c r="H3733" i="19"/>
  <c r="X3726" i="19"/>
  <c r="AC3712" i="19"/>
  <c r="AA3712" i="19"/>
  <c r="J3733" i="19"/>
  <c r="Y3720" i="19"/>
  <c r="AB3720" i="19" s="1"/>
  <c r="AG3720" i="19" s="1"/>
  <c r="H3734" i="19"/>
  <c r="X3727" i="19"/>
  <c r="AC3713" i="19"/>
  <c r="AA3713" i="19"/>
  <c r="K3734" i="19"/>
  <c r="AE3727" i="19"/>
  <c r="J3734" i="19"/>
  <c r="AD3712" i="19" l="1"/>
  <c r="AF3712" i="19" s="1"/>
  <c r="AJ3712" i="19" s="1"/>
  <c r="D3712" i="19" s="1"/>
  <c r="AD3713" i="19"/>
  <c r="AF3713" i="19" s="1"/>
  <c r="AJ3713" i="19" s="1"/>
  <c r="D3713" i="19" s="1"/>
  <c r="A3707" i="19"/>
  <c r="B3707" i="19"/>
  <c r="J3741" i="19"/>
  <c r="O3741" i="19"/>
  <c r="AH3734" i="19"/>
  <c r="Y3727" i="19"/>
  <c r="AB3727" i="19" s="1"/>
  <c r="AG3727" i="19" s="1"/>
  <c r="K3741" i="19"/>
  <c r="AE3734" i="19"/>
  <c r="AC3720" i="19"/>
  <c r="AA3720" i="19"/>
  <c r="P3741" i="19"/>
  <c r="AI3734" i="19"/>
  <c r="Y3726" i="19"/>
  <c r="AB3726" i="19" s="1"/>
  <c r="AG3726" i="19" s="1"/>
  <c r="P3740" i="19"/>
  <c r="AI3733" i="19"/>
  <c r="H3741" i="19"/>
  <c r="X3734" i="19"/>
  <c r="O3740" i="19"/>
  <c r="AH3733" i="19"/>
  <c r="H3740" i="19"/>
  <c r="X3733" i="19"/>
  <c r="AC3719" i="19"/>
  <c r="AA3719" i="19"/>
  <c r="K3740" i="19"/>
  <c r="AE3733" i="19"/>
  <c r="J3740" i="19"/>
  <c r="AD3719" i="19" l="1"/>
  <c r="AF3719" i="19" s="1"/>
  <c r="AJ3719" i="19" s="1"/>
  <c r="D3719" i="19" s="1"/>
  <c r="B3714" i="19"/>
  <c r="A3714" i="19"/>
  <c r="AI3741" i="19"/>
  <c r="P3748" i="19"/>
  <c r="O3748" i="19"/>
  <c r="AH3741" i="19"/>
  <c r="H3748" i="19"/>
  <c r="X3741" i="19"/>
  <c r="J3748" i="19"/>
  <c r="J3747" i="19"/>
  <c r="AD3720" i="19"/>
  <c r="AF3720" i="19" s="1"/>
  <c r="AJ3720" i="19" s="1"/>
  <c r="D3720" i="19" s="1"/>
  <c r="Y3733" i="19"/>
  <c r="AB3733" i="19" s="1"/>
  <c r="AG3733" i="19" s="1"/>
  <c r="H3747" i="19"/>
  <c r="X3740" i="19"/>
  <c r="Y3734" i="19"/>
  <c r="AB3734" i="19" s="1"/>
  <c r="AG3734" i="19" s="1"/>
  <c r="AC3726" i="19"/>
  <c r="AA3726" i="19"/>
  <c r="K3747" i="19"/>
  <c r="AE3740" i="19"/>
  <c r="AE3741" i="19"/>
  <c r="K3748" i="19"/>
  <c r="AC3727" i="19"/>
  <c r="AA3727" i="19"/>
  <c r="O3747" i="19"/>
  <c r="AH3740" i="19"/>
  <c r="P3747" i="19"/>
  <c r="AI3740" i="19"/>
  <c r="AD3727" i="19" l="1"/>
  <c r="AF3727" i="19" s="1"/>
  <c r="AJ3727" i="19" s="1"/>
  <c r="D3727" i="19" s="1"/>
  <c r="AD3726" i="19"/>
  <c r="AF3726" i="19" s="1"/>
  <c r="AJ3726" i="19" s="1"/>
  <c r="D3726" i="19" s="1"/>
  <c r="B3721" i="19"/>
  <c r="P3754" i="19"/>
  <c r="AI3747" i="19"/>
  <c r="AC3733" i="19"/>
  <c r="AA3733" i="19"/>
  <c r="AH3748" i="19"/>
  <c r="O3755" i="19"/>
  <c r="AC3734" i="19"/>
  <c r="AD3734" i="19" s="1"/>
  <c r="AA3734" i="19"/>
  <c r="O3754" i="19"/>
  <c r="AH3747" i="19"/>
  <c r="J3754" i="19"/>
  <c r="J3755" i="19"/>
  <c r="A3721" i="19"/>
  <c r="Y3740" i="19"/>
  <c r="AB3740" i="19" s="1"/>
  <c r="AG3740" i="19" s="1"/>
  <c r="P3755" i="19"/>
  <c r="AI3748" i="19"/>
  <c r="K3755" i="19"/>
  <c r="AE3748" i="19"/>
  <c r="Y3741" i="19"/>
  <c r="AB3741" i="19" s="1"/>
  <c r="AG3741" i="19" s="1"/>
  <c r="K3754" i="19"/>
  <c r="AE3747" i="19"/>
  <c r="H3755" i="19"/>
  <c r="X3748" i="19"/>
  <c r="H3754" i="19"/>
  <c r="X3747" i="19"/>
  <c r="B3728" i="19" l="1"/>
  <c r="AD3733" i="19"/>
  <c r="Y3748" i="19"/>
  <c r="AB3748" i="19" s="1"/>
  <c r="AG3748" i="19" s="1"/>
  <c r="J3761" i="19"/>
  <c r="AE3754" i="19"/>
  <c r="K3761" i="19"/>
  <c r="J3762" i="19"/>
  <c r="H3762" i="19"/>
  <c r="X3755" i="19"/>
  <c r="O3761" i="19"/>
  <c r="AH3754" i="19"/>
  <c r="AC3741" i="19"/>
  <c r="AA3741" i="19"/>
  <c r="H3761" i="19"/>
  <c r="X3754" i="19"/>
  <c r="K3762" i="19"/>
  <c r="AE3755" i="19"/>
  <c r="O3762" i="19"/>
  <c r="AH3755" i="19"/>
  <c r="Y3747" i="19"/>
  <c r="AB3747" i="19" s="1"/>
  <c r="AG3747" i="19" s="1"/>
  <c r="AF3734" i="19"/>
  <c r="AJ3734" i="19" s="1"/>
  <c r="D3734" i="19" s="1"/>
  <c r="A3728" i="19"/>
  <c r="AI3755" i="19"/>
  <c r="P3762" i="19"/>
  <c r="AC3740" i="19"/>
  <c r="AA3740" i="19"/>
  <c r="P3761" i="19"/>
  <c r="AI3754" i="19"/>
  <c r="AF3733" i="19" l="1"/>
  <c r="AJ3733" i="19" s="1"/>
  <c r="D3733" i="19" s="1"/>
  <c r="AD3740" i="19"/>
  <c r="AF3740" i="19" s="1"/>
  <c r="AJ3740" i="19" s="1"/>
  <c r="D3740" i="19" s="1"/>
  <c r="P3768" i="19"/>
  <c r="AI3761" i="19"/>
  <c r="P3769" i="19"/>
  <c r="AI3762" i="19"/>
  <c r="AC3747" i="19"/>
  <c r="AA3747" i="19"/>
  <c r="J3769" i="19"/>
  <c r="K3769" i="19"/>
  <c r="AE3762" i="19"/>
  <c r="J3768" i="19"/>
  <c r="K3768" i="19"/>
  <c r="AE3761" i="19"/>
  <c r="O3769" i="19"/>
  <c r="AH3762" i="19"/>
  <c r="AD3741" i="19"/>
  <c r="AF3741" i="19" s="1"/>
  <c r="AJ3741" i="19" s="1"/>
  <c r="D3741" i="19" s="1"/>
  <c r="O3768" i="19"/>
  <c r="AH3761" i="19"/>
  <c r="Y3755" i="19"/>
  <c r="AB3755" i="19" s="1"/>
  <c r="AG3755" i="19" s="1"/>
  <c r="H3769" i="19"/>
  <c r="X3762" i="19"/>
  <c r="Y3754" i="19"/>
  <c r="H3768" i="19"/>
  <c r="X3761" i="19"/>
  <c r="AC3748" i="19"/>
  <c r="AA3748" i="19"/>
  <c r="AD3747" i="19" l="1"/>
  <c r="AF3747" i="19" s="1"/>
  <c r="AJ3747" i="19" s="1"/>
  <c r="D3747" i="19" s="1"/>
  <c r="AD3748" i="19"/>
  <c r="AF3748" i="19" s="1"/>
  <c r="AJ3748" i="19" s="1"/>
  <c r="D3748" i="19" s="1"/>
  <c r="A3735" i="19"/>
  <c r="B3735" i="19"/>
  <c r="B3742" i="19"/>
  <c r="A3742" i="19"/>
  <c r="H3776" i="19"/>
  <c r="X3769" i="19"/>
  <c r="P3776" i="19"/>
  <c r="AI3769" i="19"/>
  <c r="Y3761" i="19"/>
  <c r="AB3761" i="19" s="1"/>
  <c r="AG3761" i="19" s="1"/>
  <c r="H3775" i="19"/>
  <c r="X3768" i="19"/>
  <c r="AC3754" i="19"/>
  <c r="AA3754" i="19"/>
  <c r="J3775" i="19"/>
  <c r="O3775" i="19"/>
  <c r="AH3768" i="19"/>
  <c r="K3775" i="19"/>
  <c r="AE3768" i="19"/>
  <c r="AB3754" i="19"/>
  <c r="AG3754" i="19" s="1"/>
  <c r="Y3762" i="19"/>
  <c r="AB3762" i="19" s="1"/>
  <c r="AG3762" i="19" s="1"/>
  <c r="AE3769" i="19"/>
  <c r="K3776" i="19"/>
  <c r="AC3755" i="19"/>
  <c r="AD3755" i="19" s="1"/>
  <c r="AF3755" i="19" s="1"/>
  <c r="AJ3755" i="19" s="1"/>
  <c r="D3755" i="19" s="1"/>
  <c r="AA3755" i="19"/>
  <c r="J3776" i="19"/>
  <c r="O3776" i="19"/>
  <c r="AH3769" i="19"/>
  <c r="P3775" i="19"/>
  <c r="AI3768" i="19"/>
  <c r="A3749" i="19" l="1"/>
  <c r="AD3754" i="19"/>
  <c r="AF3754" i="19" s="1"/>
  <c r="AJ3754" i="19" s="1"/>
  <c r="D3754" i="19" s="1"/>
  <c r="J3782" i="19"/>
  <c r="P3782" i="19"/>
  <c r="AI3775" i="19"/>
  <c r="J3783" i="19"/>
  <c r="AC3761" i="19"/>
  <c r="AA3761" i="19"/>
  <c r="Y3769" i="19"/>
  <c r="AB3769" i="19" s="1"/>
  <c r="AG3769" i="19" s="1"/>
  <c r="AE3775" i="19"/>
  <c r="K3782" i="19"/>
  <c r="H3783" i="19"/>
  <c r="X3776" i="19"/>
  <c r="Y3768" i="19"/>
  <c r="AB3768" i="19" s="1"/>
  <c r="AG3768" i="19" s="1"/>
  <c r="H3782" i="19"/>
  <c r="X3775" i="19"/>
  <c r="K3783" i="19"/>
  <c r="AE3776" i="19"/>
  <c r="P3783" i="19"/>
  <c r="AI3776" i="19"/>
  <c r="AC3762" i="19"/>
  <c r="AA3762" i="19"/>
  <c r="O3783" i="19"/>
  <c r="AH3776" i="19"/>
  <c r="O3782" i="19"/>
  <c r="AH3775" i="19"/>
  <c r="B3749" i="19"/>
  <c r="AD3761" i="19" l="1"/>
  <c r="AF3761" i="19" s="1"/>
  <c r="AJ3761" i="19" s="1"/>
  <c r="D3761" i="19" s="1"/>
  <c r="AD3762" i="19"/>
  <c r="AF3762" i="19" s="1"/>
  <c r="AJ3762" i="19" s="1"/>
  <c r="D3762" i="19" s="1"/>
  <c r="H3790" i="19"/>
  <c r="X3783" i="19"/>
  <c r="K3789" i="19"/>
  <c r="AE3782" i="19"/>
  <c r="AH3783" i="19"/>
  <c r="O3790" i="19"/>
  <c r="K3790" i="19"/>
  <c r="AE3783" i="19"/>
  <c r="J3790" i="19"/>
  <c r="Y3775" i="19"/>
  <c r="AB3775" i="19" s="1"/>
  <c r="AG3775" i="19" s="1"/>
  <c r="H3789" i="19"/>
  <c r="X3782" i="19"/>
  <c r="P3789" i="19"/>
  <c r="AI3782" i="19"/>
  <c r="B3756" i="19"/>
  <c r="A3756" i="19"/>
  <c r="AC3769" i="19"/>
  <c r="AA3769" i="19"/>
  <c r="AI3783" i="19"/>
  <c r="P3790" i="19"/>
  <c r="Y3776" i="19"/>
  <c r="AB3776" i="19" s="1"/>
  <c r="AG3776" i="19" s="1"/>
  <c r="O3789" i="19"/>
  <c r="AH3782" i="19"/>
  <c r="AC3768" i="19"/>
  <c r="AD3768" i="19" s="1"/>
  <c r="AA3768" i="19"/>
  <c r="J3789" i="19"/>
  <c r="AD3769" i="19" l="1"/>
  <c r="AF3769" i="19" s="1"/>
  <c r="AJ3769" i="19" s="1"/>
  <c r="D3769" i="19" s="1"/>
  <c r="H3796" i="19"/>
  <c r="X3789" i="19"/>
  <c r="J3797" i="19"/>
  <c r="AF3768" i="19"/>
  <c r="AJ3768" i="19" s="1"/>
  <c r="D3768" i="19" s="1"/>
  <c r="AC3776" i="19"/>
  <c r="AA3776" i="19"/>
  <c r="AE3790" i="19"/>
  <c r="K3797" i="19"/>
  <c r="P3797" i="19"/>
  <c r="AI3790" i="19"/>
  <c r="AE3789" i="19"/>
  <c r="K3796" i="19"/>
  <c r="Y3782" i="19"/>
  <c r="J3796" i="19"/>
  <c r="AC3775" i="19"/>
  <c r="AA3775" i="19"/>
  <c r="O3796" i="19"/>
  <c r="AH3789" i="19"/>
  <c r="B3763" i="19"/>
  <c r="A3763" i="19"/>
  <c r="AH3790" i="19"/>
  <c r="O3797" i="19"/>
  <c r="Y3783" i="19"/>
  <c r="AB3783" i="19" s="1"/>
  <c r="AG3783" i="19" s="1"/>
  <c r="P3796" i="19"/>
  <c r="AI3789" i="19"/>
  <c r="H3797" i="19"/>
  <c r="X3790" i="19"/>
  <c r="A3770" i="19" l="1"/>
  <c r="B3770" i="19"/>
  <c r="AD3775" i="19"/>
  <c r="AF3775" i="19" s="1"/>
  <c r="AJ3775" i="19" s="1"/>
  <c r="D3775" i="19" s="1"/>
  <c r="H3804" i="19"/>
  <c r="X3797" i="19"/>
  <c r="P3803" i="19"/>
  <c r="AI3796" i="19"/>
  <c r="AE3796" i="19"/>
  <c r="K3803" i="19"/>
  <c r="O3804" i="19"/>
  <c r="AH3797" i="19"/>
  <c r="P3804" i="19"/>
  <c r="AI3797" i="19"/>
  <c r="J3804" i="19"/>
  <c r="AC3783" i="19"/>
  <c r="AD3783" i="19" s="1"/>
  <c r="AA3783" i="19"/>
  <c r="AD3776" i="19"/>
  <c r="AF3776" i="19" s="1"/>
  <c r="AJ3776" i="19" s="1"/>
  <c r="D3776" i="19" s="1"/>
  <c r="O3803" i="19"/>
  <c r="AH3796" i="19"/>
  <c r="Y3789" i="19"/>
  <c r="AB3789" i="19" s="1"/>
  <c r="AG3789" i="19" s="1"/>
  <c r="AC3782" i="19"/>
  <c r="AA3782" i="19"/>
  <c r="AE3797" i="19"/>
  <c r="K3804" i="19"/>
  <c r="J3803" i="19"/>
  <c r="Y3790" i="19"/>
  <c r="AB3790" i="19" s="1"/>
  <c r="AG3790" i="19" s="1"/>
  <c r="AB3782" i="19"/>
  <c r="AG3782" i="19" s="1"/>
  <c r="H3803" i="19"/>
  <c r="X3796" i="19"/>
  <c r="AD3782" i="19" l="1"/>
  <c r="AF3782" i="19" s="1"/>
  <c r="AJ3782" i="19" s="1"/>
  <c r="D3782" i="19" s="1"/>
  <c r="B3777" i="19"/>
  <c r="A3777" i="19"/>
  <c r="AF3783" i="19"/>
  <c r="AJ3783" i="19" s="1"/>
  <c r="D3783" i="19" s="1"/>
  <c r="P3811" i="19"/>
  <c r="AI3804" i="19"/>
  <c r="K3811" i="19"/>
  <c r="AE3804" i="19"/>
  <c r="AC3789" i="19"/>
  <c r="AD3789" i="19" s="1"/>
  <c r="AA3789" i="19"/>
  <c r="Y3796" i="19"/>
  <c r="AB3796" i="19" s="1"/>
  <c r="AG3796" i="19" s="1"/>
  <c r="H3810" i="19"/>
  <c r="X3803" i="19"/>
  <c r="J3811" i="19"/>
  <c r="AC3790" i="19"/>
  <c r="AA3790" i="19"/>
  <c r="J3810" i="19"/>
  <c r="AH3804" i="19"/>
  <c r="O3811" i="19"/>
  <c r="K3810" i="19"/>
  <c r="AE3803" i="19"/>
  <c r="P3810" i="19"/>
  <c r="AI3803" i="19"/>
  <c r="Y3797" i="19"/>
  <c r="AB3797" i="19" s="1"/>
  <c r="AG3797" i="19" s="1"/>
  <c r="O3810" i="19"/>
  <c r="AH3803" i="19"/>
  <c r="H3811" i="19"/>
  <c r="X3804" i="19"/>
  <c r="B3784" i="19" l="1"/>
  <c r="O3817" i="19"/>
  <c r="AH3810" i="19"/>
  <c r="Y3803" i="19"/>
  <c r="AB3803" i="19" s="1"/>
  <c r="AG3803" i="19" s="1"/>
  <c r="H3817" i="19"/>
  <c r="X3810" i="19"/>
  <c r="J3818" i="19"/>
  <c r="AC3797" i="19"/>
  <c r="AA3797" i="19"/>
  <c r="K3817" i="19"/>
  <c r="AE3810" i="19"/>
  <c r="AD3790" i="19"/>
  <c r="AF3790" i="19" s="1"/>
  <c r="AJ3790" i="19" s="1"/>
  <c r="D3790" i="19" s="1"/>
  <c r="P3817" i="19"/>
  <c r="AI3810" i="19"/>
  <c r="AC3796" i="19"/>
  <c r="AA3796" i="19"/>
  <c r="AE3811" i="19"/>
  <c r="K3818" i="19"/>
  <c r="J3817" i="19"/>
  <c r="AI3811" i="19"/>
  <c r="P3818" i="19"/>
  <c r="Y3804" i="19"/>
  <c r="AB3804" i="19" s="1"/>
  <c r="AG3804" i="19" s="1"/>
  <c r="AF3789" i="19"/>
  <c r="AJ3789" i="19" s="1"/>
  <c r="D3789" i="19" s="1"/>
  <c r="O3818" i="19"/>
  <c r="AH3811" i="19"/>
  <c r="A3784" i="19"/>
  <c r="H3818" i="19"/>
  <c r="X3811" i="19"/>
  <c r="AD3797" i="19" l="1"/>
  <c r="AF3797" i="19" s="1"/>
  <c r="AJ3797" i="19" s="1"/>
  <c r="D3797" i="19" s="1"/>
  <c r="B3791" i="19"/>
  <c r="AE3817" i="19"/>
  <c r="K3824" i="19"/>
  <c r="AC3803" i="19"/>
  <c r="AA3803" i="19"/>
  <c r="H3825" i="19"/>
  <c r="X3818" i="19"/>
  <c r="P3824" i="19"/>
  <c r="AI3817" i="19"/>
  <c r="O3825" i="19"/>
  <c r="AH3818" i="19"/>
  <c r="A3791" i="19"/>
  <c r="AC3804" i="19"/>
  <c r="AD3804" i="19" s="1"/>
  <c r="AA3804" i="19"/>
  <c r="J3825" i="19"/>
  <c r="J3824" i="19"/>
  <c r="K3825" i="19"/>
  <c r="AE3818" i="19"/>
  <c r="P3825" i="19"/>
  <c r="AI3818" i="19"/>
  <c r="Y3810" i="19"/>
  <c r="AB3810" i="19" s="1"/>
  <c r="AG3810" i="19" s="1"/>
  <c r="H3824" i="19"/>
  <c r="X3817" i="19"/>
  <c r="Y3811" i="19"/>
  <c r="AB3811" i="19" s="1"/>
  <c r="AG3811" i="19" s="1"/>
  <c r="AD3796" i="19"/>
  <c r="O3824" i="19"/>
  <c r="AH3817" i="19"/>
  <c r="AD3803" i="19" l="1"/>
  <c r="AF3803" i="19" s="1"/>
  <c r="AJ3803" i="19" s="1"/>
  <c r="D3803" i="19" s="1"/>
  <c r="AF3796" i="19"/>
  <c r="AJ3796" i="19" s="1"/>
  <c r="D3796" i="19" s="1"/>
  <c r="AF3804" i="19"/>
  <c r="AJ3804" i="19" s="1"/>
  <c r="D3804" i="19" s="1"/>
  <c r="AC3811" i="19"/>
  <c r="AA3811" i="19"/>
  <c r="Y3817" i="19"/>
  <c r="AB3817" i="19" s="1"/>
  <c r="AG3817" i="19" s="1"/>
  <c r="K3832" i="19"/>
  <c r="AE3825" i="19"/>
  <c r="K3831" i="19"/>
  <c r="AE3824" i="19"/>
  <c r="J3831" i="19"/>
  <c r="O3831" i="19"/>
  <c r="AH3824" i="19"/>
  <c r="J3832" i="19"/>
  <c r="H3831" i="19"/>
  <c r="X3824" i="19"/>
  <c r="AH3825" i="19"/>
  <c r="O3832" i="19"/>
  <c r="AC3810" i="19"/>
  <c r="AA3810" i="19"/>
  <c r="P3831" i="19"/>
  <c r="AI3824" i="19"/>
  <c r="Y3818" i="19"/>
  <c r="AB3818" i="19" s="1"/>
  <c r="AG3818" i="19" s="1"/>
  <c r="AI3825" i="19"/>
  <c r="P3832" i="19"/>
  <c r="H3832" i="19"/>
  <c r="X3825" i="19"/>
  <c r="AD3811" i="19" l="1"/>
  <c r="AF3811" i="19" s="1"/>
  <c r="AJ3811" i="19" s="1"/>
  <c r="D3811" i="19" s="1"/>
  <c r="H3839" i="19"/>
  <c r="X3832" i="19"/>
  <c r="Y3825" i="19"/>
  <c r="AB3825" i="19" s="1"/>
  <c r="AG3825" i="19" s="1"/>
  <c r="J3838" i="19"/>
  <c r="H3838" i="19"/>
  <c r="X3831" i="19"/>
  <c r="O3838" i="19"/>
  <c r="AH3831" i="19"/>
  <c r="AI3832" i="19"/>
  <c r="P3839" i="19"/>
  <c r="AE3832" i="19"/>
  <c r="K3839" i="19"/>
  <c r="A3798" i="19"/>
  <c r="B3798" i="19"/>
  <c r="AC3818" i="19"/>
  <c r="AA3818" i="19"/>
  <c r="AE3831" i="19"/>
  <c r="K3838" i="19"/>
  <c r="P3838" i="19"/>
  <c r="AI3831" i="19"/>
  <c r="AD3810" i="19"/>
  <c r="AC3817" i="19"/>
  <c r="AA3817" i="19"/>
  <c r="O3839" i="19"/>
  <c r="AH3832" i="19"/>
  <c r="Y3824" i="19"/>
  <c r="AB3824" i="19" s="1"/>
  <c r="AG3824" i="19" s="1"/>
  <c r="A3805" i="19"/>
  <c r="B3805" i="19"/>
  <c r="J3839" i="19"/>
  <c r="Y3832" i="19"/>
  <c r="AA3832" i="19" s="1"/>
  <c r="AD3817" i="19" l="1"/>
  <c r="AF3817" i="19" s="1"/>
  <c r="AJ3817" i="19" s="1"/>
  <c r="D3817" i="19" s="1"/>
  <c r="AD3818" i="19"/>
  <c r="AF3818" i="19" s="1"/>
  <c r="AJ3818" i="19" s="1"/>
  <c r="D3818" i="19" s="1"/>
  <c r="K3846" i="19"/>
  <c r="AE3839" i="19"/>
  <c r="AC3824" i="19"/>
  <c r="AA3824" i="19"/>
  <c r="P3846" i="19"/>
  <c r="AI3839" i="19"/>
  <c r="O3845" i="19"/>
  <c r="AH3838" i="19"/>
  <c r="AC3825" i="19"/>
  <c r="AA3825" i="19"/>
  <c r="P3845" i="19"/>
  <c r="AI3838" i="19"/>
  <c r="AE3838" i="19"/>
  <c r="K3845" i="19"/>
  <c r="J3845" i="19"/>
  <c r="O3846" i="19"/>
  <c r="AH3839" i="19"/>
  <c r="AF3810" i="19"/>
  <c r="AJ3810" i="19" s="1"/>
  <c r="D3810" i="19" s="1"/>
  <c r="A3812" i="19" s="1"/>
  <c r="Y3831" i="19"/>
  <c r="H3845" i="19"/>
  <c r="X3838" i="19"/>
  <c r="AB3832" i="19"/>
  <c r="AG3832" i="19" s="1"/>
  <c r="AC3832" i="19"/>
  <c r="AD3832" i="19" s="1"/>
  <c r="AF3832" i="19" s="1"/>
  <c r="J3846" i="19"/>
  <c r="H3846" i="19"/>
  <c r="X3839" i="19"/>
  <c r="AD3824" i="19" l="1"/>
  <c r="AF3824" i="19" s="1"/>
  <c r="AJ3824" i="19" s="1"/>
  <c r="D3824" i="19" s="1"/>
  <c r="AJ3832" i="19"/>
  <c r="D3832" i="19" s="1"/>
  <c r="A3819" i="19"/>
  <c r="J3853" i="19"/>
  <c r="P3852" i="19"/>
  <c r="AI3845" i="19"/>
  <c r="AC3831" i="19"/>
  <c r="AA3831" i="19"/>
  <c r="Y3838" i="19"/>
  <c r="AB3838" i="19" s="1"/>
  <c r="AG3838" i="19" s="1"/>
  <c r="H3852" i="19"/>
  <c r="X3845" i="19"/>
  <c r="AB3831" i="19"/>
  <c r="AG3831" i="19" s="1"/>
  <c r="K3852" i="19"/>
  <c r="AE3845" i="19"/>
  <c r="AD3825" i="19"/>
  <c r="AF3825" i="19" s="1"/>
  <c r="AJ3825" i="19" s="1"/>
  <c r="D3825" i="19" s="1"/>
  <c r="O3853" i="19"/>
  <c r="AH3846" i="19"/>
  <c r="P3853" i="19"/>
  <c r="AI3846" i="19"/>
  <c r="J3852" i="19"/>
  <c r="K3853" i="19"/>
  <c r="AE3846" i="19"/>
  <c r="B3819" i="19"/>
  <c r="O3852" i="19"/>
  <c r="AH3845" i="19"/>
  <c r="Y3839" i="19"/>
  <c r="AB3839" i="19" s="1"/>
  <c r="AG3839" i="19" s="1"/>
  <c r="H3853" i="19"/>
  <c r="X3846" i="19"/>
  <c r="B3812" i="19"/>
  <c r="B3826" i="19" l="1"/>
  <c r="AE3852" i="19"/>
  <c r="K3859" i="19"/>
  <c r="O3859" i="19"/>
  <c r="AH3852" i="19"/>
  <c r="Y3845" i="19"/>
  <c r="AB3845" i="19" s="1"/>
  <c r="AG3845" i="19" s="1"/>
  <c r="AD3831" i="19"/>
  <c r="AF3831" i="19" s="1"/>
  <c r="AJ3831" i="19" s="1"/>
  <c r="D3831" i="19" s="1"/>
  <c r="P3860" i="19"/>
  <c r="AI3853" i="19"/>
  <c r="P3859" i="19"/>
  <c r="AI3852" i="19"/>
  <c r="AC3839" i="19"/>
  <c r="AA3839" i="19"/>
  <c r="A3826" i="19"/>
  <c r="H3859" i="19"/>
  <c r="X3852" i="19"/>
  <c r="K3860" i="19"/>
  <c r="AE3853" i="19"/>
  <c r="AC3838" i="19"/>
  <c r="AA3838" i="19"/>
  <c r="J3859" i="19"/>
  <c r="Y3846" i="19"/>
  <c r="AB3846" i="19" s="1"/>
  <c r="AG3846" i="19" s="1"/>
  <c r="AH3853" i="19"/>
  <c r="O3860" i="19"/>
  <c r="H3860" i="19"/>
  <c r="X3853" i="19"/>
  <c r="J3860" i="19"/>
  <c r="AD3839" i="19" l="1"/>
  <c r="AF3839" i="19" s="1"/>
  <c r="AJ3839" i="19" s="1"/>
  <c r="D3839" i="19" s="1"/>
  <c r="AD3838" i="19"/>
  <c r="AF3838" i="19" s="1"/>
  <c r="AJ3838" i="19" s="1"/>
  <c r="D3838" i="19" s="1"/>
  <c r="Y3853" i="19"/>
  <c r="AB3853" i="19" s="1"/>
  <c r="AG3853" i="19" s="1"/>
  <c r="P3866" i="19"/>
  <c r="AI3859" i="19"/>
  <c r="H3867" i="19"/>
  <c r="X3860" i="19"/>
  <c r="O3867" i="19"/>
  <c r="AH3860" i="19"/>
  <c r="AC3846" i="19"/>
  <c r="AA3846" i="19"/>
  <c r="AC3845" i="19"/>
  <c r="AA3845" i="19"/>
  <c r="O3866" i="19"/>
  <c r="AH3859" i="19"/>
  <c r="H3866" i="19"/>
  <c r="X3859" i="19"/>
  <c r="AI3860" i="19"/>
  <c r="P3867" i="19"/>
  <c r="J3866" i="19"/>
  <c r="K3867" i="19"/>
  <c r="AE3860" i="19"/>
  <c r="K3866" i="19"/>
  <c r="AE3859" i="19"/>
  <c r="J3867" i="19"/>
  <c r="A3833" i="19"/>
  <c r="B3833" i="19"/>
  <c r="Y3852" i="19"/>
  <c r="AB3852" i="19" s="1"/>
  <c r="AG3852" i="19" s="1"/>
  <c r="AD3846" i="19" l="1"/>
  <c r="AF3846" i="19" s="1"/>
  <c r="AJ3846" i="19" s="1"/>
  <c r="D3846" i="19" s="1"/>
  <c r="AD3845" i="19"/>
  <c r="AF3845" i="19" s="1"/>
  <c r="AJ3845" i="19" s="1"/>
  <c r="D3845" i="19" s="1"/>
  <c r="A3840" i="19"/>
  <c r="O3873" i="19"/>
  <c r="AH3866" i="19"/>
  <c r="B3840" i="19"/>
  <c r="P3873" i="19"/>
  <c r="AI3866" i="19"/>
  <c r="Y3860" i="19"/>
  <c r="AB3860" i="19" s="1"/>
  <c r="AG3860" i="19" s="1"/>
  <c r="K3874" i="19"/>
  <c r="AE3867" i="19"/>
  <c r="H3874" i="19"/>
  <c r="X3867" i="19"/>
  <c r="J3873" i="19"/>
  <c r="P3874" i="19"/>
  <c r="AI3867" i="19"/>
  <c r="J3874" i="19"/>
  <c r="K3873" i="19"/>
  <c r="AE3866" i="19"/>
  <c r="O3874" i="19"/>
  <c r="AH3867" i="19"/>
  <c r="Y3859" i="19"/>
  <c r="AB3859" i="19" s="1"/>
  <c r="AG3859" i="19" s="1"/>
  <c r="AC3852" i="19"/>
  <c r="AA3852" i="19"/>
  <c r="H3873" i="19"/>
  <c r="X3866" i="19"/>
  <c r="AC3853" i="19"/>
  <c r="AA3853" i="19"/>
  <c r="AD3853" i="19" l="1"/>
  <c r="AF3853" i="19" s="1"/>
  <c r="AJ3853" i="19" s="1"/>
  <c r="D3853" i="19" s="1"/>
  <c r="AD3852" i="19"/>
  <c r="AF3852" i="19" s="1"/>
  <c r="AJ3852" i="19" s="1"/>
  <c r="D3852" i="19" s="1"/>
  <c r="A3847" i="19"/>
  <c r="J3880" i="19"/>
  <c r="Y3867" i="19"/>
  <c r="AB3867" i="19" s="1"/>
  <c r="AG3867" i="19" s="1"/>
  <c r="H3881" i="19"/>
  <c r="X3874" i="19"/>
  <c r="O3881" i="19"/>
  <c r="AH3874" i="19"/>
  <c r="Y3866" i="19"/>
  <c r="AB3866" i="19" s="1"/>
  <c r="AG3866" i="19" s="1"/>
  <c r="H3880" i="19"/>
  <c r="X3873" i="19"/>
  <c r="K3881" i="19"/>
  <c r="AE3874" i="19"/>
  <c r="AC3859" i="19"/>
  <c r="AD3859" i="19" s="1"/>
  <c r="AF3859" i="19" s="1"/>
  <c r="AJ3859" i="19" s="1"/>
  <c r="D3859" i="19" s="1"/>
  <c r="AA3859" i="19"/>
  <c r="AC3860" i="19"/>
  <c r="AA3860" i="19"/>
  <c r="K3880" i="19"/>
  <c r="AE3873" i="19"/>
  <c r="P3880" i="19"/>
  <c r="AI3873" i="19"/>
  <c r="J3881" i="19"/>
  <c r="B3847" i="19"/>
  <c r="AI3874" i="19"/>
  <c r="P3881" i="19"/>
  <c r="O3880" i="19"/>
  <c r="AH3873" i="19"/>
  <c r="A3854" i="19" l="1"/>
  <c r="AD3860" i="19"/>
  <c r="AF3860" i="19" s="1"/>
  <c r="AI3881" i="19"/>
  <c r="P3888" i="19"/>
  <c r="K3888" i="19"/>
  <c r="AE3881" i="19"/>
  <c r="J3888" i="19"/>
  <c r="AC3866" i="19"/>
  <c r="AA3866" i="19"/>
  <c r="Y3874" i="19"/>
  <c r="AB3874" i="19" s="1"/>
  <c r="AG3874" i="19" s="1"/>
  <c r="K3887" i="19"/>
  <c r="AE3880" i="19"/>
  <c r="H3888" i="19"/>
  <c r="X3881" i="19"/>
  <c r="AC3867" i="19"/>
  <c r="AA3867" i="19"/>
  <c r="B3854" i="19"/>
  <c r="H3887" i="19"/>
  <c r="X3880" i="19"/>
  <c r="O3887" i="19"/>
  <c r="AH3880" i="19"/>
  <c r="Y3873" i="19"/>
  <c r="AB3873" i="19" s="1"/>
  <c r="AG3873" i="19" s="1"/>
  <c r="P3887" i="19"/>
  <c r="AI3880" i="19"/>
  <c r="AH3881" i="19"/>
  <c r="O3888" i="19"/>
  <c r="J3887" i="19"/>
  <c r="AD3867" i="19" l="1"/>
  <c r="AF3867" i="19" s="1"/>
  <c r="AJ3867" i="19" s="1"/>
  <c r="D3867" i="19" s="1"/>
  <c r="AD3866" i="19"/>
  <c r="AF3866" i="19" s="1"/>
  <c r="AJ3866" i="19" s="1"/>
  <c r="D3866" i="19" s="1"/>
  <c r="AJ3860" i="19"/>
  <c r="D3860" i="19" s="1"/>
  <c r="B3861" i="19" s="1"/>
  <c r="J3894" i="19"/>
  <c r="AH3888" i="19"/>
  <c r="O3895" i="19"/>
  <c r="Y3881" i="19"/>
  <c r="AB3881" i="19" s="1"/>
  <c r="AG3881" i="19" s="1"/>
  <c r="AC3873" i="19"/>
  <c r="AA3873" i="19"/>
  <c r="J3895" i="19"/>
  <c r="Y3880" i="19"/>
  <c r="K3895" i="19"/>
  <c r="AE3888" i="19"/>
  <c r="K3894" i="19"/>
  <c r="AE3887" i="19"/>
  <c r="P3894" i="19"/>
  <c r="AI3887" i="19"/>
  <c r="AC3874" i="19"/>
  <c r="AA3874" i="19"/>
  <c r="H3894" i="19"/>
  <c r="X3887" i="19"/>
  <c r="P3895" i="19"/>
  <c r="AI3888" i="19"/>
  <c r="H3895" i="19"/>
  <c r="X3888" i="19"/>
  <c r="O3894" i="19"/>
  <c r="AH3887" i="19"/>
  <c r="B3868" i="19" l="1"/>
  <c r="A3868" i="19"/>
  <c r="A3861" i="19"/>
  <c r="AD3873" i="19"/>
  <c r="AF3873" i="19" s="1"/>
  <c r="AJ3873" i="19" s="1"/>
  <c r="D3873" i="19" s="1"/>
  <c r="AD3874" i="19"/>
  <c r="AF3874" i="19" s="1"/>
  <c r="AJ3874" i="19" s="1"/>
  <c r="D3874" i="19" s="1"/>
  <c r="AC3880" i="19"/>
  <c r="AA3880" i="19"/>
  <c r="Y3888" i="19"/>
  <c r="AB3888" i="19" s="1"/>
  <c r="AG3888" i="19" s="1"/>
  <c r="J3902" i="19"/>
  <c r="AI3895" i="19"/>
  <c r="P3902" i="19"/>
  <c r="AE3894" i="19"/>
  <c r="K3901" i="19"/>
  <c r="H3901" i="19"/>
  <c r="X3894" i="19"/>
  <c r="AC3881" i="19"/>
  <c r="AD3881" i="19" s="1"/>
  <c r="AF3881" i="19" s="1"/>
  <c r="AJ3881" i="19" s="1"/>
  <c r="D3881" i="19" s="1"/>
  <c r="AA3881" i="19"/>
  <c r="P3901" i="19"/>
  <c r="AI3894" i="19"/>
  <c r="AE3895" i="19"/>
  <c r="K3902" i="19"/>
  <c r="O3901" i="19"/>
  <c r="AH3894" i="19"/>
  <c r="AB3880" i="19"/>
  <c r="AG3880" i="19" s="1"/>
  <c r="H3902" i="19"/>
  <c r="X3895" i="19"/>
  <c r="Y3887" i="19"/>
  <c r="AB3887" i="19" s="1"/>
  <c r="AG3887" i="19" s="1"/>
  <c r="AH3895" i="19"/>
  <c r="O3902" i="19"/>
  <c r="J3901" i="19"/>
  <c r="AD3880" i="19" l="1"/>
  <c r="AF3880" i="19" s="1"/>
  <c r="AJ3880" i="19" s="1"/>
  <c r="D3880" i="19" s="1"/>
  <c r="B3875" i="19"/>
  <c r="Y3894" i="19"/>
  <c r="AB3894" i="19" s="1"/>
  <c r="AG3894" i="19" s="1"/>
  <c r="P3908" i="19"/>
  <c r="AI3901" i="19"/>
  <c r="J3908" i="19"/>
  <c r="O3909" i="19"/>
  <c r="AH3902" i="19"/>
  <c r="K3909" i="19"/>
  <c r="AE3902" i="19"/>
  <c r="AC3888" i="19"/>
  <c r="AA3888" i="19"/>
  <c r="H3908" i="19"/>
  <c r="X3901" i="19"/>
  <c r="A3875" i="19"/>
  <c r="K3908" i="19"/>
  <c r="AE3901" i="19"/>
  <c r="J3909" i="19"/>
  <c r="O3908" i="19"/>
  <c r="AH3901" i="19"/>
  <c r="AC3887" i="19"/>
  <c r="AA3887" i="19"/>
  <c r="Y3895" i="19"/>
  <c r="AB3895" i="19" s="1"/>
  <c r="AG3895" i="19" s="1"/>
  <c r="AI3902" i="19"/>
  <c r="P3909" i="19"/>
  <c r="H3909" i="19"/>
  <c r="X3902" i="19"/>
  <c r="AD3887" i="19" l="1"/>
  <c r="AF3887" i="19" s="1"/>
  <c r="AJ3887" i="19" s="1"/>
  <c r="D3887" i="19" s="1"/>
  <c r="H3916" i="19"/>
  <c r="X3909" i="19"/>
  <c r="Y3902" i="19"/>
  <c r="AB3902" i="19" s="1"/>
  <c r="AG3902" i="19" s="1"/>
  <c r="AI3909" i="19"/>
  <c r="P3916" i="19"/>
  <c r="O3916" i="19"/>
  <c r="AH3909" i="19"/>
  <c r="P3915" i="19"/>
  <c r="AI3908" i="19"/>
  <c r="K3915" i="19"/>
  <c r="AE3908" i="19"/>
  <c r="AD3888" i="19"/>
  <c r="AF3888" i="19" s="1"/>
  <c r="AJ3888" i="19" s="1"/>
  <c r="D3888" i="19" s="1"/>
  <c r="K3916" i="19"/>
  <c r="AE3909" i="19"/>
  <c r="AC3895" i="19"/>
  <c r="AA3895" i="19"/>
  <c r="B3882" i="19"/>
  <c r="A3882" i="19"/>
  <c r="Y3901" i="19"/>
  <c r="AB3901" i="19" s="1"/>
  <c r="AG3901" i="19" s="1"/>
  <c r="H3915" i="19"/>
  <c r="X3908" i="19"/>
  <c r="J3915" i="19"/>
  <c r="O3915" i="19"/>
  <c r="AH3908" i="19"/>
  <c r="J3916" i="19"/>
  <c r="AC3894" i="19"/>
  <c r="AA3894" i="19"/>
  <c r="AD3895" i="19" l="1"/>
  <c r="AF3895" i="19" s="1"/>
  <c r="AJ3895" i="19" s="1"/>
  <c r="D3895" i="19" s="1"/>
  <c r="AD3894" i="19"/>
  <c r="AF3894" i="19" s="1"/>
  <c r="AJ3894" i="19" s="1"/>
  <c r="D3894" i="19" s="1"/>
  <c r="O3922" i="19"/>
  <c r="AH3915" i="19"/>
  <c r="P3922" i="19"/>
  <c r="AI3915" i="19"/>
  <c r="H3922" i="19"/>
  <c r="X3915" i="19"/>
  <c r="AH3916" i="19"/>
  <c r="O3923" i="19"/>
  <c r="AC3902" i="19"/>
  <c r="AA3902" i="19"/>
  <c r="J3922" i="19"/>
  <c r="K3922" i="19"/>
  <c r="AE3915" i="19"/>
  <c r="B3889" i="19"/>
  <c r="A3889" i="19"/>
  <c r="Y3908" i="19"/>
  <c r="AB3908" i="19" s="1"/>
  <c r="AG3908" i="19" s="1"/>
  <c r="AI3916" i="19"/>
  <c r="P3923" i="19"/>
  <c r="AC3901" i="19"/>
  <c r="AA3901" i="19"/>
  <c r="Y3909" i="19"/>
  <c r="AB3909" i="19" s="1"/>
  <c r="AG3909" i="19" s="1"/>
  <c r="J3923" i="19"/>
  <c r="AE3916" i="19"/>
  <c r="K3923" i="19"/>
  <c r="H3923" i="19"/>
  <c r="X3916" i="19"/>
  <c r="AD3902" i="19" l="1"/>
  <c r="AF3902" i="19" s="1"/>
  <c r="AJ3902" i="19" s="1"/>
  <c r="D3902" i="19" s="1"/>
  <c r="AD3901" i="19"/>
  <c r="AF3901" i="19" s="1"/>
  <c r="AJ3901" i="19" s="1"/>
  <c r="D3901" i="19" s="1"/>
  <c r="A3896" i="19"/>
  <c r="K3930" i="19"/>
  <c r="AE3923" i="19"/>
  <c r="J3930" i="19"/>
  <c r="B3896" i="19"/>
  <c r="O3930" i="19"/>
  <c r="AH3923" i="19"/>
  <c r="AC3909" i="19"/>
  <c r="AA3909" i="19"/>
  <c r="Y3915" i="19"/>
  <c r="AB3915" i="19" s="1"/>
  <c r="AG3915" i="19" s="1"/>
  <c r="P3929" i="19"/>
  <c r="AI3922" i="19"/>
  <c r="AE3922" i="19"/>
  <c r="K3929" i="19"/>
  <c r="J3929" i="19"/>
  <c r="H3929" i="19"/>
  <c r="X3922" i="19"/>
  <c r="P3930" i="19"/>
  <c r="AI3923" i="19"/>
  <c r="Y3916" i="19"/>
  <c r="AB3916" i="19" s="1"/>
  <c r="AG3916" i="19" s="1"/>
  <c r="H3930" i="19"/>
  <c r="X3923" i="19"/>
  <c r="AC3908" i="19"/>
  <c r="AA3908" i="19"/>
  <c r="O3929" i="19"/>
  <c r="AH3922" i="19"/>
  <c r="AD3909" i="19" l="1"/>
  <c r="AF3909" i="19" s="1"/>
  <c r="AJ3909" i="19" s="1"/>
  <c r="D3909" i="19" s="1"/>
  <c r="AD3908" i="19"/>
  <c r="AF3908" i="19" s="1"/>
  <c r="AJ3908" i="19" s="1"/>
  <c r="D3908" i="19" s="1"/>
  <c r="A3903" i="19"/>
  <c r="B3903" i="19"/>
  <c r="H3937" i="19"/>
  <c r="X3930" i="19"/>
  <c r="Y3923" i="19"/>
  <c r="AB3923" i="19" s="1"/>
  <c r="AG3923" i="19" s="1"/>
  <c r="P3936" i="19"/>
  <c r="AI3929" i="19"/>
  <c r="AC3916" i="19"/>
  <c r="AA3916" i="19"/>
  <c r="P3937" i="19"/>
  <c r="AI3930" i="19"/>
  <c r="O3937" i="19"/>
  <c r="AH3930" i="19"/>
  <c r="H3936" i="19"/>
  <c r="X3929" i="19"/>
  <c r="AC3915" i="19"/>
  <c r="AA3915" i="19"/>
  <c r="Y3922" i="19"/>
  <c r="AB3922" i="19" s="1"/>
  <c r="AG3922" i="19" s="1"/>
  <c r="J3936" i="19"/>
  <c r="O3936" i="19"/>
  <c r="AH3929" i="19"/>
  <c r="K3936" i="19"/>
  <c r="AE3929" i="19"/>
  <c r="J3937" i="19"/>
  <c r="K3937" i="19"/>
  <c r="AE3930" i="19"/>
  <c r="AD3916" i="19" l="1"/>
  <c r="AF3916" i="19" s="1"/>
  <c r="AJ3916" i="19" s="1"/>
  <c r="D3916" i="19" s="1"/>
  <c r="AD3915" i="19"/>
  <c r="AF3915" i="19" s="1"/>
  <c r="AJ3915" i="19" s="1"/>
  <c r="D3915" i="19" s="1"/>
  <c r="B3910" i="19"/>
  <c r="A3910" i="19"/>
  <c r="Y3929" i="19"/>
  <c r="AB3929" i="19" s="1"/>
  <c r="AG3929" i="19" s="1"/>
  <c r="AE3937" i="19"/>
  <c r="K3944" i="19"/>
  <c r="O3944" i="19"/>
  <c r="AH3937" i="19"/>
  <c r="J3944" i="19"/>
  <c r="P3944" i="19"/>
  <c r="AI3937" i="19"/>
  <c r="O3943" i="19"/>
  <c r="AH3936" i="19"/>
  <c r="P3943" i="19"/>
  <c r="AI3936" i="19"/>
  <c r="J3943" i="19"/>
  <c r="AC3923" i="19"/>
  <c r="AA3923" i="19"/>
  <c r="Y3930" i="19"/>
  <c r="AB3930" i="19" s="1"/>
  <c r="AG3930" i="19" s="1"/>
  <c r="H3943" i="19"/>
  <c r="X3936" i="19"/>
  <c r="K3943" i="19"/>
  <c r="AE3936" i="19"/>
  <c r="AC3922" i="19"/>
  <c r="AD3922" i="19" s="1"/>
  <c r="AA3922" i="19"/>
  <c r="H3944" i="19"/>
  <c r="X3937" i="19"/>
  <c r="A3917" i="19" l="1"/>
  <c r="AD3923" i="19"/>
  <c r="AF3923" i="19" s="1"/>
  <c r="AJ3923" i="19" s="1"/>
  <c r="D3923" i="19" s="1"/>
  <c r="P3950" i="19"/>
  <c r="AI3943" i="19"/>
  <c r="H3951" i="19"/>
  <c r="X3944" i="19"/>
  <c r="O3950" i="19"/>
  <c r="AH3943" i="19"/>
  <c r="AF3922" i="19"/>
  <c r="AJ3922" i="19" s="1"/>
  <c r="D3922" i="19" s="1"/>
  <c r="AE3943" i="19"/>
  <c r="K3950" i="19"/>
  <c r="Y3936" i="19"/>
  <c r="AB3936" i="19" s="1"/>
  <c r="AG3936" i="19" s="1"/>
  <c r="J3951" i="19"/>
  <c r="H3950" i="19"/>
  <c r="X3943" i="19"/>
  <c r="O3951" i="19"/>
  <c r="AH3944" i="19"/>
  <c r="AC3930" i="19"/>
  <c r="AA3930" i="19"/>
  <c r="K3951" i="19"/>
  <c r="AE3944" i="19"/>
  <c r="Y3937" i="19"/>
  <c r="AB3937" i="19" s="1"/>
  <c r="AG3937" i="19" s="1"/>
  <c r="P3951" i="19"/>
  <c r="AI3944" i="19"/>
  <c r="J3950" i="19"/>
  <c r="B3917" i="19"/>
  <c r="AC3929" i="19"/>
  <c r="AA3929" i="19"/>
  <c r="AD3929" i="19" l="1"/>
  <c r="AF3929" i="19" s="1"/>
  <c r="AJ3929" i="19" s="1"/>
  <c r="D3929" i="19" s="1"/>
  <c r="B3924" i="19"/>
  <c r="K3957" i="19"/>
  <c r="AE3950" i="19"/>
  <c r="AC3936" i="19"/>
  <c r="AA3936" i="19"/>
  <c r="AC3937" i="19"/>
  <c r="AA3937" i="19"/>
  <c r="O3957" i="19"/>
  <c r="AH3950" i="19"/>
  <c r="J3958" i="19"/>
  <c r="J3957" i="19"/>
  <c r="AD3930" i="19"/>
  <c r="AF3930" i="19" s="1"/>
  <c r="AJ3930" i="19" s="1"/>
  <c r="D3930" i="19" s="1"/>
  <c r="AI3951" i="19"/>
  <c r="P3958" i="19"/>
  <c r="A3924" i="19"/>
  <c r="K3958" i="19"/>
  <c r="AE3951" i="19"/>
  <c r="Y3944" i="19"/>
  <c r="AB3944" i="19" s="1"/>
  <c r="AG3944" i="19" s="1"/>
  <c r="O3958" i="19"/>
  <c r="AH3951" i="19"/>
  <c r="H3958" i="19"/>
  <c r="X3951" i="19"/>
  <c r="Y3943" i="19"/>
  <c r="AB3943" i="19" s="1"/>
  <c r="AG3943" i="19" s="1"/>
  <c r="H3957" i="19"/>
  <c r="X3950" i="19"/>
  <c r="Y3950" i="19" s="1"/>
  <c r="AA3950" i="19" s="1"/>
  <c r="P3957" i="19"/>
  <c r="AI3950" i="19"/>
  <c r="AD3936" i="19" l="1"/>
  <c r="AF3936" i="19" s="1"/>
  <c r="AJ3936" i="19" s="1"/>
  <c r="D3936" i="19" s="1"/>
  <c r="B3931" i="19"/>
  <c r="A3931" i="19"/>
  <c r="P3964" i="19"/>
  <c r="AI3957" i="19"/>
  <c r="J3964" i="19"/>
  <c r="H3964" i="19"/>
  <c r="X3957" i="19"/>
  <c r="AH3958" i="19"/>
  <c r="O3965" i="19"/>
  <c r="AB3950" i="19"/>
  <c r="AG3950" i="19" s="1"/>
  <c r="AC3950" i="19"/>
  <c r="AD3950" i="19" s="1"/>
  <c r="AF3950" i="19" s="1"/>
  <c r="Y3951" i="19"/>
  <c r="AB3951" i="19" s="1"/>
  <c r="AG3951" i="19" s="1"/>
  <c r="AC3944" i="19"/>
  <c r="AA3944" i="19"/>
  <c r="P3965" i="19"/>
  <c r="AI3958" i="19"/>
  <c r="AC3943" i="19"/>
  <c r="AA3943" i="19"/>
  <c r="H3965" i="19"/>
  <c r="X3958" i="19"/>
  <c r="J3965" i="19"/>
  <c r="O3964" i="19"/>
  <c r="AH3957" i="19"/>
  <c r="AD3937" i="19"/>
  <c r="AF3937" i="19" s="1"/>
  <c r="AJ3937" i="19" s="1"/>
  <c r="D3937" i="19" s="1"/>
  <c r="K3965" i="19"/>
  <c r="AE3958" i="19"/>
  <c r="AE3957" i="19"/>
  <c r="K3964" i="19"/>
  <c r="AD3944" i="19" l="1"/>
  <c r="AF3944" i="19" s="1"/>
  <c r="AJ3944" i="19" s="1"/>
  <c r="D3944" i="19" s="1"/>
  <c r="AJ3950" i="19"/>
  <c r="D3950" i="19" s="1"/>
  <c r="AD3943" i="19"/>
  <c r="AF3943" i="19" s="1"/>
  <c r="AJ3943" i="19" s="1"/>
  <c r="D3943" i="19" s="1"/>
  <c r="A3938" i="19"/>
  <c r="B3938" i="19"/>
  <c r="AC3951" i="19"/>
  <c r="AA3951" i="19"/>
  <c r="Y3957" i="19"/>
  <c r="AB3957" i="19" s="1"/>
  <c r="AG3957" i="19" s="1"/>
  <c r="H3972" i="19"/>
  <c r="X3965" i="19"/>
  <c r="H3971" i="19"/>
  <c r="X3964" i="19"/>
  <c r="P3972" i="19"/>
  <c r="AI3965" i="19"/>
  <c r="P3971" i="19"/>
  <c r="AI3964" i="19"/>
  <c r="J3971" i="19"/>
  <c r="K3971" i="19"/>
  <c r="AE3964" i="19"/>
  <c r="AE3965" i="19"/>
  <c r="K3972" i="19"/>
  <c r="O3971" i="19"/>
  <c r="AH3964" i="19"/>
  <c r="O3972" i="19"/>
  <c r="AH3965" i="19"/>
  <c r="J3972" i="19"/>
  <c r="Y3958" i="19"/>
  <c r="AB3958" i="19" s="1"/>
  <c r="AG3958" i="19" s="1"/>
  <c r="AD3951" i="19" l="1"/>
  <c r="AF3951" i="19" s="1"/>
  <c r="AJ3951" i="19" s="1"/>
  <c r="D3951" i="19" s="1"/>
  <c r="A3952" i="19" s="1"/>
  <c r="B3945" i="19"/>
  <c r="A3945" i="19"/>
  <c r="AC3958" i="19"/>
  <c r="AA3958" i="19"/>
  <c r="J3979" i="19"/>
  <c r="P3979" i="19"/>
  <c r="AI3972" i="19"/>
  <c r="Y3964" i="19"/>
  <c r="AB3964" i="19" s="1"/>
  <c r="AG3964" i="19" s="1"/>
  <c r="H3978" i="19"/>
  <c r="X3971" i="19"/>
  <c r="Y3965" i="19"/>
  <c r="AB3965" i="19" s="1"/>
  <c r="AG3965" i="19" s="1"/>
  <c r="H3979" i="19"/>
  <c r="X3972" i="19"/>
  <c r="AE3972" i="19"/>
  <c r="K3979" i="19"/>
  <c r="AC3957" i="19"/>
  <c r="AA3957" i="19"/>
  <c r="P3978" i="19"/>
  <c r="AI3971" i="19"/>
  <c r="O3978" i="19"/>
  <c r="AH3971" i="19"/>
  <c r="K3978" i="19"/>
  <c r="AE3971" i="19"/>
  <c r="J3978" i="19"/>
  <c r="O3979" i="19"/>
  <c r="AH3972" i="19"/>
  <c r="AD3957" i="19" l="1"/>
  <c r="AF3957" i="19" s="1"/>
  <c r="AJ3957" i="19" s="1"/>
  <c r="D3957" i="19" s="1"/>
  <c r="B3952" i="19"/>
  <c r="AH3979" i="19"/>
  <c r="O3986" i="19"/>
  <c r="J3985" i="19"/>
  <c r="Y3972" i="19"/>
  <c r="AB3972" i="19" s="1"/>
  <c r="AG3972" i="19" s="1"/>
  <c r="K3985" i="19"/>
  <c r="AE3978" i="19"/>
  <c r="AD3958" i="19"/>
  <c r="AF3958" i="19" s="1"/>
  <c r="AJ3958" i="19" s="1"/>
  <c r="D3958" i="19" s="1"/>
  <c r="H3986" i="19"/>
  <c r="X3979" i="19"/>
  <c r="AC3964" i="19"/>
  <c r="AA3964" i="19"/>
  <c r="AE3979" i="19"/>
  <c r="K3986" i="19"/>
  <c r="AC3965" i="19"/>
  <c r="AA3965" i="19"/>
  <c r="Y3971" i="19"/>
  <c r="AB3971" i="19" s="1"/>
  <c r="AG3971" i="19" s="1"/>
  <c r="H3985" i="19"/>
  <c r="X3978" i="19"/>
  <c r="O3985" i="19"/>
  <c r="AH3978" i="19"/>
  <c r="AI3979" i="19"/>
  <c r="P3986" i="19"/>
  <c r="P3985" i="19"/>
  <c r="AI3978" i="19"/>
  <c r="J3986" i="19"/>
  <c r="AD3964" i="19" l="1"/>
  <c r="AF3964" i="19" s="1"/>
  <c r="AJ3964" i="19" s="1"/>
  <c r="D3964" i="19" s="1"/>
  <c r="AD3965" i="19"/>
  <c r="AF3965" i="19" s="1"/>
  <c r="AJ3965" i="19" s="1"/>
  <c r="D3965" i="19" s="1"/>
  <c r="B3959" i="19"/>
  <c r="A3959" i="19"/>
  <c r="P3992" i="19"/>
  <c r="AI3985" i="19"/>
  <c r="AI3986" i="19"/>
  <c r="P3993" i="19"/>
  <c r="AC3972" i="19"/>
  <c r="AA3972" i="19"/>
  <c r="Y3979" i="19"/>
  <c r="AB3979" i="19" s="1"/>
  <c r="AG3979" i="19" s="1"/>
  <c r="H3993" i="19"/>
  <c r="X3986" i="19"/>
  <c r="O3992" i="19"/>
  <c r="AH3985" i="19"/>
  <c r="Y3978" i="19"/>
  <c r="AB3978" i="19" s="1"/>
  <c r="AG3978" i="19" s="1"/>
  <c r="J3992" i="19"/>
  <c r="AE3986" i="19"/>
  <c r="K3993" i="19"/>
  <c r="AH3986" i="19"/>
  <c r="O3993" i="19"/>
  <c r="J3993" i="19"/>
  <c r="H3992" i="19"/>
  <c r="X3985" i="19"/>
  <c r="K3992" i="19"/>
  <c r="AE3985" i="19"/>
  <c r="AC3971" i="19"/>
  <c r="AA3971" i="19"/>
  <c r="AD3971" i="19" l="1"/>
  <c r="AF3971" i="19" s="1"/>
  <c r="AJ3971" i="19" s="1"/>
  <c r="D3971" i="19" s="1"/>
  <c r="AD3972" i="19"/>
  <c r="AF3972" i="19" s="1"/>
  <c r="AJ3972" i="19" s="1"/>
  <c r="D3972" i="19" s="1"/>
  <c r="A3966" i="19"/>
  <c r="O3999" i="19"/>
  <c r="AH3992" i="19"/>
  <c r="Y3986" i="19"/>
  <c r="AB3986" i="19" s="1"/>
  <c r="AG3986" i="19" s="1"/>
  <c r="AC3979" i="19"/>
  <c r="AA3979" i="19"/>
  <c r="J4000" i="19"/>
  <c r="J3999" i="19"/>
  <c r="P3999" i="19"/>
  <c r="AI3992" i="19"/>
  <c r="B3966" i="19"/>
  <c r="AE3992" i="19"/>
  <c r="K3999" i="19"/>
  <c r="Y3985" i="19"/>
  <c r="AB3985" i="19" s="1"/>
  <c r="AG3985" i="19" s="1"/>
  <c r="H4000" i="19"/>
  <c r="X3993" i="19"/>
  <c r="H3999" i="19"/>
  <c r="X3992" i="19"/>
  <c r="AH3993" i="19"/>
  <c r="O4000" i="19"/>
  <c r="AE3993" i="19"/>
  <c r="K4000" i="19"/>
  <c r="P4000" i="19"/>
  <c r="AI3993" i="19"/>
  <c r="AC3978" i="19"/>
  <c r="AA3978" i="19"/>
  <c r="AD3978" i="19" l="1"/>
  <c r="AF3978" i="19" s="1"/>
  <c r="AJ3978" i="19" s="1"/>
  <c r="D3978" i="19" s="1"/>
  <c r="A3973" i="19"/>
  <c r="AD3979" i="19"/>
  <c r="AF3979" i="19" s="1"/>
  <c r="AJ3979" i="19" s="1"/>
  <c r="D3979" i="19" s="1"/>
  <c r="AC3985" i="19"/>
  <c r="AA3985" i="19"/>
  <c r="AE4000" i="19"/>
  <c r="K4007" i="19"/>
  <c r="J4006" i="19"/>
  <c r="B3973" i="19"/>
  <c r="AI4000" i="19"/>
  <c r="P4007" i="19"/>
  <c r="P4006" i="19"/>
  <c r="AI3999" i="19"/>
  <c r="AH4000" i="19"/>
  <c r="O4007" i="19"/>
  <c r="Y3992" i="19"/>
  <c r="AB3992" i="19" s="1"/>
  <c r="AG3992" i="19" s="1"/>
  <c r="H4006" i="19"/>
  <c r="X3999" i="19"/>
  <c r="J4007" i="19"/>
  <c r="Y3993" i="19"/>
  <c r="AB3993" i="19" s="1"/>
  <c r="AG3993" i="19" s="1"/>
  <c r="H4007" i="19"/>
  <c r="X4000" i="19"/>
  <c r="AC3986" i="19"/>
  <c r="AA3986" i="19"/>
  <c r="K4006" i="19"/>
  <c r="AE3999" i="19"/>
  <c r="O4006" i="19"/>
  <c r="AH3999" i="19"/>
  <c r="B3980" i="19" l="1"/>
  <c r="O4013" i="19"/>
  <c r="AH4006" i="19"/>
  <c r="AD3986" i="19"/>
  <c r="AF3986" i="19" s="1"/>
  <c r="AJ3986" i="19" s="1"/>
  <c r="D3986" i="19" s="1"/>
  <c r="AE4006" i="19"/>
  <c r="K4013" i="19"/>
  <c r="Y4000" i="19"/>
  <c r="AB4000" i="19" s="1"/>
  <c r="AG4000" i="19" s="1"/>
  <c r="J4014" i="19"/>
  <c r="H4014" i="19"/>
  <c r="X4007" i="19"/>
  <c r="AC3993" i="19"/>
  <c r="AA3993" i="19"/>
  <c r="AE4007" i="19"/>
  <c r="K4014" i="19"/>
  <c r="Y3999" i="19"/>
  <c r="AB3999" i="19" s="1"/>
  <c r="AG3999" i="19" s="1"/>
  <c r="AC3992" i="19"/>
  <c r="AA3992" i="19"/>
  <c r="A3980" i="19"/>
  <c r="P4013" i="19"/>
  <c r="AI4006" i="19"/>
  <c r="P4014" i="19"/>
  <c r="AI4007" i="19"/>
  <c r="J4013" i="19"/>
  <c r="AD3985" i="19"/>
  <c r="AF3985" i="19" s="1"/>
  <c r="AJ3985" i="19" s="1"/>
  <c r="D3985" i="19" s="1"/>
  <c r="H4013" i="19"/>
  <c r="X4006" i="19"/>
  <c r="O4014" i="19"/>
  <c r="AH4007" i="19"/>
  <c r="AD3992" i="19" l="1"/>
  <c r="AF3992" i="19" s="1"/>
  <c r="AJ3992" i="19" s="1"/>
  <c r="D3992" i="19" s="1"/>
  <c r="AD3993" i="19"/>
  <c r="AF3993" i="19" s="1"/>
  <c r="AJ3993" i="19" s="1"/>
  <c r="D3993" i="19" s="1"/>
  <c r="A3987" i="19"/>
  <c r="K4021" i="19"/>
  <c r="AE4014" i="19"/>
  <c r="J4020" i="19"/>
  <c r="J4021" i="19"/>
  <c r="AC4000" i="19"/>
  <c r="AA4000" i="19"/>
  <c r="P4020" i="19"/>
  <c r="AI4013" i="19"/>
  <c r="K4020" i="19"/>
  <c r="AE4013" i="19"/>
  <c r="AH4014" i="19"/>
  <c r="O4021" i="19"/>
  <c r="Y4006" i="19"/>
  <c r="AB4006" i="19" s="1"/>
  <c r="AG4006" i="19" s="1"/>
  <c r="Y4007" i="19"/>
  <c r="AB4007" i="19" s="1"/>
  <c r="AG4007" i="19" s="1"/>
  <c r="H4021" i="19"/>
  <c r="X4014" i="19"/>
  <c r="B3987" i="19"/>
  <c r="H4020" i="19"/>
  <c r="X4013" i="19"/>
  <c r="P4021" i="19"/>
  <c r="AI4014" i="19"/>
  <c r="AC3999" i="19"/>
  <c r="AA3999" i="19"/>
  <c r="O4020" i="19"/>
  <c r="AH4013" i="19"/>
  <c r="B3994" i="19" l="1"/>
  <c r="A3994" i="19"/>
  <c r="P4027" i="19"/>
  <c r="AI4020" i="19"/>
  <c r="Y4013" i="19"/>
  <c r="AB4013" i="19" s="1"/>
  <c r="AG4013" i="19" s="1"/>
  <c r="H4028" i="19"/>
  <c r="X4021" i="19"/>
  <c r="J4027" i="19"/>
  <c r="AD3999" i="19"/>
  <c r="AF3999" i="19" s="1"/>
  <c r="AJ3999" i="19" s="1"/>
  <c r="D3999" i="19" s="1"/>
  <c r="K4027" i="19"/>
  <c r="AE4020" i="19"/>
  <c r="AD4000" i="19"/>
  <c r="AF4000" i="19" s="1"/>
  <c r="AJ4000" i="19" s="1"/>
  <c r="D4000" i="19" s="1"/>
  <c r="J4028" i="19"/>
  <c r="AC4006" i="19"/>
  <c r="AA4006" i="19"/>
  <c r="AH4021" i="19"/>
  <c r="O4028" i="19"/>
  <c r="O4027" i="19"/>
  <c r="AH4020" i="19"/>
  <c r="P4028" i="19"/>
  <c r="AI4021" i="19"/>
  <c r="H4027" i="19"/>
  <c r="X4020" i="19"/>
  <c r="Y4014" i="19"/>
  <c r="AB4014" i="19" s="1"/>
  <c r="AG4014" i="19" s="1"/>
  <c r="AC4007" i="19"/>
  <c r="AA4007" i="19"/>
  <c r="AE4021" i="19"/>
  <c r="K4028" i="19"/>
  <c r="B4001" i="19" l="1"/>
  <c r="A4001" i="19"/>
  <c r="AD4007" i="19"/>
  <c r="AF4007" i="19" s="1"/>
  <c r="AJ4007" i="19" s="1"/>
  <c r="D4007" i="19" s="1"/>
  <c r="Y4020" i="19"/>
  <c r="AB4020" i="19" s="1"/>
  <c r="AG4020" i="19" s="1"/>
  <c r="AC4014" i="19"/>
  <c r="AA4014" i="19"/>
  <c r="P4035" i="19"/>
  <c r="AI4028" i="19"/>
  <c r="AC4013" i="19"/>
  <c r="AA4013" i="19"/>
  <c r="K4035" i="19"/>
  <c r="AE4028" i="19"/>
  <c r="J4034" i="19"/>
  <c r="J4035" i="19"/>
  <c r="K4034" i="19"/>
  <c r="AE4027" i="19"/>
  <c r="H4034" i="19"/>
  <c r="X4027" i="19"/>
  <c r="Y4021" i="19"/>
  <c r="AB4021" i="19" s="1"/>
  <c r="AG4021" i="19" s="1"/>
  <c r="O4034" i="19"/>
  <c r="AH4027" i="19"/>
  <c r="H4035" i="19"/>
  <c r="X4028" i="19"/>
  <c r="O4035" i="19"/>
  <c r="AH4028" i="19"/>
  <c r="AD4006" i="19"/>
  <c r="P4034" i="19"/>
  <c r="AI4027" i="19"/>
  <c r="P4041" i="19" l="1"/>
  <c r="AI4034" i="19"/>
  <c r="H4042" i="19"/>
  <c r="X4035" i="19"/>
  <c r="AD4013" i="19"/>
  <c r="AF4013" i="19" s="1"/>
  <c r="AJ4013" i="19" s="1"/>
  <c r="D4013" i="19" s="1"/>
  <c r="AC4021" i="19"/>
  <c r="AA4021" i="19"/>
  <c r="AF4006" i="19"/>
  <c r="AJ4006" i="19" s="1"/>
  <c r="D4006" i="19" s="1"/>
  <c r="J4041" i="19"/>
  <c r="AH4035" i="19"/>
  <c r="O4042" i="19"/>
  <c r="K4042" i="19"/>
  <c r="AE4035" i="19"/>
  <c r="AD4014" i="19"/>
  <c r="AF4014" i="19" s="1"/>
  <c r="AJ4014" i="19" s="1"/>
  <c r="D4014" i="19" s="1"/>
  <c r="Y4027" i="19"/>
  <c r="AB4027" i="19" s="1"/>
  <c r="AG4027" i="19" s="1"/>
  <c r="J4042" i="19"/>
  <c r="Y4028" i="19"/>
  <c r="AB4028" i="19" s="1"/>
  <c r="AG4028" i="19" s="1"/>
  <c r="O4041" i="19"/>
  <c r="AH4034" i="19"/>
  <c r="P4042" i="19"/>
  <c r="AI4035" i="19"/>
  <c r="H4041" i="19"/>
  <c r="X4034" i="19"/>
  <c r="AC4020" i="19"/>
  <c r="AA4020" i="19"/>
  <c r="AE4034" i="19"/>
  <c r="K4041" i="19"/>
  <c r="AD4020" i="19" l="1"/>
  <c r="AF4020" i="19" s="1"/>
  <c r="AJ4020" i="19" s="1"/>
  <c r="D4020" i="19" s="1"/>
  <c r="AD4021" i="19"/>
  <c r="AF4021" i="19" s="1"/>
  <c r="AJ4021" i="19" s="1"/>
  <c r="D4021" i="19" s="1"/>
  <c r="A4015" i="19"/>
  <c r="H4048" i="19"/>
  <c r="X4041" i="19"/>
  <c r="AC4028" i="19"/>
  <c r="AA4028" i="19"/>
  <c r="AC4027" i="19"/>
  <c r="AA4027" i="19"/>
  <c r="H4049" i="19"/>
  <c r="X4042" i="19"/>
  <c r="Y4034" i="19"/>
  <c r="AB4034" i="19" s="1"/>
  <c r="AG4034" i="19" s="1"/>
  <c r="J4049" i="19"/>
  <c r="B4015" i="19"/>
  <c r="K4049" i="19"/>
  <c r="AE4042" i="19"/>
  <c r="AH4042" i="19"/>
  <c r="O4049" i="19"/>
  <c r="P4049" i="19"/>
  <c r="AI4042" i="19"/>
  <c r="J4048" i="19"/>
  <c r="B4008" i="19"/>
  <c r="A4008" i="19"/>
  <c r="O4048" i="19"/>
  <c r="AH4041" i="19"/>
  <c r="Y4035" i="19"/>
  <c r="AB4035" i="19" s="1"/>
  <c r="AG4035" i="19" s="1"/>
  <c r="K4048" i="19"/>
  <c r="AE4041" i="19"/>
  <c r="P4048" i="19"/>
  <c r="AI4041" i="19"/>
  <c r="A4022" i="19" l="1"/>
  <c r="B4022" i="19"/>
  <c r="AD4028" i="19"/>
  <c r="AF4028" i="19" s="1"/>
  <c r="AJ4028" i="19" s="1"/>
  <c r="D4028" i="19" s="1"/>
  <c r="AD4027" i="19"/>
  <c r="AF4027" i="19" s="1"/>
  <c r="AJ4027" i="19" s="1"/>
  <c r="D4027" i="19" s="1"/>
  <c r="AC4035" i="19"/>
  <c r="AA4035" i="19"/>
  <c r="AI4049" i="19"/>
  <c r="P4056" i="19"/>
  <c r="P4055" i="19"/>
  <c r="AI4048" i="19"/>
  <c r="K4056" i="19"/>
  <c r="AE4049" i="19"/>
  <c r="AE4048" i="19"/>
  <c r="K4055" i="19"/>
  <c r="J4056" i="19"/>
  <c r="O4055" i="19"/>
  <c r="AH4048" i="19"/>
  <c r="AC4034" i="19"/>
  <c r="AA4034" i="19"/>
  <c r="O4056" i="19"/>
  <c r="AH4049" i="19"/>
  <c r="Y4041" i="19"/>
  <c r="AB4041" i="19" s="1"/>
  <c r="AG4041" i="19" s="1"/>
  <c r="Y4042" i="19"/>
  <c r="AB4042" i="19" s="1"/>
  <c r="AG4042" i="19" s="1"/>
  <c r="H4056" i="19"/>
  <c r="X4049" i="19"/>
  <c r="J4055" i="19"/>
  <c r="H4055" i="19"/>
  <c r="X4048" i="19"/>
  <c r="AD4034" i="19" l="1"/>
  <c r="AF4034" i="19" s="1"/>
  <c r="AJ4034" i="19" s="1"/>
  <c r="D4034" i="19" s="1"/>
  <c r="AD4035" i="19"/>
  <c r="AF4035" i="19" s="1"/>
  <c r="AJ4035" i="19" s="1"/>
  <c r="D4035" i="19" s="1"/>
  <c r="B4029" i="19"/>
  <c r="H4062" i="19"/>
  <c r="X4055" i="19"/>
  <c r="Y4048" i="19"/>
  <c r="AB4048" i="19" s="1"/>
  <c r="AG4048" i="19" s="1"/>
  <c r="O4062" i="19"/>
  <c r="AH4055" i="19"/>
  <c r="J4062" i="19"/>
  <c r="J4063" i="19"/>
  <c r="P4062" i="19"/>
  <c r="AI4055" i="19"/>
  <c r="O4063" i="19"/>
  <c r="AH4056" i="19"/>
  <c r="AC4042" i="19"/>
  <c r="AD4042" i="19" s="1"/>
  <c r="AF4042" i="19" s="1"/>
  <c r="AJ4042" i="19" s="1"/>
  <c r="D4042" i="19" s="1"/>
  <c r="AA4042" i="19"/>
  <c r="K4063" i="19"/>
  <c r="AE4056" i="19"/>
  <c r="A4029" i="19"/>
  <c r="Y4049" i="19"/>
  <c r="AB4049" i="19" s="1"/>
  <c r="AG4049" i="19" s="1"/>
  <c r="K4062" i="19"/>
  <c r="AE4055" i="19"/>
  <c r="H4063" i="19"/>
  <c r="X4056" i="19"/>
  <c r="AC4041" i="19"/>
  <c r="AD4041" i="19" s="1"/>
  <c r="AA4041" i="19"/>
  <c r="P4063" i="19"/>
  <c r="AI4056" i="19"/>
  <c r="B4036" i="19" l="1"/>
  <c r="AF4041" i="19"/>
  <c r="AJ4041" i="19" s="1"/>
  <c r="D4041" i="19" s="1"/>
  <c r="P4069" i="19"/>
  <c r="AI4062" i="19"/>
  <c r="H4070" i="19"/>
  <c r="X4063" i="19"/>
  <c r="AE4063" i="19"/>
  <c r="K4070" i="19"/>
  <c r="O4070" i="19"/>
  <c r="AH4063" i="19"/>
  <c r="J4070" i="19"/>
  <c r="K4069" i="19"/>
  <c r="AE4062" i="19"/>
  <c r="O4069" i="19"/>
  <c r="AH4062" i="19"/>
  <c r="AC4048" i="19"/>
  <c r="AD4048" i="19" s="1"/>
  <c r="AA4048" i="19"/>
  <c r="Y4055" i="19"/>
  <c r="AB4055" i="19" s="1"/>
  <c r="AG4055" i="19" s="1"/>
  <c r="A4036" i="19"/>
  <c r="P4070" i="19"/>
  <c r="AI4063" i="19"/>
  <c r="Y4056" i="19"/>
  <c r="AB4056" i="19" s="1"/>
  <c r="AG4056" i="19" s="1"/>
  <c r="J4069" i="19"/>
  <c r="AC4049" i="19"/>
  <c r="AA4049" i="19"/>
  <c r="H4069" i="19"/>
  <c r="X4062" i="19"/>
  <c r="AD4049" i="19" l="1"/>
  <c r="AF4049" i="19" s="1"/>
  <c r="AJ4049" i="19" s="1"/>
  <c r="D4049" i="19" s="1"/>
  <c r="A4043" i="19"/>
  <c r="B4043" i="19"/>
  <c r="O4076" i="19"/>
  <c r="AH4069" i="19"/>
  <c r="J4077" i="19"/>
  <c r="AE4069" i="19"/>
  <c r="K4076" i="19"/>
  <c r="O4077" i="19"/>
  <c r="AH4070" i="19"/>
  <c r="AC4056" i="19"/>
  <c r="AA4056" i="19"/>
  <c r="K4077" i="19"/>
  <c r="AE4070" i="19"/>
  <c r="P4077" i="19"/>
  <c r="AI4070" i="19"/>
  <c r="AC4055" i="19"/>
  <c r="AA4055" i="19"/>
  <c r="P4076" i="19"/>
  <c r="AI4069" i="19"/>
  <c r="J4076" i="19"/>
  <c r="Y4063" i="19"/>
  <c r="AB4063" i="19" s="1"/>
  <c r="AG4063" i="19" s="1"/>
  <c r="Y4062" i="19"/>
  <c r="AB4062" i="19" s="1"/>
  <c r="AG4062" i="19" s="1"/>
  <c r="H4076" i="19"/>
  <c r="X4069" i="19"/>
  <c r="H4077" i="19"/>
  <c r="X4070" i="19"/>
  <c r="AF4048" i="19"/>
  <c r="AJ4048" i="19" s="1"/>
  <c r="D4048" i="19" s="1"/>
  <c r="AD4055" i="19" l="1"/>
  <c r="AF4055" i="19" s="1"/>
  <c r="AJ4055" i="19" s="1"/>
  <c r="D4055" i="19" s="1"/>
  <c r="A4050" i="19"/>
  <c r="AD4056" i="19"/>
  <c r="AF4056" i="19" s="1"/>
  <c r="AJ4056" i="19" s="1"/>
  <c r="D4056" i="19" s="1"/>
  <c r="Y4070" i="19"/>
  <c r="AB4070" i="19" s="1"/>
  <c r="AG4070" i="19" s="1"/>
  <c r="AC4062" i="19"/>
  <c r="AA4062" i="19"/>
  <c r="J4084" i="19"/>
  <c r="O4084" i="19"/>
  <c r="AH4077" i="19"/>
  <c r="K4083" i="19"/>
  <c r="AE4076" i="19"/>
  <c r="J4083" i="19"/>
  <c r="P4084" i="19"/>
  <c r="AI4077" i="19"/>
  <c r="H4084" i="19"/>
  <c r="X4077" i="19"/>
  <c r="Y4069" i="19"/>
  <c r="AB4069" i="19" s="1"/>
  <c r="AG4069" i="19" s="1"/>
  <c r="AE4077" i="19"/>
  <c r="K4084" i="19"/>
  <c r="H4083" i="19"/>
  <c r="X4076" i="19"/>
  <c r="AC4063" i="19"/>
  <c r="AA4063" i="19"/>
  <c r="B4050" i="19"/>
  <c r="P4083" i="19"/>
  <c r="AI4076" i="19"/>
  <c r="O4083" i="19"/>
  <c r="AH4076" i="19"/>
  <c r="AD4062" i="19" l="1"/>
  <c r="AF4062" i="19" s="1"/>
  <c r="AJ4062" i="19" s="1"/>
  <c r="D4062" i="19" s="1"/>
  <c r="AD4063" i="19"/>
  <c r="AF4063" i="19" s="1"/>
  <c r="AJ4063" i="19" s="1"/>
  <c r="D4063" i="19" s="1"/>
  <c r="A4057" i="19"/>
  <c r="J4090" i="19"/>
  <c r="P4090" i="19"/>
  <c r="AI4083" i="19"/>
  <c r="P4091" i="19"/>
  <c r="AI4084" i="19"/>
  <c r="K4090" i="19"/>
  <c r="AE4083" i="19"/>
  <c r="H4090" i="19"/>
  <c r="X4083" i="19"/>
  <c r="Y4083" i="19" s="1"/>
  <c r="AA4083" i="19" s="1"/>
  <c r="AE4084" i="19"/>
  <c r="K4091" i="19"/>
  <c r="J4091" i="19"/>
  <c r="B4057" i="19"/>
  <c r="Y4076" i="19"/>
  <c r="AB4076" i="19" s="1"/>
  <c r="AG4076" i="19" s="1"/>
  <c r="AC4069" i="19"/>
  <c r="AA4069" i="19"/>
  <c r="O4090" i="19"/>
  <c r="AH4083" i="19"/>
  <c r="O4091" i="19"/>
  <c r="AH4084" i="19"/>
  <c r="Y4077" i="19"/>
  <c r="AB4077" i="19" s="1"/>
  <c r="AG4077" i="19" s="1"/>
  <c r="H4091" i="19"/>
  <c r="X4084" i="19"/>
  <c r="AC4070" i="19"/>
  <c r="AA4070" i="19"/>
  <c r="AD4070" i="19" l="1"/>
  <c r="AF4070" i="19" s="1"/>
  <c r="AJ4070" i="19" s="1"/>
  <c r="D4070" i="19" s="1"/>
  <c r="A4064" i="19"/>
  <c r="AD4069" i="19"/>
  <c r="AF4069" i="19" s="1"/>
  <c r="AJ4069" i="19" s="1"/>
  <c r="D4069" i="19" s="1"/>
  <c r="H4098" i="19"/>
  <c r="X4091" i="19"/>
  <c r="J4098" i="19"/>
  <c r="K4098" i="19"/>
  <c r="AE4091" i="19"/>
  <c r="AC4077" i="19"/>
  <c r="AA4077" i="19"/>
  <c r="H4097" i="19"/>
  <c r="X4090" i="19"/>
  <c r="P4097" i="19"/>
  <c r="AI4090" i="19"/>
  <c r="AB4083" i="19"/>
  <c r="AG4083" i="19" s="1"/>
  <c r="AC4083" i="19"/>
  <c r="AD4083" i="19" s="1"/>
  <c r="AF4083" i="19" s="1"/>
  <c r="Y4084" i="19"/>
  <c r="AH4091" i="19"/>
  <c r="O4098" i="19"/>
  <c r="AE4090" i="19"/>
  <c r="K4097" i="19"/>
  <c r="O4097" i="19"/>
  <c r="AH4090" i="19"/>
  <c r="P4098" i="19"/>
  <c r="AI4091" i="19"/>
  <c r="AC4076" i="19"/>
  <c r="AA4076" i="19"/>
  <c r="B4064" i="19"/>
  <c r="J4097" i="19"/>
  <c r="B4071" i="19" l="1"/>
  <c r="A4071" i="19"/>
  <c r="AD4077" i="19"/>
  <c r="AF4077" i="19" s="1"/>
  <c r="AJ4077" i="19" s="1"/>
  <c r="D4077" i="19" s="1"/>
  <c r="AJ4083" i="19"/>
  <c r="D4083" i="19" s="1"/>
  <c r="J4104" i="19"/>
  <c r="H4104" i="19"/>
  <c r="X4097" i="19"/>
  <c r="P4105" i="19"/>
  <c r="AI4098" i="19"/>
  <c r="AE4098" i="19"/>
  <c r="K4105" i="19"/>
  <c r="AD4076" i="19"/>
  <c r="AF4076" i="19" s="1"/>
  <c r="AJ4076" i="19" s="1"/>
  <c r="D4076" i="19" s="1"/>
  <c r="Y4090" i="19"/>
  <c r="AB4090" i="19" s="1"/>
  <c r="AG4090" i="19" s="1"/>
  <c r="O4105" i="19"/>
  <c r="AH4098" i="19"/>
  <c r="J4105" i="19"/>
  <c r="Y4091" i="19"/>
  <c r="AB4091" i="19" s="1"/>
  <c r="AG4091" i="19" s="1"/>
  <c r="AC4084" i="19"/>
  <c r="AA4084" i="19"/>
  <c r="P4104" i="19"/>
  <c r="AI4097" i="19"/>
  <c r="O4104" i="19"/>
  <c r="AH4097" i="19"/>
  <c r="K4104" i="19"/>
  <c r="AE4097" i="19"/>
  <c r="AB4084" i="19"/>
  <c r="AG4084" i="19" s="1"/>
  <c r="H4105" i="19"/>
  <c r="X4098" i="19"/>
  <c r="AD4084" i="19" l="1"/>
  <c r="AF4084" i="19" s="1"/>
  <c r="A4078" i="19"/>
  <c r="H4112" i="19"/>
  <c r="X4105" i="19"/>
  <c r="AH4105" i="19"/>
  <c r="O4112" i="19"/>
  <c r="AE4104" i="19"/>
  <c r="K4111" i="19"/>
  <c r="B4078" i="19"/>
  <c r="K4112" i="19"/>
  <c r="AE4105" i="19"/>
  <c r="AC4090" i="19"/>
  <c r="AD4090" i="19" s="1"/>
  <c r="AA4090" i="19"/>
  <c r="O4111" i="19"/>
  <c r="AH4104" i="19"/>
  <c r="P4112" i="19"/>
  <c r="AI4105" i="19"/>
  <c r="Y4097" i="19"/>
  <c r="AB4097" i="19" s="1"/>
  <c r="AG4097" i="19" s="1"/>
  <c r="P4111" i="19"/>
  <c r="AI4104" i="19"/>
  <c r="AC4091" i="19"/>
  <c r="AA4091" i="19"/>
  <c r="H4111" i="19"/>
  <c r="X4104" i="19"/>
  <c r="Y4098" i="19"/>
  <c r="AB4098" i="19" s="1"/>
  <c r="AG4098" i="19" s="1"/>
  <c r="J4112" i="19"/>
  <c r="J4111" i="19"/>
  <c r="AD4091" i="19" l="1"/>
  <c r="AF4091" i="19" s="1"/>
  <c r="AJ4091" i="19" s="1"/>
  <c r="D4091" i="19" s="1"/>
  <c r="AJ4084" i="19"/>
  <c r="D4084" i="19" s="1"/>
  <c r="B4085" i="19" s="1"/>
  <c r="P4119" i="19"/>
  <c r="AI4112" i="19"/>
  <c r="J4118" i="19"/>
  <c r="J4119" i="19"/>
  <c r="P4118" i="19"/>
  <c r="AI4111" i="19"/>
  <c r="O4118" i="19"/>
  <c r="AH4111" i="19"/>
  <c r="Y4105" i="19"/>
  <c r="AB4105" i="19" s="1"/>
  <c r="AG4105" i="19" s="1"/>
  <c r="AF4090" i="19"/>
  <c r="AJ4090" i="19" s="1"/>
  <c r="D4090" i="19" s="1"/>
  <c r="AC4098" i="19"/>
  <c r="AD4098" i="19" s="1"/>
  <c r="AA4098" i="19"/>
  <c r="Y4104" i="19"/>
  <c r="AB4104" i="19" s="1"/>
  <c r="AG4104" i="19" s="1"/>
  <c r="AE4112" i="19"/>
  <c r="K4119" i="19"/>
  <c r="H4118" i="19"/>
  <c r="X4111" i="19"/>
  <c r="K4118" i="19"/>
  <c r="AE4111" i="19"/>
  <c r="AH4112" i="19"/>
  <c r="O4119" i="19"/>
  <c r="AC4097" i="19"/>
  <c r="AD4097" i="19" s="1"/>
  <c r="AA4097" i="19"/>
  <c r="H4119" i="19"/>
  <c r="X4112" i="19"/>
  <c r="A4085" i="19" l="1"/>
  <c r="A4092" i="19"/>
  <c r="B4092" i="19"/>
  <c r="H4126" i="19"/>
  <c r="X4119" i="19"/>
  <c r="Y4111" i="19"/>
  <c r="AB4111" i="19" s="1"/>
  <c r="AG4111" i="19" s="1"/>
  <c r="H4125" i="19"/>
  <c r="X4118" i="19"/>
  <c r="K4126" i="19"/>
  <c r="AE4119" i="19"/>
  <c r="J4125" i="19"/>
  <c r="AC4104" i="19"/>
  <c r="AA4104" i="19"/>
  <c r="P4126" i="19"/>
  <c r="AI4119" i="19"/>
  <c r="AC4105" i="19"/>
  <c r="AD4105" i="19" s="1"/>
  <c r="AA4105" i="19"/>
  <c r="O4125" i="19"/>
  <c r="AH4118" i="19"/>
  <c r="AE4118" i="19"/>
  <c r="K4125" i="19"/>
  <c r="P4125" i="19"/>
  <c r="AI4118" i="19"/>
  <c r="AF4097" i="19"/>
  <c r="AJ4097" i="19" s="1"/>
  <c r="D4097" i="19" s="1"/>
  <c r="AH4119" i="19"/>
  <c r="O4126" i="19"/>
  <c r="J4126" i="19"/>
  <c r="AF4098" i="19"/>
  <c r="AJ4098" i="19" s="1"/>
  <c r="D4098" i="19" s="1"/>
  <c r="Y4112" i="19"/>
  <c r="AB4112" i="19" s="1"/>
  <c r="AG4112" i="19" s="1"/>
  <c r="AD4104" i="19" l="1"/>
  <c r="AF4104" i="19" s="1"/>
  <c r="AJ4104" i="19" s="1"/>
  <c r="D4104" i="19" s="1"/>
  <c r="B4099" i="19"/>
  <c r="J4132" i="19"/>
  <c r="AI4126" i="19"/>
  <c r="P4133" i="19"/>
  <c r="J4133" i="19"/>
  <c r="AH4126" i="19"/>
  <c r="O4133" i="19"/>
  <c r="K4133" i="19"/>
  <c r="AE4126" i="19"/>
  <c r="Y4118" i="19"/>
  <c r="P4132" i="19"/>
  <c r="AI4125" i="19"/>
  <c r="K4132" i="19"/>
  <c r="AE4125" i="19"/>
  <c r="H4133" i="19"/>
  <c r="X4126" i="19"/>
  <c r="A4099" i="19"/>
  <c r="AC4111" i="19"/>
  <c r="AA4111" i="19"/>
  <c r="Y4119" i="19"/>
  <c r="AB4119" i="19" s="1"/>
  <c r="AG4119" i="19" s="1"/>
  <c r="O4132" i="19"/>
  <c r="AH4125" i="19"/>
  <c r="H4132" i="19"/>
  <c r="X4125" i="19"/>
  <c r="AC4112" i="19"/>
  <c r="AD4112" i="19" s="1"/>
  <c r="AA4112" i="19"/>
  <c r="AF4105" i="19"/>
  <c r="AJ4105" i="19" s="1"/>
  <c r="D4105" i="19" s="1"/>
  <c r="AD4111" i="19" l="1"/>
  <c r="AF4111" i="19" s="1"/>
  <c r="AJ4111" i="19" s="1"/>
  <c r="D4111" i="19" s="1"/>
  <c r="B4106" i="19"/>
  <c r="AE4132" i="19"/>
  <c r="K4139" i="19"/>
  <c r="H4139" i="19"/>
  <c r="X4132" i="19"/>
  <c r="AF4112" i="19"/>
  <c r="AJ4112" i="19" s="1"/>
  <c r="D4112" i="19" s="1"/>
  <c r="Y4125" i="19"/>
  <c r="AB4125" i="19" s="1"/>
  <c r="AG4125" i="19" s="1"/>
  <c r="AC4118" i="19"/>
  <c r="AA4118" i="19"/>
  <c r="O4139" i="19"/>
  <c r="AH4132" i="19"/>
  <c r="J4140" i="19"/>
  <c r="P4139" i="19"/>
  <c r="AI4132" i="19"/>
  <c r="AB4118" i="19"/>
  <c r="AG4118" i="19" s="1"/>
  <c r="A4106" i="19"/>
  <c r="P4140" i="19"/>
  <c r="AI4133" i="19"/>
  <c r="Y4126" i="19"/>
  <c r="AB4126" i="19" s="1"/>
  <c r="AG4126" i="19" s="1"/>
  <c r="K4140" i="19"/>
  <c r="AE4133" i="19"/>
  <c r="AC4119" i="19"/>
  <c r="AA4119" i="19"/>
  <c r="O4140" i="19"/>
  <c r="AH4133" i="19"/>
  <c r="H4140" i="19"/>
  <c r="X4133" i="19"/>
  <c r="J4139" i="19"/>
  <c r="AD4118" i="19" l="1"/>
  <c r="AF4118" i="19" s="1"/>
  <c r="AJ4118" i="19" s="1"/>
  <c r="D4118" i="19" s="1"/>
  <c r="P4146" i="19"/>
  <c r="AI4139" i="19"/>
  <c r="AD4119" i="19"/>
  <c r="AF4119" i="19" s="1"/>
  <c r="AJ4119" i="19" s="1"/>
  <c r="D4119" i="19" s="1"/>
  <c r="O4147" i="19"/>
  <c r="AH4140" i="19"/>
  <c r="J4147" i="19"/>
  <c r="AC4125" i="19"/>
  <c r="AA4125" i="19"/>
  <c r="H4147" i="19"/>
  <c r="X4140" i="19"/>
  <c r="AI4140" i="19"/>
  <c r="P4147" i="19"/>
  <c r="Y4132" i="19"/>
  <c r="AB4132" i="19" s="1"/>
  <c r="AG4132" i="19" s="1"/>
  <c r="H4146" i="19"/>
  <c r="X4139" i="19"/>
  <c r="K4146" i="19"/>
  <c r="AE4139" i="19"/>
  <c r="Y4133" i="19"/>
  <c r="AB4133" i="19" s="1"/>
  <c r="AG4133" i="19" s="1"/>
  <c r="O4146" i="19"/>
  <c r="AH4139" i="19"/>
  <c r="AE4140" i="19"/>
  <c r="K4147" i="19"/>
  <c r="AC4126" i="19"/>
  <c r="AA4126" i="19"/>
  <c r="A4113" i="19"/>
  <c r="B4113" i="19"/>
  <c r="J4146" i="19"/>
  <c r="AD4126" i="19" l="1"/>
  <c r="AF4126" i="19" s="1"/>
  <c r="AJ4126" i="19" s="1"/>
  <c r="D4126" i="19" s="1"/>
  <c r="AD4125" i="19"/>
  <c r="AF4125" i="19" s="1"/>
  <c r="AJ4125" i="19" s="1"/>
  <c r="D4125" i="19" s="1"/>
  <c r="B4120" i="19"/>
  <c r="P4154" i="19"/>
  <c r="AI4147" i="19"/>
  <c r="Y4140" i="19"/>
  <c r="AB4140" i="19" s="1"/>
  <c r="AG4140" i="19" s="1"/>
  <c r="K4154" i="19"/>
  <c r="AE4147" i="19"/>
  <c r="O4153" i="19"/>
  <c r="AH4146" i="19"/>
  <c r="Y4139" i="19"/>
  <c r="AB4139" i="19" s="1"/>
  <c r="AG4139" i="19" s="1"/>
  <c r="A4120" i="19"/>
  <c r="H4154" i="19"/>
  <c r="X4147" i="19"/>
  <c r="AC4133" i="19"/>
  <c r="AA4133" i="19"/>
  <c r="J4154" i="19"/>
  <c r="AE4146" i="19"/>
  <c r="K4153" i="19"/>
  <c r="O4154" i="19"/>
  <c r="AH4147" i="19"/>
  <c r="H4153" i="19"/>
  <c r="X4146" i="19"/>
  <c r="J4153" i="19"/>
  <c r="AC4132" i="19"/>
  <c r="AA4132" i="19"/>
  <c r="P4153" i="19"/>
  <c r="AI4146" i="19"/>
  <c r="AD4132" i="19" l="1"/>
  <c r="AF4132" i="19" s="1"/>
  <c r="AJ4132" i="19" s="1"/>
  <c r="D4132" i="19" s="1"/>
  <c r="B4127" i="19"/>
  <c r="Y4147" i="19"/>
  <c r="AB4147" i="19" s="1"/>
  <c r="AG4147" i="19" s="1"/>
  <c r="AC4139" i="19"/>
  <c r="AA4139" i="19"/>
  <c r="J4160" i="19"/>
  <c r="AC4140" i="19"/>
  <c r="AA4140" i="19"/>
  <c r="H4161" i="19"/>
  <c r="X4154" i="19"/>
  <c r="AE4153" i="19"/>
  <c r="K4160" i="19"/>
  <c r="A4127" i="19"/>
  <c r="P4160" i="19"/>
  <c r="AI4153" i="19"/>
  <c r="Y4146" i="19"/>
  <c r="AB4146" i="19" s="1"/>
  <c r="AG4146" i="19" s="1"/>
  <c r="O4160" i="19"/>
  <c r="AH4153" i="19"/>
  <c r="H4160" i="19"/>
  <c r="X4153" i="19"/>
  <c r="K4161" i="19"/>
  <c r="AE4154" i="19"/>
  <c r="O4161" i="19"/>
  <c r="AH4154" i="19"/>
  <c r="J4161" i="19"/>
  <c r="AD4133" i="19"/>
  <c r="AF4133" i="19" s="1"/>
  <c r="AJ4133" i="19" s="1"/>
  <c r="D4133" i="19" s="1"/>
  <c r="AI4154" i="19"/>
  <c r="P4161" i="19"/>
  <c r="B4134" i="19" l="1"/>
  <c r="J4168" i="19"/>
  <c r="AE4161" i="19"/>
  <c r="K4168" i="19"/>
  <c r="H4167" i="19"/>
  <c r="X4160" i="19"/>
  <c r="Y4154" i="19"/>
  <c r="AB4154" i="19" s="1"/>
  <c r="AG4154" i="19" s="1"/>
  <c r="H4168" i="19"/>
  <c r="X4161" i="19"/>
  <c r="O4168" i="19"/>
  <c r="AH4161" i="19"/>
  <c r="Y4153" i="19"/>
  <c r="J4167" i="19"/>
  <c r="AD4139" i="19"/>
  <c r="AF4139" i="19" s="1"/>
  <c r="AJ4139" i="19" s="1"/>
  <c r="D4139" i="19" s="1"/>
  <c r="O4167" i="19"/>
  <c r="AH4160" i="19"/>
  <c r="P4167" i="19"/>
  <c r="AI4160" i="19"/>
  <c r="AE4160" i="19"/>
  <c r="K4167" i="19"/>
  <c r="AD4140" i="19"/>
  <c r="AF4140" i="19" s="1"/>
  <c r="AJ4140" i="19" s="1"/>
  <c r="D4140" i="19" s="1"/>
  <c r="A4134" i="19"/>
  <c r="AC4146" i="19"/>
  <c r="AA4146" i="19"/>
  <c r="P4168" i="19"/>
  <c r="AI4161" i="19"/>
  <c r="AC4147" i="19"/>
  <c r="AA4147" i="19"/>
  <c r="AD4146" i="19" l="1"/>
  <c r="AF4146" i="19" s="1"/>
  <c r="AJ4146" i="19" s="1"/>
  <c r="D4146" i="19" s="1"/>
  <c r="AD4147" i="19"/>
  <c r="AF4147" i="19" s="1"/>
  <c r="AJ4147" i="19" s="1"/>
  <c r="D4147" i="19" s="1"/>
  <c r="A4141" i="19"/>
  <c r="B4141" i="19"/>
  <c r="AC4153" i="19"/>
  <c r="AA4153" i="19"/>
  <c r="AH4168" i="19"/>
  <c r="O4175" i="19"/>
  <c r="Y4161" i="19"/>
  <c r="AB4161" i="19" s="1"/>
  <c r="AG4161" i="19" s="1"/>
  <c r="AC4154" i="19"/>
  <c r="AA4154" i="19"/>
  <c r="Y4160" i="19"/>
  <c r="AB4160" i="19" s="1"/>
  <c r="AG4160" i="19" s="1"/>
  <c r="P4174" i="19"/>
  <c r="AI4167" i="19"/>
  <c r="H4174" i="19"/>
  <c r="X4167" i="19"/>
  <c r="O4174" i="19"/>
  <c r="AH4167" i="19"/>
  <c r="H4175" i="19"/>
  <c r="X4168" i="19"/>
  <c r="K4174" i="19"/>
  <c r="AE4167" i="19"/>
  <c r="J4174" i="19"/>
  <c r="AI4168" i="19"/>
  <c r="P4175" i="19"/>
  <c r="AB4153" i="19"/>
  <c r="AG4153" i="19" s="1"/>
  <c r="K4175" i="19"/>
  <c r="AE4168" i="19"/>
  <c r="J4175" i="19"/>
  <c r="B4148" i="19" l="1"/>
  <c r="AD4154" i="19"/>
  <c r="AF4154" i="19" s="1"/>
  <c r="AJ4154" i="19" s="1"/>
  <c r="D4154" i="19" s="1"/>
  <c r="AD4153" i="19"/>
  <c r="AF4153" i="19" s="1"/>
  <c r="A4148" i="19"/>
  <c r="AC4161" i="19"/>
  <c r="AA4161" i="19"/>
  <c r="AH4175" i="19"/>
  <c r="O4182" i="19"/>
  <c r="AE4174" i="19"/>
  <c r="K4181" i="19"/>
  <c r="Y4168" i="19"/>
  <c r="AB4168" i="19" s="1"/>
  <c r="AG4168" i="19" s="1"/>
  <c r="H4182" i="19"/>
  <c r="X4175" i="19"/>
  <c r="P4181" i="19"/>
  <c r="AI4174" i="19"/>
  <c r="K4182" i="19"/>
  <c r="AE4175" i="19"/>
  <c r="O4181" i="19"/>
  <c r="AH4174" i="19"/>
  <c r="Y4167" i="19"/>
  <c r="AB4167" i="19" s="1"/>
  <c r="AG4167" i="19" s="1"/>
  <c r="J4182" i="19"/>
  <c r="AC4160" i="19"/>
  <c r="AA4160" i="19"/>
  <c r="AI4175" i="19"/>
  <c r="P4182" i="19"/>
  <c r="J4181" i="19"/>
  <c r="H4181" i="19"/>
  <c r="X4174" i="19"/>
  <c r="AD4160" i="19" l="1"/>
  <c r="AF4160" i="19" s="1"/>
  <c r="AJ4160" i="19" s="1"/>
  <c r="D4160" i="19" s="1"/>
  <c r="AJ4153" i="19"/>
  <c r="D4153" i="19" s="1"/>
  <c r="A4155" i="19" s="1"/>
  <c r="AD4161" i="19"/>
  <c r="AF4161" i="19" s="1"/>
  <c r="AJ4161" i="19" s="1"/>
  <c r="D4161" i="19" s="1"/>
  <c r="P4188" i="19"/>
  <c r="AI4181" i="19"/>
  <c r="Y4174" i="19"/>
  <c r="AB4174" i="19" s="1"/>
  <c r="AG4174" i="19" s="1"/>
  <c r="H4189" i="19"/>
  <c r="X4182" i="19"/>
  <c r="J4188" i="19"/>
  <c r="AC4168" i="19"/>
  <c r="AA4168" i="19"/>
  <c r="AC4167" i="19"/>
  <c r="AA4167" i="19"/>
  <c r="AE4181" i="19"/>
  <c r="K4188" i="19"/>
  <c r="K4189" i="19"/>
  <c r="AE4182" i="19"/>
  <c r="H4188" i="19"/>
  <c r="X4181" i="19"/>
  <c r="Y4175" i="19"/>
  <c r="AB4175" i="19" s="1"/>
  <c r="AG4175" i="19" s="1"/>
  <c r="AI4182" i="19"/>
  <c r="P4189" i="19"/>
  <c r="J4189" i="19"/>
  <c r="O4189" i="19"/>
  <c r="AH4182" i="19"/>
  <c r="O4188" i="19"/>
  <c r="AH4181" i="19"/>
  <c r="AD4168" i="19" l="1"/>
  <c r="AF4168" i="19" s="1"/>
  <c r="AJ4168" i="19" s="1"/>
  <c r="D4168" i="19" s="1"/>
  <c r="B4155" i="19"/>
  <c r="AD4167" i="19"/>
  <c r="AF4167" i="19" s="1"/>
  <c r="AJ4167" i="19" s="1"/>
  <c r="D4167" i="19" s="1"/>
  <c r="AE4188" i="19"/>
  <c r="K4195" i="19"/>
  <c r="O4195" i="19"/>
  <c r="AH4188" i="19"/>
  <c r="P4196" i="19"/>
  <c r="AI4189" i="19"/>
  <c r="J4195" i="19"/>
  <c r="Y4182" i="19"/>
  <c r="AB4182" i="19" s="1"/>
  <c r="AG4182" i="19" s="1"/>
  <c r="Y4181" i="19"/>
  <c r="AB4181" i="19" s="1"/>
  <c r="AG4181" i="19" s="1"/>
  <c r="H4195" i="19"/>
  <c r="X4188" i="19"/>
  <c r="J4196" i="19"/>
  <c r="AC4175" i="19"/>
  <c r="AD4175" i="19" s="1"/>
  <c r="AA4175" i="19"/>
  <c r="H4196" i="19"/>
  <c r="X4189" i="19"/>
  <c r="B4162" i="19"/>
  <c r="A4162" i="19"/>
  <c r="O4196" i="19"/>
  <c r="AH4189" i="19"/>
  <c r="AC4174" i="19"/>
  <c r="AA4174" i="19"/>
  <c r="K4196" i="19"/>
  <c r="AE4189" i="19"/>
  <c r="P4195" i="19"/>
  <c r="AI4188" i="19"/>
  <c r="AD4174" i="19" l="1"/>
  <c r="AF4174" i="19" s="1"/>
  <c r="AJ4174" i="19" s="1"/>
  <c r="D4174" i="19" s="1"/>
  <c r="K4203" i="19"/>
  <c r="AE4196" i="19"/>
  <c r="Y4188" i="19"/>
  <c r="AB4188" i="19" s="1"/>
  <c r="AG4188" i="19" s="1"/>
  <c r="P4202" i="19"/>
  <c r="AI4195" i="19"/>
  <c r="H4202" i="19"/>
  <c r="X4195" i="19"/>
  <c r="AC4182" i="19"/>
  <c r="AA4182" i="19"/>
  <c r="Y4189" i="19"/>
  <c r="A4169" i="19"/>
  <c r="B4169" i="19"/>
  <c r="H4203" i="19"/>
  <c r="X4196" i="19"/>
  <c r="AC4181" i="19"/>
  <c r="AA4181" i="19"/>
  <c r="AH4196" i="19"/>
  <c r="O4203" i="19"/>
  <c r="J4202" i="19"/>
  <c r="AF4175" i="19"/>
  <c r="AJ4175" i="19" s="1"/>
  <c r="D4175" i="19" s="1"/>
  <c r="O4202" i="19"/>
  <c r="AH4195" i="19"/>
  <c r="AE4195" i="19"/>
  <c r="K4202" i="19"/>
  <c r="AI4196" i="19"/>
  <c r="P4203" i="19"/>
  <c r="J4203" i="19"/>
  <c r="AD4181" i="19" l="1"/>
  <c r="AF4181" i="19" s="1"/>
  <c r="AJ4181" i="19" s="1"/>
  <c r="D4181" i="19" s="1"/>
  <c r="AD4182" i="19"/>
  <c r="AF4182" i="19" s="1"/>
  <c r="AJ4182" i="19" s="1"/>
  <c r="D4182" i="19" s="1"/>
  <c r="A4176" i="19"/>
  <c r="H4210" i="19"/>
  <c r="X4203" i="19"/>
  <c r="AE4202" i="19"/>
  <c r="K4209" i="19"/>
  <c r="AC4189" i="19"/>
  <c r="AA4189" i="19"/>
  <c r="Y4196" i="19"/>
  <c r="AB4196" i="19" s="1"/>
  <c r="AG4196" i="19" s="1"/>
  <c r="AB4189" i="19"/>
  <c r="AG4189" i="19" s="1"/>
  <c r="AC4188" i="19"/>
  <c r="AA4188" i="19"/>
  <c r="AI4203" i="19"/>
  <c r="P4210" i="19"/>
  <c r="Y4195" i="19"/>
  <c r="H4209" i="19"/>
  <c r="X4202" i="19"/>
  <c r="J4209" i="19"/>
  <c r="Y4202" i="19"/>
  <c r="AA4202" i="19" s="1"/>
  <c r="O4210" i="19"/>
  <c r="AH4203" i="19"/>
  <c r="O4209" i="19"/>
  <c r="AH4202" i="19"/>
  <c r="B4176" i="19"/>
  <c r="P4209" i="19"/>
  <c r="AI4202" i="19"/>
  <c r="J4210" i="19"/>
  <c r="K4210" i="19"/>
  <c r="AE4203" i="19"/>
  <c r="B4183" i="19" l="1"/>
  <c r="AD4189" i="19"/>
  <c r="AF4189" i="19" s="1"/>
  <c r="AD4188" i="19"/>
  <c r="AF4188" i="19" s="1"/>
  <c r="AJ4188" i="19" s="1"/>
  <c r="D4188" i="19" s="1"/>
  <c r="P4217" i="19"/>
  <c r="AI4210" i="19"/>
  <c r="A4183" i="19"/>
  <c r="P4216" i="19"/>
  <c r="AI4209" i="19"/>
  <c r="AC4195" i="19"/>
  <c r="AA4195" i="19"/>
  <c r="J4217" i="19"/>
  <c r="O4216" i="19"/>
  <c r="AH4209" i="19"/>
  <c r="AH4210" i="19"/>
  <c r="O4217" i="19"/>
  <c r="AC4196" i="19"/>
  <c r="AD4196" i="19" s="1"/>
  <c r="AA4196" i="19"/>
  <c r="AB4202" i="19"/>
  <c r="AG4202" i="19" s="1"/>
  <c r="AC4202" i="19"/>
  <c r="AD4202" i="19" s="1"/>
  <c r="AF4202" i="19" s="1"/>
  <c r="J4216" i="19"/>
  <c r="Y4203" i="19"/>
  <c r="AB4203" i="19" s="1"/>
  <c r="AG4203" i="19" s="1"/>
  <c r="K4216" i="19"/>
  <c r="AE4209" i="19"/>
  <c r="H4216" i="19"/>
  <c r="X4209" i="19"/>
  <c r="AE4210" i="19"/>
  <c r="K4217" i="19"/>
  <c r="AB4195" i="19"/>
  <c r="AG4195" i="19" s="1"/>
  <c r="H4217" i="19"/>
  <c r="X4210" i="19"/>
  <c r="AJ4189" i="19" l="1"/>
  <c r="D4189" i="19" s="1"/>
  <c r="A4190" i="19" s="1"/>
  <c r="AF4196" i="19"/>
  <c r="AJ4196" i="19" s="1"/>
  <c r="D4196" i="19" s="1"/>
  <c r="O4224" i="19"/>
  <c r="AH4217" i="19"/>
  <c r="O4223" i="19"/>
  <c r="AH4216" i="19"/>
  <c r="H4224" i="19"/>
  <c r="X4217" i="19"/>
  <c r="H4223" i="19"/>
  <c r="X4216" i="19"/>
  <c r="J4224" i="19"/>
  <c r="AE4217" i="19"/>
  <c r="K4224" i="19"/>
  <c r="Y4209" i="19"/>
  <c r="AB4209" i="19" s="1"/>
  <c r="AG4209" i="19" s="1"/>
  <c r="AE4216" i="19"/>
  <c r="K4223" i="19"/>
  <c r="AC4203" i="19"/>
  <c r="AA4203" i="19"/>
  <c r="P4223" i="19"/>
  <c r="AI4216" i="19"/>
  <c r="J4223" i="19"/>
  <c r="AD4195" i="19"/>
  <c r="AF4195" i="19" s="1"/>
  <c r="AJ4195" i="19" s="1"/>
  <c r="D4195" i="19" s="1"/>
  <c r="Y4210" i="19"/>
  <c r="AB4210" i="19" s="1"/>
  <c r="AG4210" i="19" s="1"/>
  <c r="AJ4202" i="19"/>
  <c r="D4202" i="19" s="1"/>
  <c r="P4224" i="19"/>
  <c r="AI4217" i="19"/>
  <c r="B4190" i="19" l="1"/>
  <c r="AD4203" i="19"/>
  <c r="AF4203" i="19" s="1"/>
  <c r="AJ4203" i="19" s="1"/>
  <c r="D4203" i="19" s="1"/>
  <c r="A4204" i="19" s="1"/>
  <c r="A4197" i="19"/>
  <c r="AI4224" i="19"/>
  <c r="P4231" i="19"/>
  <c r="AC4209" i="19"/>
  <c r="AA4209" i="19"/>
  <c r="K4231" i="19"/>
  <c r="AE4224" i="19"/>
  <c r="Y4217" i="19"/>
  <c r="AB4217" i="19" s="1"/>
  <c r="AG4217" i="19" s="1"/>
  <c r="P4230" i="19"/>
  <c r="AI4223" i="19"/>
  <c r="H4231" i="19"/>
  <c r="X4224" i="19"/>
  <c r="AH4224" i="19"/>
  <c r="O4231" i="19"/>
  <c r="AC4210" i="19"/>
  <c r="AA4210" i="19"/>
  <c r="J4231" i="19"/>
  <c r="Y4216" i="19"/>
  <c r="J4230" i="19"/>
  <c r="H4230" i="19"/>
  <c r="X4223" i="19"/>
  <c r="K4230" i="19"/>
  <c r="AE4223" i="19"/>
  <c r="B4197" i="19"/>
  <c r="O4230" i="19"/>
  <c r="AH4223" i="19"/>
  <c r="AD4210" i="19" l="1"/>
  <c r="AF4210" i="19" s="1"/>
  <c r="AJ4210" i="19" s="1"/>
  <c r="D4210" i="19" s="1"/>
  <c r="AD4209" i="19"/>
  <c r="AF4209" i="19" s="1"/>
  <c r="AJ4209" i="19" s="1"/>
  <c r="D4209" i="19" s="1"/>
  <c r="B4204" i="19"/>
  <c r="K4237" i="19"/>
  <c r="AE4230" i="19"/>
  <c r="P4237" i="19"/>
  <c r="AI4230" i="19"/>
  <c r="Y4223" i="19"/>
  <c r="AB4223" i="19" s="1"/>
  <c r="AG4223" i="19" s="1"/>
  <c r="AC4216" i="19"/>
  <c r="AA4216" i="19"/>
  <c r="O4238" i="19"/>
  <c r="AH4231" i="19"/>
  <c r="H4238" i="19"/>
  <c r="X4231" i="19"/>
  <c r="P4238" i="19"/>
  <c r="AI4231" i="19"/>
  <c r="O4237" i="19"/>
  <c r="AH4230" i="19"/>
  <c r="Y4224" i="19"/>
  <c r="H4237" i="19"/>
  <c r="X4230" i="19"/>
  <c r="AC4217" i="19"/>
  <c r="AA4217" i="19"/>
  <c r="J4237" i="19"/>
  <c r="K4238" i="19"/>
  <c r="AE4231" i="19"/>
  <c r="AB4216" i="19"/>
  <c r="AG4216" i="19" s="1"/>
  <c r="J4238" i="19"/>
  <c r="B4211" i="19" l="1"/>
  <c r="AD4217" i="19"/>
  <c r="AF4217" i="19" s="1"/>
  <c r="AJ4217" i="19" s="1"/>
  <c r="D4217" i="19" s="1"/>
  <c r="A4211" i="19"/>
  <c r="AD4216" i="19"/>
  <c r="AF4216" i="19" s="1"/>
  <c r="Y4231" i="19"/>
  <c r="AB4231" i="19" s="1"/>
  <c r="AG4231" i="19" s="1"/>
  <c r="K4245" i="19"/>
  <c r="AE4238" i="19"/>
  <c r="O4244" i="19"/>
  <c r="AH4237" i="19"/>
  <c r="J4245" i="19"/>
  <c r="AH4238" i="19"/>
  <c r="O4245" i="19"/>
  <c r="J4244" i="19"/>
  <c r="AC4223" i="19"/>
  <c r="AA4223" i="19"/>
  <c r="H4244" i="19"/>
  <c r="X4237" i="19"/>
  <c r="Y4237" i="19" s="1"/>
  <c r="P4244" i="19"/>
  <c r="AI4237" i="19"/>
  <c r="P4245" i="19"/>
  <c r="AI4238" i="19"/>
  <c r="H4245" i="19"/>
  <c r="X4238" i="19"/>
  <c r="Y4230" i="19"/>
  <c r="AC4224" i="19"/>
  <c r="AA4224" i="19"/>
  <c r="AB4224" i="19"/>
  <c r="AG4224" i="19" s="1"/>
  <c r="K4244" i="19"/>
  <c r="AE4237" i="19"/>
  <c r="AD4224" i="19" l="1"/>
  <c r="AF4224" i="19" s="1"/>
  <c r="AJ4224" i="19" s="1"/>
  <c r="D4224" i="19" s="1"/>
  <c r="AJ4216" i="19"/>
  <c r="D4216" i="19" s="1"/>
  <c r="A4218" i="19" s="1"/>
  <c r="AC4237" i="19"/>
  <c r="AA4237" i="19"/>
  <c r="H4251" i="19"/>
  <c r="X4244" i="19"/>
  <c r="AE4244" i="19"/>
  <c r="K4251" i="19"/>
  <c r="AD4223" i="19"/>
  <c r="AF4223" i="19" s="1"/>
  <c r="AJ4223" i="19" s="1"/>
  <c r="D4223" i="19" s="1"/>
  <c r="Y4238" i="19"/>
  <c r="AB4238" i="19" s="1"/>
  <c r="AG4238" i="19" s="1"/>
  <c r="H4252" i="19"/>
  <c r="X4245" i="19"/>
  <c r="AE4245" i="19"/>
  <c r="K4252" i="19"/>
  <c r="AC4230" i="19"/>
  <c r="AA4230" i="19"/>
  <c r="J4252" i="19"/>
  <c r="O4251" i="19"/>
  <c r="AH4244" i="19"/>
  <c r="P4252" i="19"/>
  <c r="AI4245" i="19"/>
  <c r="P4251" i="19"/>
  <c r="AI4244" i="19"/>
  <c r="AB4230" i="19"/>
  <c r="AG4230" i="19" s="1"/>
  <c r="J4251" i="19"/>
  <c r="O4252" i="19"/>
  <c r="AH4245" i="19"/>
  <c r="AB4237" i="19"/>
  <c r="AG4237" i="19" s="1"/>
  <c r="AC4231" i="19"/>
  <c r="AA4231" i="19"/>
  <c r="B4218" i="19" l="1"/>
  <c r="AD4230" i="19"/>
  <c r="AF4230" i="19" s="1"/>
  <c r="AJ4230" i="19" s="1"/>
  <c r="D4230" i="19" s="1"/>
  <c r="AD4231" i="19"/>
  <c r="AF4231" i="19" s="1"/>
  <c r="AJ4231" i="19" s="1"/>
  <c r="D4231" i="19" s="1"/>
  <c r="AD4237" i="19"/>
  <c r="AF4237" i="19" s="1"/>
  <c r="B4225" i="19"/>
  <c r="Y4245" i="19"/>
  <c r="AB4245" i="19" s="1"/>
  <c r="AG4245" i="19" s="1"/>
  <c r="O4259" i="19"/>
  <c r="AH4252" i="19"/>
  <c r="A4225" i="19"/>
  <c r="AE4251" i="19"/>
  <c r="K4258" i="19"/>
  <c r="O4258" i="19"/>
  <c r="AH4251" i="19"/>
  <c r="J4258" i="19"/>
  <c r="K4259" i="19"/>
  <c r="AE4252" i="19"/>
  <c r="H4259" i="19"/>
  <c r="X4252" i="19"/>
  <c r="Y4244" i="19"/>
  <c r="AB4244" i="19" s="1"/>
  <c r="AG4244" i="19" s="1"/>
  <c r="P4258" i="19"/>
  <c r="AI4251" i="19"/>
  <c r="AC4238" i="19"/>
  <c r="AA4238" i="19"/>
  <c r="P4259" i="19"/>
  <c r="AI4252" i="19"/>
  <c r="J4259" i="19"/>
  <c r="H4258" i="19"/>
  <c r="X4251" i="19"/>
  <c r="AJ4237" i="19" l="1"/>
  <c r="D4237" i="19" s="1"/>
  <c r="A4232" i="19"/>
  <c r="B4232" i="19"/>
  <c r="Y4251" i="19"/>
  <c r="AB4251" i="19" s="1"/>
  <c r="AG4251" i="19" s="1"/>
  <c r="AI4259" i="19"/>
  <c r="P4266" i="19"/>
  <c r="K4265" i="19"/>
  <c r="AE4258" i="19"/>
  <c r="H4265" i="19"/>
  <c r="X4258" i="19"/>
  <c r="J4265" i="19"/>
  <c r="J4266" i="19"/>
  <c r="AD4238" i="19"/>
  <c r="AF4238" i="19" s="1"/>
  <c r="AJ4238" i="19" s="1"/>
  <c r="D4238" i="19" s="1"/>
  <c r="O4266" i="19"/>
  <c r="AH4259" i="19"/>
  <c r="AC4244" i="19"/>
  <c r="AD4244" i="19" s="1"/>
  <c r="AA4244" i="19"/>
  <c r="Y4252" i="19"/>
  <c r="AB4252" i="19" s="1"/>
  <c r="AG4252" i="19" s="1"/>
  <c r="K4266" i="19"/>
  <c r="AE4259" i="19"/>
  <c r="O4265" i="19"/>
  <c r="AH4258" i="19"/>
  <c r="P4265" i="19"/>
  <c r="AI4258" i="19"/>
  <c r="AC4245" i="19"/>
  <c r="AA4245" i="19"/>
  <c r="H4266" i="19"/>
  <c r="X4259" i="19"/>
  <c r="B4239" i="19" l="1"/>
  <c r="A4239" i="19"/>
  <c r="Y4259" i="19"/>
  <c r="AB4259" i="19" s="1"/>
  <c r="AG4259" i="19" s="1"/>
  <c r="H4273" i="19"/>
  <c r="X4266" i="19"/>
  <c r="H4272" i="19"/>
  <c r="X4265" i="19"/>
  <c r="AD4245" i="19"/>
  <c r="AF4245" i="19" s="1"/>
  <c r="AJ4245" i="19" s="1"/>
  <c r="D4245" i="19" s="1"/>
  <c r="J4273" i="19"/>
  <c r="P4272" i="19"/>
  <c r="AI4265" i="19"/>
  <c r="J4272" i="19"/>
  <c r="O4272" i="19"/>
  <c r="AH4265" i="19"/>
  <c r="AE4265" i="19"/>
  <c r="K4272" i="19"/>
  <c r="AC4252" i="19"/>
  <c r="AA4252" i="19"/>
  <c r="Y4258" i="19"/>
  <c r="AB4258" i="19" s="1"/>
  <c r="AG4258" i="19" s="1"/>
  <c r="K4273" i="19"/>
  <c r="AE4266" i="19"/>
  <c r="AI4266" i="19"/>
  <c r="P4273" i="19"/>
  <c r="AF4244" i="19"/>
  <c r="AJ4244" i="19" s="1"/>
  <c r="D4244" i="19" s="1"/>
  <c r="AC4251" i="19"/>
  <c r="AD4251" i="19" s="1"/>
  <c r="AF4251" i="19" s="1"/>
  <c r="AJ4251" i="19" s="1"/>
  <c r="D4251" i="19" s="1"/>
  <c r="AA4251" i="19"/>
  <c r="AH4266" i="19"/>
  <c r="O4273" i="19"/>
  <c r="AD4252" i="19" l="1"/>
  <c r="AF4252" i="19" s="1"/>
  <c r="AJ4252" i="19" s="1"/>
  <c r="D4252" i="19" s="1"/>
  <c r="B4253" i="19" s="1"/>
  <c r="P4279" i="19"/>
  <c r="AI4272" i="19"/>
  <c r="P4280" i="19"/>
  <c r="AI4273" i="19"/>
  <c r="K4280" i="19"/>
  <c r="AE4273" i="19"/>
  <c r="AC4259" i="19"/>
  <c r="AA4259" i="19"/>
  <c r="J4279" i="19"/>
  <c r="J4280" i="19"/>
  <c r="Y4265" i="19"/>
  <c r="H4279" i="19"/>
  <c r="X4272" i="19"/>
  <c r="Y4266" i="19"/>
  <c r="AB4266" i="19" s="1"/>
  <c r="AG4266" i="19" s="1"/>
  <c r="H4280" i="19"/>
  <c r="X4273" i="19"/>
  <c r="AE4272" i="19"/>
  <c r="K4279" i="19"/>
  <c r="B4246" i="19"/>
  <c r="A4246" i="19"/>
  <c r="AC4258" i="19"/>
  <c r="AA4258" i="19"/>
  <c r="AH4273" i="19"/>
  <c r="O4280" i="19"/>
  <c r="O4279" i="19"/>
  <c r="AH4272" i="19"/>
  <c r="AD4258" i="19" l="1"/>
  <c r="AF4258" i="19" s="1"/>
  <c r="AJ4258" i="19" s="1"/>
  <c r="D4258" i="19" s="1"/>
  <c r="AD4259" i="19"/>
  <c r="AF4259" i="19" s="1"/>
  <c r="AJ4259" i="19" s="1"/>
  <c r="D4259" i="19" s="1"/>
  <c r="O4286" i="19"/>
  <c r="AH4279" i="19"/>
  <c r="AC4265" i="19"/>
  <c r="AA4265" i="19"/>
  <c r="O4287" i="19"/>
  <c r="AH4280" i="19"/>
  <c r="J4286" i="19"/>
  <c r="K4287" i="19"/>
  <c r="AE4280" i="19"/>
  <c r="Y4272" i="19"/>
  <c r="AB4272" i="19" s="1"/>
  <c r="AG4272" i="19" s="1"/>
  <c r="AI4280" i="19"/>
  <c r="P4287" i="19"/>
  <c r="AE4279" i="19"/>
  <c r="K4286" i="19"/>
  <c r="AC4266" i="19"/>
  <c r="AA4266" i="19"/>
  <c r="J4287" i="19"/>
  <c r="Y4273" i="19"/>
  <c r="AB4273" i="19" s="1"/>
  <c r="AG4273" i="19" s="1"/>
  <c r="A4253" i="19"/>
  <c r="H4287" i="19"/>
  <c r="X4280" i="19"/>
  <c r="H4286" i="19"/>
  <c r="X4279" i="19"/>
  <c r="AB4265" i="19"/>
  <c r="AG4265" i="19" s="1"/>
  <c r="P4286" i="19"/>
  <c r="AI4279" i="19"/>
  <c r="A4260" i="19" l="1"/>
  <c r="B4260" i="19"/>
  <c r="AD4266" i="19"/>
  <c r="AF4266" i="19" s="1"/>
  <c r="AJ4266" i="19" s="1"/>
  <c r="D4266" i="19" s="1"/>
  <c r="AD4265" i="19"/>
  <c r="AF4265" i="19" s="1"/>
  <c r="P4294" i="19"/>
  <c r="AI4287" i="19"/>
  <c r="P4293" i="19"/>
  <c r="AI4286" i="19"/>
  <c r="Y4280" i="19"/>
  <c r="H4294" i="19"/>
  <c r="X4287" i="19"/>
  <c r="K4294" i="19"/>
  <c r="AE4287" i="19"/>
  <c r="Y4279" i="19"/>
  <c r="AC4272" i="19"/>
  <c r="AD4272" i="19" s="1"/>
  <c r="AA4272" i="19"/>
  <c r="J4293" i="19"/>
  <c r="H4293" i="19"/>
  <c r="X4286" i="19"/>
  <c r="AC4273" i="19"/>
  <c r="AA4273" i="19"/>
  <c r="O4294" i="19"/>
  <c r="AH4287" i="19"/>
  <c r="J4294" i="19"/>
  <c r="K4293" i="19"/>
  <c r="AE4286" i="19"/>
  <c r="O4293" i="19"/>
  <c r="AH4286" i="19"/>
  <c r="AD4273" i="19" l="1"/>
  <c r="AF4273" i="19" s="1"/>
  <c r="AJ4273" i="19" s="1"/>
  <c r="D4273" i="19" s="1"/>
  <c r="AJ4265" i="19"/>
  <c r="D4265" i="19" s="1"/>
  <c r="B4267" i="19" s="1"/>
  <c r="AC4279" i="19"/>
  <c r="AA4279" i="19"/>
  <c r="AB4279" i="19"/>
  <c r="AG4279" i="19" s="1"/>
  <c r="J4301" i="19"/>
  <c r="AE4294" i="19"/>
  <c r="K4301" i="19"/>
  <c r="Y4287" i="19"/>
  <c r="AB4287" i="19" s="1"/>
  <c r="AG4287" i="19" s="1"/>
  <c r="H4301" i="19"/>
  <c r="X4294" i="19"/>
  <c r="AC4280" i="19"/>
  <c r="AD4280" i="19" s="1"/>
  <c r="AA4280" i="19"/>
  <c r="O4300" i="19"/>
  <c r="AH4293" i="19"/>
  <c r="AF4272" i="19"/>
  <c r="AJ4272" i="19" s="1"/>
  <c r="D4272" i="19" s="1"/>
  <c r="K4300" i="19"/>
  <c r="AE4293" i="19"/>
  <c r="O4301" i="19"/>
  <c r="AH4294" i="19"/>
  <c r="AB4280" i="19"/>
  <c r="AG4280" i="19" s="1"/>
  <c r="Y4286" i="19"/>
  <c r="AB4286" i="19" s="1"/>
  <c r="AG4286" i="19" s="1"/>
  <c r="H4300" i="19"/>
  <c r="X4293" i="19"/>
  <c r="P4300" i="19"/>
  <c r="AI4293" i="19"/>
  <c r="J4300" i="19"/>
  <c r="P4301" i="19"/>
  <c r="AI4294" i="19"/>
  <c r="A4267" i="19" l="1"/>
  <c r="Y4294" i="19"/>
  <c r="AB4294" i="19" s="1"/>
  <c r="AG4294" i="19" s="1"/>
  <c r="Y4293" i="19"/>
  <c r="AB4293" i="19" s="1"/>
  <c r="AG4293" i="19" s="1"/>
  <c r="K4308" i="19"/>
  <c r="AE4301" i="19"/>
  <c r="AF4280" i="19"/>
  <c r="AJ4280" i="19" s="1"/>
  <c r="D4280" i="19" s="1"/>
  <c r="P4307" i="19"/>
  <c r="AI4300" i="19"/>
  <c r="H4308" i="19"/>
  <c r="X4301" i="19"/>
  <c r="H4307" i="19"/>
  <c r="X4300" i="19"/>
  <c r="AC4287" i="19"/>
  <c r="AA4287" i="19"/>
  <c r="AH4301" i="19"/>
  <c r="O4308" i="19"/>
  <c r="J4308" i="19"/>
  <c r="AC4286" i="19"/>
  <c r="AA4286" i="19"/>
  <c r="B4274" i="19"/>
  <c r="A4274" i="19"/>
  <c r="O4307" i="19"/>
  <c r="AH4300" i="19"/>
  <c r="J4307" i="19"/>
  <c r="K4307" i="19"/>
  <c r="AE4300" i="19"/>
  <c r="AI4301" i="19"/>
  <c r="P4308" i="19"/>
  <c r="AD4279" i="19"/>
  <c r="AF4279" i="19" s="1"/>
  <c r="AJ4279" i="19" s="1"/>
  <c r="D4279" i="19" s="1"/>
  <c r="A4281" i="19" l="1"/>
  <c r="AD4286" i="19"/>
  <c r="AF4286" i="19" s="1"/>
  <c r="AJ4286" i="19" s="1"/>
  <c r="D4286" i="19" s="1"/>
  <c r="AI4308" i="19"/>
  <c r="P4315" i="19"/>
  <c r="AE4307" i="19"/>
  <c r="K4314" i="19"/>
  <c r="AD4287" i="19"/>
  <c r="AF4287" i="19" s="1"/>
  <c r="AJ4287" i="19" s="1"/>
  <c r="D4287" i="19" s="1"/>
  <c r="O4314" i="19"/>
  <c r="AH4307" i="19"/>
  <c r="P4314" i="19"/>
  <c r="AI4307" i="19"/>
  <c r="B4281" i="19"/>
  <c r="J4315" i="19"/>
  <c r="AC4293" i="19"/>
  <c r="AD4293" i="19" s="1"/>
  <c r="AA4293" i="19"/>
  <c r="H4314" i="19"/>
  <c r="X4307" i="19"/>
  <c r="AE4308" i="19"/>
  <c r="K4315" i="19"/>
  <c r="O4315" i="19"/>
  <c r="AH4308" i="19"/>
  <c r="Y4300" i="19"/>
  <c r="AB4300" i="19" s="1"/>
  <c r="AG4300" i="19" s="1"/>
  <c r="Y4301" i="19"/>
  <c r="AB4301" i="19" s="1"/>
  <c r="AG4301" i="19" s="1"/>
  <c r="J4314" i="19"/>
  <c r="H4315" i="19"/>
  <c r="X4308" i="19"/>
  <c r="AC4294" i="19"/>
  <c r="AA4294" i="19"/>
  <c r="B4288" i="19" l="1"/>
  <c r="A4288" i="19"/>
  <c r="AD4294" i="19"/>
  <c r="AF4294" i="19" s="1"/>
  <c r="AJ4294" i="19" s="1"/>
  <c r="D4294" i="19" s="1"/>
  <c r="J4321" i="19"/>
  <c r="H4321" i="19"/>
  <c r="X4314" i="19"/>
  <c r="AC4300" i="19"/>
  <c r="AA4300" i="19"/>
  <c r="Y4308" i="19"/>
  <c r="AB4308" i="19" s="1"/>
  <c r="AG4308" i="19" s="1"/>
  <c r="J4322" i="19"/>
  <c r="AC4301" i="19"/>
  <c r="AA4301" i="19"/>
  <c r="P4321" i="19"/>
  <c r="AI4314" i="19"/>
  <c r="AH4315" i="19"/>
  <c r="O4322" i="19"/>
  <c r="AI4315" i="19"/>
  <c r="P4322" i="19"/>
  <c r="AF4293" i="19"/>
  <c r="AJ4293" i="19" s="1"/>
  <c r="D4293" i="19" s="1"/>
  <c r="H4322" i="19"/>
  <c r="X4315" i="19"/>
  <c r="O4321" i="19"/>
  <c r="AH4314" i="19"/>
  <c r="K4322" i="19"/>
  <c r="AE4315" i="19"/>
  <c r="K4321" i="19"/>
  <c r="AE4314" i="19"/>
  <c r="Y4307" i="19"/>
  <c r="AB4307" i="19" s="1"/>
  <c r="AG4307" i="19" s="1"/>
  <c r="AD4300" i="19" l="1"/>
  <c r="AF4300" i="19" s="1"/>
  <c r="AJ4300" i="19" s="1"/>
  <c r="D4300" i="19" s="1"/>
  <c r="AD4301" i="19"/>
  <c r="AF4301" i="19" s="1"/>
  <c r="AJ4301" i="19" s="1"/>
  <c r="D4301" i="19" s="1"/>
  <c r="B4295" i="19"/>
  <c r="AE4321" i="19"/>
  <c r="K4328" i="19"/>
  <c r="O4328" i="19"/>
  <c r="AH4321" i="19"/>
  <c r="Y4315" i="19"/>
  <c r="AB4315" i="19" s="1"/>
  <c r="AG4315" i="19" s="1"/>
  <c r="H4329" i="19"/>
  <c r="X4322" i="19"/>
  <c r="Y4314" i="19"/>
  <c r="AB4314" i="19" s="1"/>
  <c r="AG4314" i="19" s="1"/>
  <c r="H4328" i="19"/>
  <c r="X4321" i="19"/>
  <c r="J4328" i="19"/>
  <c r="O4329" i="19"/>
  <c r="AH4322" i="19"/>
  <c r="K4329" i="19"/>
  <c r="AE4322" i="19"/>
  <c r="J4329" i="19"/>
  <c r="AC4308" i="19"/>
  <c r="AA4308" i="19"/>
  <c r="A4295" i="19"/>
  <c r="AI4322" i="19"/>
  <c r="P4329" i="19"/>
  <c r="AC4307" i="19"/>
  <c r="AA4307" i="19"/>
  <c r="P4328" i="19"/>
  <c r="AI4321" i="19"/>
  <c r="B4302" i="19" l="1"/>
  <c r="AD4308" i="19"/>
  <c r="AF4308" i="19" s="1"/>
  <c r="AJ4308" i="19" s="1"/>
  <c r="D4308" i="19" s="1"/>
  <c r="A4302" i="19"/>
  <c r="AD4307" i="19"/>
  <c r="AF4307" i="19" s="1"/>
  <c r="AJ4307" i="19" s="1"/>
  <c r="D4307" i="19" s="1"/>
  <c r="Y4321" i="19"/>
  <c r="AB4321" i="19" s="1"/>
  <c r="AG4321" i="19" s="1"/>
  <c r="P4336" i="19"/>
  <c r="AI4329" i="19"/>
  <c r="AH4329" i="19"/>
  <c r="O4336" i="19"/>
  <c r="H4335" i="19"/>
  <c r="X4328" i="19"/>
  <c r="AC4315" i="19"/>
  <c r="AA4315" i="19"/>
  <c r="J4336" i="19"/>
  <c r="Y4329" i="19"/>
  <c r="O4335" i="19"/>
  <c r="AH4328" i="19"/>
  <c r="K4336" i="19"/>
  <c r="AE4329" i="19"/>
  <c r="AE4328" i="19"/>
  <c r="K4335" i="19"/>
  <c r="J4335" i="19"/>
  <c r="P4335" i="19"/>
  <c r="AI4328" i="19"/>
  <c r="AC4314" i="19"/>
  <c r="AA4314" i="19"/>
  <c r="Y4322" i="19"/>
  <c r="AB4322" i="19" s="1"/>
  <c r="AG4322" i="19" s="1"/>
  <c r="H4336" i="19"/>
  <c r="X4329" i="19"/>
  <c r="AD4314" i="19" l="1"/>
  <c r="AF4314" i="19" s="1"/>
  <c r="AJ4314" i="19" s="1"/>
  <c r="D4314" i="19" s="1"/>
  <c r="A4309" i="19"/>
  <c r="AD4315" i="19"/>
  <c r="AF4315" i="19" s="1"/>
  <c r="AJ4315" i="19" s="1"/>
  <c r="D4315" i="19" s="1"/>
  <c r="B4309" i="19"/>
  <c r="O4342" i="19"/>
  <c r="AH4335" i="19"/>
  <c r="H4343" i="19"/>
  <c r="X4336" i="19"/>
  <c r="AB4329" i="19"/>
  <c r="AG4329" i="19" s="1"/>
  <c r="AC4329" i="19"/>
  <c r="Y4328" i="19"/>
  <c r="AB4328" i="19" s="1"/>
  <c r="AG4328" i="19" s="1"/>
  <c r="AE4335" i="19"/>
  <c r="K4342" i="19"/>
  <c r="AA4329" i="19"/>
  <c r="J4343" i="19"/>
  <c r="AC4322" i="19"/>
  <c r="AA4322" i="19"/>
  <c r="P4342" i="19"/>
  <c r="AI4335" i="19"/>
  <c r="H4342" i="19"/>
  <c r="X4335" i="19"/>
  <c r="O4343" i="19"/>
  <c r="AH4336" i="19"/>
  <c r="J4342" i="19"/>
  <c r="P4343" i="19"/>
  <c r="AI4336" i="19"/>
  <c r="AE4336" i="19"/>
  <c r="K4343" i="19"/>
  <c r="AC4321" i="19"/>
  <c r="AA4321" i="19"/>
  <c r="B4316" i="19" l="1"/>
  <c r="AD4321" i="19"/>
  <c r="AF4321" i="19" s="1"/>
  <c r="AJ4321" i="19" s="1"/>
  <c r="D4321" i="19" s="1"/>
  <c r="J4350" i="19"/>
  <c r="AI4343" i="19"/>
  <c r="P4350" i="19"/>
  <c r="O4350" i="19"/>
  <c r="AH4343" i="19"/>
  <c r="Y4335" i="19"/>
  <c r="AB4335" i="19" s="1"/>
  <c r="AG4335" i="19" s="1"/>
  <c r="P4349" i="19"/>
  <c r="AI4342" i="19"/>
  <c r="H4350" i="19"/>
  <c r="X4343" i="19"/>
  <c r="AE4342" i="19"/>
  <c r="K4349" i="19"/>
  <c r="AC4328" i="19"/>
  <c r="AD4328" i="19" s="1"/>
  <c r="AF4328" i="19" s="1"/>
  <c r="AJ4328" i="19" s="1"/>
  <c r="D4328" i="19" s="1"/>
  <c r="AA4328" i="19"/>
  <c r="A4316" i="19"/>
  <c r="K4350" i="19"/>
  <c r="AE4343" i="19"/>
  <c r="J4349" i="19"/>
  <c r="AD4329" i="19"/>
  <c r="AF4329" i="19" s="1"/>
  <c r="AJ4329" i="19" s="1"/>
  <c r="D4329" i="19" s="1"/>
  <c r="H4349" i="19"/>
  <c r="X4342" i="19"/>
  <c r="Y4336" i="19"/>
  <c r="AB4336" i="19" s="1"/>
  <c r="AG4336" i="19" s="1"/>
  <c r="AD4322" i="19"/>
  <c r="AF4322" i="19" s="1"/>
  <c r="AJ4322" i="19" s="1"/>
  <c r="D4322" i="19" s="1"/>
  <c r="O4349" i="19"/>
  <c r="AH4342" i="19"/>
  <c r="B4323" i="19" l="1"/>
  <c r="Y4342" i="19"/>
  <c r="AB4342" i="19" s="1"/>
  <c r="AG4342" i="19" s="1"/>
  <c r="H4356" i="19"/>
  <c r="X4349" i="19"/>
  <c r="AC4335" i="19"/>
  <c r="AA4335" i="19"/>
  <c r="K4357" i="19"/>
  <c r="AE4350" i="19"/>
  <c r="J4357" i="19"/>
  <c r="AE4349" i="19"/>
  <c r="K4356" i="19"/>
  <c r="A4330" i="19"/>
  <c r="B4330" i="19"/>
  <c r="AH4350" i="19"/>
  <c r="O4357" i="19"/>
  <c r="J4356" i="19"/>
  <c r="A4323" i="19"/>
  <c r="O4356" i="19"/>
  <c r="AH4349" i="19"/>
  <c r="Y4343" i="19"/>
  <c r="AB4343" i="19" s="1"/>
  <c r="AG4343" i="19" s="1"/>
  <c r="H4357" i="19"/>
  <c r="X4350" i="19"/>
  <c r="AC4336" i="19"/>
  <c r="AA4336" i="19"/>
  <c r="P4356" i="19"/>
  <c r="AI4349" i="19"/>
  <c r="AI4350" i="19"/>
  <c r="P4357" i="19"/>
  <c r="AD4336" i="19" l="1"/>
  <c r="AF4336" i="19" s="1"/>
  <c r="AJ4336" i="19" s="1"/>
  <c r="D4336" i="19" s="1"/>
  <c r="AD4335" i="19"/>
  <c r="AF4335" i="19" s="1"/>
  <c r="AJ4335" i="19" s="1"/>
  <c r="D4335" i="19" s="1"/>
  <c r="AH4357" i="19"/>
  <c r="O4364" i="19"/>
  <c r="AI4357" i="19"/>
  <c r="P4364" i="19"/>
  <c r="P4363" i="19"/>
  <c r="AI4356" i="19"/>
  <c r="K4363" i="19"/>
  <c r="AE4356" i="19"/>
  <c r="Y4350" i="19"/>
  <c r="J4364" i="19"/>
  <c r="H4364" i="19"/>
  <c r="X4357" i="19"/>
  <c r="AE4357" i="19"/>
  <c r="K4364" i="19"/>
  <c r="AC4343" i="19"/>
  <c r="AA4343" i="19"/>
  <c r="O4363" i="19"/>
  <c r="AH4356" i="19"/>
  <c r="Y4349" i="19"/>
  <c r="AB4349" i="19" s="1"/>
  <c r="AG4349" i="19" s="1"/>
  <c r="H4363" i="19"/>
  <c r="X4356" i="19"/>
  <c r="J4363" i="19"/>
  <c r="AC4342" i="19"/>
  <c r="AA4342" i="19"/>
  <c r="AD4342" i="19" l="1"/>
  <c r="AF4342" i="19" s="1"/>
  <c r="AJ4342" i="19" s="1"/>
  <c r="D4342" i="19" s="1"/>
  <c r="B4337" i="19"/>
  <c r="A4337" i="19"/>
  <c r="AD4343" i="19"/>
  <c r="AF4343" i="19" s="1"/>
  <c r="AJ4343" i="19" s="1"/>
  <c r="D4343" i="19" s="1"/>
  <c r="Y4357" i="19"/>
  <c r="AB4357" i="19" s="1"/>
  <c r="AG4357" i="19" s="1"/>
  <c r="AC4350" i="19"/>
  <c r="AA4350" i="19"/>
  <c r="J4370" i="19"/>
  <c r="J4371" i="19"/>
  <c r="AB4350" i="19"/>
  <c r="AG4350" i="19" s="1"/>
  <c r="H4370" i="19"/>
  <c r="X4363" i="19"/>
  <c r="K4370" i="19"/>
  <c r="AE4363" i="19"/>
  <c r="AC4349" i="19"/>
  <c r="AD4349" i="19" s="1"/>
  <c r="AF4349" i="19" s="1"/>
  <c r="AJ4349" i="19" s="1"/>
  <c r="D4349" i="19" s="1"/>
  <c r="AA4349" i="19"/>
  <c r="AH4364" i="19"/>
  <c r="O4371" i="19"/>
  <c r="H4371" i="19"/>
  <c r="X4364" i="19"/>
  <c r="Y4356" i="19"/>
  <c r="AB4356" i="19" s="1"/>
  <c r="AG4356" i="19" s="1"/>
  <c r="O4370" i="19"/>
  <c r="AH4363" i="19"/>
  <c r="P4370" i="19"/>
  <c r="AI4363" i="19"/>
  <c r="AI4364" i="19"/>
  <c r="P4371" i="19"/>
  <c r="AE4364" i="19"/>
  <c r="K4371" i="19"/>
  <c r="A4344" i="19" l="1"/>
  <c r="AD4350" i="19"/>
  <c r="AF4350" i="19" s="1"/>
  <c r="B4344" i="19"/>
  <c r="AE4371" i="19"/>
  <c r="K4378" i="19"/>
  <c r="H4377" i="19"/>
  <c r="X4370" i="19"/>
  <c r="P4378" i="19"/>
  <c r="AI4371" i="19"/>
  <c r="AE4370" i="19"/>
  <c r="K4377" i="19"/>
  <c r="Y4363" i="19"/>
  <c r="AB4363" i="19" s="1"/>
  <c r="AG4363" i="19" s="1"/>
  <c r="P4377" i="19"/>
  <c r="AI4370" i="19"/>
  <c r="O4377" i="19"/>
  <c r="AH4370" i="19"/>
  <c r="J4378" i="19"/>
  <c r="AC4356" i="19"/>
  <c r="AA4356" i="19"/>
  <c r="J4377" i="19"/>
  <c r="O4378" i="19"/>
  <c r="AH4371" i="19"/>
  <c r="Y4364" i="19"/>
  <c r="AB4364" i="19" s="1"/>
  <c r="AG4364" i="19" s="1"/>
  <c r="H4378" i="19"/>
  <c r="X4371" i="19"/>
  <c r="AC4357" i="19"/>
  <c r="AD4357" i="19" s="1"/>
  <c r="AA4357" i="19"/>
  <c r="AJ4350" i="19" l="1"/>
  <c r="D4350" i="19" s="1"/>
  <c r="B4351" i="19" s="1"/>
  <c r="AD4356" i="19"/>
  <c r="AF4356" i="19" s="1"/>
  <c r="AJ4356" i="19" s="1"/>
  <c r="D4356" i="19" s="1"/>
  <c r="P4384" i="19"/>
  <c r="AI4377" i="19"/>
  <c r="AC4364" i="19"/>
  <c r="AA4364" i="19"/>
  <c r="AH4378" i="19"/>
  <c r="O4385" i="19"/>
  <c r="AI4378" i="19"/>
  <c r="P4385" i="19"/>
  <c r="AF4357" i="19"/>
  <c r="AJ4357" i="19" s="1"/>
  <c r="D4357" i="19" s="1"/>
  <c r="Y4371" i="19"/>
  <c r="H4385" i="19"/>
  <c r="X4378" i="19"/>
  <c r="H4384" i="19"/>
  <c r="X4377" i="19"/>
  <c r="AE4378" i="19"/>
  <c r="K4385" i="19"/>
  <c r="O4384" i="19"/>
  <c r="AH4377" i="19"/>
  <c r="AC4363" i="19"/>
  <c r="AA4363" i="19"/>
  <c r="AE4377" i="19"/>
  <c r="K4384" i="19"/>
  <c r="J4384" i="19"/>
  <c r="Y4370" i="19"/>
  <c r="AB4370" i="19" s="1"/>
  <c r="AG4370" i="19" s="1"/>
  <c r="J4385" i="19"/>
  <c r="A4351" i="19" l="1"/>
  <c r="AD4364" i="19"/>
  <c r="AF4364" i="19" s="1"/>
  <c r="AJ4364" i="19" s="1"/>
  <c r="D4364" i="19" s="1"/>
  <c r="AD4363" i="19"/>
  <c r="AF4363" i="19" s="1"/>
  <c r="AJ4363" i="19" s="1"/>
  <c r="D4363" i="19" s="1"/>
  <c r="A4358" i="19"/>
  <c r="AC4371" i="19"/>
  <c r="AA4371" i="19"/>
  <c r="H4392" i="19"/>
  <c r="X4385" i="19"/>
  <c r="AE4384" i="19"/>
  <c r="K4391" i="19"/>
  <c r="AC4370" i="19"/>
  <c r="AD4370" i="19" s="1"/>
  <c r="AF4370" i="19" s="1"/>
  <c r="AJ4370" i="19" s="1"/>
  <c r="D4370" i="19" s="1"/>
  <c r="AA4370" i="19"/>
  <c r="J4391" i="19"/>
  <c r="B4358" i="19"/>
  <c r="P4392" i="19"/>
  <c r="AI4385" i="19"/>
  <c r="Y4377" i="19"/>
  <c r="AB4377" i="19" s="1"/>
  <c r="AG4377" i="19" s="1"/>
  <c r="Y4378" i="19"/>
  <c r="AB4371" i="19"/>
  <c r="AG4371" i="19" s="1"/>
  <c r="O4391" i="19"/>
  <c r="AH4384" i="19"/>
  <c r="AH4385" i="19"/>
  <c r="O4392" i="19"/>
  <c r="AE4385" i="19"/>
  <c r="K4392" i="19"/>
  <c r="J4392" i="19"/>
  <c r="H4391" i="19"/>
  <c r="X4384" i="19"/>
  <c r="P4391" i="19"/>
  <c r="AI4384" i="19"/>
  <c r="AD4371" i="19" l="1"/>
  <c r="AF4371" i="19" s="1"/>
  <c r="AJ4371" i="19" s="1"/>
  <c r="D4371" i="19" s="1"/>
  <c r="A4365" i="19"/>
  <c r="B4365" i="19"/>
  <c r="AC4378" i="19"/>
  <c r="AA4378" i="19"/>
  <c r="O4398" i="19"/>
  <c r="AH4391" i="19"/>
  <c r="H4399" i="19"/>
  <c r="X4392" i="19"/>
  <c r="Y4384" i="19"/>
  <c r="AB4384" i="19" s="1"/>
  <c r="AG4384" i="19" s="1"/>
  <c r="H4398" i="19"/>
  <c r="X4391" i="19"/>
  <c r="AC4377" i="19"/>
  <c r="AA4377" i="19"/>
  <c r="J4399" i="19"/>
  <c r="AE4392" i="19"/>
  <c r="K4399" i="19"/>
  <c r="Y4385" i="19"/>
  <c r="AB4385" i="19" s="1"/>
  <c r="AG4385" i="19" s="1"/>
  <c r="P4398" i="19"/>
  <c r="AI4391" i="19"/>
  <c r="AI4392" i="19"/>
  <c r="P4399" i="19"/>
  <c r="J4398" i="19"/>
  <c r="O4399" i="19"/>
  <c r="AH4392" i="19"/>
  <c r="AE4391" i="19"/>
  <c r="K4398" i="19"/>
  <c r="AB4378" i="19"/>
  <c r="AG4378" i="19" s="1"/>
  <c r="AD4377" i="19" l="1"/>
  <c r="AF4377" i="19" s="1"/>
  <c r="AJ4377" i="19" s="1"/>
  <c r="D4377" i="19" s="1"/>
  <c r="A4372" i="19"/>
  <c r="B4372" i="19"/>
  <c r="J4406" i="19"/>
  <c r="AE4398" i="19"/>
  <c r="K4405" i="19"/>
  <c r="Y4391" i="19"/>
  <c r="AB4391" i="19" s="1"/>
  <c r="AG4391" i="19" s="1"/>
  <c r="J4405" i="19"/>
  <c r="P4406" i="19"/>
  <c r="AI4399" i="19"/>
  <c r="P4405" i="19"/>
  <c r="AI4398" i="19"/>
  <c r="O4405" i="19"/>
  <c r="AH4398" i="19"/>
  <c r="AC4385" i="19"/>
  <c r="AA4385" i="19"/>
  <c r="AH4399" i="19"/>
  <c r="O4406" i="19"/>
  <c r="Y4392" i="19"/>
  <c r="AB4392" i="19" s="1"/>
  <c r="AG4392" i="19" s="1"/>
  <c r="AD4378" i="19"/>
  <c r="AF4378" i="19" s="1"/>
  <c r="AJ4378" i="19" s="1"/>
  <c r="D4378" i="19" s="1"/>
  <c r="K4406" i="19"/>
  <c r="AE4399" i="19"/>
  <c r="H4405" i="19"/>
  <c r="X4398" i="19"/>
  <c r="AC4384" i="19"/>
  <c r="AA4384" i="19"/>
  <c r="H4406" i="19"/>
  <c r="X4399" i="19"/>
  <c r="AD4384" i="19" l="1"/>
  <c r="AF4384" i="19" s="1"/>
  <c r="AJ4384" i="19" s="1"/>
  <c r="D4384" i="19" s="1"/>
  <c r="AD4385" i="19"/>
  <c r="AF4385" i="19" s="1"/>
  <c r="AJ4385" i="19" s="1"/>
  <c r="D4385" i="19" s="1"/>
  <c r="B4379" i="19"/>
  <c r="A4379" i="19"/>
  <c r="Y4398" i="19"/>
  <c r="P4412" i="19"/>
  <c r="AI4405" i="19"/>
  <c r="AI4406" i="19"/>
  <c r="P4413" i="19"/>
  <c r="AC4391" i="19"/>
  <c r="AA4391" i="19"/>
  <c r="AC4392" i="19"/>
  <c r="AA4392" i="19"/>
  <c r="J4413" i="19"/>
  <c r="H4413" i="19"/>
  <c r="X4406" i="19"/>
  <c r="O4412" i="19"/>
  <c r="AH4405" i="19"/>
  <c r="K4413" i="19"/>
  <c r="AE4406" i="19"/>
  <c r="H4412" i="19"/>
  <c r="X4405" i="19"/>
  <c r="J4412" i="19"/>
  <c r="AE4405" i="19"/>
  <c r="K4412" i="19"/>
  <c r="AH4406" i="19"/>
  <c r="O4413" i="19"/>
  <c r="Y4399" i="19"/>
  <c r="A4386" i="19" l="1"/>
  <c r="B4386" i="19"/>
  <c r="AD4392" i="19"/>
  <c r="AF4392" i="19" s="1"/>
  <c r="AJ4392" i="19" s="1"/>
  <c r="D4392" i="19" s="1"/>
  <c r="AC4399" i="19"/>
  <c r="AA4399" i="19"/>
  <c r="H4419" i="19"/>
  <c r="X4412" i="19"/>
  <c r="AC4398" i="19"/>
  <c r="AA4398" i="19"/>
  <c r="Y4406" i="19"/>
  <c r="AB4406" i="19" s="1"/>
  <c r="AG4406" i="19" s="1"/>
  <c r="K4419" i="19"/>
  <c r="AE4412" i="19"/>
  <c r="J4419" i="19"/>
  <c r="Y4405" i="19"/>
  <c r="AB4398" i="19"/>
  <c r="AG4398" i="19" s="1"/>
  <c r="AE4413" i="19"/>
  <c r="K4420" i="19"/>
  <c r="AB4399" i="19"/>
  <c r="AG4399" i="19" s="1"/>
  <c r="H4420" i="19"/>
  <c r="X4413" i="19"/>
  <c r="O4420" i="19"/>
  <c r="AH4413" i="19"/>
  <c r="J4420" i="19"/>
  <c r="AD4391" i="19"/>
  <c r="AF4391" i="19" s="1"/>
  <c r="AJ4391" i="19" s="1"/>
  <c r="D4391" i="19" s="1"/>
  <c r="P4420" i="19"/>
  <c r="AI4413" i="19"/>
  <c r="P4419" i="19"/>
  <c r="AI4412" i="19"/>
  <c r="O4419" i="19"/>
  <c r="AH4412" i="19"/>
  <c r="AD4399" i="19" l="1"/>
  <c r="AF4399" i="19" s="1"/>
  <c r="A4393" i="19"/>
  <c r="AC4405" i="19"/>
  <c r="AA4405" i="19"/>
  <c r="K4426" i="19"/>
  <c r="AE4419" i="19"/>
  <c r="J4427" i="19"/>
  <c r="P4426" i="19"/>
  <c r="AI4419" i="19"/>
  <c r="O4427" i="19"/>
  <c r="AH4420" i="19"/>
  <c r="B4393" i="19"/>
  <c r="AE4420" i="19"/>
  <c r="K4427" i="19"/>
  <c r="AB4405" i="19"/>
  <c r="AG4405" i="19" s="1"/>
  <c r="P4427" i="19"/>
  <c r="AI4420" i="19"/>
  <c r="J4426" i="19"/>
  <c r="AC4406" i="19"/>
  <c r="AA4406" i="19"/>
  <c r="Y4413" i="19"/>
  <c r="AB4413" i="19" s="1"/>
  <c r="AG4413" i="19" s="1"/>
  <c r="Y4412" i="19"/>
  <c r="H4427" i="19"/>
  <c r="X4420" i="19"/>
  <c r="H4426" i="19"/>
  <c r="X4419" i="19"/>
  <c r="AD4398" i="19"/>
  <c r="AF4398" i="19" s="1"/>
  <c r="AJ4398" i="19" s="1"/>
  <c r="D4398" i="19" s="1"/>
  <c r="O4426" i="19"/>
  <c r="AH4419" i="19"/>
  <c r="AJ4399" i="19" l="1"/>
  <c r="D4399" i="19" s="1"/>
  <c r="B4400" i="19" s="1"/>
  <c r="AD4405" i="19"/>
  <c r="AF4405" i="19" s="1"/>
  <c r="Y4419" i="19"/>
  <c r="O4433" i="19"/>
  <c r="AH4426" i="19"/>
  <c r="P4434" i="19"/>
  <c r="AI4427" i="19"/>
  <c r="AC4412" i="19"/>
  <c r="AA4412" i="19"/>
  <c r="AB4412" i="19"/>
  <c r="AG4412" i="19" s="1"/>
  <c r="AH4427" i="19"/>
  <c r="O4434" i="19"/>
  <c r="AD4406" i="19"/>
  <c r="AF4406" i="19" s="1"/>
  <c r="AJ4406" i="19" s="1"/>
  <c r="D4406" i="19" s="1"/>
  <c r="K4433" i="19"/>
  <c r="AE4426" i="19"/>
  <c r="AE4427" i="19"/>
  <c r="K4434" i="19"/>
  <c r="Y4420" i="19"/>
  <c r="H4434" i="19"/>
  <c r="X4427" i="19"/>
  <c r="AC4413" i="19"/>
  <c r="AA4413" i="19"/>
  <c r="J4434" i="19"/>
  <c r="H4433" i="19"/>
  <c r="X4426" i="19"/>
  <c r="P4433" i="19"/>
  <c r="AI4426" i="19"/>
  <c r="J4433" i="19"/>
  <c r="A4400" i="19" l="1"/>
  <c r="AJ4405" i="19"/>
  <c r="D4405" i="19" s="1"/>
  <c r="B4407" i="19" s="1"/>
  <c r="AC4419" i="19"/>
  <c r="AA4419" i="19"/>
  <c r="AB4419" i="19"/>
  <c r="AG4419" i="19" s="1"/>
  <c r="K4441" i="19"/>
  <c r="AE4434" i="19"/>
  <c r="AC4420" i="19"/>
  <c r="AA4420" i="19"/>
  <c r="J4440" i="19"/>
  <c r="Y4426" i="19"/>
  <c r="AB4426" i="19" s="1"/>
  <c r="AG4426" i="19" s="1"/>
  <c r="K4440" i="19"/>
  <c r="AE4433" i="19"/>
  <c r="H4440" i="19"/>
  <c r="X4433" i="19"/>
  <c r="AD4413" i="19"/>
  <c r="AF4413" i="19" s="1"/>
  <c r="AJ4413" i="19" s="1"/>
  <c r="D4413" i="19" s="1"/>
  <c r="P4440" i="19"/>
  <c r="AI4433" i="19"/>
  <c r="AD4412" i="19"/>
  <c r="AF4412" i="19" s="1"/>
  <c r="AJ4412" i="19" s="1"/>
  <c r="D4412" i="19" s="1"/>
  <c r="AH4434" i="19"/>
  <c r="O4441" i="19"/>
  <c r="J4441" i="19"/>
  <c r="Y4427" i="19"/>
  <c r="AB4427" i="19" s="1"/>
  <c r="AG4427" i="19" s="1"/>
  <c r="AI4434" i="19"/>
  <c r="P4441" i="19"/>
  <c r="H4441" i="19"/>
  <c r="X4434" i="19"/>
  <c r="AB4420" i="19"/>
  <c r="AG4420" i="19" s="1"/>
  <c r="O4440" i="19"/>
  <c r="AH4433" i="19"/>
  <c r="A4407" i="19" l="1"/>
  <c r="AD4420" i="19"/>
  <c r="AF4420" i="19" s="1"/>
  <c r="AJ4420" i="19" s="1"/>
  <c r="D4420" i="19" s="1"/>
  <c r="AD4419" i="19"/>
  <c r="AF4419" i="19" s="1"/>
  <c r="B4414" i="19"/>
  <c r="H4448" i="19"/>
  <c r="X4441" i="19"/>
  <c r="AC4426" i="19"/>
  <c r="AA4426" i="19"/>
  <c r="J4448" i="19"/>
  <c r="O4448" i="19"/>
  <c r="AH4441" i="19"/>
  <c r="A4414" i="19"/>
  <c r="O4447" i="19"/>
  <c r="AH4440" i="19"/>
  <c r="P4447" i="19"/>
  <c r="AI4440" i="19"/>
  <c r="Y4434" i="19"/>
  <c r="Y4433" i="19"/>
  <c r="AB4433" i="19" s="1"/>
  <c r="AG4433" i="19" s="1"/>
  <c r="H4447" i="19"/>
  <c r="X4440" i="19"/>
  <c r="P4448" i="19"/>
  <c r="AI4441" i="19"/>
  <c r="K4447" i="19"/>
  <c r="AE4440" i="19"/>
  <c r="AC4427" i="19"/>
  <c r="AA4427" i="19"/>
  <c r="J4447" i="19"/>
  <c r="K4448" i="19"/>
  <c r="AE4441" i="19"/>
  <c r="AD4426" i="19" l="1"/>
  <c r="AF4426" i="19" s="1"/>
  <c r="AJ4426" i="19" s="1"/>
  <c r="D4426" i="19" s="1"/>
  <c r="AJ4419" i="19"/>
  <c r="D4419" i="19" s="1"/>
  <c r="A4421" i="19" s="1"/>
  <c r="AC4434" i="19"/>
  <c r="AA4434" i="19"/>
  <c r="O4454" i="19"/>
  <c r="AH4447" i="19"/>
  <c r="AD4427" i="19"/>
  <c r="AF4427" i="19" s="1"/>
  <c r="AJ4427" i="19" s="1"/>
  <c r="D4427" i="19" s="1"/>
  <c r="O4455" i="19"/>
  <c r="AH4448" i="19"/>
  <c r="AE4447" i="19"/>
  <c r="K4454" i="19"/>
  <c r="Y4440" i="19"/>
  <c r="AB4440" i="19" s="1"/>
  <c r="AG4440" i="19" s="1"/>
  <c r="K4455" i="19"/>
  <c r="AE4448" i="19"/>
  <c r="P4454" i="19"/>
  <c r="AI4447" i="19"/>
  <c r="J4454" i="19"/>
  <c r="H4454" i="19"/>
  <c r="X4447" i="19"/>
  <c r="Y4441" i="19"/>
  <c r="AB4441" i="19" s="1"/>
  <c r="AG4441" i="19" s="1"/>
  <c r="J4455" i="19"/>
  <c r="AI4448" i="19"/>
  <c r="P4455" i="19"/>
  <c r="AC4433" i="19"/>
  <c r="AA4433" i="19"/>
  <c r="AB4434" i="19"/>
  <c r="AG4434" i="19" s="1"/>
  <c r="H4455" i="19"/>
  <c r="X4448" i="19"/>
  <c r="AD4434" i="19" l="1"/>
  <c r="AF4434" i="19" s="1"/>
  <c r="B4421" i="19"/>
  <c r="B4428" i="19"/>
  <c r="A4428" i="19"/>
  <c r="AD4433" i="19"/>
  <c r="AF4433" i="19" s="1"/>
  <c r="AJ4433" i="19" s="1"/>
  <c r="D4433" i="19" s="1"/>
  <c r="P4461" i="19"/>
  <c r="AI4454" i="19"/>
  <c r="AI4455" i="19"/>
  <c r="P4462" i="19"/>
  <c r="AE4454" i="19"/>
  <c r="K4461" i="19"/>
  <c r="K4462" i="19"/>
  <c r="AE4455" i="19"/>
  <c r="H4461" i="19"/>
  <c r="X4454" i="19"/>
  <c r="O4461" i="19"/>
  <c r="AH4454" i="19"/>
  <c r="AC4440" i="19"/>
  <c r="AA4440" i="19"/>
  <c r="J4462" i="19"/>
  <c r="O4462" i="19"/>
  <c r="AH4455" i="19"/>
  <c r="Y4448" i="19"/>
  <c r="AB4448" i="19" s="1"/>
  <c r="AG4448" i="19" s="1"/>
  <c r="AC4441" i="19"/>
  <c r="AA4441" i="19"/>
  <c r="Y4447" i="19"/>
  <c r="AB4447" i="19" s="1"/>
  <c r="AG4447" i="19" s="1"/>
  <c r="H4462" i="19"/>
  <c r="X4455" i="19"/>
  <c r="J4461" i="19"/>
  <c r="AD4441" i="19" l="1"/>
  <c r="AF4441" i="19" s="1"/>
  <c r="AJ4441" i="19" s="1"/>
  <c r="D4441" i="19" s="1"/>
  <c r="AJ4434" i="19"/>
  <c r="D4434" i="19" s="1"/>
  <c r="B4435" i="19" s="1"/>
  <c r="AD4440" i="19"/>
  <c r="AF4440" i="19" s="1"/>
  <c r="AJ4440" i="19" s="1"/>
  <c r="D4440" i="19" s="1"/>
  <c r="H4469" i="19"/>
  <c r="X4462" i="19"/>
  <c r="Y4455" i="19"/>
  <c r="AB4455" i="19" s="1"/>
  <c r="AG4455" i="19" s="1"/>
  <c r="H4468" i="19"/>
  <c r="X4461" i="19"/>
  <c r="K4468" i="19"/>
  <c r="AE4461" i="19"/>
  <c r="J4468" i="19"/>
  <c r="O4468" i="19"/>
  <c r="AH4461" i="19"/>
  <c r="Y4454" i="19"/>
  <c r="AB4454" i="19" s="1"/>
  <c r="AG4454" i="19" s="1"/>
  <c r="K4469" i="19"/>
  <c r="AE4462" i="19"/>
  <c r="P4469" i="19"/>
  <c r="AI4462" i="19"/>
  <c r="AC4448" i="19"/>
  <c r="AA4448" i="19"/>
  <c r="AH4462" i="19"/>
  <c r="O4469" i="19"/>
  <c r="P4468" i="19"/>
  <c r="AI4461" i="19"/>
  <c r="J4469" i="19"/>
  <c r="AC4447" i="19"/>
  <c r="AA4447" i="19"/>
  <c r="AD4447" i="19" l="1"/>
  <c r="AF4447" i="19" s="1"/>
  <c r="AJ4447" i="19" s="1"/>
  <c r="D4447" i="19" s="1"/>
  <c r="A4435" i="19"/>
  <c r="AD4448" i="19"/>
  <c r="AF4448" i="19" s="1"/>
  <c r="AJ4448" i="19" s="1"/>
  <c r="D4448" i="19" s="1"/>
  <c r="A4442" i="19"/>
  <c r="AC4454" i="19"/>
  <c r="AA4454" i="19"/>
  <c r="H4475" i="19"/>
  <c r="X4468" i="19"/>
  <c r="P4476" i="19"/>
  <c r="AI4469" i="19"/>
  <c r="O4475" i="19"/>
  <c r="AH4468" i="19"/>
  <c r="J4476" i="19"/>
  <c r="J4475" i="19"/>
  <c r="B4442" i="19"/>
  <c r="P4475" i="19"/>
  <c r="AI4468" i="19"/>
  <c r="O4476" i="19"/>
  <c r="AH4469" i="19"/>
  <c r="AE4468" i="19"/>
  <c r="K4475" i="19"/>
  <c r="AC4455" i="19"/>
  <c r="AA4455" i="19"/>
  <c r="Y4462" i="19"/>
  <c r="AB4462" i="19" s="1"/>
  <c r="AG4462" i="19" s="1"/>
  <c r="Y4461" i="19"/>
  <c r="AB4461" i="19" s="1"/>
  <c r="AG4461" i="19" s="1"/>
  <c r="K4476" i="19"/>
  <c r="AE4469" i="19"/>
  <c r="H4476" i="19"/>
  <c r="X4469" i="19"/>
  <c r="AD4455" i="19" l="1"/>
  <c r="AF4455" i="19" s="1"/>
  <c r="AJ4455" i="19" s="1"/>
  <c r="D4455" i="19" s="1"/>
  <c r="AD4454" i="19"/>
  <c r="AF4454" i="19" s="1"/>
  <c r="AJ4454" i="19" s="1"/>
  <c r="D4454" i="19" s="1"/>
  <c r="A4449" i="19"/>
  <c r="B4449" i="19"/>
  <c r="Y4469" i="19"/>
  <c r="P4482" i="19"/>
  <c r="AI4475" i="19"/>
  <c r="J4482" i="19"/>
  <c r="H4483" i="19"/>
  <c r="X4476" i="19"/>
  <c r="K4483" i="19"/>
  <c r="AE4476" i="19"/>
  <c r="AC4461" i="19"/>
  <c r="AA4461" i="19"/>
  <c r="J4483" i="19"/>
  <c r="O4482" i="19"/>
  <c r="AH4475" i="19"/>
  <c r="AC4462" i="19"/>
  <c r="AA4462" i="19"/>
  <c r="Y4468" i="19"/>
  <c r="AB4468" i="19" s="1"/>
  <c r="AG4468" i="19" s="1"/>
  <c r="AE4475" i="19"/>
  <c r="K4482" i="19"/>
  <c r="H4482" i="19"/>
  <c r="X4475" i="19"/>
  <c r="AI4476" i="19"/>
  <c r="P4483" i="19"/>
  <c r="O4483" i="19"/>
  <c r="AH4476" i="19"/>
  <c r="B4456" i="19" l="1"/>
  <c r="AD4461" i="19"/>
  <c r="AF4461" i="19" s="1"/>
  <c r="AJ4461" i="19" s="1"/>
  <c r="D4461" i="19" s="1"/>
  <c r="AD4462" i="19"/>
  <c r="AF4462" i="19" s="1"/>
  <c r="AJ4462" i="19" s="1"/>
  <c r="D4462" i="19" s="1"/>
  <c r="O4490" i="19"/>
  <c r="AH4483" i="19"/>
  <c r="Y4476" i="19"/>
  <c r="AB4476" i="19" s="1"/>
  <c r="AG4476" i="19" s="1"/>
  <c r="AE4483" i="19"/>
  <c r="K4490" i="19"/>
  <c r="H4489" i="19"/>
  <c r="X4482" i="19"/>
  <c r="Y4482" i="19" s="1"/>
  <c r="AA4482" i="19" s="1"/>
  <c r="H4490" i="19"/>
  <c r="X4483" i="19"/>
  <c r="K4489" i="19"/>
  <c r="AE4482" i="19"/>
  <c r="AC4469" i="19"/>
  <c r="AA4469" i="19"/>
  <c r="AI4483" i="19"/>
  <c r="P4490" i="19"/>
  <c r="AC4468" i="19"/>
  <c r="AA4468" i="19"/>
  <c r="J4489" i="19"/>
  <c r="AB4469" i="19"/>
  <c r="AG4469" i="19" s="1"/>
  <c r="Y4475" i="19"/>
  <c r="AB4475" i="19" s="1"/>
  <c r="AG4475" i="19" s="1"/>
  <c r="P4489" i="19"/>
  <c r="AI4482" i="19"/>
  <c r="O4489" i="19"/>
  <c r="AH4482" i="19"/>
  <c r="A4456" i="19"/>
  <c r="J4490" i="19"/>
  <c r="AD4468" i="19" l="1"/>
  <c r="AF4468" i="19" s="1"/>
  <c r="AJ4468" i="19" s="1"/>
  <c r="D4468" i="19" s="1"/>
  <c r="B4463" i="19"/>
  <c r="A4463" i="19"/>
  <c r="J4497" i="19"/>
  <c r="O4496" i="19"/>
  <c r="AH4489" i="19"/>
  <c r="AC4476" i="19"/>
  <c r="AA4476" i="19"/>
  <c r="P4496" i="19"/>
  <c r="AI4489" i="19"/>
  <c r="K4496" i="19"/>
  <c r="AE4489" i="19"/>
  <c r="AC4475" i="19"/>
  <c r="AD4475" i="19" s="1"/>
  <c r="AF4475" i="19" s="1"/>
  <c r="AJ4475" i="19" s="1"/>
  <c r="D4475" i="19" s="1"/>
  <c r="AA4475" i="19"/>
  <c r="H4497" i="19"/>
  <c r="X4490" i="19"/>
  <c r="H4496" i="19"/>
  <c r="X4489" i="19"/>
  <c r="AB4482" i="19"/>
  <c r="AG4482" i="19" s="1"/>
  <c r="AC4482" i="19"/>
  <c r="AD4482" i="19" s="1"/>
  <c r="K4497" i="19"/>
  <c r="AE4490" i="19"/>
  <c r="J4496" i="19"/>
  <c r="AD4469" i="19"/>
  <c r="AF4469" i="19" s="1"/>
  <c r="AJ4469" i="19" s="1"/>
  <c r="D4469" i="19" s="1"/>
  <c r="Y4483" i="19"/>
  <c r="P4497" i="19"/>
  <c r="AI4490" i="19"/>
  <c r="O4497" i="19"/>
  <c r="AH4490" i="19"/>
  <c r="AD4476" i="19" l="1"/>
  <c r="AF4476" i="19" s="1"/>
  <c r="AJ4476" i="19" s="1"/>
  <c r="D4476" i="19" s="1"/>
  <c r="B4470" i="19"/>
  <c r="A4470" i="19"/>
  <c r="O4504" i="19"/>
  <c r="AH4497" i="19"/>
  <c r="AC4483" i="19"/>
  <c r="AA4483" i="19"/>
  <c r="Y4490" i="19"/>
  <c r="AB4490" i="19" s="1"/>
  <c r="AG4490" i="19" s="1"/>
  <c r="J4504" i="19"/>
  <c r="H4504" i="19"/>
  <c r="X4497" i="19"/>
  <c r="P4504" i="19"/>
  <c r="AI4497" i="19"/>
  <c r="AB4483" i="19"/>
  <c r="AG4483" i="19" s="1"/>
  <c r="J4503" i="19"/>
  <c r="K4504" i="19"/>
  <c r="AE4497" i="19"/>
  <c r="O4503" i="19"/>
  <c r="AH4496" i="19"/>
  <c r="Y4489" i="19"/>
  <c r="AE4496" i="19"/>
  <c r="K4503" i="19"/>
  <c r="P4503" i="19"/>
  <c r="AI4496" i="19"/>
  <c r="AF4482" i="19"/>
  <c r="AJ4482" i="19" s="1"/>
  <c r="D4482" i="19" s="1"/>
  <c r="H4503" i="19"/>
  <c r="X4496" i="19"/>
  <c r="AD4483" i="19" l="1"/>
  <c r="AF4483" i="19" s="1"/>
  <c r="B4477" i="19"/>
  <c r="A4477" i="19"/>
  <c r="P4511" i="19"/>
  <c r="AI4504" i="19"/>
  <c r="P4510" i="19"/>
  <c r="AI4503" i="19"/>
  <c r="O4511" i="19"/>
  <c r="AH4504" i="19"/>
  <c r="AC4489" i="19"/>
  <c r="AA4489" i="19"/>
  <c r="Y4496" i="19"/>
  <c r="AB4496" i="19" s="1"/>
  <c r="AG4496" i="19" s="1"/>
  <c r="J4510" i="19"/>
  <c r="Y4497" i="19"/>
  <c r="H4511" i="19"/>
  <c r="X4504" i="19"/>
  <c r="AE4503" i="19"/>
  <c r="K4510" i="19"/>
  <c r="J4511" i="19"/>
  <c r="AB4489" i="19"/>
  <c r="AG4489" i="19" s="1"/>
  <c r="AC4490" i="19"/>
  <c r="AA4490" i="19"/>
  <c r="O4510" i="19"/>
  <c r="AH4503" i="19"/>
  <c r="AE4504" i="19"/>
  <c r="K4511" i="19"/>
  <c r="H4510" i="19"/>
  <c r="X4503" i="19"/>
  <c r="AD4489" i="19" l="1"/>
  <c r="AF4489" i="19" s="1"/>
  <c r="AJ4489" i="19" s="1"/>
  <c r="D4489" i="19" s="1"/>
  <c r="AD4490" i="19"/>
  <c r="AF4490" i="19" s="1"/>
  <c r="AJ4490" i="19" s="1"/>
  <c r="D4490" i="19" s="1"/>
  <c r="AJ4483" i="19"/>
  <c r="D4483" i="19" s="1"/>
  <c r="AC4497" i="19"/>
  <c r="AA4497" i="19"/>
  <c r="H4517" i="19"/>
  <c r="X4510" i="19"/>
  <c r="AE4511" i="19"/>
  <c r="K4518" i="19"/>
  <c r="J4517" i="19"/>
  <c r="AE4510" i="19"/>
  <c r="K4517" i="19"/>
  <c r="P4517" i="19"/>
  <c r="AI4510" i="19"/>
  <c r="Y4503" i="19"/>
  <c r="AC4496" i="19"/>
  <c r="AA4496" i="19"/>
  <c r="O4517" i="19"/>
  <c r="AH4510" i="19"/>
  <c r="AH4511" i="19"/>
  <c r="O4518" i="19"/>
  <c r="J4518" i="19"/>
  <c r="Y4504" i="19"/>
  <c r="AB4504" i="19" s="1"/>
  <c r="AG4504" i="19" s="1"/>
  <c r="AI4511" i="19"/>
  <c r="P4518" i="19"/>
  <c r="H4518" i="19"/>
  <c r="X4511" i="19"/>
  <c r="AB4497" i="19"/>
  <c r="AG4497" i="19" s="1"/>
  <c r="AD4497" i="19" l="1"/>
  <c r="AF4497" i="19" s="1"/>
  <c r="B4491" i="19"/>
  <c r="AD4496" i="19"/>
  <c r="AF4496" i="19" s="1"/>
  <c r="AJ4496" i="19" s="1"/>
  <c r="D4496" i="19" s="1"/>
  <c r="A4484" i="19"/>
  <c r="B4484" i="19"/>
  <c r="Y4511" i="19"/>
  <c r="AB4511" i="19" s="1"/>
  <c r="AG4511" i="19" s="1"/>
  <c r="AC4503" i="19"/>
  <c r="AA4503" i="19"/>
  <c r="P4525" i="19"/>
  <c r="AI4518" i="19"/>
  <c r="AE4517" i="19"/>
  <c r="K4524" i="19"/>
  <c r="J4524" i="19"/>
  <c r="AE4518" i="19"/>
  <c r="K4525" i="19"/>
  <c r="P4524" i="19"/>
  <c r="AI4517" i="19"/>
  <c r="AC4504" i="19"/>
  <c r="AA4504" i="19"/>
  <c r="J4525" i="19"/>
  <c r="O4525" i="19"/>
  <c r="AH4518" i="19"/>
  <c r="A4491" i="19"/>
  <c r="Y4510" i="19"/>
  <c r="AB4510" i="19" s="1"/>
  <c r="AG4510" i="19" s="1"/>
  <c r="O4524" i="19"/>
  <c r="AH4517" i="19"/>
  <c r="H4524" i="19"/>
  <c r="X4517" i="19"/>
  <c r="AB4503" i="19"/>
  <c r="AG4503" i="19" s="1"/>
  <c r="H4525" i="19"/>
  <c r="X4518" i="19"/>
  <c r="Y4518" i="19" s="1"/>
  <c r="AA4518" i="19" s="1"/>
  <c r="AJ4497" i="19" l="1"/>
  <c r="D4497" i="19" s="1"/>
  <c r="A4498" i="19" s="1"/>
  <c r="AD4504" i="19"/>
  <c r="AF4504" i="19" s="1"/>
  <c r="AJ4504" i="19" s="1"/>
  <c r="D4504" i="19" s="1"/>
  <c r="AD4503" i="19"/>
  <c r="AF4503" i="19" s="1"/>
  <c r="P4531" i="19"/>
  <c r="AI4524" i="19"/>
  <c r="H4532" i="19"/>
  <c r="X4525" i="19"/>
  <c r="Y4517" i="19"/>
  <c r="AB4517" i="19" s="1"/>
  <c r="AG4517" i="19" s="1"/>
  <c r="K4532" i="19"/>
  <c r="AE4525" i="19"/>
  <c r="H4531" i="19"/>
  <c r="X4524" i="19"/>
  <c r="AC4510" i="19"/>
  <c r="AA4510" i="19"/>
  <c r="O4531" i="19"/>
  <c r="AH4524" i="19"/>
  <c r="J4531" i="19"/>
  <c r="AE4524" i="19"/>
  <c r="K4531" i="19"/>
  <c r="P4532" i="19"/>
  <c r="AI4525" i="19"/>
  <c r="AH4525" i="19"/>
  <c r="O4532" i="19"/>
  <c r="AB4518" i="19"/>
  <c r="AG4518" i="19" s="1"/>
  <c r="AC4518" i="19"/>
  <c r="AD4518" i="19" s="1"/>
  <c r="AF4518" i="19" s="1"/>
  <c r="J4532" i="19"/>
  <c r="AC4511" i="19"/>
  <c r="AA4511" i="19"/>
  <c r="B4498" i="19" l="1"/>
  <c r="AJ4503" i="19"/>
  <c r="D4503" i="19" s="1"/>
  <c r="A4505" i="19" s="1"/>
  <c r="AJ4518" i="19"/>
  <c r="D4518" i="19" s="1"/>
  <c r="AD4511" i="19"/>
  <c r="AF4511" i="19" s="1"/>
  <c r="AJ4511" i="19" s="1"/>
  <c r="D4511" i="19" s="1"/>
  <c r="AD4510" i="19"/>
  <c r="AF4510" i="19" s="1"/>
  <c r="AJ4510" i="19" s="1"/>
  <c r="D4510" i="19" s="1"/>
  <c r="O4538" i="19"/>
  <c r="AH4531" i="19"/>
  <c r="J4539" i="19"/>
  <c r="Y4524" i="19"/>
  <c r="AC4517" i="19"/>
  <c r="AA4517" i="19"/>
  <c r="AE4532" i="19"/>
  <c r="K4539" i="19"/>
  <c r="O4539" i="19"/>
  <c r="AH4532" i="19"/>
  <c r="H4538" i="19"/>
  <c r="X4531" i="19"/>
  <c r="Y4525" i="19"/>
  <c r="AB4525" i="19" s="1"/>
  <c r="AG4525" i="19" s="1"/>
  <c r="AI4532" i="19"/>
  <c r="P4539" i="19"/>
  <c r="H4539" i="19"/>
  <c r="X4532" i="19"/>
  <c r="K4538" i="19"/>
  <c r="AE4531" i="19"/>
  <c r="J4538" i="19"/>
  <c r="P4538" i="19"/>
  <c r="AI4531" i="19"/>
  <c r="AD4517" i="19" l="1"/>
  <c r="AF4517" i="19" s="1"/>
  <c r="AJ4517" i="19" s="1"/>
  <c r="D4517" i="19" s="1"/>
  <c r="B4505" i="19"/>
  <c r="H4545" i="19"/>
  <c r="X4538" i="19"/>
  <c r="J4545" i="19"/>
  <c r="A4512" i="19"/>
  <c r="B4512" i="19"/>
  <c r="K4545" i="19"/>
  <c r="AE4538" i="19"/>
  <c r="Y4532" i="19"/>
  <c r="AB4532" i="19" s="1"/>
  <c r="AG4532" i="19" s="1"/>
  <c r="H4546" i="19"/>
  <c r="X4539" i="19"/>
  <c r="AC4524" i="19"/>
  <c r="AA4524" i="19"/>
  <c r="AB4524" i="19"/>
  <c r="AG4524" i="19" s="1"/>
  <c r="AI4539" i="19"/>
  <c r="P4546" i="19"/>
  <c r="AH4539" i="19"/>
  <c r="O4546" i="19"/>
  <c r="P4545" i="19"/>
  <c r="AI4538" i="19"/>
  <c r="AE4539" i="19"/>
  <c r="K4546" i="19"/>
  <c r="J4546" i="19"/>
  <c r="AC4525" i="19"/>
  <c r="AA4525" i="19"/>
  <c r="Y4531" i="19"/>
  <c r="AB4531" i="19" s="1"/>
  <c r="AG4531" i="19" s="1"/>
  <c r="O4545" i="19"/>
  <c r="AH4538" i="19"/>
  <c r="AD4525" i="19" l="1"/>
  <c r="AF4525" i="19" s="1"/>
  <c r="AJ4525" i="19" s="1"/>
  <c r="D4525" i="19" s="1"/>
  <c r="AD4524" i="19"/>
  <c r="AF4524" i="19" s="1"/>
  <c r="AJ4524" i="19" s="1"/>
  <c r="D4524" i="19" s="1"/>
  <c r="A4519" i="19"/>
  <c r="B4519" i="19"/>
  <c r="AC4531" i="19"/>
  <c r="AA4531" i="19"/>
  <c r="Y4539" i="19"/>
  <c r="AB4539" i="19" s="1"/>
  <c r="AG4539" i="19" s="1"/>
  <c r="H4553" i="19"/>
  <c r="X4546" i="19"/>
  <c r="P4553" i="19"/>
  <c r="AI4546" i="19"/>
  <c r="J4552" i="19"/>
  <c r="J4553" i="19"/>
  <c r="AC4532" i="19"/>
  <c r="AD4532" i="19" s="1"/>
  <c r="AA4532" i="19"/>
  <c r="P4552" i="19"/>
  <c r="AI4545" i="19"/>
  <c r="Y4538" i="19"/>
  <c r="AB4538" i="19" s="1"/>
  <c r="AG4538" i="19" s="1"/>
  <c r="O4552" i="19"/>
  <c r="AH4545" i="19"/>
  <c r="AE4546" i="19"/>
  <c r="K4553" i="19"/>
  <c r="AE4545" i="19"/>
  <c r="K4552" i="19"/>
  <c r="AH4546" i="19"/>
  <c r="O4553" i="19"/>
  <c r="H4552" i="19"/>
  <c r="X4545" i="19"/>
  <c r="AD4531" i="19" l="1"/>
  <c r="AF4531" i="19" s="1"/>
  <c r="AJ4531" i="19" s="1"/>
  <c r="D4531" i="19" s="1"/>
  <c r="B4526" i="19"/>
  <c r="J4559" i="19"/>
  <c r="H4560" i="19"/>
  <c r="X4553" i="19"/>
  <c r="K4560" i="19"/>
  <c r="AE4553" i="19"/>
  <c r="P4560" i="19"/>
  <c r="AI4553" i="19"/>
  <c r="AC4538" i="19"/>
  <c r="AA4538" i="19"/>
  <c r="AC4539" i="19"/>
  <c r="AA4539" i="19"/>
  <c r="P4559" i="19"/>
  <c r="AI4552" i="19"/>
  <c r="AH4553" i="19"/>
  <c r="O4560" i="19"/>
  <c r="K4559" i="19"/>
  <c r="AE4552" i="19"/>
  <c r="AF4532" i="19"/>
  <c r="AJ4532" i="19" s="1"/>
  <c r="D4532" i="19" s="1"/>
  <c r="Y4546" i="19"/>
  <c r="AB4546" i="19" s="1"/>
  <c r="AG4546" i="19" s="1"/>
  <c r="O4559" i="19"/>
  <c r="AH4552" i="19"/>
  <c r="A4526" i="19"/>
  <c r="Y4545" i="19"/>
  <c r="AB4545" i="19" s="1"/>
  <c r="AG4545" i="19" s="1"/>
  <c r="H4559" i="19"/>
  <c r="X4552" i="19"/>
  <c r="J4560" i="19"/>
  <c r="AD4539" i="19" l="1"/>
  <c r="AF4539" i="19" s="1"/>
  <c r="AJ4539" i="19" s="1"/>
  <c r="D4539" i="19" s="1"/>
  <c r="AD4538" i="19"/>
  <c r="AF4538" i="19" s="1"/>
  <c r="AJ4538" i="19" s="1"/>
  <c r="D4538" i="19" s="1"/>
  <c r="J4567" i="19"/>
  <c r="H4566" i="19"/>
  <c r="X4559" i="19"/>
  <c r="O4567" i="19"/>
  <c r="AH4560" i="19"/>
  <c r="Y4552" i="19"/>
  <c r="AB4552" i="19" s="1"/>
  <c r="AG4552" i="19" s="1"/>
  <c r="O4566" i="19"/>
  <c r="AH4559" i="19"/>
  <c r="AI4560" i="19"/>
  <c r="P4567" i="19"/>
  <c r="AC4546" i="19"/>
  <c r="AA4546" i="19"/>
  <c r="Y4553" i="19"/>
  <c r="AB4553" i="19" s="1"/>
  <c r="AG4553" i="19" s="1"/>
  <c r="H4567" i="19"/>
  <c r="X4560" i="19"/>
  <c r="P4566" i="19"/>
  <c r="AI4559" i="19"/>
  <c r="AC4545" i="19"/>
  <c r="AA4545" i="19"/>
  <c r="B4533" i="19"/>
  <c r="A4533" i="19"/>
  <c r="K4567" i="19"/>
  <c r="AE4560" i="19"/>
  <c r="K4566" i="19"/>
  <c r="AE4559" i="19"/>
  <c r="J4566" i="19"/>
  <c r="AD4546" i="19" l="1"/>
  <c r="AF4546" i="19" s="1"/>
  <c r="AJ4546" i="19" s="1"/>
  <c r="D4546" i="19" s="1"/>
  <c r="A4540" i="19"/>
  <c r="AD4545" i="19"/>
  <c r="AF4545" i="19" s="1"/>
  <c r="AJ4545" i="19" s="1"/>
  <c r="D4545" i="19" s="1"/>
  <c r="J4573" i="19"/>
  <c r="K4573" i="19"/>
  <c r="AE4566" i="19"/>
  <c r="O4573" i="19"/>
  <c r="AH4566" i="19"/>
  <c r="Y4560" i="19"/>
  <c r="AB4560" i="19" s="1"/>
  <c r="AG4560" i="19" s="1"/>
  <c r="AI4567" i="19"/>
  <c r="P4574" i="19"/>
  <c r="AC4552" i="19"/>
  <c r="AA4552" i="19"/>
  <c r="AE4567" i="19"/>
  <c r="K4574" i="19"/>
  <c r="P4573" i="19"/>
  <c r="AI4566" i="19"/>
  <c r="O4574" i="19"/>
  <c r="AH4567" i="19"/>
  <c r="B4540" i="19"/>
  <c r="H4574" i="19"/>
  <c r="X4567" i="19"/>
  <c r="Y4559" i="19"/>
  <c r="AB4559" i="19" s="1"/>
  <c r="AG4559" i="19" s="1"/>
  <c r="H4573" i="19"/>
  <c r="X4566" i="19"/>
  <c r="AC4553" i="19"/>
  <c r="AA4553" i="19"/>
  <c r="J4574" i="19"/>
  <c r="A4547" i="19" l="1"/>
  <c r="AD4552" i="19"/>
  <c r="AF4552" i="19" s="1"/>
  <c r="AJ4552" i="19" s="1"/>
  <c r="D4552" i="19" s="1"/>
  <c r="B4547" i="19"/>
  <c r="AD4553" i="19"/>
  <c r="AF4553" i="19" s="1"/>
  <c r="AJ4553" i="19" s="1"/>
  <c r="D4553" i="19" s="1"/>
  <c r="Y4566" i="19"/>
  <c r="H4580" i="19"/>
  <c r="X4573" i="19"/>
  <c r="AC4560" i="19"/>
  <c r="AA4560" i="19"/>
  <c r="K4580" i="19"/>
  <c r="AE4573" i="19"/>
  <c r="AH4574" i="19"/>
  <c r="O4581" i="19"/>
  <c r="P4580" i="19"/>
  <c r="AI4573" i="19"/>
  <c r="AE4574" i="19"/>
  <c r="K4581" i="19"/>
  <c r="J4581" i="19"/>
  <c r="P4581" i="19"/>
  <c r="AI4574" i="19"/>
  <c r="AC4559" i="19"/>
  <c r="AA4559" i="19"/>
  <c r="Y4567" i="19"/>
  <c r="AB4567" i="19" s="1"/>
  <c r="AG4567" i="19" s="1"/>
  <c r="H4581" i="19"/>
  <c r="X4574" i="19"/>
  <c r="O4580" i="19"/>
  <c r="AH4573" i="19"/>
  <c r="J4580" i="19"/>
  <c r="B4554" i="19" l="1"/>
  <c r="AD4560" i="19"/>
  <c r="AF4560" i="19" s="1"/>
  <c r="AJ4560" i="19" s="1"/>
  <c r="D4560" i="19" s="1"/>
  <c r="AD4559" i="19"/>
  <c r="AF4559" i="19" s="1"/>
  <c r="AJ4559" i="19" s="1"/>
  <c r="D4559" i="19" s="1"/>
  <c r="Y4574" i="19"/>
  <c r="AB4574" i="19" s="1"/>
  <c r="AG4574" i="19" s="1"/>
  <c r="J4587" i="19"/>
  <c r="P4587" i="19"/>
  <c r="AI4580" i="19"/>
  <c r="Y4573" i="19"/>
  <c r="AB4573" i="19" s="1"/>
  <c r="AG4573" i="19" s="1"/>
  <c r="H4587" i="19"/>
  <c r="X4580" i="19"/>
  <c r="AC4566" i="19"/>
  <c r="AD4566" i="19" s="1"/>
  <c r="AA4566" i="19"/>
  <c r="O4588" i="19"/>
  <c r="AH4581" i="19"/>
  <c r="O4587" i="19"/>
  <c r="AH4580" i="19"/>
  <c r="H4588" i="19"/>
  <c r="X4581" i="19"/>
  <c r="K4587" i="19"/>
  <c r="AE4580" i="19"/>
  <c r="AC4567" i="19"/>
  <c r="AA4567" i="19"/>
  <c r="AB4566" i="19"/>
  <c r="AG4566" i="19" s="1"/>
  <c r="P4588" i="19"/>
  <c r="AI4581" i="19"/>
  <c r="J4588" i="19"/>
  <c r="K4588" i="19"/>
  <c r="AE4581" i="19"/>
  <c r="A4554" i="19"/>
  <c r="AD4567" i="19" l="1"/>
  <c r="AF4567" i="19" s="1"/>
  <c r="AJ4567" i="19" s="1"/>
  <c r="D4567" i="19" s="1"/>
  <c r="K4595" i="19"/>
  <c r="AE4588" i="19"/>
  <c r="H4594" i="19"/>
  <c r="X4587" i="19"/>
  <c r="AE4587" i="19"/>
  <c r="K4594" i="19"/>
  <c r="J4594" i="19"/>
  <c r="H4595" i="19"/>
  <c r="X4588" i="19"/>
  <c r="AF4566" i="19"/>
  <c r="AJ4566" i="19" s="1"/>
  <c r="D4566" i="19" s="1"/>
  <c r="J4595" i="19"/>
  <c r="Y4580" i="19"/>
  <c r="AB4580" i="19" s="1"/>
  <c r="AG4580" i="19" s="1"/>
  <c r="AI4588" i="19"/>
  <c r="P4595" i="19"/>
  <c r="AC4573" i="19"/>
  <c r="AA4573" i="19"/>
  <c r="Y4581" i="19"/>
  <c r="AB4581" i="19" s="1"/>
  <c r="AG4581" i="19" s="1"/>
  <c r="O4595" i="19"/>
  <c r="AH4588" i="19"/>
  <c r="P4594" i="19"/>
  <c r="AI4587" i="19"/>
  <c r="B4561" i="19"/>
  <c r="A4561" i="19"/>
  <c r="O4594" i="19"/>
  <c r="AH4587" i="19"/>
  <c r="AC4574" i="19"/>
  <c r="AA4574" i="19"/>
  <c r="A4568" i="19" l="1"/>
  <c r="J4602" i="19"/>
  <c r="H4602" i="19"/>
  <c r="X4595" i="19"/>
  <c r="O4601" i="19"/>
  <c r="AH4594" i="19"/>
  <c r="Y4588" i="19"/>
  <c r="AB4588" i="19" s="1"/>
  <c r="AG4588" i="19" s="1"/>
  <c r="P4601" i="19"/>
  <c r="AI4594" i="19"/>
  <c r="AD4573" i="19"/>
  <c r="AF4573" i="19" s="1"/>
  <c r="AJ4573" i="19" s="1"/>
  <c r="D4573" i="19" s="1"/>
  <c r="H4601" i="19"/>
  <c r="X4594" i="19"/>
  <c r="Y4594" i="19" s="1"/>
  <c r="AA4594" i="19" s="1"/>
  <c r="K4601" i="19"/>
  <c r="AE4594" i="19"/>
  <c r="AC4581" i="19"/>
  <c r="AA4581" i="19"/>
  <c r="B4568" i="19"/>
  <c r="AI4595" i="19"/>
  <c r="P4602" i="19"/>
  <c r="O4602" i="19"/>
  <c r="AH4595" i="19"/>
  <c r="J4601" i="19"/>
  <c r="Y4587" i="19"/>
  <c r="AB4587" i="19" s="1"/>
  <c r="AG4587" i="19" s="1"/>
  <c r="AD4574" i="19"/>
  <c r="AC4580" i="19"/>
  <c r="AA4580" i="19"/>
  <c r="AE4595" i="19"/>
  <c r="K4602" i="19"/>
  <c r="AD4581" i="19" l="1"/>
  <c r="AF4581" i="19" s="1"/>
  <c r="AJ4581" i="19" s="1"/>
  <c r="D4581" i="19" s="1"/>
  <c r="AD4580" i="19"/>
  <c r="AF4580" i="19" s="1"/>
  <c r="AJ4580" i="19" s="1"/>
  <c r="D4580" i="19" s="1"/>
  <c r="AB4594" i="19"/>
  <c r="AG4594" i="19" s="1"/>
  <c r="AC4594" i="19"/>
  <c r="AD4594" i="19" s="1"/>
  <c r="P4608" i="19"/>
  <c r="AI4601" i="19"/>
  <c r="J4608" i="19"/>
  <c r="P4609" i="19"/>
  <c r="AI4602" i="19"/>
  <c r="O4608" i="19"/>
  <c r="AH4601" i="19"/>
  <c r="AE4601" i="19"/>
  <c r="K4608" i="19"/>
  <c r="AC4587" i="19"/>
  <c r="AD4587" i="19" s="1"/>
  <c r="AF4587" i="19" s="1"/>
  <c r="AJ4587" i="19" s="1"/>
  <c r="D4587" i="19" s="1"/>
  <c r="AA4587" i="19"/>
  <c r="AC4588" i="19"/>
  <c r="AD4588" i="19" s="1"/>
  <c r="AF4588" i="19" s="1"/>
  <c r="AJ4588" i="19" s="1"/>
  <c r="D4588" i="19" s="1"/>
  <c r="AA4588" i="19"/>
  <c r="Y4595" i="19"/>
  <c r="AB4595" i="19" s="1"/>
  <c r="AG4595" i="19" s="1"/>
  <c r="H4609" i="19"/>
  <c r="X4602" i="19"/>
  <c r="AF4574" i="19"/>
  <c r="AJ4574" i="19" s="1"/>
  <c r="D4574" i="19" s="1"/>
  <c r="H4608" i="19"/>
  <c r="X4601" i="19"/>
  <c r="O4609" i="19"/>
  <c r="AH4602" i="19"/>
  <c r="AE4602" i="19"/>
  <c r="K4609" i="19"/>
  <c r="J4609" i="19"/>
  <c r="B4582" i="19" l="1"/>
  <c r="A4589" i="19"/>
  <c r="A4575" i="19"/>
  <c r="B4575" i="19"/>
  <c r="K4616" i="19"/>
  <c r="AE4609" i="19"/>
  <c r="AE4608" i="19"/>
  <c r="K4615" i="19"/>
  <c r="Y4602" i="19"/>
  <c r="AB4602" i="19" s="1"/>
  <c r="AG4602" i="19" s="1"/>
  <c r="O4616" i="19"/>
  <c r="AH4609" i="19"/>
  <c r="O4615" i="19"/>
  <c r="AH4608" i="19"/>
  <c r="H4615" i="19"/>
  <c r="X4608" i="19"/>
  <c r="AI4609" i="19"/>
  <c r="P4616" i="19"/>
  <c r="J4615" i="19"/>
  <c r="AF4594" i="19"/>
  <c r="AJ4594" i="19" s="1"/>
  <c r="D4594" i="19" s="1"/>
  <c r="AC4595" i="19"/>
  <c r="AA4595" i="19"/>
  <c r="A4582" i="19"/>
  <c r="Y4601" i="19"/>
  <c r="AB4601" i="19" s="1"/>
  <c r="AG4601" i="19" s="1"/>
  <c r="H4616" i="19"/>
  <c r="X4609" i="19"/>
  <c r="P4615" i="19"/>
  <c r="AI4608" i="19"/>
  <c r="J4616" i="19"/>
  <c r="B4589" i="19"/>
  <c r="AD4595" i="19" l="1"/>
  <c r="AF4595" i="19" s="1"/>
  <c r="AJ4595" i="19" s="1"/>
  <c r="D4595" i="19" s="1"/>
  <c r="J4623" i="19"/>
  <c r="O4622" i="19"/>
  <c r="AH4615" i="19"/>
  <c r="AI4616" i="19"/>
  <c r="P4623" i="19"/>
  <c r="Y4608" i="19"/>
  <c r="AB4608" i="19" s="1"/>
  <c r="AG4608" i="19" s="1"/>
  <c r="H4622" i="19"/>
  <c r="X4615" i="19"/>
  <c r="P4622" i="19"/>
  <c r="AI4615" i="19"/>
  <c r="Y4609" i="19"/>
  <c r="AB4609" i="19" s="1"/>
  <c r="AG4609" i="19" s="1"/>
  <c r="H4623" i="19"/>
  <c r="X4616" i="19"/>
  <c r="AC4602" i="19"/>
  <c r="AA4602" i="19"/>
  <c r="AE4615" i="19"/>
  <c r="K4622" i="19"/>
  <c r="O4623" i="19"/>
  <c r="AH4616" i="19"/>
  <c r="AC4601" i="19"/>
  <c r="AA4601" i="19"/>
  <c r="AE4616" i="19"/>
  <c r="K4623" i="19"/>
  <c r="J4622" i="19"/>
  <c r="AD4602" i="19" l="1"/>
  <c r="AF4602" i="19" s="1"/>
  <c r="AJ4602" i="19" s="1"/>
  <c r="D4602" i="19" s="1"/>
  <c r="AD4601" i="19"/>
  <c r="AF4601" i="19" s="1"/>
  <c r="AJ4601" i="19" s="1"/>
  <c r="D4601" i="19" s="1"/>
  <c r="B4596" i="19"/>
  <c r="A4596" i="19"/>
  <c r="AC4609" i="19"/>
  <c r="AA4609" i="19"/>
  <c r="H4630" i="19"/>
  <c r="X4623" i="19"/>
  <c r="J4629" i="19"/>
  <c r="K4630" i="19"/>
  <c r="AE4623" i="19"/>
  <c r="O4630" i="19"/>
  <c r="AH4623" i="19"/>
  <c r="AE4622" i="19"/>
  <c r="K4629" i="19"/>
  <c r="P4630" i="19"/>
  <c r="AI4623" i="19"/>
  <c r="J4630" i="19"/>
  <c r="P4629" i="19"/>
  <c r="AI4622" i="19"/>
  <c r="Y4615" i="19"/>
  <c r="AB4615" i="19" s="1"/>
  <c r="AG4615" i="19" s="1"/>
  <c r="H4629" i="19"/>
  <c r="X4622" i="19"/>
  <c r="AC4608" i="19"/>
  <c r="AA4608" i="19"/>
  <c r="O4629" i="19"/>
  <c r="AH4622" i="19"/>
  <c r="Y4616" i="19"/>
  <c r="AD4608" i="19" l="1"/>
  <c r="AF4608" i="19" s="1"/>
  <c r="AJ4608" i="19" s="1"/>
  <c r="D4608" i="19" s="1"/>
  <c r="AD4609" i="19"/>
  <c r="AF4609" i="19" s="1"/>
  <c r="AJ4609" i="19" s="1"/>
  <c r="D4609" i="19" s="1"/>
  <c r="A4603" i="19"/>
  <c r="B4603" i="19"/>
  <c r="O4636" i="19"/>
  <c r="AH4629" i="19"/>
  <c r="AC4616" i="19"/>
  <c r="AA4616" i="19"/>
  <c r="AI4630" i="19"/>
  <c r="P4637" i="19"/>
  <c r="K4636" i="19"/>
  <c r="AE4629" i="19"/>
  <c r="AE4630" i="19"/>
  <c r="K4637" i="19"/>
  <c r="AC4615" i="19"/>
  <c r="AA4615" i="19"/>
  <c r="Y4623" i="19"/>
  <c r="AB4623" i="19" s="1"/>
  <c r="AG4623" i="19" s="1"/>
  <c r="H4637" i="19"/>
  <c r="X4630" i="19"/>
  <c r="J4637" i="19"/>
  <c r="Y4622" i="19"/>
  <c r="AB4622" i="19" s="1"/>
  <c r="AG4622" i="19" s="1"/>
  <c r="O4637" i="19"/>
  <c r="AH4630" i="19"/>
  <c r="H4636" i="19"/>
  <c r="X4629" i="19"/>
  <c r="J4636" i="19"/>
  <c r="P4636" i="19"/>
  <c r="AI4629" i="19"/>
  <c r="AB4616" i="19"/>
  <c r="AG4616" i="19" s="1"/>
  <c r="AD4615" i="19" l="1"/>
  <c r="AF4615" i="19" s="1"/>
  <c r="AJ4615" i="19" s="1"/>
  <c r="D4615" i="19" s="1"/>
  <c r="AD4616" i="19"/>
  <c r="AF4616" i="19" s="1"/>
  <c r="AJ4616" i="19" s="1"/>
  <c r="D4616" i="19" s="1"/>
  <c r="Y4630" i="19"/>
  <c r="AB4630" i="19" s="1"/>
  <c r="AG4630" i="19" s="1"/>
  <c r="H4644" i="19"/>
  <c r="X4637" i="19"/>
  <c r="J4643" i="19"/>
  <c r="AC4623" i="19"/>
  <c r="AA4623" i="19"/>
  <c r="Y4629" i="19"/>
  <c r="AB4629" i="19" s="1"/>
  <c r="AG4629" i="19" s="1"/>
  <c r="K4644" i="19"/>
  <c r="AE4637" i="19"/>
  <c r="H4643" i="19"/>
  <c r="X4636" i="19"/>
  <c r="AI4637" i="19"/>
  <c r="P4644" i="19"/>
  <c r="AC4622" i="19"/>
  <c r="AA4622" i="19"/>
  <c r="B4610" i="19"/>
  <c r="A4610" i="19"/>
  <c r="K4643" i="19"/>
  <c r="AE4636" i="19"/>
  <c r="P4643" i="19"/>
  <c r="AI4636" i="19"/>
  <c r="O4644" i="19"/>
  <c r="AH4637" i="19"/>
  <c r="J4644" i="19"/>
  <c r="O4643" i="19"/>
  <c r="AH4636" i="19"/>
  <c r="AD4622" i="19" l="1"/>
  <c r="AF4622" i="19" s="1"/>
  <c r="AJ4622" i="19" s="1"/>
  <c r="D4622" i="19" s="1"/>
  <c r="B4617" i="19"/>
  <c r="J4651" i="19"/>
  <c r="H4650" i="19"/>
  <c r="X4643" i="19"/>
  <c r="Y4636" i="19"/>
  <c r="AB4636" i="19" s="1"/>
  <c r="AG4636" i="19" s="1"/>
  <c r="P4650" i="19"/>
  <c r="AI4643" i="19"/>
  <c r="AC4629" i="19"/>
  <c r="AD4629" i="19" s="1"/>
  <c r="AA4629" i="19"/>
  <c r="K4650" i="19"/>
  <c r="AE4643" i="19"/>
  <c r="Y4637" i="19"/>
  <c r="AB4637" i="19" s="1"/>
  <c r="AG4637" i="19" s="1"/>
  <c r="H4651" i="19"/>
  <c r="X4644" i="19"/>
  <c r="O4651" i="19"/>
  <c r="AH4644" i="19"/>
  <c r="AE4644" i="19"/>
  <c r="K4651" i="19"/>
  <c r="A4617" i="19"/>
  <c r="P4651" i="19"/>
  <c r="AI4644" i="19"/>
  <c r="AD4623" i="19"/>
  <c r="AF4623" i="19" s="1"/>
  <c r="AJ4623" i="19" s="1"/>
  <c r="D4623" i="19" s="1"/>
  <c r="J4650" i="19"/>
  <c r="O4650" i="19"/>
  <c r="AH4643" i="19"/>
  <c r="AC4630" i="19"/>
  <c r="AA4630" i="19"/>
  <c r="AD4630" i="19" l="1"/>
  <c r="AF4630" i="19" s="1"/>
  <c r="AJ4630" i="19" s="1"/>
  <c r="D4630" i="19" s="1"/>
  <c r="A4624" i="19"/>
  <c r="Y4644" i="19"/>
  <c r="AB4644" i="19" s="1"/>
  <c r="AG4644" i="19" s="1"/>
  <c r="H4658" i="19"/>
  <c r="X4651" i="19"/>
  <c r="O4657" i="19"/>
  <c r="AH4650" i="19"/>
  <c r="K4657" i="19"/>
  <c r="AE4650" i="19"/>
  <c r="J4657" i="19"/>
  <c r="P4657" i="19"/>
  <c r="AI4650" i="19"/>
  <c r="Y4643" i="19"/>
  <c r="AB4643" i="19" s="1"/>
  <c r="AG4643" i="19" s="1"/>
  <c r="AF4629" i="19"/>
  <c r="AJ4629" i="19" s="1"/>
  <c r="D4629" i="19" s="1"/>
  <c r="P4658" i="19"/>
  <c r="AI4651" i="19"/>
  <c r="AC4636" i="19"/>
  <c r="AA4636" i="19"/>
  <c r="H4657" i="19"/>
  <c r="X4650" i="19"/>
  <c r="AC4637" i="19"/>
  <c r="AA4637" i="19"/>
  <c r="B4624" i="19"/>
  <c r="K4658" i="19"/>
  <c r="AE4651" i="19"/>
  <c r="O4658" i="19"/>
  <c r="AH4651" i="19"/>
  <c r="J4658" i="19"/>
  <c r="AD4636" i="19" l="1"/>
  <c r="AF4636" i="19" s="1"/>
  <c r="AJ4636" i="19" s="1"/>
  <c r="D4636" i="19" s="1"/>
  <c r="H4665" i="19"/>
  <c r="X4658" i="19"/>
  <c r="K4665" i="19"/>
  <c r="AE4658" i="19"/>
  <c r="AD4637" i="19"/>
  <c r="K4664" i="19"/>
  <c r="AE4657" i="19"/>
  <c r="Y4650" i="19"/>
  <c r="AB4650" i="19" s="1"/>
  <c r="AG4650" i="19" s="1"/>
  <c r="H4664" i="19"/>
  <c r="X4657" i="19"/>
  <c r="B4631" i="19"/>
  <c r="A4631" i="19"/>
  <c r="J4665" i="19"/>
  <c r="AC4643" i="19"/>
  <c r="AA4643" i="19"/>
  <c r="O4665" i="19"/>
  <c r="AH4658" i="19"/>
  <c r="P4664" i="19"/>
  <c r="AI4657" i="19"/>
  <c r="J4664" i="19"/>
  <c r="O4664" i="19"/>
  <c r="AH4657" i="19"/>
  <c r="Y4651" i="19"/>
  <c r="AB4651" i="19" s="1"/>
  <c r="AG4651" i="19" s="1"/>
  <c r="AI4658" i="19"/>
  <c r="P4665" i="19"/>
  <c r="AC4644" i="19"/>
  <c r="AA4644" i="19"/>
  <c r="AD4643" i="19" l="1"/>
  <c r="AF4643" i="19" s="1"/>
  <c r="AJ4643" i="19" s="1"/>
  <c r="D4643" i="19" s="1"/>
  <c r="AD4644" i="19"/>
  <c r="AF4644" i="19" s="1"/>
  <c r="AJ4644" i="19" s="1"/>
  <c r="D4644" i="19" s="1"/>
  <c r="H4671" i="19"/>
  <c r="X4664" i="19"/>
  <c r="AC4651" i="19"/>
  <c r="AA4651" i="19"/>
  <c r="J4671" i="19"/>
  <c r="AE4664" i="19"/>
  <c r="K4671" i="19"/>
  <c r="AH4665" i="19"/>
  <c r="O4672" i="19"/>
  <c r="P4672" i="19"/>
  <c r="AI4665" i="19"/>
  <c r="Y4657" i="19"/>
  <c r="AC4650" i="19"/>
  <c r="AD4650" i="19" s="1"/>
  <c r="AA4650" i="19"/>
  <c r="AE4665" i="19"/>
  <c r="K4672" i="19"/>
  <c r="Y4658" i="19"/>
  <c r="H4672" i="19"/>
  <c r="X4665" i="19"/>
  <c r="J4672" i="19"/>
  <c r="O4671" i="19"/>
  <c r="AH4664" i="19"/>
  <c r="AF4637" i="19"/>
  <c r="AJ4637" i="19" s="1"/>
  <c r="D4637" i="19" s="1"/>
  <c r="B4638" i="19" s="1"/>
  <c r="P4671" i="19"/>
  <c r="AI4664" i="19"/>
  <c r="B4645" i="19" l="1"/>
  <c r="AC4657" i="19"/>
  <c r="AA4657" i="19"/>
  <c r="AH4672" i="19"/>
  <c r="O4679" i="19"/>
  <c r="J4679" i="19"/>
  <c r="A4638" i="19"/>
  <c r="Y4665" i="19"/>
  <c r="AB4665" i="19" s="1"/>
  <c r="AG4665" i="19" s="1"/>
  <c r="H4679" i="19"/>
  <c r="X4672" i="19"/>
  <c r="AC4658" i="19"/>
  <c r="AA4658" i="19"/>
  <c r="A4645" i="19"/>
  <c r="P4679" i="19"/>
  <c r="AI4672" i="19"/>
  <c r="O4678" i="19"/>
  <c r="AH4671" i="19"/>
  <c r="AB4658" i="19"/>
  <c r="AG4658" i="19" s="1"/>
  <c r="K4679" i="19"/>
  <c r="AE4672" i="19"/>
  <c r="AD4651" i="19"/>
  <c r="AF4651" i="19" s="1"/>
  <c r="AJ4651" i="19" s="1"/>
  <c r="D4651" i="19" s="1"/>
  <c r="Y4664" i="19"/>
  <c r="AB4664" i="19" s="1"/>
  <c r="AG4664" i="19" s="1"/>
  <c r="P4678" i="19"/>
  <c r="AI4671" i="19"/>
  <c r="AB4657" i="19"/>
  <c r="AG4657" i="19" s="1"/>
  <c r="K4678" i="19"/>
  <c r="AE4671" i="19"/>
  <c r="J4678" i="19"/>
  <c r="AF4650" i="19"/>
  <c r="AJ4650" i="19" s="1"/>
  <c r="D4650" i="19" s="1"/>
  <c r="H4678" i="19"/>
  <c r="X4671" i="19"/>
  <c r="AD4658" i="19" l="1"/>
  <c r="AF4658" i="19" s="1"/>
  <c r="AD4657" i="19"/>
  <c r="AF4657" i="19" s="1"/>
  <c r="AJ4657" i="19" s="1"/>
  <c r="D4657" i="19" s="1"/>
  <c r="A4652" i="19"/>
  <c r="J4685" i="19"/>
  <c r="P4686" i="19"/>
  <c r="AI4679" i="19"/>
  <c r="AE4678" i="19"/>
  <c r="K4685" i="19"/>
  <c r="Y4672" i="19"/>
  <c r="AB4672" i="19" s="1"/>
  <c r="AG4672" i="19" s="1"/>
  <c r="B4652" i="19"/>
  <c r="J4686" i="19"/>
  <c r="H4686" i="19"/>
  <c r="X4679" i="19"/>
  <c r="P4685" i="19"/>
  <c r="AI4678" i="19"/>
  <c r="H4685" i="19"/>
  <c r="X4678" i="19"/>
  <c r="AC4665" i="19"/>
  <c r="AA4665" i="19"/>
  <c r="AC4664" i="19"/>
  <c r="AA4664" i="19"/>
  <c r="AE4679" i="19"/>
  <c r="K4686" i="19"/>
  <c r="AH4679" i="19"/>
  <c r="O4686" i="19"/>
  <c r="Y4671" i="19"/>
  <c r="O4685" i="19"/>
  <c r="AH4678" i="19"/>
  <c r="AJ4658" i="19" l="1"/>
  <c r="D4658" i="19" s="1"/>
  <c r="B4659" i="19" s="1"/>
  <c r="AD4664" i="19"/>
  <c r="AF4664" i="19" s="1"/>
  <c r="AJ4664" i="19" s="1"/>
  <c r="D4664" i="19" s="1"/>
  <c r="H4692" i="19"/>
  <c r="X4685" i="19"/>
  <c r="AC4671" i="19"/>
  <c r="AA4671" i="19"/>
  <c r="Y4679" i="19"/>
  <c r="AB4679" i="19" s="1"/>
  <c r="AG4679" i="19" s="1"/>
  <c r="H4693" i="19"/>
  <c r="X4686" i="19"/>
  <c r="AH4686" i="19"/>
  <c r="O4693" i="19"/>
  <c r="P4692" i="19"/>
  <c r="AI4685" i="19"/>
  <c r="O4692" i="19"/>
  <c r="AH4685" i="19"/>
  <c r="AE4685" i="19"/>
  <c r="K4692" i="19"/>
  <c r="P4693" i="19"/>
  <c r="AI4686" i="19"/>
  <c r="AB4671" i="19"/>
  <c r="AG4671" i="19" s="1"/>
  <c r="J4693" i="19"/>
  <c r="AE4686" i="19"/>
  <c r="K4693" i="19"/>
  <c r="AC4672" i="19"/>
  <c r="AA4672" i="19"/>
  <c r="AD4665" i="19"/>
  <c r="AF4665" i="19" s="1"/>
  <c r="AJ4665" i="19" s="1"/>
  <c r="D4665" i="19" s="1"/>
  <c r="Y4678" i="19"/>
  <c r="J4692" i="19"/>
  <c r="A4659" i="19" l="1"/>
  <c r="AD4672" i="19"/>
  <c r="AF4672" i="19" s="1"/>
  <c r="AJ4672" i="19" s="1"/>
  <c r="D4672" i="19" s="1"/>
  <c r="AD4671" i="19"/>
  <c r="AF4671" i="19" s="1"/>
  <c r="AJ4671" i="19" s="1"/>
  <c r="D4671" i="19" s="1"/>
  <c r="B4666" i="19"/>
  <c r="AE4693" i="19"/>
  <c r="K4700" i="19"/>
  <c r="P4700" i="19"/>
  <c r="AI4693" i="19"/>
  <c r="Y4686" i="19"/>
  <c r="AB4686" i="19" s="1"/>
  <c r="AG4686" i="19" s="1"/>
  <c r="H4700" i="19"/>
  <c r="X4693" i="19"/>
  <c r="J4700" i="19"/>
  <c r="J4699" i="19"/>
  <c r="Y4685" i="19"/>
  <c r="AC4678" i="19"/>
  <c r="AD4678" i="19" s="1"/>
  <c r="AA4678" i="19"/>
  <c r="P4699" i="19"/>
  <c r="AI4692" i="19"/>
  <c r="A4666" i="19"/>
  <c r="AH4693" i="19"/>
  <c r="O4700" i="19"/>
  <c r="AC4679" i="19"/>
  <c r="AD4679" i="19" s="1"/>
  <c r="AA4679" i="19"/>
  <c r="K4699" i="19"/>
  <c r="AE4692" i="19"/>
  <c r="AB4678" i="19"/>
  <c r="AG4678" i="19" s="1"/>
  <c r="O4699" i="19"/>
  <c r="AH4692" i="19"/>
  <c r="H4699" i="19"/>
  <c r="X4692" i="19"/>
  <c r="A4673" i="19" l="1"/>
  <c r="J4706" i="19"/>
  <c r="AE4699" i="19"/>
  <c r="K4706" i="19"/>
  <c r="AF4679" i="19"/>
  <c r="AJ4679" i="19" s="1"/>
  <c r="D4679" i="19" s="1"/>
  <c r="AE4700" i="19"/>
  <c r="K4707" i="19"/>
  <c r="H4706" i="19"/>
  <c r="X4699" i="19"/>
  <c r="AC4686" i="19"/>
  <c r="AA4686" i="19"/>
  <c r="P4706" i="19"/>
  <c r="AI4699" i="19"/>
  <c r="P4707" i="19"/>
  <c r="AI4700" i="19"/>
  <c r="AC4685" i="19"/>
  <c r="AA4685" i="19"/>
  <c r="O4706" i="19"/>
  <c r="AH4699" i="19"/>
  <c r="J4707" i="19"/>
  <c r="Y4693" i="19"/>
  <c r="AB4693" i="19" s="1"/>
  <c r="AG4693" i="19" s="1"/>
  <c r="O4707" i="19"/>
  <c r="AH4700" i="19"/>
  <c r="H4707" i="19"/>
  <c r="X4700" i="19"/>
  <c r="AF4678" i="19"/>
  <c r="AJ4678" i="19" s="1"/>
  <c r="D4678" i="19" s="1"/>
  <c r="Y4692" i="19"/>
  <c r="AB4692" i="19" s="1"/>
  <c r="AG4692" i="19" s="1"/>
  <c r="AB4685" i="19"/>
  <c r="AG4685" i="19" s="1"/>
  <c r="B4673" i="19"/>
  <c r="AD4685" i="19" l="1"/>
  <c r="AF4685" i="19" s="1"/>
  <c r="AJ4685" i="19" s="1"/>
  <c r="D4685" i="19" s="1"/>
  <c r="AD4686" i="19"/>
  <c r="AF4686" i="19" s="1"/>
  <c r="AJ4686" i="19" s="1"/>
  <c r="D4686" i="19" s="1"/>
  <c r="A4680" i="19"/>
  <c r="P4714" i="19"/>
  <c r="AI4707" i="19"/>
  <c r="Y4700" i="19"/>
  <c r="AB4700" i="19" s="1"/>
  <c r="AG4700" i="19" s="1"/>
  <c r="H4714" i="19"/>
  <c r="X4707" i="19"/>
  <c r="Y4699" i="19"/>
  <c r="AB4699" i="19" s="1"/>
  <c r="AG4699" i="19" s="1"/>
  <c r="J4714" i="19"/>
  <c r="P4713" i="19"/>
  <c r="AI4706" i="19"/>
  <c r="K4714" i="19"/>
  <c r="AE4707" i="19"/>
  <c r="B4680" i="19"/>
  <c r="K4713" i="19"/>
  <c r="AE4706" i="19"/>
  <c r="O4713" i="19"/>
  <c r="AH4706" i="19"/>
  <c r="AC4692" i="19"/>
  <c r="AA4692" i="19"/>
  <c r="AH4707" i="19"/>
  <c r="O4714" i="19"/>
  <c r="H4713" i="19"/>
  <c r="X4706" i="19"/>
  <c r="AC4693" i="19"/>
  <c r="AA4693" i="19"/>
  <c r="J4713" i="19"/>
  <c r="AD4693" i="19" l="1"/>
  <c r="AF4693" i="19" s="1"/>
  <c r="AJ4693" i="19" s="1"/>
  <c r="D4693" i="19" s="1"/>
  <c r="AD4692" i="19"/>
  <c r="AF4692" i="19" s="1"/>
  <c r="AJ4692" i="19" s="1"/>
  <c r="D4692" i="19" s="1"/>
  <c r="J4720" i="19"/>
  <c r="P4720" i="19"/>
  <c r="AI4713" i="19"/>
  <c r="Y4706" i="19"/>
  <c r="AB4706" i="19" s="1"/>
  <c r="AG4706" i="19" s="1"/>
  <c r="J4721" i="19"/>
  <c r="H4720" i="19"/>
  <c r="X4713" i="19"/>
  <c r="K4720" i="19"/>
  <c r="AE4713" i="19"/>
  <c r="B4687" i="19"/>
  <c r="A4687" i="19"/>
  <c r="AE4714" i="19"/>
  <c r="K4721" i="19"/>
  <c r="O4721" i="19"/>
  <c r="AH4714" i="19"/>
  <c r="AC4699" i="19"/>
  <c r="AA4699" i="19"/>
  <c r="Y4707" i="19"/>
  <c r="AB4707" i="19" s="1"/>
  <c r="AG4707" i="19" s="1"/>
  <c r="H4721" i="19"/>
  <c r="X4714" i="19"/>
  <c r="AC4700" i="19"/>
  <c r="AD4700" i="19" s="1"/>
  <c r="AA4700" i="19"/>
  <c r="O4720" i="19"/>
  <c r="AH4713" i="19"/>
  <c r="AI4714" i="19"/>
  <c r="P4721" i="19"/>
  <c r="AD4699" i="19" l="1"/>
  <c r="AF4699" i="19" s="1"/>
  <c r="AJ4699" i="19" s="1"/>
  <c r="D4699" i="19" s="1"/>
  <c r="AI4721" i="19"/>
  <c r="P4728" i="19"/>
  <c r="AE4720" i="19"/>
  <c r="K4727" i="19"/>
  <c r="AC4706" i="19"/>
  <c r="AA4706" i="19"/>
  <c r="AF4700" i="19"/>
  <c r="AJ4700" i="19" s="1"/>
  <c r="D4700" i="19" s="1"/>
  <c r="AC4707" i="19"/>
  <c r="AA4707" i="19"/>
  <c r="J4728" i="19"/>
  <c r="O4728" i="19"/>
  <c r="AH4721" i="19"/>
  <c r="P4727" i="19"/>
  <c r="AI4720" i="19"/>
  <c r="AE4721" i="19"/>
  <c r="K4728" i="19"/>
  <c r="O4727" i="19"/>
  <c r="AH4720" i="19"/>
  <c r="B4694" i="19"/>
  <c r="A4694" i="19"/>
  <c r="Y4714" i="19"/>
  <c r="AB4714" i="19" s="1"/>
  <c r="AG4714" i="19" s="1"/>
  <c r="Y4713" i="19"/>
  <c r="AB4713" i="19" s="1"/>
  <c r="AG4713" i="19" s="1"/>
  <c r="H4728" i="19"/>
  <c r="X4721" i="19"/>
  <c r="H4727" i="19"/>
  <c r="X4720" i="19"/>
  <c r="J4727" i="19"/>
  <c r="AD4706" i="19" l="1"/>
  <c r="AF4706" i="19" s="1"/>
  <c r="AJ4706" i="19" s="1"/>
  <c r="D4706" i="19" s="1"/>
  <c r="AD4707" i="19"/>
  <c r="AF4707" i="19" s="1"/>
  <c r="AJ4707" i="19" s="1"/>
  <c r="D4707" i="19" s="1"/>
  <c r="B4701" i="19"/>
  <c r="H4735" i="19"/>
  <c r="X4728" i="19"/>
  <c r="Y4720" i="19"/>
  <c r="AB4720" i="19" s="1"/>
  <c r="AG4720" i="19" s="1"/>
  <c r="H4734" i="19"/>
  <c r="X4727" i="19"/>
  <c r="AH4728" i="19"/>
  <c r="O4735" i="19"/>
  <c r="AC4714" i="19"/>
  <c r="AA4714" i="19"/>
  <c r="O4734" i="19"/>
  <c r="AH4727" i="19"/>
  <c r="AE4728" i="19"/>
  <c r="K4735" i="19"/>
  <c r="AE4727" i="19"/>
  <c r="K4734" i="19"/>
  <c r="AI4728" i="19"/>
  <c r="P4735" i="19"/>
  <c r="Y4721" i="19"/>
  <c r="AB4721" i="19" s="1"/>
  <c r="AG4721" i="19" s="1"/>
  <c r="J4735" i="19"/>
  <c r="AC4713" i="19"/>
  <c r="AA4713" i="19"/>
  <c r="A4701" i="19"/>
  <c r="J4734" i="19"/>
  <c r="P4734" i="19"/>
  <c r="AI4727" i="19"/>
  <c r="AD4713" i="19" l="1"/>
  <c r="AF4713" i="19" s="1"/>
  <c r="AJ4713" i="19" s="1"/>
  <c r="D4713" i="19" s="1"/>
  <c r="K4742" i="19"/>
  <c r="AE4735" i="19"/>
  <c r="P4741" i="19"/>
  <c r="AI4734" i="19"/>
  <c r="O4741" i="19"/>
  <c r="AH4734" i="19"/>
  <c r="J4741" i="19"/>
  <c r="Y4727" i="19"/>
  <c r="AB4727" i="19" s="1"/>
  <c r="AG4727" i="19" s="1"/>
  <c r="J4742" i="19"/>
  <c r="H4741" i="19"/>
  <c r="X4734" i="19"/>
  <c r="AC4720" i="19"/>
  <c r="AA4720" i="19"/>
  <c r="AI4735" i="19"/>
  <c r="P4742" i="19"/>
  <c r="AD4714" i="19"/>
  <c r="AF4714" i="19" s="1"/>
  <c r="AJ4714" i="19" s="1"/>
  <c r="D4714" i="19" s="1"/>
  <c r="AH4735" i="19"/>
  <c r="O4742" i="19"/>
  <c r="AE4734" i="19"/>
  <c r="K4741" i="19"/>
  <c r="Y4728" i="19"/>
  <c r="AB4728" i="19" s="1"/>
  <c r="AG4728" i="19" s="1"/>
  <c r="AC4721" i="19"/>
  <c r="AA4721" i="19"/>
  <c r="B4708" i="19"/>
  <c r="A4708" i="19"/>
  <c r="H4742" i="19"/>
  <c r="X4735" i="19"/>
  <c r="AD4720" i="19" l="1"/>
  <c r="AF4720" i="19" s="1"/>
  <c r="AJ4720" i="19" s="1"/>
  <c r="D4720" i="19" s="1"/>
  <c r="AD4721" i="19"/>
  <c r="AF4721" i="19" s="1"/>
  <c r="AJ4721" i="19" s="1"/>
  <c r="D4721" i="19" s="1"/>
  <c r="A4715" i="19"/>
  <c r="H4748" i="19"/>
  <c r="X4741" i="19"/>
  <c r="J4748" i="19"/>
  <c r="B4715" i="19"/>
  <c r="P4748" i="19"/>
  <c r="AI4741" i="19"/>
  <c r="H4749" i="19"/>
  <c r="X4742" i="19"/>
  <c r="Y4734" i="19"/>
  <c r="AB4734" i="19" s="1"/>
  <c r="AG4734" i="19" s="1"/>
  <c r="AC4728" i="19"/>
  <c r="AD4728" i="19" s="1"/>
  <c r="AA4728" i="19"/>
  <c r="AE4741" i="19"/>
  <c r="K4748" i="19"/>
  <c r="P4749" i="19"/>
  <c r="AI4742" i="19"/>
  <c r="J4749" i="19"/>
  <c r="AC4727" i="19"/>
  <c r="AA4727" i="19"/>
  <c r="O4749" i="19"/>
  <c r="AH4742" i="19"/>
  <c r="O4748" i="19"/>
  <c r="AH4741" i="19"/>
  <c r="Y4735" i="19"/>
  <c r="AB4735" i="19" s="1"/>
  <c r="AG4735" i="19" s="1"/>
  <c r="AE4742" i="19"/>
  <c r="K4749" i="19"/>
  <c r="AD4727" i="19" l="1"/>
  <c r="AF4727" i="19" s="1"/>
  <c r="AJ4727" i="19" s="1"/>
  <c r="D4727" i="19" s="1"/>
  <c r="B4722" i="19"/>
  <c r="AF4728" i="19"/>
  <c r="AJ4728" i="19" s="1"/>
  <c r="D4728" i="19" s="1"/>
  <c r="O4755" i="19"/>
  <c r="AH4748" i="19"/>
  <c r="AC4734" i="19"/>
  <c r="AA4734" i="19"/>
  <c r="P4755" i="19"/>
  <c r="AI4748" i="19"/>
  <c r="J4756" i="19"/>
  <c r="Y4742" i="19"/>
  <c r="AB4742" i="19" s="1"/>
  <c r="AG4742" i="19" s="1"/>
  <c r="O4756" i="19"/>
  <c r="AH4749" i="19"/>
  <c r="H4756" i="19"/>
  <c r="X4749" i="19"/>
  <c r="J4755" i="19"/>
  <c r="Y4741" i="19"/>
  <c r="AB4741" i="19" s="1"/>
  <c r="AG4741" i="19" s="1"/>
  <c r="A4722" i="19"/>
  <c r="AC4735" i="19"/>
  <c r="AA4735" i="19"/>
  <c r="H4755" i="19"/>
  <c r="X4748" i="19"/>
  <c r="AI4749" i="19"/>
  <c r="P4756" i="19"/>
  <c r="K4756" i="19"/>
  <c r="AE4749" i="19"/>
  <c r="K4755" i="19"/>
  <c r="AE4748" i="19"/>
  <c r="AD4734" i="19" l="1"/>
  <c r="AF4734" i="19" s="1"/>
  <c r="AJ4734" i="19" s="1"/>
  <c r="D4734" i="19" s="1"/>
  <c r="B4729" i="19"/>
  <c r="A4729" i="19"/>
  <c r="AE4756" i="19"/>
  <c r="K4763" i="19"/>
  <c r="P4763" i="19"/>
  <c r="AI4756" i="19"/>
  <c r="H4762" i="19"/>
  <c r="X4755" i="19"/>
  <c r="Y4749" i="19"/>
  <c r="AB4749" i="19" s="1"/>
  <c r="AG4749" i="19" s="1"/>
  <c r="K4762" i="19"/>
  <c r="AE4755" i="19"/>
  <c r="H4763" i="19"/>
  <c r="X4756" i="19"/>
  <c r="Y4748" i="19"/>
  <c r="P4762" i="19"/>
  <c r="AI4755" i="19"/>
  <c r="O4763" i="19"/>
  <c r="AH4756" i="19"/>
  <c r="AC4742" i="19"/>
  <c r="AA4742" i="19"/>
  <c r="J4763" i="19"/>
  <c r="AD4735" i="19"/>
  <c r="AF4735" i="19" s="1"/>
  <c r="AJ4735" i="19" s="1"/>
  <c r="D4735" i="19" s="1"/>
  <c r="AC4741" i="19"/>
  <c r="AA4741" i="19"/>
  <c r="O4762" i="19"/>
  <c r="AH4755" i="19"/>
  <c r="J4762" i="19"/>
  <c r="B4736" i="19" l="1"/>
  <c r="AD4741" i="19"/>
  <c r="AF4741" i="19" s="1"/>
  <c r="AJ4741" i="19" s="1"/>
  <c r="D4741" i="19" s="1"/>
  <c r="AD4742" i="19"/>
  <c r="AF4742" i="19" s="1"/>
  <c r="AJ4742" i="19" s="1"/>
  <c r="D4742" i="19" s="1"/>
  <c r="AC4748" i="19"/>
  <c r="AA4748" i="19"/>
  <c r="O4769" i="19"/>
  <c r="AH4762" i="19"/>
  <c r="H4770" i="19"/>
  <c r="X4763" i="19"/>
  <c r="AC4749" i="19"/>
  <c r="AA4749" i="19"/>
  <c r="K4769" i="19"/>
  <c r="AE4762" i="19"/>
  <c r="A4736" i="19"/>
  <c r="J4770" i="19"/>
  <c r="Y4755" i="19"/>
  <c r="H4769" i="19"/>
  <c r="X4762" i="19"/>
  <c r="P4770" i="19"/>
  <c r="AI4763" i="19"/>
  <c r="AH4763" i="19"/>
  <c r="O4770" i="19"/>
  <c r="K4770" i="19"/>
  <c r="AE4763" i="19"/>
  <c r="P4769" i="19"/>
  <c r="AI4762" i="19"/>
  <c r="AB4748" i="19"/>
  <c r="AG4748" i="19" s="1"/>
  <c r="J4769" i="19"/>
  <c r="Y4756" i="19"/>
  <c r="AD4749" i="19" l="1"/>
  <c r="AF4749" i="19" s="1"/>
  <c r="AJ4749" i="19" s="1"/>
  <c r="D4749" i="19" s="1"/>
  <c r="B4743" i="19"/>
  <c r="AD4748" i="19"/>
  <c r="AF4748" i="19" s="1"/>
  <c r="AJ4748" i="19" s="1"/>
  <c r="D4748" i="19" s="1"/>
  <c r="AC4756" i="19"/>
  <c r="AA4756" i="19"/>
  <c r="AB4756" i="19"/>
  <c r="AG4756" i="19" s="1"/>
  <c r="J4776" i="19"/>
  <c r="H4777" i="19"/>
  <c r="X4770" i="19"/>
  <c r="AI4770" i="19"/>
  <c r="P4777" i="19"/>
  <c r="O4776" i="19"/>
  <c r="AH4769" i="19"/>
  <c r="J4777" i="19"/>
  <c r="AE4769" i="19"/>
  <c r="K4776" i="19"/>
  <c r="P4776" i="19"/>
  <c r="AI4769" i="19"/>
  <c r="AE4770" i="19"/>
  <c r="K4777" i="19"/>
  <c r="AH4770" i="19"/>
  <c r="O4777" i="19"/>
  <c r="Y4762" i="19"/>
  <c r="AB4762" i="19" s="1"/>
  <c r="AG4762" i="19" s="1"/>
  <c r="H4776" i="19"/>
  <c r="X4769" i="19"/>
  <c r="AC4755" i="19"/>
  <c r="AA4755" i="19"/>
  <c r="A4743" i="19"/>
  <c r="Y4763" i="19"/>
  <c r="AB4763" i="19" s="1"/>
  <c r="AG4763" i="19" s="1"/>
  <c r="AB4755" i="19"/>
  <c r="AG4755" i="19" s="1"/>
  <c r="AD4755" i="19" l="1"/>
  <c r="AF4755" i="19" s="1"/>
  <c r="AD4756" i="19"/>
  <c r="AF4756" i="19" s="1"/>
  <c r="A4750" i="19"/>
  <c r="B4750" i="19"/>
  <c r="K4783" i="19"/>
  <c r="AE4776" i="19"/>
  <c r="O4783" i="19"/>
  <c r="AH4776" i="19"/>
  <c r="Y4769" i="19"/>
  <c r="AB4769" i="19" s="1"/>
  <c r="AG4769" i="19" s="1"/>
  <c r="AI4777" i="19"/>
  <c r="P4784" i="19"/>
  <c r="H4783" i="19"/>
  <c r="X4776" i="19"/>
  <c r="AC4762" i="19"/>
  <c r="AD4762" i="19" s="1"/>
  <c r="AA4762" i="19"/>
  <c r="O4784" i="19"/>
  <c r="AH4777" i="19"/>
  <c r="AC4763" i="19"/>
  <c r="AA4763" i="19"/>
  <c r="J4784" i="19"/>
  <c r="Y4770" i="19"/>
  <c r="AB4770" i="19" s="1"/>
  <c r="AG4770" i="19" s="1"/>
  <c r="H4784" i="19"/>
  <c r="X4777" i="19"/>
  <c r="AE4777" i="19"/>
  <c r="K4784" i="19"/>
  <c r="J4783" i="19"/>
  <c r="P4783" i="19"/>
  <c r="AI4776" i="19"/>
  <c r="AJ4755" i="19" l="1"/>
  <c r="D4755" i="19" s="1"/>
  <c r="AJ4756" i="19"/>
  <c r="D4756" i="19" s="1"/>
  <c r="AD4763" i="19"/>
  <c r="AF4763" i="19" s="1"/>
  <c r="AJ4763" i="19" s="1"/>
  <c r="D4763" i="19" s="1"/>
  <c r="P4790" i="19"/>
  <c r="AI4783" i="19"/>
  <c r="AF4762" i="19"/>
  <c r="AJ4762" i="19" s="1"/>
  <c r="D4762" i="19" s="1"/>
  <c r="H4791" i="19"/>
  <c r="X4784" i="19"/>
  <c r="AC4770" i="19"/>
  <c r="AA4770" i="19"/>
  <c r="AE4783" i="19"/>
  <c r="K4790" i="19"/>
  <c r="O4791" i="19"/>
  <c r="AH4784" i="19"/>
  <c r="Y4776" i="19"/>
  <c r="J4790" i="19"/>
  <c r="H4790" i="19"/>
  <c r="X4783" i="19"/>
  <c r="AE4784" i="19"/>
  <c r="K4791" i="19"/>
  <c r="AI4784" i="19"/>
  <c r="P4791" i="19"/>
  <c r="Y4777" i="19"/>
  <c r="AB4777" i="19" s="1"/>
  <c r="AG4777" i="19" s="1"/>
  <c r="AC4769" i="19"/>
  <c r="AA4769" i="19"/>
  <c r="O4790" i="19"/>
  <c r="AH4783" i="19"/>
  <c r="J4791" i="19"/>
  <c r="B4757" i="19" l="1"/>
  <c r="AD4769" i="19"/>
  <c r="AF4769" i="19" s="1"/>
  <c r="AJ4769" i="19" s="1"/>
  <c r="D4769" i="19" s="1"/>
  <c r="AD4770" i="19"/>
  <c r="AF4770" i="19" s="1"/>
  <c r="AJ4770" i="19" s="1"/>
  <c r="D4770" i="19" s="1"/>
  <c r="B4764" i="19"/>
  <c r="A4757" i="19"/>
  <c r="AC4776" i="19"/>
  <c r="AA4776" i="19"/>
  <c r="AC4777" i="19"/>
  <c r="AA4777" i="19"/>
  <c r="P4798" i="19"/>
  <c r="AI4791" i="19"/>
  <c r="H4798" i="19"/>
  <c r="X4791" i="19"/>
  <c r="J4798" i="19"/>
  <c r="Y4791" i="19"/>
  <c r="AC4791" i="19" s="1"/>
  <c r="AB4776" i="19"/>
  <c r="AG4776" i="19" s="1"/>
  <c r="O4797" i="19"/>
  <c r="AH4790" i="19"/>
  <c r="AE4791" i="19"/>
  <c r="K4798" i="19"/>
  <c r="Y4784" i="19"/>
  <c r="AB4784" i="19" s="1"/>
  <c r="AG4784" i="19" s="1"/>
  <c r="O4798" i="19"/>
  <c r="AH4791" i="19"/>
  <c r="K4797" i="19"/>
  <c r="AE4790" i="19"/>
  <c r="Y4783" i="19"/>
  <c r="H4797" i="19"/>
  <c r="X4790" i="19"/>
  <c r="A4764" i="19"/>
  <c r="J4797" i="19"/>
  <c r="P4797" i="19"/>
  <c r="AI4790" i="19"/>
  <c r="AD4776" i="19" l="1"/>
  <c r="AF4776" i="19" s="1"/>
  <c r="AD4777" i="19"/>
  <c r="AF4777" i="19" s="1"/>
  <c r="AJ4777" i="19" s="1"/>
  <c r="D4777" i="19" s="1"/>
  <c r="AA4791" i="19"/>
  <c r="AD4791" i="19" s="1"/>
  <c r="J4804" i="19"/>
  <c r="AC4783" i="19"/>
  <c r="AA4783" i="19"/>
  <c r="A4771" i="19"/>
  <c r="B4771" i="19"/>
  <c r="H4804" i="19"/>
  <c r="X4797" i="19"/>
  <c r="AB4783" i="19"/>
  <c r="AG4783" i="19" s="1"/>
  <c r="AH4798" i="19"/>
  <c r="O4805" i="19"/>
  <c r="AI4798" i="19"/>
  <c r="P4805" i="19"/>
  <c r="AC4784" i="19"/>
  <c r="AD4784" i="19" s="1"/>
  <c r="AF4784" i="19" s="1"/>
  <c r="AJ4784" i="19" s="1"/>
  <c r="D4784" i="19" s="1"/>
  <c r="AA4784" i="19"/>
  <c r="J4805" i="19"/>
  <c r="AB4791" i="19"/>
  <c r="AG4791" i="19" s="1"/>
  <c r="AE4797" i="19"/>
  <c r="K4804" i="19"/>
  <c r="H4805" i="19"/>
  <c r="X4798" i="19"/>
  <c r="AE4798" i="19"/>
  <c r="K4805" i="19"/>
  <c r="P4804" i="19"/>
  <c r="AI4797" i="19"/>
  <c r="O4804" i="19"/>
  <c r="AH4797" i="19"/>
  <c r="Y4790" i="19"/>
  <c r="AD4783" i="19" l="1"/>
  <c r="AF4783" i="19" s="1"/>
  <c r="AJ4783" i="19" s="1"/>
  <c r="D4783" i="19" s="1"/>
  <c r="AJ4776" i="19"/>
  <c r="D4776" i="19" s="1"/>
  <c r="A4778" i="19" s="1"/>
  <c r="AF4791" i="19"/>
  <c r="AJ4791" i="19" s="1"/>
  <c r="D4791" i="19" s="1"/>
  <c r="AC4790" i="19"/>
  <c r="AA4790" i="19"/>
  <c r="AI4805" i="19"/>
  <c r="P4812" i="19"/>
  <c r="P4811" i="19"/>
  <c r="AI4804" i="19"/>
  <c r="O4811" i="19"/>
  <c r="AH4804" i="19"/>
  <c r="Y4798" i="19"/>
  <c r="AB4798" i="19" s="1"/>
  <c r="AG4798" i="19" s="1"/>
  <c r="H4812" i="19"/>
  <c r="X4805" i="19"/>
  <c r="AB4790" i="19"/>
  <c r="AG4790" i="19" s="1"/>
  <c r="AH4805" i="19"/>
  <c r="O4812" i="19"/>
  <c r="K4812" i="19"/>
  <c r="AE4805" i="19"/>
  <c r="Y4797" i="19"/>
  <c r="AB4797" i="19" s="1"/>
  <c r="AG4797" i="19" s="1"/>
  <c r="H4811" i="19"/>
  <c r="X4804" i="19"/>
  <c r="AE4804" i="19"/>
  <c r="K4811" i="19"/>
  <c r="J4812" i="19"/>
  <c r="J4811" i="19"/>
  <c r="AD4790" i="19" l="1"/>
  <c r="AF4790" i="19" s="1"/>
  <c r="B4778" i="19"/>
  <c r="B4785" i="19"/>
  <c r="A4785" i="19"/>
  <c r="J4818" i="19"/>
  <c r="Y4805" i="19"/>
  <c r="AB4805" i="19" s="1"/>
  <c r="AG4805" i="19" s="1"/>
  <c r="J4819" i="19"/>
  <c r="H4819" i="19"/>
  <c r="X4812" i="19"/>
  <c r="K4818" i="19"/>
  <c r="AE4811" i="19"/>
  <c r="AC4798" i="19"/>
  <c r="AA4798" i="19"/>
  <c r="AI4812" i="19"/>
  <c r="P4819" i="19"/>
  <c r="AE4812" i="19"/>
  <c r="K4819" i="19"/>
  <c r="O4818" i="19"/>
  <c r="AH4811" i="19"/>
  <c r="AC4797" i="19"/>
  <c r="AA4797" i="19"/>
  <c r="P4818" i="19"/>
  <c r="AI4811" i="19"/>
  <c r="O4819" i="19"/>
  <c r="AH4812" i="19"/>
  <c r="Y4804" i="19"/>
  <c r="AB4804" i="19" s="1"/>
  <c r="AG4804" i="19" s="1"/>
  <c r="H4818" i="19"/>
  <c r="X4811" i="19"/>
  <c r="AD4798" i="19" l="1"/>
  <c r="AF4798" i="19" s="1"/>
  <c r="AJ4798" i="19" s="1"/>
  <c r="D4798" i="19" s="1"/>
  <c r="AJ4790" i="19"/>
  <c r="D4790" i="19" s="1"/>
  <c r="B4792" i="19" s="1"/>
  <c r="AD4797" i="19"/>
  <c r="AF4797" i="19" s="1"/>
  <c r="AJ4797" i="19" s="1"/>
  <c r="D4797" i="19" s="1"/>
  <c r="Y4811" i="19"/>
  <c r="AB4811" i="19" s="1"/>
  <c r="AG4811" i="19" s="1"/>
  <c r="AC4804" i="19"/>
  <c r="AA4804" i="19"/>
  <c r="K4825" i="19"/>
  <c r="AE4818" i="19"/>
  <c r="AC4805" i="19"/>
  <c r="AA4805" i="19"/>
  <c r="J4825" i="19"/>
  <c r="H4825" i="19"/>
  <c r="X4818" i="19"/>
  <c r="Y4812" i="19"/>
  <c r="AB4812" i="19" s="1"/>
  <c r="AG4812" i="19" s="1"/>
  <c r="O4826" i="19"/>
  <c r="AH4819" i="19"/>
  <c r="H4826" i="19"/>
  <c r="X4819" i="19"/>
  <c r="P4825" i="19"/>
  <c r="AI4818" i="19"/>
  <c r="J4826" i="19"/>
  <c r="O4825" i="19"/>
  <c r="AH4818" i="19"/>
  <c r="AE4819" i="19"/>
  <c r="K4826" i="19"/>
  <c r="AI4819" i="19"/>
  <c r="P4826" i="19"/>
  <c r="AD4805" i="19" l="1"/>
  <c r="AF4805" i="19" s="1"/>
  <c r="AJ4805" i="19" s="1"/>
  <c r="D4805" i="19" s="1"/>
  <c r="A4792" i="19"/>
  <c r="B4799" i="19"/>
  <c r="P4833" i="19"/>
  <c r="AI4826" i="19"/>
  <c r="AC4812" i="19"/>
  <c r="AA4812" i="19"/>
  <c r="Y4818" i="19"/>
  <c r="O4832" i="19"/>
  <c r="AH4825" i="19"/>
  <c r="P4832" i="19"/>
  <c r="AI4825" i="19"/>
  <c r="Y4819" i="19"/>
  <c r="AB4819" i="19" s="1"/>
  <c r="AG4819" i="19" s="1"/>
  <c r="H4833" i="19"/>
  <c r="X4826" i="19"/>
  <c r="H4832" i="19"/>
  <c r="X4825" i="19"/>
  <c r="K4833" i="19"/>
  <c r="AE4826" i="19"/>
  <c r="J4832" i="19"/>
  <c r="J4833" i="19"/>
  <c r="K4832" i="19"/>
  <c r="AE4825" i="19"/>
  <c r="AD4804" i="19"/>
  <c r="AF4804" i="19" s="1"/>
  <c r="AJ4804" i="19" s="1"/>
  <c r="D4804" i="19" s="1"/>
  <c r="A4799" i="19"/>
  <c r="O4833" i="19"/>
  <c r="AH4826" i="19"/>
  <c r="AC4811" i="19"/>
  <c r="AA4811" i="19"/>
  <c r="AD4811" i="19" l="1"/>
  <c r="AF4811" i="19" s="1"/>
  <c r="AJ4811" i="19" s="1"/>
  <c r="D4811" i="19" s="1"/>
  <c r="AD4812" i="19"/>
  <c r="AF4812" i="19" s="1"/>
  <c r="AJ4812" i="19" s="1"/>
  <c r="D4812" i="19" s="1"/>
  <c r="A4806" i="19"/>
  <c r="O4840" i="19"/>
  <c r="AH4833" i="19"/>
  <c r="H4840" i="19"/>
  <c r="X4833" i="19"/>
  <c r="H4839" i="19"/>
  <c r="X4832" i="19"/>
  <c r="Y4826" i="19"/>
  <c r="B4806" i="19"/>
  <c r="O4839" i="19"/>
  <c r="AH4832" i="19"/>
  <c r="AC4818" i="19"/>
  <c r="AA4818" i="19"/>
  <c r="Y4825" i="19"/>
  <c r="AB4825" i="19" s="1"/>
  <c r="AG4825" i="19" s="1"/>
  <c r="AC4819" i="19"/>
  <c r="AA4819" i="19"/>
  <c r="P4839" i="19"/>
  <c r="AI4832" i="19"/>
  <c r="K4839" i="19"/>
  <c r="AE4832" i="19"/>
  <c r="AB4818" i="19"/>
  <c r="AG4818" i="19" s="1"/>
  <c r="J4840" i="19"/>
  <c r="J4839" i="19"/>
  <c r="K4840" i="19"/>
  <c r="AE4833" i="19"/>
  <c r="P4840" i="19"/>
  <c r="AI4833" i="19"/>
  <c r="B4813" i="19" l="1"/>
  <c r="AD4818" i="19"/>
  <c r="AF4818" i="19" s="1"/>
  <c r="AD4819" i="19"/>
  <c r="AF4819" i="19" s="1"/>
  <c r="AJ4819" i="19" s="1"/>
  <c r="D4819" i="19" s="1"/>
  <c r="P4847" i="19"/>
  <c r="AI4840" i="19"/>
  <c r="O4846" i="19"/>
  <c r="AH4839" i="19"/>
  <c r="AC4826" i="19"/>
  <c r="AD4826" i="19" s="1"/>
  <c r="AF4826" i="19" s="1"/>
  <c r="AA4826" i="19"/>
  <c r="AE4840" i="19"/>
  <c r="K4847" i="19"/>
  <c r="J4846" i="19"/>
  <c r="J4847" i="19"/>
  <c r="H4847" i="19"/>
  <c r="X4840" i="19"/>
  <c r="AE4839" i="19"/>
  <c r="K4846" i="19"/>
  <c r="Y4832" i="19"/>
  <c r="AB4832" i="19" s="1"/>
  <c r="AG4832" i="19" s="1"/>
  <c r="A4813" i="19"/>
  <c r="Y4833" i="19"/>
  <c r="AB4833" i="19" s="1"/>
  <c r="AG4833" i="19" s="1"/>
  <c r="AB4826" i="19"/>
  <c r="AG4826" i="19" s="1"/>
  <c r="H4846" i="19"/>
  <c r="X4839" i="19"/>
  <c r="P4846" i="19"/>
  <c r="AI4839" i="19"/>
  <c r="AC4825" i="19"/>
  <c r="AA4825" i="19"/>
  <c r="AH4840" i="19"/>
  <c r="O4847" i="19"/>
  <c r="AJ4818" i="19" l="1"/>
  <c r="D4818" i="19" s="1"/>
  <c r="A4820" i="19" s="1"/>
  <c r="Y4840" i="19"/>
  <c r="AB4840" i="19" s="1"/>
  <c r="AG4840" i="19" s="1"/>
  <c r="P4853" i="19"/>
  <c r="AI4846" i="19"/>
  <c r="Y4839" i="19"/>
  <c r="AB4839" i="19" s="1"/>
  <c r="AG4839" i="19" s="1"/>
  <c r="J4853" i="19"/>
  <c r="H4853" i="19"/>
  <c r="X4846" i="19"/>
  <c r="AE4847" i="19"/>
  <c r="K4854" i="19"/>
  <c r="AD4825" i="19"/>
  <c r="AF4825" i="19" s="1"/>
  <c r="AJ4825" i="19" s="1"/>
  <c r="D4825" i="19" s="1"/>
  <c r="AC4833" i="19"/>
  <c r="AA4833" i="19"/>
  <c r="AH4847" i="19"/>
  <c r="O4854" i="19"/>
  <c r="H4854" i="19"/>
  <c r="X4847" i="19"/>
  <c r="J4854" i="19"/>
  <c r="AJ4826" i="19"/>
  <c r="D4826" i="19" s="1"/>
  <c r="O4853" i="19"/>
  <c r="AH4846" i="19"/>
  <c r="AC4832" i="19"/>
  <c r="AD4832" i="19" s="1"/>
  <c r="AF4832" i="19" s="1"/>
  <c r="AJ4832" i="19" s="1"/>
  <c r="D4832" i="19" s="1"/>
  <c r="AA4832" i="19"/>
  <c r="AE4846" i="19"/>
  <c r="K4853" i="19"/>
  <c r="AI4847" i="19"/>
  <c r="P4854" i="19"/>
  <c r="B4820" i="19" l="1"/>
  <c r="A4827" i="19"/>
  <c r="P4861" i="19"/>
  <c r="AI4854" i="19"/>
  <c r="AE4853" i="19"/>
  <c r="K4860" i="19"/>
  <c r="AE4854" i="19"/>
  <c r="K4861" i="19"/>
  <c r="H4861" i="19"/>
  <c r="X4854" i="19"/>
  <c r="P4860" i="19"/>
  <c r="AI4853" i="19"/>
  <c r="AD4833" i="19"/>
  <c r="AF4833" i="19" s="1"/>
  <c r="AJ4833" i="19" s="1"/>
  <c r="D4833" i="19" s="1"/>
  <c r="Y4846" i="19"/>
  <c r="AB4846" i="19" s="1"/>
  <c r="AG4846" i="19" s="1"/>
  <c r="J4861" i="19"/>
  <c r="AC4839" i="19"/>
  <c r="AA4839" i="19"/>
  <c r="O4861" i="19"/>
  <c r="AH4854" i="19"/>
  <c r="H4860" i="19"/>
  <c r="X4853" i="19"/>
  <c r="O4860" i="19"/>
  <c r="AH4853" i="19"/>
  <c r="B4827" i="19"/>
  <c r="J4860" i="19"/>
  <c r="Y4847" i="19"/>
  <c r="AB4847" i="19" s="1"/>
  <c r="AG4847" i="19" s="1"/>
  <c r="AC4840" i="19"/>
  <c r="AA4840" i="19"/>
  <c r="AD4839" i="19" l="1"/>
  <c r="AF4839" i="19" s="1"/>
  <c r="AJ4839" i="19" s="1"/>
  <c r="D4839" i="19" s="1"/>
  <c r="AD4840" i="19"/>
  <c r="AF4840" i="19" s="1"/>
  <c r="AJ4840" i="19" s="1"/>
  <c r="D4840" i="19" s="1"/>
  <c r="B4834" i="19"/>
  <c r="A4834" i="19"/>
  <c r="J4868" i="19"/>
  <c r="J4867" i="19"/>
  <c r="AC4846" i="19"/>
  <c r="AA4846" i="19"/>
  <c r="Y4853" i="19"/>
  <c r="AB4853" i="19" s="1"/>
  <c r="AG4853" i="19" s="1"/>
  <c r="H4868" i="19"/>
  <c r="X4861" i="19"/>
  <c r="H4867" i="19"/>
  <c r="X4860" i="19"/>
  <c r="AE4861" i="19"/>
  <c r="K4868" i="19"/>
  <c r="Y4854" i="19"/>
  <c r="AB4854" i="19" s="1"/>
  <c r="AG4854" i="19" s="1"/>
  <c r="AE4860" i="19"/>
  <c r="K4867" i="19"/>
  <c r="O4868" i="19"/>
  <c r="AH4861" i="19"/>
  <c r="AC4847" i="19"/>
  <c r="AA4847" i="19"/>
  <c r="P4867" i="19"/>
  <c r="AI4860" i="19"/>
  <c r="O4867" i="19"/>
  <c r="AH4860" i="19"/>
  <c r="P4868" i="19"/>
  <c r="AI4861" i="19"/>
  <c r="AD4846" i="19" l="1"/>
  <c r="AF4846" i="19" s="1"/>
  <c r="AJ4846" i="19" s="1"/>
  <c r="D4846" i="19" s="1"/>
  <c r="Y4860" i="19"/>
  <c r="AB4860" i="19" s="1"/>
  <c r="AG4860" i="19" s="1"/>
  <c r="B4841" i="19"/>
  <c r="A4841" i="19"/>
  <c r="H4874" i="19"/>
  <c r="X4867" i="19"/>
  <c r="H4875" i="19"/>
  <c r="X4868" i="19"/>
  <c r="P4874" i="19"/>
  <c r="AI4867" i="19"/>
  <c r="J4874" i="19"/>
  <c r="J4875" i="19"/>
  <c r="K4875" i="19"/>
  <c r="AE4868" i="19"/>
  <c r="P4875" i="19"/>
  <c r="AI4868" i="19"/>
  <c r="Y4861" i="19"/>
  <c r="O4874" i="19"/>
  <c r="AH4867" i="19"/>
  <c r="AC4853" i="19"/>
  <c r="AA4853" i="19"/>
  <c r="AD4847" i="19"/>
  <c r="AF4847" i="19" s="1"/>
  <c r="AJ4847" i="19" s="1"/>
  <c r="D4847" i="19" s="1"/>
  <c r="AH4868" i="19"/>
  <c r="O4875" i="19"/>
  <c r="K4874" i="19"/>
  <c r="AE4867" i="19"/>
  <c r="AC4854" i="19"/>
  <c r="AD4854" i="19" s="1"/>
  <c r="AF4854" i="19" s="1"/>
  <c r="AJ4854" i="19" s="1"/>
  <c r="D4854" i="19" s="1"/>
  <c r="AA4854" i="19"/>
  <c r="AD4853" i="19" l="1"/>
  <c r="AF4853" i="19" s="1"/>
  <c r="AJ4853" i="19" s="1"/>
  <c r="D4853" i="19" s="1"/>
  <c r="B4848" i="19"/>
  <c r="A4848" i="19"/>
  <c r="AE4875" i="19"/>
  <c r="K4882" i="19"/>
  <c r="J4882" i="19"/>
  <c r="O4881" i="19"/>
  <c r="AH4874" i="19"/>
  <c r="AC4861" i="19"/>
  <c r="AA4861" i="19"/>
  <c r="AE4874" i="19"/>
  <c r="K4881" i="19"/>
  <c r="O4882" i="19"/>
  <c r="AH4875" i="19"/>
  <c r="H4882" i="19"/>
  <c r="X4875" i="19"/>
  <c r="J4881" i="19"/>
  <c r="P4881" i="19"/>
  <c r="AI4874" i="19"/>
  <c r="Y4868" i="19"/>
  <c r="AB4868" i="19" s="1"/>
  <c r="AG4868" i="19" s="1"/>
  <c r="Y4867" i="19"/>
  <c r="AB4867" i="19" s="1"/>
  <c r="AG4867" i="19" s="1"/>
  <c r="H4881" i="19"/>
  <c r="X4874" i="19"/>
  <c r="AB4861" i="19"/>
  <c r="AG4861" i="19" s="1"/>
  <c r="P4882" i="19"/>
  <c r="AI4875" i="19"/>
  <c r="AC4860" i="19"/>
  <c r="AA4860" i="19"/>
  <c r="AD4860" i="19" l="1"/>
  <c r="AF4860" i="19" s="1"/>
  <c r="AJ4860" i="19" s="1"/>
  <c r="D4860" i="19" s="1"/>
  <c r="AD4861" i="19"/>
  <c r="AF4861" i="19" s="1"/>
  <c r="AJ4861" i="19" s="1"/>
  <c r="D4861" i="19" s="1"/>
  <c r="A4855" i="19"/>
  <c r="B4855" i="19"/>
  <c r="Y4874" i="19"/>
  <c r="AB4874" i="19" s="1"/>
  <c r="AG4874" i="19" s="1"/>
  <c r="AC4868" i="19"/>
  <c r="AA4868" i="19"/>
  <c r="O4888" i="19"/>
  <c r="AH4881" i="19"/>
  <c r="P4889" i="19"/>
  <c r="AI4882" i="19"/>
  <c r="P4888" i="19"/>
  <c r="AI4881" i="19"/>
  <c r="J4889" i="19"/>
  <c r="J4888" i="19"/>
  <c r="K4889" i="19"/>
  <c r="AE4882" i="19"/>
  <c r="Y4875" i="19"/>
  <c r="AB4875" i="19" s="1"/>
  <c r="AG4875" i="19" s="1"/>
  <c r="H4889" i="19"/>
  <c r="X4882" i="19"/>
  <c r="AH4882" i="19"/>
  <c r="O4889" i="19"/>
  <c r="K4888" i="19"/>
  <c r="AE4881" i="19"/>
  <c r="H4888" i="19"/>
  <c r="X4881" i="19"/>
  <c r="AC4867" i="19"/>
  <c r="AA4867" i="19"/>
  <c r="B4862" i="19" l="1"/>
  <c r="AD4867" i="19"/>
  <c r="AF4867" i="19" s="1"/>
  <c r="AJ4867" i="19" s="1"/>
  <c r="D4867" i="19" s="1"/>
  <c r="AD4868" i="19"/>
  <c r="AF4868" i="19" s="1"/>
  <c r="AJ4868" i="19" s="1"/>
  <c r="D4868" i="19" s="1"/>
  <c r="H4895" i="19"/>
  <c r="X4888" i="19"/>
  <c r="AH4889" i="19"/>
  <c r="O4896" i="19"/>
  <c r="P4895" i="19"/>
  <c r="AI4888" i="19"/>
  <c r="K4895" i="19"/>
  <c r="AE4888" i="19"/>
  <c r="H4896" i="19"/>
  <c r="X4889" i="19"/>
  <c r="O4895" i="19"/>
  <c r="AH4888" i="19"/>
  <c r="AC4875" i="19"/>
  <c r="AA4875" i="19"/>
  <c r="K4896" i="19"/>
  <c r="AE4889" i="19"/>
  <c r="J4896" i="19"/>
  <c r="Y4881" i="19"/>
  <c r="AB4881" i="19" s="1"/>
  <c r="AG4881" i="19" s="1"/>
  <c r="P4896" i="19"/>
  <c r="AI4889" i="19"/>
  <c r="Y4882" i="19"/>
  <c r="AC4874" i="19"/>
  <c r="AA4874" i="19"/>
  <c r="A4862" i="19"/>
  <c r="J4895" i="19"/>
  <c r="AD4874" i="19" l="1"/>
  <c r="AF4874" i="19" s="1"/>
  <c r="AJ4874" i="19" s="1"/>
  <c r="D4874" i="19" s="1"/>
  <c r="AC4882" i="19"/>
  <c r="AA4882" i="19"/>
  <c r="AC4881" i="19"/>
  <c r="AA4881" i="19"/>
  <c r="AD4875" i="19"/>
  <c r="AF4875" i="19" s="1"/>
  <c r="AJ4875" i="19" s="1"/>
  <c r="D4875" i="19" s="1"/>
  <c r="Y4889" i="19"/>
  <c r="AB4889" i="19" s="1"/>
  <c r="AG4889" i="19" s="1"/>
  <c r="P4902" i="19"/>
  <c r="AI4895" i="19"/>
  <c r="AH4896" i="19"/>
  <c r="O4903" i="19"/>
  <c r="J4903" i="19"/>
  <c r="Y4888" i="19"/>
  <c r="AB4888" i="19" s="1"/>
  <c r="AG4888" i="19" s="1"/>
  <c r="AE4896" i="19"/>
  <c r="K4903" i="19"/>
  <c r="J4902" i="19"/>
  <c r="O4902" i="19"/>
  <c r="AH4895" i="19"/>
  <c r="AB4882" i="19"/>
  <c r="AG4882" i="19" s="1"/>
  <c r="H4903" i="19"/>
  <c r="X4896" i="19"/>
  <c r="P4903" i="19"/>
  <c r="AI4896" i="19"/>
  <c r="K4902" i="19"/>
  <c r="AE4895" i="19"/>
  <c r="B4869" i="19"/>
  <c r="A4869" i="19"/>
  <c r="H4902" i="19"/>
  <c r="X4895" i="19"/>
  <c r="B4876" i="19" l="1"/>
  <c r="AD4882" i="19"/>
  <c r="AF4882" i="19" s="1"/>
  <c r="J4910" i="19"/>
  <c r="K4909" i="19"/>
  <c r="AE4902" i="19"/>
  <c r="AH4903" i="19"/>
  <c r="O4910" i="19"/>
  <c r="AC4889" i="19"/>
  <c r="AA4889" i="19"/>
  <c r="AI4903" i="19"/>
  <c r="P4910" i="19"/>
  <c r="O4909" i="19"/>
  <c r="AH4902" i="19"/>
  <c r="AD4881" i="19"/>
  <c r="AF4881" i="19" s="1"/>
  <c r="AJ4881" i="19" s="1"/>
  <c r="D4881" i="19" s="1"/>
  <c r="A4876" i="19"/>
  <c r="Y4896" i="19"/>
  <c r="AB4896" i="19" s="1"/>
  <c r="AG4896" i="19" s="1"/>
  <c r="P4909" i="19"/>
  <c r="AI4902" i="19"/>
  <c r="H4910" i="19"/>
  <c r="X4903" i="19"/>
  <c r="J4909" i="19"/>
  <c r="K4910" i="19"/>
  <c r="AE4903" i="19"/>
  <c r="Y4895" i="19"/>
  <c r="AB4895" i="19" s="1"/>
  <c r="AG4895" i="19" s="1"/>
  <c r="H4909" i="19"/>
  <c r="X4902" i="19"/>
  <c r="AC4888" i="19"/>
  <c r="AA4888" i="19"/>
  <c r="AD4888" i="19" l="1"/>
  <c r="AF4888" i="19" s="1"/>
  <c r="AJ4888" i="19" s="1"/>
  <c r="D4888" i="19" s="1"/>
  <c r="AJ4882" i="19"/>
  <c r="D4882" i="19" s="1"/>
  <c r="A4883" i="19" s="1"/>
  <c r="Y4902" i="19"/>
  <c r="H4916" i="19"/>
  <c r="X4909" i="19"/>
  <c r="O4916" i="19"/>
  <c r="AH4909" i="19"/>
  <c r="J4916" i="19"/>
  <c r="AI4910" i="19"/>
  <c r="P4917" i="19"/>
  <c r="K4917" i="19"/>
  <c r="AE4910" i="19"/>
  <c r="AD4889" i="19"/>
  <c r="AF4889" i="19" s="1"/>
  <c r="AJ4889" i="19" s="1"/>
  <c r="D4889" i="19" s="1"/>
  <c r="Y4903" i="19"/>
  <c r="AH4910" i="19"/>
  <c r="O4917" i="19"/>
  <c r="H4917" i="19"/>
  <c r="X4910" i="19"/>
  <c r="P4916" i="19"/>
  <c r="AI4909" i="19"/>
  <c r="AE4909" i="19"/>
  <c r="K4916" i="19"/>
  <c r="AC4895" i="19"/>
  <c r="AD4895" i="19" s="1"/>
  <c r="AA4895" i="19"/>
  <c r="AC4896" i="19"/>
  <c r="AA4896" i="19"/>
  <c r="J4917" i="19"/>
  <c r="AD4896" i="19" l="1"/>
  <c r="AF4896" i="19" s="1"/>
  <c r="AJ4896" i="19" s="1"/>
  <c r="D4896" i="19" s="1"/>
  <c r="B4883" i="19"/>
  <c r="AC4902" i="19"/>
  <c r="AA4902" i="19"/>
  <c r="AB4902" i="19"/>
  <c r="AG4902" i="19" s="1"/>
  <c r="B4890" i="19"/>
  <c r="A4890" i="19"/>
  <c r="J4923" i="19"/>
  <c r="Y4910" i="19"/>
  <c r="AB4910" i="19" s="1"/>
  <c r="AG4910" i="19" s="1"/>
  <c r="AC4903" i="19"/>
  <c r="AA4903" i="19"/>
  <c r="J4924" i="19"/>
  <c r="K4924" i="19"/>
  <c r="AE4917" i="19"/>
  <c r="P4924" i="19"/>
  <c r="AI4917" i="19"/>
  <c r="H4924" i="19"/>
  <c r="X4917" i="19"/>
  <c r="O4923" i="19"/>
  <c r="AH4916" i="19"/>
  <c r="AH4917" i="19"/>
  <c r="O4924" i="19"/>
  <c r="Y4909" i="19"/>
  <c r="AB4909" i="19" s="1"/>
  <c r="AG4909" i="19" s="1"/>
  <c r="H4923" i="19"/>
  <c r="X4916" i="19"/>
  <c r="AF4895" i="19"/>
  <c r="AJ4895" i="19" s="1"/>
  <c r="D4895" i="19" s="1"/>
  <c r="AE4916" i="19"/>
  <c r="K4923" i="19"/>
  <c r="P4923" i="19"/>
  <c r="AI4916" i="19"/>
  <c r="AB4903" i="19"/>
  <c r="AG4903" i="19" s="1"/>
  <c r="AD4903" i="19" l="1"/>
  <c r="AF4903" i="19" s="1"/>
  <c r="AJ4903" i="19" s="1"/>
  <c r="D4903" i="19" s="1"/>
  <c r="AD4902" i="19"/>
  <c r="AF4902" i="19" s="1"/>
  <c r="P4931" i="19"/>
  <c r="AI4924" i="19"/>
  <c r="H4930" i="19"/>
  <c r="X4923" i="19"/>
  <c r="P4930" i="19"/>
  <c r="AI4923" i="19"/>
  <c r="K4930" i="19"/>
  <c r="AE4923" i="19"/>
  <c r="J4931" i="19"/>
  <c r="AC4909" i="19"/>
  <c r="AA4909" i="19"/>
  <c r="AC4910" i="19"/>
  <c r="AD4910" i="19" s="1"/>
  <c r="AF4910" i="19" s="1"/>
  <c r="AJ4910" i="19" s="1"/>
  <c r="D4910" i="19" s="1"/>
  <c r="AA4910" i="19"/>
  <c r="O4931" i="19"/>
  <c r="AH4924" i="19"/>
  <c r="O4930" i="19"/>
  <c r="AH4923" i="19"/>
  <c r="A4897" i="19"/>
  <c r="B4897" i="19"/>
  <c r="Y4917" i="19"/>
  <c r="AB4917" i="19" s="1"/>
  <c r="AG4917" i="19" s="1"/>
  <c r="K4931" i="19"/>
  <c r="AE4924" i="19"/>
  <c r="Y4916" i="19"/>
  <c r="H4931" i="19"/>
  <c r="X4924" i="19"/>
  <c r="J4930" i="19"/>
  <c r="AJ4902" i="19" l="1"/>
  <c r="D4902" i="19" s="1"/>
  <c r="A4904" i="19" s="1"/>
  <c r="J4937" i="19"/>
  <c r="AD4909" i="19"/>
  <c r="AF4909" i="19" s="1"/>
  <c r="AJ4909" i="19" s="1"/>
  <c r="D4909" i="19" s="1"/>
  <c r="K4938" i="19"/>
  <c r="AE4931" i="19"/>
  <c r="K4937" i="19"/>
  <c r="AE4930" i="19"/>
  <c r="H4937" i="19"/>
  <c r="X4930" i="19"/>
  <c r="AC4916" i="19"/>
  <c r="AA4916" i="19"/>
  <c r="J4938" i="19"/>
  <c r="AC4917" i="19"/>
  <c r="AA4917" i="19"/>
  <c r="AH4931" i="19"/>
  <c r="O4938" i="19"/>
  <c r="Y4924" i="19"/>
  <c r="AB4924" i="19" s="1"/>
  <c r="AG4924" i="19" s="1"/>
  <c r="H4938" i="19"/>
  <c r="X4931" i="19"/>
  <c r="AB4916" i="19"/>
  <c r="AG4916" i="19" s="1"/>
  <c r="P4937" i="19"/>
  <c r="AI4930" i="19"/>
  <c r="Y4923" i="19"/>
  <c r="AB4923" i="19" s="1"/>
  <c r="AG4923" i="19" s="1"/>
  <c r="O4937" i="19"/>
  <c r="AH4930" i="19"/>
  <c r="P4938" i="19"/>
  <c r="AI4931" i="19"/>
  <c r="AD4916" i="19" l="1"/>
  <c r="AF4916" i="19" s="1"/>
  <c r="AJ4916" i="19" s="1"/>
  <c r="D4916" i="19" s="1"/>
  <c r="B4904" i="19"/>
  <c r="A4911" i="19"/>
  <c r="B4911" i="19"/>
  <c r="AD4917" i="19"/>
  <c r="AF4917" i="19" s="1"/>
  <c r="AJ4917" i="19" s="1"/>
  <c r="D4917" i="19" s="1"/>
  <c r="O4944" i="19"/>
  <c r="AH4937" i="19"/>
  <c r="AC4923" i="19"/>
  <c r="AA4923" i="19"/>
  <c r="AE4937" i="19"/>
  <c r="K4944" i="19"/>
  <c r="P4944" i="19"/>
  <c r="AI4937" i="19"/>
  <c r="J4945" i="19"/>
  <c r="Y4930" i="19"/>
  <c r="AB4930" i="19" s="1"/>
  <c r="AG4930" i="19" s="1"/>
  <c r="Y4931" i="19"/>
  <c r="AB4931" i="19" s="1"/>
  <c r="AG4931" i="19" s="1"/>
  <c r="H4944" i="19"/>
  <c r="X4937" i="19"/>
  <c r="H4945" i="19"/>
  <c r="X4938" i="19"/>
  <c r="AC4924" i="19"/>
  <c r="AA4924" i="19"/>
  <c r="K4945" i="19"/>
  <c r="AE4938" i="19"/>
  <c r="AH4938" i="19"/>
  <c r="O4945" i="19"/>
  <c r="P4945" i="19"/>
  <c r="AI4938" i="19"/>
  <c r="J4944" i="19"/>
  <c r="AD4923" i="19" l="1"/>
  <c r="AF4923" i="19" s="1"/>
  <c r="AJ4923" i="19" s="1"/>
  <c r="D4923" i="19" s="1"/>
  <c r="AD4924" i="19"/>
  <c r="AF4924" i="19" s="1"/>
  <c r="AJ4924" i="19" s="1"/>
  <c r="D4924" i="19" s="1"/>
  <c r="B4918" i="19"/>
  <c r="AI4945" i="19"/>
  <c r="P4952" i="19"/>
  <c r="O4952" i="19"/>
  <c r="AH4945" i="19"/>
  <c r="P4951" i="19"/>
  <c r="AI4944" i="19"/>
  <c r="J4952" i="19"/>
  <c r="Y4938" i="19"/>
  <c r="AB4938" i="19" s="1"/>
  <c r="AG4938" i="19" s="1"/>
  <c r="H4952" i="19"/>
  <c r="X4945" i="19"/>
  <c r="AC4931" i="19"/>
  <c r="AA4931" i="19"/>
  <c r="A4918" i="19"/>
  <c r="K4952" i="19"/>
  <c r="AE4945" i="19"/>
  <c r="K4951" i="19"/>
  <c r="AE4944" i="19"/>
  <c r="O4951" i="19"/>
  <c r="AH4944" i="19"/>
  <c r="Y4937" i="19"/>
  <c r="AB4937" i="19" s="1"/>
  <c r="AG4937" i="19" s="1"/>
  <c r="H4951" i="19"/>
  <c r="X4944" i="19"/>
  <c r="J4951" i="19"/>
  <c r="AC4930" i="19"/>
  <c r="AA4930" i="19"/>
  <c r="B4925" i="19" l="1"/>
  <c r="AD4930" i="19"/>
  <c r="AF4930" i="19" s="1"/>
  <c r="AJ4930" i="19" s="1"/>
  <c r="D4930" i="19" s="1"/>
  <c r="AD4931" i="19"/>
  <c r="AF4931" i="19" s="1"/>
  <c r="AJ4931" i="19" s="1"/>
  <c r="D4931" i="19" s="1"/>
  <c r="H4958" i="19"/>
  <c r="X4951" i="19"/>
  <c r="Y4944" i="19"/>
  <c r="AB4944" i="19" s="1"/>
  <c r="AG4944" i="19" s="1"/>
  <c r="Y4945" i="19"/>
  <c r="J4958" i="19"/>
  <c r="AC4937" i="19"/>
  <c r="AA4937" i="19"/>
  <c r="A4925" i="19"/>
  <c r="J4959" i="19"/>
  <c r="P4958" i="19"/>
  <c r="AI4951" i="19"/>
  <c r="AH4952" i="19"/>
  <c r="O4959" i="19"/>
  <c r="AE4952" i="19"/>
  <c r="K4959" i="19"/>
  <c r="P4959" i="19"/>
  <c r="AI4952" i="19"/>
  <c r="H4959" i="19"/>
  <c r="X4952" i="19"/>
  <c r="AC4938" i="19"/>
  <c r="AA4938" i="19"/>
  <c r="O4958" i="19"/>
  <c r="AH4951" i="19"/>
  <c r="K4958" i="19"/>
  <c r="AE4951" i="19"/>
  <c r="B4932" i="19" l="1"/>
  <c r="AD4938" i="19"/>
  <c r="AF4938" i="19" s="1"/>
  <c r="AJ4938" i="19" s="1"/>
  <c r="D4938" i="19" s="1"/>
  <c r="AD4937" i="19"/>
  <c r="AF4937" i="19" s="1"/>
  <c r="AJ4937" i="19" s="1"/>
  <c r="D4937" i="19" s="1"/>
  <c r="AE4958" i="19"/>
  <c r="K4965" i="19"/>
  <c r="J4966" i="19"/>
  <c r="O4965" i="19"/>
  <c r="AH4958" i="19"/>
  <c r="AH4959" i="19"/>
  <c r="O4966" i="19"/>
  <c r="Y4952" i="19"/>
  <c r="AB4952" i="19" s="1"/>
  <c r="AG4952" i="19" s="1"/>
  <c r="AC4945" i="19"/>
  <c r="AA4945" i="19"/>
  <c r="K4966" i="19"/>
  <c r="AE4959" i="19"/>
  <c r="Y4951" i="19"/>
  <c r="H4965" i="19"/>
  <c r="X4958" i="19"/>
  <c r="Y4958" i="19" s="1"/>
  <c r="J4965" i="19"/>
  <c r="H4966" i="19"/>
  <c r="X4959" i="19"/>
  <c r="AB4945" i="19"/>
  <c r="AG4945" i="19" s="1"/>
  <c r="AI4959" i="19"/>
  <c r="P4966" i="19"/>
  <c r="AC4944" i="19"/>
  <c r="AA4944" i="19"/>
  <c r="P4965" i="19"/>
  <c r="AI4958" i="19"/>
  <c r="A4932" i="19"/>
  <c r="AD4945" i="19" l="1"/>
  <c r="AF4945" i="19" s="1"/>
  <c r="AJ4945" i="19" s="1"/>
  <c r="D4945" i="19" s="1"/>
  <c r="AD4944" i="19"/>
  <c r="AF4944" i="19" s="1"/>
  <c r="AJ4944" i="19" s="1"/>
  <c r="D4944" i="19" s="1"/>
  <c r="B4939" i="19"/>
  <c r="A4939" i="19"/>
  <c r="AC4958" i="19"/>
  <c r="AA4958" i="19"/>
  <c r="P4972" i="19"/>
  <c r="AI4965" i="19"/>
  <c r="AE4966" i="19"/>
  <c r="K4973" i="19"/>
  <c r="P4973" i="19"/>
  <c r="AI4966" i="19"/>
  <c r="Y4959" i="19"/>
  <c r="AB4959" i="19" s="1"/>
  <c r="AG4959" i="19" s="1"/>
  <c r="AC4952" i="19"/>
  <c r="AA4952" i="19"/>
  <c r="H4973" i="19"/>
  <c r="X4966" i="19"/>
  <c r="J4972" i="19"/>
  <c r="O4972" i="19"/>
  <c r="AH4965" i="19"/>
  <c r="J4973" i="19"/>
  <c r="O4973" i="19"/>
  <c r="AH4966" i="19"/>
  <c r="AB4958" i="19"/>
  <c r="AG4958" i="19" s="1"/>
  <c r="H4972" i="19"/>
  <c r="X4965" i="19"/>
  <c r="AE4965" i="19"/>
  <c r="K4972" i="19"/>
  <c r="AC4951" i="19"/>
  <c r="AA4951" i="19"/>
  <c r="AB4951" i="19"/>
  <c r="AG4951" i="19" s="1"/>
  <c r="AD4952" i="19" l="1"/>
  <c r="AF4952" i="19" s="1"/>
  <c r="AJ4952" i="19" s="1"/>
  <c r="D4952" i="19" s="1"/>
  <c r="AD4951" i="19"/>
  <c r="AF4951" i="19" s="1"/>
  <c r="AD4958" i="19"/>
  <c r="AF4958" i="19" s="1"/>
  <c r="AJ4958" i="19" s="1"/>
  <c r="D4958" i="19" s="1"/>
  <c r="Y4966" i="19"/>
  <c r="AB4966" i="19" s="1"/>
  <c r="AG4966" i="19" s="1"/>
  <c r="H4980" i="19"/>
  <c r="X4973" i="19"/>
  <c r="AE4972" i="19"/>
  <c r="K4979" i="19"/>
  <c r="J4980" i="19"/>
  <c r="J4979" i="19"/>
  <c r="AC4959" i="19"/>
  <c r="AA4959" i="19"/>
  <c r="H4979" i="19"/>
  <c r="X4972" i="19"/>
  <c r="O4980" i="19"/>
  <c r="AH4973" i="19"/>
  <c r="Y4965" i="19"/>
  <c r="AB4965" i="19" s="1"/>
  <c r="AG4965" i="19" s="1"/>
  <c r="AI4973" i="19"/>
  <c r="P4980" i="19"/>
  <c r="K4980" i="19"/>
  <c r="AE4973" i="19"/>
  <c r="A4946" i="19"/>
  <c r="B4946" i="19"/>
  <c r="O4979" i="19"/>
  <c r="AH4972" i="19"/>
  <c r="P4979" i="19"/>
  <c r="AI4972" i="19"/>
  <c r="AJ4951" i="19" l="1"/>
  <c r="D4951" i="19" s="1"/>
  <c r="A4953" i="19" s="1"/>
  <c r="AD4959" i="19"/>
  <c r="AF4959" i="19" s="1"/>
  <c r="AJ4959" i="19" s="1"/>
  <c r="D4959" i="19" s="1"/>
  <c r="Y4972" i="19"/>
  <c r="AB4972" i="19" s="1"/>
  <c r="AG4972" i="19" s="1"/>
  <c r="O4987" i="19"/>
  <c r="AH4980" i="19"/>
  <c r="P4986" i="19"/>
  <c r="AI4979" i="19"/>
  <c r="J4987" i="19"/>
  <c r="AC4965" i="19"/>
  <c r="AD4965" i="19" s="1"/>
  <c r="AF4965" i="19" s="1"/>
  <c r="AJ4965" i="19" s="1"/>
  <c r="D4965" i="19" s="1"/>
  <c r="AA4965" i="19"/>
  <c r="H4987" i="19"/>
  <c r="X4980" i="19"/>
  <c r="H4986" i="19"/>
  <c r="X4979" i="19"/>
  <c r="O4986" i="19"/>
  <c r="AH4979" i="19"/>
  <c r="J4986" i="19"/>
  <c r="P4987" i="19"/>
  <c r="AI4980" i="19"/>
  <c r="AE4980" i="19"/>
  <c r="K4987" i="19"/>
  <c r="AE4979" i="19"/>
  <c r="K4986" i="19"/>
  <c r="Y4973" i="19"/>
  <c r="AB4973" i="19" s="1"/>
  <c r="AG4973" i="19" s="1"/>
  <c r="AC4966" i="19"/>
  <c r="AA4966" i="19"/>
  <c r="B4953" i="19" l="1"/>
  <c r="AD4966" i="19"/>
  <c r="AF4966" i="19" s="1"/>
  <c r="AJ4966" i="19" s="1"/>
  <c r="D4966" i="19" s="1"/>
  <c r="B4967" i="19" s="1"/>
  <c r="Y4980" i="19"/>
  <c r="O4993" i="19"/>
  <c r="AH4986" i="19"/>
  <c r="K4994" i="19"/>
  <c r="AE4987" i="19"/>
  <c r="AH4987" i="19"/>
  <c r="O4994" i="19"/>
  <c r="Y4979" i="19"/>
  <c r="AB4979" i="19" s="1"/>
  <c r="AG4979" i="19" s="1"/>
  <c r="J4994" i="19"/>
  <c r="P4993" i="19"/>
  <c r="AI4986" i="19"/>
  <c r="J4993" i="19"/>
  <c r="H4993" i="19"/>
  <c r="X4986" i="19"/>
  <c r="AC4973" i="19"/>
  <c r="AA4973" i="19"/>
  <c r="H4994" i="19"/>
  <c r="X4987" i="19"/>
  <c r="K4993" i="19"/>
  <c r="AE4986" i="19"/>
  <c r="B4960" i="19"/>
  <c r="A4960" i="19"/>
  <c r="AI4987" i="19"/>
  <c r="P4994" i="19"/>
  <c r="AC4972" i="19"/>
  <c r="AA4972" i="19"/>
  <c r="AD4972" i="19" l="1"/>
  <c r="AF4972" i="19" s="1"/>
  <c r="AJ4972" i="19" s="1"/>
  <c r="D4972" i="19" s="1"/>
  <c r="AC4980" i="19"/>
  <c r="AA4980" i="19"/>
  <c r="AB4980" i="19"/>
  <c r="AG4980" i="19" s="1"/>
  <c r="P5001" i="19"/>
  <c r="AI4994" i="19"/>
  <c r="J5001" i="19"/>
  <c r="P5000" i="19"/>
  <c r="AI4993" i="19"/>
  <c r="K5000" i="19"/>
  <c r="AE4993" i="19"/>
  <c r="AC4979" i="19"/>
  <c r="AA4979" i="19"/>
  <c r="O5001" i="19"/>
  <c r="AH4994" i="19"/>
  <c r="H5001" i="19"/>
  <c r="X4994" i="19"/>
  <c r="AD4973" i="19"/>
  <c r="AF4973" i="19" s="1"/>
  <c r="AJ4973" i="19" s="1"/>
  <c r="D4973" i="19" s="1"/>
  <c r="J5000" i="19"/>
  <c r="Y4987" i="19"/>
  <c r="AB4987" i="19" s="1"/>
  <c r="AG4987" i="19" s="1"/>
  <c r="Y4986" i="19"/>
  <c r="AB4986" i="19" s="1"/>
  <c r="AG4986" i="19" s="1"/>
  <c r="H5000" i="19"/>
  <c r="X4993" i="19"/>
  <c r="K5001" i="19"/>
  <c r="AE4994" i="19"/>
  <c r="A4967" i="19"/>
  <c r="O5000" i="19"/>
  <c r="AH4993" i="19"/>
  <c r="AD4979" i="19" l="1"/>
  <c r="AF4979" i="19" s="1"/>
  <c r="AJ4979" i="19" s="1"/>
  <c r="D4979" i="19" s="1"/>
  <c r="B4974" i="19"/>
  <c r="AD4980" i="19"/>
  <c r="AF4980" i="19" s="1"/>
  <c r="H5008" i="19"/>
  <c r="X5001" i="19"/>
  <c r="O5007" i="19"/>
  <c r="AH5000" i="19"/>
  <c r="O5008" i="19"/>
  <c r="AH5001" i="19"/>
  <c r="H5007" i="19"/>
  <c r="X5000" i="19"/>
  <c r="AC4987" i="19"/>
  <c r="AA4987" i="19"/>
  <c r="J5007" i="19"/>
  <c r="AC4986" i="19"/>
  <c r="AD4986" i="19" s="1"/>
  <c r="AA4986" i="19"/>
  <c r="P5008" i="19"/>
  <c r="AI5001" i="19"/>
  <c r="A4974" i="19"/>
  <c r="K5008" i="19"/>
  <c r="AE5001" i="19"/>
  <c r="Y4993" i="19"/>
  <c r="AB4993" i="19" s="1"/>
  <c r="AG4993" i="19" s="1"/>
  <c r="K5007" i="19"/>
  <c r="AE5000" i="19"/>
  <c r="P5007" i="19"/>
  <c r="AI5000" i="19"/>
  <c r="J5008" i="19"/>
  <c r="Y4994" i="19"/>
  <c r="AB4994" i="19" s="1"/>
  <c r="AG4994" i="19" s="1"/>
  <c r="AD4987" i="19" l="1"/>
  <c r="AF4987" i="19" s="1"/>
  <c r="AJ4987" i="19" s="1"/>
  <c r="D4987" i="19" s="1"/>
  <c r="AJ4980" i="19"/>
  <c r="D4980" i="19" s="1"/>
  <c r="A4981" i="19" s="1"/>
  <c r="AC4994" i="19"/>
  <c r="AA4994" i="19"/>
  <c r="J5015" i="19"/>
  <c r="O5015" i="19"/>
  <c r="AH5008" i="19"/>
  <c r="AE5008" i="19"/>
  <c r="K5015" i="19"/>
  <c r="AF4986" i="19"/>
  <c r="AJ4986" i="19" s="1"/>
  <c r="D4986" i="19" s="1"/>
  <c r="J5014" i="19"/>
  <c r="P5014" i="19"/>
  <c r="AI5007" i="19"/>
  <c r="H5014" i="19"/>
  <c r="X5007" i="19"/>
  <c r="AC4993" i="19"/>
  <c r="AA4993" i="19"/>
  <c r="AE5007" i="19"/>
  <c r="K5014" i="19"/>
  <c r="Y5000" i="19"/>
  <c r="AB5000" i="19" s="1"/>
  <c r="AG5000" i="19" s="1"/>
  <c r="O5014" i="19"/>
  <c r="AH5007" i="19"/>
  <c r="Y5001" i="19"/>
  <c r="AB5001" i="19" s="1"/>
  <c r="AG5001" i="19" s="1"/>
  <c r="P5015" i="19"/>
  <c r="AI5008" i="19"/>
  <c r="H5015" i="19"/>
  <c r="X5008" i="19"/>
  <c r="AD4994" i="19" l="1"/>
  <c r="AF4994" i="19" s="1"/>
  <c r="AJ4994" i="19" s="1"/>
  <c r="D4994" i="19" s="1"/>
  <c r="B4981" i="19"/>
  <c r="P5021" i="19"/>
  <c r="AI5014" i="19"/>
  <c r="Y5008" i="19"/>
  <c r="AB5008" i="19" s="1"/>
  <c r="AG5008" i="19" s="1"/>
  <c r="J5021" i="19"/>
  <c r="H5022" i="19"/>
  <c r="X5015" i="19"/>
  <c r="B4988" i="19"/>
  <c r="A4988" i="19"/>
  <c r="O5021" i="19"/>
  <c r="AH5014" i="19"/>
  <c r="P5022" i="19"/>
  <c r="AI5015" i="19"/>
  <c r="AC5001" i="19"/>
  <c r="AD5001" i="19" s="1"/>
  <c r="AA5001" i="19"/>
  <c r="K5022" i="19"/>
  <c r="AE5015" i="19"/>
  <c r="AC5000" i="19"/>
  <c r="AA5000" i="19"/>
  <c r="AD4993" i="19"/>
  <c r="AF4993" i="19" s="1"/>
  <c r="AJ4993" i="19" s="1"/>
  <c r="D4993" i="19" s="1"/>
  <c r="O5022" i="19"/>
  <c r="AH5015" i="19"/>
  <c r="AE5014" i="19"/>
  <c r="K5021" i="19"/>
  <c r="J5022" i="19"/>
  <c r="Y5007" i="19"/>
  <c r="AB5007" i="19" s="1"/>
  <c r="AG5007" i="19" s="1"/>
  <c r="H5021" i="19"/>
  <c r="X5014" i="19"/>
  <c r="AD5000" i="19" l="1"/>
  <c r="AF5000" i="19" s="1"/>
  <c r="AJ5000" i="19" s="1"/>
  <c r="D5000" i="19" s="1"/>
  <c r="A4995" i="19"/>
  <c r="B4995" i="19"/>
  <c r="AE5021" i="19"/>
  <c r="K5028" i="19"/>
  <c r="J5028" i="19"/>
  <c r="AC5008" i="19"/>
  <c r="AA5008" i="19"/>
  <c r="H5028" i="19"/>
  <c r="X5021" i="19"/>
  <c r="Y5015" i="19"/>
  <c r="AB5015" i="19" s="1"/>
  <c r="AG5015" i="19" s="1"/>
  <c r="O5029" i="19"/>
  <c r="AH5022" i="19"/>
  <c r="H5029" i="19"/>
  <c r="X5022" i="19"/>
  <c r="AF5001" i="19"/>
  <c r="AJ5001" i="19" s="1"/>
  <c r="D5001" i="19" s="1"/>
  <c r="AC5007" i="19"/>
  <c r="AA5007" i="19"/>
  <c r="P5029" i="19"/>
  <c r="AI5022" i="19"/>
  <c r="J5029" i="19"/>
  <c r="O5028" i="19"/>
  <c r="AH5021" i="19"/>
  <c r="Y5014" i="19"/>
  <c r="K5029" i="19"/>
  <c r="AE5022" i="19"/>
  <c r="P5028" i="19"/>
  <c r="AI5021" i="19"/>
  <c r="AD5007" i="19" l="1"/>
  <c r="AF5007" i="19" s="1"/>
  <c r="AJ5007" i="19" s="1"/>
  <c r="D5007" i="19" s="1"/>
  <c r="AD5008" i="19"/>
  <c r="AF5008" i="19" s="1"/>
  <c r="AJ5008" i="19" s="1"/>
  <c r="D5008" i="19" s="1"/>
  <c r="B5002" i="19"/>
  <c r="A5002" i="19"/>
  <c r="AC5014" i="19"/>
  <c r="AA5014" i="19"/>
  <c r="P5035" i="19"/>
  <c r="AI5028" i="19"/>
  <c r="Y5022" i="19"/>
  <c r="AB5022" i="19" s="1"/>
  <c r="AG5022" i="19" s="1"/>
  <c r="H5036" i="19"/>
  <c r="X5029" i="19"/>
  <c r="AC5015" i="19"/>
  <c r="AD5015" i="19" s="1"/>
  <c r="AF5015" i="19" s="1"/>
  <c r="AJ5015" i="19" s="1"/>
  <c r="D5015" i="19" s="1"/>
  <c r="AA5015" i="19"/>
  <c r="Y5021" i="19"/>
  <c r="AB5021" i="19" s="1"/>
  <c r="AG5021" i="19" s="1"/>
  <c r="O5035" i="19"/>
  <c r="AH5028" i="19"/>
  <c r="H5035" i="19"/>
  <c r="X5028" i="19"/>
  <c r="J5036" i="19"/>
  <c r="AH5029" i="19"/>
  <c r="O5036" i="19"/>
  <c r="AE5029" i="19"/>
  <c r="K5036" i="19"/>
  <c r="AB5014" i="19"/>
  <c r="AG5014" i="19" s="1"/>
  <c r="P5036" i="19"/>
  <c r="AI5029" i="19"/>
  <c r="J5035" i="19"/>
  <c r="K5035" i="19"/>
  <c r="AE5028" i="19"/>
  <c r="AD5014" i="19" l="1"/>
  <c r="AF5014" i="19" s="1"/>
  <c r="Y5028" i="19"/>
  <c r="AB5028" i="19" s="1"/>
  <c r="AG5028" i="19" s="1"/>
  <c r="O5042" i="19"/>
  <c r="AH5035" i="19"/>
  <c r="P5043" i="19"/>
  <c r="AI5036" i="19"/>
  <c r="K5043" i="19"/>
  <c r="AE5036" i="19"/>
  <c r="Y5029" i="19"/>
  <c r="AB5029" i="19" s="1"/>
  <c r="AG5029" i="19" s="1"/>
  <c r="B5009" i="19"/>
  <c r="A5009" i="19"/>
  <c r="AC5021" i="19"/>
  <c r="AA5021" i="19"/>
  <c r="O5043" i="19"/>
  <c r="AH5036" i="19"/>
  <c r="P5042" i="19"/>
  <c r="AI5035" i="19"/>
  <c r="H5042" i="19"/>
  <c r="X5035" i="19"/>
  <c r="K5042" i="19"/>
  <c r="AE5035" i="19"/>
  <c r="J5042" i="19"/>
  <c r="H5043" i="19"/>
  <c r="X5036" i="19"/>
  <c r="AC5022" i="19"/>
  <c r="AA5022" i="19"/>
  <c r="J5043" i="19"/>
  <c r="AD5022" i="19" l="1"/>
  <c r="AF5022" i="19" s="1"/>
  <c r="AJ5022" i="19" s="1"/>
  <c r="D5022" i="19" s="1"/>
  <c r="AJ5014" i="19"/>
  <c r="D5014" i="19" s="1"/>
  <c r="A5016" i="19" s="1"/>
  <c r="AD5021" i="19"/>
  <c r="AF5021" i="19" s="1"/>
  <c r="AJ5021" i="19" s="1"/>
  <c r="D5021" i="19" s="1"/>
  <c r="O5050" i="19"/>
  <c r="AH5043" i="19"/>
  <c r="J5050" i="19"/>
  <c r="Y5036" i="19"/>
  <c r="AB5036" i="19" s="1"/>
  <c r="AG5036" i="19" s="1"/>
  <c r="H5050" i="19"/>
  <c r="X5043" i="19"/>
  <c r="J5049" i="19"/>
  <c r="AE5043" i="19"/>
  <c r="K5050" i="19"/>
  <c r="AE5042" i="19"/>
  <c r="K5049" i="19"/>
  <c r="O5049" i="19"/>
  <c r="AH5042" i="19"/>
  <c r="Y5035" i="19"/>
  <c r="AB5035" i="19" s="1"/>
  <c r="AG5035" i="19" s="1"/>
  <c r="AI5043" i="19"/>
  <c r="P5050" i="19"/>
  <c r="H5049" i="19"/>
  <c r="X5042" i="19"/>
  <c r="P5049" i="19"/>
  <c r="AI5042" i="19"/>
  <c r="AC5029" i="19"/>
  <c r="AA5029" i="19"/>
  <c r="AC5028" i="19"/>
  <c r="AA5028" i="19"/>
  <c r="A5023" i="19" l="1"/>
  <c r="B5016" i="19"/>
  <c r="B5023" i="19"/>
  <c r="AD5029" i="19"/>
  <c r="AF5029" i="19" s="1"/>
  <c r="AJ5029" i="19" s="1"/>
  <c r="D5029" i="19" s="1"/>
  <c r="AE5049" i="19"/>
  <c r="K5056" i="19"/>
  <c r="O5056" i="19"/>
  <c r="AH5049" i="19"/>
  <c r="K5057" i="19"/>
  <c r="AE5050" i="19"/>
  <c r="AC5036" i="19"/>
  <c r="AD5036" i="19" s="1"/>
  <c r="AF5036" i="19" s="1"/>
  <c r="AJ5036" i="19" s="1"/>
  <c r="D5036" i="19" s="1"/>
  <c r="AA5036" i="19"/>
  <c r="AC5035" i="19"/>
  <c r="AA5035" i="19"/>
  <c r="J5057" i="19"/>
  <c r="J5056" i="19"/>
  <c r="Y5043" i="19"/>
  <c r="H5056" i="19"/>
  <c r="X5049" i="19"/>
  <c r="AI5050" i="19"/>
  <c r="P5057" i="19"/>
  <c r="AD5028" i="19"/>
  <c r="AF5028" i="19" s="1"/>
  <c r="AJ5028" i="19" s="1"/>
  <c r="D5028" i="19" s="1"/>
  <c r="P5056" i="19"/>
  <c r="AI5049" i="19"/>
  <c r="Y5042" i="19"/>
  <c r="AB5042" i="19" s="1"/>
  <c r="AG5042" i="19" s="1"/>
  <c r="H5057" i="19"/>
  <c r="X5050" i="19"/>
  <c r="O5057" i="19"/>
  <c r="AH5050" i="19"/>
  <c r="AD5035" i="19" l="1"/>
  <c r="AF5035" i="19" s="1"/>
  <c r="AJ5035" i="19" s="1"/>
  <c r="D5035" i="19" s="1"/>
  <c r="A5030" i="19"/>
  <c r="B5030" i="19"/>
  <c r="H5064" i="19"/>
  <c r="X5057" i="19"/>
  <c r="J5063" i="19"/>
  <c r="J5064" i="19"/>
  <c r="AC5043" i="19"/>
  <c r="AA5043" i="19"/>
  <c r="AI5057" i="19"/>
  <c r="P5064" i="19"/>
  <c r="K5064" i="19"/>
  <c r="AE5057" i="19"/>
  <c r="O5064" i="19"/>
  <c r="AH5057" i="19"/>
  <c r="Y5049" i="19"/>
  <c r="O5063" i="19"/>
  <c r="AH5056" i="19"/>
  <c r="H5063" i="19"/>
  <c r="X5056" i="19"/>
  <c r="AE5056" i="19"/>
  <c r="K5063" i="19"/>
  <c r="Y5050" i="19"/>
  <c r="AB5050" i="19" s="1"/>
  <c r="AG5050" i="19" s="1"/>
  <c r="AC5042" i="19"/>
  <c r="AD5042" i="19" s="1"/>
  <c r="AA5042" i="19"/>
  <c r="P5063" i="19"/>
  <c r="AI5056" i="19"/>
  <c r="AB5043" i="19"/>
  <c r="AG5043" i="19" s="1"/>
  <c r="AD5043" i="19" l="1"/>
  <c r="AF5043" i="19" s="1"/>
  <c r="A5037" i="19"/>
  <c r="B5037" i="19"/>
  <c r="AI5064" i="19"/>
  <c r="P5071" i="19"/>
  <c r="AF5042" i="19"/>
  <c r="AJ5042" i="19" s="1"/>
  <c r="D5042" i="19" s="1"/>
  <c r="P5070" i="19"/>
  <c r="AI5063" i="19"/>
  <c r="AC5050" i="19"/>
  <c r="AA5050" i="19"/>
  <c r="K5070" i="19"/>
  <c r="AE5063" i="19"/>
  <c r="O5070" i="19"/>
  <c r="AH5063" i="19"/>
  <c r="AC5049" i="19"/>
  <c r="AD5049" i="19" s="1"/>
  <c r="AF5049" i="19" s="1"/>
  <c r="AA5049" i="19"/>
  <c r="Y5057" i="19"/>
  <c r="AB5057" i="19" s="1"/>
  <c r="AG5057" i="19" s="1"/>
  <c r="H5071" i="19"/>
  <c r="X5064" i="19"/>
  <c r="K5071" i="19"/>
  <c r="AE5064" i="19"/>
  <c r="H5070" i="19"/>
  <c r="X5063" i="19"/>
  <c r="J5071" i="19"/>
  <c r="AB5049" i="19"/>
  <c r="AG5049" i="19" s="1"/>
  <c r="J5070" i="19"/>
  <c r="Y5056" i="19"/>
  <c r="O5071" i="19"/>
  <c r="AH5064" i="19"/>
  <c r="AJ5049" i="19" l="1"/>
  <c r="D5049" i="19" s="1"/>
  <c r="AD5050" i="19"/>
  <c r="AF5050" i="19" s="1"/>
  <c r="AJ5050" i="19" s="1"/>
  <c r="D5050" i="19" s="1"/>
  <c r="AJ5043" i="19"/>
  <c r="D5043" i="19" s="1"/>
  <c r="B5044" i="19" s="1"/>
  <c r="J5077" i="19"/>
  <c r="P5077" i="19"/>
  <c r="AI5070" i="19"/>
  <c r="H5078" i="19"/>
  <c r="X5071" i="19"/>
  <c r="AC5056" i="19"/>
  <c r="AA5056" i="19"/>
  <c r="O5077" i="19"/>
  <c r="AH5070" i="19"/>
  <c r="Y5063" i="19"/>
  <c r="AB5063" i="19" s="1"/>
  <c r="AG5063" i="19" s="1"/>
  <c r="H5077" i="19"/>
  <c r="X5070" i="19"/>
  <c r="AE5071" i="19"/>
  <c r="K5078" i="19"/>
  <c r="AI5071" i="19"/>
  <c r="P5078" i="19"/>
  <c r="J5078" i="19"/>
  <c r="AE5070" i="19"/>
  <c r="K5077" i="19"/>
  <c r="Y5064" i="19"/>
  <c r="AH5071" i="19"/>
  <c r="O5078" i="19"/>
  <c r="AB5056" i="19"/>
  <c r="AG5056" i="19" s="1"/>
  <c r="AC5057" i="19"/>
  <c r="AA5057" i="19"/>
  <c r="A5051" i="19" l="1"/>
  <c r="B5051" i="19"/>
  <c r="AD5057" i="19"/>
  <c r="AF5057" i="19" s="1"/>
  <c r="AJ5057" i="19" s="1"/>
  <c r="D5057" i="19" s="1"/>
  <c r="A5044" i="19"/>
  <c r="AD5056" i="19"/>
  <c r="AF5056" i="19" s="1"/>
  <c r="AJ5056" i="19" s="1"/>
  <c r="D5056" i="19" s="1"/>
  <c r="Y5071" i="19"/>
  <c r="AB5071" i="19" s="1"/>
  <c r="AG5071" i="19" s="1"/>
  <c r="H5085" i="19"/>
  <c r="X5078" i="19"/>
  <c r="J5085" i="19"/>
  <c r="AH5078" i="19"/>
  <c r="O5085" i="19"/>
  <c r="AC5064" i="19"/>
  <c r="AA5064" i="19"/>
  <c r="AE5077" i="19"/>
  <c r="K5084" i="19"/>
  <c r="P5085" i="19"/>
  <c r="AI5078" i="19"/>
  <c r="P5084" i="19"/>
  <c r="AI5077" i="19"/>
  <c r="K5085" i="19"/>
  <c r="AE5078" i="19"/>
  <c r="Y5070" i="19"/>
  <c r="AB5070" i="19" s="1"/>
  <c r="AG5070" i="19" s="1"/>
  <c r="H5084" i="19"/>
  <c r="X5077" i="19"/>
  <c r="AC5063" i="19"/>
  <c r="AA5063" i="19"/>
  <c r="AB5064" i="19"/>
  <c r="AG5064" i="19" s="1"/>
  <c r="O5084" i="19"/>
  <c r="AH5077" i="19"/>
  <c r="J5084" i="19"/>
  <c r="AD5063" i="19" l="1"/>
  <c r="AF5063" i="19" s="1"/>
  <c r="AJ5063" i="19" s="1"/>
  <c r="D5063" i="19" s="1"/>
  <c r="A5058" i="19"/>
  <c r="B5058" i="19"/>
  <c r="AD5064" i="19"/>
  <c r="P5092" i="19"/>
  <c r="AI5085" i="19"/>
  <c r="J5091" i="19"/>
  <c r="K5091" i="19"/>
  <c r="AE5084" i="19"/>
  <c r="O5091" i="19"/>
  <c r="AH5084" i="19"/>
  <c r="H5091" i="19"/>
  <c r="X5084" i="19"/>
  <c r="K5092" i="19"/>
  <c r="AE5085" i="19"/>
  <c r="AC5071" i="19"/>
  <c r="AA5071" i="19"/>
  <c r="Y5077" i="19"/>
  <c r="AB5077" i="19" s="1"/>
  <c r="AG5077" i="19" s="1"/>
  <c r="P5091" i="19"/>
  <c r="AI5084" i="19"/>
  <c r="AH5085" i="19"/>
  <c r="O5092" i="19"/>
  <c r="J5092" i="19"/>
  <c r="AC5070" i="19"/>
  <c r="AA5070" i="19"/>
  <c r="Y5078" i="19"/>
  <c r="AB5078" i="19" s="1"/>
  <c r="AG5078" i="19" s="1"/>
  <c r="H5092" i="19"/>
  <c r="X5085" i="19"/>
  <c r="AD5071" i="19" l="1"/>
  <c r="AF5071" i="19" s="1"/>
  <c r="AJ5071" i="19" s="1"/>
  <c r="D5071" i="19" s="1"/>
  <c r="AD5070" i="19"/>
  <c r="AF5070" i="19" s="1"/>
  <c r="AJ5070" i="19" s="1"/>
  <c r="D5070" i="19" s="1"/>
  <c r="AF5064" i="19"/>
  <c r="AJ5064" i="19" s="1"/>
  <c r="D5064" i="19" s="1"/>
  <c r="Y5085" i="19"/>
  <c r="AB5085" i="19" s="1"/>
  <c r="AG5085" i="19" s="1"/>
  <c r="H5099" i="19"/>
  <c r="X5092" i="19"/>
  <c r="J5099" i="19"/>
  <c r="O5098" i="19"/>
  <c r="AH5091" i="19"/>
  <c r="AH5092" i="19"/>
  <c r="O5099" i="19"/>
  <c r="J5098" i="19"/>
  <c r="AC5077" i="19"/>
  <c r="AA5077" i="19"/>
  <c r="AC5078" i="19"/>
  <c r="AD5078" i="19" s="1"/>
  <c r="AF5078" i="19" s="1"/>
  <c r="AJ5078" i="19" s="1"/>
  <c r="D5078" i="19" s="1"/>
  <c r="AA5078" i="19"/>
  <c r="AE5092" i="19"/>
  <c r="K5099" i="19"/>
  <c r="Y5084" i="19"/>
  <c r="AB5084" i="19" s="1"/>
  <c r="AG5084" i="19" s="1"/>
  <c r="H5098" i="19"/>
  <c r="X5091" i="19"/>
  <c r="K5098" i="19"/>
  <c r="AE5091" i="19"/>
  <c r="P5098" i="19"/>
  <c r="AI5091" i="19"/>
  <c r="P5099" i="19"/>
  <c r="AI5092" i="19"/>
  <c r="B5072" i="19" l="1"/>
  <c r="A5072" i="19"/>
  <c r="AD5077" i="19"/>
  <c r="AF5077" i="19" s="1"/>
  <c r="AJ5077" i="19" s="1"/>
  <c r="D5077" i="19" s="1"/>
  <c r="A5079" i="19" s="1"/>
  <c r="A5065" i="19"/>
  <c r="B5065" i="19"/>
  <c r="K5105" i="19"/>
  <c r="AE5098" i="19"/>
  <c r="P5105" i="19"/>
  <c r="AI5098" i="19"/>
  <c r="O5106" i="19"/>
  <c r="AH5099" i="19"/>
  <c r="Y5091" i="19"/>
  <c r="AB5091" i="19" s="1"/>
  <c r="AG5091" i="19" s="1"/>
  <c r="H5106" i="19"/>
  <c r="X5099" i="19"/>
  <c r="P5106" i="19"/>
  <c r="AI5099" i="19"/>
  <c r="O5105" i="19"/>
  <c r="AH5098" i="19"/>
  <c r="AC5084" i="19"/>
  <c r="AA5084" i="19"/>
  <c r="J5106" i="19"/>
  <c r="AE5099" i="19"/>
  <c r="K5106" i="19"/>
  <c r="Y5092" i="19"/>
  <c r="AB5092" i="19" s="1"/>
  <c r="AG5092" i="19" s="1"/>
  <c r="J5105" i="19"/>
  <c r="H5105" i="19"/>
  <c r="X5098" i="19"/>
  <c r="AC5085" i="19"/>
  <c r="AD5085" i="19" s="1"/>
  <c r="AA5085" i="19"/>
  <c r="AD5084" i="19" l="1"/>
  <c r="AF5084" i="19" s="1"/>
  <c r="AJ5084" i="19" s="1"/>
  <c r="D5084" i="19" s="1"/>
  <c r="B5079" i="19"/>
  <c r="AF5085" i="19"/>
  <c r="AJ5085" i="19" s="1"/>
  <c r="D5085" i="19" s="1"/>
  <c r="H5112" i="19"/>
  <c r="X5105" i="19"/>
  <c r="P5113" i="19"/>
  <c r="AI5106" i="19"/>
  <c r="J5112" i="19"/>
  <c r="Y5098" i="19"/>
  <c r="AB5098" i="19" s="1"/>
  <c r="AG5098" i="19" s="1"/>
  <c r="Y5099" i="19"/>
  <c r="AB5099" i="19" s="1"/>
  <c r="AG5099" i="19" s="1"/>
  <c r="H5113" i="19"/>
  <c r="X5106" i="19"/>
  <c r="AC5091" i="19"/>
  <c r="AD5091" i="19" s="1"/>
  <c r="AF5091" i="19" s="1"/>
  <c r="AJ5091" i="19" s="1"/>
  <c r="D5091" i="19" s="1"/>
  <c r="AA5091" i="19"/>
  <c r="O5113" i="19"/>
  <c r="AH5106" i="19"/>
  <c r="O5112" i="19"/>
  <c r="AH5105" i="19"/>
  <c r="AC5092" i="19"/>
  <c r="AA5092" i="19"/>
  <c r="AE5106" i="19"/>
  <c r="K5113" i="19"/>
  <c r="P5112" i="19"/>
  <c r="AI5105" i="19"/>
  <c r="J5113" i="19"/>
  <c r="K5112" i="19"/>
  <c r="AE5105" i="19"/>
  <c r="AD5092" i="19" l="1"/>
  <c r="AF5092" i="19" s="1"/>
  <c r="AJ5092" i="19" s="1"/>
  <c r="D5092" i="19" s="1"/>
  <c r="A5093" i="19" s="1"/>
  <c r="J5120" i="19"/>
  <c r="P5120" i="19"/>
  <c r="AI5113" i="19"/>
  <c r="Y5106" i="19"/>
  <c r="AB5106" i="19" s="1"/>
  <c r="AG5106" i="19" s="1"/>
  <c r="K5119" i="19"/>
  <c r="AE5112" i="19"/>
  <c r="H5120" i="19"/>
  <c r="X5113" i="19"/>
  <c r="AC5099" i="19"/>
  <c r="AD5099" i="19" s="1"/>
  <c r="AA5099" i="19"/>
  <c r="AC5098" i="19"/>
  <c r="AA5098" i="19"/>
  <c r="AE5113" i="19"/>
  <c r="K5120" i="19"/>
  <c r="Y5105" i="19"/>
  <c r="AB5105" i="19" s="1"/>
  <c r="AG5105" i="19" s="1"/>
  <c r="O5119" i="19"/>
  <c r="AH5112" i="19"/>
  <c r="H5119" i="19"/>
  <c r="X5112" i="19"/>
  <c r="A5086" i="19"/>
  <c r="B5086" i="19"/>
  <c r="P5119" i="19"/>
  <c r="AI5112" i="19"/>
  <c r="J5119" i="19"/>
  <c r="O5120" i="19"/>
  <c r="AH5113" i="19"/>
  <c r="B5093" i="19" l="1"/>
  <c r="AD5098" i="19"/>
  <c r="AF5098" i="19" s="1"/>
  <c r="AJ5098" i="19" s="1"/>
  <c r="D5098" i="19" s="1"/>
  <c r="AH5120" i="19"/>
  <c r="O5127" i="19"/>
  <c r="J5126" i="19"/>
  <c r="Y5113" i="19"/>
  <c r="AB5113" i="19" s="1"/>
  <c r="AG5113" i="19" s="1"/>
  <c r="H5127" i="19"/>
  <c r="X5120" i="19"/>
  <c r="Y5112" i="19"/>
  <c r="AB5112" i="19" s="1"/>
  <c r="AG5112" i="19" s="1"/>
  <c r="H5126" i="19"/>
  <c r="X5119" i="19"/>
  <c r="AF5099" i="19"/>
  <c r="AJ5099" i="19" s="1"/>
  <c r="D5099" i="19" s="1"/>
  <c r="P5126" i="19"/>
  <c r="AI5119" i="19"/>
  <c r="AE5119" i="19"/>
  <c r="K5126" i="19"/>
  <c r="AC5106" i="19"/>
  <c r="AA5106" i="19"/>
  <c r="O5126" i="19"/>
  <c r="AH5119" i="19"/>
  <c r="P5127" i="19"/>
  <c r="AI5120" i="19"/>
  <c r="AC5105" i="19"/>
  <c r="AA5105" i="19"/>
  <c r="AE5120" i="19"/>
  <c r="K5127" i="19"/>
  <c r="J5127" i="19"/>
  <c r="Y5120" i="19"/>
  <c r="AC5120" i="19" s="1"/>
  <c r="AD5105" i="19" l="1"/>
  <c r="AF5105" i="19" s="1"/>
  <c r="AJ5105" i="19" s="1"/>
  <c r="D5105" i="19" s="1"/>
  <c r="AD5106" i="19"/>
  <c r="AF5106" i="19" s="1"/>
  <c r="AJ5106" i="19" s="1"/>
  <c r="D5106" i="19" s="1"/>
  <c r="B5100" i="19"/>
  <c r="Y5119" i="19"/>
  <c r="AB5119" i="19" s="1"/>
  <c r="AG5119" i="19" s="1"/>
  <c r="J5134" i="19"/>
  <c r="AE5127" i="19"/>
  <c r="K5134" i="19"/>
  <c r="AB5120" i="19"/>
  <c r="AG5120" i="19" s="1"/>
  <c r="O5133" i="19"/>
  <c r="AH5126" i="19"/>
  <c r="H5134" i="19"/>
  <c r="X5127" i="19"/>
  <c r="J5133" i="19"/>
  <c r="AC5112" i="19"/>
  <c r="AD5112" i="19" s="1"/>
  <c r="AA5112" i="19"/>
  <c r="A5100" i="19"/>
  <c r="P5134" i="19"/>
  <c r="AI5127" i="19"/>
  <c r="AC5113" i="19"/>
  <c r="AA5113" i="19"/>
  <c r="AH5127" i="19"/>
  <c r="O5134" i="19"/>
  <c r="H5133" i="19"/>
  <c r="X5126" i="19"/>
  <c r="K5133" i="19"/>
  <c r="AE5126" i="19"/>
  <c r="AA5120" i="19"/>
  <c r="AD5120" i="19" s="1"/>
  <c r="AF5120" i="19" s="1"/>
  <c r="P5133" i="19"/>
  <c r="AI5126" i="19"/>
  <c r="AD5113" i="19" l="1"/>
  <c r="AF5113" i="19" s="1"/>
  <c r="AJ5113" i="19" s="1"/>
  <c r="D5113" i="19" s="1"/>
  <c r="AJ5120" i="19"/>
  <c r="D5120" i="19" s="1"/>
  <c r="A5107" i="19"/>
  <c r="Y5126" i="19"/>
  <c r="AB5126" i="19" s="1"/>
  <c r="AG5126" i="19" s="1"/>
  <c r="J5140" i="19"/>
  <c r="B5107" i="19"/>
  <c r="H5141" i="19"/>
  <c r="X5134" i="19"/>
  <c r="O5140" i="19"/>
  <c r="AH5133" i="19"/>
  <c r="K5140" i="19"/>
  <c r="AE5133" i="19"/>
  <c r="AH5134" i="19"/>
  <c r="O5141" i="19"/>
  <c r="K5141" i="19"/>
  <c r="AE5134" i="19"/>
  <c r="P5140" i="19"/>
  <c r="AI5133" i="19"/>
  <c r="P5141" i="19"/>
  <c r="AI5134" i="19"/>
  <c r="J5141" i="19"/>
  <c r="AC5119" i="19"/>
  <c r="AA5119" i="19"/>
  <c r="Y5127" i="19"/>
  <c r="AB5127" i="19" s="1"/>
  <c r="AG5127" i="19" s="1"/>
  <c r="H5140" i="19"/>
  <c r="X5133" i="19"/>
  <c r="AF5112" i="19"/>
  <c r="AJ5112" i="19" s="1"/>
  <c r="D5112" i="19" s="1"/>
  <c r="Y5133" i="19" l="1"/>
  <c r="AB5133" i="19" s="1"/>
  <c r="AG5133" i="19" s="1"/>
  <c r="B5114" i="19"/>
  <c r="A5114" i="19"/>
  <c r="AC5127" i="19"/>
  <c r="AA5127" i="19"/>
  <c r="P5148" i="19"/>
  <c r="AI5141" i="19"/>
  <c r="K5148" i="19"/>
  <c r="AE5141" i="19"/>
  <c r="O5148" i="19"/>
  <c r="AH5141" i="19"/>
  <c r="H5147" i="19"/>
  <c r="X5140" i="19"/>
  <c r="K5147" i="19"/>
  <c r="AE5140" i="19"/>
  <c r="AD5119" i="19"/>
  <c r="AF5119" i="19" s="1"/>
  <c r="AJ5119" i="19" s="1"/>
  <c r="D5119" i="19" s="1"/>
  <c r="AC5126" i="19"/>
  <c r="AA5126" i="19"/>
  <c r="O5147" i="19"/>
  <c r="AH5140" i="19"/>
  <c r="Y5134" i="19"/>
  <c r="H5148" i="19"/>
  <c r="X5141" i="19"/>
  <c r="J5148" i="19"/>
  <c r="J5147" i="19"/>
  <c r="P5147" i="19"/>
  <c r="AI5140" i="19"/>
  <c r="AD5126" i="19" l="1"/>
  <c r="AF5126" i="19" s="1"/>
  <c r="AJ5126" i="19" s="1"/>
  <c r="D5126" i="19" s="1"/>
  <c r="AD5127" i="19"/>
  <c r="AF5127" i="19" s="1"/>
  <c r="AJ5127" i="19" s="1"/>
  <c r="D5127" i="19" s="1"/>
  <c r="J5155" i="19"/>
  <c r="K5154" i="19"/>
  <c r="AE5147" i="19"/>
  <c r="O5155" i="19"/>
  <c r="AH5148" i="19"/>
  <c r="AI5148" i="19"/>
  <c r="P5155" i="19"/>
  <c r="Y5140" i="19"/>
  <c r="AB5140" i="19" s="1"/>
  <c r="AG5140" i="19" s="1"/>
  <c r="H5154" i="19"/>
  <c r="X5147" i="19"/>
  <c r="P5154" i="19"/>
  <c r="AI5147" i="19"/>
  <c r="J5154" i="19"/>
  <c r="AE5148" i="19"/>
  <c r="K5155" i="19"/>
  <c r="AC5134" i="19"/>
  <c r="AA5134" i="19"/>
  <c r="O5154" i="19"/>
  <c r="AH5147" i="19"/>
  <c r="Y5141" i="19"/>
  <c r="H5155" i="19"/>
  <c r="X5148" i="19"/>
  <c r="AB5134" i="19"/>
  <c r="AG5134" i="19" s="1"/>
  <c r="A5121" i="19"/>
  <c r="B5121" i="19"/>
  <c r="AC5133" i="19"/>
  <c r="AD5133" i="19" s="1"/>
  <c r="AA5133" i="19"/>
  <c r="AD5134" i="19" l="1"/>
  <c r="AF5134" i="19" s="1"/>
  <c r="AJ5134" i="19" s="1"/>
  <c r="D5134" i="19" s="1"/>
  <c r="B5128" i="19"/>
  <c r="AC5141" i="19"/>
  <c r="AA5141" i="19"/>
  <c r="P5161" i="19"/>
  <c r="AI5154" i="19"/>
  <c r="AC5140" i="19"/>
  <c r="AA5140" i="19"/>
  <c r="AI5155" i="19"/>
  <c r="P5162" i="19"/>
  <c r="Y5148" i="19"/>
  <c r="AB5148" i="19" s="1"/>
  <c r="AG5148" i="19" s="1"/>
  <c r="Y5147" i="19"/>
  <c r="H5162" i="19"/>
  <c r="X5155" i="19"/>
  <c r="H5161" i="19"/>
  <c r="X5154" i="19"/>
  <c r="AB5141" i="19"/>
  <c r="AG5141" i="19" s="1"/>
  <c r="AH5155" i="19"/>
  <c r="O5162" i="19"/>
  <c r="K5162" i="19"/>
  <c r="AE5155" i="19"/>
  <c r="K5161" i="19"/>
  <c r="AE5154" i="19"/>
  <c r="A5128" i="19"/>
  <c r="O5161" i="19"/>
  <c r="AH5154" i="19"/>
  <c r="AF5133" i="19"/>
  <c r="AJ5133" i="19" s="1"/>
  <c r="D5133" i="19" s="1"/>
  <c r="J5161" i="19"/>
  <c r="J5162" i="19"/>
  <c r="AD5140" i="19" l="1"/>
  <c r="AF5140" i="19" s="1"/>
  <c r="AJ5140" i="19" s="1"/>
  <c r="D5140" i="19" s="1"/>
  <c r="AD5141" i="19"/>
  <c r="AF5141" i="19" s="1"/>
  <c r="AJ5141" i="19" s="1"/>
  <c r="D5141" i="19" s="1"/>
  <c r="A5135" i="19"/>
  <c r="Y5155" i="19"/>
  <c r="AB5155" i="19" s="1"/>
  <c r="AG5155" i="19" s="1"/>
  <c r="O5168" i="19"/>
  <c r="AH5161" i="19"/>
  <c r="H5168" i="19"/>
  <c r="X5161" i="19"/>
  <c r="AC5147" i="19"/>
  <c r="AA5147" i="19"/>
  <c r="AI5162" i="19"/>
  <c r="P5169" i="19"/>
  <c r="J5168" i="19"/>
  <c r="H5169" i="19"/>
  <c r="X5162" i="19"/>
  <c r="AC5148" i="19"/>
  <c r="AA5148" i="19"/>
  <c r="K5168" i="19"/>
  <c r="AE5161" i="19"/>
  <c r="AE5162" i="19"/>
  <c r="K5169" i="19"/>
  <c r="B5135" i="19"/>
  <c r="Y5154" i="19"/>
  <c r="AB5154" i="19" s="1"/>
  <c r="AG5154" i="19" s="1"/>
  <c r="P5168" i="19"/>
  <c r="AI5161" i="19"/>
  <c r="AB5147" i="19"/>
  <c r="AG5147" i="19" s="1"/>
  <c r="AH5162" i="19"/>
  <c r="O5169" i="19"/>
  <c r="J5169" i="19"/>
  <c r="AD5147" i="19" l="1"/>
  <c r="AF5147" i="19" s="1"/>
  <c r="A5142" i="19"/>
  <c r="O5176" i="19"/>
  <c r="AH5169" i="19"/>
  <c r="P5175" i="19"/>
  <c r="AI5168" i="19"/>
  <c r="AD5148" i="19"/>
  <c r="AF5148" i="19" s="1"/>
  <c r="AJ5148" i="19" s="1"/>
  <c r="D5148" i="19" s="1"/>
  <c r="AC5154" i="19"/>
  <c r="AA5154" i="19"/>
  <c r="O5175" i="19"/>
  <c r="AH5168" i="19"/>
  <c r="H5176" i="19"/>
  <c r="X5169" i="19"/>
  <c r="Y5161" i="19"/>
  <c r="H5175" i="19"/>
  <c r="X5168" i="19"/>
  <c r="K5176" i="19"/>
  <c r="AE5169" i="19"/>
  <c r="J5176" i="19"/>
  <c r="Y5162" i="19"/>
  <c r="AB5162" i="19" s="1"/>
  <c r="AG5162" i="19" s="1"/>
  <c r="J5175" i="19"/>
  <c r="P5176" i="19"/>
  <c r="AI5169" i="19"/>
  <c r="B5142" i="19"/>
  <c r="AE5168" i="19"/>
  <c r="K5175" i="19"/>
  <c r="AC5155" i="19"/>
  <c r="AA5155" i="19"/>
  <c r="AJ5147" i="19" l="1"/>
  <c r="D5147" i="19" s="1"/>
  <c r="B5149" i="19" s="1"/>
  <c r="AD5154" i="19"/>
  <c r="AF5154" i="19" s="1"/>
  <c r="AJ5154" i="19" s="1"/>
  <c r="D5154" i="19" s="1"/>
  <c r="AD5155" i="19"/>
  <c r="AF5155" i="19" s="1"/>
  <c r="AJ5155" i="19" s="1"/>
  <c r="D5155" i="19" s="1"/>
  <c r="Y5169" i="19"/>
  <c r="AB5169" i="19" s="1"/>
  <c r="AG5169" i="19" s="1"/>
  <c r="H5183" i="19"/>
  <c r="X5176" i="19"/>
  <c r="AC5161" i="19"/>
  <c r="AA5161" i="19"/>
  <c r="P5183" i="19"/>
  <c r="AI5176" i="19"/>
  <c r="O5182" i="19"/>
  <c r="AH5175" i="19"/>
  <c r="J5182" i="19"/>
  <c r="H5182" i="19"/>
  <c r="X5175" i="19"/>
  <c r="AB5161" i="19"/>
  <c r="AG5161" i="19" s="1"/>
  <c r="AC5162" i="19"/>
  <c r="AA5162" i="19"/>
  <c r="AE5175" i="19"/>
  <c r="K5182" i="19"/>
  <c r="J5183" i="19"/>
  <c r="P5182" i="19"/>
  <c r="AI5175" i="19"/>
  <c r="K5183" i="19"/>
  <c r="AE5176" i="19"/>
  <c r="Y5168" i="19"/>
  <c r="O5183" i="19"/>
  <c r="AH5176" i="19"/>
  <c r="A5149" i="19" l="1"/>
  <c r="AD5161" i="19"/>
  <c r="AF5161" i="19" s="1"/>
  <c r="AJ5161" i="19" s="1"/>
  <c r="D5161" i="19" s="1"/>
  <c r="AD5162" i="19"/>
  <c r="AF5162" i="19" s="1"/>
  <c r="AJ5162" i="19" s="1"/>
  <c r="D5162" i="19" s="1"/>
  <c r="AC5168" i="19"/>
  <c r="AA5168" i="19"/>
  <c r="Y5175" i="19"/>
  <c r="AB5175" i="19" s="1"/>
  <c r="AG5175" i="19" s="1"/>
  <c r="P5189" i="19"/>
  <c r="AI5182" i="19"/>
  <c r="J5189" i="19"/>
  <c r="K5189" i="19"/>
  <c r="AE5182" i="19"/>
  <c r="H5190" i="19"/>
  <c r="X5183" i="19"/>
  <c r="AB5168" i="19"/>
  <c r="AG5168" i="19" s="1"/>
  <c r="J5190" i="19"/>
  <c r="O5189" i="19"/>
  <c r="AH5182" i="19"/>
  <c r="Y5176" i="19"/>
  <c r="AB5176" i="19" s="1"/>
  <c r="AG5176" i="19" s="1"/>
  <c r="H5189" i="19"/>
  <c r="X5182" i="19"/>
  <c r="K5190" i="19"/>
  <c r="AE5183" i="19"/>
  <c r="P5190" i="19"/>
  <c r="AI5183" i="19"/>
  <c r="B5156" i="19"/>
  <c r="A5156" i="19"/>
  <c r="AH5183" i="19"/>
  <c r="O5190" i="19"/>
  <c r="AC5169" i="19"/>
  <c r="AD5169" i="19" s="1"/>
  <c r="AA5169" i="19"/>
  <c r="AD5168" i="19" l="1"/>
  <c r="AF5168" i="19" s="1"/>
  <c r="AJ5168" i="19" s="1"/>
  <c r="D5168" i="19" s="1"/>
  <c r="A5163" i="19"/>
  <c r="B5163" i="19"/>
  <c r="J5197" i="19"/>
  <c r="H5197" i="19"/>
  <c r="X5190" i="19"/>
  <c r="Y5183" i="19"/>
  <c r="AB5183" i="19" s="1"/>
  <c r="AG5183" i="19" s="1"/>
  <c r="P5197" i="19"/>
  <c r="AI5190" i="19"/>
  <c r="J5196" i="19"/>
  <c r="Y5182" i="19"/>
  <c r="AB5182" i="19" s="1"/>
  <c r="AG5182" i="19" s="1"/>
  <c r="H5196" i="19"/>
  <c r="X5189" i="19"/>
  <c r="AC5175" i="19"/>
  <c r="AA5175" i="19"/>
  <c r="AH5190" i="19"/>
  <c r="O5197" i="19"/>
  <c r="K5197" i="19"/>
  <c r="AE5190" i="19"/>
  <c r="AC5176" i="19"/>
  <c r="AA5176" i="19"/>
  <c r="P5196" i="19"/>
  <c r="AI5189" i="19"/>
  <c r="K5196" i="19"/>
  <c r="AE5189" i="19"/>
  <c r="AF5169" i="19"/>
  <c r="AJ5169" i="19" s="1"/>
  <c r="D5169" i="19" s="1"/>
  <c r="O5196" i="19"/>
  <c r="AH5189" i="19"/>
  <c r="AD5175" i="19" l="1"/>
  <c r="AF5175" i="19" s="1"/>
  <c r="AJ5175" i="19" s="1"/>
  <c r="D5175" i="19" s="1"/>
  <c r="AD5176" i="19"/>
  <c r="AF5176" i="19" s="1"/>
  <c r="AJ5176" i="19" s="1"/>
  <c r="D5176" i="19" s="1"/>
  <c r="A5170" i="19"/>
  <c r="B5170" i="19"/>
  <c r="O5203" i="19"/>
  <c r="AH5196" i="19"/>
  <c r="K5203" i="19"/>
  <c r="AE5196" i="19"/>
  <c r="J5203" i="19"/>
  <c r="AC5183" i="19"/>
  <c r="AA5183" i="19"/>
  <c r="Y5189" i="19"/>
  <c r="AB5189" i="19" s="1"/>
  <c r="AG5189" i="19" s="1"/>
  <c r="P5203" i="19"/>
  <c r="AI5196" i="19"/>
  <c r="P5204" i="19"/>
  <c r="AI5197" i="19"/>
  <c r="Y5190" i="19"/>
  <c r="AE5197" i="19"/>
  <c r="K5204" i="19"/>
  <c r="H5204" i="19"/>
  <c r="X5197" i="19"/>
  <c r="AH5197" i="19"/>
  <c r="O5204" i="19"/>
  <c r="H5203" i="19"/>
  <c r="X5196" i="19"/>
  <c r="AC5182" i="19"/>
  <c r="AA5182" i="19"/>
  <c r="J5204" i="19"/>
  <c r="AD5182" i="19" l="1"/>
  <c r="AF5182" i="19" s="1"/>
  <c r="AJ5182" i="19" s="1"/>
  <c r="D5182" i="19" s="1"/>
  <c r="AC5190" i="19"/>
  <c r="AA5190" i="19"/>
  <c r="J5211" i="19"/>
  <c r="AC5189" i="19"/>
  <c r="AA5189" i="19"/>
  <c r="B5177" i="19"/>
  <c r="A5177" i="19"/>
  <c r="Y5197" i="19"/>
  <c r="AB5197" i="19" s="1"/>
  <c r="AG5197" i="19" s="1"/>
  <c r="AB5190" i="19"/>
  <c r="AG5190" i="19" s="1"/>
  <c r="P5211" i="19"/>
  <c r="AI5204" i="19"/>
  <c r="P5210" i="19"/>
  <c r="AI5203" i="19"/>
  <c r="Y5196" i="19"/>
  <c r="H5210" i="19"/>
  <c r="X5203" i="19"/>
  <c r="AD5183" i="19"/>
  <c r="AF5183" i="19" s="1"/>
  <c r="AJ5183" i="19" s="1"/>
  <c r="D5183" i="19" s="1"/>
  <c r="AH5204" i="19"/>
  <c r="O5211" i="19"/>
  <c r="J5210" i="19"/>
  <c r="H5211" i="19"/>
  <c r="X5204" i="19"/>
  <c r="AE5203" i="19"/>
  <c r="K5210" i="19"/>
  <c r="AE5204" i="19"/>
  <c r="K5211" i="19"/>
  <c r="O5210" i="19"/>
  <c r="AH5203" i="19"/>
  <c r="AD5190" i="19" l="1"/>
  <c r="AF5190" i="19" s="1"/>
  <c r="AJ5190" i="19" s="1"/>
  <c r="D5190" i="19" s="1"/>
  <c r="B5184" i="19"/>
  <c r="A5184" i="19"/>
  <c r="K5218" i="19"/>
  <c r="AE5211" i="19"/>
  <c r="O5218" i="19"/>
  <c r="AH5211" i="19"/>
  <c r="K5217" i="19"/>
  <c r="AE5210" i="19"/>
  <c r="P5217" i="19"/>
  <c r="AI5210" i="19"/>
  <c r="Y5204" i="19"/>
  <c r="P5218" i="19"/>
  <c r="AI5211" i="19"/>
  <c r="H5218" i="19"/>
  <c r="X5211" i="19"/>
  <c r="AC5197" i="19"/>
  <c r="AA5197" i="19"/>
  <c r="AD5189" i="19"/>
  <c r="AF5189" i="19" s="1"/>
  <c r="AJ5189" i="19" s="1"/>
  <c r="D5189" i="19" s="1"/>
  <c r="Y5203" i="19"/>
  <c r="AB5203" i="19" s="1"/>
  <c r="AG5203" i="19" s="1"/>
  <c r="J5218" i="19"/>
  <c r="AC5196" i="19"/>
  <c r="AA5196" i="19"/>
  <c r="J5217" i="19"/>
  <c r="H5217" i="19"/>
  <c r="X5210" i="19"/>
  <c r="O5217" i="19"/>
  <c r="AH5210" i="19"/>
  <c r="AB5196" i="19"/>
  <c r="AG5196" i="19" s="1"/>
  <c r="AD5196" i="19" l="1"/>
  <c r="AF5196" i="19" s="1"/>
  <c r="AD5197" i="19"/>
  <c r="AF5197" i="19" s="1"/>
  <c r="AJ5197" i="19" s="1"/>
  <c r="D5197" i="19" s="1"/>
  <c r="A5191" i="19"/>
  <c r="H5225" i="19"/>
  <c r="X5218" i="19"/>
  <c r="AC5204" i="19"/>
  <c r="AA5204" i="19"/>
  <c r="J5225" i="19"/>
  <c r="AI5218" i="19"/>
  <c r="P5225" i="19"/>
  <c r="AB5204" i="19"/>
  <c r="AG5204" i="19" s="1"/>
  <c r="AE5217" i="19"/>
  <c r="K5224" i="19"/>
  <c r="K5225" i="19"/>
  <c r="AE5218" i="19"/>
  <c r="Y5211" i="19"/>
  <c r="AB5211" i="19" s="1"/>
  <c r="AG5211" i="19" s="1"/>
  <c r="P5224" i="19"/>
  <c r="AI5217" i="19"/>
  <c r="AC5203" i="19"/>
  <c r="AA5203" i="19"/>
  <c r="O5225" i="19"/>
  <c r="AH5218" i="19"/>
  <c r="B5191" i="19"/>
  <c r="O5224" i="19"/>
  <c r="AH5217" i="19"/>
  <c r="Y5210" i="19"/>
  <c r="AB5210" i="19" s="1"/>
  <c r="AG5210" i="19" s="1"/>
  <c r="H5224" i="19"/>
  <c r="X5217" i="19"/>
  <c r="J5224" i="19"/>
  <c r="AJ5196" i="19" l="1"/>
  <c r="D5196" i="19" s="1"/>
  <c r="B5198" i="19" s="1"/>
  <c r="AD5203" i="19"/>
  <c r="AF5203" i="19" s="1"/>
  <c r="AJ5203" i="19" s="1"/>
  <c r="D5203" i="19" s="1"/>
  <c r="AD5204" i="19"/>
  <c r="AF5204" i="19" s="1"/>
  <c r="AJ5204" i="19" s="1"/>
  <c r="D5204" i="19" s="1"/>
  <c r="K5231" i="19"/>
  <c r="AE5224" i="19"/>
  <c r="J5231" i="19"/>
  <c r="AC5210" i="19"/>
  <c r="AA5210" i="19"/>
  <c r="AC5211" i="19"/>
  <c r="AA5211" i="19"/>
  <c r="Y5217" i="19"/>
  <c r="AB5217" i="19" s="1"/>
  <c r="AG5217" i="19" s="1"/>
  <c r="AE5225" i="19"/>
  <c r="K5232" i="19"/>
  <c r="H5231" i="19"/>
  <c r="X5224" i="19"/>
  <c r="Y5218" i="19"/>
  <c r="P5232" i="19"/>
  <c r="AI5225" i="19"/>
  <c r="O5231" i="19"/>
  <c r="AH5224" i="19"/>
  <c r="J5232" i="19"/>
  <c r="AH5225" i="19"/>
  <c r="O5232" i="19"/>
  <c r="P5231" i="19"/>
  <c r="AI5224" i="19"/>
  <c r="H5232" i="19"/>
  <c r="X5225" i="19"/>
  <c r="A5198" i="19" l="1"/>
  <c r="AD5211" i="19"/>
  <c r="AF5211" i="19" s="1"/>
  <c r="AJ5211" i="19" s="1"/>
  <c r="D5211" i="19" s="1"/>
  <c r="B5205" i="19"/>
  <c r="AD5210" i="19"/>
  <c r="AF5210" i="19" s="1"/>
  <c r="AJ5210" i="19" s="1"/>
  <c r="D5210" i="19" s="1"/>
  <c r="H5239" i="19"/>
  <c r="X5232" i="19"/>
  <c r="AE5232" i="19"/>
  <c r="K5239" i="19"/>
  <c r="P5238" i="19"/>
  <c r="AI5231" i="19"/>
  <c r="O5239" i="19"/>
  <c r="AH5232" i="19"/>
  <c r="O5238" i="19"/>
  <c r="AH5231" i="19"/>
  <c r="A5205" i="19"/>
  <c r="K5238" i="19"/>
  <c r="AE5231" i="19"/>
  <c r="AC5217" i="19"/>
  <c r="AA5217" i="19"/>
  <c r="AC5218" i="19"/>
  <c r="AA5218" i="19"/>
  <c r="J5239" i="19"/>
  <c r="Y5232" i="19"/>
  <c r="AA5232" i="19" s="1"/>
  <c r="AI5232" i="19"/>
  <c r="P5239" i="19"/>
  <c r="AB5218" i="19"/>
  <c r="AG5218" i="19" s="1"/>
  <c r="J5238" i="19"/>
  <c r="Y5224" i="19"/>
  <c r="AB5224" i="19" s="1"/>
  <c r="AG5224" i="19" s="1"/>
  <c r="Y5225" i="19"/>
  <c r="H5238" i="19"/>
  <c r="X5231" i="19"/>
  <c r="AD5217" i="19" l="1"/>
  <c r="AF5217" i="19" s="1"/>
  <c r="AJ5217" i="19" s="1"/>
  <c r="D5217" i="19" s="1"/>
  <c r="AD5218" i="19"/>
  <c r="AF5218" i="19" s="1"/>
  <c r="B5212" i="19"/>
  <c r="AC5225" i="19"/>
  <c r="AA5225" i="19"/>
  <c r="J5245" i="19"/>
  <c r="K5245" i="19"/>
  <c r="AE5238" i="19"/>
  <c r="AB5232" i="19"/>
  <c r="AG5232" i="19" s="1"/>
  <c r="AC5232" i="19"/>
  <c r="AD5232" i="19" s="1"/>
  <c r="AH5239" i="19"/>
  <c r="O5246" i="19"/>
  <c r="J5246" i="19"/>
  <c r="O5245" i="19"/>
  <c r="AH5238" i="19"/>
  <c r="P5245" i="19"/>
  <c r="AI5238" i="19"/>
  <c r="Y5231" i="19"/>
  <c r="AB5231" i="19" s="1"/>
  <c r="AG5231" i="19" s="1"/>
  <c r="H5245" i="19"/>
  <c r="X5238" i="19"/>
  <c r="AC5224" i="19"/>
  <c r="AA5224" i="19"/>
  <c r="P5246" i="19"/>
  <c r="AI5239" i="19"/>
  <c r="K5246" i="19"/>
  <c r="AE5239" i="19"/>
  <c r="A5212" i="19"/>
  <c r="AB5225" i="19"/>
  <c r="AG5225" i="19" s="1"/>
  <c r="H5246" i="19"/>
  <c r="X5239" i="19"/>
  <c r="AJ5218" i="19" l="1"/>
  <c r="D5218" i="19" s="1"/>
  <c r="B5219" i="19" s="1"/>
  <c r="K5253" i="19"/>
  <c r="AE5246" i="19"/>
  <c r="J5253" i="19"/>
  <c r="O5252" i="19"/>
  <c r="AH5245" i="19"/>
  <c r="AH5246" i="19"/>
  <c r="O5253" i="19"/>
  <c r="AD5224" i="19"/>
  <c r="AF5224" i="19" s="1"/>
  <c r="AJ5224" i="19" s="1"/>
  <c r="D5224" i="19" s="1"/>
  <c r="K5252" i="19"/>
  <c r="AE5245" i="19"/>
  <c r="AD5225" i="19"/>
  <c r="AF5225" i="19" s="1"/>
  <c r="AJ5225" i="19" s="1"/>
  <c r="D5225" i="19" s="1"/>
  <c r="AC5231" i="19"/>
  <c r="AA5231" i="19"/>
  <c r="Y5239" i="19"/>
  <c r="AB5239" i="19" s="1"/>
  <c r="AG5239" i="19" s="1"/>
  <c r="AF5232" i="19"/>
  <c r="AJ5232" i="19" s="1"/>
  <c r="D5232" i="19" s="1"/>
  <c r="P5253" i="19"/>
  <c r="AI5246" i="19"/>
  <c r="Y5238" i="19"/>
  <c r="AB5238" i="19" s="1"/>
  <c r="AG5238" i="19" s="1"/>
  <c r="H5252" i="19"/>
  <c r="X5245" i="19"/>
  <c r="J5252" i="19"/>
  <c r="H5253" i="19"/>
  <c r="X5246" i="19"/>
  <c r="P5252" i="19"/>
  <c r="AI5245" i="19"/>
  <c r="AD5231" i="19" l="1"/>
  <c r="AF5231" i="19" s="1"/>
  <c r="AJ5231" i="19" s="1"/>
  <c r="D5231" i="19" s="1"/>
  <c r="A5233" i="19" s="1"/>
  <c r="A5219" i="19"/>
  <c r="B5226" i="19"/>
  <c r="A5226" i="19"/>
  <c r="P5259" i="19"/>
  <c r="AI5252" i="19"/>
  <c r="J5259" i="19"/>
  <c r="H5260" i="19"/>
  <c r="X5253" i="19"/>
  <c r="Y5245" i="19"/>
  <c r="AB5245" i="19" s="1"/>
  <c r="AG5245" i="19" s="1"/>
  <c r="AE5252" i="19"/>
  <c r="K5259" i="19"/>
  <c r="H5259" i="19"/>
  <c r="X5252" i="19"/>
  <c r="AI5253" i="19"/>
  <c r="P5260" i="19"/>
  <c r="O5259" i="19"/>
  <c r="AH5252" i="19"/>
  <c r="J5260" i="19"/>
  <c r="Y5246" i="19"/>
  <c r="AB5246" i="19" s="1"/>
  <c r="AG5246" i="19" s="1"/>
  <c r="AC5238" i="19"/>
  <c r="AA5238" i="19"/>
  <c r="O5260" i="19"/>
  <c r="AH5253" i="19"/>
  <c r="AC5239" i="19"/>
  <c r="AA5239" i="19"/>
  <c r="K5260" i="19"/>
  <c r="AE5253" i="19"/>
  <c r="AD5238" i="19" l="1"/>
  <c r="AF5238" i="19" s="1"/>
  <c r="AJ5238" i="19" s="1"/>
  <c r="D5238" i="19" s="1"/>
  <c r="AD5239" i="19"/>
  <c r="AF5239" i="19" s="1"/>
  <c r="AJ5239" i="19" s="1"/>
  <c r="D5239" i="19" s="1"/>
  <c r="Y5252" i="19"/>
  <c r="AB5252" i="19" s="1"/>
  <c r="AG5252" i="19" s="1"/>
  <c r="O5267" i="19"/>
  <c r="AH5260" i="19"/>
  <c r="Y5253" i="19"/>
  <c r="AB5253" i="19" s="1"/>
  <c r="AG5253" i="19" s="1"/>
  <c r="H5266" i="19"/>
  <c r="X5259" i="19"/>
  <c r="O5266" i="19"/>
  <c r="AH5259" i="19"/>
  <c r="J5266" i="19"/>
  <c r="B5233" i="19"/>
  <c r="P5266" i="19"/>
  <c r="AI5259" i="19"/>
  <c r="K5267" i="19"/>
  <c r="AE5260" i="19"/>
  <c r="K5266" i="19"/>
  <c r="AE5259" i="19"/>
  <c r="AC5245" i="19"/>
  <c r="AA5245" i="19"/>
  <c r="AC5246" i="19"/>
  <c r="AA5246" i="19"/>
  <c r="H5267" i="19"/>
  <c r="X5260" i="19"/>
  <c r="J5267" i="19"/>
  <c r="P5267" i="19"/>
  <c r="AI5260" i="19"/>
  <c r="A5240" i="19" l="1"/>
  <c r="AD5245" i="19"/>
  <c r="AF5245" i="19" s="1"/>
  <c r="AJ5245" i="19" s="1"/>
  <c r="D5245" i="19" s="1"/>
  <c r="B5240" i="19"/>
  <c r="AD5246" i="19"/>
  <c r="AF5246" i="19" s="1"/>
  <c r="AJ5246" i="19" s="1"/>
  <c r="D5246" i="19" s="1"/>
  <c r="P5274" i="19"/>
  <c r="AI5267" i="19"/>
  <c r="J5274" i="19"/>
  <c r="Y5259" i="19"/>
  <c r="AB5259" i="19" s="1"/>
  <c r="AG5259" i="19" s="1"/>
  <c r="Y5260" i="19"/>
  <c r="AB5260" i="19" s="1"/>
  <c r="AG5260" i="19" s="1"/>
  <c r="O5273" i="19"/>
  <c r="AH5266" i="19"/>
  <c r="H5274" i="19"/>
  <c r="X5267" i="19"/>
  <c r="H5273" i="19"/>
  <c r="X5266" i="19"/>
  <c r="AC5253" i="19"/>
  <c r="AD5253" i="19" s="1"/>
  <c r="AA5253" i="19"/>
  <c r="K5274" i="19"/>
  <c r="AE5267" i="19"/>
  <c r="O5274" i="19"/>
  <c r="AH5267" i="19"/>
  <c r="AE5266" i="19"/>
  <c r="K5273" i="19"/>
  <c r="J5273" i="19"/>
  <c r="P5273" i="19"/>
  <c r="AI5266" i="19"/>
  <c r="AC5252" i="19"/>
  <c r="AD5252" i="19" s="1"/>
  <c r="AA5252" i="19"/>
  <c r="B5247" i="19" l="1"/>
  <c r="A5247" i="19"/>
  <c r="Y5266" i="19"/>
  <c r="AB5266" i="19" s="1"/>
  <c r="AG5266" i="19" s="1"/>
  <c r="H5280" i="19"/>
  <c r="X5273" i="19"/>
  <c r="Y5267" i="19"/>
  <c r="AB5267" i="19" s="1"/>
  <c r="AG5267" i="19" s="1"/>
  <c r="J5280" i="19"/>
  <c r="AH5274" i="19"/>
  <c r="O5281" i="19"/>
  <c r="J5281" i="19"/>
  <c r="AF5252" i="19"/>
  <c r="AJ5252" i="19" s="1"/>
  <c r="D5252" i="19" s="1"/>
  <c r="AC5260" i="19"/>
  <c r="AD5260" i="19" s="1"/>
  <c r="AA5260" i="19"/>
  <c r="AE5273" i="19"/>
  <c r="K5280" i="19"/>
  <c r="AF5253" i="19"/>
  <c r="AJ5253" i="19" s="1"/>
  <c r="D5253" i="19" s="1"/>
  <c r="H5281" i="19"/>
  <c r="X5274" i="19"/>
  <c r="P5280" i="19"/>
  <c r="AI5273" i="19"/>
  <c r="O5280" i="19"/>
  <c r="AH5273" i="19"/>
  <c r="AC5259" i="19"/>
  <c r="AA5259" i="19"/>
  <c r="K5281" i="19"/>
  <c r="AE5274" i="19"/>
  <c r="P5281" i="19"/>
  <c r="AI5274" i="19"/>
  <c r="AD5259" i="19" l="1"/>
  <c r="AF5259" i="19" s="1"/>
  <c r="AJ5259" i="19" s="1"/>
  <c r="D5259" i="19" s="1"/>
  <c r="A5254" i="19"/>
  <c r="AF5260" i="19"/>
  <c r="AJ5260" i="19" s="1"/>
  <c r="D5260" i="19" s="1"/>
  <c r="K5288" i="19"/>
  <c r="AE5281" i="19"/>
  <c r="AH5281" i="19"/>
  <c r="O5288" i="19"/>
  <c r="O5287" i="19"/>
  <c r="AH5280" i="19"/>
  <c r="Y5274" i="19"/>
  <c r="AB5274" i="19" s="1"/>
  <c r="AG5274" i="19" s="1"/>
  <c r="H5288" i="19"/>
  <c r="X5281" i="19"/>
  <c r="B5254" i="19"/>
  <c r="H5287" i="19"/>
  <c r="X5280" i="19"/>
  <c r="P5288" i="19"/>
  <c r="AI5281" i="19"/>
  <c r="P5287" i="19"/>
  <c r="AI5280" i="19"/>
  <c r="J5288" i="19"/>
  <c r="J5287" i="19"/>
  <c r="AC5267" i="19"/>
  <c r="AA5267" i="19"/>
  <c r="Y5273" i="19"/>
  <c r="AB5273" i="19" s="1"/>
  <c r="AG5273" i="19" s="1"/>
  <c r="K5287" i="19"/>
  <c r="AE5280" i="19"/>
  <c r="AC5266" i="19"/>
  <c r="AA5266" i="19"/>
  <c r="AD5266" i="19" l="1"/>
  <c r="AF5266" i="19" s="1"/>
  <c r="AJ5266" i="19" s="1"/>
  <c r="D5266" i="19" s="1"/>
  <c r="AD5267" i="19"/>
  <c r="AF5267" i="19" s="1"/>
  <c r="AJ5267" i="19" s="1"/>
  <c r="D5267" i="19" s="1"/>
  <c r="Y5281" i="19"/>
  <c r="AB5281" i="19" s="1"/>
  <c r="AG5281" i="19" s="1"/>
  <c r="H5295" i="19"/>
  <c r="X5288" i="19"/>
  <c r="B5261" i="19"/>
  <c r="A5261" i="19"/>
  <c r="K5295" i="19"/>
  <c r="AE5288" i="19"/>
  <c r="AC5274" i="19"/>
  <c r="AD5274" i="19" s="1"/>
  <c r="AF5274" i="19" s="1"/>
  <c r="AJ5274" i="19" s="1"/>
  <c r="D5274" i="19" s="1"/>
  <c r="AA5274" i="19"/>
  <c r="J5294" i="19"/>
  <c r="O5294" i="19"/>
  <c r="AH5287" i="19"/>
  <c r="J5295" i="19"/>
  <c r="AH5288" i="19"/>
  <c r="O5295" i="19"/>
  <c r="P5294" i="19"/>
  <c r="AI5287" i="19"/>
  <c r="P5295" i="19"/>
  <c r="AI5288" i="19"/>
  <c r="Y5280" i="19"/>
  <c r="AB5280" i="19" s="1"/>
  <c r="AG5280" i="19" s="1"/>
  <c r="AE5287" i="19"/>
  <c r="K5294" i="19"/>
  <c r="H5294" i="19"/>
  <c r="X5287" i="19"/>
  <c r="AC5273" i="19"/>
  <c r="AA5273" i="19"/>
  <c r="A5268" i="19" l="1"/>
  <c r="B5268" i="19"/>
  <c r="Y5287" i="19"/>
  <c r="AB5287" i="19" s="1"/>
  <c r="AG5287" i="19" s="1"/>
  <c r="O5301" i="19"/>
  <c r="AH5294" i="19"/>
  <c r="K5302" i="19"/>
  <c r="AE5295" i="19"/>
  <c r="AI5295" i="19"/>
  <c r="P5302" i="19"/>
  <c r="AC5281" i="19"/>
  <c r="AA5281" i="19"/>
  <c r="AD5273" i="19"/>
  <c r="AF5273" i="19" s="1"/>
  <c r="AJ5273" i="19" s="1"/>
  <c r="D5273" i="19" s="1"/>
  <c r="H5301" i="19"/>
  <c r="X5294" i="19"/>
  <c r="AE5294" i="19"/>
  <c r="K5301" i="19"/>
  <c r="P5301" i="19"/>
  <c r="AI5294" i="19"/>
  <c r="Y5288" i="19"/>
  <c r="AB5288" i="19" s="1"/>
  <c r="AG5288" i="19" s="1"/>
  <c r="AH5295" i="19"/>
  <c r="O5302" i="19"/>
  <c r="H5302" i="19"/>
  <c r="X5295" i="19"/>
  <c r="J5302" i="19"/>
  <c r="J5301" i="19"/>
  <c r="AC5280" i="19"/>
  <c r="AA5280" i="19"/>
  <c r="AD5280" i="19" l="1"/>
  <c r="AF5280" i="19" s="1"/>
  <c r="AJ5280" i="19" s="1"/>
  <c r="D5280" i="19" s="1"/>
  <c r="AD5281" i="19"/>
  <c r="AF5281" i="19" s="1"/>
  <c r="AJ5281" i="19" s="1"/>
  <c r="D5281" i="19" s="1"/>
  <c r="A5275" i="19"/>
  <c r="B5275" i="19"/>
  <c r="Y5294" i="19"/>
  <c r="AB5294" i="19" s="1"/>
  <c r="AG5294" i="19" s="1"/>
  <c r="H5308" i="19"/>
  <c r="X5301" i="19"/>
  <c r="J5308" i="19"/>
  <c r="J5309" i="19"/>
  <c r="Y5295" i="19"/>
  <c r="AB5295" i="19" s="1"/>
  <c r="AG5295" i="19" s="1"/>
  <c r="H5309" i="19"/>
  <c r="X5302" i="19"/>
  <c r="O5308" i="19"/>
  <c r="AH5301" i="19"/>
  <c r="AI5302" i="19"/>
  <c r="P5309" i="19"/>
  <c r="K5309" i="19"/>
  <c r="AE5302" i="19"/>
  <c r="O5309" i="19"/>
  <c r="AH5302" i="19"/>
  <c r="AC5288" i="19"/>
  <c r="AA5288" i="19"/>
  <c r="P5308" i="19"/>
  <c r="AI5301" i="19"/>
  <c r="K5308" i="19"/>
  <c r="AE5301" i="19"/>
  <c r="AC5287" i="19"/>
  <c r="AA5287" i="19"/>
  <c r="A5282" i="19" l="1"/>
  <c r="AD5288" i="19"/>
  <c r="AF5288" i="19" s="1"/>
  <c r="AJ5288" i="19" s="1"/>
  <c r="D5288" i="19" s="1"/>
  <c r="Y5302" i="19"/>
  <c r="AB5302" i="19" s="1"/>
  <c r="AG5302" i="19" s="1"/>
  <c r="J5315" i="19"/>
  <c r="O5316" i="19"/>
  <c r="AH5309" i="19"/>
  <c r="Y5301" i="19"/>
  <c r="AB5301" i="19" s="1"/>
  <c r="AG5301" i="19" s="1"/>
  <c r="H5315" i="19"/>
  <c r="X5308" i="19"/>
  <c r="B5282" i="19"/>
  <c r="AD5287" i="19"/>
  <c r="AF5287" i="19" s="1"/>
  <c r="AJ5287" i="19" s="1"/>
  <c r="D5287" i="19" s="1"/>
  <c r="H5316" i="19"/>
  <c r="X5309" i="19"/>
  <c r="K5315" i="19"/>
  <c r="AE5308" i="19"/>
  <c r="AC5295" i="19"/>
  <c r="AA5295" i="19"/>
  <c r="P5315" i="19"/>
  <c r="AI5308" i="19"/>
  <c r="J5316" i="19"/>
  <c r="AE5309" i="19"/>
  <c r="K5316" i="19"/>
  <c r="AI5309" i="19"/>
  <c r="P5316" i="19"/>
  <c r="AC5294" i="19"/>
  <c r="AD5294" i="19" s="1"/>
  <c r="AA5294" i="19"/>
  <c r="O5315" i="19"/>
  <c r="AH5308" i="19"/>
  <c r="AD5295" i="19" l="1"/>
  <c r="AF5295" i="19" s="1"/>
  <c r="AJ5295" i="19" s="1"/>
  <c r="D5295" i="19" s="1"/>
  <c r="A5289" i="19"/>
  <c r="O5322" i="19"/>
  <c r="AH5315" i="19"/>
  <c r="P5323" i="19"/>
  <c r="AI5316" i="19"/>
  <c r="Y5309" i="19"/>
  <c r="AB5309" i="19" s="1"/>
  <c r="AG5309" i="19" s="1"/>
  <c r="AE5316" i="19"/>
  <c r="K5323" i="19"/>
  <c r="AF5294" i="19"/>
  <c r="AJ5294" i="19" s="1"/>
  <c r="D5294" i="19" s="1"/>
  <c r="H5323" i="19"/>
  <c r="X5316" i="19"/>
  <c r="AC5301" i="19"/>
  <c r="AA5301" i="19"/>
  <c r="J5323" i="19"/>
  <c r="AH5316" i="19"/>
  <c r="O5323" i="19"/>
  <c r="P5322" i="19"/>
  <c r="AI5315" i="19"/>
  <c r="J5322" i="19"/>
  <c r="K5322" i="19"/>
  <c r="AE5315" i="19"/>
  <c r="Y5308" i="19"/>
  <c r="AB5308" i="19" s="1"/>
  <c r="AG5308" i="19" s="1"/>
  <c r="B5289" i="19"/>
  <c r="H5322" i="19"/>
  <c r="X5315" i="19"/>
  <c r="AC5302" i="19"/>
  <c r="AD5302" i="19" s="1"/>
  <c r="AA5302" i="19"/>
  <c r="A5296" i="19" l="1"/>
  <c r="AD5301" i="19"/>
  <c r="AF5301" i="19" s="1"/>
  <c r="AJ5301" i="19" s="1"/>
  <c r="D5301" i="19" s="1"/>
  <c r="B5296" i="19"/>
  <c r="Y5316" i="19"/>
  <c r="AB5316" i="19" s="1"/>
  <c r="AG5316" i="19" s="1"/>
  <c r="AF5302" i="19"/>
  <c r="AJ5302" i="19" s="1"/>
  <c r="D5302" i="19" s="1"/>
  <c r="J5330" i="19"/>
  <c r="H5330" i="19"/>
  <c r="X5323" i="19"/>
  <c r="AC5308" i="19"/>
  <c r="AD5308" i="19" s="1"/>
  <c r="AA5308" i="19"/>
  <c r="J5329" i="19"/>
  <c r="P5329" i="19"/>
  <c r="AI5322" i="19"/>
  <c r="P5330" i="19"/>
  <c r="AI5323" i="19"/>
  <c r="AC5309" i="19"/>
  <c r="AA5309" i="19"/>
  <c r="Y5315" i="19"/>
  <c r="AB5315" i="19" s="1"/>
  <c r="AG5315" i="19" s="1"/>
  <c r="H5329" i="19"/>
  <c r="X5322" i="19"/>
  <c r="K5330" i="19"/>
  <c r="AE5323" i="19"/>
  <c r="K5329" i="19"/>
  <c r="AE5322" i="19"/>
  <c r="O5330" i="19"/>
  <c r="AH5323" i="19"/>
  <c r="O5329" i="19"/>
  <c r="AH5322" i="19"/>
  <c r="AD5309" i="19" l="1"/>
  <c r="AF5309" i="19" s="1"/>
  <c r="AJ5309" i="19" s="1"/>
  <c r="D5309" i="19" s="1"/>
  <c r="P5337" i="19"/>
  <c r="AI5330" i="19"/>
  <c r="O5337" i="19"/>
  <c r="AH5330" i="19"/>
  <c r="P5336" i="19"/>
  <c r="AI5329" i="19"/>
  <c r="K5336" i="19"/>
  <c r="AE5329" i="19"/>
  <c r="J5336" i="19"/>
  <c r="AF5308" i="19"/>
  <c r="AJ5308" i="19" s="1"/>
  <c r="D5308" i="19" s="1"/>
  <c r="Y5322" i="19"/>
  <c r="AB5322" i="19" s="1"/>
  <c r="AG5322" i="19" s="1"/>
  <c r="Y5323" i="19"/>
  <c r="AB5323" i="19" s="1"/>
  <c r="AG5323" i="19" s="1"/>
  <c r="H5336" i="19"/>
  <c r="X5329" i="19"/>
  <c r="H5337" i="19"/>
  <c r="X5330" i="19"/>
  <c r="O5336" i="19"/>
  <c r="AH5329" i="19"/>
  <c r="K5337" i="19"/>
  <c r="AE5330" i="19"/>
  <c r="AC5315" i="19"/>
  <c r="AA5315" i="19"/>
  <c r="J5337" i="19"/>
  <c r="A5303" i="19"/>
  <c r="B5303" i="19"/>
  <c r="AC5316" i="19"/>
  <c r="AA5316" i="19"/>
  <c r="AD5316" i="19" l="1"/>
  <c r="AF5316" i="19" s="1"/>
  <c r="AJ5316" i="19" s="1"/>
  <c r="D5316" i="19" s="1"/>
  <c r="AD5315" i="19"/>
  <c r="AF5315" i="19" s="1"/>
  <c r="AJ5315" i="19" s="1"/>
  <c r="D5315" i="19" s="1"/>
  <c r="AC5323" i="19"/>
  <c r="AA5323" i="19"/>
  <c r="B5310" i="19"/>
  <c r="A5310" i="19"/>
  <c r="O5343" i="19"/>
  <c r="AH5336" i="19"/>
  <c r="P5343" i="19"/>
  <c r="AI5336" i="19"/>
  <c r="Y5330" i="19"/>
  <c r="AB5330" i="19" s="1"/>
  <c r="AG5330" i="19" s="1"/>
  <c r="H5344" i="19"/>
  <c r="X5337" i="19"/>
  <c r="O5344" i="19"/>
  <c r="AH5337" i="19"/>
  <c r="J5343" i="19"/>
  <c r="AC5322" i="19"/>
  <c r="AA5322" i="19"/>
  <c r="J5344" i="19"/>
  <c r="K5344" i="19"/>
  <c r="AE5337" i="19"/>
  <c r="AE5336" i="19"/>
  <c r="K5343" i="19"/>
  <c r="Y5329" i="19"/>
  <c r="AB5329" i="19" s="1"/>
  <c r="AG5329" i="19" s="1"/>
  <c r="H5343" i="19"/>
  <c r="X5336" i="19"/>
  <c r="AI5337" i="19"/>
  <c r="P5344" i="19"/>
  <c r="A5317" i="19" l="1"/>
  <c r="B5317" i="19"/>
  <c r="AD5322" i="19"/>
  <c r="AF5322" i="19" s="1"/>
  <c r="AJ5322" i="19" s="1"/>
  <c r="D5322" i="19" s="1"/>
  <c r="AD5323" i="19"/>
  <c r="AF5323" i="19" s="1"/>
  <c r="AJ5323" i="19" s="1"/>
  <c r="D5323" i="19" s="1"/>
  <c r="Y5337" i="19"/>
  <c r="AB5337" i="19" s="1"/>
  <c r="AG5337" i="19" s="1"/>
  <c r="J5350" i="19"/>
  <c r="P5351" i="19"/>
  <c r="AI5344" i="19"/>
  <c r="H5351" i="19"/>
  <c r="X5344" i="19"/>
  <c r="O5350" i="19"/>
  <c r="AH5343" i="19"/>
  <c r="J5351" i="19"/>
  <c r="Y5336" i="19"/>
  <c r="AB5336" i="19" s="1"/>
  <c r="AG5336" i="19" s="1"/>
  <c r="O5351" i="19"/>
  <c r="AH5344" i="19"/>
  <c r="H5350" i="19"/>
  <c r="X5343" i="19"/>
  <c r="AC5329" i="19"/>
  <c r="AA5329" i="19"/>
  <c r="AE5343" i="19"/>
  <c r="K5350" i="19"/>
  <c r="AC5330" i="19"/>
  <c r="AA5330" i="19"/>
  <c r="P5350" i="19"/>
  <c r="AI5343" i="19"/>
  <c r="AE5344" i="19"/>
  <c r="K5351" i="19"/>
  <c r="AD5329" i="19" l="1"/>
  <c r="AF5329" i="19" s="1"/>
  <c r="AJ5329" i="19" s="1"/>
  <c r="D5329" i="19" s="1"/>
  <c r="B5324" i="19"/>
  <c r="A5324" i="19"/>
  <c r="P5357" i="19"/>
  <c r="AI5350" i="19"/>
  <c r="J5358" i="19"/>
  <c r="P5358" i="19"/>
  <c r="AI5351" i="19"/>
  <c r="Y5343" i="19"/>
  <c r="AB5343" i="19" s="1"/>
  <c r="AG5343" i="19" s="1"/>
  <c r="H5357" i="19"/>
  <c r="X5350" i="19"/>
  <c r="J5357" i="19"/>
  <c r="AC5336" i="19"/>
  <c r="AD5336" i="19" s="1"/>
  <c r="AA5336" i="19"/>
  <c r="K5358" i="19"/>
  <c r="AE5351" i="19"/>
  <c r="AD5330" i="19"/>
  <c r="AF5330" i="19" s="1"/>
  <c r="AJ5330" i="19" s="1"/>
  <c r="D5330" i="19" s="1"/>
  <c r="O5357" i="19"/>
  <c r="AH5350" i="19"/>
  <c r="K5357" i="19"/>
  <c r="AE5350" i="19"/>
  <c r="Y5344" i="19"/>
  <c r="AB5344" i="19" s="1"/>
  <c r="AG5344" i="19" s="1"/>
  <c r="H5358" i="19"/>
  <c r="X5351" i="19"/>
  <c r="AH5351" i="19"/>
  <c r="O5358" i="19"/>
  <c r="AC5337" i="19"/>
  <c r="AD5337" i="19" s="1"/>
  <c r="AF5337" i="19" s="1"/>
  <c r="AJ5337" i="19" s="1"/>
  <c r="D5337" i="19" s="1"/>
  <c r="AA5337" i="19"/>
  <c r="J5364" i="19" l="1"/>
  <c r="Y5351" i="19"/>
  <c r="AB5351" i="19" s="1"/>
  <c r="AG5351" i="19" s="1"/>
  <c r="Y5350" i="19"/>
  <c r="AB5350" i="19" s="1"/>
  <c r="AG5350" i="19" s="1"/>
  <c r="H5365" i="19"/>
  <c r="X5358" i="19"/>
  <c r="H5364" i="19"/>
  <c r="X5357" i="19"/>
  <c r="AC5344" i="19"/>
  <c r="AA5344" i="19"/>
  <c r="K5364" i="19"/>
  <c r="AE5357" i="19"/>
  <c r="J5365" i="19"/>
  <c r="AF5336" i="19"/>
  <c r="AJ5336" i="19" s="1"/>
  <c r="D5336" i="19" s="1"/>
  <c r="A5338" i="19" s="1"/>
  <c r="AC5343" i="19"/>
  <c r="AA5343" i="19"/>
  <c r="O5364" i="19"/>
  <c r="AH5357" i="19"/>
  <c r="AH5358" i="19"/>
  <c r="O5365" i="19"/>
  <c r="P5365" i="19"/>
  <c r="AI5358" i="19"/>
  <c r="B5331" i="19"/>
  <c r="A5331" i="19"/>
  <c r="K5365" i="19"/>
  <c r="AE5358" i="19"/>
  <c r="P5364" i="19"/>
  <c r="AI5357" i="19"/>
  <c r="AD5343" i="19" l="1"/>
  <c r="AF5343" i="19" s="1"/>
  <c r="AJ5343" i="19" s="1"/>
  <c r="D5343" i="19" s="1"/>
  <c r="AD5344" i="19"/>
  <c r="AF5344" i="19" s="1"/>
  <c r="AJ5344" i="19" s="1"/>
  <c r="D5344" i="19" s="1"/>
  <c r="K5371" i="19"/>
  <c r="AE5364" i="19"/>
  <c r="H5371" i="19"/>
  <c r="X5364" i="19"/>
  <c r="AC5351" i="19"/>
  <c r="AA5351" i="19"/>
  <c r="J5372" i="19"/>
  <c r="Y5357" i="19"/>
  <c r="AB5357" i="19" s="1"/>
  <c r="AG5357" i="19" s="1"/>
  <c r="AI5365" i="19"/>
  <c r="P5372" i="19"/>
  <c r="AH5365" i="19"/>
  <c r="O5372" i="19"/>
  <c r="Y5358" i="19"/>
  <c r="H5372" i="19"/>
  <c r="X5365" i="19"/>
  <c r="O5371" i="19"/>
  <c r="AH5364" i="19"/>
  <c r="AC5350" i="19"/>
  <c r="AA5350" i="19"/>
  <c r="J5371" i="19"/>
  <c r="P5371" i="19"/>
  <c r="AI5364" i="19"/>
  <c r="AE5365" i="19"/>
  <c r="K5372" i="19"/>
  <c r="B5338" i="19"/>
  <c r="AD5351" i="19" l="1"/>
  <c r="AF5351" i="19" s="1"/>
  <c r="AJ5351" i="19" s="1"/>
  <c r="D5351" i="19" s="1"/>
  <c r="A5345" i="19"/>
  <c r="B5345" i="19"/>
  <c r="AD5350" i="19"/>
  <c r="AF5350" i="19" s="1"/>
  <c r="AJ5350" i="19" s="1"/>
  <c r="D5350" i="19" s="1"/>
  <c r="AC5358" i="19"/>
  <c r="AA5358" i="19"/>
  <c r="P5379" i="19"/>
  <c r="AI5372" i="19"/>
  <c r="AH5372" i="19"/>
  <c r="O5379" i="19"/>
  <c r="Y5365" i="19"/>
  <c r="AB5365" i="19" s="1"/>
  <c r="AG5365" i="19" s="1"/>
  <c r="H5378" i="19"/>
  <c r="X5371" i="19"/>
  <c r="P5378" i="19"/>
  <c r="AI5371" i="19"/>
  <c r="AC5357" i="19"/>
  <c r="AD5357" i="19" s="1"/>
  <c r="AA5357" i="19"/>
  <c r="J5378" i="19"/>
  <c r="J5379" i="19"/>
  <c r="O5378" i="19"/>
  <c r="AH5371" i="19"/>
  <c r="Y5364" i="19"/>
  <c r="AB5364" i="19" s="1"/>
  <c r="AG5364" i="19" s="1"/>
  <c r="H5379" i="19"/>
  <c r="X5372" i="19"/>
  <c r="AE5372" i="19"/>
  <c r="K5379" i="19"/>
  <c r="AB5358" i="19"/>
  <c r="AG5358" i="19" s="1"/>
  <c r="K5378" i="19"/>
  <c r="AE5371" i="19"/>
  <c r="B5352" i="19" l="1"/>
  <c r="K5385" i="19"/>
  <c r="AE5378" i="19"/>
  <c r="Y5371" i="19"/>
  <c r="AB5371" i="19" s="1"/>
  <c r="AG5371" i="19" s="1"/>
  <c r="Y5372" i="19"/>
  <c r="AB5372" i="19" s="1"/>
  <c r="AG5372" i="19" s="1"/>
  <c r="H5386" i="19"/>
  <c r="X5379" i="19"/>
  <c r="A5352" i="19"/>
  <c r="AC5364" i="19"/>
  <c r="AA5364" i="19"/>
  <c r="J5386" i="19"/>
  <c r="AI5379" i="19"/>
  <c r="P5386" i="19"/>
  <c r="P5385" i="19"/>
  <c r="AI5378" i="19"/>
  <c r="K5386" i="19"/>
  <c r="AE5379" i="19"/>
  <c r="AF5357" i="19"/>
  <c r="AJ5357" i="19" s="1"/>
  <c r="D5357" i="19" s="1"/>
  <c r="H5385" i="19"/>
  <c r="X5378" i="19"/>
  <c r="AC5365" i="19"/>
  <c r="AA5365" i="19"/>
  <c r="O5386" i="19"/>
  <c r="AH5379" i="19"/>
  <c r="O5385" i="19"/>
  <c r="AH5378" i="19"/>
  <c r="J5385" i="19"/>
  <c r="AD5358" i="19"/>
  <c r="AF5358" i="19" s="1"/>
  <c r="AJ5358" i="19" s="1"/>
  <c r="D5358" i="19" s="1"/>
  <c r="AD5365" i="19" l="1"/>
  <c r="AF5365" i="19" s="1"/>
  <c r="AJ5365" i="19" s="1"/>
  <c r="D5365" i="19" s="1"/>
  <c r="B5359" i="19"/>
  <c r="AD5364" i="19"/>
  <c r="AF5364" i="19" s="1"/>
  <c r="AJ5364" i="19" s="1"/>
  <c r="D5364" i="19" s="1"/>
  <c r="P5392" i="19"/>
  <c r="AI5385" i="19"/>
  <c r="J5392" i="19"/>
  <c r="J5393" i="19"/>
  <c r="P5393" i="19"/>
  <c r="AI5386" i="19"/>
  <c r="AC5371" i="19"/>
  <c r="AA5371" i="19"/>
  <c r="Y5379" i="19"/>
  <c r="AB5379" i="19" s="1"/>
  <c r="AG5379" i="19" s="1"/>
  <c r="A5359" i="19"/>
  <c r="AC5372" i="19"/>
  <c r="AD5372" i="19" s="1"/>
  <c r="AA5372" i="19"/>
  <c r="O5392" i="19"/>
  <c r="AH5385" i="19"/>
  <c r="AH5386" i="19"/>
  <c r="O5393" i="19"/>
  <c r="Y5378" i="19"/>
  <c r="AB5378" i="19" s="1"/>
  <c r="AG5378" i="19" s="1"/>
  <c r="H5393" i="19"/>
  <c r="X5386" i="19"/>
  <c r="H5392" i="19"/>
  <c r="X5385" i="19"/>
  <c r="AE5386" i="19"/>
  <c r="K5393" i="19"/>
  <c r="K5392" i="19"/>
  <c r="AE5385" i="19"/>
  <c r="AD5371" i="19" l="1"/>
  <c r="AF5371" i="19" s="1"/>
  <c r="AJ5371" i="19" s="1"/>
  <c r="D5371" i="19" s="1"/>
  <c r="A5366" i="19"/>
  <c r="B5366" i="19"/>
  <c r="K5400" i="19"/>
  <c r="AE5393" i="19"/>
  <c r="H5399" i="19"/>
  <c r="X5392" i="19"/>
  <c r="H5400" i="19"/>
  <c r="X5393" i="19"/>
  <c r="AC5378" i="19"/>
  <c r="AA5378" i="19"/>
  <c r="AI5393" i="19"/>
  <c r="P5400" i="19"/>
  <c r="O5400" i="19"/>
  <c r="AH5393" i="19"/>
  <c r="O5399" i="19"/>
  <c r="AH5392" i="19"/>
  <c r="J5399" i="19"/>
  <c r="K5399" i="19"/>
  <c r="AE5392" i="19"/>
  <c r="AC5379" i="19"/>
  <c r="AA5379" i="19"/>
  <c r="Y5385" i="19"/>
  <c r="AB5385" i="19" s="1"/>
  <c r="AG5385" i="19" s="1"/>
  <c r="J5400" i="19"/>
  <c r="Y5386" i="19"/>
  <c r="AB5386" i="19" s="1"/>
  <c r="AG5386" i="19" s="1"/>
  <c r="AF5372" i="19"/>
  <c r="AJ5372" i="19" s="1"/>
  <c r="D5372" i="19" s="1"/>
  <c r="P5399" i="19"/>
  <c r="AI5392" i="19"/>
  <c r="AD5379" i="19" l="1"/>
  <c r="AF5379" i="19" s="1"/>
  <c r="AJ5379" i="19" s="1"/>
  <c r="D5379" i="19" s="1"/>
  <c r="AD5378" i="19"/>
  <c r="AF5378" i="19" s="1"/>
  <c r="AJ5378" i="19" s="1"/>
  <c r="D5378" i="19" s="1"/>
  <c r="J5406" i="19"/>
  <c r="A5373" i="19"/>
  <c r="B5373" i="19"/>
  <c r="O5407" i="19"/>
  <c r="AH5400" i="19"/>
  <c r="P5406" i="19"/>
  <c r="AI5399" i="19"/>
  <c r="H5406" i="19"/>
  <c r="X5399" i="19"/>
  <c r="Y5393" i="19"/>
  <c r="AB5393" i="19" s="1"/>
  <c r="AG5393" i="19" s="1"/>
  <c r="H5407" i="19"/>
  <c r="X5400" i="19"/>
  <c r="O5406" i="19"/>
  <c r="AH5399" i="19"/>
  <c r="AC5386" i="19"/>
  <c r="AA5386" i="19"/>
  <c r="AI5400" i="19"/>
  <c r="P5407" i="19"/>
  <c r="J5407" i="19"/>
  <c r="AC5385" i="19"/>
  <c r="AA5385" i="19"/>
  <c r="Y5392" i="19"/>
  <c r="AB5392" i="19" s="1"/>
  <c r="AG5392" i="19" s="1"/>
  <c r="AE5399" i="19"/>
  <c r="K5406" i="19"/>
  <c r="AE5400" i="19"/>
  <c r="K5407" i="19"/>
  <c r="AD5385" i="19" l="1"/>
  <c r="AF5385" i="19" s="1"/>
  <c r="AJ5385" i="19" s="1"/>
  <c r="D5385" i="19" s="1"/>
  <c r="K5414" i="19"/>
  <c r="AE5407" i="19"/>
  <c r="AE5406" i="19"/>
  <c r="K5413" i="19"/>
  <c r="H5413" i="19"/>
  <c r="X5406" i="19"/>
  <c r="J5414" i="19"/>
  <c r="AI5407" i="19"/>
  <c r="P5414" i="19"/>
  <c r="AD5386" i="19"/>
  <c r="AF5386" i="19" s="1"/>
  <c r="AJ5386" i="19" s="1"/>
  <c r="D5386" i="19" s="1"/>
  <c r="Y5400" i="19"/>
  <c r="AB5400" i="19" s="1"/>
  <c r="AG5400" i="19" s="1"/>
  <c r="H5414" i="19"/>
  <c r="X5407" i="19"/>
  <c r="AC5392" i="19"/>
  <c r="AA5392" i="19"/>
  <c r="Y5399" i="19"/>
  <c r="AB5399" i="19" s="1"/>
  <c r="AG5399" i="19" s="1"/>
  <c r="AC5393" i="19"/>
  <c r="AA5393" i="19"/>
  <c r="B5380" i="19"/>
  <c r="A5380" i="19"/>
  <c r="P5413" i="19"/>
  <c r="AI5406" i="19"/>
  <c r="AH5407" i="19"/>
  <c r="O5414" i="19"/>
  <c r="O5413" i="19"/>
  <c r="AH5406" i="19"/>
  <c r="J5413" i="19"/>
  <c r="AD5393" i="19" l="1"/>
  <c r="AF5393" i="19" s="1"/>
  <c r="AJ5393" i="19" s="1"/>
  <c r="D5393" i="19" s="1"/>
  <c r="B5387" i="19"/>
  <c r="O5420" i="19"/>
  <c r="AH5413" i="19"/>
  <c r="AH5414" i="19"/>
  <c r="O5421" i="19"/>
  <c r="A5387" i="19"/>
  <c r="AC5400" i="19"/>
  <c r="AD5400" i="19" s="1"/>
  <c r="AF5400" i="19" s="1"/>
  <c r="AJ5400" i="19" s="1"/>
  <c r="D5400" i="19" s="1"/>
  <c r="AA5400" i="19"/>
  <c r="P5421" i="19"/>
  <c r="AI5414" i="19"/>
  <c r="P5420" i="19"/>
  <c r="AI5413" i="19"/>
  <c r="J5421" i="19"/>
  <c r="AC5399" i="19"/>
  <c r="AD5399" i="19" s="1"/>
  <c r="AF5399" i="19" s="1"/>
  <c r="AJ5399" i="19" s="1"/>
  <c r="D5399" i="19" s="1"/>
  <c r="AA5399" i="19"/>
  <c r="K5420" i="19"/>
  <c r="AE5413" i="19"/>
  <c r="Y5406" i="19"/>
  <c r="AB5406" i="19" s="1"/>
  <c r="AG5406" i="19" s="1"/>
  <c r="H5420" i="19"/>
  <c r="X5413" i="19"/>
  <c r="AD5392" i="19"/>
  <c r="AF5392" i="19" s="1"/>
  <c r="AJ5392" i="19" s="1"/>
  <c r="D5392" i="19" s="1"/>
  <c r="Y5407" i="19"/>
  <c r="AB5407" i="19" s="1"/>
  <c r="AG5407" i="19" s="1"/>
  <c r="J5420" i="19"/>
  <c r="H5421" i="19"/>
  <c r="X5414" i="19"/>
  <c r="AE5414" i="19"/>
  <c r="K5421" i="19"/>
  <c r="A5401" i="19" l="1"/>
  <c r="A5394" i="19"/>
  <c r="B5394" i="19"/>
  <c r="AE5421" i="19"/>
  <c r="K5428" i="19"/>
  <c r="Y5414" i="19"/>
  <c r="H5428" i="19"/>
  <c r="X5421" i="19"/>
  <c r="J5428" i="19"/>
  <c r="AC5407" i="19"/>
  <c r="AA5407" i="19"/>
  <c r="P5428" i="19"/>
  <c r="AI5421" i="19"/>
  <c r="H5427" i="19"/>
  <c r="X5420" i="19"/>
  <c r="B5401" i="19"/>
  <c r="O5428" i="19"/>
  <c r="AH5421" i="19"/>
  <c r="AC5406" i="19"/>
  <c r="AA5406" i="19"/>
  <c r="J5427" i="19"/>
  <c r="P5427" i="19"/>
  <c r="AI5420" i="19"/>
  <c r="Y5413" i="19"/>
  <c r="AB5413" i="19" s="1"/>
  <c r="AG5413" i="19" s="1"/>
  <c r="K5427" i="19"/>
  <c r="AE5420" i="19"/>
  <c r="O5427" i="19"/>
  <c r="AH5420" i="19"/>
  <c r="AD5407" i="19" l="1"/>
  <c r="AF5407" i="19" s="1"/>
  <c r="AJ5407" i="19" s="1"/>
  <c r="D5407" i="19" s="1"/>
  <c r="AD5406" i="19"/>
  <c r="AF5406" i="19" s="1"/>
  <c r="AJ5406" i="19" s="1"/>
  <c r="D5406" i="19" s="1"/>
  <c r="Y5420" i="19"/>
  <c r="AB5420" i="19" s="1"/>
  <c r="AG5420" i="19" s="1"/>
  <c r="O5434" i="19"/>
  <c r="AH5427" i="19"/>
  <c r="AI5428" i="19"/>
  <c r="P5435" i="19"/>
  <c r="AC5413" i="19"/>
  <c r="AA5413" i="19"/>
  <c r="Y5421" i="19"/>
  <c r="H5435" i="19"/>
  <c r="X5428" i="19"/>
  <c r="AC5414" i="19"/>
  <c r="AA5414" i="19"/>
  <c r="K5435" i="19"/>
  <c r="AE5428" i="19"/>
  <c r="O5435" i="19"/>
  <c r="AH5428" i="19"/>
  <c r="H5434" i="19"/>
  <c r="X5427" i="19"/>
  <c r="K5434" i="19"/>
  <c r="AE5427" i="19"/>
  <c r="J5435" i="19"/>
  <c r="P5434" i="19"/>
  <c r="AI5427" i="19"/>
  <c r="J5434" i="19"/>
  <c r="AB5414" i="19"/>
  <c r="AG5414" i="19" s="1"/>
  <c r="AD5414" i="19" l="1"/>
  <c r="AF5414" i="19" s="1"/>
  <c r="AJ5414" i="19" s="1"/>
  <c r="D5414" i="19" s="1"/>
  <c r="AD5413" i="19"/>
  <c r="AF5413" i="19" s="1"/>
  <c r="AJ5413" i="19" s="1"/>
  <c r="D5413" i="19" s="1"/>
  <c r="B5408" i="19"/>
  <c r="AC5421" i="19"/>
  <c r="AA5421" i="19"/>
  <c r="Y5428" i="19"/>
  <c r="AB5428" i="19" s="1"/>
  <c r="AG5428" i="19" s="1"/>
  <c r="H5441" i="19"/>
  <c r="X5434" i="19"/>
  <c r="K5442" i="19"/>
  <c r="AE5435" i="19"/>
  <c r="O5441" i="19"/>
  <c r="AH5434" i="19"/>
  <c r="J5441" i="19"/>
  <c r="P5441" i="19"/>
  <c r="AI5434" i="19"/>
  <c r="H5442" i="19"/>
  <c r="X5435" i="19"/>
  <c r="AB5421" i="19"/>
  <c r="AG5421" i="19" s="1"/>
  <c r="J5442" i="19"/>
  <c r="AE5434" i="19"/>
  <c r="K5441" i="19"/>
  <c r="P5442" i="19"/>
  <c r="AI5435" i="19"/>
  <c r="AH5435" i="19"/>
  <c r="O5442" i="19"/>
  <c r="Y5427" i="19"/>
  <c r="AB5427" i="19" s="1"/>
  <c r="AG5427" i="19" s="1"/>
  <c r="A5408" i="19"/>
  <c r="AC5420" i="19"/>
  <c r="AA5420" i="19"/>
  <c r="A5415" i="19" l="1"/>
  <c r="AD5421" i="19"/>
  <c r="AF5421" i="19" s="1"/>
  <c r="AJ5421" i="19" s="1"/>
  <c r="D5421" i="19" s="1"/>
  <c r="P5448" i="19"/>
  <c r="AI5441" i="19"/>
  <c r="O5448" i="19"/>
  <c r="AH5441" i="19"/>
  <c r="Y5434" i="19"/>
  <c r="AB5434" i="19" s="1"/>
  <c r="AG5434" i="19" s="1"/>
  <c r="AE5441" i="19"/>
  <c r="K5448" i="19"/>
  <c r="J5448" i="19"/>
  <c r="AH5442" i="19"/>
  <c r="O5449" i="19"/>
  <c r="AE5442" i="19"/>
  <c r="K5449" i="19"/>
  <c r="AC5428" i="19"/>
  <c r="AD5428" i="19" s="1"/>
  <c r="AA5428" i="19"/>
  <c r="J5449" i="19"/>
  <c r="B5415" i="19"/>
  <c r="Y5435" i="19"/>
  <c r="AB5435" i="19" s="1"/>
  <c r="AG5435" i="19" s="1"/>
  <c r="AC5427" i="19"/>
  <c r="AA5427" i="19"/>
  <c r="P5449" i="19"/>
  <c r="AI5442" i="19"/>
  <c r="H5448" i="19"/>
  <c r="X5441" i="19"/>
  <c r="AD5420" i="19"/>
  <c r="AF5420" i="19" s="1"/>
  <c r="AJ5420" i="19" s="1"/>
  <c r="D5420" i="19" s="1"/>
  <c r="H5449" i="19"/>
  <c r="X5442" i="19"/>
  <c r="B5422" i="19" l="1"/>
  <c r="A5422" i="19"/>
  <c r="Y5442" i="19"/>
  <c r="AB5442" i="19" s="1"/>
  <c r="AG5442" i="19" s="1"/>
  <c r="K5456" i="19"/>
  <c r="AE5449" i="19"/>
  <c r="AH5449" i="19"/>
  <c r="O5456" i="19"/>
  <c r="H5456" i="19"/>
  <c r="X5449" i="19"/>
  <c r="H5455" i="19"/>
  <c r="X5448" i="19"/>
  <c r="J5455" i="19"/>
  <c r="AE5448" i="19"/>
  <c r="K5455" i="19"/>
  <c r="AC5434" i="19"/>
  <c r="AD5434" i="19" s="1"/>
  <c r="AA5434" i="19"/>
  <c r="AC5435" i="19"/>
  <c r="AA5435" i="19"/>
  <c r="O5455" i="19"/>
  <c r="AH5448" i="19"/>
  <c r="P5456" i="19"/>
  <c r="AI5449" i="19"/>
  <c r="AF5428" i="19"/>
  <c r="AJ5428" i="19" s="1"/>
  <c r="D5428" i="19" s="1"/>
  <c r="Y5441" i="19"/>
  <c r="AB5441" i="19" s="1"/>
  <c r="AG5441" i="19" s="1"/>
  <c r="AD5427" i="19"/>
  <c r="AF5427" i="19" s="1"/>
  <c r="AJ5427" i="19" s="1"/>
  <c r="D5427" i="19" s="1"/>
  <c r="J5456" i="19"/>
  <c r="P5455" i="19"/>
  <c r="AI5448" i="19"/>
  <c r="AD5435" i="19" l="1"/>
  <c r="AF5435" i="19" s="1"/>
  <c r="AJ5435" i="19" s="1"/>
  <c r="D5435" i="19" s="1"/>
  <c r="J5463" i="19"/>
  <c r="P5462" i="19"/>
  <c r="AI5455" i="19"/>
  <c r="H5462" i="19"/>
  <c r="X5455" i="19"/>
  <c r="AF5434" i="19"/>
  <c r="AJ5434" i="19" s="1"/>
  <c r="D5434" i="19" s="1"/>
  <c r="K5462" i="19"/>
  <c r="AE5455" i="19"/>
  <c r="J5462" i="19"/>
  <c r="P5463" i="19"/>
  <c r="AI5456" i="19"/>
  <c r="Y5448" i="19"/>
  <c r="AB5448" i="19" s="1"/>
  <c r="AG5448" i="19" s="1"/>
  <c r="A5429" i="19"/>
  <c r="B5429" i="19"/>
  <c r="O5463" i="19"/>
  <c r="AH5456" i="19"/>
  <c r="AC5442" i="19"/>
  <c r="AA5442" i="19"/>
  <c r="AC5441" i="19"/>
  <c r="AA5441" i="19"/>
  <c r="Y5449" i="19"/>
  <c r="AB5449" i="19" s="1"/>
  <c r="AG5449" i="19" s="1"/>
  <c r="H5463" i="19"/>
  <c r="X5456" i="19"/>
  <c r="O5462" i="19"/>
  <c r="AH5455" i="19"/>
  <c r="K5463" i="19"/>
  <c r="AE5456" i="19"/>
  <c r="A5436" i="19" l="1"/>
  <c r="AD5442" i="19"/>
  <c r="AF5442" i="19" s="1"/>
  <c r="AJ5442" i="19" s="1"/>
  <c r="D5442" i="19" s="1"/>
  <c r="AD5441" i="19"/>
  <c r="AF5441" i="19" s="1"/>
  <c r="AJ5441" i="19" s="1"/>
  <c r="D5441" i="19" s="1"/>
  <c r="O5469" i="19"/>
  <c r="AH5462" i="19"/>
  <c r="P5469" i="19"/>
  <c r="AI5462" i="19"/>
  <c r="P5470" i="19"/>
  <c r="AI5463" i="19"/>
  <c r="AC5449" i="19"/>
  <c r="AD5449" i="19" s="1"/>
  <c r="AF5449" i="19" s="1"/>
  <c r="AJ5449" i="19" s="1"/>
  <c r="D5449" i="19" s="1"/>
  <c r="AA5449" i="19"/>
  <c r="K5469" i="19"/>
  <c r="AE5462" i="19"/>
  <c r="O5470" i="19"/>
  <c r="AH5463" i="19"/>
  <c r="K5470" i="19"/>
  <c r="AE5463" i="19"/>
  <c r="AC5448" i="19"/>
  <c r="AA5448" i="19"/>
  <c r="Y5456" i="19"/>
  <c r="AB5456" i="19" s="1"/>
  <c r="AG5456" i="19" s="1"/>
  <c r="H5470" i="19"/>
  <c r="X5463" i="19"/>
  <c r="J5469" i="19"/>
  <c r="Y5455" i="19"/>
  <c r="AB5455" i="19" s="1"/>
  <c r="AG5455" i="19" s="1"/>
  <c r="B5436" i="19"/>
  <c r="H5469" i="19"/>
  <c r="X5462" i="19"/>
  <c r="J5470" i="19"/>
  <c r="B5443" i="19" l="1"/>
  <c r="J5477" i="19"/>
  <c r="O5477" i="19"/>
  <c r="AH5470" i="19"/>
  <c r="K5476" i="19"/>
  <c r="AE5469" i="19"/>
  <c r="AC5455" i="19"/>
  <c r="AA5455" i="19"/>
  <c r="J5476" i="19"/>
  <c r="P5477" i="19"/>
  <c r="AI5470" i="19"/>
  <c r="Y5463" i="19"/>
  <c r="A5443" i="19"/>
  <c r="AC5456" i="19"/>
  <c r="AA5456" i="19"/>
  <c r="Y5462" i="19"/>
  <c r="AB5462" i="19" s="1"/>
  <c r="AG5462" i="19" s="1"/>
  <c r="K5477" i="19"/>
  <c r="AE5470" i="19"/>
  <c r="H5476" i="19"/>
  <c r="X5469" i="19"/>
  <c r="H5477" i="19"/>
  <c r="X5470" i="19"/>
  <c r="P5476" i="19"/>
  <c r="AI5469" i="19"/>
  <c r="AD5448" i="19"/>
  <c r="O5476" i="19"/>
  <c r="AH5469" i="19"/>
  <c r="AD5455" i="19" l="1"/>
  <c r="AF5455" i="19" s="1"/>
  <c r="AJ5455" i="19" s="1"/>
  <c r="D5455" i="19" s="1"/>
  <c r="AD5456" i="19"/>
  <c r="AF5456" i="19" s="1"/>
  <c r="AJ5456" i="19" s="1"/>
  <c r="D5456" i="19" s="1"/>
  <c r="AC5463" i="19"/>
  <c r="AA5463" i="19"/>
  <c r="AB5463" i="19"/>
  <c r="AG5463" i="19" s="1"/>
  <c r="Y5470" i="19"/>
  <c r="AB5470" i="19" s="1"/>
  <c r="AG5470" i="19" s="1"/>
  <c r="H5484" i="19"/>
  <c r="X5477" i="19"/>
  <c r="Y5469" i="19"/>
  <c r="AB5469" i="19" s="1"/>
  <c r="AG5469" i="19" s="1"/>
  <c r="K5483" i="19"/>
  <c r="AE5476" i="19"/>
  <c r="K5484" i="19"/>
  <c r="AE5477" i="19"/>
  <c r="AF5448" i="19"/>
  <c r="AJ5448" i="19" s="1"/>
  <c r="D5448" i="19" s="1"/>
  <c r="P5483" i="19"/>
  <c r="AI5476" i="19"/>
  <c r="P5484" i="19"/>
  <c r="AI5477" i="19"/>
  <c r="J5483" i="19"/>
  <c r="O5483" i="19"/>
  <c r="AH5476" i="19"/>
  <c r="H5483" i="19"/>
  <c r="X5476" i="19"/>
  <c r="AH5477" i="19"/>
  <c r="O5484" i="19"/>
  <c r="AC5462" i="19"/>
  <c r="AA5462" i="19"/>
  <c r="J5484" i="19"/>
  <c r="AD5462" i="19" l="1"/>
  <c r="AF5462" i="19" s="1"/>
  <c r="AJ5462" i="19" s="1"/>
  <c r="D5462" i="19" s="1"/>
  <c r="AD5463" i="19"/>
  <c r="AF5463" i="19" s="1"/>
  <c r="A5457" i="19"/>
  <c r="A5450" i="19"/>
  <c r="B5450" i="19"/>
  <c r="Y5476" i="19"/>
  <c r="AB5476" i="19" s="1"/>
  <c r="AG5476" i="19" s="1"/>
  <c r="K5491" i="19"/>
  <c r="AE5484" i="19"/>
  <c r="K5490" i="19"/>
  <c r="AE5483" i="19"/>
  <c r="H5490" i="19"/>
  <c r="X5483" i="19"/>
  <c r="O5490" i="19"/>
  <c r="AH5483" i="19"/>
  <c r="H5491" i="19"/>
  <c r="X5484" i="19"/>
  <c r="AI5484" i="19"/>
  <c r="P5491" i="19"/>
  <c r="AH5484" i="19"/>
  <c r="O5491" i="19"/>
  <c r="AC5470" i="19"/>
  <c r="AA5470" i="19"/>
  <c r="B5457" i="19"/>
  <c r="AC5469" i="19"/>
  <c r="AA5469" i="19"/>
  <c r="Y5477" i="19"/>
  <c r="AB5477" i="19" s="1"/>
  <c r="AG5477" i="19" s="1"/>
  <c r="J5490" i="19"/>
  <c r="J5491" i="19"/>
  <c r="P5490" i="19"/>
  <c r="AI5483" i="19"/>
  <c r="AD5469" i="19" l="1"/>
  <c r="AF5469" i="19" s="1"/>
  <c r="AJ5469" i="19" s="1"/>
  <c r="D5469" i="19" s="1"/>
  <c r="AJ5463" i="19"/>
  <c r="D5463" i="19" s="1"/>
  <c r="B5464" i="19" s="1"/>
  <c r="AD5470" i="19"/>
  <c r="AF5470" i="19" s="1"/>
  <c r="AJ5470" i="19" s="1"/>
  <c r="D5470" i="19" s="1"/>
  <c r="J5498" i="19"/>
  <c r="J5497" i="19"/>
  <c r="H5497" i="19"/>
  <c r="X5490" i="19"/>
  <c r="P5498" i="19"/>
  <c r="AI5491" i="19"/>
  <c r="H5498" i="19"/>
  <c r="X5491" i="19"/>
  <c r="O5497" i="19"/>
  <c r="AH5490" i="19"/>
  <c r="O5498" i="19"/>
  <c r="AH5491" i="19"/>
  <c r="AC5476" i="19"/>
  <c r="AD5476" i="19" s="1"/>
  <c r="AF5476" i="19" s="1"/>
  <c r="AJ5476" i="19" s="1"/>
  <c r="D5476" i="19" s="1"/>
  <c r="AA5476" i="19"/>
  <c r="Y5483" i="19"/>
  <c r="AB5483" i="19" s="1"/>
  <c r="AG5483" i="19" s="1"/>
  <c r="AC5477" i="19"/>
  <c r="AA5477" i="19"/>
  <c r="K5498" i="19"/>
  <c r="AE5491" i="19"/>
  <c r="P5497" i="19"/>
  <c r="AI5490" i="19"/>
  <c r="Y5484" i="19"/>
  <c r="AB5484" i="19" s="1"/>
  <c r="AG5484" i="19" s="1"/>
  <c r="K5497" i="19"/>
  <c r="AE5490" i="19"/>
  <c r="A5464" i="19" l="1"/>
  <c r="K5504" i="19"/>
  <c r="AE5497" i="19"/>
  <c r="O5505" i="19"/>
  <c r="AH5498" i="19"/>
  <c r="H5505" i="19"/>
  <c r="X5498" i="19"/>
  <c r="AE5498" i="19"/>
  <c r="K5505" i="19"/>
  <c r="Y5491" i="19"/>
  <c r="AB5491" i="19" s="1"/>
  <c r="AG5491" i="19" s="1"/>
  <c r="Y5490" i="19"/>
  <c r="AB5490" i="19" s="1"/>
  <c r="AG5490" i="19" s="1"/>
  <c r="H5504" i="19"/>
  <c r="X5497" i="19"/>
  <c r="B5471" i="19"/>
  <c r="A5471" i="19"/>
  <c r="O5504" i="19"/>
  <c r="AH5497" i="19"/>
  <c r="AC5484" i="19"/>
  <c r="AA5484" i="19"/>
  <c r="P5504" i="19"/>
  <c r="AI5497" i="19"/>
  <c r="P5505" i="19"/>
  <c r="AI5498" i="19"/>
  <c r="AD5477" i="19"/>
  <c r="AF5477" i="19" s="1"/>
  <c r="AJ5477" i="19" s="1"/>
  <c r="D5477" i="19" s="1"/>
  <c r="J5504" i="19"/>
  <c r="AC5483" i="19"/>
  <c r="AA5483" i="19"/>
  <c r="J5505" i="19"/>
  <c r="AD5483" i="19" l="1"/>
  <c r="AF5483" i="19" s="1"/>
  <c r="AJ5483" i="19" s="1"/>
  <c r="D5483" i="19" s="1"/>
  <c r="AD5484" i="19"/>
  <c r="AF5484" i="19" s="1"/>
  <c r="AJ5484" i="19" s="1"/>
  <c r="D5484" i="19" s="1"/>
  <c r="B5478" i="19"/>
  <c r="A5478" i="19"/>
  <c r="AC5491" i="19"/>
  <c r="AA5491" i="19"/>
  <c r="J5512" i="19"/>
  <c r="Y5497" i="19"/>
  <c r="AB5497" i="19" s="1"/>
  <c r="AG5497" i="19" s="1"/>
  <c r="H5511" i="19"/>
  <c r="X5504" i="19"/>
  <c r="J5511" i="19"/>
  <c r="AC5490" i="19"/>
  <c r="AA5490" i="19"/>
  <c r="P5512" i="19"/>
  <c r="AI5505" i="19"/>
  <c r="K5512" i="19"/>
  <c r="AE5505" i="19"/>
  <c r="P5511" i="19"/>
  <c r="AI5504" i="19"/>
  <c r="Y5498" i="19"/>
  <c r="AB5498" i="19" s="1"/>
  <c r="AG5498" i="19" s="1"/>
  <c r="H5512" i="19"/>
  <c r="X5505" i="19"/>
  <c r="O5512" i="19"/>
  <c r="AH5505" i="19"/>
  <c r="O5511" i="19"/>
  <c r="AH5504" i="19"/>
  <c r="K5511" i="19"/>
  <c r="AE5504" i="19"/>
  <c r="AD5490" i="19" l="1"/>
  <c r="AF5490" i="19" s="1"/>
  <c r="AJ5490" i="19" s="1"/>
  <c r="D5490" i="19" s="1"/>
  <c r="AE5511" i="19"/>
  <c r="K5518" i="19"/>
  <c r="O5518" i="19"/>
  <c r="AH5511" i="19"/>
  <c r="AH5512" i="19"/>
  <c r="O5519" i="19"/>
  <c r="Y5505" i="19"/>
  <c r="AB5505" i="19" s="1"/>
  <c r="AG5505" i="19" s="1"/>
  <c r="H5519" i="19"/>
  <c r="X5512" i="19"/>
  <c r="AD5491" i="19"/>
  <c r="AF5491" i="19" s="1"/>
  <c r="AJ5491" i="19" s="1"/>
  <c r="D5491" i="19" s="1"/>
  <c r="AC5497" i="19"/>
  <c r="AA5497" i="19"/>
  <c r="P5518" i="19"/>
  <c r="AI5511" i="19"/>
  <c r="B5485" i="19"/>
  <c r="A5485" i="19"/>
  <c r="AE5512" i="19"/>
  <c r="K5519" i="19"/>
  <c r="J5518" i="19"/>
  <c r="Y5504" i="19"/>
  <c r="AB5504" i="19" s="1"/>
  <c r="AG5504" i="19" s="1"/>
  <c r="H5518" i="19"/>
  <c r="X5511" i="19"/>
  <c r="AC5498" i="19"/>
  <c r="AD5498" i="19" s="1"/>
  <c r="AF5498" i="19" s="1"/>
  <c r="AJ5498" i="19" s="1"/>
  <c r="D5498" i="19" s="1"/>
  <c r="AA5498" i="19"/>
  <c r="J5519" i="19"/>
  <c r="AI5512" i="19"/>
  <c r="P5519" i="19"/>
  <c r="B5492" i="19" l="1"/>
  <c r="AD5497" i="19"/>
  <c r="AF5497" i="19" s="1"/>
  <c r="AJ5497" i="19" s="1"/>
  <c r="D5497" i="19" s="1"/>
  <c r="A5499" i="19" s="1"/>
  <c r="A5492" i="19"/>
  <c r="H5525" i="19"/>
  <c r="X5518" i="19"/>
  <c r="Y5512" i="19"/>
  <c r="AB5512" i="19" s="1"/>
  <c r="AG5512" i="19" s="1"/>
  <c r="H5526" i="19"/>
  <c r="X5519" i="19"/>
  <c r="O5525" i="19"/>
  <c r="AH5518" i="19"/>
  <c r="J5526" i="19"/>
  <c r="AC5504" i="19"/>
  <c r="AD5504" i="19" s="1"/>
  <c r="AA5504" i="19"/>
  <c r="J5525" i="19"/>
  <c r="AC5505" i="19"/>
  <c r="AA5505" i="19"/>
  <c r="AE5519" i="19"/>
  <c r="K5526" i="19"/>
  <c r="AH5519" i="19"/>
  <c r="O5526" i="19"/>
  <c r="AI5519" i="19"/>
  <c r="P5526" i="19"/>
  <c r="AE5518" i="19"/>
  <c r="K5525" i="19"/>
  <c r="Y5511" i="19"/>
  <c r="P5525" i="19"/>
  <c r="AI5518" i="19"/>
  <c r="AC5511" i="19" l="1"/>
  <c r="AA5511" i="19"/>
  <c r="K5532" i="19"/>
  <c r="AE5525" i="19"/>
  <c r="O5533" i="19"/>
  <c r="AH5526" i="19"/>
  <c r="AE5526" i="19"/>
  <c r="K5533" i="19"/>
  <c r="Y5518" i="19"/>
  <c r="AB5518" i="19" s="1"/>
  <c r="AG5518" i="19" s="1"/>
  <c r="AF5504" i="19"/>
  <c r="AJ5504" i="19" s="1"/>
  <c r="D5504" i="19" s="1"/>
  <c r="J5533" i="19"/>
  <c r="H5532" i="19"/>
  <c r="X5525" i="19"/>
  <c r="B5499" i="19"/>
  <c r="P5532" i="19"/>
  <c r="AI5525" i="19"/>
  <c r="J5532" i="19"/>
  <c r="AB5511" i="19"/>
  <c r="AG5511" i="19" s="1"/>
  <c r="O5532" i="19"/>
  <c r="AH5525" i="19"/>
  <c r="AI5526" i="19"/>
  <c r="P5533" i="19"/>
  <c r="Y5519" i="19"/>
  <c r="H5533" i="19"/>
  <c r="X5526" i="19"/>
  <c r="AC5512" i="19"/>
  <c r="AA5512" i="19"/>
  <c r="AD5505" i="19"/>
  <c r="AF5505" i="19" s="1"/>
  <c r="AJ5505" i="19" s="1"/>
  <c r="D5505" i="19" s="1"/>
  <c r="AD5512" i="19" l="1"/>
  <c r="AF5512" i="19" s="1"/>
  <c r="AJ5512" i="19" s="1"/>
  <c r="D5512" i="19" s="1"/>
  <c r="AD5511" i="19"/>
  <c r="AF5511" i="19" s="1"/>
  <c r="Y5525" i="19"/>
  <c r="AB5525" i="19" s="1"/>
  <c r="AG5525" i="19" s="1"/>
  <c r="AC5519" i="19"/>
  <c r="AA5519" i="19"/>
  <c r="B5506" i="19"/>
  <c r="A5506" i="19"/>
  <c r="P5540" i="19"/>
  <c r="AI5533" i="19"/>
  <c r="K5540" i="19"/>
  <c r="AE5533" i="19"/>
  <c r="Y5526" i="19"/>
  <c r="AB5526" i="19" s="1"/>
  <c r="AG5526" i="19" s="1"/>
  <c r="J5540" i="19"/>
  <c r="K5539" i="19"/>
  <c r="AE5532" i="19"/>
  <c r="O5540" i="19"/>
  <c r="AH5533" i="19"/>
  <c r="J5539" i="19"/>
  <c r="P5539" i="19"/>
  <c r="AI5532" i="19"/>
  <c r="H5539" i="19"/>
  <c r="X5532" i="19"/>
  <c r="H5540" i="19"/>
  <c r="X5533" i="19"/>
  <c r="AB5519" i="19"/>
  <c r="AG5519" i="19" s="1"/>
  <c r="AC5518" i="19"/>
  <c r="AA5518" i="19"/>
  <c r="O5539" i="19"/>
  <c r="AH5532" i="19"/>
  <c r="AD5518" i="19" l="1"/>
  <c r="AF5518" i="19" s="1"/>
  <c r="AJ5518" i="19" s="1"/>
  <c r="D5518" i="19" s="1"/>
  <c r="AD5519" i="19"/>
  <c r="AF5519" i="19" s="1"/>
  <c r="AJ5519" i="19" s="1"/>
  <c r="D5519" i="19" s="1"/>
  <c r="AJ5511" i="19"/>
  <c r="D5511" i="19" s="1"/>
  <c r="B5513" i="19" s="1"/>
  <c r="O5546" i="19"/>
  <c r="AH5539" i="19"/>
  <c r="J5547" i="19"/>
  <c r="H5547" i="19"/>
  <c r="X5540" i="19"/>
  <c r="AE5540" i="19"/>
  <c r="K5547" i="19"/>
  <c r="H5546" i="19"/>
  <c r="X5539" i="19"/>
  <c r="AC5526" i="19"/>
  <c r="AD5526" i="19" s="1"/>
  <c r="AF5526" i="19" s="1"/>
  <c r="AJ5526" i="19" s="1"/>
  <c r="D5526" i="19" s="1"/>
  <c r="AA5526" i="19"/>
  <c r="P5547" i="19"/>
  <c r="AI5540" i="19"/>
  <c r="J5546" i="19"/>
  <c r="Y5533" i="19"/>
  <c r="AB5533" i="19" s="1"/>
  <c r="AG5533" i="19" s="1"/>
  <c r="Y5532" i="19"/>
  <c r="AB5532" i="19" s="1"/>
  <c r="AG5532" i="19" s="1"/>
  <c r="P5546" i="19"/>
  <c r="AI5539" i="19"/>
  <c r="AH5540" i="19"/>
  <c r="O5547" i="19"/>
  <c r="AE5539" i="19"/>
  <c r="K5546" i="19"/>
  <c r="AC5525" i="19"/>
  <c r="AD5525" i="19" s="1"/>
  <c r="AA5525" i="19"/>
  <c r="A5513" i="19" l="1"/>
  <c r="AF5525" i="19"/>
  <c r="AJ5525" i="19" s="1"/>
  <c r="D5525" i="19" s="1"/>
  <c r="A5527" i="19" s="1"/>
  <c r="K5553" i="19"/>
  <c r="AE5546" i="19"/>
  <c r="Y5540" i="19"/>
  <c r="AB5540" i="19" s="1"/>
  <c r="AG5540" i="19" s="1"/>
  <c r="H5554" i="19"/>
  <c r="X5547" i="19"/>
  <c r="P5554" i="19"/>
  <c r="AI5547" i="19"/>
  <c r="A5520" i="19"/>
  <c r="B5520" i="19"/>
  <c r="O5554" i="19"/>
  <c r="AH5547" i="19"/>
  <c r="AE5547" i="19"/>
  <c r="K5554" i="19"/>
  <c r="P5553" i="19"/>
  <c r="AI5546" i="19"/>
  <c r="AC5533" i="19"/>
  <c r="AA5533" i="19"/>
  <c r="J5554" i="19"/>
  <c r="Y5539" i="19"/>
  <c r="AB5539" i="19" s="1"/>
  <c r="AG5539" i="19" s="1"/>
  <c r="H5553" i="19"/>
  <c r="X5546" i="19"/>
  <c r="AC5532" i="19"/>
  <c r="AA5532" i="19"/>
  <c r="J5553" i="19"/>
  <c r="O5553" i="19"/>
  <c r="AH5546" i="19"/>
  <c r="AD5532" i="19" l="1"/>
  <c r="AF5532" i="19" s="1"/>
  <c r="AJ5532" i="19" s="1"/>
  <c r="D5532" i="19" s="1"/>
  <c r="AD5533" i="19"/>
  <c r="AF5533" i="19" s="1"/>
  <c r="AJ5533" i="19" s="1"/>
  <c r="D5533" i="19" s="1"/>
  <c r="B5527" i="19"/>
  <c r="AE5554" i="19"/>
  <c r="K5561" i="19"/>
  <c r="O5560" i="19"/>
  <c r="AH5553" i="19"/>
  <c r="J5560" i="19"/>
  <c r="Y5546" i="19"/>
  <c r="AB5546" i="19" s="1"/>
  <c r="AG5546" i="19" s="1"/>
  <c r="O5561" i="19"/>
  <c r="AH5554" i="19"/>
  <c r="H5560" i="19"/>
  <c r="X5553" i="19"/>
  <c r="K5560" i="19"/>
  <c r="AE5553" i="19"/>
  <c r="AC5539" i="19"/>
  <c r="AA5539" i="19"/>
  <c r="Y5547" i="19"/>
  <c r="AB5547" i="19" s="1"/>
  <c r="AG5547" i="19" s="1"/>
  <c r="H5561" i="19"/>
  <c r="X5554" i="19"/>
  <c r="J5561" i="19"/>
  <c r="P5561" i="19"/>
  <c r="AI5554" i="19"/>
  <c r="AC5540" i="19"/>
  <c r="AA5540" i="19"/>
  <c r="P5560" i="19"/>
  <c r="AI5553" i="19"/>
  <c r="AD5539" i="19" l="1"/>
  <c r="AF5539" i="19" s="1"/>
  <c r="AJ5539" i="19" s="1"/>
  <c r="D5539" i="19" s="1"/>
  <c r="AD5540" i="19"/>
  <c r="AF5540" i="19" s="1"/>
  <c r="AJ5540" i="19" s="1"/>
  <c r="D5540" i="19" s="1"/>
  <c r="A5534" i="19"/>
  <c r="B5534" i="19"/>
  <c r="Y5553" i="19"/>
  <c r="AB5553" i="19" s="1"/>
  <c r="AG5553" i="19" s="1"/>
  <c r="H5567" i="19"/>
  <c r="X5560" i="19"/>
  <c r="J5568" i="19"/>
  <c r="AH5561" i="19"/>
  <c r="O5568" i="19"/>
  <c r="Y5554" i="19"/>
  <c r="AB5554" i="19" s="1"/>
  <c r="AG5554" i="19" s="1"/>
  <c r="AC5547" i="19"/>
  <c r="AA5547" i="19"/>
  <c r="J5567" i="19"/>
  <c r="O5567" i="19"/>
  <c r="AH5560" i="19"/>
  <c r="AE5561" i="19"/>
  <c r="K5568" i="19"/>
  <c r="P5567" i="19"/>
  <c r="AI5560" i="19"/>
  <c r="AE5560" i="19"/>
  <c r="K5567" i="19"/>
  <c r="P5568" i="19"/>
  <c r="AI5561" i="19"/>
  <c r="H5568" i="19"/>
  <c r="X5561" i="19"/>
  <c r="AC5546" i="19"/>
  <c r="AA5546" i="19"/>
  <c r="AD5546" i="19" l="1"/>
  <c r="AF5546" i="19" s="1"/>
  <c r="AJ5546" i="19" s="1"/>
  <c r="D5546" i="19" s="1"/>
  <c r="J5574" i="19"/>
  <c r="Y5561" i="19"/>
  <c r="AD5547" i="19"/>
  <c r="AF5547" i="19" s="1"/>
  <c r="AJ5547" i="19" s="1"/>
  <c r="D5547" i="19" s="1"/>
  <c r="O5575" i="19"/>
  <c r="AH5568" i="19"/>
  <c r="J5575" i="19"/>
  <c r="H5574" i="19"/>
  <c r="X5567" i="19"/>
  <c r="H5575" i="19"/>
  <c r="X5568" i="19"/>
  <c r="AC5554" i="19"/>
  <c r="AA5554" i="19"/>
  <c r="P5575" i="19"/>
  <c r="AI5568" i="19"/>
  <c r="K5574" i="19"/>
  <c r="AE5567" i="19"/>
  <c r="B5541" i="19"/>
  <c r="A5541" i="19"/>
  <c r="AC5553" i="19"/>
  <c r="AA5553" i="19"/>
  <c r="P5574" i="19"/>
  <c r="AI5567" i="19"/>
  <c r="K5575" i="19"/>
  <c r="AE5568" i="19"/>
  <c r="Y5560" i="19"/>
  <c r="O5574" i="19"/>
  <c r="AH5567" i="19"/>
  <c r="AD5554" i="19" l="1"/>
  <c r="AF5554" i="19" s="1"/>
  <c r="AJ5554" i="19" s="1"/>
  <c r="D5554" i="19" s="1"/>
  <c r="AD5553" i="19"/>
  <c r="AF5553" i="19" s="1"/>
  <c r="AJ5553" i="19" s="1"/>
  <c r="D5553" i="19" s="1"/>
  <c r="AC5560" i="19"/>
  <c r="AA5560" i="19"/>
  <c r="K5582" i="19"/>
  <c r="AE5575" i="19"/>
  <c r="H5581" i="19"/>
  <c r="X5574" i="19"/>
  <c r="P5581" i="19"/>
  <c r="AI5574" i="19"/>
  <c r="AC5561" i="19"/>
  <c r="AA5561" i="19"/>
  <c r="H5582" i="19"/>
  <c r="X5575" i="19"/>
  <c r="AH5575" i="19"/>
  <c r="O5582" i="19"/>
  <c r="AB5560" i="19"/>
  <c r="AG5560" i="19" s="1"/>
  <c r="Y5568" i="19"/>
  <c r="AB5568" i="19" s="1"/>
  <c r="AG5568" i="19" s="1"/>
  <c r="Y5567" i="19"/>
  <c r="AB5567" i="19" s="1"/>
  <c r="AG5567" i="19" s="1"/>
  <c r="B5548" i="19"/>
  <c r="A5548" i="19"/>
  <c r="J5582" i="19"/>
  <c r="AB5561" i="19"/>
  <c r="AG5561" i="19" s="1"/>
  <c r="AE5574" i="19"/>
  <c r="K5581" i="19"/>
  <c r="O5581" i="19"/>
  <c r="AH5574" i="19"/>
  <c r="P5582" i="19"/>
  <c r="AI5575" i="19"/>
  <c r="J5581" i="19"/>
  <c r="AD5561" i="19" l="1"/>
  <c r="AF5561" i="19" s="1"/>
  <c r="AJ5561" i="19" s="1"/>
  <c r="D5561" i="19" s="1"/>
  <c r="A5555" i="19"/>
  <c r="AD5560" i="19"/>
  <c r="AF5560" i="19" s="1"/>
  <c r="AJ5560" i="19" s="1"/>
  <c r="D5560" i="19" s="1"/>
  <c r="O5588" i="19"/>
  <c r="AH5581" i="19"/>
  <c r="K5588" i="19"/>
  <c r="AE5581" i="19"/>
  <c r="B5555" i="19"/>
  <c r="P5588" i="19"/>
  <c r="AI5581" i="19"/>
  <c r="Y5574" i="19"/>
  <c r="AB5574" i="19" s="1"/>
  <c r="AG5574" i="19" s="1"/>
  <c r="H5588" i="19"/>
  <c r="X5581" i="19"/>
  <c r="K5589" i="19"/>
  <c r="AE5582" i="19"/>
  <c r="AC5568" i="19"/>
  <c r="AA5568" i="19"/>
  <c r="J5588" i="19"/>
  <c r="O5589" i="19"/>
  <c r="AH5582" i="19"/>
  <c r="Y5575" i="19"/>
  <c r="AB5575" i="19" s="1"/>
  <c r="AG5575" i="19" s="1"/>
  <c r="H5589" i="19"/>
  <c r="X5582" i="19"/>
  <c r="J5589" i="19"/>
  <c r="AC5567" i="19"/>
  <c r="AA5567" i="19"/>
  <c r="P5589" i="19"/>
  <c r="AI5582" i="19"/>
  <c r="AD5567" i="19" l="1"/>
  <c r="AF5567" i="19" s="1"/>
  <c r="AJ5567" i="19" s="1"/>
  <c r="D5567" i="19" s="1"/>
  <c r="A5562" i="19"/>
  <c r="AD5568" i="19"/>
  <c r="AF5568" i="19" s="1"/>
  <c r="AJ5568" i="19" s="1"/>
  <c r="D5568" i="19" s="1"/>
  <c r="P5596" i="19"/>
  <c r="AI5589" i="19"/>
  <c r="K5596" i="19"/>
  <c r="AE5589" i="19"/>
  <c r="Y5581" i="19"/>
  <c r="AB5581" i="19" s="1"/>
  <c r="AG5581" i="19" s="1"/>
  <c r="J5596" i="19"/>
  <c r="AC5574" i="19"/>
  <c r="AA5574" i="19"/>
  <c r="Y5582" i="19"/>
  <c r="AB5582" i="19" s="1"/>
  <c r="AG5582" i="19" s="1"/>
  <c r="H5596" i="19"/>
  <c r="X5589" i="19"/>
  <c r="P5595" i="19"/>
  <c r="AI5588" i="19"/>
  <c r="AE5588" i="19"/>
  <c r="K5595" i="19"/>
  <c r="AH5589" i="19"/>
  <c r="O5596" i="19"/>
  <c r="B5562" i="19"/>
  <c r="H5595" i="19"/>
  <c r="X5588" i="19"/>
  <c r="AC5575" i="19"/>
  <c r="AA5575" i="19"/>
  <c r="O5595" i="19"/>
  <c r="AH5588" i="19"/>
  <c r="J5595" i="19"/>
  <c r="Y5588" i="19"/>
  <c r="AC5588" i="19" s="1"/>
  <c r="AD5574" i="19" l="1"/>
  <c r="AF5574" i="19" s="1"/>
  <c r="AJ5574" i="19" s="1"/>
  <c r="D5574" i="19" s="1"/>
  <c r="AD5575" i="19"/>
  <c r="AF5575" i="19" s="1"/>
  <c r="AJ5575" i="19" s="1"/>
  <c r="D5575" i="19" s="1"/>
  <c r="AA5588" i="19"/>
  <c r="AD5588" i="19" s="1"/>
  <c r="AF5588" i="19" s="1"/>
  <c r="AB5588" i="19"/>
  <c r="AG5588" i="19" s="1"/>
  <c r="B5569" i="19"/>
  <c r="J5602" i="19"/>
  <c r="Y5589" i="19"/>
  <c r="AB5589" i="19" s="1"/>
  <c r="AG5589" i="19" s="1"/>
  <c r="H5603" i="19"/>
  <c r="X5596" i="19"/>
  <c r="AC5582" i="19"/>
  <c r="AD5582" i="19" s="1"/>
  <c r="AA5582" i="19"/>
  <c r="J5603" i="19"/>
  <c r="O5602" i="19"/>
  <c r="AH5595" i="19"/>
  <c r="H5602" i="19"/>
  <c r="X5595" i="19"/>
  <c r="K5603" i="19"/>
  <c r="AE5596" i="19"/>
  <c r="K5602" i="19"/>
  <c r="AE5595" i="19"/>
  <c r="P5603" i="19"/>
  <c r="AI5596" i="19"/>
  <c r="AH5596" i="19"/>
  <c r="O5603" i="19"/>
  <c r="A5569" i="19"/>
  <c r="AC5581" i="19"/>
  <c r="AD5581" i="19" s="1"/>
  <c r="AF5581" i="19" s="1"/>
  <c r="AJ5581" i="19" s="1"/>
  <c r="D5581" i="19" s="1"/>
  <c r="AA5581" i="19"/>
  <c r="P5602" i="19"/>
  <c r="AI5595" i="19"/>
  <c r="A5576" i="19" l="1"/>
  <c r="AJ5588" i="19"/>
  <c r="D5588" i="19" s="1"/>
  <c r="K5610" i="19"/>
  <c r="AE5603" i="19"/>
  <c r="Y5596" i="19"/>
  <c r="AB5596" i="19" s="1"/>
  <c r="AG5596" i="19" s="1"/>
  <c r="B5576" i="19"/>
  <c r="H5610" i="19"/>
  <c r="X5603" i="19"/>
  <c r="P5610" i="19"/>
  <c r="AI5603" i="19"/>
  <c r="O5609" i="19"/>
  <c r="AH5602" i="19"/>
  <c r="J5610" i="19"/>
  <c r="O5610" i="19"/>
  <c r="AH5603" i="19"/>
  <c r="AC5589" i="19"/>
  <c r="AA5589" i="19"/>
  <c r="P5609" i="19"/>
  <c r="AI5602" i="19"/>
  <c r="Y5595" i="19"/>
  <c r="AB5595" i="19" s="1"/>
  <c r="AG5595" i="19" s="1"/>
  <c r="H5609" i="19"/>
  <c r="X5602" i="19"/>
  <c r="AF5582" i="19"/>
  <c r="AJ5582" i="19" s="1"/>
  <c r="D5582" i="19" s="1"/>
  <c r="B5583" i="19" s="1"/>
  <c r="K5609" i="19"/>
  <c r="AE5602" i="19"/>
  <c r="J5609" i="19"/>
  <c r="AD5589" i="19" l="1"/>
  <c r="AF5589" i="19" s="1"/>
  <c r="AJ5589" i="19" s="1"/>
  <c r="D5589" i="19" s="1"/>
  <c r="A5583" i="19"/>
  <c r="O5617" i="19"/>
  <c r="AH5610" i="19"/>
  <c r="J5616" i="19"/>
  <c r="J5617" i="19"/>
  <c r="Y5602" i="19"/>
  <c r="AB5602" i="19" s="1"/>
  <c r="AG5602" i="19" s="1"/>
  <c r="Y5603" i="19"/>
  <c r="AB5603" i="19" s="1"/>
  <c r="AG5603" i="19" s="1"/>
  <c r="H5617" i="19"/>
  <c r="X5610" i="19"/>
  <c r="P5617" i="19"/>
  <c r="AI5610" i="19"/>
  <c r="H5616" i="19"/>
  <c r="X5609" i="19"/>
  <c r="AE5610" i="19"/>
  <c r="K5617" i="19"/>
  <c r="AE5609" i="19"/>
  <c r="K5616" i="19"/>
  <c r="O5616" i="19"/>
  <c r="AH5609" i="19"/>
  <c r="AC5595" i="19"/>
  <c r="AA5595" i="19"/>
  <c r="P5616" i="19"/>
  <c r="AI5609" i="19"/>
  <c r="AC5596" i="19"/>
  <c r="AD5596" i="19" s="1"/>
  <c r="AA5596" i="19"/>
  <c r="AD5595" i="19" l="1"/>
  <c r="AF5595" i="19" s="1"/>
  <c r="AJ5595" i="19" s="1"/>
  <c r="D5595" i="19" s="1"/>
  <c r="Y5609" i="19"/>
  <c r="AB5609" i="19" s="1"/>
  <c r="AG5609" i="19" s="1"/>
  <c r="H5623" i="19"/>
  <c r="X5616" i="19"/>
  <c r="K5624" i="19"/>
  <c r="AE5617" i="19"/>
  <c r="AF5596" i="19"/>
  <c r="AJ5596" i="19" s="1"/>
  <c r="D5596" i="19" s="1"/>
  <c r="P5624" i="19"/>
  <c r="AI5617" i="19"/>
  <c r="Y5610" i="19"/>
  <c r="AB5610" i="19" s="1"/>
  <c r="AG5610" i="19" s="1"/>
  <c r="P5623" i="19"/>
  <c r="AI5616" i="19"/>
  <c r="H5624" i="19"/>
  <c r="X5617" i="19"/>
  <c r="O5623" i="19"/>
  <c r="AH5616" i="19"/>
  <c r="AE5616" i="19"/>
  <c r="K5623" i="19"/>
  <c r="J5623" i="19"/>
  <c r="B5590" i="19"/>
  <c r="A5590" i="19"/>
  <c r="AC5603" i="19"/>
  <c r="AA5603" i="19"/>
  <c r="AC5602" i="19"/>
  <c r="AA5602" i="19"/>
  <c r="J5624" i="19"/>
  <c r="AH5617" i="19"/>
  <c r="O5624" i="19"/>
  <c r="AD5603" i="19" l="1"/>
  <c r="AF5603" i="19" s="1"/>
  <c r="AJ5603" i="19" s="1"/>
  <c r="D5603" i="19" s="1"/>
  <c r="A5597" i="19"/>
  <c r="Y5617" i="19"/>
  <c r="AB5617" i="19" s="1"/>
  <c r="AG5617" i="19" s="1"/>
  <c r="J5631" i="19"/>
  <c r="H5631" i="19"/>
  <c r="X5624" i="19"/>
  <c r="P5630" i="19"/>
  <c r="AI5623" i="19"/>
  <c r="B5597" i="19"/>
  <c r="H5630" i="19"/>
  <c r="X5623" i="19"/>
  <c r="AD5602" i="19"/>
  <c r="AF5602" i="19" s="1"/>
  <c r="AJ5602" i="19" s="1"/>
  <c r="D5602" i="19" s="1"/>
  <c r="P5631" i="19"/>
  <c r="AI5624" i="19"/>
  <c r="AC5610" i="19"/>
  <c r="AA5610" i="19"/>
  <c r="J5630" i="19"/>
  <c r="K5631" i="19"/>
  <c r="AE5624" i="19"/>
  <c r="AE5623" i="19"/>
  <c r="K5630" i="19"/>
  <c r="Y5616" i="19"/>
  <c r="AB5616" i="19" s="1"/>
  <c r="AG5616" i="19" s="1"/>
  <c r="AH5624" i="19"/>
  <c r="O5631" i="19"/>
  <c r="O5630" i="19"/>
  <c r="AH5623" i="19"/>
  <c r="AC5609" i="19"/>
  <c r="AA5609" i="19"/>
  <c r="AD5610" i="19" l="1"/>
  <c r="AF5610" i="19" s="1"/>
  <c r="AJ5610" i="19" s="1"/>
  <c r="D5610" i="19" s="1"/>
  <c r="AD5609" i="19"/>
  <c r="AF5609" i="19" s="1"/>
  <c r="AJ5609" i="19" s="1"/>
  <c r="D5609" i="19" s="1"/>
  <c r="A5604" i="19"/>
  <c r="B5604" i="19"/>
  <c r="H5637" i="19"/>
  <c r="X5630" i="19"/>
  <c r="AC5616" i="19"/>
  <c r="AA5616" i="19"/>
  <c r="K5637" i="19"/>
  <c r="AE5630" i="19"/>
  <c r="AE5631" i="19"/>
  <c r="K5638" i="19"/>
  <c r="H5638" i="19"/>
  <c r="X5631" i="19"/>
  <c r="J5637" i="19"/>
  <c r="J5638" i="19"/>
  <c r="P5637" i="19"/>
  <c r="AI5630" i="19"/>
  <c r="Y5624" i="19"/>
  <c r="AB5624" i="19" s="1"/>
  <c r="AG5624" i="19" s="1"/>
  <c r="P5638" i="19"/>
  <c r="AI5631" i="19"/>
  <c r="O5637" i="19"/>
  <c r="AH5630" i="19"/>
  <c r="O5638" i="19"/>
  <c r="AH5631" i="19"/>
  <c r="Y5623" i="19"/>
  <c r="AB5623" i="19" s="1"/>
  <c r="AG5623" i="19" s="1"/>
  <c r="AC5617" i="19"/>
  <c r="AD5617" i="19" s="1"/>
  <c r="AF5617" i="19" s="1"/>
  <c r="AJ5617" i="19" s="1"/>
  <c r="D5617" i="19" s="1"/>
  <c r="AA5617" i="19"/>
  <c r="A5611" i="19" l="1"/>
  <c r="B5611" i="19"/>
  <c r="AD5616" i="19"/>
  <c r="AF5616" i="19" s="1"/>
  <c r="AJ5616" i="19" s="1"/>
  <c r="D5616" i="19" s="1"/>
  <c r="O5645" i="19"/>
  <c r="AH5638" i="19"/>
  <c r="J5644" i="19"/>
  <c r="Y5631" i="19"/>
  <c r="AB5631" i="19" s="1"/>
  <c r="AG5631" i="19" s="1"/>
  <c r="H5645" i="19"/>
  <c r="X5638" i="19"/>
  <c r="K5644" i="19"/>
  <c r="AE5637" i="19"/>
  <c r="J5645" i="19"/>
  <c r="AE5638" i="19"/>
  <c r="K5645" i="19"/>
  <c r="O5644" i="19"/>
  <c r="AH5637" i="19"/>
  <c r="P5645" i="19"/>
  <c r="AI5638" i="19"/>
  <c r="AC5623" i="19"/>
  <c r="AA5623" i="19"/>
  <c r="Y5630" i="19"/>
  <c r="AB5630" i="19" s="1"/>
  <c r="AG5630" i="19" s="1"/>
  <c r="AC5624" i="19"/>
  <c r="AA5624" i="19"/>
  <c r="H5644" i="19"/>
  <c r="X5637" i="19"/>
  <c r="P5644" i="19"/>
  <c r="AI5637" i="19"/>
  <c r="AD5624" i="19" l="1"/>
  <c r="AF5624" i="19" s="1"/>
  <c r="AJ5624" i="19" s="1"/>
  <c r="D5624" i="19" s="1"/>
  <c r="AD5623" i="19"/>
  <c r="AF5623" i="19" s="1"/>
  <c r="AJ5623" i="19" s="1"/>
  <c r="D5623" i="19" s="1"/>
  <c r="H5651" i="19"/>
  <c r="X5644" i="19"/>
  <c r="O5651" i="19"/>
  <c r="AH5644" i="19"/>
  <c r="K5652" i="19"/>
  <c r="AE5645" i="19"/>
  <c r="Y5637" i="19"/>
  <c r="AB5637" i="19" s="1"/>
  <c r="AG5637" i="19" s="1"/>
  <c r="J5652" i="19"/>
  <c r="J5651" i="19"/>
  <c r="P5651" i="19"/>
  <c r="AI5644" i="19"/>
  <c r="K5651" i="19"/>
  <c r="AE5644" i="19"/>
  <c r="Y5638" i="19"/>
  <c r="AB5638" i="19" s="1"/>
  <c r="AG5638" i="19" s="1"/>
  <c r="AC5630" i="19"/>
  <c r="AA5630" i="19"/>
  <c r="H5652" i="19"/>
  <c r="X5645" i="19"/>
  <c r="B5618" i="19"/>
  <c r="A5618" i="19"/>
  <c r="AC5631" i="19"/>
  <c r="AA5631" i="19"/>
  <c r="P5652" i="19"/>
  <c r="AI5645" i="19"/>
  <c r="AH5645" i="19"/>
  <c r="O5652" i="19"/>
  <c r="AD5630" i="19" l="1"/>
  <c r="AF5630" i="19" s="1"/>
  <c r="AJ5630" i="19" s="1"/>
  <c r="D5630" i="19" s="1"/>
  <c r="AD5631" i="19"/>
  <c r="AF5631" i="19" s="1"/>
  <c r="AJ5631" i="19" s="1"/>
  <c r="D5631" i="19" s="1"/>
  <c r="B5625" i="19"/>
  <c r="A5625" i="19"/>
  <c r="J5658" i="19"/>
  <c r="Y5645" i="19"/>
  <c r="AB5645" i="19" s="1"/>
  <c r="AG5645" i="19" s="1"/>
  <c r="J5659" i="19"/>
  <c r="H5659" i="19"/>
  <c r="X5652" i="19"/>
  <c r="AE5652" i="19"/>
  <c r="K5659" i="19"/>
  <c r="P5658" i="19"/>
  <c r="AI5651" i="19"/>
  <c r="Y5644" i="19"/>
  <c r="AB5644" i="19" s="1"/>
  <c r="AG5644" i="19" s="1"/>
  <c r="P5659" i="19"/>
  <c r="AI5652" i="19"/>
  <c r="AC5637" i="19"/>
  <c r="AA5637" i="19"/>
  <c r="AC5638" i="19"/>
  <c r="AA5638" i="19"/>
  <c r="O5658" i="19"/>
  <c r="AH5651" i="19"/>
  <c r="K5658" i="19"/>
  <c r="AE5651" i="19"/>
  <c r="AH5652" i="19"/>
  <c r="O5659" i="19"/>
  <c r="H5658" i="19"/>
  <c r="X5651" i="19"/>
  <c r="AD5637" i="19" l="1"/>
  <c r="AF5637" i="19" s="1"/>
  <c r="AJ5637" i="19" s="1"/>
  <c r="D5637" i="19" s="1"/>
  <c r="B5632" i="19"/>
  <c r="A5632" i="19"/>
  <c r="AE5658" i="19"/>
  <c r="K5665" i="19"/>
  <c r="AH5659" i="19"/>
  <c r="O5666" i="19"/>
  <c r="Y5652" i="19"/>
  <c r="AB5652" i="19" s="1"/>
  <c r="AG5652" i="19" s="1"/>
  <c r="O5665" i="19"/>
  <c r="AH5658" i="19"/>
  <c r="H5666" i="19"/>
  <c r="X5659" i="19"/>
  <c r="AC5645" i="19"/>
  <c r="AA5645" i="19"/>
  <c r="J5665" i="19"/>
  <c r="P5665" i="19"/>
  <c r="AI5658" i="19"/>
  <c r="AD5638" i="19"/>
  <c r="AF5638" i="19" s="1"/>
  <c r="AJ5638" i="19" s="1"/>
  <c r="D5638" i="19" s="1"/>
  <c r="J5666" i="19"/>
  <c r="P5666" i="19"/>
  <c r="AI5659" i="19"/>
  <c r="Y5651" i="19"/>
  <c r="AB5651" i="19" s="1"/>
  <c r="AG5651" i="19" s="1"/>
  <c r="H5665" i="19"/>
  <c r="X5658" i="19"/>
  <c r="AE5659" i="19"/>
  <c r="K5666" i="19"/>
  <c r="AC5644" i="19"/>
  <c r="AA5644" i="19"/>
  <c r="AD5644" i="19" l="1"/>
  <c r="AF5644" i="19" s="1"/>
  <c r="AJ5644" i="19" s="1"/>
  <c r="D5644" i="19" s="1"/>
  <c r="AD5645" i="19"/>
  <c r="AF5645" i="19" s="1"/>
  <c r="AJ5645" i="19" s="1"/>
  <c r="D5645" i="19" s="1"/>
  <c r="B5639" i="19"/>
  <c r="A5639" i="19"/>
  <c r="J5672" i="19"/>
  <c r="Y5659" i="19"/>
  <c r="AB5659" i="19" s="1"/>
  <c r="AG5659" i="19" s="1"/>
  <c r="AE5666" i="19"/>
  <c r="K5673" i="19"/>
  <c r="AC5652" i="19"/>
  <c r="AD5652" i="19" s="1"/>
  <c r="AA5652" i="19"/>
  <c r="O5673" i="19"/>
  <c r="AH5666" i="19"/>
  <c r="Y5658" i="19"/>
  <c r="AB5658" i="19" s="1"/>
  <c r="AG5658" i="19" s="1"/>
  <c r="H5672" i="19"/>
  <c r="X5665" i="19"/>
  <c r="H5673" i="19"/>
  <c r="X5666" i="19"/>
  <c r="P5673" i="19"/>
  <c r="AI5666" i="19"/>
  <c r="J5673" i="19"/>
  <c r="AC5651" i="19"/>
  <c r="AA5651" i="19"/>
  <c r="O5672" i="19"/>
  <c r="AH5665" i="19"/>
  <c r="K5672" i="19"/>
  <c r="AE5665" i="19"/>
  <c r="P5672" i="19"/>
  <c r="AI5665" i="19"/>
  <c r="A5646" i="19" l="1"/>
  <c r="AD5651" i="19"/>
  <c r="AF5651" i="19" s="1"/>
  <c r="AJ5651" i="19" s="1"/>
  <c r="D5651" i="19" s="1"/>
  <c r="B5646" i="19"/>
  <c r="P5679" i="19"/>
  <c r="AI5672" i="19"/>
  <c r="AE5672" i="19"/>
  <c r="K5679" i="19"/>
  <c r="AF5652" i="19"/>
  <c r="AJ5652" i="19" s="1"/>
  <c r="D5652" i="19" s="1"/>
  <c r="P5680" i="19"/>
  <c r="AI5673" i="19"/>
  <c r="H5680" i="19"/>
  <c r="X5673" i="19"/>
  <c r="J5679" i="19"/>
  <c r="K5680" i="19"/>
  <c r="AE5673" i="19"/>
  <c r="J5680" i="19"/>
  <c r="AC5659" i="19"/>
  <c r="AA5659" i="19"/>
  <c r="Y5665" i="19"/>
  <c r="AB5665" i="19" s="1"/>
  <c r="AG5665" i="19" s="1"/>
  <c r="AC5658" i="19"/>
  <c r="AA5658" i="19"/>
  <c r="O5680" i="19"/>
  <c r="AH5673" i="19"/>
  <c r="O5679" i="19"/>
  <c r="AH5672" i="19"/>
  <c r="Y5666" i="19"/>
  <c r="AB5666" i="19" s="1"/>
  <c r="AG5666" i="19" s="1"/>
  <c r="H5679" i="19"/>
  <c r="X5672" i="19"/>
  <c r="Y5672" i="19" s="1"/>
  <c r="AA5672" i="19" s="1"/>
  <c r="AD5659" i="19" l="1"/>
  <c r="AF5659" i="19" s="1"/>
  <c r="AJ5659" i="19" s="1"/>
  <c r="D5659" i="19" s="1"/>
  <c r="AD5658" i="19"/>
  <c r="AF5658" i="19" s="1"/>
  <c r="AJ5658" i="19" s="1"/>
  <c r="D5658" i="19" s="1"/>
  <c r="B5653" i="19"/>
  <c r="A5653" i="19"/>
  <c r="AB5672" i="19"/>
  <c r="AG5672" i="19" s="1"/>
  <c r="AC5672" i="19"/>
  <c r="AD5672" i="19" s="1"/>
  <c r="AF5672" i="19" s="1"/>
  <c r="O5686" i="19"/>
  <c r="AH5679" i="19"/>
  <c r="J5686" i="19"/>
  <c r="AH5680" i="19"/>
  <c r="O5687" i="19"/>
  <c r="AC5666" i="19"/>
  <c r="AA5666" i="19"/>
  <c r="Y5673" i="19"/>
  <c r="H5687" i="19"/>
  <c r="X5680" i="19"/>
  <c r="H5686" i="19"/>
  <c r="X5679" i="19"/>
  <c r="K5687" i="19"/>
  <c r="AE5680" i="19"/>
  <c r="AI5680" i="19"/>
  <c r="P5687" i="19"/>
  <c r="AC5665" i="19"/>
  <c r="AA5665" i="19"/>
  <c r="K5686" i="19"/>
  <c r="AE5679" i="19"/>
  <c r="J5687" i="19"/>
  <c r="P5686" i="19"/>
  <c r="AI5679" i="19"/>
  <c r="AJ5672" i="19" l="1"/>
  <c r="D5672" i="19" s="1"/>
  <c r="AD5666" i="19"/>
  <c r="AF5666" i="19" s="1"/>
  <c r="AJ5666" i="19" s="1"/>
  <c r="D5666" i="19" s="1"/>
  <c r="B5660" i="19"/>
  <c r="AC5673" i="19"/>
  <c r="AA5673" i="19"/>
  <c r="Y5680" i="19"/>
  <c r="AB5680" i="19" s="1"/>
  <c r="AG5680" i="19" s="1"/>
  <c r="H5694" i="19"/>
  <c r="X5687" i="19"/>
  <c r="AB5673" i="19"/>
  <c r="AG5673" i="19" s="1"/>
  <c r="J5694" i="19"/>
  <c r="AD5665" i="19"/>
  <c r="AF5665" i="19" s="1"/>
  <c r="AJ5665" i="19" s="1"/>
  <c r="D5665" i="19" s="1"/>
  <c r="P5694" i="19"/>
  <c r="AI5687" i="19"/>
  <c r="O5694" i="19"/>
  <c r="AH5687" i="19"/>
  <c r="A5660" i="19"/>
  <c r="J5693" i="19"/>
  <c r="AE5687" i="19"/>
  <c r="K5694" i="19"/>
  <c r="O5693" i="19"/>
  <c r="AH5686" i="19"/>
  <c r="P5693" i="19"/>
  <c r="AI5686" i="19"/>
  <c r="K5693" i="19"/>
  <c r="AE5686" i="19"/>
  <c r="Y5679" i="19"/>
  <c r="AB5679" i="19" s="1"/>
  <c r="AG5679" i="19" s="1"/>
  <c r="H5693" i="19"/>
  <c r="X5686" i="19"/>
  <c r="A5667" i="19" l="1"/>
  <c r="B5667" i="19"/>
  <c r="AH5694" i="19"/>
  <c r="O5701" i="19"/>
  <c r="P5701" i="19"/>
  <c r="AI5694" i="19"/>
  <c r="K5700" i="19"/>
  <c r="AE5693" i="19"/>
  <c r="AC5679" i="19"/>
  <c r="AD5679" i="19" s="1"/>
  <c r="AF5679" i="19" s="1"/>
  <c r="AJ5679" i="19" s="1"/>
  <c r="D5679" i="19" s="1"/>
  <c r="AA5679" i="19"/>
  <c r="J5701" i="19"/>
  <c r="AC5680" i="19"/>
  <c r="AA5680" i="19"/>
  <c r="Y5686" i="19"/>
  <c r="H5700" i="19"/>
  <c r="X5693" i="19"/>
  <c r="P5700" i="19"/>
  <c r="AI5693" i="19"/>
  <c r="Y5687" i="19"/>
  <c r="AB5687" i="19" s="1"/>
  <c r="AG5687" i="19" s="1"/>
  <c r="O5700" i="19"/>
  <c r="AH5693" i="19"/>
  <c r="H5701" i="19"/>
  <c r="X5694" i="19"/>
  <c r="K5701" i="19"/>
  <c r="AE5694" i="19"/>
  <c r="J5700" i="19"/>
  <c r="AD5673" i="19"/>
  <c r="AF5673" i="19" s="1"/>
  <c r="AJ5673" i="19" s="1"/>
  <c r="D5673" i="19" s="1"/>
  <c r="AD5680" i="19" l="1"/>
  <c r="AF5680" i="19" s="1"/>
  <c r="AJ5680" i="19" s="1"/>
  <c r="D5680" i="19" s="1"/>
  <c r="B5674" i="19"/>
  <c r="A5674" i="19"/>
  <c r="AC5686" i="19"/>
  <c r="AA5686" i="19"/>
  <c r="AB5686" i="19"/>
  <c r="AG5686" i="19" s="1"/>
  <c r="J5707" i="19"/>
  <c r="K5708" i="19"/>
  <c r="AE5701" i="19"/>
  <c r="J5708" i="19"/>
  <c r="O5707" i="19"/>
  <c r="AH5700" i="19"/>
  <c r="Y5694" i="19"/>
  <c r="H5708" i="19"/>
  <c r="X5701" i="19"/>
  <c r="AE5700" i="19"/>
  <c r="K5707" i="19"/>
  <c r="AC5687" i="19"/>
  <c r="AA5687" i="19"/>
  <c r="P5708" i="19"/>
  <c r="AI5701" i="19"/>
  <c r="AH5701" i="19"/>
  <c r="O5708" i="19"/>
  <c r="P5707" i="19"/>
  <c r="AI5700" i="19"/>
  <c r="Y5693" i="19"/>
  <c r="H5707" i="19"/>
  <c r="X5700" i="19"/>
  <c r="AD5686" i="19" l="1"/>
  <c r="AF5686" i="19" s="1"/>
  <c r="AJ5686" i="19" s="1"/>
  <c r="D5686" i="19" s="1"/>
  <c r="A5681" i="19"/>
  <c r="B5681" i="19"/>
  <c r="AC5693" i="19"/>
  <c r="AA5693" i="19"/>
  <c r="H5714" i="19"/>
  <c r="X5707" i="19"/>
  <c r="Y5707" i="19" s="1"/>
  <c r="AC5694" i="19"/>
  <c r="AA5694" i="19"/>
  <c r="O5714" i="19"/>
  <c r="AH5707" i="19"/>
  <c r="AI5708" i="19"/>
  <c r="P5715" i="19"/>
  <c r="Y5701" i="19"/>
  <c r="AB5701" i="19" s="1"/>
  <c r="AG5701" i="19" s="1"/>
  <c r="P5714" i="19"/>
  <c r="AI5707" i="19"/>
  <c r="AH5708" i="19"/>
  <c r="O5715" i="19"/>
  <c r="AD5687" i="19"/>
  <c r="AF5687" i="19" s="1"/>
  <c r="AJ5687" i="19" s="1"/>
  <c r="D5687" i="19" s="1"/>
  <c r="J5714" i="19"/>
  <c r="K5714" i="19"/>
  <c r="AE5707" i="19"/>
  <c r="H5715" i="19"/>
  <c r="X5708" i="19"/>
  <c r="AB5693" i="19"/>
  <c r="AG5693" i="19" s="1"/>
  <c r="J5715" i="19"/>
  <c r="AE5708" i="19"/>
  <c r="K5715" i="19"/>
  <c r="Y5700" i="19"/>
  <c r="AB5700" i="19" s="1"/>
  <c r="AG5700" i="19" s="1"/>
  <c r="AB5694" i="19"/>
  <c r="AG5694" i="19" s="1"/>
  <c r="AD5694" i="19" l="1"/>
  <c r="AF5694" i="19" s="1"/>
  <c r="AJ5694" i="19" s="1"/>
  <c r="D5694" i="19" s="1"/>
  <c r="A5688" i="19"/>
  <c r="AC5707" i="19"/>
  <c r="AA5707" i="19"/>
  <c r="AB5707" i="19"/>
  <c r="AG5707" i="19" s="1"/>
  <c r="AD5693" i="19"/>
  <c r="AF5693" i="19" s="1"/>
  <c r="AJ5693" i="19" s="1"/>
  <c r="D5693" i="19" s="1"/>
  <c r="P5722" i="19"/>
  <c r="AI5715" i="19"/>
  <c r="H5722" i="19"/>
  <c r="X5715" i="19"/>
  <c r="J5722" i="19"/>
  <c r="K5722" i="19"/>
  <c r="AE5715" i="19"/>
  <c r="P5721" i="19"/>
  <c r="AI5714" i="19"/>
  <c r="O5722" i="19"/>
  <c r="AH5715" i="19"/>
  <c r="AC5701" i="19"/>
  <c r="AA5701" i="19"/>
  <c r="Y5708" i="19"/>
  <c r="AB5708" i="19" s="1"/>
  <c r="AG5708" i="19" s="1"/>
  <c r="O5721" i="19"/>
  <c r="AH5714" i="19"/>
  <c r="K5721" i="19"/>
  <c r="AE5714" i="19"/>
  <c r="J5721" i="19"/>
  <c r="H5721" i="19"/>
  <c r="X5714" i="19"/>
  <c r="B5688" i="19"/>
  <c r="AC5700" i="19"/>
  <c r="AA5700" i="19"/>
  <c r="AD5701" i="19" l="1"/>
  <c r="AF5701" i="19" s="1"/>
  <c r="AJ5701" i="19" s="1"/>
  <c r="D5701" i="19" s="1"/>
  <c r="A5695" i="19"/>
  <c r="AD5707" i="19"/>
  <c r="AF5707" i="19" s="1"/>
  <c r="AJ5707" i="19" s="1"/>
  <c r="D5707" i="19" s="1"/>
  <c r="AD5700" i="19"/>
  <c r="AF5700" i="19" s="1"/>
  <c r="AJ5700" i="19" s="1"/>
  <c r="D5700" i="19" s="1"/>
  <c r="J5728" i="19"/>
  <c r="K5729" i="19"/>
  <c r="AE5722" i="19"/>
  <c r="H5729" i="19"/>
  <c r="X5722" i="19"/>
  <c r="K5728" i="19"/>
  <c r="AE5721" i="19"/>
  <c r="AC5708" i="19"/>
  <c r="AD5708" i="19" s="1"/>
  <c r="AF5708" i="19" s="1"/>
  <c r="AJ5708" i="19" s="1"/>
  <c r="D5708" i="19" s="1"/>
  <c r="AA5708" i="19"/>
  <c r="P5728" i="19"/>
  <c r="AI5721" i="19"/>
  <c r="Y5714" i="19"/>
  <c r="AB5714" i="19" s="1"/>
  <c r="AG5714" i="19" s="1"/>
  <c r="H5728" i="19"/>
  <c r="X5721" i="19"/>
  <c r="O5728" i="19"/>
  <c r="AH5721" i="19"/>
  <c r="J5729" i="19"/>
  <c r="B5695" i="19"/>
  <c r="Y5715" i="19"/>
  <c r="AB5715" i="19" s="1"/>
  <c r="AG5715" i="19" s="1"/>
  <c r="AH5722" i="19"/>
  <c r="O5729" i="19"/>
  <c r="P5729" i="19"/>
  <c r="AI5722" i="19"/>
  <c r="B5709" i="19" l="1"/>
  <c r="B5702" i="19"/>
  <c r="AI5729" i="19"/>
  <c r="P5736" i="19"/>
  <c r="K5736" i="19"/>
  <c r="AE5729" i="19"/>
  <c r="J5735" i="19"/>
  <c r="AE5728" i="19"/>
  <c r="K5735" i="19"/>
  <c r="A5709" i="19"/>
  <c r="O5735" i="19"/>
  <c r="AH5728" i="19"/>
  <c r="Y5721" i="19"/>
  <c r="AB5721" i="19" s="1"/>
  <c r="AG5721" i="19" s="1"/>
  <c r="H5735" i="19"/>
  <c r="X5728" i="19"/>
  <c r="AC5714" i="19"/>
  <c r="AD5714" i="19" s="1"/>
  <c r="AF5714" i="19" s="1"/>
  <c r="AJ5714" i="19" s="1"/>
  <c r="D5714" i="19" s="1"/>
  <c r="AA5714" i="19"/>
  <c r="A5702" i="19"/>
  <c r="P5735" i="19"/>
  <c r="AI5728" i="19"/>
  <c r="O5736" i="19"/>
  <c r="AH5729" i="19"/>
  <c r="AC5715" i="19"/>
  <c r="AA5715" i="19"/>
  <c r="Y5722" i="19"/>
  <c r="AB5722" i="19" s="1"/>
  <c r="AG5722" i="19" s="1"/>
  <c r="H5736" i="19"/>
  <c r="X5729" i="19"/>
  <c r="J5736" i="19"/>
  <c r="AD5715" i="19" l="1"/>
  <c r="AF5715" i="19" s="1"/>
  <c r="AJ5715" i="19" s="1"/>
  <c r="D5715" i="19" s="1"/>
  <c r="B5716" i="19" s="1"/>
  <c r="J5743" i="19"/>
  <c r="H5743" i="19"/>
  <c r="X5736" i="19"/>
  <c r="H5742" i="19"/>
  <c r="X5735" i="19"/>
  <c r="Y5729" i="19"/>
  <c r="AB5729" i="19" s="1"/>
  <c r="AG5729" i="19" s="1"/>
  <c r="AC5722" i="19"/>
  <c r="AA5722" i="19"/>
  <c r="AH5736" i="19"/>
  <c r="O5743" i="19"/>
  <c r="J5742" i="19"/>
  <c r="AE5736" i="19"/>
  <c r="K5743" i="19"/>
  <c r="AC5721" i="19"/>
  <c r="AD5721" i="19" s="1"/>
  <c r="AF5721" i="19" s="1"/>
  <c r="AJ5721" i="19" s="1"/>
  <c r="D5721" i="19" s="1"/>
  <c r="AA5721" i="19"/>
  <c r="P5742" i="19"/>
  <c r="AI5735" i="19"/>
  <c r="P5743" i="19"/>
  <c r="AI5736" i="19"/>
  <c r="Y5728" i="19"/>
  <c r="O5742" i="19"/>
  <c r="AH5735" i="19"/>
  <c r="K5742" i="19"/>
  <c r="AE5735" i="19"/>
  <c r="AD5722" i="19" l="1"/>
  <c r="AF5722" i="19" s="1"/>
  <c r="AJ5722" i="19" s="1"/>
  <c r="D5722" i="19" s="1"/>
  <c r="B5723" i="19" s="1"/>
  <c r="AC5728" i="19"/>
  <c r="AA5728" i="19"/>
  <c r="H5749" i="19"/>
  <c r="X5742" i="19"/>
  <c r="K5749" i="19"/>
  <c r="AE5742" i="19"/>
  <c r="J5749" i="19"/>
  <c r="AH5743" i="19"/>
  <c r="O5750" i="19"/>
  <c r="O5749" i="19"/>
  <c r="AH5742" i="19"/>
  <c r="AB5728" i="19"/>
  <c r="AG5728" i="19" s="1"/>
  <c r="P5750" i="19"/>
  <c r="AI5743" i="19"/>
  <c r="AC5729" i="19"/>
  <c r="AA5729" i="19"/>
  <c r="Y5735" i="19"/>
  <c r="AB5735" i="19" s="1"/>
  <c r="AG5735" i="19" s="1"/>
  <c r="P5749" i="19"/>
  <c r="AI5742" i="19"/>
  <c r="A5716" i="19"/>
  <c r="Y5736" i="19"/>
  <c r="AB5736" i="19" s="1"/>
  <c r="AG5736" i="19" s="1"/>
  <c r="H5750" i="19"/>
  <c r="X5743" i="19"/>
  <c r="K5750" i="19"/>
  <c r="AE5743" i="19"/>
  <c r="J5750" i="19"/>
  <c r="A5723" i="19" l="1"/>
  <c r="AD5728" i="19"/>
  <c r="AF5728" i="19" s="1"/>
  <c r="AD5729" i="19"/>
  <c r="AF5729" i="19" s="1"/>
  <c r="AJ5729" i="19" s="1"/>
  <c r="D5729" i="19" s="1"/>
  <c r="AI5750" i="19"/>
  <c r="P5757" i="19"/>
  <c r="J5757" i="19"/>
  <c r="AE5750" i="19"/>
  <c r="K5757" i="19"/>
  <c r="O5756" i="19"/>
  <c r="AH5749" i="19"/>
  <c r="Y5743" i="19"/>
  <c r="AB5743" i="19" s="1"/>
  <c r="AG5743" i="19" s="1"/>
  <c r="O5757" i="19"/>
  <c r="AH5750" i="19"/>
  <c r="H5757" i="19"/>
  <c r="X5750" i="19"/>
  <c r="AC5736" i="19"/>
  <c r="AA5736" i="19"/>
  <c r="J5756" i="19"/>
  <c r="AE5749" i="19"/>
  <c r="K5756" i="19"/>
  <c r="P5756" i="19"/>
  <c r="AI5749" i="19"/>
  <c r="Y5742" i="19"/>
  <c r="AB5742" i="19" s="1"/>
  <c r="AG5742" i="19" s="1"/>
  <c r="AC5735" i="19"/>
  <c r="AA5735" i="19"/>
  <c r="H5756" i="19"/>
  <c r="X5749" i="19"/>
  <c r="AD5735" i="19" l="1"/>
  <c r="AF5735" i="19" s="1"/>
  <c r="AJ5735" i="19" s="1"/>
  <c r="D5735" i="19" s="1"/>
  <c r="AJ5728" i="19"/>
  <c r="D5728" i="19" s="1"/>
  <c r="A5730" i="19" s="1"/>
  <c r="Y5749" i="19"/>
  <c r="AB5749" i="19" s="1"/>
  <c r="AG5749" i="19" s="1"/>
  <c r="AD5736" i="19"/>
  <c r="AF5736" i="19" s="1"/>
  <c r="AJ5736" i="19" s="1"/>
  <c r="D5736" i="19" s="1"/>
  <c r="Y5750" i="19"/>
  <c r="AB5750" i="19" s="1"/>
  <c r="AG5750" i="19" s="1"/>
  <c r="H5764" i="19"/>
  <c r="X5757" i="19"/>
  <c r="AC5743" i="19"/>
  <c r="AA5743" i="19"/>
  <c r="AE5757" i="19"/>
  <c r="K5764" i="19"/>
  <c r="P5763" i="19"/>
  <c r="AI5756" i="19"/>
  <c r="K5763" i="19"/>
  <c r="AE5756" i="19"/>
  <c r="AC5742" i="19"/>
  <c r="AA5742" i="19"/>
  <c r="O5763" i="19"/>
  <c r="AH5756" i="19"/>
  <c r="J5764" i="19"/>
  <c r="P5764" i="19"/>
  <c r="AI5757" i="19"/>
  <c r="H5763" i="19"/>
  <c r="X5756" i="19"/>
  <c r="O5764" i="19"/>
  <c r="AH5757" i="19"/>
  <c r="J5763" i="19"/>
  <c r="B5730" i="19" l="1"/>
  <c r="B5737" i="19"/>
  <c r="AD5742" i="19"/>
  <c r="AF5742" i="19" s="1"/>
  <c r="AJ5742" i="19" s="1"/>
  <c r="D5742" i="19" s="1"/>
  <c r="A5737" i="19"/>
  <c r="J5770" i="19"/>
  <c r="K5770" i="19"/>
  <c r="AE5763" i="19"/>
  <c r="O5771" i="19"/>
  <c r="AH5764" i="19"/>
  <c r="K5771" i="19"/>
  <c r="AE5764" i="19"/>
  <c r="H5770" i="19"/>
  <c r="X5763" i="19"/>
  <c r="P5770" i="19"/>
  <c r="AI5763" i="19"/>
  <c r="P5771" i="19"/>
  <c r="AI5764" i="19"/>
  <c r="Y5757" i="19"/>
  <c r="J5771" i="19"/>
  <c r="H5771" i="19"/>
  <c r="X5764" i="19"/>
  <c r="O5770" i="19"/>
  <c r="AH5763" i="19"/>
  <c r="Y5756" i="19"/>
  <c r="AB5756" i="19" s="1"/>
  <c r="AG5756" i="19" s="1"/>
  <c r="AC5750" i="19"/>
  <c r="AA5750" i="19"/>
  <c r="AD5743" i="19"/>
  <c r="AF5743" i="19" s="1"/>
  <c r="AJ5743" i="19" s="1"/>
  <c r="D5743" i="19" s="1"/>
  <c r="AC5749" i="19"/>
  <c r="AA5749" i="19"/>
  <c r="AD5750" i="19" l="1"/>
  <c r="AF5750" i="19" s="1"/>
  <c r="AJ5750" i="19" s="1"/>
  <c r="D5750" i="19" s="1"/>
  <c r="AD5749" i="19"/>
  <c r="AF5749" i="19" s="1"/>
  <c r="AJ5749" i="19" s="1"/>
  <c r="D5749" i="19" s="1"/>
  <c r="B5744" i="19"/>
  <c r="AC5757" i="19"/>
  <c r="AA5757" i="19"/>
  <c r="H5777" i="19"/>
  <c r="X5770" i="19"/>
  <c r="AH5771" i="19"/>
  <c r="O5778" i="19"/>
  <c r="A5744" i="19"/>
  <c r="P5777" i="19"/>
  <c r="AI5770" i="19"/>
  <c r="Y5763" i="19"/>
  <c r="AB5763" i="19" s="1"/>
  <c r="AG5763" i="19" s="1"/>
  <c r="AC5756" i="19"/>
  <c r="AD5756" i="19" s="1"/>
  <c r="AA5756" i="19"/>
  <c r="K5778" i="19"/>
  <c r="AE5771" i="19"/>
  <c r="K5777" i="19"/>
  <c r="AE5770" i="19"/>
  <c r="J5778" i="19"/>
  <c r="J5777" i="19"/>
  <c r="P5778" i="19"/>
  <c r="AI5771" i="19"/>
  <c r="O5777" i="19"/>
  <c r="AH5770" i="19"/>
  <c r="Y5764" i="19"/>
  <c r="AB5764" i="19" s="1"/>
  <c r="AG5764" i="19" s="1"/>
  <c r="H5778" i="19"/>
  <c r="X5771" i="19"/>
  <c r="AB5757" i="19"/>
  <c r="AG5757" i="19" s="1"/>
  <c r="A5751" i="19" l="1"/>
  <c r="B5751" i="19"/>
  <c r="AD5757" i="19"/>
  <c r="AF5757" i="19" s="1"/>
  <c r="AJ5757" i="19" s="1"/>
  <c r="D5757" i="19" s="1"/>
  <c r="Y5771" i="19"/>
  <c r="AB5771" i="19" s="1"/>
  <c r="AG5771" i="19" s="1"/>
  <c r="AF5756" i="19"/>
  <c r="AJ5756" i="19" s="1"/>
  <c r="D5756" i="19" s="1"/>
  <c r="AC5764" i="19"/>
  <c r="AA5764" i="19"/>
  <c r="AC5763" i="19"/>
  <c r="AA5763" i="19"/>
  <c r="AI5778" i="19"/>
  <c r="P5785" i="19"/>
  <c r="O5785" i="19"/>
  <c r="AH5778" i="19"/>
  <c r="Y5770" i="19"/>
  <c r="AB5770" i="19" s="1"/>
  <c r="AG5770" i="19" s="1"/>
  <c r="J5785" i="19"/>
  <c r="P5784" i="19"/>
  <c r="AI5777" i="19"/>
  <c r="J5784" i="19"/>
  <c r="H5784" i="19"/>
  <c r="X5777" i="19"/>
  <c r="K5785" i="19"/>
  <c r="AE5778" i="19"/>
  <c r="H5785" i="19"/>
  <c r="X5778" i="19"/>
  <c r="O5784" i="19"/>
  <c r="AH5777" i="19"/>
  <c r="AE5777" i="19"/>
  <c r="K5784" i="19"/>
  <c r="AD5763" i="19" l="1"/>
  <c r="AF5763" i="19" s="1"/>
  <c r="AJ5763" i="19" s="1"/>
  <c r="D5763" i="19" s="1"/>
  <c r="AD5764" i="19"/>
  <c r="AF5764" i="19" s="1"/>
  <c r="AJ5764" i="19" s="1"/>
  <c r="D5764" i="19" s="1"/>
  <c r="B5758" i="19"/>
  <c r="O5792" i="19"/>
  <c r="AH5785" i="19"/>
  <c r="O5791" i="19"/>
  <c r="AH5784" i="19"/>
  <c r="Y5778" i="19"/>
  <c r="AB5778" i="19" s="1"/>
  <c r="AG5778" i="19" s="1"/>
  <c r="P5792" i="19"/>
  <c r="AI5785" i="19"/>
  <c r="H5792" i="19"/>
  <c r="X5785" i="19"/>
  <c r="AE5785" i="19"/>
  <c r="K5792" i="19"/>
  <c r="Y5777" i="19"/>
  <c r="H5791" i="19"/>
  <c r="X5784" i="19"/>
  <c r="J5792" i="19"/>
  <c r="AE5784" i="19"/>
  <c r="K5791" i="19"/>
  <c r="AC5770" i="19"/>
  <c r="AA5770" i="19"/>
  <c r="A5758" i="19"/>
  <c r="J5791" i="19"/>
  <c r="P5791" i="19"/>
  <c r="AI5784" i="19"/>
  <c r="AC5771" i="19"/>
  <c r="AA5771" i="19"/>
  <c r="AD5770" i="19" l="1"/>
  <c r="AF5770" i="19" s="1"/>
  <c r="AJ5770" i="19" s="1"/>
  <c r="D5770" i="19" s="1"/>
  <c r="AD5771" i="19"/>
  <c r="AF5771" i="19" s="1"/>
  <c r="AJ5771" i="19" s="1"/>
  <c r="D5771" i="19" s="1"/>
  <c r="AC5777" i="19"/>
  <c r="AA5777" i="19"/>
  <c r="H5799" i="19"/>
  <c r="X5792" i="19"/>
  <c r="J5798" i="19"/>
  <c r="P5799" i="19"/>
  <c r="AI5792" i="19"/>
  <c r="K5799" i="19"/>
  <c r="AE5792" i="19"/>
  <c r="Y5785" i="19"/>
  <c r="AC5778" i="19"/>
  <c r="AA5778" i="19"/>
  <c r="K5798" i="19"/>
  <c r="AE5791" i="19"/>
  <c r="AB5777" i="19"/>
  <c r="AG5777" i="19" s="1"/>
  <c r="P5798" i="19"/>
  <c r="AI5791" i="19"/>
  <c r="O5798" i="19"/>
  <c r="AH5791" i="19"/>
  <c r="A5765" i="19"/>
  <c r="B5765" i="19"/>
  <c r="J5799" i="19"/>
  <c r="Y5784" i="19"/>
  <c r="H5798" i="19"/>
  <c r="X5791" i="19"/>
  <c r="O5799" i="19"/>
  <c r="AH5792" i="19"/>
  <c r="AD5778" i="19" l="1"/>
  <c r="AF5778" i="19" s="1"/>
  <c r="AJ5778" i="19" s="1"/>
  <c r="D5778" i="19" s="1"/>
  <c r="A5772" i="19"/>
  <c r="AD5777" i="19"/>
  <c r="AF5777" i="19" s="1"/>
  <c r="AJ5777" i="19" s="1"/>
  <c r="D5777" i="19" s="1"/>
  <c r="AC5784" i="19"/>
  <c r="AA5784" i="19"/>
  <c r="AC5785" i="19"/>
  <c r="AA5785" i="19"/>
  <c r="J5806" i="19"/>
  <c r="AE5799" i="19"/>
  <c r="K5806" i="19"/>
  <c r="O5805" i="19"/>
  <c r="AH5798" i="19"/>
  <c r="H5805" i="19"/>
  <c r="X5798" i="19"/>
  <c r="AB5784" i="19"/>
  <c r="AG5784" i="19" s="1"/>
  <c r="AB5785" i="19"/>
  <c r="AG5785" i="19" s="1"/>
  <c r="P5806" i="19"/>
  <c r="AI5799" i="19"/>
  <c r="P5805" i="19"/>
  <c r="AI5798" i="19"/>
  <c r="Y5792" i="19"/>
  <c r="AB5792" i="19" s="1"/>
  <c r="AG5792" i="19" s="1"/>
  <c r="J5805" i="19"/>
  <c r="K5805" i="19"/>
  <c r="AE5798" i="19"/>
  <c r="H5806" i="19"/>
  <c r="X5799" i="19"/>
  <c r="AH5799" i="19"/>
  <c r="O5806" i="19"/>
  <c r="B5772" i="19"/>
  <c r="Y5791" i="19"/>
  <c r="AB5791" i="19" s="1"/>
  <c r="AG5791" i="19" s="1"/>
  <c r="AD5785" i="19" l="1"/>
  <c r="AF5785" i="19" s="1"/>
  <c r="AJ5785" i="19" s="1"/>
  <c r="D5785" i="19" s="1"/>
  <c r="AD5784" i="19"/>
  <c r="AF5784" i="19" s="1"/>
  <c r="AJ5784" i="19" s="1"/>
  <c r="D5784" i="19" s="1"/>
  <c r="A5779" i="19"/>
  <c r="B5779" i="19"/>
  <c r="AI5806" i="19"/>
  <c r="P5813" i="19"/>
  <c r="H5812" i="19"/>
  <c r="X5805" i="19"/>
  <c r="O5812" i="19"/>
  <c r="AH5805" i="19"/>
  <c r="AC5791" i="19"/>
  <c r="AD5791" i="19" s="1"/>
  <c r="AA5791" i="19"/>
  <c r="Y5798" i="19"/>
  <c r="AB5798" i="19" s="1"/>
  <c r="AG5798" i="19" s="1"/>
  <c r="Y5799" i="19"/>
  <c r="H5813" i="19"/>
  <c r="X5806" i="19"/>
  <c r="J5812" i="19"/>
  <c r="J5813" i="19"/>
  <c r="AC5792" i="19"/>
  <c r="AA5792" i="19"/>
  <c r="AH5806" i="19"/>
  <c r="O5813" i="19"/>
  <c r="AE5806" i="19"/>
  <c r="K5813" i="19"/>
  <c r="K5812" i="19"/>
  <c r="AE5805" i="19"/>
  <c r="P5812" i="19"/>
  <c r="AI5805" i="19"/>
  <c r="AD5792" i="19" l="1"/>
  <c r="AF5792" i="19" s="1"/>
  <c r="AJ5792" i="19" s="1"/>
  <c r="D5792" i="19" s="1"/>
  <c r="B5786" i="19"/>
  <c r="AC5799" i="19"/>
  <c r="AA5799" i="19"/>
  <c r="AC5798" i="19"/>
  <c r="AA5798" i="19"/>
  <c r="K5820" i="19"/>
  <c r="AE5813" i="19"/>
  <c r="AH5813" i="19"/>
  <c r="O5820" i="19"/>
  <c r="AB5799" i="19"/>
  <c r="AG5799" i="19" s="1"/>
  <c r="P5819" i="19"/>
  <c r="AI5812" i="19"/>
  <c r="AE5812" i="19"/>
  <c r="K5819" i="19"/>
  <c r="J5820" i="19"/>
  <c r="P5820" i="19"/>
  <c r="AI5813" i="19"/>
  <c r="Y5806" i="19"/>
  <c r="AB5806" i="19" s="1"/>
  <c r="AG5806" i="19" s="1"/>
  <c r="AF5791" i="19"/>
  <c r="AJ5791" i="19" s="1"/>
  <c r="D5791" i="19" s="1"/>
  <c r="O5819" i="19"/>
  <c r="AH5812" i="19"/>
  <c r="Y5805" i="19"/>
  <c r="H5819" i="19"/>
  <c r="X5812" i="19"/>
  <c r="J5819" i="19"/>
  <c r="A5786" i="19"/>
  <c r="H5820" i="19"/>
  <c r="X5813" i="19"/>
  <c r="Y5813" i="19" s="1"/>
  <c r="AC5813" i="19" s="1"/>
  <c r="AD5798" i="19" l="1"/>
  <c r="AF5798" i="19" s="1"/>
  <c r="AJ5798" i="19" s="1"/>
  <c r="D5798" i="19" s="1"/>
  <c r="H5826" i="19"/>
  <c r="X5819" i="19"/>
  <c r="J5826" i="19"/>
  <c r="AC5805" i="19"/>
  <c r="AA5805" i="19"/>
  <c r="H5827" i="19"/>
  <c r="X5820" i="19"/>
  <c r="Y5820" i="19" s="1"/>
  <c r="AA5820" i="19" s="1"/>
  <c r="K5826" i="19"/>
  <c r="AE5819" i="19"/>
  <c r="Y5812" i="19"/>
  <c r="AB5812" i="19" s="1"/>
  <c r="AG5812" i="19" s="1"/>
  <c r="O5827" i="19"/>
  <c r="AH5820" i="19"/>
  <c r="O5826" i="19"/>
  <c r="AH5819" i="19"/>
  <c r="B5793" i="19"/>
  <c r="A5793" i="19"/>
  <c r="AC5806" i="19"/>
  <c r="AA5806" i="19"/>
  <c r="AA5813" i="19"/>
  <c r="AD5813" i="19" s="1"/>
  <c r="AF5813" i="19" s="1"/>
  <c r="J5827" i="19"/>
  <c r="AB5805" i="19"/>
  <c r="AG5805" i="19" s="1"/>
  <c r="P5826" i="19"/>
  <c r="AI5819" i="19"/>
  <c r="AE5820" i="19"/>
  <c r="K5827" i="19"/>
  <c r="AB5813" i="19"/>
  <c r="AG5813" i="19" s="1"/>
  <c r="P5827" i="19"/>
  <c r="AI5820" i="19"/>
  <c r="AD5799" i="19"/>
  <c r="AF5799" i="19" s="1"/>
  <c r="AJ5799" i="19" s="1"/>
  <c r="D5799" i="19" s="1"/>
  <c r="AD5806" i="19" l="1"/>
  <c r="AF5806" i="19" s="1"/>
  <c r="AJ5806" i="19" s="1"/>
  <c r="D5806" i="19" s="1"/>
  <c r="AD5805" i="19"/>
  <c r="AF5805" i="19" s="1"/>
  <c r="AJ5805" i="19" s="1"/>
  <c r="D5805" i="19" s="1"/>
  <c r="AJ5813" i="19"/>
  <c r="D5813" i="19" s="1"/>
  <c r="B5800" i="19"/>
  <c r="A5800" i="19"/>
  <c r="AE5826" i="19"/>
  <c r="K5833" i="19"/>
  <c r="AB5820" i="19"/>
  <c r="AG5820" i="19" s="1"/>
  <c r="AC5820" i="19"/>
  <c r="J5834" i="19"/>
  <c r="H5834" i="19"/>
  <c r="X5827" i="19"/>
  <c r="K5834" i="19"/>
  <c r="AE5827" i="19"/>
  <c r="AH5827" i="19"/>
  <c r="O5834" i="19"/>
  <c r="AC5812" i="19"/>
  <c r="AA5812" i="19"/>
  <c r="AI5827" i="19"/>
  <c r="P5834" i="19"/>
  <c r="O5833" i="19"/>
  <c r="AH5826" i="19"/>
  <c r="Y5819" i="19"/>
  <c r="AB5819" i="19" s="1"/>
  <c r="AG5819" i="19" s="1"/>
  <c r="P5833" i="19"/>
  <c r="AI5826" i="19"/>
  <c r="J5833" i="19"/>
  <c r="H5833" i="19"/>
  <c r="X5826" i="19"/>
  <c r="AD5812" i="19" l="1"/>
  <c r="AF5812" i="19" s="1"/>
  <c r="AJ5812" i="19" s="1"/>
  <c r="D5812" i="19" s="1"/>
  <c r="Y5826" i="19"/>
  <c r="AB5826" i="19" s="1"/>
  <c r="AG5826" i="19" s="1"/>
  <c r="AE5834" i="19"/>
  <c r="K5841" i="19"/>
  <c r="Y5827" i="19"/>
  <c r="AB5827" i="19" s="1"/>
  <c r="AG5827" i="19" s="1"/>
  <c r="P5840" i="19"/>
  <c r="AI5833" i="19"/>
  <c r="H5841" i="19"/>
  <c r="X5834" i="19"/>
  <c r="AC5819" i="19"/>
  <c r="AD5819" i="19" s="1"/>
  <c r="AA5819" i="19"/>
  <c r="J5841" i="19"/>
  <c r="H5840" i="19"/>
  <c r="X5833" i="19"/>
  <c r="O5841" i="19"/>
  <c r="AH5834" i="19"/>
  <c r="J5840" i="19"/>
  <c r="AI5834" i="19"/>
  <c r="P5841" i="19"/>
  <c r="AE5833" i="19"/>
  <c r="K5840" i="19"/>
  <c r="O5840" i="19"/>
  <c r="AH5833" i="19"/>
  <c r="A5807" i="19"/>
  <c r="B5807" i="19"/>
  <c r="AD5820" i="19"/>
  <c r="AF5820" i="19" s="1"/>
  <c r="AJ5820" i="19" s="1"/>
  <c r="D5820" i="19" s="1"/>
  <c r="O5847" i="19" l="1"/>
  <c r="AH5840" i="19"/>
  <c r="H5848" i="19"/>
  <c r="X5841" i="19"/>
  <c r="Y5841" i="19" s="1"/>
  <c r="AE5840" i="19"/>
  <c r="K5847" i="19"/>
  <c r="P5848" i="19"/>
  <c r="AI5841" i="19"/>
  <c r="AF5819" i="19"/>
  <c r="AJ5819" i="19" s="1"/>
  <c r="D5819" i="19" s="1"/>
  <c r="A5821" i="19" s="1"/>
  <c r="P5847" i="19"/>
  <c r="AI5840" i="19"/>
  <c r="AC5827" i="19"/>
  <c r="AD5827" i="19" s="1"/>
  <c r="AF5827" i="19" s="1"/>
  <c r="AJ5827" i="19" s="1"/>
  <c r="D5827" i="19" s="1"/>
  <c r="AA5827" i="19"/>
  <c r="AE5841" i="19"/>
  <c r="K5848" i="19"/>
  <c r="J5847" i="19"/>
  <c r="J5848" i="19"/>
  <c r="Y5834" i="19"/>
  <c r="AB5834" i="19" s="1"/>
  <c r="AG5834" i="19" s="1"/>
  <c r="B5814" i="19"/>
  <c r="A5814" i="19"/>
  <c r="O5848" i="19"/>
  <c r="AH5841" i="19"/>
  <c r="Y5833" i="19"/>
  <c r="AB5833" i="19" s="1"/>
  <c r="AG5833" i="19" s="1"/>
  <c r="H5847" i="19"/>
  <c r="X5840" i="19"/>
  <c r="AC5826" i="19"/>
  <c r="AD5826" i="19" s="1"/>
  <c r="AA5826" i="19"/>
  <c r="AC5841" i="19" l="1"/>
  <c r="AA5841" i="19"/>
  <c r="Y5840" i="19"/>
  <c r="AB5840" i="19" s="1"/>
  <c r="AG5840" i="19" s="1"/>
  <c r="AC5833" i="19"/>
  <c r="AA5833" i="19"/>
  <c r="AB5841" i="19"/>
  <c r="AG5841" i="19" s="1"/>
  <c r="J5855" i="19"/>
  <c r="H5855" i="19"/>
  <c r="X5848" i="19"/>
  <c r="AI5848" i="19"/>
  <c r="P5855" i="19"/>
  <c r="J5854" i="19"/>
  <c r="O5854" i="19"/>
  <c r="AH5847" i="19"/>
  <c r="H5854" i="19"/>
  <c r="X5847" i="19"/>
  <c r="P5854" i="19"/>
  <c r="AI5847" i="19"/>
  <c r="O5855" i="19"/>
  <c r="AH5848" i="19"/>
  <c r="AC5834" i="19"/>
  <c r="AA5834" i="19"/>
  <c r="K5854" i="19"/>
  <c r="AE5847" i="19"/>
  <c r="AF5826" i="19"/>
  <c r="AJ5826" i="19" s="1"/>
  <c r="D5826" i="19" s="1"/>
  <c r="K5855" i="19"/>
  <c r="AE5848" i="19"/>
  <c r="B5821" i="19"/>
  <c r="AD5841" i="19" l="1"/>
  <c r="AF5841" i="19" s="1"/>
  <c r="AJ5841" i="19" s="1"/>
  <c r="D5841" i="19" s="1"/>
  <c r="AD5833" i="19"/>
  <c r="AF5833" i="19" s="1"/>
  <c r="AJ5833" i="19" s="1"/>
  <c r="D5833" i="19" s="1"/>
  <c r="AD5834" i="19"/>
  <c r="AF5834" i="19" s="1"/>
  <c r="AJ5834" i="19" s="1"/>
  <c r="D5834" i="19" s="1"/>
  <c r="B5828" i="19"/>
  <c r="A5828" i="19"/>
  <c r="AI5855" i="19"/>
  <c r="P5862" i="19"/>
  <c r="H5862" i="19"/>
  <c r="X5855" i="19"/>
  <c r="O5861" i="19"/>
  <c r="AH5854" i="19"/>
  <c r="Y5848" i="19"/>
  <c r="AB5848" i="19" s="1"/>
  <c r="AG5848" i="19" s="1"/>
  <c r="K5862" i="19"/>
  <c r="AE5855" i="19"/>
  <c r="J5861" i="19"/>
  <c r="K5861" i="19"/>
  <c r="AE5854" i="19"/>
  <c r="H5861" i="19"/>
  <c r="X5854" i="19"/>
  <c r="J5862" i="19"/>
  <c r="O5862" i="19"/>
  <c r="AH5855" i="19"/>
  <c r="P5861" i="19"/>
  <c r="AI5854" i="19"/>
  <c r="Y5847" i="19"/>
  <c r="AB5847" i="19" s="1"/>
  <c r="AG5847" i="19" s="1"/>
  <c r="AC5840" i="19"/>
  <c r="AA5840" i="19"/>
  <c r="A5835" i="19" l="1"/>
  <c r="AD5840" i="19"/>
  <c r="AF5840" i="19" s="1"/>
  <c r="AJ5840" i="19" s="1"/>
  <c r="D5840" i="19" s="1"/>
  <c r="A5842" i="19" s="1"/>
  <c r="J5868" i="19"/>
  <c r="K5869" i="19"/>
  <c r="AE5862" i="19"/>
  <c r="AC5847" i="19"/>
  <c r="AA5847" i="19"/>
  <c r="O5869" i="19"/>
  <c r="AH5862" i="19"/>
  <c r="O5868" i="19"/>
  <c r="AH5861" i="19"/>
  <c r="J5869" i="19"/>
  <c r="B5835" i="19"/>
  <c r="Y5854" i="19"/>
  <c r="AB5854" i="19" s="1"/>
  <c r="AG5854" i="19" s="1"/>
  <c r="P5869" i="19"/>
  <c r="AI5862" i="19"/>
  <c r="H5868" i="19"/>
  <c r="X5861" i="19"/>
  <c r="AC5848" i="19"/>
  <c r="AA5848" i="19"/>
  <c r="Y5855" i="19"/>
  <c r="AB5855" i="19" s="1"/>
  <c r="AG5855" i="19" s="1"/>
  <c r="H5869" i="19"/>
  <c r="X5862" i="19"/>
  <c r="P5868" i="19"/>
  <c r="AI5861" i="19"/>
  <c r="AE5861" i="19"/>
  <c r="K5868" i="19"/>
  <c r="B5842" i="19" l="1"/>
  <c r="AD5848" i="19"/>
  <c r="AF5848" i="19" s="1"/>
  <c r="AJ5848" i="19" s="1"/>
  <c r="D5848" i="19" s="1"/>
  <c r="AD5847" i="19"/>
  <c r="AF5847" i="19" s="1"/>
  <c r="AJ5847" i="19" s="1"/>
  <c r="D5847" i="19" s="1"/>
  <c r="K5875" i="19"/>
  <c r="AE5868" i="19"/>
  <c r="P5875" i="19"/>
  <c r="AI5868" i="19"/>
  <c r="J5876" i="19"/>
  <c r="Y5862" i="19"/>
  <c r="AB5862" i="19" s="1"/>
  <c r="AG5862" i="19" s="1"/>
  <c r="AI5869" i="19"/>
  <c r="P5876" i="19"/>
  <c r="O5875" i="19"/>
  <c r="AH5868" i="19"/>
  <c r="H5876" i="19"/>
  <c r="X5869" i="19"/>
  <c r="Y5861" i="19"/>
  <c r="AB5861" i="19" s="1"/>
  <c r="AG5861" i="19" s="1"/>
  <c r="K5876" i="19"/>
  <c r="AE5869" i="19"/>
  <c r="H5875" i="19"/>
  <c r="X5868" i="19"/>
  <c r="AC5854" i="19"/>
  <c r="AA5854" i="19"/>
  <c r="O5876" i="19"/>
  <c r="AH5869" i="19"/>
  <c r="AC5855" i="19"/>
  <c r="AA5855" i="19"/>
  <c r="J5875" i="19"/>
  <c r="AD5855" i="19" l="1"/>
  <c r="AF5855" i="19" s="1"/>
  <c r="AJ5855" i="19" s="1"/>
  <c r="D5855" i="19" s="1"/>
  <c r="A5849" i="19"/>
  <c r="AD5854" i="19"/>
  <c r="AF5854" i="19" s="1"/>
  <c r="AJ5854" i="19" s="1"/>
  <c r="D5854" i="19" s="1"/>
  <c r="O5883" i="19"/>
  <c r="AH5876" i="19"/>
  <c r="Y5869" i="19"/>
  <c r="J5882" i="19"/>
  <c r="H5883" i="19"/>
  <c r="X5876" i="19"/>
  <c r="AI5876" i="19"/>
  <c r="P5883" i="19"/>
  <c r="Y5868" i="19"/>
  <c r="AB5868" i="19" s="1"/>
  <c r="AG5868" i="19" s="1"/>
  <c r="AE5876" i="19"/>
  <c r="K5883" i="19"/>
  <c r="J5883" i="19"/>
  <c r="O5882" i="19"/>
  <c r="AH5875" i="19"/>
  <c r="H5882" i="19"/>
  <c r="X5875" i="19"/>
  <c r="AC5862" i="19"/>
  <c r="AA5862" i="19"/>
  <c r="AC5861" i="19"/>
  <c r="AD5861" i="19" s="1"/>
  <c r="AA5861" i="19"/>
  <c r="P5882" i="19"/>
  <c r="AI5875" i="19"/>
  <c r="B5849" i="19"/>
  <c r="AE5875" i="19"/>
  <c r="K5882" i="19"/>
  <c r="AD5862" i="19" l="1"/>
  <c r="AF5862" i="19" s="1"/>
  <c r="AJ5862" i="19" s="1"/>
  <c r="D5862" i="19" s="1"/>
  <c r="B5856" i="19"/>
  <c r="K5890" i="19"/>
  <c r="AE5883" i="19"/>
  <c r="P5889" i="19"/>
  <c r="AI5882" i="19"/>
  <c r="AE5882" i="19"/>
  <c r="K5889" i="19"/>
  <c r="AC5868" i="19"/>
  <c r="AA5868" i="19"/>
  <c r="AI5883" i="19"/>
  <c r="P5890" i="19"/>
  <c r="Y5876" i="19"/>
  <c r="AB5876" i="19" s="1"/>
  <c r="AG5876" i="19" s="1"/>
  <c r="Y5875" i="19"/>
  <c r="AB5875" i="19" s="1"/>
  <c r="AG5875" i="19" s="1"/>
  <c r="AC5869" i="19"/>
  <c r="AA5869" i="19"/>
  <c r="J5890" i="19"/>
  <c r="H5890" i="19"/>
  <c r="X5883" i="19"/>
  <c r="H5889" i="19"/>
  <c r="X5882" i="19"/>
  <c r="J5889" i="19"/>
  <c r="AB5869" i="19"/>
  <c r="AG5869" i="19" s="1"/>
  <c r="O5889" i="19"/>
  <c r="AH5882" i="19"/>
  <c r="A5856" i="19"/>
  <c r="AF5861" i="19"/>
  <c r="AJ5861" i="19" s="1"/>
  <c r="D5861" i="19" s="1"/>
  <c r="AH5883" i="19"/>
  <c r="O5890" i="19"/>
  <c r="AD5868" i="19" l="1"/>
  <c r="AF5868" i="19" s="1"/>
  <c r="AJ5868" i="19" s="1"/>
  <c r="D5868" i="19" s="1"/>
  <c r="AD5869" i="19"/>
  <c r="AF5869" i="19" s="1"/>
  <c r="AJ5869" i="19" s="1"/>
  <c r="D5869" i="19" s="1"/>
  <c r="AC5875" i="19"/>
  <c r="AA5875" i="19"/>
  <c r="AC5876" i="19"/>
  <c r="AA5876" i="19"/>
  <c r="O5896" i="19"/>
  <c r="AH5889" i="19"/>
  <c r="AI5890" i="19"/>
  <c r="P5897" i="19"/>
  <c r="J5896" i="19"/>
  <c r="H5897" i="19"/>
  <c r="X5890" i="19"/>
  <c r="P5896" i="19"/>
  <c r="AI5889" i="19"/>
  <c r="O5897" i="19"/>
  <c r="AH5890" i="19"/>
  <c r="B5863" i="19"/>
  <c r="A5863" i="19"/>
  <c r="Y5882" i="19"/>
  <c r="AB5882" i="19" s="1"/>
  <c r="AG5882" i="19" s="1"/>
  <c r="K5896" i="19"/>
  <c r="AE5889" i="19"/>
  <c r="H5896" i="19"/>
  <c r="X5889" i="19"/>
  <c r="Y5883" i="19"/>
  <c r="AB5883" i="19" s="1"/>
  <c r="AG5883" i="19" s="1"/>
  <c r="J5897" i="19"/>
  <c r="K5897" i="19"/>
  <c r="AE5890" i="19"/>
  <c r="AD5876" i="19" l="1"/>
  <c r="AF5876" i="19" s="1"/>
  <c r="AJ5876" i="19" s="1"/>
  <c r="D5876" i="19" s="1"/>
  <c r="A5870" i="19"/>
  <c r="AD5875" i="19"/>
  <c r="AF5875" i="19" s="1"/>
  <c r="AJ5875" i="19" s="1"/>
  <c r="D5875" i="19" s="1"/>
  <c r="AC5883" i="19"/>
  <c r="AA5883" i="19"/>
  <c r="J5903" i="19"/>
  <c r="Y5889" i="19"/>
  <c r="AB5889" i="19" s="1"/>
  <c r="AG5889" i="19" s="1"/>
  <c r="P5904" i="19"/>
  <c r="AI5897" i="19"/>
  <c r="K5903" i="19"/>
  <c r="AE5896" i="19"/>
  <c r="J5904" i="19"/>
  <c r="P5903" i="19"/>
  <c r="AI5896" i="19"/>
  <c r="H5904" i="19"/>
  <c r="X5897" i="19"/>
  <c r="H5903" i="19"/>
  <c r="X5896" i="19"/>
  <c r="AC5882" i="19"/>
  <c r="AA5882" i="19"/>
  <c r="O5903" i="19"/>
  <c r="AH5896" i="19"/>
  <c r="B5870" i="19"/>
  <c r="Y5890" i="19"/>
  <c r="AB5890" i="19" s="1"/>
  <c r="AG5890" i="19" s="1"/>
  <c r="K5904" i="19"/>
  <c r="AE5897" i="19"/>
  <c r="AH5897" i="19"/>
  <c r="O5904" i="19"/>
  <c r="AD5883" i="19" l="1"/>
  <c r="AF5883" i="19" s="1"/>
  <c r="AJ5883" i="19" s="1"/>
  <c r="D5883" i="19" s="1"/>
  <c r="A5877" i="19"/>
  <c r="B5877" i="19"/>
  <c r="AH5904" i="19"/>
  <c r="O5911" i="19"/>
  <c r="H5911" i="19"/>
  <c r="X5904" i="19"/>
  <c r="AC5889" i="19"/>
  <c r="AA5889" i="19"/>
  <c r="J5910" i="19"/>
  <c r="Y5897" i="19"/>
  <c r="AB5897" i="19" s="1"/>
  <c r="AG5897" i="19" s="1"/>
  <c r="K5911" i="19"/>
  <c r="AE5904" i="19"/>
  <c r="AE5903" i="19"/>
  <c r="K5910" i="19"/>
  <c r="AC5890" i="19"/>
  <c r="AA5890" i="19"/>
  <c r="P5911" i="19"/>
  <c r="AI5904" i="19"/>
  <c r="AD5882" i="19"/>
  <c r="AF5882" i="19" s="1"/>
  <c r="AJ5882" i="19" s="1"/>
  <c r="D5882" i="19" s="1"/>
  <c r="Y5896" i="19"/>
  <c r="AB5896" i="19" s="1"/>
  <c r="AG5896" i="19" s="1"/>
  <c r="P5910" i="19"/>
  <c r="AI5903" i="19"/>
  <c r="J5911" i="19"/>
  <c r="O5910" i="19"/>
  <c r="AH5903" i="19"/>
  <c r="H5910" i="19"/>
  <c r="X5903" i="19"/>
  <c r="AD5890" i="19" l="1"/>
  <c r="AF5890" i="19" s="1"/>
  <c r="AJ5890" i="19" s="1"/>
  <c r="D5890" i="19" s="1"/>
  <c r="AD5889" i="19"/>
  <c r="AF5889" i="19" s="1"/>
  <c r="AJ5889" i="19" s="1"/>
  <c r="D5889" i="19" s="1"/>
  <c r="A5884" i="19"/>
  <c r="B5884" i="19"/>
  <c r="J5918" i="19"/>
  <c r="P5917" i="19"/>
  <c r="AI5910" i="19"/>
  <c r="Y5903" i="19"/>
  <c r="AB5903" i="19" s="1"/>
  <c r="AG5903" i="19" s="1"/>
  <c r="K5917" i="19"/>
  <c r="AE5910" i="19"/>
  <c r="H5917" i="19"/>
  <c r="X5910" i="19"/>
  <c r="AE5911" i="19"/>
  <c r="K5918" i="19"/>
  <c r="J5917" i="19"/>
  <c r="H5918" i="19"/>
  <c r="X5911" i="19"/>
  <c r="O5918" i="19"/>
  <c r="AH5911" i="19"/>
  <c r="P5918" i="19"/>
  <c r="AI5911" i="19"/>
  <c r="O5917" i="19"/>
  <c r="AH5910" i="19"/>
  <c r="AC5897" i="19"/>
  <c r="AA5897" i="19"/>
  <c r="AC5896" i="19"/>
  <c r="AA5896" i="19"/>
  <c r="Y5904" i="19"/>
  <c r="AD5896" i="19" l="1"/>
  <c r="AF5896" i="19" s="1"/>
  <c r="AJ5896" i="19" s="1"/>
  <c r="D5896" i="19" s="1"/>
  <c r="AD5897" i="19"/>
  <c r="AF5897" i="19" s="1"/>
  <c r="AJ5897" i="19" s="1"/>
  <c r="D5897" i="19" s="1"/>
  <c r="AC5904" i="19"/>
  <c r="AA5904" i="19"/>
  <c r="H5924" i="19"/>
  <c r="X5917" i="19"/>
  <c r="J5925" i="19"/>
  <c r="Y5910" i="19"/>
  <c r="AB5910" i="19" s="1"/>
  <c r="AG5910" i="19" s="1"/>
  <c r="O5924" i="19"/>
  <c r="AH5917" i="19"/>
  <c r="AE5917" i="19"/>
  <c r="K5924" i="19"/>
  <c r="Y5911" i="19"/>
  <c r="AB5911" i="19" s="1"/>
  <c r="AG5911" i="19" s="1"/>
  <c r="A5891" i="19"/>
  <c r="B5891" i="19"/>
  <c r="AB5904" i="19"/>
  <c r="AG5904" i="19" s="1"/>
  <c r="K5925" i="19"/>
  <c r="AE5918" i="19"/>
  <c r="P5925" i="19"/>
  <c r="AI5918" i="19"/>
  <c r="AC5903" i="19"/>
  <c r="AA5903" i="19"/>
  <c r="O5925" i="19"/>
  <c r="AH5918" i="19"/>
  <c r="P5924" i="19"/>
  <c r="AI5917" i="19"/>
  <c r="H5925" i="19"/>
  <c r="X5918" i="19"/>
  <c r="J5924" i="19"/>
  <c r="A5898" i="19" l="1"/>
  <c r="AD5903" i="19"/>
  <c r="AF5903" i="19" s="1"/>
  <c r="AJ5903" i="19" s="1"/>
  <c r="D5903" i="19" s="1"/>
  <c r="B5898" i="19"/>
  <c r="AD5904" i="19"/>
  <c r="AF5904" i="19" s="1"/>
  <c r="AJ5904" i="19" s="1"/>
  <c r="D5904" i="19" s="1"/>
  <c r="K5931" i="19"/>
  <c r="AE5924" i="19"/>
  <c r="J5931" i="19"/>
  <c r="O5931" i="19"/>
  <c r="AH5924" i="19"/>
  <c r="O5932" i="19"/>
  <c r="AH5925" i="19"/>
  <c r="P5932" i="19"/>
  <c r="AI5925" i="19"/>
  <c r="Y5917" i="19"/>
  <c r="AB5917" i="19" s="1"/>
  <c r="AG5917" i="19" s="1"/>
  <c r="K5932" i="19"/>
  <c r="AE5925" i="19"/>
  <c r="Y5918" i="19"/>
  <c r="AB5918" i="19" s="1"/>
  <c r="AG5918" i="19" s="1"/>
  <c r="H5931" i="19"/>
  <c r="X5924" i="19"/>
  <c r="AC5911" i="19"/>
  <c r="AA5911" i="19"/>
  <c r="H5932" i="19"/>
  <c r="X5925" i="19"/>
  <c r="P5931" i="19"/>
  <c r="AI5924" i="19"/>
  <c r="AC5910" i="19"/>
  <c r="AA5910" i="19"/>
  <c r="J5932" i="19"/>
  <c r="B5905" i="19" l="1"/>
  <c r="AD5910" i="19"/>
  <c r="AF5910" i="19" s="1"/>
  <c r="AJ5910" i="19" s="1"/>
  <c r="D5910" i="19" s="1"/>
  <c r="J5939" i="19"/>
  <c r="K5939" i="19"/>
  <c r="AE5932" i="19"/>
  <c r="AH5932" i="19"/>
  <c r="O5939" i="19"/>
  <c r="H5939" i="19"/>
  <c r="X5932" i="19"/>
  <c r="AC5918" i="19"/>
  <c r="AA5918" i="19"/>
  <c r="AC5917" i="19"/>
  <c r="AA5917" i="19"/>
  <c r="O5938" i="19"/>
  <c r="AH5931" i="19"/>
  <c r="AI5932" i="19"/>
  <c r="P5939" i="19"/>
  <c r="P5938" i="19"/>
  <c r="AI5931" i="19"/>
  <c r="Y5925" i="19"/>
  <c r="AB5925" i="19" s="1"/>
  <c r="AG5925" i="19" s="1"/>
  <c r="AD5911" i="19"/>
  <c r="AF5911" i="19" s="1"/>
  <c r="AJ5911" i="19" s="1"/>
  <c r="D5911" i="19" s="1"/>
  <c r="Y5924" i="19"/>
  <c r="AB5924" i="19" s="1"/>
  <c r="AG5924" i="19" s="1"/>
  <c r="J5938" i="19"/>
  <c r="H5938" i="19"/>
  <c r="X5931" i="19"/>
  <c r="A5905" i="19"/>
  <c r="K5938" i="19"/>
  <c r="AE5931" i="19"/>
  <c r="AD5917" i="19" l="1"/>
  <c r="AF5917" i="19" s="1"/>
  <c r="AJ5917" i="19" s="1"/>
  <c r="D5917" i="19" s="1"/>
  <c r="AD5918" i="19"/>
  <c r="AF5918" i="19" s="1"/>
  <c r="AJ5918" i="19" s="1"/>
  <c r="D5918" i="19" s="1"/>
  <c r="B5912" i="19"/>
  <c r="A5912" i="19"/>
  <c r="H5945" i="19"/>
  <c r="X5938" i="19"/>
  <c r="AE5938" i="19"/>
  <c r="K5945" i="19"/>
  <c r="Y5931" i="19"/>
  <c r="AB5931" i="19" s="1"/>
  <c r="AG5931" i="19" s="1"/>
  <c r="J5945" i="19"/>
  <c r="Y5932" i="19"/>
  <c r="H5946" i="19"/>
  <c r="X5939" i="19"/>
  <c r="O5945" i="19"/>
  <c r="AH5938" i="19"/>
  <c r="AC5924" i="19"/>
  <c r="AD5924" i="19" s="1"/>
  <c r="AF5924" i="19" s="1"/>
  <c r="AJ5924" i="19" s="1"/>
  <c r="D5924" i="19" s="1"/>
  <c r="AA5924" i="19"/>
  <c r="O5946" i="19"/>
  <c r="AH5939" i="19"/>
  <c r="AC5925" i="19"/>
  <c r="AA5925" i="19"/>
  <c r="P5945" i="19"/>
  <c r="AI5938" i="19"/>
  <c r="K5946" i="19"/>
  <c r="AE5939" i="19"/>
  <c r="P5946" i="19"/>
  <c r="AI5939" i="19"/>
  <c r="J5946" i="19"/>
  <c r="J5953" i="19" l="1"/>
  <c r="O5952" i="19"/>
  <c r="AH5945" i="19"/>
  <c r="P5953" i="19"/>
  <c r="AI5946" i="19"/>
  <c r="Y5939" i="19"/>
  <c r="AB5939" i="19" s="1"/>
  <c r="AG5939" i="19" s="1"/>
  <c r="AD5925" i="19"/>
  <c r="AF5925" i="19" s="1"/>
  <c r="AJ5925" i="19" s="1"/>
  <c r="D5925" i="19" s="1"/>
  <c r="B5926" i="19" s="1"/>
  <c r="AC5931" i="19"/>
  <c r="AD5931" i="19" s="1"/>
  <c r="AA5931" i="19"/>
  <c r="Y5938" i="19"/>
  <c r="AB5938" i="19" s="1"/>
  <c r="AG5938" i="19" s="1"/>
  <c r="B5919" i="19"/>
  <c r="A5919" i="19"/>
  <c r="H5953" i="19"/>
  <c r="X5946" i="19"/>
  <c r="AC5932" i="19"/>
  <c r="AD5932" i="19" s="1"/>
  <c r="AA5932" i="19"/>
  <c r="H5952" i="19"/>
  <c r="X5945" i="19"/>
  <c r="AB5932" i="19"/>
  <c r="AG5932" i="19" s="1"/>
  <c r="K5953" i="19"/>
  <c r="AE5946" i="19"/>
  <c r="P5952" i="19"/>
  <c r="AI5945" i="19"/>
  <c r="J5952" i="19"/>
  <c r="AE5945" i="19"/>
  <c r="K5952" i="19"/>
  <c r="O5953" i="19"/>
  <c r="AH5946" i="19"/>
  <c r="P5959" i="19" l="1"/>
  <c r="AI5952" i="19"/>
  <c r="J5959" i="19"/>
  <c r="K5960" i="19"/>
  <c r="AE5953" i="19"/>
  <c r="K5959" i="19"/>
  <c r="AE5952" i="19"/>
  <c r="AC5939" i="19"/>
  <c r="AA5939" i="19"/>
  <c r="AC5938" i="19"/>
  <c r="AA5938" i="19"/>
  <c r="A5926" i="19"/>
  <c r="P5960" i="19"/>
  <c r="AI5953" i="19"/>
  <c r="AF5931" i="19"/>
  <c r="AJ5931" i="19" s="1"/>
  <c r="D5931" i="19" s="1"/>
  <c r="Y5945" i="19"/>
  <c r="AB5945" i="19" s="1"/>
  <c r="AG5945" i="19" s="1"/>
  <c r="H5959" i="19"/>
  <c r="X5952" i="19"/>
  <c r="AF5932" i="19"/>
  <c r="AJ5932" i="19" s="1"/>
  <c r="D5932" i="19" s="1"/>
  <c r="O5959" i="19"/>
  <c r="AH5952" i="19"/>
  <c r="Y5946" i="19"/>
  <c r="AB5946" i="19" s="1"/>
  <c r="AG5946" i="19" s="1"/>
  <c r="O5960" i="19"/>
  <c r="AH5953" i="19"/>
  <c r="H5960" i="19"/>
  <c r="X5953" i="19"/>
  <c r="J5960" i="19"/>
  <c r="AD5939" i="19" l="1"/>
  <c r="AF5939" i="19" s="1"/>
  <c r="AJ5939" i="19" s="1"/>
  <c r="D5939" i="19" s="1"/>
  <c r="A5933" i="19"/>
  <c r="J5967" i="19"/>
  <c r="Y5953" i="19"/>
  <c r="AB5953" i="19" s="1"/>
  <c r="AG5953" i="19" s="1"/>
  <c r="AD5938" i="19"/>
  <c r="AF5938" i="19" s="1"/>
  <c r="AJ5938" i="19" s="1"/>
  <c r="D5938" i="19" s="1"/>
  <c r="AC5946" i="19"/>
  <c r="AA5946" i="19"/>
  <c r="AE5959" i="19"/>
  <c r="K5966" i="19"/>
  <c r="AE5960" i="19"/>
  <c r="K5967" i="19"/>
  <c r="H5967" i="19"/>
  <c r="X5960" i="19"/>
  <c r="AI5960" i="19"/>
  <c r="P5967" i="19"/>
  <c r="AH5960" i="19"/>
  <c r="O5967" i="19"/>
  <c r="O5966" i="19"/>
  <c r="AH5959" i="19"/>
  <c r="B5933" i="19"/>
  <c r="Y5952" i="19"/>
  <c r="AB5952" i="19" s="1"/>
  <c r="AG5952" i="19" s="1"/>
  <c r="H5966" i="19"/>
  <c r="X5959" i="19"/>
  <c r="J5966" i="19"/>
  <c r="AC5945" i="19"/>
  <c r="AD5945" i="19" s="1"/>
  <c r="AF5945" i="19" s="1"/>
  <c r="AJ5945" i="19" s="1"/>
  <c r="D5945" i="19" s="1"/>
  <c r="AA5945" i="19"/>
  <c r="P5966" i="19"/>
  <c r="AI5959" i="19"/>
  <c r="AD5946" i="19" l="1"/>
  <c r="AF5946" i="19" s="1"/>
  <c r="AJ5946" i="19" s="1"/>
  <c r="D5946" i="19" s="1"/>
  <c r="A5940" i="19"/>
  <c r="B5940" i="19"/>
  <c r="AE5967" i="19"/>
  <c r="K5974" i="19"/>
  <c r="Y5960" i="19"/>
  <c r="AB5960" i="19" s="1"/>
  <c r="AG5960" i="19" s="1"/>
  <c r="H5974" i="19"/>
  <c r="X5967" i="19"/>
  <c r="AE5966" i="19"/>
  <c r="K5973" i="19"/>
  <c r="J5973" i="19"/>
  <c r="Y5959" i="19"/>
  <c r="AB5959" i="19" s="1"/>
  <c r="AG5959" i="19" s="1"/>
  <c r="P5974" i="19"/>
  <c r="AI5967" i="19"/>
  <c r="P5973" i="19"/>
  <c r="AI5966" i="19"/>
  <c r="AC5952" i="19"/>
  <c r="AA5952" i="19"/>
  <c r="O5973" i="19"/>
  <c r="AH5966" i="19"/>
  <c r="AC5953" i="19"/>
  <c r="AA5953" i="19"/>
  <c r="O5974" i="19"/>
  <c r="AH5967" i="19"/>
  <c r="H5973" i="19"/>
  <c r="X5966" i="19"/>
  <c r="J5974" i="19"/>
  <c r="AD5952" i="19" l="1"/>
  <c r="AF5952" i="19" s="1"/>
  <c r="AJ5952" i="19" s="1"/>
  <c r="D5952" i="19" s="1"/>
  <c r="A5947" i="19"/>
  <c r="B5947" i="19"/>
  <c r="Y5966" i="19"/>
  <c r="AB5966" i="19" s="1"/>
  <c r="AG5966" i="19" s="1"/>
  <c r="AC5959" i="19"/>
  <c r="AA5959" i="19"/>
  <c r="P5980" i="19"/>
  <c r="AI5973" i="19"/>
  <c r="O5981" i="19"/>
  <c r="AH5974" i="19"/>
  <c r="J5980" i="19"/>
  <c r="AE5973" i="19"/>
  <c r="K5980" i="19"/>
  <c r="Y5967" i="19"/>
  <c r="AB5967" i="19" s="1"/>
  <c r="AG5967" i="19" s="1"/>
  <c r="O5980" i="19"/>
  <c r="AH5973" i="19"/>
  <c r="H5981" i="19"/>
  <c r="X5974" i="19"/>
  <c r="AC5960" i="19"/>
  <c r="AA5960" i="19"/>
  <c r="K5981" i="19"/>
  <c r="AE5974" i="19"/>
  <c r="J5981" i="19"/>
  <c r="P5981" i="19"/>
  <c r="AI5974" i="19"/>
  <c r="H5980" i="19"/>
  <c r="X5973" i="19"/>
  <c r="AD5953" i="19"/>
  <c r="AF5953" i="19" s="1"/>
  <c r="AJ5953" i="19" s="1"/>
  <c r="D5953" i="19" s="1"/>
  <c r="AD5959" i="19" l="1"/>
  <c r="AF5959" i="19" s="1"/>
  <c r="AJ5959" i="19" s="1"/>
  <c r="D5959" i="19" s="1"/>
  <c r="AD5960" i="19"/>
  <c r="AF5960" i="19" s="1"/>
  <c r="AJ5960" i="19" s="1"/>
  <c r="D5960" i="19" s="1"/>
  <c r="A5954" i="19"/>
  <c r="K5987" i="19"/>
  <c r="AE5980" i="19"/>
  <c r="J5987" i="19"/>
  <c r="J5988" i="19"/>
  <c r="AH5981" i="19"/>
  <c r="O5988" i="19"/>
  <c r="P5987" i="19"/>
  <c r="AI5980" i="19"/>
  <c r="P5988" i="19"/>
  <c r="AI5981" i="19"/>
  <c r="K5988" i="19"/>
  <c r="AE5981" i="19"/>
  <c r="O5987" i="19"/>
  <c r="AH5980" i="19"/>
  <c r="AC5966" i="19"/>
  <c r="AA5966" i="19"/>
  <c r="Y5973" i="19"/>
  <c r="AB5973" i="19" s="1"/>
  <c r="AG5973" i="19" s="1"/>
  <c r="B5954" i="19"/>
  <c r="H5987" i="19"/>
  <c r="X5980" i="19"/>
  <c r="Y5974" i="19"/>
  <c r="AB5974" i="19" s="1"/>
  <c r="AG5974" i="19" s="1"/>
  <c r="H5988" i="19"/>
  <c r="X5981" i="19"/>
  <c r="AC5967" i="19"/>
  <c r="AA5967" i="19"/>
  <c r="AD5967" i="19" l="1"/>
  <c r="AF5967" i="19" s="1"/>
  <c r="AJ5967" i="19" s="1"/>
  <c r="D5967" i="19" s="1"/>
  <c r="B5961" i="19"/>
  <c r="A5961" i="19"/>
  <c r="AD5966" i="19"/>
  <c r="AF5966" i="19" s="1"/>
  <c r="AJ5966" i="19" s="1"/>
  <c r="D5966" i="19" s="1"/>
  <c r="O5994" i="19"/>
  <c r="AH5987" i="19"/>
  <c r="P5995" i="19"/>
  <c r="AI5988" i="19"/>
  <c r="K5995" i="19"/>
  <c r="AE5988" i="19"/>
  <c r="AC5974" i="19"/>
  <c r="AD5974" i="19" s="1"/>
  <c r="AA5974" i="19"/>
  <c r="P5994" i="19"/>
  <c r="AI5987" i="19"/>
  <c r="AH5988" i="19"/>
  <c r="O5995" i="19"/>
  <c r="H5994" i="19"/>
  <c r="X5987" i="19"/>
  <c r="AC5973" i="19"/>
  <c r="AA5973" i="19"/>
  <c r="J5994" i="19"/>
  <c r="H5995" i="19"/>
  <c r="X5988" i="19"/>
  <c r="J5995" i="19"/>
  <c r="Y5981" i="19"/>
  <c r="AB5981" i="19" s="1"/>
  <c r="AG5981" i="19" s="1"/>
  <c r="Y5980" i="19"/>
  <c r="K5994" i="19"/>
  <c r="AE5987" i="19"/>
  <c r="B5968" i="19" l="1"/>
  <c r="A5968" i="19"/>
  <c r="AD5973" i="19"/>
  <c r="AF5973" i="19" s="1"/>
  <c r="AJ5973" i="19" s="1"/>
  <c r="D5973" i="19" s="1"/>
  <c r="Y5987" i="19"/>
  <c r="H6001" i="19"/>
  <c r="X5994" i="19"/>
  <c r="AC5980" i="19"/>
  <c r="AA5980" i="19"/>
  <c r="O6002" i="19"/>
  <c r="AH5995" i="19"/>
  <c r="AB5980" i="19"/>
  <c r="AG5980" i="19" s="1"/>
  <c r="P6001" i="19"/>
  <c r="AI5994" i="19"/>
  <c r="Y5988" i="19"/>
  <c r="AB5988" i="19" s="1"/>
  <c r="AG5988" i="19" s="1"/>
  <c r="K6002" i="19"/>
  <c r="AE5995" i="19"/>
  <c r="H6002" i="19"/>
  <c r="X5995" i="19"/>
  <c r="AI5995" i="19"/>
  <c r="P6002" i="19"/>
  <c r="AC5981" i="19"/>
  <c r="AA5981" i="19"/>
  <c r="K6001" i="19"/>
  <c r="AE5994" i="19"/>
  <c r="AF5974" i="19"/>
  <c r="AJ5974" i="19" s="1"/>
  <c r="D5974" i="19" s="1"/>
  <c r="J6002" i="19"/>
  <c r="J6001" i="19"/>
  <c r="O6001" i="19"/>
  <c r="AH5994" i="19"/>
  <c r="AD5980" i="19" l="1"/>
  <c r="AF5980" i="19" s="1"/>
  <c r="B5975" i="19"/>
  <c r="AD5981" i="19"/>
  <c r="AF5981" i="19" s="1"/>
  <c r="AJ5981" i="19" s="1"/>
  <c r="D5981" i="19" s="1"/>
  <c r="AC5987" i="19"/>
  <c r="AA5987" i="19"/>
  <c r="AB5987" i="19"/>
  <c r="AG5987" i="19" s="1"/>
  <c r="Y5995" i="19"/>
  <c r="AB5995" i="19" s="1"/>
  <c r="AG5995" i="19" s="1"/>
  <c r="J6008" i="19"/>
  <c r="J6009" i="19"/>
  <c r="P6008" i="19"/>
  <c r="AI6001" i="19"/>
  <c r="H6009" i="19"/>
  <c r="X6002" i="19"/>
  <c r="O6008" i="19"/>
  <c r="AH6001" i="19"/>
  <c r="AE6002" i="19"/>
  <c r="K6009" i="19"/>
  <c r="AC5988" i="19"/>
  <c r="AA5988" i="19"/>
  <c r="P6009" i="19"/>
  <c r="AI6002" i="19"/>
  <c r="Y5994" i="19"/>
  <c r="AB5994" i="19" s="1"/>
  <c r="AG5994" i="19" s="1"/>
  <c r="AE6001" i="19"/>
  <c r="K6008" i="19"/>
  <c r="O6009" i="19"/>
  <c r="AH6002" i="19"/>
  <c r="A5975" i="19"/>
  <c r="H6008" i="19"/>
  <c r="X6001" i="19"/>
  <c r="AJ5980" i="19" l="1"/>
  <c r="D5980" i="19" s="1"/>
  <c r="B5982" i="19" s="1"/>
  <c r="AD5987" i="19"/>
  <c r="AF5987" i="19" s="1"/>
  <c r="AJ5987" i="19" s="1"/>
  <c r="D5987" i="19" s="1"/>
  <c r="AE6009" i="19"/>
  <c r="K6016" i="19"/>
  <c r="J6015" i="19"/>
  <c r="AD5988" i="19"/>
  <c r="AF5988" i="19" s="1"/>
  <c r="AJ5988" i="19" s="1"/>
  <c r="D5988" i="19" s="1"/>
  <c r="Y6001" i="19"/>
  <c r="AB6001" i="19" s="1"/>
  <c r="AG6001" i="19" s="1"/>
  <c r="O6015" i="19"/>
  <c r="AH6008" i="19"/>
  <c r="Y6002" i="19"/>
  <c r="AB6002" i="19" s="1"/>
  <c r="AG6002" i="19" s="1"/>
  <c r="O6016" i="19"/>
  <c r="AH6009" i="19"/>
  <c r="H6016" i="19"/>
  <c r="X6009" i="19"/>
  <c r="AE6008" i="19"/>
  <c r="K6015" i="19"/>
  <c r="P6015" i="19"/>
  <c r="AI6008" i="19"/>
  <c r="J6016" i="19"/>
  <c r="H6015" i="19"/>
  <c r="X6008" i="19"/>
  <c r="AC5994" i="19"/>
  <c r="AA5994" i="19"/>
  <c r="AI6009" i="19"/>
  <c r="P6016" i="19"/>
  <c r="AC5995" i="19"/>
  <c r="AA5995" i="19"/>
  <c r="AD5995" i="19" l="1"/>
  <c r="AF5995" i="19" s="1"/>
  <c r="AJ5995" i="19" s="1"/>
  <c r="D5995" i="19" s="1"/>
  <c r="A5982" i="19"/>
  <c r="AD5994" i="19"/>
  <c r="AF5994" i="19" s="1"/>
  <c r="AJ5994" i="19" s="1"/>
  <c r="D5994" i="19" s="1"/>
  <c r="B5989" i="19"/>
  <c r="A5989" i="19"/>
  <c r="Y6009" i="19"/>
  <c r="AB6009" i="19" s="1"/>
  <c r="AG6009" i="19" s="1"/>
  <c r="O6023" i="19"/>
  <c r="AH6016" i="19"/>
  <c r="P6023" i="19"/>
  <c r="AI6016" i="19"/>
  <c r="AC6002" i="19"/>
  <c r="AA6002" i="19"/>
  <c r="Y6008" i="19"/>
  <c r="H6022" i="19"/>
  <c r="X6015" i="19"/>
  <c r="P6022" i="19"/>
  <c r="AI6015" i="19"/>
  <c r="J6022" i="19"/>
  <c r="AE6015" i="19"/>
  <c r="K6022" i="19"/>
  <c r="AE6016" i="19"/>
  <c r="K6023" i="19"/>
  <c r="H6023" i="19"/>
  <c r="X6016" i="19"/>
  <c r="O6022" i="19"/>
  <c r="AH6015" i="19"/>
  <c r="AC6001" i="19"/>
  <c r="AA6001" i="19"/>
  <c r="J6023" i="19"/>
  <c r="Y6016" i="19"/>
  <c r="AC6016" i="19" s="1"/>
  <c r="A5996" i="19" l="1"/>
  <c r="AD6002" i="19"/>
  <c r="AF6002" i="19" s="1"/>
  <c r="AJ6002" i="19" s="1"/>
  <c r="D6002" i="19" s="1"/>
  <c r="AA6016" i="19"/>
  <c r="AD6016" i="19" s="1"/>
  <c r="AF6016" i="19" s="1"/>
  <c r="AD6001" i="19"/>
  <c r="AF6001" i="19" s="1"/>
  <c r="AJ6001" i="19" s="1"/>
  <c r="D6001" i="19" s="1"/>
  <c r="AB6016" i="19"/>
  <c r="AG6016" i="19" s="1"/>
  <c r="H6029" i="19"/>
  <c r="X6022" i="19"/>
  <c r="AC6008" i="19"/>
  <c r="AA6008" i="19"/>
  <c r="AC6009" i="19"/>
  <c r="AA6009" i="19"/>
  <c r="AB6008" i="19"/>
  <c r="AG6008" i="19" s="1"/>
  <c r="O6029" i="19"/>
  <c r="AH6022" i="19"/>
  <c r="AH6023" i="19"/>
  <c r="O6030" i="19"/>
  <c r="J6029" i="19"/>
  <c r="P6029" i="19"/>
  <c r="AI6022" i="19"/>
  <c r="J6030" i="19"/>
  <c r="H6030" i="19"/>
  <c r="X6023" i="19"/>
  <c r="K6030" i="19"/>
  <c r="AE6023" i="19"/>
  <c r="AI6023" i="19"/>
  <c r="P6030" i="19"/>
  <c r="AE6022" i="19"/>
  <c r="K6029" i="19"/>
  <c r="B5996" i="19"/>
  <c r="Y6015" i="19"/>
  <c r="AD6009" i="19" l="1"/>
  <c r="AF6009" i="19" s="1"/>
  <c r="AJ6009" i="19" s="1"/>
  <c r="D6009" i="19" s="1"/>
  <c r="A6003" i="19"/>
  <c r="AD6008" i="19"/>
  <c r="AF6008" i="19" s="1"/>
  <c r="AJ6016" i="19"/>
  <c r="D6016" i="19" s="1"/>
  <c r="AC6015" i="19"/>
  <c r="AA6015" i="19"/>
  <c r="K6036" i="19"/>
  <c r="AE6029" i="19"/>
  <c r="P6037" i="19"/>
  <c r="AI6030" i="19"/>
  <c r="B6003" i="19"/>
  <c r="J6037" i="19"/>
  <c r="J6036" i="19"/>
  <c r="AH6030" i="19"/>
  <c r="O6037" i="19"/>
  <c r="O6036" i="19"/>
  <c r="AH6029" i="19"/>
  <c r="Y6022" i="19"/>
  <c r="AB6022" i="19" s="1"/>
  <c r="AG6022" i="19" s="1"/>
  <c r="AE6030" i="19"/>
  <c r="K6037" i="19"/>
  <c r="Y6023" i="19"/>
  <c r="H6037" i="19"/>
  <c r="X6030" i="19"/>
  <c r="AB6015" i="19"/>
  <c r="AG6015" i="19" s="1"/>
  <c r="P6036" i="19"/>
  <c r="AI6029" i="19"/>
  <c r="H6036" i="19"/>
  <c r="X6029" i="19"/>
  <c r="AJ6008" i="19" l="1"/>
  <c r="D6008" i="19" s="1"/>
  <c r="B6010" i="19" s="1"/>
  <c r="AD6015" i="19"/>
  <c r="AF6015" i="19" s="1"/>
  <c r="AJ6015" i="19" s="1"/>
  <c r="D6015" i="19" s="1"/>
  <c r="Y6029" i="19"/>
  <c r="AB6029" i="19" s="1"/>
  <c r="AG6029" i="19" s="1"/>
  <c r="J6043" i="19"/>
  <c r="AC6023" i="19"/>
  <c r="AA6023" i="19"/>
  <c r="K6044" i="19"/>
  <c r="AE6037" i="19"/>
  <c r="Y6030" i="19"/>
  <c r="AB6023" i="19"/>
  <c r="AG6023" i="19" s="1"/>
  <c r="J6044" i="19"/>
  <c r="P6044" i="19"/>
  <c r="AI6037" i="19"/>
  <c r="K6043" i="19"/>
  <c r="AE6036" i="19"/>
  <c r="AC6022" i="19"/>
  <c r="AA6022" i="19"/>
  <c r="H6043" i="19"/>
  <c r="X6036" i="19"/>
  <c r="O6043" i="19"/>
  <c r="AH6036" i="19"/>
  <c r="AH6037" i="19"/>
  <c r="O6044" i="19"/>
  <c r="P6043" i="19"/>
  <c r="AI6036" i="19"/>
  <c r="H6044" i="19"/>
  <c r="X6037" i="19"/>
  <c r="AD6022" i="19" l="1"/>
  <c r="AF6022" i="19" s="1"/>
  <c r="AJ6022" i="19" s="1"/>
  <c r="D6022" i="19" s="1"/>
  <c r="A6010" i="19"/>
  <c r="AD6023" i="19"/>
  <c r="AF6023" i="19" s="1"/>
  <c r="AJ6023" i="19" s="1"/>
  <c r="D6023" i="19" s="1"/>
  <c r="A6017" i="19"/>
  <c r="B6017" i="19"/>
  <c r="J6051" i="19"/>
  <c r="AC6030" i="19"/>
  <c r="AA6030" i="19"/>
  <c r="P6051" i="19"/>
  <c r="AI6044" i="19"/>
  <c r="AB6030" i="19"/>
  <c r="AG6030" i="19" s="1"/>
  <c r="J6050" i="19"/>
  <c r="Y6037" i="19"/>
  <c r="H6051" i="19"/>
  <c r="X6044" i="19"/>
  <c r="K6050" i="19"/>
  <c r="AE6043" i="19"/>
  <c r="P6050" i="19"/>
  <c r="AI6043" i="19"/>
  <c r="O6051" i="19"/>
  <c r="AH6044" i="19"/>
  <c r="K6051" i="19"/>
  <c r="AE6044" i="19"/>
  <c r="O6050" i="19"/>
  <c r="AH6043" i="19"/>
  <c r="Y6036" i="19"/>
  <c r="AB6036" i="19" s="1"/>
  <c r="AG6036" i="19" s="1"/>
  <c r="H6050" i="19"/>
  <c r="X6043" i="19"/>
  <c r="AC6029" i="19"/>
  <c r="AA6029" i="19"/>
  <c r="B6024" i="19" l="1"/>
  <c r="AD6030" i="19"/>
  <c r="AF6030" i="19" s="1"/>
  <c r="AJ6030" i="19" s="1"/>
  <c r="D6030" i="19" s="1"/>
  <c r="H6058" i="19"/>
  <c r="X6051" i="19"/>
  <c r="AC6037" i="19"/>
  <c r="AA6037" i="19"/>
  <c r="K6058" i="19"/>
  <c r="AE6051" i="19"/>
  <c r="J6058" i="19"/>
  <c r="J6057" i="19"/>
  <c r="O6057" i="19"/>
  <c r="AH6050" i="19"/>
  <c r="AH6051" i="19"/>
  <c r="O6058" i="19"/>
  <c r="AI6051" i="19"/>
  <c r="P6058" i="19"/>
  <c r="AE6050" i="19"/>
  <c r="K6057" i="19"/>
  <c r="A6024" i="19"/>
  <c r="Y6043" i="19"/>
  <c r="AB6043" i="19" s="1"/>
  <c r="AG6043" i="19" s="1"/>
  <c r="H6057" i="19"/>
  <c r="X6050" i="19"/>
  <c r="AB6037" i="19"/>
  <c r="AG6037" i="19" s="1"/>
  <c r="AC6036" i="19"/>
  <c r="AA6036" i="19"/>
  <c r="P6057" i="19"/>
  <c r="AI6050" i="19"/>
  <c r="AD6029" i="19"/>
  <c r="AF6029" i="19" s="1"/>
  <c r="AJ6029" i="19" s="1"/>
  <c r="D6029" i="19" s="1"/>
  <c r="Y6044" i="19"/>
  <c r="AB6044" i="19" s="1"/>
  <c r="AG6044" i="19" s="1"/>
  <c r="AD6036" i="19" l="1"/>
  <c r="AF6036" i="19" s="1"/>
  <c r="AJ6036" i="19" s="1"/>
  <c r="D6036" i="19" s="1"/>
  <c r="AD6037" i="19"/>
  <c r="AF6037" i="19" s="1"/>
  <c r="AJ6037" i="19" s="1"/>
  <c r="D6037" i="19" s="1"/>
  <c r="A6031" i="19"/>
  <c r="O6065" i="19"/>
  <c r="AH6058" i="19"/>
  <c r="J6064" i="19"/>
  <c r="Y6050" i="19"/>
  <c r="AB6050" i="19" s="1"/>
  <c r="AG6050" i="19" s="1"/>
  <c r="H6064" i="19"/>
  <c r="X6057" i="19"/>
  <c r="B6031" i="19"/>
  <c r="J6065" i="19"/>
  <c r="AI6058" i="19"/>
  <c r="P6065" i="19"/>
  <c r="Y6051" i="19"/>
  <c r="AB6051" i="19" s="1"/>
  <c r="AG6051" i="19" s="1"/>
  <c r="P6064" i="19"/>
  <c r="AI6057" i="19"/>
  <c r="O6064" i="19"/>
  <c r="AH6057" i="19"/>
  <c r="AC6043" i="19"/>
  <c r="AA6043" i="19"/>
  <c r="K6065" i="19"/>
  <c r="AE6058" i="19"/>
  <c r="AE6057" i="19"/>
  <c r="K6064" i="19"/>
  <c r="AC6044" i="19"/>
  <c r="AD6044" i="19" s="1"/>
  <c r="AA6044" i="19"/>
  <c r="H6065" i="19"/>
  <c r="X6058" i="19"/>
  <c r="B6038" i="19" l="1"/>
  <c r="AD6043" i="19"/>
  <c r="AF6043" i="19" s="1"/>
  <c r="AJ6043" i="19" s="1"/>
  <c r="D6043" i="19" s="1"/>
  <c r="Y6058" i="19"/>
  <c r="AB6058" i="19" s="1"/>
  <c r="AG6058" i="19" s="1"/>
  <c r="P6072" i="19"/>
  <c r="AI6065" i="19"/>
  <c r="H6072" i="19"/>
  <c r="X6065" i="19"/>
  <c r="J6072" i="19"/>
  <c r="Y6065" i="19"/>
  <c r="AC6065" i="19" s="1"/>
  <c r="AE6065" i="19"/>
  <c r="K6072" i="19"/>
  <c r="A6038" i="19"/>
  <c r="P6071" i="19"/>
  <c r="AI6064" i="19"/>
  <c r="J6071" i="19"/>
  <c r="K6071" i="19"/>
  <c r="AE6064" i="19"/>
  <c r="Y6057" i="19"/>
  <c r="AB6057" i="19" s="1"/>
  <c r="AG6057" i="19" s="1"/>
  <c r="H6071" i="19"/>
  <c r="X6064" i="19"/>
  <c r="AC6050" i="19"/>
  <c r="AA6050" i="19"/>
  <c r="O6071" i="19"/>
  <c r="AH6064" i="19"/>
  <c r="AF6044" i="19"/>
  <c r="AJ6044" i="19" s="1"/>
  <c r="D6044" i="19" s="1"/>
  <c r="AC6051" i="19"/>
  <c r="AD6051" i="19" s="1"/>
  <c r="AF6051" i="19" s="1"/>
  <c r="AJ6051" i="19" s="1"/>
  <c r="D6051" i="19" s="1"/>
  <c r="AA6051" i="19"/>
  <c r="O6072" i="19"/>
  <c r="AH6065" i="19"/>
  <c r="AD6050" i="19" l="1"/>
  <c r="AF6050" i="19" s="1"/>
  <c r="AJ6050" i="19" s="1"/>
  <c r="D6050" i="19" s="1"/>
  <c r="B6045" i="19"/>
  <c r="J6078" i="19"/>
  <c r="AE6072" i="19"/>
  <c r="K6079" i="19"/>
  <c r="P6078" i="19"/>
  <c r="AI6071" i="19"/>
  <c r="O6078" i="19"/>
  <c r="AH6071" i="19"/>
  <c r="AA6065" i="19"/>
  <c r="AD6065" i="19" s="1"/>
  <c r="AF6065" i="19" s="1"/>
  <c r="AC6057" i="19"/>
  <c r="AA6057" i="19"/>
  <c r="P6079" i="19"/>
  <c r="AI6072" i="19"/>
  <c r="J6079" i="19"/>
  <c r="Y6064" i="19"/>
  <c r="AB6064" i="19" s="1"/>
  <c r="AG6064" i="19" s="1"/>
  <c r="H6078" i="19"/>
  <c r="X6071" i="19"/>
  <c r="A6045" i="19"/>
  <c r="AB6065" i="19"/>
  <c r="AG6065" i="19" s="1"/>
  <c r="H6079" i="19"/>
  <c r="X6072" i="19"/>
  <c r="AH6072" i="19"/>
  <c r="O6079" i="19"/>
  <c r="AE6071" i="19"/>
  <c r="K6078" i="19"/>
  <c r="AC6058" i="19"/>
  <c r="AA6058" i="19"/>
  <c r="AJ6065" i="19" l="1"/>
  <c r="D6065" i="19" s="1"/>
  <c r="AD6057" i="19"/>
  <c r="AF6057" i="19" s="1"/>
  <c r="AJ6057" i="19" s="1"/>
  <c r="D6057" i="19" s="1"/>
  <c r="AD6058" i="19"/>
  <c r="AF6058" i="19" s="1"/>
  <c r="AJ6058" i="19" s="1"/>
  <c r="D6058" i="19" s="1"/>
  <c r="AH6079" i="19"/>
  <c r="O6086" i="19"/>
  <c r="AI6079" i="19"/>
  <c r="P6086" i="19"/>
  <c r="P6085" i="19"/>
  <c r="AI6078" i="19"/>
  <c r="K6086" i="19"/>
  <c r="AE6079" i="19"/>
  <c r="J6086" i="19"/>
  <c r="AE6078" i="19"/>
  <c r="K6085" i="19"/>
  <c r="H6086" i="19"/>
  <c r="X6079" i="19"/>
  <c r="O6085" i="19"/>
  <c r="AH6078" i="19"/>
  <c r="AC6064" i="19"/>
  <c r="AA6064" i="19"/>
  <c r="B6052" i="19"/>
  <c r="A6052" i="19"/>
  <c r="Y6072" i="19"/>
  <c r="AB6072" i="19" s="1"/>
  <c r="AG6072" i="19" s="1"/>
  <c r="Y6071" i="19"/>
  <c r="AB6071" i="19" s="1"/>
  <c r="AG6071" i="19" s="1"/>
  <c r="H6085" i="19"/>
  <c r="X6078" i="19"/>
  <c r="J6085" i="19"/>
  <c r="B6059" i="19" l="1"/>
  <c r="A6059" i="19"/>
  <c r="AD6064" i="19"/>
  <c r="AF6064" i="19" s="1"/>
  <c r="K6092" i="19"/>
  <c r="AE6085" i="19"/>
  <c r="Y6079" i="19"/>
  <c r="H6093" i="19"/>
  <c r="X6086" i="19"/>
  <c r="J6092" i="19"/>
  <c r="AH6086" i="19"/>
  <c r="O6093" i="19"/>
  <c r="AC6072" i="19"/>
  <c r="AA6072" i="19"/>
  <c r="P6092" i="19"/>
  <c r="AI6085" i="19"/>
  <c r="AI6086" i="19"/>
  <c r="P6093" i="19"/>
  <c r="Y6078" i="19"/>
  <c r="AB6078" i="19" s="1"/>
  <c r="AG6078" i="19" s="1"/>
  <c r="H6092" i="19"/>
  <c r="X6085" i="19"/>
  <c r="J6093" i="19"/>
  <c r="AC6071" i="19"/>
  <c r="AA6071" i="19"/>
  <c r="AE6086" i="19"/>
  <c r="K6093" i="19"/>
  <c r="O6092" i="19"/>
  <c r="AH6085" i="19"/>
  <c r="AD6071" i="19" l="1"/>
  <c r="AF6071" i="19" s="1"/>
  <c r="AJ6071" i="19" s="1"/>
  <c r="D6071" i="19" s="1"/>
  <c r="AJ6064" i="19"/>
  <c r="D6064" i="19" s="1"/>
  <c r="A6066" i="19" s="1"/>
  <c r="AD6072" i="19"/>
  <c r="AF6072" i="19" s="1"/>
  <c r="P6099" i="19"/>
  <c r="AI6092" i="19"/>
  <c r="O6099" i="19"/>
  <c r="AH6092" i="19"/>
  <c r="J6100" i="19"/>
  <c r="Y6085" i="19"/>
  <c r="AB6085" i="19" s="1"/>
  <c r="AG6085" i="19" s="1"/>
  <c r="H6099" i="19"/>
  <c r="X6092" i="19"/>
  <c r="AC6079" i="19"/>
  <c r="AD6079" i="19" s="1"/>
  <c r="AF6079" i="19" s="1"/>
  <c r="AA6079" i="19"/>
  <c r="AE6093" i="19"/>
  <c r="K6100" i="19"/>
  <c r="AH6093" i="19"/>
  <c r="O6100" i="19"/>
  <c r="J6099" i="19"/>
  <c r="Y6086" i="19"/>
  <c r="AB6086" i="19" s="1"/>
  <c r="AG6086" i="19" s="1"/>
  <c r="H6100" i="19"/>
  <c r="X6093" i="19"/>
  <c r="AB6079" i="19"/>
  <c r="AG6079" i="19" s="1"/>
  <c r="AC6078" i="19"/>
  <c r="AA6078" i="19"/>
  <c r="P6100" i="19"/>
  <c r="AI6093" i="19"/>
  <c r="AE6092" i="19"/>
  <c r="K6099" i="19"/>
  <c r="AD6078" i="19" l="1"/>
  <c r="AF6078" i="19" s="1"/>
  <c r="AJ6078" i="19" s="1"/>
  <c r="D6078" i="19" s="1"/>
  <c r="B6066" i="19"/>
  <c r="AJ6072" i="19"/>
  <c r="D6072" i="19" s="1"/>
  <c r="B6073" i="19" s="1"/>
  <c r="AJ6079" i="19"/>
  <c r="D6079" i="19" s="1"/>
  <c r="Y6092" i="19"/>
  <c r="AB6092" i="19" s="1"/>
  <c r="AG6092" i="19" s="1"/>
  <c r="H6107" i="19"/>
  <c r="X6100" i="19"/>
  <c r="AC6085" i="19"/>
  <c r="AD6085" i="19" s="1"/>
  <c r="AF6085" i="19" s="1"/>
  <c r="AJ6085" i="19" s="1"/>
  <c r="D6085" i="19" s="1"/>
  <c r="AA6085" i="19"/>
  <c r="O6106" i="19"/>
  <c r="AH6099" i="19"/>
  <c r="J6106" i="19"/>
  <c r="J6107" i="19"/>
  <c r="O6107" i="19"/>
  <c r="AH6100" i="19"/>
  <c r="K6107" i="19"/>
  <c r="AE6100" i="19"/>
  <c r="AI6100" i="19"/>
  <c r="P6107" i="19"/>
  <c r="Y6093" i="19"/>
  <c r="AB6093" i="19" s="1"/>
  <c r="AG6093" i="19" s="1"/>
  <c r="H6106" i="19"/>
  <c r="X6099" i="19"/>
  <c r="AC6086" i="19"/>
  <c r="AA6086" i="19"/>
  <c r="AE6099" i="19"/>
  <c r="K6106" i="19"/>
  <c r="P6106" i="19"/>
  <c r="AI6099" i="19"/>
  <c r="A6073" i="19" l="1"/>
  <c r="AE6106" i="19"/>
  <c r="K6113" i="19"/>
  <c r="B6080" i="19"/>
  <c r="A6080" i="19"/>
  <c r="H6113" i="19"/>
  <c r="X6106" i="19"/>
  <c r="O6113" i="19"/>
  <c r="AH6106" i="19"/>
  <c r="Y6100" i="19"/>
  <c r="AB6100" i="19" s="1"/>
  <c r="AG6100" i="19" s="1"/>
  <c r="H6114" i="19"/>
  <c r="X6107" i="19"/>
  <c r="O6114" i="19"/>
  <c r="AH6107" i="19"/>
  <c r="J6113" i="19"/>
  <c r="AI6107" i="19"/>
  <c r="P6114" i="19"/>
  <c r="P6113" i="19"/>
  <c r="AI6106" i="19"/>
  <c r="J6114" i="19"/>
  <c r="AD6086" i="19"/>
  <c r="AF6086" i="19" s="1"/>
  <c r="AJ6086" i="19" s="1"/>
  <c r="D6086" i="19" s="1"/>
  <c r="Y6099" i="19"/>
  <c r="AB6099" i="19" s="1"/>
  <c r="AG6099" i="19" s="1"/>
  <c r="AC6093" i="19"/>
  <c r="AA6093" i="19"/>
  <c r="AE6107" i="19"/>
  <c r="K6114" i="19"/>
  <c r="AC6092" i="19"/>
  <c r="AA6092" i="19"/>
  <c r="AD6093" i="19" l="1"/>
  <c r="AF6093" i="19" s="1"/>
  <c r="AJ6093" i="19" s="1"/>
  <c r="D6093" i="19" s="1"/>
  <c r="AD6092" i="19"/>
  <c r="AF6092" i="19" s="1"/>
  <c r="AJ6092" i="19" s="1"/>
  <c r="D6092" i="19" s="1"/>
  <c r="B6087" i="19"/>
  <c r="A6087" i="19"/>
  <c r="AC6100" i="19"/>
  <c r="AA6100" i="19"/>
  <c r="AE6114" i="19"/>
  <c r="K6121" i="19"/>
  <c r="J6120" i="19"/>
  <c r="H6121" i="19"/>
  <c r="X6114" i="19"/>
  <c r="O6120" i="19"/>
  <c r="AH6113" i="19"/>
  <c r="J6121" i="19"/>
  <c r="H6120" i="19"/>
  <c r="X6113" i="19"/>
  <c r="P6120" i="19"/>
  <c r="AI6113" i="19"/>
  <c r="K6120" i="19"/>
  <c r="AE6113" i="19"/>
  <c r="O6121" i="19"/>
  <c r="AH6114" i="19"/>
  <c r="Y6107" i="19"/>
  <c r="AB6107" i="19" s="1"/>
  <c r="AG6107" i="19" s="1"/>
  <c r="AC6099" i="19"/>
  <c r="AA6099" i="19"/>
  <c r="Y6106" i="19"/>
  <c r="AB6106" i="19" s="1"/>
  <c r="AG6106" i="19" s="1"/>
  <c r="P6121" i="19"/>
  <c r="AI6114" i="19"/>
  <c r="AD6100" i="19" l="1"/>
  <c r="AF6100" i="19" s="1"/>
  <c r="AJ6100" i="19" s="1"/>
  <c r="D6100" i="19" s="1"/>
  <c r="AD6099" i="19"/>
  <c r="AF6099" i="19" s="1"/>
  <c r="AJ6099" i="19" s="1"/>
  <c r="D6099" i="19" s="1"/>
  <c r="A6094" i="19"/>
  <c r="O6127" i="19"/>
  <c r="AH6120" i="19"/>
  <c r="AC6106" i="19"/>
  <c r="AA6106" i="19"/>
  <c r="Y6114" i="19"/>
  <c r="AB6114" i="19" s="1"/>
  <c r="AG6114" i="19" s="1"/>
  <c r="AC6107" i="19"/>
  <c r="AA6107" i="19"/>
  <c r="J6127" i="19"/>
  <c r="Y6120" i="19"/>
  <c r="AC6120" i="19" s="1"/>
  <c r="K6127" i="19"/>
  <c r="AE6120" i="19"/>
  <c r="P6127" i="19"/>
  <c r="AI6120" i="19"/>
  <c r="Y6113" i="19"/>
  <c r="AB6113" i="19" s="1"/>
  <c r="AG6113" i="19" s="1"/>
  <c r="H6127" i="19"/>
  <c r="X6120" i="19"/>
  <c r="H6128" i="19"/>
  <c r="X6121" i="19"/>
  <c r="K6128" i="19"/>
  <c r="AE6121" i="19"/>
  <c r="AH6121" i="19"/>
  <c r="O6128" i="19"/>
  <c r="B6094" i="19"/>
  <c r="P6128" i="19"/>
  <c r="AI6121" i="19"/>
  <c r="J6128" i="19"/>
  <c r="AD6107" i="19" l="1"/>
  <c r="AF6107" i="19" s="1"/>
  <c r="AJ6107" i="19" s="1"/>
  <c r="D6107" i="19" s="1"/>
  <c r="A6101" i="19"/>
  <c r="B6101" i="19"/>
  <c r="AD6106" i="19"/>
  <c r="AF6106" i="19" s="1"/>
  <c r="AJ6106" i="19" s="1"/>
  <c r="D6106" i="19" s="1"/>
  <c r="AA6120" i="19"/>
  <c r="AD6120" i="19" s="1"/>
  <c r="AF6120" i="19" s="1"/>
  <c r="J6135" i="19"/>
  <c r="P6134" i="19"/>
  <c r="AI6127" i="19"/>
  <c r="J6134" i="19"/>
  <c r="AH6128" i="19"/>
  <c r="O6135" i="19"/>
  <c r="K6135" i="19"/>
  <c r="AE6128" i="19"/>
  <c r="Y6121" i="19"/>
  <c r="AC6114" i="19"/>
  <c r="AA6114" i="19"/>
  <c r="AE6127" i="19"/>
  <c r="K6134" i="19"/>
  <c r="AI6128" i="19"/>
  <c r="P6135" i="19"/>
  <c r="H6135" i="19"/>
  <c r="X6128" i="19"/>
  <c r="AB6120" i="19"/>
  <c r="AG6120" i="19" s="1"/>
  <c r="H6134" i="19"/>
  <c r="X6127" i="19"/>
  <c r="AC6113" i="19"/>
  <c r="AA6113" i="19"/>
  <c r="O6134" i="19"/>
  <c r="AH6127" i="19"/>
  <c r="AD6113" i="19" l="1"/>
  <c r="AF6113" i="19" s="1"/>
  <c r="AJ6113" i="19" s="1"/>
  <c r="D6113" i="19" s="1"/>
  <c r="AD6114" i="19"/>
  <c r="AF6114" i="19" s="1"/>
  <c r="AJ6114" i="19" s="1"/>
  <c r="D6114" i="19" s="1"/>
  <c r="AJ6120" i="19"/>
  <c r="D6120" i="19" s="1"/>
  <c r="A6108" i="19"/>
  <c r="B6108" i="19"/>
  <c r="AE6135" i="19"/>
  <c r="K6142" i="19"/>
  <c r="H6141" i="19"/>
  <c r="X6134" i="19"/>
  <c r="AH6135" i="19"/>
  <c r="O6142" i="19"/>
  <c r="K6141" i="19"/>
  <c r="AE6134" i="19"/>
  <c r="J6141" i="19"/>
  <c r="P6141" i="19"/>
  <c r="AI6134" i="19"/>
  <c r="AC6121" i="19"/>
  <c r="AA6121" i="19"/>
  <c r="O6141" i="19"/>
  <c r="AH6134" i="19"/>
  <c r="Y6127" i="19"/>
  <c r="AB6127" i="19" s="1"/>
  <c r="AG6127" i="19" s="1"/>
  <c r="Y6128" i="19"/>
  <c r="AB6128" i="19" s="1"/>
  <c r="AG6128" i="19" s="1"/>
  <c r="H6142" i="19"/>
  <c r="X6135" i="19"/>
  <c r="P6142" i="19"/>
  <c r="AI6135" i="19"/>
  <c r="AB6121" i="19"/>
  <c r="AG6121" i="19" s="1"/>
  <c r="J6142" i="19"/>
  <c r="A6115" i="19" l="1"/>
  <c r="B6115" i="19"/>
  <c r="AD6121" i="19"/>
  <c r="AF6121" i="19" s="1"/>
  <c r="AJ6121" i="19" s="1"/>
  <c r="D6121" i="19" s="1"/>
  <c r="AC6128" i="19"/>
  <c r="AA6128" i="19"/>
  <c r="H6148" i="19"/>
  <c r="X6141" i="19"/>
  <c r="K6149" i="19"/>
  <c r="AE6142" i="19"/>
  <c r="AC6127" i="19"/>
  <c r="AA6127" i="19"/>
  <c r="P6148" i="19"/>
  <c r="AI6141" i="19"/>
  <c r="AI6142" i="19"/>
  <c r="P6149" i="19"/>
  <c r="AE6141" i="19"/>
  <c r="K6148" i="19"/>
  <c r="Y6135" i="19"/>
  <c r="AB6135" i="19" s="1"/>
  <c r="AG6135" i="19" s="1"/>
  <c r="AH6142" i="19"/>
  <c r="O6149" i="19"/>
  <c r="H6149" i="19"/>
  <c r="X6142" i="19"/>
  <c r="O6148" i="19"/>
  <c r="AH6141" i="19"/>
  <c r="J6149" i="19"/>
  <c r="J6148" i="19"/>
  <c r="Y6134" i="19"/>
  <c r="AD6127" i="19" l="1"/>
  <c r="AF6127" i="19" s="1"/>
  <c r="AJ6127" i="19" s="1"/>
  <c r="D6127" i="19" s="1"/>
  <c r="B6122" i="19"/>
  <c r="A6122" i="19"/>
  <c r="AC6134" i="19"/>
  <c r="AA6134" i="19"/>
  <c r="K6155" i="19"/>
  <c r="AE6148" i="19"/>
  <c r="J6155" i="19"/>
  <c r="P6155" i="19"/>
  <c r="AI6148" i="19"/>
  <c r="J6156" i="19"/>
  <c r="O6155" i="19"/>
  <c r="AH6148" i="19"/>
  <c r="AE6149" i="19"/>
  <c r="K6156" i="19"/>
  <c r="AD6128" i="19"/>
  <c r="AF6128" i="19" s="1"/>
  <c r="AJ6128" i="19" s="1"/>
  <c r="D6128" i="19" s="1"/>
  <c r="AB6134" i="19"/>
  <c r="AG6134" i="19" s="1"/>
  <c r="AI6149" i="19"/>
  <c r="P6156" i="19"/>
  <c r="Y6142" i="19"/>
  <c r="AB6142" i="19" s="1"/>
  <c r="AG6142" i="19" s="1"/>
  <c r="Y6141" i="19"/>
  <c r="AB6141" i="19" s="1"/>
  <c r="AG6141" i="19" s="1"/>
  <c r="H6156" i="19"/>
  <c r="X6149" i="19"/>
  <c r="H6155" i="19"/>
  <c r="X6148" i="19"/>
  <c r="AH6149" i="19"/>
  <c r="O6156" i="19"/>
  <c r="AC6135" i="19"/>
  <c r="AA6135" i="19"/>
  <c r="AD6135" i="19" l="1"/>
  <c r="AF6135" i="19" s="1"/>
  <c r="AJ6135" i="19" s="1"/>
  <c r="D6135" i="19" s="1"/>
  <c r="A6129" i="19"/>
  <c r="AD6134" i="19"/>
  <c r="AF6134" i="19" s="1"/>
  <c r="O6162" i="19"/>
  <c r="AH6155" i="19"/>
  <c r="Y6148" i="19"/>
  <c r="AB6148" i="19" s="1"/>
  <c r="AG6148" i="19" s="1"/>
  <c r="H6162" i="19"/>
  <c r="X6155" i="19"/>
  <c r="H6163" i="19"/>
  <c r="X6156" i="19"/>
  <c r="J6162" i="19"/>
  <c r="AC6142" i="19"/>
  <c r="AD6142" i="19" s="1"/>
  <c r="AF6142" i="19" s="1"/>
  <c r="AJ6142" i="19" s="1"/>
  <c r="D6142" i="19" s="1"/>
  <c r="AA6142" i="19"/>
  <c r="AE6155" i="19"/>
  <c r="K6162" i="19"/>
  <c r="Y6149" i="19"/>
  <c r="J6163" i="19"/>
  <c r="AC6141" i="19"/>
  <c r="AA6141" i="19"/>
  <c r="AE6156" i="19"/>
  <c r="K6163" i="19"/>
  <c r="P6162" i="19"/>
  <c r="AI6155" i="19"/>
  <c r="P6163" i="19"/>
  <c r="AI6156" i="19"/>
  <c r="B6129" i="19"/>
  <c r="AH6156" i="19"/>
  <c r="O6163" i="19"/>
  <c r="AJ6134" i="19" l="1"/>
  <c r="D6134" i="19" s="1"/>
  <c r="A6136" i="19" s="1"/>
  <c r="AD6141" i="19"/>
  <c r="AF6141" i="19" s="1"/>
  <c r="AJ6141" i="19" s="1"/>
  <c r="D6141" i="19" s="1"/>
  <c r="B6143" i="19" s="1"/>
  <c r="AC6149" i="19"/>
  <c r="AA6149" i="19"/>
  <c r="AH6163" i="19"/>
  <c r="O6170" i="19"/>
  <c r="AE6162" i="19"/>
  <c r="K6169" i="19"/>
  <c r="AI6163" i="19"/>
  <c r="P6170" i="19"/>
  <c r="P6169" i="19"/>
  <c r="AI6162" i="19"/>
  <c r="J6169" i="19"/>
  <c r="K6170" i="19"/>
  <c r="AE6163" i="19"/>
  <c r="Y6156" i="19"/>
  <c r="AC6148" i="19"/>
  <c r="AA6148" i="19"/>
  <c r="J6170" i="19"/>
  <c r="H6170" i="19"/>
  <c r="X6163" i="19"/>
  <c r="Y6155" i="19"/>
  <c r="AB6155" i="19" s="1"/>
  <c r="AG6155" i="19" s="1"/>
  <c r="H6169" i="19"/>
  <c r="X6162" i="19"/>
  <c r="AB6149" i="19"/>
  <c r="AG6149" i="19" s="1"/>
  <c r="O6169" i="19"/>
  <c r="AH6162" i="19"/>
  <c r="AD6148" i="19" l="1"/>
  <c r="AF6148" i="19" s="1"/>
  <c r="AJ6148" i="19" s="1"/>
  <c r="D6148" i="19" s="1"/>
  <c r="B6136" i="19"/>
  <c r="AD6149" i="19"/>
  <c r="AF6149" i="19" s="1"/>
  <c r="A6143" i="19"/>
  <c r="Y6162" i="19"/>
  <c r="AB6162" i="19" s="1"/>
  <c r="AG6162" i="19" s="1"/>
  <c r="AI6170" i="19"/>
  <c r="P6177" i="19"/>
  <c r="AC6156" i="19"/>
  <c r="AA6156" i="19"/>
  <c r="K6177" i="19"/>
  <c r="AE6170" i="19"/>
  <c r="P6176" i="19"/>
  <c r="AI6169" i="19"/>
  <c r="Y6163" i="19"/>
  <c r="AB6163" i="19" s="1"/>
  <c r="AG6163" i="19" s="1"/>
  <c r="O6176" i="19"/>
  <c r="AH6169" i="19"/>
  <c r="AC6155" i="19"/>
  <c r="AA6155" i="19"/>
  <c r="O6177" i="19"/>
  <c r="AH6170" i="19"/>
  <c r="J6176" i="19"/>
  <c r="H6176" i="19"/>
  <c r="X6169" i="19"/>
  <c r="AE6169" i="19"/>
  <c r="K6176" i="19"/>
  <c r="H6177" i="19"/>
  <c r="X6170" i="19"/>
  <c r="J6177" i="19"/>
  <c r="AB6156" i="19"/>
  <c r="AG6156" i="19" s="1"/>
  <c r="AD6155" i="19" l="1"/>
  <c r="AF6155" i="19" s="1"/>
  <c r="AJ6155" i="19" s="1"/>
  <c r="D6155" i="19" s="1"/>
  <c r="AD6156" i="19"/>
  <c r="AF6156" i="19" s="1"/>
  <c r="AJ6156" i="19" s="1"/>
  <c r="D6156" i="19" s="1"/>
  <c r="AJ6149" i="19"/>
  <c r="D6149" i="19" s="1"/>
  <c r="A6150" i="19" s="1"/>
  <c r="O6183" i="19"/>
  <c r="AH6176" i="19"/>
  <c r="Y6170" i="19"/>
  <c r="AB6170" i="19" s="1"/>
  <c r="AG6170" i="19" s="1"/>
  <c r="AC6163" i="19"/>
  <c r="AA6163" i="19"/>
  <c r="H6184" i="19"/>
  <c r="X6177" i="19"/>
  <c r="Y6169" i="19"/>
  <c r="AB6169" i="19" s="1"/>
  <c r="AG6169" i="19" s="1"/>
  <c r="J6184" i="19"/>
  <c r="K6183" i="19"/>
  <c r="AE6176" i="19"/>
  <c r="P6183" i="19"/>
  <c r="AI6176" i="19"/>
  <c r="K6184" i="19"/>
  <c r="AE6177" i="19"/>
  <c r="H6183" i="19"/>
  <c r="X6176" i="19"/>
  <c r="J6183" i="19"/>
  <c r="P6184" i="19"/>
  <c r="AI6177" i="19"/>
  <c r="AH6177" i="19"/>
  <c r="O6184" i="19"/>
  <c r="AC6162" i="19"/>
  <c r="AA6162" i="19"/>
  <c r="AD6162" i="19" l="1"/>
  <c r="AF6162" i="19" s="1"/>
  <c r="AJ6162" i="19" s="1"/>
  <c r="D6162" i="19" s="1"/>
  <c r="B6150" i="19"/>
  <c r="A6157" i="19"/>
  <c r="AD6163" i="19"/>
  <c r="AF6163" i="19" s="1"/>
  <c r="AJ6163" i="19" s="1"/>
  <c r="D6163" i="19" s="1"/>
  <c r="B6157" i="19"/>
  <c r="H6191" i="19"/>
  <c r="X6184" i="19"/>
  <c r="AC6170" i="19"/>
  <c r="AD6170" i="19" s="1"/>
  <c r="AF6170" i="19" s="1"/>
  <c r="AJ6170" i="19" s="1"/>
  <c r="D6170" i="19" s="1"/>
  <c r="AA6170" i="19"/>
  <c r="O6191" i="19"/>
  <c r="AH6184" i="19"/>
  <c r="K6190" i="19"/>
  <c r="AE6183" i="19"/>
  <c r="J6191" i="19"/>
  <c r="P6191" i="19"/>
  <c r="AI6184" i="19"/>
  <c r="J6190" i="19"/>
  <c r="AC6169" i="19"/>
  <c r="AA6169" i="19"/>
  <c r="Y6177" i="19"/>
  <c r="AB6177" i="19" s="1"/>
  <c r="AG6177" i="19" s="1"/>
  <c r="Y6176" i="19"/>
  <c r="AB6176" i="19" s="1"/>
  <c r="AG6176" i="19" s="1"/>
  <c r="H6190" i="19"/>
  <c r="X6183" i="19"/>
  <c r="AE6184" i="19"/>
  <c r="K6191" i="19"/>
  <c r="P6190" i="19"/>
  <c r="AI6183" i="19"/>
  <c r="O6190" i="19"/>
  <c r="AH6183" i="19"/>
  <c r="A6164" i="19" l="1"/>
  <c r="B6164" i="19"/>
  <c r="AD6169" i="19"/>
  <c r="AF6169" i="19" s="1"/>
  <c r="AJ6169" i="19" s="1"/>
  <c r="D6169" i="19" s="1"/>
  <c r="P6197" i="19"/>
  <c r="AI6190" i="19"/>
  <c r="J6197" i="19"/>
  <c r="AI6191" i="19"/>
  <c r="P6198" i="19"/>
  <c r="K6197" i="19"/>
  <c r="AE6190" i="19"/>
  <c r="Y6183" i="19"/>
  <c r="AB6183" i="19" s="1"/>
  <c r="AG6183" i="19" s="1"/>
  <c r="O6197" i="19"/>
  <c r="AH6190" i="19"/>
  <c r="AC6177" i="19"/>
  <c r="AA6177" i="19"/>
  <c r="Y6184" i="19"/>
  <c r="H6198" i="19"/>
  <c r="X6191" i="19"/>
  <c r="J6198" i="19"/>
  <c r="AE6191" i="19"/>
  <c r="K6198" i="19"/>
  <c r="H6197" i="19"/>
  <c r="X6190" i="19"/>
  <c r="O6198" i="19"/>
  <c r="AH6191" i="19"/>
  <c r="AC6176" i="19"/>
  <c r="AA6176" i="19"/>
  <c r="AD6177" i="19" l="1"/>
  <c r="AF6177" i="19" s="1"/>
  <c r="AJ6177" i="19" s="1"/>
  <c r="D6177" i="19" s="1"/>
  <c r="AD6176" i="19"/>
  <c r="AF6176" i="19" s="1"/>
  <c r="AJ6176" i="19" s="1"/>
  <c r="D6176" i="19" s="1"/>
  <c r="A6171" i="19"/>
  <c r="B6171" i="19"/>
  <c r="AC6184" i="19"/>
  <c r="AA6184" i="19"/>
  <c r="K6205" i="19"/>
  <c r="AE6198" i="19"/>
  <c r="K6204" i="19"/>
  <c r="AE6197" i="19"/>
  <c r="P6205" i="19"/>
  <c r="AI6198" i="19"/>
  <c r="J6205" i="19"/>
  <c r="Y6191" i="19"/>
  <c r="AB6191" i="19" s="1"/>
  <c r="AG6191" i="19" s="1"/>
  <c r="J6204" i="19"/>
  <c r="H6205" i="19"/>
  <c r="X6198" i="19"/>
  <c r="O6204" i="19"/>
  <c r="AH6197" i="19"/>
  <c r="O6205" i="19"/>
  <c r="AH6198" i="19"/>
  <c r="Y6190" i="19"/>
  <c r="AB6190" i="19" s="1"/>
  <c r="AG6190" i="19" s="1"/>
  <c r="AC6183" i="19"/>
  <c r="AA6183" i="19"/>
  <c r="H6204" i="19"/>
  <c r="X6197" i="19"/>
  <c r="AB6184" i="19"/>
  <c r="AG6184" i="19" s="1"/>
  <c r="P6204" i="19"/>
  <c r="AI6197" i="19"/>
  <c r="AD6183" i="19" l="1"/>
  <c r="AF6183" i="19" s="1"/>
  <c r="AJ6183" i="19" s="1"/>
  <c r="D6183" i="19" s="1"/>
  <c r="A6178" i="19"/>
  <c r="Y6197" i="19"/>
  <c r="AB6197" i="19" s="1"/>
  <c r="AG6197" i="19" s="1"/>
  <c r="P6212" i="19"/>
  <c r="AI6205" i="19"/>
  <c r="O6212" i="19"/>
  <c r="AH6205" i="19"/>
  <c r="AD6184" i="19"/>
  <c r="AF6184" i="19" s="1"/>
  <c r="AJ6184" i="19" s="1"/>
  <c r="D6184" i="19" s="1"/>
  <c r="AC6190" i="19"/>
  <c r="AA6190" i="19"/>
  <c r="B6178" i="19"/>
  <c r="Y6198" i="19"/>
  <c r="H6212" i="19"/>
  <c r="X6205" i="19"/>
  <c r="AC6191" i="19"/>
  <c r="AD6191" i="19" s="1"/>
  <c r="AF6191" i="19" s="1"/>
  <c r="AJ6191" i="19" s="1"/>
  <c r="D6191" i="19" s="1"/>
  <c r="AA6191" i="19"/>
  <c r="H6211" i="19"/>
  <c r="X6204" i="19"/>
  <c r="J6212" i="19"/>
  <c r="AE6204" i="19"/>
  <c r="K6211" i="19"/>
  <c r="O6211" i="19"/>
  <c r="AH6204" i="19"/>
  <c r="K6212" i="19"/>
  <c r="AE6205" i="19"/>
  <c r="P6211" i="19"/>
  <c r="AI6204" i="19"/>
  <c r="J6211" i="19"/>
  <c r="B6185" i="19" l="1"/>
  <c r="A6185" i="19"/>
  <c r="P6218" i="19"/>
  <c r="AI6211" i="19"/>
  <c r="AC6198" i="19"/>
  <c r="AA6198" i="19"/>
  <c r="AE6212" i="19"/>
  <c r="K6219" i="19"/>
  <c r="Y6205" i="19"/>
  <c r="AB6205" i="19" s="1"/>
  <c r="AG6205" i="19" s="1"/>
  <c r="H6219" i="19"/>
  <c r="X6212" i="19"/>
  <c r="O6219" i="19"/>
  <c r="AH6212" i="19"/>
  <c r="J6219" i="19"/>
  <c r="Y6204" i="19"/>
  <c r="AB6204" i="19" s="1"/>
  <c r="AG6204" i="19" s="1"/>
  <c r="P6219" i="19"/>
  <c r="AI6212" i="19"/>
  <c r="H6218" i="19"/>
  <c r="X6211" i="19"/>
  <c r="J6218" i="19"/>
  <c r="AB6198" i="19"/>
  <c r="AG6198" i="19" s="1"/>
  <c r="AD6190" i="19"/>
  <c r="AF6190" i="19" s="1"/>
  <c r="AJ6190" i="19" s="1"/>
  <c r="D6190" i="19" s="1"/>
  <c r="A6192" i="19" s="1"/>
  <c r="O6218" i="19"/>
  <c r="AH6211" i="19"/>
  <c r="K6218" i="19"/>
  <c r="AE6211" i="19"/>
  <c r="AC6197" i="19"/>
  <c r="AD6197" i="19" s="1"/>
  <c r="AA6197" i="19"/>
  <c r="AD6198" i="19" l="1"/>
  <c r="AF6198" i="19" s="1"/>
  <c r="AJ6198" i="19" s="1"/>
  <c r="D6198" i="19" s="1"/>
  <c r="O6226" i="19"/>
  <c r="AH6219" i="19"/>
  <c r="O6225" i="19"/>
  <c r="AH6218" i="19"/>
  <c r="AC6205" i="19"/>
  <c r="AA6205" i="19"/>
  <c r="AE6219" i="19"/>
  <c r="K6226" i="19"/>
  <c r="J6225" i="19"/>
  <c r="Y6211" i="19"/>
  <c r="AB6211" i="19" s="1"/>
  <c r="AG6211" i="19" s="1"/>
  <c r="H6225" i="19"/>
  <c r="X6218" i="19"/>
  <c r="P6226" i="19"/>
  <c r="AI6219" i="19"/>
  <c r="P6225" i="19"/>
  <c r="AI6218" i="19"/>
  <c r="B6192" i="19"/>
  <c r="J6226" i="19"/>
  <c r="K6225" i="19"/>
  <c r="AE6218" i="19"/>
  <c r="Y6212" i="19"/>
  <c r="AB6212" i="19" s="1"/>
  <c r="AG6212" i="19" s="1"/>
  <c r="H6226" i="19"/>
  <c r="X6219" i="19"/>
  <c r="AF6197" i="19"/>
  <c r="AJ6197" i="19" s="1"/>
  <c r="D6197" i="19" s="1"/>
  <c r="AC6204" i="19"/>
  <c r="AD6204" i="19" s="1"/>
  <c r="AF6204" i="19" s="1"/>
  <c r="AJ6204" i="19" s="1"/>
  <c r="D6204" i="19" s="1"/>
  <c r="AA6204" i="19"/>
  <c r="AD6205" i="19" l="1"/>
  <c r="AF6205" i="19" s="1"/>
  <c r="AJ6205" i="19" s="1"/>
  <c r="D6205" i="19" s="1"/>
  <c r="B6206" i="19" s="1"/>
  <c r="A6199" i="19"/>
  <c r="AI6226" i="19"/>
  <c r="P6233" i="19"/>
  <c r="Y6218" i="19"/>
  <c r="H6232" i="19"/>
  <c r="X6225" i="19"/>
  <c r="Y6219" i="19"/>
  <c r="AB6219" i="19" s="1"/>
  <c r="AG6219" i="19" s="1"/>
  <c r="H6233" i="19"/>
  <c r="X6226" i="19"/>
  <c r="J6232" i="19"/>
  <c r="K6232" i="19"/>
  <c r="AE6225" i="19"/>
  <c r="J6233" i="19"/>
  <c r="O6232" i="19"/>
  <c r="AH6225" i="19"/>
  <c r="B6199" i="19"/>
  <c r="AC6211" i="19"/>
  <c r="AA6211" i="19"/>
  <c r="AC6212" i="19"/>
  <c r="AA6212" i="19"/>
  <c r="AE6226" i="19"/>
  <c r="K6233" i="19"/>
  <c r="P6232" i="19"/>
  <c r="AI6225" i="19"/>
  <c r="O6233" i="19"/>
  <c r="AH6226" i="19"/>
  <c r="AD6212" i="19" l="1"/>
  <c r="AF6212" i="19" s="1"/>
  <c r="AJ6212" i="19" s="1"/>
  <c r="D6212" i="19" s="1"/>
  <c r="AD6211" i="19"/>
  <c r="AF6211" i="19" s="1"/>
  <c r="AJ6211" i="19" s="1"/>
  <c r="D6211" i="19" s="1"/>
  <c r="O6240" i="19"/>
  <c r="AH6233" i="19"/>
  <c r="J6240" i="19"/>
  <c r="AC6218" i="19"/>
  <c r="AA6218" i="19"/>
  <c r="H6239" i="19"/>
  <c r="X6232" i="19"/>
  <c r="AE6232" i="19"/>
  <c r="K6239" i="19"/>
  <c r="P6239" i="19"/>
  <c r="AI6232" i="19"/>
  <c r="AE6233" i="19"/>
  <c r="K6240" i="19"/>
  <c r="J6239" i="19"/>
  <c r="Y6226" i="19"/>
  <c r="AB6226" i="19" s="1"/>
  <c r="AG6226" i="19" s="1"/>
  <c r="H6240" i="19"/>
  <c r="X6233" i="19"/>
  <c r="AC6219" i="19"/>
  <c r="AA6219" i="19"/>
  <c r="Y6225" i="19"/>
  <c r="AB6225" i="19" s="1"/>
  <c r="AG6225" i="19" s="1"/>
  <c r="AB6218" i="19"/>
  <c r="AG6218" i="19" s="1"/>
  <c r="P6240" i="19"/>
  <c r="AI6233" i="19"/>
  <c r="O6239" i="19"/>
  <c r="AH6232" i="19"/>
  <c r="A6206" i="19"/>
  <c r="AD6219" i="19" l="1"/>
  <c r="AF6219" i="19" s="1"/>
  <c r="AJ6219" i="19" s="1"/>
  <c r="D6219" i="19" s="1"/>
  <c r="AD6218" i="19"/>
  <c r="AF6218" i="19" s="1"/>
  <c r="AJ6218" i="19" s="1"/>
  <c r="D6218" i="19" s="1"/>
  <c r="B6213" i="19"/>
  <c r="A6213" i="19"/>
  <c r="O6246" i="19"/>
  <c r="AH6239" i="19"/>
  <c r="K6246" i="19"/>
  <c r="AE6239" i="19"/>
  <c r="P6246" i="19"/>
  <c r="AI6239" i="19"/>
  <c r="AI6240" i="19"/>
  <c r="P6247" i="19"/>
  <c r="Y6232" i="19"/>
  <c r="AB6232" i="19" s="1"/>
  <c r="AG6232" i="19" s="1"/>
  <c r="AC6225" i="19"/>
  <c r="AA6225" i="19"/>
  <c r="H6246" i="19"/>
  <c r="X6239" i="19"/>
  <c r="Y6233" i="19"/>
  <c r="H6247" i="19"/>
  <c r="X6240" i="19"/>
  <c r="AC6226" i="19"/>
  <c r="AA6226" i="19"/>
  <c r="J6247" i="19"/>
  <c r="J6246" i="19"/>
  <c r="K6247" i="19"/>
  <c r="AE6240" i="19"/>
  <c r="O6247" i="19"/>
  <c r="AH6240" i="19"/>
  <c r="AD6225" i="19" l="1"/>
  <c r="AF6225" i="19" s="1"/>
  <c r="AJ6225" i="19" s="1"/>
  <c r="D6225" i="19" s="1"/>
  <c r="AD6226" i="19"/>
  <c r="AF6226" i="19" s="1"/>
  <c r="AJ6226" i="19" s="1"/>
  <c r="D6226" i="19" s="1"/>
  <c r="A6220" i="19"/>
  <c r="B6220" i="19"/>
  <c r="AH6247" i="19"/>
  <c r="O6254" i="19"/>
  <c r="AC6233" i="19"/>
  <c r="AA6233" i="19"/>
  <c r="H6253" i="19"/>
  <c r="X6246" i="19"/>
  <c r="J6253" i="19"/>
  <c r="AC6232" i="19"/>
  <c r="AD6232" i="19" s="1"/>
  <c r="AA6232" i="19"/>
  <c r="J6254" i="19"/>
  <c r="Y6240" i="19"/>
  <c r="AB6240" i="19" s="1"/>
  <c r="AG6240" i="19" s="1"/>
  <c r="AE6246" i="19"/>
  <c r="K6253" i="19"/>
  <c r="AB6233" i="19"/>
  <c r="AG6233" i="19" s="1"/>
  <c r="P6254" i="19"/>
  <c r="AI6247" i="19"/>
  <c r="P6253" i="19"/>
  <c r="AI6246" i="19"/>
  <c r="Y6239" i="19"/>
  <c r="AB6239" i="19" s="1"/>
  <c r="AG6239" i="19" s="1"/>
  <c r="K6254" i="19"/>
  <c r="AE6247" i="19"/>
  <c r="H6254" i="19"/>
  <c r="X6247" i="19"/>
  <c r="O6253" i="19"/>
  <c r="AH6246" i="19"/>
  <c r="B6227" i="19" l="1"/>
  <c r="Y6247" i="19"/>
  <c r="AB6247" i="19" s="1"/>
  <c r="AG6247" i="19" s="1"/>
  <c r="H6261" i="19"/>
  <c r="X6254" i="19"/>
  <c r="O6260" i="19"/>
  <c r="AH6253" i="19"/>
  <c r="J6261" i="19"/>
  <c r="AC6239" i="19"/>
  <c r="AA6239" i="19"/>
  <c r="P6261" i="19"/>
  <c r="AI6254" i="19"/>
  <c r="AF6232" i="19"/>
  <c r="AJ6232" i="19" s="1"/>
  <c r="D6232" i="19" s="1"/>
  <c r="K6261" i="19"/>
  <c r="AE6254" i="19"/>
  <c r="P6260" i="19"/>
  <c r="AI6253" i="19"/>
  <c r="H6260" i="19"/>
  <c r="X6253" i="19"/>
  <c r="AD6233" i="19"/>
  <c r="AF6233" i="19" s="1"/>
  <c r="AJ6233" i="19" s="1"/>
  <c r="D6233" i="19" s="1"/>
  <c r="AE6253" i="19"/>
  <c r="K6260" i="19"/>
  <c r="O6261" i="19"/>
  <c r="AH6254" i="19"/>
  <c r="AC6240" i="19"/>
  <c r="AA6240" i="19"/>
  <c r="J6260" i="19"/>
  <c r="A6227" i="19"/>
  <c r="Y6246" i="19"/>
  <c r="AD6240" i="19" l="1"/>
  <c r="AF6240" i="19" s="1"/>
  <c r="AJ6240" i="19" s="1"/>
  <c r="D6240" i="19" s="1"/>
  <c r="AD6239" i="19"/>
  <c r="AF6239" i="19" s="1"/>
  <c r="AJ6239" i="19" s="1"/>
  <c r="D6239" i="19" s="1"/>
  <c r="B6234" i="19"/>
  <c r="AC6246" i="19"/>
  <c r="AA6246" i="19"/>
  <c r="K6268" i="19"/>
  <c r="AE6261" i="19"/>
  <c r="A6234" i="19"/>
  <c r="J6267" i="19"/>
  <c r="O6268" i="19"/>
  <c r="AH6261" i="19"/>
  <c r="O6267" i="19"/>
  <c r="AH6260" i="19"/>
  <c r="H6267" i="19"/>
  <c r="X6260" i="19"/>
  <c r="H6268" i="19"/>
  <c r="X6261" i="19"/>
  <c r="P6268" i="19"/>
  <c r="AI6261" i="19"/>
  <c r="Y6253" i="19"/>
  <c r="AB6253" i="19" s="1"/>
  <c r="AG6253" i="19" s="1"/>
  <c r="K6267" i="19"/>
  <c r="AE6260" i="19"/>
  <c r="J6268" i="19"/>
  <c r="Y6254" i="19"/>
  <c r="AB6254" i="19" s="1"/>
  <c r="AG6254" i="19" s="1"/>
  <c r="AB6246" i="19"/>
  <c r="AG6246" i="19" s="1"/>
  <c r="P6267" i="19"/>
  <c r="AI6260" i="19"/>
  <c r="AC6247" i="19"/>
  <c r="AD6247" i="19" s="1"/>
  <c r="AA6247" i="19"/>
  <c r="AD6246" i="19" l="1"/>
  <c r="AF6246" i="19" s="1"/>
  <c r="A6241" i="19"/>
  <c r="B6241" i="19"/>
  <c r="H6275" i="19"/>
  <c r="X6268" i="19"/>
  <c r="AF6247" i="19"/>
  <c r="AJ6247" i="19" s="1"/>
  <c r="D6247" i="19" s="1"/>
  <c r="Y6261" i="19"/>
  <c r="AB6261" i="19" s="1"/>
  <c r="AG6261" i="19" s="1"/>
  <c r="J6275" i="19"/>
  <c r="K6274" i="19"/>
  <c r="AE6267" i="19"/>
  <c r="AC6253" i="19"/>
  <c r="AA6253" i="19"/>
  <c r="K6275" i="19"/>
  <c r="AE6268" i="19"/>
  <c r="P6274" i="19"/>
  <c r="AI6267" i="19"/>
  <c r="Y6260" i="19"/>
  <c r="AB6260" i="19" s="1"/>
  <c r="AG6260" i="19" s="1"/>
  <c r="H6274" i="19"/>
  <c r="X6267" i="19"/>
  <c r="AH6268" i="19"/>
  <c r="O6275" i="19"/>
  <c r="AC6254" i="19"/>
  <c r="AA6254" i="19"/>
  <c r="O6274" i="19"/>
  <c r="AH6267" i="19"/>
  <c r="J6274" i="19"/>
  <c r="AI6268" i="19"/>
  <c r="P6275" i="19"/>
  <c r="AD6254" i="19" l="1"/>
  <c r="AF6254" i="19" s="1"/>
  <c r="AJ6254" i="19" s="1"/>
  <c r="D6254" i="19" s="1"/>
  <c r="AJ6246" i="19"/>
  <c r="D6246" i="19" s="1"/>
  <c r="A6248" i="19" s="1"/>
  <c r="AD6253" i="19"/>
  <c r="AF6253" i="19" s="1"/>
  <c r="AJ6253" i="19" s="1"/>
  <c r="D6253" i="19" s="1"/>
  <c r="P6282" i="19"/>
  <c r="AI6275" i="19"/>
  <c r="P6281" i="19"/>
  <c r="AI6274" i="19"/>
  <c r="J6282" i="19"/>
  <c r="O6282" i="19"/>
  <c r="AH6275" i="19"/>
  <c r="Y6267" i="19"/>
  <c r="AB6267" i="19" s="1"/>
  <c r="AG6267" i="19" s="1"/>
  <c r="AE6275" i="19"/>
  <c r="K6282" i="19"/>
  <c r="J6281" i="19"/>
  <c r="O6281" i="19"/>
  <c r="AH6274" i="19"/>
  <c r="H6281" i="19"/>
  <c r="X6274" i="19"/>
  <c r="Y6268" i="19"/>
  <c r="AB6268" i="19" s="1"/>
  <c r="AG6268" i="19" s="1"/>
  <c r="AE6274" i="19"/>
  <c r="K6281" i="19"/>
  <c r="AC6261" i="19"/>
  <c r="AA6261" i="19"/>
  <c r="AC6260" i="19"/>
  <c r="AA6260" i="19"/>
  <c r="H6282" i="19"/>
  <c r="X6275" i="19"/>
  <c r="B6248" i="19" l="1"/>
  <c r="AD6261" i="19"/>
  <c r="AF6261" i="19" s="1"/>
  <c r="AJ6261" i="19" s="1"/>
  <c r="D6261" i="19" s="1"/>
  <c r="AD6260" i="19"/>
  <c r="AF6260" i="19" s="1"/>
  <c r="AJ6260" i="19" s="1"/>
  <c r="D6260" i="19" s="1"/>
  <c r="O6288" i="19"/>
  <c r="AH6281" i="19"/>
  <c r="J6288" i="19"/>
  <c r="AE6282" i="19"/>
  <c r="K6289" i="19"/>
  <c r="K6288" i="19"/>
  <c r="AE6281" i="19"/>
  <c r="Y6274" i="19"/>
  <c r="AB6274" i="19" s="1"/>
  <c r="AG6274" i="19" s="1"/>
  <c r="H6288" i="19"/>
  <c r="X6281" i="19"/>
  <c r="Y6275" i="19"/>
  <c r="AB6275" i="19" s="1"/>
  <c r="AG6275" i="19" s="1"/>
  <c r="H6289" i="19"/>
  <c r="X6282" i="19"/>
  <c r="AH6282" i="19"/>
  <c r="O6289" i="19"/>
  <c r="AC6268" i="19"/>
  <c r="AA6268" i="19"/>
  <c r="J6289" i="19"/>
  <c r="AC6267" i="19"/>
  <c r="AA6267" i="19"/>
  <c r="B6255" i="19"/>
  <c r="A6255" i="19"/>
  <c r="P6288" i="19"/>
  <c r="AI6281" i="19"/>
  <c r="AI6282" i="19"/>
  <c r="P6289" i="19"/>
  <c r="A6262" i="19" l="1"/>
  <c r="AD6267" i="19"/>
  <c r="AF6267" i="19" s="1"/>
  <c r="AJ6267" i="19" s="1"/>
  <c r="D6267" i="19" s="1"/>
  <c r="AD6268" i="19"/>
  <c r="AF6268" i="19" s="1"/>
  <c r="AJ6268" i="19" s="1"/>
  <c r="D6268" i="19" s="1"/>
  <c r="B6262" i="19"/>
  <c r="P6295" i="19"/>
  <c r="AI6288" i="19"/>
  <c r="H6295" i="19"/>
  <c r="X6288" i="19"/>
  <c r="Y6282" i="19"/>
  <c r="AB6282" i="19" s="1"/>
  <c r="AG6282" i="19" s="1"/>
  <c r="H6296" i="19"/>
  <c r="X6289" i="19"/>
  <c r="AC6275" i="19"/>
  <c r="AA6275" i="19"/>
  <c r="J6295" i="19"/>
  <c r="Y6281" i="19"/>
  <c r="AB6281" i="19" s="1"/>
  <c r="AG6281" i="19" s="1"/>
  <c r="AC6274" i="19"/>
  <c r="AA6274" i="19"/>
  <c r="P6296" i="19"/>
  <c r="AI6289" i="19"/>
  <c r="K6295" i="19"/>
  <c r="AE6288" i="19"/>
  <c r="K6296" i="19"/>
  <c r="AE6289" i="19"/>
  <c r="J6296" i="19"/>
  <c r="AH6289" i="19"/>
  <c r="O6296" i="19"/>
  <c r="O6295" i="19"/>
  <c r="AH6288" i="19"/>
  <c r="B6269" i="19" l="1"/>
  <c r="O6302" i="19"/>
  <c r="AH6295" i="19"/>
  <c r="AH6296" i="19"/>
  <c r="O6303" i="19"/>
  <c r="J6303" i="19"/>
  <c r="H6303" i="19"/>
  <c r="X6296" i="19"/>
  <c r="AE6295" i="19"/>
  <c r="K6302" i="19"/>
  <c r="A6269" i="19"/>
  <c r="Y6288" i="19"/>
  <c r="AB6288" i="19" s="1"/>
  <c r="AG6288" i="19" s="1"/>
  <c r="P6303" i="19"/>
  <c r="AI6296" i="19"/>
  <c r="H6302" i="19"/>
  <c r="X6295" i="19"/>
  <c r="J6302" i="19"/>
  <c r="AD6275" i="19"/>
  <c r="AF6275" i="19" s="1"/>
  <c r="AJ6275" i="19" s="1"/>
  <c r="D6275" i="19" s="1"/>
  <c r="AC6282" i="19"/>
  <c r="AA6282" i="19"/>
  <c r="AC6281" i="19"/>
  <c r="AA6281" i="19"/>
  <c r="K6303" i="19"/>
  <c r="AE6296" i="19"/>
  <c r="Y6289" i="19"/>
  <c r="AB6289" i="19" s="1"/>
  <c r="AG6289" i="19" s="1"/>
  <c r="AD6274" i="19"/>
  <c r="AF6274" i="19" s="1"/>
  <c r="AJ6274" i="19" s="1"/>
  <c r="D6274" i="19" s="1"/>
  <c r="P6302" i="19"/>
  <c r="AI6295" i="19"/>
  <c r="AD6281" i="19" l="1"/>
  <c r="AF6281" i="19" s="1"/>
  <c r="AJ6281" i="19" s="1"/>
  <c r="D6281" i="19" s="1"/>
  <c r="AD6282" i="19"/>
  <c r="AF6282" i="19" s="1"/>
  <c r="AJ6282" i="19" s="1"/>
  <c r="D6282" i="19" s="1"/>
  <c r="B6276" i="19"/>
  <c r="P6309" i="19"/>
  <c r="AI6302" i="19"/>
  <c r="AC6288" i="19"/>
  <c r="AD6288" i="19" s="1"/>
  <c r="AF6288" i="19" s="1"/>
  <c r="AJ6288" i="19" s="1"/>
  <c r="D6288" i="19" s="1"/>
  <c r="AA6288" i="19"/>
  <c r="O6310" i="19"/>
  <c r="AH6303" i="19"/>
  <c r="A6276" i="19"/>
  <c r="P6310" i="19"/>
  <c r="AI6303" i="19"/>
  <c r="AC6289" i="19"/>
  <c r="AA6289" i="19"/>
  <c r="K6310" i="19"/>
  <c r="AE6303" i="19"/>
  <c r="K6309" i="19"/>
  <c r="AE6302" i="19"/>
  <c r="Y6296" i="19"/>
  <c r="AB6296" i="19" s="1"/>
  <c r="AG6296" i="19" s="1"/>
  <c r="H6310" i="19"/>
  <c r="X6303" i="19"/>
  <c r="J6310" i="19"/>
  <c r="H6309" i="19"/>
  <c r="X6302" i="19"/>
  <c r="J6309" i="19"/>
  <c r="Y6295" i="19"/>
  <c r="AB6295" i="19" s="1"/>
  <c r="AG6295" i="19" s="1"/>
  <c r="O6309" i="19"/>
  <c r="AH6302" i="19"/>
  <c r="A6283" i="19" l="1"/>
  <c r="J6316" i="19"/>
  <c r="P6317" i="19"/>
  <c r="AI6310" i="19"/>
  <c r="O6316" i="19"/>
  <c r="AH6309" i="19"/>
  <c r="AE6309" i="19"/>
  <c r="K6316" i="19"/>
  <c r="AD6289" i="19"/>
  <c r="AF6289" i="19" s="1"/>
  <c r="AJ6289" i="19" s="1"/>
  <c r="D6289" i="19" s="1"/>
  <c r="AH6310" i="19"/>
  <c r="O6317" i="19"/>
  <c r="B6283" i="19"/>
  <c r="Y6303" i="19"/>
  <c r="AB6303" i="19" s="1"/>
  <c r="AG6303" i="19" s="1"/>
  <c r="H6317" i="19"/>
  <c r="X6310" i="19"/>
  <c r="AC6296" i="19"/>
  <c r="AA6296" i="19"/>
  <c r="AC6295" i="19"/>
  <c r="AA6295" i="19"/>
  <c r="K6317" i="19"/>
  <c r="AE6310" i="19"/>
  <c r="Y6302" i="19"/>
  <c r="AB6302" i="19" s="1"/>
  <c r="AG6302" i="19" s="1"/>
  <c r="H6316" i="19"/>
  <c r="X6309" i="19"/>
  <c r="J6317" i="19"/>
  <c r="P6316" i="19"/>
  <c r="AI6309" i="19"/>
  <c r="AD6295" i="19" l="1"/>
  <c r="AF6295" i="19" s="1"/>
  <c r="AJ6295" i="19" s="1"/>
  <c r="D6295" i="19" s="1"/>
  <c r="AD6296" i="19"/>
  <c r="AF6296" i="19" s="1"/>
  <c r="AJ6296" i="19" s="1"/>
  <c r="D6296" i="19" s="1"/>
  <c r="B6290" i="19"/>
  <c r="A6290" i="19"/>
  <c r="Y6309" i="19"/>
  <c r="P6323" i="19"/>
  <c r="AI6316" i="19"/>
  <c r="O6324" i="19"/>
  <c r="AH6317" i="19"/>
  <c r="O6323" i="19"/>
  <c r="AH6316" i="19"/>
  <c r="J6324" i="19"/>
  <c r="AC6302" i="19"/>
  <c r="AD6302" i="19" s="1"/>
  <c r="AA6302" i="19"/>
  <c r="AE6316" i="19"/>
  <c r="K6323" i="19"/>
  <c r="AC6303" i="19"/>
  <c r="AA6303" i="19"/>
  <c r="H6323" i="19"/>
  <c r="X6316" i="19"/>
  <c r="AE6317" i="19"/>
  <c r="K6324" i="19"/>
  <c r="P6324" i="19"/>
  <c r="AI6317" i="19"/>
  <c r="Y6310" i="19"/>
  <c r="AB6310" i="19" s="1"/>
  <c r="AG6310" i="19" s="1"/>
  <c r="H6324" i="19"/>
  <c r="X6317" i="19"/>
  <c r="J6323" i="19"/>
  <c r="A6297" i="19" l="1"/>
  <c r="B6297" i="19"/>
  <c r="AD6303" i="19"/>
  <c r="AF6303" i="19" s="1"/>
  <c r="AJ6303" i="19" s="1"/>
  <c r="D6303" i="19" s="1"/>
  <c r="J6330" i="19"/>
  <c r="J6331" i="19"/>
  <c r="K6330" i="19"/>
  <c r="AE6323" i="19"/>
  <c r="AC6310" i="19"/>
  <c r="AD6310" i="19" s="1"/>
  <c r="AF6310" i="19" s="1"/>
  <c r="AJ6310" i="19" s="1"/>
  <c r="D6310" i="19" s="1"/>
  <c r="AA6310" i="19"/>
  <c r="P6331" i="19"/>
  <c r="AI6324" i="19"/>
  <c r="K6331" i="19"/>
  <c r="AE6324" i="19"/>
  <c r="AC6309" i="19"/>
  <c r="AA6309" i="19"/>
  <c r="Y6317" i="19"/>
  <c r="AB6317" i="19" s="1"/>
  <c r="AG6317" i="19" s="1"/>
  <c r="H6331" i="19"/>
  <c r="X6324" i="19"/>
  <c r="Y6316" i="19"/>
  <c r="AB6316" i="19" s="1"/>
  <c r="AG6316" i="19" s="1"/>
  <c r="P6330" i="19"/>
  <c r="AI6323" i="19"/>
  <c r="H6330" i="19"/>
  <c r="X6323" i="19"/>
  <c r="AB6309" i="19"/>
  <c r="AG6309" i="19" s="1"/>
  <c r="AF6302" i="19"/>
  <c r="AJ6302" i="19" s="1"/>
  <c r="D6302" i="19" s="1"/>
  <c r="O6330" i="19"/>
  <c r="AH6323" i="19"/>
  <c r="O6331" i="19"/>
  <c r="AH6324" i="19"/>
  <c r="AD6309" i="19" l="1"/>
  <c r="AF6309" i="19" s="1"/>
  <c r="AJ6309" i="19" s="1"/>
  <c r="D6309" i="19" s="1"/>
  <c r="B6304" i="19"/>
  <c r="AC6317" i="19"/>
  <c r="AA6317" i="19"/>
  <c r="O6338" i="19"/>
  <c r="AH6331" i="19"/>
  <c r="K6338" i="19"/>
  <c r="AE6331" i="19"/>
  <c r="O6337" i="19"/>
  <c r="AH6330" i="19"/>
  <c r="A6304" i="19"/>
  <c r="P6338" i="19"/>
  <c r="AI6331" i="19"/>
  <c r="Y6323" i="19"/>
  <c r="AB6323" i="19" s="1"/>
  <c r="AG6323" i="19" s="1"/>
  <c r="H6337" i="19"/>
  <c r="X6330" i="19"/>
  <c r="Y6330" i="19" s="1"/>
  <c r="AC6330" i="19" s="1"/>
  <c r="P6337" i="19"/>
  <c r="AI6330" i="19"/>
  <c r="K6337" i="19"/>
  <c r="AE6330" i="19"/>
  <c r="Y6324" i="19"/>
  <c r="AB6324" i="19" s="1"/>
  <c r="AG6324" i="19" s="1"/>
  <c r="AC6316" i="19"/>
  <c r="AA6316" i="19"/>
  <c r="J6338" i="19"/>
  <c r="H6338" i="19"/>
  <c r="X6331" i="19"/>
  <c r="J6337" i="19"/>
  <c r="AD6317" i="19" l="1"/>
  <c r="AF6317" i="19" s="1"/>
  <c r="AJ6317" i="19" s="1"/>
  <c r="D6317" i="19" s="1"/>
  <c r="A6311" i="19"/>
  <c r="B6311" i="19"/>
  <c r="Y6331" i="19"/>
  <c r="AB6331" i="19" s="1"/>
  <c r="AG6331" i="19" s="1"/>
  <c r="AC6323" i="19"/>
  <c r="AA6323" i="19"/>
  <c r="H6345" i="19"/>
  <c r="X6338" i="19"/>
  <c r="AE6338" i="19"/>
  <c r="K6345" i="19"/>
  <c r="AC6324" i="19"/>
  <c r="AA6324" i="19"/>
  <c r="J6344" i="19"/>
  <c r="AD6316" i="19"/>
  <c r="AF6316" i="19" s="1"/>
  <c r="AJ6316" i="19" s="1"/>
  <c r="D6316" i="19" s="1"/>
  <c r="O6344" i="19"/>
  <c r="AH6337" i="19"/>
  <c r="O6345" i="19"/>
  <c r="AH6338" i="19"/>
  <c r="K6344" i="19"/>
  <c r="AE6337" i="19"/>
  <c r="H6344" i="19"/>
  <c r="X6337" i="19"/>
  <c r="P6345" i="19"/>
  <c r="AI6338" i="19"/>
  <c r="J6345" i="19"/>
  <c r="P6344" i="19"/>
  <c r="AI6337" i="19"/>
  <c r="AA6330" i="19"/>
  <c r="AD6330" i="19" s="1"/>
  <c r="AB6330" i="19"/>
  <c r="AG6330" i="19" s="1"/>
  <c r="AD6324" i="19" l="1"/>
  <c r="AF6324" i="19" s="1"/>
  <c r="AJ6324" i="19" s="1"/>
  <c r="D6324" i="19" s="1"/>
  <c r="A6318" i="19"/>
  <c r="AF6330" i="19"/>
  <c r="AJ6330" i="19" s="1"/>
  <c r="D6330" i="19" s="1"/>
  <c r="O6351" i="19"/>
  <c r="AH6344" i="19"/>
  <c r="P6351" i="19"/>
  <c r="AI6344" i="19"/>
  <c r="J6352" i="19"/>
  <c r="H6351" i="19"/>
  <c r="X6344" i="19"/>
  <c r="H6352" i="19"/>
  <c r="X6345" i="19"/>
  <c r="AD6323" i="19"/>
  <c r="AF6323" i="19" s="1"/>
  <c r="AJ6323" i="19" s="1"/>
  <c r="D6323" i="19" s="1"/>
  <c r="Y6337" i="19"/>
  <c r="AB6337" i="19" s="1"/>
  <c r="AG6337" i="19" s="1"/>
  <c r="Y6338" i="19"/>
  <c r="AB6338" i="19" s="1"/>
  <c r="AG6338" i="19" s="1"/>
  <c r="AH6345" i="19"/>
  <c r="O6352" i="19"/>
  <c r="B6318" i="19"/>
  <c r="J6351" i="19"/>
  <c r="P6352" i="19"/>
  <c r="AI6345" i="19"/>
  <c r="AE6345" i="19"/>
  <c r="K6352" i="19"/>
  <c r="AE6344" i="19"/>
  <c r="K6351" i="19"/>
  <c r="AC6331" i="19"/>
  <c r="AA6331" i="19"/>
  <c r="AD6331" i="19" l="1"/>
  <c r="AF6331" i="19" s="1"/>
  <c r="AJ6331" i="19" s="1"/>
  <c r="D6331" i="19" s="1"/>
  <c r="B6332" i="19" s="1"/>
  <c r="A6325" i="19"/>
  <c r="Y6344" i="19"/>
  <c r="AC6344" i="19" s="1"/>
  <c r="B6325" i="19"/>
  <c r="K6359" i="19"/>
  <c r="AE6352" i="19"/>
  <c r="AI6352" i="19"/>
  <c r="P6359" i="19"/>
  <c r="J6359" i="19"/>
  <c r="O6359" i="19"/>
  <c r="AH6352" i="19"/>
  <c r="AC6338" i="19"/>
  <c r="AA6338" i="19"/>
  <c r="O6358" i="19"/>
  <c r="AH6351" i="19"/>
  <c r="K6358" i="19"/>
  <c r="AE6351" i="19"/>
  <c r="Y6345" i="19"/>
  <c r="AB6345" i="19" s="1"/>
  <c r="AG6345" i="19" s="1"/>
  <c r="H6359" i="19"/>
  <c r="X6352" i="19"/>
  <c r="H6358" i="19"/>
  <c r="X6351" i="19"/>
  <c r="J6358" i="19"/>
  <c r="P6358" i="19"/>
  <c r="AI6351" i="19"/>
  <c r="AC6337" i="19"/>
  <c r="AA6337" i="19"/>
  <c r="AD6337" i="19" l="1"/>
  <c r="AF6337" i="19" s="1"/>
  <c r="AJ6337" i="19" s="1"/>
  <c r="D6337" i="19" s="1"/>
  <c r="AD6338" i="19"/>
  <c r="AF6338" i="19" s="1"/>
  <c r="AJ6338" i="19" s="1"/>
  <c r="D6338" i="19" s="1"/>
  <c r="AA6344" i="19"/>
  <c r="AD6344" i="19" s="1"/>
  <c r="AF6344" i="19" s="1"/>
  <c r="AB6344" i="19"/>
  <c r="AG6344" i="19" s="1"/>
  <c r="AE6358" i="19"/>
  <c r="K6365" i="19"/>
  <c r="O6365" i="19"/>
  <c r="AH6358" i="19"/>
  <c r="O6366" i="19"/>
  <c r="AH6359" i="19"/>
  <c r="J6365" i="19"/>
  <c r="Y6358" i="19"/>
  <c r="AA6358" i="19" s="1"/>
  <c r="J6366" i="19"/>
  <c r="AI6359" i="19"/>
  <c r="P6366" i="19"/>
  <c r="Y6352" i="19"/>
  <c r="AB6352" i="19" s="1"/>
  <c r="AG6352" i="19" s="1"/>
  <c r="H6366" i="19"/>
  <c r="X6359" i="19"/>
  <c r="P6365" i="19"/>
  <c r="AI6358" i="19"/>
  <c r="Y6351" i="19"/>
  <c r="AB6351" i="19" s="1"/>
  <c r="AG6351" i="19" s="1"/>
  <c r="H6365" i="19"/>
  <c r="X6358" i="19"/>
  <c r="AE6359" i="19"/>
  <c r="K6366" i="19"/>
  <c r="A6332" i="19"/>
  <c r="AC6345" i="19"/>
  <c r="AD6345" i="19" s="1"/>
  <c r="AA6345" i="19"/>
  <c r="A6339" i="19" l="1"/>
  <c r="B6339" i="19"/>
  <c r="AJ6344" i="19"/>
  <c r="D6344" i="19" s="1"/>
  <c r="O6372" i="19"/>
  <c r="AH6365" i="19"/>
  <c r="H6373" i="19"/>
  <c r="X6366" i="19"/>
  <c r="AF6345" i="19"/>
  <c r="AJ6345" i="19" s="1"/>
  <c r="D6345" i="19" s="1"/>
  <c r="J6373" i="19"/>
  <c r="K6373" i="19"/>
  <c r="AE6366" i="19"/>
  <c r="AB6358" i="19"/>
  <c r="AG6358" i="19" s="1"/>
  <c r="AC6358" i="19"/>
  <c r="AD6358" i="19" s="1"/>
  <c r="J6372" i="19"/>
  <c r="H6372" i="19"/>
  <c r="X6365" i="19"/>
  <c r="O6373" i="19"/>
  <c r="AH6366" i="19"/>
  <c r="AC6351" i="19"/>
  <c r="AA6351" i="19"/>
  <c r="P6372" i="19"/>
  <c r="AI6365" i="19"/>
  <c r="Y6359" i="19"/>
  <c r="AB6359" i="19" s="1"/>
  <c r="AG6359" i="19" s="1"/>
  <c r="K6372" i="19"/>
  <c r="AE6365" i="19"/>
  <c r="AC6352" i="19"/>
  <c r="AA6352" i="19"/>
  <c r="P6373" i="19"/>
  <c r="AI6366" i="19"/>
  <c r="AD6352" i="19" l="1"/>
  <c r="AF6352" i="19" s="1"/>
  <c r="AJ6352" i="19" s="1"/>
  <c r="D6352" i="19" s="1"/>
  <c r="B6346" i="19"/>
  <c r="AD6351" i="19"/>
  <c r="AF6351" i="19" s="1"/>
  <c r="AJ6351" i="19" s="1"/>
  <c r="D6351" i="19" s="1"/>
  <c r="J6379" i="19"/>
  <c r="H6379" i="19"/>
  <c r="X6372" i="19"/>
  <c r="AI6373" i="19"/>
  <c r="P6380" i="19"/>
  <c r="H6380" i="19"/>
  <c r="X6373" i="19"/>
  <c r="K6379" i="19"/>
  <c r="AE6372" i="19"/>
  <c r="AE6373" i="19"/>
  <c r="K6380" i="19"/>
  <c r="AC6359" i="19"/>
  <c r="AD6359" i="19" s="1"/>
  <c r="AA6359" i="19"/>
  <c r="Y6366" i="19"/>
  <c r="O6379" i="19"/>
  <c r="AH6372" i="19"/>
  <c r="AF6358" i="19"/>
  <c r="AJ6358" i="19" s="1"/>
  <c r="D6358" i="19" s="1"/>
  <c r="J6380" i="19"/>
  <c r="P6379" i="19"/>
  <c r="AI6372" i="19"/>
  <c r="O6380" i="19"/>
  <c r="AH6373" i="19"/>
  <c r="Y6365" i="19"/>
  <c r="AB6365" i="19" s="1"/>
  <c r="AG6365" i="19" s="1"/>
  <c r="A6346" i="19"/>
  <c r="B6353" i="19" l="1"/>
  <c r="AF6359" i="19"/>
  <c r="AJ6359" i="19" s="1"/>
  <c r="D6359" i="19" s="1"/>
  <c r="Y6373" i="19"/>
  <c r="AB6373" i="19" s="1"/>
  <c r="AG6373" i="19" s="1"/>
  <c r="J6387" i="19"/>
  <c r="H6387" i="19"/>
  <c r="X6380" i="19"/>
  <c r="A6353" i="19"/>
  <c r="P6387" i="19"/>
  <c r="AI6380" i="19"/>
  <c r="K6387" i="19"/>
  <c r="AE6380" i="19"/>
  <c r="AC6365" i="19"/>
  <c r="AA6365" i="19"/>
  <c r="O6387" i="19"/>
  <c r="AH6380" i="19"/>
  <c r="AE6379" i="19"/>
  <c r="K6386" i="19"/>
  <c r="P6386" i="19"/>
  <c r="AI6379" i="19"/>
  <c r="AC6366" i="19"/>
  <c r="AA6366" i="19"/>
  <c r="O6386" i="19"/>
  <c r="AH6379" i="19"/>
  <c r="Y6372" i="19"/>
  <c r="AB6372" i="19" s="1"/>
  <c r="AG6372" i="19" s="1"/>
  <c r="AB6366" i="19"/>
  <c r="AG6366" i="19" s="1"/>
  <c r="H6386" i="19"/>
  <c r="X6379" i="19"/>
  <c r="J6386" i="19"/>
  <c r="AD6365" i="19" l="1"/>
  <c r="AF6365" i="19" s="1"/>
  <c r="AJ6365" i="19" s="1"/>
  <c r="D6365" i="19" s="1"/>
  <c r="B6360" i="19"/>
  <c r="A6360" i="19"/>
  <c r="K6394" i="19"/>
  <c r="AE6387" i="19"/>
  <c r="AH6387" i="19"/>
  <c r="O6394" i="19"/>
  <c r="H6393" i="19"/>
  <c r="X6386" i="19"/>
  <c r="P6393" i="19"/>
  <c r="AI6386" i="19"/>
  <c r="AE6386" i="19"/>
  <c r="K6393" i="19"/>
  <c r="AC6373" i="19"/>
  <c r="AD6373" i="19" s="1"/>
  <c r="AA6373" i="19"/>
  <c r="O6393" i="19"/>
  <c r="AH6386" i="19"/>
  <c r="P6394" i="19"/>
  <c r="AI6387" i="19"/>
  <c r="AD6366" i="19"/>
  <c r="AF6366" i="19" s="1"/>
  <c r="AJ6366" i="19" s="1"/>
  <c r="D6366" i="19" s="1"/>
  <c r="J6394" i="19"/>
  <c r="Y6379" i="19"/>
  <c r="AB6379" i="19" s="1"/>
  <c r="AG6379" i="19" s="1"/>
  <c r="AC6372" i="19"/>
  <c r="AA6372" i="19"/>
  <c r="Y6380" i="19"/>
  <c r="AB6380" i="19" s="1"/>
  <c r="AG6380" i="19" s="1"/>
  <c r="H6394" i="19"/>
  <c r="X6387" i="19"/>
  <c r="J6393" i="19"/>
  <c r="AD6372" i="19" l="1"/>
  <c r="AF6372" i="19" s="1"/>
  <c r="AJ6372" i="19" s="1"/>
  <c r="D6372" i="19" s="1"/>
  <c r="B6367" i="19"/>
  <c r="A6367" i="19"/>
  <c r="AI6394" i="19"/>
  <c r="P6401" i="19"/>
  <c r="H6401" i="19"/>
  <c r="X6394" i="19"/>
  <c r="O6400" i="19"/>
  <c r="AH6393" i="19"/>
  <c r="K6400" i="19"/>
  <c r="AE6393" i="19"/>
  <c r="Y6387" i="19"/>
  <c r="AB6387" i="19" s="1"/>
  <c r="AG6387" i="19" s="1"/>
  <c r="AC6380" i="19"/>
  <c r="AA6380" i="19"/>
  <c r="Y6386" i="19"/>
  <c r="J6400" i="19"/>
  <c r="P6400" i="19"/>
  <c r="AI6393" i="19"/>
  <c r="AC6379" i="19"/>
  <c r="AA6379" i="19"/>
  <c r="H6400" i="19"/>
  <c r="X6393" i="19"/>
  <c r="O6401" i="19"/>
  <c r="AH6394" i="19"/>
  <c r="J6401" i="19"/>
  <c r="AE6394" i="19"/>
  <c r="K6401" i="19"/>
  <c r="AF6373" i="19"/>
  <c r="AJ6373" i="19" s="1"/>
  <c r="D6373" i="19" s="1"/>
  <c r="AD6379" i="19" l="1"/>
  <c r="AF6379" i="19" s="1"/>
  <c r="AJ6379" i="19" s="1"/>
  <c r="D6379" i="19" s="1"/>
  <c r="B6374" i="19"/>
  <c r="A6374" i="19"/>
  <c r="AC6386" i="19"/>
  <c r="AA6386" i="19"/>
  <c r="AB6386" i="19"/>
  <c r="AG6386" i="19" s="1"/>
  <c r="J6408" i="19"/>
  <c r="AD6380" i="19"/>
  <c r="AF6380" i="19" s="1"/>
  <c r="AJ6380" i="19" s="1"/>
  <c r="D6380" i="19" s="1"/>
  <c r="Y6394" i="19"/>
  <c r="AB6394" i="19" s="1"/>
  <c r="AG6394" i="19" s="1"/>
  <c r="AC6387" i="19"/>
  <c r="AA6387" i="19"/>
  <c r="AH6401" i="19"/>
  <c r="O6408" i="19"/>
  <c r="H6408" i="19"/>
  <c r="X6401" i="19"/>
  <c r="P6407" i="19"/>
  <c r="AI6400" i="19"/>
  <c r="AI6401" i="19"/>
  <c r="P6408" i="19"/>
  <c r="AE6401" i="19"/>
  <c r="K6408" i="19"/>
  <c r="Y6393" i="19"/>
  <c r="AB6393" i="19" s="1"/>
  <c r="AG6393" i="19" s="1"/>
  <c r="K6407" i="19"/>
  <c r="AE6400" i="19"/>
  <c r="H6407" i="19"/>
  <c r="X6400" i="19"/>
  <c r="O6407" i="19"/>
  <c r="AH6400" i="19"/>
  <c r="J6407" i="19"/>
  <c r="AD6387" i="19" l="1"/>
  <c r="AF6387" i="19" s="1"/>
  <c r="AJ6387" i="19" s="1"/>
  <c r="D6387" i="19" s="1"/>
  <c r="AD6386" i="19"/>
  <c r="AF6386" i="19" s="1"/>
  <c r="B6381" i="19"/>
  <c r="H6414" i="19"/>
  <c r="X6407" i="19"/>
  <c r="K6414" i="19"/>
  <c r="AE6407" i="19"/>
  <c r="O6414" i="19"/>
  <c r="AH6407" i="19"/>
  <c r="Y6400" i="19"/>
  <c r="AB6400" i="19" s="1"/>
  <c r="AG6400" i="19" s="1"/>
  <c r="AC6394" i="19"/>
  <c r="AD6394" i="19" s="1"/>
  <c r="AF6394" i="19" s="1"/>
  <c r="AJ6394" i="19" s="1"/>
  <c r="D6394" i="19" s="1"/>
  <c r="AA6394" i="19"/>
  <c r="AC6393" i="19"/>
  <c r="AA6393" i="19"/>
  <c r="AE6408" i="19"/>
  <c r="K6415" i="19"/>
  <c r="AI6408" i="19"/>
  <c r="P6415" i="19"/>
  <c r="J6415" i="19"/>
  <c r="Y6401" i="19"/>
  <c r="AB6401" i="19" s="1"/>
  <c r="AG6401" i="19" s="1"/>
  <c r="J6414" i="19"/>
  <c r="H6415" i="19"/>
  <c r="X6408" i="19"/>
  <c r="A6381" i="19"/>
  <c r="P6414" i="19"/>
  <c r="AI6407" i="19"/>
  <c r="O6415" i="19"/>
  <c r="AH6408" i="19"/>
  <c r="AJ6386" i="19" l="1"/>
  <c r="D6386" i="19" s="1"/>
  <c r="AD6393" i="19"/>
  <c r="AF6393" i="19" s="1"/>
  <c r="AJ6393" i="19" s="1"/>
  <c r="D6393" i="19" s="1"/>
  <c r="K6422" i="19"/>
  <c r="AE6415" i="19"/>
  <c r="Y6408" i="19"/>
  <c r="AB6408" i="19" s="1"/>
  <c r="AG6408" i="19" s="1"/>
  <c r="O6421" i="19"/>
  <c r="AH6414" i="19"/>
  <c r="AC6401" i="19"/>
  <c r="AA6401" i="19"/>
  <c r="Y6407" i="19"/>
  <c r="AB6407" i="19" s="1"/>
  <c r="AG6407" i="19" s="1"/>
  <c r="AH6415" i="19"/>
  <c r="O6422" i="19"/>
  <c r="P6421" i="19"/>
  <c r="AI6414" i="19"/>
  <c r="H6422" i="19"/>
  <c r="X6415" i="19"/>
  <c r="AC6400" i="19"/>
  <c r="AA6400" i="19"/>
  <c r="J6421" i="19"/>
  <c r="K6421" i="19"/>
  <c r="AE6414" i="19"/>
  <c r="J6422" i="19"/>
  <c r="P6422" i="19"/>
  <c r="AI6415" i="19"/>
  <c r="H6421" i="19"/>
  <c r="X6414" i="19"/>
  <c r="A6395" i="19" l="1"/>
  <c r="B6395" i="19"/>
  <c r="AD6401" i="19"/>
  <c r="AF6401" i="19" s="1"/>
  <c r="AJ6401" i="19" s="1"/>
  <c r="D6401" i="19" s="1"/>
  <c r="B6388" i="19"/>
  <c r="A6388" i="19"/>
  <c r="H6428" i="19"/>
  <c r="X6421" i="19"/>
  <c r="P6428" i="19"/>
  <c r="AI6421" i="19"/>
  <c r="AH6422" i="19"/>
  <c r="O6429" i="19"/>
  <c r="Y6414" i="19"/>
  <c r="AB6414" i="19" s="1"/>
  <c r="AG6414" i="19" s="1"/>
  <c r="P6429" i="19"/>
  <c r="AI6422" i="19"/>
  <c r="J6429" i="19"/>
  <c r="Y6422" i="19"/>
  <c r="AC6422" i="19" s="1"/>
  <c r="AE6421" i="19"/>
  <c r="K6428" i="19"/>
  <c r="O6428" i="19"/>
  <c r="AH6421" i="19"/>
  <c r="J6428" i="19"/>
  <c r="AC6407" i="19"/>
  <c r="AA6407" i="19"/>
  <c r="AD6400" i="19"/>
  <c r="AF6400" i="19" s="1"/>
  <c r="AJ6400" i="19" s="1"/>
  <c r="D6400" i="19" s="1"/>
  <c r="H6429" i="19"/>
  <c r="X6422" i="19"/>
  <c r="AC6408" i="19"/>
  <c r="AA6408" i="19"/>
  <c r="Y6415" i="19"/>
  <c r="K6429" i="19"/>
  <c r="AE6422" i="19"/>
  <c r="AD6407" i="19" l="1"/>
  <c r="AF6407" i="19" s="1"/>
  <c r="AJ6407" i="19" s="1"/>
  <c r="D6407" i="19" s="1"/>
  <c r="AA6422" i="19"/>
  <c r="AD6422" i="19" s="1"/>
  <c r="AF6422" i="19" s="1"/>
  <c r="A6402" i="19"/>
  <c r="B6402" i="19"/>
  <c r="AE6428" i="19"/>
  <c r="K6435" i="19"/>
  <c r="AC6415" i="19"/>
  <c r="AA6415" i="19"/>
  <c r="K6436" i="19"/>
  <c r="AE6429" i="19"/>
  <c r="J6436" i="19"/>
  <c r="AB6422" i="19"/>
  <c r="AG6422" i="19" s="1"/>
  <c r="AI6429" i="19"/>
  <c r="P6436" i="19"/>
  <c r="H6436" i="19"/>
  <c r="X6429" i="19"/>
  <c r="O6436" i="19"/>
  <c r="AH6429" i="19"/>
  <c r="P6435" i="19"/>
  <c r="AI6428" i="19"/>
  <c r="J6435" i="19"/>
  <c r="Y6421" i="19"/>
  <c r="AB6421" i="19" s="1"/>
  <c r="AG6421" i="19" s="1"/>
  <c r="O6435" i="19"/>
  <c r="AH6428" i="19"/>
  <c r="AB6415" i="19"/>
  <c r="AG6415" i="19" s="1"/>
  <c r="AD6408" i="19"/>
  <c r="AF6408" i="19" s="1"/>
  <c r="AJ6408" i="19" s="1"/>
  <c r="D6408" i="19" s="1"/>
  <c r="AC6414" i="19"/>
  <c r="AA6414" i="19"/>
  <c r="H6435" i="19"/>
  <c r="X6428" i="19"/>
  <c r="AD6415" i="19" l="1"/>
  <c r="AF6415" i="19" s="1"/>
  <c r="AD6414" i="19"/>
  <c r="AF6414" i="19" s="1"/>
  <c r="AJ6414" i="19" s="1"/>
  <c r="D6414" i="19" s="1"/>
  <c r="AJ6422" i="19"/>
  <c r="D6422" i="19" s="1"/>
  <c r="B6409" i="19"/>
  <c r="A6409" i="19"/>
  <c r="AI6436" i="19"/>
  <c r="P6443" i="19"/>
  <c r="O6442" i="19"/>
  <c r="AH6435" i="19"/>
  <c r="AE6435" i="19"/>
  <c r="K6442" i="19"/>
  <c r="AH6436" i="19"/>
  <c r="O6443" i="19"/>
  <c r="J6443" i="19"/>
  <c r="AC6421" i="19"/>
  <c r="AD6421" i="19" s="1"/>
  <c r="AF6421" i="19" s="1"/>
  <c r="AJ6421" i="19" s="1"/>
  <c r="D6421" i="19" s="1"/>
  <c r="AA6421" i="19"/>
  <c r="Y6428" i="19"/>
  <c r="AB6428" i="19" s="1"/>
  <c r="AG6428" i="19" s="1"/>
  <c r="Y6429" i="19"/>
  <c r="AB6429" i="19" s="1"/>
  <c r="AG6429" i="19" s="1"/>
  <c r="K6443" i="19"/>
  <c r="AE6436" i="19"/>
  <c r="J6442" i="19"/>
  <c r="P6442" i="19"/>
  <c r="AI6435" i="19"/>
  <c r="H6442" i="19"/>
  <c r="X6435" i="19"/>
  <c r="H6443" i="19"/>
  <c r="X6436" i="19"/>
  <c r="AJ6415" i="19" l="1"/>
  <c r="D6415" i="19" s="1"/>
  <c r="A6416" i="19" s="1"/>
  <c r="A6423" i="19"/>
  <c r="J6450" i="19"/>
  <c r="H6449" i="19"/>
  <c r="X6442" i="19"/>
  <c r="Y6436" i="19"/>
  <c r="Y6435" i="19"/>
  <c r="AB6435" i="19" s="1"/>
  <c r="AG6435" i="19" s="1"/>
  <c r="J6449" i="19"/>
  <c r="P6450" i="19"/>
  <c r="AI6443" i="19"/>
  <c r="AC6429" i="19"/>
  <c r="AD6429" i="19" s="1"/>
  <c r="AF6429" i="19" s="1"/>
  <c r="AJ6429" i="19" s="1"/>
  <c r="D6429" i="19" s="1"/>
  <c r="AA6429" i="19"/>
  <c r="K6450" i="19"/>
  <c r="AE6443" i="19"/>
  <c r="O6449" i="19"/>
  <c r="AH6442" i="19"/>
  <c r="H6450" i="19"/>
  <c r="X6443" i="19"/>
  <c r="AH6443" i="19"/>
  <c r="O6450" i="19"/>
  <c r="P6449" i="19"/>
  <c r="AI6442" i="19"/>
  <c r="K6449" i="19"/>
  <c r="AE6442" i="19"/>
  <c r="AC6428" i="19"/>
  <c r="AA6428" i="19"/>
  <c r="B6423" i="19"/>
  <c r="AD6428" i="19" l="1"/>
  <c r="AF6428" i="19" s="1"/>
  <c r="AJ6428" i="19" s="1"/>
  <c r="D6428" i="19" s="1"/>
  <c r="B6416" i="19"/>
  <c r="K6457" i="19"/>
  <c r="AE6450" i="19"/>
  <c r="P6457" i="19"/>
  <c r="AI6450" i="19"/>
  <c r="AC6435" i="19"/>
  <c r="AA6435" i="19"/>
  <c r="AC6436" i="19"/>
  <c r="AA6436" i="19"/>
  <c r="AE6449" i="19"/>
  <c r="K6456" i="19"/>
  <c r="J6456" i="19"/>
  <c r="Y6443" i="19"/>
  <c r="AB6443" i="19" s="1"/>
  <c r="AG6443" i="19" s="1"/>
  <c r="Y6442" i="19"/>
  <c r="AB6442" i="19" s="1"/>
  <c r="AG6442" i="19" s="1"/>
  <c r="H6457" i="19"/>
  <c r="X6450" i="19"/>
  <c r="H6456" i="19"/>
  <c r="X6449" i="19"/>
  <c r="P6456" i="19"/>
  <c r="AI6449" i="19"/>
  <c r="O6457" i="19"/>
  <c r="AH6450" i="19"/>
  <c r="AB6436" i="19"/>
  <c r="AG6436" i="19" s="1"/>
  <c r="O6456" i="19"/>
  <c r="AH6449" i="19"/>
  <c r="J6457" i="19"/>
  <c r="AD6435" i="19" l="1"/>
  <c r="AF6435" i="19" s="1"/>
  <c r="AJ6435" i="19" s="1"/>
  <c r="D6435" i="19" s="1"/>
  <c r="AD6436" i="19"/>
  <c r="AF6436" i="19" s="1"/>
  <c r="AJ6436" i="19" s="1"/>
  <c r="D6436" i="19" s="1"/>
  <c r="O6463" i="19"/>
  <c r="AH6456" i="19"/>
  <c r="J6463" i="19"/>
  <c r="AC6442" i="19"/>
  <c r="AA6442" i="19"/>
  <c r="AC6443" i="19"/>
  <c r="AA6443" i="19"/>
  <c r="Y6449" i="19"/>
  <c r="AB6449" i="19" s="1"/>
  <c r="AG6449" i="19" s="1"/>
  <c r="J6464" i="19"/>
  <c r="K6463" i="19"/>
  <c r="AE6456" i="19"/>
  <c r="O6464" i="19"/>
  <c r="AH6457" i="19"/>
  <c r="P6463" i="19"/>
  <c r="AI6456" i="19"/>
  <c r="B6430" i="19"/>
  <c r="A6430" i="19"/>
  <c r="H6463" i="19"/>
  <c r="X6456" i="19"/>
  <c r="P6464" i="19"/>
  <c r="AI6457" i="19"/>
  <c r="Y6450" i="19"/>
  <c r="H6464" i="19"/>
  <c r="X6457" i="19"/>
  <c r="K6464" i="19"/>
  <c r="AE6457" i="19"/>
  <c r="AD6442" i="19" l="1"/>
  <c r="AF6442" i="19" s="1"/>
  <c r="AJ6442" i="19" s="1"/>
  <c r="D6442" i="19" s="1"/>
  <c r="AD6443" i="19"/>
  <c r="AF6443" i="19" s="1"/>
  <c r="AJ6443" i="19" s="1"/>
  <c r="D6443" i="19" s="1"/>
  <c r="B6437" i="19"/>
  <c r="A6437" i="19"/>
  <c r="K6471" i="19"/>
  <c r="AE6464" i="19"/>
  <c r="Y6456" i="19"/>
  <c r="AB6456" i="19" s="1"/>
  <c r="AG6456" i="19" s="1"/>
  <c r="Y6457" i="19"/>
  <c r="AB6457" i="19" s="1"/>
  <c r="AG6457" i="19" s="1"/>
  <c r="H6471" i="19"/>
  <c r="X6464" i="19"/>
  <c r="AC6450" i="19"/>
  <c r="AA6450" i="19"/>
  <c r="J6470" i="19"/>
  <c r="K6470" i="19"/>
  <c r="AE6463" i="19"/>
  <c r="H6470" i="19"/>
  <c r="X6463" i="19"/>
  <c r="P6470" i="19"/>
  <c r="AI6463" i="19"/>
  <c r="AB6450" i="19"/>
  <c r="AG6450" i="19" s="1"/>
  <c r="J6471" i="19"/>
  <c r="AC6449" i="19"/>
  <c r="AA6449" i="19"/>
  <c r="AI6464" i="19"/>
  <c r="P6471" i="19"/>
  <c r="O6471" i="19"/>
  <c r="AH6464" i="19"/>
  <c r="O6470" i="19"/>
  <c r="AH6463" i="19"/>
  <c r="AD6450" i="19" l="1"/>
  <c r="AF6450" i="19" s="1"/>
  <c r="AJ6450" i="19" s="1"/>
  <c r="D6450" i="19" s="1"/>
  <c r="AD6449" i="19"/>
  <c r="AF6449" i="19" s="1"/>
  <c r="AJ6449" i="19" s="1"/>
  <c r="D6449" i="19" s="1"/>
  <c r="B6444" i="19"/>
  <c r="A6444" i="19"/>
  <c r="J6477" i="19"/>
  <c r="O6477" i="19"/>
  <c r="AH6470" i="19"/>
  <c r="AH6471" i="19"/>
  <c r="O6478" i="19"/>
  <c r="P6478" i="19"/>
  <c r="AI6471" i="19"/>
  <c r="AC6457" i="19"/>
  <c r="AA6457" i="19"/>
  <c r="AE6470" i="19"/>
  <c r="K6477" i="19"/>
  <c r="Y6464" i="19"/>
  <c r="H6478" i="19"/>
  <c r="X6471" i="19"/>
  <c r="J6478" i="19"/>
  <c r="P6477" i="19"/>
  <c r="AI6470" i="19"/>
  <c r="AC6456" i="19"/>
  <c r="AA6456" i="19"/>
  <c r="Y6463" i="19"/>
  <c r="AB6463" i="19" s="1"/>
  <c r="AG6463" i="19" s="1"/>
  <c r="H6477" i="19"/>
  <c r="X6470" i="19"/>
  <c r="K6478" i="19"/>
  <c r="AE6471" i="19"/>
  <c r="AD6456" i="19" l="1"/>
  <c r="AF6456" i="19" s="1"/>
  <c r="AJ6456" i="19" s="1"/>
  <c r="D6456" i="19" s="1"/>
  <c r="B6451" i="19"/>
  <c r="A6451" i="19"/>
  <c r="O6484" i="19"/>
  <c r="AH6477" i="19"/>
  <c r="J6484" i="19"/>
  <c r="AE6478" i="19"/>
  <c r="K6485" i="19"/>
  <c r="AC6464" i="19"/>
  <c r="AA6464" i="19"/>
  <c r="H6484" i="19"/>
  <c r="X6477" i="19"/>
  <c r="AC6463" i="19"/>
  <c r="AA6463" i="19"/>
  <c r="Y6471" i="19"/>
  <c r="H6485" i="19"/>
  <c r="X6478" i="19"/>
  <c r="Y6470" i="19"/>
  <c r="AB6470" i="19" s="1"/>
  <c r="AG6470" i="19" s="1"/>
  <c r="AE6477" i="19"/>
  <c r="K6484" i="19"/>
  <c r="AD6457" i="19"/>
  <c r="AF6457" i="19" s="1"/>
  <c r="AJ6457" i="19" s="1"/>
  <c r="D6457" i="19" s="1"/>
  <c r="AI6478" i="19"/>
  <c r="P6485" i="19"/>
  <c r="P6484" i="19"/>
  <c r="AI6477" i="19"/>
  <c r="O6485" i="19"/>
  <c r="AH6478" i="19"/>
  <c r="J6485" i="19"/>
  <c r="AB6464" i="19"/>
  <c r="AG6464" i="19" s="1"/>
  <c r="AD6464" i="19" l="1"/>
  <c r="AF6464" i="19" s="1"/>
  <c r="AD6463" i="19"/>
  <c r="AF6463" i="19" s="1"/>
  <c r="AJ6463" i="19" s="1"/>
  <c r="D6463" i="19" s="1"/>
  <c r="B6458" i="19"/>
  <c r="A6458" i="19"/>
  <c r="J6492" i="19"/>
  <c r="AC6471" i="19"/>
  <c r="AA6471" i="19"/>
  <c r="O6492" i="19"/>
  <c r="AH6485" i="19"/>
  <c r="H6492" i="19"/>
  <c r="X6485" i="19"/>
  <c r="J6491" i="19"/>
  <c r="Y6477" i="19"/>
  <c r="P6491" i="19"/>
  <c r="AI6484" i="19"/>
  <c r="H6491" i="19"/>
  <c r="X6484" i="19"/>
  <c r="AI6485" i="19"/>
  <c r="P6492" i="19"/>
  <c r="AC6470" i="19"/>
  <c r="AA6470" i="19"/>
  <c r="O6491" i="19"/>
  <c r="AH6484" i="19"/>
  <c r="AB6471" i="19"/>
  <c r="AG6471" i="19" s="1"/>
  <c r="K6492" i="19"/>
  <c r="AE6485" i="19"/>
  <c r="K6491" i="19"/>
  <c r="AE6484" i="19"/>
  <c r="Y6478" i="19"/>
  <c r="AB6478" i="19" s="1"/>
  <c r="AG6478" i="19" s="1"/>
  <c r="AJ6464" i="19" l="1"/>
  <c r="D6464" i="19" s="1"/>
  <c r="A6465" i="19" s="1"/>
  <c r="AD6470" i="19"/>
  <c r="AF6470" i="19" s="1"/>
  <c r="AJ6470" i="19" s="1"/>
  <c r="D6470" i="19" s="1"/>
  <c r="AD6471" i="19"/>
  <c r="AF6471" i="19" s="1"/>
  <c r="AJ6471" i="19" s="1"/>
  <c r="D6471" i="19" s="1"/>
  <c r="AC6477" i="19"/>
  <c r="AA6477" i="19"/>
  <c r="AB6477" i="19"/>
  <c r="AG6477" i="19" s="1"/>
  <c r="O6498" i="19"/>
  <c r="AH6491" i="19"/>
  <c r="H6498" i="19"/>
  <c r="X6491" i="19"/>
  <c r="J6499" i="19"/>
  <c r="K6498" i="19"/>
  <c r="AE6491" i="19"/>
  <c r="AE6492" i="19"/>
  <c r="K6499" i="19"/>
  <c r="AH6492" i="19"/>
  <c r="O6499" i="19"/>
  <c r="AI6492" i="19"/>
  <c r="P6499" i="19"/>
  <c r="J6498" i="19"/>
  <c r="Y6485" i="19"/>
  <c r="AB6485" i="19" s="1"/>
  <c r="AG6485" i="19" s="1"/>
  <c r="H6499" i="19"/>
  <c r="X6492" i="19"/>
  <c r="Y6484" i="19"/>
  <c r="AB6484" i="19" s="1"/>
  <c r="AG6484" i="19" s="1"/>
  <c r="AC6478" i="19"/>
  <c r="AA6478" i="19"/>
  <c r="P6498" i="19"/>
  <c r="AI6491" i="19"/>
  <c r="AD6478" i="19" l="1"/>
  <c r="AF6478" i="19" s="1"/>
  <c r="AJ6478" i="19" s="1"/>
  <c r="D6478" i="19" s="1"/>
  <c r="B6465" i="19"/>
  <c r="AD6477" i="19"/>
  <c r="AF6477" i="19" s="1"/>
  <c r="K6506" i="19"/>
  <c r="AE6499" i="19"/>
  <c r="H6505" i="19"/>
  <c r="X6498" i="19"/>
  <c r="AC6485" i="19"/>
  <c r="AA6485" i="19"/>
  <c r="J6505" i="19"/>
  <c r="AE6498" i="19"/>
  <c r="K6505" i="19"/>
  <c r="Y6492" i="19"/>
  <c r="Y6491" i="19"/>
  <c r="A6472" i="19"/>
  <c r="B6472" i="19"/>
  <c r="O6505" i="19"/>
  <c r="AH6498" i="19"/>
  <c r="P6506" i="19"/>
  <c r="AI6499" i="19"/>
  <c r="P6505" i="19"/>
  <c r="AI6498" i="19"/>
  <c r="AC6484" i="19"/>
  <c r="AA6484" i="19"/>
  <c r="J6506" i="19"/>
  <c r="H6506" i="19"/>
  <c r="X6499" i="19"/>
  <c r="O6506" i="19"/>
  <c r="AH6499" i="19"/>
  <c r="AD6485" i="19" l="1"/>
  <c r="AF6485" i="19" s="1"/>
  <c r="AJ6485" i="19" s="1"/>
  <c r="D6485" i="19" s="1"/>
  <c r="AJ6477" i="19"/>
  <c r="D6477" i="19" s="1"/>
  <c r="A6479" i="19" s="1"/>
  <c r="AD6484" i="19"/>
  <c r="AF6484" i="19" s="1"/>
  <c r="AJ6484" i="19" s="1"/>
  <c r="D6484" i="19" s="1"/>
  <c r="AC6491" i="19"/>
  <c r="AA6491" i="19"/>
  <c r="J6513" i="19"/>
  <c r="Y6498" i="19"/>
  <c r="AB6498" i="19" s="1"/>
  <c r="AG6498" i="19" s="1"/>
  <c r="AB6491" i="19"/>
  <c r="AG6491" i="19" s="1"/>
  <c r="AH6506" i="19"/>
  <c r="O6513" i="19"/>
  <c r="AC6492" i="19"/>
  <c r="AA6492" i="19"/>
  <c r="P6513" i="19"/>
  <c r="AI6506" i="19"/>
  <c r="Y6499" i="19"/>
  <c r="AB6499" i="19" s="1"/>
  <c r="AG6499" i="19" s="1"/>
  <c r="AB6492" i="19"/>
  <c r="AG6492" i="19" s="1"/>
  <c r="H6513" i="19"/>
  <c r="X6506" i="19"/>
  <c r="K6512" i="19"/>
  <c r="AE6505" i="19"/>
  <c r="J6512" i="19"/>
  <c r="P6512" i="19"/>
  <c r="AI6505" i="19"/>
  <c r="H6512" i="19"/>
  <c r="X6505" i="19"/>
  <c r="O6512" i="19"/>
  <c r="AH6505" i="19"/>
  <c r="AE6506" i="19"/>
  <c r="K6513" i="19"/>
  <c r="AD6492" i="19" l="1"/>
  <c r="AF6492" i="19" s="1"/>
  <c r="AJ6492" i="19" s="1"/>
  <c r="D6492" i="19" s="1"/>
  <c r="A6486" i="19"/>
  <c r="B6479" i="19"/>
  <c r="AD6491" i="19"/>
  <c r="AF6491" i="19" s="1"/>
  <c r="B6486" i="19"/>
  <c r="AC6499" i="19"/>
  <c r="AA6499" i="19"/>
  <c r="O6519" i="19"/>
  <c r="AH6512" i="19"/>
  <c r="P6519" i="19"/>
  <c r="AI6512" i="19"/>
  <c r="O6520" i="19"/>
  <c r="AH6513" i="19"/>
  <c r="J6519" i="19"/>
  <c r="AI6513" i="19"/>
  <c r="P6520" i="19"/>
  <c r="H6519" i="19"/>
  <c r="X6512" i="19"/>
  <c r="AC6498" i="19"/>
  <c r="AA6498" i="19"/>
  <c r="K6519" i="19"/>
  <c r="AE6512" i="19"/>
  <c r="Y6506" i="19"/>
  <c r="AB6506" i="19" s="1"/>
  <c r="AG6506" i="19" s="1"/>
  <c r="J6520" i="19"/>
  <c r="H6520" i="19"/>
  <c r="X6513" i="19"/>
  <c r="AE6513" i="19"/>
  <c r="K6520" i="19"/>
  <c r="Y6505" i="19"/>
  <c r="AB6505" i="19" s="1"/>
  <c r="AG6505" i="19" s="1"/>
  <c r="AJ6491" i="19" l="1"/>
  <c r="D6491" i="19" s="1"/>
  <c r="B6493" i="19" s="1"/>
  <c r="AD6498" i="19"/>
  <c r="AF6498" i="19" s="1"/>
  <c r="AJ6498" i="19" s="1"/>
  <c r="D6498" i="19" s="1"/>
  <c r="AD6499" i="19"/>
  <c r="AF6499" i="19" s="1"/>
  <c r="AJ6499" i="19" s="1"/>
  <c r="D6499" i="19" s="1"/>
  <c r="K6527" i="19"/>
  <c r="AE6520" i="19"/>
  <c r="H6527" i="19"/>
  <c r="X6520" i="19"/>
  <c r="Y6512" i="19"/>
  <c r="H6526" i="19"/>
  <c r="X6519" i="19"/>
  <c r="P6527" i="19"/>
  <c r="AI6520" i="19"/>
  <c r="O6527" i="19"/>
  <c r="AH6520" i="19"/>
  <c r="AC6506" i="19"/>
  <c r="AD6506" i="19" s="1"/>
  <c r="AF6506" i="19" s="1"/>
  <c r="AJ6506" i="19" s="1"/>
  <c r="D6506" i="19" s="1"/>
  <c r="AA6506" i="19"/>
  <c r="J6526" i="19"/>
  <c r="Y6513" i="19"/>
  <c r="AB6513" i="19" s="1"/>
  <c r="AG6513" i="19" s="1"/>
  <c r="J6527" i="19"/>
  <c r="P6526" i="19"/>
  <c r="AI6519" i="19"/>
  <c r="AE6519" i="19"/>
  <c r="K6526" i="19"/>
  <c r="O6526" i="19"/>
  <c r="AH6519" i="19"/>
  <c r="AC6505" i="19"/>
  <c r="AA6505" i="19"/>
  <c r="A6493" i="19" l="1"/>
  <c r="A6500" i="19"/>
  <c r="AD6505" i="19"/>
  <c r="AF6505" i="19" s="1"/>
  <c r="AJ6505" i="19" s="1"/>
  <c r="D6505" i="19" s="1"/>
  <c r="A6507" i="19" s="1"/>
  <c r="B6500" i="19"/>
  <c r="J6533" i="19"/>
  <c r="AC6512" i="19"/>
  <c r="AA6512" i="19"/>
  <c r="H6534" i="19"/>
  <c r="X6527" i="19"/>
  <c r="AH6527" i="19"/>
  <c r="O6534" i="19"/>
  <c r="O6533" i="19"/>
  <c r="AH6526" i="19"/>
  <c r="AE6526" i="19"/>
  <c r="K6533" i="19"/>
  <c r="P6534" i="19"/>
  <c r="AI6527" i="19"/>
  <c r="Y6519" i="19"/>
  <c r="H6533" i="19"/>
  <c r="X6526" i="19"/>
  <c r="AB6512" i="19"/>
  <c r="AG6512" i="19" s="1"/>
  <c r="P6533" i="19"/>
  <c r="AI6526" i="19"/>
  <c r="Y6520" i="19"/>
  <c r="AB6520" i="19" s="1"/>
  <c r="AG6520" i="19" s="1"/>
  <c r="J6534" i="19"/>
  <c r="AC6513" i="19"/>
  <c r="AA6513" i="19"/>
  <c r="AE6527" i="19"/>
  <c r="K6534" i="19"/>
  <c r="AD6512" i="19" l="1"/>
  <c r="AD6513" i="19"/>
  <c r="AF6513" i="19" s="1"/>
  <c r="AJ6513" i="19" s="1"/>
  <c r="D6513" i="19" s="1"/>
  <c r="J6541" i="19"/>
  <c r="AI6534" i="19"/>
  <c r="P6541" i="19"/>
  <c r="O6540" i="19"/>
  <c r="AH6533" i="19"/>
  <c r="AC6520" i="19"/>
  <c r="AA6520" i="19"/>
  <c r="AH6534" i="19"/>
  <c r="O6541" i="19"/>
  <c r="Y6527" i="19"/>
  <c r="AB6527" i="19" s="1"/>
  <c r="AG6527" i="19" s="1"/>
  <c r="P6540" i="19"/>
  <c r="AI6533" i="19"/>
  <c r="H6541" i="19"/>
  <c r="X6534" i="19"/>
  <c r="K6541" i="19"/>
  <c r="AE6534" i="19"/>
  <c r="B6507" i="19"/>
  <c r="Y6526" i="19"/>
  <c r="AC6519" i="19"/>
  <c r="AA6519" i="19"/>
  <c r="AE6533" i="19"/>
  <c r="K6540" i="19"/>
  <c r="H6540" i="19"/>
  <c r="X6533" i="19"/>
  <c r="AB6519" i="19"/>
  <c r="AG6519" i="19" s="1"/>
  <c r="J6540" i="19"/>
  <c r="AD6519" i="19" l="1"/>
  <c r="AF6519" i="19" s="1"/>
  <c r="AJ6519" i="19" s="1"/>
  <c r="D6519" i="19" s="1"/>
  <c r="AF6512" i="19"/>
  <c r="AJ6512" i="19" s="1"/>
  <c r="D6512" i="19" s="1"/>
  <c r="AD6520" i="19"/>
  <c r="AF6520" i="19" s="1"/>
  <c r="AJ6520" i="19" s="1"/>
  <c r="D6520" i="19" s="1"/>
  <c r="P6547" i="19"/>
  <c r="AI6540" i="19"/>
  <c r="AC6526" i="19"/>
  <c r="AA6526" i="19"/>
  <c r="P6548" i="19"/>
  <c r="AI6541" i="19"/>
  <c r="AC6527" i="19"/>
  <c r="AA6527" i="19"/>
  <c r="AH6541" i="19"/>
  <c r="O6548" i="19"/>
  <c r="AB6526" i="19"/>
  <c r="AG6526" i="19" s="1"/>
  <c r="Y6533" i="19"/>
  <c r="H6547" i="19"/>
  <c r="X6540" i="19"/>
  <c r="AE6540" i="19"/>
  <c r="K6547" i="19"/>
  <c r="O6547" i="19"/>
  <c r="AH6540" i="19"/>
  <c r="K6548" i="19"/>
  <c r="AE6541" i="19"/>
  <c r="J6548" i="19"/>
  <c r="Y6534" i="19"/>
  <c r="AB6534" i="19" s="1"/>
  <c r="AG6534" i="19" s="1"/>
  <c r="J6547" i="19"/>
  <c r="H6548" i="19"/>
  <c r="X6541" i="19"/>
  <c r="A6514" i="19" l="1"/>
  <c r="B6514" i="19"/>
  <c r="AD6526" i="19"/>
  <c r="AF6526" i="19" s="1"/>
  <c r="AC6533" i="19"/>
  <c r="AA6533" i="19"/>
  <c r="J6554" i="19"/>
  <c r="O6555" i="19"/>
  <c r="AH6548" i="19"/>
  <c r="H6555" i="19"/>
  <c r="X6548" i="19"/>
  <c r="AC6534" i="19"/>
  <c r="AA6534" i="19"/>
  <c r="AE6548" i="19"/>
  <c r="K6555" i="19"/>
  <c r="K6554" i="19"/>
  <c r="AE6547" i="19"/>
  <c r="P6555" i="19"/>
  <c r="AI6548" i="19"/>
  <c r="Y6540" i="19"/>
  <c r="AB6540" i="19" s="1"/>
  <c r="AG6540" i="19" s="1"/>
  <c r="B6521" i="19"/>
  <c r="A6521" i="19"/>
  <c r="J6555" i="19"/>
  <c r="AD6527" i="19"/>
  <c r="AF6527" i="19" s="1"/>
  <c r="AJ6527" i="19" s="1"/>
  <c r="D6527" i="19" s="1"/>
  <c r="O6554" i="19"/>
  <c r="AH6547" i="19"/>
  <c r="H6554" i="19"/>
  <c r="X6547" i="19"/>
  <c r="Y6541" i="19"/>
  <c r="AB6541" i="19" s="1"/>
  <c r="AG6541" i="19" s="1"/>
  <c r="AB6533" i="19"/>
  <c r="AG6533" i="19" s="1"/>
  <c r="P6554" i="19"/>
  <c r="AI6547" i="19"/>
  <c r="AJ6526" i="19" l="1"/>
  <c r="D6526" i="19" s="1"/>
  <c r="B6528" i="19" s="1"/>
  <c r="AD6533" i="19"/>
  <c r="AF6533" i="19" s="1"/>
  <c r="P6562" i="19"/>
  <c r="AI6555" i="19"/>
  <c r="J6561" i="19"/>
  <c r="Y6547" i="19"/>
  <c r="AB6547" i="19" s="1"/>
  <c r="AG6547" i="19" s="1"/>
  <c r="H6561" i="19"/>
  <c r="X6554" i="19"/>
  <c r="O6561" i="19"/>
  <c r="AH6554" i="19"/>
  <c r="J6562" i="19"/>
  <c r="Y6555" i="19"/>
  <c r="AC6555" i="19" s="1"/>
  <c r="O6562" i="19"/>
  <c r="AH6555" i="19"/>
  <c r="AC6541" i="19"/>
  <c r="AA6541" i="19"/>
  <c r="K6561" i="19"/>
  <c r="AE6554" i="19"/>
  <c r="K6562" i="19"/>
  <c r="AE6555" i="19"/>
  <c r="AD6534" i="19"/>
  <c r="AF6534" i="19" s="1"/>
  <c r="AJ6534" i="19" s="1"/>
  <c r="D6534" i="19" s="1"/>
  <c r="Y6548" i="19"/>
  <c r="AB6548" i="19" s="1"/>
  <c r="AG6548" i="19" s="1"/>
  <c r="H6562" i="19"/>
  <c r="X6555" i="19"/>
  <c r="P6561" i="19"/>
  <c r="AI6554" i="19"/>
  <c r="AC6540" i="19"/>
  <c r="AA6540" i="19"/>
  <c r="AD6541" i="19" l="1"/>
  <c r="AF6541" i="19" s="1"/>
  <c r="AJ6541" i="19" s="1"/>
  <c r="D6541" i="19" s="1"/>
  <c r="AJ6533" i="19"/>
  <c r="D6533" i="19" s="1"/>
  <c r="B6535" i="19" s="1"/>
  <c r="A6528" i="19"/>
  <c r="AD6540" i="19"/>
  <c r="AF6540" i="19" s="1"/>
  <c r="AJ6540" i="19" s="1"/>
  <c r="D6540" i="19" s="1"/>
  <c r="AB6555" i="19"/>
  <c r="AG6555" i="19" s="1"/>
  <c r="O6568" i="19"/>
  <c r="AH6561" i="19"/>
  <c r="AA6555" i="19"/>
  <c r="AD6555" i="19" s="1"/>
  <c r="AF6555" i="19" s="1"/>
  <c r="P6568" i="19"/>
  <c r="AI6561" i="19"/>
  <c r="J6569" i="19"/>
  <c r="H6569" i="19"/>
  <c r="X6562" i="19"/>
  <c r="H6568" i="19"/>
  <c r="X6561" i="19"/>
  <c r="J6568" i="19"/>
  <c r="K6568" i="19"/>
  <c r="AE6561" i="19"/>
  <c r="AH6562" i="19"/>
  <c r="O6569" i="19"/>
  <c r="AC6548" i="19"/>
  <c r="AA6548" i="19"/>
  <c r="AC6547" i="19"/>
  <c r="AA6547" i="19"/>
  <c r="K6569" i="19"/>
  <c r="AE6562" i="19"/>
  <c r="P6569" i="19"/>
  <c r="AI6562" i="19"/>
  <c r="Y6554" i="19"/>
  <c r="AD6548" i="19" l="1"/>
  <c r="AF6548" i="19" s="1"/>
  <c r="AJ6548" i="19" s="1"/>
  <c r="D6548" i="19" s="1"/>
  <c r="A6542" i="19"/>
  <c r="A6535" i="19"/>
  <c r="B6542" i="19"/>
  <c r="AJ6555" i="19"/>
  <c r="D6555" i="19" s="1"/>
  <c r="AD6547" i="19"/>
  <c r="AF6547" i="19" s="1"/>
  <c r="AJ6547" i="19" s="1"/>
  <c r="D6547" i="19" s="1"/>
  <c r="K6575" i="19"/>
  <c r="AE6568" i="19"/>
  <c r="AC6554" i="19"/>
  <c r="AA6554" i="19"/>
  <c r="J6575" i="19"/>
  <c r="Y6561" i="19"/>
  <c r="AB6561" i="19" s="1"/>
  <c r="AG6561" i="19" s="1"/>
  <c r="H6575" i="19"/>
  <c r="X6568" i="19"/>
  <c r="AH6569" i="19"/>
  <c r="O6576" i="19"/>
  <c r="O6575" i="19"/>
  <c r="AH6568" i="19"/>
  <c r="AB6554" i="19"/>
  <c r="AG6554" i="19" s="1"/>
  <c r="Y6562" i="19"/>
  <c r="AB6562" i="19" s="1"/>
  <c r="AG6562" i="19" s="1"/>
  <c r="P6576" i="19"/>
  <c r="AI6569" i="19"/>
  <c r="H6576" i="19"/>
  <c r="X6569" i="19"/>
  <c r="AE6569" i="19"/>
  <c r="K6576" i="19"/>
  <c r="J6576" i="19"/>
  <c r="P6575" i="19"/>
  <c r="AI6568" i="19"/>
  <c r="A6549" i="19" l="1"/>
  <c r="B6549" i="19"/>
  <c r="AD6554" i="19"/>
  <c r="AF6554" i="19" s="1"/>
  <c r="O6582" i="19"/>
  <c r="AH6575" i="19"/>
  <c r="Y6568" i="19"/>
  <c r="AB6568" i="19" s="1"/>
  <c r="AG6568" i="19" s="1"/>
  <c r="J6583" i="19"/>
  <c r="H6582" i="19"/>
  <c r="X6575" i="19"/>
  <c r="AE6576" i="19"/>
  <c r="K6583" i="19"/>
  <c r="Y6569" i="19"/>
  <c r="AB6569" i="19" s="1"/>
  <c r="AG6569" i="19" s="1"/>
  <c r="H6583" i="19"/>
  <c r="X6576" i="19"/>
  <c r="J6582" i="19"/>
  <c r="P6582" i="19"/>
  <c r="AI6575" i="19"/>
  <c r="AC6561" i="19"/>
  <c r="AA6561" i="19"/>
  <c r="AI6576" i="19"/>
  <c r="P6583" i="19"/>
  <c r="AC6562" i="19"/>
  <c r="AA6562" i="19"/>
  <c r="AE6575" i="19"/>
  <c r="K6582" i="19"/>
  <c r="O6583" i="19"/>
  <c r="AH6576" i="19"/>
  <c r="AD6562" i="19" l="1"/>
  <c r="AF6562" i="19" s="1"/>
  <c r="AJ6562" i="19" s="1"/>
  <c r="D6562" i="19" s="1"/>
  <c r="AD6561" i="19"/>
  <c r="AF6561" i="19" s="1"/>
  <c r="AJ6561" i="19" s="1"/>
  <c r="D6561" i="19" s="1"/>
  <c r="AJ6554" i="19"/>
  <c r="D6554" i="19" s="1"/>
  <c r="H6590" i="19"/>
  <c r="X6583" i="19"/>
  <c r="J6589" i="19"/>
  <c r="K6590" i="19"/>
  <c r="AE6583" i="19"/>
  <c r="AH6583" i="19"/>
  <c r="O6590" i="19"/>
  <c r="K6589" i="19"/>
  <c r="AE6582" i="19"/>
  <c r="AC6568" i="19"/>
  <c r="AA6568" i="19"/>
  <c r="AI6583" i="19"/>
  <c r="P6590" i="19"/>
  <c r="J6590" i="19"/>
  <c r="Y6576" i="19"/>
  <c r="AB6576" i="19" s="1"/>
  <c r="AG6576" i="19" s="1"/>
  <c r="AC6569" i="19"/>
  <c r="AA6569" i="19"/>
  <c r="Y6575" i="19"/>
  <c r="AB6575" i="19" s="1"/>
  <c r="AG6575" i="19" s="1"/>
  <c r="H6589" i="19"/>
  <c r="X6582" i="19"/>
  <c r="P6589" i="19"/>
  <c r="AI6582" i="19"/>
  <c r="O6589" i="19"/>
  <c r="AH6582" i="19"/>
  <c r="AD6568" i="19" l="1"/>
  <c r="AF6568" i="19" s="1"/>
  <c r="AJ6568" i="19" s="1"/>
  <c r="D6568" i="19" s="1"/>
  <c r="B6563" i="19"/>
  <c r="AD6569" i="19"/>
  <c r="AF6569" i="19" s="1"/>
  <c r="AJ6569" i="19" s="1"/>
  <c r="D6569" i="19" s="1"/>
  <c r="A6556" i="19"/>
  <c r="B6556" i="19"/>
  <c r="O6596" i="19"/>
  <c r="AH6589" i="19"/>
  <c r="A6563" i="19"/>
  <c r="AE6589" i="19"/>
  <c r="K6596" i="19"/>
  <c r="AC6575" i="19"/>
  <c r="AD6575" i="19" s="1"/>
  <c r="AF6575" i="19" s="1"/>
  <c r="AJ6575" i="19" s="1"/>
  <c r="D6575" i="19" s="1"/>
  <c r="AA6575" i="19"/>
  <c r="O6597" i="19"/>
  <c r="AH6590" i="19"/>
  <c r="Y6583" i="19"/>
  <c r="P6596" i="19"/>
  <c r="AI6589" i="19"/>
  <c r="Y6582" i="19"/>
  <c r="AB6582" i="19" s="1"/>
  <c r="AG6582" i="19" s="1"/>
  <c r="H6596" i="19"/>
  <c r="X6589" i="19"/>
  <c r="AE6590" i="19"/>
  <c r="K6597" i="19"/>
  <c r="AC6576" i="19"/>
  <c r="AA6576" i="19"/>
  <c r="J6596" i="19"/>
  <c r="J6597" i="19"/>
  <c r="P6597" i="19"/>
  <c r="AI6590" i="19"/>
  <c r="H6597" i="19"/>
  <c r="X6590" i="19"/>
  <c r="B6570" i="19" l="1"/>
  <c r="AD6576" i="19"/>
  <c r="AF6576" i="19" s="1"/>
  <c r="AJ6576" i="19" s="1"/>
  <c r="D6576" i="19" s="1"/>
  <c r="A6570" i="19"/>
  <c r="Y6590" i="19"/>
  <c r="AB6590" i="19" s="1"/>
  <c r="AG6590" i="19" s="1"/>
  <c r="P6604" i="19"/>
  <c r="AI6597" i="19"/>
  <c r="AC6583" i="19"/>
  <c r="AA6583" i="19"/>
  <c r="J6604" i="19"/>
  <c r="AH6597" i="19"/>
  <c r="O6604" i="19"/>
  <c r="J6603" i="19"/>
  <c r="K6603" i="19"/>
  <c r="AE6596" i="19"/>
  <c r="Y6589" i="19"/>
  <c r="AB6589" i="19" s="1"/>
  <c r="AG6589" i="19" s="1"/>
  <c r="H6603" i="19"/>
  <c r="X6596" i="19"/>
  <c r="K6604" i="19"/>
  <c r="AE6597" i="19"/>
  <c r="H6604" i="19"/>
  <c r="X6597" i="19"/>
  <c r="P6603" i="19"/>
  <c r="AI6596" i="19"/>
  <c r="AB6583" i="19"/>
  <c r="AG6583" i="19" s="1"/>
  <c r="AC6582" i="19"/>
  <c r="AA6582" i="19"/>
  <c r="O6603" i="19"/>
  <c r="AH6596" i="19"/>
  <c r="AD6582" i="19" l="1"/>
  <c r="AF6582" i="19" s="1"/>
  <c r="AJ6582" i="19" s="1"/>
  <c r="D6582" i="19" s="1"/>
  <c r="K6610" i="19"/>
  <c r="AE6603" i="19"/>
  <c r="J6610" i="19"/>
  <c r="AD6583" i="19"/>
  <c r="AF6583" i="19" s="1"/>
  <c r="AJ6583" i="19" s="1"/>
  <c r="D6583" i="19" s="1"/>
  <c r="AC6589" i="19"/>
  <c r="AA6589" i="19"/>
  <c r="O6610" i="19"/>
  <c r="AH6603" i="19"/>
  <c r="A6577" i="19"/>
  <c r="B6577" i="19"/>
  <c r="O6611" i="19"/>
  <c r="AH6604" i="19"/>
  <c r="P6610" i="19"/>
  <c r="AI6603" i="19"/>
  <c r="J6611" i="19"/>
  <c r="Y6597" i="19"/>
  <c r="H6611" i="19"/>
  <c r="X6604" i="19"/>
  <c r="AE6604" i="19"/>
  <c r="K6611" i="19"/>
  <c r="P6611" i="19"/>
  <c r="AI6604" i="19"/>
  <c r="Y6596" i="19"/>
  <c r="H6610" i="19"/>
  <c r="X6603" i="19"/>
  <c r="AC6590" i="19"/>
  <c r="AD6590" i="19" s="1"/>
  <c r="AF6590" i="19" s="1"/>
  <c r="AJ6590" i="19" s="1"/>
  <c r="D6590" i="19" s="1"/>
  <c r="AA6590" i="19"/>
  <c r="AD6589" i="19" l="1"/>
  <c r="AF6589" i="19" s="1"/>
  <c r="AJ6589" i="19" s="1"/>
  <c r="D6589" i="19" s="1"/>
  <c r="B6584" i="19"/>
  <c r="A6584" i="19"/>
  <c r="AC6596" i="19"/>
  <c r="AA6596" i="19"/>
  <c r="J6617" i="19"/>
  <c r="P6617" i="19"/>
  <c r="AI6610" i="19"/>
  <c r="H6617" i="19"/>
  <c r="X6610" i="19"/>
  <c r="Y6604" i="19"/>
  <c r="AB6604" i="19" s="1"/>
  <c r="AG6604" i="19" s="1"/>
  <c r="H6618" i="19"/>
  <c r="X6611" i="19"/>
  <c r="AC6597" i="19"/>
  <c r="AA6597" i="19"/>
  <c r="Y6603" i="19"/>
  <c r="AB6603" i="19" s="1"/>
  <c r="AG6603" i="19" s="1"/>
  <c r="O6618" i="19"/>
  <c r="AH6611" i="19"/>
  <c r="AB6596" i="19"/>
  <c r="AG6596" i="19" s="1"/>
  <c r="AI6611" i="19"/>
  <c r="P6618" i="19"/>
  <c r="O6617" i="19"/>
  <c r="AH6610" i="19"/>
  <c r="K6618" i="19"/>
  <c r="AE6611" i="19"/>
  <c r="AB6597" i="19"/>
  <c r="AG6597" i="19" s="1"/>
  <c r="J6618" i="19"/>
  <c r="K6617" i="19"/>
  <c r="AE6610" i="19"/>
  <c r="AD6597" i="19" l="1"/>
  <c r="AF6597" i="19" s="1"/>
  <c r="AJ6597" i="19" s="1"/>
  <c r="D6597" i="19" s="1"/>
  <c r="AD6596" i="19"/>
  <c r="AF6596" i="19" s="1"/>
  <c r="Y6611" i="19"/>
  <c r="AB6611" i="19" s="1"/>
  <c r="AG6611" i="19" s="1"/>
  <c r="Y6610" i="19"/>
  <c r="AB6610" i="19" s="1"/>
  <c r="AG6610" i="19" s="1"/>
  <c r="AC6604" i="19"/>
  <c r="AA6604" i="19"/>
  <c r="AE6618" i="19"/>
  <c r="K6625" i="19"/>
  <c r="H6625" i="19"/>
  <c r="X6618" i="19"/>
  <c r="H6624" i="19"/>
  <c r="X6617" i="19"/>
  <c r="O6624" i="19"/>
  <c r="AH6617" i="19"/>
  <c r="P6625" i="19"/>
  <c r="AI6618" i="19"/>
  <c r="P6624" i="19"/>
  <c r="AI6617" i="19"/>
  <c r="J6624" i="19"/>
  <c r="AC6603" i="19"/>
  <c r="AA6603" i="19"/>
  <c r="J6625" i="19"/>
  <c r="B6591" i="19"/>
  <c r="A6591" i="19"/>
  <c r="AH6618" i="19"/>
  <c r="O6625" i="19"/>
  <c r="K6624" i="19"/>
  <c r="AE6617" i="19"/>
  <c r="AJ6596" i="19" l="1"/>
  <c r="D6596" i="19" s="1"/>
  <c r="B6598" i="19" s="1"/>
  <c r="AD6603" i="19"/>
  <c r="AF6603" i="19" s="1"/>
  <c r="AJ6603" i="19" s="1"/>
  <c r="D6603" i="19" s="1"/>
  <c r="AD6604" i="19"/>
  <c r="AF6604" i="19" s="1"/>
  <c r="AJ6604" i="19" s="1"/>
  <c r="D6604" i="19" s="1"/>
  <c r="AH6625" i="19"/>
  <c r="O6632" i="19"/>
  <c r="K6631" i="19"/>
  <c r="AE6624" i="19"/>
  <c r="H6631" i="19"/>
  <c r="X6624" i="19"/>
  <c r="O6631" i="19"/>
  <c r="AH6624" i="19"/>
  <c r="Y6618" i="19"/>
  <c r="AB6618" i="19" s="1"/>
  <c r="AG6618" i="19" s="1"/>
  <c r="J6632" i="19"/>
  <c r="Y6625" i="19"/>
  <c r="AA6625" i="19" s="1"/>
  <c r="AE6625" i="19"/>
  <c r="K6632" i="19"/>
  <c r="AC6610" i="19"/>
  <c r="AA6610" i="19"/>
  <c r="P6632" i="19"/>
  <c r="AI6625" i="19"/>
  <c r="Y6617" i="19"/>
  <c r="AB6617" i="19" s="1"/>
  <c r="AG6617" i="19" s="1"/>
  <c r="H6632" i="19"/>
  <c r="X6625" i="19"/>
  <c r="J6631" i="19"/>
  <c r="P6631" i="19"/>
  <c r="AI6624" i="19"/>
  <c r="AC6611" i="19"/>
  <c r="AA6611" i="19"/>
  <c r="AD6611" i="19" l="1"/>
  <c r="AF6611" i="19" s="1"/>
  <c r="AJ6611" i="19" s="1"/>
  <c r="D6611" i="19" s="1"/>
  <c r="A6598" i="19"/>
  <c r="B6605" i="19"/>
  <c r="AD6610" i="19"/>
  <c r="AF6610" i="19" s="1"/>
  <c r="AJ6610" i="19" s="1"/>
  <c r="D6610" i="19" s="1"/>
  <c r="A6605" i="19"/>
  <c r="J6638" i="19"/>
  <c r="P6638" i="19"/>
  <c r="AI6631" i="19"/>
  <c r="H6639" i="19"/>
  <c r="X6632" i="19"/>
  <c r="O6638" i="19"/>
  <c r="AH6631" i="19"/>
  <c r="Y6624" i="19"/>
  <c r="AB6624" i="19" s="1"/>
  <c r="AG6624" i="19" s="1"/>
  <c r="AB6625" i="19"/>
  <c r="AG6625" i="19" s="1"/>
  <c r="AC6625" i="19"/>
  <c r="AD6625" i="19" s="1"/>
  <c r="AF6625" i="19" s="1"/>
  <c r="J6639" i="19"/>
  <c r="AC6617" i="19"/>
  <c r="AA6617" i="19"/>
  <c r="H6638" i="19"/>
  <c r="X6631" i="19"/>
  <c r="P6639" i="19"/>
  <c r="AI6632" i="19"/>
  <c r="K6638" i="19"/>
  <c r="AE6631" i="19"/>
  <c r="AH6632" i="19"/>
  <c r="O6639" i="19"/>
  <c r="AE6632" i="19"/>
  <c r="K6639" i="19"/>
  <c r="AC6618" i="19"/>
  <c r="AA6618" i="19"/>
  <c r="AD6618" i="19" l="1"/>
  <c r="AF6618" i="19" s="1"/>
  <c r="AJ6618" i="19" s="1"/>
  <c r="D6618" i="19" s="1"/>
  <c r="AJ6625" i="19"/>
  <c r="D6625" i="19" s="1"/>
  <c r="J6646" i="19"/>
  <c r="P6645" i="19"/>
  <c r="AI6638" i="19"/>
  <c r="AE6639" i="19"/>
  <c r="K6646" i="19"/>
  <c r="Y6631" i="19"/>
  <c r="AB6631" i="19" s="1"/>
  <c r="AG6631" i="19" s="1"/>
  <c r="H6645" i="19"/>
  <c r="X6638" i="19"/>
  <c r="B6612" i="19"/>
  <c r="A6612" i="19"/>
  <c r="AC6624" i="19"/>
  <c r="AA6624" i="19"/>
  <c r="AH6639" i="19"/>
  <c r="O6646" i="19"/>
  <c r="O6645" i="19"/>
  <c r="AH6638" i="19"/>
  <c r="Y6632" i="19"/>
  <c r="AB6632" i="19" s="1"/>
  <c r="AG6632" i="19" s="1"/>
  <c r="K6645" i="19"/>
  <c r="AE6638" i="19"/>
  <c r="H6646" i="19"/>
  <c r="X6639" i="19"/>
  <c r="AI6639" i="19"/>
  <c r="P6646" i="19"/>
  <c r="AD6617" i="19"/>
  <c r="AF6617" i="19" s="1"/>
  <c r="AJ6617" i="19" s="1"/>
  <c r="D6617" i="19" s="1"/>
  <c r="J6645" i="19"/>
  <c r="A6619" i="19" l="1"/>
  <c r="B6619" i="19"/>
  <c r="AD6624" i="19"/>
  <c r="AF6624" i="19" s="1"/>
  <c r="AJ6624" i="19" s="1"/>
  <c r="D6624" i="19" s="1"/>
  <c r="P6653" i="19"/>
  <c r="AI6646" i="19"/>
  <c r="Y6638" i="19"/>
  <c r="AB6638" i="19" s="1"/>
  <c r="AG6638" i="19" s="1"/>
  <c r="H6652" i="19"/>
  <c r="X6645" i="19"/>
  <c r="K6652" i="19"/>
  <c r="AE6645" i="19"/>
  <c r="Y6639" i="19"/>
  <c r="H6653" i="19"/>
  <c r="X6646" i="19"/>
  <c r="Y6646" i="19" s="1"/>
  <c r="P6652" i="19"/>
  <c r="AI6645" i="19"/>
  <c r="O6652" i="19"/>
  <c r="AH6645" i="19"/>
  <c r="AH6646" i="19"/>
  <c r="O6653" i="19"/>
  <c r="J6653" i="19"/>
  <c r="J6652" i="19"/>
  <c r="AC6631" i="19"/>
  <c r="AA6631" i="19"/>
  <c r="K6653" i="19"/>
  <c r="AE6646" i="19"/>
  <c r="AC6632" i="19"/>
  <c r="AA6632" i="19"/>
  <c r="AD6631" i="19" l="1"/>
  <c r="AF6631" i="19" s="1"/>
  <c r="AJ6631" i="19" s="1"/>
  <c r="D6631" i="19" s="1"/>
  <c r="AD6632" i="19"/>
  <c r="AF6632" i="19" s="1"/>
  <c r="AJ6632" i="19" s="1"/>
  <c r="D6632" i="19" s="1"/>
  <c r="A6626" i="19"/>
  <c r="B6626" i="19"/>
  <c r="AC6639" i="19"/>
  <c r="AA6639" i="19"/>
  <c r="H6660" i="19"/>
  <c r="X6653" i="19"/>
  <c r="AB6639" i="19"/>
  <c r="AG6639" i="19" s="1"/>
  <c r="O6659" i="19"/>
  <c r="AH6652" i="19"/>
  <c r="Y6645" i="19"/>
  <c r="AB6646" i="19"/>
  <c r="AG6646" i="19" s="1"/>
  <c r="AC6646" i="19"/>
  <c r="AD6646" i="19" s="1"/>
  <c r="AF6646" i="19" s="1"/>
  <c r="AC6638" i="19"/>
  <c r="AA6638" i="19"/>
  <c r="O6660" i="19"/>
  <c r="AH6653" i="19"/>
  <c r="P6660" i="19"/>
  <c r="AI6653" i="19"/>
  <c r="K6660" i="19"/>
  <c r="AE6653" i="19"/>
  <c r="AE6652" i="19"/>
  <c r="K6659" i="19"/>
  <c r="J6659" i="19"/>
  <c r="AA6646" i="19"/>
  <c r="H6659" i="19"/>
  <c r="X6652" i="19"/>
  <c r="J6660" i="19"/>
  <c r="P6659" i="19"/>
  <c r="AI6652" i="19"/>
  <c r="B6633" i="19" l="1"/>
  <c r="AD6638" i="19"/>
  <c r="AF6638" i="19" s="1"/>
  <c r="AJ6638" i="19" s="1"/>
  <c r="D6638" i="19" s="1"/>
  <c r="A6633" i="19"/>
  <c r="AJ6646" i="19"/>
  <c r="D6646" i="19" s="1"/>
  <c r="AC6645" i="19"/>
  <c r="AD6645" i="19" s="1"/>
  <c r="AA6645" i="19"/>
  <c r="H6666" i="19"/>
  <c r="X6659" i="19"/>
  <c r="Y6653" i="19"/>
  <c r="AB6653" i="19" s="1"/>
  <c r="AG6653" i="19" s="1"/>
  <c r="H6667" i="19"/>
  <c r="X6660" i="19"/>
  <c r="AE6659" i="19"/>
  <c r="K6666" i="19"/>
  <c r="O6666" i="19"/>
  <c r="AH6659" i="19"/>
  <c r="AD6639" i="19"/>
  <c r="AF6639" i="19" s="1"/>
  <c r="AJ6639" i="19" s="1"/>
  <c r="D6639" i="19" s="1"/>
  <c r="O6667" i="19"/>
  <c r="AH6660" i="19"/>
  <c r="P6666" i="19"/>
  <c r="AI6659" i="19"/>
  <c r="J6667" i="19"/>
  <c r="Y6652" i="19"/>
  <c r="AB6652" i="19" s="1"/>
  <c r="AG6652" i="19" s="1"/>
  <c r="AB6645" i="19"/>
  <c r="AG6645" i="19" s="1"/>
  <c r="J6666" i="19"/>
  <c r="K6667" i="19"/>
  <c r="AE6660" i="19"/>
  <c r="AI6660" i="19"/>
  <c r="P6667" i="19"/>
  <c r="B6640" i="19" l="1"/>
  <c r="A6640" i="19"/>
  <c r="AI6667" i="19"/>
  <c r="P6674" i="19"/>
  <c r="O6673" i="19"/>
  <c r="AH6666" i="19"/>
  <c r="AH6667" i="19"/>
  <c r="O6674" i="19"/>
  <c r="H6674" i="19"/>
  <c r="X6667" i="19"/>
  <c r="AC6652" i="19"/>
  <c r="AA6652" i="19"/>
  <c r="Y6659" i="19"/>
  <c r="K6674" i="19"/>
  <c r="AE6667" i="19"/>
  <c r="AC6653" i="19"/>
  <c r="AA6653" i="19"/>
  <c r="J6674" i="19"/>
  <c r="H6673" i="19"/>
  <c r="X6666" i="19"/>
  <c r="P6673" i="19"/>
  <c r="AI6666" i="19"/>
  <c r="K6673" i="19"/>
  <c r="AE6666" i="19"/>
  <c r="J6673" i="19"/>
  <c r="Y6660" i="19"/>
  <c r="AB6660" i="19" s="1"/>
  <c r="AG6660" i="19" s="1"/>
  <c r="AF6645" i="19"/>
  <c r="AJ6645" i="19" s="1"/>
  <c r="D6645" i="19" s="1"/>
  <c r="AD6653" i="19" l="1"/>
  <c r="AF6653" i="19" s="1"/>
  <c r="AJ6653" i="19" s="1"/>
  <c r="D6653" i="19" s="1"/>
  <c r="AD6652" i="19"/>
  <c r="AF6652" i="19" s="1"/>
  <c r="AJ6652" i="19" s="1"/>
  <c r="D6652" i="19" s="1"/>
  <c r="A6647" i="19"/>
  <c r="B6647" i="19"/>
  <c r="AC6659" i="19"/>
  <c r="AA6659" i="19"/>
  <c r="AH6674" i="19"/>
  <c r="O6681" i="19"/>
  <c r="P6680" i="19"/>
  <c r="AI6673" i="19"/>
  <c r="Y6666" i="19"/>
  <c r="AB6666" i="19" s="1"/>
  <c r="AG6666" i="19" s="1"/>
  <c r="AC6660" i="19"/>
  <c r="AA6660" i="19"/>
  <c r="J6680" i="19"/>
  <c r="Y6667" i="19"/>
  <c r="AE6673" i="19"/>
  <c r="K6680" i="19"/>
  <c r="H6681" i="19"/>
  <c r="X6674" i="19"/>
  <c r="H6680" i="19"/>
  <c r="X6673" i="19"/>
  <c r="O6680" i="19"/>
  <c r="AH6673" i="19"/>
  <c r="P6681" i="19"/>
  <c r="AI6674" i="19"/>
  <c r="J6681" i="19"/>
  <c r="K6681" i="19"/>
  <c r="AE6674" i="19"/>
  <c r="AB6659" i="19"/>
  <c r="AG6659" i="19" s="1"/>
  <c r="AD6659" i="19" l="1"/>
  <c r="AF6659" i="19" s="1"/>
  <c r="B6654" i="19"/>
  <c r="A6654" i="19"/>
  <c r="AD6660" i="19"/>
  <c r="AF6660" i="19" s="1"/>
  <c r="AJ6660" i="19" s="1"/>
  <c r="D6660" i="19" s="1"/>
  <c r="AI6681" i="19"/>
  <c r="P6688" i="19"/>
  <c r="J6687" i="19"/>
  <c r="J6688" i="19"/>
  <c r="O6687" i="19"/>
  <c r="AH6680" i="19"/>
  <c r="P6687" i="19"/>
  <c r="AI6680" i="19"/>
  <c r="Y6673" i="19"/>
  <c r="O6688" i="19"/>
  <c r="AH6681" i="19"/>
  <c r="H6687" i="19"/>
  <c r="X6680" i="19"/>
  <c r="Y6674" i="19"/>
  <c r="AB6674" i="19" s="1"/>
  <c r="AG6674" i="19" s="1"/>
  <c r="AC6667" i="19"/>
  <c r="AA6667" i="19"/>
  <c r="AE6681" i="19"/>
  <c r="K6688" i="19"/>
  <c r="AC6666" i="19"/>
  <c r="AA6666" i="19"/>
  <c r="H6688" i="19"/>
  <c r="X6681" i="19"/>
  <c r="K6687" i="19"/>
  <c r="AE6680" i="19"/>
  <c r="AB6667" i="19"/>
  <c r="AG6667" i="19" s="1"/>
  <c r="AJ6659" i="19" l="1"/>
  <c r="D6659" i="19" s="1"/>
  <c r="B6661" i="19" s="1"/>
  <c r="AD6666" i="19"/>
  <c r="AF6666" i="19" s="1"/>
  <c r="AJ6666" i="19" s="1"/>
  <c r="D6666" i="19" s="1"/>
  <c r="AD6667" i="19"/>
  <c r="AF6667" i="19" s="1"/>
  <c r="Y6681" i="19"/>
  <c r="AB6681" i="19" s="1"/>
  <c r="AG6681" i="19" s="1"/>
  <c r="AC6673" i="19"/>
  <c r="AA6673" i="19"/>
  <c r="H6695" i="19"/>
  <c r="X6688" i="19"/>
  <c r="AB6673" i="19"/>
  <c r="AG6673" i="19" s="1"/>
  <c r="AE6687" i="19"/>
  <c r="K6694" i="19"/>
  <c r="J6694" i="19"/>
  <c r="AC6674" i="19"/>
  <c r="AA6674" i="19"/>
  <c r="P6695" i="19"/>
  <c r="AI6688" i="19"/>
  <c r="Y6680" i="19"/>
  <c r="AB6680" i="19" s="1"/>
  <c r="AG6680" i="19" s="1"/>
  <c r="O6695" i="19"/>
  <c r="AH6688" i="19"/>
  <c r="P6694" i="19"/>
  <c r="AI6687" i="19"/>
  <c r="J6695" i="19"/>
  <c r="H6694" i="19"/>
  <c r="X6687" i="19"/>
  <c r="O6694" i="19"/>
  <c r="AH6687" i="19"/>
  <c r="AE6688" i="19"/>
  <c r="K6695" i="19"/>
  <c r="A6661" i="19" l="1"/>
  <c r="AD6673" i="19"/>
  <c r="AF6673" i="19" s="1"/>
  <c r="AJ6673" i="19" s="1"/>
  <c r="D6673" i="19" s="1"/>
  <c r="AJ6667" i="19"/>
  <c r="D6667" i="19" s="1"/>
  <c r="B6668" i="19" s="1"/>
  <c r="P6702" i="19"/>
  <c r="AI6695" i="19"/>
  <c r="O6701" i="19"/>
  <c r="AH6694" i="19"/>
  <c r="J6701" i="19"/>
  <c r="K6701" i="19"/>
  <c r="AE6694" i="19"/>
  <c r="AD6674" i="19"/>
  <c r="AF6674" i="19" s="1"/>
  <c r="AJ6674" i="19" s="1"/>
  <c r="D6674" i="19" s="1"/>
  <c r="Y6687" i="19"/>
  <c r="AB6687" i="19" s="1"/>
  <c r="AG6687" i="19" s="1"/>
  <c r="H6701" i="19"/>
  <c r="X6694" i="19"/>
  <c r="J6702" i="19"/>
  <c r="Y6688" i="19"/>
  <c r="AB6688" i="19" s="1"/>
  <c r="AG6688" i="19" s="1"/>
  <c r="P6701" i="19"/>
  <c r="AI6694" i="19"/>
  <c r="H6702" i="19"/>
  <c r="X6695" i="19"/>
  <c r="O6702" i="19"/>
  <c r="AH6695" i="19"/>
  <c r="K6702" i="19"/>
  <c r="AE6695" i="19"/>
  <c r="AC6680" i="19"/>
  <c r="AA6680" i="19"/>
  <c r="AC6681" i="19"/>
  <c r="AA6681" i="19"/>
  <c r="A6668" i="19" l="1"/>
  <c r="AD6681" i="19"/>
  <c r="AF6681" i="19" s="1"/>
  <c r="AJ6681" i="19" s="1"/>
  <c r="D6681" i="19" s="1"/>
  <c r="B6675" i="19"/>
  <c r="AD6680" i="19"/>
  <c r="AF6680" i="19" s="1"/>
  <c r="AJ6680" i="19" s="1"/>
  <c r="D6680" i="19" s="1"/>
  <c r="K6709" i="19"/>
  <c r="AE6702" i="19"/>
  <c r="A6675" i="19"/>
  <c r="Y6694" i="19"/>
  <c r="AB6694" i="19" s="1"/>
  <c r="AG6694" i="19" s="1"/>
  <c r="H6708" i="19"/>
  <c r="X6701" i="19"/>
  <c r="Y6695" i="19"/>
  <c r="AB6695" i="19" s="1"/>
  <c r="AG6695" i="19" s="1"/>
  <c r="H6709" i="19"/>
  <c r="X6702" i="19"/>
  <c r="J6709" i="19"/>
  <c r="O6708" i="19"/>
  <c r="AH6701" i="19"/>
  <c r="AC6688" i="19"/>
  <c r="AA6688" i="19"/>
  <c r="J6708" i="19"/>
  <c r="AC6687" i="19"/>
  <c r="AA6687" i="19"/>
  <c r="AH6702" i="19"/>
  <c r="O6709" i="19"/>
  <c r="P6708" i="19"/>
  <c r="AI6701" i="19"/>
  <c r="AE6701" i="19"/>
  <c r="K6708" i="19"/>
  <c r="AI6702" i="19"/>
  <c r="P6709" i="19"/>
  <c r="AD6687" i="19" l="1"/>
  <c r="AF6687" i="19" s="1"/>
  <c r="AJ6687" i="19" s="1"/>
  <c r="D6687" i="19" s="1"/>
  <c r="A6682" i="19"/>
  <c r="B6682" i="19"/>
  <c r="J6716" i="19"/>
  <c r="H6716" i="19"/>
  <c r="X6709" i="19"/>
  <c r="AE6708" i="19"/>
  <c r="K6715" i="19"/>
  <c r="Y6701" i="19"/>
  <c r="O6715" i="19"/>
  <c r="AH6708" i="19"/>
  <c r="AE6709" i="19"/>
  <c r="K6716" i="19"/>
  <c r="Y6702" i="19"/>
  <c r="AC6695" i="19"/>
  <c r="AA6695" i="19"/>
  <c r="O6716" i="19"/>
  <c r="AH6709" i="19"/>
  <c r="AC6694" i="19"/>
  <c r="AA6694" i="19"/>
  <c r="J6715" i="19"/>
  <c r="AD6688" i="19"/>
  <c r="AF6688" i="19" s="1"/>
  <c r="AJ6688" i="19" s="1"/>
  <c r="D6688" i="19" s="1"/>
  <c r="P6715" i="19"/>
  <c r="AI6708" i="19"/>
  <c r="H6715" i="19"/>
  <c r="X6708" i="19"/>
  <c r="AI6709" i="19"/>
  <c r="P6716" i="19"/>
  <c r="AD6694" i="19" l="1"/>
  <c r="AF6694" i="19" s="1"/>
  <c r="AJ6694" i="19" s="1"/>
  <c r="D6694" i="19" s="1"/>
  <c r="B6689" i="19"/>
  <c r="H6722" i="19"/>
  <c r="X6715" i="19"/>
  <c r="Y6708" i="19"/>
  <c r="AB6708" i="19" s="1"/>
  <c r="AG6708" i="19" s="1"/>
  <c r="AE6716" i="19"/>
  <c r="K6723" i="19"/>
  <c r="A6689" i="19"/>
  <c r="P6722" i="19"/>
  <c r="AI6715" i="19"/>
  <c r="AC6701" i="19"/>
  <c r="AA6701" i="19"/>
  <c r="K6722" i="19"/>
  <c r="AE6715" i="19"/>
  <c r="AC6702" i="19"/>
  <c r="AA6702" i="19"/>
  <c r="AD6695" i="19"/>
  <c r="AF6695" i="19" s="1"/>
  <c r="AJ6695" i="19" s="1"/>
  <c r="D6695" i="19" s="1"/>
  <c r="J6723" i="19"/>
  <c r="O6722" i="19"/>
  <c r="AH6715" i="19"/>
  <c r="AB6701" i="19"/>
  <c r="AG6701" i="19" s="1"/>
  <c r="J6722" i="19"/>
  <c r="Y6709" i="19"/>
  <c r="AH6716" i="19"/>
  <c r="O6723" i="19"/>
  <c r="H6723" i="19"/>
  <c r="X6716" i="19"/>
  <c r="Y6716" i="19" s="1"/>
  <c r="P6723" i="19"/>
  <c r="AI6716" i="19"/>
  <c r="AB6702" i="19"/>
  <c r="AG6702" i="19" s="1"/>
  <c r="AD6702" i="19" l="1"/>
  <c r="AF6702" i="19" s="1"/>
  <c r="AD6701" i="19"/>
  <c r="AF6701" i="19" s="1"/>
  <c r="AJ6701" i="19" s="1"/>
  <c r="D6701" i="19" s="1"/>
  <c r="A6696" i="19"/>
  <c r="B6696" i="19"/>
  <c r="AE6722" i="19"/>
  <c r="K6729" i="19"/>
  <c r="O6729" i="19"/>
  <c r="AH6722" i="19"/>
  <c r="AB6716" i="19"/>
  <c r="AG6716" i="19" s="1"/>
  <c r="AC6716" i="19"/>
  <c r="H6730" i="19"/>
  <c r="X6723" i="19"/>
  <c r="AH6723" i="19"/>
  <c r="O6730" i="19"/>
  <c r="AC6709" i="19"/>
  <c r="AD6709" i="19" s="1"/>
  <c r="AA6709" i="19"/>
  <c r="J6729" i="19"/>
  <c r="P6729" i="19"/>
  <c r="AI6722" i="19"/>
  <c r="AE6723" i="19"/>
  <c r="K6730" i="19"/>
  <c r="J6730" i="19"/>
  <c r="Y6715" i="19"/>
  <c r="AB6715" i="19" s="1"/>
  <c r="AG6715" i="19" s="1"/>
  <c r="AB6709" i="19"/>
  <c r="AG6709" i="19" s="1"/>
  <c r="AA6716" i="19"/>
  <c r="AC6708" i="19"/>
  <c r="AA6708" i="19"/>
  <c r="AI6723" i="19"/>
  <c r="P6730" i="19"/>
  <c r="H6729" i="19"/>
  <c r="X6722" i="19"/>
  <c r="AD6708" i="19" l="1"/>
  <c r="AF6708" i="19" s="1"/>
  <c r="AJ6708" i="19" s="1"/>
  <c r="D6708" i="19" s="1"/>
  <c r="AJ6702" i="19"/>
  <c r="D6702" i="19" s="1"/>
  <c r="B6703" i="19" s="1"/>
  <c r="Y6723" i="19"/>
  <c r="H6737" i="19"/>
  <c r="X6730" i="19"/>
  <c r="O6736" i="19"/>
  <c r="AH6729" i="19"/>
  <c r="AD6716" i="19"/>
  <c r="AC6715" i="19"/>
  <c r="AD6715" i="19" s="1"/>
  <c r="AA6715" i="19"/>
  <c r="J6737" i="19"/>
  <c r="K6736" i="19"/>
  <c r="AE6729" i="19"/>
  <c r="P6736" i="19"/>
  <c r="AI6729" i="19"/>
  <c r="J6736" i="19"/>
  <c r="AF6709" i="19"/>
  <c r="AJ6709" i="19" s="1"/>
  <c r="D6709" i="19" s="1"/>
  <c r="AH6730" i="19"/>
  <c r="O6737" i="19"/>
  <c r="K6737" i="19"/>
  <c r="AE6730" i="19"/>
  <c r="Y6722" i="19"/>
  <c r="AB6722" i="19" s="1"/>
  <c r="AG6722" i="19" s="1"/>
  <c r="H6736" i="19"/>
  <c r="X6729" i="19"/>
  <c r="P6737" i="19"/>
  <c r="AI6730" i="19"/>
  <c r="A6703" i="19" l="1"/>
  <c r="B6710" i="19"/>
  <c r="Y6729" i="19"/>
  <c r="AB6729" i="19" s="1"/>
  <c r="AG6729" i="19" s="1"/>
  <c r="P6743" i="19"/>
  <c r="AI6736" i="19"/>
  <c r="AE6736" i="19"/>
  <c r="K6743" i="19"/>
  <c r="J6744" i="19"/>
  <c r="O6744" i="19"/>
  <c r="AH6737" i="19"/>
  <c r="O6743" i="19"/>
  <c r="AH6736" i="19"/>
  <c r="Y6730" i="19"/>
  <c r="AB6730" i="19" s="1"/>
  <c r="AG6730" i="19" s="1"/>
  <c r="AC6723" i="19"/>
  <c r="AA6723" i="19"/>
  <c r="P6744" i="19"/>
  <c r="AI6737" i="19"/>
  <c r="H6743" i="19"/>
  <c r="X6736" i="19"/>
  <c r="AC6722" i="19"/>
  <c r="AA6722" i="19"/>
  <c r="AF6716" i="19"/>
  <c r="AJ6716" i="19" s="1"/>
  <c r="D6716" i="19" s="1"/>
  <c r="K6744" i="19"/>
  <c r="AE6737" i="19"/>
  <c r="H6744" i="19"/>
  <c r="X6737" i="19"/>
  <c r="AB6723" i="19"/>
  <c r="AG6723" i="19" s="1"/>
  <c r="J6743" i="19"/>
  <c r="A6710" i="19"/>
  <c r="AF6715" i="19"/>
  <c r="AJ6715" i="19" s="1"/>
  <c r="D6715" i="19" s="1"/>
  <c r="AD6723" i="19" l="1"/>
  <c r="AF6723" i="19" s="1"/>
  <c r="AD6722" i="19"/>
  <c r="AF6722" i="19" s="1"/>
  <c r="AJ6722" i="19" s="1"/>
  <c r="D6722" i="19" s="1"/>
  <c r="B6717" i="19"/>
  <c r="AE6744" i="19"/>
  <c r="K6751" i="19"/>
  <c r="O6751" i="19"/>
  <c r="AH6744" i="19"/>
  <c r="J6751" i="19"/>
  <c r="H6750" i="19"/>
  <c r="X6743" i="19"/>
  <c r="P6750" i="19"/>
  <c r="AI6743" i="19"/>
  <c r="J6750" i="19"/>
  <c r="AC6730" i="19"/>
  <c r="AD6730" i="19" s="1"/>
  <c r="AF6730" i="19" s="1"/>
  <c r="AJ6730" i="19" s="1"/>
  <c r="D6730" i="19" s="1"/>
  <c r="AA6730" i="19"/>
  <c r="Y6737" i="19"/>
  <c r="H6751" i="19"/>
  <c r="X6744" i="19"/>
  <c r="O6750" i="19"/>
  <c r="AH6743" i="19"/>
  <c r="A6717" i="19"/>
  <c r="AE6743" i="19"/>
  <c r="K6750" i="19"/>
  <c r="Y6736" i="19"/>
  <c r="AB6736" i="19" s="1"/>
  <c r="AG6736" i="19" s="1"/>
  <c r="P6751" i="19"/>
  <c r="AI6744" i="19"/>
  <c r="AC6729" i="19"/>
  <c r="AD6729" i="19" s="1"/>
  <c r="AF6729" i="19" s="1"/>
  <c r="AJ6729" i="19" s="1"/>
  <c r="D6729" i="19" s="1"/>
  <c r="AA6729" i="19"/>
  <c r="AJ6723" i="19" l="1"/>
  <c r="D6723" i="19" s="1"/>
  <c r="B6724" i="19" s="1"/>
  <c r="A6731" i="19"/>
  <c r="AC6737" i="19"/>
  <c r="AA6737" i="19"/>
  <c r="AC6736" i="19"/>
  <c r="AA6736" i="19"/>
  <c r="K6757" i="19"/>
  <c r="AE6750" i="19"/>
  <c r="H6757" i="19"/>
  <c r="X6750" i="19"/>
  <c r="B6731" i="19"/>
  <c r="AI6751" i="19"/>
  <c r="P6758" i="19"/>
  <c r="J6757" i="19"/>
  <c r="J6758" i="19"/>
  <c r="O6757" i="19"/>
  <c r="AH6750" i="19"/>
  <c r="Y6744" i="19"/>
  <c r="AB6744" i="19" s="1"/>
  <c r="AG6744" i="19" s="1"/>
  <c r="O6758" i="19"/>
  <c r="AH6751" i="19"/>
  <c r="H6758" i="19"/>
  <c r="X6751" i="19"/>
  <c r="AE6751" i="19"/>
  <c r="K6758" i="19"/>
  <c r="P6757" i="19"/>
  <c r="AI6750" i="19"/>
  <c r="Y6743" i="19"/>
  <c r="AB6743" i="19" s="1"/>
  <c r="AG6743" i="19" s="1"/>
  <c r="AB6737" i="19"/>
  <c r="AG6737" i="19" s="1"/>
  <c r="A6724" i="19" l="1"/>
  <c r="AD6737" i="19"/>
  <c r="AF6737" i="19" s="1"/>
  <c r="J6764" i="19"/>
  <c r="P6764" i="19"/>
  <c r="AI6757" i="19"/>
  <c r="H6764" i="19"/>
  <c r="X6757" i="19"/>
  <c r="AC6743" i="19"/>
  <c r="AA6743" i="19"/>
  <c r="AH6758" i="19"/>
  <c r="O6765" i="19"/>
  <c r="AD6736" i="19"/>
  <c r="J6765" i="19"/>
  <c r="AI6758" i="19"/>
  <c r="P6765" i="19"/>
  <c r="AE6758" i="19"/>
  <c r="K6765" i="19"/>
  <c r="AC6744" i="19"/>
  <c r="AA6744" i="19"/>
  <c r="Y6750" i="19"/>
  <c r="AB6750" i="19" s="1"/>
  <c r="AG6750" i="19" s="1"/>
  <c r="Y6751" i="19"/>
  <c r="AB6751" i="19" s="1"/>
  <c r="AG6751" i="19" s="1"/>
  <c r="H6765" i="19"/>
  <c r="X6758" i="19"/>
  <c r="AE6757" i="19"/>
  <c r="K6764" i="19"/>
  <c r="O6764" i="19"/>
  <c r="AH6757" i="19"/>
  <c r="AD6743" i="19" l="1"/>
  <c r="AF6743" i="19" s="1"/>
  <c r="AJ6743" i="19" s="1"/>
  <c r="D6743" i="19" s="1"/>
  <c r="AJ6737" i="19"/>
  <c r="D6737" i="19" s="1"/>
  <c r="P6772" i="19"/>
  <c r="AI6765" i="19"/>
  <c r="AE6764" i="19"/>
  <c r="K6771" i="19"/>
  <c r="AF6736" i="19"/>
  <c r="AJ6736" i="19" s="1"/>
  <c r="D6736" i="19" s="1"/>
  <c r="H6772" i="19"/>
  <c r="X6765" i="19"/>
  <c r="H6771" i="19"/>
  <c r="X6764" i="19"/>
  <c r="AC6750" i="19"/>
  <c r="AA6750" i="19"/>
  <c r="P6771" i="19"/>
  <c r="AI6764" i="19"/>
  <c r="J6772" i="19"/>
  <c r="O6771" i="19"/>
  <c r="AH6764" i="19"/>
  <c r="O6772" i="19"/>
  <c r="AH6765" i="19"/>
  <c r="Y6758" i="19"/>
  <c r="AB6758" i="19" s="1"/>
  <c r="AG6758" i="19" s="1"/>
  <c r="AC6751" i="19"/>
  <c r="AA6751" i="19"/>
  <c r="Y6757" i="19"/>
  <c r="AB6757" i="19" s="1"/>
  <c r="AG6757" i="19" s="1"/>
  <c r="AD6744" i="19"/>
  <c r="AF6744" i="19" s="1"/>
  <c r="AJ6744" i="19" s="1"/>
  <c r="D6744" i="19" s="1"/>
  <c r="K6772" i="19"/>
  <c r="AE6765" i="19"/>
  <c r="J6771" i="19"/>
  <c r="AD6751" i="19" l="1"/>
  <c r="AF6751" i="19" s="1"/>
  <c r="AJ6751" i="19" s="1"/>
  <c r="D6751" i="19" s="1"/>
  <c r="B6745" i="19"/>
  <c r="P6778" i="19"/>
  <c r="AI6771" i="19"/>
  <c r="K6779" i="19"/>
  <c r="AE6772" i="19"/>
  <c r="J6779" i="19"/>
  <c r="AC6757" i="19"/>
  <c r="AA6757" i="19"/>
  <c r="Y6765" i="19"/>
  <c r="AB6765" i="19" s="1"/>
  <c r="AG6765" i="19" s="1"/>
  <c r="B6738" i="19"/>
  <c r="A6738" i="19"/>
  <c r="AD6750" i="19"/>
  <c r="AF6750" i="19" s="1"/>
  <c r="AJ6750" i="19" s="1"/>
  <c r="D6750" i="19" s="1"/>
  <c r="Y6764" i="19"/>
  <c r="AB6764" i="19" s="1"/>
  <c r="AG6764" i="19" s="1"/>
  <c r="O6779" i="19"/>
  <c r="AH6772" i="19"/>
  <c r="H6778" i="19"/>
  <c r="X6771" i="19"/>
  <c r="AC6758" i="19"/>
  <c r="AA6758" i="19"/>
  <c r="H6779" i="19"/>
  <c r="X6772" i="19"/>
  <c r="AE6771" i="19"/>
  <c r="K6778" i="19"/>
  <c r="O6778" i="19"/>
  <c r="AH6771" i="19"/>
  <c r="A6745" i="19"/>
  <c r="J6778" i="19"/>
  <c r="P6779" i="19"/>
  <c r="AI6772" i="19"/>
  <c r="AD6758" i="19" l="1"/>
  <c r="AF6758" i="19" s="1"/>
  <c r="AJ6758" i="19" s="1"/>
  <c r="D6758" i="19" s="1"/>
  <c r="AD6757" i="19"/>
  <c r="AF6757" i="19" s="1"/>
  <c r="AJ6757" i="19" s="1"/>
  <c r="D6757" i="19" s="1"/>
  <c r="A6752" i="19"/>
  <c r="J6785" i="19"/>
  <c r="AC6764" i="19"/>
  <c r="AA6764" i="19"/>
  <c r="Y6772" i="19"/>
  <c r="AB6772" i="19" s="1"/>
  <c r="AG6772" i="19" s="1"/>
  <c r="H6786" i="19"/>
  <c r="X6779" i="19"/>
  <c r="AC6765" i="19"/>
  <c r="AA6765" i="19"/>
  <c r="Y6771" i="19"/>
  <c r="H6785" i="19"/>
  <c r="X6778" i="19"/>
  <c r="J6786" i="19"/>
  <c r="K6786" i="19"/>
  <c r="AE6779" i="19"/>
  <c r="B6752" i="19"/>
  <c r="AI6779" i="19"/>
  <c r="P6786" i="19"/>
  <c r="O6785" i="19"/>
  <c r="AH6778" i="19"/>
  <c r="AE6778" i="19"/>
  <c r="K6785" i="19"/>
  <c r="AH6779" i="19"/>
  <c r="O6786" i="19"/>
  <c r="P6785" i="19"/>
  <c r="AI6778" i="19"/>
  <c r="AD6765" i="19" l="1"/>
  <c r="AF6765" i="19" s="1"/>
  <c r="AJ6765" i="19" s="1"/>
  <c r="D6765" i="19" s="1"/>
  <c r="AD6764" i="19"/>
  <c r="AF6764" i="19" s="1"/>
  <c r="A6759" i="19"/>
  <c r="AC6771" i="19"/>
  <c r="AA6771" i="19"/>
  <c r="P6792" i="19"/>
  <c r="AI6785" i="19"/>
  <c r="O6792" i="19"/>
  <c r="AH6785" i="19"/>
  <c r="H6793" i="19"/>
  <c r="X6786" i="19"/>
  <c r="P6793" i="19"/>
  <c r="AI6786" i="19"/>
  <c r="AC6772" i="19"/>
  <c r="AA6772" i="19"/>
  <c r="AH6786" i="19"/>
  <c r="O6793" i="19"/>
  <c r="J6793" i="19"/>
  <c r="Y6778" i="19"/>
  <c r="AB6778" i="19" s="1"/>
  <c r="AG6778" i="19" s="1"/>
  <c r="H6792" i="19"/>
  <c r="X6785" i="19"/>
  <c r="AB6771" i="19"/>
  <c r="AG6771" i="19" s="1"/>
  <c r="K6792" i="19"/>
  <c r="AE6785" i="19"/>
  <c r="Y6779" i="19"/>
  <c r="B6759" i="19"/>
  <c r="K6793" i="19"/>
  <c r="AE6786" i="19"/>
  <c r="J6792" i="19"/>
  <c r="AD6771" i="19" l="1"/>
  <c r="AF6771" i="19" s="1"/>
  <c r="AJ6771" i="19" s="1"/>
  <c r="D6771" i="19" s="1"/>
  <c r="AD6772" i="19"/>
  <c r="AF6772" i="19" s="1"/>
  <c r="AJ6772" i="19" s="1"/>
  <c r="D6772" i="19" s="1"/>
  <c r="AJ6764" i="19"/>
  <c r="D6764" i="19" s="1"/>
  <c r="B6766" i="19" s="1"/>
  <c r="AE6793" i="19"/>
  <c r="K6800" i="19"/>
  <c r="AC6779" i="19"/>
  <c r="AA6779" i="19"/>
  <c r="K6799" i="19"/>
  <c r="AE6792" i="19"/>
  <c r="Y6786" i="19"/>
  <c r="AB6786" i="19" s="1"/>
  <c r="AG6786" i="19" s="1"/>
  <c r="H6799" i="19"/>
  <c r="X6792" i="19"/>
  <c r="H6800" i="19"/>
  <c r="X6793" i="19"/>
  <c r="AC6778" i="19"/>
  <c r="AD6778" i="19" s="1"/>
  <c r="AA6778" i="19"/>
  <c r="O6799" i="19"/>
  <c r="AH6792" i="19"/>
  <c r="J6800" i="19"/>
  <c r="P6799" i="19"/>
  <c r="AI6792" i="19"/>
  <c r="AI6793" i="19"/>
  <c r="P6800" i="19"/>
  <c r="O6800" i="19"/>
  <c r="AH6793" i="19"/>
  <c r="AB6779" i="19"/>
  <c r="AG6779" i="19" s="1"/>
  <c r="Y6785" i="19"/>
  <c r="AB6785" i="19" s="1"/>
  <c r="AG6785" i="19" s="1"/>
  <c r="J6799" i="19"/>
  <c r="AD6779" i="19" l="1"/>
  <c r="AF6779" i="19" s="1"/>
  <c r="AJ6779" i="19" s="1"/>
  <c r="D6779" i="19" s="1"/>
  <c r="A6766" i="19"/>
  <c r="A6773" i="19"/>
  <c r="B6773" i="19"/>
  <c r="Y6793" i="19"/>
  <c r="AB6793" i="19" s="1"/>
  <c r="AG6793" i="19" s="1"/>
  <c r="AF6778" i="19"/>
  <c r="AJ6778" i="19" s="1"/>
  <c r="D6778" i="19" s="1"/>
  <c r="Y6792" i="19"/>
  <c r="AB6792" i="19" s="1"/>
  <c r="AG6792" i="19" s="1"/>
  <c r="O6806" i="19"/>
  <c r="AH6799" i="19"/>
  <c r="J6806" i="19"/>
  <c r="H6807" i="19"/>
  <c r="X6800" i="19"/>
  <c r="P6807" i="19"/>
  <c r="AI6800" i="19"/>
  <c r="AC6786" i="19"/>
  <c r="AA6786" i="19"/>
  <c r="P6806" i="19"/>
  <c r="AI6799" i="19"/>
  <c r="K6807" i="19"/>
  <c r="AE6800" i="19"/>
  <c r="AC6785" i="19"/>
  <c r="AA6785" i="19"/>
  <c r="H6806" i="19"/>
  <c r="X6799" i="19"/>
  <c r="O6807" i="19"/>
  <c r="AH6800" i="19"/>
  <c r="K6806" i="19"/>
  <c r="AE6799" i="19"/>
  <c r="J6807" i="19"/>
  <c r="AD6786" i="19" l="1"/>
  <c r="AF6786" i="19" s="1"/>
  <c r="AJ6786" i="19" s="1"/>
  <c r="D6786" i="19" s="1"/>
  <c r="AD6785" i="19"/>
  <c r="AF6785" i="19" s="1"/>
  <c r="AJ6785" i="19" s="1"/>
  <c r="D6785" i="19" s="1"/>
  <c r="B6780" i="19"/>
  <c r="H6814" i="19"/>
  <c r="X6807" i="19"/>
  <c r="Y6800" i="19"/>
  <c r="AB6800" i="19" s="1"/>
  <c r="AG6800" i="19" s="1"/>
  <c r="O6814" i="19"/>
  <c r="AH6807" i="19"/>
  <c r="AE6806" i="19"/>
  <c r="K6813" i="19"/>
  <c r="Y6799" i="19"/>
  <c r="AB6799" i="19" s="1"/>
  <c r="AG6799" i="19" s="1"/>
  <c r="J6813" i="19"/>
  <c r="AC6793" i="19"/>
  <c r="AA6793" i="19"/>
  <c r="H6813" i="19"/>
  <c r="X6806" i="19"/>
  <c r="O6813" i="19"/>
  <c r="AH6806" i="19"/>
  <c r="K6814" i="19"/>
  <c r="AE6807" i="19"/>
  <c r="AC6792" i="19"/>
  <c r="AA6792" i="19"/>
  <c r="A6780" i="19"/>
  <c r="P6813" i="19"/>
  <c r="AI6806" i="19"/>
  <c r="J6814" i="19"/>
  <c r="P6814" i="19"/>
  <c r="AI6807" i="19"/>
  <c r="AD6793" i="19" l="1"/>
  <c r="AF6793" i="19" s="1"/>
  <c r="AJ6793" i="19" s="1"/>
  <c r="D6793" i="19" s="1"/>
  <c r="A6787" i="19"/>
  <c r="B6787" i="19"/>
  <c r="AD6792" i="19"/>
  <c r="AF6792" i="19" s="1"/>
  <c r="AJ6792" i="19" s="1"/>
  <c r="D6792" i="19" s="1"/>
  <c r="J6821" i="19"/>
  <c r="J6820" i="19"/>
  <c r="K6820" i="19"/>
  <c r="AE6813" i="19"/>
  <c r="AH6814" i="19"/>
  <c r="O6821" i="19"/>
  <c r="AE6814" i="19"/>
  <c r="K6821" i="19"/>
  <c r="AC6800" i="19"/>
  <c r="AA6800" i="19"/>
  <c r="P6820" i="19"/>
  <c r="AI6813" i="19"/>
  <c r="Y6807" i="19"/>
  <c r="AB6807" i="19" s="1"/>
  <c r="AG6807" i="19" s="1"/>
  <c r="H6820" i="19"/>
  <c r="X6813" i="19"/>
  <c r="AI6814" i="19"/>
  <c r="P6821" i="19"/>
  <c r="AC6799" i="19"/>
  <c r="AA6799" i="19"/>
  <c r="O6820" i="19"/>
  <c r="AH6813" i="19"/>
  <c r="Y6806" i="19"/>
  <c r="H6821" i="19"/>
  <c r="X6814" i="19"/>
  <c r="AD6800" i="19" l="1"/>
  <c r="AF6800" i="19" s="1"/>
  <c r="AJ6800" i="19" s="1"/>
  <c r="D6800" i="19" s="1"/>
  <c r="AD6799" i="19"/>
  <c r="AF6799" i="19" s="1"/>
  <c r="AJ6799" i="19" s="1"/>
  <c r="D6799" i="19" s="1"/>
  <c r="A6794" i="19"/>
  <c r="B6794" i="19"/>
  <c r="AC6806" i="19"/>
  <c r="AA6806" i="19"/>
  <c r="AE6821" i="19"/>
  <c r="K6828" i="19"/>
  <c r="AH6821" i="19"/>
  <c r="O6828" i="19"/>
  <c r="Y6813" i="19"/>
  <c r="AB6813" i="19" s="1"/>
  <c r="AG6813" i="19" s="1"/>
  <c r="H6827" i="19"/>
  <c r="X6820" i="19"/>
  <c r="J6827" i="19"/>
  <c r="Y6814" i="19"/>
  <c r="AB6814" i="19" s="1"/>
  <c r="AG6814" i="19" s="1"/>
  <c r="K6827" i="19"/>
  <c r="AE6820" i="19"/>
  <c r="H6828" i="19"/>
  <c r="X6821" i="19"/>
  <c r="P6827" i="19"/>
  <c r="AI6820" i="19"/>
  <c r="AB6806" i="19"/>
  <c r="AG6806" i="19" s="1"/>
  <c r="O6827" i="19"/>
  <c r="AH6820" i="19"/>
  <c r="P6828" i="19"/>
  <c r="AI6821" i="19"/>
  <c r="AC6807" i="19"/>
  <c r="AA6807" i="19"/>
  <c r="J6828" i="19"/>
  <c r="AD6806" i="19" l="1"/>
  <c r="AF6806" i="19" s="1"/>
  <c r="B6801" i="19"/>
  <c r="A6801" i="19"/>
  <c r="AD6807" i="19"/>
  <c r="AF6807" i="19" s="1"/>
  <c r="AJ6807" i="19" s="1"/>
  <c r="D6807" i="19" s="1"/>
  <c r="H6834" i="19"/>
  <c r="X6827" i="19"/>
  <c r="AC6814" i="19"/>
  <c r="AA6814" i="19"/>
  <c r="J6834" i="19"/>
  <c r="Y6820" i="19"/>
  <c r="AB6820" i="19" s="1"/>
  <c r="AG6820" i="19" s="1"/>
  <c r="AI6828" i="19"/>
  <c r="P6835" i="19"/>
  <c r="O6834" i="19"/>
  <c r="AH6827" i="19"/>
  <c r="P6834" i="19"/>
  <c r="AI6827" i="19"/>
  <c r="H6835" i="19"/>
  <c r="X6828" i="19"/>
  <c r="AE6827" i="19"/>
  <c r="K6834" i="19"/>
  <c r="J6835" i="19"/>
  <c r="AC6813" i="19"/>
  <c r="AA6813" i="19"/>
  <c r="O6835" i="19"/>
  <c r="AH6828" i="19"/>
  <c r="K6835" i="19"/>
  <c r="AE6828" i="19"/>
  <c r="Y6821" i="19"/>
  <c r="AB6821" i="19" s="1"/>
  <c r="AG6821" i="19" s="1"/>
  <c r="AJ6806" i="19" l="1"/>
  <c r="D6806" i="19" s="1"/>
  <c r="B6808" i="19" s="1"/>
  <c r="AD6813" i="19"/>
  <c r="AF6813" i="19" s="1"/>
  <c r="AJ6813" i="19" s="1"/>
  <c r="D6813" i="19" s="1"/>
  <c r="AD6814" i="19"/>
  <c r="AF6814" i="19" s="1"/>
  <c r="AJ6814" i="19" s="1"/>
  <c r="D6814" i="19" s="1"/>
  <c r="O6841" i="19"/>
  <c r="AH6834" i="19"/>
  <c r="P6842" i="19"/>
  <c r="AI6835" i="19"/>
  <c r="O6842" i="19"/>
  <c r="AH6835" i="19"/>
  <c r="AC6820" i="19"/>
  <c r="AD6820" i="19" s="1"/>
  <c r="AA6820" i="19"/>
  <c r="J6841" i="19"/>
  <c r="Y6828" i="19"/>
  <c r="AB6828" i="19" s="1"/>
  <c r="AG6828" i="19" s="1"/>
  <c r="H6841" i="19"/>
  <c r="X6834" i="19"/>
  <c r="AC6821" i="19"/>
  <c r="AA6821" i="19"/>
  <c r="Y6827" i="19"/>
  <c r="AB6827" i="19" s="1"/>
  <c r="AG6827" i="19" s="1"/>
  <c r="H6842" i="19"/>
  <c r="X6835" i="19"/>
  <c r="P6841" i="19"/>
  <c r="AI6834" i="19"/>
  <c r="K6842" i="19"/>
  <c r="AE6835" i="19"/>
  <c r="J6842" i="19"/>
  <c r="K6841" i="19"/>
  <c r="AE6834" i="19"/>
  <c r="A6808" i="19" l="1"/>
  <c r="AD6821" i="19"/>
  <c r="AF6821" i="19" s="1"/>
  <c r="AJ6821" i="19" s="1"/>
  <c r="D6821" i="19" s="1"/>
  <c r="A6815" i="19"/>
  <c r="J6849" i="19"/>
  <c r="AF6820" i="19"/>
  <c r="AJ6820" i="19" s="1"/>
  <c r="D6820" i="19" s="1"/>
  <c r="Y6835" i="19"/>
  <c r="AB6835" i="19" s="1"/>
  <c r="AG6835" i="19" s="1"/>
  <c r="AC6827" i="19"/>
  <c r="AA6827" i="19"/>
  <c r="P6849" i="19"/>
  <c r="AI6842" i="19"/>
  <c r="K6849" i="19"/>
  <c r="AE6842" i="19"/>
  <c r="J6848" i="19"/>
  <c r="H6849" i="19"/>
  <c r="X6842" i="19"/>
  <c r="AH6842" i="19"/>
  <c r="O6849" i="19"/>
  <c r="AE6841" i="19"/>
  <c r="K6848" i="19"/>
  <c r="Y6834" i="19"/>
  <c r="AB6834" i="19" s="1"/>
  <c r="AG6834" i="19" s="1"/>
  <c r="H6848" i="19"/>
  <c r="X6841" i="19"/>
  <c r="AC6828" i="19"/>
  <c r="AA6828" i="19"/>
  <c r="P6848" i="19"/>
  <c r="AI6841" i="19"/>
  <c r="B6815" i="19"/>
  <c r="O6848" i="19"/>
  <c r="AH6841" i="19"/>
  <c r="AD6828" i="19" l="1"/>
  <c r="AF6828" i="19" s="1"/>
  <c r="AJ6828" i="19" s="1"/>
  <c r="D6828" i="19" s="1"/>
  <c r="AD6827" i="19"/>
  <c r="AF6827" i="19" s="1"/>
  <c r="AJ6827" i="19" s="1"/>
  <c r="D6827" i="19" s="1"/>
  <c r="A6822" i="19"/>
  <c r="J6855" i="19"/>
  <c r="P6856" i="19"/>
  <c r="AI6849" i="19"/>
  <c r="H6855" i="19"/>
  <c r="X6848" i="19"/>
  <c r="AC6834" i="19"/>
  <c r="AA6834" i="19"/>
  <c r="J6856" i="19"/>
  <c r="O6855" i="19"/>
  <c r="AH6848" i="19"/>
  <c r="AC6835" i="19"/>
  <c r="AA6835" i="19"/>
  <c r="AE6848" i="19"/>
  <c r="K6855" i="19"/>
  <c r="O6856" i="19"/>
  <c r="AH6849" i="19"/>
  <c r="Y6842" i="19"/>
  <c r="AB6842" i="19" s="1"/>
  <c r="AG6842" i="19" s="1"/>
  <c r="B6822" i="19"/>
  <c r="P6855" i="19"/>
  <c r="AI6848" i="19"/>
  <c r="AE6849" i="19"/>
  <c r="K6856" i="19"/>
  <c r="Y6841" i="19"/>
  <c r="AB6841" i="19" s="1"/>
  <c r="AG6841" i="19" s="1"/>
  <c r="H6856" i="19"/>
  <c r="X6849" i="19"/>
  <c r="AD6835" i="19" l="1"/>
  <c r="AF6835" i="19" s="1"/>
  <c r="AJ6835" i="19" s="1"/>
  <c r="D6835" i="19" s="1"/>
  <c r="B6829" i="19"/>
  <c r="AD6834" i="19"/>
  <c r="AF6834" i="19" s="1"/>
  <c r="AJ6834" i="19" s="1"/>
  <c r="D6834" i="19" s="1"/>
  <c r="A6829" i="19"/>
  <c r="H6863" i="19"/>
  <c r="X6856" i="19"/>
  <c r="Y6849" i="19"/>
  <c r="AB6849" i="19" s="1"/>
  <c r="AG6849" i="19" s="1"/>
  <c r="O6862" i="19"/>
  <c r="AH6855" i="19"/>
  <c r="J6863" i="19"/>
  <c r="H6862" i="19"/>
  <c r="X6855" i="19"/>
  <c r="AC6842" i="19"/>
  <c r="AD6842" i="19" s="1"/>
  <c r="AA6842" i="19"/>
  <c r="AH6856" i="19"/>
  <c r="O6863" i="19"/>
  <c r="AC6841" i="19"/>
  <c r="AD6841" i="19" s="1"/>
  <c r="AA6841" i="19"/>
  <c r="K6863" i="19"/>
  <c r="AE6856" i="19"/>
  <c r="P6862" i="19"/>
  <c r="AI6855" i="19"/>
  <c r="Y6848" i="19"/>
  <c r="AB6848" i="19" s="1"/>
  <c r="AG6848" i="19" s="1"/>
  <c r="AI6856" i="19"/>
  <c r="P6863" i="19"/>
  <c r="K6862" i="19"/>
  <c r="AE6855" i="19"/>
  <c r="J6862" i="19"/>
  <c r="A6836" i="19" l="1"/>
  <c r="H6869" i="19"/>
  <c r="X6862" i="19"/>
  <c r="AI6863" i="19"/>
  <c r="P6870" i="19"/>
  <c r="P6869" i="19"/>
  <c r="AI6862" i="19"/>
  <c r="Y6856" i="19"/>
  <c r="AB6856" i="19" s="1"/>
  <c r="AG6856" i="19" s="1"/>
  <c r="J6869" i="19"/>
  <c r="Y6855" i="19"/>
  <c r="AB6855" i="19" s="1"/>
  <c r="AG6855" i="19" s="1"/>
  <c r="J6870" i="19"/>
  <c r="AC6849" i="19"/>
  <c r="AD6849" i="19" s="1"/>
  <c r="AF6849" i="19" s="1"/>
  <c r="AJ6849" i="19" s="1"/>
  <c r="D6849" i="19" s="1"/>
  <c r="AA6849" i="19"/>
  <c r="K6870" i="19"/>
  <c r="AE6863" i="19"/>
  <c r="H6870" i="19"/>
  <c r="X6863" i="19"/>
  <c r="AF6842" i="19"/>
  <c r="AJ6842" i="19" s="1"/>
  <c r="D6842" i="19" s="1"/>
  <c r="AE6862" i="19"/>
  <c r="K6869" i="19"/>
  <c r="AC6848" i="19"/>
  <c r="AD6848" i="19" s="1"/>
  <c r="AA6848" i="19"/>
  <c r="O6869" i="19"/>
  <c r="AH6862" i="19"/>
  <c r="AF6841" i="19"/>
  <c r="AJ6841" i="19" s="1"/>
  <c r="D6841" i="19" s="1"/>
  <c r="O6870" i="19"/>
  <c r="AH6863" i="19"/>
  <c r="B6836" i="19"/>
  <c r="A6843" i="19" l="1"/>
  <c r="O6877" i="19"/>
  <c r="AH6870" i="19"/>
  <c r="O6876" i="19"/>
  <c r="AH6869" i="19"/>
  <c r="AC6856" i="19"/>
  <c r="AD6856" i="19" s="1"/>
  <c r="AA6856" i="19"/>
  <c r="J6877" i="19"/>
  <c r="AC6855" i="19"/>
  <c r="AA6855" i="19"/>
  <c r="B6843" i="19"/>
  <c r="P6876" i="19"/>
  <c r="AI6869" i="19"/>
  <c r="Y6863" i="19"/>
  <c r="P6877" i="19"/>
  <c r="AI6870" i="19"/>
  <c r="H6877" i="19"/>
  <c r="X6870" i="19"/>
  <c r="Y6862" i="19"/>
  <c r="AB6862" i="19" s="1"/>
  <c r="AG6862" i="19" s="1"/>
  <c r="AF6848" i="19"/>
  <c r="AJ6848" i="19" s="1"/>
  <c r="D6848" i="19" s="1"/>
  <c r="J6876" i="19"/>
  <c r="K6876" i="19"/>
  <c r="AE6869" i="19"/>
  <c r="K6877" i="19"/>
  <c r="AE6870" i="19"/>
  <c r="H6876" i="19"/>
  <c r="X6869" i="19"/>
  <c r="AD6855" i="19" l="1"/>
  <c r="AF6855" i="19" s="1"/>
  <c r="AJ6855" i="19" s="1"/>
  <c r="D6855" i="19" s="1"/>
  <c r="H6883" i="19"/>
  <c r="X6876" i="19"/>
  <c r="AC6863" i="19"/>
  <c r="AA6863" i="19"/>
  <c r="P6883" i="19"/>
  <c r="AI6876" i="19"/>
  <c r="P6884" i="19"/>
  <c r="AI6877" i="19"/>
  <c r="AB6863" i="19"/>
  <c r="AG6863" i="19" s="1"/>
  <c r="K6884" i="19"/>
  <c r="AE6877" i="19"/>
  <c r="AF6856" i="19"/>
  <c r="AJ6856" i="19" s="1"/>
  <c r="D6856" i="19" s="1"/>
  <c r="AC6862" i="19"/>
  <c r="AD6862" i="19" s="1"/>
  <c r="AA6862" i="19"/>
  <c r="Y6870" i="19"/>
  <c r="O6883" i="19"/>
  <c r="AH6876" i="19"/>
  <c r="Y6869" i="19"/>
  <c r="AB6869" i="19" s="1"/>
  <c r="AG6869" i="19" s="1"/>
  <c r="AE6876" i="19"/>
  <c r="K6883" i="19"/>
  <c r="J6883" i="19"/>
  <c r="B6850" i="19"/>
  <c r="A6850" i="19"/>
  <c r="J6884" i="19"/>
  <c r="H6884" i="19"/>
  <c r="X6877" i="19"/>
  <c r="O6884" i="19"/>
  <c r="AH6877" i="19"/>
  <c r="AD6863" i="19" l="1"/>
  <c r="AF6863" i="19" s="1"/>
  <c r="AJ6863" i="19" s="1"/>
  <c r="D6863" i="19" s="1"/>
  <c r="B6857" i="19"/>
  <c r="AF6862" i="19"/>
  <c r="AJ6862" i="19" s="1"/>
  <c r="D6862" i="19" s="1"/>
  <c r="K6890" i="19"/>
  <c r="AE6883" i="19"/>
  <c r="J6890" i="19"/>
  <c r="K6891" i="19"/>
  <c r="AE6884" i="19"/>
  <c r="H6891" i="19"/>
  <c r="X6884" i="19"/>
  <c r="J6891" i="19"/>
  <c r="P6890" i="19"/>
  <c r="AI6883" i="19"/>
  <c r="AH6884" i="19"/>
  <c r="O6891" i="19"/>
  <c r="Y6876" i="19"/>
  <c r="AB6876" i="19" s="1"/>
  <c r="AG6876" i="19" s="1"/>
  <c r="AC6870" i="19"/>
  <c r="AA6870" i="19"/>
  <c r="AI6884" i="19"/>
  <c r="P6891" i="19"/>
  <c r="AC6869" i="19"/>
  <c r="AA6869" i="19"/>
  <c r="A6857" i="19"/>
  <c r="O6890" i="19"/>
  <c r="AH6883" i="19"/>
  <c r="Y6877" i="19"/>
  <c r="AB6877" i="19" s="1"/>
  <c r="AG6877" i="19" s="1"/>
  <c r="AB6870" i="19"/>
  <c r="AG6870" i="19" s="1"/>
  <c r="H6890" i="19"/>
  <c r="X6883" i="19"/>
  <c r="AD6869" i="19" l="1"/>
  <c r="AF6869" i="19" s="1"/>
  <c r="AJ6869" i="19" s="1"/>
  <c r="D6869" i="19" s="1"/>
  <c r="AD6870" i="19"/>
  <c r="AF6870" i="19" s="1"/>
  <c r="AJ6870" i="19" s="1"/>
  <c r="D6870" i="19" s="1"/>
  <c r="B6864" i="19"/>
  <c r="P6897" i="19"/>
  <c r="AI6890" i="19"/>
  <c r="AI6891" i="19"/>
  <c r="P6898" i="19"/>
  <c r="K6898" i="19"/>
  <c r="AE6891" i="19"/>
  <c r="AC6876" i="19"/>
  <c r="AA6876" i="19"/>
  <c r="K6897" i="19"/>
  <c r="AE6890" i="19"/>
  <c r="O6897" i="19"/>
  <c r="AH6890" i="19"/>
  <c r="Y6883" i="19"/>
  <c r="AB6883" i="19" s="1"/>
  <c r="AG6883" i="19" s="1"/>
  <c r="O6898" i="19"/>
  <c r="AH6891" i="19"/>
  <c r="A6864" i="19"/>
  <c r="AC6877" i="19"/>
  <c r="AA6877" i="19"/>
  <c r="J6898" i="19"/>
  <c r="Y6884" i="19"/>
  <c r="AB6884" i="19" s="1"/>
  <c r="AG6884" i="19" s="1"/>
  <c r="H6898" i="19"/>
  <c r="X6891" i="19"/>
  <c r="J6897" i="19"/>
  <c r="H6897" i="19"/>
  <c r="X6890" i="19"/>
  <c r="AD6877" i="19" l="1"/>
  <c r="AF6877" i="19" s="1"/>
  <c r="AJ6877" i="19" s="1"/>
  <c r="D6877" i="19" s="1"/>
  <c r="B6871" i="19"/>
  <c r="H6904" i="19"/>
  <c r="X6897" i="19"/>
  <c r="O6904" i="19"/>
  <c r="AH6897" i="19"/>
  <c r="J6904" i="19"/>
  <c r="AC6883" i="19"/>
  <c r="AA6883" i="19"/>
  <c r="K6904" i="19"/>
  <c r="AE6897" i="19"/>
  <c r="AD6876" i="19"/>
  <c r="AF6876" i="19" s="1"/>
  <c r="AJ6876" i="19" s="1"/>
  <c r="D6876" i="19" s="1"/>
  <c r="AC6884" i="19"/>
  <c r="AA6884" i="19"/>
  <c r="AE6898" i="19"/>
  <c r="K6905" i="19"/>
  <c r="J6905" i="19"/>
  <c r="P6905" i="19"/>
  <c r="AI6898" i="19"/>
  <c r="A6871" i="19"/>
  <c r="Y6891" i="19"/>
  <c r="AB6891" i="19" s="1"/>
  <c r="AG6891" i="19" s="1"/>
  <c r="H6905" i="19"/>
  <c r="X6898" i="19"/>
  <c r="Y6890" i="19"/>
  <c r="AB6890" i="19" s="1"/>
  <c r="AG6890" i="19" s="1"/>
  <c r="O6905" i="19"/>
  <c r="AH6898" i="19"/>
  <c r="P6904" i="19"/>
  <c r="AI6897" i="19"/>
  <c r="AD6883" i="19" l="1"/>
  <c r="AF6883" i="19" s="1"/>
  <c r="AJ6883" i="19" s="1"/>
  <c r="D6883" i="19" s="1"/>
  <c r="A6878" i="19"/>
  <c r="P6911" i="19"/>
  <c r="AI6904" i="19"/>
  <c r="AH6905" i="19"/>
  <c r="O6912" i="19"/>
  <c r="B6878" i="19"/>
  <c r="Y6898" i="19"/>
  <c r="AB6898" i="19" s="1"/>
  <c r="AG6898" i="19" s="1"/>
  <c r="AE6904" i="19"/>
  <c r="K6911" i="19"/>
  <c r="H6912" i="19"/>
  <c r="X6905" i="19"/>
  <c r="K6912" i="19"/>
  <c r="AE6905" i="19"/>
  <c r="AD6884" i="19"/>
  <c r="AF6884" i="19" s="1"/>
  <c r="AJ6884" i="19" s="1"/>
  <c r="D6884" i="19" s="1"/>
  <c r="AC6890" i="19"/>
  <c r="AA6890" i="19"/>
  <c r="AC6891" i="19"/>
  <c r="AA6891" i="19"/>
  <c r="J6911" i="19"/>
  <c r="Y6897" i="19"/>
  <c r="AB6897" i="19" s="1"/>
  <c r="AG6897" i="19" s="1"/>
  <c r="P6912" i="19"/>
  <c r="AI6905" i="19"/>
  <c r="O6911" i="19"/>
  <c r="AH6904" i="19"/>
  <c r="J6912" i="19"/>
  <c r="H6911" i="19"/>
  <c r="X6904" i="19"/>
  <c r="AD6890" i="19" l="1"/>
  <c r="AF6890" i="19" s="1"/>
  <c r="AJ6890" i="19" s="1"/>
  <c r="D6890" i="19" s="1"/>
  <c r="AD6891" i="19"/>
  <c r="AF6891" i="19" s="1"/>
  <c r="AJ6891" i="19" s="1"/>
  <c r="D6891" i="19" s="1"/>
  <c r="B6885" i="19"/>
  <c r="A6885" i="19"/>
  <c r="Y6904" i="19"/>
  <c r="AB6904" i="19" s="1"/>
  <c r="AG6904" i="19" s="1"/>
  <c r="J6919" i="19"/>
  <c r="Y6905" i="19"/>
  <c r="AB6905" i="19" s="1"/>
  <c r="AG6905" i="19" s="1"/>
  <c r="AC6898" i="19"/>
  <c r="AA6898" i="19"/>
  <c r="H6918" i="19"/>
  <c r="X6911" i="19"/>
  <c r="O6918" i="19"/>
  <c r="AH6911" i="19"/>
  <c r="H6919" i="19"/>
  <c r="X6912" i="19"/>
  <c r="AE6911" i="19"/>
  <c r="K6918" i="19"/>
  <c r="AC6897" i="19"/>
  <c r="AA6897" i="19"/>
  <c r="J6918" i="19"/>
  <c r="O6919" i="19"/>
  <c r="AH6912" i="19"/>
  <c r="AE6912" i="19"/>
  <c r="K6919" i="19"/>
  <c r="AI6912" i="19"/>
  <c r="P6919" i="19"/>
  <c r="P6918" i="19"/>
  <c r="AI6911" i="19"/>
  <c r="A6892" i="19" l="1"/>
  <c r="AD6898" i="19"/>
  <c r="AF6898" i="19" s="1"/>
  <c r="AJ6898" i="19" s="1"/>
  <c r="D6898" i="19" s="1"/>
  <c r="B6892" i="19"/>
  <c r="AD6897" i="19"/>
  <c r="AF6897" i="19" s="1"/>
  <c r="AJ6897" i="19" s="1"/>
  <c r="D6897" i="19" s="1"/>
  <c r="Y6912" i="19"/>
  <c r="AB6912" i="19" s="1"/>
  <c r="AG6912" i="19" s="1"/>
  <c r="Y6911" i="19"/>
  <c r="AB6911" i="19" s="1"/>
  <c r="AG6911" i="19" s="1"/>
  <c r="AC6904" i="19"/>
  <c r="AA6904" i="19"/>
  <c r="AH6919" i="19"/>
  <c r="O6926" i="19"/>
  <c r="AC6905" i="19"/>
  <c r="AA6905" i="19"/>
  <c r="J6925" i="19"/>
  <c r="J6926" i="19"/>
  <c r="K6925" i="19"/>
  <c r="AE6918" i="19"/>
  <c r="H6926" i="19"/>
  <c r="X6919" i="19"/>
  <c r="P6925" i="19"/>
  <c r="AI6918" i="19"/>
  <c r="O6925" i="19"/>
  <c r="AH6918" i="19"/>
  <c r="AI6919" i="19"/>
  <c r="P6926" i="19"/>
  <c r="H6925" i="19"/>
  <c r="X6918" i="19"/>
  <c r="AE6919" i="19"/>
  <c r="K6926" i="19"/>
  <c r="B6899" i="19" l="1"/>
  <c r="K6933" i="19"/>
  <c r="AE6926" i="19"/>
  <c r="J6932" i="19"/>
  <c r="O6933" i="19"/>
  <c r="AH6926" i="19"/>
  <c r="AD6904" i="19"/>
  <c r="AF6904" i="19" s="1"/>
  <c r="AJ6904" i="19" s="1"/>
  <c r="D6904" i="19" s="1"/>
  <c r="AC6911" i="19"/>
  <c r="AA6911" i="19"/>
  <c r="AD6905" i="19"/>
  <c r="AF6905" i="19" s="1"/>
  <c r="AJ6905" i="19" s="1"/>
  <c r="D6905" i="19" s="1"/>
  <c r="O6932" i="19"/>
  <c r="AH6925" i="19"/>
  <c r="A6899" i="19"/>
  <c r="H6933" i="19"/>
  <c r="X6926" i="19"/>
  <c r="Y6918" i="19"/>
  <c r="AB6918" i="19" s="1"/>
  <c r="AG6918" i="19" s="1"/>
  <c r="H6932" i="19"/>
  <c r="X6925" i="19"/>
  <c r="AI6926" i="19"/>
  <c r="P6933" i="19"/>
  <c r="P6932" i="19"/>
  <c r="AI6925" i="19"/>
  <c r="Y6919" i="19"/>
  <c r="AB6919" i="19" s="1"/>
  <c r="AG6919" i="19" s="1"/>
  <c r="K6932" i="19"/>
  <c r="AE6925" i="19"/>
  <c r="J6933" i="19"/>
  <c r="AC6912" i="19"/>
  <c r="AA6912" i="19"/>
  <c r="AD6911" i="19" l="1"/>
  <c r="AF6911" i="19" s="1"/>
  <c r="AJ6911" i="19" s="1"/>
  <c r="D6911" i="19" s="1"/>
  <c r="B6906" i="19"/>
  <c r="AD6912" i="19"/>
  <c r="AF6912" i="19" s="1"/>
  <c r="A6906" i="19"/>
  <c r="K6939" i="19"/>
  <c r="AE6932" i="19"/>
  <c r="AC6919" i="19"/>
  <c r="AA6919" i="19"/>
  <c r="J6939" i="19"/>
  <c r="H6940" i="19"/>
  <c r="X6933" i="19"/>
  <c r="J6940" i="19"/>
  <c r="O6939" i="19"/>
  <c r="AH6932" i="19"/>
  <c r="P6939" i="19"/>
  <c r="AI6932" i="19"/>
  <c r="AI6933" i="19"/>
  <c r="P6940" i="19"/>
  <c r="Y6925" i="19"/>
  <c r="AB6925" i="19" s="1"/>
  <c r="AG6925" i="19" s="1"/>
  <c r="AH6933" i="19"/>
  <c r="O6940" i="19"/>
  <c r="H6939" i="19"/>
  <c r="X6932" i="19"/>
  <c r="AC6918" i="19"/>
  <c r="AD6918" i="19" s="1"/>
  <c r="AA6918" i="19"/>
  <c r="Y6926" i="19"/>
  <c r="AB6926" i="19" s="1"/>
  <c r="AG6926" i="19" s="1"/>
  <c r="AE6933" i="19"/>
  <c r="K6940" i="19"/>
  <c r="AJ6912" i="19" l="1"/>
  <c r="D6912" i="19" s="1"/>
  <c r="B6913" i="19" s="1"/>
  <c r="AD6919" i="19"/>
  <c r="AF6919" i="19" s="1"/>
  <c r="AJ6919" i="19" s="1"/>
  <c r="D6919" i="19" s="1"/>
  <c r="AE6940" i="19"/>
  <c r="K6947" i="19"/>
  <c r="Y6933" i="19"/>
  <c r="AB6933" i="19" s="1"/>
  <c r="AG6933" i="19" s="1"/>
  <c r="AF6918" i="19"/>
  <c r="AJ6918" i="19" s="1"/>
  <c r="D6918" i="19" s="1"/>
  <c r="Y6932" i="19"/>
  <c r="AB6932" i="19" s="1"/>
  <c r="AG6932" i="19" s="1"/>
  <c r="H6947" i="19"/>
  <c r="X6940" i="19"/>
  <c r="H6946" i="19"/>
  <c r="X6939" i="19"/>
  <c r="AC6925" i="19"/>
  <c r="AA6925" i="19"/>
  <c r="AI6940" i="19"/>
  <c r="P6947" i="19"/>
  <c r="P6946" i="19"/>
  <c r="AI6939" i="19"/>
  <c r="AC6926" i="19"/>
  <c r="AA6926" i="19"/>
  <c r="J6947" i="19"/>
  <c r="O6947" i="19"/>
  <c r="AH6940" i="19"/>
  <c r="J6946" i="19"/>
  <c r="K6946" i="19"/>
  <c r="AE6939" i="19"/>
  <c r="O6946" i="19"/>
  <c r="AH6939" i="19"/>
  <c r="AD6925" i="19" l="1"/>
  <c r="AF6925" i="19" s="1"/>
  <c r="AJ6925" i="19" s="1"/>
  <c r="D6925" i="19" s="1"/>
  <c r="A6913" i="19"/>
  <c r="AD6926" i="19"/>
  <c r="AF6926" i="19" s="1"/>
  <c r="AJ6926" i="19" s="1"/>
  <c r="D6926" i="19" s="1"/>
  <c r="A6920" i="19"/>
  <c r="B6920" i="19"/>
  <c r="O6953" i="19"/>
  <c r="AH6946" i="19"/>
  <c r="J6953" i="19"/>
  <c r="Y6939" i="19"/>
  <c r="AB6939" i="19" s="1"/>
  <c r="AG6939" i="19" s="1"/>
  <c r="H6953" i="19"/>
  <c r="X6946" i="19"/>
  <c r="AC6933" i="19"/>
  <c r="AD6933" i="19" s="1"/>
  <c r="AA6933" i="19"/>
  <c r="K6953" i="19"/>
  <c r="AE6946" i="19"/>
  <c r="Y6940" i="19"/>
  <c r="AC6932" i="19"/>
  <c r="AA6932" i="19"/>
  <c r="J6954" i="19"/>
  <c r="P6953" i="19"/>
  <c r="AI6946" i="19"/>
  <c r="K6954" i="19"/>
  <c r="AE6947" i="19"/>
  <c r="H6954" i="19"/>
  <c r="X6947" i="19"/>
  <c r="AH6947" i="19"/>
  <c r="O6954" i="19"/>
  <c r="P6954" i="19"/>
  <c r="AI6947" i="19"/>
  <c r="AD6932" i="19" l="1"/>
  <c r="AF6932" i="19" s="1"/>
  <c r="AJ6932" i="19" s="1"/>
  <c r="D6932" i="19" s="1"/>
  <c r="A6927" i="19"/>
  <c r="AC6940" i="19"/>
  <c r="AA6940" i="19"/>
  <c r="AH6954" i="19"/>
  <c r="O6961" i="19"/>
  <c r="AF6933" i="19"/>
  <c r="AJ6933" i="19" s="1"/>
  <c r="D6933" i="19" s="1"/>
  <c r="P6960" i="19"/>
  <c r="AI6953" i="19"/>
  <c r="AI6954" i="19"/>
  <c r="P6961" i="19"/>
  <c r="AE6953" i="19"/>
  <c r="K6960" i="19"/>
  <c r="Y6947" i="19"/>
  <c r="AB6947" i="19" s="1"/>
  <c r="AG6947" i="19" s="1"/>
  <c r="H6961" i="19"/>
  <c r="X6954" i="19"/>
  <c r="B6927" i="19"/>
  <c r="K6961" i="19"/>
  <c r="AE6954" i="19"/>
  <c r="Y6946" i="19"/>
  <c r="AB6946" i="19" s="1"/>
  <c r="AG6946" i="19" s="1"/>
  <c r="H6960" i="19"/>
  <c r="X6953" i="19"/>
  <c r="AC6939" i="19"/>
  <c r="AA6939" i="19"/>
  <c r="J6961" i="19"/>
  <c r="J6960" i="19"/>
  <c r="AB6940" i="19"/>
  <c r="AG6940" i="19" s="1"/>
  <c r="O6960" i="19"/>
  <c r="AH6953" i="19"/>
  <c r="AD6940" i="19" l="1"/>
  <c r="AF6940" i="19" s="1"/>
  <c r="AD6939" i="19"/>
  <c r="AF6939" i="19" s="1"/>
  <c r="AJ6939" i="19" s="1"/>
  <c r="D6939" i="19" s="1"/>
  <c r="B6934" i="19"/>
  <c r="A6934" i="19"/>
  <c r="O6967" i="19"/>
  <c r="AH6960" i="19"/>
  <c r="AC6947" i="19"/>
  <c r="AA6947" i="19"/>
  <c r="J6967" i="19"/>
  <c r="K6967" i="19"/>
  <c r="AE6960" i="19"/>
  <c r="J6968" i="19"/>
  <c r="Y6961" i="19"/>
  <c r="AA6961" i="19" s="1"/>
  <c r="AC6946" i="19"/>
  <c r="AA6946" i="19"/>
  <c r="AI6961" i="19"/>
  <c r="P6968" i="19"/>
  <c r="H6967" i="19"/>
  <c r="X6960" i="19"/>
  <c r="P6967" i="19"/>
  <c r="AI6960" i="19"/>
  <c r="AH6961" i="19"/>
  <c r="O6968" i="19"/>
  <c r="K6968" i="19"/>
  <c r="AE6961" i="19"/>
  <c r="H6968" i="19"/>
  <c r="X6961" i="19"/>
  <c r="Y6953" i="19"/>
  <c r="AB6953" i="19" s="1"/>
  <c r="AG6953" i="19" s="1"/>
  <c r="Y6954" i="19"/>
  <c r="AB6954" i="19" s="1"/>
  <c r="AG6954" i="19" s="1"/>
  <c r="AJ6940" i="19" l="1"/>
  <c r="D6940" i="19" s="1"/>
  <c r="B6941" i="19" s="1"/>
  <c r="AD6947" i="19"/>
  <c r="AF6947" i="19" s="1"/>
  <c r="AJ6947" i="19" s="1"/>
  <c r="D6947" i="19" s="1"/>
  <c r="AD6946" i="19"/>
  <c r="AF6946" i="19" s="1"/>
  <c r="AJ6946" i="19" s="1"/>
  <c r="D6946" i="19" s="1"/>
  <c r="H6974" i="19"/>
  <c r="X6967" i="19"/>
  <c r="K6974" i="19"/>
  <c r="AE6967" i="19"/>
  <c r="K6975" i="19"/>
  <c r="AE6968" i="19"/>
  <c r="AH6968" i="19"/>
  <c r="O6975" i="19"/>
  <c r="J6974" i="19"/>
  <c r="P6975" i="19"/>
  <c r="AI6968" i="19"/>
  <c r="AC6954" i="19"/>
  <c r="AA6954" i="19"/>
  <c r="AC6953" i="19"/>
  <c r="AA6953" i="19"/>
  <c r="AB6961" i="19"/>
  <c r="AG6961" i="19" s="1"/>
  <c r="AC6961" i="19"/>
  <c r="AD6961" i="19" s="1"/>
  <c r="AF6961" i="19" s="1"/>
  <c r="J6975" i="19"/>
  <c r="H6975" i="19"/>
  <c r="X6968" i="19"/>
  <c r="P6974" i="19"/>
  <c r="AI6967" i="19"/>
  <c r="Y6960" i="19"/>
  <c r="AB6960" i="19" s="1"/>
  <c r="AG6960" i="19" s="1"/>
  <c r="O6974" i="19"/>
  <c r="AH6967" i="19"/>
  <c r="A6941" i="19" l="1"/>
  <c r="AD6954" i="19"/>
  <c r="AF6954" i="19" s="1"/>
  <c r="AJ6954" i="19" s="1"/>
  <c r="D6954" i="19" s="1"/>
  <c r="AD6953" i="19"/>
  <c r="AF6953" i="19" s="1"/>
  <c r="AJ6953" i="19" s="1"/>
  <c r="D6953" i="19" s="1"/>
  <c r="AJ6961" i="19"/>
  <c r="D6961" i="19" s="1"/>
  <c r="O6981" i="19"/>
  <c r="AH6974" i="19"/>
  <c r="P6982" i="19"/>
  <c r="AI6975" i="19"/>
  <c r="P6981" i="19"/>
  <c r="AI6974" i="19"/>
  <c r="H6982" i="19"/>
  <c r="X6975" i="19"/>
  <c r="AE6974" i="19"/>
  <c r="K6981" i="19"/>
  <c r="B6948" i="19"/>
  <c r="A6948" i="19"/>
  <c r="J6981" i="19"/>
  <c r="Y6968" i="19"/>
  <c r="O6982" i="19"/>
  <c r="AH6975" i="19"/>
  <c r="J6982" i="19"/>
  <c r="AE6975" i="19"/>
  <c r="K6982" i="19"/>
  <c r="Y6967" i="19"/>
  <c r="AC6960" i="19"/>
  <c r="AA6960" i="19"/>
  <c r="H6981" i="19"/>
  <c r="X6974" i="19"/>
  <c r="AD6960" i="19" l="1"/>
  <c r="AF6960" i="19" s="1"/>
  <c r="AJ6960" i="19" s="1"/>
  <c r="D6960" i="19" s="1"/>
  <c r="B6962" i="19" s="1"/>
  <c r="AC6968" i="19"/>
  <c r="AA6968" i="19"/>
  <c r="H6988" i="19"/>
  <c r="X6981" i="19"/>
  <c r="Y6975" i="19"/>
  <c r="AB6975" i="19" s="1"/>
  <c r="AG6975" i="19" s="1"/>
  <c r="K6989" i="19"/>
  <c r="AE6982" i="19"/>
  <c r="H6989" i="19"/>
  <c r="X6982" i="19"/>
  <c r="AC6967" i="19"/>
  <c r="AA6967" i="19"/>
  <c r="P6988" i="19"/>
  <c r="AI6981" i="19"/>
  <c r="Y6974" i="19"/>
  <c r="J6988" i="19"/>
  <c r="AB6967" i="19"/>
  <c r="AG6967" i="19" s="1"/>
  <c r="K6988" i="19"/>
  <c r="AE6981" i="19"/>
  <c r="B6955" i="19"/>
  <c r="A6955" i="19"/>
  <c r="J6989" i="19"/>
  <c r="P6989" i="19"/>
  <c r="AI6982" i="19"/>
  <c r="O6989" i="19"/>
  <c r="AH6982" i="19"/>
  <c r="AB6968" i="19"/>
  <c r="AG6968" i="19" s="1"/>
  <c r="O6988" i="19"/>
  <c r="AH6981" i="19"/>
  <c r="A6962" i="19" l="1"/>
  <c r="AD6968" i="19"/>
  <c r="AF6968" i="19" s="1"/>
  <c r="AJ6968" i="19" s="1"/>
  <c r="D6968" i="19" s="1"/>
  <c r="AC6974" i="19"/>
  <c r="AA6974" i="19"/>
  <c r="P6996" i="19"/>
  <c r="AI6996" i="19" s="1"/>
  <c r="AI6989" i="19"/>
  <c r="Y6982" i="19"/>
  <c r="AB6982" i="19" s="1"/>
  <c r="AG6982" i="19" s="1"/>
  <c r="J6996" i="19"/>
  <c r="H6996" i="19"/>
  <c r="X6989" i="19"/>
  <c r="H6995" i="19"/>
  <c r="X6988" i="19"/>
  <c r="P6995" i="19"/>
  <c r="AI6995" i="19" s="1"/>
  <c r="AI6988" i="19"/>
  <c r="O6996" i="19"/>
  <c r="AH6996" i="19" s="1"/>
  <c r="AH6989" i="19"/>
  <c r="K6996" i="19"/>
  <c r="AE6996" i="19" s="1"/>
  <c r="AE6989" i="19"/>
  <c r="AE6988" i="19"/>
  <c r="K6995" i="19"/>
  <c r="AE6995" i="19" s="1"/>
  <c r="AC6975" i="19"/>
  <c r="AA6975" i="19"/>
  <c r="Y6981" i="19"/>
  <c r="J6995" i="19"/>
  <c r="O6995" i="19"/>
  <c r="AH6995" i="19" s="1"/>
  <c r="AH6988" i="19"/>
  <c r="AD6967" i="19"/>
  <c r="AF6967" i="19" s="1"/>
  <c r="AJ6967" i="19" s="1"/>
  <c r="D6967" i="19" s="1"/>
  <c r="AB6974" i="19"/>
  <c r="AG6974" i="19" s="1"/>
  <c r="AD6974" i="19" l="1"/>
  <c r="AF6974" i="19" s="1"/>
  <c r="AJ6974" i="19" s="1"/>
  <c r="D6974" i="19" s="1"/>
  <c r="X6995" i="19"/>
  <c r="B6969" i="19"/>
  <c r="A6969" i="19"/>
  <c r="Y6995" i="19"/>
  <c r="AC6995" i="19" s="1"/>
  <c r="AC6981" i="19"/>
  <c r="AA6981" i="19"/>
  <c r="Y6989" i="19"/>
  <c r="AB6989" i="19" s="1"/>
  <c r="AG6989" i="19" s="1"/>
  <c r="X6996" i="19"/>
  <c r="AB6981" i="19"/>
  <c r="AG6981" i="19" s="1"/>
  <c r="AA6995" i="19"/>
  <c r="AD6975" i="19"/>
  <c r="AF6975" i="19" s="1"/>
  <c r="AJ6975" i="19" s="1"/>
  <c r="D6975" i="19" s="1"/>
  <c r="Y6988" i="19"/>
  <c r="AB6988" i="19" s="1"/>
  <c r="AG6988" i="19" s="1"/>
  <c r="AC6982" i="19"/>
  <c r="AA6982" i="19"/>
  <c r="AD6981" i="19" l="1"/>
  <c r="AF6981" i="19" s="1"/>
  <c r="AJ6981" i="19" s="1"/>
  <c r="D6981" i="19" s="1"/>
  <c r="AD6982" i="19"/>
  <c r="AF6982" i="19" s="1"/>
  <c r="AJ6982" i="19" s="1"/>
  <c r="D6982" i="19" s="1"/>
  <c r="B6976" i="19"/>
  <c r="AB6995" i="19"/>
  <c r="AG6995" i="19" s="1"/>
  <c r="A6976" i="19"/>
  <c r="AC6988" i="19"/>
  <c r="AA6988" i="19"/>
  <c r="Y6996" i="19"/>
  <c r="AD6995" i="19"/>
  <c r="AC6989" i="19"/>
  <c r="AA6989" i="19"/>
  <c r="AD6988" i="19" l="1"/>
  <c r="AF6988" i="19" s="1"/>
  <c r="AJ6988" i="19" s="1"/>
  <c r="D6988" i="19" s="1"/>
  <c r="AD6989" i="19"/>
  <c r="AF6989" i="19" s="1"/>
  <c r="AJ6989" i="19" s="1"/>
  <c r="D6989" i="19" s="1"/>
  <c r="B6983" i="19"/>
  <c r="A6983" i="19"/>
  <c r="AC6996" i="19"/>
  <c r="AA6996" i="19"/>
  <c r="AF6995" i="19"/>
  <c r="AJ6995" i="19" s="1"/>
  <c r="D6995" i="19" s="1"/>
  <c r="AB6996" i="19"/>
  <c r="AG6996" i="19" s="1"/>
  <c r="AD6996" i="19" l="1"/>
  <c r="AF6996" i="19" s="1"/>
  <c r="B6990" i="19"/>
  <c r="A6990" i="19"/>
  <c r="AJ6996" i="19" l="1"/>
  <c r="D6996" i="19" s="1"/>
  <c r="B6997" i="19" s="1"/>
  <c r="A6997" i="19" l="1"/>
  <c r="D5" i="19" l="1"/>
  <c r="D7" i="19"/>
  <c r="D6" i="19"/>
  <c r="D8" i="19" l="1"/>
  <c r="E5" i="19"/>
  <c r="E6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Collins</author>
  </authors>
  <commentList>
    <comment ref="S1" authorId="0" shapeId="0" xr:uid="{9D0F0AD4-858B-4AFE-B72E-66961CDC12EA}">
      <text>
        <r>
          <rPr>
            <b/>
            <sz val="9"/>
            <color indexed="81"/>
            <rFont val="Tahoma"/>
            <charset val="1"/>
          </rPr>
          <t>Alex Collins:</t>
        </r>
        <r>
          <rPr>
            <sz val="9"/>
            <color indexed="81"/>
            <rFont val="Tahoma"/>
            <charset val="1"/>
          </rPr>
          <t xml:space="preserve">
Last 8 Games Wins and Losses as of 3/12</t>
        </r>
      </text>
    </comment>
    <comment ref="Y1" authorId="0" shapeId="0" xr:uid="{7B072EC7-787B-428C-82B8-C321A349FEBE}">
      <text>
        <r>
          <rPr>
            <b/>
            <sz val="9"/>
            <color indexed="81"/>
            <rFont val="Tahoma"/>
            <family val="2"/>
          </rPr>
          <t>Alex Collins:</t>
        </r>
        <r>
          <rPr>
            <sz val="9"/>
            <color indexed="81"/>
            <rFont val="Tahoma"/>
            <family val="2"/>
          </rPr>
          <t xml:space="preserve">
Includes 3/2</t>
        </r>
      </text>
    </comment>
  </commentList>
</comments>
</file>

<file path=xl/sharedStrings.xml><?xml version="1.0" encoding="utf-8"?>
<sst xmlns="http://schemas.openxmlformats.org/spreadsheetml/2006/main" count="25909" uniqueCount="2450">
  <si>
    <t>Team</t>
  </si>
  <si>
    <t>BPI</t>
  </si>
  <si>
    <t>Big 12</t>
  </si>
  <si>
    <t>Big East</t>
  </si>
  <si>
    <t>Big Sky</t>
  </si>
  <si>
    <t>Big South</t>
  </si>
  <si>
    <t>Big Ten</t>
  </si>
  <si>
    <t>Big West</t>
  </si>
  <si>
    <t>MAAC</t>
  </si>
  <si>
    <t>MEAC</t>
  </si>
  <si>
    <t>Southland</t>
  </si>
  <si>
    <t>Sun Belt</t>
  </si>
  <si>
    <t>Iowa</t>
  </si>
  <si>
    <t>Alabama</t>
  </si>
  <si>
    <t>Duke</t>
  </si>
  <si>
    <t>Oregon</t>
  </si>
  <si>
    <t>Indiana</t>
  </si>
  <si>
    <t>North Carolina</t>
  </si>
  <si>
    <t>Kentucky</t>
  </si>
  <si>
    <t>Kansas</t>
  </si>
  <si>
    <t>Maryland</t>
  </si>
  <si>
    <t>UCLA</t>
  </si>
  <si>
    <t>Villanova</t>
  </si>
  <si>
    <t>Nevada</t>
  </si>
  <si>
    <t>Texas Tech</t>
  </si>
  <si>
    <t>Texas</t>
  </si>
  <si>
    <t>Gonzaga</t>
  </si>
  <si>
    <t>Michigan</t>
  </si>
  <si>
    <t>Iowa State</t>
  </si>
  <si>
    <t>Tennessee</t>
  </si>
  <si>
    <t>NC State</t>
  </si>
  <si>
    <t>ACC</t>
  </si>
  <si>
    <t>SEC</t>
  </si>
  <si>
    <t>MW</t>
  </si>
  <si>
    <t>WCC</t>
  </si>
  <si>
    <t>A-10</t>
  </si>
  <si>
    <t>MVC</t>
  </si>
  <si>
    <t>Houston</t>
  </si>
  <si>
    <t>Virginia</t>
  </si>
  <si>
    <t>TCU</t>
  </si>
  <si>
    <t>Creighton</t>
  </si>
  <si>
    <t>Auburn</t>
  </si>
  <si>
    <t>Conference</t>
  </si>
  <si>
    <t>BSR</t>
  </si>
  <si>
    <t>AEC</t>
  </si>
  <si>
    <t>A-Sun</t>
  </si>
  <si>
    <t>CAA</t>
  </si>
  <si>
    <t>C-USA</t>
  </si>
  <si>
    <t>Horizon</t>
  </si>
  <si>
    <t>Ivy</t>
  </si>
  <si>
    <t>MAC</t>
  </si>
  <si>
    <t>SoD</t>
  </si>
  <si>
    <t>Summit</t>
  </si>
  <si>
    <t>WAC</t>
  </si>
  <si>
    <t>NEC</t>
  </si>
  <si>
    <t>OVC</t>
  </si>
  <si>
    <t>Patriot</t>
  </si>
  <si>
    <t>SWAC</t>
  </si>
  <si>
    <t>SoCon</t>
  </si>
  <si>
    <t>Part 1</t>
  </si>
  <si>
    <t>Part 2</t>
  </si>
  <si>
    <t>Oklahoma</t>
  </si>
  <si>
    <t>Rank</t>
  </si>
  <si>
    <t>Utah State</t>
  </si>
  <si>
    <t>NET</t>
  </si>
  <si>
    <t>Yale</t>
  </si>
  <si>
    <t>Baylor</t>
  </si>
  <si>
    <t>Saint Mary's</t>
  </si>
  <si>
    <t>Iona</t>
  </si>
  <si>
    <t>Arkansas</t>
  </si>
  <si>
    <t>Dayton</t>
  </si>
  <si>
    <t>Illinois</t>
  </si>
  <si>
    <t>San Diego State</t>
  </si>
  <si>
    <t>Memphis</t>
  </si>
  <si>
    <t>Miami</t>
  </si>
  <si>
    <t>Virginia Tech</t>
  </si>
  <si>
    <t>West Virginia</t>
  </si>
  <si>
    <t>Kansas State</t>
  </si>
  <si>
    <t>Xavier</t>
  </si>
  <si>
    <t>Connecticut</t>
  </si>
  <si>
    <t>Purdue</t>
  </si>
  <si>
    <t>Wisconsin</t>
  </si>
  <si>
    <t>Rutgers</t>
  </si>
  <si>
    <t>Florida Atlantic</t>
  </si>
  <si>
    <t>Marquette</t>
  </si>
  <si>
    <t>Charleston</t>
  </si>
  <si>
    <t>Boise State</t>
  </si>
  <si>
    <t>New Mexico</t>
  </si>
  <si>
    <t>Wagner</t>
  </si>
  <si>
    <t>Arizona</t>
  </si>
  <si>
    <t>Texas A&amp;M</t>
  </si>
  <si>
    <t>Mississippi State</t>
  </si>
  <si>
    <t>Florida</t>
  </si>
  <si>
    <t>Missouri</t>
  </si>
  <si>
    <t>Oral Roberts</t>
  </si>
  <si>
    <t>Michigan State</t>
  </si>
  <si>
    <t>Norfolk State</t>
  </si>
  <si>
    <t>Northwestern</t>
  </si>
  <si>
    <t>In 50</t>
  </si>
  <si>
    <t>UNC</t>
  </si>
  <si>
    <t>RUTG</t>
  </si>
  <si>
    <t>UCF</t>
  </si>
  <si>
    <t>USC</t>
  </si>
  <si>
    <t>Providence</t>
  </si>
  <si>
    <t>Liberty</t>
  </si>
  <si>
    <t>Clemson</t>
  </si>
  <si>
    <t>Wake Forest</t>
  </si>
  <si>
    <t>Pittsburgh</t>
  </si>
  <si>
    <t>UC Santa Barbara</t>
  </si>
  <si>
    <t>Colgate</t>
  </si>
  <si>
    <t>VCU</t>
  </si>
  <si>
    <t>Utah</t>
  </si>
  <si>
    <t>Furman</t>
  </si>
  <si>
    <t>UNC Asheville</t>
  </si>
  <si>
    <t>Drake</t>
  </si>
  <si>
    <t>FG%</t>
  </si>
  <si>
    <t>FT%</t>
  </si>
  <si>
    <t>Southern Miss</t>
  </si>
  <si>
    <t>Vermont</t>
  </si>
  <si>
    <t>Hofstra</t>
  </si>
  <si>
    <t>Milwaukee</t>
  </si>
  <si>
    <t>Princeton</t>
  </si>
  <si>
    <t>Siena</t>
  </si>
  <si>
    <t>Akron</t>
  </si>
  <si>
    <t>Seton Hall</t>
  </si>
  <si>
    <t>Cincinnati</t>
  </si>
  <si>
    <t>UAB</t>
  </si>
  <si>
    <t>Tempo</t>
  </si>
  <si>
    <t>FGA</t>
  </si>
  <si>
    <t>FTA</t>
  </si>
  <si>
    <t>North Texas</t>
  </si>
  <si>
    <t>CLEM</t>
  </si>
  <si>
    <t>SC</t>
  </si>
  <si>
    <t>LSU</t>
  </si>
  <si>
    <t>BYU</t>
  </si>
  <si>
    <t>A:T</t>
  </si>
  <si>
    <t>APG</t>
  </si>
  <si>
    <t>Bench</t>
  </si>
  <si>
    <t>FB</t>
  </si>
  <si>
    <t>BPG</t>
  </si>
  <si>
    <t>EFG%</t>
  </si>
  <si>
    <t>DFG%</t>
  </si>
  <si>
    <t>FPG</t>
  </si>
  <si>
    <t>RM</t>
  </si>
  <si>
    <t>DRPG</t>
  </si>
  <si>
    <t>ORPG</t>
  </si>
  <si>
    <t>RPG</t>
  </si>
  <si>
    <t>OPPG</t>
  </si>
  <si>
    <t>SM</t>
  </si>
  <si>
    <t>PPG</t>
  </si>
  <si>
    <t>SPG</t>
  </si>
  <si>
    <t>3PT%</t>
  </si>
  <si>
    <t>3PD%</t>
  </si>
  <si>
    <t>TM</t>
  </si>
  <si>
    <t>TOF</t>
  </si>
  <si>
    <t>TPG</t>
  </si>
  <si>
    <t>FTPG</t>
  </si>
  <si>
    <t>3PTA</t>
  </si>
  <si>
    <t>3PPG</t>
  </si>
  <si>
    <t>UNLV</t>
  </si>
  <si>
    <t>SMU</t>
  </si>
  <si>
    <t>Utah Valley</t>
  </si>
  <si>
    <t>Morehead State</t>
  </si>
  <si>
    <t>Howard</t>
  </si>
  <si>
    <t>Albany</t>
  </si>
  <si>
    <t>Denver</t>
  </si>
  <si>
    <t>Statistic</t>
  </si>
  <si>
    <t>National</t>
  </si>
  <si>
    <t>Value</t>
  </si>
  <si>
    <t>Cornell</t>
  </si>
  <si>
    <t>Chattanooga</t>
  </si>
  <si>
    <t>Notre Dame</t>
  </si>
  <si>
    <t>Team1:</t>
  </si>
  <si>
    <t>2PT FGPG</t>
  </si>
  <si>
    <t>Adj. PPG</t>
  </si>
  <si>
    <t>Team2:</t>
  </si>
  <si>
    <t>Strength of Schedule</t>
  </si>
  <si>
    <t>NCSOS</t>
  </si>
  <si>
    <t>Rk</t>
  </si>
  <si>
    <t>Conf</t>
  </si>
  <si>
    <t>AdjT</t>
  </si>
  <si>
    <t>Luck</t>
  </si>
  <si>
    <t>Amer</t>
  </si>
  <si>
    <t>B10</t>
  </si>
  <si>
    <t>BE</t>
  </si>
  <si>
    <t>B12</t>
  </si>
  <si>
    <t>MWC</t>
  </si>
  <si>
    <t>Miami FL</t>
  </si>
  <si>
    <t>CUSA</t>
  </si>
  <si>
    <t>N.C. State</t>
  </si>
  <si>
    <t>ASun</t>
  </si>
  <si>
    <t>Sum</t>
  </si>
  <si>
    <t>Colorado</t>
  </si>
  <si>
    <t>A10</t>
  </si>
  <si>
    <t>Marshall</t>
  </si>
  <si>
    <t>SB</t>
  </si>
  <si>
    <t>Bradley</t>
  </si>
  <si>
    <t>Tulane</t>
  </si>
  <si>
    <t>Syracuse</t>
  </si>
  <si>
    <t>Vanderbilt</t>
  </si>
  <si>
    <t>Santa Clara</t>
  </si>
  <si>
    <t>Loyola Marymount</t>
  </si>
  <si>
    <t>Nebraska</t>
  </si>
  <si>
    <t>UC Irvine</t>
  </si>
  <si>
    <t>BW</t>
  </si>
  <si>
    <t>Stanford</t>
  </si>
  <si>
    <t>James Madison</t>
  </si>
  <si>
    <t>Toledo</t>
  </si>
  <si>
    <t>Louisiana</t>
  </si>
  <si>
    <t>Saint Louis</t>
  </si>
  <si>
    <t>San Francisco</t>
  </si>
  <si>
    <t>Washington</t>
  </si>
  <si>
    <t>Duquesne</t>
  </si>
  <si>
    <t>Butler</t>
  </si>
  <si>
    <t>Temple</t>
  </si>
  <si>
    <t>UNC Greensboro</t>
  </si>
  <si>
    <t>Southern Utah</t>
  </si>
  <si>
    <t>BSky</t>
  </si>
  <si>
    <t>Horz</t>
  </si>
  <si>
    <t>Georgia</t>
  </si>
  <si>
    <t>Mississippi</t>
  </si>
  <si>
    <t>Grand Canyon</t>
  </si>
  <si>
    <t>Stephen F. Austin</t>
  </si>
  <si>
    <t>AE</t>
  </si>
  <si>
    <t>Eastern Washington</t>
  </si>
  <si>
    <t>Charlotte</t>
  </si>
  <si>
    <t>Belmont</t>
  </si>
  <si>
    <t>Middle Tennessee</t>
  </si>
  <si>
    <t>Seattle</t>
  </si>
  <si>
    <t>Hawaii</t>
  </si>
  <si>
    <t>Troy</t>
  </si>
  <si>
    <t>Ohio</t>
  </si>
  <si>
    <t>Southern Illinois</t>
  </si>
  <si>
    <t>Louisiana Tech</t>
  </si>
  <si>
    <t>South Alabama</t>
  </si>
  <si>
    <t>Penn</t>
  </si>
  <si>
    <t>Fordham</t>
  </si>
  <si>
    <t>Davidson</t>
  </si>
  <si>
    <t>Samford</t>
  </si>
  <si>
    <t>UC Davis</t>
  </si>
  <si>
    <t>South Florida</t>
  </si>
  <si>
    <t>DePaul</t>
  </si>
  <si>
    <t>Towson</t>
  </si>
  <si>
    <t>Wyoming</t>
  </si>
  <si>
    <t>Richmond</t>
  </si>
  <si>
    <t>UNC Wilmington</t>
  </si>
  <si>
    <t>Radford</t>
  </si>
  <si>
    <t>BSth</t>
  </si>
  <si>
    <t>Portland</t>
  </si>
  <si>
    <t>Quinnipiac</t>
  </si>
  <si>
    <t>George Mason</t>
  </si>
  <si>
    <t>Air Force</t>
  </si>
  <si>
    <t>Rice</t>
  </si>
  <si>
    <t>Longwood</t>
  </si>
  <si>
    <t>UMass Lowell</t>
  </si>
  <si>
    <t>Gardner Webb</t>
  </si>
  <si>
    <t>UC Riverside</t>
  </si>
  <si>
    <t>Cal Baptist</t>
  </si>
  <si>
    <t>Stetson</t>
  </si>
  <si>
    <t>Brown</t>
  </si>
  <si>
    <t>Montana</t>
  </si>
  <si>
    <t>Western Kentucky</t>
  </si>
  <si>
    <t>Old Dominion</t>
  </si>
  <si>
    <t>Pepperdine</t>
  </si>
  <si>
    <t>Rider</t>
  </si>
  <si>
    <t>Florida Gulf Coast</t>
  </si>
  <si>
    <t>Lipscomb</t>
  </si>
  <si>
    <t>Eastern Kentucky</t>
  </si>
  <si>
    <t>Bryant</t>
  </si>
  <si>
    <t>Harvard</t>
  </si>
  <si>
    <t>UTEP</t>
  </si>
  <si>
    <t>Abilene Christian</t>
  </si>
  <si>
    <t>Saint Joseph's</t>
  </si>
  <si>
    <t>Utah Tech</t>
  </si>
  <si>
    <t>Slnd</t>
  </si>
  <si>
    <t>Boston College</t>
  </si>
  <si>
    <t>Navy</t>
  </si>
  <si>
    <t>North Carolina Central</t>
  </si>
  <si>
    <t>Pacific</t>
  </si>
  <si>
    <t>Buffalo</t>
  </si>
  <si>
    <t>Texas A&amp;M Corpus Chris</t>
  </si>
  <si>
    <t>Drexel</t>
  </si>
  <si>
    <t>Detroit Mercy</t>
  </si>
  <si>
    <t>Georgia Tech</t>
  </si>
  <si>
    <t>Northern Kentucky</t>
  </si>
  <si>
    <t>Georgetown</t>
  </si>
  <si>
    <t>Massachusetts</t>
  </si>
  <si>
    <t>San Diego</t>
  </si>
  <si>
    <t>Northern Iowa</t>
  </si>
  <si>
    <t>FIU</t>
  </si>
  <si>
    <t>East Carolina</t>
  </si>
  <si>
    <t>Georgia Southern</t>
  </si>
  <si>
    <t>Rhode Island</t>
  </si>
  <si>
    <t>Northern Colorado</t>
  </si>
  <si>
    <t>George Washington</t>
  </si>
  <si>
    <t>Queens</t>
  </si>
  <si>
    <t>La Salle</t>
  </si>
  <si>
    <t>Minnesota</t>
  </si>
  <si>
    <t>Wofford</t>
  </si>
  <si>
    <t>Delaware</t>
  </si>
  <si>
    <t>UMBC</t>
  </si>
  <si>
    <t>Purdue Fort Wayne</t>
  </si>
  <si>
    <t>Jacksonville</t>
  </si>
  <si>
    <t>South Carolina</t>
  </si>
  <si>
    <t>Northern Illinois</t>
  </si>
  <si>
    <t>Niagara</t>
  </si>
  <si>
    <t>Loyola Chicago</t>
  </si>
  <si>
    <t>Fairfield</t>
  </si>
  <si>
    <t>Northern Arizona</t>
  </si>
  <si>
    <t>Mercer</t>
  </si>
  <si>
    <t>Campbell</t>
  </si>
  <si>
    <t>Army</t>
  </si>
  <si>
    <t>North Florida</t>
  </si>
  <si>
    <t>Western Carolina</t>
  </si>
  <si>
    <t>Robert Morris</t>
  </si>
  <si>
    <t>North Alabama</t>
  </si>
  <si>
    <t>Maryland Eastern Shore</t>
  </si>
  <si>
    <t>Southern</t>
  </si>
  <si>
    <t>Oakland</t>
  </si>
  <si>
    <t>Winthrop</t>
  </si>
  <si>
    <t>California</t>
  </si>
  <si>
    <t>Louisiana Monroe</t>
  </si>
  <si>
    <t>Bellarmine</t>
  </si>
  <si>
    <t>UT Arlington</t>
  </si>
  <si>
    <t>Lafayette</t>
  </si>
  <si>
    <t>American</t>
  </si>
  <si>
    <t>UT Rio Grande Valley</t>
  </si>
  <si>
    <t>USC Upstate</t>
  </si>
  <si>
    <t>Maine</t>
  </si>
  <si>
    <t>Southern Indiana</t>
  </si>
  <si>
    <t>Tennessee Martin</t>
  </si>
  <si>
    <t>Dartmouth</t>
  </si>
  <si>
    <t>Canisius</t>
  </si>
  <si>
    <t>Prairie View A&amp;M</t>
  </si>
  <si>
    <t>Western Illinois</t>
  </si>
  <si>
    <t>Idaho</t>
  </si>
  <si>
    <t>Bowling Green</t>
  </si>
  <si>
    <t>Southeastern Louisiana</t>
  </si>
  <si>
    <t>Valparaiso</t>
  </si>
  <si>
    <t>Tulsa</t>
  </si>
  <si>
    <t>Coastal Carolina</t>
  </si>
  <si>
    <t>New Hampshire</t>
  </si>
  <si>
    <t>Lehigh</t>
  </si>
  <si>
    <t>Illinois Chicago</t>
  </si>
  <si>
    <t>UC San Diego</t>
  </si>
  <si>
    <t>Boston University</t>
  </si>
  <si>
    <t>Bucknell</t>
  </si>
  <si>
    <t>North Dakota</t>
  </si>
  <si>
    <t>Manhattan</t>
  </si>
  <si>
    <t>Louisville</t>
  </si>
  <si>
    <t>Northeastern</t>
  </si>
  <si>
    <t>South Dakota</t>
  </si>
  <si>
    <t>Miami OH</t>
  </si>
  <si>
    <t>Tennessee Tech</t>
  </si>
  <si>
    <t>North Carolina A&amp;T</t>
  </si>
  <si>
    <t>Cal Poly</t>
  </si>
  <si>
    <t>Charleston Southern</t>
  </si>
  <si>
    <t>Saint Peter's</t>
  </si>
  <si>
    <t>Binghamton</t>
  </si>
  <si>
    <t>Eastern Michigan</t>
  </si>
  <si>
    <t>Central Michigan</t>
  </si>
  <si>
    <t>High Point</t>
  </si>
  <si>
    <t>Texas Southern</t>
  </si>
  <si>
    <t>Marist</t>
  </si>
  <si>
    <t>Nebraska Omaha</t>
  </si>
  <si>
    <t>The Citadel</t>
  </si>
  <si>
    <t>Austin Peay</t>
  </si>
  <si>
    <t>Alabama A&amp;M</t>
  </si>
  <si>
    <t>Arkansas Pine Bluff</t>
  </si>
  <si>
    <t>William &amp; Mary</t>
  </si>
  <si>
    <t>UTSA</t>
  </si>
  <si>
    <t>Elon</t>
  </si>
  <si>
    <t>Sacred Heart</t>
  </si>
  <si>
    <t>NJIT</t>
  </si>
  <si>
    <t>Western Michigan</t>
  </si>
  <si>
    <t>Fairleigh Dickinson</t>
  </si>
  <si>
    <t>Central Arkansas</t>
  </si>
  <si>
    <t>Merrimack</t>
  </si>
  <si>
    <t>Little Rock</t>
  </si>
  <si>
    <t>Stonehill</t>
  </si>
  <si>
    <t>Central Connecticut</t>
  </si>
  <si>
    <t>Loyola MD</t>
  </si>
  <si>
    <t>Holy Cross</t>
  </si>
  <si>
    <t>Stony Brook</t>
  </si>
  <si>
    <t>Presbyterian</t>
  </si>
  <si>
    <t>Lindenwood</t>
  </si>
  <si>
    <t>Eastern Illinois</t>
  </si>
  <si>
    <t>Evansville</t>
  </si>
  <si>
    <t>Hampton</t>
  </si>
  <si>
    <t>Columbia</t>
  </si>
  <si>
    <t>Incarnate Word</t>
  </si>
  <si>
    <t>Monmouth</t>
  </si>
  <si>
    <t>Houston Christian</t>
  </si>
  <si>
    <t>Bethune Cookman</t>
  </si>
  <si>
    <t>VMI</t>
  </si>
  <si>
    <t>New Orleans</t>
  </si>
  <si>
    <t>Lamar</t>
  </si>
  <si>
    <t>Florida A&amp;M</t>
  </si>
  <si>
    <t>Green Bay</t>
  </si>
  <si>
    <t>LIU</t>
  </si>
  <si>
    <t>W-L</t>
  </si>
  <si>
    <t>Shot/Pos</t>
  </si>
  <si>
    <t>Blank</t>
  </si>
  <si>
    <t>Grambling</t>
  </si>
  <si>
    <t>Round 1:</t>
  </si>
  <si>
    <t>Round 2:</t>
  </si>
  <si>
    <t>Round 3:</t>
  </si>
  <si>
    <t>Round 4:</t>
  </si>
  <si>
    <t>Overall</t>
  </si>
  <si>
    <t>Ohio State</t>
  </si>
  <si>
    <t>Indiana State</t>
  </si>
  <si>
    <t>Colorado State</t>
  </si>
  <si>
    <t>Montana State</t>
  </si>
  <si>
    <t>South Dakota State</t>
  </si>
  <si>
    <t>Florida State</t>
  </si>
  <si>
    <t>Weber State</t>
  </si>
  <si>
    <t>Jacksonville State</t>
  </si>
  <si>
    <t>RW</t>
  </si>
  <si>
    <t>RL</t>
  </si>
  <si>
    <t>Res.</t>
  </si>
  <si>
    <t>Res</t>
  </si>
  <si>
    <t>Conf.</t>
  </si>
  <si>
    <t>ASUN</t>
  </si>
  <si>
    <t>Southeast Missouri</t>
  </si>
  <si>
    <t>Seed</t>
  </si>
  <si>
    <t>Last Four In</t>
  </si>
  <si>
    <t>My Picks</t>
  </si>
  <si>
    <t>First Four Out</t>
  </si>
  <si>
    <t>Next Four Out</t>
  </si>
  <si>
    <t>Bottom Four</t>
  </si>
  <si>
    <t>March Madness Bracket</t>
  </si>
  <si>
    <t>SOUTH</t>
  </si>
  <si>
    <t>MIDWEST</t>
  </si>
  <si>
    <t>WEST</t>
  </si>
  <si>
    <t>EAST</t>
  </si>
  <si>
    <t>National Leader</t>
  </si>
  <si>
    <t>Team*</t>
  </si>
  <si>
    <t>Conf*</t>
  </si>
  <si>
    <t>Rank*</t>
  </si>
  <si>
    <t>AP*</t>
  </si>
  <si>
    <t>McNeese</t>
  </si>
  <si>
    <t>Colonial</t>
  </si>
  <si>
    <t>Colorado St.</t>
  </si>
  <si>
    <t>UConn</t>
  </si>
  <si>
    <t>Iowa St.</t>
  </si>
  <si>
    <t>Indiana St.</t>
  </si>
  <si>
    <t>Fla. Atlantic</t>
  </si>
  <si>
    <t>Washington St.</t>
  </si>
  <si>
    <t>Ohio St.</t>
  </si>
  <si>
    <t>San Diego St.</t>
  </si>
  <si>
    <t>Utah St.</t>
  </si>
  <si>
    <t>Miami (FL)</t>
  </si>
  <si>
    <t>Mississippi St.</t>
  </si>
  <si>
    <t>App State</t>
  </si>
  <si>
    <t>UIC</t>
  </si>
  <si>
    <t>St. John's (NY)</t>
  </si>
  <si>
    <t>Southern California</t>
  </si>
  <si>
    <t>St. Bonaventure</t>
  </si>
  <si>
    <t>Wichita St.</t>
  </si>
  <si>
    <t>Portland St.</t>
  </si>
  <si>
    <t>Michigan St.</t>
  </si>
  <si>
    <t>Ole Miss</t>
  </si>
  <si>
    <t>Arizona St.</t>
  </si>
  <si>
    <t>Kansas St.</t>
  </si>
  <si>
    <t>Youngstown St.</t>
  </si>
  <si>
    <t>Florida St.</t>
  </si>
  <si>
    <t>Missouri St.</t>
  </si>
  <si>
    <t>Wright St.</t>
  </si>
  <si>
    <t>UNCW</t>
  </si>
  <si>
    <t>Boise St.</t>
  </si>
  <si>
    <t>Kent St.</t>
  </si>
  <si>
    <t>Col. of Charleston</t>
  </si>
  <si>
    <t>Tarleton St.</t>
  </si>
  <si>
    <t>San Jose St.</t>
  </si>
  <si>
    <t>Long Beach St.</t>
  </si>
  <si>
    <t>Saint Mary's (CA)</t>
  </si>
  <si>
    <t>Morehead St.</t>
  </si>
  <si>
    <t>Illinois St.</t>
  </si>
  <si>
    <t>Georgia St.</t>
  </si>
  <si>
    <t>Oklahoma St.</t>
  </si>
  <si>
    <t>North Dakota St.</t>
  </si>
  <si>
    <t>Penn St.</t>
  </si>
  <si>
    <t>Western Ky.</t>
  </si>
  <si>
    <t>Nicholls</t>
  </si>
  <si>
    <t>South Dakota St.</t>
  </si>
  <si>
    <t>UT Martin</t>
  </si>
  <si>
    <t>Cal St. Fullerton</t>
  </si>
  <si>
    <t>Weber St.</t>
  </si>
  <si>
    <t>Jacksonville St.</t>
  </si>
  <si>
    <t>Texas St.</t>
  </si>
  <si>
    <t>Norfolk St.</t>
  </si>
  <si>
    <t>Southern U.</t>
  </si>
  <si>
    <t>Oregon St.</t>
  </si>
  <si>
    <t>Murray St.</t>
  </si>
  <si>
    <t>Cleveland St.</t>
  </si>
  <si>
    <t>SIUE</t>
  </si>
  <si>
    <t>CSUN</t>
  </si>
  <si>
    <t>Kennesaw St.</t>
  </si>
  <si>
    <t>Alabama St.</t>
  </si>
  <si>
    <t>Tennessee St.</t>
  </si>
  <si>
    <t>Idaho St.</t>
  </si>
  <si>
    <t>Ball St.</t>
  </si>
  <si>
    <t>Montana St.</t>
  </si>
  <si>
    <t>South Fla.</t>
  </si>
  <si>
    <t>Jackson St.</t>
  </si>
  <si>
    <t>Arkansas St.</t>
  </si>
  <si>
    <t>Central Conn. St.</t>
  </si>
  <si>
    <t>Eastern Wash.</t>
  </si>
  <si>
    <t>Delaware St.</t>
  </si>
  <si>
    <t>Fresno St.</t>
  </si>
  <si>
    <t>0-7</t>
  </si>
  <si>
    <t>Mount St. Mary's</t>
  </si>
  <si>
    <t>Sacramento St.</t>
  </si>
  <si>
    <t>Kansas City</t>
  </si>
  <si>
    <t>Chicago St.</t>
  </si>
  <si>
    <t>Le Moyne</t>
  </si>
  <si>
    <t>South Carolina St.</t>
  </si>
  <si>
    <t>0-9</t>
  </si>
  <si>
    <t>New Mexico St.</t>
  </si>
  <si>
    <t>0-8</t>
  </si>
  <si>
    <t>Northwestern St.</t>
  </si>
  <si>
    <t>Morgan St.</t>
  </si>
  <si>
    <t>Coppin St.</t>
  </si>
  <si>
    <t>Sheet Value</t>
  </si>
  <si>
    <t>NET Map</t>
  </si>
  <si>
    <t>Count Check</t>
  </si>
  <si>
    <t>St. John's</t>
  </si>
  <si>
    <t>Fort Wayne</t>
  </si>
  <si>
    <t>Appalachian St.</t>
  </si>
  <si>
    <t>St. Thomas</t>
  </si>
  <si>
    <t>Sam Houston St.</t>
  </si>
  <si>
    <t>East Tennessee St.</t>
  </si>
  <si>
    <t>Cal St. Bakersfield</t>
  </si>
  <si>
    <t>Alcorn St.</t>
  </si>
  <si>
    <t>Grambling St.</t>
  </si>
  <si>
    <t>Saint Francis</t>
  </si>
  <si>
    <t>Mississippi Valley St.</t>
  </si>
  <si>
    <t>BPI+ Value</t>
  </si>
  <si>
    <t>KP Map</t>
  </si>
  <si>
    <t>Stats Map</t>
  </si>
  <si>
    <t>Washington State</t>
  </si>
  <si>
    <t>Stats Category</t>
  </si>
  <si>
    <t>BPI+ Name</t>
  </si>
  <si>
    <t>ID</t>
  </si>
  <si>
    <t>Stat ID</t>
  </si>
  <si>
    <t>IND</t>
  </si>
  <si>
    <t>SLC</t>
  </si>
  <si>
    <t>MEM</t>
  </si>
  <si>
    <t>PITT</t>
  </si>
  <si>
    <t>CHAR</t>
  </si>
  <si>
    <t>OMA</t>
  </si>
  <si>
    <t>Round 2</t>
  </si>
  <si>
    <t>Round 3</t>
  </si>
  <si>
    <t>Round 4</t>
  </si>
  <si>
    <t>QW</t>
  </si>
  <si>
    <t>QL</t>
  </si>
  <si>
    <t>NL</t>
  </si>
  <si>
    <t>GONZ</t>
  </si>
  <si>
    <t>TENN</t>
  </si>
  <si>
    <t>MARQ</t>
  </si>
  <si>
    <t>ARIZ</t>
  </si>
  <si>
    <t>ILL</t>
  </si>
  <si>
    <t>XAV</t>
  </si>
  <si>
    <t>IOWA</t>
  </si>
  <si>
    <t>ALA</t>
  </si>
  <si>
    <t>NU</t>
  </si>
  <si>
    <t>NEB</t>
  </si>
  <si>
    <t>FAU</t>
  </si>
  <si>
    <t>PUR</t>
  </si>
  <si>
    <t>MSU</t>
  </si>
  <si>
    <t>BAY</t>
  </si>
  <si>
    <t>DUKE</t>
  </si>
  <si>
    <t>WIS</t>
  </si>
  <si>
    <t>INST</t>
  </si>
  <si>
    <t>BUT</t>
  </si>
  <si>
    <t>JMU</t>
  </si>
  <si>
    <t>UVA</t>
  </si>
  <si>
    <t>OSU</t>
  </si>
  <si>
    <t>PROV</t>
  </si>
  <si>
    <t>PSU</t>
  </si>
  <si>
    <t>CREI</t>
  </si>
  <si>
    <t>KSU</t>
  </si>
  <si>
    <t>DAY</t>
  </si>
  <si>
    <t>MSST</t>
  </si>
  <si>
    <t>TA&amp;M</t>
  </si>
  <si>
    <t>IU</t>
  </si>
  <si>
    <t>MICH</t>
  </si>
  <si>
    <t>HALL</t>
  </si>
  <si>
    <t>OU</t>
  </si>
  <si>
    <t>ISU</t>
  </si>
  <si>
    <t>KU</t>
  </si>
  <si>
    <t>TTU</t>
  </si>
  <si>
    <t>CIN</t>
  </si>
  <si>
    <t>TEX</t>
  </si>
  <si>
    <t>UK</t>
  </si>
  <si>
    <t>CONN</t>
  </si>
  <si>
    <t>WVU</t>
  </si>
  <si>
    <t>HOU</t>
  </si>
  <si>
    <t>NEV</t>
  </si>
  <si>
    <t>UTAH</t>
  </si>
  <si>
    <t>VT</t>
  </si>
  <si>
    <t>SDSU</t>
  </si>
  <si>
    <t>NCSU</t>
  </si>
  <si>
    <t>VILL</t>
  </si>
  <si>
    <t>MIA</t>
  </si>
  <si>
    <t>MISS</t>
  </si>
  <si>
    <t>STET</t>
  </si>
  <si>
    <t>SJU</t>
  </si>
  <si>
    <t>CSU</t>
  </si>
  <si>
    <t>DREX</t>
  </si>
  <si>
    <t>SMC</t>
  </si>
  <si>
    <t>WASH</t>
  </si>
  <si>
    <t>OAK</t>
  </si>
  <si>
    <t>BOIS</t>
  </si>
  <si>
    <t>ARK</t>
  </si>
  <si>
    <t>FLA</t>
  </si>
  <si>
    <t>MIZ</t>
  </si>
  <si>
    <t>SYR</t>
  </si>
  <si>
    <t>COLO</t>
  </si>
  <si>
    <t>WAKE</t>
  </si>
  <si>
    <t>FSU</t>
  </si>
  <si>
    <t>AUB</t>
  </si>
  <si>
    <t>UGA</t>
  </si>
  <si>
    <t>ORE</t>
  </si>
  <si>
    <t>WSU</t>
  </si>
  <si>
    <t>SOU</t>
  </si>
  <si>
    <t>GCU</t>
  </si>
  <si>
    <t>USU</t>
  </si>
  <si>
    <t>SF</t>
  </si>
  <si>
    <t>UNM</t>
  </si>
  <si>
    <t>DRKE</t>
  </si>
  <si>
    <t>BRAD</t>
  </si>
  <si>
    <t>WEB</t>
  </si>
  <si>
    <t>STAN</t>
  </si>
  <si>
    <t>ASU</t>
  </si>
  <si>
    <t>USF</t>
  </si>
  <si>
    <t>LT</t>
  </si>
  <si>
    <t>WKU</t>
  </si>
  <si>
    <t>JVST</t>
  </si>
  <si>
    <t>DUQ</t>
  </si>
  <si>
    <t>PRIN</t>
  </si>
  <si>
    <t>LIB</t>
  </si>
  <si>
    <t>COLG</t>
  </si>
  <si>
    <t>YALE</t>
  </si>
  <si>
    <t>IONA</t>
  </si>
  <si>
    <t>HPU</t>
  </si>
  <si>
    <t>HOF</t>
  </si>
  <si>
    <t>QUIN</t>
  </si>
  <si>
    <t>UVM</t>
  </si>
  <si>
    <t>SAM</t>
  </si>
  <si>
    <t>CCSU</t>
  </si>
  <si>
    <t>WAG</t>
  </si>
  <si>
    <t>AKR</t>
  </si>
  <si>
    <t>GMU</t>
  </si>
  <si>
    <t>KENT</t>
  </si>
  <si>
    <t>NORF</t>
  </si>
  <si>
    <t>GRAM</t>
  </si>
  <si>
    <t>TL</t>
  </si>
  <si>
    <t>VAN</t>
  </si>
  <si>
    <t>LR</t>
  </si>
  <si>
    <t>PFW</t>
  </si>
  <si>
    <t>TXSO</t>
  </si>
  <si>
    <t>BKN</t>
  </si>
  <si>
    <t>SPO</t>
  </si>
  <si>
    <t>2PTA</t>
  </si>
  <si>
    <t>%3PTA</t>
  </si>
  <si>
    <t>FAIR</t>
  </si>
  <si>
    <t>INI</t>
  </si>
  <si>
    <t>MCN</t>
  </si>
  <si>
    <t>MORE</t>
  </si>
  <si>
    <t>SDST</t>
  </si>
  <si>
    <t>UCI</t>
  </si>
  <si>
    <t>UNCG</t>
  </si>
  <si>
    <t>LIP</t>
  </si>
  <si>
    <t>MRMK</t>
  </si>
  <si>
    <t>HOW</t>
  </si>
  <si>
    <t>WIN</t>
  </si>
  <si>
    <t>EWU</t>
  </si>
  <si>
    <t>KP Off</t>
  </si>
  <si>
    <t>KP Def</t>
  </si>
  <si>
    <t>LONG</t>
  </si>
  <si>
    <t>Bench Points per game (350 ranked)</t>
  </si>
  <si>
    <t>Location</t>
  </si>
  <si>
    <t>Total:</t>
  </si>
  <si>
    <t>Up to:</t>
  </si>
  <si>
    <t>COFC</t>
  </si>
  <si>
    <t>MONT</t>
  </si>
  <si>
    <t>UNCO</t>
  </si>
  <si>
    <t>MTST</t>
  </si>
  <si>
    <t>LBSU</t>
  </si>
  <si>
    <t>Long Beach State</t>
  </si>
  <si>
    <t>BRWN</t>
  </si>
  <si>
    <t>ARST</t>
  </si>
  <si>
    <t>SPU</t>
  </si>
  <si>
    <t>NetRtg</t>
  </si>
  <si>
    <t>ORtg</t>
  </si>
  <si>
    <t>DRtg</t>
  </si>
  <si>
    <t>PL</t>
  </si>
  <si>
    <t>West Georgia</t>
  </si>
  <si>
    <t>East Texas A&amp;M</t>
  </si>
  <si>
    <t>Mercyhurst</t>
  </si>
  <si>
    <t>IU Indy</t>
  </si>
  <si>
    <t>LOU</t>
  </si>
  <si>
    <t>UML</t>
  </si>
  <si>
    <t>OVR</t>
  </si>
  <si>
    <t>Penn State</t>
  </si>
  <si>
    <t>Kent State</t>
  </si>
  <si>
    <t>Murray State</t>
  </si>
  <si>
    <t>MUR</t>
  </si>
  <si>
    <t>Arkansas State</t>
  </si>
  <si>
    <t>FILL</t>
  </si>
  <si>
    <t>1</t>
  </si>
  <si>
    <t>4-1</t>
  </si>
  <si>
    <t>6-0</t>
  </si>
  <si>
    <t>1-0</t>
  </si>
  <si>
    <t>2-0</t>
  </si>
  <si>
    <t>4-0</t>
  </si>
  <si>
    <t>2</t>
  </si>
  <si>
    <t>5-0</t>
  </si>
  <si>
    <t>1-3</t>
  </si>
  <si>
    <t>12</t>
  </si>
  <si>
    <t>3-3</t>
  </si>
  <si>
    <t>3</t>
  </si>
  <si>
    <t>0-2</t>
  </si>
  <si>
    <t>5-2</t>
  </si>
  <si>
    <t>4</t>
  </si>
  <si>
    <t>3-0</t>
  </si>
  <si>
    <t>10</t>
  </si>
  <si>
    <t>5-4</t>
  </si>
  <si>
    <t>5</t>
  </si>
  <si>
    <t>3-1</t>
  </si>
  <si>
    <t>9</t>
  </si>
  <si>
    <t>3-2</t>
  </si>
  <si>
    <t>6</t>
  </si>
  <si>
    <t>6-1</t>
  </si>
  <si>
    <t>6-3</t>
  </si>
  <si>
    <t>7</t>
  </si>
  <si>
    <t>4-2</t>
  </si>
  <si>
    <t>2-1</t>
  </si>
  <si>
    <t>8</t>
  </si>
  <si>
    <t>14</t>
  </si>
  <si>
    <t>4-4</t>
  </si>
  <si>
    <t>2-2</t>
  </si>
  <si>
    <t>6-5</t>
  </si>
  <si>
    <t>2-3</t>
  </si>
  <si>
    <t>0-0</t>
  </si>
  <si>
    <t>11</t>
  </si>
  <si>
    <t>2-4</t>
  </si>
  <si>
    <t>48</t>
  </si>
  <si>
    <t>2-5</t>
  </si>
  <si>
    <t>1-2</t>
  </si>
  <si>
    <t>31</t>
  </si>
  <si>
    <t>13</t>
  </si>
  <si>
    <t>26</t>
  </si>
  <si>
    <t>4-6</t>
  </si>
  <si>
    <t>33</t>
  </si>
  <si>
    <t>15</t>
  </si>
  <si>
    <t>6-2</t>
  </si>
  <si>
    <t>16</t>
  </si>
  <si>
    <t>17</t>
  </si>
  <si>
    <t>18</t>
  </si>
  <si>
    <t>22</t>
  </si>
  <si>
    <t>19</t>
  </si>
  <si>
    <t>5-5</t>
  </si>
  <si>
    <t>20</t>
  </si>
  <si>
    <t>32</t>
  </si>
  <si>
    <t>4-3</t>
  </si>
  <si>
    <t>21</t>
  </si>
  <si>
    <t>35</t>
  </si>
  <si>
    <t>1-1</t>
  </si>
  <si>
    <t>4-5</t>
  </si>
  <si>
    <t>23</t>
  </si>
  <si>
    <t>24</t>
  </si>
  <si>
    <t>25</t>
  </si>
  <si>
    <t>37</t>
  </si>
  <si>
    <t>5-1</t>
  </si>
  <si>
    <t>27</t>
  </si>
  <si>
    <t>0-1</t>
  </si>
  <si>
    <t>3-4</t>
  </si>
  <si>
    <t>28</t>
  </si>
  <si>
    <t>29</t>
  </si>
  <si>
    <t>38</t>
  </si>
  <si>
    <t>2-6</t>
  </si>
  <si>
    <t>30</t>
  </si>
  <si>
    <t>39</t>
  </si>
  <si>
    <t>3-6</t>
  </si>
  <si>
    <t>Mountain West</t>
  </si>
  <si>
    <t>43</t>
  </si>
  <si>
    <t>1-5</t>
  </si>
  <si>
    <t>34</t>
  </si>
  <si>
    <t>8-4</t>
  </si>
  <si>
    <t>1-4</t>
  </si>
  <si>
    <t>36</t>
  </si>
  <si>
    <t>54</t>
  </si>
  <si>
    <t>46</t>
  </si>
  <si>
    <t>40</t>
  </si>
  <si>
    <t>41</t>
  </si>
  <si>
    <t>50</t>
  </si>
  <si>
    <t>1-8</t>
  </si>
  <si>
    <t>42</t>
  </si>
  <si>
    <t>52</t>
  </si>
  <si>
    <t>0-4</t>
  </si>
  <si>
    <t>44</t>
  </si>
  <si>
    <t>45</t>
  </si>
  <si>
    <t>53</t>
  </si>
  <si>
    <t>0-3</t>
  </si>
  <si>
    <t>47</t>
  </si>
  <si>
    <t>Atlantic 10</t>
  </si>
  <si>
    <t>70</t>
  </si>
  <si>
    <t>3-5</t>
  </si>
  <si>
    <t>68</t>
  </si>
  <si>
    <t>0-6</t>
  </si>
  <si>
    <t>49</t>
  </si>
  <si>
    <t>77</t>
  </si>
  <si>
    <t>7-2</t>
  </si>
  <si>
    <t>61</t>
  </si>
  <si>
    <t>7-1</t>
  </si>
  <si>
    <t>51</t>
  </si>
  <si>
    <t>9-3</t>
  </si>
  <si>
    <t>78</t>
  </si>
  <si>
    <t>1-7</t>
  </si>
  <si>
    <t>58</t>
  </si>
  <si>
    <t>55</t>
  </si>
  <si>
    <t>66</t>
  </si>
  <si>
    <t>2-7</t>
  </si>
  <si>
    <t>56</t>
  </si>
  <si>
    <t>65</t>
  </si>
  <si>
    <t>57</t>
  </si>
  <si>
    <t>59</t>
  </si>
  <si>
    <t>60</t>
  </si>
  <si>
    <t>92</t>
  </si>
  <si>
    <t>0-5</t>
  </si>
  <si>
    <t>71</t>
  </si>
  <si>
    <t>62</t>
  </si>
  <si>
    <t>63</t>
  </si>
  <si>
    <t>64</t>
  </si>
  <si>
    <t>67</t>
  </si>
  <si>
    <t>2-8</t>
  </si>
  <si>
    <t>90</t>
  </si>
  <si>
    <t>69</t>
  </si>
  <si>
    <t>1-6</t>
  </si>
  <si>
    <t>72</t>
  </si>
  <si>
    <t>73</t>
  </si>
  <si>
    <t>74</t>
  </si>
  <si>
    <t>5-3</t>
  </si>
  <si>
    <t>75</t>
  </si>
  <si>
    <t>3-8</t>
  </si>
  <si>
    <t>76</t>
  </si>
  <si>
    <t>80</t>
  </si>
  <si>
    <t>Ivy League</t>
  </si>
  <si>
    <t>99</t>
  </si>
  <si>
    <t>79</t>
  </si>
  <si>
    <t>86</t>
  </si>
  <si>
    <t>136</t>
  </si>
  <si>
    <t>81</t>
  </si>
  <si>
    <t>82</t>
  </si>
  <si>
    <t>95</t>
  </si>
  <si>
    <t>83</t>
  </si>
  <si>
    <t>84</t>
  </si>
  <si>
    <t>87</t>
  </si>
  <si>
    <t>85</t>
  </si>
  <si>
    <t>125</t>
  </si>
  <si>
    <t>119</t>
  </si>
  <si>
    <t>131</t>
  </si>
  <si>
    <t>88</t>
  </si>
  <si>
    <t>133</t>
  </si>
  <si>
    <t>89</t>
  </si>
  <si>
    <t>96</t>
  </si>
  <si>
    <t>1-9</t>
  </si>
  <si>
    <t>91</t>
  </si>
  <si>
    <t>93</t>
  </si>
  <si>
    <t>146</t>
  </si>
  <si>
    <t>8-2</t>
  </si>
  <si>
    <t>94</t>
  </si>
  <si>
    <t>124</t>
  </si>
  <si>
    <t>100</t>
  </si>
  <si>
    <t>97</t>
  </si>
  <si>
    <t>98</t>
  </si>
  <si>
    <t>6-4</t>
  </si>
  <si>
    <t>Summit League</t>
  </si>
  <si>
    <t>127</t>
  </si>
  <si>
    <t>101</t>
  </si>
  <si>
    <t>114</t>
  </si>
  <si>
    <t>102</t>
  </si>
  <si>
    <t>UNI</t>
  </si>
  <si>
    <t>166</t>
  </si>
  <si>
    <t>103</t>
  </si>
  <si>
    <t>116</t>
  </si>
  <si>
    <t>104</t>
  </si>
  <si>
    <t>107</t>
  </si>
  <si>
    <t>105</t>
  </si>
  <si>
    <t>106</t>
  </si>
  <si>
    <t>128</t>
  </si>
  <si>
    <t>Middle Tenn.</t>
  </si>
  <si>
    <t>108</t>
  </si>
  <si>
    <t>109</t>
  </si>
  <si>
    <t>141</t>
  </si>
  <si>
    <t>110</t>
  </si>
  <si>
    <t>148</t>
  </si>
  <si>
    <t>111</t>
  </si>
  <si>
    <t>112</t>
  </si>
  <si>
    <t>5-6</t>
  </si>
  <si>
    <t>139</t>
  </si>
  <si>
    <t>154</t>
  </si>
  <si>
    <t>113</t>
  </si>
  <si>
    <t>St. Thomas (MN)</t>
  </si>
  <si>
    <t>161</t>
  </si>
  <si>
    <t>115</t>
  </si>
  <si>
    <t>153</t>
  </si>
  <si>
    <t>117</t>
  </si>
  <si>
    <t>118</t>
  </si>
  <si>
    <t>167</t>
  </si>
  <si>
    <t>120</t>
  </si>
  <si>
    <t>121</t>
  </si>
  <si>
    <t>122</t>
  </si>
  <si>
    <t>123</t>
  </si>
  <si>
    <t>126</t>
  </si>
  <si>
    <t>144</t>
  </si>
  <si>
    <t>129</t>
  </si>
  <si>
    <t>152</t>
  </si>
  <si>
    <t>130</t>
  </si>
  <si>
    <t>135</t>
  </si>
  <si>
    <t>132</t>
  </si>
  <si>
    <t>157</t>
  </si>
  <si>
    <t>134</t>
  </si>
  <si>
    <t>7-3</t>
  </si>
  <si>
    <t>Northern Colo.</t>
  </si>
  <si>
    <t>138</t>
  </si>
  <si>
    <t>137</t>
  </si>
  <si>
    <t>174</t>
  </si>
  <si>
    <t>North Ala.</t>
  </si>
  <si>
    <t>4-7</t>
  </si>
  <si>
    <t>160</t>
  </si>
  <si>
    <t>3-7</t>
  </si>
  <si>
    <t>140</t>
  </si>
  <si>
    <t>145</t>
  </si>
  <si>
    <t>143</t>
  </si>
  <si>
    <t>178</t>
  </si>
  <si>
    <t>142</t>
  </si>
  <si>
    <t>ETSU</t>
  </si>
  <si>
    <t>231</t>
  </si>
  <si>
    <t>America East</t>
  </si>
  <si>
    <t>6-6</t>
  </si>
  <si>
    <t>190</t>
  </si>
  <si>
    <t>150</t>
  </si>
  <si>
    <t>147</t>
  </si>
  <si>
    <t>211</t>
  </si>
  <si>
    <t>LMU (CA)</t>
  </si>
  <si>
    <t>149</t>
  </si>
  <si>
    <t>168</t>
  </si>
  <si>
    <t>170</t>
  </si>
  <si>
    <t>151</t>
  </si>
  <si>
    <t>181</t>
  </si>
  <si>
    <t>Miami (OH)</t>
  </si>
  <si>
    <t>155</t>
  </si>
  <si>
    <t>260</t>
  </si>
  <si>
    <t>156</t>
  </si>
  <si>
    <t>223</t>
  </si>
  <si>
    <t>A&amp;M-Corpus Christi</t>
  </si>
  <si>
    <t>158</t>
  </si>
  <si>
    <t>159</t>
  </si>
  <si>
    <t>FGCU</t>
  </si>
  <si>
    <t>200</t>
  </si>
  <si>
    <t>173</t>
  </si>
  <si>
    <t>162</t>
  </si>
  <si>
    <t>203</t>
  </si>
  <si>
    <t>163</t>
  </si>
  <si>
    <t>172</t>
  </si>
  <si>
    <t>164</t>
  </si>
  <si>
    <t>165</t>
  </si>
  <si>
    <t>218</t>
  </si>
  <si>
    <t>187</t>
  </si>
  <si>
    <t>222</t>
  </si>
  <si>
    <t>169</t>
  </si>
  <si>
    <t>California Baptist</t>
  </si>
  <si>
    <t>201</t>
  </si>
  <si>
    <t>171</t>
  </si>
  <si>
    <t>177</t>
  </si>
  <si>
    <t>183</t>
  </si>
  <si>
    <t>197</t>
  </si>
  <si>
    <t>175</t>
  </si>
  <si>
    <t>176</t>
  </si>
  <si>
    <t>Seattle U</t>
  </si>
  <si>
    <t>269</t>
  </si>
  <si>
    <t>179</t>
  </si>
  <si>
    <t>180</t>
  </si>
  <si>
    <t>184</t>
  </si>
  <si>
    <t>186</t>
  </si>
  <si>
    <t>182</t>
  </si>
  <si>
    <t>224</t>
  </si>
  <si>
    <t>185</t>
  </si>
  <si>
    <t>270</t>
  </si>
  <si>
    <t>189</t>
  </si>
  <si>
    <t>3-9</t>
  </si>
  <si>
    <t>226</t>
  </si>
  <si>
    <t>188</t>
  </si>
  <si>
    <t>275</t>
  </si>
  <si>
    <t>206</t>
  </si>
  <si>
    <t>191</t>
  </si>
  <si>
    <t>225</t>
  </si>
  <si>
    <t>192</t>
  </si>
  <si>
    <t>193</t>
  </si>
  <si>
    <t>250</t>
  </si>
  <si>
    <t>194</t>
  </si>
  <si>
    <t>227</t>
  </si>
  <si>
    <t>202</t>
  </si>
  <si>
    <t>195</t>
  </si>
  <si>
    <t>205</t>
  </si>
  <si>
    <t>196</t>
  </si>
  <si>
    <t>241</t>
  </si>
  <si>
    <t>221</t>
  </si>
  <si>
    <t>198</t>
  </si>
  <si>
    <t>Sam Houston</t>
  </si>
  <si>
    <t>2-9</t>
  </si>
  <si>
    <t>248</t>
  </si>
  <si>
    <t>199</t>
  </si>
  <si>
    <t>239</t>
  </si>
  <si>
    <t>Southern Ill.</t>
  </si>
  <si>
    <t>243</t>
  </si>
  <si>
    <t>233</t>
  </si>
  <si>
    <t>204</t>
  </si>
  <si>
    <t>249</t>
  </si>
  <si>
    <t>208</t>
  </si>
  <si>
    <t>Omaha</t>
  </si>
  <si>
    <t>207</t>
  </si>
  <si>
    <t>Southeastern La.</t>
  </si>
  <si>
    <t>209</t>
  </si>
  <si>
    <t>210</t>
  </si>
  <si>
    <t>212</t>
  </si>
  <si>
    <t>213</t>
  </si>
  <si>
    <t>Queens (NC)</t>
  </si>
  <si>
    <t>215</t>
  </si>
  <si>
    <t>Lamar University</t>
  </si>
  <si>
    <t>214</t>
  </si>
  <si>
    <t>216</t>
  </si>
  <si>
    <t>217</t>
  </si>
  <si>
    <t>220</t>
  </si>
  <si>
    <t>219</t>
  </si>
  <si>
    <t>238</t>
  </si>
  <si>
    <t>Eastern Ky.</t>
  </si>
  <si>
    <t>257</t>
  </si>
  <si>
    <t>259</t>
  </si>
  <si>
    <t>298</t>
  </si>
  <si>
    <t>228</t>
  </si>
  <si>
    <t>229</t>
  </si>
  <si>
    <t>Central Mich.</t>
  </si>
  <si>
    <t>230</t>
  </si>
  <si>
    <t>258</t>
  </si>
  <si>
    <t>Gardner-Webb</t>
  </si>
  <si>
    <t>252</t>
  </si>
  <si>
    <t>232</t>
  </si>
  <si>
    <t>Southeast Mo. St.</t>
  </si>
  <si>
    <t>UTRGV</t>
  </si>
  <si>
    <t>234</t>
  </si>
  <si>
    <t>235</t>
  </si>
  <si>
    <t>CSU Bakersfield</t>
  </si>
  <si>
    <t>266</t>
  </si>
  <si>
    <t>236</t>
  </si>
  <si>
    <t>Northern Ariz.</t>
  </si>
  <si>
    <t>237</t>
  </si>
  <si>
    <t>268</t>
  </si>
  <si>
    <t>287</t>
  </si>
  <si>
    <t>240</t>
  </si>
  <si>
    <t>251</t>
  </si>
  <si>
    <t>242</t>
  </si>
  <si>
    <t>303</t>
  </si>
  <si>
    <t>244</t>
  </si>
  <si>
    <t>245</t>
  </si>
  <si>
    <t>316</t>
  </si>
  <si>
    <t>283</t>
  </si>
  <si>
    <t>246</t>
  </si>
  <si>
    <t>272</t>
  </si>
  <si>
    <t>247</t>
  </si>
  <si>
    <t>329</t>
  </si>
  <si>
    <t>294</t>
  </si>
  <si>
    <t>264</t>
  </si>
  <si>
    <t>253</t>
  </si>
  <si>
    <t>325</t>
  </si>
  <si>
    <t>271</t>
  </si>
  <si>
    <t>254</t>
  </si>
  <si>
    <t>255</t>
  </si>
  <si>
    <t>292</t>
  </si>
  <si>
    <t>256</t>
  </si>
  <si>
    <t>273</t>
  </si>
  <si>
    <t>277</t>
  </si>
  <si>
    <t>SFA</t>
  </si>
  <si>
    <t>262</t>
  </si>
  <si>
    <t>289</t>
  </si>
  <si>
    <t>261</t>
  </si>
  <si>
    <t>340</t>
  </si>
  <si>
    <t>285</t>
  </si>
  <si>
    <t>263</t>
  </si>
  <si>
    <t>Northern Ky.</t>
  </si>
  <si>
    <t>284</t>
  </si>
  <si>
    <t>276</t>
  </si>
  <si>
    <t>265</t>
  </si>
  <si>
    <t>Ga. Southern</t>
  </si>
  <si>
    <t>UAlbany</t>
  </si>
  <si>
    <t>267</t>
  </si>
  <si>
    <t>1-11</t>
  </si>
  <si>
    <t>330</t>
  </si>
  <si>
    <t>Southern Miss.</t>
  </si>
  <si>
    <t>290</t>
  </si>
  <si>
    <t>302</t>
  </si>
  <si>
    <t>337</t>
  </si>
  <si>
    <t>331</t>
  </si>
  <si>
    <t>274</t>
  </si>
  <si>
    <t>4-8</t>
  </si>
  <si>
    <t>300</t>
  </si>
  <si>
    <t>UIW</t>
  </si>
  <si>
    <t>278</t>
  </si>
  <si>
    <t>Army West Point</t>
  </si>
  <si>
    <t>279</t>
  </si>
  <si>
    <t>Bethune-Cookman</t>
  </si>
  <si>
    <t>280</t>
  </si>
  <si>
    <t>306</t>
  </si>
  <si>
    <t>281</t>
  </si>
  <si>
    <t>Eastern Mich.</t>
  </si>
  <si>
    <t>282</t>
  </si>
  <si>
    <t>Charleston So.</t>
  </si>
  <si>
    <t>335</t>
  </si>
  <si>
    <t>286</t>
  </si>
  <si>
    <t>307</t>
  </si>
  <si>
    <t>314</t>
  </si>
  <si>
    <t>297</t>
  </si>
  <si>
    <t>288</t>
  </si>
  <si>
    <t>291</t>
  </si>
  <si>
    <t>315</t>
  </si>
  <si>
    <t>323</t>
  </si>
  <si>
    <t>293</t>
  </si>
  <si>
    <t>Boston U.</t>
  </si>
  <si>
    <t>295</t>
  </si>
  <si>
    <t>N.C. Central</t>
  </si>
  <si>
    <t>296</t>
  </si>
  <si>
    <t>1-10</t>
  </si>
  <si>
    <t>334</t>
  </si>
  <si>
    <t>299</t>
  </si>
  <si>
    <t>2-10</t>
  </si>
  <si>
    <t>332</t>
  </si>
  <si>
    <t>301</t>
  </si>
  <si>
    <t>304</t>
  </si>
  <si>
    <t>305</t>
  </si>
  <si>
    <t>FDU</t>
  </si>
  <si>
    <t>351</t>
  </si>
  <si>
    <t>310</t>
  </si>
  <si>
    <t>321</t>
  </si>
  <si>
    <t>Western Mich.</t>
  </si>
  <si>
    <t>309</t>
  </si>
  <si>
    <t>308</t>
  </si>
  <si>
    <t>319</t>
  </si>
  <si>
    <t>311</t>
  </si>
  <si>
    <t>312</t>
  </si>
  <si>
    <t>Southern Ind.</t>
  </si>
  <si>
    <t>313</t>
  </si>
  <si>
    <t>Loyola Maryland</t>
  </si>
  <si>
    <t>345</t>
  </si>
  <si>
    <t>352</t>
  </si>
  <si>
    <t>317</t>
  </si>
  <si>
    <t>322</t>
  </si>
  <si>
    <t>318</t>
  </si>
  <si>
    <t>328</t>
  </si>
  <si>
    <t>320</t>
  </si>
  <si>
    <t>333</t>
  </si>
  <si>
    <t>324</t>
  </si>
  <si>
    <t>326</t>
  </si>
  <si>
    <t>336</t>
  </si>
  <si>
    <t>327</t>
  </si>
  <si>
    <t>349</t>
  </si>
  <si>
    <t>Eastern Ill.</t>
  </si>
  <si>
    <t>ULM</t>
  </si>
  <si>
    <t>359</t>
  </si>
  <si>
    <t>338</t>
  </si>
  <si>
    <t>Prairie View</t>
  </si>
  <si>
    <t>342</t>
  </si>
  <si>
    <t>341</t>
  </si>
  <si>
    <t>339</t>
  </si>
  <si>
    <t>West Ga.</t>
  </si>
  <si>
    <t>1-12</t>
  </si>
  <si>
    <t>358</t>
  </si>
  <si>
    <t>N.C. A&amp;T</t>
  </si>
  <si>
    <t>361</t>
  </si>
  <si>
    <t>355</t>
  </si>
  <si>
    <t>343</t>
  </si>
  <si>
    <t>353</t>
  </si>
  <si>
    <t>344</t>
  </si>
  <si>
    <t>Central Ark.</t>
  </si>
  <si>
    <t>346</t>
  </si>
  <si>
    <t>Alcorn</t>
  </si>
  <si>
    <t>347</t>
  </si>
  <si>
    <t>363</t>
  </si>
  <si>
    <t>348</t>
  </si>
  <si>
    <t>350</t>
  </si>
  <si>
    <t>354</t>
  </si>
  <si>
    <t>356</t>
  </si>
  <si>
    <t>Western Ill.</t>
  </si>
  <si>
    <t>Western Caro.</t>
  </si>
  <si>
    <t>NIU</t>
  </si>
  <si>
    <t>0-10</t>
  </si>
  <si>
    <t>357</t>
  </si>
  <si>
    <t>364</t>
  </si>
  <si>
    <t>360</t>
  </si>
  <si>
    <t>362</t>
  </si>
  <si>
    <t>UMES</t>
  </si>
  <si>
    <t>Ark.-Pine Bluff</t>
  </si>
  <si>
    <t>Mississippi Val.</t>
  </si>
  <si>
    <t>Arizona State</t>
  </si>
  <si>
    <t>UNT</t>
  </si>
  <si>
    <t>MILW</t>
  </si>
  <si>
    <t>BRY</t>
  </si>
  <si>
    <t>MD</t>
  </si>
  <si>
    <t>UCSD</t>
  </si>
  <si>
    <t>SLU</t>
  </si>
  <si>
    <t>UTC</t>
  </si>
  <si>
    <t>RMU</t>
  </si>
  <si>
    <t>AMER</t>
  </si>
  <si>
    <t>UVU</t>
  </si>
  <si>
    <t>ALST</t>
  </si>
  <si>
    <t>7-0</t>
  </si>
  <si>
    <t>8-1</t>
  </si>
  <si>
    <t>8-3</t>
  </si>
  <si>
    <t>7-4</t>
  </si>
  <si>
    <t>8-0</t>
  </si>
  <si>
    <t>9-0</t>
  </si>
  <si>
    <t>9-1</t>
  </si>
  <si>
    <t>9-2</t>
  </si>
  <si>
    <t>10-1</t>
  </si>
  <si>
    <t>10-0</t>
  </si>
  <si>
    <t>11-0</t>
  </si>
  <si>
    <t>Teams</t>
  </si>
  <si>
    <t>SEMO</t>
  </si>
  <si>
    <t>TROY</t>
  </si>
  <si>
    <t>Tigers</t>
  </si>
  <si>
    <t>Mascot*</t>
  </si>
  <si>
    <t>Crimson Tide</t>
  </si>
  <si>
    <t>Blue Devils</t>
  </si>
  <si>
    <t>Volunteers</t>
  </si>
  <si>
    <t>Cougars</t>
  </si>
  <si>
    <t>Gators</t>
  </si>
  <si>
    <t>Aggies</t>
  </si>
  <si>
    <t>Cyclones</t>
  </si>
  <si>
    <t>Wildcats</t>
  </si>
  <si>
    <t>Red Raiders</t>
  </si>
  <si>
    <t>Boilermakers</t>
  </si>
  <si>
    <t>Badgers</t>
  </si>
  <si>
    <t>Red Storm</t>
  </si>
  <si>
    <t>Wolverines</t>
  </si>
  <si>
    <t>Spartans</t>
  </si>
  <si>
    <t>Jayhawks</t>
  </si>
  <si>
    <t>Fighting Illini</t>
  </si>
  <si>
    <t>Bulldogs</t>
  </si>
  <si>
    <t>Bruins</t>
  </si>
  <si>
    <t>Cardinals</t>
  </si>
  <si>
    <t>Huskies</t>
  </si>
  <si>
    <t>Gaels</t>
  </si>
  <si>
    <t>Buckeyes</t>
  </si>
  <si>
    <t>Longhorns</t>
  </si>
  <si>
    <t>Cornhuskers</t>
  </si>
  <si>
    <t>Mountaineers</t>
  </si>
  <si>
    <t>Razorbacks</t>
  </si>
  <si>
    <t>Commodores</t>
  </si>
  <si>
    <t>Mustangs</t>
  </si>
  <si>
    <t>Rams</t>
  </si>
  <si>
    <t>Tar Heels</t>
  </si>
  <si>
    <t>Panthers</t>
  </si>
  <si>
    <t>Hoosiers</t>
  </si>
  <si>
    <t>Cowboys</t>
  </si>
  <si>
    <t>Bison</t>
  </si>
  <si>
    <t>LIN</t>
  </si>
  <si>
    <t>T1 T1</t>
  </si>
  <si>
    <t>T1 T2</t>
  </si>
  <si>
    <t>T1 T3</t>
  </si>
  <si>
    <t>T1 T4</t>
  </si>
  <si>
    <t>T2 T1</t>
  </si>
  <si>
    <t>T2 T2</t>
  </si>
  <si>
    <t>T2 T3</t>
  </si>
  <si>
    <t>T2 T4</t>
  </si>
  <si>
    <t>T3 T1</t>
  </si>
  <si>
    <t>T3 T2</t>
  </si>
  <si>
    <t>T3 T3</t>
  </si>
  <si>
    <t>T3 T4</t>
  </si>
  <si>
    <t>T4 T1</t>
  </si>
  <si>
    <t>T4 T2</t>
  </si>
  <si>
    <t>T4 T3</t>
  </si>
  <si>
    <t>T4 T4</t>
  </si>
  <si>
    <t>T1  DIF</t>
  </si>
  <si>
    <t>T2 DIF</t>
  </si>
  <si>
    <t>T3 DIF</t>
  </si>
  <si>
    <t>T4 DIF</t>
  </si>
  <si>
    <t>*Lower number means more similar profile</t>
  </si>
  <si>
    <t>Miami-OH</t>
  </si>
  <si>
    <t>Jackson State</t>
  </si>
  <si>
    <t>SIU Edwardsville</t>
  </si>
  <si>
    <t>*Minimum for the team minus value above</t>
  </si>
  <si>
    <t>Num Pos</t>
  </si>
  <si>
    <t>St. Francis (PA)</t>
  </si>
  <si>
    <t>WRST</t>
  </si>
  <si>
    <t>0-11</t>
  </si>
  <si>
    <t>B</t>
  </si>
  <si>
    <t>AVG TEMPO</t>
  </si>
  <si>
    <t>T1 FGA</t>
  </si>
  <si>
    <t>T1 ORPG</t>
  </si>
  <si>
    <t>T2 DRPG</t>
  </si>
  <si>
    <t>T1 TPG</t>
  </si>
  <si>
    <t>T2 TOF</t>
  </si>
  <si>
    <t>T2 BPG</t>
  </si>
  <si>
    <t>RMSE</t>
  </si>
  <si>
    <t>TARGET FGA MODEL</t>
  </si>
  <si>
    <t>TARGET 3PTA MODEL</t>
  </si>
  <si>
    <t>T1 3PTA</t>
  </si>
  <si>
    <t>PRED FGA</t>
  </si>
  <si>
    <t>T1 AVG PCT OF FGA ARE 3PT</t>
  </si>
  <si>
    <t>T1 3PT%</t>
  </si>
  <si>
    <t>T2 3PT%D</t>
  </si>
  <si>
    <t>TARGET 3PT% MODEL</t>
  </si>
  <si>
    <t>TARGET 2PT% MODEL</t>
  </si>
  <si>
    <t>T1 2PT%</t>
  </si>
  <si>
    <t>T2 OPPG</t>
  </si>
  <si>
    <t>T2 FG%D</t>
  </si>
  <si>
    <t>TARGET FTA MODEL</t>
  </si>
  <si>
    <t>T1 FTPG</t>
  </si>
  <si>
    <t>T2 FPG</t>
  </si>
  <si>
    <t>T1 RPG</t>
  </si>
  <si>
    <t>T2 RPG</t>
  </si>
  <si>
    <t>TARGET FT% MODEL</t>
  </si>
  <si>
    <t>T1 FT%</t>
  </si>
  <si>
    <t>T1 FG%</t>
  </si>
  <si>
    <t>AVG PCT OF FGA ARE 3PT</t>
  </si>
  <si>
    <t>2PT%</t>
  </si>
  <si>
    <t>Trojans</t>
  </si>
  <si>
    <t>WOF</t>
  </si>
  <si>
    <t>PRED 3PTA</t>
  </si>
  <si>
    <t>PRED 3PT%</t>
  </si>
  <si>
    <t>PRED 2PTA</t>
  </si>
  <si>
    <t>PRED 2PT%</t>
  </si>
  <si>
    <t>PRED FTA</t>
  </si>
  <si>
    <t>PRED FT%</t>
  </si>
  <si>
    <t>PROJ PTS</t>
  </si>
  <si>
    <t>SFPA</t>
  </si>
  <si>
    <t>MSM</t>
  </si>
  <si>
    <t>JKST</t>
  </si>
  <si>
    <t>Alabama State</t>
  </si>
  <si>
    <t>New Haven</t>
  </si>
  <si>
    <t>365</t>
  </si>
  <si>
    <t>Hurricanes</t>
  </si>
  <si>
    <t>Cavaliers</t>
  </si>
  <si>
    <t>Wright State</t>
  </si>
  <si>
    <t>North Dakota State</t>
  </si>
  <si>
    <t>ND</t>
  </si>
  <si>
    <t>Hawkeyes</t>
  </si>
  <si>
    <t>Oklahoma State</t>
  </si>
  <si>
    <t>OKST</t>
  </si>
  <si>
    <t>CAL</t>
  </si>
  <si>
    <t>GTWN</t>
  </si>
  <si>
    <t>11-1</t>
  </si>
  <si>
    <t>10-2</t>
  </si>
  <si>
    <t>6-7</t>
  </si>
  <si>
    <t>2-12</t>
  </si>
  <si>
    <t>0-12</t>
  </si>
  <si>
    <t>BUF</t>
  </si>
  <si>
    <t>URI</t>
  </si>
  <si>
    <t>ORST</t>
  </si>
  <si>
    <t>BEL</t>
  </si>
  <si>
    <t>Pirates</t>
  </si>
  <si>
    <t>Hokies</t>
  </si>
  <si>
    <t>15-5</t>
  </si>
  <si>
    <t>13-5</t>
  </si>
  <si>
    <t>11-6</t>
  </si>
  <si>
    <t>12-3</t>
  </si>
  <si>
    <t>10-3</t>
  </si>
  <si>
    <t>7-7</t>
  </si>
  <si>
    <t>10-4</t>
  </si>
  <si>
    <t>7-10</t>
  </si>
  <si>
    <t>7-9</t>
  </si>
  <si>
    <t>7-6</t>
  </si>
  <si>
    <t>5-9</t>
  </si>
  <si>
    <t>4-9</t>
  </si>
  <si>
    <t>9-4</t>
  </si>
  <si>
    <t>2-13</t>
  </si>
  <si>
    <t>2-11</t>
  </si>
  <si>
    <t>5-13</t>
  </si>
  <si>
    <t>3-12</t>
  </si>
  <si>
    <t>1-13</t>
  </si>
  <si>
    <t>Rainbow Warriors</t>
  </si>
  <si>
    <t>HAW</t>
  </si>
  <si>
    <t>Redhawks</t>
  </si>
  <si>
    <t>M-OH</t>
  </si>
  <si>
    <t>Long Island</t>
  </si>
  <si>
    <t>Sharks</t>
  </si>
  <si>
    <t>UT-Martin</t>
  </si>
  <si>
    <t>UTM</t>
  </si>
  <si>
    <t>NAVY</t>
  </si>
  <si>
    <t>Lobos</t>
  </si>
  <si>
    <t>Aztecs</t>
  </si>
  <si>
    <t>Horned Frogs</t>
  </si>
  <si>
    <t>GW</t>
  </si>
  <si>
    <t>UNO</t>
  </si>
  <si>
    <t>SIU</t>
  </si>
  <si>
    <t>APP</t>
  </si>
  <si>
    <t>MINN</t>
  </si>
  <si>
    <t>TOL</t>
  </si>
  <si>
    <t>W&amp;M</t>
  </si>
  <si>
    <t>NMSU</t>
  </si>
  <si>
    <t>FOR</t>
  </si>
  <si>
    <t>USM</t>
  </si>
  <si>
    <t>TNST</t>
  </si>
  <si>
    <t>APSU</t>
  </si>
  <si>
    <t>WCU</t>
  </si>
  <si>
    <t>SCU</t>
  </si>
  <si>
    <t>LMU</t>
  </si>
  <si>
    <t>WGA</t>
  </si>
  <si>
    <t>CBU</t>
  </si>
  <si>
    <t>GT</t>
  </si>
  <si>
    <t>RGV</t>
  </si>
  <si>
    <t>UCSB</t>
  </si>
  <si>
    <t>WICH</t>
  </si>
  <si>
    <t>LEM</t>
  </si>
  <si>
    <t>12-0</t>
  </si>
  <si>
    <t>12-2</t>
  </si>
  <si>
    <t>12-1</t>
  </si>
  <si>
    <t>5-7</t>
  </si>
  <si>
    <t>7-5</t>
  </si>
  <si>
    <t>3-10</t>
  </si>
  <si>
    <t>PRST</t>
  </si>
  <si>
    <t>Portland State</t>
  </si>
  <si>
    <t>Golden Bears</t>
  </si>
  <si>
    <t>Broncos</t>
  </si>
  <si>
    <t>LUC</t>
  </si>
  <si>
    <t>EMU</t>
  </si>
  <si>
    <t>Golden Hurricane</t>
  </si>
  <si>
    <t>TLSA</t>
  </si>
  <si>
    <t>9-5</t>
  </si>
  <si>
    <t>POWER INDEX</t>
  </si>
  <si>
    <t>PROJECTIONS</t>
  </si>
  <si>
    <t>BPI RK</t>
  </si>
  <si>
    <t>TREND</t>
  </si>
  <si>
    <t>OFF</t>
  </si>
  <si>
    <t>DEF</t>
  </si>
  <si>
    <t>OVR W-L</t>
  </si>
  <si>
    <t>CONF W-L</t>
  </si>
  <si>
    <t>WIN CONF%</t>
  </si>
  <si>
    <t>REM SOS RK</t>
  </si>
  <si>
    <t>--</t>
  </si>
  <si>
    <t>5th</t>
  </si>
  <si>
    <t>12.0-6.0</t>
  </si>
  <si>
    <t>10th</t>
  </si>
  <si>
    <t>9th</t>
  </si>
  <si>
    <t>1st</t>
  </si>
  <si>
    <t>4th</t>
  </si>
  <si>
    <t>&lt;0.1%</t>
  </si>
  <si>
    <t>10.0-8.0</t>
  </si>
  <si>
    <t>7th</t>
  </si>
  <si>
    <t>9.0-9.0</t>
  </si>
  <si>
    <t>3rd</t>
  </si>
  <si>
    <t>UConn HuskiesCONN</t>
  </si>
  <si>
    <t>ESPNimport</t>
  </si>
  <si>
    <t>South Florida BullsUSF</t>
  </si>
  <si>
    <t>Hawai'i Rainbow WarriorsHAW</t>
  </si>
  <si>
    <t>Stephen F. Austin LumberjacksSFA</t>
  </si>
  <si>
    <t>East Tennessee State BuccaneersETSU</t>
  </si>
  <si>
    <t>St. Thomas-Minnesota TommiesSTMN</t>
  </si>
  <si>
    <t>UT Martin SkyhawksUTM</t>
  </si>
  <si>
    <t>Long Island University SharksLIU</t>
  </si>
  <si>
    <t>8th</t>
  </si>
  <si>
    <t>2nd</t>
  </si>
  <si>
    <t>6th</t>
  </si>
  <si>
    <t>8.0-10.0</t>
  </si>
  <si>
    <t>20.0-11.0</t>
  </si>
  <si>
    <t>13.0-18.0</t>
  </si>
  <si>
    <t>14.0-17.0</t>
  </si>
  <si>
    <t>Row Offset</t>
  </si>
  <si>
    <t>Wolfpack</t>
  </si>
  <si>
    <t>Billikens</t>
  </si>
  <si>
    <t>Knights</t>
  </si>
  <si>
    <t>Miami (OH) RedhawksM-OH</t>
  </si>
  <si>
    <t>NDSU</t>
  </si>
  <si>
    <t>SOR RK</t>
  </si>
  <si>
    <t>SOR SEED</t>
  </si>
  <si>
    <t>SOR S-CURVE</t>
  </si>
  <si>
    <t>QUAL WINS</t>
  </si>
  <si>
    <t>SOS RK</t>
  </si>
  <si>
    <t>NC SOS</t>
  </si>
  <si>
    <t>SOR</t>
  </si>
  <si>
    <t>BPI Val</t>
  </si>
  <si>
    <t>BKTLGY*</t>
  </si>
  <si>
    <t>OVR RES</t>
  </si>
  <si>
    <t>SOR Row Offset</t>
  </si>
  <si>
    <t>DEP</t>
  </si>
  <si>
    <t>MRST</t>
  </si>
  <si>
    <t>Assist/Turnover Ratio (361 ranked)</t>
  </si>
  <si>
    <t>Assists Per Game (361 ranked)</t>
  </si>
  <si>
    <t>Bench Points per game (361 ranked)</t>
  </si>
  <si>
    <t>Blocks Per Game (361 ranked)</t>
  </si>
  <si>
    <t>Effective FG pct (361 ranked)</t>
  </si>
  <si>
    <t>Fastbreak Points (361 ranked)</t>
  </si>
  <si>
    <t>Field Goal Percentage (361 ranked)</t>
  </si>
  <si>
    <t>Field Goal Percentage Defense (361 ranked)</t>
  </si>
  <si>
    <t>Fouls Per Game (361 ranked)</t>
  </si>
  <si>
    <t>Free Throw Attempts Per Game (361 ranked)</t>
  </si>
  <si>
    <t>Free Throw Percentage (361 ranked)</t>
  </si>
  <si>
    <t>Free Throws Made Per Game (361 ranked)</t>
  </si>
  <si>
    <t>Rebound Margin (361 ranked)</t>
  </si>
  <si>
    <t>Rebounds (Defensive) Per Game (361 ranked)</t>
  </si>
  <si>
    <t>Rebounds (Offensive) Per Game (361 ranked)</t>
  </si>
  <si>
    <t>Rebounds Per Game (361 ranked)</t>
  </si>
  <si>
    <t>Scoring Defense (361 ranked)</t>
  </si>
  <si>
    <t>Scoring Margin (361 ranked)</t>
  </si>
  <si>
    <t>Scoring Offense (361 ranked)</t>
  </si>
  <si>
    <t>Steals Per Game (361 ranked)</t>
  </si>
  <si>
    <t>Three Point Attempts Per Game (361 ranked)</t>
  </si>
  <si>
    <t>Three Point Percentage (361 ranked)</t>
  </si>
  <si>
    <t>Three Point Percentage Defense (361 ranked)</t>
  </si>
  <si>
    <t>Three Pointers Per Game (361 ranked)</t>
  </si>
  <si>
    <t>Turnover Margin (361 ranked)</t>
  </si>
  <si>
    <t>Turnovers Forced Per Game (361 ranked)</t>
  </si>
  <si>
    <t>Turnovers Per Game (361 ranked)</t>
  </si>
  <si>
    <t>Winning Percentage (361 ranked)</t>
  </si>
  <si>
    <t>AVG</t>
  </si>
  <si>
    <t>MORG</t>
  </si>
  <si>
    <t>13-0</t>
  </si>
  <si>
    <t>11-2</t>
  </si>
  <si>
    <t>8-5</t>
  </si>
  <si>
    <t>13-1</t>
  </si>
  <si>
    <t>10-5</t>
  </si>
  <si>
    <t>4-10</t>
  </si>
  <si>
    <t>9-6</t>
  </si>
  <si>
    <t>3-11</t>
  </si>
  <si>
    <t>1-14</t>
  </si>
  <si>
    <t>5-8</t>
  </si>
  <si>
    <t>2-14</t>
  </si>
  <si>
    <t>BCU</t>
  </si>
  <si>
    <t>STBK</t>
  </si>
  <si>
    <t>HARV</t>
  </si>
  <si>
    <t>14-0</t>
  </si>
  <si>
    <t>11-3</t>
  </si>
  <si>
    <t>8-6</t>
  </si>
  <si>
    <t>13-2</t>
  </si>
  <si>
    <t>15-1</t>
  </si>
  <si>
    <t>8-7</t>
  </si>
  <si>
    <t>5-10</t>
  </si>
  <si>
    <t>11-4</t>
  </si>
  <si>
    <t>10-6</t>
  </si>
  <si>
    <t>9-7</t>
  </si>
  <si>
    <t>6-8</t>
  </si>
  <si>
    <t>4-11</t>
  </si>
  <si>
    <t>6-9</t>
  </si>
  <si>
    <t>PORT</t>
  </si>
  <si>
    <t>CLE</t>
  </si>
  <si>
    <t>15-0</t>
  </si>
  <si>
    <t>14-1</t>
  </si>
  <si>
    <t>11-5</t>
  </si>
  <si>
    <t>13-3</t>
  </si>
  <si>
    <t>13-4</t>
  </si>
  <si>
    <t>7-8</t>
  </si>
  <si>
    <t>14-2</t>
  </si>
  <si>
    <t>6-10</t>
  </si>
  <si>
    <t>12-6</t>
  </si>
  <si>
    <t>3-13</t>
  </si>
  <si>
    <t>5-11</t>
  </si>
  <si>
    <t>8-8</t>
  </si>
  <si>
    <t>4-12</t>
  </si>
  <si>
    <t>14.0-6.0</t>
  </si>
  <si>
    <t>&gt;99.9%</t>
  </si>
  <si>
    <t>14-12</t>
  </si>
  <si>
    <t>15.0-16.0</t>
  </si>
  <si>
    <t>SCST</t>
  </si>
  <si>
    <t>STMN</t>
  </si>
  <si>
    <t>TXST</t>
  </si>
  <si>
    <t>YSU</t>
  </si>
  <si>
    <t>UTU</t>
  </si>
  <si>
    <t>Tennessee State</t>
  </si>
  <si>
    <t>S.F. Austin</t>
  </si>
  <si>
    <t>NHVN</t>
  </si>
  <si>
    <t>ALCN</t>
  </si>
  <si>
    <t>15-12</t>
  </si>
  <si>
    <t>16-11</t>
  </si>
  <si>
    <t>17-11</t>
  </si>
  <si>
    <t>16-12</t>
  </si>
  <si>
    <t>15-14</t>
  </si>
  <si>
    <t>15.0-3.0</t>
  </si>
  <si>
    <t>9.0-11.0</t>
  </si>
  <si>
    <t>6.0-12.0</t>
  </si>
  <si>
    <t>5.0-15.0</t>
  </si>
  <si>
    <t>12-4</t>
  </si>
  <si>
    <t>14-5</t>
  </si>
  <si>
    <t>9-8</t>
  </si>
  <si>
    <t>14-3</t>
  </si>
  <si>
    <t>11-7</t>
  </si>
  <si>
    <t>7-11</t>
  </si>
  <si>
    <t>11-8</t>
  </si>
  <si>
    <t>6-11</t>
  </si>
  <si>
    <t>5-12</t>
  </si>
  <si>
    <t>11-16</t>
  </si>
  <si>
    <t>8-9</t>
  </si>
  <si>
    <t>10-8</t>
  </si>
  <si>
    <t>7-12</t>
  </si>
  <si>
    <t>6-12</t>
  </si>
  <si>
    <t>2-18</t>
  </si>
  <si>
    <t>4-13</t>
  </si>
  <si>
    <t>19-10</t>
  </si>
  <si>
    <t>15-4</t>
  </si>
  <si>
    <t>10-7</t>
  </si>
  <si>
    <t>12-8</t>
  </si>
  <si>
    <t>9-9</t>
  </si>
  <si>
    <t>9-12</t>
  </si>
  <si>
    <t>8-20</t>
  </si>
  <si>
    <t>2-15</t>
  </si>
  <si>
    <t>5.0-13.0</t>
  </si>
  <si>
    <t>17-12</t>
  </si>
  <si>
    <t>6.0-14.0</t>
  </si>
  <si>
    <t>Three Point Percentage (360 ranked)</t>
  </si>
  <si>
    <t>CP</t>
  </si>
  <si>
    <t>Bulls</t>
  </si>
  <si>
    <t>Zips</t>
  </si>
  <si>
    <t>Retrievers</t>
  </si>
  <si>
    <t>Raiders</t>
  </si>
  <si>
    <t>USA</t>
  </si>
  <si>
    <t>MRSH</t>
  </si>
  <si>
    <t>TEM</t>
  </si>
  <si>
    <t>ARMY</t>
  </si>
  <si>
    <t>UCD</t>
  </si>
  <si>
    <t>DETM</t>
  </si>
  <si>
    <t>DEN</t>
  </si>
  <si>
    <t>MERC</t>
  </si>
  <si>
    <t>23-5</t>
  </si>
  <si>
    <t>16-0</t>
  </si>
  <si>
    <t>15-2</t>
  </si>
  <si>
    <t>12-5</t>
  </si>
  <si>
    <t>16-1</t>
  </si>
  <si>
    <t>20-10</t>
  </si>
  <si>
    <t>16-5</t>
  </si>
  <si>
    <t>14-15</t>
  </si>
  <si>
    <t>11-17</t>
  </si>
  <si>
    <t>20-9</t>
  </si>
  <si>
    <t>14-4</t>
  </si>
  <si>
    <t>10-9</t>
  </si>
  <si>
    <t>9-11</t>
  </si>
  <si>
    <t>14-6</t>
  </si>
  <si>
    <t>13-7</t>
  </si>
  <si>
    <t>16-13</t>
  </si>
  <si>
    <t>13-6</t>
  </si>
  <si>
    <t>9-19</t>
  </si>
  <si>
    <t>10-19</t>
  </si>
  <si>
    <t>11-9</t>
  </si>
  <si>
    <t>11-18</t>
  </si>
  <si>
    <t>7-21</t>
  </si>
  <si>
    <t>8-12</t>
  </si>
  <si>
    <t>8-21</t>
  </si>
  <si>
    <t>3-14</t>
  </si>
  <si>
    <t>4-15</t>
  </si>
  <si>
    <t>1-15</t>
  </si>
  <si>
    <t>1-27</t>
  </si>
  <si>
    <t>0-16</t>
  </si>
  <si>
    <t>15.0-5.0</t>
  </si>
  <si>
    <t>12.0-19.0</t>
  </si>
  <si>
    <t>15-15</t>
  </si>
  <si>
    <t>10.0-10.0</t>
  </si>
  <si>
    <t>13.0-7.0</t>
  </si>
  <si>
    <t>17-13</t>
  </si>
  <si>
    <t>19-11</t>
  </si>
  <si>
    <t>13-16</t>
  </si>
  <si>
    <t>18-12</t>
  </si>
  <si>
    <t>11.0-9.0</t>
  </si>
  <si>
    <t>16-14</t>
  </si>
  <si>
    <t>10.0-21.0</t>
  </si>
  <si>
    <t>16-15</t>
  </si>
  <si>
    <t>CARK</t>
  </si>
  <si>
    <t>BELL</t>
  </si>
  <si>
    <t>MER</t>
  </si>
  <si>
    <t>ILST</t>
  </si>
  <si>
    <t>Stephen F. Austin LumberjacksStephen F. Austin Lumberjacks</t>
  </si>
  <si>
    <t>St. Thomas-Minnesota TommiesSt. Thomas-Minnesota Tommies</t>
  </si>
  <si>
    <t>East Tennessee State BuccaneersEast Tennessee State Buccaneers</t>
  </si>
  <si>
    <t>Long Island University SharksLong Island University Sharks</t>
  </si>
  <si>
    <t>UT Martin SkyhawksUT Martin Skyhawks</t>
  </si>
  <si>
    <t>16.0-2.0</t>
  </si>
  <si>
    <t>-</t>
  </si>
  <si>
    <t>24-6</t>
  </si>
  <si>
    <t>27-4</t>
  </si>
  <si>
    <t>7.0-11.0</t>
  </si>
  <si>
    <t>19.0-12.0</t>
  </si>
  <si>
    <t>24-7</t>
  </si>
  <si>
    <t>15.0-1.0</t>
  </si>
  <si>
    <t>26-5</t>
  </si>
  <si>
    <t>19.0-3.0</t>
  </si>
  <si>
    <t>14-16</t>
  </si>
  <si>
    <t>19-12</t>
  </si>
  <si>
    <t>16.0-4.0</t>
  </si>
  <si>
    <t>20-11</t>
  </si>
  <si>
    <t>12.0-8.0</t>
  </si>
  <si>
    <t>20.0-2.0</t>
  </si>
  <si>
    <t>17-14</t>
  </si>
  <si>
    <t>12.0-4.0</t>
  </si>
  <si>
    <t>21-10</t>
  </si>
  <si>
    <t>13.0-5.0</t>
  </si>
  <si>
    <t>11.0-7.0</t>
  </si>
  <si>
    <t>17.0-1.0</t>
  </si>
  <si>
    <t>14.0-2.0</t>
  </si>
  <si>
    <t>21-9</t>
  </si>
  <si>
    <t>13.0-3.0</t>
  </si>
  <si>
    <t>15-16</t>
  </si>
  <si>
    <t>18-13</t>
  </si>
  <si>
    <t>14.0-8.0</t>
  </si>
  <si>
    <t>14.0-4.0</t>
  </si>
  <si>
    <t>17.0-3.0</t>
  </si>
  <si>
    <t>13.0-9.0</t>
  </si>
  <si>
    <t>13-17</t>
  </si>
  <si>
    <t>8.0-12.0</t>
  </si>
  <si>
    <t>14-17</t>
  </si>
  <si>
    <t>7.0-9.0</t>
  </si>
  <si>
    <t>13-18</t>
  </si>
  <si>
    <t>9.0-7.0</t>
  </si>
  <si>
    <t>4.0-16.0</t>
  </si>
  <si>
    <t>8.0-8.0</t>
  </si>
  <si>
    <t>12.0-10.0</t>
  </si>
  <si>
    <t>7.0-15.0</t>
  </si>
  <si>
    <t>6.0-10.0</t>
  </si>
  <si>
    <t>9.0-22.0</t>
  </si>
  <si>
    <t>6.0-16.0</t>
  </si>
  <si>
    <t>4.0-14.0</t>
  </si>
  <si>
    <t>8.0-14.0</t>
  </si>
  <si>
    <t>5.0-11.0</t>
  </si>
  <si>
    <t>16-16</t>
  </si>
  <si>
    <t>10.0-6.0</t>
  </si>
  <si>
    <t>11.0-21.0</t>
  </si>
  <si>
    <t>3.0-17.0</t>
  </si>
  <si>
    <t>7.0-25.0</t>
  </si>
  <si>
    <t>4.0-12.0</t>
  </si>
  <si>
    <t>7.0-23.0</t>
  </si>
  <si>
    <t>8.0-22.0</t>
  </si>
  <si>
    <t>7.0-24.0</t>
  </si>
  <si>
    <t>1.0-17.0</t>
  </si>
  <si>
    <t>8.0-23.0</t>
  </si>
  <si>
    <t>4.0-25.0</t>
  </si>
  <si>
    <t>1.0-15.0</t>
  </si>
  <si>
    <t>5.0-26.0</t>
  </si>
  <si>
    <t>1.0-19.0</t>
  </si>
  <si>
    <t>19-1</t>
  </si>
  <si>
    <t>12-17</t>
  </si>
  <si>
    <t>11-19</t>
  </si>
  <si>
    <t>18-2</t>
  </si>
  <si>
    <t>19-5</t>
  </si>
  <si>
    <t>12-18</t>
  </si>
  <si>
    <t>9-20</t>
  </si>
  <si>
    <t>14-8</t>
  </si>
  <si>
    <t>15-3</t>
  </si>
  <si>
    <t>10-20</t>
  </si>
  <si>
    <t>4-14</t>
  </si>
  <si>
    <t>14-9</t>
  </si>
  <si>
    <t>10-18</t>
  </si>
  <si>
    <t>7-22</t>
  </si>
  <si>
    <t>10-11</t>
  </si>
  <si>
    <t>8-22</t>
  </si>
  <si>
    <t>9-21</t>
  </si>
  <si>
    <t>8-10</t>
  </si>
  <si>
    <t>5-24</t>
  </si>
  <si>
    <t>10-21</t>
  </si>
  <si>
    <t>5-25</t>
  </si>
  <si>
    <t>11-10</t>
  </si>
  <si>
    <t>10-10</t>
  </si>
  <si>
    <t>6-24</t>
  </si>
  <si>
    <t>6-13</t>
  </si>
  <si>
    <t>5-23</t>
  </si>
  <si>
    <t>4-17</t>
  </si>
  <si>
    <t>5-15</t>
  </si>
  <si>
    <t>3-25</t>
  </si>
  <si>
    <t>5-18</t>
  </si>
  <si>
    <t>2-26</t>
  </si>
  <si>
    <t>2-20</t>
  </si>
  <si>
    <t>1-16</t>
  </si>
  <si>
    <t>ESPNimport2</t>
  </si>
  <si>
    <t>Miami (OH) RedhawksMiami (OH) Redhawks</t>
  </si>
  <si>
    <t>Pride</t>
  </si>
  <si>
    <t>COLU</t>
  </si>
  <si>
    <t>ELON</t>
  </si>
  <si>
    <t>NCAT</t>
  </si>
  <si>
    <t>SBU</t>
  </si>
  <si>
    <t>AAMU</t>
  </si>
  <si>
    <t>EIU</t>
  </si>
  <si>
    <t>TNTC</t>
  </si>
  <si>
    <t>WINNER</t>
  </si>
  <si>
    <t>FINAL</t>
  </si>
  <si>
    <t>SEMI-FINALS</t>
  </si>
  <si>
    <t>QUARTER-FINALS</t>
  </si>
  <si>
    <t>Bearcats</t>
  </si>
  <si>
    <t>22-8</t>
  </si>
  <si>
    <t>18-0</t>
  </si>
  <si>
    <t>17-1</t>
  </si>
  <si>
    <t>0-13</t>
  </si>
  <si>
    <t>11-20</t>
  </si>
  <si>
    <t>11-21</t>
  </si>
  <si>
    <t>12-7</t>
  </si>
  <si>
    <t>7-23</t>
  </si>
  <si>
    <t>3-15</t>
  </si>
  <si>
    <t>2-28</t>
  </si>
  <si>
    <t>1-17</t>
  </si>
  <si>
    <t>2-19</t>
  </si>
  <si>
    <t>Queens University RoyalsQUC</t>
  </si>
  <si>
    <t>Boston University TerriersBU</t>
  </si>
  <si>
    <t>22-10</t>
  </si>
  <si>
    <t>21-11</t>
  </si>
  <si>
    <t>18-14</t>
  </si>
  <si>
    <t>19-13</t>
  </si>
  <si>
    <t>17-15</t>
  </si>
  <si>
    <t>15-17</t>
  </si>
  <si>
    <t>13-19</t>
  </si>
  <si>
    <t>21.0-11.0</t>
  </si>
  <si>
    <t>16.0-16.0</t>
  </si>
  <si>
    <t>15.0-17.0</t>
  </si>
  <si>
    <t>12.0-21.0</t>
  </si>
  <si>
    <t>17.0-15.0</t>
  </si>
  <si>
    <t>12.0-20.0</t>
  </si>
  <si>
    <t>19.0-13.0</t>
  </si>
  <si>
    <t>2.0-16.0</t>
  </si>
  <si>
    <t>18.0-12.0</t>
  </si>
  <si>
    <t>10.0-22.0</t>
  </si>
  <si>
    <t>13.0-19.0</t>
  </si>
  <si>
    <t>11.0-22.0</t>
  </si>
  <si>
    <t>9.0-21.0</t>
  </si>
  <si>
    <t>4.0-28.0</t>
  </si>
  <si>
    <t>0.0-20.0</t>
  </si>
  <si>
    <t>4.0-27.0</t>
  </si>
  <si>
    <t>4.0-29.0</t>
  </si>
  <si>
    <t>Seed*</t>
  </si>
  <si>
    <t>VAL</t>
  </si>
  <si>
    <t>16-2</t>
  </si>
  <si>
    <t>17-6</t>
  </si>
  <si>
    <t>15-8</t>
  </si>
  <si>
    <t>12-9</t>
  </si>
  <si>
    <t>14-10</t>
  </si>
  <si>
    <t>13-10</t>
  </si>
  <si>
    <t>11-22</t>
  </si>
  <si>
    <t>6-14</t>
  </si>
  <si>
    <t>8-13</t>
  </si>
  <si>
    <t>9-22</t>
  </si>
  <si>
    <t>8-15</t>
  </si>
  <si>
    <t>10-23</t>
  </si>
  <si>
    <t>6-25</t>
  </si>
  <si>
    <t>7-14</t>
  </si>
  <si>
    <t>3-16</t>
  </si>
  <si>
    <t>1-18</t>
  </si>
  <si>
    <t>20-12</t>
  </si>
  <si>
    <t>20.0-12.0</t>
  </si>
  <si>
    <t>26-6</t>
  </si>
  <si>
    <t>18-15</t>
  </si>
  <si>
    <t>18.0-15.0</t>
  </si>
  <si>
    <t>11.0-3.0</t>
  </si>
  <si>
    <t>14-18</t>
  </si>
  <si>
    <t>14.0-18.0</t>
  </si>
  <si>
    <t>18.0-14.0</t>
  </si>
  <si>
    <t>8.0-6.0</t>
  </si>
  <si>
    <t>9.0-23.0</t>
  </si>
  <si>
    <t>10.0-23.0</t>
  </si>
  <si>
    <t>13-20</t>
  </si>
  <si>
    <t>13.0-20.0</t>
  </si>
  <si>
    <t>5.0-9.0</t>
  </si>
  <si>
    <t>10.0-4.0</t>
  </si>
  <si>
    <t>11.0-20.0</t>
  </si>
  <si>
    <t>7.0-7.0</t>
  </si>
  <si>
    <t>2.0-12.0</t>
  </si>
  <si>
    <t>3.0-29.0</t>
  </si>
  <si>
    <t>L</t>
  </si>
  <si>
    <t>Cardinal</t>
  </si>
  <si>
    <t>SEA</t>
  </si>
  <si>
    <t>Royals</t>
  </si>
  <si>
    <t>QUC</t>
  </si>
  <si>
    <t>Queens University RoyalsQueens University Royals</t>
  </si>
  <si>
    <t>FUR</t>
  </si>
  <si>
    <t>BU</t>
  </si>
  <si>
    <t>Boston University TerriersBoston University Terriers</t>
  </si>
  <si>
    <t>29-2</t>
  </si>
  <si>
    <t>25-6</t>
  </si>
  <si>
    <t>23-8</t>
  </si>
  <si>
    <t>22-9</t>
  </si>
  <si>
    <t>22.0-9.0</t>
  </si>
  <si>
    <t>18.0-2.0</t>
  </si>
  <si>
    <t>7.0-13.0</t>
  </si>
  <si>
    <t>3.0-15.0</t>
  </si>
  <si>
    <t>22-12</t>
  </si>
  <si>
    <t>31-0</t>
  </si>
  <si>
    <t>18.0-0.0</t>
  </si>
  <si>
    <t>26.0-6.0</t>
  </si>
  <si>
    <t>22.0-10.0</t>
  </si>
  <si>
    <t>19-14</t>
  </si>
  <si>
    <t>21-12</t>
  </si>
  <si>
    <t>21.0-12.0</t>
  </si>
  <si>
    <t>20-13</t>
  </si>
  <si>
    <t>20.0-13.0</t>
  </si>
  <si>
    <t>24-9</t>
  </si>
  <si>
    <t>24.0-9.0</t>
  </si>
  <si>
    <t>26-7</t>
  </si>
  <si>
    <t>23-10</t>
  </si>
  <si>
    <t>9.0-5.0</t>
  </si>
  <si>
    <t>14-20</t>
  </si>
  <si>
    <t>14.0-20.0</t>
  </si>
  <si>
    <t>22-11</t>
  </si>
  <si>
    <t>16.0-12.0</t>
  </si>
  <si>
    <t>23-9</t>
  </si>
  <si>
    <t>23.0-9.0</t>
  </si>
  <si>
    <t>16-18</t>
  </si>
  <si>
    <t>16.0-18.0</t>
  </si>
  <si>
    <t>22.0-11.0</t>
  </si>
  <si>
    <t>19-15</t>
  </si>
  <si>
    <t>17.0-12.0</t>
  </si>
  <si>
    <t>9.0-20.0</t>
  </si>
  <si>
    <t>11.0-16.0</t>
  </si>
  <si>
    <t>9.0-18.0</t>
  </si>
  <si>
    <t>3.0-11.0</t>
  </si>
  <si>
    <t>15-18</t>
  </si>
  <si>
    <t>15.0-18.0</t>
  </si>
  <si>
    <t>15-19</t>
  </si>
  <si>
    <t>15.0-19.0</t>
  </si>
  <si>
    <t>16-17</t>
  </si>
  <si>
    <t>16.0-17.0</t>
  </si>
  <si>
    <t>14-19</t>
  </si>
  <si>
    <t>14.0-19.0</t>
  </si>
  <si>
    <t>17-16</t>
  </si>
  <si>
    <t>11.0-19.0</t>
  </si>
  <si>
    <t>8.0-24.0</t>
  </si>
  <si>
    <t>2.0-18.0</t>
  </si>
  <si>
    <t>6.0-26.0</t>
  </si>
  <si>
    <t>22-0</t>
  </si>
  <si>
    <t>12-19</t>
  </si>
  <si>
    <t>16-4</t>
  </si>
  <si>
    <t>17-5</t>
  </si>
  <si>
    <t>16-6</t>
  </si>
  <si>
    <t>18-4</t>
  </si>
  <si>
    <t>12-20</t>
  </si>
  <si>
    <t>15-9</t>
  </si>
  <si>
    <t>9-16</t>
  </si>
  <si>
    <t>7-24</t>
  </si>
  <si>
    <t>8-23</t>
  </si>
  <si>
    <t>7-18</t>
  </si>
  <si>
    <t>12-10</t>
  </si>
  <si>
    <t>5-16</t>
  </si>
  <si>
    <t>7-15</t>
  </si>
  <si>
    <t>3-26</t>
  </si>
  <si>
    <t>23-12</t>
  </si>
  <si>
    <t>30-4</t>
  </si>
  <si>
    <t>23-11</t>
  </si>
  <si>
    <t>21-13</t>
  </si>
  <si>
    <t>LEH</t>
  </si>
  <si>
    <t>L-MD</t>
  </si>
  <si>
    <t>BUCK</t>
  </si>
  <si>
    <t>Paladins</t>
  </si>
  <si>
    <t>CIT</t>
  </si>
  <si>
    <t>OUT</t>
  </si>
  <si>
    <t>29-3</t>
  </si>
  <si>
    <t>27-5</t>
  </si>
  <si>
    <t>27-7</t>
  </si>
  <si>
    <t>20-14</t>
  </si>
  <si>
    <t>19-16</t>
  </si>
  <si>
    <t>21-16</t>
  </si>
  <si>
    <t>18-17</t>
  </si>
  <si>
    <t>Prairie View A&amp;M PanthersPrairie View A&amp;M Panthers</t>
  </si>
  <si>
    <t>19.0-1.0</t>
  </si>
  <si>
    <t>27.0-5.0</t>
  </si>
  <si>
    <t>30.0-4.0</t>
  </si>
  <si>
    <t>23.0-12.0</t>
  </si>
  <si>
    <t>17.0-16.0</t>
  </si>
  <si>
    <t>19.0-15.0</t>
  </si>
  <si>
    <t>27.0-7.0</t>
  </si>
  <si>
    <t>26.0-7.0</t>
  </si>
  <si>
    <t>23.0-11.0</t>
  </si>
  <si>
    <t>22.0-12.0</t>
  </si>
  <si>
    <t>20.0-14.0</t>
  </si>
  <si>
    <t>21.0-13.0</t>
  </si>
  <si>
    <t>21.0-16.0</t>
  </si>
  <si>
    <t>19.0-16.0</t>
  </si>
  <si>
    <t>18.0-17.0</t>
  </si>
  <si>
    <t>5.0-25.0</t>
  </si>
  <si>
    <t>3.0-30.0</t>
  </si>
  <si>
    <t>25-7</t>
  </si>
  <si>
    <t>19-2</t>
  </si>
  <si>
    <t>23-3</t>
  </si>
  <si>
    <t>14-7</t>
  </si>
  <si>
    <t>18-6</t>
  </si>
  <si>
    <t>8-14</t>
  </si>
  <si>
    <t>2-30</t>
  </si>
  <si>
    <t>2-21</t>
  </si>
  <si>
    <t>Sooners</t>
  </si>
  <si>
    <t>Next*</t>
  </si>
  <si>
    <t>Vandals</t>
  </si>
  <si>
    <t>IDHO</t>
  </si>
  <si>
    <t>USD</t>
  </si>
  <si>
    <t>SHSU</t>
  </si>
  <si>
    <t>CSUB</t>
  </si>
  <si>
    <t>IDST</t>
  </si>
  <si>
    <t>Saints</t>
  </si>
  <si>
    <t>SHU</t>
  </si>
  <si>
    <t>SIE</t>
  </si>
  <si>
    <t>PV</t>
  </si>
  <si>
    <t>Prairie View A&amp;M PanthersPV</t>
  </si>
  <si>
    <t>SDAK</t>
  </si>
  <si>
    <t>FAMU</t>
  </si>
  <si>
    <t>UAPB</t>
  </si>
  <si>
    <t>Mountain Hawks</t>
  </si>
  <si>
    <t>BING</t>
  </si>
  <si>
    <t>MONM</t>
  </si>
  <si>
    <t>HC</t>
  </si>
  <si>
    <t>MTSU</t>
  </si>
  <si>
    <t>DEL</t>
  </si>
  <si>
    <t>MASS</t>
  </si>
  <si>
    <t>L8 W</t>
  </si>
  <si>
    <t>L8 L</t>
  </si>
  <si>
    <t>STD</t>
  </si>
  <si>
    <t>LEH / PV</t>
  </si>
  <si>
    <t>KENN</t>
  </si>
  <si>
    <t>Duke Blue DevilsDUKE</t>
  </si>
  <si>
    <t>Michigan WolverinesMICH</t>
  </si>
  <si>
    <t>Arizona WildcatsARIZ</t>
  </si>
  <si>
    <t>Florida GatorsFLA</t>
  </si>
  <si>
    <t>Houston CougarsHOU</t>
  </si>
  <si>
    <t>Iowa State CyclonesISU</t>
  </si>
  <si>
    <t>Illinois Fighting IlliniILL</t>
  </si>
  <si>
    <t>Gonzaga BulldogsGONZ</t>
  </si>
  <si>
    <t>Purdue BoilermakersPUR</t>
  </si>
  <si>
    <t>Louisville CardinalsLOU</t>
  </si>
  <si>
    <t>Tennessee VolunteersTENN</t>
  </si>
  <si>
    <t>Michigan State SpartansMSU</t>
  </si>
  <si>
    <t>Alabama Crimson TideALA</t>
  </si>
  <si>
    <t>Vanderbilt CommodoresVAN</t>
  </si>
  <si>
    <t>St. John's Red StormSJU</t>
  </si>
  <si>
    <t>Nebraska CornhuskersNEB</t>
  </si>
  <si>
    <t>Arkansas RazorbacksARK</t>
  </si>
  <si>
    <t>Kansas JayhawksKU</t>
  </si>
  <si>
    <t>BYU CougarsBYU</t>
  </si>
  <si>
    <t>Texas Tech Red RaidersTTU</t>
  </si>
  <si>
    <t>Kentucky WildcatsUK</t>
  </si>
  <si>
    <t>Virginia CavaliersUVA</t>
  </si>
  <si>
    <t>Wisconsin BadgersWIS</t>
  </si>
  <si>
    <t>UCLA BruinsUCLA</t>
  </si>
  <si>
    <t>Saint Mary's GaelsSMC</t>
  </si>
  <si>
    <t>Auburn TigersAUB</t>
  </si>
  <si>
    <t>Ohio State BuckeyesOSU</t>
  </si>
  <si>
    <t>Clemson TigersCLEM</t>
  </si>
  <si>
    <t>North Carolina Tar HeelsUNC</t>
  </si>
  <si>
    <t>Iowa HawkeyesIOWA</t>
  </si>
  <si>
    <t>Texas A&amp;M AggiesTA&amp;M</t>
  </si>
  <si>
    <t>Saint Louis BillikensSLU</t>
  </si>
  <si>
    <t>Georgia BulldogsUGA</t>
  </si>
  <si>
    <t>Utah State AggiesUSU</t>
  </si>
  <si>
    <t>Miami HurricanesMIA</t>
  </si>
  <si>
    <t>Villanova WildcatsVILL</t>
  </si>
  <si>
    <t>Indiana HoosiersIU</t>
  </si>
  <si>
    <t>NC State WolfpackNCSU</t>
  </si>
  <si>
    <t>Texas LonghornsTEX</t>
  </si>
  <si>
    <t>Oklahoma SoonersOU</t>
  </si>
  <si>
    <t>SMU MustangsSMU</t>
  </si>
  <si>
    <t>Cincinnati BearcatsCIN</t>
  </si>
  <si>
    <t>Missouri TigersMIZ</t>
  </si>
  <si>
    <t>Baylor BearsBAY</t>
  </si>
  <si>
    <t>VCU RamsVCU</t>
  </si>
  <si>
    <t>West Virginia MountaineersWVU</t>
  </si>
  <si>
    <t>TCU Horned FrogsTCU</t>
  </si>
  <si>
    <t>Santa Clara BroncosSCU</t>
  </si>
  <si>
    <t>Washington HuskiesWASH</t>
  </si>
  <si>
    <t>Ole Miss RebelsMISS</t>
  </si>
  <si>
    <t>LSU TigersLSU</t>
  </si>
  <si>
    <t>Seton Hall PiratesHALL</t>
  </si>
  <si>
    <t>San Diego State AztecsSDSU</t>
  </si>
  <si>
    <t>New Mexico LobosUNM</t>
  </si>
  <si>
    <t>UCF KnightsUCF</t>
  </si>
  <si>
    <t>Northwestern WildcatsNU</t>
  </si>
  <si>
    <t>Providence FriarsPROV</t>
  </si>
  <si>
    <t>McNeese CowboysMCN</t>
  </si>
  <si>
    <t>Wake Forest Demon DeaconsWAKE</t>
  </si>
  <si>
    <t>Creighton BluejaysCREI</t>
  </si>
  <si>
    <t>Tulsa Golden HurricaneTLSA</t>
  </si>
  <si>
    <t>High Point PanthersHPU</t>
  </si>
  <si>
    <t>Butler BulldogsBUT</t>
  </si>
  <si>
    <t>Dayton FlyersDAY</t>
  </si>
  <si>
    <t>USC TrojansUSC</t>
  </si>
  <si>
    <t>Virginia Tech HokiesVT</t>
  </si>
  <si>
    <t>Florida State SeminolesFSU</t>
  </si>
  <si>
    <t>Georgetown HoyasGTWN</t>
  </si>
  <si>
    <t>Grand Canyon LopesGCU</t>
  </si>
  <si>
    <t>Minnesota Golden GophersMINN</t>
  </si>
  <si>
    <t>Akron ZipsAKR</t>
  </si>
  <si>
    <t>Oklahoma State CowboysOKST</t>
  </si>
  <si>
    <t>Stanford CardinalSTAN</t>
  </si>
  <si>
    <t>George Washington RevolutionariesGW</t>
  </si>
  <si>
    <t>Marquette Golden EaglesMARQ</t>
  </si>
  <si>
    <t>Syracuse OrangeSYR</t>
  </si>
  <si>
    <t>Boise State BroncosBOIS</t>
  </si>
  <si>
    <t>Mississippi State BulldogsMSST</t>
  </si>
  <si>
    <t>California Golden BearsCAL</t>
  </si>
  <si>
    <t>Northern Iowa PanthersUNI</t>
  </si>
  <si>
    <t>Nevada Wolf PackNEV</t>
  </si>
  <si>
    <t>George Mason PatriotsGMU</t>
  </si>
  <si>
    <t>Colorado State RamsCSU</t>
  </si>
  <si>
    <t>Kansas State WildcatsKSU</t>
  </si>
  <si>
    <t>Wichita State ShockersWICH</t>
  </si>
  <si>
    <t>Notre Dame Fighting IrishND</t>
  </si>
  <si>
    <t>Oregon DucksORE</t>
  </si>
  <si>
    <t>Arizona State Sun DevilsASU</t>
  </si>
  <si>
    <t>Colorado BuffaloesCOLO</t>
  </si>
  <si>
    <t>South Carolina GamecocksSC</t>
  </si>
  <si>
    <t>Miami (OH) RedHawksM-OH</t>
  </si>
  <si>
    <t>Pittsburgh PanthersPITT</t>
  </si>
  <si>
    <t>Belmont BruinsBEL</t>
  </si>
  <si>
    <t>Xavier MusketeersXAV</t>
  </si>
  <si>
    <t>Yale BulldogsYALE</t>
  </si>
  <si>
    <t>Maryland TerrapinsMD</t>
  </si>
  <si>
    <t>DePaul Blue DemonsDEP</t>
  </si>
  <si>
    <t>Illinois State RedbirdsILST</t>
  </si>
  <si>
    <t>Liberty FlamesLIB</t>
  </si>
  <si>
    <t>Hofstra PrideHOF</t>
  </si>
  <si>
    <t>UAB BlazersUAB</t>
  </si>
  <si>
    <t>Memphis TigersMEM</t>
  </si>
  <si>
    <t>UNLV RebelsUNLV</t>
  </si>
  <si>
    <t>San Francisco DonsSF</t>
  </si>
  <si>
    <t>Utah UtesUTAH</t>
  </si>
  <si>
    <t>UNC Wilmington SeahawksUNCW</t>
  </si>
  <si>
    <t>Davidson WildcatsDAV</t>
  </si>
  <si>
    <t>Utah Valley WolverinesUVU</t>
  </si>
  <si>
    <t>Sam Houston BearkatsSHSU</t>
  </si>
  <si>
    <t>Rutgers Scarlet KnightsRUTG</t>
  </si>
  <si>
    <t>UC Irvine AnteatersUCI</t>
  </si>
  <si>
    <t>Rhode Island RamsURI</t>
  </si>
  <si>
    <t>Bradley BravesBRAD</t>
  </si>
  <si>
    <t>UIC FlamesUIC</t>
  </si>
  <si>
    <t>Wyoming CowboysWYO</t>
  </si>
  <si>
    <t>Florida Atlantic OwlsFAU</t>
  </si>
  <si>
    <t>Saint Joseph's HawksJOES</t>
  </si>
  <si>
    <t>Murray State RacersMUR</t>
  </si>
  <si>
    <t>North Texas Mean GreenUNT</t>
  </si>
  <si>
    <t>St. Bonaventure BonniesSBU</t>
  </si>
  <si>
    <t>Southern Illinois SalukisSIU</t>
  </si>
  <si>
    <t>Penn State Nittany LionsPSU</t>
  </si>
  <si>
    <t>Seattle U RedhawksSEA</t>
  </si>
  <si>
    <t>Duquesne DukesDUQ</t>
  </si>
  <si>
    <t>Pacific TigersPAC</t>
  </si>
  <si>
    <t>Temple OwlsTEM</t>
  </si>
  <si>
    <t>Kennesaw State OwlsKENN</t>
  </si>
  <si>
    <t>North Dakota State BisonNDSU</t>
  </si>
  <si>
    <t>Troy TrojansTROY</t>
  </si>
  <si>
    <t>Arkansas State Red WolvesARST</t>
  </si>
  <si>
    <t>Georgia Tech Yellow JacketsGT</t>
  </si>
  <si>
    <t>Richmond SpidersRICH</t>
  </si>
  <si>
    <t>UT Rio Grande Valley VaquerosRGV</t>
  </si>
  <si>
    <t>Wright State RaidersWRST</t>
  </si>
  <si>
    <t>Navy MidshipmenNAVY</t>
  </si>
  <si>
    <t>UC San Diego TritonsUCSD</t>
  </si>
  <si>
    <t>California Baptist LancersCBU</t>
  </si>
  <si>
    <t>Cornell Big RedCOR</t>
  </si>
  <si>
    <t>Bowling Green FalconsBGSU</t>
  </si>
  <si>
    <t>Kent State Golden FlashesKENT</t>
  </si>
  <si>
    <t>UC Santa Barbara GauchosUCSB</t>
  </si>
  <si>
    <t>Winthrop EaglesWIN</t>
  </si>
  <si>
    <t>Loyola Marymount LionsLMU</t>
  </si>
  <si>
    <t>Towson TigersTOW</t>
  </si>
  <si>
    <t>Western Kentucky HilltoppersWKU</t>
  </si>
  <si>
    <t>Boston College EaglesBC</t>
  </si>
  <si>
    <t>William &amp; Mary TribeW&amp;M</t>
  </si>
  <si>
    <t>Fresno State BulldogsFRES</t>
  </si>
  <si>
    <t>Toledo RocketsTOL</t>
  </si>
  <si>
    <t>Middle Tennessee Blue RaidersMTSU</t>
  </si>
  <si>
    <t>Montana State BobcatsMTST</t>
  </si>
  <si>
    <t>Massachusetts MinutemenMASS</t>
  </si>
  <si>
    <t>Furman PaladinsFUR</t>
  </si>
  <si>
    <t>Northern Colorado BearsUNCO</t>
  </si>
  <si>
    <t>Mercer BearsMER</t>
  </si>
  <si>
    <t>App State MountaineersAPP</t>
  </si>
  <si>
    <t>Fordham RamsFOR</t>
  </si>
  <si>
    <t>Washington State CougarsWSU</t>
  </si>
  <si>
    <t>New Mexico State AggiesNMSU</t>
  </si>
  <si>
    <t>Harvard CrimsonHARV</t>
  </si>
  <si>
    <t>Austin Peay GovernorsAPSU</t>
  </si>
  <si>
    <t>Oakland Golden GrizzliesOAK</t>
  </si>
  <si>
    <t>Oregon State BeaversORST</t>
  </si>
  <si>
    <t>Pennsylvania QuakersPENN</t>
  </si>
  <si>
    <t>Robert Morris ColonialsRMU</t>
  </si>
  <si>
    <t>Idaho VandalsIDHO</t>
  </si>
  <si>
    <t>Charleston CougarsCOFC</t>
  </si>
  <si>
    <t>Jacksonville State GamecocksJXST</t>
  </si>
  <si>
    <t>Marshall Thundering HerdMRSH</t>
  </si>
  <si>
    <t>Lipscomb BisonsLIP</t>
  </si>
  <si>
    <t>Louisiana Tech BulldogsLT</t>
  </si>
  <si>
    <t>Valparaiso BeaconsVAL</t>
  </si>
  <si>
    <t>Monmouth HawksMONM</t>
  </si>
  <si>
    <t>Texas A&amp;M-Corpus Christi IslandersAMCC</t>
  </si>
  <si>
    <t>Northern Kentucky NorseNKU</t>
  </si>
  <si>
    <t>Campbell Fighting CamelsCAM</t>
  </si>
  <si>
    <t>Drake BulldogsDRKE</t>
  </si>
  <si>
    <t>James Madison DukesJMU</t>
  </si>
  <si>
    <t>Samford BulldogsSAM</t>
  </si>
  <si>
    <t>Merrimack WarriorsMRMK</t>
  </si>
  <si>
    <t>UMBC RetrieversUMBC</t>
  </si>
  <si>
    <t>Columbia LionsCOLU</t>
  </si>
  <si>
    <t>Charlotte 49ersCLT</t>
  </si>
  <si>
    <t>Central Arkansas BearsCARK</t>
  </si>
  <si>
    <t>Cal State Northridge MatadorsCSUN</t>
  </si>
  <si>
    <t>South Alabama JaguarsUSA</t>
  </si>
  <si>
    <t>Portland State VikingsPRST</t>
  </si>
  <si>
    <t>Tulane Green WaveTULN</t>
  </si>
  <si>
    <t>Siena SaintsSIE</t>
  </si>
  <si>
    <t>Rice OwlsRICE</t>
  </si>
  <si>
    <t>UT Arlington MavericksUTA</t>
  </si>
  <si>
    <t>Quinnipiac BobcatsQUIN</t>
  </si>
  <si>
    <t>Marist Red FoxesMRST</t>
  </si>
  <si>
    <t>Missouri State BearsMOST</t>
  </si>
  <si>
    <t>Howard BisonHOW</t>
  </si>
  <si>
    <t>Ohio BobcatsOHIO</t>
  </si>
  <si>
    <t>Vermont CatamountsUVM</t>
  </si>
  <si>
    <t>Youngstown State PenguinsYSU</t>
  </si>
  <si>
    <t>Tennessee State TigersTNST</t>
  </si>
  <si>
    <t>UC Davis AggiesUCD</t>
  </si>
  <si>
    <t>South Dakota State JackrabbitsSDST</t>
  </si>
  <si>
    <t>Florida International PanthersFIU</t>
  </si>
  <si>
    <t>Western Carolina CatamountsWCU</t>
  </si>
  <si>
    <t>Texas State BobcatsTXST</t>
  </si>
  <si>
    <t>Weber State WildcatsWEB</t>
  </si>
  <si>
    <t>Florida Gulf Coast EaglesFGCU</t>
  </si>
  <si>
    <t>Drexel DragonsDREX</t>
  </si>
  <si>
    <t>Indiana State SycamoresINST</t>
  </si>
  <si>
    <t>Eastern Washington EaglesEWU</t>
  </si>
  <si>
    <t>Radford HighlandersRAD</t>
  </si>
  <si>
    <t>Georgia Southern EaglesGASO</t>
  </si>
  <si>
    <t>American University EaglesAMER</t>
  </si>
  <si>
    <t>Montana GrizzliesMONT</t>
  </si>
  <si>
    <t>Cal State Fullerton TitansCSUF</t>
  </si>
  <si>
    <t>La Salle ExplorersLAS</t>
  </si>
  <si>
    <t>Colgate RaidersCOLG</t>
  </si>
  <si>
    <t>Old Dominion MonarchsODU</t>
  </si>
  <si>
    <t>Buffalo BullsBUF</t>
  </si>
  <si>
    <t>Elon PhoenixELON</t>
  </si>
  <si>
    <t>Longwood LancersLONG</t>
  </si>
  <si>
    <t>Southern Miss Golden EaglesUSM</t>
  </si>
  <si>
    <t>Nicholls ColonelsNICH</t>
  </si>
  <si>
    <t>Iona GaelsIONA</t>
  </si>
  <si>
    <t>San José State SpartansSJSU</t>
  </si>
  <si>
    <t>San Diego TorerosUSD</t>
  </si>
  <si>
    <t>UNC Asheville BulldogsUNCA</t>
  </si>
  <si>
    <t>Utah Tech TrailblazersUTU</t>
  </si>
  <si>
    <t>New Orleans PrivateersUNO</t>
  </si>
  <si>
    <t>Lamar CardinalsLAM</t>
  </si>
  <si>
    <t>Purdue Fort Wayne MastodonsPFW</t>
  </si>
  <si>
    <t>Loyola Chicago RamblersLUC</t>
  </si>
  <si>
    <t>Wofford TerriersWOF</t>
  </si>
  <si>
    <t>Milwaukee PanthersMILW</t>
  </si>
  <si>
    <t>Green Bay PhoenixGB</t>
  </si>
  <si>
    <t>Coastal Carolina ChanticleersCCU</t>
  </si>
  <si>
    <t>Bethune-Cookman WildcatsBCU</t>
  </si>
  <si>
    <t>Incarnate Word CardinalsUIW</t>
  </si>
  <si>
    <t>Saint Peter's PeacocksSPU</t>
  </si>
  <si>
    <t>Charleston Southern BuccaneersCHSO</t>
  </si>
  <si>
    <t>Southeast Missouri State RedhawksSEMO</t>
  </si>
  <si>
    <t>Eastern Michigan EaglesEMU</t>
  </si>
  <si>
    <t>Stony Brook SeawolvesSTBK</t>
  </si>
  <si>
    <t>Fairfield StagsFAIR</t>
  </si>
  <si>
    <t>SIU Edwardsville CougarsSIUE</t>
  </si>
  <si>
    <t>East Carolina PiratesECU</t>
  </si>
  <si>
    <t>Princeton TigersPRIN</t>
  </si>
  <si>
    <t>Detroit Mercy TitansDETM</t>
  </si>
  <si>
    <t>Chattanooga MocsUTC</t>
  </si>
  <si>
    <t>Lindenwood LionsLIN</t>
  </si>
  <si>
    <t>Dartmouth Big GreenDART</t>
  </si>
  <si>
    <t>Southern JaguarsSOU</t>
  </si>
  <si>
    <t>Brown BearsBRWN</t>
  </si>
  <si>
    <t>Hampton PiratesHAMP</t>
  </si>
  <si>
    <t>UTEP MinersUTEP</t>
  </si>
  <si>
    <t>Presbyterian Blue HosePRES</t>
  </si>
  <si>
    <t>Jacksonville DolphinsJAX</t>
  </si>
  <si>
    <t>Cal Poly MustangsCP</t>
  </si>
  <si>
    <t>Denver PioneersDEN</t>
  </si>
  <si>
    <t>Tarleton State TexansTAR</t>
  </si>
  <si>
    <t>Ball State CardinalsBALL</t>
  </si>
  <si>
    <t>Eastern Kentucky ColonelsEKU</t>
  </si>
  <si>
    <t>Portland PilotsPORT</t>
  </si>
  <si>
    <t>UNC Greensboro SpartansUNCG</t>
  </si>
  <si>
    <t>Abilene Christian WildcatsACU</t>
  </si>
  <si>
    <t>Omaha MavericksOMA</t>
  </si>
  <si>
    <t>Norfolk State SpartansNORF</t>
  </si>
  <si>
    <t>Mount St. Mary's MountaineersMSM</t>
  </si>
  <si>
    <t>Long Beach State BeachLBSU</t>
  </si>
  <si>
    <t>Northeastern HuskiesNE</t>
  </si>
  <si>
    <t>UC Riverside HighlandersUCR</t>
  </si>
  <si>
    <t>SE Louisiana LionsSELA</t>
  </si>
  <si>
    <t>Sacred Heart PioneersSHU</t>
  </si>
  <si>
    <t>Central Michigan ChippewasCMU</t>
  </si>
  <si>
    <t>Mercyhurst LakersMERC</t>
  </si>
  <si>
    <t>North Dakota Fighting HawksUND</t>
  </si>
  <si>
    <t>Central Connecticut Blue DevilsCCSU</t>
  </si>
  <si>
    <t>Pepperdine WavesPEPP</t>
  </si>
  <si>
    <t>Lehigh Mountain HawksLEH</t>
  </si>
  <si>
    <t>Delaware Blue HensDEL</t>
  </si>
  <si>
    <t>Morehead State EaglesMORE</t>
  </si>
  <si>
    <t>Northwestern State DemonsNWST</t>
  </si>
  <si>
    <t>Bellarmine KnightsBELL</t>
  </si>
  <si>
    <t>Southern Utah ThunderbirdsSUU</t>
  </si>
  <si>
    <t>Georgia State PanthersGAST</t>
  </si>
  <si>
    <t>Western Michigan BroncosWMU</t>
  </si>
  <si>
    <t>Grambling TigersGRAM</t>
  </si>
  <si>
    <t>South Carolina Upstate SpartansUPST</t>
  </si>
  <si>
    <t>UAlbany Great DanesUALB</t>
  </si>
  <si>
    <t>Le Moyne DolphinsLEM</t>
  </si>
  <si>
    <t>Idaho State BengalsIDST</t>
  </si>
  <si>
    <t>North Carolina A&amp;T AggiesNCAT</t>
  </si>
  <si>
    <t>Sacramento State HornetsSAC</t>
  </si>
  <si>
    <t>East Texas A&amp;M LionsETAM</t>
  </si>
  <si>
    <t>Little Rock TrojansLR</t>
  </si>
  <si>
    <t>UMass Lowell River HawksUML</t>
  </si>
  <si>
    <t>Evansville Purple AcesEVAN</t>
  </si>
  <si>
    <t>South Dakota CoyotesSDAK</t>
  </si>
  <si>
    <t>Louisiana Ragin' CajunsUL</t>
  </si>
  <si>
    <t>Texas Southern TigersTXSO</t>
  </si>
  <si>
    <t>Loyola Maryland GreyhoundsL-MD</t>
  </si>
  <si>
    <t>Lafayette LeopardsLAF</t>
  </si>
  <si>
    <t>Houston Christian HuskiesHCU</t>
  </si>
  <si>
    <t>Cleveland State VikingsCLE</t>
  </si>
  <si>
    <t>IU Indianapolis JaguarsIUIN</t>
  </si>
  <si>
    <t>West Georgia WolvesWGA</t>
  </si>
  <si>
    <t>Northern Arizona LumberjacksNAU</t>
  </si>
  <si>
    <t>UTSA RoadrunnersUTSA</t>
  </si>
  <si>
    <t>Tennessee Tech Golden EaglesTNTC</t>
  </si>
  <si>
    <t>Oral Roberts Golden EaglesORU</t>
  </si>
  <si>
    <t>Florida A&amp;M RattlersFAMU</t>
  </si>
  <si>
    <t>Manhattan JaspersMAN</t>
  </si>
  <si>
    <t>Alabama A&amp;M BulldogsAAMU</t>
  </si>
  <si>
    <t>New Haven ChargersNHVN</t>
  </si>
  <si>
    <t>Alabama State HornetsALST</t>
  </si>
  <si>
    <t>Wagner SeahawksWAG</t>
  </si>
  <si>
    <t>Stonehill SkyhawksSTO</t>
  </si>
  <si>
    <t>Eastern Illinois PanthersEIU</t>
  </si>
  <si>
    <t>Fairleigh Dickinson KnightsFDU</t>
  </si>
  <si>
    <t>Cal State Bakersfield RoadrunnersCSUB</t>
  </si>
  <si>
    <t>Arkansas-Pine Bluff Golden LionsUAPB</t>
  </si>
  <si>
    <t>Maine Black BearsME</t>
  </si>
  <si>
    <t>Holy Cross CrusadersHC</t>
  </si>
  <si>
    <t>Stetson HattersSTET</t>
  </si>
  <si>
    <t>Northern Illinois HuskiesNIU</t>
  </si>
  <si>
    <t>North Florida OspreysUNF</t>
  </si>
  <si>
    <t>North Alabama LionsUNA</t>
  </si>
  <si>
    <t>Bucknell BisonBUCK</t>
  </si>
  <si>
    <t>NJIT HighlandersNJIT</t>
  </si>
  <si>
    <t>Army Black KnightsARMY</t>
  </si>
  <si>
    <t>New Hampshire WildcatsUNH</t>
  </si>
  <si>
    <t>Southern Indiana Screaming EaglesUSI</t>
  </si>
  <si>
    <t>North Carolina Central EaglesNCCU</t>
  </si>
  <si>
    <t>Maryland Eastern Shore HawksUMES</t>
  </si>
  <si>
    <t>Saint Francis Red FlashSFPA</t>
  </si>
  <si>
    <t>Niagara Purple EaglesNIA</t>
  </si>
  <si>
    <t>Chicago State CougarsCHST</t>
  </si>
  <si>
    <t>Bryant BulldogsBRY</t>
  </si>
  <si>
    <t>Canisius Golden GriffinsCAN</t>
  </si>
  <si>
    <t>Jackson State TigersJKST</t>
  </si>
  <si>
    <t>Morgan State BearsMORG</t>
  </si>
  <si>
    <t>The Citadel BulldogsCIT</t>
  </si>
  <si>
    <t>UL Monroe WarhawksULM</t>
  </si>
  <si>
    <t>VMI KeydetsVMI</t>
  </si>
  <si>
    <t>Air Force FalconsAF</t>
  </si>
  <si>
    <t>Alcorn State BravesALCN</t>
  </si>
  <si>
    <t>Binghamton BearcatsBING</t>
  </si>
  <si>
    <t>Rider BroncsRID</t>
  </si>
  <si>
    <t>South Carolina State BulldogsSCST</t>
  </si>
  <si>
    <t>Kansas City RoosKC</t>
  </si>
  <si>
    <t>Delaware State HornetsDSU</t>
  </si>
  <si>
    <t>Western Illinois LeathernecksWIU</t>
  </si>
  <si>
    <t>Gardner-Webb Runnin' BulldogsGWEB</t>
  </si>
  <si>
    <t>Coppin State EaglesCOPP</t>
  </si>
  <si>
    <t>Mississippi Valley State Delta DevilsMVSU</t>
  </si>
  <si>
    <t>27-6</t>
  </si>
  <si>
    <t>30-3</t>
  </si>
  <si>
    <t>30.0-3.0</t>
  </si>
  <si>
    <t>24-8</t>
  </si>
  <si>
    <t>24.6-8.4</t>
  </si>
  <si>
    <t>23.0-10.0</t>
  </si>
  <si>
    <t>22.4-10.6</t>
  </si>
  <si>
    <t>24.0-8.0</t>
  </si>
  <si>
    <t>26-8</t>
  </si>
  <si>
    <t>26.0-8.0</t>
  </si>
  <si>
    <t>28-5</t>
  </si>
  <si>
    <t>28.0-5.0</t>
  </si>
  <si>
    <t>19.0-14.0</t>
  </si>
  <si>
    <t>31-1</t>
  </si>
  <si>
    <t>31.0-1.0</t>
  </si>
  <si>
    <t>25.0-7.0</t>
  </si>
  <si>
    <t>24-10</t>
  </si>
  <si>
    <t>24.0-10.0</t>
  </si>
  <si>
    <t>21-14</t>
  </si>
  <si>
    <t>21.0-14.0</t>
  </si>
  <si>
    <t>18-16</t>
  </si>
  <si>
    <t>18.0-16.0</t>
  </si>
  <si>
    <t>9.0-24.0</t>
  </si>
  <si>
    <t>17-17</t>
  </si>
  <si>
    <t>17.0-17.0</t>
  </si>
  <si>
    <t>12.0-18.0</t>
  </si>
  <si>
    <t>14.0-16.0</t>
  </si>
  <si>
    <t>0-14</t>
  </si>
  <si>
    <t>25-8</t>
  </si>
  <si>
    <t>28-1</t>
  </si>
  <si>
    <t>22-7</t>
  </si>
  <si>
    <t>10-22</t>
  </si>
  <si>
    <t>12-21</t>
  </si>
  <si>
    <t>20-5</t>
  </si>
  <si>
    <t>8-24</t>
  </si>
  <si>
    <t>15-7</t>
  </si>
  <si>
    <t>5-14</t>
  </si>
  <si>
    <t>9-24</t>
  </si>
  <si>
    <t>11-13</t>
  </si>
  <si>
    <t>12-11</t>
  </si>
  <si>
    <t>13-9</t>
  </si>
  <si>
    <t>8-11</t>
  </si>
  <si>
    <t>9-23</t>
  </si>
  <si>
    <t>3-29</t>
  </si>
  <si>
    <t>SCU / TEX</t>
  </si>
  <si>
    <t>SMU / UCF</t>
  </si>
  <si>
    <t>LIU / HOW</t>
  </si>
  <si>
    <t>Kennesaw State</t>
  </si>
  <si>
    <t>Owls</t>
  </si>
  <si>
    <t>ORU</t>
  </si>
  <si>
    <t>JXST</t>
  </si>
  <si>
    <t>Lancers</t>
  </si>
  <si>
    <t>UTA</t>
  </si>
  <si>
    <t>TAR</t>
  </si>
  <si>
    <t>32-2</t>
  </si>
  <si>
    <t>17-2</t>
  </si>
  <si>
    <t>31-2</t>
  </si>
  <si>
    <t>28-6</t>
  </si>
  <si>
    <t>29-5</t>
  </si>
  <si>
    <t>22-5</t>
  </si>
  <si>
    <t>15-20</t>
  </si>
  <si>
    <t>13-13</t>
  </si>
  <si>
    <t>18-3</t>
  </si>
  <si>
    <t>21-4</t>
  </si>
  <si>
    <t>22-3</t>
  </si>
  <si>
    <t>14-11</t>
  </si>
  <si>
    <t>15-10</t>
  </si>
  <si>
    <t>10-14</t>
  </si>
  <si>
    <t>5-22</t>
  </si>
  <si>
    <t>TEAM</t>
  </si>
  <si>
    <t>24-5</t>
  </si>
  <si>
    <t>15-13</t>
  </si>
  <si>
    <t>32.0-2.0</t>
  </si>
  <si>
    <t>31.7-2.3</t>
  </si>
  <si>
    <t>28.0-6.0</t>
  </si>
  <si>
    <t>26.3-8.7</t>
  </si>
  <si>
    <t>29.0-5.0</t>
  </si>
  <si>
    <t>26.6-7.4</t>
  </si>
  <si>
    <t>25.4-8.6</t>
  </si>
  <si>
    <t>25.0-8.0</t>
  </si>
  <si>
    <t>15.0-20.0</t>
  </si>
  <si>
    <t>23.4-10.6</t>
  </si>
  <si>
    <t>24.7-5.3</t>
  </si>
  <si>
    <t>15.0-13.0</t>
  </si>
  <si>
    <t>17.3-11.7</t>
  </si>
  <si>
    <t>PENN</t>
  </si>
  <si>
    <t>Wichita State</t>
  </si>
  <si>
    <t>Quakers</t>
  </si>
  <si>
    <t>Pennsylvania QuakersPennsylvania Quakers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</si>
</sst>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8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b/>
      <sz val="11"/>
      <color theme="6" tint="0.7999816888943144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color theme="1"/>
      <name val="Cambria"/>
      <family val="1"/>
    </font>
    <font>
      <i/>
      <sz val="14"/>
      <color theme="1"/>
      <name val="Cambria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3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sz val="11"/>
      <color theme="1"/>
      <name val="Baskerville Old Face"/>
      <family val="1"/>
    </font>
    <font>
      <b/>
      <sz val="13"/>
      <color theme="3"/>
      <name val="Baskerville Old Face"/>
      <family val="1"/>
    </font>
    <font>
      <b/>
      <sz val="11"/>
      <color theme="1"/>
      <name val="Baskerville Old Face"/>
      <family val="1"/>
    </font>
    <font>
      <sz val="12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i/>
      <sz val="12"/>
      <color rgb="FF002060"/>
      <name val="Calibri"/>
      <family val="2"/>
      <scheme val="minor"/>
    </font>
    <font>
      <sz val="12"/>
      <color rgb="FF002060"/>
      <name val="Cambria"/>
      <family val="1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9" tint="-0.499984740745262"/>
      <name val="Bookman Old Style"/>
      <family val="1"/>
    </font>
    <font>
      <b/>
      <sz val="11"/>
      <color theme="3"/>
      <name val="Calibri"/>
      <family val="2"/>
      <scheme val="minor"/>
    </font>
    <font>
      <sz val="12"/>
      <name val="Cambria"/>
      <family val="1"/>
    </font>
    <font>
      <sz val="11"/>
      <color theme="7"/>
      <name val="Cambria"/>
      <family val="1"/>
    </font>
    <font>
      <sz val="11"/>
      <color theme="1"/>
      <name val="Cambria"/>
      <family val="1"/>
    </font>
    <font>
      <sz val="11"/>
      <color rgb="FFC00000"/>
      <name val="Cambria"/>
      <family val="1"/>
    </font>
    <font>
      <sz val="11"/>
      <color theme="0"/>
      <name val="Cambria"/>
      <family val="1"/>
    </font>
    <font>
      <sz val="11"/>
      <color rgb="FF002060"/>
      <name val="Cambria"/>
      <family val="1"/>
    </font>
    <font>
      <sz val="11"/>
      <color theme="2"/>
      <name val="Cambria"/>
      <family val="1"/>
    </font>
    <font>
      <sz val="11"/>
      <color rgb="FF00B0F0"/>
      <name val="Cambria"/>
      <family val="1"/>
    </font>
    <font>
      <sz val="11"/>
      <color theme="8" tint="0.59999389629810485"/>
      <name val="Cambria"/>
      <family val="1"/>
    </font>
    <font>
      <sz val="11"/>
      <color rgb="FF00B050"/>
      <name val="Cambria"/>
      <family val="1"/>
    </font>
    <font>
      <sz val="11"/>
      <color rgb="FFFF0000"/>
      <name val="Cambria"/>
      <family val="1"/>
    </font>
    <font>
      <sz val="11"/>
      <color rgb="FFFFFF00"/>
      <name val="Cambria"/>
      <family val="1"/>
    </font>
    <font>
      <sz val="11"/>
      <color rgb="FF92D050"/>
      <name val="Cambria"/>
      <family val="1"/>
    </font>
    <font>
      <sz val="11"/>
      <name val="Cambria"/>
      <family val="1"/>
    </font>
    <font>
      <b/>
      <sz val="13"/>
      <color theme="3"/>
      <name val="Cambria"/>
      <family val="1"/>
    </font>
    <font>
      <b/>
      <sz val="16"/>
      <color theme="3"/>
      <name val="Calibri"/>
      <family val="2"/>
      <scheme val="minor"/>
    </font>
    <font>
      <b/>
      <sz val="16"/>
      <color theme="3"/>
      <name val="Cambria"/>
      <family val="1"/>
    </font>
    <font>
      <b/>
      <sz val="16"/>
      <color rgb="FF3F3F7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A7D00"/>
      <name val="Calibri"/>
      <family val="2"/>
      <scheme val="minor"/>
    </font>
    <font>
      <sz val="16"/>
      <name val="Cambria"/>
      <family val="1"/>
    </font>
    <font>
      <sz val="16"/>
      <color theme="1"/>
      <name val="Calibri"/>
      <family val="2"/>
      <scheme val="minor"/>
    </font>
    <font>
      <b/>
      <sz val="12"/>
      <color theme="7"/>
      <name val="Cambria"/>
      <family val="1"/>
    </font>
    <font>
      <b/>
      <sz val="12"/>
      <color theme="0"/>
      <name val="Cambria"/>
      <family val="1"/>
    </font>
    <font>
      <b/>
      <sz val="12"/>
      <color rgb="FF002060"/>
      <name val="Cambria"/>
      <family val="1"/>
    </font>
    <font>
      <b/>
      <sz val="12"/>
      <color theme="1"/>
      <name val="Cambria"/>
      <family val="1"/>
    </font>
    <font>
      <b/>
      <sz val="12"/>
      <color rgb="FF00B0F0"/>
      <name val="Cambria"/>
      <family val="1"/>
    </font>
    <font>
      <b/>
      <sz val="12"/>
      <color rgb="FFC00000"/>
      <name val="Cambria"/>
      <family val="1"/>
    </font>
    <font>
      <b/>
      <sz val="12"/>
      <color theme="2"/>
      <name val="Cambria"/>
      <family val="1"/>
    </font>
    <font>
      <b/>
      <sz val="12"/>
      <color theme="8" tint="0.59999389629810485"/>
      <name val="Cambria"/>
      <family val="1"/>
    </font>
    <font>
      <b/>
      <sz val="12"/>
      <color rgb="FF00B050"/>
      <name val="Cambria"/>
      <family val="1"/>
    </font>
    <font>
      <b/>
      <sz val="12"/>
      <color rgb="FFFF0000"/>
      <name val="Cambria"/>
      <family val="1"/>
    </font>
    <font>
      <b/>
      <sz val="12"/>
      <color rgb="FFFFFF00"/>
      <name val="Cambria"/>
      <family val="1"/>
    </font>
    <font>
      <b/>
      <sz val="12"/>
      <color rgb="FF92D050"/>
      <name val="Cambria"/>
      <family val="1"/>
    </font>
    <font>
      <b/>
      <sz val="11"/>
      <color theme="1"/>
      <name val="Cambria"/>
      <family val="1"/>
    </font>
    <font>
      <b/>
      <sz val="14"/>
      <color theme="1"/>
      <name val="Calibri"/>
      <family val="2"/>
      <scheme val="minor"/>
    </font>
    <font>
      <b/>
      <sz val="16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5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ck">
        <color theme="4" tint="0.499984740745262"/>
      </bottom>
      <diagonal/>
    </border>
    <border>
      <left style="thin">
        <color indexed="64"/>
      </left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ck">
        <color theme="4" tint="0.499984740745262"/>
      </bottom>
      <diagonal/>
    </border>
    <border>
      <left style="medium">
        <color indexed="64"/>
      </left>
      <right style="medium">
        <color indexed="64"/>
      </right>
      <top/>
      <bottom style="thick">
        <color theme="4" tint="0.499984740745262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" fillId="0" borderId="1" applyNumberFormat="0" applyFill="0" applyAlignment="0" applyProtection="0"/>
    <xf numFmtId="0" fontId="6" fillId="18" borderId="2" applyNumberFormat="0" applyFont="0" applyAlignment="0" applyProtection="0"/>
    <xf numFmtId="0" fontId="1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25" fillId="27" borderId="0" applyNumberFormat="0" applyBorder="0" applyAlignment="0" applyProtection="0"/>
    <xf numFmtId="0" fontId="27" fillId="30" borderId="14" applyNumberFormat="0" applyAlignment="0" applyProtection="0"/>
    <xf numFmtId="0" fontId="28" fillId="31" borderId="15" applyNumberFormat="0" applyAlignment="0" applyProtection="0"/>
    <xf numFmtId="0" fontId="29" fillId="31" borderId="14" applyNumberFormat="0" applyAlignment="0" applyProtection="0"/>
    <xf numFmtId="0" fontId="31" fillId="0" borderId="30" applyNumberFormat="0" applyFill="0" applyAlignment="0" applyProtection="0"/>
    <xf numFmtId="0" fontId="3" fillId="0" borderId="36" applyNumberFormat="0" applyFill="0" applyAlignment="0" applyProtection="0"/>
    <xf numFmtId="9" fontId="6" fillId="0" borderId="0" applyFont="0" applyFill="0" applyBorder="0" applyAlignment="0" applyProtection="0"/>
    <xf numFmtId="0" fontId="44" fillId="0" borderId="40" applyNumberFormat="0" applyFill="0" applyAlignment="0" applyProtection="0"/>
    <xf numFmtId="0" fontId="6" fillId="36" borderId="0" applyNumberFormat="0" applyBorder="0" applyAlignment="0" applyProtection="0"/>
  </cellStyleXfs>
  <cellXfs count="495">
    <xf numFmtId="0" fontId="0" fillId="0" borderId="0" xfId="0"/>
    <xf numFmtId="0" fontId="0" fillId="0" borderId="0" xfId="0" applyAlignment="1">
      <alignment horizontal="center"/>
    </xf>
    <xf numFmtId="0" fontId="1" fillId="0" borderId="1" xfId="1" applyAlignment="1">
      <alignment horizontal="center"/>
    </xf>
    <xf numFmtId="0" fontId="2" fillId="9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8" fillId="14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13" fillId="16" borderId="0" xfId="0" applyFont="1" applyFill="1" applyAlignment="1">
      <alignment horizontal="center"/>
    </xf>
    <xf numFmtId="0" fontId="18" fillId="0" borderId="0" xfId="3" applyAlignment="1">
      <alignment horizontal="center"/>
    </xf>
    <xf numFmtId="0" fontId="1" fillId="18" borderId="2" xfId="2" applyFont="1" applyAlignment="1">
      <alignment horizontal="center"/>
    </xf>
    <xf numFmtId="0" fontId="0" fillId="18" borderId="2" xfId="2" applyFont="1" applyAlignment="1">
      <alignment horizontal="center"/>
    </xf>
    <xf numFmtId="0" fontId="4" fillId="11" borderId="0" xfId="0" applyFont="1" applyFill="1" applyAlignment="1">
      <alignment horizontal="center"/>
    </xf>
    <xf numFmtId="0" fontId="2" fillId="5" borderId="0" xfId="4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3" borderId="0" xfId="4" applyFont="1" applyFill="1" applyAlignment="1">
      <alignment horizontal="center"/>
    </xf>
    <xf numFmtId="0" fontId="22" fillId="25" borderId="0" xfId="0" applyFont="1" applyFill="1" applyAlignment="1">
      <alignment horizontal="center" vertical="center"/>
    </xf>
    <xf numFmtId="0" fontId="22" fillId="21" borderId="0" xfId="0" applyFont="1" applyFill="1" applyAlignment="1">
      <alignment horizontal="center" vertical="center"/>
    </xf>
    <xf numFmtId="0" fontId="22" fillId="20" borderId="0" xfId="0" applyFont="1" applyFill="1" applyAlignment="1">
      <alignment horizontal="center" vertical="center"/>
    </xf>
    <xf numFmtId="0" fontId="22" fillId="24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24" fillId="12" borderId="0" xfId="0" applyFont="1" applyFill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4" fillId="12" borderId="0" xfId="4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2" fillId="3" borderId="0" xfId="4" applyFont="1" applyFill="1" applyAlignment="1">
      <alignment horizontal="center"/>
    </xf>
    <xf numFmtId="0" fontId="4" fillId="4" borderId="0" xfId="4" applyFont="1" applyFill="1" applyAlignment="1">
      <alignment horizontal="center"/>
    </xf>
    <xf numFmtId="0" fontId="2" fillId="14" borderId="0" xfId="4" applyFont="1" applyFill="1" applyAlignment="1">
      <alignment horizontal="center"/>
    </xf>
    <xf numFmtId="0" fontId="1" fillId="0" borderId="7" xfId="1" applyFill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6" xfId="4" applyFont="1" applyFill="1" applyBorder="1" applyAlignment="1">
      <alignment horizontal="center"/>
    </xf>
    <xf numFmtId="0" fontId="6" fillId="18" borderId="2" xfId="2" applyFont="1" applyAlignment="1">
      <alignment horizontal="center"/>
    </xf>
    <xf numFmtId="0" fontId="1" fillId="0" borderId="13" xfId="1" applyBorder="1" applyAlignment="1">
      <alignment horizontal="center"/>
    </xf>
    <xf numFmtId="0" fontId="0" fillId="0" borderId="12" xfId="0" applyBorder="1" applyAlignment="1">
      <alignment horizontal="center"/>
    </xf>
    <xf numFmtId="0" fontId="26" fillId="12" borderId="12" xfId="0" applyFont="1" applyFill="1" applyBorder="1" applyAlignment="1">
      <alignment horizontal="center"/>
    </xf>
    <xf numFmtId="0" fontId="0" fillId="21" borderId="0" xfId="0" applyFill="1"/>
    <xf numFmtId="0" fontId="0" fillId="12" borderId="0" xfId="0" applyFill="1"/>
    <xf numFmtId="0" fontId="17" fillId="12" borderId="0" xfId="0" applyFont="1" applyFill="1"/>
    <xf numFmtId="2" fontId="0" fillId="12" borderId="0" xfId="0" applyNumberFormat="1" applyFill="1"/>
    <xf numFmtId="2" fontId="0" fillId="20" borderId="5" xfId="0" applyNumberFormat="1" applyFill="1" applyBorder="1"/>
    <xf numFmtId="0" fontId="0" fillId="20" borderId="5" xfId="0" applyFill="1" applyBorder="1"/>
    <xf numFmtId="16" fontId="0" fillId="0" borderId="0" xfId="0" applyNumberFormat="1"/>
    <xf numFmtId="0" fontId="20" fillId="12" borderId="0" xfId="0" applyFont="1" applyFill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0" fontId="1" fillId="29" borderId="7" xfId="1" applyFill="1" applyBorder="1" applyAlignment="1">
      <alignment horizontal="center"/>
    </xf>
    <xf numFmtId="0" fontId="6" fillId="29" borderId="6" xfId="0" applyFont="1" applyFill="1" applyBorder="1" applyAlignment="1">
      <alignment horizontal="center"/>
    </xf>
    <xf numFmtId="0" fontId="0" fillId="29" borderId="6" xfId="0" applyFill="1" applyBorder="1" applyAlignment="1">
      <alignment horizontal="center"/>
    </xf>
    <xf numFmtId="0" fontId="26" fillId="12" borderId="0" xfId="0" applyFont="1" applyFill="1"/>
    <xf numFmtId="0" fontId="29" fillId="31" borderId="16" xfId="8" applyBorder="1"/>
    <xf numFmtId="0" fontId="27" fillId="30" borderId="16" xfId="6" applyBorder="1"/>
    <xf numFmtId="0" fontId="27" fillId="30" borderId="14" xfId="6"/>
    <xf numFmtId="0" fontId="6" fillId="12" borderId="0" xfId="0" applyFont="1" applyFill="1" applyAlignment="1">
      <alignment horizontal="center"/>
    </xf>
    <xf numFmtId="0" fontId="1" fillId="24" borderId="28" xfId="1" applyFill="1" applyBorder="1" applyAlignment="1">
      <alignment horizontal="center"/>
    </xf>
    <xf numFmtId="0" fontId="6" fillId="24" borderId="29" xfId="0" applyFont="1" applyFill="1" applyBorder="1" applyAlignment="1">
      <alignment horizontal="center"/>
    </xf>
    <xf numFmtId="0" fontId="6" fillId="24" borderId="6" xfId="0" applyFont="1" applyFill="1" applyBorder="1" applyAlignment="1">
      <alignment horizontal="center"/>
    </xf>
    <xf numFmtId="0" fontId="0" fillId="24" borderId="29" xfId="0" applyFill="1" applyBorder="1" applyAlignment="1">
      <alignment horizontal="center"/>
    </xf>
    <xf numFmtId="0" fontId="0" fillId="24" borderId="6" xfId="0" applyFill="1" applyBorder="1" applyAlignment="1">
      <alignment horizontal="center"/>
    </xf>
    <xf numFmtId="0" fontId="0" fillId="12" borderId="0" xfId="0" applyFill="1" applyAlignment="1">
      <alignment horizontal="center"/>
    </xf>
    <xf numFmtId="9" fontId="0" fillId="12" borderId="0" xfId="0" applyNumberFormat="1" applyFill="1"/>
    <xf numFmtId="0" fontId="1" fillId="12" borderId="1" xfId="1" applyFill="1" applyAlignment="1">
      <alignment horizontal="center"/>
    </xf>
    <xf numFmtId="17" fontId="0" fillId="0" borderId="0" xfId="0" applyNumberFormat="1"/>
    <xf numFmtId="0" fontId="0" fillId="20" borderId="29" xfId="0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20" borderId="6" xfId="0" applyFill="1" applyBorder="1" applyAlignment="1">
      <alignment horizontal="center"/>
    </xf>
    <xf numFmtId="0" fontId="34" fillId="20" borderId="29" xfId="0" applyFont="1" applyFill="1" applyBorder="1" applyAlignment="1">
      <alignment horizontal="center"/>
    </xf>
    <xf numFmtId="0" fontId="34" fillId="20" borderId="0" xfId="0" applyFont="1" applyFill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5" borderId="29" xfId="0" applyFont="1" applyFill="1" applyBorder="1" applyAlignment="1">
      <alignment horizontal="center"/>
    </xf>
    <xf numFmtId="0" fontId="34" fillId="25" borderId="0" xfId="0" applyFont="1" applyFill="1" applyAlignment="1">
      <alignment horizontal="center"/>
    </xf>
    <xf numFmtId="0" fontId="34" fillId="25" borderId="6" xfId="0" applyFont="1" applyFill="1" applyBorder="1" applyAlignment="1">
      <alignment horizontal="center"/>
    </xf>
    <xf numFmtId="0" fontId="34" fillId="12" borderId="0" xfId="0" applyFont="1" applyFill="1"/>
    <xf numFmtId="0" fontId="34" fillId="20" borderId="33" xfId="0" applyFont="1" applyFill="1" applyBorder="1" applyAlignment="1">
      <alignment horizontal="center"/>
    </xf>
    <xf numFmtId="0" fontId="34" fillId="20" borderId="31" xfId="0" applyFont="1" applyFill="1" applyBorder="1" applyAlignment="1">
      <alignment horizontal="center"/>
    </xf>
    <xf numFmtId="0" fontId="34" fillId="20" borderId="32" xfId="0" applyFont="1" applyFill="1" applyBorder="1" applyAlignment="1">
      <alignment horizontal="center"/>
    </xf>
    <xf numFmtId="0" fontId="34" fillId="25" borderId="33" xfId="0" applyFont="1" applyFill="1" applyBorder="1" applyAlignment="1">
      <alignment horizontal="center"/>
    </xf>
    <xf numFmtId="0" fontId="34" fillId="25" borderId="31" xfId="0" applyFont="1" applyFill="1" applyBorder="1" applyAlignment="1">
      <alignment horizontal="center"/>
    </xf>
    <xf numFmtId="0" fontId="34" fillId="25" borderId="32" xfId="0" applyFont="1" applyFill="1" applyBorder="1" applyAlignment="1">
      <alignment horizontal="center"/>
    </xf>
    <xf numFmtId="0" fontId="34" fillId="12" borderId="31" xfId="0" applyFont="1" applyFill="1" applyBorder="1"/>
    <xf numFmtId="0" fontId="35" fillId="12" borderId="34" xfId="9" applyFont="1" applyFill="1" applyBorder="1"/>
    <xf numFmtId="0" fontId="35" fillId="12" borderId="30" xfId="9" applyFont="1" applyFill="1"/>
    <xf numFmtId="0" fontId="36" fillId="12" borderId="6" xfId="0" applyFont="1" applyFill="1" applyBorder="1"/>
    <xf numFmtId="0" fontId="36" fillId="12" borderId="32" xfId="0" applyFont="1" applyFill="1" applyBorder="1"/>
    <xf numFmtId="0" fontId="3" fillId="12" borderId="6" xfId="0" applyFont="1" applyFill="1" applyBorder="1"/>
    <xf numFmtId="0" fontId="36" fillId="25" borderId="6" xfId="0" applyFont="1" applyFill="1" applyBorder="1"/>
    <xf numFmtId="0" fontId="34" fillId="25" borderId="0" xfId="0" applyFont="1" applyFill="1"/>
    <xf numFmtId="0" fontId="36" fillId="25" borderId="32" xfId="0" applyFont="1" applyFill="1" applyBorder="1"/>
    <xf numFmtId="0" fontId="34" fillId="25" borderId="31" xfId="0" applyFont="1" applyFill="1" applyBorder="1"/>
    <xf numFmtId="0" fontId="34" fillId="12" borderId="29" xfId="0" applyFont="1" applyFill="1" applyBorder="1" applyAlignment="1">
      <alignment horizontal="center"/>
    </xf>
    <xf numFmtId="0" fontId="34" fillId="12" borderId="0" xfId="0" applyFont="1" applyFill="1" applyAlignment="1">
      <alignment horizontal="center"/>
    </xf>
    <xf numFmtId="0" fontId="34" fillId="12" borderId="6" xfId="0" applyFont="1" applyFill="1" applyBorder="1" applyAlignment="1">
      <alignment horizontal="center"/>
    </xf>
    <xf numFmtId="0" fontId="34" fillId="12" borderId="33" xfId="0" applyFont="1" applyFill="1" applyBorder="1" applyAlignment="1">
      <alignment horizontal="center"/>
    </xf>
    <xf numFmtId="0" fontId="34" fillId="12" borderId="31" xfId="0" applyFont="1" applyFill="1" applyBorder="1" applyAlignment="1">
      <alignment horizontal="center"/>
    </xf>
    <xf numFmtId="0" fontId="34" fillId="12" borderId="32" xfId="0" applyFont="1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36" fillId="20" borderId="29" xfId="0" applyFont="1" applyFill="1" applyBorder="1" applyAlignment="1">
      <alignment horizontal="center"/>
    </xf>
    <xf numFmtId="0" fontId="36" fillId="20" borderId="0" xfId="0" applyFont="1" applyFill="1" applyAlignment="1">
      <alignment horizontal="center"/>
    </xf>
    <xf numFmtId="0" fontId="36" fillId="20" borderId="6" xfId="0" applyFont="1" applyFill="1" applyBorder="1" applyAlignment="1">
      <alignment horizontal="center"/>
    </xf>
    <xf numFmtId="0" fontId="22" fillId="21" borderId="3" xfId="0" applyFont="1" applyFill="1" applyBorder="1" applyAlignment="1">
      <alignment horizontal="center" vertical="center"/>
    </xf>
    <xf numFmtId="0" fontId="22" fillId="25" borderId="3" xfId="0" applyFont="1" applyFill="1" applyBorder="1" applyAlignment="1">
      <alignment horizontal="center" vertical="center"/>
    </xf>
    <xf numFmtId="0" fontId="22" fillId="25" borderId="10" xfId="0" applyFont="1" applyFill="1" applyBorder="1" applyAlignment="1">
      <alignment horizontal="center" vertical="center"/>
    </xf>
    <xf numFmtId="0" fontId="22" fillId="20" borderId="3" xfId="0" applyFont="1" applyFill="1" applyBorder="1" applyAlignment="1">
      <alignment horizontal="center" vertical="center"/>
    </xf>
    <xf numFmtId="0" fontId="22" fillId="24" borderId="3" xfId="0" applyFont="1" applyFill="1" applyBorder="1" applyAlignment="1">
      <alignment horizontal="center" vertical="center"/>
    </xf>
    <xf numFmtId="0" fontId="22" fillId="21" borderId="10" xfId="0" applyFont="1" applyFill="1" applyBorder="1" applyAlignment="1">
      <alignment horizontal="center" vertical="center"/>
    </xf>
    <xf numFmtId="0" fontId="1" fillId="20" borderId="4" xfId="1" applyFill="1" applyBorder="1" applyAlignment="1">
      <alignment horizontal="center"/>
    </xf>
    <xf numFmtId="0" fontId="17" fillId="12" borderId="0" xfId="4" applyFont="1" applyFill="1" applyBorder="1" applyAlignment="1">
      <alignment horizontal="center"/>
    </xf>
    <xf numFmtId="0" fontId="17" fillId="12" borderId="0" xfId="0" applyFont="1" applyFill="1" applyAlignment="1">
      <alignment horizontal="center"/>
    </xf>
    <xf numFmtId="0" fontId="1" fillId="12" borderId="4" xfId="1" applyFill="1" applyBorder="1" applyAlignment="1">
      <alignment horizontal="center"/>
    </xf>
    <xf numFmtId="0" fontId="17" fillId="12" borderId="10" xfId="0" applyFont="1" applyFill="1" applyBorder="1" applyAlignment="1">
      <alignment horizontal="center"/>
    </xf>
    <xf numFmtId="0" fontId="17" fillId="12" borderId="3" xfId="0" applyFont="1" applyFill="1" applyBorder="1" applyAlignment="1">
      <alignment horizontal="center"/>
    </xf>
    <xf numFmtId="0" fontId="32" fillId="12" borderId="0" xfId="3" applyFont="1" applyFill="1" applyAlignment="1">
      <alignment horizontal="center"/>
    </xf>
    <xf numFmtId="0" fontId="1" fillId="33" borderId="7" xfId="1" applyFill="1" applyBorder="1" applyAlignment="1">
      <alignment horizontal="center"/>
    </xf>
    <xf numFmtId="0" fontId="18" fillId="33" borderId="0" xfId="3" applyFill="1" applyAlignment="1">
      <alignment horizontal="center"/>
    </xf>
    <xf numFmtId="2" fontId="18" fillId="33" borderId="6" xfId="3" applyNumberFormat="1" applyFill="1" applyBorder="1" applyAlignment="1">
      <alignment horizontal="center"/>
    </xf>
    <xf numFmtId="0" fontId="3" fillId="20" borderId="0" xfId="0" applyFont="1" applyFill="1" applyAlignment="1">
      <alignment horizontal="center"/>
    </xf>
    <xf numFmtId="0" fontId="17" fillId="20" borderId="3" xfId="0" applyFont="1" applyFill="1" applyBorder="1" applyAlignment="1">
      <alignment horizontal="center"/>
    </xf>
    <xf numFmtId="0" fontId="17" fillId="20" borderId="3" xfId="5" applyFont="1" applyFill="1" applyBorder="1" applyAlignment="1">
      <alignment horizontal="center"/>
    </xf>
    <xf numFmtId="0" fontId="17" fillId="12" borderId="0" xfId="4" applyFont="1" applyFill="1" applyAlignment="1">
      <alignment horizontal="center"/>
    </xf>
    <xf numFmtId="0" fontId="6" fillId="24" borderId="0" xfId="0" applyFont="1" applyFill="1" applyAlignment="1">
      <alignment horizontal="center"/>
    </xf>
    <xf numFmtId="0" fontId="6" fillId="29" borderId="0" xfId="0" applyFont="1" applyFill="1" applyAlignment="1">
      <alignment horizontal="center"/>
    </xf>
    <xf numFmtId="0" fontId="0" fillId="24" borderId="0" xfId="0" applyFill="1" applyAlignment="1">
      <alignment horizontal="center"/>
    </xf>
    <xf numFmtId="0" fontId="0" fillId="29" borderId="0" xfId="0" applyFill="1" applyAlignment="1">
      <alignment horizontal="center"/>
    </xf>
    <xf numFmtId="0" fontId="6" fillId="29" borderId="29" xfId="0" applyFont="1" applyFill="1" applyBorder="1" applyAlignment="1">
      <alignment horizontal="center"/>
    </xf>
    <xf numFmtId="0" fontId="0" fillId="29" borderId="29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1" fillId="33" borderId="28" xfId="1" applyFill="1" applyBorder="1" applyAlignment="1">
      <alignment horizontal="center"/>
    </xf>
    <xf numFmtId="164" fontId="18" fillId="33" borderId="29" xfId="3" applyNumberFormat="1" applyFill="1" applyBorder="1" applyAlignment="1">
      <alignment horizontal="center"/>
    </xf>
    <xf numFmtId="0" fontId="18" fillId="33" borderId="29" xfId="3" applyFill="1" applyBorder="1" applyAlignment="1">
      <alignment horizontal="center"/>
    </xf>
    <xf numFmtId="0" fontId="1" fillId="12" borderId="11" xfId="1" applyFill="1" applyBorder="1" applyAlignment="1">
      <alignment horizontal="center"/>
    </xf>
    <xf numFmtId="0" fontId="0" fillId="32" borderId="0" xfId="0" applyFill="1"/>
    <xf numFmtId="0" fontId="37" fillId="12" borderId="0" xfId="0" applyFont="1" applyFill="1" applyAlignment="1">
      <alignment horizontal="center" vertical="center"/>
    </xf>
    <xf numFmtId="0" fontId="37" fillId="12" borderId="18" xfId="0" applyFont="1" applyFill="1" applyBorder="1" applyAlignment="1">
      <alignment horizontal="center" vertical="center"/>
    </xf>
    <xf numFmtId="0" fontId="37" fillId="12" borderId="21" xfId="0" applyFont="1" applyFill="1" applyBorder="1" applyAlignment="1">
      <alignment horizontal="center" vertical="center"/>
    </xf>
    <xf numFmtId="0" fontId="38" fillId="12" borderId="18" xfId="0" applyFont="1" applyFill="1" applyBorder="1" applyAlignment="1">
      <alignment horizontal="center" vertical="center"/>
    </xf>
    <xf numFmtId="0" fontId="38" fillId="12" borderId="21" xfId="0" applyFont="1" applyFill="1" applyBorder="1" applyAlignment="1">
      <alignment horizontal="center" vertical="center"/>
    </xf>
    <xf numFmtId="0" fontId="37" fillId="12" borderId="23" xfId="0" applyFont="1" applyFill="1" applyBorder="1" applyAlignment="1">
      <alignment horizontal="center" vertical="center"/>
    </xf>
    <xf numFmtId="0" fontId="37" fillId="12" borderId="22" xfId="0" applyFont="1" applyFill="1" applyBorder="1" applyAlignment="1">
      <alignment horizontal="center" vertical="center"/>
    </xf>
    <xf numFmtId="0" fontId="37" fillId="12" borderId="19" xfId="0" applyFont="1" applyFill="1" applyBorder="1" applyAlignment="1">
      <alignment horizontal="center" vertical="center"/>
    </xf>
    <xf numFmtId="0" fontId="37" fillId="12" borderId="20" xfId="0" applyFont="1" applyFill="1" applyBorder="1" applyAlignment="1">
      <alignment horizontal="center" vertical="center"/>
    </xf>
    <xf numFmtId="0" fontId="37" fillId="12" borderId="3" xfId="0" applyFont="1" applyFill="1" applyBorder="1" applyAlignment="1">
      <alignment horizontal="center" vertical="center"/>
    </xf>
    <xf numFmtId="0" fontId="37" fillId="12" borderId="24" xfId="0" applyFont="1" applyFill="1" applyBorder="1" applyAlignment="1">
      <alignment horizontal="center" vertical="center"/>
    </xf>
    <xf numFmtId="0" fontId="38" fillId="12" borderId="19" xfId="0" applyFont="1" applyFill="1" applyBorder="1" applyAlignment="1">
      <alignment horizontal="center" vertical="center"/>
    </xf>
    <xf numFmtId="0" fontId="38" fillId="12" borderId="24" xfId="0" applyFont="1" applyFill="1" applyBorder="1" applyAlignment="1">
      <alignment horizontal="center" vertical="center"/>
    </xf>
    <xf numFmtId="0" fontId="38" fillId="12" borderId="0" xfId="0" applyFont="1" applyFill="1" applyAlignment="1">
      <alignment horizontal="center" vertical="center"/>
    </xf>
    <xf numFmtId="0" fontId="37" fillId="12" borderId="25" xfId="0" applyFont="1" applyFill="1" applyBorder="1" applyAlignment="1">
      <alignment horizontal="center" vertical="center"/>
    </xf>
    <xf numFmtId="0" fontId="40" fillId="12" borderId="0" xfId="0" applyFont="1" applyFill="1" applyAlignment="1">
      <alignment horizontal="center" vertical="center"/>
    </xf>
    <xf numFmtId="0" fontId="39" fillId="12" borderId="0" xfId="0" applyFont="1" applyFill="1" applyAlignment="1">
      <alignment horizontal="center" vertical="center"/>
    </xf>
    <xf numFmtId="0" fontId="37" fillId="12" borderId="0" xfId="0" applyFont="1" applyFill="1" applyAlignment="1">
      <alignment vertical="center"/>
    </xf>
    <xf numFmtId="2" fontId="4" fillId="12" borderId="27" xfId="7" applyNumberFormat="1" applyFont="1" applyFill="1" applyBorder="1"/>
    <xf numFmtId="0" fontId="4" fillId="12" borderId="17" xfId="8" applyFont="1" applyFill="1" applyBorder="1"/>
    <xf numFmtId="0" fontId="38" fillId="12" borderId="17" xfId="8" applyFont="1" applyFill="1" applyBorder="1"/>
    <xf numFmtId="0" fontId="38" fillId="12" borderId="16" xfId="8" applyFont="1" applyFill="1" applyBorder="1"/>
    <xf numFmtId="9" fontId="38" fillId="12" borderId="17" xfId="8" applyNumberFormat="1" applyFont="1" applyFill="1" applyBorder="1"/>
    <xf numFmtId="10" fontId="38" fillId="12" borderId="17" xfId="8" applyNumberFormat="1" applyFont="1" applyFill="1" applyBorder="1"/>
    <xf numFmtId="0" fontId="1" fillId="12" borderId="7" xfId="1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6" xfId="0" applyFill="1" applyBorder="1"/>
    <xf numFmtId="1" fontId="0" fillId="12" borderId="0" xfId="0" applyNumberFormat="1" applyFill="1" applyAlignment="1">
      <alignment horizontal="center"/>
    </xf>
    <xf numFmtId="0" fontId="3" fillId="12" borderId="0" xfId="0" applyFont="1" applyFill="1" applyAlignment="1">
      <alignment horizontal="center"/>
    </xf>
    <xf numFmtId="2" fontId="0" fillId="12" borderId="29" xfId="0" applyNumberFormat="1" applyFill="1" applyBorder="1" applyAlignment="1">
      <alignment horizontal="center"/>
    </xf>
    <xf numFmtId="2" fontId="0" fillId="12" borderId="0" xfId="0" applyNumberFormat="1" applyFill="1" applyAlignment="1">
      <alignment horizontal="center"/>
    </xf>
    <xf numFmtId="2" fontId="0" fillId="12" borderId="8" xfId="0" applyNumberFormat="1" applyFill="1" applyBorder="1" applyAlignment="1">
      <alignment horizontal="center"/>
    </xf>
    <xf numFmtId="0" fontId="5" fillId="12" borderId="0" xfId="4" applyFont="1" applyFill="1" applyAlignment="1">
      <alignment horizontal="center"/>
    </xf>
    <xf numFmtId="0" fontId="7" fillId="6" borderId="0" xfId="4" applyFont="1" applyFill="1" applyAlignment="1">
      <alignment horizontal="center"/>
    </xf>
    <xf numFmtId="0" fontId="4" fillId="28" borderId="0" xfId="4" applyFont="1" applyFill="1" applyAlignment="1">
      <alignment horizontal="center"/>
    </xf>
    <xf numFmtId="16" fontId="1" fillId="12" borderId="1" xfId="1" applyNumberFormat="1" applyFill="1" applyAlignment="1">
      <alignment horizontal="center"/>
    </xf>
    <xf numFmtId="0" fontId="41" fillId="12" borderId="0" xfId="0" applyFont="1" applyFill="1" applyAlignment="1">
      <alignment horizontal="center"/>
    </xf>
    <xf numFmtId="165" fontId="37" fillId="12" borderId="0" xfId="0" applyNumberFormat="1" applyFont="1" applyFill="1" applyAlignment="1">
      <alignment horizontal="center" vertical="center"/>
    </xf>
    <xf numFmtId="0" fontId="38" fillId="12" borderId="37" xfId="8" applyFont="1" applyFill="1" applyBorder="1"/>
    <xf numFmtId="0" fontId="42" fillId="20" borderId="38" xfId="0" applyFont="1" applyFill="1" applyBorder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42" fillId="12" borderId="0" xfId="0" applyFont="1" applyFill="1" applyAlignment="1">
      <alignment horizontal="center" vertical="center"/>
    </xf>
    <xf numFmtId="2" fontId="0" fillId="12" borderId="0" xfId="0" applyNumberFormat="1" applyFill="1" applyAlignment="1">
      <alignment horizontal="center" vertical="center"/>
    </xf>
    <xf numFmtId="0" fontId="42" fillId="12" borderId="38" xfId="0" applyFont="1" applyFill="1" applyBorder="1" applyAlignment="1">
      <alignment horizontal="center" vertical="center"/>
    </xf>
    <xf numFmtId="2" fontId="22" fillId="12" borderId="0" xfId="0" applyNumberFormat="1" applyFont="1" applyFill="1" applyAlignment="1">
      <alignment horizontal="center" vertical="center"/>
    </xf>
    <xf numFmtId="0" fontId="1" fillId="20" borderId="1" xfId="1" applyFill="1" applyAlignment="1">
      <alignment horizontal="center"/>
    </xf>
    <xf numFmtId="0" fontId="1" fillId="29" borderId="1" xfId="1" applyFill="1" applyAlignment="1">
      <alignment horizontal="center"/>
    </xf>
    <xf numFmtId="0" fontId="1" fillId="24" borderId="1" xfId="1" applyFill="1" applyAlignment="1">
      <alignment horizontal="center"/>
    </xf>
    <xf numFmtId="0" fontId="1" fillId="33" borderId="1" xfId="1" applyFill="1" applyAlignment="1">
      <alignment horizontal="center"/>
    </xf>
    <xf numFmtId="2" fontId="18" fillId="33" borderId="0" xfId="3" applyNumberFormat="1" applyFill="1" applyBorder="1" applyAlignment="1">
      <alignment horizontal="center"/>
    </xf>
    <xf numFmtId="0" fontId="18" fillId="33" borderId="0" xfId="3" applyFill="1" applyBorder="1" applyAlignment="1">
      <alignment horizontal="center"/>
    </xf>
    <xf numFmtId="0" fontId="1" fillId="19" borderId="1" xfId="1" applyFill="1" applyAlignment="1">
      <alignment horizontal="center"/>
    </xf>
    <xf numFmtId="0" fontId="1" fillId="19" borderId="7" xfId="1" applyFill="1" applyBorder="1" applyAlignment="1">
      <alignment horizontal="center"/>
    </xf>
    <xf numFmtId="0" fontId="1" fillId="19" borderId="9" xfId="1" applyFill="1" applyBorder="1" applyAlignment="1">
      <alignment horizontal="center"/>
    </xf>
    <xf numFmtId="0" fontId="1" fillId="24" borderId="7" xfId="1" applyFill="1" applyBorder="1" applyAlignment="1">
      <alignment horizontal="center"/>
    </xf>
    <xf numFmtId="0" fontId="1" fillId="24" borderId="9" xfId="1" applyFill="1" applyBorder="1" applyAlignment="1">
      <alignment horizontal="center"/>
    </xf>
    <xf numFmtId="2" fontId="0" fillId="12" borderId="8" xfId="0" applyNumberFormat="1" applyFill="1" applyBorder="1"/>
    <xf numFmtId="0" fontId="0" fillId="12" borderId="8" xfId="0" applyFill="1" applyBorder="1"/>
    <xf numFmtId="0" fontId="1" fillId="19" borderId="28" xfId="1" applyFill="1" applyBorder="1" applyAlignment="1">
      <alignment horizontal="center"/>
    </xf>
    <xf numFmtId="0" fontId="0" fillId="12" borderId="29" xfId="0" applyFill="1" applyBorder="1"/>
    <xf numFmtId="1" fontId="0" fillId="12" borderId="29" xfId="0" applyNumberFormat="1" applyFill="1" applyBorder="1" applyAlignment="1">
      <alignment horizontal="center"/>
    </xf>
    <xf numFmtId="0" fontId="37" fillId="24" borderId="38" xfId="0" applyFont="1" applyFill="1" applyBorder="1" applyAlignment="1">
      <alignment horizontal="center" vertical="center"/>
    </xf>
    <xf numFmtId="0" fontId="38" fillId="20" borderId="39" xfId="8" applyFont="1" applyFill="1" applyBorder="1"/>
    <xf numFmtId="1" fontId="22" fillId="20" borderId="0" xfId="0" applyNumberFormat="1" applyFont="1" applyFill="1" applyAlignment="1">
      <alignment horizontal="center" vertical="center"/>
    </xf>
    <xf numFmtId="9" fontId="22" fillId="20" borderId="0" xfId="11" applyFont="1" applyFill="1" applyAlignment="1">
      <alignment horizontal="center" vertical="center"/>
    </xf>
    <xf numFmtId="0" fontId="1" fillId="29" borderId="28" xfId="1" applyFill="1" applyBorder="1" applyAlignment="1">
      <alignment horizontal="center"/>
    </xf>
    <xf numFmtId="0" fontId="1" fillId="12" borderId="28" xfId="1" applyFill="1" applyBorder="1" applyAlignment="1">
      <alignment horizontal="center"/>
    </xf>
    <xf numFmtId="0" fontId="24" fillId="15" borderId="0" xfId="4" applyFont="1" applyFill="1" applyAlignment="1">
      <alignment horizontal="center"/>
    </xf>
    <xf numFmtId="2" fontId="0" fillId="0" borderId="0" xfId="0" applyNumberFormat="1"/>
    <xf numFmtId="0" fontId="8" fillId="14" borderId="0" xfId="4" applyFont="1" applyFill="1" applyAlignment="1">
      <alignment horizontal="center"/>
    </xf>
    <xf numFmtId="0" fontId="36" fillId="12" borderId="29" xfId="0" applyFont="1" applyFill="1" applyBorder="1" applyAlignment="1">
      <alignment horizontal="center"/>
    </xf>
    <xf numFmtId="0" fontId="36" fillId="12" borderId="0" xfId="0" applyFont="1" applyFill="1" applyAlignment="1">
      <alignment horizontal="center"/>
    </xf>
    <xf numFmtId="0" fontId="36" fillId="12" borderId="6" xfId="0" applyFont="1" applyFill="1" applyBorder="1" applyAlignment="1">
      <alignment horizontal="center"/>
    </xf>
    <xf numFmtId="0" fontId="44" fillId="12" borderId="40" xfId="12" applyFill="1"/>
    <xf numFmtId="0" fontId="44" fillId="20" borderId="40" xfId="12" applyFill="1"/>
    <xf numFmtId="0" fontId="44" fillId="21" borderId="40" xfId="12" applyFill="1"/>
    <xf numFmtId="2" fontId="0" fillId="15" borderId="0" xfId="0" applyNumberFormat="1" applyFill="1"/>
    <xf numFmtId="0" fontId="0" fillId="15" borderId="0" xfId="0" applyFill="1"/>
    <xf numFmtId="2" fontId="3" fillId="12" borderId="29" xfId="0" applyNumberFormat="1" applyFont="1" applyFill="1" applyBorder="1" applyAlignment="1">
      <alignment horizontal="center"/>
    </xf>
    <xf numFmtId="49" fontId="0" fillId="0" borderId="0" xfId="0" applyNumberFormat="1"/>
    <xf numFmtId="0" fontId="2" fillId="3" borderId="0" xfId="4" applyFont="1" applyFill="1" applyBorder="1" applyAlignment="1">
      <alignment horizontal="center"/>
    </xf>
    <xf numFmtId="0" fontId="44" fillId="0" borderId="40" xfId="12"/>
    <xf numFmtId="0" fontId="4" fillId="4" borderId="0" xfId="0" applyFont="1" applyFill="1" applyAlignment="1">
      <alignment horizontal="center"/>
    </xf>
    <xf numFmtId="0" fontId="1" fillId="21" borderId="9" xfId="1" applyFill="1" applyBorder="1" applyAlignment="1">
      <alignment horizontal="center"/>
    </xf>
    <xf numFmtId="0" fontId="24" fillId="21" borderId="8" xfId="3" applyFont="1" applyFill="1" applyBorder="1" applyAlignment="1">
      <alignment horizontal="center"/>
    </xf>
    <xf numFmtId="0" fontId="17" fillId="21" borderId="8" xfId="3" applyFont="1" applyFill="1" applyBorder="1" applyAlignment="1">
      <alignment horizontal="center"/>
    </xf>
    <xf numFmtId="0" fontId="33" fillId="21" borderId="8" xfId="3" applyFont="1" applyFill="1" applyBorder="1" applyAlignment="1">
      <alignment horizontal="center"/>
    </xf>
    <xf numFmtId="0" fontId="17" fillId="12" borderId="0" xfId="2" applyFont="1" applyFill="1" applyBorder="1" applyAlignment="1">
      <alignment horizontal="center"/>
    </xf>
    <xf numFmtId="0" fontId="17" fillId="12" borderId="0" xfId="5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24" fillId="15" borderId="0" xfId="0" applyFont="1" applyFill="1" applyAlignment="1">
      <alignment horizontal="center"/>
    </xf>
    <xf numFmtId="0" fontId="4" fillId="28" borderId="0" xfId="0" applyFont="1" applyFill="1" applyAlignment="1">
      <alignment horizontal="center"/>
    </xf>
    <xf numFmtId="0" fontId="17" fillId="12" borderId="3" xfId="5" applyFont="1" applyFill="1" applyBorder="1" applyAlignment="1">
      <alignment horizontal="center"/>
    </xf>
    <xf numFmtId="49" fontId="17" fillId="12" borderId="5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" fillId="3" borderId="3" xfId="4" applyFont="1" applyFill="1" applyBorder="1" applyAlignment="1">
      <alignment horizontal="center"/>
    </xf>
    <xf numFmtId="0" fontId="17" fillId="12" borderId="3" xfId="4" applyFont="1" applyFill="1" applyBorder="1" applyAlignment="1">
      <alignment horizontal="center"/>
    </xf>
    <xf numFmtId="0" fontId="17" fillId="12" borderId="3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6" fillId="12" borderId="3" xfId="4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2" fillId="14" borderId="3" xfId="4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4" fillId="15" borderId="3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4" fillId="28" borderId="3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0" fontId="4" fillId="17" borderId="3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16" fillId="9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3" fillId="16" borderId="3" xfId="0" applyFont="1" applyFill="1" applyBorder="1" applyAlignment="1">
      <alignment horizontal="center"/>
    </xf>
    <xf numFmtId="0" fontId="14" fillId="8" borderId="3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9" fillId="13" borderId="3" xfId="0" applyFont="1" applyFill="1" applyBorder="1" applyAlignment="1">
      <alignment horizontal="center"/>
    </xf>
    <xf numFmtId="0" fontId="1" fillId="12" borderId="41" xfId="1" applyFill="1" applyBorder="1" applyAlignment="1">
      <alignment horizontal="center"/>
    </xf>
    <xf numFmtId="0" fontId="17" fillId="12" borderId="5" xfId="5" applyFont="1" applyFill="1" applyBorder="1" applyAlignment="1">
      <alignment horizontal="center"/>
    </xf>
    <xf numFmtId="0" fontId="45" fillId="12" borderId="0" xfId="0" applyFont="1" applyFill="1" applyAlignment="1">
      <alignment horizontal="center" vertical="center"/>
    </xf>
    <xf numFmtId="0" fontId="46" fillId="5" borderId="0" xfId="0" applyFont="1" applyFill="1" applyAlignment="1">
      <alignment horizontal="center"/>
    </xf>
    <xf numFmtId="0" fontId="46" fillId="8" borderId="0" xfId="0" applyFont="1" applyFill="1" applyAlignment="1">
      <alignment horizontal="center"/>
    </xf>
    <xf numFmtId="0" fontId="47" fillId="10" borderId="0" xfId="0" applyFont="1" applyFill="1" applyAlignment="1">
      <alignment horizontal="center"/>
    </xf>
    <xf numFmtId="0" fontId="48" fillId="19" borderId="0" xfId="0" applyFont="1" applyFill="1" applyAlignment="1">
      <alignment horizontal="center"/>
    </xf>
    <xf numFmtId="0" fontId="49" fillId="6" borderId="0" xfId="0" applyFont="1" applyFill="1" applyAlignment="1">
      <alignment horizontal="center"/>
    </xf>
    <xf numFmtId="0" fontId="50" fillId="28" borderId="0" xfId="0" applyFont="1" applyFill="1" applyAlignment="1">
      <alignment horizontal="center"/>
    </xf>
    <xf numFmtId="0" fontId="51" fillId="8" borderId="0" xfId="0" applyFont="1" applyFill="1" applyAlignment="1">
      <alignment horizontal="center"/>
    </xf>
    <xf numFmtId="0" fontId="52" fillId="9" borderId="0" xfId="0" applyFont="1" applyFill="1" applyAlignment="1">
      <alignment horizontal="center"/>
    </xf>
    <xf numFmtId="0" fontId="47" fillId="15" borderId="0" xfId="0" applyFont="1" applyFill="1" applyAlignment="1">
      <alignment horizontal="center"/>
    </xf>
    <xf numFmtId="0" fontId="49" fillId="7" borderId="0" xfId="0" applyFont="1" applyFill="1" applyAlignment="1">
      <alignment horizontal="center"/>
    </xf>
    <xf numFmtId="0" fontId="53" fillId="3" borderId="0" xfId="0" applyFont="1" applyFill="1" applyAlignment="1">
      <alignment horizontal="center"/>
    </xf>
    <xf numFmtId="0" fontId="46" fillId="6" borderId="0" xfId="0" applyFont="1" applyFill="1" applyAlignment="1">
      <alignment horizontal="center"/>
    </xf>
    <xf numFmtId="0" fontId="54" fillId="12" borderId="0" xfId="0" applyFont="1" applyFill="1" applyAlignment="1">
      <alignment horizontal="center"/>
    </xf>
    <xf numFmtId="0" fontId="49" fillId="2" borderId="0" xfId="0" applyFont="1" applyFill="1" applyAlignment="1">
      <alignment horizontal="center"/>
    </xf>
    <xf numFmtId="0" fontId="50" fillId="11" borderId="0" xfId="0" applyFont="1" applyFill="1" applyAlignment="1">
      <alignment horizontal="center"/>
    </xf>
    <xf numFmtId="0" fontId="50" fillId="4" borderId="0" xfId="0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0" fontId="55" fillId="12" borderId="0" xfId="0" applyFont="1" applyFill="1" applyAlignment="1">
      <alignment horizontal="center"/>
    </xf>
    <xf numFmtId="0" fontId="56" fillId="8" borderId="0" xfId="0" applyFont="1" applyFill="1" applyAlignment="1">
      <alignment horizontal="center"/>
    </xf>
    <xf numFmtId="0" fontId="55" fillId="9" borderId="0" xfId="0" applyFont="1" applyFill="1" applyAlignment="1">
      <alignment horizontal="center"/>
    </xf>
    <xf numFmtId="0" fontId="51" fillId="6" borderId="0" xfId="0" applyFont="1" applyFill="1" applyAlignment="1">
      <alignment horizontal="center"/>
    </xf>
    <xf numFmtId="0" fontId="49" fillId="9" borderId="0" xfId="0" applyFont="1" applyFill="1" applyAlignment="1">
      <alignment horizontal="center"/>
    </xf>
    <xf numFmtId="0" fontId="46" fillId="3" borderId="0" xfId="0" applyFont="1" applyFill="1" applyAlignment="1">
      <alignment horizontal="center"/>
    </xf>
    <xf numFmtId="0" fontId="46" fillId="16" borderId="0" xfId="0" applyFont="1" applyFill="1" applyAlignment="1">
      <alignment horizontal="center"/>
    </xf>
    <xf numFmtId="0" fontId="49" fillId="14" borderId="0" xfId="0" applyFont="1" applyFill="1" applyAlignment="1">
      <alignment horizontal="center"/>
    </xf>
    <xf numFmtId="0" fontId="55" fillId="3" borderId="0" xfId="0" applyFont="1" applyFill="1" applyAlignment="1">
      <alignment horizontal="center"/>
    </xf>
    <xf numFmtId="0" fontId="50" fillId="5" borderId="0" xfId="0" applyFont="1" applyFill="1" applyAlignment="1">
      <alignment horizontal="center"/>
    </xf>
    <xf numFmtId="0" fontId="49" fillId="5" borderId="0" xfId="0" applyFont="1" applyFill="1" applyAlignment="1">
      <alignment horizontal="center"/>
    </xf>
    <xf numFmtId="0" fontId="50" fillId="12" borderId="0" xfId="0" applyFont="1" applyFill="1" applyAlignment="1">
      <alignment horizontal="center"/>
    </xf>
    <xf numFmtId="0" fontId="50" fillId="17" borderId="0" xfId="0" applyFont="1" applyFill="1" applyAlignment="1">
      <alignment horizontal="center"/>
    </xf>
    <xf numFmtId="0" fontId="57" fillId="14" borderId="0" xfId="0" applyFont="1" applyFill="1" applyAlignment="1">
      <alignment horizontal="center"/>
    </xf>
    <xf numFmtId="0" fontId="47" fillId="12" borderId="0" xfId="0" applyFont="1" applyFill="1" applyAlignment="1">
      <alignment horizontal="center"/>
    </xf>
    <xf numFmtId="0" fontId="58" fillId="12" borderId="0" xfId="0" applyFont="1" applyFill="1" applyAlignment="1">
      <alignment horizontal="center" vertical="center"/>
    </xf>
    <xf numFmtId="0" fontId="47" fillId="12" borderId="0" xfId="0" applyFont="1" applyFill="1" applyAlignment="1">
      <alignment horizontal="center" vertical="center"/>
    </xf>
    <xf numFmtId="0" fontId="60" fillId="12" borderId="1" xfId="1" applyFont="1" applyFill="1" applyAlignment="1">
      <alignment horizontal="center" vertical="center"/>
    </xf>
    <xf numFmtId="0" fontId="61" fillId="12" borderId="1" xfId="1" applyFont="1" applyFill="1" applyAlignment="1">
      <alignment horizontal="center" vertical="center"/>
    </xf>
    <xf numFmtId="0" fontId="62" fillId="30" borderId="14" xfId="6" applyFont="1" applyAlignment="1">
      <alignment horizontal="center" vertical="center"/>
    </xf>
    <xf numFmtId="0" fontId="63" fillId="20" borderId="38" xfId="0" applyFont="1" applyFill="1" applyBorder="1" applyAlignment="1">
      <alignment horizontal="center" vertical="center"/>
    </xf>
    <xf numFmtId="0" fontId="64" fillId="31" borderId="14" xfId="8" applyFont="1" applyAlignment="1">
      <alignment horizontal="center" vertical="center"/>
    </xf>
    <xf numFmtId="0" fontId="65" fillId="12" borderId="0" xfId="0" applyFont="1" applyFill="1" applyAlignment="1">
      <alignment horizontal="center" vertical="center"/>
    </xf>
    <xf numFmtId="0" fontId="65" fillId="19" borderId="0" xfId="0" applyFont="1" applyFill="1" applyAlignment="1">
      <alignment horizontal="center" vertical="center"/>
    </xf>
    <xf numFmtId="0" fontId="65" fillId="32" borderId="0" xfId="0" applyFont="1" applyFill="1" applyAlignment="1">
      <alignment horizontal="center" vertical="center"/>
    </xf>
    <xf numFmtId="1" fontId="66" fillId="20" borderId="0" xfId="0" applyNumberFormat="1" applyFont="1" applyFill="1" applyAlignment="1">
      <alignment horizontal="center" vertical="center"/>
    </xf>
    <xf numFmtId="9" fontId="66" fillId="20" borderId="0" xfId="0" applyNumberFormat="1" applyFont="1" applyFill="1" applyAlignment="1">
      <alignment horizontal="center" vertical="center"/>
    </xf>
    <xf numFmtId="9" fontId="66" fillId="20" borderId="0" xfId="11" applyFont="1" applyFill="1" applyAlignment="1">
      <alignment horizontal="center" vertical="center"/>
    </xf>
    <xf numFmtId="0" fontId="63" fillId="12" borderId="38" xfId="0" applyFont="1" applyFill="1" applyBorder="1" applyAlignment="1">
      <alignment horizontal="center" vertical="center"/>
    </xf>
    <xf numFmtId="2" fontId="66" fillId="12" borderId="0" xfId="0" applyNumberFormat="1" applyFont="1" applyFill="1" applyAlignment="1">
      <alignment horizontal="center" vertical="center"/>
    </xf>
    <xf numFmtId="0" fontId="65" fillId="35" borderId="0" xfId="0" applyFont="1" applyFill="1" applyAlignment="1">
      <alignment horizontal="center" vertical="center"/>
    </xf>
    <xf numFmtId="165" fontId="65" fillId="12" borderId="0" xfId="0" applyNumberFormat="1" applyFont="1" applyFill="1" applyAlignment="1">
      <alignment horizontal="center" vertical="center"/>
    </xf>
    <xf numFmtId="0" fontId="63" fillId="12" borderId="36" xfId="10" applyFont="1" applyFill="1" applyAlignment="1">
      <alignment horizontal="center" vertical="center"/>
    </xf>
    <xf numFmtId="0" fontId="63" fillId="12" borderId="36" xfId="10" applyFont="1" applyFill="1" applyAlignment="1">
      <alignment horizontal="right" vertical="center"/>
    </xf>
    <xf numFmtId="0" fontId="65" fillId="24" borderId="0" xfId="0" applyFont="1" applyFill="1" applyAlignment="1">
      <alignment horizontal="center" vertical="center"/>
    </xf>
    <xf numFmtId="0" fontId="65" fillId="34" borderId="0" xfId="0" applyFont="1" applyFill="1" applyAlignment="1">
      <alignment horizontal="center" vertical="center"/>
    </xf>
    <xf numFmtId="0" fontId="63" fillId="36" borderId="42" xfId="13" applyFont="1" applyBorder="1" applyAlignment="1">
      <alignment horizontal="center" vertical="center"/>
    </xf>
    <xf numFmtId="2" fontId="65" fillId="12" borderId="0" xfId="0" applyNumberFormat="1" applyFont="1" applyFill="1" applyAlignment="1">
      <alignment horizontal="center" vertical="center"/>
    </xf>
    <xf numFmtId="0" fontId="63" fillId="36" borderId="5" xfId="13" applyFont="1" applyBorder="1" applyAlignment="1">
      <alignment horizontal="center" vertical="center"/>
    </xf>
    <xf numFmtId="0" fontId="63" fillId="36" borderId="43" xfId="13" applyFont="1" applyBorder="1" applyAlignment="1">
      <alignment horizontal="center" vertical="center"/>
    </xf>
    <xf numFmtId="0" fontId="65" fillId="12" borderId="0" xfId="0" applyFont="1" applyFill="1" applyAlignment="1">
      <alignment horizontal="left" vertical="center"/>
    </xf>
    <xf numFmtId="0" fontId="71" fillId="9" borderId="3" xfId="0" applyFont="1" applyFill="1" applyBorder="1" applyAlignment="1">
      <alignment horizontal="center"/>
    </xf>
    <xf numFmtId="0" fontId="3" fillId="0" borderId="0" xfId="0" applyFont="1"/>
    <xf numFmtId="2" fontId="17" fillId="12" borderId="0" xfId="0" applyNumberFormat="1" applyFont="1" applyFill="1"/>
    <xf numFmtId="2" fontId="3" fillId="12" borderId="0" xfId="0" applyNumberFormat="1" applyFont="1" applyFill="1"/>
    <xf numFmtId="2" fontId="2" fillId="3" borderId="0" xfId="0" applyNumberFormat="1" applyFont="1" applyFill="1"/>
    <xf numFmtId="2" fontId="2" fillId="12" borderId="0" xfId="0" applyNumberFormat="1" applyFont="1" applyFill="1"/>
    <xf numFmtId="2" fontId="80" fillId="12" borderId="0" xfId="0" applyNumberFormat="1" applyFont="1" applyFill="1" applyAlignment="1">
      <alignment horizontal="center" vertical="center"/>
    </xf>
    <xf numFmtId="0" fontId="2" fillId="14" borderId="0" xfId="0" applyFont="1" applyFill="1" applyAlignment="1">
      <alignment horizontal="center"/>
    </xf>
    <xf numFmtId="0" fontId="2" fillId="14" borderId="0" xfId="4" applyFont="1" applyFill="1" applyBorder="1" applyAlignment="1">
      <alignment horizontal="center"/>
    </xf>
    <xf numFmtId="0" fontId="4" fillId="12" borderId="0" xfId="0" applyFont="1" applyFill="1" applyAlignment="1">
      <alignment horizontal="center"/>
    </xf>
    <xf numFmtId="0" fontId="0" fillId="34" borderId="6" xfId="0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38" fillId="12" borderId="26" xfId="0" applyFont="1" applyFill="1" applyBorder="1" applyAlignment="1">
      <alignment horizontal="center" vertical="center"/>
    </xf>
    <xf numFmtId="166" fontId="37" fillId="12" borderId="0" xfId="0" applyNumberFormat="1" applyFont="1" applyFill="1" applyAlignment="1">
      <alignment horizontal="center" vertical="center"/>
    </xf>
    <xf numFmtId="10" fontId="0" fillId="0" borderId="0" xfId="0" applyNumberFormat="1"/>
    <xf numFmtId="9" fontId="0" fillId="0" borderId="0" xfId="0" applyNumberFormat="1"/>
    <xf numFmtId="0" fontId="1" fillId="19" borderId="11" xfId="1" applyFill="1" applyBorder="1" applyAlignment="1">
      <alignment horizontal="center"/>
    </xf>
    <xf numFmtId="0" fontId="24" fillId="19" borderId="10" xfId="0" applyFont="1" applyFill="1" applyBorder="1" applyAlignment="1">
      <alignment horizontal="center"/>
    </xf>
    <xf numFmtId="1" fontId="24" fillId="19" borderId="0" xfId="0" applyNumberFormat="1" applyFont="1" applyFill="1" applyAlignment="1">
      <alignment horizontal="center"/>
    </xf>
    <xf numFmtId="0" fontId="24" fillId="19" borderId="0" xfId="0" applyFont="1" applyFill="1" applyAlignment="1">
      <alignment horizontal="center"/>
    </xf>
    <xf numFmtId="0" fontId="1" fillId="19" borderId="4" xfId="1" applyFill="1" applyBorder="1" applyAlignment="1">
      <alignment horizontal="center"/>
    </xf>
    <xf numFmtId="0" fontId="24" fillId="19" borderId="3" xfId="3" applyFont="1" applyFill="1" applyBorder="1" applyAlignment="1">
      <alignment horizontal="center"/>
    </xf>
    <xf numFmtId="0" fontId="3" fillId="19" borderId="3" xfId="0" applyFont="1" applyFill="1" applyBorder="1" applyAlignment="1">
      <alignment horizontal="center"/>
    </xf>
    <xf numFmtId="0" fontId="44" fillId="35" borderId="40" xfId="12" applyFill="1" applyAlignment="1">
      <alignment horizontal="center"/>
    </xf>
    <xf numFmtId="0" fontId="0" fillId="35" borderId="0" xfId="0" applyFill="1"/>
    <xf numFmtId="0" fontId="6" fillId="35" borderId="29" xfId="0" applyFont="1" applyFill="1" applyBorder="1" applyAlignment="1">
      <alignment horizontal="center"/>
    </xf>
    <xf numFmtId="0" fontId="6" fillId="35" borderId="0" xfId="0" applyFont="1" applyFill="1" applyAlignment="1">
      <alignment horizontal="center"/>
    </xf>
    <xf numFmtId="0" fontId="6" fillId="35" borderId="6" xfId="0" applyFont="1" applyFill="1" applyBorder="1" applyAlignment="1">
      <alignment horizontal="center"/>
    </xf>
    <xf numFmtId="0" fontId="0" fillId="35" borderId="29" xfId="0" applyFill="1" applyBorder="1" applyAlignment="1">
      <alignment horizontal="center"/>
    </xf>
    <xf numFmtId="0" fontId="0" fillId="35" borderId="0" xfId="0" applyFill="1" applyAlignment="1">
      <alignment horizontal="center"/>
    </xf>
    <xf numFmtId="0" fontId="0" fillId="35" borderId="6" xfId="0" applyFill="1" applyBorder="1" applyAlignment="1">
      <alignment horizontal="center"/>
    </xf>
    <xf numFmtId="0" fontId="44" fillId="25" borderId="40" xfId="12" applyFill="1" applyAlignment="1">
      <alignment horizontal="center"/>
    </xf>
    <xf numFmtId="0" fontId="0" fillId="25" borderId="0" xfId="0" applyFill="1"/>
    <xf numFmtId="0" fontId="6" fillId="25" borderId="29" xfId="0" applyFont="1" applyFill="1" applyBorder="1" applyAlignment="1">
      <alignment horizontal="center"/>
    </xf>
    <xf numFmtId="0" fontId="6" fillId="25" borderId="0" xfId="0" applyFont="1" applyFill="1" applyAlignment="1">
      <alignment horizontal="center"/>
    </xf>
    <xf numFmtId="0" fontId="6" fillId="25" borderId="6" xfId="0" applyFont="1" applyFill="1" applyBorder="1" applyAlignment="1">
      <alignment horizontal="center"/>
    </xf>
    <xf numFmtId="0" fontId="0" fillId="25" borderId="29" xfId="0" applyFill="1" applyBorder="1" applyAlignment="1">
      <alignment horizontal="center"/>
    </xf>
    <xf numFmtId="0" fontId="0" fillId="25" borderId="0" xfId="0" applyFill="1" applyAlignment="1">
      <alignment horizontal="center"/>
    </xf>
    <xf numFmtId="0" fontId="0" fillId="25" borderId="6" xfId="0" applyFill="1" applyBorder="1" applyAlignment="1">
      <alignment horizontal="center"/>
    </xf>
    <xf numFmtId="0" fontId="44" fillId="34" borderId="40" xfId="12" applyFill="1" applyAlignment="1">
      <alignment horizontal="center"/>
    </xf>
    <xf numFmtId="0" fontId="0" fillId="34" borderId="0" xfId="0" applyFill="1"/>
    <xf numFmtId="0" fontId="6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81" fillId="12" borderId="0" xfId="0" applyFont="1" applyFill="1" applyAlignment="1">
      <alignment horizontal="center" vertical="center"/>
    </xf>
    <xf numFmtId="0" fontId="81" fillId="35" borderId="0" xfId="0" applyFont="1" applyFill="1" applyAlignment="1">
      <alignment horizontal="center" vertical="center"/>
    </xf>
    <xf numFmtId="0" fontId="38" fillId="12" borderId="16" xfId="8" applyFont="1" applyFill="1" applyBorder="1" applyAlignment="1">
      <alignment horizontal="right"/>
    </xf>
    <xf numFmtId="0" fontId="58" fillId="12" borderId="0" xfId="0" applyFont="1" applyFill="1" applyAlignment="1">
      <alignment horizontal="center"/>
    </xf>
    <xf numFmtId="0" fontId="59" fillId="12" borderId="44" xfId="9" applyFont="1" applyFill="1" applyBorder="1" applyAlignment="1">
      <alignment horizontal="center"/>
    </xf>
    <xf numFmtId="0" fontId="69" fillId="4" borderId="3" xfId="0" applyFont="1" applyFill="1" applyBorder="1" applyAlignment="1">
      <alignment horizontal="center"/>
    </xf>
    <xf numFmtId="0" fontId="68" fillId="3" borderId="3" xfId="0" applyFont="1" applyFill="1" applyBorder="1" applyAlignment="1">
      <alignment horizontal="center"/>
    </xf>
    <xf numFmtId="0" fontId="68" fillId="9" borderId="3" xfId="0" applyFont="1" applyFill="1" applyBorder="1" applyAlignment="1">
      <alignment horizontal="center"/>
    </xf>
    <xf numFmtId="0" fontId="68" fillId="5" borderId="3" xfId="0" applyFont="1" applyFill="1" applyBorder="1" applyAlignment="1">
      <alignment horizontal="center"/>
    </xf>
    <xf numFmtId="0" fontId="69" fillId="12" borderId="3" xfId="0" applyFont="1" applyFill="1" applyBorder="1" applyAlignment="1">
      <alignment horizontal="center"/>
    </xf>
    <xf numFmtId="0" fontId="67" fillId="5" borderId="3" xfId="0" applyFont="1" applyFill="1" applyBorder="1" applyAlignment="1">
      <alignment horizontal="center"/>
    </xf>
    <xf numFmtId="0" fontId="67" fillId="8" borderId="3" xfId="0" applyFont="1" applyFill="1" applyBorder="1" applyAlignment="1">
      <alignment horizontal="center"/>
    </xf>
    <xf numFmtId="0" fontId="70" fillId="10" borderId="3" xfId="0" applyFont="1" applyFill="1" applyBorder="1" applyAlignment="1">
      <alignment horizontal="center"/>
    </xf>
    <xf numFmtId="0" fontId="72" fillId="19" borderId="3" xfId="0" applyFont="1" applyFill="1" applyBorder="1" applyAlignment="1">
      <alignment horizontal="center"/>
    </xf>
    <xf numFmtId="0" fontId="68" fillId="6" borderId="3" xfId="0" applyFont="1" applyFill="1" applyBorder="1" applyAlignment="1">
      <alignment horizontal="center"/>
    </xf>
    <xf numFmtId="0" fontId="69" fillId="28" borderId="3" xfId="0" applyFont="1" applyFill="1" applyBorder="1" applyAlignment="1">
      <alignment horizontal="center"/>
    </xf>
    <xf numFmtId="0" fontId="73" fillId="8" borderId="3" xfId="0" applyFont="1" applyFill="1" applyBorder="1" applyAlignment="1">
      <alignment horizontal="center"/>
    </xf>
    <xf numFmtId="0" fontId="70" fillId="15" borderId="3" xfId="0" applyFont="1" applyFill="1" applyBorder="1" applyAlignment="1">
      <alignment horizontal="center"/>
    </xf>
    <xf numFmtId="0" fontId="68" fillId="7" borderId="3" xfId="0" applyFont="1" applyFill="1" applyBorder="1" applyAlignment="1">
      <alignment horizontal="center"/>
    </xf>
    <xf numFmtId="0" fontId="74" fillId="3" borderId="3" xfId="0" applyFont="1" applyFill="1" applyBorder="1" applyAlignment="1">
      <alignment horizontal="center"/>
    </xf>
    <xf numFmtId="0" fontId="67" fillId="6" borderId="3" xfId="0" applyFont="1" applyFill="1" applyBorder="1" applyAlignment="1">
      <alignment horizontal="center"/>
    </xf>
    <xf numFmtId="0" fontId="75" fillId="12" borderId="3" xfId="0" applyFont="1" applyFill="1" applyBorder="1" applyAlignment="1">
      <alignment horizontal="center"/>
    </xf>
    <xf numFmtId="0" fontId="69" fillId="11" borderId="3" xfId="0" applyFont="1" applyFill="1" applyBorder="1" applyAlignment="1">
      <alignment horizontal="center"/>
    </xf>
    <xf numFmtId="0" fontId="68" fillId="2" borderId="3" xfId="0" applyFont="1" applyFill="1" applyBorder="1" applyAlignment="1">
      <alignment horizontal="center"/>
    </xf>
    <xf numFmtId="0" fontId="76" fillId="12" borderId="3" xfId="0" applyFont="1" applyFill="1" applyBorder="1" applyAlignment="1">
      <alignment horizontal="center"/>
    </xf>
    <xf numFmtId="0" fontId="77" fillId="8" borderId="3" xfId="0" applyFont="1" applyFill="1" applyBorder="1" applyAlignment="1">
      <alignment horizontal="center"/>
    </xf>
    <xf numFmtId="0" fontId="76" fillId="9" borderId="3" xfId="0" applyFont="1" applyFill="1" applyBorder="1" applyAlignment="1">
      <alignment horizontal="center"/>
    </xf>
    <xf numFmtId="0" fontId="73" fillId="6" borderId="3" xfId="0" applyFont="1" applyFill="1" applyBorder="1" applyAlignment="1">
      <alignment horizontal="center"/>
    </xf>
    <xf numFmtId="0" fontId="67" fillId="3" borderId="3" xfId="0" applyFont="1" applyFill="1" applyBorder="1" applyAlignment="1">
      <alignment horizontal="center"/>
    </xf>
    <xf numFmtId="0" fontId="67" fillId="16" borderId="3" xfId="0" applyFont="1" applyFill="1" applyBorder="1" applyAlignment="1">
      <alignment horizontal="center"/>
    </xf>
    <xf numFmtId="0" fontId="68" fillId="14" borderId="3" xfId="0" applyFont="1" applyFill="1" applyBorder="1" applyAlignment="1">
      <alignment horizontal="center"/>
    </xf>
    <xf numFmtId="0" fontId="69" fillId="17" borderId="3" xfId="0" applyFont="1" applyFill="1" applyBorder="1" applyAlignment="1">
      <alignment horizontal="center"/>
    </xf>
    <xf numFmtId="0" fontId="76" fillId="3" borderId="3" xfId="0" applyFont="1" applyFill="1" applyBorder="1" applyAlignment="1">
      <alignment horizontal="center"/>
    </xf>
    <xf numFmtId="0" fontId="69" fillId="5" borderId="3" xfId="0" applyFont="1" applyFill="1" applyBorder="1" applyAlignment="1">
      <alignment horizontal="center"/>
    </xf>
    <xf numFmtId="0" fontId="78" fillId="14" borderId="3" xfId="0" applyFont="1" applyFill="1" applyBorder="1" applyAlignment="1">
      <alignment horizontal="center"/>
    </xf>
    <xf numFmtId="0" fontId="79" fillId="12" borderId="3" xfId="0" applyFont="1" applyFill="1" applyBorder="1" applyAlignment="1">
      <alignment horizontal="center"/>
    </xf>
    <xf numFmtId="16" fontId="59" fillId="12" borderId="30" xfId="9" applyNumberFormat="1" applyFont="1" applyFill="1" applyAlignment="1">
      <alignment horizontal="center" wrapText="1"/>
    </xf>
    <xf numFmtId="0" fontId="59" fillId="12" borderId="30" xfId="9" applyFont="1" applyFill="1" applyAlignment="1">
      <alignment horizontal="center"/>
    </xf>
    <xf numFmtId="14" fontId="59" fillId="12" borderId="30" xfId="9" applyNumberFormat="1" applyFont="1" applyFill="1" applyAlignment="1">
      <alignment horizontal="center"/>
    </xf>
    <xf numFmtId="0" fontId="3" fillId="18" borderId="2" xfId="2" applyFont="1" applyAlignment="1">
      <alignment horizontal="center"/>
    </xf>
    <xf numFmtId="0" fontId="17" fillId="21" borderId="0" xfId="3" applyFont="1" applyFill="1" applyBorder="1" applyAlignment="1">
      <alignment horizontal="center"/>
    </xf>
    <xf numFmtId="0" fontId="18" fillId="21" borderId="0" xfId="3" applyFill="1" applyBorder="1" applyAlignment="1">
      <alignment horizontal="center"/>
    </xf>
    <xf numFmtId="0" fontId="1" fillId="21" borderId="1" xfId="1" applyFill="1" applyAlignment="1">
      <alignment horizontal="center"/>
    </xf>
    <xf numFmtId="164" fontId="24" fillId="12" borderId="6" xfId="0" applyNumberFormat="1" applyFont="1" applyFill="1" applyBorder="1" applyAlignment="1">
      <alignment horizontal="center"/>
    </xf>
    <xf numFmtId="0" fontId="24" fillId="12" borderId="6" xfId="0" applyFont="1" applyFill="1" applyBorder="1" applyAlignment="1">
      <alignment horizontal="center"/>
    </xf>
    <xf numFmtId="2" fontId="17" fillId="12" borderId="5" xfId="3" applyNumberFormat="1" applyFont="1" applyFill="1" applyBorder="1" applyAlignment="1">
      <alignment horizontal="center"/>
    </xf>
    <xf numFmtId="0" fontId="17" fillId="12" borderId="5" xfId="0" applyFont="1" applyFill="1" applyBorder="1" applyAlignment="1">
      <alignment horizontal="center"/>
    </xf>
    <xf numFmtId="0" fontId="6" fillId="12" borderId="0" xfId="4" applyFont="1" applyFill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24" fillId="10" borderId="0" xfId="4" applyFont="1" applyFill="1" applyAlignment="1">
      <alignment horizontal="center"/>
    </xf>
    <xf numFmtId="0" fontId="24" fillId="10" borderId="0" xfId="0" applyFont="1" applyFill="1" applyAlignment="1">
      <alignment horizontal="center"/>
    </xf>
    <xf numFmtId="0" fontId="24" fillId="10" borderId="3" xfId="0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59" fillId="12" borderId="45" xfId="9" applyFont="1" applyFill="1" applyBorder="1" applyAlignment="1">
      <alignment horizontal="center"/>
    </xf>
    <xf numFmtId="0" fontId="68" fillId="2" borderId="5" xfId="0" applyFont="1" applyFill="1" applyBorder="1" applyAlignment="1">
      <alignment horizontal="center"/>
    </xf>
    <xf numFmtId="0" fontId="76" fillId="3" borderId="5" xfId="0" applyFont="1" applyFill="1" applyBorder="1" applyAlignment="1">
      <alignment horizontal="center"/>
    </xf>
    <xf numFmtId="0" fontId="67" fillId="5" borderId="5" xfId="0" applyFont="1" applyFill="1" applyBorder="1" applyAlignment="1">
      <alignment horizontal="center"/>
    </xf>
    <xf numFmtId="0" fontId="69" fillId="5" borderId="5" xfId="0" applyFont="1" applyFill="1" applyBorder="1" applyAlignment="1">
      <alignment horizontal="center"/>
    </xf>
    <xf numFmtId="0" fontId="69" fillId="4" borderId="5" xfId="0" applyFont="1" applyFill="1" applyBorder="1" applyAlignment="1">
      <alignment horizontal="center"/>
    </xf>
    <xf numFmtId="0" fontId="68" fillId="3" borderId="5" xfId="0" applyFont="1" applyFill="1" applyBorder="1" applyAlignment="1">
      <alignment horizontal="center"/>
    </xf>
    <xf numFmtId="0" fontId="68" fillId="9" borderId="5" xfId="0" applyFont="1" applyFill="1" applyBorder="1" applyAlignment="1">
      <alignment horizontal="center"/>
    </xf>
    <xf numFmtId="0" fontId="75" fillId="12" borderId="5" xfId="0" applyFont="1" applyFill="1" applyBorder="1" applyAlignment="1">
      <alignment horizontal="center"/>
    </xf>
    <xf numFmtId="0" fontId="69" fillId="28" borderId="5" xfId="0" applyFont="1" applyFill="1" applyBorder="1" applyAlignment="1">
      <alignment horizontal="center"/>
    </xf>
    <xf numFmtId="0" fontId="68" fillId="5" borderId="5" xfId="0" applyFont="1" applyFill="1" applyBorder="1" applyAlignment="1">
      <alignment horizontal="center"/>
    </xf>
    <xf numFmtId="0" fontId="67" fillId="3" borderId="5" xfId="0" applyFont="1" applyFill="1" applyBorder="1" applyAlignment="1">
      <alignment horizontal="center"/>
    </xf>
    <xf numFmtId="0" fontId="67" fillId="6" borderId="5" xfId="0" applyFont="1" applyFill="1" applyBorder="1" applyAlignment="1">
      <alignment horizontal="center"/>
    </xf>
    <xf numFmtId="0" fontId="76" fillId="12" borderId="5" xfId="0" applyFont="1" applyFill="1" applyBorder="1" applyAlignment="1">
      <alignment horizontal="center"/>
    </xf>
    <xf numFmtId="0" fontId="70" fillId="10" borderId="5" xfId="0" applyFont="1" applyFill="1" applyBorder="1" applyAlignment="1">
      <alignment horizontal="center"/>
    </xf>
    <xf numFmtId="0" fontId="78" fillId="14" borderId="5" xfId="0" applyFont="1" applyFill="1" applyBorder="1" applyAlignment="1">
      <alignment horizontal="center"/>
    </xf>
    <xf numFmtId="0" fontId="77" fillId="8" borderId="5" xfId="0" applyFont="1" applyFill="1" applyBorder="1" applyAlignment="1">
      <alignment horizontal="center"/>
    </xf>
    <xf numFmtId="0" fontId="69" fillId="17" borderId="5" xfId="0" applyFont="1" applyFill="1" applyBorder="1" applyAlignment="1">
      <alignment horizontal="center"/>
    </xf>
    <xf numFmtId="0" fontId="67" fillId="16" borderId="5" xfId="0" applyFont="1" applyFill="1" applyBorder="1" applyAlignment="1">
      <alignment horizontal="center"/>
    </xf>
    <xf numFmtId="0" fontId="70" fillId="15" borderId="5" xfId="0" applyFont="1" applyFill="1" applyBorder="1" applyAlignment="1">
      <alignment horizontal="center"/>
    </xf>
    <xf numFmtId="0" fontId="68" fillId="14" borderId="5" xfId="0" applyFont="1" applyFill="1" applyBorder="1" applyAlignment="1">
      <alignment horizontal="center"/>
    </xf>
    <xf numFmtId="0" fontId="71" fillId="9" borderId="5" xfId="0" applyFont="1" applyFill="1" applyBorder="1" applyAlignment="1">
      <alignment horizontal="center"/>
    </xf>
    <xf numFmtId="0" fontId="68" fillId="6" borderId="5" xfId="0" applyFont="1" applyFill="1" applyBorder="1" applyAlignment="1">
      <alignment horizontal="center"/>
    </xf>
    <xf numFmtId="0" fontId="72" fillId="19" borderId="5" xfId="0" applyFont="1" applyFill="1" applyBorder="1" applyAlignment="1">
      <alignment horizontal="center"/>
    </xf>
    <xf numFmtId="0" fontId="69" fillId="12" borderId="5" xfId="0" applyFont="1" applyFill="1" applyBorder="1" applyAlignment="1">
      <alignment horizontal="center"/>
    </xf>
    <xf numFmtId="0" fontId="74" fillId="3" borderId="5" xfId="0" applyFont="1" applyFill="1" applyBorder="1" applyAlignment="1">
      <alignment horizontal="center"/>
    </xf>
    <xf numFmtId="0" fontId="69" fillId="11" borderId="5" xfId="0" applyFont="1" applyFill="1" applyBorder="1" applyAlignment="1">
      <alignment horizontal="center"/>
    </xf>
    <xf numFmtId="0" fontId="76" fillId="9" borderId="5" xfId="0" applyFont="1" applyFill="1" applyBorder="1" applyAlignment="1">
      <alignment horizontal="center"/>
    </xf>
    <xf numFmtId="0" fontId="73" fillId="8" borderId="5" xfId="0" applyFont="1" applyFill="1" applyBorder="1" applyAlignment="1">
      <alignment horizontal="center"/>
    </xf>
    <xf numFmtId="0" fontId="67" fillId="8" borderId="5" xfId="0" applyFont="1" applyFill="1" applyBorder="1" applyAlignment="1">
      <alignment horizontal="center"/>
    </xf>
    <xf numFmtId="0" fontId="68" fillId="7" borderId="5" xfId="0" applyFont="1" applyFill="1" applyBorder="1" applyAlignment="1">
      <alignment horizontal="center"/>
    </xf>
    <xf numFmtId="0" fontId="73" fillId="6" borderId="5" xfId="0" applyFont="1" applyFill="1" applyBorder="1" applyAlignment="1">
      <alignment horizontal="center"/>
    </xf>
    <xf numFmtId="0" fontId="79" fillId="12" borderId="5" xfId="0" applyFont="1" applyFill="1" applyBorder="1" applyAlignment="1">
      <alignment horizontal="center"/>
    </xf>
    <xf numFmtId="0" fontId="42" fillId="20" borderId="47" xfId="0" applyFont="1" applyFill="1" applyBorder="1" applyAlignment="1">
      <alignment horizontal="center" vertical="center"/>
    </xf>
    <xf numFmtId="0" fontId="0" fillId="12" borderId="46" xfId="0" applyFill="1" applyBorder="1" applyAlignment="1">
      <alignment horizontal="center" vertical="center"/>
    </xf>
    <xf numFmtId="0" fontId="22" fillId="12" borderId="46" xfId="0" applyFont="1" applyFill="1" applyBorder="1" applyAlignment="1">
      <alignment horizontal="center" vertical="center"/>
    </xf>
    <xf numFmtId="0" fontId="37" fillId="12" borderId="46" xfId="0" applyFont="1" applyFill="1" applyBorder="1" applyAlignment="1">
      <alignment horizontal="center" vertical="center"/>
    </xf>
    <xf numFmtId="0" fontId="42" fillId="12" borderId="46" xfId="0" applyFont="1" applyFill="1" applyBorder="1" applyAlignment="1">
      <alignment horizontal="center" vertical="center"/>
    </xf>
    <xf numFmtId="16" fontId="17" fillId="12" borderId="10" xfId="0" applyNumberFormat="1" applyFont="1" applyFill="1" applyBorder="1" applyAlignment="1">
      <alignment horizontal="center"/>
    </xf>
    <xf numFmtId="49" fontId="1" fillId="12" borderId="41" xfId="1" applyNumberFormat="1" applyFill="1" applyBorder="1" applyAlignment="1">
      <alignment horizontal="center"/>
    </xf>
    <xf numFmtId="0" fontId="32" fillId="12" borderId="3" xfId="3" applyFont="1" applyFill="1" applyBorder="1" applyAlignment="1">
      <alignment horizontal="center"/>
    </xf>
    <xf numFmtId="0" fontId="4" fillId="17" borderId="0" xfId="4" applyFont="1" applyFill="1" applyAlignment="1">
      <alignment horizontal="center"/>
    </xf>
    <xf numFmtId="0" fontId="24" fillId="15" borderId="0" xfId="3" applyFont="1" applyFill="1" applyAlignment="1">
      <alignment horizontal="center"/>
    </xf>
    <xf numFmtId="0" fontId="24" fillId="15" borderId="3" xfId="3" applyFont="1" applyFill="1" applyBorder="1" applyAlignment="1">
      <alignment horizontal="center"/>
    </xf>
    <xf numFmtId="0" fontId="1" fillId="12" borderId="11" xfId="1" applyNumberFormat="1" applyFill="1" applyBorder="1" applyAlignment="1">
      <alignment horizontal="center"/>
    </xf>
    <xf numFmtId="0" fontId="2" fillId="9" borderId="0" xfId="4" applyFont="1" applyFill="1" applyBorder="1" applyAlignment="1">
      <alignment horizontal="center"/>
    </xf>
    <xf numFmtId="0" fontId="2" fillId="9" borderId="3" xfId="4" applyFont="1" applyFill="1" applyBorder="1" applyAlignment="1">
      <alignment horizontal="center"/>
    </xf>
    <xf numFmtId="0" fontId="39" fillId="12" borderId="24" xfId="0" applyFont="1" applyFill="1" applyBorder="1" applyAlignment="1">
      <alignment horizontal="center" vertical="center"/>
    </xf>
    <xf numFmtId="0" fontId="38" fillId="12" borderId="25" xfId="0" applyFont="1" applyFill="1" applyBorder="1" applyAlignment="1">
      <alignment horizontal="center" vertical="center"/>
    </xf>
    <xf numFmtId="0" fontId="38" fillId="12" borderId="23" xfId="0" applyFont="1" applyFill="1" applyBorder="1" applyAlignment="1">
      <alignment horizontal="center" vertical="center"/>
    </xf>
    <xf numFmtId="0" fontId="22" fillId="21" borderId="0" xfId="0" applyFont="1" applyFill="1" applyAlignment="1">
      <alignment horizontal="center" vertical="center"/>
    </xf>
    <xf numFmtId="0" fontId="23" fillId="26" borderId="0" xfId="0" applyFont="1" applyFill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22" fillId="25" borderId="0" xfId="0" applyFont="1" applyFill="1" applyAlignment="1">
      <alignment horizontal="center" vertical="center"/>
    </xf>
    <xf numFmtId="0" fontId="43" fillId="12" borderId="38" xfId="0" applyFont="1" applyFill="1" applyBorder="1" applyAlignment="1">
      <alignment horizontal="center" vertical="center"/>
    </xf>
    <xf numFmtId="0" fontId="22" fillId="20" borderId="0" xfId="0" applyFont="1" applyFill="1" applyAlignment="1">
      <alignment horizontal="center" vertical="center"/>
    </xf>
    <xf numFmtId="0" fontId="23" fillId="19" borderId="0" xfId="0" applyFont="1" applyFill="1" applyAlignment="1">
      <alignment horizontal="center" vertical="center"/>
    </xf>
    <xf numFmtId="0" fontId="22" fillId="24" borderId="0" xfId="0" applyFont="1" applyFill="1" applyAlignment="1">
      <alignment horizontal="center" vertical="center"/>
    </xf>
    <xf numFmtId="0" fontId="23" fillId="23" borderId="0" xfId="0" applyFont="1" applyFill="1" applyAlignment="1">
      <alignment horizontal="center" vertical="center"/>
    </xf>
    <xf numFmtId="0" fontId="35" fillId="20" borderId="35" xfId="9" applyFont="1" applyFill="1" applyBorder="1" applyAlignment="1">
      <alignment horizontal="center"/>
    </xf>
    <xf numFmtId="0" fontId="35" fillId="20" borderId="30" xfId="9" applyFont="1" applyFill="1" applyAlignment="1">
      <alignment horizontal="center"/>
    </xf>
    <xf numFmtId="0" fontId="35" fillId="20" borderId="34" xfId="9" applyFont="1" applyFill="1" applyBorder="1" applyAlignment="1">
      <alignment horizontal="center"/>
    </xf>
    <xf numFmtId="0" fontId="35" fillId="12" borderId="35" xfId="9" applyFont="1" applyFill="1" applyBorder="1" applyAlignment="1">
      <alignment horizontal="center"/>
    </xf>
    <xf numFmtId="0" fontId="35" fillId="12" borderId="30" xfId="9" applyFont="1" applyFill="1" applyAlignment="1">
      <alignment horizontal="center"/>
    </xf>
    <xf numFmtId="0" fontId="35" fillId="12" borderId="34" xfId="9" applyFont="1" applyFill="1" applyBorder="1" applyAlignment="1">
      <alignment horizontal="center"/>
    </xf>
  </cellXfs>
  <cellStyles count="14">
    <cellStyle name="20% - Accent5" xfId="13" builtinId="46"/>
    <cellStyle name="Bad" xfId="5" builtinId="27"/>
    <cellStyle name="Calculation" xfId="8" builtinId="22"/>
    <cellStyle name="Explanatory Text" xfId="3" builtinId="53"/>
    <cellStyle name="Good" xfId="4" builtinId="26"/>
    <cellStyle name="Heading 1" xfId="1" builtinId="16"/>
    <cellStyle name="Heading 2" xfId="9" builtinId="17"/>
    <cellStyle name="Heading 3" xfId="12" builtinId="18"/>
    <cellStyle name="Input" xfId="6" builtinId="20"/>
    <cellStyle name="Normal" xfId="0" builtinId="0"/>
    <cellStyle name="Note" xfId="2" builtinId="10"/>
    <cellStyle name="Output" xfId="7" builtinId="21"/>
    <cellStyle name="Percent" xfId="11" builtinId="5"/>
    <cellStyle name="Total" xfId="10" builtinId="25"/>
  </cellStyles>
  <dxfs count="23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rgb="FF002060"/>
      </font>
      <fill>
        <patternFill>
          <bgColor theme="3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rgb="FF00206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</font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3300"/>
      <color rgb="FF0012C0"/>
      <color rgb="FFFF9900"/>
      <color rgb="FF06742B"/>
      <color rgb="FF059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C4C4-E58B-415E-9B7F-9212647824CA}">
  <dimension ref="A1:J2834"/>
  <sheetViews>
    <sheetView workbookViewId="0">
      <selection activeCell="E1" sqref="E1"/>
    </sheetView>
  </sheetViews>
  <sheetFormatPr defaultRowHeight="14.4" x14ac:dyDescent="0.3"/>
  <cols>
    <col min="4" max="10" width="8.77734375" style="146"/>
  </cols>
  <sheetData>
    <row r="1" spans="1:10" x14ac:dyDescent="0.3">
      <c r="D1" s="146" t="s">
        <v>166</v>
      </c>
      <c r="E1" s="146" t="s">
        <v>0</v>
      </c>
      <c r="F1" s="146" t="s">
        <v>167</v>
      </c>
      <c r="G1" s="146" t="s">
        <v>42</v>
      </c>
      <c r="H1" s="146" t="s">
        <v>168</v>
      </c>
      <c r="I1" s="146" t="s">
        <v>435</v>
      </c>
      <c r="J1" s="146" t="s">
        <v>168</v>
      </c>
    </row>
    <row r="2" spans="1:10" x14ac:dyDescent="0.3">
      <c r="A2">
        <f>IF(NOT(D2=""),INDEX(statsNames,MATCH(D2,mapping!Q:Q,0),1),A1)</f>
        <v>0</v>
      </c>
      <c r="B2" t="e">
        <f>INDEX(mapping!R:R,MATCH(A2,mapping!P:P,0),1)+INDEX(mapping!H:H,MATCH(E2,mapping!F:F,0))</f>
        <v>#N/A</v>
      </c>
      <c r="F2" s="146" t="s">
        <v>62</v>
      </c>
      <c r="G2" s="146" t="s">
        <v>62</v>
      </c>
    </row>
    <row r="3" spans="1:10" x14ac:dyDescent="0.3">
      <c r="A3" t="str">
        <f>IF(NOT(D3=""),INDEX(statsNames,MATCH(D3,mapping!Q:Q,0),1),A2)</f>
        <v>A:T</v>
      </c>
      <c r="B3">
        <f>INDEX(mapping!R:R,MATCH(A3,mapping!P:P,0),1)+INDEX(mapping!H:H,MATCH(E3,mapping!F:F,0))</f>
        <v>3005</v>
      </c>
      <c r="D3" s="146" t="s">
        <v>1488</v>
      </c>
      <c r="E3" s="146" t="s">
        <v>80</v>
      </c>
      <c r="F3" s="146">
        <v>1</v>
      </c>
      <c r="G3" s="146">
        <v>1</v>
      </c>
      <c r="H3" s="146">
        <v>2.19</v>
      </c>
      <c r="I3" s="146" t="s">
        <v>80</v>
      </c>
      <c r="J3" s="146">
        <v>2.19</v>
      </c>
    </row>
    <row r="4" spans="1:10" x14ac:dyDescent="0.3">
      <c r="A4" t="str">
        <f>IF(NOT(D4=""),INDEX(statsNames,MATCH(D4,mapping!Q:Q,0),1),A3)</f>
        <v>A:T</v>
      </c>
      <c r="B4">
        <f>INDEX(mapping!R:R,MATCH(A4,mapping!P:P,0),1)+INDEX(mapping!H:H,MATCH(E4,mapping!F:F,0))</f>
        <v>5105</v>
      </c>
      <c r="E4" s="146" t="s">
        <v>104</v>
      </c>
      <c r="F4" s="146">
        <v>3</v>
      </c>
      <c r="G4" s="146">
        <v>1</v>
      </c>
      <c r="H4" s="146">
        <v>1.95</v>
      </c>
    </row>
    <row r="5" spans="1:10" x14ac:dyDescent="0.3">
      <c r="A5" t="str">
        <f>IF(NOT(D5=""),INDEX(statsNames,MATCH(D5,mapping!Q:Q,0),1),A4)</f>
        <v>A:T</v>
      </c>
      <c r="B5">
        <f>INDEX(mapping!R:R,MATCH(A5,mapping!P:P,0),1)+INDEX(mapping!H:H,MATCH(E5,mapping!F:F,0))</f>
        <v>4405</v>
      </c>
      <c r="E5" s="146" t="s">
        <v>26</v>
      </c>
      <c r="F5" s="146">
        <v>4</v>
      </c>
      <c r="G5" s="146">
        <v>1</v>
      </c>
      <c r="H5" s="146">
        <v>1.9</v>
      </c>
    </row>
    <row r="6" spans="1:10" x14ac:dyDescent="0.3">
      <c r="A6" t="str">
        <f>IF(NOT(D6=""),INDEX(statsNames,MATCH(D6,mapping!Q:Q,0),1),A5)</f>
        <v>A:T</v>
      </c>
      <c r="B6">
        <f>INDEX(mapping!R:R,MATCH(A6,mapping!P:P,0),1)+INDEX(mapping!H:H,MATCH(E6,mapping!F:F,0))</f>
        <v>8105</v>
      </c>
      <c r="E6" s="146" t="s">
        <v>69</v>
      </c>
      <c r="F6" s="146">
        <v>5</v>
      </c>
      <c r="G6" s="146">
        <v>1</v>
      </c>
      <c r="H6" s="146">
        <v>1.88</v>
      </c>
    </row>
    <row r="7" spans="1:10" x14ac:dyDescent="0.3">
      <c r="A7" t="str">
        <f>IF(NOT(D7=""),INDEX(statsNames,MATCH(D7,mapping!Q:Q,0),1),A6)</f>
        <v>A:T</v>
      </c>
      <c r="B7">
        <f>INDEX(mapping!R:R,MATCH(A7,mapping!P:P,0),1)+INDEX(mapping!H:H,MATCH(E7,mapping!F:F,0))</f>
        <v>7305</v>
      </c>
      <c r="E7" s="146" t="s">
        <v>202</v>
      </c>
      <c r="F7" s="146">
        <v>6</v>
      </c>
      <c r="G7" s="146">
        <v>3</v>
      </c>
      <c r="H7" s="146">
        <v>1.84</v>
      </c>
    </row>
    <row r="8" spans="1:10" x14ac:dyDescent="0.3">
      <c r="A8" t="str">
        <f>IF(NOT(D8=""),INDEX(statsNames,MATCH(D8,mapping!Q:Q,0),1),A7)</f>
        <v>A:T</v>
      </c>
      <c r="B8">
        <f>INDEX(mapping!R:R,MATCH(A8,mapping!P:P,0),1)+INDEX(mapping!H:H,MATCH(E8,mapping!F:F,0))</f>
        <v>9005</v>
      </c>
      <c r="E8" s="146" t="s">
        <v>21</v>
      </c>
      <c r="F8" s="146">
        <v>7</v>
      </c>
      <c r="G8" s="146">
        <v>4</v>
      </c>
      <c r="H8" s="146">
        <v>1.84</v>
      </c>
    </row>
    <row r="9" spans="1:10" x14ac:dyDescent="0.3">
      <c r="A9" t="str">
        <f>IF(NOT(D9=""),INDEX(statsNames,MATCH(D9,mapping!Q:Q,0),1),A8)</f>
        <v>A:T</v>
      </c>
      <c r="B9">
        <f>INDEX(mapping!R:R,MATCH(A9,mapping!P:P,0),1)+INDEX(mapping!H:H,MATCH(E9,mapping!F:F,0))</f>
        <v>4205</v>
      </c>
      <c r="E9" s="146" t="s">
        <v>81</v>
      </c>
      <c r="F9" s="146">
        <v>10</v>
      </c>
      <c r="G9" s="146">
        <v>5</v>
      </c>
      <c r="H9" s="146">
        <v>1.79</v>
      </c>
    </row>
    <row r="10" spans="1:10" x14ac:dyDescent="0.3">
      <c r="A10" t="str">
        <f>IF(NOT(D10=""),INDEX(statsNames,MATCH(D10,mapping!Q:Q,0),1),A9)</f>
        <v>A:T</v>
      </c>
      <c r="B10">
        <f>INDEX(mapping!R:R,MATCH(A10,mapping!P:P,0),1)+INDEX(mapping!H:H,MATCH(E10,mapping!F:F,0))</f>
        <v>10605</v>
      </c>
      <c r="E10" s="146" t="s">
        <v>361</v>
      </c>
      <c r="F10" s="146">
        <v>12</v>
      </c>
      <c r="G10" s="146">
        <v>1</v>
      </c>
      <c r="H10" s="146">
        <v>1.74</v>
      </c>
    </row>
    <row r="11" spans="1:10" x14ac:dyDescent="0.3">
      <c r="A11" t="str">
        <f>IF(NOT(D11=""),INDEX(statsNames,MATCH(D11,mapping!Q:Q,0),1),A10)</f>
        <v>A:T</v>
      </c>
      <c r="B11">
        <f>INDEX(mapping!R:R,MATCH(A11,mapping!P:P,0),1)+INDEX(mapping!H:H,MATCH(E11,mapping!F:F,0))</f>
        <v>12505</v>
      </c>
      <c r="E11" s="146" t="s">
        <v>65</v>
      </c>
      <c r="F11" s="146">
        <v>13</v>
      </c>
      <c r="G11" s="146">
        <v>2</v>
      </c>
      <c r="H11" s="146">
        <v>1.73</v>
      </c>
    </row>
    <row r="12" spans="1:10" x14ac:dyDescent="0.3">
      <c r="A12" t="str">
        <f>IF(NOT(D12=""),INDEX(statsNames,MATCH(D12,mapping!Q:Q,0),1),A11)</f>
        <v>A:T</v>
      </c>
      <c r="B12">
        <f>INDEX(mapping!R:R,MATCH(A12,mapping!P:P,0),1)+INDEX(mapping!H:H,MATCH(E12,mapping!F:F,0))</f>
        <v>2805</v>
      </c>
      <c r="E12" s="146" t="s">
        <v>37</v>
      </c>
      <c r="F12" s="146">
        <v>14</v>
      </c>
      <c r="G12" s="146">
        <v>1</v>
      </c>
      <c r="H12" s="146">
        <v>1.73</v>
      </c>
    </row>
    <row r="13" spans="1:10" x14ac:dyDescent="0.3">
      <c r="A13" t="str">
        <f>IF(NOT(D13=""),INDEX(statsNames,MATCH(D13,mapping!Q:Q,0),1),A12)</f>
        <v>A:T</v>
      </c>
      <c r="B13">
        <f>INDEX(mapping!R:R,MATCH(A13,mapping!P:P,0),1)+INDEX(mapping!H:H,MATCH(E13,mapping!F:F,0))</f>
        <v>14405</v>
      </c>
      <c r="E13" s="146" t="s">
        <v>199</v>
      </c>
      <c r="F13" s="146">
        <v>15</v>
      </c>
      <c r="G13" s="146">
        <v>2</v>
      </c>
      <c r="H13" s="146">
        <v>1.72</v>
      </c>
    </row>
    <row r="14" spans="1:10" x14ac:dyDescent="0.3">
      <c r="A14" t="str">
        <f>IF(NOT(D14=""),INDEX(statsNames,MATCH(D14,mapping!Q:Q,0),1),A13)</f>
        <v>A:T</v>
      </c>
      <c r="B14">
        <f>INDEX(mapping!R:R,MATCH(A14,mapping!P:P,0),1)+INDEX(mapping!H:H,MATCH(E14,mapping!F:F,0))</f>
        <v>1905</v>
      </c>
      <c r="E14" s="146" t="s">
        <v>30</v>
      </c>
      <c r="F14" s="146">
        <v>16</v>
      </c>
      <c r="G14" s="146">
        <v>1</v>
      </c>
      <c r="H14" s="146">
        <v>1.69</v>
      </c>
    </row>
    <row r="15" spans="1:10" x14ac:dyDescent="0.3">
      <c r="A15" t="str">
        <f>IF(NOT(D15=""),INDEX(statsNames,MATCH(D15,mapping!Q:Q,0),1),A14)</f>
        <v>A:T</v>
      </c>
      <c r="B15">
        <f>INDEX(mapping!R:R,MATCH(A15,mapping!P:P,0),1)+INDEX(mapping!H:H,MATCH(E15,mapping!F:F,0))</f>
        <v>8205</v>
      </c>
      <c r="E15" s="146" t="s">
        <v>123</v>
      </c>
      <c r="F15" s="146">
        <v>18</v>
      </c>
      <c r="G15" s="146">
        <v>1</v>
      </c>
      <c r="H15" s="146">
        <v>1.69</v>
      </c>
    </row>
    <row r="16" spans="1:10" x14ac:dyDescent="0.3">
      <c r="A16" t="str">
        <f>IF(NOT(D16=""),INDEX(statsNames,MATCH(D16,mapping!Q:Q,0),1),A15)</f>
        <v>A:T</v>
      </c>
      <c r="B16">
        <f>INDEX(mapping!R:R,MATCH(A16,mapping!P:P,0),1)+INDEX(mapping!H:H,MATCH(E16,mapping!F:F,0))</f>
        <v>605</v>
      </c>
      <c r="E16" s="146" t="s">
        <v>444</v>
      </c>
      <c r="F16" s="146">
        <v>19</v>
      </c>
      <c r="G16" s="146">
        <v>2</v>
      </c>
      <c r="H16" s="146">
        <v>1.68</v>
      </c>
    </row>
    <row r="17" spans="1:8" x14ac:dyDescent="0.3">
      <c r="A17" t="str">
        <f>IF(NOT(D17=""),INDEX(statsNames,MATCH(D17,mapping!Q:Q,0),1),A16)</f>
        <v>A:T</v>
      </c>
      <c r="B17">
        <f>INDEX(mapping!R:R,MATCH(A17,mapping!P:P,0),1)+INDEX(mapping!H:H,MATCH(E17,mapping!F:F,0))</f>
        <v>3605</v>
      </c>
      <c r="E17" s="146" t="s">
        <v>90</v>
      </c>
      <c r="F17" s="146">
        <v>20</v>
      </c>
      <c r="G17" s="146">
        <v>3</v>
      </c>
      <c r="H17" s="146">
        <v>1.67</v>
      </c>
    </row>
    <row r="18" spans="1:8" x14ac:dyDescent="0.3">
      <c r="A18" t="str">
        <f>IF(NOT(D18=""),INDEX(statsNames,MATCH(D18,mapping!Q:Q,0),1),A17)</f>
        <v>A:T</v>
      </c>
      <c r="B18">
        <f>INDEX(mapping!R:R,MATCH(A18,mapping!P:P,0),1)+INDEX(mapping!H:H,MATCH(E18,mapping!F:F,0))</f>
        <v>1405</v>
      </c>
      <c r="E18" s="146" t="s">
        <v>450</v>
      </c>
      <c r="F18" s="146">
        <v>21</v>
      </c>
      <c r="G18" s="146">
        <v>1</v>
      </c>
      <c r="H18" s="146">
        <v>1.66</v>
      </c>
    </row>
    <row r="19" spans="1:8" x14ac:dyDescent="0.3">
      <c r="A19" t="str">
        <f>IF(NOT(D19=""),INDEX(statsNames,MATCH(D19,mapping!Q:Q,0),1),A18)</f>
        <v>A:T</v>
      </c>
      <c r="B19">
        <f>INDEX(mapping!R:R,MATCH(A19,mapping!P:P,0),1)+INDEX(mapping!H:H,MATCH(E19,mapping!F:F,0))</f>
        <v>4305</v>
      </c>
      <c r="E19" s="146" t="s">
        <v>71</v>
      </c>
      <c r="F19" s="146">
        <v>22</v>
      </c>
      <c r="G19" s="146">
        <v>6</v>
      </c>
      <c r="H19" s="146">
        <v>1.65</v>
      </c>
    </row>
    <row r="20" spans="1:8" x14ac:dyDescent="0.3">
      <c r="A20" t="str">
        <f>IF(NOT(D20=""),INDEX(statsNames,MATCH(D20,mapping!Q:Q,0),1),A19)</f>
        <v>A:T</v>
      </c>
      <c r="B20">
        <f>INDEX(mapping!R:R,MATCH(A20,mapping!P:P,0),1)+INDEX(mapping!H:H,MATCH(E20,mapping!F:F,0))</f>
        <v>4905</v>
      </c>
      <c r="E20" s="146" t="s">
        <v>17</v>
      </c>
      <c r="F20" s="146">
        <v>23</v>
      </c>
      <c r="G20" s="146">
        <v>2</v>
      </c>
      <c r="H20" s="146">
        <v>1.65</v>
      </c>
    </row>
    <row r="21" spans="1:8" x14ac:dyDescent="0.3">
      <c r="A21" t="str">
        <f>IF(NOT(D21=""),INDEX(statsNames,MATCH(D21,mapping!Q:Q,0),1),A20)</f>
        <v>A:T</v>
      </c>
      <c r="B21">
        <f>INDEX(mapping!R:R,MATCH(A21,mapping!P:P,0),1)+INDEX(mapping!H:H,MATCH(E21,mapping!F:F,0))</f>
        <v>3705</v>
      </c>
      <c r="E21" s="146" t="s">
        <v>13</v>
      </c>
      <c r="F21" s="146">
        <v>24</v>
      </c>
      <c r="G21" s="146">
        <v>4</v>
      </c>
      <c r="H21" s="146">
        <v>1.65</v>
      </c>
    </row>
    <row r="22" spans="1:8" x14ac:dyDescent="0.3">
      <c r="A22" t="str">
        <f>IF(NOT(D22=""),INDEX(statsNames,MATCH(D22,mapping!Q:Q,0),1),A21)</f>
        <v>A:T</v>
      </c>
      <c r="B22">
        <f>INDEX(mapping!R:R,MATCH(A22,mapping!P:P,0),1)+INDEX(mapping!H:H,MATCH(E22,mapping!F:F,0))</f>
        <v>2305</v>
      </c>
      <c r="E22" s="146" t="s">
        <v>443</v>
      </c>
      <c r="F22" s="146">
        <v>25</v>
      </c>
      <c r="G22" s="146">
        <v>2</v>
      </c>
      <c r="H22" s="146">
        <v>1.64</v>
      </c>
    </row>
    <row r="23" spans="1:8" x14ac:dyDescent="0.3">
      <c r="A23" t="str">
        <f>IF(NOT(D23=""),INDEX(statsNames,MATCH(D23,mapping!Q:Q,0),1),A22)</f>
        <v>A:T</v>
      </c>
      <c r="B23">
        <f>INDEX(mapping!R:R,MATCH(A23,mapping!P:P,0),1)+INDEX(mapping!H:H,MATCH(E23,mapping!F:F,0))</f>
        <v>9405</v>
      </c>
      <c r="E23" s="146" t="s">
        <v>16</v>
      </c>
      <c r="F23" s="146">
        <v>27</v>
      </c>
      <c r="G23" s="146">
        <v>8</v>
      </c>
      <c r="H23" s="146">
        <v>1.63</v>
      </c>
    </row>
    <row r="24" spans="1:8" x14ac:dyDescent="0.3">
      <c r="A24" t="str">
        <f>IF(NOT(D24=""),INDEX(statsNames,MATCH(D24,mapping!Q:Q,0),1),A23)</f>
        <v>A:T</v>
      </c>
      <c r="B24">
        <f>INDEX(mapping!R:R,MATCH(A24,mapping!P:P,0),1)+INDEX(mapping!H:H,MATCH(E24,mapping!F:F,0))</f>
        <v>5405</v>
      </c>
      <c r="E24" s="146" t="s">
        <v>14</v>
      </c>
      <c r="F24" s="146">
        <v>29</v>
      </c>
      <c r="G24" s="146">
        <v>3</v>
      </c>
      <c r="H24" s="146">
        <v>1.61</v>
      </c>
    </row>
    <row r="25" spans="1:8" x14ac:dyDescent="0.3">
      <c r="A25" t="str">
        <f>IF(NOT(D25=""),INDEX(statsNames,MATCH(D25,mapping!Q:Q,0),1),A24)</f>
        <v>A:T</v>
      </c>
      <c r="B25">
        <f>INDEX(mapping!R:R,MATCH(A25,mapping!P:P,0),1)+INDEX(mapping!H:H,MATCH(E25,mapping!F:F,0))</f>
        <v>16605</v>
      </c>
      <c r="E25" s="146" t="s">
        <v>884</v>
      </c>
      <c r="F25" s="146">
        <v>30</v>
      </c>
      <c r="G25" s="146">
        <v>1</v>
      </c>
      <c r="H25" s="146">
        <v>1.61</v>
      </c>
    </row>
    <row r="26" spans="1:8" x14ac:dyDescent="0.3">
      <c r="A26" t="str">
        <f>IF(NOT(D26=""),INDEX(statsNames,MATCH(D26,mapping!Q:Q,0),1),A25)</f>
        <v>A:T</v>
      </c>
      <c r="B26">
        <f>INDEX(mapping!R:R,MATCH(A26,mapping!P:P,0),1)+INDEX(mapping!H:H,MATCH(E26,mapping!F:F,0))</f>
        <v>905</v>
      </c>
      <c r="E26" s="146" t="s">
        <v>460</v>
      </c>
      <c r="F26" s="146">
        <v>31</v>
      </c>
      <c r="G26" s="146">
        <v>9</v>
      </c>
      <c r="H26" s="146">
        <v>1.61</v>
      </c>
    </row>
    <row r="27" spans="1:8" x14ac:dyDescent="0.3">
      <c r="A27" t="str">
        <f>IF(NOT(D27=""),INDEX(statsNames,MATCH(D27,mapping!Q:Q,0),1),A26)</f>
        <v>A:T</v>
      </c>
      <c r="B27">
        <f>INDEX(mapping!R:R,MATCH(A27,mapping!P:P,0),1)+INDEX(mapping!H:H,MATCH(E27,mapping!F:F,0))</f>
        <v>5205</v>
      </c>
      <c r="E27" s="146" t="s">
        <v>12</v>
      </c>
      <c r="F27" s="146">
        <v>36</v>
      </c>
      <c r="G27" s="146">
        <v>10</v>
      </c>
      <c r="H27" s="146">
        <v>1.58</v>
      </c>
    </row>
    <row r="28" spans="1:8" x14ac:dyDescent="0.3">
      <c r="A28" t="str">
        <f>IF(NOT(D28=""),INDEX(statsNames,MATCH(D28,mapping!Q:Q,0),1),A27)</f>
        <v>A:T</v>
      </c>
      <c r="B28">
        <f>INDEX(mapping!R:R,MATCH(A28,mapping!P:P,0),1)+INDEX(mapping!H:H,MATCH(E28,mapping!F:F,0))</f>
        <v>2905</v>
      </c>
      <c r="E28" s="146" t="s">
        <v>89</v>
      </c>
      <c r="F28" s="146">
        <v>37</v>
      </c>
      <c r="G28" s="146">
        <v>3</v>
      </c>
      <c r="H28" s="146">
        <v>1.57</v>
      </c>
    </row>
    <row r="29" spans="1:8" x14ac:dyDescent="0.3">
      <c r="A29" t="str">
        <f>IF(NOT(D29=""),INDEX(statsNames,MATCH(D29,mapping!Q:Q,0),1),A28)</f>
        <v>A:T</v>
      </c>
      <c r="B29">
        <f>INDEX(mapping!R:R,MATCH(A29,mapping!P:P,0),1)+INDEX(mapping!H:H,MATCH(E29,mapping!F:F,0))</f>
        <v>9305</v>
      </c>
      <c r="E29" s="146" t="s">
        <v>455</v>
      </c>
      <c r="F29" s="146">
        <v>38</v>
      </c>
      <c r="G29" s="146">
        <v>3</v>
      </c>
      <c r="H29" s="146">
        <v>1.55</v>
      </c>
    </row>
    <row r="30" spans="1:8" x14ac:dyDescent="0.3">
      <c r="A30" t="str">
        <f>IF(NOT(D30=""),INDEX(statsNames,MATCH(D30,mapping!Q:Q,0),1),A29)</f>
        <v>A:T</v>
      </c>
      <c r="B30">
        <f>INDEX(mapping!R:R,MATCH(A30,mapping!P:P,0),1)+INDEX(mapping!H:H,MATCH(E30,mapping!F:F,0))</f>
        <v>17805</v>
      </c>
      <c r="E30" s="146" t="s">
        <v>200</v>
      </c>
      <c r="F30" s="146">
        <v>39</v>
      </c>
      <c r="G30" s="146">
        <v>2</v>
      </c>
      <c r="H30" s="146">
        <v>1.55</v>
      </c>
    </row>
    <row r="31" spans="1:8" x14ac:dyDescent="0.3">
      <c r="A31" t="str">
        <f>IF(NOT(D31=""),INDEX(statsNames,MATCH(D31,mapping!Q:Q,0),1),A30)</f>
        <v>A:T</v>
      </c>
      <c r="B31">
        <f>INDEX(mapping!R:R,MATCH(A31,mapping!P:P,0),1)+INDEX(mapping!H:H,MATCH(E31,mapping!F:F,0))</f>
        <v>11205</v>
      </c>
      <c r="E31" s="146" t="s">
        <v>503</v>
      </c>
      <c r="F31" s="146">
        <v>40</v>
      </c>
      <c r="G31" s="146">
        <v>2</v>
      </c>
      <c r="H31" s="146">
        <v>1.55</v>
      </c>
    </row>
    <row r="32" spans="1:8" x14ac:dyDescent="0.3">
      <c r="A32" t="str">
        <f>IF(NOT(D32=""),INDEX(statsNames,MATCH(D32,mapping!Q:Q,0),1),A31)</f>
        <v>A:T</v>
      </c>
      <c r="B32">
        <f>INDEX(mapping!R:R,MATCH(A32,mapping!P:P,0),1)+INDEX(mapping!H:H,MATCH(E32,mapping!F:F,0))</f>
        <v>17405</v>
      </c>
      <c r="E32" s="146" t="s">
        <v>953</v>
      </c>
      <c r="F32" s="146">
        <v>41</v>
      </c>
      <c r="G32" s="146">
        <v>3</v>
      </c>
      <c r="H32" s="146">
        <v>1.54</v>
      </c>
    </row>
    <row r="33" spans="1:8" x14ac:dyDescent="0.3">
      <c r="A33" t="str">
        <f>IF(NOT(D33=""),INDEX(statsNames,MATCH(D33,mapping!Q:Q,0),1),A32)</f>
        <v>A:T</v>
      </c>
      <c r="B33">
        <f>INDEX(mapping!R:R,MATCH(A33,mapping!P:P,0),1)+INDEX(mapping!H:H,MATCH(E33,mapping!F:F,0))</f>
        <v>7605</v>
      </c>
      <c r="E33" s="146" t="s">
        <v>27</v>
      </c>
      <c r="F33" s="146">
        <v>43</v>
      </c>
      <c r="G33" s="146">
        <v>11</v>
      </c>
      <c r="H33" s="146">
        <v>1.53</v>
      </c>
    </row>
    <row r="34" spans="1:8" x14ac:dyDescent="0.3">
      <c r="A34" t="str">
        <f>IF(NOT(D34=""),INDEX(statsNames,MATCH(D34,mapping!Q:Q,0),1),A33)</f>
        <v>A:T</v>
      </c>
      <c r="B34">
        <f>INDEX(mapping!R:R,MATCH(A34,mapping!P:P,0),1)+INDEX(mapping!H:H,MATCH(E34,mapping!F:F,0))</f>
        <v>6105</v>
      </c>
      <c r="E34" s="146" t="s">
        <v>22</v>
      </c>
      <c r="F34" s="146">
        <v>44</v>
      </c>
      <c r="G34" s="146">
        <v>4</v>
      </c>
      <c r="H34" s="146">
        <v>1.53</v>
      </c>
    </row>
    <row r="35" spans="1:8" x14ac:dyDescent="0.3">
      <c r="A35" t="str">
        <f>IF(NOT(D35=""),INDEX(statsNames,MATCH(D35,mapping!Q:Q,0),1),A34)</f>
        <v>A:T</v>
      </c>
      <c r="B35">
        <f>INDEX(mapping!R:R,MATCH(A35,mapping!P:P,0),1)+INDEX(mapping!H:H,MATCH(E35,mapping!F:F,0))</f>
        <v>2605</v>
      </c>
      <c r="E35" s="146" t="s">
        <v>38</v>
      </c>
      <c r="F35" s="146">
        <v>45</v>
      </c>
      <c r="G35" s="146">
        <v>4</v>
      </c>
      <c r="H35" s="146">
        <v>1.53</v>
      </c>
    </row>
    <row r="36" spans="1:8" x14ac:dyDescent="0.3">
      <c r="A36" t="str">
        <f>IF(NOT(D36=""),INDEX(statsNames,MATCH(D36,mapping!Q:Q,0),1),A35)</f>
        <v>A:T</v>
      </c>
      <c r="B36">
        <f>INDEX(mapping!R:R,MATCH(A36,mapping!P:P,0),1)+INDEX(mapping!H:H,MATCH(E36,mapping!F:F,0))</f>
        <v>5505</v>
      </c>
      <c r="E36" s="146" t="s">
        <v>18</v>
      </c>
      <c r="F36" s="146">
        <v>46</v>
      </c>
      <c r="G36" s="146">
        <v>5</v>
      </c>
      <c r="H36" s="146">
        <v>1.52</v>
      </c>
    </row>
    <row r="37" spans="1:8" x14ac:dyDescent="0.3">
      <c r="A37" t="str">
        <f>IF(NOT(D37=""),INDEX(statsNames,MATCH(D37,mapping!Q:Q,0),1),A36)</f>
        <v>A:T</v>
      </c>
      <c r="B37">
        <f>INDEX(mapping!R:R,MATCH(A37,mapping!P:P,0),1)+INDEX(mapping!H:H,MATCH(E37,mapping!F:F,0))</f>
        <v>10005</v>
      </c>
      <c r="E37" s="146" t="s">
        <v>160</v>
      </c>
      <c r="F37" s="146">
        <v>50</v>
      </c>
      <c r="G37" s="146">
        <v>5</v>
      </c>
      <c r="H37" s="146">
        <v>1.5</v>
      </c>
    </row>
    <row r="38" spans="1:8" x14ac:dyDescent="0.3">
      <c r="A38" t="str">
        <f>IF(NOT(D38=""),INDEX(statsNames,MATCH(D38,mapping!Q:Q,0),1),A37)</f>
        <v>A:T</v>
      </c>
      <c r="B38">
        <f>INDEX(mapping!R:R,MATCH(A38,mapping!P:P,0),1)+INDEX(mapping!H:H,MATCH(E38,mapping!F:F,0))</f>
        <v>18005</v>
      </c>
      <c r="E38" s="146" t="s">
        <v>339</v>
      </c>
      <c r="F38" s="146">
        <v>53</v>
      </c>
      <c r="G38" s="146">
        <v>3</v>
      </c>
      <c r="H38" s="146">
        <v>1.49</v>
      </c>
    </row>
    <row r="39" spans="1:8" x14ac:dyDescent="0.3">
      <c r="A39" t="str">
        <f>IF(NOT(D39=""),INDEX(statsNames,MATCH(D39,mapping!Q:Q,0),1),A38)</f>
        <v>A:T</v>
      </c>
      <c r="B39">
        <f>INDEX(mapping!R:R,MATCH(A39,mapping!P:P,0),1)+INDEX(mapping!H:H,MATCH(E39,mapping!F:F,0))</f>
        <v>18605</v>
      </c>
      <c r="E39" s="146" t="s">
        <v>1085</v>
      </c>
      <c r="F39" s="146">
        <v>54</v>
      </c>
      <c r="G39" s="146">
        <v>1</v>
      </c>
      <c r="H39" s="146">
        <v>1.49</v>
      </c>
    </row>
    <row r="40" spans="1:8" x14ac:dyDescent="0.3">
      <c r="A40" t="str">
        <f>IF(NOT(D40=""),INDEX(statsNames,MATCH(D40,mapping!Q:Q,0),1),A39)</f>
        <v>A:T</v>
      </c>
      <c r="B40">
        <f>INDEX(mapping!R:R,MATCH(A40,mapping!P:P,0),1)+INDEX(mapping!H:H,MATCH(E40,mapping!F:F,0))</f>
        <v>19305</v>
      </c>
      <c r="E40" s="146" t="s">
        <v>1030</v>
      </c>
      <c r="F40" s="146">
        <v>55</v>
      </c>
      <c r="G40" s="146">
        <v>4</v>
      </c>
      <c r="H40" s="146">
        <v>1.49</v>
      </c>
    </row>
    <row r="41" spans="1:8" x14ac:dyDescent="0.3">
      <c r="A41" t="str">
        <f>IF(NOT(D41=""),INDEX(statsNames,MATCH(D41,mapping!Q:Q,0),1),A40)</f>
        <v>A:T</v>
      </c>
      <c r="B41">
        <f>INDEX(mapping!R:R,MATCH(A41,mapping!P:P,0),1)+INDEX(mapping!H:H,MATCH(E41,mapping!F:F,0))</f>
        <v>205</v>
      </c>
      <c r="E41" s="146" t="s">
        <v>440</v>
      </c>
      <c r="F41" s="146">
        <v>59</v>
      </c>
      <c r="G41" s="146">
        <v>2</v>
      </c>
      <c r="H41" s="146">
        <v>1.47</v>
      </c>
    </row>
    <row r="42" spans="1:8" x14ac:dyDescent="0.3">
      <c r="A42" t="str">
        <f>IF(NOT(D42=""),INDEX(statsNames,MATCH(D42,mapping!Q:Q,0),1),A41)</f>
        <v>A:T</v>
      </c>
      <c r="B42">
        <f>INDEX(mapping!R:R,MATCH(A42,mapping!P:P,0),1)+INDEX(mapping!H:H,MATCH(E42,mapping!F:F,0))</f>
        <v>16305</v>
      </c>
      <c r="E42" s="146" t="s">
        <v>209</v>
      </c>
      <c r="F42" s="146">
        <v>60</v>
      </c>
      <c r="G42" s="146">
        <v>1</v>
      </c>
      <c r="H42" s="146">
        <v>1.47</v>
      </c>
    </row>
    <row r="43" spans="1:8" x14ac:dyDescent="0.3">
      <c r="A43" t="str">
        <f>IF(NOT(D43=""),INDEX(statsNames,MATCH(D43,mapping!Q:Q,0),1),A42)</f>
        <v>A:T</v>
      </c>
      <c r="B43">
        <f>INDEX(mapping!R:R,MATCH(A43,mapping!P:P,0),1)+INDEX(mapping!H:H,MATCH(E43,mapping!F:F,0))</f>
        <v>13105</v>
      </c>
      <c r="E43" s="146" t="s">
        <v>349</v>
      </c>
      <c r="F43" s="146">
        <v>61</v>
      </c>
      <c r="G43" s="146">
        <v>6</v>
      </c>
      <c r="H43" s="146">
        <v>1.47</v>
      </c>
    </row>
    <row r="44" spans="1:8" x14ac:dyDescent="0.3">
      <c r="A44" t="str">
        <f>IF(NOT(D44=""),INDEX(statsNames,MATCH(D44,mapping!Q:Q,0),1),A43)</f>
        <v>A:T</v>
      </c>
      <c r="B44">
        <f>INDEX(mapping!R:R,MATCH(A44,mapping!P:P,0),1)+INDEX(mapping!H:H,MATCH(E44,mapping!F:F,0))</f>
        <v>7205</v>
      </c>
      <c r="E44" s="146" t="s">
        <v>24</v>
      </c>
      <c r="F44" s="146">
        <v>62</v>
      </c>
      <c r="G44" s="146">
        <v>5</v>
      </c>
      <c r="H44" s="146">
        <v>1.47</v>
      </c>
    </row>
    <row r="45" spans="1:8" x14ac:dyDescent="0.3">
      <c r="A45" t="str">
        <f>IF(NOT(D45=""),INDEX(statsNames,MATCH(D45,mapping!Q:Q,0),1),A44)</f>
        <v>A:T</v>
      </c>
      <c r="B45">
        <f>INDEX(mapping!R:R,MATCH(A45,mapping!P:P,0),1)+INDEX(mapping!H:H,MATCH(E45,mapping!F:F,0))</f>
        <v>3505</v>
      </c>
      <c r="E45" s="146" t="s">
        <v>29</v>
      </c>
      <c r="F45" s="146">
        <v>64</v>
      </c>
      <c r="G45" s="146">
        <v>6</v>
      </c>
      <c r="H45" s="146">
        <v>1.45</v>
      </c>
    </row>
    <row r="46" spans="1:8" x14ac:dyDescent="0.3">
      <c r="A46" t="str">
        <f>IF(NOT(D46=""),INDEX(statsNames,MATCH(D46,mapping!Q:Q,0),1),A45)</f>
        <v>A:T</v>
      </c>
      <c r="B46">
        <f>INDEX(mapping!R:R,MATCH(A46,mapping!P:P,0),1)+INDEX(mapping!H:H,MATCH(E46,mapping!F:F,0))</f>
        <v>16905</v>
      </c>
      <c r="E46" s="146" t="s">
        <v>480</v>
      </c>
      <c r="F46" s="146">
        <v>67</v>
      </c>
      <c r="G46" s="146">
        <v>2</v>
      </c>
      <c r="H46" s="146">
        <v>1.44</v>
      </c>
    </row>
    <row r="47" spans="1:8" x14ac:dyDescent="0.3">
      <c r="A47" t="str">
        <f>IF(NOT(D47=""),INDEX(statsNames,MATCH(D47,mapping!Q:Q,0),1),A46)</f>
        <v>A:T</v>
      </c>
      <c r="B47">
        <f>INDEX(mapping!R:R,MATCH(A47,mapping!P:P,0),1)+INDEX(mapping!H:H,MATCH(E47,mapping!F:F,0))</f>
        <v>105</v>
      </c>
      <c r="E47" s="146" t="s">
        <v>451</v>
      </c>
      <c r="F47" s="146">
        <v>68</v>
      </c>
      <c r="G47" s="146">
        <v>7</v>
      </c>
      <c r="H47" s="146">
        <v>1.44</v>
      </c>
    </row>
    <row r="48" spans="1:8" x14ac:dyDescent="0.3">
      <c r="A48" t="str">
        <f>IF(NOT(D48=""),INDEX(statsNames,MATCH(D48,mapping!Q:Q,0),1),A47)</f>
        <v>A:T</v>
      </c>
      <c r="B48">
        <f>INDEX(mapping!R:R,MATCH(A48,mapping!P:P,0),1)+INDEX(mapping!H:H,MATCH(E48,mapping!F:F,0))</f>
        <v>3805</v>
      </c>
      <c r="E48" s="146" t="s">
        <v>61</v>
      </c>
      <c r="F48" s="146">
        <v>69</v>
      </c>
      <c r="G48" s="146">
        <v>7</v>
      </c>
      <c r="H48" s="146">
        <v>1.43</v>
      </c>
    </row>
    <row r="49" spans="1:8" x14ac:dyDescent="0.3">
      <c r="A49" t="str">
        <f>IF(NOT(D49=""),INDEX(statsNames,MATCH(D49,mapping!Q:Q,0),1),A48)</f>
        <v>A:T</v>
      </c>
      <c r="B49">
        <f>INDEX(mapping!R:R,MATCH(A49,mapping!P:P,0),1)+INDEX(mapping!H:H,MATCH(E49,mapping!F:F,0))</f>
        <v>2505</v>
      </c>
      <c r="E49" s="146" t="s">
        <v>475</v>
      </c>
      <c r="F49" s="146">
        <v>70</v>
      </c>
      <c r="G49" s="146">
        <v>3</v>
      </c>
      <c r="H49" s="146">
        <v>1.43</v>
      </c>
    </row>
    <row r="50" spans="1:8" x14ac:dyDescent="0.3">
      <c r="A50" t="str">
        <f>IF(NOT(D50=""),INDEX(statsNames,MATCH(D50,mapping!Q:Q,0),1),A49)</f>
        <v>A:T</v>
      </c>
      <c r="B50">
        <f>INDEX(mapping!R:R,MATCH(A50,mapping!P:P,0),1)+INDEX(mapping!H:H,MATCH(E50,mapping!F:F,0))</f>
        <v>5605</v>
      </c>
      <c r="E50" s="146" t="s">
        <v>39</v>
      </c>
      <c r="F50" s="146">
        <v>71</v>
      </c>
      <c r="G50" s="146">
        <v>6</v>
      </c>
      <c r="H50" s="146">
        <v>1.43</v>
      </c>
    </row>
    <row r="51" spans="1:8" x14ac:dyDescent="0.3">
      <c r="A51" t="str">
        <f>IF(NOT(D51=""),INDEX(statsNames,MATCH(D51,mapping!Q:Q,0),1),A50)</f>
        <v>A:T</v>
      </c>
      <c r="B51">
        <f>INDEX(mapping!R:R,MATCH(A51,mapping!P:P,0),1)+INDEX(mapping!H:H,MATCH(E51,mapping!F:F,0))</f>
        <v>15105</v>
      </c>
      <c r="E51" s="146" t="s">
        <v>314</v>
      </c>
      <c r="F51" s="146">
        <v>73</v>
      </c>
      <c r="G51" s="146">
        <v>3</v>
      </c>
      <c r="H51" s="146">
        <v>1.41</v>
      </c>
    </row>
    <row r="52" spans="1:8" x14ac:dyDescent="0.3">
      <c r="A52" t="str">
        <f>IF(NOT(D52=""),INDEX(statsNames,MATCH(D52,mapping!Q:Q,0),1),A51)</f>
        <v>A:T</v>
      </c>
      <c r="B52">
        <f>INDEX(mapping!R:R,MATCH(A52,mapping!P:P,0),1)+INDEX(mapping!H:H,MATCH(E52,mapping!F:F,0))</f>
        <v>9205</v>
      </c>
      <c r="E52" s="146" t="s">
        <v>101</v>
      </c>
      <c r="F52" s="146">
        <v>74</v>
      </c>
      <c r="G52" s="146">
        <v>7</v>
      </c>
      <c r="H52" s="146">
        <v>1.41</v>
      </c>
    </row>
    <row r="53" spans="1:8" x14ac:dyDescent="0.3">
      <c r="A53" t="str">
        <f>IF(NOT(D53=""),INDEX(statsNames,MATCH(D53,mapping!Q:Q,0),1),A52)</f>
        <v>A:T</v>
      </c>
      <c r="B53">
        <f>INDEX(mapping!R:R,MATCH(A53,mapping!P:P,0),1)+INDEX(mapping!H:H,MATCH(E53,mapping!F:F,0))</f>
        <v>4105</v>
      </c>
      <c r="E53" s="146" t="s">
        <v>125</v>
      </c>
      <c r="F53" s="146">
        <v>75</v>
      </c>
      <c r="G53" s="146">
        <v>8</v>
      </c>
      <c r="H53" s="146">
        <v>1.41</v>
      </c>
    </row>
    <row r="54" spans="1:8" x14ac:dyDescent="0.3">
      <c r="A54" t="str">
        <f>IF(NOT(D54=""),INDEX(statsNames,MATCH(D54,mapping!Q:Q,0),1),A53)</f>
        <v>A:T</v>
      </c>
      <c r="B54">
        <f>INDEX(mapping!R:R,MATCH(A54,mapping!P:P,0),1)+INDEX(mapping!H:H,MATCH(E54,mapping!F:F,0))</f>
        <v>13905</v>
      </c>
      <c r="E54" s="146" t="s">
        <v>219</v>
      </c>
      <c r="F54" s="146">
        <v>76</v>
      </c>
      <c r="G54" s="146">
        <v>8</v>
      </c>
      <c r="H54" s="146">
        <v>1.4</v>
      </c>
    </row>
    <row r="55" spans="1:8" x14ac:dyDescent="0.3">
      <c r="A55" t="str">
        <f>IF(NOT(D55=""),INDEX(statsNames,MATCH(D55,mapping!Q:Q,0),1),A54)</f>
        <v>A:T</v>
      </c>
      <c r="B55">
        <f>INDEX(mapping!R:R,MATCH(A55,mapping!P:P,0),1)+INDEX(mapping!H:H,MATCH(E55,mapping!F:F,0))</f>
        <v>5705</v>
      </c>
      <c r="E55" s="146" t="s">
        <v>92</v>
      </c>
      <c r="F55" s="146">
        <v>79</v>
      </c>
      <c r="G55" s="146">
        <v>9</v>
      </c>
      <c r="H55" s="146">
        <v>1.39</v>
      </c>
    </row>
    <row r="56" spans="1:8" x14ac:dyDescent="0.3">
      <c r="A56" t="str">
        <f>IF(NOT(D56=""),INDEX(statsNames,MATCH(D56,mapping!Q:Q,0),1),A55)</f>
        <v>A:T</v>
      </c>
      <c r="B56">
        <f>INDEX(mapping!R:R,MATCH(A56,mapping!P:P,0),1)+INDEX(mapping!H:H,MATCH(E56,mapping!F:F,0))</f>
        <v>4705</v>
      </c>
      <c r="E56" s="146" t="s">
        <v>87</v>
      </c>
      <c r="F56" s="146">
        <v>82</v>
      </c>
      <c r="G56" s="146">
        <v>3</v>
      </c>
      <c r="H56" s="146">
        <v>1.39</v>
      </c>
    </row>
    <row r="57" spans="1:8" x14ac:dyDescent="0.3">
      <c r="A57" t="str">
        <f>IF(NOT(D57=""),INDEX(statsNames,MATCH(D57,mapping!Q:Q,0),1),A56)</f>
        <v>A:T</v>
      </c>
      <c r="B57">
        <f>INDEX(mapping!R:R,MATCH(A57,mapping!P:P,0),1)+INDEX(mapping!H:H,MATCH(E57,mapping!F:F,0))</f>
        <v>1005</v>
      </c>
      <c r="E57" s="146" t="s">
        <v>448</v>
      </c>
      <c r="F57" s="146">
        <v>85</v>
      </c>
      <c r="G57" s="146">
        <v>12</v>
      </c>
      <c r="H57" s="146">
        <v>1.38</v>
      </c>
    </row>
    <row r="58" spans="1:8" x14ac:dyDescent="0.3">
      <c r="A58" t="str">
        <f>IF(NOT(D58=""),INDEX(statsNames,MATCH(D58,mapping!Q:Q,0),1),A57)</f>
        <v>A:T</v>
      </c>
      <c r="B58">
        <f>INDEX(mapping!R:R,MATCH(A58,mapping!P:P,0),1)+INDEX(mapping!H:H,MATCH(E58,mapping!F:F,0))</f>
        <v>7105</v>
      </c>
      <c r="E58" s="146" t="s">
        <v>75</v>
      </c>
      <c r="F58" s="146">
        <v>87</v>
      </c>
      <c r="G58" s="146">
        <v>8</v>
      </c>
      <c r="H58" s="146">
        <v>1.38</v>
      </c>
    </row>
    <row r="59" spans="1:8" x14ac:dyDescent="0.3">
      <c r="A59" t="str">
        <f>IF(NOT(D59=""),INDEX(statsNames,MATCH(D59,mapping!Q:Q,0),1),A58)</f>
        <v>A:T</v>
      </c>
      <c r="B59">
        <f>INDEX(mapping!R:R,MATCH(A59,mapping!P:P,0),1)+INDEX(mapping!H:H,MATCH(E59,mapping!F:F,0))</f>
        <v>4005</v>
      </c>
      <c r="E59" s="146" t="s">
        <v>105</v>
      </c>
      <c r="F59" s="146">
        <v>97</v>
      </c>
      <c r="G59" s="146">
        <v>9</v>
      </c>
      <c r="H59" s="146">
        <v>1.36</v>
      </c>
    </row>
    <row r="60" spans="1:8" x14ac:dyDescent="0.3">
      <c r="A60" t="str">
        <f>IF(NOT(D60=""),INDEX(statsNames,MATCH(D60,mapping!Q:Q,0),1),A59)</f>
        <v>A:T</v>
      </c>
      <c r="B60">
        <f>INDEX(mapping!R:R,MATCH(A60,mapping!P:P,0),1)+INDEX(mapping!H:H,MATCH(E60,mapping!F:F,0))</f>
        <v>7905</v>
      </c>
      <c r="E60" s="146" t="s">
        <v>118</v>
      </c>
      <c r="F60" s="146">
        <v>100</v>
      </c>
      <c r="G60" s="146">
        <v>1</v>
      </c>
      <c r="H60" s="146">
        <v>1.35</v>
      </c>
    </row>
    <row r="61" spans="1:8" x14ac:dyDescent="0.3">
      <c r="A61" t="str">
        <f>IF(NOT(D61=""),INDEX(statsNames,MATCH(D61,mapping!Q:Q,0),1),A60)</f>
        <v>A:T</v>
      </c>
      <c r="B61">
        <f>INDEX(mapping!R:R,MATCH(A61,mapping!P:P,0),1)+INDEX(mapping!H:H,MATCH(E61,mapping!F:F,0))</f>
        <v>15705</v>
      </c>
      <c r="E61" s="146" t="s">
        <v>230</v>
      </c>
      <c r="F61" s="146">
        <v>101</v>
      </c>
      <c r="G61" s="146">
        <v>3</v>
      </c>
      <c r="H61" s="146">
        <v>1.34</v>
      </c>
    </row>
    <row r="62" spans="1:8" x14ac:dyDescent="0.3">
      <c r="A62" t="str">
        <f>IF(NOT(D62=""),INDEX(statsNames,MATCH(D62,mapping!Q:Q,0),1),A61)</f>
        <v>A:T</v>
      </c>
      <c r="B62">
        <f>INDEX(mapping!R:R,MATCH(A62,mapping!P:P,0),1)+INDEX(mapping!H:H,MATCH(E62,mapping!F:F,0))</f>
        <v>3905</v>
      </c>
      <c r="E62" s="146" t="s">
        <v>19</v>
      </c>
      <c r="F62" s="146">
        <v>106</v>
      </c>
      <c r="G62" s="146">
        <v>10</v>
      </c>
      <c r="H62" s="146">
        <v>1.34</v>
      </c>
    </row>
    <row r="63" spans="1:8" x14ac:dyDescent="0.3">
      <c r="A63" t="str">
        <f>IF(NOT(D63=""),INDEX(statsNames,MATCH(D63,mapping!Q:Q,0),1),A62)</f>
        <v>A:T</v>
      </c>
      <c r="B63">
        <f>INDEX(mapping!R:R,MATCH(A63,mapping!P:P,0),1)+INDEX(mapping!H:H,MATCH(E63,mapping!F:F,0))</f>
        <v>17205</v>
      </c>
      <c r="E63" s="146" t="s">
        <v>320</v>
      </c>
      <c r="F63" s="146">
        <v>112</v>
      </c>
      <c r="G63" s="146">
        <v>10</v>
      </c>
      <c r="H63" s="146">
        <v>1.33</v>
      </c>
    </row>
    <row r="64" spans="1:8" x14ac:dyDescent="0.3">
      <c r="A64" t="str">
        <f>IF(NOT(D64=""),INDEX(statsNames,MATCH(D64,mapping!Q:Q,0),1),A63)</f>
        <v>A:T</v>
      </c>
      <c r="B64">
        <f>INDEX(mapping!R:R,MATCH(A64,mapping!P:P,0),1)+INDEX(mapping!H:H,MATCH(E64,mapping!F:F,0))</f>
        <v>12205</v>
      </c>
      <c r="E64" s="146" t="s">
        <v>110</v>
      </c>
      <c r="F64" s="146">
        <v>114</v>
      </c>
      <c r="G64" s="146">
        <v>6</v>
      </c>
      <c r="H64" s="146">
        <v>1.32</v>
      </c>
    </row>
    <row r="65" spans="1:8" x14ac:dyDescent="0.3">
      <c r="A65" t="str">
        <f>IF(NOT(D65=""),INDEX(statsNames,MATCH(D65,mapping!Q:Q,0),1),A64)</f>
        <v>A:T</v>
      </c>
      <c r="B65">
        <f>INDEX(mapping!R:R,MATCH(A65,mapping!P:P,0),1)+INDEX(mapping!H:H,MATCH(E65,mapping!F:F,0))</f>
        <v>19505</v>
      </c>
      <c r="E65" s="146" t="s">
        <v>112</v>
      </c>
      <c r="F65" s="146">
        <v>122</v>
      </c>
      <c r="G65" s="146">
        <v>6</v>
      </c>
      <c r="H65" s="146">
        <v>1.31</v>
      </c>
    </row>
    <row r="66" spans="1:8" x14ac:dyDescent="0.3">
      <c r="A66" t="str">
        <f>IF(NOT(D66=""),INDEX(statsNames,MATCH(D66,mapping!Q:Q,0),1),A65)</f>
        <v>A:T</v>
      </c>
      <c r="B66">
        <f>INDEX(mapping!R:R,MATCH(A66,mapping!P:P,0),1)+INDEX(mapping!H:H,MATCH(E66,mapping!F:F,0))</f>
        <v>17005</v>
      </c>
      <c r="E66" s="146" t="s">
        <v>161</v>
      </c>
      <c r="F66" s="146">
        <v>125</v>
      </c>
      <c r="G66" s="146">
        <v>1</v>
      </c>
      <c r="H66" s="146">
        <v>1.31</v>
      </c>
    </row>
    <row r="67" spans="1:8" x14ac:dyDescent="0.3">
      <c r="A67" t="str">
        <f>IF(NOT(D67=""),INDEX(statsNames,MATCH(D67,mapping!Q:Q,0),1),A66)</f>
        <v>A:T</v>
      </c>
      <c r="B67">
        <f>INDEX(mapping!R:R,MATCH(A67,mapping!P:P,0),1)+INDEX(mapping!H:H,MATCH(E67,mapping!F:F,0))</f>
        <v>8505</v>
      </c>
      <c r="E67" s="146" t="s">
        <v>377</v>
      </c>
      <c r="F67" s="146">
        <v>128</v>
      </c>
      <c r="G67" s="146">
        <v>2</v>
      </c>
      <c r="H67" s="146">
        <v>1.3</v>
      </c>
    </row>
    <row r="68" spans="1:8" x14ac:dyDescent="0.3">
      <c r="A68" t="str">
        <f>IF(NOT(D68=""),INDEX(statsNames,MATCH(D68,mapping!Q:Q,0),1),A67)</f>
        <v>A:T</v>
      </c>
      <c r="B68">
        <f>INDEX(mapping!R:R,MATCH(A68,mapping!P:P,0),1)+INDEX(mapping!H:H,MATCH(E68,mapping!F:F,0))</f>
        <v>18705</v>
      </c>
      <c r="E68" s="146" t="s">
        <v>300</v>
      </c>
      <c r="F68" s="146">
        <v>141</v>
      </c>
      <c r="G68" s="146">
        <v>2</v>
      </c>
      <c r="H68" s="146">
        <v>1.27</v>
      </c>
    </row>
    <row r="69" spans="1:8" x14ac:dyDescent="0.3">
      <c r="A69" t="str">
        <f>IF(NOT(D69=""),INDEX(statsNames,MATCH(D69,mapping!Q:Q,0),1),A68)</f>
        <v>A:T</v>
      </c>
      <c r="B69">
        <f>INDEX(mapping!R:R,MATCH(A69,mapping!P:P,0),1)+INDEX(mapping!H:H,MATCH(E69,mapping!F:F,0))</f>
        <v>7005</v>
      </c>
      <c r="E69" s="146" t="s">
        <v>203</v>
      </c>
      <c r="F69" s="146">
        <v>145</v>
      </c>
      <c r="G69" s="146">
        <v>4</v>
      </c>
      <c r="H69" s="146">
        <v>1.26</v>
      </c>
    </row>
    <row r="70" spans="1:8" x14ac:dyDescent="0.3">
      <c r="A70" t="str">
        <f>IF(NOT(D70=""),INDEX(statsNames,MATCH(D70,mapping!Q:Q,0),1),A69)</f>
        <v>A:T</v>
      </c>
      <c r="B70">
        <f>INDEX(mapping!R:R,MATCH(A70,mapping!P:P,0),1)+INDEX(mapping!H:H,MATCH(E70,mapping!F:F,0))</f>
        <v>2705</v>
      </c>
      <c r="E70" s="146" t="s">
        <v>134</v>
      </c>
      <c r="F70" s="146">
        <v>156</v>
      </c>
      <c r="G70" s="146">
        <v>12</v>
      </c>
      <c r="H70" s="146">
        <v>1.24</v>
      </c>
    </row>
    <row r="71" spans="1:8" x14ac:dyDescent="0.3">
      <c r="A71" t="str">
        <f>IF(NOT(D71=""),INDEX(statsNames,MATCH(D71,mapping!Q:Q,0),1),A70)</f>
        <v>A:T</v>
      </c>
      <c r="B71">
        <f>INDEX(mapping!R:R,MATCH(A71,mapping!P:P,0),1)+INDEX(mapping!H:H,MATCH(E71,mapping!F:F,0))</f>
        <v>17905</v>
      </c>
      <c r="E71" s="146" t="s">
        <v>459</v>
      </c>
      <c r="F71" s="146">
        <v>157</v>
      </c>
      <c r="G71" s="146">
        <v>4</v>
      </c>
      <c r="H71" s="146">
        <v>1.24</v>
      </c>
    </row>
    <row r="72" spans="1:8" x14ac:dyDescent="0.3">
      <c r="A72" t="str">
        <f>IF(NOT(D72=""),INDEX(statsNames,MATCH(D72,mapping!Q:Q,0),1),A71)</f>
        <v>A:T</v>
      </c>
      <c r="B72">
        <f>INDEX(mapping!R:R,MATCH(A72,mapping!P:P,0),1)+INDEX(mapping!H:H,MATCH(E72,mapping!F:F,0))</f>
        <v>1205</v>
      </c>
      <c r="E72" s="146" t="s">
        <v>449</v>
      </c>
      <c r="F72" s="146">
        <v>162</v>
      </c>
      <c r="G72" s="146">
        <v>6</v>
      </c>
      <c r="H72" s="146">
        <v>1.24</v>
      </c>
    </row>
    <row r="73" spans="1:8" x14ac:dyDescent="0.3">
      <c r="A73" t="str">
        <f>IF(NOT(D73=""),INDEX(statsNames,MATCH(D73,mapping!Q:Q,0),1),A72)</f>
        <v>A:T</v>
      </c>
      <c r="B73">
        <f>INDEX(mapping!R:R,MATCH(A73,mapping!P:P,0),1)+INDEX(mapping!H:H,MATCH(E73,mapping!F:F,0))</f>
        <v>4505</v>
      </c>
      <c r="E73" s="146" t="s">
        <v>41</v>
      </c>
      <c r="F73" s="146">
        <v>163</v>
      </c>
      <c r="G73" s="146">
        <v>13</v>
      </c>
      <c r="H73" s="146">
        <v>1.24</v>
      </c>
    </row>
    <row r="74" spans="1:8" x14ac:dyDescent="0.3">
      <c r="A74" t="str">
        <f>IF(NOT(D74=""),INDEX(statsNames,MATCH(D74,mapping!Q:Q,0),1),A73)</f>
        <v>A:T</v>
      </c>
      <c r="B74">
        <f>INDEX(mapping!R:R,MATCH(A74,mapping!P:P,0),1)+INDEX(mapping!H:H,MATCH(E74,mapping!F:F,0))</f>
        <v>19405</v>
      </c>
      <c r="E74" s="146" t="s">
        <v>1130</v>
      </c>
      <c r="F74" s="146">
        <v>164</v>
      </c>
      <c r="G74" s="146">
        <v>6</v>
      </c>
      <c r="H74" s="146">
        <v>1.24</v>
      </c>
    </row>
    <row r="75" spans="1:8" x14ac:dyDescent="0.3">
      <c r="A75" t="str">
        <f>IF(NOT(D75=""),INDEX(statsNames,MATCH(D75,mapping!Q:Q,0),1),A74)</f>
        <v>A:T</v>
      </c>
      <c r="B75">
        <f>INDEX(mapping!R:R,MATCH(A75,mapping!P:P,0),1)+INDEX(mapping!H:H,MATCH(E75,mapping!F:F,0))</f>
        <v>2405</v>
      </c>
      <c r="E75" s="146" t="s">
        <v>456</v>
      </c>
      <c r="F75" s="146">
        <v>170</v>
      </c>
      <c r="G75" s="146">
        <v>14</v>
      </c>
      <c r="H75" s="146">
        <v>1.23</v>
      </c>
    </row>
    <row r="76" spans="1:8" x14ac:dyDescent="0.3">
      <c r="A76" t="str">
        <f>IF(NOT(D76=""),INDEX(statsNames,MATCH(D76,mapping!Q:Q,0),1),A75)</f>
        <v>A:T</v>
      </c>
      <c r="B76">
        <f>INDEX(mapping!R:R,MATCH(A76,mapping!P:P,0),1)+INDEX(mapping!H:H,MATCH(E76,mapping!F:F,0))</f>
        <v>16505</v>
      </c>
      <c r="E76" s="146" t="s">
        <v>467</v>
      </c>
      <c r="F76" s="146">
        <v>172</v>
      </c>
      <c r="G76" s="146">
        <v>8</v>
      </c>
      <c r="H76" s="146">
        <v>1.22</v>
      </c>
    </row>
    <row r="77" spans="1:8" x14ac:dyDescent="0.3">
      <c r="A77" t="str">
        <f>IF(NOT(D77=""),INDEX(statsNames,MATCH(D77,mapping!Q:Q,0),1),A76)</f>
        <v>A:T</v>
      </c>
      <c r="B77" t="e">
        <f>INDEX(mapping!R:R,MATCH(A77,mapping!P:P,0),1)+INDEX(mapping!H:H,MATCH(E77,mapping!F:F,0))</f>
        <v>#N/A</v>
      </c>
      <c r="E77" s="146" t="s">
        <v>391</v>
      </c>
      <c r="F77" s="146">
        <v>174</v>
      </c>
      <c r="G77" s="146">
        <v>6</v>
      </c>
      <c r="H77" s="146">
        <v>1.22</v>
      </c>
    </row>
    <row r="78" spans="1:8" x14ac:dyDescent="0.3">
      <c r="A78" t="str">
        <f>IF(NOT(D78=""),INDEX(statsNames,MATCH(D78,mapping!Q:Q,0),1),A77)</f>
        <v>A:T</v>
      </c>
      <c r="B78">
        <f>INDEX(mapping!R:R,MATCH(A78,mapping!P:P,0),1)+INDEX(mapping!H:H,MATCH(E78,mapping!F:F,0))</f>
        <v>6005</v>
      </c>
      <c r="E78" s="146" t="s">
        <v>119</v>
      </c>
      <c r="F78" s="146">
        <v>186</v>
      </c>
      <c r="G78" s="146">
        <v>7</v>
      </c>
      <c r="H78" s="146">
        <v>1.21</v>
      </c>
    </row>
    <row r="79" spans="1:8" x14ac:dyDescent="0.3">
      <c r="A79" t="str">
        <f>IF(NOT(D79=""),INDEX(statsNames,MATCH(D79,mapping!Q:Q,0),1),A78)</f>
        <v>A:T</v>
      </c>
      <c r="B79">
        <f>INDEX(mapping!R:R,MATCH(A79,mapping!P:P,0),1)+INDEX(mapping!H:H,MATCH(E79,mapping!F:F,0))</f>
        <v>8805</v>
      </c>
      <c r="E79" s="146" t="s">
        <v>163</v>
      </c>
      <c r="F79" s="146">
        <v>196</v>
      </c>
      <c r="G79" s="146">
        <v>1</v>
      </c>
      <c r="H79" s="146">
        <v>1.2</v>
      </c>
    </row>
    <row r="80" spans="1:8" x14ac:dyDescent="0.3">
      <c r="A80" t="str">
        <f>IF(NOT(D80=""),INDEX(statsNames,MATCH(D80,mapping!Q:Q,0),1),A79)</f>
        <v>A:T</v>
      </c>
      <c r="B80">
        <f>INDEX(mapping!R:R,MATCH(A80,mapping!P:P,0),1)+INDEX(mapping!H:H,MATCH(E80,mapping!F:F,0))</f>
        <v>19905</v>
      </c>
      <c r="E80" s="146" t="s">
        <v>342</v>
      </c>
      <c r="F80" s="146">
        <v>205</v>
      </c>
      <c r="G80" s="146">
        <v>8</v>
      </c>
      <c r="H80" s="146">
        <v>1.18</v>
      </c>
    </row>
    <row r="81" spans="1:10" x14ac:dyDescent="0.3">
      <c r="A81" t="str">
        <f>IF(NOT(D81=""),INDEX(statsNames,MATCH(D81,mapping!Q:Q,0),1),A80)</f>
        <v>A:T</v>
      </c>
      <c r="B81">
        <f>INDEX(mapping!R:R,MATCH(A81,mapping!P:P,0),1)+INDEX(mapping!H:H,MATCH(E81,mapping!F:F,0))</f>
        <v>10105</v>
      </c>
      <c r="E81" s="146" t="s">
        <v>124</v>
      </c>
      <c r="F81" s="146">
        <v>208</v>
      </c>
      <c r="G81" s="146">
        <v>10</v>
      </c>
      <c r="H81" s="146">
        <v>1.18</v>
      </c>
    </row>
    <row r="82" spans="1:10" x14ac:dyDescent="0.3">
      <c r="A82" t="str">
        <f>IF(NOT(D82=""),INDEX(statsNames,MATCH(D82,mapping!Q:Q,0),1),A81)</f>
        <v>A:T</v>
      </c>
      <c r="B82">
        <f>INDEX(mapping!R:R,MATCH(A82,mapping!P:P,0),1)+INDEX(mapping!H:H,MATCH(E82,mapping!F:F,0))</f>
        <v>14105</v>
      </c>
      <c r="E82" s="146" t="s">
        <v>93</v>
      </c>
      <c r="F82" s="146">
        <v>231</v>
      </c>
      <c r="G82" s="146">
        <v>14</v>
      </c>
      <c r="H82" s="146">
        <v>1.1399999999999999</v>
      </c>
    </row>
    <row r="83" spans="1:10" x14ac:dyDescent="0.3">
      <c r="A83" t="str">
        <f>IF(NOT(D83=""),INDEX(statsNames,MATCH(D83,mapping!Q:Q,0),1),A82)</f>
        <v>A:T</v>
      </c>
      <c r="B83">
        <f>INDEX(mapping!R:R,MATCH(A83,mapping!P:P,0),1)+INDEX(mapping!H:H,MATCH(E83,mapping!F:F,0))</f>
        <v>13305</v>
      </c>
      <c r="E83" s="146" t="s">
        <v>76</v>
      </c>
      <c r="F83" s="146">
        <v>235</v>
      </c>
      <c r="G83" s="146">
        <v>16</v>
      </c>
      <c r="H83" s="146">
        <v>1.1299999999999999</v>
      </c>
    </row>
    <row r="84" spans="1:10" x14ac:dyDescent="0.3">
      <c r="A84" t="str">
        <f>IF(NOT(D84=""),INDEX(statsNames,MATCH(D84,mapping!Q:Q,0),1),A83)</f>
        <v>A:T</v>
      </c>
      <c r="B84">
        <f>INDEX(mapping!R:R,MATCH(A84,mapping!P:P,0),1)+INDEX(mapping!H:H,MATCH(E84,mapping!F:F,0))</f>
        <v>8705</v>
      </c>
      <c r="E84" s="146" t="s">
        <v>205</v>
      </c>
      <c r="F84" s="146">
        <v>236</v>
      </c>
      <c r="G84" s="146">
        <v>16</v>
      </c>
      <c r="H84" s="146">
        <v>1.1299999999999999</v>
      </c>
    </row>
    <row r="85" spans="1:10" x14ac:dyDescent="0.3">
      <c r="A85" t="str">
        <f>IF(NOT(D85=""),INDEX(statsNames,MATCH(D85,mapping!Q:Q,0),1),A84)</f>
        <v>A:T</v>
      </c>
      <c r="B85">
        <f>INDEX(mapping!R:R,MATCH(A85,mapping!P:P,0),1)+INDEX(mapping!H:H,MATCH(E85,mapping!F:F,0))</f>
        <v>6705</v>
      </c>
      <c r="E85" s="146" t="s">
        <v>25</v>
      </c>
      <c r="F85" s="146">
        <v>244</v>
      </c>
      <c r="G85" s="146">
        <v>15</v>
      </c>
      <c r="H85" s="146">
        <v>1.1200000000000001</v>
      </c>
    </row>
    <row r="86" spans="1:10" x14ac:dyDescent="0.3">
      <c r="A86" t="str">
        <f>IF(NOT(D86=""),INDEX(statsNames,MATCH(D86,mapping!Q:Q,0),1),A85)</f>
        <v>A:T</v>
      </c>
      <c r="B86">
        <f>INDEX(mapping!R:R,MATCH(A86,mapping!P:P,0),1)+INDEX(mapping!H:H,MATCH(E86,mapping!F:F,0))</f>
        <v>18805</v>
      </c>
      <c r="E86" s="146" t="s">
        <v>499</v>
      </c>
      <c r="F86" s="146">
        <v>259</v>
      </c>
      <c r="G86" s="146">
        <v>4</v>
      </c>
      <c r="H86" s="146">
        <v>1.08</v>
      </c>
    </row>
    <row r="87" spans="1:10" x14ac:dyDescent="0.3">
      <c r="A87" t="str">
        <f>IF(NOT(D87=""),INDEX(statsNames,MATCH(D87,mapping!Q:Q,0),1),A86)</f>
        <v>A:T</v>
      </c>
      <c r="B87">
        <f>INDEX(mapping!R:R,MATCH(A87,mapping!P:P,0),1)+INDEX(mapping!H:H,MATCH(E87,mapping!F:F,0))</f>
        <v>17505</v>
      </c>
      <c r="E87" s="146" t="s">
        <v>399</v>
      </c>
      <c r="F87" s="146">
        <v>278</v>
      </c>
      <c r="G87" s="146">
        <v>3</v>
      </c>
      <c r="H87" s="146">
        <v>1.05</v>
      </c>
    </row>
    <row r="88" spans="1:10" x14ac:dyDescent="0.3">
      <c r="A88" t="str">
        <f>IF(NOT(D88=""),INDEX(statsNames,MATCH(D88,mapping!Q:Q,0),1),A87)</f>
        <v>A:T</v>
      </c>
      <c r="B88">
        <f>INDEX(mapping!R:R,MATCH(A88,mapping!P:P,0),1)+INDEX(mapping!H:H,MATCH(E88,mapping!F:F,0))</f>
        <v>17305</v>
      </c>
      <c r="E88" s="146" t="s">
        <v>229</v>
      </c>
      <c r="F88" s="146">
        <v>295</v>
      </c>
      <c r="G88" s="146">
        <v>8</v>
      </c>
      <c r="H88" s="146">
        <v>1.02</v>
      </c>
    </row>
    <row r="89" spans="1:10" x14ac:dyDescent="0.3">
      <c r="A89" t="str">
        <f>IF(NOT(D89=""),INDEX(statsNames,MATCH(D89,mapping!Q:Q,0),1),A88)</f>
        <v>A:T</v>
      </c>
      <c r="B89">
        <f>INDEX(mapping!R:R,MATCH(A89,mapping!P:P,0),1)+INDEX(mapping!H:H,MATCH(E89,mapping!F:F,0))</f>
        <v>18205</v>
      </c>
      <c r="E89" s="146" t="s">
        <v>1113</v>
      </c>
      <c r="F89" s="146">
        <v>309</v>
      </c>
      <c r="G89" s="146">
        <v>5</v>
      </c>
      <c r="H89" s="146">
        <v>0.99</v>
      </c>
    </row>
    <row r="90" spans="1:10" x14ac:dyDescent="0.3">
      <c r="A90" t="str">
        <f>IF(NOT(D90=""),INDEX(statsNames,MATCH(D90,mapping!Q:Q,0),1),A89)</f>
        <v>APG</v>
      </c>
      <c r="B90">
        <f>INDEX(mapping!R:R,MATCH(A90,mapping!P:P,0),1)+INDEX(mapping!H:H,MATCH(E90,mapping!F:F,0))</f>
        <v>3006</v>
      </c>
      <c r="D90" s="146" t="s">
        <v>1489</v>
      </c>
      <c r="E90" s="146" t="s">
        <v>80</v>
      </c>
      <c r="F90" s="146">
        <v>3</v>
      </c>
      <c r="G90" s="146">
        <v>1</v>
      </c>
      <c r="H90" s="146">
        <v>19.899999999999999</v>
      </c>
      <c r="I90" s="146" t="s">
        <v>169</v>
      </c>
      <c r="J90" s="146">
        <v>21.3</v>
      </c>
    </row>
    <row r="91" spans="1:10" x14ac:dyDescent="0.3">
      <c r="A91" t="str">
        <f>IF(NOT(D91=""),INDEX(statsNames,MATCH(D91,mapping!Q:Q,0),1),A90)</f>
        <v>APG</v>
      </c>
      <c r="B91">
        <f>INDEX(mapping!R:R,MATCH(A91,mapping!P:P,0),1)+INDEX(mapping!H:H,MATCH(E91,mapping!F:F,0))</f>
        <v>7606</v>
      </c>
      <c r="E91" s="146" t="s">
        <v>27</v>
      </c>
      <c r="F91" s="146">
        <v>5</v>
      </c>
      <c r="G91" s="146">
        <v>2</v>
      </c>
      <c r="H91" s="146">
        <v>18.600000000000001</v>
      </c>
    </row>
    <row r="92" spans="1:10" x14ac:dyDescent="0.3">
      <c r="A92" t="str">
        <f>IF(NOT(D92=""),INDEX(statsNames,MATCH(D92,mapping!Q:Q,0),1),A91)</f>
        <v>APG</v>
      </c>
      <c r="B92">
        <f>INDEX(mapping!R:R,MATCH(A92,mapping!P:P,0),1)+INDEX(mapping!H:H,MATCH(E92,mapping!F:F,0))</f>
        <v>906</v>
      </c>
      <c r="E92" s="146" t="s">
        <v>460</v>
      </c>
      <c r="F92" s="146">
        <v>6</v>
      </c>
      <c r="G92" s="146">
        <v>3</v>
      </c>
      <c r="H92" s="146">
        <v>18.5</v>
      </c>
    </row>
    <row r="93" spans="1:10" x14ac:dyDescent="0.3">
      <c r="A93" t="str">
        <f>IF(NOT(D93=""),INDEX(statsNames,MATCH(D93,mapping!Q:Q,0),1),A92)</f>
        <v>APG</v>
      </c>
      <c r="B93">
        <f>INDEX(mapping!R:R,MATCH(A93,mapping!P:P,0),1)+INDEX(mapping!H:H,MATCH(E93,mapping!F:F,0))</f>
        <v>8206</v>
      </c>
      <c r="E93" s="146" t="s">
        <v>123</v>
      </c>
      <c r="F93" s="146">
        <v>7</v>
      </c>
      <c r="G93" s="146">
        <v>1</v>
      </c>
      <c r="H93" s="146">
        <v>18.399999999999999</v>
      </c>
    </row>
    <row r="94" spans="1:10" x14ac:dyDescent="0.3">
      <c r="A94" t="str">
        <f>IF(NOT(D94=""),INDEX(statsNames,MATCH(D94,mapping!Q:Q,0),1),A93)</f>
        <v>APG</v>
      </c>
      <c r="B94">
        <f>INDEX(mapping!R:R,MATCH(A94,mapping!P:P,0),1)+INDEX(mapping!H:H,MATCH(E94,mapping!F:F,0))</f>
        <v>17006</v>
      </c>
      <c r="E94" s="146" t="s">
        <v>161</v>
      </c>
      <c r="F94" s="146">
        <v>8</v>
      </c>
      <c r="G94" s="146">
        <v>1</v>
      </c>
      <c r="H94" s="146">
        <v>18.399999999999999</v>
      </c>
    </row>
    <row r="95" spans="1:10" x14ac:dyDescent="0.3">
      <c r="A95" t="str">
        <f>IF(NOT(D95=""),INDEX(statsNames,MATCH(D95,mapping!Q:Q,0),1),A94)</f>
        <v>APG</v>
      </c>
      <c r="B95">
        <f>INDEX(mapping!R:R,MATCH(A95,mapping!P:P,0),1)+INDEX(mapping!H:H,MATCH(E95,mapping!F:F,0))</f>
        <v>2306</v>
      </c>
      <c r="E95" s="146" t="s">
        <v>443</v>
      </c>
      <c r="F95" s="146">
        <v>9</v>
      </c>
      <c r="G95" s="146">
        <v>1</v>
      </c>
      <c r="H95" s="146">
        <v>18.399999999999999</v>
      </c>
    </row>
    <row r="96" spans="1:10" x14ac:dyDescent="0.3">
      <c r="A96" t="str">
        <f>IF(NOT(D96=""),INDEX(statsNames,MATCH(D96,mapping!Q:Q,0),1),A95)</f>
        <v>APG</v>
      </c>
      <c r="B96">
        <f>INDEX(mapping!R:R,MATCH(A96,mapping!P:P,0),1)+INDEX(mapping!H:H,MATCH(E96,mapping!F:F,0))</f>
        <v>4406</v>
      </c>
      <c r="E96" s="146" t="s">
        <v>26</v>
      </c>
      <c r="F96" s="146">
        <v>10</v>
      </c>
      <c r="G96" s="146">
        <v>1</v>
      </c>
      <c r="H96" s="146">
        <v>18.3</v>
      </c>
    </row>
    <row r="97" spans="1:8" x14ac:dyDescent="0.3">
      <c r="A97" t="str">
        <f>IF(NOT(D97=""),INDEX(statsNames,MATCH(D97,mapping!Q:Q,0),1),A96)</f>
        <v>APG</v>
      </c>
      <c r="B97">
        <f>INDEX(mapping!R:R,MATCH(A97,mapping!P:P,0),1)+INDEX(mapping!H:H,MATCH(E97,mapping!F:F,0))</f>
        <v>16306</v>
      </c>
      <c r="E97" s="146" t="s">
        <v>209</v>
      </c>
      <c r="F97" s="146">
        <v>10</v>
      </c>
      <c r="G97" s="146">
        <v>1</v>
      </c>
      <c r="H97" s="146">
        <v>18.3</v>
      </c>
    </row>
    <row r="98" spans="1:8" x14ac:dyDescent="0.3">
      <c r="A98" t="str">
        <f>IF(NOT(D98=""),INDEX(statsNames,MATCH(D98,mapping!Q:Q,0),1),A97)</f>
        <v>APG</v>
      </c>
      <c r="B98">
        <f>INDEX(mapping!R:R,MATCH(A98,mapping!P:P,0),1)+INDEX(mapping!H:H,MATCH(E98,mapping!F:F,0))</f>
        <v>3606</v>
      </c>
      <c r="E98" s="146" t="s">
        <v>90</v>
      </c>
      <c r="F98" s="146">
        <v>12</v>
      </c>
      <c r="G98" s="146">
        <v>1</v>
      </c>
      <c r="H98" s="146">
        <v>18.100000000000001</v>
      </c>
    </row>
    <row r="99" spans="1:8" x14ac:dyDescent="0.3">
      <c r="A99" t="str">
        <f>IF(NOT(D99=""),INDEX(statsNames,MATCH(D99,mapping!Q:Q,0),1),A98)</f>
        <v>APG</v>
      </c>
      <c r="B99">
        <f>INDEX(mapping!R:R,MATCH(A99,mapping!P:P,0),1)+INDEX(mapping!H:H,MATCH(E99,mapping!F:F,0))</f>
        <v>7306</v>
      </c>
      <c r="E99" s="146" t="s">
        <v>202</v>
      </c>
      <c r="F99" s="146">
        <v>14</v>
      </c>
      <c r="G99" s="146">
        <v>4</v>
      </c>
      <c r="H99" s="146">
        <v>18</v>
      </c>
    </row>
    <row r="100" spans="1:8" x14ac:dyDescent="0.3">
      <c r="A100" t="str">
        <f>IF(NOT(D100=""),INDEX(statsNames,MATCH(D100,mapping!Q:Q,0),1),A99)</f>
        <v>APG</v>
      </c>
      <c r="B100">
        <f>INDEX(mapping!R:R,MATCH(A100,mapping!P:P,0),1)+INDEX(mapping!H:H,MATCH(E100,mapping!F:F,0))</f>
        <v>15106</v>
      </c>
      <c r="E100" s="146" t="s">
        <v>314</v>
      </c>
      <c r="F100" s="146">
        <v>16</v>
      </c>
      <c r="G100" s="146">
        <v>2</v>
      </c>
      <c r="H100" s="146">
        <v>17.7</v>
      </c>
    </row>
    <row r="101" spans="1:8" x14ac:dyDescent="0.3">
      <c r="A101" t="str">
        <f>IF(NOT(D101=""),INDEX(statsNames,MATCH(D101,mapping!Q:Q,0),1),A100)</f>
        <v>APG</v>
      </c>
      <c r="B101">
        <f>INDEX(mapping!R:R,MATCH(A101,mapping!P:P,0),1)+INDEX(mapping!H:H,MATCH(E101,mapping!F:F,0))</f>
        <v>1406</v>
      </c>
      <c r="E101" s="146" t="s">
        <v>450</v>
      </c>
      <c r="F101" s="146">
        <v>17</v>
      </c>
      <c r="G101" s="146">
        <v>1</v>
      </c>
      <c r="H101" s="146">
        <v>17.600000000000001</v>
      </c>
    </row>
    <row r="102" spans="1:8" x14ac:dyDescent="0.3">
      <c r="A102" t="str">
        <f>IF(NOT(D102=""),INDEX(statsNames,MATCH(D102,mapping!Q:Q,0),1),A101)</f>
        <v>APG</v>
      </c>
      <c r="B102">
        <f>INDEX(mapping!R:R,MATCH(A102,mapping!P:P,0),1)+INDEX(mapping!H:H,MATCH(E102,mapping!F:F,0))</f>
        <v>11206</v>
      </c>
      <c r="E102" s="146" t="s">
        <v>503</v>
      </c>
      <c r="F102" s="146">
        <v>21</v>
      </c>
      <c r="G102" s="146">
        <v>1</v>
      </c>
      <c r="H102" s="146">
        <v>17.3</v>
      </c>
    </row>
    <row r="103" spans="1:8" x14ac:dyDescent="0.3">
      <c r="A103" t="str">
        <f>IF(NOT(D103=""),INDEX(statsNames,MATCH(D103,mapping!Q:Q,0),1),A102)</f>
        <v>APG</v>
      </c>
      <c r="B103">
        <f>INDEX(mapping!R:R,MATCH(A103,mapping!P:P,0),1)+INDEX(mapping!H:H,MATCH(E103,mapping!F:F,0))</f>
        <v>606</v>
      </c>
      <c r="E103" s="146" t="s">
        <v>444</v>
      </c>
      <c r="F103" s="146">
        <v>22</v>
      </c>
      <c r="G103" s="146">
        <v>1</v>
      </c>
      <c r="H103" s="146">
        <v>17.2</v>
      </c>
    </row>
    <row r="104" spans="1:8" x14ac:dyDescent="0.3">
      <c r="A104" t="str">
        <f>IF(NOT(D104=""),INDEX(statsNames,MATCH(D104,mapping!Q:Q,0),1),A103)</f>
        <v>APG</v>
      </c>
      <c r="B104">
        <f>INDEX(mapping!R:R,MATCH(A104,mapping!P:P,0),1)+INDEX(mapping!H:H,MATCH(E104,mapping!F:F,0))</f>
        <v>5106</v>
      </c>
      <c r="E104" s="146" t="s">
        <v>104</v>
      </c>
      <c r="F104" s="146">
        <v>24</v>
      </c>
      <c r="G104" s="146">
        <v>1</v>
      </c>
      <c r="H104" s="146">
        <v>17.2</v>
      </c>
    </row>
    <row r="105" spans="1:8" x14ac:dyDescent="0.3">
      <c r="A105" t="str">
        <f>IF(NOT(D105=""),INDEX(statsNames,MATCH(D105,mapping!Q:Q,0),1),A104)</f>
        <v>APG</v>
      </c>
      <c r="B105">
        <f>INDEX(mapping!R:R,MATCH(A105,mapping!P:P,0),1)+INDEX(mapping!H:H,MATCH(E105,mapping!F:F,0))</f>
        <v>13106</v>
      </c>
      <c r="E105" s="146" t="s">
        <v>349</v>
      </c>
      <c r="F105" s="146">
        <v>25</v>
      </c>
      <c r="G105" s="146">
        <v>1</v>
      </c>
      <c r="H105" s="146">
        <v>17.100000000000001</v>
      </c>
    </row>
    <row r="106" spans="1:8" x14ac:dyDescent="0.3">
      <c r="A106" t="str">
        <f>IF(NOT(D106=""),INDEX(statsNames,MATCH(D106,mapping!Q:Q,0),1),A105)</f>
        <v>APG</v>
      </c>
      <c r="B106">
        <f>INDEX(mapping!R:R,MATCH(A106,mapping!P:P,0),1)+INDEX(mapping!H:H,MATCH(E106,mapping!F:F,0))</f>
        <v>2906</v>
      </c>
      <c r="E106" s="146" t="s">
        <v>89</v>
      </c>
      <c r="F106" s="146">
        <v>28</v>
      </c>
      <c r="G106" s="146">
        <v>2</v>
      </c>
      <c r="H106" s="146">
        <v>16.899999999999999</v>
      </c>
    </row>
    <row r="107" spans="1:8" x14ac:dyDescent="0.3">
      <c r="A107" t="str">
        <f>IF(NOT(D107=""),INDEX(statsNames,MATCH(D107,mapping!Q:Q,0),1),A106)</f>
        <v>APG</v>
      </c>
      <c r="B107">
        <f>INDEX(mapping!R:R,MATCH(A107,mapping!P:P,0),1)+INDEX(mapping!H:H,MATCH(E107,mapping!F:F,0))</f>
        <v>5406</v>
      </c>
      <c r="E107" s="146" t="s">
        <v>14</v>
      </c>
      <c r="F107" s="146">
        <v>28</v>
      </c>
      <c r="G107" s="146">
        <v>2</v>
      </c>
      <c r="H107" s="146">
        <v>16.899999999999999</v>
      </c>
    </row>
    <row r="108" spans="1:8" x14ac:dyDescent="0.3">
      <c r="A108" t="str">
        <f>IF(NOT(D108=""),INDEX(statsNames,MATCH(D108,mapping!Q:Q,0),1),A107)</f>
        <v>APG</v>
      </c>
      <c r="B108">
        <f>INDEX(mapping!R:R,MATCH(A108,mapping!P:P,0),1)+INDEX(mapping!H:H,MATCH(E108,mapping!F:F,0))</f>
        <v>10006</v>
      </c>
      <c r="E108" s="146" t="s">
        <v>160</v>
      </c>
      <c r="F108" s="146">
        <v>30</v>
      </c>
      <c r="G108" s="146">
        <v>3</v>
      </c>
      <c r="H108" s="146">
        <v>16.899999999999999</v>
      </c>
    </row>
    <row r="109" spans="1:8" x14ac:dyDescent="0.3">
      <c r="A109" t="str">
        <f>IF(NOT(D109=""),INDEX(statsNames,MATCH(D109,mapping!Q:Q,0),1),A108)</f>
        <v>APG</v>
      </c>
      <c r="B109">
        <f>INDEX(mapping!R:R,MATCH(A109,mapping!P:P,0),1)+INDEX(mapping!H:H,MATCH(E109,mapping!F:F,0))</f>
        <v>3506</v>
      </c>
      <c r="E109" s="146" t="s">
        <v>29</v>
      </c>
      <c r="F109" s="146">
        <v>31</v>
      </c>
      <c r="G109" s="146">
        <v>2</v>
      </c>
      <c r="H109" s="146">
        <v>16.899999999999999</v>
      </c>
    </row>
    <row r="110" spans="1:8" x14ac:dyDescent="0.3">
      <c r="A110" t="str">
        <f>IF(NOT(D110=""),INDEX(statsNames,MATCH(D110,mapping!Q:Q,0),1),A109)</f>
        <v>APG</v>
      </c>
      <c r="B110">
        <f>INDEX(mapping!R:R,MATCH(A110,mapping!P:P,0),1)+INDEX(mapping!H:H,MATCH(E110,mapping!F:F,0))</f>
        <v>8106</v>
      </c>
      <c r="E110" s="146" t="s">
        <v>69</v>
      </c>
      <c r="F110" s="146">
        <v>33</v>
      </c>
      <c r="G110" s="146">
        <v>3</v>
      </c>
      <c r="H110" s="146">
        <v>16.899999999999999</v>
      </c>
    </row>
    <row r="111" spans="1:8" x14ac:dyDescent="0.3">
      <c r="A111" t="str">
        <f>IF(NOT(D111=""),INDEX(statsNames,MATCH(D111,mapping!Q:Q,0),1),A110)</f>
        <v>APG</v>
      </c>
      <c r="B111">
        <f>INDEX(mapping!R:R,MATCH(A111,mapping!P:P,0),1)+INDEX(mapping!H:H,MATCH(E111,mapping!F:F,0))</f>
        <v>17806</v>
      </c>
      <c r="E111" s="146" t="s">
        <v>200</v>
      </c>
      <c r="F111" s="146">
        <v>34</v>
      </c>
      <c r="G111" s="146">
        <v>2</v>
      </c>
      <c r="H111" s="146">
        <v>16.8</v>
      </c>
    </row>
    <row r="112" spans="1:8" x14ac:dyDescent="0.3">
      <c r="A112" t="str">
        <f>IF(NOT(D112=""),INDEX(statsNames,MATCH(D112,mapping!Q:Q,0),1),A111)</f>
        <v>APG</v>
      </c>
      <c r="B112">
        <f>INDEX(mapping!R:R,MATCH(A112,mapping!P:P,0),1)+INDEX(mapping!H:H,MATCH(E112,mapping!F:F,0))</f>
        <v>5706</v>
      </c>
      <c r="E112" s="146" t="s">
        <v>92</v>
      </c>
      <c r="F112" s="146">
        <v>37</v>
      </c>
      <c r="G112" s="146">
        <v>4</v>
      </c>
      <c r="H112" s="146">
        <v>16.600000000000001</v>
      </c>
    </row>
    <row r="113" spans="1:8" x14ac:dyDescent="0.3">
      <c r="A113" t="str">
        <f>IF(NOT(D113=""),INDEX(statsNames,MATCH(D113,mapping!Q:Q,0),1),A112)</f>
        <v>APG</v>
      </c>
      <c r="B113">
        <f>INDEX(mapping!R:R,MATCH(A113,mapping!P:P,0),1)+INDEX(mapping!H:H,MATCH(E113,mapping!F:F,0))</f>
        <v>9406</v>
      </c>
      <c r="E113" s="146" t="s">
        <v>16</v>
      </c>
      <c r="F113" s="146">
        <v>39</v>
      </c>
      <c r="G113" s="146">
        <v>7</v>
      </c>
      <c r="H113" s="146">
        <v>16.600000000000001</v>
      </c>
    </row>
    <row r="114" spans="1:8" x14ac:dyDescent="0.3">
      <c r="A114" t="str">
        <f>IF(NOT(D114=""),INDEX(statsNames,MATCH(D114,mapping!Q:Q,0),1),A113)</f>
        <v>APG</v>
      </c>
      <c r="B114">
        <f>INDEX(mapping!R:R,MATCH(A114,mapping!P:P,0),1)+INDEX(mapping!H:H,MATCH(E114,mapping!F:F,0))</f>
        <v>4106</v>
      </c>
      <c r="E114" s="146" t="s">
        <v>125</v>
      </c>
      <c r="F114" s="146">
        <v>40</v>
      </c>
      <c r="G114" s="146">
        <v>4</v>
      </c>
      <c r="H114" s="146">
        <v>16.600000000000001</v>
      </c>
    </row>
    <row r="115" spans="1:8" x14ac:dyDescent="0.3">
      <c r="A115" t="str">
        <f>IF(NOT(D115=""),INDEX(statsNames,MATCH(D115,mapping!Q:Q,0),1),A114)</f>
        <v>APG</v>
      </c>
      <c r="B115">
        <f>INDEX(mapping!R:R,MATCH(A115,mapping!P:P,0),1)+INDEX(mapping!H:H,MATCH(E115,mapping!F:F,0))</f>
        <v>2606</v>
      </c>
      <c r="E115" s="146" t="s">
        <v>38</v>
      </c>
      <c r="F115" s="146">
        <v>42</v>
      </c>
      <c r="G115" s="146">
        <v>4</v>
      </c>
      <c r="H115" s="146">
        <v>16.600000000000001</v>
      </c>
    </row>
    <row r="116" spans="1:8" x14ac:dyDescent="0.3">
      <c r="A116" t="str">
        <f>IF(NOT(D116=""),INDEX(statsNames,MATCH(D116,mapping!Q:Q,0),1),A115)</f>
        <v>APG</v>
      </c>
      <c r="B116">
        <f>INDEX(mapping!R:R,MATCH(A116,mapping!P:P,0),1)+INDEX(mapping!H:H,MATCH(E116,mapping!F:F,0))</f>
        <v>14406</v>
      </c>
      <c r="E116" s="146" t="s">
        <v>199</v>
      </c>
      <c r="F116" s="146">
        <v>45</v>
      </c>
      <c r="G116" s="146">
        <v>5</v>
      </c>
      <c r="H116" s="146">
        <v>16.5</v>
      </c>
    </row>
    <row r="117" spans="1:8" x14ac:dyDescent="0.3">
      <c r="A117" t="str">
        <f>IF(NOT(D117=""),INDEX(statsNames,MATCH(D117,mapping!Q:Q,0),1),A116)</f>
        <v>APG</v>
      </c>
      <c r="B117">
        <f>INDEX(mapping!R:R,MATCH(A117,mapping!P:P,0),1)+INDEX(mapping!H:H,MATCH(E117,mapping!F:F,0))</f>
        <v>9006</v>
      </c>
      <c r="E117" s="146" t="s">
        <v>21</v>
      </c>
      <c r="F117" s="146">
        <v>46</v>
      </c>
      <c r="G117" s="146">
        <v>8</v>
      </c>
      <c r="H117" s="146">
        <v>16.3</v>
      </c>
    </row>
    <row r="118" spans="1:8" x14ac:dyDescent="0.3">
      <c r="A118" t="str">
        <f>IF(NOT(D118=""),INDEX(statsNames,MATCH(D118,mapping!Q:Q,0),1),A117)</f>
        <v>APG</v>
      </c>
      <c r="B118">
        <f>INDEX(mapping!R:R,MATCH(A118,mapping!P:P,0),1)+INDEX(mapping!H:H,MATCH(E118,mapping!F:F,0))</f>
        <v>10606</v>
      </c>
      <c r="E118" s="146" t="s">
        <v>361</v>
      </c>
      <c r="F118" s="146">
        <v>47</v>
      </c>
      <c r="G118" s="146">
        <v>2</v>
      </c>
      <c r="H118" s="146">
        <v>16.3</v>
      </c>
    </row>
    <row r="119" spans="1:8" x14ac:dyDescent="0.3">
      <c r="A119" t="str">
        <f>IF(NOT(D119=""),INDEX(statsNames,MATCH(D119,mapping!Q:Q,0),1),A118)</f>
        <v>APG</v>
      </c>
      <c r="B119">
        <f>INDEX(mapping!R:R,MATCH(A119,mapping!P:P,0),1)+INDEX(mapping!H:H,MATCH(E119,mapping!F:F,0))</f>
        <v>9306</v>
      </c>
      <c r="E119" s="146" t="s">
        <v>455</v>
      </c>
      <c r="F119" s="146">
        <v>49</v>
      </c>
      <c r="G119" s="146">
        <v>3</v>
      </c>
      <c r="H119" s="146">
        <v>16.3</v>
      </c>
    </row>
    <row r="120" spans="1:8" x14ac:dyDescent="0.3">
      <c r="A120" t="str">
        <f>IF(NOT(D120=""),INDEX(statsNames,MATCH(D120,mapping!Q:Q,0),1),A119)</f>
        <v>APG</v>
      </c>
      <c r="B120">
        <f>INDEX(mapping!R:R,MATCH(A120,mapping!P:P,0),1)+INDEX(mapping!H:H,MATCH(E120,mapping!F:F,0))</f>
        <v>8806</v>
      </c>
      <c r="E120" s="146" t="s">
        <v>163</v>
      </c>
      <c r="F120" s="146">
        <v>51</v>
      </c>
      <c r="G120" s="146">
        <v>1</v>
      </c>
      <c r="H120" s="146">
        <v>16.2</v>
      </c>
    </row>
    <row r="121" spans="1:8" x14ac:dyDescent="0.3">
      <c r="A121" t="str">
        <f>IF(NOT(D121=""),INDEX(statsNames,MATCH(D121,mapping!Q:Q,0),1),A120)</f>
        <v>APG</v>
      </c>
      <c r="B121">
        <f>INDEX(mapping!R:R,MATCH(A121,mapping!P:P,0),1)+INDEX(mapping!H:H,MATCH(E121,mapping!F:F,0))</f>
        <v>12506</v>
      </c>
      <c r="E121" s="146" t="s">
        <v>65</v>
      </c>
      <c r="F121" s="146">
        <v>53</v>
      </c>
      <c r="G121" s="146">
        <v>2</v>
      </c>
      <c r="H121" s="146">
        <v>16.2</v>
      </c>
    </row>
    <row r="122" spans="1:8" x14ac:dyDescent="0.3">
      <c r="A122" t="str">
        <f>IF(NOT(D122=""),INDEX(statsNames,MATCH(D122,mapping!Q:Q,0),1),A121)</f>
        <v>APG</v>
      </c>
      <c r="B122">
        <f>INDEX(mapping!R:R,MATCH(A122,mapping!P:P,0),1)+INDEX(mapping!H:H,MATCH(E122,mapping!F:F,0))</f>
        <v>3706</v>
      </c>
      <c r="E122" s="146" t="s">
        <v>13</v>
      </c>
      <c r="F122" s="146">
        <v>55</v>
      </c>
      <c r="G122" s="146">
        <v>6</v>
      </c>
      <c r="H122" s="146">
        <v>16.100000000000001</v>
      </c>
    </row>
    <row r="123" spans="1:8" x14ac:dyDescent="0.3">
      <c r="A123" t="str">
        <f>IF(NOT(D123=""),INDEX(statsNames,MATCH(D123,mapping!Q:Q,0),1),A122)</f>
        <v>APG</v>
      </c>
      <c r="B123">
        <f>INDEX(mapping!R:R,MATCH(A123,mapping!P:P,0),1)+INDEX(mapping!H:H,MATCH(E123,mapping!F:F,0))</f>
        <v>17406</v>
      </c>
      <c r="E123" s="146" t="s">
        <v>953</v>
      </c>
      <c r="F123" s="146">
        <v>55</v>
      </c>
      <c r="G123" s="146">
        <v>4</v>
      </c>
      <c r="H123" s="146">
        <v>16.100000000000001</v>
      </c>
    </row>
    <row r="124" spans="1:8" x14ac:dyDescent="0.3">
      <c r="A124" t="str">
        <f>IF(NOT(D124=""),INDEX(statsNames,MATCH(D124,mapping!Q:Q,0),1),A123)</f>
        <v>APG</v>
      </c>
      <c r="B124">
        <f>INDEX(mapping!R:R,MATCH(A124,mapping!P:P,0),1)+INDEX(mapping!H:H,MATCH(E124,mapping!F:F,0))</f>
        <v>106</v>
      </c>
      <c r="E124" s="146" t="s">
        <v>451</v>
      </c>
      <c r="F124" s="146">
        <v>59</v>
      </c>
      <c r="G124" s="146">
        <v>5</v>
      </c>
      <c r="H124" s="146">
        <v>16.100000000000001</v>
      </c>
    </row>
    <row r="125" spans="1:8" x14ac:dyDescent="0.3">
      <c r="A125" t="str">
        <f>IF(NOT(D125=""),INDEX(statsNames,MATCH(D125,mapping!Q:Q,0),1),A124)</f>
        <v>APG</v>
      </c>
      <c r="B125">
        <f>INDEX(mapping!R:R,MATCH(A125,mapping!P:P,0),1)+INDEX(mapping!H:H,MATCH(E125,mapping!F:F,0))</f>
        <v>7006</v>
      </c>
      <c r="E125" s="146" t="s">
        <v>203</v>
      </c>
      <c r="F125" s="146">
        <v>60</v>
      </c>
      <c r="G125" s="146">
        <v>3</v>
      </c>
      <c r="H125" s="146">
        <v>16.100000000000001</v>
      </c>
    </row>
    <row r="126" spans="1:8" x14ac:dyDescent="0.3">
      <c r="A126" t="str">
        <f>IF(NOT(D126=""),INDEX(statsNames,MATCH(D126,mapping!Q:Q,0),1),A125)</f>
        <v>APG</v>
      </c>
      <c r="B126">
        <f>INDEX(mapping!R:R,MATCH(A126,mapping!P:P,0),1)+INDEX(mapping!H:H,MATCH(E126,mapping!F:F,0))</f>
        <v>5506</v>
      </c>
      <c r="E126" s="146" t="s">
        <v>18</v>
      </c>
      <c r="F126" s="146">
        <v>63</v>
      </c>
      <c r="G126" s="146">
        <v>7</v>
      </c>
      <c r="H126" s="146">
        <v>16</v>
      </c>
    </row>
    <row r="127" spans="1:8" x14ac:dyDescent="0.3">
      <c r="A127" t="str">
        <f>IF(NOT(D127=""),INDEX(statsNames,MATCH(D127,mapping!Q:Q,0),1),A126)</f>
        <v>APG</v>
      </c>
      <c r="B127">
        <f>INDEX(mapping!R:R,MATCH(A127,mapping!P:P,0),1)+INDEX(mapping!H:H,MATCH(E127,mapping!F:F,0))</f>
        <v>4206</v>
      </c>
      <c r="E127" s="146" t="s">
        <v>81</v>
      </c>
      <c r="F127" s="146">
        <v>64</v>
      </c>
      <c r="G127" s="146">
        <v>9</v>
      </c>
      <c r="H127" s="146">
        <v>16</v>
      </c>
    </row>
    <row r="128" spans="1:8" x14ac:dyDescent="0.3">
      <c r="A128" t="str">
        <f>IF(NOT(D128=""),INDEX(statsNames,MATCH(D128,mapping!Q:Q,0),1),A127)</f>
        <v>APG</v>
      </c>
      <c r="B128">
        <f>INDEX(mapping!R:R,MATCH(A128,mapping!P:P,0),1)+INDEX(mapping!H:H,MATCH(E128,mapping!F:F,0))</f>
        <v>15706</v>
      </c>
      <c r="E128" s="146" t="s">
        <v>230</v>
      </c>
      <c r="F128" s="146">
        <v>65</v>
      </c>
      <c r="G128" s="146">
        <v>2</v>
      </c>
      <c r="H128" s="146">
        <v>16</v>
      </c>
    </row>
    <row r="129" spans="1:8" x14ac:dyDescent="0.3">
      <c r="A129" t="str">
        <f>IF(NOT(D129=""),INDEX(statsNames,MATCH(D129,mapping!Q:Q,0),1),A128)</f>
        <v>APG</v>
      </c>
      <c r="B129">
        <f>INDEX(mapping!R:R,MATCH(A129,mapping!P:P,0),1)+INDEX(mapping!H:H,MATCH(E129,mapping!F:F,0))</f>
        <v>4906</v>
      </c>
      <c r="E129" s="146" t="s">
        <v>17</v>
      </c>
      <c r="F129" s="146">
        <v>66</v>
      </c>
      <c r="G129" s="146">
        <v>6</v>
      </c>
      <c r="H129" s="146">
        <v>16</v>
      </c>
    </row>
    <row r="130" spans="1:8" x14ac:dyDescent="0.3">
      <c r="A130" t="str">
        <f>IF(NOT(D130=""),INDEX(statsNames,MATCH(D130,mapping!Q:Q,0),1),A129)</f>
        <v>APG</v>
      </c>
      <c r="B130">
        <f>INDEX(mapping!R:R,MATCH(A130,mapping!P:P,0),1)+INDEX(mapping!H:H,MATCH(E130,mapping!F:F,0))</f>
        <v>19306</v>
      </c>
      <c r="E130" s="146" t="s">
        <v>1030</v>
      </c>
      <c r="F130" s="146">
        <v>67</v>
      </c>
      <c r="G130" s="146">
        <v>4</v>
      </c>
      <c r="H130" s="146">
        <v>15.9</v>
      </c>
    </row>
    <row r="131" spans="1:8" x14ac:dyDescent="0.3">
      <c r="A131" t="str">
        <f>IF(NOT(D131=""),INDEX(statsNames,MATCH(D131,mapping!Q:Q,0),1),A130)</f>
        <v>APG</v>
      </c>
      <c r="B131">
        <f>INDEX(mapping!R:R,MATCH(A131,mapping!P:P,0),1)+INDEX(mapping!H:H,MATCH(E131,mapping!F:F,0))</f>
        <v>7206</v>
      </c>
      <c r="E131" s="146" t="s">
        <v>24</v>
      </c>
      <c r="F131" s="146">
        <v>69</v>
      </c>
      <c r="G131" s="146">
        <v>5</v>
      </c>
      <c r="H131" s="146">
        <v>15.8</v>
      </c>
    </row>
    <row r="132" spans="1:8" x14ac:dyDescent="0.3">
      <c r="A132" t="str">
        <f>IF(NOT(D132=""),INDEX(statsNames,MATCH(D132,mapping!Q:Q,0),1),A131)</f>
        <v>APG</v>
      </c>
      <c r="B132">
        <f>INDEX(mapping!R:R,MATCH(A132,mapping!P:P,0),1)+INDEX(mapping!H:H,MATCH(E132,mapping!F:F,0))</f>
        <v>9206</v>
      </c>
      <c r="E132" s="146" t="s">
        <v>101</v>
      </c>
      <c r="F132" s="146">
        <v>74</v>
      </c>
      <c r="G132" s="146">
        <v>7</v>
      </c>
      <c r="H132" s="146">
        <v>15.8</v>
      </c>
    </row>
    <row r="133" spans="1:8" x14ac:dyDescent="0.3">
      <c r="A133" t="str">
        <f>IF(NOT(D133=""),INDEX(statsNames,MATCH(D133,mapping!Q:Q,0),1),A132)</f>
        <v>APG</v>
      </c>
      <c r="B133">
        <f>INDEX(mapping!R:R,MATCH(A133,mapping!P:P,0),1)+INDEX(mapping!H:H,MATCH(E133,mapping!F:F,0))</f>
        <v>19506</v>
      </c>
      <c r="E133" s="146" t="s">
        <v>112</v>
      </c>
      <c r="F133" s="146">
        <v>80</v>
      </c>
      <c r="G133" s="146">
        <v>1</v>
      </c>
      <c r="H133" s="146">
        <v>15.6</v>
      </c>
    </row>
    <row r="134" spans="1:8" x14ac:dyDescent="0.3">
      <c r="A134" t="str">
        <f>IF(NOT(D134=""),INDEX(statsNames,MATCH(D134,mapping!Q:Q,0),1),A133)</f>
        <v>APG</v>
      </c>
      <c r="B134">
        <f>INDEX(mapping!R:R,MATCH(A134,mapping!P:P,0),1)+INDEX(mapping!H:H,MATCH(E134,mapping!F:F,0))</f>
        <v>5606</v>
      </c>
      <c r="E134" s="146" t="s">
        <v>39</v>
      </c>
      <c r="F134" s="146">
        <v>81</v>
      </c>
      <c r="G134" s="146">
        <v>9</v>
      </c>
      <c r="H134" s="146">
        <v>15.6</v>
      </c>
    </row>
    <row r="135" spans="1:8" x14ac:dyDescent="0.3">
      <c r="A135" t="str">
        <f>IF(NOT(D135=""),INDEX(statsNames,MATCH(D135,mapping!Q:Q,0),1),A134)</f>
        <v>APG</v>
      </c>
      <c r="B135">
        <f>INDEX(mapping!R:R,MATCH(A135,mapping!P:P,0),1)+INDEX(mapping!H:H,MATCH(E135,mapping!F:F,0))</f>
        <v>1906</v>
      </c>
      <c r="E135" s="146" t="s">
        <v>30</v>
      </c>
      <c r="F135" s="146">
        <v>83</v>
      </c>
      <c r="G135" s="146">
        <v>8</v>
      </c>
      <c r="H135" s="146">
        <v>15.6</v>
      </c>
    </row>
    <row r="136" spans="1:8" x14ac:dyDescent="0.3">
      <c r="A136" t="str">
        <f>IF(NOT(D136=""),INDEX(statsNames,MATCH(D136,mapping!Q:Q,0),1),A135)</f>
        <v>APG</v>
      </c>
      <c r="B136">
        <f>INDEX(mapping!R:R,MATCH(A136,mapping!P:P,0),1)+INDEX(mapping!H:H,MATCH(E136,mapping!F:F,0))</f>
        <v>18006</v>
      </c>
      <c r="E136" s="146" t="s">
        <v>339</v>
      </c>
      <c r="F136" s="146">
        <v>83</v>
      </c>
      <c r="G136" s="146">
        <v>2</v>
      </c>
      <c r="H136" s="146">
        <v>15.6</v>
      </c>
    </row>
    <row r="137" spans="1:8" x14ac:dyDescent="0.3">
      <c r="A137" t="str">
        <f>IF(NOT(D137=""),INDEX(statsNames,MATCH(D137,mapping!Q:Q,0),1),A136)</f>
        <v>APG</v>
      </c>
      <c r="B137">
        <f>INDEX(mapping!R:R,MATCH(A137,mapping!P:P,0),1)+INDEX(mapping!H:H,MATCH(E137,mapping!F:F,0))</f>
        <v>16906</v>
      </c>
      <c r="E137" s="146" t="s">
        <v>480</v>
      </c>
      <c r="F137" s="146">
        <v>89</v>
      </c>
      <c r="G137" s="146">
        <v>2</v>
      </c>
      <c r="H137" s="146">
        <v>15.5</v>
      </c>
    </row>
    <row r="138" spans="1:8" x14ac:dyDescent="0.3">
      <c r="A138" t="str">
        <f>IF(NOT(D138=""),INDEX(statsNames,MATCH(D138,mapping!Q:Q,0),1),A137)</f>
        <v>APG</v>
      </c>
      <c r="B138">
        <f>INDEX(mapping!R:R,MATCH(A138,mapping!P:P,0),1)+INDEX(mapping!H:H,MATCH(E138,mapping!F:F,0))</f>
        <v>6106</v>
      </c>
      <c r="E138" s="146" t="s">
        <v>22</v>
      </c>
      <c r="F138" s="146">
        <v>91</v>
      </c>
      <c r="G138" s="146">
        <v>6</v>
      </c>
      <c r="H138" s="146">
        <v>15.5</v>
      </c>
    </row>
    <row r="139" spans="1:8" x14ac:dyDescent="0.3">
      <c r="A139" t="str">
        <f>IF(NOT(D139=""),INDEX(statsNames,MATCH(D139,mapping!Q:Q,0),1),A138)</f>
        <v>APG</v>
      </c>
      <c r="B139">
        <f>INDEX(mapping!R:R,MATCH(A139,mapping!P:P,0),1)+INDEX(mapping!H:H,MATCH(E139,mapping!F:F,0))</f>
        <v>2506</v>
      </c>
      <c r="E139" s="146" t="s">
        <v>475</v>
      </c>
      <c r="F139" s="146">
        <v>92</v>
      </c>
      <c r="G139" s="146">
        <v>5</v>
      </c>
      <c r="H139" s="146">
        <v>15.5</v>
      </c>
    </row>
    <row r="140" spans="1:8" x14ac:dyDescent="0.3">
      <c r="A140" t="str">
        <f>IF(NOT(D140=""),INDEX(statsNames,MATCH(D140,mapping!Q:Q,0),1),A139)</f>
        <v>APG</v>
      </c>
      <c r="B140">
        <f>INDEX(mapping!R:R,MATCH(A140,mapping!P:P,0),1)+INDEX(mapping!H:H,MATCH(E140,mapping!F:F,0))</f>
        <v>5206</v>
      </c>
      <c r="E140" s="146" t="s">
        <v>12</v>
      </c>
      <c r="F140" s="146">
        <v>96</v>
      </c>
      <c r="G140" s="146">
        <v>10</v>
      </c>
      <c r="H140" s="146">
        <v>15.3</v>
      </c>
    </row>
    <row r="141" spans="1:8" x14ac:dyDescent="0.3">
      <c r="A141" t="str">
        <f>IF(NOT(D141=""),INDEX(statsNames,MATCH(D141,mapping!Q:Q,0),1),A140)</f>
        <v>APG</v>
      </c>
      <c r="B141">
        <f>INDEX(mapping!R:R,MATCH(A141,mapping!P:P,0),1)+INDEX(mapping!H:H,MATCH(E141,mapping!F:F,0))</f>
        <v>2406</v>
      </c>
      <c r="E141" s="146" t="s">
        <v>456</v>
      </c>
      <c r="F141" s="146">
        <v>99</v>
      </c>
      <c r="G141" s="146">
        <v>11</v>
      </c>
      <c r="H141" s="146">
        <v>15.3</v>
      </c>
    </row>
    <row r="142" spans="1:8" x14ac:dyDescent="0.3">
      <c r="A142" t="str">
        <f>IF(NOT(D142=""),INDEX(statsNames,MATCH(D142,mapping!Q:Q,0),1),A141)</f>
        <v>APG</v>
      </c>
      <c r="B142">
        <f>INDEX(mapping!R:R,MATCH(A142,mapping!P:P,0),1)+INDEX(mapping!H:H,MATCH(E142,mapping!F:F,0))</f>
        <v>16606</v>
      </c>
      <c r="E142" s="146" t="s">
        <v>884</v>
      </c>
      <c r="F142" s="146">
        <v>109</v>
      </c>
      <c r="G142" s="146">
        <v>3</v>
      </c>
      <c r="H142" s="146">
        <v>15</v>
      </c>
    </row>
    <row r="143" spans="1:8" x14ac:dyDescent="0.3">
      <c r="A143" t="str">
        <f>IF(NOT(D143=""),INDEX(statsNames,MATCH(D143,mapping!Q:Q,0),1),A142)</f>
        <v>APG</v>
      </c>
      <c r="B143">
        <f>INDEX(mapping!R:R,MATCH(A143,mapping!P:P,0),1)+INDEX(mapping!H:H,MATCH(E143,mapping!F:F,0))</f>
        <v>1206</v>
      </c>
      <c r="E143" s="146" t="s">
        <v>449</v>
      </c>
      <c r="F143" s="146">
        <v>111</v>
      </c>
      <c r="G143" s="146">
        <v>3</v>
      </c>
      <c r="H143" s="146">
        <v>15</v>
      </c>
    </row>
    <row r="144" spans="1:8" x14ac:dyDescent="0.3">
      <c r="A144" t="str">
        <f>IF(NOT(D144=""),INDEX(statsNames,MATCH(D144,mapping!Q:Q,0),1),A143)</f>
        <v>APG</v>
      </c>
      <c r="B144">
        <f>INDEX(mapping!R:R,MATCH(A144,mapping!P:P,0),1)+INDEX(mapping!H:H,MATCH(E144,mapping!F:F,0))</f>
        <v>13906</v>
      </c>
      <c r="E144" s="146" t="s">
        <v>219</v>
      </c>
      <c r="F144" s="146">
        <v>112</v>
      </c>
      <c r="G144" s="146">
        <v>8</v>
      </c>
      <c r="H144" s="146">
        <v>14.9</v>
      </c>
    </row>
    <row r="145" spans="1:8" x14ac:dyDescent="0.3">
      <c r="A145" t="str">
        <f>IF(NOT(D145=""),INDEX(statsNames,MATCH(D145,mapping!Q:Q,0),1),A144)</f>
        <v>APG</v>
      </c>
      <c r="B145">
        <f>INDEX(mapping!R:R,MATCH(A145,mapping!P:P,0),1)+INDEX(mapping!H:H,MATCH(E145,mapping!F:F,0))</f>
        <v>4706</v>
      </c>
      <c r="E145" s="146" t="s">
        <v>87</v>
      </c>
      <c r="F145" s="146">
        <v>114</v>
      </c>
      <c r="G145" s="146">
        <v>4</v>
      </c>
      <c r="H145" s="146">
        <v>14.9</v>
      </c>
    </row>
    <row r="146" spans="1:8" x14ac:dyDescent="0.3">
      <c r="A146" t="str">
        <f>IF(NOT(D146=""),INDEX(statsNames,MATCH(D146,mapping!Q:Q,0),1),A145)</f>
        <v>APG</v>
      </c>
      <c r="B146">
        <f>INDEX(mapping!R:R,MATCH(A146,mapping!P:P,0),1)+INDEX(mapping!H:H,MATCH(E146,mapping!F:F,0))</f>
        <v>4306</v>
      </c>
      <c r="E146" s="146" t="s">
        <v>71</v>
      </c>
      <c r="F146" s="146">
        <v>124</v>
      </c>
      <c r="G146" s="146">
        <v>12</v>
      </c>
      <c r="H146" s="146">
        <v>14.7</v>
      </c>
    </row>
    <row r="147" spans="1:8" x14ac:dyDescent="0.3">
      <c r="A147" t="str">
        <f>IF(NOT(D147=""),INDEX(statsNames,MATCH(D147,mapping!Q:Q,0),1),A146)</f>
        <v>APG</v>
      </c>
      <c r="B147">
        <f>INDEX(mapping!R:R,MATCH(A147,mapping!P:P,0),1)+INDEX(mapping!H:H,MATCH(E147,mapping!F:F,0))</f>
        <v>2806</v>
      </c>
      <c r="E147" s="146" t="s">
        <v>37</v>
      </c>
      <c r="F147" s="146">
        <v>125</v>
      </c>
      <c r="G147" s="146">
        <v>11</v>
      </c>
      <c r="H147" s="146">
        <v>14.7</v>
      </c>
    </row>
    <row r="148" spans="1:8" x14ac:dyDescent="0.3">
      <c r="A148" t="str">
        <f>IF(NOT(D148=""),INDEX(statsNames,MATCH(D148,mapping!Q:Q,0),1),A147)</f>
        <v>APG</v>
      </c>
      <c r="B148">
        <f>INDEX(mapping!R:R,MATCH(A148,mapping!P:P,0),1)+INDEX(mapping!H:H,MATCH(E148,mapping!F:F,0))</f>
        <v>17906</v>
      </c>
      <c r="E148" s="146" t="s">
        <v>459</v>
      </c>
      <c r="F148" s="146">
        <v>132</v>
      </c>
      <c r="G148" s="146">
        <v>3</v>
      </c>
      <c r="H148" s="146">
        <v>14.5</v>
      </c>
    </row>
    <row r="149" spans="1:8" x14ac:dyDescent="0.3">
      <c r="A149" t="str">
        <f>IF(NOT(D149=""),INDEX(statsNames,MATCH(D149,mapping!Q:Q,0),1),A148)</f>
        <v>APG</v>
      </c>
      <c r="B149">
        <f>INDEX(mapping!R:R,MATCH(A149,mapping!P:P,0),1)+INDEX(mapping!H:H,MATCH(E149,mapping!F:F,0))</f>
        <v>7106</v>
      </c>
      <c r="E149" s="146" t="s">
        <v>75</v>
      </c>
      <c r="F149" s="146">
        <v>135</v>
      </c>
      <c r="G149" s="146">
        <v>9</v>
      </c>
      <c r="H149" s="146">
        <v>14.4</v>
      </c>
    </row>
    <row r="150" spans="1:8" x14ac:dyDescent="0.3">
      <c r="A150" t="str">
        <f>IF(NOT(D150=""),INDEX(statsNames,MATCH(D150,mapping!Q:Q,0),1),A149)</f>
        <v>APG</v>
      </c>
      <c r="B150">
        <f>INDEX(mapping!R:R,MATCH(A150,mapping!P:P,0),1)+INDEX(mapping!H:H,MATCH(E150,mapping!F:F,0))</f>
        <v>1006</v>
      </c>
      <c r="E150" s="146" t="s">
        <v>448</v>
      </c>
      <c r="F150" s="146">
        <v>136</v>
      </c>
      <c r="G150" s="146">
        <v>13</v>
      </c>
      <c r="H150" s="146">
        <v>14.4</v>
      </c>
    </row>
    <row r="151" spans="1:8" x14ac:dyDescent="0.3">
      <c r="A151" t="str">
        <f>IF(NOT(D151=""),INDEX(statsNames,MATCH(D151,mapping!Q:Q,0),1),A150)</f>
        <v>APG</v>
      </c>
      <c r="B151">
        <f>INDEX(mapping!R:R,MATCH(A151,mapping!P:P,0),1)+INDEX(mapping!H:H,MATCH(E151,mapping!F:F,0))</f>
        <v>19906</v>
      </c>
      <c r="E151" s="146" t="s">
        <v>342</v>
      </c>
      <c r="F151" s="146">
        <v>140</v>
      </c>
      <c r="G151" s="146">
        <v>4</v>
      </c>
      <c r="H151" s="146">
        <v>14.3</v>
      </c>
    </row>
    <row r="152" spans="1:8" x14ac:dyDescent="0.3">
      <c r="A152" t="str">
        <f>IF(NOT(D152=""),INDEX(statsNames,MATCH(D152,mapping!Q:Q,0),1),A151)</f>
        <v>APG</v>
      </c>
      <c r="B152">
        <f>INDEX(mapping!R:R,MATCH(A152,mapping!P:P,0),1)+INDEX(mapping!H:H,MATCH(E152,mapping!F:F,0))</f>
        <v>19406</v>
      </c>
      <c r="E152" s="146" t="s">
        <v>1130</v>
      </c>
      <c r="F152" s="146">
        <v>142</v>
      </c>
      <c r="G152" s="146">
        <v>5</v>
      </c>
      <c r="H152" s="146">
        <v>14.3</v>
      </c>
    </row>
    <row r="153" spans="1:8" x14ac:dyDescent="0.3">
      <c r="A153" t="str">
        <f>IF(NOT(D153=""),INDEX(statsNames,MATCH(D153,mapping!Q:Q,0),1),A152)</f>
        <v>APG</v>
      </c>
      <c r="B153">
        <f>INDEX(mapping!R:R,MATCH(A153,mapping!P:P,0),1)+INDEX(mapping!H:H,MATCH(E153,mapping!F:F,0))</f>
        <v>3906</v>
      </c>
      <c r="E153" s="146" t="s">
        <v>19</v>
      </c>
      <c r="F153" s="146">
        <v>145</v>
      </c>
      <c r="G153" s="146">
        <v>12</v>
      </c>
      <c r="H153" s="146">
        <v>14.3</v>
      </c>
    </row>
    <row r="154" spans="1:8" x14ac:dyDescent="0.3">
      <c r="A154" t="str">
        <f>IF(NOT(D154=""),INDEX(statsNames,MATCH(D154,mapping!Q:Q,0),1),A153)</f>
        <v>APG</v>
      </c>
      <c r="B154">
        <f>INDEX(mapping!R:R,MATCH(A154,mapping!P:P,0),1)+INDEX(mapping!H:H,MATCH(E154,mapping!F:F,0))</f>
        <v>3806</v>
      </c>
      <c r="E154" s="146" t="s">
        <v>61</v>
      </c>
      <c r="F154" s="146">
        <v>148</v>
      </c>
      <c r="G154" s="146">
        <v>10</v>
      </c>
      <c r="H154" s="146">
        <v>14.3</v>
      </c>
    </row>
    <row r="155" spans="1:8" x14ac:dyDescent="0.3">
      <c r="A155" t="str">
        <f>IF(NOT(D155=""),INDEX(statsNames,MATCH(D155,mapping!Q:Q,0),1),A154)</f>
        <v>APG</v>
      </c>
      <c r="B155">
        <f>INDEX(mapping!R:R,MATCH(A155,mapping!P:P,0),1)+INDEX(mapping!H:H,MATCH(E155,mapping!F:F,0))</f>
        <v>206</v>
      </c>
      <c r="E155" s="146" t="s">
        <v>440</v>
      </c>
      <c r="F155" s="146">
        <v>156</v>
      </c>
      <c r="G155" s="146">
        <v>4</v>
      </c>
      <c r="H155" s="146">
        <v>14.2</v>
      </c>
    </row>
    <row r="156" spans="1:8" x14ac:dyDescent="0.3">
      <c r="A156" t="str">
        <f>IF(NOT(D156=""),INDEX(statsNames,MATCH(D156,mapping!Q:Q,0),1),A155)</f>
        <v>APG</v>
      </c>
      <c r="B156">
        <f>INDEX(mapping!R:R,MATCH(A156,mapping!P:P,0),1)+INDEX(mapping!H:H,MATCH(E156,mapping!F:F,0))</f>
        <v>12206</v>
      </c>
      <c r="E156" s="146" t="s">
        <v>110</v>
      </c>
      <c r="F156" s="146">
        <v>156</v>
      </c>
      <c r="G156" s="146">
        <v>9</v>
      </c>
      <c r="H156" s="146">
        <v>14.2</v>
      </c>
    </row>
    <row r="157" spans="1:8" x14ac:dyDescent="0.3">
      <c r="A157" t="str">
        <f>IF(NOT(D157=""),INDEX(statsNames,MATCH(D157,mapping!Q:Q,0),1),A156)</f>
        <v>APG</v>
      </c>
      <c r="B157">
        <f>INDEX(mapping!R:R,MATCH(A157,mapping!P:P,0),1)+INDEX(mapping!H:H,MATCH(E157,mapping!F:F,0))</f>
        <v>14106</v>
      </c>
      <c r="E157" s="146" t="s">
        <v>93</v>
      </c>
      <c r="F157" s="146">
        <v>159</v>
      </c>
      <c r="G157" s="146">
        <v>11</v>
      </c>
      <c r="H157" s="146">
        <v>14.1</v>
      </c>
    </row>
    <row r="158" spans="1:8" x14ac:dyDescent="0.3">
      <c r="A158" t="str">
        <f>IF(NOT(D158=""),INDEX(statsNames,MATCH(D158,mapping!Q:Q,0),1),A157)</f>
        <v>APG</v>
      </c>
      <c r="B158" t="e">
        <f>INDEX(mapping!R:R,MATCH(A158,mapping!P:P,0),1)+INDEX(mapping!H:H,MATCH(E158,mapping!F:F,0))</f>
        <v>#N/A</v>
      </c>
      <c r="E158" s="146" t="s">
        <v>391</v>
      </c>
      <c r="F158" s="146">
        <v>179</v>
      </c>
      <c r="G158" s="146">
        <v>4</v>
      </c>
      <c r="H158" s="146">
        <v>13.9</v>
      </c>
    </row>
    <row r="159" spans="1:8" x14ac:dyDescent="0.3">
      <c r="A159" t="str">
        <f>IF(NOT(D159=""),INDEX(statsNames,MATCH(D159,mapping!Q:Q,0),1),A158)</f>
        <v>APG</v>
      </c>
      <c r="B159">
        <f>INDEX(mapping!R:R,MATCH(A159,mapping!P:P,0),1)+INDEX(mapping!H:H,MATCH(E159,mapping!F:F,0))</f>
        <v>16506</v>
      </c>
      <c r="E159" s="146" t="s">
        <v>467</v>
      </c>
      <c r="F159" s="146">
        <v>182</v>
      </c>
      <c r="G159" s="146">
        <v>8</v>
      </c>
      <c r="H159" s="146">
        <v>13.8</v>
      </c>
    </row>
    <row r="160" spans="1:8" x14ac:dyDescent="0.3">
      <c r="A160" t="str">
        <f>IF(NOT(D160=""),INDEX(statsNames,MATCH(D160,mapping!Q:Q,0),1),A159)</f>
        <v>APG</v>
      </c>
      <c r="B160">
        <f>INDEX(mapping!R:R,MATCH(A160,mapping!P:P,0),1)+INDEX(mapping!H:H,MATCH(E160,mapping!F:F,0))</f>
        <v>17306</v>
      </c>
      <c r="E160" s="146" t="s">
        <v>229</v>
      </c>
      <c r="F160" s="146">
        <v>187</v>
      </c>
      <c r="G160" s="146">
        <v>7</v>
      </c>
      <c r="H160" s="146">
        <v>13.7</v>
      </c>
    </row>
    <row r="161" spans="1:8" x14ac:dyDescent="0.3">
      <c r="A161" t="str">
        <f>IF(NOT(D161=""),INDEX(statsNames,MATCH(D161,mapping!Q:Q,0),1),A160)</f>
        <v>APG</v>
      </c>
      <c r="B161">
        <f>INDEX(mapping!R:R,MATCH(A161,mapping!P:P,0),1)+INDEX(mapping!H:H,MATCH(E161,mapping!F:F,0))</f>
        <v>18606</v>
      </c>
      <c r="E161" s="146" t="s">
        <v>1085</v>
      </c>
      <c r="F161" s="146">
        <v>188</v>
      </c>
      <c r="G161" s="146">
        <v>6</v>
      </c>
      <c r="H161" s="146">
        <v>13.7</v>
      </c>
    </row>
    <row r="162" spans="1:8" x14ac:dyDescent="0.3">
      <c r="A162" t="str">
        <f>IF(NOT(D162=""),INDEX(statsNames,MATCH(D162,mapping!Q:Q,0),1),A161)</f>
        <v>APG</v>
      </c>
      <c r="B162">
        <f>INDEX(mapping!R:R,MATCH(A162,mapping!P:P,0),1)+INDEX(mapping!H:H,MATCH(E162,mapping!F:F,0))</f>
        <v>17206</v>
      </c>
      <c r="E162" s="146" t="s">
        <v>320</v>
      </c>
      <c r="F162" s="146">
        <v>190</v>
      </c>
      <c r="G162" s="146">
        <v>12</v>
      </c>
      <c r="H162" s="146">
        <v>13.7</v>
      </c>
    </row>
    <row r="163" spans="1:8" x14ac:dyDescent="0.3">
      <c r="A163" t="str">
        <f>IF(NOT(D163=""),INDEX(statsNames,MATCH(D163,mapping!Q:Q,0),1),A162)</f>
        <v>APG</v>
      </c>
      <c r="B163">
        <f>INDEX(mapping!R:R,MATCH(A163,mapping!P:P,0),1)+INDEX(mapping!H:H,MATCH(E163,mapping!F:F,0))</f>
        <v>18206</v>
      </c>
      <c r="E163" s="146" t="s">
        <v>1113</v>
      </c>
      <c r="F163" s="146">
        <v>193</v>
      </c>
      <c r="G163" s="146">
        <v>3</v>
      </c>
      <c r="H163" s="146">
        <v>13.7</v>
      </c>
    </row>
    <row r="164" spans="1:8" x14ac:dyDescent="0.3">
      <c r="A164" t="str">
        <f>IF(NOT(D164=""),INDEX(statsNames,MATCH(D164,mapping!Q:Q,0),1),A163)</f>
        <v>APG</v>
      </c>
      <c r="B164">
        <f>INDEX(mapping!R:R,MATCH(A164,mapping!P:P,0),1)+INDEX(mapping!H:H,MATCH(E164,mapping!F:F,0))</f>
        <v>17506</v>
      </c>
      <c r="E164" s="146" t="s">
        <v>399</v>
      </c>
      <c r="F164" s="146">
        <v>194</v>
      </c>
      <c r="G164" s="146">
        <v>2</v>
      </c>
      <c r="H164" s="146">
        <v>13.6</v>
      </c>
    </row>
    <row r="165" spans="1:8" x14ac:dyDescent="0.3">
      <c r="A165" t="str">
        <f>IF(NOT(D165=""),INDEX(statsNames,MATCH(D165,mapping!Q:Q,0),1),A164)</f>
        <v>APG</v>
      </c>
      <c r="B165">
        <f>INDEX(mapping!R:R,MATCH(A165,mapping!P:P,0),1)+INDEX(mapping!H:H,MATCH(E165,mapping!F:F,0))</f>
        <v>2706</v>
      </c>
      <c r="E165" s="146" t="s">
        <v>134</v>
      </c>
      <c r="F165" s="146">
        <v>204</v>
      </c>
      <c r="G165" s="146">
        <v>15</v>
      </c>
      <c r="H165" s="146">
        <v>13.5</v>
      </c>
    </row>
    <row r="166" spans="1:8" x14ac:dyDescent="0.3">
      <c r="A166" t="str">
        <f>IF(NOT(D166=""),INDEX(statsNames,MATCH(D166,mapping!Q:Q,0),1),A165)</f>
        <v>APG</v>
      </c>
      <c r="B166">
        <f>INDEX(mapping!R:R,MATCH(A166,mapping!P:P,0),1)+INDEX(mapping!H:H,MATCH(E166,mapping!F:F,0))</f>
        <v>18806</v>
      </c>
      <c r="E166" s="146" t="s">
        <v>499</v>
      </c>
      <c r="F166" s="146">
        <v>229</v>
      </c>
      <c r="G166" s="146">
        <v>5</v>
      </c>
      <c r="H166" s="146">
        <v>13.2</v>
      </c>
    </row>
    <row r="167" spans="1:8" x14ac:dyDescent="0.3">
      <c r="A167" t="str">
        <f>IF(NOT(D167=""),INDEX(statsNames,MATCH(D167,mapping!Q:Q,0),1),A166)</f>
        <v>APG</v>
      </c>
      <c r="B167">
        <f>INDEX(mapping!R:R,MATCH(A167,mapping!P:P,0),1)+INDEX(mapping!H:H,MATCH(E167,mapping!F:F,0))</f>
        <v>10106</v>
      </c>
      <c r="E167" s="146" t="s">
        <v>124</v>
      </c>
      <c r="F167" s="146">
        <v>237</v>
      </c>
      <c r="G167" s="146">
        <v>11</v>
      </c>
      <c r="H167" s="146">
        <v>13.1</v>
      </c>
    </row>
    <row r="168" spans="1:8" x14ac:dyDescent="0.3">
      <c r="A168" t="str">
        <f>IF(NOT(D168=""),INDEX(statsNames,MATCH(D168,mapping!Q:Q,0),1),A167)</f>
        <v>APG</v>
      </c>
      <c r="B168">
        <f>INDEX(mapping!R:R,MATCH(A168,mapping!P:P,0),1)+INDEX(mapping!H:H,MATCH(E168,mapping!F:F,0))</f>
        <v>13306</v>
      </c>
      <c r="E168" s="146" t="s">
        <v>76</v>
      </c>
      <c r="F168" s="146">
        <v>251</v>
      </c>
      <c r="G168" s="146">
        <v>16</v>
      </c>
      <c r="H168" s="146">
        <v>12.8</v>
      </c>
    </row>
    <row r="169" spans="1:8" x14ac:dyDescent="0.3">
      <c r="A169" t="str">
        <f>IF(NOT(D169=""),INDEX(statsNames,MATCH(D169,mapping!Q:Q,0),1),A168)</f>
        <v>APG</v>
      </c>
      <c r="B169">
        <f>INDEX(mapping!R:R,MATCH(A169,mapping!P:P,0),1)+INDEX(mapping!H:H,MATCH(E169,mapping!F:F,0))</f>
        <v>4006</v>
      </c>
      <c r="E169" s="146" t="s">
        <v>105</v>
      </c>
      <c r="F169" s="146">
        <v>263</v>
      </c>
      <c r="G169" s="146">
        <v>15</v>
      </c>
      <c r="H169" s="146">
        <v>12.8</v>
      </c>
    </row>
    <row r="170" spans="1:8" x14ac:dyDescent="0.3">
      <c r="A170" t="str">
        <f>IF(NOT(D170=""),INDEX(statsNames,MATCH(D170,mapping!Q:Q,0),1),A169)</f>
        <v>APG</v>
      </c>
      <c r="B170">
        <f>INDEX(mapping!R:R,MATCH(A170,mapping!P:P,0),1)+INDEX(mapping!H:H,MATCH(E170,mapping!F:F,0))</f>
        <v>6006</v>
      </c>
      <c r="E170" s="146" t="s">
        <v>119</v>
      </c>
      <c r="F170" s="146">
        <v>263</v>
      </c>
      <c r="G170" s="146">
        <v>9</v>
      </c>
      <c r="H170" s="146">
        <v>12.8</v>
      </c>
    </row>
    <row r="171" spans="1:8" x14ac:dyDescent="0.3">
      <c r="A171" t="str">
        <f>IF(NOT(D171=""),INDEX(statsNames,MATCH(D171,mapping!Q:Q,0),1),A170)</f>
        <v>APG</v>
      </c>
      <c r="B171">
        <f>INDEX(mapping!R:R,MATCH(A171,mapping!P:P,0),1)+INDEX(mapping!H:H,MATCH(E171,mapping!F:F,0))</f>
        <v>7906</v>
      </c>
      <c r="E171" s="146" t="s">
        <v>118</v>
      </c>
      <c r="F171" s="146">
        <v>267</v>
      </c>
      <c r="G171" s="146">
        <v>2</v>
      </c>
      <c r="H171" s="146">
        <v>12.7</v>
      </c>
    </row>
    <row r="172" spans="1:8" x14ac:dyDescent="0.3">
      <c r="A172" t="str">
        <f>IF(NOT(D172=""),INDEX(statsNames,MATCH(D172,mapping!Q:Q,0),1),A171)</f>
        <v>APG</v>
      </c>
      <c r="B172">
        <f>INDEX(mapping!R:R,MATCH(A172,mapping!P:P,0),1)+INDEX(mapping!H:H,MATCH(E172,mapping!F:F,0))</f>
        <v>4506</v>
      </c>
      <c r="E172" s="146" t="s">
        <v>41</v>
      </c>
      <c r="F172" s="146">
        <v>271</v>
      </c>
      <c r="G172" s="146">
        <v>15</v>
      </c>
      <c r="H172" s="146">
        <v>12.7</v>
      </c>
    </row>
    <row r="173" spans="1:8" x14ac:dyDescent="0.3">
      <c r="A173" t="str">
        <f>IF(NOT(D173=""),INDEX(statsNames,MATCH(D173,mapping!Q:Q,0),1),A172)</f>
        <v>APG</v>
      </c>
      <c r="B173">
        <f>INDEX(mapping!R:R,MATCH(A173,mapping!P:P,0),1)+INDEX(mapping!H:H,MATCH(E173,mapping!F:F,0))</f>
        <v>8506</v>
      </c>
      <c r="E173" s="146" t="s">
        <v>377</v>
      </c>
      <c r="F173" s="146">
        <v>286</v>
      </c>
      <c r="G173" s="146">
        <v>10</v>
      </c>
      <c r="H173" s="146">
        <v>12.4</v>
      </c>
    </row>
    <row r="174" spans="1:8" x14ac:dyDescent="0.3">
      <c r="A174" t="str">
        <f>IF(NOT(D174=""),INDEX(statsNames,MATCH(D174,mapping!Q:Q,0),1),A173)</f>
        <v>APG</v>
      </c>
      <c r="B174">
        <f>INDEX(mapping!R:R,MATCH(A174,mapping!P:P,0),1)+INDEX(mapping!H:H,MATCH(E174,mapping!F:F,0))</f>
        <v>6706</v>
      </c>
      <c r="E174" s="146" t="s">
        <v>25</v>
      </c>
      <c r="F174" s="146">
        <v>288</v>
      </c>
      <c r="G174" s="146">
        <v>16</v>
      </c>
      <c r="H174" s="146">
        <v>12.3</v>
      </c>
    </row>
    <row r="175" spans="1:8" x14ac:dyDescent="0.3">
      <c r="A175" t="str">
        <f>IF(NOT(D175=""),INDEX(statsNames,MATCH(D175,mapping!Q:Q,0),1),A174)</f>
        <v>APG</v>
      </c>
      <c r="B175">
        <f>INDEX(mapping!R:R,MATCH(A175,mapping!P:P,0),1)+INDEX(mapping!H:H,MATCH(E175,mapping!F:F,0))</f>
        <v>18706</v>
      </c>
      <c r="E175" s="146" t="s">
        <v>300</v>
      </c>
      <c r="F175" s="146">
        <v>300</v>
      </c>
      <c r="G175" s="146">
        <v>5</v>
      </c>
      <c r="H175" s="146">
        <v>12.2</v>
      </c>
    </row>
    <row r="176" spans="1:8" x14ac:dyDescent="0.3">
      <c r="A176" t="str">
        <f>IF(NOT(D176=""),INDEX(statsNames,MATCH(D176,mapping!Q:Q,0),1),A175)</f>
        <v>APG</v>
      </c>
      <c r="B176">
        <f>INDEX(mapping!R:R,MATCH(A176,mapping!P:P,0),1)+INDEX(mapping!H:H,MATCH(E176,mapping!F:F,0))</f>
        <v>8706</v>
      </c>
      <c r="E176" s="146" t="s">
        <v>205</v>
      </c>
      <c r="F176" s="146">
        <v>318</v>
      </c>
      <c r="G176" s="146">
        <v>17</v>
      </c>
      <c r="H176" s="146">
        <v>11.9</v>
      </c>
    </row>
    <row r="177" spans="1:10" x14ac:dyDescent="0.3">
      <c r="A177" t="str">
        <f>IF(NOT(D177=""),INDEX(statsNames,MATCH(D177,mapping!Q:Q,0),1),A176)</f>
        <v>Bench</v>
      </c>
      <c r="B177">
        <f>INDEX(mapping!R:R,MATCH(A177,mapping!P:P,0),1)+INDEX(mapping!H:H,MATCH(E177,mapping!F:F,0))</f>
        <v>3607</v>
      </c>
      <c r="D177" s="146" t="s">
        <v>1490</v>
      </c>
      <c r="E177" s="146" t="s">
        <v>90</v>
      </c>
      <c r="F177" s="146">
        <v>2</v>
      </c>
      <c r="G177" s="146">
        <v>1</v>
      </c>
      <c r="H177" s="146">
        <v>35.56</v>
      </c>
      <c r="I177" s="146" t="s">
        <v>472</v>
      </c>
      <c r="J177" s="146">
        <v>37.31</v>
      </c>
    </row>
    <row r="178" spans="1:10" x14ac:dyDescent="0.3">
      <c r="A178" t="str">
        <f>IF(NOT(D178=""),INDEX(statsNames,MATCH(D178,mapping!Q:Q,0),1),A177)</f>
        <v>Bench</v>
      </c>
      <c r="B178">
        <f>INDEX(mapping!R:R,MATCH(A178,mapping!P:P,0),1)+INDEX(mapping!H:H,MATCH(E178,mapping!F:F,0))</f>
        <v>1207</v>
      </c>
      <c r="E178" s="146" t="s">
        <v>449</v>
      </c>
      <c r="F178" s="146">
        <v>3</v>
      </c>
      <c r="G178" s="146">
        <v>1</v>
      </c>
      <c r="H178" s="146">
        <v>35.39</v>
      </c>
    </row>
    <row r="179" spans="1:10" x14ac:dyDescent="0.3">
      <c r="A179" t="str">
        <f>IF(NOT(D179=""),INDEX(statsNames,MATCH(D179,mapping!Q:Q,0),1),A178)</f>
        <v>Bench</v>
      </c>
      <c r="B179">
        <f>INDEX(mapping!R:R,MATCH(A179,mapping!P:P,0),1)+INDEX(mapping!H:H,MATCH(E179,mapping!F:F,0))</f>
        <v>4407</v>
      </c>
      <c r="E179" s="146" t="s">
        <v>26</v>
      </c>
      <c r="F179" s="146">
        <v>5</v>
      </c>
      <c r="G179" s="146">
        <v>1</v>
      </c>
      <c r="H179" s="146">
        <v>34.729999999999997</v>
      </c>
    </row>
    <row r="180" spans="1:10" x14ac:dyDescent="0.3">
      <c r="A180" t="str">
        <f>IF(NOT(D180=""),INDEX(statsNames,MATCH(D180,mapping!Q:Q,0),1),A179)</f>
        <v>Bench</v>
      </c>
      <c r="B180">
        <f>INDEX(mapping!R:R,MATCH(A180,mapping!P:P,0),1)+INDEX(mapping!H:H,MATCH(E180,mapping!F:F,0))</f>
        <v>13907</v>
      </c>
      <c r="E180" s="146" t="s">
        <v>219</v>
      </c>
      <c r="F180" s="146">
        <v>6</v>
      </c>
      <c r="G180" s="146">
        <v>2</v>
      </c>
      <c r="H180" s="146">
        <v>34.130000000000003</v>
      </c>
    </row>
    <row r="181" spans="1:10" x14ac:dyDescent="0.3">
      <c r="A181" t="str">
        <f>IF(NOT(D181=""),INDEX(statsNames,MATCH(D181,mapping!Q:Q,0),1),A180)</f>
        <v>Bench</v>
      </c>
      <c r="B181">
        <f>INDEX(mapping!R:R,MATCH(A181,mapping!P:P,0),1)+INDEX(mapping!H:H,MATCH(E181,mapping!F:F,0))</f>
        <v>12207</v>
      </c>
      <c r="E181" s="146" t="s">
        <v>110</v>
      </c>
      <c r="F181" s="146">
        <v>7</v>
      </c>
      <c r="G181" s="146">
        <v>1</v>
      </c>
      <c r="H181" s="146">
        <v>34</v>
      </c>
    </row>
    <row r="182" spans="1:10" x14ac:dyDescent="0.3">
      <c r="A182" t="str">
        <f>IF(NOT(D182=""),INDEX(statsNames,MATCH(D182,mapping!Q:Q,0),1),A181)</f>
        <v>Bench</v>
      </c>
      <c r="B182">
        <f>INDEX(mapping!R:R,MATCH(A182,mapping!P:P,0),1)+INDEX(mapping!H:H,MATCH(E182,mapping!F:F,0))</f>
        <v>16307</v>
      </c>
      <c r="E182" s="146" t="s">
        <v>209</v>
      </c>
      <c r="F182" s="146">
        <v>11</v>
      </c>
      <c r="G182" s="146">
        <v>2</v>
      </c>
      <c r="H182" s="146">
        <v>33.39</v>
      </c>
    </row>
    <row r="183" spans="1:10" x14ac:dyDescent="0.3">
      <c r="A183" t="str">
        <f>IF(NOT(D183=""),INDEX(statsNames,MATCH(D183,mapping!Q:Q,0),1),A182)</f>
        <v>Bench</v>
      </c>
      <c r="B183">
        <f>INDEX(mapping!R:R,MATCH(A183,mapping!P:P,0),1)+INDEX(mapping!H:H,MATCH(E183,mapping!F:F,0))</f>
        <v>207</v>
      </c>
      <c r="E183" s="146" t="s">
        <v>440</v>
      </c>
      <c r="F183" s="146">
        <v>19</v>
      </c>
      <c r="G183" s="146">
        <v>1</v>
      </c>
      <c r="H183" s="146">
        <v>30.76</v>
      </c>
    </row>
    <row r="184" spans="1:10" x14ac:dyDescent="0.3">
      <c r="A184" t="str">
        <f>IF(NOT(D184=""),INDEX(statsNames,MATCH(D184,mapping!Q:Q,0),1),A183)</f>
        <v>Bench</v>
      </c>
      <c r="B184">
        <f>INDEX(mapping!R:R,MATCH(A184,mapping!P:P,0),1)+INDEX(mapping!H:H,MATCH(E184,mapping!F:F,0))</f>
        <v>10607</v>
      </c>
      <c r="E184" s="146" t="s">
        <v>361</v>
      </c>
      <c r="F184" s="146">
        <v>22</v>
      </c>
      <c r="G184" s="146">
        <v>2</v>
      </c>
      <c r="H184" s="146">
        <v>30.41</v>
      </c>
    </row>
    <row r="185" spans="1:10" x14ac:dyDescent="0.3">
      <c r="A185" t="str">
        <f>IF(NOT(D185=""),INDEX(statsNames,MATCH(D185,mapping!Q:Q,0),1),A184)</f>
        <v>Bench</v>
      </c>
      <c r="B185">
        <f>INDEX(mapping!R:R,MATCH(A185,mapping!P:P,0),1)+INDEX(mapping!H:H,MATCH(E185,mapping!F:F,0))</f>
        <v>17807</v>
      </c>
      <c r="E185" s="146" t="s">
        <v>200</v>
      </c>
      <c r="F185" s="146">
        <v>23</v>
      </c>
      <c r="G185" s="146">
        <v>2</v>
      </c>
      <c r="H185" s="146">
        <v>30.21</v>
      </c>
    </row>
    <row r="186" spans="1:10" x14ac:dyDescent="0.3">
      <c r="A186" t="str">
        <f>IF(NOT(D186=""),INDEX(statsNames,MATCH(D186,mapping!Q:Q,0),1),A185)</f>
        <v>Bench</v>
      </c>
      <c r="B186">
        <f>INDEX(mapping!R:R,MATCH(A186,mapping!P:P,0),1)+INDEX(mapping!H:H,MATCH(E186,mapping!F:F,0))</f>
        <v>7607</v>
      </c>
      <c r="E186" s="146" t="s">
        <v>27</v>
      </c>
      <c r="F186" s="146">
        <v>25</v>
      </c>
      <c r="G186" s="146">
        <v>1</v>
      </c>
      <c r="H186" s="146">
        <v>29.85</v>
      </c>
    </row>
    <row r="187" spans="1:10" x14ac:dyDescent="0.3">
      <c r="A187" t="str">
        <f>IF(NOT(D187=""),INDEX(statsNames,MATCH(D187,mapping!Q:Q,0),1),A186)</f>
        <v>Bench</v>
      </c>
      <c r="B187">
        <f>INDEX(mapping!R:R,MATCH(A187,mapping!P:P,0),1)+INDEX(mapping!H:H,MATCH(E187,mapping!F:F,0))</f>
        <v>4007</v>
      </c>
      <c r="E187" s="146" t="s">
        <v>105</v>
      </c>
      <c r="F187" s="146">
        <v>28</v>
      </c>
      <c r="G187" s="146">
        <v>1</v>
      </c>
      <c r="H187" s="146">
        <v>29.65</v>
      </c>
    </row>
    <row r="188" spans="1:10" x14ac:dyDescent="0.3">
      <c r="A188" t="str">
        <f>IF(NOT(D188=""),INDEX(statsNames,MATCH(D188,mapping!Q:Q,0),1),A187)</f>
        <v>Bench</v>
      </c>
      <c r="B188">
        <f>INDEX(mapping!R:R,MATCH(A188,mapping!P:P,0),1)+INDEX(mapping!H:H,MATCH(E188,mapping!F:F,0))</f>
        <v>8207</v>
      </c>
      <c r="E188" s="146" t="s">
        <v>123</v>
      </c>
      <c r="F188" s="146">
        <v>33</v>
      </c>
      <c r="G188" s="146">
        <v>1</v>
      </c>
      <c r="H188" s="146">
        <v>29.21</v>
      </c>
    </row>
    <row r="189" spans="1:10" x14ac:dyDescent="0.3">
      <c r="A189" t="str">
        <f>IF(NOT(D189=""),INDEX(statsNames,MATCH(D189,mapping!Q:Q,0),1),A188)</f>
        <v>Bench</v>
      </c>
      <c r="B189">
        <f>INDEX(mapping!R:R,MATCH(A189,mapping!P:P,0),1)+INDEX(mapping!H:H,MATCH(E189,mapping!F:F,0))</f>
        <v>1407</v>
      </c>
      <c r="E189" s="146" t="s">
        <v>450</v>
      </c>
      <c r="F189" s="146">
        <v>35</v>
      </c>
      <c r="G189" s="146">
        <v>3</v>
      </c>
      <c r="H189" s="146">
        <v>29.12</v>
      </c>
    </row>
    <row r="190" spans="1:10" x14ac:dyDescent="0.3">
      <c r="A190" t="str">
        <f>IF(NOT(D190=""),INDEX(statsNames,MATCH(D190,mapping!Q:Q,0),1),A189)</f>
        <v>Bench</v>
      </c>
      <c r="B190">
        <f>INDEX(mapping!R:R,MATCH(A190,mapping!P:P,0),1)+INDEX(mapping!H:H,MATCH(E190,mapping!F:F,0))</f>
        <v>2607</v>
      </c>
      <c r="E190" s="146" t="s">
        <v>38</v>
      </c>
      <c r="F190" s="146">
        <v>42</v>
      </c>
      <c r="G190" s="146">
        <v>2</v>
      </c>
      <c r="H190" s="146">
        <v>28.59</v>
      </c>
    </row>
    <row r="191" spans="1:10" x14ac:dyDescent="0.3">
      <c r="A191" t="str">
        <f>IF(NOT(D191=""),INDEX(statsNames,MATCH(D191,mapping!Q:Q,0),1),A190)</f>
        <v>Bench</v>
      </c>
      <c r="B191">
        <f>INDEX(mapping!R:R,MATCH(A191,mapping!P:P,0),1)+INDEX(mapping!H:H,MATCH(E191,mapping!F:F,0))</f>
        <v>8107</v>
      </c>
      <c r="E191" s="146" t="s">
        <v>69</v>
      </c>
      <c r="F191" s="146">
        <v>52</v>
      </c>
      <c r="G191" s="146">
        <v>4</v>
      </c>
      <c r="H191" s="146">
        <v>27.7</v>
      </c>
    </row>
    <row r="192" spans="1:10" x14ac:dyDescent="0.3">
      <c r="A192" t="str">
        <f>IF(NOT(D192=""),INDEX(statsNames,MATCH(D192,mapping!Q:Q,0),1),A191)</f>
        <v>Bench</v>
      </c>
      <c r="B192">
        <f>INDEX(mapping!R:R,MATCH(A192,mapping!P:P,0),1)+INDEX(mapping!H:H,MATCH(E192,mapping!F:F,0))</f>
        <v>7007</v>
      </c>
      <c r="E192" s="146" t="s">
        <v>203</v>
      </c>
      <c r="F192" s="146">
        <v>60</v>
      </c>
      <c r="G192" s="146">
        <v>2</v>
      </c>
      <c r="H192" s="146">
        <v>26.88</v>
      </c>
    </row>
    <row r="193" spans="1:8" x14ac:dyDescent="0.3">
      <c r="A193" t="str">
        <f>IF(NOT(D193=""),INDEX(statsNames,MATCH(D193,mapping!Q:Q,0),1),A192)</f>
        <v>Bench</v>
      </c>
      <c r="B193">
        <f>INDEX(mapping!R:R,MATCH(A193,mapping!P:P,0),1)+INDEX(mapping!H:H,MATCH(E193,mapping!F:F,0))</f>
        <v>16507</v>
      </c>
      <c r="E193" s="146" t="s">
        <v>467</v>
      </c>
      <c r="F193" s="146">
        <v>61</v>
      </c>
      <c r="G193" s="146">
        <v>4</v>
      </c>
      <c r="H193" s="146">
        <v>26.82</v>
      </c>
    </row>
    <row r="194" spans="1:8" x14ac:dyDescent="0.3">
      <c r="A194" t="str">
        <f>IF(NOT(D194=""),INDEX(statsNames,MATCH(D194,mapping!Q:Q,0),1),A193)</f>
        <v>Bench</v>
      </c>
      <c r="B194">
        <f>INDEX(mapping!R:R,MATCH(A194,mapping!P:P,0),1)+INDEX(mapping!H:H,MATCH(E194,mapping!F:F,0))</f>
        <v>19307</v>
      </c>
      <c r="E194" s="146" t="s">
        <v>1030</v>
      </c>
      <c r="F194" s="146">
        <v>65</v>
      </c>
      <c r="G194" s="146">
        <v>4</v>
      </c>
      <c r="H194" s="146">
        <v>26.41</v>
      </c>
    </row>
    <row r="195" spans="1:8" x14ac:dyDescent="0.3">
      <c r="A195" t="str">
        <f>IF(NOT(D195=""),INDEX(statsNames,MATCH(D195,mapping!Q:Q,0),1),A194)</f>
        <v>Bench</v>
      </c>
      <c r="B195">
        <f>INDEX(mapping!R:R,MATCH(A195,mapping!P:P,0),1)+INDEX(mapping!H:H,MATCH(E195,mapping!F:F,0))</f>
        <v>17407</v>
      </c>
      <c r="E195" s="146" t="s">
        <v>953</v>
      </c>
      <c r="F195" s="146">
        <v>70</v>
      </c>
      <c r="G195" s="146">
        <v>4</v>
      </c>
      <c r="H195" s="146">
        <v>25.97</v>
      </c>
    </row>
    <row r="196" spans="1:8" x14ac:dyDescent="0.3">
      <c r="A196" t="str">
        <f>IF(NOT(D196=""),INDEX(statsNames,MATCH(D196,mapping!Q:Q,0),1),A195)</f>
        <v>Bench</v>
      </c>
      <c r="B196">
        <f>INDEX(mapping!R:R,MATCH(A196,mapping!P:P,0),1)+INDEX(mapping!H:H,MATCH(E196,mapping!F:F,0))</f>
        <v>5507</v>
      </c>
      <c r="E196" s="146" t="s">
        <v>18</v>
      </c>
      <c r="F196" s="146">
        <v>71</v>
      </c>
      <c r="G196" s="146">
        <v>5</v>
      </c>
      <c r="H196" s="146">
        <v>25.94</v>
      </c>
    </row>
    <row r="197" spans="1:8" x14ac:dyDescent="0.3">
      <c r="A197" t="str">
        <f>IF(NOT(D197=""),INDEX(statsNames,MATCH(D197,mapping!Q:Q,0),1),A196)</f>
        <v>Bench</v>
      </c>
      <c r="B197">
        <f>INDEX(mapping!R:R,MATCH(A197,mapping!P:P,0),1)+INDEX(mapping!H:H,MATCH(E197,mapping!F:F,0))</f>
        <v>10107</v>
      </c>
      <c r="E197" s="146" t="s">
        <v>124</v>
      </c>
      <c r="F197" s="146">
        <v>72</v>
      </c>
      <c r="G197" s="146">
        <v>1</v>
      </c>
      <c r="H197" s="146">
        <v>25.94</v>
      </c>
    </row>
    <row r="198" spans="1:8" x14ac:dyDescent="0.3">
      <c r="A198" t="str">
        <f>IF(NOT(D198=""),INDEX(statsNames,MATCH(D198,mapping!Q:Q,0),1),A197)</f>
        <v>Bench</v>
      </c>
      <c r="B198">
        <f>INDEX(mapping!R:R,MATCH(A198,mapping!P:P,0),1)+INDEX(mapping!H:H,MATCH(E198,mapping!F:F,0))</f>
        <v>5207</v>
      </c>
      <c r="E198" s="146" t="s">
        <v>12</v>
      </c>
      <c r="F198" s="146">
        <v>88</v>
      </c>
      <c r="G198" s="146">
        <v>3</v>
      </c>
      <c r="H198" s="146">
        <v>24.55</v>
      </c>
    </row>
    <row r="199" spans="1:8" x14ac:dyDescent="0.3">
      <c r="A199" t="str">
        <f>IF(NOT(D199=""),INDEX(statsNames,MATCH(D199,mapping!Q:Q,0),1),A198)</f>
        <v>Bench</v>
      </c>
      <c r="B199">
        <f>INDEX(mapping!R:R,MATCH(A199,mapping!P:P,0),1)+INDEX(mapping!H:H,MATCH(E199,mapping!F:F,0))</f>
        <v>9307</v>
      </c>
      <c r="E199" s="146" t="s">
        <v>455</v>
      </c>
      <c r="F199" s="146">
        <v>90</v>
      </c>
      <c r="G199" s="146">
        <v>3</v>
      </c>
      <c r="H199" s="146">
        <v>24.44</v>
      </c>
    </row>
    <row r="200" spans="1:8" x14ac:dyDescent="0.3">
      <c r="A200" t="str">
        <f>IF(NOT(D200=""),INDEX(statsNames,MATCH(D200,mapping!Q:Q,0),1),A199)</f>
        <v>Bench</v>
      </c>
      <c r="B200">
        <f>INDEX(mapping!R:R,MATCH(A200,mapping!P:P,0),1)+INDEX(mapping!H:H,MATCH(E200,mapping!F:F,0))</f>
        <v>17307</v>
      </c>
      <c r="E200" s="146" t="s">
        <v>229</v>
      </c>
      <c r="F200" s="146">
        <v>92</v>
      </c>
      <c r="G200" s="146">
        <v>3</v>
      </c>
      <c r="H200" s="146">
        <v>24.31</v>
      </c>
    </row>
    <row r="201" spans="1:8" x14ac:dyDescent="0.3">
      <c r="A201" t="str">
        <f>IF(NOT(D201=""),INDEX(statsNames,MATCH(D201,mapping!Q:Q,0),1),A200)</f>
        <v>Bench</v>
      </c>
      <c r="B201">
        <f>INDEX(mapping!R:R,MATCH(A201,mapping!P:P,0),1)+INDEX(mapping!H:H,MATCH(E201,mapping!F:F,0))</f>
        <v>5607</v>
      </c>
      <c r="E201" s="146" t="s">
        <v>39</v>
      </c>
      <c r="F201" s="146">
        <v>94</v>
      </c>
      <c r="G201" s="146">
        <v>3</v>
      </c>
      <c r="H201" s="146">
        <v>24.24</v>
      </c>
    </row>
    <row r="202" spans="1:8" x14ac:dyDescent="0.3">
      <c r="A202" t="str">
        <f>IF(NOT(D202=""),INDEX(statsNames,MATCH(D202,mapping!Q:Q,0),1),A201)</f>
        <v>Bench</v>
      </c>
      <c r="B202">
        <f>INDEX(mapping!R:R,MATCH(A202,mapping!P:P,0),1)+INDEX(mapping!H:H,MATCH(E202,mapping!F:F,0))</f>
        <v>4707</v>
      </c>
      <c r="E202" s="146" t="s">
        <v>87</v>
      </c>
      <c r="F202" s="146">
        <v>95</v>
      </c>
      <c r="G202" s="146">
        <v>4</v>
      </c>
      <c r="H202" s="146">
        <v>24.18</v>
      </c>
    </row>
    <row r="203" spans="1:8" x14ac:dyDescent="0.3">
      <c r="A203" t="str">
        <f>IF(NOT(D203=""),INDEX(statsNames,MATCH(D203,mapping!Q:Q,0),1),A202)</f>
        <v>Bench</v>
      </c>
      <c r="B203">
        <f>INDEX(mapping!R:R,MATCH(A203,mapping!P:P,0),1)+INDEX(mapping!H:H,MATCH(E203,mapping!F:F,0))</f>
        <v>3707</v>
      </c>
      <c r="E203" s="146" t="s">
        <v>13</v>
      </c>
      <c r="F203" s="146">
        <v>106</v>
      </c>
      <c r="G203" s="146">
        <v>7</v>
      </c>
      <c r="H203" s="146">
        <v>23.75</v>
      </c>
    </row>
    <row r="204" spans="1:8" x14ac:dyDescent="0.3">
      <c r="A204" t="str">
        <f>IF(NOT(D204=""),INDEX(statsNames,MATCH(D204,mapping!Q:Q,0),1),A203)</f>
        <v>Bench</v>
      </c>
      <c r="B204">
        <f>INDEX(mapping!R:R,MATCH(A204,mapping!P:P,0),1)+INDEX(mapping!H:H,MATCH(E204,mapping!F:F,0))</f>
        <v>3507</v>
      </c>
      <c r="E204" s="146" t="s">
        <v>29</v>
      </c>
      <c r="F204" s="146">
        <v>107</v>
      </c>
      <c r="G204" s="146">
        <v>8</v>
      </c>
      <c r="H204" s="146">
        <v>23.73</v>
      </c>
    </row>
    <row r="205" spans="1:8" x14ac:dyDescent="0.3">
      <c r="A205" t="str">
        <f>IF(NOT(D205=""),INDEX(statsNames,MATCH(D205,mapping!Q:Q,0),1),A204)</f>
        <v>Bench</v>
      </c>
      <c r="B205">
        <f>INDEX(mapping!R:R,MATCH(A205,mapping!P:P,0),1)+INDEX(mapping!H:H,MATCH(E205,mapping!F:F,0))</f>
        <v>18607</v>
      </c>
      <c r="E205" s="146" t="s">
        <v>1085</v>
      </c>
      <c r="F205" s="146">
        <v>108</v>
      </c>
      <c r="G205" s="146">
        <v>4</v>
      </c>
      <c r="H205" s="146">
        <v>23.61</v>
      </c>
    </row>
    <row r="206" spans="1:8" x14ac:dyDescent="0.3">
      <c r="A206" t="str">
        <f>IF(NOT(D206=""),INDEX(statsNames,MATCH(D206,mapping!Q:Q,0),1),A205)</f>
        <v>Bench</v>
      </c>
      <c r="B206">
        <f>INDEX(mapping!R:R,MATCH(A206,mapping!P:P,0),1)+INDEX(mapping!H:H,MATCH(E206,mapping!F:F,0))</f>
        <v>12507</v>
      </c>
      <c r="E206" s="146" t="s">
        <v>65</v>
      </c>
      <c r="F206" s="146">
        <v>119</v>
      </c>
      <c r="G206" s="146">
        <v>3</v>
      </c>
      <c r="H206" s="146">
        <v>23.48</v>
      </c>
    </row>
    <row r="207" spans="1:8" x14ac:dyDescent="0.3">
      <c r="A207" t="str">
        <f>IF(NOT(D207=""),INDEX(statsNames,MATCH(D207,mapping!Q:Q,0),1),A206)</f>
        <v>Bench</v>
      </c>
      <c r="B207">
        <f>INDEX(mapping!R:R,MATCH(A207,mapping!P:P,0),1)+INDEX(mapping!H:H,MATCH(E207,mapping!F:F,0))</f>
        <v>2907</v>
      </c>
      <c r="E207" s="146" t="s">
        <v>89</v>
      </c>
      <c r="F207" s="146">
        <v>123</v>
      </c>
      <c r="G207" s="146">
        <v>5</v>
      </c>
      <c r="H207" s="146">
        <v>23.32</v>
      </c>
    </row>
    <row r="208" spans="1:8" x14ac:dyDescent="0.3">
      <c r="A208" t="str">
        <f>IF(NOT(D208=""),INDEX(statsNames,MATCH(D208,mapping!Q:Q,0),1),A207)</f>
        <v>Bench</v>
      </c>
      <c r="B208">
        <f>INDEX(mapping!R:R,MATCH(A208,mapping!P:P,0),1)+INDEX(mapping!H:H,MATCH(E208,mapping!F:F,0))</f>
        <v>17007</v>
      </c>
      <c r="E208" s="146" t="s">
        <v>161</v>
      </c>
      <c r="F208" s="146">
        <v>125</v>
      </c>
      <c r="G208" s="146">
        <v>4</v>
      </c>
      <c r="H208" s="146">
        <v>23.3</v>
      </c>
    </row>
    <row r="209" spans="1:8" x14ac:dyDescent="0.3">
      <c r="A209" t="str">
        <f>IF(NOT(D209=""),INDEX(statsNames,MATCH(D209,mapping!Q:Q,0),1),A208)</f>
        <v>Bench</v>
      </c>
      <c r="B209">
        <f>INDEX(mapping!R:R,MATCH(A209,mapping!P:P,0),1)+INDEX(mapping!H:H,MATCH(E209,mapping!F:F,0))</f>
        <v>16907</v>
      </c>
      <c r="E209" s="146" t="s">
        <v>480</v>
      </c>
      <c r="F209" s="146">
        <v>126</v>
      </c>
      <c r="G209" s="146">
        <v>2</v>
      </c>
      <c r="H209" s="146">
        <v>23.29</v>
      </c>
    </row>
    <row r="210" spans="1:8" x14ac:dyDescent="0.3">
      <c r="A210" t="str">
        <f>IF(NOT(D210=""),INDEX(statsNames,MATCH(D210,mapping!Q:Q,0),1),A209)</f>
        <v>Bench</v>
      </c>
      <c r="B210">
        <f>INDEX(mapping!R:R,MATCH(A210,mapping!P:P,0),1)+INDEX(mapping!H:H,MATCH(E210,mapping!F:F,0))</f>
        <v>18007</v>
      </c>
      <c r="E210" s="146" t="s">
        <v>339</v>
      </c>
      <c r="F210" s="146">
        <v>134</v>
      </c>
      <c r="G210" s="146">
        <v>6</v>
      </c>
      <c r="H210" s="146">
        <v>23.03</v>
      </c>
    </row>
    <row r="211" spans="1:8" x14ac:dyDescent="0.3">
      <c r="A211" t="str">
        <f>IF(NOT(D211=""),INDEX(statsNames,MATCH(D211,mapping!Q:Q,0),1),A210)</f>
        <v>Bench</v>
      </c>
      <c r="B211">
        <f>INDEX(mapping!R:R,MATCH(A211,mapping!P:P,0),1)+INDEX(mapping!H:H,MATCH(E211,mapping!F:F,0))</f>
        <v>15107</v>
      </c>
      <c r="E211" s="146" t="s">
        <v>314</v>
      </c>
      <c r="F211" s="146">
        <v>139</v>
      </c>
      <c r="G211" s="146">
        <v>7</v>
      </c>
      <c r="H211" s="146">
        <v>22.82</v>
      </c>
    </row>
    <row r="212" spans="1:8" x14ac:dyDescent="0.3">
      <c r="A212" t="str">
        <f>IF(NOT(D212=""),INDEX(statsNames,MATCH(D212,mapping!Q:Q,0),1),A211)</f>
        <v>Bench</v>
      </c>
      <c r="B212">
        <f>INDEX(mapping!R:R,MATCH(A212,mapping!P:P,0),1)+INDEX(mapping!H:H,MATCH(E212,mapping!F:F,0))</f>
        <v>14107</v>
      </c>
      <c r="E212" s="146" t="s">
        <v>93</v>
      </c>
      <c r="F212" s="146">
        <v>143</v>
      </c>
      <c r="G212" s="146">
        <v>10</v>
      </c>
      <c r="H212" s="146">
        <v>22.63</v>
      </c>
    </row>
    <row r="213" spans="1:8" x14ac:dyDescent="0.3">
      <c r="A213" t="str">
        <f>IF(NOT(D213=""),INDEX(statsNames,MATCH(D213,mapping!Q:Q,0),1),A212)</f>
        <v>Bench</v>
      </c>
      <c r="B213">
        <f>INDEX(mapping!R:R,MATCH(A213,mapping!P:P,0),1)+INDEX(mapping!H:H,MATCH(E213,mapping!F:F,0))</f>
        <v>9207</v>
      </c>
      <c r="E213" s="146" t="s">
        <v>101</v>
      </c>
      <c r="F213" s="146">
        <v>144</v>
      </c>
      <c r="G213" s="146">
        <v>6</v>
      </c>
      <c r="H213" s="146">
        <v>22.56</v>
      </c>
    </row>
    <row r="214" spans="1:8" x14ac:dyDescent="0.3">
      <c r="A214" t="str">
        <f>IF(NOT(D214=""),INDEX(statsNames,MATCH(D214,mapping!Q:Q,0),1),A213)</f>
        <v>Bench</v>
      </c>
      <c r="B214">
        <f>INDEX(mapping!R:R,MATCH(A214,mapping!P:P,0),1)+INDEX(mapping!H:H,MATCH(E214,mapping!F:F,0))</f>
        <v>18707</v>
      </c>
      <c r="E214" s="146" t="s">
        <v>300</v>
      </c>
      <c r="F214" s="146">
        <v>147</v>
      </c>
      <c r="G214" s="146">
        <v>2</v>
      </c>
      <c r="H214" s="146">
        <v>22.44</v>
      </c>
    </row>
    <row r="215" spans="1:8" x14ac:dyDescent="0.3">
      <c r="A215" t="str">
        <f>IF(NOT(D215=""),INDEX(statsNames,MATCH(D215,mapping!Q:Q,0),1),A214)</f>
        <v>Bench</v>
      </c>
      <c r="B215">
        <f>INDEX(mapping!R:R,MATCH(A215,mapping!P:P,0),1)+INDEX(mapping!H:H,MATCH(E215,mapping!F:F,0))</f>
        <v>3007</v>
      </c>
      <c r="E215" s="146" t="s">
        <v>80</v>
      </c>
      <c r="F215" s="146">
        <v>164</v>
      </c>
      <c r="G215" s="146">
        <v>5</v>
      </c>
      <c r="H215" s="146">
        <v>21.82</v>
      </c>
    </row>
    <row r="216" spans="1:8" x14ac:dyDescent="0.3">
      <c r="A216" t="str">
        <f>IF(NOT(D216=""),INDEX(statsNames,MATCH(D216,mapping!Q:Q,0),1),A215)</f>
        <v>Bench</v>
      </c>
      <c r="B216">
        <f>INDEX(mapping!R:R,MATCH(A216,mapping!P:P,0),1)+INDEX(mapping!H:H,MATCH(E216,mapping!F:F,0))</f>
        <v>907</v>
      </c>
      <c r="E216" s="146" t="s">
        <v>460</v>
      </c>
      <c r="F216" s="146">
        <v>174</v>
      </c>
      <c r="G216" s="146">
        <v>6</v>
      </c>
      <c r="H216" s="146">
        <v>21.38</v>
      </c>
    </row>
    <row r="217" spans="1:8" x14ac:dyDescent="0.3">
      <c r="A217" t="str">
        <f>IF(NOT(D217=""),INDEX(statsNames,MATCH(D217,mapping!Q:Q,0),1),A216)</f>
        <v>Bench</v>
      </c>
      <c r="B217">
        <f>INDEX(mapping!R:R,MATCH(A217,mapping!P:P,0),1)+INDEX(mapping!H:H,MATCH(E217,mapping!F:F,0))</f>
        <v>5707</v>
      </c>
      <c r="E217" s="146" t="s">
        <v>92</v>
      </c>
      <c r="F217" s="146">
        <v>179</v>
      </c>
      <c r="G217" s="146">
        <v>12</v>
      </c>
      <c r="H217" s="146">
        <v>21.15</v>
      </c>
    </row>
    <row r="218" spans="1:8" x14ac:dyDescent="0.3">
      <c r="A218" t="str">
        <f>IF(NOT(D218=""),INDEX(statsNames,MATCH(D218,mapping!Q:Q,0),1),A217)</f>
        <v>Bench</v>
      </c>
      <c r="B218">
        <f>INDEX(mapping!R:R,MATCH(A218,mapping!P:P,0),1)+INDEX(mapping!H:H,MATCH(E218,mapping!F:F,0))</f>
        <v>18207</v>
      </c>
      <c r="E218" s="146" t="s">
        <v>1113</v>
      </c>
      <c r="F218" s="146">
        <v>181</v>
      </c>
      <c r="G218" s="146">
        <v>5</v>
      </c>
      <c r="H218" s="146">
        <v>21.03</v>
      </c>
    </row>
    <row r="219" spans="1:8" x14ac:dyDescent="0.3">
      <c r="A219" t="str">
        <f>IF(NOT(D219=""),INDEX(statsNames,MATCH(D219,mapping!Q:Q,0),1),A218)</f>
        <v>Bench</v>
      </c>
      <c r="B219">
        <f>INDEX(mapping!R:R,MATCH(A219,mapping!P:P,0),1)+INDEX(mapping!H:H,MATCH(E219,mapping!F:F,0))</f>
        <v>14407</v>
      </c>
      <c r="E219" s="146" t="s">
        <v>199</v>
      </c>
      <c r="F219" s="146">
        <v>186</v>
      </c>
      <c r="G219" s="146">
        <v>13</v>
      </c>
      <c r="H219" s="146">
        <v>20.82</v>
      </c>
    </row>
    <row r="220" spans="1:8" x14ac:dyDescent="0.3">
      <c r="A220" t="str">
        <f>IF(NOT(D220=""),INDEX(statsNames,MATCH(D220,mapping!Q:Q,0),1),A219)</f>
        <v>Bench</v>
      </c>
      <c r="B220">
        <f>INDEX(mapping!R:R,MATCH(A220,mapping!P:P,0),1)+INDEX(mapping!H:H,MATCH(E220,mapping!F:F,0))</f>
        <v>11207</v>
      </c>
      <c r="E220" s="146" t="s">
        <v>503</v>
      </c>
      <c r="F220" s="146">
        <v>191</v>
      </c>
      <c r="G220" s="146">
        <v>8</v>
      </c>
      <c r="H220" s="146">
        <v>20.56</v>
      </c>
    </row>
    <row r="221" spans="1:8" x14ac:dyDescent="0.3">
      <c r="A221" t="str">
        <f>IF(NOT(D221=""),INDEX(statsNames,MATCH(D221,mapping!Q:Q,0),1),A220)</f>
        <v>Bench</v>
      </c>
      <c r="B221">
        <f>INDEX(mapping!R:R,MATCH(A221,mapping!P:P,0),1)+INDEX(mapping!H:H,MATCH(E221,mapping!F:F,0))</f>
        <v>5407</v>
      </c>
      <c r="E221" s="146" t="s">
        <v>14</v>
      </c>
      <c r="F221" s="146">
        <v>200</v>
      </c>
      <c r="G221" s="146">
        <v>6</v>
      </c>
      <c r="H221" s="146">
        <v>20.21</v>
      </c>
    </row>
    <row r="222" spans="1:8" x14ac:dyDescent="0.3">
      <c r="A222" t="str">
        <f>IF(NOT(D222=""),INDEX(statsNames,MATCH(D222,mapping!Q:Q,0),1),A221)</f>
        <v>Bench</v>
      </c>
      <c r="B222">
        <f>INDEX(mapping!R:R,MATCH(A222,mapping!P:P,0),1)+INDEX(mapping!H:H,MATCH(E222,mapping!F:F,0))</f>
        <v>1907</v>
      </c>
      <c r="E222" s="146" t="s">
        <v>30</v>
      </c>
      <c r="F222" s="146">
        <v>208</v>
      </c>
      <c r="G222" s="146">
        <v>7</v>
      </c>
      <c r="H222" s="146">
        <v>19.940000000000001</v>
      </c>
    </row>
    <row r="223" spans="1:8" x14ac:dyDescent="0.3">
      <c r="A223" t="str">
        <f>IF(NOT(D223=""),INDEX(statsNames,MATCH(D223,mapping!Q:Q,0),1),A222)</f>
        <v>Bench</v>
      </c>
      <c r="B223">
        <f>INDEX(mapping!R:R,MATCH(A223,mapping!P:P,0),1)+INDEX(mapping!H:H,MATCH(E223,mapping!F:F,0))</f>
        <v>7307</v>
      </c>
      <c r="E223" s="146" t="s">
        <v>202</v>
      </c>
      <c r="F223" s="146">
        <v>210</v>
      </c>
      <c r="G223" s="146">
        <v>7</v>
      </c>
      <c r="H223" s="146">
        <v>19.91</v>
      </c>
    </row>
    <row r="224" spans="1:8" x14ac:dyDescent="0.3">
      <c r="A224" t="str">
        <f>IF(NOT(D224=""),INDEX(statsNames,MATCH(D224,mapping!Q:Q,0),1),A223)</f>
        <v>Bench</v>
      </c>
      <c r="B224">
        <f>INDEX(mapping!R:R,MATCH(A224,mapping!P:P,0),1)+INDEX(mapping!H:H,MATCH(E224,mapping!F:F,0))</f>
        <v>13307</v>
      </c>
      <c r="E224" s="146" t="s">
        <v>76</v>
      </c>
      <c r="F224" s="146">
        <v>210</v>
      </c>
      <c r="G224" s="146">
        <v>7</v>
      </c>
      <c r="H224" s="146">
        <v>19.91</v>
      </c>
    </row>
    <row r="225" spans="1:8" x14ac:dyDescent="0.3">
      <c r="A225" t="str">
        <f>IF(NOT(D225=""),INDEX(statsNames,MATCH(D225,mapping!Q:Q,0),1),A224)</f>
        <v>Bench</v>
      </c>
      <c r="B225">
        <f>INDEX(mapping!R:R,MATCH(A225,mapping!P:P,0),1)+INDEX(mapping!H:H,MATCH(E225,mapping!F:F,0))</f>
        <v>4307</v>
      </c>
      <c r="E225" s="146" t="s">
        <v>71</v>
      </c>
      <c r="F225" s="146">
        <v>214</v>
      </c>
      <c r="G225" s="146">
        <v>8</v>
      </c>
      <c r="H225" s="146">
        <v>19.75</v>
      </c>
    </row>
    <row r="226" spans="1:8" x14ac:dyDescent="0.3">
      <c r="A226" t="str">
        <f>IF(NOT(D226=""),INDEX(statsNames,MATCH(D226,mapping!Q:Q,0),1),A225)</f>
        <v>Bench</v>
      </c>
      <c r="B226">
        <f>INDEX(mapping!R:R,MATCH(A226,mapping!P:P,0),1)+INDEX(mapping!H:H,MATCH(E226,mapping!F:F,0))</f>
        <v>8707</v>
      </c>
      <c r="E226" s="146" t="s">
        <v>205</v>
      </c>
      <c r="F226" s="146">
        <v>214</v>
      </c>
      <c r="G226" s="146">
        <v>8</v>
      </c>
      <c r="H226" s="146">
        <v>19.75</v>
      </c>
    </row>
    <row r="227" spans="1:8" x14ac:dyDescent="0.3">
      <c r="A227" t="str">
        <f>IF(NOT(D227=""),INDEX(statsNames,MATCH(D227,mapping!Q:Q,0),1),A226)</f>
        <v>Bench</v>
      </c>
      <c r="B227">
        <f>INDEX(mapping!R:R,MATCH(A227,mapping!P:P,0),1)+INDEX(mapping!H:H,MATCH(E227,mapping!F:F,0))</f>
        <v>9407</v>
      </c>
      <c r="E227" s="146" t="s">
        <v>16</v>
      </c>
      <c r="F227" s="146">
        <v>216</v>
      </c>
      <c r="G227" s="146">
        <v>9</v>
      </c>
      <c r="H227" s="146">
        <v>19.690000000000001</v>
      </c>
    </row>
    <row r="228" spans="1:8" x14ac:dyDescent="0.3">
      <c r="A228" t="str">
        <f>IF(NOT(D228=""),INDEX(statsNames,MATCH(D228,mapping!Q:Q,0),1),A227)</f>
        <v>Bench</v>
      </c>
      <c r="B228">
        <f>INDEX(mapping!R:R,MATCH(A228,mapping!P:P,0),1)+INDEX(mapping!H:H,MATCH(E228,mapping!F:F,0))</f>
        <v>7107</v>
      </c>
      <c r="E228" s="146" t="s">
        <v>75</v>
      </c>
      <c r="F228" s="146">
        <v>216</v>
      </c>
      <c r="G228" s="146">
        <v>9</v>
      </c>
      <c r="H228" s="146">
        <v>19.690000000000001</v>
      </c>
    </row>
    <row r="229" spans="1:8" x14ac:dyDescent="0.3">
      <c r="A229" t="str">
        <f>IF(NOT(D229=""),INDEX(statsNames,MATCH(D229,mapping!Q:Q,0),1),A228)</f>
        <v>Bench</v>
      </c>
      <c r="B229">
        <f>INDEX(mapping!R:R,MATCH(A229,mapping!P:P,0),1)+INDEX(mapping!H:H,MATCH(E229,mapping!F:F,0))</f>
        <v>13107</v>
      </c>
      <c r="E229" s="146" t="s">
        <v>349</v>
      </c>
      <c r="F229" s="146">
        <v>220</v>
      </c>
      <c r="G229" s="146">
        <v>10</v>
      </c>
      <c r="H229" s="146">
        <v>19.64</v>
      </c>
    </row>
    <row r="230" spans="1:8" x14ac:dyDescent="0.3">
      <c r="A230" t="str">
        <f>IF(NOT(D230=""),INDEX(statsNames,MATCH(D230,mapping!Q:Q,0),1),A229)</f>
        <v>Bench</v>
      </c>
      <c r="B230">
        <f>INDEX(mapping!R:R,MATCH(A230,mapping!P:P,0),1)+INDEX(mapping!H:H,MATCH(E230,mapping!F:F,0))</f>
        <v>3807</v>
      </c>
      <c r="E230" s="146" t="s">
        <v>61</v>
      </c>
      <c r="F230" s="146">
        <v>226</v>
      </c>
      <c r="G230" s="146">
        <v>14</v>
      </c>
      <c r="H230" s="146">
        <v>19.440000000000001</v>
      </c>
    </row>
    <row r="231" spans="1:8" x14ac:dyDescent="0.3">
      <c r="A231" t="str">
        <f>IF(NOT(D231=""),INDEX(statsNames,MATCH(D231,mapping!Q:Q,0),1),A230)</f>
        <v>Bench</v>
      </c>
      <c r="B231">
        <f>INDEX(mapping!R:R,MATCH(A231,mapping!P:P,0),1)+INDEX(mapping!H:H,MATCH(E231,mapping!F:F,0))</f>
        <v>2407</v>
      </c>
      <c r="E231" s="146" t="s">
        <v>456</v>
      </c>
      <c r="F231" s="146">
        <v>228</v>
      </c>
      <c r="G231" s="146">
        <v>11</v>
      </c>
      <c r="H231" s="146">
        <v>19.41</v>
      </c>
    </row>
    <row r="232" spans="1:8" x14ac:dyDescent="0.3">
      <c r="A232" t="str">
        <f>IF(NOT(D232=""),INDEX(statsNames,MATCH(D232,mapping!Q:Q,0),1),A231)</f>
        <v>Bench</v>
      </c>
      <c r="B232">
        <f>INDEX(mapping!R:R,MATCH(A232,mapping!P:P,0),1)+INDEX(mapping!H:H,MATCH(E232,mapping!F:F,0))</f>
        <v>7907</v>
      </c>
      <c r="E232" s="146" t="s">
        <v>118</v>
      </c>
      <c r="F232" s="146">
        <v>229</v>
      </c>
      <c r="G232" s="146">
        <v>4</v>
      </c>
      <c r="H232" s="146">
        <v>19.38</v>
      </c>
    </row>
    <row r="233" spans="1:8" x14ac:dyDescent="0.3">
      <c r="A233" t="str">
        <f>IF(NOT(D233=""),INDEX(statsNames,MATCH(D233,mapping!Q:Q,0),1),A232)</f>
        <v>Bench</v>
      </c>
      <c r="B233">
        <f>INDEX(mapping!R:R,MATCH(A233,mapping!P:P,0),1)+INDEX(mapping!H:H,MATCH(E233,mapping!F:F,0))</f>
        <v>2507</v>
      </c>
      <c r="E233" s="146" t="s">
        <v>475</v>
      </c>
      <c r="F233" s="146">
        <v>230</v>
      </c>
      <c r="G233" s="146">
        <v>10</v>
      </c>
      <c r="H233" s="146">
        <v>19.25</v>
      </c>
    </row>
    <row r="234" spans="1:8" x14ac:dyDescent="0.3">
      <c r="A234" t="str">
        <f>IF(NOT(D234=""),INDEX(statsNames,MATCH(D234,mapping!Q:Q,0),1),A233)</f>
        <v>Bench</v>
      </c>
      <c r="B234">
        <f>INDEX(mapping!R:R,MATCH(A234,mapping!P:P,0),1)+INDEX(mapping!H:H,MATCH(E234,mapping!F:F,0))</f>
        <v>4907</v>
      </c>
      <c r="E234" s="146" t="s">
        <v>17</v>
      </c>
      <c r="F234" s="146">
        <v>234</v>
      </c>
      <c r="G234" s="146">
        <v>11</v>
      </c>
      <c r="H234" s="146">
        <v>19.059999999999999</v>
      </c>
    </row>
    <row r="235" spans="1:8" x14ac:dyDescent="0.3">
      <c r="A235" t="str">
        <f>IF(NOT(D235=""),INDEX(statsNames,MATCH(D235,mapping!Q:Q,0),1),A234)</f>
        <v>Bench</v>
      </c>
      <c r="B235" t="e">
        <f>INDEX(mapping!R:R,MATCH(A235,mapping!P:P,0),1)+INDEX(mapping!H:H,MATCH(E235,mapping!F:F,0))</f>
        <v>#N/A</v>
      </c>
      <c r="E235" s="146" t="s">
        <v>391</v>
      </c>
      <c r="F235" s="146">
        <v>236</v>
      </c>
      <c r="G235" s="146">
        <v>10</v>
      </c>
      <c r="H235" s="146">
        <v>19.059999999999999</v>
      </c>
    </row>
    <row r="236" spans="1:8" x14ac:dyDescent="0.3">
      <c r="A236" t="str">
        <f>IF(NOT(D236=""),INDEX(statsNames,MATCH(D236,mapping!Q:Q,0),1),A235)</f>
        <v>Bench</v>
      </c>
      <c r="B236">
        <f>INDEX(mapping!R:R,MATCH(A236,mapping!P:P,0),1)+INDEX(mapping!H:H,MATCH(E236,mapping!F:F,0))</f>
        <v>607</v>
      </c>
      <c r="E236" s="146" t="s">
        <v>444</v>
      </c>
      <c r="F236" s="146">
        <v>242</v>
      </c>
      <c r="G236" s="146">
        <v>8</v>
      </c>
      <c r="H236" s="146">
        <v>18.79</v>
      </c>
    </row>
    <row r="237" spans="1:8" x14ac:dyDescent="0.3">
      <c r="A237" t="str">
        <f>IF(NOT(D237=""),INDEX(statsNames,MATCH(D237,mapping!Q:Q,0),1),A236)</f>
        <v>Bench</v>
      </c>
      <c r="B237">
        <f>INDEX(mapping!R:R,MATCH(A237,mapping!P:P,0),1)+INDEX(mapping!H:H,MATCH(E237,mapping!F:F,0))</f>
        <v>4207</v>
      </c>
      <c r="E237" s="146" t="s">
        <v>81</v>
      </c>
      <c r="F237" s="146">
        <v>244</v>
      </c>
      <c r="G237" s="146">
        <v>12</v>
      </c>
      <c r="H237" s="146">
        <v>18.71</v>
      </c>
    </row>
    <row r="238" spans="1:8" x14ac:dyDescent="0.3">
      <c r="A238" t="str">
        <f>IF(NOT(D238=""),INDEX(statsNames,MATCH(D238,mapping!Q:Q,0),1),A237)</f>
        <v>Bench</v>
      </c>
      <c r="B238">
        <f>INDEX(mapping!R:R,MATCH(A238,mapping!P:P,0),1)+INDEX(mapping!H:H,MATCH(E238,mapping!F:F,0))</f>
        <v>18807</v>
      </c>
      <c r="E238" s="146" t="s">
        <v>499</v>
      </c>
      <c r="F238" s="146">
        <v>250</v>
      </c>
      <c r="G238" s="146">
        <v>8</v>
      </c>
      <c r="H238" s="146">
        <v>18.41</v>
      </c>
    </row>
    <row r="239" spans="1:8" x14ac:dyDescent="0.3">
      <c r="A239" t="str">
        <f>IF(NOT(D239=""),INDEX(statsNames,MATCH(D239,mapping!Q:Q,0),1),A238)</f>
        <v>Bench</v>
      </c>
      <c r="B239">
        <f>INDEX(mapping!R:R,MATCH(A239,mapping!P:P,0),1)+INDEX(mapping!H:H,MATCH(E239,mapping!F:F,0))</f>
        <v>6107</v>
      </c>
      <c r="E239" s="146" t="s">
        <v>22</v>
      </c>
      <c r="F239" s="146">
        <v>250</v>
      </c>
      <c r="G239" s="146">
        <v>8</v>
      </c>
      <c r="H239" s="146">
        <v>18.41</v>
      </c>
    </row>
    <row r="240" spans="1:8" x14ac:dyDescent="0.3">
      <c r="A240" t="str">
        <f>IF(NOT(D240=""),INDEX(statsNames,MATCH(D240,mapping!Q:Q,0),1),A239)</f>
        <v>Bench</v>
      </c>
      <c r="B240">
        <f>INDEX(mapping!R:R,MATCH(A240,mapping!P:P,0),1)+INDEX(mapping!H:H,MATCH(E240,mapping!F:F,0))</f>
        <v>19507</v>
      </c>
      <c r="E240" s="146" t="s">
        <v>112</v>
      </c>
      <c r="F240" s="146">
        <v>267</v>
      </c>
      <c r="G240" s="146">
        <v>9</v>
      </c>
      <c r="H240" s="146">
        <v>17.940000000000001</v>
      </c>
    </row>
    <row r="241" spans="1:8" x14ac:dyDescent="0.3">
      <c r="A241" t="str">
        <f>IF(NOT(D241=""),INDEX(statsNames,MATCH(D241,mapping!Q:Q,0),1),A240)</f>
        <v>Bench</v>
      </c>
      <c r="B241">
        <f>INDEX(mapping!R:R,MATCH(A241,mapping!P:P,0),1)+INDEX(mapping!H:H,MATCH(E241,mapping!F:F,0))</f>
        <v>4507</v>
      </c>
      <c r="E241" s="146" t="s">
        <v>41</v>
      </c>
      <c r="F241" s="146">
        <v>276</v>
      </c>
      <c r="G241" s="146">
        <v>15</v>
      </c>
      <c r="H241" s="146">
        <v>17.579999999999998</v>
      </c>
    </row>
    <row r="242" spans="1:8" x14ac:dyDescent="0.3">
      <c r="A242" t="str">
        <f>IF(NOT(D242=""),INDEX(statsNames,MATCH(D242,mapping!Q:Q,0),1),A241)</f>
        <v>Bench</v>
      </c>
      <c r="B242">
        <f>INDEX(mapping!R:R,MATCH(A242,mapping!P:P,0),1)+INDEX(mapping!H:H,MATCH(E242,mapping!F:F,0))</f>
        <v>6707</v>
      </c>
      <c r="E242" s="146" t="s">
        <v>25</v>
      </c>
      <c r="F242" s="146">
        <v>277</v>
      </c>
      <c r="G242" s="146">
        <v>16</v>
      </c>
      <c r="H242" s="146">
        <v>17.559999999999999</v>
      </c>
    </row>
    <row r="243" spans="1:8" x14ac:dyDescent="0.3">
      <c r="A243" t="str">
        <f>IF(NOT(D243=""),INDEX(statsNames,MATCH(D243,mapping!Q:Q,0),1),A242)</f>
        <v>Bench</v>
      </c>
      <c r="B243">
        <f>INDEX(mapping!R:R,MATCH(A243,mapping!P:P,0),1)+INDEX(mapping!H:H,MATCH(E243,mapping!F:F,0))</f>
        <v>6007</v>
      </c>
      <c r="E243" s="146" t="s">
        <v>119</v>
      </c>
      <c r="F243" s="146">
        <v>285</v>
      </c>
      <c r="G243" s="146">
        <v>12</v>
      </c>
      <c r="H243" s="146">
        <v>17.350000000000001</v>
      </c>
    </row>
    <row r="244" spans="1:8" x14ac:dyDescent="0.3">
      <c r="A244" t="str">
        <f>IF(NOT(D244=""),INDEX(statsNames,MATCH(D244,mapping!Q:Q,0),1),A243)</f>
        <v>Bench</v>
      </c>
      <c r="B244">
        <f>INDEX(mapping!R:R,MATCH(A244,mapping!P:P,0),1)+INDEX(mapping!H:H,MATCH(E244,mapping!F:F,0))</f>
        <v>15707</v>
      </c>
      <c r="E244" s="146" t="s">
        <v>230</v>
      </c>
      <c r="F244" s="146">
        <v>286</v>
      </c>
      <c r="G244" s="146">
        <v>10</v>
      </c>
      <c r="H244" s="146">
        <v>17.329999999999998</v>
      </c>
    </row>
    <row r="245" spans="1:8" x14ac:dyDescent="0.3">
      <c r="A245" t="str">
        <f>IF(NOT(D245=""),INDEX(statsNames,MATCH(D245,mapping!Q:Q,0),1),A244)</f>
        <v>Bench</v>
      </c>
      <c r="B245">
        <f>INDEX(mapping!R:R,MATCH(A245,mapping!P:P,0),1)+INDEX(mapping!H:H,MATCH(E245,mapping!F:F,0))</f>
        <v>4107</v>
      </c>
      <c r="E245" s="146" t="s">
        <v>125</v>
      </c>
      <c r="F245" s="146">
        <v>288</v>
      </c>
      <c r="G245" s="146">
        <v>10</v>
      </c>
      <c r="H245" s="146">
        <v>17.3</v>
      </c>
    </row>
    <row r="246" spans="1:8" x14ac:dyDescent="0.3">
      <c r="A246" t="str">
        <f>IF(NOT(D246=""),INDEX(statsNames,MATCH(D246,mapping!Q:Q,0),1),A245)</f>
        <v>Bench</v>
      </c>
      <c r="B246">
        <f>INDEX(mapping!R:R,MATCH(A246,mapping!P:P,0),1)+INDEX(mapping!H:H,MATCH(E246,mapping!F:F,0))</f>
        <v>2807</v>
      </c>
      <c r="E246" s="146" t="s">
        <v>37</v>
      </c>
      <c r="F246" s="146">
        <v>294</v>
      </c>
      <c r="G246" s="146">
        <v>11</v>
      </c>
      <c r="H246" s="146">
        <v>17</v>
      </c>
    </row>
    <row r="247" spans="1:8" x14ac:dyDescent="0.3">
      <c r="A247" t="str">
        <f>IF(NOT(D247=""),INDEX(statsNames,MATCH(D247,mapping!Q:Q,0),1),A246)</f>
        <v>Bench</v>
      </c>
      <c r="B247">
        <f>INDEX(mapping!R:R,MATCH(A247,mapping!P:P,0),1)+INDEX(mapping!H:H,MATCH(E247,mapping!F:F,0))</f>
        <v>2307</v>
      </c>
      <c r="E247" s="146" t="s">
        <v>443</v>
      </c>
      <c r="F247" s="146">
        <v>295</v>
      </c>
      <c r="G247" s="146">
        <v>11</v>
      </c>
      <c r="H247" s="146">
        <v>16.739999999999998</v>
      </c>
    </row>
    <row r="248" spans="1:8" x14ac:dyDescent="0.3">
      <c r="A248" t="str">
        <f>IF(NOT(D248=""),INDEX(statsNames,MATCH(D248,mapping!Q:Q,0),1),A247)</f>
        <v>Bench</v>
      </c>
      <c r="B248">
        <f>INDEX(mapping!R:R,MATCH(A248,mapping!P:P,0),1)+INDEX(mapping!H:H,MATCH(E248,mapping!F:F,0))</f>
        <v>107</v>
      </c>
      <c r="E248" s="146" t="s">
        <v>451</v>
      </c>
      <c r="F248" s="146">
        <v>297</v>
      </c>
      <c r="G248" s="146">
        <v>16</v>
      </c>
      <c r="H248" s="146">
        <v>16.61</v>
      </c>
    </row>
    <row r="249" spans="1:8" x14ac:dyDescent="0.3">
      <c r="A249" t="str">
        <f>IF(NOT(D249=""),INDEX(statsNames,MATCH(D249,mapping!Q:Q,0),1),A248)</f>
        <v>Bench</v>
      </c>
      <c r="B249">
        <f>INDEX(mapping!R:R,MATCH(A249,mapping!P:P,0),1)+INDEX(mapping!H:H,MATCH(E249,mapping!F:F,0))</f>
        <v>8807</v>
      </c>
      <c r="E249" s="146" t="s">
        <v>163</v>
      </c>
      <c r="F249" s="146">
        <v>299</v>
      </c>
      <c r="G249" s="146">
        <v>8</v>
      </c>
      <c r="H249" s="146">
        <v>16.579999999999998</v>
      </c>
    </row>
    <row r="250" spans="1:8" x14ac:dyDescent="0.3">
      <c r="A250" t="str">
        <f>IF(NOT(D250=""),INDEX(statsNames,MATCH(D250,mapping!Q:Q,0),1),A249)</f>
        <v>Bench</v>
      </c>
      <c r="B250">
        <f>INDEX(mapping!R:R,MATCH(A250,mapping!P:P,0),1)+INDEX(mapping!H:H,MATCH(E250,mapping!F:F,0))</f>
        <v>16607</v>
      </c>
      <c r="E250" s="146" t="s">
        <v>884</v>
      </c>
      <c r="F250" s="146">
        <v>306</v>
      </c>
      <c r="G250" s="146">
        <v>11</v>
      </c>
      <c r="H250" s="146">
        <v>15.89</v>
      </c>
    </row>
    <row r="251" spans="1:8" x14ac:dyDescent="0.3">
      <c r="A251" t="str">
        <f>IF(NOT(D251=""),INDEX(statsNames,MATCH(D251,mapping!Q:Q,0),1),A250)</f>
        <v>Bench</v>
      </c>
      <c r="B251">
        <f>INDEX(mapping!R:R,MATCH(A251,mapping!P:P,0),1)+INDEX(mapping!H:H,MATCH(E251,mapping!F:F,0))</f>
        <v>17907</v>
      </c>
      <c r="E251" s="146" t="s">
        <v>459</v>
      </c>
      <c r="F251" s="146">
        <v>314</v>
      </c>
      <c r="G251" s="146">
        <v>10</v>
      </c>
      <c r="H251" s="146">
        <v>15.35</v>
      </c>
    </row>
    <row r="252" spans="1:8" x14ac:dyDescent="0.3">
      <c r="A252" t="str">
        <f>IF(NOT(D252=""),INDEX(statsNames,MATCH(D252,mapping!Q:Q,0),1),A251)</f>
        <v>Bench</v>
      </c>
      <c r="B252">
        <f>INDEX(mapping!R:R,MATCH(A252,mapping!P:P,0),1)+INDEX(mapping!H:H,MATCH(E252,mapping!F:F,0))</f>
        <v>19407</v>
      </c>
      <c r="E252" s="146" t="s">
        <v>1130</v>
      </c>
      <c r="F252" s="146">
        <v>323</v>
      </c>
      <c r="G252" s="146">
        <v>7</v>
      </c>
      <c r="H252" s="146">
        <v>14.44</v>
      </c>
    </row>
    <row r="253" spans="1:8" x14ac:dyDescent="0.3">
      <c r="A253" t="str">
        <f>IF(NOT(D253=""),INDEX(statsNames,MATCH(D253,mapping!Q:Q,0),1),A252)</f>
        <v>Bench</v>
      </c>
      <c r="B253">
        <f>INDEX(mapping!R:R,MATCH(A253,mapping!P:P,0),1)+INDEX(mapping!H:H,MATCH(E253,mapping!F:F,0))</f>
        <v>9007</v>
      </c>
      <c r="E253" s="146" t="s">
        <v>21</v>
      </c>
      <c r="F253" s="146">
        <v>325</v>
      </c>
      <c r="G253" s="146">
        <v>16</v>
      </c>
      <c r="H253" s="146">
        <v>14.32</v>
      </c>
    </row>
    <row r="254" spans="1:8" x14ac:dyDescent="0.3">
      <c r="A254" t="str">
        <f>IF(NOT(D254=""),INDEX(statsNames,MATCH(D254,mapping!Q:Q,0),1),A253)</f>
        <v>Bench</v>
      </c>
      <c r="B254">
        <f>INDEX(mapping!R:R,MATCH(A254,mapping!P:P,0),1)+INDEX(mapping!H:H,MATCH(E254,mapping!F:F,0))</f>
        <v>10007</v>
      </c>
      <c r="E254" s="146" t="s">
        <v>160</v>
      </c>
      <c r="F254" s="146">
        <v>330</v>
      </c>
      <c r="G254" s="146">
        <v>17</v>
      </c>
      <c r="H254" s="146">
        <v>14.12</v>
      </c>
    </row>
    <row r="255" spans="1:8" x14ac:dyDescent="0.3">
      <c r="A255" t="str">
        <f>IF(NOT(D255=""),INDEX(statsNames,MATCH(D255,mapping!Q:Q,0),1),A254)</f>
        <v>Bench</v>
      </c>
      <c r="B255">
        <f>INDEX(mapping!R:R,MATCH(A255,mapping!P:P,0),1)+INDEX(mapping!H:H,MATCH(E255,mapping!F:F,0))</f>
        <v>5107</v>
      </c>
      <c r="E255" s="146" t="s">
        <v>104</v>
      </c>
      <c r="F255" s="146">
        <v>332</v>
      </c>
      <c r="G255" s="146">
        <v>9</v>
      </c>
      <c r="H255" s="146">
        <v>13.91</v>
      </c>
    </row>
    <row r="256" spans="1:8" x14ac:dyDescent="0.3">
      <c r="A256" t="str">
        <f>IF(NOT(D256=""),INDEX(statsNames,MATCH(D256,mapping!Q:Q,0),1),A255)</f>
        <v>Bench</v>
      </c>
      <c r="B256">
        <f>INDEX(mapping!R:R,MATCH(A256,mapping!P:P,0),1)+INDEX(mapping!H:H,MATCH(E256,mapping!F:F,0))</f>
        <v>17507</v>
      </c>
      <c r="E256" s="146" t="s">
        <v>399</v>
      </c>
      <c r="F256" s="146">
        <v>337</v>
      </c>
      <c r="G256" s="146">
        <v>7</v>
      </c>
      <c r="H256" s="146">
        <v>13.21</v>
      </c>
    </row>
    <row r="257" spans="1:10" x14ac:dyDescent="0.3">
      <c r="A257" t="str">
        <f>IF(NOT(D257=""),INDEX(statsNames,MATCH(D257,mapping!Q:Q,0),1),A256)</f>
        <v>Bench</v>
      </c>
      <c r="B257">
        <f>INDEX(mapping!R:R,MATCH(A257,mapping!P:P,0),1)+INDEX(mapping!H:H,MATCH(E257,mapping!F:F,0))</f>
        <v>3907</v>
      </c>
      <c r="E257" s="146" t="s">
        <v>19</v>
      </c>
      <c r="F257" s="146">
        <v>338</v>
      </c>
      <c r="G257" s="146">
        <v>13</v>
      </c>
      <c r="H257" s="146">
        <v>13.12</v>
      </c>
    </row>
    <row r="258" spans="1:10" x14ac:dyDescent="0.3">
      <c r="A258" t="str">
        <f>IF(NOT(D258=""),INDEX(statsNames,MATCH(D258,mapping!Q:Q,0),1),A257)</f>
        <v>Bench</v>
      </c>
      <c r="B258">
        <f>INDEX(mapping!R:R,MATCH(A258,mapping!P:P,0),1)+INDEX(mapping!H:H,MATCH(E258,mapping!F:F,0))</f>
        <v>19907</v>
      </c>
      <c r="E258" s="146" t="s">
        <v>342</v>
      </c>
      <c r="F258" s="146">
        <v>345</v>
      </c>
      <c r="G258" s="146">
        <v>8</v>
      </c>
      <c r="H258" s="146">
        <v>12.44</v>
      </c>
    </row>
    <row r="259" spans="1:10" x14ac:dyDescent="0.3">
      <c r="A259" t="str">
        <f>IF(NOT(D259=""),INDEX(statsNames,MATCH(D259,mapping!Q:Q,0),1),A258)</f>
        <v>Bench</v>
      </c>
      <c r="B259">
        <f>INDEX(mapping!R:R,MATCH(A259,mapping!P:P,0),1)+INDEX(mapping!H:H,MATCH(E259,mapping!F:F,0))</f>
        <v>17207</v>
      </c>
      <c r="E259" s="146" t="s">
        <v>320</v>
      </c>
      <c r="F259" s="146">
        <v>350</v>
      </c>
      <c r="G259" s="146">
        <v>18</v>
      </c>
      <c r="H259" s="146">
        <v>11.59</v>
      </c>
    </row>
    <row r="260" spans="1:10" x14ac:dyDescent="0.3">
      <c r="A260" t="str">
        <f>IF(NOT(D260=""),INDEX(statsNames,MATCH(D260,mapping!Q:Q,0),1),A259)</f>
        <v>Bench</v>
      </c>
      <c r="B260">
        <f>INDEX(mapping!R:R,MATCH(A260,mapping!P:P,0),1)+INDEX(mapping!H:H,MATCH(E260,mapping!F:F,0))</f>
        <v>2707</v>
      </c>
      <c r="E260" s="146" t="s">
        <v>134</v>
      </c>
      <c r="F260" s="146">
        <v>351</v>
      </c>
      <c r="G260" s="146">
        <v>15</v>
      </c>
      <c r="H260" s="146">
        <v>11.56</v>
      </c>
    </row>
    <row r="261" spans="1:10" x14ac:dyDescent="0.3">
      <c r="A261" t="str">
        <f>IF(NOT(D261=""),INDEX(statsNames,MATCH(D261,mapping!Q:Q,0),1),A260)</f>
        <v>Bench</v>
      </c>
      <c r="B261">
        <f>INDEX(mapping!R:R,MATCH(A261,mapping!P:P,0),1)+INDEX(mapping!H:H,MATCH(E261,mapping!F:F,0))</f>
        <v>1007</v>
      </c>
      <c r="E261" s="146" t="s">
        <v>448</v>
      </c>
      <c r="F261" s="146">
        <v>354</v>
      </c>
      <c r="G261" s="146">
        <v>17</v>
      </c>
      <c r="H261" s="146">
        <v>11.36</v>
      </c>
    </row>
    <row r="262" spans="1:10" x14ac:dyDescent="0.3">
      <c r="A262" t="str">
        <f>IF(NOT(D262=""),INDEX(statsNames,MATCH(D262,mapping!Q:Q,0),1),A261)</f>
        <v>Bench</v>
      </c>
      <c r="B262">
        <f>INDEX(mapping!R:R,MATCH(A262,mapping!P:P,0),1)+INDEX(mapping!H:H,MATCH(E262,mapping!F:F,0))</f>
        <v>7207</v>
      </c>
      <c r="E262" s="146" t="s">
        <v>24</v>
      </c>
      <c r="F262" s="146">
        <v>357</v>
      </c>
      <c r="G262" s="146">
        <v>16</v>
      </c>
      <c r="H262" s="146">
        <v>10.66</v>
      </c>
    </row>
    <row r="263" spans="1:10" x14ac:dyDescent="0.3">
      <c r="A263" t="str">
        <f>IF(NOT(D263=""),INDEX(statsNames,MATCH(D263,mapping!Q:Q,0),1),A262)</f>
        <v>Bench</v>
      </c>
      <c r="B263">
        <f>INDEX(mapping!R:R,MATCH(A263,mapping!P:P,0),1)+INDEX(mapping!H:H,MATCH(E263,mapping!F:F,0))</f>
        <v>8507</v>
      </c>
      <c r="E263" s="146" t="s">
        <v>377</v>
      </c>
      <c r="F263" s="146">
        <v>359</v>
      </c>
      <c r="G263" s="146">
        <v>13</v>
      </c>
      <c r="H263" s="146">
        <v>8.41</v>
      </c>
    </row>
    <row r="264" spans="1:10" x14ac:dyDescent="0.3">
      <c r="A264" t="str">
        <f>IF(NOT(D264=""),INDEX(statsNames,MATCH(D264,mapping!Q:Q,0),1),A263)</f>
        <v>BPG</v>
      </c>
      <c r="B264">
        <f>INDEX(mapping!R:R,MATCH(A264,mapping!P:P,0),1)+INDEX(mapping!H:H,MATCH(E264,mapping!F:F,0))</f>
        <v>2608</v>
      </c>
      <c r="D264" s="146" t="s">
        <v>1491</v>
      </c>
      <c r="E264" s="146" t="s">
        <v>38</v>
      </c>
      <c r="F264" s="146">
        <v>1</v>
      </c>
      <c r="G264" s="146">
        <v>1</v>
      </c>
      <c r="H264" s="146">
        <v>6.5</v>
      </c>
      <c r="I264" s="146" t="s">
        <v>38</v>
      </c>
      <c r="J264" s="146">
        <v>6.5</v>
      </c>
    </row>
    <row r="265" spans="1:10" x14ac:dyDescent="0.3">
      <c r="A265" t="str">
        <f>IF(NOT(D265=""),INDEX(statsNames,MATCH(D265,mapping!Q:Q,0),1),A264)</f>
        <v>BPG</v>
      </c>
      <c r="B265">
        <f>INDEX(mapping!R:R,MATCH(A265,mapping!P:P,0),1)+INDEX(mapping!H:H,MATCH(E265,mapping!F:F,0))</f>
        <v>13908</v>
      </c>
      <c r="E265" s="146" t="s">
        <v>219</v>
      </c>
      <c r="F265" s="146">
        <v>2</v>
      </c>
      <c r="G265" s="146">
        <v>1</v>
      </c>
      <c r="H265" s="146">
        <v>6.1</v>
      </c>
    </row>
    <row r="266" spans="1:10" x14ac:dyDescent="0.3">
      <c r="A266" t="str">
        <f>IF(NOT(D266=""),INDEX(statsNames,MATCH(D266,mapping!Q:Q,0),1),A265)</f>
        <v>BPG</v>
      </c>
      <c r="B266">
        <f>INDEX(mapping!R:R,MATCH(A266,mapping!P:P,0),1)+INDEX(mapping!H:H,MATCH(E266,mapping!F:F,0))</f>
        <v>7608</v>
      </c>
      <c r="E266" s="146" t="s">
        <v>27</v>
      </c>
      <c r="F266" s="146">
        <v>3</v>
      </c>
      <c r="G266" s="146">
        <v>1</v>
      </c>
      <c r="H266" s="146">
        <v>6</v>
      </c>
    </row>
    <row r="267" spans="1:10" x14ac:dyDescent="0.3">
      <c r="A267" t="str">
        <f>IF(NOT(D267=""),INDEX(statsNames,MATCH(D267,mapping!Q:Q,0),1),A266)</f>
        <v>BPG</v>
      </c>
      <c r="B267">
        <f>INDEX(mapping!R:R,MATCH(A267,mapping!P:P,0),1)+INDEX(mapping!H:H,MATCH(E267,mapping!F:F,0))</f>
        <v>7008</v>
      </c>
      <c r="E267" s="146" t="s">
        <v>203</v>
      </c>
      <c r="F267" s="146">
        <v>4</v>
      </c>
      <c r="G267" s="146">
        <v>1</v>
      </c>
      <c r="H267" s="146">
        <v>5.9</v>
      </c>
    </row>
    <row r="268" spans="1:10" x14ac:dyDescent="0.3">
      <c r="A268" t="str">
        <f>IF(NOT(D268=""),INDEX(statsNames,MATCH(D268,mapping!Q:Q,0),1),A267)</f>
        <v>BPG</v>
      </c>
      <c r="B268">
        <f>INDEX(mapping!R:R,MATCH(A268,mapping!P:P,0),1)+INDEX(mapping!H:H,MATCH(E268,mapping!F:F,0))</f>
        <v>3908</v>
      </c>
      <c r="E268" s="146" t="s">
        <v>19</v>
      </c>
      <c r="F268" s="146">
        <v>6</v>
      </c>
      <c r="G268" s="146">
        <v>1</v>
      </c>
      <c r="H268" s="146">
        <v>5.7</v>
      </c>
    </row>
    <row r="269" spans="1:10" x14ac:dyDescent="0.3">
      <c r="A269" t="str">
        <f>IF(NOT(D269=""),INDEX(statsNames,MATCH(D269,mapping!Q:Q,0),1),A268)</f>
        <v>BPG</v>
      </c>
      <c r="B269">
        <f>INDEX(mapping!R:R,MATCH(A269,mapping!P:P,0),1)+INDEX(mapping!H:H,MATCH(E269,mapping!F:F,0))</f>
        <v>10108</v>
      </c>
      <c r="E269" s="146" t="s">
        <v>124</v>
      </c>
      <c r="F269" s="146">
        <v>7</v>
      </c>
      <c r="G269" s="146">
        <v>1</v>
      </c>
      <c r="H269" s="146">
        <v>5.7</v>
      </c>
    </row>
    <row r="270" spans="1:10" x14ac:dyDescent="0.3">
      <c r="A270" t="str">
        <f>IF(NOT(D270=""),INDEX(statsNames,MATCH(D270,mapping!Q:Q,0),1),A269)</f>
        <v>BPG</v>
      </c>
      <c r="B270">
        <f>INDEX(mapping!R:R,MATCH(A270,mapping!P:P,0),1)+INDEX(mapping!H:H,MATCH(E270,mapping!F:F,0))</f>
        <v>2408</v>
      </c>
      <c r="E270" s="146" t="s">
        <v>456</v>
      </c>
      <c r="F270" s="146">
        <v>8</v>
      </c>
      <c r="G270" s="146">
        <v>2</v>
      </c>
      <c r="H270" s="146">
        <v>5.7</v>
      </c>
    </row>
    <row r="271" spans="1:10" x14ac:dyDescent="0.3">
      <c r="A271" t="str">
        <f>IF(NOT(D271=""),INDEX(statsNames,MATCH(D271,mapping!Q:Q,0),1),A270)</f>
        <v>BPG</v>
      </c>
      <c r="B271">
        <f>INDEX(mapping!R:R,MATCH(A271,mapping!P:P,0),1)+INDEX(mapping!H:H,MATCH(E271,mapping!F:F,0))</f>
        <v>17008</v>
      </c>
      <c r="E271" s="146" t="s">
        <v>161</v>
      </c>
      <c r="F271" s="146">
        <v>9</v>
      </c>
      <c r="G271" s="146">
        <v>1</v>
      </c>
      <c r="H271" s="146">
        <v>5.5</v>
      </c>
    </row>
    <row r="272" spans="1:10" x14ac:dyDescent="0.3">
      <c r="A272" t="str">
        <f>IF(NOT(D272=""),INDEX(statsNames,MATCH(D272,mapping!Q:Q,0),1),A271)</f>
        <v>BPG</v>
      </c>
      <c r="B272">
        <f>INDEX(mapping!R:R,MATCH(A272,mapping!P:P,0),1)+INDEX(mapping!H:H,MATCH(E272,mapping!F:F,0))</f>
        <v>17508</v>
      </c>
      <c r="E272" s="146" t="s">
        <v>399</v>
      </c>
      <c r="F272" s="146">
        <v>10</v>
      </c>
      <c r="G272" s="146">
        <v>1</v>
      </c>
      <c r="H272" s="146">
        <v>5.4</v>
      </c>
    </row>
    <row r="273" spans="1:8" x14ac:dyDescent="0.3">
      <c r="A273" t="str">
        <f>IF(NOT(D273=""),INDEX(statsNames,MATCH(D273,mapping!Q:Q,0),1),A272)</f>
        <v>BPG</v>
      </c>
      <c r="B273">
        <f>INDEX(mapping!R:R,MATCH(A273,mapping!P:P,0),1)+INDEX(mapping!H:H,MATCH(E273,mapping!F:F,0))</f>
        <v>2308</v>
      </c>
      <c r="E273" s="146" t="s">
        <v>443</v>
      </c>
      <c r="F273" s="146">
        <v>13</v>
      </c>
      <c r="G273" s="146">
        <v>2</v>
      </c>
      <c r="H273" s="146">
        <v>5.3</v>
      </c>
    </row>
    <row r="274" spans="1:8" x14ac:dyDescent="0.3">
      <c r="A274" t="str">
        <f>IF(NOT(D274=""),INDEX(statsNames,MATCH(D274,mapping!Q:Q,0),1),A273)</f>
        <v>BPG</v>
      </c>
      <c r="B274">
        <f>INDEX(mapping!R:R,MATCH(A274,mapping!P:P,0),1)+INDEX(mapping!H:H,MATCH(E274,mapping!F:F,0))</f>
        <v>8508</v>
      </c>
      <c r="E274" s="146" t="s">
        <v>377</v>
      </c>
      <c r="F274" s="146">
        <v>14</v>
      </c>
      <c r="G274" s="146">
        <v>1</v>
      </c>
      <c r="H274" s="146">
        <v>5.0999999999999996</v>
      </c>
    </row>
    <row r="275" spans="1:8" x14ac:dyDescent="0.3">
      <c r="A275" t="str">
        <f>IF(NOT(D275=""),INDEX(statsNames,MATCH(D275,mapping!Q:Q,0),1),A274)</f>
        <v>BPG</v>
      </c>
      <c r="B275">
        <f>INDEX(mapping!R:R,MATCH(A275,mapping!P:P,0),1)+INDEX(mapping!H:H,MATCH(E275,mapping!F:F,0))</f>
        <v>8108</v>
      </c>
      <c r="E275" s="146" t="s">
        <v>69</v>
      </c>
      <c r="F275" s="146">
        <v>15</v>
      </c>
      <c r="G275" s="146">
        <v>2</v>
      </c>
      <c r="H275" s="146">
        <v>5.0999999999999996</v>
      </c>
    </row>
    <row r="276" spans="1:8" x14ac:dyDescent="0.3">
      <c r="A276" t="str">
        <f>IF(NOT(D276=""),INDEX(statsNames,MATCH(D276,mapping!Q:Q,0),1),A275)</f>
        <v>BPG</v>
      </c>
      <c r="B276">
        <f>INDEX(mapping!R:R,MATCH(A276,mapping!P:P,0),1)+INDEX(mapping!H:H,MATCH(E276,mapping!F:F,0))</f>
        <v>3708</v>
      </c>
      <c r="E276" s="146" t="s">
        <v>13</v>
      </c>
      <c r="F276" s="146">
        <v>16</v>
      </c>
      <c r="G276" s="146">
        <v>3</v>
      </c>
      <c r="H276" s="146">
        <v>5.0999999999999996</v>
      </c>
    </row>
    <row r="277" spans="1:8" x14ac:dyDescent="0.3">
      <c r="A277" t="str">
        <f>IF(NOT(D277=""),INDEX(statsNames,MATCH(D277,mapping!Q:Q,0),1),A276)</f>
        <v>BPG</v>
      </c>
      <c r="B277">
        <f>INDEX(mapping!R:R,MATCH(A277,mapping!P:P,0),1)+INDEX(mapping!H:H,MATCH(E277,mapping!F:F,0))</f>
        <v>5708</v>
      </c>
      <c r="E277" s="146" t="s">
        <v>92</v>
      </c>
      <c r="F277" s="146">
        <v>17</v>
      </c>
      <c r="G277" s="146">
        <v>4</v>
      </c>
      <c r="H277" s="146">
        <v>5.0999999999999996</v>
      </c>
    </row>
    <row r="278" spans="1:8" x14ac:dyDescent="0.3">
      <c r="A278" t="str">
        <f>IF(NOT(D278=""),INDEX(statsNames,MATCH(D278,mapping!Q:Q,0),1),A277)</f>
        <v>BPG</v>
      </c>
      <c r="B278">
        <f>INDEX(mapping!R:R,MATCH(A278,mapping!P:P,0),1)+INDEX(mapping!H:H,MATCH(E278,mapping!F:F,0))</f>
        <v>9308</v>
      </c>
      <c r="E278" s="146" t="s">
        <v>455</v>
      </c>
      <c r="F278" s="146">
        <v>19</v>
      </c>
      <c r="G278" s="146">
        <v>3</v>
      </c>
      <c r="H278" s="146">
        <v>4.9000000000000004</v>
      </c>
    </row>
    <row r="279" spans="1:8" x14ac:dyDescent="0.3">
      <c r="A279" t="str">
        <f>IF(NOT(D279=""),INDEX(statsNames,MATCH(D279,mapping!Q:Q,0),1),A278)</f>
        <v>BPG</v>
      </c>
      <c r="B279">
        <f>INDEX(mapping!R:R,MATCH(A279,mapping!P:P,0),1)+INDEX(mapping!H:H,MATCH(E279,mapping!F:F,0))</f>
        <v>14408</v>
      </c>
      <c r="E279" s="146" t="s">
        <v>199</v>
      </c>
      <c r="F279" s="146">
        <v>26</v>
      </c>
      <c r="G279" s="146">
        <v>5</v>
      </c>
      <c r="H279" s="146">
        <v>4.7</v>
      </c>
    </row>
    <row r="280" spans="1:8" x14ac:dyDescent="0.3">
      <c r="A280" t="str">
        <f>IF(NOT(D280=""),INDEX(statsNames,MATCH(D280,mapping!Q:Q,0),1),A279)</f>
        <v>BPG</v>
      </c>
      <c r="B280">
        <f>INDEX(mapping!R:R,MATCH(A280,mapping!P:P,0),1)+INDEX(mapping!H:H,MATCH(E280,mapping!F:F,0))</f>
        <v>4308</v>
      </c>
      <c r="E280" s="146" t="s">
        <v>71</v>
      </c>
      <c r="F280" s="146">
        <v>29</v>
      </c>
      <c r="G280" s="146">
        <v>3</v>
      </c>
      <c r="H280" s="146">
        <v>4.5999999999999996</v>
      </c>
    </row>
    <row r="281" spans="1:8" x14ac:dyDescent="0.3">
      <c r="A281" t="str">
        <f>IF(NOT(D281=""),INDEX(statsNames,MATCH(D281,mapping!Q:Q,0),1),A280)</f>
        <v>BPG</v>
      </c>
      <c r="B281">
        <f>INDEX(mapping!R:R,MATCH(A281,mapping!P:P,0),1)+INDEX(mapping!H:H,MATCH(E281,mapping!F:F,0))</f>
        <v>18208</v>
      </c>
      <c r="E281" s="146" t="s">
        <v>1113</v>
      </c>
      <c r="F281" s="146">
        <v>33</v>
      </c>
      <c r="G281" s="146">
        <v>2</v>
      </c>
      <c r="H281" s="146">
        <v>4.5999999999999996</v>
      </c>
    </row>
    <row r="282" spans="1:8" x14ac:dyDescent="0.3">
      <c r="A282" t="str">
        <f>IF(NOT(D282=""),INDEX(statsNames,MATCH(D282,mapping!Q:Q,0),1),A281)</f>
        <v>BPG</v>
      </c>
      <c r="B282">
        <f>INDEX(mapping!R:R,MATCH(A282,mapping!P:P,0),1)+INDEX(mapping!H:H,MATCH(E282,mapping!F:F,0))</f>
        <v>1208</v>
      </c>
      <c r="E282" s="146" t="s">
        <v>449</v>
      </c>
      <c r="F282" s="146">
        <v>34</v>
      </c>
      <c r="G282" s="146">
        <v>2</v>
      </c>
      <c r="H282" s="146">
        <v>4.5999999999999996</v>
      </c>
    </row>
    <row r="283" spans="1:8" x14ac:dyDescent="0.3">
      <c r="A283" t="str">
        <f>IF(NOT(D283=""),INDEX(statsNames,MATCH(D283,mapping!Q:Q,0),1),A282)</f>
        <v>BPG</v>
      </c>
      <c r="B283">
        <f>INDEX(mapping!R:R,MATCH(A283,mapping!P:P,0),1)+INDEX(mapping!H:H,MATCH(E283,mapping!F:F,0))</f>
        <v>5608</v>
      </c>
      <c r="E283" s="146" t="s">
        <v>39</v>
      </c>
      <c r="F283" s="146">
        <v>36</v>
      </c>
      <c r="G283" s="146">
        <v>3</v>
      </c>
      <c r="H283" s="146">
        <v>4.5</v>
      </c>
    </row>
    <row r="284" spans="1:8" x14ac:dyDescent="0.3">
      <c r="A284" t="str">
        <f>IF(NOT(D284=""),INDEX(statsNames,MATCH(D284,mapping!Q:Q,0),1),A283)</f>
        <v>BPG</v>
      </c>
      <c r="B284">
        <f>INDEX(mapping!R:R,MATCH(A284,mapping!P:P,0),1)+INDEX(mapping!H:H,MATCH(E284,mapping!F:F,0))</f>
        <v>2708</v>
      </c>
      <c r="E284" s="146" t="s">
        <v>134</v>
      </c>
      <c r="F284" s="146">
        <v>41</v>
      </c>
      <c r="G284" s="146">
        <v>4</v>
      </c>
      <c r="H284" s="146">
        <v>4.4000000000000004</v>
      </c>
    </row>
    <row r="285" spans="1:8" x14ac:dyDescent="0.3">
      <c r="A285" t="str">
        <f>IF(NOT(D285=""),INDEX(statsNames,MATCH(D285,mapping!Q:Q,0),1),A284)</f>
        <v>BPG</v>
      </c>
      <c r="B285">
        <f>INDEX(mapping!R:R,MATCH(A285,mapping!P:P,0),1)+INDEX(mapping!H:H,MATCH(E285,mapping!F:F,0))</f>
        <v>5508</v>
      </c>
      <c r="E285" s="146" t="s">
        <v>18</v>
      </c>
      <c r="F285" s="146">
        <v>43</v>
      </c>
      <c r="G285" s="146">
        <v>6</v>
      </c>
      <c r="H285" s="146">
        <v>4.4000000000000004</v>
      </c>
    </row>
    <row r="286" spans="1:8" x14ac:dyDescent="0.3">
      <c r="A286" t="str">
        <f>IF(NOT(D286=""),INDEX(statsNames,MATCH(D286,mapping!Q:Q,0),1),A285)</f>
        <v>BPG</v>
      </c>
      <c r="B286">
        <f>INDEX(mapping!R:R,MATCH(A286,mapping!P:P,0),1)+INDEX(mapping!H:H,MATCH(E286,mapping!F:F,0))</f>
        <v>12208</v>
      </c>
      <c r="E286" s="146" t="s">
        <v>110</v>
      </c>
      <c r="F286" s="146">
        <v>46</v>
      </c>
      <c r="G286" s="146">
        <v>3</v>
      </c>
      <c r="H286" s="146">
        <v>4.4000000000000004</v>
      </c>
    </row>
    <row r="287" spans="1:8" x14ac:dyDescent="0.3">
      <c r="A287" t="str">
        <f>IF(NOT(D287=""),INDEX(statsNames,MATCH(D287,mapping!Q:Q,0),1),A286)</f>
        <v>BPG</v>
      </c>
      <c r="B287">
        <f>INDEX(mapping!R:R,MATCH(A287,mapping!P:P,0),1)+INDEX(mapping!H:H,MATCH(E287,mapping!F:F,0))</f>
        <v>16508</v>
      </c>
      <c r="E287" s="146" t="s">
        <v>467</v>
      </c>
      <c r="F287" s="146">
        <v>48</v>
      </c>
      <c r="G287" s="146">
        <v>1</v>
      </c>
      <c r="H287" s="146">
        <v>4.4000000000000004</v>
      </c>
    </row>
    <row r="288" spans="1:8" x14ac:dyDescent="0.3">
      <c r="A288" t="str">
        <f>IF(NOT(D288=""),INDEX(statsNames,MATCH(D288,mapping!Q:Q,0),1),A287)</f>
        <v>BPG</v>
      </c>
      <c r="B288">
        <f>INDEX(mapping!R:R,MATCH(A288,mapping!P:P,0),1)+INDEX(mapping!H:H,MATCH(E288,mapping!F:F,0))</f>
        <v>208</v>
      </c>
      <c r="E288" s="146" t="s">
        <v>440</v>
      </c>
      <c r="F288" s="146">
        <v>49</v>
      </c>
      <c r="G288" s="146">
        <v>2</v>
      </c>
      <c r="H288" s="146">
        <v>4.3</v>
      </c>
    </row>
    <row r="289" spans="1:8" x14ac:dyDescent="0.3">
      <c r="A289" t="str">
        <f>IF(NOT(D289=""),INDEX(statsNames,MATCH(D289,mapping!Q:Q,0),1),A288)</f>
        <v>BPG</v>
      </c>
      <c r="B289" t="e">
        <f>INDEX(mapping!R:R,MATCH(A289,mapping!P:P,0),1)+INDEX(mapping!H:H,MATCH(E289,mapping!F:F,0))</f>
        <v>#N/A</v>
      </c>
      <c r="E289" s="146" t="s">
        <v>391</v>
      </c>
      <c r="F289" s="146">
        <v>53</v>
      </c>
      <c r="G289" s="146">
        <v>2</v>
      </c>
      <c r="H289" s="146">
        <v>4.3</v>
      </c>
    </row>
    <row r="290" spans="1:8" x14ac:dyDescent="0.3">
      <c r="A290" t="str">
        <f>IF(NOT(D290=""),INDEX(statsNames,MATCH(D290,mapping!Q:Q,0),1),A289)</f>
        <v>BPG</v>
      </c>
      <c r="B290">
        <f>INDEX(mapping!R:R,MATCH(A290,mapping!P:P,0),1)+INDEX(mapping!H:H,MATCH(E290,mapping!F:F,0))</f>
        <v>4108</v>
      </c>
      <c r="E290" s="146" t="s">
        <v>125</v>
      </c>
      <c r="F290" s="146">
        <v>58</v>
      </c>
      <c r="G290" s="146">
        <v>5</v>
      </c>
      <c r="H290" s="146">
        <v>4.2</v>
      </c>
    </row>
    <row r="291" spans="1:8" x14ac:dyDescent="0.3">
      <c r="A291" t="str">
        <f>IF(NOT(D291=""),INDEX(statsNames,MATCH(D291,mapping!Q:Q,0),1),A290)</f>
        <v>BPG</v>
      </c>
      <c r="B291">
        <f>INDEX(mapping!R:R,MATCH(A291,mapping!P:P,0),1)+INDEX(mapping!H:H,MATCH(E291,mapping!F:F,0))</f>
        <v>2908</v>
      </c>
      <c r="E291" s="146" t="s">
        <v>89</v>
      </c>
      <c r="F291" s="146">
        <v>59</v>
      </c>
      <c r="G291" s="146">
        <v>6</v>
      </c>
      <c r="H291" s="146">
        <v>4.2</v>
      </c>
    </row>
    <row r="292" spans="1:8" x14ac:dyDescent="0.3">
      <c r="A292" t="str">
        <f>IF(NOT(D292=""),INDEX(statsNames,MATCH(D292,mapping!Q:Q,0),1),A291)</f>
        <v>BPG</v>
      </c>
      <c r="B292">
        <f>INDEX(mapping!R:R,MATCH(A292,mapping!P:P,0),1)+INDEX(mapping!H:H,MATCH(E292,mapping!F:F,0))</f>
        <v>4508</v>
      </c>
      <c r="E292" s="146" t="s">
        <v>41</v>
      </c>
      <c r="F292" s="146">
        <v>65</v>
      </c>
      <c r="G292" s="146">
        <v>9</v>
      </c>
      <c r="H292" s="146">
        <v>4.2</v>
      </c>
    </row>
    <row r="293" spans="1:8" x14ac:dyDescent="0.3">
      <c r="A293" t="str">
        <f>IF(NOT(D293=""),INDEX(statsNames,MATCH(D293,mapping!Q:Q,0),1),A292)</f>
        <v>BPG</v>
      </c>
      <c r="B293">
        <f>INDEX(mapping!R:R,MATCH(A293,mapping!P:P,0),1)+INDEX(mapping!H:H,MATCH(E293,mapping!F:F,0))</f>
        <v>11208</v>
      </c>
      <c r="E293" s="146" t="s">
        <v>503</v>
      </c>
      <c r="F293" s="146">
        <v>67</v>
      </c>
      <c r="G293" s="146">
        <v>6</v>
      </c>
      <c r="H293" s="146">
        <v>4.2</v>
      </c>
    </row>
    <row r="294" spans="1:8" x14ac:dyDescent="0.3">
      <c r="A294" t="str">
        <f>IF(NOT(D294=""),INDEX(statsNames,MATCH(D294,mapping!Q:Q,0),1),A293)</f>
        <v>BPG</v>
      </c>
      <c r="B294">
        <f>INDEX(mapping!R:R,MATCH(A294,mapping!P:P,0),1)+INDEX(mapping!H:H,MATCH(E294,mapping!F:F,0))</f>
        <v>908</v>
      </c>
      <c r="E294" s="146" t="s">
        <v>460</v>
      </c>
      <c r="F294" s="146">
        <v>71</v>
      </c>
      <c r="G294" s="146">
        <v>5</v>
      </c>
      <c r="H294" s="146">
        <v>4.0999999999999996</v>
      </c>
    </row>
    <row r="295" spans="1:8" x14ac:dyDescent="0.3">
      <c r="A295" t="str">
        <f>IF(NOT(D295=""),INDEX(statsNames,MATCH(D295,mapping!Q:Q,0),1),A294)</f>
        <v>BPG</v>
      </c>
      <c r="B295">
        <f>INDEX(mapping!R:R,MATCH(A295,mapping!P:P,0),1)+INDEX(mapping!H:H,MATCH(E295,mapping!F:F,0))</f>
        <v>17308</v>
      </c>
      <c r="E295" s="146" t="s">
        <v>229</v>
      </c>
      <c r="F295" s="146">
        <v>73</v>
      </c>
      <c r="G295" s="146">
        <v>4</v>
      </c>
      <c r="H295" s="146">
        <v>4.0999999999999996</v>
      </c>
    </row>
    <row r="296" spans="1:8" x14ac:dyDescent="0.3">
      <c r="A296" t="str">
        <f>IF(NOT(D296=""),INDEX(statsNames,MATCH(D296,mapping!Q:Q,0),1),A295)</f>
        <v>BPG</v>
      </c>
      <c r="B296">
        <f>INDEX(mapping!R:R,MATCH(A296,mapping!P:P,0),1)+INDEX(mapping!H:H,MATCH(E296,mapping!F:F,0))</f>
        <v>2808</v>
      </c>
      <c r="E296" s="146" t="s">
        <v>37</v>
      </c>
      <c r="F296" s="146">
        <v>96</v>
      </c>
      <c r="G296" s="146">
        <v>8</v>
      </c>
      <c r="H296" s="146">
        <v>3.9</v>
      </c>
    </row>
    <row r="297" spans="1:8" x14ac:dyDescent="0.3">
      <c r="A297" t="str">
        <f>IF(NOT(D297=""),INDEX(statsNames,MATCH(D297,mapping!Q:Q,0),1),A296)</f>
        <v>BPG</v>
      </c>
      <c r="B297">
        <f>INDEX(mapping!R:R,MATCH(A297,mapping!P:P,0),1)+INDEX(mapping!H:H,MATCH(E297,mapping!F:F,0))</f>
        <v>10608</v>
      </c>
      <c r="E297" s="146" t="s">
        <v>361</v>
      </c>
      <c r="F297" s="146">
        <v>97</v>
      </c>
      <c r="G297" s="146">
        <v>4</v>
      </c>
      <c r="H297" s="146">
        <v>3.8</v>
      </c>
    </row>
    <row r="298" spans="1:8" x14ac:dyDescent="0.3">
      <c r="A298" t="str">
        <f>IF(NOT(D298=""),INDEX(statsNames,MATCH(D298,mapping!Q:Q,0),1),A297)</f>
        <v>BPG</v>
      </c>
      <c r="B298">
        <f>INDEX(mapping!R:R,MATCH(A298,mapping!P:P,0),1)+INDEX(mapping!H:H,MATCH(E298,mapping!F:F,0))</f>
        <v>17908</v>
      </c>
      <c r="E298" s="146" t="s">
        <v>459</v>
      </c>
      <c r="F298" s="146">
        <v>100</v>
      </c>
      <c r="G298" s="146">
        <v>2</v>
      </c>
      <c r="H298" s="146">
        <v>3.8</v>
      </c>
    </row>
    <row r="299" spans="1:8" x14ac:dyDescent="0.3">
      <c r="A299" t="str">
        <f>IF(NOT(D299=""),INDEX(statsNames,MATCH(D299,mapping!Q:Q,0),1),A298)</f>
        <v>BPG</v>
      </c>
      <c r="B299">
        <f>INDEX(mapping!R:R,MATCH(A299,mapping!P:P,0),1)+INDEX(mapping!H:H,MATCH(E299,mapping!F:F,0))</f>
        <v>3808</v>
      </c>
      <c r="E299" s="146" t="s">
        <v>61</v>
      </c>
      <c r="F299" s="146">
        <v>105</v>
      </c>
      <c r="G299" s="146">
        <v>11</v>
      </c>
      <c r="H299" s="146">
        <v>3.8</v>
      </c>
    </row>
    <row r="300" spans="1:8" x14ac:dyDescent="0.3">
      <c r="A300" t="str">
        <f>IF(NOT(D300=""),INDEX(statsNames,MATCH(D300,mapping!Q:Q,0),1),A299)</f>
        <v>BPG</v>
      </c>
      <c r="B300">
        <f>INDEX(mapping!R:R,MATCH(A300,mapping!P:P,0),1)+INDEX(mapping!H:H,MATCH(E300,mapping!F:F,0))</f>
        <v>8708</v>
      </c>
      <c r="E300" s="146" t="s">
        <v>205</v>
      </c>
      <c r="F300" s="146">
        <v>108</v>
      </c>
      <c r="G300" s="146">
        <v>6</v>
      </c>
      <c r="H300" s="146">
        <v>3.7</v>
      </c>
    </row>
    <row r="301" spans="1:8" x14ac:dyDescent="0.3">
      <c r="A301" t="str">
        <f>IF(NOT(D301=""),INDEX(statsNames,MATCH(D301,mapping!Q:Q,0),1),A300)</f>
        <v>BPG</v>
      </c>
      <c r="B301">
        <f>INDEX(mapping!R:R,MATCH(A301,mapping!P:P,0),1)+INDEX(mapping!H:H,MATCH(E301,mapping!F:F,0))</f>
        <v>7208</v>
      </c>
      <c r="E301" s="146" t="s">
        <v>24</v>
      </c>
      <c r="F301" s="146">
        <v>108</v>
      </c>
      <c r="G301" s="146">
        <v>9</v>
      </c>
      <c r="H301" s="146">
        <v>3.7</v>
      </c>
    </row>
    <row r="302" spans="1:8" x14ac:dyDescent="0.3">
      <c r="A302" t="str">
        <f>IF(NOT(D302=""),INDEX(statsNames,MATCH(D302,mapping!Q:Q,0),1),A301)</f>
        <v>BPG</v>
      </c>
      <c r="B302">
        <f>INDEX(mapping!R:R,MATCH(A302,mapping!P:P,0),1)+INDEX(mapping!H:H,MATCH(E302,mapping!F:F,0))</f>
        <v>17808</v>
      </c>
      <c r="E302" s="146" t="s">
        <v>200</v>
      </c>
      <c r="F302" s="146">
        <v>112</v>
      </c>
      <c r="G302" s="146">
        <v>3</v>
      </c>
      <c r="H302" s="146">
        <v>3.7</v>
      </c>
    </row>
    <row r="303" spans="1:8" x14ac:dyDescent="0.3">
      <c r="A303" t="str">
        <f>IF(NOT(D303=""),INDEX(statsNames,MATCH(D303,mapping!Q:Q,0),1),A302)</f>
        <v>BPG</v>
      </c>
      <c r="B303">
        <f>INDEX(mapping!R:R,MATCH(A303,mapping!P:P,0),1)+INDEX(mapping!H:H,MATCH(E303,mapping!F:F,0))</f>
        <v>4408</v>
      </c>
      <c r="E303" s="146" t="s">
        <v>26</v>
      </c>
      <c r="F303" s="146">
        <v>113</v>
      </c>
      <c r="G303" s="146">
        <v>4</v>
      </c>
      <c r="H303" s="146">
        <v>3.7</v>
      </c>
    </row>
    <row r="304" spans="1:8" x14ac:dyDescent="0.3">
      <c r="A304" t="str">
        <f>IF(NOT(D304=""),INDEX(statsNames,MATCH(D304,mapping!Q:Q,0),1),A303)</f>
        <v>BPG</v>
      </c>
      <c r="B304">
        <f>INDEX(mapping!R:R,MATCH(A304,mapping!P:P,0),1)+INDEX(mapping!H:H,MATCH(E304,mapping!F:F,0))</f>
        <v>6008</v>
      </c>
      <c r="E304" s="146" t="s">
        <v>119</v>
      </c>
      <c r="F304" s="146">
        <v>116</v>
      </c>
      <c r="G304" s="146">
        <v>7</v>
      </c>
      <c r="H304" s="146">
        <v>3.7</v>
      </c>
    </row>
    <row r="305" spans="1:8" x14ac:dyDescent="0.3">
      <c r="A305" t="str">
        <f>IF(NOT(D305=""),INDEX(statsNames,MATCH(D305,mapping!Q:Q,0),1),A304)</f>
        <v>BPG</v>
      </c>
      <c r="B305">
        <f>INDEX(mapping!R:R,MATCH(A305,mapping!P:P,0),1)+INDEX(mapping!H:H,MATCH(E305,mapping!F:F,0))</f>
        <v>8808</v>
      </c>
      <c r="E305" s="146" t="s">
        <v>163</v>
      </c>
      <c r="F305" s="146">
        <v>117</v>
      </c>
      <c r="G305" s="146">
        <v>2</v>
      </c>
      <c r="H305" s="146">
        <v>3.7</v>
      </c>
    </row>
    <row r="306" spans="1:8" x14ac:dyDescent="0.3">
      <c r="A306" t="str">
        <f>IF(NOT(D306=""),INDEX(statsNames,MATCH(D306,mapping!Q:Q,0),1),A305)</f>
        <v>BPG</v>
      </c>
      <c r="B306">
        <f>INDEX(mapping!R:R,MATCH(A306,mapping!P:P,0),1)+INDEX(mapping!H:H,MATCH(E306,mapping!F:F,0))</f>
        <v>18608</v>
      </c>
      <c r="E306" s="146" t="s">
        <v>1085</v>
      </c>
      <c r="F306" s="146">
        <v>117</v>
      </c>
      <c r="G306" s="146">
        <v>5</v>
      </c>
      <c r="H306" s="146">
        <v>3.7</v>
      </c>
    </row>
    <row r="307" spans="1:8" x14ac:dyDescent="0.3">
      <c r="A307" t="str">
        <f>IF(NOT(D307=""),INDEX(statsNames,MATCH(D307,mapping!Q:Q,0),1),A306)</f>
        <v>BPG</v>
      </c>
      <c r="B307">
        <f>INDEX(mapping!R:R,MATCH(A307,mapping!P:P,0),1)+INDEX(mapping!H:H,MATCH(E307,mapping!F:F,0))</f>
        <v>10008</v>
      </c>
      <c r="E307" s="146" t="s">
        <v>160</v>
      </c>
      <c r="F307" s="146">
        <v>117</v>
      </c>
      <c r="G307" s="146">
        <v>7</v>
      </c>
      <c r="H307" s="146">
        <v>3.7</v>
      </c>
    </row>
    <row r="308" spans="1:8" x14ac:dyDescent="0.3">
      <c r="A308" t="str">
        <f>IF(NOT(D308=""),INDEX(statsNames,MATCH(D308,mapping!Q:Q,0),1),A307)</f>
        <v>BPG</v>
      </c>
      <c r="B308">
        <f>INDEX(mapping!R:R,MATCH(A308,mapping!P:P,0),1)+INDEX(mapping!H:H,MATCH(E308,mapping!F:F,0))</f>
        <v>2508</v>
      </c>
      <c r="E308" s="146" t="s">
        <v>475</v>
      </c>
      <c r="F308" s="146">
        <v>125</v>
      </c>
      <c r="G308" s="146">
        <v>6</v>
      </c>
      <c r="H308" s="146">
        <v>3.6</v>
      </c>
    </row>
    <row r="309" spans="1:8" x14ac:dyDescent="0.3">
      <c r="A309" t="str">
        <f>IF(NOT(D309=""),INDEX(statsNames,MATCH(D309,mapping!Q:Q,0),1),A308)</f>
        <v>BPG</v>
      </c>
      <c r="B309">
        <f>INDEX(mapping!R:R,MATCH(A309,mapping!P:P,0),1)+INDEX(mapping!H:H,MATCH(E309,mapping!F:F,0))</f>
        <v>18808</v>
      </c>
      <c r="E309" s="146" t="s">
        <v>499</v>
      </c>
      <c r="F309" s="146">
        <v>125</v>
      </c>
      <c r="G309" s="146">
        <v>7</v>
      </c>
      <c r="H309" s="146">
        <v>3.6</v>
      </c>
    </row>
    <row r="310" spans="1:8" x14ac:dyDescent="0.3">
      <c r="A310" t="str">
        <f>IF(NOT(D310=""),INDEX(statsNames,MATCH(D310,mapping!Q:Q,0),1),A309)</f>
        <v>BPG</v>
      </c>
      <c r="B310">
        <f>INDEX(mapping!R:R,MATCH(A310,mapping!P:P,0),1)+INDEX(mapping!H:H,MATCH(E310,mapping!F:F,0))</f>
        <v>3508</v>
      </c>
      <c r="E310" s="146" t="s">
        <v>29</v>
      </c>
      <c r="F310" s="146">
        <v>131</v>
      </c>
      <c r="G310" s="146">
        <v>12</v>
      </c>
      <c r="H310" s="146">
        <v>3.6</v>
      </c>
    </row>
    <row r="311" spans="1:8" x14ac:dyDescent="0.3">
      <c r="A311" t="str">
        <f>IF(NOT(D311=""),INDEX(statsNames,MATCH(D311,mapping!Q:Q,0),1),A310)</f>
        <v>BPG</v>
      </c>
      <c r="B311">
        <f>INDEX(mapping!R:R,MATCH(A311,mapping!P:P,0),1)+INDEX(mapping!H:H,MATCH(E311,mapping!F:F,0))</f>
        <v>16308</v>
      </c>
      <c r="E311" s="146" t="s">
        <v>209</v>
      </c>
      <c r="F311" s="146">
        <v>151</v>
      </c>
      <c r="G311" s="146">
        <v>8</v>
      </c>
      <c r="H311" s="146">
        <v>3.5</v>
      </c>
    </row>
    <row r="312" spans="1:8" x14ac:dyDescent="0.3">
      <c r="A312" t="str">
        <f>IF(NOT(D312=""),INDEX(statsNames,MATCH(D312,mapping!Q:Q,0),1),A311)</f>
        <v>BPG</v>
      </c>
      <c r="B312">
        <f>INDEX(mapping!R:R,MATCH(A312,mapping!P:P,0),1)+INDEX(mapping!H:H,MATCH(E312,mapping!F:F,0))</f>
        <v>14108</v>
      </c>
      <c r="E312" s="146" t="s">
        <v>93</v>
      </c>
      <c r="F312" s="146">
        <v>154</v>
      </c>
      <c r="G312" s="146">
        <v>13</v>
      </c>
      <c r="H312" s="146">
        <v>3.5</v>
      </c>
    </row>
    <row r="313" spans="1:8" x14ac:dyDescent="0.3">
      <c r="A313" t="str">
        <f>IF(NOT(D313=""),INDEX(statsNames,MATCH(D313,mapping!Q:Q,0),1),A312)</f>
        <v>BPG</v>
      </c>
      <c r="B313">
        <f>INDEX(mapping!R:R,MATCH(A313,mapping!P:P,0),1)+INDEX(mapping!H:H,MATCH(E313,mapping!F:F,0))</f>
        <v>5108</v>
      </c>
      <c r="E313" s="146" t="s">
        <v>104</v>
      </c>
      <c r="F313" s="146">
        <v>157</v>
      </c>
      <c r="G313" s="146">
        <v>6</v>
      </c>
      <c r="H313" s="146">
        <v>3.4</v>
      </c>
    </row>
    <row r="314" spans="1:8" x14ac:dyDescent="0.3">
      <c r="A314" t="str">
        <f>IF(NOT(D314=""),INDEX(statsNames,MATCH(D314,mapping!Q:Q,0),1),A313)</f>
        <v>BPG</v>
      </c>
      <c r="B314">
        <f>INDEX(mapping!R:R,MATCH(A314,mapping!P:P,0),1)+INDEX(mapping!H:H,MATCH(E314,mapping!F:F,0))</f>
        <v>4908</v>
      </c>
      <c r="E314" s="146" t="s">
        <v>17</v>
      </c>
      <c r="F314" s="146">
        <v>157</v>
      </c>
      <c r="G314" s="146">
        <v>9</v>
      </c>
      <c r="H314" s="146">
        <v>3.4</v>
      </c>
    </row>
    <row r="315" spans="1:8" x14ac:dyDescent="0.3">
      <c r="A315" t="str">
        <f>IF(NOT(D315=""),INDEX(statsNames,MATCH(D315,mapping!Q:Q,0),1),A314)</f>
        <v>BPG</v>
      </c>
      <c r="B315">
        <f>INDEX(mapping!R:R,MATCH(A315,mapping!P:P,0),1)+INDEX(mapping!H:H,MATCH(E315,mapping!F:F,0))</f>
        <v>108</v>
      </c>
      <c r="E315" s="146" t="s">
        <v>451</v>
      </c>
      <c r="F315" s="146">
        <v>169</v>
      </c>
      <c r="G315" s="146">
        <v>10</v>
      </c>
      <c r="H315" s="146">
        <v>3.4</v>
      </c>
    </row>
    <row r="316" spans="1:8" x14ac:dyDescent="0.3">
      <c r="A316" t="str">
        <f>IF(NOT(D316=""),INDEX(statsNames,MATCH(D316,mapping!Q:Q,0),1),A315)</f>
        <v>BPG</v>
      </c>
      <c r="B316">
        <f>INDEX(mapping!R:R,MATCH(A316,mapping!P:P,0),1)+INDEX(mapping!H:H,MATCH(E316,mapping!F:F,0))</f>
        <v>15708</v>
      </c>
      <c r="E316" s="146" t="s">
        <v>230</v>
      </c>
      <c r="F316" s="146">
        <v>169</v>
      </c>
      <c r="G316" s="146">
        <v>9</v>
      </c>
      <c r="H316" s="146">
        <v>3.4</v>
      </c>
    </row>
    <row r="317" spans="1:8" x14ac:dyDescent="0.3">
      <c r="A317" t="str">
        <f>IF(NOT(D317=""),INDEX(statsNames,MATCH(D317,mapping!Q:Q,0),1),A316)</f>
        <v>BPG</v>
      </c>
      <c r="B317">
        <f>INDEX(mapping!R:R,MATCH(A317,mapping!P:P,0),1)+INDEX(mapping!H:H,MATCH(E317,mapping!F:F,0))</f>
        <v>1908</v>
      </c>
      <c r="E317" s="146" t="s">
        <v>30</v>
      </c>
      <c r="F317" s="146">
        <v>174</v>
      </c>
      <c r="G317" s="146">
        <v>11</v>
      </c>
      <c r="H317" s="146">
        <v>3.4</v>
      </c>
    </row>
    <row r="318" spans="1:8" x14ac:dyDescent="0.3">
      <c r="A318" t="str">
        <f>IF(NOT(D318=""),INDEX(statsNames,MATCH(D318,mapping!Q:Q,0),1),A317)</f>
        <v>BPG</v>
      </c>
      <c r="B318">
        <f>INDEX(mapping!R:R,MATCH(A318,mapping!P:P,0),1)+INDEX(mapping!H:H,MATCH(E318,mapping!F:F,0))</f>
        <v>17408</v>
      </c>
      <c r="E318" s="146" t="s">
        <v>953</v>
      </c>
      <c r="F318" s="146">
        <v>177</v>
      </c>
      <c r="G318" s="146">
        <v>6</v>
      </c>
      <c r="H318" s="146">
        <v>3.3</v>
      </c>
    </row>
    <row r="319" spans="1:8" x14ac:dyDescent="0.3">
      <c r="A319" t="str">
        <f>IF(NOT(D319=""),INDEX(statsNames,MATCH(D319,mapping!Q:Q,0),1),A318)</f>
        <v>BPG</v>
      </c>
      <c r="B319">
        <f>INDEX(mapping!R:R,MATCH(A319,mapping!P:P,0),1)+INDEX(mapping!H:H,MATCH(E319,mapping!F:F,0))</f>
        <v>13108</v>
      </c>
      <c r="E319" s="146" t="s">
        <v>349</v>
      </c>
      <c r="F319" s="146">
        <v>179</v>
      </c>
      <c r="G319" s="146">
        <v>12</v>
      </c>
      <c r="H319" s="146">
        <v>3.3</v>
      </c>
    </row>
    <row r="320" spans="1:8" x14ac:dyDescent="0.3">
      <c r="A320" t="str">
        <f>IF(NOT(D320=""),INDEX(statsNames,MATCH(D320,mapping!Q:Q,0),1),A319)</f>
        <v>BPG</v>
      </c>
      <c r="B320">
        <f>INDEX(mapping!R:R,MATCH(A320,mapping!P:P,0),1)+INDEX(mapping!H:H,MATCH(E320,mapping!F:F,0))</f>
        <v>19908</v>
      </c>
      <c r="E320" s="146" t="s">
        <v>342</v>
      </c>
      <c r="F320" s="146">
        <v>180</v>
      </c>
      <c r="G320" s="146">
        <v>2</v>
      </c>
      <c r="H320" s="146">
        <v>3.3</v>
      </c>
    </row>
    <row r="321" spans="1:8" x14ac:dyDescent="0.3">
      <c r="A321" t="str">
        <f>IF(NOT(D321=""),INDEX(statsNames,MATCH(D321,mapping!Q:Q,0),1),A320)</f>
        <v>BPG</v>
      </c>
      <c r="B321">
        <f>INDEX(mapping!R:R,MATCH(A321,mapping!P:P,0),1)+INDEX(mapping!H:H,MATCH(E321,mapping!F:F,0))</f>
        <v>19508</v>
      </c>
      <c r="E321" s="146" t="s">
        <v>112</v>
      </c>
      <c r="F321" s="146">
        <v>182</v>
      </c>
      <c r="G321" s="146">
        <v>2</v>
      </c>
      <c r="H321" s="146">
        <v>3.3</v>
      </c>
    </row>
    <row r="322" spans="1:8" x14ac:dyDescent="0.3">
      <c r="A322" t="str">
        <f>IF(NOT(D322=""),INDEX(statsNames,MATCH(D322,mapping!Q:Q,0),1),A321)</f>
        <v>BPG</v>
      </c>
      <c r="B322">
        <f>INDEX(mapping!R:R,MATCH(A322,mapping!P:P,0),1)+INDEX(mapping!H:H,MATCH(E322,mapping!F:F,0))</f>
        <v>19408</v>
      </c>
      <c r="E322" s="146" t="s">
        <v>1130</v>
      </c>
      <c r="F322" s="146">
        <v>183</v>
      </c>
      <c r="G322" s="146">
        <v>3</v>
      </c>
      <c r="H322" s="146">
        <v>3.3</v>
      </c>
    </row>
    <row r="323" spans="1:8" x14ac:dyDescent="0.3">
      <c r="A323" t="str">
        <f>IF(NOT(D323=""),INDEX(statsNames,MATCH(D323,mapping!Q:Q,0),1),A322)</f>
        <v>BPG</v>
      </c>
      <c r="B323">
        <f>INDEX(mapping!R:R,MATCH(A323,mapping!P:P,0),1)+INDEX(mapping!H:H,MATCH(E323,mapping!F:F,0))</f>
        <v>5408</v>
      </c>
      <c r="E323" s="146" t="s">
        <v>14</v>
      </c>
      <c r="F323" s="146">
        <v>183</v>
      </c>
      <c r="G323" s="146">
        <v>13</v>
      </c>
      <c r="H323" s="146">
        <v>3.3</v>
      </c>
    </row>
    <row r="324" spans="1:8" x14ac:dyDescent="0.3">
      <c r="A324" t="str">
        <f>IF(NOT(D324=""),INDEX(statsNames,MATCH(D324,mapping!Q:Q,0),1),A323)</f>
        <v>BPG</v>
      </c>
      <c r="B324">
        <f>INDEX(mapping!R:R,MATCH(A324,mapping!P:P,0),1)+INDEX(mapping!H:H,MATCH(E324,mapping!F:F,0))</f>
        <v>3608</v>
      </c>
      <c r="E324" s="146" t="s">
        <v>90</v>
      </c>
      <c r="F324" s="146">
        <v>187</v>
      </c>
      <c r="G324" s="146">
        <v>14</v>
      </c>
      <c r="H324" s="146">
        <v>3.2</v>
      </c>
    </row>
    <row r="325" spans="1:8" x14ac:dyDescent="0.3">
      <c r="A325" t="str">
        <f>IF(NOT(D325=""),INDEX(statsNames,MATCH(D325,mapping!Q:Q,0),1),A324)</f>
        <v>BPG</v>
      </c>
      <c r="B325">
        <f>INDEX(mapping!R:R,MATCH(A325,mapping!P:P,0),1)+INDEX(mapping!H:H,MATCH(E325,mapping!F:F,0))</f>
        <v>7108</v>
      </c>
      <c r="E325" s="146" t="s">
        <v>75</v>
      </c>
      <c r="F325" s="146">
        <v>191</v>
      </c>
      <c r="G325" s="146">
        <v>14</v>
      </c>
      <c r="H325" s="146">
        <v>3.2</v>
      </c>
    </row>
    <row r="326" spans="1:8" x14ac:dyDescent="0.3">
      <c r="A326" t="str">
        <f>IF(NOT(D326=""),INDEX(statsNames,MATCH(D326,mapping!Q:Q,0),1),A325)</f>
        <v>BPG</v>
      </c>
      <c r="B326">
        <f>INDEX(mapping!R:R,MATCH(A326,mapping!P:P,0),1)+INDEX(mapping!H:H,MATCH(E326,mapping!F:F,0))</f>
        <v>12508</v>
      </c>
      <c r="E326" s="146" t="s">
        <v>65</v>
      </c>
      <c r="F326" s="146">
        <v>199</v>
      </c>
      <c r="G326" s="146">
        <v>4</v>
      </c>
      <c r="H326" s="146">
        <v>3.2</v>
      </c>
    </row>
    <row r="327" spans="1:8" x14ac:dyDescent="0.3">
      <c r="A327" t="str">
        <f>IF(NOT(D327=""),INDEX(statsNames,MATCH(D327,mapping!Q:Q,0),1),A326)</f>
        <v>BPG</v>
      </c>
      <c r="B327">
        <f>INDEX(mapping!R:R,MATCH(A327,mapping!P:P,0),1)+INDEX(mapping!H:H,MATCH(E327,mapping!F:F,0))</f>
        <v>17208</v>
      </c>
      <c r="E327" s="146" t="s">
        <v>320</v>
      </c>
      <c r="F327" s="146">
        <v>205</v>
      </c>
      <c r="G327" s="146">
        <v>15</v>
      </c>
      <c r="H327" s="146">
        <v>3.1</v>
      </c>
    </row>
    <row r="328" spans="1:8" x14ac:dyDescent="0.3">
      <c r="A328" t="str">
        <f>IF(NOT(D328=""),INDEX(statsNames,MATCH(D328,mapping!Q:Q,0),1),A327)</f>
        <v>BPG</v>
      </c>
      <c r="B328">
        <f>INDEX(mapping!R:R,MATCH(A328,mapping!P:P,0),1)+INDEX(mapping!H:H,MATCH(E328,mapping!F:F,0))</f>
        <v>16608</v>
      </c>
      <c r="E328" s="146" t="s">
        <v>884</v>
      </c>
      <c r="F328" s="146">
        <v>209</v>
      </c>
      <c r="G328" s="146">
        <v>9</v>
      </c>
      <c r="H328" s="146">
        <v>3.1</v>
      </c>
    </row>
    <row r="329" spans="1:8" x14ac:dyDescent="0.3">
      <c r="A329" t="str">
        <f>IF(NOT(D329=""),INDEX(statsNames,MATCH(D329,mapping!Q:Q,0),1),A328)</f>
        <v>BPG</v>
      </c>
      <c r="B329">
        <f>INDEX(mapping!R:R,MATCH(A329,mapping!P:P,0),1)+INDEX(mapping!H:H,MATCH(E329,mapping!F:F,0))</f>
        <v>8208</v>
      </c>
      <c r="E329" s="146" t="s">
        <v>123</v>
      </c>
      <c r="F329" s="146">
        <v>214</v>
      </c>
      <c r="G329" s="146">
        <v>7</v>
      </c>
      <c r="H329" s="146">
        <v>3.1</v>
      </c>
    </row>
    <row r="330" spans="1:8" x14ac:dyDescent="0.3">
      <c r="A330" t="str">
        <f>IF(NOT(D330=""),INDEX(statsNames,MATCH(D330,mapping!Q:Q,0),1),A329)</f>
        <v>BPG</v>
      </c>
      <c r="B330">
        <f>INDEX(mapping!R:R,MATCH(A330,mapping!P:P,0),1)+INDEX(mapping!H:H,MATCH(E330,mapping!F:F,0))</f>
        <v>4208</v>
      </c>
      <c r="E330" s="146" t="s">
        <v>81</v>
      </c>
      <c r="F330" s="146">
        <v>214</v>
      </c>
      <c r="G330" s="146">
        <v>9</v>
      </c>
      <c r="H330" s="146">
        <v>3.1</v>
      </c>
    </row>
    <row r="331" spans="1:8" x14ac:dyDescent="0.3">
      <c r="A331" t="str">
        <f>IF(NOT(D331=""),INDEX(statsNames,MATCH(D331,mapping!Q:Q,0),1),A330)</f>
        <v>BPG</v>
      </c>
      <c r="B331">
        <f>INDEX(mapping!R:R,MATCH(A331,mapping!P:P,0),1)+INDEX(mapping!H:H,MATCH(E331,mapping!F:F,0))</f>
        <v>9208</v>
      </c>
      <c r="E331" s="146" t="s">
        <v>101</v>
      </c>
      <c r="F331" s="146">
        <v>228</v>
      </c>
      <c r="G331" s="146">
        <v>13</v>
      </c>
      <c r="H331" s="146">
        <v>3</v>
      </c>
    </row>
    <row r="332" spans="1:8" x14ac:dyDescent="0.3">
      <c r="A332" t="str">
        <f>IF(NOT(D332=""),INDEX(statsNames,MATCH(D332,mapping!Q:Q,0),1),A331)</f>
        <v>BPG</v>
      </c>
      <c r="B332">
        <f>INDEX(mapping!R:R,MATCH(A332,mapping!P:P,0),1)+INDEX(mapping!H:H,MATCH(E332,mapping!F:F,0))</f>
        <v>19308</v>
      </c>
      <c r="E332" s="146" t="s">
        <v>1030</v>
      </c>
      <c r="F332" s="146">
        <v>243</v>
      </c>
      <c r="G332" s="146">
        <v>4</v>
      </c>
      <c r="H332" s="146">
        <v>2.9</v>
      </c>
    </row>
    <row r="333" spans="1:8" x14ac:dyDescent="0.3">
      <c r="A333" t="str">
        <f>IF(NOT(D333=""),INDEX(statsNames,MATCH(D333,mapping!Q:Q,0),1),A332)</f>
        <v>BPG</v>
      </c>
      <c r="B333">
        <f>INDEX(mapping!R:R,MATCH(A333,mapping!P:P,0),1)+INDEX(mapping!H:H,MATCH(E333,mapping!F:F,0))</f>
        <v>7908</v>
      </c>
      <c r="E333" s="146" t="s">
        <v>118</v>
      </c>
      <c r="F333" s="146">
        <v>243</v>
      </c>
      <c r="G333" s="146">
        <v>7</v>
      </c>
      <c r="H333" s="146">
        <v>2.9</v>
      </c>
    </row>
    <row r="334" spans="1:8" x14ac:dyDescent="0.3">
      <c r="A334" t="str">
        <f>IF(NOT(D334=""),INDEX(statsNames,MATCH(D334,mapping!Q:Q,0),1),A333)</f>
        <v>BPG</v>
      </c>
      <c r="B334">
        <f>INDEX(mapping!R:R,MATCH(A334,mapping!P:P,0),1)+INDEX(mapping!H:H,MATCH(E334,mapping!F:F,0))</f>
        <v>6708</v>
      </c>
      <c r="E334" s="146" t="s">
        <v>25</v>
      </c>
      <c r="F334" s="146">
        <v>247</v>
      </c>
      <c r="G334" s="146">
        <v>15</v>
      </c>
      <c r="H334" s="146">
        <v>2.9</v>
      </c>
    </row>
    <row r="335" spans="1:8" x14ac:dyDescent="0.3">
      <c r="A335" t="str">
        <f>IF(NOT(D335=""),INDEX(statsNames,MATCH(D335,mapping!Q:Q,0),1),A334)</f>
        <v>BPG</v>
      </c>
      <c r="B335">
        <f>INDEX(mapping!R:R,MATCH(A335,mapping!P:P,0),1)+INDEX(mapping!H:H,MATCH(E335,mapping!F:F,0))</f>
        <v>13308</v>
      </c>
      <c r="E335" s="146" t="s">
        <v>76</v>
      </c>
      <c r="F335" s="146">
        <v>247</v>
      </c>
      <c r="G335" s="146">
        <v>14</v>
      </c>
      <c r="H335" s="146">
        <v>2.9</v>
      </c>
    </row>
    <row r="336" spans="1:8" x14ac:dyDescent="0.3">
      <c r="A336" t="str">
        <f>IF(NOT(D336=""),INDEX(statsNames,MATCH(D336,mapping!Q:Q,0),1),A335)</f>
        <v>BPG</v>
      </c>
      <c r="B336">
        <f>INDEX(mapping!R:R,MATCH(A336,mapping!P:P,0),1)+INDEX(mapping!H:H,MATCH(E336,mapping!F:F,0))</f>
        <v>9008</v>
      </c>
      <c r="E336" s="146" t="s">
        <v>21</v>
      </c>
      <c r="F336" s="146">
        <v>251</v>
      </c>
      <c r="G336" s="146">
        <v>11</v>
      </c>
      <c r="H336" s="146">
        <v>2.9</v>
      </c>
    </row>
    <row r="337" spans="1:10" x14ac:dyDescent="0.3">
      <c r="A337" t="str">
        <f>IF(NOT(D337=""),INDEX(statsNames,MATCH(D337,mapping!Q:Q,0),1),A336)</f>
        <v>BPG</v>
      </c>
      <c r="B337">
        <f>INDEX(mapping!R:R,MATCH(A337,mapping!P:P,0),1)+INDEX(mapping!H:H,MATCH(E337,mapping!F:F,0))</f>
        <v>1408</v>
      </c>
      <c r="E337" s="146" t="s">
        <v>450</v>
      </c>
      <c r="F337" s="146">
        <v>251</v>
      </c>
      <c r="G337" s="146">
        <v>5</v>
      </c>
      <c r="H337" s="146">
        <v>2.9</v>
      </c>
    </row>
    <row r="338" spans="1:10" x14ac:dyDescent="0.3">
      <c r="A338" t="str">
        <f>IF(NOT(D338=""),INDEX(statsNames,MATCH(D338,mapping!Q:Q,0),1),A337)</f>
        <v>BPG</v>
      </c>
      <c r="B338">
        <f>INDEX(mapping!R:R,MATCH(A338,mapping!P:P,0),1)+INDEX(mapping!H:H,MATCH(E338,mapping!F:F,0))</f>
        <v>16908</v>
      </c>
      <c r="E338" s="146" t="s">
        <v>480</v>
      </c>
      <c r="F338" s="146">
        <v>260</v>
      </c>
      <c r="G338" s="146">
        <v>3</v>
      </c>
      <c r="H338" s="146">
        <v>2.9</v>
      </c>
    </row>
    <row r="339" spans="1:10" x14ac:dyDescent="0.3">
      <c r="A339" t="str">
        <f>IF(NOT(D339=""),INDEX(statsNames,MATCH(D339,mapping!Q:Q,0),1),A338)</f>
        <v>BPG</v>
      </c>
      <c r="B339">
        <f>INDEX(mapping!R:R,MATCH(A339,mapping!P:P,0),1)+INDEX(mapping!H:H,MATCH(E339,mapping!F:F,0))</f>
        <v>4708</v>
      </c>
      <c r="E339" s="146" t="s">
        <v>87</v>
      </c>
      <c r="F339" s="146">
        <v>262</v>
      </c>
      <c r="G339" s="146">
        <v>6</v>
      </c>
      <c r="H339" s="146">
        <v>2.8</v>
      </c>
    </row>
    <row r="340" spans="1:10" x14ac:dyDescent="0.3">
      <c r="A340" t="str">
        <f>IF(NOT(D340=""),INDEX(statsNames,MATCH(D340,mapping!Q:Q,0),1),A339)</f>
        <v>BPG</v>
      </c>
      <c r="B340">
        <f>INDEX(mapping!R:R,MATCH(A340,mapping!P:P,0),1)+INDEX(mapping!H:H,MATCH(E340,mapping!F:F,0))</f>
        <v>4008</v>
      </c>
      <c r="E340" s="146" t="s">
        <v>105</v>
      </c>
      <c r="F340" s="146">
        <v>265</v>
      </c>
      <c r="G340" s="146">
        <v>17</v>
      </c>
      <c r="H340" s="146">
        <v>2.8</v>
      </c>
    </row>
    <row r="341" spans="1:10" x14ac:dyDescent="0.3">
      <c r="A341" t="str">
        <f>IF(NOT(D341=""),INDEX(statsNames,MATCH(D341,mapping!Q:Q,0),1),A340)</f>
        <v>BPG</v>
      </c>
      <c r="B341">
        <f>INDEX(mapping!R:R,MATCH(A341,mapping!P:P,0),1)+INDEX(mapping!H:H,MATCH(E341,mapping!F:F,0))</f>
        <v>608</v>
      </c>
      <c r="E341" s="146" t="s">
        <v>444</v>
      </c>
      <c r="F341" s="146">
        <v>282</v>
      </c>
      <c r="G341" s="146">
        <v>15</v>
      </c>
      <c r="H341" s="146">
        <v>2.7</v>
      </c>
    </row>
    <row r="342" spans="1:10" x14ac:dyDescent="0.3">
      <c r="A342" t="str">
        <f>IF(NOT(D342=""),INDEX(statsNames,MATCH(D342,mapping!Q:Q,0),1),A341)</f>
        <v>BPG</v>
      </c>
      <c r="B342">
        <f>INDEX(mapping!R:R,MATCH(A342,mapping!P:P,0),1)+INDEX(mapping!H:H,MATCH(E342,mapping!F:F,0))</f>
        <v>3008</v>
      </c>
      <c r="E342" s="146" t="s">
        <v>80</v>
      </c>
      <c r="F342" s="146">
        <v>282</v>
      </c>
      <c r="G342" s="146">
        <v>12</v>
      </c>
      <c r="H342" s="146">
        <v>2.7</v>
      </c>
    </row>
    <row r="343" spans="1:10" x14ac:dyDescent="0.3">
      <c r="A343" t="str">
        <f>IF(NOT(D343=""),INDEX(statsNames,MATCH(D343,mapping!Q:Q,0),1),A342)</f>
        <v>BPG</v>
      </c>
      <c r="B343">
        <f>INDEX(mapping!R:R,MATCH(A343,mapping!P:P,0),1)+INDEX(mapping!H:H,MATCH(E343,mapping!F:F,0))</f>
        <v>9408</v>
      </c>
      <c r="E343" s="146" t="s">
        <v>16</v>
      </c>
      <c r="F343" s="146">
        <v>286</v>
      </c>
      <c r="G343" s="146">
        <v>13</v>
      </c>
      <c r="H343" s="146">
        <v>2.7</v>
      </c>
    </row>
    <row r="344" spans="1:10" x14ac:dyDescent="0.3">
      <c r="A344" t="str">
        <f>IF(NOT(D344=""),INDEX(statsNames,MATCH(D344,mapping!Q:Q,0),1),A343)</f>
        <v>BPG</v>
      </c>
      <c r="B344">
        <f>INDEX(mapping!R:R,MATCH(A344,mapping!P:P,0),1)+INDEX(mapping!H:H,MATCH(E344,mapping!F:F,0))</f>
        <v>15108</v>
      </c>
      <c r="E344" s="146" t="s">
        <v>314</v>
      </c>
      <c r="F344" s="146">
        <v>300</v>
      </c>
      <c r="G344" s="146">
        <v>11</v>
      </c>
      <c r="H344" s="146">
        <v>2.6</v>
      </c>
    </row>
    <row r="345" spans="1:10" x14ac:dyDescent="0.3">
      <c r="A345" t="str">
        <f>IF(NOT(D345=""),INDEX(statsNames,MATCH(D345,mapping!Q:Q,0),1),A344)</f>
        <v>BPG</v>
      </c>
      <c r="B345">
        <f>INDEX(mapping!R:R,MATCH(A345,mapping!P:P,0),1)+INDEX(mapping!H:H,MATCH(E345,mapping!F:F,0))</f>
        <v>7308</v>
      </c>
      <c r="E345" s="146" t="s">
        <v>202</v>
      </c>
      <c r="F345" s="146">
        <v>303</v>
      </c>
      <c r="G345" s="146">
        <v>15</v>
      </c>
      <c r="H345" s="146">
        <v>2.6</v>
      </c>
    </row>
    <row r="346" spans="1:10" x14ac:dyDescent="0.3">
      <c r="A346" t="str">
        <f>IF(NOT(D346=""),INDEX(statsNames,MATCH(D346,mapping!Q:Q,0),1),A345)</f>
        <v>BPG</v>
      </c>
      <c r="B346">
        <f>INDEX(mapping!R:R,MATCH(A346,mapping!P:P,0),1)+INDEX(mapping!H:H,MATCH(E346,mapping!F:F,0))</f>
        <v>18708</v>
      </c>
      <c r="E346" s="146" t="s">
        <v>300</v>
      </c>
      <c r="F346" s="146">
        <v>303</v>
      </c>
      <c r="G346" s="146">
        <v>8</v>
      </c>
      <c r="H346" s="146">
        <v>2.6</v>
      </c>
    </row>
    <row r="347" spans="1:10" x14ac:dyDescent="0.3">
      <c r="A347" t="str">
        <f>IF(NOT(D347=""),INDEX(statsNames,MATCH(D347,mapping!Q:Q,0),1),A346)</f>
        <v>BPG</v>
      </c>
      <c r="B347">
        <f>INDEX(mapping!R:R,MATCH(A347,mapping!P:P,0),1)+INDEX(mapping!H:H,MATCH(E347,mapping!F:F,0))</f>
        <v>18008</v>
      </c>
      <c r="E347" s="146" t="s">
        <v>339</v>
      </c>
      <c r="F347" s="146">
        <v>308</v>
      </c>
      <c r="G347" s="146">
        <v>13</v>
      </c>
      <c r="H347" s="146">
        <v>2.5</v>
      </c>
    </row>
    <row r="348" spans="1:10" x14ac:dyDescent="0.3">
      <c r="A348" t="str">
        <f>IF(NOT(D348=""),INDEX(statsNames,MATCH(D348,mapping!Q:Q,0),1),A347)</f>
        <v>BPG</v>
      </c>
      <c r="B348">
        <f>INDEX(mapping!R:R,MATCH(A348,mapping!P:P,0),1)+INDEX(mapping!H:H,MATCH(E348,mapping!F:F,0))</f>
        <v>1008</v>
      </c>
      <c r="E348" s="146" t="s">
        <v>448</v>
      </c>
      <c r="F348" s="146">
        <v>314</v>
      </c>
      <c r="G348" s="146">
        <v>16</v>
      </c>
      <c r="H348" s="146">
        <v>2.4</v>
      </c>
    </row>
    <row r="349" spans="1:10" x14ac:dyDescent="0.3">
      <c r="A349" t="str">
        <f>IF(NOT(D349=""),INDEX(statsNames,MATCH(D349,mapping!Q:Q,0),1),A348)</f>
        <v>BPG</v>
      </c>
      <c r="B349">
        <f>INDEX(mapping!R:R,MATCH(A349,mapping!P:P,0),1)+INDEX(mapping!H:H,MATCH(E349,mapping!F:F,0))</f>
        <v>6108</v>
      </c>
      <c r="E349" s="146" t="s">
        <v>22</v>
      </c>
      <c r="F349" s="146">
        <v>335</v>
      </c>
      <c r="G349" s="146">
        <v>11</v>
      </c>
      <c r="H349" s="146">
        <v>2.2000000000000002</v>
      </c>
    </row>
    <row r="350" spans="1:10" x14ac:dyDescent="0.3">
      <c r="A350" t="str">
        <f>IF(NOT(D350=""),INDEX(statsNames,MATCH(D350,mapping!Q:Q,0),1),A349)</f>
        <v>BPG</v>
      </c>
      <c r="B350">
        <f>INDEX(mapping!R:R,MATCH(A350,mapping!P:P,0),1)+INDEX(mapping!H:H,MATCH(E350,mapping!F:F,0))</f>
        <v>5208</v>
      </c>
      <c r="E350" s="146" t="s">
        <v>12</v>
      </c>
      <c r="F350" s="146">
        <v>344</v>
      </c>
      <c r="G350" s="146">
        <v>17</v>
      </c>
      <c r="H350" s="146">
        <v>2</v>
      </c>
    </row>
    <row r="351" spans="1:10" x14ac:dyDescent="0.3">
      <c r="A351" t="str">
        <f>IF(NOT(D351=""),INDEX(statsNames,MATCH(D351,mapping!Q:Q,0),1),A350)</f>
        <v>EFG%</v>
      </c>
      <c r="B351">
        <f>INDEX(mapping!R:R,MATCH(A351,mapping!P:P,0),1)+INDEX(mapping!H:H,MATCH(E351,mapping!F:F,0))</f>
        <v>17411</v>
      </c>
      <c r="D351" s="146" t="s">
        <v>1492</v>
      </c>
      <c r="E351" s="146" t="s">
        <v>953</v>
      </c>
      <c r="F351" s="146">
        <v>1</v>
      </c>
      <c r="G351" s="146">
        <v>1</v>
      </c>
      <c r="H351" s="146">
        <v>0.61199999999999999</v>
      </c>
      <c r="I351" s="146" t="s">
        <v>953</v>
      </c>
      <c r="J351" s="146">
        <v>0.61199999999999999</v>
      </c>
    </row>
    <row r="352" spans="1:10" x14ac:dyDescent="0.3">
      <c r="A352" t="str">
        <f>IF(NOT(D352=""),INDEX(statsNames,MATCH(D352,mapping!Q:Q,0),1),A351)</f>
        <v>EFG%</v>
      </c>
      <c r="B352">
        <f>INDEX(mapping!R:R,MATCH(A352,mapping!P:P,0),1)+INDEX(mapping!H:H,MATCH(E352,mapping!F:F,0))</f>
        <v>5111</v>
      </c>
      <c r="E352" s="146" t="s">
        <v>104</v>
      </c>
      <c r="F352" s="146">
        <v>2</v>
      </c>
      <c r="G352" s="146">
        <v>1</v>
      </c>
      <c r="H352" s="146">
        <v>0.61199999999999999</v>
      </c>
    </row>
    <row r="353" spans="1:8" x14ac:dyDescent="0.3">
      <c r="A353" t="str">
        <f>IF(NOT(D353=""),INDEX(statsNames,MATCH(D353,mapping!Q:Q,0),1),A352)</f>
        <v>EFG%</v>
      </c>
      <c r="B353">
        <f>INDEX(mapping!R:R,MATCH(A353,mapping!P:P,0),1)+INDEX(mapping!H:H,MATCH(E353,mapping!F:F,0))</f>
        <v>16311</v>
      </c>
      <c r="E353" s="146" t="s">
        <v>209</v>
      </c>
      <c r="F353" s="146">
        <v>4</v>
      </c>
      <c r="G353" s="146">
        <v>1</v>
      </c>
      <c r="H353" s="146">
        <v>0.6</v>
      </c>
    </row>
    <row r="354" spans="1:8" x14ac:dyDescent="0.3">
      <c r="A354" t="str">
        <f>IF(NOT(D354=""),INDEX(statsNames,MATCH(D354,mapping!Q:Q,0),1),A353)</f>
        <v>EFG%</v>
      </c>
      <c r="B354">
        <f>INDEX(mapping!R:R,MATCH(A354,mapping!P:P,0),1)+INDEX(mapping!H:H,MATCH(E354,mapping!F:F,0))</f>
        <v>8211</v>
      </c>
      <c r="E354" s="146" t="s">
        <v>123</v>
      </c>
      <c r="F354" s="146">
        <v>8</v>
      </c>
      <c r="G354" s="146">
        <v>2</v>
      </c>
      <c r="H354" s="146">
        <v>0.58799999999999997</v>
      </c>
    </row>
    <row r="355" spans="1:8" x14ac:dyDescent="0.3">
      <c r="A355" t="str">
        <f>IF(NOT(D355=""),INDEX(statsNames,MATCH(D355,mapping!Q:Q,0),1),A354)</f>
        <v>EFG%</v>
      </c>
      <c r="B355">
        <f>INDEX(mapping!R:R,MATCH(A355,mapping!P:P,0),1)+INDEX(mapping!H:H,MATCH(E355,mapping!F:F,0))</f>
        <v>7611</v>
      </c>
      <c r="E355" s="146" t="s">
        <v>27</v>
      </c>
      <c r="F355" s="146">
        <v>10</v>
      </c>
      <c r="G355" s="146">
        <v>1</v>
      </c>
      <c r="H355" s="146">
        <v>0.58199999999999996</v>
      </c>
    </row>
    <row r="356" spans="1:8" x14ac:dyDescent="0.3">
      <c r="A356" t="str">
        <f>IF(NOT(D356=""),INDEX(statsNames,MATCH(D356,mapping!Q:Q,0),1),A355)</f>
        <v>EFG%</v>
      </c>
      <c r="B356">
        <f>INDEX(mapping!R:R,MATCH(A356,mapping!P:P,0),1)+INDEX(mapping!H:H,MATCH(E356,mapping!F:F,0))</f>
        <v>19411</v>
      </c>
      <c r="E356" s="146" t="s">
        <v>1130</v>
      </c>
      <c r="F356" s="146">
        <v>11</v>
      </c>
      <c r="G356" s="146">
        <v>1</v>
      </c>
      <c r="H356" s="146">
        <v>0.58099999999999996</v>
      </c>
    </row>
    <row r="357" spans="1:8" x14ac:dyDescent="0.3">
      <c r="A357" t="str">
        <f>IF(NOT(D357=""),INDEX(statsNames,MATCH(D357,mapping!Q:Q,0),1),A356)</f>
        <v>EFG%</v>
      </c>
      <c r="B357">
        <f>INDEX(mapping!R:R,MATCH(A357,mapping!P:P,0),1)+INDEX(mapping!H:H,MATCH(E357,mapping!F:F,0))</f>
        <v>3011</v>
      </c>
      <c r="E357" s="146" t="s">
        <v>80</v>
      </c>
      <c r="F357" s="146">
        <v>12</v>
      </c>
      <c r="G357" s="146">
        <v>2</v>
      </c>
      <c r="H357" s="146">
        <v>0.57699999999999996</v>
      </c>
    </row>
    <row r="358" spans="1:8" x14ac:dyDescent="0.3">
      <c r="A358" t="str">
        <f>IF(NOT(D358=""),INDEX(statsNames,MATCH(D358,mapping!Q:Q,0),1),A357)</f>
        <v>EFG%</v>
      </c>
      <c r="B358">
        <f>INDEX(mapping!R:R,MATCH(A358,mapping!P:P,0),1)+INDEX(mapping!H:H,MATCH(E358,mapping!F:F,0))</f>
        <v>1411</v>
      </c>
      <c r="E358" s="146" t="s">
        <v>450</v>
      </c>
      <c r="F358" s="146">
        <v>13</v>
      </c>
      <c r="G358" s="146">
        <v>2</v>
      </c>
      <c r="H358" s="146">
        <v>0.57199999999999995</v>
      </c>
    </row>
    <row r="359" spans="1:8" x14ac:dyDescent="0.3">
      <c r="A359" t="str">
        <f>IF(NOT(D359=""),INDEX(statsNames,MATCH(D359,mapping!Q:Q,0),1),A358)</f>
        <v>EFG%</v>
      </c>
      <c r="B359">
        <f>INDEX(mapping!R:R,MATCH(A359,mapping!P:P,0),1)+INDEX(mapping!H:H,MATCH(E359,mapping!F:F,0))</f>
        <v>12511</v>
      </c>
      <c r="E359" s="146" t="s">
        <v>65</v>
      </c>
      <c r="F359" s="146">
        <v>14</v>
      </c>
      <c r="G359" s="146">
        <v>2</v>
      </c>
      <c r="H359" s="146">
        <v>0.57199999999999995</v>
      </c>
    </row>
    <row r="360" spans="1:8" x14ac:dyDescent="0.3">
      <c r="A360" t="str">
        <f>IF(NOT(D360=""),INDEX(statsNames,MATCH(D360,mapping!Q:Q,0),1),A359)</f>
        <v>EFG%</v>
      </c>
      <c r="B360">
        <f>INDEX(mapping!R:R,MATCH(A360,mapping!P:P,0),1)+INDEX(mapping!H:H,MATCH(E360,mapping!F:F,0))</f>
        <v>5411</v>
      </c>
      <c r="E360" s="146" t="s">
        <v>14</v>
      </c>
      <c r="F360" s="146">
        <v>16</v>
      </c>
      <c r="G360" s="146">
        <v>1</v>
      </c>
      <c r="H360" s="146">
        <v>0.56799999999999995</v>
      </c>
    </row>
    <row r="361" spans="1:8" x14ac:dyDescent="0.3">
      <c r="A361" t="str">
        <f>IF(NOT(D361=""),INDEX(statsNames,MATCH(D361,mapping!Q:Q,0),1),A360)</f>
        <v>EFG%</v>
      </c>
      <c r="B361">
        <f>INDEX(mapping!R:R,MATCH(A361,mapping!P:P,0),1)+INDEX(mapping!H:H,MATCH(E361,mapping!F:F,0))</f>
        <v>19311</v>
      </c>
      <c r="E361" s="146" t="s">
        <v>1030</v>
      </c>
      <c r="F361" s="146">
        <v>17</v>
      </c>
      <c r="G361" s="146">
        <v>2</v>
      </c>
      <c r="H361" s="146">
        <v>0.56699999999999995</v>
      </c>
    </row>
    <row r="362" spans="1:8" x14ac:dyDescent="0.3">
      <c r="A362" t="str">
        <f>IF(NOT(D362=""),INDEX(statsNames,MATCH(D362,mapping!Q:Q,0),1),A361)</f>
        <v>EFG%</v>
      </c>
      <c r="B362">
        <f>INDEX(mapping!R:R,MATCH(A362,mapping!P:P,0),1)+INDEX(mapping!H:H,MATCH(E362,mapping!F:F,0))</f>
        <v>18011</v>
      </c>
      <c r="E362" s="146" t="s">
        <v>339</v>
      </c>
      <c r="F362" s="146">
        <v>18</v>
      </c>
      <c r="G362" s="146">
        <v>1</v>
      </c>
      <c r="H362" s="146">
        <v>0.56599999999999995</v>
      </c>
    </row>
    <row r="363" spans="1:8" x14ac:dyDescent="0.3">
      <c r="A363" t="str">
        <f>IF(NOT(D363=""),INDEX(statsNames,MATCH(D363,mapping!Q:Q,0),1),A362)</f>
        <v>EFG%</v>
      </c>
      <c r="B363">
        <f>INDEX(mapping!R:R,MATCH(A363,mapping!P:P,0),1)+INDEX(mapping!H:H,MATCH(E363,mapping!F:F,0))</f>
        <v>10611</v>
      </c>
      <c r="E363" s="146" t="s">
        <v>361</v>
      </c>
      <c r="F363" s="146">
        <v>19</v>
      </c>
      <c r="G363" s="146">
        <v>1</v>
      </c>
      <c r="H363" s="146">
        <v>0.56599999999999995</v>
      </c>
    </row>
    <row r="364" spans="1:8" x14ac:dyDescent="0.3">
      <c r="A364" t="str">
        <f>IF(NOT(D364=""),INDEX(statsNames,MATCH(D364,mapping!Q:Q,0),1),A363)</f>
        <v>EFG%</v>
      </c>
      <c r="B364">
        <f>INDEX(mapping!R:R,MATCH(A364,mapping!P:P,0),1)+INDEX(mapping!H:H,MATCH(E364,mapping!F:F,0))</f>
        <v>5211</v>
      </c>
      <c r="E364" s="146" t="s">
        <v>12</v>
      </c>
      <c r="F364" s="146">
        <v>20</v>
      </c>
      <c r="G364" s="146">
        <v>3</v>
      </c>
      <c r="H364" s="146">
        <v>0.56599999999999995</v>
      </c>
    </row>
    <row r="365" spans="1:8" x14ac:dyDescent="0.3">
      <c r="A365" t="str">
        <f>IF(NOT(D365=""),INDEX(statsNames,MATCH(D365,mapping!Q:Q,0),1),A364)</f>
        <v>EFG%</v>
      </c>
      <c r="B365">
        <f>INDEX(mapping!R:R,MATCH(A365,mapping!P:P,0),1)+INDEX(mapping!H:H,MATCH(E365,mapping!F:F,0))</f>
        <v>1011</v>
      </c>
      <c r="E365" s="146" t="s">
        <v>448</v>
      </c>
      <c r="F365" s="146">
        <v>21</v>
      </c>
      <c r="G365" s="146">
        <v>4</v>
      </c>
      <c r="H365" s="146">
        <v>0.56499999999999995</v>
      </c>
    </row>
    <row r="366" spans="1:8" x14ac:dyDescent="0.3">
      <c r="A366" t="str">
        <f>IF(NOT(D366=""),INDEX(statsNames,MATCH(D366,mapping!Q:Q,0),1),A365)</f>
        <v>EFG%</v>
      </c>
      <c r="B366">
        <f>INDEX(mapping!R:R,MATCH(A366,mapping!P:P,0),1)+INDEX(mapping!H:H,MATCH(E366,mapping!F:F,0))</f>
        <v>611</v>
      </c>
      <c r="E366" s="146" t="s">
        <v>444</v>
      </c>
      <c r="F366" s="146">
        <v>22</v>
      </c>
      <c r="G366" s="146">
        <v>1</v>
      </c>
      <c r="H366" s="146">
        <v>0.56499999999999995</v>
      </c>
    </row>
    <row r="367" spans="1:8" x14ac:dyDescent="0.3">
      <c r="A367" t="str">
        <f>IF(NOT(D367=""),INDEX(statsNames,MATCH(D367,mapping!Q:Q,0),1),A366)</f>
        <v>EFG%</v>
      </c>
      <c r="B367">
        <f>INDEX(mapping!R:R,MATCH(A367,mapping!P:P,0),1)+INDEX(mapping!H:H,MATCH(E367,mapping!F:F,0))</f>
        <v>13111</v>
      </c>
      <c r="E367" s="146" t="s">
        <v>349</v>
      </c>
      <c r="F367" s="146">
        <v>23</v>
      </c>
      <c r="G367" s="146">
        <v>2</v>
      </c>
      <c r="H367" s="146">
        <v>0.56399999999999995</v>
      </c>
    </row>
    <row r="368" spans="1:8" x14ac:dyDescent="0.3">
      <c r="A368" t="str">
        <f>IF(NOT(D368=""),INDEX(statsNames,MATCH(D368,mapping!Q:Q,0),1),A367)</f>
        <v>EFG%</v>
      </c>
      <c r="B368">
        <f>INDEX(mapping!R:R,MATCH(A368,mapping!P:P,0),1)+INDEX(mapping!H:H,MATCH(E368,mapping!F:F,0))</f>
        <v>4411</v>
      </c>
      <c r="E368" s="146" t="s">
        <v>26</v>
      </c>
      <c r="F368" s="146">
        <v>25</v>
      </c>
      <c r="G368" s="146">
        <v>1</v>
      </c>
      <c r="H368" s="146">
        <v>0.56299999999999994</v>
      </c>
    </row>
    <row r="369" spans="1:8" x14ac:dyDescent="0.3">
      <c r="A369" t="str">
        <f>IF(NOT(D369=""),INDEX(statsNames,MATCH(D369,mapping!Q:Q,0),1),A368)</f>
        <v>EFG%</v>
      </c>
      <c r="B369">
        <f>INDEX(mapping!R:R,MATCH(A369,mapping!P:P,0),1)+INDEX(mapping!H:H,MATCH(E369,mapping!F:F,0))</f>
        <v>8111</v>
      </c>
      <c r="E369" s="146" t="s">
        <v>69</v>
      </c>
      <c r="F369" s="146">
        <v>26</v>
      </c>
      <c r="G369" s="146">
        <v>1</v>
      </c>
      <c r="H369" s="146">
        <v>0.56299999999999994</v>
      </c>
    </row>
    <row r="370" spans="1:8" x14ac:dyDescent="0.3">
      <c r="A370" t="str">
        <f>IF(NOT(D370=""),INDEX(statsNames,MATCH(D370,mapping!Q:Q,0),1),A369)</f>
        <v>EFG%</v>
      </c>
      <c r="B370">
        <f>INDEX(mapping!R:R,MATCH(A370,mapping!P:P,0),1)+INDEX(mapping!H:H,MATCH(E370,mapping!F:F,0))</f>
        <v>7211</v>
      </c>
      <c r="E370" s="146" t="s">
        <v>24</v>
      </c>
      <c r="F370" s="146">
        <v>27</v>
      </c>
      <c r="G370" s="146">
        <v>2</v>
      </c>
      <c r="H370" s="146">
        <v>0.56200000000000006</v>
      </c>
    </row>
    <row r="371" spans="1:8" x14ac:dyDescent="0.3">
      <c r="A371" t="str">
        <f>IF(NOT(D371=""),INDEX(statsNames,MATCH(D371,mapping!Q:Q,0),1),A370)</f>
        <v>EFG%</v>
      </c>
      <c r="B371">
        <f>INDEX(mapping!R:R,MATCH(A371,mapping!P:P,0),1)+INDEX(mapping!H:H,MATCH(E371,mapping!F:F,0))</f>
        <v>9411</v>
      </c>
      <c r="E371" s="146" t="s">
        <v>16</v>
      </c>
      <c r="F371" s="146">
        <v>28</v>
      </c>
      <c r="G371" s="146">
        <v>5</v>
      </c>
      <c r="H371" s="146">
        <v>0.56100000000000005</v>
      </c>
    </row>
    <row r="372" spans="1:8" x14ac:dyDescent="0.3">
      <c r="A372" t="str">
        <f>IF(NOT(D372=""),INDEX(statsNames,MATCH(D372,mapping!Q:Q,0),1),A371)</f>
        <v>EFG%</v>
      </c>
      <c r="B372">
        <f>INDEX(mapping!R:R,MATCH(A372,mapping!P:P,0),1)+INDEX(mapping!H:H,MATCH(E372,mapping!F:F,0))</f>
        <v>17011</v>
      </c>
      <c r="E372" s="146" t="s">
        <v>161</v>
      </c>
      <c r="F372" s="146">
        <v>29</v>
      </c>
      <c r="G372" s="146">
        <v>1</v>
      </c>
      <c r="H372" s="146">
        <v>0.56000000000000005</v>
      </c>
    </row>
    <row r="373" spans="1:8" x14ac:dyDescent="0.3">
      <c r="A373" t="str">
        <f>IF(NOT(D373=""),INDEX(statsNames,MATCH(D373,mapping!Q:Q,0),1),A372)</f>
        <v>EFG%</v>
      </c>
      <c r="B373">
        <f>INDEX(mapping!R:R,MATCH(A373,mapping!P:P,0),1)+INDEX(mapping!H:H,MATCH(E373,mapping!F:F,0))</f>
        <v>10011</v>
      </c>
      <c r="E373" s="146" t="s">
        <v>160</v>
      </c>
      <c r="F373" s="146">
        <v>31</v>
      </c>
      <c r="G373" s="146">
        <v>3</v>
      </c>
      <c r="H373" s="146">
        <v>0.55700000000000005</v>
      </c>
    </row>
    <row r="374" spans="1:8" x14ac:dyDescent="0.3">
      <c r="A374" t="str">
        <f>IF(NOT(D374=""),INDEX(statsNames,MATCH(D374,mapping!Q:Q,0),1),A373)</f>
        <v>EFG%</v>
      </c>
      <c r="B374">
        <f>INDEX(mapping!R:R,MATCH(A374,mapping!P:P,0),1)+INDEX(mapping!H:H,MATCH(E374,mapping!F:F,0))</f>
        <v>111</v>
      </c>
      <c r="E374" s="146" t="s">
        <v>451</v>
      </c>
      <c r="F374" s="146">
        <v>33</v>
      </c>
      <c r="G374" s="146">
        <v>4</v>
      </c>
      <c r="H374" s="146">
        <v>0.55600000000000005</v>
      </c>
    </row>
    <row r="375" spans="1:8" x14ac:dyDescent="0.3">
      <c r="A375" t="str">
        <f>IF(NOT(D375=""),INDEX(statsNames,MATCH(D375,mapping!Q:Q,0),1),A374)</f>
        <v>EFG%</v>
      </c>
      <c r="B375">
        <f>INDEX(mapping!R:R,MATCH(A375,mapping!P:P,0),1)+INDEX(mapping!H:H,MATCH(E375,mapping!F:F,0))</f>
        <v>14411</v>
      </c>
      <c r="E375" s="146" t="s">
        <v>199</v>
      </c>
      <c r="F375" s="146">
        <v>34</v>
      </c>
      <c r="G375" s="146">
        <v>2</v>
      </c>
      <c r="H375" s="146">
        <v>0.55600000000000005</v>
      </c>
    </row>
    <row r="376" spans="1:8" x14ac:dyDescent="0.3">
      <c r="A376" t="str">
        <f>IF(NOT(D376=""),INDEX(statsNames,MATCH(D376,mapping!Q:Q,0),1),A375)</f>
        <v>EFG%</v>
      </c>
      <c r="B376">
        <f>INDEX(mapping!R:R,MATCH(A376,mapping!P:P,0),1)+INDEX(mapping!H:H,MATCH(E376,mapping!F:F,0))</f>
        <v>7311</v>
      </c>
      <c r="E376" s="146" t="s">
        <v>202</v>
      </c>
      <c r="F376" s="146">
        <v>35</v>
      </c>
      <c r="G376" s="146">
        <v>6</v>
      </c>
      <c r="H376" s="146">
        <v>0.55400000000000005</v>
      </c>
    </row>
    <row r="377" spans="1:8" x14ac:dyDescent="0.3">
      <c r="A377" t="str">
        <f>IF(NOT(D377=""),INDEX(statsNames,MATCH(D377,mapping!Q:Q,0),1),A376)</f>
        <v>EFG%</v>
      </c>
      <c r="B377">
        <f>INDEX(mapping!R:R,MATCH(A377,mapping!P:P,0),1)+INDEX(mapping!H:H,MATCH(E377,mapping!F:F,0))</f>
        <v>3711</v>
      </c>
      <c r="E377" s="146" t="s">
        <v>13</v>
      </c>
      <c r="F377" s="146">
        <v>36</v>
      </c>
      <c r="G377" s="146">
        <v>3</v>
      </c>
      <c r="H377" s="146">
        <v>0.55400000000000005</v>
      </c>
    </row>
    <row r="378" spans="1:8" x14ac:dyDescent="0.3">
      <c r="A378" t="str">
        <f>IF(NOT(D378=""),INDEX(statsNames,MATCH(D378,mapping!Q:Q,0),1),A377)</f>
        <v>EFG%</v>
      </c>
      <c r="B378">
        <f>INDEX(mapping!R:R,MATCH(A378,mapping!P:P,0),1)+INDEX(mapping!H:H,MATCH(E378,mapping!F:F,0))</f>
        <v>14111</v>
      </c>
      <c r="E378" s="146" t="s">
        <v>93</v>
      </c>
      <c r="F378" s="146">
        <v>37</v>
      </c>
      <c r="G378" s="146">
        <v>4</v>
      </c>
      <c r="H378" s="146">
        <v>0.55300000000000005</v>
      </c>
    </row>
    <row r="379" spans="1:8" x14ac:dyDescent="0.3">
      <c r="A379" t="str">
        <f>IF(NOT(D379=""),INDEX(statsNames,MATCH(D379,mapping!Q:Q,0),1),A378)</f>
        <v>EFG%</v>
      </c>
      <c r="B379">
        <f>INDEX(mapping!R:R,MATCH(A379,mapping!P:P,0),1)+INDEX(mapping!H:H,MATCH(E379,mapping!F:F,0))</f>
        <v>2311</v>
      </c>
      <c r="E379" s="146" t="s">
        <v>443</v>
      </c>
      <c r="F379" s="146">
        <v>38</v>
      </c>
      <c r="G379" s="146">
        <v>1</v>
      </c>
      <c r="H379" s="146">
        <v>0.55300000000000005</v>
      </c>
    </row>
    <row r="380" spans="1:8" x14ac:dyDescent="0.3">
      <c r="A380" t="str">
        <f>IF(NOT(D380=""),INDEX(statsNames,MATCH(D380,mapping!Q:Q,0),1),A379)</f>
        <v>EFG%</v>
      </c>
      <c r="B380">
        <f>INDEX(mapping!R:R,MATCH(A380,mapping!P:P,0),1)+INDEX(mapping!H:H,MATCH(E380,mapping!F:F,0))</f>
        <v>1911</v>
      </c>
      <c r="E380" s="146" t="s">
        <v>30</v>
      </c>
      <c r="F380" s="146">
        <v>40</v>
      </c>
      <c r="G380" s="146">
        <v>5</v>
      </c>
      <c r="H380" s="146">
        <v>0.55300000000000005</v>
      </c>
    </row>
    <row r="381" spans="1:8" x14ac:dyDescent="0.3">
      <c r="A381" t="str">
        <f>IF(NOT(D381=""),INDEX(statsNames,MATCH(D381,mapping!Q:Q,0),1),A380)</f>
        <v>EFG%</v>
      </c>
      <c r="B381">
        <f>INDEX(mapping!R:R,MATCH(A381,mapping!P:P,0),1)+INDEX(mapping!H:H,MATCH(E381,mapping!F:F,0))</f>
        <v>19511</v>
      </c>
      <c r="E381" s="146" t="s">
        <v>112</v>
      </c>
      <c r="F381" s="146">
        <v>43</v>
      </c>
      <c r="G381" s="146">
        <v>2</v>
      </c>
      <c r="H381" s="146">
        <v>0.55300000000000005</v>
      </c>
    </row>
    <row r="382" spans="1:8" x14ac:dyDescent="0.3">
      <c r="A382" t="str">
        <f>IF(NOT(D382=""),INDEX(statsNames,MATCH(D382,mapping!Q:Q,0),1),A381)</f>
        <v>EFG%</v>
      </c>
      <c r="B382">
        <f>INDEX(mapping!R:R,MATCH(A382,mapping!P:P,0),1)+INDEX(mapping!H:H,MATCH(E382,mapping!F:F,0))</f>
        <v>3811</v>
      </c>
      <c r="E382" s="146" t="s">
        <v>61</v>
      </c>
      <c r="F382" s="146">
        <v>46</v>
      </c>
      <c r="G382" s="146">
        <v>5</v>
      </c>
      <c r="H382" s="146">
        <v>0.55100000000000005</v>
      </c>
    </row>
    <row r="383" spans="1:8" x14ac:dyDescent="0.3">
      <c r="A383" t="str">
        <f>IF(NOT(D383=""),INDEX(statsNames,MATCH(D383,mapping!Q:Q,0),1),A382)</f>
        <v>EFG%</v>
      </c>
      <c r="B383">
        <f>INDEX(mapping!R:R,MATCH(A383,mapping!P:P,0),1)+INDEX(mapping!H:H,MATCH(E383,mapping!F:F,0))</f>
        <v>4311</v>
      </c>
      <c r="E383" s="146" t="s">
        <v>71</v>
      </c>
      <c r="F383" s="146">
        <v>49</v>
      </c>
      <c r="G383" s="146">
        <v>7</v>
      </c>
      <c r="H383" s="146">
        <v>0.55100000000000005</v>
      </c>
    </row>
    <row r="384" spans="1:8" x14ac:dyDescent="0.3">
      <c r="A384" t="str">
        <f>IF(NOT(D384=""),INDEX(statsNames,MATCH(D384,mapping!Q:Q,0),1),A383)</f>
        <v>EFG%</v>
      </c>
      <c r="B384">
        <f>INDEX(mapping!R:R,MATCH(A384,mapping!P:P,0),1)+INDEX(mapping!H:H,MATCH(E384,mapping!F:F,0))</f>
        <v>2911</v>
      </c>
      <c r="E384" s="146" t="s">
        <v>89</v>
      </c>
      <c r="F384" s="146">
        <v>50</v>
      </c>
      <c r="G384" s="146">
        <v>3</v>
      </c>
      <c r="H384" s="146">
        <v>0.55100000000000005</v>
      </c>
    </row>
    <row r="385" spans="1:8" x14ac:dyDescent="0.3">
      <c r="A385" t="str">
        <f>IF(NOT(D385=""),INDEX(statsNames,MATCH(D385,mapping!Q:Q,0),1),A384)</f>
        <v>EFG%</v>
      </c>
      <c r="B385">
        <f>INDEX(mapping!R:R,MATCH(A385,mapping!P:P,0),1)+INDEX(mapping!H:H,MATCH(E385,mapping!F:F,0))</f>
        <v>6711</v>
      </c>
      <c r="E385" s="146" t="s">
        <v>25</v>
      </c>
      <c r="F385" s="146">
        <v>52</v>
      </c>
      <c r="G385" s="146">
        <v>6</v>
      </c>
      <c r="H385" s="146">
        <v>0.55000000000000004</v>
      </c>
    </row>
    <row r="386" spans="1:8" x14ac:dyDescent="0.3">
      <c r="A386" t="str">
        <f>IF(NOT(D386=""),INDEX(statsNames,MATCH(D386,mapping!Q:Q,0),1),A385)</f>
        <v>EFG%</v>
      </c>
      <c r="B386">
        <f>INDEX(mapping!R:R,MATCH(A386,mapping!P:P,0),1)+INDEX(mapping!H:H,MATCH(E386,mapping!F:F,0))</f>
        <v>16511</v>
      </c>
      <c r="E386" s="146" t="s">
        <v>467</v>
      </c>
      <c r="F386" s="146">
        <v>56</v>
      </c>
      <c r="G386" s="146">
        <v>2</v>
      </c>
      <c r="H386" s="146">
        <v>0.54900000000000004</v>
      </c>
    </row>
    <row r="387" spans="1:8" x14ac:dyDescent="0.3">
      <c r="A387" t="str">
        <f>IF(NOT(D387=""),INDEX(statsNames,MATCH(D387,mapping!Q:Q,0),1),A386)</f>
        <v>EFG%</v>
      </c>
      <c r="B387">
        <f>INDEX(mapping!R:R,MATCH(A387,mapping!P:P,0),1)+INDEX(mapping!H:H,MATCH(E387,mapping!F:F,0))</f>
        <v>15111</v>
      </c>
      <c r="E387" s="146" t="s">
        <v>314</v>
      </c>
      <c r="F387" s="146">
        <v>58</v>
      </c>
      <c r="G387" s="146">
        <v>3</v>
      </c>
      <c r="H387" s="146">
        <v>0.54900000000000004</v>
      </c>
    </row>
    <row r="388" spans="1:8" x14ac:dyDescent="0.3">
      <c r="A388" t="str">
        <f>IF(NOT(D388=""),INDEX(statsNames,MATCH(D388,mapping!Q:Q,0),1),A387)</f>
        <v>EFG%</v>
      </c>
      <c r="B388">
        <f>INDEX(mapping!R:R,MATCH(A388,mapping!P:P,0),1)+INDEX(mapping!H:H,MATCH(E388,mapping!F:F,0))</f>
        <v>16611</v>
      </c>
      <c r="E388" s="146" t="s">
        <v>884</v>
      </c>
      <c r="F388" s="146">
        <v>61</v>
      </c>
      <c r="G388" s="146">
        <v>2</v>
      </c>
      <c r="H388" s="146">
        <v>0.54800000000000004</v>
      </c>
    </row>
    <row r="389" spans="1:8" x14ac:dyDescent="0.3">
      <c r="A389" t="str">
        <f>IF(NOT(D389=""),INDEX(statsNames,MATCH(D389,mapping!Q:Q,0),1),A388)</f>
        <v>EFG%</v>
      </c>
      <c r="B389">
        <f>INDEX(mapping!R:R,MATCH(A389,mapping!P:P,0),1)+INDEX(mapping!H:H,MATCH(E389,mapping!F:F,0))</f>
        <v>2711</v>
      </c>
      <c r="E389" s="146" t="s">
        <v>134</v>
      </c>
      <c r="F389" s="146">
        <v>64</v>
      </c>
      <c r="G389" s="146">
        <v>4</v>
      </c>
      <c r="H389" s="146">
        <v>0.54700000000000004</v>
      </c>
    </row>
    <row r="390" spans="1:8" x14ac:dyDescent="0.3">
      <c r="A390" t="str">
        <f>IF(NOT(D390=""),INDEX(statsNames,MATCH(D390,mapping!Q:Q,0),1),A389)</f>
        <v>EFG%</v>
      </c>
      <c r="B390">
        <f>INDEX(mapping!R:R,MATCH(A390,mapping!P:P,0),1)+INDEX(mapping!H:H,MATCH(E390,mapping!F:F,0))</f>
        <v>2611</v>
      </c>
      <c r="E390" s="146" t="s">
        <v>38</v>
      </c>
      <c r="F390" s="146">
        <v>66</v>
      </c>
      <c r="G390" s="146">
        <v>6</v>
      </c>
      <c r="H390" s="146">
        <v>0.54600000000000004</v>
      </c>
    </row>
    <row r="391" spans="1:8" x14ac:dyDescent="0.3">
      <c r="A391" t="str">
        <f>IF(NOT(D391=""),INDEX(statsNames,MATCH(D391,mapping!Q:Q,0),1),A390)</f>
        <v>EFG%</v>
      </c>
      <c r="B391">
        <f>INDEX(mapping!R:R,MATCH(A391,mapping!P:P,0),1)+INDEX(mapping!H:H,MATCH(E391,mapping!F:F,0))</f>
        <v>17811</v>
      </c>
      <c r="E391" s="146" t="s">
        <v>200</v>
      </c>
      <c r="F391" s="146">
        <v>67</v>
      </c>
      <c r="G391" s="146">
        <v>3</v>
      </c>
      <c r="H391" s="146">
        <v>0.54600000000000004</v>
      </c>
    </row>
    <row r="392" spans="1:8" x14ac:dyDescent="0.3">
      <c r="A392" t="str">
        <f>IF(NOT(D392=""),INDEX(statsNames,MATCH(D392,mapping!Q:Q,0),1),A391)</f>
        <v>EFG%</v>
      </c>
      <c r="B392">
        <f>INDEX(mapping!R:R,MATCH(A392,mapping!P:P,0),1)+INDEX(mapping!H:H,MATCH(E392,mapping!F:F,0))</f>
        <v>13911</v>
      </c>
      <c r="E392" s="146" t="s">
        <v>219</v>
      </c>
      <c r="F392" s="146">
        <v>68</v>
      </c>
      <c r="G392" s="146">
        <v>7</v>
      </c>
      <c r="H392" s="146">
        <v>0.54600000000000004</v>
      </c>
    </row>
    <row r="393" spans="1:8" x14ac:dyDescent="0.3">
      <c r="A393" t="str">
        <f>IF(NOT(D393=""),INDEX(statsNames,MATCH(D393,mapping!Q:Q,0),1),A392)</f>
        <v>EFG%</v>
      </c>
      <c r="B393">
        <f>INDEX(mapping!R:R,MATCH(A393,mapping!P:P,0),1)+INDEX(mapping!H:H,MATCH(E393,mapping!F:F,0))</f>
        <v>4911</v>
      </c>
      <c r="E393" s="146" t="s">
        <v>17</v>
      </c>
      <c r="F393" s="146">
        <v>69</v>
      </c>
      <c r="G393" s="146">
        <v>7</v>
      </c>
      <c r="H393" s="146">
        <v>0.54600000000000004</v>
      </c>
    </row>
    <row r="394" spans="1:8" x14ac:dyDescent="0.3">
      <c r="A394" t="str">
        <f>IF(NOT(D394=""),INDEX(statsNames,MATCH(D394,mapping!Q:Q,0),1),A393)</f>
        <v>EFG%</v>
      </c>
      <c r="B394">
        <f>INDEX(mapping!R:R,MATCH(A394,mapping!P:P,0),1)+INDEX(mapping!H:H,MATCH(E394,mapping!F:F,0))</f>
        <v>16911</v>
      </c>
      <c r="E394" s="146" t="s">
        <v>480</v>
      </c>
      <c r="F394" s="146">
        <v>70</v>
      </c>
      <c r="G394" s="146">
        <v>3</v>
      </c>
      <c r="H394" s="146">
        <v>0.54500000000000004</v>
      </c>
    </row>
    <row r="395" spans="1:8" x14ac:dyDescent="0.3">
      <c r="A395" t="str">
        <f>IF(NOT(D395=""),INDEX(statsNames,MATCH(D395,mapping!Q:Q,0),1),A394)</f>
        <v>EFG%</v>
      </c>
      <c r="B395">
        <f>INDEX(mapping!R:R,MATCH(A395,mapping!P:P,0),1)+INDEX(mapping!H:H,MATCH(E395,mapping!F:F,0))</f>
        <v>4211</v>
      </c>
      <c r="E395" s="146" t="s">
        <v>81</v>
      </c>
      <c r="F395" s="146">
        <v>71</v>
      </c>
      <c r="G395" s="146">
        <v>8</v>
      </c>
      <c r="H395" s="146">
        <v>0.54500000000000004</v>
      </c>
    </row>
    <row r="396" spans="1:8" x14ac:dyDescent="0.3">
      <c r="A396" t="str">
        <f>IF(NOT(D396=""),INDEX(statsNames,MATCH(D396,mapping!Q:Q,0),1),A395)</f>
        <v>EFG%</v>
      </c>
      <c r="B396">
        <f>INDEX(mapping!R:R,MATCH(A396,mapping!P:P,0),1)+INDEX(mapping!H:H,MATCH(E396,mapping!F:F,0))</f>
        <v>18711</v>
      </c>
      <c r="E396" s="146" t="s">
        <v>300</v>
      </c>
      <c r="F396" s="146">
        <v>75</v>
      </c>
      <c r="G396" s="146">
        <v>1</v>
      </c>
      <c r="H396" s="146">
        <v>0.54200000000000004</v>
      </c>
    </row>
    <row r="397" spans="1:8" x14ac:dyDescent="0.3">
      <c r="A397" t="str">
        <f>IF(NOT(D397=""),INDEX(statsNames,MATCH(D397,mapping!Q:Q,0),1),A396)</f>
        <v>EFG%</v>
      </c>
      <c r="B397">
        <f>INDEX(mapping!R:R,MATCH(A397,mapping!P:P,0),1)+INDEX(mapping!H:H,MATCH(E397,mapping!F:F,0))</f>
        <v>12211</v>
      </c>
      <c r="E397" s="146" t="s">
        <v>110</v>
      </c>
      <c r="F397" s="146">
        <v>78</v>
      </c>
      <c r="G397" s="146">
        <v>3</v>
      </c>
      <c r="H397" s="146">
        <v>0.54200000000000004</v>
      </c>
    </row>
    <row r="398" spans="1:8" x14ac:dyDescent="0.3">
      <c r="A398" t="str">
        <f>IF(NOT(D398=""),INDEX(statsNames,MATCH(D398,mapping!Q:Q,0),1),A397)</f>
        <v>EFG%</v>
      </c>
      <c r="B398">
        <f>INDEX(mapping!R:R,MATCH(A398,mapping!P:P,0),1)+INDEX(mapping!H:H,MATCH(E398,mapping!F:F,0))</f>
        <v>3611</v>
      </c>
      <c r="E398" s="146" t="s">
        <v>90</v>
      </c>
      <c r="F398" s="146">
        <v>79</v>
      </c>
      <c r="G398" s="146">
        <v>8</v>
      </c>
      <c r="H398" s="146">
        <v>0.54200000000000004</v>
      </c>
    </row>
    <row r="399" spans="1:8" x14ac:dyDescent="0.3">
      <c r="A399" t="str">
        <f>IF(NOT(D399=""),INDEX(statsNames,MATCH(D399,mapping!Q:Q,0),1),A398)</f>
        <v>EFG%</v>
      </c>
      <c r="B399">
        <f>INDEX(mapping!R:R,MATCH(A399,mapping!P:P,0),1)+INDEX(mapping!H:H,MATCH(E399,mapping!F:F,0))</f>
        <v>9011</v>
      </c>
      <c r="E399" s="146" t="s">
        <v>21</v>
      </c>
      <c r="F399" s="146">
        <v>83</v>
      </c>
      <c r="G399" s="146">
        <v>10</v>
      </c>
      <c r="H399" s="146">
        <v>0.53900000000000003</v>
      </c>
    </row>
    <row r="400" spans="1:8" x14ac:dyDescent="0.3">
      <c r="A400" t="str">
        <f>IF(NOT(D400=""),INDEX(statsNames,MATCH(D400,mapping!Q:Q,0),1),A399)</f>
        <v>EFG%</v>
      </c>
      <c r="B400">
        <f>INDEX(mapping!R:R,MATCH(A400,mapping!P:P,0),1)+INDEX(mapping!H:H,MATCH(E400,mapping!F:F,0))</f>
        <v>7911</v>
      </c>
      <c r="E400" s="146" t="s">
        <v>118</v>
      </c>
      <c r="F400" s="146">
        <v>84</v>
      </c>
      <c r="G400" s="146">
        <v>2</v>
      </c>
      <c r="H400" s="146">
        <v>0.53900000000000003</v>
      </c>
    </row>
    <row r="401" spans="1:8" x14ac:dyDescent="0.3">
      <c r="A401" t="str">
        <f>IF(NOT(D401=""),INDEX(statsNames,MATCH(D401,mapping!Q:Q,0),1),A400)</f>
        <v>EFG%</v>
      </c>
      <c r="B401">
        <f>INDEX(mapping!R:R,MATCH(A401,mapping!P:P,0),1)+INDEX(mapping!H:H,MATCH(E401,mapping!F:F,0))</f>
        <v>4711</v>
      </c>
      <c r="E401" s="146" t="s">
        <v>87</v>
      </c>
      <c r="F401" s="146">
        <v>89</v>
      </c>
      <c r="G401" s="146">
        <v>3</v>
      </c>
      <c r="H401" s="146">
        <v>0.53800000000000003</v>
      </c>
    </row>
    <row r="402" spans="1:8" x14ac:dyDescent="0.3">
      <c r="A402" t="str">
        <f>IF(NOT(D402=""),INDEX(statsNames,MATCH(D402,mapping!Q:Q,0),1),A401)</f>
        <v>EFG%</v>
      </c>
      <c r="B402">
        <f>INDEX(mapping!R:R,MATCH(A402,mapping!P:P,0),1)+INDEX(mapping!H:H,MATCH(E402,mapping!F:F,0))</f>
        <v>6111</v>
      </c>
      <c r="E402" s="146" t="s">
        <v>22</v>
      </c>
      <c r="F402" s="146">
        <v>90</v>
      </c>
      <c r="G402" s="146">
        <v>3</v>
      </c>
      <c r="H402" s="146">
        <v>0.53700000000000003</v>
      </c>
    </row>
    <row r="403" spans="1:8" x14ac:dyDescent="0.3">
      <c r="A403" t="str">
        <f>IF(NOT(D403=""),INDEX(statsNames,MATCH(D403,mapping!Q:Q,0),1),A402)</f>
        <v>EFG%</v>
      </c>
      <c r="B403">
        <f>INDEX(mapping!R:R,MATCH(A403,mapping!P:P,0),1)+INDEX(mapping!H:H,MATCH(E403,mapping!F:F,0))</f>
        <v>911</v>
      </c>
      <c r="E403" s="146" t="s">
        <v>460</v>
      </c>
      <c r="F403" s="146">
        <v>96</v>
      </c>
      <c r="G403" s="146">
        <v>11</v>
      </c>
      <c r="H403" s="146">
        <v>0.53600000000000003</v>
      </c>
    </row>
    <row r="404" spans="1:8" x14ac:dyDescent="0.3">
      <c r="A404" t="str">
        <f>IF(NOT(D404=""),INDEX(statsNames,MATCH(D404,mapping!Q:Q,0),1),A403)</f>
        <v>EFG%</v>
      </c>
      <c r="B404">
        <f>INDEX(mapping!R:R,MATCH(A404,mapping!P:P,0),1)+INDEX(mapping!H:H,MATCH(E404,mapping!F:F,0))</f>
        <v>5711</v>
      </c>
      <c r="E404" s="146" t="s">
        <v>92</v>
      </c>
      <c r="F404" s="146">
        <v>98</v>
      </c>
      <c r="G404" s="146">
        <v>9</v>
      </c>
      <c r="H404" s="146">
        <v>0.53500000000000003</v>
      </c>
    </row>
    <row r="405" spans="1:8" x14ac:dyDescent="0.3">
      <c r="A405" t="str">
        <f>IF(NOT(D405=""),INDEX(statsNames,MATCH(D405,mapping!Q:Q,0),1),A404)</f>
        <v>EFG%</v>
      </c>
      <c r="B405">
        <f>INDEX(mapping!R:R,MATCH(A405,mapping!P:P,0),1)+INDEX(mapping!H:H,MATCH(E405,mapping!F:F,0))</f>
        <v>19911</v>
      </c>
      <c r="E405" s="146" t="s">
        <v>342</v>
      </c>
      <c r="F405" s="146">
        <v>103</v>
      </c>
      <c r="G405" s="146">
        <v>4</v>
      </c>
      <c r="H405" s="146">
        <v>0.53400000000000003</v>
      </c>
    </row>
    <row r="406" spans="1:8" x14ac:dyDescent="0.3">
      <c r="A406" t="str">
        <f>IF(NOT(D406=""),INDEX(statsNames,MATCH(D406,mapping!Q:Q,0),1),A405)</f>
        <v>EFG%</v>
      </c>
      <c r="B406">
        <f>INDEX(mapping!R:R,MATCH(A406,mapping!P:P,0),1)+INDEX(mapping!H:H,MATCH(E406,mapping!F:F,0))</f>
        <v>17511</v>
      </c>
      <c r="E406" s="146" t="s">
        <v>399</v>
      </c>
      <c r="F406" s="146">
        <v>106</v>
      </c>
      <c r="G406" s="146">
        <v>2</v>
      </c>
      <c r="H406" s="146">
        <v>0.53300000000000003</v>
      </c>
    </row>
    <row r="407" spans="1:8" x14ac:dyDescent="0.3">
      <c r="A407" t="str">
        <f>IF(NOT(D407=""),INDEX(statsNames,MATCH(D407,mapping!Q:Q,0),1),A406)</f>
        <v>EFG%</v>
      </c>
      <c r="B407">
        <f>INDEX(mapping!R:R,MATCH(A407,mapping!P:P,0),1)+INDEX(mapping!H:H,MATCH(E407,mapping!F:F,0))</f>
        <v>1211</v>
      </c>
      <c r="E407" s="146" t="s">
        <v>449</v>
      </c>
      <c r="F407" s="146">
        <v>113</v>
      </c>
      <c r="G407" s="146">
        <v>5</v>
      </c>
      <c r="H407" s="146">
        <v>0.53200000000000003</v>
      </c>
    </row>
    <row r="408" spans="1:8" x14ac:dyDescent="0.3">
      <c r="A408" t="str">
        <f>IF(NOT(D408=""),INDEX(statsNames,MATCH(D408,mapping!Q:Q,0),1),A407)</f>
        <v>EFG%</v>
      </c>
      <c r="B408">
        <f>INDEX(mapping!R:R,MATCH(A408,mapping!P:P,0),1)+INDEX(mapping!H:H,MATCH(E408,mapping!F:F,0))</f>
        <v>2511</v>
      </c>
      <c r="E408" s="146" t="s">
        <v>475</v>
      </c>
      <c r="F408" s="146">
        <v>114</v>
      </c>
      <c r="G408" s="146">
        <v>4</v>
      </c>
      <c r="H408" s="146">
        <v>0.53200000000000003</v>
      </c>
    </row>
    <row r="409" spans="1:8" x14ac:dyDescent="0.3">
      <c r="A409" t="str">
        <f>IF(NOT(D409=""),INDEX(statsNames,MATCH(D409,mapping!Q:Q,0),1),A408)</f>
        <v>EFG%</v>
      </c>
      <c r="B409">
        <f>INDEX(mapping!R:R,MATCH(A409,mapping!P:P,0),1)+INDEX(mapping!H:H,MATCH(E409,mapping!F:F,0))</f>
        <v>5511</v>
      </c>
      <c r="E409" s="146" t="s">
        <v>18</v>
      </c>
      <c r="F409" s="146">
        <v>118</v>
      </c>
      <c r="G409" s="146">
        <v>10</v>
      </c>
      <c r="H409" s="146">
        <v>0.53100000000000003</v>
      </c>
    </row>
    <row r="410" spans="1:8" x14ac:dyDescent="0.3">
      <c r="A410" t="str">
        <f>IF(NOT(D410=""),INDEX(statsNames,MATCH(D410,mapping!Q:Q,0),1),A409)</f>
        <v>EFG%</v>
      </c>
      <c r="B410">
        <f>INDEX(mapping!R:R,MATCH(A410,mapping!P:P,0),1)+INDEX(mapping!H:H,MATCH(E410,mapping!F:F,0))</f>
        <v>9211</v>
      </c>
      <c r="E410" s="146" t="s">
        <v>101</v>
      </c>
      <c r="F410" s="146">
        <v>131</v>
      </c>
      <c r="G410" s="146">
        <v>8</v>
      </c>
      <c r="H410" s="146">
        <v>0.52800000000000002</v>
      </c>
    </row>
    <row r="411" spans="1:8" x14ac:dyDescent="0.3">
      <c r="A411" t="str">
        <f>IF(NOT(D411=""),INDEX(statsNames,MATCH(D411,mapping!Q:Q,0),1),A410)</f>
        <v>EFG%</v>
      </c>
      <c r="B411">
        <f>INDEX(mapping!R:R,MATCH(A411,mapping!P:P,0),1)+INDEX(mapping!H:H,MATCH(E411,mapping!F:F,0))</f>
        <v>4011</v>
      </c>
      <c r="E411" s="146" t="s">
        <v>105</v>
      </c>
      <c r="F411" s="146">
        <v>139</v>
      </c>
      <c r="G411" s="146">
        <v>8</v>
      </c>
      <c r="H411" s="146">
        <v>0.52600000000000002</v>
      </c>
    </row>
    <row r="412" spans="1:8" x14ac:dyDescent="0.3">
      <c r="A412" t="str">
        <f>IF(NOT(D412=""),INDEX(statsNames,MATCH(D412,mapping!Q:Q,0),1),A411)</f>
        <v>EFG%</v>
      </c>
      <c r="B412">
        <f>INDEX(mapping!R:R,MATCH(A412,mapping!P:P,0),1)+INDEX(mapping!H:H,MATCH(E412,mapping!F:F,0))</f>
        <v>15711</v>
      </c>
      <c r="E412" s="146" t="s">
        <v>230</v>
      </c>
      <c r="F412" s="146">
        <v>146</v>
      </c>
      <c r="G412" s="146">
        <v>5</v>
      </c>
      <c r="H412" s="146">
        <v>0.52600000000000002</v>
      </c>
    </row>
    <row r="413" spans="1:8" x14ac:dyDescent="0.3">
      <c r="A413" t="str">
        <f>IF(NOT(D413=""),INDEX(statsNames,MATCH(D413,mapping!Q:Q,0),1),A412)</f>
        <v>EFG%</v>
      </c>
      <c r="B413">
        <f>INDEX(mapping!R:R,MATCH(A413,mapping!P:P,0),1)+INDEX(mapping!H:H,MATCH(E413,mapping!F:F,0))</f>
        <v>4511</v>
      </c>
      <c r="E413" s="146" t="s">
        <v>41</v>
      </c>
      <c r="F413" s="146">
        <v>156</v>
      </c>
      <c r="G413" s="146">
        <v>12</v>
      </c>
      <c r="H413" s="146">
        <v>0.52300000000000002</v>
      </c>
    </row>
    <row r="414" spans="1:8" x14ac:dyDescent="0.3">
      <c r="A414" t="str">
        <f>IF(NOT(D414=""),INDEX(statsNames,MATCH(D414,mapping!Q:Q,0),1),A413)</f>
        <v>EFG%</v>
      </c>
      <c r="B414">
        <f>INDEX(mapping!R:R,MATCH(A414,mapping!P:P,0),1)+INDEX(mapping!H:H,MATCH(E414,mapping!F:F,0))</f>
        <v>211</v>
      </c>
      <c r="E414" s="146" t="s">
        <v>440</v>
      </c>
      <c r="F414" s="146">
        <v>157</v>
      </c>
      <c r="G414" s="146">
        <v>2</v>
      </c>
      <c r="H414" s="146">
        <v>0.52300000000000002</v>
      </c>
    </row>
    <row r="415" spans="1:8" x14ac:dyDescent="0.3">
      <c r="A415" t="str">
        <f>IF(NOT(D415=""),INDEX(statsNames,MATCH(D415,mapping!Q:Q,0),1),A414)</f>
        <v>EFG%</v>
      </c>
      <c r="B415">
        <f>INDEX(mapping!R:R,MATCH(A415,mapping!P:P,0),1)+INDEX(mapping!H:H,MATCH(E415,mapping!F:F,0))</f>
        <v>17311</v>
      </c>
      <c r="E415" s="146" t="s">
        <v>229</v>
      </c>
      <c r="F415" s="146">
        <v>161</v>
      </c>
      <c r="G415" s="146">
        <v>4</v>
      </c>
      <c r="H415" s="146">
        <v>0.52200000000000002</v>
      </c>
    </row>
    <row r="416" spans="1:8" x14ac:dyDescent="0.3">
      <c r="A416" t="str">
        <f>IF(NOT(D416=""),INDEX(statsNames,MATCH(D416,mapping!Q:Q,0),1),A415)</f>
        <v>EFG%</v>
      </c>
      <c r="B416">
        <f>INDEX(mapping!R:R,MATCH(A416,mapping!P:P,0),1)+INDEX(mapping!H:H,MATCH(E416,mapping!F:F,0))</f>
        <v>7111</v>
      </c>
      <c r="E416" s="146" t="s">
        <v>75</v>
      </c>
      <c r="F416" s="146">
        <v>162</v>
      </c>
      <c r="G416" s="146">
        <v>13</v>
      </c>
      <c r="H416" s="146">
        <v>0.52200000000000002</v>
      </c>
    </row>
    <row r="417" spans="1:8" x14ac:dyDescent="0.3">
      <c r="A417" t="str">
        <f>IF(NOT(D417=""),INDEX(statsNames,MATCH(D417,mapping!Q:Q,0),1),A416)</f>
        <v>EFG%</v>
      </c>
      <c r="B417">
        <f>INDEX(mapping!R:R,MATCH(A417,mapping!P:P,0),1)+INDEX(mapping!H:H,MATCH(E417,mapping!F:F,0))</f>
        <v>6011</v>
      </c>
      <c r="E417" s="146" t="s">
        <v>119</v>
      </c>
      <c r="F417" s="146">
        <v>164</v>
      </c>
      <c r="G417" s="146">
        <v>4</v>
      </c>
      <c r="H417" s="146">
        <v>0.52200000000000002</v>
      </c>
    </row>
    <row r="418" spans="1:8" x14ac:dyDescent="0.3">
      <c r="A418" t="str">
        <f>IF(NOT(D418=""),INDEX(statsNames,MATCH(D418,mapping!Q:Q,0),1),A417)</f>
        <v>EFG%</v>
      </c>
      <c r="B418">
        <f>INDEX(mapping!R:R,MATCH(A418,mapping!P:P,0),1)+INDEX(mapping!H:H,MATCH(E418,mapping!F:F,0))</f>
        <v>18611</v>
      </c>
      <c r="E418" s="146" t="s">
        <v>1085</v>
      </c>
      <c r="F418" s="146">
        <v>166</v>
      </c>
      <c r="G418" s="146">
        <v>3</v>
      </c>
      <c r="H418" s="146">
        <v>0.52100000000000002</v>
      </c>
    </row>
    <row r="419" spans="1:8" x14ac:dyDescent="0.3">
      <c r="A419" t="str">
        <f>IF(NOT(D419=""),INDEX(statsNames,MATCH(D419,mapping!Q:Q,0),1),A418)</f>
        <v>EFG%</v>
      </c>
      <c r="B419">
        <f>INDEX(mapping!R:R,MATCH(A419,mapping!P:P,0),1)+INDEX(mapping!H:H,MATCH(E419,mapping!F:F,0))</f>
        <v>2811</v>
      </c>
      <c r="E419" s="146" t="s">
        <v>37</v>
      </c>
      <c r="F419" s="146">
        <v>168</v>
      </c>
      <c r="G419" s="146">
        <v>9</v>
      </c>
      <c r="H419" s="146">
        <v>0.52100000000000002</v>
      </c>
    </row>
    <row r="420" spans="1:8" x14ac:dyDescent="0.3">
      <c r="A420" t="str">
        <f>IF(NOT(D420=""),INDEX(statsNames,MATCH(D420,mapping!Q:Q,0),1),A419)</f>
        <v>EFG%</v>
      </c>
      <c r="B420">
        <f>INDEX(mapping!R:R,MATCH(A420,mapping!P:P,0),1)+INDEX(mapping!H:H,MATCH(E420,mapping!F:F,0))</f>
        <v>17211</v>
      </c>
      <c r="E420" s="146" t="s">
        <v>320</v>
      </c>
      <c r="F420" s="146">
        <v>176</v>
      </c>
      <c r="G420" s="146">
        <v>14</v>
      </c>
      <c r="H420" s="146">
        <v>0.52</v>
      </c>
    </row>
    <row r="421" spans="1:8" x14ac:dyDescent="0.3">
      <c r="A421" t="str">
        <f>IF(NOT(D421=""),INDEX(statsNames,MATCH(D421,mapping!Q:Q,0),1),A420)</f>
        <v>EFG%</v>
      </c>
      <c r="B421">
        <f>INDEX(mapping!R:R,MATCH(A421,mapping!P:P,0),1)+INDEX(mapping!H:H,MATCH(E421,mapping!F:F,0))</f>
        <v>8811</v>
      </c>
      <c r="E421" s="146" t="s">
        <v>163</v>
      </c>
      <c r="F421" s="146">
        <v>185</v>
      </c>
      <c r="G421" s="146">
        <v>1</v>
      </c>
      <c r="H421" s="146">
        <v>0.51700000000000002</v>
      </c>
    </row>
    <row r="422" spans="1:8" x14ac:dyDescent="0.3">
      <c r="A422" t="str">
        <f>IF(NOT(D422=""),INDEX(statsNames,MATCH(D422,mapping!Q:Q,0),1),A421)</f>
        <v>EFG%</v>
      </c>
      <c r="B422">
        <f>INDEX(mapping!R:R,MATCH(A422,mapping!P:P,0),1)+INDEX(mapping!H:H,MATCH(E422,mapping!F:F,0))</f>
        <v>8711</v>
      </c>
      <c r="E422" s="146" t="s">
        <v>205</v>
      </c>
      <c r="F422" s="146">
        <v>187</v>
      </c>
      <c r="G422" s="146">
        <v>15</v>
      </c>
      <c r="H422" s="146">
        <v>0.51700000000000002</v>
      </c>
    </row>
    <row r="423" spans="1:8" x14ac:dyDescent="0.3">
      <c r="A423" t="str">
        <f>IF(NOT(D423=""),INDEX(statsNames,MATCH(D423,mapping!Q:Q,0),1),A422)</f>
        <v>EFG%</v>
      </c>
      <c r="B423">
        <f>INDEX(mapping!R:R,MATCH(A423,mapping!P:P,0),1)+INDEX(mapping!H:H,MATCH(E423,mapping!F:F,0))</f>
        <v>17911</v>
      </c>
      <c r="E423" s="146" t="s">
        <v>459</v>
      </c>
      <c r="F423" s="146">
        <v>191</v>
      </c>
      <c r="G423" s="146">
        <v>9</v>
      </c>
      <c r="H423" s="146">
        <v>0.51700000000000002</v>
      </c>
    </row>
    <row r="424" spans="1:8" x14ac:dyDescent="0.3">
      <c r="A424" t="str">
        <f>IF(NOT(D424=""),INDEX(statsNames,MATCH(D424,mapping!Q:Q,0),1),A423)</f>
        <v>EFG%</v>
      </c>
      <c r="B424">
        <f>INDEX(mapping!R:R,MATCH(A424,mapping!P:P,0),1)+INDEX(mapping!H:H,MATCH(E424,mapping!F:F,0))</f>
        <v>18211</v>
      </c>
      <c r="E424" s="146" t="s">
        <v>1113</v>
      </c>
      <c r="F424" s="146">
        <v>193</v>
      </c>
      <c r="G424" s="146">
        <v>1</v>
      </c>
      <c r="H424" s="146">
        <v>0.51600000000000001</v>
      </c>
    </row>
    <row r="425" spans="1:8" x14ac:dyDescent="0.3">
      <c r="A425" t="str">
        <f>IF(NOT(D425=""),INDEX(statsNames,MATCH(D425,mapping!Q:Q,0),1),A424)</f>
        <v>EFG%</v>
      </c>
      <c r="B425">
        <f>INDEX(mapping!R:R,MATCH(A425,mapping!P:P,0),1)+INDEX(mapping!H:H,MATCH(E425,mapping!F:F,0))</f>
        <v>3911</v>
      </c>
      <c r="E425" s="146" t="s">
        <v>19</v>
      </c>
      <c r="F425" s="146">
        <v>194</v>
      </c>
      <c r="G425" s="146">
        <v>12</v>
      </c>
      <c r="H425" s="146">
        <v>0.51600000000000001</v>
      </c>
    </row>
    <row r="426" spans="1:8" x14ac:dyDescent="0.3">
      <c r="A426" t="str">
        <f>IF(NOT(D426=""),INDEX(statsNames,MATCH(D426,mapping!Q:Q,0),1),A425)</f>
        <v>EFG%</v>
      </c>
      <c r="B426">
        <f>INDEX(mapping!R:R,MATCH(A426,mapping!P:P,0),1)+INDEX(mapping!H:H,MATCH(E426,mapping!F:F,0))</f>
        <v>3511</v>
      </c>
      <c r="E426" s="146" t="s">
        <v>29</v>
      </c>
      <c r="F426" s="146">
        <v>195</v>
      </c>
      <c r="G426" s="146">
        <v>13</v>
      </c>
      <c r="H426" s="146">
        <v>0.51600000000000001</v>
      </c>
    </row>
    <row r="427" spans="1:8" x14ac:dyDescent="0.3">
      <c r="A427" t="str">
        <f>IF(NOT(D427=""),INDEX(statsNames,MATCH(D427,mapping!Q:Q,0),1),A426)</f>
        <v>EFG%</v>
      </c>
      <c r="B427">
        <f>INDEX(mapping!R:R,MATCH(A427,mapping!P:P,0),1)+INDEX(mapping!H:H,MATCH(E427,mapping!F:F,0))</f>
        <v>11211</v>
      </c>
      <c r="E427" s="146" t="s">
        <v>503</v>
      </c>
      <c r="F427" s="146">
        <v>201</v>
      </c>
      <c r="G427" s="146">
        <v>4</v>
      </c>
      <c r="H427" s="146">
        <v>0.51400000000000001</v>
      </c>
    </row>
    <row r="428" spans="1:8" x14ac:dyDescent="0.3">
      <c r="A428" t="str">
        <f>IF(NOT(D428=""),INDEX(statsNames,MATCH(D428,mapping!Q:Q,0),1),A427)</f>
        <v>EFG%</v>
      </c>
      <c r="B428">
        <f>INDEX(mapping!R:R,MATCH(A428,mapping!P:P,0),1)+INDEX(mapping!H:H,MATCH(E428,mapping!F:F,0))</f>
        <v>7011</v>
      </c>
      <c r="E428" s="146" t="s">
        <v>203</v>
      </c>
      <c r="F428" s="146">
        <v>211</v>
      </c>
      <c r="G428" s="146">
        <v>8</v>
      </c>
      <c r="H428" s="146">
        <v>0.51200000000000001</v>
      </c>
    </row>
    <row r="429" spans="1:8" x14ac:dyDescent="0.3">
      <c r="A429" t="str">
        <f>IF(NOT(D429=""),INDEX(statsNames,MATCH(D429,mapping!Q:Q,0),1),A428)</f>
        <v>EFG%</v>
      </c>
      <c r="B429">
        <f>INDEX(mapping!R:R,MATCH(A429,mapping!P:P,0),1)+INDEX(mapping!H:H,MATCH(E429,mapping!F:F,0))</f>
        <v>13311</v>
      </c>
      <c r="E429" s="146" t="s">
        <v>76</v>
      </c>
      <c r="F429" s="146">
        <v>213</v>
      </c>
      <c r="G429" s="146">
        <v>13</v>
      </c>
      <c r="H429" s="146">
        <v>0.51100000000000001</v>
      </c>
    </row>
    <row r="430" spans="1:8" x14ac:dyDescent="0.3">
      <c r="A430" t="str">
        <f>IF(NOT(D430=""),INDEX(statsNames,MATCH(D430,mapping!Q:Q,0),1),A429)</f>
        <v>EFG%</v>
      </c>
      <c r="B430">
        <f>INDEX(mapping!R:R,MATCH(A430,mapping!P:P,0),1)+INDEX(mapping!H:H,MATCH(E430,mapping!F:F,0))</f>
        <v>18811</v>
      </c>
      <c r="E430" s="146" t="s">
        <v>499</v>
      </c>
      <c r="F430" s="146">
        <v>220</v>
      </c>
      <c r="G430" s="146">
        <v>2</v>
      </c>
      <c r="H430" s="146">
        <v>0.51</v>
      </c>
    </row>
    <row r="431" spans="1:8" x14ac:dyDescent="0.3">
      <c r="A431" t="str">
        <f>IF(NOT(D431=""),INDEX(statsNames,MATCH(D431,mapping!Q:Q,0),1),A430)</f>
        <v>EFG%</v>
      </c>
      <c r="B431">
        <f>INDEX(mapping!R:R,MATCH(A431,mapping!P:P,0),1)+INDEX(mapping!H:H,MATCH(E431,mapping!F:F,0))</f>
        <v>9311</v>
      </c>
      <c r="E431" s="146" t="s">
        <v>455</v>
      </c>
      <c r="F431" s="146">
        <v>223</v>
      </c>
      <c r="G431" s="146">
        <v>6</v>
      </c>
      <c r="H431" s="146">
        <v>0.51</v>
      </c>
    </row>
    <row r="432" spans="1:8" x14ac:dyDescent="0.3">
      <c r="A432" t="str">
        <f>IF(NOT(D432=""),INDEX(statsNames,MATCH(D432,mapping!Q:Q,0),1),A431)</f>
        <v>EFG%</v>
      </c>
      <c r="B432">
        <f>INDEX(mapping!R:R,MATCH(A432,mapping!P:P,0),1)+INDEX(mapping!H:H,MATCH(E432,mapping!F:F,0))</f>
        <v>5611</v>
      </c>
      <c r="E432" s="146" t="s">
        <v>39</v>
      </c>
      <c r="F432" s="146">
        <v>228</v>
      </c>
      <c r="G432" s="146">
        <v>15</v>
      </c>
      <c r="H432" s="146">
        <v>0.50900000000000001</v>
      </c>
    </row>
    <row r="433" spans="1:10" x14ac:dyDescent="0.3">
      <c r="A433" t="str">
        <f>IF(NOT(D433=""),INDEX(statsNames,MATCH(D433,mapping!Q:Q,0),1),A432)</f>
        <v>EFG%</v>
      </c>
      <c r="B433">
        <f>INDEX(mapping!R:R,MATCH(A433,mapping!P:P,0),1)+INDEX(mapping!H:H,MATCH(E433,mapping!F:F,0))</f>
        <v>2411</v>
      </c>
      <c r="E433" s="146" t="s">
        <v>456</v>
      </c>
      <c r="F433" s="146">
        <v>239</v>
      </c>
      <c r="G433" s="146">
        <v>15</v>
      </c>
      <c r="H433" s="146">
        <v>0.50700000000000001</v>
      </c>
    </row>
    <row r="434" spans="1:10" x14ac:dyDescent="0.3">
      <c r="A434" t="str">
        <f>IF(NOT(D434=""),INDEX(statsNames,MATCH(D434,mapping!Q:Q,0),1),A433)</f>
        <v>EFG%</v>
      </c>
      <c r="B434">
        <f>INDEX(mapping!R:R,MATCH(A434,mapping!P:P,0),1)+INDEX(mapping!H:H,MATCH(E434,mapping!F:F,0))</f>
        <v>4111</v>
      </c>
      <c r="E434" s="146" t="s">
        <v>125</v>
      </c>
      <c r="F434" s="146">
        <v>243</v>
      </c>
      <c r="G434" s="146">
        <v>16</v>
      </c>
      <c r="H434" s="146">
        <v>0.505</v>
      </c>
    </row>
    <row r="435" spans="1:10" x14ac:dyDescent="0.3">
      <c r="A435" t="str">
        <f>IF(NOT(D435=""),INDEX(statsNames,MATCH(D435,mapping!Q:Q,0),1),A434)</f>
        <v>EFG%</v>
      </c>
      <c r="B435" t="e">
        <f>INDEX(mapping!R:R,MATCH(A435,mapping!P:P,0),1)+INDEX(mapping!H:H,MATCH(E435,mapping!F:F,0))</f>
        <v>#N/A</v>
      </c>
      <c r="E435" s="146" t="s">
        <v>391</v>
      </c>
      <c r="F435" s="146">
        <v>274</v>
      </c>
      <c r="G435" s="146">
        <v>11</v>
      </c>
      <c r="H435" s="146">
        <v>0.498</v>
      </c>
    </row>
    <row r="436" spans="1:10" x14ac:dyDescent="0.3">
      <c r="A436" t="str">
        <f>IF(NOT(D436=""),INDEX(statsNames,MATCH(D436,mapping!Q:Q,0),1),A435)</f>
        <v>EFG%</v>
      </c>
      <c r="B436">
        <f>INDEX(mapping!R:R,MATCH(A436,mapping!P:P,0),1)+INDEX(mapping!H:H,MATCH(E436,mapping!F:F,0))</f>
        <v>8511</v>
      </c>
      <c r="E436" s="146" t="s">
        <v>377</v>
      </c>
      <c r="F436" s="146">
        <v>300</v>
      </c>
      <c r="G436" s="146">
        <v>7</v>
      </c>
      <c r="H436" s="146">
        <v>0.49099999999999999</v>
      </c>
    </row>
    <row r="437" spans="1:10" x14ac:dyDescent="0.3">
      <c r="A437" t="str">
        <f>IF(NOT(D437=""),INDEX(statsNames,MATCH(D437,mapping!Q:Q,0),1),A436)</f>
        <v>EFG%</v>
      </c>
      <c r="B437">
        <f>INDEX(mapping!R:R,MATCH(A437,mapping!P:P,0),1)+INDEX(mapping!H:H,MATCH(E437,mapping!F:F,0))</f>
        <v>10111</v>
      </c>
      <c r="E437" s="146" t="s">
        <v>124</v>
      </c>
      <c r="F437" s="146">
        <v>335</v>
      </c>
      <c r="G437" s="146">
        <v>11</v>
      </c>
      <c r="H437" s="146">
        <v>0.47599999999999998</v>
      </c>
    </row>
    <row r="438" spans="1:10" x14ac:dyDescent="0.3">
      <c r="A438" t="str">
        <f>IF(NOT(D438=""),INDEX(statsNames,MATCH(D438,mapping!Q:Q,0),1),A437)</f>
        <v>FB</v>
      </c>
      <c r="B438">
        <f>INDEX(mapping!R:R,MATCH(A438,mapping!P:P,0),1)+INDEX(mapping!H:H,MATCH(E438,mapping!F:F,0))</f>
        <v>13912</v>
      </c>
      <c r="D438" s="146" t="s">
        <v>1493</v>
      </c>
      <c r="E438" s="146" t="s">
        <v>219</v>
      </c>
      <c r="F438" s="146">
        <v>1</v>
      </c>
      <c r="G438" s="146">
        <v>1</v>
      </c>
      <c r="H438" s="146">
        <v>19.91</v>
      </c>
      <c r="I438" s="146" t="s">
        <v>219</v>
      </c>
      <c r="J438" s="146">
        <v>19.91</v>
      </c>
    </row>
    <row r="439" spans="1:10" x14ac:dyDescent="0.3">
      <c r="A439" t="str">
        <f>IF(NOT(D439=""),INDEX(statsNames,MATCH(D439,mapping!Q:Q,0),1),A438)</f>
        <v>FB</v>
      </c>
      <c r="B439">
        <f>INDEX(mapping!R:R,MATCH(A439,mapping!P:P,0),1)+INDEX(mapping!H:H,MATCH(E439,mapping!F:F,0))</f>
        <v>8112</v>
      </c>
      <c r="E439" s="146" t="s">
        <v>69</v>
      </c>
      <c r="F439" s="146">
        <v>2</v>
      </c>
      <c r="G439" s="146">
        <v>2</v>
      </c>
      <c r="H439" s="146">
        <v>19.39</v>
      </c>
    </row>
    <row r="440" spans="1:10" x14ac:dyDescent="0.3">
      <c r="A440" t="str">
        <f>IF(NOT(D440=""),INDEX(statsNames,MATCH(D440,mapping!Q:Q,0),1),A439)</f>
        <v>FB</v>
      </c>
      <c r="B440">
        <f>INDEX(mapping!R:R,MATCH(A440,mapping!P:P,0),1)+INDEX(mapping!H:H,MATCH(E440,mapping!F:F,0))</f>
        <v>10612</v>
      </c>
      <c r="E440" s="146" t="s">
        <v>361</v>
      </c>
      <c r="F440" s="146">
        <v>3</v>
      </c>
      <c r="G440" s="146">
        <v>1</v>
      </c>
      <c r="H440" s="146">
        <v>18.88</v>
      </c>
    </row>
    <row r="441" spans="1:10" x14ac:dyDescent="0.3">
      <c r="A441" t="str">
        <f>IF(NOT(D441=""),INDEX(statsNames,MATCH(D441,mapping!Q:Q,0),1),A440)</f>
        <v>FB</v>
      </c>
      <c r="B441">
        <f>INDEX(mapping!R:R,MATCH(A441,mapping!P:P,0),1)+INDEX(mapping!H:H,MATCH(E441,mapping!F:F,0))</f>
        <v>16312</v>
      </c>
      <c r="E441" s="146" t="s">
        <v>209</v>
      </c>
      <c r="F441" s="146">
        <v>6</v>
      </c>
      <c r="G441" s="146">
        <v>1</v>
      </c>
      <c r="H441" s="146">
        <v>17.03</v>
      </c>
    </row>
    <row r="442" spans="1:10" x14ac:dyDescent="0.3">
      <c r="A442" t="str">
        <f>IF(NOT(D442=""),INDEX(statsNames,MATCH(D442,mapping!Q:Q,0),1),A441)</f>
        <v>FB</v>
      </c>
      <c r="B442">
        <f>INDEX(mapping!R:R,MATCH(A442,mapping!P:P,0),1)+INDEX(mapping!H:H,MATCH(E442,mapping!F:F,0))</f>
        <v>5712</v>
      </c>
      <c r="E442" s="146" t="s">
        <v>92</v>
      </c>
      <c r="F442" s="146">
        <v>10</v>
      </c>
      <c r="G442" s="146">
        <v>3</v>
      </c>
      <c r="H442" s="146">
        <v>16.09</v>
      </c>
    </row>
    <row r="443" spans="1:10" x14ac:dyDescent="0.3">
      <c r="A443" t="str">
        <f>IF(NOT(D443=""),INDEX(statsNames,MATCH(D443,mapping!Q:Q,0),1),A442)</f>
        <v>FB</v>
      </c>
      <c r="B443">
        <f>INDEX(mapping!R:R,MATCH(A443,mapping!P:P,0),1)+INDEX(mapping!H:H,MATCH(E443,mapping!F:F,0))</f>
        <v>912</v>
      </c>
      <c r="E443" s="146" t="s">
        <v>460</v>
      </c>
      <c r="F443" s="146">
        <v>11</v>
      </c>
      <c r="G443" s="146">
        <v>1</v>
      </c>
      <c r="H443" s="146">
        <v>16.059999999999999</v>
      </c>
    </row>
    <row r="444" spans="1:10" x14ac:dyDescent="0.3">
      <c r="A444" t="str">
        <f>IF(NOT(D444=""),INDEX(statsNames,MATCH(D444,mapping!Q:Q,0),1),A443)</f>
        <v>FB</v>
      </c>
      <c r="B444">
        <f>INDEX(mapping!R:R,MATCH(A444,mapping!P:P,0),1)+INDEX(mapping!H:H,MATCH(E444,mapping!F:F,0))</f>
        <v>212</v>
      </c>
      <c r="E444" s="146" t="s">
        <v>440</v>
      </c>
      <c r="F444" s="146">
        <v>13</v>
      </c>
      <c r="G444" s="146">
        <v>1</v>
      </c>
      <c r="H444" s="146">
        <v>15.97</v>
      </c>
    </row>
    <row r="445" spans="1:10" x14ac:dyDescent="0.3">
      <c r="A445" t="str">
        <f>IF(NOT(D445=""),INDEX(statsNames,MATCH(D445,mapping!Q:Q,0),1),A444)</f>
        <v>FB</v>
      </c>
      <c r="B445">
        <f>INDEX(mapping!R:R,MATCH(A445,mapping!P:P,0),1)+INDEX(mapping!H:H,MATCH(E445,mapping!F:F,0))</f>
        <v>18812</v>
      </c>
      <c r="E445" s="146" t="s">
        <v>499</v>
      </c>
      <c r="F445" s="146">
        <v>14</v>
      </c>
      <c r="G445" s="146">
        <v>2</v>
      </c>
      <c r="H445" s="146">
        <v>15.91</v>
      </c>
    </row>
    <row r="446" spans="1:10" x14ac:dyDescent="0.3">
      <c r="A446" t="str">
        <f>IF(NOT(D446=""),INDEX(statsNames,MATCH(D446,mapping!Q:Q,0),1),A445)</f>
        <v>FB</v>
      </c>
      <c r="B446">
        <f>INDEX(mapping!R:R,MATCH(A446,mapping!P:P,0),1)+INDEX(mapping!H:H,MATCH(E446,mapping!F:F,0))</f>
        <v>5512</v>
      </c>
      <c r="E446" s="146" t="s">
        <v>18</v>
      </c>
      <c r="F446" s="146">
        <v>16</v>
      </c>
      <c r="G446" s="146">
        <v>4</v>
      </c>
      <c r="H446" s="146">
        <v>15.65</v>
      </c>
    </row>
    <row r="447" spans="1:10" x14ac:dyDescent="0.3">
      <c r="A447" t="str">
        <f>IF(NOT(D447=""),INDEX(statsNames,MATCH(D447,mapping!Q:Q,0),1),A446)</f>
        <v>FB</v>
      </c>
      <c r="B447">
        <f>INDEX(mapping!R:R,MATCH(A447,mapping!P:P,0),1)+INDEX(mapping!H:H,MATCH(E447,mapping!F:F,0))</f>
        <v>2912</v>
      </c>
      <c r="E447" s="146" t="s">
        <v>89</v>
      </c>
      <c r="F447" s="146">
        <v>18</v>
      </c>
      <c r="G447" s="146">
        <v>1</v>
      </c>
      <c r="H447" s="146">
        <v>15.53</v>
      </c>
    </row>
    <row r="448" spans="1:10" x14ac:dyDescent="0.3">
      <c r="A448" t="str">
        <f>IF(NOT(D448=""),INDEX(statsNames,MATCH(D448,mapping!Q:Q,0),1),A447)</f>
        <v>FB</v>
      </c>
      <c r="B448">
        <f>INDEX(mapping!R:R,MATCH(A448,mapping!P:P,0),1)+INDEX(mapping!H:H,MATCH(E448,mapping!F:F,0))</f>
        <v>4412</v>
      </c>
      <c r="E448" s="146" t="s">
        <v>26</v>
      </c>
      <c r="F448" s="146">
        <v>20</v>
      </c>
      <c r="G448" s="146">
        <v>1</v>
      </c>
      <c r="H448" s="146">
        <v>15.24</v>
      </c>
    </row>
    <row r="449" spans="1:8" x14ac:dyDescent="0.3">
      <c r="A449" t="str">
        <f>IF(NOT(D449=""),INDEX(statsNames,MATCH(D449,mapping!Q:Q,0),1),A448)</f>
        <v>FB</v>
      </c>
      <c r="B449">
        <f>INDEX(mapping!R:R,MATCH(A449,mapping!P:P,0),1)+INDEX(mapping!H:H,MATCH(E449,mapping!F:F,0))</f>
        <v>18212</v>
      </c>
      <c r="E449" s="146" t="s">
        <v>1113</v>
      </c>
      <c r="F449" s="146">
        <v>21</v>
      </c>
      <c r="G449" s="146">
        <v>2</v>
      </c>
      <c r="H449" s="146">
        <v>15.22</v>
      </c>
    </row>
    <row r="450" spans="1:8" x14ac:dyDescent="0.3">
      <c r="A450" t="str">
        <f>IF(NOT(D450=""),INDEX(statsNames,MATCH(D450,mapping!Q:Q,0),1),A449)</f>
        <v>FB</v>
      </c>
      <c r="B450">
        <f>INDEX(mapping!R:R,MATCH(A450,mapping!P:P,0),1)+INDEX(mapping!H:H,MATCH(E450,mapping!F:F,0))</f>
        <v>11212</v>
      </c>
      <c r="E450" s="146" t="s">
        <v>503</v>
      </c>
      <c r="F450" s="146">
        <v>27</v>
      </c>
      <c r="G450" s="146">
        <v>2</v>
      </c>
      <c r="H450" s="146">
        <v>14.56</v>
      </c>
    </row>
    <row r="451" spans="1:8" x14ac:dyDescent="0.3">
      <c r="A451" t="str">
        <f>IF(NOT(D451=""),INDEX(statsNames,MATCH(D451,mapping!Q:Q,0),1),A450)</f>
        <v>FB</v>
      </c>
      <c r="B451">
        <f>INDEX(mapping!R:R,MATCH(A451,mapping!P:P,0),1)+INDEX(mapping!H:H,MATCH(E451,mapping!F:F,0))</f>
        <v>8212</v>
      </c>
      <c r="E451" s="146" t="s">
        <v>123</v>
      </c>
      <c r="F451" s="146">
        <v>29</v>
      </c>
      <c r="G451" s="146">
        <v>2</v>
      </c>
      <c r="H451" s="146">
        <v>14.53</v>
      </c>
    </row>
    <row r="452" spans="1:8" x14ac:dyDescent="0.3">
      <c r="A452" t="str">
        <f>IF(NOT(D452=""),INDEX(statsNames,MATCH(D452,mapping!Q:Q,0),1),A451)</f>
        <v>FB</v>
      </c>
      <c r="B452">
        <f>INDEX(mapping!R:R,MATCH(A452,mapping!P:P,0),1)+INDEX(mapping!H:H,MATCH(E452,mapping!F:F,0))</f>
        <v>17512</v>
      </c>
      <c r="E452" s="146" t="s">
        <v>399</v>
      </c>
      <c r="F452" s="146">
        <v>29</v>
      </c>
      <c r="G452" s="146">
        <v>1</v>
      </c>
      <c r="H452" s="146">
        <v>14.53</v>
      </c>
    </row>
    <row r="453" spans="1:8" x14ac:dyDescent="0.3">
      <c r="A453" t="str">
        <f>IF(NOT(D453=""),INDEX(statsNames,MATCH(D453,mapping!Q:Q,0),1),A452)</f>
        <v>FB</v>
      </c>
      <c r="B453">
        <f>INDEX(mapping!R:R,MATCH(A453,mapping!P:P,0),1)+INDEX(mapping!H:H,MATCH(E453,mapping!F:F,0))</f>
        <v>9312</v>
      </c>
      <c r="E453" s="146" t="s">
        <v>455</v>
      </c>
      <c r="F453" s="146">
        <v>34</v>
      </c>
      <c r="G453" s="146">
        <v>2</v>
      </c>
      <c r="H453" s="146">
        <v>14.12</v>
      </c>
    </row>
    <row r="454" spans="1:8" x14ac:dyDescent="0.3">
      <c r="A454" t="str">
        <f>IF(NOT(D454=""),INDEX(statsNames,MATCH(D454,mapping!Q:Q,0),1),A453)</f>
        <v>FB</v>
      </c>
      <c r="B454">
        <f>INDEX(mapping!R:R,MATCH(A454,mapping!P:P,0),1)+INDEX(mapping!H:H,MATCH(E454,mapping!F:F,0))</f>
        <v>1412</v>
      </c>
      <c r="E454" s="146" t="s">
        <v>450</v>
      </c>
      <c r="F454" s="146">
        <v>34</v>
      </c>
      <c r="G454" s="146">
        <v>1</v>
      </c>
      <c r="H454" s="146">
        <v>14.12</v>
      </c>
    </row>
    <row r="455" spans="1:8" x14ac:dyDescent="0.3">
      <c r="A455" t="str">
        <f>IF(NOT(D455=""),INDEX(statsNames,MATCH(D455,mapping!Q:Q,0),1),A454)</f>
        <v>FB</v>
      </c>
      <c r="B455">
        <f>INDEX(mapping!R:R,MATCH(A455,mapping!P:P,0),1)+INDEX(mapping!H:H,MATCH(E455,mapping!F:F,0))</f>
        <v>8812</v>
      </c>
      <c r="E455" s="146" t="s">
        <v>163</v>
      </c>
      <c r="F455" s="146">
        <v>38</v>
      </c>
      <c r="G455" s="146">
        <v>4</v>
      </c>
      <c r="H455" s="146">
        <v>13.88</v>
      </c>
    </row>
    <row r="456" spans="1:8" x14ac:dyDescent="0.3">
      <c r="A456" t="str">
        <f>IF(NOT(D456=""),INDEX(statsNames,MATCH(D456,mapping!Q:Q,0),1),A455)</f>
        <v>FB</v>
      </c>
      <c r="B456">
        <f>INDEX(mapping!R:R,MATCH(A456,mapping!P:P,0),1)+INDEX(mapping!H:H,MATCH(E456,mapping!F:F,0))</f>
        <v>5612</v>
      </c>
      <c r="E456" s="146" t="s">
        <v>39</v>
      </c>
      <c r="F456" s="146">
        <v>42</v>
      </c>
      <c r="G456" s="146">
        <v>3</v>
      </c>
      <c r="H456" s="146">
        <v>13.73</v>
      </c>
    </row>
    <row r="457" spans="1:8" x14ac:dyDescent="0.3">
      <c r="A457" t="str">
        <f>IF(NOT(D457=""),INDEX(statsNames,MATCH(D457,mapping!Q:Q,0),1),A456)</f>
        <v>FB</v>
      </c>
      <c r="B457">
        <f>INDEX(mapping!R:R,MATCH(A457,mapping!P:P,0),1)+INDEX(mapping!H:H,MATCH(E457,mapping!F:F,0))</f>
        <v>6712</v>
      </c>
      <c r="E457" s="146" t="s">
        <v>25</v>
      </c>
      <c r="F457" s="146">
        <v>53</v>
      </c>
      <c r="G457" s="146">
        <v>5</v>
      </c>
      <c r="H457" s="146">
        <v>13.34</v>
      </c>
    </row>
    <row r="458" spans="1:8" x14ac:dyDescent="0.3">
      <c r="A458" t="str">
        <f>IF(NOT(D458=""),INDEX(statsNames,MATCH(D458,mapping!Q:Q,0),1),A457)</f>
        <v>FB</v>
      </c>
      <c r="B458">
        <f>INDEX(mapping!R:R,MATCH(A458,mapping!P:P,0),1)+INDEX(mapping!H:H,MATCH(E458,mapping!F:F,0))</f>
        <v>2712</v>
      </c>
      <c r="E458" s="146" t="s">
        <v>134</v>
      </c>
      <c r="F458" s="146">
        <v>57</v>
      </c>
      <c r="G458" s="146">
        <v>5</v>
      </c>
      <c r="H458" s="146">
        <v>13.12</v>
      </c>
    </row>
    <row r="459" spans="1:8" x14ac:dyDescent="0.3">
      <c r="A459" t="str">
        <f>IF(NOT(D459=""),INDEX(statsNames,MATCH(D459,mapping!Q:Q,0),1),A458)</f>
        <v>FB</v>
      </c>
      <c r="B459">
        <f>INDEX(mapping!R:R,MATCH(A459,mapping!P:P,0),1)+INDEX(mapping!H:H,MATCH(E459,mapping!F:F,0))</f>
        <v>3712</v>
      </c>
      <c r="E459" s="146" t="s">
        <v>13</v>
      </c>
      <c r="F459" s="146">
        <v>62</v>
      </c>
      <c r="G459" s="146">
        <v>6</v>
      </c>
      <c r="H459" s="146">
        <v>13</v>
      </c>
    </row>
    <row r="460" spans="1:8" x14ac:dyDescent="0.3">
      <c r="A460" t="str">
        <f>IF(NOT(D460=""),INDEX(statsNames,MATCH(D460,mapping!Q:Q,0),1),A459)</f>
        <v>FB</v>
      </c>
      <c r="B460">
        <f>INDEX(mapping!R:R,MATCH(A460,mapping!P:P,0),1)+INDEX(mapping!H:H,MATCH(E460,mapping!F:F,0))</f>
        <v>17812</v>
      </c>
      <c r="E460" s="146" t="s">
        <v>200</v>
      </c>
      <c r="F460" s="146">
        <v>64</v>
      </c>
      <c r="G460" s="146">
        <v>2</v>
      </c>
      <c r="H460" s="146">
        <v>12.82</v>
      </c>
    </row>
    <row r="461" spans="1:8" x14ac:dyDescent="0.3">
      <c r="A461" t="str">
        <f>IF(NOT(D461=""),INDEX(statsNames,MATCH(D461,mapping!Q:Q,0),1),A460)</f>
        <v>FB</v>
      </c>
      <c r="B461">
        <f>INDEX(mapping!R:R,MATCH(A461,mapping!P:P,0),1)+INDEX(mapping!H:H,MATCH(E461,mapping!F:F,0))</f>
        <v>17012</v>
      </c>
      <c r="E461" s="146" t="s">
        <v>161</v>
      </c>
      <c r="F461" s="146">
        <v>65</v>
      </c>
      <c r="G461" s="146">
        <v>2</v>
      </c>
      <c r="H461" s="146">
        <v>12.82</v>
      </c>
    </row>
    <row r="462" spans="1:8" x14ac:dyDescent="0.3">
      <c r="A462" t="str">
        <f>IF(NOT(D462=""),INDEX(statsNames,MATCH(D462,mapping!Q:Q,0),1),A461)</f>
        <v>FB</v>
      </c>
      <c r="B462">
        <f>INDEX(mapping!R:R,MATCH(A462,mapping!P:P,0),1)+INDEX(mapping!H:H,MATCH(E462,mapping!F:F,0))</f>
        <v>7612</v>
      </c>
      <c r="E462" s="146" t="s">
        <v>27</v>
      </c>
      <c r="F462" s="146">
        <v>72</v>
      </c>
      <c r="G462" s="146">
        <v>2</v>
      </c>
      <c r="H462" s="146">
        <v>12.58</v>
      </c>
    </row>
    <row r="463" spans="1:8" x14ac:dyDescent="0.3">
      <c r="A463" t="str">
        <f>IF(NOT(D463=""),INDEX(statsNames,MATCH(D463,mapping!Q:Q,0),1),A462)</f>
        <v>FB</v>
      </c>
      <c r="B463">
        <f>INDEX(mapping!R:R,MATCH(A463,mapping!P:P,0),1)+INDEX(mapping!H:H,MATCH(E463,mapping!F:F,0))</f>
        <v>4712</v>
      </c>
      <c r="E463" s="146" t="s">
        <v>87</v>
      </c>
      <c r="F463" s="146">
        <v>82</v>
      </c>
      <c r="G463" s="146">
        <v>2</v>
      </c>
      <c r="H463" s="146">
        <v>12.18</v>
      </c>
    </row>
    <row r="464" spans="1:8" x14ac:dyDescent="0.3">
      <c r="A464" t="str">
        <f>IF(NOT(D464=""),INDEX(statsNames,MATCH(D464,mapping!Q:Q,0),1),A463)</f>
        <v>FB</v>
      </c>
      <c r="B464">
        <f>INDEX(mapping!R:R,MATCH(A464,mapping!P:P,0),1)+INDEX(mapping!H:H,MATCH(E464,mapping!F:F,0))</f>
        <v>14412</v>
      </c>
      <c r="E464" s="146" t="s">
        <v>199</v>
      </c>
      <c r="F464" s="146">
        <v>82</v>
      </c>
      <c r="G464" s="146">
        <v>7</v>
      </c>
      <c r="H464" s="146">
        <v>12.18</v>
      </c>
    </row>
    <row r="465" spans="1:8" x14ac:dyDescent="0.3">
      <c r="A465" t="str">
        <f>IF(NOT(D465=""),INDEX(statsNames,MATCH(D465,mapping!Q:Q,0),1),A464)</f>
        <v>FB</v>
      </c>
      <c r="B465">
        <f>INDEX(mapping!R:R,MATCH(A465,mapping!P:P,0),1)+INDEX(mapping!H:H,MATCH(E465,mapping!F:F,0))</f>
        <v>7012</v>
      </c>
      <c r="E465" s="146" t="s">
        <v>203</v>
      </c>
      <c r="F465" s="146">
        <v>85</v>
      </c>
      <c r="G465" s="146">
        <v>5</v>
      </c>
      <c r="H465" s="146">
        <v>12.15</v>
      </c>
    </row>
    <row r="466" spans="1:8" x14ac:dyDescent="0.3">
      <c r="A466" t="str">
        <f>IF(NOT(D466=""),INDEX(statsNames,MATCH(D466,mapping!Q:Q,0),1),A465)</f>
        <v>FB</v>
      </c>
      <c r="B466">
        <f>INDEX(mapping!R:R,MATCH(A466,mapping!P:P,0),1)+INDEX(mapping!H:H,MATCH(E466,mapping!F:F,0))</f>
        <v>18012</v>
      </c>
      <c r="E466" s="146" t="s">
        <v>339</v>
      </c>
      <c r="F466" s="146">
        <v>92</v>
      </c>
      <c r="G466" s="146">
        <v>6</v>
      </c>
      <c r="H466" s="146">
        <v>12.03</v>
      </c>
    </row>
    <row r="467" spans="1:8" x14ac:dyDescent="0.3">
      <c r="A467" t="str">
        <f>IF(NOT(D467=""),INDEX(statsNames,MATCH(D467,mapping!Q:Q,0),1),A466)</f>
        <v>FB</v>
      </c>
      <c r="B467" t="e">
        <f>INDEX(mapping!R:R,MATCH(A467,mapping!P:P,0),1)+INDEX(mapping!H:H,MATCH(E467,mapping!F:F,0))</f>
        <v>#N/A</v>
      </c>
      <c r="E467" s="146" t="s">
        <v>391</v>
      </c>
      <c r="F467" s="146">
        <v>93</v>
      </c>
      <c r="G467" s="146">
        <v>4</v>
      </c>
      <c r="H467" s="146">
        <v>12</v>
      </c>
    </row>
    <row r="468" spans="1:8" x14ac:dyDescent="0.3">
      <c r="A468" t="str">
        <f>IF(NOT(D468=""),INDEX(statsNames,MATCH(D468,mapping!Q:Q,0),1),A467)</f>
        <v>FB</v>
      </c>
      <c r="B468">
        <f>INDEX(mapping!R:R,MATCH(A468,mapping!P:P,0),1)+INDEX(mapping!H:H,MATCH(E468,mapping!F:F,0))</f>
        <v>112</v>
      </c>
      <c r="E468" s="146" t="s">
        <v>451</v>
      </c>
      <c r="F468" s="146">
        <v>96</v>
      </c>
      <c r="G468" s="146">
        <v>1</v>
      </c>
      <c r="H468" s="146">
        <v>11.91</v>
      </c>
    </row>
    <row r="469" spans="1:8" x14ac:dyDescent="0.3">
      <c r="A469" t="str">
        <f>IF(NOT(D469=""),INDEX(statsNames,MATCH(D469,mapping!Q:Q,0),1),A468)</f>
        <v>FB</v>
      </c>
      <c r="B469">
        <f>INDEX(mapping!R:R,MATCH(A469,mapping!P:P,0),1)+INDEX(mapping!H:H,MATCH(E469,mapping!F:F,0))</f>
        <v>9212</v>
      </c>
      <c r="E469" s="146" t="s">
        <v>101</v>
      </c>
      <c r="F469" s="146">
        <v>100</v>
      </c>
      <c r="G469" s="146">
        <v>8</v>
      </c>
      <c r="H469" s="146">
        <v>11.81</v>
      </c>
    </row>
    <row r="470" spans="1:8" x14ac:dyDescent="0.3">
      <c r="A470" t="str">
        <f>IF(NOT(D470=""),INDEX(statsNames,MATCH(D470,mapping!Q:Q,0),1),A469)</f>
        <v>FB</v>
      </c>
      <c r="B470">
        <f>INDEX(mapping!R:R,MATCH(A470,mapping!P:P,0),1)+INDEX(mapping!H:H,MATCH(E470,mapping!F:F,0))</f>
        <v>4512</v>
      </c>
      <c r="E470" s="146" t="s">
        <v>41</v>
      </c>
      <c r="F470" s="146">
        <v>103</v>
      </c>
      <c r="G470" s="146">
        <v>8</v>
      </c>
      <c r="H470" s="146">
        <v>11.76</v>
      </c>
    </row>
    <row r="471" spans="1:8" x14ac:dyDescent="0.3">
      <c r="A471" t="str">
        <f>IF(NOT(D471=""),INDEX(statsNames,MATCH(D471,mapping!Q:Q,0),1),A470)</f>
        <v>FB</v>
      </c>
      <c r="B471">
        <f>INDEX(mapping!R:R,MATCH(A471,mapping!P:P,0),1)+INDEX(mapping!H:H,MATCH(E471,mapping!F:F,0))</f>
        <v>2612</v>
      </c>
      <c r="E471" s="146" t="s">
        <v>38</v>
      </c>
      <c r="F471" s="146">
        <v>109</v>
      </c>
      <c r="G471" s="146">
        <v>3</v>
      </c>
      <c r="H471" s="146">
        <v>11.62</v>
      </c>
    </row>
    <row r="472" spans="1:8" x14ac:dyDescent="0.3">
      <c r="A472" t="str">
        <f>IF(NOT(D472=""),INDEX(statsNames,MATCH(D472,mapping!Q:Q,0),1),A471)</f>
        <v>FB</v>
      </c>
      <c r="B472">
        <f>INDEX(mapping!R:R,MATCH(A472,mapping!P:P,0),1)+INDEX(mapping!H:H,MATCH(E472,mapping!F:F,0))</f>
        <v>1212</v>
      </c>
      <c r="E472" s="146" t="s">
        <v>449</v>
      </c>
      <c r="F472" s="146">
        <v>111</v>
      </c>
      <c r="G472" s="146">
        <v>4</v>
      </c>
      <c r="H472" s="146">
        <v>11.58</v>
      </c>
    </row>
    <row r="473" spans="1:8" x14ac:dyDescent="0.3">
      <c r="A473" t="str">
        <f>IF(NOT(D473=""),INDEX(statsNames,MATCH(D473,mapping!Q:Q,0),1),A472)</f>
        <v>FB</v>
      </c>
      <c r="B473">
        <f>INDEX(mapping!R:R,MATCH(A473,mapping!P:P,0),1)+INDEX(mapping!H:H,MATCH(E473,mapping!F:F,0))</f>
        <v>19312</v>
      </c>
      <c r="E473" s="146" t="s">
        <v>1030</v>
      </c>
      <c r="F473" s="146">
        <v>116</v>
      </c>
      <c r="G473" s="146">
        <v>4</v>
      </c>
      <c r="H473" s="146">
        <v>11.56</v>
      </c>
    </row>
    <row r="474" spans="1:8" x14ac:dyDescent="0.3">
      <c r="A474" t="str">
        <f>IF(NOT(D474=""),INDEX(statsNames,MATCH(D474,mapping!Q:Q,0),1),A473)</f>
        <v>FB</v>
      </c>
      <c r="B474">
        <f>INDEX(mapping!R:R,MATCH(A474,mapping!P:P,0),1)+INDEX(mapping!H:H,MATCH(E474,mapping!F:F,0))</f>
        <v>10012</v>
      </c>
      <c r="E474" s="146" t="s">
        <v>160</v>
      </c>
      <c r="F474" s="146">
        <v>118</v>
      </c>
      <c r="G474" s="146">
        <v>4</v>
      </c>
      <c r="H474" s="146">
        <v>11.52</v>
      </c>
    </row>
    <row r="475" spans="1:8" x14ac:dyDescent="0.3">
      <c r="A475" t="str">
        <f>IF(NOT(D475=""),INDEX(statsNames,MATCH(D475,mapping!Q:Q,0),1),A474)</f>
        <v>FB</v>
      </c>
      <c r="B475">
        <f>INDEX(mapping!R:R,MATCH(A475,mapping!P:P,0),1)+INDEX(mapping!H:H,MATCH(E475,mapping!F:F,0))</f>
        <v>12212</v>
      </c>
      <c r="E475" s="146" t="s">
        <v>110</v>
      </c>
      <c r="F475" s="146">
        <v>118</v>
      </c>
      <c r="G475" s="146">
        <v>7</v>
      </c>
      <c r="H475" s="146">
        <v>11.52</v>
      </c>
    </row>
    <row r="476" spans="1:8" x14ac:dyDescent="0.3">
      <c r="A476" t="str">
        <f>IF(NOT(D476=""),INDEX(statsNames,MATCH(D476,mapping!Q:Q,0),1),A475)</f>
        <v>FB</v>
      </c>
      <c r="B476">
        <f>INDEX(mapping!R:R,MATCH(A476,mapping!P:P,0),1)+INDEX(mapping!H:H,MATCH(E476,mapping!F:F,0))</f>
        <v>4912</v>
      </c>
      <c r="E476" s="146" t="s">
        <v>17</v>
      </c>
      <c r="F476" s="146">
        <v>120</v>
      </c>
      <c r="G476" s="146">
        <v>5</v>
      </c>
      <c r="H476" s="146">
        <v>11.5</v>
      </c>
    </row>
    <row r="477" spans="1:8" x14ac:dyDescent="0.3">
      <c r="A477" t="str">
        <f>IF(NOT(D477=""),INDEX(statsNames,MATCH(D477,mapping!Q:Q,0),1),A476)</f>
        <v>FB</v>
      </c>
      <c r="B477">
        <f>INDEX(mapping!R:R,MATCH(A477,mapping!P:P,0),1)+INDEX(mapping!H:H,MATCH(E477,mapping!F:F,0))</f>
        <v>612</v>
      </c>
      <c r="E477" s="146" t="s">
        <v>444</v>
      </c>
      <c r="F477" s="146">
        <v>128</v>
      </c>
      <c r="G477" s="146">
        <v>10</v>
      </c>
      <c r="H477" s="146">
        <v>11.38</v>
      </c>
    </row>
    <row r="478" spans="1:8" x14ac:dyDescent="0.3">
      <c r="A478" t="str">
        <f>IF(NOT(D478=""),INDEX(statsNames,MATCH(D478,mapping!Q:Q,0),1),A477)</f>
        <v>FB</v>
      </c>
      <c r="B478">
        <f>INDEX(mapping!R:R,MATCH(A478,mapping!P:P,0),1)+INDEX(mapping!H:H,MATCH(E478,mapping!F:F,0))</f>
        <v>14112</v>
      </c>
      <c r="E478" s="146" t="s">
        <v>93</v>
      </c>
      <c r="F478" s="146">
        <v>129</v>
      </c>
      <c r="G478" s="146">
        <v>9</v>
      </c>
      <c r="H478" s="146">
        <v>11.38</v>
      </c>
    </row>
    <row r="479" spans="1:8" x14ac:dyDescent="0.3">
      <c r="A479" t="str">
        <f>IF(NOT(D479=""),INDEX(statsNames,MATCH(D479,mapping!Q:Q,0),1),A478)</f>
        <v>FB</v>
      </c>
      <c r="B479">
        <f>INDEX(mapping!R:R,MATCH(A479,mapping!P:P,0),1)+INDEX(mapping!H:H,MATCH(E479,mapping!F:F,0))</f>
        <v>4112</v>
      </c>
      <c r="E479" s="146" t="s">
        <v>125</v>
      </c>
      <c r="F479" s="146">
        <v>136</v>
      </c>
      <c r="G479" s="146">
        <v>11</v>
      </c>
      <c r="H479" s="146">
        <v>11.21</v>
      </c>
    </row>
    <row r="480" spans="1:8" x14ac:dyDescent="0.3">
      <c r="A480" t="str">
        <f>IF(NOT(D480=""),INDEX(statsNames,MATCH(D480,mapping!Q:Q,0),1),A479)</f>
        <v>FB</v>
      </c>
      <c r="B480">
        <f>INDEX(mapping!R:R,MATCH(A480,mapping!P:P,0),1)+INDEX(mapping!H:H,MATCH(E480,mapping!F:F,0))</f>
        <v>15712</v>
      </c>
      <c r="E480" s="146" t="s">
        <v>230</v>
      </c>
      <c r="F480" s="146">
        <v>139</v>
      </c>
      <c r="G480" s="146">
        <v>5</v>
      </c>
      <c r="H480" s="146">
        <v>11.06</v>
      </c>
    </row>
    <row r="481" spans="1:8" x14ac:dyDescent="0.3">
      <c r="A481" t="str">
        <f>IF(NOT(D481=""),INDEX(statsNames,MATCH(D481,mapping!Q:Q,0),1),A480)</f>
        <v>FB</v>
      </c>
      <c r="B481">
        <f>INDEX(mapping!R:R,MATCH(A481,mapping!P:P,0),1)+INDEX(mapping!H:H,MATCH(E481,mapping!F:F,0))</f>
        <v>3612</v>
      </c>
      <c r="E481" s="146" t="s">
        <v>90</v>
      </c>
      <c r="F481" s="146">
        <v>141</v>
      </c>
      <c r="G481" s="146">
        <v>10</v>
      </c>
      <c r="H481" s="146">
        <v>11.03</v>
      </c>
    </row>
    <row r="482" spans="1:8" x14ac:dyDescent="0.3">
      <c r="A482" t="str">
        <f>IF(NOT(D482=""),INDEX(statsNames,MATCH(D482,mapping!Q:Q,0),1),A481)</f>
        <v>FB</v>
      </c>
      <c r="B482">
        <f>INDEX(mapping!R:R,MATCH(A482,mapping!P:P,0),1)+INDEX(mapping!H:H,MATCH(E482,mapping!F:F,0))</f>
        <v>3512</v>
      </c>
      <c r="E482" s="146" t="s">
        <v>29</v>
      </c>
      <c r="F482" s="146">
        <v>143</v>
      </c>
      <c r="G482" s="146">
        <v>11</v>
      </c>
      <c r="H482" s="146">
        <v>11</v>
      </c>
    </row>
    <row r="483" spans="1:8" x14ac:dyDescent="0.3">
      <c r="A483" t="str">
        <f>IF(NOT(D483=""),INDEX(statsNames,MATCH(D483,mapping!Q:Q,0),1),A482)</f>
        <v>FB</v>
      </c>
      <c r="B483">
        <f>INDEX(mapping!R:R,MATCH(A483,mapping!P:P,0),1)+INDEX(mapping!H:H,MATCH(E483,mapping!F:F,0))</f>
        <v>4212</v>
      </c>
      <c r="E483" s="146" t="s">
        <v>81</v>
      </c>
      <c r="F483" s="146">
        <v>146</v>
      </c>
      <c r="G483" s="146">
        <v>5</v>
      </c>
      <c r="H483" s="146">
        <v>10.88</v>
      </c>
    </row>
    <row r="484" spans="1:8" x14ac:dyDescent="0.3">
      <c r="A484" t="str">
        <f>IF(NOT(D484=""),INDEX(statsNames,MATCH(D484,mapping!Q:Q,0),1),A483)</f>
        <v>FB</v>
      </c>
      <c r="B484">
        <f>INDEX(mapping!R:R,MATCH(A484,mapping!P:P,0),1)+INDEX(mapping!H:H,MATCH(E484,mapping!F:F,0))</f>
        <v>1912</v>
      </c>
      <c r="E484" s="146" t="s">
        <v>30</v>
      </c>
      <c r="F484" s="146">
        <v>151</v>
      </c>
      <c r="G484" s="146">
        <v>6</v>
      </c>
      <c r="H484" s="146">
        <v>10.85</v>
      </c>
    </row>
    <row r="485" spans="1:8" x14ac:dyDescent="0.3">
      <c r="A485" t="str">
        <f>IF(NOT(D485=""),INDEX(statsNames,MATCH(D485,mapping!Q:Q,0),1),A484)</f>
        <v>FB</v>
      </c>
      <c r="B485">
        <f>INDEX(mapping!R:R,MATCH(A485,mapping!P:P,0),1)+INDEX(mapping!H:H,MATCH(E485,mapping!F:F,0))</f>
        <v>17312</v>
      </c>
      <c r="E485" s="146" t="s">
        <v>229</v>
      </c>
      <c r="F485" s="146">
        <v>154</v>
      </c>
      <c r="G485" s="146">
        <v>8</v>
      </c>
      <c r="H485" s="146">
        <v>10.81</v>
      </c>
    </row>
    <row r="486" spans="1:8" x14ac:dyDescent="0.3">
      <c r="A486" t="str">
        <f>IF(NOT(D486=""),INDEX(statsNames,MATCH(D486,mapping!Q:Q,0),1),A485)</f>
        <v>FB</v>
      </c>
      <c r="B486">
        <f>INDEX(mapping!R:R,MATCH(A486,mapping!P:P,0),1)+INDEX(mapping!H:H,MATCH(E486,mapping!F:F,0))</f>
        <v>19912</v>
      </c>
      <c r="E486" s="146" t="s">
        <v>342</v>
      </c>
      <c r="F486" s="146">
        <v>156</v>
      </c>
      <c r="G486" s="146">
        <v>2</v>
      </c>
      <c r="H486" s="146">
        <v>10.76</v>
      </c>
    </row>
    <row r="487" spans="1:8" x14ac:dyDescent="0.3">
      <c r="A487" t="str">
        <f>IF(NOT(D487=""),INDEX(statsNames,MATCH(D487,mapping!Q:Q,0),1),A486)</f>
        <v>FB</v>
      </c>
      <c r="B487">
        <f>INDEX(mapping!R:R,MATCH(A487,mapping!P:P,0),1)+INDEX(mapping!H:H,MATCH(E487,mapping!F:F,0))</f>
        <v>3912</v>
      </c>
      <c r="E487" s="146" t="s">
        <v>19</v>
      </c>
      <c r="F487" s="146">
        <v>161</v>
      </c>
      <c r="G487" s="146">
        <v>12</v>
      </c>
      <c r="H487" s="146">
        <v>10.58</v>
      </c>
    </row>
    <row r="488" spans="1:8" x14ac:dyDescent="0.3">
      <c r="A488" t="str">
        <f>IF(NOT(D488=""),INDEX(statsNames,MATCH(D488,mapping!Q:Q,0),1),A487)</f>
        <v>FB</v>
      </c>
      <c r="B488">
        <f>INDEX(mapping!R:R,MATCH(A488,mapping!P:P,0),1)+INDEX(mapping!H:H,MATCH(E488,mapping!F:F,0))</f>
        <v>17412</v>
      </c>
      <c r="E488" s="146" t="s">
        <v>953</v>
      </c>
      <c r="F488" s="146">
        <v>164</v>
      </c>
      <c r="G488" s="146">
        <v>9</v>
      </c>
      <c r="H488" s="146">
        <v>10.5</v>
      </c>
    </row>
    <row r="489" spans="1:8" x14ac:dyDescent="0.3">
      <c r="A489" t="str">
        <f>IF(NOT(D489=""),INDEX(statsNames,MATCH(D489,mapping!Q:Q,0),1),A488)</f>
        <v>FB</v>
      </c>
      <c r="B489">
        <f>INDEX(mapping!R:R,MATCH(A489,mapping!P:P,0),1)+INDEX(mapping!H:H,MATCH(E489,mapping!F:F,0))</f>
        <v>17912</v>
      </c>
      <c r="E489" s="146" t="s">
        <v>459</v>
      </c>
      <c r="F489" s="146">
        <v>167</v>
      </c>
      <c r="G489" s="146">
        <v>3</v>
      </c>
      <c r="H489" s="146">
        <v>10.45</v>
      </c>
    </row>
    <row r="490" spans="1:8" x14ac:dyDescent="0.3">
      <c r="A490" t="str">
        <f>IF(NOT(D490=""),INDEX(statsNames,MATCH(D490,mapping!Q:Q,0),1),A489)</f>
        <v>FB</v>
      </c>
      <c r="B490">
        <f>INDEX(mapping!R:R,MATCH(A490,mapping!P:P,0),1)+INDEX(mapping!H:H,MATCH(E490,mapping!F:F,0))</f>
        <v>2412</v>
      </c>
      <c r="E490" s="146" t="s">
        <v>456</v>
      </c>
      <c r="F490" s="146">
        <v>171</v>
      </c>
      <c r="G490" s="146">
        <v>8</v>
      </c>
      <c r="H490" s="146">
        <v>10.34</v>
      </c>
    </row>
    <row r="491" spans="1:8" x14ac:dyDescent="0.3">
      <c r="A491" t="str">
        <f>IF(NOT(D491=""),INDEX(statsNames,MATCH(D491,mapping!Q:Q,0),1),A490)</f>
        <v>FB</v>
      </c>
      <c r="B491">
        <f>INDEX(mapping!R:R,MATCH(A491,mapping!P:P,0),1)+INDEX(mapping!H:H,MATCH(E491,mapping!F:F,0))</f>
        <v>16912</v>
      </c>
      <c r="E491" s="146" t="s">
        <v>480</v>
      </c>
      <c r="F491" s="146">
        <v>172</v>
      </c>
      <c r="G491" s="146">
        <v>3</v>
      </c>
      <c r="H491" s="146">
        <v>10.32</v>
      </c>
    </row>
    <row r="492" spans="1:8" x14ac:dyDescent="0.3">
      <c r="A492" t="str">
        <f>IF(NOT(D492=""),INDEX(statsNames,MATCH(D492,mapping!Q:Q,0),1),A491)</f>
        <v>FB</v>
      </c>
      <c r="B492">
        <f>INDEX(mapping!R:R,MATCH(A492,mapping!P:P,0),1)+INDEX(mapping!H:H,MATCH(E492,mapping!F:F,0))</f>
        <v>5412</v>
      </c>
      <c r="E492" s="146" t="s">
        <v>14</v>
      </c>
      <c r="F492" s="146">
        <v>177</v>
      </c>
      <c r="G492" s="146">
        <v>7</v>
      </c>
      <c r="H492" s="146">
        <v>10.09</v>
      </c>
    </row>
    <row r="493" spans="1:8" x14ac:dyDescent="0.3">
      <c r="A493" t="str">
        <f>IF(NOT(D493=""),INDEX(statsNames,MATCH(D493,mapping!Q:Q,0),1),A492)</f>
        <v>FB</v>
      </c>
      <c r="B493">
        <f>INDEX(mapping!R:R,MATCH(A493,mapping!P:P,0),1)+INDEX(mapping!H:H,MATCH(E493,mapping!F:F,0))</f>
        <v>8712</v>
      </c>
      <c r="E493" s="146" t="s">
        <v>205</v>
      </c>
      <c r="F493" s="146">
        <v>186</v>
      </c>
      <c r="G493" s="146">
        <v>9</v>
      </c>
      <c r="H493" s="146">
        <v>9.9700000000000006</v>
      </c>
    </row>
    <row r="494" spans="1:8" x14ac:dyDescent="0.3">
      <c r="A494" t="str">
        <f>IF(NOT(D494=""),INDEX(statsNames,MATCH(D494,mapping!Q:Q,0),1),A493)</f>
        <v>FB</v>
      </c>
      <c r="B494">
        <f>INDEX(mapping!R:R,MATCH(A494,mapping!P:P,0),1)+INDEX(mapping!H:H,MATCH(E494,mapping!F:F,0))</f>
        <v>18712</v>
      </c>
      <c r="E494" s="146" t="s">
        <v>300</v>
      </c>
      <c r="F494" s="146">
        <v>191</v>
      </c>
      <c r="G494" s="146">
        <v>2</v>
      </c>
      <c r="H494" s="146">
        <v>9.8800000000000008</v>
      </c>
    </row>
    <row r="495" spans="1:8" x14ac:dyDescent="0.3">
      <c r="A495" t="str">
        <f>IF(NOT(D495=""),INDEX(statsNames,MATCH(D495,mapping!Q:Q,0),1),A494)</f>
        <v>FB</v>
      </c>
      <c r="B495">
        <f>INDEX(mapping!R:R,MATCH(A495,mapping!P:P,0),1)+INDEX(mapping!H:H,MATCH(E495,mapping!F:F,0))</f>
        <v>17212</v>
      </c>
      <c r="E495" s="146" t="s">
        <v>320</v>
      </c>
      <c r="F495" s="146">
        <v>216</v>
      </c>
      <c r="G495" s="146">
        <v>10</v>
      </c>
      <c r="H495" s="146">
        <v>9.2799999999999994</v>
      </c>
    </row>
    <row r="496" spans="1:8" x14ac:dyDescent="0.3">
      <c r="A496" t="str">
        <f>IF(NOT(D496=""),INDEX(statsNames,MATCH(D496,mapping!Q:Q,0),1),A495)</f>
        <v>FB</v>
      </c>
      <c r="B496">
        <f>INDEX(mapping!R:R,MATCH(A496,mapping!P:P,0),1)+INDEX(mapping!H:H,MATCH(E496,mapping!F:F,0))</f>
        <v>8512</v>
      </c>
      <c r="E496" s="146" t="s">
        <v>377</v>
      </c>
      <c r="F496" s="146">
        <v>217</v>
      </c>
      <c r="G496" s="146">
        <v>5</v>
      </c>
      <c r="H496" s="146">
        <v>9.26</v>
      </c>
    </row>
    <row r="497" spans="1:8" x14ac:dyDescent="0.3">
      <c r="A497" t="str">
        <f>IF(NOT(D497=""),INDEX(statsNames,MATCH(D497,mapping!Q:Q,0),1),A496)</f>
        <v>FB</v>
      </c>
      <c r="B497">
        <f>INDEX(mapping!R:R,MATCH(A497,mapping!P:P,0),1)+INDEX(mapping!H:H,MATCH(E497,mapping!F:F,0))</f>
        <v>6112</v>
      </c>
      <c r="E497" s="146" t="s">
        <v>22</v>
      </c>
      <c r="F497" s="146">
        <v>218</v>
      </c>
      <c r="G497" s="146">
        <v>8</v>
      </c>
      <c r="H497" s="146">
        <v>9.25</v>
      </c>
    </row>
    <row r="498" spans="1:8" x14ac:dyDescent="0.3">
      <c r="A498" t="str">
        <f>IF(NOT(D498=""),INDEX(statsNames,MATCH(D498,mapping!Q:Q,0),1),A497)</f>
        <v>FB</v>
      </c>
      <c r="B498">
        <f>INDEX(mapping!R:R,MATCH(A498,mapping!P:P,0),1)+INDEX(mapping!H:H,MATCH(E498,mapping!F:F,0))</f>
        <v>16512</v>
      </c>
      <c r="E498" s="146" t="s">
        <v>467</v>
      </c>
      <c r="F498" s="146">
        <v>222</v>
      </c>
      <c r="G498" s="146">
        <v>9</v>
      </c>
      <c r="H498" s="146">
        <v>9.24</v>
      </c>
    </row>
    <row r="499" spans="1:8" x14ac:dyDescent="0.3">
      <c r="A499" t="str">
        <f>IF(NOT(D499=""),INDEX(statsNames,MATCH(D499,mapping!Q:Q,0),1),A498)</f>
        <v>FB</v>
      </c>
      <c r="B499">
        <f>INDEX(mapping!R:R,MATCH(A499,mapping!P:P,0),1)+INDEX(mapping!H:H,MATCH(E499,mapping!F:F,0))</f>
        <v>10112</v>
      </c>
      <c r="E499" s="146" t="s">
        <v>124</v>
      </c>
      <c r="F499" s="146">
        <v>223</v>
      </c>
      <c r="G499" s="146">
        <v>9</v>
      </c>
      <c r="H499" s="146">
        <v>9.2100000000000009</v>
      </c>
    </row>
    <row r="500" spans="1:8" x14ac:dyDescent="0.3">
      <c r="A500" t="str">
        <f>IF(NOT(D500=""),INDEX(statsNames,MATCH(D500,mapping!Q:Q,0),1),A499)</f>
        <v>FB</v>
      </c>
      <c r="B500">
        <f>INDEX(mapping!R:R,MATCH(A500,mapping!P:P,0),1)+INDEX(mapping!H:H,MATCH(E500,mapping!F:F,0))</f>
        <v>2312</v>
      </c>
      <c r="E500" s="146" t="s">
        <v>443</v>
      </c>
      <c r="F500" s="146">
        <v>231</v>
      </c>
      <c r="G500" s="146">
        <v>11</v>
      </c>
      <c r="H500" s="146">
        <v>9.09</v>
      </c>
    </row>
    <row r="501" spans="1:8" x14ac:dyDescent="0.3">
      <c r="A501" t="str">
        <f>IF(NOT(D501=""),INDEX(statsNames,MATCH(D501,mapping!Q:Q,0),1),A500)</f>
        <v>FB</v>
      </c>
      <c r="B501">
        <f>INDEX(mapping!R:R,MATCH(A501,mapping!P:P,0),1)+INDEX(mapping!H:H,MATCH(E501,mapping!F:F,0))</f>
        <v>12512</v>
      </c>
      <c r="E501" s="146" t="s">
        <v>65</v>
      </c>
      <c r="F501" s="146">
        <v>233</v>
      </c>
      <c r="G501" s="146">
        <v>3</v>
      </c>
      <c r="H501" s="146">
        <v>9.0299999999999994</v>
      </c>
    </row>
    <row r="502" spans="1:8" x14ac:dyDescent="0.3">
      <c r="A502" t="str">
        <f>IF(NOT(D502=""),INDEX(statsNames,MATCH(D502,mapping!Q:Q,0),1),A501)</f>
        <v>FB</v>
      </c>
      <c r="B502">
        <f>INDEX(mapping!R:R,MATCH(A502,mapping!P:P,0),1)+INDEX(mapping!H:H,MATCH(E502,mapping!F:F,0))</f>
        <v>19512</v>
      </c>
      <c r="E502" s="146" t="s">
        <v>112</v>
      </c>
      <c r="F502" s="146">
        <v>246</v>
      </c>
      <c r="G502" s="146">
        <v>6</v>
      </c>
      <c r="H502" s="146">
        <v>8.85</v>
      </c>
    </row>
    <row r="503" spans="1:8" x14ac:dyDescent="0.3">
      <c r="A503" t="str">
        <f>IF(NOT(D503=""),INDEX(statsNames,MATCH(D503,mapping!Q:Q,0),1),A502)</f>
        <v>FB</v>
      </c>
      <c r="B503">
        <f>INDEX(mapping!R:R,MATCH(A503,mapping!P:P,0),1)+INDEX(mapping!H:H,MATCH(E503,mapping!F:F,0))</f>
        <v>2512</v>
      </c>
      <c r="E503" s="146" t="s">
        <v>475</v>
      </c>
      <c r="F503" s="146">
        <v>248</v>
      </c>
      <c r="G503" s="146">
        <v>6</v>
      </c>
      <c r="H503" s="146">
        <v>8.7799999999999994</v>
      </c>
    </row>
    <row r="504" spans="1:8" x14ac:dyDescent="0.3">
      <c r="A504" t="str">
        <f>IF(NOT(D504=""),INDEX(statsNames,MATCH(D504,mapping!Q:Q,0),1),A503)</f>
        <v>FB</v>
      </c>
      <c r="B504">
        <f>INDEX(mapping!R:R,MATCH(A504,mapping!P:P,0),1)+INDEX(mapping!H:H,MATCH(E504,mapping!F:F,0))</f>
        <v>9012</v>
      </c>
      <c r="E504" s="146" t="s">
        <v>21</v>
      </c>
      <c r="F504" s="146">
        <v>254</v>
      </c>
      <c r="G504" s="146">
        <v>9</v>
      </c>
      <c r="H504" s="146">
        <v>8.68</v>
      </c>
    </row>
    <row r="505" spans="1:8" x14ac:dyDescent="0.3">
      <c r="A505" t="str">
        <f>IF(NOT(D505=""),INDEX(statsNames,MATCH(D505,mapping!Q:Q,0),1),A504)</f>
        <v>FB</v>
      </c>
      <c r="B505">
        <f>INDEX(mapping!R:R,MATCH(A505,mapping!P:P,0),1)+INDEX(mapping!H:H,MATCH(E505,mapping!F:F,0))</f>
        <v>3812</v>
      </c>
      <c r="E505" s="146" t="s">
        <v>61</v>
      </c>
      <c r="F505" s="146">
        <v>257</v>
      </c>
      <c r="G505" s="146">
        <v>15</v>
      </c>
      <c r="H505" s="146">
        <v>8.56</v>
      </c>
    </row>
    <row r="506" spans="1:8" x14ac:dyDescent="0.3">
      <c r="A506" t="str">
        <f>IF(NOT(D506=""),INDEX(statsNames,MATCH(D506,mapping!Q:Q,0),1),A505)</f>
        <v>FB</v>
      </c>
      <c r="B506">
        <f>INDEX(mapping!R:R,MATCH(A506,mapping!P:P,0),1)+INDEX(mapping!H:H,MATCH(E506,mapping!F:F,0))</f>
        <v>7112</v>
      </c>
      <c r="E506" s="146" t="s">
        <v>75</v>
      </c>
      <c r="F506" s="146">
        <v>265</v>
      </c>
      <c r="G506" s="146">
        <v>14</v>
      </c>
      <c r="H506" s="146">
        <v>8.3800000000000008</v>
      </c>
    </row>
    <row r="507" spans="1:8" x14ac:dyDescent="0.3">
      <c r="A507" t="str">
        <f>IF(NOT(D507=""),INDEX(statsNames,MATCH(D507,mapping!Q:Q,0),1),A506)</f>
        <v>FB</v>
      </c>
      <c r="B507">
        <f>INDEX(mapping!R:R,MATCH(A507,mapping!P:P,0),1)+INDEX(mapping!H:H,MATCH(E507,mapping!F:F,0))</f>
        <v>2812</v>
      </c>
      <c r="E507" s="146" t="s">
        <v>37</v>
      </c>
      <c r="F507" s="146">
        <v>279</v>
      </c>
      <c r="G507" s="146">
        <v>14</v>
      </c>
      <c r="H507" s="146">
        <v>8.09</v>
      </c>
    </row>
    <row r="508" spans="1:8" x14ac:dyDescent="0.3">
      <c r="A508" t="str">
        <f>IF(NOT(D508=""),INDEX(statsNames,MATCH(D508,mapping!Q:Q,0),1),A507)</f>
        <v>FB</v>
      </c>
      <c r="B508">
        <f>INDEX(mapping!R:R,MATCH(A508,mapping!P:P,0),1)+INDEX(mapping!H:H,MATCH(E508,mapping!F:F,0))</f>
        <v>3012</v>
      </c>
      <c r="E508" s="146" t="s">
        <v>80</v>
      </c>
      <c r="F508" s="146">
        <v>283</v>
      </c>
      <c r="G508" s="146">
        <v>10</v>
      </c>
      <c r="H508" s="146">
        <v>8.0299999999999994</v>
      </c>
    </row>
    <row r="509" spans="1:8" x14ac:dyDescent="0.3">
      <c r="A509" t="str">
        <f>IF(NOT(D509=""),INDEX(statsNames,MATCH(D509,mapping!Q:Q,0),1),A508)</f>
        <v>FB</v>
      </c>
      <c r="B509">
        <f>INDEX(mapping!R:R,MATCH(A509,mapping!P:P,0),1)+INDEX(mapping!H:H,MATCH(E509,mapping!F:F,0))</f>
        <v>18612</v>
      </c>
      <c r="E509" s="146" t="s">
        <v>1085</v>
      </c>
      <c r="F509" s="146">
        <v>295</v>
      </c>
      <c r="G509" s="146">
        <v>12</v>
      </c>
      <c r="H509" s="146">
        <v>7.85</v>
      </c>
    </row>
    <row r="510" spans="1:8" x14ac:dyDescent="0.3">
      <c r="A510" t="str">
        <f>IF(NOT(D510=""),INDEX(statsNames,MATCH(D510,mapping!Q:Q,0),1),A509)</f>
        <v>FB</v>
      </c>
      <c r="B510">
        <f>INDEX(mapping!R:R,MATCH(A510,mapping!P:P,0),1)+INDEX(mapping!H:H,MATCH(E510,mapping!F:F,0))</f>
        <v>13312</v>
      </c>
      <c r="E510" s="146" t="s">
        <v>76</v>
      </c>
      <c r="F510" s="146">
        <v>305</v>
      </c>
      <c r="G510" s="146">
        <v>15</v>
      </c>
      <c r="H510" s="146">
        <v>7.72</v>
      </c>
    </row>
    <row r="511" spans="1:8" x14ac:dyDescent="0.3">
      <c r="A511" t="str">
        <f>IF(NOT(D511=""),INDEX(statsNames,MATCH(D511,mapping!Q:Q,0),1),A510)</f>
        <v>FB</v>
      </c>
      <c r="B511">
        <f>INDEX(mapping!R:R,MATCH(A511,mapping!P:P,0),1)+INDEX(mapping!H:H,MATCH(E511,mapping!F:F,0))</f>
        <v>5212</v>
      </c>
      <c r="E511" s="146" t="s">
        <v>12</v>
      </c>
      <c r="F511" s="146">
        <v>314</v>
      </c>
      <c r="G511" s="146">
        <v>12</v>
      </c>
      <c r="H511" s="146">
        <v>7.45</v>
      </c>
    </row>
    <row r="512" spans="1:8" x14ac:dyDescent="0.3">
      <c r="A512" t="str">
        <f>IF(NOT(D512=""),INDEX(statsNames,MATCH(D512,mapping!Q:Q,0),1),A511)</f>
        <v>FB</v>
      </c>
      <c r="B512">
        <f>INDEX(mapping!R:R,MATCH(A512,mapping!P:P,0),1)+INDEX(mapping!H:H,MATCH(E512,mapping!F:F,0))</f>
        <v>15112</v>
      </c>
      <c r="E512" s="146" t="s">
        <v>314</v>
      </c>
      <c r="F512" s="146">
        <v>318</v>
      </c>
      <c r="G512" s="146">
        <v>11</v>
      </c>
      <c r="H512" s="146">
        <v>7.36</v>
      </c>
    </row>
    <row r="513" spans="1:10" x14ac:dyDescent="0.3">
      <c r="A513" t="str">
        <f>IF(NOT(D513=""),INDEX(statsNames,MATCH(D513,mapping!Q:Q,0),1),A512)</f>
        <v>FB</v>
      </c>
      <c r="B513">
        <f>INDEX(mapping!R:R,MATCH(A513,mapping!P:P,0),1)+INDEX(mapping!H:H,MATCH(E513,mapping!F:F,0))</f>
        <v>4012</v>
      </c>
      <c r="E513" s="146" t="s">
        <v>105</v>
      </c>
      <c r="F513" s="146">
        <v>320</v>
      </c>
      <c r="G513" s="146">
        <v>15</v>
      </c>
      <c r="H513" s="146">
        <v>7.35</v>
      </c>
    </row>
    <row r="514" spans="1:10" x14ac:dyDescent="0.3">
      <c r="A514" t="str">
        <f>IF(NOT(D514=""),INDEX(statsNames,MATCH(D514,mapping!Q:Q,0),1),A513)</f>
        <v>FB</v>
      </c>
      <c r="B514">
        <f>INDEX(mapping!R:R,MATCH(A514,mapping!P:P,0),1)+INDEX(mapping!H:H,MATCH(E514,mapping!F:F,0))</f>
        <v>9412</v>
      </c>
      <c r="E514" s="146" t="s">
        <v>16</v>
      </c>
      <c r="F514" s="146">
        <v>324</v>
      </c>
      <c r="G514" s="146">
        <v>13</v>
      </c>
      <c r="H514" s="146">
        <v>7.25</v>
      </c>
    </row>
    <row r="515" spans="1:10" x14ac:dyDescent="0.3">
      <c r="A515" t="str">
        <f>IF(NOT(D515=""),INDEX(statsNames,MATCH(D515,mapping!Q:Q,0),1),A514)</f>
        <v>FB</v>
      </c>
      <c r="B515">
        <f>INDEX(mapping!R:R,MATCH(A515,mapping!P:P,0),1)+INDEX(mapping!H:H,MATCH(E515,mapping!F:F,0))</f>
        <v>13112</v>
      </c>
      <c r="E515" s="146" t="s">
        <v>349</v>
      </c>
      <c r="F515" s="146">
        <v>327</v>
      </c>
      <c r="G515" s="146">
        <v>17</v>
      </c>
      <c r="H515" s="146">
        <v>7.15</v>
      </c>
    </row>
    <row r="516" spans="1:10" x14ac:dyDescent="0.3">
      <c r="A516" t="str">
        <f>IF(NOT(D516=""),INDEX(statsNames,MATCH(D516,mapping!Q:Q,0),1),A515)</f>
        <v>FB</v>
      </c>
      <c r="B516">
        <f>INDEX(mapping!R:R,MATCH(A516,mapping!P:P,0),1)+INDEX(mapping!H:H,MATCH(E516,mapping!F:F,0))</f>
        <v>5112</v>
      </c>
      <c r="E516" s="146" t="s">
        <v>104</v>
      </c>
      <c r="F516" s="146">
        <v>331</v>
      </c>
      <c r="G516" s="146">
        <v>11</v>
      </c>
      <c r="H516" s="146">
        <v>6.94</v>
      </c>
    </row>
    <row r="517" spans="1:10" x14ac:dyDescent="0.3">
      <c r="A517" t="str">
        <f>IF(NOT(D517=""),INDEX(statsNames,MATCH(D517,mapping!Q:Q,0),1),A516)</f>
        <v>FB</v>
      </c>
      <c r="B517">
        <f>INDEX(mapping!R:R,MATCH(A517,mapping!P:P,0),1)+INDEX(mapping!H:H,MATCH(E517,mapping!F:F,0))</f>
        <v>6012</v>
      </c>
      <c r="E517" s="146" t="s">
        <v>119</v>
      </c>
      <c r="F517" s="146">
        <v>333</v>
      </c>
      <c r="G517" s="146">
        <v>13</v>
      </c>
      <c r="H517" s="146">
        <v>6.88</v>
      </c>
    </row>
    <row r="518" spans="1:10" x14ac:dyDescent="0.3">
      <c r="A518" t="str">
        <f>IF(NOT(D518=""),INDEX(statsNames,MATCH(D518,mapping!Q:Q,0),1),A517)</f>
        <v>FB</v>
      </c>
      <c r="B518">
        <f>INDEX(mapping!R:R,MATCH(A518,mapping!P:P,0),1)+INDEX(mapping!H:H,MATCH(E518,mapping!F:F,0))</f>
        <v>1012</v>
      </c>
      <c r="E518" s="146" t="s">
        <v>448</v>
      </c>
      <c r="F518" s="146">
        <v>336</v>
      </c>
      <c r="G518" s="146">
        <v>15</v>
      </c>
      <c r="H518" s="146">
        <v>6.82</v>
      </c>
    </row>
    <row r="519" spans="1:10" x14ac:dyDescent="0.3">
      <c r="A519" t="str">
        <f>IF(NOT(D519=""),INDEX(statsNames,MATCH(D519,mapping!Q:Q,0),1),A518)</f>
        <v>FB</v>
      </c>
      <c r="B519">
        <f>INDEX(mapping!R:R,MATCH(A519,mapping!P:P,0),1)+INDEX(mapping!H:H,MATCH(E519,mapping!F:F,0))</f>
        <v>7212</v>
      </c>
      <c r="E519" s="146" t="s">
        <v>24</v>
      </c>
      <c r="F519" s="146">
        <v>340</v>
      </c>
      <c r="G519" s="146">
        <v>16</v>
      </c>
      <c r="H519" s="146">
        <v>6.72</v>
      </c>
    </row>
    <row r="520" spans="1:10" x14ac:dyDescent="0.3">
      <c r="A520" t="str">
        <f>IF(NOT(D520=""),INDEX(statsNames,MATCH(D520,mapping!Q:Q,0),1),A519)</f>
        <v>FB</v>
      </c>
      <c r="B520">
        <f>INDEX(mapping!R:R,MATCH(A520,mapping!P:P,0),1)+INDEX(mapping!H:H,MATCH(E520,mapping!F:F,0))</f>
        <v>16612</v>
      </c>
      <c r="E520" s="146" t="s">
        <v>884</v>
      </c>
      <c r="F520" s="146">
        <v>341</v>
      </c>
      <c r="G520" s="146">
        <v>9</v>
      </c>
      <c r="H520" s="146">
        <v>6.69</v>
      </c>
    </row>
    <row r="521" spans="1:10" x14ac:dyDescent="0.3">
      <c r="A521" t="str">
        <f>IF(NOT(D521=""),INDEX(statsNames,MATCH(D521,mapping!Q:Q,0),1),A520)</f>
        <v>FB</v>
      </c>
      <c r="B521">
        <f>INDEX(mapping!R:R,MATCH(A521,mapping!P:P,0),1)+INDEX(mapping!H:H,MATCH(E521,mapping!F:F,0))</f>
        <v>7312</v>
      </c>
      <c r="E521" s="146" t="s">
        <v>202</v>
      </c>
      <c r="F521" s="146">
        <v>350</v>
      </c>
      <c r="G521" s="146">
        <v>16</v>
      </c>
      <c r="H521" s="146">
        <v>6.25</v>
      </c>
    </row>
    <row r="522" spans="1:10" x14ac:dyDescent="0.3">
      <c r="A522" t="str">
        <f>IF(NOT(D522=""),INDEX(statsNames,MATCH(D522,mapping!Q:Q,0),1),A521)</f>
        <v>FB</v>
      </c>
      <c r="B522">
        <f>INDEX(mapping!R:R,MATCH(A522,mapping!P:P,0),1)+INDEX(mapping!H:H,MATCH(E522,mapping!F:F,0))</f>
        <v>4312</v>
      </c>
      <c r="E522" s="146" t="s">
        <v>71</v>
      </c>
      <c r="F522" s="146">
        <v>352</v>
      </c>
      <c r="G522" s="146">
        <v>18</v>
      </c>
      <c r="H522" s="146">
        <v>5.88</v>
      </c>
    </row>
    <row r="523" spans="1:10" x14ac:dyDescent="0.3">
      <c r="A523" t="str">
        <f>IF(NOT(D523=""),INDEX(statsNames,MATCH(D523,mapping!Q:Q,0),1),A522)</f>
        <v>FB</v>
      </c>
      <c r="B523">
        <f>INDEX(mapping!R:R,MATCH(A523,mapping!P:P,0),1)+INDEX(mapping!H:H,MATCH(E523,mapping!F:F,0))</f>
        <v>19412</v>
      </c>
      <c r="E523" s="146" t="s">
        <v>1130</v>
      </c>
      <c r="F523" s="146">
        <v>354</v>
      </c>
      <c r="G523" s="146">
        <v>10</v>
      </c>
      <c r="H523" s="146">
        <v>5.47</v>
      </c>
    </row>
    <row r="524" spans="1:10" x14ac:dyDescent="0.3">
      <c r="A524" t="str">
        <f>IF(NOT(D524=""),INDEX(statsNames,MATCH(D524,mapping!Q:Q,0),1),A523)</f>
        <v>FB</v>
      </c>
      <c r="B524">
        <f>INDEX(mapping!R:R,MATCH(A524,mapping!P:P,0),1)+INDEX(mapping!H:H,MATCH(E524,mapping!F:F,0))</f>
        <v>7912</v>
      </c>
      <c r="E524" s="146" t="s">
        <v>118</v>
      </c>
      <c r="F524" s="146">
        <v>359</v>
      </c>
      <c r="G524" s="146">
        <v>9</v>
      </c>
      <c r="H524" s="146">
        <v>4.26</v>
      </c>
    </row>
    <row r="525" spans="1:10" x14ac:dyDescent="0.3">
      <c r="A525" t="str">
        <f>IF(NOT(D525=""),INDEX(statsNames,MATCH(D525,mapping!Q:Q,0),1),A524)</f>
        <v>FG%</v>
      </c>
      <c r="B525">
        <f>INDEX(mapping!R:R,MATCH(A525,mapping!P:P,0),1)+INDEX(mapping!H:H,MATCH(E525,mapping!F:F,0))</f>
        <v>17413</v>
      </c>
      <c r="D525" s="146" t="s">
        <v>1494</v>
      </c>
      <c r="E525" s="146" t="s">
        <v>953</v>
      </c>
      <c r="F525" s="146">
        <v>1</v>
      </c>
      <c r="G525" s="146">
        <v>1</v>
      </c>
      <c r="H525" s="146">
        <v>52.4</v>
      </c>
      <c r="I525" s="146" t="s">
        <v>953</v>
      </c>
      <c r="J525" s="146">
        <v>52.4</v>
      </c>
    </row>
    <row r="526" spans="1:10" x14ac:dyDescent="0.3">
      <c r="A526" t="str">
        <f>IF(NOT(D526=""),INDEX(statsNames,MATCH(D526,mapping!Q:Q,0),1),A525)</f>
        <v>FG%</v>
      </c>
      <c r="B526">
        <f>INDEX(mapping!R:R,MATCH(A526,mapping!P:P,0),1)+INDEX(mapping!H:H,MATCH(E526,mapping!F:F,0))</f>
        <v>5113</v>
      </c>
      <c r="E526" s="146" t="s">
        <v>104</v>
      </c>
      <c r="F526" s="146">
        <v>4</v>
      </c>
      <c r="G526" s="146">
        <v>1</v>
      </c>
      <c r="H526" s="146">
        <v>51.4</v>
      </c>
    </row>
    <row r="527" spans="1:10" x14ac:dyDescent="0.3">
      <c r="A527" t="str">
        <f>IF(NOT(D527=""),INDEX(statsNames,MATCH(D527,mapping!Q:Q,0),1),A526)</f>
        <v>FG%</v>
      </c>
      <c r="B527">
        <f>INDEX(mapping!R:R,MATCH(A527,mapping!P:P,0),1)+INDEX(mapping!H:H,MATCH(E527,mapping!F:F,0))</f>
        <v>4413</v>
      </c>
      <c r="E527" s="146" t="s">
        <v>26</v>
      </c>
      <c r="F527" s="146">
        <v>5</v>
      </c>
      <c r="G527" s="146">
        <v>1</v>
      </c>
      <c r="H527" s="146">
        <v>51</v>
      </c>
    </row>
    <row r="528" spans="1:10" x14ac:dyDescent="0.3">
      <c r="A528" t="str">
        <f>IF(NOT(D528=""),INDEX(statsNames,MATCH(D528,mapping!Q:Q,0),1),A527)</f>
        <v>FG%</v>
      </c>
      <c r="B528">
        <f>INDEX(mapping!R:R,MATCH(A528,mapping!P:P,0),1)+INDEX(mapping!H:H,MATCH(E528,mapping!F:F,0))</f>
        <v>16313</v>
      </c>
      <c r="E528" s="146" t="s">
        <v>209</v>
      </c>
      <c r="F528" s="146">
        <v>7</v>
      </c>
      <c r="G528" s="146">
        <v>1</v>
      </c>
      <c r="H528" s="146">
        <v>50.9</v>
      </c>
    </row>
    <row r="529" spans="1:8" x14ac:dyDescent="0.3">
      <c r="A529" t="str">
        <f>IF(NOT(D529=""),INDEX(statsNames,MATCH(D529,mapping!Q:Q,0),1),A528)</f>
        <v>FG%</v>
      </c>
      <c r="B529">
        <f>INDEX(mapping!R:R,MATCH(A529,mapping!P:P,0),1)+INDEX(mapping!H:H,MATCH(E529,mapping!F:F,0))</f>
        <v>7613</v>
      </c>
      <c r="E529" s="146" t="s">
        <v>27</v>
      </c>
      <c r="F529" s="146">
        <v>8</v>
      </c>
      <c r="G529" s="146">
        <v>1</v>
      </c>
      <c r="H529" s="146">
        <v>50.7</v>
      </c>
    </row>
    <row r="530" spans="1:8" x14ac:dyDescent="0.3">
      <c r="A530" t="str">
        <f>IF(NOT(D530=""),INDEX(statsNames,MATCH(D530,mapping!Q:Q,0),1),A529)</f>
        <v>FG%</v>
      </c>
      <c r="B530">
        <f>INDEX(mapping!R:R,MATCH(A530,mapping!P:P,0),1)+INDEX(mapping!H:H,MATCH(E530,mapping!F:F,0))</f>
        <v>17013</v>
      </c>
      <c r="E530" s="146" t="s">
        <v>161</v>
      </c>
      <c r="F530" s="146">
        <v>9</v>
      </c>
      <c r="G530" s="146">
        <v>1</v>
      </c>
      <c r="H530" s="146">
        <v>50.3</v>
      </c>
    </row>
    <row r="531" spans="1:8" x14ac:dyDescent="0.3">
      <c r="A531" t="str">
        <f>IF(NOT(D531=""),INDEX(statsNames,MATCH(D531,mapping!Q:Q,0),1),A530)</f>
        <v>FG%</v>
      </c>
      <c r="B531">
        <f>INDEX(mapping!R:R,MATCH(A531,mapping!P:P,0),1)+INDEX(mapping!H:H,MATCH(E531,mapping!F:F,0))</f>
        <v>8213</v>
      </c>
      <c r="E531" s="146" t="s">
        <v>123</v>
      </c>
      <c r="F531" s="146">
        <v>10</v>
      </c>
      <c r="G531" s="146">
        <v>2</v>
      </c>
      <c r="H531" s="146">
        <v>50.3</v>
      </c>
    </row>
    <row r="532" spans="1:8" x14ac:dyDescent="0.3">
      <c r="A532" t="str">
        <f>IF(NOT(D532=""),INDEX(statsNames,MATCH(D532,mapping!Q:Q,0),1),A531)</f>
        <v>FG%</v>
      </c>
      <c r="B532">
        <f>INDEX(mapping!R:R,MATCH(A532,mapping!P:P,0),1)+INDEX(mapping!H:H,MATCH(E532,mapping!F:F,0))</f>
        <v>2913</v>
      </c>
      <c r="E532" s="146" t="s">
        <v>89</v>
      </c>
      <c r="F532" s="146">
        <v>11</v>
      </c>
      <c r="G532" s="146">
        <v>1</v>
      </c>
      <c r="H532" s="146">
        <v>50.2</v>
      </c>
    </row>
    <row r="533" spans="1:8" x14ac:dyDescent="0.3">
      <c r="A533" t="str">
        <f>IF(NOT(D533=""),INDEX(statsNames,MATCH(D533,mapping!Q:Q,0),1),A532)</f>
        <v>FG%</v>
      </c>
      <c r="B533">
        <f>INDEX(mapping!R:R,MATCH(A533,mapping!P:P,0),1)+INDEX(mapping!H:H,MATCH(E533,mapping!F:F,0))</f>
        <v>113</v>
      </c>
      <c r="E533" s="146" t="s">
        <v>451</v>
      </c>
      <c r="F533" s="146">
        <v>12</v>
      </c>
      <c r="G533" s="146">
        <v>1</v>
      </c>
      <c r="H533" s="146">
        <v>50.1</v>
      </c>
    </row>
    <row r="534" spans="1:8" x14ac:dyDescent="0.3">
      <c r="A534" t="str">
        <f>IF(NOT(D534=""),INDEX(statsNames,MATCH(D534,mapping!Q:Q,0),1),A533)</f>
        <v>FG%</v>
      </c>
      <c r="B534">
        <f>INDEX(mapping!R:R,MATCH(A534,mapping!P:P,0),1)+INDEX(mapping!H:H,MATCH(E534,mapping!F:F,0))</f>
        <v>8113</v>
      </c>
      <c r="E534" s="146" t="s">
        <v>69</v>
      </c>
      <c r="F534" s="146">
        <v>13</v>
      </c>
      <c r="G534" s="146">
        <v>1</v>
      </c>
      <c r="H534" s="146">
        <v>50</v>
      </c>
    </row>
    <row r="535" spans="1:8" x14ac:dyDescent="0.3">
      <c r="A535" t="str">
        <f>IF(NOT(D535=""),INDEX(statsNames,MATCH(D535,mapping!Q:Q,0),1),A534)</f>
        <v>FG%</v>
      </c>
      <c r="B535">
        <f>INDEX(mapping!R:R,MATCH(A535,mapping!P:P,0),1)+INDEX(mapping!H:H,MATCH(E535,mapping!F:F,0))</f>
        <v>12513</v>
      </c>
      <c r="E535" s="146" t="s">
        <v>65</v>
      </c>
      <c r="F535" s="146">
        <v>14</v>
      </c>
      <c r="G535" s="146">
        <v>1</v>
      </c>
      <c r="H535" s="146">
        <v>49.9</v>
      </c>
    </row>
    <row r="536" spans="1:8" x14ac:dyDescent="0.3">
      <c r="A536" t="str">
        <f>IF(NOT(D536=""),INDEX(statsNames,MATCH(D536,mapping!Q:Q,0),1),A535)</f>
        <v>FG%</v>
      </c>
      <c r="B536">
        <f>INDEX(mapping!R:R,MATCH(A536,mapping!P:P,0),1)+INDEX(mapping!H:H,MATCH(E536,mapping!F:F,0))</f>
        <v>1413</v>
      </c>
      <c r="E536" s="146" t="s">
        <v>450</v>
      </c>
      <c r="F536" s="146">
        <v>15</v>
      </c>
      <c r="G536" s="146">
        <v>1</v>
      </c>
      <c r="H536" s="146">
        <v>49.8</v>
      </c>
    </row>
    <row r="537" spans="1:8" x14ac:dyDescent="0.3">
      <c r="A537" t="str">
        <f>IF(NOT(D537=""),INDEX(statsNames,MATCH(D537,mapping!Q:Q,0),1),A536)</f>
        <v>FG%</v>
      </c>
      <c r="B537">
        <f>INDEX(mapping!R:R,MATCH(A537,mapping!P:P,0),1)+INDEX(mapping!H:H,MATCH(E537,mapping!F:F,0))</f>
        <v>3013</v>
      </c>
      <c r="E537" s="146" t="s">
        <v>80</v>
      </c>
      <c r="F537" s="146">
        <v>16</v>
      </c>
      <c r="G537" s="146">
        <v>2</v>
      </c>
      <c r="H537" s="146">
        <v>49.8</v>
      </c>
    </row>
    <row r="538" spans="1:8" x14ac:dyDescent="0.3">
      <c r="A538" t="str">
        <f>IF(NOT(D538=""),INDEX(statsNames,MATCH(D538,mapping!Q:Q,0),1),A537)</f>
        <v>FG%</v>
      </c>
      <c r="B538">
        <f>INDEX(mapping!R:R,MATCH(A538,mapping!P:P,0),1)+INDEX(mapping!H:H,MATCH(E538,mapping!F:F,0))</f>
        <v>19413</v>
      </c>
      <c r="E538" s="146" t="s">
        <v>1130</v>
      </c>
      <c r="F538" s="146">
        <v>18</v>
      </c>
      <c r="G538" s="146">
        <v>1</v>
      </c>
      <c r="H538" s="146">
        <v>49.5</v>
      </c>
    </row>
    <row r="539" spans="1:8" x14ac:dyDescent="0.3">
      <c r="A539" t="str">
        <f>IF(NOT(D539=""),INDEX(statsNames,MATCH(D539,mapping!Q:Q,0),1),A538)</f>
        <v>FG%</v>
      </c>
      <c r="B539">
        <f>INDEX(mapping!R:R,MATCH(A539,mapping!P:P,0),1)+INDEX(mapping!H:H,MATCH(E539,mapping!F:F,0))</f>
        <v>1013</v>
      </c>
      <c r="E539" s="146" t="s">
        <v>448</v>
      </c>
      <c r="F539" s="146">
        <v>19</v>
      </c>
      <c r="G539" s="146">
        <v>3</v>
      </c>
      <c r="H539" s="146">
        <v>49.3</v>
      </c>
    </row>
    <row r="540" spans="1:8" x14ac:dyDescent="0.3">
      <c r="A540" t="str">
        <f>IF(NOT(D540=""),INDEX(statsNames,MATCH(D540,mapping!Q:Q,0),1),A539)</f>
        <v>FG%</v>
      </c>
      <c r="B540">
        <f>INDEX(mapping!R:R,MATCH(A540,mapping!P:P,0),1)+INDEX(mapping!H:H,MATCH(E540,mapping!F:F,0))</f>
        <v>10613</v>
      </c>
      <c r="E540" s="146" t="s">
        <v>361</v>
      </c>
      <c r="F540" s="146">
        <v>20</v>
      </c>
      <c r="G540" s="146">
        <v>1</v>
      </c>
      <c r="H540" s="146">
        <v>49.1</v>
      </c>
    </row>
    <row r="541" spans="1:8" x14ac:dyDescent="0.3">
      <c r="A541" t="str">
        <f>IF(NOT(D541=""),INDEX(statsNames,MATCH(D541,mapping!Q:Q,0),1),A540)</f>
        <v>FG%</v>
      </c>
      <c r="B541">
        <f>INDEX(mapping!R:R,MATCH(A541,mapping!P:P,0),1)+INDEX(mapping!H:H,MATCH(E541,mapping!F:F,0))</f>
        <v>5213</v>
      </c>
      <c r="E541" s="146" t="s">
        <v>12</v>
      </c>
      <c r="F541" s="146">
        <v>21</v>
      </c>
      <c r="G541" s="146">
        <v>4</v>
      </c>
      <c r="H541" s="146">
        <v>49.1</v>
      </c>
    </row>
    <row r="542" spans="1:8" x14ac:dyDescent="0.3">
      <c r="A542" t="str">
        <f>IF(NOT(D542=""),INDEX(statsNames,MATCH(D542,mapping!Q:Q,0),1),A541)</f>
        <v>FG%</v>
      </c>
      <c r="B542">
        <f>INDEX(mapping!R:R,MATCH(A542,mapping!P:P,0),1)+INDEX(mapping!H:H,MATCH(E542,mapping!F:F,0))</f>
        <v>14113</v>
      </c>
      <c r="E542" s="146" t="s">
        <v>93</v>
      </c>
      <c r="F542" s="146">
        <v>22</v>
      </c>
      <c r="G542" s="146">
        <v>2</v>
      </c>
      <c r="H542" s="146">
        <v>49</v>
      </c>
    </row>
    <row r="543" spans="1:8" x14ac:dyDescent="0.3">
      <c r="A543" t="str">
        <f>IF(NOT(D543=""),INDEX(statsNames,MATCH(D543,mapping!Q:Q,0),1),A542)</f>
        <v>FG%</v>
      </c>
      <c r="B543">
        <f>INDEX(mapping!R:R,MATCH(A543,mapping!P:P,0),1)+INDEX(mapping!H:H,MATCH(E543,mapping!F:F,0))</f>
        <v>10013</v>
      </c>
      <c r="E543" s="146" t="s">
        <v>160</v>
      </c>
      <c r="F543" s="146">
        <v>24</v>
      </c>
      <c r="G543" s="146">
        <v>2</v>
      </c>
      <c r="H543" s="146">
        <v>49</v>
      </c>
    </row>
    <row r="544" spans="1:8" x14ac:dyDescent="0.3">
      <c r="A544" t="str">
        <f>IF(NOT(D544=""),INDEX(statsNames,MATCH(D544,mapping!Q:Q,0),1),A543)</f>
        <v>FG%</v>
      </c>
      <c r="B544">
        <f>INDEX(mapping!R:R,MATCH(A544,mapping!P:P,0),1)+INDEX(mapping!H:H,MATCH(E544,mapping!F:F,0))</f>
        <v>5413</v>
      </c>
      <c r="E544" s="146" t="s">
        <v>14</v>
      </c>
      <c r="F544" s="146">
        <v>25</v>
      </c>
      <c r="G544" s="146">
        <v>3</v>
      </c>
      <c r="H544" s="146">
        <v>49</v>
      </c>
    </row>
    <row r="545" spans="1:8" x14ac:dyDescent="0.3">
      <c r="A545" t="str">
        <f>IF(NOT(D545=""),INDEX(statsNames,MATCH(D545,mapping!Q:Q,0),1),A544)</f>
        <v>FG%</v>
      </c>
      <c r="B545">
        <f>INDEX(mapping!R:R,MATCH(A545,mapping!P:P,0),1)+INDEX(mapping!H:H,MATCH(E545,mapping!F:F,0))</f>
        <v>613</v>
      </c>
      <c r="E545" s="146" t="s">
        <v>444</v>
      </c>
      <c r="F545" s="146">
        <v>26</v>
      </c>
      <c r="G545" s="146">
        <v>2</v>
      </c>
      <c r="H545" s="146">
        <v>49</v>
      </c>
    </row>
    <row r="546" spans="1:8" x14ac:dyDescent="0.3">
      <c r="A546" t="str">
        <f>IF(NOT(D546=""),INDEX(statsNames,MATCH(D546,mapping!Q:Q,0),1),A545)</f>
        <v>FG%</v>
      </c>
      <c r="B546">
        <f>INDEX(mapping!R:R,MATCH(A546,mapping!P:P,0),1)+INDEX(mapping!H:H,MATCH(E546,mapping!F:F,0))</f>
        <v>16513</v>
      </c>
      <c r="E546" s="146" t="s">
        <v>467</v>
      </c>
      <c r="F546" s="146">
        <v>30</v>
      </c>
      <c r="G546" s="146">
        <v>1</v>
      </c>
      <c r="H546" s="146">
        <v>48.8</v>
      </c>
    </row>
    <row r="547" spans="1:8" x14ac:dyDescent="0.3">
      <c r="A547" t="str">
        <f>IF(NOT(D547=""),INDEX(statsNames,MATCH(D547,mapping!Q:Q,0),1),A546)</f>
        <v>FG%</v>
      </c>
      <c r="B547">
        <f>INDEX(mapping!R:R,MATCH(A547,mapping!P:P,0),1)+INDEX(mapping!H:H,MATCH(E547,mapping!F:F,0))</f>
        <v>6713</v>
      </c>
      <c r="E547" s="146" t="s">
        <v>25</v>
      </c>
      <c r="F547" s="146">
        <v>32</v>
      </c>
      <c r="G547" s="146">
        <v>3</v>
      </c>
      <c r="H547" s="146">
        <v>48.6</v>
      </c>
    </row>
    <row r="548" spans="1:8" x14ac:dyDescent="0.3">
      <c r="A548" t="str">
        <f>IF(NOT(D548=""),INDEX(statsNames,MATCH(D548,mapping!Q:Q,0),1),A547)</f>
        <v>FG%</v>
      </c>
      <c r="B548">
        <f>INDEX(mapping!R:R,MATCH(A548,mapping!P:P,0),1)+INDEX(mapping!H:H,MATCH(E548,mapping!F:F,0))</f>
        <v>2313</v>
      </c>
      <c r="E548" s="146" t="s">
        <v>443</v>
      </c>
      <c r="F548" s="146">
        <v>34</v>
      </c>
      <c r="G548" s="146">
        <v>1</v>
      </c>
      <c r="H548" s="146">
        <v>48.2</v>
      </c>
    </row>
    <row r="549" spans="1:8" x14ac:dyDescent="0.3">
      <c r="A549" t="str">
        <f>IF(NOT(D549=""),INDEX(statsNames,MATCH(D549,mapping!Q:Q,0),1),A548)</f>
        <v>FG%</v>
      </c>
      <c r="B549">
        <f>INDEX(mapping!R:R,MATCH(A549,mapping!P:P,0),1)+INDEX(mapping!H:H,MATCH(E549,mapping!F:F,0))</f>
        <v>19313</v>
      </c>
      <c r="E549" s="146" t="s">
        <v>1030</v>
      </c>
      <c r="F549" s="146">
        <v>35</v>
      </c>
      <c r="G549" s="146">
        <v>2</v>
      </c>
      <c r="H549" s="146">
        <v>48.2</v>
      </c>
    </row>
    <row r="550" spans="1:8" x14ac:dyDescent="0.3">
      <c r="A550" t="str">
        <f>IF(NOT(D550=""),INDEX(statsNames,MATCH(D550,mapping!Q:Q,0),1),A549)</f>
        <v>FG%</v>
      </c>
      <c r="B550">
        <f>INDEX(mapping!R:R,MATCH(A550,mapping!P:P,0),1)+INDEX(mapping!H:H,MATCH(E550,mapping!F:F,0))</f>
        <v>17513</v>
      </c>
      <c r="E550" s="146" t="s">
        <v>399</v>
      </c>
      <c r="F550" s="146">
        <v>36</v>
      </c>
      <c r="G550" s="146">
        <v>1</v>
      </c>
      <c r="H550" s="146">
        <v>48.1</v>
      </c>
    </row>
    <row r="551" spans="1:8" x14ac:dyDescent="0.3">
      <c r="A551" t="str">
        <f>IF(NOT(D551=""),INDEX(statsNames,MATCH(D551,mapping!Q:Q,0),1),A550)</f>
        <v>FG%</v>
      </c>
      <c r="B551">
        <f>INDEX(mapping!R:R,MATCH(A551,mapping!P:P,0),1)+INDEX(mapping!H:H,MATCH(E551,mapping!F:F,0))</f>
        <v>14413</v>
      </c>
      <c r="E551" s="146" t="s">
        <v>199</v>
      </c>
      <c r="F551" s="146">
        <v>41</v>
      </c>
      <c r="G551" s="146">
        <v>4</v>
      </c>
      <c r="H551" s="146">
        <v>47.8</v>
      </c>
    </row>
    <row r="552" spans="1:8" x14ac:dyDescent="0.3">
      <c r="A552" t="str">
        <f>IF(NOT(D552=""),INDEX(statsNames,MATCH(D552,mapping!Q:Q,0),1),A551)</f>
        <v>FG%</v>
      </c>
      <c r="B552">
        <f>INDEX(mapping!R:R,MATCH(A552,mapping!P:P,0),1)+INDEX(mapping!H:H,MATCH(E552,mapping!F:F,0))</f>
        <v>5713</v>
      </c>
      <c r="E552" s="146" t="s">
        <v>92</v>
      </c>
      <c r="F552" s="146">
        <v>42</v>
      </c>
      <c r="G552" s="146">
        <v>5</v>
      </c>
      <c r="H552" s="146">
        <v>47.8</v>
      </c>
    </row>
    <row r="553" spans="1:8" x14ac:dyDescent="0.3">
      <c r="A553" t="str">
        <f>IF(NOT(D553=""),INDEX(statsNames,MATCH(D553,mapping!Q:Q,0),1),A552)</f>
        <v>FG%</v>
      </c>
      <c r="B553">
        <f>INDEX(mapping!R:R,MATCH(A553,mapping!P:P,0),1)+INDEX(mapping!H:H,MATCH(E553,mapping!F:F,0))</f>
        <v>2713</v>
      </c>
      <c r="E553" s="146" t="s">
        <v>134</v>
      </c>
      <c r="F553" s="146">
        <v>43</v>
      </c>
      <c r="G553" s="146">
        <v>4</v>
      </c>
      <c r="H553" s="146">
        <v>47.7</v>
      </c>
    </row>
    <row r="554" spans="1:8" x14ac:dyDescent="0.3">
      <c r="A554" t="str">
        <f>IF(NOT(D554=""),INDEX(statsNames,MATCH(D554,mapping!Q:Q,0),1),A553)</f>
        <v>FG%</v>
      </c>
      <c r="B554">
        <f>INDEX(mapping!R:R,MATCH(A554,mapping!P:P,0),1)+INDEX(mapping!H:H,MATCH(E554,mapping!F:F,0))</f>
        <v>16613</v>
      </c>
      <c r="E554" s="146" t="s">
        <v>884</v>
      </c>
      <c r="F554" s="146">
        <v>44</v>
      </c>
      <c r="G554" s="146">
        <v>2</v>
      </c>
      <c r="H554" s="146">
        <v>47.7</v>
      </c>
    </row>
    <row r="555" spans="1:8" x14ac:dyDescent="0.3">
      <c r="A555" t="str">
        <f>IF(NOT(D555=""),INDEX(statsNames,MATCH(D555,mapping!Q:Q,0),1),A554)</f>
        <v>FG%</v>
      </c>
      <c r="B555">
        <f>INDEX(mapping!R:R,MATCH(A555,mapping!P:P,0),1)+INDEX(mapping!H:H,MATCH(E555,mapping!F:F,0))</f>
        <v>18013</v>
      </c>
      <c r="E555" s="146" t="s">
        <v>339</v>
      </c>
      <c r="F555" s="146">
        <v>45</v>
      </c>
      <c r="G555" s="146">
        <v>1</v>
      </c>
      <c r="H555" s="146">
        <v>47.7</v>
      </c>
    </row>
    <row r="556" spans="1:8" x14ac:dyDescent="0.3">
      <c r="A556" t="str">
        <f>IF(NOT(D556=""),INDEX(statsNames,MATCH(D556,mapping!Q:Q,0),1),A555)</f>
        <v>FG%</v>
      </c>
      <c r="B556">
        <f>INDEX(mapping!R:R,MATCH(A556,mapping!P:P,0),1)+INDEX(mapping!H:H,MATCH(E556,mapping!F:F,0))</f>
        <v>19513</v>
      </c>
      <c r="E556" s="146" t="s">
        <v>112</v>
      </c>
      <c r="F556" s="146">
        <v>50</v>
      </c>
      <c r="G556" s="146">
        <v>2</v>
      </c>
      <c r="H556" s="146">
        <v>47.6</v>
      </c>
    </row>
    <row r="557" spans="1:8" x14ac:dyDescent="0.3">
      <c r="A557" t="str">
        <f>IF(NOT(D557=""),INDEX(statsNames,MATCH(D557,mapping!Q:Q,0),1),A556)</f>
        <v>FG%</v>
      </c>
      <c r="B557">
        <f>INDEX(mapping!R:R,MATCH(A557,mapping!P:P,0),1)+INDEX(mapping!H:H,MATCH(E557,mapping!F:F,0))</f>
        <v>1213</v>
      </c>
      <c r="E557" s="146" t="s">
        <v>449</v>
      </c>
      <c r="F557" s="146">
        <v>54</v>
      </c>
      <c r="G557" s="146">
        <v>3</v>
      </c>
      <c r="H557" s="146">
        <v>47.4</v>
      </c>
    </row>
    <row r="558" spans="1:8" x14ac:dyDescent="0.3">
      <c r="A558" t="str">
        <f>IF(NOT(D558=""),INDEX(statsNames,MATCH(D558,mapping!Q:Q,0),1),A557)</f>
        <v>FG%</v>
      </c>
      <c r="B558">
        <f>INDEX(mapping!R:R,MATCH(A558,mapping!P:P,0),1)+INDEX(mapping!H:H,MATCH(E558,mapping!F:F,0))</f>
        <v>15113</v>
      </c>
      <c r="E558" s="146" t="s">
        <v>314</v>
      </c>
      <c r="F558" s="146">
        <v>56</v>
      </c>
      <c r="G558" s="146">
        <v>3</v>
      </c>
      <c r="H558" s="146">
        <v>47.4</v>
      </c>
    </row>
    <row r="559" spans="1:8" x14ac:dyDescent="0.3">
      <c r="A559" t="str">
        <f>IF(NOT(D559=""),INDEX(statsNames,MATCH(D559,mapping!Q:Q,0),1),A558)</f>
        <v>FG%</v>
      </c>
      <c r="B559">
        <f>INDEX(mapping!R:R,MATCH(A559,mapping!P:P,0),1)+INDEX(mapping!H:H,MATCH(E559,mapping!F:F,0))</f>
        <v>9413</v>
      </c>
      <c r="E559" s="146" t="s">
        <v>16</v>
      </c>
      <c r="F559" s="146">
        <v>58</v>
      </c>
      <c r="G559" s="146">
        <v>5</v>
      </c>
      <c r="H559" s="146">
        <v>47.4</v>
      </c>
    </row>
    <row r="560" spans="1:8" x14ac:dyDescent="0.3">
      <c r="A560" t="str">
        <f>IF(NOT(D560=""),INDEX(statsNames,MATCH(D560,mapping!Q:Q,0),1),A559)</f>
        <v>FG%</v>
      </c>
      <c r="B560">
        <f>INDEX(mapping!R:R,MATCH(A560,mapping!P:P,0),1)+INDEX(mapping!H:H,MATCH(E560,mapping!F:F,0))</f>
        <v>4913</v>
      </c>
      <c r="E560" s="146" t="s">
        <v>17</v>
      </c>
      <c r="F560" s="146">
        <v>60</v>
      </c>
      <c r="G560" s="146">
        <v>4</v>
      </c>
      <c r="H560" s="146">
        <v>47.3</v>
      </c>
    </row>
    <row r="561" spans="1:8" x14ac:dyDescent="0.3">
      <c r="A561" t="str">
        <f>IF(NOT(D561=""),INDEX(statsNames,MATCH(D561,mapping!Q:Q,0),1),A560)</f>
        <v>FG%</v>
      </c>
      <c r="B561">
        <f>INDEX(mapping!R:R,MATCH(A561,mapping!P:P,0),1)+INDEX(mapping!H:H,MATCH(E561,mapping!F:F,0))</f>
        <v>18713</v>
      </c>
      <c r="E561" s="146" t="s">
        <v>300</v>
      </c>
      <c r="F561" s="146">
        <v>62</v>
      </c>
      <c r="G561" s="146">
        <v>1</v>
      </c>
      <c r="H561" s="146">
        <v>47.1</v>
      </c>
    </row>
    <row r="562" spans="1:8" x14ac:dyDescent="0.3">
      <c r="A562" t="str">
        <f>IF(NOT(D562=""),INDEX(statsNames,MATCH(D562,mapping!Q:Q,0),1),A561)</f>
        <v>FG%</v>
      </c>
      <c r="B562">
        <f>INDEX(mapping!R:R,MATCH(A562,mapping!P:P,0),1)+INDEX(mapping!H:H,MATCH(E562,mapping!F:F,0))</f>
        <v>13913</v>
      </c>
      <c r="E562" s="146" t="s">
        <v>219</v>
      </c>
      <c r="F562" s="146">
        <v>64</v>
      </c>
      <c r="G562" s="146">
        <v>6</v>
      </c>
      <c r="H562" s="146">
        <v>47.1</v>
      </c>
    </row>
    <row r="563" spans="1:8" x14ac:dyDescent="0.3">
      <c r="A563" t="str">
        <f>IF(NOT(D563=""),INDEX(statsNames,MATCH(D563,mapping!Q:Q,0),1),A562)</f>
        <v>FG%</v>
      </c>
      <c r="B563">
        <f>INDEX(mapping!R:R,MATCH(A563,mapping!P:P,0),1)+INDEX(mapping!H:H,MATCH(E563,mapping!F:F,0))</f>
        <v>9013</v>
      </c>
      <c r="E563" s="146" t="s">
        <v>21</v>
      </c>
      <c r="F563" s="146">
        <v>66</v>
      </c>
      <c r="G563" s="146">
        <v>6</v>
      </c>
      <c r="H563" s="146">
        <v>47.1</v>
      </c>
    </row>
    <row r="564" spans="1:8" x14ac:dyDescent="0.3">
      <c r="A564" t="str">
        <f>IF(NOT(D564=""),INDEX(statsNames,MATCH(D564,mapping!Q:Q,0),1),A563)</f>
        <v>FG%</v>
      </c>
      <c r="B564">
        <f>INDEX(mapping!R:R,MATCH(A564,mapping!P:P,0),1)+INDEX(mapping!H:H,MATCH(E564,mapping!F:F,0))</f>
        <v>913</v>
      </c>
      <c r="E564" s="146" t="s">
        <v>460</v>
      </c>
      <c r="F564" s="146">
        <v>67</v>
      </c>
      <c r="G564" s="146">
        <v>7</v>
      </c>
      <c r="H564" s="146">
        <v>47.1</v>
      </c>
    </row>
    <row r="565" spans="1:8" x14ac:dyDescent="0.3">
      <c r="A565" t="str">
        <f>IF(NOT(D565=""),INDEX(statsNames,MATCH(D565,mapping!Q:Q,0),1),A564)</f>
        <v>FG%</v>
      </c>
      <c r="B565">
        <f>INDEX(mapping!R:R,MATCH(A565,mapping!P:P,0),1)+INDEX(mapping!H:H,MATCH(E565,mapping!F:F,0))</f>
        <v>3813</v>
      </c>
      <c r="E565" s="146" t="s">
        <v>61</v>
      </c>
      <c r="F565" s="146">
        <v>68</v>
      </c>
      <c r="G565" s="146">
        <v>8</v>
      </c>
      <c r="H565" s="146">
        <v>47</v>
      </c>
    </row>
    <row r="566" spans="1:8" x14ac:dyDescent="0.3">
      <c r="A566" t="str">
        <f>IF(NOT(D566=""),INDEX(statsNames,MATCH(D566,mapping!Q:Q,0),1),A565)</f>
        <v>FG%</v>
      </c>
      <c r="B566">
        <f>INDEX(mapping!R:R,MATCH(A566,mapping!P:P,0),1)+INDEX(mapping!H:H,MATCH(E566,mapping!F:F,0))</f>
        <v>13113</v>
      </c>
      <c r="E566" s="146" t="s">
        <v>349</v>
      </c>
      <c r="F566" s="146">
        <v>69</v>
      </c>
      <c r="G566" s="146">
        <v>5</v>
      </c>
      <c r="H566" s="146">
        <v>47</v>
      </c>
    </row>
    <row r="567" spans="1:8" x14ac:dyDescent="0.3">
      <c r="A567" t="str">
        <f>IF(NOT(D567=""),INDEX(statsNames,MATCH(D567,mapping!Q:Q,0),1),A566)</f>
        <v>FG%</v>
      </c>
      <c r="B567">
        <f>INDEX(mapping!R:R,MATCH(A567,mapping!P:P,0),1)+INDEX(mapping!H:H,MATCH(E567,mapping!F:F,0))</f>
        <v>16913</v>
      </c>
      <c r="E567" s="146" t="s">
        <v>480</v>
      </c>
      <c r="F567" s="146">
        <v>78</v>
      </c>
      <c r="G567" s="146">
        <v>3</v>
      </c>
      <c r="H567" s="146">
        <v>46.8</v>
      </c>
    </row>
    <row r="568" spans="1:8" x14ac:dyDescent="0.3">
      <c r="A568" t="str">
        <f>IF(NOT(D568=""),INDEX(statsNames,MATCH(D568,mapping!Q:Q,0),1),A567)</f>
        <v>FG%</v>
      </c>
      <c r="B568">
        <f>INDEX(mapping!R:R,MATCH(A568,mapping!P:P,0),1)+INDEX(mapping!H:H,MATCH(E568,mapping!F:F,0))</f>
        <v>1913</v>
      </c>
      <c r="E568" s="146" t="s">
        <v>30</v>
      </c>
      <c r="F568" s="146">
        <v>81</v>
      </c>
      <c r="G568" s="146">
        <v>6</v>
      </c>
      <c r="H568" s="146">
        <v>46.8</v>
      </c>
    </row>
    <row r="569" spans="1:8" x14ac:dyDescent="0.3">
      <c r="A569" t="str">
        <f>IF(NOT(D569=""),INDEX(statsNames,MATCH(D569,mapping!Q:Q,0),1),A568)</f>
        <v>FG%</v>
      </c>
      <c r="B569">
        <f>INDEX(mapping!R:R,MATCH(A569,mapping!P:P,0),1)+INDEX(mapping!H:H,MATCH(E569,mapping!F:F,0))</f>
        <v>17813</v>
      </c>
      <c r="E569" s="146" t="s">
        <v>200</v>
      </c>
      <c r="F569" s="146">
        <v>82</v>
      </c>
      <c r="G569" s="146">
        <v>2</v>
      </c>
      <c r="H569" s="146">
        <v>46.8</v>
      </c>
    </row>
    <row r="570" spans="1:8" x14ac:dyDescent="0.3">
      <c r="A570" t="str">
        <f>IF(NOT(D570=""),INDEX(statsNames,MATCH(D570,mapping!Q:Q,0),1),A569)</f>
        <v>FG%</v>
      </c>
      <c r="B570">
        <f>INDEX(mapping!R:R,MATCH(A570,mapping!P:P,0),1)+INDEX(mapping!H:H,MATCH(E570,mapping!F:F,0))</f>
        <v>213</v>
      </c>
      <c r="E570" s="146" t="s">
        <v>440</v>
      </c>
      <c r="F570" s="146">
        <v>84</v>
      </c>
      <c r="G570" s="146">
        <v>2</v>
      </c>
      <c r="H570" s="146">
        <v>46.8</v>
      </c>
    </row>
    <row r="571" spans="1:8" x14ac:dyDescent="0.3">
      <c r="A571" t="str">
        <f>IF(NOT(D571=""),INDEX(statsNames,MATCH(D571,mapping!Q:Q,0),1),A570)</f>
        <v>FG%</v>
      </c>
      <c r="B571">
        <f>INDEX(mapping!R:R,MATCH(A571,mapping!P:P,0),1)+INDEX(mapping!H:H,MATCH(E571,mapping!F:F,0))</f>
        <v>7213</v>
      </c>
      <c r="E571" s="146" t="s">
        <v>24</v>
      </c>
      <c r="F571" s="146">
        <v>85</v>
      </c>
      <c r="G571" s="146">
        <v>6</v>
      </c>
      <c r="H571" s="146">
        <v>46.7</v>
      </c>
    </row>
    <row r="572" spans="1:8" x14ac:dyDescent="0.3">
      <c r="A572" t="str">
        <f>IF(NOT(D572=""),INDEX(statsNames,MATCH(D572,mapping!Q:Q,0),1),A571)</f>
        <v>FG%</v>
      </c>
      <c r="B572">
        <f>INDEX(mapping!R:R,MATCH(A572,mapping!P:P,0),1)+INDEX(mapping!H:H,MATCH(E572,mapping!F:F,0))</f>
        <v>18213</v>
      </c>
      <c r="E572" s="146" t="s">
        <v>1113</v>
      </c>
      <c r="F572" s="146">
        <v>93</v>
      </c>
      <c r="G572" s="146">
        <v>1</v>
      </c>
      <c r="H572" s="146">
        <v>46.6</v>
      </c>
    </row>
    <row r="573" spans="1:8" x14ac:dyDescent="0.3">
      <c r="A573" t="str">
        <f>IF(NOT(D573=""),INDEX(statsNames,MATCH(D573,mapping!Q:Q,0),1),A572)</f>
        <v>FG%</v>
      </c>
      <c r="B573">
        <f>INDEX(mapping!R:R,MATCH(A573,mapping!P:P,0),1)+INDEX(mapping!H:H,MATCH(E573,mapping!F:F,0))</f>
        <v>9213</v>
      </c>
      <c r="E573" s="146" t="s">
        <v>101</v>
      </c>
      <c r="F573" s="146">
        <v>95</v>
      </c>
      <c r="G573" s="146">
        <v>7</v>
      </c>
      <c r="H573" s="146">
        <v>46.6</v>
      </c>
    </row>
    <row r="574" spans="1:8" x14ac:dyDescent="0.3">
      <c r="A574" t="str">
        <f>IF(NOT(D574=""),INDEX(statsNames,MATCH(D574,mapping!Q:Q,0),1),A573)</f>
        <v>FG%</v>
      </c>
      <c r="B574">
        <f>INDEX(mapping!R:R,MATCH(A574,mapping!P:P,0),1)+INDEX(mapping!H:H,MATCH(E574,mapping!F:F,0))</f>
        <v>7313</v>
      </c>
      <c r="E574" s="146" t="s">
        <v>202</v>
      </c>
      <c r="F574" s="146">
        <v>99</v>
      </c>
      <c r="G574" s="146">
        <v>9</v>
      </c>
      <c r="H574" s="146">
        <v>46.5</v>
      </c>
    </row>
    <row r="575" spans="1:8" x14ac:dyDescent="0.3">
      <c r="A575" t="str">
        <f>IF(NOT(D575=""),INDEX(statsNames,MATCH(D575,mapping!Q:Q,0),1),A574)</f>
        <v>FG%</v>
      </c>
      <c r="B575">
        <f>INDEX(mapping!R:R,MATCH(A575,mapping!P:P,0),1)+INDEX(mapping!H:H,MATCH(E575,mapping!F:F,0))</f>
        <v>7013</v>
      </c>
      <c r="E575" s="146" t="s">
        <v>203</v>
      </c>
      <c r="F575" s="146">
        <v>102</v>
      </c>
      <c r="G575" s="146">
        <v>2</v>
      </c>
      <c r="H575" s="146">
        <v>46.4</v>
      </c>
    </row>
    <row r="576" spans="1:8" x14ac:dyDescent="0.3">
      <c r="A576" t="str">
        <f>IF(NOT(D576=""),INDEX(statsNames,MATCH(D576,mapping!Q:Q,0),1),A575)</f>
        <v>FG%</v>
      </c>
      <c r="B576">
        <f>INDEX(mapping!R:R,MATCH(A576,mapping!P:P,0),1)+INDEX(mapping!H:H,MATCH(E576,mapping!F:F,0))</f>
        <v>5513</v>
      </c>
      <c r="E576" s="146" t="s">
        <v>18</v>
      </c>
      <c r="F576" s="146">
        <v>103</v>
      </c>
      <c r="G576" s="146">
        <v>9</v>
      </c>
      <c r="H576" s="146">
        <v>46.4</v>
      </c>
    </row>
    <row r="577" spans="1:8" x14ac:dyDescent="0.3">
      <c r="A577" t="str">
        <f>IF(NOT(D577=""),INDEX(statsNames,MATCH(D577,mapping!Q:Q,0),1),A576)</f>
        <v>FG%</v>
      </c>
      <c r="B577">
        <f>INDEX(mapping!R:R,MATCH(A577,mapping!P:P,0),1)+INDEX(mapping!H:H,MATCH(E577,mapping!F:F,0))</f>
        <v>19913</v>
      </c>
      <c r="E577" s="146" t="s">
        <v>342</v>
      </c>
      <c r="F577" s="146">
        <v>104</v>
      </c>
      <c r="G577" s="146">
        <v>4</v>
      </c>
      <c r="H577" s="146">
        <v>46.4</v>
      </c>
    </row>
    <row r="578" spans="1:8" x14ac:dyDescent="0.3">
      <c r="A578" t="str">
        <f>IF(NOT(D578=""),INDEX(statsNames,MATCH(D578,mapping!Q:Q,0),1),A577)</f>
        <v>FG%</v>
      </c>
      <c r="B578">
        <f>INDEX(mapping!R:R,MATCH(A578,mapping!P:P,0),1)+INDEX(mapping!H:H,MATCH(E578,mapping!F:F,0))</f>
        <v>4313</v>
      </c>
      <c r="E578" s="146" t="s">
        <v>71</v>
      </c>
      <c r="F578" s="146">
        <v>109</v>
      </c>
      <c r="G578" s="146">
        <v>10</v>
      </c>
      <c r="H578" s="146">
        <v>46.3</v>
      </c>
    </row>
    <row r="579" spans="1:8" x14ac:dyDescent="0.3">
      <c r="A579" t="str">
        <f>IF(NOT(D579=""),INDEX(statsNames,MATCH(D579,mapping!Q:Q,0),1),A578)</f>
        <v>FG%</v>
      </c>
      <c r="B579">
        <f>INDEX(mapping!R:R,MATCH(A579,mapping!P:P,0),1)+INDEX(mapping!H:H,MATCH(E579,mapping!F:F,0))</f>
        <v>7913</v>
      </c>
      <c r="E579" s="146" t="s">
        <v>118</v>
      </c>
      <c r="F579" s="146">
        <v>110</v>
      </c>
      <c r="G579" s="146">
        <v>3</v>
      </c>
      <c r="H579" s="146">
        <v>46.3</v>
      </c>
    </row>
    <row r="580" spans="1:8" x14ac:dyDescent="0.3">
      <c r="A580" t="str">
        <f>IF(NOT(D580=""),INDEX(statsNames,MATCH(D580,mapping!Q:Q,0),1),A579)</f>
        <v>FG%</v>
      </c>
      <c r="B580">
        <f>INDEX(mapping!R:R,MATCH(A580,mapping!P:P,0),1)+INDEX(mapping!H:H,MATCH(E580,mapping!F:F,0))</f>
        <v>2613</v>
      </c>
      <c r="E580" s="146" t="s">
        <v>38</v>
      </c>
      <c r="F580" s="146">
        <v>112</v>
      </c>
      <c r="G580" s="146">
        <v>8</v>
      </c>
      <c r="H580" s="146">
        <v>46.3</v>
      </c>
    </row>
    <row r="581" spans="1:8" x14ac:dyDescent="0.3">
      <c r="A581" t="str">
        <f>IF(NOT(D581=""),INDEX(statsNames,MATCH(D581,mapping!Q:Q,0),1),A580)</f>
        <v>FG%</v>
      </c>
      <c r="B581">
        <f>INDEX(mapping!R:R,MATCH(A581,mapping!P:P,0),1)+INDEX(mapping!H:H,MATCH(E581,mapping!F:F,0))</f>
        <v>3513</v>
      </c>
      <c r="E581" s="146" t="s">
        <v>29</v>
      </c>
      <c r="F581" s="146">
        <v>113</v>
      </c>
      <c r="G581" s="146">
        <v>10</v>
      </c>
      <c r="H581" s="146">
        <v>46.3</v>
      </c>
    </row>
    <row r="582" spans="1:8" x14ac:dyDescent="0.3">
      <c r="A582" t="str">
        <f>IF(NOT(D582=""),INDEX(statsNames,MATCH(D582,mapping!Q:Q,0),1),A581)</f>
        <v>FG%</v>
      </c>
      <c r="B582">
        <f>INDEX(mapping!R:R,MATCH(A582,mapping!P:P,0),1)+INDEX(mapping!H:H,MATCH(E582,mapping!F:F,0))</f>
        <v>12213</v>
      </c>
      <c r="E582" s="146" t="s">
        <v>110</v>
      </c>
      <c r="F582" s="146">
        <v>115</v>
      </c>
      <c r="G582" s="146">
        <v>5</v>
      </c>
      <c r="H582" s="146">
        <v>46.2</v>
      </c>
    </row>
    <row r="583" spans="1:8" x14ac:dyDescent="0.3">
      <c r="A583" t="str">
        <f>IF(NOT(D583=""),INDEX(statsNames,MATCH(D583,mapping!Q:Q,0),1),A582)</f>
        <v>FG%</v>
      </c>
      <c r="B583">
        <f>INDEX(mapping!R:R,MATCH(A583,mapping!P:P,0),1)+INDEX(mapping!H:H,MATCH(E583,mapping!F:F,0))</f>
        <v>2513</v>
      </c>
      <c r="E583" s="146" t="s">
        <v>475</v>
      </c>
      <c r="F583" s="146">
        <v>120</v>
      </c>
      <c r="G583" s="146">
        <v>6</v>
      </c>
      <c r="H583" s="146">
        <v>46.1</v>
      </c>
    </row>
    <row r="584" spans="1:8" x14ac:dyDescent="0.3">
      <c r="A584" t="str">
        <f>IF(NOT(D584=""),INDEX(statsNames,MATCH(D584,mapping!Q:Q,0),1),A583)</f>
        <v>FG%</v>
      </c>
      <c r="B584">
        <f>INDEX(mapping!R:R,MATCH(A584,mapping!P:P,0),1)+INDEX(mapping!H:H,MATCH(E584,mapping!F:F,0))</f>
        <v>17913</v>
      </c>
      <c r="E584" s="146" t="s">
        <v>459</v>
      </c>
      <c r="F584" s="146">
        <v>127</v>
      </c>
      <c r="G584" s="146">
        <v>7</v>
      </c>
      <c r="H584" s="146">
        <v>46</v>
      </c>
    </row>
    <row r="585" spans="1:8" x14ac:dyDescent="0.3">
      <c r="A585" t="str">
        <f>IF(NOT(D585=""),INDEX(statsNames,MATCH(D585,mapping!Q:Q,0),1),A584)</f>
        <v>FG%</v>
      </c>
      <c r="B585">
        <f>INDEX(mapping!R:R,MATCH(A585,mapping!P:P,0),1)+INDEX(mapping!H:H,MATCH(E585,mapping!F:F,0))</f>
        <v>4713</v>
      </c>
      <c r="E585" s="146" t="s">
        <v>87</v>
      </c>
      <c r="F585" s="146">
        <v>131</v>
      </c>
      <c r="G585" s="146">
        <v>5</v>
      </c>
      <c r="H585" s="146">
        <v>46</v>
      </c>
    </row>
    <row r="586" spans="1:8" x14ac:dyDescent="0.3">
      <c r="A586" t="str">
        <f>IF(NOT(D586=""),INDEX(statsNames,MATCH(D586,mapping!Q:Q,0),1),A585)</f>
        <v>FG%</v>
      </c>
      <c r="B586">
        <f>INDEX(mapping!R:R,MATCH(A586,mapping!P:P,0),1)+INDEX(mapping!H:H,MATCH(E586,mapping!F:F,0))</f>
        <v>18813</v>
      </c>
      <c r="E586" s="146" t="s">
        <v>499</v>
      </c>
      <c r="F586" s="146">
        <v>134</v>
      </c>
      <c r="G586" s="146">
        <v>2</v>
      </c>
      <c r="H586" s="146">
        <v>46</v>
      </c>
    </row>
    <row r="587" spans="1:8" x14ac:dyDescent="0.3">
      <c r="A587" t="str">
        <f>IF(NOT(D587=""),INDEX(statsNames,MATCH(D587,mapping!Q:Q,0),1),A586)</f>
        <v>FG%</v>
      </c>
      <c r="B587">
        <f>INDEX(mapping!R:R,MATCH(A587,mapping!P:P,0),1)+INDEX(mapping!H:H,MATCH(E587,mapping!F:F,0))</f>
        <v>17313</v>
      </c>
      <c r="E587" s="146" t="s">
        <v>229</v>
      </c>
      <c r="F587" s="146">
        <v>136</v>
      </c>
      <c r="G587" s="146">
        <v>3</v>
      </c>
      <c r="H587" s="146">
        <v>45.9</v>
      </c>
    </row>
    <row r="588" spans="1:8" x14ac:dyDescent="0.3">
      <c r="A588" t="str">
        <f>IF(NOT(D588=""),INDEX(statsNames,MATCH(D588,mapping!Q:Q,0),1),A587)</f>
        <v>FG%</v>
      </c>
      <c r="B588">
        <f>INDEX(mapping!R:R,MATCH(A588,mapping!P:P,0),1)+INDEX(mapping!H:H,MATCH(E588,mapping!F:F,0))</f>
        <v>8813</v>
      </c>
      <c r="E588" s="146" t="s">
        <v>163</v>
      </c>
      <c r="F588" s="146">
        <v>139</v>
      </c>
      <c r="G588" s="146">
        <v>2</v>
      </c>
      <c r="H588" s="146">
        <v>45.9</v>
      </c>
    </row>
    <row r="589" spans="1:8" x14ac:dyDescent="0.3">
      <c r="A589" t="str">
        <f>IF(NOT(D589=""),INDEX(statsNames,MATCH(D589,mapping!Q:Q,0),1),A588)</f>
        <v>FG%</v>
      </c>
      <c r="B589">
        <f>INDEX(mapping!R:R,MATCH(A589,mapping!P:P,0),1)+INDEX(mapping!H:H,MATCH(E589,mapping!F:F,0))</f>
        <v>3613</v>
      </c>
      <c r="E589" s="146" t="s">
        <v>90</v>
      </c>
      <c r="F589" s="146">
        <v>143</v>
      </c>
      <c r="G589" s="146">
        <v>11</v>
      </c>
      <c r="H589" s="146">
        <v>45.8</v>
      </c>
    </row>
    <row r="590" spans="1:8" x14ac:dyDescent="0.3">
      <c r="A590" t="str">
        <f>IF(NOT(D590=""),INDEX(statsNames,MATCH(D590,mapping!Q:Q,0),1),A589)</f>
        <v>FG%</v>
      </c>
      <c r="B590">
        <f>INDEX(mapping!R:R,MATCH(A590,mapping!P:P,0),1)+INDEX(mapping!H:H,MATCH(E590,mapping!F:F,0))</f>
        <v>3713</v>
      </c>
      <c r="E590" s="146" t="s">
        <v>13</v>
      </c>
      <c r="F590" s="146">
        <v>145</v>
      </c>
      <c r="G590" s="146">
        <v>12</v>
      </c>
      <c r="H590" s="146">
        <v>45.8</v>
      </c>
    </row>
    <row r="591" spans="1:8" x14ac:dyDescent="0.3">
      <c r="A591" t="str">
        <f>IF(NOT(D591=""),INDEX(statsNames,MATCH(D591,mapping!Q:Q,0),1),A590)</f>
        <v>FG%</v>
      </c>
      <c r="B591">
        <f>INDEX(mapping!R:R,MATCH(A591,mapping!P:P,0),1)+INDEX(mapping!H:H,MATCH(E591,mapping!F:F,0))</f>
        <v>4513</v>
      </c>
      <c r="E591" s="146" t="s">
        <v>41</v>
      </c>
      <c r="F591" s="146">
        <v>151</v>
      </c>
      <c r="G591" s="146">
        <v>13</v>
      </c>
      <c r="H591" s="146">
        <v>45.7</v>
      </c>
    </row>
    <row r="592" spans="1:8" x14ac:dyDescent="0.3">
      <c r="A592" t="str">
        <f>IF(NOT(D592=""),INDEX(statsNames,MATCH(D592,mapping!Q:Q,0),1),A591)</f>
        <v>FG%</v>
      </c>
      <c r="B592">
        <f>INDEX(mapping!R:R,MATCH(A592,mapping!P:P,0),1)+INDEX(mapping!H:H,MATCH(E592,mapping!F:F,0))</f>
        <v>6113</v>
      </c>
      <c r="E592" s="146" t="s">
        <v>22</v>
      </c>
      <c r="F592" s="146">
        <v>154</v>
      </c>
      <c r="G592" s="146">
        <v>3</v>
      </c>
      <c r="H592" s="146">
        <v>45.7</v>
      </c>
    </row>
    <row r="593" spans="1:8" x14ac:dyDescent="0.3">
      <c r="A593" t="str">
        <f>IF(NOT(D593=""),INDEX(statsNames,MATCH(D593,mapping!Q:Q,0),1),A592)</f>
        <v>FG%</v>
      </c>
      <c r="B593">
        <f>INDEX(mapping!R:R,MATCH(A593,mapping!P:P,0),1)+INDEX(mapping!H:H,MATCH(E593,mapping!F:F,0))</f>
        <v>2413</v>
      </c>
      <c r="E593" s="146" t="s">
        <v>456</v>
      </c>
      <c r="F593" s="146">
        <v>169</v>
      </c>
      <c r="G593" s="146">
        <v>14</v>
      </c>
      <c r="H593" s="146">
        <v>45.4</v>
      </c>
    </row>
    <row r="594" spans="1:8" x14ac:dyDescent="0.3">
      <c r="A594" t="str">
        <f>IF(NOT(D594=""),INDEX(statsNames,MATCH(D594,mapping!Q:Q,0),1),A593)</f>
        <v>FG%</v>
      </c>
      <c r="B594">
        <f>INDEX(mapping!R:R,MATCH(A594,mapping!P:P,0),1)+INDEX(mapping!H:H,MATCH(E594,mapping!F:F,0))</f>
        <v>9313</v>
      </c>
      <c r="E594" s="146" t="s">
        <v>455</v>
      </c>
      <c r="F594" s="146">
        <v>170</v>
      </c>
      <c r="G594" s="146">
        <v>4</v>
      </c>
      <c r="H594" s="146">
        <v>45.4</v>
      </c>
    </row>
    <row r="595" spans="1:8" x14ac:dyDescent="0.3">
      <c r="A595" t="str">
        <f>IF(NOT(D595=""),INDEX(statsNames,MATCH(D595,mapping!Q:Q,0),1),A594)</f>
        <v>FG%</v>
      </c>
      <c r="B595">
        <f>INDEX(mapping!R:R,MATCH(A595,mapping!P:P,0),1)+INDEX(mapping!H:H,MATCH(E595,mapping!F:F,0))</f>
        <v>4013</v>
      </c>
      <c r="E595" s="146" t="s">
        <v>105</v>
      </c>
      <c r="F595" s="146">
        <v>174</v>
      </c>
      <c r="G595" s="146">
        <v>9</v>
      </c>
      <c r="H595" s="146">
        <v>45.3</v>
      </c>
    </row>
    <row r="596" spans="1:8" x14ac:dyDescent="0.3">
      <c r="A596" t="str">
        <f>IF(NOT(D596=""),INDEX(statsNames,MATCH(D596,mapping!Q:Q,0),1),A595)</f>
        <v>FG%</v>
      </c>
      <c r="B596">
        <f>INDEX(mapping!R:R,MATCH(A596,mapping!P:P,0),1)+INDEX(mapping!H:H,MATCH(E596,mapping!F:F,0))</f>
        <v>3913</v>
      </c>
      <c r="E596" s="146" t="s">
        <v>19</v>
      </c>
      <c r="F596" s="146">
        <v>175</v>
      </c>
      <c r="G596" s="146">
        <v>11</v>
      </c>
      <c r="H596" s="146">
        <v>45.3</v>
      </c>
    </row>
    <row r="597" spans="1:8" x14ac:dyDescent="0.3">
      <c r="A597" t="str">
        <f>IF(NOT(D597=""),INDEX(statsNames,MATCH(D597,mapping!Q:Q,0),1),A596)</f>
        <v>FG%</v>
      </c>
      <c r="B597">
        <f>INDEX(mapping!R:R,MATCH(A597,mapping!P:P,0),1)+INDEX(mapping!H:H,MATCH(E597,mapping!F:F,0))</f>
        <v>7113</v>
      </c>
      <c r="E597" s="146" t="s">
        <v>75</v>
      </c>
      <c r="F597" s="146">
        <v>181</v>
      </c>
      <c r="G597" s="146">
        <v>10</v>
      </c>
      <c r="H597" s="146">
        <v>45.2</v>
      </c>
    </row>
    <row r="598" spans="1:8" x14ac:dyDescent="0.3">
      <c r="A598" t="str">
        <f>IF(NOT(D598=""),INDEX(statsNames,MATCH(D598,mapping!Q:Q,0),1),A597)</f>
        <v>FG%</v>
      </c>
      <c r="B598">
        <f>INDEX(mapping!R:R,MATCH(A598,mapping!P:P,0),1)+INDEX(mapping!H:H,MATCH(E598,mapping!F:F,0))</f>
        <v>2813</v>
      </c>
      <c r="E598" s="146" t="s">
        <v>37</v>
      </c>
      <c r="F598" s="146">
        <v>194</v>
      </c>
      <c r="G598" s="146">
        <v>12</v>
      </c>
      <c r="H598" s="146">
        <v>45</v>
      </c>
    </row>
    <row r="599" spans="1:8" x14ac:dyDescent="0.3">
      <c r="A599" t="str">
        <f>IF(NOT(D599=""),INDEX(statsNames,MATCH(D599,mapping!Q:Q,0),1),A598)</f>
        <v>FG%</v>
      </c>
      <c r="B599">
        <f>INDEX(mapping!R:R,MATCH(A599,mapping!P:P,0),1)+INDEX(mapping!H:H,MATCH(E599,mapping!F:F,0))</f>
        <v>4213</v>
      </c>
      <c r="E599" s="146" t="s">
        <v>81</v>
      </c>
      <c r="F599" s="146">
        <v>196</v>
      </c>
      <c r="G599" s="146">
        <v>15</v>
      </c>
      <c r="H599" s="146">
        <v>45</v>
      </c>
    </row>
    <row r="600" spans="1:8" x14ac:dyDescent="0.3">
      <c r="A600" t="str">
        <f>IF(NOT(D600=""),INDEX(statsNames,MATCH(D600,mapping!Q:Q,0),1),A599)</f>
        <v>FG%</v>
      </c>
      <c r="B600">
        <f>INDEX(mapping!R:R,MATCH(A600,mapping!P:P,0),1)+INDEX(mapping!H:H,MATCH(E600,mapping!F:F,0))</f>
        <v>15713</v>
      </c>
      <c r="E600" s="146" t="s">
        <v>230</v>
      </c>
      <c r="F600" s="146">
        <v>198</v>
      </c>
      <c r="G600" s="146">
        <v>7</v>
      </c>
      <c r="H600" s="146">
        <v>44.9</v>
      </c>
    </row>
    <row r="601" spans="1:8" x14ac:dyDescent="0.3">
      <c r="A601" t="str">
        <f>IF(NOT(D601=""),INDEX(statsNames,MATCH(D601,mapping!Q:Q,0),1),A600)</f>
        <v>FG%</v>
      </c>
      <c r="B601">
        <f>INDEX(mapping!R:R,MATCH(A601,mapping!P:P,0),1)+INDEX(mapping!H:H,MATCH(E601,mapping!F:F,0))</f>
        <v>18613</v>
      </c>
      <c r="E601" s="146" t="s">
        <v>1085</v>
      </c>
      <c r="F601" s="146">
        <v>199</v>
      </c>
      <c r="G601" s="146">
        <v>4</v>
      </c>
      <c r="H601" s="146">
        <v>44.9</v>
      </c>
    </row>
    <row r="602" spans="1:8" x14ac:dyDescent="0.3">
      <c r="A602" t="str">
        <f>IF(NOT(D602=""),INDEX(statsNames,MATCH(D602,mapping!Q:Q,0),1),A601)</f>
        <v>FG%</v>
      </c>
      <c r="B602">
        <f>INDEX(mapping!R:R,MATCH(A602,mapping!P:P,0),1)+INDEX(mapping!H:H,MATCH(E602,mapping!F:F,0))</f>
        <v>5613</v>
      </c>
      <c r="E602" s="146" t="s">
        <v>39</v>
      </c>
      <c r="F602" s="146">
        <v>201</v>
      </c>
      <c r="G602" s="146">
        <v>13</v>
      </c>
      <c r="H602" s="146">
        <v>44.8</v>
      </c>
    </row>
    <row r="603" spans="1:8" x14ac:dyDescent="0.3">
      <c r="A603" t="str">
        <f>IF(NOT(D603=""),INDEX(statsNames,MATCH(D603,mapping!Q:Q,0),1),A602)</f>
        <v>FG%</v>
      </c>
      <c r="B603">
        <f>INDEX(mapping!R:R,MATCH(A603,mapping!P:P,0),1)+INDEX(mapping!H:H,MATCH(E603,mapping!F:F,0))</f>
        <v>17213</v>
      </c>
      <c r="E603" s="146" t="s">
        <v>320</v>
      </c>
      <c r="F603" s="146">
        <v>235</v>
      </c>
      <c r="G603" s="146">
        <v>13</v>
      </c>
      <c r="H603" s="146">
        <v>44.3</v>
      </c>
    </row>
    <row r="604" spans="1:8" x14ac:dyDescent="0.3">
      <c r="A604" t="str">
        <f>IF(NOT(D604=""),INDEX(statsNames,MATCH(D604,mapping!Q:Q,0),1),A603)</f>
        <v>FG%</v>
      </c>
      <c r="B604">
        <f>INDEX(mapping!R:R,MATCH(A604,mapping!P:P,0),1)+INDEX(mapping!H:H,MATCH(E604,mapping!F:F,0))</f>
        <v>6013</v>
      </c>
      <c r="E604" s="146" t="s">
        <v>119</v>
      </c>
      <c r="F604" s="146">
        <v>238</v>
      </c>
      <c r="G604" s="146">
        <v>8</v>
      </c>
      <c r="H604" s="146">
        <v>44.2</v>
      </c>
    </row>
    <row r="605" spans="1:8" x14ac:dyDescent="0.3">
      <c r="A605" t="str">
        <f>IF(NOT(D605=""),INDEX(statsNames,MATCH(D605,mapping!Q:Q,0),1),A604)</f>
        <v>FG%</v>
      </c>
      <c r="B605">
        <f>INDEX(mapping!R:R,MATCH(A605,mapping!P:P,0),1)+INDEX(mapping!H:H,MATCH(E605,mapping!F:F,0))</f>
        <v>13313</v>
      </c>
      <c r="E605" s="146" t="s">
        <v>76</v>
      </c>
      <c r="F605" s="146">
        <v>243</v>
      </c>
      <c r="G605" s="146">
        <v>15</v>
      </c>
      <c r="H605" s="146">
        <v>44.1</v>
      </c>
    </row>
    <row r="606" spans="1:8" x14ac:dyDescent="0.3">
      <c r="A606" t="str">
        <f>IF(NOT(D606=""),INDEX(statsNames,MATCH(D606,mapping!Q:Q,0),1),A605)</f>
        <v>FG%</v>
      </c>
      <c r="B606">
        <f>INDEX(mapping!R:R,MATCH(A606,mapping!P:P,0),1)+INDEX(mapping!H:H,MATCH(E606,mapping!F:F,0))</f>
        <v>11213</v>
      </c>
      <c r="E606" s="146" t="s">
        <v>503</v>
      </c>
      <c r="F606" s="146">
        <v>244</v>
      </c>
      <c r="G606" s="146">
        <v>7</v>
      </c>
      <c r="H606" s="146">
        <v>44.1</v>
      </c>
    </row>
    <row r="607" spans="1:8" x14ac:dyDescent="0.3">
      <c r="A607" t="str">
        <f>IF(NOT(D607=""),INDEX(statsNames,MATCH(D607,mapping!Q:Q,0),1),A606)</f>
        <v>FG%</v>
      </c>
      <c r="B607" t="e">
        <f>INDEX(mapping!R:R,MATCH(A607,mapping!P:P,0),1)+INDEX(mapping!H:H,MATCH(E607,mapping!F:F,0))</f>
        <v>#N/A</v>
      </c>
      <c r="E607" s="146" t="s">
        <v>391</v>
      </c>
      <c r="F607" s="146">
        <v>256</v>
      </c>
      <c r="G607" s="146">
        <v>9</v>
      </c>
      <c r="H607" s="146">
        <v>43.9</v>
      </c>
    </row>
    <row r="608" spans="1:8" x14ac:dyDescent="0.3">
      <c r="A608" t="str">
        <f>IF(NOT(D608=""),INDEX(statsNames,MATCH(D608,mapping!Q:Q,0),1),A607)</f>
        <v>FG%</v>
      </c>
      <c r="B608">
        <f>INDEX(mapping!R:R,MATCH(A608,mapping!P:P,0),1)+INDEX(mapping!H:H,MATCH(E608,mapping!F:F,0))</f>
        <v>8713</v>
      </c>
      <c r="E608" s="146" t="s">
        <v>205</v>
      </c>
      <c r="F608" s="146">
        <v>260</v>
      </c>
      <c r="G608" s="146">
        <v>17</v>
      </c>
      <c r="H608" s="146">
        <v>43.8</v>
      </c>
    </row>
    <row r="609" spans="1:10" x14ac:dyDescent="0.3">
      <c r="A609" t="str">
        <f>IF(NOT(D609=""),INDEX(statsNames,MATCH(D609,mapping!Q:Q,0),1),A608)</f>
        <v>FG%</v>
      </c>
      <c r="B609">
        <f>INDEX(mapping!R:R,MATCH(A609,mapping!P:P,0),1)+INDEX(mapping!H:H,MATCH(E609,mapping!F:F,0))</f>
        <v>10113</v>
      </c>
      <c r="E609" s="146" t="s">
        <v>124</v>
      </c>
      <c r="F609" s="146">
        <v>280</v>
      </c>
      <c r="G609" s="146">
        <v>10</v>
      </c>
      <c r="H609" s="146">
        <v>43.5</v>
      </c>
    </row>
    <row r="610" spans="1:10" x14ac:dyDescent="0.3">
      <c r="A610" t="str">
        <f>IF(NOT(D610=""),INDEX(statsNames,MATCH(D610,mapping!Q:Q,0),1),A609)</f>
        <v>FG%</v>
      </c>
      <c r="B610">
        <f>INDEX(mapping!R:R,MATCH(A610,mapping!P:P,0),1)+INDEX(mapping!H:H,MATCH(E610,mapping!F:F,0))</f>
        <v>4113</v>
      </c>
      <c r="E610" s="146" t="s">
        <v>125</v>
      </c>
      <c r="F610" s="146">
        <v>292</v>
      </c>
      <c r="G610" s="146">
        <v>16</v>
      </c>
      <c r="H610" s="146">
        <v>43.1</v>
      </c>
    </row>
    <row r="611" spans="1:10" x14ac:dyDescent="0.3">
      <c r="A611" t="str">
        <f>IF(NOT(D611=""),INDEX(statsNames,MATCH(D611,mapping!Q:Q,0),1),A610)</f>
        <v>FG%</v>
      </c>
      <c r="B611">
        <f>INDEX(mapping!R:R,MATCH(A611,mapping!P:P,0),1)+INDEX(mapping!H:H,MATCH(E611,mapping!F:F,0))</f>
        <v>8513</v>
      </c>
      <c r="E611" s="146" t="s">
        <v>377</v>
      </c>
      <c r="F611" s="146">
        <v>330</v>
      </c>
      <c r="G611" s="146">
        <v>10</v>
      </c>
      <c r="H611" s="146">
        <v>41.6</v>
      </c>
    </row>
    <row r="612" spans="1:10" x14ac:dyDescent="0.3">
      <c r="A612" t="str">
        <f>IF(NOT(D612=""),INDEX(statsNames,MATCH(D612,mapping!Q:Q,0),1),A611)</f>
        <v>DFG%</v>
      </c>
      <c r="B612">
        <f>INDEX(mapping!R:R,MATCH(A612,mapping!P:P,0),1)+INDEX(mapping!H:H,MATCH(E612,mapping!F:F,0))</f>
        <v>16309</v>
      </c>
      <c r="D612" s="146" t="s">
        <v>1495</v>
      </c>
      <c r="E612" s="146" t="s">
        <v>209</v>
      </c>
      <c r="F612" s="146">
        <v>1</v>
      </c>
      <c r="G612" s="146">
        <v>1</v>
      </c>
      <c r="H612" s="146">
        <v>37.9</v>
      </c>
      <c r="I612" s="146" t="s">
        <v>209</v>
      </c>
      <c r="J612" s="146">
        <v>37.9</v>
      </c>
    </row>
    <row r="613" spans="1:10" x14ac:dyDescent="0.3">
      <c r="A613" t="str">
        <f>IF(NOT(D613=""),INDEX(statsNames,MATCH(D613,mapping!Q:Q,0),1),A612)</f>
        <v>DFG%</v>
      </c>
      <c r="B613">
        <f>INDEX(mapping!R:R,MATCH(A613,mapping!P:P,0),1)+INDEX(mapping!H:H,MATCH(E613,mapping!F:F,0))</f>
        <v>7609</v>
      </c>
      <c r="E613" s="146" t="s">
        <v>27</v>
      </c>
      <c r="F613" s="146">
        <v>2</v>
      </c>
      <c r="G613" s="146">
        <v>1</v>
      </c>
      <c r="H613" s="146">
        <v>38</v>
      </c>
    </row>
    <row r="614" spans="1:10" x14ac:dyDescent="0.3">
      <c r="A614" t="str">
        <f>IF(NOT(D614=""),INDEX(statsNames,MATCH(D614,mapping!Q:Q,0),1),A613)</f>
        <v>DFG%</v>
      </c>
      <c r="B614">
        <f>INDEX(mapping!R:R,MATCH(A614,mapping!P:P,0),1)+INDEX(mapping!H:H,MATCH(E614,mapping!F:F,0))</f>
        <v>7009</v>
      </c>
      <c r="E614" s="146" t="s">
        <v>203</v>
      </c>
      <c r="F614" s="146">
        <v>3</v>
      </c>
      <c r="G614" s="146">
        <v>1</v>
      </c>
      <c r="H614" s="146">
        <v>38.4</v>
      </c>
    </row>
    <row r="615" spans="1:10" x14ac:dyDescent="0.3">
      <c r="A615" t="str">
        <f>IF(NOT(D615=""),INDEX(statsNames,MATCH(D615,mapping!Q:Q,0),1),A614)</f>
        <v>DFG%</v>
      </c>
      <c r="B615">
        <f>INDEX(mapping!R:R,MATCH(A615,mapping!P:P,0),1)+INDEX(mapping!H:H,MATCH(E615,mapping!F:F,0))</f>
        <v>6009</v>
      </c>
      <c r="E615" s="146" t="s">
        <v>119</v>
      </c>
      <c r="F615" s="146">
        <v>4</v>
      </c>
      <c r="G615" s="146">
        <v>1</v>
      </c>
      <c r="H615" s="146">
        <v>38.700000000000003</v>
      </c>
    </row>
    <row r="616" spans="1:10" x14ac:dyDescent="0.3">
      <c r="A616" t="str">
        <f>IF(NOT(D616=""),INDEX(statsNames,MATCH(D616,mapping!Q:Q,0),1),A615)</f>
        <v>DFG%</v>
      </c>
      <c r="B616">
        <f>INDEX(mapping!R:R,MATCH(A616,mapping!P:P,0),1)+INDEX(mapping!H:H,MATCH(E616,mapping!F:F,0))</f>
        <v>3909</v>
      </c>
      <c r="E616" s="146" t="s">
        <v>19</v>
      </c>
      <c r="F616" s="146">
        <v>6</v>
      </c>
      <c r="G616" s="146">
        <v>1</v>
      </c>
      <c r="H616" s="146">
        <v>38.799999999999997</v>
      </c>
    </row>
    <row r="617" spans="1:10" x14ac:dyDescent="0.3">
      <c r="A617" t="str">
        <f>IF(NOT(D617=""),INDEX(statsNames,MATCH(D617,mapping!Q:Q,0),1),A616)</f>
        <v>DFG%</v>
      </c>
      <c r="B617">
        <f>INDEX(mapping!R:R,MATCH(A617,mapping!P:P,0),1)+INDEX(mapping!H:H,MATCH(E617,mapping!F:F,0))</f>
        <v>2909</v>
      </c>
      <c r="E617" s="146" t="s">
        <v>89</v>
      </c>
      <c r="F617" s="146">
        <v>8</v>
      </c>
      <c r="G617" s="146">
        <v>2</v>
      </c>
      <c r="H617" s="146">
        <v>39.200000000000003</v>
      </c>
    </row>
    <row r="618" spans="1:10" x14ac:dyDescent="0.3">
      <c r="A618" t="str">
        <f>IF(NOT(D618=""),INDEX(statsNames,MATCH(D618,mapping!Q:Q,0),1),A617)</f>
        <v>DFG%</v>
      </c>
      <c r="B618">
        <f>INDEX(mapping!R:R,MATCH(A618,mapping!P:P,0),1)+INDEX(mapping!H:H,MATCH(E618,mapping!F:F,0))</f>
        <v>5409</v>
      </c>
      <c r="E618" s="146" t="s">
        <v>14</v>
      </c>
      <c r="F618" s="146">
        <v>9</v>
      </c>
      <c r="G618" s="146">
        <v>1</v>
      </c>
      <c r="H618" s="146">
        <v>39.200000000000003</v>
      </c>
    </row>
    <row r="619" spans="1:10" x14ac:dyDescent="0.3">
      <c r="A619" t="str">
        <f>IF(NOT(D619=""),INDEX(statsNames,MATCH(D619,mapping!Q:Q,0),1),A618)</f>
        <v>DFG%</v>
      </c>
      <c r="B619">
        <f>INDEX(mapping!R:R,MATCH(A619,mapping!P:P,0),1)+INDEX(mapping!H:H,MATCH(E619,mapping!F:F,0))</f>
        <v>4409</v>
      </c>
      <c r="E619" s="146" t="s">
        <v>26</v>
      </c>
      <c r="F619" s="146">
        <v>11</v>
      </c>
      <c r="G619" s="146">
        <v>1</v>
      </c>
      <c r="H619" s="146">
        <v>39.5</v>
      </c>
    </row>
    <row r="620" spans="1:10" x14ac:dyDescent="0.3">
      <c r="A620" t="str">
        <f>IF(NOT(D620=""),INDEX(statsNames,MATCH(D620,mapping!Q:Q,0),1),A619)</f>
        <v>DFG%</v>
      </c>
      <c r="B620">
        <f>INDEX(mapping!R:R,MATCH(A620,mapping!P:P,0),1)+INDEX(mapping!H:H,MATCH(E620,mapping!F:F,0))</f>
        <v>2609</v>
      </c>
      <c r="E620" s="146" t="s">
        <v>38</v>
      </c>
      <c r="F620" s="146">
        <v>13</v>
      </c>
      <c r="G620" s="146">
        <v>2</v>
      </c>
      <c r="H620" s="146">
        <v>39.5</v>
      </c>
    </row>
    <row r="621" spans="1:10" x14ac:dyDescent="0.3">
      <c r="A621" t="str">
        <f>IF(NOT(D621=""),INDEX(statsNames,MATCH(D621,mapping!Q:Q,0),1),A620)</f>
        <v>DFG%</v>
      </c>
      <c r="B621">
        <f>INDEX(mapping!R:R,MATCH(A621,mapping!P:P,0),1)+INDEX(mapping!H:H,MATCH(E621,mapping!F:F,0))</f>
        <v>2809</v>
      </c>
      <c r="E621" s="146" t="s">
        <v>37</v>
      </c>
      <c r="F621" s="146">
        <v>16</v>
      </c>
      <c r="G621" s="146">
        <v>3</v>
      </c>
      <c r="H621" s="146">
        <v>40</v>
      </c>
    </row>
    <row r="622" spans="1:10" x14ac:dyDescent="0.3">
      <c r="A622" t="str">
        <f>IF(NOT(D622=""),INDEX(statsNames,MATCH(D622,mapping!Q:Q,0),1),A621)</f>
        <v>DFG%</v>
      </c>
      <c r="B622">
        <f>INDEX(mapping!R:R,MATCH(A622,mapping!P:P,0),1)+INDEX(mapping!H:H,MATCH(E622,mapping!F:F,0))</f>
        <v>1209</v>
      </c>
      <c r="E622" s="146" t="s">
        <v>449</v>
      </c>
      <c r="F622" s="146">
        <v>16</v>
      </c>
      <c r="G622" s="146">
        <v>1</v>
      </c>
      <c r="H622" s="146">
        <v>40</v>
      </c>
    </row>
    <row r="623" spans="1:10" x14ac:dyDescent="0.3">
      <c r="A623" t="str">
        <f>IF(NOT(D623=""),INDEX(statsNames,MATCH(D623,mapping!Q:Q,0),1),A622)</f>
        <v>DFG%</v>
      </c>
      <c r="B623">
        <f>INDEX(mapping!R:R,MATCH(A623,mapping!P:P,0),1)+INDEX(mapping!H:H,MATCH(E623,mapping!F:F,0))</f>
        <v>2309</v>
      </c>
      <c r="E623" s="146" t="s">
        <v>443</v>
      </c>
      <c r="F623" s="146">
        <v>19</v>
      </c>
      <c r="G623" s="146">
        <v>1</v>
      </c>
      <c r="H623" s="146">
        <v>40.200000000000003</v>
      </c>
    </row>
    <row r="624" spans="1:10" x14ac:dyDescent="0.3">
      <c r="A624" t="str">
        <f>IF(NOT(D624=""),INDEX(statsNames,MATCH(D624,mapping!Q:Q,0),1),A623)</f>
        <v>DFG%</v>
      </c>
      <c r="B624">
        <f>INDEX(mapping!R:R,MATCH(A624,mapping!P:P,0),1)+INDEX(mapping!H:H,MATCH(E624,mapping!F:F,0))</f>
        <v>10109</v>
      </c>
      <c r="E624" s="146" t="s">
        <v>124</v>
      </c>
      <c r="F624" s="146">
        <v>21</v>
      </c>
      <c r="G624" s="146">
        <v>2</v>
      </c>
      <c r="H624" s="146">
        <v>40.4</v>
      </c>
    </row>
    <row r="625" spans="1:8" x14ac:dyDescent="0.3">
      <c r="A625" t="str">
        <f>IF(NOT(D625=""),INDEX(statsNames,MATCH(D625,mapping!Q:Q,0),1),A624)</f>
        <v>DFG%</v>
      </c>
      <c r="B625">
        <f>INDEX(mapping!R:R,MATCH(A625,mapping!P:P,0),1)+INDEX(mapping!H:H,MATCH(E625,mapping!F:F,0))</f>
        <v>7309</v>
      </c>
      <c r="E625" s="146" t="s">
        <v>202</v>
      </c>
      <c r="F625" s="146">
        <v>22</v>
      </c>
      <c r="G625" s="146">
        <v>2</v>
      </c>
      <c r="H625" s="146">
        <v>40.4</v>
      </c>
    </row>
    <row r="626" spans="1:8" x14ac:dyDescent="0.3">
      <c r="A626" t="str">
        <f>IF(NOT(D626=""),INDEX(statsNames,MATCH(D626,mapping!Q:Q,0),1),A625)</f>
        <v>DFG%</v>
      </c>
      <c r="B626">
        <f>INDEX(mapping!R:R,MATCH(A626,mapping!P:P,0),1)+INDEX(mapping!H:H,MATCH(E626,mapping!F:F,0))</f>
        <v>2509</v>
      </c>
      <c r="E626" s="146" t="s">
        <v>475</v>
      </c>
      <c r="F626" s="146">
        <v>24</v>
      </c>
      <c r="G626" s="146">
        <v>2</v>
      </c>
      <c r="H626" s="146">
        <v>40.5</v>
      </c>
    </row>
    <row r="627" spans="1:8" x14ac:dyDescent="0.3">
      <c r="A627" t="str">
        <f>IF(NOT(D627=""),INDEX(statsNames,MATCH(D627,mapping!Q:Q,0),1),A626)</f>
        <v>DFG%</v>
      </c>
      <c r="B627">
        <f>INDEX(mapping!R:R,MATCH(A627,mapping!P:P,0),1)+INDEX(mapping!H:H,MATCH(E627,mapping!F:F,0))</f>
        <v>16609</v>
      </c>
      <c r="E627" s="146" t="s">
        <v>884</v>
      </c>
      <c r="F627" s="146">
        <v>26</v>
      </c>
      <c r="G627" s="146">
        <v>1</v>
      </c>
      <c r="H627" s="146">
        <v>40.700000000000003</v>
      </c>
    </row>
    <row r="628" spans="1:8" x14ac:dyDescent="0.3">
      <c r="A628" t="str">
        <f>IF(NOT(D628=""),INDEX(statsNames,MATCH(D628,mapping!Q:Q,0),1),A627)</f>
        <v>DFG%</v>
      </c>
      <c r="B628">
        <f>INDEX(mapping!R:R,MATCH(A628,mapping!P:P,0),1)+INDEX(mapping!H:H,MATCH(E628,mapping!F:F,0))</f>
        <v>209</v>
      </c>
      <c r="E628" s="146" t="s">
        <v>440</v>
      </c>
      <c r="F628" s="146">
        <v>27</v>
      </c>
      <c r="G628" s="146">
        <v>1</v>
      </c>
      <c r="H628" s="146">
        <v>40.700000000000003</v>
      </c>
    </row>
    <row r="629" spans="1:8" x14ac:dyDescent="0.3">
      <c r="A629" t="str">
        <f>IF(NOT(D629=""),INDEX(statsNames,MATCH(D629,mapping!Q:Q,0),1),A628)</f>
        <v>DFG%</v>
      </c>
      <c r="B629">
        <f>INDEX(mapping!R:R,MATCH(A629,mapping!P:P,0),1)+INDEX(mapping!H:H,MATCH(E629,mapping!F:F,0))</f>
        <v>5709</v>
      </c>
      <c r="E629" s="146" t="s">
        <v>92</v>
      </c>
      <c r="F629" s="146">
        <v>30</v>
      </c>
      <c r="G629" s="146">
        <v>1</v>
      </c>
      <c r="H629" s="146">
        <v>40.799999999999997</v>
      </c>
    </row>
    <row r="630" spans="1:8" x14ac:dyDescent="0.3">
      <c r="A630" t="str">
        <f>IF(NOT(D630=""),INDEX(statsNames,MATCH(D630,mapping!Q:Q,0),1),A629)</f>
        <v>DFG%</v>
      </c>
      <c r="B630">
        <f>INDEX(mapping!R:R,MATCH(A630,mapping!P:P,0),1)+INDEX(mapping!H:H,MATCH(E630,mapping!F:F,0))</f>
        <v>3509</v>
      </c>
      <c r="E630" s="146" t="s">
        <v>29</v>
      </c>
      <c r="F630" s="146">
        <v>32</v>
      </c>
      <c r="G630" s="146">
        <v>2</v>
      </c>
      <c r="H630" s="146">
        <v>40.9</v>
      </c>
    </row>
    <row r="631" spans="1:8" x14ac:dyDescent="0.3">
      <c r="A631" t="str">
        <f>IF(NOT(D631=""),INDEX(statsNames,MATCH(D631,mapping!Q:Q,0),1),A630)</f>
        <v>DFG%</v>
      </c>
      <c r="B631">
        <f>INDEX(mapping!R:R,MATCH(A631,mapping!P:P,0),1)+INDEX(mapping!H:H,MATCH(E631,mapping!F:F,0))</f>
        <v>4309</v>
      </c>
      <c r="E631" s="146" t="s">
        <v>71</v>
      </c>
      <c r="F631" s="146">
        <v>33</v>
      </c>
      <c r="G631" s="146">
        <v>3</v>
      </c>
      <c r="H631" s="146">
        <v>41</v>
      </c>
    </row>
    <row r="632" spans="1:8" x14ac:dyDescent="0.3">
      <c r="A632" t="str">
        <f>IF(NOT(D632=""),INDEX(statsNames,MATCH(D632,mapping!Q:Q,0),1),A631)</f>
        <v>DFG%</v>
      </c>
      <c r="B632">
        <f>INDEX(mapping!R:R,MATCH(A632,mapping!P:P,0),1)+INDEX(mapping!H:H,MATCH(E632,mapping!F:F,0))</f>
        <v>909</v>
      </c>
      <c r="E632" s="146" t="s">
        <v>460</v>
      </c>
      <c r="F632" s="146">
        <v>35</v>
      </c>
      <c r="G632" s="146">
        <v>4</v>
      </c>
      <c r="H632" s="146">
        <v>41</v>
      </c>
    </row>
    <row r="633" spans="1:8" x14ac:dyDescent="0.3">
      <c r="A633" t="str">
        <f>IF(NOT(D633=""),INDEX(statsNames,MATCH(D633,mapping!Q:Q,0),1),A632)</f>
        <v>DFG%</v>
      </c>
      <c r="B633">
        <f>INDEX(mapping!R:R,MATCH(A633,mapping!P:P,0),1)+INDEX(mapping!H:H,MATCH(E633,mapping!F:F,0))</f>
        <v>17309</v>
      </c>
      <c r="E633" s="146" t="s">
        <v>229</v>
      </c>
      <c r="F633" s="146">
        <v>37</v>
      </c>
      <c r="G633" s="146">
        <v>2</v>
      </c>
      <c r="H633" s="146">
        <v>41.1</v>
      </c>
    </row>
    <row r="634" spans="1:8" x14ac:dyDescent="0.3">
      <c r="A634" t="str">
        <f>IF(NOT(D634=""),INDEX(statsNames,MATCH(D634,mapping!Q:Q,0),1),A633)</f>
        <v>DFG%</v>
      </c>
      <c r="B634">
        <f>INDEX(mapping!R:R,MATCH(A634,mapping!P:P,0),1)+INDEX(mapping!H:H,MATCH(E634,mapping!F:F,0))</f>
        <v>4109</v>
      </c>
      <c r="E634" s="146" t="s">
        <v>125</v>
      </c>
      <c r="F634" s="146">
        <v>38</v>
      </c>
      <c r="G634" s="146">
        <v>4</v>
      </c>
      <c r="H634" s="146">
        <v>41.2</v>
      </c>
    </row>
    <row r="635" spans="1:8" x14ac:dyDescent="0.3">
      <c r="A635" t="str">
        <f>IF(NOT(D635=""),INDEX(statsNames,MATCH(D635,mapping!Q:Q,0),1),A634)</f>
        <v>DFG%</v>
      </c>
      <c r="B635">
        <f>INDEX(mapping!R:R,MATCH(A635,mapping!P:P,0),1)+INDEX(mapping!H:H,MATCH(E635,mapping!F:F,0))</f>
        <v>17009</v>
      </c>
      <c r="E635" s="146" t="s">
        <v>161</v>
      </c>
      <c r="F635" s="146">
        <v>42</v>
      </c>
      <c r="G635" s="146">
        <v>1</v>
      </c>
      <c r="H635" s="146">
        <v>41.5</v>
      </c>
    </row>
    <row r="636" spans="1:8" x14ac:dyDescent="0.3">
      <c r="A636" t="str">
        <f>IF(NOT(D636=""),INDEX(statsNames,MATCH(D636,mapping!Q:Q,0),1),A635)</f>
        <v>DFG%</v>
      </c>
      <c r="B636">
        <f>INDEX(mapping!R:R,MATCH(A636,mapping!P:P,0),1)+INDEX(mapping!H:H,MATCH(E636,mapping!F:F,0))</f>
        <v>11209</v>
      </c>
      <c r="E636" s="146" t="s">
        <v>503</v>
      </c>
      <c r="F636" s="146">
        <v>43</v>
      </c>
      <c r="G636" s="146">
        <v>1</v>
      </c>
      <c r="H636" s="146">
        <v>41.5</v>
      </c>
    </row>
    <row r="637" spans="1:8" x14ac:dyDescent="0.3">
      <c r="A637" t="str">
        <f>IF(NOT(D637=""),INDEX(statsNames,MATCH(D637,mapping!Q:Q,0),1),A636)</f>
        <v>DFG%</v>
      </c>
      <c r="B637">
        <f>INDEX(mapping!R:R,MATCH(A637,mapping!P:P,0),1)+INDEX(mapping!H:H,MATCH(E637,mapping!F:F,0))</f>
        <v>13309</v>
      </c>
      <c r="E637" s="146" t="s">
        <v>76</v>
      </c>
      <c r="F637" s="146">
        <v>45</v>
      </c>
      <c r="G637" s="146">
        <v>5</v>
      </c>
      <c r="H637" s="146">
        <v>41.6</v>
      </c>
    </row>
    <row r="638" spans="1:8" x14ac:dyDescent="0.3">
      <c r="A638" t="str">
        <f>IF(NOT(D638=""),INDEX(statsNames,MATCH(D638,mapping!Q:Q,0),1),A637)</f>
        <v>DFG%</v>
      </c>
      <c r="B638">
        <f>INDEX(mapping!R:R,MATCH(A638,mapping!P:P,0),1)+INDEX(mapping!H:H,MATCH(E638,mapping!F:F,0))</f>
        <v>17909</v>
      </c>
      <c r="E638" s="146" t="s">
        <v>459</v>
      </c>
      <c r="F638" s="146">
        <v>50</v>
      </c>
      <c r="G638" s="146">
        <v>1</v>
      </c>
      <c r="H638" s="146">
        <v>41.7</v>
      </c>
    </row>
    <row r="639" spans="1:8" x14ac:dyDescent="0.3">
      <c r="A639" t="str">
        <f>IF(NOT(D639=""),INDEX(statsNames,MATCH(D639,mapping!Q:Q,0),1),A638)</f>
        <v>DFG%</v>
      </c>
      <c r="B639">
        <f>INDEX(mapping!R:R,MATCH(A639,mapping!P:P,0),1)+INDEX(mapping!H:H,MATCH(E639,mapping!F:F,0))</f>
        <v>8509</v>
      </c>
      <c r="E639" s="146" t="s">
        <v>377</v>
      </c>
      <c r="F639" s="146">
        <v>52</v>
      </c>
      <c r="G639" s="146">
        <v>3</v>
      </c>
      <c r="H639" s="146">
        <v>41.8</v>
      </c>
    </row>
    <row r="640" spans="1:8" x14ac:dyDescent="0.3">
      <c r="A640" t="str">
        <f>IF(NOT(D640=""),INDEX(statsNames,MATCH(D640,mapping!Q:Q,0),1),A639)</f>
        <v>DFG%</v>
      </c>
      <c r="B640">
        <f>INDEX(mapping!R:R,MATCH(A640,mapping!P:P,0),1)+INDEX(mapping!H:H,MATCH(E640,mapping!F:F,0))</f>
        <v>4909</v>
      </c>
      <c r="E640" s="146" t="s">
        <v>17</v>
      </c>
      <c r="F640" s="146">
        <v>54</v>
      </c>
      <c r="G640" s="146">
        <v>3</v>
      </c>
      <c r="H640" s="146">
        <v>41.8</v>
      </c>
    </row>
    <row r="641" spans="1:8" x14ac:dyDescent="0.3">
      <c r="A641" t="str">
        <f>IF(NOT(D641=""),INDEX(statsNames,MATCH(D641,mapping!Q:Q,0),1),A640)</f>
        <v>DFG%</v>
      </c>
      <c r="B641">
        <f>INDEX(mapping!R:R,MATCH(A641,mapping!P:P,0),1)+INDEX(mapping!H:H,MATCH(E641,mapping!F:F,0))</f>
        <v>8809</v>
      </c>
      <c r="E641" s="146" t="s">
        <v>163</v>
      </c>
      <c r="F641" s="146">
        <v>55</v>
      </c>
      <c r="G641" s="146">
        <v>1</v>
      </c>
      <c r="H641" s="146">
        <v>41.8</v>
      </c>
    </row>
    <row r="642" spans="1:8" x14ac:dyDescent="0.3">
      <c r="A642" t="str">
        <f>IF(NOT(D642=""),INDEX(statsNames,MATCH(D642,mapping!Q:Q,0),1),A641)</f>
        <v>DFG%</v>
      </c>
      <c r="B642">
        <f>INDEX(mapping!R:R,MATCH(A642,mapping!P:P,0),1)+INDEX(mapping!H:H,MATCH(E642,mapping!F:F,0))</f>
        <v>4009</v>
      </c>
      <c r="E642" s="146" t="s">
        <v>105</v>
      </c>
      <c r="F642" s="146">
        <v>56</v>
      </c>
      <c r="G642" s="146">
        <v>4</v>
      </c>
      <c r="H642" s="146">
        <v>41.9</v>
      </c>
    </row>
    <row r="643" spans="1:8" x14ac:dyDescent="0.3">
      <c r="A643" t="str">
        <f>IF(NOT(D643=""),INDEX(statsNames,MATCH(D643,mapping!Q:Q,0),1),A642)</f>
        <v>DFG%</v>
      </c>
      <c r="B643">
        <f>INDEX(mapping!R:R,MATCH(A643,mapping!P:P,0),1)+INDEX(mapping!H:H,MATCH(E643,mapping!F:F,0))</f>
        <v>4709</v>
      </c>
      <c r="E643" s="146" t="s">
        <v>87</v>
      </c>
      <c r="F643" s="146">
        <v>57</v>
      </c>
      <c r="G643" s="146">
        <v>3</v>
      </c>
      <c r="H643" s="146">
        <v>42</v>
      </c>
    </row>
    <row r="644" spans="1:8" x14ac:dyDescent="0.3">
      <c r="A644" t="str">
        <f>IF(NOT(D644=""),INDEX(statsNames,MATCH(D644,mapping!Q:Q,0),1),A643)</f>
        <v>DFG%</v>
      </c>
      <c r="B644">
        <f>INDEX(mapping!R:R,MATCH(A644,mapping!P:P,0),1)+INDEX(mapping!H:H,MATCH(E644,mapping!F:F,0))</f>
        <v>9309</v>
      </c>
      <c r="E644" s="146" t="s">
        <v>455</v>
      </c>
      <c r="F644" s="146">
        <v>58</v>
      </c>
      <c r="G644" s="146">
        <v>3</v>
      </c>
      <c r="H644" s="146">
        <v>42.1</v>
      </c>
    </row>
    <row r="645" spans="1:8" x14ac:dyDescent="0.3">
      <c r="A645" t="str">
        <f>IF(NOT(D645=""),INDEX(statsNames,MATCH(D645,mapping!Q:Q,0),1),A644)</f>
        <v>DFG%</v>
      </c>
      <c r="B645">
        <f>INDEX(mapping!R:R,MATCH(A645,mapping!P:P,0),1)+INDEX(mapping!H:H,MATCH(E645,mapping!F:F,0))</f>
        <v>8209</v>
      </c>
      <c r="E645" s="146" t="s">
        <v>123</v>
      </c>
      <c r="F645" s="146">
        <v>63</v>
      </c>
      <c r="G645" s="146">
        <v>1</v>
      </c>
      <c r="H645" s="146">
        <v>42.1</v>
      </c>
    </row>
    <row r="646" spans="1:8" x14ac:dyDescent="0.3">
      <c r="A646" t="str">
        <f>IF(NOT(D646=""),INDEX(statsNames,MATCH(D646,mapping!Q:Q,0),1),A645)</f>
        <v>DFG%</v>
      </c>
      <c r="B646">
        <f>INDEX(mapping!R:R,MATCH(A646,mapping!P:P,0),1)+INDEX(mapping!H:H,MATCH(E646,mapping!F:F,0))</f>
        <v>18709</v>
      </c>
      <c r="E646" s="146" t="s">
        <v>300</v>
      </c>
      <c r="F646" s="146">
        <v>70</v>
      </c>
      <c r="G646" s="146">
        <v>1</v>
      </c>
      <c r="H646" s="146">
        <v>42.4</v>
      </c>
    </row>
    <row r="647" spans="1:8" x14ac:dyDescent="0.3">
      <c r="A647" t="str">
        <f>IF(NOT(D647=""),INDEX(statsNames,MATCH(D647,mapping!Q:Q,0),1),A646)</f>
        <v>DFG%</v>
      </c>
      <c r="B647">
        <f>INDEX(mapping!R:R,MATCH(A647,mapping!P:P,0),1)+INDEX(mapping!H:H,MATCH(E647,mapping!F:F,0))</f>
        <v>13109</v>
      </c>
      <c r="E647" s="146" t="s">
        <v>349</v>
      </c>
      <c r="F647" s="146">
        <v>71</v>
      </c>
      <c r="G647" s="146">
        <v>5</v>
      </c>
      <c r="H647" s="146">
        <v>42.4</v>
      </c>
    </row>
    <row r="648" spans="1:8" x14ac:dyDescent="0.3">
      <c r="A648" t="str">
        <f>IF(NOT(D648=""),INDEX(statsNames,MATCH(D648,mapping!Q:Q,0),1),A647)</f>
        <v>DFG%</v>
      </c>
      <c r="B648">
        <f>INDEX(mapping!R:R,MATCH(A648,mapping!P:P,0),1)+INDEX(mapping!H:H,MATCH(E648,mapping!F:F,0))</f>
        <v>1409</v>
      </c>
      <c r="E648" s="146" t="s">
        <v>450</v>
      </c>
      <c r="F648" s="146">
        <v>73</v>
      </c>
      <c r="G648" s="146">
        <v>4</v>
      </c>
      <c r="H648" s="146">
        <v>42.4</v>
      </c>
    </row>
    <row r="649" spans="1:8" x14ac:dyDescent="0.3">
      <c r="A649" t="str">
        <f>IF(NOT(D649=""),INDEX(statsNames,MATCH(D649,mapping!Q:Q,0),1),A648)</f>
        <v>DFG%</v>
      </c>
      <c r="B649">
        <f>INDEX(mapping!R:R,MATCH(A649,mapping!P:P,0),1)+INDEX(mapping!H:H,MATCH(E649,mapping!F:F,0))</f>
        <v>14409</v>
      </c>
      <c r="E649" s="146" t="s">
        <v>199</v>
      </c>
      <c r="F649" s="146">
        <v>76</v>
      </c>
      <c r="G649" s="146">
        <v>3</v>
      </c>
      <c r="H649" s="146">
        <v>42.4</v>
      </c>
    </row>
    <row r="650" spans="1:8" x14ac:dyDescent="0.3">
      <c r="A650" t="str">
        <f>IF(NOT(D650=""),INDEX(statsNames,MATCH(D650,mapping!Q:Q,0),1),A649)</f>
        <v>DFG%</v>
      </c>
      <c r="B650">
        <f>INDEX(mapping!R:R,MATCH(A650,mapping!P:P,0),1)+INDEX(mapping!H:H,MATCH(E650,mapping!F:F,0))</f>
        <v>18609</v>
      </c>
      <c r="E650" s="146" t="s">
        <v>1085</v>
      </c>
      <c r="F650" s="146">
        <v>77</v>
      </c>
      <c r="G650" s="146">
        <v>3</v>
      </c>
      <c r="H650" s="146">
        <v>42.4</v>
      </c>
    </row>
    <row r="651" spans="1:8" x14ac:dyDescent="0.3">
      <c r="A651" t="str">
        <f>IF(NOT(D651=""),INDEX(statsNames,MATCH(D651,mapping!Q:Q,0),1),A650)</f>
        <v>DFG%</v>
      </c>
      <c r="B651">
        <f>INDEX(mapping!R:R,MATCH(A651,mapping!P:P,0),1)+INDEX(mapping!H:H,MATCH(E651,mapping!F:F,0))</f>
        <v>19509</v>
      </c>
      <c r="E651" s="146" t="s">
        <v>112</v>
      </c>
      <c r="F651" s="146">
        <v>81</v>
      </c>
      <c r="G651" s="146">
        <v>2</v>
      </c>
      <c r="H651" s="146">
        <v>42.5</v>
      </c>
    </row>
    <row r="652" spans="1:8" x14ac:dyDescent="0.3">
      <c r="A652" t="str">
        <f>IF(NOT(D652=""),INDEX(statsNames,MATCH(D652,mapping!Q:Q,0),1),A651)</f>
        <v>DFG%</v>
      </c>
      <c r="B652">
        <f>INDEX(mapping!R:R,MATCH(A652,mapping!P:P,0),1)+INDEX(mapping!H:H,MATCH(E652,mapping!F:F,0))</f>
        <v>5509</v>
      </c>
      <c r="E652" s="146" t="s">
        <v>18</v>
      </c>
      <c r="F652" s="146">
        <v>84</v>
      </c>
      <c r="G652" s="146">
        <v>4</v>
      </c>
      <c r="H652" s="146">
        <v>42.5</v>
      </c>
    </row>
    <row r="653" spans="1:8" x14ac:dyDescent="0.3">
      <c r="A653" t="str">
        <f>IF(NOT(D653=""),INDEX(statsNames,MATCH(D653,mapping!Q:Q,0),1),A652)</f>
        <v>DFG%</v>
      </c>
      <c r="B653">
        <f>INDEX(mapping!R:R,MATCH(A653,mapping!P:P,0),1)+INDEX(mapping!H:H,MATCH(E653,mapping!F:F,0))</f>
        <v>18009</v>
      </c>
      <c r="E653" s="146" t="s">
        <v>339</v>
      </c>
      <c r="F653" s="146">
        <v>86</v>
      </c>
      <c r="G653" s="146">
        <v>5</v>
      </c>
      <c r="H653" s="146">
        <v>42.5</v>
      </c>
    </row>
    <row r="654" spans="1:8" x14ac:dyDescent="0.3">
      <c r="A654" t="str">
        <f>IF(NOT(D654=""),INDEX(statsNames,MATCH(D654,mapping!Q:Q,0),1),A653)</f>
        <v>DFG%</v>
      </c>
      <c r="B654">
        <f>INDEX(mapping!R:R,MATCH(A654,mapping!P:P,0),1)+INDEX(mapping!H:H,MATCH(E654,mapping!F:F,0))</f>
        <v>609</v>
      </c>
      <c r="E654" s="146" t="s">
        <v>444</v>
      </c>
      <c r="F654" s="146">
        <v>89</v>
      </c>
      <c r="G654" s="146">
        <v>6</v>
      </c>
      <c r="H654" s="146">
        <v>42.6</v>
      </c>
    </row>
    <row r="655" spans="1:8" x14ac:dyDescent="0.3">
      <c r="A655" t="str">
        <f>IF(NOT(D655=""),INDEX(statsNames,MATCH(D655,mapping!Q:Q,0),1),A654)</f>
        <v>DFG%</v>
      </c>
      <c r="B655">
        <f>INDEX(mapping!R:R,MATCH(A655,mapping!P:P,0),1)+INDEX(mapping!H:H,MATCH(E655,mapping!F:F,0))</f>
        <v>10609</v>
      </c>
      <c r="E655" s="146" t="s">
        <v>361</v>
      </c>
      <c r="F655" s="146">
        <v>90</v>
      </c>
      <c r="G655" s="146">
        <v>2</v>
      </c>
      <c r="H655" s="146">
        <v>42.6</v>
      </c>
    </row>
    <row r="656" spans="1:8" x14ac:dyDescent="0.3">
      <c r="A656" t="str">
        <f>IF(NOT(D656=""),INDEX(statsNames,MATCH(D656,mapping!Q:Q,0),1),A655)</f>
        <v>DFG%</v>
      </c>
      <c r="B656">
        <f>INDEX(mapping!R:R,MATCH(A656,mapping!P:P,0),1)+INDEX(mapping!H:H,MATCH(E656,mapping!F:F,0))</f>
        <v>7909</v>
      </c>
      <c r="E656" s="146" t="s">
        <v>118</v>
      </c>
      <c r="F656" s="146">
        <v>95</v>
      </c>
      <c r="G656" s="146">
        <v>2</v>
      </c>
      <c r="H656" s="146">
        <v>42.7</v>
      </c>
    </row>
    <row r="657" spans="1:8" x14ac:dyDescent="0.3">
      <c r="A657" t="str">
        <f>IF(NOT(D657=""),INDEX(statsNames,MATCH(D657,mapping!Q:Q,0),1),A656)</f>
        <v>DFG%</v>
      </c>
      <c r="B657">
        <f>INDEX(mapping!R:R,MATCH(A657,mapping!P:P,0),1)+INDEX(mapping!H:H,MATCH(E657,mapping!F:F,0))</f>
        <v>9409</v>
      </c>
      <c r="E657" s="146" t="s">
        <v>16</v>
      </c>
      <c r="F657" s="146">
        <v>97</v>
      </c>
      <c r="G657" s="146">
        <v>5</v>
      </c>
      <c r="H657" s="146">
        <v>42.9</v>
      </c>
    </row>
    <row r="658" spans="1:8" x14ac:dyDescent="0.3">
      <c r="A658" t="str">
        <f>IF(NOT(D658=""),INDEX(statsNames,MATCH(D658,mapping!Q:Q,0),1),A657)</f>
        <v>DFG%</v>
      </c>
      <c r="B658">
        <f>INDEX(mapping!R:R,MATCH(A658,mapping!P:P,0),1)+INDEX(mapping!H:H,MATCH(E658,mapping!F:F,0))</f>
        <v>12209</v>
      </c>
      <c r="E658" s="146" t="s">
        <v>110</v>
      </c>
      <c r="F658" s="146">
        <v>104</v>
      </c>
      <c r="G658" s="146">
        <v>5</v>
      </c>
      <c r="H658" s="146">
        <v>43.1</v>
      </c>
    </row>
    <row r="659" spans="1:8" x14ac:dyDescent="0.3">
      <c r="A659" t="str">
        <f>IF(NOT(D659=""),INDEX(statsNames,MATCH(D659,mapping!Q:Q,0),1),A658)</f>
        <v>DFG%</v>
      </c>
      <c r="B659">
        <f>INDEX(mapping!R:R,MATCH(A659,mapping!P:P,0),1)+INDEX(mapping!H:H,MATCH(E659,mapping!F:F,0))</f>
        <v>12509</v>
      </c>
      <c r="E659" s="146" t="s">
        <v>65</v>
      </c>
      <c r="F659" s="146">
        <v>116</v>
      </c>
      <c r="G659" s="146">
        <v>2</v>
      </c>
      <c r="H659" s="146">
        <v>43.3</v>
      </c>
    </row>
    <row r="660" spans="1:8" x14ac:dyDescent="0.3">
      <c r="A660" t="str">
        <f>IF(NOT(D660=""),INDEX(statsNames,MATCH(D660,mapping!Q:Q,0),1),A659)</f>
        <v>DFG%</v>
      </c>
      <c r="B660">
        <f>INDEX(mapping!R:R,MATCH(A660,mapping!P:P,0),1)+INDEX(mapping!H:H,MATCH(E660,mapping!F:F,0))</f>
        <v>3709</v>
      </c>
      <c r="E660" s="146" t="s">
        <v>13</v>
      </c>
      <c r="F660" s="146">
        <v>118</v>
      </c>
      <c r="G660" s="146">
        <v>5</v>
      </c>
      <c r="H660" s="146">
        <v>43.3</v>
      </c>
    </row>
    <row r="661" spans="1:8" x14ac:dyDescent="0.3">
      <c r="A661" t="str">
        <f>IF(NOT(D661=""),INDEX(statsNames,MATCH(D661,mapping!Q:Q,0),1),A660)</f>
        <v>DFG%</v>
      </c>
      <c r="B661">
        <f>INDEX(mapping!R:R,MATCH(A661,mapping!P:P,0),1)+INDEX(mapping!H:H,MATCH(E661,mapping!F:F,0))</f>
        <v>17209</v>
      </c>
      <c r="E661" s="146" t="s">
        <v>320</v>
      </c>
      <c r="F661" s="146">
        <v>119</v>
      </c>
      <c r="G661" s="146">
        <v>8</v>
      </c>
      <c r="H661" s="146">
        <v>43.3</v>
      </c>
    </row>
    <row r="662" spans="1:8" x14ac:dyDescent="0.3">
      <c r="A662" t="str">
        <f>IF(NOT(D662=""),INDEX(statsNames,MATCH(D662,mapping!Q:Q,0),1),A661)</f>
        <v>DFG%</v>
      </c>
      <c r="B662">
        <f>INDEX(mapping!R:R,MATCH(A662,mapping!P:P,0),1)+INDEX(mapping!H:H,MATCH(E662,mapping!F:F,0))</f>
        <v>15709</v>
      </c>
      <c r="E662" s="146" t="s">
        <v>230</v>
      </c>
      <c r="F662" s="146">
        <v>120</v>
      </c>
      <c r="G662" s="146">
        <v>6</v>
      </c>
      <c r="H662" s="146">
        <v>43.3</v>
      </c>
    </row>
    <row r="663" spans="1:8" x14ac:dyDescent="0.3">
      <c r="A663" t="str">
        <f>IF(NOT(D663=""),INDEX(statsNames,MATCH(D663,mapping!Q:Q,0),1),A662)</f>
        <v>DFG%</v>
      </c>
      <c r="B663">
        <f>INDEX(mapping!R:R,MATCH(A663,mapping!P:P,0),1)+INDEX(mapping!H:H,MATCH(E663,mapping!F:F,0))</f>
        <v>9009</v>
      </c>
      <c r="E663" s="146" t="s">
        <v>21</v>
      </c>
      <c r="F663" s="146">
        <v>122</v>
      </c>
      <c r="G663" s="146">
        <v>6</v>
      </c>
      <c r="H663" s="146">
        <v>43.3</v>
      </c>
    </row>
    <row r="664" spans="1:8" x14ac:dyDescent="0.3">
      <c r="A664" t="str">
        <f>IF(NOT(D664=""),INDEX(statsNames,MATCH(D664,mapping!Q:Q,0),1),A663)</f>
        <v>DFG%</v>
      </c>
      <c r="B664" t="e">
        <f>INDEX(mapping!R:R,MATCH(A664,mapping!P:P,0),1)+INDEX(mapping!H:H,MATCH(E664,mapping!F:F,0))</f>
        <v>#N/A</v>
      </c>
      <c r="E664" s="146" t="s">
        <v>391</v>
      </c>
      <c r="F664" s="146">
        <v>124</v>
      </c>
      <c r="G664" s="146">
        <v>7</v>
      </c>
      <c r="H664" s="146">
        <v>43.4</v>
      </c>
    </row>
    <row r="665" spans="1:8" x14ac:dyDescent="0.3">
      <c r="A665" t="str">
        <f>IF(NOT(D665=""),INDEX(statsNames,MATCH(D665,mapping!Q:Q,0),1),A664)</f>
        <v>DFG%</v>
      </c>
      <c r="B665">
        <f>INDEX(mapping!R:R,MATCH(A665,mapping!P:P,0),1)+INDEX(mapping!H:H,MATCH(E665,mapping!F:F,0))</f>
        <v>10009</v>
      </c>
      <c r="E665" s="146" t="s">
        <v>160</v>
      </c>
      <c r="F665" s="146">
        <v>127</v>
      </c>
      <c r="G665" s="146">
        <v>9</v>
      </c>
      <c r="H665" s="146">
        <v>43.4</v>
      </c>
    </row>
    <row r="666" spans="1:8" x14ac:dyDescent="0.3">
      <c r="A666" t="str">
        <f>IF(NOT(D666=""),INDEX(statsNames,MATCH(D666,mapping!Q:Q,0),1),A665)</f>
        <v>DFG%</v>
      </c>
      <c r="B666">
        <f>INDEX(mapping!R:R,MATCH(A666,mapping!P:P,0),1)+INDEX(mapping!H:H,MATCH(E666,mapping!F:F,0))</f>
        <v>2409</v>
      </c>
      <c r="E666" s="146" t="s">
        <v>456</v>
      </c>
      <c r="F666" s="146">
        <v>128</v>
      </c>
      <c r="G666" s="146">
        <v>7</v>
      </c>
      <c r="H666" s="146">
        <v>43.4</v>
      </c>
    </row>
    <row r="667" spans="1:8" x14ac:dyDescent="0.3">
      <c r="A667" t="str">
        <f>IF(NOT(D667=""),INDEX(statsNames,MATCH(D667,mapping!Q:Q,0),1),A666)</f>
        <v>DFG%</v>
      </c>
      <c r="B667">
        <f>INDEX(mapping!R:R,MATCH(A667,mapping!P:P,0),1)+INDEX(mapping!H:H,MATCH(E667,mapping!F:F,0))</f>
        <v>14109</v>
      </c>
      <c r="E667" s="146" t="s">
        <v>93</v>
      </c>
      <c r="F667" s="146">
        <v>136</v>
      </c>
      <c r="G667" s="146">
        <v>7</v>
      </c>
      <c r="H667" s="146">
        <v>43.6</v>
      </c>
    </row>
    <row r="668" spans="1:8" x14ac:dyDescent="0.3">
      <c r="A668" t="str">
        <f>IF(NOT(D668=""),INDEX(statsNames,MATCH(D668,mapping!Q:Q,0),1),A667)</f>
        <v>DFG%</v>
      </c>
      <c r="B668">
        <f>INDEX(mapping!R:R,MATCH(A668,mapping!P:P,0),1)+INDEX(mapping!H:H,MATCH(E668,mapping!F:F,0))</f>
        <v>17409</v>
      </c>
      <c r="E668" s="146" t="s">
        <v>953</v>
      </c>
      <c r="F668" s="146">
        <v>137</v>
      </c>
      <c r="G668" s="146">
        <v>3</v>
      </c>
      <c r="H668" s="146">
        <v>43.6</v>
      </c>
    </row>
    <row r="669" spans="1:8" x14ac:dyDescent="0.3">
      <c r="A669" t="str">
        <f>IF(NOT(D669=""),INDEX(statsNames,MATCH(D669,mapping!Q:Q,0),1),A668)</f>
        <v>DFG%</v>
      </c>
      <c r="B669">
        <f>INDEX(mapping!R:R,MATCH(A669,mapping!P:P,0),1)+INDEX(mapping!H:H,MATCH(E669,mapping!F:F,0))</f>
        <v>15109</v>
      </c>
      <c r="E669" s="146" t="s">
        <v>314</v>
      </c>
      <c r="F669" s="146">
        <v>138</v>
      </c>
      <c r="G669" s="146">
        <v>1</v>
      </c>
      <c r="H669" s="146">
        <v>43.6</v>
      </c>
    </row>
    <row r="670" spans="1:8" x14ac:dyDescent="0.3">
      <c r="A670" t="str">
        <f>IF(NOT(D670=""),INDEX(statsNames,MATCH(D670,mapping!Q:Q,0),1),A669)</f>
        <v>DFG%</v>
      </c>
      <c r="B670">
        <f>INDEX(mapping!R:R,MATCH(A670,mapping!P:P,0),1)+INDEX(mapping!H:H,MATCH(E670,mapping!F:F,0))</f>
        <v>16909</v>
      </c>
      <c r="E670" s="146" t="s">
        <v>480</v>
      </c>
      <c r="F670" s="146">
        <v>149</v>
      </c>
      <c r="G670" s="146">
        <v>3</v>
      </c>
      <c r="H670" s="146">
        <v>43.8</v>
      </c>
    </row>
    <row r="671" spans="1:8" x14ac:dyDescent="0.3">
      <c r="A671" t="str">
        <f>IF(NOT(D671=""),INDEX(statsNames,MATCH(D671,mapping!Q:Q,0),1),A670)</f>
        <v>DFG%</v>
      </c>
      <c r="B671">
        <f>INDEX(mapping!R:R,MATCH(A671,mapping!P:P,0),1)+INDEX(mapping!H:H,MATCH(E671,mapping!F:F,0))</f>
        <v>13909</v>
      </c>
      <c r="E671" s="146" t="s">
        <v>219</v>
      </c>
      <c r="F671" s="146">
        <v>150</v>
      </c>
      <c r="G671" s="146">
        <v>8</v>
      </c>
      <c r="H671" s="146">
        <v>43.8</v>
      </c>
    </row>
    <row r="672" spans="1:8" x14ac:dyDescent="0.3">
      <c r="A672" t="str">
        <f>IF(NOT(D672=""),INDEX(statsNames,MATCH(D672,mapping!Q:Q,0),1),A671)</f>
        <v>DFG%</v>
      </c>
      <c r="B672">
        <f>INDEX(mapping!R:R,MATCH(A672,mapping!P:P,0),1)+INDEX(mapping!H:H,MATCH(E672,mapping!F:F,0))</f>
        <v>18209</v>
      </c>
      <c r="E672" s="146" t="s">
        <v>1113</v>
      </c>
      <c r="F672" s="146">
        <v>155</v>
      </c>
      <c r="G672" s="146">
        <v>3</v>
      </c>
      <c r="H672" s="146">
        <v>43.9</v>
      </c>
    </row>
    <row r="673" spans="1:8" x14ac:dyDescent="0.3">
      <c r="A673" t="str">
        <f>IF(NOT(D673=""),INDEX(statsNames,MATCH(D673,mapping!Q:Q,0),1),A672)</f>
        <v>DFG%</v>
      </c>
      <c r="B673">
        <f>INDEX(mapping!R:R,MATCH(A673,mapping!P:P,0),1)+INDEX(mapping!H:H,MATCH(E673,mapping!F:F,0))</f>
        <v>7209</v>
      </c>
      <c r="E673" s="146" t="s">
        <v>24</v>
      </c>
      <c r="F673" s="146">
        <v>157</v>
      </c>
      <c r="G673" s="146">
        <v>7</v>
      </c>
      <c r="H673" s="146">
        <v>43.9</v>
      </c>
    </row>
    <row r="674" spans="1:8" x14ac:dyDescent="0.3">
      <c r="A674" t="str">
        <f>IF(NOT(D674=""),INDEX(statsNames,MATCH(D674,mapping!Q:Q,0),1),A673)</f>
        <v>DFG%</v>
      </c>
      <c r="B674">
        <f>INDEX(mapping!R:R,MATCH(A674,mapping!P:P,0),1)+INDEX(mapping!H:H,MATCH(E674,mapping!F:F,0))</f>
        <v>1009</v>
      </c>
      <c r="E674" s="146" t="s">
        <v>448</v>
      </c>
      <c r="F674" s="146">
        <v>160</v>
      </c>
      <c r="G674" s="146">
        <v>10</v>
      </c>
      <c r="H674" s="146">
        <v>43.9</v>
      </c>
    </row>
    <row r="675" spans="1:8" x14ac:dyDescent="0.3">
      <c r="A675" t="str">
        <f>IF(NOT(D675=""),INDEX(statsNames,MATCH(D675,mapping!Q:Q,0),1),A674)</f>
        <v>DFG%</v>
      </c>
      <c r="B675">
        <f>INDEX(mapping!R:R,MATCH(A675,mapping!P:P,0),1)+INDEX(mapping!H:H,MATCH(E675,mapping!F:F,0))</f>
        <v>3609</v>
      </c>
      <c r="E675" s="146" t="s">
        <v>90</v>
      </c>
      <c r="F675" s="146">
        <v>173</v>
      </c>
      <c r="G675" s="146">
        <v>10</v>
      </c>
      <c r="H675" s="146">
        <v>44.2</v>
      </c>
    </row>
    <row r="676" spans="1:8" x14ac:dyDescent="0.3">
      <c r="A676" t="str">
        <f>IF(NOT(D676=""),INDEX(statsNames,MATCH(D676,mapping!Q:Q,0),1),A675)</f>
        <v>DFG%</v>
      </c>
      <c r="B676">
        <f>INDEX(mapping!R:R,MATCH(A676,mapping!P:P,0),1)+INDEX(mapping!H:H,MATCH(E676,mapping!F:F,0))</f>
        <v>2709</v>
      </c>
      <c r="E676" s="146" t="s">
        <v>134</v>
      </c>
      <c r="F676" s="146">
        <v>179</v>
      </c>
      <c r="G676" s="146">
        <v>8</v>
      </c>
      <c r="H676" s="146">
        <v>44.3</v>
      </c>
    </row>
    <row r="677" spans="1:8" x14ac:dyDescent="0.3">
      <c r="A677" t="str">
        <f>IF(NOT(D677=""),INDEX(statsNames,MATCH(D677,mapping!Q:Q,0),1),A676)</f>
        <v>DFG%</v>
      </c>
      <c r="B677">
        <f>INDEX(mapping!R:R,MATCH(A677,mapping!P:P,0),1)+INDEX(mapping!H:H,MATCH(E677,mapping!F:F,0))</f>
        <v>18809</v>
      </c>
      <c r="E677" s="146" t="s">
        <v>499</v>
      </c>
      <c r="F677" s="146">
        <v>188</v>
      </c>
      <c r="G677" s="146">
        <v>9</v>
      </c>
      <c r="H677" s="146">
        <v>44.4</v>
      </c>
    </row>
    <row r="678" spans="1:8" x14ac:dyDescent="0.3">
      <c r="A678" t="str">
        <f>IF(NOT(D678=""),INDEX(statsNames,MATCH(D678,mapping!Q:Q,0),1),A677)</f>
        <v>DFG%</v>
      </c>
      <c r="B678">
        <f>INDEX(mapping!R:R,MATCH(A678,mapping!P:P,0),1)+INDEX(mapping!H:H,MATCH(E678,mapping!F:F,0))</f>
        <v>3809</v>
      </c>
      <c r="E678" s="146" t="s">
        <v>61</v>
      </c>
      <c r="F678" s="146">
        <v>192</v>
      </c>
      <c r="G678" s="146">
        <v>12</v>
      </c>
      <c r="H678" s="146">
        <v>44.4</v>
      </c>
    </row>
    <row r="679" spans="1:8" x14ac:dyDescent="0.3">
      <c r="A679" t="str">
        <f>IF(NOT(D679=""),INDEX(statsNames,MATCH(D679,mapping!Q:Q,0),1),A678)</f>
        <v>DFG%</v>
      </c>
      <c r="B679">
        <f>INDEX(mapping!R:R,MATCH(A679,mapping!P:P,0),1)+INDEX(mapping!H:H,MATCH(E679,mapping!F:F,0))</f>
        <v>109</v>
      </c>
      <c r="E679" s="146" t="s">
        <v>451</v>
      </c>
      <c r="F679" s="146">
        <v>196</v>
      </c>
      <c r="G679" s="146">
        <v>14</v>
      </c>
      <c r="H679" s="146">
        <v>44.5</v>
      </c>
    </row>
    <row r="680" spans="1:8" x14ac:dyDescent="0.3">
      <c r="A680" t="str">
        <f>IF(NOT(D680=""),INDEX(statsNames,MATCH(D680,mapping!Q:Q,0),1),A679)</f>
        <v>DFG%</v>
      </c>
      <c r="B680">
        <f>INDEX(mapping!R:R,MATCH(A680,mapping!P:P,0),1)+INDEX(mapping!H:H,MATCH(E680,mapping!F:F,0))</f>
        <v>17509</v>
      </c>
      <c r="E680" s="146" t="s">
        <v>399</v>
      </c>
      <c r="F680" s="146">
        <v>197</v>
      </c>
      <c r="G680" s="146">
        <v>4</v>
      </c>
      <c r="H680" s="146">
        <v>44.5</v>
      </c>
    </row>
    <row r="681" spans="1:8" x14ac:dyDescent="0.3">
      <c r="A681" t="str">
        <f>IF(NOT(D681=""),INDEX(statsNames,MATCH(D681,mapping!Q:Q,0),1),A680)</f>
        <v>DFG%</v>
      </c>
      <c r="B681">
        <f>INDEX(mapping!R:R,MATCH(A681,mapping!P:P,0),1)+INDEX(mapping!H:H,MATCH(E681,mapping!F:F,0))</f>
        <v>3009</v>
      </c>
      <c r="E681" s="146" t="s">
        <v>80</v>
      </c>
      <c r="F681" s="146">
        <v>198</v>
      </c>
      <c r="G681" s="146">
        <v>12</v>
      </c>
      <c r="H681" s="146">
        <v>44.5</v>
      </c>
    </row>
    <row r="682" spans="1:8" x14ac:dyDescent="0.3">
      <c r="A682" t="str">
        <f>IF(NOT(D682=""),INDEX(statsNames,MATCH(D682,mapping!Q:Q,0),1),A681)</f>
        <v>DFG%</v>
      </c>
      <c r="B682">
        <f>INDEX(mapping!R:R,MATCH(A682,mapping!P:P,0),1)+INDEX(mapping!H:H,MATCH(E682,mapping!F:F,0))</f>
        <v>19909</v>
      </c>
      <c r="E682" s="146" t="s">
        <v>342</v>
      </c>
      <c r="F682" s="146">
        <v>201</v>
      </c>
      <c r="G682" s="146">
        <v>3</v>
      </c>
      <c r="H682" s="146">
        <v>44.6</v>
      </c>
    </row>
    <row r="683" spans="1:8" x14ac:dyDescent="0.3">
      <c r="A683" t="str">
        <f>IF(NOT(D683=""),INDEX(statsNames,MATCH(D683,mapping!Q:Q,0),1),A682)</f>
        <v>DFG%</v>
      </c>
      <c r="B683">
        <f>INDEX(mapping!R:R,MATCH(A683,mapping!P:P,0),1)+INDEX(mapping!H:H,MATCH(E683,mapping!F:F,0))</f>
        <v>5609</v>
      </c>
      <c r="E683" s="146" t="s">
        <v>39</v>
      </c>
      <c r="F683" s="146">
        <v>206</v>
      </c>
      <c r="G683" s="146">
        <v>9</v>
      </c>
      <c r="H683" s="146">
        <v>44.6</v>
      </c>
    </row>
    <row r="684" spans="1:8" x14ac:dyDescent="0.3">
      <c r="A684" t="str">
        <f>IF(NOT(D684=""),INDEX(statsNames,MATCH(D684,mapping!Q:Q,0),1),A683)</f>
        <v>DFG%</v>
      </c>
      <c r="B684">
        <f>INDEX(mapping!R:R,MATCH(A684,mapping!P:P,0),1)+INDEX(mapping!H:H,MATCH(E684,mapping!F:F,0))</f>
        <v>4209</v>
      </c>
      <c r="E684" s="146" t="s">
        <v>81</v>
      </c>
      <c r="F684" s="146">
        <v>211</v>
      </c>
      <c r="G684" s="146">
        <v>14</v>
      </c>
      <c r="H684" s="146">
        <v>44.7</v>
      </c>
    </row>
    <row r="685" spans="1:8" x14ac:dyDescent="0.3">
      <c r="A685" t="str">
        <f>IF(NOT(D685=""),INDEX(statsNames,MATCH(D685,mapping!Q:Q,0),1),A684)</f>
        <v>DFG%</v>
      </c>
      <c r="B685">
        <f>INDEX(mapping!R:R,MATCH(A685,mapping!P:P,0),1)+INDEX(mapping!H:H,MATCH(E685,mapping!F:F,0))</f>
        <v>7109</v>
      </c>
      <c r="E685" s="146" t="s">
        <v>75</v>
      </c>
      <c r="F685" s="146">
        <v>219</v>
      </c>
      <c r="G685" s="146">
        <v>15</v>
      </c>
      <c r="H685" s="146">
        <v>44.8</v>
      </c>
    </row>
    <row r="686" spans="1:8" x14ac:dyDescent="0.3">
      <c r="A686" t="str">
        <f>IF(NOT(D686=""),INDEX(statsNames,MATCH(D686,mapping!Q:Q,0),1),A685)</f>
        <v>DFG%</v>
      </c>
      <c r="B686">
        <f>INDEX(mapping!R:R,MATCH(A686,mapping!P:P,0),1)+INDEX(mapping!H:H,MATCH(E686,mapping!F:F,0))</f>
        <v>6709</v>
      </c>
      <c r="E686" s="146" t="s">
        <v>25</v>
      </c>
      <c r="F686" s="146">
        <v>224</v>
      </c>
      <c r="G686" s="146">
        <v>13</v>
      </c>
      <c r="H686" s="146">
        <v>44.9</v>
      </c>
    </row>
    <row r="687" spans="1:8" x14ac:dyDescent="0.3">
      <c r="A687" t="str">
        <f>IF(NOT(D687=""),INDEX(statsNames,MATCH(D687,mapping!Q:Q,0),1),A686)</f>
        <v>DFG%</v>
      </c>
      <c r="B687">
        <f>INDEX(mapping!R:R,MATCH(A687,mapping!P:P,0),1)+INDEX(mapping!H:H,MATCH(E687,mapping!F:F,0))</f>
        <v>1909</v>
      </c>
      <c r="E687" s="146" t="s">
        <v>30</v>
      </c>
      <c r="F687" s="146">
        <v>226</v>
      </c>
      <c r="G687" s="146">
        <v>16</v>
      </c>
      <c r="H687" s="146">
        <v>45</v>
      </c>
    </row>
    <row r="688" spans="1:8" x14ac:dyDescent="0.3">
      <c r="A688" t="str">
        <f>IF(NOT(D688=""),INDEX(statsNames,MATCH(D688,mapping!Q:Q,0),1),A687)</f>
        <v>DFG%</v>
      </c>
      <c r="B688">
        <f>INDEX(mapping!R:R,MATCH(A688,mapping!P:P,0),1)+INDEX(mapping!H:H,MATCH(E688,mapping!F:F,0))</f>
        <v>6109</v>
      </c>
      <c r="E688" s="146" t="s">
        <v>22</v>
      </c>
      <c r="F688" s="146">
        <v>230</v>
      </c>
      <c r="G688" s="146">
        <v>8</v>
      </c>
      <c r="H688" s="146">
        <v>45</v>
      </c>
    </row>
    <row r="689" spans="1:10" x14ac:dyDescent="0.3">
      <c r="A689" t="str">
        <f>IF(NOT(D689=""),INDEX(statsNames,MATCH(D689,mapping!Q:Q,0),1),A688)</f>
        <v>DFG%</v>
      </c>
      <c r="B689">
        <f>INDEX(mapping!R:R,MATCH(A689,mapping!P:P,0),1)+INDEX(mapping!H:H,MATCH(E689,mapping!F:F,0))</f>
        <v>17809</v>
      </c>
      <c r="E689" s="146" t="s">
        <v>200</v>
      </c>
      <c r="F689" s="146">
        <v>231</v>
      </c>
      <c r="G689" s="146">
        <v>9</v>
      </c>
      <c r="H689" s="146">
        <v>45.1</v>
      </c>
    </row>
    <row r="690" spans="1:10" x14ac:dyDescent="0.3">
      <c r="A690" t="str">
        <f>IF(NOT(D690=""),INDEX(statsNames,MATCH(D690,mapping!Q:Q,0),1),A689)</f>
        <v>DFG%</v>
      </c>
      <c r="B690">
        <f>INDEX(mapping!R:R,MATCH(A690,mapping!P:P,0),1)+INDEX(mapping!H:H,MATCH(E690,mapping!F:F,0))</f>
        <v>5109</v>
      </c>
      <c r="E690" s="146" t="s">
        <v>104</v>
      </c>
      <c r="F690" s="146">
        <v>239</v>
      </c>
      <c r="G690" s="146">
        <v>11</v>
      </c>
      <c r="H690" s="146">
        <v>45.2</v>
      </c>
    </row>
    <row r="691" spans="1:10" x14ac:dyDescent="0.3">
      <c r="A691" t="str">
        <f>IF(NOT(D691=""),INDEX(statsNames,MATCH(D691,mapping!Q:Q,0),1),A690)</f>
        <v>DFG%</v>
      </c>
      <c r="B691">
        <f>INDEX(mapping!R:R,MATCH(A691,mapping!P:P,0),1)+INDEX(mapping!H:H,MATCH(E691,mapping!F:F,0))</f>
        <v>8709</v>
      </c>
      <c r="E691" s="146" t="s">
        <v>205</v>
      </c>
      <c r="F691" s="146">
        <v>256</v>
      </c>
      <c r="G691" s="146">
        <v>17</v>
      </c>
      <c r="H691" s="146">
        <v>45.5</v>
      </c>
    </row>
    <row r="692" spans="1:10" x14ac:dyDescent="0.3">
      <c r="A692" t="str">
        <f>IF(NOT(D692=""),INDEX(statsNames,MATCH(D692,mapping!Q:Q,0),1),A691)</f>
        <v>DFG%</v>
      </c>
      <c r="B692">
        <f>INDEX(mapping!R:R,MATCH(A692,mapping!P:P,0),1)+INDEX(mapping!H:H,MATCH(E692,mapping!F:F,0))</f>
        <v>8109</v>
      </c>
      <c r="E692" s="146" t="s">
        <v>69</v>
      </c>
      <c r="F692" s="146">
        <v>257</v>
      </c>
      <c r="G692" s="146">
        <v>14</v>
      </c>
      <c r="H692" s="146">
        <v>45.5</v>
      </c>
    </row>
    <row r="693" spans="1:10" x14ac:dyDescent="0.3">
      <c r="A693" t="str">
        <f>IF(NOT(D693=""),INDEX(statsNames,MATCH(D693,mapping!Q:Q,0),1),A692)</f>
        <v>DFG%</v>
      </c>
      <c r="B693">
        <f>INDEX(mapping!R:R,MATCH(A693,mapping!P:P,0),1)+INDEX(mapping!H:H,MATCH(E693,mapping!F:F,0))</f>
        <v>9209</v>
      </c>
      <c r="E693" s="146" t="s">
        <v>101</v>
      </c>
      <c r="F693" s="146">
        <v>260</v>
      </c>
      <c r="G693" s="146">
        <v>12</v>
      </c>
      <c r="H693" s="146">
        <v>45.6</v>
      </c>
    </row>
    <row r="694" spans="1:10" x14ac:dyDescent="0.3">
      <c r="A694" t="str">
        <f>IF(NOT(D694=""),INDEX(statsNames,MATCH(D694,mapping!Q:Q,0),1),A693)</f>
        <v>DFG%</v>
      </c>
      <c r="B694">
        <f>INDEX(mapping!R:R,MATCH(A694,mapping!P:P,0),1)+INDEX(mapping!H:H,MATCH(E694,mapping!F:F,0))</f>
        <v>16509</v>
      </c>
      <c r="E694" s="146" t="s">
        <v>467</v>
      </c>
      <c r="F694" s="146">
        <v>262</v>
      </c>
      <c r="G694" s="146">
        <v>5</v>
      </c>
      <c r="H694" s="146">
        <v>45.7</v>
      </c>
    </row>
    <row r="695" spans="1:10" x14ac:dyDescent="0.3">
      <c r="A695" t="str">
        <f>IF(NOT(D695=""),INDEX(statsNames,MATCH(D695,mapping!Q:Q,0),1),A694)</f>
        <v>DFG%</v>
      </c>
      <c r="B695">
        <f>INDEX(mapping!R:R,MATCH(A695,mapping!P:P,0),1)+INDEX(mapping!H:H,MATCH(E695,mapping!F:F,0))</f>
        <v>19409</v>
      </c>
      <c r="E695" s="146" t="s">
        <v>1130</v>
      </c>
      <c r="F695" s="146">
        <v>271</v>
      </c>
      <c r="G695" s="146">
        <v>4</v>
      </c>
      <c r="H695" s="146">
        <v>45.9</v>
      </c>
    </row>
    <row r="696" spans="1:10" x14ac:dyDescent="0.3">
      <c r="A696" t="str">
        <f>IF(NOT(D696=""),INDEX(statsNames,MATCH(D696,mapping!Q:Q,0),1),A695)</f>
        <v>DFG%</v>
      </c>
      <c r="B696">
        <f>INDEX(mapping!R:R,MATCH(A696,mapping!P:P,0),1)+INDEX(mapping!H:H,MATCH(E696,mapping!F:F,0))</f>
        <v>5209</v>
      </c>
      <c r="E696" s="146" t="s">
        <v>12</v>
      </c>
      <c r="F696" s="146">
        <v>284</v>
      </c>
      <c r="G696" s="146">
        <v>16</v>
      </c>
      <c r="H696" s="146">
        <v>46.1</v>
      </c>
    </row>
    <row r="697" spans="1:10" x14ac:dyDescent="0.3">
      <c r="A697" t="str">
        <f>IF(NOT(D697=""),INDEX(statsNames,MATCH(D697,mapping!Q:Q,0),1),A696)</f>
        <v>DFG%</v>
      </c>
      <c r="B697">
        <f>INDEX(mapping!R:R,MATCH(A697,mapping!P:P,0),1)+INDEX(mapping!H:H,MATCH(E697,mapping!F:F,0))</f>
        <v>4509</v>
      </c>
      <c r="E697" s="146" t="s">
        <v>41</v>
      </c>
      <c r="F697" s="146">
        <v>297</v>
      </c>
      <c r="G697" s="146">
        <v>16</v>
      </c>
      <c r="H697" s="146">
        <v>46.3</v>
      </c>
    </row>
    <row r="698" spans="1:10" x14ac:dyDescent="0.3">
      <c r="A698" t="str">
        <f>IF(NOT(D698=""),INDEX(statsNames,MATCH(D698,mapping!Q:Q,0),1),A697)</f>
        <v>DFG%</v>
      </c>
      <c r="B698">
        <f>INDEX(mapping!R:R,MATCH(A698,mapping!P:P,0),1)+INDEX(mapping!H:H,MATCH(E698,mapping!F:F,0))</f>
        <v>19309</v>
      </c>
      <c r="E698" s="146" t="s">
        <v>1030</v>
      </c>
      <c r="F698" s="146">
        <v>306</v>
      </c>
      <c r="G698" s="146">
        <v>5</v>
      </c>
      <c r="H698" s="146">
        <v>46.6</v>
      </c>
    </row>
    <row r="699" spans="1:10" x14ac:dyDescent="0.3">
      <c r="A699" t="str">
        <f>IF(NOT(D699=""),INDEX(statsNames,MATCH(D699,mapping!Q:Q,0),1),A698)</f>
        <v>FPG</v>
      </c>
      <c r="B699">
        <f>INDEX(mapping!R:R,MATCH(A699,mapping!P:P,0),1)+INDEX(mapping!H:H,MATCH(E699,mapping!F:F,0))</f>
        <v>18714</v>
      </c>
      <c r="D699" s="146" t="s">
        <v>1496</v>
      </c>
      <c r="E699" s="146" t="s">
        <v>300</v>
      </c>
      <c r="F699" s="146">
        <v>2</v>
      </c>
      <c r="G699" s="146">
        <v>1</v>
      </c>
      <c r="H699" s="146">
        <v>13.3</v>
      </c>
      <c r="I699" s="146" t="s">
        <v>234</v>
      </c>
      <c r="J699" s="146">
        <v>12.7</v>
      </c>
    </row>
    <row r="700" spans="1:10" x14ac:dyDescent="0.3">
      <c r="A700" t="str">
        <f>IF(NOT(D700=""),INDEX(statsNames,MATCH(D700,mapping!Q:Q,0),1),A699)</f>
        <v>FPG</v>
      </c>
      <c r="B700">
        <f>INDEX(mapping!R:R,MATCH(A700,mapping!P:P,0),1)+INDEX(mapping!H:H,MATCH(E700,mapping!F:F,0))</f>
        <v>4314</v>
      </c>
      <c r="E700" s="146" t="s">
        <v>71</v>
      </c>
      <c r="F700" s="146">
        <v>3</v>
      </c>
      <c r="G700" s="146">
        <v>1</v>
      </c>
      <c r="H700" s="146">
        <v>13.4</v>
      </c>
    </row>
    <row r="701" spans="1:10" x14ac:dyDescent="0.3">
      <c r="A701" t="str">
        <f>IF(NOT(D701=""),INDEX(statsNames,MATCH(D701,mapping!Q:Q,0),1),A700)</f>
        <v>FPG</v>
      </c>
      <c r="B701">
        <f>INDEX(mapping!R:R,MATCH(A701,mapping!P:P,0),1)+INDEX(mapping!H:H,MATCH(E701,mapping!F:F,0))</f>
        <v>5114</v>
      </c>
      <c r="E701" s="146" t="s">
        <v>104</v>
      </c>
      <c r="F701" s="146">
        <v>8</v>
      </c>
      <c r="G701" s="146">
        <v>1</v>
      </c>
      <c r="H701" s="146">
        <v>14.1</v>
      </c>
    </row>
    <row r="702" spans="1:10" x14ac:dyDescent="0.3">
      <c r="A702" t="str">
        <f>IF(NOT(D702=""),INDEX(statsNames,MATCH(D702,mapping!Q:Q,0),1),A701)</f>
        <v>FPG</v>
      </c>
      <c r="B702">
        <f>INDEX(mapping!R:R,MATCH(A702,mapping!P:P,0),1)+INDEX(mapping!H:H,MATCH(E702,mapping!F:F,0))</f>
        <v>7314</v>
      </c>
      <c r="E702" s="146" t="s">
        <v>202</v>
      </c>
      <c r="F702" s="146">
        <v>9</v>
      </c>
      <c r="G702" s="146">
        <v>2</v>
      </c>
      <c r="H702" s="146">
        <v>14.3</v>
      </c>
    </row>
    <row r="703" spans="1:10" x14ac:dyDescent="0.3">
      <c r="A703" t="str">
        <f>IF(NOT(D703=""),INDEX(statsNames,MATCH(D703,mapping!Q:Q,0),1),A702)</f>
        <v>FPG</v>
      </c>
      <c r="B703">
        <f>INDEX(mapping!R:R,MATCH(A703,mapping!P:P,0),1)+INDEX(mapping!H:H,MATCH(E703,mapping!F:F,0))</f>
        <v>3914</v>
      </c>
      <c r="E703" s="146" t="s">
        <v>19</v>
      </c>
      <c r="F703" s="146">
        <v>13</v>
      </c>
      <c r="G703" s="146">
        <v>1</v>
      </c>
      <c r="H703" s="146">
        <v>14.4</v>
      </c>
    </row>
    <row r="704" spans="1:10" x14ac:dyDescent="0.3">
      <c r="A704" t="str">
        <f>IF(NOT(D704=""),INDEX(statsNames,MATCH(D704,mapping!Q:Q,0),1),A703)</f>
        <v>FPG</v>
      </c>
      <c r="B704">
        <f>INDEX(mapping!R:R,MATCH(A704,mapping!P:P,0),1)+INDEX(mapping!H:H,MATCH(E704,mapping!F:F,0))</f>
        <v>4914</v>
      </c>
      <c r="E704" s="146" t="s">
        <v>17</v>
      </c>
      <c r="F704" s="146">
        <v>16</v>
      </c>
      <c r="G704" s="146">
        <v>1</v>
      </c>
      <c r="H704" s="146">
        <v>14.6</v>
      </c>
    </row>
    <row r="705" spans="1:8" x14ac:dyDescent="0.3">
      <c r="A705" t="str">
        <f>IF(NOT(D705=""),INDEX(statsNames,MATCH(D705,mapping!Q:Q,0),1),A704)</f>
        <v>FPG</v>
      </c>
      <c r="B705">
        <f>INDEX(mapping!R:R,MATCH(A705,mapping!P:P,0),1)+INDEX(mapping!H:H,MATCH(E705,mapping!F:F,0))</f>
        <v>16914</v>
      </c>
      <c r="E705" s="146" t="s">
        <v>480</v>
      </c>
      <c r="F705" s="146">
        <v>17</v>
      </c>
      <c r="G705" s="146">
        <v>1</v>
      </c>
      <c r="H705" s="146">
        <v>14.7</v>
      </c>
    </row>
    <row r="706" spans="1:8" x14ac:dyDescent="0.3">
      <c r="A706" t="str">
        <f>IF(NOT(D706=""),INDEX(statsNames,MATCH(D706,mapping!Q:Q,0),1),A705)</f>
        <v>FPG</v>
      </c>
      <c r="B706">
        <f>INDEX(mapping!R:R,MATCH(A706,mapping!P:P,0),1)+INDEX(mapping!H:H,MATCH(E706,mapping!F:F,0))</f>
        <v>3014</v>
      </c>
      <c r="E706" s="146" t="s">
        <v>80</v>
      </c>
      <c r="F706" s="146">
        <v>20</v>
      </c>
      <c r="G706" s="146">
        <v>4</v>
      </c>
      <c r="H706" s="146">
        <v>14.7</v>
      </c>
    </row>
    <row r="707" spans="1:8" x14ac:dyDescent="0.3">
      <c r="A707" t="str">
        <f>IF(NOT(D707=""),INDEX(statsNames,MATCH(D707,mapping!Q:Q,0),1),A706)</f>
        <v>FPG</v>
      </c>
      <c r="B707">
        <f>INDEX(mapping!R:R,MATCH(A707,mapping!P:P,0),1)+INDEX(mapping!H:H,MATCH(E707,mapping!F:F,0))</f>
        <v>19514</v>
      </c>
      <c r="E707" s="146" t="s">
        <v>112</v>
      </c>
      <c r="F707" s="146">
        <v>26</v>
      </c>
      <c r="G707" s="146">
        <v>1</v>
      </c>
      <c r="H707" s="146">
        <v>15.1</v>
      </c>
    </row>
    <row r="708" spans="1:8" x14ac:dyDescent="0.3">
      <c r="A708" t="str">
        <f>IF(NOT(D708=""),INDEX(statsNames,MATCH(D708,mapping!Q:Q,0),1),A707)</f>
        <v>FPG</v>
      </c>
      <c r="B708">
        <f>INDEX(mapping!R:R,MATCH(A708,mapping!P:P,0),1)+INDEX(mapping!H:H,MATCH(E708,mapping!F:F,0))</f>
        <v>16614</v>
      </c>
      <c r="E708" s="146" t="s">
        <v>884</v>
      </c>
      <c r="F708" s="146">
        <v>29</v>
      </c>
      <c r="G708" s="146">
        <v>1</v>
      </c>
      <c r="H708" s="146">
        <v>15.3</v>
      </c>
    </row>
    <row r="709" spans="1:8" x14ac:dyDescent="0.3">
      <c r="A709" t="str">
        <f>IF(NOT(D709=""),INDEX(statsNames,MATCH(D709,mapping!Q:Q,0),1),A708)</f>
        <v>FPG</v>
      </c>
      <c r="B709">
        <f>INDEX(mapping!R:R,MATCH(A709,mapping!P:P,0),1)+INDEX(mapping!H:H,MATCH(E709,mapping!F:F,0))</f>
        <v>13314</v>
      </c>
      <c r="E709" s="146" t="s">
        <v>76</v>
      </c>
      <c r="F709" s="146">
        <v>33</v>
      </c>
      <c r="G709" s="146">
        <v>2</v>
      </c>
      <c r="H709" s="146">
        <v>15.4</v>
      </c>
    </row>
    <row r="710" spans="1:8" x14ac:dyDescent="0.3">
      <c r="A710" t="str">
        <f>IF(NOT(D710=""),INDEX(statsNames,MATCH(D710,mapping!Q:Q,0),1),A709)</f>
        <v>FPG</v>
      </c>
      <c r="B710">
        <f>INDEX(mapping!R:R,MATCH(A710,mapping!P:P,0),1)+INDEX(mapping!H:H,MATCH(E710,mapping!F:F,0))</f>
        <v>114</v>
      </c>
      <c r="E710" s="146" t="s">
        <v>451</v>
      </c>
      <c r="F710" s="146">
        <v>36</v>
      </c>
      <c r="G710" s="146">
        <v>2</v>
      </c>
      <c r="H710" s="146">
        <v>15.5</v>
      </c>
    </row>
    <row r="711" spans="1:8" x14ac:dyDescent="0.3">
      <c r="A711" t="str">
        <f>IF(NOT(D711=""),INDEX(statsNames,MATCH(D711,mapping!Q:Q,0),1),A710)</f>
        <v>FPG</v>
      </c>
      <c r="B711">
        <f>INDEX(mapping!R:R,MATCH(A711,mapping!P:P,0),1)+INDEX(mapping!H:H,MATCH(E711,mapping!F:F,0))</f>
        <v>7614</v>
      </c>
      <c r="E711" s="146" t="s">
        <v>27</v>
      </c>
      <c r="F711" s="146">
        <v>40</v>
      </c>
      <c r="G711" s="146">
        <v>6</v>
      </c>
      <c r="H711" s="146">
        <v>15.5</v>
      </c>
    </row>
    <row r="712" spans="1:8" x14ac:dyDescent="0.3">
      <c r="A712" t="str">
        <f>IF(NOT(D712=""),INDEX(statsNames,MATCH(D712,mapping!Q:Q,0),1),A711)</f>
        <v>FPG</v>
      </c>
      <c r="B712">
        <f>INDEX(mapping!R:R,MATCH(A712,mapping!P:P,0),1)+INDEX(mapping!H:H,MATCH(E712,mapping!F:F,0))</f>
        <v>2514</v>
      </c>
      <c r="E712" s="146" t="s">
        <v>475</v>
      </c>
      <c r="F712" s="146">
        <v>45</v>
      </c>
      <c r="G712" s="146">
        <v>2</v>
      </c>
      <c r="H712" s="146">
        <v>15.6</v>
      </c>
    </row>
    <row r="713" spans="1:8" x14ac:dyDescent="0.3">
      <c r="A713" t="str">
        <f>IF(NOT(D713=""),INDEX(statsNames,MATCH(D713,mapping!Q:Q,0),1),A712)</f>
        <v>FPG</v>
      </c>
      <c r="B713">
        <f>INDEX(mapping!R:R,MATCH(A713,mapping!P:P,0),1)+INDEX(mapping!H:H,MATCH(E713,mapping!F:F,0))</f>
        <v>12514</v>
      </c>
      <c r="E713" s="146" t="s">
        <v>65</v>
      </c>
      <c r="F713" s="146">
        <v>47</v>
      </c>
      <c r="G713" s="146">
        <v>2</v>
      </c>
      <c r="H713" s="146">
        <v>15.7</v>
      </c>
    </row>
    <row r="714" spans="1:8" x14ac:dyDescent="0.3">
      <c r="A714" t="str">
        <f>IF(NOT(D714=""),INDEX(statsNames,MATCH(D714,mapping!Q:Q,0),1),A713)</f>
        <v>FPG</v>
      </c>
      <c r="B714">
        <f>INDEX(mapping!R:R,MATCH(A714,mapping!P:P,0),1)+INDEX(mapping!H:H,MATCH(E714,mapping!F:F,0))</f>
        <v>5414</v>
      </c>
      <c r="E714" s="146" t="s">
        <v>14</v>
      </c>
      <c r="F714" s="146">
        <v>52</v>
      </c>
      <c r="G714" s="146">
        <v>3</v>
      </c>
      <c r="H714" s="146">
        <v>15.7</v>
      </c>
    </row>
    <row r="715" spans="1:8" x14ac:dyDescent="0.3">
      <c r="A715" t="str">
        <f>IF(NOT(D715=""),INDEX(statsNames,MATCH(D715,mapping!Q:Q,0),1),A714)</f>
        <v>FPG</v>
      </c>
      <c r="B715">
        <f>INDEX(mapping!R:R,MATCH(A715,mapping!P:P,0),1)+INDEX(mapping!H:H,MATCH(E715,mapping!F:F,0))</f>
        <v>7014</v>
      </c>
      <c r="E715" s="146" t="s">
        <v>203</v>
      </c>
      <c r="F715" s="146">
        <v>53</v>
      </c>
      <c r="G715" s="146">
        <v>1</v>
      </c>
      <c r="H715" s="146">
        <v>15.7</v>
      </c>
    </row>
    <row r="716" spans="1:8" x14ac:dyDescent="0.3">
      <c r="A716" t="str">
        <f>IF(NOT(D716=""),INDEX(statsNames,MATCH(D716,mapping!Q:Q,0),1),A715)</f>
        <v>FPG</v>
      </c>
      <c r="B716">
        <f>INDEX(mapping!R:R,MATCH(A716,mapping!P:P,0),1)+INDEX(mapping!H:H,MATCH(E716,mapping!F:F,0))</f>
        <v>18614</v>
      </c>
      <c r="E716" s="146" t="s">
        <v>1085</v>
      </c>
      <c r="F716" s="146">
        <v>54</v>
      </c>
      <c r="G716" s="146">
        <v>2</v>
      </c>
      <c r="H716" s="146">
        <v>15.8</v>
      </c>
    </row>
    <row r="717" spans="1:8" x14ac:dyDescent="0.3">
      <c r="A717" t="str">
        <f>IF(NOT(D717=""),INDEX(statsNames,MATCH(D717,mapping!Q:Q,0),1),A716)</f>
        <v>FPG</v>
      </c>
      <c r="B717">
        <f>INDEX(mapping!R:R,MATCH(A717,mapping!P:P,0),1)+INDEX(mapping!H:H,MATCH(E717,mapping!F:F,0))</f>
        <v>8214</v>
      </c>
      <c r="E717" s="146" t="s">
        <v>123</v>
      </c>
      <c r="F717" s="146">
        <v>55</v>
      </c>
      <c r="G717" s="146">
        <v>2</v>
      </c>
      <c r="H717" s="146">
        <v>15.8</v>
      </c>
    </row>
    <row r="718" spans="1:8" x14ac:dyDescent="0.3">
      <c r="A718" t="str">
        <f>IF(NOT(D718=""),INDEX(statsNames,MATCH(D718,mapping!Q:Q,0),1),A717)</f>
        <v>FPG</v>
      </c>
      <c r="B718">
        <f>INDEX(mapping!R:R,MATCH(A718,mapping!P:P,0),1)+INDEX(mapping!H:H,MATCH(E718,mapping!F:F,0))</f>
        <v>2714</v>
      </c>
      <c r="E718" s="146" t="s">
        <v>134</v>
      </c>
      <c r="F718" s="146">
        <v>55</v>
      </c>
      <c r="G718" s="146">
        <v>3</v>
      </c>
      <c r="H718" s="146">
        <v>15.8</v>
      </c>
    </row>
    <row r="719" spans="1:8" x14ac:dyDescent="0.3">
      <c r="A719" t="str">
        <f>IF(NOT(D719=""),INDEX(statsNames,MATCH(D719,mapping!Q:Q,0),1),A718)</f>
        <v>FPG</v>
      </c>
      <c r="B719" t="e">
        <f>INDEX(mapping!R:R,MATCH(A719,mapping!P:P,0),1)+INDEX(mapping!H:H,MATCH(E719,mapping!F:F,0))</f>
        <v>#N/A</v>
      </c>
      <c r="E719" s="146" t="s">
        <v>391</v>
      </c>
      <c r="F719" s="146">
        <v>58</v>
      </c>
      <c r="G719" s="146">
        <v>2</v>
      </c>
      <c r="H719" s="146">
        <v>15.9</v>
      </c>
    </row>
    <row r="720" spans="1:8" x14ac:dyDescent="0.3">
      <c r="A720" t="str">
        <f>IF(NOT(D720=""),INDEX(statsNames,MATCH(D720,mapping!Q:Q,0),1),A719)</f>
        <v>FPG</v>
      </c>
      <c r="B720">
        <f>INDEX(mapping!R:R,MATCH(A720,mapping!P:P,0),1)+INDEX(mapping!H:H,MATCH(E720,mapping!F:F,0))</f>
        <v>4114</v>
      </c>
      <c r="E720" s="146" t="s">
        <v>125</v>
      </c>
      <c r="F720" s="146">
        <v>61</v>
      </c>
      <c r="G720" s="146">
        <v>4</v>
      </c>
      <c r="H720" s="146">
        <v>16</v>
      </c>
    </row>
    <row r="721" spans="1:8" x14ac:dyDescent="0.3">
      <c r="A721" t="str">
        <f>IF(NOT(D721=""),INDEX(statsNames,MATCH(D721,mapping!Q:Q,0),1),A720)</f>
        <v>FPG</v>
      </c>
      <c r="B721">
        <f>INDEX(mapping!R:R,MATCH(A721,mapping!P:P,0),1)+INDEX(mapping!H:H,MATCH(E721,mapping!F:F,0))</f>
        <v>614</v>
      </c>
      <c r="E721" s="146" t="s">
        <v>444</v>
      </c>
      <c r="F721" s="146">
        <v>62</v>
      </c>
      <c r="G721" s="146">
        <v>5</v>
      </c>
      <c r="H721" s="146">
        <v>16</v>
      </c>
    </row>
    <row r="722" spans="1:8" x14ac:dyDescent="0.3">
      <c r="A722" t="str">
        <f>IF(NOT(D722=""),INDEX(statsNames,MATCH(D722,mapping!Q:Q,0),1),A721)</f>
        <v>FPG</v>
      </c>
      <c r="B722">
        <f>INDEX(mapping!R:R,MATCH(A722,mapping!P:P,0),1)+INDEX(mapping!H:H,MATCH(E722,mapping!F:F,0))</f>
        <v>19914</v>
      </c>
      <c r="E722" s="146" t="s">
        <v>342</v>
      </c>
      <c r="F722" s="146">
        <v>62</v>
      </c>
      <c r="G722" s="146">
        <v>3</v>
      </c>
      <c r="H722" s="146">
        <v>16</v>
      </c>
    </row>
    <row r="723" spans="1:8" x14ac:dyDescent="0.3">
      <c r="A723" t="str">
        <f>IF(NOT(D723=""),INDEX(statsNames,MATCH(D723,mapping!Q:Q,0),1),A722)</f>
        <v>FPG</v>
      </c>
      <c r="B723">
        <f>INDEX(mapping!R:R,MATCH(A723,mapping!P:P,0),1)+INDEX(mapping!H:H,MATCH(E723,mapping!F:F,0))</f>
        <v>2914</v>
      </c>
      <c r="E723" s="146" t="s">
        <v>89</v>
      </c>
      <c r="F723" s="146">
        <v>64</v>
      </c>
      <c r="G723" s="146">
        <v>6</v>
      </c>
      <c r="H723" s="146">
        <v>16</v>
      </c>
    </row>
    <row r="724" spans="1:8" x14ac:dyDescent="0.3">
      <c r="A724" t="str">
        <f>IF(NOT(D724=""),INDEX(statsNames,MATCH(D724,mapping!Q:Q,0),1),A723)</f>
        <v>FPG</v>
      </c>
      <c r="B724">
        <f>INDEX(mapping!R:R,MATCH(A724,mapping!P:P,0),1)+INDEX(mapping!H:H,MATCH(E724,mapping!F:F,0))</f>
        <v>4014</v>
      </c>
      <c r="E724" s="146" t="s">
        <v>105</v>
      </c>
      <c r="F724" s="146">
        <v>66</v>
      </c>
      <c r="G724" s="146">
        <v>4</v>
      </c>
      <c r="H724" s="146">
        <v>16</v>
      </c>
    </row>
    <row r="725" spans="1:8" x14ac:dyDescent="0.3">
      <c r="A725" t="str">
        <f>IF(NOT(D725=""),INDEX(statsNames,MATCH(D725,mapping!Q:Q,0),1),A724)</f>
        <v>FPG</v>
      </c>
      <c r="B725">
        <f>INDEX(mapping!R:R,MATCH(A725,mapping!P:P,0),1)+INDEX(mapping!H:H,MATCH(E725,mapping!F:F,0))</f>
        <v>6114</v>
      </c>
      <c r="E725" s="146" t="s">
        <v>22</v>
      </c>
      <c r="F725" s="146">
        <v>67</v>
      </c>
      <c r="G725" s="146">
        <v>3</v>
      </c>
      <c r="H725" s="146">
        <v>16</v>
      </c>
    </row>
    <row r="726" spans="1:8" x14ac:dyDescent="0.3">
      <c r="A726" t="str">
        <f>IF(NOT(D726=""),INDEX(statsNames,MATCH(D726,mapping!Q:Q,0),1),A725)</f>
        <v>FPG</v>
      </c>
      <c r="B726">
        <f>INDEX(mapping!R:R,MATCH(A726,mapping!P:P,0),1)+INDEX(mapping!H:H,MATCH(E726,mapping!F:F,0))</f>
        <v>17414</v>
      </c>
      <c r="E726" s="146" t="s">
        <v>953</v>
      </c>
      <c r="F726" s="146">
        <v>72</v>
      </c>
      <c r="G726" s="146">
        <v>4</v>
      </c>
      <c r="H726" s="146">
        <v>16.100000000000001</v>
      </c>
    </row>
    <row r="727" spans="1:8" x14ac:dyDescent="0.3">
      <c r="A727" t="str">
        <f>IF(NOT(D727=""),INDEX(statsNames,MATCH(D727,mapping!Q:Q,0),1),A726)</f>
        <v>FPG</v>
      </c>
      <c r="B727">
        <f>INDEX(mapping!R:R,MATCH(A727,mapping!P:P,0),1)+INDEX(mapping!H:H,MATCH(E727,mapping!F:F,0))</f>
        <v>18014</v>
      </c>
      <c r="E727" s="146" t="s">
        <v>339</v>
      </c>
      <c r="F727" s="146">
        <v>75</v>
      </c>
      <c r="G727" s="146">
        <v>3</v>
      </c>
      <c r="H727" s="146">
        <v>16.100000000000001</v>
      </c>
    </row>
    <row r="728" spans="1:8" x14ac:dyDescent="0.3">
      <c r="A728" t="str">
        <f>IF(NOT(D728=""),INDEX(statsNames,MATCH(D728,mapping!Q:Q,0),1),A727)</f>
        <v>FPG</v>
      </c>
      <c r="B728">
        <f>INDEX(mapping!R:R,MATCH(A728,mapping!P:P,0),1)+INDEX(mapping!H:H,MATCH(E728,mapping!F:F,0))</f>
        <v>19414</v>
      </c>
      <c r="E728" s="146" t="s">
        <v>1130</v>
      </c>
      <c r="F728" s="146">
        <v>88</v>
      </c>
      <c r="G728" s="146">
        <v>4</v>
      </c>
      <c r="H728" s="146">
        <v>16.2</v>
      </c>
    </row>
    <row r="729" spans="1:8" x14ac:dyDescent="0.3">
      <c r="A729" t="str">
        <f>IF(NOT(D729=""),INDEX(statsNames,MATCH(D729,mapping!Q:Q,0),1),A728)</f>
        <v>FPG</v>
      </c>
      <c r="B729">
        <f>INDEX(mapping!R:R,MATCH(A729,mapping!P:P,0),1)+INDEX(mapping!H:H,MATCH(E729,mapping!F:F,0))</f>
        <v>914</v>
      </c>
      <c r="E729" s="146" t="s">
        <v>460</v>
      </c>
      <c r="F729" s="146">
        <v>90</v>
      </c>
      <c r="G729" s="146">
        <v>8</v>
      </c>
      <c r="H729" s="146">
        <v>16.3</v>
      </c>
    </row>
    <row r="730" spans="1:8" x14ac:dyDescent="0.3">
      <c r="A730" t="str">
        <f>IF(NOT(D730=""),INDEX(statsNames,MATCH(D730,mapping!Q:Q,0),1),A729)</f>
        <v>FPG</v>
      </c>
      <c r="B730">
        <f>INDEX(mapping!R:R,MATCH(A730,mapping!P:P,0),1)+INDEX(mapping!H:H,MATCH(E730,mapping!F:F,0))</f>
        <v>5614</v>
      </c>
      <c r="E730" s="146" t="s">
        <v>39</v>
      </c>
      <c r="F730" s="146">
        <v>93</v>
      </c>
      <c r="G730" s="146">
        <v>9</v>
      </c>
      <c r="H730" s="146">
        <v>16.3</v>
      </c>
    </row>
    <row r="731" spans="1:8" x14ac:dyDescent="0.3">
      <c r="A731" t="str">
        <f>IF(NOT(D731=""),INDEX(statsNames,MATCH(D731,mapping!Q:Q,0),1),A730)</f>
        <v>FPG</v>
      </c>
      <c r="B731">
        <f>INDEX(mapping!R:R,MATCH(A731,mapping!P:P,0),1)+INDEX(mapping!H:H,MATCH(E731,mapping!F:F,0))</f>
        <v>8514</v>
      </c>
      <c r="E731" s="146" t="s">
        <v>377</v>
      </c>
      <c r="F731" s="146">
        <v>95</v>
      </c>
      <c r="G731" s="146">
        <v>9</v>
      </c>
      <c r="H731" s="146">
        <v>16.3</v>
      </c>
    </row>
    <row r="732" spans="1:8" x14ac:dyDescent="0.3">
      <c r="A732" t="str">
        <f>IF(NOT(D732=""),INDEX(statsNames,MATCH(D732,mapping!Q:Q,0),1),A731)</f>
        <v>FPG</v>
      </c>
      <c r="B732">
        <f>INDEX(mapping!R:R,MATCH(A732,mapping!P:P,0),1)+INDEX(mapping!H:H,MATCH(E732,mapping!F:F,0))</f>
        <v>7214</v>
      </c>
      <c r="E732" s="146" t="s">
        <v>24</v>
      </c>
      <c r="F732" s="146">
        <v>97</v>
      </c>
      <c r="G732" s="146">
        <v>10</v>
      </c>
      <c r="H732" s="146">
        <v>16.3</v>
      </c>
    </row>
    <row r="733" spans="1:8" x14ac:dyDescent="0.3">
      <c r="A733" t="str">
        <f>IF(NOT(D733=""),INDEX(statsNames,MATCH(D733,mapping!Q:Q,0),1),A732)</f>
        <v>FPG</v>
      </c>
      <c r="B733">
        <f>INDEX(mapping!R:R,MATCH(A733,mapping!P:P,0),1)+INDEX(mapping!H:H,MATCH(E733,mapping!F:F,0))</f>
        <v>15714</v>
      </c>
      <c r="E733" s="146" t="s">
        <v>230</v>
      </c>
      <c r="F733" s="146">
        <v>121</v>
      </c>
      <c r="G733" s="146">
        <v>4</v>
      </c>
      <c r="H733" s="146">
        <v>16.7</v>
      </c>
    </row>
    <row r="734" spans="1:8" x14ac:dyDescent="0.3">
      <c r="A734" t="str">
        <f>IF(NOT(D734=""),INDEX(statsNames,MATCH(D734,mapping!Q:Q,0),1),A733)</f>
        <v>FPG</v>
      </c>
      <c r="B734">
        <f>INDEX(mapping!R:R,MATCH(A734,mapping!P:P,0),1)+INDEX(mapping!H:H,MATCH(E734,mapping!F:F,0))</f>
        <v>4414</v>
      </c>
      <c r="E734" s="146" t="s">
        <v>26</v>
      </c>
      <c r="F734" s="146">
        <v>132</v>
      </c>
      <c r="G734" s="146">
        <v>4</v>
      </c>
      <c r="H734" s="146">
        <v>16.8</v>
      </c>
    </row>
    <row r="735" spans="1:8" x14ac:dyDescent="0.3">
      <c r="A735" t="str">
        <f>IF(NOT(D735=""),INDEX(statsNames,MATCH(D735,mapping!Q:Q,0),1),A734)</f>
        <v>FPG</v>
      </c>
      <c r="B735">
        <f>INDEX(mapping!R:R,MATCH(A735,mapping!P:P,0),1)+INDEX(mapping!H:H,MATCH(E735,mapping!F:F,0))</f>
        <v>7914</v>
      </c>
      <c r="E735" s="146" t="s">
        <v>118</v>
      </c>
      <c r="F735" s="146">
        <v>137</v>
      </c>
      <c r="G735" s="146">
        <v>7</v>
      </c>
      <c r="H735" s="146">
        <v>16.899999999999999</v>
      </c>
    </row>
    <row r="736" spans="1:8" x14ac:dyDescent="0.3">
      <c r="A736" t="str">
        <f>IF(NOT(D736=""),INDEX(statsNames,MATCH(D736,mapping!Q:Q,0),1),A735)</f>
        <v>FPG</v>
      </c>
      <c r="B736">
        <f>INDEX(mapping!R:R,MATCH(A736,mapping!P:P,0),1)+INDEX(mapping!H:H,MATCH(E736,mapping!F:F,0))</f>
        <v>10014</v>
      </c>
      <c r="E736" s="146" t="s">
        <v>160</v>
      </c>
      <c r="F736" s="146">
        <v>141</v>
      </c>
      <c r="G736" s="146">
        <v>8</v>
      </c>
      <c r="H736" s="146">
        <v>16.899999999999999</v>
      </c>
    </row>
    <row r="737" spans="1:8" x14ac:dyDescent="0.3">
      <c r="A737" t="str">
        <f>IF(NOT(D737=""),INDEX(statsNames,MATCH(D737,mapping!Q:Q,0),1),A736)</f>
        <v>FPG</v>
      </c>
      <c r="B737">
        <f>INDEX(mapping!R:R,MATCH(A737,mapping!P:P,0),1)+INDEX(mapping!H:H,MATCH(E737,mapping!F:F,0))</f>
        <v>8114</v>
      </c>
      <c r="E737" s="146" t="s">
        <v>69</v>
      </c>
      <c r="F737" s="146">
        <v>144</v>
      </c>
      <c r="G737" s="146">
        <v>2</v>
      </c>
      <c r="H737" s="146">
        <v>17</v>
      </c>
    </row>
    <row r="738" spans="1:8" x14ac:dyDescent="0.3">
      <c r="A738" t="str">
        <f>IF(NOT(D738=""),INDEX(statsNames,MATCH(D738,mapping!Q:Q,0),1),A737)</f>
        <v>FPG</v>
      </c>
      <c r="B738">
        <f>INDEX(mapping!R:R,MATCH(A738,mapping!P:P,0),1)+INDEX(mapping!H:H,MATCH(E738,mapping!F:F,0))</f>
        <v>13914</v>
      </c>
      <c r="E738" s="146" t="s">
        <v>219</v>
      </c>
      <c r="F738" s="146">
        <v>148</v>
      </c>
      <c r="G738" s="146">
        <v>3</v>
      </c>
      <c r="H738" s="146">
        <v>17</v>
      </c>
    </row>
    <row r="739" spans="1:8" x14ac:dyDescent="0.3">
      <c r="A739" t="str">
        <f>IF(NOT(D739=""),INDEX(statsNames,MATCH(D739,mapping!Q:Q,0),1),A738)</f>
        <v>FPG</v>
      </c>
      <c r="B739">
        <f>INDEX(mapping!R:R,MATCH(A739,mapping!P:P,0),1)+INDEX(mapping!H:H,MATCH(E739,mapping!F:F,0))</f>
        <v>9014</v>
      </c>
      <c r="E739" s="146" t="s">
        <v>21</v>
      </c>
      <c r="F739" s="146">
        <v>154</v>
      </c>
      <c r="G739" s="146">
        <v>11</v>
      </c>
      <c r="H739" s="146">
        <v>17.100000000000001</v>
      </c>
    </row>
    <row r="740" spans="1:8" x14ac:dyDescent="0.3">
      <c r="A740" t="str">
        <f>IF(NOT(D740=""),INDEX(statsNames,MATCH(D740,mapping!Q:Q,0),1),A739)</f>
        <v>FPG</v>
      </c>
      <c r="B740">
        <f>INDEX(mapping!R:R,MATCH(A740,mapping!P:P,0),1)+INDEX(mapping!H:H,MATCH(E740,mapping!F:F,0))</f>
        <v>7114</v>
      </c>
      <c r="E740" s="146" t="s">
        <v>75</v>
      </c>
      <c r="F740" s="146">
        <v>156</v>
      </c>
      <c r="G740" s="146">
        <v>9</v>
      </c>
      <c r="H740" s="146">
        <v>17.100000000000001</v>
      </c>
    </row>
    <row r="741" spans="1:8" x14ac:dyDescent="0.3">
      <c r="A741" t="str">
        <f>IF(NOT(D741=""),INDEX(statsNames,MATCH(D741,mapping!Q:Q,0),1),A740)</f>
        <v>FPG</v>
      </c>
      <c r="B741">
        <f>INDEX(mapping!R:R,MATCH(A741,mapping!P:P,0),1)+INDEX(mapping!H:H,MATCH(E741,mapping!F:F,0))</f>
        <v>6014</v>
      </c>
      <c r="E741" s="146" t="s">
        <v>119</v>
      </c>
      <c r="F741" s="146">
        <v>157</v>
      </c>
      <c r="G741" s="146">
        <v>7</v>
      </c>
      <c r="H741" s="146">
        <v>17.100000000000001</v>
      </c>
    </row>
    <row r="742" spans="1:8" x14ac:dyDescent="0.3">
      <c r="A742" t="str">
        <f>IF(NOT(D742=""),INDEX(statsNames,MATCH(D742,mapping!Q:Q,0),1),A741)</f>
        <v>FPG</v>
      </c>
      <c r="B742">
        <f>INDEX(mapping!R:R,MATCH(A742,mapping!P:P,0),1)+INDEX(mapping!H:H,MATCH(E742,mapping!F:F,0))</f>
        <v>4214</v>
      </c>
      <c r="E742" s="146" t="s">
        <v>81</v>
      </c>
      <c r="F742" s="146">
        <v>161</v>
      </c>
      <c r="G742" s="146">
        <v>13</v>
      </c>
      <c r="H742" s="146">
        <v>17.2</v>
      </c>
    </row>
    <row r="743" spans="1:8" x14ac:dyDescent="0.3">
      <c r="A743" t="str">
        <f>IF(NOT(D743=""),INDEX(statsNames,MATCH(D743,mapping!Q:Q,0),1),A742)</f>
        <v>FPG</v>
      </c>
      <c r="B743">
        <f>INDEX(mapping!R:R,MATCH(A743,mapping!P:P,0),1)+INDEX(mapping!H:H,MATCH(E743,mapping!F:F,0))</f>
        <v>12214</v>
      </c>
      <c r="E743" s="146" t="s">
        <v>110</v>
      </c>
      <c r="F743" s="146">
        <v>165</v>
      </c>
      <c r="G743" s="146">
        <v>9</v>
      </c>
      <c r="H743" s="146">
        <v>17.3</v>
      </c>
    </row>
    <row r="744" spans="1:8" x14ac:dyDescent="0.3">
      <c r="A744" t="str">
        <f>IF(NOT(D744=""),INDEX(statsNames,MATCH(D744,mapping!Q:Q,0),1),A743)</f>
        <v>FPG</v>
      </c>
      <c r="B744">
        <f>INDEX(mapping!R:R,MATCH(A744,mapping!P:P,0),1)+INDEX(mapping!H:H,MATCH(E744,mapping!F:F,0))</f>
        <v>9314</v>
      </c>
      <c r="E744" s="146" t="s">
        <v>455</v>
      </c>
      <c r="F744" s="146">
        <v>169</v>
      </c>
      <c r="G744" s="146">
        <v>5</v>
      </c>
      <c r="H744" s="146">
        <v>17.3</v>
      </c>
    </row>
    <row r="745" spans="1:8" x14ac:dyDescent="0.3">
      <c r="A745" t="str">
        <f>IF(NOT(D745=""),INDEX(statsNames,MATCH(D745,mapping!Q:Q,0),1),A744)</f>
        <v>FPG</v>
      </c>
      <c r="B745">
        <f>INDEX(mapping!R:R,MATCH(A745,mapping!P:P,0),1)+INDEX(mapping!H:H,MATCH(E745,mapping!F:F,0))</f>
        <v>16514</v>
      </c>
      <c r="E745" s="146" t="s">
        <v>467</v>
      </c>
      <c r="F745" s="146">
        <v>174</v>
      </c>
      <c r="G745" s="146">
        <v>5</v>
      </c>
      <c r="H745" s="146">
        <v>17.399999999999999</v>
      </c>
    </row>
    <row r="746" spans="1:8" x14ac:dyDescent="0.3">
      <c r="A746" t="str">
        <f>IF(NOT(D746=""),INDEX(statsNames,MATCH(D746,mapping!Q:Q,0),1),A745)</f>
        <v>FPG</v>
      </c>
      <c r="B746">
        <f>INDEX(mapping!R:R,MATCH(A746,mapping!P:P,0),1)+INDEX(mapping!H:H,MATCH(E746,mapping!F:F,0))</f>
        <v>3814</v>
      </c>
      <c r="E746" s="146" t="s">
        <v>61</v>
      </c>
      <c r="F746" s="146">
        <v>175</v>
      </c>
      <c r="G746" s="146">
        <v>4</v>
      </c>
      <c r="H746" s="146">
        <v>17.5</v>
      </c>
    </row>
    <row r="747" spans="1:8" x14ac:dyDescent="0.3">
      <c r="A747" t="str">
        <f>IF(NOT(D747=""),INDEX(statsNames,MATCH(D747,mapping!Q:Q,0),1),A746)</f>
        <v>FPG</v>
      </c>
      <c r="B747">
        <f>INDEX(mapping!R:R,MATCH(A747,mapping!P:P,0),1)+INDEX(mapping!H:H,MATCH(E747,mapping!F:F,0))</f>
        <v>4514</v>
      </c>
      <c r="E747" s="146" t="s">
        <v>41</v>
      </c>
      <c r="F747" s="146">
        <v>176</v>
      </c>
      <c r="G747" s="146">
        <v>5</v>
      </c>
      <c r="H747" s="146">
        <v>17.5</v>
      </c>
    </row>
    <row r="748" spans="1:8" x14ac:dyDescent="0.3">
      <c r="A748" t="str">
        <f>IF(NOT(D748=""),INDEX(statsNames,MATCH(D748,mapping!Q:Q,0),1),A747)</f>
        <v>FPG</v>
      </c>
      <c r="B748">
        <f>INDEX(mapping!R:R,MATCH(A748,mapping!P:P,0),1)+INDEX(mapping!H:H,MATCH(E748,mapping!F:F,0))</f>
        <v>9214</v>
      </c>
      <c r="E748" s="146" t="s">
        <v>101</v>
      </c>
      <c r="F748" s="146">
        <v>178</v>
      </c>
      <c r="G748" s="146">
        <v>13</v>
      </c>
      <c r="H748" s="146">
        <v>17.5</v>
      </c>
    </row>
    <row r="749" spans="1:8" x14ac:dyDescent="0.3">
      <c r="A749" t="str">
        <f>IF(NOT(D749=""),INDEX(statsNames,MATCH(D749,mapping!Q:Q,0),1),A748)</f>
        <v>FPG</v>
      </c>
      <c r="B749">
        <f>INDEX(mapping!R:R,MATCH(A749,mapping!P:P,0),1)+INDEX(mapping!H:H,MATCH(E749,mapping!F:F,0))</f>
        <v>2614</v>
      </c>
      <c r="E749" s="146" t="s">
        <v>38</v>
      </c>
      <c r="F749" s="146">
        <v>185</v>
      </c>
      <c r="G749" s="146">
        <v>10</v>
      </c>
      <c r="H749" s="146">
        <v>17.600000000000001</v>
      </c>
    </row>
    <row r="750" spans="1:8" x14ac:dyDescent="0.3">
      <c r="A750" t="str">
        <f>IF(NOT(D750=""),INDEX(statsNames,MATCH(D750,mapping!Q:Q,0),1),A749)</f>
        <v>FPG</v>
      </c>
      <c r="B750">
        <f>INDEX(mapping!R:R,MATCH(A750,mapping!P:P,0),1)+INDEX(mapping!H:H,MATCH(E750,mapping!F:F,0))</f>
        <v>17514</v>
      </c>
      <c r="E750" s="146" t="s">
        <v>399</v>
      </c>
      <c r="F750" s="146">
        <v>189</v>
      </c>
      <c r="G750" s="146">
        <v>4</v>
      </c>
      <c r="H750" s="146">
        <v>17.600000000000001</v>
      </c>
    </row>
    <row r="751" spans="1:8" x14ac:dyDescent="0.3">
      <c r="A751" t="str">
        <f>IF(NOT(D751=""),INDEX(statsNames,MATCH(D751,mapping!Q:Q,0),1),A750)</f>
        <v>FPG</v>
      </c>
      <c r="B751">
        <f>INDEX(mapping!R:R,MATCH(A751,mapping!P:P,0),1)+INDEX(mapping!H:H,MATCH(E751,mapping!F:F,0))</f>
        <v>14114</v>
      </c>
      <c r="E751" s="146" t="s">
        <v>93</v>
      </c>
      <c r="F751" s="146">
        <v>190</v>
      </c>
      <c r="G751" s="146">
        <v>7</v>
      </c>
      <c r="H751" s="146">
        <v>17.600000000000001</v>
      </c>
    </row>
    <row r="752" spans="1:8" x14ac:dyDescent="0.3">
      <c r="A752" t="str">
        <f>IF(NOT(D752=""),INDEX(statsNames,MATCH(D752,mapping!Q:Q,0),1),A751)</f>
        <v>FPG</v>
      </c>
      <c r="B752">
        <f>INDEX(mapping!R:R,MATCH(A752,mapping!P:P,0),1)+INDEX(mapping!H:H,MATCH(E752,mapping!F:F,0))</f>
        <v>8714</v>
      </c>
      <c r="E752" s="146" t="s">
        <v>205</v>
      </c>
      <c r="F752" s="146">
        <v>190</v>
      </c>
      <c r="G752" s="146">
        <v>11</v>
      </c>
      <c r="H752" s="146">
        <v>17.600000000000001</v>
      </c>
    </row>
    <row r="753" spans="1:8" x14ac:dyDescent="0.3">
      <c r="A753" t="str">
        <f>IF(NOT(D753=""),INDEX(statsNames,MATCH(D753,mapping!Q:Q,0),1),A752)</f>
        <v>FPG</v>
      </c>
      <c r="B753">
        <f>INDEX(mapping!R:R,MATCH(A753,mapping!P:P,0),1)+INDEX(mapping!H:H,MATCH(E753,mapping!F:F,0))</f>
        <v>5214</v>
      </c>
      <c r="E753" s="146" t="s">
        <v>12</v>
      </c>
      <c r="F753" s="146">
        <v>193</v>
      </c>
      <c r="G753" s="146">
        <v>14</v>
      </c>
      <c r="H753" s="146">
        <v>17.600000000000001</v>
      </c>
    </row>
    <row r="754" spans="1:8" x14ac:dyDescent="0.3">
      <c r="A754" t="str">
        <f>IF(NOT(D754=""),INDEX(statsNames,MATCH(D754,mapping!Q:Q,0),1),A753)</f>
        <v>FPG</v>
      </c>
      <c r="B754">
        <f>INDEX(mapping!R:R,MATCH(A754,mapping!P:P,0),1)+INDEX(mapping!H:H,MATCH(E754,mapping!F:F,0))</f>
        <v>4714</v>
      </c>
      <c r="E754" s="146" t="s">
        <v>87</v>
      </c>
      <c r="F754" s="146">
        <v>202</v>
      </c>
      <c r="G754" s="146">
        <v>5</v>
      </c>
      <c r="H754" s="146">
        <v>17.7</v>
      </c>
    </row>
    <row r="755" spans="1:8" x14ac:dyDescent="0.3">
      <c r="A755" t="str">
        <f>IF(NOT(D755=""),INDEX(statsNames,MATCH(D755,mapping!Q:Q,0),1),A754)</f>
        <v>FPG</v>
      </c>
      <c r="B755">
        <f>INDEX(mapping!R:R,MATCH(A755,mapping!P:P,0),1)+INDEX(mapping!H:H,MATCH(E755,mapping!F:F,0))</f>
        <v>1014</v>
      </c>
      <c r="E755" s="146" t="s">
        <v>448</v>
      </c>
      <c r="F755" s="146">
        <v>202</v>
      </c>
      <c r="G755" s="146">
        <v>15</v>
      </c>
      <c r="H755" s="146">
        <v>17.7</v>
      </c>
    </row>
    <row r="756" spans="1:8" x14ac:dyDescent="0.3">
      <c r="A756" t="str">
        <f>IF(NOT(D756=""),INDEX(statsNames,MATCH(D756,mapping!Q:Q,0),1),A755)</f>
        <v>FPG</v>
      </c>
      <c r="B756">
        <f>INDEX(mapping!R:R,MATCH(A756,mapping!P:P,0),1)+INDEX(mapping!H:H,MATCH(E756,mapping!F:F,0))</f>
        <v>5714</v>
      </c>
      <c r="E756" s="146" t="s">
        <v>92</v>
      </c>
      <c r="F756" s="146">
        <v>209</v>
      </c>
      <c r="G756" s="146">
        <v>8</v>
      </c>
      <c r="H756" s="146">
        <v>17.8</v>
      </c>
    </row>
    <row r="757" spans="1:8" x14ac:dyDescent="0.3">
      <c r="A757" t="str">
        <f>IF(NOT(D757=""),INDEX(statsNames,MATCH(D757,mapping!Q:Q,0),1),A756)</f>
        <v>FPG</v>
      </c>
      <c r="B757">
        <f>INDEX(mapping!R:R,MATCH(A757,mapping!P:P,0),1)+INDEX(mapping!H:H,MATCH(E757,mapping!F:F,0))</f>
        <v>17314</v>
      </c>
      <c r="E757" s="146" t="s">
        <v>229</v>
      </c>
      <c r="F757" s="146">
        <v>218</v>
      </c>
      <c r="G757" s="146">
        <v>3</v>
      </c>
      <c r="H757" s="146">
        <v>17.8</v>
      </c>
    </row>
    <row r="758" spans="1:8" x14ac:dyDescent="0.3">
      <c r="A758" t="str">
        <f>IF(NOT(D758=""),INDEX(statsNames,MATCH(D758,mapping!Q:Q,0),1),A757)</f>
        <v>FPG</v>
      </c>
      <c r="B758">
        <f>INDEX(mapping!R:R,MATCH(A758,mapping!P:P,0),1)+INDEX(mapping!H:H,MATCH(E758,mapping!F:F,0))</f>
        <v>3514</v>
      </c>
      <c r="E758" s="146" t="s">
        <v>29</v>
      </c>
      <c r="F758" s="146">
        <v>224</v>
      </c>
      <c r="G758" s="146">
        <v>9</v>
      </c>
      <c r="H758" s="146">
        <v>17.899999999999999</v>
      </c>
    </row>
    <row r="759" spans="1:8" x14ac:dyDescent="0.3">
      <c r="A759" t="str">
        <f>IF(NOT(D759=""),INDEX(statsNames,MATCH(D759,mapping!Q:Q,0),1),A758)</f>
        <v>FPG</v>
      </c>
      <c r="B759">
        <f>INDEX(mapping!R:R,MATCH(A759,mapping!P:P,0),1)+INDEX(mapping!H:H,MATCH(E759,mapping!F:F,0))</f>
        <v>2814</v>
      </c>
      <c r="E759" s="146" t="s">
        <v>37</v>
      </c>
      <c r="F759" s="146">
        <v>232</v>
      </c>
      <c r="G759" s="146">
        <v>15</v>
      </c>
      <c r="H759" s="146">
        <v>18</v>
      </c>
    </row>
    <row r="760" spans="1:8" x14ac:dyDescent="0.3">
      <c r="A760" t="str">
        <f>IF(NOT(D760=""),INDEX(statsNames,MATCH(D760,mapping!Q:Q,0),1),A759)</f>
        <v>FPG</v>
      </c>
      <c r="B760">
        <f>INDEX(mapping!R:R,MATCH(A760,mapping!P:P,0),1)+INDEX(mapping!H:H,MATCH(E760,mapping!F:F,0))</f>
        <v>15114</v>
      </c>
      <c r="E760" s="146" t="s">
        <v>314</v>
      </c>
      <c r="F760" s="146">
        <v>232</v>
      </c>
      <c r="G760" s="146">
        <v>6</v>
      </c>
      <c r="H760" s="146">
        <v>18</v>
      </c>
    </row>
    <row r="761" spans="1:8" x14ac:dyDescent="0.3">
      <c r="A761" t="str">
        <f>IF(NOT(D761=""),INDEX(statsNames,MATCH(D761,mapping!Q:Q,0),1),A760)</f>
        <v>FPG</v>
      </c>
      <c r="B761">
        <f>INDEX(mapping!R:R,MATCH(A761,mapping!P:P,0),1)+INDEX(mapping!H:H,MATCH(E761,mapping!F:F,0))</f>
        <v>2314</v>
      </c>
      <c r="E761" s="146" t="s">
        <v>443</v>
      </c>
      <c r="F761" s="146">
        <v>232</v>
      </c>
      <c r="G761" s="146">
        <v>9</v>
      </c>
      <c r="H761" s="146">
        <v>18</v>
      </c>
    </row>
    <row r="762" spans="1:8" x14ac:dyDescent="0.3">
      <c r="A762" t="str">
        <f>IF(NOT(D762=""),INDEX(statsNames,MATCH(D762,mapping!Q:Q,0),1),A761)</f>
        <v>FPG</v>
      </c>
      <c r="B762">
        <f>INDEX(mapping!R:R,MATCH(A762,mapping!P:P,0),1)+INDEX(mapping!H:H,MATCH(E762,mapping!F:F,0))</f>
        <v>18814</v>
      </c>
      <c r="E762" s="146" t="s">
        <v>499</v>
      </c>
      <c r="F762" s="146">
        <v>240</v>
      </c>
      <c r="G762" s="146">
        <v>10</v>
      </c>
      <c r="H762" s="146">
        <v>18.100000000000001</v>
      </c>
    </row>
    <row r="763" spans="1:8" x14ac:dyDescent="0.3">
      <c r="A763" t="str">
        <f>IF(NOT(D763=""),INDEX(statsNames,MATCH(D763,mapping!Q:Q,0),1),A762)</f>
        <v>FPG</v>
      </c>
      <c r="B763">
        <f>INDEX(mapping!R:R,MATCH(A763,mapping!P:P,0),1)+INDEX(mapping!H:H,MATCH(E763,mapping!F:F,0))</f>
        <v>18214</v>
      </c>
      <c r="E763" s="146" t="s">
        <v>1113</v>
      </c>
      <c r="F763" s="146">
        <v>246</v>
      </c>
      <c r="G763" s="146">
        <v>3</v>
      </c>
      <c r="H763" s="146">
        <v>18.100000000000001</v>
      </c>
    </row>
    <row r="764" spans="1:8" x14ac:dyDescent="0.3">
      <c r="A764" t="str">
        <f>IF(NOT(D764=""),INDEX(statsNames,MATCH(D764,mapping!Q:Q,0),1),A763)</f>
        <v>FPG</v>
      </c>
      <c r="B764">
        <f>INDEX(mapping!R:R,MATCH(A764,mapping!P:P,0),1)+INDEX(mapping!H:H,MATCH(E764,mapping!F:F,0))</f>
        <v>1914</v>
      </c>
      <c r="E764" s="146" t="s">
        <v>30</v>
      </c>
      <c r="F764" s="146">
        <v>247</v>
      </c>
      <c r="G764" s="146">
        <v>14</v>
      </c>
      <c r="H764" s="146">
        <v>18.2</v>
      </c>
    </row>
    <row r="765" spans="1:8" x14ac:dyDescent="0.3">
      <c r="A765" t="str">
        <f>IF(NOT(D765=""),INDEX(statsNames,MATCH(D765,mapping!Q:Q,0),1),A764)</f>
        <v>FPG</v>
      </c>
      <c r="B765">
        <f>INDEX(mapping!R:R,MATCH(A765,mapping!P:P,0),1)+INDEX(mapping!H:H,MATCH(E765,mapping!F:F,0))</f>
        <v>9414</v>
      </c>
      <c r="E765" s="146" t="s">
        <v>16</v>
      </c>
      <c r="F765" s="146">
        <v>257</v>
      </c>
      <c r="G765" s="146">
        <v>17</v>
      </c>
      <c r="H765" s="146">
        <v>18.3</v>
      </c>
    </row>
    <row r="766" spans="1:8" x14ac:dyDescent="0.3">
      <c r="A766" t="str">
        <f>IF(NOT(D766=""),INDEX(statsNames,MATCH(D766,mapping!Q:Q,0),1),A765)</f>
        <v>FPG</v>
      </c>
      <c r="B766">
        <f>INDEX(mapping!R:R,MATCH(A766,mapping!P:P,0),1)+INDEX(mapping!H:H,MATCH(E766,mapping!F:F,0))</f>
        <v>16314</v>
      </c>
      <c r="E766" s="146" t="s">
        <v>209</v>
      </c>
      <c r="F766" s="146">
        <v>260</v>
      </c>
      <c r="G766" s="146">
        <v>13</v>
      </c>
      <c r="H766" s="146">
        <v>18.3</v>
      </c>
    </row>
    <row r="767" spans="1:8" x14ac:dyDescent="0.3">
      <c r="A767" t="str">
        <f>IF(NOT(D767=""),INDEX(statsNames,MATCH(D767,mapping!Q:Q,0),1),A766)</f>
        <v>FPG</v>
      </c>
      <c r="B767">
        <f>INDEX(mapping!R:R,MATCH(A767,mapping!P:P,0),1)+INDEX(mapping!H:H,MATCH(E767,mapping!F:F,0))</f>
        <v>17014</v>
      </c>
      <c r="E767" s="146" t="s">
        <v>161</v>
      </c>
      <c r="F767" s="146">
        <v>262</v>
      </c>
      <c r="G767" s="146">
        <v>3</v>
      </c>
      <c r="H767" s="146">
        <v>18.399999999999999</v>
      </c>
    </row>
    <row r="768" spans="1:8" x14ac:dyDescent="0.3">
      <c r="A768" t="str">
        <f>IF(NOT(D768=""),INDEX(statsNames,MATCH(D768,mapping!Q:Q,0),1),A767)</f>
        <v>FPG</v>
      </c>
      <c r="B768">
        <f>INDEX(mapping!R:R,MATCH(A768,mapping!P:P,0),1)+INDEX(mapping!H:H,MATCH(E768,mapping!F:F,0))</f>
        <v>13114</v>
      </c>
      <c r="E768" s="146" t="s">
        <v>349</v>
      </c>
      <c r="F768" s="146">
        <v>270</v>
      </c>
      <c r="G768" s="146">
        <v>16</v>
      </c>
      <c r="H768" s="146">
        <v>18.399999999999999</v>
      </c>
    </row>
    <row r="769" spans="1:8" x14ac:dyDescent="0.3">
      <c r="A769" t="str">
        <f>IF(NOT(D769=""),INDEX(statsNames,MATCH(D769,mapping!Q:Q,0),1),A768)</f>
        <v>FPG</v>
      </c>
      <c r="B769">
        <f>INDEX(mapping!R:R,MATCH(A769,mapping!P:P,0),1)+INDEX(mapping!H:H,MATCH(E769,mapping!F:F,0))</f>
        <v>5514</v>
      </c>
      <c r="E769" s="146" t="s">
        <v>18</v>
      </c>
      <c r="F769" s="146">
        <v>271</v>
      </c>
      <c r="G769" s="146">
        <v>10</v>
      </c>
      <c r="H769" s="146">
        <v>18.399999999999999</v>
      </c>
    </row>
    <row r="770" spans="1:8" x14ac:dyDescent="0.3">
      <c r="A770" t="str">
        <f>IF(NOT(D770=""),INDEX(statsNames,MATCH(D770,mapping!Q:Q,0),1),A769)</f>
        <v>FPG</v>
      </c>
      <c r="B770">
        <f>INDEX(mapping!R:R,MATCH(A770,mapping!P:P,0),1)+INDEX(mapping!H:H,MATCH(E770,mapping!F:F,0))</f>
        <v>3714</v>
      </c>
      <c r="E770" s="146" t="s">
        <v>13</v>
      </c>
      <c r="F770" s="146">
        <v>275</v>
      </c>
      <c r="G770" s="146">
        <v>11</v>
      </c>
      <c r="H770" s="146">
        <v>18.5</v>
      </c>
    </row>
    <row r="771" spans="1:8" x14ac:dyDescent="0.3">
      <c r="A771" t="str">
        <f>IF(NOT(D771=""),INDEX(statsNames,MATCH(D771,mapping!Q:Q,0),1),A770)</f>
        <v>FPG</v>
      </c>
      <c r="B771">
        <f>INDEX(mapping!R:R,MATCH(A771,mapping!P:P,0),1)+INDEX(mapping!H:H,MATCH(E771,mapping!F:F,0))</f>
        <v>10614</v>
      </c>
      <c r="E771" s="146" t="s">
        <v>361</v>
      </c>
      <c r="F771" s="146">
        <v>283</v>
      </c>
      <c r="G771" s="146">
        <v>6</v>
      </c>
      <c r="H771" s="146">
        <v>18.600000000000001</v>
      </c>
    </row>
    <row r="772" spans="1:8" x14ac:dyDescent="0.3">
      <c r="A772" t="str">
        <f>IF(NOT(D772=""),INDEX(statsNames,MATCH(D772,mapping!Q:Q,0),1),A771)</f>
        <v>FPG</v>
      </c>
      <c r="B772">
        <f>INDEX(mapping!R:R,MATCH(A772,mapping!P:P,0),1)+INDEX(mapping!H:H,MATCH(E772,mapping!F:F,0))</f>
        <v>2414</v>
      </c>
      <c r="E772" s="146" t="s">
        <v>456</v>
      </c>
      <c r="F772" s="146">
        <v>286</v>
      </c>
      <c r="G772" s="146">
        <v>18</v>
      </c>
      <c r="H772" s="146">
        <v>18.7</v>
      </c>
    </row>
    <row r="773" spans="1:8" x14ac:dyDescent="0.3">
      <c r="A773" t="str">
        <f>IF(NOT(D773=""),INDEX(statsNames,MATCH(D773,mapping!Q:Q,0),1),A772)</f>
        <v>FPG</v>
      </c>
      <c r="B773">
        <f>INDEX(mapping!R:R,MATCH(A773,mapping!P:P,0),1)+INDEX(mapping!H:H,MATCH(E773,mapping!F:F,0))</f>
        <v>214</v>
      </c>
      <c r="E773" s="146" t="s">
        <v>440</v>
      </c>
      <c r="F773" s="146">
        <v>289</v>
      </c>
      <c r="G773" s="146">
        <v>10</v>
      </c>
      <c r="H773" s="146">
        <v>18.7</v>
      </c>
    </row>
    <row r="774" spans="1:8" x14ac:dyDescent="0.3">
      <c r="A774" t="str">
        <f>IF(NOT(D774=""),INDEX(statsNames,MATCH(D774,mapping!Q:Q,0),1),A773)</f>
        <v>FPG</v>
      </c>
      <c r="B774">
        <f>INDEX(mapping!R:R,MATCH(A774,mapping!P:P,0),1)+INDEX(mapping!H:H,MATCH(E774,mapping!F:F,0))</f>
        <v>10114</v>
      </c>
      <c r="E774" s="146" t="s">
        <v>124</v>
      </c>
      <c r="F774" s="146">
        <v>299</v>
      </c>
      <c r="G774" s="146">
        <v>11</v>
      </c>
      <c r="H774" s="146">
        <v>18.8</v>
      </c>
    </row>
    <row r="775" spans="1:8" x14ac:dyDescent="0.3">
      <c r="A775" t="str">
        <f>IF(NOT(D775=""),INDEX(statsNames,MATCH(D775,mapping!Q:Q,0),1),A774)</f>
        <v>FPG</v>
      </c>
      <c r="B775">
        <f>INDEX(mapping!R:R,MATCH(A775,mapping!P:P,0),1)+INDEX(mapping!H:H,MATCH(E775,mapping!F:F,0))</f>
        <v>17214</v>
      </c>
      <c r="E775" s="146" t="s">
        <v>320</v>
      </c>
      <c r="F775" s="146">
        <v>300</v>
      </c>
      <c r="G775" s="146">
        <v>18</v>
      </c>
      <c r="H775" s="146">
        <v>18.8</v>
      </c>
    </row>
    <row r="776" spans="1:8" x14ac:dyDescent="0.3">
      <c r="A776" t="str">
        <f>IF(NOT(D776=""),INDEX(statsNames,MATCH(D776,mapping!Q:Q,0),1),A775)</f>
        <v>FPG</v>
      </c>
      <c r="B776">
        <f>INDEX(mapping!R:R,MATCH(A776,mapping!P:P,0),1)+INDEX(mapping!H:H,MATCH(E776,mapping!F:F,0))</f>
        <v>6714</v>
      </c>
      <c r="E776" s="146" t="s">
        <v>25</v>
      </c>
      <c r="F776" s="146">
        <v>301</v>
      </c>
      <c r="G776" s="146">
        <v>13</v>
      </c>
      <c r="H776" s="146">
        <v>18.8</v>
      </c>
    </row>
    <row r="777" spans="1:8" x14ac:dyDescent="0.3">
      <c r="A777" t="str">
        <f>IF(NOT(D777=""),INDEX(statsNames,MATCH(D777,mapping!Q:Q,0),1),A776)</f>
        <v>FPG</v>
      </c>
      <c r="B777">
        <f>INDEX(mapping!R:R,MATCH(A777,mapping!P:P,0),1)+INDEX(mapping!H:H,MATCH(E777,mapping!F:F,0))</f>
        <v>1414</v>
      </c>
      <c r="E777" s="146" t="s">
        <v>450</v>
      </c>
      <c r="F777" s="146">
        <v>303</v>
      </c>
      <c r="G777" s="146">
        <v>9</v>
      </c>
      <c r="H777" s="146">
        <v>18.899999999999999</v>
      </c>
    </row>
    <row r="778" spans="1:8" x14ac:dyDescent="0.3">
      <c r="A778" t="str">
        <f>IF(NOT(D778=""),INDEX(statsNames,MATCH(D778,mapping!Q:Q,0),1),A777)</f>
        <v>FPG</v>
      </c>
      <c r="B778">
        <f>INDEX(mapping!R:R,MATCH(A778,mapping!P:P,0),1)+INDEX(mapping!H:H,MATCH(E778,mapping!F:F,0))</f>
        <v>1214</v>
      </c>
      <c r="E778" s="146" t="s">
        <v>449</v>
      </c>
      <c r="F778" s="146">
        <v>305</v>
      </c>
      <c r="G778" s="146">
        <v>10</v>
      </c>
      <c r="H778" s="146">
        <v>18.899999999999999</v>
      </c>
    </row>
    <row r="779" spans="1:8" x14ac:dyDescent="0.3">
      <c r="A779" t="str">
        <f>IF(NOT(D779=""),INDEX(statsNames,MATCH(D779,mapping!Q:Q,0),1),A778)</f>
        <v>FPG</v>
      </c>
      <c r="B779">
        <f>INDEX(mapping!R:R,MATCH(A779,mapping!P:P,0),1)+INDEX(mapping!H:H,MATCH(E779,mapping!F:F,0))</f>
        <v>8814</v>
      </c>
      <c r="E779" s="146" t="s">
        <v>163</v>
      </c>
      <c r="F779" s="146">
        <v>313</v>
      </c>
      <c r="G779" s="146">
        <v>5</v>
      </c>
      <c r="H779" s="146">
        <v>19.2</v>
      </c>
    </row>
    <row r="780" spans="1:8" x14ac:dyDescent="0.3">
      <c r="A780" t="str">
        <f>IF(NOT(D780=""),INDEX(statsNames,MATCH(D780,mapping!Q:Q,0),1),A779)</f>
        <v>FPG</v>
      </c>
      <c r="B780">
        <f>INDEX(mapping!R:R,MATCH(A780,mapping!P:P,0),1)+INDEX(mapping!H:H,MATCH(E780,mapping!F:F,0))</f>
        <v>3614</v>
      </c>
      <c r="E780" s="146" t="s">
        <v>90</v>
      </c>
      <c r="F780" s="146">
        <v>324</v>
      </c>
      <c r="G780" s="146">
        <v>15</v>
      </c>
      <c r="H780" s="146">
        <v>19.3</v>
      </c>
    </row>
    <row r="781" spans="1:8" x14ac:dyDescent="0.3">
      <c r="A781" t="str">
        <f>IF(NOT(D781=""),INDEX(statsNames,MATCH(D781,mapping!Q:Q,0),1),A780)</f>
        <v>FPG</v>
      </c>
      <c r="B781">
        <f>INDEX(mapping!R:R,MATCH(A781,mapping!P:P,0),1)+INDEX(mapping!H:H,MATCH(E781,mapping!F:F,0))</f>
        <v>17814</v>
      </c>
      <c r="E781" s="146" t="s">
        <v>200</v>
      </c>
      <c r="F781" s="146">
        <v>330</v>
      </c>
      <c r="G781" s="146">
        <v>12</v>
      </c>
      <c r="H781" s="146">
        <v>19.5</v>
      </c>
    </row>
    <row r="782" spans="1:8" x14ac:dyDescent="0.3">
      <c r="A782" t="str">
        <f>IF(NOT(D782=""),INDEX(statsNames,MATCH(D782,mapping!Q:Q,0),1),A781)</f>
        <v>FPG</v>
      </c>
      <c r="B782">
        <f>INDEX(mapping!R:R,MATCH(A782,mapping!P:P,0),1)+INDEX(mapping!H:H,MATCH(E782,mapping!F:F,0))</f>
        <v>14414</v>
      </c>
      <c r="E782" s="146" t="s">
        <v>199</v>
      </c>
      <c r="F782" s="146">
        <v>331</v>
      </c>
      <c r="G782" s="146">
        <v>16</v>
      </c>
      <c r="H782" s="146">
        <v>19.5</v>
      </c>
    </row>
    <row r="783" spans="1:8" x14ac:dyDescent="0.3">
      <c r="A783" t="str">
        <f>IF(NOT(D783=""),INDEX(statsNames,MATCH(D783,mapping!Q:Q,0),1),A782)</f>
        <v>FPG</v>
      </c>
      <c r="B783">
        <f>INDEX(mapping!R:R,MATCH(A783,mapping!P:P,0),1)+INDEX(mapping!H:H,MATCH(E783,mapping!F:F,0))</f>
        <v>11214</v>
      </c>
      <c r="E783" s="146" t="s">
        <v>503</v>
      </c>
      <c r="F783" s="146">
        <v>332</v>
      </c>
      <c r="G783" s="146">
        <v>12</v>
      </c>
      <c r="H783" s="146">
        <v>19.5</v>
      </c>
    </row>
    <row r="784" spans="1:8" x14ac:dyDescent="0.3">
      <c r="A784" t="str">
        <f>IF(NOT(D784=""),INDEX(statsNames,MATCH(D784,mapping!Q:Q,0),1),A783)</f>
        <v>FPG</v>
      </c>
      <c r="B784">
        <f>INDEX(mapping!R:R,MATCH(A784,mapping!P:P,0),1)+INDEX(mapping!H:H,MATCH(E784,mapping!F:F,0))</f>
        <v>17914</v>
      </c>
      <c r="E784" s="146" t="s">
        <v>459</v>
      </c>
      <c r="F784" s="146">
        <v>336</v>
      </c>
      <c r="G784" s="146">
        <v>10</v>
      </c>
      <c r="H784" s="146">
        <v>19.600000000000001</v>
      </c>
    </row>
    <row r="785" spans="1:10" x14ac:dyDescent="0.3">
      <c r="A785" t="str">
        <f>IF(NOT(D785=""),INDEX(statsNames,MATCH(D785,mapping!Q:Q,0),1),A784)</f>
        <v>FPG</v>
      </c>
      <c r="B785">
        <f>INDEX(mapping!R:R,MATCH(A785,mapping!P:P,0),1)+INDEX(mapping!H:H,MATCH(E785,mapping!F:F,0))</f>
        <v>19314</v>
      </c>
      <c r="E785" s="146" t="s">
        <v>1030</v>
      </c>
      <c r="F785" s="146">
        <v>342</v>
      </c>
      <c r="G785" s="146">
        <v>11</v>
      </c>
      <c r="H785" s="146">
        <v>19.899999999999999</v>
      </c>
    </row>
    <row r="786" spans="1:10" x14ac:dyDescent="0.3">
      <c r="A786" t="str">
        <f>IF(NOT(D786=""),INDEX(statsNames,MATCH(D786,mapping!Q:Q,0),1),A785)</f>
        <v>FTA</v>
      </c>
      <c r="B786">
        <f>INDEX(mapping!R:R,MATCH(A786,mapping!P:P,0),1)+INDEX(mapping!H:H,MATCH(E786,mapping!F:F,0))</f>
        <v>11216</v>
      </c>
      <c r="D786" s="146" t="s">
        <v>1497</v>
      </c>
      <c r="E786" s="146" t="s">
        <v>503</v>
      </c>
      <c r="F786" s="146">
        <v>1</v>
      </c>
      <c r="G786" s="146">
        <v>1</v>
      </c>
      <c r="H786" s="146">
        <v>27.2</v>
      </c>
      <c r="I786" s="146" t="s">
        <v>503</v>
      </c>
      <c r="J786" s="146">
        <v>27.2</v>
      </c>
    </row>
    <row r="787" spans="1:10" x14ac:dyDescent="0.3">
      <c r="A787" t="str">
        <f>IF(NOT(D787=""),INDEX(statsNames,MATCH(D787,mapping!Q:Q,0),1),A786)</f>
        <v>FTA</v>
      </c>
      <c r="B787">
        <f>INDEX(mapping!R:R,MATCH(A787,mapping!P:P,0),1)+INDEX(mapping!H:H,MATCH(E787,mapping!F:F,0))</f>
        <v>4516</v>
      </c>
      <c r="E787" s="146" t="s">
        <v>41</v>
      </c>
      <c r="F787" s="146">
        <v>4</v>
      </c>
      <c r="G787" s="146">
        <v>1</v>
      </c>
      <c r="H787" s="146">
        <v>26.8</v>
      </c>
    </row>
    <row r="788" spans="1:10" x14ac:dyDescent="0.3">
      <c r="A788" t="str">
        <f>IF(NOT(D788=""),INDEX(statsNames,MATCH(D788,mapping!Q:Q,0),1),A787)</f>
        <v>FTA</v>
      </c>
      <c r="B788">
        <f>INDEX(mapping!R:R,MATCH(A788,mapping!P:P,0),1)+INDEX(mapping!H:H,MATCH(E788,mapping!F:F,0))</f>
        <v>10616</v>
      </c>
      <c r="E788" s="146" t="s">
        <v>361</v>
      </c>
      <c r="F788" s="146">
        <v>5</v>
      </c>
      <c r="G788" s="146">
        <v>2</v>
      </c>
      <c r="H788" s="146">
        <v>26.8</v>
      </c>
    </row>
    <row r="789" spans="1:10" x14ac:dyDescent="0.3">
      <c r="A789" t="str">
        <f>IF(NOT(D789=""),INDEX(statsNames,MATCH(D789,mapping!Q:Q,0),1),A788)</f>
        <v>FTA</v>
      </c>
      <c r="B789">
        <f>INDEX(mapping!R:R,MATCH(A789,mapping!P:P,0),1)+INDEX(mapping!H:H,MATCH(E789,mapping!F:F,0))</f>
        <v>6716</v>
      </c>
      <c r="E789" s="146" t="s">
        <v>25</v>
      </c>
      <c r="F789" s="146">
        <v>8</v>
      </c>
      <c r="G789" s="146">
        <v>2</v>
      </c>
      <c r="H789" s="146">
        <v>26.3</v>
      </c>
    </row>
    <row r="790" spans="1:10" x14ac:dyDescent="0.3">
      <c r="A790" t="str">
        <f>IF(NOT(D790=""),INDEX(statsNames,MATCH(D790,mapping!Q:Q,0),1),A789)</f>
        <v>FTA</v>
      </c>
      <c r="B790">
        <f>INDEX(mapping!R:R,MATCH(A790,mapping!P:P,0),1)+INDEX(mapping!H:H,MATCH(E790,mapping!F:F,0))</f>
        <v>2916</v>
      </c>
      <c r="E790" s="146" t="s">
        <v>89</v>
      </c>
      <c r="F790" s="146">
        <v>10</v>
      </c>
      <c r="G790" s="146">
        <v>1</v>
      </c>
      <c r="H790" s="146">
        <v>26.1</v>
      </c>
    </row>
    <row r="791" spans="1:10" x14ac:dyDescent="0.3">
      <c r="A791" t="str">
        <f>IF(NOT(D791=""),INDEX(statsNames,MATCH(D791,mapping!Q:Q,0),1),A790)</f>
        <v>FTA</v>
      </c>
      <c r="B791">
        <f>INDEX(mapping!R:R,MATCH(A791,mapping!P:P,0),1)+INDEX(mapping!H:H,MATCH(E791,mapping!F:F,0))</f>
        <v>2416</v>
      </c>
      <c r="E791" s="146" t="s">
        <v>456</v>
      </c>
      <c r="F791" s="146">
        <v>11</v>
      </c>
      <c r="G791" s="146">
        <v>1</v>
      </c>
      <c r="H791" s="146">
        <v>26</v>
      </c>
    </row>
    <row r="792" spans="1:10" x14ac:dyDescent="0.3">
      <c r="A792" t="str">
        <f>IF(NOT(D792=""),INDEX(statsNames,MATCH(D792,mapping!Q:Q,0),1),A791)</f>
        <v>FTA</v>
      </c>
      <c r="B792">
        <f>INDEX(mapping!R:R,MATCH(A792,mapping!P:P,0),1)+INDEX(mapping!H:H,MATCH(E792,mapping!F:F,0))</f>
        <v>9316</v>
      </c>
      <c r="E792" s="146" t="s">
        <v>455</v>
      </c>
      <c r="F792" s="146">
        <v>15</v>
      </c>
      <c r="G792" s="146">
        <v>1</v>
      </c>
      <c r="H792" s="146">
        <v>25.8</v>
      </c>
    </row>
    <row r="793" spans="1:10" x14ac:dyDescent="0.3">
      <c r="A793" t="str">
        <f>IF(NOT(D793=""),INDEX(statsNames,MATCH(D793,mapping!Q:Q,0),1),A792)</f>
        <v>FTA</v>
      </c>
      <c r="B793">
        <f>INDEX(mapping!R:R,MATCH(A793,mapping!P:P,0),1)+INDEX(mapping!H:H,MATCH(E793,mapping!F:F,0))</f>
        <v>12216</v>
      </c>
      <c r="E793" s="146" t="s">
        <v>110</v>
      </c>
      <c r="F793" s="146">
        <v>16</v>
      </c>
      <c r="G793" s="146">
        <v>1</v>
      </c>
      <c r="H793" s="146">
        <v>25.6</v>
      </c>
    </row>
    <row r="794" spans="1:10" x14ac:dyDescent="0.3">
      <c r="A794" t="str">
        <f>IF(NOT(D794=""),INDEX(statsNames,MATCH(D794,mapping!Q:Q,0),1),A793)</f>
        <v>FTA</v>
      </c>
      <c r="B794">
        <f>INDEX(mapping!R:R,MATCH(A794,mapping!P:P,0),1)+INDEX(mapping!H:H,MATCH(E794,mapping!F:F,0))</f>
        <v>8816</v>
      </c>
      <c r="E794" s="146" t="s">
        <v>163</v>
      </c>
      <c r="F794" s="146">
        <v>17</v>
      </c>
      <c r="G794" s="146">
        <v>1</v>
      </c>
      <c r="H794" s="146">
        <v>25.5</v>
      </c>
    </row>
    <row r="795" spans="1:10" x14ac:dyDescent="0.3">
      <c r="A795" t="str">
        <f>IF(NOT(D795=""),INDEX(statsNames,MATCH(D795,mapping!Q:Q,0),1),A794)</f>
        <v>FTA</v>
      </c>
      <c r="B795">
        <f>INDEX(mapping!R:R,MATCH(A795,mapping!P:P,0),1)+INDEX(mapping!H:H,MATCH(E795,mapping!F:F,0))</f>
        <v>5716</v>
      </c>
      <c r="E795" s="146" t="s">
        <v>92</v>
      </c>
      <c r="F795" s="146">
        <v>21</v>
      </c>
      <c r="G795" s="146">
        <v>3</v>
      </c>
      <c r="H795" s="146">
        <v>25.2</v>
      </c>
    </row>
    <row r="796" spans="1:10" x14ac:dyDescent="0.3">
      <c r="A796" t="str">
        <f>IF(NOT(D796=""),INDEX(statsNames,MATCH(D796,mapping!Q:Q,0),1),A795)</f>
        <v>FTA</v>
      </c>
      <c r="B796">
        <f>INDEX(mapping!R:R,MATCH(A796,mapping!P:P,0),1)+INDEX(mapping!H:H,MATCH(E796,mapping!F:F,0))</f>
        <v>17316</v>
      </c>
      <c r="E796" s="146" t="s">
        <v>229</v>
      </c>
      <c r="F796" s="146">
        <v>25</v>
      </c>
      <c r="G796" s="146">
        <v>2</v>
      </c>
      <c r="H796" s="146">
        <v>25.1</v>
      </c>
    </row>
    <row r="797" spans="1:10" x14ac:dyDescent="0.3">
      <c r="A797" t="str">
        <f>IF(NOT(D797=""),INDEX(statsNames,MATCH(D797,mapping!Q:Q,0),1),A796)</f>
        <v>FTA</v>
      </c>
      <c r="B797">
        <f>INDEX(mapping!R:R,MATCH(A797,mapping!P:P,0),1)+INDEX(mapping!H:H,MATCH(E797,mapping!F:F,0))</f>
        <v>3716</v>
      </c>
      <c r="E797" s="146" t="s">
        <v>13</v>
      </c>
      <c r="F797" s="146">
        <v>30</v>
      </c>
      <c r="G797" s="146">
        <v>4</v>
      </c>
      <c r="H797" s="146">
        <v>24.5</v>
      </c>
    </row>
    <row r="798" spans="1:10" x14ac:dyDescent="0.3">
      <c r="A798" t="str">
        <f>IF(NOT(D798=""),INDEX(statsNames,MATCH(D798,mapping!Q:Q,0),1),A797)</f>
        <v>FTA</v>
      </c>
      <c r="B798">
        <f>INDEX(mapping!R:R,MATCH(A798,mapping!P:P,0),1)+INDEX(mapping!H:H,MATCH(E798,mapping!F:F,0))</f>
        <v>13916</v>
      </c>
      <c r="E798" s="146" t="s">
        <v>219</v>
      </c>
      <c r="F798" s="146">
        <v>37</v>
      </c>
      <c r="G798" s="146">
        <v>6</v>
      </c>
      <c r="H798" s="146">
        <v>24.2</v>
      </c>
    </row>
    <row r="799" spans="1:10" x14ac:dyDescent="0.3">
      <c r="A799" t="str">
        <f>IF(NOT(D799=""),INDEX(statsNames,MATCH(D799,mapping!Q:Q,0),1),A798)</f>
        <v>FTA</v>
      </c>
      <c r="B799">
        <f>INDEX(mapping!R:R,MATCH(A799,mapping!P:P,0),1)+INDEX(mapping!H:H,MATCH(E799,mapping!F:F,0))</f>
        <v>14116</v>
      </c>
      <c r="E799" s="146" t="s">
        <v>93</v>
      </c>
      <c r="F799" s="146">
        <v>38</v>
      </c>
      <c r="G799" s="146">
        <v>7</v>
      </c>
      <c r="H799" s="146">
        <v>24.2</v>
      </c>
    </row>
    <row r="800" spans="1:10" x14ac:dyDescent="0.3">
      <c r="A800" t="str">
        <f>IF(NOT(D800=""),INDEX(statsNames,MATCH(D800,mapping!Q:Q,0),1),A799)</f>
        <v>FTA</v>
      </c>
      <c r="B800">
        <f>INDEX(mapping!R:R,MATCH(A800,mapping!P:P,0),1)+INDEX(mapping!H:H,MATCH(E800,mapping!F:F,0))</f>
        <v>3616</v>
      </c>
      <c r="E800" s="146" t="s">
        <v>90</v>
      </c>
      <c r="F800" s="146">
        <v>40</v>
      </c>
      <c r="G800" s="146">
        <v>8</v>
      </c>
      <c r="H800" s="146">
        <v>24.1</v>
      </c>
    </row>
    <row r="801" spans="1:8" x14ac:dyDescent="0.3">
      <c r="A801" t="str">
        <f>IF(NOT(D801=""),INDEX(statsNames,MATCH(D801,mapping!Q:Q,0),1),A800)</f>
        <v>FTA</v>
      </c>
      <c r="B801">
        <f>INDEX(mapping!R:R,MATCH(A801,mapping!P:P,0),1)+INDEX(mapping!H:H,MATCH(E801,mapping!F:F,0))</f>
        <v>18016</v>
      </c>
      <c r="E801" s="146" t="s">
        <v>339</v>
      </c>
      <c r="F801" s="146">
        <v>45</v>
      </c>
      <c r="G801" s="146">
        <v>2</v>
      </c>
      <c r="H801" s="146">
        <v>23.9</v>
      </c>
    </row>
    <row r="802" spans="1:8" x14ac:dyDescent="0.3">
      <c r="A802" t="str">
        <f>IF(NOT(D802=""),INDEX(statsNames,MATCH(D802,mapping!Q:Q,0),1),A801)</f>
        <v>FTA</v>
      </c>
      <c r="B802">
        <f>INDEX(mapping!R:R,MATCH(A802,mapping!P:P,0),1)+INDEX(mapping!H:H,MATCH(E802,mapping!F:F,0))</f>
        <v>3516</v>
      </c>
      <c r="E802" s="146" t="s">
        <v>29</v>
      </c>
      <c r="F802" s="146">
        <v>54</v>
      </c>
      <c r="G802" s="146">
        <v>9</v>
      </c>
      <c r="H802" s="146">
        <v>23.7</v>
      </c>
    </row>
    <row r="803" spans="1:8" x14ac:dyDescent="0.3">
      <c r="A803" t="str">
        <f>IF(NOT(D803=""),INDEX(statsNames,MATCH(D803,mapping!Q:Q,0),1),A802)</f>
        <v>FTA</v>
      </c>
      <c r="B803">
        <f>INDEX(mapping!R:R,MATCH(A803,mapping!P:P,0),1)+INDEX(mapping!H:H,MATCH(E803,mapping!F:F,0))</f>
        <v>14416</v>
      </c>
      <c r="E803" s="146" t="s">
        <v>199</v>
      </c>
      <c r="F803" s="146">
        <v>54</v>
      </c>
      <c r="G803" s="146">
        <v>9</v>
      </c>
      <c r="H803" s="146">
        <v>23.7</v>
      </c>
    </row>
    <row r="804" spans="1:8" x14ac:dyDescent="0.3">
      <c r="A804" t="str">
        <f>IF(NOT(D804=""),INDEX(statsNames,MATCH(D804,mapping!Q:Q,0),1),A803)</f>
        <v>FTA</v>
      </c>
      <c r="B804">
        <f>INDEX(mapping!R:R,MATCH(A804,mapping!P:P,0),1)+INDEX(mapping!H:H,MATCH(E804,mapping!F:F,0))</f>
        <v>17416</v>
      </c>
      <c r="E804" s="146" t="s">
        <v>953</v>
      </c>
      <c r="F804" s="146">
        <v>56</v>
      </c>
      <c r="G804" s="146">
        <v>2</v>
      </c>
      <c r="H804" s="146">
        <v>23.6</v>
      </c>
    </row>
    <row r="805" spans="1:8" x14ac:dyDescent="0.3">
      <c r="A805" t="str">
        <f>IF(NOT(D805=""),INDEX(statsNames,MATCH(D805,mapping!Q:Q,0),1),A804)</f>
        <v>FTA</v>
      </c>
      <c r="B805">
        <f>INDEX(mapping!R:R,MATCH(A805,mapping!P:P,0),1)+INDEX(mapping!H:H,MATCH(E805,mapping!F:F,0))</f>
        <v>8116</v>
      </c>
      <c r="E805" s="146" t="s">
        <v>69</v>
      </c>
      <c r="F805" s="146">
        <v>59</v>
      </c>
      <c r="G805" s="146">
        <v>11</v>
      </c>
      <c r="H805" s="146">
        <v>23.6</v>
      </c>
    </row>
    <row r="806" spans="1:8" x14ac:dyDescent="0.3">
      <c r="A806" t="str">
        <f>IF(NOT(D806=""),INDEX(statsNames,MATCH(D806,mapping!Q:Q,0),1),A805)</f>
        <v>FTA</v>
      </c>
      <c r="B806">
        <f>INDEX(mapping!R:R,MATCH(A806,mapping!P:P,0),1)+INDEX(mapping!H:H,MATCH(E806,mapping!F:F,0))</f>
        <v>18216</v>
      </c>
      <c r="E806" s="146" t="s">
        <v>1113</v>
      </c>
      <c r="F806" s="146">
        <v>60</v>
      </c>
      <c r="G806" s="146">
        <v>4</v>
      </c>
      <c r="H806" s="146">
        <v>23.6</v>
      </c>
    </row>
    <row r="807" spans="1:8" x14ac:dyDescent="0.3">
      <c r="A807" t="str">
        <f>IF(NOT(D807=""),INDEX(statsNames,MATCH(D807,mapping!Q:Q,0),1),A806)</f>
        <v>FTA</v>
      </c>
      <c r="B807">
        <f>INDEX(mapping!R:R,MATCH(A807,mapping!P:P,0),1)+INDEX(mapping!H:H,MATCH(E807,mapping!F:F,0))</f>
        <v>5616</v>
      </c>
      <c r="E807" s="146" t="s">
        <v>39</v>
      </c>
      <c r="F807" s="146">
        <v>61</v>
      </c>
      <c r="G807" s="146">
        <v>3</v>
      </c>
      <c r="H807" s="146">
        <v>23.5</v>
      </c>
    </row>
    <row r="808" spans="1:8" x14ac:dyDescent="0.3">
      <c r="A808" t="str">
        <f>IF(NOT(D808=""),INDEX(statsNames,MATCH(D808,mapping!Q:Q,0),1),A807)</f>
        <v>FTA</v>
      </c>
      <c r="B808">
        <f>INDEX(mapping!R:R,MATCH(A808,mapping!P:P,0),1)+INDEX(mapping!H:H,MATCH(E808,mapping!F:F,0))</f>
        <v>7616</v>
      </c>
      <c r="E808" s="146" t="s">
        <v>27</v>
      </c>
      <c r="F808" s="146">
        <v>66</v>
      </c>
      <c r="G808" s="146">
        <v>2</v>
      </c>
      <c r="H808" s="146">
        <v>23.2</v>
      </c>
    </row>
    <row r="809" spans="1:8" x14ac:dyDescent="0.3">
      <c r="A809" t="str">
        <f>IF(NOT(D809=""),INDEX(statsNames,MATCH(D809,mapping!Q:Q,0),1),A808)</f>
        <v>FTA</v>
      </c>
      <c r="B809">
        <f>INDEX(mapping!R:R,MATCH(A809,mapping!P:P,0),1)+INDEX(mapping!H:H,MATCH(E809,mapping!F:F,0))</f>
        <v>216</v>
      </c>
      <c r="E809" s="146" t="s">
        <v>440</v>
      </c>
      <c r="F809" s="146">
        <v>71</v>
      </c>
      <c r="G809" s="146">
        <v>2</v>
      </c>
      <c r="H809" s="146">
        <v>22.9</v>
      </c>
    </row>
    <row r="810" spans="1:8" x14ac:dyDescent="0.3">
      <c r="A810" t="str">
        <f>IF(NOT(D810=""),INDEX(statsNames,MATCH(D810,mapping!Q:Q,0),1),A809)</f>
        <v>FTA</v>
      </c>
      <c r="B810">
        <f>INDEX(mapping!R:R,MATCH(A810,mapping!P:P,0),1)+INDEX(mapping!H:H,MATCH(E810,mapping!F:F,0))</f>
        <v>5516</v>
      </c>
      <c r="E810" s="146" t="s">
        <v>18</v>
      </c>
      <c r="F810" s="146">
        <v>82</v>
      </c>
      <c r="G810" s="146">
        <v>12</v>
      </c>
      <c r="H810" s="146">
        <v>22.7</v>
      </c>
    </row>
    <row r="811" spans="1:8" x14ac:dyDescent="0.3">
      <c r="A811" t="str">
        <f>IF(NOT(D811=""),INDEX(statsNames,MATCH(D811,mapping!Q:Q,0),1),A810)</f>
        <v>FTA</v>
      </c>
      <c r="B811">
        <f>INDEX(mapping!R:R,MATCH(A811,mapping!P:P,0),1)+INDEX(mapping!H:H,MATCH(E811,mapping!F:F,0))</f>
        <v>19316</v>
      </c>
      <c r="E811" s="146" t="s">
        <v>1030</v>
      </c>
      <c r="F811" s="146">
        <v>83</v>
      </c>
      <c r="G811" s="146">
        <v>2</v>
      </c>
      <c r="H811" s="146">
        <v>22.5</v>
      </c>
    </row>
    <row r="812" spans="1:8" x14ac:dyDescent="0.3">
      <c r="A812" t="str">
        <f>IF(NOT(D812=""),INDEX(statsNames,MATCH(D812,mapping!Q:Q,0),1),A811)</f>
        <v>FTA</v>
      </c>
      <c r="B812">
        <f>INDEX(mapping!R:R,MATCH(A812,mapping!P:P,0),1)+INDEX(mapping!H:H,MATCH(E812,mapping!F:F,0))</f>
        <v>116</v>
      </c>
      <c r="E812" s="146" t="s">
        <v>451</v>
      </c>
      <c r="F812" s="146">
        <v>89</v>
      </c>
      <c r="G812" s="146">
        <v>1</v>
      </c>
      <c r="H812" s="146">
        <v>22.4</v>
      </c>
    </row>
    <row r="813" spans="1:8" x14ac:dyDescent="0.3">
      <c r="A813" t="str">
        <f>IF(NOT(D813=""),INDEX(statsNames,MATCH(D813,mapping!Q:Q,0),1),A812)</f>
        <v>FTA</v>
      </c>
      <c r="B813">
        <f>INDEX(mapping!R:R,MATCH(A813,mapping!P:P,0),1)+INDEX(mapping!H:H,MATCH(E813,mapping!F:F,0))</f>
        <v>1216</v>
      </c>
      <c r="E813" s="146" t="s">
        <v>449</v>
      </c>
      <c r="F813" s="146">
        <v>95</v>
      </c>
      <c r="G813" s="146">
        <v>5</v>
      </c>
      <c r="H813" s="146">
        <v>22.3</v>
      </c>
    </row>
    <row r="814" spans="1:8" x14ac:dyDescent="0.3">
      <c r="A814" t="str">
        <f>IF(NOT(D814=""),INDEX(statsNames,MATCH(D814,mapping!Q:Q,0),1),A813)</f>
        <v>FTA</v>
      </c>
      <c r="B814">
        <f>INDEX(mapping!R:R,MATCH(A814,mapping!P:P,0),1)+INDEX(mapping!H:H,MATCH(E814,mapping!F:F,0))</f>
        <v>4916</v>
      </c>
      <c r="E814" s="146" t="s">
        <v>17</v>
      </c>
      <c r="F814" s="146">
        <v>99</v>
      </c>
      <c r="G814" s="146">
        <v>2</v>
      </c>
      <c r="H814" s="146">
        <v>22.2</v>
      </c>
    </row>
    <row r="815" spans="1:8" x14ac:dyDescent="0.3">
      <c r="A815" t="str">
        <f>IF(NOT(D815=""),INDEX(statsNames,MATCH(D815,mapping!Q:Q,0),1),A814)</f>
        <v>FTA</v>
      </c>
      <c r="B815">
        <f>INDEX(mapping!R:R,MATCH(A815,mapping!P:P,0),1)+INDEX(mapping!H:H,MATCH(E815,mapping!F:F,0))</f>
        <v>16516</v>
      </c>
      <c r="E815" s="146" t="s">
        <v>467</v>
      </c>
      <c r="F815" s="146">
        <v>101</v>
      </c>
      <c r="G815" s="146">
        <v>3</v>
      </c>
      <c r="H815" s="146">
        <v>22.1</v>
      </c>
    </row>
    <row r="816" spans="1:8" x14ac:dyDescent="0.3">
      <c r="A816" t="str">
        <f>IF(NOT(D816=""),INDEX(statsNames,MATCH(D816,mapping!Q:Q,0),1),A815)</f>
        <v>FTA</v>
      </c>
      <c r="B816">
        <f>INDEX(mapping!R:R,MATCH(A816,mapping!P:P,0),1)+INDEX(mapping!H:H,MATCH(E816,mapping!F:F,0))</f>
        <v>1416</v>
      </c>
      <c r="E816" s="146" t="s">
        <v>450</v>
      </c>
      <c r="F816" s="146">
        <v>105</v>
      </c>
      <c r="G816" s="146">
        <v>6</v>
      </c>
      <c r="H816" s="146">
        <v>22.1</v>
      </c>
    </row>
    <row r="817" spans="1:8" x14ac:dyDescent="0.3">
      <c r="A817" t="str">
        <f>IF(NOT(D817=""),INDEX(statsNames,MATCH(D817,mapping!Q:Q,0),1),A816)</f>
        <v>FTA</v>
      </c>
      <c r="B817">
        <f>INDEX(mapping!R:R,MATCH(A817,mapping!P:P,0),1)+INDEX(mapping!H:H,MATCH(E817,mapping!F:F,0))</f>
        <v>5416</v>
      </c>
      <c r="E817" s="146" t="s">
        <v>14</v>
      </c>
      <c r="F817" s="146">
        <v>107</v>
      </c>
      <c r="G817" s="146">
        <v>3</v>
      </c>
      <c r="H817" s="146">
        <v>22.1</v>
      </c>
    </row>
    <row r="818" spans="1:8" x14ac:dyDescent="0.3">
      <c r="A818" t="str">
        <f>IF(NOT(D818=""),INDEX(statsNames,MATCH(D818,mapping!Q:Q,0),1),A817)</f>
        <v>FTA</v>
      </c>
      <c r="B818">
        <f>INDEX(mapping!R:R,MATCH(A818,mapping!P:P,0),1)+INDEX(mapping!H:H,MATCH(E818,mapping!F:F,0))</f>
        <v>17216</v>
      </c>
      <c r="E818" s="146" t="s">
        <v>320</v>
      </c>
      <c r="F818" s="146">
        <v>113</v>
      </c>
      <c r="G818" s="146">
        <v>4</v>
      </c>
      <c r="H818" s="146">
        <v>21.9</v>
      </c>
    </row>
    <row r="819" spans="1:8" x14ac:dyDescent="0.3">
      <c r="A819" t="str">
        <f>IF(NOT(D819=""),INDEX(statsNames,MATCH(D819,mapping!Q:Q,0),1),A818)</f>
        <v>FTA</v>
      </c>
      <c r="B819">
        <f>INDEX(mapping!R:R,MATCH(A819,mapping!P:P,0),1)+INDEX(mapping!H:H,MATCH(E819,mapping!F:F,0))</f>
        <v>4716</v>
      </c>
      <c r="E819" s="146" t="s">
        <v>87</v>
      </c>
      <c r="F819" s="146">
        <v>116</v>
      </c>
      <c r="G819" s="146">
        <v>7</v>
      </c>
      <c r="H819" s="146">
        <v>21.8</v>
      </c>
    </row>
    <row r="820" spans="1:8" x14ac:dyDescent="0.3">
      <c r="A820" t="str">
        <f>IF(NOT(D820=""),INDEX(statsNames,MATCH(D820,mapping!Q:Q,0),1),A819)</f>
        <v>FTA</v>
      </c>
      <c r="B820">
        <f>INDEX(mapping!R:R,MATCH(A820,mapping!P:P,0),1)+INDEX(mapping!H:H,MATCH(E820,mapping!F:F,0))</f>
        <v>15716</v>
      </c>
      <c r="E820" s="146" t="s">
        <v>230</v>
      </c>
      <c r="F820" s="146">
        <v>116</v>
      </c>
      <c r="G820" s="146">
        <v>7</v>
      </c>
      <c r="H820" s="146">
        <v>21.8</v>
      </c>
    </row>
    <row r="821" spans="1:8" x14ac:dyDescent="0.3">
      <c r="A821" t="str">
        <f>IF(NOT(D821=""),INDEX(statsNames,MATCH(D821,mapping!Q:Q,0),1),A820)</f>
        <v>FTA</v>
      </c>
      <c r="B821">
        <f>INDEX(mapping!R:R,MATCH(A821,mapping!P:P,0),1)+INDEX(mapping!H:H,MATCH(E821,mapping!F:F,0))</f>
        <v>3816</v>
      </c>
      <c r="E821" s="146" t="s">
        <v>61</v>
      </c>
      <c r="F821" s="146">
        <v>122</v>
      </c>
      <c r="G821" s="146">
        <v>13</v>
      </c>
      <c r="H821" s="146">
        <v>21.7</v>
      </c>
    </row>
    <row r="822" spans="1:8" x14ac:dyDescent="0.3">
      <c r="A822" t="str">
        <f>IF(NOT(D822=""),INDEX(statsNames,MATCH(D822,mapping!Q:Q,0),1),A821)</f>
        <v>FTA</v>
      </c>
      <c r="B822">
        <f>INDEX(mapping!R:R,MATCH(A822,mapping!P:P,0),1)+INDEX(mapping!H:H,MATCH(E822,mapping!F:F,0))</f>
        <v>7016</v>
      </c>
      <c r="E822" s="146" t="s">
        <v>203</v>
      </c>
      <c r="F822" s="146">
        <v>133</v>
      </c>
      <c r="G822" s="146">
        <v>7</v>
      </c>
      <c r="H822" s="146">
        <v>21.5</v>
      </c>
    </row>
    <row r="823" spans="1:8" x14ac:dyDescent="0.3">
      <c r="A823" t="str">
        <f>IF(NOT(D823=""),INDEX(statsNames,MATCH(D823,mapping!Q:Q,0),1),A822)</f>
        <v>FTA</v>
      </c>
      <c r="B823">
        <f>INDEX(mapping!R:R,MATCH(A823,mapping!P:P,0),1)+INDEX(mapping!H:H,MATCH(E823,mapping!F:F,0))</f>
        <v>1916</v>
      </c>
      <c r="E823" s="146" t="s">
        <v>30</v>
      </c>
      <c r="F823" s="146">
        <v>138</v>
      </c>
      <c r="G823" s="146">
        <v>6</v>
      </c>
      <c r="H823" s="146">
        <v>21.4</v>
      </c>
    </row>
    <row r="824" spans="1:8" x14ac:dyDescent="0.3">
      <c r="A824" t="str">
        <f>IF(NOT(D824=""),INDEX(statsNames,MATCH(D824,mapping!Q:Q,0),1),A823)</f>
        <v>FTA</v>
      </c>
      <c r="B824">
        <f>INDEX(mapping!R:R,MATCH(A824,mapping!P:P,0),1)+INDEX(mapping!H:H,MATCH(E824,mapping!F:F,0))</f>
        <v>17916</v>
      </c>
      <c r="E824" s="146" t="s">
        <v>459</v>
      </c>
      <c r="F824" s="146">
        <v>145</v>
      </c>
      <c r="G824" s="146">
        <v>4</v>
      </c>
      <c r="H824" s="146">
        <v>21.3</v>
      </c>
    </row>
    <row r="825" spans="1:8" x14ac:dyDescent="0.3">
      <c r="A825" t="str">
        <f>IF(NOT(D825=""),INDEX(statsNames,MATCH(D825,mapping!Q:Q,0),1),A824)</f>
        <v>FTA</v>
      </c>
      <c r="B825">
        <f>INDEX(mapping!R:R,MATCH(A825,mapping!P:P,0),1)+INDEX(mapping!H:H,MATCH(E825,mapping!F:F,0))</f>
        <v>18816</v>
      </c>
      <c r="E825" s="146" t="s">
        <v>499</v>
      </c>
      <c r="F825" s="146">
        <v>146</v>
      </c>
      <c r="G825" s="146">
        <v>5</v>
      </c>
      <c r="H825" s="146">
        <v>21.3</v>
      </c>
    </row>
    <row r="826" spans="1:8" x14ac:dyDescent="0.3">
      <c r="A826" t="str">
        <f>IF(NOT(D826=""),INDEX(statsNames,MATCH(D826,mapping!Q:Q,0),1),A825)</f>
        <v>FTA</v>
      </c>
      <c r="B826">
        <f>INDEX(mapping!R:R,MATCH(A826,mapping!P:P,0),1)+INDEX(mapping!H:H,MATCH(E826,mapping!F:F,0))</f>
        <v>2716</v>
      </c>
      <c r="E826" s="146" t="s">
        <v>134</v>
      </c>
      <c r="F826" s="146">
        <v>148</v>
      </c>
      <c r="G826" s="146">
        <v>7</v>
      </c>
      <c r="H826" s="146">
        <v>21.3</v>
      </c>
    </row>
    <row r="827" spans="1:8" x14ac:dyDescent="0.3">
      <c r="A827" t="str">
        <f>IF(NOT(D827=""),INDEX(statsNames,MATCH(D827,mapping!Q:Q,0),1),A826)</f>
        <v>FTA</v>
      </c>
      <c r="B827">
        <f>INDEX(mapping!R:R,MATCH(A827,mapping!P:P,0),1)+INDEX(mapping!H:H,MATCH(E827,mapping!F:F,0))</f>
        <v>916</v>
      </c>
      <c r="E827" s="146" t="s">
        <v>460</v>
      </c>
      <c r="F827" s="146">
        <v>153</v>
      </c>
      <c r="G827" s="146">
        <v>3</v>
      </c>
      <c r="H827" s="146">
        <v>21.2</v>
      </c>
    </row>
    <row r="828" spans="1:8" x14ac:dyDescent="0.3">
      <c r="A828" t="str">
        <f>IF(NOT(D828=""),INDEX(statsNames,MATCH(D828,mapping!Q:Q,0),1),A827)</f>
        <v>FTA</v>
      </c>
      <c r="B828">
        <f>INDEX(mapping!R:R,MATCH(A828,mapping!P:P,0),1)+INDEX(mapping!H:H,MATCH(E828,mapping!F:F,0))</f>
        <v>1016</v>
      </c>
      <c r="E828" s="146" t="s">
        <v>448</v>
      </c>
      <c r="F828" s="146">
        <v>154</v>
      </c>
      <c r="G828" s="146">
        <v>4</v>
      </c>
      <c r="H828" s="146">
        <v>21.2</v>
      </c>
    </row>
    <row r="829" spans="1:8" x14ac:dyDescent="0.3">
      <c r="A829" t="str">
        <f>IF(NOT(D829=""),INDEX(statsNames,MATCH(D829,mapping!Q:Q,0),1),A828)</f>
        <v>FTA</v>
      </c>
      <c r="B829">
        <f>INDEX(mapping!R:R,MATCH(A829,mapping!P:P,0),1)+INDEX(mapping!H:H,MATCH(E829,mapping!F:F,0))</f>
        <v>17016</v>
      </c>
      <c r="E829" s="146" t="s">
        <v>161</v>
      </c>
      <c r="F829" s="146">
        <v>154</v>
      </c>
      <c r="G829" s="146">
        <v>5</v>
      </c>
      <c r="H829" s="146">
        <v>21.2</v>
      </c>
    </row>
    <row r="830" spans="1:8" x14ac:dyDescent="0.3">
      <c r="A830" t="str">
        <f>IF(NOT(D830=""),INDEX(statsNames,MATCH(D830,mapping!Q:Q,0),1),A829)</f>
        <v>FTA</v>
      </c>
      <c r="B830">
        <f>INDEX(mapping!R:R,MATCH(A830,mapping!P:P,0),1)+INDEX(mapping!H:H,MATCH(E830,mapping!F:F,0))</f>
        <v>8716</v>
      </c>
      <c r="E830" s="146" t="s">
        <v>205</v>
      </c>
      <c r="F830" s="146">
        <v>165</v>
      </c>
      <c r="G830" s="146">
        <v>7</v>
      </c>
      <c r="H830" s="146">
        <v>20.9</v>
      </c>
    </row>
    <row r="831" spans="1:8" x14ac:dyDescent="0.3">
      <c r="A831" t="str">
        <f>IF(NOT(D831=""),INDEX(statsNames,MATCH(D831,mapping!Q:Q,0),1),A830)</f>
        <v>FTA</v>
      </c>
      <c r="B831">
        <f>INDEX(mapping!R:R,MATCH(A831,mapping!P:P,0),1)+INDEX(mapping!H:H,MATCH(E831,mapping!F:F,0))</f>
        <v>2516</v>
      </c>
      <c r="E831" s="146" t="s">
        <v>475</v>
      </c>
      <c r="F831" s="146">
        <v>168</v>
      </c>
      <c r="G831" s="146">
        <v>3</v>
      </c>
      <c r="H831" s="146">
        <v>20.9</v>
      </c>
    </row>
    <row r="832" spans="1:8" x14ac:dyDescent="0.3">
      <c r="A832" t="str">
        <f>IF(NOT(D832=""),INDEX(statsNames,MATCH(D832,mapping!Q:Q,0),1),A831)</f>
        <v>FTA</v>
      </c>
      <c r="B832">
        <f>INDEX(mapping!R:R,MATCH(A832,mapping!P:P,0),1)+INDEX(mapping!H:H,MATCH(E832,mapping!F:F,0))</f>
        <v>4016</v>
      </c>
      <c r="E832" s="146" t="s">
        <v>105</v>
      </c>
      <c r="F832" s="146">
        <v>169</v>
      </c>
      <c r="G832" s="146">
        <v>9</v>
      </c>
      <c r="H832" s="146">
        <v>20.8</v>
      </c>
    </row>
    <row r="833" spans="1:8" x14ac:dyDescent="0.3">
      <c r="A833" t="str">
        <f>IF(NOT(D833=""),INDEX(statsNames,MATCH(D833,mapping!Q:Q,0),1),A832)</f>
        <v>FTA</v>
      </c>
      <c r="B833">
        <f>INDEX(mapping!R:R,MATCH(A833,mapping!P:P,0),1)+INDEX(mapping!H:H,MATCH(E833,mapping!F:F,0))</f>
        <v>7116</v>
      </c>
      <c r="E833" s="146" t="s">
        <v>75</v>
      </c>
      <c r="F833" s="146">
        <v>176</v>
      </c>
      <c r="G833" s="146">
        <v>10</v>
      </c>
      <c r="H833" s="146">
        <v>20.7</v>
      </c>
    </row>
    <row r="834" spans="1:8" x14ac:dyDescent="0.3">
      <c r="A834" t="str">
        <f>IF(NOT(D834=""),INDEX(statsNames,MATCH(D834,mapping!Q:Q,0),1),A833)</f>
        <v>FTA</v>
      </c>
      <c r="B834">
        <f>INDEX(mapping!R:R,MATCH(A834,mapping!P:P,0),1)+INDEX(mapping!H:H,MATCH(E834,mapping!F:F,0))</f>
        <v>10116</v>
      </c>
      <c r="E834" s="146" t="s">
        <v>124</v>
      </c>
      <c r="F834" s="146">
        <v>181</v>
      </c>
      <c r="G834" s="146">
        <v>5</v>
      </c>
      <c r="H834" s="146">
        <v>20.5</v>
      </c>
    </row>
    <row r="835" spans="1:8" x14ac:dyDescent="0.3">
      <c r="A835" t="str">
        <f>IF(NOT(D835=""),INDEX(statsNames,MATCH(D835,mapping!Q:Q,0),1),A834)</f>
        <v>FTA</v>
      </c>
      <c r="B835">
        <f>INDEX(mapping!R:R,MATCH(A835,mapping!P:P,0),1)+INDEX(mapping!H:H,MATCH(E835,mapping!F:F,0))</f>
        <v>16316</v>
      </c>
      <c r="E835" s="146" t="s">
        <v>209</v>
      </c>
      <c r="F835" s="146">
        <v>182</v>
      </c>
      <c r="G835" s="146">
        <v>9</v>
      </c>
      <c r="H835" s="146">
        <v>20.5</v>
      </c>
    </row>
    <row r="836" spans="1:8" x14ac:dyDescent="0.3">
      <c r="A836" t="str">
        <f>IF(NOT(D836=""),INDEX(statsNames,MATCH(D836,mapping!Q:Q,0),1),A835)</f>
        <v>FTA</v>
      </c>
      <c r="B836">
        <f>INDEX(mapping!R:R,MATCH(A836,mapping!P:P,0),1)+INDEX(mapping!H:H,MATCH(E836,mapping!F:F,0))</f>
        <v>616</v>
      </c>
      <c r="E836" s="146" t="s">
        <v>444</v>
      </c>
      <c r="F836" s="146">
        <v>184</v>
      </c>
      <c r="G836" s="146">
        <v>8</v>
      </c>
      <c r="H836" s="146">
        <v>20.5</v>
      </c>
    </row>
    <row r="837" spans="1:8" x14ac:dyDescent="0.3">
      <c r="A837" t="str">
        <f>IF(NOT(D837=""),INDEX(statsNames,MATCH(D837,mapping!Q:Q,0),1),A836)</f>
        <v>FTA</v>
      </c>
      <c r="B837">
        <f>INDEX(mapping!R:R,MATCH(A837,mapping!P:P,0),1)+INDEX(mapping!H:H,MATCH(E837,mapping!F:F,0))</f>
        <v>13116</v>
      </c>
      <c r="E837" s="146" t="s">
        <v>349</v>
      </c>
      <c r="F837" s="146">
        <v>185</v>
      </c>
      <c r="G837" s="146">
        <v>12</v>
      </c>
      <c r="H837" s="146">
        <v>20.5</v>
      </c>
    </row>
    <row r="838" spans="1:8" x14ac:dyDescent="0.3">
      <c r="A838" t="str">
        <f>IF(NOT(D838=""),INDEX(statsNames,MATCH(D838,mapping!Q:Q,0),1),A837)</f>
        <v>FTA</v>
      </c>
      <c r="B838">
        <f>INDEX(mapping!R:R,MATCH(A838,mapping!P:P,0),1)+INDEX(mapping!H:H,MATCH(E838,mapping!F:F,0))</f>
        <v>4316</v>
      </c>
      <c r="E838" s="146" t="s">
        <v>71</v>
      </c>
      <c r="F838" s="146">
        <v>186</v>
      </c>
      <c r="G838" s="146">
        <v>7</v>
      </c>
      <c r="H838" s="146">
        <v>20.399999999999999</v>
      </c>
    </row>
    <row r="839" spans="1:8" x14ac:dyDescent="0.3">
      <c r="A839" t="str">
        <f>IF(NOT(D839=""),INDEX(statsNames,MATCH(D839,mapping!Q:Q,0),1),A838)</f>
        <v>FTA</v>
      </c>
      <c r="B839">
        <f>INDEX(mapping!R:R,MATCH(A839,mapping!P:P,0),1)+INDEX(mapping!H:H,MATCH(E839,mapping!F:F,0))</f>
        <v>8516</v>
      </c>
      <c r="E839" s="146" t="s">
        <v>377</v>
      </c>
      <c r="F839" s="146">
        <v>189</v>
      </c>
      <c r="G839" s="146">
        <v>4</v>
      </c>
      <c r="H839" s="146">
        <v>20.399999999999999</v>
      </c>
    </row>
    <row r="840" spans="1:8" x14ac:dyDescent="0.3">
      <c r="A840" t="str">
        <f>IF(NOT(D840=""),INDEX(statsNames,MATCH(D840,mapping!Q:Q,0),1),A839)</f>
        <v>FTA</v>
      </c>
      <c r="B840">
        <f>INDEX(mapping!R:R,MATCH(A840,mapping!P:P,0),1)+INDEX(mapping!H:H,MATCH(E840,mapping!F:F,0))</f>
        <v>12516</v>
      </c>
      <c r="E840" s="146" t="s">
        <v>65</v>
      </c>
      <c r="F840" s="146">
        <v>196</v>
      </c>
      <c r="G840" s="146">
        <v>3</v>
      </c>
      <c r="H840" s="146">
        <v>20.2</v>
      </c>
    </row>
    <row r="841" spans="1:8" x14ac:dyDescent="0.3">
      <c r="A841" t="str">
        <f>IF(NOT(D841=""),INDEX(statsNames,MATCH(D841,mapping!Q:Q,0),1),A840)</f>
        <v>FTA</v>
      </c>
      <c r="B841">
        <f>INDEX(mapping!R:R,MATCH(A841,mapping!P:P,0),1)+INDEX(mapping!H:H,MATCH(E841,mapping!F:F,0))</f>
        <v>2616</v>
      </c>
      <c r="E841" s="146" t="s">
        <v>38</v>
      </c>
      <c r="F841" s="146">
        <v>201</v>
      </c>
      <c r="G841" s="146">
        <v>13</v>
      </c>
      <c r="H841" s="146">
        <v>20</v>
      </c>
    </row>
    <row r="842" spans="1:8" x14ac:dyDescent="0.3">
      <c r="A842" t="str">
        <f>IF(NOT(D842=""),INDEX(statsNames,MATCH(D842,mapping!Q:Q,0),1),A841)</f>
        <v>FTA</v>
      </c>
      <c r="B842">
        <f>INDEX(mapping!R:R,MATCH(A842,mapping!P:P,0),1)+INDEX(mapping!H:H,MATCH(E842,mapping!F:F,0))</f>
        <v>17516</v>
      </c>
      <c r="E842" s="146" t="s">
        <v>399</v>
      </c>
      <c r="F842" s="146">
        <v>212</v>
      </c>
      <c r="G842" s="146">
        <v>1</v>
      </c>
      <c r="H842" s="146">
        <v>19.8</v>
      </c>
    </row>
    <row r="843" spans="1:8" x14ac:dyDescent="0.3">
      <c r="A843" t="str">
        <f>IF(NOT(D843=""),INDEX(statsNames,MATCH(D843,mapping!Q:Q,0),1),A842)</f>
        <v>FTA</v>
      </c>
      <c r="B843">
        <f>INDEX(mapping!R:R,MATCH(A843,mapping!P:P,0),1)+INDEX(mapping!H:H,MATCH(E843,mapping!F:F,0))</f>
        <v>4216</v>
      </c>
      <c r="E843" s="146" t="s">
        <v>81</v>
      </c>
      <c r="F843" s="146">
        <v>216</v>
      </c>
      <c r="G843" s="146">
        <v>9</v>
      </c>
      <c r="H843" s="146">
        <v>19.8</v>
      </c>
    </row>
    <row r="844" spans="1:8" x14ac:dyDescent="0.3">
      <c r="A844" t="str">
        <f>IF(NOT(D844=""),INDEX(statsNames,MATCH(D844,mapping!Q:Q,0),1),A843)</f>
        <v>FTA</v>
      </c>
      <c r="B844">
        <f>INDEX(mapping!R:R,MATCH(A844,mapping!P:P,0),1)+INDEX(mapping!H:H,MATCH(E844,mapping!F:F,0))</f>
        <v>4416</v>
      </c>
      <c r="E844" s="146" t="s">
        <v>26</v>
      </c>
      <c r="F844" s="146">
        <v>217</v>
      </c>
      <c r="G844" s="146">
        <v>6</v>
      </c>
      <c r="H844" s="146">
        <v>19.7</v>
      </c>
    </row>
    <row r="845" spans="1:8" x14ac:dyDescent="0.3">
      <c r="A845" t="str">
        <f>IF(NOT(D845=""),INDEX(statsNames,MATCH(D845,mapping!Q:Q,0),1),A844)</f>
        <v>FTA</v>
      </c>
      <c r="B845">
        <f>INDEX(mapping!R:R,MATCH(A845,mapping!P:P,0),1)+INDEX(mapping!H:H,MATCH(E845,mapping!F:F,0))</f>
        <v>9416</v>
      </c>
      <c r="E845" s="146" t="s">
        <v>16</v>
      </c>
      <c r="F845" s="146">
        <v>218</v>
      </c>
      <c r="G845" s="146">
        <v>10</v>
      </c>
      <c r="H845" s="146">
        <v>19.600000000000001</v>
      </c>
    </row>
    <row r="846" spans="1:8" x14ac:dyDescent="0.3">
      <c r="A846" t="str">
        <f>IF(NOT(D846=""),INDEX(statsNames,MATCH(D846,mapping!Q:Q,0),1),A845)</f>
        <v>FTA</v>
      </c>
      <c r="B846">
        <f>INDEX(mapping!R:R,MATCH(A846,mapping!P:P,0),1)+INDEX(mapping!H:H,MATCH(E846,mapping!F:F,0))</f>
        <v>9216</v>
      </c>
      <c r="E846" s="146" t="s">
        <v>101</v>
      </c>
      <c r="F846" s="146">
        <v>225</v>
      </c>
      <c r="G846" s="146">
        <v>9</v>
      </c>
      <c r="H846" s="146">
        <v>19.399999999999999</v>
      </c>
    </row>
    <row r="847" spans="1:8" x14ac:dyDescent="0.3">
      <c r="A847" t="str">
        <f>IF(NOT(D847=""),INDEX(statsNames,MATCH(D847,mapping!Q:Q,0),1),A846)</f>
        <v>FTA</v>
      </c>
      <c r="B847">
        <f>INDEX(mapping!R:R,MATCH(A847,mapping!P:P,0),1)+INDEX(mapping!H:H,MATCH(E847,mapping!F:F,0))</f>
        <v>13316</v>
      </c>
      <c r="E847" s="146" t="s">
        <v>76</v>
      </c>
      <c r="F847" s="146">
        <v>225</v>
      </c>
      <c r="G847" s="146">
        <v>9</v>
      </c>
      <c r="H847" s="146">
        <v>19.399999999999999</v>
      </c>
    </row>
    <row r="848" spans="1:8" x14ac:dyDescent="0.3">
      <c r="A848" t="str">
        <f>IF(NOT(D848=""),INDEX(statsNames,MATCH(D848,mapping!Q:Q,0),1),A847)</f>
        <v>FTA</v>
      </c>
      <c r="B848">
        <f>INDEX(mapping!R:R,MATCH(A848,mapping!P:P,0),1)+INDEX(mapping!H:H,MATCH(E848,mapping!F:F,0))</f>
        <v>9016</v>
      </c>
      <c r="E848" s="146" t="s">
        <v>21</v>
      </c>
      <c r="F848" s="146">
        <v>230</v>
      </c>
      <c r="G848" s="146">
        <v>11</v>
      </c>
      <c r="H848" s="146">
        <v>19.3</v>
      </c>
    </row>
    <row r="849" spans="1:8" x14ac:dyDescent="0.3">
      <c r="A849" t="str">
        <f>IF(NOT(D849=""),INDEX(statsNames,MATCH(D849,mapping!Q:Q,0),1),A848)</f>
        <v>FTA</v>
      </c>
      <c r="B849">
        <f>INDEX(mapping!R:R,MATCH(A849,mapping!P:P,0),1)+INDEX(mapping!H:H,MATCH(E849,mapping!F:F,0))</f>
        <v>3916</v>
      </c>
      <c r="E849" s="146" t="s">
        <v>19</v>
      </c>
      <c r="F849" s="146">
        <v>232</v>
      </c>
      <c r="G849" s="146">
        <v>11</v>
      </c>
      <c r="H849" s="146">
        <v>19.2</v>
      </c>
    </row>
    <row r="850" spans="1:8" x14ac:dyDescent="0.3">
      <c r="A850" t="str">
        <f>IF(NOT(D850=""),INDEX(statsNames,MATCH(D850,mapping!Q:Q,0),1),A849)</f>
        <v>FTA</v>
      </c>
      <c r="B850">
        <f>INDEX(mapping!R:R,MATCH(A850,mapping!P:P,0),1)+INDEX(mapping!H:H,MATCH(E850,mapping!F:F,0))</f>
        <v>10016</v>
      </c>
      <c r="E850" s="146" t="s">
        <v>160</v>
      </c>
      <c r="F850" s="146">
        <v>234</v>
      </c>
      <c r="G850" s="146">
        <v>16</v>
      </c>
      <c r="H850" s="146">
        <v>19.2</v>
      </c>
    </row>
    <row r="851" spans="1:8" x14ac:dyDescent="0.3">
      <c r="A851" t="str">
        <f>IF(NOT(D851=""),INDEX(statsNames,MATCH(D851,mapping!Q:Q,0),1),A850)</f>
        <v>FTA</v>
      </c>
      <c r="B851" t="e">
        <f>INDEX(mapping!R:R,MATCH(A851,mapping!P:P,0),1)+INDEX(mapping!H:H,MATCH(E851,mapping!F:F,0))</f>
        <v>#N/A</v>
      </c>
      <c r="E851" s="146" t="s">
        <v>391</v>
      </c>
      <c r="F851" s="146">
        <v>238</v>
      </c>
      <c r="G851" s="146">
        <v>8</v>
      </c>
      <c r="H851" s="146">
        <v>19.100000000000001</v>
      </c>
    </row>
    <row r="852" spans="1:8" x14ac:dyDescent="0.3">
      <c r="A852" t="str">
        <f>IF(NOT(D852=""),INDEX(statsNames,MATCH(D852,mapping!Q:Q,0),1),A851)</f>
        <v>FTA</v>
      </c>
      <c r="B852">
        <f>INDEX(mapping!R:R,MATCH(A852,mapping!P:P,0),1)+INDEX(mapping!H:H,MATCH(E852,mapping!F:F,0))</f>
        <v>16916</v>
      </c>
      <c r="E852" s="146" t="s">
        <v>480</v>
      </c>
      <c r="F852" s="146">
        <v>246</v>
      </c>
      <c r="G852" s="146">
        <v>7</v>
      </c>
      <c r="H852" s="146">
        <v>18.899999999999999</v>
      </c>
    </row>
    <row r="853" spans="1:8" x14ac:dyDescent="0.3">
      <c r="A853" t="str">
        <f>IF(NOT(D853=""),INDEX(statsNames,MATCH(D853,mapping!Q:Q,0),1),A852)</f>
        <v>FTA</v>
      </c>
      <c r="B853">
        <f>INDEX(mapping!R:R,MATCH(A853,mapping!P:P,0),1)+INDEX(mapping!H:H,MATCH(E853,mapping!F:F,0))</f>
        <v>6016</v>
      </c>
      <c r="E853" s="146" t="s">
        <v>119</v>
      </c>
      <c r="F853" s="146">
        <v>253</v>
      </c>
      <c r="G853" s="146">
        <v>9</v>
      </c>
      <c r="H853" s="146">
        <v>18.8</v>
      </c>
    </row>
    <row r="854" spans="1:8" x14ac:dyDescent="0.3">
      <c r="A854" t="str">
        <f>IF(NOT(D854=""),INDEX(statsNames,MATCH(D854,mapping!Q:Q,0),1),A853)</f>
        <v>FTA</v>
      </c>
      <c r="B854">
        <f>INDEX(mapping!R:R,MATCH(A854,mapping!P:P,0),1)+INDEX(mapping!H:H,MATCH(E854,mapping!F:F,0))</f>
        <v>18716</v>
      </c>
      <c r="E854" s="146" t="s">
        <v>300</v>
      </c>
      <c r="F854" s="146">
        <v>254</v>
      </c>
      <c r="G854" s="146">
        <v>5</v>
      </c>
      <c r="H854" s="146">
        <v>18.8</v>
      </c>
    </row>
    <row r="855" spans="1:8" x14ac:dyDescent="0.3">
      <c r="A855" t="str">
        <f>IF(NOT(D855=""),INDEX(statsNames,MATCH(D855,mapping!Q:Q,0),1),A854)</f>
        <v>FTA</v>
      </c>
      <c r="B855">
        <f>INDEX(mapping!R:R,MATCH(A855,mapping!P:P,0),1)+INDEX(mapping!H:H,MATCH(E855,mapping!F:F,0))</f>
        <v>6116</v>
      </c>
      <c r="E855" s="146" t="s">
        <v>22</v>
      </c>
      <c r="F855" s="146">
        <v>259</v>
      </c>
      <c r="G855" s="146">
        <v>8</v>
      </c>
      <c r="H855" s="146">
        <v>18.7</v>
      </c>
    </row>
    <row r="856" spans="1:8" x14ac:dyDescent="0.3">
      <c r="A856" t="str">
        <f>IF(NOT(D856=""),INDEX(statsNames,MATCH(D856,mapping!Q:Q,0),1),A855)</f>
        <v>FTA</v>
      </c>
      <c r="B856">
        <f>INDEX(mapping!R:R,MATCH(A856,mapping!P:P,0),1)+INDEX(mapping!H:H,MATCH(E856,mapping!F:F,0))</f>
        <v>5216</v>
      </c>
      <c r="E856" s="146" t="s">
        <v>12</v>
      </c>
      <c r="F856" s="146">
        <v>264</v>
      </c>
      <c r="G856" s="146">
        <v>15</v>
      </c>
      <c r="H856" s="146">
        <v>18.600000000000001</v>
      </c>
    </row>
    <row r="857" spans="1:8" x14ac:dyDescent="0.3">
      <c r="A857" t="str">
        <f>IF(NOT(D857=""),INDEX(statsNames,MATCH(D857,mapping!Q:Q,0),1),A856)</f>
        <v>FTA</v>
      </c>
      <c r="B857">
        <f>INDEX(mapping!R:R,MATCH(A857,mapping!P:P,0),1)+INDEX(mapping!H:H,MATCH(E857,mapping!F:F,0))</f>
        <v>19516</v>
      </c>
      <c r="E857" s="146" t="s">
        <v>112</v>
      </c>
      <c r="F857" s="146">
        <v>272</v>
      </c>
      <c r="G857" s="146">
        <v>7</v>
      </c>
      <c r="H857" s="146">
        <v>18.3</v>
      </c>
    </row>
    <row r="858" spans="1:8" x14ac:dyDescent="0.3">
      <c r="A858" t="str">
        <f>IF(NOT(D858=""),INDEX(statsNames,MATCH(D858,mapping!Q:Q,0),1),A857)</f>
        <v>FTA</v>
      </c>
      <c r="B858">
        <f>INDEX(mapping!R:R,MATCH(A858,mapping!P:P,0),1)+INDEX(mapping!H:H,MATCH(E858,mapping!F:F,0))</f>
        <v>19916</v>
      </c>
      <c r="E858" s="146" t="s">
        <v>342</v>
      </c>
      <c r="F858" s="146">
        <v>280</v>
      </c>
      <c r="G858" s="146">
        <v>4</v>
      </c>
      <c r="H858" s="146">
        <v>18.100000000000001</v>
      </c>
    </row>
    <row r="859" spans="1:8" x14ac:dyDescent="0.3">
      <c r="A859" t="str">
        <f>IF(NOT(D859=""),INDEX(statsNames,MATCH(D859,mapping!Q:Q,0),1),A858)</f>
        <v>FTA</v>
      </c>
      <c r="B859">
        <f>INDEX(mapping!R:R,MATCH(A859,mapping!P:P,0),1)+INDEX(mapping!H:H,MATCH(E859,mapping!F:F,0))</f>
        <v>18616</v>
      </c>
      <c r="E859" s="146" t="s">
        <v>1085</v>
      </c>
      <c r="F859" s="146">
        <v>287</v>
      </c>
      <c r="G859" s="146">
        <v>9</v>
      </c>
      <c r="H859" s="146">
        <v>18.100000000000001</v>
      </c>
    </row>
    <row r="860" spans="1:8" x14ac:dyDescent="0.3">
      <c r="A860" t="str">
        <f>IF(NOT(D860=""),INDEX(statsNames,MATCH(D860,mapping!Q:Q,0),1),A859)</f>
        <v>FTA</v>
      </c>
      <c r="B860">
        <f>INDEX(mapping!R:R,MATCH(A860,mapping!P:P,0),1)+INDEX(mapping!H:H,MATCH(E860,mapping!F:F,0))</f>
        <v>7916</v>
      </c>
      <c r="E860" s="146" t="s">
        <v>118</v>
      </c>
      <c r="F860" s="146">
        <v>299</v>
      </c>
      <c r="G860" s="146">
        <v>6</v>
      </c>
      <c r="H860" s="146">
        <v>17.8</v>
      </c>
    </row>
    <row r="861" spans="1:8" x14ac:dyDescent="0.3">
      <c r="A861" t="str">
        <f>IF(NOT(D861=""),INDEX(statsNames,MATCH(D861,mapping!Q:Q,0),1),A860)</f>
        <v>FTA</v>
      </c>
      <c r="B861">
        <f>INDEX(mapping!R:R,MATCH(A861,mapping!P:P,0),1)+INDEX(mapping!H:H,MATCH(E861,mapping!F:F,0))</f>
        <v>4116</v>
      </c>
      <c r="E861" s="146" t="s">
        <v>125</v>
      </c>
      <c r="F861" s="146">
        <v>301</v>
      </c>
      <c r="G861" s="146">
        <v>13</v>
      </c>
      <c r="H861" s="146">
        <v>17.8</v>
      </c>
    </row>
    <row r="862" spans="1:8" x14ac:dyDescent="0.3">
      <c r="A862" t="str">
        <f>IF(NOT(D862=""),INDEX(statsNames,MATCH(D862,mapping!Q:Q,0),1),A861)</f>
        <v>FTA</v>
      </c>
      <c r="B862">
        <f>INDEX(mapping!R:R,MATCH(A862,mapping!P:P,0),1)+INDEX(mapping!H:H,MATCH(E862,mapping!F:F,0))</f>
        <v>8216</v>
      </c>
      <c r="E862" s="146" t="s">
        <v>123</v>
      </c>
      <c r="F862" s="146">
        <v>304</v>
      </c>
      <c r="G862" s="146">
        <v>12</v>
      </c>
      <c r="H862" s="146">
        <v>17.7</v>
      </c>
    </row>
    <row r="863" spans="1:8" x14ac:dyDescent="0.3">
      <c r="A863" t="str">
        <f>IF(NOT(D863=""),INDEX(statsNames,MATCH(D863,mapping!Q:Q,0),1),A862)</f>
        <v>FTA</v>
      </c>
      <c r="B863">
        <f>INDEX(mapping!R:R,MATCH(A863,mapping!P:P,0),1)+INDEX(mapping!H:H,MATCH(E863,mapping!F:F,0))</f>
        <v>2316</v>
      </c>
      <c r="E863" s="146" t="s">
        <v>443</v>
      </c>
      <c r="F863" s="146">
        <v>311</v>
      </c>
      <c r="G863" s="146">
        <v>10</v>
      </c>
      <c r="H863" s="146">
        <v>17.600000000000001</v>
      </c>
    </row>
    <row r="864" spans="1:8" x14ac:dyDescent="0.3">
      <c r="A864" t="str">
        <f>IF(NOT(D864=""),INDEX(statsNames,MATCH(D864,mapping!Q:Q,0),1),A863)</f>
        <v>FTA</v>
      </c>
      <c r="B864">
        <f>INDEX(mapping!R:R,MATCH(A864,mapping!P:P,0),1)+INDEX(mapping!H:H,MATCH(E864,mapping!F:F,0))</f>
        <v>19416</v>
      </c>
      <c r="E864" s="146" t="s">
        <v>1130</v>
      </c>
      <c r="F864" s="146">
        <v>322</v>
      </c>
      <c r="G864" s="146">
        <v>8</v>
      </c>
      <c r="H864" s="146">
        <v>17.100000000000001</v>
      </c>
    </row>
    <row r="865" spans="1:10" x14ac:dyDescent="0.3">
      <c r="A865" t="str">
        <f>IF(NOT(D865=""),INDEX(statsNames,MATCH(D865,mapping!Q:Q,0),1),A864)</f>
        <v>FTA</v>
      </c>
      <c r="B865">
        <f>INDEX(mapping!R:R,MATCH(A865,mapping!P:P,0),1)+INDEX(mapping!H:H,MATCH(E865,mapping!F:F,0))</f>
        <v>3016</v>
      </c>
      <c r="E865" s="146" t="s">
        <v>80</v>
      </c>
      <c r="F865" s="146">
        <v>324</v>
      </c>
      <c r="G865" s="146">
        <v>17</v>
      </c>
      <c r="H865" s="146">
        <v>17</v>
      </c>
    </row>
    <row r="866" spans="1:10" x14ac:dyDescent="0.3">
      <c r="A866" t="str">
        <f>IF(NOT(D866=""),INDEX(statsNames,MATCH(D866,mapping!Q:Q,0),1),A865)</f>
        <v>FTA</v>
      </c>
      <c r="B866">
        <f>INDEX(mapping!R:R,MATCH(A866,mapping!P:P,0),1)+INDEX(mapping!H:H,MATCH(E866,mapping!F:F,0))</f>
        <v>5116</v>
      </c>
      <c r="E866" s="146" t="s">
        <v>104</v>
      </c>
      <c r="F866" s="146">
        <v>331</v>
      </c>
      <c r="G866" s="146">
        <v>11</v>
      </c>
      <c r="H866" s="146">
        <v>16.7</v>
      </c>
    </row>
    <row r="867" spans="1:10" x14ac:dyDescent="0.3">
      <c r="A867" t="str">
        <f>IF(NOT(D867=""),INDEX(statsNames,MATCH(D867,mapping!Q:Q,0),1),A866)</f>
        <v>FTA</v>
      </c>
      <c r="B867">
        <f>INDEX(mapping!R:R,MATCH(A867,mapping!P:P,0),1)+INDEX(mapping!H:H,MATCH(E867,mapping!F:F,0))</f>
        <v>2816</v>
      </c>
      <c r="E867" s="146" t="s">
        <v>37</v>
      </c>
      <c r="F867" s="146">
        <v>335</v>
      </c>
      <c r="G867" s="146">
        <v>15</v>
      </c>
      <c r="H867" s="146">
        <v>16.600000000000001</v>
      </c>
    </row>
    <row r="868" spans="1:10" x14ac:dyDescent="0.3">
      <c r="A868" t="str">
        <f>IF(NOT(D868=""),INDEX(statsNames,MATCH(D868,mapping!Q:Q,0),1),A867)</f>
        <v>FTA</v>
      </c>
      <c r="B868">
        <f>INDEX(mapping!R:R,MATCH(A868,mapping!P:P,0),1)+INDEX(mapping!H:H,MATCH(E868,mapping!F:F,0))</f>
        <v>7216</v>
      </c>
      <c r="E868" s="146" t="s">
        <v>24</v>
      </c>
      <c r="F868" s="146">
        <v>338</v>
      </c>
      <c r="G868" s="146">
        <v>16</v>
      </c>
      <c r="H868" s="146">
        <v>16.5</v>
      </c>
    </row>
    <row r="869" spans="1:10" x14ac:dyDescent="0.3">
      <c r="A869" t="str">
        <f>IF(NOT(D869=""),INDEX(statsNames,MATCH(D869,mapping!Q:Q,0),1),A868)</f>
        <v>FTA</v>
      </c>
      <c r="B869">
        <f>INDEX(mapping!R:R,MATCH(A869,mapping!P:P,0),1)+INDEX(mapping!H:H,MATCH(E869,mapping!F:F,0))</f>
        <v>15116</v>
      </c>
      <c r="E869" s="146" t="s">
        <v>314</v>
      </c>
      <c r="F869" s="146">
        <v>340</v>
      </c>
      <c r="G869" s="146">
        <v>10</v>
      </c>
      <c r="H869" s="146">
        <v>16.5</v>
      </c>
    </row>
    <row r="870" spans="1:10" x14ac:dyDescent="0.3">
      <c r="A870" t="str">
        <f>IF(NOT(D870=""),INDEX(statsNames,MATCH(D870,mapping!Q:Q,0),1),A869)</f>
        <v>FTA</v>
      </c>
      <c r="B870">
        <f>INDEX(mapping!R:R,MATCH(A870,mapping!P:P,0),1)+INDEX(mapping!H:H,MATCH(E870,mapping!F:F,0))</f>
        <v>17816</v>
      </c>
      <c r="E870" s="146" t="s">
        <v>200</v>
      </c>
      <c r="F870" s="146">
        <v>344</v>
      </c>
      <c r="G870" s="146">
        <v>11</v>
      </c>
      <c r="H870" s="146">
        <v>16.399999999999999</v>
      </c>
    </row>
    <row r="871" spans="1:10" x14ac:dyDescent="0.3">
      <c r="A871" t="str">
        <f>IF(NOT(D871=""),INDEX(statsNames,MATCH(D871,mapping!Q:Q,0),1),A870)</f>
        <v>FTA</v>
      </c>
      <c r="B871">
        <f>INDEX(mapping!R:R,MATCH(A871,mapping!P:P,0),1)+INDEX(mapping!H:H,MATCH(E871,mapping!F:F,0))</f>
        <v>7316</v>
      </c>
      <c r="E871" s="146" t="s">
        <v>202</v>
      </c>
      <c r="F871" s="146">
        <v>348</v>
      </c>
      <c r="G871" s="146">
        <v>18</v>
      </c>
      <c r="H871" s="146">
        <v>16</v>
      </c>
    </row>
    <row r="872" spans="1:10" x14ac:dyDescent="0.3">
      <c r="A872" t="str">
        <f>IF(NOT(D872=""),INDEX(statsNames,MATCH(D872,mapping!Q:Q,0),1),A871)</f>
        <v>FTA</v>
      </c>
      <c r="B872">
        <f>INDEX(mapping!R:R,MATCH(A872,mapping!P:P,0),1)+INDEX(mapping!H:H,MATCH(E872,mapping!F:F,0))</f>
        <v>16616</v>
      </c>
      <c r="E872" s="146" t="s">
        <v>884</v>
      </c>
      <c r="F872" s="146">
        <v>360</v>
      </c>
      <c r="G872" s="146">
        <v>11</v>
      </c>
      <c r="H872" s="146">
        <v>14</v>
      </c>
    </row>
    <row r="873" spans="1:10" x14ac:dyDescent="0.3">
      <c r="A873" t="str">
        <f>IF(NOT(D873=""),INDEX(statsNames,MATCH(D873,mapping!Q:Q,0),1),A872)</f>
        <v>FT%</v>
      </c>
      <c r="B873">
        <f>INDEX(mapping!R:R,MATCH(A873,mapping!P:P,0),1)+INDEX(mapping!H:H,MATCH(E873,mapping!F:F,0))</f>
        <v>2515</v>
      </c>
      <c r="D873" s="146" t="s">
        <v>1498</v>
      </c>
      <c r="E873" s="146" t="s">
        <v>475</v>
      </c>
      <c r="F873" s="146">
        <v>1</v>
      </c>
      <c r="G873" s="146">
        <v>1</v>
      </c>
      <c r="H873" s="146">
        <v>80.5</v>
      </c>
      <c r="I873" s="146" t="s">
        <v>475</v>
      </c>
      <c r="J873" s="146">
        <v>80.5</v>
      </c>
    </row>
    <row r="874" spans="1:10" x14ac:dyDescent="0.3">
      <c r="A874" t="str">
        <f>IF(NOT(D874=""),INDEX(statsNames,MATCH(D874,mapping!Q:Q,0),1),A873)</f>
        <v>FT%</v>
      </c>
      <c r="B874">
        <f>INDEX(mapping!R:R,MATCH(A874,mapping!P:P,0),1)+INDEX(mapping!H:H,MATCH(E874,mapping!F:F,0))</f>
        <v>14415</v>
      </c>
      <c r="E874" s="146" t="s">
        <v>199</v>
      </c>
      <c r="F874" s="146">
        <v>5</v>
      </c>
      <c r="G874" s="146">
        <v>1</v>
      </c>
      <c r="H874" s="146">
        <v>78.900000000000006</v>
      </c>
    </row>
    <row r="875" spans="1:10" x14ac:dyDescent="0.3">
      <c r="A875" t="str">
        <f>IF(NOT(D875=""),INDEX(statsNames,MATCH(D875,mapping!Q:Q,0),1),A874)</f>
        <v>FT%</v>
      </c>
      <c r="B875">
        <f>INDEX(mapping!R:R,MATCH(A875,mapping!P:P,0),1)+INDEX(mapping!H:H,MATCH(E875,mapping!F:F,0))</f>
        <v>4315</v>
      </c>
      <c r="E875" s="146" t="s">
        <v>71</v>
      </c>
      <c r="F875" s="146">
        <v>6</v>
      </c>
      <c r="G875" s="146">
        <v>1</v>
      </c>
      <c r="H875" s="146">
        <v>78.900000000000006</v>
      </c>
    </row>
    <row r="876" spans="1:10" x14ac:dyDescent="0.3">
      <c r="A876" t="str">
        <f>IF(NOT(D876=""),INDEX(statsNames,MATCH(D876,mapping!Q:Q,0),1),A875)</f>
        <v>FT%</v>
      </c>
      <c r="B876">
        <f>INDEX(mapping!R:R,MATCH(A876,mapping!P:P,0),1)+INDEX(mapping!H:H,MATCH(E876,mapping!F:F,0))</f>
        <v>8515</v>
      </c>
      <c r="E876" s="146" t="s">
        <v>377</v>
      </c>
      <c r="F876" s="146">
        <v>7</v>
      </c>
      <c r="G876" s="146">
        <v>2</v>
      </c>
      <c r="H876" s="146">
        <v>78.8</v>
      </c>
    </row>
    <row r="877" spans="1:10" x14ac:dyDescent="0.3">
      <c r="A877" t="str">
        <f>IF(NOT(D877=""),INDEX(statsNames,MATCH(D877,mapping!Q:Q,0),1),A876)</f>
        <v>FT%</v>
      </c>
      <c r="B877">
        <f>INDEX(mapping!R:R,MATCH(A877,mapping!P:P,0),1)+INDEX(mapping!H:H,MATCH(E877,mapping!F:F,0))</f>
        <v>4215</v>
      </c>
      <c r="E877" s="146" t="s">
        <v>81</v>
      </c>
      <c r="F877" s="146">
        <v>10</v>
      </c>
      <c r="G877" s="146">
        <v>2</v>
      </c>
      <c r="H877" s="146">
        <v>78.599999999999994</v>
      </c>
    </row>
    <row r="878" spans="1:10" x14ac:dyDescent="0.3">
      <c r="A878" t="str">
        <f>IF(NOT(D878=""),INDEX(statsNames,MATCH(D878,mapping!Q:Q,0),1),A877)</f>
        <v>FT%</v>
      </c>
      <c r="B878">
        <f>INDEX(mapping!R:R,MATCH(A878,mapping!P:P,0),1)+INDEX(mapping!H:H,MATCH(E878,mapping!F:F,0))</f>
        <v>18015</v>
      </c>
      <c r="E878" s="146" t="s">
        <v>339</v>
      </c>
      <c r="F878" s="146">
        <v>15</v>
      </c>
      <c r="G878" s="146">
        <v>1</v>
      </c>
      <c r="H878" s="146">
        <v>78.099999999999994</v>
      </c>
    </row>
    <row r="879" spans="1:10" x14ac:dyDescent="0.3">
      <c r="A879" t="str">
        <f>IF(NOT(D879=""),INDEX(statsNames,MATCH(D879,mapping!Q:Q,0),1),A878)</f>
        <v>FT%</v>
      </c>
      <c r="B879">
        <f>INDEX(mapping!R:R,MATCH(A879,mapping!P:P,0),1)+INDEX(mapping!H:H,MATCH(E879,mapping!F:F,0))</f>
        <v>9415</v>
      </c>
      <c r="E879" s="146" t="s">
        <v>16</v>
      </c>
      <c r="F879" s="146">
        <v>16</v>
      </c>
      <c r="G879" s="146">
        <v>3</v>
      </c>
      <c r="H879" s="146">
        <v>78</v>
      </c>
    </row>
    <row r="880" spans="1:10" x14ac:dyDescent="0.3">
      <c r="A880" t="str">
        <f>IF(NOT(D880=""),INDEX(statsNames,MATCH(D880,mapping!Q:Q,0),1),A879)</f>
        <v>FT%</v>
      </c>
      <c r="B880">
        <f>INDEX(mapping!R:R,MATCH(A880,mapping!P:P,0),1)+INDEX(mapping!H:H,MATCH(E880,mapping!F:F,0))</f>
        <v>17215</v>
      </c>
      <c r="E880" s="146" t="s">
        <v>320</v>
      </c>
      <c r="F880" s="146">
        <v>17</v>
      </c>
      <c r="G880" s="146">
        <v>1</v>
      </c>
      <c r="H880" s="146">
        <v>77.900000000000006</v>
      </c>
    </row>
    <row r="881" spans="1:8" x14ac:dyDescent="0.3">
      <c r="A881" t="str">
        <f>IF(NOT(D881=""),INDEX(statsNames,MATCH(D881,mapping!Q:Q,0),1),A880)</f>
        <v>FT%</v>
      </c>
      <c r="B881">
        <f>INDEX(mapping!R:R,MATCH(A881,mapping!P:P,0),1)+INDEX(mapping!H:H,MATCH(E881,mapping!F:F,0))</f>
        <v>1015</v>
      </c>
      <c r="E881" s="146" t="s">
        <v>448</v>
      </c>
      <c r="F881" s="146">
        <v>20</v>
      </c>
      <c r="G881" s="146">
        <v>4</v>
      </c>
      <c r="H881" s="146">
        <v>77.5</v>
      </c>
    </row>
    <row r="882" spans="1:8" x14ac:dyDescent="0.3">
      <c r="A882" t="str">
        <f>IF(NOT(D882=""),INDEX(statsNames,MATCH(D882,mapping!Q:Q,0),1),A881)</f>
        <v>FT%</v>
      </c>
      <c r="B882">
        <f>INDEX(mapping!R:R,MATCH(A882,mapping!P:P,0),1)+INDEX(mapping!H:H,MATCH(E882,mapping!F:F,0))</f>
        <v>2815</v>
      </c>
      <c r="E882" s="146" t="s">
        <v>37</v>
      </c>
      <c r="F882" s="146">
        <v>26</v>
      </c>
      <c r="G882" s="146">
        <v>1</v>
      </c>
      <c r="H882" s="146">
        <v>77.2</v>
      </c>
    </row>
    <row r="883" spans="1:8" x14ac:dyDescent="0.3">
      <c r="A883" t="str">
        <f>IF(NOT(D883=""),INDEX(statsNames,MATCH(D883,mapping!Q:Q,0),1),A882)</f>
        <v>FT%</v>
      </c>
      <c r="B883">
        <f>INDEX(mapping!R:R,MATCH(A883,mapping!P:P,0),1)+INDEX(mapping!H:H,MATCH(E883,mapping!F:F,0))</f>
        <v>5215</v>
      </c>
      <c r="E883" s="146" t="s">
        <v>12</v>
      </c>
      <c r="F883" s="146">
        <v>28</v>
      </c>
      <c r="G883" s="146">
        <v>5</v>
      </c>
      <c r="H883" s="146">
        <v>77</v>
      </c>
    </row>
    <row r="884" spans="1:8" x14ac:dyDescent="0.3">
      <c r="A884" t="str">
        <f>IF(NOT(D884=""),INDEX(statsNames,MATCH(D884,mapping!Q:Q,0),1),A883)</f>
        <v>FT%</v>
      </c>
      <c r="B884">
        <f>INDEX(mapping!R:R,MATCH(A884,mapping!P:P,0),1)+INDEX(mapping!H:H,MATCH(E884,mapping!F:F,0))</f>
        <v>13115</v>
      </c>
      <c r="E884" s="146" t="s">
        <v>349</v>
      </c>
      <c r="F884" s="146">
        <v>31</v>
      </c>
      <c r="G884" s="146">
        <v>3</v>
      </c>
      <c r="H884" s="146">
        <v>76.900000000000006</v>
      </c>
    </row>
    <row r="885" spans="1:8" x14ac:dyDescent="0.3">
      <c r="A885" t="str">
        <f>IF(NOT(D885=""),INDEX(statsNames,MATCH(D885,mapping!Q:Q,0),1),A884)</f>
        <v>FT%</v>
      </c>
      <c r="B885">
        <f>INDEX(mapping!R:R,MATCH(A885,mapping!P:P,0),1)+INDEX(mapping!H:H,MATCH(E885,mapping!F:F,0))</f>
        <v>1915</v>
      </c>
      <c r="E885" s="146" t="s">
        <v>30</v>
      </c>
      <c r="F885" s="146">
        <v>34</v>
      </c>
      <c r="G885" s="146">
        <v>4</v>
      </c>
      <c r="H885" s="146">
        <v>76.8</v>
      </c>
    </row>
    <row r="886" spans="1:8" x14ac:dyDescent="0.3">
      <c r="A886" t="str">
        <f>IF(NOT(D886=""),INDEX(statsNames,MATCH(D886,mapping!Q:Q,0),1),A885)</f>
        <v>FT%</v>
      </c>
      <c r="B886">
        <f>INDEX(mapping!R:R,MATCH(A886,mapping!P:P,0),1)+INDEX(mapping!H:H,MATCH(E886,mapping!F:F,0))</f>
        <v>3915</v>
      </c>
      <c r="E886" s="146" t="s">
        <v>19</v>
      </c>
      <c r="F886" s="146">
        <v>35</v>
      </c>
      <c r="G886" s="146">
        <v>2</v>
      </c>
      <c r="H886" s="146">
        <v>76.7</v>
      </c>
    </row>
    <row r="887" spans="1:8" x14ac:dyDescent="0.3">
      <c r="A887" t="str">
        <f>IF(NOT(D887=""),INDEX(statsNames,MATCH(D887,mapping!Q:Q,0),1),A886)</f>
        <v>FT%</v>
      </c>
      <c r="B887">
        <f>INDEX(mapping!R:R,MATCH(A887,mapping!P:P,0),1)+INDEX(mapping!H:H,MATCH(E887,mapping!F:F,0))</f>
        <v>9015</v>
      </c>
      <c r="E887" s="146" t="s">
        <v>21</v>
      </c>
      <c r="F887" s="146">
        <v>37</v>
      </c>
      <c r="G887" s="146">
        <v>6</v>
      </c>
      <c r="H887" s="146">
        <v>76.7</v>
      </c>
    </row>
    <row r="888" spans="1:8" x14ac:dyDescent="0.3">
      <c r="A888" t="str">
        <f>IF(NOT(D888=""),INDEX(statsNames,MATCH(D888,mapping!Q:Q,0),1),A887)</f>
        <v>FT%</v>
      </c>
      <c r="B888">
        <f>INDEX(mapping!R:R,MATCH(A888,mapping!P:P,0),1)+INDEX(mapping!H:H,MATCH(E888,mapping!F:F,0))</f>
        <v>3715</v>
      </c>
      <c r="E888" s="146" t="s">
        <v>13</v>
      </c>
      <c r="F888" s="146">
        <v>40</v>
      </c>
      <c r="G888" s="146">
        <v>3</v>
      </c>
      <c r="H888" s="146">
        <v>76.5</v>
      </c>
    </row>
    <row r="889" spans="1:8" x14ac:dyDescent="0.3">
      <c r="A889" t="str">
        <f>IF(NOT(D889=""),INDEX(statsNames,MATCH(D889,mapping!Q:Q,0),1),A888)</f>
        <v>FT%</v>
      </c>
      <c r="B889">
        <f>INDEX(mapping!R:R,MATCH(A889,mapping!P:P,0),1)+INDEX(mapping!H:H,MATCH(E889,mapping!F:F,0))</f>
        <v>18815</v>
      </c>
      <c r="E889" s="146" t="s">
        <v>499</v>
      </c>
      <c r="F889" s="146">
        <v>41</v>
      </c>
      <c r="G889" s="146">
        <v>1</v>
      </c>
      <c r="H889" s="146">
        <v>76.5</v>
      </c>
    </row>
    <row r="890" spans="1:8" x14ac:dyDescent="0.3">
      <c r="A890" t="str">
        <f>IF(NOT(D890=""),INDEX(statsNames,MATCH(D890,mapping!Q:Q,0),1),A889)</f>
        <v>FT%</v>
      </c>
      <c r="B890">
        <f>INDEX(mapping!R:R,MATCH(A890,mapping!P:P,0),1)+INDEX(mapping!H:H,MATCH(E890,mapping!F:F,0))</f>
        <v>915</v>
      </c>
      <c r="E890" s="146" t="s">
        <v>460</v>
      </c>
      <c r="F890" s="146">
        <v>45</v>
      </c>
      <c r="G890" s="146">
        <v>8</v>
      </c>
      <c r="H890" s="146">
        <v>76.3</v>
      </c>
    </row>
    <row r="891" spans="1:8" x14ac:dyDescent="0.3">
      <c r="A891" t="str">
        <f>IF(NOT(D891=""),INDEX(statsNames,MATCH(D891,mapping!Q:Q,0),1),A890)</f>
        <v>FT%</v>
      </c>
      <c r="B891">
        <f>INDEX(mapping!R:R,MATCH(A891,mapping!P:P,0),1)+INDEX(mapping!H:H,MATCH(E891,mapping!F:F,0))</f>
        <v>18715</v>
      </c>
      <c r="E891" s="146" t="s">
        <v>300</v>
      </c>
      <c r="F891" s="146">
        <v>47</v>
      </c>
      <c r="G891" s="146">
        <v>1</v>
      </c>
      <c r="H891" s="146">
        <v>76.2</v>
      </c>
    </row>
    <row r="892" spans="1:8" x14ac:dyDescent="0.3">
      <c r="A892" t="str">
        <f>IF(NOT(D892=""),INDEX(statsNames,MATCH(D892,mapping!Q:Q,0),1),A891)</f>
        <v>FT%</v>
      </c>
      <c r="B892">
        <f>INDEX(mapping!R:R,MATCH(A892,mapping!P:P,0),1)+INDEX(mapping!H:H,MATCH(E892,mapping!F:F,0))</f>
        <v>12515</v>
      </c>
      <c r="E892" s="146" t="s">
        <v>65</v>
      </c>
      <c r="F892" s="146">
        <v>59</v>
      </c>
      <c r="G892" s="146">
        <v>2</v>
      </c>
      <c r="H892" s="146">
        <v>75.599999999999994</v>
      </c>
    </row>
    <row r="893" spans="1:8" x14ac:dyDescent="0.3">
      <c r="A893" t="str">
        <f>IF(NOT(D893=""),INDEX(statsNames,MATCH(D893,mapping!Q:Q,0),1),A892)</f>
        <v>FT%</v>
      </c>
      <c r="B893">
        <f>INDEX(mapping!R:R,MATCH(A893,mapping!P:P,0),1)+INDEX(mapping!H:H,MATCH(E893,mapping!F:F,0))</f>
        <v>8215</v>
      </c>
      <c r="E893" s="146" t="s">
        <v>123</v>
      </c>
      <c r="F893" s="146">
        <v>65</v>
      </c>
      <c r="G893" s="146">
        <v>2</v>
      </c>
      <c r="H893" s="146">
        <v>75.400000000000006</v>
      </c>
    </row>
    <row r="894" spans="1:8" x14ac:dyDescent="0.3">
      <c r="A894" t="str">
        <f>IF(NOT(D894=""),INDEX(statsNames,MATCH(D894,mapping!Q:Q,0),1),A893)</f>
        <v>FT%</v>
      </c>
      <c r="B894">
        <f>INDEX(mapping!R:R,MATCH(A894,mapping!P:P,0),1)+INDEX(mapping!H:H,MATCH(E894,mapping!F:F,0))</f>
        <v>13915</v>
      </c>
      <c r="E894" s="146" t="s">
        <v>219</v>
      </c>
      <c r="F894" s="146">
        <v>66</v>
      </c>
      <c r="G894" s="146">
        <v>5</v>
      </c>
      <c r="H894" s="146">
        <v>75.400000000000006</v>
      </c>
    </row>
    <row r="895" spans="1:8" x14ac:dyDescent="0.3">
      <c r="A895" t="str">
        <f>IF(NOT(D895=""),INDEX(statsNames,MATCH(D895,mapping!Q:Q,0),1),A894)</f>
        <v>FT%</v>
      </c>
      <c r="B895">
        <f>INDEX(mapping!R:R,MATCH(A895,mapping!P:P,0),1)+INDEX(mapping!H:H,MATCH(E895,mapping!F:F,0))</f>
        <v>6715</v>
      </c>
      <c r="E895" s="146" t="s">
        <v>25</v>
      </c>
      <c r="F895" s="146">
        <v>72</v>
      </c>
      <c r="G895" s="146">
        <v>6</v>
      </c>
      <c r="H895" s="146">
        <v>75.2</v>
      </c>
    </row>
    <row r="896" spans="1:8" x14ac:dyDescent="0.3">
      <c r="A896" t="str">
        <f>IF(NOT(D896=""),INDEX(statsNames,MATCH(D896,mapping!Q:Q,0),1),A895)</f>
        <v>FT%</v>
      </c>
      <c r="B896">
        <f>INDEX(mapping!R:R,MATCH(A896,mapping!P:P,0),1)+INDEX(mapping!H:H,MATCH(E896,mapping!F:F,0))</f>
        <v>7315</v>
      </c>
      <c r="E896" s="146" t="s">
        <v>202</v>
      </c>
      <c r="F896" s="146">
        <v>79</v>
      </c>
      <c r="G896" s="146">
        <v>10</v>
      </c>
      <c r="H896" s="146">
        <v>75</v>
      </c>
    </row>
    <row r="897" spans="1:8" x14ac:dyDescent="0.3">
      <c r="A897" t="str">
        <f>IF(NOT(D897=""),INDEX(statsNames,MATCH(D897,mapping!Q:Q,0),1),A896)</f>
        <v>FT%</v>
      </c>
      <c r="B897">
        <f>INDEX(mapping!R:R,MATCH(A897,mapping!P:P,0),1)+INDEX(mapping!H:H,MATCH(E897,mapping!F:F,0))</f>
        <v>17415</v>
      </c>
      <c r="E897" s="146" t="s">
        <v>953</v>
      </c>
      <c r="F897" s="146">
        <v>84</v>
      </c>
      <c r="G897" s="146">
        <v>3</v>
      </c>
      <c r="H897" s="146">
        <v>74.900000000000006</v>
      </c>
    </row>
    <row r="898" spans="1:8" x14ac:dyDescent="0.3">
      <c r="A898" t="str">
        <f>IF(NOT(D898=""),INDEX(statsNames,MATCH(D898,mapping!Q:Q,0),1),A897)</f>
        <v>FT%</v>
      </c>
      <c r="B898">
        <f>INDEX(mapping!R:R,MATCH(A898,mapping!P:P,0),1)+INDEX(mapping!H:H,MATCH(E898,mapping!F:F,0))</f>
        <v>215</v>
      </c>
      <c r="E898" s="146" t="s">
        <v>440</v>
      </c>
      <c r="F898" s="146">
        <v>86</v>
      </c>
      <c r="G898" s="146">
        <v>2</v>
      </c>
      <c r="H898" s="146">
        <v>74.7</v>
      </c>
    </row>
    <row r="899" spans="1:8" x14ac:dyDescent="0.3">
      <c r="A899" t="str">
        <f>IF(NOT(D899=""),INDEX(statsNames,MATCH(D899,mapping!Q:Q,0),1),A898)</f>
        <v>FT%</v>
      </c>
      <c r="B899">
        <f>INDEX(mapping!R:R,MATCH(A899,mapping!P:P,0),1)+INDEX(mapping!H:H,MATCH(E899,mapping!F:F,0))</f>
        <v>8115</v>
      </c>
      <c r="E899" s="146" t="s">
        <v>69</v>
      </c>
      <c r="F899" s="146">
        <v>87</v>
      </c>
      <c r="G899" s="146">
        <v>8</v>
      </c>
      <c r="H899" s="146">
        <v>74.7</v>
      </c>
    </row>
    <row r="900" spans="1:8" x14ac:dyDescent="0.3">
      <c r="A900" t="str">
        <f>IF(NOT(D900=""),INDEX(statsNames,MATCH(D900,mapping!Q:Q,0),1),A899)</f>
        <v>FT%</v>
      </c>
      <c r="B900" t="e">
        <f>INDEX(mapping!R:R,MATCH(A900,mapping!P:P,0),1)+INDEX(mapping!H:H,MATCH(E900,mapping!F:F,0))</f>
        <v>#N/A</v>
      </c>
      <c r="E900" s="146" t="s">
        <v>391</v>
      </c>
      <c r="F900" s="146">
        <v>90</v>
      </c>
      <c r="G900" s="146">
        <v>1</v>
      </c>
      <c r="H900" s="146">
        <v>74.7</v>
      </c>
    </row>
    <row r="901" spans="1:8" x14ac:dyDescent="0.3">
      <c r="A901" t="str">
        <f>IF(NOT(D901=""),INDEX(statsNames,MATCH(D901,mapping!Q:Q,0),1),A900)</f>
        <v>FT%</v>
      </c>
      <c r="B901">
        <f>INDEX(mapping!R:R,MATCH(A901,mapping!P:P,0),1)+INDEX(mapping!H:H,MATCH(E901,mapping!F:F,0))</f>
        <v>6015</v>
      </c>
      <c r="E901" s="146" t="s">
        <v>119</v>
      </c>
      <c r="F901" s="146">
        <v>91</v>
      </c>
      <c r="G901" s="146">
        <v>2</v>
      </c>
      <c r="H901" s="146">
        <v>74.599999999999994</v>
      </c>
    </row>
    <row r="902" spans="1:8" x14ac:dyDescent="0.3">
      <c r="A902" t="str">
        <f>IF(NOT(D902=""),INDEX(statsNames,MATCH(D902,mapping!Q:Q,0),1),A901)</f>
        <v>FT%</v>
      </c>
      <c r="B902">
        <f>INDEX(mapping!R:R,MATCH(A902,mapping!P:P,0),1)+INDEX(mapping!H:H,MATCH(E902,mapping!F:F,0))</f>
        <v>7615</v>
      </c>
      <c r="E902" s="146" t="s">
        <v>27</v>
      </c>
      <c r="F902" s="146">
        <v>92</v>
      </c>
      <c r="G902" s="146">
        <v>12</v>
      </c>
      <c r="H902" s="146">
        <v>74.599999999999994</v>
      </c>
    </row>
    <row r="903" spans="1:8" x14ac:dyDescent="0.3">
      <c r="A903" t="str">
        <f>IF(NOT(D903=""),INDEX(statsNames,MATCH(D903,mapping!Q:Q,0),1),A902)</f>
        <v>FT%</v>
      </c>
      <c r="B903">
        <f>INDEX(mapping!R:R,MATCH(A903,mapping!P:P,0),1)+INDEX(mapping!H:H,MATCH(E903,mapping!F:F,0))</f>
        <v>2715</v>
      </c>
      <c r="E903" s="146" t="s">
        <v>134</v>
      </c>
      <c r="F903" s="146">
        <v>93</v>
      </c>
      <c r="G903" s="146">
        <v>6</v>
      </c>
      <c r="H903" s="146">
        <v>74.599999999999994</v>
      </c>
    </row>
    <row r="904" spans="1:8" x14ac:dyDescent="0.3">
      <c r="A904" t="str">
        <f>IF(NOT(D904=""),INDEX(statsNames,MATCH(D904,mapping!Q:Q,0),1),A903)</f>
        <v>FT%</v>
      </c>
      <c r="B904">
        <f>INDEX(mapping!R:R,MATCH(A904,mapping!P:P,0),1)+INDEX(mapping!H:H,MATCH(E904,mapping!F:F,0))</f>
        <v>3815</v>
      </c>
      <c r="E904" s="146" t="s">
        <v>61</v>
      </c>
      <c r="F904" s="146">
        <v>94</v>
      </c>
      <c r="G904" s="146">
        <v>9</v>
      </c>
      <c r="H904" s="146">
        <v>74.5</v>
      </c>
    </row>
    <row r="905" spans="1:8" x14ac:dyDescent="0.3">
      <c r="A905" t="str">
        <f>IF(NOT(D905=""),INDEX(statsNames,MATCH(D905,mapping!Q:Q,0),1),A904)</f>
        <v>FT%</v>
      </c>
      <c r="B905">
        <f>INDEX(mapping!R:R,MATCH(A905,mapping!P:P,0),1)+INDEX(mapping!H:H,MATCH(E905,mapping!F:F,0))</f>
        <v>16315</v>
      </c>
      <c r="E905" s="146" t="s">
        <v>209</v>
      </c>
      <c r="F905" s="146">
        <v>103</v>
      </c>
      <c r="G905" s="146">
        <v>3</v>
      </c>
      <c r="H905" s="146">
        <v>74.400000000000006</v>
      </c>
    </row>
    <row r="906" spans="1:8" x14ac:dyDescent="0.3">
      <c r="A906" t="str">
        <f>IF(NOT(D906=""),INDEX(statsNames,MATCH(D906,mapping!Q:Q,0),1),A905)</f>
        <v>FT%</v>
      </c>
      <c r="B906">
        <f>INDEX(mapping!R:R,MATCH(A906,mapping!P:P,0),1)+INDEX(mapping!H:H,MATCH(E906,mapping!F:F,0))</f>
        <v>4515</v>
      </c>
      <c r="E906" s="146" t="s">
        <v>41</v>
      </c>
      <c r="F906" s="146">
        <v>107</v>
      </c>
      <c r="G906" s="146">
        <v>10</v>
      </c>
      <c r="H906" s="146">
        <v>74.400000000000006</v>
      </c>
    </row>
    <row r="907" spans="1:8" x14ac:dyDescent="0.3">
      <c r="A907" t="str">
        <f>IF(NOT(D907=""),INDEX(statsNames,MATCH(D907,mapping!Q:Q,0),1),A906)</f>
        <v>FT%</v>
      </c>
      <c r="B907">
        <f>INDEX(mapping!R:R,MATCH(A907,mapping!P:P,0),1)+INDEX(mapping!H:H,MATCH(E907,mapping!F:F,0))</f>
        <v>3015</v>
      </c>
      <c r="E907" s="146" t="s">
        <v>80</v>
      </c>
      <c r="F907" s="146">
        <v>108</v>
      </c>
      <c r="G907" s="146">
        <v>13</v>
      </c>
      <c r="H907" s="146">
        <v>74.400000000000006</v>
      </c>
    </row>
    <row r="908" spans="1:8" x14ac:dyDescent="0.3">
      <c r="A908" t="str">
        <f>IF(NOT(D908=""),INDEX(statsNames,MATCH(D908,mapping!Q:Q,0),1),A907)</f>
        <v>FT%</v>
      </c>
      <c r="B908">
        <f>INDEX(mapping!R:R,MATCH(A908,mapping!P:P,0),1)+INDEX(mapping!H:H,MATCH(E908,mapping!F:F,0))</f>
        <v>10615</v>
      </c>
      <c r="E908" s="146" t="s">
        <v>361</v>
      </c>
      <c r="F908" s="146">
        <v>111</v>
      </c>
      <c r="G908" s="146">
        <v>1</v>
      </c>
      <c r="H908" s="146">
        <v>74.3</v>
      </c>
    </row>
    <row r="909" spans="1:8" x14ac:dyDescent="0.3">
      <c r="A909" t="str">
        <f>IF(NOT(D909=""),INDEX(statsNames,MATCH(D909,mapping!Q:Q,0),1),A908)</f>
        <v>FT%</v>
      </c>
      <c r="B909">
        <f>INDEX(mapping!R:R,MATCH(A909,mapping!P:P,0),1)+INDEX(mapping!H:H,MATCH(E909,mapping!F:F,0))</f>
        <v>11215</v>
      </c>
      <c r="E909" s="146" t="s">
        <v>503</v>
      </c>
      <c r="F909" s="146">
        <v>113</v>
      </c>
      <c r="G909" s="146">
        <v>4</v>
      </c>
      <c r="H909" s="146">
        <v>74.3</v>
      </c>
    </row>
    <row r="910" spans="1:8" x14ac:dyDescent="0.3">
      <c r="A910" t="str">
        <f>IF(NOT(D910=""),INDEX(statsNames,MATCH(D910,mapping!Q:Q,0),1),A909)</f>
        <v>FT%</v>
      </c>
      <c r="B910">
        <f>INDEX(mapping!R:R,MATCH(A910,mapping!P:P,0),1)+INDEX(mapping!H:H,MATCH(E910,mapping!F:F,0))</f>
        <v>7115</v>
      </c>
      <c r="E910" s="146" t="s">
        <v>75</v>
      </c>
      <c r="F910" s="146">
        <v>114</v>
      </c>
      <c r="G910" s="146">
        <v>5</v>
      </c>
      <c r="H910" s="146">
        <v>74.3</v>
      </c>
    </row>
    <row r="911" spans="1:8" x14ac:dyDescent="0.3">
      <c r="A911" t="str">
        <f>IF(NOT(D911=""),INDEX(statsNames,MATCH(D911,mapping!Q:Q,0),1),A910)</f>
        <v>FT%</v>
      </c>
      <c r="B911">
        <f>INDEX(mapping!R:R,MATCH(A911,mapping!P:P,0),1)+INDEX(mapping!H:H,MATCH(E911,mapping!F:F,0))</f>
        <v>10015</v>
      </c>
      <c r="E911" s="146" t="s">
        <v>160</v>
      </c>
      <c r="F911" s="146">
        <v>124</v>
      </c>
      <c r="G911" s="146">
        <v>6</v>
      </c>
      <c r="H911" s="146">
        <v>74.099999999999994</v>
      </c>
    </row>
    <row r="912" spans="1:8" x14ac:dyDescent="0.3">
      <c r="A912" t="str">
        <f>IF(NOT(D912=""),INDEX(statsNames,MATCH(D912,mapping!Q:Q,0),1),A911)</f>
        <v>FT%</v>
      </c>
      <c r="B912">
        <f>INDEX(mapping!R:R,MATCH(A912,mapping!P:P,0),1)+INDEX(mapping!H:H,MATCH(E912,mapping!F:F,0))</f>
        <v>17315</v>
      </c>
      <c r="E912" s="146" t="s">
        <v>229</v>
      </c>
      <c r="F912" s="146">
        <v>126</v>
      </c>
      <c r="G912" s="146">
        <v>5</v>
      </c>
      <c r="H912" s="146">
        <v>74.099999999999994</v>
      </c>
    </row>
    <row r="913" spans="1:8" x14ac:dyDescent="0.3">
      <c r="A913" t="str">
        <f>IF(NOT(D913=""),INDEX(statsNames,MATCH(D913,mapping!Q:Q,0),1),A912)</f>
        <v>FT%</v>
      </c>
      <c r="B913">
        <f>INDEX(mapping!R:R,MATCH(A913,mapping!P:P,0),1)+INDEX(mapping!H:H,MATCH(E913,mapping!F:F,0))</f>
        <v>12215</v>
      </c>
      <c r="E913" s="146" t="s">
        <v>110</v>
      </c>
      <c r="F913" s="146">
        <v>127</v>
      </c>
      <c r="G913" s="146">
        <v>6</v>
      </c>
      <c r="H913" s="146">
        <v>74.099999999999994</v>
      </c>
    </row>
    <row r="914" spans="1:8" x14ac:dyDescent="0.3">
      <c r="A914" t="str">
        <f>IF(NOT(D914=""),INDEX(statsNames,MATCH(D914,mapping!Q:Q,0),1),A913)</f>
        <v>FT%</v>
      </c>
      <c r="B914">
        <f>INDEX(mapping!R:R,MATCH(A914,mapping!P:P,0),1)+INDEX(mapping!H:H,MATCH(E914,mapping!F:F,0))</f>
        <v>9215</v>
      </c>
      <c r="E914" s="146" t="s">
        <v>101</v>
      </c>
      <c r="F914" s="146">
        <v>130</v>
      </c>
      <c r="G914" s="146">
        <v>7</v>
      </c>
      <c r="H914" s="146">
        <v>74</v>
      </c>
    </row>
    <row r="915" spans="1:8" x14ac:dyDescent="0.3">
      <c r="A915" t="str">
        <f>IF(NOT(D915=""),INDEX(statsNames,MATCH(D915,mapping!Q:Q,0),1),A914)</f>
        <v>FT%</v>
      </c>
      <c r="B915">
        <f>INDEX(mapping!R:R,MATCH(A915,mapping!P:P,0),1)+INDEX(mapping!H:H,MATCH(E915,mapping!F:F,0))</f>
        <v>19315</v>
      </c>
      <c r="E915" s="146" t="s">
        <v>1030</v>
      </c>
      <c r="F915" s="146">
        <v>132</v>
      </c>
      <c r="G915" s="146">
        <v>5</v>
      </c>
      <c r="H915" s="146">
        <v>73.900000000000006</v>
      </c>
    </row>
    <row r="916" spans="1:8" x14ac:dyDescent="0.3">
      <c r="A916" t="str">
        <f>IF(NOT(D916=""),INDEX(statsNames,MATCH(D916,mapping!Q:Q,0),1),A915)</f>
        <v>FT%</v>
      </c>
      <c r="B916">
        <f>INDEX(mapping!R:R,MATCH(A916,mapping!P:P,0),1)+INDEX(mapping!H:H,MATCH(E916,mapping!F:F,0))</f>
        <v>15715</v>
      </c>
      <c r="E916" s="146" t="s">
        <v>230</v>
      </c>
      <c r="F916" s="146">
        <v>135</v>
      </c>
      <c r="G916" s="146">
        <v>4</v>
      </c>
      <c r="H916" s="146">
        <v>73.8</v>
      </c>
    </row>
    <row r="917" spans="1:8" x14ac:dyDescent="0.3">
      <c r="A917" t="str">
        <f>IF(NOT(D917=""),INDEX(statsNames,MATCH(D917,mapping!Q:Q,0),1),A916)</f>
        <v>FT%</v>
      </c>
      <c r="B917">
        <f>INDEX(mapping!R:R,MATCH(A917,mapping!P:P,0),1)+INDEX(mapping!H:H,MATCH(E917,mapping!F:F,0))</f>
        <v>3615</v>
      </c>
      <c r="E917" s="146" t="s">
        <v>90</v>
      </c>
      <c r="F917" s="146">
        <v>138</v>
      </c>
      <c r="G917" s="146">
        <v>11</v>
      </c>
      <c r="H917" s="146">
        <v>73.7</v>
      </c>
    </row>
    <row r="918" spans="1:8" x14ac:dyDescent="0.3">
      <c r="A918" t="str">
        <f>IF(NOT(D918=""),INDEX(statsNames,MATCH(D918,mapping!Q:Q,0),1),A917)</f>
        <v>FT%</v>
      </c>
      <c r="B918">
        <f>INDEX(mapping!R:R,MATCH(A918,mapping!P:P,0),1)+INDEX(mapping!H:H,MATCH(E918,mapping!F:F,0))</f>
        <v>16515</v>
      </c>
      <c r="E918" s="146" t="s">
        <v>467</v>
      </c>
      <c r="F918" s="146">
        <v>140</v>
      </c>
      <c r="G918" s="146">
        <v>6</v>
      </c>
      <c r="H918" s="146">
        <v>73.599999999999994</v>
      </c>
    </row>
    <row r="919" spans="1:8" x14ac:dyDescent="0.3">
      <c r="A919" t="str">
        <f>IF(NOT(D919=""),INDEX(statsNames,MATCH(D919,mapping!Q:Q,0),1),A918)</f>
        <v>FT%</v>
      </c>
      <c r="B919">
        <f>INDEX(mapping!R:R,MATCH(A919,mapping!P:P,0),1)+INDEX(mapping!H:H,MATCH(E919,mapping!F:F,0))</f>
        <v>17815</v>
      </c>
      <c r="E919" s="146" t="s">
        <v>200</v>
      </c>
      <c r="F919" s="146">
        <v>141</v>
      </c>
      <c r="G919" s="146">
        <v>8</v>
      </c>
      <c r="H919" s="146">
        <v>73.599999999999994</v>
      </c>
    </row>
    <row r="920" spans="1:8" x14ac:dyDescent="0.3">
      <c r="A920" t="str">
        <f>IF(NOT(D920=""),INDEX(statsNames,MATCH(D920,mapping!Q:Q,0),1),A919)</f>
        <v>FT%</v>
      </c>
      <c r="B920">
        <f>INDEX(mapping!R:R,MATCH(A920,mapping!P:P,0),1)+INDEX(mapping!H:H,MATCH(E920,mapping!F:F,0))</f>
        <v>2915</v>
      </c>
      <c r="E920" s="146" t="s">
        <v>89</v>
      </c>
      <c r="F920" s="146">
        <v>147</v>
      </c>
      <c r="G920" s="146">
        <v>9</v>
      </c>
      <c r="H920" s="146">
        <v>73.400000000000006</v>
      </c>
    </row>
    <row r="921" spans="1:8" x14ac:dyDescent="0.3">
      <c r="A921" t="str">
        <f>IF(NOT(D921=""),INDEX(statsNames,MATCH(D921,mapping!Q:Q,0),1),A920)</f>
        <v>FT%</v>
      </c>
      <c r="B921">
        <f>INDEX(mapping!R:R,MATCH(A921,mapping!P:P,0),1)+INDEX(mapping!H:H,MATCH(E921,mapping!F:F,0))</f>
        <v>8715</v>
      </c>
      <c r="E921" s="146" t="s">
        <v>205</v>
      </c>
      <c r="F921" s="146">
        <v>161</v>
      </c>
      <c r="G921" s="146">
        <v>7</v>
      </c>
      <c r="H921" s="146">
        <v>73.099999999999994</v>
      </c>
    </row>
    <row r="922" spans="1:8" x14ac:dyDescent="0.3">
      <c r="A922" t="str">
        <f>IF(NOT(D922=""),INDEX(statsNames,MATCH(D922,mapping!Q:Q,0),1),A921)</f>
        <v>FT%</v>
      </c>
      <c r="B922">
        <f>INDEX(mapping!R:R,MATCH(A922,mapping!P:P,0),1)+INDEX(mapping!H:H,MATCH(E922,mapping!F:F,0))</f>
        <v>19915</v>
      </c>
      <c r="E922" s="146" t="s">
        <v>342</v>
      </c>
      <c r="F922" s="146">
        <v>163</v>
      </c>
      <c r="G922" s="146">
        <v>6</v>
      </c>
      <c r="H922" s="146">
        <v>73.099999999999994</v>
      </c>
    </row>
    <row r="923" spans="1:8" x14ac:dyDescent="0.3">
      <c r="A923" t="str">
        <f>IF(NOT(D923=""),INDEX(statsNames,MATCH(D923,mapping!Q:Q,0),1),A922)</f>
        <v>FT%</v>
      </c>
      <c r="B923">
        <f>INDEX(mapping!R:R,MATCH(A923,mapping!P:P,0),1)+INDEX(mapping!H:H,MATCH(E923,mapping!F:F,0))</f>
        <v>8815</v>
      </c>
      <c r="E923" s="146" t="s">
        <v>163</v>
      </c>
      <c r="F923" s="146">
        <v>165</v>
      </c>
      <c r="G923" s="146">
        <v>2</v>
      </c>
      <c r="H923" s="146">
        <v>73.099999999999994</v>
      </c>
    </row>
    <row r="924" spans="1:8" x14ac:dyDescent="0.3">
      <c r="A924" t="str">
        <f>IF(NOT(D924=""),INDEX(statsNames,MATCH(D924,mapping!Q:Q,0),1),A923)</f>
        <v>FT%</v>
      </c>
      <c r="B924">
        <f>INDEX(mapping!R:R,MATCH(A924,mapping!P:P,0),1)+INDEX(mapping!H:H,MATCH(E924,mapping!F:F,0))</f>
        <v>1215</v>
      </c>
      <c r="E924" s="146" t="s">
        <v>449</v>
      </c>
      <c r="F924" s="146">
        <v>167</v>
      </c>
      <c r="G924" s="146">
        <v>8</v>
      </c>
      <c r="H924" s="146">
        <v>73.099999999999994</v>
      </c>
    </row>
    <row r="925" spans="1:8" x14ac:dyDescent="0.3">
      <c r="A925" t="str">
        <f>IF(NOT(D925=""),INDEX(statsNames,MATCH(D925,mapping!Q:Q,0),1),A924)</f>
        <v>FT%</v>
      </c>
      <c r="B925">
        <f>INDEX(mapping!R:R,MATCH(A925,mapping!P:P,0),1)+INDEX(mapping!H:H,MATCH(E925,mapping!F:F,0))</f>
        <v>19415</v>
      </c>
      <c r="E925" s="146" t="s">
        <v>1130</v>
      </c>
      <c r="F925" s="146">
        <v>173</v>
      </c>
      <c r="G925" s="146">
        <v>7</v>
      </c>
      <c r="H925" s="146">
        <v>72.900000000000006</v>
      </c>
    </row>
    <row r="926" spans="1:8" x14ac:dyDescent="0.3">
      <c r="A926" t="str">
        <f>IF(NOT(D926=""),INDEX(statsNames,MATCH(D926,mapping!Q:Q,0),1),A925)</f>
        <v>FT%</v>
      </c>
      <c r="B926">
        <f>INDEX(mapping!R:R,MATCH(A926,mapping!P:P,0),1)+INDEX(mapping!H:H,MATCH(E926,mapping!F:F,0))</f>
        <v>5515</v>
      </c>
      <c r="E926" s="146" t="s">
        <v>18</v>
      </c>
      <c r="F926" s="146">
        <v>180</v>
      </c>
      <c r="G926" s="146">
        <v>12</v>
      </c>
      <c r="H926" s="146">
        <v>72.8</v>
      </c>
    </row>
    <row r="927" spans="1:8" x14ac:dyDescent="0.3">
      <c r="A927" t="str">
        <f>IF(NOT(D927=""),INDEX(statsNames,MATCH(D927,mapping!Q:Q,0),1),A926)</f>
        <v>FT%</v>
      </c>
      <c r="B927">
        <f>INDEX(mapping!R:R,MATCH(A927,mapping!P:P,0),1)+INDEX(mapping!H:H,MATCH(E927,mapping!F:F,0))</f>
        <v>9315</v>
      </c>
      <c r="E927" s="146" t="s">
        <v>455</v>
      </c>
      <c r="F927" s="146">
        <v>181</v>
      </c>
      <c r="G927" s="146">
        <v>5</v>
      </c>
      <c r="H927" s="146">
        <v>72.7</v>
      </c>
    </row>
    <row r="928" spans="1:8" x14ac:dyDescent="0.3">
      <c r="A928" t="str">
        <f>IF(NOT(D928=""),INDEX(statsNames,MATCH(D928,mapping!Q:Q,0),1),A927)</f>
        <v>FT%</v>
      </c>
      <c r="B928">
        <f>INDEX(mapping!R:R,MATCH(A928,mapping!P:P,0),1)+INDEX(mapping!H:H,MATCH(E928,mapping!F:F,0))</f>
        <v>4715</v>
      </c>
      <c r="E928" s="146" t="s">
        <v>87</v>
      </c>
      <c r="F928" s="146">
        <v>183</v>
      </c>
      <c r="G928" s="146">
        <v>9</v>
      </c>
      <c r="H928" s="146">
        <v>72.7</v>
      </c>
    </row>
    <row r="929" spans="1:8" x14ac:dyDescent="0.3">
      <c r="A929" t="str">
        <f>IF(NOT(D929=""),INDEX(statsNames,MATCH(D929,mapping!Q:Q,0),1),A928)</f>
        <v>FT%</v>
      </c>
      <c r="B929">
        <f>INDEX(mapping!R:R,MATCH(A929,mapping!P:P,0),1)+INDEX(mapping!H:H,MATCH(E929,mapping!F:F,0))</f>
        <v>2615</v>
      </c>
      <c r="E929" s="146" t="s">
        <v>38</v>
      </c>
      <c r="F929" s="146">
        <v>184</v>
      </c>
      <c r="G929" s="146">
        <v>8</v>
      </c>
      <c r="H929" s="146">
        <v>72.599999999999994</v>
      </c>
    </row>
    <row r="930" spans="1:8" x14ac:dyDescent="0.3">
      <c r="A930" t="str">
        <f>IF(NOT(D930=""),INDEX(statsNames,MATCH(D930,mapping!Q:Q,0),1),A929)</f>
        <v>FT%</v>
      </c>
      <c r="B930">
        <f>INDEX(mapping!R:R,MATCH(A930,mapping!P:P,0),1)+INDEX(mapping!H:H,MATCH(E930,mapping!F:F,0))</f>
        <v>4015</v>
      </c>
      <c r="E930" s="146" t="s">
        <v>105</v>
      </c>
      <c r="F930" s="146">
        <v>186</v>
      </c>
      <c r="G930" s="146">
        <v>9</v>
      </c>
      <c r="H930" s="146">
        <v>72.599999999999994</v>
      </c>
    </row>
    <row r="931" spans="1:8" x14ac:dyDescent="0.3">
      <c r="A931" t="str">
        <f>IF(NOT(D931=""),INDEX(statsNames,MATCH(D931,mapping!Q:Q,0),1),A930)</f>
        <v>FT%</v>
      </c>
      <c r="B931">
        <f>INDEX(mapping!R:R,MATCH(A931,mapping!P:P,0),1)+INDEX(mapping!H:H,MATCH(E931,mapping!F:F,0))</f>
        <v>16915</v>
      </c>
      <c r="E931" s="146" t="s">
        <v>480</v>
      </c>
      <c r="F931" s="146">
        <v>190</v>
      </c>
      <c r="G931" s="146">
        <v>5</v>
      </c>
      <c r="H931" s="146">
        <v>72.5</v>
      </c>
    </row>
    <row r="932" spans="1:8" x14ac:dyDescent="0.3">
      <c r="A932" t="str">
        <f>IF(NOT(D932=""),INDEX(statsNames,MATCH(D932,mapping!Q:Q,0),1),A931)</f>
        <v>FT%</v>
      </c>
      <c r="B932">
        <f>INDEX(mapping!R:R,MATCH(A932,mapping!P:P,0),1)+INDEX(mapping!H:H,MATCH(E932,mapping!F:F,0))</f>
        <v>5415</v>
      </c>
      <c r="E932" s="146" t="s">
        <v>14</v>
      </c>
      <c r="F932" s="146">
        <v>191</v>
      </c>
      <c r="G932" s="146">
        <v>10</v>
      </c>
      <c r="H932" s="146">
        <v>72.400000000000006</v>
      </c>
    </row>
    <row r="933" spans="1:8" x14ac:dyDescent="0.3">
      <c r="A933" t="str">
        <f>IF(NOT(D933=""),INDEX(statsNames,MATCH(D933,mapping!Q:Q,0),1),A932)</f>
        <v>FT%</v>
      </c>
      <c r="B933">
        <f>INDEX(mapping!R:R,MATCH(A933,mapping!P:P,0),1)+INDEX(mapping!H:H,MATCH(E933,mapping!F:F,0))</f>
        <v>2415</v>
      </c>
      <c r="E933" s="146" t="s">
        <v>456</v>
      </c>
      <c r="F933" s="146">
        <v>193</v>
      </c>
      <c r="G933" s="146">
        <v>16</v>
      </c>
      <c r="H933" s="146">
        <v>72.400000000000006</v>
      </c>
    </row>
    <row r="934" spans="1:8" x14ac:dyDescent="0.3">
      <c r="A934" t="str">
        <f>IF(NOT(D934=""),INDEX(statsNames,MATCH(D934,mapping!Q:Q,0),1),A933)</f>
        <v>FT%</v>
      </c>
      <c r="B934">
        <f>INDEX(mapping!R:R,MATCH(A934,mapping!P:P,0),1)+INDEX(mapping!H:H,MATCH(E934,mapping!F:F,0))</f>
        <v>10115</v>
      </c>
      <c r="E934" s="146" t="s">
        <v>124</v>
      </c>
      <c r="F934" s="146">
        <v>196</v>
      </c>
      <c r="G934" s="146">
        <v>6</v>
      </c>
      <c r="H934" s="146">
        <v>72.3</v>
      </c>
    </row>
    <row r="935" spans="1:8" x14ac:dyDescent="0.3">
      <c r="A935" t="str">
        <f>IF(NOT(D935=""),INDEX(statsNames,MATCH(D935,mapping!Q:Q,0),1),A934)</f>
        <v>FT%</v>
      </c>
      <c r="B935">
        <f>INDEX(mapping!R:R,MATCH(A935,mapping!P:P,0),1)+INDEX(mapping!H:H,MATCH(E935,mapping!F:F,0))</f>
        <v>2315</v>
      </c>
      <c r="E935" s="146" t="s">
        <v>443</v>
      </c>
      <c r="F935" s="146">
        <v>220</v>
      </c>
      <c r="G935" s="146">
        <v>8</v>
      </c>
      <c r="H935" s="146">
        <v>71.599999999999994</v>
      </c>
    </row>
    <row r="936" spans="1:8" x14ac:dyDescent="0.3">
      <c r="A936" t="str">
        <f>IF(NOT(D936=""),INDEX(statsNames,MATCH(D936,mapping!Q:Q,0),1),A935)</f>
        <v>FT%</v>
      </c>
      <c r="B936">
        <f>INDEX(mapping!R:R,MATCH(A936,mapping!P:P,0),1)+INDEX(mapping!H:H,MATCH(E936,mapping!F:F,0))</f>
        <v>7215</v>
      </c>
      <c r="E936" s="146" t="s">
        <v>24</v>
      </c>
      <c r="F936" s="146">
        <v>222</v>
      </c>
      <c r="G936" s="146">
        <v>11</v>
      </c>
      <c r="H936" s="146">
        <v>71.5</v>
      </c>
    </row>
    <row r="937" spans="1:8" x14ac:dyDescent="0.3">
      <c r="A937" t="str">
        <f>IF(NOT(D937=""),INDEX(statsNames,MATCH(D937,mapping!Q:Q,0),1),A936)</f>
        <v>FT%</v>
      </c>
      <c r="B937">
        <f>INDEX(mapping!R:R,MATCH(A937,mapping!P:P,0),1)+INDEX(mapping!H:H,MATCH(E937,mapping!F:F,0))</f>
        <v>7915</v>
      </c>
      <c r="E937" s="146" t="s">
        <v>118</v>
      </c>
      <c r="F937" s="146">
        <v>225</v>
      </c>
      <c r="G937" s="146">
        <v>4</v>
      </c>
      <c r="H937" s="146">
        <v>71.400000000000006</v>
      </c>
    </row>
    <row r="938" spans="1:8" x14ac:dyDescent="0.3">
      <c r="A938" t="str">
        <f>IF(NOT(D938=""),INDEX(statsNames,MATCH(D938,mapping!Q:Q,0),1),A937)</f>
        <v>FT%</v>
      </c>
      <c r="B938">
        <f>INDEX(mapping!R:R,MATCH(A938,mapping!P:P,0),1)+INDEX(mapping!H:H,MATCH(E938,mapping!F:F,0))</f>
        <v>5715</v>
      </c>
      <c r="E938" s="146" t="s">
        <v>92</v>
      </c>
      <c r="F938" s="146">
        <v>234</v>
      </c>
      <c r="G938" s="146">
        <v>13</v>
      </c>
      <c r="H938" s="146">
        <v>71</v>
      </c>
    </row>
    <row r="939" spans="1:8" x14ac:dyDescent="0.3">
      <c r="A939" t="str">
        <f>IF(NOT(D939=""),INDEX(statsNames,MATCH(D939,mapping!Q:Q,0),1),A938)</f>
        <v>FT%</v>
      </c>
      <c r="B939">
        <f>INDEX(mapping!R:R,MATCH(A939,mapping!P:P,0),1)+INDEX(mapping!H:H,MATCH(E939,mapping!F:F,0))</f>
        <v>5615</v>
      </c>
      <c r="E939" s="146" t="s">
        <v>39</v>
      </c>
      <c r="F939" s="146">
        <v>237</v>
      </c>
      <c r="G939" s="146">
        <v>13</v>
      </c>
      <c r="H939" s="146">
        <v>70.8</v>
      </c>
    </row>
    <row r="940" spans="1:8" x14ac:dyDescent="0.3">
      <c r="A940" t="str">
        <f>IF(NOT(D940=""),INDEX(statsNames,MATCH(D940,mapping!Q:Q,0),1),A939)</f>
        <v>FT%</v>
      </c>
      <c r="B940">
        <f>INDEX(mapping!R:R,MATCH(A940,mapping!P:P,0),1)+INDEX(mapping!H:H,MATCH(E940,mapping!F:F,0))</f>
        <v>17915</v>
      </c>
      <c r="E940" s="146" t="s">
        <v>459</v>
      </c>
      <c r="F940" s="146">
        <v>239</v>
      </c>
      <c r="G940" s="146">
        <v>9</v>
      </c>
      <c r="H940" s="146">
        <v>70.8</v>
      </c>
    </row>
    <row r="941" spans="1:8" x14ac:dyDescent="0.3">
      <c r="A941" t="str">
        <f>IF(NOT(D941=""),INDEX(statsNames,MATCH(D941,mapping!Q:Q,0),1),A940)</f>
        <v>FT%</v>
      </c>
      <c r="B941">
        <f>INDEX(mapping!R:R,MATCH(A941,mapping!P:P,0),1)+INDEX(mapping!H:H,MATCH(E941,mapping!F:F,0))</f>
        <v>1415</v>
      </c>
      <c r="E941" s="146" t="s">
        <v>450</v>
      </c>
      <c r="F941" s="146">
        <v>240</v>
      </c>
      <c r="G941" s="146">
        <v>10</v>
      </c>
      <c r="H941" s="146">
        <v>70.7</v>
      </c>
    </row>
    <row r="942" spans="1:8" x14ac:dyDescent="0.3">
      <c r="A942" t="str">
        <f>IF(NOT(D942=""),INDEX(statsNames,MATCH(D942,mapping!Q:Q,0),1),A941)</f>
        <v>FT%</v>
      </c>
      <c r="B942">
        <f>INDEX(mapping!R:R,MATCH(A942,mapping!P:P,0),1)+INDEX(mapping!H:H,MATCH(E942,mapping!F:F,0))</f>
        <v>5115</v>
      </c>
      <c r="E942" s="146" t="s">
        <v>104</v>
      </c>
      <c r="F942" s="146">
        <v>250</v>
      </c>
      <c r="G942" s="146">
        <v>5</v>
      </c>
      <c r="H942" s="146">
        <v>70.5</v>
      </c>
    </row>
    <row r="943" spans="1:8" x14ac:dyDescent="0.3">
      <c r="A943" t="str">
        <f>IF(NOT(D943=""),INDEX(statsNames,MATCH(D943,mapping!Q:Q,0),1),A942)</f>
        <v>FT%</v>
      </c>
      <c r="B943">
        <f>INDEX(mapping!R:R,MATCH(A943,mapping!P:P,0),1)+INDEX(mapping!H:H,MATCH(E943,mapping!F:F,0))</f>
        <v>4415</v>
      </c>
      <c r="E943" s="146" t="s">
        <v>26</v>
      </c>
      <c r="F943" s="146">
        <v>265</v>
      </c>
      <c r="G943" s="146">
        <v>12</v>
      </c>
      <c r="H943" s="146">
        <v>69.900000000000006</v>
      </c>
    </row>
    <row r="944" spans="1:8" x14ac:dyDescent="0.3">
      <c r="A944" t="str">
        <f>IF(NOT(D944=""),INDEX(statsNames,MATCH(D944,mapping!Q:Q,0),1),A943)</f>
        <v>FT%</v>
      </c>
      <c r="B944">
        <f>INDEX(mapping!R:R,MATCH(A944,mapping!P:P,0),1)+INDEX(mapping!H:H,MATCH(E944,mapping!F:F,0))</f>
        <v>16615</v>
      </c>
      <c r="E944" s="146" t="s">
        <v>884</v>
      </c>
      <c r="F944" s="146">
        <v>266</v>
      </c>
      <c r="G944" s="146">
        <v>8</v>
      </c>
      <c r="H944" s="146">
        <v>69.900000000000006</v>
      </c>
    </row>
    <row r="945" spans="1:10" x14ac:dyDescent="0.3">
      <c r="A945" t="str">
        <f>IF(NOT(D945=""),INDEX(statsNames,MATCH(D945,mapping!Q:Q,0),1),A944)</f>
        <v>FT%</v>
      </c>
      <c r="B945">
        <f>INDEX(mapping!R:R,MATCH(A945,mapping!P:P,0),1)+INDEX(mapping!H:H,MATCH(E945,mapping!F:F,0))</f>
        <v>3515</v>
      </c>
      <c r="E945" s="146" t="s">
        <v>29</v>
      </c>
      <c r="F945" s="146">
        <v>279</v>
      </c>
      <c r="G945" s="146">
        <v>14</v>
      </c>
      <c r="H945" s="146">
        <v>69.400000000000006</v>
      </c>
    </row>
    <row r="946" spans="1:10" x14ac:dyDescent="0.3">
      <c r="A946" t="str">
        <f>IF(NOT(D946=""),INDEX(statsNames,MATCH(D946,mapping!Q:Q,0),1),A945)</f>
        <v>FT%</v>
      </c>
      <c r="B946">
        <f>INDEX(mapping!R:R,MATCH(A946,mapping!P:P,0),1)+INDEX(mapping!H:H,MATCH(E946,mapping!F:F,0))</f>
        <v>6115</v>
      </c>
      <c r="E946" s="146" t="s">
        <v>22</v>
      </c>
      <c r="F946" s="146">
        <v>280</v>
      </c>
      <c r="G946" s="146">
        <v>9</v>
      </c>
      <c r="H946" s="146">
        <v>69.400000000000006</v>
      </c>
    </row>
    <row r="947" spans="1:10" x14ac:dyDescent="0.3">
      <c r="A947" t="str">
        <f>IF(NOT(D947=""),INDEX(statsNames,MATCH(D947,mapping!Q:Q,0),1),A946)</f>
        <v>FT%</v>
      </c>
      <c r="B947">
        <f>INDEX(mapping!R:R,MATCH(A947,mapping!P:P,0),1)+INDEX(mapping!H:H,MATCH(E947,mapping!F:F,0))</f>
        <v>15115</v>
      </c>
      <c r="E947" s="146" t="s">
        <v>314</v>
      </c>
      <c r="F947" s="146">
        <v>283</v>
      </c>
      <c r="G947" s="146">
        <v>10</v>
      </c>
      <c r="H947" s="146">
        <v>69.2</v>
      </c>
    </row>
    <row r="948" spans="1:10" x14ac:dyDescent="0.3">
      <c r="A948" t="str">
        <f>IF(NOT(D948=""),INDEX(statsNames,MATCH(D948,mapping!Q:Q,0),1),A947)</f>
        <v>FT%</v>
      </c>
      <c r="B948">
        <f>INDEX(mapping!R:R,MATCH(A948,mapping!P:P,0),1)+INDEX(mapping!H:H,MATCH(E948,mapping!F:F,0))</f>
        <v>17015</v>
      </c>
      <c r="E948" s="146" t="s">
        <v>161</v>
      </c>
      <c r="F948" s="146">
        <v>284</v>
      </c>
      <c r="G948" s="146">
        <v>7</v>
      </c>
      <c r="H948" s="146">
        <v>69.2</v>
      </c>
    </row>
    <row r="949" spans="1:10" x14ac:dyDescent="0.3">
      <c r="A949" t="str">
        <f>IF(NOT(D949=""),INDEX(statsNames,MATCH(D949,mapping!Q:Q,0),1),A948)</f>
        <v>FT%</v>
      </c>
      <c r="B949">
        <f>INDEX(mapping!R:R,MATCH(A949,mapping!P:P,0),1)+INDEX(mapping!H:H,MATCH(E949,mapping!F:F,0))</f>
        <v>7015</v>
      </c>
      <c r="E949" s="146" t="s">
        <v>203</v>
      </c>
      <c r="F949" s="146">
        <v>285</v>
      </c>
      <c r="G949" s="146">
        <v>10</v>
      </c>
      <c r="H949" s="146">
        <v>69.2</v>
      </c>
    </row>
    <row r="950" spans="1:10" x14ac:dyDescent="0.3">
      <c r="A950" t="str">
        <f>IF(NOT(D950=""),INDEX(statsNames,MATCH(D950,mapping!Q:Q,0),1),A949)</f>
        <v>FT%</v>
      </c>
      <c r="B950">
        <f>INDEX(mapping!R:R,MATCH(A950,mapping!P:P,0),1)+INDEX(mapping!H:H,MATCH(E950,mapping!F:F,0))</f>
        <v>19515</v>
      </c>
      <c r="E950" s="146" t="s">
        <v>112</v>
      </c>
      <c r="F950" s="146">
        <v>290</v>
      </c>
      <c r="G950" s="146">
        <v>8</v>
      </c>
      <c r="H950" s="146">
        <v>69</v>
      </c>
    </row>
    <row r="951" spans="1:10" x14ac:dyDescent="0.3">
      <c r="A951" t="str">
        <f>IF(NOT(D951=""),INDEX(statsNames,MATCH(D951,mapping!Q:Q,0),1),A950)</f>
        <v>FT%</v>
      </c>
      <c r="B951">
        <f>INDEX(mapping!R:R,MATCH(A951,mapping!P:P,0),1)+INDEX(mapping!H:H,MATCH(E951,mapping!F:F,0))</f>
        <v>18215</v>
      </c>
      <c r="E951" s="146" t="s">
        <v>1113</v>
      </c>
      <c r="F951" s="146">
        <v>293</v>
      </c>
      <c r="G951" s="146">
        <v>12</v>
      </c>
      <c r="H951" s="146">
        <v>69</v>
      </c>
    </row>
    <row r="952" spans="1:10" x14ac:dyDescent="0.3">
      <c r="A952" t="str">
        <f>IF(NOT(D952=""),INDEX(statsNames,MATCH(D952,mapping!Q:Q,0),1),A951)</f>
        <v>FT%</v>
      </c>
      <c r="B952">
        <f>INDEX(mapping!R:R,MATCH(A952,mapping!P:P,0),1)+INDEX(mapping!H:H,MATCH(E952,mapping!F:F,0))</f>
        <v>14115</v>
      </c>
      <c r="E952" s="146" t="s">
        <v>93</v>
      </c>
      <c r="F952" s="146">
        <v>303</v>
      </c>
      <c r="G952" s="146">
        <v>15</v>
      </c>
      <c r="H952" s="146">
        <v>68.599999999999994</v>
      </c>
    </row>
    <row r="953" spans="1:10" x14ac:dyDescent="0.3">
      <c r="A953" t="str">
        <f>IF(NOT(D953=""),INDEX(statsNames,MATCH(D953,mapping!Q:Q,0),1),A952)</f>
        <v>FT%</v>
      </c>
      <c r="B953">
        <f>INDEX(mapping!R:R,MATCH(A953,mapping!P:P,0),1)+INDEX(mapping!H:H,MATCH(E953,mapping!F:F,0))</f>
        <v>115</v>
      </c>
      <c r="E953" s="146" t="s">
        <v>451</v>
      </c>
      <c r="F953" s="146">
        <v>308</v>
      </c>
      <c r="G953" s="146">
        <v>14</v>
      </c>
      <c r="H953" s="146">
        <v>68.5</v>
      </c>
    </row>
    <row r="954" spans="1:10" x14ac:dyDescent="0.3">
      <c r="A954" t="str">
        <f>IF(NOT(D954=""),INDEX(statsNames,MATCH(D954,mapping!Q:Q,0),1),A953)</f>
        <v>FT%</v>
      </c>
      <c r="B954">
        <f>INDEX(mapping!R:R,MATCH(A954,mapping!P:P,0),1)+INDEX(mapping!H:H,MATCH(E954,mapping!F:F,0))</f>
        <v>4915</v>
      </c>
      <c r="E954" s="146" t="s">
        <v>17</v>
      </c>
      <c r="F954" s="146">
        <v>315</v>
      </c>
      <c r="G954" s="146">
        <v>15</v>
      </c>
      <c r="H954" s="146">
        <v>68.400000000000006</v>
      </c>
    </row>
    <row r="955" spans="1:10" x14ac:dyDescent="0.3">
      <c r="A955" t="str">
        <f>IF(NOT(D955=""),INDEX(statsNames,MATCH(D955,mapping!Q:Q,0),1),A954)</f>
        <v>FT%</v>
      </c>
      <c r="B955">
        <f>INDEX(mapping!R:R,MATCH(A955,mapping!P:P,0),1)+INDEX(mapping!H:H,MATCH(E955,mapping!F:F,0))</f>
        <v>18615</v>
      </c>
      <c r="E955" s="146" t="s">
        <v>1085</v>
      </c>
      <c r="F955" s="146">
        <v>318</v>
      </c>
      <c r="G955" s="146">
        <v>9</v>
      </c>
      <c r="H955" s="146">
        <v>68.099999999999994</v>
      </c>
    </row>
    <row r="956" spans="1:10" x14ac:dyDescent="0.3">
      <c r="A956" t="str">
        <f>IF(NOT(D956=""),INDEX(statsNames,MATCH(D956,mapping!Q:Q,0),1),A955)</f>
        <v>FT%</v>
      </c>
      <c r="B956">
        <f>INDEX(mapping!R:R,MATCH(A956,mapping!P:P,0),1)+INDEX(mapping!H:H,MATCH(E956,mapping!F:F,0))</f>
        <v>4115</v>
      </c>
      <c r="E956" s="146" t="s">
        <v>125</v>
      </c>
      <c r="F956" s="146">
        <v>320</v>
      </c>
      <c r="G956" s="146">
        <v>14</v>
      </c>
      <c r="H956" s="146">
        <v>68.099999999999994</v>
      </c>
    </row>
    <row r="957" spans="1:10" x14ac:dyDescent="0.3">
      <c r="A957" t="str">
        <f>IF(NOT(D957=""),INDEX(statsNames,MATCH(D957,mapping!Q:Q,0),1),A956)</f>
        <v>FT%</v>
      </c>
      <c r="B957">
        <f>INDEX(mapping!R:R,MATCH(A957,mapping!P:P,0),1)+INDEX(mapping!H:H,MATCH(E957,mapping!F:F,0))</f>
        <v>13315</v>
      </c>
      <c r="E957" s="146" t="s">
        <v>76</v>
      </c>
      <c r="F957" s="146">
        <v>328</v>
      </c>
      <c r="G957" s="146">
        <v>15</v>
      </c>
      <c r="H957" s="146">
        <v>67.7</v>
      </c>
    </row>
    <row r="958" spans="1:10" x14ac:dyDescent="0.3">
      <c r="A958" t="str">
        <f>IF(NOT(D958=""),INDEX(statsNames,MATCH(D958,mapping!Q:Q,0),1),A957)</f>
        <v>FT%</v>
      </c>
      <c r="B958">
        <f>INDEX(mapping!R:R,MATCH(A958,mapping!P:P,0),1)+INDEX(mapping!H:H,MATCH(E958,mapping!F:F,0))</f>
        <v>615</v>
      </c>
      <c r="E958" s="146" t="s">
        <v>444</v>
      </c>
      <c r="F958" s="146">
        <v>338</v>
      </c>
      <c r="G958" s="146">
        <v>16</v>
      </c>
      <c r="H958" s="146">
        <v>67.2</v>
      </c>
    </row>
    <row r="959" spans="1:10" x14ac:dyDescent="0.3">
      <c r="A959" t="str">
        <f>IF(NOT(D959=""),INDEX(statsNames,MATCH(D959,mapping!Q:Q,0),1),A958)</f>
        <v>FT%</v>
      </c>
      <c r="B959">
        <f>INDEX(mapping!R:R,MATCH(A959,mapping!P:P,0),1)+INDEX(mapping!H:H,MATCH(E959,mapping!F:F,0))</f>
        <v>17515</v>
      </c>
      <c r="E959" s="146" t="s">
        <v>399</v>
      </c>
      <c r="F959" s="146">
        <v>342</v>
      </c>
      <c r="G959" s="146">
        <v>7</v>
      </c>
      <c r="H959" s="146">
        <v>66.8</v>
      </c>
    </row>
    <row r="960" spans="1:10" x14ac:dyDescent="0.3">
      <c r="A960" t="str">
        <f>IF(NOT(D960=""),INDEX(statsNames,MATCH(D960,mapping!Q:Q,0),1),A959)</f>
        <v>FTPG</v>
      </c>
      <c r="B960">
        <f>INDEX(mapping!R:R,MATCH(A960,mapping!P:P,0),1)+INDEX(mapping!H:H,MATCH(E960,mapping!F:F,0))</f>
        <v>11217</v>
      </c>
      <c r="D960" s="146" t="s">
        <v>1499</v>
      </c>
      <c r="E960" s="146" t="s">
        <v>503</v>
      </c>
      <c r="F960" s="146">
        <v>1</v>
      </c>
      <c r="G960" s="146">
        <v>1</v>
      </c>
      <c r="H960" s="146">
        <v>20.2</v>
      </c>
      <c r="I960" s="146" t="s">
        <v>503</v>
      </c>
      <c r="J960" s="146">
        <v>20.2</v>
      </c>
    </row>
    <row r="961" spans="1:8" x14ac:dyDescent="0.3">
      <c r="A961" t="str">
        <f>IF(NOT(D961=""),INDEX(statsNames,MATCH(D961,mapping!Q:Q,0),1),A960)</f>
        <v>FTPG</v>
      </c>
      <c r="B961">
        <f>INDEX(mapping!R:R,MATCH(A961,mapping!P:P,0),1)+INDEX(mapping!H:H,MATCH(E961,mapping!F:F,0))</f>
        <v>4517</v>
      </c>
      <c r="E961" s="146" t="s">
        <v>41</v>
      </c>
      <c r="F961" s="146">
        <v>2</v>
      </c>
      <c r="G961" s="146">
        <v>1</v>
      </c>
      <c r="H961" s="146">
        <v>19.899999999999999</v>
      </c>
    </row>
    <row r="962" spans="1:8" x14ac:dyDescent="0.3">
      <c r="A962" t="str">
        <f>IF(NOT(D962=""),INDEX(statsNames,MATCH(D962,mapping!Q:Q,0),1),A961)</f>
        <v>FTPG</v>
      </c>
      <c r="B962">
        <f>INDEX(mapping!R:R,MATCH(A962,mapping!P:P,0),1)+INDEX(mapping!H:H,MATCH(E962,mapping!F:F,0))</f>
        <v>10617</v>
      </c>
      <c r="E962" s="146" t="s">
        <v>361</v>
      </c>
      <c r="F962" s="146">
        <v>3</v>
      </c>
      <c r="G962" s="146">
        <v>1</v>
      </c>
      <c r="H962" s="146">
        <v>19.899999999999999</v>
      </c>
    </row>
    <row r="963" spans="1:8" x14ac:dyDescent="0.3">
      <c r="A963" t="str">
        <f>IF(NOT(D963=""),INDEX(statsNames,MATCH(D963,mapping!Q:Q,0),1),A962)</f>
        <v>FTPG</v>
      </c>
      <c r="B963">
        <f>INDEX(mapping!R:R,MATCH(A963,mapping!P:P,0),1)+INDEX(mapping!H:H,MATCH(E963,mapping!F:F,0))</f>
        <v>6717</v>
      </c>
      <c r="E963" s="146" t="s">
        <v>25</v>
      </c>
      <c r="F963" s="146">
        <v>4</v>
      </c>
      <c r="G963" s="146">
        <v>2</v>
      </c>
      <c r="H963" s="146">
        <v>19.8</v>
      </c>
    </row>
    <row r="964" spans="1:8" x14ac:dyDescent="0.3">
      <c r="A964" t="str">
        <f>IF(NOT(D964=""),INDEX(statsNames,MATCH(D964,mapping!Q:Q,0),1),A963)</f>
        <v>FTPG</v>
      </c>
      <c r="B964">
        <f>INDEX(mapping!R:R,MATCH(A964,mapping!P:P,0),1)+INDEX(mapping!H:H,MATCH(E964,mapping!F:F,0))</f>
        <v>2917</v>
      </c>
      <c r="E964" s="146" t="s">
        <v>89</v>
      </c>
      <c r="F964" s="146">
        <v>14</v>
      </c>
      <c r="G964" s="146">
        <v>1</v>
      </c>
      <c r="H964" s="146">
        <v>19.100000000000001</v>
      </c>
    </row>
    <row r="965" spans="1:8" x14ac:dyDescent="0.3">
      <c r="A965" t="str">
        <f>IF(NOT(D965=""),INDEX(statsNames,MATCH(D965,mapping!Q:Q,0),1),A964)</f>
        <v>FTPG</v>
      </c>
      <c r="B965">
        <f>INDEX(mapping!R:R,MATCH(A965,mapping!P:P,0),1)+INDEX(mapping!H:H,MATCH(E965,mapping!F:F,0))</f>
        <v>12217</v>
      </c>
      <c r="E965" s="146" t="s">
        <v>110</v>
      </c>
      <c r="F965" s="146">
        <v>16</v>
      </c>
      <c r="G965" s="146">
        <v>2</v>
      </c>
      <c r="H965" s="146">
        <v>18.899999999999999</v>
      </c>
    </row>
    <row r="966" spans="1:8" x14ac:dyDescent="0.3">
      <c r="A966" t="str">
        <f>IF(NOT(D966=""),INDEX(statsNames,MATCH(D966,mapping!Q:Q,0),1),A965)</f>
        <v>FTPG</v>
      </c>
      <c r="B966">
        <f>INDEX(mapping!R:R,MATCH(A966,mapping!P:P,0),1)+INDEX(mapping!H:H,MATCH(E966,mapping!F:F,0))</f>
        <v>2417</v>
      </c>
      <c r="E966" s="146" t="s">
        <v>456</v>
      </c>
      <c r="F966" s="146">
        <v>17</v>
      </c>
      <c r="G966" s="146">
        <v>1</v>
      </c>
      <c r="H966" s="146">
        <v>18.8</v>
      </c>
    </row>
    <row r="967" spans="1:8" x14ac:dyDescent="0.3">
      <c r="A967" t="str">
        <f>IF(NOT(D967=""),INDEX(statsNames,MATCH(D967,mapping!Q:Q,0),1),A966)</f>
        <v>FTPG</v>
      </c>
      <c r="B967">
        <f>INDEX(mapping!R:R,MATCH(A967,mapping!P:P,0),1)+INDEX(mapping!H:H,MATCH(E967,mapping!F:F,0))</f>
        <v>9317</v>
      </c>
      <c r="E967" s="146" t="s">
        <v>455</v>
      </c>
      <c r="F967" s="146">
        <v>18</v>
      </c>
      <c r="G967" s="146">
        <v>1</v>
      </c>
      <c r="H967" s="146">
        <v>18.8</v>
      </c>
    </row>
    <row r="968" spans="1:8" x14ac:dyDescent="0.3">
      <c r="A968" t="str">
        <f>IF(NOT(D968=""),INDEX(statsNames,MATCH(D968,mapping!Q:Q,0),1),A967)</f>
        <v>FTPG</v>
      </c>
      <c r="B968">
        <f>INDEX(mapping!R:R,MATCH(A968,mapping!P:P,0),1)+INDEX(mapping!H:H,MATCH(E968,mapping!F:F,0))</f>
        <v>3717</v>
      </c>
      <c r="E968" s="146" t="s">
        <v>13</v>
      </c>
      <c r="F968" s="146">
        <v>19</v>
      </c>
      <c r="G968" s="146">
        <v>3</v>
      </c>
      <c r="H968" s="146">
        <v>18.8</v>
      </c>
    </row>
    <row r="969" spans="1:8" x14ac:dyDescent="0.3">
      <c r="A969" t="str">
        <f>IF(NOT(D969=""),INDEX(statsNames,MATCH(D969,mapping!Q:Q,0),1),A968)</f>
        <v>FTPG</v>
      </c>
      <c r="B969">
        <f>INDEX(mapping!R:R,MATCH(A969,mapping!P:P,0),1)+INDEX(mapping!H:H,MATCH(E969,mapping!F:F,0))</f>
        <v>8817</v>
      </c>
      <c r="E969" s="146" t="s">
        <v>163</v>
      </c>
      <c r="F969" s="146">
        <v>20</v>
      </c>
      <c r="G969" s="146">
        <v>1</v>
      </c>
      <c r="H969" s="146">
        <v>18.7</v>
      </c>
    </row>
    <row r="970" spans="1:8" x14ac:dyDescent="0.3">
      <c r="A970" t="str">
        <f>IF(NOT(D970=""),INDEX(statsNames,MATCH(D970,mapping!Q:Q,0),1),A969)</f>
        <v>FTPG</v>
      </c>
      <c r="B970">
        <f>INDEX(mapping!R:R,MATCH(A970,mapping!P:P,0),1)+INDEX(mapping!H:H,MATCH(E970,mapping!F:F,0))</f>
        <v>18017</v>
      </c>
      <c r="E970" s="146" t="s">
        <v>339</v>
      </c>
      <c r="F970" s="146">
        <v>20</v>
      </c>
      <c r="G970" s="146">
        <v>2</v>
      </c>
      <c r="H970" s="146">
        <v>18.7</v>
      </c>
    </row>
    <row r="971" spans="1:8" x14ac:dyDescent="0.3">
      <c r="A971" t="str">
        <f>IF(NOT(D971=""),INDEX(statsNames,MATCH(D971,mapping!Q:Q,0),1),A970)</f>
        <v>FTPG</v>
      </c>
      <c r="B971">
        <f>INDEX(mapping!R:R,MATCH(A971,mapping!P:P,0),1)+INDEX(mapping!H:H,MATCH(E971,mapping!F:F,0))</f>
        <v>14417</v>
      </c>
      <c r="E971" s="146" t="s">
        <v>199</v>
      </c>
      <c r="F971" s="146">
        <v>20</v>
      </c>
      <c r="G971" s="146">
        <v>4</v>
      </c>
      <c r="H971" s="146">
        <v>18.7</v>
      </c>
    </row>
    <row r="972" spans="1:8" x14ac:dyDescent="0.3">
      <c r="A972" t="str">
        <f>IF(NOT(D972=""),INDEX(statsNames,MATCH(D972,mapping!Q:Q,0),1),A971)</f>
        <v>FTPG</v>
      </c>
      <c r="B972">
        <f>INDEX(mapping!R:R,MATCH(A972,mapping!P:P,0),1)+INDEX(mapping!H:H,MATCH(E972,mapping!F:F,0))</f>
        <v>17317</v>
      </c>
      <c r="E972" s="146" t="s">
        <v>229</v>
      </c>
      <c r="F972" s="146">
        <v>26</v>
      </c>
      <c r="G972" s="146">
        <v>1</v>
      </c>
      <c r="H972" s="146">
        <v>18.600000000000001</v>
      </c>
    </row>
    <row r="973" spans="1:8" x14ac:dyDescent="0.3">
      <c r="A973" t="str">
        <f>IF(NOT(D973=""),INDEX(statsNames,MATCH(D973,mapping!Q:Q,0),1),A972)</f>
        <v>FTPG</v>
      </c>
      <c r="B973">
        <f>INDEX(mapping!R:R,MATCH(A973,mapping!P:P,0),1)+INDEX(mapping!H:H,MATCH(E973,mapping!F:F,0))</f>
        <v>13917</v>
      </c>
      <c r="E973" s="146" t="s">
        <v>219</v>
      </c>
      <c r="F973" s="146">
        <v>30</v>
      </c>
      <c r="G973" s="146">
        <v>6</v>
      </c>
      <c r="H973" s="146">
        <v>18.3</v>
      </c>
    </row>
    <row r="974" spans="1:8" x14ac:dyDescent="0.3">
      <c r="A974" t="str">
        <f>IF(NOT(D974=""),INDEX(statsNames,MATCH(D974,mapping!Q:Q,0),1),A973)</f>
        <v>FTPG</v>
      </c>
      <c r="B974">
        <f>INDEX(mapping!R:R,MATCH(A974,mapping!P:P,0),1)+INDEX(mapping!H:H,MATCH(E974,mapping!F:F,0))</f>
        <v>5717</v>
      </c>
      <c r="E974" s="146" t="s">
        <v>92</v>
      </c>
      <c r="F974" s="146">
        <v>38</v>
      </c>
      <c r="G974" s="146">
        <v>7</v>
      </c>
      <c r="H974" s="146">
        <v>17.8</v>
      </c>
    </row>
    <row r="975" spans="1:8" x14ac:dyDescent="0.3">
      <c r="A975" t="str">
        <f>IF(NOT(D975=""),INDEX(statsNames,MATCH(D975,mapping!Q:Q,0),1),A974)</f>
        <v>FTPG</v>
      </c>
      <c r="B975">
        <f>INDEX(mapping!R:R,MATCH(A975,mapping!P:P,0),1)+INDEX(mapping!H:H,MATCH(E975,mapping!F:F,0))</f>
        <v>3617</v>
      </c>
      <c r="E975" s="146" t="s">
        <v>90</v>
      </c>
      <c r="F975" s="146">
        <v>39</v>
      </c>
      <c r="G975" s="146">
        <v>8</v>
      </c>
      <c r="H975" s="146">
        <v>17.8</v>
      </c>
    </row>
    <row r="976" spans="1:8" x14ac:dyDescent="0.3">
      <c r="A976" t="str">
        <f>IF(NOT(D976=""),INDEX(statsNames,MATCH(D976,mapping!Q:Q,0),1),A975)</f>
        <v>FTPG</v>
      </c>
      <c r="B976">
        <f>INDEX(mapping!R:R,MATCH(A976,mapping!P:P,0),1)+INDEX(mapping!H:H,MATCH(E976,mapping!F:F,0))</f>
        <v>17417</v>
      </c>
      <c r="E976" s="146" t="s">
        <v>953</v>
      </c>
      <c r="F976" s="146">
        <v>40</v>
      </c>
      <c r="G976" s="146">
        <v>2</v>
      </c>
      <c r="H976" s="146">
        <v>17.7</v>
      </c>
    </row>
    <row r="977" spans="1:8" x14ac:dyDescent="0.3">
      <c r="A977" t="str">
        <f>IF(NOT(D977=""),INDEX(statsNames,MATCH(D977,mapping!Q:Q,0),1),A976)</f>
        <v>FTPG</v>
      </c>
      <c r="B977">
        <f>INDEX(mapping!R:R,MATCH(A977,mapping!P:P,0),1)+INDEX(mapping!H:H,MATCH(E977,mapping!F:F,0))</f>
        <v>8117</v>
      </c>
      <c r="E977" s="146" t="s">
        <v>69</v>
      </c>
      <c r="F977" s="146">
        <v>44</v>
      </c>
      <c r="G977" s="146">
        <v>9</v>
      </c>
      <c r="H977" s="146">
        <v>17.600000000000001</v>
      </c>
    </row>
    <row r="978" spans="1:8" x14ac:dyDescent="0.3">
      <c r="A978" t="str">
        <f>IF(NOT(D978=""),INDEX(statsNames,MATCH(D978,mapping!Q:Q,0),1),A977)</f>
        <v>FTPG</v>
      </c>
      <c r="B978">
        <f>INDEX(mapping!R:R,MATCH(A978,mapping!P:P,0),1)+INDEX(mapping!H:H,MATCH(E978,mapping!F:F,0))</f>
        <v>7617</v>
      </c>
      <c r="E978" s="146" t="s">
        <v>27</v>
      </c>
      <c r="F978" s="146">
        <v>50</v>
      </c>
      <c r="G978" s="146">
        <v>2</v>
      </c>
      <c r="H978" s="146">
        <v>17.3</v>
      </c>
    </row>
    <row r="979" spans="1:8" x14ac:dyDescent="0.3">
      <c r="A979" t="str">
        <f>IF(NOT(D979=""),INDEX(statsNames,MATCH(D979,mapping!Q:Q,0),1),A978)</f>
        <v>FTPG</v>
      </c>
      <c r="B979">
        <f>INDEX(mapping!R:R,MATCH(A979,mapping!P:P,0),1)+INDEX(mapping!H:H,MATCH(E979,mapping!F:F,0))</f>
        <v>217</v>
      </c>
      <c r="E979" s="146" t="s">
        <v>440</v>
      </c>
      <c r="F979" s="146">
        <v>56</v>
      </c>
      <c r="G979" s="146">
        <v>2</v>
      </c>
      <c r="H979" s="146">
        <v>17.100000000000001</v>
      </c>
    </row>
    <row r="980" spans="1:8" x14ac:dyDescent="0.3">
      <c r="A980" t="str">
        <f>IF(NOT(D980=""),INDEX(statsNames,MATCH(D980,mapping!Q:Q,0),1),A979)</f>
        <v>FTPG</v>
      </c>
      <c r="B980">
        <f>INDEX(mapping!R:R,MATCH(A980,mapping!P:P,0),1)+INDEX(mapping!H:H,MATCH(E980,mapping!F:F,0))</f>
        <v>17217</v>
      </c>
      <c r="E980" s="146" t="s">
        <v>320</v>
      </c>
      <c r="F980" s="146">
        <v>57</v>
      </c>
      <c r="G980" s="146">
        <v>1</v>
      </c>
      <c r="H980" s="146">
        <v>17.100000000000001</v>
      </c>
    </row>
    <row r="981" spans="1:8" x14ac:dyDescent="0.3">
      <c r="A981" t="str">
        <f>IF(NOT(D981=""),INDEX(statsNames,MATCH(D981,mapping!Q:Q,0),1),A980)</f>
        <v>FTPG</v>
      </c>
      <c r="B981">
        <f>INDEX(mapping!R:R,MATCH(A981,mapping!P:P,0),1)+INDEX(mapping!H:H,MATCH(E981,mapping!F:F,0))</f>
        <v>2517</v>
      </c>
      <c r="E981" s="146" t="s">
        <v>475</v>
      </c>
      <c r="F981" s="146">
        <v>65</v>
      </c>
      <c r="G981" s="146">
        <v>2</v>
      </c>
      <c r="H981" s="146">
        <v>16.8</v>
      </c>
    </row>
    <row r="982" spans="1:8" x14ac:dyDescent="0.3">
      <c r="A982" t="str">
        <f>IF(NOT(D982=""),INDEX(statsNames,MATCH(D982,mapping!Q:Q,0),1),A981)</f>
        <v>FTPG</v>
      </c>
      <c r="B982">
        <f>INDEX(mapping!R:R,MATCH(A982,mapping!P:P,0),1)+INDEX(mapping!H:H,MATCH(E982,mapping!F:F,0))</f>
        <v>19317</v>
      </c>
      <c r="E982" s="146" t="s">
        <v>1030</v>
      </c>
      <c r="F982" s="146">
        <v>73</v>
      </c>
      <c r="G982" s="146">
        <v>2</v>
      </c>
      <c r="H982" s="146">
        <v>16.600000000000001</v>
      </c>
    </row>
    <row r="983" spans="1:8" x14ac:dyDescent="0.3">
      <c r="A983" t="str">
        <f>IF(NOT(D983=""),INDEX(statsNames,MATCH(D983,mapping!Q:Q,0),1),A982)</f>
        <v>FTPG</v>
      </c>
      <c r="B983">
        <f>INDEX(mapping!R:R,MATCH(A983,mapping!P:P,0),1)+INDEX(mapping!H:H,MATCH(E983,mapping!F:F,0))</f>
        <v>5617</v>
      </c>
      <c r="E983" s="146" t="s">
        <v>39</v>
      </c>
      <c r="F983" s="146">
        <v>76</v>
      </c>
      <c r="G983" s="146">
        <v>4</v>
      </c>
      <c r="H983" s="146">
        <v>16.600000000000001</v>
      </c>
    </row>
    <row r="984" spans="1:8" x14ac:dyDescent="0.3">
      <c r="A984" t="str">
        <f>IF(NOT(D984=""),INDEX(statsNames,MATCH(D984,mapping!Q:Q,0),1),A983)</f>
        <v>FTPG</v>
      </c>
      <c r="B984">
        <f>INDEX(mapping!R:R,MATCH(A984,mapping!P:P,0),1)+INDEX(mapping!H:H,MATCH(E984,mapping!F:F,0))</f>
        <v>14117</v>
      </c>
      <c r="E984" s="146" t="s">
        <v>93</v>
      </c>
      <c r="F984" s="146">
        <v>77</v>
      </c>
      <c r="G984" s="146">
        <v>11</v>
      </c>
      <c r="H984" s="146">
        <v>16.600000000000001</v>
      </c>
    </row>
    <row r="985" spans="1:8" x14ac:dyDescent="0.3">
      <c r="A985" t="str">
        <f>IF(NOT(D985=""),INDEX(statsNames,MATCH(D985,mapping!Q:Q,0),1),A984)</f>
        <v>FTPG</v>
      </c>
      <c r="B985">
        <f>INDEX(mapping!R:R,MATCH(A985,mapping!P:P,0),1)+INDEX(mapping!H:H,MATCH(E985,mapping!F:F,0))</f>
        <v>5517</v>
      </c>
      <c r="E985" s="146" t="s">
        <v>18</v>
      </c>
      <c r="F985" s="146">
        <v>80</v>
      </c>
      <c r="G985" s="146">
        <v>12</v>
      </c>
      <c r="H985" s="146">
        <v>16.5</v>
      </c>
    </row>
    <row r="986" spans="1:8" x14ac:dyDescent="0.3">
      <c r="A986" t="str">
        <f>IF(NOT(D986=""),INDEX(statsNames,MATCH(D986,mapping!Q:Q,0),1),A985)</f>
        <v>FTPG</v>
      </c>
      <c r="B986">
        <f>INDEX(mapping!R:R,MATCH(A986,mapping!P:P,0),1)+INDEX(mapping!H:H,MATCH(E986,mapping!F:F,0))</f>
        <v>1917</v>
      </c>
      <c r="E986" s="146" t="s">
        <v>30</v>
      </c>
      <c r="F986" s="146">
        <v>83</v>
      </c>
      <c r="G986" s="146">
        <v>2</v>
      </c>
      <c r="H986" s="146">
        <v>16.399999999999999</v>
      </c>
    </row>
    <row r="987" spans="1:8" x14ac:dyDescent="0.3">
      <c r="A987" t="str">
        <f>IF(NOT(D987=""),INDEX(statsNames,MATCH(D987,mapping!Q:Q,0),1),A986)</f>
        <v>FTPG</v>
      </c>
      <c r="B987">
        <f>INDEX(mapping!R:R,MATCH(A987,mapping!P:P,0),1)+INDEX(mapping!H:H,MATCH(E987,mapping!F:F,0))</f>
        <v>1017</v>
      </c>
      <c r="E987" s="146" t="s">
        <v>448</v>
      </c>
      <c r="F987" s="146">
        <v>83</v>
      </c>
      <c r="G987" s="146">
        <v>3</v>
      </c>
      <c r="H987" s="146">
        <v>16.399999999999999</v>
      </c>
    </row>
    <row r="988" spans="1:8" x14ac:dyDescent="0.3">
      <c r="A988" t="str">
        <f>IF(NOT(D988=""),INDEX(statsNames,MATCH(D988,mapping!Q:Q,0),1),A987)</f>
        <v>FTPG</v>
      </c>
      <c r="B988">
        <f>INDEX(mapping!R:R,MATCH(A988,mapping!P:P,0),1)+INDEX(mapping!H:H,MATCH(E988,mapping!F:F,0))</f>
        <v>3517</v>
      </c>
      <c r="E988" s="146" t="s">
        <v>29</v>
      </c>
      <c r="F988" s="146">
        <v>83</v>
      </c>
      <c r="G988" s="146">
        <v>13</v>
      </c>
      <c r="H988" s="146">
        <v>16.399999999999999</v>
      </c>
    </row>
    <row r="989" spans="1:8" x14ac:dyDescent="0.3">
      <c r="A989" t="str">
        <f>IF(NOT(D989=""),INDEX(statsNames,MATCH(D989,mapping!Q:Q,0),1),A988)</f>
        <v>FTPG</v>
      </c>
      <c r="B989">
        <f>INDEX(mapping!R:R,MATCH(A989,mapping!P:P,0),1)+INDEX(mapping!H:H,MATCH(E989,mapping!F:F,0))</f>
        <v>16517</v>
      </c>
      <c r="E989" s="146" t="s">
        <v>467</v>
      </c>
      <c r="F989" s="146">
        <v>89</v>
      </c>
      <c r="G989" s="146">
        <v>3</v>
      </c>
      <c r="H989" s="146">
        <v>16.3</v>
      </c>
    </row>
    <row r="990" spans="1:8" x14ac:dyDescent="0.3">
      <c r="A990" t="str">
        <f>IF(NOT(D990=""),INDEX(statsNames,MATCH(D990,mapping!Q:Q,0),1),A989)</f>
        <v>FTPG</v>
      </c>
      <c r="B990">
        <f>INDEX(mapping!R:R,MATCH(A990,mapping!P:P,0),1)+INDEX(mapping!H:H,MATCH(E990,mapping!F:F,0))</f>
        <v>18817</v>
      </c>
      <c r="E990" s="146" t="s">
        <v>499</v>
      </c>
      <c r="F990" s="146">
        <v>90</v>
      </c>
      <c r="G990" s="146">
        <v>1</v>
      </c>
      <c r="H990" s="146">
        <v>16.3</v>
      </c>
    </row>
    <row r="991" spans="1:8" x14ac:dyDescent="0.3">
      <c r="A991" t="str">
        <f>IF(NOT(D991=""),INDEX(statsNames,MATCH(D991,mapping!Q:Q,0),1),A990)</f>
        <v>FTPG</v>
      </c>
      <c r="B991">
        <f>INDEX(mapping!R:R,MATCH(A991,mapping!P:P,0),1)+INDEX(mapping!H:H,MATCH(E991,mapping!F:F,0))</f>
        <v>1217</v>
      </c>
      <c r="E991" s="146" t="s">
        <v>449</v>
      </c>
      <c r="F991" s="146">
        <v>92</v>
      </c>
      <c r="G991" s="146">
        <v>5</v>
      </c>
      <c r="H991" s="146">
        <v>16.3</v>
      </c>
    </row>
    <row r="992" spans="1:8" x14ac:dyDescent="0.3">
      <c r="A992" t="str">
        <f>IF(NOT(D992=""),INDEX(statsNames,MATCH(D992,mapping!Q:Q,0),1),A991)</f>
        <v>FTPG</v>
      </c>
      <c r="B992">
        <f>INDEX(mapping!R:R,MATCH(A992,mapping!P:P,0),1)+INDEX(mapping!H:H,MATCH(E992,mapping!F:F,0))</f>
        <v>18217</v>
      </c>
      <c r="E992" s="146" t="s">
        <v>1113</v>
      </c>
      <c r="F992" s="146">
        <v>94</v>
      </c>
      <c r="G992" s="146">
        <v>7</v>
      </c>
      <c r="H992" s="146">
        <v>16.3</v>
      </c>
    </row>
    <row r="993" spans="1:8" x14ac:dyDescent="0.3">
      <c r="A993" t="str">
        <f>IF(NOT(D993=""),INDEX(statsNames,MATCH(D993,mapping!Q:Q,0),1),A992)</f>
        <v>FTPG</v>
      </c>
      <c r="B993">
        <f>INDEX(mapping!R:R,MATCH(A993,mapping!P:P,0),1)+INDEX(mapping!H:H,MATCH(E993,mapping!F:F,0))</f>
        <v>3817</v>
      </c>
      <c r="E993" s="146" t="s">
        <v>61</v>
      </c>
      <c r="F993" s="146">
        <v>102</v>
      </c>
      <c r="G993" s="146">
        <v>14</v>
      </c>
      <c r="H993" s="146">
        <v>16.2</v>
      </c>
    </row>
    <row r="994" spans="1:8" x14ac:dyDescent="0.3">
      <c r="A994" t="str">
        <f>IF(NOT(D994=""),INDEX(statsNames,MATCH(D994,mapping!Q:Q,0),1),A993)</f>
        <v>FTPG</v>
      </c>
      <c r="B994">
        <f>INDEX(mapping!R:R,MATCH(A994,mapping!P:P,0),1)+INDEX(mapping!H:H,MATCH(E994,mapping!F:F,0))</f>
        <v>917</v>
      </c>
      <c r="E994" s="146" t="s">
        <v>460</v>
      </c>
      <c r="F994" s="146">
        <v>103</v>
      </c>
      <c r="G994" s="146">
        <v>4</v>
      </c>
      <c r="H994" s="146">
        <v>16.2</v>
      </c>
    </row>
    <row r="995" spans="1:8" x14ac:dyDescent="0.3">
      <c r="A995" t="str">
        <f>IF(NOT(D995=""),INDEX(statsNames,MATCH(D995,mapping!Q:Q,0),1),A994)</f>
        <v>FTPG</v>
      </c>
      <c r="B995">
        <f>INDEX(mapping!R:R,MATCH(A995,mapping!P:P,0),1)+INDEX(mapping!H:H,MATCH(E995,mapping!F:F,0))</f>
        <v>15717</v>
      </c>
      <c r="E995" s="146" t="s">
        <v>230</v>
      </c>
      <c r="F995" s="146">
        <v>104</v>
      </c>
      <c r="G995" s="146">
        <v>6</v>
      </c>
      <c r="H995" s="146">
        <v>16.100000000000001</v>
      </c>
    </row>
    <row r="996" spans="1:8" x14ac:dyDescent="0.3">
      <c r="A996" t="str">
        <f>IF(NOT(D996=""),INDEX(statsNames,MATCH(D996,mapping!Q:Q,0),1),A995)</f>
        <v>FTPG</v>
      </c>
      <c r="B996">
        <f>INDEX(mapping!R:R,MATCH(A996,mapping!P:P,0),1)+INDEX(mapping!H:H,MATCH(E996,mapping!F:F,0))</f>
        <v>4317</v>
      </c>
      <c r="E996" s="146" t="s">
        <v>71</v>
      </c>
      <c r="F996" s="146">
        <v>106</v>
      </c>
      <c r="G996" s="146">
        <v>5</v>
      </c>
      <c r="H996" s="146">
        <v>16.100000000000001</v>
      </c>
    </row>
    <row r="997" spans="1:8" x14ac:dyDescent="0.3">
      <c r="A997" t="str">
        <f>IF(NOT(D997=""),INDEX(statsNames,MATCH(D997,mapping!Q:Q,0),1),A996)</f>
        <v>FTPG</v>
      </c>
      <c r="B997">
        <f>INDEX(mapping!R:R,MATCH(A997,mapping!P:P,0),1)+INDEX(mapping!H:H,MATCH(E997,mapping!F:F,0))</f>
        <v>8517</v>
      </c>
      <c r="E997" s="146" t="s">
        <v>377</v>
      </c>
      <c r="F997" s="146">
        <v>109</v>
      </c>
      <c r="G997" s="146">
        <v>2</v>
      </c>
      <c r="H997" s="146">
        <v>16.100000000000001</v>
      </c>
    </row>
    <row r="998" spans="1:8" x14ac:dyDescent="0.3">
      <c r="A998" t="str">
        <f>IF(NOT(D998=""),INDEX(statsNames,MATCH(D998,mapping!Q:Q,0),1),A997)</f>
        <v>FTPG</v>
      </c>
      <c r="B998">
        <f>INDEX(mapping!R:R,MATCH(A998,mapping!P:P,0),1)+INDEX(mapping!H:H,MATCH(E998,mapping!F:F,0))</f>
        <v>5417</v>
      </c>
      <c r="E998" s="146" t="s">
        <v>14</v>
      </c>
      <c r="F998" s="146">
        <v>114</v>
      </c>
      <c r="G998" s="146">
        <v>4</v>
      </c>
      <c r="H998" s="146">
        <v>16</v>
      </c>
    </row>
    <row r="999" spans="1:8" x14ac:dyDescent="0.3">
      <c r="A999" t="str">
        <f>IF(NOT(D999=""),INDEX(statsNames,MATCH(D999,mapping!Q:Q,0),1),A998)</f>
        <v>FTPG</v>
      </c>
      <c r="B999">
        <f>INDEX(mapping!R:R,MATCH(A999,mapping!P:P,0),1)+INDEX(mapping!H:H,MATCH(E999,mapping!F:F,0))</f>
        <v>4717</v>
      </c>
      <c r="E999" s="146" t="s">
        <v>87</v>
      </c>
      <c r="F999" s="146">
        <v>119</v>
      </c>
      <c r="G999" s="146">
        <v>6</v>
      </c>
      <c r="H999" s="146">
        <v>15.9</v>
      </c>
    </row>
    <row r="1000" spans="1:8" x14ac:dyDescent="0.3">
      <c r="A1000" t="str">
        <f>IF(NOT(D1000=""),INDEX(statsNames,MATCH(D1000,mapping!Q:Q,0),1),A999)</f>
        <v>FTPG</v>
      </c>
      <c r="B1000">
        <f>INDEX(mapping!R:R,MATCH(A1000,mapping!P:P,0),1)+INDEX(mapping!H:H,MATCH(E1000,mapping!F:F,0))</f>
        <v>2717</v>
      </c>
      <c r="E1000" s="146" t="s">
        <v>134</v>
      </c>
      <c r="F1000" s="146">
        <v>122</v>
      </c>
      <c r="G1000" s="146">
        <v>6</v>
      </c>
      <c r="H1000" s="146">
        <v>15.9</v>
      </c>
    </row>
    <row r="1001" spans="1:8" x14ac:dyDescent="0.3">
      <c r="A1001" t="str">
        <f>IF(NOT(D1001=""),INDEX(statsNames,MATCH(D1001,mapping!Q:Q,0),1),A1000)</f>
        <v>FTPG</v>
      </c>
      <c r="B1001">
        <f>INDEX(mapping!R:R,MATCH(A1001,mapping!P:P,0),1)+INDEX(mapping!H:H,MATCH(E1001,mapping!F:F,0))</f>
        <v>13117</v>
      </c>
      <c r="E1001" s="146" t="s">
        <v>349</v>
      </c>
      <c r="F1001" s="146">
        <v>128</v>
      </c>
      <c r="G1001" s="146">
        <v>5</v>
      </c>
      <c r="H1001" s="146">
        <v>15.7</v>
      </c>
    </row>
    <row r="1002" spans="1:8" x14ac:dyDescent="0.3">
      <c r="A1002" t="str">
        <f>IF(NOT(D1002=""),INDEX(statsNames,MATCH(D1002,mapping!Q:Q,0),1),A1001)</f>
        <v>FTPG</v>
      </c>
      <c r="B1002">
        <f>INDEX(mapping!R:R,MATCH(A1002,mapping!P:P,0),1)+INDEX(mapping!H:H,MATCH(E1002,mapping!F:F,0))</f>
        <v>1417</v>
      </c>
      <c r="E1002" s="146" t="s">
        <v>450</v>
      </c>
      <c r="F1002" s="146">
        <v>138</v>
      </c>
      <c r="G1002" s="146">
        <v>9</v>
      </c>
      <c r="H1002" s="146">
        <v>15.6</v>
      </c>
    </row>
    <row r="1003" spans="1:8" x14ac:dyDescent="0.3">
      <c r="A1003" t="str">
        <f>IF(NOT(D1003=""),INDEX(statsNames,MATCH(D1003,mapping!Q:Q,0),1),A1002)</f>
        <v>FTPG</v>
      </c>
      <c r="B1003">
        <f>INDEX(mapping!R:R,MATCH(A1003,mapping!P:P,0),1)+INDEX(mapping!H:H,MATCH(E1003,mapping!F:F,0))</f>
        <v>4217</v>
      </c>
      <c r="E1003" s="146" t="s">
        <v>81</v>
      </c>
      <c r="F1003" s="146">
        <v>144</v>
      </c>
      <c r="G1003" s="146">
        <v>6</v>
      </c>
      <c r="H1003" s="146">
        <v>15.5</v>
      </c>
    </row>
    <row r="1004" spans="1:8" x14ac:dyDescent="0.3">
      <c r="A1004" t="str">
        <f>IF(NOT(D1004=""),INDEX(statsNames,MATCH(D1004,mapping!Q:Q,0),1),A1003)</f>
        <v>FTPG</v>
      </c>
      <c r="B1004">
        <f>INDEX(mapping!R:R,MATCH(A1004,mapping!P:P,0),1)+INDEX(mapping!H:H,MATCH(E1004,mapping!F:F,0))</f>
        <v>117</v>
      </c>
      <c r="E1004" s="146" t="s">
        <v>451</v>
      </c>
      <c r="F1004" s="146">
        <v>151</v>
      </c>
      <c r="G1004" s="146">
        <v>6</v>
      </c>
      <c r="H1004" s="146">
        <v>15.4</v>
      </c>
    </row>
    <row r="1005" spans="1:8" x14ac:dyDescent="0.3">
      <c r="A1005" t="str">
        <f>IF(NOT(D1005=""),INDEX(statsNames,MATCH(D1005,mapping!Q:Q,0),1),A1004)</f>
        <v>FTPG</v>
      </c>
      <c r="B1005">
        <f>INDEX(mapping!R:R,MATCH(A1005,mapping!P:P,0),1)+INDEX(mapping!H:H,MATCH(E1005,mapping!F:F,0))</f>
        <v>7117</v>
      </c>
      <c r="E1005" s="146" t="s">
        <v>75</v>
      </c>
      <c r="F1005" s="146">
        <v>153</v>
      </c>
      <c r="G1005" s="146">
        <v>8</v>
      </c>
      <c r="H1005" s="146">
        <v>15.3</v>
      </c>
    </row>
    <row r="1006" spans="1:8" x14ac:dyDescent="0.3">
      <c r="A1006" t="str">
        <f>IF(NOT(D1006=""),INDEX(statsNames,MATCH(D1006,mapping!Q:Q,0),1),A1005)</f>
        <v>FTPG</v>
      </c>
      <c r="B1006">
        <f>INDEX(mapping!R:R,MATCH(A1006,mapping!P:P,0),1)+INDEX(mapping!H:H,MATCH(E1006,mapping!F:F,0))</f>
        <v>8717</v>
      </c>
      <c r="E1006" s="146" t="s">
        <v>205</v>
      </c>
      <c r="F1006" s="146">
        <v>154</v>
      </c>
      <c r="G1006" s="146">
        <v>9</v>
      </c>
      <c r="H1006" s="146">
        <v>15.3</v>
      </c>
    </row>
    <row r="1007" spans="1:8" x14ac:dyDescent="0.3">
      <c r="A1007" t="str">
        <f>IF(NOT(D1007=""),INDEX(statsNames,MATCH(D1007,mapping!Q:Q,0),1),A1006)</f>
        <v>FTPG</v>
      </c>
      <c r="B1007">
        <f>INDEX(mapping!R:R,MATCH(A1007,mapping!P:P,0),1)+INDEX(mapping!H:H,MATCH(E1007,mapping!F:F,0))</f>
        <v>9417</v>
      </c>
      <c r="E1007" s="146" t="s">
        <v>16</v>
      </c>
      <c r="F1007" s="146">
        <v>156</v>
      </c>
      <c r="G1007" s="146">
        <v>8</v>
      </c>
      <c r="H1007" s="146">
        <v>15.3</v>
      </c>
    </row>
    <row r="1008" spans="1:8" x14ac:dyDescent="0.3">
      <c r="A1008" t="str">
        <f>IF(NOT(D1008=""),INDEX(statsNames,MATCH(D1008,mapping!Q:Q,0),1),A1007)</f>
        <v>FTPG</v>
      </c>
      <c r="B1008">
        <f>INDEX(mapping!R:R,MATCH(A1008,mapping!P:P,0),1)+INDEX(mapping!H:H,MATCH(E1008,mapping!F:F,0))</f>
        <v>12517</v>
      </c>
      <c r="E1008" s="146" t="s">
        <v>65</v>
      </c>
      <c r="F1008" s="146">
        <v>158</v>
      </c>
      <c r="G1008" s="146">
        <v>2</v>
      </c>
      <c r="H1008" s="146">
        <v>15.3</v>
      </c>
    </row>
    <row r="1009" spans="1:8" x14ac:dyDescent="0.3">
      <c r="A1009" t="str">
        <f>IF(NOT(D1009=""),INDEX(statsNames,MATCH(D1009,mapping!Q:Q,0),1),A1008)</f>
        <v>FTPG</v>
      </c>
      <c r="B1009">
        <f>INDEX(mapping!R:R,MATCH(A1009,mapping!P:P,0),1)+INDEX(mapping!H:H,MATCH(E1009,mapping!F:F,0))</f>
        <v>16317</v>
      </c>
      <c r="E1009" s="146" t="s">
        <v>209</v>
      </c>
      <c r="F1009" s="146">
        <v>161</v>
      </c>
      <c r="G1009" s="146">
        <v>7</v>
      </c>
      <c r="H1009" s="146">
        <v>15.2</v>
      </c>
    </row>
    <row r="1010" spans="1:8" x14ac:dyDescent="0.3">
      <c r="A1010" t="str">
        <f>IF(NOT(D1010=""),INDEX(statsNames,MATCH(D1010,mapping!Q:Q,0),1),A1009)</f>
        <v>FTPG</v>
      </c>
      <c r="B1010">
        <f>INDEX(mapping!R:R,MATCH(A1010,mapping!P:P,0),1)+INDEX(mapping!H:H,MATCH(E1010,mapping!F:F,0))</f>
        <v>4917</v>
      </c>
      <c r="E1010" s="146" t="s">
        <v>17</v>
      </c>
      <c r="F1010" s="146">
        <v>164</v>
      </c>
      <c r="G1010" s="146">
        <v>10</v>
      </c>
      <c r="H1010" s="146">
        <v>15.2</v>
      </c>
    </row>
    <row r="1011" spans="1:8" x14ac:dyDescent="0.3">
      <c r="A1011" t="str">
        <f>IF(NOT(D1011=""),INDEX(statsNames,MATCH(D1011,mapping!Q:Q,0),1),A1010)</f>
        <v>FTPG</v>
      </c>
      <c r="B1011">
        <f>INDEX(mapping!R:R,MATCH(A1011,mapping!P:P,0),1)+INDEX(mapping!H:H,MATCH(E1011,mapping!F:F,0))</f>
        <v>4017</v>
      </c>
      <c r="E1011" s="146" t="s">
        <v>105</v>
      </c>
      <c r="F1011" s="146">
        <v>168</v>
      </c>
      <c r="G1011" s="146">
        <v>11</v>
      </c>
      <c r="H1011" s="146">
        <v>15.1</v>
      </c>
    </row>
    <row r="1012" spans="1:8" x14ac:dyDescent="0.3">
      <c r="A1012" t="str">
        <f>IF(NOT(D1012=""),INDEX(statsNames,MATCH(D1012,mapping!Q:Q,0),1),A1011)</f>
        <v>FTPG</v>
      </c>
      <c r="B1012">
        <f>INDEX(mapping!R:R,MATCH(A1012,mapping!P:P,0),1)+INDEX(mapping!H:H,MATCH(E1012,mapping!F:F,0))</f>
        <v>17917</v>
      </c>
      <c r="E1012" s="146" t="s">
        <v>459</v>
      </c>
      <c r="F1012" s="146">
        <v>171</v>
      </c>
      <c r="G1012" s="146">
        <v>6</v>
      </c>
      <c r="H1012" s="146">
        <v>15.1</v>
      </c>
    </row>
    <row r="1013" spans="1:8" x14ac:dyDescent="0.3">
      <c r="A1013" t="str">
        <f>IF(NOT(D1013=""),INDEX(statsNames,MATCH(D1013,mapping!Q:Q,0),1),A1012)</f>
        <v>FTPG</v>
      </c>
      <c r="B1013">
        <f>INDEX(mapping!R:R,MATCH(A1013,mapping!P:P,0),1)+INDEX(mapping!H:H,MATCH(E1013,mapping!F:F,0))</f>
        <v>7017</v>
      </c>
      <c r="E1013" s="146" t="s">
        <v>203</v>
      </c>
      <c r="F1013" s="146">
        <v>179</v>
      </c>
      <c r="G1013" s="146">
        <v>8</v>
      </c>
      <c r="H1013" s="146">
        <v>14.9</v>
      </c>
    </row>
    <row r="1014" spans="1:8" x14ac:dyDescent="0.3">
      <c r="A1014" t="str">
        <f>IF(NOT(D1014=""),INDEX(statsNames,MATCH(D1014,mapping!Q:Q,0),1),A1013)</f>
        <v>FTPG</v>
      </c>
      <c r="B1014">
        <f>INDEX(mapping!R:R,MATCH(A1014,mapping!P:P,0),1)+INDEX(mapping!H:H,MATCH(E1014,mapping!F:F,0))</f>
        <v>10117</v>
      </c>
      <c r="E1014" s="146" t="s">
        <v>124</v>
      </c>
      <c r="F1014" s="146">
        <v>180</v>
      </c>
      <c r="G1014" s="146">
        <v>5</v>
      </c>
      <c r="H1014" s="146">
        <v>14.8</v>
      </c>
    </row>
    <row r="1015" spans="1:8" x14ac:dyDescent="0.3">
      <c r="A1015" t="str">
        <f>IF(NOT(D1015=""),INDEX(statsNames,MATCH(D1015,mapping!Q:Q,0),1),A1014)</f>
        <v>FTPG</v>
      </c>
      <c r="B1015">
        <f>INDEX(mapping!R:R,MATCH(A1015,mapping!P:P,0),1)+INDEX(mapping!H:H,MATCH(E1015,mapping!F:F,0))</f>
        <v>9017</v>
      </c>
      <c r="E1015" s="146" t="s">
        <v>21</v>
      </c>
      <c r="F1015" s="146">
        <v>183</v>
      </c>
      <c r="G1015" s="146">
        <v>10</v>
      </c>
      <c r="H1015" s="146">
        <v>14.8</v>
      </c>
    </row>
    <row r="1016" spans="1:8" x14ac:dyDescent="0.3">
      <c r="A1016" t="str">
        <f>IF(NOT(D1016=""),INDEX(statsNames,MATCH(D1016,mapping!Q:Q,0),1),A1015)</f>
        <v>FTPG</v>
      </c>
      <c r="B1016">
        <f>INDEX(mapping!R:R,MATCH(A1016,mapping!P:P,0),1)+INDEX(mapping!H:H,MATCH(E1016,mapping!F:F,0))</f>
        <v>3917</v>
      </c>
      <c r="E1016" s="146" t="s">
        <v>19</v>
      </c>
      <c r="F1016" s="146">
        <v>184</v>
      </c>
      <c r="G1016" s="146">
        <v>8</v>
      </c>
      <c r="H1016" s="146">
        <v>14.8</v>
      </c>
    </row>
    <row r="1017" spans="1:8" x14ac:dyDescent="0.3">
      <c r="A1017" t="str">
        <f>IF(NOT(D1017=""),INDEX(statsNames,MATCH(D1017,mapping!Q:Q,0),1),A1016)</f>
        <v>FTPG</v>
      </c>
      <c r="B1017">
        <f>INDEX(mapping!R:R,MATCH(A1017,mapping!P:P,0),1)+INDEX(mapping!H:H,MATCH(E1017,mapping!F:F,0))</f>
        <v>17017</v>
      </c>
      <c r="E1017" s="146" t="s">
        <v>161</v>
      </c>
      <c r="F1017" s="146">
        <v>189</v>
      </c>
      <c r="G1017" s="146">
        <v>5</v>
      </c>
      <c r="H1017" s="146">
        <v>14.7</v>
      </c>
    </row>
    <row r="1018" spans="1:8" x14ac:dyDescent="0.3">
      <c r="A1018" t="str">
        <f>IF(NOT(D1018=""),INDEX(statsNames,MATCH(D1018,mapping!Q:Q,0),1),A1017)</f>
        <v>FTPG</v>
      </c>
      <c r="B1018">
        <f>INDEX(mapping!R:R,MATCH(A1018,mapping!P:P,0),1)+INDEX(mapping!H:H,MATCH(E1018,mapping!F:F,0))</f>
        <v>2617</v>
      </c>
      <c r="E1018" s="146" t="s">
        <v>38</v>
      </c>
      <c r="F1018" s="146">
        <v>197</v>
      </c>
      <c r="G1018" s="146">
        <v>12</v>
      </c>
      <c r="H1018" s="146">
        <v>14.5</v>
      </c>
    </row>
    <row r="1019" spans="1:8" x14ac:dyDescent="0.3">
      <c r="A1019" t="str">
        <f>IF(NOT(D1019=""),INDEX(statsNames,MATCH(D1019,mapping!Q:Q,0),1),A1018)</f>
        <v>FTPG</v>
      </c>
      <c r="B1019">
        <f>INDEX(mapping!R:R,MATCH(A1019,mapping!P:P,0),1)+INDEX(mapping!H:H,MATCH(E1019,mapping!F:F,0))</f>
        <v>9217</v>
      </c>
      <c r="E1019" s="146" t="s">
        <v>101</v>
      </c>
      <c r="F1019" s="146">
        <v>203</v>
      </c>
      <c r="G1019" s="146">
        <v>9</v>
      </c>
      <c r="H1019" s="146">
        <v>14.4</v>
      </c>
    </row>
    <row r="1020" spans="1:8" x14ac:dyDescent="0.3">
      <c r="A1020" t="str">
        <f>IF(NOT(D1020=""),INDEX(statsNames,MATCH(D1020,mapping!Q:Q,0),1),A1019)</f>
        <v>FTPG</v>
      </c>
      <c r="B1020">
        <f>INDEX(mapping!R:R,MATCH(A1020,mapping!P:P,0),1)+INDEX(mapping!H:H,MATCH(E1020,mapping!F:F,0))</f>
        <v>18717</v>
      </c>
      <c r="E1020" s="146" t="s">
        <v>300</v>
      </c>
      <c r="F1020" s="146">
        <v>207</v>
      </c>
      <c r="G1020" s="146">
        <v>3</v>
      </c>
      <c r="H1020" s="146">
        <v>14.3</v>
      </c>
    </row>
    <row r="1021" spans="1:8" x14ac:dyDescent="0.3">
      <c r="A1021" t="str">
        <f>IF(NOT(D1021=""),INDEX(statsNames,MATCH(D1021,mapping!Q:Q,0),1),A1020)</f>
        <v>FTPG</v>
      </c>
      <c r="B1021">
        <f>INDEX(mapping!R:R,MATCH(A1021,mapping!P:P,0),1)+INDEX(mapping!H:H,MATCH(E1021,mapping!F:F,0))</f>
        <v>5217</v>
      </c>
      <c r="E1021" s="146" t="s">
        <v>12</v>
      </c>
      <c r="F1021" s="146">
        <v>208</v>
      </c>
      <c r="G1021" s="146">
        <v>13</v>
      </c>
      <c r="H1021" s="146">
        <v>14.3</v>
      </c>
    </row>
    <row r="1022" spans="1:8" x14ac:dyDescent="0.3">
      <c r="A1022" t="str">
        <f>IF(NOT(D1022=""),INDEX(statsNames,MATCH(D1022,mapping!Q:Q,0),1),A1021)</f>
        <v>FTPG</v>
      </c>
      <c r="B1022" t="e">
        <f>INDEX(mapping!R:R,MATCH(A1022,mapping!P:P,0),1)+INDEX(mapping!H:H,MATCH(E1022,mapping!F:F,0))</f>
        <v>#N/A</v>
      </c>
      <c r="E1022" s="146" t="s">
        <v>391</v>
      </c>
      <c r="F1022" s="146">
        <v>209</v>
      </c>
      <c r="G1022" s="146">
        <v>8</v>
      </c>
      <c r="H1022" s="146">
        <v>14.3</v>
      </c>
    </row>
    <row r="1023" spans="1:8" x14ac:dyDescent="0.3">
      <c r="A1023" t="str">
        <f>IF(NOT(D1023=""),INDEX(statsNames,MATCH(D1023,mapping!Q:Q,0),1),A1022)</f>
        <v>FTPG</v>
      </c>
      <c r="B1023">
        <f>INDEX(mapping!R:R,MATCH(A1023,mapping!P:P,0),1)+INDEX(mapping!H:H,MATCH(E1023,mapping!F:F,0))</f>
        <v>10017</v>
      </c>
      <c r="E1023" s="146" t="s">
        <v>160</v>
      </c>
      <c r="F1023" s="146">
        <v>211</v>
      </c>
      <c r="G1023" s="146">
        <v>13</v>
      </c>
      <c r="H1023" s="146">
        <v>14.2</v>
      </c>
    </row>
    <row r="1024" spans="1:8" x14ac:dyDescent="0.3">
      <c r="A1024" t="str">
        <f>IF(NOT(D1024=""),INDEX(statsNames,MATCH(D1024,mapping!Q:Q,0),1),A1023)</f>
        <v>FTPG</v>
      </c>
      <c r="B1024">
        <f>INDEX(mapping!R:R,MATCH(A1024,mapping!P:P,0),1)+INDEX(mapping!H:H,MATCH(E1024,mapping!F:F,0))</f>
        <v>6017</v>
      </c>
      <c r="E1024" s="146" t="s">
        <v>119</v>
      </c>
      <c r="F1024" s="146">
        <v>225</v>
      </c>
      <c r="G1024" s="146">
        <v>9</v>
      </c>
      <c r="H1024" s="146">
        <v>14</v>
      </c>
    </row>
    <row r="1025" spans="1:8" x14ac:dyDescent="0.3">
      <c r="A1025" t="str">
        <f>IF(NOT(D1025=""),INDEX(statsNames,MATCH(D1025,mapping!Q:Q,0),1),A1024)</f>
        <v>FTPG</v>
      </c>
      <c r="B1025">
        <f>INDEX(mapping!R:R,MATCH(A1025,mapping!P:P,0),1)+INDEX(mapping!H:H,MATCH(E1025,mapping!F:F,0))</f>
        <v>4417</v>
      </c>
      <c r="E1025" s="146" t="s">
        <v>26</v>
      </c>
      <c r="F1025" s="146">
        <v>232</v>
      </c>
      <c r="G1025" s="146">
        <v>7</v>
      </c>
      <c r="H1025" s="146">
        <v>13.8</v>
      </c>
    </row>
    <row r="1026" spans="1:8" x14ac:dyDescent="0.3">
      <c r="A1026" t="str">
        <f>IF(NOT(D1026=""),INDEX(statsNames,MATCH(D1026,mapping!Q:Q,0),1),A1025)</f>
        <v>FTPG</v>
      </c>
      <c r="B1026">
        <f>INDEX(mapping!R:R,MATCH(A1026,mapping!P:P,0),1)+INDEX(mapping!H:H,MATCH(E1026,mapping!F:F,0))</f>
        <v>617</v>
      </c>
      <c r="E1026" s="146" t="s">
        <v>444</v>
      </c>
      <c r="F1026" s="146">
        <v>234</v>
      </c>
      <c r="G1026" s="146">
        <v>10</v>
      </c>
      <c r="H1026" s="146">
        <v>13.8</v>
      </c>
    </row>
    <row r="1027" spans="1:8" x14ac:dyDescent="0.3">
      <c r="A1027" t="str">
        <f>IF(NOT(D1027=""),INDEX(statsNames,MATCH(D1027,mapping!Q:Q,0),1),A1026)</f>
        <v>FTPG</v>
      </c>
      <c r="B1027">
        <f>INDEX(mapping!R:R,MATCH(A1027,mapping!P:P,0),1)+INDEX(mapping!H:H,MATCH(E1027,mapping!F:F,0))</f>
        <v>16917</v>
      </c>
      <c r="E1027" s="146" t="s">
        <v>480</v>
      </c>
      <c r="F1027" s="146">
        <v>238</v>
      </c>
      <c r="G1027" s="146">
        <v>7</v>
      </c>
      <c r="H1027" s="146">
        <v>13.7</v>
      </c>
    </row>
    <row r="1028" spans="1:8" x14ac:dyDescent="0.3">
      <c r="A1028" t="str">
        <f>IF(NOT(D1028=""),INDEX(statsNames,MATCH(D1028,mapping!Q:Q,0),1),A1027)</f>
        <v>FTPG</v>
      </c>
      <c r="B1028">
        <f>INDEX(mapping!R:R,MATCH(A1028,mapping!P:P,0),1)+INDEX(mapping!H:H,MATCH(E1028,mapping!F:F,0))</f>
        <v>8217</v>
      </c>
      <c r="E1028" s="146" t="s">
        <v>123</v>
      </c>
      <c r="F1028" s="146">
        <v>257</v>
      </c>
      <c r="G1028" s="146">
        <v>10</v>
      </c>
      <c r="H1028" s="146">
        <v>13.3</v>
      </c>
    </row>
    <row r="1029" spans="1:8" x14ac:dyDescent="0.3">
      <c r="A1029" t="str">
        <f>IF(NOT(D1029=""),INDEX(statsNames,MATCH(D1029,mapping!Q:Q,0),1),A1028)</f>
        <v>FTPG</v>
      </c>
      <c r="B1029">
        <f>INDEX(mapping!R:R,MATCH(A1029,mapping!P:P,0),1)+INDEX(mapping!H:H,MATCH(E1029,mapping!F:F,0))</f>
        <v>19917</v>
      </c>
      <c r="E1029" s="146" t="s">
        <v>342</v>
      </c>
      <c r="F1029" s="146">
        <v>259</v>
      </c>
      <c r="G1029" s="146">
        <v>3</v>
      </c>
      <c r="H1029" s="146">
        <v>13.3</v>
      </c>
    </row>
    <row r="1030" spans="1:8" x14ac:dyDescent="0.3">
      <c r="A1030" t="str">
        <f>IF(NOT(D1030=""),INDEX(statsNames,MATCH(D1030,mapping!Q:Q,0),1),A1029)</f>
        <v>FTPG</v>
      </c>
      <c r="B1030">
        <f>INDEX(mapping!R:R,MATCH(A1030,mapping!P:P,0),1)+INDEX(mapping!H:H,MATCH(E1030,mapping!F:F,0))</f>
        <v>17517</v>
      </c>
      <c r="E1030" s="146" t="s">
        <v>399</v>
      </c>
      <c r="F1030" s="146">
        <v>262</v>
      </c>
      <c r="G1030" s="146">
        <v>1</v>
      </c>
      <c r="H1030" s="146">
        <v>13.2</v>
      </c>
    </row>
    <row r="1031" spans="1:8" x14ac:dyDescent="0.3">
      <c r="A1031" t="str">
        <f>IF(NOT(D1031=""),INDEX(statsNames,MATCH(D1031,mapping!Q:Q,0),1),A1030)</f>
        <v>FTPG</v>
      </c>
      <c r="B1031">
        <f>INDEX(mapping!R:R,MATCH(A1031,mapping!P:P,0),1)+INDEX(mapping!H:H,MATCH(E1031,mapping!F:F,0))</f>
        <v>13317</v>
      </c>
      <c r="E1031" s="146" t="s">
        <v>76</v>
      </c>
      <c r="F1031" s="146">
        <v>267</v>
      </c>
      <c r="G1031" s="146">
        <v>12</v>
      </c>
      <c r="H1031" s="146">
        <v>13.2</v>
      </c>
    </row>
    <row r="1032" spans="1:8" x14ac:dyDescent="0.3">
      <c r="A1032" t="str">
        <f>IF(NOT(D1032=""),INDEX(statsNames,MATCH(D1032,mapping!Q:Q,0),1),A1031)</f>
        <v>FTPG</v>
      </c>
      <c r="B1032">
        <f>INDEX(mapping!R:R,MATCH(A1032,mapping!P:P,0),1)+INDEX(mapping!H:H,MATCH(E1032,mapping!F:F,0))</f>
        <v>6117</v>
      </c>
      <c r="E1032" s="146" t="s">
        <v>22</v>
      </c>
      <c r="F1032" s="146">
        <v>274</v>
      </c>
      <c r="G1032" s="146">
        <v>8</v>
      </c>
      <c r="H1032" s="146">
        <v>13</v>
      </c>
    </row>
    <row r="1033" spans="1:8" x14ac:dyDescent="0.3">
      <c r="A1033" t="str">
        <f>IF(NOT(D1033=""),INDEX(statsNames,MATCH(D1033,mapping!Q:Q,0),1),A1032)</f>
        <v>FTPG</v>
      </c>
      <c r="B1033">
        <f>INDEX(mapping!R:R,MATCH(A1033,mapping!P:P,0),1)+INDEX(mapping!H:H,MATCH(E1033,mapping!F:F,0))</f>
        <v>2817</v>
      </c>
      <c r="E1033" s="146" t="s">
        <v>37</v>
      </c>
      <c r="F1033" s="146">
        <v>282</v>
      </c>
      <c r="G1033" s="146">
        <v>13</v>
      </c>
      <c r="H1033" s="146">
        <v>12.8</v>
      </c>
    </row>
    <row r="1034" spans="1:8" x14ac:dyDescent="0.3">
      <c r="A1034" t="str">
        <f>IF(NOT(D1034=""),INDEX(statsNames,MATCH(D1034,mapping!Q:Q,0),1),A1033)</f>
        <v>FTPG</v>
      </c>
      <c r="B1034">
        <f>INDEX(mapping!R:R,MATCH(A1034,mapping!P:P,0),1)+INDEX(mapping!H:H,MATCH(E1034,mapping!F:F,0))</f>
        <v>7917</v>
      </c>
      <c r="E1034" s="146" t="s">
        <v>118</v>
      </c>
      <c r="F1034" s="146">
        <v>294</v>
      </c>
      <c r="G1034" s="146">
        <v>5</v>
      </c>
      <c r="H1034" s="146">
        <v>12.7</v>
      </c>
    </row>
    <row r="1035" spans="1:8" x14ac:dyDescent="0.3">
      <c r="A1035" t="str">
        <f>IF(NOT(D1035=""),INDEX(statsNames,MATCH(D1035,mapping!Q:Q,0),1),A1034)</f>
        <v>FTPG</v>
      </c>
      <c r="B1035">
        <f>INDEX(mapping!R:R,MATCH(A1035,mapping!P:P,0),1)+INDEX(mapping!H:H,MATCH(E1035,mapping!F:F,0))</f>
        <v>19517</v>
      </c>
      <c r="E1035" s="146" t="s">
        <v>112</v>
      </c>
      <c r="F1035" s="146">
        <v>299</v>
      </c>
      <c r="G1035" s="146">
        <v>8</v>
      </c>
      <c r="H1035" s="146">
        <v>12.6</v>
      </c>
    </row>
    <row r="1036" spans="1:8" x14ac:dyDescent="0.3">
      <c r="A1036" t="str">
        <f>IF(NOT(D1036=""),INDEX(statsNames,MATCH(D1036,mapping!Q:Q,0),1),A1035)</f>
        <v>FTPG</v>
      </c>
      <c r="B1036">
        <f>INDEX(mapping!R:R,MATCH(A1036,mapping!P:P,0),1)+INDEX(mapping!H:H,MATCH(E1036,mapping!F:F,0))</f>
        <v>3017</v>
      </c>
      <c r="E1036" s="146" t="s">
        <v>80</v>
      </c>
      <c r="F1036" s="146">
        <v>302</v>
      </c>
      <c r="G1036" s="146">
        <v>17</v>
      </c>
      <c r="H1036" s="146">
        <v>12.6</v>
      </c>
    </row>
    <row r="1037" spans="1:8" x14ac:dyDescent="0.3">
      <c r="A1037" t="str">
        <f>IF(NOT(D1037=""),INDEX(statsNames,MATCH(D1037,mapping!Q:Q,0),1),A1036)</f>
        <v>FTPG</v>
      </c>
      <c r="B1037">
        <f>INDEX(mapping!R:R,MATCH(A1037,mapping!P:P,0),1)+INDEX(mapping!H:H,MATCH(E1037,mapping!F:F,0))</f>
        <v>2317</v>
      </c>
      <c r="E1037" s="146" t="s">
        <v>443</v>
      </c>
      <c r="F1037" s="146">
        <v>305</v>
      </c>
      <c r="G1037" s="146">
        <v>10</v>
      </c>
      <c r="H1037" s="146">
        <v>12.6</v>
      </c>
    </row>
    <row r="1038" spans="1:8" x14ac:dyDescent="0.3">
      <c r="A1038" t="str">
        <f>IF(NOT(D1038=""),INDEX(statsNames,MATCH(D1038,mapping!Q:Q,0),1),A1037)</f>
        <v>FTPG</v>
      </c>
      <c r="B1038">
        <f>INDEX(mapping!R:R,MATCH(A1038,mapping!P:P,0),1)+INDEX(mapping!H:H,MATCH(E1038,mapping!F:F,0))</f>
        <v>19417</v>
      </c>
      <c r="E1038" s="146" t="s">
        <v>1130</v>
      </c>
      <c r="F1038" s="146">
        <v>310</v>
      </c>
      <c r="G1038" s="146">
        <v>9</v>
      </c>
      <c r="H1038" s="146">
        <v>12.4</v>
      </c>
    </row>
    <row r="1039" spans="1:8" x14ac:dyDescent="0.3">
      <c r="A1039" t="str">
        <f>IF(NOT(D1039=""),INDEX(statsNames,MATCH(D1039,mapping!Q:Q,0),1),A1038)</f>
        <v>FTPG</v>
      </c>
      <c r="B1039">
        <f>INDEX(mapping!R:R,MATCH(A1039,mapping!P:P,0),1)+INDEX(mapping!H:H,MATCH(E1039,mapping!F:F,0))</f>
        <v>18617</v>
      </c>
      <c r="E1039" s="146" t="s">
        <v>1085</v>
      </c>
      <c r="F1039" s="146">
        <v>319</v>
      </c>
      <c r="G1039" s="146">
        <v>10</v>
      </c>
      <c r="H1039" s="146">
        <v>12.3</v>
      </c>
    </row>
    <row r="1040" spans="1:8" x14ac:dyDescent="0.3">
      <c r="A1040" t="str">
        <f>IF(NOT(D1040=""),INDEX(statsNames,MATCH(D1040,mapping!Q:Q,0),1),A1039)</f>
        <v>FTPG</v>
      </c>
      <c r="B1040">
        <f>INDEX(mapping!R:R,MATCH(A1040,mapping!P:P,0),1)+INDEX(mapping!H:H,MATCH(E1040,mapping!F:F,0))</f>
        <v>4117</v>
      </c>
      <c r="E1040" s="146" t="s">
        <v>125</v>
      </c>
      <c r="F1040" s="146">
        <v>324</v>
      </c>
      <c r="G1040" s="146">
        <v>14</v>
      </c>
      <c r="H1040" s="146">
        <v>12.1</v>
      </c>
    </row>
    <row r="1041" spans="1:10" x14ac:dyDescent="0.3">
      <c r="A1041" t="str">
        <f>IF(NOT(D1041=""),INDEX(statsNames,MATCH(D1041,mapping!Q:Q,0),1),A1040)</f>
        <v>FTPG</v>
      </c>
      <c r="B1041">
        <f>INDEX(mapping!R:R,MATCH(A1041,mapping!P:P,0),1)+INDEX(mapping!H:H,MATCH(E1041,mapping!F:F,0))</f>
        <v>17817</v>
      </c>
      <c r="E1041" s="146" t="s">
        <v>200</v>
      </c>
      <c r="F1041" s="146">
        <v>332</v>
      </c>
      <c r="G1041" s="146">
        <v>11</v>
      </c>
      <c r="H1041" s="146">
        <v>12</v>
      </c>
    </row>
    <row r="1042" spans="1:10" x14ac:dyDescent="0.3">
      <c r="A1042" t="str">
        <f>IF(NOT(D1042=""),INDEX(statsNames,MATCH(D1042,mapping!Q:Q,0),1),A1041)</f>
        <v>FTPG</v>
      </c>
      <c r="B1042">
        <f>INDEX(mapping!R:R,MATCH(A1042,mapping!P:P,0),1)+INDEX(mapping!H:H,MATCH(E1042,mapping!F:F,0))</f>
        <v>7317</v>
      </c>
      <c r="E1042" s="146" t="s">
        <v>202</v>
      </c>
      <c r="F1042" s="146">
        <v>333</v>
      </c>
      <c r="G1042" s="146">
        <v>18</v>
      </c>
      <c r="H1042" s="146">
        <v>12</v>
      </c>
    </row>
    <row r="1043" spans="1:10" x14ac:dyDescent="0.3">
      <c r="A1043" t="str">
        <f>IF(NOT(D1043=""),INDEX(statsNames,MATCH(D1043,mapping!Q:Q,0),1),A1042)</f>
        <v>FTPG</v>
      </c>
      <c r="B1043">
        <f>INDEX(mapping!R:R,MATCH(A1043,mapping!P:P,0),1)+INDEX(mapping!H:H,MATCH(E1043,mapping!F:F,0))</f>
        <v>7217</v>
      </c>
      <c r="E1043" s="146" t="s">
        <v>24</v>
      </c>
      <c r="F1043" s="146">
        <v>337</v>
      </c>
      <c r="G1043" s="146">
        <v>16</v>
      </c>
      <c r="H1043" s="146">
        <v>11.8</v>
      </c>
    </row>
    <row r="1044" spans="1:10" x14ac:dyDescent="0.3">
      <c r="A1044" t="str">
        <f>IF(NOT(D1044=""),INDEX(statsNames,MATCH(D1044,mapping!Q:Q,0),1),A1043)</f>
        <v>FTPG</v>
      </c>
      <c r="B1044">
        <f>INDEX(mapping!R:R,MATCH(A1044,mapping!P:P,0),1)+INDEX(mapping!H:H,MATCH(E1044,mapping!F:F,0))</f>
        <v>5117</v>
      </c>
      <c r="E1044" s="146" t="s">
        <v>104</v>
      </c>
      <c r="F1044" s="146">
        <v>339</v>
      </c>
      <c r="G1044" s="146">
        <v>12</v>
      </c>
      <c r="H1044" s="146">
        <v>11.8</v>
      </c>
    </row>
    <row r="1045" spans="1:10" x14ac:dyDescent="0.3">
      <c r="A1045" t="str">
        <f>IF(NOT(D1045=""),INDEX(statsNames,MATCH(D1045,mapping!Q:Q,0),1),A1044)</f>
        <v>FTPG</v>
      </c>
      <c r="B1045">
        <f>INDEX(mapping!R:R,MATCH(A1045,mapping!P:P,0),1)+INDEX(mapping!H:H,MATCH(E1045,mapping!F:F,0))</f>
        <v>15117</v>
      </c>
      <c r="E1045" s="146" t="s">
        <v>314</v>
      </c>
      <c r="F1045" s="146">
        <v>348</v>
      </c>
      <c r="G1045" s="146">
        <v>10</v>
      </c>
      <c r="H1045" s="146">
        <v>11.4</v>
      </c>
    </row>
    <row r="1046" spans="1:10" x14ac:dyDescent="0.3">
      <c r="A1046" t="str">
        <f>IF(NOT(D1046=""),INDEX(statsNames,MATCH(D1046,mapping!Q:Q,0),1),A1045)</f>
        <v>FTPG</v>
      </c>
      <c r="B1046">
        <f>INDEX(mapping!R:R,MATCH(A1046,mapping!P:P,0),1)+INDEX(mapping!H:H,MATCH(E1046,mapping!F:F,0))</f>
        <v>16617</v>
      </c>
      <c r="E1046" s="146" t="s">
        <v>884</v>
      </c>
      <c r="F1046" s="146">
        <v>360</v>
      </c>
      <c r="G1046" s="146">
        <v>11</v>
      </c>
      <c r="H1046" s="146">
        <v>9.8000000000000007</v>
      </c>
    </row>
    <row r="1047" spans="1:10" x14ac:dyDescent="0.3">
      <c r="A1047" t="str">
        <f>IF(NOT(D1047=""),INDEX(statsNames,MATCH(D1047,mapping!Q:Q,0),1),A1046)</f>
        <v>RM</v>
      </c>
      <c r="B1047">
        <f>INDEX(mapping!R:R,MATCH(A1047,mapping!P:P,0),1)+INDEX(mapping!H:H,MATCH(E1047,mapping!F:F,0))</f>
        <v>5721</v>
      </c>
      <c r="D1047" s="146" t="s">
        <v>1500</v>
      </c>
      <c r="E1047" s="146" t="s">
        <v>92</v>
      </c>
      <c r="F1047" s="146">
        <v>1</v>
      </c>
      <c r="G1047" s="146">
        <v>1</v>
      </c>
      <c r="H1047" s="146">
        <v>14.5</v>
      </c>
      <c r="I1047" s="146" t="s">
        <v>92</v>
      </c>
      <c r="J1047" s="146">
        <v>14.5</v>
      </c>
    </row>
    <row r="1048" spans="1:10" x14ac:dyDescent="0.3">
      <c r="A1048" t="str">
        <f>IF(NOT(D1048=""),INDEX(statsNames,MATCH(D1048,mapping!Q:Q,0),1),A1047)</f>
        <v>RM</v>
      </c>
      <c r="B1048">
        <f>INDEX(mapping!R:R,MATCH(A1048,mapping!P:P,0),1)+INDEX(mapping!H:H,MATCH(E1048,mapping!F:F,0))</f>
        <v>3521</v>
      </c>
      <c r="E1048" s="146" t="s">
        <v>29</v>
      </c>
      <c r="F1048" s="146">
        <v>2</v>
      </c>
      <c r="G1048" s="146">
        <v>2</v>
      </c>
      <c r="H1048" s="146">
        <v>12.8</v>
      </c>
    </row>
    <row r="1049" spans="1:10" x14ac:dyDescent="0.3">
      <c r="A1049" t="str">
        <f>IF(NOT(D1049=""),INDEX(statsNames,MATCH(D1049,mapping!Q:Q,0),1),A1048)</f>
        <v>RM</v>
      </c>
      <c r="B1049">
        <f>INDEX(mapping!R:R,MATCH(A1049,mapping!P:P,0),1)+INDEX(mapping!H:H,MATCH(E1049,mapping!F:F,0))</f>
        <v>921</v>
      </c>
      <c r="E1049" s="146" t="s">
        <v>460</v>
      </c>
      <c r="F1049" s="146">
        <v>3</v>
      </c>
      <c r="G1049" s="146">
        <v>1</v>
      </c>
      <c r="H1049" s="146">
        <v>11.6</v>
      </c>
    </row>
    <row r="1050" spans="1:10" x14ac:dyDescent="0.3">
      <c r="A1050" t="str">
        <f>IF(NOT(D1050=""),INDEX(statsNames,MATCH(D1050,mapping!Q:Q,0),1),A1049)</f>
        <v>RM</v>
      </c>
      <c r="B1050">
        <f>INDEX(mapping!R:R,MATCH(A1050,mapping!P:P,0),1)+INDEX(mapping!H:H,MATCH(E1050,mapping!F:F,0))</f>
        <v>2521</v>
      </c>
      <c r="E1050" s="146" t="s">
        <v>475</v>
      </c>
      <c r="F1050" s="146">
        <v>4</v>
      </c>
      <c r="G1050" s="146">
        <v>1</v>
      </c>
      <c r="H1050" s="146">
        <v>11.3</v>
      </c>
    </row>
    <row r="1051" spans="1:10" x14ac:dyDescent="0.3">
      <c r="A1051" t="str">
        <f>IF(NOT(D1051=""),INDEX(statsNames,MATCH(D1051,mapping!Q:Q,0),1),A1050)</f>
        <v>RM</v>
      </c>
      <c r="B1051">
        <f>INDEX(mapping!R:R,MATCH(A1051,mapping!P:P,0),1)+INDEX(mapping!H:H,MATCH(E1051,mapping!F:F,0))</f>
        <v>5421</v>
      </c>
      <c r="E1051" s="146" t="s">
        <v>14</v>
      </c>
      <c r="F1051" s="146">
        <v>5</v>
      </c>
      <c r="G1051" s="146">
        <v>1</v>
      </c>
      <c r="H1051" s="146">
        <v>10.9</v>
      </c>
    </row>
    <row r="1052" spans="1:10" x14ac:dyDescent="0.3">
      <c r="A1052" t="str">
        <f>IF(NOT(D1052=""),INDEX(statsNames,MATCH(D1052,mapping!Q:Q,0),1),A1051)</f>
        <v>RM</v>
      </c>
      <c r="B1052">
        <f>INDEX(mapping!R:R,MATCH(A1052,mapping!P:P,0),1)+INDEX(mapping!H:H,MATCH(E1052,mapping!F:F,0))</f>
        <v>2921</v>
      </c>
      <c r="E1052" s="146" t="s">
        <v>89</v>
      </c>
      <c r="F1052" s="146">
        <v>6</v>
      </c>
      <c r="G1052" s="146">
        <v>1</v>
      </c>
      <c r="H1052" s="146">
        <v>10.8</v>
      </c>
    </row>
    <row r="1053" spans="1:10" x14ac:dyDescent="0.3">
      <c r="A1053" t="str">
        <f>IF(NOT(D1053=""),INDEX(statsNames,MATCH(D1053,mapping!Q:Q,0),1),A1052)</f>
        <v>RM</v>
      </c>
      <c r="B1053">
        <f>INDEX(mapping!R:R,MATCH(A1053,mapping!P:P,0),1)+INDEX(mapping!H:H,MATCH(E1053,mapping!F:F,0))</f>
        <v>4321</v>
      </c>
      <c r="E1053" s="146" t="s">
        <v>71</v>
      </c>
      <c r="F1053" s="146">
        <v>7</v>
      </c>
      <c r="G1053" s="146">
        <v>2</v>
      </c>
      <c r="H1053" s="146">
        <v>9.6</v>
      </c>
    </row>
    <row r="1054" spans="1:10" x14ac:dyDescent="0.3">
      <c r="A1054" t="str">
        <f>IF(NOT(D1054=""),INDEX(statsNames,MATCH(D1054,mapping!Q:Q,0),1),A1053)</f>
        <v>RM</v>
      </c>
      <c r="B1054">
        <f>INDEX(mapping!R:R,MATCH(A1054,mapping!P:P,0),1)+INDEX(mapping!H:H,MATCH(E1054,mapping!F:F,0))</f>
        <v>7621</v>
      </c>
      <c r="E1054" s="146" t="s">
        <v>27</v>
      </c>
      <c r="F1054" s="146">
        <v>8</v>
      </c>
      <c r="G1054" s="146">
        <v>3</v>
      </c>
      <c r="H1054" s="146">
        <v>8.9</v>
      </c>
    </row>
    <row r="1055" spans="1:10" x14ac:dyDescent="0.3">
      <c r="A1055" t="str">
        <f>IF(NOT(D1055=""),INDEX(statsNames,MATCH(D1055,mapping!Q:Q,0),1),A1054)</f>
        <v>RM</v>
      </c>
      <c r="B1055">
        <f>INDEX(mapping!R:R,MATCH(A1055,mapping!P:P,0),1)+INDEX(mapping!H:H,MATCH(E1055,mapping!F:F,0))</f>
        <v>4421</v>
      </c>
      <c r="E1055" s="146" t="s">
        <v>26</v>
      </c>
      <c r="F1055" s="146">
        <v>12</v>
      </c>
      <c r="G1055" s="146">
        <v>3</v>
      </c>
      <c r="H1055" s="146">
        <v>7.7</v>
      </c>
    </row>
    <row r="1056" spans="1:10" x14ac:dyDescent="0.3">
      <c r="A1056" t="str">
        <f>IF(NOT(D1056=""),INDEX(statsNames,MATCH(D1056,mapping!Q:Q,0),1),A1055)</f>
        <v>RM</v>
      </c>
      <c r="B1056">
        <f>INDEX(mapping!R:R,MATCH(A1056,mapping!P:P,0),1)+INDEX(mapping!H:H,MATCH(E1056,mapping!F:F,0))</f>
        <v>16321</v>
      </c>
      <c r="E1056" s="146" t="s">
        <v>209</v>
      </c>
      <c r="F1056" s="146">
        <v>13</v>
      </c>
      <c r="G1056" s="146">
        <v>1</v>
      </c>
      <c r="H1056" s="146">
        <v>7.5</v>
      </c>
    </row>
    <row r="1057" spans="1:8" x14ac:dyDescent="0.3">
      <c r="A1057" t="str">
        <f>IF(NOT(D1057=""),INDEX(statsNames,MATCH(D1057,mapping!Q:Q,0),1),A1056)</f>
        <v>RM</v>
      </c>
      <c r="B1057">
        <f>INDEX(mapping!R:R,MATCH(A1057,mapping!P:P,0),1)+INDEX(mapping!H:H,MATCH(E1057,mapping!F:F,0))</f>
        <v>121</v>
      </c>
      <c r="E1057" s="146" t="s">
        <v>451</v>
      </c>
      <c r="F1057" s="146">
        <v>14</v>
      </c>
      <c r="G1057" s="146">
        <v>2</v>
      </c>
      <c r="H1057" s="146">
        <v>7.5</v>
      </c>
    </row>
    <row r="1058" spans="1:8" x14ac:dyDescent="0.3">
      <c r="A1058" t="str">
        <f>IF(NOT(D1058=""),INDEX(statsNames,MATCH(D1058,mapping!Q:Q,0),1),A1057)</f>
        <v>RM</v>
      </c>
      <c r="B1058">
        <f>INDEX(mapping!R:R,MATCH(A1058,mapping!P:P,0),1)+INDEX(mapping!H:H,MATCH(E1058,mapping!F:F,0))</f>
        <v>2621</v>
      </c>
      <c r="E1058" s="146" t="s">
        <v>38</v>
      </c>
      <c r="F1058" s="146">
        <v>15</v>
      </c>
      <c r="G1058" s="146">
        <v>3</v>
      </c>
      <c r="H1058" s="146">
        <v>7.4</v>
      </c>
    </row>
    <row r="1059" spans="1:8" x14ac:dyDescent="0.3">
      <c r="A1059" t="str">
        <f>IF(NOT(D1059=""),INDEX(statsNames,MATCH(D1059,mapping!Q:Q,0),1),A1058)</f>
        <v>RM</v>
      </c>
      <c r="B1059">
        <f>INDEX(mapping!R:R,MATCH(A1059,mapping!P:P,0),1)+INDEX(mapping!H:H,MATCH(E1059,mapping!F:F,0))</f>
        <v>6721</v>
      </c>
      <c r="E1059" s="146" t="s">
        <v>25</v>
      </c>
      <c r="F1059" s="146">
        <v>17</v>
      </c>
      <c r="G1059" s="146">
        <v>3</v>
      </c>
      <c r="H1059" s="146">
        <v>7.4</v>
      </c>
    </row>
    <row r="1060" spans="1:8" x14ac:dyDescent="0.3">
      <c r="A1060" t="str">
        <f>IF(NOT(D1060=""),INDEX(statsNames,MATCH(D1060,mapping!Q:Q,0),1),A1059)</f>
        <v>RM</v>
      </c>
      <c r="B1060">
        <f>INDEX(mapping!R:R,MATCH(A1060,mapping!P:P,0),1)+INDEX(mapping!H:H,MATCH(E1060,mapping!F:F,0))</f>
        <v>3021</v>
      </c>
      <c r="E1060" s="146" t="s">
        <v>80</v>
      </c>
      <c r="F1060" s="146">
        <v>19</v>
      </c>
      <c r="G1060" s="146">
        <v>4</v>
      </c>
      <c r="H1060" s="146">
        <v>7.3</v>
      </c>
    </row>
    <row r="1061" spans="1:8" x14ac:dyDescent="0.3">
      <c r="A1061" t="str">
        <f>IF(NOT(D1061=""),INDEX(statsNames,MATCH(D1061,mapping!Q:Q,0),1),A1060)</f>
        <v>RM</v>
      </c>
      <c r="B1061">
        <f>INDEX(mapping!R:R,MATCH(A1061,mapping!P:P,0),1)+INDEX(mapping!H:H,MATCH(E1061,mapping!F:F,0))</f>
        <v>15121</v>
      </c>
      <c r="E1061" s="146" t="s">
        <v>314</v>
      </c>
      <c r="F1061" s="146">
        <v>21</v>
      </c>
      <c r="G1061" s="146">
        <v>1</v>
      </c>
      <c r="H1061" s="146">
        <v>7.1</v>
      </c>
    </row>
    <row r="1062" spans="1:8" x14ac:dyDescent="0.3">
      <c r="A1062" t="str">
        <f>IF(NOT(D1062=""),INDEX(statsNames,MATCH(D1062,mapping!Q:Q,0),1),A1061)</f>
        <v>RM</v>
      </c>
      <c r="B1062">
        <f>INDEX(mapping!R:R,MATCH(A1062,mapping!P:P,0),1)+INDEX(mapping!H:H,MATCH(E1062,mapping!F:F,0))</f>
        <v>17321</v>
      </c>
      <c r="E1062" s="146" t="s">
        <v>229</v>
      </c>
      <c r="F1062" s="146">
        <v>26</v>
      </c>
      <c r="G1062" s="146">
        <v>1</v>
      </c>
      <c r="H1062" s="146">
        <v>6.4</v>
      </c>
    </row>
    <row r="1063" spans="1:8" x14ac:dyDescent="0.3">
      <c r="A1063" t="str">
        <f>IF(NOT(D1063=""),INDEX(statsNames,MATCH(D1063,mapping!Q:Q,0),1),A1062)</f>
        <v>RM</v>
      </c>
      <c r="B1063">
        <f>INDEX(mapping!R:R,MATCH(A1063,mapping!P:P,0),1)+INDEX(mapping!H:H,MATCH(E1063,mapping!F:F,0))</f>
        <v>19521</v>
      </c>
      <c r="E1063" s="146" t="s">
        <v>112</v>
      </c>
      <c r="F1063" s="146">
        <v>31</v>
      </c>
      <c r="G1063" s="146">
        <v>2</v>
      </c>
      <c r="H1063" s="146">
        <v>5.8</v>
      </c>
    </row>
    <row r="1064" spans="1:8" x14ac:dyDescent="0.3">
      <c r="A1064" t="str">
        <f>IF(NOT(D1064=""),INDEX(statsNames,MATCH(D1064,mapping!Q:Q,0),1),A1063)</f>
        <v>RM</v>
      </c>
      <c r="B1064">
        <f>INDEX(mapping!R:R,MATCH(A1064,mapping!P:P,0),1)+INDEX(mapping!H:H,MATCH(E1064,mapping!F:F,0))</f>
        <v>2321</v>
      </c>
      <c r="E1064" s="146" t="s">
        <v>443</v>
      </c>
      <c r="F1064" s="146">
        <v>33</v>
      </c>
      <c r="G1064" s="146">
        <v>1</v>
      </c>
      <c r="H1064" s="146">
        <v>5.6</v>
      </c>
    </row>
    <row r="1065" spans="1:8" x14ac:dyDescent="0.3">
      <c r="A1065" t="str">
        <f>IF(NOT(D1065=""),INDEX(statsNames,MATCH(D1065,mapping!Q:Q,0),1),A1064)</f>
        <v>RM</v>
      </c>
      <c r="B1065">
        <f>INDEX(mapping!R:R,MATCH(A1065,mapping!P:P,0),1)+INDEX(mapping!H:H,MATCH(E1065,mapping!F:F,0))</f>
        <v>6021</v>
      </c>
      <c r="E1065" s="146" t="s">
        <v>119</v>
      </c>
      <c r="F1065" s="146">
        <v>34</v>
      </c>
      <c r="G1065" s="146">
        <v>3</v>
      </c>
      <c r="H1065" s="146">
        <v>5.5</v>
      </c>
    </row>
    <row r="1066" spans="1:8" x14ac:dyDescent="0.3">
      <c r="A1066" t="str">
        <f>IF(NOT(D1066=""),INDEX(statsNames,MATCH(D1066,mapping!Q:Q,0),1),A1065)</f>
        <v>RM</v>
      </c>
      <c r="B1066">
        <f>INDEX(mapping!R:R,MATCH(A1066,mapping!P:P,0),1)+INDEX(mapping!H:H,MATCH(E1066,mapping!F:F,0))</f>
        <v>18021</v>
      </c>
      <c r="E1066" s="146" t="s">
        <v>339</v>
      </c>
      <c r="F1066" s="146">
        <v>39</v>
      </c>
      <c r="G1066" s="146">
        <v>2</v>
      </c>
      <c r="H1066" s="146">
        <v>5.4</v>
      </c>
    </row>
    <row r="1067" spans="1:8" x14ac:dyDescent="0.3">
      <c r="A1067" t="str">
        <f>IF(NOT(D1067=""),INDEX(statsNames,MATCH(D1067,mapping!Q:Q,0),1),A1066)</f>
        <v>RM</v>
      </c>
      <c r="B1067">
        <f>INDEX(mapping!R:R,MATCH(A1067,mapping!P:P,0),1)+INDEX(mapping!H:H,MATCH(E1067,mapping!F:F,0))</f>
        <v>13121</v>
      </c>
      <c r="E1067" s="146" t="s">
        <v>349</v>
      </c>
      <c r="F1067" s="146">
        <v>40</v>
      </c>
      <c r="G1067" s="146">
        <v>4</v>
      </c>
      <c r="H1067" s="146">
        <v>5.3</v>
      </c>
    </row>
    <row r="1068" spans="1:8" x14ac:dyDescent="0.3">
      <c r="A1068" t="str">
        <f>IF(NOT(D1068=""),INDEX(statsNames,MATCH(D1068,mapping!Q:Q,0),1),A1067)</f>
        <v>RM</v>
      </c>
      <c r="B1068">
        <f>INDEX(mapping!R:R,MATCH(A1068,mapping!P:P,0),1)+INDEX(mapping!H:H,MATCH(E1068,mapping!F:F,0))</f>
        <v>17021</v>
      </c>
      <c r="E1068" s="146" t="s">
        <v>161</v>
      </c>
      <c r="F1068" s="146">
        <v>42</v>
      </c>
      <c r="G1068" s="146">
        <v>3</v>
      </c>
      <c r="H1068" s="146">
        <v>5.2</v>
      </c>
    </row>
    <row r="1069" spans="1:8" x14ac:dyDescent="0.3">
      <c r="A1069" t="str">
        <f>IF(NOT(D1069=""),INDEX(statsNames,MATCH(D1069,mapping!Q:Q,0),1),A1068)</f>
        <v>RM</v>
      </c>
      <c r="B1069">
        <f>INDEX(mapping!R:R,MATCH(A1069,mapping!P:P,0),1)+INDEX(mapping!H:H,MATCH(E1069,mapping!F:F,0))</f>
        <v>11221</v>
      </c>
      <c r="E1069" s="146" t="s">
        <v>503</v>
      </c>
      <c r="F1069" s="146">
        <v>44</v>
      </c>
      <c r="G1069" s="146">
        <v>3</v>
      </c>
      <c r="H1069" s="146">
        <v>5.2</v>
      </c>
    </row>
    <row r="1070" spans="1:8" x14ac:dyDescent="0.3">
      <c r="A1070" t="str">
        <f>IF(NOT(D1070=""),INDEX(statsNames,MATCH(D1070,mapping!Q:Q,0),1),A1069)</f>
        <v>RM</v>
      </c>
      <c r="B1070">
        <f>INDEX(mapping!R:R,MATCH(A1070,mapping!P:P,0),1)+INDEX(mapping!H:H,MATCH(E1070,mapping!F:F,0))</f>
        <v>8221</v>
      </c>
      <c r="E1070" s="146" t="s">
        <v>123</v>
      </c>
      <c r="F1070" s="146">
        <v>46</v>
      </c>
      <c r="G1070" s="146">
        <v>3</v>
      </c>
      <c r="H1070" s="146">
        <v>5</v>
      </c>
    </row>
    <row r="1071" spans="1:8" x14ac:dyDescent="0.3">
      <c r="A1071" t="str">
        <f>IF(NOT(D1071=""),INDEX(statsNames,MATCH(D1071,mapping!Q:Q,0),1),A1070)</f>
        <v>RM</v>
      </c>
      <c r="B1071">
        <f>INDEX(mapping!R:R,MATCH(A1071,mapping!P:P,0),1)+INDEX(mapping!H:H,MATCH(E1071,mapping!F:F,0))</f>
        <v>8821</v>
      </c>
      <c r="E1071" s="146" t="s">
        <v>163</v>
      </c>
      <c r="F1071" s="146">
        <v>48</v>
      </c>
      <c r="G1071" s="146">
        <v>1</v>
      </c>
      <c r="H1071" s="146">
        <v>4.9000000000000004</v>
      </c>
    </row>
    <row r="1072" spans="1:8" x14ac:dyDescent="0.3">
      <c r="A1072" t="str">
        <f>IF(NOT(D1072=""),INDEX(statsNames,MATCH(D1072,mapping!Q:Q,0),1),A1071)</f>
        <v>RM</v>
      </c>
      <c r="B1072">
        <f>INDEX(mapping!R:R,MATCH(A1072,mapping!P:P,0),1)+INDEX(mapping!H:H,MATCH(E1072,mapping!F:F,0))</f>
        <v>16921</v>
      </c>
      <c r="E1072" s="146" t="s">
        <v>480</v>
      </c>
      <c r="F1072" s="146">
        <v>53</v>
      </c>
      <c r="G1072" s="146">
        <v>2</v>
      </c>
      <c r="H1072" s="146">
        <v>4.8</v>
      </c>
    </row>
    <row r="1073" spans="1:8" x14ac:dyDescent="0.3">
      <c r="A1073" t="str">
        <f>IF(NOT(D1073=""),INDEX(statsNames,MATCH(D1073,mapping!Q:Q,0),1),A1072)</f>
        <v>RM</v>
      </c>
      <c r="B1073">
        <f>INDEX(mapping!R:R,MATCH(A1073,mapping!P:P,0),1)+INDEX(mapping!H:H,MATCH(E1073,mapping!F:F,0))</f>
        <v>621</v>
      </c>
      <c r="E1073" s="146" t="s">
        <v>444</v>
      </c>
      <c r="F1073" s="146">
        <v>56</v>
      </c>
      <c r="G1073" s="146">
        <v>3</v>
      </c>
      <c r="H1073" s="146">
        <v>4.5999999999999996</v>
      </c>
    </row>
    <row r="1074" spans="1:8" x14ac:dyDescent="0.3">
      <c r="A1074" t="str">
        <f>IF(NOT(D1074=""),INDEX(statsNames,MATCH(D1074,mapping!Q:Q,0),1),A1073)</f>
        <v>RM</v>
      </c>
      <c r="B1074">
        <f>INDEX(mapping!R:R,MATCH(A1074,mapping!P:P,0),1)+INDEX(mapping!H:H,MATCH(E1074,mapping!F:F,0))</f>
        <v>12521</v>
      </c>
      <c r="E1074" s="146" t="s">
        <v>65</v>
      </c>
      <c r="F1074" s="146">
        <v>60</v>
      </c>
      <c r="G1074" s="146">
        <v>2</v>
      </c>
      <c r="H1074" s="146">
        <v>4.4000000000000004</v>
      </c>
    </row>
    <row r="1075" spans="1:8" x14ac:dyDescent="0.3">
      <c r="A1075" t="str">
        <f>IF(NOT(D1075=""),INDEX(statsNames,MATCH(D1075,mapping!Q:Q,0),1),A1074)</f>
        <v>RM</v>
      </c>
      <c r="B1075">
        <f>INDEX(mapping!R:R,MATCH(A1075,mapping!P:P,0),1)+INDEX(mapping!H:H,MATCH(E1075,mapping!F:F,0))</f>
        <v>18821</v>
      </c>
      <c r="E1075" s="146" t="s">
        <v>499</v>
      </c>
      <c r="F1075" s="146">
        <v>61</v>
      </c>
      <c r="G1075" s="146">
        <v>2</v>
      </c>
      <c r="H1075" s="146">
        <v>4.3</v>
      </c>
    </row>
    <row r="1076" spans="1:8" x14ac:dyDescent="0.3">
      <c r="A1076" t="str">
        <f>IF(NOT(D1076=""),INDEX(statsNames,MATCH(D1076,mapping!Q:Q,0),1),A1075)</f>
        <v>RM</v>
      </c>
      <c r="B1076">
        <f>INDEX(mapping!R:R,MATCH(A1076,mapping!P:P,0),1)+INDEX(mapping!H:H,MATCH(E1076,mapping!F:F,0))</f>
        <v>9321</v>
      </c>
      <c r="E1076" s="146" t="s">
        <v>455</v>
      </c>
      <c r="F1076" s="146">
        <v>63</v>
      </c>
      <c r="G1076" s="146">
        <v>2</v>
      </c>
      <c r="H1076" s="146">
        <v>4.3</v>
      </c>
    </row>
    <row r="1077" spans="1:8" x14ac:dyDescent="0.3">
      <c r="A1077" t="str">
        <f>IF(NOT(D1077=""),INDEX(statsNames,MATCH(D1077,mapping!Q:Q,0),1),A1076)</f>
        <v>RM</v>
      </c>
      <c r="B1077">
        <f>INDEX(mapping!R:R,MATCH(A1077,mapping!P:P,0),1)+INDEX(mapping!H:H,MATCH(E1077,mapping!F:F,0))</f>
        <v>18621</v>
      </c>
      <c r="E1077" s="146" t="s">
        <v>1085</v>
      </c>
      <c r="F1077" s="146">
        <v>64</v>
      </c>
      <c r="G1077" s="146">
        <v>1</v>
      </c>
      <c r="H1077" s="146">
        <v>4.2</v>
      </c>
    </row>
    <row r="1078" spans="1:8" x14ac:dyDescent="0.3">
      <c r="A1078" t="str">
        <f>IF(NOT(D1078=""),INDEX(statsNames,MATCH(D1078,mapping!Q:Q,0),1),A1077)</f>
        <v>RM</v>
      </c>
      <c r="B1078">
        <f>INDEX(mapping!R:R,MATCH(A1078,mapping!P:P,0),1)+INDEX(mapping!H:H,MATCH(E1078,mapping!F:F,0))</f>
        <v>16521</v>
      </c>
      <c r="E1078" s="146" t="s">
        <v>467</v>
      </c>
      <c r="F1078" s="146">
        <v>66</v>
      </c>
      <c r="G1078" s="146">
        <v>2</v>
      </c>
      <c r="H1078" s="146">
        <v>4.0999999999999996</v>
      </c>
    </row>
    <row r="1079" spans="1:8" x14ac:dyDescent="0.3">
      <c r="A1079" t="str">
        <f>IF(NOT(D1079=""),INDEX(statsNames,MATCH(D1079,mapping!Q:Q,0),1),A1078)</f>
        <v>RM</v>
      </c>
      <c r="B1079">
        <f>INDEX(mapping!R:R,MATCH(A1079,mapping!P:P,0),1)+INDEX(mapping!H:H,MATCH(E1079,mapping!F:F,0))</f>
        <v>17921</v>
      </c>
      <c r="E1079" s="146" t="s">
        <v>459</v>
      </c>
      <c r="F1079" s="146">
        <v>67</v>
      </c>
      <c r="G1079" s="146">
        <v>4</v>
      </c>
      <c r="H1079" s="146">
        <v>4.0999999999999996</v>
      </c>
    </row>
    <row r="1080" spans="1:8" x14ac:dyDescent="0.3">
      <c r="A1080" t="str">
        <f>IF(NOT(D1080=""),INDEX(statsNames,MATCH(D1080,mapping!Q:Q,0),1),A1079)</f>
        <v>RM</v>
      </c>
      <c r="B1080">
        <f>INDEX(mapping!R:R,MATCH(A1080,mapping!P:P,0),1)+INDEX(mapping!H:H,MATCH(E1080,mapping!F:F,0))</f>
        <v>2721</v>
      </c>
      <c r="E1080" s="146" t="s">
        <v>134</v>
      </c>
      <c r="F1080" s="146">
        <v>70</v>
      </c>
      <c r="G1080" s="146">
        <v>4</v>
      </c>
      <c r="H1080" s="146">
        <v>4.0999999999999996</v>
      </c>
    </row>
    <row r="1081" spans="1:8" x14ac:dyDescent="0.3">
      <c r="A1081" t="str">
        <f>IF(NOT(D1081=""),INDEX(statsNames,MATCH(D1081,mapping!Q:Q,0),1),A1080)</f>
        <v>RM</v>
      </c>
      <c r="B1081">
        <f>INDEX(mapping!R:R,MATCH(A1081,mapping!P:P,0),1)+INDEX(mapping!H:H,MATCH(E1081,mapping!F:F,0))</f>
        <v>4921</v>
      </c>
      <c r="E1081" s="146" t="s">
        <v>17</v>
      </c>
      <c r="F1081" s="146">
        <v>79</v>
      </c>
      <c r="G1081" s="146">
        <v>5</v>
      </c>
      <c r="H1081" s="146">
        <v>3.8</v>
      </c>
    </row>
    <row r="1082" spans="1:8" x14ac:dyDescent="0.3">
      <c r="A1082" t="str">
        <f>IF(NOT(D1082=""),INDEX(statsNames,MATCH(D1082,mapping!Q:Q,0),1),A1081)</f>
        <v>RM</v>
      </c>
      <c r="B1082">
        <f>INDEX(mapping!R:R,MATCH(A1082,mapping!P:P,0),1)+INDEX(mapping!H:H,MATCH(E1082,mapping!F:F,0))</f>
        <v>7021</v>
      </c>
      <c r="E1082" s="146" t="s">
        <v>203</v>
      </c>
      <c r="F1082" s="146">
        <v>81</v>
      </c>
      <c r="G1082" s="146">
        <v>4</v>
      </c>
      <c r="H1082" s="146">
        <v>3.7</v>
      </c>
    </row>
    <row r="1083" spans="1:8" x14ac:dyDescent="0.3">
      <c r="A1083" t="str">
        <f>IF(NOT(D1083=""),INDEX(statsNames,MATCH(D1083,mapping!Q:Q,0),1),A1082)</f>
        <v>RM</v>
      </c>
      <c r="B1083">
        <f>INDEX(mapping!R:R,MATCH(A1083,mapping!P:P,0),1)+INDEX(mapping!H:H,MATCH(E1083,mapping!F:F,0))</f>
        <v>9221</v>
      </c>
      <c r="E1083" s="146" t="s">
        <v>101</v>
      </c>
      <c r="F1083" s="146">
        <v>82</v>
      </c>
      <c r="G1083" s="146">
        <v>5</v>
      </c>
      <c r="H1083" s="146">
        <v>3.7</v>
      </c>
    </row>
    <row r="1084" spans="1:8" x14ac:dyDescent="0.3">
      <c r="A1084" t="str">
        <f>IF(NOT(D1084=""),INDEX(statsNames,MATCH(D1084,mapping!Q:Q,0),1),A1083)</f>
        <v>RM</v>
      </c>
      <c r="B1084">
        <f>INDEX(mapping!R:R,MATCH(A1084,mapping!P:P,0),1)+INDEX(mapping!H:H,MATCH(E1084,mapping!F:F,0))</f>
        <v>7921</v>
      </c>
      <c r="E1084" s="146" t="s">
        <v>118</v>
      </c>
      <c r="F1084" s="146">
        <v>84</v>
      </c>
      <c r="G1084" s="146">
        <v>2</v>
      </c>
      <c r="H1084" s="146">
        <v>3.6</v>
      </c>
    </row>
    <row r="1085" spans="1:8" x14ac:dyDescent="0.3">
      <c r="A1085" t="str">
        <f>IF(NOT(D1085=""),INDEX(statsNames,MATCH(D1085,mapping!Q:Q,0),1),A1084)</f>
        <v>RM</v>
      </c>
      <c r="B1085">
        <f>INDEX(mapping!R:R,MATCH(A1085,mapping!P:P,0),1)+INDEX(mapping!H:H,MATCH(E1085,mapping!F:F,0))</f>
        <v>10021</v>
      </c>
      <c r="E1085" s="146" t="s">
        <v>160</v>
      </c>
      <c r="F1085" s="146">
        <v>85</v>
      </c>
      <c r="G1085" s="146">
        <v>6</v>
      </c>
      <c r="H1085" s="146">
        <v>3.6</v>
      </c>
    </row>
    <row r="1086" spans="1:8" x14ac:dyDescent="0.3">
      <c r="A1086" t="str">
        <f>IF(NOT(D1086=""),INDEX(statsNames,MATCH(D1086,mapping!Q:Q,0),1),A1085)</f>
        <v>RM</v>
      </c>
      <c r="B1086">
        <f>INDEX(mapping!R:R,MATCH(A1086,mapping!P:P,0),1)+INDEX(mapping!H:H,MATCH(E1086,mapping!F:F,0))</f>
        <v>14121</v>
      </c>
      <c r="E1086" s="146" t="s">
        <v>93</v>
      </c>
      <c r="F1086" s="146">
        <v>86</v>
      </c>
      <c r="G1086" s="146">
        <v>4</v>
      </c>
      <c r="H1086" s="146">
        <v>3.6</v>
      </c>
    </row>
    <row r="1087" spans="1:8" x14ac:dyDescent="0.3">
      <c r="A1087" t="str">
        <f>IF(NOT(D1087=""),INDEX(statsNames,MATCH(D1087,mapping!Q:Q,0),1),A1086)</f>
        <v>RM</v>
      </c>
      <c r="B1087">
        <f>INDEX(mapping!R:R,MATCH(A1087,mapping!P:P,0),1)+INDEX(mapping!H:H,MATCH(E1087,mapping!F:F,0))</f>
        <v>15721</v>
      </c>
      <c r="E1087" s="146" t="s">
        <v>230</v>
      </c>
      <c r="F1087" s="146">
        <v>87</v>
      </c>
      <c r="G1087" s="146">
        <v>4</v>
      </c>
      <c r="H1087" s="146">
        <v>3.5</v>
      </c>
    </row>
    <row r="1088" spans="1:8" x14ac:dyDescent="0.3">
      <c r="A1088" t="str">
        <f>IF(NOT(D1088=""),INDEX(statsNames,MATCH(D1088,mapping!Q:Q,0),1),A1087)</f>
        <v>RM</v>
      </c>
      <c r="B1088">
        <f>INDEX(mapping!R:R,MATCH(A1088,mapping!P:P,0),1)+INDEX(mapping!H:H,MATCH(E1088,mapping!F:F,0))</f>
        <v>4521</v>
      </c>
      <c r="E1088" s="146" t="s">
        <v>41</v>
      </c>
      <c r="F1088" s="146">
        <v>92</v>
      </c>
      <c r="G1088" s="146">
        <v>5</v>
      </c>
      <c r="H1088" s="146">
        <v>3.3</v>
      </c>
    </row>
    <row r="1089" spans="1:8" x14ac:dyDescent="0.3">
      <c r="A1089" t="str">
        <f>IF(NOT(D1089=""),INDEX(statsNames,MATCH(D1089,mapping!Q:Q,0),1),A1088)</f>
        <v>RM</v>
      </c>
      <c r="B1089">
        <f>INDEX(mapping!R:R,MATCH(A1089,mapping!P:P,0),1)+INDEX(mapping!H:H,MATCH(E1089,mapping!F:F,0))</f>
        <v>2821</v>
      </c>
      <c r="E1089" s="146" t="s">
        <v>37</v>
      </c>
      <c r="F1089" s="146">
        <v>97</v>
      </c>
      <c r="G1089" s="146">
        <v>6</v>
      </c>
      <c r="H1089" s="146">
        <v>3.1</v>
      </c>
    </row>
    <row r="1090" spans="1:8" x14ac:dyDescent="0.3">
      <c r="A1090" t="str">
        <f>IF(NOT(D1090=""),INDEX(statsNames,MATCH(D1090,mapping!Q:Q,0),1),A1089)</f>
        <v>RM</v>
      </c>
      <c r="B1090">
        <f>INDEX(mapping!R:R,MATCH(A1090,mapping!P:P,0),1)+INDEX(mapping!H:H,MATCH(E1090,mapping!F:F,0))</f>
        <v>5521</v>
      </c>
      <c r="E1090" s="146" t="s">
        <v>18</v>
      </c>
      <c r="F1090" s="146">
        <v>98</v>
      </c>
      <c r="G1090" s="146">
        <v>6</v>
      </c>
      <c r="H1090" s="146">
        <v>3.1</v>
      </c>
    </row>
    <row r="1091" spans="1:8" x14ac:dyDescent="0.3">
      <c r="A1091" t="str">
        <f>IF(NOT(D1091=""),INDEX(statsNames,MATCH(D1091,mapping!Q:Q,0),1),A1090)</f>
        <v>RM</v>
      </c>
      <c r="B1091">
        <f>INDEX(mapping!R:R,MATCH(A1091,mapping!P:P,0),1)+INDEX(mapping!H:H,MATCH(E1091,mapping!F:F,0))</f>
        <v>7221</v>
      </c>
      <c r="E1091" s="146" t="s">
        <v>24</v>
      </c>
      <c r="F1091" s="146">
        <v>104</v>
      </c>
      <c r="G1091" s="146">
        <v>7</v>
      </c>
      <c r="H1091" s="146">
        <v>2.9</v>
      </c>
    </row>
    <row r="1092" spans="1:8" x14ac:dyDescent="0.3">
      <c r="A1092" t="str">
        <f>IF(NOT(D1092=""),INDEX(statsNames,MATCH(D1092,mapping!Q:Q,0),1),A1091)</f>
        <v>RM</v>
      </c>
      <c r="B1092">
        <f>INDEX(mapping!R:R,MATCH(A1092,mapping!P:P,0),1)+INDEX(mapping!H:H,MATCH(E1092,mapping!F:F,0))</f>
        <v>5621</v>
      </c>
      <c r="E1092" s="146" t="s">
        <v>39</v>
      </c>
      <c r="F1092" s="146">
        <v>107</v>
      </c>
      <c r="G1092" s="146">
        <v>8</v>
      </c>
      <c r="H1092" s="146">
        <v>2.7</v>
      </c>
    </row>
    <row r="1093" spans="1:8" x14ac:dyDescent="0.3">
      <c r="A1093" t="str">
        <f>IF(NOT(D1093=""),INDEX(statsNames,MATCH(D1093,mapping!Q:Q,0),1),A1092)</f>
        <v>RM</v>
      </c>
      <c r="B1093">
        <f>INDEX(mapping!R:R,MATCH(A1093,mapping!P:P,0),1)+INDEX(mapping!H:H,MATCH(E1093,mapping!F:F,0))</f>
        <v>12221</v>
      </c>
      <c r="E1093" s="146" t="s">
        <v>110</v>
      </c>
      <c r="F1093" s="146">
        <v>109</v>
      </c>
      <c r="G1093" s="146">
        <v>7</v>
      </c>
      <c r="H1093" s="146">
        <v>2.6</v>
      </c>
    </row>
    <row r="1094" spans="1:8" x14ac:dyDescent="0.3">
      <c r="A1094" t="str">
        <f>IF(NOT(D1094=""),INDEX(statsNames,MATCH(D1094,mapping!Q:Q,0),1),A1093)</f>
        <v>RM</v>
      </c>
      <c r="B1094">
        <f>INDEX(mapping!R:R,MATCH(A1094,mapping!P:P,0),1)+INDEX(mapping!H:H,MATCH(E1094,mapping!F:F,0))</f>
        <v>17821</v>
      </c>
      <c r="E1094" s="146" t="s">
        <v>200</v>
      </c>
      <c r="F1094" s="146">
        <v>116</v>
      </c>
      <c r="G1094" s="146">
        <v>5</v>
      </c>
      <c r="H1094" s="146">
        <v>2.5</v>
      </c>
    </row>
    <row r="1095" spans="1:8" x14ac:dyDescent="0.3">
      <c r="A1095" t="str">
        <f>IF(NOT(D1095=""),INDEX(statsNames,MATCH(D1095,mapping!Q:Q,0),1),A1094)</f>
        <v>RM</v>
      </c>
      <c r="B1095">
        <f>INDEX(mapping!R:R,MATCH(A1095,mapping!P:P,0),1)+INDEX(mapping!H:H,MATCH(E1095,mapping!F:F,0))</f>
        <v>18721</v>
      </c>
      <c r="E1095" s="146" t="s">
        <v>300</v>
      </c>
      <c r="F1095" s="146">
        <v>117</v>
      </c>
      <c r="G1095" s="146">
        <v>3</v>
      </c>
      <c r="H1095" s="146">
        <v>2.4</v>
      </c>
    </row>
    <row r="1096" spans="1:8" x14ac:dyDescent="0.3">
      <c r="A1096" t="str">
        <f>IF(NOT(D1096=""),INDEX(statsNames,MATCH(D1096,mapping!Q:Q,0),1),A1095)</f>
        <v>RM</v>
      </c>
      <c r="B1096">
        <f>INDEX(mapping!R:R,MATCH(A1096,mapping!P:P,0),1)+INDEX(mapping!H:H,MATCH(E1096,mapping!F:F,0))</f>
        <v>4721</v>
      </c>
      <c r="E1096" s="146" t="s">
        <v>87</v>
      </c>
      <c r="F1096" s="146">
        <v>119</v>
      </c>
      <c r="G1096" s="146">
        <v>6</v>
      </c>
      <c r="H1096" s="146">
        <v>2.4</v>
      </c>
    </row>
    <row r="1097" spans="1:8" x14ac:dyDescent="0.3">
      <c r="A1097" t="str">
        <f>IF(NOT(D1097=""),INDEX(statsNames,MATCH(D1097,mapping!Q:Q,0),1),A1096)</f>
        <v>RM</v>
      </c>
      <c r="B1097">
        <f>INDEX(mapping!R:R,MATCH(A1097,mapping!P:P,0),1)+INDEX(mapping!H:H,MATCH(E1097,mapping!F:F,0))</f>
        <v>10121</v>
      </c>
      <c r="E1097" s="146" t="s">
        <v>124</v>
      </c>
      <c r="F1097" s="146">
        <v>121</v>
      </c>
      <c r="G1097" s="146">
        <v>5</v>
      </c>
      <c r="H1097" s="146">
        <v>2.2999999999999998</v>
      </c>
    </row>
    <row r="1098" spans="1:8" x14ac:dyDescent="0.3">
      <c r="A1098" t="str">
        <f>IF(NOT(D1098=""),INDEX(statsNames,MATCH(D1098,mapping!Q:Q,0),1),A1097)</f>
        <v>RM</v>
      </c>
      <c r="B1098">
        <f>INDEX(mapping!R:R,MATCH(A1098,mapping!P:P,0),1)+INDEX(mapping!H:H,MATCH(E1098,mapping!F:F,0))</f>
        <v>4121</v>
      </c>
      <c r="E1098" s="146" t="s">
        <v>125</v>
      </c>
      <c r="F1098" s="146">
        <v>124</v>
      </c>
      <c r="G1098" s="146">
        <v>9</v>
      </c>
      <c r="H1098" s="146">
        <v>2.2999999999999998</v>
      </c>
    </row>
    <row r="1099" spans="1:8" x14ac:dyDescent="0.3">
      <c r="A1099" t="str">
        <f>IF(NOT(D1099=""),INDEX(statsNames,MATCH(D1099,mapping!Q:Q,0),1),A1098)</f>
        <v>RM</v>
      </c>
      <c r="B1099">
        <f>INDEX(mapping!R:R,MATCH(A1099,mapping!P:P,0),1)+INDEX(mapping!H:H,MATCH(E1099,mapping!F:F,0))</f>
        <v>3921</v>
      </c>
      <c r="E1099" s="146" t="s">
        <v>19</v>
      </c>
      <c r="F1099" s="146">
        <v>127</v>
      </c>
      <c r="G1099" s="146">
        <v>10</v>
      </c>
      <c r="H1099" s="146">
        <v>2.2000000000000002</v>
      </c>
    </row>
    <row r="1100" spans="1:8" x14ac:dyDescent="0.3">
      <c r="A1100" t="str">
        <f>IF(NOT(D1100=""),INDEX(statsNames,MATCH(D1100,mapping!Q:Q,0),1),A1099)</f>
        <v>RM</v>
      </c>
      <c r="B1100">
        <f>INDEX(mapping!R:R,MATCH(A1100,mapping!P:P,0),1)+INDEX(mapping!H:H,MATCH(E1100,mapping!F:F,0))</f>
        <v>2421</v>
      </c>
      <c r="E1100" s="146" t="s">
        <v>456</v>
      </c>
      <c r="F1100" s="146">
        <v>130</v>
      </c>
      <c r="G1100" s="146">
        <v>6</v>
      </c>
      <c r="H1100" s="146">
        <v>2.2000000000000002</v>
      </c>
    </row>
    <row r="1101" spans="1:8" x14ac:dyDescent="0.3">
      <c r="A1101" t="str">
        <f>IF(NOT(D1101=""),INDEX(statsNames,MATCH(D1101,mapping!Q:Q,0),1),A1100)</f>
        <v>RM</v>
      </c>
      <c r="B1101">
        <f>INDEX(mapping!R:R,MATCH(A1101,mapping!P:P,0),1)+INDEX(mapping!H:H,MATCH(E1101,mapping!F:F,0))</f>
        <v>10621</v>
      </c>
      <c r="E1101" s="146" t="s">
        <v>361</v>
      </c>
      <c r="F1101" s="146">
        <v>131</v>
      </c>
      <c r="G1101" s="146">
        <v>5</v>
      </c>
      <c r="H1101" s="146">
        <v>2.1</v>
      </c>
    </row>
    <row r="1102" spans="1:8" x14ac:dyDescent="0.3">
      <c r="A1102" t="str">
        <f>IF(NOT(D1102=""),INDEX(statsNames,MATCH(D1102,mapping!Q:Q,0),1),A1101)</f>
        <v>RM</v>
      </c>
      <c r="B1102">
        <f>INDEX(mapping!R:R,MATCH(A1102,mapping!P:P,0),1)+INDEX(mapping!H:H,MATCH(E1102,mapping!F:F,0))</f>
        <v>1021</v>
      </c>
      <c r="E1102" s="146" t="s">
        <v>448</v>
      </c>
      <c r="F1102" s="146">
        <v>133</v>
      </c>
      <c r="G1102" s="146">
        <v>7</v>
      </c>
      <c r="H1102" s="146">
        <v>2.1</v>
      </c>
    </row>
    <row r="1103" spans="1:8" x14ac:dyDescent="0.3">
      <c r="A1103" t="str">
        <f>IF(NOT(D1103=""),INDEX(statsNames,MATCH(D1103,mapping!Q:Q,0),1),A1102)</f>
        <v>RM</v>
      </c>
      <c r="B1103">
        <f>INDEX(mapping!R:R,MATCH(A1103,mapping!P:P,0),1)+INDEX(mapping!H:H,MATCH(E1103,mapping!F:F,0))</f>
        <v>17421</v>
      </c>
      <c r="E1103" s="146" t="s">
        <v>953</v>
      </c>
      <c r="F1103" s="146">
        <v>138</v>
      </c>
      <c r="G1103" s="146">
        <v>5</v>
      </c>
      <c r="H1103" s="146">
        <v>1.9</v>
      </c>
    </row>
    <row r="1104" spans="1:8" x14ac:dyDescent="0.3">
      <c r="A1104" t="str">
        <f>IF(NOT(D1104=""),INDEX(statsNames,MATCH(D1104,mapping!Q:Q,0),1),A1103)</f>
        <v>RM</v>
      </c>
      <c r="B1104">
        <f>INDEX(mapping!R:R,MATCH(A1104,mapping!P:P,0),1)+INDEX(mapping!H:H,MATCH(E1104,mapping!F:F,0))</f>
        <v>19421</v>
      </c>
      <c r="E1104" s="146" t="s">
        <v>1130</v>
      </c>
      <c r="F1104" s="146">
        <v>140</v>
      </c>
      <c r="G1104" s="146">
        <v>2</v>
      </c>
      <c r="H1104" s="146">
        <v>1.9</v>
      </c>
    </row>
    <row r="1105" spans="1:8" x14ac:dyDescent="0.3">
      <c r="A1105" t="str">
        <f>IF(NOT(D1105=""),INDEX(statsNames,MATCH(D1105,mapping!Q:Q,0),1),A1104)</f>
        <v>RM</v>
      </c>
      <c r="B1105">
        <f>INDEX(mapping!R:R,MATCH(A1105,mapping!P:P,0),1)+INDEX(mapping!H:H,MATCH(E1105,mapping!F:F,0))</f>
        <v>4021</v>
      </c>
      <c r="E1105" s="146" t="s">
        <v>105</v>
      </c>
      <c r="F1105" s="146">
        <v>141</v>
      </c>
      <c r="G1105" s="146">
        <v>9</v>
      </c>
      <c r="H1105" s="146">
        <v>1.9</v>
      </c>
    </row>
    <row r="1106" spans="1:8" x14ac:dyDescent="0.3">
      <c r="A1106" t="str">
        <f>IF(NOT(D1106=""),INDEX(statsNames,MATCH(D1106,mapping!Q:Q,0),1),A1105)</f>
        <v>RM</v>
      </c>
      <c r="B1106">
        <f>INDEX(mapping!R:R,MATCH(A1106,mapping!P:P,0),1)+INDEX(mapping!H:H,MATCH(E1106,mapping!F:F,0))</f>
        <v>17521</v>
      </c>
      <c r="E1106" s="146" t="s">
        <v>399</v>
      </c>
      <c r="F1106" s="146">
        <v>142</v>
      </c>
      <c r="G1106" s="146">
        <v>4</v>
      </c>
      <c r="H1106" s="146">
        <v>1.8</v>
      </c>
    </row>
    <row r="1107" spans="1:8" x14ac:dyDescent="0.3">
      <c r="A1107" t="str">
        <f>IF(NOT(D1107=""),INDEX(statsNames,MATCH(D1107,mapping!Q:Q,0),1),A1106)</f>
        <v>RM</v>
      </c>
      <c r="B1107">
        <f>INDEX(mapping!R:R,MATCH(A1107,mapping!P:P,0),1)+INDEX(mapping!H:H,MATCH(E1107,mapping!F:F,0))</f>
        <v>1421</v>
      </c>
      <c r="E1107" s="146" t="s">
        <v>450</v>
      </c>
      <c r="F1107" s="146">
        <v>146</v>
      </c>
      <c r="G1107" s="146">
        <v>7</v>
      </c>
      <c r="H1107" s="146">
        <v>1.7</v>
      </c>
    </row>
    <row r="1108" spans="1:8" x14ac:dyDescent="0.3">
      <c r="A1108" t="str">
        <f>IF(NOT(D1108=""),INDEX(statsNames,MATCH(D1108,mapping!Q:Q,0),1),A1107)</f>
        <v>RM</v>
      </c>
      <c r="B1108">
        <f>INDEX(mapping!R:R,MATCH(A1108,mapping!P:P,0),1)+INDEX(mapping!H:H,MATCH(E1108,mapping!F:F,0))</f>
        <v>8121</v>
      </c>
      <c r="E1108" s="146" t="s">
        <v>69</v>
      </c>
      <c r="F1108" s="146">
        <v>153</v>
      </c>
      <c r="G1108" s="146">
        <v>8</v>
      </c>
      <c r="H1108" s="146">
        <v>1.5</v>
      </c>
    </row>
    <row r="1109" spans="1:8" x14ac:dyDescent="0.3">
      <c r="A1109" t="str">
        <f>IF(NOT(D1109=""),INDEX(statsNames,MATCH(D1109,mapping!Q:Q,0),1),A1108)</f>
        <v>RM</v>
      </c>
      <c r="B1109">
        <f>INDEX(mapping!R:R,MATCH(A1109,mapping!P:P,0),1)+INDEX(mapping!H:H,MATCH(E1109,mapping!F:F,0))</f>
        <v>1221</v>
      </c>
      <c r="E1109" s="146" t="s">
        <v>449</v>
      </c>
      <c r="F1109" s="146">
        <v>155</v>
      </c>
      <c r="G1109" s="146">
        <v>8</v>
      </c>
      <c r="H1109" s="146">
        <v>1.5</v>
      </c>
    </row>
    <row r="1110" spans="1:8" x14ac:dyDescent="0.3">
      <c r="A1110" t="str">
        <f>IF(NOT(D1110=""),INDEX(statsNames,MATCH(D1110,mapping!Q:Q,0),1),A1109)</f>
        <v>RM</v>
      </c>
      <c r="B1110">
        <f>INDEX(mapping!R:R,MATCH(A1110,mapping!P:P,0),1)+INDEX(mapping!H:H,MATCH(E1110,mapping!F:F,0))</f>
        <v>221</v>
      </c>
      <c r="E1110" s="146" t="s">
        <v>440</v>
      </c>
      <c r="F1110" s="146">
        <v>155</v>
      </c>
      <c r="G1110" s="146">
        <v>6</v>
      </c>
      <c r="H1110" s="146">
        <v>1.5</v>
      </c>
    </row>
    <row r="1111" spans="1:8" x14ac:dyDescent="0.3">
      <c r="A1111" t="str">
        <f>IF(NOT(D1111=""),INDEX(statsNames,MATCH(D1111,mapping!Q:Q,0),1),A1110)</f>
        <v>RM</v>
      </c>
      <c r="B1111">
        <f>INDEX(mapping!R:R,MATCH(A1111,mapping!P:P,0),1)+INDEX(mapping!H:H,MATCH(E1111,mapping!F:F,0))</f>
        <v>13321</v>
      </c>
      <c r="E1111" s="146" t="s">
        <v>76</v>
      </c>
      <c r="F1111" s="146">
        <v>159</v>
      </c>
      <c r="G1111" s="146">
        <v>11</v>
      </c>
      <c r="H1111" s="146">
        <v>1.4</v>
      </c>
    </row>
    <row r="1112" spans="1:8" x14ac:dyDescent="0.3">
      <c r="A1112" t="str">
        <f>IF(NOT(D1112=""),INDEX(statsNames,MATCH(D1112,mapping!Q:Q,0),1),A1111)</f>
        <v>RM</v>
      </c>
      <c r="B1112">
        <f>INDEX(mapping!R:R,MATCH(A1112,mapping!P:P,0),1)+INDEX(mapping!H:H,MATCH(E1112,mapping!F:F,0))</f>
        <v>3821</v>
      </c>
      <c r="E1112" s="146" t="s">
        <v>61</v>
      </c>
      <c r="F1112" s="146">
        <v>175</v>
      </c>
      <c r="G1112" s="146">
        <v>9</v>
      </c>
      <c r="H1112" s="146">
        <v>1</v>
      </c>
    </row>
    <row r="1113" spans="1:8" x14ac:dyDescent="0.3">
      <c r="A1113" t="str">
        <f>IF(NOT(D1113=""),INDEX(statsNames,MATCH(D1113,mapping!Q:Q,0),1),A1112)</f>
        <v>RM</v>
      </c>
      <c r="B1113">
        <f>INDEX(mapping!R:R,MATCH(A1113,mapping!P:P,0),1)+INDEX(mapping!H:H,MATCH(E1113,mapping!F:F,0))</f>
        <v>5221</v>
      </c>
      <c r="E1113" s="146" t="s">
        <v>12</v>
      </c>
      <c r="F1113" s="146">
        <v>177</v>
      </c>
      <c r="G1113" s="146">
        <v>9</v>
      </c>
      <c r="H1113" s="146">
        <v>0.9</v>
      </c>
    </row>
    <row r="1114" spans="1:8" x14ac:dyDescent="0.3">
      <c r="A1114" t="str">
        <f>IF(NOT(D1114=""),INDEX(statsNames,MATCH(D1114,mapping!Q:Q,0),1),A1113)</f>
        <v>RM</v>
      </c>
      <c r="B1114">
        <f>INDEX(mapping!R:R,MATCH(A1114,mapping!P:P,0),1)+INDEX(mapping!H:H,MATCH(E1114,mapping!F:F,0))</f>
        <v>4221</v>
      </c>
      <c r="E1114" s="146" t="s">
        <v>81</v>
      </c>
      <c r="F1114" s="146">
        <v>182</v>
      </c>
      <c r="G1114" s="146">
        <v>10</v>
      </c>
      <c r="H1114" s="146">
        <v>0.7</v>
      </c>
    </row>
    <row r="1115" spans="1:8" x14ac:dyDescent="0.3">
      <c r="A1115" t="str">
        <f>IF(NOT(D1115=""),INDEX(statsNames,MATCH(D1115,mapping!Q:Q,0),1),A1114)</f>
        <v>RM</v>
      </c>
      <c r="B1115">
        <f>INDEX(mapping!R:R,MATCH(A1115,mapping!P:P,0),1)+INDEX(mapping!H:H,MATCH(E1115,mapping!F:F,0))</f>
        <v>13921</v>
      </c>
      <c r="E1115" s="146" t="s">
        <v>219</v>
      </c>
      <c r="F1115" s="146">
        <v>185</v>
      </c>
      <c r="G1115" s="146">
        <v>10</v>
      </c>
      <c r="H1115" s="146">
        <v>0.7</v>
      </c>
    </row>
    <row r="1116" spans="1:8" x14ac:dyDescent="0.3">
      <c r="A1116" t="str">
        <f>IF(NOT(D1116=""),INDEX(statsNames,MATCH(D1116,mapping!Q:Q,0),1),A1115)</f>
        <v>RM</v>
      </c>
      <c r="B1116">
        <f>INDEX(mapping!R:R,MATCH(A1116,mapping!P:P,0),1)+INDEX(mapping!H:H,MATCH(E1116,mapping!F:F,0))</f>
        <v>3721</v>
      </c>
      <c r="E1116" s="146" t="s">
        <v>13</v>
      </c>
      <c r="F1116" s="146">
        <v>186</v>
      </c>
      <c r="G1116" s="146">
        <v>11</v>
      </c>
      <c r="H1116" s="146">
        <v>0.6</v>
      </c>
    </row>
    <row r="1117" spans="1:8" x14ac:dyDescent="0.3">
      <c r="A1117" t="str">
        <f>IF(NOT(D1117=""),INDEX(statsNames,MATCH(D1117,mapping!Q:Q,0),1),A1116)</f>
        <v>RM</v>
      </c>
      <c r="B1117">
        <f>INDEX(mapping!R:R,MATCH(A1117,mapping!P:P,0),1)+INDEX(mapping!H:H,MATCH(E1117,mapping!F:F,0))</f>
        <v>8721</v>
      </c>
      <c r="E1117" s="146" t="s">
        <v>205</v>
      </c>
      <c r="F1117" s="146">
        <v>193</v>
      </c>
      <c r="G1117" s="146">
        <v>10</v>
      </c>
      <c r="H1117" s="146">
        <v>0.5</v>
      </c>
    </row>
    <row r="1118" spans="1:8" x14ac:dyDescent="0.3">
      <c r="A1118" t="str">
        <f>IF(NOT(D1118=""),INDEX(statsNames,MATCH(D1118,mapping!Q:Q,0),1),A1117)</f>
        <v>RM</v>
      </c>
      <c r="B1118">
        <f>INDEX(mapping!R:R,MATCH(A1118,mapping!P:P,0),1)+INDEX(mapping!H:H,MATCH(E1118,mapping!F:F,0))</f>
        <v>14421</v>
      </c>
      <c r="E1118" s="146" t="s">
        <v>199</v>
      </c>
      <c r="F1118" s="146">
        <v>202</v>
      </c>
      <c r="G1118" s="146">
        <v>12</v>
      </c>
      <c r="H1118" s="146">
        <v>0.4</v>
      </c>
    </row>
    <row r="1119" spans="1:8" x14ac:dyDescent="0.3">
      <c r="A1119" t="str">
        <f>IF(NOT(D1119=""),INDEX(statsNames,MATCH(D1119,mapping!Q:Q,0),1),A1118)</f>
        <v>RM</v>
      </c>
      <c r="B1119">
        <f>INDEX(mapping!R:R,MATCH(A1119,mapping!P:P,0),1)+INDEX(mapping!H:H,MATCH(E1119,mapping!F:F,0))</f>
        <v>7321</v>
      </c>
      <c r="E1119" s="146" t="s">
        <v>202</v>
      </c>
      <c r="F1119" s="146">
        <v>208</v>
      </c>
      <c r="G1119" s="146">
        <v>11</v>
      </c>
      <c r="H1119" s="146">
        <v>0.3</v>
      </c>
    </row>
    <row r="1120" spans="1:8" x14ac:dyDescent="0.3">
      <c r="A1120" t="str">
        <f>IF(NOT(D1120=""),INDEX(statsNames,MATCH(D1120,mapping!Q:Q,0),1),A1119)</f>
        <v>RM</v>
      </c>
      <c r="B1120">
        <f>INDEX(mapping!R:R,MATCH(A1120,mapping!P:P,0),1)+INDEX(mapping!H:H,MATCH(E1120,mapping!F:F,0))</f>
        <v>18221</v>
      </c>
      <c r="E1120" s="146" t="s">
        <v>1113</v>
      </c>
      <c r="F1120" s="146">
        <v>210</v>
      </c>
      <c r="G1120" s="146">
        <v>2</v>
      </c>
      <c r="H1120" s="146">
        <v>0.2</v>
      </c>
    </row>
    <row r="1121" spans="1:10" x14ac:dyDescent="0.3">
      <c r="A1121" t="str">
        <f>IF(NOT(D1121=""),INDEX(statsNames,MATCH(D1121,mapping!Q:Q,0),1),A1120)</f>
        <v>RM</v>
      </c>
      <c r="B1121">
        <f>INDEX(mapping!R:R,MATCH(A1121,mapping!P:P,0),1)+INDEX(mapping!H:H,MATCH(E1121,mapping!F:F,0))</f>
        <v>9421</v>
      </c>
      <c r="E1121" s="146" t="s">
        <v>16</v>
      </c>
      <c r="F1121" s="146">
        <v>213</v>
      </c>
      <c r="G1121" s="146">
        <v>12</v>
      </c>
      <c r="H1121" s="146">
        <v>0</v>
      </c>
    </row>
    <row r="1122" spans="1:10" x14ac:dyDescent="0.3">
      <c r="A1122" t="str">
        <f>IF(NOT(D1122=""),INDEX(statsNames,MATCH(D1122,mapping!Q:Q,0),1),A1121)</f>
        <v>RM</v>
      </c>
      <c r="B1122">
        <f>INDEX(mapping!R:R,MATCH(A1122,mapping!P:P,0),1)+INDEX(mapping!H:H,MATCH(E1122,mapping!F:F,0))</f>
        <v>3621</v>
      </c>
      <c r="E1122" s="146" t="s">
        <v>90</v>
      </c>
      <c r="F1122" s="146">
        <v>227</v>
      </c>
      <c r="G1122" s="146">
        <v>13</v>
      </c>
      <c r="H1122" s="146">
        <v>-0.2</v>
      </c>
    </row>
    <row r="1123" spans="1:10" x14ac:dyDescent="0.3">
      <c r="A1123" t="str">
        <f>IF(NOT(D1123=""),INDEX(statsNames,MATCH(D1123,mapping!Q:Q,0),1),A1122)</f>
        <v>RM</v>
      </c>
      <c r="B1123">
        <f>INDEX(mapping!R:R,MATCH(A1123,mapping!P:P,0),1)+INDEX(mapping!H:H,MATCH(E1123,mapping!F:F,0))</f>
        <v>6121</v>
      </c>
      <c r="E1123" s="146" t="s">
        <v>22</v>
      </c>
      <c r="F1123" s="146">
        <v>227</v>
      </c>
      <c r="G1123" s="146">
        <v>7</v>
      </c>
      <c r="H1123" s="146">
        <v>-0.2</v>
      </c>
    </row>
    <row r="1124" spans="1:10" x14ac:dyDescent="0.3">
      <c r="A1124" t="str">
        <f>IF(NOT(D1124=""),INDEX(statsNames,MATCH(D1124,mapping!Q:Q,0),1),A1123)</f>
        <v>RM</v>
      </c>
      <c r="B1124">
        <f>INDEX(mapping!R:R,MATCH(A1124,mapping!P:P,0),1)+INDEX(mapping!H:H,MATCH(E1124,mapping!F:F,0))</f>
        <v>7121</v>
      </c>
      <c r="E1124" s="146" t="s">
        <v>75</v>
      </c>
      <c r="F1124" s="146">
        <v>231</v>
      </c>
      <c r="G1124" s="146">
        <v>12</v>
      </c>
      <c r="H1124" s="146">
        <v>-0.3</v>
      </c>
    </row>
    <row r="1125" spans="1:10" x14ac:dyDescent="0.3">
      <c r="A1125" t="str">
        <f>IF(NOT(D1125=""),INDEX(statsNames,MATCH(D1125,mapping!Q:Q,0),1),A1124)</f>
        <v>RM</v>
      </c>
      <c r="B1125" t="e">
        <f>INDEX(mapping!R:R,MATCH(A1125,mapping!P:P,0),1)+INDEX(mapping!H:H,MATCH(E1125,mapping!F:F,0))</f>
        <v>#N/A</v>
      </c>
      <c r="E1125" s="146" t="s">
        <v>391</v>
      </c>
      <c r="F1125" s="146">
        <v>237</v>
      </c>
      <c r="G1125" s="146">
        <v>10</v>
      </c>
      <c r="H1125" s="146">
        <v>-0.4</v>
      </c>
    </row>
    <row r="1126" spans="1:10" x14ac:dyDescent="0.3">
      <c r="A1126" t="str">
        <f>IF(NOT(D1126=""),INDEX(statsNames,MATCH(D1126,mapping!Q:Q,0),1),A1125)</f>
        <v>RM</v>
      </c>
      <c r="B1126">
        <f>INDEX(mapping!R:R,MATCH(A1126,mapping!P:P,0),1)+INDEX(mapping!H:H,MATCH(E1126,mapping!F:F,0))</f>
        <v>9021</v>
      </c>
      <c r="E1126" s="146" t="s">
        <v>21</v>
      </c>
      <c r="F1126" s="146">
        <v>243</v>
      </c>
      <c r="G1126" s="146">
        <v>14</v>
      </c>
      <c r="H1126" s="146">
        <v>-0.5</v>
      </c>
    </row>
    <row r="1127" spans="1:10" x14ac:dyDescent="0.3">
      <c r="A1127" t="str">
        <f>IF(NOT(D1127=""),INDEX(statsNames,MATCH(D1127,mapping!Q:Q,0),1),A1126)</f>
        <v>RM</v>
      </c>
      <c r="B1127">
        <f>INDEX(mapping!R:R,MATCH(A1127,mapping!P:P,0),1)+INDEX(mapping!H:H,MATCH(E1127,mapping!F:F,0))</f>
        <v>1921</v>
      </c>
      <c r="E1127" s="146" t="s">
        <v>30</v>
      </c>
      <c r="F1127" s="146">
        <v>254</v>
      </c>
      <c r="G1127" s="146">
        <v>14</v>
      </c>
      <c r="H1127" s="146">
        <v>-1</v>
      </c>
    </row>
    <row r="1128" spans="1:10" x14ac:dyDescent="0.3">
      <c r="A1128" t="str">
        <f>IF(NOT(D1128=""),INDEX(statsNames,MATCH(D1128,mapping!Q:Q,0),1),A1127)</f>
        <v>RM</v>
      </c>
      <c r="B1128">
        <f>INDEX(mapping!R:R,MATCH(A1128,mapping!P:P,0),1)+INDEX(mapping!H:H,MATCH(E1128,mapping!F:F,0))</f>
        <v>16621</v>
      </c>
      <c r="E1128" s="146" t="s">
        <v>884</v>
      </c>
      <c r="F1128" s="146">
        <v>260</v>
      </c>
      <c r="G1128" s="146">
        <v>9</v>
      </c>
      <c r="H1128" s="146">
        <v>-1.1000000000000001</v>
      </c>
    </row>
    <row r="1129" spans="1:10" x14ac:dyDescent="0.3">
      <c r="A1129" t="str">
        <f>IF(NOT(D1129=""),INDEX(statsNames,MATCH(D1129,mapping!Q:Q,0),1),A1128)</f>
        <v>RM</v>
      </c>
      <c r="B1129">
        <f>INDEX(mapping!R:R,MATCH(A1129,mapping!P:P,0),1)+INDEX(mapping!H:H,MATCH(E1129,mapping!F:F,0))</f>
        <v>19321</v>
      </c>
      <c r="E1129" s="146" t="s">
        <v>1030</v>
      </c>
      <c r="F1129" s="146">
        <v>268</v>
      </c>
      <c r="G1129" s="146">
        <v>8</v>
      </c>
      <c r="H1129" s="146">
        <v>-1.6</v>
      </c>
    </row>
    <row r="1130" spans="1:10" x14ac:dyDescent="0.3">
      <c r="A1130" t="str">
        <f>IF(NOT(D1130=""),INDEX(statsNames,MATCH(D1130,mapping!Q:Q,0),1),A1129)</f>
        <v>RM</v>
      </c>
      <c r="B1130">
        <f>INDEX(mapping!R:R,MATCH(A1130,mapping!P:P,0),1)+INDEX(mapping!H:H,MATCH(E1130,mapping!F:F,0))</f>
        <v>17221</v>
      </c>
      <c r="E1130" s="146" t="s">
        <v>320</v>
      </c>
      <c r="F1130" s="146">
        <v>279</v>
      </c>
      <c r="G1130" s="146">
        <v>15</v>
      </c>
      <c r="H1130" s="146">
        <v>-1.9</v>
      </c>
    </row>
    <row r="1131" spans="1:10" x14ac:dyDescent="0.3">
      <c r="A1131" t="str">
        <f>IF(NOT(D1131=""),INDEX(statsNames,MATCH(D1131,mapping!Q:Q,0),1),A1130)</f>
        <v>RM</v>
      </c>
      <c r="B1131">
        <f>INDEX(mapping!R:R,MATCH(A1131,mapping!P:P,0),1)+INDEX(mapping!H:H,MATCH(E1131,mapping!F:F,0))</f>
        <v>19921</v>
      </c>
      <c r="E1131" s="146" t="s">
        <v>342</v>
      </c>
      <c r="F1131" s="146">
        <v>327</v>
      </c>
      <c r="G1131" s="146">
        <v>10</v>
      </c>
      <c r="H1131" s="146">
        <v>-4</v>
      </c>
    </row>
    <row r="1132" spans="1:10" x14ac:dyDescent="0.3">
      <c r="A1132" t="str">
        <f>IF(NOT(D1132=""),INDEX(statsNames,MATCH(D1132,mapping!Q:Q,0),1),A1131)</f>
        <v>RM</v>
      </c>
      <c r="B1132">
        <f>INDEX(mapping!R:R,MATCH(A1132,mapping!P:P,0),1)+INDEX(mapping!H:H,MATCH(E1132,mapping!F:F,0))</f>
        <v>5121</v>
      </c>
      <c r="E1132" s="146" t="s">
        <v>104</v>
      </c>
      <c r="F1132" s="146">
        <v>333</v>
      </c>
      <c r="G1132" s="146">
        <v>12</v>
      </c>
      <c r="H1132" s="146">
        <v>-4.3</v>
      </c>
    </row>
    <row r="1133" spans="1:10" x14ac:dyDescent="0.3">
      <c r="A1133" t="str">
        <f>IF(NOT(D1133=""),INDEX(statsNames,MATCH(D1133,mapping!Q:Q,0),1),A1132)</f>
        <v>RM</v>
      </c>
      <c r="B1133">
        <f>INDEX(mapping!R:R,MATCH(A1133,mapping!P:P,0),1)+INDEX(mapping!H:H,MATCH(E1133,mapping!F:F,0))</f>
        <v>8521</v>
      </c>
      <c r="E1133" s="146" t="s">
        <v>377</v>
      </c>
      <c r="F1133" s="146">
        <v>361</v>
      </c>
      <c r="G1133" s="146">
        <v>13</v>
      </c>
      <c r="H1133" s="146">
        <v>-9.5</v>
      </c>
    </row>
    <row r="1134" spans="1:10" x14ac:dyDescent="0.3">
      <c r="A1134" t="str">
        <f>IF(NOT(D1134=""),INDEX(statsNames,MATCH(D1134,mapping!Q:Q,0),1),A1133)</f>
        <v>DRPG</v>
      </c>
      <c r="B1134">
        <f>INDEX(mapping!R:R,MATCH(A1134,mapping!P:P,0),1)+INDEX(mapping!H:H,MATCH(E1134,mapping!F:F,0))</f>
        <v>2910</v>
      </c>
      <c r="D1134" s="146" t="s">
        <v>1501</v>
      </c>
      <c r="E1134" s="146" t="s">
        <v>89</v>
      </c>
      <c r="F1134" s="146">
        <v>2</v>
      </c>
      <c r="G1134" s="146">
        <v>1</v>
      </c>
      <c r="H1134" s="146">
        <v>29.76</v>
      </c>
      <c r="I1134" s="146" t="s">
        <v>1119</v>
      </c>
      <c r="J1134" s="146">
        <v>30.16</v>
      </c>
    </row>
    <row r="1135" spans="1:10" x14ac:dyDescent="0.3">
      <c r="A1135" t="str">
        <f>IF(NOT(D1135=""),INDEX(statsNames,MATCH(D1135,mapping!Q:Q,0),1),A1134)</f>
        <v>DRPG</v>
      </c>
      <c r="B1135">
        <f>INDEX(mapping!R:R,MATCH(A1135,mapping!P:P,0),1)+INDEX(mapping!H:H,MATCH(E1135,mapping!F:F,0))</f>
        <v>16310</v>
      </c>
      <c r="E1135" s="146" t="s">
        <v>209</v>
      </c>
      <c r="F1135" s="146">
        <v>3</v>
      </c>
      <c r="G1135" s="146">
        <v>1</v>
      </c>
      <c r="H1135" s="146">
        <v>29.7</v>
      </c>
    </row>
    <row r="1136" spans="1:10" x14ac:dyDescent="0.3">
      <c r="A1136" t="str">
        <f>IF(NOT(D1136=""),INDEX(statsNames,MATCH(D1136,mapping!Q:Q,0),1),A1135)</f>
        <v>DRPG</v>
      </c>
      <c r="B1136">
        <f>INDEX(mapping!R:R,MATCH(A1136,mapping!P:P,0),1)+INDEX(mapping!H:H,MATCH(E1136,mapping!F:F,0))</f>
        <v>5710</v>
      </c>
      <c r="E1136" s="146" t="s">
        <v>92</v>
      </c>
      <c r="F1136" s="146">
        <v>5</v>
      </c>
      <c r="G1136" s="146">
        <v>1</v>
      </c>
      <c r="H1136" s="146">
        <v>29.3</v>
      </c>
    </row>
    <row r="1137" spans="1:8" x14ac:dyDescent="0.3">
      <c r="A1137" t="str">
        <f>IF(NOT(D1137=""),INDEX(statsNames,MATCH(D1137,mapping!Q:Q,0),1),A1136)</f>
        <v>DRPG</v>
      </c>
      <c r="B1137">
        <f>INDEX(mapping!R:R,MATCH(A1137,mapping!P:P,0),1)+INDEX(mapping!H:H,MATCH(E1137,mapping!F:F,0))</f>
        <v>7610</v>
      </c>
      <c r="E1137" s="146" t="s">
        <v>27</v>
      </c>
      <c r="F1137" s="146">
        <v>6</v>
      </c>
      <c r="G1137" s="146">
        <v>1</v>
      </c>
      <c r="H1137" s="146">
        <v>29.18</v>
      </c>
    </row>
    <row r="1138" spans="1:8" x14ac:dyDescent="0.3">
      <c r="A1138" t="str">
        <f>IF(NOT(D1138=""),INDEX(statsNames,MATCH(D1138,mapping!Q:Q,0),1),A1137)</f>
        <v>DRPG</v>
      </c>
      <c r="B1138">
        <f>INDEX(mapping!R:R,MATCH(A1138,mapping!P:P,0),1)+INDEX(mapping!H:H,MATCH(E1138,mapping!F:F,0))</f>
        <v>7010</v>
      </c>
      <c r="E1138" s="146" t="s">
        <v>203</v>
      </c>
      <c r="F1138" s="146">
        <v>7</v>
      </c>
      <c r="G1138" s="146">
        <v>1</v>
      </c>
      <c r="H1138" s="146">
        <v>28.74</v>
      </c>
    </row>
    <row r="1139" spans="1:8" x14ac:dyDescent="0.3">
      <c r="A1139" t="str">
        <f>IF(NOT(D1139=""),INDEX(statsNames,MATCH(D1139,mapping!Q:Q,0),1),A1138)</f>
        <v>DRPG</v>
      </c>
      <c r="B1139">
        <f>INDEX(mapping!R:R,MATCH(A1139,mapping!P:P,0),1)+INDEX(mapping!H:H,MATCH(E1139,mapping!F:F,0))</f>
        <v>3910</v>
      </c>
      <c r="E1139" s="146" t="s">
        <v>19</v>
      </c>
      <c r="F1139" s="146">
        <v>8</v>
      </c>
      <c r="G1139" s="146">
        <v>2</v>
      </c>
      <c r="H1139" s="146">
        <v>28.73</v>
      </c>
    </row>
    <row r="1140" spans="1:8" x14ac:dyDescent="0.3">
      <c r="A1140" t="str">
        <f>IF(NOT(D1140=""),INDEX(statsNames,MATCH(D1140,mapping!Q:Q,0),1),A1139)</f>
        <v>DRPG</v>
      </c>
      <c r="B1140">
        <f>INDEX(mapping!R:R,MATCH(A1140,mapping!P:P,0),1)+INDEX(mapping!H:H,MATCH(E1140,mapping!F:F,0))</f>
        <v>3710</v>
      </c>
      <c r="E1140" s="146" t="s">
        <v>13</v>
      </c>
      <c r="F1140" s="146">
        <v>9</v>
      </c>
      <c r="G1140" s="146">
        <v>2</v>
      </c>
      <c r="H1140" s="146">
        <v>28.41</v>
      </c>
    </row>
    <row r="1141" spans="1:8" x14ac:dyDescent="0.3">
      <c r="A1141" t="str">
        <f>IF(NOT(D1141=""),INDEX(statsNames,MATCH(D1141,mapping!Q:Q,0),1),A1140)</f>
        <v>DRPG</v>
      </c>
      <c r="B1141">
        <f>INDEX(mapping!R:R,MATCH(A1141,mapping!P:P,0),1)+INDEX(mapping!H:H,MATCH(E1141,mapping!F:F,0))</f>
        <v>17310</v>
      </c>
      <c r="E1141" s="146" t="s">
        <v>229</v>
      </c>
      <c r="F1141" s="146">
        <v>11</v>
      </c>
      <c r="G1141" s="146">
        <v>3</v>
      </c>
      <c r="H1141" s="146">
        <v>28.19</v>
      </c>
    </row>
    <row r="1142" spans="1:8" x14ac:dyDescent="0.3">
      <c r="A1142" t="str">
        <f>IF(NOT(D1142=""),INDEX(statsNames,MATCH(D1142,mapping!Q:Q,0),1),A1141)</f>
        <v>DRPG</v>
      </c>
      <c r="B1142">
        <f>INDEX(mapping!R:R,MATCH(A1142,mapping!P:P,0),1)+INDEX(mapping!H:H,MATCH(E1142,mapping!F:F,0))</f>
        <v>4410</v>
      </c>
      <c r="E1142" s="146" t="s">
        <v>26</v>
      </c>
      <c r="F1142" s="146">
        <v>12</v>
      </c>
      <c r="G1142" s="146">
        <v>1</v>
      </c>
      <c r="H1142" s="146">
        <v>27.94</v>
      </c>
    </row>
    <row r="1143" spans="1:8" x14ac:dyDescent="0.3">
      <c r="A1143" t="str">
        <f>IF(NOT(D1143=""),INDEX(statsNames,MATCH(D1143,mapping!Q:Q,0),1),A1142)</f>
        <v>DRPG</v>
      </c>
      <c r="B1143">
        <f>INDEX(mapping!R:R,MATCH(A1143,mapping!P:P,0),1)+INDEX(mapping!H:H,MATCH(E1143,mapping!F:F,0))</f>
        <v>2510</v>
      </c>
      <c r="E1143" s="146" t="s">
        <v>475</v>
      </c>
      <c r="F1143" s="146">
        <v>13</v>
      </c>
      <c r="G1143" s="146">
        <v>2</v>
      </c>
      <c r="H1143" s="146">
        <v>27.91</v>
      </c>
    </row>
    <row r="1144" spans="1:8" x14ac:dyDescent="0.3">
      <c r="A1144" t="str">
        <f>IF(NOT(D1144=""),INDEX(statsNames,MATCH(D1144,mapping!Q:Q,0),1),A1143)</f>
        <v>DRPG</v>
      </c>
      <c r="B1144">
        <f>INDEX(mapping!R:R,MATCH(A1144,mapping!P:P,0),1)+INDEX(mapping!H:H,MATCH(E1144,mapping!F:F,0))</f>
        <v>5410</v>
      </c>
      <c r="E1144" s="146" t="s">
        <v>14</v>
      </c>
      <c r="F1144" s="146">
        <v>14</v>
      </c>
      <c r="G1144" s="146">
        <v>1</v>
      </c>
      <c r="H1144" s="146">
        <v>27.82</v>
      </c>
    </row>
    <row r="1145" spans="1:8" x14ac:dyDescent="0.3">
      <c r="A1145" t="str">
        <f>IF(NOT(D1145=""),INDEX(statsNames,MATCH(D1145,mapping!Q:Q,0),1),A1144)</f>
        <v>DRPG</v>
      </c>
      <c r="B1145">
        <f>INDEX(mapping!R:R,MATCH(A1145,mapping!P:P,0),1)+INDEX(mapping!H:H,MATCH(E1145,mapping!F:F,0))</f>
        <v>4310</v>
      </c>
      <c r="E1145" s="146" t="s">
        <v>71</v>
      </c>
      <c r="F1145" s="146">
        <v>18</v>
      </c>
      <c r="G1145" s="146">
        <v>2</v>
      </c>
      <c r="H1145" s="146">
        <v>27.47</v>
      </c>
    </row>
    <row r="1146" spans="1:8" x14ac:dyDescent="0.3">
      <c r="A1146" t="str">
        <f>IF(NOT(D1146=""),INDEX(statsNames,MATCH(D1146,mapping!Q:Q,0),1),A1145)</f>
        <v>DRPG</v>
      </c>
      <c r="B1146">
        <f>INDEX(mapping!R:R,MATCH(A1146,mapping!P:P,0),1)+INDEX(mapping!H:H,MATCH(E1146,mapping!F:F,0))</f>
        <v>4910</v>
      </c>
      <c r="E1146" s="146" t="s">
        <v>17</v>
      </c>
      <c r="F1146" s="146">
        <v>21</v>
      </c>
      <c r="G1146" s="146">
        <v>2</v>
      </c>
      <c r="H1146" s="146">
        <v>27.25</v>
      </c>
    </row>
    <row r="1147" spans="1:8" x14ac:dyDescent="0.3">
      <c r="A1147" t="str">
        <f>IF(NOT(D1147=""),INDEX(statsNames,MATCH(D1147,mapping!Q:Q,0),1),A1146)</f>
        <v>DRPG</v>
      </c>
      <c r="B1147">
        <f>INDEX(mapping!R:R,MATCH(A1147,mapping!P:P,0),1)+INDEX(mapping!H:H,MATCH(E1147,mapping!F:F,0))</f>
        <v>11210</v>
      </c>
      <c r="E1147" s="146" t="s">
        <v>503</v>
      </c>
      <c r="F1147" s="146">
        <v>21</v>
      </c>
      <c r="G1147" s="146">
        <v>1</v>
      </c>
      <c r="H1147" s="146">
        <v>27.25</v>
      </c>
    </row>
    <row r="1148" spans="1:8" x14ac:dyDescent="0.3">
      <c r="A1148" t="str">
        <f>IF(NOT(D1148=""),INDEX(statsNames,MATCH(D1148,mapping!Q:Q,0),1),A1147)</f>
        <v>DRPG</v>
      </c>
      <c r="B1148">
        <f>INDEX(mapping!R:R,MATCH(A1148,mapping!P:P,0),1)+INDEX(mapping!H:H,MATCH(E1148,mapping!F:F,0))</f>
        <v>18710</v>
      </c>
      <c r="E1148" s="146" t="s">
        <v>300</v>
      </c>
      <c r="F1148" s="146">
        <v>21</v>
      </c>
      <c r="G1148" s="146">
        <v>1</v>
      </c>
      <c r="H1148" s="146">
        <v>27.25</v>
      </c>
    </row>
    <row r="1149" spans="1:8" x14ac:dyDescent="0.3">
      <c r="A1149" t="str">
        <f>IF(NOT(D1149=""),INDEX(statsNames,MATCH(D1149,mapping!Q:Q,0),1),A1148)</f>
        <v>DRPG</v>
      </c>
      <c r="B1149">
        <f>INDEX(mapping!R:R,MATCH(A1149,mapping!P:P,0),1)+INDEX(mapping!H:H,MATCH(E1149,mapping!F:F,0))</f>
        <v>17410</v>
      </c>
      <c r="E1149" s="146" t="s">
        <v>953</v>
      </c>
      <c r="F1149" s="146">
        <v>26</v>
      </c>
      <c r="G1149" s="146">
        <v>1</v>
      </c>
      <c r="H1149" s="146">
        <v>27.19</v>
      </c>
    </row>
    <row r="1150" spans="1:8" x14ac:dyDescent="0.3">
      <c r="A1150" t="str">
        <f>IF(NOT(D1150=""),INDEX(statsNames,MATCH(D1150,mapping!Q:Q,0),1),A1149)</f>
        <v>DRPG</v>
      </c>
      <c r="B1150">
        <f>INDEX(mapping!R:R,MATCH(A1150,mapping!P:P,0),1)+INDEX(mapping!H:H,MATCH(E1150,mapping!F:F,0))</f>
        <v>910</v>
      </c>
      <c r="E1150" s="146" t="s">
        <v>460</v>
      </c>
      <c r="F1150" s="146">
        <v>28</v>
      </c>
      <c r="G1150" s="146">
        <v>3</v>
      </c>
      <c r="H1150" s="146">
        <v>27.13</v>
      </c>
    </row>
    <row r="1151" spans="1:8" x14ac:dyDescent="0.3">
      <c r="A1151" t="str">
        <f>IF(NOT(D1151=""),INDEX(statsNames,MATCH(D1151,mapping!Q:Q,0),1),A1150)</f>
        <v>DRPG</v>
      </c>
      <c r="B1151">
        <f>INDEX(mapping!R:R,MATCH(A1151,mapping!P:P,0),1)+INDEX(mapping!H:H,MATCH(E1151,mapping!F:F,0))</f>
        <v>13110</v>
      </c>
      <c r="E1151" s="146" t="s">
        <v>349</v>
      </c>
      <c r="F1151" s="146">
        <v>29</v>
      </c>
      <c r="G1151" s="146">
        <v>3</v>
      </c>
      <c r="H1151" s="146">
        <v>27.12</v>
      </c>
    </row>
    <row r="1152" spans="1:8" x14ac:dyDescent="0.3">
      <c r="A1152" t="str">
        <f>IF(NOT(D1152=""),INDEX(statsNames,MATCH(D1152,mapping!Q:Q,0),1),A1151)</f>
        <v>DRPG</v>
      </c>
      <c r="B1152">
        <f>INDEX(mapping!R:R,MATCH(A1152,mapping!P:P,0),1)+INDEX(mapping!H:H,MATCH(E1152,mapping!F:F,0))</f>
        <v>19510</v>
      </c>
      <c r="E1152" s="146" t="s">
        <v>112</v>
      </c>
      <c r="F1152" s="146">
        <v>30</v>
      </c>
      <c r="G1152" s="146">
        <v>2</v>
      </c>
      <c r="H1152" s="146">
        <v>27.09</v>
      </c>
    </row>
    <row r="1153" spans="1:8" x14ac:dyDescent="0.3">
      <c r="A1153" t="str">
        <f>IF(NOT(D1153=""),INDEX(statsNames,MATCH(D1153,mapping!Q:Q,0),1),A1152)</f>
        <v>DRPG</v>
      </c>
      <c r="B1153">
        <f>INDEX(mapping!R:R,MATCH(A1153,mapping!P:P,0),1)+INDEX(mapping!H:H,MATCH(E1153,mapping!F:F,0))</f>
        <v>2610</v>
      </c>
      <c r="E1153" s="146" t="s">
        <v>38</v>
      </c>
      <c r="F1153" s="146">
        <v>33</v>
      </c>
      <c r="G1153" s="146">
        <v>4</v>
      </c>
      <c r="H1153" s="146">
        <v>27</v>
      </c>
    </row>
    <row r="1154" spans="1:8" x14ac:dyDescent="0.3">
      <c r="A1154" t="str">
        <f>IF(NOT(D1154=""),INDEX(statsNames,MATCH(D1154,mapping!Q:Q,0),1),A1153)</f>
        <v>DRPG</v>
      </c>
      <c r="B1154">
        <f>INDEX(mapping!R:R,MATCH(A1154,mapping!P:P,0),1)+INDEX(mapping!H:H,MATCH(E1154,mapping!F:F,0))</f>
        <v>6010</v>
      </c>
      <c r="E1154" s="146" t="s">
        <v>119</v>
      </c>
      <c r="F1154" s="146">
        <v>39</v>
      </c>
      <c r="G1154" s="146">
        <v>1</v>
      </c>
      <c r="H1154" s="146">
        <v>26.85</v>
      </c>
    </row>
    <row r="1155" spans="1:8" x14ac:dyDescent="0.3">
      <c r="A1155" t="str">
        <f>IF(NOT(D1155=""),INDEX(statsNames,MATCH(D1155,mapping!Q:Q,0),1),A1154)</f>
        <v>DRPG</v>
      </c>
      <c r="B1155">
        <f>INDEX(mapping!R:R,MATCH(A1155,mapping!P:P,0),1)+INDEX(mapping!H:H,MATCH(E1155,mapping!F:F,0))</f>
        <v>18010</v>
      </c>
      <c r="E1155" s="146" t="s">
        <v>339</v>
      </c>
      <c r="F1155" s="146">
        <v>43</v>
      </c>
      <c r="G1155" s="146">
        <v>4</v>
      </c>
      <c r="H1155" s="146">
        <v>26.76</v>
      </c>
    </row>
    <row r="1156" spans="1:8" x14ac:dyDescent="0.3">
      <c r="A1156" t="str">
        <f>IF(NOT(D1156=""),INDEX(statsNames,MATCH(D1156,mapping!Q:Q,0),1),A1155)</f>
        <v>DRPG</v>
      </c>
      <c r="B1156">
        <f>INDEX(mapping!R:R,MATCH(A1156,mapping!P:P,0),1)+INDEX(mapping!H:H,MATCH(E1156,mapping!F:F,0))</f>
        <v>8210</v>
      </c>
      <c r="E1156" s="146" t="s">
        <v>123</v>
      </c>
      <c r="F1156" s="146">
        <v>46</v>
      </c>
      <c r="G1156" s="146">
        <v>2</v>
      </c>
      <c r="H1156" s="146">
        <v>26.71</v>
      </c>
    </row>
    <row r="1157" spans="1:8" x14ac:dyDescent="0.3">
      <c r="A1157" t="str">
        <f>IF(NOT(D1157=""),INDEX(statsNames,MATCH(D1157,mapping!Q:Q,0),1),A1156)</f>
        <v>DRPG</v>
      </c>
      <c r="B1157">
        <f>INDEX(mapping!R:R,MATCH(A1157,mapping!P:P,0),1)+INDEX(mapping!H:H,MATCH(E1157,mapping!F:F,0))</f>
        <v>3510</v>
      </c>
      <c r="E1157" s="146" t="s">
        <v>29</v>
      </c>
      <c r="F1157" s="146">
        <v>48</v>
      </c>
      <c r="G1157" s="146">
        <v>4</v>
      </c>
      <c r="H1157" s="146">
        <v>26.55</v>
      </c>
    </row>
    <row r="1158" spans="1:8" x14ac:dyDescent="0.3">
      <c r="A1158" t="str">
        <f>IF(NOT(D1158=""),INDEX(statsNames,MATCH(D1158,mapping!Q:Q,0),1),A1157)</f>
        <v>DRPG</v>
      </c>
      <c r="B1158">
        <f>INDEX(mapping!R:R,MATCH(A1158,mapping!P:P,0),1)+INDEX(mapping!H:H,MATCH(E1158,mapping!F:F,0))</f>
        <v>4110</v>
      </c>
      <c r="E1158" s="146" t="s">
        <v>125</v>
      </c>
      <c r="F1158" s="146">
        <v>62</v>
      </c>
      <c r="G1158" s="146">
        <v>4</v>
      </c>
      <c r="H1158" s="146">
        <v>26.18</v>
      </c>
    </row>
    <row r="1159" spans="1:8" x14ac:dyDescent="0.3">
      <c r="A1159" t="str">
        <f>IF(NOT(D1159=""),INDEX(statsNames,MATCH(D1159,mapping!Q:Q,0),1),A1158)</f>
        <v>DRPG</v>
      </c>
      <c r="B1159">
        <f>INDEX(mapping!R:R,MATCH(A1159,mapping!P:P,0),1)+INDEX(mapping!H:H,MATCH(E1159,mapping!F:F,0))</f>
        <v>7310</v>
      </c>
      <c r="E1159" s="146" t="s">
        <v>202</v>
      </c>
      <c r="F1159" s="146">
        <v>64</v>
      </c>
      <c r="G1159" s="146">
        <v>4</v>
      </c>
      <c r="H1159" s="146">
        <v>26.13</v>
      </c>
    </row>
    <row r="1160" spans="1:8" x14ac:dyDescent="0.3">
      <c r="A1160" t="str">
        <f>IF(NOT(D1160=""),INDEX(statsNames,MATCH(D1160,mapping!Q:Q,0),1),A1159)</f>
        <v>DRPG</v>
      </c>
      <c r="B1160">
        <f>INDEX(mapping!R:R,MATCH(A1160,mapping!P:P,0),1)+INDEX(mapping!H:H,MATCH(E1160,mapping!F:F,0))</f>
        <v>7910</v>
      </c>
      <c r="E1160" s="146" t="s">
        <v>118</v>
      </c>
      <c r="F1160" s="146">
        <v>70</v>
      </c>
      <c r="G1160" s="146">
        <v>2</v>
      </c>
      <c r="H1160" s="146">
        <v>26</v>
      </c>
    </row>
    <row r="1161" spans="1:8" x14ac:dyDescent="0.3">
      <c r="A1161" t="str">
        <f>IF(NOT(D1161=""),INDEX(statsNames,MATCH(D1161,mapping!Q:Q,0),1),A1160)</f>
        <v>DRPG</v>
      </c>
      <c r="B1161">
        <f>INDEX(mapping!R:R,MATCH(A1161,mapping!P:P,0),1)+INDEX(mapping!H:H,MATCH(E1161,mapping!F:F,0))</f>
        <v>2710</v>
      </c>
      <c r="E1161" s="146" t="s">
        <v>134</v>
      </c>
      <c r="F1161" s="146">
        <v>72</v>
      </c>
      <c r="G1161" s="146">
        <v>5</v>
      </c>
      <c r="H1161" s="146">
        <v>25.91</v>
      </c>
    </row>
    <row r="1162" spans="1:8" x14ac:dyDescent="0.3">
      <c r="A1162" t="str">
        <f>IF(NOT(D1162=""),INDEX(statsNames,MATCH(D1162,mapping!Q:Q,0),1),A1161)</f>
        <v>DRPG</v>
      </c>
      <c r="B1162">
        <f>INDEX(mapping!R:R,MATCH(A1162,mapping!P:P,0),1)+INDEX(mapping!H:H,MATCH(E1162,mapping!F:F,0))</f>
        <v>4710</v>
      </c>
      <c r="E1162" s="146" t="s">
        <v>87</v>
      </c>
      <c r="F1162" s="146">
        <v>82</v>
      </c>
      <c r="G1162" s="146">
        <v>2</v>
      </c>
      <c r="H1162" s="146">
        <v>25.73</v>
      </c>
    </row>
    <row r="1163" spans="1:8" x14ac:dyDescent="0.3">
      <c r="A1163" t="str">
        <f>IF(NOT(D1163=""),INDEX(statsNames,MATCH(D1163,mapping!Q:Q,0),1),A1162)</f>
        <v>DRPG</v>
      </c>
      <c r="B1163">
        <f>INDEX(mapping!R:R,MATCH(A1163,mapping!P:P,0),1)+INDEX(mapping!H:H,MATCH(E1163,mapping!F:F,0))</f>
        <v>17910</v>
      </c>
      <c r="E1163" s="146" t="s">
        <v>459</v>
      </c>
      <c r="F1163" s="146">
        <v>87</v>
      </c>
      <c r="G1163" s="146">
        <v>4</v>
      </c>
      <c r="H1163" s="146">
        <v>25.68</v>
      </c>
    </row>
    <row r="1164" spans="1:8" x14ac:dyDescent="0.3">
      <c r="A1164" t="str">
        <f>IF(NOT(D1164=""),INDEX(statsNames,MATCH(D1164,mapping!Q:Q,0),1),A1163)</f>
        <v>DRPG</v>
      </c>
      <c r="B1164">
        <f>INDEX(mapping!R:R,MATCH(A1164,mapping!P:P,0),1)+INDEX(mapping!H:H,MATCH(E1164,mapping!F:F,0))</f>
        <v>6710</v>
      </c>
      <c r="E1164" s="146" t="s">
        <v>25</v>
      </c>
      <c r="F1164" s="146">
        <v>88</v>
      </c>
      <c r="G1164" s="146">
        <v>5</v>
      </c>
      <c r="H1164" s="146">
        <v>25.66</v>
      </c>
    </row>
    <row r="1165" spans="1:8" x14ac:dyDescent="0.3">
      <c r="A1165" t="str">
        <f>IF(NOT(D1165=""),INDEX(statsNames,MATCH(D1165,mapping!Q:Q,0),1),A1164)</f>
        <v>DRPG</v>
      </c>
      <c r="B1165">
        <f>INDEX(mapping!R:R,MATCH(A1165,mapping!P:P,0),1)+INDEX(mapping!H:H,MATCH(E1165,mapping!F:F,0))</f>
        <v>17210</v>
      </c>
      <c r="E1165" s="146" t="s">
        <v>320</v>
      </c>
      <c r="F1165" s="146">
        <v>92</v>
      </c>
      <c r="G1165" s="146">
        <v>7</v>
      </c>
      <c r="H1165" s="146">
        <v>25.59</v>
      </c>
    </row>
    <row r="1166" spans="1:8" x14ac:dyDescent="0.3">
      <c r="A1166" t="str">
        <f>IF(NOT(D1166=""),INDEX(statsNames,MATCH(D1166,mapping!Q:Q,0),1),A1165)</f>
        <v>DRPG</v>
      </c>
      <c r="B1166">
        <f>INDEX(mapping!R:R,MATCH(A1166,mapping!P:P,0),1)+INDEX(mapping!H:H,MATCH(E1166,mapping!F:F,0))</f>
        <v>15710</v>
      </c>
      <c r="E1166" s="146" t="s">
        <v>230</v>
      </c>
      <c r="F1166" s="146">
        <v>93</v>
      </c>
      <c r="G1166" s="146">
        <v>6</v>
      </c>
      <c r="H1166" s="146">
        <v>25.58</v>
      </c>
    </row>
    <row r="1167" spans="1:8" x14ac:dyDescent="0.3">
      <c r="A1167" t="str">
        <f>IF(NOT(D1167=""),INDEX(statsNames,MATCH(D1167,mapping!Q:Q,0),1),A1166)</f>
        <v>DRPG</v>
      </c>
      <c r="B1167">
        <f>INDEX(mapping!R:R,MATCH(A1167,mapping!P:P,0),1)+INDEX(mapping!H:H,MATCH(E1167,mapping!F:F,0))</f>
        <v>5510</v>
      </c>
      <c r="E1167" s="146" t="s">
        <v>18</v>
      </c>
      <c r="F1167" s="146">
        <v>95</v>
      </c>
      <c r="G1167" s="146">
        <v>7</v>
      </c>
      <c r="H1167" s="146">
        <v>25.56</v>
      </c>
    </row>
    <row r="1168" spans="1:8" x14ac:dyDescent="0.3">
      <c r="A1168" t="str">
        <f>IF(NOT(D1168=""),INDEX(statsNames,MATCH(D1168,mapping!Q:Q,0),1),A1167)</f>
        <v>DRPG</v>
      </c>
      <c r="B1168">
        <f>INDEX(mapping!R:R,MATCH(A1168,mapping!P:P,0),1)+INDEX(mapping!H:H,MATCH(E1168,mapping!F:F,0))</f>
        <v>9310</v>
      </c>
      <c r="E1168" s="146" t="s">
        <v>455</v>
      </c>
      <c r="F1168" s="146">
        <v>95</v>
      </c>
      <c r="G1168" s="146">
        <v>3</v>
      </c>
      <c r="H1168" s="146">
        <v>25.56</v>
      </c>
    </row>
    <row r="1169" spans="1:8" x14ac:dyDescent="0.3">
      <c r="A1169" t="str">
        <f>IF(NOT(D1169=""),INDEX(statsNames,MATCH(D1169,mapping!Q:Q,0),1),A1168)</f>
        <v>DRPG</v>
      </c>
      <c r="B1169">
        <f>INDEX(mapping!R:R,MATCH(A1169,mapping!P:P,0),1)+INDEX(mapping!H:H,MATCH(E1169,mapping!F:F,0))</f>
        <v>3610</v>
      </c>
      <c r="E1169" s="146" t="s">
        <v>90</v>
      </c>
      <c r="F1169" s="146">
        <v>99</v>
      </c>
      <c r="G1169" s="146">
        <v>8</v>
      </c>
      <c r="H1169" s="146">
        <v>25.5</v>
      </c>
    </row>
    <row r="1170" spans="1:8" x14ac:dyDescent="0.3">
      <c r="A1170" t="str">
        <f>IF(NOT(D1170=""),INDEX(statsNames,MATCH(D1170,mapping!Q:Q,0),1),A1169)</f>
        <v>DRPG</v>
      </c>
      <c r="B1170">
        <f>INDEX(mapping!R:R,MATCH(A1170,mapping!P:P,0),1)+INDEX(mapping!H:H,MATCH(E1170,mapping!F:F,0))</f>
        <v>10010</v>
      </c>
      <c r="E1170" s="146" t="s">
        <v>160</v>
      </c>
      <c r="F1170" s="146">
        <v>102</v>
      </c>
      <c r="G1170" s="146">
        <v>9</v>
      </c>
      <c r="H1170" s="146">
        <v>25.42</v>
      </c>
    </row>
    <row r="1171" spans="1:8" x14ac:dyDescent="0.3">
      <c r="A1171" t="str">
        <f>IF(NOT(D1171=""),INDEX(statsNames,MATCH(D1171,mapping!Q:Q,0),1),A1170)</f>
        <v>DRPG</v>
      </c>
      <c r="B1171">
        <f>INDEX(mapping!R:R,MATCH(A1171,mapping!P:P,0),1)+INDEX(mapping!H:H,MATCH(E1171,mapping!F:F,0))</f>
        <v>12210</v>
      </c>
      <c r="E1171" s="146" t="s">
        <v>110</v>
      </c>
      <c r="F1171" s="146">
        <v>102</v>
      </c>
      <c r="G1171" s="146">
        <v>4</v>
      </c>
      <c r="H1171" s="146">
        <v>25.42</v>
      </c>
    </row>
    <row r="1172" spans="1:8" x14ac:dyDescent="0.3">
      <c r="A1172" t="str">
        <f>IF(NOT(D1172=""),INDEX(statsNames,MATCH(D1172,mapping!Q:Q,0),1),A1171)</f>
        <v>DRPG</v>
      </c>
      <c r="B1172">
        <f>INDEX(mapping!R:R,MATCH(A1172,mapping!P:P,0),1)+INDEX(mapping!H:H,MATCH(E1172,mapping!F:F,0))</f>
        <v>7210</v>
      </c>
      <c r="E1172" s="146" t="s">
        <v>24</v>
      </c>
      <c r="F1172" s="146">
        <v>104</v>
      </c>
      <c r="G1172" s="146">
        <v>6</v>
      </c>
      <c r="H1172" s="146">
        <v>25.41</v>
      </c>
    </row>
    <row r="1173" spans="1:8" x14ac:dyDescent="0.3">
      <c r="A1173" t="str">
        <f>IF(NOT(D1173=""),INDEX(statsNames,MATCH(D1173,mapping!Q:Q,0),1),A1172)</f>
        <v>DRPG</v>
      </c>
      <c r="B1173">
        <f>INDEX(mapping!R:R,MATCH(A1173,mapping!P:P,0),1)+INDEX(mapping!H:H,MATCH(E1173,mapping!F:F,0))</f>
        <v>18210</v>
      </c>
      <c r="E1173" s="146" t="s">
        <v>1113</v>
      </c>
      <c r="F1173" s="146">
        <v>109</v>
      </c>
      <c r="G1173" s="146">
        <v>1</v>
      </c>
      <c r="H1173" s="146">
        <v>25.38</v>
      </c>
    </row>
    <row r="1174" spans="1:8" x14ac:dyDescent="0.3">
      <c r="A1174" t="str">
        <f>IF(NOT(D1174=""),INDEX(statsNames,MATCH(D1174,mapping!Q:Q,0),1),A1173)</f>
        <v>DRPG</v>
      </c>
      <c r="B1174">
        <f>INDEX(mapping!R:R,MATCH(A1174,mapping!P:P,0),1)+INDEX(mapping!H:H,MATCH(E1174,mapping!F:F,0))</f>
        <v>1210</v>
      </c>
      <c r="E1174" s="146" t="s">
        <v>449</v>
      </c>
      <c r="F1174" s="146">
        <v>111</v>
      </c>
      <c r="G1174" s="146">
        <v>3</v>
      </c>
      <c r="H1174" s="146">
        <v>25.36</v>
      </c>
    </row>
    <row r="1175" spans="1:8" x14ac:dyDescent="0.3">
      <c r="A1175" t="str">
        <f>IF(NOT(D1175=""),INDEX(statsNames,MATCH(D1175,mapping!Q:Q,0),1),A1174)</f>
        <v>DRPG</v>
      </c>
      <c r="B1175">
        <f>INDEX(mapping!R:R,MATCH(A1175,mapping!P:P,0),1)+INDEX(mapping!H:H,MATCH(E1175,mapping!F:F,0))</f>
        <v>13910</v>
      </c>
      <c r="E1175" s="146" t="s">
        <v>219</v>
      </c>
      <c r="F1175" s="146">
        <v>129</v>
      </c>
      <c r="G1175" s="146">
        <v>9</v>
      </c>
      <c r="H1175" s="146">
        <v>25.16</v>
      </c>
    </row>
    <row r="1176" spans="1:8" x14ac:dyDescent="0.3">
      <c r="A1176" t="str">
        <f>IF(NOT(D1176=""),INDEX(statsNames,MATCH(D1176,mapping!Q:Q,0),1),A1175)</f>
        <v>DRPG</v>
      </c>
      <c r="B1176">
        <f>INDEX(mapping!R:R,MATCH(A1176,mapping!P:P,0),1)+INDEX(mapping!H:H,MATCH(E1176,mapping!F:F,0))</f>
        <v>2410</v>
      </c>
      <c r="E1176" s="146" t="s">
        <v>456</v>
      </c>
      <c r="F1176" s="146">
        <v>131</v>
      </c>
      <c r="G1176" s="146">
        <v>6</v>
      </c>
      <c r="H1176" s="146">
        <v>25.13</v>
      </c>
    </row>
    <row r="1177" spans="1:8" x14ac:dyDescent="0.3">
      <c r="A1177" t="str">
        <f>IF(NOT(D1177=""),INDEX(statsNames,MATCH(D1177,mapping!Q:Q,0),1),A1176)</f>
        <v>DRPG</v>
      </c>
      <c r="B1177">
        <f>INDEX(mapping!R:R,MATCH(A1177,mapping!P:P,0),1)+INDEX(mapping!H:H,MATCH(E1177,mapping!F:F,0))</f>
        <v>4210</v>
      </c>
      <c r="E1177" s="146" t="s">
        <v>81</v>
      </c>
      <c r="F1177" s="146">
        <v>133</v>
      </c>
      <c r="G1177" s="146">
        <v>7</v>
      </c>
      <c r="H1177" s="146">
        <v>25.12</v>
      </c>
    </row>
    <row r="1178" spans="1:8" x14ac:dyDescent="0.3">
      <c r="A1178" t="str">
        <f>IF(NOT(D1178=""),INDEX(statsNames,MATCH(D1178,mapping!Q:Q,0),1),A1177)</f>
        <v>DRPG</v>
      </c>
      <c r="B1178">
        <f>INDEX(mapping!R:R,MATCH(A1178,mapping!P:P,0),1)+INDEX(mapping!H:H,MATCH(E1178,mapping!F:F,0))</f>
        <v>16610</v>
      </c>
      <c r="E1178" s="146" t="s">
        <v>884</v>
      </c>
      <c r="F1178" s="146">
        <v>135</v>
      </c>
      <c r="G1178" s="146">
        <v>6</v>
      </c>
      <c r="H1178" s="146">
        <v>25.09</v>
      </c>
    </row>
    <row r="1179" spans="1:8" x14ac:dyDescent="0.3">
      <c r="A1179" t="str">
        <f>IF(NOT(D1179=""),INDEX(statsNames,MATCH(D1179,mapping!Q:Q,0),1),A1178)</f>
        <v>DRPG</v>
      </c>
      <c r="B1179">
        <f>INDEX(mapping!R:R,MATCH(A1179,mapping!P:P,0),1)+INDEX(mapping!H:H,MATCH(E1179,mapping!F:F,0))</f>
        <v>110</v>
      </c>
      <c r="E1179" s="146" t="s">
        <v>451</v>
      </c>
      <c r="F1179" s="146">
        <v>137</v>
      </c>
      <c r="G1179" s="146">
        <v>10</v>
      </c>
      <c r="H1179" s="146">
        <v>25.06</v>
      </c>
    </row>
    <row r="1180" spans="1:8" x14ac:dyDescent="0.3">
      <c r="A1180" t="str">
        <f>IF(NOT(D1180=""),INDEX(statsNames,MATCH(D1180,mapping!Q:Q,0),1),A1179)</f>
        <v>DRPG</v>
      </c>
      <c r="B1180">
        <f>INDEX(mapping!R:R,MATCH(A1180,mapping!P:P,0),1)+INDEX(mapping!H:H,MATCH(E1180,mapping!F:F,0))</f>
        <v>4010</v>
      </c>
      <c r="E1180" s="146" t="s">
        <v>105</v>
      </c>
      <c r="F1180" s="146">
        <v>140</v>
      </c>
      <c r="G1180" s="146">
        <v>11</v>
      </c>
      <c r="H1180" s="146">
        <v>25</v>
      </c>
    </row>
    <row r="1181" spans="1:8" x14ac:dyDescent="0.3">
      <c r="A1181" t="str">
        <f>IF(NOT(D1181=""),INDEX(statsNames,MATCH(D1181,mapping!Q:Q,0),1),A1180)</f>
        <v>DRPG</v>
      </c>
      <c r="B1181">
        <f>INDEX(mapping!R:R,MATCH(A1181,mapping!P:P,0),1)+INDEX(mapping!H:H,MATCH(E1181,mapping!F:F,0))</f>
        <v>18810</v>
      </c>
      <c r="E1181" s="146" t="s">
        <v>499</v>
      </c>
      <c r="F1181" s="146">
        <v>144</v>
      </c>
      <c r="G1181" s="146">
        <v>5</v>
      </c>
      <c r="H1181" s="146">
        <v>24.97</v>
      </c>
    </row>
    <row r="1182" spans="1:8" x14ac:dyDescent="0.3">
      <c r="A1182" t="str">
        <f>IF(NOT(D1182=""),INDEX(statsNames,MATCH(D1182,mapping!Q:Q,0),1),A1181)</f>
        <v>DRPG</v>
      </c>
      <c r="B1182">
        <f>INDEX(mapping!R:R,MATCH(A1182,mapping!P:P,0),1)+INDEX(mapping!H:H,MATCH(E1182,mapping!F:F,0))</f>
        <v>2310</v>
      </c>
      <c r="E1182" s="146" t="s">
        <v>443</v>
      </c>
      <c r="F1182" s="146">
        <v>145</v>
      </c>
      <c r="G1182" s="146">
        <v>5</v>
      </c>
      <c r="H1182" s="146">
        <v>24.94</v>
      </c>
    </row>
    <row r="1183" spans="1:8" x14ac:dyDescent="0.3">
      <c r="A1183" t="str">
        <f>IF(NOT(D1183=""),INDEX(statsNames,MATCH(D1183,mapping!Q:Q,0),1),A1182)</f>
        <v>DRPG</v>
      </c>
      <c r="B1183">
        <f>INDEX(mapping!R:R,MATCH(A1183,mapping!P:P,0),1)+INDEX(mapping!H:H,MATCH(E1183,mapping!F:F,0))</f>
        <v>8110</v>
      </c>
      <c r="E1183" s="146" t="s">
        <v>69</v>
      </c>
      <c r="F1183" s="146">
        <v>147</v>
      </c>
      <c r="G1183" s="146">
        <v>10</v>
      </c>
      <c r="H1183" s="146">
        <v>24.88</v>
      </c>
    </row>
    <row r="1184" spans="1:8" x14ac:dyDescent="0.3">
      <c r="A1184" t="str">
        <f>IF(NOT(D1184=""),INDEX(statsNames,MATCH(D1184,mapping!Q:Q,0),1),A1183)</f>
        <v>DRPG</v>
      </c>
      <c r="B1184">
        <f>INDEX(mapping!R:R,MATCH(A1184,mapping!P:P,0),1)+INDEX(mapping!H:H,MATCH(E1184,mapping!F:F,0))</f>
        <v>16910</v>
      </c>
      <c r="E1184" s="146" t="s">
        <v>480</v>
      </c>
      <c r="F1184" s="146">
        <v>151</v>
      </c>
      <c r="G1184" s="146">
        <v>4</v>
      </c>
      <c r="H1184" s="146">
        <v>24.82</v>
      </c>
    </row>
    <row r="1185" spans="1:8" x14ac:dyDescent="0.3">
      <c r="A1185" t="str">
        <f>IF(NOT(D1185=""),INDEX(statsNames,MATCH(D1185,mapping!Q:Q,0),1),A1184)</f>
        <v>DRPG</v>
      </c>
      <c r="B1185">
        <f>INDEX(mapping!R:R,MATCH(A1185,mapping!P:P,0),1)+INDEX(mapping!H:H,MATCH(E1185,mapping!F:F,0))</f>
        <v>9210</v>
      </c>
      <c r="E1185" s="146" t="s">
        <v>101</v>
      </c>
      <c r="F1185" s="146">
        <v>152</v>
      </c>
      <c r="G1185" s="146">
        <v>7</v>
      </c>
      <c r="H1185" s="146">
        <v>24.81</v>
      </c>
    </row>
    <row r="1186" spans="1:8" x14ac:dyDescent="0.3">
      <c r="A1186" t="str">
        <f>IF(NOT(D1186=""),INDEX(statsNames,MATCH(D1186,mapping!Q:Q,0),1),A1185)</f>
        <v>DRPG</v>
      </c>
      <c r="B1186">
        <f>INDEX(mapping!R:R,MATCH(A1186,mapping!P:P,0),1)+INDEX(mapping!H:H,MATCH(E1186,mapping!F:F,0))</f>
        <v>17010</v>
      </c>
      <c r="E1186" s="146" t="s">
        <v>161</v>
      </c>
      <c r="F1186" s="146">
        <v>155</v>
      </c>
      <c r="G1186" s="146">
        <v>4</v>
      </c>
      <c r="H1186" s="146">
        <v>24.79</v>
      </c>
    </row>
    <row r="1187" spans="1:8" x14ac:dyDescent="0.3">
      <c r="A1187" t="str">
        <f>IF(NOT(D1187=""),INDEX(statsNames,MATCH(D1187,mapping!Q:Q,0),1),A1186)</f>
        <v>DRPG</v>
      </c>
      <c r="B1187">
        <f>INDEX(mapping!R:R,MATCH(A1187,mapping!P:P,0),1)+INDEX(mapping!H:H,MATCH(E1187,mapping!F:F,0))</f>
        <v>10610</v>
      </c>
      <c r="E1187" s="146" t="s">
        <v>361</v>
      </c>
      <c r="F1187" s="146">
        <v>156</v>
      </c>
      <c r="G1187" s="146">
        <v>5</v>
      </c>
      <c r="H1187" s="146">
        <v>24.76</v>
      </c>
    </row>
    <row r="1188" spans="1:8" x14ac:dyDescent="0.3">
      <c r="A1188" t="str">
        <f>IF(NOT(D1188=""),INDEX(statsNames,MATCH(D1188,mapping!Q:Q,0),1),A1187)</f>
        <v>DRPG</v>
      </c>
      <c r="B1188">
        <f>INDEX(mapping!R:R,MATCH(A1188,mapping!P:P,0),1)+INDEX(mapping!H:H,MATCH(E1188,mapping!F:F,0))</f>
        <v>18610</v>
      </c>
      <c r="E1188" s="146" t="s">
        <v>1085</v>
      </c>
      <c r="F1188" s="146">
        <v>157</v>
      </c>
      <c r="G1188" s="146">
        <v>3</v>
      </c>
      <c r="H1188" s="146">
        <v>24.76</v>
      </c>
    </row>
    <row r="1189" spans="1:8" x14ac:dyDescent="0.3">
      <c r="A1189" t="str">
        <f>IF(NOT(D1189=""),INDEX(statsNames,MATCH(D1189,mapping!Q:Q,0),1),A1188)</f>
        <v>DRPG</v>
      </c>
      <c r="B1189">
        <f>INDEX(mapping!R:R,MATCH(A1189,mapping!P:P,0),1)+INDEX(mapping!H:H,MATCH(E1189,mapping!F:F,0))</f>
        <v>1910</v>
      </c>
      <c r="E1189" s="146" t="s">
        <v>30</v>
      </c>
      <c r="F1189" s="146">
        <v>162</v>
      </c>
      <c r="G1189" s="146">
        <v>12</v>
      </c>
      <c r="H1189" s="146">
        <v>24.67</v>
      </c>
    </row>
    <row r="1190" spans="1:8" x14ac:dyDescent="0.3">
      <c r="A1190" t="str">
        <f>IF(NOT(D1190=""),INDEX(statsNames,MATCH(D1190,mapping!Q:Q,0),1),A1189)</f>
        <v>DRPG</v>
      </c>
      <c r="B1190">
        <f>INDEX(mapping!R:R,MATCH(A1190,mapping!P:P,0),1)+INDEX(mapping!H:H,MATCH(E1190,mapping!F:F,0))</f>
        <v>14410</v>
      </c>
      <c r="E1190" s="146" t="s">
        <v>199</v>
      </c>
      <c r="F1190" s="146">
        <v>165</v>
      </c>
      <c r="G1190" s="146">
        <v>11</v>
      </c>
      <c r="H1190" s="146">
        <v>24.64</v>
      </c>
    </row>
    <row r="1191" spans="1:8" x14ac:dyDescent="0.3">
      <c r="A1191" t="str">
        <f>IF(NOT(D1191=""),INDEX(statsNames,MATCH(D1191,mapping!Q:Q,0),1),A1190)</f>
        <v>DRPG</v>
      </c>
      <c r="B1191">
        <f>INDEX(mapping!R:R,MATCH(A1191,mapping!P:P,0),1)+INDEX(mapping!H:H,MATCH(E1191,mapping!F:F,0))</f>
        <v>12510</v>
      </c>
      <c r="E1191" s="146" t="s">
        <v>65</v>
      </c>
      <c r="F1191" s="146">
        <v>168</v>
      </c>
      <c r="G1191" s="146">
        <v>5</v>
      </c>
      <c r="H1191" s="146">
        <v>24.62</v>
      </c>
    </row>
    <row r="1192" spans="1:8" x14ac:dyDescent="0.3">
      <c r="A1192" t="str">
        <f>IF(NOT(D1192=""),INDEX(statsNames,MATCH(D1192,mapping!Q:Q,0),1),A1191)</f>
        <v>DRPG</v>
      </c>
      <c r="B1192">
        <f>INDEX(mapping!R:R,MATCH(A1192,mapping!P:P,0),1)+INDEX(mapping!H:H,MATCH(E1192,mapping!F:F,0))</f>
        <v>15110</v>
      </c>
      <c r="E1192" s="146" t="s">
        <v>314</v>
      </c>
      <c r="F1192" s="146">
        <v>174</v>
      </c>
      <c r="G1192" s="146">
        <v>2</v>
      </c>
      <c r="H1192" s="146">
        <v>24.52</v>
      </c>
    </row>
    <row r="1193" spans="1:8" x14ac:dyDescent="0.3">
      <c r="A1193" t="str">
        <f>IF(NOT(D1193=""),INDEX(statsNames,MATCH(D1193,mapping!Q:Q,0),1),A1192)</f>
        <v>DRPG</v>
      </c>
      <c r="B1193">
        <f>INDEX(mapping!R:R,MATCH(A1193,mapping!P:P,0),1)+INDEX(mapping!H:H,MATCH(E1193,mapping!F:F,0))</f>
        <v>3810</v>
      </c>
      <c r="E1193" s="146" t="s">
        <v>61</v>
      </c>
      <c r="F1193" s="146">
        <v>196</v>
      </c>
      <c r="G1193" s="146">
        <v>13</v>
      </c>
      <c r="H1193" s="146">
        <v>24.21</v>
      </c>
    </row>
    <row r="1194" spans="1:8" x14ac:dyDescent="0.3">
      <c r="A1194" t="str">
        <f>IF(NOT(D1194=""),INDEX(statsNames,MATCH(D1194,mapping!Q:Q,0),1),A1193)</f>
        <v>DRPG</v>
      </c>
      <c r="B1194">
        <f>INDEX(mapping!R:R,MATCH(A1194,mapping!P:P,0),1)+INDEX(mapping!H:H,MATCH(E1194,mapping!F:F,0))</f>
        <v>3010</v>
      </c>
      <c r="E1194" s="146" t="s">
        <v>80</v>
      </c>
      <c r="F1194" s="146">
        <v>196</v>
      </c>
      <c r="G1194" s="146">
        <v>8</v>
      </c>
      <c r="H1194" s="146">
        <v>24.21</v>
      </c>
    </row>
    <row r="1195" spans="1:8" x14ac:dyDescent="0.3">
      <c r="A1195" t="str">
        <f>IF(NOT(D1195=""),INDEX(statsNames,MATCH(D1195,mapping!Q:Q,0),1),A1194)</f>
        <v>DRPG</v>
      </c>
      <c r="B1195">
        <f>INDEX(mapping!R:R,MATCH(A1195,mapping!P:P,0),1)+INDEX(mapping!H:H,MATCH(E1195,mapping!F:F,0))</f>
        <v>9410</v>
      </c>
      <c r="E1195" s="146" t="s">
        <v>16</v>
      </c>
      <c r="F1195" s="146">
        <v>200</v>
      </c>
      <c r="G1195" s="146">
        <v>9</v>
      </c>
      <c r="H1195" s="146">
        <v>24.19</v>
      </c>
    </row>
    <row r="1196" spans="1:8" x14ac:dyDescent="0.3">
      <c r="A1196" t="str">
        <f>IF(NOT(D1196=""),INDEX(statsNames,MATCH(D1196,mapping!Q:Q,0),1),A1195)</f>
        <v>DRPG</v>
      </c>
      <c r="B1196">
        <f>INDEX(mapping!R:R,MATCH(A1196,mapping!P:P,0),1)+INDEX(mapping!H:H,MATCH(E1196,mapping!F:F,0))</f>
        <v>8810</v>
      </c>
      <c r="E1196" s="146" t="s">
        <v>163</v>
      </c>
      <c r="F1196" s="146">
        <v>201</v>
      </c>
      <c r="G1196" s="146">
        <v>1</v>
      </c>
      <c r="H1196" s="146">
        <v>24.18</v>
      </c>
    </row>
    <row r="1197" spans="1:8" x14ac:dyDescent="0.3">
      <c r="A1197" t="str">
        <f>IF(NOT(D1197=""),INDEX(statsNames,MATCH(D1197,mapping!Q:Q,0),1),A1196)</f>
        <v>DRPG</v>
      </c>
      <c r="B1197">
        <f>INDEX(mapping!R:R,MATCH(A1197,mapping!P:P,0),1)+INDEX(mapping!H:H,MATCH(E1197,mapping!F:F,0))</f>
        <v>19910</v>
      </c>
      <c r="E1197" s="146" t="s">
        <v>342</v>
      </c>
      <c r="F1197" s="146">
        <v>203</v>
      </c>
      <c r="G1197" s="146">
        <v>4</v>
      </c>
      <c r="H1197" s="146">
        <v>24.18</v>
      </c>
    </row>
    <row r="1198" spans="1:8" x14ac:dyDescent="0.3">
      <c r="A1198" t="str">
        <f>IF(NOT(D1198=""),INDEX(statsNames,MATCH(D1198,mapping!Q:Q,0),1),A1197)</f>
        <v>DRPG</v>
      </c>
      <c r="B1198">
        <f>INDEX(mapping!R:R,MATCH(A1198,mapping!P:P,0),1)+INDEX(mapping!H:H,MATCH(E1198,mapping!F:F,0))</f>
        <v>16510</v>
      </c>
      <c r="E1198" s="146" t="s">
        <v>467</v>
      </c>
      <c r="F1198" s="146">
        <v>206</v>
      </c>
      <c r="G1198" s="146">
        <v>3</v>
      </c>
      <c r="H1198" s="146">
        <v>24.15</v>
      </c>
    </row>
    <row r="1199" spans="1:8" x14ac:dyDescent="0.3">
      <c r="A1199" t="str">
        <f>IF(NOT(D1199=""),INDEX(statsNames,MATCH(D1199,mapping!Q:Q,0),1),A1198)</f>
        <v>DRPG</v>
      </c>
      <c r="B1199">
        <f>INDEX(mapping!R:R,MATCH(A1199,mapping!P:P,0),1)+INDEX(mapping!H:H,MATCH(E1199,mapping!F:F,0))</f>
        <v>13310</v>
      </c>
      <c r="E1199" s="146" t="s">
        <v>76</v>
      </c>
      <c r="F1199" s="146">
        <v>209</v>
      </c>
      <c r="G1199" s="146">
        <v>9</v>
      </c>
      <c r="H1199" s="146">
        <v>24.09</v>
      </c>
    </row>
    <row r="1200" spans="1:8" x14ac:dyDescent="0.3">
      <c r="A1200" t="str">
        <f>IF(NOT(D1200=""),INDEX(statsNames,MATCH(D1200,mapping!Q:Q,0),1),A1199)</f>
        <v>DRPG</v>
      </c>
      <c r="B1200">
        <f>INDEX(mapping!R:R,MATCH(A1200,mapping!P:P,0),1)+INDEX(mapping!H:H,MATCH(E1200,mapping!F:F,0))</f>
        <v>14110</v>
      </c>
      <c r="E1200" s="146" t="s">
        <v>93</v>
      </c>
      <c r="F1200" s="146">
        <v>213</v>
      </c>
      <c r="G1200" s="146">
        <v>14</v>
      </c>
      <c r="H1200" s="146">
        <v>24</v>
      </c>
    </row>
    <row r="1201" spans="1:8" x14ac:dyDescent="0.3">
      <c r="A1201" t="str">
        <f>IF(NOT(D1201=""),INDEX(statsNames,MATCH(D1201,mapping!Q:Q,0),1),A1200)</f>
        <v>DRPG</v>
      </c>
      <c r="B1201">
        <f>INDEX(mapping!R:R,MATCH(A1201,mapping!P:P,0),1)+INDEX(mapping!H:H,MATCH(E1201,mapping!F:F,0))</f>
        <v>19410</v>
      </c>
      <c r="E1201" s="146" t="s">
        <v>1130</v>
      </c>
      <c r="F1201" s="146">
        <v>214</v>
      </c>
      <c r="G1201" s="146">
        <v>5</v>
      </c>
      <c r="H1201" s="146">
        <v>23.97</v>
      </c>
    </row>
    <row r="1202" spans="1:8" x14ac:dyDescent="0.3">
      <c r="A1202" t="str">
        <f>IF(NOT(D1202=""),INDEX(statsNames,MATCH(D1202,mapping!Q:Q,0),1),A1201)</f>
        <v>DRPG</v>
      </c>
      <c r="B1202">
        <f>INDEX(mapping!R:R,MATCH(A1202,mapping!P:P,0),1)+INDEX(mapping!H:H,MATCH(E1202,mapping!F:F,0))</f>
        <v>1010</v>
      </c>
      <c r="E1202" s="146" t="s">
        <v>448</v>
      </c>
      <c r="F1202" s="146">
        <v>216</v>
      </c>
      <c r="G1202" s="146">
        <v>10</v>
      </c>
      <c r="H1202" s="146">
        <v>23.94</v>
      </c>
    </row>
    <row r="1203" spans="1:8" x14ac:dyDescent="0.3">
      <c r="A1203" t="str">
        <f>IF(NOT(D1203=""),INDEX(statsNames,MATCH(D1203,mapping!Q:Q,0),1),A1202)</f>
        <v>DRPG</v>
      </c>
      <c r="B1203" t="e">
        <f>INDEX(mapping!R:R,MATCH(A1203,mapping!P:P,0),1)+INDEX(mapping!H:H,MATCH(E1203,mapping!F:F,0))</f>
        <v>#N/A</v>
      </c>
      <c r="E1203" s="146" t="s">
        <v>391</v>
      </c>
      <c r="F1203" s="146">
        <v>223</v>
      </c>
      <c r="G1203" s="146">
        <v>9</v>
      </c>
      <c r="H1203" s="146">
        <v>23.85</v>
      </c>
    </row>
    <row r="1204" spans="1:8" x14ac:dyDescent="0.3">
      <c r="A1204" t="str">
        <f>IF(NOT(D1204=""),INDEX(statsNames,MATCH(D1204,mapping!Q:Q,0),1),A1203)</f>
        <v>DRPG</v>
      </c>
      <c r="B1204">
        <f>INDEX(mapping!R:R,MATCH(A1204,mapping!P:P,0),1)+INDEX(mapping!H:H,MATCH(E1204,mapping!F:F,0))</f>
        <v>2810</v>
      </c>
      <c r="E1204" s="146" t="s">
        <v>37</v>
      </c>
      <c r="F1204" s="146">
        <v>231</v>
      </c>
      <c r="G1204" s="146">
        <v>11</v>
      </c>
      <c r="H1204" s="146">
        <v>23.79</v>
      </c>
    </row>
    <row r="1205" spans="1:8" x14ac:dyDescent="0.3">
      <c r="A1205" t="str">
        <f>IF(NOT(D1205=""),INDEX(statsNames,MATCH(D1205,mapping!Q:Q,0),1),A1204)</f>
        <v>DRPG</v>
      </c>
      <c r="B1205">
        <f>INDEX(mapping!R:R,MATCH(A1205,mapping!P:P,0),1)+INDEX(mapping!H:H,MATCH(E1205,mapping!F:F,0))</f>
        <v>610</v>
      </c>
      <c r="E1205" s="146" t="s">
        <v>444</v>
      </c>
      <c r="F1205" s="146">
        <v>235</v>
      </c>
      <c r="G1205" s="146">
        <v>12</v>
      </c>
      <c r="H1205" s="146">
        <v>23.76</v>
      </c>
    </row>
    <row r="1206" spans="1:8" x14ac:dyDescent="0.3">
      <c r="A1206" t="str">
        <f>IF(NOT(D1206=""),INDEX(statsNames,MATCH(D1206,mapping!Q:Q,0),1),A1205)</f>
        <v>DRPG</v>
      </c>
      <c r="B1206">
        <f>INDEX(mapping!R:R,MATCH(A1206,mapping!P:P,0),1)+INDEX(mapping!H:H,MATCH(E1206,mapping!F:F,0))</f>
        <v>5610</v>
      </c>
      <c r="E1206" s="146" t="s">
        <v>39</v>
      </c>
      <c r="F1206" s="146">
        <v>236</v>
      </c>
      <c r="G1206" s="146">
        <v>13</v>
      </c>
      <c r="H1206" s="146">
        <v>23.76</v>
      </c>
    </row>
    <row r="1207" spans="1:8" x14ac:dyDescent="0.3">
      <c r="A1207" t="str">
        <f>IF(NOT(D1207=""),INDEX(statsNames,MATCH(D1207,mapping!Q:Q,0),1),A1206)</f>
        <v>DRPG</v>
      </c>
      <c r="B1207">
        <f>INDEX(mapping!R:R,MATCH(A1207,mapping!P:P,0),1)+INDEX(mapping!H:H,MATCH(E1207,mapping!F:F,0))</f>
        <v>7110</v>
      </c>
      <c r="E1207" s="146" t="s">
        <v>75</v>
      </c>
      <c r="F1207" s="146">
        <v>238</v>
      </c>
      <c r="G1207" s="146">
        <v>15</v>
      </c>
      <c r="H1207" s="146">
        <v>23.75</v>
      </c>
    </row>
    <row r="1208" spans="1:8" x14ac:dyDescent="0.3">
      <c r="A1208" t="str">
        <f>IF(NOT(D1208=""),INDEX(statsNames,MATCH(D1208,mapping!Q:Q,0),1),A1207)</f>
        <v>DRPG</v>
      </c>
      <c r="B1208">
        <f>INDEX(mapping!R:R,MATCH(A1208,mapping!P:P,0),1)+INDEX(mapping!H:H,MATCH(E1208,mapping!F:F,0))</f>
        <v>1410</v>
      </c>
      <c r="E1208" s="146" t="s">
        <v>450</v>
      </c>
      <c r="F1208" s="146">
        <v>246</v>
      </c>
      <c r="G1208" s="146">
        <v>8</v>
      </c>
      <c r="H1208" s="146">
        <v>23.68</v>
      </c>
    </row>
    <row r="1209" spans="1:8" x14ac:dyDescent="0.3">
      <c r="A1209" t="str">
        <f>IF(NOT(D1209=""),INDEX(statsNames,MATCH(D1209,mapping!Q:Q,0),1),A1208)</f>
        <v>DRPG</v>
      </c>
      <c r="B1209">
        <f>INDEX(mapping!R:R,MATCH(A1209,mapping!P:P,0),1)+INDEX(mapping!H:H,MATCH(E1209,mapping!F:F,0))</f>
        <v>17510</v>
      </c>
      <c r="E1209" s="146" t="s">
        <v>399</v>
      </c>
      <c r="F1209" s="146">
        <v>247</v>
      </c>
      <c r="G1209" s="146">
        <v>4</v>
      </c>
      <c r="H1209" s="146">
        <v>23.65</v>
      </c>
    </row>
    <row r="1210" spans="1:8" x14ac:dyDescent="0.3">
      <c r="A1210" t="str">
        <f>IF(NOT(D1210=""),INDEX(statsNames,MATCH(D1210,mapping!Q:Q,0),1),A1209)</f>
        <v>DRPG</v>
      </c>
      <c r="B1210">
        <f>INDEX(mapping!R:R,MATCH(A1210,mapping!P:P,0),1)+INDEX(mapping!H:H,MATCH(E1210,mapping!F:F,0))</f>
        <v>19310</v>
      </c>
      <c r="E1210" s="146" t="s">
        <v>1030</v>
      </c>
      <c r="F1210" s="146">
        <v>257</v>
      </c>
      <c r="G1210" s="146">
        <v>5</v>
      </c>
      <c r="H1210" s="146">
        <v>23.56</v>
      </c>
    </row>
    <row r="1211" spans="1:8" x14ac:dyDescent="0.3">
      <c r="A1211" t="str">
        <f>IF(NOT(D1211=""),INDEX(statsNames,MATCH(D1211,mapping!Q:Q,0),1),A1210)</f>
        <v>DRPG</v>
      </c>
      <c r="B1211">
        <f>INDEX(mapping!R:R,MATCH(A1211,mapping!P:P,0),1)+INDEX(mapping!H:H,MATCH(E1211,mapping!F:F,0))</f>
        <v>5110</v>
      </c>
      <c r="E1211" s="146" t="s">
        <v>104</v>
      </c>
      <c r="F1211" s="146">
        <v>270</v>
      </c>
      <c r="G1211" s="146">
        <v>10</v>
      </c>
      <c r="H1211" s="146">
        <v>23.44</v>
      </c>
    </row>
    <row r="1212" spans="1:8" x14ac:dyDescent="0.3">
      <c r="A1212" t="str">
        <f>IF(NOT(D1212=""),INDEX(statsNames,MATCH(D1212,mapping!Q:Q,0),1),A1211)</f>
        <v>DRPG</v>
      </c>
      <c r="B1212">
        <f>INDEX(mapping!R:R,MATCH(A1212,mapping!P:P,0),1)+INDEX(mapping!H:H,MATCH(E1212,mapping!F:F,0))</f>
        <v>10110</v>
      </c>
      <c r="E1212" s="146" t="s">
        <v>124</v>
      </c>
      <c r="F1212" s="146">
        <v>277</v>
      </c>
      <c r="G1212" s="146">
        <v>8</v>
      </c>
      <c r="H1212" s="146">
        <v>23.27</v>
      </c>
    </row>
    <row r="1213" spans="1:8" x14ac:dyDescent="0.3">
      <c r="A1213" t="str">
        <f>IF(NOT(D1213=""),INDEX(statsNames,MATCH(D1213,mapping!Q:Q,0),1),A1212)</f>
        <v>DRPG</v>
      </c>
      <c r="B1213">
        <f>INDEX(mapping!R:R,MATCH(A1213,mapping!P:P,0),1)+INDEX(mapping!H:H,MATCH(E1213,mapping!F:F,0))</f>
        <v>4510</v>
      </c>
      <c r="E1213" s="146" t="s">
        <v>41</v>
      </c>
      <c r="F1213" s="146">
        <v>293</v>
      </c>
      <c r="G1213" s="146">
        <v>16</v>
      </c>
      <c r="H1213" s="146">
        <v>23.03</v>
      </c>
    </row>
    <row r="1214" spans="1:8" x14ac:dyDescent="0.3">
      <c r="A1214" t="str">
        <f>IF(NOT(D1214=""),INDEX(statsNames,MATCH(D1214,mapping!Q:Q,0),1),A1213)</f>
        <v>DRPG</v>
      </c>
      <c r="B1214">
        <f>INDEX(mapping!R:R,MATCH(A1214,mapping!P:P,0),1)+INDEX(mapping!H:H,MATCH(E1214,mapping!F:F,0))</f>
        <v>6110</v>
      </c>
      <c r="E1214" s="146" t="s">
        <v>22</v>
      </c>
      <c r="F1214" s="146">
        <v>296</v>
      </c>
      <c r="G1214" s="146">
        <v>11</v>
      </c>
      <c r="H1214" s="146">
        <v>22.94</v>
      </c>
    </row>
    <row r="1215" spans="1:8" x14ac:dyDescent="0.3">
      <c r="A1215" t="str">
        <f>IF(NOT(D1215=""),INDEX(statsNames,MATCH(D1215,mapping!Q:Q,0),1),A1214)</f>
        <v>DRPG</v>
      </c>
      <c r="B1215">
        <f>INDEX(mapping!R:R,MATCH(A1215,mapping!P:P,0),1)+INDEX(mapping!H:H,MATCH(E1215,mapping!F:F,0))</f>
        <v>17810</v>
      </c>
      <c r="E1215" s="146" t="s">
        <v>200</v>
      </c>
      <c r="F1215" s="146">
        <v>309</v>
      </c>
      <c r="G1215" s="146">
        <v>11</v>
      </c>
      <c r="H1215" s="146">
        <v>22.62</v>
      </c>
    </row>
    <row r="1216" spans="1:8" x14ac:dyDescent="0.3">
      <c r="A1216" t="str">
        <f>IF(NOT(D1216=""),INDEX(statsNames,MATCH(D1216,mapping!Q:Q,0),1),A1215)</f>
        <v>DRPG</v>
      </c>
      <c r="B1216">
        <f>INDEX(mapping!R:R,MATCH(A1216,mapping!P:P,0),1)+INDEX(mapping!H:H,MATCH(E1216,mapping!F:F,0))</f>
        <v>210</v>
      </c>
      <c r="E1216" s="146" t="s">
        <v>440</v>
      </c>
      <c r="F1216" s="146">
        <v>312</v>
      </c>
      <c r="G1216" s="146">
        <v>7</v>
      </c>
      <c r="H1216" s="146">
        <v>22.55</v>
      </c>
    </row>
    <row r="1217" spans="1:10" x14ac:dyDescent="0.3">
      <c r="A1217" t="str">
        <f>IF(NOT(D1217=""),INDEX(statsNames,MATCH(D1217,mapping!Q:Q,0),1),A1216)</f>
        <v>DRPG</v>
      </c>
      <c r="B1217">
        <f>INDEX(mapping!R:R,MATCH(A1217,mapping!P:P,0),1)+INDEX(mapping!H:H,MATCH(E1217,mapping!F:F,0))</f>
        <v>8710</v>
      </c>
      <c r="E1217" s="146" t="s">
        <v>205</v>
      </c>
      <c r="F1217" s="146">
        <v>319</v>
      </c>
      <c r="G1217" s="146">
        <v>18</v>
      </c>
      <c r="H1217" s="146">
        <v>22.47</v>
      </c>
    </row>
    <row r="1218" spans="1:10" x14ac:dyDescent="0.3">
      <c r="A1218" t="str">
        <f>IF(NOT(D1218=""),INDEX(statsNames,MATCH(D1218,mapping!Q:Q,0),1),A1217)</f>
        <v>DRPG</v>
      </c>
      <c r="B1218">
        <f>INDEX(mapping!R:R,MATCH(A1218,mapping!P:P,0),1)+INDEX(mapping!H:H,MATCH(E1218,mapping!F:F,0))</f>
        <v>9010</v>
      </c>
      <c r="E1218" s="146" t="s">
        <v>21</v>
      </c>
      <c r="F1218" s="146">
        <v>323</v>
      </c>
      <c r="G1218" s="146">
        <v>14</v>
      </c>
      <c r="H1218" s="146">
        <v>22.32</v>
      </c>
    </row>
    <row r="1219" spans="1:10" x14ac:dyDescent="0.3">
      <c r="A1219" t="str">
        <f>IF(NOT(D1219=""),INDEX(statsNames,MATCH(D1219,mapping!Q:Q,0),1),A1218)</f>
        <v>DRPG</v>
      </c>
      <c r="B1219">
        <f>INDEX(mapping!R:R,MATCH(A1219,mapping!P:P,0),1)+INDEX(mapping!H:H,MATCH(E1219,mapping!F:F,0))</f>
        <v>5210</v>
      </c>
      <c r="E1219" s="146" t="s">
        <v>12</v>
      </c>
      <c r="F1219" s="146">
        <v>355</v>
      </c>
      <c r="G1219" s="146">
        <v>18</v>
      </c>
      <c r="H1219" s="146">
        <v>20.61</v>
      </c>
    </row>
    <row r="1220" spans="1:10" x14ac:dyDescent="0.3">
      <c r="A1220" t="str">
        <f>IF(NOT(D1220=""),INDEX(statsNames,MATCH(D1220,mapping!Q:Q,0),1),A1219)</f>
        <v>DRPG</v>
      </c>
      <c r="B1220">
        <f>INDEX(mapping!R:R,MATCH(A1220,mapping!P:P,0),1)+INDEX(mapping!H:H,MATCH(E1220,mapping!F:F,0))</f>
        <v>8510</v>
      </c>
      <c r="E1220" s="146" t="s">
        <v>377</v>
      </c>
      <c r="F1220" s="146">
        <v>356</v>
      </c>
      <c r="G1220" s="146">
        <v>13</v>
      </c>
      <c r="H1220" s="146">
        <v>20.56</v>
      </c>
    </row>
    <row r="1221" spans="1:10" x14ac:dyDescent="0.3">
      <c r="A1221" t="str">
        <f>IF(NOT(D1221=""),INDEX(statsNames,MATCH(D1221,mapping!Q:Q,0),1),A1220)</f>
        <v>ORPG</v>
      </c>
      <c r="B1221">
        <f>INDEX(mapping!R:R,MATCH(A1221,mapping!P:P,0),1)+INDEX(mapping!H:H,MATCH(E1221,mapping!F:F,0))</f>
        <v>5719</v>
      </c>
      <c r="D1221" s="146" t="s">
        <v>1502</v>
      </c>
      <c r="E1221" s="146" t="s">
        <v>92</v>
      </c>
      <c r="F1221" s="146">
        <v>1</v>
      </c>
      <c r="G1221" s="146">
        <v>1</v>
      </c>
      <c r="H1221" s="146">
        <v>16.12</v>
      </c>
      <c r="I1221" s="146" t="s">
        <v>92</v>
      </c>
      <c r="J1221" s="146">
        <v>16.12</v>
      </c>
    </row>
    <row r="1222" spans="1:10" x14ac:dyDescent="0.3">
      <c r="A1222" t="str">
        <f>IF(NOT(D1222=""),INDEX(statsNames,MATCH(D1222,mapping!Q:Q,0),1),A1221)</f>
        <v>ORPG</v>
      </c>
      <c r="B1222">
        <f>INDEX(mapping!R:R,MATCH(A1222,mapping!P:P,0),1)+INDEX(mapping!H:H,MATCH(E1222,mapping!F:F,0))</f>
        <v>3519</v>
      </c>
      <c r="E1222" s="146" t="s">
        <v>29</v>
      </c>
      <c r="F1222" s="146">
        <v>2</v>
      </c>
      <c r="G1222" s="146">
        <v>2</v>
      </c>
      <c r="H1222" s="146">
        <v>16.03</v>
      </c>
    </row>
    <row r="1223" spans="1:10" x14ac:dyDescent="0.3">
      <c r="A1223" t="str">
        <f>IF(NOT(D1223=""),INDEX(statsNames,MATCH(D1223,mapping!Q:Q,0),1),A1222)</f>
        <v>ORPG</v>
      </c>
      <c r="B1223">
        <f>INDEX(mapping!R:R,MATCH(A1223,mapping!P:P,0),1)+INDEX(mapping!H:H,MATCH(E1223,mapping!F:F,0))</f>
        <v>11219</v>
      </c>
      <c r="E1223" s="146" t="s">
        <v>503</v>
      </c>
      <c r="F1223" s="146">
        <v>3</v>
      </c>
      <c r="G1223" s="146">
        <v>1</v>
      </c>
      <c r="H1223" s="146">
        <v>15.56</v>
      </c>
    </row>
    <row r="1224" spans="1:10" x14ac:dyDescent="0.3">
      <c r="A1224" t="str">
        <f>IF(NOT(D1224=""),INDEX(statsNames,MATCH(D1224,mapping!Q:Q,0),1),A1223)</f>
        <v>ORPG</v>
      </c>
      <c r="B1224">
        <f>INDEX(mapping!R:R,MATCH(A1224,mapping!P:P,0),1)+INDEX(mapping!H:H,MATCH(E1224,mapping!F:F,0))</f>
        <v>4519</v>
      </c>
      <c r="E1224" s="146" t="s">
        <v>41</v>
      </c>
      <c r="F1224" s="146">
        <v>16</v>
      </c>
      <c r="G1224" s="146">
        <v>3</v>
      </c>
      <c r="H1224" s="146">
        <v>13.39</v>
      </c>
    </row>
    <row r="1225" spans="1:10" x14ac:dyDescent="0.3">
      <c r="A1225" t="str">
        <f>IF(NOT(D1225=""),INDEX(statsNames,MATCH(D1225,mapping!Q:Q,0),1),A1224)</f>
        <v>ORPG</v>
      </c>
      <c r="B1225">
        <f>INDEX(mapping!R:R,MATCH(A1225,mapping!P:P,0),1)+INDEX(mapping!H:H,MATCH(E1225,mapping!F:F,0))</f>
        <v>2619</v>
      </c>
      <c r="E1225" s="146" t="s">
        <v>38</v>
      </c>
      <c r="F1225" s="146">
        <v>18</v>
      </c>
      <c r="G1225" s="146">
        <v>1</v>
      </c>
      <c r="H1225" s="146">
        <v>13.21</v>
      </c>
    </row>
    <row r="1226" spans="1:10" x14ac:dyDescent="0.3">
      <c r="A1226" t="str">
        <f>IF(NOT(D1226=""),INDEX(statsNames,MATCH(D1226,mapping!Q:Q,0),1),A1225)</f>
        <v>ORPG</v>
      </c>
      <c r="B1226">
        <f>INDEX(mapping!R:R,MATCH(A1226,mapping!P:P,0),1)+INDEX(mapping!H:H,MATCH(E1226,mapping!F:F,0))</f>
        <v>4319</v>
      </c>
      <c r="E1226" s="146" t="s">
        <v>71</v>
      </c>
      <c r="F1226" s="146">
        <v>20</v>
      </c>
      <c r="G1226" s="146">
        <v>1</v>
      </c>
      <c r="H1226" s="146">
        <v>13.19</v>
      </c>
    </row>
    <row r="1227" spans="1:10" x14ac:dyDescent="0.3">
      <c r="A1227" t="str">
        <f>IF(NOT(D1227=""),INDEX(statsNames,MATCH(D1227,mapping!Q:Q,0),1),A1226)</f>
        <v>ORPG</v>
      </c>
      <c r="B1227">
        <f>INDEX(mapping!R:R,MATCH(A1227,mapping!P:P,0),1)+INDEX(mapping!H:H,MATCH(E1227,mapping!F:F,0))</f>
        <v>15119</v>
      </c>
      <c r="E1227" s="146" t="s">
        <v>314</v>
      </c>
      <c r="F1227" s="146">
        <v>23</v>
      </c>
      <c r="G1227" s="146">
        <v>1</v>
      </c>
      <c r="H1227" s="146">
        <v>13.15</v>
      </c>
    </row>
    <row r="1228" spans="1:10" x14ac:dyDescent="0.3">
      <c r="A1228" t="str">
        <f>IF(NOT(D1228=""),INDEX(statsNames,MATCH(D1228,mapping!Q:Q,0),1),A1227)</f>
        <v>ORPG</v>
      </c>
      <c r="B1228">
        <f>INDEX(mapping!R:R,MATCH(A1228,mapping!P:P,0),1)+INDEX(mapping!H:H,MATCH(E1228,mapping!F:F,0))</f>
        <v>17819</v>
      </c>
      <c r="E1228" s="146" t="s">
        <v>200</v>
      </c>
      <c r="F1228" s="146">
        <v>27</v>
      </c>
      <c r="G1228" s="146">
        <v>1</v>
      </c>
      <c r="H1228" s="146">
        <v>13.09</v>
      </c>
    </row>
    <row r="1229" spans="1:10" x14ac:dyDescent="0.3">
      <c r="A1229" t="str">
        <f>IF(NOT(D1229=""),INDEX(statsNames,MATCH(D1229,mapping!Q:Q,0),1),A1228)</f>
        <v>ORPG</v>
      </c>
      <c r="B1229">
        <f>INDEX(mapping!R:R,MATCH(A1229,mapping!P:P,0),1)+INDEX(mapping!H:H,MATCH(E1229,mapping!F:F,0))</f>
        <v>9319</v>
      </c>
      <c r="E1229" s="146" t="s">
        <v>455</v>
      </c>
      <c r="F1229" s="146">
        <v>27</v>
      </c>
      <c r="G1229" s="146">
        <v>1</v>
      </c>
      <c r="H1229" s="146">
        <v>13.09</v>
      </c>
    </row>
    <row r="1230" spans="1:10" x14ac:dyDescent="0.3">
      <c r="A1230" t="str">
        <f>IF(NOT(D1230=""),INDEX(statsNames,MATCH(D1230,mapping!Q:Q,0),1),A1229)</f>
        <v>ORPG</v>
      </c>
      <c r="B1230">
        <f>INDEX(mapping!R:R,MATCH(A1230,mapping!P:P,0),1)+INDEX(mapping!H:H,MATCH(E1230,mapping!F:F,0))</f>
        <v>13919</v>
      </c>
      <c r="E1230" s="146" t="s">
        <v>219</v>
      </c>
      <c r="F1230" s="146">
        <v>29</v>
      </c>
      <c r="G1230" s="146">
        <v>4</v>
      </c>
      <c r="H1230" s="146">
        <v>13.03</v>
      </c>
    </row>
    <row r="1231" spans="1:10" x14ac:dyDescent="0.3">
      <c r="A1231" t="str">
        <f>IF(NOT(D1231=""),INDEX(statsNames,MATCH(D1231,mapping!Q:Q,0),1),A1230)</f>
        <v>ORPG</v>
      </c>
      <c r="B1231">
        <f>INDEX(mapping!R:R,MATCH(A1231,mapping!P:P,0),1)+INDEX(mapping!H:H,MATCH(E1231,mapping!F:F,0))</f>
        <v>18819</v>
      </c>
      <c r="E1231" s="146" t="s">
        <v>499</v>
      </c>
      <c r="F1231" s="146">
        <v>29</v>
      </c>
      <c r="G1231" s="146">
        <v>3</v>
      </c>
      <c r="H1231" s="146">
        <v>13.03</v>
      </c>
    </row>
    <row r="1232" spans="1:10" x14ac:dyDescent="0.3">
      <c r="A1232" t="str">
        <f>IF(NOT(D1232=""),INDEX(statsNames,MATCH(D1232,mapping!Q:Q,0),1),A1231)</f>
        <v>ORPG</v>
      </c>
      <c r="B1232">
        <f>INDEX(mapping!R:R,MATCH(A1232,mapping!P:P,0),1)+INDEX(mapping!H:H,MATCH(E1232,mapping!F:F,0))</f>
        <v>2819</v>
      </c>
      <c r="E1232" s="146" t="s">
        <v>37</v>
      </c>
      <c r="F1232" s="146">
        <v>36</v>
      </c>
      <c r="G1232" s="146">
        <v>1</v>
      </c>
      <c r="H1232" s="146">
        <v>12.79</v>
      </c>
    </row>
    <row r="1233" spans="1:8" x14ac:dyDescent="0.3">
      <c r="A1233" t="str">
        <f>IF(NOT(D1233=""),INDEX(statsNames,MATCH(D1233,mapping!Q:Q,0),1),A1232)</f>
        <v>ORPG</v>
      </c>
      <c r="B1233">
        <f>INDEX(mapping!R:R,MATCH(A1233,mapping!P:P,0),1)+INDEX(mapping!H:H,MATCH(E1233,mapping!F:F,0))</f>
        <v>2919</v>
      </c>
      <c r="E1233" s="146" t="s">
        <v>89</v>
      </c>
      <c r="F1233" s="146">
        <v>37</v>
      </c>
      <c r="G1233" s="146">
        <v>2</v>
      </c>
      <c r="H1233" s="146">
        <v>12.76</v>
      </c>
    </row>
    <row r="1234" spans="1:8" x14ac:dyDescent="0.3">
      <c r="A1234" t="str">
        <f>IF(NOT(D1234=""),INDEX(statsNames,MATCH(D1234,mapping!Q:Q,0),1),A1233)</f>
        <v>ORPG</v>
      </c>
      <c r="B1234">
        <f>INDEX(mapping!R:R,MATCH(A1234,mapping!P:P,0),1)+INDEX(mapping!H:H,MATCH(E1234,mapping!F:F,0))</f>
        <v>15719</v>
      </c>
      <c r="E1234" s="146" t="s">
        <v>230</v>
      </c>
      <c r="F1234" s="146">
        <v>41</v>
      </c>
      <c r="G1234" s="146">
        <v>2</v>
      </c>
      <c r="H1234" s="146">
        <v>12.73</v>
      </c>
    </row>
    <row r="1235" spans="1:8" x14ac:dyDescent="0.3">
      <c r="A1235" t="str">
        <f>IF(NOT(D1235=""),INDEX(statsNames,MATCH(D1235,mapping!Q:Q,0),1),A1234)</f>
        <v>ORPG</v>
      </c>
      <c r="B1235">
        <f>INDEX(mapping!R:R,MATCH(A1235,mapping!P:P,0),1)+INDEX(mapping!H:H,MATCH(E1235,mapping!F:F,0))</f>
        <v>919</v>
      </c>
      <c r="E1235" s="146" t="s">
        <v>460</v>
      </c>
      <c r="F1235" s="146">
        <v>42</v>
      </c>
      <c r="G1235" s="146">
        <v>2</v>
      </c>
      <c r="H1235" s="146">
        <v>12.72</v>
      </c>
    </row>
    <row r="1236" spans="1:8" x14ac:dyDescent="0.3">
      <c r="A1236" t="str">
        <f>IF(NOT(D1236=""),INDEX(statsNames,MATCH(D1236,mapping!Q:Q,0),1),A1235)</f>
        <v>ORPG</v>
      </c>
      <c r="B1236">
        <f>INDEX(mapping!R:R,MATCH(A1236,mapping!P:P,0),1)+INDEX(mapping!H:H,MATCH(E1236,mapping!F:F,0))</f>
        <v>219</v>
      </c>
      <c r="E1236" s="146" t="s">
        <v>440</v>
      </c>
      <c r="F1236" s="146">
        <v>45</v>
      </c>
      <c r="G1236" s="146">
        <v>2</v>
      </c>
      <c r="H1236" s="146">
        <v>12.67</v>
      </c>
    </row>
    <row r="1237" spans="1:8" x14ac:dyDescent="0.3">
      <c r="A1237" t="str">
        <f>IF(NOT(D1237=""),INDEX(statsNames,MATCH(D1237,mapping!Q:Q,0),1),A1236)</f>
        <v>ORPG</v>
      </c>
      <c r="B1237">
        <f>INDEX(mapping!R:R,MATCH(A1237,mapping!P:P,0),1)+INDEX(mapping!H:H,MATCH(E1237,mapping!F:F,0))</f>
        <v>18619</v>
      </c>
      <c r="E1237" s="146" t="s">
        <v>1085</v>
      </c>
      <c r="F1237" s="146">
        <v>49</v>
      </c>
      <c r="G1237" s="146">
        <v>3</v>
      </c>
      <c r="H1237" s="146">
        <v>12.52</v>
      </c>
    </row>
    <row r="1238" spans="1:8" x14ac:dyDescent="0.3">
      <c r="A1238" t="str">
        <f>IF(NOT(D1238=""),INDEX(statsNames,MATCH(D1238,mapping!Q:Q,0),1),A1237)</f>
        <v>ORPG</v>
      </c>
      <c r="B1238">
        <f>INDEX(mapping!R:R,MATCH(A1238,mapping!P:P,0),1)+INDEX(mapping!H:H,MATCH(E1238,mapping!F:F,0))</f>
        <v>10119</v>
      </c>
      <c r="E1238" s="146" t="s">
        <v>124</v>
      </c>
      <c r="F1238" s="146">
        <v>52</v>
      </c>
      <c r="G1238" s="146">
        <v>2</v>
      </c>
      <c r="H1238" s="146">
        <v>12.48</v>
      </c>
    </row>
    <row r="1239" spans="1:8" x14ac:dyDescent="0.3">
      <c r="A1239" t="str">
        <f>IF(NOT(D1239=""),INDEX(statsNames,MATCH(D1239,mapping!Q:Q,0),1),A1238)</f>
        <v>ORPG</v>
      </c>
      <c r="B1239">
        <f>INDEX(mapping!R:R,MATCH(A1239,mapping!P:P,0),1)+INDEX(mapping!H:H,MATCH(E1239,mapping!F:F,0))</f>
        <v>5419</v>
      </c>
      <c r="E1239" s="146" t="s">
        <v>14</v>
      </c>
      <c r="F1239" s="146">
        <v>53</v>
      </c>
      <c r="G1239" s="146">
        <v>2</v>
      </c>
      <c r="H1239" s="146">
        <v>12.47</v>
      </c>
    </row>
    <row r="1240" spans="1:8" x14ac:dyDescent="0.3">
      <c r="A1240" t="str">
        <f>IF(NOT(D1240=""),INDEX(statsNames,MATCH(D1240,mapping!Q:Q,0),1),A1239)</f>
        <v>ORPG</v>
      </c>
      <c r="B1240">
        <f>INDEX(mapping!R:R,MATCH(A1240,mapping!P:P,0),1)+INDEX(mapping!H:H,MATCH(E1240,mapping!F:F,0))</f>
        <v>2519</v>
      </c>
      <c r="E1240" s="146" t="s">
        <v>475</v>
      </c>
      <c r="F1240" s="146">
        <v>55</v>
      </c>
      <c r="G1240" s="146">
        <v>2</v>
      </c>
      <c r="H1240" s="146">
        <v>12.44</v>
      </c>
    </row>
    <row r="1241" spans="1:8" x14ac:dyDescent="0.3">
      <c r="A1241" t="str">
        <f>IF(NOT(D1241=""),INDEX(statsNames,MATCH(D1241,mapping!Q:Q,0),1),A1240)</f>
        <v>ORPG</v>
      </c>
      <c r="B1241">
        <f>INDEX(mapping!R:R,MATCH(A1241,mapping!P:P,0),1)+INDEX(mapping!H:H,MATCH(E1241,mapping!F:F,0))</f>
        <v>5619</v>
      </c>
      <c r="E1241" s="146" t="s">
        <v>39</v>
      </c>
      <c r="F1241" s="146">
        <v>57</v>
      </c>
      <c r="G1241" s="146">
        <v>4</v>
      </c>
      <c r="H1241" s="146">
        <v>12.42</v>
      </c>
    </row>
    <row r="1242" spans="1:8" x14ac:dyDescent="0.3">
      <c r="A1242" t="str">
        <f>IF(NOT(D1242=""),INDEX(statsNames,MATCH(D1242,mapping!Q:Q,0),1),A1241)</f>
        <v>ORPG</v>
      </c>
      <c r="B1242">
        <f>INDEX(mapping!R:R,MATCH(A1242,mapping!P:P,0),1)+INDEX(mapping!H:H,MATCH(E1242,mapping!F:F,0))</f>
        <v>6019</v>
      </c>
      <c r="E1242" s="146" t="s">
        <v>119</v>
      </c>
      <c r="F1242" s="146">
        <v>58</v>
      </c>
      <c r="G1242" s="146">
        <v>5</v>
      </c>
      <c r="H1242" s="146">
        <v>12.41</v>
      </c>
    </row>
    <row r="1243" spans="1:8" x14ac:dyDescent="0.3">
      <c r="A1243" t="str">
        <f>IF(NOT(D1243=""),INDEX(statsNames,MATCH(D1243,mapping!Q:Q,0),1),A1242)</f>
        <v>ORPG</v>
      </c>
      <c r="B1243">
        <f>INDEX(mapping!R:R,MATCH(A1243,mapping!P:P,0),1)+INDEX(mapping!H:H,MATCH(E1243,mapping!F:F,0))</f>
        <v>8819</v>
      </c>
      <c r="E1243" s="146" t="s">
        <v>163</v>
      </c>
      <c r="F1243" s="146">
        <v>59</v>
      </c>
      <c r="G1243" s="146">
        <v>1</v>
      </c>
      <c r="H1243" s="146">
        <v>12.39</v>
      </c>
    </row>
    <row r="1244" spans="1:8" x14ac:dyDescent="0.3">
      <c r="A1244" t="str">
        <f>IF(NOT(D1244=""),INDEX(statsNames,MATCH(D1244,mapping!Q:Q,0),1),A1243)</f>
        <v>ORPG</v>
      </c>
      <c r="B1244">
        <f>INDEX(mapping!R:R,MATCH(A1244,mapping!P:P,0),1)+INDEX(mapping!H:H,MATCH(E1244,mapping!F:F,0))</f>
        <v>2719</v>
      </c>
      <c r="E1244" s="146" t="s">
        <v>134</v>
      </c>
      <c r="F1244" s="146">
        <v>60</v>
      </c>
      <c r="G1244" s="146">
        <v>5</v>
      </c>
      <c r="H1244" s="146">
        <v>12.38</v>
      </c>
    </row>
    <row r="1245" spans="1:8" x14ac:dyDescent="0.3">
      <c r="A1245" t="str">
        <f>IF(NOT(D1245=""),INDEX(statsNames,MATCH(D1245,mapping!Q:Q,0),1),A1244)</f>
        <v>ORPG</v>
      </c>
      <c r="B1245">
        <f>INDEX(mapping!R:R,MATCH(A1245,mapping!P:P,0),1)+INDEX(mapping!H:H,MATCH(E1245,mapping!F:F,0))</f>
        <v>9219</v>
      </c>
      <c r="E1245" s="146" t="s">
        <v>101</v>
      </c>
      <c r="F1245" s="146">
        <v>61</v>
      </c>
      <c r="G1245" s="146">
        <v>6</v>
      </c>
      <c r="H1245" s="146">
        <v>12.38</v>
      </c>
    </row>
    <row r="1246" spans="1:8" x14ac:dyDescent="0.3">
      <c r="A1246" t="str">
        <f>IF(NOT(D1246=""),INDEX(statsNames,MATCH(D1246,mapping!Q:Q,0),1),A1245)</f>
        <v>ORPG</v>
      </c>
      <c r="B1246">
        <f>INDEX(mapping!R:R,MATCH(A1246,mapping!P:P,0),1)+INDEX(mapping!H:H,MATCH(E1246,mapping!F:F,0))</f>
        <v>10019</v>
      </c>
      <c r="E1246" s="146" t="s">
        <v>160</v>
      </c>
      <c r="F1246" s="146">
        <v>67</v>
      </c>
      <c r="G1246" s="146">
        <v>3</v>
      </c>
      <c r="H1246" s="146">
        <v>12.27</v>
      </c>
    </row>
    <row r="1247" spans="1:8" x14ac:dyDescent="0.3">
      <c r="A1247" t="str">
        <f>IF(NOT(D1247=""),INDEX(statsNames,MATCH(D1247,mapping!Q:Q,0),1),A1246)</f>
        <v>ORPG</v>
      </c>
      <c r="B1247">
        <f>INDEX(mapping!R:R,MATCH(A1247,mapping!P:P,0),1)+INDEX(mapping!H:H,MATCH(E1247,mapping!F:F,0))</f>
        <v>119</v>
      </c>
      <c r="E1247" s="146" t="s">
        <v>451</v>
      </c>
      <c r="F1247" s="146">
        <v>72</v>
      </c>
      <c r="G1247" s="146">
        <v>4</v>
      </c>
      <c r="H1247" s="146">
        <v>12.24</v>
      </c>
    </row>
    <row r="1248" spans="1:8" x14ac:dyDescent="0.3">
      <c r="A1248" t="str">
        <f>IF(NOT(D1248=""),INDEX(statsNames,MATCH(D1248,mapping!Q:Q,0),1),A1247)</f>
        <v>ORPG</v>
      </c>
      <c r="B1248">
        <f>INDEX(mapping!R:R,MATCH(A1248,mapping!P:P,0),1)+INDEX(mapping!H:H,MATCH(E1248,mapping!F:F,0))</f>
        <v>3719</v>
      </c>
      <c r="E1248" s="146" t="s">
        <v>13</v>
      </c>
      <c r="F1248" s="146">
        <v>73</v>
      </c>
      <c r="G1248" s="146">
        <v>5</v>
      </c>
      <c r="H1248" s="146">
        <v>12.22</v>
      </c>
    </row>
    <row r="1249" spans="1:8" x14ac:dyDescent="0.3">
      <c r="A1249" t="str">
        <f>IF(NOT(D1249=""),INDEX(statsNames,MATCH(D1249,mapping!Q:Q,0),1),A1248)</f>
        <v>ORPG</v>
      </c>
      <c r="B1249">
        <f>INDEX(mapping!R:R,MATCH(A1249,mapping!P:P,0),1)+INDEX(mapping!H:H,MATCH(E1249,mapping!F:F,0))</f>
        <v>3619</v>
      </c>
      <c r="E1249" s="146" t="s">
        <v>90</v>
      </c>
      <c r="F1249" s="146">
        <v>73</v>
      </c>
      <c r="G1249" s="146">
        <v>5</v>
      </c>
      <c r="H1249" s="146">
        <v>12.22</v>
      </c>
    </row>
    <row r="1250" spans="1:8" x14ac:dyDescent="0.3">
      <c r="A1250" t="str">
        <f>IF(NOT(D1250=""),INDEX(statsNames,MATCH(D1250,mapping!Q:Q,0),1),A1249)</f>
        <v>ORPG</v>
      </c>
      <c r="B1250">
        <f>INDEX(mapping!R:R,MATCH(A1250,mapping!P:P,0),1)+INDEX(mapping!H:H,MATCH(E1250,mapping!F:F,0))</f>
        <v>6719</v>
      </c>
      <c r="E1250" s="146" t="s">
        <v>25</v>
      </c>
      <c r="F1250" s="146">
        <v>84</v>
      </c>
      <c r="G1250" s="146">
        <v>7</v>
      </c>
      <c r="H1250" s="146">
        <v>12</v>
      </c>
    </row>
    <row r="1251" spans="1:8" x14ac:dyDescent="0.3">
      <c r="A1251" t="str">
        <f>IF(NOT(D1251=""),INDEX(statsNames,MATCH(D1251,mapping!Q:Q,0),1),A1250)</f>
        <v>ORPG</v>
      </c>
      <c r="B1251">
        <f>INDEX(mapping!R:R,MATCH(A1251,mapping!P:P,0),1)+INDEX(mapping!H:H,MATCH(E1251,mapping!F:F,0))</f>
        <v>4419</v>
      </c>
      <c r="E1251" s="146" t="s">
        <v>26</v>
      </c>
      <c r="F1251" s="146">
        <v>85</v>
      </c>
      <c r="G1251" s="146">
        <v>3</v>
      </c>
      <c r="H1251" s="146">
        <v>11.97</v>
      </c>
    </row>
    <row r="1252" spans="1:8" x14ac:dyDescent="0.3">
      <c r="A1252" t="str">
        <f>IF(NOT(D1252=""),INDEX(statsNames,MATCH(D1252,mapping!Q:Q,0),1),A1251)</f>
        <v>ORPG</v>
      </c>
      <c r="B1252">
        <f>INDEX(mapping!R:R,MATCH(A1252,mapping!P:P,0),1)+INDEX(mapping!H:H,MATCH(E1252,mapping!F:F,0))</f>
        <v>5519</v>
      </c>
      <c r="E1252" s="146" t="s">
        <v>18</v>
      </c>
      <c r="F1252" s="146">
        <v>87</v>
      </c>
      <c r="G1252" s="146">
        <v>8</v>
      </c>
      <c r="H1252" s="146">
        <v>11.94</v>
      </c>
    </row>
    <row r="1253" spans="1:8" x14ac:dyDescent="0.3">
      <c r="A1253" t="str">
        <f>IF(NOT(D1253=""),INDEX(statsNames,MATCH(D1253,mapping!Q:Q,0),1),A1252)</f>
        <v>ORPG</v>
      </c>
      <c r="B1253">
        <f>INDEX(mapping!R:R,MATCH(A1253,mapping!P:P,0),1)+INDEX(mapping!H:H,MATCH(E1253,mapping!F:F,0))</f>
        <v>17019</v>
      </c>
      <c r="E1253" s="146" t="s">
        <v>161</v>
      </c>
      <c r="F1253" s="146">
        <v>91</v>
      </c>
      <c r="G1253" s="146">
        <v>3</v>
      </c>
      <c r="H1253" s="146">
        <v>11.88</v>
      </c>
    </row>
    <row r="1254" spans="1:8" x14ac:dyDescent="0.3">
      <c r="A1254" t="str">
        <f>IF(NOT(D1254=""),INDEX(statsNames,MATCH(D1254,mapping!Q:Q,0),1),A1253)</f>
        <v>ORPG</v>
      </c>
      <c r="B1254">
        <f>INDEX(mapping!R:R,MATCH(A1254,mapping!P:P,0),1)+INDEX(mapping!H:H,MATCH(E1254,mapping!F:F,0))</f>
        <v>619</v>
      </c>
      <c r="E1254" s="146" t="s">
        <v>444</v>
      </c>
      <c r="F1254" s="146">
        <v>95</v>
      </c>
      <c r="G1254" s="146">
        <v>7</v>
      </c>
      <c r="H1254" s="146">
        <v>11.85</v>
      </c>
    </row>
    <row r="1255" spans="1:8" x14ac:dyDescent="0.3">
      <c r="A1255" t="str">
        <f>IF(NOT(D1255=""),INDEX(statsNames,MATCH(D1255,mapping!Q:Q,0),1),A1254)</f>
        <v>ORPG</v>
      </c>
      <c r="B1255">
        <f>INDEX(mapping!R:R,MATCH(A1255,mapping!P:P,0),1)+INDEX(mapping!H:H,MATCH(E1255,mapping!F:F,0))</f>
        <v>7019</v>
      </c>
      <c r="E1255" s="146" t="s">
        <v>203</v>
      </c>
      <c r="F1255" s="146">
        <v>105</v>
      </c>
      <c r="G1255" s="146">
        <v>2</v>
      </c>
      <c r="H1255" s="146">
        <v>11.65</v>
      </c>
    </row>
    <row r="1256" spans="1:8" x14ac:dyDescent="0.3">
      <c r="A1256" t="str">
        <f>IF(NOT(D1256=""),INDEX(statsNames,MATCH(D1256,mapping!Q:Q,0),1),A1255)</f>
        <v>ORPG</v>
      </c>
      <c r="B1256">
        <f>INDEX(mapping!R:R,MATCH(A1256,mapping!P:P,0),1)+INDEX(mapping!H:H,MATCH(E1256,mapping!F:F,0))</f>
        <v>10619</v>
      </c>
      <c r="E1256" s="146" t="s">
        <v>361</v>
      </c>
      <c r="F1256" s="146">
        <v>107</v>
      </c>
      <c r="G1256" s="146">
        <v>5</v>
      </c>
      <c r="H1256" s="146">
        <v>11.62</v>
      </c>
    </row>
    <row r="1257" spans="1:8" x14ac:dyDescent="0.3">
      <c r="A1257" t="str">
        <f>IF(NOT(D1257=""),INDEX(statsNames,MATCH(D1257,mapping!Q:Q,0),1),A1256)</f>
        <v>ORPG</v>
      </c>
      <c r="B1257">
        <f>INDEX(mapping!R:R,MATCH(A1257,mapping!P:P,0),1)+INDEX(mapping!H:H,MATCH(E1257,mapping!F:F,0))</f>
        <v>16919</v>
      </c>
      <c r="E1257" s="146" t="s">
        <v>480</v>
      </c>
      <c r="F1257" s="146">
        <v>107</v>
      </c>
      <c r="G1257" s="146">
        <v>1</v>
      </c>
      <c r="H1257" s="146">
        <v>11.62</v>
      </c>
    </row>
    <row r="1258" spans="1:8" x14ac:dyDescent="0.3">
      <c r="A1258" t="str">
        <f>IF(NOT(D1258=""),INDEX(statsNames,MATCH(D1258,mapping!Q:Q,0),1),A1257)</f>
        <v>ORPG</v>
      </c>
      <c r="B1258">
        <f>INDEX(mapping!R:R,MATCH(A1258,mapping!P:P,0),1)+INDEX(mapping!H:H,MATCH(E1258,mapping!F:F,0))</f>
        <v>2319</v>
      </c>
      <c r="E1258" s="146" t="s">
        <v>443</v>
      </c>
      <c r="F1258" s="146">
        <v>107</v>
      </c>
      <c r="G1258" s="146">
        <v>4</v>
      </c>
      <c r="H1258" s="146">
        <v>11.62</v>
      </c>
    </row>
    <row r="1259" spans="1:8" x14ac:dyDescent="0.3">
      <c r="A1259" t="str">
        <f>IF(NOT(D1259=""),INDEX(statsNames,MATCH(D1259,mapping!Q:Q,0),1),A1258)</f>
        <v>ORPG</v>
      </c>
      <c r="B1259">
        <f>INDEX(mapping!R:R,MATCH(A1259,mapping!P:P,0),1)+INDEX(mapping!H:H,MATCH(E1259,mapping!F:F,0))</f>
        <v>14119</v>
      </c>
      <c r="E1259" s="146" t="s">
        <v>93</v>
      </c>
      <c r="F1259" s="146">
        <v>110</v>
      </c>
      <c r="G1259" s="146">
        <v>9</v>
      </c>
      <c r="H1259" s="146">
        <v>11.59</v>
      </c>
    </row>
    <row r="1260" spans="1:8" x14ac:dyDescent="0.3">
      <c r="A1260" t="str">
        <f>IF(NOT(D1260=""),INDEX(statsNames,MATCH(D1260,mapping!Q:Q,0),1),A1259)</f>
        <v>ORPG</v>
      </c>
      <c r="B1260">
        <f>INDEX(mapping!R:R,MATCH(A1260,mapping!P:P,0),1)+INDEX(mapping!H:H,MATCH(E1260,mapping!F:F,0))</f>
        <v>3819</v>
      </c>
      <c r="E1260" s="146" t="s">
        <v>61</v>
      </c>
      <c r="F1260" s="146">
        <v>113</v>
      </c>
      <c r="G1260" s="146">
        <v>10</v>
      </c>
      <c r="H1260" s="146">
        <v>11.56</v>
      </c>
    </row>
    <row r="1261" spans="1:8" x14ac:dyDescent="0.3">
      <c r="A1261" t="str">
        <f>IF(NOT(D1261=""),INDEX(statsNames,MATCH(D1261,mapping!Q:Q,0),1),A1260)</f>
        <v>ORPG</v>
      </c>
      <c r="B1261">
        <f>INDEX(mapping!R:R,MATCH(A1261,mapping!P:P,0),1)+INDEX(mapping!H:H,MATCH(E1261,mapping!F:F,0))</f>
        <v>7219</v>
      </c>
      <c r="E1261" s="146" t="s">
        <v>24</v>
      </c>
      <c r="F1261" s="146">
        <v>116</v>
      </c>
      <c r="G1261" s="146">
        <v>9</v>
      </c>
      <c r="H1261" s="146">
        <v>11.53</v>
      </c>
    </row>
    <row r="1262" spans="1:8" x14ac:dyDescent="0.3">
      <c r="A1262" t="str">
        <f>IF(NOT(D1262=""),INDEX(statsNames,MATCH(D1262,mapping!Q:Q,0),1),A1261)</f>
        <v>ORPG</v>
      </c>
      <c r="B1262">
        <f>INDEX(mapping!R:R,MATCH(A1262,mapping!P:P,0),1)+INDEX(mapping!H:H,MATCH(E1262,mapping!F:F,0))</f>
        <v>6119</v>
      </c>
      <c r="E1262" s="146" t="s">
        <v>22</v>
      </c>
      <c r="F1262" s="146">
        <v>116</v>
      </c>
      <c r="G1262" s="146">
        <v>5</v>
      </c>
      <c r="H1262" s="146">
        <v>11.53</v>
      </c>
    </row>
    <row r="1263" spans="1:8" x14ac:dyDescent="0.3">
      <c r="A1263" t="str">
        <f>IF(NOT(D1263=""),INDEX(statsNames,MATCH(D1263,mapping!Q:Q,0),1),A1262)</f>
        <v>ORPG</v>
      </c>
      <c r="B1263">
        <f>INDEX(mapping!R:R,MATCH(A1263,mapping!P:P,0),1)+INDEX(mapping!H:H,MATCH(E1263,mapping!F:F,0))</f>
        <v>3019</v>
      </c>
      <c r="E1263" s="146" t="s">
        <v>80</v>
      </c>
      <c r="F1263" s="146">
        <v>122</v>
      </c>
      <c r="G1263" s="146">
        <v>5</v>
      </c>
      <c r="H1263" s="146">
        <v>11.41</v>
      </c>
    </row>
    <row r="1264" spans="1:8" x14ac:dyDescent="0.3">
      <c r="A1264" t="str">
        <f>IF(NOT(D1264=""),INDEX(statsNames,MATCH(D1264,mapping!Q:Q,0),1),A1263)</f>
        <v>ORPG</v>
      </c>
      <c r="B1264">
        <f>INDEX(mapping!R:R,MATCH(A1264,mapping!P:P,0),1)+INDEX(mapping!H:H,MATCH(E1264,mapping!F:F,0))</f>
        <v>2419</v>
      </c>
      <c r="E1264" s="146" t="s">
        <v>456</v>
      </c>
      <c r="F1264" s="146">
        <v>124</v>
      </c>
      <c r="G1264" s="146">
        <v>6</v>
      </c>
      <c r="H1264" s="146">
        <v>11.38</v>
      </c>
    </row>
    <row r="1265" spans="1:8" x14ac:dyDescent="0.3">
      <c r="A1265" t="str">
        <f>IF(NOT(D1265=""),INDEX(statsNames,MATCH(D1265,mapping!Q:Q,0),1),A1264)</f>
        <v>ORPG</v>
      </c>
      <c r="B1265">
        <f>INDEX(mapping!R:R,MATCH(A1265,mapping!P:P,0),1)+INDEX(mapping!H:H,MATCH(E1265,mapping!F:F,0))</f>
        <v>8219</v>
      </c>
      <c r="E1265" s="146" t="s">
        <v>123</v>
      </c>
      <c r="F1265" s="146">
        <v>128</v>
      </c>
      <c r="G1265" s="146">
        <v>4</v>
      </c>
      <c r="H1265" s="146">
        <v>11.35</v>
      </c>
    </row>
    <row r="1266" spans="1:8" x14ac:dyDescent="0.3">
      <c r="A1266" t="str">
        <f>IF(NOT(D1266=""),INDEX(statsNames,MATCH(D1266,mapping!Q:Q,0),1),A1265)</f>
        <v>ORPG</v>
      </c>
      <c r="B1266">
        <f>INDEX(mapping!R:R,MATCH(A1266,mapping!P:P,0),1)+INDEX(mapping!H:H,MATCH(E1266,mapping!F:F,0))</f>
        <v>17519</v>
      </c>
      <c r="E1266" s="146" t="s">
        <v>399</v>
      </c>
      <c r="F1266" s="146">
        <v>128</v>
      </c>
      <c r="G1266" s="146">
        <v>3</v>
      </c>
      <c r="H1266" s="146">
        <v>11.35</v>
      </c>
    </row>
    <row r="1267" spans="1:8" x14ac:dyDescent="0.3">
      <c r="A1267" t="str">
        <f>IF(NOT(D1267=""),INDEX(statsNames,MATCH(D1267,mapping!Q:Q,0),1),A1266)</f>
        <v>ORPG</v>
      </c>
      <c r="B1267">
        <f>INDEX(mapping!R:R,MATCH(A1267,mapping!P:P,0),1)+INDEX(mapping!H:H,MATCH(E1267,mapping!F:F,0))</f>
        <v>13119</v>
      </c>
      <c r="E1267" s="146" t="s">
        <v>349</v>
      </c>
      <c r="F1267" s="146">
        <v>133</v>
      </c>
      <c r="G1267" s="146">
        <v>7</v>
      </c>
      <c r="H1267" s="146">
        <v>11.33</v>
      </c>
    </row>
    <row r="1268" spans="1:8" x14ac:dyDescent="0.3">
      <c r="A1268" t="str">
        <f>IF(NOT(D1268=""),INDEX(statsNames,MATCH(D1268,mapping!Q:Q,0),1),A1267)</f>
        <v>ORPG</v>
      </c>
      <c r="B1268">
        <f>INDEX(mapping!R:R,MATCH(A1268,mapping!P:P,0),1)+INDEX(mapping!H:H,MATCH(E1268,mapping!F:F,0))</f>
        <v>12219</v>
      </c>
      <c r="E1268" s="146" t="s">
        <v>110</v>
      </c>
      <c r="F1268" s="146">
        <v>133</v>
      </c>
      <c r="G1268" s="146">
        <v>6</v>
      </c>
      <c r="H1268" s="146">
        <v>11.33</v>
      </c>
    </row>
    <row r="1269" spans="1:8" x14ac:dyDescent="0.3">
      <c r="A1269" t="str">
        <f>IF(NOT(D1269=""),INDEX(statsNames,MATCH(D1269,mapping!Q:Q,0),1),A1268)</f>
        <v>ORPG</v>
      </c>
      <c r="B1269">
        <f>INDEX(mapping!R:R,MATCH(A1269,mapping!P:P,0),1)+INDEX(mapping!H:H,MATCH(E1269,mapping!F:F,0))</f>
        <v>16519</v>
      </c>
      <c r="E1269" s="146" t="s">
        <v>467</v>
      </c>
      <c r="F1269" s="146">
        <v>137</v>
      </c>
      <c r="G1269" s="146">
        <v>5</v>
      </c>
      <c r="H1269" s="146">
        <v>11.26</v>
      </c>
    </row>
    <row r="1270" spans="1:8" x14ac:dyDescent="0.3">
      <c r="A1270" t="str">
        <f>IF(NOT(D1270=""),INDEX(statsNames,MATCH(D1270,mapping!Q:Q,0),1),A1269)</f>
        <v>ORPG</v>
      </c>
      <c r="B1270">
        <f>INDEX(mapping!R:R,MATCH(A1270,mapping!P:P,0),1)+INDEX(mapping!H:H,MATCH(E1270,mapping!F:F,0))</f>
        <v>8719</v>
      </c>
      <c r="E1270" s="146" t="s">
        <v>205</v>
      </c>
      <c r="F1270" s="146">
        <v>139</v>
      </c>
      <c r="G1270" s="146">
        <v>8</v>
      </c>
      <c r="H1270" s="146">
        <v>11.25</v>
      </c>
    </row>
    <row r="1271" spans="1:8" x14ac:dyDescent="0.3">
      <c r="A1271" t="str">
        <f>IF(NOT(D1271=""),INDEX(statsNames,MATCH(D1271,mapping!Q:Q,0),1),A1270)</f>
        <v>ORPG</v>
      </c>
      <c r="B1271">
        <f>INDEX(mapping!R:R,MATCH(A1271,mapping!P:P,0),1)+INDEX(mapping!H:H,MATCH(E1271,mapping!F:F,0))</f>
        <v>18019</v>
      </c>
      <c r="E1271" s="146" t="s">
        <v>339</v>
      </c>
      <c r="F1271" s="146">
        <v>142</v>
      </c>
      <c r="G1271" s="146">
        <v>10</v>
      </c>
      <c r="H1271" s="146">
        <v>11.24</v>
      </c>
    </row>
    <row r="1272" spans="1:8" x14ac:dyDescent="0.3">
      <c r="A1272" t="str">
        <f>IF(NOT(D1272=""),INDEX(statsNames,MATCH(D1272,mapping!Q:Q,0),1),A1271)</f>
        <v>ORPG</v>
      </c>
      <c r="B1272">
        <f>INDEX(mapping!R:R,MATCH(A1272,mapping!P:P,0),1)+INDEX(mapping!H:H,MATCH(E1272,mapping!F:F,0))</f>
        <v>8119</v>
      </c>
      <c r="E1272" s="146" t="s">
        <v>69</v>
      </c>
      <c r="F1272" s="146">
        <v>146</v>
      </c>
      <c r="G1272" s="146">
        <v>13</v>
      </c>
      <c r="H1272" s="146">
        <v>11.21</v>
      </c>
    </row>
    <row r="1273" spans="1:8" x14ac:dyDescent="0.3">
      <c r="A1273" t="str">
        <f>IF(NOT(D1273=""),INDEX(statsNames,MATCH(D1273,mapping!Q:Q,0),1),A1272)</f>
        <v>ORPG</v>
      </c>
      <c r="B1273">
        <f>INDEX(mapping!R:R,MATCH(A1273,mapping!P:P,0),1)+INDEX(mapping!H:H,MATCH(E1273,mapping!F:F,0))</f>
        <v>17919</v>
      </c>
      <c r="E1273" s="146" t="s">
        <v>459</v>
      </c>
      <c r="F1273" s="146">
        <v>147</v>
      </c>
      <c r="G1273" s="146">
        <v>2</v>
      </c>
      <c r="H1273" s="146">
        <v>11.19</v>
      </c>
    </row>
    <row r="1274" spans="1:8" x14ac:dyDescent="0.3">
      <c r="A1274" t="str">
        <f>IF(NOT(D1274=""),INDEX(statsNames,MATCH(D1274,mapping!Q:Q,0),1),A1273)</f>
        <v>ORPG</v>
      </c>
      <c r="B1274" t="e">
        <f>INDEX(mapping!R:R,MATCH(A1274,mapping!P:P,0),1)+INDEX(mapping!H:H,MATCH(E1274,mapping!F:F,0))</f>
        <v>#N/A</v>
      </c>
      <c r="E1274" s="146" t="s">
        <v>391</v>
      </c>
      <c r="F1274" s="146">
        <v>150</v>
      </c>
      <c r="G1274" s="146">
        <v>7</v>
      </c>
      <c r="H1274" s="146">
        <v>11.15</v>
      </c>
    </row>
    <row r="1275" spans="1:8" x14ac:dyDescent="0.3">
      <c r="A1275" t="str">
        <f>IF(NOT(D1275=""),INDEX(statsNames,MATCH(D1275,mapping!Q:Q,0),1),A1274)</f>
        <v>ORPG</v>
      </c>
      <c r="B1275">
        <f>INDEX(mapping!R:R,MATCH(A1275,mapping!P:P,0),1)+INDEX(mapping!H:H,MATCH(E1275,mapping!F:F,0))</f>
        <v>4119</v>
      </c>
      <c r="E1275" s="146" t="s">
        <v>125</v>
      </c>
      <c r="F1275" s="146">
        <v>154</v>
      </c>
      <c r="G1275" s="146">
        <v>10</v>
      </c>
      <c r="H1275" s="146">
        <v>11.12</v>
      </c>
    </row>
    <row r="1276" spans="1:8" x14ac:dyDescent="0.3">
      <c r="A1276" t="str">
        <f>IF(NOT(D1276=""),INDEX(statsNames,MATCH(D1276,mapping!Q:Q,0),1),A1275)</f>
        <v>ORPG</v>
      </c>
      <c r="B1276">
        <f>INDEX(mapping!R:R,MATCH(A1276,mapping!P:P,0),1)+INDEX(mapping!H:H,MATCH(E1276,mapping!F:F,0))</f>
        <v>17319</v>
      </c>
      <c r="E1276" s="146" t="s">
        <v>229</v>
      </c>
      <c r="F1276" s="146">
        <v>155</v>
      </c>
      <c r="G1276" s="146">
        <v>5</v>
      </c>
      <c r="H1276" s="146">
        <v>11.09</v>
      </c>
    </row>
    <row r="1277" spans="1:8" x14ac:dyDescent="0.3">
      <c r="A1277" t="str">
        <f>IF(NOT(D1277=""),INDEX(statsNames,MATCH(D1277,mapping!Q:Q,0),1),A1276)</f>
        <v>ORPG</v>
      </c>
      <c r="B1277">
        <f>INDEX(mapping!R:R,MATCH(A1277,mapping!P:P,0),1)+INDEX(mapping!H:H,MATCH(E1277,mapping!F:F,0))</f>
        <v>7119</v>
      </c>
      <c r="E1277" s="146" t="s">
        <v>75</v>
      </c>
      <c r="F1277" s="146">
        <v>166</v>
      </c>
      <c r="G1277" s="146">
        <v>10</v>
      </c>
      <c r="H1277" s="146">
        <v>11.03</v>
      </c>
    </row>
    <row r="1278" spans="1:8" x14ac:dyDescent="0.3">
      <c r="A1278" t="str">
        <f>IF(NOT(D1278=""),INDEX(statsNames,MATCH(D1278,mapping!Q:Q,0),1),A1277)</f>
        <v>ORPG</v>
      </c>
      <c r="B1278">
        <f>INDEX(mapping!R:R,MATCH(A1278,mapping!P:P,0),1)+INDEX(mapping!H:H,MATCH(E1278,mapping!F:F,0))</f>
        <v>7619</v>
      </c>
      <c r="E1278" s="146" t="s">
        <v>27</v>
      </c>
      <c r="F1278" s="146">
        <v>168</v>
      </c>
      <c r="G1278" s="146">
        <v>8</v>
      </c>
      <c r="H1278" s="146">
        <v>11</v>
      </c>
    </row>
    <row r="1279" spans="1:8" x14ac:dyDescent="0.3">
      <c r="A1279" t="str">
        <f>IF(NOT(D1279=""),INDEX(statsNames,MATCH(D1279,mapping!Q:Q,0),1),A1278)</f>
        <v>ORPG</v>
      </c>
      <c r="B1279">
        <f>INDEX(mapping!R:R,MATCH(A1279,mapping!P:P,0),1)+INDEX(mapping!H:H,MATCH(E1279,mapping!F:F,0))</f>
        <v>1419</v>
      </c>
      <c r="E1279" s="146" t="s">
        <v>450</v>
      </c>
      <c r="F1279" s="146">
        <v>176</v>
      </c>
      <c r="G1279" s="146">
        <v>4</v>
      </c>
      <c r="H1279" s="146">
        <v>10.91</v>
      </c>
    </row>
    <row r="1280" spans="1:8" x14ac:dyDescent="0.3">
      <c r="A1280" t="str">
        <f>IF(NOT(D1280=""),INDEX(statsNames,MATCH(D1280,mapping!Q:Q,0),1),A1279)</f>
        <v>ORPG</v>
      </c>
      <c r="B1280">
        <f>INDEX(mapping!R:R,MATCH(A1280,mapping!P:P,0),1)+INDEX(mapping!H:H,MATCH(E1280,mapping!F:F,0))</f>
        <v>19519</v>
      </c>
      <c r="E1280" s="146" t="s">
        <v>112</v>
      </c>
      <c r="F1280" s="146">
        <v>178</v>
      </c>
      <c r="G1280" s="146">
        <v>4</v>
      </c>
      <c r="H1280" s="146">
        <v>10.88</v>
      </c>
    </row>
    <row r="1281" spans="1:8" x14ac:dyDescent="0.3">
      <c r="A1281" t="str">
        <f>IF(NOT(D1281=""),INDEX(statsNames,MATCH(D1281,mapping!Q:Q,0),1),A1280)</f>
        <v>ORPG</v>
      </c>
      <c r="B1281">
        <f>INDEX(mapping!R:R,MATCH(A1281,mapping!P:P,0),1)+INDEX(mapping!H:H,MATCH(E1281,mapping!F:F,0))</f>
        <v>4919</v>
      </c>
      <c r="E1281" s="146" t="s">
        <v>17</v>
      </c>
      <c r="F1281" s="146">
        <v>184</v>
      </c>
      <c r="G1281" s="146">
        <v>11</v>
      </c>
      <c r="H1281" s="146">
        <v>10.78</v>
      </c>
    </row>
    <row r="1282" spans="1:8" x14ac:dyDescent="0.3">
      <c r="A1282" t="str">
        <f>IF(NOT(D1282=""),INDEX(statsNames,MATCH(D1282,mapping!Q:Q,0),1),A1281)</f>
        <v>ORPG</v>
      </c>
      <c r="B1282">
        <f>INDEX(mapping!R:R,MATCH(A1282,mapping!P:P,0),1)+INDEX(mapping!H:H,MATCH(E1282,mapping!F:F,0))</f>
        <v>4719</v>
      </c>
      <c r="E1282" s="146" t="s">
        <v>87</v>
      </c>
      <c r="F1282" s="146">
        <v>186</v>
      </c>
      <c r="G1282" s="146">
        <v>5</v>
      </c>
      <c r="H1282" s="146">
        <v>10.76</v>
      </c>
    </row>
    <row r="1283" spans="1:8" x14ac:dyDescent="0.3">
      <c r="A1283" t="str">
        <f>IF(NOT(D1283=""),INDEX(statsNames,MATCH(D1283,mapping!Q:Q,0),1),A1282)</f>
        <v>ORPG</v>
      </c>
      <c r="B1283">
        <f>INDEX(mapping!R:R,MATCH(A1283,mapping!P:P,0),1)+INDEX(mapping!H:H,MATCH(E1283,mapping!F:F,0))</f>
        <v>14419</v>
      </c>
      <c r="E1283" s="146" t="s">
        <v>199</v>
      </c>
      <c r="F1283" s="146">
        <v>190</v>
      </c>
      <c r="G1283" s="146">
        <v>14</v>
      </c>
      <c r="H1283" s="146">
        <v>10.73</v>
      </c>
    </row>
    <row r="1284" spans="1:8" x14ac:dyDescent="0.3">
      <c r="A1284" t="str">
        <f>IF(NOT(D1284=""),INDEX(statsNames,MATCH(D1284,mapping!Q:Q,0),1),A1283)</f>
        <v>ORPG</v>
      </c>
      <c r="B1284">
        <f>INDEX(mapping!R:R,MATCH(A1284,mapping!P:P,0),1)+INDEX(mapping!H:H,MATCH(E1284,mapping!F:F,0))</f>
        <v>13319</v>
      </c>
      <c r="E1284" s="146" t="s">
        <v>76</v>
      </c>
      <c r="F1284" s="146">
        <v>213</v>
      </c>
      <c r="G1284" s="146">
        <v>11</v>
      </c>
      <c r="H1284" s="146">
        <v>10.47</v>
      </c>
    </row>
    <row r="1285" spans="1:8" x14ac:dyDescent="0.3">
      <c r="A1285" t="str">
        <f>IF(NOT(D1285=""),INDEX(statsNames,MATCH(D1285,mapping!Q:Q,0),1),A1284)</f>
        <v>ORPG</v>
      </c>
      <c r="B1285">
        <f>INDEX(mapping!R:R,MATCH(A1285,mapping!P:P,0),1)+INDEX(mapping!H:H,MATCH(E1285,mapping!F:F,0))</f>
        <v>18219</v>
      </c>
      <c r="E1285" s="146" t="s">
        <v>1113</v>
      </c>
      <c r="F1285" s="146">
        <v>220</v>
      </c>
      <c r="G1285" s="146">
        <v>5</v>
      </c>
      <c r="H1285" s="146">
        <v>10.41</v>
      </c>
    </row>
    <row r="1286" spans="1:8" x14ac:dyDescent="0.3">
      <c r="A1286" t="str">
        <f>IF(NOT(D1286=""),INDEX(statsNames,MATCH(D1286,mapping!Q:Q,0),1),A1285)</f>
        <v>ORPG</v>
      </c>
      <c r="B1286">
        <f>INDEX(mapping!R:R,MATCH(A1286,mapping!P:P,0),1)+INDEX(mapping!H:H,MATCH(E1286,mapping!F:F,0))</f>
        <v>4219</v>
      </c>
      <c r="E1286" s="146" t="s">
        <v>81</v>
      </c>
      <c r="F1286" s="146">
        <v>223</v>
      </c>
      <c r="G1286" s="146">
        <v>10</v>
      </c>
      <c r="H1286" s="146">
        <v>10.38</v>
      </c>
    </row>
    <row r="1287" spans="1:8" x14ac:dyDescent="0.3">
      <c r="A1287" t="str">
        <f>IF(NOT(D1287=""),INDEX(statsNames,MATCH(D1287,mapping!Q:Q,0),1),A1286)</f>
        <v>ORPG</v>
      </c>
      <c r="B1287">
        <f>INDEX(mapping!R:R,MATCH(A1287,mapping!P:P,0),1)+INDEX(mapping!H:H,MATCH(E1287,mapping!F:F,0))</f>
        <v>12519</v>
      </c>
      <c r="E1287" s="146" t="s">
        <v>65</v>
      </c>
      <c r="F1287" s="146">
        <v>224</v>
      </c>
      <c r="G1287" s="146">
        <v>5</v>
      </c>
      <c r="H1287" s="146">
        <v>10.38</v>
      </c>
    </row>
    <row r="1288" spans="1:8" x14ac:dyDescent="0.3">
      <c r="A1288" t="str">
        <f>IF(NOT(D1288=""),INDEX(statsNames,MATCH(D1288,mapping!Q:Q,0),1),A1287)</f>
        <v>ORPG</v>
      </c>
      <c r="B1288">
        <f>INDEX(mapping!R:R,MATCH(A1288,mapping!P:P,0),1)+INDEX(mapping!H:H,MATCH(E1288,mapping!F:F,0))</f>
        <v>16319</v>
      </c>
      <c r="E1288" s="146" t="s">
        <v>209</v>
      </c>
      <c r="F1288" s="146">
        <v>239</v>
      </c>
      <c r="G1288" s="146">
        <v>10</v>
      </c>
      <c r="H1288" s="146">
        <v>10.24</v>
      </c>
    </row>
    <row r="1289" spans="1:8" x14ac:dyDescent="0.3">
      <c r="A1289" t="str">
        <f>IF(NOT(D1289=""),INDEX(statsNames,MATCH(D1289,mapping!Q:Q,0),1),A1288)</f>
        <v>ORPG</v>
      </c>
      <c r="B1289">
        <f>INDEX(mapping!R:R,MATCH(A1289,mapping!P:P,0),1)+INDEX(mapping!H:H,MATCH(E1289,mapping!F:F,0))</f>
        <v>19319</v>
      </c>
      <c r="E1289" s="146" t="s">
        <v>1030</v>
      </c>
      <c r="F1289" s="146">
        <v>241</v>
      </c>
      <c r="G1289" s="146">
        <v>7</v>
      </c>
      <c r="H1289" s="146">
        <v>10.24</v>
      </c>
    </row>
    <row r="1290" spans="1:8" x14ac:dyDescent="0.3">
      <c r="A1290" t="str">
        <f>IF(NOT(D1290=""),INDEX(statsNames,MATCH(D1290,mapping!Q:Q,0),1),A1289)</f>
        <v>ORPG</v>
      </c>
      <c r="B1290">
        <f>INDEX(mapping!R:R,MATCH(A1290,mapping!P:P,0),1)+INDEX(mapping!H:H,MATCH(E1290,mapping!F:F,0))</f>
        <v>3919</v>
      </c>
      <c r="E1290" s="146" t="s">
        <v>19</v>
      </c>
      <c r="F1290" s="146">
        <v>251</v>
      </c>
      <c r="G1290" s="146">
        <v>14</v>
      </c>
      <c r="H1290" s="146">
        <v>10.119999999999999</v>
      </c>
    </row>
    <row r="1291" spans="1:8" x14ac:dyDescent="0.3">
      <c r="A1291" t="str">
        <f>IF(NOT(D1291=""),INDEX(statsNames,MATCH(D1291,mapping!Q:Q,0),1),A1290)</f>
        <v>ORPG</v>
      </c>
      <c r="B1291">
        <f>INDEX(mapping!R:R,MATCH(A1291,mapping!P:P,0),1)+INDEX(mapping!H:H,MATCH(E1291,mapping!F:F,0))</f>
        <v>1219</v>
      </c>
      <c r="E1291" s="146" t="s">
        <v>449</v>
      </c>
      <c r="F1291" s="146">
        <v>251</v>
      </c>
      <c r="G1291" s="146">
        <v>9</v>
      </c>
      <c r="H1291" s="146">
        <v>10.119999999999999</v>
      </c>
    </row>
    <row r="1292" spans="1:8" x14ac:dyDescent="0.3">
      <c r="A1292" t="str">
        <f>IF(NOT(D1292=""),INDEX(statsNames,MATCH(D1292,mapping!Q:Q,0),1),A1291)</f>
        <v>ORPG</v>
      </c>
      <c r="B1292">
        <f>INDEX(mapping!R:R,MATCH(A1292,mapping!P:P,0),1)+INDEX(mapping!H:H,MATCH(E1292,mapping!F:F,0))</f>
        <v>9019</v>
      </c>
      <c r="E1292" s="146" t="s">
        <v>21</v>
      </c>
      <c r="F1292" s="146">
        <v>264</v>
      </c>
      <c r="G1292" s="146">
        <v>11</v>
      </c>
      <c r="H1292" s="146">
        <v>9.9700000000000006</v>
      </c>
    </row>
    <row r="1293" spans="1:8" x14ac:dyDescent="0.3">
      <c r="A1293" t="str">
        <f>IF(NOT(D1293=""),INDEX(statsNames,MATCH(D1293,mapping!Q:Q,0),1),A1292)</f>
        <v>ORPG</v>
      </c>
      <c r="B1293">
        <f>INDEX(mapping!R:R,MATCH(A1293,mapping!P:P,0),1)+INDEX(mapping!H:H,MATCH(E1293,mapping!F:F,0))</f>
        <v>1919</v>
      </c>
      <c r="E1293" s="146" t="s">
        <v>30</v>
      </c>
      <c r="F1293" s="146">
        <v>271</v>
      </c>
      <c r="G1293" s="146">
        <v>16</v>
      </c>
      <c r="H1293" s="146">
        <v>9.85</v>
      </c>
    </row>
    <row r="1294" spans="1:8" x14ac:dyDescent="0.3">
      <c r="A1294" t="str">
        <f>IF(NOT(D1294=""),INDEX(statsNames,MATCH(D1294,mapping!Q:Q,0),1),A1293)</f>
        <v>ORPG</v>
      </c>
      <c r="B1294">
        <f>INDEX(mapping!R:R,MATCH(A1294,mapping!P:P,0),1)+INDEX(mapping!H:H,MATCH(E1294,mapping!F:F,0))</f>
        <v>1019</v>
      </c>
      <c r="E1294" s="146" t="s">
        <v>448</v>
      </c>
      <c r="F1294" s="146">
        <v>307</v>
      </c>
      <c r="G1294" s="146">
        <v>12</v>
      </c>
      <c r="H1294" s="146">
        <v>9.3000000000000007</v>
      </c>
    </row>
    <row r="1295" spans="1:8" x14ac:dyDescent="0.3">
      <c r="A1295" t="str">
        <f>IF(NOT(D1295=""),INDEX(statsNames,MATCH(D1295,mapping!Q:Q,0),1),A1294)</f>
        <v>ORPG</v>
      </c>
      <c r="B1295">
        <f>INDEX(mapping!R:R,MATCH(A1295,mapping!P:P,0),1)+INDEX(mapping!H:H,MATCH(E1295,mapping!F:F,0))</f>
        <v>4019</v>
      </c>
      <c r="E1295" s="146" t="s">
        <v>105</v>
      </c>
      <c r="F1295" s="146">
        <v>308</v>
      </c>
      <c r="G1295" s="146">
        <v>17</v>
      </c>
      <c r="H1295" s="146">
        <v>9.2899999999999991</v>
      </c>
    </row>
    <row r="1296" spans="1:8" x14ac:dyDescent="0.3">
      <c r="A1296" t="str">
        <f>IF(NOT(D1296=""),INDEX(statsNames,MATCH(D1296,mapping!Q:Q,0),1),A1295)</f>
        <v>ORPG</v>
      </c>
      <c r="B1296">
        <f>INDEX(mapping!R:R,MATCH(A1296,mapping!P:P,0),1)+INDEX(mapping!H:H,MATCH(E1296,mapping!F:F,0))</f>
        <v>17219</v>
      </c>
      <c r="E1296" s="146" t="s">
        <v>320</v>
      </c>
      <c r="F1296" s="146">
        <v>314</v>
      </c>
      <c r="G1296" s="146">
        <v>18</v>
      </c>
      <c r="H1296" s="146">
        <v>9.16</v>
      </c>
    </row>
    <row r="1297" spans="1:10" x14ac:dyDescent="0.3">
      <c r="A1297" t="str">
        <f>IF(NOT(D1297=""),INDEX(statsNames,MATCH(D1297,mapping!Q:Q,0),1),A1296)</f>
        <v>ORPG</v>
      </c>
      <c r="B1297">
        <f>INDEX(mapping!R:R,MATCH(A1297,mapping!P:P,0),1)+INDEX(mapping!H:H,MATCH(E1297,mapping!F:F,0))</f>
        <v>5219</v>
      </c>
      <c r="E1297" s="146" t="s">
        <v>12</v>
      </c>
      <c r="F1297" s="146">
        <v>327</v>
      </c>
      <c r="G1297" s="146">
        <v>14</v>
      </c>
      <c r="H1297" s="146">
        <v>8.82</v>
      </c>
    </row>
    <row r="1298" spans="1:10" x14ac:dyDescent="0.3">
      <c r="A1298" t="str">
        <f>IF(NOT(D1298=""),INDEX(statsNames,MATCH(D1298,mapping!Q:Q,0),1),A1297)</f>
        <v>ORPG</v>
      </c>
      <c r="B1298">
        <f>INDEX(mapping!R:R,MATCH(A1298,mapping!P:P,0),1)+INDEX(mapping!H:H,MATCH(E1298,mapping!F:F,0))</f>
        <v>7919</v>
      </c>
      <c r="E1298" s="146" t="s">
        <v>118</v>
      </c>
      <c r="F1298" s="146">
        <v>329</v>
      </c>
      <c r="G1298" s="146">
        <v>6</v>
      </c>
      <c r="H1298" s="146">
        <v>8.7899999999999991</v>
      </c>
    </row>
    <row r="1299" spans="1:10" x14ac:dyDescent="0.3">
      <c r="A1299" t="str">
        <f>IF(NOT(D1299=""),INDEX(statsNames,MATCH(D1299,mapping!Q:Q,0),1),A1298)</f>
        <v>ORPG</v>
      </c>
      <c r="B1299">
        <f>INDEX(mapping!R:R,MATCH(A1299,mapping!P:P,0),1)+INDEX(mapping!H:H,MATCH(E1299,mapping!F:F,0))</f>
        <v>7319</v>
      </c>
      <c r="E1299" s="146" t="s">
        <v>202</v>
      </c>
      <c r="F1299" s="146">
        <v>330</v>
      </c>
      <c r="G1299" s="146">
        <v>15</v>
      </c>
      <c r="H1299" s="146">
        <v>8.7799999999999994</v>
      </c>
    </row>
    <row r="1300" spans="1:10" x14ac:dyDescent="0.3">
      <c r="A1300" t="str">
        <f>IF(NOT(D1300=""),INDEX(statsNames,MATCH(D1300,mapping!Q:Q,0),1),A1299)</f>
        <v>ORPG</v>
      </c>
      <c r="B1300">
        <f>INDEX(mapping!R:R,MATCH(A1300,mapping!P:P,0),1)+INDEX(mapping!H:H,MATCH(E1300,mapping!F:F,0))</f>
        <v>19419</v>
      </c>
      <c r="E1300" s="146" t="s">
        <v>1130</v>
      </c>
      <c r="F1300" s="146">
        <v>339</v>
      </c>
      <c r="G1300" s="146">
        <v>8</v>
      </c>
      <c r="H1300" s="146">
        <v>8.2899999999999991</v>
      </c>
    </row>
    <row r="1301" spans="1:10" x14ac:dyDescent="0.3">
      <c r="A1301" t="str">
        <f>IF(NOT(D1301=""),INDEX(statsNames,MATCH(D1301,mapping!Q:Q,0),1),A1300)</f>
        <v>ORPG</v>
      </c>
      <c r="B1301">
        <f>INDEX(mapping!R:R,MATCH(A1301,mapping!P:P,0),1)+INDEX(mapping!H:H,MATCH(E1301,mapping!F:F,0))</f>
        <v>17419</v>
      </c>
      <c r="E1301" s="146" t="s">
        <v>953</v>
      </c>
      <c r="F1301" s="146">
        <v>340</v>
      </c>
      <c r="G1301" s="146">
        <v>13</v>
      </c>
      <c r="H1301" s="146">
        <v>8.2799999999999994</v>
      </c>
    </row>
    <row r="1302" spans="1:10" x14ac:dyDescent="0.3">
      <c r="A1302" t="str">
        <f>IF(NOT(D1302=""),INDEX(statsNames,MATCH(D1302,mapping!Q:Q,0),1),A1301)</f>
        <v>ORPG</v>
      </c>
      <c r="B1302">
        <f>INDEX(mapping!R:R,MATCH(A1302,mapping!P:P,0),1)+INDEX(mapping!H:H,MATCH(E1302,mapping!F:F,0))</f>
        <v>9419</v>
      </c>
      <c r="E1302" s="146" t="s">
        <v>16</v>
      </c>
      <c r="F1302" s="146">
        <v>341</v>
      </c>
      <c r="G1302" s="146">
        <v>18</v>
      </c>
      <c r="H1302" s="146">
        <v>8.2200000000000006</v>
      </c>
    </row>
    <row r="1303" spans="1:10" x14ac:dyDescent="0.3">
      <c r="A1303" t="str">
        <f>IF(NOT(D1303=""),INDEX(statsNames,MATCH(D1303,mapping!Q:Q,0),1),A1302)</f>
        <v>ORPG</v>
      </c>
      <c r="B1303">
        <f>INDEX(mapping!R:R,MATCH(A1303,mapping!P:P,0),1)+INDEX(mapping!H:H,MATCH(E1303,mapping!F:F,0))</f>
        <v>18719</v>
      </c>
      <c r="E1303" s="146" t="s">
        <v>300</v>
      </c>
      <c r="F1303" s="146">
        <v>341</v>
      </c>
      <c r="G1303" s="146">
        <v>7</v>
      </c>
      <c r="H1303" s="146">
        <v>8.2200000000000006</v>
      </c>
    </row>
    <row r="1304" spans="1:10" x14ac:dyDescent="0.3">
      <c r="A1304" t="str">
        <f>IF(NOT(D1304=""),INDEX(statsNames,MATCH(D1304,mapping!Q:Q,0),1),A1303)</f>
        <v>ORPG</v>
      </c>
      <c r="B1304">
        <f>INDEX(mapping!R:R,MATCH(A1304,mapping!P:P,0),1)+INDEX(mapping!H:H,MATCH(E1304,mapping!F:F,0))</f>
        <v>8519</v>
      </c>
      <c r="E1304" s="146" t="s">
        <v>377</v>
      </c>
      <c r="F1304" s="146">
        <v>343</v>
      </c>
      <c r="G1304" s="146">
        <v>12</v>
      </c>
      <c r="H1304" s="146">
        <v>8.1199999999999992</v>
      </c>
    </row>
    <row r="1305" spans="1:10" x14ac:dyDescent="0.3">
      <c r="A1305" t="str">
        <f>IF(NOT(D1305=""),INDEX(statsNames,MATCH(D1305,mapping!Q:Q,0),1),A1304)</f>
        <v>ORPG</v>
      </c>
      <c r="B1305">
        <f>INDEX(mapping!R:R,MATCH(A1305,mapping!P:P,0),1)+INDEX(mapping!H:H,MATCH(E1305,mapping!F:F,0))</f>
        <v>19919</v>
      </c>
      <c r="E1305" s="146" t="s">
        <v>342</v>
      </c>
      <c r="F1305" s="146">
        <v>350</v>
      </c>
      <c r="G1305" s="146">
        <v>9</v>
      </c>
      <c r="H1305" s="146">
        <v>7.68</v>
      </c>
    </row>
    <row r="1306" spans="1:10" x14ac:dyDescent="0.3">
      <c r="A1306" t="str">
        <f>IF(NOT(D1306=""),INDEX(statsNames,MATCH(D1306,mapping!Q:Q,0),1),A1305)</f>
        <v>ORPG</v>
      </c>
      <c r="B1306">
        <f>INDEX(mapping!R:R,MATCH(A1306,mapping!P:P,0),1)+INDEX(mapping!H:H,MATCH(E1306,mapping!F:F,0))</f>
        <v>16619</v>
      </c>
      <c r="E1306" s="146" t="s">
        <v>884</v>
      </c>
      <c r="F1306" s="146">
        <v>355</v>
      </c>
      <c r="G1306" s="146">
        <v>11</v>
      </c>
      <c r="H1306" s="146">
        <v>6.86</v>
      </c>
    </row>
    <row r="1307" spans="1:10" x14ac:dyDescent="0.3">
      <c r="A1307" t="str">
        <f>IF(NOT(D1307=""),INDEX(statsNames,MATCH(D1307,mapping!Q:Q,0),1),A1306)</f>
        <v>ORPG</v>
      </c>
      <c r="B1307">
        <f>INDEX(mapping!R:R,MATCH(A1307,mapping!P:P,0),1)+INDEX(mapping!H:H,MATCH(E1307,mapping!F:F,0))</f>
        <v>5119</v>
      </c>
      <c r="E1307" s="146" t="s">
        <v>104</v>
      </c>
      <c r="F1307" s="146">
        <v>361</v>
      </c>
      <c r="G1307" s="146">
        <v>12</v>
      </c>
      <c r="H1307" s="146">
        <v>5.66</v>
      </c>
    </row>
    <row r="1308" spans="1:10" x14ac:dyDescent="0.3">
      <c r="A1308" t="str">
        <f>IF(NOT(D1308=""),INDEX(statsNames,MATCH(D1308,mapping!Q:Q,0),1),A1307)</f>
        <v>RPG</v>
      </c>
      <c r="B1308">
        <f>INDEX(mapping!R:R,MATCH(A1308,mapping!P:P,0),1)+INDEX(mapping!H:H,MATCH(E1308,mapping!F:F,0))</f>
        <v>5722</v>
      </c>
      <c r="D1308" s="146" t="s">
        <v>1503</v>
      </c>
      <c r="E1308" s="146" t="s">
        <v>92</v>
      </c>
      <c r="F1308" s="146">
        <v>1</v>
      </c>
      <c r="G1308" s="146">
        <v>1</v>
      </c>
      <c r="H1308" s="146">
        <v>45.42</v>
      </c>
      <c r="I1308" s="146" t="s">
        <v>92</v>
      </c>
      <c r="J1308" s="146">
        <v>45.42</v>
      </c>
    </row>
    <row r="1309" spans="1:10" x14ac:dyDescent="0.3">
      <c r="A1309" t="str">
        <f>IF(NOT(D1309=""),INDEX(statsNames,MATCH(D1309,mapping!Q:Q,0),1),A1308)</f>
        <v>RPG</v>
      </c>
      <c r="B1309">
        <f>INDEX(mapping!R:R,MATCH(A1309,mapping!P:P,0),1)+INDEX(mapping!H:H,MATCH(E1309,mapping!F:F,0))</f>
        <v>11222</v>
      </c>
      <c r="E1309" s="146" t="s">
        <v>503</v>
      </c>
      <c r="F1309" s="146">
        <v>2</v>
      </c>
      <c r="G1309" s="146">
        <v>1</v>
      </c>
      <c r="H1309" s="146">
        <v>42.81</v>
      </c>
    </row>
    <row r="1310" spans="1:10" x14ac:dyDescent="0.3">
      <c r="A1310" t="str">
        <f>IF(NOT(D1310=""),INDEX(statsNames,MATCH(D1310,mapping!Q:Q,0),1),A1309)</f>
        <v>RPG</v>
      </c>
      <c r="B1310">
        <f>INDEX(mapping!R:R,MATCH(A1310,mapping!P:P,0),1)+INDEX(mapping!H:H,MATCH(E1310,mapping!F:F,0))</f>
        <v>3522</v>
      </c>
      <c r="E1310" s="146" t="s">
        <v>29</v>
      </c>
      <c r="F1310" s="146">
        <v>3</v>
      </c>
      <c r="G1310" s="146">
        <v>2</v>
      </c>
      <c r="H1310" s="146">
        <v>42.58</v>
      </c>
    </row>
    <row r="1311" spans="1:10" x14ac:dyDescent="0.3">
      <c r="A1311" t="str">
        <f>IF(NOT(D1311=""),INDEX(statsNames,MATCH(D1311,mapping!Q:Q,0),1),A1310)</f>
        <v>RPG</v>
      </c>
      <c r="B1311">
        <f>INDEX(mapping!R:R,MATCH(A1311,mapping!P:P,0),1)+INDEX(mapping!H:H,MATCH(E1311,mapping!F:F,0))</f>
        <v>2922</v>
      </c>
      <c r="E1311" s="146" t="s">
        <v>89</v>
      </c>
      <c r="F1311" s="146">
        <v>4</v>
      </c>
      <c r="G1311" s="146">
        <v>1</v>
      </c>
      <c r="H1311" s="146">
        <v>42.53</v>
      </c>
    </row>
    <row r="1312" spans="1:10" x14ac:dyDescent="0.3">
      <c r="A1312" t="str">
        <f>IF(NOT(D1312=""),INDEX(statsNames,MATCH(D1312,mapping!Q:Q,0),1),A1311)</f>
        <v>RPG</v>
      </c>
      <c r="B1312">
        <f>INDEX(mapping!R:R,MATCH(A1312,mapping!P:P,0),1)+INDEX(mapping!H:H,MATCH(E1312,mapping!F:F,0))</f>
        <v>4322</v>
      </c>
      <c r="E1312" s="146" t="s">
        <v>71</v>
      </c>
      <c r="F1312" s="146">
        <v>11</v>
      </c>
      <c r="G1312" s="146">
        <v>1</v>
      </c>
      <c r="H1312" s="146">
        <v>40.659999999999997</v>
      </c>
    </row>
    <row r="1313" spans="1:8" x14ac:dyDescent="0.3">
      <c r="A1313" t="str">
        <f>IF(NOT(D1313=""),INDEX(statsNames,MATCH(D1313,mapping!Q:Q,0),1),A1312)</f>
        <v>RPG</v>
      </c>
      <c r="B1313">
        <f>INDEX(mapping!R:R,MATCH(A1313,mapping!P:P,0),1)+INDEX(mapping!H:H,MATCH(E1313,mapping!F:F,0))</f>
        <v>3722</v>
      </c>
      <c r="E1313" s="146" t="s">
        <v>13</v>
      </c>
      <c r="F1313" s="146">
        <v>12</v>
      </c>
      <c r="G1313" s="146">
        <v>3</v>
      </c>
      <c r="H1313" s="146">
        <v>40.630000000000003</v>
      </c>
    </row>
    <row r="1314" spans="1:8" x14ac:dyDescent="0.3">
      <c r="A1314" t="str">
        <f>IF(NOT(D1314=""),INDEX(statsNames,MATCH(D1314,mapping!Q:Q,0),1),A1313)</f>
        <v>RPG</v>
      </c>
      <c r="B1314">
        <f>INDEX(mapping!R:R,MATCH(A1314,mapping!P:P,0),1)+INDEX(mapping!H:H,MATCH(E1314,mapping!F:F,0))</f>
        <v>7022</v>
      </c>
      <c r="E1314" s="146" t="s">
        <v>203</v>
      </c>
      <c r="F1314" s="146">
        <v>13</v>
      </c>
      <c r="G1314" s="146">
        <v>2</v>
      </c>
      <c r="H1314" s="146">
        <v>40.380000000000003</v>
      </c>
    </row>
    <row r="1315" spans="1:8" x14ac:dyDescent="0.3">
      <c r="A1315" t="str">
        <f>IF(NOT(D1315=""),INDEX(statsNames,MATCH(D1315,mapping!Q:Q,0),1),A1314)</f>
        <v>RPG</v>
      </c>
      <c r="B1315">
        <f>INDEX(mapping!R:R,MATCH(A1315,mapping!P:P,0),1)+INDEX(mapping!H:H,MATCH(E1315,mapping!F:F,0))</f>
        <v>2522</v>
      </c>
      <c r="E1315" s="146" t="s">
        <v>475</v>
      </c>
      <c r="F1315" s="146">
        <v>14</v>
      </c>
      <c r="G1315" s="146">
        <v>1</v>
      </c>
      <c r="H1315" s="146">
        <v>40.340000000000003</v>
      </c>
    </row>
    <row r="1316" spans="1:8" x14ac:dyDescent="0.3">
      <c r="A1316" t="str">
        <f>IF(NOT(D1316=""),INDEX(statsNames,MATCH(D1316,mapping!Q:Q,0),1),A1315)</f>
        <v>RPG</v>
      </c>
      <c r="B1316">
        <f>INDEX(mapping!R:R,MATCH(A1316,mapping!P:P,0),1)+INDEX(mapping!H:H,MATCH(E1316,mapping!F:F,0))</f>
        <v>5422</v>
      </c>
      <c r="E1316" s="146" t="s">
        <v>14</v>
      </c>
      <c r="F1316" s="146">
        <v>16</v>
      </c>
      <c r="G1316" s="146">
        <v>1</v>
      </c>
      <c r="H1316" s="146">
        <v>40.29</v>
      </c>
    </row>
    <row r="1317" spans="1:8" x14ac:dyDescent="0.3">
      <c r="A1317" t="str">
        <f>IF(NOT(D1317=""),INDEX(statsNames,MATCH(D1317,mapping!Q:Q,0),1),A1316)</f>
        <v>RPG</v>
      </c>
      <c r="B1317">
        <f>INDEX(mapping!R:R,MATCH(A1317,mapping!P:P,0),1)+INDEX(mapping!H:H,MATCH(E1317,mapping!F:F,0))</f>
        <v>2622</v>
      </c>
      <c r="E1317" s="146" t="s">
        <v>38</v>
      </c>
      <c r="F1317" s="146">
        <v>17</v>
      </c>
      <c r="G1317" s="146">
        <v>2</v>
      </c>
      <c r="H1317" s="146">
        <v>40.21</v>
      </c>
    </row>
    <row r="1318" spans="1:8" x14ac:dyDescent="0.3">
      <c r="A1318" t="str">
        <f>IF(NOT(D1318=""),INDEX(statsNames,MATCH(D1318,mapping!Q:Q,0),1),A1317)</f>
        <v>RPG</v>
      </c>
      <c r="B1318">
        <f>INDEX(mapping!R:R,MATCH(A1318,mapping!P:P,0),1)+INDEX(mapping!H:H,MATCH(E1318,mapping!F:F,0))</f>
        <v>7622</v>
      </c>
      <c r="E1318" s="146" t="s">
        <v>27</v>
      </c>
      <c r="F1318" s="146">
        <v>18</v>
      </c>
      <c r="G1318" s="146">
        <v>2</v>
      </c>
      <c r="H1318" s="146">
        <v>40.18</v>
      </c>
    </row>
    <row r="1319" spans="1:8" x14ac:dyDescent="0.3">
      <c r="A1319" t="str">
        <f>IF(NOT(D1319=""),INDEX(statsNames,MATCH(D1319,mapping!Q:Q,0),1),A1318)</f>
        <v>RPG</v>
      </c>
      <c r="B1319">
        <f>INDEX(mapping!R:R,MATCH(A1319,mapping!P:P,0),1)+INDEX(mapping!H:H,MATCH(E1319,mapping!F:F,0))</f>
        <v>16322</v>
      </c>
      <c r="E1319" s="146" t="s">
        <v>209</v>
      </c>
      <c r="F1319" s="146">
        <v>21</v>
      </c>
      <c r="G1319" s="146">
        <v>1</v>
      </c>
      <c r="H1319" s="146">
        <v>39.94</v>
      </c>
    </row>
    <row r="1320" spans="1:8" x14ac:dyDescent="0.3">
      <c r="A1320" t="str">
        <f>IF(NOT(D1320=""),INDEX(statsNames,MATCH(D1320,mapping!Q:Q,0),1),A1319)</f>
        <v>RPG</v>
      </c>
      <c r="B1320">
        <f>INDEX(mapping!R:R,MATCH(A1320,mapping!P:P,0),1)+INDEX(mapping!H:H,MATCH(E1320,mapping!F:F,0))</f>
        <v>4422</v>
      </c>
      <c r="E1320" s="146" t="s">
        <v>26</v>
      </c>
      <c r="F1320" s="146">
        <v>24</v>
      </c>
      <c r="G1320" s="146">
        <v>2</v>
      </c>
      <c r="H1320" s="146">
        <v>39.909999999999997</v>
      </c>
    </row>
    <row r="1321" spans="1:8" x14ac:dyDescent="0.3">
      <c r="A1321" t="str">
        <f>IF(NOT(D1321=""),INDEX(statsNames,MATCH(D1321,mapping!Q:Q,0),1),A1320)</f>
        <v>RPG</v>
      </c>
      <c r="B1321">
        <f>INDEX(mapping!R:R,MATCH(A1321,mapping!P:P,0),1)+INDEX(mapping!H:H,MATCH(E1321,mapping!F:F,0))</f>
        <v>922</v>
      </c>
      <c r="E1321" s="146" t="s">
        <v>460</v>
      </c>
      <c r="F1321" s="146">
        <v>26</v>
      </c>
      <c r="G1321" s="146">
        <v>3</v>
      </c>
      <c r="H1321" s="146">
        <v>39.840000000000003</v>
      </c>
    </row>
    <row r="1322" spans="1:8" x14ac:dyDescent="0.3">
      <c r="A1322" t="str">
        <f>IF(NOT(D1322=""),INDEX(statsNames,MATCH(D1322,mapping!Q:Q,0),1),A1321)</f>
        <v>RPG</v>
      </c>
      <c r="B1322">
        <f>INDEX(mapping!R:R,MATCH(A1322,mapping!P:P,0),1)+INDEX(mapping!H:H,MATCH(E1322,mapping!F:F,0))</f>
        <v>17322</v>
      </c>
      <c r="E1322" s="146" t="s">
        <v>229</v>
      </c>
      <c r="F1322" s="146">
        <v>28</v>
      </c>
      <c r="G1322" s="146">
        <v>3</v>
      </c>
      <c r="H1322" s="146">
        <v>39.28</v>
      </c>
    </row>
    <row r="1323" spans="1:8" x14ac:dyDescent="0.3">
      <c r="A1323" t="str">
        <f>IF(NOT(D1323=""),INDEX(statsNames,MATCH(D1323,mapping!Q:Q,0),1),A1322)</f>
        <v>RPG</v>
      </c>
      <c r="B1323">
        <f>INDEX(mapping!R:R,MATCH(A1323,mapping!P:P,0),1)+INDEX(mapping!H:H,MATCH(E1323,mapping!F:F,0))</f>
        <v>6022</v>
      </c>
      <c r="E1323" s="146" t="s">
        <v>119</v>
      </c>
      <c r="F1323" s="146">
        <v>29</v>
      </c>
      <c r="G1323" s="146">
        <v>2</v>
      </c>
      <c r="H1323" s="146">
        <v>39.26</v>
      </c>
    </row>
    <row r="1324" spans="1:8" x14ac:dyDescent="0.3">
      <c r="A1324" t="str">
        <f>IF(NOT(D1324=""),INDEX(statsNames,MATCH(D1324,mapping!Q:Q,0),1),A1323)</f>
        <v>RPG</v>
      </c>
      <c r="B1324">
        <f>INDEX(mapping!R:R,MATCH(A1324,mapping!P:P,0),1)+INDEX(mapping!H:H,MATCH(E1324,mapping!F:F,0))</f>
        <v>3922</v>
      </c>
      <c r="E1324" s="146" t="s">
        <v>19</v>
      </c>
      <c r="F1324" s="146">
        <v>36</v>
      </c>
      <c r="G1324" s="146">
        <v>2</v>
      </c>
      <c r="H1324" s="146">
        <v>38.85</v>
      </c>
    </row>
    <row r="1325" spans="1:8" x14ac:dyDescent="0.3">
      <c r="A1325" t="str">
        <f>IF(NOT(D1325=""),INDEX(statsNames,MATCH(D1325,mapping!Q:Q,0),1),A1324)</f>
        <v>RPG</v>
      </c>
      <c r="B1325">
        <f>INDEX(mapping!R:R,MATCH(A1325,mapping!P:P,0),1)+INDEX(mapping!H:H,MATCH(E1325,mapping!F:F,0))</f>
        <v>9322</v>
      </c>
      <c r="E1325" s="146" t="s">
        <v>455</v>
      </c>
      <c r="F1325" s="146">
        <v>39</v>
      </c>
      <c r="G1325" s="146">
        <v>1</v>
      </c>
      <c r="H1325" s="146">
        <v>38.65</v>
      </c>
    </row>
    <row r="1326" spans="1:8" x14ac:dyDescent="0.3">
      <c r="A1326" t="str">
        <f>IF(NOT(D1326=""),INDEX(statsNames,MATCH(D1326,mapping!Q:Q,0),1),A1325)</f>
        <v>RPG</v>
      </c>
      <c r="B1326">
        <f>INDEX(mapping!R:R,MATCH(A1326,mapping!P:P,0),1)+INDEX(mapping!H:H,MATCH(E1326,mapping!F:F,0))</f>
        <v>13122</v>
      </c>
      <c r="E1326" s="146" t="s">
        <v>349</v>
      </c>
      <c r="F1326" s="146">
        <v>43</v>
      </c>
      <c r="G1326" s="146">
        <v>3</v>
      </c>
      <c r="H1326" s="146">
        <v>38.450000000000003</v>
      </c>
    </row>
    <row r="1327" spans="1:8" x14ac:dyDescent="0.3">
      <c r="A1327" t="str">
        <f>IF(NOT(D1327=""),INDEX(statsNames,MATCH(D1327,mapping!Q:Q,0),1),A1326)</f>
        <v>RPG</v>
      </c>
      <c r="B1327">
        <f>INDEX(mapping!R:R,MATCH(A1327,mapping!P:P,0),1)+INDEX(mapping!H:H,MATCH(E1327,mapping!F:F,0))</f>
        <v>15722</v>
      </c>
      <c r="E1327" s="146" t="s">
        <v>230</v>
      </c>
      <c r="F1327" s="146">
        <v>45</v>
      </c>
      <c r="G1327" s="146">
        <v>4</v>
      </c>
      <c r="H1327" s="146">
        <v>38.299999999999997</v>
      </c>
    </row>
    <row r="1328" spans="1:8" x14ac:dyDescent="0.3">
      <c r="A1328" t="str">
        <f>IF(NOT(D1328=""),INDEX(statsNames,MATCH(D1328,mapping!Q:Q,0),1),A1327)</f>
        <v>RPG</v>
      </c>
      <c r="B1328">
        <f>INDEX(mapping!R:R,MATCH(A1328,mapping!P:P,0),1)+INDEX(mapping!H:H,MATCH(E1328,mapping!F:F,0))</f>
        <v>2722</v>
      </c>
      <c r="E1328" s="146" t="s">
        <v>134</v>
      </c>
      <c r="F1328" s="146">
        <v>46</v>
      </c>
      <c r="G1328" s="146">
        <v>3</v>
      </c>
      <c r="H1328" s="146">
        <v>38.29</v>
      </c>
    </row>
    <row r="1329" spans="1:8" x14ac:dyDescent="0.3">
      <c r="A1329" t="str">
        <f>IF(NOT(D1329=""),INDEX(statsNames,MATCH(D1329,mapping!Q:Q,0),1),A1328)</f>
        <v>RPG</v>
      </c>
      <c r="B1329">
        <f>INDEX(mapping!R:R,MATCH(A1329,mapping!P:P,0),1)+INDEX(mapping!H:H,MATCH(E1329,mapping!F:F,0))</f>
        <v>13922</v>
      </c>
      <c r="E1329" s="146" t="s">
        <v>219</v>
      </c>
      <c r="F1329" s="146">
        <v>50</v>
      </c>
      <c r="G1329" s="146">
        <v>5</v>
      </c>
      <c r="H1329" s="146">
        <v>38.19</v>
      </c>
    </row>
    <row r="1330" spans="1:8" x14ac:dyDescent="0.3">
      <c r="A1330" t="str">
        <f>IF(NOT(D1330=""),INDEX(statsNames,MATCH(D1330,mapping!Q:Q,0),1),A1329)</f>
        <v>RPG</v>
      </c>
      <c r="B1330">
        <f>INDEX(mapping!R:R,MATCH(A1330,mapping!P:P,0),1)+INDEX(mapping!H:H,MATCH(E1330,mapping!F:F,0))</f>
        <v>8222</v>
      </c>
      <c r="E1330" s="146" t="s">
        <v>123</v>
      </c>
      <c r="F1330" s="146">
        <v>53</v>
      </c>
      <c r="G1330" s="146">
        <v>2</v>
      </c>
      <c r="H1330" s="146">
        <v>38.06</v>
      </c>
    </row>
    <row r="1331" spans="1:8" x14ac:dyDescent="0.3">
      <c r="A1331" t="str">
        <f>IF(NOT(D1331=""),INDEX(statsNames,MATCH(D1331,mapping!Q:Q,0),1),A1330)</f>
        <v>RPG</v>
      </c>
      <c r="B1331">
        <f>INDEX(mapping!R:R,MATCH(A1331,mapping!P:P,0),1)+INDEX(mapping!H:H,MATCH(E1331,mapping!F:F,0))</f>
        <v>4922</v>
      </c>
      <c r="E1331" s="146" t="s">
        <v>17</v>
      </c>
      <c r="F1331" s="146">
        <v>54</v>
      </c>
      <c r="G1331" s="146">
        <v>4</v>
      </c>
      <c r="H1331" s="146">
        <v>38.03</v>
      </c>
    </row>
    <row r="1332" spans="1:8" x14ac:dyDescent="0.3">
      <c r="A1332" t="str">
        <f>IF(NOT(D1332=""),INDEX(statsNames,MATCH(D1332,mapping!Q:Q,0),1),A1331)</f>
        <v>RPG</v>
      </c>
      <c r="B1332">
        <f>INDEX(mapping!R:R,MATCH(A1332,mapping!P:P,0),1)+INDEX(mapping!H:H,MATCH(E1332,mapping!F:F,0))</f>
        <v>18822</v>
      </c>
      <c r="E1332" s="146" t="s">
        <v>499</v>
      </c>
      <c r="F1332" s="146">
        <v>55</v>
      </c>
      <c r="G1332" s="146">
        <v>3</v>
      </c>
      <c r="H1332" s="146">
        <v>38</v>
      </c>
    </row>
    <row r="1333" spans="1:8" x14ac:dyDescent="0.3">
      <c r="A1333" t="str">
        <f>IF(NOT(D1333=""),INDEX(statsNames,MATCH(D1333,mapping!Q:Q,0),1),A1332)</f>
        <v>RPG</v>
      </c>
      <c r="B1333">
        <f>INDEX(mapping!R:R,MATCH(A1333,mapping!P:P,0),1)+INDEX(mapping!H:H,MATCH(E1333,mapping!F:F,0))</f>
        <v>18022</v>
      </c>
      <c r="E1333" s="146" t="s">
        <v>339</v>
      </c>
      <c r="F1333" s="146">
        <v>55</v>
      </c>
      <c r="G1333" s="146">
        <v>6</v>
      </c>
      <c r="H1333" s="146">
        <v>38</v>
      </c>
    </row>
    <row r="1334" spans="1:8" x14ac:dyDescent="0.3">
      <c r="A1334" t="str">
        <f>IF(NOT(D1334=""),INDEX(statsNames,MATCH(D1334,mapping!Q:Q,0),1),A1333)</f>
        <v>RPG</v>
      </c>
      <c r="B1334">
        <f>INDEX(mapping!R:R,MATCH(A1334,mapping!P:P,0),1)+INDEX(mapping!H:H,MATCH(E1334,mapping!F:F,0))</f>
        <v>19522</v>
      </c>
      <c r="E1334" s="146" t="s">
        <v>112</v>
      </c>
      <c r="F1334" s="146">
        <v>59</v>
      </c>
      <c r="G1334" s="146">
        <v>2</v>
      </c>
      <c r="H1334" s="146">
        <v>37.97</v>
      </c>
    </row>
    <row r="1335" spans="1:8" x14ac:dyDescent="0.3">
      <c r="A1335" t="str">
        <f>IF(NOT(D1335=""),INDEX(statsNames,MATCH(D1335,mapping!Q:Q,0),1),A1334)</f>
        <v>RPG</v>
      </c>
      <c r="B1335">
        <f>INDEX(mapping!R:R,MATCH(A1335,mapping!P:P,0),1)+INDEX(mapping!H:H,MATCH(E1335,mapping!F:F,0))</f>
        <v>3622</v>
      </c>
      <c r="E1335" s="146" t="s">
        <v>90</v>
      </c>
      <c r="F1335" s="146">
        <v>63</v>
      </c>
      <c r="G1335" s="146">
        <v>6</v>
      </c>
      <c r="H1335" s="146">
        <v>37.72</v>
      </c>
    </row>
    <row r="1336" spans="1:8" x14ac:dyDescent="0.3">
      <c r="A1336" t="str">
        <f>IF(NOT(D1336=""),INDEX(statsNames,MATCH(D1336,mapping!Q:Q,0),1),A1335)</f>
        <v>RPG</v>
      </c>
      <c r="B1336">
        <f>INDEX(mapping!R:R,MATCH(A1336,mapping!P:P,0),1)+INDEX(mapping!H:H,MATCH(E1336,mapping!F:F,0))</f>
        <v>10022</v>
      </c>
      <c r="E1336" s="146" t="s">
        <v>160</v>
      </c>
      <c r="F1336" s="146">
        <v>64</v>
      </c>
      <c r="G1336" s="146">
        <v>5</v>
      </c>
      <c r="H1336" s="146">
        <v>37.700000000000003</v>
      </c>
    </row>
    <row r="1337" spans="1:8" x14ac:dyDescent="0.3">
      <c r="A1337" t="str">
        <f>IF(NOT(D1337=""),INDEX(statsNames,MATCH(D1337,mapping!Q:Q,0),1),A1336)</f>
        <v>RPG</v>
      </c>
      <c r="B1337">
        <f>INDEX(mapping!R:R,MATCH(A1337,mapping!P:P,0),1)+INDEX(mapping!H:H,MATCH(E1337,mapping!F:F,0))</f>
        <v>15122</v>
      </c>
      <c r="E1337" s="146" t="s">
        <v>314</v>
      </c>
      <c r="F1337" s="146">
        <v>65</v>
      </c>
      <c r="G1337" s="146">
        <v>1</v>
      </c>
      <c r="H1337" s="146">
        <v>37.67</v>
      </c>
    </row>
    <row r="1338" spans="1:8" x14ac:dyDescent="0.3">
      <c r="A1338" t="str">
        <f>IF(NOT(D1338=""),INDEX(statsNames,MATCH(D1338,mapping!Q:Q,0),1),A1337)</f>
        <v>RPG</v>
      </c>
      <c r="B1338">
        <f>INDEX(mapping!R:R,MATCH(A1338,mapping!P:P,0),1)+INDEX(mapping!H:H,MATCH(E1338,mapping!F:F,0))</f>
        <v>6722</v>
      </c>
      <c r="E1338" s="146" t="s">
        <v>25</v>
      </c>
      <c r="F1338" s="146">
        <v>66</v>
      </c>
      <c r="G1338" s="146">
        <v>7</v>
      </c>
      <c r="H1338" s="146">
        <v>37.659999999999997</v>
      </c>
    </row>
    <row r="1339" spans="1:8" x14ac:dyDescent="0.3">
      <c r="A1339" t="str">
        <f>IF(NOT(D1339=""),INDEX(statsNames,MATCH(D1339,mapping!Q:Q,0),1),A1338)</f>
        <v>RPG</v>
      </c>
      <c r="B1339">
        <f>INDEX(mapping!R:R,MATCH(A1339,mapping!P:P,0),1)+INDEX(mapping!H:H,MATCH(E1339,mapping!F:F,0))</f>
        <v>5522</v>
      </c>
      <c r="E1339" s="146" t="s">
        <v>18</v>
      </c>
      <c r="F1339" s="146">
        <v>70</v>
      </c>
      <c r="G1339" s="146">
        <v>8</v>
      </c>
      <c r="H1339" s="146">
        <v>37.5</v>
      </c>
    </row>
    <row r="1340" spans="1:8" x14ac:dyDescent="0.3">
      <c r="A1340" t="str">
        <f>IF(NOT(D1340=""),INDEX(statsNames,MATCH(D1340,mapping!Q:Q,0),1),A1339)</f>
        <v>RPG</v>
      </c>
      <c r="B1340">
        <f>INDEX(mapping!R:R,MATCH(A1340,mapping!P:P,0),1)+INDEX(mapping!H:H,MATCH(E1340,mapping!F:F,0))</f>
        <v>4122</v>
      </c>
      <c r="E1340" s="146" t="s">
        <v>125</v>
      </c>
      <c r="F1340" s="146">
        <v>77</v>
      </c>
      <c r="G1340" s="146">
        <v>5</v>
      </c>
      <c r="H1340" s="146">
        <v>37.299999999999997</v>
      </c>
    </row>
    <row r="1341" spans="1:8" x14ac:dyDescent="0.3">
      <c r="A1341" t="str">
        <f>IF(NOT(D1341=""),INDEX(statsNames,MATCH(D1341,mapping!Q:Q,0),1),A1340)</f>
        <v>RPG</v>
      </c>
      <c r="B1341">
        <f>INDEX(mapping!R:R,MATCH(A1341,mapping!P:P,0),1)+INDEX(mapping!H:H,MATCH(E1341,mapping!F:F,0))</f>
        <v>122</v>
      </c>
      <c r="E1341" s="146" t="s">
        <v>451</v>
      </c>
      <c r="F1341" s="146">
        <v>77</v>
      </c>
      <c r="G1341" s="146">
        <v>6</v>
      </c>
      <c r="H1341" s="146">
        <v>37.299999999999997</v>
      </c>
    </row>
    <row r="1342" spans="1:8" x14ac:dyDescent="0.3">
      <c r="A1342" t="str">
        <f>IF(NOT(D1342=""),INDEX(statsNames,MATCH(D1342,mapping!Q:Q,0),1),A1341)</f>
        <v>RPG</v>
      </c>
      <c r="B1342">
        <f>INDEX(mapping!R:R,MATCH(A1342,mapping!P:P,0),1)+INDEX(mapping!H:H,MATCH(E1342,mapping!F:F,0))</f>
        <v>18622</v>
      </c>
      <c r="E1342" s="146" t="s">
        <v>1085</v>
      </c>
      <c r="F1342" s="146">
        <v>79</v>
      </c>
      <c r="G1342" s="146">
        <v>2</v>
      </c>
      <c r="H1342" s="146">
        <v>37.270000000000003</v>
      </c>
    </row>
    <row r="1343" spans="1:8" x14ac:dyDescent="0.3">
      <c r="A1343" t="str">
        <f>IF(NOT(D1343=""),INDEX(statsNames,MATCH(D1343,mapping!Q:Q,0),1),A1342)</f>
        <v>RPG</v>
      </c>
      <c r="B1343">
        <f>INDEX(mapping!R:R,MATCH(A1343,mapping!P:P,0),1)+INDEX(mapping!H:H,MATCH(E1343,mapping!F:F,0))</f>
        <v>9222</v>
      </c>
      <c r="E1343" s="146" t="s">
        <v>101</v>
      </c>
      <c r="F1343" s="146">
        <v>83</v>
      </c>
      <c r="G1343" s="146">
        <v>6</v>
      </c>
      <c r="H1343" s="146">
        <v>37.19</v>
      </c>
    </row>
    <row r="1344" spans="1:8" x14ac:dyDescent="0.3">
      <c r="A1344" t="str">
        <f>IF(NOT(D1344=""),INDEX(statsNames,MATCH(D1344,mapping!Q:Q,0),1),A1343)</f>
        <v>RPG</v>
      </c>
      <c r="B1344">
        <f>INDEX(mapping!R:R,MATCH(A1344,mapping!P:P,0),1)+INDEX(mapping!H:H,MATCH(E1344,mapping!F:F,0))</f>
        <v>7222</v>
      </c>
      <c r="E1344" s="146" t="s">
        <v>24</v>
      </c>
      <c r="F1344" s="146">
        <v>92</v>
      </c>
      <c r="G1344" s="146">
        <v>7</v>
      </c>
      <c r="H1344" s="146">
        <v>36.94</v>
      </c>
    </row>
    <row r="1345" spans="1:8" x14ac:dyDescent="0.3">
      <c r="A1345" t="str">
        <f>IF(NOT(D1345=""),INDEX(statsNames,MATCH(D1345,mapping!Q:Q,0),1),A1344)</f>
        <v>RPG</v>
      </c>
      <c r="B1345">
        <f>INDEX(mapping!R:R,MATCH(A1345,mapping!P:P,0),1)+INDEX(mapping!H:H,MATCH(E1345,mapping!F:F,0))</f>
        <v>17922</v>
      </c>
      <c r="E1345" s="146" t="s">
        <v>459</v>
      </c>
      <c r="F1345" s="146">
        <v>96</v>
      </c>
      <c r="G1345" s="146">
        <v>3</v>
      </c>
      <c r="H1345" s="146">
        <v>36.869999999999997</v>
      </c>
    </row>
    <row r="1346" spans="1:8" x14ac:dyDescent="0.3">
      <c r="A1346" t="str">
        <f>IF(NOT(D1346=""),INDEX(statsNames,MATCH(D1346,mapping!Q:Q,0),1),A1345)</f>
        <v>RPG</v>
      </c>
      <c r="B1346">
        <f>INDEX(mapping!R:R,MATCH(A1346,mapping!P:P,0),1)+INDEX(mapping!H:H,MATCH(E1346,mapping!F:F,0))</f>
        <v>12222</v>
      </c>
      <c r="E1346" s="146" t="s">
        <v>110</v>
      </c>
      <c r="F1346" s="146">
        <v>101</v>
      </c>
      <c r="G1346" s="146">
        <v>5</v>
      </c>
      <c r="H1346" s="146">
        <v>36.76</v>
      </c>
    </row>
    <row r="1347" spans="1:8" x14ac:dyDescent="0.3">
      <c r="A1347" t="str">
        <f>IF(NOT(D1347=""),INDEX(statsNames,MATCH(D1347,mapping!Q:Q,0),1),A1346)</f>
        <v>RPG</v>
      </c>
      <c r="B1347">
        <f>INDEX(mapping!R:R,MATCH(A1347,mapping!P:P,0),1)+INDEX(mapping!H:H,MATCH(E1347,mapping!F:F,0))</f>
        <v>17022</v>
      </c>
      <c r="E1347" s="146" t="s">
        <v>161</v>
      </c>
      <c r="F1347" s="146">
        <v>105</v>
      </c>
      <c r="G1347" s="146">
        <v>3</v>
      </c>
      <c r="H1347" s="146">
        <v>36.67</v>
      </c>
    </row>
    <row r="1348" spans="1:8" x14ac:dyDescent="0.3">
      <c r="A1348" t="str">
        <f>IF(NOT(D1348=""),INDEX(statsNames,MATCH(D1348,mapping!Q:Q,0),1),A1347)</f>
        <v>RPG</v>
      </c>
      <c r="B1348">
        <f>INDEX(mapping!R:R,MATCH(A1348,mapping!P:P,0),1)+INDEX(mapping!H:H,MATCH(E1348,mapping!F:F,0))</f>
        <v>2822</v>
      </c>
      <c r="E1348" s="146" t="s">
        <v>37</v>
      </c>
      <c r="F1348" s="146">
        <v>111</v>
      </c>
      <c r="G1348" s="146">
        <v>9</v>
      </c>
      <c r="H1348" s="146">
        <v>36.590000000000003</v>
      </c>
    </row>
    <row r="1349" spans="1:8" x14ac:dyDescent="0.3">
      <c r="A1349" t="str">
        <f>IF(NOT(D1349=""),INDEX(statsNames,MATCH(D1349,mapping!Q:Q,0),1),A1348)</f>
        <v>RPG</v>
      </c>
      <c r="B1349">
        <f>INDEX(mapping!R:R,MATCH(A1349,mapping!P:P,0),1)+INDEX(mapping!H:H,MATCH(E1349,mapping!F:F,0))</f>
        <v>8822</v>
      </c>
      <c r="E1349" s="146" t="s">
        <v>163</v>
      </c>
      <c r="F1349" s="146">
        <v>112</v>
      </c>
      <c r="G1349" s="146">
        <v>1</v>
      </c>
      <c r="H1349" s="146">
        <v>36.58</v>
      </c>
    </row>
    <row r="1350" spans="1:8" x14ac:dyDescent="0.3">
      <c r="A1350" t="str">
        <f>IF(NOT(D1350=""),INDEX(statsNames,MATCH(D1350,mapping!Q:Q,0),1),A1349)</f>
        <v>RPG</v>
      </c>
      <c r="B1350">
        <f>INDEX(mapping!R:R,MATCH(A1350,mapping!P:P,0),1)+INDEX(mapping!H:H,MATCH(E1350,mapping!F:F,0))</f>
        <v>2322</v>
      </c>
      <c r="E1350" s="146" t="s">
        <v>443</v>
      </c>
      <c r="F1350" s="146">
        <v>113</v>
      </c>
      <c r="G1350" s="146">
        <v>4</v>
      </c>
      <c r="H1350" s="146">
        <v>36.56</v>
      </c>
    </row>
    <row r="1351" spans="1:8" x14ac:dyDescent="0.3">
      <c r="A1351" t="str">
        <f>IF(NOT(D1351=""),INDEX(statsNames,MATCH(D1351,mapping!Q:Q,0),1),A1350)</f>
        <v>RPG</v>
      </c>
      <c r="B1351">
        <f>INDEX(mapping!R:R,MATCH(A1351,mapping!P:P,0),1)+INDEX(mapping!H:H,MATCH(E1351,mapping!F:F,0))</f>
        <v>2422</v>
      </c>
      <c r="E1351" s="146" t="s">
        <v>456</v>
      </c>
      <c r="F1351" s="146">
        <v>115</v>
      </c>
      <c r="G1351" s="146">
        <v>5</v>
      </c>
      <c r="H1351" s="146">
        <v>36.5</v>
      </c>
    </row>
    <row r="1352" spans="1:8" x14ac:dyDescent="0.3">
      <c r="A1352" t="str">
        <f>IF(NOT(D1352=""),INDEX(statsNames,MATCH(D1352,mapping!Q:Q,0),1),A1351)</f>
        <v>RPG</v>
      </c>
      <c r="B1352">
        <f>INDEX(mapping!R:R,MATCH(A1352,mapping!P:P,0),1)+INDEX(mapping!H:H,MATCH(E1352,mapping!F:F,0))</f>
        <v>4722</v>
      </c>
      <c r="E1352" s="146" t="s">
        <v>87</v>
      </c>
      <c r="F1352" s="146">
        <v>116</v>
      </c>
      <c r="G1352" s="146">
        <v>1</v>
      </c>
      <c r="H1352" s="146">
        <v>36.479999999999997</v>
      </c>
    </row>
    <row r="1353" spans="1:8" x14ac:dyDescent="0.3">
      <c r="A1353" t="str">
        <f>IF(NOT(D1353=""),INDEX(statsNames,MATCH(D1353,mapping!Q:Q,0),1),A1352)</f>
        <v>RPG</v>
      </c>
      <c r="B1353">
        <f>INDEX(mapping!R:R,MATCH(A1353,mapping!P:P,0),1)+INDEX(mapping!H:H,MATCH(E1353,mapping!F:F,0))</f>
        <v>16922</v>
      </c>
      <c r="E1353" s="146" t="s">
        <v>480</v>
      </c>
      <c r="F1353" s="146">
        <v>117</v>
      </c>
      <c r="G1353" s="146">
        <v>2</v>
      </c>
      <c r="H1353" s="146">
        <v>36.44</v>
      </c>
    </row>
    <row r="1354" spans="1:8" x14ac:dyDescent="0.3">
      <c r="A1354" t="str">
        <f>IF(NOT(D1354=""),INDEX(statsNames,MATCH(D1354,mapping!Q:Q,0),1),A1353)</f>
        <v>RPG</v>
      </c>
      <c r="B1354">
        <f>INDEX(mapping!R:R,MATCH(A1354,mapping!P:P,0),1)+INDEX(mapping!H:H,MATCH(E1354,mapping!F:F,0))</f>
        <v>4522</v>
      </c>
      <c r="E1354" s="146" t="s">
        <v>41</v>
      </c>
      <c r="F1354" s="146">
        <v>119</v>
      </c>
      <c r="G1354" s="146">
        <v>10</v>
      </c>
      <c r="H1354" s="146">
        <v>36.42</v>
      </c>
    </row>
    <row r="1355" spans="1:8" x14ac:dyDescent="0.3">
      <c r="A1355" t="str">
        <f>IF(NOT(D1355=""),INDEX(statsNames,MATCH(D1355,mapping!Q:Q,0),1),A1354)</f>
        <v>RPG</v>
      </c>
      <c r="B1355">
        <f>INDEX(mapping!R:R,MATCH(A1355,mapping!P:P,0),1)+INDEX(mapping!H:H,MATCH(E1355,mapping!F:F,0))</f>
        <v>10622</v>
      </c>
      <c r="E1355" s="146" t="s">
        <v>361</v>
      </c>
      <c r="F1355" s="146">
        <v>121</v>
      </c>
      <c r="G1355" s="146">
        <v>5</v>
      </c>
      <c r="H1355" s="146">
        <v>36.380000000000003</v>
      </c>
    </row>
    <row r="1356" spans="1:8" x14ac:dyDescent="0.3">
      <c r="A1356" t="str">
        <f>IF(NOT(D1356=""),INDEX(statsNames,MATCH(D1356,mapping!Q:Q,0),1),A1355)</f>
        <v>RPG</v>
      </c>
      <c r="B1356">
        <f>INDEX(mapping!R:R,MATCH(A1356,mapping!P:P,0),1)+INDEX(mapping!H:H,MATCH(E1356,mapping!F:F,0))</f>
        <v>5622</v>
      </c>
      <c r="E1356" s="146" t="s">
        <v>39</v>
      </c>
      <c r="F1356" s="146">
        <v>131</v>
      </c>
      <c r="G1356" s="146">
        <v>10</v>
      </c>
      <c r="H1356" s="146">
        <v>36.18</v>
      </c>
    </row>
    <row r="1357" spans="1:8" x14ac:dyDescent="0.3">
      <c r="A1357" t="str">
        <f>IF(NOT(D1357=""),INDEX(statsNames,MATCH(D1357,mapping!Q:Q,0),1),A1356)</f>
        <v>RPG</v>
      </c>
      <c r="B1357">
        <f>INDEX(mapping!R:R,MATCH(A1357,mapping!P:P,0),1)+INDEX(mapping!H:H,MATCH(E1357,mapping!F:F,0))</f>
        <v>8122</v>
      </c>
      <c r="E1357" s="146" t="s">
        <v>69</v>
      </c>
      <c r="F1357" s="146">
        <v>132</v>
      </c>
      <c r="G1357" s="146">
        <v>11</v>
      </c>
      <c r="H1357" s="146">
        <v>36.090000000000003</v>
      </c>
    </row>
    <row r="1358" spans="1:8" x14ac:dyDescent="0.3">
      <c r="A1358" t="str">
        <f>IF(NOT(D1358=""),INDEX(statsNames,MATCH(D1358,mapping!Q:Q,0),1),A1357)</f>
        <v>RPG</v>
      </c>
      <c r="B1358">
        <f>INDEX(mapping!R:R,MATCH(A1358,mapping!P:P,0),1)+INDEX(mapping!H:H,MATCH(E1358,mapping!F:F,0))</f>
        <v>18222</v>
      </c>
      <c r="E1358" s="146" t="s">
        <v>1113</v>
      </c>
      <c r="F1358" s="146">
        <v>147</v>
      </c>
      <c r="G1358" s="146">
        <v>2</v>
      </c>
      <c r="H1358" s="146">
        <v>35.78</v>
      </c>
    </row>
    <row r="1359" spans="1:8" x14ac:dyDescent="0.3">
      <c r="A1359" t="str">
        <f>IF(NOT(D1359=""),INDEX(statsNames,MATCH(D1359,mapping!Q:Q,0),1),A1358)</f>
        <v>RPG</v>
      </c>
      <c r="B1359">
        <f>INDEX(mapping!R:R,MATCH(A1359,mapping!P:P,0),1)+INDEX(mapping!H:H,MATCH(E1359,mapping!F:F,0))</f>
        <v>3822</v>
      </c>
      <c r="E1359" s="146" t="s">
        <v>61</v>
      </c>
      <c r="F1359" s="146">
        <v>148</v>
      </c>
      <c r="G1359" s="146">
        <v>12</v>
      </c>
      <c r="H1359" s="146">
        <v>35.76</v>
      </c>
    </row>
    <row r="1360" spans="1:8" x14ac:dyDescent="0.3">
      <c r="A1360" t="str">
        <f>IF(NOT(D1360=""),INDEX(statsNames,MATCH(D1360,mapping!Q:Q,0),1),A1359)</f>
        <v>RPG</v>
      </c>
      <c r="B1360">
        <f>INDEX(mapping!R:R,MATCH(A1360,mapping!P:P,0),1)+INDEX(mapping!H:H,MATCH(E1360,mapping!F:F,0))</f>
        <v>10122</v>
      </c>
      <c r="E1360" s="146" t="s">
        <v>124</v>
      </c>
      <c r="F1360" s="146">
        <v>150</v>
      </c>
      <c r="G1360" s="146">
        <v>5</v>
      </c>
      <c r="H1360" s="146">
        <v>35.76</v>
      </c>
    </row>
    <row r="1361" spans="1:8" x14ac:dyDescent="0.3">
      <c r="A1361" t="str">
        <f>IF(NOT(D1361=""),INDEX(statsNames,MATCH(D1361,mapping!Q:Q,0),1),A1360)</f>
        <v>RPG</v>
      </c>
      <c r="B1361">
        <f>INDEX(mapping!R:R,MATCH(A1361,mapping!P:P,0),1)+INDEX(mapping!H:H,MATCH(E1361,mapping!F:F,0))</f>
        <v>17822</v>
      </c>
      <c r="E1361" s="146" t="s">
        <v>200</v>
      </c>
      <c r="F1361" s="146">
        <v>151</v>
      </c>
      <c r="G1361" s="146">
        <v>5</v>
      </c>
      <c r="H1361" s="146">
        <v>35.71</v>
      </c>
    </row>
    <row r="1362" spans="1:8" x14ac:dyDescent="0.3">
      <c r="A1362" t="str">
        <f>IF(NOT(D1362=""),INDEX(statsNames,MATCH(D1362,mapping!Q:Q,0),1),A1361)</f>
        <v>RPG</v>
      </c>
      <c r="B1362">
        <f>INDEX(mapping!R:R,MATCH(A1362,mapping!P:P,0),1)+INDEX(mapping!H:H,MATCH(E1362,mapping!F:F,0))</f>
        <v>622</v>
      </c>
      <c r="E1362" s="146" t="s">
        <v>444</v>
      </c>
      <c r="F1362" s="146">
        <v>157</v>
      </c>
      <c r="G1362" s="146">
        <v>11</v>
      </c>
      <c r="H1362" s="146">
        <v>35.619999999999997</v>
      </c>
    </row>
    <row r="1363" spans="1:8" x14ac:dyDescent="0.3">
      <c r="A1363" t="str">
        <f>IF(NOT(D1363=""),INDEX(statsNames,MATCH(D1363,mapping!Q:Q,0),1),A1362)</f>
        <v>RPG</v>
      </c>
      <c r="B1363">
        <f>INDEX(mapping!R:R,MATCH(A1363,mapping!P:P,0),1)+INDEX(mapping!H:H,MATCH(E1363,mapping!F:F,0))</f>
        <v>3022</v>
      </c>
      <c r="E1363" s="146" t="s">
        <v>80</v>
      </c>
      <c r="F1363" s="146">
        <v>157</v>
      </c>
      <c r="G1363" s="146">
        <v>6</v>
      </c>
      <c r="H1363" s="146">
        <v>35.619999999999997</v>
      </c>
    </row>
    <row r="1364" spans="1:8" x14ac:dyDescent="0.3">
      <c r="A1364" t="str">
        <f>IF(NOT(D1364=""),INDEX(statsNames,MATCH(D1364,mapping!Q:Q,0),1),A1363)</f>
        <v>RPG</v>
      </c>
      <c r="B1364">
        <f>INDEX(mapping!R:R,MATCH(A1364,mapping!P:P,0),1)+INDEX(mapping!H:H,MATCH(E1364,mapping!F:F,0))</f>
        <v>14122</v>
      </c>
      <c r="E1364" s="146" t="s">
        <v>93</v>
      </c>
      <c r="F1364" s="146">
        <v>159</v>
      </c>
      <c r="G1364" s="146">
        <v>13</v>
      </c>
      <c r="H1364" s="146">
        <v>35.590000000000003</v>
      </c>
    </row>
    <row r="1365" spans="1:8" x14ac:dyDescent="0.3">
      <c r="A1365" t="str">
        <f>IF(NOT(D1365=""),INDEX(statsNames,MATCH(D1365,mapping!Q:Q,0),1),A1364)</f>
        <v>RPG</v>
      </c>
      <c r="B1365">
        <f>INDEX(mapping!R:R,MATCH(A1365,mapping!P:P,0),1)+INDEX(mapping!H:H,MATCH(E1365,mapping!F:F,0))</f>
        <v>4222</v>
      </c>
      <c r="E1365" s="146" t="s">
        <v>81</v>
      </c>
      <c r="F1365" s="146">
        <v>164</v>
      </c>
      <c r="G1365" s="146">
        <v>7</v>
      </c>
      <c r="H1365" s="146">
        <v>35.5</v>
      </c>
    </row>
    <row r="1366" spans="1:8" x14ac:dyDescent="0.3">
      <c r="A1366" t="str">
        <f>IF(NOT(D1366=""),INDEX(statsNames,MATCH(D1366,mapping!Q:Q,0),1),A1365)</f>
        <v>RPG</v>
      </c>
      <c r="B1366">
        <f>INDEX(mapping!R:R,MATCH(A1366,mapping!P:P,0),1)+INDEX(mapping!H:H,MATCH(E1366,mapping!F:F,0))</f>
        <v>1222</v>
      </c>
      <c r="E1366" s="146" t="s">
        <v>449</v>
      </c>
      <c r="F1366" s="146">
        <v>166</v>
      </c>
      <c r="G1366" s="146">
        <v>6</v>
      </c>
      <c r="H1366" s="146">
        <v>35.479999999999997</v>
      </c>
    </row>
    <row r="1367" spans="1:8" x14ac:dyDescent="0.3">
      <c r="A1367" t="str">
        <f>IF(NOT(D1367=""),INDEX(statsNames,MATCH(D1367,mapping!Q:Q,0),1),A1366)</f>
        <v>RPG</v>
      </c>
      <c r="B1367">
        <f>INDEX(mapping!R:R,MATCH(A1367,mapping!P:P,0),1)+INDEX(mapping!H:H,MATCH(E1367,mapping!F:F,0))</f>
        <v>17422</v>
      </c>
      <c r="E1367" s="146" t="s">
        <v>953</v>
      </c>
      <c r="F1367" s="146">
        <v>169</v>
      </c>
      <c r="G1367" s="146">
        <v>7</v>
      </c>
      <c r="H1367" s="146">
        <v>35.47</v>
      </c>
    </row>
    <row r="1368" spans="1:8" x14ac:dyDescent="0.3">
      <c r="A1368" t="str">
        <f>IF(NOT(D1368=""),INDEX(statsNames,MATCH(D1368,mapping!Q:Q,0),1),A1367)</f>
        <v>RPG</v>
      </c>
      <c r="B1368">
        <f>INDEX(mapping!R:R,MATCH(A1368,mapping!P:P,0),1)+INDEX(mapping!H:H,MATCH(E1368,mapping!F:F,0))</f>
        <v>18722</v>
      </c>
      <c r="E1368" s="146" t="s">
        <v>300</v>
      </c>
      <c r="F1368" s="146">
        <v>169</v>
      </c>
      <c r="G1368" s="146">
        <v>2</v>
      </c>
      <c r="H1368" s="146">
        <v>35.47</v>
      </c>
    </row>
    <row r="1369" spans="1:8" x14ac:dyDescent="0.3">
      <c r="A1369" t="str">
        <f>IF(NOT(D1369=""),INDEX(statsNames,MATCH(D1369,mapping!Q:Q,0),1),A1368)</f>
        <v>RPG</v>
      </c>
      <c r="B1369">
        <f>INDEX(mapping!R:R,MATCH(A1369,mapping!P:P,0),1)+INDEX(mapping!H:H,MATCH(E1369,mapping!F:F,0))</f>
        <v>16522</v>
      </c>
      <c r="E1369" s="146" t="s">
        <v>467</v>
      </c>
      <c r="F1369" s="146">
        <v>174</v>
      </c>
      <c r="G1369" s="146">
        <v>5</v>
      </c>
      <c r="H1369" s="146">
        <v>35.409999999999997</v>
      </c>
    </row>
    <row r="1370" spans="1:8" x14ac:dyDescent="0.3">
      <c r="A1370" t="str">
        <f>IF(NOT(D1370=""),INDEX(statsNames,MATCH(D1370,mapping!Q:Q,0),1),A1369)</f>
        <v>RPG</v>
      </c>
      <c r="B1370">
        <f>INDEX(mapping!R:R,MATCH(A1370,mapping!P:P,0),1)+INDEX(mapping!H:H,MATCH(E1370,mapping!F:F,0))</f>
        <v>14422</v>
      </c>
      <c r="E1370" s="146" t="s">
        <v>199</v>
      </c>
      <c r="F1370" s="146">
        <v>177</v>
      </c>
      <c r="G1370" s="146">
        <v>14</v>
      </c>
      <c r="H1370" s="146">
        <v>35.36</v>
      </c>
    </row>
    <row r="1371" spans="1:8" x14ac:dyDescent="0.3">
      <c r="A1371" t="str">
        <f>IF(NOT(D1371=""),INDEX(statsNames,MATCH(D1371,mapping!Q:Q,0),1),A1370)</f>
        <v>RPG</v>
      </c>
      <c r="B1371">
        <f>INDEX(mapping!R:R,MATCH(A1371,mapping!P:P,0),1)+INDEX(mapping!H:H,MATCH(E1371,mapping!F:F,0))</f>
        <v>222</v>
      </c>
      <c r="E1371" s="146" t="s">
        <v>440</v>
      </c>
      <c r="F1371" s="146">
        <v>186</v>
      </c>
      <c r="G1371" s="146">
        <v>5</v>
      </c>
      <c r="H1371" s="146">
        <v>35.21</v>
      </c>
    </row>
    <row r="1372" spans="1:8" x14ac:dyDescent="0.3">
      <c r="A1372" t="str">
        <f>IF(NOT(D1372=""),INDEX(statsNames,MATCH(D1372,mapping!Q:Q,0),1),A1371)</f>
        <v>RPG</v>
      </c>
      <c r="B1372">
        <f>INDEX(mapping!R:R,MATCH(A1372,mapping!P:P,0),1)+INDEX(mapping!H:H,MATCH(E1372,mapping!F:F,0))</f>
        <v>17522</v>
      </c>
      <c r="E1372" s="146" t="s">
        <v>399</v>
      </c>
      <c r="F1372" s="146">
        <v>197</v>
      </c>
      <c r="G1372" s="146">
        <v>4</v>
      </c>
      <c r="H1372" s="146">
        <v>35</v>
      </c>
    </row>
    <row r="1373" spans="1:8" x14ac:dyDescent="0.3">
      <c r="A1373" t="str">
        <f>IF(NOT(D1373=""),INDEX(statsNames,MATCH(D1373,mapping!Q:Q,0),1),A1372)</f>
        <v>RPG</v>
      </c>
      <c r="B1373" t="e">
        <f>INDEX(mapping!R:R,MATCH(A1373,mapping!P:P,0),1)+INDEX(mapping!H:H,MATCH(E1373,mapping!F:F,0))</f>
        <v>#N/A</v>
      </c>
      <c r="E1373" s="146" t="s">
        <v>391</v>
      </c>
      <c r="F1373" s="146">
        <v>197</v>
      </c>
      <c r="G1373" s="146">
        <v>10</v>
      </c>
      <c r="H1373" s="146">
        <v>35</v>
      </c>
    </row>
    <row r="1374" spans="1:8" x14ac:dyDescent="0.3">
      <c r="A1374" t="str">
        <f>IF(NOT(D1374=""),INDEX(statsNames,MATCH(D1374,mapping!Q:Q,0),1),A1373)</f>
        <v>RPG</v>
      </c>
      <c r="B1374">
        <f>INDEX(mapping!R:R,MATCH(A1374,mapping!P:P,0),1)+INDEX(mapping!H:H,MATCH(E1374,mapping!F:F,0))</f>
        <v>12522</v>
      </c>
      <c r="E1374" s="146" t="s">
        <v>65</v>
      </c>
      <c r="F1374" s="146">
        <v>197</v>
      </c>
      <c r="G1374" s="146">
        <v>6</v>
      </c>
      <c r="H1374" s="146">
        <v>35</v>
      </c>
    </row>
    <row r="1375" spans="1:8" x14ac:dyDescent="0.3">
      <c r="A1375" t="str">
        <f>IF(NOT(D1375=""),INDEX(statsNames,MATCH(D1375,mapping!Q:Q,0),1),A1374)</f>
        <v>RPG</v>
      </c>
      <c r="B1375">
        <f>INDEX(mapping!R:R,MATCH(A1375,mapping!P:P,0),1)+INDEX(mapping!H:H,MATCH(E1375,mapping!F:F,0))</f>
        <v>7322</v>
      </c>
      <c r="E1375" s="146" t="s">
        <v>202</v>
      </c>
      <c r="F1375" s="146">
        <v>206</v>
      </c>
      <c r="G1375" s="146">
        <v>9</v>
      </c>
      <c r="H1375" s="146">
        <v>34.909999999999997</v>
      </c>
    </row>
    <row r="1376" spans="1:8" x14ac:dyDescent="0.3">
      <c r="A1376" t="str">
        <f>IF(NOT(D1376=""),INDEX(statsNames,MATCH(D1376,mapping!Q:Q,0),1),A1375)</f>
        <v>RPG</v>
      </c>
      <c r="B1376">
        <f>INDEX(mapping!R:R,MATCH(A1376,mapping!P:P,0),1)+INDEX(mapping!H:H,MATCH(E1376,mapping!F:F,0))</f>
        <v>7922</v>
      </c>
      <c r="E1376" s="146" t="s">
        <v>118</v>
      </c>
      <c r="F1376" s="146">
        <v>214</v>
      </c>
      <c r="G1376" s="146">
        <v>4</v>
      </c>
      <c r="H1376" s="146">
        <v>34.79</v>
      </c>
    </row>
    <row r="1377" spans="1:8" x14ac:dyDescent="0.3">
      <c r="A1377" t="str">
        <f>IF(NOT(D1377=""),INDEX(statsNames,MATCH(D1377,mapping!Q:Q,0),1),A1376)</f>
        <v>RPG</v>
      </c>
      <c r="B1377">
        <f>INDEX(mapping!R:R,MATCH(A1377,mapping!P:P,0),1)+INDEX(mapping!H:H,MATCH(E1377,mapping!F:F,0))</f>
        <v>7122</v>
      </c>
      <c r="E1377" s="146" t="s">
        <v>75</v>
      </c>
      <c r="F1377" s="146">
        <v>215</v>
      </c>
      <c r="G1377" s="146">
        <v>11</v>
      </c>
      <c r="H1377" s="146">
        <v>34.78</v>
      </c>
    </row>
    <row r="1378" spans="1:8" x14ac:dyDescent="0.3">
      <c r="A1378" t="str">
        <f>IF(NOT(D1378=""),INDEX(statsNames,MATCH(D1378,mapping!Q:Q,0),1),A1377)</f>
        <v>RPG</v>
      </c>
      <c r="B1378">
        <f>INDEX(mapping!R:R,MATCH(A1378,mapping!P:P,0),1)+INDEX(mapping!H:H,MATCH(E1378,mapping!F:F,0))</f>
        <v>17222</v>
      </c>
      <c r="E1378" s="146" t="s">
        <v>320</v>
      </c>
      <c r="F1378" s="146">
        <v>216</v>
      </c>
      <c r="G1378" s="146">
        <v>12</v>
      </c>
      <c r="H1378" s="146">
        <v>34.75</v>
      </c>
    </row>
    <row r="1379" spans="1:8" x14ac:dyDescent="0.3">
      <c r="A1379" t="str">
        <f>IF(NOT(D1379=""),INDEX(statsNames,MATCH(D1379,mapping!Q:Q,0),1),A1378)</f>
        <v>RPG</v>
      </c>
      <c r="B1379">
        <f>INDEX(mapping!R:R,MATCH(A1379,mapping!P:P,0),1)+INDEX(mapping!H:H,MATCH(E1379,mapping!F:F,0))</f>
        <v>1422</v>
      </c>
      <c r="E1379" s="146" t="s">
        <v>450</v>
      </c>
      <c r="F1379" s="146">
        <v>222</v>
      </c>
      <c r="G1379" s="146">
        <v>8</v>
      </c>
      <c r="H1379" s="146">
        <v>34.590000000000003</v>
      </c>
    </row>
    <row r="1380" spans="1:8" x14ac:dyDescent="0.3">
      <c r="A1380" t="str">
        <f>IF(NOT(D1380=""),INDEX(statsNames,MATCH(D1380,mapping!Q:Q,0),1),A1379)</f>
        <v>RPG</v>
      </c>
      <c r="B1380">
        <f>INDEX(mapping!R:R,MATCH(A1380,mapping!P:P,0),1)+INDEX(mapping!H:H,MATCH(E1380,mapping!F:F,0))</f>
        <v>13322</v>
      </c>
      <c r="E1380" s="146" t="s">
        <v>76</v>
      </c>
      <c r="F1380" s="146">
        <v>224</v>
      </c>
      <c r="G1380" s="146">
        <v>12</v>
      </c>
      <c r="H1380" s="146">
        <v>34.56</v>
      </c>
    </row>
    <row r="1381" spans="1:8" x14ac:dyDescent="0.3">
      <c r="A1381" t="str">
        <f>IF(NOT(D1381=""),INDEX(statsNames,MATCH(D1381,mapping!Q:Q,0),1),A1380)</f>
        <v>RPG</v>
      </c>
      <c r="B1381">
        <f>INDEX(mapping!R:R,MATCH(A1381,mapping!P:P,0),1)+INDEX(mapping!H:H,MATCH(E1381,mapping!F:F,0))</f>
        <v>1922</v>
      </c>
      <c r="E1381" s="146" t="s">
        <v>30</v>
      </c>
      <c r="F1381" s="146">
        <v>227</v>
      </c>
      <c r="G1381" s="146">
        <v>13</v>
      </c>
      <c r="H1381" s="146">
        <v>34.520000000000003</v>
      </c>
    </row>
    <row r="1382" spans="1:8" x14ac:dyDescent="0.3">
      <c r="A1382" t="str">
        <f>IF(NOT(D1382=""),INDEX(statsNames,MATCH(D1382,mapping!Q:Q,0),1),A1381)</f>
        <v>RPG</v>
      </c>
      <c r="B1382">
        <f>INDEX(mapping!R:R,MATCH(A1382,mapping!P:P,0),1)+INDEX(mapping!H:H,MATCH(E1382,mapping!F:F,0))</f>
        <v>6122</v>
      </c>
      <c r="E1382" s="146" t="s">
        <v>22</v>
      </c>
      <c r="F1382" s="146">
        <v>231</v>
      </c>
      <c r="G1382" s="146">
        <v>8</v>
      </c>
      <c r="H1382" s="146">
        <v>34.47</v>
      </c>
    </row>
    <row r="1383" spans="1:8" x14ac:dyDescent="0.3">
      <c r="A1383" t="str">
        <f>IF(NOT(D1383=""),INDEX(statsNames,MATCH(D1383,mapping!Q:Q,0),1),A1382)</f>
        <v>RPG</v>
      </c>
      <c r="B1383">
        <f>INDEX(mapping!R:R,MATCH(A1383,mapping!P:P,0),1)+INDEX(mapping!H:H,MATCH(E1383,mapping!F:F,0))</f>
        <v>4022</v>
      </c>
      <c r="E1383" s="146" t="s">
        <v>105</v>
      </c>
      <c r="F1383" s="146">
        <v>242</v>
      </c>
      <c r="G1383" s="146">
        <v>15</v>
      </c>
      <c r="H1383" s="146">
        <v>34.29</v>
      </c>
    </row>
    <row r="1384" spans="1:8" x14ac:dyDescent="0.3">
      <c r="A1384" t="str">
        <f>IF(NOT(D1384=""),INDEX(statsNames,MATCH(D1384,mapping!Q:Q,0),1),A1383)</f>
        <v>RPG</v>
      </c>
      <c r="B1384">
        <f>INDEX(mapping!R:R,MATCH(A1384,mapping!P:P,0),1)+INDEX(mapping!H:H,MATCH(E1384,mapping!F:F,0))</f>
        <v>19322</v>
      </c>
      <c r="E1384" s="146" t="s">
        <v>1030</v>
      </c>
      <c r="F1384" s="146">
        <v>265</v>
      </c>
      <c r="G1384" s="146">
        <v>7</v>
      </c>
      <c r="H1384" s="146">
        <v>33.79</v>
      </c>
    </row>
    <row r="1385" spans="1:8" x14ac:dyDescent="0.3">
      <c r="A1385" t="str">
        <f>IF(NOT(D1385=""),INDEX(statsNames,MATCH(D1385,mapping!Q:Q,0),1),A1384)</f>
        <v>RPG</v>
      </c>
      <c r="B1385">
        <f>INDEX(mapping!R:R,MATCH(A1385,mapping!P:P,0),1)+INDEX(mapping!H:H,MATCH(E1385,mapping!F:F,0))</f>
        <v>8722</v>
      </c>
      <c r="E1385" s="146" t="s">
        <v>205</v>
      </c>
      <c r="F1385" s="146">
        <v>267</v>
      </c>
      <c r="G1385" s="146">
        <v>17</v>
      </c>
      <c r="H1385" s="146">
        <v>33.72</v>
      </c>
    </row>
    <row r="1386" spans="1:8" x14ac:dyDescent="0.3">
      <c r="A1386" t="str">
        <f>IF(NOT(D1386=""),INDEX(statsNames,MATCH(D1386,mapping!Q:Q,0),1),A1385)</f>
        <v>RPG</v>
      </c>
      <c r="B1386">
        <f>INDEX(mapping!R:R,MATCH(A1386,mapping!P:P,0),1)+INDEX(mapping!H:H,MATCH(E1386,mapping!F:F,0))</f>
        <v>1022</v>
      </c>
      <c r="E1386" s="146" t="s">
        <v>448</v>
      </c>
      <c r="F1386" s="146">
        <v>284</v>
      </c>
      <c r="G1386" s="146">
        <v>11</v>
      </c>
      <c r="H1386" s="146">
        <v>33.24</v>
      </c>
    </row>
    <row r="1387" spans="1:8" x14ac:dyDescent="0.3">
      <c r="A1387" t="str">
        <f>IF(NOT(D1387=""),INDEX(statsNames,MATCH(D1387,mapping!Q:Q,0),1),A1386)</f>
        <v>RPG</v>
      </c>
      <c r="B1387">
        <f>INDEX(mapping!R:R,MATCH(A1387,mapping!P:P,0),1)+INDEX(mapping!H:H,MATCH(E1387,mapping!F:F,0))</f>
        <v>9422</v>
      </c>
      <c r="E1387" s="146" t="s">
        <v>16</v>
      </c>
      <c r="F1387" s="146">
        <v>312</v>
      </c>
      <c r="G1387" s="146">
        <v>13</v>
      </c>
      <c r="H1387" s="146">
        <v>32.409999999999997</v>
      </c>
    </row>
    <row r="1388" spans="1:8" x14ac:dyDescent="0.3">
      <c r="A1388" t="str">
        <f>IF(NOT(D1388=""),INDEX(statsNames,MATCH(D1388,mapping!Q:Q,0),1),A1387)</f>
        <v>RPG</v>
      </c>
      <c r="B1388">
        <f>INDEX(mapping!R:R,MATCH(A1388,mapping!P:P,0),1)+INDEX(mapping!H:H,MATCH(E1388,mapping!F:F,0))</f>
        <v>9022</v>
      </c>
      <c r="E1388" s="146" t="s">
        <v>21</v>
      </c>
      <c r="F1388" s="146">
        <v>315</v>
      </c>
      <c r="G1388" s="146">
        <v>14</v>
      </c>
      <c r="H1388" s="146">
        <v>32.29</v>
      </c>
    </row>
    <row r="1389" spans="1:8" x14ac:dyDescent="0.3">
      <c r="A1389" t="str">
        <f>IF(NOT(D1389=""),INDEX(statsNames,MATCH(D1389,mapping!Q:Q,0),1),A1388)</f>
        <v>RPG</v>
      </c>
      <c r="B1389">
        <f>INDEX(mapping!R:R,MATCH(A1389,mapping!P:P,0),1)+INDEX(mapping!H:H,MATCH(E1389,mapping!F:F,0))</f>
        <v>19422</v>
      </c>
      <c r="E1389" s="146" t="s">
        <v>1130</v>
      </c>
      <c r="F1389" s="146">
        <v>319</v>
      </c>
      <c r="G1389" s="146">
        <v>6</v>
      </c>
      <c r="H1389" s="146">
        <v>32.26</v>
      </c>
    </row>
    <row r="1390" spans="1:8" x14ac:dyDescent="0.3">
      <c r="A1390" t="str">
        <f>IF(NOT(D1390=""),INDEX(statsNames,MATCH(D1390,mapping!Q:Q,0),1),A1389)</f>
        <v>RPG</v>
      </c>
      <c r="B1390">
        <f>INDEX(mapping!R:R,MATCH(A1390,mapping!P:P,0),1)+INDEX(mapping!H:H,MATCH(E1390,mapping!F:F,0))</f>
        <v>16622</v>
      </c>
      <c r="E1390" s="146" t="s">
        <v>884</v>
      </c>
      <c r="F1390" s="146">
        <v>323</v>
      </c>
      <c r="G1390" s="146">
        <v>10</v>
      </c>
      <c r="H1390" s="146">
        <v>31.94</v>
      </c>
    </row>
    <row r="1391" spans="1:8" x14ac:dyDescent="0.3">
      <c r="A1391" t="str">
        <f>IF(NOT(D1391=""),INDEX(statsNames,MATCH(D1391,mapping!Q:Q,0),1),A1390)</f>
        <v>RPG</v>
      </c>
      <c r="B1391">
        <f>INDEX(mapping!R:R,MATCH(A1391,mapping!P:P,0),1)+INDEX(mapping!H:H,MATCH(E1391,mapping!F:F,0))</f>
        <v>19922</v>
      </c>
      <c r="E1391" s="146" t="s">
        <v>342</v>
      </c>
      <c r="F1391" s="146">
        <v>326</v>
      </c>
      <c r="G1391" s="146">
        <v>7</v>
      </c>
      <c r="H1391" s="146">
        <v>31.85</v>
      </c>
    </row>
    <row r="1392" spans="1:8" x14ac:dyDescent="0.3">
      <c r="A1392" t="str">
        <f>IF(NOT(D1392=""),INDEX(statsNames,MATCH(D1392,mapping!Q:Q,0),1),A1391)</f>
        <v>RPG</v>
      </c>
      <c r="B1392">
        <f>INDEX(mapping!R:R,MATCH(A1392,mapping!P:P,0),1)+INDEX(mapping!H:H,MATCH(E1392,mapping!F:F,0))</f>
        <v>5222</v>
      </c>
      <c r="E1392" s="146" t="s">
        <v>12</v>
      </c>
      <c r="F1392" s="146">
        <v>354</v>
      </c>
      <c r="G1392" s="146">
        <v>17</v>
      </c>
      <c r="H1392" s="146">
        <v>29.42</v>
      </c>
    </row>
    <row r="1393" spans="1:10" x14ac:dyDescent="0.3">
      <c r="A1393" t="str">
        <f>IF(NOT(D1393=""),INDEX(statsNames,MATCH(D1393,mapping!Q:Q,0),1),A1392)</f>
        <v>RPG</v>
      </c>
      <c r="B1393">
        <f>INDEX(mapping!R:R,MATCH(A1393,mapping!P:P,0),1)+INDEX(mapping!H:H,MATCH(E1393,mapping!F:F,0))</f>
        <v>5122</v>
      </c>
      <c r="E1393" s="146" t="s">
        <v>104</v>
      </c>
      <c r="F1393" s="146">
        <v>356</v>
      </c>
      <c r="G1393" s="146">
        <v>12</v>
      </c>
      <c r="H1393" s="146">
        <v>29.09</v>
      </c>
    </row>
    <row r="1394" spans="1:10" x14ac:dyDescent="0.3">
      <c r="A1394" t="str">
        <f>IF(NOT(D1394=""),INDEX(statsNames,MATCH(D1394,mapping!Q:Q,0),1),A1393)</f>
        <v>RPG</v>
      </c>
      <c r="B1394">
        <f>INDEX(mapping!R:R,MATCH(A1394,mapping!P:P,0),1)+INDEX(mapping!H:H,MATCH(E1394,mapping!F:F,0))</f>
        <v>8522</v>
      </c>
      <c r="E1394" s="146" t="s">
        <v>377</v>
      </c>
      <c r="F1394" s="146">
        <v>359</v>
      </c>
      <c r="G1394" s="146">
        <v>13</v>
      </c>
      <c r="H1394" s="146">
        <v>28.68</v>
      </c>
    </row>
    <row r="1395" spans="1:10" x14ac:dyDescent="0.3">
      <c r="A1395" t="str">
        <f>IF(NOT(D1395=""),INDEX(statsNames,MATCH(D1395,mapping!Q:Q,0),1),A1394)</f>
        <v>OPPG</v>
      </c>
      <c r="B1395">
        <f>INDEX(mapping!R:R,MATCH(A1395,mapping!P:P,0),1)+INDEX(mapping!H:H,MATCH(E1395,mapping!F:F,0))</f>
        <v>16618</v>
      </c>
      <c r="D1395" s="146" t="s">
        <v>1504</v>
      </c>
      <c r="E1395" s="146" t="s">
        <v>884</v>
      </c>
      <c r="F1395" s="146">
        <v>1</v>
      </c>
      <c r="G1395" s="146">
        <v>1</v>
      </c>
      <c r="H1395" s="146">
        <v>61.3</v>
      </c>
      <c r="I1395" s="146" t="s">
        <v>884</v>
      </c>
      <c r="J1395" s="146">
        <v>61.3</v>
      </c>
    </row>
    <row r="1396" spans="1:10" x14ac:dyDescent="0.3">
      <c r="A1396" t="str">
        <f>IF(NOT(D1396=""),INDEX(statsNames,MATCH(D1396,mapping!Q:Q,0),1),A1395)</f>
        <v>OPPG</v>
      </c>
      <c r="B1396">
        <f>INDEX(mapping!R:R,MATCH(A1396,mapping!P:P,0),1)+INDEX(mapping!H:H,MATCH(E1396,mapping!F:F,0))</f>
        <v>2818</v>
      </c>
      <c r="E1396" s="146" t="s">
        <v>37</v>
      </c>
      <c r="F1396" s="146">
        <v>2</v>
      </c>
      <c r="G1396" s="146">
        <v>1</v>
      </c>
      <c r="H1396" s="146">
        <v>62.9</v>
      </c>
    </row>
    <row r="1397" spans="1:10" x14ac:dyDescent="0.3">
      <c r="A1397" t="str">
        <f>IF(NOT(D1397=""),INDEX(statsNames,MATCH(D1397,mapping!Q:Q,0),1),A1396)</f>
        <v>OPPG</v>
      </c>
      <c r="B1397">
        <f>INDEX(mapping!R:R,MATCH(A1397,mapping!P:P,0),1)+INDEX(mapping!H:H,MATCH(E1397,mapping!F:F,0))</f>
        <v>5418</v>
      </c>
      <c r="E1397" s="146" t="s">
        <v>14</v>
      </c>
      <c r="F1397" s="146">
        <v>3</v>
      </c>
      <c r="G1397" s="146">
        <v>1</v>
      </c>
      <c r="H1397" s="146">
        <v>63.1</v>
      </c>
    </row>
    <row r="1398" spans="1:10" x14ac:dyDescent="0.3">
      <c r="A1398" t="str">
        <f>IF(NOT(D1398=""),INDEX(statsNames,MATCH(D1398,mapping!Q:Q,0),1),A1397)</f>
        <v>OPPG</v>
      </c>
      <c r="B1398">
        <f>INDEX(mapping!R:R,MATCH(A1398,mapping!P:P,0),1)+INDEX(mapping!H:H,MATCH(E1398,mapping!F:F,0))</f>
        <v>2518</v>
      </c>
      <c r="E1398" s="146" t="s">
        <v>475</v>
      </c>
      <c r="F1398" s="146">
        <v>7</v>
      </c>
      <c r="G1398" s="146">
        <v>1</v>
      </c>
      <c r="H1398" s="146">
        <v>64.599999999999994</v>
      </c>
    </row>
    <row r="1399" spans="1:10" x14ac:dyDescent="0.3">
      <c r="A1399" t="str">
        <f>IF(NOT(D1399=""),INDEX(statsNames,MATCH(D1399,mapping!Q:Q,0),1),A1398)</f>
        <v>OPPG</v>
      </c>
      <c r="B1399">
        <f>INDEX(mapping!R:R,MATCH(A1399,mapping!P:P,0),1)+INDEX(mapping!H:H,MATCH(E1399,mapping!F:F,0))</f>
        <v>13318</v>
      </c>
      <c r="E1399" s="146" t="s">
        <v>76</v>
      </c>
      <c r="F1399" s="146">
        <v>9</v>
      </c>
      <c r="G1399" s="146">
        <v>2</v>
      </c>
      <c r="H1399" s="146">
        <v>64.8</v>
      </c>
    </row>
    <row r="1400" spans="1:10" x14ac:dyDescent="0.3">
      <c r="A1400" t="str">
        <f>IF(NOT(D1400=""),INDEX(statsNames,MATCH(D1400,mapping!Q:Q,0),1),A1399)</f>
        <v>OPPG</v>
      </c>
      <c r="B1400">
        <f>INDEX(mapping!R:R,MATCH(A1400,mapping!P:P,0),1)+INDEX(mapping!H:H,MATCH(E1400,mapping!F:F,0))</f>
        <v>2318</v>
      </c>
      <c r="E1400" s="146" t="s">
        <v>443</v>
      </c>
      <c r="F1400" s="146">
        <v>11</v>
      </c>
      <c r="G1400" s="146">
        <v>1</v>
      </c>
      <c r="H1400" s="146">
        <v>65.099999999999994</v>
      </c>
    </row>
    <row r="1401" spans="1:10" x14ac:dyDescent="0.3">
      <c r="A1401" t="str">
        <f>IF(NOT(D1401=""),INDEX(statsNames,MATCH(D1401,mapping!Q:Q,0),1),A1400)</f>
        <v>OPPG</v>
      </c>
      <c r="B1401">
        <f>INDEX(mapping!R:R,MATCH(A1401,mapping!P:P,0),1)+INDEX(mapping!H:H,MATCH(E1401,mapping!F:F,0))</f>
        <v>618</v>
      </c>
      <c r="E1401" s="146" t="s">
        <v>444</v>
      </c>
      <c r="F1401" s="146">
        <v>12</v>
      </c>
      <c r="G1401" s="146">
        <v>3</v>
      </c>
      <c r="H1401" s="146">
        <v>65.099999999999994</v>
      </c>
    </row>
    <row r="1402" spans="1:10" x14ac:dyDescent="0.3">
      <c r="A1402" t="str">
        <f>IF(NOT(D1402=""),INDEX(statsNames,MATCH(D1402,mapping!Q:Q,0),1),A1401)</f>
        <v>OPPG</v>
      </c>
      <c r="B1402">
        <f>INDEX(mapping!R:R,MATCH(A1402,mapping!P:P,0),1)+INDEX(mapping!H:H,MATCH(E1402,mapping!F:F,0))</f>
        <v>10118</v>
      </c>
      <c r="E1402" s="146" t="s">
        <v>124</v>
      </c>
      <c r="F1402" s="146">
        <v>13</v>
      </c>
      <c r="G1402" s="146">
        <v>2</v>
      </c>
      <c r="H1402" s="146">
        <v>65.3</v>
      </c>
    </row>
    <row r="1403" spans="1:10" x14ac:dyDescent="0.3">
      <c r="A1403" t="str">
        <f>IF(NOT(D1403=""),INDEX(statsNames,MATCH(D1403,mapping!Q:Q,0),1),A1402)</f>
        <v>OPPG</v>
      </c>
      <c r="B1403">
        <f>INDEX(mapping!R:R,MATCH(A1403,mapping!P:P,0),1)+INDEX(mapping!H:H,MATCH(E1403,mapping!F:F,0))</f>
        <v>18618</v>
      </c>
      <c r="E1403" s="146" t="s">
        <v>1085</v>
      </c>
      <c r="F1403" s="146">
        <v>16</v>
      </c>
      <c r="G1403" s="146">
        <v>1</v>
      </c>
      <c r="H1403" s="146">
        <v>65.900000000000006</v>
      </c>
    </row>
    <row r="1404" spans="1:10" x14ac:dyDescent="0.3">
      <c r="A1404" t="str">
        <f>IF(NOT(D1404=""),INDEX(statsNames,MATCH(D1404,mapping!Q:Q,0),1),A1403)</f>
        <v>OPPG</v>
      </c>
      <c r="B1404">
        <f>INDEX(mapping!R:R,MATCH(A1404,mapping!P:P,0),1)+INDEX(mapping!H:H,MATCH(E1404,mapping!F:F,0))</f>
        <v>5218</v>
      </c>
      <c r="E1404" s="146" t="s">
        <v>12</v>
      </c>
      <c r="F1404" s="146">
        <v>17</v>
      </c>
      <c r="G1404" s="146">
        <v>1</v>
      </c>
      <c r="H1404" s="146">
        <v>66</v>
      </c>
    </row>
    <row r="1405" spans="1:10" x14ac:dyDescent="0.3">
      <c r="A1405" t="str">
        <f>IF(NOT(D1405=""),INDEX(statsNames,MATCH(D1405,mapping!Q:Q,0),1),A1404)</f>
        <v>OPPG</v>
      </c>
      <c r="B1405">
        <f>INDEX(mapping!R:R,MATCH(A1405,mapping!P:P,0),1)+INDEX(mapping!H:H,MATCH(E1405,mapping!F:F,0))</f>
        <v>4418</v>
      </c>
      <c r="E1405" s="146" t="s">
        <v>26</v>
      </c>
      <c r="F1405" s="146">
        <v>18</v>
      </c>
      <c r="G1405" s="146">
        <v>2</v>
      </c>
      <c r="H1405" s="146">
        <v>66</v>
      </c>
    </row>
    <row r="1406" spans="1:10" x14ac:dyDescent="0.3">
      <c r="A1406" t="str">
        <f>IF(NOT(D1406=""),INDEX(statsNames,MATCH(D1406,mapping!Q:Q,0),1),A1405)</f>
        <v>OPPG</v>
      </c>
      <c r="B1406">
        <f>INDEX(mapping!R:R,MATCH(A1406,mapping!P:P,0),1)+INDEX(mapping!H:H,MATCH(E1406,mapping!F:F,0))</f>
        <v>6018</v>
      </c>
      <c r="E1406" s="146" t="s">
        <v>119</v>
      </c>
      <c r="F1406" s="146">
        <v>19</v>
      </c>
      <c r="G1406" s="146">
        <v>1</v>
      </c>
      <c r="H1406" s="146">
        <v>66.099999999999994</v>
      </c>
    </row>
    <row r="1407" spans="1:10" x14ac:dyDescent="0.3">
      <c r="A1407" t="str">
        <f>IF(NOT(D1407=""),INDEX(statsNames,MATCH(D1407,mapping!Q:Q,0),1),A1406)</f>
        <v>OPPG</v>
      </c>
      <c r="B1407">
        <f>INDEX(mapping!R:R,MATCH(A1407,mapping!P:P,0),1)+INDEX(mapping!H:H,MATCH(E1407,mapping!F:F,0))</f>
        <v>7318</v>
      </c>
      <c r="E1407" s="146" t="s">
        <v>202</v>
      </c>
      <c r="F1407" s="146">
        <v>22</v>
      </c>
      <c r="G1407" s="146">
        <v>2</v>
      </c>
      <c r="H1407" s="146">
        <v>66.2</v>
      </c>
    </row>
    <row r="1408" spans="1:10" x14ac:dyDescent="0.3">
      <c r="A1408" t="str">
        <f>IF(NOT(D1408=""),INDEX(statsNames,MATCH(D1408,mapping!Q:Q,0),1),A1407)</f>
        <v>OPPG</v>
      </c>
      <c r="B1408">
        <f>INDEX(mapping!R:R,MATCH(A1408,mapping!P:P,0),1)+INDEX(mapping!H:H,MATCH(E1408,mapping!F:F,0))</f>
        <v>218</v>
      </c>
      <c r="E1408" s="146" t="s">
        <v>440</v>
      </c>
      <c r="F1408" s="146">
        <v>23</v>
      </c>
      <c r="G1408" s="146">
        <v>2</v>
      </c>
      <c r="H1408" s="146">
        <v>66.5</v>
      </c>
    </row>
    <row r="1409" spans="1:8" x14ac:dyDescent="0.3">
      <c r="A1409" t="str">
        <f>IF(NOT(D1409=""),INDEX(statsNames,MATCH(D1409,mapping!Q:Q,0),1),A1408)</f>
        <v>OPPG</v>
      </c>
      <c r="B1409">
        <f>INDEX(mapping!R:R,MATCH(A1409,mapping!P:P,0),1)+INDEX(mapping!H:H,MATCH(E1409,mapping!F:F,0))</f>
        <v>8518</v>
      </c>
      <c r="E1409" s="146" t="s">
        <v>377</v>
      </c>
      <c r="F1409" s="146">
        <v>24</v>
      </c>
      <c r="G1409" s="146">
        <v>3</v>
      </c>
      <c r="H1409" s="146">
        <v>66.5</v>
      </c>
    </row>
    <row r="1410" spans="1:8" x14ac:dyDescent="0.3">
      <c r="A1410" t="str">
        <f>IF(NOT(D1410=""),INDEX(statsNames,MATCH(D1410,mapping!Q:Q,0),1),A1409)</f>
        <v>OPPG</v>
      </c>
      <c r="B1410">
        <f>INDEX(mapping!R:R,MATCH(A1410,mapping!P:P,0),1)+INDEX(mapping!H:H,MATCH(E1410,mapping!F:F,0))</f>
        <v>4018</v>
      </c>
      <c r="E1410" s="146" t="s">
        <v>105</v>
      </c>
      <c r="F1410" s="146">
        <v>27</v>
      </c>
      <c r="G1410" s="146">
        <v>2</v>
      </c>
      <c r="H1410" s="146">
        <v>66.7</v>
      </c>
    </row>
    <row r="1411" spans="1:8" x14ac:dyDescent="0.3">
      <c r="A1411" t="str">
        <f>IF(NOT(D1411=""),INDEX(statsNames,MATCH(D1411,mapping!Q:Q,0),1),A1410)</f>
        <v>OPPG</v>
      </c>
      <c r="B1411">
        <f>INDEX(mapping!R:R,MATCH(A1411,mapping!P:P,0),1)+INDEX(mapping!H:H,MATCH(E1411,mapping!F:F,0))</f>
        <v>18718</v>
      </c>
      <c r="E1411" s="146" t="s">
        <v>300</v>
      </c>
      <c r="F1411" s="146">
        <v>28</v>
      </c>
      <c r="G1411" s="146">
        <v>1</v>
      </c>
      <c r="H1411" s="146">
        <v>67</v>
      </c>
    </row>
    <row r="1412" spans="1:8" x14ac:dyDescent="0.3">
      <c r="A1412" t="str">
        <f>IF(NOT(D1412=""),INDEX(statsNames,MATCH(D1412,mapping!Q:Q,0),1),A1411)</f>
        <v>OPPG</v>
      </c>
      <c r="B1412">
        <f>INDEX(mapping!R:R,MATCH(A1412,mapping!P:P,0),1)+INDEX(mapping!H:H,MATCH(E1412,mapping!F:F,0))</f>
        <v>4118</v>
      </c>
      <c r="E1412" s="146" t="s">
        <v>125</v>
      </c>
      <c r="F1412" s="146">
        <v>34</v>
      </c>
      <c r="G1412" s="146">
        <v>4</v>
      </c>
      <c r="H1412" s="146">
        <v>67.599999999999994</v>
      </c>
    </row>
    <row r="1413" spans="1:8" x14ac:dyDescent="0.3">
      <c r="A1413" t="str">
        <f>IF(NOT(D1413=""),INDEX(statsNames,MATCH(D1413,mapping!Q:Q,0),1),A1412)</f>
        <v>OPPG</v>
      </c>
      <c r="B1413">
        <f>INDEX(mapping!R:R,MATCH(A1413,mapping!P:P,0),1)+INDEX(mapping!H:H,MATCH(E1413,mapping!F:F,0))</f>
        <v>8818</v>
      </c>
      <c r="E1413" s="146" t="s">
        <v>163</v>
      </c>
      <c r="F1413" s="146">
        <v>38</v>
      </c>
      <c r="G1413" s="146">
        <v>1</v>
      </c>
      <c r="H1413" s="146">
        <v>67.8</v>
      </c>
    </row>
    <row r="1414" spans="1:8" x14ac:dyDescent="0.3">
      <c r="A1414" t="str">
        <f>IF(NOT(D1414=""),INDEX(statsNames,MATCH(D1414,mapping!Q:Q,0),1),A1413)</f>
        <v>OPPG</v>
      </c>
      <c r="B1414">
        <f>INDEX(mapping!R:R,MATCH(A1414,mapping!P:P,0),1)+INDEX(mapping!H:H,MATCH(E1414,mapping!F:F,0))</f>
        <v>918</v>
      </c>
      <c r="E1414" s="146" t="s">
        <v>460</v>
      </c>
      <c r="F1414" s="146">
        <v>41</v>
      </c>
      <c r="G1414" s="146">
        <v>3</v>
      </c>
      <c r="H1414" s="146">
        <v>68.400000000000006</v>
      </c>
    </row>
    <row r="1415" spans="1:8" x14ac:dyDescent="0.3">
      <c r="A1415" t="str">
        <f>IF(NOT(D1415=""),INDEX(statsNames,MATCH(D1415,mapping!Q:Q,0),1),A1414)</f>
        <v>OPPG</v>
      </c>
      <c r="B1415">
        <f>INDEX(mapping!R:R,MATCH(A1415,mapping!P:P,0),1)+INDEX(mapping!H:H,MATCH(E1415,mapping!F:F,0))</f>
        <v>2618</v>
      </c>
      <c r="E1415" s="146" t="s">
        <v>38</v>
      </c>
      <c r="F1415" s="146">
        <v>42</v>
      </c>
      <c r="G1415" s="146">
        <v>3</v>
      </c>
      <c r="H1415" s="146">
        <v>68.400000000000006</v>
      </c>
    </row>
    <row r="1416" spans="1:8" x14ac:dyDescent="0.3">
      <c r="A1416" t="str">
        <f>IF(NOT(D1416=""),INDEX(statsNames,MATCH(D1416,mapping!Q:Q,0),1),A1415)</f>
        <v>OPPG</v>
      </c>
      <c r="B1416">
        <f>INDEX(mapping!R:R,MATCH(A1416,mapping!P:P,0),1)+INDEX(mapping!H:H,MATCH(E1416,mapping!F:F,0))</f>
        <v>7018</v>
      </c>
      <c r="E1416" s="146" t="s">
        <v>203</v>
      </c>
      <c r="F1416" s="146">
        <v>46</v>
      </c>
      <c r="G1416" s="146">
        <v>1</v>
      </c>
      <c r="H1416" s="146">
        <v>68.400000000000006</v>
      </c>
    </row>
    <row r="1417" spans="1:8" x14ac:dyDescent="0.3">
      <c r="A1417" t="str">
        <f>IF(NOT(D1417=""),INDEX(statsNames,MATCH(D1417,mapping!Q:Q,0),1),A1416)</f>
        <v>OPPG</v>
      </c>
      <c r="B1417">
        <f>INDEX(mapping!R:R,MATCH(A1417,mapping!P:P,0),1)+INDEX(mapping!H:H,MATCH(E1417,mapping!F:F,0))</f>
        <v>17018</v>
      </c>
      <c r="E1417" s="146" t="s">
        <v>161</v>
      </c>
      <c r="F1417" s="146">
        <v>47</v>
      </c>
      <c r="G1417" s="146">
        <v>3</v>
      </c>
      <c r="H1417" s="146">
        <v>68.5</v>
      </c>
    </row>
    <row r="1418" spans="1:8" x14ac:dyDescent="0.3">
      <c r="A1418" t="str">
        <f>IF(NOT(D1418=""),INDEX(statsNames,MATCH(D1418,mapping!Q:Q,0),1),A1417)</f>
        <v>OPPG</v>
      </c>
      <c r="B1418">
        <f>INDEX(mapping!R:R,MATCH(A1418,mapping!P:P,0),1)+INDEX(mapping!H:H,MATCH(E1418,mapping!F:F,0))</f>
        <v>7918</v>
      </c>
      <c r="E1418" s="146" t="s">
        <v>118</v>
      </c>
      <c r="F1418" s="146">
        <v>48</v>
      </c>
      <c r="G1418" s="146">
        <v>3</v>
      </c>
      <c r="H1418" s="146">
        <v>68.5</v>
      </c>
    </row>
    <row r="1419" spans="1:8" x14ac:dyDescent="0.3">
      <c r="A1419" t="str">
        <f>IF(NOT(D1419=""),INDEX(statsNames,MATCH(D1419,mapping!Q:Q,0),1),A1418)</f>
        <v>OPPG</v>
      </c>
      <c r="B1419">
        <f>INDEX(mapping!R:R,MATCH(A1419,mapping!P:P,0),1)+INDEX(mapping!H:H,MATCH(E1419,mapping!F:F,0))</f>
        <v>2918</v>
      </c>
      <c r="E1419" s="146" t="s">
        <v>89</v>
      </c>
      <c r="F1419" s="146">
        <v>52</v>
      </c>
      <c r="G1419" s="146">
        <v>5</v>
      </c>
      <c r="H1419" s="146">
        <v>68.8</v>
      </c>
    </row>
    <row r="1420" spans="1:8" x14ac:dyDescent="0.3">
      <c r="A1420" t="str">
        <f>IF(NOT(D1420=""),INDEX(statsNames,MATCH(D1420,mapping!Q:Q,0),1),A1419)</f>
        <v>OPPG</v>
      </c>
      <c r="B1420">
        <f>INDEX(mapping!R:R,MATCH(A1420,mapping!P:P,0),1)+INDEX(mapping!H:H,MATCH(E1420,mapping!F:F,0))</f>
        <v>7618</v>
      </c>
      <c r="E1420" s="146" t="s">
        <v>27</v>
      </c>
      <c r="F1420" s="146">
        <v>54</v>
      </c>
      <c r="G1420" s="146">
        <v>5</v>
      </c>
      <c r="H1420" s="146">
        <v>68.900000000000006</v>
      </c>
    </row>
    <row r="1421" spans="1:8" x14ac:dyDescent="0.3">
      <c r="A1421" t="str">
        <f>IF(NOT(D1421=""),INDEX(statsNames,MATCH(D1421,mapping!Q:Q,0),1),A1420)</f>
        <v>OPPG</v>
      </c>
      <c r="B1421">
        <f>INDEX(mapping!R:R,MATCH(A1421,mapping!P:P,0),1)+INDEX(mapping!H:H,MATCH(E1421,mapping!F:F,0))</f>
        <v>3518</v>
      </c>
      <c r="E1421" s="146" t="s">
        <v>29</v>
      </c>
      <c r="F1421" s="146">
        <v>57</v>
      </c>
      <c r="G1421" s="146">
        <v>1</v>
      </c>
      <c r="H1421" s="146">
        <v>69.400000000000006</v>
      </c>
    </row>
    <row r="1422" spans="1:8" x14ac:dyDescent="0.3">
      <c r="A1422" t="str">
        <f>IF(NOT(D1422=""),INDEX(statsNames,MATCH(D1422,mapping!Q:Q,0),1),A1421)</f>
        <v>OPPG</v>
      </c>
      <c r="B1422">
        <f>INDEX(mapping!R:R,MATCH(A1422,mapping!P:P,0),1)+INDEX(mapping!H:H,MATCH(E1422,mapping!F:F,0))</f>
        <v>3918</v>
      </c>
      <c r="E1422" s="146" t="s">
        <v>19</v>
      </c>
      <c r="F1422" s="146">
        <v>58</v>
      </c>
      <c r="G1422" s="146">
        <v>6</v>
      </c>
      <c r="H1422" s="146">
        <v>69.400000000000006</v>
      </c>
    </row>
    <row r="1423" spans="1:8" x14ac:dyDescent="0.3">
      <c r="A1423" t="str">
        <f>IF(NOT(D1423=""),INDEX(statsNames,MATCH(D1423,mapping!Q:Q,0),1),A1422)</f>
        <v>OPPG</v>
      </c>
      <c r="B1423">
        <f>INDEX(mapping!R:R,MATCH(A1423,mapping!P:P,0),1)+INDEX(mapping!H:H,MATCH(E1423,mapping!F:F,0))</f>
        <v>16318</v>
      </c>
      <c r="E1423" s="146" t="s">
        <v>209</v>
      </c>
      <c r="F1423" s="146">
        <v>61</v>
      </c>
      <c r="G1423" s="146">
        <v>5</v>
      </c>
      <c r="H1423" s="146">
        <v>69.5</v>
      </c>
    </row>
    <row r="1424" spans="1:8" x14ac:dyDescent="0.3">
      <c r="A1424" t="str">
        <f>IF(NOT(D1424=""),INDEX(statsNames,MATCH(D1424,mapping!Q:Q,0),1),A1423)</f>
        <v>OPPG</v>
      </c>
      <c r="B1424">
        <f>INDEX(mapping!R:R,MATCH(A1424,mapping!P:P,0),1)+INDEX(mapping!H:H,MATCH(E1424,mapping!F:F,0))</f>
        <v>16918</v>
      </c>
      <c r="E1424" s="146" t="s">
        <v>480</v>
      </c>
      <c r="F1424" s="146">
        <v>64</v>
      </c>
      <c r="G1424" s="146">
        <v>1</v>
      </c>
      <c r="H1424" s="146">
        <v>69.599999999999994</v>
      </c>
    </row>
    <row r="1425" spans="1:8" x14ac:dyDescent="0.3">
      <c r="A1425" t="str">
        <f>IF(NOT(D1425=""),INDEX(statsNames,MATCH(D1425,mapping!Q:Q,0),1),A1424)</f>
        <v>OPPG</v>
      </c>
      <c r="B1425">
        <f>INDEX(mapping!R:R,MATCH(A1425,mapping!P:P,0),1)+INDEX(mapping!H:H,MATCH(E1425,mapping!F:F,0))</f>
        <v>17318</v>
      </c>
      <c r="E1425" s="146" t="s">
        <v>229</v>
      </c>
      <c r="F1425" s="146">
        <v>65</v>
      </c>
      <c r="G1425" s="146">
        <v>2</v>
      </c>
      <c r="H1425" s="146">
        <v>69.7</v>
      </c>
    </row>
    <row r="1426" spans="1:8" x14ac:dyDescent="0.3">
      <c r="A1426" t="str">
        <f>IF(NOT(D1426=""),INDEX(statsNames,MATCH(D1426,mapping!Q:Q,0),1),A1425)</f>
        <v>OPPG</v>
      </c>
      <c r="B1426">
        <f>INDEX(mapping!R:R,MATCH(A1426,mapping!P:P,0),1)+INDEX(mapping!H:H,MATCH(E1426,mapping!F:F,0))</f>
        <v>4318</v>
      </c>
      <c r="E1426" s="146" t="s">
        <v>71</v>
      </c>
      <c r="F1426" s="146">
        <v>66</v>
      </c>
      <c r="G1426" s="146">
        <v>6</v>
      </c>
      <c r="H1426" s="146">
        <v>69.8</v>
      </c>
    </row>
    <row r="1427" spans="1:8" x14ac:dyDescent="0.3">
      <c r="A1427" t="str">
        <f>IF(NOT(D1427=""),INDEX(statsNames,MATCH(D1427,mapping!Q:Q,0),1),A1426)</f>
        <v>OPPG</v>
      </c>
      <c r="B1427">
        <f>INDEX(mapping!R:R,MATCH(A1427,mapping!P:P,0),1)+INDEX(mapping!H:H,MATCH(E1427,mapping!F:F,0))</f>
        <v>9318</v>
      </c>
      <c r="E1427" s="146" t="s">
        <v>455</v>
      </c>
      <c r="F1427" s="146">
        <v>70</v>
      </c>
      <c r="G1427" s="146">
        <v>4</v>
      </c>
      <c r="H1427" s="146">
        <v>70</v>
      </c>
    </row>
    <row r="1428" spans="1:8" x14ac:dyDescent="0.3">
      <c r="A1428" t="str">
        <f>IF(NOT(D1428=""),INDEX(statsNames,MATCH(D1428,mapping!Q:Q,0),1),A1427)</f>
        <v>OPPG</v>
      </c>
      <c r="B1428">
        <f>INDEX(mapping!R:R,MATCH(A1428,mapping!P:P,0),1)+INDEX(mapping!H:H,MATCH(E1428,mapping!F:F,0))</f>
        <v>3018</v>
      </c>
      <c r="E1428" s="146" t="s">
        <v>80</v>
      </c>
      <c r="F1428" s="146">
        <v>73</v>
      </c>
      <c r="G1428" s="146">
        <v>7</v>
      </c>
      <c r="H1428" s="146">
        <v>70.099999999999994</v>
      </c>
    </row>
    <row r="1429" spans="1:8" x14ac:dyDescent="0.3">
      <c r="A1429" t="str">
        <f>IF(NOT(D1429=""),INDEX(statsNames,MATCH(D1429,mapping!Q:Q,0),1),A1428)</f>
        <v>OPPG</v>
      </c>
      <c r="B1429">
        <f>INDEX(mapping!R:R,MATCH(A1429,mapping!P:P,0),1)+INDEX(mapping!H:H,MATCH(E1429,mapping!F:F,0))</f>
        <v>10618</v>
      </c>
      <c r="E1429" s="146" t="s">
        <v>361</v>
      </c>
      <c r="F1429" s="146">
        <v>77</v>
      </c>
      <c r="G1429" s="146">
        <v>1</v>
      </c>
      <c r="H1429" s="146">
        <v>70.3</v>
      </c>
    </row>
    <row r="1430" spans="1:8" x14ac:dyDescent="0.3">
      <c r="A1430" t="str">
        <f>IF(NOT(D1430=""),INDEX(statsNames,MATCH(D1430,mapping!Q:Q,0),1),A1429)</f>
        <v>OPPG</v>
      </c>
      <c r="B1430">
        <f>INDEX(mapping!R:R,MATCH(A1430,mapping!P:P,0),1)+INDEX(mapping!H:H,MATCH(E1430,mapping!F:F,0))</f>
        <v>17918</v>
      </c>
      <c r="E1430" s="146" t="s">
        <v>459</v>
      </c>
      <c r="F1430" s="146">
        <v>78</v>
      </c>
      <c r="G1430" s="146">
        <v>1</v>
      </c>
      <c r="H1430" s="146">
        <v>70.3</v>
      </c>
    </row>
    <row r="1431" spans="1:8" x14ac:dyDescent="0.3">
      <c r="A1431" t="str">
        <f>IF(NOT(D1431=""),INDEX(statsNames,MATCH(D1431,mapping!Q:Q,0),1),A1430)</f>
        <v>OPPG</v>
      </c>
      <c r="B1431">
        <f>INDEX(mapping!R:R,MATCH(A1431,mapping!P:P,0),1)+INDEX(mapping!H:H,MATCH(E1431,mapping!F:F,0))</f>
        <v>1418</v>
      </c>
      <c r="E1431" s="146" t="s">
        <v>450</v>
      </c>
      <c r="F1431" s="146">
        <v>81</v>
      </c>
      <c r="G1431" s="146">
        <v>2</v>
      </c>
      <c r="H1431" s="146">
        <v>70.400000000000006</v>
      </c>
    </row>
    <row r="1432" spans="1:8" x14ac:dyDescent="0.3">
      <c r="A1432" t="str">
        <f>IF(NOT(D1432=""),INDEX(statsNames,MATCH(D1432,mapping!Q:Q,0),1),A1431)</f>
        <v>OPPG</v>
      </c>
      <c r="B1432">
        <f>INDEX(mapping!R:R,MATCH(A1432,mapping!P:P,0),1)+INDEX(mapping!H:H,MATCH(E1432,mapping!F:F,0))</f>
        <v>12518</v>
      </c>
      <c r="E1432" s="146" t="s">
        <v>65</v>
      </c>
      <c r="F1432" s="146">
        <v>82</v>
      </c>
      <c r="G1432" s="146">
        <v>3</v>
      </c>
      <c r="H1432" s="146">
        <v>70.400000000000006</v>
      </c>
    </row>
    <row r="1433" spans="1:8" x14ac:dyDescent="0.3">
      <c r="A1433" t="str">
        <f>IF(NOT(D1433=""),INDEX(statsNames,MATCH(D1433,mapping!Q:Q,0),1),A1432)</f>
        <v>OPPG</v>
      </c>
      <c r="B1433">
        <f>INDEX(mapping!R:R,MATCH(A1433,mapping!P:P,0),1)+INDEX(mapping!H:H,MATCH(E1433,mapping!F:F,0))</f>
        <v>5118</v>
      </c>
      <c r="E1433" s="146" t="s">
        <v>104</v>
      </c>
      <c r="F1433" s="146">
        <v>83</v>
      </c>
      <c r="G1433" s="146">
        <v>3</v>
      </c>
      <c r="H1433" s="146">
        <v>70.400000000000006</v>
      </c>
    </row>
    <row r="1434" spans="1:8" x14ac:dyDescent="0.3">
      <c r="A1434" t="str">
        <f>IF(NOT(D1434=""),INDEX(statsNames,MATCH(D1434,mapping!Q:Q,0),1),A1433)</f>
        <v>OPPG</v>
      </c>
      <c r="B1434">
        <f>INDEX(mapping!R:R,MATCH(A1434,mapping!P:P,0),1)+INDEX(mapping!H:H,MATCH(E1434,mapping!F:F,0))</f>
        <v>19518</v>
      </c>
      <c r="E1434" s="146" t="s">
        <v>112</v>
      </c>
      <c r="F1434" s="146">
        <v>88</v>
      </c>
      <c r="G1434" s="146">
        <v>2</v>
      </c>
      <c r="H1434" s="146">
        <v>70.5</v>
      </c>
    </row>
    <row r="1435" spans="1:8" x14ac:dyDescent="0.3">
      <c r="A1435" t="str">
        <f>IF(NOT(D1435=""),INDEX(statsNames,MATCH(D1435,mapping!Q:Q,0),1),A1434)</f>
        <v>OPPG</v>
      </c>
      <c r="B1435">
        <f>INDEX(mapping!R:R,MATCH(A1435,mapping!P:P,0),1)+INDEX(mapping!H:H,MATCH(E1435,mapping!F:F,0))</f>
        <v>6118</v>
      </c>
      <c r="E1435" s="146" t="s">
        <v>22</v>
      </c>
      <c r="F1435" s="146">
        <v>94</v>
      </c>
      <c r="G1435" s="146">
        <v>5</v>
      </c>
      <c r="H1435" s="146">
        <v>70.8</v>
      </c>
    </row>
    <row r="1436" spans="1:8" x14ac:dyDescent="0.3">
      <c r="A1436" t="str">
        <f>IF(NOT(D1436=""),INDEX(statsNames,MATCH(D1436,mapping!Q:Q,0),1),A1435)</f>
        <v>OPPG</v>
      </c>
      <c r="B1436">
        <f>INDEX(mapping!R:R,MATCH(A1436,mapping!P:P,0),1)+INDEX(mapping!H:H,MATCH(E1436,mapping!F:F,0))</f>
        <v>4718</v>
      </c>
      <c r="E1436" s="146" t="s">
        <v>87</v>
      </c>
      <c r="F1436" s="146">
        <v>96</v>
      </c>
      <c r="G1436" s="146">
        <v>3</v>
      </c>
      <c r="H1436" s="146">
        <v>70.8</v>
      </c>
    </row>
    <row r="1437" spans="1:8" x14ac:dyDescent="0.3">
      <c r="A1437" t="str">
        <f>IF(NOT(D1437=""),INDEX(statsNames,MATCH(D1437,mapping!Q:Q,0),1),A1436)</f>
        <v>OPPG</v>
      </c>
      <c r="B1437" t="e">
        <f>INDEX(mapping!R:R,MATCH(A1437,mapping!P:P,0),1)+INDEX(mapping!H:H,MATCH(E1437,mapping!F:F,0))</f>
        <v>#N/A</v>
      </c>
      <c r="E1437" s="146" t="s">
        <v>391</v>
      </c>
      <c r="F1437" s="146">
        <v>97</v>
      </c>
      <c r="G1437" s="146">
        <v>6</v>
      </c>
      <c r="H1437" s="146">
        <v>70.900000000000006</v>
      </c>
    </row>
    <row r="1438" spans="1:8" x14ac:dyDescent="0.3">
      <c r="A1438" t="str">
        <f>IF(NOT(D1438=""),INDEX(statsNames,MATCH(D1438,mapping!Q:Q,0),1),A1437)</f>
        <v>OPPG</v>
      </c>
      <c r="B1438">
        <f>INDEX(mapping!R:R,MATCH(A1438,mapping!P:P,0),1)+INDEX(mapping!H:H,MATCH(E1438,mapping!F:F,0))</f>
        <v>1218</v>
      </c>
      <c r="E1438" s="146" t="s">
        <v>449</v>
      </c>
      <c r="F1438" s="146">
        <v>99</v>
      </c>
      <c r="G1438" s="146">
        <v>4</v>
      </c>
      <c r="H1438" s="146">
        <v>70.900000000000006</v>
      </c>
    </row>
    <row r="1439" spans="1:8" x14ac:dyDescent="0.3">
      <c r="A1439" t="str">
        <f>IF(NOT(D1439=""),INDEX(statsNames,MATCH(D1439,mapping!Q:Q,0),1),A1438)</f>
        <v>OPPG</v>
      </c>
      <c r="B1439">
        <f>INDEX(mapping!R:R,MATCH(A1439,mapping!P:P,0),1)+INDEX(mapping!H:H,MATCH(E1439,mapping!F:F,0))</f>
        <v>9018</v>
      </c>
      <c r="E1439" s="146" t="s">
        <v>21</v>
      </c>
      <c r="F1439" s="146">
        <v>101</v>
      </c>
      <c r="G1439" s="146">
        <v>8</v>
      </c>
      <c r="H1439" s="146">
        <v>71</v>
      </c>
    </row>
    <row r="1440" spans="1:8" x14ac:dyDescent="0.3">
      <c r="A1440" t="str">
        <f>IF(NOT(D1440=""),INDEX(statsNames,MATCH(D1440,mapping!Q:Q,0),1),A1439)</f>
        <v>OPPG</v>
      </c>
      <c r="B1440">
        <f>INDEX(mapping!R:R,MATCH(A1440,mapping!P:P,0),1)+INDEX(mapping!H:H,MATCH(E1440,mapping!F:F,0))</f>
        <v>17518</v>
      </c>
      <c r="E1440" s="146" t="s">
        <v>399</v>
      </c>
      <c r="F1440" s="146">
        <v>102</v>
      </c>
      <c r="G1440" s="146">
        <v>4</v>
      </c>
      <c r="H1440" s="146">
        <v>71.099999999999994</v>
      </c>
    </row>
    <row r="1441" spans="1:8" x14ac:dyDescent="0.3">
      <c r="A1441" t="str">
        <f>IF(NOT(D1441=""),INDEX(statsNames,MATCH(D1441,mapping!Q:Q,0),1),A1440)</f>
        <v>OPPG</v>
      </c>
      <c r="B1441">
        <f>INDEX(mapping!R:R,MATCH(A1441,mapping!P:P,0),1)+INDEX(mapping!H:H,MATCH(E1441,mapping!F:F,0))</f>
        <v>118</v>
      </c>
      <c r="E1441" s="146" t="s">
        <v>451</v>
      </c>
      <c r="F1441" s="146">
        <v>103</v>
      </c>
      <c r="G1441" s="146">
        <v>5</v>
      </c>
      <c r="H1441" s="146">
        <v>71.099999999999994</v>
      </c>
    </row>
    <row r="1442" spans="1:8" x14ac:dyDescent="0.3">
      <c r="A1442" t="str">
        <f>IF(NOT(D1442=""),INDEX(statsNames,MATCH(D1442,mapping!Q:Q,0),1),A1441)</f>
        <v>OPPG</v>
      </c>
      <c r="B1442">
        <f>INDEX(mapping!R:R,MATCH(A1442,mapping!P:P,0),1)+INDEX(mapping!H:H,MATCH(E1442,mapping!F:F,0))</f>
        <v>4918</v>
      </c>
      <c r="E1442" s="146" t="s">
        <v>17</v>
      </c>
      <c r="F1442" s="146">
        <v>107</v>
      </c>
      <c r="G1442" s="146">
        <v>6</v>
      </c>
      <c r="H1442" s="146">
        <v>71.3</v>
      </c>
    </row>
    <row r="1443" spans="1:8" x14ac:dyDescent="0.3">
      <c r="A1443" t="str">
        <f>IF(NOT(D1443=""),INDEX(statsNames,MATCH(D1443,mapping!Q:Q,0),1),A1442)</f>
        <v>OPPG</v>
      </c>
      <c r="B1443">
        <f>INDEX(mapping!R:R,MATCH(A1443,mapping!P:P,0),1)+INDEX(mapping!H:H,MATCH(E1443,mapping!F:F,0))</f>
        <v>12218</v>
      </c>
      <c r="E1443" s="146" t="s">
        <v>110</v>
      </c>
      <c r="F1443" s="146">
        <v>117</v>
      </c>
      <c r="G1443" s="146">
        <v>8</v>
      </c>
      <c r="H1443" s="146">
        <v>71.8</v>
      </c>
    </row>
    <row r="1444" spans="1:8" x14ac:dyDescent="0.3">
      <c r="A1444" t="str">
        <f>IF(NOT(D1444=""),INDEX(statsNames,MATCH(D1444,mapping!Q:Q,0),1),A1443)</f>
        <v>OPPG</v>
      </c>
      <c r="B1444">
        <f>INDEX(mapping!R:R,MATCH(A1444,mapping!P:P,0),1)+INDEX(mapping!H:H,MATCH(E1444,mapping!F:F,0))</f>
        <v>5718</v>
      </c>
      <c r="E1444" s="146" t="s">
        <v>92</v>
      </c>
      <c r="F1444" s="146">
        <v>123</v>
      </c>
      <c r="G1444" s="146">
        <v>2</v>
      </c>
      <c r="H1444" s="146">
        <v>72</v>
      </c>
    </row>
    <row r="1445" spans="1:8" x14ac:dyDescent="0.3">
      <c r="A1445" t="str">
        <f>IF(NOT(D1445=""),INDEX(statsNames,MATCH(D1445,mapping!Q:Q,0),1),A1444)</f>
        <v>OPPG</v>
      </c>
      <c r="B1445">
        <f>INDEX(mapping!R:R,MATCH(A1445,mapping!P:P,0),1)+INDEX(mapping!H:H,MATCH(E1445,mapping!F:F,0))</f>
        <v>5618</v>
      </c>
      <c r="E1445" s="146" t="s">
        <v>39</v>
      </c>
      <c r="F1445" s="146">
        <v>124</v>
      </c>
      <c r="G1445" s="146">
        <v>7</v>
      </c>
      <c r="H1445" s="146">
        <v>72.099999999999994</v>
      </c>
    </row>
    <row r="1446" spans="1:8" x14ac:dyDescent="0.3">
      <c r="A1446" t="str">
        <f>IF(NOT(D1446=""),INDEX(statsNames,MATCH(D1446,mapping!Q:Q,0),1),A1445)</f>
        <v>OPPG</v>
      </c>
      <c r="B1446">
        <f>INDEX(mapping!R:R,MATCH(A1446,mapping!P:P,0),1)+INDEX(mapping!H:H,MATCH(E1446,mapping!F:F,0))</f>
        <v>15118</v>
      </c>
      <c r="E1446" s="146" t="s">
        <v>314</v>
      </c>
      <c r="F1446" s="146">
        <v>126</v>
      </c>
      <c r="G1446" s="146">
        <v>1</v>
      </c>
      <c r="H1446" s="146">
        <v>72.099999999999994</v>
      </c>
    </row>
    <row r="1447" spans="1:8" x14ac:dyDescent="0.3">
      <c r="A1447" t="str">
        <f>IF(NOT(D1447=""),INDEX(statsNames,MATCH(D1447,mapping!Q:Q,0),1),A1446)</f>
        <v>OPPG</v>
      </c>
      <c r="B1447">
        <f>INDEX(mapping!R:R,MATCH(A1447,mapping!P:P,0),1)+INDEX(mapping!H:H,MATCH(E1447,mapping!F:F,0))</f>
        <v>9418</v>
      </c>
      <c r="E1447" s="146" t="s">
        <v>16</v>
      </c>
      <c r="F1447" s="146">
        <v>127</v>
      </c>
      <c r="G1447" s="146">
        <v>10</v>
      </c>
      <c r="H1447" s="146">
        <v>72.2</v>
      </c>
    </row>
    <row r="1448" spans="1:8" x14ac:dyDescent="0.3">
      <c r="A1448" t="str">
        <f>IF(NOT(D1448=""),INDEX(statsNames,MATCH(D1448,mapping!Q:Q,0),1),A1447)</f>
        <v>OPPG</v>
      </c>
      <c r="B1448">
        <f>INDEX(mapping!R:R,MATCH(A1448,mapping!P:P,0),1)+INDEX(mapping!H:H,MATCH(E1448,mapping!F:F,0))</f>
        <v>13118</v>
      </c>
      <c r="E1448" s="146" t="s">
        <v>349</v>
      </c>
      <c r="F1448" s="146">
        <v>129</v>
      </c>
      <c r="G1448" s="146">
        <v>8</v>
      </c>
      <c r="H1448" s="146">
        <v>72.2</v>
      </c>
    </row>
    <row r="1449" spans="1:8" x14ac:dyDescent="0.3">
      <c r="A1449" t="str">
        <f>IF(NOT(D1449=""),INDEX(statsNames,MATCH(D1449,mapping!Q:Q,0),1),A1448)</f>
        <v>OPPG</v>
      </c>
      <c r="B1449">
        <f>INDEX(mapping!R:R,MATCH(A1449,mapping!P:P,0),1)+INDEX(mapping!H:H,MATCH(E1449,mapping!F:F,0))</f>
        <v>17818</v>
      </c>
      <c r="E1449" s="146" t="s">
        <v>200</v>
      </c>
      <c r="F1449" s="146">
        <v>134</v>
      </c>
      <c r="G1449" s="146">
        <v>6</v>
      </c>
      <c r="H1449" s="146">
        <v>72.400000000000006</v>
      </c>
    </row>
    <row r="1450" spans="1:8" x14ac:dyDescent="0.3">
      <c r="A1450" t="str">
        <f>IF(NOT(D1450=""),INDEX(statsNames,MATCH(D1450,mapping!Q:Q,0),1),A1449)</f>
        <v>OPPG</v>
      </c>
      <c r="B1450">
        <f>INDEX(mapping!R:R,MATCH(A1450,mapping!P:P,0),1)+INDEX(mapping!H:H,MATCH(E1450,mapping!F:F,0))</f>
        <v>7218</v>
      </c>
      <c r="E1450" s="146" t="s">
        <v>24</v>
      </c>
      <c r="F1450" s="146">
        <v>139</v>
      </c>
      <c r="G1450" s="146">
        <v>8</v>
      </c>
      <c r="H1450" s="146">
        <v>72.599999999999994</v>
      </c>
    </row>
    <row r="1451" spans="1:8" x14ac:dyDescent="0.3">
      <c r="A1451" t="str">
        <f>IF(NOT(D1451=""),INDEX(statsNames,MATCH(D1451,mapping!Q:Q,0),1),A1450)</f>
        <v>OPPG</v>
      </c>
      <c r="B1451">
        <f>INDEX(mapping!R:R,MATCH(A1451,mapping!P:P,0),1)+INDEX(mapping!H:H,MATCH(E1451,mapping!F:F,0))</f>
        <v>8718</v>
      </c>
      <c r="E1451" s="146" t="s">
        <v>205</v>
      </c>
      <c r="F1451" s="146">
        <v>141</v>
      </c>
      <c r="G1451" s="146">
        <v>9</v>
      </c>
      <c r="H1451" s="146">
        <v>72.7</v>
      </c>
    </row>
    <row r="1452" spans="1:8" x14ac:dyDescent="0.3">
      <c r="A1452" t="str">
        <f>IF(NOT(D1452=""),INDEX(statsNames,MATCH(D1452,mapping!Q:Q,0),1),A1451)</f>
        <v>OPPG</v>
      </c>
      <c r="B1452">
        <f>INDEX(mapping!R:R,MATCH(A1452,mapping!P:P,0),1)+INDEX(mapping!H:H,MATCH(E1452,mapping!F:F,0))</f>
        <v>1018</v>
      </c>
      <c r="E1452" s="146" t="s">
        <v>448</v>
      </c>
      <c r="F1452" s="146">
        <v>144</v>
      </c>
      <c r="G1452" s="146">
        <v>11</v>
      </c>
      <c r="H1452" s="146">
        <v>72.8</v>
      </c>
    </row>
    <row r="1453" spans="1:8" x14ac:dyDescent="0.3">
      <c r="A1453" t="str">
        <f>IF(NOT(D1453=""),INDEX(statsNames,MATCH(D1453,mapping!Q:Q,0),1),A1452)</f>
        <v>OPPG</v>
      </c>
      <c r="B1453">
        <f>INDEX(mapping!R:R,MATCH(A1453,mapping!P:P,0),1)+INDEX(mapping!H:H,MATCH(E1453,mapping!F:F,0))</f>
        <v>18018</v>
      </c>
      <c r="E1453" s="146" t="s">
        <v>339</v>
      </c>
      <c r="F1453" s="146">
        <v>151</v>
      </c>
      <c r="G1453" s="146">
        <v>4</v>
      </c>
      <c r="H1453" s="146">
        <v>72.900000000000006</v>
      </c>
    </row>
    <row r="1454" spans="1:8" x14ac:dyDescent="0.3">
      <c r="A1454" t="str">
        <f>IF(NOT(D1454=""),INDEX(statsNames,MATCH(D1454,mapping!Q:Q,0),1),A1453)</f>
        <v>OPPG</v>
      </c>
      <c r="B1454">
        <f>INDEX(mapping!R:R,MATCH(A1454,mapping!P:P,0),1)+INDEX(mapping!H:H,MATCH(E1454,mapping!F:F,0))</f>
        <v>15718</v>
      </c>
      <c r="E1454" s="146" t="s">
        <v>230</v>
      </c>
      <c r="F1454" s="146">
        <v>154</v>
      </c>
      <c r="G1454" s="146">
        <v>6</v>
      </c>
      <c r="H1454" s="146">
        <v>73.099999999999994</v>
      </c>
    </row>
    <row r="1455" spans="1:8" x14ac:dyDescent="0.3">
      <c r="A1455" t="str">
        <f>IF(NOT(D1455=""),INDEX(statsNames,MATCH(D1455,mapping!Q:Q,0),1),A1454)</f>
        <v>OPPG</v>
      </c>
      <c r="B1455">
        <f>INDEX(mapping!R:R,MATCH(A1455,mapping!P:P,0),1)+INDEX(mapping!H:H,MATCH(E1455,mapping!F:F,0))</f>
        <v>17218</v>
      </c>
      <c r="E1455" s="146" t="s">
        <v>320</v>
      </c>
      <c r="F1455" s="146">
        <v>159</v>
      </c>
      <c r="G1455" s="146">
        <v>10</v>
      </c>
      <c r="H1455" s="146">
        <v>73.3</v>
      </c>
    </row>
    <row r="1456" spans="1:8" x14ac:dyDescent="0.3">
      <c r="A1456" t="str">
        <f>IF(NOT(D1456=""),INDEX(statsNames,MATCH(D1456,mapping!Q:Q,0),1),A1455)</f>
        <v>OPPG</v>
      </c>
      <c r="B1456">
        <f>INDEX(mapping!R:R,MATCH(A1456,mapping!P:P,0),1)+INDEX(mapping!H:H,MATCH(E1456,mapping!F:F,0))</f>
        <v>18818</v>
      </c>
      <c r="E1456" s="146" t="s">
        <v>499</v>
      </c>
      <c r="F1456" s="146">
        <v>161</v>
      </c>
      <c r="G1456" s="146">
        <v>6</v>
      </c>
      <c r="H1456" s="146">
        <v>73.3</v>
      </c>
    </row>
    <row r="1457" spans="1:8" x14ac:dyDescent="0.3">
      <c r="A1457" t="str">
        <f>IF(NOT(D1457=""),INDEX(statsNames,MATCH(D1457,mapping!Q:Q,0),1),A1456)</f>
        <v>OPPG</v>
      </c>
      <c r="B1457">
        <f>INDEX(mapping!R:R,MATCH(A1457,mapping!P:P,0),1)+INDEX(mapping!H:H,MATCH(E1457,mapping!F:F,0))</f>
        <v>16518</v>
      </c>
      <c r="E1457" s="146" t="s">
        <v>467</v>
      </c>
      <c r="F1457" s="146">
        <v>167</v>
      </c>
      <c r="G1457" s="146">
        <v>3</v>
      </c>
      <c r="H1457" s="146">
        <v>73.400000000000006</v>
      </c>
    </row>
    <row r="1458" spans="1:8" x14ac:dyDescent="0.3">
      <c r="A1458" t="str">
        <f>IF(NOT(D1458=""),INDEX(statsNames,MATCH(D1458,mapping!Q:Q,0),1),A1457)</f>
        <v>OPPG</v>
      </c>
      <c r="B1458">
        <f>INDEX(mapping!R:R,MATCH(A1458,mapping!P:P,0),1)+INDEX(mapping!H:H,MATCH(E1458,mapping!F:F,0))</f>
        <v>8218</v>
      </c>
      <c r="E1458" s="146" t="s">
        <v>123</v>
      </c>
      <c r="F1458" s="146">
        <v>169</v>
      </c>
      <c r="G1458" s="146">
        <v>3</v>
      </c>
      <c r="H1458" s="146">
        <v>73.5</v>
      </c>
    </row>
    <row r="1459" spans="1:8" x14ac:dyDescent="0.3">
      <c r="A1459" t="str">
        <f>IF(NOT(D1459=""),INDEX(statsNames,MATCH(D1459,mapping!Q:Q,0),1),A1458)</f>
        <v>OPPG</v>
      </c>
      <c r="B1459">
        <f>INDEX(mapping!R:R,MATCH(A1459,mapping!P:P,0),1)+INDEX(mapping!H:H,MATCH(E1459,mapping!F:F,0))</f>
        <v>5518</v>
      </c>
      <c r="E1459" s="146" t="s">
        <v>18</v>
      </c>
      <c r="F1459" s="146">
        <v>179</v>
      </c>
      <c r="G1459" s="146">
        <v>3</v>
      </c>
      <c r="H1459" s="146">
        <v>73.8</v>
      </c>
    </row>
    <row r="1460" spans="1:8" x14ac:dyDescent="0.3">
      <c r="A1460" t="str">
        <f>IF(NOT(D1460=""),INDEX(statsNames,MATCH(D1460,mapping!Q:Q,0),1),A1459)</f>
        <v>OPPG</v>
      </c>
      <c r="B1460">
        <f>INDEX(mapping!R:R,MATCH(A1460,mapping!P:P,0),1)+INDEX(mapping!H:H,MATCH(E1460,mapping!F:F,0))</f>
        <v>19418</v>
      </c>
      <c r="E1460" s="146" t="s">
        <v>1130</v>
      </c>
      <c r="F1460" s="146">
        <v>184</v>
      </c>
      <c r="G1460" s="146">
        <v>4</v>
      </c>
      <c r="H1460" s="146">
        <v>73.900000000000006</v>
      </c>
    </row>
    <row r="1461" spans="1:8" x14ac:dyDescent="0.3">
      <c r="A1461" t="str">
        <f>IF(NOT(D1461=""),INDEX(statsNames,MATCH(D1461,mapping!Q:Q,0),1),A1460)</f>
        <v>OPPG</v>
      </c>
      <c r="B1461">
        <f>INDEX(mapping!R:R,MATCH(A1461,mapping!P:P,0),1)+INDEX(mapping!H:H,MATCH(E1461,mapping!F:F,0))</f>
        <v>19918</v>
      </c>
      <c r="E1461" s="146" t="s">
        <v>342</v>
      </c>
      <c r="F1461" s="146">
        <v>186</v>
      </c>
      <c r="G1461" s="146">
        <v>5</v>
      </c>
      <c r="H1461" s="146">
        <v>74</v>
      </c>
    </row>
    <row r="1462" spans="1:8" x14ac:dyDescent="0.3">
      <c r="A1462" t="str">
        <f>IF(NOT(D1462=""),INDEX(statsNames,MATCH(D1462,mapping!Q:Q,0),1),A1461)</f>
        <v>OPPG</v>
      </c>
      <c r="B1462">
        <f>INDEX(mapping!R:R,MATCH(A1462,mapping!P:P,0),1)+INDEX(mapping!H:H,MATCH(E1462,mapping!F:F,0))</f>
        <v>7118</v>
      </c>
      <c r="E1462" s="146" t="s">
        <v>75</v>
      </c>
      <c r="F1462" s="146">
        <v>211</v>
      </c>
      <c r="G1462" s="146">
        <v>12</v>
      </c>
      <c r="H1462" s="146">
        <v>74.900000000000006</v>
      </c>
    </row>
    <row r="1463" spans="1:8" x14ac:dyDescent="0.3">
      <c r="A1463" t="str">
        <f>IF(NOT(D1463=""),INDEX(statsNames,MATCH(D1463,mapping!Q:Q,0),1),A1462)</f>
        <v>OPPG</v>
      </c>
      <c r="B1463">
        <f>INDEX(mapping!R:R,MATCH(A1463,mapping!P:P,0),1)+INDEX(mapping!H:H,MATCH(E1463,mapping!F:F,0))</f>
        <v>14418</v>
      </c>
      <c r="E1463" s="146" t="s">
        <v>199</v>
      </c>
      <c r="F1463" s="146">
        <v>212</v>
      </c>
      <c r="G1463" s="146">
        <v>4</v>
      </c>
      <c r="H1463" s="146">
        <v>74.900000000000006</v>
      </c>
    </row>
    <row r="1464" spans="1:8" x14ac:dyDescent="0.3">
      <c r="A1464" t="str">
        <f>IF(NOT(D1464=""),INDEX(statsNames,MATCH(D1464,mapping!Q:Q,0),1),A1463)</f>
        <v>OPPG</v>
      </c>
      <c r="B1464">
        <f>INDEX(mapping!R:R,MATCH(A1464,mapping!P:P,0),1)+INDEX(mapping!H:H,MATCH(E1464,mapping!F:F,0))</f>
        <v>17418</v>
      </c>
      <c r="E1464" s="146" t="s">
        <v>953</v>
      </c>
      <c r="F1464" s="146">
        <v>220</v>
      </c>
      <c r="G1464" s="146">
        <v>5</v>
      </c>
      <c r="H1464" s="146">
        <v>75.3</v>
      </c>
    </row>
    <row r="1465" spans="1:8" x14ac:dyDescent="0.3">
      <c r="A1465" t="str">
        <f>IF(NOT(D1465=""),INDEX(statsNames,MATCH(D1465,mapping!Q:Q,0),1),A1464)</f>
        <v>OPPG</v>
      </c>
      <c r="B1465">
        <f>INDEX(mapping!R:R,MATCH(A1465,mapping!P:P,0),1)+INDEX(mapping!H:H,MATCH(E1465,mapping!F:F,0))</f>
        <v>2718</v>
      </c>
      <c r="E1465" s="146" t="s">
        <v>134</v>
      </c>
      <c r="F1465" s="146">
        <v>223</v>
      </c>
      <c r="G1465" s="146">
        <v>9</v>
      </c>
      <c r="H1465" s="146">
        <v>75.3</v>
      </c>
    </row>
    <row r="1466" spans="1:8" x14ac:dyDescent="0.3">
      <c r="A1466" t="str">
        <f>IF(NOT(D1466=""),INDEX(statsNames,MATCH(D1466,mapping!Q:Q,0),1),A1465)</f>
        <v>OPPG</v>
      </c>
      <c r="B1466">
        <f>INDEX(mapping!R:R,MATCH(A1466,mapping!P:P,0),1)+INDEX(mapping!H:H,MATCH(E1466,mapping!F:F,0))</f>
        <v>14118</v>
      </c>
      <c r="E1466" s="146" t="s">
        <v>93</v>
      </c>
      <c r="F1466" s="146">
        <v>224</v>
      </c>
      <c r="G1466" s="146">
        <v>5</v>
      </c>
      <c r="H1466" s="146">
        <v>75.3</v>
      </c>
    </row>
    <row r="1467" spans="1:8" x14ac:dyDescent="0.3">
      <c r="A1467" t="str">
        <f>IF(NOT(D1467=""),INDEX(statsNames,MATCH(D1467,mapping!Q:Q,0),1),A1466)</f>
        <v>OPPG</v>
      </c>
      <c r="B1467">
        <f>INDEX(mapping!R:R,MATCH(A1467,mapping!P:P,0),1)+INDEX(mapping!H:H,MATCH(E1467,mapping!F:F,0))</f>
        <v>4218</v>
      </c>
      <c r="E1467" s="146" t="s">
        <v>81</v>
      </c>
      <c r="F1467" s="146">
        <v>232</v>
      </c>
      <c r="G1467" s="146">
        <v>15</v>
      </c>
      <c r="H1467" s="146">
        <v>75.900000000000006</v>
      </c>
    </row>
    <row r="1468" spans="1:8" x14ac:dyDescent="0.3">
      <c r="A1468" t="str">
        <f>IF(NOT(D1468=""),INDEX(statsNames,MATCH(D1468,mapping!Q:Q,0),1),A1467)</f>
        <v>OPPG</v>
      </c>
      <c r="B1468">
        <f>INDEX(mapping!R:R,MATCH(A1468,mapping!P:P,0),1)+INDEX(mapping!H:H,MATCH(E1468,mapping!F:F,0))</f>
        <v>11218</v>
      </c>
      <c r="E1468" s="146" t="s">
        <v>503</v>
      </c>
      <c r="F1468" s="146">
        <v>240</v>
      </c>
      <c r="G1468" s="146">
        <v>10</v>
      </c>
      <c r="H1468" s="146">
        <v>76.2</v>
      </c>
    </row>
    <row r="1469" spans="1:8" x14ac:dyDescent="0.3">
      <c r="A1469" t="str">
        <f>IF(NOT(D1469=""),INDEX(statsNames,MATCH(D1469,mapping!Q:Q,0),1),A1468)</f>
        <v>OPPG</v>
      </c>
      <c r="B1469">
        <f>INDEX(mapping!R:R,MATCH(A1469,mapping!P:P,0),1)+INDEX(mapping!H:H,MATCH(E1469,mapping!F:F,0))</f>
        <v>1918</v>
      </c>
      <c r="E1469" s="146" t="s">
        <v>30</v>
      </c>
      <c r="F1469" s="146">
        <v>249</v>
      </c>
      <c r="G1469" s="146">
        <v>14</v>
      </c>
      <c r="H1469" s="146">
        <v>76.5</v>
      </c>
    </row>
    <row r="1470" spans="1:8" x14ac:dyDescent="0.3">
      <c r="A1470" t="str">
        <f>IF(NOT(D1470=""),INDEX(statsNames,MATCH(D1470,mapping!Q:Q,0),1),A1469)</f>
        <v>OPPG</v>
      </c>
      <c r="B1470">
        <f>INDEX(mapping!R:R,MATCH(A1470,mapping!P:P,0),1)+INDEX(mapping!H:H,MATCH(E1470,mapping!F:F,0))</f>
        <v>6718</v>
      </c>
      <c r="E1470" s="146" t="s">
        <v>25</v>
      </c>
      <c r="F1470" s="146">
        <v>257</v>
      </c>
      <c r="G1470" s="146">
        <v>8</v>
      </c>
      <c r="H1470" s="146">
        <v>76.8</v>
      </c>
    </row>
    <row r="1471" spans="1:8" x14ac:dyDescent="0.3">
      <c r="A1471" t="str">
        <f>IF(NOT(D1471=""),INDEX(statsNames,MATCH(D1471,mapping!Q:Q,0),1),A1470)</f>
        <v>OPPG</v>
      </c>
      <c r="B1471">
        <f>INDEX(mapping!R:R,MATCH(A1471,mapping!P:P,0),1)+INDEX(mapping!H:H,MATCH(E1471,mapping!F:F,0))</f>
        <v>18218</v>
      </c>
      <c r="E1471" s="146" t="s">
        <v>1113</v>
      </c>
      <c r="F1471" s="146">
        <v>259</v>
      </c>
      <c r="G1471" s="146">
        <v>5</v>
      </c>
      <c r="H1471" s="146">
        <v>76.900000000000006</v>
      </c>
    </row>
    <row r="1472" spans="1:8" x14ac:dyDescent="0.3">
      <c r="A1472" t="str">
        <f>IF(NOT(D1472=""),INDEX(statsNames,MATCH(D1472,mapping!Q:Q,0),1),A1471)</f>
        <v>OPPG</v>
      </c>
      <c r="B1472">
        <f>INDEX(mapping!R:R,MATCH(A1472,mapping!P:P,0),1)+INDEX(mapping!H:H,MATCH(E1472,mapping!F:F,0))</f>
        <v>3818</v>
      </c>
      <c r="E1472" s="146" t="s">
        <v>61</v>
      </c>
      <c r="F1472" s="146">
        <v>262</v>
      </c>
      <c r="G1472" s="146">
        <v>9</v>
      </c>
      <c r="H1472" s="146">
        <v>77.099999999999994</v>
      </c>
    </row>
    <row r="1473" spans="1:10" x14ac:dyDescent="0.3">
      <c r="A1473" t="str">
        <f>IF(NOT(D1473=""),INDEX(statsNames,MATCH(D1473,mapping!Q:Q,0),1),A1472)</f>
        <v>OPPG</v>
      </c>
      <c r="B1473">
        <f>INDEX(mapping!R:R,MATCH(A1473,mapping!P:P,0),1)+INDEX(mapping!H:H,MATCH(E1473,mapping!F:F,0))</f>
        <v>10018</v>
      </c>
      <c r="E1473" s="146" t="s">
        <v>160</v>
      </c>
      <c r="F1473" s="146">
        <v>281</v>
      </c>
      <c r="G1473" s="146">
        <v>17</v>
      </c>
      <c r="H1473" s="146">
        <v>77.599999999999994</v>
      </c>
    </row>
    <row r="1474" spans="1:10" x14ac:dyDescent="0.3">
      <c r="A1474" t="str">
        <f>IF(NOT(D1474=""),INDEX(statsNames,MATCH(D1474,mapping!Q:Q,0),1),A1473)</f>
        <v>OPPG</v>
      </c>
      <c r="B1474">
        <f>INDEX(mapping!R:R,MATCH(A1474,mapping!P:P,0),1)+INDEX(mapping!H:H,MATCH(E1474,mapping!F:F,0))</f>
        <v>2418</v>
      </c>
      <c r="E1474" s="146" t="s">
        <v>456</v>
      </c>
      <c r="F1474" s="146">
        <v>294</v>
      </c>
      <c r="G1474" s="146">
        <v>17</v>
      </c>
      <c r="H1474" s="146">
        <v>77.900000000000006</v>
      </c>
    </row>
    <row r="1475" spans="1:10" x14ac:dyDescent="0.3">
      <c r="A1475" t="str">
        <f>IF(NOT(D1475=""),INDEX(statsNames,MATCH(D1475,mapping!Q:Q,0),1),A1474)</f>
        <v>OPPG</v>
      </c>
      <c r="B1475">
        <f>INDEX(mapping!R:R,MATCH(A1475,mapping!P:P,0),1)+INDEX(mapping!H:H,MATCH(E1475,mapping!F:F,0))</f>
        <v>9218</v>
      </c>
      <c r="E1475" s="146" t="s">
        <v>101</v>
      </c>
      <c r="F1475" s="146">
        <v>301</v>
      </c>
      <c r="G1475" s="146">
        <v>12</v>
      </c>
      <c r="H1475" s="146">
        <v>78.5</v>
      </c>
    </row>
    <row r="1476" spans="1:10" x14ac:dyDescent="0.3">
      <c r="A1476" t="str">
        <f>IF(NOT(D1476=""),INDEX(statsNames,MATCH(D1476,mapping!Q:Q,0),1),A1475)</f>
        <v>OPPG</v>
      </c>
      <c r="B1476">
        <f>INDEX(mapping!R:R,MATCH(A1476,mapping!P:P,0),1)+INDEX(mapping!H:H,MATCH(E1476,mapping!F:F,0))</f>
        <v>13918</v>
      </c>
      <c r="E1476" s="146" t="s">
        <v>219</v>
      </c>
      <c r="F1476" s="146">
        <v>312</v>
      </c>
      <c r="G1476" s="146">
        <v>11</v>
      </c>
      <c r="H1476" s="146">
        <v>79.2</v>
      </c>
    </row>
    <row r="1477" spans="1:10" x14ac:dyDescent="0.3">
      <c r="A1477" t="str">
        <f>IF(NOT(D1477=""),INDEX(statsNames,MATCH(D1477,mapping!Q:Q,0),1),A1476)</f>
        <v>OPPG</v>
      </c>
      <c r="B1477">
        <f>INDEX(mapping!R:R,MATCH(A1477,mapping!P:P,0),1)+INDEX(mapping!H:H,MATCH(E1477,mapping!F:F,0))</f>
        <v>4518</v>
      </c>
      <c r="E1477" s="146" t="s">
        <v>41</v>
      </c>
      <c r="F1477" s="146">
        <v>314</v>
      </c>
      <c r="G1477" s="146">
        <v>12</v>
      </c>
      <c r="H1477" s="146">
        <v>79.400000000000006</v>
      </c>
    </row>
    <row r="1478" spans="1:10" x14ac:dyDescent="0.3">
      <c r="A1478" t="str">
        <f>IF(NOT(D1478=""),INDEX(statsNames,MATCH(D1478,mapping!Q:Q,0),1),A1477)</f>
        <v>OPPG</v>
      </c>
      <c r="B1478">
        <f>INDEX(mapping!R:R,MATCH(A1478,mapping!P:P,0),1)+INDEX(mapping!H:H,MATCH(E1478,mapping!F:F,0))</f>
        <v>3618</v>
      </c>
      <c r="E1478" s="146" t="s">
        <v>90</v>
      </c>
      <c r="F1478" s="146">
        <v>318</v>
      </c>
      <c r="G1478" s="146">
        <v>13</v>
      </c>
      <c r="H1478" s="146">
        <v>79.599999999999994</v>
      </c>
    </row>
    <row r="1479" spans="1:10" x14ac:dyDescent="0.3">
      <c r="A1479" t="str">
        <f>IF(NOT(D1479=""),INDEX(statsNames,MATCH(D1479,mapping!Q:Q,0),1),A1478)</f>
        <v>OPPG</v>
      </c>
      <c r="B1479">
        <f>INDEX(mapping!R:R,MATCH(A1479,mapping!P:P,0),1)+INDEX(mapping!H:H,MATCH(E1479,mapping!F:F,0))</f>
        <v>8118</v>
      </c>
      <c r="E1479" s="146" t="s">
        <v>69</v>
      </c>
      <c r="F1479" s="146">
        <v>331</v>
      </c>
      <c r="G1479" s="146">
        <v>14</v>
      </c>
      <c r="H1479" s="146">
        <v>80.2</v>
      </c>
    </row>
    <row r="1480" spans="1:10" x14ac:dyDescent="0.3">
      <c r="A1480" t="str">
        <f>IF(NOT(D1480=""),INDEX(statsNames,MATCH(D1480,mapping!Q:Q,0),1),A1479)</f>
        <v>OPPG</v>
      </c>
      <c r="B1480">
        <f>INDEX(mapping!R:R,MATCH(A1480,mapping!P:P,0),1)+INDEX(mapping!H:H,MATCH(E1480,mapping!F:F,0))</f>
        <v>19318</v>
      </c>
      <c r="E1480" s="146" t="s">
        <v>1030</v>
      </c>
      <c r="F1480" s="146">
        <v>349</v>
      </c>
      <c r="G1480" s="146">
        <v>10</v>
      </c>
      <c r="H1480" s="146">
        <v>82.9</v>
      </c>
    </row>
    <row r="1481" spans="1:10" x14ac:dyDescent="0.3">
      <c r="A1481" t="str">
        <f>IF(NOT(D1481=""),INDEX(statsNames,MATCH(D1481,mapping!Q:Q,0),1),A1480)</f>
        <v>OPPG</v>
      </c>
      <c r="B1481">
        <f>INDEX(mapping!R:R,MATCH(A1481,mapping!P:P,0),1)+INDEX(mapping!H:H,MATCH(E1481,mapping!F:F,0))</f>
        <v>3718</v>
      </c>
      <c r="E1481" s="146" t="s">
        <v>13</v>
      </c>
      <c r="F1481" s="146">
        <v>352</v>
      </c>
      <c r="G1481" s="146">
        <v>16</v>
      </c>
      <c r="H1481" s="146">
        <v>83.5</v>
      </c>
    </row>
    <row r="1482" spans="1:10" x14ac:dyDescent="0.3">
      <c r="A1482" t="str">
        <f>IF(NOT(D1482=""),INDEX(statsNames,MATCH(D1482,mapping!Q:Q,0),1),A1481)</f>
        <v>SM</v>
      </c>
      <c r="B1482">
        <f>INDEX(mapping!R:R,MATCH(A1482,mapping!P:P,0),1)+INDEX(mapping!H:H,MATCH(E1482,mapping!F:F,0))</f>
        <v>10623</v>
      </c>
      <c r="D1482" s="146" t="s">
        <v>1505</v>
      </c>
      <c r="E1482" s="146" t="s">
        <v>361</v>
      </c>
      <c r="F1482" s="146">
        <v>1</v>
      </c>
      <c r="G1482" s="146">
        <v>1</v>
      </c>
      <c r="H1482" s="146">
        <v>19.7</v>
      </c>
      <c r="I1482" s="146" t="s">
        <v>361</v>
      </c>
      <c r="J1482" s="146">
        <v>19.7</v>
      </c>
    </row>
    <row r="1483" spans="1:10" x14ac:dyDescent="0.3">
      <c r="A1483" t="str">
        <f>IF(NOT(D1483=""),INDEX(statsNames,MATCH(D1483,mapping!Q:Q,0),1),A1482)</f>
        <v>SM</v>
      </c>
      <c r="B1483">
        <f>INDEX(mapping!R:R,MATCH(A1483,mapping!P:P,0),1)+INDEX(mapping!H:H,MATCH(E1483,mapping!F:F,0))</f>
        <v>5423</v>
      </c>
      <c r="E1483" s="146" t="s">
        <v>14</v>
      </c>
      <c r="F1483" s="146">
        <v>2</v>
      </c>
      <c r="G1483" s="146">
        <v>1</v>
      </c>
      <c r="H1483" s="146">
        <v>19.100000000000001</v>
      </c>
    </row>
    <row r="1484" spans="1:10" x14ac:dyDescent="0.3">
      <c r="A1484" t="str">
        <f>IF(NOT(D1484=""),INDEX(statsNames,MATCH(D1484,mapping!Q:Q,0),1),A1483)</f>
        <v>SM</v>
      </c>
      <c r="B1484">
        <f>INDEX(mapping!R:R,MATCH(A1484,mapping!P:P,0),1)+INDEX(mapping!H:H,MATCH(E1484,mapping!F:F,0))</f>
        <v>4423</v>
      </c>
      <c r="E1484" s="146" t="s">
        <v>26</v>
      </c>
      <c r="F1484" s="146">
        <v>3</v>
      </c>
      <c r="G1484" s="146">
        <v>1</v>
      </c>
      <c r="H1484" s="146">
        <v>19.100000000000001</v>
      </c>
    </row>
    <row r="1485" spans="1:10" x14ac:dyDescent="0.3">
      <c r="A1485" t="str">
        <f>IF(NOT(D1485=""),INDEX(statsNames,MATCH(D1485,mapping!Q:Q,0),1),A1484)</f>
        <v>SM</v>
      </c>
      <c r="B1485">
        <f>INDEX(mapping!R:R,MATCH(A1485,mapping!P:P,0),1)+INDEX(mapping!H:H,MATCH(E1485,mapping!F:F,0))</f>
        <v>7623</v>
      </c>
      <c r="E1485" s="146" t="s">
        <v>27</v>
      </c>
      <c r="F1485" s="146">
        <v>4</v>
      </c>
      <c r="G1485" s="146">
        <v>1</v>
      </c>
      <c r="H1485" s="146">
        <v>18.399999999999999</v>
      </c>
    </row>
    <row r="1486" spans="1:10" x14ac:dyDescent="0.3">
      <c r="A1486" t="str">
        <f>IF(NOT(D1486=""),INDEX(statsNames,MATCH(D1486,mapping!Q:Q,0),1),A1485)</f>
        <v>SM</v>
      </c>
      <c r="B1486">
        <f>INDEX(mapping!R:R,MATCH(A1486,mapping!P:P,0),1)+INDEX(mapping!H:H,MATCH(E1486,mapping!F:F,0))</f>
        <v>16323</v>
      </c>
      <c r="E1486" s="146" t="s">
        <v>209</v>
      </c>
      <c r="F1486" s="146">
        <v>5</v>
      </c>
      <c r="G1486" s="146">
        <v>1</v>
      </c>
      <c r="H1486" s="146">
        <v>17.7</v>
      </c>
    </row>
    <row r="1487" spans="1:10" x14ac:dyDescent="0.3">
      <c r="A1487" t="str">
        <f>IF(NOT(D1487=""),INDEX(statsNames,MATCH(D1487,mapping!Q:Q,0),1),A1486)</f>
        <v>SM</v>
      </c>
      <c r="B1487">
        <f>INDEX(mapping!R:R,MATCH(A1487,mapping!P:P,0),1)+INDEX(mapping!H:H,MATCH(E1487,mapping!F:F,0))</f>
        <v>2923</v>
      </c>
      <c r="E1487" s="146" t="s">
        <v>89</v>
      </c>
      <c r="F1487" s="146">
        <v>6</v>
      </c>
      <c r="G1487" s="146">
        <v>1</v>
      </c>
      <c r="H1487" s="146">
        <v>17.399999999999999</v>
      </c>
    </row>
    <row r="1488" spans="1:10" x14ac:dyDescent="0.3">
      <c r="A1488" t="str">
        <f>IF(NOT(D1488=""),INDEX(statsNames,MATCH(D1488,mapping!Q:Q,0),1),A1487)</f>
        <v>SM</v>
      </c>
      <c r="B1488">
        <f>INDEX(mapping!R:R,MATCH(A1488,mapping!P:P,0),1)+INDEX(mapping!H:H,MATCH(E1488,mapping!F:F,0))</f>
        <v>623</v>
      </c>
      <c r="E1488" s="146" t="s">
        <v>444</v>
      </c>
      <c r="F1488" s="146">
        <v>7</v>
      </c>
      <c r="G1488" s="146">
        <v>2</v>
      </c>
      <c r="H1488" s="146">
        <v>16.600000000000001</v>
      </c>
    </row>
    <row r="1489" spans="1:8" x14ac:dyDescent="0.3">
      <c r="A1489" t="str">
        <f>IF(NOT(D1489=""),INDEX(statsNames,MATCH(D1489,mapping!Q:Q,0),1),A1488)</f>
        <v>SM</v>
      </c>
      <c r="B1489">
        <f>INDEX(mapping!R:R,MATCH(A1489,mapping!P:P,0),1)+INDEX(mapping!H:H,MATCH(E1489,mapping!F:F,0))</f>
        <v>17423</v>
      </c>
      <c r="E1489" s="146" t="s">
        <v>953</v>
      </c>
      <c r="F1489" s="146">
        <v>8</v>
      </c>
      <c r="G1489" s="146">
        <v>1</v>
      </c>
      <c r="H1489" s="146">
        <v>15.4</v>
      </c>
    </row>
    <row r="1490" spans="1:8" x14ac:dyDescent="0.3">
      <c r="A1490" t="str">
        <f>IF(NOT(D1490=""),INDEX(statsNames,MATCH(D1490,mapping!Q:Q,0),1),A1489)</f>
        <v>SM</v>
      </c>
      <c r="B1490">
        <f>INDEX(mapping!R:R,MATCH(A1490,mapping!P:P,0),1)+INDEX(mapping!H:H,MATCH(E1490,mapping!F:F,0))</f>
        <v>8223</v>
      </c>
      <c r="E1490" s="146" t="s">
        <v>123</v>
      </c>
      <c r="F1490" s="146">
        <v>9</v>
      </c>
      <c r="G1490" s="146">
        <v>2</v>
      </c>
      <c r="H1490" s="146">
        <v>14.9</v>
      </c>
    </row>
    <row r="1491" spans="1:8" x14ac:dyDescent="0.3">
      <c r="A1491" t="str">
        <f>IF(NOT(D1491=""),INDEX(statsNames,MATCH(D1491,mapping!Q:Q,0),1),A1490)</f>
        <v>SM</v>
      </c>
      <c r="B1491">
        <f>INDEX(mapping!R:R,MATCH(A1491,mapping!P:P,0),1)+INDEX(mapping!H:H,MATCH(E1491,mapping!F:F,0))</f>
        <v>5723</v>
      </c>
      <c r="E1491" s="146" t="s">
        <v>92</v>
      </c>
      <c r="F1491" s="146">
        <v>10</v>
      </c>
      <c r="G1491" s="146">
        <v>1</v>
      </c>
      <c r="H1491" s="146">
        <v>14.8</v>
      </c>
    </row>
    <row r="1492" spans="1:8" x14ac:dyDescent="0.3">
      <c r="A1492" t="str">
        <f>IF(NOT(D1492=""),INDEX(statsNames,MATCH(D1492,mapping!Q:Q,0),1),A1491)</f>
        <v>SM</v>
      </c>
      <c r="B1492">
        <f>INDEX(mapping!R:R,MATCH(A1492,mapping!P:P,0),1)+INDEX(mapping!H:H,MATCH(E1492,mapping!F:F,0))</f>
        <v>4323</v>
      </c>
      <c r="E1492" s="146" t="s">
        <v>71</v>
      </c>
      <c r="F1492" s="146">
        <v>11</v>
      </c>
      <c r="G1492" s="146">
        <v>2</v>
      </c>
      <c r="H1492" s="146">
        <v>14.6</v>
      </c>
    </row>
    <row r="1493" spans="1:8" x14ac:dyDescent="0.3">
      <c r="A1493" t="str">
        <f>IF(NOT(D1493=""),INDEX(statsNames,MATCH(D1493,mapping!Q:Q,0),1),A1492)</f>
        <v>SM</v>
      </c>
      <c r="B1493">
        <f>INDEX(mapping!R:R,MATCH(A1493,mapping!P:P,0),1)+INDEX(mapping!H:H,MATCH(E1493,mapping!F:F,0))</f>
        <v>2823</v>
      </c>
      <c r="E1493" s="146" t="s">
        <v>37</v>
      </c>
      <c r="F1493" s="146">
        <v>12</v>
      </c>
      <c r="G1493" s="146">
        <v>3</v>
      </c>
      <c r="H1493" s="146">
        <v>14.3</v>
      </c>
    </row>
    <row r="1494" spans="1:8" x14ac:dyDescent="0.3">
      <c r="A1494" t="str">
        <f>IF(NOT(D1494=""),INDEX(statsNames,MATCH(D1494,mapping!Q:Q,0),1),A1493)</f>
        <v>SM</v>
      </c>
      <c r="B1494">
        <f>INDEX(mapping!R:R,MATCH(A1494,mapping!P:P,0),1)+INDEX(mapping!H:H,MATCH(E1494,mapping!F:F,0))</f>
        <v>2523</v>
      </c>
      <c r="E1494" s="146" t="s">
        <v>475</v>
      </c>
      <c r="F1494" s="146">
        <v>13</v>
      </c>
      <c r="G1494" s="146">
        <v>2</v>
      </c>
      <c r="H1494" s="146">
        <v>13.6</v>
      </c>
    </row>
    <row r="1495" spans="1:8" x14ac:dyDescent="0.3">
      <c r="A1495" t="str">
        <f>IF(NOT(D1495=""),INDEX(statsNames,MATCH(D1495,mapping!Q:Q,0),1),A1494)</f>
        <v>SM</v>
      </c>
      <c r="B1495">
        <f>INDEX(mapping!R:R,MATCH(A1495,mapping!P:P,0),1)+INDEX(mapping!H:H,MATCH(E1495,mapping!F:F,0))</f>
        <v>223</v>
      </c>
      <c r="E1495" s="146" t="s">
        <v>440</v>
      </c>
      <c r="F1495" s="146">
        <v>14</v>
      </c>
      <c r="G1495" s="146">
        <v>1</v>
      </c>
      <c r="H1495" s="146">
        <v>13.6</v>
      </c>
    </row>
    <row r="1496" spans="1:8" x14ac:dyDescent="0.3">
      <c r="A1496" t="str">
        <f>IF(NOT(D1496=""),INDEX(statsNames,MATCH(D1496,mapping!Q:Q,0),1),A1495)</f>
        <v>SM</v>
      </c>
      <c r="B1496">
        <f>INDEX(mapping!R:R,MATCH(A1496,mapping!P:P,0),1)+INDEX(mapping!H:H,MATCH(E1496,mapping!F:F,0))</f>
        <v>18023</v>
      </c>
      <c r="E1496" s="146" t="s">
        <v>339</v>
      </c>
      <c r="F1496" s="146">
        <v>15</v>
      </c>
      <c r="G1496" s="146">
        <v>1</v>
      </c>
      <c r="H1496" s="146">
        <v>12.6</v>
      </c>
    </row>
    <row r="1497" spans="1:8" x14ac:dyDescent="0.3">
      <c r="A1497" t="str">
        <f>IF(NOT(D1497=""),INDEX(statsNames,MATCH(D1497,mapping!Q:Q,0),1),A1496)</f>
        <v>SM</v>
      </c>
      <c r="B1497">
        <f>INDEX(mapping!R:R,MATCH(A1497,mapping!P:P,0),1)+INDEX(mapping!H:H,MATCH(E1497,mapping!F:F,0))</f>
        <v>13123</v>
      </c>
      <c r="E1497" s="146" t="s">
        <v>349</v>
      </c>
      <c r="F1497" s="146">
        <v>16</v>
      </c>
      <c r="G1497" s="146">
        <v>2</v>
      </c>
      <c r="H1497" s="146">
        <v>12.5</v>
      </c>
    </row>
    <row r="1498" spans="1:8" x14ac:dyDescent="0.3">
      <c r="A1498" t="str">
        <f>IF(NOT(D1498=""),INDEX(statsNames,MATCH(D1498,mapping!Q:Q,0),1),A1497)</f>
        <v>SM</v>
      </c>
      <c r="B1498">
        <f>INDEX(mapping!R:R,MATCH(A1498,mapping!P:P,0),1)+INDEX(mapping!H:H,MATCH(E1498,mapping!F:F,0))</f>
        <v>2323</v>
      </c>
      <c r="E1498" s="146" t="s">
        <v>443</v>
      </c>
      <c r="F1498" s="146">
        <v>17</v>
      </c>
      <c r="G1498" s="146">
        <v>1</v>
      </c>
      <c r="H1498" s="146">
        <v>12.4</v>
      </c>
    </row>
    <row r="1499" spans="1:8" x14ac:dyDescent="0.3">
      <c r="A1499" t="str">
        <f>IF(NOT(D1499=""),INDEX(statsNames,MATCH(D1499,mapping!Q:Q,0),1),A1498)</f>
        <v>SM</v>
      </c>
      <c r="B1499">
        <f>INDEX(mapping!R:R,MATCH(A1499,mapping!P:P,0),1)+INDEX(mapping!H:H,MATCH(E1499,mapping!F:F,0))</f>
        <v>2623</v>
      </c>
      <c r="E1499" s="146" t="s">
        <v>38</v>
      </c>
      <c r="F1499" s="146">
        <v>18</v>
      </c>
      <c r="G1499" s="146">
        <v>3</v>
      </c>
      <c r="H1499" s="146">
        <v>12.2</v>
      </c>
    </row>
    <row r="1500" spans="1:8" x14ac:dyDescent="0.3">
      <c r="A1500" t="str">
        <f>IF(NOT(D1500=""),INDEX(statsNames,MATCH(D1500,mapping!Q:Q,0),1),A1499)</f>
        <v>SM</v>
      </c>
      <c r="B1500">
        <f>INDEX(mapping!R:R,MATCH(A1500,mapping!P:P,0),1)+INDEX(mapping!H:H,MATCH(E1500,mapping!F:F,0))</f>
        <v>11223</v>
      </c>
      <c r="E1500" s="146" t="s">
        <v>503</v>
      </c>
      <c r="F1500" s="146">
        <v>19</v>
      </c>
      <c r="G1500" s="146">
        <v>2</v>
      </c>
      <c r="H1500" s="146">
        <v>12.1</v>
      </c>
    </row>
    <row r="1501" spans="1:8" x14ac:dyDescent="0.3">
      <c r="A1501" t="str">
        <f>IF(NOT(D1501=""),INDEX(statsNames,MATCH(D1501,mapping!Q:Q,0),1),A1500)</f>
        <v>SM</v>
      </c>
      <c r="B1501">
        <f>INDEX(mapping!R:R,MATCH(A1501,mapping!P:P,0),1)+INDEX(mapping!H:H,MATCH(E1501,mapping!F:F,0))</f>
        <v>1423</v>
      </c>
      <c r="E1501" s="146" t="s">
        <v>450</v>
      </c>
      <c r="F1501" s="146">
        <v>20</v>
      </c>
      <c r="G1501" s="146">
        <v>1</v>
      </c>
      <c r="H1501" s="146">
        <v>12.1</v>
      </c>
    </row>
    <row r="1502" spans="1:8" x14ac:dyDescent="0.3">
      <c r="A1502" t="str">
        <f>IF(NOT(D1502=""),INDEX(statsNames,MATCH(D1502,mapping!Q:Q,0),1),A1501)</f>
        <v>SM</v>
      </c>
      <c r="B1502">
        <f>INDEX(mapping!R:R,MATCH(A1502,mapping!P:P,0),1)+INDEX(mapping!H:H,MATCH(E1502,mapping!F:F,0))</f>
        <v>14423</v>
      </c>
      <c r="E1502" s="146" t="s">
        <v>199</v>
      </c>
      <c r="F1502" s="146">
        <v>21</v>
      </c>
      <c r="G1502" s="146">
        <v>2</v>
      </c>
      <c r="H1502" s="146">
        <v>11.8</v>
      </c>
    </row>
    <row r="1503" spans="1:8" x14ac:dyDescent="0.3">
      <c r="A1503" t="str">
        <f>IF(NOT(D1503=""),INDEX(statsNames,MATCH(D1503,mapping!Q:Q,0),1),A1502)</f>
        <v>SM</v>
      </c>
      <c r="B1503">
        <f>INDEX(mapping!R:R,MATCH(A1503,mapping!P:P,0),1)+INDEX(mapping!H:H,MATCH(E1503,mapping!F:F,0))</f>
        <v>17023</v>
      </c>
      <c r="E1503" s="146" t="s">
        <v>161</v>
      </c>
      <c r="F1503" s="146">
        <v>22</v>
      </c>
      <c r="G1503" s="146">
        <v>1</v>
      </c>
      <c r="H1503" s="146">
        <v>11.7</v>
      </c>
    </row>
    <row r="1504" spans="1:8" x14ac:dyDescent="0.3">
      <c r="A1504" t="str">
        <f>IF(NOT(D1504=""),INDEX(statsNames,MATCH(D1504,mapping!Q:Q,0),1),A1503)</f>
        <v>SM</v>
      </c>
      <c r="B1504">
        <f>INDEX(mapping!R:R,MATCH(A1504,mapping!P:P,0),1)+INDEX(mapping!H:H,MATCH(E1504,mapping!F:F,0))</f>
        <v>3023</v>
      </c>
      <c r="E1504" s="146" t="s">
        <v>80</v>
      </c>
      <c r="F1504" s="146">
        <v>23</v>
      </c>
      <c r="G1504" s="146">
        <v>3</v>
      </c>
      <c r="H1504" s="146">
        <v>11.6</v>
      </c>
    </row>
    <row r="1505" spans="1:8" x14ac:dyDescent="0.3">
      <c r="A1505" t="str">
        <f>IF(NOT(D1505=""),INDEX(statsNames,MATCH(D1505,mapping!Q:Q,0),1),A1504)</f>
        <v>SM</v>
      </c>
      <c r="B1505">
        <f>INDEX(mapping!R:R,MATCH(A1505,mapping!P:P,0),1)+INDEX(mapping!H:H,MATCH(E1505,mapping!F:F,0))</f>
        <v>9323</v>
      </c>
      <c r="E1505" s="146" t="s">
        <v>455</v>
      </c>
      <c r="F1505" s="146">
        <v>24</v>
      </c>
      <c r="G1505" s="146">
        <v>2</v>
      </c>
      <c r="H1505" s="146">
        <v>11.6</v>
      </c>
    </row>
    <row r="1506" spans="1:8" x14ac:dyDescent="0.3">
      <c r="A1506" t="str">
        <f>IF(NOT(D1506=""),INDEX(statsNames,MATCH(D1506,mapping!Q:Q,0),1),A1505)</f>
        <v>SM</v>
      </c>
      <c r="B1506">
        <f>INDEX(mapping!R:R,MATCH(A1506,mapping!P:P,0),1)+INDEX(mapping!H:H,MATCH(E1506,mapping!F:F,0))</f>
        <v>12523</v>
      </c>
      <c r="E1506" s="146" t="s">
        <v>65</v>
      </c>
      <c r="F1506" s="146">
        <v>25</v>
      </c>
      <c r="G1506" s="146">
        <v>1</v>
      </c>
      <c r="H1506" s="146">
        <v>11.3</v>
      </c>
    </row>
    <row r="1507" spans="1:8" x14ac:dyDescent="0.3">
      <c r="A1507" t="str">
        <f>IF(NOT(D1507=""),INDEX(statsNames,MATCH(D1507,mapping!Q:Q,0),1),A1506)</f>
        <v>SM</v>
      </c>
      <c r="B1507">
        <f>INDEX(mapping!R:R,MATCH(A1507,mapping!P:P,0),1)+INDEX(mapping!H:H,MATCH(E1507,mapping!F:F,0))</f>
        <v>16923</v>
      </c>
      <c r="E1507" s="146" t="s">
        <v>480</v>
      </c>
      <c r="F1507" s="146">
        <v>26</v>
      </c>
      <c r="G1507" s="146">
        <v>1</v>
      </c>
      <c r="H1507" s="146">
        <v>11.1</v>
      </c>
    </row>
    <row r="1508" spans="1:8" x14ac:dyDescent="0.3">
      <c r="A1508" t="str">
        <f>IF(NOT(D1508=""),INDEX(statsNames,MATCH(D1508,mapping!Q:Q,0),1),A1507)</f>
        <v>SM</v>
      </c>
      <c r="B1508">
        <f>INDEX(mapping!R:R,MATCH(A1508,mapping!P:P,0),1)+INDEX(mapping!H:H,MATCH(E1508,mapping!F:F,0))</f>
        <v>7323</v>
      </c>
      <c r="E1508" s="146" t="s">
        <v>202</v>
      </c>
      <c r="F1508" s="146">
        <v>27</v>
      </c>
      <c r="G1508" s="146">
        <v>4</v>
      </c>
      <c r="H1508" s="146">
        <v>11.1</v>
      </c>
    </row>
    <row r="1509" spans="1:8" x14ac:dyDescent="0.3">
      <c r="A1509" t="str">
        <f>IF(NOT(D1509=""),INDEX(statsNames,MATCH(D1509,mapping!Q:Q,0),1),A1508)</f>
        <v>SM</v>
      </c>
      <c r="B1509">
        <f>INDEX(mapping!R:R,MATCH(A1509,mapping!P:P,0),1)+INDEX(mapping!H:H,MATCH(E1509,mapping!F:F,0))</f>
        <v>123</v>
      </c>
      <c r="E1509" s="146" t="s">
        <v>451</v>
      </c>
      <c r="F1509" s="146">
        <v>30</v>
      </c>
      <c r="G1509" s="146">
        <v>4</v>
      </c>
      <c r="H1509" s="146">
        <v>10.8</v>
      </c>
    </row>
    <row r="1510" spans="1:8" x14ac:dyDescent="0.3">
      <c r="A1510" t="str">
        <f>IF(NOT(D1510=""),INDEX(statsNames,MATCH(D1510,mapping!Q:Q,0),1),A1509)</f>
        <v>SM</v>
      </c>
      <c r="B1510">
        <f>INDEX(mapping!R:R,MATCH(A1510,mapping!P:P,0),1)+INDEX(mapping!H:H,MATCH(E1510,mapping!F:F,0))</f>
        <v>13923</v>
      </c>
      <c r="E1510" s="146" t="s">
        <v>219</v>
      </c>
      <c r="F1510" s="146">
        <v>31</v>
      </c>
      <c r="G1510" s="146">
        <v>3</v>
      </c>
      <c r="H1510" s="146">
        <v>10.7</v>
      </c>
    </row>
    <row r="1511" spans="1:8" x14ac:dyDescent="0.3">
      <c r="A1511" t="str">
        <f>IF(NOT(D1511=""),INDEX(statsNames,MATCH(D1511,mapping!Q:Q,0),1),A1510)</f>
        <v>SM</v>
      </c>
      <c r="B1511">
        <f>INDEX(mapping!R:R,MATCH(A1511,mapping!P:P,0),1)+INDEX(mapping!H:H,MATCH(E1511,mapping!F:F,0))</f>
        <v>923</v>
      </c>
      <c r="E1511" s="146" t="s">
        <v>460</v>
      </c>
      <c r="F1511" s="146">
        <v>32</v>
      </c>
      <c r="G1511" s="146">
        <v>5</v>
      </c>
      <c r="H1511" s="146">
        <v>10.5</v>
      </c>
    </row>
    <row r="1512" spans="1:8" x14ac:dyDescent="0.3">
      <c r="A1512" t="str">
        <f>IF(NOT(D1512=""),INDEX(statsNames,MATCH(D1512,mapping!Q:Q,0),1),A1511)</f>
        <v>SM</v>
      </c>
      <c r="B1512">
        <f>INDEX(mapping!R:R,MATCH(A1512,mapping!P:P,0),1)+INDEX(mapping!H:H,MATCH(E1512,mapping!F:F,0))</f>
        <v>18623</v>
      </c>
      <c r="E1512" s="146" t="s">
        <v>1085</v>
      </c>
      <c r="F1512" s="146">
        <v>34</v>
      </c>
      <c r="G1512" s="146">
        <v>2</v>
      </c>
      <c r="H1512" s="146">
        <v>10.4</v>
      </c>
    </row>
    <row r="1513" spans="1:8" x14ac:dyDescent="0.3">
      <c r="A1513" t="str">
        <f>IF(NOT(D1513=""),INDEX(statsNames,MATCH(D1513,mapping!Q:Q,0),1),A1512)</f>
        <v>SM</v>
      </c>
      <c r="B1513">
        <f>INDEX(mapping!R:R,MATCH(A1513,mapping!P:P,0),1)+INDEX(mapping!H:H,MATCH(E1513,mapping!F:F,0))</f>
        <v>17823</v>
      </c>
      <c r="E1513" s="146" t="s">
        <v>200</v>
      </c>
      <c r="F1513" s="146">
        <v>35</v>
      </c>
      <c r="G1513" s="146">
        <v>3</v>
      </c>
      <c r="H1513" s="146">
        <v>10.4</v>
      </c>
    </row>
    <row r="1514" spans="1:8" x14ac:dyDescent="0.3">
      <c r="A1514" t="str">
        <f>IF(NOT(D1514=""),INDEX(statsNames,MATCH(D1514,mapping!Q:Q,0),1),A1513)</f>
        <v>SM</v>
      </c>
      <c r="B1514">
        <f>INDEX(mapping!R:R,MATCH(A1514,mapping!P:P,0),1)+INDEX(mapping!H:H,MATCH(E1514,mapping!F:F,0))</f>
        <v>12223</v>
      </c>
      <c r="E1514" s="146" t="s">
        <v>110</v>
      </c>
      <c r="F1514" s="146">
        <v>36</v>
      </c>
      <c r="G1514" s="146">
        <v>2</v>
      </c>
      <c r="H1514" s="146">
        <v>10.199999999999999</v>
      </c>
    </row>
    <row r="1515" spans="1:8" x14ac:dyDescent="0.3">
      <c r="A1515" t="str">
        <f>IF(NOT(D1515=""),INDEX(statsNames,MATCH(D1515,mapping!Q:Q,0),1),A1514)</f>
        <v>SM</v>
      </c>
      <c r="B1515">
        <f>INDEX(mapping!R:R,MATCH(A1515,mapping!P:P,0),1)+INDEX(mapping!H:H,MATCH(E1515,mapping!F:F,0))</f>
        <v>3523</v>
      </c>
      <c r="E1515" s="146" t="s">
        <v>29</v>
      </c>
      <c r="F1515" s="146">
        <v>37</v>
      </c>
      <c r="G1515" s="146">
        <v>4</v>
      </c>
      <c r="H1515" s="146">
        <v>10.1</v>
      </c>
    </row>
    <row r="1516" spans="1:8" x14ac:dyDescent="0.3">
      <c r="A1516" t="str">
        <f>IF(NOT(D1516=""),INDEX(statsNames,MATCH(D1516,mapping!Q:Q,0),1),A1515)</f>
        <v>SM</v>
      </c>
      <c r="B1516">
        <f>INDEX(mapping!R:R,MATCH(A1516,mapping!P:P,0),1)+INDEX(mapping!H:H,MATCH(E1516,mapping!F:F,0))</f>
        <v>17323</v>
      </c>
      <c r="E1516" s="146" t="s">
        <v>229</v>
      </c>
      <c r="F1516" s="146">
        <v>38</v>
      </c>
      <c r="G1516" s="146">
        <v>1</v>
      </c>
      <c r="H1516" s="146">
        <v>9.9</v>
      </c>
    </row>
    <row r="1517" spans="1:8" x14ac:dyDescent="0.3">
      <c r="A1517" t="str">
        <f>IF(NOT(D1517=""),INDEX(statsNames,MATCH(D1517,mapping!Q:Q,0),1),A1516)</f>
        <v>SM</v>
      </c>
      <c r="B1517">
        <f>INDEX(mapping!R:R,MATCH(A1517,mapping!P:P,0),1)+INDEX(mapping!H:H,MATCH(E1517,mapping!F:F,0))</f>
        <v>8123</v>
      </c>
      <c r="E1517" s="146" t="s">
        <v>69</v>
      </c>
      <c r="F1517" s="146">
        <v>39</v>
      </c>
      <c r="G1517" s="146">
        <v>5</v>
      </c>
      <c r="H1517" s="146">
        <v>9.8000000000000007</v>
      </c>
    </row>
    <row r="1518" spans="1:8" x14ac:dyDescent="0.3">
      <c r="A1518" t="str">
        <f>IF(NOT(D1518=""),INDEX(statsNames,MATCH(D1518,mapping!Q:Q,0),1),A1517)</f>
        <v>SM</v>
      </c>
      <c r="B1518">
        <f>INDEX(mapping!R:R,MATCH(A1518,mapping!P:P,0),1)+INDEX(mapping!H:H,MATCH(E1518,mapping!F:F,0))</f>
        <v>4723</v>
      </c>
      <c r="E1518" s="146" t="s">
        <v>87</v>
      </c>
      <c r="F1518" s="146">
        <v>41</v>
      </c>
      <c r="G1518" s="146">
        <v>2</v>
      </c>
      <c r="H1518" s="146">
        <v>9.6999999999999993</v>
      </c>
    </row>
    <row r="1519" spans="1:8" x14ac:dyDescent="0.3">
      <c r="A1519" t="str">
        <f>IF(NOT(D1519=""),INDEX(statsNames,MATCH(D1519,mapping!Q:Q,0),1),A1518)</f>
        <v>SM</v>
      </c>
      <c r="B1519">
        <f>INDEX(mapping!R:R,MATCH(A1519,mapping!P:P,0),1)+INDEX(mapping!H:H,MATCH(E1519,mapping!F:F,0))</f>
        <v>8823</v>
      </c>
      <c r="E1519" s="146" t="s">
        <v>163</v>
      </c>
      <c r="F1519" s="146">
        <v>42</v>
      </c>
      <c r="G1519" s="146">
        <v>1</v>
      </c>
      <c r="H1519" s="146">
        <v>9.6999999999999993</v>
      </c>
    </row>
    <row r="1520" spans="1:8" x14ac:dyDescent="0.3">
      <c r="A1520" t="str">
        <f>IF(NOT(D1520=""),INDEX(statsNames,MATCH(D1520,mapping!Q:Q,0),1),A1519)</f>
        <v>SM</v>
      </c>
      <c r="B1520">
        <f>INDEX(mapping!R:R,MATCH(A1520,mapping!P:P,0),1)+INDEX(mapping!H:H,MATCH(E1520,mapping!F:F,0))</f>
        <v>6023</v>
      </c>
      <c r="E1520" s="146" t="s">
        <v>119</v>
      </c>
      <c r="F1520" s="146">
        <v>43</v>
      </c>
      <c r="G1520" s="146">
        <v>1</v>
      </c>
      <c r="H1520" s="146">
        <v>9.6</v>
      </c>
    </row>
    <row r="1521" spans="1:8" x14ac:dyDescent="0.3">
      <c r="A1521" t="str">
        <f>IF(NOT(D1521=""),INDEX(statsNames,MATCH(D1521,mapping!Q:Q,0),1),A1520)</f>
        <v>SM</v>
      </c>
      <c r="B1521">
        <f>INDEX(mapping!R:R,MATCH(A1521,mapping!P:P,0),1)+INDEX(mapping!H:H,MATCH(E1521,mapping!F:F,0))</f>
        <v>5223</v>
      </c>
      <c r="E1521" s="146" t="s">
        <v>12</v>
      </c>
      <c r="F1521" s="146">
        <v>45</v>
      </c>
      <c r="G1521" s="146">
        <v>6</v>
      </c>
      <c r="H1521" s="146">
        <v>9.1999999999999993</v>
      </c>
    </row>
    <row r="1522" spans="1:8" x14ac:dyDescent="0.3">
      <c r="A1522" t="str">
        <f>IF(NOT(D1522=""),INDEX(statsNames,MATCH(D1522,mapping!Q:Q,0),1),A1521)</f>
        <v>SM</v>
      </c>
      <c r="B1522">
        <f>INDEX(mapping!R:R,MATCH(A1522,mapping!P:P,0),1)+INDEX(mapping!H:H,MATCH(E1522,mapping!F:F,0))</f>
        <v>18723</v>
      </c>
      <c r="E1522" s="146" t="s">
        <v>300</v>
      </c>
      <c r="F1522" s="146">
        <v>46</v>
      </c>
      <c r="G1522" s="146">
        <v>1</v>
      </c>
      <c r="H1522" s="146">
        <v>9.1999999999999993</v>
      </c>
    </row>
    <row r="1523" spans="1:8" x14ac:dyDescent="0.3">
      <c r="A1523" t="str">
        <f>IF(NOT(D1523=""),INDEX(statsNames,MATCH(D1523,mapping!Q:Q,0),1),A1522)</f>
        <v>SM</v>
      </c>
      <c r="B1523">
        <f>INDEX(mapping!R:R,MATCH(A1523,mapping!P:P,0),1)+INDEX(mapping!H:H,MATCH(E1523,mapping!F:F,0))</f>
        <v>7023</v>
      </c>
      <c r="E1523" s="146" t="s">
        <v>203</v>
      </c>
      <c r="F1523" s="146">
        <v>47</v>
      </c>
      <c r="G1523" s="146">
        <v>2</v>
      </c>
      <c r="H1523" s="146">
        <v>9</v>
      </c>
    </row>
    <row r="1524" spans="1:8" x14ac:dyDescent="0.3">
      <c r="A1524" t="str">
        <f>IF(NOT(D1524=""),INDEX(statsNames,MATCH(D1524,mapping!Q:Q,0),1),A1523)</f>
        <v>SM</v>
      </c>
      <c r="B1524">
        <f>INDEX(mapping!R:R,MATCH(A1524,mapping!P:P,0),1)+INDEX(mapping!H:H,MATCH(E1524,mapping!F:F,0))</f>
        <v>16623</v>
      </c>
      <c r="E1524" s="146" t="s">
        <v>884</v>
      </c>
      <c r="F1524" s="146">
        <v>48</v>
      </c>
      <c r="G1524" s="146">
        <v>2</v>
      </c>
      <c r="H1524" s="146">
        <v>8.6999999999999993</v>
      </c>
    </row>
    <row r="1525" spans="1:8" x14ac:dyDescent="0.3">
      <c r="A1525" t="str">
        <f>IF(NOT(D1525=""),INDEX(statsNames,MATCH(D1525,mapping!Q:Q,0),1),A1524)</f>
        <v>SM</v>
      </c>
      <c r="B1525">
        <f>INDEX(mapping!R:R,MATCH(A1525,mapping!P:P,0),1)+INDEX(mapping!H:H,MATCH(E1525,mapping!F:F,0))</f>
        <v>2723</v>
      </c>
      <c r="E1525" s="146" t="s">
        <v>134</v>
      </c>
      <c r="F1525" s="146">
        <v>49</v>
      </c>
      <c r="G1525" s="146">
        <v>4</v>
      </c>
      <c r="H1525" s="146">
        <v>8.6</v>
      </c>
    </row>
    <row r="1526" spans="1:8" x14ac:dyDescent="0.3">
      <c r="A1526" t="str">
        <f>IF(NOT(D1526=""),INDEX(statsNames,MATCH(D1526,mapping!Q:Q,0),1),A1525)</f>
        <v>SM</v>
      </c>
      <c r="B1526">
        <f>INDEX(mapping!R:R,MATCH(A1526,mapping!P:P,0),1)+INDEX(mapping!H:H,MATCH(E1526,mapping!F:F,0))</f>
        <v>4923</v>
      </c>
      <c r="E1526" s="146" t="s">
        <v>17</v>
      </c>
      <c r="F1526" s="146">
        <v>50</v>
      </c>
      <c r="G1526" s="146">
        <v>5</v>
      </c>
      <c r="H1526" s="146">
        <v>8.5</v>
      </c>
    </row>
    <row r="1527" spans="1:8" x14ac:dyDescent="0.3">
      <c r="A1527" t="str">
        <f>IF(NOT(D1527=""),INDEX(statsNames,MATCH(D1527,mapping!Q:Q,0),1),A1526)</f>
        <v>SM</v>
      </c>
      <c r="B1527">
        <f>INDEX(mapping!R:R,MATCH(A1527,mapping!P:P,0),1)+INDEX(mapping!H:H,MATCH(E1527,mapping!F:F,0))</f>
        <v>3723</v>
      </c>
      <c r="E1527" s="146" t="s">
        <v>13</v>
      </c>
      <c r="F1527" s="146">
        <v>54</v>
      </c>
      <c r="G1527" s="146">
        <v>6</v>
      </c>
      <c r="H1527" s="146">
        <v>8.3000000000000007</v>
      </c>
    </row>
    <row r="1528" spans="1:8" x14ac:dyDescent="0.3">
      <c r="A1528" t="str">
        <f>IF(NOT(D1528=""),INDEX(statsNames,MATCH(D1528,mapping!Q:Q,0),1),A1527)</f>
        <v>SM</v>
      </c>
      <c r="B1528">
        <f>INDEX(mapping!R:R,MATCH(A1528,mapping!P:P,0),1)+INDEX(mapping!H:H,MATCH(E1528,mapping!F:F,0))</f>
        <v>3623</v>
      </c>
      <c r="E1528" s="146" t="s">
        <v>90</v>
      </c>
      <c r="F1528" s="146">
        <v>56</v>
      </c>
      <c r="G1528" s="146">
        <v>7</v>
      </c>
      <c r="H1528" s="146">
        <v>8.1999999999999993</v>
      </c>
    </row>
    <row r="1529" spans="1:8" x14ac:dyDescent="0.3">
      <c r="A1529" t="str">
        <f>IF(NOT(D1529=""),INDEX(statsNames,MATCH(D1529,mapping!Q:Q,0),1),A1528)</f>
        <v>SM</v>
      </c>
      <c r="B1529">
        <f>INDEX(mapping!R:R,MATCH(A1529,mapping!P:P,0),1)+INDEX(mapping!H:H,MATCH(E1529,mapping!F:F,0))</f>
        <v>7223</v>
      </c>
      <c r="E1529" s="146" t="s">
        <v>24</v>
      </c>
      <c r="F1529" s="146">
        <v>59</v>
      </c>
      <c r="G1529" s="146">
        <v>5</v>
      </c>
      <c r="H1529" s="146">
        <v>7.8</v>
      </c>
    </row>
    <row r="1530" spans="1:8" x14ac:dyDescent="0.3">
      <c r="A1530" t="str">
        <f>IF(NOT(D1530=""),INDEX(statsNames,MATCH(D1530,mapping!Q:Q,0),1),A1529)</f>
        <v>SM</v>
      </c>
      <c r="B1530">
        <f>INDEX(mapping!R:R,MATCH(A1530,mapping!P:P,0),1)+INDEX(mapping!H:H,MATCH(E1530,mapping!F:F,0))</f>
        <v>5123</v>
      </c>
      <c r="E1530" s="146" t="s">
        <v>104</v>
      </c>
      <c r="F1530" s="146">
        <v>60</v>
      </c>
      <c r="G1530" s="146">
        <v>2</v>
      </c>
      <c r="H1530" s="146">
        <v>7.8</v>
      </c>
    </row>
    <row r="1531" spans="1:8" x14ac:dyDescent="0.3">
      <c r="A1531" t="str">
        <f>IF(NOT(D1531=""),INDEX(statsNames,MATCH(D1531,mapping!Q:Q,0),1),A1530)</f>
        <v>SM</v>
      </c>
      <c r="B1531">
        <f>INDEX(mapping!R:R,MATCH(A1531,mapping!P:P,0),1)+INDEX(mapping!H:H,MATCH(E1531,mapping!F:F,0))</f>
        <v>4023</v>
      </c>
      <c r="E1531" s="146" t="s">
        <v>105</v>
      </c>
      <c r="F1531" s="146">
        <v>61</v>
      </c>
      <c r="G1531" s="146">
        <v>6</v>
      </c>
      <c r="H1531" s="146">
        <v>7.4</v>
      </c>
    </row>
    <row r="1532" spans="1:8" x14ac:dyDescent="0.3">
      <c r="A1532" t="str">
        <f>IF(NOT(D1532=""),INDEX(statsNames,MATCH(D1532,mapping!Q:Q,0),1),A1531)</f>
        <v>SM</v>
      </c>
      <c r="B1532">
        <f>INDEX(mapping!R:R,MATCH(A1532,mapping!P:P,0),1)+INDEX(mapping!H:H,MATCH(E1532,mapping!F:F,0))</f>
        <v>16523</v>
      </c>
      <c r="E1532" s="146" t="s">
        <v>467</v>
      </c>
      <c r="F1532" s="146">
        <v>62</v>
      </c>
      <c r="G1532" s="146">
        <v>1</v>
      </c>
      <c r="H1532" s="146">
        <v>7.3</v>
      </c>
    </row>
    <row r="1533" spans="1:8" x14ac:dyDescent="0.3">
      <c r="A1533" t="str">
        <f>IF(NOT(D1533=""),INDEX(statsNames,MATCH(D1533,mapping!Q:Q,0),1),A1532)</f>
        <v>SM</v>
      </c>
      <c r="B1533">
        <f>INDEX(mapping!R:R,MATCH(A1533,mapping!P:P,0),1)+INDEX(mapping!H:H,MATCH(E1533,mapping!F:F,0))</f>
        <v>1223</v>
      </c>
      <c r="E1533" s="146" t="s">
        <v>449</v>
      </c>
      <c r="F1533" s="146">
        <v>64</v>
      </c>
      <c r="G1533" s="146">
        <v>3</v>
      </c>
      <c r="H1533" s="146">
        <v>7.3</v>
      </c>
    </row>
    <row r="1534" spans="1:8" x14ac:dyDescent="0.3">
      <c r="A1534" t="str">
        <f>IF(NOT(D1534=""),INDEX(statsNames,MATCH(D1534,mapping!Q:Q,0),1),A1533)</f>
        <v>SM</v>
      </c>
      <c r="B1534">
        <f>INDEX(mapping!R:R,MATCH(A1534,mapping!P:P,0),1)+INDEX(mapping!H:H,MATCH(E1534,mapping!F:F,0))</f>
        <v>18823</v>
      </c>
      <c r="E1534" s="146" t="s">
        <v>499</v>
      </c>
      <c r="F1534" s="146">
        <v>65</v>
      </c>
      <c r="G1534" s="146">
        <v>1</v>
      </c>
      <c r="H1534" s="146">
        <v>7.2</v>
      </c>
    </row>
    <row r="1535" spans="1:8" x14ac:dyDescent="0.3">
      <c r="A1535" t="str">
        <f>IF(NOT(D1535=""),INDEX(statsNames,MATCH(D1535,mapping!Q:Q,0),1),A1534)</f>
        <v>SM</v>
      </c>
      <c r="B1535">
        <f>INDEX(mapping!R:R,MATCH(A1535,mapping!P:P,0),1)+INDEX(mapping!H:H,MATCH(E1535,mapping!F:F,0))</f>
        <v>1923</v>
      </c>
      <c r="E1535" s="146" t="s">
        <v>30</v>
      </c>
      <c r="F1535" s="146">
        <v>67</v>
      </c>
      <c r="G1535" s="146">
        <v>7</v>
      </c>
      <c r="H1535" s="146">
        <v>7.2</v>
      </c>
    </row>
    <row r="1536" spans="1:8" x14ac:dyDescent="0.3">
      <c r="A1536" t="str">
        <f>IF(NOT(D1536=""),INDEX(statsNames,MATCH(D1536,mapping!Q:Q,0),1),A1535)</f>
        <v>SM</v>
      </c>
      <c r="B1536">
        <f>INDEX(mapping!R:R,MATCH(A1536,mapping!P:P,0),1)+INDEX(mapping!H:H,MATCH(E1536,mapping!F:F,0))</f>
        <v>15723</v>
      </c>
      <c r="E1536" s="146" t="s">
        <v>230</v>
      </c>
      <c r="F1536" s="146">
        <v>67</v>
      </c>
      <c r="G1536" s="146">
        <v>1</v>
      </c>
      <c r="H1536" s="146">
        <v>7.2</v>
      </c>
    </row>
    <row r="1537" spans="1:8" x14ac:dyDescent="0.3">
      <c r="A1537" t="str">
        <f>IF(NOT(D1537=""),INDEX(statsNames,MATCH(D1537,mapping!Q:Q,0),1),A1536)</f>
        <v>SM</v>
      </c>
      <c r="B1537">
        <f>INDEX(mapping!R:R,MATCH(A1537,mapping!P:P,0),1)+INDEX(mapping!H:H,MATCH(E1537,mapping!F:F,0))</f>
        <v>4223</v>
      </c>
      <c r="E1537" s="146" t="s">
        <v>81</v>
      </c>
      <c r="F1537" s="146">
        <v>69</v>
      </c>
      <c r="G1537" s="146">
        <v>7</v>
      </c>
      <c r="H1537" s="146">
        <v>7.1</v>
      </c>
    </row>
    <row r="1538" spans="1:8" x14ac:dyDescent="0.3">
      <c r="A1538" t="str">
        <f>IF(NOT(D1538=""),INDEX(statsNames,MATCH(D1538,mapping!Q:Q,0),1),A1537)</f>
        <v>SM</v>
      </c>
      <c r="B1538">
        <f>INDEX(mapping!R:R,MATCH(A1538,mapping!P:P,0),1)+INDEX(mapping!H:H,MATCH(E1538,mapping!F:F,0))</f>
        <v>1023</v>
      </c>
      <c r="E1538" s="146" t="s">
        <v>448</v>
      </c>
      <c r="F1538" s="146">
        <v>70</v>
      </c>
      <c r="G1538" s="146">
        <v>8</v>
      </c>
      <c r="H1538" s="146">
        <v>7</v>
      </c>
    </row>
    <row r="1539" spans="1:8" x14ac:dyDescent="0.3">
      <c r="A1539" t="str">
        <f>IF(NOT(D1539=""),INDEX(statsNames,MATCH(D1539,mapping!Q:Q,0),1),A1538)</f>
        <v>SM</v>
      </c>
      <c r="B1539">
        <f>INDEX(mapping!R:R,MATCH(A1539,mapping!P:P,0),1)+INDEX(mapping!H:H,MATCH(E1539,mapping!F:F,0))</f>
        <v>6723</v>
      </c>
      <c r="E1539" s="146" t="s">
        <v>25</v>
      </c>
      <c r="F1539" s="146">
        <v>71</v>
      </c>
      <c r="G1539" s="146">
        <v>8</v>
      </c>
      <c r="H1539" s="146">
        <v>7</v>
      </c>
    </row>
    <row r="1540" spans="1:8" x14ac:dyDescent="0.3">
      <c r="A1540" t="str">
        <f>IF(NOT(D1540=""),INDEX(statsNames,MATCH(D1540,mapping!Q:Q,0),1),A1539)</f>
        <v>SM</v>
      </c>
      <c r="B1540">
        <f>INDEX(mapping!R:R,MATCH(A1540,mapping!P:P,0),1)+INDEX(mapping!H:H,MATCH(E1540,mapping!F:F,0))</f>
        <v>5523</v>
      </c>
      <c r="E1540" s="146" t="s">
        <v>18</v>
      </c>
      <c r="F1540" s="146">
        <v>73</v>
      </c>
      <c r="G1540" s="146">
        <v>9</v>
      </c>
      <c r="H1540" s="146">
        <v>6.9</v>
      </c>
    </row>
    <row r="1541" spans="1:8" x14ac:dyDescent="0.3">
      <c r="A1541" t="str">
        <f>IF(NOT(D1541=""),INDEX(statsNames,MATCH(D1541,mapping!Q:Q,0),1),A1540)</f>
        <v>SM</v>
      </c>
      <c r="B1541">
        <f>INDEX(mapping!R:R,MATCH(A1541,mapping!P:P,0),1)+INDEX(mapping!H:H,MATCH(E1541,mapping!F:F,0))</f>
        <v>9023</v>
      </c>
      <c r="E1541" s="146" t="s">
        <v>21</v>
      </c>
      <c r="F1541" s="146">
        <v>74</v>
      </c>
      <c r="G1541" s="146">
        <v>9</v>
      </c>
      <c r="H1541" s="146">
        <v>6.7</v>
      </c>
    </row>
    <row r="1542" spans="1:8" x14ac:dyDescent="0.3">
      <c r="A1542" t="str">
        <f>IF(NOT(D1542=""),INDEX(statsNames,MATCH(D1542,mapping!Q:Q,0),1),A1541)</f>
        <v>SM</v>
      </c>
      <c r="B1542">
        <f>INDEX(mapping!R:R,MATCH(A1542,mapping!P:P,0),1)+INDEX(mapping!H:H,MATCH(E1542,mapping!F:F,0))</f>
        <v>10023</v>
      </c>
      <c r="E1542" s="146" t="s">
        <v>160</v>
      </c>
      <c r="F1542" s="146">
        <v>76</v>
      </c>
      <c r="G1542" s="146">
        <v>8</v>
      </c>
      <c r="H1542" s="146">
        <v>6.6</v>
      </c>
    </row>
    <row r="1543" spans="1:8" x14ac:dyDescent="0.3">
      <c r="A1543" t="str">
        <f>IF(NOT(D1543=""),INDEX(statsNames,MATCH(D1543,mapping!Q:Q,0),1),A1542)</f>
        <v>SM</v>
      </c>
      <c r="B1543">
        <f>INDEX(mapping!R:R,MATCH(A1543,mapping!P:P,0),1)+INDEX(mapping!H:H,MATCH(E1543,mapping!F:F,0))</f>
        <v>6123</v>
      </c>
      <c r="E1543" s="146" t="s">
        <v>22</v>
      </c>
      <c r="F1543" s="146">
        <v>80</v>
      </c>
      <c r="G1543" s="146">
        <v>3</v>
      </c>
      <c r="H1543" s="146">
        <v>6.4</v>
      </c>
    </row>
    <row r="1544" spans="1:8" x14ac:dyDescent="0.3">
      <c r="A1544" t="str">
        <f>IF(NOT(D1544=""),INDEX(statsNames,MATCH(D1544,mapping!Q:Q,0),1),A1543)</f>
        <v>SM</v>
      </c>
      <c r="B1544">
        <f>INDEX(mapping!R:R,MATCH(A1544,mapping!P:P,0),1)+INDEX(mapping!H:H,MATCH(E1544,mapping!F:F,0))</f>
        <v>17923</v>
      </c>
      <c r="E1544" s="146" t="s">
        <v>459</v>
      </c>
      <c r="F1544" s="146">
        <v>81</v>
      </c>
      <c r="G1544" s="146">
        <v>2</v>
      </c>
      <c r="H1544" s="146">
        <v>6.4</v>
      </c>
    </row>
    <row r="1545" spans="1:8" x14ac:dyDescent="0.3">
      <c r="A1545" t="str">
        <f>IF(NOT(D1545=""),INDEX(statsNames,MATCH(D1545,mapping!Q:Q,0),1),A1544)</f>
        <v>SM</v>
      </c>
      <c r="B1545">
        <f>INDEX(mapping!R:R,MATCH(A1545,mapping!P:P,0),1)+INDEX(mapping!H:H,MATCH(E1545,mapping!F:F,0))</f>
        <v>5623</v>
      </c>
      <c r="E1545" s="146" t="s">
        <v>39</v>
      </c>
      <c r="F1545" s="146">
        <v>83</v>
      </c>
      <c r="G1545" s="146">
        <v>6</v>
      </c>
      <c r="H1545" s="146">
        <v>6.2</v>
      </c>
    </row>
    <row r="1546" spans="1:8" x14ac:dyDescent="0.3">
      <c r="A1546" t="str">
        <f>IF(NOT(D1546=""),INDEX(statsNames,MATCH(D1546,mapping!Q:Q,0),1),A1545)</f>
        <v>SM</v>
      </c>
      <c r="B1546">
        <f>INDEX(mapping!R:R,MATCH(A1546,mapping!P:P,0),1)+INDEX(mapping!H:H,MATCH(E1546,mapping!F:F,0))</f>
        <v>3923</v>
      </c>
      <c r="E1546" s="146" t="s">
        <v>19</v>
      </c>
      <c r="F1546" s="146">
        <v>83</v>
      </c>
      <c r="G1546" s="146">
        <v>6</v>
      </c>
      <c r="H1546" s="146">
        <v>6.2</v>
      </c>
    </row>
    <row r="1547" spans="1:8" x14ac:dyDescent="0.3">
      <c r="A1547" t="str">
        <f>IF(NOT(D1547=""),INDEX(statsNames,MATCH(D1547,mapping!Q:Q,0),1),A1546)</f>
        <v>SM</v>
      </c>
      <c r="B1547">
        <f>INDEX(mapping!R:R,MATCH(A1547,mapping!P:P,0),1)+INDEX(mapping!H:H,MATCH(E1547,mapping!F:F,0))</f>
        <v>9423</v>
      </c>
      <c r="E1547" s="146" t="s">
        <v>16</v>
      </c>
      <c r="F1547" s="146">
        <v>87</v>
      </c>
      <c r="G1547" s="146">
        <v>10</v>
      </c>
      <c r="H1547" s="146">
        <v>6</v>
      </c>
    </row>
    <row r="1548" spans="1:8" x14ac:dyDescent="0.3">
      <c r="A1548" t="str">
        <f>IF(NOT(D1548=""),INDEX(statsNames,MATCH(D1548,mapping!Q:Q,0),1),A1547)</f>
        <v>SM</v>
      </c>
      <c r="B1548">
        <f>INDEX(mapping!R:R,MATCH(A1548,mapping!P:P,0),1)+INDEX(mapping!H:H,MATCH(E1548,mapping!F:F,0))</f>
        <v>19523</v>
      </c>
      <c r="E1548" s="146" t="s">
        <v>112</v>
      </c>
      <c r="F1548" s="146">
        <v>88</v>
      </c>
      <c r="G1548" s="146">
        <v>3</v>
      </c>
      <c r="H1548" s="146">
        <v>6</v>
      </c>
    </row>
    <row r="1549" spans="1:8" x14ac:dyDescent="0.3">
      <c r="A1549" t="str">
        <f>IF(NOT(D1549=""),INDEX(statsNames,MATCH(D1549,mapping!Q:Q,0),1),A1548)</f>
        <v>SM</v>
      </c>
      <c r="B1549">
        <f>INDEX(mapping!R:R,MATCH(A1549,mapping!P:P,0),1)+INDEX(mapping!H:H,MATCH(E1549,mapping!F:F,0))</f>
        <v>3823</v>
      </c>
      <c r="E1549" s="146" t="s">
        <v>61</v>
      </c>
      <c r="F1549" s="146">
        <v>95</v>
      </c>
      <c r="G1549" s="146">
        <v>10</v>
      </c>
      <c r="H1549" s="146">
        <v>5.6</v>
      </c>
    </row>
    <row r="1550" spans="1:8" x14ac:dyDescent="0.3">
      <c r="A1550" t="str">
        <f>IF(NOT(D1550=""),INDEX(statsNames,MATCH(D1550,mapping!Q:Q,0),1),A1549)</f>
        <v>SM</v>
      </c>
      <c r="B1550">
        <f>INDEX(mapping!R:R,MATCH(A1550,mapping!P:P,0),1)+INDEX(mapping!H:H,MATCH(E1550,mapping!F:F,0))</f>
        <v>4123</v>
      </c>
      <c r="E1550" s="146" t="s">
        <v>125</v>
      </c>
      <c r="F1550" s="146">
        <v>96</v>
      </c>
      <c r="G1550" s="146">
        <v>8</v>
      </c>
      <c r="H1550" s="146">
        <v>5.5</v>
      </c>
    </row>
    <row r="1551" spans="1:8" x14ac:dyDescent="0.3">
      <c r="A1551" t="str">
        <f>IF(NOT(D1551=""),INDEX(statsNames,MATCH(D1551,mapping!Q:Q,0),1),A1550)</f>
        <v>SM</v>
      </c>
      <c r="B1551">
        <f>INDEX(mapping!R:R,MATCH(A1551,mapping!P:P,0),1)+INDEX(mapping!H:H,MATCH(E1551,mapping!F:F,0))</f>
        <v>15123</v>
      </c>
      <c r="E1551" s="146" t="s">
        <v>314</v>
      </c>
      <c r="F1551" s="146">
        <v>104</v>
      </c>
      <c r="G1551" s="146">
        <v>3</v>
      </c>
      <c r="H1551" s="146">
        <v>5.3</v>
      </c>
    </row>
    <row r="1552" spans="1:8" x14ac:dyDescent="0.3">
      <c r="A1552" t="str">
        <f>IF(NOT(D1552=""),INDEX(statsNames,MATCH(D1552,mapping!Q:Q,0),1),A1551)</f>
        <v>SM</v>
      </c>
      <c r="B1552">
        <f>INDEX(mapping!R:R,MATCH(A1552,mapping!P:P,0),1)+INDEX(mapping!H:H,MATCH(E1552,mapping!F:F,0))</f>
        <v>10123</v>
      </c>
      <c r="E1552" s="146" t="s">
        <v>124</v>
      </c>
      <c r="F1552" s="146">
        <v>107</v>
      </c>
      <c r="G1552" s="146">
        <v>4</v>
      </c>
      <c r="H1552" s="146">
        <v>5</v>
      </c>
    </row>
    <row r="1553" spans="1:8" x14ac:dyDescent="0.3">
      <c r="A1553" t="str">
        <f>IF(NOT(D1553=""),INDEX(statsNames,MATCH(D1553,mapping!Q:Q,0),1),A1552)</f>
        <v>SM</v>
      </c>
      <c r="B1553">
        <f>INDEX(mapping!R:R,MATCH(A1553,mapping!P:P,0),1)+INDEX(mapping!H:H,MATCH(E1553,mapping!F:F,0))</f>
        <v>7923</v>
      </c>
      <c r="E1553" s="146" t="s">
        <v>118</v>
      </c>
      <c r="F1553" s="146">
        <v>112</v>
      </c>
      <c r="G1553" s="146">
        <v>2</v>
      </c>
      <c r="H1553" s="146">
        <v>4.9000000000000004</v>
      </c>
    </row>
    <row r="1554" spans="1:8" x14ac:dyDescent="0.3">
      <c r="A1554" t="str">
        <f>IF(NOT(D1554=""),INDEX(statsNames,MATCH(D1554,mapping!Q:Q,0),1),A1553)</f>
        <v>SM</v>
      </c>
      <c r="B1554">
        <f>INDEX(mapping!R:R,MATCH(A1554,mapping!P:P,0),1)+INDEX(mapping!H:H,MATCH(E1554,mapping!F:F,0))</f>
        <v>17223</v>
      </c>
      <c r="E1554" s="146" t="s">
        <v>320</v>
      </c>
      <c r="F1554" s="146">
        <v>120</v>
      </c>
      <c r="G1554" s="146">
        <v>9</v>
      </c>
      <c r="H1554" s="146">
        <v>4.5999999999999996</v>
      </c>
    </row>
    <row r="1555" spans="1:8" x14ac:dyDescent="0.3">
      <c r="A1555" t="str">
        <f>IF(NOT(D1555=""),INDEX(statsNames,MATCH(D1555,mapping!Q:Q,0),1),A1554)</f>
        <v>SM</v>
      </c>
      <c r="B1555">
        <f>INDEX(mapping!R:R,MATCH(A1555,mapping!P:P,0),1)+INDEX(mapping!H:H,MATCH(E1555,mapping!F:F,0))</f>
        <v>13323</v>
      </c>
      <c r="E1555" s="146" t="s">
        <v>76</v>
      </c>
      <c r="F1555" s="146">
        <v>122</v>
      </c>
      <c r="G1555" s="146">
        <v>10</v>
      </c>
      <c r="H1555" s="146">
        <v>4.4000000000000004</v>
      </c>
    </row>
    <row r="1556" spans="1:8" x14ac:dyDescent="0.3">
      <c r="A1556" t="str">
        <f>IF(NOT(D1556=""),INDEX(statsNames,MATCH(D1556,mapping!Q:Q,0),1),A1555)</f>
        <v>SM</v>
      </c>
      <c r="B1556">
        <f>INDEX(mapping!R:R,MATCH(A1556,mapping!P:P,0),1)+INDEX(mapping!H:H,MATCH(E1556,mapping!F:F,0))</f>
        <v>14123</v>
      </c>
      <c r="E1556" s="146" t="s">
        <v>93</v>
      </c>
      <c r="F1556" s="146">
        <v>126</v>
      </c>
      <c r="G1556" s="146">
        <v>11</v>
      </c>
      <c r="H1556" s="146">
        <v>4.3</v>
      </c>
    </row>
    <row r="1557" spans="1:8" x14ac:dyDescent="0.3">
      <c r="A1557" t="str">
        <f>IF(NOT(D1557=""),INDEX(statsNames,MATCH(D1557,mapping!Q:Q,0),1),A1556)</f>
        <v>SM</v>
      </c>
      <c r="B1557">
        <f>INDEX(mapping!R:R,MATCH(A1557,mapping!P:P,0),1)+INDEX(mapping!H:H,MATCH(E1557,mapping!F:F,0))</f>
        <v>7123</v>
      </c>
      <c r="E1557" s="146" t="s">
        <v>75</v>
      </c>
      <c r="F1557" s="146">
        <v>133</v>
      </c>
      <c r="G1557" s="146">
        <v>10</v>
      </c>
      <c r="H1557" s="146">
        <v>3.9</v>
      </c>
    </row>
    <row r="1558" spans="1:8" x14ac:dyDescent="0.3">
      <c r="A1558" t="str">
        <f>IF(NOT(D1558=""),INDEX(statsNames,MATCH(D1558,mapping!Q:Q,0),1),A1557)</f>
        <v>SM</v>
      </c>
      <c r="B1558">
        <f>INDEX(mapping!R:R,MATCH(A1558,mapping!P:P,0),1)+INDEX(mapping!H:H,MATCH(E1558,mapping!F:F,0))</f>
        <v>4523</v>
      </c>
      <c r="E1558" s="146" t="s">
        <v>41</v>
      </c>
      <c r="F1558" s="146">
        <v>146</v>
      </c>
      <c r="G1558" s="146">
        <v>12</v>
      </c>
      <c r="H1558" s="146">
        <v>3.3</v>
      </c>
    </row>
    <row r="1559" spans="1:8" x14ac:dyDescent="0.3">
      <c r="A1559" t="str">
        <f>IF(NOT(D1559=""),INDEX(statsNames,MATCH(D1559,mapping!Q:Q,0),1),A1558)</f>
        <v>SM</v>
      </c>
      <c r="B1559">
        <f>INDEX(mapping!R:R,MATCH(A1559,mapping!P:P,0),1)+INDEX(mapping!H:H,MATCH(E1559,mapping!F:F,0))</f>
        <v>8723</v>
      </c>
      <c r="E1559" s="146" t="s">
        <v>205</v>
      </c>
      <c r="F1559" s="146">
        <v>148</v>
      </c>
      <c r="G1559" s="146">
        <v>11</v>
      </c>
      <c r="H1559" s="146">
        <v>3.3</v>
      </c>
    </row>
    <row r="1560" spans="1:8" x14ac:dyDescent="0.3">
      <c r="A1560" t="str">
        <f>IF(NOT(D1560=""),INDEX(statsNames,MATCH(D1560,mapping!Q:Q,0),1),A1559)</f>
        <v>SM</v>
      </c>
      <c r="B1560">
        <f>INDEX(mapping!R:R,MATCH(A1560,mapping!P:P,0),1)+INDEX(mapping!H:H,MATCH(E1560,mapping!F:F,0))</f>
        <v>17523</v>
      </c>
      <c r="E1560" s="146" t="s">
        <v>399</v>
      </c>
      <c r="F1560" s="146">
        <v>156</v>
      </c>
      <c r="G1560" s="146">
        <v>1</v>
      </c>
      <c r="H1560" s="146">
        <v>3</v>
      </c>
    </row>
    <row r="1561" spans="1:8" x14ac:dyDescent="0.3">
      <c r="A1561" t="str">
        <f>IF(NOT(D1561=""),INDEX(statsNames,MATCH(D1561,mapping!Q:Q,0),1),A1560)</f>
        <v>SM</v>
      </c>
      <c r="B1561">
        <f>INDEX(mapping!R:R,MATCH(A1561,mapping!P:P,0),1)+INDEX(mapping!H:H,MATCH(E1561,mapping!F:F,0))</f>
        <v>9223</v>
      </c>
      <c r="E1561" s="146" t="s">
        <v>101</v>
      </c>
      <c r="F1561" s="146">
        <v>172</v>
      </c>
      <c r="G1561" s="146">
        <v>11</v>
      </c>
      <c r="H1561" s="146">
        <v>2.5</v>
      </c>
    </row>
    <row r="1562" spans="1:8" x14ac:dyDescent="0.3">
      <c r="A1562" t="str">
        <f>IF(NOT(D1562=""),INDEX(statsNames,MATCH(D1562,mapping!Q:Q,0),1),A1561)</f>
        <v>SM</v>
      </c>
      <c r="B1562">
        <f>INDEX(mapping!R:R,MATCH(A1562,mapping!P:P,0),1)+INDEX(mapping!H:H,MATCH(E1562,mapping!F:F,0))</f>
        <v>8523</v>
      </c>
      <c r="E1562" s="146" t="s">
        <v>377</v>
      </c>
      <c r="F1562" s="146">
        <v>176</v>
      </c>
      <c r="G1562" s="146">
        <v>6</v>
      </c>
      <c r="H1562" s="146">
        <v>2.1</v>
      </c>
    </row>
    <row r="1563" spans="1:8" x14ac:dyDescent="0.3">
      <c r="A1563" t="str">
        <f>IF(NOT(D1563=""),INDEX(statsNames,MATCH(D1563,mapping!Q:Q,0),1),A1562)</f>
        <v>SM</v>
      </c>
      <c r="B1563">
        <f>INDEX(mapping!R:R,MATCH(A1563,mapping!P:P,0),1)+INDEX(mapping!H:H,MATCH(E1563,mapping!F:F,0))</f>
        <v>19323</v>
      </c>
      <c r="E1563" s="146" t="s">
        <v>1030</v>
      </c>
      <c r="F1563" s="146">
        <v>178</v>
      </c>
      <c r="G1563" s="146">
        <v>4</v>
      </c>
      <c r="H1563" s="146">
        <v>1.9</v>
      </c>
    </row>
    <row r="1564" spans="1:8" x14ac:dyDescent="0.3">
      <c r="A1564" t="str">
        <f>IF(NOT(D1564=""),INDEX(statsNames,MATCH(D1564,mapping!Q:Q,0),1),A1563)</f>
        <v>SM</v>
      </c>
      <c r="B1564" t="e">
        <f>INDEX(mapping!R:R,MATCH(A1564,mapping!P:P,0),1)+INDEX(mapping!H:H,MATCH(E1564,mapping!F:F,0))</f>
        <v>#N/A</v>
      </c>
      <c r="E1564" s="146" t="s">
        <v>391</v>
      </c>
      <c r="F1564" s="146">
        <v>183</v>
      </c>
      <c r="G1564" s="146">
        <v>6</v>
      </c>
      <c r="H1564" s="146">
        <v>1.8</v>
      </c>
    </row>
    <row r="1565" spans="1:8" x14ac:dyDescent="0.3">
      <c r="A1565" t="str">
        <f>IF(NOT(D1565=""),INDEX(statsNames,MATCH(D1565,mapping!Q:Q,0),1),A1564)</f>
        <v>SM</v>
      </c>
      <c r="B1565">
        <f>INDEX(mapping!R:R,MATCH(A1565,mapping!P:P,0),1)+INDEX(mapping!H:H,MATCH(E1565,mapping!F:F,0))</f>
        <v>19423</v>
      </c>
      <c r="E1565" s="146" t="s">
        <v>1130</v>
      </c>
      <c r="F1565" s="146">
        <v>193</v>
      </c>
      <c r="G1565" s="146">
        <v>4</v>
      </c>
      <c r="H1565" s="146">
        <v>1.5</v>
      </c>
    </row>
    <row r="1566" spans="1:8" x14ac:dyDescent="0.3">
      <c r="A1566" t="str">
        <f>IF(NOT(D1566=""),INDEX(statsNames,MATCH(D1566,mapping!Q:Q,0),1),A1565)</f>
        <v>SM</v>
      </c>
      <c r="B1566">
        <f>INDEX(mapping!R:R,MATCH(A1566,mapping!P:P,0),1)+INDEX(mapping!H:H,MATCH(E1566,mapping!F:F,0))</f>
        <v>2423</v>
      </c>
      <c r="E1566" s="146" t="s">
        <v>456</v>
      </c>
      <c r="F1566" s="146">
        <v>216</v>
      </c>
      <c r="G1566" s="146">
        <v>14</v>
      </c>
      <c r="H1566" s="146">
        <v>0.7</v>
      </c>
    </row>
    <row r="1567" spans="1:8" x14ac:dyDescent="0.3">
      <c r="A1567" t="str">
        <f>IF(NOT(D1567=""),INDEX(statsNames,MATCH(D1567,mapping!Q:Q,0),1),A1566)</f>
        <v>SM</v>
      </c>
      <c r="B1567">
        <f>INDEX(mapping!R:R,MATCH(A1567,mapping!P:P,0),1)+INDEX(mapping!H:H,MATCH(E1567,mapping!F:F,0))</f>
        <v>19923</v>
      </c>
      <c r="E1567" s="146" t="s">
        <v>342</v>
      </c>
      <c r="F1567" s="146">
        <v>244</v>
      </c>
      <c r="G1567" s="146">
        <v>5</v>
      </c>
      <c r="H1567" s="146">
        <v>-0.7</v>
      </c>
    </row>
    <row r="1568" spans="1:8" x14ac:dyDescent="0.3">
      <c r="A1568" t="str">
        <f>IF(NOT(D1568=""),INDEX(statsNames,MATCH(D1568,mapping!Q:Q,0),1),A1567)</f>
        <v>SM</v>
      </c>
      <c r="B1568">
        <f>INDEX(mapping!R:R,MATCH(A1568,mapping!P:P,0),1)+INDEX(mapping!H:H,MATCH(E1568,mapping!F:F,0))</f>
        <v>18223</v>
      </c>
      <c r="E1568" s="146" t="s">
        <v>1113</v>
      </c>
      <c r="F1568" s="146">
        <v>259</v>
      </c>
      <c r="G1568" s="146">
        <v>5</v>
      </c>
      <c r="H1568" s="146">
        <v>-1.6</v>
      </c>
    </row>
    <row r="1569" spans="1:10" x14ac:dyDescent="0.3">
      <c r="A1569" t="str">
        <f>IF(NOT(D1569=""),INDEX(statsNames,MATCH(D1569,mapping!Q:Q,0),1),A1568)</f>
        <v>PPG</v>
      </c>
      <c r="B1569">
        <f>INDEX(mapping!R:R,MATCH(A1569,mapping!P:P,0),1)+INDEX(mapping!H:H,MATCH(E1569,mapping!F:F,0))</f>
        <v>3720</v>
      </c>
      <c r="D1569" s="146" t="s">
        <v>1506</v>
      </c>
      <c r="E1569" s="146" t="s">
        <v>13</v>
      </c>
      <c r="F1569" s="146">
        <v>1</v>
      </c>
      <c r="G1569" s="146">
        <v>1</v>
      </c>
      <c r="H1569" s="146">
        <v>91.7</v>
      </c>
      <c r="I1569" s="146" t="s">
        <v>13</v>
      </c>
      <c r="J1569" s="146">
        <v>91.7</v>
      </c>
    </row>
    <row r="1570" spans="1:10" x14ac:dyDescent="0.3">
      <c r="A1570" t="str">
        <f>IF(NOT(D1570=""),INDEX(statsNames,MATCH(D1570,mapping!Q:Q,0),1),A1569)</f>
        <v>PPG</v>
      </c>
      <c r="B1570">
        <f>INDEX(mapping!R:R,MATCH(A1570,mapping!P:P,0),1)+INDEX(mapping!H:H,MATCH(E1570,mapping!F:F,0))</f>
        <v>17420</v>
      </c>
      <c r="E1570" s="146" t="s">
        <v>953</v>
      </c>
      <c r="F1570" s="146">
        <v>2</v>
      </c>
      <c r="G1570" s="146">
        <v>1</v>
      </c>
      <c r="H1570" s="146">
        <v>90.7</v>
      </c>
    </row>
    <row r="1571" spans="1:10" x14ac:dyDescent="0.3">
      <c r="A1571" t="str">
        <f>IF(NOT(D1571=""),INDEX(statsNames,MATCH(D1571,mapping!Q:Q,0),1),A1570)</f>
        <v>PPG</v>
      </c>
      <c r="B1571">
        <f>INDEX(mapping!R:R,MATCH(A1571,mapping!P:P,0),1)+INDEX(mapping!H:H,MATCH(E1571,mapping!F:F,0))</f>
        <v>8120</v>
      </c>
      <c r="E1571" s="146" t="s">
        <v>69</v>
      </c>
      <c r="F1571" s="146">
        <v>3</v>
      </c>
      <c r="G1571" s="146">
        <v>2</v>
      </c>
      <c r="H1571" s="146">
        <v>90.1</v>
      </c>
    </row>
    <row r="1572" spans="1:10" x14ac:dyDescent="0.3">
      <c r="A1572" t="str">
        <f>IF(NOT(D1572=""),INDEX(statsNames,MATCH(D1572,mapping!Q:Q,0),1),A1571)</f>
        <v>PPG</v>
      </c>
      <c r="B1572">
        <f>INDEX(mapping!R:R,MATCH(A1572,mapping!P:P,0),1)+INDEX(mapping!H:H,MATCH(E1572,mapping!F:F,0))</f>
        <v>10620</v>
      </c>
      <c r="E1572" s="146" t="s">
        <v>361</v>
      </c>
      <c r="F1572" s="146">
        <v>4</v>
      </c>
      <c r="G1572" s="146">
        <v>1</v>
      </c>
      <c r="H1572" s="146">
        <v>90</v>
      </c>
    </row>
    <row r="1573" spans="1:10" x14ac:dyDescent="0.3">
      <c r="A1573" t="str">
        <f>IF(NOT(D1573=""),INDEX(statsNames,MATCH(D1573,mapping!Q:Q,0),1),A1572)</f>
        <v>PPG</v>
      </c>
      <c r="B1573">
        <f>INDEX(mapping!R:R,MATCH(A1573,mapping!P:P,0),1)+INDEX(mapping!H:H,MATCH(E1573,mapping!F:F,0))</f>
        <v>13920</v>
      </c>
      <c r="E1573" s="146" t="s">
        <v>219</v>
      </c>
      <c r="F1573" s="146">
        <v>5</v>
      </c>
      <c r="G1573" s="146">
        <v>3</v>
      </c>
      <c r="H1573" s="146">
        <v>89.8</v>
      </c>
    </row>
    <row r="1574" spans="1:10" x14ac:dyDescent="0.3">
      <c r="A1574" t="str">
        <f>IF(NOT(D1574=""),INDEX(statsNames,MATCH(D1574,mapping!Q:Q,0),1),A1573)</f>
        <v>PPG</v>
      </c>
      <c r="B1574">
        <f>INDEX(mapping!R:R,MATCH(A1574,mapping!P:P,0),1)+INDEX(mapping!H:H,MATCH(E1574,mapping!F:F,0))</f>
        <v>8220</v>
      </c>
      <c r="E1574" s="146" t="s">
        <v>123</v>
      </c>
      <c r="F1574" s="146">
        <v>7</v>
      </c>
      <c r="G1574" s="146">
        <v>2</v>
      </c>
      <c r="H1574" s="146">
        <v>88.4</v>
      </c>
    </row>
    <row r="1575" spans="1:10" x14ac:dyDescent="0.3">
      <c r="A1575" t="str">
        <f>IF(NOT(D1575=""),INDEX(statsNames,MATCH(D1575,mapping!Q:Q,0),1),A1574)</f>
        <v>PPG</v>
      </c>
      <c r="B1575">
        <f>INDEX(mapping!R:R,MATCH(A1575,mapping!P:P,0),1)+INDEX(mapping!H:H,MATCH(E1575,mapping!F:F,0))</f>
        <v>11220</v>
      </c>
      <c r="E1575" s="146" t="s">
        <v>503</v>
      </c>
      <c r="F1575" s="146">
        <v>8</v>
      </c>
      <c r="G1575" s="146">
        <v>1</v>
      </c>
      <c r="H1575" s="146">
        <v>88.3</v>
      </c>
    </row>
    <row r="1576" spans="1:10" x14ac:dyDescent="0.3">
      <c r="A1576" t="str">
        <f>IF(NOT(D1576=""),INDEX(statsNames,MATCH(D1576,mapping!Q:Q,0),1),A1575)</f>
        <v>PPG</v>
      </c>
      <c r="B1576">
        <f>INDEX(mapping!R:R,MATCH(A1576,mapping!P:P,0),1)+INDEX(mapping!H:H,MATCH(E1576,mapping!F:F,0))</f>
        <v>3620</v>
      </c>
      <c r="E1576" s="146" t="s">
        <v>90</v>
      </c>
      <c r="F1576" s="146">
        <v>9</v>
      </c>
      <c r="G1576" s="146">
        <v>4</v>
      </c>
      <c r="H1576" s="146">
        <v>87.7</v>
      </c>
    </row>
    <row r="1577" spans="1:10" x14ac:dyDescent="0.3">
      <c r="A1577" t="str">
        <f>IF(NOT(D1577=""),INDEX(statsNames,MATCH(D1577,mapping!Q:Q,0),1),A1576)</f>
        <v>PPG</v>
      </c>
      <c r="B1577">
        <f>INDEX(mapping!R:R,MATCH(A1577,mapping!P:P,0),1)+INDEX(mapping!H:H,MATCH(E1577,mapping!F:F,0))</f>
        <v>7620</v>
      </c>
      <c r="E1577" s="146" t="s">
        <v>27</v>
      </c>
      <c r="F1577" s="146">
        <v>10</v>
      </c>
      <c r="G1577" s="146">
        <v>1</v>
      </c>
      <c r="H1577" s="146">
        <v>87.3</v>
      </c>
    </row>
    <row r="1578" spans="1:10" x14ac:dyDescent="0.3">
      <c r="A1578" t="str">
        <f>IF(NOT(D1578=""),INDEX(statsNames,MATCH(D1578,mapping!Q:Q,0),1),A1577)</f>
        <v>PPG</v>
      </c>
      <c r="B1578">
        <f>INDEX(mapping!R:R,MATCH(A1578,mapping!P:P,0),1)+INDEX(mapping!H:H,MATCH(E1578,mapping!F:F,0))</f>
        <v>16320</v>
      </c>
      <c r="E1578" s="146" t="s">
        <v>209</v>
      </c>
      <c r="F1578" s="146">
        <v>11</v>
      </c>
      <c r="G1578" s="146">
        <v>1</v>
      </c>
      <c r="H1578" s="146">
        <v>87.2</v>
      </c>
    </row>
    <row r="1579" spans="1:10" x14ac:dyDescent="0.3">
      <c r="A1579" t="str">
        <f>IF(NOT(D1579=""),INDEX(statsNames,MATCH(D1579,mapping!Q:Q,0),1),A1578)</f>
        <v>PPG</v>
      </c>
      <c r="B1579">
        <f>INDEX(mapping!R:R,MATCH(A1579,mapping!P:P,0),1)+INDEX(mapping!H:H,MATCH(E1579,mapping!F:F,0))</f>
        <v>5720</v>
      </c>
      <c r="E1579" s="146" t="s">
        <v>92</v>
      </c>
      <c r="F1579" s="146">
        <v>12</v>
      </c>
      <c r="G1579" s="146">
        <v>5</v>
      </c>
      <c r="H1579" s="146">
        <v>86.8</v>
      </c>
    </row>
    <row r="1580" spans="1:10" x14ac:dyDescent="0.3">
      <c r="A1580" t="str">
        <f>IF(NOT(D1580=""),INDEX(statsNames,MATCH(D1580,mapping!Q:Q,0),1),A1579)</f>
        <v>PPG</v>
      </c>
      <c r="B1580">
        <f>INDEX(mapping!R:R,MATCH(A1580,mapping!P:P,0),1)+INDEX(mapping!H:H,MATCH(E1580,mapping!F:F,0))</f>
        <v>14420</v>
      </c>
      <c r="E1580" s="146" t="s">
        <v>199</v>
      </c>
      <c r="F1580" s="146">
        <v>13</v>
      </c>
      <c r="G1580" s="146">
        <v>6</v>
      </c>
      <c r="H1580" s="146">
        <v>86.7</v>
      </c>
    </row>
    <row r="1581" spans="1:10" x14ac:dyDescent="0.3">
      <c r="A1581" t="str">
        <f>IF(NOT(D1581=""),INDEX(statsNames,MATCH(D1581,mapping!Q:Q,0),1),A1580)</f>
        <v>PPG</v>
      </c>
      <c r="B1581">
        <f>INDEX(mapping!R:R,MATCH(A1581,mapping!P:P,0),1)+INDEX(mapping!H:H,MATCH(E1581,mapping!F:F,0))</f>
        <v>2920</v>
      </c>
      <c r="E1581" s="146" t="s">
        <v>89</v>
      </c>
      <c r="F1581" s="146">
        <v>14</v>
      </c>
      <c r="G1581" s="146">
        <v>1</v>
      </c>
      <c r="H1581" s="146">
        <v>86.1</v>
      </c>
    </row>
    <row r="1582" spans="1:10" x14ac:dyDescent="0.3">
      <c r="A1582" t="str">
        <f>IF(NOT(D1582=""),INDEX(statsNames,MATCH(D1582,mapping!Q:Q,0),1),A1581)</f>
        <v>PPG</v>
      </c>
      <c r="B1582">
        <f>INDEX(mapping!R:R,MATCH(A1582,mapping!P:P,0),1)+INDEX(mapping!H:H,MATCH(E1582,mapping!F:F,0))</f>
        <v>18020</v>
      </c>
      <c r="E1582" s="146" t="s">
        <v>339</v>
      </c>
      <c r="F1582" s="146">
        <v>15</v>
      </c>
      <c r="G1582" s="146">
        <v>2</v>
      </c>
      <c r="H1582" s="146">
        <v>85.6</v>
      </c>
    </row>
    <row r="1583" spans="1:10" x14ac:dyDescent="0.3">
      <c r="A1583" t="str">
        <f>IF(NOT(D1583=""),INDEX(statsNames,MATCH(D1583,mapping!Q:Q,0),1),A1582)</f>
        <v>PPG</v>
      </c>
      <c r="B1583">
        <f>INDEX(mapping!R:R,MATCH(A1583,mapping!P:P,0),1)+INDEX(mapping!H:H,MATCH(E1583,mapping!F:F,0))</f>
        <v>4420</v>
      </c>
      <c r="E1583" s="146" t="s">
        <v>26</v>
      </c>
      <c r="F1583" s="146">
        <v>17</v>
      </c>
      <c r="G1583" s="146">
        <v>1</v>
      </c>
      <c r="H1583" s="146">
        <v>85.1</v>
      </c>
    </row>
    <row r="1584" spans="1:10" x14ac:dyDescent="0.3">
      <c r="A1584" t="str">
        <f>IF(NOT(D1584=""),INDEX(statsNames,MATCH(D1584,mapping!Q:Q,0),1),A1583)</f>
        <v>PPG</v>
      </c>
      <c r="B1584">
        <f>INDEX(mapping!R:R,MATCH(A1584,mapping!P:P,0),1)+INDEX(mapping!H:H,MATCH(E1584,mapping!F:F,0))</f>
        <v>19320</v>
      </c>
      <c r="E1584" s="146" t="s">
        <v>1030</v>
      </c>
      <c r="F1584" s="146">
        <v>19</v>
      </c>
      <c r="G1584" s="146">
        <v>1</v>
      </c>
      <c r="H1584" s="146">
        <v>84.9</v>
      </c>
    </row>
    <row r="1585" spans="1:8" x14ac:dyDescent="0.3">
      <c r="A1585" t="str">
        <f>IF(NOT(D1585=""),INDEX(statsNames,MATCH(D1585,mapping!Q:Q,0),1),A1584)</f>
        <v>PPG</v>
      </c>
      <c r="B1585">
        <f>INDEX(mapping!R:R,MATCH(A1585,mapping!P:P,0),1)+INDEX(mapping!H:H,MATCH(E1585,mapping!F:F,0))</f>
        <v>13120</v>
      </c>
      <c r="E1585" s="146" t="s">
        <v>349</v>
      </c>
      <c r="F1585" s="146">
        <v>20</v>
      </c>
      <c r="G1585" s="146">
        <v>1</v>
      </c>
      <c r="H1585" s="146">
        <v>84.7</v>
      </c>
    </row>
    <row r="1586" spans="1:8" x14ac:dyDescent="0.3">
      <c r="A1586" t="str">
        <f>IF(NOT(D1586=""),INDEX(statsNames,MATCH(D1586,mapping!Q:Q,0),1),A1585)</f>
        <v>PPG</v>
      </c>
      <c r="B1586">
        <f>INDEX(mapping!R:R,MATCH(A1586,mapping!P:P,0),1)+INDEX(mapping!H:H,MATCH(E1586,mapping!F:F,0))</f>
        <v>4320</v>
      </c>
      <c r="E1586" s="146" t="s">
        <v>71</v>
      </c>
      <c r="F1586" s="146">
        <v>21</v>
      </c>
      <c r="G1586" s="146">
        <v>2</v>
      </c>
      <c r="H1586" s="146">
        <v>84.4</v>
      </c>
    </row>
    <row r="1587" spans="1:8" x14ac:dyDescent="0.3">
      <c r="A1587" t="str">
        <f>IF(NOT(D1587=""),INDEX(statsNames,MATCH(D1587,mapping!Q:Q,0),1),A1586)</f>
        <v>PPG</v>
      </c>
      <c r="B1587">
        <f>INDEX(mapping!R:R,MATCH(A1587,mapping!P:P,0),1)+INDEX(mapping!H:H,MATCH(E1587,mapping!F:F,0))</f>
        <v>10020</v>
      </c>
      <c r="E1587" s="146" t="s">
        <v>160</v>
      </c>
      <c r="F1587" s="146">
        <v>23</v>
      </c>
      <c r="G1587" s="146">
        <v>2</v>
      </c>
      <c r="H1587" s="146">
        <v>84.2</v>
      </c>
    </row>
    <row r="1588" spans="1:8" x14ac:dyDescent="0.3">
      <c r="A1588" t="str">
        <f>IF(NOT(D1588=""),INDEX(statsNames,MATCH(D1588,mapping!Q:Q,0),1),A1587)</f>
        <v>PPG</v>
      </c>
      <c r="B1588">
        <f>INDEX(mapping!R:R,MATCH(A1588,mapping!P:P,0),1)+INDEX(mapping!H:H,MATCH(E1588,mapping!F:F,0))</f>
        <v>2720</v>
      </c>
      <c r="E1588" s="146" t="s">
        <v>134</v>
      </c>
      <c r="F1588" s="146">
        <v>24</v>
      </c>
      <c r="G1588" s="146">
        <v>3</v>
      </c>
      <c r="H1588" s="146">
        <v>83.9</v>
      </c>
    </row>
    <row r="1589" spans="1:8" x14ac:dyDescent="0.3">
      <c r="A1589" t="str">
        <f>IF(NOT(D1589=""),INDEX(statsNames,MATCH(D1589,mapping!Q:Q,0),1),A1588)</f>
        <v>PPG</v>
      </c>
      <c r="B1589">
        <f>INDEX(mapping!R:R,MATCH(A1589,mapping!P:P,0),1)+INDEX(mapping!H:H,MATCH(E1589,mapping!F:F,0))</f>
        <v>6720</v>
      </c>
      <c r="E1589" s="146" t="s">
        <v>25</v>
      </c>
      <c r="F1589" s="146">
        <v>26</v>
      </c>
      <c r="G1589" s="146">
        <v>7</v>
      </c>
      <c r="H1589" s="146">
        <v>83.8</v>
      </c>
    </row>
    <row r="1590" spans="1:8" x14ac:dyDescent="0.3">
      <c r="A1590" t="str">
        <f>IF(NOT(D1590=""),INDEX(statsNames,MATCH(D1590,mapping!Q:Q,0),1),A1589)</f>
        <v>PPG</v>
      </c>
      <c r="B1590">
        <f>INDEX(mapping!R:R,MATCH(A1590,mapping!P:P,0),1)+INDEX(mapping!H:H,MATCH(E1590,mapping!F:F,0))</f>
        <v>1920</v>
      </c>
      <c r="E1590" s="146" t="s">
        <v>30</v>
      </c>
      <c r="F1590" s="146">
        <v>27</v>
      </c>
      <c r="G1590" s="146">
        <v>3</v>
      </c>
      <c r="H1590" s="146">
        <v>83.7</v>
      </c>
    </row>
    <row r="1591" spans="1:8" x14ac:dyDescent="0.3">
      <c r="A1591" t="str">
        <f>IF(NOT(D1591=""),INDEX(statsNames,MATCH(D1591,mapping!Q:Q,0),1),A1590)</f>
        <v>PPG</v>
      </c>
      <c r="B1591">
        <f>INDEX(mapping!R:R,MATCH(A1591,mapping!P:P,0),1)+INDEX(mapping!H:H,MATCH(E1591,mapping!F:F,0))</f>
        <v>4220</v>
      </c>
      <c r="E1591" s="146" t="s">
        <v>81</v>
      </c>
      <c r="F1591" s="146">
        <v>35</v>
      </c>
      <c r="G1591" s="146">
        <v>3</v>
      </c>
      <c r="H1591" s="146">
        <v>83</v>
      </c>
    </row>
    <row r="1592" spans="1:8" x14ac:dyDescent="0.3">
      <c r="A1592" t="str">
        <f>IF(NOT(D1592=""),INDEX(statsNames,MATCH(D1592,mapping!Q:Q,0),1),A1591)</f>
        <v>PPG</v>
      </c>
      <c r="B1592">
        <f>INDEX(mapping!R:R,MATCH(A1592,mapping!P:P,0),1)+INDEX(mapping!H:H,MATCH(E1592,mapping!F:F,0))</f>
        <v>17820</v>
      </c>
      <c r="E1592" s="146" t="s">
        <v>200</v>
      </c>
      <c r="F1592" s="146">
        <v>38</v>
      </c>
      <c r="G1592" s="146">
        <v>2</v>
      </c>
      <c r="H1592" s="146">
        <v>82.9</v>
      </c>
    </row>
    <row r="1593" spans="1:8" x14ac:dyDescent="0.3">
      <c r="A1593" t="str">
        <f>IF(NOT(D1593=""),INDEX(statsNames,MATCH(D1593,mapping!Q:Q,0),1),A1592)</f>
        <v>PPG</v>
      </c>
      <c r="B1593">
        <f>INDEX(mapping!R:R,MATCH(A1593,mapping!P:P,0),1)+INDEX(mapping!H:H,MATCH(E1593,mapping!F:F,0))</f>
        <v>3820</v>
      </c>
      <c r="E1593" s="146" t="s">
        <v>61</v>
      </c>
      <c r="F1593" s="146">
        <v>40</v>
      </c>
      <c r="G1593" s="146">
        <v>8</v>
      </c>
      <c r="H1593" s="146">
        <v>82.7</v>
      </c>
    </row>
    <row r="1594" spans="1:8" x14ac:dyDescent="0.3">
      <c r="A1594" t="str">
        <f>IF(NOT(D1594=""),INDEX(statsNames,MATCH(D1594,mapping!Q:Q,0),1),A1593)</f>
        <v>PPG</v>
      </c>
      <c r="B1594">
        <f>INDEX(mapping!R:R,MATCH(A1594,mapping!P:P,0),1)+INDEX(mapping!H:H,MATCH(E1594,mapping!F:F,0))</f>
        <v>4520</v>
      </c>
      <c r="E1594" s="146" t="s">
        <v>41</v>
      </c>
      <c r="F1594" s="146">
        <v>41</v>
      </c>
      <c r="G1594" s="146">
        <v>9</v>
      </c>
      <c r="H1594" s="146">
        <v>82.7</v>
      </c>
    </row>
    <row r="1595" spans="1:8" x14ac:dyDescent="0.3">
      <c r="A1595" t="str">
        <f>IF(NOT(D1595=""),INDEX(statsNames,MATCH(D1595,mapping!Q:Q,0),1),A1594)</f>
        <v>PPG</v>
      </c>
      <c r="B1595">
        <f>INDEX(mapping!R:R,MATCH(A1595,mapping!P:P,0),1)+INDEX(mapping!H:H,MATCH(E1595,mapping!F:F,0))</f>
        <v>1420</v>
      </c>
      <c r="E1595" s="146" t="s">
        <v>450</v>
      </c>
      <c r="F1595" s="146">
        <v>47</v>
      </c>
      <c r="G1595" s="146">
        <v>1</v>
      </c>
      <c r="H1595" s="146">
        <v>82.5</v>
      </c>
    </row>
    <row r="1596" spans="1:8" x14ac:dyDescent="0.3">
      <c r="A1596" t="str">
        <f>IF(NOT(D1596=""),INDEX(statsNames,MATCH(D1596,mapping!Q:Q,0),1),A1595)</f>
        <v>PPG</v>
      </c>
      <c r="B1596">
        <f>INDEX(mapping!R:R,MATCH(A1596,mapping!P:P,0),1)+INDEX(mapping!H:H,MATCH(E1596,mapping!F:F,0))</f>
        <v>5420</v>
      </c>
      <c r="E1596" s="146" t="s">
        <v>14</v>
      </c>
      <c r="F1596" s="146">
        <v>48</v>
      </c>
      <c r="G1596" s="146">
        <v>4</v>
      </c>
      <c r="H1596" s="146">
        <v>82.3</v>
      </c>
    </row>
    <row r="1597" spans="1:8" x14ac:dyDescent="0.3">
      <c r="A1597" t="str">
        <f>IF(NOT(D1597=""),INDEX(statsNames,MATCH(D1597,mapping!Q:Q,0),1),A1596)</f>
        <v>PPG</v>
      </c>
      <c r="B1597">
        <f>INDEX(mapping!R:R,MATCH(A1597,mapping!P:P,0),1)+INDEX(mapping!H:H,MATCH(E1597,mapping!F:F,0))</f>
        <v>12220</v>
      </c>
      <c r="E1597" s="146" t="s">
        <v>110</v>
      </c>
      <c r="F1597" s="146">
        <v>52</v>
      </c>
      <c r="G1597" s="146">
        <v>3</v>
      </c>
      <c r="H1597" s="146">
        <v>81.900000000000006</v>
      </c>
    </row>
    <row r="1598" spans="1:8" x14ac:dyDescent="0.3">
      <c r="A1598" t="str">
        <f>IF(NOT(D1598=""),INDEX(statsNames,MATCH(D1598,mapping!Q:Q,0),1),A1597)</f>
        <v>PPG</v>
      </c>
      <c r="B1598">
        <f>INDEX(mapping!R:R,MATCH(A1598,mapping!P:P,0),1)+INDEX(mapping!H:H,MATCH(E1598,mapping!F:F,0))</f>
        <v>120</v>
      </c>
      <c r="E1598" s="146" t="s">
        <v>451</v>
      </c>
      <c r="F1598" s="146">
        <v>53</v>
      </c>
      <c r="G1598" s="146">
        <v>5</v>
      </c>
      <c r="H1598" s="146">
        <v>81.900000000000006</v>
      </c>
    </row>
    <row r="1599" spans="1:8" x14ac:dyDescent="0.3">
      <c r="A1599" t="str">
        <f>IF(NOT(D1599=""),INDEX(statsNames,MATCH(D1599,mapping!Q:Q,0),1),A1598)</f>
        <v>PPG</v>
      </c>
      <c r="B1599">
        <f>INDEX(mapping!R:R,MATCH(A1599,mapping!P:P,0),1)+INDEX(mapping!H:H,MATCH(E1599,mapping!F:F,0))</f>
        <v>620</v>
      </c>
      <c r="E1599" s="146" t="s">
        <v>444</v>
      </c>
      <c r="F1599" s="146">
        <v>54</v>
      </c>
      <c r="G1599" s="146">
        <v>5</v>
      </c>
      <c r="H1599" s="146">
        <v>81.8</v>
      </c>
    </row>
    <row r="1600" spans="1:8" x14ac:dyDescent="0.3">
      <c r="A1600" t="str">
        <f>IF(NOT(D1600=""),INDEX(statsNames,MATCH(D1600,mapping!Q:Q,0),1),A1599)</f>
        <v>PPG</v>
      </c>
      <c r="B1600">
        <f>INDEX(mapping!R:R,MATCH(A1600,mapping!P:P,0),1)+INDEX(mapping!H:H,MATCH(E1600,mapping!F:F,0))</f>
        <v>3020</v>
      </c>
      <c r="E1600" s="146" t="s">
        <v>80</v>
      </c>
      <c r="F1600" s="146">
        <v>55</v>
      </c>
      <c r="G1600" s="146">
        <v>4</v>
      </c>
      <c r="H1600" s="146">
        <v>81.7</v>
      </c>
    </row>
    <row r="1601" spans="1:8" x14ac:dyDescent="0.3">
      <c r="A1601" t="str">
        <f>IF(NOT(D1601=""),INDEX(statsNames,MATCH(D1601,mapping!Q:Q,0),1),A1600)</f>
        <v>PPG</v>
      </c>
      <c r="B1601">
        <f>INDEX(mapping!R:R,MATCH(A1601,mapping!P:P,0),1)+INDEX(mapping!H:H,MATCH(E1601,mapping!F:F,0))</f>
        <v>12520</v>
      </c>
      <c r="E1601" s="146" t="s">
        <v>65</v>
      </c>
      <c r="F1601" s="146">
        <v>56</v>
      </c>
      <c r="G1601" s="146">
        <v>2</v>
      </c>
      <c r="H1601" s="146">
        <v>81.7</v>
      </c>
    </row>
    <row r="1602" spans="1:8" x14ac:dyDescent="0.3">
      <c r="A1602" t="str">
        <f>IF(NOT(D1602=""),INDEX(statsNames,MATCH(D1602,mapping!Q:Q,0),1),A1601)</f>
        <v>PPG</v>
      </c>
      <c r="B1602">
        <f>INDEX(mapping!R:R,MATCH(A1602,mapping!P:P,0),1)+INDEX(mapping!H:H,MATCH(E1602,mapping!F:F,0))</f>
        <v>9320</v>
      </c>
      <c r="E1602" s="146" t="s">
        <v>455</v>
      </c>
      <c r="F1602" s="146">
        <v>58</v>
      </c>
      <c r="G1602" s="146">
        <v>2</v>
      </c>
      <c r="H1602" s="146">
        <v>81.599999999999994</v>
      </c>
    </row>
    <row r="1603" spans="1:8" x14ac:dyDescent="0.3">
      <c r="A1603" t="str">
        <f>IF(NOT(D1603=""),INDEX(statsNames,MATCH(D1603,mapping!Q:Q,0),1),A1602)</f>
        <v>PPG</v>
      </c>
      <c r="B1603">
        <f>INDEX(mapping!R:R,MATCH(A1603,mapping!P:P,0),1)+INDEX(mapping!H:H,MATCH(E1603,mapping!F:F,0))</f>
        <v>9220</v>
      </c>
      <c r="E1603" s="146" t="s">
        <v>101</v>
      </c>
      <c r="F1603" s="146">
        <v>66</v>
      </c>
      <c r="G1603" s="146">
        <v>6</v>
      </c>
      <c r="H1603" s="146">
        <v>81</v>
      </c>
    </row>
    <row r="1604" spans="1:8" x14ac:dyDescent="0.3">
      <c r="A1604" t="str">
        <f>IF(NOT(D1604=""),INDEX(statsNames,MATCH(D1604,mapping!Q:Q,0),1),A1603)</f>
        <v>PPG</v>
      </c>
      <c r="B1604">
        <f>INDEX(mapping!R:R,MATCH(A1604,mapping!P:P,0),1)+INDEX(mapping!H:H,MATCH(E1604,mapping!F:F,0))</f>
        <v>5520</v>
      </c>
      <c r="E1604" s="146" t="s">
        <v>18</v>
      </c>
      <c r="F1604" s="146">
        <v>69</v>
      </c>
      <c r="G1604" s="146">
        <v>11</v>
      </c>
      <c r="H1604" s="146">
        <v>80.8</v>
      </c>
    </row>
    <row r="1605" spans="1:8" x14ac:dyDescent="0.3">
      <c r="A1605" t="str">
        <f>IF(NOT(D1605=""),INDEX(statsNames,MATCH(D1605,mapping!Q:Q,0),1),A1604)</f>
        <v>PPG</v>
      </c>
      <c r="B1605">
        <f>INDEX(mapping!R:R,MATCH(A1605,mapping!P:P,0),1)+INDEX(mapping!H:H,MATCH(E1605,mapping!F:F,0))</f>
        <v>16920</v>
      </c>
      <c r="E1605" s="146" t="s">
        <v>480</v>
      </c>
      <c r="F1605" s="146">
        <v>70</v>
      </c>
      <c r="G1605" s="146">
        <v>3</v>
      </c>
      <c r="H1605" s="146">
        <v>80.7</v>
      </c>
    </row>
    <row r="1606" spans="1:8" x14ac:dyDescent="0.3">
      <c r="A1606" t="str">
        <f>IF(NOT(D1606=""),INDEX(statsNames,MATCH(D1606,mapping!Q:Q,0),1),A1605)</f>
        <v>PPG</v>
      </c>
      <c r="B1606">
        <f>INDEX(mapping!R:R,MATCH(A1606,mapping!P:P,0),1)+INDEX(mapping!H:H,MATCH(E1606,mapping!F:F,0))</f>
        <v>16520</v>
      </c>
      <c r="E1606" s="146" t="s">
        <v>467</v>
      </c>
      <c r="F1606" s="146">
        <v>70</v>
      </c>
      <c r="G1606" s="146">
        <v>4</v>
      </c>
      <c r="H1606" s="146">
        <v>80.7</v>
      </c>
    </row>
    <row r="1607" spans="1:8" x14ac:dyDescent="0.3">
      <c r="A1607" t="str">
        <f>IF(NOT(D1607=""),INDEX(statsNames,MATCH(D1607,mapping!Q:Q,0),1),A1606)</f>
        <v>PPG</v>
      </c>
      <c r="B1607">
        <f>INDEX(mapping!R:R,MATCH(A1607,mapping!P:P,0),1)+INDEX(mapping!H:H,MATCH(E1607,mapping!F:F,0))</f>
        <v>2620</v>
      </c>
      <c r="E1607" s="146" t="s">
        <v>38</v>
      </c>
      <c r="F1607" s="146">
        <v>72</v>
      </c>
      <c r="G1607" s="146">
        <v>6</v>
      </c>
      <c r="H1607" s="146">
        <v>80.599999999999994</v>
      </c>
    </row>
    <row r="1608" spans="1:8" x14ac:dyDescent="0.3">
      <c r="A1608" t="str">
        <f>IF(NOT(D1608=""),INDEX(statsNames,MATCH(D1608,mapping!Q:Q,0),1),A1607)</f>
        <v>PPG</v>
      </c>
      <c r="B1608">
        <f>INDEX(mapping!R:R,MATCH(A1608,mapping!P:P,0),1)+INDEX(mapping!H:H,MATCH(E1608,mapping!F:F,0))</f>
        <v>4720</v>
      </c>
      <c r="E1608" s="146" t="s">
        <v>87</v>
      </c>
      <c r="F1608" s="146">
        <v>74</v>
      </c>
      <c r="G1608" s="146">
        <v>2</v>
      </c>
      <c r="H1608" s="146">
        <v>80.5</v>
      </c>
    </row>
    <row r="1609" spans="1:8" x14ac:dyDescent="0.3">
      <c r="A1609" t="str">
        <f>IF(NOT(D1609=""),INDEX(statsNames,MATCH(D1609,mapping!Q:Q,0),1),A1608)</f>
        <v>PPG</v>
      </c>
      <c r="B1609">
        <f>INDEX(mapping!R:R,MATCH(A1609,mapping!P:P,0),1)+INDEX(mapping!H:H,MATCH(E1609,mapping!F:F,0))</f>
        <v>18820</v>
      </c>
      <c r="E1609" s="146" t="s">
        <v>499</v>
      </c>
      <c r="F1609" s="146">
        <v>75</v>
      </c>
      <c r="G1609" s="146">
        <v>1</v>
      </c>
      <c r="H1609" s="146">
        <v>80.5</v>
      </c>
    </row>
    <row r="1610" spans="1:8" x14ac:dyDescent="0.3">
      <c r="A1610" t="str">
        <f>IF(NOT(D1610=""),INDEX(statsNames,MATCH(D1610,mapping!Q:Q,0),1),A1609)</f>
        <v>PPG</v>
      </c>
      <c r="B1610">
        <f>INDEX(mapping!R:R,MATCH(A1610,mapping!P:P,0),1)+INDEX(mapping!H:H,MATCH(E1610,mapping!F:F,0))</f>
        <v>7220</v>
      </c>
      <c r="E1610" s="146" t="s">
        <v>24</v>
      </c>
      <c r="F1610" s="146">
        <v>76</v>
      </c>
      <c r="G1610" s="146">
        <v>7</v>
      </c>
      <c r="H1610" s="146">
        <v>80.400000000000006</v>
      </c>
    </row>
    <row r="1611" spans="1:8" x14ac:dyDescent="0.3">
      <c r="A1611" t="str">
        <f>IF(NOT(D1611=""),INDEX(statsNames,MATCH(D1611,mapping!Q:Q,0),1),A1610)</f>
        <v>PPG</v>
      </c>
      <c r="B1611">
        <f>INDEX(mapping!R:R,MATCH(A1611,mapping!P:P,0),1)+INDEX(mapping!H:H,MATCH(E1611,mapping!F:F,0))</f>
        <v>15720</v>
      </c>
      <c r="E1611" s="146" t="s">
        <v>230</v>
      </c>
      <c r="F1611" s="146">
        <v>78</v>
      </c>
      <c r="G1611" s="146">
        <v>4</v>
      </c>
      <c r="H1611" s="146">
        <v>80.3</v>
      </c>
    </row>
    <row r="1612" spans="1:8" x14ac:dyDescent="0.3">
      <c r="A1612" t="str">
        <f>IF(NOT(D1612=""),INDEX(statsNames,MATCH(D1612,mapping!Q:Q,0),1),A1611)</f>
        <v>PPG</v>
      </c>
      <c r="B1612">
        <f>INDEX(mapping!R:R,MATCH(A1612,mapping!P:P,0),1)+INDEX(mapping!H:H,MATCH(E1612,mapping!F:F,0))</f>
        <v>17020</v>
      </c>
      <c r="E1612" s="146" t="s">
        <v>161</v>
      </c>
      <c r="F1612" s="146">
        <v>81</v>
      </c>
      <c r="G1612" s="146">
        <v>1</v>
      </c>
      <c r="H1612" s="146">
        <v>80.2</v>
      </c>
    </row>
    <row r="1613" spans="1:8" x14ac:dyDescent="0.3">
      <c r="A1613" t="str">
        <f>IF(NOT(D1613=""),INDEX(statsNames,MATCH(D1613,mapping!Q:Q,0),1),A1612)</f>
        <v>PPG</v>
      </c>
      <c r="B1613">
        <f>INDEX(mapping!R:R,MATCH(A1613,mapping!P:P,0),1)+INDEX(mapping!H:H,MATCH(E1613,mapping!F:F,0))</f>
        <v>220</v>
      </c>
      <c r="E1613" s="146" t="s">
        <v>440</v>
      </c>
      <c r="F1613" s="146">
        <v>83</v>
      </c>
      <c r="G1613" s="146">
        <v>1</v>
      </c>
      <c r="H1613" s="146">
        <v>80</v>
      </c>
    </row>
    <row r="1614" spans="1:8" x14ac:dyDescent="0.3">
      <c r="A1614" t="str">
        <f>IF(NOT(D1614=""),INDEX(statsNames,MATCH(D1614,mapping!Q:Q,0),1),A1613)</f>
        <v>PPG</v>
      </c>
      <c r="B1614">
        <f>INDEX(mapping!R:R,MATCH(A1614,mapping!P:P,0),1)+INDEX(mapping!H:H,MATCH(E1614,mapping!F:F,0))</f>
        <v>1020</v>
      </c>
      <c r="E1614" s="146" t="s">
        <v>448</v>
      </c>
      <c r="F1614" s="146">
        <v>85</v>
      </c>
      <c r="G1614" s="146">
        <v>5</v>
      </c>
      <c r="H1614" s="146">
        <v>79.8</v>
      </c>
    </row>
    <row r="1615" spans="1:8" x14ac:dyDescent="0.3">
      <c r="A1615" t="str">
        <f>IF(NOT(D1615=""),INDEX(statsNames,MATCH(D1615,mapping!Q:Q,0),1),A1614)</f>
        <v>PPG</v>
      </c>
      <c r="B1615">
        <f>INDEX(mapping!R:R,MATCH(A1615,mapping!P:P,0),1)+INDEX(mapping!H:H,MATCH(E1615,mapping!F:F,0))</f>
        <v>4920</v>
      </c>
      <c r="E1615" s="146" t="s">
        <v>17</v>
      </c>
      <c r="F1615" s="146">
        <v>87</v>
      </c>
      <c r="G1615" s="146">
        <v>8</v>
      </c>
      <c r="H1615" s="146">
        <v>79.8</v>
      </c>
    </row>
    <row r="1616" spans="1:8" x14ac:dyDescent="0.3">
      <c r="A1616" t="str">
        <f>IF(NOT(D1616=""),INDEX(statsNames,MATCH(D1616,mapping!Q:Q,0),1),A1615)</f>
        <v>PPG</v>
      </c>
      <c r="B1616">
        <f>INDEX(mapping!R:R,MATCH(A1616,mapping!P:P,0),1)+INDEX(mapping!H:H,MATCH(E1616,mapping!F:F,0))</f>
        <v>14120</v>
      </c>
      <c r="E1616" s="146" t="s">
        <v>93</v>
      </c>
      <c r="F1616" s="146">
        <v>88</v>
      </c>
      <c r="G1616" s="146">
        <v>12</v>
      </c>
      <c r="H1616" s="146">
        <v>79.7</v>
      </c>
    </row>
    <row r="1617" spans="1:8" x14ac:dyDescent="0.3">
      <c r="A1617" t="str">
        <f>IF(NOT(D1617=""),INDEX(statsNames,MATCH(D1617,mapping!Q:Q,0),1),A1616)</f>
        <v>PPG</v>
      </c>
      <c r="B1617">
        <f>INDEX(mapping!R:R,MATCH(A1617,mapping!P:P,0),1)+INDEX(mapping!H:H,MATCH(E1617,mapping!F:F,0))</f>
        <v>17320</v>
      </c>
      <c r="E1617" s="146" t="s">
        <v>229</v>
      </c>
      <c r="F1617" s="146">
        <v>90</v>
      </c>
      <c r="G1617" s="146">
        <v>4</v>
      </c>
      <c r="H1617" s="146">
        <v>79.599999999999994</v>
      </c>
    </row>
    <row r="1618" spans="1:8" x14ac:dyDescent="0.3">
      <c r="A1618" t="str">
        <f>IF(NOT(D1618=""),INDEX(statsNames,MATCH(D1618,mapping!Q:Q,0),1),A1617)</f>
        <v>PPG</v>
      </c>
      <c r="B1618">
        <f>INDEX(mapping!R:R,MATCH(A1618,mapping!P:P,0),1)+INDEX(mapping!H:H,MATCH(E1618,mapping!F:F,0))</f>
        <v>3520</v>
      </c>
      <c r="E1618" s="146" t="s">
        <v>29</v>
      </c>
      <c r="F1618" s="146">
        <v>95</v>
      </c>
      <c r="G1618" s="146">
        <v>13</v>
      </c>
      <c r="H1618" s="146">
        <v>79.5</v>
      </c>
    </row>
    <row r="1619" spans="1:8" x14ac:dyDescent="0.3">
      <c r="A1619" t="str">
        <f>IF(NOT(D1619=""),INDEX(statsNames,MATCH(D1619,mapping!Q:Q,0),1),A1618)</f>
        <v>PPG</v>
      </c>
      <c r="B1619">
        <f>INDEX(mapping!R:R,MATCH(A1619,mapping!P:P,0),1)+INDEX(mapping!H:H,MATCH(E1619,mapping!F:F,0))</f>
        <v>920</v>
      </c>
      <c r="E1619" s="146" t="s">
        <v>460</v>
      </c>
      <c r="F1619" s="146">
        <v>101</v>
      </c>
      <c r="G1619" s="146">
        <v>6</v>
      </c>
      <c r="H1619" s="146">
        <v>78.900000000000006</v>
      </c>
    </row>
    <row r="1620" spans="1:8" x14ac:dyDescent="0.3">
      <c r="A1620" t="str">
        <f>IF(NOT(D1620=""),INDEX(statsNames,MATCH(D1620,mapping!Q:Q,0),1),A1619)</f>
        <v>PPG</v>
      </c>
      <c r="B1620">
        <f>INDEX(mapping!R:R,MATCH(A1620,mapping!P:P,0),1)+INDEX(mapping!H:H,MATCH(E1620,mapping!F:F,0))</f>
        <v>7120</v>
      </c>
      <c r="E1620" s="146" t="s">
        <v>75</v>
      </c>
      <c r="F1620" s="146">
        <v>105</v>
      </c>
      <c r="G1620" s="146">
        <v>10</v>
      </c>
      <c r="H1620" s="146">
        <v>78.8</v>
      </c>
    </row>
    <row r="1621" spans="1:8" x14ac:dyDescent="0.3">
      <c r="A1621" t="str">
        <f>IF(NOT(D1621=""),INDEX(statsNames,MATCH(D1621,mapping!Q:Q,0),1),A1620)</f>
        <v>PPG</v>
      </c>
      <c r="B1621">
        <f>INDEX(mapping!R:R,MATCH(A1621,mapping!P:P,0),1)+INDEX(mapping!H:H,MATCH(E1621,mapping!F:F,0))</f>
        <v>2420</v>
      </c>
      <c r="E1621" s="146" t="s">
        <v>456</v>
      </c>
      <c r="F1621" s="146">
        <v>110</v>
      </c>
      <c r="G1621" s="146">
        <v>7</v>
      </c>
      <c r="H1621" s="146">
        <v>78.599999999999994</v>
      </c>
    </row>
    <row r="1622" spans="1:8" x14ac:dyDescent="0.3">
      <c r="A1622" t="str">
        <f>IF(NOT(D1622=""),INDEX(statsNames,MATCH(D1622,mapping!Q:Q,0),1),A1621)</f>
        <v>PPG</v>
      </c>
      <c r="B1622">
        <f>INDEX(mapping!R:R,MATCH(A1622,mapping!P:P,0),1)+INDEX(mapping!H:H,MATCH(E1622,mapping!F:F,0))</f>
        <v>5620</v>
      </c>
      <c r="E1622" s="146" t="s">
        <v>39</v>
      </c>
      <c r="F1622" s="146">
        <v>114</v>
      </c>
      <c r="G1622" s="146">
        <v>10</v>
      </c>
      <c r="H1622" s="146">
        <v>78.3</v>
      </c>
    </row>
    <row r="1623" spans="1:8" x14ac:dyDescent="0.3">
      <c r="A1623" t="str">
        <f>IF(NOT(D1623=""),INDEX(statsNames,MATCH(D1623,mapping!Q:Q,0),1),A1622)</f>
        <v>PPG</v>
      </c>
      <c r="B1623">
        <f>INDEX(mapping!R:R,MATCH(A1623,mapping!P:P,0),1)+INDEX(mapping!H:H,MATCH(E1623,mapping!F:F,0))</f>
        <v>2520</v>
      </c>
      <c r="E1623" s="146" t="s">
        <v>475</v>
      </c>
      <c r="F1623" s="146">
        <v>116</v>
      </c>
      <c r="G1623" s="146">
        <v>3</v>
      </c>
      <c r="H1623" s="146">
        <v>78.2</v>
      </c>
    </row>
    <row r="1624" spans="1:8" x14ac:dyDescent="0.3">
      <c r="A1624" t="str">
        <f>IF(NOT(D1624=""),INDEX(statsNames,MATCH(D1624,mapping!Q:Q,0),1),A1623)</f>
        <v>PPG</v>
      </c>
      <c r="B1624">
        <f>INDEX(mapping!R:R,MATCH(A1624,mapping!P:P,0),1)+INDEX(mapping!H:H,MATCH(E1624,mapping!F:F,0))</f>
        <v>1220</v>
      </c>
      <c r="E1624" s="146" t="s">
        <v>449</v>
      </c>
      <c r="F1624" s="146">
        <v>118</v>
      </c>
      <c r="G1624" s="146">
        <v>5</v>
      </c>
      <c r="H1624" s="146">
        <v>78.2</v>
      </c>
    </row>
    <row r="1625" spans="1:8" x14ac:dyDescent="0.3">
      <c r="A1625" t="str">
        <f>IF(NOT(D1625=""),INDEX(statsNames,MATCH(D1625,mapping!Q:Q,0),1),A1624)</f>
        <v>PPG</v>
      </c>
      <c r="B1625">
        <f>INDEX(mapping!R:R,MATCH(A1625,mapping!P:P,0),1)+INDEX(mapping!H:H,MATCH(E1625,mapping!F:F,0))</f>
        <v>9420</v>
      </c>
      <c r="E1625" s="146" t="s">
        <v>16</v>
      </c>
      <c r="F1625" s="146">
        <v>119</v>
      </c>
      <c r="G1625" s="146">
        <v>8</v>
      </c>
      <c r="H1625" s="146">
        <v>78.2</v>
      </c>
    </row>
    <row r="1626" spans="1:8" x14ac:dyDescent="0.3">
      <c r="A1626" t="str">
        <f>IF(NOT(D1626=""),INDEX(statsNames,MATCH(D1626,mapping!Q:Q,0),1),A1625)</f>
        <v>PPG</v>
      </c>
      <c r="B1626">
        <f>INDEX(mapping!R:R,MATCH(A1626,mapping!P:P,0),1)+INDEX(mapping!H:H,MATCH(E1626,mapping!F:F,0))</f>
        <v>5120</v>
      </c>
      <c r="E1626" s="146" t="s">
        <v>104</v>
      </c>
      <c r="F1626" s="146">
        <v>119</v>
      </c>
      <c r="G1626" s="146">
        <v>5</v>
      </c>
      <c r="H1626" s="146">
        <v>78.2</v>
      </c>
    </row>
    <row r="1627" spans="1:8" x14ac:dyDescent="0.3">
      <c r="A1627" t="str">
        <f>IF(NOT(D1627=""),INDEX(statsNames,MATCH(D1627,mapping!Q:Q,0),1),A1626)</f>
        <v>PPG</v>
      </c>
      <c r="B1627">
        <f>INDEX(mapping!R:R,MATCH(A1627,mapping!P:P,0),1)+INDEX(mapping!H:H,MATCH(E1627,mapping!F:F,0))</f>
        <v>17220</v>
      </c>
      <c r="E1627" s="146" t="s">
        <v>320</v>
      </c>
      <c r="F1627" s="146">
        <v>127</v>
      </c>
      <c r="G1627" s="146">
        <v>11</v>
      </c>
      <c r="H1627" s="146">
        <v>77.900000000000006</v>
      </c>
    </row>
    <row r="1628" spans="1:8" x14ac:dyDescent="0.3">
      <c r="A1628" t="str">
        <f>IF(NOT(D1628=""),INDEX(statsNames,MATCH(D1628,mapping!Q:Q,0),1),A1627)</f>
        <v>PPG</v>
      </c>
      <c r="B1628">
        <f>INDEX(mapping!R:R,MATCH(A1628,mapping!P:P,0),1)+INDEX(mapping!H:H,MATCH(E1628,mapping!F:F,0))</f>
        <v>9020</v>
      </c>
      <c r="E1628" s="146" t="s">
        <v>21</v>
      </c>
      <c r="F1628" s="146">
        <v>130</v>
      </c>
      <c r="G1628" s="146">
        <v>9</v>
      </c>
      <c r="H1628" s="146">
        <v>77.7</v>
      </c>
    </row>
    <row r="1629" spans="1:8" x14ac:dyDescent="0.3">
      <c r="A1629" t="str">
        <f>IF(NOT(D1629=""),INDEX(statsNames,MATCH(D1629,mapping!Q:Q,0),1),A1628)</f>
        <v>PPG</v>
      </c>
      <c r="B1629">
        <f>INDEX(mapping!R:R,MATCH(A1629,mapping!P:P,0),1)+INDEX(mapping!H:H,MATCH(E1629,mapping!F:F,0))</f>
        <v>2320</v>
      </c>
      <c r="E1629" s="146" t="s">
        <v>443</v>
      </c>
      <c r="F1629" s="146">
        <v>138</v>
      </c>
      <c r="G1629" s="146">
        <v>5</v>
      </c>
      <c r="H1629" s="146">
        <v>77.5</v>
      </c>
    </row>
    <row r="1630" spans="1:8" x14ac:dyDescent="0.3">
      <c r="A1630" t="str">
        <f>IF(NOT(D1630=""),INDEX(statsNames,MATCH(D1630,mapping!Q:Q,0),1),A1629)</f>
        <v>PPG</v>
      </c>
      <c r="B1630">
        <f>INDEX(mapping!R:R,MATCH(A1630,mapping!P:P,0),1)+INDEX(mapping!H:H,MATCH(E1630,mapping!F:F,0))</f>
        <v>8820</v>
      </c>
      <c r="E1630" s="146" t="s">
        <v>163</v>
      </c>
      <c r="F1630" s="146">
        <v>139</v>
      </c>
      <c r="G1630" s="146">
        <v>1</v>
      </c>
      <c r="H1630" s="146">
        <v>77.5</v>
      </c>
    </row>
    <row r="1631" spans="1:8" x14ac:dyDescent="0.3">
      <c r="A1631" t="str">
        <f>IF(NOT(D1631=""),INDEX(statsNames,MATCH(D1631,mapping!Q:Q,0),1),A1630)</f>
        <v>PPG</v>
      </c>
      <c r="B1631">
        <f>INDEX(mapping!R:R,MATCH(A1631,mapping!P:P,0),1)+INDEX(mapping!H:H,MATCH(E1631,mapping!F:F,0))</f>
        <v>15120</v>
      </c>
      <c r="E1631" s="146" t="s">
        <v>314</v>
      </c>
      <c r="F1631" s="146">
        <v>140</v>
      </c>
      <c r="G1631" s="146">
        <v>8</v>
      </c>
      <c r="H1631" s="146">
        <v>77.400000000000006</v>
      </c>
    </row>
    <row r="1632" spans="1:8" x14ac:dyDescent="0.3">
      <c r="A1632" t="str">
        <f>IF(NOT(D1632=""),INDEX(statsNames,MATCH(D1632,mapping!Q:Q,0),1),A1631)</f>
        <v>PPG</v>
      </c>
      <c r="B1632">
        <f>INDEX(mapping!R:R,MATCH(A1632,mapping!P:P,0),1)+INDEX(mapping!H:H,MATCH(E1632,mapping!F:F,0))</f>
        <v>7020</v>
      </c>
      <c r="E1632" s="146" t="s">
        <v>203</v>
      </c>
      <c r="F1632" s="146">
        <v>141</v>
      </c>
      <c r="G1632" s="146">
        <v>7</v>
      </c>
      <c r="H1632" s="146">
        <v>77.400000000000006</v>
      </c>
    </row>
    <row r="1633" spans="1:8" x14ac:dyDescent="0.3">
      <c r="A1633" t="str">
        <f>IF(NOT(D1633=""),INDEX(statsNames,MATCH(D1633,mapping!Q:Q,0),1),A1632)</f>
        <v>PPG</v>
      </c>
      <c r="B1633">
        <f>INDEX(mapping!R:R,MATCH(A1633,mapping!P:P,0),1)+INDEX(mapping!H:H,MATCH(E1633,mapping!F:F,0))</f>
        <v>7320</v>
      </c>
      <c r="E1633" s="146" t="s">
        <v>202</v>
      </c>
      <c r="F1633" s="146">
        <v>143</v>
      </c>
      <c r="G1633" s="146">
        <v>10</v>
      </c>
      <c r="H1633" s="146">
        <v>77.3</v>
      </c>
    </row>
    <row r="1634" spans="1:8" x14ac:dyDescent="0.3">
      <c r="A1634" t="str">
        <f>IF(NOT(D1634=""),INDEX(statsNames,MATCH(D1634,mapping!Q:Q,0),1),A1633)</f>
        <v>PPG</v>
      </c>
      <c r="B1634">
        <f>INDEX(mapping!R:R,MATCH(A1634,mapping!P:P,0),1)+INDEX(mapping!H:H,MATCH(E1634,mapping!F:F,0))</f>
        <v>6120</v>
      </c>
      <c r="E1634" s="146" t="s">
        <v>22</v>
      </c>
      <c r="F1634" s="146">
        <v>147</v>
      </c>
      <c r="G1634" s="146">
        <v>6</v>
      </c>
      <c r="H1634" s="146">
        <v>77.2</v>
      </c>
    </row>
    <row r="1635" spans="1:8" x14ac:dyDescent="0.3">
      <c r="A1635" t="str">
        <f>IF(NOT(D1635=""),INDEX(statsNames,MATCH(D1635,mapping!Q:Q,0),1),A1634)</f>
        <v>PPG</v>
      </c>
      <c r="B1635">
        <f>INDEX(mapping!R:R,MATCH(A1635,mapping!P:P,0),1)+INDEX(mapping!H:H,MATCH(E1635,mapping!F:F,0))</f>
        <v>2820</v>
      </c>
      <c r="E1635" s="146" t="s">
        <v>37</v>
      </c>
      <c r="F1635" s="146">
        <v>148</v>
      </c>
      <c r="G1635" s="146">
        <v>11</v>
      </c>
      <c r="H1635" s="146">
        <v>77.099999999999994</v>
      </c>
    </row>
    <row r="1636" spans="1:8" x14ac:dyDescent="0.3">
      <c r="A1636" t="str">
        <f>IF(NOT(D1636=""),INDEX(statsNames,MATCH(D1636,mapping!Q:Q,0),1),A1635)</f>
        <v>PPG</v>
      </c>
      <c r="B1636">
        <f>INDEX(mapping!R:R,MATCH(A1636,mapping!P:P,0),1)+INDEX(mapping!H:H,MATCH(E1636,mapping!F:F,0))</f>
        <v>17920</v>
      </c>
      <c r="E1636" s="146" t="s">
        <v>459</v>
      </c>
      <c r="F1636" s="146">
        <v>155</v>
      </c>
      <c r="G1636" s="146">
        <v>8</v>
      </c>
      <c r="H1636" s="146">
        <v>76.599999999999994</v>
      </c>
    </row>
    <row r="1637" spans="1:8" x14ac:dyDescent="0.3">
      <c r="A1637" t="str">
        <f>IF(NOT(D1637=""),INDEX(statsNames,MATCH(D1637,mapping!Q:Q,0),1),A1636)</f>
        <v>PPG</v>
      </c>
      <c r="B1637">
        <f>INDEX(mapping!R:R,MATCH(A1637,mapping!P:P,0),1)+INDEX(mapping!H:H,MATCH(E1637,mapping!F:F,0))</f>
        <v>19520</v>
      </c>
      <c r="E1637" s="146" t="s">
        <v>112</v>
      </c>
      <c r="F1637" s="146">
        <v>158</v>
      </c>
      <c r="G1637" s="146">
        <v>8</v>
      </c>
      <c r="H1637" s="146">
        <v>76.5</v>
      </c>
    </row>
    <row r="1638" spans="1:8" x14ac:dyDescent="0.3">
      <c r="A1638" t="str">
        <f>IF(NOT(D1638=""),INDEX(statsNames,MATCH(D1638,mapping!Q:Q,0),1),A1637)</f>
        <v>PPG</v>
      </c>
      <c r="B1638">
        <f>INDEX(mapping!R:R,MATCH(A1638,mapping!P:P,0),1)+INDEX(mapping!H:H,MATCH(E1638,mapping!F:F,0))</f>
        <v>18620</v>
      </c>
      <c r="E1638" s="146" t="s">
        <v>1085</v>
      </c>
      <c r="F1638" s="146">
        <v>161</v>
      </c>
      <c r="G1638" s="146">
        <v>2</v>
      </c>
      <c r="H1638" s="146">
        <v>76.400000000000006</v>
      </c>
    </row>
    <row r="1639" spans="1:8" x14ac:dyDescent="0.3">
      <c r="A1639" t="str">
        <f>IF(NOT(D1639=""),INDEX(statsNames,MATCH(D1639,mapping!Q:Q,0),1),A1638)</f>
        <v>PPG</v>
      </c>
      <c r="B1639">
        <f>INDEX(mapping!R:R,MATCH(A1639,mapping!P:P,0),1)+INDEX(mapping!H:H,MATCH(E1639,mapping!F:F,0))</f>
        <v>18720</v>
      </c>
      <c r="E1639" s="146" t="s">
        <v>300</v>
      </c>
      <c r="F1639" s="146">
        <v>166</v>
      </c>
      <c r="G1639" s="146">
        <v>1</v>
      </c>
      <c r="H1639" s="146">
        <v>76.2</v>
      </c>
    </row>
    <row r="1640" spans="1:8" x14ac:dyDescent="0.3">
      <c r="A1640" t="str">
        <f>IF(NOT(D1640=""),INDEX(statsNames,MATCH(D1640,mapping!Q:Q,0),1),A1639)</f>
        <v>PPG</v>
      </c>
      <c r="B1640">
        <f>INDEX(mapping!R:R,MATCH(A1640,mapping!P:P,0),1)+INDEX(mapping!H:H,MATCH(E1640,mapping!F:F,0))</f>
        <v>8720</v>
      </c>
      <c r="E1640" s="146" t="s">
        <v>205</v>
      </c>
      <c r="F1640" s="146">
        <v>171</v>
      </c>
      <c r="G1640" s="146">
        <v>12</v>
      </c>
      <c r="H1640" s="146">
        <v>76</v>
      </c>
    </row>
    <row r="1641" spans="1:8" x14ac:dyDescent="0.3">
      <c r="A1641" t="str">
        <f>IF(NOT(D1641=""),INDEX(statsNames,MATCH(D1641,mapping!Q:Q,0),1),A1640)</f>
        <v>PPG</v>
      </c>
      <c r="B1641">
        <f>INDEX(mapping!R:R,MATCH(A1641,mapping!P:P,0),1)+INDEX(mapping!H:H,MATCH(E1641,mapping!F:F,0))</f>
        <v>3920</v>
      </c>
      <c r="E1641" s="146" t="s">
        <v>19</v>
      </c>
      <c r="F1641" s="146">
        <v>178</v>
      </c>
      <c r="G1641" s="146">
        <v>13</v>
      </c>
      <c r="H1641" s="146">
        <v>75.599999999999994</v>
      </c>
    </row>
    <row r="1642" spans="1:8" x14ac:dyDescent="0.3">
      <c r="A1642" t="str">
        <f>IF(NOT(D1642=""),INDEX(statsNames,MATCH(D1642,mapping!Q:Q,0),1),A1641)</f>
        <v>PPG</v>
      </c>
      <c r="B1642">
        <f>INDEX(mapping!R:R,MATCH(A1642,mapping!P:P,0),1)+INDEX(mapping!H:H,MATCH(E1642,mapping!F:F,0))</f>
        <v>6020</v>
      </c>
      <c r="E1642" s="146" t="s">
        <v>119</v>
      </c>
      <c r="F1642" s="146">
        <v>180</v>
      </c>
      <c r="G1642" s="146">
        <v>5</v>
      </c>
      <c r="H1642" s="146">
        <v>75.599999999999994</v>
      </c>
    </row>
    <row r="1643" spans="1:8" x14ac:dyDescent="0.3">
      <c r="A1643" t="str">
        <f>IF(NOT(D1643=""),INDEX(statsNames,MATCH(D1643,mapping!Q:Q,0),1),A1642)</f>
        <v>PPG</v>
      </c>
      <c r="B1643">
        <f>INDEX(mapping!R:R,MATCH(A1643,mapping!P:P,0),1)+INDEX(mapping!H:H,MATCH(E1643,mapping!F:F,0))</f>
        <v>19420</v>
      </c>
      <c r="E1643" s="146" t="s">
        <v>1130</v>
      </c>
      <c r="F1643" s="146">
        <v>183</v>
      </c>
      <c r="G1643" s="146">
        <v>2</v>
      </c>
      <c r="H1643" s="146">
        <v>75.400000000000006</v>
      </c>
    </row>
    <row r="1644" spans="1:8" x14ac:dyDescent="0.3">
      <c r="A1644" t="str">
        <f>IF(NOT(D1644=""),INDEX(statsNames,MATCH(D1644,mapping!Q:Q,0),1),A1643)</f>
        <v>PPG</v>
      </c>
      <c r="B1644">
        <f>INDEX(mapping!R:R,MATCH(A1644,mapping!P:P,0),1)+INDEX(mapping!H:H,MATCH(E1644,mapping!F:F,0))</f>
        <v>18220</v>
      </c>
      <c r="E1644" s="146" t="s">
        <v>1113</v>
      </c>
      <c r="F1644" s="146">
        <v>186</v>
      </c>
      <c r="G1644" s="146">
        <v>4</v>
      </c>
      <c r="H1644" s="146">
        <v>75.400000000000006</v>
      </c>
    </row>
    <row r="1645" spans="1:8" x14ac:dyDescent="0.3">
      <c r="A1645" t="str">
        <f>IF(NOT(D1645=""),INDEX(statsNames,MATCH(D1645,mapping!Q:Q,0),1),A1644)</f>
        <v>PPG</v>
      </c>
      <c r="B1645">
        <f>INDEX(mapping!R:R,MATCH(A1645,mapping!P:P,0),1)+INDEX(mapping!H:H,MATCH(E1645,mapping!F:F,0))</f>
        <v>5220</v>
      </c>
      <c r="E1645" s="146" t="s">
        <v>12</v>
      </c>
      <c r="F1645" s="146">
        <v>192</v>
      </c>
      <c r="G1645" s="146">
        <v>12</v>
      </c>
      <c r="H1645" s="146">
        <v>75.2</v>
      </c>
    </row>
    <row r="1646" spans="1:8" x14ac:dyDescent="0.3">
      <c r="A1646" t="str">
        <f>IF(NOT(D1646=""),INDEX(statsNames,MATCH(D1646,mapping!Q:Q,0),1),A1645)</f>
        <v>PPG</v>
      </c>
      <c r="B1646">
        <f>INDEX(mapping!R:R,MATCH(A1646,mapping!P:P,0),1)+INDEX(mapping!H:H,MATCH(E1646,mapping!F:F,0))</f>
        <v>4020</v>
      </c>
      <c r="E1646" s="146" t="s">
        <v>105</v>
      </c>
      <c r="F1646" s="146">
        <v>228</v>
      </c>
      <c r="G1646" s="146">
        <v>15</v>
      </c>
      <c r="H1646" s="146">
        <v>74.099999999999994</v>
      </c>
    </row>
    <row r="1647" spans="1:8" x14ac:dyDescent="0.3">
      <c r="A1647" t="str">
        <f>IF(NOT(D1647=""),INDEX(statsNames,MATCH(D1647,mapping!Q:Q,0),1),A1646)</f>
        <v>PPG</v>
      </c>
      <c r="B1647">
        <f>INDEX(mapping!R:R,MATCH(A1647,mapping!P:P,0),1)+INDEX(mapping!H:H,MATCH(E1647,mapping!F:F,0))</f>
        <v>17520</v>
      </c>
      <c r="E1647" s="146" t="s">
        <v>399</v>
      </c>
      <c r="F1647" s="146">
        <v>229</v>
      </c>
      <c r="G1647" s="146">
        <v>1</v>
      </c>
      <c r="H1647" s="146">
        <v>74.099999999999994</v>
      </c>
    </row>
    <row r="1648" spans="1:8" x14ac:dyDescent="0.3">
      <c r="A1648" t="str">
        <f>IF(NOT(D1648=""),INDEX(statsNames,MATCH(D1648,mapping!Q:Q,0),1),A1647)</f>
        <v>PPG</v>
      </c>
      <c r="B1648">
        <f>INDEX(mapping!R:R,MATCH(A1648,mapping!P:P,0),1)+INDEX(mapping!H:H,MATCH(E1648,mapping!F:F,0))</f>
        <v>7920</v>
      </c>
      <c r="E1648" s="146" t="s">
        <v>118</v>
      </c>
      <c r="F1648" s="146">
        <v>241</v>
      </c>
      <c r="G1648" s="146">
        <v>3</v>
      </c>
      <c r="H1648" s="146">
        <v>73.400000000000006</v>
      </c>
    </row>
    <row r="1649" spans="1:10" x14ac:dyDescent="0.3">
      <c r="A1649" t="str">
        <f>IF(NOT(D1649=""),INDEX(statsNames,MATCH(D1649,mapping!Q:Q,0),1),A1648)</f>
        <v>PPG</v>
      </c>
      <c r="B1649">
        <f>INDEX(mapping!R:R,MATCH(A1649,mapping!P:P,0),1)+INDEX(mapping!H:H,MATCH(E1649,mapping!F:F,0))</f>
        <v>19920</v>
      </c>
      <c r="E1649" s="146" t="s">
        <v>342</v>
      </c>
      <c r="F1649" s="146">
        <v>250</v>
      </c>
      <c r="G1649" s="146">
        <v>6</v>
      </c>
      <c r="H1649" s="146">
        <v>73.2</v>
      </c>
    </row>
    <row r="1650" spans="1:10" x14ac:dyDescent="0.3">
      <c r="A1650" t="str">
        <f>IF(NOT(D1650=""),INDEX(statsNames,MATCH(D1650,mapping!Q:Q,0),1),A1649)</f>
        <v>PPG</v>
      </c>
      <c r="B1650">
        <f>INDEX(mapping!R:R,MATCH(A1650,mapping!P:P,0),1)+INDEX(mapping!H:H,MATCH(E1650,mapping!F:F,0))</f>
        <v>4120</v>
      </c>
      <c r="E1650" s="146" t="s">
        <v>125</v>
      </c>
      <c r="F1650" s="146">
        <v>253</v>
      </c>
      <c r="G1650" s="146">
        <v>15</v>
      </c>
      <c r="H1650" s="146">
        <v>73.099999999999994</v>
      </c>
    </row>
    <row r="1651" spans="1:10" x14ac:dyDescent="0.3">
      <c r="A1651" t="str">
        <f>IF(NOT(D1651=""),INDEX(statsNames,MATCH(D1651,mapping!Q:Q,0),1),A1650)</f>
        <v>PPG</v>
      </c>
      <c r="B1651" t="e">
        <f>INDEX(mapping!R:R,MATCH(A1651,mapping!P:P,0),1)+INDEX(mapping!H:H,MATCH(E1651,mapping!F:F,0))</f>
        <v>#N/A</v>
      </c>
      <c r="E1651" s="146" t="s">
        <v>391</v>
      </c>
      <c r="F1651" s="146">
        <v>261</v>
      </c>
      <c r="G1651" s="146">
        <v>9</v>
      </c>
      <c r="H1651" s="146">
        <v>72.7</v>
      </c>
    </row>
    <row r="1652" spans="1:10" x14ac:dyDescent="0.3">
      <c r="A1652" t="str">
        <f>IF(NOT(D1652=""),INDEX(statsNames,MATCH(D1652,mapping!Q:Q,0),1),A1651)</f>
        <v>PPG</v>
      </c>
      <c r="B1652">
        <f>INDEX(mapping!R:R,MATCH(A1652,mapping!P:P,0),1)+INDEX(mapping!H:H,MATCH(E1652,mapping!F:F,0))</f>
        <v>10120</v>
      </c>
      <c r="E1652" s="146" t="s">
        <v>124</v>
      </c>
      <c r="F1652" s="146">
        <v>298</v>
      </c>
      <c r="G1652" s="146">
        <v>10</v>
      </c>
      <c r="H1652" s="146">
        <v>70.3</v>
      </c>
    </row>
    <row r="1653" spans="1:10" x14ac:dyDescent="0.3">
      <c r="A1653" t="str">
        <f>IF(NOT(D1653=""),INDEX(statsNames,MATCH(D1653,mapping!Q:Q,0),1),A1652)</f>
        <v>PPG</v>
      </c>
      <c r="B1653">
        <f>INDEX(mapping!R:R,MATCH(A1653,mapping!P:P,0),1)+INDEX(mapping!H:H,MATCH(E1653,mapping!F:F,0))</f>
        <v>16620</v>
      </c>
      <c r="E1653" s="146" t="s">
        <v>884</v>
      </c>
      <c r="F1653" s="146">
        <v>307</v>
      </c>
      <c r="G1653" s="146">
        <v>10</v>
      </c>
      <c r="H1653" s="146">
        <v>69.900000000000006</v>
      </c>
    </row>
    <row r="1654" spans="1:10" x14ac:dyDescent="0.3">
      <c r="A1654" t="str">
        <f>IF(NOT(D1654=""),INDEX(statsNames,MATCH(D1654,mapping!Q:Q,0),1),A1653)</f>
        <v>PPG</v>
      </c>
      <c r="B1654">
        <f>INDEX(mapping!R:R,MATCH(A1654,mapping!P:P,0),1)+INDEX(mapping!H:H,MATCH(E1654,mapping!F:F,0))</f>
        <v>13320</v>
      </c>
      <c r="E1654" s="146" t="s">
        <v>76</v>
      </c>
      <c r="F1654" s="146">
        <v>323</v>
      </c>
      <c r="G1654" s="146">
        <v>16</v>
      </c>
      <c r="H1654" s="146">
        <v>69.2</v>
      </c>
    </row>
    <row r="1655" spans="1:10" x14ac:dyDescent="0.3">
      <c r="A1655" t="str">
        <f>IF(NOT(D1655=""),INDEX(statsNames,MATCH(D1655,mapping!Q:Q,0),1),A1654)</f>
        <v>PPG</v>
      </c>
      <c r="B1655">
        <f>INDEX(mapping!R:R,MATCH(A1655,mapping!P:P,0),1)+INDEX(mapping!H:H,MATCH(E1655,mapping!F:F,0))</f>
        <v>8520</v>
      </c>
      <c r="E1655" s="146" t="s">
        <v>377</v>
      </c>
      <c r="F1655" s="146">
        <v>327</v>
      </c>
      <c r="G1655" s="146">
        <v>9</v>
      </c>
      <c r="H1655" s="146">
        <v>68.5</v>
      </c>
    </row>
    <row r="1656" spans="1:10" x14ac:dyDescent="0.3">
      <c r="A1656" t="str">
        <f>IF(NOT(D1656=""),INDEX(statsNames,MATCH(D1656,mapping!Q:Q,0),1),A1655)</f>
        <v>SPG</v>
      </c>
      <c r="B1656">
        <f>INDEX(mapping!R:R,MATCH(A1656,mapping!P:P,0),1)+INDEX(mapping!H:H,MATCH(E1656,mapping!F:F,0))</f>
        <v>10624</v>
      </c>
      <c r="D1656" s="146" t="s">
        <v>1507</v>
      </c>
      <c r="E1656" s="146" t="s">
        <v>361</v>
      </c>
      <c r="F1656" s="146">
        <v>1</v>
      </c>
      <c r="G1656" s="146">
        <v>1</v>
      </c>
      <c r="H1656" s="146">
        <v>10.9</v>
      </c>
      <c r="I1656" s="146" t="s">
        <v>361</v>
      </c>
      <c r="J1656" s="146">
        <v>10.9</v>
      </c>
    </row>
    <row r="1657" spans="1:10" x14ac:dyDescent="0.3">
      <c r="A1657" t="str">
        <f>IF(NOT(D1657=""),INDEX(statsNames,MATCH(D1657,mapping!Q:Q,0),1),A1656)</f>
        <v>SPG</v>
      </c>
      <c r="B1657">
        <f>INDEX(mapping!R:R,MATCH(A1657,mapping!P:P,0),1)+INDEX(mapping!H:H,MATCH(E1657,mapping!F:F,0))</f>
        <v>224</v>
      </c>
      <c r="E1657" s="146" t="s">
        <v>440</v>
      </c>
      <c r="F1657" s="146">
        <v>2</v>
      </c>
      <c r="G1657" s="146">
        <v>1</v>
      </c>
      <c r="H1657" s="146">
        <v>10.5</v>
      </c>
    </row>
    <row r="1658" spans="1:10" x14ac:dyDescent="0.3">
      <c r="A1658" t="str">
        <f>IF(NOT(D1658=""),INDEX(statsNames,MATCH(D1658,mapping!Q:Q,0),1),A1657)</f>
        <v>SPG</v>
      </c>
      <c r="B1658">
        <f>INDEX(mapping!R:R,MATCH(A1658,mapping!P:P,0),1)+INDEX(mapping!H:H,MATCH(E1658,mapping!F:F,0))</f>
        <v>17024</v>
      </c>
      <c r="E1658" s="146" t="s">
        <v>161</v>
      </c>
      <c r="F1658" s="146">
        <v>6</v>
      </c>
      <c r="G1658" s="146">
        <v>3</v>
      </c>
      <c r="H1658" s="146">
        <v>9.4</v>
      </c>
    </row>
    <row r="1659" spans="1:10" x14ac:dyDescent="0.3">
      <c r="A1659" t="str">
        <f>IF(NOT(D1659=""),INDEX(statsNames,MATCH(D1659,mapping!Q:Q,0),1),A1658)</f>
        <v>SPG</v>
      </c>
      <c r="B1659">
        <f>INDEX(mapping!R:R,MATCH(A1659,mapping!P:P,0),1)+INDEX(mapping!H:H,MATCH(E1659,mapping!F:F,0))</f>
        <v>18824</v>
      </c>
      <c r="E1659" s="146" t="s">
        <v>499</v>
      </c>
      <c r="F1659" s="146">
        <v>7</v>
      </c>
      <c r="G1659" s="146">
        <v>1</v>
      </c>
      <c r="H1659" s="146">
        <v>9.4</v>
      </c>
    </row>
    <row r="1660" spans="1:10" x14ac:dyDescent="0.3">
      <c r="A1660" t="str">
        <f>IF(NOT(D1660=""),INDEX(statsNames,MATCH(D1660,mapping!Q:Q,0),1),A1659)</f>
        <v>SPG</v>
      </c>
      <c r="B1660">
        <f>INDEX(mapping!R:R,MATCH(A1660,mapping!P:P,0),1)+INDEX(mapping!H:H,MATCH(E1660,mapping!F:F,0))</f>
        <v>10124</v>
      </c>
      <c r="E1660" s="146" t="s">
        <v>124</v>
      </c>
      <c r="F1660" s="146">
        <v>12</v>
      </c>
      <c r="G1660" s="146">
        <v>2</v>
      </c>
      <c r="H1660" s="146">
        <v>9.1999999999999993</v>
      </c>
    </row>
    <row r="1661" spans="1:10" x14ac:dyDescent="0.3">
      <c r="A1661" t="str">
        <f>IF(NOT(D1661=""),INDEX(statsNames,MATCH(D1661,mapping!Q:Q,0),1),A1660)</f>
        <v>SPG</v>
      </c>
      <c r="B1661">
        <f>INDEX(mapping!R:R,MATCH(A1661,mapping!P:P,0),1)+INDEX(mapping!H:H,MATCH(E1661,mapping!F:F,0))</f>
        <v>11224</v>
      </c>
      <c r="E1661" s="146" t="s">
        <v>503</v>
      </c>
      <c r="F1661" s="146">
        <v>13</v>
      </c>
      <c r="G1661" s="146">
        <v>2</v>
      </c>
      <c r="H1661" s="146">
        <v>9.1999999999999993</v>
      </c>
    </row>
    <row r="1662" spans="1:10" x14ac:dyDescent="0.3">
      <c r="A1662" t="str">
        <f>IF(NOT(D1662=""),INDEX(statsNames,MATCH(D1662,mapping!Q:Q,0),1),A1661)</f>
        <v>SPG</v>
      </c>
      <c r="B1662">
        <f>INDEX(mapping!R:R,MATCH(A1662,mapping!P:P,0),1)+INDEX(mapping!H:H,MATCH(E1662,mapping!F:F,0))</f>
        <v>624</v>
      </c>
      <c r="E1662" s="146" t="s">
        <v>444</v>
      </c>
      <c r="F1662" s="146">
        <v>16</v>
      </c>
      <c r="G1662" s="146">
        <v>1</v>
      </c>
      <c r="H1662" s="146">
        <v>9</v>
      </c>
    </row>
    <row r="1663" spans="1:10" x14ac:dyDescent="0.3">
      <c r="A1663" t="str">
        <f>IF(NOT(D1663=""),INDEX(statsNames,MATCH(D1663,mapping!Q:Q,0),1),A1662)</f>
        <v>SPG</v>
      </c>
      <c r="B1663">
        <f>INDEX(mapping!R:R,MATCH(A1663,mapping!P:P,0),1)+INDEX(mapping!H:H,MATCH(E1663,mapping!F:F,0))</f>
        <v>17824</v>
      </c>
      <c r="E1663" s="146" t="s">
        <v>200</v>
      </c>
      <c r="F1663" s="146">
        <v>18</v>
      </c>
      <c r="G1663" s="146">
        <v>1</v>
      </c>
      <c r="H1663" s="146">
        <v>8.9</v>
      </c>
    </row>
    <row r="1664" spans="1:10" x14ac:dyDescent="0.3">
      <c r="A1664" t="str">
        <f>IF(NOT(D1664=""),INDEX(statsNames,MATCH(D1664,mapping!Q:Q,0),1),A1663)</f>
        <v>SPG</v>
      </c>
      <c r="B1664">
        <f>INDEX(mapping!R:R,MATCH(A1664,mapping!P:P,0),1)+INDEX(mapping!H:H,MATCH(E1664,mapping!F:F,0))</f>
        <v>1424</v>
      </c>
      <c r="E1664" s="146" t="s">
        <v>450</v>
      </c>
      <c r="F1664" s="146">
        <v>23</v>
      </c>
      <c r="G1664" s="146">
        <v>1</v>
      </c>
      <c r="H1664" s="146">
        <v>8.8000000000000007</v>
      </c>
    </row>
    <row r="1665" spans="1:8" x14ac:dyDescent="0.3">
      <c r="A1665" t="str">
        <f>IF(NOT(D1665=""),INDEX(statsNames,MATCH(D1665,mapping!Q:Q,0),1),A1664)</f>
        <v>SPG</v>
      </c>
      <c r="B1665">
        <f>INDEX(mapping!R:R,MATCH(A1665,mapping!P:P,0),1)+INDEX(mapping!H:H,MATCH(E1665,mapping!F:F,0))</f>
        <v>8824</v>
      </c>
      <c r="E1665" s="146" t="s">
        <v>163</v>
      </c>
      <c r="F1665" s="146">
        <v>27</v>
      </c>
      <c r="G1665" s="146">
        <v>2</v>
      </c>
      <c r="H1665" s="146">
        <v>8.6999999999999993</v>
      </c>
    </row>
    <row r="1666" spans="1:8" x14ac:dyDescent="0.3">
      <c r="A1666" t="str">
        <f>IF(NOT(D1666=""),INDEX(statsNames,MATCH(D1666,mapping!Q:Q,0),1),A1665)</f>
        <v>SPG</v>
      </c>
      <c r="B1666">
        <f>INDEX(mapping!R:R,MATCH(A1666,mapping!P:P,0),1)+INDEX(mapping!H:H,MATCH(E1666,mapping!F:F,0))</f>
        <v>4424</v>
      </c>
      <c r="E1666" s="146" t="s">
        <v>26</v>
      </c>
      <c r="F1666" s="146">
        <v>30</v>
      </c>
      <c r="G1666" s="146">
        <v>2</v>
      </c>
      <c r="H1666" s="146">
        <v>8.5</v>
      </c>
    </row>
    <row r="1667" spans="1:8" x14ac:dyDescent="0.3">
      <c r="A1667" t="str">
        <f>IF(NOT(D1667=""),INDEX(statsNames,MATCH(D1667,mapping!Q:Q,0),1),A1666)</f>
        <v>SPG</v>
      </c>
      <c r="B1667">
        <f>INDEX(mapping!R:R,MATCH(A1667,mapping!P:P,0),1)+INDEX(mapping!H:H,MATCH(E1667,mapping!F:F,0))</f>
        <v>13924</v>
      </c>
      <c r="E1667" s="146" t="s">
        <v>219</v>
      </c>
      <c r="F1667" s="146">
        <v>35</v>
      </c>
      <c r="G1667" s="146">
        <v>1</v>
      </c>
      <c r="H1667" s="146">
        <v>8.4</v>
      </c>
    </row>
    <row r="1668" spans="1:8" x14ac:dyDescent="0.3">
      <c r="A1668" t="str">
        <f>IF(NOT(D1668=""),INDEX(statsNames,MATCH(D1668,mapping!Q:Q,0),1),A1667)</f>
        <v>SPG</v>
      </c>
      <c r="B1668">
        <f>INDEX(mapping!R:R,MATCH(A1668,mapping!P:P,0),1)+INDEX(mapping!H:H,MATCH(E1668,mapping!F:F,0))</f>
        <v>16924</v>
      </c>
      <c r="E1668" s="146" t="s">
        <v>480</v>
      </c>
      <c r="F1668" s="146">
        <v>37</v>
      </c>
      <c r="G1668" s="146">
        <v>2</v>
      </c>
      <c r="H1668" s="146">
        <v>8.3000000000000007</v>
      </c>
    </row>
    <row r="1669" spans="1:8" x14ac:dyDescent="0.3">
      <c r="A1669" t="str">
        <f>IF(NOT(D1669=""),INDEX(statsNames,MATCH(D1669,mapping!Q:Q,0),1),A1668)</f>
        <v>SPG</v>
      </c>
      <c r="B1669">
        <f>INDEX(mapping!R:R,MATCH(A1669,mapping!P:P,0),1)+INDEX(mapping!H:H,MATCH(E1669,mapping!F:F,0))</f>
        <v>8524</v>
      </c>
      <c r="E1669" s="146" t="s">
        <v>377</v>
      </c>
      <c r="F1669" s="146">
        <v>38</v>
      </c>
      <c r="G1669" s="146">
        <v>2</v>
      </c>
      <c r="H1669" s="146">
        <v>8.1999999999999993</v>
      </c>
    </row>
    <row r="1670" spans="1:8" x14ac:dyDescent="0.3">
      <c r="A1670" t="str">
        <f>IF(NOT(D1670=""),INDEX(statsNames,MATCH(D1670,mapping!Q:Q,0),1),A1669)</f>
        <v>SPG</v>
      </c>
      <c r="B1670">
        <f>INDEX(mapping!R:R,MATCH(A1670,mapping!P:P,0),1)+INDEX(mapping!H:H,MATCH(E1670,mapping!F:F,0))</f>
        <v>14424</v>
      </c>
      <c r="E1670" s="146" t="s">
        <v>199</v>
      </c>
      <c r="F1670" s="146">
        <v>40</v>
      </c>
      <c r="G1670" s="146">
        <v>2</v>
      </c>
      <c r="H1670" s="146">
        <v>8.1999999999999993</v>
      </c>
    </row>
    <row r="1671" spans="1:8" x14ac:dyDescent="0.3">
      <c r="A1671" t="str">
        <f>IF(NOT(D1671=""),INDEX(statsNames,MATCH(D1671,mapping!Q:Q,0),1),A1670)</f>
        <v>SPG</v>
      </c>
      <c r="B1671">
        <f>INDEX(mapping!R:R,MATCH(A1671,mapping!P:P,0),1)+INDEX(mapping!H:H,MATCH(E1671,mapping!F:F,0))</f>
        <v>3624</v>
      </c>
      <c r="E1671" s="146" t="s">
        <v>90</v>
      </c>
      <c r="F1671" s="146">
        <v>43</v>
      </c>
      <c r="G1671" s="146">
        <v>3</v>
      </c>
      <c r="H1671" s="146">
        <v>8.1</v>
      </c>
    </row>
    <row r="1672" spans="1:8" x14ac:dyDescent="0.3">
      <c r="A1672" t="str">
        <f>IF(NOT(D1672=""),INDEX(statsNames,MATCH(D1672,mapping!Q:Q,0),1),A1671)</f>
        <v>SPG</v>
      </c>
      <c r="B1672">
        <f>INDEX(mapping!R:R,MATCH(A1672,mapping!P:P,0),1)+INDEX(mapping!H:H,MATCH(E1672,mapping!F:F,0))</f>
        <v>1924</v>
      </c>
      <c r="E1672" s="146" t="s">
        <v>30</v>
      </c>
      <c r="F1672" s="146">
        <v>47</v>
      </c>
      <c r="G1672" s="146">
        <v>1</v>
      </c>
      <c r="H1672" s="146">
        <v>8.1</v>
      </c>
    </row>
    <row r="1673" spans="1:8" x14ac:dyDescent="0.3">
      <c r="A1673" t="str">
        <f>IF(NOT(D1673=""),INDEX(statsNames,MATCH(D1673,mapping!Q:Q,0),1),A1672)</f>
        <v>SPG</v>
      </c>
      <c r="B1673">
        <f>INDEX(mapping!R:R,MATCH(A1673,mapping!P:P,0),1)+INDEX(mapping!H:H,MATCH(E1673,mapping!F:F,0))</f>
        <v>15724</v>
      </c>
      <c r="E1673" s="146" t="s">
        <v>230</v>
      </c>
      <c r="F1673" s="146">
        <v>56</v>
      </c>
      <c r="G1673" s="146">
        <v>4</v>
      </c>
      <c r="H1673" s="146">
        <v>8</v>
      </c>
    </row>
    <row r="1674" spans="1:8" x14ac:dyDescent="0.3">
      <c r="A1674" t="str">
        <f>IF(NOT(D1674=""),INDEX(statsNames,MATCH(D1674,mapping!Q:Q,0),1),A1673)</f>
        <v>SPG</v>
      </c>
      <c r="B1674">
        <f>INDEX(mapping!R:R,MATCH(A1674,mapping!P:P,0),1)+INDEX(mapping!H:H,MATCH(E1674,mapping!F:F,0))</f>
        <v>4724</v>
      </c>
      <c r="E1674" s="146" t="s">
        <v>87</v>
      </c>
      <c r="F1674" s="146">
        <v>58</v>
      </c>
      <c r="G1674" s="146">
        <v>2</v>
      </c>
      <c r="H1674" s="146">
        <v>7.9</v>
      </c>
    </row>
    <row r="1675" spans="1:8" x14ac:dyDescent="0.3">
      <c r="A1675" t="str">
        <f>IF(NOT(D1675=""),INDEX(statsNames,MATCH(D1675,mapping!Q:Q,0),1),A1674)</f>
        <v>SPG</v>
      </c>
      <c r="B1675">
        <f>INDEX(mapping!R:R,MATCH(A1675,mapping!P:P,0),1)+INDEX(mapping!H:H,MATCH(E1675,mapping!F:F,0))</f>
        <v>9324</v>
      </c>
      <c r="E1675" s="146" t="s">
        <v>455</v>
      </c>
      <c r="F1675" s="146">
        <v>59</v>
      </c>
      <c r="G1675" s="146">
        <v>3</v>
      </c>
      <c r="H1675" s="146">
        <v>7.9</v>
      </c>
    </row>
    <row r="1676" spans="1:8" x14ac:dyDescent="0.3">
      <c r="A1676" t="str">
        <f>IF(NOT(D1676=""),INDEX(statsNames,MATCH(D1676,mapping!Q:Q,0),1),A1675)</f>
        <v>SPG</v>
      </c>
      <c r="B1676">
        <f>INDEX(mapping!R:R,MATCH(A1676,mapping!P:P,0),1)+INDEX(mapping!H:H,MATCH(E1676,mapping!F:F,0))</f>
        <v>8724</v>
      </c>
      <c r="E1676" s="146" t="s">
        <v>205</v>
      </c>
      <c r="F1676" s="146">
        <v>61</v>
      </c>
      <c r="G1676" s="146">
        <v>3</v>
      </c>
      <c r="H1676" s="146">
        <v>7.9</v>
      </c>
    </row>
    <row r="1677" spans="1:8" x14ac:dyDescent="0.3">
      <c r="A1677" t="str">
        <f>IF(NOT(D1677=""),INDEX(statsNames,MATCH(D1677,mapping!Q:Q,0),1),A1676)</f>
        <v>SPG</v>
      </c>
      <c r="B1677">
        <f>INDEX(mapping!R:R,MATCH(A1677,mapping!P:P,0),1)+INDEX(mapping!H:H,MATCH(E1677,mapping!F:F,0))</f>
        <v>124</v>
      </c>
      <c r="E1677" s="146" t="s">
        <v>451</v>
      </c>
      <c r="F1677" s="146">
        <v>64</v>
      </c>
      <c r="G1677" s="146">
        <v>4</v>
      </c>
      <c r="H1677" s="146">
        <v>7.9</v>
      </c>
    </row>
    <row r="1678" spans="1:8" x14ac:dyDescent="0.3">
      <c r="A1678" t="str">
        <f>IF(NOT(D1678=""),INDEX(statsNames,MATCH(D1678,mapping!Q:Q,0),1),A1677)</f>
        <v>SPG</v>
      </c>
      <c r="B1678">
        <f>INDEX(mapping!R:R,MATCH(A1678,mapping!P:P,0),1)+INDEX(mapping!H:H,MATCH(E1678,mapping!F:F,0))</f>
        <v>2924</v>
      </c>
      <c r="E1678" s="146" t="s">
        <v>89</v>
      </c>
      <c r="F1678" s="146">
        <v>70</v>
      </c>
      <c r="G1678" s="146">
        <v>2</v>
      </c>
      <c r="H1678" s="146">
        <v>7.8</v>
      </c>
    </row>
    <row r="1679" spans="1:8" x14ac:dyDescent="0.3">
      <c r="A1679" t="str">
        <f>IF(NOT(D1679=""),INDEX(statsNames,MATCH(D1679,mapping!Q:Q,0),1),A1678)</f>
        <v>SPG</v>
      </c>
      <c r="B1679">
        <f>INDEX(mapping!R:R,MATCH(A1679,mapping!P:P,0),1)+INDEX(mapping!H:H,MATCH(E1679,mapping!F:F,0))</f>
        <v>17524</v>
      </c>
      <c r="E1679" s="146" t="s">
        <v>399</v>
      </c>
      <c r="F1679" s="146">
        <v>70</v>
      </c>
      <c r="G1679" s="146">
        <v>2</v>
      </c>
      <c r="H1679" s="146">
        <v>7.8</v>
      </c>
    </row>
    <row r="1680" spans="1:8" x14ac:dyDescent="0.3">
      <c r="A1680" t="str">
        <f>IF(NOT(D1680=""),INDEX(statsNames,MATCH(D1680,mapping!Q:Q,0),1),A1679)</f>
        <v>SPG</v>
      </c>
      <c r="B1680">
        <f>INDEX(mapping!R:R,MATCH(A1680,mapping!P:P,0),1)+INDEX(mapping!H:H,MATCH(E1680,mapping!F:F,0))</f>
        <v>5424</v>
      </c>
      <c r="E1680" s="146" t="s">
        <v>14</v>
      </c>
      <c r="F1680" s="146">
        <v>74</v>
      </c>
      <c r="G1680" s="146">
        <v>6</v>
      </c>
      <c r="H1680" s="146">
        <v>7.8</v>
      </c>
    </row>
    <row r="1681" spans="1:8" x14ac:dyDescent="0.3">
      <c r="A1681" t="str">
        <f>IF(NOT(D1681=""),INDEX(statsNames,MATCH(D1681,mapping!Q:Q,0),1),A1680)</f>
        <v>SPG</v>
      </c>
      <c r="B1681" t="e">
        <f>INDEX(mapping!R:R,MATCH(A1681,mapping!P:P,0),1)+INDEX(mapping!H:H,MATCH(E1681,mapping!F:F,0))</f>
        <v>#N/A</v>
      </c>
      <c r="E1681" s="146" t="s">
        <v>391</v>
      </c>
      <c r="F1681" s="146">
        <v>74</v>
      </c>
      <c r="G1681" s="146">
        <v>2</v>
      </c>
      <c r="H1681" s="146">
        <v>7.8</v>
      </c>
    </row>
    <row r="1682" spans="1:8" x14ac:dyDescent="0.3">
      <c r="A1682" t="str">
        <f>IF(NOT(D1682=""),INDEX(statsNames,MATCH(D1682,mapping!Q:Q,0),1),A1681)</f>
        <v>SPG</v>
      </c>
      <c r="B1682">
        <f>INDEX(mapping!R:R,MATCH(A1682,mapping!P:P,0),1)+INDEX(mapping!H:H,MATCH(E1682,mapping!F:F,0))</f>
        <v>7024</v>
      </c>
      <c r="E1682" s="146" t="s">
        <v>203</v>
      </c>
      <c r="F1682" s="146">
        <v>77</v>
      </c>
      <c r="G1682" s="146">
        <v>3</v>
      </c>
      <c r="H1682" s="146">
        <v>7.8</v>
      </c>
    </row>
    <row r="1683" spans="1:8" x14ac:dyDescent="0.3">
      <c r="A1683" t="str">
        <f>IF(NOT(D1683=""),INDEX(statsNames,MATCH(D1683,mapping!Q:Q,0),1),A1682)</f>
        <v>SPG</v>
      </c>
      <c r="B1683">
        <f>INDEX(mapping!R:R,MATCH(A1683,mapping!P:P,0),1)+INDEX(mapping!H:H,MATCH(E1683,mapping!F:F,0))</f>
        <v>2824</v>
      </c>
      <c r="E1683" s="146" t="s">
        <v>37</v>
      </c>
      <c r="F1683" s="146">
        <v>79</v>
      </c>
      <c r="G1683" s="146">
        <v>3</v>
      </c>
      <c r="H1683" s="146">
        <v>7.7</v>
      </c>
    </row>
    <row r="1684" spans="1:8" x14ac:dyDescent="0.3">
      <c r="A1684" t="str">
        <f>IF(NOT(D1684=""),INDEX(statsNames,MATCH(D1684,mapping!Q:Q,0),1),A1683)</f>
        <v>SPG</v>
      </c>
      <c r="B1684">
        <f>INDEX(mapping!R:R,MATCH(A1684,mapping!P:P,0),1)+INDEX(mapping!H:H,MATCH(E1684,mapping!F:F,0))</f>
        <v>5624</v>
      </c>
      <c r="E1684" s="146" t="s">
        <v>39</v>
      </c>
      <c r="F1684" s="146">
        <v>82</v>
      </c>
      <c r="G1684" s="146">
        <v>4</v>
      </c>
      <c r="H1684" s="146">
        <v>7.7</v>
      </c>
    </row>
    <row r="1685" spans="1:8" x14ac:dyDescent="0.3">
      <c r="A1685" t="str">
        <f>IF(NOT(D1685=""),INDEX(statsNames,MATCH(D1685,mapping!Q:Q,0),1),A1684)</f>
        <v>SPG</v>
      </c>
      <c r="B1685">
        <f>INDEX(mapping!R:R,MATCH(A1685,mapping!P:P,0),1)+INDEX(mapping!H:H,MATCH(E1685,mapping!F:F,0))</f>
        <v>1224</v>
      </c>
      <c r="E1685" s="146" t="s">
        <v>449</v>
      </c>
      <c r="F1685" s="146">
        <v>89</v>
      </c>
      <c r="G1685" s="146">
        <v>3</v>
      </c>
      <c r="H1685" s="146">
        <v>7.6</v>
      </c>
    </row>
    <row r="1686" spans="1:8" x14ac:dyDescent="0.3">
      <c r="A1686" t="str">
        <f>IF(NOT(D1686=""),INDEX(statsNames,MATCH(D1686,mapping!Q:Q,0),1),A1685)</f>
        <v>SPG</v>
      </c>
      <c r="B1686">
        <f>INDEX(mapping!R:R,MATCH(A1686,mapping!P:P,0),1)+INDEX(mapping!H:H,MATCH(E1686,mapping!F:F,0))</f>
        <v>17924</v>
      </c>
      <c r="E1686" s="146" t="s">
        <v>459</v>
      </c>
      <c r="F1686" s="146">
        <v>94</v>
      </c>
      <c r="G1686" s="146">
        <v>1</v>
      </c>
      <c r="H1686" s="146">
        <v>7.6</v>
      </c>
    </row>
    <row r="1687" spans="1:8" x14ac:dyDescent="0.3">
      <c r="A1687" t="str">
        <f>IF(NOT(D1687=""),INDEX(statsNames,MATCH(D1687,mapping!Q:Q,0),1),A1686)</f>
        <v>SPG</v>
      </c>
      <c r="B1687">
        <f>INDEX(mapping!R:R,MATCH(A1687,mapping!P:P,0),1)+INDEX(mapping!H:H,MATCH(E1687,mapping!F:F,0))</f>
        <v>8224</v>
      </c>
      <c r="E1687" s="146" t="s">
        <v>123</v>
      </c>
      <c r="F1687" s="146">
        <v>103</v>
      </c>
      <c r="G1687" s="146">
        <v>5</v>
      </c>
      <c r="H1687" s="146">
        <v>7.5</v>
      </c>
    </row>
    <row r="1688" spans="1:8" x14ac:dyDescent="0.3">
      <c r="A1688" t="str">
        <f>IF(NOT(D1688=""),INDEX(statsNames,MATCH(D1688,mapping!Q:Q,0),1),A1687)</f>
        <v>SPG</v>
      </c>
      <c r="B1688">
        <f>INDEX(mapping!R:R,MATCH(A1688,mapping!P:P,0),1)+INDEX(mapping!H:H,MATCH(E1688,mapping!F:F,0))</f>
        <v>3524</v>
      </c>
      <c r="E1688" s="146" t="s">
        <v>29</v>
      </c>
      <c r="F1688" s="146">
        <v>104</v>
      </c>
      <c r="G1688" s="146">
        <v>4</v>
      </c>
      <c r="H1688" s="146">
        <v>7.5</v>
      </c>
    </row>
    <row r="1689" spans="1:8" x14ac:dyDescent="0.3">
      <c r="A1689" t="str">
        <f>IF(NOT(D1689=""),INDEX(statsNames,MATCH(D1689,mapping!Q:Q,0),1),A1688)</f>
        <v>SPG</v>
      </c>
      <c r="B1689">
        <f>INDEX(mapping!R:R,MATCH(A1689,mapping!P:P,0),1)+INDEX(mapping!H:H,MATCH(E1689,mapping!F:F,0))</f>
        <v>4524</v>
      </c>
      <c r="E1689" s="146" t="s">
        <v>41</v>
      </c>
      <c r="F1689" s="146">
        <v>108</v>
      </c>
      <c r="G1689" s="146">
        <v>5</v>
      </c>
      <c r="H1689" s="146">
        <v>7.5</v>
      </c>
    </row>
    <row r="1690" spans="1:8" x14ac:dyDescent="0.3">
      <c r="A1690" t="str">
        <f>IF(NOT(D1690=""),INDEX(statsNames,MATCH(D1690,mapping!Q:Q,0),1),A1689)</f>
        <v>SPG</v>
      </c>
      <c r="B1690">
        <f>INDEX(mapping!R:R,MATCH(A1690,mapping!P:P,0),1)+INDEX(mapping!H:H,MATCH(E1690,mapping!F:F,0))</f>
        <v>17424</v>
      </c>
      <c r="E1690" s="146" t="s">
        <v>953</v>
      </c>
      <c r="F1690" s="146">
        <v>109</v>
      </c>
      <c r="G1690" s="146">
        <v>6</v>
      </c>
      <c r="H1690" s="146">
        <v>7.4</v>
      </c>
    </row>
    <row r="1691" spans="1:8" x14ac:dyDescent="0.3">
      <c r="A1691" t="str">
        <f>IF(NOT(D1691=""),INDEX(statsNames,MATCH(D1691,mapping!Q:Q,0),1),A1690)</f>
        <v>SPG</v>
      </c>
      <c r="B1691">
        <f>INDEX(mapping!R:R,MATCH(A1691,mapping!P:P,0),1)+INDEX(mapping!H:H,MATCH(E1691,mapping!F:F,0))</f>
        <v>6124</v>
      </c>
      <c r="E1691" s="146" t="s">
        <v>22</v>
      </c>
      <c r="F1691" s="146">
        <v>109</v>
      </c>
      <c r="G1691" s="146">
        <v>4</v>
      </c>
      <c r="H1691" s="146">
        <v>7.4</v>
      </c>
    </row>
    <row r="1692" spans="1:8" x14ac:dyDescent="0.3">
      <c r="A1692" t="str">
        <f>IF(NOT(D1692=""),INDEX(statsNames,MATCH(D1692,mapping!Q:Q,0),1),A1691)</f>
        <v>SPG</v>
      </c>
      <c r="B1692">
        <f>INDEX(mapping!R:R,MATCH(A1692,mapping!P:P,0),1)+INDEX(mapping!H:H,MATCH(E1692,mapping!F:F,0))</f>
        <v>16524</v>
      </c>
      <c r="E1692" s="146" t="s">
        <v>467</v>
      </c>
      <c r="F1692" s="146">
        <v>113</v>
      </c>
      <c r="G1692" s="146">
        <v>5</v>
      </c>
      <c r="H1692" s="146">
        <v>7.4</v>
      </c>
    </row>
    <row r="1693" spans="1:8" x14ac:dyDescent="0.3">
      <c r="A1693" t="str">
        <f>IF(NOT(D1693=""),INDEX(statsNames,MATCH(D1693,mapping!Q:Q,0),1),A1692)</f>
        <v>SPG</v>
      </c>
      <c r="B1693">
        <f>INDEX(mapping!R:R,MATCH(A1693,mapping!P:P,0),1)+INDEX(mapping!H:H,MATCH(E1693,mapping!F:F,0))</f>
        <v>8124</v>
      </c>
      <c r="E1693" s="146" t="s">
        <v>69</v>
      </c>
      <c r="F1693" s="146">
        <v>115</v>
      </c>
      <c r="G1693" s="146">
        <v>6</v>
      </c>
      <c r="H1693" s="146">
        <v>7.4</v>
      </c>
    </row>
    <row r="1694" spans="1:8" x14ac:dyDescent="0.3">
      <c r="A1694" t="str">
        <f>IF(NOT(D1694=""),INDEX(statsNames,MATCH(D1694,mapping!Q:Q,0),1),A1693)</f>
        <v>SPG</v>
      </c>
      <c r="B1694">
        <f>INDEX(mapping!R:R,MATCH(A1694,mapping!P:P,0),1)+INDEX(mapping!H:H,MATCH(E1694,mapping!F:F,0))</f>
        <v>12224</v>
      </c>
      <c r="E1694" s="146" t="s">
        <v>110</v>
      </c>
      <c r="F1694" s="146">
        <v>117</v>
      </c>
      <c r="G1694" s="146">
        <v>7</v>
      </c>
      <c r="H1694" s="146">
        <v>7.3</v>
      </c>
    </row>
    <row r="1695" spans="1:8" x14ac:dyDescent="0.3">
      <c r="A1695" t="str">
        <f>IF(NOT(D1695=""),INDEX(statsNames,MATCH(D1695,mapping!Q:Q,0),1),A1694)</f>
        <v>SPG</v>
      </c>
      <c r="B1695">
        <f>INDEX(mapping!R:R,MATCH(A1695,mapping!P:P,0),1)+INDEX(mapping!H:H,MATCH(E1695,mapping!F:F,0))</f>
        <v>7324</v>
      </c>
      <c r="E1695" s="146" t="s">
        <v>202</v>
      </c>
      <c r="F1695" s="146">
        <v>119</v>
      </c>
      <c r="G1695" s="146">
        <v>1</v>
      </c>
      <c r="H1695" s="146">
        <v>7.3</v>
      </c>
    </row>
    <row r="1696" spans="1:8" x14ac:dyDescent="0.3">
      <c r="A1696" t="str">
        <f>IF(NOT(D1696=""),INDEX(statsNames,MATCH(D1696,mapping!Q:Q,0),1),A1695)</f>
        <v>SPG</v>
      </c>
      <c r="B1696">
        <f>INDEX(mapping!R:R,MATCH(A1696,mapping!P:P,0),1)+INDEX(mapping!H:H,MATCH(E1696,mapping!F:F,0))</f>
        <v>2724</v>
      </c>
      <c r="E1696" s="146" t="s">
        <v>134</v>
      </c>
      <c r="F1696" s="146">
        <v>125</v>
      </c>
      <c r="G1696" s="146">
        <v>6</v>
      </c>
      <c r="H1696" s="146">
        <v>7.2</v>
      </c>
    </row>
    <row r="1697" spans="1:8" x14ac:dyDescent="0.3">
      <c r="A1697" t="str">
        <f>IF(NOT(D1697=""),INDEX(statsNames,MATCH(D1697,mapping!Q:Q,0),1),A1696)</f>
        <v>SPG</v>
      </c>
      <c r="B1697">
        <f>INDEX(mapping!R:R,MATCH(A1697,mapping!P:P,0),1)+INDEX(mapping!H:H,MATCH(E1697,mapping!F:F,0))</f>
        <v>16324</v>
      </c>
      <c r="E1697" s="146" t="s">
        <v>209</v>
      </c>
      <c r="F1697" s="146">
        <v>130</v>
      </c>
      <c r="G1697" s="146">
        <v>8</v>
      </c>
      <c r="H1697" s="146">
        <v>7.2</v>
      </c>
    </row>
    <row r="1698" spans="1:8" x14ac:dyDescent="0.3">
      <c r="A1698" t="str">
        <f>IF(NOT(D1698=""),INDEX(statsNames,MATCH(D1698,mapping!Q:Q,0),1),A1697)</f>
        <v>SPG</v>
      </c>
      <c r="B1698">
        <f>INDEX(mapping!R:R,MATCH(A1698,mapping!P:P,0),1)+INDEX(mapping!H:H,MATCH(E1698,mapping!F:F,0))</f>
        <v>5524</v>
      </c>
      <c r="E1698" s="146" t="s">
        <v>18</v>
      </c>
      <c r="F1698" s="146">
        <v>131</v>
      </c>
      <c r="G1698" s="146">
        <v>7</v>
      </c>
      <c r="H1698" s="146">
        <v>7.1</v>
      </c>
    </row>
    <row r="1699" spans="1:8" x14ac:dyDescent="0.3">
      <c r="A1699" t="str">
        <f>IF(NOT(D1699=""),INDEX(statsNames,MATCH(D1699,mapping!Q:Q,0),1),A1698)</f>
        <v>SPG</v>
      </c>
      <c r="B1699">
        <f>INDEX(mapping!R:R,MATCH(A1699,mapping!P:P,0),1)+INDEX(mapping!H:H,MATCH(E1699,mapping!F:F,0))</f>
        <v>5224</v>
      </c>
      <c r="E1699" s="146" t="s">
        <v>12</v>
      </c>
      <c r="F1699" s="146">
        <v>132</v>
      </c>
      <c r="G1699" s="146">
        <v>2</v>
      </c>
      <c r="H1699" s="146">
        <v>7.1</v>
      </c>
    </row>
    <row r="1700" spans="1:8" x14ac:dyDescent="0.3">
      <c r="A1700" t="str">
        <f>IF(NOT(D1700=""),INDEX(statsNames,MATCH(D1700,mapping!Q:Q,0),1),A1699)</f>
        <v>SPG</v>
      </c>
      <c r="B1700">
        <f>INDEX(mapping!R:R,MATCH(A1700,mapping!P:P,0),1)+INDEX(mapping!H:H,MATCH(E1700,mapping!F:F,0))</f>
        <v>10024</v>
      </c>
      <c r="E1700" s="146" t="s">
        <v>160</v>
      </c>
      <c r="F1700" s="146">
        <v>134</v>
      </c>
      <c r="G1700" s="146">
        <v>7</v>
      </c>
      <c r="H1700" s="146">
        <v>7.1</v>
      </c>
    </row>
    <row r="1701" spans="1:8" x14ac:dyDescent="0.3">
      <c r="A1701" t="str">
        <f>IF(NOT(D1701=""),INDEX(statsNames,MATCH(D1701,mapping!Q:Q,0),1),A1700)</f>
        <v>SPG</v>
      </c>
      <c r="B1701">
        <f>INDEX(mapping!R:R,MATCH(A1701,mapping!P:P,0),1)+INDEX(mapping!H:H,MATCH(E1701,mapping!F:F,0))</f>
        <v>18224</v>
      </c>
      <c r="E1701" s="146" t="s">
        <v>1113</v>
      </c>
      <c r="F1701" s="146">
        <v>138</v>
      </c>
      <c r="G1701" s="146">
        <v>9</v>
      </c>
      <c r="H1701" s="146">
        <v>7</v>
      </c>
    </row>
    <row r="1702" spans="1:8" x14ac:dyDescent="0.3">
      <c r="A1702" t="str">
        <f>IF(NOT(D1702=""),INDEX(statsNames,MATCH(D1702,mapping!Q:Q,0),1),A1701)</f>
        <v>SPG</v>
      </c>
      <c r="B1702">
        <f>INDEX(mapping!R:R,MATCH(A1702,mapping!P:P,0),1)+INDEX(mapping!H:H,MATCH(E1702,mapping!F:F,0))</f>
        <v>18624</v>
      </c>
      <c r="E1702" s="146" t="s">
        <v>1085</v>
      </c>
      <c r="F1702" s="146">
        <v>151</v>
      </c>
      <c r="G1702" s="146">
        <v>6</v>
      </c>
      <c r="H1702" s="146">
        <v>6.9</v>
      </c>
    </row>
    <row r="1703" spans="1:8" x14ac:dyDescent="0.3">
      <c r="A1703" t="str">
        <f>IF(NOT(D1703=""),INDEX(statsNames,MATCH(D1703,mapping!Q:Q,0),1),A1702)</f>
        <v>SPG</v>
      </c>
      <c r="B1703">
        <f>INDEX(mapping!R:R,MATCH(A1703,mapping!P:P,0),1)+INDEX(mapping!H:H,MATCH(E1703,mapping!F:F,0))</f>
        <v>2324</v>
      </c>
      <c r="E1703" s="146" t="s">
        <v>443</v>
      </c>
      <c r="F1703" s="146">
        <v>156</v>
      </c>
      <c r="G1703" s="146">
        <v>6</v>
      </c>
      <c r="H1703" s="146">
        <v>6.9</v>
      </c>
    </row>
    <row r="1704" spans="1:8" x14ac:dyDescent="0.3">
      <c r="A1704" t="str">
        <f>IF(NOT(D1704=""),INDEX(statsNames,MATCH(D1704,mapping!Q:Q,0),1),A1703)</f>
        <v>SPG</v>
      </c>
      <c r="B1704">
        <f>INDEX(mapping!R:R,MATCH(A1704,mapping!P:P,0),1)+INDEX(mapping!H:H,MATCH(E1704,mapping!F:F,0))</f>
        <v>13124</v>
      </c>
      <c r="E1704" s="146" t="s">
        <v>349</v>
      </c>
      <c r="F1704" s="146">
        <v>158</v>
      </c>
      <c r="G1704" s="146">
        <v>8</v>
      </c>
      <c r="H1704" s="146">
        <v>6.9</v>
      </c>
    </row>
    <row r="1705" spans="1:8" x14ac:dyDescent="0.3">
      <c r="A1705" t="str">
        <f>IF(NOT(D1705=""),INDEX(statsNames,MATCH(D1705,mapping!Q:Q,0),1),A1704)</f>
        <v>SPG</v>
      </c>
      <c r="B1705">
        <f>INDEX(mapping!R:R,MATCH(A1705,mapping!P:P,0),1)+INDEX(mapping!H:H,MATCH(E1705,mapping!F:F,0))</f>
        <v>19924</v>
      </c>
      <c r="E1705" s="146" t="s">
        <v>342</v>
      </c>
      <c r="F1705" s="146">
        <v>169</v>
      </c>
      <c r="G1705" s="146">
        <v>4</v>
      </c>
      <c r="H1705" s="146">
        <v>6.7</v>
      </c>
    </row>
    <row r="1706" spans="1:8" x14ac:dyDescent="0.3">
      <c r="A1706" t="str">
        <f>IF(NOT(D1706=""),INDEX(statsNames,MATCH(D1706,mapping!Q:Q,0),1),A1705)</f>
        <v>SPG</v>
      </c>
      <c r="B1706">
        <f>INDEX(mapping!R:R,MATCH(A1706,mapping!P:P,0),1)+INDEX(mapping!H:H,MATCH(E1706,mapping!F:F,0))</f>
        <v>5724</v>
      </c>
      <c r="E1706" s="146" t="s">
        <v>92</v>
      </c>
      <c r="F1706" s="146">
        <v>171</v>
      </c>
      <c r="G1706" s="146">
        <v>9</v>
      </c>
      <c r="H1706" s="146">
        <v>6.7</v>
      </c>
    </row>
    <row r="1707" spans="1:8" x14ac:dyDescent="0.3">
      <c r="A1707" t="str">
        <f>IF(NOT(D1707=""),INDEX(statsNames,MATCH(D1707,mapping!Q:Q,0),1),A1706)</f>
        <v>SPG</v>
      </c>
      <c r="B1707">
        <f>INDEX(mapping!R:R,MATCH(A1707,mapping!P:P,0),1)+INDEX(mapping!H:H,MATCH(E1707,mapping!F:F,0))</f>
        <v>14124</v>
      </c>
      <c r="E1707" s="146" t="s">
        <v>93</v>
      </c>
      <c r="F1707" s="146">
        <v>177</v>
      </c>
      <c r="G1707" s="146">
        <v>10</v>
      </c>
      <c r="H1707" s="146">
        <v>6.7</v>
      </c>
    </row>
    <row r="1708" spans="1:8" x14ac:dyDescent="0.3">
      <c r="A1708" t="str">
        <f>IF(NOT(D1708=""),INDEX(statsNames,MATCH(D1708,mapping!Q:Q,0),1),A1707)</f>
        <v>SPG</v>
      </c>
      <c r="B1708">
        <f>INDEX(mapping!R:R,MATCH(A1708,mapping!P:P,0),1)+INDEX(mapping!H:H,MATCH(E1708,mapping!F:F,0))</f>
        <v>17324</v>
      </c>
      <c r="E1708" s="146" t="s">
        <v>229</v>
      </c>
      <c r="F1708" s="146">
        <v>181</v>
      </c>
      <c r="G1708" s="146">
        <v>8</v>
      </c>
      <c r="H1708" s="146">
        <v>6.6</v>
      </c>
    </row>
    <row r="1709" spans="1:8" x14ac:dyDescent="0.3">
      <c r="A1709" t="str">
        <f>IF(NOT(D1709=""),INDEX(statsNames,MATCH(D1709,mapping!Q:Q,0),1),A1708)</f>
        <v>SPG</v>
      </c>
      <c r="B1709">
        <f>INDEX(mapping!R:R,MATCH(A1709,mapping!P:P,0),1)+INDEX(mapping!H:H,MATCH(E1709,mapping!F:F,0))</f>
        <v>9024</v>
      </c>
      <c r="E1709" s="146" t="s">
        <v>21</v>
      </c>
      <c r="F1709" s="146">
        <v>190</v>
      </c>
      <c r="G1709" s="146">
        <v>4</v>
      </c>
      <c r="H1709" s="146">
        <v>6.6</v>
      </c>
    </row>
    <row r="1710" spans="1:8" x14ac:dyDescent="0.3">
      <c r="A1710" t="str">
        <f>IF(NOT(D1710=""),INDEX(statsNames,MATCH(D1710,mapping!Q:Q,0),1),A1709)</f>
        <v>SPG</v>
      </c>
      <c r="B1710">
        <f>INDEX(mapping!R:R,MATCH(A1710,mapping!P:P,0),1)+INDEX(mapping!H:H,MATCH(E1710,mapping!F:F,0))</f>
        <v>16624</v>
      </c>
      <c r="E1710" s="146" t="s">
        <v>884</v>
      </c>
      <c r="F1710" s="146">
        <v>200</v>
      </c>
      <c r="G1710" s="146">
        <v>4</v>
      </c>
      <c r="H1710" s="146">
        <v>6.5</v>
      </c>
    </row>
    <row r="1711" spans="1:8" x14ac:dyDescent="0.3">
      <c r="A1711" t="str">
        <f>IF(NOT(D1711=""),INDEX(statsNames,MATCH(D1711,mapping!Q:Q,0),1),A1710)</f>
        <v>SPG</v>
      </c>
      <c r="B1711">
        <f>INDEX(mapping!R:R,MATCH(A1711,mapping!P:P,0),1)+INDEX(mapping!H:H,MATCH(E1711,mapping!F:F,0))</f>
        <v>2624</v>
      </c>
      <c r="E1711" s="146" t="s">
        <v>38</v>
      </c>
      <c r="F1711" s="146">
        <v>201</v>
      </c>
      <c r="G1711" s="146">
        <v>10</v>
      </c>
      <c r="H1711" s="146">
        <v>6.4</v>
      </c>
    </row>
    <row r="1712" spans="1:8" x14ac:dyDescent="0.3">
      <c r="A1712" t="str">
        <f>IF(NOT(D1712=""),INDEX(statsNames,MATCH(D1712,mapping!Q:Q,0),1),A1711)</f>
        <v>SPG</v>
      </c>
      <c r="B1712">
        <f>INDEX(mapping!R:R,MATCH(A1712,mapping!P:P,0),1)+INDEX(mapping!H:H,MATCH(E1712,mapping!F:F,0))</f>
        <v>3724</v>
      </c>
      <c r="E1712" s="146" t="s">
        <v>13</v>
      </c>
      <c r="F1712" s="146">
        <v>202</v>
      </c>
      <c r="G1712" s="146">
        <v>11</v>
      </c>
      <c r="H1712" s="146">
        <v>6.4</v>
      </c>
    </row>
    <row r="1713" spans="1:8" x14ac:dyDescent="0.3">
      <c r="A1713" t="str">
        <f>IF(NOT(D1713=""),INDEX(statsNames,MATCH(D1713,mapping!Q:Q,0),1),A1712)</f>
        <v>SPG</v>
      </c>
      <c r="B1713">
        <f>INDEX(mapping!R:R,MATCH(A1713,mapping!P:P,0),1)+INDEX(mapping!H:H,MATCH(E1713,mapping!F:F,0))</f>
        <v>7124</v>
      </c>
      <c r="E1713" s="146" t="s">
        <v>75</v>
      </c>
      <c r="F1713" s="146">
        <v>206</v>
      </c>
      <c r="G1713" s="146">
        <v>11</v>
      </c>
      <c r="H1713" s="146">
        <v>6.4</v>
      </c>
    </row>
    <row r="1714" spans="1:8" x14ac:dyDescent="0.3">
      <c r="A1714" t="str">
        <f>IF(NOT(D1714=""),INDEX(statsNames,MATCH(D1714,mapping!Q:Q,0),1),A1713)</f>
        <v>SPG</v>
      </c>
      <c r="B1714">
        <f>INDEX(mapping!R:R,MATCH(A1714,mapping!P:P,0),1)+INDEX(mapping!H:H,MATCH(E1714,mapping!F:F,0))</f>
        <v>13324</v>
      </c>
      <c r="E1714" s="146" t="s">
        <v>76</v>
      </c>
      <c r="F1714" s="146">
        <v>206</v>
      </c>
      <c r="G1714" s="146">
        <v>10</v>
      </c>
      <c r="H1714" s="146">
        <v>6.4</v>
      </c>
    </row>
    <row r="1715" spans="1:8" x14ac:dyDescent="0.3">
      <c r="A1715" t="str">
        <f>IF(NOT(D1715=""),INDEX(statsNames,MATCH(D1715,mapping!Q:Q,0),1),A1714)</f>
        <v>SPG</v>
      </c>
      <c r="B1715">
        <f>INDEX(mapping!R:R,MATCH(A1715,mapping!P:P,0),1)+INDEX(mapping!H:H,MATCH(E1715,mapping!F:F,0))</f>
        <v>2424</v>
      </c>
      <c r="E1715" s="146" t="s">
        <v>456</v>
      </c>
      <c r="F1715" s="146">
        <v>211</v>
      </c>
      <c r="G1715" s="146">
        <v>6</v>
      </c>
      <c r="H1715" s="146">
        <v>6.3</v>
      </c>
    </row>
    <row r="1716" spans="1:8" x14ac:dyDescent="0.3">
      <c r="A1716" t="str">
        <f>IF(NOT(D1716=""),INDEX(statsNames,MATCH(D1716,mapping!Q:Q,0),1),A1715)</f>
        <v>SPG</v>
      </c>
      <c r="B1716">
        <f>INDEX(mapping!R:R,MATCH(A1716,mapping!P:P,0),1)+INDEX(mapping!H:H,MATCH(E1716,mapping!F:F,0))</f>
        <v>18024</v>
      </c>
      <c r="E1716" s="146" t="s">
        <v>339</v>
      </c>
      <c r="F1716" s="146">
        <v>213</v>
      </c>
      <c r="G1716" s="146">
        <v>9</v>
      </c>
      <c r="H1716" s="146">
        <v>6.3</v>
      </c>
    </row>
    <row r="1717" spans="1:8" x14ac:dyDescent="0.3">
      <c r="A1717" t="str">
        <f>IF(NOT(D1717=""),INDEX(statsNames,MATCH(D1717,mapping!Q:Q,0),1),A1716)</f>
        <v>SPG</v>
      </c>
      <c r="B1717">
        <f>INDEX(mapping!R:R,MATCH(A1717,mapping!P:P,0),1)+INDEX(mapping!H:H,MATCH(E1717,mapping!F:F,0))</f>
        <v>4024</v>
      </c>
      <c r="E1717" s="146" t="s">
        <v>105</v>
      </c>
      <c r="F1717" s="146">
        <v>216</v>
      </c>
      <c r="G1717" s="146">
        <v>12</v>
      </c>
      <c r="H1717" s="146">
        <v>6.3</v>
      </c>
    </row>
    <row r="1718" spans="1:8" x14ac:dyDescent="0.3">
      <c r="A1718" t="str">
        <f>IF(NOT(D1718=""),INDEX(statsNames,MATCH(D1718,mapping!Q:Q,0),1),A1717)</f>
        <v>SPG</v>
      </c>
      <c r="B1718">
        <f>INDEX(mapping!R:R,MATCH(A1718,mapping!P:P,0),1)+INDEX(mapping!H:H,MATCH(E1718,mapping!F:F,0))</f>
        <v>5124</v>
      </c>
      <c r="E1718" s="146" t="s">
        <v>104</v>
      </c>
      <c r="F1718" s="146">
        <v>217</v>
      </c>
      <c r="G1718" s="146">
        <v>9</v>
      </c>
      <c r="H1718" s="146">
        <v>6.3</v>
      </c>
    </row>
    <row r="1719" spans="1:8" x14ac:dyDescent="0.3">
      <c r="A1719" t="str">
        <f>IF(NOT(D1719=""),INDEX(statsNames,MATCH(D1719,mapping!Q:Q,0),1),A1718)</f>
        <v>SPG</v>
      </c>
      <c r="B1719">
        <f>INDEX(mapping!R:R,MATCH(A1719,mapping!P:P,0),1)+INDEX(mapping!H:H,MATCH(E1719,mapping!F:F,0))</f>
        <v>4124</v>
      </c>
      <c r="E1719" s="146" t="s">
        <v>125</v>
      </c>
      <c r="F1719" s="146">
        <v>220</v>
      </c>
      <c r="G1719" s="146">
        <v>12</v>
      </c>
      <c r="H1719" s="146">
        <v>6.3</v>
      </c>
    </row>
    <row r="1720" spans="1:8" x14ac:dyDescent="0.3">
      <c r="A1720" t="str">
        <f>IF(NOT(D1720=""),INDEX(statsNames,MATCH(D1720,mapping!Q:Q,0),1),A1719)</f>
        <v>SPG</v>
      </c>
      <c r="B1720">
        <f>INDEX(mapping!R:R,MATCH(A1720,mapping!P:P,0),1)+INDEX(mapping!H:H,MATCH(E1720,mapping!F:F,0))</f>
        <v>3824</v>
      </c>
      <c r="E1720" s="146" t="s">
        <v>61</v>
      </c>
      <c r="F1720" s="146">
        <v>221</v>
      </c>
      <c r="G1720" s="146">
        <v>12</v>
      </c>
      <c r="H1720" s="146">
        <v>6.3</v>
      </c>
    </row>
    <row r="1721" spans="1:8" x14ac:dyDescent="0.3">
      <c r="A1721" t="str">
        <f>IF(NOT(D1721=""),INDEX(statsNames,MATCH(D1721,mapping!Q:Q,0),1),A1720)</f>
        <v>SPG</v>
      </c>
      <c r="B1721">
        <f>INDEX(mapping!R:R,MATCH(A1721,mapping!P:P,0),1)+INDEX(mapping!H:H,MATCH(E1721,mapping!F:F,0))</f>
        <v>19324</v>
      </c>
      <c r="E1721" s="146" t="s">
        <v>1030</v>
      </c>
      <c r="F1721" s="146">
        <v>258</v>
      </c>
      <c r="G1721" s="146">
        <v>10</v>
      </c>
      <c r="H1721" s="146">
        <v>5.9</v>
      </c>
    </row>
    <row r="1722" spans="1:8" x14ac:dyDescent="0.3">
      <c r="A1722" t="str">
        <f>IF(NOT(D1722=""),INDEX(statsNames,MATCH(D1722,mapping!Q:Q,0),1),A1721)</f>
        <v>SPG</v>
      </c>
      <c r="B1722">
        <f>INDEX(mapping!R:R,MATCH(A1722,mapping!P:P,0),1)+INDEX(mapping!H:H,MATCH(E1722,mapping!F:F,0))</f>
        <v>17224</v>
      </c>
      <c r="E1722" s="146" t="s">
        <v>320</v>
      </c>
      <c r="F1722" s="146">
        <v>263</v>
      </c>
      <c r="G1722" s="146">
        <v>15</v>
      </c>
      <c r="H1722" s="146">
        <v>5.9</v>
      </c>
    </row>
    <row r="1723" spans="1:8" x14ac:dyDescent="0.3">
      <c r="A1723" t="str">
        <f>IF(NOT(D1723=""),INDEX(statsNames,MATCH(D1723,mapping!Q:Q,0),1),A1722)</f>
        <v>SPG</v>
      </c>
      <c r="B1723">
        <f>INDEX(mapping!R:R,MATCH(A1723,mapping!P:P,0),1)+INDEX(mapping!H:H,MATCH(E1723,mapping!F:F,0))</f>
        <v>7624</v>
      </c>
      <c r="E1723" s="146" t="s">
        <v>27</v>
      </c>
      <c r="F1723" s="146">
        <v>267</v>
      </c>
      <c r="G1723" s="146">
        <v>9</v>
      </c>
      <c r="H1723" s="146">
        <v>5.8</v>
      </c>
    </row>
    <row r="1724" spans="1:8" x14ac:dyDescent="0.3">
      <c r="A1724" t="str">
        <f>IF(NOT(D1724=""),INDEX(statsNames,MATCH(D1724,mapping!Q:Q,0),1),A1723)</f>
        <v>SPG</v>
      </c>
      <c r="B1724">
        <f>INDEX(mapping!R:R,MATCH(A1724,mapping!P:P,0),1)+INDEX(mapping!H:H,MATCH(E1724,mapping!F:F,0))</f>
        <v>7224</v>
      </c>
      <c r="E1724" s="146" t="s">
        <v>24</v>
      </c>
      <c r="F1724" s="146">
        <v>273</v>
      </c>
      <c r="G1724" s="146">
        <v>13</v>
      </c>
      <c r="H1724" s="146">
        <v>5.8</v>
      </c>
    </row>
    <row r="1725" spans="1:8" x14ac:dyDescent="0.3">
      <c r="A1725" t="str">
        <f>IF(NOT(D1725=""),INDEX(statsNames,MATCH(D1725,mapping!Q:Q,0),1),A1724)</f>
        <v>SPG</v>
      </c>
      <c r="B1725">
        <f>INDEX(mapping!R:R,MATCH(A1725,mapping!P:P,0),1)+INDEX(mapping!H:H,MATCH(E1725,mapping!F:F,0))</f>
        <v>15124</v>
      </c>
      <c r="E1725" s="146" t="s">
        <v>314</v>
      </c>
      <c r="F1725" s="146">
        <v>276</v>
      </c>
      <c r="G1725" s="146">
        <v>9</v>
      </c>
      <c r="H1725" s="146">
        <v>5.8</v>
      </c>
    </row>
    <row r="1726" spans="1:8" x14ac:dyDescent="0.3">
      <c r="A1726" t="str">
        <f>IF(NOT(D1726=""),INDEX(statsNames,MATCH(D1726,mapping!Q:Q,0),1),A1725)</f>
        <v>SPG</v>
      </c>
      <c r="B1726">
        <f>INDEX(mapping!R:R,MATCH(A1726,mapping!P:P,0),1)+INDEX(mapping!H:H,MATCH(E1726,mapping!F:F,0))</f>
        <v>6724</v>
      </c>
      <c r="E1726" s="146" t="s">
        <v>25</v>
      </c>
      <c r="F1726" s="146">
        <v>279</v>
      </c>
      <c r="G1726" s="146">
        <v>15</v>
      </c>
      <c r="H1726" s="146">
        <v>5.8</v>
      </c>
    </row>
    <row r="1727" spans="1:8" x14ac:dyDescent="0.3">
      <c r="A1727" t="str">
        <f>IF(NOT(D1727=""),INDEX(statsNames,MATCH(D1727,mapping!Q:Q,0),1),A1726)</f>
        <v>SPG</v>
      </c>
      <c r="B1727">
        <f>INDEX(mapping!R:R,MATCH(A1727,mapping!P:P,0),1)+INDEX(mapping!H:H,MATCH(E1727,mapping!F:F,0))</f>
        <v>4224</v>
      </c>
      <c r="E1727" s="146" t="s">
        <v>81</v>
      </c>
      <c r="F1727" s="146">
        <v>289</v>
      </c>
      <c r="G1727" s="146">
        <v>12</v>
      </c>
      <c r="H1727" s="146">
        <v>5.7</v>
      </c>
    </row>
    <row r="1728" spans="1:8" x14ac:dyDescent="0.3">
      <c r="A1728" t="str">
        <f>IF(NOT(D1728=""),INDEX(statsNames,MATCH(D1728,mapping!Q:Q,0),1),A1727)</f>
        <v>SPG</v>
      </c>
      <c r="B1728">
        <f>INDEX(mapping!R:R,MATCH(A1728,mapping!P:P,0),1)+INDEX(mapping!H:H,MATCH(E1728,mapping!F:F,0))</f>
        <v>9224</v>
      </c>
      <c r="E1728" s="146" t="s">
        <v>101</v>
      </c>
      <c r="F1728" s="146">
        <v>290</v>
      </c>
      <c r="G1728" s="146">
        <v>14</v>
      </c>
      <c r="H1728" s="146">
        <v>5.7</v>
      </c>
    </row>
    <row r="1729" spans="1:10" x14ac:dyDescent="0.3">
      <c r="A1729" t="str">
        <f>IF(NOT(D1729=""),INDEX(statsNames,MATCH(D1729,mapping!Q:Q,0),1),A1728)</f>
        <v>SPG</v>
      </c>
      <c r="B1729">
        <f>INDEX(mapping!R:R,MATCH(A1729,mapping!P:P,0),1)+INDEX(mapping!H:H,MATCH(E1729,mapping!F:F,0))</f>
        <v>2524</v>
      </c>
      <c r="E1729" s="146" t="s">
        <v>475</v>
      </c>
      <c r="F1729" s="146">
        <v>294</v>
      </c>
      <c r="G1729" s="146">
        <v>8</v>
      </c>
      <c r="H1729" s="146">
        <v>5.6</v>
      </c>
    </row>
    <row r="1730" spans="1:10" x14ac:dyDescent="0.3">
      <c r="A1730" t="str">
        <f>IF(NOT(D1730=""),INDEX(statsNames,MATCH(D1730,mapping!Q:Q,0),1),A1729)</f>
        <v>SPG</v>
      </c>
      <c r="B1730">
        <f>INDEX(mapping!R:R,MATCH(A1730,mapping!P:P,0),1)+INDEX(mapping!H:H,MATCH(E1730,mapping!F:F,0))</f>
        <v>3024</v>
      </c>
      <c r="E1730" s="146" t="s">
        <v>80</v>
      </c>
      <c r="F1730" s="146">
        <v>299</v>
      </c>
      <c r="G1730" s="146">
        <v>13</v>
      </c>
      <c r="H1730" s="146">
        <v>5.6</v>
      </c>
    </row>
    <row r="1731" spans="1:10" x14ac:dyDescent="0.3">
      <c r="A1731" t="str">
        <f>IF(NOT(D1731=""),INDEX(statsNames,MATCH(D1731,mapping!Q:Q,0),1),A1730)</f>
        <v>SPG</v>
      </c>
      <c r="B1731">
        <f>INDEX(mapping!R:R,MATCH(A1731,mapping!P:P,0),1)+INDEX(mapping!H:H,MATCH(E1731,mapping!F:F,0))</f>
        <v>3924</v>
      </c>
      <c r="E1731" s="146" t="s">
        <v>19</v>
      </c>
      <c r="F1731" s="146">
        <v>308</v>
      </c>
      <c r="G1731" s="146">
        <v>15</v>
      </c>
      <c r="H1731" s="146">
        <v>5.5</v>
      </c>
    </row>
    <row r="1732" spans="1:10" x14ac:dyDescent="0.3">
      <c r="A1732" t="str">
        <f>IF(NOT(D1732=""),INDEX(statsNames,MATCH(D1732,mapping!Q:Q,0),1),A1731)</f>
        <v>SPG</v>
      </c>
      <c r="B1732">
        <f>INDEX(mapping!R:R,MATCH(A1732,mapping!P:P,0),1)+INDEX(mapping!H:H,MATCH(E1732,mapping!F:F,0))</f>
        <v>12524</v>
      </c>
      <c r="E1732" s="146" t="s">
        <v>65</v>
      </c>
      <c r="F1732" s="146">
        <v>312</v>
      </c>
      <c r="G1732" s="146">
        <v>6</v>
      </c>
      <c r="H1732" s="146">
        <v>5.4</v>
      </c>
    </row>
    <row r="1733" spans="1:10" x14ac:dyDescent="0.3">
      <c r="A1733" t="str">
        <f>IF(NOT(D1733=""),INDEX(statsNames,MATCH(D1733,mapping!Q:Q,0),1),A1732)</f>
        <v>SPG</v>
      </c>
      <c r="B1733">
        <f>INDEX(mapping!R:R,MATCH(A1733,mapping!P:P,0),1)+INDEX(mapping!H:H,MATCH(E1733,mapping!F:F,0))</f>
        <v>4924</v>
      </c>
      <c r="E1733" s="146" t="s">
        <v>17</v>
      </c>
      <c r="F1733" s="146">
        <v>317</v>
      </c>
      <c r="G1733" s="146">
        <v>16</v>
      </c>
      <c r="H1733" s="146">
        <v>5.3</v>
      </c>
    </row>
    <row r="1734" spans="1:10" x14ac:dyDescent="0.3">
      <c r="A1734" t="str">
        <f>IF(NOT(D1734=""),INDEX(statsNames,MATCH(D1734,mapping!Q:Q,0),1),A1733)</f>
        <v>SPG</v>
      </c>
      <c r="B1734">
        <f>INDEX(mapping!R:R,MATCH(A1734,mapping!P:P,0),1)+INDEX(mapping!H:H,MATCH(E1734,mapping!F:F,0))</f>
        <v>924</v>
      </c>
      <c r="E1734" s="146" t="s">
        <v>460</v>
      </c>
      <c r="F1734" s="146">
        <v>331</v>
      </c>
      <c r="G1734" s="146">
        <v>14</v>
      </c>
      <c r="H1734" s="146">
        <v>5.0999999999999996</v>
      </c>
    </row>
    <row r="1735" spans="1:10" x14ac:dyDescent="0.3">
      <c r="A1735" t="str">
        <f>IF(NOT(D1735=""),INDEX(statsNames,MATCH(D1735,mapping!Q:Q,0),1),A1734)</f>
        <v>SPG</v>
      </c>
      <c r="B1735">
        <f>INDEX(mapping!R:R,MATCH(A1735,mapping!P:P,0),1)+INDEX(mapping!H:H,MATCH(E1735,mapping!F:F,0))</f>
        <v>18724</v>
      </c>
      <c r="E1735" s="146" t="s">
        <v>300</v>
      </c>
      <c r="F1735" s="146">
        <v>333</v>
      </c>
      <c r="G1735" s="146">
        <v>8</v>
      </c>
      <c r="H1735" s="146">
        <v>5</v>
      </c>
    </row>
    <row r="1736" spans="1:10" x14ac:dyDescent="0.3">
      <c r="A1736" t="str">
        <f>IF(NOT(D1736=""),INDEX(statsNames,MATCH(D1736,mapping!Q:Q,0),1),A1735)</f>
        <v>SPG</v>
      </c>
      <c r="B1736">
        <f>INDEX(mapping!R:R,MATCH(A1736,mapping!P:P,0),1)+INDEX(mapping!H:H,MATCH(E1736,mapping!F:F,0))</f>
        <v>6024</v>
      </c>
      <c r="E1736" s="146" t="s">
        <v>119</v>
      </c>
      <c r="F1736" s="146">
        <v>337</v>
      </c>
      <c r="G1736" s="146">
        <v>13</v>
      </c>
      <c r="H1736" s="146">
        <v>5</v>
      </c>
    </row>
    <row r="1737" spans="1:10" x14ac:dyDescent="0.3">
      <c r="A1737" t="str">
        <f>IF(NOT(D1737=""),INDEX(statsNames,MATCH(D1737,mapping!Q:Q,0),1),A1736)</f>
        <v>SPG</v>
      </c>
      <c r="B1737">
        <f>INDEX(mapping!R:R,MATCH(A1737,mapping!P:P,0),1)+INDEX(mapping!H:H,MATCH(E1737,mapping!F:F,0))</f>
        <v>1024</v>
      </c>
      <c r="E1737" s="146" t="s">
        <v>448</v>
      </c>
      <c r="F1737" s="146">
        <v>341</v>
      </c>
      <c r="G1737" s="146">
        <v>15</v>
      </c>
      <c r="H1737" s="146">
        <v>4.9000000000000004</v>
      </c>
    </row>
    <row r="1738" spans="1:10" x14ac:dyDescent="0.3">
      <c r="A1738" t="str">
        <f>IF(NOT(D1738=""),INDEX(statsNames,MATCH(D1738,mapping!Q:Q,0),1),A1737)</f>
        <v>SPG</v>
      </c>
      <c r="B1738">
        <f>INDEX(mapping!R:R,MATCH(A1738,mapping!P:P,0),1)+INDEX(mapping!H:H,MATCH(E1738,mapping!F:F,0))</f>
        <v>19424</v>
      </c>
      <c r="E1738" s="146" t="s">
        <v>1130</v>
      </c>
      <c r="F1738" s="146">
        <v>345</v>
      </c>
      <c r="G1738" s="146">
        <v>10</v>
      </c>
      <c r="H1738" s="146">
        <v>4.8</v>
      </c>
    </row>
    <row r="1739" spans="1:10" x14ac:dyDescent="0.3">
      <c r="A1739" t="str">
        <f>IF(NOT(D1739=""),INDEX(statsNames,MATCH(D1739,mapping!Q:Q,0),1),A1738)</f>
        <v>SPG</v>
      </c>
      <c r="B1739">
        <f>INDEX(mapping!R:R,MATCH(A1739,mapping!P:P,0),1)+INDEX(mapping!H:H,MATCH(E1739,mapping!F:F,0))</f>
        <v>19524</v>
      </c>
      <c r="E1739" s="146" t="s">
        <v>112</v>
      </c>
      <c r="F1739" s="146">
        <v>345</v>
      </c>
      <c r="G1739" s="146">
        <v>9</v>
      </c>
      <c r="H1739" s="146">
        <v>4.8</v>
      </c>
    </row>
    <row r="1740" spans="1:10" x14ac:dyDescent="0.3">
      <c r="A1740" t="str">
        <f>IF(NOT(D1740=""),INDEX(statsNames,MATCH(D1740,mapping!Q:Q,0),1),A1739)</f>
        <v>SPG</v>
      </c>
      <c r="B1740">
        <f>INDEX(mapping!R:R,MATCH(A1740,mapping!P:P,0),1)+INDEX(mapping!H:H,MATCH(E1740,mapping!F:F,0))</f>
        <v>9424</v>
      </c>
      <c r="E1740" s="146" t="s">
        <v>16</v>
      </c>
      <c r="F1740" s="146">
        <v>349</v>
      </c>
      <c r="G1740" s="146">
        <v>17</v>
      </c>
      <c r="H1740" s="146">
        <v>4.7</v>
      </c>
    </row>
    <row r="1741" spans="1:10" x14ac:dyDescent="0.3">
      <c r="A1741" t="str">
        <f>IF(NOT(D1741=""),INDEX(statsNames,MATCH(D1741,mapping!Q:Q,0),1),A1740)</f>
        <v>SPG</v>
      </c>
      <c r="B1741">
        <f>INDEX(mapping!R:R,MATCH(A1741,mapping!P:P,0),1)+INDEX(mapping!H:H,MATCH(E1741,mapping!F:F,0))</f>
        <v>7924</v>
      </c>
      <c r="E1741" s="146" t="s">
        <v>118</v>
      </c>
      <c r="F1741" s="146">
        <v>353</v>
      </c>
      <c r="G1741" s="146">
        <v>9</v>
      </c>
      <c r="H1741" s="146">
        <v>4.5999999999999996</v>
      </c>
    </row>
    <row r="1742" spans="1:10" x14ac:dyDescent="0.3">
      <c r="A1742" t="str">
        <f>IF(NOT(D1742=""),INDEX(statsNames,MATCH(D1742,mapping!Q:Q,0),1),A1741)</f>
        <v>SPG</v>
      </c>
      <c r="B1742">
        <f>INDEX(mapping!R:R,MATCH(A1742,mapping!P:P,0),1)+INDEX(mapping!H:H,MATCH(E1742,mapping!F:F,0))</f>
        <v>4324</v>
      </c>
      <c r="E1742" s="146" t="s">
        <v>71</v>
      </c>
      <c r="F1742" s="146">
        <v>361</v>
      </c>
      <c r="G1742" s="146">
        <v>18</v>
      </c>
      <c r="H1742" s="146">
        <v>3.8</v>
      </c>
    </row>
    <row r="1743" spans="1:10" x14ac:dyDescent="0.3">
      <c r="A1743" t="str">
        <f>IF(NOT(D1743=""),INDEX(statsNames,MATCH(D1743,mapping!Q:Q,0),1),A1742)</f>
        <v>3PTA</v>
      </c>
      <c r="B1743">
        <f>INDEX(mapping!R:R,MATCH(A1743,mapping!P:P,0),1)+INDEX(mapping!H:H,MATCH(E1743,mapping!F:F,0))</f>
        <v>3704</v>
      </c>
      <c r="D1743" s="146" t="s">
        <v>1508</v>
      </c>
      <c r="E1743" s="146" t="s">
        <v>13</v>
      </c>
      <c r="F1743" s="146">
        <v>1</v>
      </c>
      <c r="G1743" s="146">
        <v>1</v>
      </c>
      <c r="H1743" s="146">
        <v>35.299999999999997</v>
      </c>
      <c r="I1743" s="146" t="s">
        <v>13</v>
      </c>
      <c r="J1743" s="146">
        <v>35.299999999999997</v>
      </c>
    </row>
    <row r="1744" spans="1:10" x14ac:dyDescent="0.3">
      <c r="A1744" t="str">
        <f>IF(NOT(D1744=""),INDEX(statsNames,MATCH(D1744,mapping!Q:Q,0),1),A1743)</f>
        <v>3PTA</v>
      </c>
      <c r="B1744">
        <f>INDEX(mapping!R:R,MATCH(A1744,mapping!P:P,0),1)+INDEX(mapping!H:H,MATCH(E1744,mapping!F:F,0))</f>
        <v>4204</v>
      </c>
      <c r="E1744" s="146" t="s">
        <v>81</v>
      </c>
      <c r="F1744" s="146">
        <v>7</v>
      </c>
      <c r="G1744" s="146">
        <v>1</v>
      </c>
      <c r="H1744" s="146">
        <v>32.6</v>
      </c>
    </row>
    <row r="1745" spans="1:8" x14ac:dyDescent="0.3">
      <c r="A1745" t="str">
        <f>IF(NOT(D1745=""),INDEX(statsNames,MATCH(D1745,mapping!Q:Q,0),1),A1744)</f>
        <v>3PTA</v>
      </c>
      <c r="B1745">
        <f>INDEX(mapping!R:R,MATCH(A1745,mapping!P:P,0),1)+INDEX(mapping!H:H,MATCH(E1745,mapping!F:F,0))</f>
        <v>13104</v>
      </c>
      <c r="E1745" s="146" t="s">
        <v>349</v>
      </c>
      <c r="F1745" s="146">
        <v>8</v>
      </c>
      <c r="G1745" s="146">
        <v>1</v>
      </c>
      <c r="H1745" s="146">
        <v>32.299999999999997</v>
      </c>
    </row>
    <row r="1746" spans="1:8" x14ac:dyDescent="0.3">
      <c r="A1746" t="str">
        <f>IF(NOT(D1746=""),INDEX(statsNames,MATCH(D1746,mapping!Q:Q,0),1),A1745)</f>
        <v>3PTA</v>
      </c>
      <c r="B1746">
        <f>INDEX(mapping!R:R,MATCH(A1746,mapping!P:P,0),1)+INDEX(mapping!H:H,MATCH(E1746,mapping!F:F,0))</f>
        <v>4304</v>
      </c>
      <c r="E1746" s="146" t="s">
        <v>71</v>
      </c>
      <c r="F1746" s="146">
        <v>10</v>
      </c>
      <c r="G1746" s="146">
        <v>2</v>
      </c>
      <c r="H1746" s="146">
        <v>31.4</v>
      </c>
    </row>
    <row r="1747" spans="1:8" x14ac:dyDescent="0.3">
      <c r="A1747" t="str">
        <f>IF(NOT(D1747=""),INDEX(statsNames,MATCH(D1747,mapping!Q:Q,0),1),A1746)</f>
        <v>3PTA</v>
      </c>
      <c r="B1747">
        <f>INDEX(mapping!R:R,MATCH(A1747,mapping!P:P,0),1)+INDEX(mapping!H:H,MATCH(E1747,mapping!F:F,0))</f>
        <v>7304</v>
      </c>
      <c r="E1747" s="146" t="s">
        <v>202</v>
      </c>
      <c r="F1747" s="146">
        <v>14</v>
      </c>
      <c r="G1747" s="146">
        <v>3</v>
      </c>
      <c r="H1747" s="146">
        <v>29.9</v>
      </c>
    </row>
    <row r="1748" spans="1:8" x14ac:dyDescent="0.3">
      <c r="A1748" t="str">
        <f>IF(NOT(D1748=""),INDEX(statsNames,MATCH(D1748,mapping!Q:Q,0),1),A1747)</f>
        <v>3PTA</v>
      </c>
      <c r="B1748">
        <f>INDEX(mapping!R:R,MATCH(A1748,mapping!P:P,0),1)+INDEX(mapping!H:H,MATCH(E1748,mapping!F:F,0))</f>
        <v>3604</v>
      </c>
      <c r="E1748" s="146" t="s">
        <v>90</v>
      </c>
      <c r="F1748" s="146">
        <v>14</v>
      </c>
      <c r="G1748" s="146">
        <v>2</v>
      </c>
      <c r="H1748" s="146">
        <v>29.9</v>
      </c>
    </row>
    <row r="1749" spans="1:8" x14ac:dyDescent="0.3">
      <c r="A1749" t="str">
        <f>IF(NOT(D1749=""),INDEX(statsNames,MATCH(D1749,mapping!Q:Q,0),1),A1748)</f>
        <v>3PTA</v>
      </c>
      <c r="B1749">
        <f>INDEX(mapping!R:R,MATCH(A1749,mapping!P:P,0),1)+INDEX(mapping!H:H,MATCH(E1749,mapping!F:F,0))</f>
        <v>7204</v>
      </c>
      <c r="E1749" s="146" t="s">
        <v>24</v>
      </c>
      <c r="F1749" s="146">
        <v>21</v>
      </c>
      <c r="G1749" s="146">
        <v>1</v>
      </c>
      <c r="H1749" s="146">
        <v>29.3</v>
      </c>
    </row>
    <row r="1750" spans="1:8" x14ac:dyDescent="0.3">
      <c r="A1750" t="str">
        <f>IF(NOT(D1750=""),INDEX(statsNames,MATCH(D1750,mapping!Q:Q,0),1),A1749)</f>
        <v>3PTA</v>
      </c>
      <c r="B1750">
        <f>INDEX(mapping!R:R,MATCH(A1750,mapping!P:P,0),1)+INDEX(mapping!H:H,MATCH(E1750,mapping!F:F,0))</f>
        <v>11204</v>
      </c>
      <c r="E1750" s="146" t="s">
        <v>503</v>
      </c>
      <c r="F1750" s="146">
        <v>22</v>
      </c>
      <c r="G1750" s="146">
        <v>1</v>
      </c>
      <c r="H1750" s="146">
        <v>29.3</v>
      </c>
    </row>
    <row r="1751" spans="1:8" x14ac:dyDescent="0.3">
      <c r="A1751" t="str">
        <f>IF(NOT(D1751=""),INDEX(statsNames,MATCH(D1751,mapping!Q:Q,0),1),A1750)</f>
        <v>3PTA</v>
      </c>
      <c r="B1751">
        <f>INDEX(mapping!R:R,MATCH(A1751,mapping!P:P,0),1)+INDEX(mapping!H:H,MATCH(E1751,mapping!F:F,0))</f>
        <v>17804</v>
      </c>
      <c r="E1751" s="146" t="s">
        <v>200</v>
      </c>
      <c r="F1751" s="146">
        <v>23</v>
      </c>
      <c r="G1751" s="146">
        <v>1</v>
      </c>
      <c r="H1751" s="146">
        <v>29.2</v>
      </c>
    </row>
    <row r="1752" spans="1:8" x14ac:dyDescent="0.3">
      <c r="A1752" t="str">
        <f>IF(NOT(D1752=""),INDEX(statsNames,MATCH(D1752,mapping!Q:Q,0),1),A1751)</f>
        <v>3PTA</v>
      </c>
      <c r="B1752">
        <f>INDEX(mapping!R:R,MATCH(A1752,mapping!P:P,0),1)+INDEX(mapping!H:H,MATCH(E1752,mapping!F:F,0))</f>
        <v>8204</v>
      </c>
      <c r="E1752" s="146" t="s">
        <v>123</v>
      </c>
      <c r="F1752" s="146">
        <v>26</v>
      </c>
      <c r="G1752" s="146">
        <v>1</v>
      </c>
      <c r="H1752" s="146">
        <v>28.8</v>
      </c>
    </row>
    <row r="1753" spans="1:8" x14ac:dyDescent="0.3">
      <c r="A1753" t="str">
        <f>IF(NOT(D1753=""),INDEX(statsNames,MATCH(D1753,mapping!Q:Q,0),1),A1752)</f>
        <v>3PTA</v>
      </c>
      <c r="B1753">
        <f>INDEX(mapping!R:R,MATCH(A1753,mapping!P:P,0),1)+INDEX(mapping!H:H,MATCH(E1753,mapping!F:F,0))</f>
        <v>13904</v>
      </c>
      <c r="E1753" s="146" t="s">
        <v>219</v>
      </c>
      <c r="F1753" s="146">
        <v>27</v>
      </c>
      <c r="G1753" s="146">
        <v>3</v>
      </c>
      <c r="H1753" s="146">
        <v>28.8</v>
      </c>
    </row>
    <row r="1754" spans="1:8" x14ac:dyDescent="0.3">
      <c r="A1754" t="str">
        <f>IF(NOT(D1754=""),INDEX(statsNames,MATCH(D1754,mapping!Q:Q,0),1),A1753)</f>
        <v>3PTA</v>
      </c>
      <c r="B1754">
        <f>INDEX(mapping!R:R,MATCH(A1754,mapping!P:P,0),1)+INDEX(mapping!H:H,MATCH(E1754,mapping!F:F,0))</f>
        <v>9404</v>
      </c>
      <c r="E1754" s="146" t="s">
        <v>16</v>
      </c>
      <c r="F1754" s="146">
        <v>32</v>
      </c>
      <c r="G1754" s="146">
        <v>4</v>
      </c>
      <c r="H1754" s="146">
        <v>28.3</v>
      </c>
    </row>
    <row r="1755" spans="1:8" x14ac:dyDescent="0.3">
      <c r="A1755" t="str">
        <f>IF(NOT(D1755=""),INDEX(statsNames,MATCH(D1755,mapping!Q:Q,0),1),A1754)</f>
        <v>3PTA</v>
      </c>
      <c r="B1755">
        <f>INDEX(mapping!R:R,MATCH(A1755,mapping!P:P,0),1)+INDEX(mapping!H:H,MATCH(E1755,mapping!F:F,0))</f>
        <v>19304</v>
      </c>
      <c r="E1755" s="146" t="s">
        <v>1030</v>
      </c>
      <c r="F1755" s="146">
        <v>33</v>
      </c>
      <c r="G1755" s="146">
        <v>5</v>
      </c>
      <c r="H1755" s="146">
        <v>28.3</v>
      </c>
    </row>
    <row r="1756" spans="1:8" x14ac:dyDescent="0.3">
      <c r="A1756" t="str">
        <f>IF(NOT(D1756=""),INDEX(statsNames,MATCH(D1756,mapping!Q:Q,0),1),A1755)</f>
        <v>3PTA</v>
      </c>
      <c r="B1756">
        <f>INDEX(mapping!R:R,MATCH(A1756,mapping!P:P,0),1)+INDEX(mapping!H:H,MATCH(E1756,mapping!F:F,0))</f>
        <v>2604</v>
      </c>
      <c r="E1756" s="146" t="s">
        <v>38</v>
      </c>
      <c r="F1756" s="146">
        <v>34</v>
      </c>
      <c r="G1756" s="146">
        <v>3</v>
      </c>
      <c r="H1756" s="146">
        <v>28.1</v>
      </c>
    </row>
    <row r="1757" spans="1:8" x14ac:dyDescent="0.3">
      <c r="A1757" t="str">
        <f>IF(NOT(D1757=""),INDEX(statsNames,MATCH(D1757,mapping!Q:Q,0),1),A1756)</f>
        <v>3PTA</v>
      </c>
      <c r="B1757">
        <f>INDEX(mapping!R:R,MATCH(A1757,mapping!P:P,0),1)+INDEX(mapping!H:H,MATCH(E1757,mapping!F:F,0))</f>
        <v>15704</v>
      </c>
      <c r="E1757" s="146" t="s">
        <v>230</v>
      </c>
      <c r="F1757" s="146">
        <v>38</v>
      </c>
      <c r="G1757" s="146">
        <v>3</v>
      </c>
      <c r="H1757" s="146">
        <v>27.8</v>
      </c>
    </row>
    <row r="1758" spans="1:8" x14ac:dyDescent="0.3">
      <c r="A1758" t="str">
        <f>IF(NOT(D1758=""),INDEX(statsNames,MATCH(D1758,mapping!Q:Q,0),1),A1757)</f>
        <v>3PTA</v>
      </c>
      <c r="B1758">
        <f>INDEX(mapping!R:R,MATCH(A1758,mapping!P:P,0),1)+INDEX(mapping!H:H,MATCH(E1758,mapping!F:F,0))</f>
        <v>18004</v>
      </c>
      <c r="E1758" s="146" t="s">
        <v>339</v>
      </c>
      <c r="F1758" s="146">
        <v>44</v>
      </c>
      <c r="G1758" s="146">
        <v>2</v>
      </c>
      <c r="H1758" s="146">
        <v>27.4</v>
      </c>
    </row>
    <row r="1759" spans="1:8" x14ac:dyDescent="0.3">
      <c r="A1759" t="str">
        <f>IF(NOT(D1759=""),INDEX(statsNames,MATCH(D1759,mapping!Q:Q,0),1),A1758)</f>
        <v>3PTA</v>
      </c>
      <c r="B1759">
        <f>INDEX(mapping!R:R,MATCH(A1759,mapping!P:P,0),1)+INDEX(mapping!H:H,MATCH(E1759,mapping!F:F,0))</f>
        <v>6104</v>
      </c>
      <c r="E1759" s="146" t="s">
        <v>22</v>
      </c>
      <c r="F1759" s="146">
        <v>45</v>
      </c>
      <c r="G1759" s="146">
        <v>2</v>
      </c>
      <c r="H1759" s="146">
        <v>27.3</v>
      </c>
    </row>
    <row r="1760" spans="1:8" x14ac:dyDescent="0.3">
      <c r="A1760" t="str">
        <f>IF(NOT(D1760=""),INDEX(statsNames,MATCH(D1760,mapping!Q:Q,0),1),A1759)</f>
        <v>3PTA</v>
      </c>
      <c r="B1760">
        <f>INDEX(mapping!R:R,MATCH(A1760,mapping!P:P,0),1)+INDEX(mapping!H:H,MATCH(E1760,mapping!F:F,0))</f>
        <v>16304</v>
      </c>
      <c r="E1760" s="146" t="s">
        <v>209</v>
      </c>
      <c r="F1760" s="146">
        <v>49</v>
      </c>
      <c r="G1760" s="146">
        <v>2</v>
      </c>
      <c r="H1760" s="146">
        <v>27.2</v>
      </c>
    </row>
    <row r="1761" spans="1:8" x14ac:dyDescent="0.3">
      <c r="A1761" t="str">
        <f>IF(NOT(D1761=""),INDEX(statsNames,MATCH(D1761,mapping!Q:Q,0),1),A1760)</f>
        <v>3PTA</v>
      </c>
      <c r="B1761">
        <f>INDEX(mapping!R:R,MATCH(A1761,mapping!P:P,0),1)+INDEX(mapping!H:H,MATCH(E1761,mapping!F:F,0))</f>
        <v>19504</v>
      </c>
      <c r="E1761" s="146" t="s">
        <v>112</v>
      </c>
      <c r="F1761" s="146">
        <v>51</v>
      </c>
      <c r="G1761" s="146">
        <v>4</v>
      </c>
      <c r="H1761" s="146">
        <v>27.1</v>
      </c>
    </row>
    <row r="1762" spans="1:8" x14ac:dyDescent="0.3">
      <c r="A1762" t="str">
        <f>IF(NOT(D1762=""),INDEX(statsNames,MATCH(D1762,mapping!Q:Q,0),1),A1761)</f>
        <v>3PTA</v>
      </c>
      <c r="B1762">
        <f>INDEX(mapping!R:R,MATCH(A1762,mapping!P:P,0),1)+INDEX(mapping!H:H,MATCH(E1762,mapping!F:F,0))</f>
        <v>14404</v>
      </c>
      <c r="E1762" s="146" t="s">
        <v>199</v>
      </c>
      <c r="F1762" s="146">
        <v>57</v>
      </c>
      <c r="G1762" s="146">
        <v>4</v>
      </c>
      <c r="H1762" s="146">
        <v>26.8</v>
      </c>
    </row>
    <row r="1763" spans="1:8" x14ac:dyDescent="0.3">
      <c r="A1763" t="str">
        <f>IF(NOT(D1763=""),INDEX(statsNames,MATCH(D1763,mapping!Q:Q,0),1),A1762)</f>
        <v>3PTA</v>
      </c>
      <c r="B1763">
        <f>INDEX(mapping!R:R,MATCH(A1763,mapping!P:P,0),1)+INDEX(mapping!H:H,MATCH(E1763,mapping!F:F,0))</f>
        <v>1904</v>
      </c>
      <c r="E1763" s="146" t="s">
        <v>30</v>
      </c>
      <c r="F1763" s="146">
        <v>61</v>
      </c>
      <c r="G1763" s="146">
        <v>4</v>
      </c>
      <c r="H1763" s="146">
        <v>26.7</v>
      </c>
    </row>
    <row r="1764" spans="1:8" x14ac:dyDescent="0.3">
      <c r="A1764" t="str">
        <f>IF(NOT(D1764=""),INDEX(statsNames,MATCH(D1764,mapping!Q:Q,0),1),A1763)</f>
        <v>3PTA</v>
      </c>
      <c r="B1764">
        <f>INDEX(mapping!R:R,MATCH(A1764,mapping!P:P,0),1)+INDEX(mapping!H:H,MATCH(E1764,mapping!F:F,0))</f>
        <v>5104</v>
      </c>
      <c r="E1764" s="146" t="s">
        <v>104</v>
      </c>
      <c r="F1764" s="146">
        <v>62</v>
      </c>
      <c r="G1764" s="146">
        <v>3</v>
      </c>
      <c r="H1764" s="146">
        <v>26.7</v>
      </c>
    </row>
    <row r="1765" spans="1:8" x14ac:dyDescent="0.3">
      <c r="A1765" t="str">
        <f>IF(NOT(D1765=""),INDEX(statsNames,MATCH(D1765,mapping!Q:Q,0),1),A1764)</f>
        <v>3PTA</v>
      </c>
      <c r="B1765">
        <f>INDEX(mapping!R:R,MATCH(A1765,mapping!P:P,0),1)+INDEX(mapping!H:H,MATCH(E1765,mapping!F:F,0))</f>
        <v>17404</v>
      </c>
      <c r="E1765" s="146" t="s">
        <v>953</v>
      </c>
      <c r="F1765" s="146">
        <v>65</v>
      </c>
      <c r="G1765" s="146">
        <v>3</v>
      </c>
      <c r="H1765" s="146">
        <v>26.7</v>
      </c>
    </row>
    <row r="1766" spans="1:8" x14ac:dyDescent="0.3">
      <c r="A1766" t="str">
        <f>IF(NOT(D1766=""),INDEX(statsNames,MATCH(D1766,mapping!Q:Q,0),1),A1765)</f>
        <v>3PTA</v>
      </c>
      <c r="B1766">
        <f>INDEX(mapping!R:R,MATCH(A1766,mapping!P:P,0),1)+INDEX(mapping!H:H,MATCH(E1766,mapping!F:F,0))</f>
        <v>3804</v>
      </c>
      <c r="E1766" s="146" t="s">
        <v>61</v>
      </c>
      <c r="F1766" s="146">
        <v>70</v>
      </c>
      <c r="G1766" s="146">
        <v>5</v>
      </c>
      <c r="H1766" s="146">
        <v>26.5</v>
      </c>
    </row>
    <row r="1767" spans="1:8" x14ac:dyDescent="0.3">
      <c r="A1767" t="str">
        <f>IF(NOT(D1767=""),INDEX(statsNames,MATCH(D1767,mapping!Q:Q,0),1),A1766)</f>
        <v>3PTA</v>
      </c>
      <c r="B1767">
        <f>INDEX(mapping!R:R,MATCH(A1767,mapping!P:P,0),1)+INDEX(mapping!H:H,MATCH(E1767,mapping!F:F,0))</f>
        <v>4104</v>
      </c>
      <c r="E1767" s="146" t="s">
        <v>125</v>
      </c>
      <c r="F1767" s="146">
        <v>72</v>
      </c>
      <c r="G1767" s="146">
        <v>2</v>
      </c>
      <c r="H1767" s="146">
        <v>26.4</v>
      </c>
    </row>
    <row r="1768" spans="1:8" x14ac:dyDescent="0.3">
      <c r="A1768" t="str">
        <f>IF(NOT(D1768=""),INDEX(statsNames,MATCH(D1768,mapping!Q:Q,0),1),A1767)</f>
        <v>3PTA</v>
      </c>
      <c r="B1768">
        <f>INDEX(mapping!R:R,MATCH(A1768,mapping!P:P,0),1)+INDEX(mapping!H:H,MATCH(E1768,mapping!F:F,0))</f>
        <v>10604</v>
      </c>
      <c r="E1768" s="146" t="s">
        <v>361</v>
      </c>
      <c r="F1768" s="146">
        <v>85</v>
      </c>
      <c r="G1768" s="146">
        <v>4</v>
      </c>
      <c r="H1768" s="146">
        <v>26</v>
      </c>
    </row>
    <row r="1769" spans="1:8" x14ac:dyDescent="0.3">
      <c r="A1769" t="str">
        <f>IF(NOT(D1769=""),INDEX(statsNames,MATCH(D1769,mapping!Q:Q,0),1),A1768)</f>
        <v>3PTA</v>
      </c>
      <c r="B1769">
        <f>INDEX(mapping!R:R,MATCH(A1769,mapping!P:P,0),1)+INDEX(mapping!H:H,MATCH(E1769,mapping!F:F,0))</f>
        <v>5404</v>
      </c>
      <c r="E1769" s="146" t="s">
        <v>14</v>
      </c>
      <c r="F1769" s="146">
        <v>86</v>
      </c>
      <c r="G1769" s="146">
        <v>6</v>
      </c>
      <c r="H1769" s="146">
        <v>25.9</v>
      </c>
    </row>
    <row r="1770" spans="1:8" x14ac:dyDescent="0.3">
      <c r="A1770" t="str">
        <f>IF(NOT(D1770=""),INDEX(statsNames,MATCH(D1770,mapping!Q:Q,0),1),A1769)</f>
        <v>3PTA</v>
      </c>
      <c r="B1770">
        <f>INDEX(mapping!R:R,MATCH(A1770,mapping!P:P,0),1)+INDEX(mapping!H:H,MATCH(E1770,mapping!F:F,0))</f>
        <v>8704</v>
      </c>
      <c r="E1770" s="146" t="s">
        <v>205</v>
      </c>
      <c r="F1770" s="146">
        <v>88</v>
      </c>
      <c r="G1770" s="146">
        <v>7</v>
      </c>
      <c r="H1770" s="146">
        <v>25.9</v>
      </c>
    </row>
    <row r="1771" spans="1:8" x14ac:dyDescent="0.3">
      <c r="A1771" t="str">
        <f>IF(NOT(D1771=""),INDEX(statsNames,MATCH(D1771,mapping!Q:Q,0),1),A1770)</f>
        <v>3PTA</v>
      </c>
      <c r="B1771">
        <f>INDEX(mapping!R:R,MATCH(A1771,mapping!P:P,0),1)+INDEX(mapping!H:H,MATCH(E1771,mapping!F:F,0))</f>
        <v>4704</v>
      </c>
      <c r="E1771" s="146" t="s">
        <v>87</v>
      </c>
      <c r="F1771" s="146">
        <v>90</v>
      </c>
      <c r="G1771" s="146">
        <v>1</v>
      </c>
      <c r="H1771" s="146">
        <v>25.8</v>
      </c>
    </row>
    <row r="1772" spans="1:8" x14ac:dyDescent="0.3">
      <c r="A1772" t="str">
        <f>IF(NOT(D1772=""),INDEX(statsNames,MATCH(D1772,mapping!Q:Q,0),1),A1771)</f>
        <v>3PTA</v>
      </c>
      <c r="B1772">
        <f>INDEX(mapping!R:R,MATCH(A1772,mapping!P:P,0),1)+INDEX(mapping!H:H,MATCH(E1772,mapping!F:F,0))</f>
        <v>6004</v>
      </c>
      <c r="E1772" s="146" t="s">
        <v>119</v>
      </c>
      <c r="F1772" s="146">
        <v>91</v>
      </c>
      <c r="G1772" s="146">
        <v>3</v>
      </c>
      <c r="H1772" s="146">
        <v>25.8</v>
      </c>
    </row>
    <row r="1773" spans="1:8" x14ac:dyDescent="0.3">
      <c r="A1773" t="str">
        <f>IF(NOT(D1773=""),INDEX(statsNames,MATCH(D1773,mapping!Q:Q,0),1),A1772)</f>
        <v>3PTA</v>
      </c>
      <c r="B1773">
        <f>INDEX(mapping!R:R,MATCH(A1773,mapping!P:P,0),1)+INDEX(mapping!H:H,MATCH(E1773,mapping!F:F,0))</f>
        <v>16904</v>
      </c>
      <c r="E1773" s="146" t="s">
        <v>480</v>
      </c>
      <c r="F1773" s="146">
        <v>91</v>
      </c>
      <c r="G1773" s="146">
        <v>3</v>
      </c>
      <c r="H1773" s="146">
        <v>25.8</v>
      </c>
    </row>
    <row r="1774" spans="1:8" x14ac:dyDescent="0.3">
      <c r="A1774" t="str">
        <f>IF(NOT(D1774=""),INDEX(statsNames,MATCH(D1774,mapping!Q:Q,0),1),A1773)</f>
        <v>3PTA</v>
      </c>
      <c r="B1774">
        <f>INDEX(mapping!R:R,MATCH(A1774,mapping!P:P,0),1)+INDEX(mapping!H:H,MATCH(E1774,mapping!F:F,0))</f>
        <v>12204</v>
      </c>
      <c r="E1774" s="146" t="s">
        <v>110</v>
      </c>
      <c r="F1774" s="146">
        <v>103</v>
      </c>
      <c r="G1774" s="146">
        <v>6</v>
      </c>
      <c r="H1774" s="146">
        <v>25.5</v>
      </c>
    </row>
    <row r="1775" spans="1:8" x14ac:dyDescent="0.3">
      <c r="A1775" t="str">
        <f>IF(NOT(D1775=""),INDEX(statsNames,MATCH(D1775,mapping!Q:Q,0),1),A1774)</f>
        <v>3PTA</v>
      </c>
      <c r="B1775">
        <f>INDEX(mapping!R:R,MATCH(A1775,mapping!P:P,0),1)+INDEX(mapping!H:H,MATCH(E1775,mapping!F:F,0))</f>
        <v>7904</v>
      </c>
      <c r="E1775" s="146" t="s">
        <v>118</v>
      </c>
      <c r="F1775" s="146">
        <v>107</v>
      </c>
      <c r="G1775" s="146">
        <v>3</v>
      </c>
      <c r="H1775" s="146">
        <v>25.3</v>
      </c>
    </row>
    <row r="1776" spans="1:8" x14ac:dyDescent="0.3">
      <c r="A1776" t="str">
        <f>IF(NOT(D1776=""),INDEX(statsNames,MATCH(D1776,mapping!Q:Q,0),1),A1775)</f>
        <v>3PTA</v>
      </c>
      <c r="B1776">
        <f>INDEX(mapping!R:R,MATCH(A1776,mapping!P:P,0),1)+INDEX(mapping!H:H,MATCH(E1776,mapping!F:F,0))</f>
        <v>7604</v>
      </c>
      <c r="E1776" s="146" t="s">
        <v>27</v>
      </c>
      <c r="F1776" s="146">
        <v>111</v>
      </c>
      <c r="G1776" s="146">
        <v>6</v>
      </c>
      <c r="H1776" s="146">
        <v>25.2</v>
      </c>
    </row>
    <row r="1777" spans="1:8" x14ac:dyDescent="0.3">
      <c r="A1777" t="str">
        <f>IF(NOT(D1777=""),INDEX(statsNames,MATCH(D1777,mapping!Q:Q,0),1),A1776)</f>
        <v>3PTA</v>
      </c>
      <c r="B1777">
        <f>INDEX(mapping!R:R,MATCH(A1777,mapping!P:P,0),1)+INDEX(mapping!H:H,MATCH(E1777,mapping!F:F,0))</f>
        <v>2804</v>
      </c>
      <c r="E1777" s="146" t="s">
        <v>37</v>
      </c>
      <c r="F1777" s="146">
        <v>112</v>
      </c>
      <c r="G1777" s="146">
        <v>4</v>
      </c>
      <c r="H1777" s="146">
        <v>25.2</v>
      </c>
    </row>
    <row r="1778" spans="1:8" x14ac:dyDescent="0.3">
      <c r="A1778" t="str">
        <f>IF(NOT(D1778=""),INDEX(statsNames,MATCH(D1778,mapping!Q:Q,0),1),A1777)</f>
        <v>3PTA</v>
      </c>
      <c r="B1778">
        <f>INDEX(mapping!R:R,MATCH(A1778,mapping!P:P,0),1)+INDEX(mapping!H:H,MATCH(E1778,mapping!F:F,0))</f>
        <v>4904</v>
      </c>
      <c r="E1778" s="146" t="s">
        <v>17</v>
      </c>
      <c r="F1778" s="146">
        <v>117</v>
      </c>
      <c r="G1778" s="146">
        <v>9</v>
      </c>
      <c r="H1778" s="146">
        <v>25</v>
      </c>
    </row>
    <row r="1779" spans="1:8" x14ac:dyDescent="0.3">
      <c r="A1779" t="str">
        <f>IF(NOT(D1779=""),INDEX(statsNames,MATCH(D1779,mapping!Q:Q,0),1),A1778)</f>
        <v>3PTA</v>
      </c>
      <c r="B1779">
        <f>INDEX(mapping!R:R,MATCH(A1779,mapping!P:P,0),1)+INDEX(mapping!H:H,MATCH(E1779,mapping!F:F,0))</f>
        <v>17204</v>
      </c>
      <c r="E1779" s="146" t="s">
        <v>320</v>
      </c>
      <c r="F1779" s="146">
        <v>119</v>
      </c>
      <c r="G1779" s="146">
        <v>10</v>
      </c>
      <c r="H1779" s="146">
        <v>24.9</v>
      </c>
    </row>
    <row r="1780" spans="1:8" x14ac:dyDescent="0.3">
      <c r="A1780" t="str">
        <f>IF(NOT(D1780=""),INDEX(statsNames,MATCH(D1780,mapping!Q:Q,0),1),A1779)</f>
        <v>3PTA</v>
      </c>
      <c r="B1780">
        <f>INDEX(mapping!R:R,MATCH(A1780,mapping!P:P,0),1)+INDEX(mapping!H:H,MATCH(E1780,mapping!F:F,0))</f>
        <v>3004</v>
      </c>
      <c r="E1780" s="146" t="s">
        <v>80</v>
      </c>
      <c r="F1780" s="146">
        <v>123</v>
      </c>
      <c r="G1780" s="146">
        <v>7</v>
      </c>
      <c r="H1780" s="146">
        <v>24.8</v>
      </c>
    </row>
    <row r="1781" spans="1:8" x14ac:dyDescent="0.3">
      <c r="A1781" t="str">
        <f>IF(NOT(D1781=""),INDEX(statsNames,MATCH(D1781,mapping!Q:Q,0),1),A1780)</f>
        <v>3PTA</v>
      </c>
      <c r="B1781">
        <f>INDEX(mapping!R:R,MATCH(A1781,mapping!P:P,0),1)+INDEX(mapping!H:H,MATCH(E1781,mapping!F:F,0))</f>
        <v>2704</v>
      </c>
      <c r="E1781" s="146" t="s">
        <v>134</v>
      </c>
      <c r="F1781" s="146">
        <v>125</v>
      </c>
      <c r="G1781" s="146">
        <v>5</v>
      </c>
      <c r="H1781" s="146">
        <v>24.8</v>
      </c>
    </row>
    <row r="1782" spans="1:8" x14ac:dyDescent="0.3">
      <c r="A1782" t="str">
        <f>IF(NOT(D1782=""),INDEX(statsNames,MATCH(D1782,mapping!Q:Q,0),1),A1781)</f>
        <v>3PTA</v>
      </c>
      <c r="B1782">
        <f>INDEX(mapping!R:R,MATCH(A1782,mapping!P:P,0),1)+INDEX(mapping!H:H,MATCH(E1782,mapping!F:F,0))</f>
        <v>8504</v>
      </c>
      <c r="E1782" s="146" t="s">
        <v>377</v>
      </c>
      <c r="F1782" s="146">
        <v>131</v>
      </c>
      <c r="G1782" s="146">
        <v>3</v>
      </c>
      <c r="H1782" s="146">
        <v>24.6</v>
      </c>
    </row>
    <row r="1783" spans="1:8" x14ac:dyDescent="0.3">
      <c r="A1783" t="str">
        <f>IF(NOT(D1783=""),INDEX(statsNames,MATCH(D1783,mapping!Q:Q,0),1),A1782)</f>
        <v>3PTA</v>
      </c>
      <c r="B1783">
        <f>INDEX(mapping!R:R,MATCH(A1783,mapping!P:P,0),1)+INDEX(mapping!H:H,MATCH(E1783,mapping!F:F,0))</f>
        <v>18604</v>
      </c>
      <c r="E1783" s="146" t="s">
        <v>1085</v>
      </c>
      <c r="F1783" s="146">
        <v>136</v>
      </c>
      <c r="G1783" s="146">
        <v>4</v>
      </c>
      <c r="H1783" s="146">
        <v>24.4</v>
      </c>
    </row>
    <row r="1784" spans="1:8" x14ac:dyDescent="0.3">
      <c r="A1784" t="str">
        <f>IF(NOT(D1784=""),INDEX(statsNames,MATCH(D1784,mapping!Q:Q,0),1),A1783)</f>
        <v>3PTA</v>
      </c>
      <c r="B1784">
        <f>INDEX(mapping!R:R,MATCH(A1784,mapping!P:P,0),1)+INDEX(mapping!H:H,MATCH(E1784,mapping!F:F,0))</f>
        <v>15104</v>
      </c>
      <c r="E1784" s="146" t="s">
        <v>314</v>
      </c>
      <c r="F1784" s="146">
        <v>143</v>
      </c>
      <c r="G1784" s="146">
        <v>6</v>
      </c>
      <c r="H1784" s="146">
        <v>24.2</v>
      </c>
    </row>
    <row r="1785" spans="1:8" x14ac:dyDescent="0.3">
      <c r="A1785" t="str">
        <f>IF(NOT(D1785=""),INDEX(statsNames,MATCH(D1785,mapping!Q:Q,0),1),A1784)</f>
        <v>3PTA</v>
      </c>
      <c r="B1785">
        <f>INDEX(mapping!R:R,MATCH(A1785,mapping!P:P,0),1)+INDEX(mapping!H:H,MATCH(E1785,mapping!F:F,0))</f>
        <v>7104</v>
      </c>
      <c r="E1785" s="146" t="s">
        <v>75</v>
      </c>
      <c r="F1785" s="146">
        <v>146</v>
      </c>
      <c r="G1785" s="146">
        <v>13</v>
      </c>
      <c r="H1785" s="146">
        <v>24.1</v>
      </c>
    </row>
    <row r="1786" spans="1:8" x14ac:dyDescent="0.3">
      <c r="A1786" t="str">
        <f>IF(NOT(D1786=""),INDEX(statsNames,MATCH(D1786,mapping!Q:Q,0),1),A1785)</f>
        <v>3PTA</v>
      </c>
      <c r="B1786">
        <f>INDEX(mapping!R:R,MATCH(A1786,mapping!P:P,0),1)+INDEX(mapping!H:H,MATCH(E1786,mapping!F:F,0))</f>
        <v>4004</v>
      </c>
      <c r="E1786" s="146" t="s">
        <v>105</v>
      </c>
      <c r="F1786" s="146">
        <v>147</v>
      </c>
      <c r="G1786" s="146">
        <v>14</v>
      </c>
      <c r="H1786" s="146">
        <v>24.1</v>
      </c>
    </row>
    <row r="1787" spans="1:8" x14ac:dyDescent="0.3">
      <c r="A1787" t="str">
        <f>IF(NOT(D1787=""),INDEX(statsNames,MATCH(D1787,mapping!Q:Q,0),1),A1786)</f>
        <v>3PTA</v>
      </c>
      <c r="B1787">
        <f>INDEX(mapping!R:R,MATCH(A1787,mapping!P:P,0),1)+INDEX(mapping!H:H,MATCH(E1787,mapping!F:F,0))</f>
        <v>1404</v>
      </c>
      <c r="E1787" s="146" t="s">
        <v>450</v>
      </c>
      <c r="F1787" s="146">
        <v>147</v>
      </c>
      <c r="G1787" s="146">
        <v>5</v>
      </c>
      <c r="H1787" s="146">
        <v>24.1</v>
      </c>
    </row>
    <row r="1788" spans="1:8" x14ac:dyDescent="0.3">
      <c r="A1788" t="str">
        <f>IF(NOT(D1788=""),INDEX(statsNames,MATCH(D1788,mapping!Q:Q,0),1),A1787)</f>
        <v>3PTA</v>
      </c>
      <c r="B1788">
        <f>INDEX(mapping!R:R,MATCH(A1788,mapping!P:P,0),1)+INDEX(mapping!H:H,MATCH(E1788,mapping!F:F,0))</f>
        <v>5704</v>
      </c>
      <c r="E1788" s="146" t="s">
        <v>92</v>
      </c>
      <c r="F1788" s="146">
        <v>152</v>
      </c>
      <c r="G1788" s="146">
        <v>8</v>
      </c>
      <c r="H1788" s="146">
        <v>23.9</v>
      </c>
    </row>
    <row r="1789" spans="1:8" x14ac:dyDescent="0.3">
      <c r="A1789" t="str">
        <f>IF(NOT(D1789=""),INDEX(statsNames,MATCH(D1789,mapping!Q:Q,0),1),A1788)</f>
        <v>3PTA</v>
      </c>
      <c r="B1789">
        <f>INDEX(mapping!R:R,MATCH(A1789,mapping!P:P,0),1)+INDEX(mapping!H:H,MATCH(E1789,mapping!F:F,0))</f>
        <v>19404</v>
      </c>
      <c r="E1789" s="146" t="s">
        <v>1130</v>
      </c>
      <c r="F1789" s="146">
        <v>153</v>
      </c>
      <c r="G1789" s="146">
        <v>5</v>
      </c>
      <c r="H1789" s="146">
        <v>23.9</v>
      </c>
    </row>
    <row r="1790" spans="1:8" x14ac:dyDescent="0.3">
      <c r="A1790" t="str">
        <f>IF(NOT(D1790=""),INDEX(statsNames,MATCH(D1790,mapping!Q:Q,0),1),A1789)</f>
        <v>3PTA</v>
      </c>
      <c r="B1790">
        <f>INDEX(mapping!R:R,MATCH(A1790,mapping!P:P,0),1)+INDEX(mapping!H:H,MATCH(E1790,mapping!F:F,0))</f>
        <v>5504</v>
      </c>
      <c r="E1790" s="146" t="s">
        <v>18</v>
      </c>
      <c r="F1790" s="146">
        <v>158</v>
      </c>
      <c r="G1790" s="146">
        <v>9</v>
      </c>
      <c r="H1790" s="146">
        <v>23.7</v>
      </c>
    </row>
    <row r="1791" spans="1:8" x14ac:dyDescent="0.3">
      <c r="A1791" t="str">
        <f>IF(NOT(D1791=""),INDEX(statsNames,MATCH(D1791,mapping!Q:Q,0),1),A1790)</f>
        <v>3PTA</v>
      </c>
      <c r="B1791">
        <f>INDEX(mapping!R:R,MATCH(A1791,mapping!P:P,0),1)+INDEX(mapping!H:H,MATCH(E1791,mapping!F:F,0))</f>
        <v>2304</v>
      </c>
      <c r="E1791" s="146" t="s">
        <v>443</v>
      </c>
      <c r="F1791" s="146">
        <v>159</v>
      </c>
      <c r="G1791" s="146">
        <v>6</v>
      </c>
      <c r="H1791" s="146">
        <v>23.6</v>
      </c>
    </row>
    <row r="1792" spans="1:8" x14ac:dyDescent="0.3">
      <c r="A1792" t="str">
        <f>IF(NOT(D1792=""),INDEX(statsNames,MATCH(D1792,mapping!Q:Q,0),1),A1791)</f>
        <v>3PTA</v>
      </c>
      <c r="B1792">
        <f>INDEX(mapping!R:R,MATCH(A1792,mapping!P:P,0),1)+INDEX(mapping!H:H,MATCH(E1792,mapping!F:F,0))</f>
        <v>4504</v>
      </c>
      <c r="E1792" s="146" t="s">
        <v>41</v>
      </c>
      <c r="F1792" s="146">
        <v>161</v>
      </c>
      <c r="G1792" s="146">
        <v>10</v>
      </c>
      <c r="H1792" s="146">
        <v>23.5</v>
      </c>
    </row>
    <row r="1793" spans="1:8" x14ac:dyDescent="0.3">
      <c r="A1793" t="str">
        <f>IF(NOT(D1793=""),INDEX(statsNames,MATCH(D1793,mapping!Q:Q,0),1),A1792)</f>
        <v>3PTA</v>
      </c>
      <c r="B1793">
        <f>INDEX(mapping!R:R,MATCH(A1793,mapping!P:P,0),1)+INDEX(mapping!H:H,MATCH(E1793,mapping!F:F,0))</f>
        <v>13304</v>
      </c>
      <c r="E1793" s="146" t="s">
        <v>76</v>
      </c>
      <c r="F1793" s="146">
        <v>162</v>
      </c>
      <c r="G1793" s="146">
        <v>7</v>
      </c>
      <c r="H1793" s="146">
        <v>23.5</v>
      </c>
    </row>
    <row r="1794" spans="1:8" x14ac:dyDescent="0.3">
      <c r="A1794" t="str">
        <f>IF(NOT(D1794=""),INDEX(statsNames,MATCH(D1794,mapping!Q:Q,0),1),A1793)</f>
        <v>3PTA</v>
      </c>
      <c r="B1794">
        <f>INDEX(mapping!R:R,MATCH(A1794,mapping!P:P,0),1)+INDEX(mapping!H:H,MATCH(E1794,mapping!F:F,0))</f>
        <v>17304</v>
      </c>
      <c r="E1794" s="146" t="s">
        <v>229</v>
      </c>
      <c r="F1794" s="146">
        <v>164</v>
      </c>
      <c r="G1794" s="146">
        <v>6</v>
      </c>
      <c r="H1794" s="146">
        <v>23.4</v>
      </c>
    </row>
    <row r="1795" spans="1:8" x14ac:dyDescent="0.3">
      <c r="A1795" t="str">
        <f>IF(NOT(D1795=""),INDEX(statsNames,MATCH(D1795,mapping!Q:Q,0),1),A1794)</f>
        <v>3PTA</v>
      </c>
      <c r="B1795">
        <f>INDEX(mapping!R:R,MATCH(A1795,mapping!P:P,0),1)+INDEX(mapping!H:H,MATCH(E1795,mapping!F:F,0))</f>
        <v>604</v>
      </c>
      <c r="E1795" s="146" t="s">
        <v>444</v>
      </c>
      <c r="F1795" s="146">
        <v>166</v>
      </c>
      <c r="G1795" s="146">
        <v>8</v>
      </c>
      <c r="H1795" s="146">
        <v>23.4</v>
      </c>
    </row>
    <row r="1796" spans="1:8" x14ac:dyDescent="0.3">
      <c r="A1796" t="str">
        <f>IF(NOT(D1796=""),INDEX(statsNames,MATCH(D1796,mapping!Q:Q,0),1),A1795)</f>
        <v>3PTA</v>
      </c>
      <c r="B1796">
        <f>INDEX(mapping!R:R,MATCH(A1796,mapping!P:P,0),1)+INDEX(mapping!H:H,MATCH(E1796,mapping!F:F,0))</f>
        <v>10004</v>
      </c>
      <c r="E1796" s="146" t="s">
        <v>160</v>
      </c>
      <c r="F1796" s="146">
        <v>192</v>
      </c>
      <c r="G1796" s="146">
        <v>15</v>
      </c>
      <c r="H1796" s="146">
        <v>22.6</v>
      </c>
    </row>
    <row r="1797" spans="1:8" x14ac:dyDescent="0.3">
      <c r="A1797" t="str">
        <f>IF(NOT(D1797=""),INDEX(statsNames,MATCH(D1797,mapping!Q:Q,0),1),A1796)</f>
        <v>3PTA</v>
      </c>
      <c r="B1797">
        <f>INDEX(mapping!R:R,MATCH(A1797,mapping!P:P,0),1)+INDEX(mapping!H:H,MATCH(E1797,mapping!F:F,0))</f>
        <v>1004</v>
      </c>
      <c r="E1797" s="146" t="s">
        <v>448</v>
      </c>
      <c r="F1797" s="146">
        <v>195</v>
      </c>
      <c r="G1797" s="146">
        <v>10</v>
      </c>
      <c r="H1797" s="146">
        <v>22.5</v>
      </c>
    </row>
    <row r="1798" spans="1:8" x14ac:dyDescent="0.3">
      <c r="A1798" t="str">
        <f>IF(NOT(D1798=""),INDEX(statsNames,MATCH(D1798,mapping!Q:Q,0),1),A1797)</f>
        <v>3PTA</v>
      </c>
      <c r="B1798">
        <f>INDEX(mapping!R:R,MATCH(A1798,mapping!P:P,0),1)+INDEX(mapping!H:H,MATCH(E1798,mapping!F:F,0))</f>
        <v>18704</v>
      </c>
      <c r="E1798" s="146" t="s">
        <v>300</v>
      </c>
      <c r="F1798" s="146">
        <v>196</v>
      </c>
      <c r="G1798" s="146">
        <v>5</v>
      </c>
      <c r="H1798" s="146">
        <v>22.4</v>
      </c>
    </row>
    <row r="1799" spans="1:8" x14ac:dyDescent="0.3">
      <c r="A1799" t="str">
        <f>IF(NOT(D1799=""),INDEX(statsNames,MATCH(D1799,mapping!Q:Q,0),1),A1798)</f>
        <v>3PTA</v>
      </c>
      <c r="B1799">
        <f>INDEX(mapping!R:R,MATCH(A1799,mapping!P:P,0),1)+INDEX(mapping!H:H,MATCH(E1799,mapping!F:F,0))</f>
        <v>5204</v>
      </c>
      <c r="E1799" s="146" t="s">
        <v>12</v>
      </c>
      <c r="F1799" s="146">
        <v>198</v>
      </c>
      <c r="G1799" s="146">
        <v>11</v>
      </c>
      <c r="H1799" s="146">
        <v>22.4</v>
      </c>
    </row>
    <row r="1800" spans="1:8" x14ac:dyDescent="0.3">
      <c r="A1800" t="str">
        <f>IF(NOT(D1800=""),INDEX(statsNames,MATCH(D1800,mapping!Q:Q,0),1),A1799)</f>
        <v>3PTA</v>
      </c>
      <c r="B1800">
        <f>INDEX(mapping!R:R,MATCH(A1800,mapping!P:P,0),1)+INDEX(mapping!H:H,MATCH(E1800,mapping!F:F,0))</f>
        <v>5604</v>
      </c>
      <c r="E1800" s="146" t="s">
        <v>39</v>
      </c>
      <c r="F1800" s="146">
        <v>200</v>
      </c>
      <c r="G1800" s="146">
        <v>10</v>
      </c>
      <c r="H1800" s="146">
        <v>22.3</v>
      </c>
    </row>
    <row r="1801" spans="1:8" x14ac:dyDescent="0.3">
      <c r="A1801" t="str">
        <f>IF(NOT(D1801=""),INDEX(statsNames,MATCH(D1801,mapping!Q:Q,0),1),A1800)</f>
        <v>3PTA</v>
      </c>
      <c r="B1801">
        <f>INDEX(mapping!R:R,MATCH(A1801,mapping!P:P,0),1)+INDEX(mapping!H:H,MATCH(E1801,mapping!F:F,0))</f>
        <v>16604</v>
      </c>
      <c r="E1801" s="146" t="s">
        <v>884</v>
      </c>
      <c r="F1801" s="146">
        <v>218</v>
      </c>
      <c r="G1801" s="146">
        <v>8</v>
      </c>
      <c r="H1801" s="146">
        <v>21.9</v>
      </c>
    </row>
    <row r="1802" spans="1:8" x14ac:dyDescent="0.3">
      <c r="A1802" t="str">
        <f>IF(NOT(D1802=""),INDEX(statsNames,MATCH(D1802,mapping!Q:Q,0),1),A1801)</f>
        <v>3PTA</v>
      </c>
      <c r="B1802">
        <f>INDEX(mapping!R:R,MATCH(A1802,mapping!P:P,0),1)+INDEX(mapping!H:H,MATCH(E1802,mapping!F:F,0))</f>
        <v>19904</v>
      </c>
      <c r="E1802" s="146" t="s">
        <v>342</v>
      </c>
      <c r="F1802" s="146">
        <v>222</v>
      </c>
      <c r="G1802" s="146">
        <v>7</v>
      </c>
      <c r="H1802" s="146">
        <v>21.9</v>
      </c>
    </row>
    <row r="1803" spans="1:8" x14ac:dyDescent="0.3">
      <c r="A1803" t="str">
        <f>IF(NOT(D1803=""),INDEX(statsNames,MATCH(D1803,mapping!Q:Q,0),1),A1802)</f>
        <v>3PTA</v>
      </c>
      <c r="B1803">
        <f>INDEX(mapping!R:R,MATCH(A1803,mapping!P:P,0),1)+INDEX(mapping!H:H,MATCH(E1803,mapping!F:F,0))</f>
        <v>9204</v>
      </c>
      <c r="E1803" s="146" t="s">
        <v>101</v>
      </c>
      <c r="F1803" s="146">
        <v>232</v>
      </c>
      <c r="G1803" s="146">
        <v>13</v>
      </c>
      <c r="H1803" s="146">
        <v>21.7</v>
      </c>
    </row>
    <row r="1804" spans="1:8" x14ac:dyDescent="0.3">
      <c r="A1804" t="str">
        <f>IF(NOT(D1804=""),INDEX(statsNames,MATCH(D1804,mapping!Q:Q,0),1),A1803)</f>
        <v>3PTA</v>
      </c>
      <c r="B1804">
        <f>INDEX(mapping!R:R,MATCH(A1804,mapping!P:P,0),1)+INDEX(mapping!H:H,MATCH(E1804,mapping!F:F,0))</f>
        <v>8104</v>
      </c>
      <c r="E1804" s="146" t="s">
        <v>69</v>
      </c>
      <c r="F1804" s="146">
        <v>243</v>
      </c>
      <c r="G1804" s="146">
        <v>12</v>
      </c>
      <c r="H1804" s="146">
        <v>21.3</v>
      </c>
    </row>
    <row r="1805" spans="1:8" x14ac:dyDescent="0.3">
      <c r="A1805" t="str">
        <f>IF(NOT(D1805=""),INDEX(statsNames,MATCH(D1805,mapping!Q:Q,0),1),A1804)</f>
        <v>3PTA</v>
      </c>
      <c r="B1805">
        <f>INDEX(mapping!R:R,MATCH(A1805,mapping!P:P,0),1)+INDEX(mapping!H:H,MATCH(E1805,mapping!F:F,0))</f>
        <v>904</v>
      </c>
      <c r="E1805" s="146" t="s">
        <v>460</v>
      </c>
      <c r="F1805" s="146">
        <v>245</v>
      </c>
      <c r="G1805" s="146">
        <v>13</v>
      </c>
      <c r="H1805" s="146">
        <v>21.3</v>
      </c>
    </row>
    <row r="1806" spans="1:8" x14ac:dyDescent="0.3">
      <c r="A1806" t="str">
        <f>IF(NOT(D1806=""),INDEX(statsNames,MATCH(D1806,mapping!Q:Q,0),1),A1805)</f>
        <v>3PTA</v>
      </c>
      <c r="B1806">
        <f>INDEX(mapping!R:R,MATCH(A1806,mapping!P:P,0),1)+INDEX(mapping!H:H,MATCH(E1806,mapping!F:F,0))</f>
        <v>12504</v>
      </c>
      <c r="E1806" s="146" t="s">
        <v>65</v>
      </c>
      <c r="F1806" s="146">
        <v>249</v>
      </c>
      <c r="G1806" s="146">
        <v>7</v>
      </c>
      <c r="H1806" s="146">
        <v>21.1</v>
      </c>
    </row>
    <row r="1807" spans="1:8" x14ac:dyDescent="0.3">
      <c r="A1807" t="str">
        <f>IF(NOT(D1807=""),INDEX(statsNames,MATCH(D1807,mapping!Q:Q,0),1),A1806)</f>
        <v>3PTA</v>
      </c>
      <c r="B1807">
        <f>INDEX(mapping!R:R,MATCH(A1807,mapping!P:P,0),1)+INDEX(mapping!H:H,MATCH(E1807,mapping!F:F,0))</f>
        <v>3904</v>
      </c>
      <c r="E1807" s="146" t="s">
        <v>19</v>
      </c>
      <c r="F1807" s="146">
        <v>256</v>
      </c>
      <c r="G1807" s="146">
        <v>15</v>
      </c>
      <c r="H1807" s="146">
        <v>21.1</v>
      </c>
    </row>
    <row r="1808" spans="1:8" x14ac:dyDescent="0.3">
      <c r="A1808" t="str">
        <f>IF(NOT(D1808=""),INDEX(statsNames,MATCH(D1808,mapping!Q:Q,0),1),A1807)</f>
        <v>3PTA</v>
      </c>
      <c r="B1808">
        <f>INDEX(mapping!R:R,MATCH(A1808,mapping!P:P,0),1)+INDEX(mapping!H:H,MATCH(E1808,mapping!F:F,0))</f>
        <v>6704</v>
      </c>
      <c r="E1808" s="146" t="s">
        <v>25</v>
      </c>
      <c r="F1808" s="146">
        <v>260</v>
      </c>
      <c r="G1808" s="146">
        <v>13</v>
      </c>
      <c r="H1808" s="146">
        <v>21</v>
      </c>
    </row>
    <row r="1809" spans="1:8" x14ac:dyDescent="0.3">
      <c r="A1809" t="str">
        <f>IF(NOT(D1809=""),INDEX(statsNames,MATCH(D1809,mapping!Q:Q,0),1),A1808)</f>
        <v>3PTA</v>
      </c>
      <c r="B1809">
        <f>INDEX(mapping!R:R,MATCH(A1809,mapping!P:P,0),1)+INDEX(mapping!H:H,MATCH(E1809,mapping!F:F,0))</f>
        <v>9004</v>
      </c>
      <c r="E1809" s="146" t="s">
        <v>21</v>
      </c>
      <c r="F1809" s="146">
        <v>261</v>
      </c>
      <c r="G1809" s="146">
        <v>15</v>
      </c>
      <c r="H1809" s="146">
        <v>20.9</v>
      </c>
    </row>
    <row r="1810" spans="1:8" x14ac:dyDescent="0.3">
      <c r="A1810" t="str">
        <f>IF(NOT(D1810=""),INDEX(statsNames,MATCH(D1810,mapping!Q:Q,0),1),A1809)</f>
        <v>3PTA</v>
      </c>
      <c r="B1810">
        <f>INDEX(mapping!R:R,MATCH(A1810,mapping!P:P,0),1)+INDEX(mapping!H:H,MATCH(E1810,mapping!F:F,0))</f>
        <v>2504</v>
      </c>
      <c r="E1810" s="146" t="s">
        <v>475</v>
      </c>
      <c r="F1810" s="146">
        <v>263</v>
      </c>
      <c r="G1810" s="146">
        <v>9</v>
      </c>
      <c r="H1810" s="146">
        <v>20.9</v>
      </c>
    </row>
    <row r="1811" spans="1:8" x14ac:dyDescent="0.3">
      <c r="A1811" t="str">
        <f>IF(NOT(D1811=""),INDEX(statsNames,MATCH(D1811,mapping!Q:Q,0),1),A1810)</f>
        <v>3PTA</v>
      </c>
      <c r="B1811">
        <f>INDEX(mapping!R:R,MATCH(A1811,mapping!P:P,0),1)+INDEX(mapping!H:H,MATCH(E1811,mapping!F:F,0))</f>
        <v>204</v>
      </c>
      <c r="E1811" s="146" t="s">
        <v>440</v>
      </c>
      <c r="F1811" s="146">
        <v>264</v>
      </c>
      <c r="G1811" s="146">
        <v>7</v>
      </c>
      <c r="H1811" s="146">
        <v>20.9</v>
      </c>
    </row>
    <row r="1812" spans="1:8" x14ac:dyDescent="0.3">
      <c r="A1812" t="str">
        <f>IF(NOT(D1812=""),INDEX(statsNames,MATCH(D1812,mapping!Q:Q,0),1),A1811)</f>
        <v>3PTA</v>
      </c>
      <c r="B1812">
        <f>INDEX(mapping!R:R,MATCH(A1812,mapping!P:P,0),1)+INDEX(mapping!H:H,MATCH(E1812,mapping!F:F,0))</f>
        <v>9304</v>
      </c>
      <c r="E1812" s="146" t="s">
        <v>455</v>
      </c>
      <c r="F1812" s="146">
        <v>266</v>
      </c>
      <c r="G1812" s="146">
        <v>9</v>
      </c>
      <c r="H1812" s="146">
        <v>20.8</v>
      </c>
    </row>
    <row r="1813" spans="1:8" x14ac:dyDescent="0.3">
      <c r="A1813" t="str">
        <f>IF(NOT(D1813=""),INDEX(statsNames,MATCH(D1813,mapping!Q:Q,0),1),A1812)</f>
        <v>3PTA</v>
      </c>
      <c r="B1813">
        <f>INDEX(mapping!R:R,MATCH(A1813,mapping!P:P,0),1)+INDEX(mapping!H:H,MATCH(E1813,mapping!F:F,0))</f>
        <v>17904</v>
      </c>
      <c r="E1813" s="146" t="s">
        <v>459</v>
      </c>
      <c r="F1813" s="146">
        <v>276</v>
      </c>
      <c r="G1813" s="146">
        <v>7</v>
      </c>
      <c r="H1813" s="146">
        <v>20.5</v>
      </c>
    </row>
    <row r="1814" spans="1:8" x14ac:dyDescent="0.3">
      <c r="A1814" t="str">
        <f>IF(NOT(D1814=""),INDEX(statsNames,MATCH(D1814,mapping!Q:Q,0),1),A1813)</f>
        <v>3PTA</v>
      </c>
      <c r="B1814">
        <f>INDEX(mapping!R:R,MATCH(A1814,mapping!P:P,0),1)+INDEX(mapping!H:H,MATCH(E1814,mapping!F:F,0))</f>
        <v>14104</v>
      </c>
      <c r="E1814" s="146" t="s">
        <v>93</v>
      </c>
      <c r="F1814" s="146">
        <v>277</v>
      </c>
      <c r="G1814" s="146">
        <v>14</v>
      </c>
      <c r="H1814" s="146">
        <v>20.5</v>
      </c>
    </row>
    <row r="1815" spans="1:8" x14ac:dyDescent="0.3">
      <c r="A1815" t="str">
        <f>IF(NOT(D1815=""),INDEX(statsNames,MATCH(D1815,mapping!Q:Q,0),1),A1814)</f>
        <v>3PTA</v>
      </c>
      <c r="B1815" t="e">
        <f>INDEX(mapping!R:R,MATCH(A1815,mapping!P:P,0),1)+INDEX(mapping!H:H,MATCH(E1815,mapping!F:F,0))</f>
        <v>#N/A</v>
      </c>
      <c r="E1815" s="146" t="s">
        <v>391</v>
      </c>
      <c r="F1815" s="146">
        <v>287</v>
      </c>
      <c r="G1815" s="146">
        <v>12</v>
      </c>
      <c r="H1815" s="146">
        <v>20.100000000000001</v>
      </c>
    </row>
    <row r="1816" spans="1:8" x14ac:dyDescent="0.3">
      <c r="A1816" t="str">
        <f>IF(NOT(D1816=""),INDEX(statsNames,MATCH(D1816,mapping!Q:Q,0),1),A1815)</f>
        <v>3PTA</v>
      </c>
      <c r="B1816">
        <f>INDEX(mapping!R:R,MATCH(A1816,mapping!P:P,0),1)+INDEX(mapping!H:H,MATCH(E1816,mapping!F:F,0))</f>
        <v>2404</v>
      </c>
      <c r="E1816" s="146" t="s">
        <v>456</v>
      </c>
      <c r="F1816" s="146">
        <v>292</v>
      </c>
      <c r="G1816" s="146">
        <v>17</v>
      </c>
      <c r="H1816" s="146">
        <v>19.8</v>
      </c>
    </row>
    <row r="1817" spans="1:8" x14ac:dyDescent="0.3">
      <c r="A1817" t="str">
        <f>IF(NOT(D1817=""),INDEX(statsNames,MATCH(D1817,mapping!Q:Q,0),1),A1816)</f>
        <v>3PTA</v>
      </c>
      <c r="B1817">
        <f>INDEX(mapping!R:R,MATCH(A1817,mapping!P:P,0),1)+INDEX(mapping!H:H,MATCH(E1817,mapping!F:F,0))</f>
        <v>4404</v>
      </c>
      <c r="E1817" s="146" t="s">
        <v>26</v>
      </c>
      <c r="F1817" s="146">
        <v>297</v>
      </c>
      <c r="G1817" s="146">
        <v>12</v>
      </c>
      <c r="H1817" s="146">
        <v>19.600000000000001</v>
      </c>
    </row>
    <row r="1818" spans="1:8" x14ac:dyDescent="0.3">
      <c r="A1818" t="str">
        <f>IF(NOT(D1818=""),INDEX(statsNames,MATCH(D1818,mapping!Q:Q,0),1),A1817)</f>
        <v>3PTA</v>
      </c>
      <c r="B1818">
        <f>INDEX(mapping!R:R,MATCH(A1818,mapping!P:P,0),1)+INDEX(mapping!H:H,MATCH(E1818,mapping!F:F,0))</f>
        <v>16504</v>
      </c>
      <c r="E1818" s="146" t="s">
        <v>467</v>
      </c>
      <c r="F1818" s="146">
        <v>300</v>
      </c>
      <c r="G1818" s="146">
        <v>9</v>
      </c>
      <c r="H1818" s="146">
        <v>19.600000000000001</v>
      </c>
    </row>
    <row r="1819" spans="1:8" x14ac:dyDescent="0.3">
      <c r="A1819" t="str">
        <f>IF(NOT(D1819=""),INDEX(statsNames,MATCH(D1819,mapping!Q:Q,0),1),A1818)</f>
        <v>3PTA</v>
      </c>
      <c r="B1819">
        <f>INDEX(mapping!R:R,MATCH(A1819,mapping!P:P,0),1)+INDEX(mapping!H:H,MATCH(E1819,mapping!F:F,0))</f>
        <v>17004</v>
      </c>
      <c r="E1819" s="146" t="s">
        <v>161</v>
      </c>
      <c r="F1819" s="146">
        <v>304</v>
      </c>
      <c r="G1819" s="146">
        <v>3</v>
      </c>
      <c r="H1819" s="146">
        <v>19.5</v>
      </c>
    </row>
    <row r="1820" spans="1:8" x14ac:dyDescent="0.3">
      <c r="A1820" t="str">
        <f>IF(NOT(D1820=""),INDEX(statsNames,MATCH(D1820,mapping!Q:Q,0),1),A1819)</f>
        <v>3PTA</v>
      </c>
      <c r="B1820">
        <f>INDEX(mapping!R:R,MATCH(A1820,mapping!P:P,0),1)+INDEX(mapping!H:H,MATCH(E1820,mapping!F:F,0))</f>
        <v>3504</v>
      </c>
      <c r="E1820" s="146" t="s">
        <v>29</v>
      </c>
      <c r="F1820" s="146">
        <v>306</v>
      </c>
      <c r="G1820" s="146">
        <v>16</v>
      </c>
      <c r="H1820" s="146">
        <v>19.399999999999999</v>
      </c>
    </row>
    <row r="1821" spans="1:8" x14ac:dyDescent="0.3">
      <c r="A1821" t="str">
        <f>IF(NOT(D1821=""),INDEX(statsNames,MATCH(D1821,mapping!Q:Q,0),1),A1820)</f>
        <v>3PTA</v>
      </c>
      <c r="B1821">
        <f>INDEX(mapping!R:R,MATCH(A1821,mapping!P:P,0),1)+INDEX(mapping!H:H,MATCH(E1821,mapping!F:F,0))</f>
        <v>8804</v>
      </c>
      <c r="E1821" s="146" t="s">
        <v>163</v>
      </c>
      <c r="F1821" s="146">
        <v>307</v>
      </c>
      <c r="G1821" s="146">
        <v>3</v>
      </c>
      <c r="H1821" s="146">
        <v>19.3</v>
      </c>
    </row>
    <row r="1822" spans="1:8" x14ac:dyDescent="0.3">
      <c r="A1822" t="str">
        <f>IF(NOT(D1822=""),INDEX(statsNames,MATCH(D1822,mapping!Q:Q,0),1),A1821)</f>
        <v>3PTA</v>
      </c>
      <c r="B1822">
        <f>INDEX(mapping!R:R,MATCH(A1822,mapping!P:P,0),1)+INDEX(mapping!H:H,MATCH(E1822,mapping!F:F,0))</f>
        <v>1204</v>
      </c>
      <c r="E1822" s="146" t="s">
        <v>449</v>
      </c>
      <c r="F1822" s="146">
        <v>307</v>
      </c>
      <c r="G1822" s="146">
        <v>11</v>
      </c>
      <c r="H1822" s="146">
        <v>19.3</v>
      </c>
    </row>
    <row r="1823" spans="1:8" x14ac:dyDescent="0.3">
      <c r="A1823" t="str">
        <f>IF(NOT(D1823=""),INDEX(statsNames,MATCH(D1823,mapping!Q:Q,0),1),A1822)</f>
        <v>3PTA</v>
      </c>
      <c r="B1823">
        <f>INDEX(mapping!R:R,MATCH(A1823,mapping!P:P,0),1)+INDEX(mapping!H:H,MATCH(E1823,mapping!F:F,0))</f>
        <v>18804</v>
      </c>
      <c r="E1823" s="146" t="s">
        <v>499</v>
      </c>
      <c r="F1823" s="146">
        <v>310</v>
      </c>
      <c r="G1823" s="146">
        <v>6</v>
      </c>
      <c r="H1823" s="146">
        <v>19.3</v>
      </c>
    </row>
    <row r="1824" spans="1:8" x14ac:dyDescent="0.3">
      <c r="A1824" t="str">
        <f>IF(NOT(D1824=""),INDEX(statsNames,MATCH(D1824,mapping!Q:Q,0),1),A1823)</f>
        <v>3PTA</v>
      </c>
      <c r="B1824">
        <f>INDEX(mapping!R:R,MATCH(A1824,mapping!P:P,0),1)+INDEX(mapping!H:H,MATCH(E1824,mapping!F:F,0))</f>
        <v>104</v>
      </c>
      <c r="E1824" s="146" t="s">
        <v>451</v>
      </c>
      <c r="F1824" s="146">
        <v>317</v>
      </c>
      <c r="G1824" s="146">
        <v>18</v>
      </c>
      <c r="H1824" s="146">
        <v>18.899999999999999</v>
      </c>
    </row>
    <row r="1825" spans="1:10" x14ac:dyDescent="0.3">
      <c r="A1825" t="str">
        <f>IF(NOT(D1825=""),INDEX(statsNames,MATCH(D1825,mapping!Q:Q,0),1),A1824)</f>
        <v>3PTA</v>
      </c>
      <c r="B1825">
        <f>INDEX(mapping!R:R,MATCH(A1825,mapping!P:P,0),1)+INDEX(mapping!H:H,MATCH(E1825,mapping!F:F,0))</f>
        <v>18204</v>
      </c>
      <c r="E1825" s="146" t="s">
        <v>1113</v>
      </c>
      <c r="F1825" s="146">
        <v>347</v>
      </c>
      <c r="G1825" s="146">
        <v>12</v>
      </c>
      <c r="H1825" s="146">
        <v>17.100000000000001</v>
      </c>
    </row>
    <row r="1826" spans="1:10" x14ac:dyDescent="0.3">
      <c r="A1826" t="str">
        <f>IF(NOT(D1826=""),INDEX(statsNames,MATCH(D1826,mapping!Q:Q,0),1),A1825)</f>
        <v>3PTA</v>
      </c>
      <c r="B1826">
        <f>INDEX(mapping!R:R,MATCH(A1826,mapping!P:P,0),1)+INDEX(mapping!H:H,MATCH(E1826,mapping!F:F,0))</f>
        <v>7004</v>
      </c>
      <c r="E1826" s="146" t="s">
        <v>203</v>
      </c>
      <c r="F1826" s="146">
        <v>350</v>
      </c>
      <c r="G1826" s="146">
        <v>11</v>
      </c>
      <c r="H1826" s="146">
        <v>16.899999999999999</v>
      </c>
    </row>
    <row r="1827" spans="1:10" x14ac:dyDescent="0.3">
      <c r="A1827" t="str">
        <f>IF(NOT(D1827=""),INDEX(statsNames,MATCH(D1827,mapping!Q:Q,0),1),A1826)</f>
        <v>3PTA</v>
      </c>
      <c r="B1827">
        <f>INDEX(mapping!R:R,MATCH(A1827,mapping!P:P,0),1)+INDEX(mapping!H:H,MATCH(E1827,mapping!F:F,0))</f>
        <v>17504</v>
      </c>
      <c r="E1827" s="146" t="s">
        <v>399</v>
      </c>
      <c r="F1827" s="146">
        <v>353</v>
      </c>
      <c r="G1827" s="146">
        <v>7</v>
      </c>
      <c r="H1827" s="146">
        <v>16.5</v>
      </c>
    </row>
    <row r="1828" spans="1:10" x14ac:dyDescent="0.3">
      <c r="A1828" t="str">
        <f>IF(NOT(D1828=""),INDEX(statsNames,MATCH(D1828,mapping!Q:Q,0),1),A1827)</f>
        <v>3PTA</v>
      </c>
      <c r="B1828">
        <f>INDEX(mapping!R:R,MATCH(A1828,mapping!P:P,0),1)+INDEX(mapping!H:H,MATCH(E1828,mapping!F:F,0))</f>
        <v>2904</v>
      </c>
      <c r="E1828" s="146" t="s">
        <v>89</v>
      </c>
      <c r="F1828" s="146">
        <v>354</v>
      </c>
      <c r="G1828" s="146">
        <v>16</v>
      </c>
      <c r="H1828" s="146">
        <v>16.3</v>
      </c>
    </row>
    <row r="1829" spans="1:10" x14ac:dyDescent="0.3">
      <c r="A1829" t="str">
        <f>IF(NOT(D1829=""),INDEX(statsNames,MATCH(D1829,mapping!Q:Q,0),1),A1828)</f>
        <v>3PTA</v>
      </c>
      <c r="B1829">
        <f>INDEX(mapping!R:R,MATCH(A1829,mapping!P:P,0),1)+INDEX(mapping!H:H,MATCH(E1829,mapping!F:F,0))</f>
        <v>10104</v>
      </c>
      <c r="E1829" s="146" t="s">
        <v>124</v>
      </c>
      <c r="F1829" s="146">
        <v>359</v>
      </c>
      <c r="G1829" s="146">
        <v>11</v>
      </c>
      <c r="H1829" s="146">
        <v>15.6</v>
      </c>
    </row>
    <row r="1830" spans="1:10" x14ac:dyDescent="0.3">
      <c r="A1830" t="str">
        <f>IF(NOT(D1830=""),INDEX(statsNames,MATCH(D1830,mapping!Q:Q,0),1),A1829)</f>
        <v>3PT%</v>
      </c>
      <c r="B1830">
        <f>INDEX(mapping!R:R,MATCH(A1830,mapping!P:P,0),1)+INDEX(mapping!H:H,MATCH(E1830,mapping!F:F,0))</f>
        <v>12503</v>
      </c>
      <c r="D1830" s="146" t="s">
        <v>1509</v>
      </c>
      <c r="E1830" s="146" t="s">
        <v>65</v>
      </c>
      <c r="F1830" s="146">
        <v>2</v>
      </c>
      <c r="G1830" s="146">
        <v>1</v>
      </c>
      <c r="H1830" s="146">
        <v>40.1</v>
      </c>
      <c r="I1830" s="146" t="s">
        <v>226</v>
      </c>
      <c r="J1830" s="146">
        <v>40.4</v>
      </c>
    </row>
    <row r="1831" spans="1:10" x14ac:dyDescent="0.3">
      <c r="A1831" t="str">
        <f>IF(NOT(D1831=""),INDEX(statsNames,MATCH(D1831,mapping!Q:Q,0),1),A1830)</f>
        <v>3PT%</v>
      </c>
      <c r="B1831">
        <f>INDEX(mapping!R:R,MATCH(A1831,mapping!P:P,0),1)+INDEX(mapping!H:H,MATCH(E1831,mapping!F:F,0))</f>
        <v>16303</v>
      </c>
      <c r="E1831" s="146" t="s">
        <v>209</v>
      </c>
      <c r="F1831" s="146">
        <v>3</v>
      </c>
      <c r="G1831" s="146">
        <v>1</v>
      </c>
      <c r="H1831" s="146">
        <v>40.1</v>
      </c>
    </row>
    <row r="1832" spans="1:10" x14ac:dyDescent="0.3">
      <c r="A1832" t="str">
        <f>IF(NOT(D1832=""),INDEX(statsNames,MATCH(D1832,mapping!Q:Q,0),1),A1831)</f>
        <v>3PT%</v>
      </c>
      <c r="B1832">
        <f>INDEX(mapping!R:R,MATCH(A1832,mapping!P:P,0),1)+INDEX(mapping!H:H,MATCH(E1832,mapping!F:F,0))</f>
        <v>5103</v>
      </c>
      <c r="E1832" s="146" t="s">
        <v>104</v>
      </c>
      <c r="F1832" s="146">
        <v>4</v>
      </c>
      <c r="G1832" s="146">
        <v>1</v>
      </c>
      <c r="H1832" s="146">
        <v>39.799999999999997</v>
      </c>
    </row>
    <row r="1833" spans="1:10" x14ac:dyDescent="0.3">
      <c r="A1833" t="str">
        <f>IF(NOT(D1833=""),INDEX(statsNames,MATCH(D1833,mapping!Q:Q,0),1),A1832)</f>
        <v>3PT%</v>
      </c>
      <c r="B1833">
        <f>INDEX(mapping!R:R,MATCH(A1833,mapping!P:P,0),1)+INDEX(mapping!H:H,MATCH(E1833,mapping!F:F,0))</f>
        <v>7203</v>
      </c>
      <c r="E1833" s="146" t="s">
        <v>24</v>
      </c>
      <c r="F1833" s="146">
        <v>5</v>
      </c>
      <c r="G1833" s="146">
        <v>1</v>
      </c>
      <c r="H1833" s="146">
        <v>39.299999999999997</v>
      </c>
    </row>
    <row r="1834" spans="1:10" x14ac:dyDescent="0.3">
      <c r="A1834" t="str">
        <f>IF(NOT(D1834=""),INDEX(statsNames,MATCH(D1834,mapping!Q:Q,0),1),A1833)</f>
        <v>3PT%</v>
      </c>
      <c r="B1834">
        <f>INDEX(mapping!R:R,MATCH(A1834,mapping!P:P,0),1)+INDEX(mapping!H:H,MATCH(E1834,mapping!F:F,0))</f>
        <v>19403</v>
      </c>
      <c r="E1834" s="146" t="s">
        <v>1130</v>
      </c>
      <c r="F1834" s="146">
        <v>6</v>
      </c>
      <c r="G1834" s="146">
        <v>1</v>
      </c>
      <c r="H1834" s="146">
        <v>39.299999999999997</v>
      </c>
    </row>
    <row r="1835" spans="1:10" x14ac:dyDescent="0.3">
      <c r="A1835" t="str">
        <f>IF(NOT(D1835=""),INDEX(statsNames,MATCH(D1835,mapping!Q:Q,0),1),A1834)</f>
        <v>3PT%</v>
      </c>
      <c r="B1835">
        <f>INDEX(mapping!R:R,MATCH(A1835,mapping!P:P,0),1)+INDEX(mapping!H:H,MATCH(E1835,mapping!F:F,0))</f>
        <v>17403</v>
      </c>
      <c r="E1835" s="146" t="s">
        <v>953</v>
      </c>
      <c r="F1835" s="146">
        <v>8</v>
      </c>
      <c r="G1835" s="146">
        <v>1</v>
      </c>
      <c r="H1835" s="146">
        <v>39.200000000000003</v>
      </c>
    </row>
    <row r="1836" spans="1:10" x14ac:dyDescent="0.3">
      <c r="A1836" t="str">
        <f>IF(NOT(D1836=""),INDEX(statsNames,MATCH(D1836,mapping!Q:Q,0),1),A1835)</f>
        <v>3PT%</v>
      </c>
      <c r="B1836">
        <f>INDEX(mapping!R:R,MATCH(A1836,mapping!P:P,0),1)+INDEX(mapping!H:H,MATCH(E1836,mapping!F:F,0))</f>
        <v>2503</v>
      </c>
      <c r="E1836" s="146" t="s">
        <v>475</v>
      </c>
      <c r="F1836" s="146">
        <v>10</v>
      </c>
      <c r="G1836" s="146">
        <v>1</v>
      </c>
      <c r="H1836" s="146">
        <v>38.9</v>
      </c>
    </row>
    <row r="1837" spans="1:10" x14ac:dyDescent="0.3">
      <c r="A1837" t="str">
        <f>IF(NOT(D1837=""),INDEX(statsNames,MATCH(D1837,mapping!Q:Q,0),1),A1836)</f>
        <v>3PT%</v>
      </c>
      <c r="B1837">
        <f>INDEX(mapping!R:R,MATCH(A1837,mapping!P:P,0),1)+INDEX(mapping!H:H,MATCH(E1837,mapping!F:F,0))</f>
        <v>1903</v>
      </c>
      <c r="E1837" s="146" t="s">
        <v>30</v>
      </c>
      <c r="F1837" s="146">
        <v>11</v>
      </c>
      <c r="G1837" s="146">
        <v>1</v>
      </c>
      <c r="H1837" s="146">
        <v>38.799999999999997</v>
      </c>
    </row>
    <row r="1838" spans="1:10" x14ac:dyDescent="0.3">
      <c r="A1838" t="str">
        <f>IF(NOT(D1838=""),INDEX(statsNames,MATCH(D1838,mapping!Q:Q,0),1),A1837)</f>
        <v>3PT%</v>
      </c>
      <c r="B1838">
        <f>INDEX(mapping!R:R,MATCH(A1838,mapping!P:P,0),1)+INDEX(mapping!H:H,MATCH(E1838,mapping!F:F,0))</f>
        <v>18003</v>
      </c>
      <c r="E1838" s="146" t="s">
        <v>339</v>
      </c>
      <c r="F1838" s="146">
        <v>12</v>
      </c>
      <c r="G1838" s="146">
        <v>1</v>
      </c>
      <c r="H1838" s="146">
        <v>38.799999999999997</v>
      </c>
    </row>
    <row r="1839" spans="1:10" x14ac:dyDescent="0.3">
      <c r="A1839" t="str">
        <f>IF(NOT(D1839=""),INDEX(statsNames,MATCH(D1839,mapping!Q:Q,0),1),A1838)</f>
        <v>3PT%</v>
      </c>
      <c r="B1839">
        <f>INDEX(mapping!R:R,MATCH(A1839,mapping!P:P,0),1)+INDEX(mapping!H:H,MATCH(E1839,mapping!F:F,0))</f>
        <v>603</v>
      </c>
      <c r="E1839" s="146" t="s">
        <v>444</v>
      </c>
      <c r="F1839" s="146">
        <v>13</v>
      </c>
      <c r="G1839" s="146">
        <v>2</v>
      </c>
      <c r="H1839" s="146">
        <v>38.700000000000003</v>
      </c>
    </row>
    <row r="1840" spans="1:10" x14ac:dyDescent="0.3">
      <c r="A1840" t="str">
        <f>IF(NOT(D1840=""),INDEX(statsNames,MATCH(D1840,mapping!Q:Q,0),1),A1839)</f>
        <v>3PT%</v>
      </c>
      <c r="B1840">
        <f>INDEX(mapping!R:R,MATCH(A1840,mapping!P:P,0),1)+INDEX(mapping!H:H,MATCH(E1840,mapping!F:F,0))</f>
        <v>9003</v>
      </c>
      <c r="E1840" s="146" t="s">
        <v>21</v>
      </c>
      <c r="F1840" s="146">
        <v>16</v>
      </c>
      <c r="G1840" s="146">
        <v>1</v>
      </c>
      <c r="H1840" s="146">
        <v>38.200000000000003</v>
      </c>
    </row>
    <row r="1841" spans="1:8" x14ac:dyDescent="0.3">
      <c r="A1841" t="str">
        <f>IF(NOT(D1841=""),INDEX(statsNames,MATCH(D1841,mapping!Q:Q,0),1),A1840)</f>
        <v>3PT%</v>
      </c>
      <c r="B1841">
        <f>INDEX(mapping!R:R,MATCH(A1841,mapping!P:P,0),1)+INDEX(mapping!H:H,MATCH(E1841,mapping!F:F,0))</f>
        <v>3003</v>
      </c>
      <c r="E1841" s="146" t="s">
        <v>80</v>
      </c>
      <c r="F1841" s="146">
        <v>17</v>
      </c>
      <c r="G1841" s="146">
        <v>2</v>
      </c>
      <c r="H1841" s="146">
        <v>38.1</v>
      </c>
    </row>
    <row r="1842" spans="1:8" x14ac:dyDescent="0.3">
      <c r="A1842" t="str">
        <f>IF(NOT(D1842=""),INDEX(statsNames,MATCH(D1842,mapping!Q:Q,0),1),A1841)</f>
        <v>3PT%</v>
      </c>
      <c r="B1842">
        <f>INDEX(mapping!R:R,MATCH(A1842,mapping!P:P,0),1)+INDEX(mapping!H:H,MATCH(E1842,mapping!F:F,0))</f>
        <v>8103</v>
      </c>
      <c r="E1842" s="146" t="s">
        <v>69</v>
      </c>
      <c r="F1842" s="146">
        <v>18</v>
      </c>
      <c r="G1842" s="146">
        <v>1</v>
      </c>
      <c r="H1842" s="146">
        <v>38.1</v>
      </c>
    </row>
    <row r="1843" spans="1:8" x14ac:dyDescent="0.3">
      <c r="A1843" t="str">
        <f>IF(NOT(D1843=""),INDEX(statsNames,MATCH(D1843,mapping!Q:Q,0),1),A1842)</f>
        <v>3PT%</v>
      </c>
      <c r="B1843">
        <f>INDEX(mapping!R:R,MATCH(A1843,mapping!P:P,0),1)+INDEX(mapping!H:H,MATCH(E1843,mapping!F:F,0))</f>
        <v>8203</v>
      </c>
      <c r="E1843" s="146" t="s">
        <v>123</v>
      </c>
      <c r="F1843" s="146">
        <v>21</v>
      </c>
      <c r="G1843" s="146">
        <v>3</v>
      </c>
      <c r="H1843" s="146">
        <v>37.9</v>
      </c>
    </row>
    <row r="1844" spans="1:8" x14ac:dyDescent="0.3">
      <c r="A1844" t="str">
        <f>IF(NOT(D1844=""),INDEX(statsNames,MATCH(D1844,mapping!Q:Q,0),1),A1843)</f>
        <v>3PT%</v>
      </c>
      <c r="B1844">
        <f>INDEX(mapping!R:R,MATCH(A1844,mapping!P:P,0),1)+INDEX(mapping!H:H,MATCH(E1844,mapping!F:F,0))</f>
        <v>10003</v>
      </c>
      <c r="E1844" s="146" t="s">
        <v>160</v>
      </c>
      <c r="F1844" s="146">
        <v>24</v>
      </c>
      <c r="G1844" s="146">
        <v>2</v>
      </c>
      <c r="H1844" s="146">
        <v>37.4</v>
      </c>
    </row>
    <row r="1845" spans="1:8" x14ac:dyDescent="0.3">
      <c r="A1845" t="str">
        <f>IF(NOT(D1845=""),INDEX(statsNames,MATCH(D1845,mapping!Q:Q,0),1),A1844)</f>
        <v>3PT%</v>
      </c>
      <c r="B1845">
        <f>INDEX(mapping!R:R,MATCH(A1845,mapping!P:P,0),1)+INDEX(mapping!H:H,MATCH(E1845,mapping!F:F,0))</f>
        <v>15103</v>
      </c>
      <c r="E1845" s="146" t="s">
        <v>314</v>
      </c>
      <c r="F1845" s="146">
        <v>28</v>
      </c>
      <c r="G1845" s="146">
        <v>2</v>
      </c>
      <c r="H1845" s="146">
        <v>37.299999999999997</v>
      </c>
    </row>
    <row r="1846" spans="1:8" x14ac:dyDescent="0.3">
      <c r="A1846" t="str">
        <f>IF(NOT(D1846=""),INDEX(statsNames,MATCH(D1846,mapping!Q:Q,0),1),A1845)</f>
        <v>3PT%</v>
      </c>
      <c r="B1846">
        <f>INDEX(mapping!R:R,MATCH(A1846,mapping!P:P,0),1)+INDEX(mapping!H:H,MATCH(E1846,mapping!F:F,0))</f>
        <v>3803</v>
      </c>
      <c r="E1846" s="146" t="s">
        <v>61</v>
      </c>
      <c r="F1846" s="146">
        <v>32</v>
      </c>
      <c r="G1846" s="146">
        <v>2</v>
      </c>
      <c r="H1846" s="146">
        <v>36.799999999999997</v>
      </c>
    </row>
    <row r="1847" spans="1:8" x14ac:dyDescent="0.3">
      <c r="A1847" t="str">
        <f>IF(NOT(D1847=""),INDEX(statsNames,MATCH(D1847,mapping!Q:Q,0),1),A1846)</f>
        <v>3PT%</v>
      </c>
      <c r="B1847">
        <f>INDEX(mapping!R:R,MATCH(A1847,mapping!P:P,0),1)+INDEX(mapping!H:H,MATCH(E1847,mapping!F:F,0))</f>
        <v>6003</v>
      </c>
      <c r="E1847" s="146" t="s">
        <v>119</v>
      </c>
      <c r="F1847" s="146">
        <v>33</v>
      </c>
      <c r="G1847" s="146">
        <v>1</v>
      </c>
      <c r="H1847" s="146">
        <v>36.799999999999997</v>
      </c>
    </row>
    <row r="1848" spans="1:8" x14ac:dyDescent="0.3">
      <c r="A1848" t="str">
        <f>IF(NOT(D1848=""),INDEX(statsNames,MATCH(D1848,mapping!Q:Q,0),1),A1847)</f>
        <v>3PT%</v>
      </c>
      <c r="B1848">
        <f>INDEX(mapping!R:R,MATCH(A1848,mapping!P:P,0),1)+INDEX(mapping!H:H,MATCH(E1848,mapping!F:F,0))</f>
        <v>16903</v>
      </c>
      <c r="E1848" s="146" t="s">
        <v>480</v>
      </c>
      <c r="F1848" s="146">
        <v>38</v>
      </c>
      <c r="G1848" s="146">
        <v>2</v>
      </c>
      <c r="H1848" s="146">
        <v>36.5</v>
      </c>
    </row>
    <row r="1849" spans="1:8" x14ac:dyDescent="0.3">
      <c r="A1849" t="str">
        <f>IF(NOT(D1849=""),INDEX(statsNames,MATCH(D1849,mapping!Q:Q,0),1),A1848)</f>
        <v>3PT%</v>
      </c>
      <c r="B1849">
        <f>INDEX(mapping!R:R,MATCH(A1849,mapping!P:P,0),1)+INDEX(mapping!H:H,MATCH(E1849,mapping!F:F,0))</f>
        <v>12203</v>
      </c>
      <c r="E1849" s="146" t="s">
        <v>110</v>
      </c>
      <c r="F1849" s="146">
        <v>42</v>
      </c>
      <c r="G1849" s="146">
        <v>3</v>
      </c>
      <c r="H1849" s="146">
        <v>36.4</v>
      </c>
    </row>
    <row r="1850" spans="1:8" x14ac:dyDescent="0.3">
      <c r="A1850" t="str">
        <f>IF(NOT(D1850=""),INDEX(statsNames,MATCH(D1850,mapping!Q:Q,0),1),A1849)</f>
        <v>3PT%</v>
      </c>
      <c r="B1850">
        <f>INDEX(mapping!R:R,MATCH(A1850,mapping!P:P,0),1)+INDEX(mapping!H:H,MATCH(E1850,mapping!F:F,0))</f>
        <v>18603</v>
      </c>
      <c r="E1850" s="146" t="s">
        <v>1085</v>
      </c>
      <c r="F1850" s="146">
        <v>46</v>
      </c>
      <c r="G1850" s="146">
        <v>3</v>
      </c>
      <c r="H1850" s="146">
        <v>36.299999999999997</v>
      </c>
    </row>
    <row r="1851" spans="1:8" x14ac:dyDescent="0.3">
      <c r="A1851" t="str">
        <f>IF(NOT(D1851=""),INDEX(statsNames,MATCH(D1851,mapping!Q:Q,0),1),A1850)</f>
        <v>3PT%</v>
      </c>
      <c r="B1851">
        <f>INDEX(mapping!R:R,MATCH(A1851,mapping!P:P,0),1)+INDEX(mapping!H:H,MATCH(E1851,mapping!F:F,0))</f>
        <v>7603</v>
      </c>
      <c r="E1851" s="146" t="s">
        <v>27</v>
      </c>
      <c r="F1851" s="146">
        <v>48</v>
      </c>
      <c r="G1851" s="146">
        <v>3</v>
      </c>
      <c r="H1851" s="146">
        <v>36.200000000000003</v>
      </c>
    </row>
    <row r="1852" spans="1:8" x14ac:dyDescent="0.3">
      <c r="A1852" t="str">
        <f>IF(NOT(D1852=""),INDEX(statsNames,MATCH(D1852,mapping!Q:Q,0),1),A1851)</f>
        <v>3PT%</v>
      </c>
      <c r="B1852">
        <f>INDEX(mapping!R:R,MATCH(A1852,mapping!P:P,0),1)+INDEX(mapping!H:H,MATCH(E1852,mapping!F:F,0))</f>
        <v>4703</v>
      </c>
      <c r="E1852" s="146" t="s">
        <v>87</v>
      </c>
      <c r="F1852" s="146">
        <v>50</v>
      </c>
      <c r="G1852" s="146">
        <v>3</v>
      </c>
      <c r="H1852" s="146">
        <v>36.200000000000003</v>
      </c>
    </row>
    <row r="1853" spans="1:8" x14ac:dyDescent="0.3">
      <c r="A1853" t="str">
        <f>IF(NOT(D1853=""),INDEX(statsNames,MATCH(D1853,mapping!Q:Q,0),1),A1852)</f>
        <v>3PT%</v>
      </c>
      <c r="B1853">
        <f>INDEX(mapping!R:R,MATCH(A1853,mapping!P:P,0),1)+INDEX(mapping!H:H,MATCH(E1853,mapping!F:F,0))</f>
        <v>3603</v>
      </c>
      <c r="E1853" s="146" t="s">
        <v>90</v>
      </c>
      <c r="F1853" s="146">
        <v>51</v>
      </c>
      <c r="G1853" s="146">
        <v>3</v>
      </c>
      <c r="H1853" s="146">
        <v>36.200000000000003</v>
      </c>
    </row>
    <row r="1854" spans="1:8" x14ac:dyDescent="0.3">
      <c r="A1854" t="str">
        <f>IF(NOT(D1854=""),INDEX(statsNames,MATCH(D1854,mapping!Q:Q,0),1),A1853)</f>
        <v>3PT%</v>
      </c>
      <c r="B1854">
        <f>INDEX(mapping!R:R,MATCH(A1854,mapping!P:P,0),1)+INDEX(mapping!H:H,MATCH(E1854,mapping!F:F,0))</f>
        <v>9203</v>
      </c>
      <c r="E1854" s="146" t="s">
        <v>101</v>
      </c>
      <c r="F1854" s="146">
        <v>54</v>
      </c>
      <c r="G1854" s="146">
        <v>4</v>
      </c>
      <c r="H1854" s="146">
        <v>36.200000000000003</v>
      </c>
    </row>
    <row r="1855" spans="1:8" x14ac:dyDescent="0.3">
      <c r="A1855" t="str">
        <f>IF(NOT(D1855=""),INDEX(statsNames,MATCH(D1855,mapping!Q:Q,0),1),A1854)</f>
        <v>3PT%</v>
      </c>
      <c r="B1855">
        <f>INDEX(mapping!R:R,MATCH(A1855,mapping!P:P,0),1)+INDEX(mapping!H:H,MATCH(E1855,mapping!F:F,0))</f>
        <v>16503</v>
      </c>
      <c r="E1855" s="146" t="s">
        <v>467</v>
      </c>
      <c r="F1855" s="146">
        <v>56</v>
      </c>
      <c r="G1855" s="146">
        <v>4</v>
      </c>
      <c r="H1855" s="146">
        <v>36.1</v>
      </c>
    </row>
    <row r="1856" spans="1:8" x14ac:dyDescent="0.3">
      <c r="A1856" t="str">
        <f>IF(NOT(D1856=""),INDEX(statsNames,MATCH(D1856,mapping!Q:Q,0),1),A1855)</f>
        <v>3PT%</v>
      </c>
      <c r="B1856">
        <f>INDEX(mapping!R:R,MATCH(A1856,mapping!P:P,0),1)+INDEX(mapping!H:H,MATCH(E1856,mapping!F:F,0))</f>
        <v>18703</v>
      </c>
      <c r="E1856" s="146" t="s">
        <v>300</v>
      </c>
      <c r="F1856" s="146">
        <v>57</v>
      </c>
      <c r="G1856" s="146">
        <v>1</v>
      </c>
      <c r="H1856" s="146">
        <v>36.1</v>
      </c>
    </row>
    <row r="1857" spans="1:8" x14ac:dyDescent="0.3">
      <c r="A1857" t="str">
        <f>IF(NOT(D1857=""),INDEX(statsNames,MATCH(D1857,mapping!Q:Q,0),1),A1856)</f>
        <v>3PT%</v>
      </c>
      <c r="B1857">
        <f>INDEX(mapping!R:R,MATCH(A1857,mapping!P:P,0),1)+INDEX(mapping!H:H,MATCH(E1857,mapping!F:F,0))</f>
        <v>17503</v>
      </c>
      <c r="E1857" s="146" t="s">
        <v>399</v>
      </c>
      <c r="F1857" s="146">
        <v>59</v>
      </c>
      <c r="G1857" s="146">
        <v>2</v>
      </c>
      <c r="H1857" s="146">
        <v>36.1</v>
      </c>
    </row>
    <row r="1858" spans="1:8" x14ac:dyDescent="0.3">
      <c r="A1858" t="str">
        <f>IF(NOT(D1858=""),INDEX(statsNames,MATCH(D1858,mapping!Q:Q,0),1),A1857)</f>
        <v>3PT%</v>
      </c>
      <c r="B1858">
        <f>INDEX(mapping!R:R,MATCH(A1858,mapping!P:P,0),1)+INDEX(mapping!H:H,MATCH(E1858,mapping!F:F,0))</f>
        <v>4203</v>
      </c>
      <c r="E1858" s="146" t="s">
        <v>81</v>
      </c>
      <c r="F1858" s="146">
        <v>60</v>
      </c>
      <c r="G1858" s="146">
        <v>4</v>
      </c>
      <c r="H1858" s="146">
        <v>36.1</v>
      </c>
    </row>
    <row r="1859" spans="1:8" x14ac:dyDescent="0.3">
      <c r="A1859" t="str">
        <f>IF(NOT(D1859=""),INDEX(statsNames,MATCH(D1859,mapping!Q:Q,0),1),A1858)</f>
        <v>3PT%</v>
      </c>
      <c r="B1859">
        <f>INDEX(mapping!R:R,MATCH(A1859,mapping!P:P,0),1)+INDEX(mapping!H:H,MATCH(E1859,mapping!F:F,0))</f>
        <v>17203</v>
      </c>
      <c r="E1859" s="146" t="s">
        <v>320</v>
      </c>
      <c r="F1859" s="146">
        <v>61</v>
      </c>
      <c r="G1859" s="146">
        <v>3</v>
      </c>
      <c r="H1859" s="146">
        <v>36.1</v>
      </c>
    </row>
    <row r="1860" spans="1:8" x14ac:dyDescent="0.3">
      <c r="A1860" t="str">
        <f>IF(NOT(D1860=""),INDEX(statsNames,MATCH(D1860,mapping!Q:Q,0),1),A1859)</f>
        <v>3PT%</v>
      </c>
      <c r="B1860">
        <f>INDEX(mapping!R:R,MATCH(A1860,mapping!P:P,0),1)+INDEX(mapping!H:H,MATCH(E1860,mapping!F:F,0))</f>
        <v>2903</v>
      </c>
      <c r="E1860" s="146" t="s">
        <v>89</v>
      </c>
      <c r="F1860" s="146">
        <v>64</v>
      </c>
      <c r="G1860" s="146">
        <v>5</v>
      </c>
      <c r="H1860" s="146">
        <v>36</v>
      </c>
    </row>
    <row r="1861" spans="1:8" x14ac:dyDescent="0.3">
      <c r="A1861" t="str">
        <f>IF(NOT(D1861=""),INDEX(statsNames,MATCH(D1861,mapping!Q:Q,0),1),A1860)</f>
        <v>3PT%</v>
      </c>
      <c r="B1861">
        <f>INDEX(mapping!R:R,MATCH(A1861,mapping!P:P,0),1)+INDEX(mapping!H:H,MATCH(E1861,mapping!F:F,0))</f>
        <v>1003</v>
      </c>
      <c r="E1861" s="146" t="s">
        <v>448</v>
      </c>
      <c r="F1861" s="146">
        <v>65</v>
      </c>
      <c r="G1861" s="146">
        <v>5</v>
      </c>
      <c r="H1861" s="146">
        <v>36</v>
      </c>
    </row>
    <row r="1862" spans="1:8" x14ac:dyDescent="0.3">
      <c r="A1862" t="str">
        <f>IF(NOT(D1862=""),INDEX(statsNames,MATCH(D1862,mapping!Q:Q,0),1),A1861)</f>
        <v>3PT%</v>
      </c>
      <c r="B1862">
        <f>INDEX(mapping!R:R,MATCH(A1862,mapping!P:P,0),1)+INDEX(mapping!H:H,MATCH(E1862,mapping!F:F,0))</f>
        <v>19303</v>
      </c>
      <c r="E1862" s="146" t="s">
        <v>1030</v>
      </c>
      <c r="F1862" s="146">
        <v>68</v>
      </c>
      <c r="G1862" s="146">
        <v>4</v>
      </c>
      <c r="H1862" s="146">
        <v>36</v>
      </c>
    </row>
    <row r="1863" spans="1:8" x14ac:dyDescent="0.3">
      <c r="A1863" t="str">
        <f>IF(NOT(D1863=""),INDEX(statsNames,MATCH(D1863,mapping!Q:Q,0),1),A1862)</f>
        <v>3PT%</v>
      </c>
      <c r="B1863">
        <f>INDEX(mapping!R:R,MATCH(A1863,mapping!P:P,0),1)+INDEX(mapping!H:H,MATCH(E1863,mapping!F:F,0))</f>
        <v>2603</v>
      </c>
      <c r="E1863" s="146" t="s">
        <v>38</v>
      </c>
      <c r="F1863" s="146">
        <v>70</v>
      </c>
      <c r="G1863" s="146">
        <v>4</v>
      </c>
      <c r="H1863" s="146">
        <v>35.9</v>
      </c>
    </row>
    <row r="1864" spans="1:8" x14ac:dyDescent="0.3">
      <c r="A1864" t="str">
        <f>IF(NOT(D1864=""),INDEX(statsNames,MATCH(D1864,mapping!Q:Q,0),1),A1863)</f>
        <v>3PT%</v>
      </c>
      <c r="B1864">
        <f>INDEX(mapping!R:R,MATCH(A1864,mapping!P:P,0),1)+INDEX(mapping!H:H,MATCH(E1864,mapping!F:F,0))</f>
        <v>19903</v>
      </c>
      <c r="E1864" s="146" t="s">
        <v>342</v>
      </c>
      <c r="F1864" s="146">
        <v>71</v>
      </c>
      <c r="G1864" s="146">
        <v>3</v>
      </c>
      <c r="H1864" s="146">
        <v>35.9</v>
      </c>
    </row>
    <row r="1865" spans="1:8" x14ac:dyDescent="0.3">
      <c r="A1865" t="str">
        <f>IF(NOT(D1865=""),INDEX(statsNames,MATCH(D1865,mapping!Q:Q,0),1),A1864)</f>
        <v>3PT%</v>
      </c>
      <c r="B1865">
        <f>INDEX(mapping!R:R,MATCH(A1865,mapping!P:P,0),1)+INDEX(mapping!H:H,MATCH(E1865,mapping!F:F,0))</f>
        <v>903</v>
      </c>
      <c r="E1865" s="146" t="s">
        <v>460</v>
      </c>
      <c r="F1865" s="146">
        <v>72</v>
      </c>
      <c r="G1865" s="146">
        <v>6</v>
      </c>
      <c r="H1865" s="146">
        <v>35.9</v>
      </c>
    </row>
    <row r="1866" spans="1:8" x14ac:dyDescent="0.3">
      <c r="A1866" t="str">
        <f>IF(NOT(D1866=""),INDEX(statsNames,MATCH(D1866,mapping!Q:Q,0),1),A1865)</f>
        <v>3PT%</v>
      </c>
      <c r="B1866">
        <f>INDEX(mapping!R:R,MATCH(A1866,mapping!P:P,0),1)+INDEX(mapping!H:H,MATCH(E1866,mapping!F:F,0))</f>
        <v>1403</v>
      </c>
      <c r="E1866" s="146" t="s">
        <v>450</v>
      </c>
      <c r="F1866" s="146">
        <v>80</v>
      </c>
      <c r="G1866" s="146">
        <v>5</v>
      </c>
      <c r="H1866" s="146">
        <v>35.799999999999997</v>
      </c>
    </row>
    <row r="1867" spans="1:8" x14ac:dyDescent="0.3">
      <c r="A1867" t="str">
        <f>IF(NOT(D1867=""),INDEX(statsNames,MATCH(D1867,mapping!Q:Q,0),1),A1866)</f>
        <v>3PT%</v>
      </c>
      <c r="B1867">
        <f>INDEX(mapping!R:R,MATCH(A1867,mapping!P:P,0),1)+INDEX(mapping!H:H,MATCH(E1867,mapping!F:F,0))</f>
        <v>3703</v>
      </c>
      <c r="E1867" s="146" t="s">
        <v>13</v>
      </c>
      <c r="F1867" s="146">
        <v>81</v>
      </c>
      <c r="G1867" s="146">
        <v>4</v>
      </c>
      <c r="H1867" s="146">
        <v>35.799999999999997</v>
      </c>
    </row>
    <row r="1868" spans="1:8" x14ac:dyDescent="0.3">
      <c r="A1868" t="str">
        <f>IF(NOT(D1868=""),INDEX(statsNames,MATCH(D1868,mapping!Q:Q,0),1),A1867)</f>
        <v>3PT%</v>
      </c>
      <c r="B1868">
        <f>INDEX(mapping!R:R,MATCH(A1868,mapping!P:P,0),1)+INDEX(mapping!H:H,MATCH(E1868,mapping!F:F,0))</f>
        <v>5203</v>
      </c>
      <c r="E1868" s="146" t="s">
        <v>12</v>
      </c>
      <c r="F1868" s="146">
        <v>85</v>
      </c>
      <c r="G1868" s="146">
        <v>7</v>
      </c>
      <c r="H1868" s="146">
        <v>35.700000000000003</v>
      </c>
    </row>
    <row r="1869" spans="1:8" x14ac:dyDescent="0.3">
      <c r="A1869" t="str">
        <f>IF(NOT(D1869=""),INDEX(statsNames,MATCH(D1869,mapping!Q:Q,0),1),A1868)</f>
        <v>3PT%</v>
      </c>
      <c r="B1869">
        <f>INDEX(mapping!R:R,MATCH(A1869,mapping!P:P,0),1)+INDEX(mapping!H:H,MATCH(E1869,mapping!F:F,0))</f>
        <v>13103</v>
      </c>
      <c r="E1869" s="146" t="s">
        <v>349</v>
      </c>
      <c r="F1869" s="146">
        <v>87</v>
      </c>
      <c r="G1869" s="146">
        <v>5</v>
      </c>
      <c r="H1869" s="146">
        <v>35.700000000000003</v>
      </c>
    </row>
    <row r="1870" spans="1:8" x14ac:dyDescent="0.3">
      <c r="A1870" t="str">
        <f>IF(NOT(D1870=""),INDEX(statsNames,MATCH(D1870,mapping!Q:Q,0),1),A1869)</f>
        <v>3PT%</v>
      </c>
      <c r="B1870">
        <f>INDEX(mapping!R:R,MATCH(A1870,mapping!P:P,0),1)+INDEX(mapping!H:H,MATCH(E1870,mapping!F:F,0))</f>
        <v>8703</v>
      </c>
      <c r="E1870" s="146" t="s">
        <v>205</v>
      </c>
      <c r="F1870" s="146">
        <v>90</v>
      </c>
      <c r="G1870" s="146">
        <v>7</v>
      </c>
      <c r="H1870" s="146">
        <v>35.6</v>
      </c>
    </row>
    <row r="1871" spans="1:8" x14ac:dyDescent="0.3">
      <c r="A1871" t="str">
        <f>IF(NOT(D1871=""),INDEX(statsNames,MATCH(D1871,mapping!Q:Q,0),1),A1870)</f>
        <v>3PT%</v>
      </c>
      <c r="B1871">
        <f>INDEX(mapping!R:R,MATCH(A1871,mapping!P:P,0),1)+INDEX(mapping!H:H,MATCH(E1871,mapping!F:F,0))</f>
        <v>10603</v>
      </c>
      <c r="E1871" s="146" t="s">
        <v>361</v>
      </c>
      <c r="F1871" s="146">
        <v>92</v>
      </c>
      <c r="G1871" s="146">
        <v>2</v>
      </c>
      <c r="H1871" s="146">
        <v>35.6</v>
      </c>
    </row>
    <row r="1872" spans="1:8" x14ac:dyDescent="0.3">
      <c r="A1872" t="str">
        <f>IF(NOT(D1872=""),INDEX(statsNames,MATCH(D1872,mapping!Q:Q,0),1),A1871)</f>
        <v>3PT%</v>
      </c>
      <c r="B1872">
        <f>INDEX(mapping!R:R,MATCH(A1872,mapping!P:P,0),1)+INDEX(mapping!H:H,MATCH(E1872,mapping!F:F,0))</f>
        <v>7103</v>
      </c>
      <c r="E1872" s="146" t="s">
        <v>75</v>
      </c>
      <c r="F1872" s="146">
        <v>94</v>
      </c>
      <c r="G1872" s="146">
        <v>8</v>
      </c>
      <c r="H1872" s="146">
        <v>35.5</v>
      </c>
    </row>
    <row r="1873" spans="1:8" x14ac:dyDescent="0.3">
      <c r="A1873" t="str">
        <f>IF(NOT(D1873=""),INDEX(statsNames,MATCH(D1873,mapping!Q:Q,0),1),A1872)</f>
        <v>3PT%</v>
      </c>
      <c r="B1873">
        <f>INDEX(mapping!R:R,MATCH(A1873,mapping!P:P,0),1)+INDEX(mapping!H:H,MATCH(E1873,mapping!F:F,0))</f>
        <v>16603</v>
      </c>
      <c r="E1873" s="146" t="s">
        <v>884</v>
      </c>
      <c r="F1873" s="146">
        <v>97</v>
      </c>
      <c r="G1873" s="146">
        <v>3</v>
      </c>
      <c r="H1873" s="146">
        <v>35.5</v>
      </c>
    </row>
    <row r="1874" spans="1:8" x14ac:dyDescent="0.3">
      <c r="A1874" t="str">
        <f>IF(NOT(D1874=""),INDEX(statsNames,MATCH(D1874,mapping!Q:Q,0),1),A1873)</f>
        <v>3PT%</v>
      </c>
      <c r="B1874">
        <f>INDEX(mapping!R:R,MATCH(A1874,mapping!P:P,0),1)+INDEX(mapping!H:H,MATCH(E1874,mapping!F:F,0))</f>
        <v>14403</v>
      </c>
      <c r="E1874" s="146" t="s">
        <v>199</v>
      </c>
      <c r="F1874" s="146">
        <v>99</v>
      </c>
      <c r="G1874" s="146">
        <v>5</v>
      </c>
      <c r="H1874" s="146">
        <v>35.4</v>
      </c>
    </row>
    <row r="1875" spans="1:8" x14ac:dyDescent="0.3">
      <c r="A1875" t="str">
        <f>IF(NOT(D1875=""),INDEX(statsNames,MATCH(D1875,mapping!Q:Q,0),1),A1874)</f>
        <v>3PT%</v>
      </c>
      <c r="B1875">
        <f>INDEX(mapping!R:R,MATCH(A1875,mapping!P:P,0),1)+INDEX(mapping!H:H,MATCH(E1875,mapping!F:F,0))</f>
        <v>6703</v>
      </c>
      <c r="E1875" s="146" t="s">
        <v>25</v>
      </c>
      <c r="F1875" s="146">
        <v>101</v>
      </c>
      <c r="G1875" s="146">
        <v>6</v>
      </c>
      <c r="H1875" s="146">
        <v>35.299999999999997</v>
      </c>
    </row>
    <row r="1876" spans="1:8" x14ac:dyDescent="0.3">
      <c r="A1876" t="str">
        <f>IF(NOT(D1876=""),INDEX(statsNames,MATCH(D1876,mapping!Q:Q,0),1),A1875)</f>
        <v>3PT%</v>
      </c>
      <c r="B1876">
        <f>INDEX(mapping!R:R,MATCH(A1876,mapping!P:P,0),1)+INDEX(mapping!H:H,MATCH(E1876,mapping!F:F,0))</f>
        <v>6103</v>
      </c>
      <c r="E1876" s="146" t="s">
        <v>22</v>
      </c>
      <c r="F1876" s="146">
        <v>105</v>
      </c>
      <c r="G1876" s="146">
        <v>3</v>
      </c>
      <c r="H1876" s="146">
        <v>35.299999999999997</v>
      </c>
    </row>
    <row r="1877" spans="1:8" x14ac:dyDescent="0.3">
      <c r="A1877" t="str">
        <f>IF(NOT(D1877=""),INDEX(statsNames,MATCH(D1877,mapping!Q:Q,0),1),A1876)</f>
        <v>3PT%</v>
      </c>
      <c r="B1877">
        <f>INDEX(mapping!R:R,MATCH(A1877,mapping!P:P,0),1)+INDEX(mapping!H:H,MATCH(E1877,mapping!F:F,0))</f>
        <v>7303</v>
      </c>
      <c r="E1877" s="146" t="s">
        <v>202</v>
      </c>
      <c r="F1877" s="146">
        <v>106</v>
      </c>
      <c r="G1877" s="146">
        <v>8</v>
      </c>
      <c r="H1877" s="146">
        <v>35.299999999999997</v>
      </c>
    </row>
    <row r="1878" spans="1:8" x14ac:dyDescent="0.3">
      <c r="A1878" t="str">
        <f>IF(NOT(D1878=""),INDEX(statsNames,MATCH(D1878,mapping!Q:Q,0),1),A1877)</f>
        <v>3PT%</v>
      </c>
      <c r="B1878">
        <f>INDEX(mapping!R:R,MATCH(A1878,mapping!P:P,0),1)+INDEX(mapping!H:H,MATCH(E1878,mapping!F:F,0))</f>
        <v>2303</v>
      </c>
      <c r="E1878" s="146" t="s">
        <v>443</v>
      </c>
      <c r="F1878" s="146">
        <v>109</v>
      </c>
      <c r="G1878" s="146">
        <v>4</v>
      </c>
      <c r="H1878" s="146">
        <v>35.200000000000003</v>
      </c>
    </row>
    <row r="1879" spans="1:8" x14ac:dyDescent="0.3">
      <c r="A1879" t="str">
        <f>IF(NOT(D1879=""),INDEX(statsNames,MATCH(D1879,mapping!Q:Q,0),1),A1878)</f>
        <v>3PT%</v>
      </c>
      <c r="B1879">
        <f>INDEX(mapping!R:R,MATCH(A1879,mapping!P:P,0),1)+INDEX(mapping!H:H,MATCH(E1879,mapping!F:F,0))</f>
        <v>5403</v>
      </c>
      <c r="E1879" s="146" t="s">
        <v>14</v>
      </c>
      <c r="F1879" s="146">
        <v>116</v>
      </c>
      <c r="G1879" s="146">
        <v>9</v>
      </c>
      <c r="H1879" s="146">
        <v>35.1</v>
      </c>
    </row>
    <row r="1880" spans="1:8" x14ac:dyDescent="0.3">
      <c r="A1880" t="str">
        <f>IF(NOT(D1880=""),INDEX(statsNames,MATCH(D1880,mapping!Q:Q,0),1),A1879)</f>
        <v>3PT%</v>
      </c>
      <c r="B1880">
        <f>INDEX(mapping!R:R,MATCH(A1880,mapping!P:P,0),1)+INDEX(mapping!H:H,MATCH(E1880,mapping!F:F,0))</f>
        <v>14103</v>
      </c>
      <c r="E1880" s="146" t="s">
        <v>93</v>
      </c>
      <c r="F1880" s="146">
        <v>119</v>
      </c>
      <c r="G1880" s="146">
        <v>7</v>
      </c>
      <c r="H1880" s="146">
        <v>35</v>
      </c>
    </row>
    <row r="1881" spans="1:8" x14ac:dyDescent="0.3">
      <c r="A1881" t="str">
        <f>IF(NOT(D1881=""),INDEX(statsNames,MATCH(D1881,mapping!Q:Q,0),1),A1880)</f>
        <v>3PT%</v>
      </c>
      <c r="B1881">
        <f>INDEX(mapping!R:R,MATCH(A1881,mapping!P:P,0),1)+INDEX(mapping!H:H,MATCH(E1881,mapping!F:F,0))</f>
        <v>3903</v>
      </c>
      <c r="E1881" s="146" t="s">
        <v>19</v>
      </c>
      <c r="F1881" s="146">
        <v>123</v>
      </c>
      <c r="G1881" s="146">
        <v>8</v>
      </c>
      <c r="H1881" s="146">
        <v>35</v>
      </c>
    </row>
    <row r="1882" spans="1:8" x14ac:dyDescent="0.3">
      <c r="A1882" t="str">
        <f>IF(NOT(D1882=""),INDEX(statsNames,MATCH(D1882,mapping!Q:Q,0),1),A1881)</f>
        <v>3PT%</v>
      </c>
      <c r="B1882">
        <f>INDEX(mapping!R:R,MATCH(A1882,mapping!P:P,0),1)+INDEX(mapping!H:H,MATCH(E1882,mapping!F:F,0))</f>
        <v>2803</v>
      </c>
      <c r="E1882" s="146" t="s">
        <v>37</v>
      </c>
      <c r="F1882" s="146">
        <v>127</v>
      </c>
      <c r="G1882" s="146">
        <v>9</v>
      </c>
      <c r="H1882" s="146">
        <v>34.9</v>
      </c>
    </row>
    <row r="1883" spans="1:8" x14ac:dyDescent="0.3">
      <c r="A1883" t="str">
        <f>IF(NOT(D1883=""),INDEX(statsNames,MATCH(D1883,mapping!Q:Q,0),1),A1882)</f>
        <v>3PT%</v>
      </c>
      <c r="B1883">
        <f>INDEX(mapping!R:R,MATCH(A1883,mapping!P:P,0),1)+INDEX(mapping!H:H,MATCH(E1883,mapping!F:F,0))</f>
        <v>2703</v>
      </c>
      <c r="E1883" s="146" t="s">
        <v>134</v>
      </c>
      <c r="F1883" s="146">
        <v>129</v>
      </c>
      <c r="G1883" s="146">
        <v>10</v>
      </c>
      <c r="H1883" s="146">
        <v>34.9</v>
      </c>
    </row>
    <row r="1884" spans="1:8" x14ac:dyDescent="0.3">
      <c r="A1884" t="str">
        <f>IF(NOT(D1884=""),INDEX(statsNames,MATCH(D1884,mapping!Q:Q,0),1),A1883)</f>
        <v>3PT%</v>
      </c>
      <c r="B1884">
        <f>INDEX(mapping!R:R,MATCH(A1884,mapping!P:P,0),1)+INDEX(mapping!H:H,MATCH(E1884,mapping!F:F,0))</f>
        <v>103</v>
      </c>
      <c r="E1884" s="146" t="s">
        <v>451</v>
      </c>
      <c r="F1884" s="146">
        <v>147</v>
      </c>
      <c r="G1884" s="146">
        <v>11</v>
      </c>
      <c r="H1884" s="146">
        <v>34.700000000000003</v>
      </c>
    </row>
    <row r="1885" spans="1:8" x14ac:dyDescent="0.3">
      <c r="A1885" t="str">
        <f>IF(NOT(D1885=""),INDEX(statsNames,MATCH(D1885,mapping!Q:Q,0),1),A1884)</f>
        <v>3PT%</v>
      </c>
      <c r="B1885">
        <f>INDEX(mapping!R:R,MATCH(A1885,mapping!P:P,0),1)+INDEX(mapping!H:H,MATCH(E1885,mapping!F:F,0))</f>
        <v>1203</v>
      </c>
      <c r="E1885" s="146" t="s">
        <v>449</v>
      </c>
      <c r="F1885" s="146">
        <v>148</v>
      </c>
      <c r="G1885" s="146">
        <v>7</v>
      </c>
      <c r="H1885" s="146">
        <v>34.700000000000003</v>
      </c>
    </row>
    <row r="1886" spans="1:8" x14ac:dyDescent="0.3">
      <c r="A1886" t="str">
        <f>IF(NOT(D1886=""),INDEX(statsNames,MATCH(D1886,mapping!Q:Q,0),1),A1885)</f>
        <v>3PT%</v>
      </c>
      <c r="B1886">
        <f>INDEX(mapping!R:R,MATCH(A1886,mapping!P:P,0),1)+INDEX(mapping!H:H,MATCH(E1886,mapping!F:F,0))</f>
        <v>4303</v>
      </c>
      <c r="E1886" s="146" t="s">
        <v>71</v>
      </c>
      <c r="F1886" s="146">
        <v>149</v>
      </c>
      <c r="G1886" s="146">
        <v>10</v>
      </c>
      <c r="H1886" s="146">
        <v>34.700000000000003</v>
      </c>
    </row>
    <row r="1887" spans="1:8" x14ac:dyDescent="0.3">
      <c r="A1887" t="str">
        <f>IF(NOT(D1887=""),INDEX(statsNames,MATCH(D1887,mapping!Q:Q,0),1),A1886)</f>
        <v>3PT%</v>
      </c>
      <c r="B1887">
        <f>INDEX(mapping!R:R,MATCH(A1887,mapping!P:P,0),1)+INDEX(mapping!H:H,MATCH(E1887,mapping!F:F,0))</f>
        <v>9403</v>
      </c>
      <c r="E1887" s="146" t="s">
        <v>16</v>
      </c>
      <c r="F1887" s="146">
        <v>151</v>
      </c>
      <c r="G1887" s="146">
        <v>11</v>
      </c>
      <c r="H1887" s="146">
        <v>34.700000000000003</v>
      </c>
    </row>
    <row r="1888" spans="1:8" x14ac:dyDescent="0.3">
      <c r="A1888" t="str">
        <f>IF(NOT(D1888=""),INDEX(statsNames,MATCH(D1888,mapping!Q:Q,0),1),A1887)</f>
        <v>3PT%</v>
      </c>
      <c r="B1888">
        <f>INDEX(mapping!R:R,MATCH(A1888,mapping!P:P,0),1)+INDEX(mapping!H:H,MATCH(E1888,mapping!F:F,0))</f>
        <v>17803</v>
      </c>
      <c r="E1888" s="146" t="s">
        <v>200</v>
      </c>
      <c r="F1888" s="146">
        <v>155</v>
      </c>
      <c r="G1888" s="146">
        <v>8</v>
      </c>
      <c r="H1888" s="146">
        <v>34.6</v>
      </c>
    </row>
    <row r="1889" spans="1:8" x14ac:dyDescent="0.3">
      <c r="A1889" t="str">
        <f>IF(NOT(D1889=""),INDEX(statsNames,MATCH(D1889,mapping!Q:Q,0),1),A1888)</f>
        <v>3PT%</v>
      </c>
      <c r="B1889">
        <f>INDEX(mapping!R:R,MATCH(A1889,mapping!P:P,0),1)+INDEX(mapping!H:H,MATCH(E1889,mapping!F:F,0))</f>
        <v>8803</v>
      </c>
      <c r="E1889" s="146" t="s">
        <v>163</v>
      </c>
      <c r="F1889" s="146">
        <v>158</v>
      </c>
      <c r="G1889" s="146">
        <v>1</v>
      </c>
      <c r="H1889" s="146">
        <v>34.5</v>
      </c>
    </row>
    <row r="1890" spans="1:8" x14ac:dyDescent="0.3">
      <c r="A1890" t="str">
        <f>IF(NOT(D1890=""),INDEX(statsNames,MATCH(D1890,mapping!Q:Q,0),1),A1889)</f>
        <v>3PT%</v>
      </c>
      <c r="B1890">
        <f>INDEX(mapping!R:R,MATCH(A1890,mapping!P:P,0),1)+INDEX(mapping!H:H,MATCH(E1890,mapping!F:F,0))</f>
        <v>4903</v>
      </c>
      <c r="E1890" s="146" t="s">
        <v>17</v>
      </c>
      <c r="F1890" s="146">
        <v>161</v>
      </c>
      <c r="G1890" s="146">
        <v>12</v>
      </c>
      <c r="H1890" s="146">
        <v>34.5</v>
      </c>
    </row>
    <row r="1891" spans="1:8" x14ac:dyDescent="0.3">
      <c r="A1891" t="str">
        <f>IF(NOT(D1891=""),INDEX(statsNames,MATCH(D1891,mapping!Q:Q,0),1),A1890)</f>
        <v>3PT%</v>
      </c>
      <c r="B1891" t="e">
        <f>INDEX(mapping!R:R,MATCH(A1891,mapping!P:P,0),1)+INDEX(mapping!H:H,MATCH(E1891,mapping!F:F,0))</f>
        <v>#N/A</v>
      </c>
      <c r="E1891" s="146" t="s">
        <v>391</v>
      </c>
      <c r="F1891" s="146">
        <v>164</v>
      </c>
      <c r="G1891" s="146">
        <v>5</v>
      </c>
      <c r="H1891" s="146">
        <v>34.4</v>
      </c>
    </row>
    <row r="1892" spans="1:8" x14ac:dyDescent="0.3">
      <c r="A1892" t="str">
        <f>IF(NOT(D1892=""),INDEX(statsNames,MATCH(D1892,mapping!Q:Q,0),1),A1891)</f>
        <v>3PT%</v>
      </c>
      <c r="B1892">
        <f>INDEX(mapping!R:R,MATCH(A1892,mapping!P:P,0),1)+INDEX(mapping!H:H,MATCH(E1892,mapping!F:F,0))</f>
        <v>17003</v>
      </c>
      <c r="E1892" s="146" t="s">
        <v>161</v>
      </c>
      <c r="F1892" s="146">
        <v>172</v>
      </c>
      <c r="G1892" s="146">
        <v>3</v>
      </c>
      <c r="H1892" s="146">
        <v>34.200000000000003</v>
      </c>
    </row>
    <row r="1893" spans="1:8" x14ac:dyDescent="0.3">
      <c r="A1893" t="str">
        <f>IF(NOT(D1893=""),INDEX(statsNames,MATCH(D1893,mapping!Q:Q,0),1),A1892)</f>
        <v>3PT%</v>
      </c>
      <c r="B1893">
        <f>INDEX(mapping!R:R,MATCH(A1893,mapping!P:P,0),1)+INDEX(mapping!H:H,MATCH(E1893,mapping!F:F,0))</f>
        <v>5503</v>
      </c>
      <c r="E1893" s="146" t="s">
        <v>18</v>
      </c>
      <c r="F1893" s="146">
        <v>179</v>
      </c>
      <c r="G1893" s="146">
        <v>8</v>
      </c>
      <c r="H1893" s="146">
        <v>34.1</v>
      </c>
    </row>
    <row r="1894" spans="1:8" x14ac:dyDescent="0.3">
      <c r="A1894" t="str">
        <f>IF(NOT(D1894=""),INDEX(statsNames,MATCH(D1894,mapping!Q:Q,0),1),A1893)</f>
        <v>3PT%</v>
      </c>
      <c r="B1894">
        <f>INDEX(mapping!R:R,MATCH(A1894,mapping!P:P,0),1)+INDEX(mapping!H:H,MATCH(E1894,mapping!F:F,0))</f>
        <v>4003</v>
      </c>
      <c r="E1894" s="146" t="s">
        <v>105</v>
      </c>
      <c r="F1894" s="146">
        <v>181</v>
      </c>
      <c r="G1894" s="146">
        <v>14</v>
      </c>
      <c r="H1894" s="146">
        <v>34.1</v>
      </c>
    </row>
    <row r="1895" spans="1:8" x14ac:dyDescent="0.3">
      <c r="A1895" t="str">
        <f>IF(NOT(D1895=""),INDEX(statsNames,MATCH(D1895,mapping!Q:Q,0),1),A1894)</f>
        <v>3PT%</v>
      </c>
      <c r="B1895">
        <f>INDEX(mapping!R:R,MATCH(A1895,mapping!P:P,0),1)+INDEX(mapping!H:H,MATCH(E1895,mapping!F:F,0))</f>
        <v>13903</v>
      </c>
      <c r="E1895" s="146" t="s">
        <v>219</v>
      </c>
      <c r="F1895" s="146">
        <v>182</v>
      </c>
      <c r="G1895" s="146">
        <v>9</v>
      </c>
      <c r="H1895" s="146">
        <v>34.1</v>
      </c>
    </row>
    <row r="1896" spans="1:8" x14ac:dyDescent="0.3">
      <c r="A1896" t="str">
        <f>IF(NOT(D1896=""),INDEX(statsNames,MATCH(D1896,mapping!Q:Q,0),1),A1895)</f>
        <v>3PT%</v>
      </c>
      <c r="B1896">
        <f>INDEX(mapping!R:R,MATCH(A1896,mapping!P:P,0),1)+INDEX(mapping!H:H,MATCH(E1896,mapping!F:F,0))</f>
        <v>7003</v>
      </c>
      <c r="E1896" s="146" t="s">
        <v>203</v>
      </c>
      <c r="F1896" s="146">
        <v>185</v>
      </c>
      <c r="G1896" s="146">
        <v>4</v>
      </c>
      <c r="H1896" s="146">
        <v>34</v>
      </c>
    </row>
    <row r="1897" spans="1:8" x14ac:dyDescent="0.3">
      <c r="A1897" t="str">
        <f>IF(NOT(D1897=""),INDEX(statsNames,MATCH(D1897,mapping!Q:Q,0),1),A1896)</f>
        <v>3PT%</v>
      </c>
      <c r="B1897">
        <f>INDEX(mapping!R:R,MATCH(A1897,mapping!P:P,0),1)+INDEX(mapping!H:H,MATCH(E1897,mapping!F:F,0))</f>
        <v>7903</v>
      </c>
      <c r="E1897" s="146" t="s">
        <v>118</v>
      </c>
      <c r="F1897" s="146">
        <v>187</v>
      </c>
      <c r="G1897" s="146">
        <v>2</v>
      </c>
      <c r="H1897" s="146">
        <v>34</v>
      </c>
    </row>
    <row r="1898" spans="1:8" x14ac:dyDescent="0.3">
      <c r="A1898" t="str">
        <f>IF(NOT(D1898=""),INDEX(statsNames,MATCH(D1898,mapping!Q:Q,0),1),A1897)</f>
        <v>3PT%</v>
      </c>
      <c r="B1898">
        <f>INDEX(mapping!R:R,MATCH(A1898,mapping!P:P,0),1)+INDEX(mapping!H:H,MATCH(E1898,mapping!F:F,0))</f>
        <v>4403</v>
      </c>
      <c r="E1898" s="146" t="s">
        <v>26</v>
      </c>
      <c r="F1898" s="146">
        <v>188</v>
      </c>
      <c r="G1898" s="146">
        <v>9</v>
      </c>
      <c r="H1898" s="146">
        <v>34</v>
      </c>
    </row>
    <row r="1899" spans="1:8" x14ac:dyDescent="0.3">
      <c r="A1899" t="str">
        <f>IF(NOT(D1899=""),INDEX(statsNames,MATCH(D1899,mapping!Q:Q,0),1),A1898)</f>
        <v>3PT%</v>
      </c>
      <c r="B1899">
        <f>INDEX(mapping!R:R,MATCH(A1899,mapping!P:P,0),1)+INDEX(mapping!H:H,MATCH(E1899,mapping!F:F,0))</f>
        <v>4103</v>
      </c>
      <c r="E1899" s="146" t="s">
        <v>125</v>
      </c>
      <c r="F1899" s="146">
        <v>189</v>
      </c>
      <c r="G1899" s="146">
        <v>12</v>
      </c>
      <c r="H1899" s="146">
        <v>33.9</v>
      </c>
    </row>
    <row r="1900" spans="1:8" x14ac:dyDescent="0.3">
      <c r="A1900" t="str">
        <f>IF(NOT(D1900=""),INDEX(statsNames,MATCH(D1900,mapping!Q:Q,0),1),A1899)</f>
        <v>3PT%</v>
      </c>
      <c r="B1900">
        <f>INDEX(mapping!R:R,MATCH(A1900,mapping!P:P,0),1)+INDEX(mapping!H:H,MATCH(E1900,mapping!F:F,0))</f>
        <v>4503</v>
      </c>
      <c r="E1900" s="146" t="s">
        <v>41</v>
      </c>
      <c r="F1900" s="146">
        <v>195</v>
      </c>
      <c r="G1900" s="146">
        <v>10</v>
      </c>
      <c r="H1900" s="146">
        <v>33.799999999999997</v>
      </c>
    </row>
    <row r="1901" spans="1:8" x14ac:dyDescent="0.3">
      <c r="A1901" t="str">
        <f>IF(NOT(D1901=""),INDEX(statsNames,MATCH(D1901,mapping!Q:Q,0),1),A1900)</f>
        <v>3PT%</v>
      </c>
      <c r="B1901">
        <f>INDEX(mapping!R:R,MATCH(A1901,mapping!P:P,0),1)+INDEX(mapping!H:H,MATCH(E1901,mapping!F:F,0))</f>
        <v>15703</v>
      </c>
      <c r="E1901" s="146" t="s">
        <v>230</v>
      </c>
      <c r="F1901" s="146">
        <v>204</v>
      </c>
      <c r="G1901" s="146">
        <v>8</v>
      </c>
      <c r="H1901" s="146">
        <v>33.5</v>
      </c>
    </row>
    <row r="1902" spans="1:8" x14ac:dyDescent="0.3">
      <c r="A1902" t="str">
        <f>IF(NOT(D1902=""),INDEX(statsNames,MATCH(D1902,mapping!Q:Q,0),1),A1901)</f>
        <v>3PT%</v>
      </c>
      <c r="B1902">
        <f>INDEX(mapping!R:R,MATCH(A1902,mapping!P:P,0),1)+INDEX(mapping!H:H,MATCH(E1902,mapping!F:F,0))</f>
        <v>3503</v>
      </c>
      <c r="E1902" s="146" t="s">
        <v>29</v>
      </c>
      <c r="F1902" s="146">
        <v>206</v>
      </c>
      <c r="G1902" s="146">
        <v>11</v>
      </c>
      <c r="H1902" s="146">
        <v>33.4</v>
      </c>
    </row>
    <row r="1903" spans="1:8" x14ac:dyDescent="0.3">
      <c r="A1903" t="str">
        <f>IF(NOT(D1903=""),INDEX(statsNames,MATCH(D1903,mapping!Q:Q,0),1),A1902)</f>
        <v>3PT%</v>
      </c>
      <c r="B1903">
        <f>INDEX(mapping!R:R,MATCH(A1903,mapping!P:P,0),1)+INDEX(mapping!H:H,MATCH(E1903,mapping!F:F,0))</f>
        <v>11203</v>
      </c>
      <c r="E1903" s="146" t="s">
        <v>503</v>
      </c>
      <c r="F1903" s="146">
        <v>214</v>
      </c>
      <c r="G1903" s="146">
        <v>6</v>
      </c>
      <c r="H1903" s="146">
        <v>33.299999999999997</v>
      </c>
    </row>
    <row r="1904" spans="1:8" x14ac:dyDescent="0.3">
      <c r="A1904" t="str">
        <f>IF(NOT(D1904=""),INDEX(statsNames,MATCH(D1904,mapping!Q:Q,0),1),A1903)</f>
        <v>3PT%</v>
      </c>
      <c r="B1904">
        <f>INDEX(mapping!R:R,MATCH(A1904,mapping!P:P,0),1)+INDEX(mapping!H:H,MATCH(E1904,mapping!F:F,0))</f>
        <v>18203</v>
      </c>
      <c r="E1904" s="146" t="s">
        <v>1113</v>
      </c>
      <c r="F1904" s="146">
        <v>214</v>
      </c>
      <c r="G1904" s="146">
        <v>5</v>
      </c>
      <c r="H1904" s="146">
        <v>33.299999999999997</v>
      </c>
    </row>
    <row r="1905" spans="1:10" x14ac:dyDescent="0.3">
      <c r="A1905" t="str">
        <f>IF(NOT(D1905=""),INDEX(statsNames,MATCH(D1905,mapping!Q:Q,0),1),A1904)</f>
        <v>3PT%</v>
      </c>
      <c r="B1905">
        <f>INDEX(mapping!R:R,MATCH(A1905,mapping!P:P,0),1)+INDEX(mapping!H:H,MATCH(E1905,mapping!F:F,0))</f>
        <v>9303</v>
      </c>
      <c r="E1905" s="146" t="s">
        <v>455</v>
      </c>
      <c r="F1905" s="146">
        <v>221</v>
      </c>
      <c r="G1905" s="146">
        <v>6</v>
      </c>
      <c r="H1905" s="146">
        <v>33.200000000000003</v>
      </c>
    </row>
    <row r="1906" spans="1:10" x14ac:dyDescent="0.3">
      <c r="A1906" t="str">
        <f>IF(NOT(D1906=""),INDEX(statsNames,MATCH(D1906,mapping!Q:Q,0),1),A1905)</f>
        <v>3PT%</v>
      </c>
      <c r="B1906">
        <f>INDEX(mapping!R:R,MATCH(A1906,mapping!P:P,0),1)+INDEX(mapping!H:H,MATCH(E1906,mapping!F:F,0))</f>
        <v>18803</v>
      </c>
      <c r="E1906" s="146" t="s">
        <v>499</v>
      </c>
      <c r="F1906" s="146">
        <v>231</v>
      </c>
      <c r="G1906" s="146">
        <v>4</v>
      </c>
      <c r="H1906" s="146">
        <v>33.1</v>
      </c>
    </row>
    <row r="1907" spans="1:10" x14ac:dyDescent="0.3">
      <c r="A1907" t="str">
        <f>IF(NOT(D1907=""),INDEX(statsNames,MATCH(D1907,mapping!Q:Q,0),1),A1906)</f>
        <v>3PT%</v>
      </c>
      <c r="B1907">
        <f>INDEX(mapping!R:R,MATCH(A1907,mapping!P:P,0),1)+INDEX(mapping!H:H,MATCH(E1907,mapping!F:F,0))</f>
        <v>5603</v>
      </c>
      <c r="E1907" s="146" t="s">
        <v>39</v>
      </c>
      <c r="F1907" s="146">
        <v>233</v>
      </c>
      <c r="G1907" s="146">
        <v>15</v>
      </c>
      <c r="H1907" s="146">
        <v>33.1</v>
      </c>
    </row>
    <row r="1908" spans="1:10" x14ac:dyDescent="0.3">
      <c r="A1908" t="str">
        <f>IF(NOT(D1908=""),INDEX(statsNames,MATCH(D1908,mapping!Q:Q,0),1),A1907)</f>
        <v>3PT%</v>
      </c>
      <c r="B1908">
        <f>INDEX(mapping!R:R,MATCH(A1908,mapping!P:P,0),1)+INDEX(mapping!H:H,MATCH(E1908,mapping!F:F,0))</f>
        <v>13303</v>
      </c>
      <c r="E1908" s="146" t="s">
        <v>76</v>
      </c>
      <c r="F1908" s="146">
        <v>248</v>
      </c>
      <c r="G1908" s="146">
        <v>16</v>
      </c>
      <c r="H1908" s="146">
        <v>32.799999999999997</v>
      </c>
    </row>
    <row r="1909" spans="1:10" x14ac:dyDescent="0.3">
      <c r="A1909" t="str">
        <f>IF(NOT(D1909=""),INDEX(statsNames,MATCH(D1909,mapping!Q:Q,0),1),A1908)</f>
        <v>3PT%</v>
      </c>
      <c r="B1909">
        <f>INDEX(mapping!R:R,MATCH(A1909,mapping!P:P,0),1)+INDEX(mapping!H:H,MATCH(E1909,mapping!F:F,0))</f>
        <v>8503</v>
      </c>
      <c r="E1909" s="146" t="s">
        <v>377</v>
      </c>
      <c r="F1909" s="146">
        <v>257</v>
      </c>
      <c r="G1909" s="146">
        <v>8</v>
      </c>
      <c r="H1909" s="146">
        <v>32.700000000000003</v>
      </c>
    </row>
    <row r="1910" spans="1:10" x14ac:dyDescent="0.3">
      <c r="A1910" t="str">
        <f>IF(NOT(D1910=""),INDEX(statsNames,MATCH(D1910,mapping!Q:Q,0),1),A1909)</f>
        <v>3PT%</v>
      </c>
      <c r="B1910">
        <f>INDEX(mapping!R:R,MATCH(A1910,mapping!P:P,0),1)+INDEX(mapping!H:H,MATCH(E1910,mapping!F:F,0))</f>
        <v>19503</v>
      </c>
      <c r="E1910" s="146" t="s">
        <v>112</v>
      </c>
      <c r="F1910" s="146">
        <v>258</v>
      </c>
      <c r="G1910" s="146">
        <v>10</v>
      </c>
      <c r="H1910" s="146">
        <v>32.700000000000003</v>
      </c>
    </row>
    <row r="1911" spans="1:10" x14ac:dyDescent="0.3">
      <c r="A1911" t="str">
        <f>IF(NOT(D1911=""),INDEX(statsNames,MATCH(D1911,mapping!Q:Q,0),1),A1910)</f>
        <v>3PT%</v>
      </c>
      <c r="B1911">
        <f>INDEX(mapping!R:R,MATCH(A1911,mapping!P:P,0),1)+INDEX(mapping!H:H,MATCH(E1911,mapping!F:F,0))</f>
        <v>17903</v>
      </c>
      <c r="E1911" s="146" t="s">
        <v>459</v>
      </c>
      <c r="F1911" s="146">
        <v>266</v>
      </c>
      <c r="G1911" s="146">
        <v>10</v>
      </c>
      <c r="H1911" s="146">
        <v>32.5</v>
      </c>
    </row>
    <row r="1912" spans="1:10" x14ac:dyDescent="0.3">
      <c r="A1912" t="str">
        <f>IF(NOT(D1912=""),INDEX(statsNames,MATCH(D1912,mapping!Q:Q,0),1),A1911)</f>
        <v>3PT%</v>
      </c>
      <c r="B1912">
        <f>INDEX(mapping!R:R,MATCH(A1912,mapping!P:P,0),1)+INDEX(mapping!H:H,MATCH(E1912,mapping!F:F,0))</f>
        <v>203</v>
      </c>
      <c r="E1912" s="146" t="s">
        <v>440</v>
      </c>
      <c r="F1912" s="146">
        <v>289</v>
      </c>
      <c r="G1912" s="146">
        <v>9</v>
      </c>
      <c r="H1912" s="146">
        <v>31.9</v>
      </c>
    </row>
    <row r="1913" spans="1:10" x14ac:dyDescent="0.3">
      <c r="A1913" t="str">
        <f>IF(NOT(D1913=""),INDEX(statsNames,MATCH(D1913,mapping!Q:Q,0),1),A1912)</f>
        <v>3PT%</v>
      </c>
      <c r="B1913">
        <f>INDEX(mapping!R:R,MATCH(A1913,mapping!P:P,0),1)+INDEX(mapping!H:H,MATCH(E1913,mapping!F:F,0))</f>
        <v>17303</v>
      </c>
      <c r="E1913" s="146" t="s">
        <v>229</v>
      </c>
      <c r="F1913" s="146">
        <v>310</v>
      </c>
      <c r="G1913" s="146">
        <v>10</v>
      </c>
      <c r="H1913" s="146">
        <v>31.5</v>
      </c>
    </row>
    <row r="1914" spans="1:10" x14ac:dyDescent="0.3">
      <c r="A1914" t="str">
        <f>IF(NOT(D1914=""),INDEX(statsNames,MATCH(D1914,mapping!Q:Q,0),1),A1913)</f>
        <v>3PT%</v>
      </c>
      <c r="B1914">
        <f>INDEX(mapping!R:R,MATCH(A1914,mapping!P:P,0),1)+INDEX(mapping!H:H,MATCH(E1914,mapping!F:F,0))</f>
        <v>2403</v>
      </c>
      <c r="E1914" s="146" t="s">
        <v>456</v>
      </c>
      <c r="F1914" s="146">
        <v>313</v>
      </c>
      <c r="G1914" s="146">
        <v>18</v>
      </c>
      <c r="H1914" s="146">
        <v>31.4</v>
      </c>
    </row>
    <row r="1915" spans="1:10" x14ac:dyDescent="0.3">
      <c r="A1915" t="str">
        <f>IF(NOT(D1915=""),INDEX(statsNames,MATCH(D1915,mapping!Q:Q,0),1),A1914)</f>
        <v>3PT%</v>
      </c>
      <c r="B1915">
        <f>INDEX(mapping!R:R,MATCH(A1915,mapping!P:P,0),1)+INDEX(mapping!H:H,MATCH(E1915,mapping!F:F,0))</f>
        <v>5703</v>
      </c>
      <c r="E1915" s="146" t="s">
        <v>92</v>
      </c>
      <c r="F1915" s="146">
        <v>327</v>
      </c>
      <c r="G1915" s="146">
        <v>16</v>
      </c>
      <c r="H1915" s="146">
        <v>30.8</v>
      </c>
    </row>
    <row r="1916" spans="1:10" x14ac:dyDescent="0.3">
      <c r="A1916" t="str">
        <f>IF(NOT(D1916=""),INDEX(statsNames,MATCH(D1916,mapping!Q:Q,0),1),A1915)</f>
        <v>3PT%</v>
      </c>
      <c r="B1916">
        <f>INDEX(mapping!R:R,MATCH(A1916,mapping!P:P,0),1)+INDEX(mapping!H:H,MATCH(E1916,mapping!F:F,0))</f>
        <v>10103</v>
      </c>
      <c r="E1916" s="146" t="s">
        <v>124</v>
      </c>
      <c r="F1916" s="146">
        <v>333</v>
      </c>
      <c r="G1916" s="146">
        <v>11</v>
      </c>
      <c r="H1916" s="146">
        <v>30.5</v>
      </c>
    </row>
    <row r="1917" spans="1:10" x14ac:dyDescent="0.3">
      <c r="A1917" t="str">
        <f>IF(NOT(D1917=""),INDEX(statsNames,MATCH(D1917,mapping!Q:Q,0),1),A1916)</f>
        <v>3PD%</v>
      </c>
      <c r="B1917">
        <f>INDEX(mapping!R:R,MATCH(A1917,mapping!P:P,0),1)+INDEX(mapping!H:H,MATCH(E1917,mapping!F:F,0))</f>
        <v>16601</v>
      </c>
      <c r="D1917" s="146" t="s">
        <v>1510</v>
      </c>
      <c r="E1917" s="146" t="s">
        <v>884</v>
      </c>
      <c r="F1917" s="146">
        <v>3</v>
      </c>
      <c r="G1917" s="146">
        <v>1</v>
      </c>
      <c r="H1917" s="146">
        <v>28.5</v>
      </c>
      <c r="I1917" s="146" t="s">
        <v>323</v>
      </c>
      <c r="J1917" s="146">
        <v>26.7</v>
      </c>
    </row>
    <row r="1918" spans="1:10" x14ac:dyDescent="0.3">
      <c r="A1918" t="str">
        <f>IF(NOT(D1918=""),INDEX(statsNames,MATCH(D1918,mapping!Q:Q,0),1),A1917)</f>
        <v>3PD%</v>
      </c>
      <c r="B1918">
        <f>INDEX(mapping!R:R,MATCH(A1918,mapping!P:P,0),1)+INDEX(mapping!H:H,MATCH(E1918,mapping!F:F,0))</f>
        <v>16301</v>
      </c>
      <c r="E1918" s="146" t="s">
        <v>209</v>
      </c>
      <c r="F1918" s="146">
        <v>5</v>
      </c>
      <c r="G1918" s="146">
        <v>1</v>
      </c>
      <c r="H1918" s="146">
        <v>29.4</v>
      </c>
    </row>
    <row r="1919" spans="1:10" x14ac:dyDescent="0.3">
      <c r="A1919" t="str">
        <f>IF(NOT(D1919=""),INDEX(statsNames,MATCH(D1919,mapping!Q:Q,0),1),A1918)</f>
        <v>3PD%</v>
      </c>
      <c r="B1919">
        <f>INDEX(mapping!R:R,MATCH(A1919,mapping!P:P,0),1)+INDEX(mapping!H:H,MATCH(E1919,mapping!F:F,0))</f>
        <v>7301</v>
      </c>
      <c r="E1919" s="146" t="s">
        <v>202</v>
      </c>
      <c r="F1919" s="146">
        <v>11</v>
      </c>
      <c r="G1919" s="146">
        <v>1</v>
      </c>
      <c r="H1919" s="146">
        <v>29.9</v>
      </c>
    </row>
    <row r="1920" spans="1:10" x14ac:dyDescent="0.3">
      <c r="A1920" t="str">
        <f>IF(NOT(D1920=""),INDEX(statsNames,MATCH(D1920,mapping!Q:Q,0),1),A1919)</f>
        <v>3PD%</v>
      </c>
      <c r="B1920">
        <f>INDEX(mapping!R:R,MATCH(A1920,mapping!P:P,0),1)+INDEX(mapping!H:H,MATCH(E1920,mapping!F:F,0))</f>
        <v>8801</v>
      </c>
      <c r="E1920" s="146" t="s">
        <v>163</v>
      </c>
      <c r="F1920" s="146">
        <v>12</v>
      </c>
      <c r="G1920" s="146">
        <v>1</v>
      </c>
      <c r="H1920" s="146">
        <v>29.9</v>
      </c>
    </row>
    <row r="1921" spans="1:8" x14ac:dyDescent="0.3">
      <c r="A1921" t="str">
        <f>IF(NOT(D1921=""),INDEX(statsNames,MATCH(D1921,mapping!Q:Q,0),1),A1920)</f>
        <v>3PD%</v>
      </c>
      <c r="B1921">
        <f>INDEX(mapping!R:R,MATCH(A1921,mapping!P:P,0),1)+INDEX(mapping!H:H,MATCH(E1921,mapping!F:F,0))</f>
        <v>4701</v>
      </c>
      <c r="E1921" s="146" t="s">
        <v>87</v>
      </c>
      <c r="F1921" s="146">
        <v>13</v>
      </c>
      <c r="G1921" s="146">
        <v>1</v>
      </c>
      <c r="H1921" s="146">
        <v>30</v>
      </c>
    </row>
    <row r="1922" spans="1:8" x14ac:dyDescent="0.3">
      <c r="A1922" t="str">
        <f>IF(NOT(D1922=""),INDEX(statsNames,MATCH(D1922,mapping!Q:Q,0),1),A1921)</f>
        <v>3PD%</v>
      </c>
      <c r="B1922">
        <f>INDEX(mapping!R:R,MATCH(A1922,mapping!P:P,0),1)+INDEX(mapping!H:H,MATCH(E1922,mapping!F:F,0))</f>
        <v>18601</v>
      </c>
      <c r="E1922" s="146" t="s">
        <v>1085</v>
      </c>
      <c r="F1922" s="146">
        <v>15</v>
      </c>
      <c r="G1922" s="146">
        <v>1</v>
      </c>
      <c r="H1922" s="146">
        <v>30</v>
      </c>
    </row>
    <row r="1923" spans="1:8" x14ac:dyDescent="0.3">
      <c r="A1923" t="str">
        <f>IF(NOT(D1923=""),INDEX(statsNames,MATCH(D1923,mapping!Q:Q,0),1),A1922)</f>
        <v>3PD%</v>
      </c>
      <c r="B1923">
        <f>INDEX(mapping!R:R,MATCH(A1923,mapping!P:P,0),1)+INDEX(mapping!H:H,MATCH(E1923,mapping!F:F,0))</f>
        <v>7601</v>
      </c>
      <c r="E1923" s="146" t="s">
        <v>27</v>
      </c>
      <c r="F1923" s="146">
        <v>21</v>
      </c>
      <c r="G1923" s="146">
        <v>2</v>
      </c>
      <c r="H1923" s="146">
        <v>30.2</v>
      </c>
    </row>
    <row r="1924" spans="1:8" x14ac:dyDescent="0.3">
      <c r="A1924" t="str">
        <f>IF(NOT(D1924=""),INDEX(statsNames,MATCH(D1924,mapping!Q:Q,0),1),A1923)</f>
        <v>3PD%</v>
      </c>
      <c r="B1924">
        <f>INDEX(mapping!R:R,MATCH(A1924,mapping!P:P,0),1)+INDEX(mapping!H:H,MATCH(E1924,mapping!F:F,0))</f>
        <v>8501</v>
      </c>
      <c r="E1924" s="146" t="s">
        <v>377</v>
      </c>
      <c r="F1924" s="146">
        <v>22</v>
      </c>
      <c r="G1924" s="146">
        <v>2</v>
      </c>
      <c r="H1924" s="146">
        <v>30.3</v>
      </c>
    </row>
    <row r="1925" spans="1:8" x14ac:dyDescent="0.3">
      <c r="A1925" t="str">
        <f>IF(NOT(D1925=""),INDEX(statsNames,MATCH(D1925,mapping!Q:Q,0),1),A1924)</f>
        <v>3PD%</v>
      </c>
      <c r="B1925">
        <f>INDEX(mapping!R:R,MATCH(A1925,mapping!P:P,0),1)+INDEX(mapping!H:H,MATCH(E1925,mapping!F:F,0))</f>
        <v>2301</v>
      </c>
      <c r="E1925" s="146" t="s">
        <v>443</v>
      </c>
      <c r="F1925" s="146">
        <v>23</v>
      </c>
      <c r="G1925" s="146">
        <v>1</v>
      </c>
      <c r="H1925" s="146">
        <v>30.3</v>
      </c>
    </row>
    <row r="1926" spans="1:8" x14ac:dyDescent="0.3">
      <c r="A1926" t="str">
        <f>IF(NOT(D1926=""),INDEX(statsNames,MATCH(D1926,mapping!Q:Q,0),1),A1925)</f>
        <v>3PD%</v>
      </c>
      <c r="B1926">
        <f>INDEX(mapping!R:R,MATCH(A1926,mapping!P:P,0),1)+INDEX(mapping!H:H,MATCH(E1926,mapping!F:F,0))</f>
        <v>17301</v>
      </c>
      <c r="E1926" s="146" t="s">
        <v>229</v>
      </c>
      <c r="F1926" s="146">
        <v>25</v>
      </c>
      <c r="G1926" s="146">
        <v>1</v>
      </c>
      <c r="H1926" s="146">
        <v>30.4</v>
      </c>
    </row>
    <row r="1927" spans="1:8" x14ac:dyDescent="0.3">
      <c r="A1927" t="str">
        <f>IF(NOT(D1927=""),INDEX(statsNames,MATCH(D1927,mapping!Q:Q,0),1),A1926)</f>
        <v>3PD%</v>
      </c>
      <c r="B1927">
        <f>INDEX(mapping!R:R,MATCH(A1927,mapping!P:P,0),1)+INDEX(mapping!H:H,MATCH(E1927,mapping!F:F,0))</f>
        <v>5401</v>
      </c>
      <c r="E1927" s="146" t="s">
        <v>14</v>
      </c>
      <c r="F1927" s="146">
        <v>26</v>
      </c>
      <c r="G1927" s="146">
        <v>1</v>
      </c>
      <c r="H1927" s="146">
        <v>30.4</v>
      </c>
    </row>
    <row r="1928" spans="1:8" x14ac:dyDescent="0.3">
      <c r="A1928" t="str">
        <f>IF(NOT(D1928=""),INDEX(statsNames,MATCH(D1928,mapping!Q:Q,0),1),A1927)</f>
        <v>3PD%</v>
      </c>
      <c r="B1928">
        <f>INDEX(mapping!R:R,MATCH(A1928,mapping!P:P,0),1)+INDEX(mapping!H:H,MATCH(E1928,mapping!F:F,0))</f>
        <v>3501</v>
      </c>
      <c r="E1928" s="146" t="s">
        <v>29</v>
      </c>
      <c r="F1928" s="146">
        <v>30</v>
      </c>
      <c r="G1928" s="146">
        <v>1</v>
      </c>
      <c r="H1928" s="146">
        <v>30.6</v>
      </c>
    </row>
    <row r="1929" spans="1:8" x14ac:dyDescent="0.3">
      <c r="A1929" t="str">
        <f>IF(NOT(D1929=""),INDEX(statsNames,MATCH(D1929,mapping!Q:Q,0),1),A1928)</f>
        <v>3PD%</v>
      </c>
      <c r="B1929">
        <f>INDEX(mapping!R:R,MATCH(A1929,mapping!P:P,0),1)+INDEX(mapping!H:H,MATCH(E1929,mapping!F:F,0))</f>
        <v>7101</v>
      </c>
      <c r="E1929" s="146" t="s">
        <v>75</v>
      </c>
      <c r="F1929" s="146">
        <v>33</v>
      </c>
      <c r="G1929" s="146">
        <v>2</v>
      </c>
      <c r="H1929" s="146">
        <v>30.6</v>
      </c>
    </row>
    <row r="1930" spans="1:8" x14ac:dyDescent="0.3">
      <c r="A1930" t="str">
        <f>IF(NOT(D1930=""),INDEX(statsNames,MATCH(D1930,mapping!Q:Q,0),1),A1929)</f>
        <v>3PD%</v>
      </c>
      <c r="B1930">
        <f>INDEX(mapping!R:R,MATCH(A1930,mapping!P:P,0),1)+INDEX(mapping!H:H,MATCH(E1930,mapping!F:F,0))</f>
        <v>3901</v>
      </c>
      <c r="E1930" s="146" t="s">
        <v>19</v>
      </c>
      <c r="F1930" s="146">
        <v>35</v>
      </c>
      <c r="G1930" s="146">
        <v>1</v>
      </c>
      <c r="H1930" s="146">
        <v>30.7</v>
      </c>
    </row>
    <row r="1931" spans="1:8" x14ac:dyDescent="0.3">
      <c r="A1931" t="str">
        <f>IF(NOT(D1931=""),INDEX(statsNames,MATCH(D1931,mapping!Q:Q,0),1),A1930)</f>
        <v>3PD%</v>
      </c>
      <c r="B1931">
        <f>INDEX(mapping!R:R,MATCH(A1931,mapping!P:P,0),1)+INDEX(mapping!H:H,MATCH(E1931,mapping!F:F,0))</f>
        <v>4401</v>
      </c>
      <c r="E1931" s="146" t="s">
        <v>26</v>
      </c>
      <c r="F1931" s="146">
        <v>36</v>
      </c>
      <c r="G1931" s="146">
        <v>1</v>
      </c>
      <c r="H1931" s="146">
        <v>30.8</v>
      </c>
    </row>
    <row r="1932" spans="1:8" x14ac:dyDescent="0.3">
      <c r="A1932" t="str">
        <f>IF(NOT(D1932=""),INDEX(statsNames,MATCH(D1932,mapping!Q:Q,0),1),A1931)</f>
        <v>3PD%</v>
      </c>
      <c r="B1932">
        <f>INDEX(mapping!R:R,MATCH(A1932,mapping!P:P,0),1)+INDEX(mapping!H:H,MATCH(E1932,mapping!F:F,0))</f>
        <v>2601</v>
      </c>
      <c r="E1932" s="146" t="s">
        <v>38</v>
      </c>
      <c r="F1932" s="146">
        <v>38</v>
      </c>
      <c r="G1932" s="146">
        <v>3</v>
      </c>
      <c r="H1932" s="146">
        <v>30.9</v>
      </c>
    </row>
    <row r="1933" spans="1:8" x14ac:dyDescent="0.3">
      <c r="A1933" t="str">
        <f>IF(NOT(D1933=""),INDEX(statsNames,MATCH(D1933,mapping!Q:Q,0),1),A1932)</f>
        <v>3PD%</v>
      </c>
      <c r="B1933">
        <f>INDEX(mapping!R:R,MATCH(A1933,mapping!P:P,0),1)+INDEX(mapping!H:H,MATCH(E1933,mapping!F:F,0))</f>
        <v>2501</v>
      </c>
      <c r="E1933" s="146" t="s">
        <v>475</v>
      </c>
      <c r="F1933" s="146">
        <v>39</v>
      </c>
      <c r="G1933" s="146">
        <v>2</v>
      </c>
      <c r="H1933" s="146">
        <v>30.9</v>
      </c>
    </row>
    <row r="1934" spans="1:8" x14ac:dyDescent="0.3">
      <c r="A1934" t="str">
        <f>IF(NOT(D1934=""),INDEX(statsNames,MATCH(D1934,mapping!Q:Q,0),1),A1933)</f>
        <v>3PD%</v>
      </c>
      <c r="B1934">
        <f>INDEX(mapping!R:R,MATCH(A1934,mapping!P:P,0),1)+INDEX(mapping!H:H,MATCH(E1934,mapping!F:F,0))</f>
        <v>18701</v>
      </c>
      <c r="E1934" s="146" t="s">
        <v>300</v>
      </c>
      <c r="F1934" s="146">
        <v>40</v>
      </c>
      <c r="G1934" s="146">
        <v>2</v>
      </c>
      <c r="H1934" s="146">
        <v>31</v>
      </c>
    </row>
    <row r="1935" spans="1:8" x14ac:dyDescent="0.3">
      <c r="A1935" t="str">
        <f>IF(NOT(D1935=""),INDEX(statsNames,MATCH(D1935,mapping!Q:Q,0),1),A1934)</f>
        <v>3PD%</v>
      </c>
      <c r="B1935">
        <f>INDEX(mapping!R:R,MATCH(A1935,mapping!P:P,0),1)+INDEX(mapping!H:H,MATCH(E1935,mapping!F:F,0))</f>
        <v>4101</v>
      </c>
      <c r="E1935" s="146" t="s">
        <v>125</v>
      </c>
      <c r="F1935" s="146">
        <v>41</v>
      </c>
      <c r="G1935" s="146">
        <v>2</v>
      </c>
      <c r="H1935" s="146">
        <v>31</v>
      </c>
    </row>
    <row r="1936" spans="1:8" x14ac:dyDescent="0.3">
      <c r="A1936" t="str">
        <f>IF(NOT(D1936=""),INDEX(statsNames,MATCH(D1936,mapping!Q:Q,0),1),A1935)</f>
        <v>3PD%</v>
      </c>
      <c r="B1936">
        <f>INDEX(mapping!R:R,MATCH(A1936,mapping!P:P,0),1)+INDEX(mapping!H:H,MATCH(E1936,mapping!F:F,0))</f>
        <v>14401</v>
      </c>
      <c r="E1936" s="146" t="s">
        <v>199</v>
      </c>
      <c r="F1936" s="146">
        <v>44</v>
      </c>
      <c r="G1936" s="146">
        <v>2</v>
      </c>
      <c r="H1936" s="146">
        <v>31.2</v>
      </c>
    </row>
    <row r="1937" spans="1:8" x14ac:dyDescent="0.3">
      <c r="A1937" t="str">
        <f>IF(NOT(D1937=""),INDEX(statsNames,MATCH(D1937,mapping!Q:Q,0),1),A1936)</f>
        <v>3PD%</v>
      </c>
      <c r="B1937">
        <f>INDEX(mapping!R:R,MATCH(A1937,mapping!P:P,0),1)+INDEX(mapping!H:H,MATCH(E1937,mapping!F:F,0))</f>
        <v>17201</v>
      </c>
      <c r="E1937" s="146" t="s">
        <v>320</v>
      </c>
      <c r="F1937" s="146">
        <v>46</v>
      </c>
      <c r="G1937" s="146">
        <v>4</v>
      </c>
      <c r="H1937" s="146">
        <v>31.3</v>
      </c>
    </row>
    <row r="1938" spans="1:8" x14ac:dyDescent="0.3">
      <c r="A1938" t="str">
        <f>IF(NOT(D1938=""),INDEX(statsNames,MATCH(D1938,mapping!Q:Q,0),1),A1937)</f>
        <v>3PD%</v>
      </c>
      <c r="B1938">
        <f>INDEX(mapping!R:R,MATCH(A1938,mapping!P:P,0),1)+INDEX(mapping!H:H,MATCH(E1938,mapping!F:F,0))</f>
        <v>15701</v>
      </c>
      <c r="E1938" s="146" t="s">
        <v>230</v>
      </c>
      <c r="F1938" s="146">
        <v>47</v>
      </c>
      <c r="G1938" s="146">
        <v>1</v>
      </c>
      <c r="H1938" s="146">
        <v>31.3</v>
      </c>
    </row>
    <row r="1939" spans="1:8" x14ac:dyDescent="0.3">
      <c r="A1939" t="str">
        <f>IF(NOT(D1939=""),INDEX(statsNames,MATCH(D1939,mapping!Q:Q,0),1),A1938)</f>
        <v>3PD%</v>
      </c>
      <c r="B1939">
        <f>INDEX(mapping!R:R,MATCH(A1939,mapping!P:P,0),1)+INDEX(mapping!H:H,MATCH(E1939,mapping!F:F,0))</f>
        <v>9301</v>
      </c>
      <c r="E1939" s="146" t="s">
        <v>455</v>
      </c>
      <c r="F1939" s="146">
        <v>49</v>
      </c>
      <c r="G1939" s="146">
        <v>2</v>
      </c>
      <c r="H1939" s="146">
        <v>31.3</v>
      </c>
    </row>
    <row r="1940" spans="1:8" x14ac:dyDescent="0.3">
      <c r="A1940" t="str">
        <f>IF(NOT(D1940=""),INDEX(statsNames,MATCH(D1940,mapping!Q:Q,0),1),A1939)</f>
        <v>3PD%</v>
      </c>
      <c r="B1940">
        <f>INDEX(mapping!R:R,MATCH(A1940,mapping!P:P,0),1)+INDEX(mapping!H:H,MATCH(E1940,mapping!F:F,0))</f>
        <v>4301</v>
      </c>
      <c r="E1940" s="146" t="s">
        <v>71</v>
      </c>
      <c r="F1940" s="146">
        <v>50</v>
      </c>
      <c r="G1940" s="146">
        <v>3</v>
      </c>
      <c r="H1940" s="146">
        <v>31.4</v>
      </c>
    </row>
    <row r="1941" spans="1:8" x14ac:dyDescent="0.3">
      <c r="A1941" t="str">
        <f>IF(NOT(D1941=""),INDEX(statsNames,MATCH(D1941,mapping!Q:Q,0),1),A1940)</f>
        <v>3PD%</v>
      </c>
      <c r="B1941">
        <f>INDEX(mapping!R:R,MATCH(A1941,mapping!P:P,0),1)+INDEX(mapping!H:H,MATCH(E1941,mapping!F:F,0))</f>
        <v>8101</v>
      </c>
      <c r="E1941" s="146" t="s">
        <v>69</v>
      </c>
      <c r="F1941" s="146">
        <v>51</v>
      </c>
      <c r="G1941" s="146">
        <v>3</v>
      </c>
      <c r="H1941" s="146">
        <v>31.4</v>
      </c>
    </row>
    <row r="1942" spans="1:8" x14ac:dyDescent="0.3">
      <c r="A1942" t="str">
        <f>IF(NOT(D1942=""),INDEX(statsNames,MATCH(D1942,mapping!Q:Q,0),1),A1941)</f>
        <v>3PD%</v>
      </c>
      <c r="B1942">
        <f>INDEX(mapping!R:R,MATCH(A1942,mapping!P:P,0),1)+INDEX(mapping!H:H,MATCH(E1942,mapping!F:F,0))</f>
        <v>2901</v>
      </c>
      <c r="E1942" s="146" t="s">
        <v>89</v>
      </c>
      <c r="F1942" s="146">
        <v>53</v>
      </c>
      <c r="G1942" s="146">
        <v>3</v>
      </c>
      <c r="H1942" s="146">
        <v>31.4</v>
      </c>
    </row>
    <row r="1943" spans="1:8" x14ac:dyDescent="0.3">
      <c r="A1943" t="str">
        <f>IF(NOT(D1943=""),INDEX(statsNames,MATCH(D1943,mapping!Q:Q,0),1),A1942)</f>
        <v>3PD%</v>
      </c>
      <c r="B1943">
        <f>INDEX(mapping!R:R,MATCH(A1943,mapping!P:P,0),1)+INDEX(mapping!H:H,MATCH(E1943,mapping!F:F,0))</f>
        <v>7201</v>
      </c>
      <c r="E1943" s="146" t="s">
        <v>24</v>
      </c>
      <c r="F1943" s="146">
        <v>54</v>
      </c>
      <c r="G1943" s="146">
        <v>4</v>
      </c>
      <c r="H1943" s="146">
        <v>31.5</v>
      </c>
    </row>
    <row r="1944" spans="1:8" x14ac:dyDescent="0.3">
      <c r="A1944" t="str">
        <f>IF(NOT(D1944=""),INDEX(statsNames,MATCH(D1944,mapping!Q:Q,0),1),A1943)</f>
        <v>3PD%</v>
      </c>
      <c r="B1944">
        <f>INDEX(mapping!R:R,MATCH(A1944,mapping!P:P,0),1)+INDEX(mapping!H:H,MATCH(E1944,mapping!F:F,0))</f>
        <v>6001</v>
      </c>
      <c r="E1944" s="146" t="s">
        <v>119</v>
      </c>
      <c r="F1944" s="146">
        <v>59</v>
      </c>
      <c r="G1944" s="146">
        <v>4</v>
      </c>
      <c r="H1944" s="146">
        <v>31.6</v>
      </c>
    </row>
    <row r="1945" spans="1:8" x14ac:dyDescent="0.3">
      <c r="A1945" t="str">
        <f>IF(NOT(D1945=""),INDEX(statsNames,MATCH(D1945,mapping!Q:Q,0),1),A1944)</f>
        <v>3PD%</v>
      </c>
      <c r="B1945">
        <f>INDEX(mapping!R:R,MATCH(A1945,mapping!P:P,0),1)+INDEX(mapping!H:H,MATCH(E1945,mapping!F:F,0))</f>
        <v>2401</v>
      </c>
      <c r="E1945" s="146" t="s">
        <v>456</v>
      </c>
      <c r="F1945" s="146">
        <v>60</v>
      </c>
      <c r="G1945" s="146">
        <v>4</v>
      </c>
      <c r="H1945" s="146">
        <v>31.6</v>
      </c>
    </row>
    <row r="1946" spans="1:8" x14ac:dyDescent="0.3">
      <c r="A1946" t="str">
        <f>IF(NOT(D1946=""),INDEX(statsNames,MATCH(D1946,mapping!Q:Q,0),1),A1945)</f>
        <v>3PD%</v>
      </c>
      <c r="B1946">
        <f>INDEX(mapping!R:R,MATCH(A1946,mapping!P:P,0),1)+INDEX(mapping!H:H,MATCH(E1946,mapping!F:F,0))</f>
        <v>5501</v>
      </c>
      <c r="E1946" s="146" t="s">
        <v>18</v>
      </c>
      <c r="F1946" s="146">
        <v>63</v>
      </c>
      <c r="G1946" s="146">
        <v>4</v>
      </c>
      <c r="H1946" s="146">
        <v>31.6</v>
      </c>
    </row>
    <row r="1947" spans="1:8" x14ac:dyDescent="0.3">
      <c r="A1947" t="str">
        <f>IF(NOT(D1947=""),INDEX(statsNames,MATCH(D1947,mapping!Q:Q,0),1),A1946)</f>
        <v>3PD%</v>
      </c>
      <c r="B1947">
        <f>INDEX(mapping!R:R,MATCH(A1947,mapping!P:P,0),1)+INDEX(mapping!H:H,MATCH(E1947,mapping!F:F,0))</f>
        <v>1001</v>
      </c>
      <c r="E1947" s="146" t="s">
        <v>448</v>
      </c>
      <c r="F1947" s="146">
        <v>64</v>
      </c>
      <c r="G1947" s="146">
        <v>5</v>
      </c>
      <c r="H1947" s="146">
        <v>31.6</v>
      </c>
    </row>
    <row r="1948" spans="1:8" x14ac:dyDescent="0.3">
      <c r="A1948" t="str">
        <f>IF(NOT(D1948=""),INDEX(statsNames,MATCH(D1948,mapping!Q:Q,0),1),A1947)</f>
        <v>3PD%</v>
      </c>
      <c r="B1948">
        <f>INDEX(mapping!R:R,MATCH(A1948,mapping!P:P,0),1)+INDEX(mapping!H:H,MATCH(E1948,mapping!F:F,0))</f>
        <v>3601</v>
      </c>
      <c r="E1948" s="146" t="s">
        <v>90</v>
      </c>
      <c r="F1948" s="146">
        <v>67</v>
      </c>
      <c r="G1948" s="146">
        <v>5</v>
      </c>
      <c r="H1948" s="146">
        <v>31.7</v>
      </c>
    </row>
    <row r="1949" spans="1:8" x14ac:dyDescent="0.3">
      <c r="A1949" t="str">
        <f>IF(NOT(D1949=""),INDEX(statsNames,MATCH(D1949,mapping!Q:Q,0),1),A1948)</f>
        <v>3PD%</v>
      </c>
      <c r="B1949">
        <f>INDEX(mapping!R:R,MATCH(A1949,mapping!P:P,0),1)+INDEX(mapping!H:H,MATCH(E1949,mapping!F:F,0))</f>
        <v>10601</v>
      </c>
      <c r="E1949" s="146" t="s">
        <v>361</v>
      </c>
      <c r="F1949" s="146">
        <v>69</v>
      </c>
      <c r="G1949" s="146">
        <v>2</v>
      </c>
      <c r="H1949" s="146">
        <v>31.7</v>
      </c>
    </row>
    <row r="1950" spans="1:8" x14ac:dyDescent="0.3">
      <c r="A1950" t="str">
        <f>IF(NOT(D1950=""),INDEX(statsNames,MATCH(D1950,mapping!Q:Q,0),1),A1949)</f>
        <v>3PD%</v>
      </c>
      <c r="B1950">
        <f>INDEX(mapping!R:R,MATCH(A1950,mapping!P:P,0),1)+INDEX(mapping!H:H,MATCH(E1950,mapping!F:F,0))</f>
        <v>9001</v>
      </c>
      <c r="E1950" s="146" t="s">
        <v>21</v>
      </c>
      <c r="F1950" s="146">
        <v>71</v>
      </c>
      <c r="G1950" s="146">
        <v>6</v>
      </c>
      <c r="H1950" s="146">
        <v>31.8</v>
      </c>
    </row>
    <row r="1951" spans="1:8" x14ac:dyDescent="0.3">
      <c r="A1951" t="str">
        <f>IF(NOT(D1951=""),INDEX(statsNames,MATCH(D1951,mapping!Q:Q,0),1),A1950)</f>
        <v>3PD%</v>
      </c>
      <c r="B1951">
        <f>INDEX(mapping!R:R,MATCH(A1951,mapping!P:P,0),1)+INDEX(mapping!H:H,MATCH(E1951,mapping!F:F,0))</f>
        <v>17501</v>
      </c>
      <c r="E1951" s="146" t="s">
        <v>399</v>
      </c>
      <c r="F1951" s="146">
        <v>74</v>
      </c>
      <c r="G1951" s="146">
        <v>1</v>
      </c>
      <c r="H1951" s="146">
        <v>31.9</v>
      </c>
    </row>
    <row r="1952" spans="1:8" x14ac:dyDescent="0.3">
      <c r="A1952" t="str">
        <f>IF(NOT(D1952=""),INDEX(statsNames,MATCH(D1952,mapping!Q:Q,0),1),A1951)</f>
        <v>3PD%</v>
      </c>
      <c r="B1952">
        <f>INDEX(mapping!R:R,MATCH(A1952,mapping!P:P,0),1)+INDEX(mapping!H:H,MATCH(E1952,mapping!F:F,0))</f>
        <v>2801</v>
      </c>
      <c r="E1952" s="146" t="s">
        <v>37</v>
      </c>
      <c r="F1952" s="146">
        <v>81</v>
      </c>
      <c r="G1952" s="146">
        <v>5</v>
      </c>
      <c r="H1952" s="146">
        <v>32.1</v>
      </c>
    </row>
    <row r="1953" spans="1:8" x14ac:dyDescent="0.3">
      <c r="A1953" t="str">
        <f>IF(NOT(D1953=""),INDEX(statsNames,MATCH(D1953,mapping!Q:Q,0),1),A1952)</f>
        <v>3PD%</v>
      </c>
      <c r="B1953">
        <f>INDEX(mapping!R:R,MATCH(A1953,mapping!P:P,0),1)+INDEX(mapping!H:H,MATCH(E1953,mapping!F:F,0))</f>
        <v>601</v>
      </c>
      <c r="E1953" s="146" t="s">
        <v>444</v>
      </c>
      <c r="F1953" s="146">
        <v>83</v>
      </c>
      <c r="G1953" s="146">
        <v>6</v>
      </c>
      <c r="H1953" s="146">
        <v>32.1</v>
      </c>
    </row>
    <row r="1954" spans="1:8" x14ac:dyDescent="0.3">
      <c r="A1954" t="str">
        <f>IF(NOT(D1954=""),INDEX(statsNames,MATCH(D1954,mapping!Q:Q,0),1),A1953)</f>
        <v>3PD%</v>
      </c>
      <c r="B1954">
        <f>INDEX(mapping!R:R,MATCH(A1954,mapping!P:P,0),1)+INDEX(mapping!H:H,MATCH(E1954,mapping!F:F,0))</f>
        <v>17901</v>
      </c>
      <c r="E1954" s="146" t="s">
        <v>459</v>
      </c>
      <c r="F1954" s="146">
        <v>87</v>
      </c>
      <c r="G1954" s="146">
        <v>4</v>
      </c>
      <c r="H1954" s="146">
        <v>32.200000000000003</v>
      </c>
    </row>
    <row r="1955" spans="1:8" x14ac:dyDescent="0.3">
      <c r="A1955" t="str">
        <f>IF(NOT(D1955=""),INDEX(statsNames,MATCH(D1955,mapping!Q:Q,0),1),A1954)</f>
        <v>3PD%</v>
      </c>
      <c r="B1955">
        <f>INDEX(mapping!R:R,MATCH(A1955,mapping!P:P,0),1)+INDEX(mapping!H:H,MATCH(E1955,mapping!F:F,0))</f>
        <v>5701</v>
      </c>
      <c r="E1955" s="146" t="s">
        <v>92</v>
      </c>
      <c r="F1955" s="146">
        <v>93</v>
      </c>
      <c r="G1955" s="146">
        <v>7</v>
      </c>
      <c r="H1955" s="146">
        <v>32.4</v>
      </c>
    </row>
    <row r="1956" spans="1:8" x14ac:dyDescent="0.3">
      <c r="A1956" t="str">
        <f>IF(NOT(D1956=""),INDEX(statsNames,MATCH(D1956,mapping!Q:Q,0),1),A1955)</f>
        <v>3PD%</v>
      </c>
      <c r="B1956">
        <f>INDEX(mapping!R:R,MATCH(A1956,mapping!P:P,0),1)+INDEX(mapping!H:H,MATCH(E1956,mapping!F:F,0))</f>
        <v>201</v>
      </c>
      <c r="E1956" s="146" t="s">
        <v>440</v>
      </c>
      <c r="F1956" s="146">
        <v>94</v>
      </c>
      <c r="G1956" s="146">
        <v>4</v>
      </c>
      <c r="H1956" s="146">
        <v>32.4</v>
      </c>
    </row>
    <row r="1957" spans="1:8" x14ac:dyDescent="0.3">
      <c r="A1957" t="str">
        <f>IF(NOT(D1957=""),INDEX(statsNames,MATCH(D1957,mapping!Q:Q,0),1),A1956)</f>
        <v>3PD%</v>
      </c>
      <c r="B1957">
        <f>INDEX(mapping!R:R,MATCH(A1957,mapping!P:P,0),1)+INDEX(mapping!H:H,MATCH(E1957,mapping!F:F,0))</f>
        <v>19501</v>
      </c>
      <c r="E1957" s="146" t="s">
        <v>112</v>
      </c>
      <c r="F1957" s="146">
        <v>98</v>
      </c>
      <c r="G1957" s="146">
        <v>2</v>
      </c>
      <c r="H1957" s="146">
        <v>32.4</v>
      </c>
    </row>
    <row r="1958" spans="1:8" x14ac:dyDescent="0.3">
      <c r="A1958" t="str">
        <f>IF(NOT(D1958=""),INDEX(statsNames,MATCH(D1958,mapping!Q:Q,0),1),A1957)</f>
        <v>3PD%</v>
      </c>
      <c r="B1958">
        <f>INDEX(mapping!R:R,MATCH(A1958,mapping!P:P,0),1)+INDEX(mapping!H:H,MATCH(E1958,mapping!F:F,0))</f>
        <v>10101</v>
      </c>
      <c r="E1958" s="146" t="s">
        <v>124</v>
      </c>
      <c r="F1958" s="146">
        <v>100</v>
      </c>
      <c r="G1958" s="146">
        <v>3</v>
      </c>
      <c r="H1958" s="146">
        <v>32.4</v>
      </c>
    </row>
    <row r="1959" spans="1:8" x14ac:dyDescent="0.3">
      <c r="A1959" t="str">
        <f>IF(NOT(D1959=""),INDEX(statsNames,MATCH(D1959,mapping!Q:Q,0),1),A1958)</f>
        <v>3PD%</v>
      </c>
      <c r="B1959">
        <f>INDEX(mapping!R:R,MATCH(A1959,mapping!P:P,0),1)+INDEX(mapping!H:H,MATCH(E1959,mapping!F:F,0))</f>
        <v>17401</v>
      </c>
      <c r="E1959" s="146" t="s">
        <v>953</v>
      </c>
      <c r="F1959" s="146">
        <v>103</v>
      </c>
      <c r="G1959" s="146">
        <v>2</v>
      </c>
      <c r="H1959" s="146">
        <v>32.5</v>
      </c>
    </row>
    <row r="1960" spans="1:8" x14ac:dyDescent="0.3">
      <c r="A1960" t="str">
        <f>IF(NOT(D1960=""),INDEX(statsNames,MATCH(D1960,mapping!Q:Q,0),1),A1959)</f>
        <v>3PD%</v>
      </c>
      <c r="B1960">
        <f>INDEX(mapping!R:R,MATCH(A1960,mapping!P:P,0),1)+INDEX(mapping!H:H,MATCH(E1960,mapping!F:F,0))</f>
        <v>19901</v>
      </c>
      <c r="E1960" s="146" t="s">
        <v>342</v>
      </c>
      <c r="F1960" s="146">
        <v>113</v>
      </c>
      <c r="G1960" s="146">
        <v>3</v>
      </c>
      <c r="H1960" s="146">
        <v>32.6</v>
      </c>
    </row>
    <row r="1961" spans="1:8" x14ac:dyDescent="0.3">
      <c r="A1961" t="str">
        <f>IF(NOT(D1961=""),INDEX(statsNames,MATCH(D1961,mapping!Q:Q,0),1),A1960)</f>
        <v>3PD%</v>
      </c>
      <c r="B1961">
        <f>INDEX(mapping!R:R,MATCH(A1961,mapping!P:P,0),1)+INDEX(mapping!H:H,MATCH(E1961,mapping!F:F,0))</f>
        <v>4001</v>
      </c>
      <c r="E1961" s="146" t="s">
        <v>105</v>
      </c>
      <c r="F1961" s="146">
        <v>116</v>
      </c>
      <c r="G1961" s="146">
        <v>6</v>
      </c>
      <c r="H1961" s="146">
        <v>32.6</v>
      </c>
    </row>
    <row r="1962" spans="1:8" x14ac:dyDescent="0.3">
      <c r="A1962" t="str">
        <f>IF(NOT(D1962=""),INDEX(statsNames,MATCH(D1962,mapping!Q:Q,0),1),A1961)</f>
        <v>3PD%</v>
      </c>
      <c r="B1962">
        <f>INDEX(mapping!R:R,MATCH(A1962,mapping!P:P,0),1)+INDEX(mapping!H:H,MATCH(E1962,mapping!F:F,0))</f>
        <v>13101</v>
      </c>
      <c r="E1962" s="146" t="s">
        <v>349</v>
      </c>
      <c r="F1962" s="146">
        <v>119</v>
      </c>
      <c r="G1962" s="146">
        <v>7</v>
      </c>
      <c r="H1962" s="146">
        <v>32.700000000000003</v>
      </c>
    </row>
    <row r="1963" spans="1:8" x14ac:dyDescent="0.3">
      <c r="A1963" t="str">
        <f>IF(NOT(D1963=""),INDEX(statsNames,MATCH(D1963,mapping!Q:Q,0),1),A1962)</f>
        <v>3PD%</v>
      </c>
      <c r="B1963">
        <f>INDEX(mapping!R:R,MATCH(A1963,mapping!P:P,0),1)+INDEX(mapping!H:H,MATCH(E1963,mapping!F:F,0))</f>
        <v>17801</v>
      </c>
      <c r="E1963" s="146" t="s">
        <v>200</v>
      </c>
      <c r="F1963" s="146">
        <v>120</v>
      </c>
      <c r="G1963" s="146">
        <v>5</v>
      </c>
      <c r="H1963" s="146">
        <v>32.700000000000003</v>
      </c>
    </row>
    <row r="1964" spans="1:8" x14ac:dyDescent="0.3">
      <c r="A1964" t="str">
        <f>IF(NOT(D1964=""),INDEX(statsNames,MATCH(D1964,mapping!Q:Q,0),1),A1963)</f>
        <v>3PD%</v>
      </c>
      <c r="B1964">
        <f>INDEX(mapping!R:R,MATCH(A1964,mapping!P:P,0),1)+INDEX(mapping!H:H,MATCH(E1964,mapping!F:F,0))</f>
        <v>18201</v>
      </c>
      <c r="E1964" s="146" t="s">
        <v>1113</v>
      </c>
      <c r="F1964" s="146">
        <v>123</v>
      </c>
      <c r="G1964" s="146">
        <v>2</v>
      </c>
      <c r="H1964" s="146">
        <v>32.700000000000003</v>
      </c>
    </row>
    <row r="1965" spans="1:8" x14ac:dyDescent="0.3">
      <c r="A1965" t="str">
        <f>IF(NOT(D1965=""),INDEX(statsNames,MATCH(D1965,mapping!Q:Q,0),1),A1964)</f>
        <v>3PD%</v>
      </c>
      <c r="B1965">
        <f>INDEX(mapping!R:R,MATCH(A1965,mapping!P:P,0),1)+INDEX(mapping!H:H,MATCH(E1965,mapping!F:F,0))</f>
        <v>18801</v>
      </c>
      <c r="E1965" s="146" t="s">
        <v>499</v>
      </c>
      <c r="F1965" s="146">
        <v>125</v>
      </c>
      <c r="G1965" s="146">
        <v>6</v>
      </c>
      <c r="H1965" s="146">
        <v>32.799999999999997</v>
      </c>
    </row>
    <row r="1966" spans="1:8" x14ac:dyDescent="0.3">
      <c r="A1966" t="str">
        <f>IF(NOT(D1966=""),INDEX(statsNames,MATCH(D1966,mapping!Q:Q,0),1),A1965)</f>
        <v>3PD%</v>
      </c>
      <c r="B1966">
        <f>INDEX(mapping!R:R,MATCH(A1966,mapping!P:P,0),1)+INDEX(mapping!H:H,MATCH(E1966,mapping!F:F,0))</f>
        <v>18001</v>
      </c>
      <c r="E1966" s="146" t="s">
        <v>339</v>
      </c>
      <c r="F1966" s="146">
        <v>130</v>
      </c>
      <c r="G1966" s="146">
        <v>6</v>
      </c>
      <c r="H1966" s="146">
        <v>32.799999999999997</v>
      </c>
    </row>
    <row r="1967" spans="1:8" x14ac:dyDescent="0.3">
      <c r="A1967" t="str">
        <f>IF(NOT(D1967=""),INDEX(statsNames,MATCH(D1967,mapping!Q:Q,0),1),A1966)</f>
        <v>3PD%</v>
      </c>
      <c r="B1967">
        <f>INDEX(mapping!R:R,MATCH(A1967,mapping!P:P,0),1)+INDEX(mapping!H:H,MATCH(E1967,mapping!F:F,0))</f>
        <v>901</v>
      </c>
      <c r="E1967" s="146" t="s">
        <v>460</v>
      </c>
      <c r="F1967" s="146">
        <v>135</v>
      </c>
      <c r="G1967" s="146">
        <v>7</v>
      </c>
      <c r="H1967" s="146">
        <v>32.9</v>
      </c>
    </row>
    <row r="1968" spans="1:8" x14ac:dyDescent="0.3">
      <c r="A1968" t="str">
        <f>IF(NOT(D1968=""),INDEX(statsNames,MATCH(D1968,mapping!Q:Q,0),1),A1967)</f>
        <v>3PD%</v>
      </c>
      <c r="B1968">
        <f>INDEX(mapping!R:R,MATCH(A1968,mapping!P:P,0),1)+INDEX(mapping!H:H,MATCH(E1968,mapping!F:F,0))</f>
        <v>15101</v>
      </c>
      <c r="E1968" s="146" t="s">
        <v>314</v>
      </c>
      <c r="F1968" s="146">
        <v>138</v>
      </c>
      <c r="G1968" s="146">
        <v>2</v>
      </c>
      <c r="H1968" s="146">
        <v>33</v>
      </c>
    </row>
    <row r="1969" spans="1:8" x14ac:dyDescent="0.3">
      <c r="A1969" t="str">
        <f>IF(NOT(D1969=""),INDEX(statsNames,MATCH(D1969,mapping!Q:Q,0),1),A1968)</f>
        <v>3PD%</v>
      </c>
      <c r="B1969">
        <f>INDEX(mapping!R:R,MATCH(A1969,mapping!P:P,0),1)+INDEX(mapping!H:H,MATCH(E1969,mapping!F:F,0))</f>
        <v>16501</v>
      </c>
      <c r="E1969" s="146" t="s">
        <v>467</v>
      </c>
      <c r="F1969" s="146">
        <v>139</v>
      </c>
      <c r="G1969" s="146">
        <v>3</v>
      </c>
      <c r="H1969" s="146">
        <v>33</v>
      </c>
    </row>
    <row r="1970" spans="1:8" x14ac:dyDescent="0.3">
      <c r="A1970" t="str">
        <f>IF(NOT(D1970=""),INDEX(statsNames,MATCH(D1970,mapping!Q:Q,0),1),A1969)</f>
        <v>3PD%</v>
      </c>
      <c r="B1970">
        <f>INDEX(mapping!R:R,MATCH(A1970,mapping!P:P,0),1)+INDEX(mapping!H:H,MATCH(E1970,mapping!F:F,0))</f>
        <v>7001</v>
      </c>
      <c r="E1970" s="146" t="s">
        <v>203</v>
      </c>
      <c r="F1970" s="146">
        <v>142</v>
      </c>
      <c r="G1970" s="146">
        <v>3</v>
      </c>
      <c r="H1970" s="146">
        <v>33</v>
      </c>
    </row>
    <row r="1971" spans="1:8" x14ac:dyDescent="0.3">
      <c r="A1971" t="str">
        <f>IF(NOT(D1971=""),INDEX(statsNames,MATCH(D1971,mapping!Q:Q,0),1),A1970)</f>
        <v>3PD%</v>
      </c>
      <c r="B1971">
        <f>INDEX(mapping!R:R,MATCH(A1971,mapping!P:P,0),1)+INDEX(mapping!H:H,MATCH(E1971,mapping!F:F,0))</f>
        <v>9401</v>
      </c>
      <c r="E1971" s="146" t="s">
        <v>16</v>
      </c>
      <c r="F1971" s="146">
        <v>144</v>
      </c>
      <c r="G1971" s="146">
        <v>8</v>
      </c>
      <c r="H1971" s="146">
        <v>33.1</v>
      </c>
    </row>
    <row r="1972" spans="1:8" x14ac:dyDescent="0.3">
      <c r="A1972" t="str">
        <f>IF(NOT(D1972=""),INDEX(statsNames,MATCH(D1972,mapping!Q:Q,0),1),A1971)</f>
        <v>3PD%</v>
      </c>
      <c r="B1972">
        <f>INDEX(mapping!R:R,MATCH(A1972,mapping!P:P,0),1)+INDEX(mapping!H:H,MATCH(E1972,mapping!F:F,0))</f>
        <v>12201</v>
      </c>
      <c r="E1972" s="146" t="s">
        <v>110</v>
      </c>
      <c r="F1972" s="146">
        <v>144</v>
      </c>
      <c r="G1972" s="146">
        <v>6</v>
      </c>
      <c r="H1972" s="146">
        <v>33.1</v>
      </c>
    </row>
    <row r="1973" spans="1:8" x14ac:dyDescent="0.3">
      <c r="A1973" t="str">
        <f>IF(NOT(D1973=""),INDEX(statsNames,MATCH(D1973,mapping!Q:Q,0),1),A1972)</f>
        <v>3PD%</v>
      </c>
      <c r="B1973">
        <f>INDEX(mapping!R:R,MATCH(A1973,mapping!P:P,0),1)+INDEX(mapping!H:H,MATCH(E1973,mapping!F:F,0))</f>
        <v>4201</v>
      </c>
      <c r="E1973" s="146" t="s">
        <v>81</v>
      </c>
      <c r="F1973" s="146">
        <v>154</v>
      </c>
      <c r="G1973" s="146">
        <v>9</v>
      </c>
      <c r="H1973" s="146">
        <v>33.299999999999997</v>
      </c>
    </row>
    <row r="1974" spans="1:8" x14ac:dyDescent="0.3">
      <c r="A1974" t="str">
        <f>IF(NOT(D1974=""),INDEX(statsNames,MATCH(D1974,mapping!Q:Q,0),1),A1973)</f>
        <v>3PD%</v>
      </c>
      <c r="B1974">
        <f>INDEX(mapping!R:R,MATCH(A1974,mapping!P:P,0),1)+INDEX(mapping!H:H,MATCH(E1974,mapping!F:F,0))</f>
        <v>16901</v>
      </c>
      <c r="E1974" s="146" t="s">
        <v>480</v>
      </c>
      <c r="F1974" s="146">
        <v>163</v>
      </c>
      <c r="G1974" s="146">
        <v>3</v>
      </c>
      <c r="H1974" s="146">
        <v>33.5</v>
      </c>
    </row>
    <row r="1975" spans="1:8" x14ac:dyDescent="0.3">
      <c r="A1975" t="str">
        <f>IF(NOT(D1975=""),INDEX(statsNames,MATCH(D1975,mapping!Q:Q,0),1),A1974)</f>
        <v>3PD%</v>
      </c>
      <c r="B1975">
        <f>INDEX(mapping!R:R,MATCH(A1975,mapping!P:P,0),1)+INDEX(mapping!H:H,MATCH(E1975,mapping!F:F,0))</f>
        <v>1201</v>
      </c>
      <c r="E1975" s="146" t="s">
        <v>449</v>
      </c>
      <c r="F1975" s="146">
        <v>167</v>
      </c>
      <c r="G1975" s="146">
        <v>5</v>
      </c>
      <c r="H1975" s="146">
        <v>33.5</v>
      </c>
    </row>
    <row r="1976" spans="1:8" x14ac:dyDescent="0.3">
      <c r="A1976" t="str">
        <f>IF(NOT(D1976=""),INDEX(statsNames,MATCH(D1976,mapping!Q:Q,0),1),A1975)</f>
        <v>3PD%</v>
      </c>
      <c r="B1976">
        <f>INDEX(mapping!R:R,MATCH(A1976,mapping!P:P,0),1)+INDEX(mapping!H:H,MATCH(E1976,mapping!F:F,0))</f>
        <v>3701</v>
      </c>
      <c r="E1976" s="146" t="s">
        <v>13</v>
      </c>
      <c r="F1976" s="146">
        <v>168</v>
      </c>
      <c r="G1976" s="146">
        <v>9</v>
      </c>
      <c r="H1976" s="146">
        <v>33.5</v>
      </c>
    </row>
    <row r="1977" spans="1:8" x14ac:dyDescent="0.3">
      <c r="A1977" t="str">
        <f>IF(NOT(D1977=""),INDEX(statsNames,MATCH(D1977,mapping!Q:Q,0),1),A1976)</f>
        <v>3PD%</v>
      </c>
      <c r="B1977">
        <f>INDEX(mapping!R:R,MATCH(A1977,mapping!P:P,0),1)+INDEX(mapping!H:H,MATCH(E1977,mapping!F:F,0))</f>
        <v>13901</v>
      </c>
      <c r="E1977" s="146" t="s">
        <v>219</v>
      </c>
      <c r="F1977" s="146">
        <v>175</v>
      </c>
      <c r="G1977" s="146">
        <v>10</v>
      </c>
      <c r="H1977" s="146">
        <v>33.700000000000003</v>
      </c>
    </row>
    <row r="1978" spans="1:8" x14ac:dyDescent="0.3">
      <c r="A1978" t="str">
        <f>IF(NOT(D1978=""),INDEX(statsNames,MATCH(D1978,mapping!Q:Q,0),1),A1977)</f>
        <v>3PD%</v>
      </c>
      <c r="B1978">
        <f>INDEX(mapping!R:R,MATCH(A1978,mapping!P:P,0),1)+INDEX(mapping!H:H,MATCH(E1978,mapping!F:F,0))</f>
        <v>5201</v>
      </c>
      <c r="E1978" s="146" t="s">
        <v>12</v>
      </c>
      <c r="F1978" s="146">
        <v>178</v>
      </c>
      <c r="G1978" s="146">
        <v>13</v>
      </c>
      <c r="H1978" s="146">
        <v>33.700000000000003</v>
      </c>
    </row>
    <row r="1979" spans="1:8" x14ac:dyDescent="0.3">
      <c r="A1979" t="str">
        <f>IF(NOT(D1979=""),INDEX(statsNames,MATCH(D1979,mapping!Q:Q,0),1),A1978)</f>
        <v>3PD%</v>
      </c>
      <c r="B1979">
        <f>INDEX(mapping!R:R,MATCH(A1979,mapping!P:P,0),1)+INDEX(mapping!H:H,MATCH(E1979,mapping!F:F,0))</f>
        <v>8701</v>
      </c>
      <c r="E1979" s="146" t="s">
        <v>205</v>
      </c>
      <c r="F1979" s="146">
        <v>179</v>
      </c>
      <c r="G1979" s="146">
        <v>11</v>
      </c>
      <c r="H1979" s="146">
        <v>33.700000000000003</v>
      </c>
    </row>
    <row r="1980" spans="1:8" x14ac:dyDescent="0.3">
      <c r="A1980" t="str">
        <f>IF(NOT(D1980=""),INDEX(statsNames,MATCH(D1980,mapping!Q:Q,0),1),A1979)</f>
        <v>3PD%</v>
      </c>
      <c r="B1980">
        <f>INDEX(mapping!R:R,MATCH(A1980,mapping!P:P,0),1)+INDEX(mapping!H:H,MATCH(E1980,mapping!F:F,0))</f>
        <v>5601</v>
      </c>
      <c r="E1980" s="146" t="s">
        <v>39</v>
      </c>
      <c r="F1980" s="146">
        <v>182</v>
      </c>
      <c r="G1980" s="146">
        <v>8</v>
      </c>
      <c r="H1980" s="146">
        <v>33.700000000000003</v>
      </c>
    </row>
    <row r="1981" spans="1:8" x14ac:dyDescent="0.3">
      <c r="A1981" t="str">
        <f>IF(NOT(D1981=""),INDEX(statsNames,MATCH(D1981,mapping!Q:Q,0),1),A1980)</f>
        <v>3PD%</v>
      </c>
      <c r="B1981">
        <f>INDEX(mapping!R:R,MATCH(A1981,mapping!P:P,0),1)+INDEX(mapping!H:H,MATCH(E1981,mapping!F:F,0))</f>
        <v>1401</v>
      </c>
      <c r="E1981" s="146" t="s">
        <v>450</v>
      </c>
      <c r="F1981" s="146">
        <v>184</v>
      </c>
      <c r="G1981" s="146">
        <v>6</v>
      </c>
      <c r="H1981" s="146">
        <v>33.799999999999997</v>
      </c>
    </row>
    <row r="1982" spans="1:8" x14ac:dyDescent="0.3">
      <c r="A1982" t="str">
        <f>IF(NOT(D1982=""),INDEX(statsNames,MATCH(D1982,mapping!Q:Q,0),1),A1981)</f>
        <v>3PD%</v>
      </c>
      <c r="B1982">
        <f>INDEX(mapping!R:R,MATCH(A1982,mapping!P:P,0),1)+INDEX(mapping!H:H,MATCH(E1982,mapping!F:F,0))</f>
        <v>17001</v>
      </c>
      <c r="E1982" s="146" t="s">
        <v>161</v>
      </c>
      <c r="F1982" s="146">
        <v>188</v>
      </c>
      <c r="G1982" s="146">
        <v>4</v>
      </c>
      <c r="H1982" s="146">
        <v>33.799999999999997</v>
      </c>
    </row>
    <row r="1983" spans="1:8" x14ac:dyDescent="0.3">
      <c r="A1983" t="str">
        <f>IF(NOT(D1983=""),INDEX(statsNames,MATCH(D1983,mapping!Q:Q,0),1),A1982)</f>
        <v>3PD%</v>
      </c>
      <c r="B1983">
        <f>INDEX(mapping!R:R,MATCH(A1983,mapping!P:P,0),1)+INDEX(mapping!H:H,MATCH(E1983,mapping!F:F,0))</f>
        <v>10001</v>
      </c>
      <c r="E1983" s="146" t="s">
        <v>160</v>
      </c>
      <c r="F1983" s="146">
        <v>194</v>
      </c>
      <c r="G1983" s="146">
        <v>12</v>
      </c>
      <c r="H1983" s="146">
        <v>33.9</v>
      </c>
    </row>
    <row r="1984" spans="1:8" x14ac:dyDescent="0.3">
      <c r="A1984" t="str">
        <f>IF(NOT(D1984=""),INDEX(statsNames,MATCH(D1984,mapping!Q:Q,0),1),A1983)</f>
        <v>3PD%</v>
      </c>
      <c r="B1984">
        <f>INDEX(mapping!R:R,MATCH(A1984,mapping!P:P,0),1)+INDEX(mapping!H:H,MATCH(E1984,mapping!F:F,0))</f>
        <v>6101</v>
      </c>
      <c r="E1984" s="146" t="s">
        <v>22</v>
      </c>
      <c r="F1984" s="146">
        <v>202</v>
      </c>
      <c r="G1984" s="146">
        <v>7</v>
      </c>
      <c r="H1984" s="146">
        <v>33.9</v>
      </c>
    </row>
    <row r="1985" spans="1:8" x14ac:dyDescent="0.3">
      <c r="A1985" t="str">
        <f>IF(NOT(D1985=""),INDEX(statsNames,MATCH(D1985,mapping!Q:Q,0),1),A1984)</f>
        <v>3PD%</v>
      </c>
      <c r="B1985">
        <f>INDEX(mapping!R:R,MATCH(A1985,mapping!P:P,0),1)+INDEX(mapping!H:H,MATCH(E1985,mapping!F:F,0))</f>
        <v>9201</v>
      </c>
      <c r="E1985" s="146" t="s">
        <v>101</v>
      </c>
      <c r="F1985" s="146">
        <v>213</v>
      </c>
      <c r="G1985" s="146">
        <v>9</v>
      </c>
      <c r="H1985" s="146">
        <v>34</v>
      </c>
    </row>
    <row r="1986" spans="1:8" x14ac:dyDescent="0.3">
      <c r="A1986" t="str">
        <f>IF(NOT(D1986=""),INDEX(statsNames,MATCH(D1986,mapping!Q:Q,0),1),A1985)</f>
        <v>3PD%</v>
      </c>
      <c r="B1986" t="e">
        <f>INDEX(mapping!R:R,MATCH(A1986,mapping!P:P,0),1)+INDEX(mapping!H:H,MATCH(E1986,mapping!F:F,0))</f>
        <v>#N/A</v>
      </c>
      <c r="E1986" s="146" t="s">
        <v>391</v>
      </c>
      <c r="F1986" s="146">
        <v>219</v>
      </c>
      <c r="G1986" s="146">
        <v>8</v>
      </c>
      <c r="H1986" s="146">
        <v>34.1</v>
      </c>
    </row>
    <row r="1987" spans="1:8" x14ac:dyDescent="0.3">
      <c r="A1987" t="str">
        <f>IF(NOT(D1987=""),INDEX(statsNames,MATCH(D1987,mapping!Q:Q,0),1),A1986)</f>
        <v>3PD%</v>
      </c>
      <c r="B1987">
        <f>INDEX(mapping!R:R,MATCH(A1987,mapping!P:P,0),1)+INDEX(mapping!H:H,MATCH(E1987,mapping!F:F,0))</f>
        <v>11201</v>
      </c>
      <c r="E1987" s="146" t="s">
        <v>503</v>
      </c>
      <c r="F1987" s="146">
        <v>223</v>
      </c>
      <c r="G1987" s="146">
        <v>11</v>
      </c>
      <c r="H1987" s="146">
        <v>34.200000000000003</v>
      </c>
    </row>
    <row r="1988" spans="1:8" x14ac:dyDescent="0.3">
      <c r="A1988" t="str">
        <f>IF(NOT(D1988=""),INDEX(statsNames,MATCH(D1988,mapping!Q:Q,0),1),A1987)</f>
        <v>3PD%</v>
      </c>
      <c r="B1988">
        <f>INDEX(mapping!R:R,MATCH(A1988,mapping!P:P,0),1)+INDEX(mapping!H:H,MATCH(E1988,mapping!F:F,0))</f>
        <v>12501</v>
      </c>
      <c r="E1988" s="146" t="s">
        <v>65</v>
      </c>
      <c r="F1988" s="146">
        <v>224</v>
      </c>
      <c r="G1988" s="146">
        <v>7</v>
      </c>
      <c r="H1988" s="146">
        <v>34.200000000000003</v>
      </c>
    </row>
    <row r="1989" spans="1:8" x14ac:dyDescent="0.3">
      <c r="A1989" t="str">
        <f>IF(NOT(D1989=""),INDEX(statsNames,MATCH(D1989,mapping!Q:Q,0),1),A1988)</f>
        <v>3PD%</v>
      </c>
      <c r="B1989">
        <f>INDEX(mapping!R:R,MATCH(A1989,mapping!P:P,0),1)+INDEX(mapping!H:H,MATCH(E1989,mapping!F:F,0))</f>
        <v>3801</v>
      </c>
      <c r="E1989" s="146" t="s">
        <v>61</v>
      </c>
      <c r="F1989" s="146">
        <v>228</v>
      </c>
      <c r="G1989" s="146">
        <v>12</v>
      </c>
      <c r="H1989" s="146">
        <v>34.200000000000003</v>
      </c>
    </row>
    <row r="1990" spans="1:8" x14ac:dyDescent="0.3">
      <c r="A1990" t="str">
        <f>IF(NOT(D1990=""),INDEX(statsNames,MATCH(D1990,mapping!Q:Q,0),1),A1989)</f>
        <v>3PD%</v>
      </c>
      <c r="B1990">
        <f>INDEX(mapping!R:R,MATCH(A1990,mapping!P:P,0),1)+INDEX(mapping!H:H,MATCH(E1990,mapping!F:F,0))</f>
        <v>3001</v>
      </c>
      <c r="E1990" s="146" t="s">
        <v>80</v>
      </c>
      <c r="F1990" s="146">
        <v>236</v>
      </c>
      <c r="G1990" s="146">
        <v>14</v>
      </c>
      <c r="H1990" s="146">
        <v>34.299999999999997</v>
      </c>
    </row>
    <row r="1991" spans="1:8" x14ac:dyDescent="0.3">
      <c r="A1991" t="str">
        <f>IF(NOT(D1991=""),INDEX(statsNames,MATCH(D1991,mapping!Q:Q,0),1),A1990)</f>
        <v>3PD%</v>
      </c>
      <c r="B1991">
        <f>INDEX(mapping!R:R,MATCH(A1991,mapping!P:P,0),1)+INDEX(mapping!H:H,MATCH(E1991,mapping!F:F,0))</f>
        <v>4901</v>
      </c>
      <c r="E1991" s="146" t="s">
        <v>17</v>
      </c>
      <c r="F1991" s="146">
        <v>239</v>
      </c>
      <c r="G1991" s="146">
        <v>14</v>
      </c>
      <c r="H1991" s="146">
        <v>34.5</v>
      </c>
    </row>
    <row r="1992" spans="1:8" x14ac:dyDescent="0.3">
      <c r="A1992" t="str">
        <f>IF(NOT(D1992=""),INDEX(statsNames,MATCH(D1992,mapping!Q:Q,0),1),A1991)</f>
        <v>3PD%</v>
      </c>
      <c r="B1992">
        <f>INDEX(mapping!R:R,MATCH(A1992,mapping!P:P,0),1)+INDEX(mapping!H:H,MATCH(E1992,mapping!F:F,0))</f>
        <v>8201</v>
      </c>
      <c r="E1992" s="146" t="s">
        <v>123</v>
      </c>
      <c r="F1992" s="146">
        <v>259</v>
      </c>
      <c r="G1992" s="146">
        <v>9</v>
      </c>
      <c r="H1992" s="146">
        <v>34.9</v>
      </c>
    </row>
    <row r="1993" spans="1:8" x14ac:dyDescent="0.3">
      <c r="A1993" t="str">
        <f>IF(NOT(D1993=""),INDEX(statsNames,MATCH(D1993,mapping!Q:Q,0),1),A1992)</f>
        <v>3PD%</v>
      </c>
      <c r="B1993">
        <f>INDEX(mapping!R:R,MATCH(A1993,mapping!P:P,0),1)+INDEX(mapping!H:H,MATCH(E1993,mapping!F:F,0))</f>
        <v>13301</v>
      </c>
      <c r="E1993" s="146" t="s">
        <v>76</v>
      </c>
      <c r="F1993" s="146">
        <v>262</v>
      </c>
      <c r="G1993" s="146">
        <v>10</v>
      </c>
      <c r="H1993" s="146">
        <v>35</v>
      </c>
    </row>
    <row r="1994" spans="1:8" x14ac:dyDescent="0.3">
      <c r="A1994" t="str">
        <f>IF(NOT(D1994=""),INDEX(statsNames,MATCH(D1994,mapping!Q:Q,0),1),A1993)</f>
        <v>3PD%</v>
      </c>
      <c r="B1994">
        <f>INDEX(mapping!R:R,MATCH(A1994,mapping!P:P,0),1)+INDEX(mapping!H:H,MATCH(E1994,mapping!F:F,0))</f>
        <v>7901</v>
      </c>
      <c r="E1994" s="146" t="s">
        <v>118</v>
      </c>
      <c r="F1994" s="146">
        <v>277</v>
      </c>
      <c r="G1994" s="146">
        <v>7</v>
      </c>
      <c r="H1994" s="146">
        <v>35.200000000000003</v>
      </c>
    </row>
    <row r="1995" spans="1:8" x14ac:dyDescent="0.3">
      <c r="A1995" t="str">
        <f>IF(NOT(D1995=""),INDEX(statsNames,MATCH(D1995,mapping!Q:Q,0),1),A1994)</f>
        <v>3PD%</v>
      </c>
      <c r="B1995">
        <f>INDEX(mapping!R:R,MATCH(A1995,mapping!P:P,0),1)+INDEX(mapping!H:H,MATCH(E1995,mapping!F:F,0))</f>
        <v>2701</v>
      </c>
      <c r="E1995" s="146" t="s">
        <v>134</v>
      </c>
      <c r="F1995" s="146">
        <v>282</v>
      </c>
      <c r="G1995" s="146">
        <v>14</v>
      </c>
      <c r="H1995" s="146">
        <v>35.299999999999997</v>
      </c>
    </row>
    <row r="1996" spans="1:8" x14ac:dyDescent="0.3">
      <c r="A1996" t="str">
        <f>IF(NOT(D1996=""),INDEX(statsNames,MATCH(D1996,mapping!Q:Q,0),1),A1995)</f>
        <v>3PD%</v>
      </c>
      <c r="B1996">
        <f>INDEX(mapping!R:R,MATCH(A1996,mapping!P:P,0),1)+INDEX(mapping!H:H,MATCH(E1996,mapping!F:F,0))</f>
        <v>19301</v>
      </c>
      <c r="E1996" s="146" t="s">
        <v>1030</v>
      </c>
      <c r="F1996" s="146">
        <v>291</v>
      </c>
      <c r="G1996" s="146">
        <v>8</v>
      </c>
      <c r="H1996" s="146">
        <v>35.4</v>
      </c>
    </row>
    <row r="1997" spans="1:8" x14ac:dyDescent="0.3">
      <c r="A1997" t="str">
        <f>IF(NOT(D1997=""),INDEX(statsNames,MATCH(D1997,mapping!Q:Q,0),1),A1996)</f>
        <v>3PD%</v>
      </c>
      <c r="B1997">
        <f>INDEX(mapping!R:R,MATCH(A1997,mapping!P:P,0),1)+INDEX(mapping!H:H,MATCH(E1997,mapping!F:F,0))</f>
        <v>101</v>
      </c>
      <c r="E1997" s="146" t="s">
        <v>451</v>
      </c>
      <c r="F1997" s="146">
        <v>292</v>
      </c>
      <c r="G1997" s="146">
        <v>17</v>
      </c>
      <c r="H1997" s="146">
        <v>35.4</v>
      </c>
    </row>
    <row r="1998" spans="1:8" x14ac:dyDescent="0.3">
      <c r="A1998" t="str">
        <f>IF(NOT(D1998=""),INDEX(statsNames,MATCH(D1998,mapping!Q:Q,0),1),A1997)</f>
        <v>3PD%</v>
      </c>
      <c r="B1998">
        <f>INDEX(mapping!R:R,MATCH(A1998,mapping!P:P,0),1)+INDEX(mapping!H:H,MATCH(E1998,mapping!F:F,0))</f>
        <v>1901</v>
      </c>
      <c r="E1998" s="146" t="s">
        <v>30</v>
      </c>
      <c r="F1998" s="146">
        <v>303</v>
      </c>
      <c r="G1998" s="146">
        <v>18</v>
      </c>
      <c r="H1998" s="146">
        <v>35.6</v>
      </c>
    </row>
    <row r="1999" spans="1:8" x14ac:dyDescent="0.3">
      <c r="A1999" t="str">
        <f>IF(NOT(D1999=""),INDEX(statsNames,MATCH(D1999,mapping!Q:Q,0),1),A1998)</f>
        <v>3PD%</v>
      </c>
      <c r="B1999">
        <f>INDEX(mapping!R:R,MATCH(A1999,mapping!P:P,0),1)+INDEX(mapping!H:H,MATCH(E1999,mapping!F:F,0))</f>
        <v>6701</v>
      </c>
      <c r="E1999" s="146" t="s">
        <v>25</v>
      </c>
      <c r="F1999" s="146">
        <v>317</v>
      </c>
      <c r="G1999" s="146">
        <v>14</v>
      </c>
      <c r="H1999" s="146">
        <v>36</v>
      </c>
    </row>
    <row r="2000" spans="1:8" x14ac:dyDescent="0.3">
      <c r="A2000" t="str">
        <f>IF(NOT(D2000=""),INDEX(statsNames,MATCH(D2000,mapping!Q:Q,0),1),A1999)</f>
        <v>3PD%</v>
      </c>
      <c r="B2000">
        <f>INDEX(mapping!R:R,MATCH(A2000,mapping!P:P,0),1)+INDEX(mapping!H:H,MATCH(E2000,mapping!F:F,0))</f>
        <v>19401</v>
      </c>
      <c r="E2000" s="146" t="s">
        <v>1130</v>
      </c>
      <c r="F2000" s="146">
        <v>341</v>
      </c>
      <c r="G2000" s="146">
        <v>9</v>
      </c>
      <c r="H2000" s="146">
        <v>36.5</v>
      </c>
    </row>
    <row r="2001" spans="1:10" x14ac:dyDescent="0.3">
      <c r="A2001" t="str">
        <f>IF(NOT(D2001=""),INDEX(statsNames,MATCH(D2001,mapping!Q:Q,0),1),A2000)</f>
        <v>3PD%</v>
      </c>
      <c r="B2001">
        <f>INDEX(mapping!R:R,MATCH(A2001,mapping!P:P,0),1)+INDEX(mapping!H:H,MATCH(E2001,mapping!F:F,0))</f>
        <v>4501</v>
      </c>
      <c r="E2001" s="146" t="s">
        <v>41</v>
      </c>
      <c r="F2001" s="146">
        <v>342</v>
      </c>
      <c r="G2001" s="146">
        <v>15</v>
      </c>
      <c r="H2001" s="146">
        <v>36.5</v>
      </c>
    </row>
    <row r="2002" spans="1:10" x14ac:dyDescent="0.3">
      <c r="A2002" t="str">
        <f>IF(NOT(D2002=""),INDEX(statsNames,MATCH(D2002,mapping!Q:Q,0),1),A2001)</f>
        <v>3PD%</v>
      </c>
      <c r="B2002">
        <f>INDEX(mapping!R:R,MATCH(A2002,mapping!P:P,0),1)+INDEX(mapping!H:H,MATCH(E2002,mapping!F:F,0))</f>
        <v>14101</v>
      </c>
      <c r="E2002" s="146" t="s">
        <v>93</v>
      </c>
      <c r="F2002" s="146">
        <v>343</v>
      </c>
      <c r="G2002" s="146">
        <v>16</v>
      </c>
      <c r="H2002" s="146">
        <v>36.5</v>
      </c>
    </row>
    <row r="2003" spans="1:10" x14ac:dyDescent="0.3">
      <c r="A2003" t="str">
        <f>IF(NOT(D2003=""),INDEX(statsNames,MATCH(D2003,mapping!Q:Q,0),1),A2002)</f>
        <v>3PD%</v>
      </c>
      <c r="B2003">
        <f>INDEX(mapping!R:R,MATCH(A2003,mapping!P:P,0),1)+INDEX(mapping!H:H,MATCH(E2003,mapping!F:F,0))</f>
        <v>5101</v>
      </c>
      <c r="E2003" s="146" t="s">
        <v>104</v>
      </c>
      <c r="F2003" s="146">
        <v>355</v>
      </c>
      <c r="G2003" s="146">
        <v>12</v>
      </c>
      <c r="H2003" s="146">
        <v>37.700000000000003</v>
      </c>
    </row>
    <row r="2004" spans="1:10" x14ac:dyDescent="0.3">
      <c r="A2004" t="str">
        <f>IF(NOT(D2004=""),INDEX(statsNames,MATCH(D2004,mapping!Q:Q,0),1),A2003)</f>
        <v>3PPG</v>
      </c>
      <c r="B2004">
        <f>INDEX(mapping!R:R,MATCH(A2004,mapping!P:P,0),1)+INDEX(mapping!H:H,MATCH(E2004,mapping!F:F,0))</f>
        <v>3702</v>
      </c>
      <c r="D2004" s="146" t="s">
        <v>1511</v>
      </c>
      <c r="E2004" s="146" t="s">
        <v>13</v>
      </c>
      <c r="F2004" s="146">
        <v>2</v>
      </c>
      <c r="G2004" s="146">
        <v>1</v>
      </c>
      <c r="H2004" s="146">
        <v>12.7</v>
      </c>
      <c r="I2004" s="146" t="s">
        <v>169</v>
      </c>
      <c r="J2004" s="146">
        <v>12.9</v>
      </c>
    </row>
    <row r="2005" spans="1:10" x14ac:dyDescent="0.3">
      <c r="A2005" t="str">
        <f>IF(NOT(D2005=""),INDEX(statsNames,MATCH(D2005,mapping!Q:Q,0),1),A2004)</f>
        <v>3PPG</v>
      </c>
      <c r="B2005">
        <f>INDEX(mapping!R:R,MATCH(A2005,mapping!P:P,0),1)+INDEX(mapping!H:H,MATCH(E2005,mapping!F:F,0))</f>
        <v>4202</v>
      </c>
      <c r="E2005" s="146" t="s">
        <v>81</v>
      </c>
      <c r="F2005" s="146">
        <v>4</v>
      </c>
      <c r="G2005" s="146">
        <v>1</v>
      </c>
      <c r="H2005" s="146">
        <v>11.8</v>
      </c>
    </row>
    <row r="2006" spans="1:10" x14ac:dyDescent="0.3">
      <c r="A2006" t="str">
        <f>IF(NOT(D2006=""),INDEX(statsNames,MATCH(D2006,mapping!Q:Q,0),1),A2005)</f>
        <v>3PPG</v>
      </c>
      <c r="B2006">
        <f>INDEX(mapping!R:R,MATCH(A2006,mapping!P:P,0),1)+INDEX(mapping!H:H,MATCH(E2006,mapping!F:F,0))</f>
        <v>7202</v>
      </c>
      <c r="E2006" s="146" t="s">
        <v>24</v>
      </c>
      <c r="F2006" s="146">
        <v>5</v>
      </c>
      <c r="G2006" s="146">
        <v>1</v>
      </c>
      <c r="H2006" s="146">
        <v>11.5</v>
      </c>
    </row>
    <row r="2007" spans="1:10" x14ac:dyDescent="0.3">
      <c r="A2007" t="str">
        <f>IF(NOT(D2007=""),INDEX(statsNames,MATCH(D2007,mapping!Q:Q,0),1),A2006)</f>
        <v>3PPG</v>
      </c>
      <c r="B2007">
        <f>INDEX(mapping!R:R,MATCH(A2007,mapping!P:P,0),1)+INDEX(mapping!H:H,MATCH(E2007,mapping!F:F,0))</f>
        <v>13102</v>
      </c>
      <c r="E2007" s="146" t="s">
        <v>349</v>
      </c>
      <c r="F2007" s="146">
        <v>6</v>
      </c>
      <c r="G2007" s="146">
        <v>1</v>
      </c>
      <c r="H2007" s="146">
        <v>11.5</v>
      </c>
    </row>
    <row r="2008" spans="1:10" x14ac:dyDescent="0.3">
      <c r="A2008" t="str">
        <f>IF(NOT(D2008=""),INDEX(statsNames,MATCH(D2008,mapping!Q:Q,0),1),A2007)</f>
        <v>3PPG</v>
      </c>
      <c r="B2008">
        <f>INDEX(mapping!R:R,MATCH(A2008,mapping!P:P,0),1)+INDEX(mapping!H:H,MATCH(E2008,mapping!F:F,0))</f>
        <v>8202</v>
      </c>
      <c r="E2008" s="146" t="s">
        <v>123</v>
      </c>
      <c r="F2008" s="146">
        <v>9</v>
      </c>
      <c r="G2008" s="146">
        <v>1</v>
      </c>
      <c r="H2008" s="146">
        <v>10.9</v>
      </c>
    </row>
    <row r="2009" spans="1:10" x14ac:dyDescent="0.3">
      <c r="A2009" t="str">
        <f>IF(NOT(D2009=""),INDEX(statsNames,MATCH(D2009,mapping!Q:Q,0),1),A2008)</f>
        <v>3PPG</v>
      </c>
      <c r="B2009">
        <f>INDEX(mapping!R:R,MATCH(A2009,mapping!P:P,0),1)+INDEX(mapping!H:H,MATCH(E2009,mapping!F:F,0))</f>
        <v>16302</v>
      </c>
      <c r="E2009" s="146" t="s">
        <v>209</v>
      </c>
      <c r="F2009" s="146">
        <v>10</v>
      </c>
      <c r="G2009" s="146">
        <v>1</v>
      </c>
      <c r="H2009" s="146">
        <v>10.9</v>
      </c>
    </row>
    <row r="2010" spans="1:10" x14ac:dyDescent="0.3">
      <c r="A2010" t="str">
        <f>IF(NOT(D2010=""),INDEX(statsNames,MATCH(D2010,mapping!Q:Q,0),1),A2009)</f>
        <v>3PPG</v>
      </c>
      <c r="B2010">
        <f>INDEX(mapping!R:R,MATCH(A2010,mapping!P:P,0),1)+INDEX(mapping!H:H,MATCH(E2010,mapping!F:F,0))</f>
        <v>4302</v>
      </c>
      <c r="E2010" s="146" t="s">
        <v>71</v>
      </c>
      <c r="F2010" s="146">
        <v>11</v>
      </c>
      <c r="G2010" s="146">
        <v>2</v>
      </c>
      <c r="H2010" s="146">
        <v>10.9</v>
      </c>
    </row>
    <row r="2011" spans="1:10" x14ac:dyDescent="0.3">
      <c r="A2011" t="str">
        <f>IF(NOT(D2011=""),INDEX(statsNames,MATCH(D2011,mapping!Q:Q,0),1),A2010)</f>
        <v>3PPG</v>
      </c>
      <c r="B2011">
        <f>INDEX(mapping!R:R,MATCH(A2011,mapping!P:P,0),1)+INDEX(mapping!H:H,MATCH(E2011,mapping!F:F,0))</f>
        <v>3602</v>
      </c>
      <c r="E2011" s="146" t="s">
        <v>90</v>
      </c>
      <c r="F2011" s="146">
        <v>15</v>
      </c>
      <c r="G2011" s="146">
        <v>2</v>
      </c>
      <c r="H2011" s="146">
        <v>10.8</v>
      </c>
    </row>
    <row r="2012" spans="1:10" x14ac:dyDescent="0.3">
      <c r="A2012" t="str">
        <f>IF(NOT(D2012=""),INDEX(statsNames,MATCH(D2012,mapping!Q:Q,0),1),A2011)</f>
        <v>3PPG</v>
      </c>
      <c r="B2012">
        <f>INDEX(mapping!R:R,MATCH(A2012,mapping!P:P,0),1)+INDEX(mapping!H:H,MATCH(E2012,mapping!F:F,0))</f>
        <v>5102</v>
      </c>
      <c r="E2012" s="146" t="s">
        <v>104</v>
      </c>
      <c r="F2012" s="146">
        <v>20</v>
      </c>
      <c r="G2012" s="146">
        <v>1</v>
      </c>
      <c r="H2012" s="146">
        <v>10.6</v>
      </c>
    </row>
    <row r="2013" spans="1:10" x14ac:dyDescent="0.3">
      <c r="A2013" t="str">
        <f>IF(NOT(D2013=""),INDEX(statsNames,MATCH(D2013,mapping!Q:Q,0),1),A2012)</f>
        <v>3PPG</v>
      </c>
      <c r="B2013">
        <f>INDEX(mapping!R:R,MATCH(A2013,mapping!P:P,0),1)+INDEX(mapping!H:H,MATCH(E2013,mapping!F:F,0))</f>
        <v>18002</v>
      </c>
      <c r="E2013" s="146" t="s">
        <v>339</v>
      </c>
      <c r="F2013" s="146">
        <v>21</v>
      </c>
      <c r="G2013" s="146">
        <v>1</v>
      </c>
      <c r="H2013" s="146">
        <v>10.6</v>
      </c>
    </row>
    <row r="2014" spans="1:10" x14ac:dyDescent="0.3">
      <c r="A2014" t="str">
        <f>IF(NOT(D2014=""),INDEX(statsNames,MATCH(D2014,mapping!Q:Q,0),1),A2013)</f>
        <v>3PPG</v>
      </c>
      <c r="B2014">
        <f>INDEX(mapping!R:R,MATCH(A2014,mapping!P:P,0),1)+INDEX(mapping!H:H,MATCH(E2014,mapping!F:F,0))</f>
        <v>7302</v>
      </c>
      <c r="E2014" s="146" t="s">
        <v>202</v>
      </c>
      <c r="F2014" s="146">
        <v>24</v>
      </c>
      <c r="G2014" s="146">
        <v>3</v>
      </c>
      <c r="H2014" s="146">
        <v>10.5</v>
      </c>
    </row>
    <row r="2015" spans="1:10" x14ac:dyDescent="0.3">
      <c r="A2015" t="str">
        <f>IF(NOT(D2015=""),INDEX(statsNames,MATCH(D2015,mapping!Q:Q,0),1),A2014)</f>
        <v>3PPG</v>
      </c>
      <c r="B2015">
        <f>INDEX(mapping!R:R,MATCH(A2015,mapping!P:P,0),1)+INDEX(mapping!H:H,MATCH(E2015,mapping!F:F,0))</f>
        <v>17402</v>
      </c>
      <c r="E2015" s="146" t="s">
        <v>953</v>
      </c>
      <c r="F2015" s="146">
        <v>25</v>
      </c>
      <c r="G2015" s="146">
        <v>2</v>
      </c>
      <c r="H2015" s="146">
        <v>10.4</v>
      </c>
    </row>
    <row r="2016" spans="1:10" x14ac:dyDescent="0.3">
      <c r="A2016" t="str">
        <f>IF(NOT(D2016=""),INDEX(statsNames,MATCH(D2016,mapping!Q:Q,0),1),A2015)</f>
        <v>3PPG</v>
      </c>
      <c r="B2016">
        <f>INDEX(mapping!R:R,MATCH(A2016,mapping!P:P,0),1)+INDEX(mapping!H:H,MATCH(E2016,mapping!F:F,0))</f>
        <v>1902</v>
      </c>
      <c r="E2016" s="146" t="s">
        <v>30</v>
      </c>
      <c r="F2016" s="146">
        <v>27</v>
      </c>
      <c r="G2016" s="146">
        <v>3</v>
      </c>
      <c r="H2016" s="146">
        <v>10.4</v>
      </c>
    </row>
    <row r="2017" spans="1:8" x14ac:dyDescent="0.3">
      <c r="A2017" t="str">
        <f>IF(NOT(D2017=""),INDEX(statsNames,MATCH(D2017,mapping!Q:Q,0),1),A2016)</f>
        <v>3PPG</v>
      </c>
      <c r="B2017">
        <f>INDEX(mapping!R:R,MATCH(A2017,mapping!P:P,0),1)+INDEX(mapping!H:H,MATCH(E2017,mapping!F:F,0))</f>
        <v>19302</v>
      </c>
      <c r="E2017" s="146" t="s">
        <v>1030</v>
      </c>
      <c r="F2017" s="146">
        <v>28</v>
      </c>
      <c r="G2017" s="146">
        <v>5</v>
      </c>
      <c r="H2017" s="146">
        <v>10.199999999999999</v>
      </c>
    </row>
    <row r="2018" spans="1:8" x14ac:dyDescent="0.3">
      <c r="A2018" t="str">
        <f>IF(NOT(D2018=""),INDEX(statsNames,MATCH(D2018,mapping!Q:Q,0),1),A2017)</f>
        <v>3PPG</v>
      </c>
      <c r="B2018">
        <f>INDEX(mapping!R:R,MATCH(A2018,mapping!P:P,0),1)+INDEX(mapping!H:H,MATCH(E2018,mapping!F:F,0))</f>
        <v>17802</v>
      </c>
      <c r="E2018" s="146" t="s">
        <v>200</v>
      </c>
      <c r="F2018" s="146">
        <v>29</v>
      </c>
      <c r="G2018" s="146">
        <v>1</v>
      </c>
      <c r="H2018" s="146">
        <v>10.1</v>
      </c>
    </row>
    <row r="2019" spans="1:8" x14ac:dyDescent="0.3">
      <c r="A2019" t="str">
        <f>IF(NOT(D2019=""),INDEX(statsNames,MATCH(D2019,mapping!Q:Q,0),1),A2018)</f>
        <v>3PPG</v>
      </c>
      <c r="B2019">
        <f>INDEX(mapping!R:R,MATCH(A2019,mapping!P:P,0),1)+INDEX(mapping!H:H,MATCH(E2019,mapping!F:F,0))</f>
        <v>2602</v>
      </c>
      <c r="E2019" s="146" t="s">
        <v>38</v>
      </c>
      <c r="F2019" s="146">
        <v>29</v>
      </c>
      <c r="G2019" s="146">
        <v>4</v>
      </c>
      <c r="H2019" s="146">
        <v>10.1</v>
      </c>
    </row>
    <row r="2020" spans="1:8" x14ac:dyDescent="0.3">
      <c r="A2020" t="str">
        <f>IF(NOT(D2020=""),INDEX(statsNames,MATCH(D2020,mapping!Q:Q,0),1),A2019)</f>
        <v>3PPG</v>
      </c>
      <c r="B2020">
        <f>INDEX(mapping!R:R,MATCH(A2020,mapping!P:P,0),1)+INDEX(mapping!H:H,MATCH(E2020,mapping!F:F,0))</f>
        <v>13902</v>
      </c>
      <c r="E2020" s="146" t="s">
        <v>219</v>
      </c>
      <c r="F2020" s="146">
        <v>41</v>
      </c>
      <c r="G2020" s="146">
        <v>3</v>
      </c>
      <c r="H2020" s="146">
        <v>9.8000000000000007</v>
      </c>
    </row>
    <row r="2021" spans="1:8" x14ac:dyDescent="0.3">
      <c r="A2021" t="str">
        <f>IF(NOT(D2021=""),INDEX(statsNames,MATCH(D2021,mapping!Q:Q,0),1),A2020)</f>
        <v>3PPG</v>
      </c>
      <c r="B2021">
        <f>INDEX(mapping!R:R,MATCH(A2021,mapping!P:P,0),1)+INDEX(mapping!H:H,MATCH(E2021,mapping!F:F,0))</f>
        <v>9402</v>
      </c>
      <c r="E2021" s="146" t="s">
        <v>16</v>
      </c>
      <c r="F2021" s="146">
        <v>41</v>
      </c>
      <c r="G2021" s="146">
        <v>4</v>
      </c>
      <c r="H2021" s="146">
        <v>9.8000000000000007</v>
      </c>
    </row>
    <row r="2022" spans="1:8" x14ac:dyDescent="0.3">
      <c r="A2022" t="str">
        <f>IF(NOT(D2022=""),INDEX(statsNames,MATCH(D2022,mapping!Q:Q,0),1),A2021)</f>
        <v>3PPG</v>
      </c>
      <c r="B2022">
        <f>INDEX(mapping!R:R,MATCH(A2022,mapping!P:P,0),1)+INDEX(mapping!H:H,MATCH(E2022,mapping!F:F,0))</f>
        <v>11202</v>
      </c>
      <c r="E2022" s="146" t="s">
        <v>503</v>
      </c>
      <c r="F2022" s="146">
        <v>44</v>
      </c>
      <c r="G2022" s="146">
        <v>2</v>
      </c>
      <c r="H2022" s="146">
        <v>9.8000000000000007</v>
      </c>
    </row>
    <row r="2023" spans="1:8" x14ac:dyDescent="0.3">
      <c r="A2023" t="str">
        <f>IF(NOT(D2023=""),INDEX(statsNames,MATCH(D2023,mapping!Q:Q,0),1),A2022)</f>
        <v>3PPG</v>
      </c>
      <c r="B2023">
        <f>INDEX(mapping!R:R,MATCH(A2023,mapping!P:P,0),1)+INDEX(mapping!H:H,MATCH(E2023,mapping!F:F,0))</f>
        <v>3802</v>
      </c>
      <c r="E2023" s="146" t="s">
        <v>61</v>
      </c>
      <c r="F2023" s="146">
        <v>45</v>
      </c>
      <c r="G2023" s="146">
        <v>4</v>
      </c>
      <c r="H2023" s="146">
        <v>9.6999999999999993</v>
      </c>
    </row>
    <row r="2024" spans="1:8" x14ac:dyDescent="0.3">
      <c r="A2024" t="str">
        <f>IF(NOT(D2024=""),INDEX(statsNames,MATCH(D2024,mapping!Q:Q,0),1),A2023)</f>
        <v>3PPG</v>
      </c>
      <c r="B2024">
        <f>INDEX(mapping!R:R,MATCH(A2024,mapping!P:P,0),1)+INDEX(mapping!H:H,MATCH(E2024,mapping!F:F,0))</f>
        <v>6102</v>
      </c>
      <c r="E2024" s="146" t="s">
        <v>22</v>
      </c>
      <c r="F2024" s="146">
        <v>47</v>
      </c>
      <c r="G2024" s="146">
        <v>2</v>
      </c>
      <c r="H2024" s="146">
        <v>9.6</v>
      </c>
    </row>
    <row r="2025" spans="1:8" x14ac:dyDescent="0.3">
      <c r="A2025" t="str">
        <f>IF(NOT(D2025=""),INDEX(statsNames,MATCH(D2025,mapping!Q:Q,0),1),A2024)</f>
        <v>3PPG</v>
      </c>
      <c r="B2025">
        <f>INDEX(mapping!R:R,MATCH(A2025,mapping!P:P,0),1)+INDEX(mapping!H:H,MATCH(E2025,mapping!F:F,0))</f>
        <v>14402</v>
      </c>
      <c r="E2025" s="146" t="s">
        <v>199</v>
      </c>
      <c r="F2025" s="146">
        <v>55</v>
      </c>
      <c r="G2025" s="146">
        <v>5</v>
      </c>
      <c r="H2025" s="146">
        <v>9.5</v>
      </c>
    </row>
    <row r="2026" spans="1:8" x14ac:dyDescent="0.3">
      <c r="A2026" t="str">
        <f>IF(NOT(D2026=""),INDEX(statsNames,MATCH(D2026,mapping!Q:Q,0),1),A2025)</f>
        <v>3PPG</v>
      </c>
      <c r="B2026">
        <f>INDEX(mapping!R:R,MATCH(A2026,mapping!P:P,0),1)+INDEX(mapping!H:H,MATCH(E2026,mapping!F:F,0))</f>
        <v>6002</v>
      </c>
      <c r="E2026" s="146" t="s">
        <v>119</v>
      </c>
      <c r="F2026" s="146">
        <v>56</v>
      </c>
      <c r="G2026" s="146">
        <v>2</v>
      </c>
      <c r="H2026" s="146">
        <v>9.5</v>
      </c>
    </row>
    <row r="2027" spans="1:8" x14ac:dyDescent="0.3">
      <c r="A2027" t="str">
        <f>IF(NOT(D2027=""),INDEX(statsNames,MATCH(D2027,mapping!Q:Q,0),1),A2026)</f>
        <v>3PPG</v>
      </c>
      <c r="B2027">
        <f>INDEX(mapping!R:R,MATCH(A2027,mapping!P:P,0),1)+INDEX(mapping!H:H,MATCH(E2027,mapping!F:F,0))</f>
        <v>3002</v>
      </c>
      <c r="E2027" s="146" t="s">
        <v>80</v>
      </c>
      <c r="F2027" s="146">
        <v>60</v>
      </c>
      <c r="G2027" s="146">
        <v>5</v>
      </c>
      <c r="H2027" s="146">
        <v>9.4</v>
      </c>
    </row>
    <row r="2028" spans="1:8" x14ac:dyDescent="0.3">
      <c r="A2028" t="str">
        <f>IF(NOT(D2028=""),INDEX(statsNames,MATCH(D2028,mapping!Q:Q,0),1),A2027)</f>
        <v>3PPG</v>
      </c>
      <c r="B2028">
        <f>INDEX(mapping!R:R,MATCH(A2028,mapping!P:P,0),1)+INDEX(mapping!H:H,MATCH(E2028,mapping!F:F,0))</f>
        <v>16902</v>
      </c>
      <c r="E2028" s="146" t="s">
        <v>480</v>
      </c>
      <c r="F2028" s="146">
        <v>62</v>
      </c>
      <c r="G2028" s="146">
        <v>2</v>
      </c>
      <c r="H2028" s="146">
        <v>9.4</v>
      </c>
    </row>
    <row r="2029" spans="1:8" x14ac:dyDescent="0.3">
      <c r="A2029" t="str">
        <f>IF(NOT(D2029=""),INDEX(statsNames,MATCH(D2029,mapping!Q:Q,0),1),A2028)</f>
        <v>3PPG</v>
      </c>
      <c r="B2029">
        <f>INDEX(mapping!R:R,MATCH(A2029,mapping!P:P,0),1)+INDEX(mapping!H:H,MATCH(E2029,mapping!F:F,0))</f>
        <v>19402</v>
      </c>
      <c r="E2029" s="146" t="s">
        <v>1130</v>
      </c>
      <c r="F2029" s="146">
        <v>67</v>
      </c>
      <c r="G2029" s="146">
        <v>3</v>
      </c>
      <c r="H2029" s="146">
        <v>9.4</v>
      </c>
    </row>
    <row r="2030" spans="1:8" x14ac:dyDescent="0.3">
      <c r="A2030" t="str">
        <f>IF(NOT(D2030=""),INDEX(statsNames,MATCH(D2030,mapping!Q:Q,0),1),A2029)</f>
        <v>3PPG</v>
      </c>
      <c r="B2030">
        <f>INDEX(mapping!R:R,MATCH(A2030,mapping!P:P,0),1)+INDEX(mapping!H:H,MATCH(E2030,mapping!F:F,0))</f>
        <v>4702</v>
      </c>
      <c r="E2030" s="146" t="s">
        <v>87</v>
      </c>
      <c r="F2030" s="146">
        <v>70</v>
      </c>
      <c r="G2030" s="146">
        <v>2</v>
      </c>
      <c r="H2030" s="146">
        <v>9.3000000000000007</v>
      </c>
    </row>
    <row r="2031" spans="1:8" x14ac:dyDescent="0.3">
      <c r="A2031" t="str">
        <f>IF(NOT(D2031=""),INDEX(statsNames,MATCH(D2031,mapping!Q:Q,0),1),A2030)</f>
        <v>3PPG</v>
      </c>
      <c r="B2031">
        <f>INDEX(mapping!R:R,MATCH(A2031,mapping!P:P,0),1)+INDEX(mapping!H:H,MATCH(E2031,mapping!F:F,0))</f>
        <v>15702</v>
      </c>
      <c r="E2031" s="146" t="s">
        <v>230</v>
      </c>
      <c r="F2031" s="146">
        <v>72</v>
      </c>
      <c r="G2031" s="146">
        <v>4</v>
      </c>
      <c r="H2031" s="146">
        <v>9.3000000000000007</v>
      </c>
    </row>
    <row r="2032" spans="1:8" x14ac:dyDescent="0.3">
      <c r="A2032" t="str">
        <f>IF(NOT(D2032=""),INDEX(statsNames,MATCH(D2032,mapping!Q:Q,0),1),A2031)</f>
        <v>3PPG</v>
      </c>
      <c r="B2032">
        <f>INDEX(mapping!R:R,MATCH(A2032,mapping!P:P,0),1)+INDEX(mapping!H:H,MATCH(E2032,mapping!F:F,0))</f>
        <v>12202</v>
      </c>
      <c r="E2032" s="146" t="s">
        <v>110</v>
      </c>
      <c r="F2032" s="146">
        <v>74</v>
      </c>
      <c r="G2032" s="146">
        <v>3</v>
      </c>
      <c r="H2032" s="146">
        <v>9.3000000000000007</v>
      </c>
    </row>
    <row r="2033" spans="1:8" x14ac:dyDescent="0.3">
      <c r="A2033" t="str">
        <f>IF(NOT(D2033=""),INDEX(statsNames,MATCH(D2033,mapping!Q:Q,0),1),A2032)</f>
        <v>3PPG</v>
      </c>
      <c r="B2033">
        <f>INDEX(mapping!R:R,MATCH(A2033,mapping!P:P,0),1)+INDEX(mapping!H:H,MATCH(E2033,mapping!F:F,0))</f>
        <v>10602</v>
      </c>
      <c r="E2033" s="146" t="s">
        <v>361</v>
      </c>
      <c r="F2033" s="146">
        <v>77</v>
      </c>
      <c r="G2033" s="146">
        <v>4</v>
      </c>
      <c r="H2033" s="146">
        <v>9.1999999999999993</v>
      </c>
    </row>
    <row r="2034" spans="1:8" x14ac:dyDescent="0.3">
      <c r="A2034" t="str">
        <f>IF(NOT(D2034=""),INDEX(statsNames,MATCH(D2034,mapping!Q:Q,0),1),A2033)</f>
        <v>3PPG</v>
      </c>
      <c r="B2034">
        <f>INDEX(mapping!R:R,MATCH(A2034,mapping!P:P,0),1)+INDEX(mapping!H:H,MATCH(E2034,mapping!F:F,0))</f>
        <v>8702</v>
      </c>
      <c r="E2034" s="146" t="s">
        <v>205</v>
      </c>
      <c r="F2034" s="146">
        <v>79</v>
      </c>
      <c r="G2034" s="146">
        <v>5</v>
      </c>
      <c r="H2034" s="146">
        <v>9.1999999999999993</v>
      </c>
    </row>
    <row r="2035" spans="1:8" x14ac:dyDescent="0.3">
      <c r="A2035" t="str">
        <f>IF(NOT(D2035=""),INDEX(statsNames,MATCH(D2035,mapping!Q:Q,0),1),A2034)</f>
        <v>3PPG</v>
      </c>
      <c r="B2035">
        <f>INDEX(mapping!R:R,MATCH(A2035,mapping!P:P,0),1)+INDEX(mapping!H:H,MATCH(E2035,mapping!F:F,0))</f>
        <v>7602</v>
      </c>
      <c r="E2035" s="146" t="s">
        <v>27</v>
      </c>
      <c r="F2035" s="146">
        <v>83</v>
      </c>
      <c r="G2035" s="146">
        <v>6</v>
      </c>
      <c r="H2035" s="146">
        <v>9.1</v>
      </c>
    </row>
    <row r="2036" spans="1:8" x14ac:dyDescent="0.3">
      <c r="A2036" t="str">
        <f>IF(NOT(D2036=""),INDEX(statsNames,MATCH(D2036,mapping!Q:Q,0),1),A2035)</f>
        <v>3PPG</v>
      </c>
      <c r="B2036">
        <f>INDEX(mapping!R:R,MATCH(A2036,mapping!P:P,0),1)+INDEX(mapping!H:H,MATCH(E2036,mapping!F:F,0))</f>
        <v>5402</v>
      </c>
      <c r="E2036" s="146" t="s">
        <v>14</v>
      </c>
      <c r="F2036" s="146">
        <v>85</v>
      </c>
      <c r="G2036" s="146">
        <v>6</v>
      </c>
      <c r="H2036" s="146">
        <v>9.1</v>
      </c>
    </row>
    <row r="2037" spans="1:8" x14ac:dyDescent="0.3">
      <c r="A2037" t="str">
        <f>IF(NOT(D2037=""),INDEX(statsNames,MATCH(D2037,mapping!Q:Q,0),1),A2036)</f>
        <v>3PPG</v>
      </c>
      <c r="B2037">
        <f>INDEX(mapping!R:R,MATCH(A2037,mapping!P:P,0),1)+INDEX(mapping!H:H,MATCH(E2037,mapping!F:F,0))</f>
        <v>602</v>
      </c>
      <c r="E2037" s="146" t="s">
        <v>444</v>
      </c>
      <c r="F2037" s="146">
        <v>88</v>
      </c>
      <c r="G2037" s="146">
        <v>3</v>
      </c>
      <c r="H2037" s="146">
        <v>9</v>
      </c>
    </row>
    <row r="2038" spans="1:8" x14ac:dyDescent="0.3">
      <c r="A2038" t="str">
        <f>IF(NOT(D2038=""),INDEX(statsNames,MATCH(D2038,mapping!Q:Q,0),1),A2037)</f>
        <v>3PPG</v>
      </c>
      <c r="B2038">
        <f>INDEX(mapping!R:R,MATCH(A2038,mapping!P:P,0),1)+INDEX(mapping!H:H,MATCH(E2038,mapping!F:F,0))</f>
        <v>15102</v>
      </c>
      <c r="E2038" s="146" t="s">
        <v>314</v>
      </c>
      <c r="F2038" s="146">
        <v>89</v>
      </c>
      <c r="G2038" s="146">
        <v>6</v>
      </c>
      <c r="H2038" s="146">
        <v>9</v>
      </c>
    </row>
    <row r="2039" spans="1:8" x14ac:dyDescent="0.3">
      <c r="A2039" t="str">
        <f>IF(NOT(D2039=""),INDEX(statsNames,MATCH(D2039,mapping!Q:Q,0),1),A2038)</f>
        <v>3PPG</v>
      </c>
      <c r="B2039">
        <f>INDEX(mapping!R:R,MATCH(A2039,mapping!P:P,0),1)+INDEX(mapping!H:H,MATCH(E2039,mapping!F:F,0))</f>
        <v>4102</v>
      </c>
      <c r="E2039" s="146" t="s">
        <v>125</v>
      </c>
      <c r="F2039" s="146">
        <v>93</v>
      </c>
      <c r="G2039" s="146">
        <v>4</v>
      </c>
      <c r="H2039" s="146">
        <v>9</v>
      </c>
    </row>
    <row r="2040" spans="1:8" x14ac:dyDescent="0.3">
      <c r="A2040" t="str">
        <f>IF(NOT(D2040=""),INDEX(statsNames,MATCH(D2040,mapping!Q:Q,0),1),A2039)</f>
        <v>3PPG</v>
      </c>
      <c r="B2040">
        <f>INDEX(mapping!R:R,MATCH(A2040,mapping!P:P,0),1)+INDEX(mapping!H:H,MATCH(E2040,mapping!F:F,0))</f>
        <v>17202</v>
      </c>
      <c r="E2040" s="146" t="s">
        <v>320</v>
      </c>
      <c r="F2040" s="146">
        <v>95</v>
      </c>
      <c r="G2040" s="146">
        <v>9</v>
      </c>
      <c r="H2040" s="146">
        <v>9</v>
      </c>
    </row>
    <row r="2041" spans="1:8" x14ac:dyDescent="0.3">
      <c r="A2041" t="str">
        <f>IF(NOT(D2041=""),INDEX(statsNames,MATCH(D2041,mapping!Q:Q,0),1),A2040)</f>
        <v>3PPG</v>
      </c>
      <c r="B2041">
        <f>INDEX(mapping!R:R,MATCH(A2041,mapping!P:P,0),1)+INDEX(mapping!H:H,MATCH(E2041,mapping!F:F,0))</f>
        <v>19502</v>
      </c>
      <c r="E2041" s="146" t="s">
        <v>112</v>
      </c>
      <c r="F2041" s="146">
        <v>98</v>
      </c>
      <c r="G2041" s="146">
        <v>6</v>
      </c>
      <c r="H2041" s="146">
        <v>8.9</v>
      </c>
    </row>
    <row r="2042" spans="1:8" x14ac:dyDescent="0.3">
      <c r="A2042" t="str">
        <f>IF(NOT(D2042=""),INDEX(statsNames,MATCH(D2042,mapping!Q:Q,0),1),A2041)</f>
        <v>3PPG</v>
      </c>
      <c r="B2042">
        <f>INDEX(mapping!R:R,MATCH(A2042,mapping!P:P,0),1)+INDEX(mapping!H:H,MATCH(E2042,mapping!F:F,0))</f>
        <v>18602</v>
      </c>
      <c r="E2042" s="146" t="s">
        <v>1085</v>
      </c>
      <c r="F2042" s="146">
        <v>100</v>
      </c>
      <c r="G2042" s="146">
        <v>2</v>
      </c>
      <c r="H2042" s="146">
        <v>8.8000000000000007</v>
      </c>
    </row>
    <row r="2043" spans="1:8" x14ac:dyDescent="0.3">
      <c r="A2043" t="str">
        <f>IF(NOT(D2043=""),INDEX(statsNames,MATCH(D2043,mapping!Q:Q,0),1),A2042)</f>
        <v>3PPG</v>
      </c>
      <c r="B2043">
        <f>INDEX(mapping!R:R,MATCH(A2043,mapping!P:P,0),1)+INDEX(mapping!H:H,MATCH(E2043,mapping!F:F,0))</f>
        <v>2802</v>
      </c>
      <c r="E2043" s="146" t="s">
        <v>37</v>
      </c>
      <c r="F2043" s="146">
        <v>102</v>
      </c>
      <c r="G2043" s="146">
        <v>5</v>
      </c>
      <c r="H2043" s="146">
        <v>8.8000000000000007</v>
      </c>
    </row>
    <row r="2044" spans="1:8" x14ac:dyDescent="0.3">
      <c r="A2044" t="str">
        <f>IF(NOT(D2044=""),INDEX(statsNames,MATCH(D2044,mapping!Q:Q,0),1),A2043)</f>
        <v>3PPG</v>
      </c>
      <c r="B2044">
        <f>INDEX(mapping!R:R,MATCH(A2044,mapping!P:P,0),1)+INDEX(mapping!H:H,MATCH(E2044,mapping!F:F,0))</f>
        <v>2702</v>
      </c>
      <c r="E2044" s="146" t="s">
        <v>134</v>
      </c>
      <c r="F2044" s="146">
        <v>107</v>
      </c>
      <c r="G2044" s="146">
        <v>6</v>
      </c>
      <c r="H2044" s="146">
        <v>8.6</v>
      </c>
    </row>
    <row r="2045" spans="1:8" x14ac:dyDescent="0.3">
      <c r="A2045" t="str">
        <f>IF(NOT(D2045=""),INDEX(statsNames,MATCH(D2045,mapping!Q:Q,0),1),A2044)</f>
        <v>3PPG</v>
      </c>
      <c r="B2045">
        <f>INDEX(mapping!R:R,MATCH(A2045,mapping!P:P,0),1)+INDEX(mapping!H:H,MATCH(E2045,mapping!F:F,0))</f>
        <v>4902</v>
      </c>
      <c r="E2045" s="146" t="s">
        <v>17</v>
      </c>
      <c r="F2045" s="146">
        <v>111</v>
      </c>
      <c r="G2045" s="146">
        <v>10</v>
      </c>
      <c r="H2045" s="146">
        <v>8.6</v>
      </c>
    </row>
    <row r="2046" spans="1:8" x14ac:dyDescent="0.3">
      <c r="A2046" t="str">
        <f>IF(NOT(D2046=""),INDEX(statsNames,MATCH(D2046,mapping!Q:Q,0),1),A2045)</f>
        <v>3PPG</v>
      </c>
      <c r="B2046">
        <f>INDEX(mapping!R:R,MATCH(A2046,mapping!P:P,0),1)+INDEX(mapping!H:H,MATCH(E2046,mapping!F:F,0))</f>
        <v>1402</v>
      </c>
      <c r="E2046" s="146" t="s">
        <v>450</v>
      </c>
      <c r="F2046" s="146">
        <v>112</v>
      </c>
      <c r="G2046" s="146">
        <v>3</v>
      </c>
      <c r="H2046" s="146">
        <v>8.6</v>
      </c>
    </row>
    <row r="2047" spans="1:8" x14ac:dyDescent="0.3">
      <c r="A2047" t="str">
        <f>IF(NOT(D2047=""),INDEX(statsNames,MATCH(D2047,mapping!Q:Q,0),1),A2046)</f>
        <v>3PPG</v>
      </c>
      <c r="B2047">
        <f>INDEX(mapping!R:R,MATCH(A2047,mapping!P:P,0),1)+INDEX(mapping!H:H,MATCH(E2047,mapping!F:F,0))</f>
        <v>7902</v>
      </c>
      <c r="E2047" s="146" t="s">
        <v>118</v>
      </c>
      <c r="F2047" s="146">
        <v>115</v>
      </c>
      <c r="G2047" s="146">
        <v>1</v>
      </c>
      <c r="H2047" s="146">
        <v>8.6</v>
      </c>
    </row>
    <row r="2048" spans="1:8" x14ac:dyDescent="0.3">
      <c r="A2048" t="str">
        <f>IF(NOT(D2048=""),INDEX(statsNames,MATCH(D2048,mapping!Q:Q,0),1),A2047)</f>
        <v>3PPG</v>
      </c>
      <c r="B2048">
        <f>INDEX(mapping!R:R,MATCH(A2048,mapping!P:P,0),1)+INDEX(mapping!H:H,MATCH(E2048,mapping!F:F,0))</f>
        <v>7102</v>
      </c>
      <c r="E2048" s="146" t="s">
        <v>75</v>
      </c>
      <c r="F2048" s="146">
        <v>117</v>
      </c>
      <c r="G2048" s="146">
        <v>11</v>
      </c>
      <c r="H2048" s="146">
        <v>8.6</v>
      </c>
    </row>
    <row r="2049" spans="1:8" x14ac:dyDescent="0.3">
      <c r="A2049" t="str">
        <f>IF(NOT(D2049=""),INDEX(statsNames,MATCH(D2049,mapping!Q:Q,0),1),A2048)</f>
        <v>3PPG</v>
      </c>
      <c r="B2049">
        <f>INDEX(mapping!R:R,MATCH(A2049,mapping!P:P,0),1)+INDEX(mapping!H:H,MATCH(E2049,mapping!F:F,0))</f>
        <v>12502</v>
      </c>
      <c r="E2049" s="146" t="s">
        <v>65</v>
      </c>
      <c r="F2049" s="146">
        <v>121</v>
      </c>
      <c r="G2049" s="146">
        <v>3</v>
      </c>
      <c r="H2049" s="146">
        <v>8.5</v>
      </c>
    </row>
    <row r="2050" spans="1:8" x14ac:dyDescent="0.3">
      <c r="A2050" t="str">
        <f>IF(NOT(D2050=""),INDEX(statsNames,MATCH(D2050,mapping!Q:Q,0),1),A2049)</f>
        <v>3PPG</v>
      </c>
      <c r="B2050">
        <f>INDEX(mapping!R:R,MATCH(A2050,mapping!P:P,0),1)+INDEX(mapping!H:H,MATCH(E2050,mapping!F:F,0))</f>
        <v>10002</v>
      </c>
      <c r="E2050" s="146" t="s">
        <v>160</v>
      </c>
      <c r="F2050" s="146">
        <v>122</v>
      </c>
      <c r="G2050" s="146">
        <v>12</v>
      </c>
      <c r="H2050" s="146">
        <v>8.5</v>
      </c>
    </row>
    <row r="2051" spans="1:8" x14ac:dyDescent="0.3">
      <c r="A2051" t="str">
        <f>IF(NOT(D2051=""),INDEX(statsNames,MATCH(D2051,mapping!Q:Q,0),1),A2050)</f>
        <v>3PPG</v>
      </c>
      <c r="B2051">
        <f>INDEX(mapping!R:R,MATCH(A2051,mapping!P:P,0),1)+INDEX(mapping!H:H,MATCH(E2051,mapping!F:F,0))</f>
        <v>2302</v>
      </c>
      <c r="E2051" s="146" t="s">
        <v>443</v>
      </c>
      <c r="F2051" s="146">
        <v>132</v>
      </c>
      <c r="G2051" s="146">
        <v>5</v>
      </c>
      <c r="H2051" s="146">
        <v>8.3000000000000007</v>
      </c>
    </row>
    <row r="2052" spans="1:8" x14ac:dyDescent="0.3">
      <c r="A2052" t="str">
        <f>IF(NOT(D2052=""),INDEX(statsNames,MATCH(D2052,mapping!Q:Q,0),1),A2051)</f>
        <v>3PPG</v>
      </c>
      <c r="B2052">
        <f>INDEX(mapping!R:R,MATCH(A2052,mapping!P:P,0),1)+INDEX(mapping!H:H,MATCH(E2052,mapping!F:F,0))</f>
        <v>4002</v>
      </c>
      <c r="E2052" s="146" t="s">
        <v>105</v>
      </c>
      <c r="F2052" s="146">
        <v>141</v>
      </c>
      <c r="G2052" s="146">
        <v>13</v>
      </c>
      <c r="H2052" s="146">
        <v>8.1999999999999993</v>
      </c>
    </row>
    <row r="2053" spans="1:8" x14ac:dyDescent="0.3">
      <c r="A2053" t="str">
        <f>IF(NOT(D2053=""),INDEX(statsNames,MATCH(D2053,mapping!Q:Q,0),1),A2052)</f>
        <v>3PPG</v>
      </c>
      <c r="B2053">
        <f>INDEX(mapping!R:R,MATCH(A2053,mapping!P:P,0),1)+INDEX(mapping!H:H,MATCH(E2053,mapping!F:F,0))</f>
        <v>2502</v>
      </c>
      <c r="E2053" s="146" t="s">
        <v>475</v>
      </c>
      <c r="F2053" s="146">
        <v>148</v>
      </c>
      <c r="G2053" s="146">
        <v>6</v>
      </c>
      <c r="H2053" s="146">
        <v>8.1</v>
      </c>
    </row>
    <row r="2054" spans="1:8" x14ac:dyDescent="0.3">
      <c r="A2054" t="str">
        <f>IF(NOT(D2054=""),INDEX(statsNames,MATCH(D2054,mapping!Q:Q,0),1),A2053)</f>
        <v>3PPG</v>
      </c>
      <c r="B2054">
        <f>INDEX(mapping!R:R,MATCH(A2054,mapping!P:P,0),1)+INDEX(mapping!H:H,MATCH(E2054,mapping!F:F,0))</f>
        <v>8102</v>
      </c>
      <c r="E2054" s="146" t="s">
        <v>69</v>
      </c>
      <c r="F2054" s="146">
        <v>151</v>
      </c>
      <c r="G2054" s="146">
        <v>7</v>
      </c>
      <c r="H2054" s="146">
        <v>8.1</v>
      </c>
    </row>
    <row r="2055" spans="1:8" x14ac:dyDescent="0.3">
      <c r="A2055" t="str">
        <f>IF(NOT(D2055=""),INDEX(statsNames,MATCH(D2055,mapping!Q:Q,0),1),A2054)</f>
        <v>3PPG</v>
      </c>
      <c r="B2055">
        <f>INDEX(mapping!R:R,MATCH(A2055,mapping!P:P,0),1)+INDEX(mapping!H:H,MATCH(E2055,mapping!F:F,0))</f>
        <v>18702</v>
      </c>
      <c r="E2055" s="146" t="s">
        <v>300</v>
      </c>
      <c r="F2055" s="146">
        <v>152</v>
      </c>
      <c r="G2055" s="146">
        <v>3</v>
      </c>
      <c r="H2055" s="146">
        <v>8.1</v>
      </c>
    </row>
    <row r="2056" spans="1:8" x14ac:dyDescent="0.3">
      <c r="A2056" t="str">
        <f>IF(NOT(D2056=""),INDEX(statsNames,MATCH(D2056,mapping!Q:Q,0),1),A2055)</f>
        <v>3PPG</v>
      </c>
      <c r="B2056">
        <f>INDEX(mapping!R:R,MATCH(A2056,mapping!P:P,0),1)+INDEX(mapping!H:H,MATCH(E2056,mapping!F:F,0))</f>
        <v>1002</v>
      </c>
      <c r="E2056" s="146" t="s">
        <v>448</v>
      </c>
      <c r="F2056" s="146">
        <v>153</v>
      </c>
      <c r="G2056" s="146">
        <v>9</v>
      </c>
      <c r="H2056" s="146">
        <v>8.1</v>
      </c>
    </row>
    <row r="2057" spans="1:8" x14ac:dyDescent="0.3">
      <c r="A2057" t="str">
        <f>IF(NOT(D2057=""),INDEX(statsNames,MATCH(D2057,mapping!Q:Q,0),1),A2056)</f>
        <v>3PPG</v>
      </c>
      <c r="B2057">
        <f>INDEX(mapping!R:R,MATCH(A2057,mapping!P:P,0),1)+INDEX(mapping!H:H,MATCH(E2057,mapping!F:F,0))</f>
        <v>5502</v>
      </c>
      <c r="E2057" s="146" t="s">
        <v>18</v>
      </c>
      <c r="F2057" s="146">
        <v>154</v>
      </c>
      <c r="G2057" s="146">
        <v>8</v>
      </c>
      <c r="H2057" s="146">
        <v>8.1</v>
      </c>
    </row>
    <row r="2058" spans="1:8" x14ac:dyDescent="0.3">
      <c r="A2058" t="str">
        <f>IF(NOT(D2058=""),INDEX(statsNames,MATCH(D2058,mapping!Q:Q,0),1),A2057)</f>
        <v>3PPG</v>
      </c>
      <c r="B2058">
        <f>INDEX(mapping!R:R,MATCH(A2058,mapping!P:P,0),1)+INDEX(mapping!H:H,MATCH(E2058,mapping!F:F,0))</f>
        <v>8502</v>
      </c>
      <c r="E2058" s="146" t="s">
        <v>377</v>
      </c>
      <c r="F2058" s="146">
        <v>156</v>
      </c>
      <c r="G2058" s="146">
        <v>3</v>
      </c>
      <c r="H2058" s="146">
        <v>8.1</v>
      </c>
    </row>
    <row r="2059" spans="1:8" x14ac:dyDescent="0.3">
      <c r="A2059" t="str">
        <f>IF(NOT(D2059=""),INDEX(statsNames,MATCH(D2059,mapping!Q:Q,0),1),A2058)</f>
        <v>3PPG</v>
      </c>
      <c r="B2059">
        <f>INDEX(mapping!R:R,MATCH(A2059,mapping!P:P,0),1)+INDEX(mapping!H:H,MATCH(E2059,mapping!F:F,0))</f>
        <v>9002</v>
      </c>
      <c r="E2059" s="146" t="s">
        <v>21</v>
      </c>
      <c r="F2059" s="146">
        <v>159</v>
      </c>
      <c r="G2059" s="146">
        <v>10</v>
      </c>
      <c r="H2059" s="146">
        <v>8</v>
      </c>
    </row>
    <row r="2060" spans="1:8" x14ac:dyDescent="0.3">
      <c r="A2060" t="str">
        <f>IF(NOT(D2060=""),INDEX(statsNames,MATCH(D2060,mapping!Q:Q,0),1),A2059)</f>
        <v>3PPG</v>
      </c>
      <c r="B2060">
        <f>INDEX(mapping!R:R,MATCH(A2060,mapping!P:P,0),1)+INDEX(mapping!H:H,MATCH(E2060,mapping!F:F,0))</f>
        <v>5202</v>
      </c>
      <c r="E2060" s="146" t="s">
        <v>12</v>
      </c>
      <c r="F2060" s="146">
        <v>159</v>
      </c>
      <c r="G2060" s="146">
        <v>10</v>
      </c>
      <c r="H2060" s="146">
        <v>8</v>
      </c>
    </row>
    <row r="2061" spans="1:8" x14ac:dyDescent="0.3">
      <c r="A2061" t="str">
        <f>IF(NOT(D2061=""),INDEX(statsNames,MATCH(D2061,mapping!Q:Q,0),1),A2060)</f>
        <v>3PPG</v>
      </c>
      <c r="B2061">
        <f>INDEX(mapping!R:R,MATCH(A2061,mapping!P:P,0),1)+INDEX(mapping!H:H,MATCH(E2061,mapping!F:F,0))</f>
        <v>4502</v>
      </c>
      <c r="E2061" s="146" t="s">
        <v>41</v>
      </c>
      <c r="F2061" s="146">
        <v>167</v>
      </c>
      <c r="G2061" s="146">
        <v>10</v>
      </c>
      <c r="H2061" s="146">
        <v>7.9</v>
      </c>
    </row>
    <row r="2062" spans="1:8" x14ac:dyDescent="0.3">
      <c r="A2062" t="str">
        <f>IF(NOT(D2062=""),INDEX(statsNames,MATCH(D2062,mapping!Q:Q,0),1),A2061)</f>
        <v>3PPG</v>
      </c>
      <c r="B2062">
        <f>INDEX(mapping!R:R,MATCH(A2062,mapping!P:P,0),1)+INDEX(mapping!H:H,MATCH(E2062,mapping!F:F,0))</f>
        <v>19902</v>
      </c>
      <c r="E2062" s="146" t="s">
        <v>342</v>
      </c>
      <c r="F2062" s="146">
        <v>173</v>
      </c>
      <c r="G2062" s="146">
        <v>5</v>
      </c>
      <c r="H2062" s="146">
        <v>7.9</v>
      </c>
    </row>
    <row r="2063" spans="1:8" x14ac:dyDescent="0.3">
      <c r="A2063" t="str">
        <f>IF(NOT(D2063=""),INDEX(statsNames,MATCH(D2063,mapping!Q:Q,0),1),A2062)</f>
        <v>3PPG</v>
      </c>
      <c r="B2063">
        <f>INDEX(mapping!R:R,MATCH(A2063,mapping!P:P,0),1)+INDEX(mapping!H:H,MATCH(E2063,mapping!F:F,0))</f>
        <v>9202</v>
      </c>
      <c r="E2063" s="146" t="s">
        <v>101</v>
      </c>
      <c r="F2063" s="146">
        <v>176</v>
      </c>
      <c r="G2063" s="146">
        <v>8</v>
      </c>
      <c r="H2063" s="146">
        <v>7.8</v>
      </c>
    </row>
    <row r="2064" spans="1:8" x14ac:dyDescent="0.3">
      <c r="A2064" t="str">
        <f>IF(NOT(D2064=""),INDEX(statsNames,MATCH(D2064,mapping!Q:Q,0),1),A2063)</f>
        <v>3PPG</v>
      </c>
      <c r="B2064">
        <f>INDEX(mapping!R:R,MATCH(A2064,mapping!P:P,0),1)+INDEX(mapping!H:H,MATCH(E2064,mapping!F:F,0))</f>
        <v>16602</v>
      </c>
      <c r="E2064" s="146" t="s">
        <v>884</v>
      </c>
      <c r="F2064" s="146">
        <v>182</v>
      </c>
      <c r="G2064" s="146">
        <v>8</v>
      </c>
      <c r="H2064" s="146">
        <v>7.8</v>
      </c>
    </row>
    <row r="2065" spans="1:8" x14ac:dyDescent="0.3">
      <c r="A2065" t="str">
        <f>IF(NOT(D2065=""),INDEX(statsNames,MATCH(D2065,mapping!Q:Q,0),1),A2064)</f>
        <v>3PPG</v>
      </c>
      <c r="B2065">
        <f>INDEX(mapping!R:R,MATCH(A2065,mapping!P:P,0),1)+INDEX(mapping!H:H,MATCH(E2065,mapping!F:F,0))</f>
        <v>13302</v>
      </c>
      <c r="E2065" s="146" t="s">
        <v>76</v>
      </c>
      <c r="F2065" s="146">
        <v>183</v>
      </c>
      <c r="G2065" s="146">
        <v>9</v>
      </c>
      <c r="H2065" s="146">
        <v>7.7</v>
      </c>
    </row>
    <row r="2066" spans="1:8" x14ac:dyDescent="0.3">
      <c r="A2066" t="str">
        <f>IF(NOT(D2066=""),INDEX(statsNames,MATCH(D2066,mapping!Q:Q,0),1),A2065)</f>
        <v>3PPG</v>
      </c>
      <c r="B2066">
        <f>INDEX(mapping!R:R,MATCH(A2066,mapping!P:P,0),1)+INDEX(mapping!H:H,MATCH(E2066,mapping!F:F,0))</f>
        <v>902</v>
      </c>
      <c r="E2066" s="146" t="s">
        <v>460</v>
      </c>
      <c r="F2066" s="146">
        <v>190</v>
      </c>
      <c r="G2066" s="146">
        <v>13</v>
      </c>
      <c r="H2066" s="146">
        <v>7.7</v>
      </c>
    </row>
    <row r="2067" spans="1:8" x14ac:dyDescent="0.3">
      <c r="A2067" t="str">
        <f>IF(NOT(D2067=""),INDEX(statsNames,MATCH(D2067,mapping!Q:Q,0),1),A2066)</f>
        <v>3PPG</v>
      </c>
      <c r="B2067">
        <f>INDEX(mapping!R:R,MATCH(A2067,mapping!P:P,0),1)+INDEX(mapping!H:H,MATCH(E2067,mapping!F:F,0))</f>
        <v>6702</v>
      </c>
      <c r="E2067" s="146" t="s">
        <v>25</v>
      </c>
      <c r="F2067" s="146">
        <v>212</v>
      </c>
      <c r="G2067" s="146">
        <v>11</v>
      </c>
      <c r="H2067" s="146">
        <v>7.4</v>
      </c>
    </row>
    <row r="2068" spans="1:8" x14ac:dyDescent="0.3">
      <c r="A2068" t="str">
        <f>IF(NOT(D2068=""),INDEX(statsNames,MATCH(D2068,mapping!Q:Q,0),1),A2067)</f>
        <v>3PPG</v>
      </c>
      <c r="B2068">
        <f>INDEX(mapping!R:R,MATCH(A2068,mapping!P:P,0),1)+INDEX(mapping!H:H,MATCH(E2068,mapping!F:F,0))</f>
        <v>5602</v>
      </c>
      <c r="E2068" s="146" t="s">
        <v>39</v>
      </c>
      <c r="F2068" s="146">
        <v>214</v>
      </c>
      <c r="G2068" s="146">
        <v>14</v>
      </c>
      <c r="H2068" s="146">
        <v>7.4</v>
      </c>
    </row>
    <row r="2069" spans="1:8" x14ac:dyDescent="0.3">
      <c r="A2069" t="str">
        <f>IF(NOT(D2069=""),INDEX(statsNames,MATCH(D2069,mapping!Q:Q,0),1),A2068)</f>
        <v>3PPG</v>
      </c>
      <c r="B2069">
        <f>INDEX(mapping!R:R,MATCH(A2069,mapping!P:P,0),1)+INDEX(mapping!H:H,MATCH(E2069,mapping!F:F,0))</f>
        <v>17302</v>
      </c>
      <c r="E2069" s="146" t="s">
        <v>229</v>
      </c>
      <c r="F2069" s="146">
        <v>216</v>
      </c>
      <c r="G2069" s="146">
        <v>6</v>
      </c>
      <c r="H2069" s="146">
        <v>7.4</v>
      </c>
    </row>
    <row r="2070" spans="1:8" x14ac:dyDescent="0.3">
      <c r="A2070" t="str">
        <f>IF(NOT(D2070=""),INDEX(statsNames,MATCH(D2070,mapping!Q:Q,0),1),A2069)</f>
        <v>3PPG</v>
      </c>
      <c r="B2070">
        <f>INDEX(mapping!R:R,MATCH(A2070,mapping!P:P,0),1)+INDEX(mapping!H:H,MATCH(E2070,mapping!F:F,0))</f>
        <v>5702</v>
      </c>
      <c r="E2070" s="146" t="s">
        <v>92</v>
      </c>
      <c r="F2070" s="146">
        <v>221</v>
      </c>
      <c r="G2070" s="146">
        <v>12</v>
      </c>
      <c r="H2070" s="146">
        <v>7.4</v>
      </c>
    </row>
    <row r="2071" spans="1:8" x14ac:dyDescent="0.3">
      <c r="A2071" t="str">
        <f>IF(NOT(D2071=""),INDEX(statsNames,MATCH(D2071,mapping!Q:Q,0),1),A2070)</f>
        <v>3PPG</v>
      </c>
      <c r="B2071">
        <f>INDEX(mapping!R:R,MATCH(A2071,mapping!P:P,0),1)+INDEX(mapping!H:H,MATCH(E2071,mapping!F:F,0))</f>
        <v>3902</v>
      </c>
      <c r="E2071" s="146" t="s">
        <v>19</v>
      </c>
      <c r="F2071" s="146">
        <v>221</v>
      </c>
      <c r="G2071" s="146">
        <v>15</v>
      </c>
      <c r="H2071" s="146">
        <v>7.4</v>
      </c>
    </row>
    <row r="2072" spans="1:8" x14ac:dyDescent="0.3">
      <c r="A2072" t="str">
        <f>IF(NOT(D2072=""),INDEX(statsNames,MATCH(D2072,mapping!Q:Q,0),1),A2071)</f>
        <v>3PPG</v>
      </c>
      <c r="B2072">
        <f>INDEX(mapping!R:R,MATCH(A2072,mapping!P:P,0),1)+INDEX(mapping!H:H,MATCH(E2072,mapping!F:F,0))</f>
        <v>14102</v>
      </c>
      <c r="E2072" s="146" t="s">
        <v>93</v>
      </c>
      <c r="F2072" s="146">
        <v>244</v>
      </c>
      <c r="G2072" s="146">
        <v>13</v>
      </c>
      <c r="H2072" s="146">
        <v>7.2</v>
      </c>
    </row>
    <row r="2073" spans="1:8" x14ac:dyDescent="0.3">
      <c r="A2073" t="str">
        <f>IF(NOT(D2073=""),INDEX(statsNames,MATCH(D2073,mapping!Q:Q,0),1),A2072)</f>
        <v>3PPG</v>
      </c>
      <c r="B2073">
        <f>INDEX(mapping!R:R,MATCH(A2073,mapping!P:P,0),1)+INDEX(mapping!H:H,MATCH(E2073,mapping!F:F,0))</f>
        <v>16502</v>
      </c>
      <c r="E2073" s="146" t="s">
        <v>467</v>
      </c>
      <c r="F2073" s="146">
        <v>256</v>
      </c>
      <c r="G2073" s="146">
        <v>9</v>
      </c>
      <c r="H2073" s="146">
        <v>7.1</v>
      </c>
    </row>
    <row r="2074" spans="1:8" x14ac:dyDescent="0.3">
      <c r="A2074" t="str">
        <f>IF(NOT(D2074=""),INDEX(statsNames,MATCH(D2074,mapping!Q:Q,0),1),A2073)</f>
        <v>3PPG</v>
      </c>
      <c r="B2074" t="e">
        <f>INDEX(mapping!R:R,MATCH(A2074,mapping!P:P,0),1)+INDEX(mapping!H:H,MATCH(E2074,mapping!F:F,0))</f>
        <v>#N/A</v>
      </c>
      <c r="E2074" s="146" t="s">
        <v>391</v>
      </c>
      <c r="F2074" s="146">
        <v>268</v>
      </c>
      <c r="G2074" s="146">
        <v>9</v>
      </c>
      <c r="H2074" s="146">
        <v>6.9</v>
      </c>
    </row>
    <row r="2075" spans="1:8" x14ac:dyDescent="0.3">
      <c r="A2075" t="str">
        <f>IF(NOT(D2075=""),INDEX(statsNames,MATCH(D2075,mapping!Q:Q,0),1),A2074)</f>
        <v>3PPG</v>
      </c>
      <c r="B2075">
        <f>INDEX(mapping!R:R,MATCH(A2075,mapping!P:P,0),1)+INDEX(mapping!H:H,MATCH(E2075,mapping!F:F,0))</f>
        <v>9302</v>
      </c>
      <c r="E2075" s="146" t="s">
        <v>455</v>
      </c>
      <c r="F2075" s="146">
        <v>268</v>
      </c>
      <c r="G2075" s="146">
        <v>8</v>
      </c>
      <c r="H2075" s="146">
        <v>6.9</v>
      </c>
    </row>
    <row r="2076" spans="1:8" x14ac:dyDescent="0.3">
      <c r="A2076" t="str">
        <f>IF(NOT(D2076=""),INDEX(statsNames,MATCH(D2076,mapping!Q:Q,0),1),A2075)</f>
        <v>3PPG</v>
      </c>
      <c r="B2076">
        <f>INDEX(mapping!R:R,MATCH(A2076,mapping!P:P,0),1)+INDEX(mapping!H:H,MATCH(E2076,mapping!F:F,0))</f>
        <v>1202</v>
      </c>
      <c r="E2076" s="146" t="s">
        <v>449</v>
      </c>
      <c r="F2076" s="146">
        <v>282</v>
      </c>
      <c r="G2076" s="146">
        <v>10</v>
      </c>
      <c r="H2076" s="146">
        <v>6.7</v>
      </c>
    </row>
    <row r="2077" spans="1:8" x14ac:dyDescent="0.3">
      <c r="A2077" t="str">
        <f>IF(NOT(D2077=""),INDEX(statsNames,MATCH(D2077,mapping!Q:Q,0),1),A2076)</f>
        <v>3PPG</v>
      </c>
      <c r="B2077">
        <f>INDEX(mapping!R:R,MATCH(A2077,mapping!P:P,0),1)+INDEX(mapping!H:H,MATCH(E2077,mapping!F:F,0))</f>
        <v>17902</v>
      </c>
      <c r="E2077" s="146" t="s">
        <v>459</v>
      </c>
      <c r="F2077" s="146">
        <v>284</v>
      </c>
      <c r="G2077" s="146">
        <v>10</v>
      </c>
      <c r="H2077" s="146">
        <v>6.7</v>
      </c>
    </row>
    <row r="2078" spans="1:8" x14ac:dyDescent="0.3">
      <c r="A2078" t="str">
        <f>IF(NOT(D2078=""),INDEX(statsNames,MATCH(D2078,mapping!Q:Q,0),1),A2077)</f>
        <v>3PPG</v>
      </c>
      <c r="B2078">
        <f>INDEX(mapping!R:R,MATCH(A2078,mapping!P:P,0),1)+INDEX(mapping!H:H,MATCH(E2078,mapping!F:F,0))</f>
        <v>4402</v>
      </c>
      <c r="E2078" s="146" t="s">
        <v>26</v>
      </c>
      <c r="F2078" s="146">
        <v>285</v>
      </c>
      <c r="G2078" s="146">
        <v>11</v>
      </c>
      <c r="H2078" s="146">
        <v>6.7</v>
      </c>
    </row>
    <row r="2079" spans="1:8" x14ac:dyDescent="0.3">
      <c r="A2079" t="str">
        <f>IF(NOT(D2079=""),INDEX(statsNames,MATCH(D2079,mapping!Q:Q,0),1),A2078)</f>
        <v>3PPG</v>
      </c>
      <c r="B2079">
        <f>INDEX(mapping!R:R,MATCH(A2079,mapping!P:P,0),1)+INDEX(mapping!H:H,MATCH(E2079,mapping!F:F,0))</f>
        <v>8802</v>
      </c>
      <c r="E2079" s="146" t="s">
        <v>163</v>
      </c>
      <c r="F2079" s="146">
        <v>285</v>
      </c>
      <c r="G2079" s="146">
        <v>2</v>
      </c>
      <c r="H2079" s="146">
        <v>6.7</v>
      </c>
    </row>
    <row r="2080" spans="1:8" x14ac:dyDescent="0.3">
      <c r="A2080" t="str">
        <f>IF(NOT(D2080=""),INDEX(statsNames,MATCH(D2080,mapping!Q:Q,0),1),A2079)</f>
        <v>3PPG</v>
      </c>
      <c r="B2080">
        <f>INDEX(mapping!R:R,MATCH(A2080,mapping!P:P,0),1)+INDEX(mapping!H:H,MATCH(E2080,mapping!F:F,0))</f>
        <v>202</v>
      </c>
      <c r="E2080" s="146" t="s">
        <v>440</v>
      </c>
      <c r="F2080" s="146">
        <v>285</v>
      </c>
      <c r="G2080" s="146">
        <v>7</v>
      </c>
      <c r="H2080" s="146">
        <v>6.7</v>
      </c>
    </row>
    <row r="2081" spans="1:10" x14ac:dyDescent="0.3">
      <c r="A2081" t="str">
        <f>IF(NOT(D2081=""),INDEX(statsNames,MATCH(D2081,mapping!Q:Q,0),1),A2080)</f>
        <v>3PPG</v>
      </c>
      <c r="B2081">
        <f>INDEX(mapping!R:R,MATCH(A2081,mapping!P:P,0),1)+INDEX(mapping!H:H,MATCH(E2081,mapping!F:F,0))</f>
        <v>17002</v>
      </c>
      <c r="E2081" s="146" t="s">
        <v>161</v>
      </c>
      <c r="F2081" s="146">
        <v>285</v>
      </c>
      <c r="G2081" s="146">
        <v>3</v>
      </c>
      <c r="H2081" s="146">
        <v>6.7</v>
      </c>
    </row>
    <row r="2082" spans="1:10" x14ac:dyDescent="0.3">
      <c r="A2082" t="str">
        <f>IF(NOT(D2082=""),INDEX(statsNames,MATCH(D2082,mapping!Q:Q,0),1),A2081)</f>
        <v>3PPG</v>
      </c>
      <c r="B2082">
        <f>INDEX(mapping!R:R,MATCH(A2082,mapping!P:P,0),1)+INDEX(mapping!H:H,MATCH(E2082,mapping!F:F,0))</f>
        <v>102</v>
      </c>
      <c r="E2082" s="146" t="s">
        <v>451</v>
      </c>
      <c r="F2082" s="146">
        <v>293</v>
      </c>
      <c r="G2082" s="146">
        <v>18</v>
      </c>
      <c r="H2082" s="146">
        <v>6.6</v>
      </c>
    </row>
    <row r="2083" spans="1:10" x14ac:dyDescent="0.3">
      <c r="A2083" t="str">
        <f>IF(NOT(D2083=""),INDEX(statsNames,MATCH(D2083,mapping!Q:Q,0),1),A2082)</f>
        <v>3PPG</v>
      </c>
      <c r="B2083">
        <f>INDEX(mapping!R:R,MATCH(A2083,mapping!P:P,0),1)+INDEX(mapping!H:H,MATCH(E2083,mapping!F:F,0))</f>
        <v>3502</v>
      </c>
      <c r="E2083" s="146" t="s">
        <v>29</v>
      </c>
      <c r="F2083" s="146">
        <v>302</v>
      </c>
      <c r="G2083" s="146">
        <v>16</v>
      </c>
      <c r="H2083" s="146">
        <v>6.5</v>
      </c>
    </row>
    <row r="2084" spans="1:10" x14ac:dyDescent="0.3">
      <c r="A2084" t="str">
        <f>IF(NOT(D2084=""),INDEX(statsNames,MATCH(D2084,mapping!Q:Q,0),1),A2083)</f>
        <v>3PPG</v>
      </c>
      <c r="B2084">
        <f>INDEX(mapping!R:R,MATCH(A2084,mapping!P:P,0),1)+INDEX(mapping!H:H,MATCH(E2084,mapping!F:F,0))</f>
        <v>18802</v>
      </c>
      <c r="E2084" s="146" t="s">
        <v>499</v>
      </c>
      <c r="F2084" s="146">
        <v>310</v>
      </c>
      <c r="G2084" s="146">
        <v>7</v>
      </c>
      <c r="H2084" s="146">
        <v>6.4</v>
      </c>
    </row>
    <row r="2085" spans="1:10" x14ac:dyDescent="0.3">
      <c r="A2085" t="str">
        <f>IF(NOT(D2085=""),INDEX(statsNames,MATCH(D2085,mapping!Q:Q,0),1),A2084)</f>
        <v>3PPG</v>
      </c>
      <c r="B2085">
        <f>INDEX(mapping!R:R,MATCH(A2085,mapping!P:P,0),1)+INDEX(mapping!H:H,MATCH(E2085,mapping!F:F,0))</f>
        <v>2402</v>
      </c>
      <c r="E2085" s="146" t="s">
        <v>456</v>
      </c>
      <c r="F2085" s="146">
        <v>315</v>
      </c>
      <c r="G2085" s="146">
        <v>18</v>
      </c>
      <c r="H2085" s="146">
        <v>6.2</v>
      </c>
    </row>
    <row r="2086" spans="1:10" x14ac:dyDescent="0.3">
      <c r="A2086" t="str">
        <f>IF(NOT(D2086=""),INDEX(statsNames,MATCH(D2086,mapping!Q:Q,0),1),A2085)</f>
        <v>3PPG</v>
      </c>
      <c r="B2086">
        <f>INDEX(mapping!R:R,MATCH(A2086,mapping!P:P,0),1)+INDEX(mapping!H:H,MATCH(E2086,mapping!F:F,0))</f>
        <v>17502</v>
      </c>
      <c r="E2086" s="146" t="s">
        <v>399</v>
      </c>
      <c r="F2086" s="146">
        <v>325</v>
      </c>
      <c r="G2086" s="146">
        <v>6</v>
      </c>
      <c r="H2086" s="146">
        <v>6</v>
      </c>
    </row>
    <row r="2087" spans="1:10" x14ac:dyDescent="0.3">
      <c r="A2087" t="str">
        <f>IF(NOT(D2087=""),INDEX(statsNames,MATCH(D2087,mapping!Q:Q,0),1),A2086)</f>
        <v>3PPG</v>
      </c>
      <c r="B2087">
        <f>INDEX(mapping!R:R,MATCH(A2087,mapping!P:P,0),1)+INDEX(mapping!H:H,MATCH(E2087,mapping!F:F,0))</f>
        <v>2902</v>
      </c>
      <c r="E2087" s="146" t="s">
        <v>89</v>
      </c>
      <c r="F2087" s="146">
        <v>332</v>
      </c>
      <c r="G2087" s="146">
        <v>16</v>
      </c>
      <c r="H2087" s="146">
        <v>5.9</v>
      </c>
    </row>
    <row r="2088" spans="1:10" x14ac:dyDescent="0.3">
      <c r="A2088" t="str">
        <f>IF(NOT(D2088=""),INDEX(statsNames,MATCH(D2088,mapping!Q:Q,0),1),A2087)</f>
        <v>3PPG</v>
      </c>
      <c r="B2088">
        <f>INDEX(mapping!R:R,MATCH(A2088,mapping!P:P,0),1)+INDEX(mapping!H:H,MATCH(E2088,mapping!F:F,0))</f>
        <v>7002</v>
      </c>
      <c r="E2088" s="146" t="s">
        <v>203</v>
      </c>
      <c r="F2088" s="146">
        <v>339</v>
      </c>
      <c r="G2088" s="146">
        <v>10</v>
      </c>
      <c r="H2088" s="146">
        <v>5.8</v>
      </c>
    </row>
    <row r="2089" spans="1:10" x14ac:dyDescent="0.3">
      <c r="A2089" t="str">
        <f>IF(NOT(D2089=""),INDEX(statsNames,MATCH(D2089,mapping!Q:Q,0),1),A2088)</f>
        <v>3PPG</v>
      </c>
      <c r="B2089">
        <f>INDEX(mapping!R:R,MATCH(A2089,mapping!P:P,0),1)+INDEX(mapping!H:H,MATCH(E2089,mapping!F:F,0))</f>
        <v>18202</v>
      </c>
      <c r="E2089" s="146" t="s">
        <v>1113</v>
      </c>
      <c r="F2089" s="146">
        <v>342</v>
      </c>
      <c r="G2089" s="146">
        <v>11</v>
      </c>
      <c r="H2089" s="146">
        <v>5.7</v>
      </c>
    </row>
    <row r="2090" spans="1:10" x14ac:dyDescent="0.3">
      <c r="A2090" t="str">
        <f>IF(NOT(D2090=""),INDEX(statsNames,MATCH(D2090,mapping!Q:Q,0),1),A2089)</f>
        <v>3PPG</v>
      </c>
      <c r="B2090">
        <f>INDEX(mapping!R:R,MATCH(A2090,mapping!P:P,0),1)+INDEX(mapping!H:H,MATCH(E2090,mapping!F:F,0))</f>
        <v>10102</v>
      </c>
      <c r="E2090" s="146" t="s">
        <v>124</v>
      </c>
      <c r="F2090" s="146">
        <v>357</v>
      </c>
      <c r="G2090" s="146">
        <v>11</v>
      </c>
      <c r="H2090" s="146">
        <v>4.8</v>
      </c>
    </row>
    <row r="2091" spans="1:10" x14ac:dyDescent="0.3">
      <c r="A2091" t="str">
        <f>IF(NOT(D2091=""),INDEX(statsNames,MATCH(D2091,mapping!Q:Q,0),1),A2090)</f>
        <v>TM</v>
      </c>
      <c r="B2091">
        <f>INDEX(mapping!R:R,MATCH(A2091,mapping!P:P,0),1)+INDEX(mapping!H:H,MATCH(E2091,mapping!F:F,0))</f>
        <v>225</v>
      </c>
      <c r="D2091" s="146" t="s">
        <v>1512</v>
      </c>
      <c r="E2091" s="146" t="s">
        <v>440</v>
      </c>
      <c r="F2091" s="146">
        <v>1</v>
      </c>
      <c r="G2091" s="146">
        <v>1</v>
      </c>
      <c r="H2091" s="146">
        <v>7.3</v>
      </c>
      <c r="I2091" s="146" t="s">
        <v>440</v>
      </c>
      <c r="J2091" s="146">
        <v>7.3</v>
      </c>
    </row>
    <row r="2092" spans="1:10" x14ac:dyDescent="0.3">
      <c r="A2092" t="str">
        <f>IF(NOT(D2092=""),INDEX(statsNames,MATCH(D2092,mapping!Q:Q,0),1),A2091)</f>
        <v>TM</v>
      </c>
      <c r="B2092">
        <f>INDEX(mapping!R:R,MATCH(A2092,mapping!P:P,0),1)+INDEX(mapping!H:H,MATCH(E2092,mapping!F:F,0))</f>
        <v>10625</v>
      </c>
      <c r="E2092" s="146" t="s">
        <v>361</v>
      </c>
      <c r="F2092" s="146">
        <v>2</v>
      </c>
      <c r="G2092" s="146">
        <v>1</v>
      </c>
      <c r="H2092" s="146">
        <v>7.1</v>
      </c>
    </row>
    <row r="2093" spans="1:10" x14ac:dyDescent="0.3">
      <c r="A2093" t="str">
        <f>IF(NOT(D2093=""),INDEX(statsNames,MATCH(D2093,mapping!Q:Q,0),1),A2092)</f>
        <v>TM</v>
      </c>
      <c r="B2093">
        <f>INDEX(mapping!R:R,MATCH(A2093,mapping!P:P,0),1)+INDEX(mapping!H:H,MATCH(E2093,mapping!F:F,0))</f>
        <v>2825</v>
      </c>
      <c r="E2093" s="146" t="s">
        <v>37</v>
      </c>
      <c r="F2093" s="146">
        <v>3</v>
      </c>
      <c r="G2093" s="146">
        <v>1</v>
      </c>
      <c r="H2093" s="146">
        <v>5.2</v>
      </c>
    </row>
    <row r="2094" spans="1:10" x14ac:dyDescent="0.3">
      <c r="A2094" t="str">
        <f>IF(NOT(D2094=""),INDEX(statsNames,MATCH(D2094,mapping!Q:Q,0),1),A2093)</f>
        <v>TM</v>
      </c>
      <c r="B2094">
        <f>INDEX(mapping!R:R,MATCH(A2094,mapping!P:P,0),1)+INDEX(mapping!H:H,MATCH(E2094,mapping!F:F,0))</f>
        <v>625</v>
      </c>
      <c r="E2094" s="146" t="s">
        <v>444</v>
      </c>
      <c r="F2094" s="146">
        <v>4</v>
      </c>
      <c r="G2094" s="146">
        <v>2</v>
      </c>
      <c r="H2094" s="146">
        <v>5</v>
      </c>
    </row>
    <row r="2095" spans="1:10" x14ac:dyDescent="0.3">
      <c r="A2095" t="str">
        <f>IF(NOT(D2095=""),INDEX(statsNames,MATCH(D2095,mapping!Q:Q,0),1),A2094)</f>
        <v>TM</v>
      </c>
      <c r="B2095">
        <f>INDEX(mapping!R:R,MATCH(A2095,mapping!P:P,0),1)+INDEX(mapping!H:H,MATCH(E2095,mapping!F:F,0))</f>
        <v>4425</v>
      </c>
      <c r="E2095" s="146" t="s">
        <v>26</v>
      </c>
      <c r="F2095" s="146">
        <v>5</v>
      </c>
      <c r="G2095" s="146">
        <v>1</v>
      </c>
      <c r="H2095" s="146">
        <v>4.8</v>
      </c>
    </row>
    <row r="2096" spans="1:10" x14ac:dyDescent="0.3">
      <c r="A2096" t="str">
        <f>IF(NOT(D2096=""),INDEX(statsNames,MATCH(D2096,mapping!Q:Q,0),1),A2095)</f>
        <v>TM</v>
      </c>
      <c r="B2096">
        <f>INDEX(mapping!R:R,MATCH(A2096,mapping!P:P,0),1)+INDEX(mapping!H:H,MATCH(E2096,mapping!F:F,0))</f>
        <v>5225</v>
      </c>
      <c r="E2096" s="146" t="s">
        <v>12</v>
      </c>
      <c r="F2096" s="146">
        <v>11</v>
      </c>
      <c r="G2096" s="146">
        <v>1</v>
      </c>
      <c r="H2096" s="146">
        <v>3.7</v>
      </c>
    </row>
    <row r="2097" spans="1:8" x14ac:dyDescent="0.3">
      <c r="A2097" t="str">
        <f>IF(NOT(D2097=""),INDEX(statsNames,MATCH(D2097,mapping!Q:Q,0),1),A2096)</f>
        <v>TM</v>
      </c>
      <c r="B2097">
        <f>INDEX(mapping!R:R,MATCH(A2097,mapping!P:P,0),1)+INDEX(mapping!H:H,MATCH(E2097,mapping!F:F,0))</f>
        <v>1425</v>
      </c>
      <c r="E2097" s="146" t="s">
        <v>450</v>
      </c>
      <c r="F2097" s="146">
        <v>12</v>
      </c>
      <c r="G2097" s="146">
        <v>1</v>
      </c>
      <c r="H2097" s="146">
        <v>3.6</v>
      </c>
    </row>
    <row r="2098" spans="1:8" x14ac:dyDescent="0.3">
      <c r="A2098" t="str">
        <f>IF(NOT(D2098=""),INDEX(statsNames,MATCH(D2098,mapping!Q:Q,0),1),A2097)</f>
        <v>TM</v>
      </c>
      <c r="B2098">
        <f>INDEX(mapping!R:R,MATCH(A2098,mapping!P:P,0),1)+INDEX(mapping!H:H,MATCH(E2098,mapping!F:F,0))</f>
        <v>8525</v>
      </c>
      <c r="E2098" s="146" t="s">
        <v>377</v>
      </c>
      <c r="F2098" s="146">
        <v>13</v>
      </c>
      <c r="G2098" s="146">
        <v>1</v>
      </c>
      <c r="H2098" s="146">
        <v>3.6</v>
      </c>
    </row>
    <row r="2099" spans="1:8" x14ac:dyDescent="0.3">
      <c r="A2099" t="str">
        <f>IF(NOT(D2099=""),INDEX(statsNames,MATCH(D2099,mapping!Q:Q,0),1),A2098)</f>
        <v>TM</v>
      </c>
      <c r="B2099">
        <f>INDEX(mapping!R:R,MATCH(A2099,mapping!P:P,0),1)+INDEX(mapping!H:H,MATCH(E2099,mapping!F:F,0))</f>
        <v>1925</v>
      </c>
      <c r="E2099" s="146" t="s">
        <v>30</v>
      </c>
      <c r="F2099" s="146">
        <v>15</v>
      </c>
      <c r="G2099" s="146">
        <v>1</v>
      </c>
      <c r="H2099" s="146">
        <v>3.5</v>
      </c>
    </row>
    <row r="2100" spans="1:8" x14ac:dyDescent="0.3">
      <c r="A2100" t="str">
        <f>IF(NOT(D2100=""),INDEX(statsNames,MATCH(D2100,mapping!Q:Q,0),1),A2099)</f>
        <v>TM</v>
      </c>
      <c r="B2100">
        <f>INDEX(mapping!R:R,MATCH(A2100,mapping!P:P,0),1)+INDEX(mapping!H:H,MATCH(E2100,mapping!F:F,0))</f>
        <v>9325</v>
      </c>
      <c r="E2100" s="146" t="s">
        <v>455</v>
      </c>
      <c r="F2100" s="146">
        <v>18</v>
      </c>
      <c r="G2100" s="146">
        <v>1</v>
      </c>
      <c r="H2100" s="146">
        <v>3.3</v>
      </c>
    </row>
    <row r="2101" spans="1:8" x14ac:dyDescent="0.3">
      <c r="A2101" t="str">
        <f>IF(NOT(D2101=""),INDEX(statsNames,MATCH(D2101,mapping!Q:Q,0),1),A2100)</f>
        <v>TM</v>
      </c>
      <c r="B2101">
        <f>INDEX(mapping!R:R,MATCH(A2101,mapping!P:P,0),1)+INDEX(mapping!H:H,MATCH(E2101,mapping!F:F,0))</f>
        <v>14425</v>
      </c>
      <c r="E2101" s="146" t="s">
        <v>199</v>
      </c>
      <c r="F2101" s="146">
        <v>19</v>
      </c>
      <c r="G2101" s="146">
        <v>1</v>
      </c>
      <c r="H2101" s="146">
        <v>3.3</v>
      </c>
    </row>
    <row r="2102" spans="1:8" x14ac:dyDescent="0.3">
      <c r="A2102" t="str">
        <f>IF(NOT(D2102=""),INDEX(statsNames,MATCH(D2102,mapping!Q:Q,0),1),A2101)</f>
        <v>TM</v>
      </c>
      <c r="B2102">
        <f>INDEX(mapping!R:R,MATCH(A2102,mapping!P:P,0),1)+INDEX(mapping!H:H,MATCH(E2102,mapping!F:F,0))</f>
        <v>7325</v>
      </c>
      <c r="E2102" s="146" t="s">
        <v>202</v>
      </c>
      <c r="F2102" s="146">
        <v>20</v>
      </c>
      <c r="G2102" s="146">
        <v>2</v>
      </c>
      <c r="H2102" s="146">
        <v>3.3</v>
      </c>
    </row>
    <row r="2103" spans="1:8" x14ac:dyDescent="0.3">
      <c r="A2103" t="str">
        <f>IF(NOT(D2103=""),INDEX(statsNames,MATCH(D2103,mapping!Q:Q,0),1),A2102)</f>
        <v>TM</v>
      </c>
      <c r="B2103">
        <f>INDEX(mapping!R:R,MATCH(A2103,mapping!P:P,0),1)+INDEX(mapping!H:H,MATCH(E2103,mapping!F:F,0))</f>
        <v>17825</v>
      </c>
      <c r="E2103" s="146" t="s">
        <v>200</v>
      </c>
      <c r="F2103" s="146">
        <v>21</v>
      </c>
      <c r="G2103" s="146">
        <v>2</v>
      </c>
      <c r="H2103" s="146">
        <v>3.2</v>
      </c>
    </row>
    <row r="2104" spans="1:8" x14ac:dyDescent="0.3">
      <c r="A2104" t="str">
        <f>IF(NOT(D2104=""),INDEX(statsNames,MATCH(D2104,mapping!Q:Q,0),1),A2103)</f>
        <v>TM</v>
      </c>
      <c r="B2104">
        <f>INDEX(mapping!R:R,MATCH(A2104,mapping!P:P,0),1)+INDEX(mapping!H:H,MATCH(E2104,mapping!F:F,0))</f>
        <v>10125</v>
      </c>
      <c r="E2104" s="146" t="s">
        <v>124</v>
      </c>
      <c r="F2104" s="146">
        <v>24</v>
      </c>
      <c r="G2104" s="146">
        <v>2</v>
      </c>
      <c r="H2104" s="146">
        <v>3.2</v>
      </c>
    </row>
    <row r="2105" spans="1:8" x14ac:dyDescent="0.3">
      <c r="A2105" t="str">
        <f>IF(NOT(D2105=""),INDEX(statsNames,MATCH(D2105,mapping!Q:Q,0),1),A2104)</f>
        <v>TM</v>
      </c>
      <c r="B2105">
        <f>INDEX(mapping!R:R,MATCH(A2105,mapping!P:P,0),1)+INDEX(mapping!H:H,MATCH(E2105,mapping!F:F,0))</f>
        <v>9025</v>
      </c>
      <c r="E2105" s="146" t="s">
        <v>21</v>
      </c>
      <c r="F2105" s="146">
        <v>26</v>
      </c>
      <c r="G2105" s="146">
        <v>3</v>
      </c>
      <c r="H2105" s="146">
        <v>3.1</v>
      </c>
    </row>
    <row r="2106" spans="1:8" x14ac:dyDescent="0.3">
      <c r="A2106" t="str">
        <f>IF(NOT(D2106=""),INDEX(statsNames,MATCH(D2106,mapping!Q:Q,0),1),A2105)</f>
        <v>TM</v>
      </c>
      <c r="B2106">
        <f>INDEX(mapping!R:R,MATCH(A2106,mapping!P:P,0),1)+INDEX(mapping!H:H,MATCH(E2106,mapping!F:F,0))</f>
        <v>13925</v>
      </c>
      <c r="E2106" s="146" t="s">
        <v>219</v>
      </c>
      <c r="F2106" s="146">
        <v>28</v>
      </c>
      <c r="G2106" s="146">
        <v>2</v>
      </c>
      <c r="H2106" s="146">
        <v>3.1</v>
      </c>
    </row>
    <row r="2107" spans="1:8" x14ac:dyDescent="0.3">
      <c r="A2107" t="str">
        <f>IF(NOT(D2107=""),INDEX(statsNames,MATCH(D2107,mapping!Q:Q,0),1),A2106)</f>
        <v>TM</v>
      </c>
      <c r="B2107">
        <f>INDEX(mapping!R:R,MATCH(A2107,mapping!P:P,0),1)+INDEX(mapping!H:H,MATCH(E2107,mapping!F:F,0))</f>
        <v>11225</v>
      </c>
      <c r="E2107" s="146" t="s">
        <v>503</v>
      </c>
      <c r="F2107" s="146">
        <v>28</v>
      </c>
      <c r="G2107" s="146">
        <v>2</v>
      </c>
      <c r="H2107" s="146">
        <v>3.1</v>
      </c>
    </row>
    <row r="2108" spans="1:8" x14ac:dyDescent="0.3">
      <c r="A2108" t="str">
        <f>IF(NOT(D2108=""),INDEX(statsNames,MATCH(D2108,mapping!Q:Q,0),1),A2107)</f>
        <v>TM</v>
      </c>
      <c r="B2108">
        <f>INDEX(mapping!R:R,MATCH(A2108,mapping!P:P,0),1)+INDEX(mapping!H:H,MATCH(E2108,mapping!F:F,0))</f>
        <v>16925</v>
      </c>
      <c r="E2108" s="146" t="s">
        <v>480</v>
      </c>
      <c r="F2108" s="146">
        <v>31</v>
      </c>
      <c r="G2108" s="146">
        <v>2</v>
      </c>
      <c r="H2108" s="146">
        <v>2.9</v>
      </c>
    </row>
    <row r="2109" spans="1:8" x14ac:dyDescent="0.3">
      <c r="A2109" t="str">
        <f>IF(NOT(D2109=""),INDEX(statsNames,MATCH(D2109,mapping!Q:Q,0),1),A2108)</f>
        <v>TM</v>
      </c>
      <c r="B2109">
        <f>INDEX(mapping!R:R,MATCH(A2109,mapping!P:P,0),1)+INDEX(mapping!H:H,MATCH(E2109,mapping!F:F,0))</f>
        <v>4725</v>
      </c>
      <c r="E2109" s="146" t="s">
        <v>87</v>
      </c>
      <c r="F2109" s="146">
        <v>34</v>
      </c>
      <c r="G2109" s="146">
        <v>2</v>
      </c>
      <c r="H2109" s="146">
        <v>2.9</v>
      </c>
    </row>
    <row r="2110" spans="1:8" x14ac:dyDescent="0.3">
      <c r="A2110" t="str">
        <f>IF(NOT(D2110=""),INDEX(statsNames,MATCH(D2110,mapping!Q:Q,0),1),A2109)</f>
        <v>TM</v>
      </c>
      <c r="B2110">
        <f>INDEX(mapping!R:R,MATCH(A2110,mapping!P:P,0),1)+INDEX(mapping!H:H,MATCH(E2110,mapping!F:F,0))</f>
        <v>5625</v>
      </c>
      <c r="E2110" s="146" t="s">
        <v>39</v>
      </c>
      <c r="F2110" s="146">
        <v>34</v>
      </c>
      <c r="G2110" s="146">
        <v>3</v>
      </c>
      <c r="H2110" s="146">
        <v>2.9</v>
      </c>
    </row>
    <row r="2111" spans="1:8" x14ac:dyDescent="0.3">
      <c r="A2111" t="str">
        <f>IF(NOT(D2111=""),INDEX(statsNames,MATCH(D2111,mapping!Q:Q,0),1),A2110)</f>
        <v>TM</v>
      </c>
      <c r="B2111">
        <f>INDEX(mapping!R:R,MATCH(A2111,mapping!P:P,0),1)+INDEX(mapping!H:H,MATCH(E2111,mapping!F:F,0))</f>
        <v>3625</v>
      </c>
      <c r="E2111" s="146" t="s">
        <v>90</v>
      </c>
      <c r="F2111" s="146">
        <v>39</v>
      </c>
      <c r="G2111" s="146">
        <v>3</v>
      </c>
      <c r="H2111" s="146">
        <v>2.7</v>
      </c>
    </row>
    <row r="2112" spans="1:8" x14ac:dyDescent="0.3">
      <c r="A2112" t="str">
        <f>IF(NOT(D2112=""),INDEX(statsNames,MATCH(D2112,mapping!Q:Q,0),1),A2111)</f>
        <v>TM</v>
      </c>
      <c r="B2112">
        <f>INDEX(mapping!R:R,MATCH(A2112,mapping!P:P,0),1)+INDEX(mapping!H:H,MATCH(E2112,mapping!F:F,0))</f>
        <v>8125</v>
      </c>
      <c r="E2112" s="146" t="s">
        <v>69</v>
      </c>
      <c r="F2112" s="146">
        <v>42</v>
      </c>
      <c r="G2112" s="146">
        <v>4</v>
      </c>
      <c r="H2112" s="146">
        <v>2.7</v>
      </c>
    </row>
    <row r="2113" spans="1:8" x14ac:dyDescent="0.3">
      <c r="A2113" t="str">
        <f>IF(NOT(D2113=""),INDEX(statsNames,MATCH(D2113,mapping!Q:Q,0),1),A2112)</f>
        <v>TM</v>
      </c>
      <c r="B2113">
        <f>INDEX(mapping!R:R,MATCH(A2113,mapping!P:P,0),1)+INDEX(mapping!H:H,MATCH(E2113,mapping!F:F,0))</f>
        <v>18625</v>
      </c>
      <c r="E2113" s="146" t="s">
        <v>1085</v>
      </c>
      <c r="F2113" s="146">
        <v>44</v>
      </c>
      <c r="G2113" s="146">
        <v>2</v>
      </c>
      <c r="H2113" s="146">
        <v>2.6</v>
      </c>
    </row>
    <row r="2114" spans="1:8" x14ac:dyDescent="0.3">
      <c r="A2114" t="str">
        <f>IF(NOT(D2114=""),INDEX(statsNames,MATCH(D2114,mapping!Q:Q,0),1),A2113)</f>
        <v>TM</v>
      </c>
      <c r="B2114">
        <f>INDEX(mapping!R:R,MATCH(A2114,mapping!P:P,0),1)+INDEX(mapping!H:H,MATCH(E2114,mapping!F:F,0))</f>
        <v>8225</v>
      </c>
      <c r="E2114" s="146" t="s">
        <v>123</v>
      </c>
      <c r="F2114" s="146">
        <v>48</v>
      </c>
      <c r="G2114" s="146">
        <v>2</v>
      </c>
      <c r="H2114" s="146">
        <v>2.6</v>
      </c>
    </row>
    <row r="2115" spans="1:8" x14ac:dyDescent="0.3">
      <c r="A2115" t="str">
        <f>IF(NOT(D2115=""),INDEX(statsNames,MATCH(D2115,mapping!Q:Q,0),1),A2114)</f>
        <v>TM</v>
      </c>
      <c r="B2115">
        <f>INDEX(mapping!R:R,MATCH(A2115,mapping!P:P,0),1)+INDEX(mapping!H:H,MATCH(E2115,mapping!F:F,0))</f>
        <v>16625</v>
      </c>
      <c r="E2115" s="146" t="s">
        <v>884</v>
      </c>
      <c r="F2115" s="146">
        <v>50</v>
      </c>
      <c r="G2115" s="146">
        <v>2</v>
      </c>
      <c r="H2115" s="146">
        <v>2.5</v>
      </c>
    </row>
    <row r="2116" spans="1:8" x14ac:dyDescent="0.3">
      <c r="A2116" t="str">
        <f>IF(NOT(D2116=""),INDEX(statsNames,MATCH(D2116,mapping!Q:Q,0),1),A2115)</f>
        <v>TM</v>
      </c>
      <c r="B2116">
        <f>INDEX(mapping!R:R,MATCH(A2116,mapping!P:P,0),1)+INDEX(mapping!H:H,MATCH(E2116,mapping!F:F,0))</f>
        <v>18825</v>
      </c>
      <c r="E2116" s="146" t="s">
        <v>499</v>
      </c>
      <c r="F2116" s="146">
        <v>51</v>
      </c>
      <c r="G2116" s="146">
        <v>1</v>
      </c>
      <c r="H2116" s="146">
        <v>2.5</v>
      </c>
    </row>
    <row r="2117" spans="1:8" x14ac:dyDescent="0.3">
      <c r="A2117" t="str">
        <f>IF(NOT(D2117=""),INDEX(statsNames,MATCH(D2117,mapping!Q:Q,0),1),A2116)</f>
        <v>TM</v>
      </c>
      <c r="B2117">
        <f>INDEX(mapping!R:R,MATCH(A2117,mapping!P:P,0),1)+INDEX(mapping!H:H,MATCH(E2117,mapping!F:F,0))</f>
        <v>6125</v>
      </c>
      <c r="E2117" s="146" t="s">
        <v>22</v>
      </c>
      <c r="F2117" s="146">
        <v>51</v>
      </c>
      <c r="G2117" s="146">
        <v>3</v>
      </c>
      <c r="H2117" s="146">
        <v>2.5</v>
      </c>
    </row>
    <row r="2118" spans="1:8" x14ac:dyDescent="0.3">
      <c r="A2118" t="str">
        <f>IF(NOT(D2118=""),INDEX(statsNames,MATCH(D2118,mapping!Q:Q,0),1),A2117)</f>
        <v>TM</v>
      </c>
      <c r="B2118">
        <f>INDEX(mapping!R:R,MATCH(A2118,mapping!P:P,0),1)+INDEX(mapping!H:H,MATCH(E2118,mapping!F:F,0))</f>
        <v>17425</v>
      </c>
      <c r="E2118" s="146" t="s">
        <v>953</v>
      </c>
      <c r="F2118" s="146">
        <v>54</v>
      </c>
      <c r="G2118" s="146">
        <v>3</v>
      </c>
      <c r="H2118" s="146">
        <v>2.4</v>
      </c>
    </row>
    <row r="2119" spans="1:8" x14ac:dyDescent="0.3">
      <c r="A2119" t="str">
        <f>IF(NOT(D2119=""),INDEX(statsNames,MATCH(D2119,mapping!Q:Q,0),1),A2118)</f>
        <v>TM</v>
      </c>
      <c r="B2119">
        <f>INDEX(mapping!R:R,MATCH(A2119,mapping!P:P,0),1)+INDEX(mapping!H:H,MATCH(E2119,mapping!F:F,0))</f>
        <v>5125</v>
      </c>
      <c r="E2119" s="146" t="s">
        <v>104</v>
      </c>
      <c r="F2119" s="146">
        <v>55</v>
      </c>
      <c r="G2119" s="146">
        <v>1</v>
      </c>
      <c r="H2119" s="146">
        <v>2.4</v>
      </c>
    </row>
    <row r="2120" spans="1:8" x14ac:dyDescent="0.3">
      <c r="A2120" t="str">
        <f>IF(NOT(D2120=""),INDEX(statsNames,MATCH(D2120,mapping!Q:Q,0),1),A2119)</f>
        <v>TM</v>
      </c>
      <c r="B2120" t="e">
        <f>INDEX(mapping!R:R,MATCH(A2120,mapping!P:P,0),1)+INDEX(mapping!H:H,MATCH(E2120,mapping!F:F,0))</f>
        <v>#N/A</v>
      </c>
      <c r="E2120" s="146" t="s">
        <v>391</v>
      </c>
      <c r="F2120" s="146">
        <v>57</v>
      </c>
      <c r="G2120" s="146">
        <v>1</v>
      </c>
      <c r="H2120" s="146">
        <v>2.2999999999999998</v>
      </c>
    </row>
    <row r="2121" spans="1:8" x14ac:dyDescent="0.3">
      <c r="A2121" t="str">
        <f>IF(NOT(D2121=""),INDEX(statsNames,MATCH(D2121,mapping!Q:Q,0),1),A2120)</f>
        <v>TM</v>
      </c>
      <c r="B2121">
        <f>INDEX(mapping!R:R,MATCH(A2121,mapping!P:P,0),1)+INDEX(mapping!H:H,MATCH(E2121,mapping!F:F,0))</f>
        <v>1225</v>
      </c>
      <c r="E2121" s="146" t="s">
        <v>449</v>
      </c>
      <c r="F2121" s="146">
        <v>60</v>
      </c>
      <c r="G2121" s="146">
        <v>3</v>
      </c>
      <c r="H2121" s="146">
        <v>2.2000000000000002</v>
      </c>
    </row>
    <row r="2122" spans="1:8" x14ac:dyDescent="0.3">
      <c r="A2122" t="str">
        <f>IF(NOT(D2122=""),INDEX(statsNames,MATCH(D2122,mapping!Q:Q,0),1),A2121)</f>
        <v>TM</v>
      </c>
      <c r="B2122">
        <f>INDEX(mapping!R:R,MATCH(A2122,mapping!P:P,0),1)+INDEX(mapping!H:H,MATCH(E2122,mapping!F:F,0))</f>
        <v>4025</v>
      </c>
      <c r="E2122" s="146" t="s">
        <v>105</v>
      </c>
      <c r="F2122" s="146">
        <v>61</v>
      </c>
      <c r="G2122" s="146">
        <v>3</v>
      </c>
      <c r="H2122" s="146">
        <v>2.1</v>
      </c>
    </row>
    <row r="2123" spans="1:8" x14ac:dyDescent="0.3">
      <c r="A2123" t="str">
        <f>IF(NOT(D2123=""),INDEX(statsNames,MATCH(D2123,mapping!Q:Q,0),1),A2122)</f>
        <v>TM</v>
      </c>
      <c r="B2123">
        <f>INDEX(mapping!R:R,MATCH(A2123,mapping!P:P,0),1)+INDEX(mapping!H:H,MATCH(E2123,mapping!F:F,0))</f>
        <v>8725</v>
      </c>
      <c r="E2123" s="146" t="s">
        <v>205</v>
      </c>
      <c r="F2123" s="146">
        <v>72</v>
      </c>
      <c r="G2123" s="146">
        <v>4</v>
      </c>
      <c r="H2123" s="146">
        <v>1.9</v>
      </c>
    </row>
    <row r="2124" spans="1:8" x14ac:dyDescent="0.3">
      <c r="A2124" t="str">
        <f>IF(NOT(D2124=""),INDEX(statsNames,MATCH(D2124,mapping!Q:Q,0),1),A2123)</f>
        <v>TM</v>
      </c>
      <c r="B2124">
        <f>INDEX(mapping!R:R,MATCH(A2124,mapping!P:P,0),1)+INDEX(mapping!H:H,MATCH(E2124,mapping!F:F,0))</f>
        <v>12525</v>
      </c>
      <c r="E2124" s="146" t="s">
        <v>65</v>
      </c>
      <c r="F2124" s="146">
        <v>73</v>
      </c>
      <c r="G2124" s="146">
        <v>2</v>
      </c>
      <c r="H2124" s="146">
        <v>1.8</v>
      </c>
    </row>
    <row r="2125" spans="1:8" x14ac:dyDescent="0.3">
      <c r="A2125" t="str">
        <f>IF(NOT(D2125=""),INDEX(statsNames,MATCH(D2125,mapping!Q:Q,0),1),A2124)</f>
        <v>TM</v>
      </c>
      <c r="B2125">
        <f>INDEX(mapping!R:R,MATCH(A2125,mapping!P:P,0),1)+INDEX(mapping!H:H,MATCH(E2125,mapping!F:F,0))</f>
        <v>5425</v>
      </c>
      <c r="E2125" s="146" t="s">
        <v>14</v>
      </c>
      <c r="F2125" s="146">
        <v>77</v>
      </c>
      <c r="G2125" s="146">
        <v>6</v>
      </c>
      <c r="H2125" s="146">
        <v>1.6</v>
      </c>
    </row>
    <row r="2126" spans="1:8" x14ac:dyDescent="0.3">
      <c r="A2126" t="str">
        <f>IF(NOT(D2126=""),INDEX(statsNames,MATCH(D2126,mapping!Q:Q,0),1),A2125)</f>
        <v>TM</v>
      </c>
      <c r="B2126">
        <f>INDEX(mapping!R:R,MATCH(A2126,mapping!P:P,0),1)+INDEX(mapping!H:H,MATCH(E2126,mapping!F:F,0))</f>
        <v>7125</v>
      </c>
      <c r="E2126" s="146" t="s">
        <v>75</v>
      </c>
      <c r="F2126" s="146">
        <v>81</v>
      </c>
      <c r="G2126" s="146">
        <v>7</v>
      </c>
      <c r="H2126" s="146">
        <v>1.6</v>
      </c>
    </row>
    <row r="2127" spans="1:8" x14ac:dyDescent="0.3">
      <c r="A2127" t="str">
        <f>IF(NOT(D2127=""),INDEX(statsNames,MATCH(D2127,mapping!Q:Q,0),1),A2126)</f>
        <v>TM</v>
      </c>
      <c r="B2127">
        <f>INDEX(mapping!R:R,MATCH(A2127,mapping!P:P,0),1)+INDEX(mapping!H:H,MATCH(E2127,mapping!F:F,0))</f>
        <v>8825</v>
      </c>
      <c r="E2127" s="146" t="s">
        <v>163</v>
      </c>
      <c r="F2127" s="146">
        <v>82</v>
      </c>
      <c r="G2127" s="146">
        <v>2</v>
      </c>
      <c r="H2127" s="146">
        <v>1.5</v>
      </c>
    </row>
    <row r="2128" spans="1:8" x14ac:dyDescent="0.3">
      <c r="A2128" t="str">
        <f>IF(NOT(D2128=""),INDEX(statsNames,MATCH(D2128,mapping!Q:Q,0),1),A2127)</f>
        <v>TM</v>
      </c>
      <c r="B2128">
        <f>INDEX(mapping!R:R,MATCH(A2128,mapping!P:P,0),1)+INDEX(mapping!H:H,MATCH(E2128,mapping!F:F,0))</f>
        <v>125</v>
      </c>
      <c r="E2128" s="146" t="s">
        <v>451</v>
      </c>
      <c r="F2128" s="146">
        <v>83</v>
      </c>
      <c r="G2128" s="146">
        <v>8</v>
      </c>
      <c r="H2128" s="146">
        <v>1.5</v>
      </c>
    </row>
    <row r="2129" spans="1:8" x14ac:dyDescent="0.3">
      <c r="A2129" t="str">
        <f>IF(NOT(D2129=""),INDEX(statsNames,MATCH(D2129,mapping!Q:Q,0),1),A2128)</f>
        <v>TM</v>
      </c>
      <c r="B2129">
        <f>INDEX(mapping!R:R,MATCH(A2129,mapping!P:P,0),1)+INDEX(mapping!H:H,MATCH(E2129,mapping!F:F,0))</f>
        <v>3025</v>
      </c>
      <c r="E2129" s="146" t="s">
        <v>80</v>
      </c>
      <c r="F2129" s="146">
        <v>94</v>
      </c>
      <c r="G2129" s="146">
        <v>7</v>
      </c>
      <c r="H2129" s="146">
        <v>1.3</v>
      </c>
    </row>
    <row r="2130" spans="1:8" x14ac:dyDescent="0.3">
      <c r="A2130" t="str">
        <f>IF(NOT(D2130=""),INDEX(statsNames,MATCH(D2130,mapping!Q:Q,0),1),A2129)</f>
        <v>TM</v>
      </c>
      <c r="B2130">
        <f>INDEX(mapping!R:R,MATCH(A2130,mapping!P:P,0),1)+INDEX(mapping!H:H,MATCH(E2130,mapping!F:F,0))</f>
        <v>12225</v>
      </c>
      <c r="E2130" s="146" t="s">
        <v>110</v>
      </c>
      <c r="F2130" s="146">
        <v>98</v>
      </c>
      <c r="G2130" s="146">
        <v>5</v>
      </c>
      <c r="H2130" s="146">
        <v>1.2</v>
      </c>
    </row>
    <row r="2131" spans="1:8" x14ac:dyDescent="0.3">
      <c r="A2131" t="str">
        <f>IF(NOT(D2131=""),INDEX(statsNames,MATCH(D2131,mapping!Q:Q,0),1),A2130)</f>
        <v>TM</v>
      </c>
      <c r="B2131">
        <f>INDEX(mapping!R:R,MATCH(A2131,mapping!P:P,0),1)+INDEX(mapping!H:H,MATCH(E2131,mapping!F:F,0))</f>
        <v>17925</v>
      </c>
      <c r="E2131" s="146" t="s">
        <v>459</v>
      </c>
      <c r="F2131" s="146">
        <v>102</v>
      </c>
      <c r="G2131" s="146">
        <v>3</v>
      </c>
      <c r="H2131" s="146">
        <v>1.2</v>
      </c>
    </row>
    <row r="2132" spans="1:8" x14ac:dyDescent="0.3">
      <c r="A2132" t="str">
        <f>IF(NOT(D2132=""),INDEX(statsNames,MATCH(D2132,mapping!Q:Q,0),1),A2131)</f>
        <v>TM</v>
      </c>
      <c r="B2132">
        <f>INDEX(mapping!R:R,MATCH(A2132,mapping!P:P,0),1)+INDEX(mapping!H:H,MATCH(E2132,mapping!F:F,0))</f>
        <v>17225</v>
      </c>
      <c r="E2132" s="146" t="s">
        <v>320</v>
      </c>
      <c r="F2132" s="146">
        <v>103</v>
      </c>
      <c r="G2132" s="146">
        <v>9</v>
      </c>
      <c r="H2132" s="146">
        <v>1.2</v>
      </c>
    </row>
    <row r="2133" spans="1:8" x14ac:dyDescent="0.3">
      <c r="A2133" t="str">
        <f>IF(NOT(D2133=""),INDEX(statsNames,MATCH(D2133,mapping!Q:Q,0),1),A2132)</f>
        <v>TM</v>
      </c>
      <c r="B2133">
        <f>INDEX(mapping!R:R,MATCH(A2133,mapping!P:P,0),1)+INDEX(mapping!H:H,MATCH(E2133,mapping!F:F,0))</f>
        <v>2925</v>
      </c>
      <c r="E2133" s="146" t="s">
        <v>89</v>
      </c>
      <c r="F2133" s="146">
        <v>106</v>
      </c>
      <c r="G2133" s="146">
        <v>4</v>
      </c>
      <c r="H2133" s="146">
        <v>1.1000000000000001</v>
      </c>
    </row>
    <row r="2134" spans="1:8" x14ac:dyDescent="0.3">
      <c r="A2134" t="str">
        <f>IF(NOT(D2134=""),INDEX(statsNames,MATCH(D2134,mapping!Q:Q,0),1),A2133)</f>
        <v>TM</v>
      </c>
      <c r="B2134">
        <f>INDEX(mapping!R:R,MATCH(A2134,mapping!P:P,0),1)+INDEX(mapping!H:H,MATCH(E2134,mapping!F:F,0))</f>
        <v>4225</v>
      </c>
      <c r="E2134" s="146" t="s">
        <v>81</v>
      </c>
      <c r="F2134" s="146">
        <v>106</v>
      </c>
      <c r="G2134" s="146">
        <v>8</v>
      </c>
      <c r="H2134" s="146">
        <v>1.1000000000000001</v>
      </c>
    </row>
    <row r="2135" spans="1:8" x14ac:dyDescent="0.3">
      <c r="A2135" t="str">
        <f>IF(NOT(D2135=""),INDEX(statsNames,MATCH(D2135,mapping!Q:Q,0),1),A2134)</f>
        <v>TM</v>
      </c>
      <c r="B2135">
        <f>INDEX(mapping!R:R,MATCH(A2135,mapping!P:P,0),1)+INDEX(mapping!H:H,MATCH(E2135,mapping!F:F,0))</f>
        <v>4525</v>
      </c>
      <c r="E2135" s="146" t="s">
        <v>41</v>
      </c>
      <c r="F2135" s="146">
        <v>108</v>
      </c>
      <c r="G2135" s="146">
        <v>6</v>
      </c>
      <c r="H2135" s="146">
        <v>1.1000000000000001</v>
      </c>
    </row>
    <row r="2136" spans="1:8" x14ac:dyDescent="0.3">
      <c r="A2136" t="str">
        <f>IF(NOT(D2136=""),INDEX(statsNames,MATCH(D2136,mapping!Q:Q,0),1),A2135)</f>
        <v>TM</v>
      </c>
      <c r="B2136">
        <f>INDEX(mapping!R:R,MATCH(A2136,mapping!P:P,0),1)+INDEX(mapping!H:H,MATCH(E2136,mapping!F:F,0))</f>
        <v>17025</v>
      </c>
      <c r="E2136" s="146" t="s">
        <v>161</v>
      </c>
      <c r="F2136" s="146">
        <v>110</v>
      </c>
      <c r="G2136" s="146">
        <v>3</v>
      </c>
      <c r="H2136" s="146">
        <v>1.1000000000000001</v>
      </c>
    </row>
    <row r="2137" spans="1:8" x14ac:dyDescent="0.3">
      <c r="A2137" t="str">
        <f>IF(NOT(D2137=""),INDEX(statsNames,MATCH(D2137,mapping!Q:Q,0),1),A2136)</f>
        <v>TM</v>
      </c>
      <c r="B2137">
        <f>INDEX(mapping!R:R,MATCH(A2137,mapping!P:P,0),1)+INDEX(mapping!H:H,MATCH(E2137,mapping!F:F,0))</f>
        <v>10025</v>
      </c>
      <c r="E2137" s="146" t="s">
        <v>160</v>
      </c>
      <c r="F2137" s="146">
        <v>119</v>
      </c>
      <c r="G2137" s="146">
        <v>11</v>
      </c>
      <c r="H2137" s="146">
        <v>0.9</v>
      </c>
    </row>
    <row r="2138" spans="1:8" x14ac:dyDescent="0.3">
      <c r="A2138" t="str">
        <f>IF(NOT(D2138=""),INDEX(statsNames,MATCH(D2138,mapping!Q:Q,0),1),A2137)</f>
        <v>TM</v>
      </c>
      <c r="B2138">
        <f>INDEX(mapping!R:R,MATCH(A2138,mapping!P:P,0),1)+INDEX(mapping!H:H,MATCH(E2138,mapping!F:F,0))</f>
        <v>4125</v>
      </c>
      <c r="E2138" s="146" t="s">
        <v>125</v>
      </c>
      <c r="F2138" s="146">
        <v>122</v>
      </c>
      <c r="G2138" s="146">
        <v>6</v>
      </c>
      <c r="H2138" s="146">
        <v>0.8</v>
      </c>
    </row>
    <row r="2139" spans="1:8" x14ac:dyDescent="0.3">
      <c r="A2139" t="str">
        <f>IF(NOT(D2139=""),INDEX(statsNames,MATCH(D2139,mapping!Q:Q,0),1),A2138)</f>
        <v>TM</v>
      </c>
      <c r="B2139">
        <f>INDEX(mapping!R:R,MATCH(A2139,mapping!P:P,0),1)+INDEX(mapping!H:H,MATCH(E2139,mapping!F:F,0))</f>
        <v>15725</v>
      </c>
      <c r="E2139" s="146" t="s">
        <v>230</v>
      </c>
      <c r="F2139" s="146">
        <v>122</v>
      </c>
      <c r="G2139" s="146">
        <v>4</v>
      </c>
      <c r="H2139" s="146">
        <v>0.8</v>
      </c>
    </row>
    <row r="2140" spans="1:8" x14ac:dyDescent="0.3">
      <c r="A2140" t="str">
        <f>IF(NOT(D2140=""),INDEX(statsNames,MATCH(D2140,mapping!Q:Q,0),1),A2139)</f>
        <v>TM</v>
      </c>
      <c r="B2140">
        <f>INDEX(mapping!R:R,MATCH(A2140,mapping!P:P,0),1)+INDEX(mapping!H:H,MATCH(E2140,mapping!F:F,0))</f>
        <v>2325</v>
      </c>
      <c r="E2140" s="146" t="s">
        <v>443</v>
      </c>
      <c r="F2140" s="146">
        <v>126</v>
      </c>
      <c r="G2140" s="146">
        <v>6</v>
      </c>
      <c r="H2140" s="146">
        <v>0.8</v>
      </c>
    </row>
    <row r="2141" spans="1:8" x14ac:dyDescent="0.3">
      <c r="A2141" t="str">
        <f>IF(NOT(D2141=""),INDEX(statsNames,MATCH(D2141,mapping!Q:Q,0),1),A2140)</f>
        <v>TM</v>
      </c>
      <c r="B2141">
        <f>INDEX(mapping!R:R,MATCH(A2141,mapping!P:P,0),1)+INDEX(mapping!H:H,MATCH(E2141,mapping!F:F,0))</f>
        <v>2725</v>
      </c>
      <c r="E2141" s="146" t="s">
        <v>134</v>
      </c>
      <c r="F2141" s="146">
        <v>128</v>
      </c>
      <c r="G2141" s="146">
        <v>7</v>
      </c>
      <c r="H2141" s="146">
        <v>0.8</v>
      </c>
    </row>
    <row r="2142" spans="1:8" x14ac:dyDescent="0.3">
      <c r="A2142" t="str">
        <f>IF(NOT(D2142=""),INDEX(statsNames,MATCH(D2142,mapping!Q:Q,0),1),A2141)</f>
        <v>TM</v>
      </c>
      <c r="B2142">
        <f>INDEX(mapping!R:R,MATCH(A2142,mapping!P:P,0),1)+INDEX(mapping!H:H,MATCH(E2142,mapping!F:F,0))</f>
        <v>7025</v>
      </c>
      <c r="E2142" s="146" t="s">
        <v>203</v>
      </c>
      <c r="F2142" s="146">
        <v>131</v>
      </c>
      <c r="G2142" s="146">
        <v>3</v>
      </c>
      <c r="H2142" s="146">
        <v>0.8</v>
      </c>
    </row>
    <row r="2143" spans="1:8" x14ac:dyDescent="0.3">
      <c r="A2143" t="str">
        <f>IF(NOT(D2143=""),INDEX(statsNames,MATCH(D2143,mapping!Q:Q,0),1),A2142)</f>
        <v>TM</v>
      </c>
      <c r="B2143">
        <f>INDEX(mapping!R:R,MATCH(A2143,mapping!P:P,0),1)+INDEX(mapping!H:H,MATCH(E2143,mapping!F:F,0))</f>
        <v>16525</v>
      </c>
      <c r="E2143" s="146" t="s">
        <v>467</v>
      </c>
      <c r="F2143" s="146">
        <v>138</v>
      </c>
      <c r="G2143" s="146">
        <v>6</v>
      </c>
      <c r="H2143" s="146">
        <v>0.7</v>
      </c>
    </row>
    <row r="2144" spans="1:8" x14ac:dyDescent="0.3">
      <c r="A2144" t="str">
        <f>IF(NOT(D2144=""),INDEX(statsNames,MATCH(D2144,mapping!Q:Q,0),1),A2143)</f>
        <v>TM</v>
      </c>
      <c r="B2144">
        <f>INDEX(mapping!R:R,MATCH(A2144,mapping!P:P,0),1)+INDEX(mapping!H:H,MATCH(E2144,mapping!F:F,0))</f>
        <v>18725</v>
      </c>
      <c r="E2144" s="146" t="s">
        <v>300</v>
      </c>
      <c r="F2144" s="146">
        <v>140</v>
      </c>
      <c r="G2144" s="146">
        <v>1</v>
      </c>
      <c r="H2144" s="146">
        <v>0.7</v>
      </c>
    </row>
    <row r="2145" spans="1:8" x14ac:dyDescent="0.3">
      <c r="A2145" t="str">
        <f>IF(NOT(D2145=""),INDEX(statsNames,MATCH(D2145,mapping!Q:Q,0),1),A2144)</f>
        <v>TM</v>
      </c>
      <c r="B2145">
        <f>INDEX(mapping!R:R,MATCH(A2145,mapping!P:P,0),1)+INDEX(mapping!H:H,MATCH(E2145,mapping!F:F,0))</f>
        <v>3825</v>
      </c>
      <c r="E2145" s="146" t="s">
        <v>61</v>
      </c>
      <c r="F2145" s="146">
        <v>145</v>
      </c>
      <c r="G2145" s="146">
        <v>7</v>
      </c>
      <c r="H2145" s="146">
        <v>0.6</v>
      </c>
    </row>
    <row r="2146" spans="1:8" x14ac:dyDescent="0.3">
      <c r="A2146" t="str">
        <f>IF(NOT(D2146=""),INDEX(statsNames,MATCH(D2146,mapping!Q:Q,0),1),A2145)</f>
        <v>TM</v>
      </c>
      <c r="B2146">
        <f>INDEX(mapping!R:R,MATCH(A2146,mapping!P:P,0),1)+INDEX(mapping!H:H,MATCH(E2146,mapping!F:F,0))</f>
        <v>5525</v>
      </c>
      <c r="E2146" s="146" t="s">
        <v>18</v>
      </c>
      <c r="F2146" s="146">
        <v>149</v>
      </c>
      <c r="G2146" s="146">
        <v>8</v>
      </c>
      <c r="H2146" s="146">
        <v>0.6</v>
      </c>
    </row>
    <row r="2147" spans="1:8" x14ac:dyDescent="0.3">
      <c r="A2147" t="str">
        <f>IF(NOT(D2147=""),INDEX(statsNames,MATCH(D2147,mapping!Q:Q,0),1),A2146)</f>
        <v>TM</v>
      </c>
      <c r="B2147">
        <f>INDEX(mapping!R:R,MATCH(A2147,mapping!P:P,0),1)+INDEX(mapping!H:H,MATCH(E2147,mapping!F:F,0))</f>
        <v>13325</v>
      </c>
      <c r="E2147" s="146" t="s">
        <v>76</v>
      </c>
      <c r="F2147" s="146">
        <v>159</v>
      </c>
      <c r="G2147" s="146">
        <v>9</v>
      </c>
      <c r="H2147" s="146">
        <v>0.4</v>
      </c>
    </row>
    <row r="2148" spans="1:8" x14ac:dyDescent="0.3">
      <c r="A2148" t="str">
        <f>IF(NOT(D2148=""),INDEX(statsNames,MATCH(D2148,mapping!Q:Q,0),1),A2147)</f>
        <v>TM</v>
      </c>
      <c r="B2148">
        <f>INDEX(mapping!R:R,MATCH(A2148,mapping!P:P,0),1)+INDEX(mapping!H:H,MATCH(E2148,mapping!F:F,0))</f>
        <v>18025</v>
      </c>
      <c r="E2148" s="146" t="s">
        <v>339</v>
      </c>
      <c r="F2148" s="146">
        <v>171</v>
      </c>
      <c r="G2148" s="146">
        <v>7</v>
      </c>
      <c r="H2148" s="146">
        <v>0.2</v>
      </c>
    </row>
    <row r="2149" spans="1:8" x14ac:dyDescent="0.3">
      <c r="A2149" t="str">
        <f>IF(NOT(D2149=""),INDEX(statsNames,MATCH(D2149,mapping!Q:Q,0),1),A2148)</f>
        <v>TM</v>
      </c>
      <c r="B2149">
        <f>INDEX(mapping!R:R,MATCH(A2149,mapping!P:P,0),1)+INDEX(mapping!H:H,MATCH(E2149,mapping!F:F,0))</f>
        <v>7925</v>
      </c>
      <c r="E2149" s="146" t="s">
        <v>118</v>
      </c>
      <c r="F2149" s="146">
        <v>173</v>
      </c>
      <c r="G2149" s="146">
        <v>3</v>
      </c>
      <c r="H2149" s="146">
        <v>0.2</v>
      </c>
    </row>
    <row r="2150" spans="1:8" x14ac:dyDescent="0.3">
      <c r="A2150" t="str">
        <f>IF(NOT(D2150=""),INDEX(statsNames,MATCH(D2150,mapping!Q:Q,0),1),A2149)</f>
        <v>TM</v>
      </c>
      <c r="B2150">
        <f>INDEX(mapping!R:R,MATCH(A2150,mapping!P:P,0),1)+INDEX(mapping!H:H,MATCH(E2150,mapping!F:F,0))</f>
        <v>13125</v>
      </c>
      <c r="E2150" s="146" t="s">
        <v>349</v>
      </c>
      <c r="F2150" s="146">
        <v>175</v>
      </c>
      <c r="G2150" s="146">
        <v>12</v>
      </c>
      <c r="H2150" s="146">
        <v>0.2</v>
      </c>
    </row>
    <row r="2151" spans="1:8" x14ac:dyDescent="0.3">
      <c r="A2151" t="str">
        <f>IF(NOT(D2151=""),INDEX(statsNames,MATCH(D2151,mapping!Q:Q,0),1),A2150)</f>
        <v>TM</v>
      </c>
      <c r="B2151">
        <f>INDEX(mapping!R:R,MATCH(A2151,mapping!P:P,0),1)+INDEX(mapping!H:H,MATCH(E2151,mapping!F:F,0))</f>
        <v>1025</v>
      </c>
      <c r="E2151" s="146" t="s">
        <v>448</v>
      </c>
      <c r="F2151" s="146">
        <v>175</v>
      </c>
      <c r="G2151" s="146">
        <v>10</v>
      </c>
      <c r="H2151" s="146">
        <v>0.2</v>
      </c>
    </row>
    <row r="2152" spans="1:8" x14ac:dyDescent="0.3">
      <c r="A2152" t="str">
        <f>IF(NOT(D2152=""),INDEX(statsNames,MATCH(D2152,mapping!Q:Q,0),1),A2151)</f>
        <v>TM</v>
      </c>
      <c r="B2152">
        <f>INDEX(mapping!R:R,MATCH(A2152,mapping!P:P,0),1)+INDEX(mapping!H:H,MATCH(E2152,mapping!F:F,0))</f>
        <v>19325</v>
      </c>
      <c r="E2152" s="146" t="s">
        <v>1030</v>
      </c>
      <c r="F2152" s="146">
        <v>177</v>
      </c>
      <c r="G2152" s="146">
        <v>5</v>
      </c>
      <c r="H2152" s="146">
        <v>0.2</v>
      </c>
    </row>
    <row r="2153" spans="1:8" x14ac:dyDescent="0.3">
      <c r="A2153" t="str">
        <f>IF(NOT(D2153=""),INDEX(statsNames,MATCH(D2153,mapping!Q:Q,0),1),A2152)</f>
        <v>TM</v>
      </c>
      <c r="B2153">
        <f>INDEX(mapping!R:R,MATCH(A2153,mapping!P:P,0),1)+INDEX(mapping!H:H,MATCH(E2153,mapping!F:F,0))</f>
        <v>9225</v>
      </c>
      <c r="E2153" s="146" t="s">
        <v>101</v>
      </c>
      <c r="F2153" s="146">
        <v>184</v>
      </c>
      <c r="G2153" s="146">
        <v>10</v>
      </c>
      <c r="H2153" s="146">
        <v>0.1</v>
      </c>
    </row>
    <row r="2154" spans="1:8" x14ac:dyDescent="0.3">
      <c r="A2154" t="str">
        <f>IF(NOT(D2154=""),INDEX(statsNames,MATCH(D2154,mapping!Q:Q,0),1),A2153)</f>
        <v>TM</v>
      </c>
      <c r="B2154">
        <f>INDEX(mapping!R:R,MATCH(A2154,mapping!P:P,0),1)+INDEX(mapping!H:H,MATCH(E2154,mapping!F:F,0))</f>
        <v>9425</v>
      </c>
      <c r="E2154" s="146" t="s">
        <v>16</v>
      </c>
      <c r="F2154" s="146">
        <v>189</v>
      </c>
      <c r="G2154" s="146">
        <v>11</v>
      </c>
      <c r="H2154" s="146">
        <v>0</v>
      </c>
    </row>
    <row r="2155" spans="1:8" x14ac:dyDescent="0.3">
      <c r="A2155" t="str">
        <f>IF(NOT(D2155=""),INDEX(statsNames,MATCH(D2155,mapping!Q:Q,0),1),A2154)</f>
        <v>TM</v>
      </c>
      <c r="B2155">
        <f>INDEX(mapping!R:R,MATCH(A2155,mapping!P:P,0),1)+INDEX(mapping!H:H,MATCH(E2155,mapping!F:F,0))</f>
        <v>17525</v>
      </c>
      <c r="E2155" s="146" t="s">
        <v>399</v>
      </c>
      <c r="F2155" s="146">
        <v>193</v>
      </c>
      <c r="G2155" s="146">
        <v>2</v>
      </c>
      <c r="H2155" s="146">
        <v>-0.1</v>
      </c>
    </row>
    <row r="2156" spans="1:8" x14ac:dyDescent="0.3">
      <c r="A2156" t="str">
        <f>IF(NOT(D2156=""),INDEX(statsNames,MATCH(D2156,mapping!Q:Q,0),1),A2155)</f>
        <v>TM</v>
      </c>
      <c r="B2156">
        <f>INDEX(mapping!R:R,MATCH(A2156,mapping!P:P,0),1)+INDEX(mapping!H:H,MATCH(E2156,mapping!F:F,0))</f>
        <v>2625</v>
      </c>
      <c r="E2156" s="146" t="s">
        <v>38</v>
      </c>
      <c r="F2156" s="146">
        <v>213</v>
      </c>
      <c r="G2156" s="146">
        <v>13</v>
      </c>
      <c r="H2156" s="146">
        <v>-0.3</v>
      </c>
    </row>
    <row r="2157" spans="1:8" x14ac:dyDescent="0.3">
      <c r="A2157" t="str">
        <f>IF(NOT(D2157=""),INDEX(statsNames,MATCH(D2157,mapping!Q:Q,0),1),A2156)</f>
        <v>TM</v>
      </c>
      <c r="B2157">
        <f>INDEX(mapping!R:R,MATCH(A2157,mapping!P:P,0),1)+INDEX(mapping!H:H,MATCH(E2157,mapping!F:F,0))</f>
        <v>3725</v>
      </c>
      <c r="E2157" s="146" t="s">
        <v>13</v>
      </c>
      <c r="F2157" s="146">
        <v>214</v>
      </c>
      <c r="G2157" s="146">
        <v>10</v>
      </c>
      <c r="H2157" s="146">
        <v>-0.3</v>
      </c>
    </row>
    <row r="2158" spans="1:8" x14ac:dyDescent="0.3">
      <c r="A2158" t="str">
        <f>IF(NOT(D2158=""),INDEX(statsNames,MATCH(D2158,mapping!Q:Q,0),1),A2157)</f>
        <v>TM</v>
      </c>
      <c r="B2158">
        <f>INDEX(mapping!R:R,MATCH(A2158,mapping!P:P,0),1)+INDEX(mapping!H:H,MATCH(E2158,mapping!F:F,0))</f>
        <v>4925</v>
      </c>
      <c r="E2158" s="146" t="s">
        <v>17</v>
      </c>
      <c r="F2158" s="146">
        <v>214</v>
      </c>
      <c r="G2158" s="146">
        <v>14</v>
      </c>
      <c r="H2158" s="146">
        <v>-0.3</v>
      </c>
    </row>
    <row r="2159" spans="1:8" x14ac:dyDescent="0.3">
      <c r="A2159" t="str">
        <f>IF(NOT(D2159=""),INDEX(statsNames,MATCH(D2159,mapping!Q:Q,0),1),A2158)</f>
        <v>TM</v>
      </c>
      <c r="B2159">
        <f>INDEX(mapping!R:R,MATCH(A2159,mapping!P:P,0),1)+INDEX(mapping!H:H,MATCH(E2159,mapping!F:F,0))</f>
        <v>6025</v>
      </c>
      <c r="E2159" s="146" t="s">
        <v>119</v>
      </c>
      <c r="F2159" s="146">
        <v>233</v>
      </c>
      <c r="G2159" s="146">
        <v>11</v>
      </c>
      <c r="H2159" s="146">
        <v>-0.5</v>
      </c>
    </row>
    <row r="2160" spans="1:8" x14ac:dyDescent="0.3">
      <c r="A2160" t="str">
        <f>IF(NOT(D2160=""),INDEX(statsNames,MATCH(D2160,mapping!Q:Q,0),1),A2159)</f>
        <v>TM</v>
      </c>
      <c r="B2160">
        <f>INDEX(mapping!R:R,MATCH(A2160,mapping!P:P,0),1)+INDEX(mapping!H:H,MATCH(E2160,mapping!F:F,0))</f>
        <v>2525</v>
      </c>
      <c r="E2160" s="146" t="s">
        <v>475</v>
      </c>
      <c r="F2160" s="146">
        <v>233</v>
      </c>
      <c r="G2160" s="146">
        <v>6</v>
      </c>
      <c r="H2160" s="146">
        <v>-0.5</v>
      </c>
    </row>
    <row r="2161" spans="1:8" x14ac:dyDescent="0.3">
      <c r="A2161" t="str">
        <f>IF(NOT(D2161=""),INDEX(statsNames,MATCH(D2161,mapping!Q:Q,0),1),A2160)</f>
        <v>TM</v>
      </c>
      <c r="B2161">
        <f>INDEX(mapping!R:R,MATCH(A2161,mapping!P:P,0),1)+INDEX(mapping!H:H,MATCH(E2161,mapping!F:F,0))</f>
        <v>2425</v>
      </c>
      <c r="E2161" s="146" t="s">
        <v>456</v>
      </c>
      <c r="F2161" s="146">
        <v>237</v>
      </c>
      <c r="G2161" s="146">
        <v>12</v>
      </c>
      <c r="H2161" s="146">
        <v>-0.5</v>
      </c>
    </row>
    <row r="2162" spans="1:8" x14ac:dyDescent="0.3">
      <c r="A2162" t="str">
        <f>IF(NOT(D2162=""),INDEX(statsNames,MATCH(D2162,mapping!Q:Q,0),1),A2161)</f>
        <v>TM</v>
      </c>
      <c r="B2162">
        <f>INDEX(mapping!R:R,MATCH(A2162,mapping!P:P,0),1)+INDEX(mapping!H:H,MATCH(E2162,mapping!F:F,0))</f>
        <v>3525</v>
      </c>
      <c r="E2162" s="146" t="s">
        <v>29</v>
      </c>
      <c r="F2162" s="146">
        <v>241</v>
      </c>
      <c r="G2162" s="146">
        <v>11</v>
      </c>
      <c r="H2162" s="146">
        <v>-0.6</v>
      </c>
    </row>
    <row r="2163" spans="1:8" x14ac:dyDescent="0.3">
      <c r="A2163" t="str">
        <f>IF(NOT(D2163=""),INDEX(statsNames,MATCH(D2163,mapping!Q:Q,0),1),A2162)</f>
        <v>TM</v>
      </c>
      <c r="B2163">
        <f>INDEX(mapping!R:R,MATCH(A2163,mapping!P:P,0),1)+INDEX(mapping!H:H,MATCH(E2163,mapping!F:F,0))</f>
        <v>7625</v>
      </c>
      <c r="E2163" s="146" t="s">
        <v>27</v>
      </c>
      <c r="F2163" s="146">
        <v>253</v>
      </c>
      <c r="G2163" s="146">
        <v>14</v>
      </c>
      <c r="H2163" s="146">
        <v>-0.8</v>
      </c>
    </row>
    <row r="2164" spans="1:8" x14ac:dyDescent="0.3">
      <c r="A2164" t="str">
        <f>IF(NOT(D2164=""),INDEX(statsNames,MATCH(D2164,mapping!Q:Q,0),1),A2163)</f>
        <v>TM</v>
      </c>
      <c r="B2164">
        <f>INDEX(mapping!R:R,MATCH(A2164,mapping!P:P,0),1)+INDEX(mapping!H:H,MATCH(E2164,mapping!F:F,0))</f>
        <v>16325</v>
      </c>
      <c r="E2164" s="146" t="s">
        <v>209</v>
      </c>
      <c r="F2164" s="146">
        <v>253</v>
      </c>
      <c r="G2164" s="146">
        <v>12</v>
      </c>
      <c r="H2164" s="146">
        <v>-0.8</v>
      </c>
    </row>
    <row r="2165" spans="1:8" x14ac:dyDescent="0.3">
      <c r="A2165" t="str">
        <f>IF(NOT(D2165=""),INDEX(statsNames,MATCH(D2165,mapping!Q:Q,0),1),A2164)</f>
        <v>TM</v>
      </c>
      <c r="B2165">
        <f>INDEX(mapping!R:R,MATCH(A2165,mapping!P:P,0),1)+INDEX(mapping!H:H,MATCH(E2165,mapping!F:F,0))</f>
        <v>7225</v>
      </c>
      <c r="E2165" s="146" t="s">
        <v>24</v>
      </c>
      <c r="F2165" s="146">
        <v>256</v>
      </c>
      <c r="G2165" s="146">
        <v>14</v>
      </c>
      <c r="H2165" s="146">
        <v>-0.8</v>
      </c>
    </row>
    <row r="2166" spans="1:8" x14ac:dyDescent="0.3">
      <c r="A2166" t="str">
        <f>IF(NOT(D2166=""),INDEX(statsNames,MATCH(D2166,mapping!Q:Q,0),1),A2165)</f>
        <v>TM</v>
      </c>
      <c r="B2166">
        <f>INDEX(mapping!R:R,MATCH(A2166,mapping!P:P,0),1)+INDEX(mapping!H:H,MATCH(E2166,mapping!F:F,0))</f>
        <v>5725</v>
      </c>
      <c r="E2166" s="146" t="s">
        <v>92</v>
      </c>
      <c r="F2166" s="146">
        <v>258</v>
      </c>
      <c r="G2166" s="146">
        <v>12</v>
      </c>
      <c r="H2166" s="146">
        <v>-0.8</v>
      </c>
    </row>
    <row r="2167" spans="1:8" x14ac:dyDescent="0.3">
      <c r="A2167" t="str">
        <f>IF(NOT(D2167=""),INDEX(statsNames,MATCH(D2167,mapping!Q:Q,0),1),A2166)</f>
        <v>TM</v>
      </c>
      <c r="B2167">
        <f>INDEX(mapping!R:R,MATCH(A2167,mapping!P:P,0),1)+INDEX(mapping!H:H,MATCH(E2167,mapping!F:F,0))</f>
        <v>19925</v>
      </c>
      <c r="E2167" s="146" t="s">
        <v>342</v>
      </c>
      <c r="F2167" s="146">
        <v>260</v>
      </c>
      <c r="G2167" s="146">
        <v>8</v>
      </c>
      <c r="H2167" s="146">
        <v>-0.8</v>
      </c>
    </row>
    <row r="2168" spans="1:8" x14ac:dyDescent="0.3">
      <c r="A2168" t="str">
        <f>IF(NOT(D2168=""),INDEX(statsNames,MATCH(D2168,mapping!Q:Q,0),1),A2167)</f>
        <v>TM</v>
      </c>
      <c r="B2168">
        <f>INDEX(mapping!R:R,MATCH(A2168,mapping!P:P,0),1)+INDEX(mapping!H:H,MATCH(E2168,mapping!F:F,0))</f>
        <v>14125</v>
      </c>
      <c r="E2168" s="146" t="s">
        <v>93</v>
      </c>
      <c r="F2168" s="146">
        <v>270</v>
      </c>
      <c r="G2168" s="146">
        <v>13</v>
      </c>
      <c r="H2168" s="146">
        <v>-1</v>
      </c>
    </row>
    <row r="2169" spans="1:8" x14ac:dyDescent="0.3">
      <c r="A2169" t="str">
        <f>IF(NOT(D2169=""),INDEX(statsNames,MATCH(D2169,mapping!Q:Q,0),1),A2168)</f>
        <v>TM</v>
      </c>
      <c r="B2169">
        <f>INDEX(mapping!R:R,MATCH(A2169,mapping!P:P,0),1)+INDEX(mapping!H:H,MATCH(E2169,mapping!F:F,0))</f>
        <v>3925</v>
      </c>
      <c r="E2169" s="146" t="s">
        <v>19</v>
      </c>
      <c r="F2169" s="146">
        <v>277</v>
      </c>
      <c r="G2169" s="146">
        <v>15</v>
      </c>
      <c r="H2169" s="146">
        <v>-1.1000000000000001</v>
      </c>
    </row>
    <row r="2170" spans="1:8" x14ac:dyDescent="0.3">
      <c r="A2170" t="str">
        <f>IF(NOT(D2170=""),INDEX(statsNames,MATCH(D2170,mapping!Q:Q,0),1),A2169)</f>
        <v>TM</v>
      </c>
      <c r="B2170">
        <f>INDEX(mapping!R:R,MATCH(A2170,mapping!P:P,0),1)+INDEX(mapping!H:H,MATCH(E2170,mapping!F:F,0))</f>
        <v>4325</v>
      </c>
      <c r="E2170" s="146" t="s">
        <v>71</v>
      </c>
      <c r="F2170" s="146">
        <v>278</v>
      </c>
      <c r="G2170" s="146">
        <v>15</v>
      </c>
      <c r="H2170" s="146">
        <v>-1.1000000000000001</v>
      </c>
    </row>
    <row r="2171" spans="1:8" x14ac:dyDescent="0.3">
      <c r="A2171" t="str">
        <f>IF(NOT(D2171=""),INDEX(statsNames,MATCH(D2171,mapping!Q:Q,0),1),A2170)</f>
        <v>TM</v>
      </c>
      <c r="B2171">
        <f>INDEX(mapping!R:R,MATCH(A2171,mapping!P:P,0),1)+INDEX(mapping!H:H,MATCH(E2171,mapping!F:F,0))</f>
        <v>17325</v>
      </c>
      <c r="E2171" s="146" t="s">
        <v>229</v>
      </c>
      <c r="F2171" s="146">
        <v>289</v>
      </c>
      <c r="G2171" s="146">
        <v>9</v>
      </c>
      <c r="H2171" s="146">
        <v>-1.3</v>
      </c>
    </row>
    <row r="2172" spans="1:8" x14ac:dyDescent="0.3">
      <c r="A2172" t="str">
        <f>IF(NOT(D2172=""),INDEX(statsNames,MATCH(D2172,mapping!Q:Q,0),1),A2171)</f>
        <v>TM</v>
      </c>
      <c r="B2172">
        <f>INDEX(mapping!R:R,MATCH(A2172,mapping!P:P,0),1)+INDEX(mapping!H:H,MATCH(E2172,mapping!F:F,0))</f>
        <v>15125</v>
      </c>
      <c r="E2172" s="146" t="s">
        <v>314</v>
      </c>
      <c r="F2172" s="146">
        <v>290</v>
      </c>
      <c r="G2172" s="146">
        <v>9</v>
      </c>
      <c r="H2172" s="146">
        <v>-1.3</v>
      </c>
    </row>
    <row r="2173" spans="1:8" x14ac:dyDescent="0.3">
      <c r="A2173" t="str">
        <f>IF(NOT(D2173=""),INDEX(statsNames,MATCH(D2173,mapping!Q:Q,0),1),A2172)</f>
        <v>TM</v>
      </c>
      <c r="B2173">
        <f>INDEX(mapping!R:R,MATCH(A2173,mapping!P:P,0),1)+INDEX(mapping!H:H,MATCH(E2173,mapping!F:F,0))</f>
        <v>925</v>
      </c>
      <c r="E2173" s="146" t="s">
        <v>460</v>
      </c>
      <c r="F2173" s="146">
        <v>302</v>
      </c>
      <c r="G2173" s="146">
        <v>17</v>
      </c>
      <c r="H2173" s="146">
        <v>-1.6</v>
      </c>
    </row>
    <row r="2174" spans="1:8" x14ac:dyDescent="0.3">
      <c r="A2174" t="str">
        <f>IF(NOT(D2174=""),INDEX(statsNames,MATCH(D2174,mapping!Q:Q,0),1),A2173)</f>
        <v>TM</v>
      </c>
      <c r="B2174">
        <f>INDEX(mapping!R:R,MATCH(A2174,mapping!P:P,0),1)+INDEX(mapping!H:H,MATCH(E2174,mapping!F:F,0))</f>
        <v>6725</v>
      </c>
      <c r="E2174" s="146" t="s">
        <v>25</v>
      </c>
      <c r="F2174" s="146">
        <v>304</v>
      </c>
      <c r="G2174" s="146">
        <v>15</v>
      </c>
      <c r="H2174" s="146">
        <v>-1.6</v>
      </c>
    </row>
    <row r="2175" spans="1:8" x14ac:dyDescent="0.3">
      <c r="A2175" t="str">
        <f>IF(NOT(D2175=""),INDEX(statsNames,MATCH(D2175,mapping!Q:Q,0),1),A2174)</f>
        <v>TM</v>
      </c>
      <c r="B2175">
        <f>INDEX(mapping!R:R,MATCH(A2175,mapping!P:P,0),1)+INDEX(mapping!H:H,MATCH(E2175,mapping!F:F,0))</f>
        <v>18225</v>
      </c>
      <c r="E2175" s="146" t="s">
        <v>1113</v>
      </c>
      <c r="F2175" s="146">
        <v>317</v>
      </c>
      <c r="G2175" s="146">
        <v>10</v>
      </c>
      <c r="H2175" s="146">
        <v>-2.1</v>
      </c>
    </row>
    <row r="2176" spans="1:8" x14ac:dyDescent="0.3">
      <c r="A2176" t="str">
        <f>IF(NOT(D2176=""),INDEX(statsNames,MATCH(D2176,mapping!Q:Q,0),1),A2175)</f>
        <v>TM</v>
      </c>
      <c r="B2176">
        <f>INDEX(mapping!R:R,MATCH(A2176,mapping!P:P,0),1)+INDEX(mapping!H:H,MATCH(E2176,mapping!F:F,0))</f>
        <v>19525</v>
      </c>
      <c r="E2176" s="146" t="s">
        <v>112</v>
      </c>
      <c r="F2176" s="146">
        <v>327</v>
      </c>
      <c r="G2176" s="146">
        <v>10</v>
      </c>
      <c r="H2176" s="146">
        <v>-2.2999999999999998</v>
      </c>
    </row>
    <row r="2177" spans="1:10" x14ac:dyDescent="0.3">
      <c r="A2177" t="str">
        <f>IF(NOT(D2177=""),INDEX(statsNames,MATCH(D2177,mapping!Q:Q,0),1),A2176)</f>
        <v>TM</v>
      </c>
      <c r="B2177">
        <f>INDEX(mapping!R:R,MATCH(A2177,mapping!P:P,0),1)+INDEX(mapping!H:H,MATCH(E2177,mapping!F:F,0))</f>
        <v>19425</v>
      </c>
      <c r="E2177" s="146" t="s">
        <v>1130</v>
      </c>
      <c r="F2177" s="146">
        <v>343</v>
      </c>
      <c r="G2177" s="146">
        <v>10</v>
      </c>
      <c r="H2177" s="146">
        <v>-2.9</v>
      </c>
    </row>
    <row r="2178" spans="1:10" x14ac:dyDescent="0.3">
      <c r="A2178" t="str">
        <f>IF(NOT(D2178=""),INDEX(statsNames,MATCH(D2178,mapping!Q:Q,0),1),A2177)</f>
        <v>TOF</v>
      </c>
      <c r="B2178">
        <f>INDEX(mapping!R:R,MATCH(A2178,mapping!P:P,0),1)+INDEX(mapping!H:H,MATCH(E2178,mapping!F:F,0))</f>
        <v>226</v>
      </c>
      <c r="D2178" s="146" t="s">
        <v>1513</v>
      </c>
      <c r="E2178" s="146" t="s">
        <v>440</v>
      </c>
      <c r="F2178" s="146">
        <v>2</v>
      </c>
      <c r="G2178" s="146">
        <v>1</v>
      </c>
      <c r="H2178" s="146">
        <v>16.940000000000001</v>
      </c>
      <c r="I2178" s="146" t="s">
        <v>472</v>
      </c>
      <c r="J2178" s="146">
        <v>17.53</v>
      </c>
    </row>
    <row r="2179" spans="1:10" x14ac:dyDescent="0.3">
      <c r="A2179" t="str">
        <f>IF(NOT(D2179=""),INDEX(statsNames,MATCH(D2179,mapping!Q:Q,0),1),A2178)</f>
        <v>TOF</v>
      </c>
      <c r="B2179">
        <f>INDEX(mapping!R:R,MATCH(A2179,mapping!P:P,0),1)+INDEX(mapping!H:H,MATCH(E2179,mapping!F:F,0))</f>
        <v>10626</v>
      </c>
      <c r="E2179" s="146" t="s">
        <v>361</v>
      </c>
      <c r="F2179" s="146">
        <v>3</v>
      </c>
      <c r="G2179" s="146">
        <v>1</v>
      </c>
      <c r="H2179" s="146">
        <v>16.41</v>
      </c>
    </row>
    <row r="2180" spans="1:10" x14ac:dyDescent="0.3">
      <c r="A2180" t="str">
        <f>IF(NOT(D2180=""),INDEX(statsNames,MATCH(D2180,mapping!Q:Q,0),1),A2179)</f>
        <v>TOF</v>
      </c>
      <c r="B2180">
        <f>INDEX(mapping!R:R,MATCH(A2180,mapping!P:P,0),1)+INDEX(mapping!H:H,MATCH(E2180,mapping!F:F,0))</f>
        <v>626</v>
      </c>
      <c r="E2180" s="146" t="s">
        <v>444</v>
      </c>
      <c r="F2180" s="146">
        <v>7</v>
      </c>
      <c r="G2180" s="146">
        <v>1</v>
      </c>
      <c r="H2180" s="146">
        <v>15.26</v>
      </c>
    </row>
    <row r="2181" spans="1:10" x14ac:dyDescent="0.3">
      <c r="A2181" t="str">
        <f>IF(NOT(D2181=""),INDEX(statsNames,MATCH(D2181,mapping!Q:Q,0),1),A2180)</f>
        <v>TOF</v>
      </c>
      <c r="B2181">
        <f>INDEX(mapping!R:R,MATCH(A2181,mapping!P:P,0),1)+INDEX(mapping!H:H,MATCH(E2181,mapping!F:F,0))</f>
        <v>17026</v>
      </c>
      <c r="E2181" s="146" t="s">
        <v>161</v>
      </c>
      <c r="F2181" s="146">
        <v>8</v>
      </c>
      <c r="G2181" s="146">
        <v>3</v>
      </c>
      <c r="H2181" s="146">
        <v>15.18</v>
      </c>
    </row>
    <row r="2182" spans="1:10" x14ac:dyDescent="0.3">
      <c r="A2182" t="str">
        <f>IF(NOT(D2182=""),INDEX(statsNames,MATCH(D2182,mapping!Q:Q,0),1),A2181)</f>
        <v>TOF</v>
      </c>
      <c r="B2182">
        <f>INDEX(mapping!R:R,MATCH(A2182,mapping!P:P,0),1)+INDEX(mapping!H:H,MATCH(E2182,mapping!F:F,0))</f>
        <v>8826</v>
      </c>
      <c r="E2182" s="146" t="s">
        <v>163</v>
      </c>
      <c r="F2182" s="146">
        <v>10</v>
      </c>
      <c r="G2182" s="146">
        <v>1</v>
      </c>
      <c r="H2182" s="146">
        <v>15.09</v>
      </c>
    </row>
    <row r="2183" spans="1:10" x14ac:dyDescent="0.3">
      <c r="A2183" t="str">
        <f>IF(NOT(D2183=""),INDEX(statsNames,MATCH(D2183,mapping!Q:Q,0),1),A2182)</f>
        <v>TOF</v>
      </c>
      <c r="B2183">
        <f>INDEX(mapping!R:R,MATCH(A2183,mapping!P:P,0),1)+INDEX(mapping!H:H,MATCH(E2183,mapping!F:F,0))</f>
        <v>18826</v>
      </c>
      <c r="E2183" s="146" t="s">
        <v>499</v>
      </c>
      <c r="F2183" s="146">
        <v>19</v>
      </c>
      <c r="G2183" s="146">
        <v>1</v>
      </c>
      <c r="H2183" s="146">
        <v>14.66</v>
      </c>
    </row>
    <row r="2184" spans="1:10" x14ac:dyDescent="0.3">
      <c r="A2184" t="str">
        <f>IF(NOT(D2184=""),INDEX(statsNames,MATCH(D2184,mapping!Q:Q,0),1),A2183)</f>
        <v>TOF</v>
      </c>
      <c r="B2184">
        <f>INDEX(mapping!R:R,MATCH(A2184,mapping!P:P,0),1)+INDEX(mapping!H:H,MATCH(E2184,mapping!F:F,0))</f>
        <v>4426</v>
      </c>
      <c r="E2184" s="146" t="s">
        <v>26</v>
      </c>
      <c r="F2184" s="146">
        <v>22</v>
      </c>
      <c r="G2184" s="146">
        <v>2</v>
      </c>
      <c r="H2184" s="146">
        <v>14.45</v>
      </c>
    </row>
    <row r="2185" spans="1:10" x14ac:dyDescent="0.3">
      <c r="A2185" t="str">
        <f>IF(NOT(D2185=""),INDEX(statsNames,MATCH(D2185,mapping!Q:Q,0),1),A2184)</f>
        <v>TOF</v>
      </c>
      <c r="B2185">
        <f>INDEX(mapping!R:R,MATCH(A2185,mapping!P:P,0),1)+INDEX(mapping!H:H,MATCH(E2185,mapping!F:F,0))</f>
        <v>1226</v>
      </c>
      <c r="E2185" s="146" t="s">
        <v>449</v>
      </c>
      <c r="F2185" s="146">
        <v>25</v>
      </c>
      <c r="G2185" s="146">
        <v>1</v>
      </c>
      <c r="H2185" s="146">
        <v>14.3</v>
      </c>
    </row>
    <row r="2186" spans="1:10" x14ac:dyDescent="0.3">
      <c r="A2186" t="str">
        <f>IF(NOT(D2186=""),INDEX(statsNames,MATCH(D2186,mapping!Q:Q,0),1),A2185)</f>
        <v>TOF</v>
      </c>
      <c r="B2186">
        <f>INDEX(mapping!R:R,MATCH(A2186,mapping!P:P,0),1)+INDEX(mapping!H:H,MATCH(E2186,mapping!F:F,0))</f>
        <v>11226</v>
      </c>
      <c r="E2186" s="146" t="s">
        <v>503</v>
      </c>
      <c r="F2186" s="146">
        <v>26</v>
      </c>
      <c r="G2186" s="146">
        <v>2</v>
      </c>
      <c r="H2186" s="146">
        <v>14.28</v>
      </c>
    </row>
    <row r="2187" spans="1:10" x14ac:dyDescent="0.3">
      <c r="A2187" t="str">
        <f>IF(NOT(D2187=""),INDEX(statsNames,MATCH(D2187,mapping!Q:Q,0),1),A2186)</f>
        <v>TOF</v>
      </c>
      <c r="B2187">
        <f>INDEX(mapping!R:R,MATCH(A2187,mapping!P:P,0),1)+INDEX(mapping!H:H,MATCH(E2187,mapping!F:F,0))</f>
        <v>10126</v>
      </c>
      <c r="E2187" s="146" t="s">
        <v>124</v>
      </c>
      <c r="F2187" s="146">
        <v>27</v>
      </c>
      <c r="G2187" s="146">
        <v>1</v>
      </c>
      <c r="H2187" s="146">
        <v>14.27</v>
      </c>
    </row>
    <row r="2188" spans="1:10" x14ac:dyDescent="0.3">
      <c r="A2188" t="str">
        <f>IF(NOT(D2188=""),INDEX(statsNames,MATCH(D2188,mapping!Q:Q,0),1),A2187)</f>
        <v>TOF</v>
      </c>
      <c r="B2188">
        <f>INDEX(mapping!R:R,MATCH(A2188,mapping!P:P,0),1)+INDEX(mapping!H:H,MATCH(E2188,mapping!F:F,0))</f>
        <v>1426</v>
      </c>
      <c r="E2188" s="146" t="s">
        <v>450</v>
      </c>
      <c r="F2188" s="146">
        <v>28</v>
      </c>
      <c r="G2188" s="146">
        <v>2</v>
      </c>
      <c r="H2188" s="146">
        <v>14.21</v>
      </c>
    </row>
    <row r="2189" spans="1:10" x14ac:dyDescent="0.3">
      <c r="A2189" t="str">
        <f>IF(NOT(D2189=""),INDEX(statsNames,MATCH(D2189,mapping!Q:Q,0),1),A2188)</f>
        <v>TOF</v>
      </c>
      <c r="B2189">
        <f>INDEX(mapping!R:R,MATCH(A2189,mapping!P:P,0),1)+INDEX(mapping!H:H,MATCH(E2189,mapping!F:F,0))</f>
        <v>17826</v>
      </c>
      <c r="E2189" s="146" t="s">
        <v>200</v>
      </c>
      <c r="F2189" s="146">
        <v>31</v>
      </c>
      <c r="G2189" s="146">
        <v>3</v>
      </c>
      <c r="H2189" s="146">
        <v>14.06</v>
      </c>
    </row>
    <row r="2190" spans="1:10" x14ac:dyDescent="0.3">
      <c r="A2190" t="str">
        <f>IF(NOT(D2190=""),INDEX(statsNames,MATCH(D2190,mapping!Q:Q,0),1),A2189)</f>
        <v>TOF</v>
      </c>
      <c r="B2190">
        <f>INDEX(mapping!R:R,MATCH(A2190,mapping!P:P,0),1)+INDEX(mapping!H:H,MATCH(E2190,mapping!F:F,0))</f>
        <v>5626</v>
      </c>
      <c r="E2190" s="146" t="s">
        <v>39</v>
      </c>
      <c r="F2190" s="146">
        <v>35</v>
      </c>
      <c r="G2190" s="146">
        <v>2</v>
      </c>
      <c r="H2190" s="146">
        <v>13.85</v>
      </c>
    </row>
    <row r="2191" spans="1:10" x14ac:dyDescent="0.3">
      <c r="A2191" t="str">
        <f>IF(NOT(D2191=""),INDEX(statsNames,MATCH(D2191,mapping!Q:Q,0),1),A2190)</f>
        <v>TOF</v>
      </c>
      <c r="B2191">
        <f>INDEX(mapping!R:R,MATCH(A2191,mapping!P:P,0),1)+INDEX(mapping!H:H,MATCH(E2191,mapping!F:F,0))</f>
        <v>9326</v>
      </c>
      <c r="E2191" s="146" t="s">
        <v>455</v>
      </c>
      <c r="F2191" s="146">
        <v>37</v>
      </c>
      <c r="G2191" s="146">
        <v>2</v>
      </c>
      <c r="H2191" s="146">
        <v>13.79</v>
      </c>
    </row>
    <row r="2192" spans="1:10" x14ac:dyDescent="0.3">
      <c r="A2192" t="str">
        <f>IF(NOT(D2192=""),INDEX(statsNames,MATCH(D2192,mapping!Q:Q,0),1),A2191)</f>
        <v>TOF</v>
      </c>
      <c r="B2192">
        <f>INDEX(mapping!R:R,MATCH(A2192,mapping!P:P,0),1)+INDEX(mapping!H:H,MATCH(E2192,mapping!F:F,0))</f>
        <v>13926</v>
      </c>
      <c r="E2192" s="146" t="s">
        <v>219</v>
      </c>
      <c r="F2192" s="146">
        <v>42</v>
      </c>
      <c r="G2192" s="146">
        <v>1</v>
      </c>
      <c r="H2192" s="146">
        <v>13.75</v>
      </c>
    </row>
    <row r="2193" spans="1:8" x14ac:dyDescent="0.3">
      <c r="A2193" t="str">
        <f>IF(NOT(D2193=""),INDEX(statsNames,MATCH(D2193,mapping!Q:Q,0),1),A2192)</f>
        <v>TOF</v>
      </c>
      <c r="B2193">
        <f>INDEX(mapping!R:R,MATCH(A2193,mapping!P:P,0),1)+INDEX(mapping!H:H,MATCH(E2193,mapping!F:F,0))</f>
        <v>2826</v>
      </c>
      <c r="E2193" s="146" t="s">
        <v>37</v>
      </c>
      <c r="F2193" s="146">
        <v>45</v>
      </c>
      <c r="G2193" s="146">
        <v>3</v>
      </c>
      <c r="H2193" s="146">
        <v>13.71</v>
      </c>
    </row>
    <row r="2194" spans="1:8" x14ac:dyDescent="0.3">
      <c r="A2194" t="str">
        <f>IF(NOT(D2194=""),INDEX(statsNames,MATCH(D2194,mapping!Q:Q,0),1),A2193)</f>
        <v>TOF</v>
      </c>
      <c r="B2194">
        <f>INDEX(mapping!R:R,MATCH(A2194,mapping!P:P,0),1)+INDEX(mapping!H:H,MATCH(E2194,mapping!F:F,0))</f>
        <v>16926</v>
      </c>
      <c r="E2194" s="146" t="s">
        <v>480</v>
      </c>
      <c r="F2194" s="146">
        <v>45</v>
      </c>
      <c r="G2194" s="146">
        <v>2</v>
      </c>
      <c r="H2194" s="146">
        <v>13.71</v>
      </c>
    </row>
    <row r="2195" spans="1:8" x14ac:dyDescent="0.3">
      <c r="A2195" t="str">
        <f>IF(NOT(D2195=""),INDEX(statsNames,MATCH(D2195,mapping!Q:Q,0),1),A2194)</f>
        <v>TOF</v>
      </c>
      <c r="B2195" t="e">
        <f>INDEX(mapping!R:R,MATCH(A2195,mapping!P:P,0),1)+INDEX(mapping!H:H,MATCH(E2195,mapping!F:F,0))</f>
        <v>#N/A</v>
      </c>
      <c r="E2195" s="146" t="s">
        <v>391</v>
      </c>
      <c r="F2195" s="146">
        <v>49</v>
      </c>
      <c r="G2195" s="146">
        <v>2</v>
      </c>
      <c r="H2195" s="146">
        <v>13.65</v>
      </c>
    </row>
    <row r="2196" spans="1:8" x14ac:dyDescent="0.3">
      <c r="A2196" t="str">
        <f>IF(NOT(D2196=""),INDEX(statsNames,MATCH(D2196,mapping!Q:Q,0),1),A2195)</f>
        <v>TOF</v>
      </c>
      <c r="B2196">
        <f>INDEX(mapping!R:R,MATCH(A2196,mapping!P:P,0),1)+INDEX(mapping!H:H,MATCH(E2196,mapping!F:F,0))</f>
        <v>4726</v>
      </c>
      <c r="E2196" s="146" t="s">
        <v>87</v>
      </c>
      <c r="F2196" s="146">
        <v>51</v>
      </c>
      <c r="G2196" s="146">
        <v>3</v>
      </c>
      <c r="H2196" s="146">
        <v>13.64</v>
      </c>
    </row>
    <row r="2197" spans="1:8" x14ac:dyDescent="0.3">
      <c r="A2197" t="str">
        <f>IF(NOT(D2197=""),INDEX(statsNames,MATCH(D2197,mapping!Q:Q,0),1),A2196)</f>
        <v>TOF</v>
      </c>
      <c r="B2197">
        <f>INDEX(mapping!R:R,MATCH(A2197,mapping!P:P,0),1)+INDEX(mapping!H:H,MATCH(E2197,mapping!F:F,0))</f>
        <v>3626</v>
      </c>
      <c r="E2197" s="146" t="s">
        <v>90</v>
      </c>
      <c r="F2197" s="146">
        <v>56</v>
      </c>
      <c r="G2197" s="146">
        <v>2</v>
      </c>
      <c r="H2197" s="146">
        <v>13.56</v>
      </c>
    </row>
    <row r="2198" spans="1:8" x14ac:dyDescent="0.3">
      <c r="A2198" t="str">
        <f>IF(NOT(D2198=""),INDEX(statsNames,MATCH(D2198,mapping!Q:Q,0),1),A2197)</f>
        <v>TOF</v>
      </c>
      <c r="B2198">
        <f>INDEX(mapping!R:R,MATCH(A2198,mapping!P:P,0),1)+INDEX(mapping!H:H,MATCH(E2198,mapping!F:F,0))</f>
        <v>8226</v>
      </c>
      <c r="E2198" s="146" t="s">
        <v>123</v>
      </c>
      <c r="F2198" s="146">
        <v>57</v>
      </c>
      <c r="G2198" s="146">
        <v>2</v>
      </c>
      <c r="H2198" s="146">
        <v>13.53</v>
      </c>
    </row>
    <row r="2199" spans="1:8" x14ac:dyDescent="0.3">
      <c r="A2199" t="str">
        <f>IF(NOT(D2199=""),INDEX(statsNames,MATCH(D2199,mapping!Q:Q,0),1),A2198)</f>
        <v>TOF</v>
      </c>
      <c r="B2199">
        <f>INDEX(mapping!R:R,MATCH(A2199,mapping!P:P,0),1)+INDEX(mapping!H:H,MATCH(E2199,mapping!F:F,0))</f>
        <v>7026</v>
      </c>
      <c r="E2199" s="146" t="s">
        <v>203</v>
      </c>
      <c r="F2199" s="146">
        <v>58</v>
      </c>
      <c r="G2199" s="146">
        <v>3</v>
      </c>
      <c r="H2199" s="146">
        <v>13.5</v>
      </c>
    </row>
    <row r="2200" spans="1:8" x14ac:dyDescent="0.3">
      <c r="A2200" t="str">
        <f>IF(NOT(D2200=""),INDEX(statsNames,MATCH(D2200,mapping!Q:Q,0),1),A2199)</f>
        <v>TOF</v>
      </c>
      <c r="B2200">
        <f>INDEX(mapping!R:R,MATCH(A2200,mapping!P:P,0),1)+INDEX(mapping!H:H,MATCH(E2200,mapping!F:F,0))</f>
        <v>5226</v>
      </c>
      <c r="E2200" s="146" t="s">
        <v>12</v>
      </c>
      <c r="F2200" s="146">
        <v>62</v>
      </c>
      <c r="G2200" s="146">
        <v>1</v>
      </c>
      <c r="H2200" s="146">
        <v>13.36</v>
      </c>
    </row>
    <row r="2201" spans="1:8" x14ac:dyDescent="0.3">
      <c r="A2201" t="str">
        <f>IF(NOT(D2201=""),INDEX(statsNames,MATCH(D2201,mapping!Q:Q,0),1),A2200)</f>
        <v>TOF</v>
      </c>
      <c r="B2201">
        <f>INDEX(mapping!R:R,MATCH(A2201,mapping!P:P,0),1)+INDEX(mapping!H:H,MATCH(E2201,mapping!F:F,0))</f>
        <v>8526</v>
      </c>
      <c r="E2201" s="146" t="s">
        <v>377</v>
      </c>
      <c r="F2201" s="146">
        <v>71</v>
      </c>
      <c r="G2201" s="146">
        <v>2</v>
      </c>
      <c r="H2201" s="146">
        <v>13.12</v>
      </c>
    </row>
    <row r="2202" spans="1:8" x14ac:dyDescent="0.3">
      <c r="A2202" t="str">
        <f>IF(NOT(D2202=""),INDEX(statsNames,MATCH(D2202,mapping!Q:Q,0),1),A2201)</f>
        <v>TOF</v>
      </c>
      <c r="B2202">
        <f>INDEX(mapping!R:R,MATCH(A2202,mapping!P:P,0),1)+INDEX(mapping!H:H,MATCH(E2202,mapping!F:F,0))</f>
        <v>7326</v>
      </c>
      <c r="E2202" s="146" t="s">
        <v>202</v>
      </c>
      <c r="F2202" s="146">
        <v>77</v>
      </c>
      <c r="G2202" s="146">
        <v>2</v>
      </c>
      <c r="H2202" s="146">
        <v>13</v>
      </c>
    </row>
    <row r="2203" spans="1:8" x14ac:dyDescent="0.3">
      <c r="A2203" t="str">
        <f>IF(NOT(D2203=""),INDEX(statsNames,MATCH(D2203,mapping!Q:Q,0),1),A2202)</f>
        <v>TOF</v>
      </c>
      <c r="B2203">
        <f>INDEX(mapping!R:R,MATCH(A2203,mapping!P:P,0),1)+INDEX(mapping!H:H,MATCH(E2203,mapping!F:F,0))</f>
        <v>17526</v>
      </c>
      <c r="E2203" s="146" t="s">
        <v>399</v>
      </c>
      <c r="F2203" s="146">
        <v>79</v>
      </c>
      <c r="G2203" s="146">
        <v>2</v>
      </c>
      <c r="H2203" s="146">
        <v>12.94</v>
      </c>
    </row>
    <row r="2204" spans="1:8" x14ac:dyDescent="0.3">
      <c r="A2204" t="str">
        <f>IF(NOT(D2204=""),INDEX(statsNames,MATCH(D2204,mapping!Q:Q,0),1),A2203)</f>
        <v>TOF</v>
      </c>
      <c r="B2204">
        <f>INDEX(mapping!R:R,MATCH(A2204,mapping!P:P,0),1)+INDEX(mapping!H:H,MATCH(E2204,mapping!F:F,0))</f>
        <v>17426</v>
      </c>
      <c r="E2204" s="146" t="s">
        <v>953</v>
      </c>
      <c r="F2204" s="146">
        <v>81</v>
      </c>
      <c r="G2204" s="146">
        <v>3</v>
      </c>
      <c r="H2204" s="146">
        <v>12.88</v>
      </c>
    </row>
    <row r="2205" spans="1:8" x14ac:dyDescent="0.3">
      <c r="A2205" t="str">
        <f>IF(NOT(D2205=""),INDEX(statsNames,MATCH(D2205,mapping!Q:Q,0),1),A2204)</f>
        <v>TOF</v>
      </c>
      <c r="B2205">
        <f>INDEX(mapping!R:R,MATCH(A2205,mapping!P:P,0),1)+INDEX(mapping!H:H,MATCH(E2205,mapping!F:F,0))</f>
        <v>14426</v>
      </c>
      <c r="E2205" s="146" t="s">
        <v>199</v>
      </c>
      <c r="F2205" s="146">
        <v>82</v>
      </c>
      <c r="G2205" s="146">
        <v>3</v>
      </c>
      <c r="H2205" s="146">
        <v>12.85</v>
      </c>
    </row>
    <row r="2206" spans="1:8" x14ac:dyDescent="0.3">
      <c r="A2206" t="str">
        <f>IF(NOT(D2206=""),INDEX(statsNames,MATCH(D2206,mapping!Q:Q,0),1),A2205)</f>
        <v>TOF</v>
      </c>
      <c r="B2206">
        <f>INDEX(mapping!R:R,MATCH(A2206,mapping!P:P,0),1)+INDEX(mapping!H:H,MATCH(E2206,mapping!F:F,0))</f>
        <v>17926</v>
      </c>
      <c r="E2206" s="146" t="s">
        <v>459</v>
      </c>
      <c r="F2206" s="146">
        <v>85</v>
      </c>
      <c r="G2206" s="146">
        <v>1</v>
      </c>
      <c r="H2206" s="146">
        <v>12.81</v>
      </c>
    </row>
    <row r="2207" spans="1:8" x14ac:dyDescent="0.3">
      <c r="A2207" t="str">
        <f>IF(NOT(D2207=""),INDEX(statsNames,MATCH(D2207,mapping!Q:Q,0),1),A2206)</f>
        <v>TOF</v>
      </c>
      <c r="B2207">
        <f>INDEX(mapping!R:R,MATCH(A2207,mapping!P:P,0),1)+INDEX(mapping!H:H,MATCH(E2207,mapping!F:F,0))</f>
        <v>1926</v>
      </c>
      <c r="E2207" s="146" t="s">
        <v>30</v>
      </c>
      <c r="F2207" s="146">
        <v>90</v>
      </c>
      <c r="G2207" s="146">
        <v>2</v>
      </c>
      <c r="H2207" s="146">
        <v>12.79</v>
      </c>
    </row>
    <row r="2208" spans="1:8" x14ac:dyDescent="0.3">
      <c r="A2208" t="str">
        <f>IF(NOT(D2208=""),INDEX(statsNames,MATCH(D2208,mapping!Q:Q,0),1),A2207)</f>
        <v>TOF</v>
      </c>
      <c r="B2208">
        <f>INDEX(mapping!R:R,MATCH(A2208,mapping!P:P,0),1)+INDEX(mapping!H:H,MATCH(E2208,mapping!F:F,0))</f>
        <v>126</v>
      </c>
      <c r="E2208" s="146" t="s">
        <v>451</v>
      </c>
      <c r="F2208" s="146">
        <v>92</v>
      </c>
      <c r="G2208" s="146">
        <v>3</v>
      </c>
      <c r="H2208" s="146">
        <v>12.73</v>
      </c>
    </row>
    <row r="2209" spans="1:8" x14ac:dyDescent="0.3">
      <c r="A2209" t="str">
        <f>IF(NOT(D2209=""),INDEX(statsNames,MATCH(D2209,mapping!Q:Q,0),1),A2208)</f>
        <v>TOF</v>
      </c>
      <c r="B2209">
        <f>INDEX(mapping!R:R,MATCH(A2209,mapping!P:P,0),1)+INDEX(mapping!H:H,MATCH(E2209,mapping!F:F,0))</f>
        <v>15726</v>
      </c>
      <c r="E2209" s="146" t="s">
        <v>230</v>
      </c>
      <c r="F2209" s="146">
        <v>92</v>
      </c>
      <c r="G2209" s="146">
        <v>3</v>
      </c>
      <c r="H2209" s="146">
        <v>12.73</v>
      </c>
    </row>
    <row r="2210" spans="1:8" x14ac:dyDescent="0.3">
      <c r="A2210" t="str">
        <f>IF(NOT(D2210=""),INDEX(statsNames,MATCH(D2210,mapping!Q:Q,0),1),A2209)</f>
        <v>TOF</v>
      </c>
      <c r="B2210">
        <f>INDEX(mapping!R:R,MATCH(A2210,mapping!P:P,0),1)+INDEX(mapping!H:H,MATCH(E2210,mapping!F:F,0))</f>
        <v>4126</v>
      </c>
      <c r="E2210" s="146" t="s">
        <v>125</v>
      </c>
      <c r="F2210" s="146">
        <v>99</v>
      </c>
      <c r="G2210" s="146">
        <v>5</v>
      </c>
      <c r="H2210" s="146">
        <v>12.64</v>
      </c>
    </row>
    <row r="2211" spans="1:8" x14ac:dyDescent="0.3">
      <c r="A2211" t="str">
        <f>IF(NOT(D2211=""),INDEX(statsNames,MATCH(D2211,mapping!Q:Q,0),1),A2210)</f>
        <v>TOF</v>
      </c>
      <c r="B2211">
        <f>INDEX(mapping!R:R,MATCH(A2211,mapping!P:P,0),1)+INDEX(mapping!H:H,MATCH(E2211,mapping!F:F,0))</f>
        <v>6126</v>
      </c>
      <c r="E2211" s="146" t="s">
        <v>22</v>
      </c>
      <c r="F2211" s="146">
        <v>101</v>
      </c>
      <c r="G2211" s="146">
        <v>5</v>
      </c>
      <c r="H2211" s="146">
        <v>12.59</v>
      </c>
    </row>
    <row r="2212" spans="1:8" x14ac:dyDescent="0.3">
      <c r="A2212" t="str">
        <f>IF(NOT(D2212=""),INDEX(statsNames,MATCH(D2212,mapping!Q:Q,0),1),A2211)</f>
        <v>TOF</v>
      </c>
      <c r="B2212">
        <f>INDEX(mapping!R:R,MATCH(A2212,mapping!P:P,0),1)+INDEX(mapping!H:H,MATCH(E2212,mapping!F:F,0))</f>
        <v>8726</v>
      </c>
      <c r="E2212" s="146" t="s">
        <v>205</v>
      </c>
      <c r="F2212" s="146">
        <v>112</v>
      </c>
      <c r="G2212" s="146">
        <v>5</v>
      </c>
      <c r="H2212" s="146">
        <v>12.44</v>
      </c>
    </row>
    <row r="2213" spans="1:8" x14ac:dyDescent="0.3">
      <c r="A2213" t="str">
        <f>IF(NOT(D2213=""),INDEX(statsNames,MATCH(D2213,mapping!Q:Q,0),1),A2212)</f>
        <v>TOF</v>
      </c>
      <c r="B2213">
        <f>INDEX(mapping!R:R,MATCH(A2213,mapping!P:P,0),1)+INDEX(mapping!H:H,MATCH(E2213,mapping!F:F,0))</f>
        <v>17326</v>
      </c>
      <c r="E2213" s="146" t="s">
        <v>229</v>
      </c>
      <c r="F2213" s="146">
        <v>129</v>
      </c>
      <c r="G2213" s="146">
        <v>8</v>
      </c>
      <c r="H2213" s="146">
        <v>12.22</v>
      </c>
    </row>
    <row r="2214" spans="1:8" x14ac:dyDescent="0.3">
      <c r="A2214" t="str">
        <f>IF(NOT(D2214=""),INDEX(statsNames,MATCH(D2214,mapping!Q:Q,0),1),A2213)</f>
        <v>TOF</v>
      </c>
      <c r="B2214">
        <f>INDEX(mapping!R:R,MATCH(A2214,mapping!P:P,0),1)+INDEX(mapping!H:H,MATCH(E2214,mapping!F:F,0))</f>
        <v>10026</v>
      </c>
      <c r="E2214" s="146" t="s">
        <v>160</v>
      </c>
      <c r="F2214" s="146">
        <v>130</v>
      </c>
      <c r="G2214" s="146">
        <v>6</v>
      </c>
      <c r="H2214" s="146">
        <v>12.21</v>
      </c>
    </row>
    <row r="2215" spans="1:8" x14ac:dyDescent="0.3">
      <c r="A2215" t="str">
        <f>IF(NOT(D2215=""),INDEX(statsNames,MATCH(D2215,mapping!Q:Q,0),1),A2214)</f>
        <v>TOF</v>
      </c>
      <c r="B2215">
        <f>INDEX(mapping!R:R,MATCH(A2215,mapping!P:P,0),1)+INDEX(mapping!H:H,MATCH(E2215,mapping!F:F,0))</f>
        <v>5426</v>
      </c>
      <c r="E2215" s="146" t="s">
        <v>14</v>
      </c>
      <c r="F2215" s="146">
        <v>133</v>
      </c>
      <c r="G2215" s="146">
        <v>7</v>
      </c>
      <c r="H2215" s="146">
        <v>12.18</v>
      </c>
    </row>
    <row r="2216" spans="1:8" x14ac:dyDescent="0.3">
      <c r="A2216" t="str">
        <f>IF(NOT(D2216=""),INDEX(statsNames,MATCH(D2216,mapping!Q:Q,0),1),A2215)</f>
        <v>TOF</v>
      </c>
      <c r="B2216">
        <f>INDEX(mapping!R:R,MATCH(A2216,mapping!P:P,0),1)+INDEX(mapping!H:H,MATCH(E2216,mapping!F:F,0))</f>
        <v>7126</v>
      </c>
      <c r="E2216" s="146" t="s">
        <v>75</v>
      </c>
      <c r="F2216" s="146">
        <v>139</v>
      </c>
      <c r="G2216" s="146">
        <v>8</v>
      </c>
      <c r="H2216" s="146">
        <v>12.03</v>
      </c>
    </row>
    <row r="2217" spans="1:8" x14ac:dyDescent="0.3">
      <c r="A2217" t="str">
        <f>IF(NOT(D2217=""),INDEX(statsNames,MATCH(D2217,mapping!Q:Q,0),1),A2216)</f>
        <v>TOF</v>
      </c>
      <c r="B2217">
        <f>INDEX(mapping!R:R,MATCH(A2217,mapping!P:P,0),1)+INDEX(mapping!H:H,MATCH(E2217,mapping!F:F,0))</f>
        <v>9026</v>
      </c>
      <c r="E2217" s="146" t="s">
        <v>21</v>
      </c>
      <c r="F2217" s="146">
        <v>141</v>
      </c>
      <c r="G2217" s="146">
        <v>3</v>
      </c>
      <c r="H2217" s="146">
        <v>12.03</v>
      </c>
    </row>
    <row r="2218" spans="1:8" x14ac:dyDescent="0.3">
      <c r="A2218" t="str">
        <f>IF(NOT(D2218=""),INDEX(statsNames,MATCH(D2218,mapping!Q:Q,0),1),A2217)</f>
        <v>TOF</v>
      </c>
      <c r="B2218">
        <f>INDEX(mapping!R:R,MATCH(A2218,mapping!P:P,0),1)+INDEX(mapping!H:H,MATCH(E2218,mapping!F:F,0))</f>
        <v>2326</v>
      </c>
      <c r="E2218" s="146" t="s">
        <v>443</v>
      </c>
      <c r="F2218" s="146">
        <v>143</v>
      </c>
      <c r="G2218" s="146">
        <v>6</v>
      </c>
      <c r="H2218" s="146">
        <v>12</v>
      </c>
    </row>
    <row r="2219" spans="1:8" x14ac:dyDescent="0.3">
      <c r="A2219" t="str">
        <f>IF(NOT(D2219=""),INDEX(statsNames,MATCH(D2219,mapping!Q:Q,0),1),A2218)</f>
        <v>TOF</v>
      </c>
      <c r="B2219">
        <f>INDEX(mapping!R:R,MATCH(A2219,mapping!P:P,0),1)+INDEX(mapping!H:H,MATCH(E2219,mapping!F:F,0))</f>
        <v>2926</v>
      </c>
      <c r="E2219" s="146" t="s">
        <v>89</v>
      </c>
      <c r="F2219" s="146">
        <v>147</v>
      </c>
      <c r="G2219" s="146">
        <v>7</v>
      </c>
      <c r="H2219" s="146">
        <v>11.97</v>
      </c>
    </row>
    <row r="2220" spans="1:8" x14ac:dyDescent="0.3">
      <c r="A2220" t="str">
        <f>IF(NOT(D2220=""),INDEX(statsNames,MATCH(D2220,mapping!Q:Q,0),1),A2219)</f>
        <v>TOF</v>
      </c>
      <c r="B2220">
        <f>INDEX(mapping!R:R,MATCH(A2220,mapping!P:P,0),1)+INDEX(mapping!H:H,MATCH(E2220,mapping!F:F,0))</f>
        <v>16526</v>
      </c>
      <c r="E2220" s="146" t="s">
        <v>467</v>
      </c>
      <c r="F2220" s="146">
        <v>147</v>
      </c>
      <c r="G2220" s="146">
        <v>5</v>
      </c>
      <c r="H2220" s="146">
        <v>11.97</v>
      </c>
    </row>
    <row r="2221" spans="1:8" x14ac:dyDescent="0.3">
      <c r="A2221" t="str">
        <f>IF(NOT(D2221=""),INDEX(statsNames,MATCH(D2221,mapping!Q:Q,0),1),A2220)</f>
        <v>TOF</v>
      </c>
      <c r="B2221">
        <f>INDEX(mapping!R:R,MATCH(A2221,mapping!P:P,0),1)+INDEX(mapping!H:H,MATCH(E2221,mapping!F:F,0))</f>
        <v>12226</v>
      </c>
      <c r="E2221" s="146" t="s">
        <v>110</v>
      </c>
      <c r="F2221" s="146">
        <v>151</v>
      </c>
      <c r="G2221" s="146">
        <v>6</v>
      </c>
      <c r="H2221" s="146">
        <v>11.94</v>
      </c>
    </row>
    <row r="2222" spans="1:8" x14ac:dyDescent="0.3">
      <c r="A2222" t="str">
        <f>IF(NOT(D2222=""),INDEX(statsNames,MATCH(D2222,mapping!Q:Q,0),1),A2221)</f>
        <v>TOF</v>
      </c>
      <c r="B2222">
        <f>INDEX(mapping!R:R,MATCH(A2222,mapping!P:P,0),1)+INDEX(mapping!H:H,MATCH(E2222,mapping!F:F,0))</f>
        <v>2426</v>
      </c>
      <c r="E2222" s="146" t="s">
        <v>456</v>
      </c>
      <c r="F2222" s="146">
        <v>152</v>
      </c>
      <c r="G2222" s="146">
        <v>4</v>
      </c>
      <c r="H2222" s="146">
        <v>11.94</v>
      </c>
    </row>
    <row r="2223" spans="1:8" x14ac:dyDescent="0.3">
      <c r="A2223" t="str">
        <f>IF(NOT(D2223=""),INDEX(statsNames,MATCH(D2223,mapping!Q:Q,0),1),A2222)</f>
        <v>TOF</v>
      </c>
      <c r="B2223">
        <f>INDEX(mapping!R:R,MATCH(A2223,mapping!P:P,0),1)+INDEX(mapping!H:H,MATCH(E2223,mapping!F:F,0))</f>
        <v>16626</v>
      </c>
      <c r="E2223" s="146" t="s">
        <v>884</v>
      </c>
      <c r="F2223" s="146">
        <v>156</v>
      </c>
      <c r="G2223" s="146">
        <v>5</v>
      </c>
      <c r="H2223" s="146">
        <v>11.89</v>
      </c>
    </row>
    <row r="2224" spans="1:8" x14ac:dyDescent="0.3">
      <c r="A2224" t="str">
        <f>IF(NOT(D2224=""),INDEX(statsNames,MATCH(D2224,mapping!Q:Q,0),1),A2223)</f>
        <v>TOF</v>
      </c>
      <c r="B2224">
        <f>INDEX(mapping!R:R,MATCH(A2224,mapping!P:P,0),1)+INDEX(mapping!H:H,MATCH(E2224,mapping!F:F,0))</f>
        <v>13126</v>
      </c>
      <c r="E2224" s="146" t="s">
        <v>349</v>
      </c>
      <c r="F2224" s="146">
        <v>159</v>
      </c>
      <c r="G2224" s="146">
        <v>10</v>
      </c>
      <c r="H2224" s="146">
        <v>11.85</v>
      </c>
    </row>
    <row r="2225" spans="1:8" x14ac:dyDescent="0.3">
      <c r="A2225" t="str">
        <f>IF(NOT(D2225=""),INDEX(statsNames,MATCH(D2225,mapping!Q:Q,0),1),A2224)</f>
        <v>TOF</v>
      </c>
      <c r="B2225">
        <f>INDEX(mapping!R:R,MATCH(A2225,mapping!P:P,0),1)+INDEX(mapping!H:H,MATCH(E2225,mapping!F:F,0))</f>
        <v>18626</v>
      </c>
      <c r="E2225" s="146" t="s">
        <v>1085</v>
      </c>
      <c r="F2225" s="146">
        <v>165</v>
      </c>
      <c r="G2225" s="146">
        <v>8</v>
      </c>
      <c r="H2225" s="146">
        <v>11.82</v>
      </c>
    </row>
    <row r="2226" spans="1:8" x14ac:dyDescent="0.3">
      <c r="A2226" t="str">
        <f>IF(NOT(D2226=""),INDEX(statsNames,MATCH(D2226,mapping!Q:Q,0),1),A2225)</f>
        <v>TOF</v>
      </c>
      <c r="B2226">
        <f>INDEX(mapping!R:R,MATCH(A2226,mapping!P:P,0),1)+INDEX(mapping!H:H,MATCH(E2226,mapping!F:F,0))</f>
        <v>18226</v>
      </c>
      <c r="E2226" s="146" t="s">
        <v>1113</v>
      </c>
      <c r="F2226" s="146">
        <v>174</v>
      </c>
      <c r="G2226" s="146">
        <v>11</v>
      </c>
      <c r="H2226" s="146">
        <v>11.72</v>
      </c>
    </row>
    <row r="2227" spans="1:8" x14ac:dyDescent="0.3">
      <c r="A2227" t="str">
        <f>IF(NOT(D2227=""),INDEX(statsNames,MATCH(D2227,mapping!Q:Q,0),1),A2226)</f>
        <v>TOF</v>
      </c>
      <c r="B2227">
        <f>INDEX(mapping!R:R,MATCH(A2227,mapping!P:P,0),1)+INDEX(mapping!H:H,MATCH(E2227,mapping!F:F,0))</f>
        <v>13326</v>
      </c>
      <c r="E2227" s="146" t="s">
        <v>76</v>
      </c>
      <c r="F2227" s="146">
        <v>174</v>
      </c>
      <c r="G2227" s="146">
        <v>9</v>
      </c>
      <c r="H2227" s="146">
        <v>11.72</v>
      </c>
    </row>
    <row r="2228" spans="1:8" x14ac:dyDescent="0.3">
      <c r="A2228" t="str">
        <f>IF(NOT(D2228=""),INDEX(statsNames,MATCH(D2228,mapping!Q:Q,0),1),A2227)</f>
        <v>TOF</v>
      </c>
      <c r="B2228">
        <f>INDEX(mapping!R:R,MATCH(A2228,mapping!P:P,0),1)+INDEX(mapping!H:H,MATCH(E2228,mapping!F:F,0))</f>
        <v>16326</v>
      </c>
      <c r="E2228" s="146" t="s">
        <v>209</v>
      </c>
      <c r="F2228" s="146">
        <v>177</v>
      </c>
      <c r="G2228" s="146">
        <v>10</v>
      </c>
      <c r="H2228" s="146">
        <v>11.7</v>
      </c>
    </row>
    <row r="2229" spans="1:8" x14ac:dyDescent="0.3">
      <c r="A2229" t="str">
        <f>IF(NOT(D2229=""),INDEX(statsNames,MATCH(D2229,mapping!Q:Q,0),1),A2228)</f>
        <v>TOF</v>
      </c>
      <c r="B2229">
        <f>INDEX(mapping!R:R,MATCH(A2229,mapping!P:P,0),1)+INDEX(mapping!H:H,MATCH(E2229,mapping!F:F,0))</f>
        <v>8126</v>
      </c>
      <c r="E2229" s="146" t="s">
        <v>69</v>
      </c>
      <c r="F2229" s="146">
        <v>181</v>
      </c>
      <c r="G2229" s="146">
        <v>4</v>
      </c>
      <c r="H2229" s="146">
        <v>11.67</v>
      </c>
    </row>
    <row r="2230" spans="1:8" x14ac:dyDescent="0.3">
      <c r="A2230" t="str">
        <f>IF(NOT(D2230=""),INDEX(statsNames,MATCH(D2230,mapping!Q:Q,0),1),A2229)</f>
        <v>TOF</v>
      </c>
      <c r="B2230">
        <f>INDEX(mapping!R:R,MATCH(A2230,mapping!P:P,0),1)+INDEX(mapping!H:H,MATCH(E2230,mapping!F:F,0))</f>
        <v>2726</v>
      </c>
      <c r="E2230" s="146" t="s">
        <v>134</v>
      </c>
      <c r="F2230" s="146">
        <v>185</v>
      </c>
      <c r="G2230" s="146">
        <v>10</v>
      </c>
      <c r="H2230" s="146">
        <v>11.65</v>
      </c>
    </row>
    <row r="2231" spans="1:8" x14ac:dyDescent="0.3">
      <c r="A2231" t="str">
        <f>IF(NOT(D2231=""),INDEX(statsNames,MATCH(D2231,mapping!Q:Q,0),1),A2230)</f>
        <v>TOF</v>
      </c>
      <c r="B2231">
        <f>INDEX(mapping!R:R,MATCH(A2231,mapping!P:P,0),1)+INDEX(mapping!H:H,MATCH(E2231,mapping!F:F,0))</f>
        <v>4026</v>
      </c>
      <c r="E2231" s="146" t="s">
        <v>105</v>
      </c>
      <c r="F2231" s="146">
        <v>195</v>
      </c>
      <c r="G2231" s="146">
        <v>11</v>
      </c>
      <c r="H2231" s="146">
        <v>11.53</v>
      </c>
    </row>
    <row r="2232" spans="1:8" x14ac:dyDescent="0.3">
      <c r="A2232" t="str">
        <f>IF(NOT(D2232=""),INDEX(statsNames,MATCH(D2232,mapping!Q:Q,0),1),A2231)</f>
        <v>TOF</v>
      </c>
      <c r="B2232">
        <f>INDEX(mapping!R:R,MATCH(A2232,mapping!P:P,0),1)+INDEX(mapping!H:H,MATCH(E2232,mapping!F:F,0))</f>
        <v>17226</v>
      </c>
      <c r="E2232" s="146" t="s">
        <v>320</v>
      </c>
      <c r="F2232" s="146">
        <v>200</v>
      </c>
      <c r="G2232" s="146">
        <v>12</v>
      </c>
      <c r="H2232" s="146">
        <v>11.47</v>
      </c>
    </row>
    <row r="2233" spans="1:8" x14ac:dyDescent="0.3">
      <c r="A2233" t="str">
        <f>IF(NOT(D2233=""),INDEX(statsNames,MATCH(D2233,mapping!Q:Q,0),1),A2232)</f>
        <v>TOF</v>
      </c>
      <c r="B2233">
        <f>INDEX(mapping!R:R,MATCH(A2233,mapping!P:P,0),1)+INDEX(mapping!H:H,MATCH(E2233,mapping!F:F,0))</f>
        <v>14126</v>
      </c>
      <c r="E2233" s="146" t="s">
        <v>93</v>
      </c>
      <c r="F2233" s="146">
        <v>206</v>
      </c>
      <c r="G2233" s="146">
        <v>6</v>
      </c>
      <c r="H2233" s="146">
        <v>11.41</v>
      </c>
    </row>
    <row r="2234" spans="1:8" x14ac:dyDescent="0.3">
      <c r="A2234" t="str">
        <f>IF(NOT(D2234=""),INDEX(statsNames,MATCH(D2234,mapping!Q:Q,0),1),A2233)</f>
        <v>TOF</v>
      </c>
      <c r="B2234">
        <f>INDEX(mapping!R:R,MATCH(A2234,mapping!P:P,0),1)+INDEX(mapping!H:H,MATCH(E2234,mapping!F:F,0))</f>
        <v>4526</v>
      </c>
      <c r="E2234" s="146" t="s">
        <v>41</v>
      </c>
      <c r="F2234" s="146">
        <v>209</v>
      </c>
      <c r="G2234" s="146">
        <v>7</v>
      </c>
      <c r="H2234" s="146">
        <v>11.36</v>
      </c>
    </row>
    <row r="2235" spans="1:8" x14ac:dyDescent="0.3">
      <c r="A2235" t="str">
        <f>IF(NOT(D2235=""),INDEX(statsNames,MATCH(D2235,mapping!Q:Q,0),1),A2234)</f>
        <v>TOF</v>
      </c>
      <c r="B2235">
        <f>INDEX(mapping!R:R,MATCH(A2235,mapping!P:P,0),1)+INDEX(mapping!H:H,MATCH(E2235,mapping!F:F,0))</f>
        <v>7626</v>
      </c>
      <c r="E2235" s="146" t="s">
        <v>27</v>
      </c>
      <c r="F2235" s="146">
        <v>209</v>
      </c>
      <c r="G2235" s="146">
        <v>8</v>
      </c>
      <c r="H2235" s="146">
        <v>11.36</v>
      </c>
    </row>
    <row r="2236" spans="1:8" x14ac:dyDescent="0.3">
      <c r="A2236" t="str">
        <f>IF(NOT(D2236=""),INDEX(statsNames,MATCH(D2236,mapping!Q:Q,0),1),A2235)</f>
        <v>TOF</v>
      </c>
      <c r="B2236">
        <f>INDEX(mapping!R:R,MATCH(A2236,mapping!P:P,0),1)+INDEX(mapping!H:H,MATCH(E2236,mapping!F:F,0))</f>
        <v>19926</v>
      </c>
      <c r="E2236" s="146" t="s">
        <v>342</v>
      </c>
      <c r="F2236" s="146">
        <v>214</v>
      </c>
      <c r="G2236" s="146">
        <v>4</v>
      </c>
      <c r="H2236" s="146">
        <v>11.32</v>
      </c>
    </row>
    <row r="2237" spans="1:8" x14ac:dyDescent="0.3">
      <c r="A2237" t="str">
        <f>IF(NOT(D2237=""),INDEX(statsNames,MATCH(D2237,mapping!Q:Q,0),1),A2236)</f>
        <v>TOF</v>
      </c>
      <c r="B2237">
        <f>INDEX(mapping!R:R,MATCH(A2237,mapping!P:P,0),1)+INDEX(mapping!H:H,MATCH(E2237,mapping!F:F,0))</f>
        <v>15126</v>
      </c>
      <c r="E2237" s="146" t="s">
        <v>314</v>
      </c>
      <c r="F2237" s="146">
        <v>218</v>
      </c>
      <c r="G2237" s="146">
        <v>6</v>
      </c>
      <c r="H2237" s="146">
        <v>11.27</v>
      </c>
    </row>
    <row r="2238" spans="1:8" x14ac:dyDescent="0.3">
      <c r="A2238" t="str">
        <f>IF(NOT(D2238=""),INDEX(statsNames,MATCH(D2238,mapping!Q:Q,0),1),A2237)</f>
        <v>TOF</v>
      </c>
      <c r="B2238">
        <f>INDEX(mapping!R:R,MATCH(A2238,mapping!P:P,0),1)+INDEX(mapping!H:H,MATCH(E2238,mapping!F:F,0))</f>
        <v>9226</v>
      </c>
      <c r="E2238" s="146" t="s">
        <v>101</v>
      </c>
      <c r="F2238" s="146">
        <v>222</v>
      </c>
      <c r="G2238" s="146">
        <v>12</v>
      </c>
      <c r="H2238" s="146">
        <v>11.25</v>
      </c>
    </row>
    <row r="2239" spans="1:8" x14ac:dyDescent="0.3">
      <c r="A2239" t="str">
        <f>IF(NOT(D2239=""),INDEX(statsNames,MATCH(D2239,mapping!Q:Q,0),1),A2238)</f>
        <v>TOF</v>
      </c>
      <c r="B2239">
        <f>INDEX(mapping!R:R,MATCH(A2239,mapping!P:P,0),1)+INDEX(mapping!H:H,MATCH(E2239,mapping!F:F,0))</f>
        <v>5126</v>
      </c>
      <c r="E2239" s="146" t="s">
        <v>104</v>
      </c>
      <c r="F2239" s="146">
        <v>225</v>
      </c>
      <c r="G2239" s="146">
        <v>9</v>
      </c>
      <c r="H2239" s="146">
        <v>11.22</v>
      </c>
    </row>
    <row r="2240" spans="1:8" x14ac:dyDescent="0.3">
      <c r="A2240" t="str">
        <f>IF(NOT(D2240=""),INDEX(statsNames,MATCH(D2240,mapping!Q:Q,0),1),A2239)</f>
        <v>TOF</v>
      </c>
      <c r="B2240">
        <f>INDEX(mapping!R:R,MATCH(A2240,mapping!P:P,0),1)+INDEX(mapping!H:H,MATCH(E2240,mapping!F:F,0))</f>
        <v>5726</v>
      </c>
      <c r="E2240" s="146" t="s">
        <v>92</v>
      </c>
      <c r="F2240" s="146">
        <v>233</v>
      </c>
      <c r="G2240" s="146">
        <v>8</v>
      </c>
      <c r="H2240" s="146">
        <v>11.15</v>
      </c>
    </row>
    <row r="2241" spans="1:8" x14ac:dyDescent="0.3">
      <c r="A2241" t="str">
        <f>IF(NOT(D2241=""),INDEX(statsNames,MATCH(D2241,mapping!Q:Q,0),1),A2240)</f>
        <v>TOF</v>
      </c>
      <c r="B2241">
        <f>INDEX(mapping!R:R,MATCH(A2241,mapping!P:P,0),1)+INDEX(mapping!H:H,MATCH(E2241,mapping!F:F,0))</f>
        <v>12526</v>
      </c>
      <c r="E2241" s="146" t="s">
        <v>65</v>
      </c>
      <c r="F2241" s="146">
        <v>235</v>
      </c>
      <c r="G2241" s="146">
        <v>4</v>
      </c>
      <c r="H2241" s="146">
        <v>11.1</v>
      </c>
    </row>
    <row r="2242" spans="1:8" x14ac:dyDescent="0.3">
      <c r="A2242" t="str">
        <f>IF(NOT(D2242=""),INDEX(statsNames,MATCH(D2242,mapping!Q:Q,0),1),A2241)</f>
        <v>TOF</v>
      </c>
      <c r="B2242">
        <f>INDEX(mapping!R:R,MATCH(A2242,mapping!P:P,0),1)+INDEX(mapping!H:H,MATCH(E2242,mapping!F:F,0))</f>
        <v>3526</v>
      </c>
      <c r="E2242" s="146" t="s">
        <v>29</v>
      </c>
      <c r="F2242" s="146">
        <v>238</v>
      </c>
      <c r="G2242" s="146">
        <v>9</v>
      </c>
      <c r="H2242" s="146">
        <v>11.09</v>
      </c>
    </row>
    <row r="2243" spans="1:8" x14ac:dyDescent="0.3">
      <c r="A2243" t="str">
        <f>IF(NOT(D2243=""),INDEX(statsNames,MATCH(D2243,mapping!Q:Q,0),1),A2242)</f>
        <v>TOF</v>
      </c>
      <c r="B2243">
        <f>INDEX(mapping!R:R,MATCH(A2243,mapping!P:P,0),1)+INDEX(mapping!H:H,MATCH(E2243,mapping!F:F,0))</f>
        <v>5526</v>
      </c>
      <c r="E2243" s="146" t="s">
        <v>18</v>
      </c>
      <c r="F2243" s="146">
        <v>241</v>
      </c>
      <c r="G2243" s="146">
        <v>10</v>
      </c>
      <c r="H2243" s="146">
        <v>11.06</v>
      </c>
    </row>
    <row r="2244" spans="1:8" x14ac:dyDescent="0.3">
      <c r="A2244" t="str">
        <f>IF(NOT(D2244=""),INDEX(statsNames,MATCH(D2244,mapping!Q:Q,0),1),A2243)</f>
        <v>TOF</v>
      </c>
      <c r="B2244">
        <f>INDEX(mapping!R:R,MATCH(A2244,mapping!P:P,0),1)+INDEX(mapping!H:H,MATCH(E2244,mapping!F:F,0))</f>
        <v>19326</v>
      </c>
      <c r="E2244" s="146" t="s">
        <v>1030</v>
      </c>
      <c r="F2244" s="146">
        <v>258</v>
      </c>
      <c r="G2244" s="146">
        <v>6</v>
      </c>
      <c r="H2244" s="146">
        <v>10.88</v>
      </c>
    </row>
    <row r="2245" spans="1:8" x14ac:dyDescent="0.3">
      <c r="A2245" t="str">
        <f>IF(NOT(D2245=""),INDEX(statsNames,MATCH(D2245,mapping!Q:Q,0),1),A2244)</f>
        <v>TOF</v>
      </c>
      <c r="B2245">
        <f>INDEX(mapping!R:R,MATCH(A2245,mapping!P:P,0),1)+INDEX(mapping!H:H,MATCH(E2245,mapping!F:F,0))</f>
        <v>18026</v>
      </c>
      <c r="E2245" s="146" t="s">
        <v>339</v>
      </c>
      <c r="F2245" s="146">
        <v>266</v>
      </c>
      <c r="G2245" s="146">
        <v>11</v>
      </c>
      <c r="H2245" s="146">
        <v>10.7</v>
      </c>
    </row>
    <row r="2246" spans="1:8" x14ac:dyDescent="0.3">
      <c r="A2246" t="str">
        <f>IF(NOT(D2246=""),INDEX(statsNames,MATCH(D2246,mapping!Q:Q,0),1),A2245)</f>
        <v>TOF</v>
      </c>
      <c r="B2246">
        <f>INDEX(mapping!R:R,MATCH(A2246,mapping!P:P,0),1)+INDEX(mapping!H:H,MATCH(E2246,mapping!F:F,0))</f>
        <v>1026</v>
      </c>
      <c r="E2246" s="146" t="s">
        <v>448</v>
      </c>
      <c r="F2246" s="146">
        <v>275</v>
      </c>
      <c r="G2246" s="146">
        <v>10</v>
      </c>
      <c r="H2246" s="146">
        <v>10.61</v>
      </c>
    </row>
    <row r="2247" spans="1:8" x14ac:dyDescent="0.3">
      <c r="A2247" t="str">
        <f>IF(NOT(D2247=""),INDEX(statsNames,MATCH(D2247,mapping!Q:Q,0),1),A2246)</f>
        <v>TOF</v>
      </c>
      <c r="B2247">
        <f>INDEX(mapping!R:R,MATCH(A2247,mapping!P:P,0),1)+INDEX(mapping!H:H,MATCH(E2247,mapping!F:F,0))</f>
        <v>3826</v>
      </c>
      <c r="E2247" s="146" t="s">
        <v>61</v>
      </c>
      <c r="F2247" s="146">
        <v>276</v>
      </c>
      <c r="G2247" s="146">
        <v>11</v>
      </c>
      <c r="H2247" s="146">
        <v>10.56</v>
      </c>
    </row>
    <row r="2248" spans="1:8" x14ac:dyDescent="0.3">
      <c r="A2248" t="str">
        <f>IF(NOT(D2248=""),INDEX(statsNames,MATCH(D2248,mapping!Q:Q,0),1),A2247)</f>
        <v>TOF</v>
      </c>
      <c r="B2248">
        <f>INDEX(mapping!R:R,MATCH(A2248,mapping!P:P,0),1)+INDEX(mapping!H:H,MATCH(E2248,mapping!F:F,0))</f>
        <v>2626</v>
      </c>
      <c r="E2248" s="146" t="s">
        <v>38</v>
      </c>
      <c r="F2248" s="146">
        <v>276</v>
      </c>
      <c r="G2248" s="146">
        <v>14</v>
      </c>
      <c r="H2248" s="146">
        <v>10.56</v>
      </c>
    </row>
    <row r="2249" spans="1:8" x14ac:dyDescent="0.3">
      <c r="A2249" t="str">
        <f>IF(NOT(D2249=""),INDEX(statsNames,MATCH(D2249,mapping!Q:Q,0),1),A2248)</f>
        <v>TOF</v>
      </c>
      <c r="B2249">
        <f>INDEX(mapping!R:R,MATCH(A2249,mapping!P:P,0),1)+INDEX(mapping!H:H,MATCH(E2249,mapping!F:F,0))</f>
        <v>3026</v>
      </c>
      <c r="E2249" s="146" t="s">
        <v>80</v>
      </c>
      <c r="F2249" s="146">
        <v>289</v>
      </c>
      <c r="G2249" s="146">
        <v>12</v>
      </c>
      <c r="H2249" s="146">
        <v>10.32</v>
      </c>
    </row>
    <row r="2250" spans="1:8" x14ac:dyDescent="0.3">
      <c r="A2250" t="str">
        <f>IF(NOT(D2250=""),INDEX(statsNames,MATCH(D2250,mapping!Q:Q,0),1),A2249)</f>
        <v>TOF</v>
      </c>
      <c r="B2250">
        <f>INDEX(mapping!R:R,MATCH(A2250,mapping!P:P,0),1)+INDEX(mapping!H:H,MATCH(E2250,mapping!F:F,0))</f>
        <v>2526</v>
      </c>
      <c r="E2250" s="146" t="s">
        <v>475</v>
      </c>
      <c r="F2250" s="146">
        <v>290</v>
      </c>
      <c r="G2250" s="146">
        <v>8</v>
      </c>
      <c r="H2250" s="146">
        <v>10.31</v>
      </c>
    </row>
    <row r="2251" spans="1:8" x14ac:dyDescent="0.3">
      <c r="A2251" t="str">
        <f>IF(NOT(D2251=""),INDEX(statsNames,MATCH(D2251,mapping!Q:Q,0),1),A2250)</f>
        <v>TOF</v>
      </c>
      <c r="B2251">
        <f>INDEX(mapping!R:R,MATCH(A2251,mapping!P:P,0),1)+INDEX(mapping!H:H,MATCH(E2251,mapping!F:F,0))</f>
        <v>18726</v>
      </c>
      <c r="E2251" s="146" t="s">
        <v>300</v>
      </c>
      <c r="F2251" s="146">
        <v>297</v>
      </c>
      <c r="G2251" s="146">
        <v>5</v>
      </c>
      <c r="H2251" s="146">
        <v>10.28</v>
      </c>
    </row>
    <row r="2252" spans="1:8" x14ac:dyDescent="0.3">
      <c r="A2252" t="str">
        <f>IF(NOT(D2252=""),INDEX(statsNames,MATCH(D2252,mapping!Q:Q,0),1),A2251)</f>
        <v>TOF</v>
      </c>
      <c r="B2252">
        <f>INDEX(mapping!R:R,MATCH(A2252,mapping!P:P,0),1)+INDEX(mapping!H:H,MATCH(E2252,mapping!F:F,0))</f>
        <v>9426</v>
      </c>
      <c r="E2252" s="146" t="s">
        <v>16</v>
      </c>
      <c r="F2252" s="146">
        <v>304</v>
      </c>
      <c r="G2252" s="146">
        <v>13</v>
      </c>
      <c r="H2252" s="146">
        <v>10.16</v>
      </c>
    </row>
    <row r="2253" spans="1:8" x14ac:dyDescent="0.3">
      <c r="A2253" t="str">
        <f>IF(NOT(D2253=""),INDEX(statsNames,MATCH(D2253,mapping!Q:Q,0),1),A2252)</f>
        <v>TOF</v>
      </c>
      <c r="B2253">
        <f>INDEX(mapping!R:R,MATCH(A2253,mapping!P:P,0),1)+INDEX(mapping!H:H,MATCH(E2253,mapping!F:F,0))</f>
        <v>6026</v>
      </c>
      <c r="E2253" s="146" t="s">
        <v>119</v>
      </c>
      <c r="F2253" s="146">
        <v>308</v>
      </c>
      <c r="G2253" s="146">
        <v>11</v>
      </c>
      <c r="H2253" s="146">
        <v>10.09</v>
      </c>
    </row>
    <row r="2254" spans="1:8" x14ac:dyDescent="0.3">
      <c r="A2254" t="str">
        <f>IF(NOT(D2254=""),INDEX(statsNames,MATCH(D2254,mapping!Q:Q,0),1),A2253)</f>
        <v>TOF</v>
      </c>
      <c r="B2254">
        <f>INDEX(mapping!R:R,MATCH(A2254,mapping!P:P,0),1)+INDEX(mapping!H:H,MATCH(E2254,mapping!F:F,0))</f>
        <v>4226</v>
      </c>
      <c r="E2254" s="146" t="s">
        <v>81</v>
      </c>
      <c r="F2254" s="146">
        <v>308</v>
      </c>
      <c r="G2254" s="146">
        <v>14</v>
      </c>
      <c r="H2254" s="146">
        <v>10.09</v>
      </c>
    </row>
    <row r="2255" spans="1:8" x14ac:dyDescent="0.3">
      <c r="A2255" t="str">
        <f>IF(NOT(D2255=""),INDEX(statsNames,MATCH(D2255,mapping!Q:Q,0),1),A2254)</f>
        <v>TOF</v>
      </c>
      <c r="B2255">
        <f>INDEX(mapping!R:R,MATCH(A2255,mapping!P:P,0),1)+INDEX(mapping!H:H,MATCH(E2255,mapping!F:F,0))</f>
        <v>7226</v>
      </c>
      <c r="E2255" s="146" t="s">
        <v>24</v>
      </c>
      <c r="F2255" s="146">
        <v>313</v>
      </c>
      <c r="G2255" s="146">
        <v>14</v>
      </c>
      <c r="H2255" s="146">
        <v>10.029999999999999</v>
      </c>
    </row>
    <row r="2256" spans="1:8" x14ac:dyDescent="0.3">
      <c r="A2256" t="str">
        <f>IF(NOT(D2256=""),INDEX(statsNames,MATCH(D2256,mapping!Q:Q,0),1),A2255)</f>
        <v>TOF</v>
      </c>
      <c r="B2256">
        <f>INDEX(mapping!R:R,MATCH(A2256,mapping!P:P,0),1)+INDEX(mapping!H:H,MATCH(E2256,mapping!F:F,0))</f>
        <v>926</v>
      </c>
      <c r="E2256" s="146" t="s">
        <v>460</v>
      </c>
      <c r="F2256" s="146">
        <v>321</v>
      </c>
      <c r="G2256" s="146">
        <v>16</v>
      </c>
      <c r="H2256" s="146">
        <v>9.94</v>
      </c>
    </row>
    <row r="2257" spans="1:10" x14ac:dyDescent="0.3">
      <c r="A2257" t="str">
        <f>IF(NOT(D2257=""),INDEX(statsNames,MATCH(D2257,mapping!Q:Q,0),1),A2256)</f>
        <v>TOF</v>
      </c>
      <c r="B2257">
        <f>INDEX(mapping!R:R,MATCH(A2257,mapping!P:P,0),1)+INDEX(mapping!H:H,MATCH(E2257,mapping!F:F,0))</f>
        <v>19526</v>
      </c>
      <c r="E2257" s="146" t="s">
        <v>112</v>
      </c>
      <c r="F2257" s="146">
        <v>334</v>
      </c>
      <c r="G2257" s="146">
        <v>7</v>
      </c>
      <c r="H2257" s="146">
        <v>9.65</v>
      </c>
    </row>
    <row r="2258" spans="1:10" x14ac:dyDescent="0.3">
      <c r="A2258" t="str">
        <f>IF(NOT(D2258=""),INDEX(statsNames,MATCH(D2258,mapping!Q:Q,0),1),A2257)</f>
        <v>TOF</v>
      </c>
      <c r="B2258">
        <f>INDEX(mapping!R:R,MATCH(A2258,mapping!P:P,0),1)+INDEX(mapping!H:H,MATCH(E2258,mapping!F:F,0))</f>
        <v>7926</v>
      </c>
      <c r="E2258" s="146" t="s">
        <v>118</v>
      </c>
      <c r="F2258" s="146">
        <v>334</v>
      </c>
      <c r="G2258" s="146">
        <v>8</v>
      </c>
      <c r="H2258" s="146">
        <v>9.65</v>
      </c>
    </row>
    <row r="2259" spans="1:10" x14ac:dyDescent="0.3">
      <c r="A2259" t="str">
        <f>IF(NOT(D2259=""),INDEX(statsNames,MATCH(D2259,mapping!Q:Q,0),1),A2258)</f>
        <v>TOF</v>
      </c>
      <c r="B2259">
        <f>INDEX(mapping!R:R,MATCH(A2259,mapping!P:P,0),1)+INDEX(mapping!H:H,MATCH(E2259,mapping!F:F,0))</f>
        <v>3926</v>
      </c>
      <c r="E2259" s="146" t="s">
        <v>19</v>
      </c>
      <c r="F2259" s="146">
        <v>336</v>
      </c>
      <c r="G2259" s="146">
        <v>15</v>
      </c>
      <c r="H2259" s="146">
        <v>9.61</v>
      </c>
    </row>
    <row r="2260" spans="1:10" x14ac:dyDescent="0.3">
      <c r="A2260" t="str">
        <f>IF(NOT(D2260=""),INDEX(statsNames,MATCH(D2260,mapping!Q:Q,0),1),A2259)</f>
        <v>TOF</v>
      </c>
      <c r="B2260">
        <f>INDEX(mapping!R:R,MATCH(A2260,mapping!P:P,0),1)+INDEX(mapping!H:H,MATCH(E2260,mapping!F:F,0))</f>
        <v>3726</v>
      </c>
      <c r="E2260" s="146" t="s">
        <v>13</v>
      </c>
      <c r="F2260" s="146">
        <v>338</v>
      </c>
      <c r="G2260" s="146">
        <v>14</v>
      </c>
      <c r="H2260" s="146">
        <v>9.5</v>
      </c>
    </row>
    <row r="2261" spans="1:10" x14ac:dyDescent="0.3">
      <c r="A2261" t="str">
        <f>IF(NOT(D2261=""),INDEX(statsNames,MATCH(D2261,mapping!Q:Q,0),1),A2260)</f>
        <v>TOF</v>
      </c>
      <c r="B2261">
        <f>INDEX(mapping!R:R,MATCH(A2261,mapping!P:P,0),1)+INDEX(mapping!H:H,MATCH(E2261,mapping!F:F,0))</f>
        <v>6726</v>
      </c>
      <c r="E2261" s="146" t="s">
        <v>25</v>
      </c>
      <c r="F2261" s="146">
        <v>341</v>
      </c>
      <c r="G2261" s="146">
        <v>15</v>
      </c>
      <c r="H2261" s="146">
        <v>9.44</v>
      </c>
    </row>
    <row r="2262" spans="1:10" x14ac:dyDescent="0.3">
      <c r="A2262" t="str">
        <f>IF(NOT(D2262=""),INDEX(statsNames,MATCH(D2262,mapping!Q:Q,0),1),A2261)</f>
        <v>TOF</v>
      </c>
      <c r="B2262">
        <f>INDEX(mapping!R:R,MATCH(A2262,mapping!P:P,0),1)+INDEX(mapping!H:H,MATCH(E2262,mapping!F:F,0))</f>
        <v>4926</v>
      </c>
      <c r="E2262" s="146" t="s">
        <v>17</v>
      </c>
      <c r="F2262" s="146">
        <v>347</v>
      </c>
      <c r="G2262" s="146">
        <v>18</v>
      </c>
      <c r="H2262" s="146">
        <v>9.3800000000000008</v>
      </c>
    </row>
    <row r="2263" spans="1:10" x14ac:dyDescent="0.3">
      <c r="A2263" t="str">
        <f>IF(NOT(D2263=""),INDEX(statsNames,MATCH(D2263,mapping!Q:Q,0),1),A2262)</f>
        <v>TOF</v>
      </c>
      <c r="B2263">
        <f>INDEX(mapping!R:R,MATCH(A2263,mapping!P:P,0),1)+INDEX(mapping!H:H,MATCH(E2263,mapping!F:F,0))</f>
        <v>19426</v>
      </c>
      <c r="E2263" s="146" t="s">
        <v>1130</v>
      </c>
      <c r="F2263" s="146">
        <v>359</v>
      </c>
      <c r="G2263" s="146">
        <v>10</v>
      </c>
      <c r="H2263" s="146">
        <v>8.65</v>
      </c>
    </row>
    <row r="2264" spans="1:10" x14ac:dyDescent="0.3">
      <c r="A2264" t="str">
        <f>IF(NOT(D2264=""),INDEX(statsNames,MATCH(D2264,mapping!Q:Q,0),1),A2263)</f>
        <v>TOF</v>
      </c>
      <c r="B2264">
        <f>INDEX(mapping!R:R,MATCH(A2264,mapping!P:P,0),1)+INDEX(mapping!H:H,MATCH(E2264,mapping!F:F,0))</f>
        <v>4326</v>
      </c>
      <c r="E2264" s="146" t="s">
        <v>71</v>
      </c>
      <c r="F2264" s="146">
        <v>361</v>
      </c>
      <c r="G2264" s="146">
        <v>18</v>
      </c>
      <c r="H2264" s="146">
        <v>7.81</v>
      </c>
    </row>
    <row r="2265" spans="1:10" x14ac:dyDescent="0.3">
      <c r="A2265" t="str">
        <f>IF(NOT(D2265=""),INDEX(statsNames,MATCH(D2265,mapping!Q:Q,0),1),A2264)</f>
        <v>TPG</v>
      </c>
      <c r="B2265">
        <f>INDEX(mapping!R:R,MATCH(A2265,mapping!P:P,0),1)+INDEX(mapping!H:H,MATCH(E2265,mapping!F:F,0))</f>
        <v>2827</v>
      </c>
      <c r="D2265" s="146" t="s">
        <v>1514</v>
      </c>
      <c r="E2265" s="146" t="s">
        <v>37</v>
      </c>
      <c r="F2265" s="146">
        <v>1</v>
      </c>
      <c r="G2265" s="146">
        <v>1</v>
      </c>
      <c r="H2265" s="146">
        <v>8.5</v>
      </c>
      <c r="I2265" s="146" t="s">
        <v>37</v>
      </c>
      <c r="J2265" s="146">
        <v>8.5</v>
      </c>
    </row>
    <row r="2266" spans="1:10" x14ac:dyDescent="0.3">
      <c r="A2266" t="str">
        <f>IF(NOT(D2266=""),INDEX(statsNames,MATCH(D2266,mapping!Q:Q,0),1),A2265)</f>
        <v>TPG</v>
      </c>
      <c r="B2266">
        <f>INDEX(mapping!R:R,MATCH(A2266,mapping!P:P,0),1)+INDEX(mapping!H:H,MATCH(E2266,mapping!F:F,0))</f>
        <v>5127</v>
      </c>
      <c r="E2266" s="146" t="s">
        <v>104</v>
      </c>
      <c r="F2266" s="146">
        <v>4</v>
      </c>
      <c r="G2266" s="146">
        <v>1</v>
      </c>
      <c r="H2266" s="146">
        <v>8.8000000000000007</v>
      </c>
    </row>
    <row r="2267" spans="1:10" x14ac:dyDescent="0.3">
      <c r="A2267" t="str">
        <f>IF(NOT(D2267=""),INDEX(statsNames,MATCH(D2267,mapping!Q:Q,0),1),A2266)</f>
        <v>TPG</v>
      </c>
      <c r="B2267">
        <f>INDEX(mapping!R:R,MATCH(A2267,mapping!P:P,0),1)+INDEX(mapping!H:H,MATCH(E2267,mapping!F:F,0))</f>
        <v>4327</v>
      </c>
      <c r="E2267" s="146" t="s">
        <v>71</v>
      </c>
      <c r="F2267" s="146">
        <v>5</v>
      </c>
      <c r="G2267" s="146">
        <v>2</v>
      </c>
      <c r="H2267" s="146">
        <v>8.9</v>
      </c>
    </row>
    <row r="2268" spans="1:10" x14ac:dyDescent="0.3">
      <c r="A2268" t="str">
        <f>IF(NOT(D2268=""),INDEX(statsNames,MATCH(D2268,mapping!Q:Q,0),1),A2267)</f>
        <v>TPG</v>
      </c>
      <c r="B2268">
        <f>INDEX(mapping!R:R,MATCH(A2268,mapping!P:P,0),1)+INDEX(mapping!H:H,MATCH(E2268,mapping!F:F,0))</f>
        <v>9027</v>
      </c>
      <c r="E2268" s="146" t="s">
        <v>21</v>
      </c>
      <c r="F2268" s="146">
        <v>6</v>
      </c>
      <c r="G2268" s="146">
        <v>3</v>
      </c>
      <c r="H2268" s="146">
        <v>8.9</v>
      </c>
    </row>
    <row r="2269" spans="1:10" x14ac:dyDescent="0.3">
      <c r="A2269" t="str">
        <f>IF(NOT(D2269=""),INDEX(statsNames,MATCH(D2269,mapping!Q:Q,0),1),A2268)</f>
        <v>TPG</v>
      </c>
      <c r="B2269">
        <f>INDEX(mapping!R:R,MATCH(A2269,mapping!P:P,0),1)+INDEX(mapping!H:H,MATCH(E2269,mapping!F:F,0))</f>
        <v>4227</v>
      </c>
      <c r="E2269" s="146" t="s">
        <v>81</v>
      </c>
      <c r="F2269" s="146">
        <v>8</v>
      </c>
      <c r="G2269" s="146">
        <v>4</v>
      </c>
      <c r="H2269" s="146">
        <v>8.9</v>
      </c>
    </row>
    <row r="2270" spans="1:10" x14ac:dyDescent="0.3">
      <c r="A2270" t="str">
        <f>IF(NOT(D2270=""),INDEX(statsNames,MATCH(D2270,mapping!Q:Q,0),1),A2269)</f>
        <v>TPG</v>
      </c>
      <c r="B2270">
        <f>INDEX(mapping!R:R,MATCH(A2270,mapping!P:P,0),1)+INDEX(mapping!H:H,MATCH(E2270,mapping!F:F,0))</f>
        <v>8127</v>
      </c>
      <c r="E2270" s="146" t="s">
        <v>69</v>
      </c>
      <c r="F2270" s="146">
        <v>9</v>
      </c>
      <c r="G2270" s="146">
        <v>1</v>
      </c>
      <c r="H2270" s="146">
        <v>9</v>
      </c>
    </row>
    <row r="2271" spans="1:10" x14ac:dyDescent="0.3">
      <c r="A2271" t="str">
        <f>IF(NOT(D2271=""),INDEX(statsNames,MATCH(D2271,mapping!Q:Q,0),1),A2270)</f>
        <v>TPG</v>
      </c>
      <c r="B2271">
        <f>INDEX(mapping!R:R,MATCH(A2271,mapping!P:P,0),1)+INDEX(mapping!H:H,MATCH(E2271,mapping!F:F,0))</f>
        <v>3027</v>
      </c>
      <c r="E2271" s="146" t="s">
        <v>80</v>
      </c>
      <c r="F2271" s="146">
        <v>11</v>
      </c>
      <c r="G2271" s="146">
        <v>5</v>
      </c>
      <c r="H2271" s="146">
        <v>9.1</v>
      </c>
    </row>
    <row r="2272" spans="1:10" x14ac:dyDescent="0.3">
      <c r="A2272" t="str">
        <f>IF(NOT(D2272=""),INDEX(statsNames,MATCH(D2272,mapping!Q:Q,0),1),A2271)</f>
        <v>TPG</v>
      </c>
      <c r="B2272">
        <f>INDEX(mapping!R:R,MATCH(A2272,mapping!P:P,0),1)+INDEX(mapping!H:H,MATCH(E2272,mapping!F:F,0))</f>
        <v>18627</v>
      </c>
      <c r="E2272" s="146" t="s">
        <v>1085</v>
      </c>
      <c r="F2272" s="146">
        <v>12</v>
      </c>
      <c r="G2272" s="146">
        <v>1</v>
      </c>
      <c r="H2272" s="146">
        <v>9.1999999999999993</v>
      </c>
    </row>
    <row r="2273" spans="1:8" x14ac:dyDescent="0.3">
      <c r="A2273" t="str">
        <f>IF(NOT(D2273=""),INDEX(statsNames,MATCH(D2273,mapping!Q:Q,0),1),A2272)</f>
        <v>TPG</v>
      </c>
      <c r="B2273">
        <f>INDEX(mapping!R:R,MATCH(A2273,mapping!P:P,0),1)+INDEX(mapping!H:H,MATCH(E2273,mapping!F:F,0))</f>
        <v>1927</v>
      </c>
      <c r="E2273" s="146" t="s">
        <v>30</v>
      </c>
      <c r="F2273" s="146">
        <v>14</v>
      </c>
      <c r="G2273" s="146">
        <v>1</v>
      </c>
      <c r="H2273" s="146">
        <v>9.1999999999999993</v>
      </c>
    </row>
    <row r="2274" spans="1:8" x14ac:dyDescent="0.3">
      <c r="A2274" t="str">
        <f>IF(NOT(D2274=""),INDEX(statsNames,MATCH(D2274,mapping!Q:Q,0),1),A2273)</f>
        <v>TPG</v>
      </c>
      <c r="B2274">
        <f>INDEX(mapping!R:R,MATCH(A2274,mapping!P:P,0),1)+INDEX(mapping!H:H,MATCH(E2274,mapping!F:F,0))</f>
        <v>16627</v>
      </c>
      <c r="E2274" s="146" t="s">
        <v>884</v>
      </c>
      <c r="F2274" s="146">
        <v>15</v>
      </c>
      <c r="G2274" s="146">
        <v>1</v>
      </c>
      <c r="H2274" s="146">
        <v>9.3000000000000007</v>
      </c>
    </row>
    <row r="2275" spans="1:8" x14ac:dyDescent="0.3">
      <c r="A2275" t="str">
        <f>IF(NOT(D2275=""),INDEX(statsNames,MATCH(D2275,mapping!Q:Q,0),1),A2274)</f>
        <v>TPG</v>
      </c>
      <c r="B2275">
        <f>INDEX(mapping!R:R,MATCH(A2275,mapping!P:P,0),1)+INDEX(mapping!H:H,MATCH(E2275,mapping!F:F,0))</f>
        <v>12527</v>
      </c>
      <c r="E2275" s="146" t="s">
        <v>65</v>
      </c>
      <c r="F2275" s="146">
        <v>16</v>
      </c>
      <c r="G2275" s="146">
        <v>1</v>
      </c>
      <c r="H2275" s="146">
        <v>9.3000000000000007</v>
      </c>
    </row>
    <row r="2276" spans="1:8" x14ac:dyDescent="0.3">
      <c r="A2276" t="str">
        <f>IF(NOT(D2276=""),INDEX(statsNames,MATCH(D2276,mapping!Q:Q,0),1),A2275)</f>
        <v>TPG</v>
      </c>
      <c r="B2276">
        <f>INDEX(mapping!R:R,MATCH(A2276,mapping!P:P,0),1)+INDEX(mapping!H:H,MATCH(E2276,mapping!F:F,0))</f>
        <v>10627</v>
      </c>
      <c r="E2276" s="146" t="s">
        <v>361</v>
      </c>
      <c r="F2276" s="146">
        <v>17</v>
      </c>
      <c r="G2276" s="146">
        <v>1</v>
      </c>
      <c r="H2276" s="146">
        <v>9.4</v>
      </c>
    </row>
    <row r="2277" spans="1:8" x14ac:dyDescent="0.3">
      <c r="A2277" t="str">
        <f>IF(NOT(D2277=""),INDEX(statsNames,MATCH(D2277,mapping!Q:Q,0),1),A2276)</f>
        <v>TPG</v>
      </c>
      <c r="B2277">
        <f>INDEX(mapping!R:R,MATCH(A2277,mapping!P:P,0),1)+INDEX(mapping!H:H,MATCH(E2277,mapping!F:F,0))</f>
        <v>4027</v>
      </c>
      <c r="E2277" s="146" t="s">
        <v>105</v>
      </c>
      <c r="F2277" s="146">
        <v>19</v>
      </c>
      <c r="G2277" s="146">
        <v>2</v>
      </c>
      <c r="H2277" s="146">
        <v>9.4</v>
      </c>
    </row>
    <row r="2278" spans="1:8" x14ac:dyDescent="0.3">
      <c r="A2278" t="str">
        <f>IF(NOT(D2278=""),INDEX(statsNames,MATCH(D2278,mapping!Q:Q,0),1),A2277)</f>
        <v>TPG</v>
      </c>
      <c r="B2278">
        <f>INDEX(mapping!R:R,MATCH(A2278,mapping!P:P,0),1)+INDEX(mapping!H:H,MATCH(E2278,mapping!F:F,0))</f>
        <v>7927</v>
      </c>
      <c r="E2278" s="146" t="s">
        <v>118</v>
      </c>
      <c r="F2278" s="146">
        <v>20</v>
      </c>
      <c r="G2278" s="146">
        <v>1</v>
      </c>
      <c r="H2278" s="146">
        <v>9.4</v>
      </c>
    </row>
    <row r="2279" spans="1:8" x14ac:dyDescent="0.3">
      <c r="A2279" t="str">
        <f>IF(NOT(D2279=""),INDEX(statsNames,MATCH(D2279,mapping!Q:Q,0),1),A2278)</f>
        <v>TPG</v>
      </c>
      <c r="B2279">
        <f>INDEX(mapping!R:R,MATCH(A2279,mapping!P:P,0),1)+INDEX(mapping!H:H,MATCH(E2279,mapping!F:F,0))</f>
        <v>8527</v>
      </c>
      <c r="E2279" s="146" t="s">
        <v>377</v>
      </c>
      <c r="F2279" s="146">
        <v>22</v>
      </c>
      <c r="G2279" s="146">
        <v>1</v>
      </c>
      <c r="H2279" s="146">
        <v>9.6</v>
      </c>
    </row>
    <row r="2280" spans="1:8" x14ac:dyDescent="0.3">
      <c r="A2280" t="str">
        <f>IF(NOT(D2280=""),INDEX(statsNames,MATCH(D2280,mapping!Q:Q,0),1),A2279)</f>
        <v>TPG</v>
      </c>
      <c r="B2280">
        <f>INDEX(mapping!R:R,MATCH(A2280,mapping!P:P,0),1)+INDEX(mapping!H:H,MATCH(E2280,mapping!F:F,0))</f>
        <v>14427</v>
      </c>
      <c r="E2280" s="146" t="s">
        <v>199</v>
      </c>
      <c r="F2280" s="146">
        <v>23</v>
      </c>
      <c r="G2280" s="146">
        <v>2</v>
      </c>
      <c r="H2280" s="146">
        <v>9.6</v>
      </c>
    </row>
    <row r="2281" spans="1:8" x14ac:dyDescent="0.3">
      <c r="A2281" t="str">
        <f>IF(NOT(D2281=""),INDEX(statsNames,MATCH(D2281,mapping!Q:Q,0),1),A2280)</f>
        <v>TPG</v>
      </c>
      <c r="B2281">
        <f>INDEX(mapping!R:R,MATCH(A2281,mapping!P:P,0),1)+INDEX(mapping!H:H,MATCH(E2281,mapping!F:F,0))</f>
        <v>18727</v>
      </c>
      <c r="E2281" s="146" t="s">
        <v>300</v>
      </c>
      <c r="F2281" s="146">
        <v>24</v>
      </c>
      <c r="G2281" s="146">
        <v>2</v>
      </c>
      <c r="H2281" s="146">
        <v>9.6</v>
      </c>
    </row>
    <row r="2282" spans="1:8" x14ac:dyDescent="0.3">
      <c r="A2282" t="str">
        <f>IF(NOT(D2282=""),INDEX(statsNames,MATCH(D2282,mapping!Q:Q,0),1),A2281)</f>
        <v>TPG</v>
      </c>
      <c r="B2282">
        <f>INDEX(mapping!R:R,MATCH(A2282,mapping!P:P,0),1)+INDEX(mapping!H:H,MATCH(E2282,mapping!F:F,0))</f>
        <v>227</v>
      </c>
      <c r="E2282" s="146" t="s">
        <v>440</v>
      </c>
      <c r="F2282" s="146">
        <v>26</v>
      </c>
      <c r="G2282" s="146">
        <v>2</v>
      </c>
      <c r="H2282" s="146">
        <v>9.6</v>
      </c>
    </row>
    <row r="2283" spans="1:8" x14ac:dyDescent="0.3">
      <c r="A2283" t="str">
        <f>IF(NOT(D2283=""),INDEX(statsNames,MATCH(D2283,mapping!Q:Q,0),1),A2282)</f>
        <v>TPG</v>
      </c>
      <c r="B2283">
        <f>INDEX(mapping!R:R,MATCH(A2283,mapping!P:P,0),1)+INDEX(mapping!H:H,MATCH(E2283,mapping!F:F,0))</f>
        <v>4927</v>
      </c>
      <c r="E2283" s="146" t="s">
        <v>17</v>
      </c>
      <c r="F2283" s="146">
        <v>27</v>
      </c>
      <c r="G2283" s="146">
        <v>3</v>
      </c>
      <c r="H2283" s="146">
        <v>9.6999999999999993</v>
      </c>
    </row>
    <row r="2284" spans="1:8" x14ac:dyDescent="0.3">
      <c r="A2284" t="str">
        <f>IF(NOT(D2284=""),INDEX(statsNames,MATCH(D2284,mapping!Q:Q,0),1),A2283)</f>
        <v>TPG</v>
      </c>
      <c r="B2284">
        <f>INDEX(mapping!R:R,MATCH(A2284,mapping!P:P,0),1)+INDEX(mapping!H:H,MATCH(E2284,mapping!F:F,0))</f>
        <v>4427</v>
      </c>
      <c r="E2284" s="146" t="s">
        <v>26</v>
      </c>
      <c r="F2284" s="146">
        <v>28</v>
      </c>
      <c r="G2284" s="146">
        <v>1</v>
      </c>
      <c r="H2284" s="146">
        <v>9.6999999999999993</v>
      </c>
    </row>
    <row r="2285" spans="1:8" x14ac:dyDescent="0.3">
      <c r="A2285" t="str">
        <f>IF(NOT(D2285=""),INDEX(statsNames,MATCH(D2285,mapping!Q:Q,0),1),A2284)</f>
        <v>TPG</v>
      </c>
      <c r="B2285">
        <f>INDEX(mapping!R:R,MATCH(A2285,mapping!P:P,0),1)+INDEX(mapping!H:H,MATCH(E2285,mapping!F:F,0))</f>
        <v>5227</v>
      </c>
      <c r="E2285" s="146" t="s">
        <v>12</v>
      </c>
      <c r="F2285" s="146">
        <v>29</v>
      </c>
      <c r="G2285" s="146">
        <v>6</v>
      </c>
      <c r="H2285" s="146">
        <v>9.6999999999999993</v>
      </c>
    </row>
    <row r="2286" spans="1:8" x14ac:dyDescent="0.3">
      <c r="A2286" t="str">
        <f>IF(NOT(D2286=""),INDEX(statsNames,MATCH(D2286,mapping!Q:Q,0),1),A2285)</f>
        <v>TPG</v>
      </c>
      <c r="B2286">
        <f>INDEX(mapping!R:R,MATCH(A2286,mapping!P:P,0),1)+INDEX(mapping!H:H,MATCH(E2286,mapping!F:F,0))</f>
        <v>7327</v>
      </c>
      <c r="E2286" s="146" t="s">
        <v>202</v>
      </c>
      <c r="F2286" s="146">
        <v>33</v>
      </c>
      <c r="G2286" s="146">
        <v>7</v>
      </c>
      <c r="H2286" s="146">
        <v>9.8000000000000007</v>
      </c>
    </row>
    <row r="2287" spans="1:8" x14ac:dyDescent="0.3">
      <c r="A2287" t="str">
        <f>IF(NOT(D2287=""),INDEX(statsNames,MATCH(D2287,mapping!Q:Q,0),1),A2286)</f>
        <v>TPG</v>
      </c>
      <c r="B2287">
        <f>INDEX(mapping!R:R,MATCH(A2287,mapping!P:P,0),1)+INDEX(mapping!H:H,MATCH(E2287,mapping!F:F,0))</f>
        <v>3727</v>
      </c>
      <c r="E2287" s="146" t="s">
        <v>13</v>
      </c>
      <c r="F2287" s="146">
        <v>34</v>
      </c>
      <c r="G2287" s="146">
        <v>4</v>
      </c>
      <c r="H2287" s="146">
        <v>9.8000000000000007</v>
      </c>
    </row>
    <row r="2288" spans="1:8" x14ac:dyDescent="0.3">
      <c r="A2288" t="str">
        <f>IF(NOT(D2288=""),INDEX(statsNames,MATCH(D2288,mapping!Q:Q,0),1),A2287)</f>
        <v>TPG</v>
      </c>
      <c r="B2288">
        <f>INDEX(mapping!R:R,MATCH(A2288,mapping!P:P,0),1)+INDEX(mapping!H:H,MATCH(E2288,mapping!F:F,0))</f>
        <v>3827</v>
      </c>
      <c r="E2288" s="146" t="s">
        <v>61</v>
      </c>
      <c r="F2288" s="146">
        <v>40</v>
      </c>
      <c r="G2288" s="146">
        <v>6</v>
      </c>
      <c r="H2288" s="146">
        <v>9.9</v>
      </c>
    </row>
    <row r="2289" spans="1:8" x14ac:dyDescent="0.3">
      <c r="A2289" t="str">
        <f>IF(NOT(D2289=""),INDEX(statsNames,MATCH(D2289,mapping!Q:Q,0),1),A2288)</f>
        <v>TPG</v>
      </c>
      <c r="B2289">
        <f>INDEX(mapping!R:R,MATCH(A2289,mapping!P:P,0),1)+INDEX(mapping!H:H,MATCH(E2289,mapping!F:F,0))</f>
        <v>6127</v>
      </c>
      <c r="E2289" s="146" t="s">
        <v>22</v>
      </c>
      <c r="F2289" s="146">
        <v>48</v>
      </c>
      <c r="G2289" s="146">
        <v>2</v>
      </c>
      <c r="H2289" s="146">
        <v>10.1</v>
      </c>
    </row>
    <row r="2290" spans="1:8" x14ac:dyDescent="0.3">
      <c r="A2290" t="str">
        <f>IF(NOT(D2290=""),INDEX(statsNames,MATCH(D2290,mapping!Q:Q,0),1),A2289)</f>
        <v>TPG</v>
      </c>
      <c r="B2290">
        <f>INDEX(mapping!R:R,MATCH(A2290,mapping!P:P,0),1)+INDEX(mapping!H:H,MATCH(E2290,mapping!F:F,0))</f>
        <v>9427</v>
      </c>
      <c r="E2290" s="146" t="s">
        <v>16</v>
      </c>
      <c r="F2290" s="146">
        <v>51</v>
      </c>
      <c r="G2290" s="146">
        <v>9</v>
      </c>
      <c r="H2290" s="146">
        <v>10.199999999999999</v>
      </c>
    </row>
    <row r="2291" spans="1:8" x14ac:dyDescent="0.3">
      <c r="A2291" t="str">
        <f>IF(NOT(D2291=""),INDEX(statsNames,MATCH(D2291,mapping!Q:Q,0),1),A2290)</f>
        <v>TPG</v>
      </c>
      <c r="B2291">
        <f>INDEX(mapping!R:R,MATCH(A2291,mapping!P:P,0),1)+INDEX(mapping!H:H,MATCH(E2291,mapping!F:F,0))</f>
        <v>4527</v>
      </c>
      <c r="E2291" s="146" t="s">
        <v>41</v>
      </c>
      <c r="F2291" s="146">
        <v>58</v>
      </c>
      <c r="G2291" s="146">
        <v>7</v>
      </c>
      <c r="H2291" s="146">
        <v>10.199999999999999</v>
      </c>
    </row>
    <row r="2292" spans="1:8" x14ac:dyDescent="0.3">
      <c r="A2292" t="str">
        <f>IF(NOT(D2292=""),INDEX(statsNames,MATCH(D2292,mapping!Q:Q,0),1),A2291)</f>
        <v>TPG</v>
      </c>
      <c r="B2292">
        <f>INDEX(mapping!R:R,MATCH(A2292,mapping!P:P,0),1)+INDEX(mapping!H:H,MATCH(E2292,mapping!F:F,0))</f>
        <v>627</v>
      </c>
      <c r="E2292" s="146" t="s">
        <v>444</v>
      </c>
      <c r="F2292" s="146">
        <v>61</v>
      </c>
      <c r="G2292" s="146">
        <v>3</v>
      </c>
      <c r="H2292" s="146">
        <v>10.3</v>
      </c>
    </row>
    <row r="2293" spans="1:8" x14ac:dyDescent="0.3">
      <c r="A2293" t="str">
        <f>IF(NOT(D2293=""),INDEX(statsNames,MATCH(D2293,mapping!Q:Q,0),1),A2292)</f>
        <v>TPG</v>
      </c>
      <c r="B2293">
        <f>INDEX(mapping!R:R,MATCH(A2293,mapping!P:P,0),1)+INDEX(mapping!H:H,MATCH(E2293,mapping!F:F,0))</f>
        <v>17227</v>
      </c>
      <c r="E2293" s="146" t="s">
        <v>320</v>
      </c>
      <c r="F2293" s="146">
        <v>62</v>
      </c>
      <c r="G2293" s="146">
        <v>4</v>
      </c>
      <c r="H2293" s="146">
        <v>10.3</v>
      </c>
    </row>
    <row r="2294" spans="1:8" x14ac:dyDescent="0.3">
      <c r="A2294" t="str">
        <f>IF(NOT(D2294=""),INDEX(statsNames,MATCH(D2294,mapping!Q:Q,0),1),A2293)</f>
        <v>TPG</v>
      </c>
      <c r="B2294">
        <f>INDEX(mapping!R:R,MATCH(A2294,mapping!P:P,0),1)+INDEX(mapping!H:H,MATCH(E2294,mapping!F:F,0))</f>
        <v>1027</v>
      </c>
      <c r="E2294" s="146" t="s">
        <v>448</v>
      </c>
      <c r="F2294" s="146">
        <v>69</v>
      </c>
      <c r="G2294" s="146">
        <v>10</v>
      </c>
      <c r="H2294" s="146">
        <v>10.4</v>
      </c>
    </row>
    <row r="2295" spans="1:8" x14ac:dyDescent="0.3">
      <c r="A2295" t="str">
        <f>IF(NOT(D2295=""),INDEX(statsNames,MATCH(D2295,mapping!Q:Q,0),1),A2294)</f>
        <v>TPG</v>
      </c>
      <c r="B2295">
        <f>INDEX(mapping!R:R,MATCH(A2295,mapping!P:P,0),1)+INDEX(mapping!H:H,MATCH(E2295,mapping!F:F,0))</f>
        <v>7127</v>
      </c>
      <c r="E2295" s="146" t="s">
        <v>75</v>
      </c>
      <c r="F2295" s="146">
        <v>75</v>
      </c>
      <c r="G2295" s="146">
        <v>6</v>
      </c>
      <c r="H2295" s="146">
        <v>10.4</v>
      </c>
    </row>
    <row r="2296" spans="1:8" x14ac:dyDescent="0.3">
      <c r="A2296" t="str">
        <f>IF(NOT(D2296=""),INDEX(statsNames,MATCH(D2296,mapping!Q:Q,0),1),A2295)</f>
        <v>TPG</v>
      </c>
      <c r="B2296">
        <f>INDEX(mapping!R:R,MATCH(A2296,mapping!P:P,0),1)+INDEX(mapping!H:H,MATCH(E2296,mapping!F:F,0))</f>
        <v>18027</v>
      </c>
      <c r="E2296" s="146" t="s">
        <v>339</v>
      </c>
      <c r="F2296" s="146">
        <v>76</v>
      </c>
      <c r="G2296" s="146">
        <v>4</v>
      </c>
      <c r="H2296" s="146">
        <v>10.5</v>
      </c>
    </row>
    <row r="2297" spans="1:8" x14ac:dyDescent="0.3">
      <c r="A2297" t="str">
        <f>IF(NOT(D2297=""),INDEX(statsNames,MATCH(D2297,mapping!Q:Q,0),1),A2296)</f>
        <v>TPG</v>
      </c>
      <c r="B2297">
        <f>INDEX(mapping!R:R,MATCH(A2297,mapping!P:P,0),1)+INDEX(mapping!H:H,MATCH(E2297,mapping!F:F,0))</f>
        <v>17427</v>
      </c>
      <c r="E2297" s="146" t="s">
        <v>953</v>
      </c>
      <c r="F2297" s="146">
        <v>78</v>
      </c>
      <c r="G2297" s="146">
        <v>2</v>
      </c>
      <c r="H2297" s="146">
        <v>10.5</v>
      </c>
    </row>
    <row r="2298" spans="1:8" x14ac:dyDescent="0.3">
      <c r="A2298" t="str">
        <f>IF(NOT(D2298=""),INDEX(statsNames,MATCH(D2298,mapping!Q:Q,0),1),A2297)</f>
        <v>TPG</v>
      </c>
      <c r="B2298">
        <f>INDEX(mapping!R:R,MATCH(A2298,mapping!P:P,0),1)+INDEX(mapping!H:H,MATCH(E2298,mapping!F:F,0))</f>
        <v>9327</v>
      </c>
      <c r="E2298" s="146" t="s">
        <v>455</v>
      </c>
      <c r="F2298" s="146">
        <v>81</v>
      </c>
      <c r="G2298" s="146">
        <v>3</v>
      </c>
      <c r="H2298" s="146">
        <v>10.5</v>
      </c>
    </row>
    <row r="2299" spans="1:8" x14ac:dyDescent="0.3">
      <c r="A2299" t="str">
        <f>IF(NOT(D2299=""),INDEX(statsNames,MATCH(D2299,mapping!Q:Q,0),1),A2298)</f>
        <v>TPG</v>
      </c>
      <c r="B2299">
        <f>INDEX(mapping!R:R,MATCH(A2299,mapping!P:P,0),1)+INDEX(mapping!H:H,MATCH(E2299,mapping!F:F,0))</f>
        <v>5527</v>
      </c>
      <c r="E2299" s="146" t="s">
        <v>18</v>
      </c>
      <c r="F2299" s="146">
        <v>82</v>
      </c>
      <c r="G2299" s="146">
        <v>8</v>
      </c>
      <c r="H2299" s="146">
        <v>10.5</v>
      </c>
    </row>
    <row r="2300" spans="1:8" x14ac:dyDescent="0.3">
      <c r="A2300" t="str">
        <f>IF(NOT(D2300=""),INDEX(statsNames,MATCH(D2300,mapping!Q:Q,0),1),A2299)</f>
        <v>TPG</v>
      </c>
      <c r="B2300">
        <f>INDEX(mapping!R:R,MATCH(A2300,mapping!P:P,0),1)+INDEX(mapping!H:H,MATCH(E2300,mapping!F:F,0))</f>
        <v>5427</v>
      </c>
      <c r="E2300" s="146" t="s">
        <v>14</v>
      </c>
      <c r="F2300" s="146">
        <v>86</v>
      </c>
      <c r="G2300" s="146">
        <v>7</v>
      </c>
      <c r="H2300" s="146">
        <v>10.5</v>
      </c>
    </row>
    <row r="2301" spans="1:8" x14ac:dyDescent="0.3">
      <c r="A2301" t="str">
        <f>IF(NOT(D2301=""),INDEX(statsNames,MATCH(D2301,mapping!Q:Q,0),1),A2300)</f>
        <v>TPG</v>
      </c>
      <c r="B2301">
        <f>INDEX(mapping!R:R,MATCH(A2301,mapping!P:P,0),1)+INDEX(mapping!H:H,MATCH(E2301,mapping!F:F,0))</f>
        <v>8727</v>
      </c>
      <c r="E2301" s="146" t="s">
        <v>205</v>
      </c>
      <c r="F2301" s="146">
        <v>89</v>
      </c>
      <c r="G2301" s="146">
        <v>8</v>
      </c>
      <c r="H2301" s="146">
        <v>10.6</v>
      </c>
    </row>
    <row r="2302" spans="1:8" x14ac:dyDescent="0.3">
      <c r="A2302" t="str">
        <f>IF(NOT(D2302=""),INDEX(statsNames,MATCH(D2302,mapping!Q:Q,0),1),A2301)</f>
        <v>TPG</v>
      </c>
      <c r="B2302">
        <f>INDEX(mapping!R:R,MATCH(A2302,mapping!P:P,0),1)+INDEX(mapping!H:H,MATCH(E2302,mapping!F:F,0))</f>
        <v>6027</v>
      </c>
      <c r="E2302" s="146" t="s">
        <v>119</v>
      </c>
      <c r="F2302" s="146">
        <v>93</v>
      </c>
      <c r="G2302" s="146">
        <v>3</v>
      </c>
      <c r="H2302" s="146">
        <v>10.6</v>
      </c>
    </row>
    <row r="2303" spans="1:8" x14ac:dyDescent="0.3">
      <c r="A2303" t="str">
        <f>IF(NOT(D2303=""),INDEX(statsNames,MATCH(D2303,mapping!Q:Q,0),1),A2302)</f>
        <v>TPG</v>
      </c>
      <c r="B2303">
        <f>INDEX(mapping!R:R,MATCH(A2303,mapping!P:P,0),1)+INDEX(mapping!H:H,MATCH(E2303,mapping!F:F,0))</f>
        <v>1427</v>
      </c>
      <c r="E2303" s="146" t="s">
        <v>450</v>
      </c>
      <c r="F2303" s="146">
        <v>93</v>
      </c>
      <c r="G2303" s="146">
        <v>3</v>
      </c>
      <c r="H2303" s="146">
        <v>10.6</v>
      </c>
    </row>
    <row r="2304" spans="1:8" x14ac:dyDescent="0.3">
      <c r="A2304" t="str">
        <f>IF(NOT(D2304=""),INDEX(statsNames,MATCH(D2304,mapping!Q:Q,0),1),A2303)</f>
        <v>TPG</v>
      </c>
      <c r="B2304">
        <f>INDEX(mapping!R:R,MATCH(A2304,mapping!P:P,0),1)+INDEX(mapping!H:H,MATCH(E2304,mapping!F:F,0))</f>
        <v>13927</v>
      </c>
      <c r="E2304" s="146" t="s">
        <v>219</v>
      </c>
      <c r="F2304" s="146">
        <v>98</v>
      </c>
      <c r="G2304" s="146">
        <v>9</v>
      </c>
      <c r="H2304" s="146">
        <v>10.7</v>
      </c>
    </row>
    <row r="2305" spans="1:8" x14ac:dyDescent="0.3">
      <c r="A2305" t="str">
        <f>IF(NOT(D2305=""),INDEX(statsNames,MATCH(D2305,mapping!Q:Q,0),1),A2304)</f>
        <v>TPG</v>
      </c>
      <c r="B2305">
        <f>INDEX(mapping!R:R,MATCH(A2305,mapping!P:P,0),1)+INDEX(mapping!H:H,MATCH(E2305,mapping!F:F,0))</f>
        <v>3927</v>
      </c>
      <c r="E2305" s="146" t="s">
        <v>19</v>
      </c>
      <c r="F2305" s="146">
        <v>101</v>
      </c>
      <c r="G2305" s="146">
        <v>4</v>
      </c>
      <c r="H2305" s="146">
        <v>10.7</v>
      </c>
    </row>
    <row r="2306" spans="1:8" x14ac:dyDescent="0.3">
      <c r="A2306" t="str">
        <f>IF(NOT(D2306=""),INDEX(statsNames,MATCH(D2306,mapping!Q:Q,0),1),A2305)</f>
        <v>TPG</v>
      </c>
      <c r="B2306">
        <f>INDEX(mapping!R:R,MATCH(A2306,mapping!P:P,0),1)+INDEX(mapping!H:H,MATCH(E2306,mapping!F:F,0))</f>
        <v>19327</v>
      </c>
      <c r="E2306" s="146" t="s">
        <v>1030</v>
      </c>
      <c r="F2306" s="146">
        <v>102</v>
      </c>
      <c r="G2306" s="146">
        <v>2</v>
      </c>
      <c r="H2306" s="146">
        <v>10.7</v>
      </c>
    </row>
    <row r="2307" spans="1:8" x14ac:dyDescent="0.3">
      <c r="A2307" t="str">
        <f>IF(NOT(D2307=""),INDEX(statsNames,MATCH(D2307,mapping!Q:Q,0),1),A2306)</f>
        <v>TPG</v>
      </c>
      <c r="B2307">
        <f>INDEX(mapping!R:R,MATCH(A2307,mapping!P:P,0),1)+INDEX(mapping!H:H,MATCH(E2307,mapping!F:F,0))</f>
        <v>12227</v>
      </c>
      <c r="E2307" s="146" t="s">
        <v>110</v>
      </c>
      <c r="F2307" s="146">
        <v>104</v>
      </c>
      <c r="G2307" s="146">
        <v>4</v>
      </c>
      <c r="H2307" s="146">
        <v>10.7</v>
      </c>
    </row>
    <row r="2308" spans="1:8" x14ac:dyDescent="0.3">
      <c r="A2308" t="str">
        <f>IF(NOT(D2308=""),INDEX(statsNames,MATCH(D2308,mapping!Q:Q,0),1),A2307)</f>
        <v>TPG</v>
      </c>
      <c r="B2308">
        <f>INDEX(mapping!R:R,MATCH(A2308,mapping!P:P,0),1)+INDEX(mapping!H:H,MATCH(E2308,mapping!F:F,0))</f>
        <v>4727</v>
      </c>
      <c r="E2308" s="146" t="s">
        <v>87</v>
      </c>
      <c r="F2308" s="146">
        <v>105</v>
      </c>
      <c r="G2308" s="146">
        <v>4</v>
      </c>
      <c r="H2308" s="146">
        <v>10.7</v>
      </c>
    </row>
    <row r="2309" spans="1:8" x14ac:dyDescent="0.3">
      <c r="A2309" t="str">
        <f>IF(NOT(D2309=""),INDEX(statsNames,MATCH(D2309,mapping!Q:Q,0),1),A2308)</f>
        <v>TPG</v>
      </c>
      <c r="B2309">
        <f>INDEX(mapping!R:R,MATCH(A2309,mapping!P:P,0),1)+INDEX(mapping!H:H,MATCH(E2309,mapping!F:F,0))</f>
        <v>16927</v>
      </c>
      <c r="E2309" s="146" t="s">
        <v>480</v>
      </c>
      <c r="F2309" s="146">
        <v>110</v>
      </c>
      <c r="G2309" s="146">
        <v>4</v>
      </c>
      <c r="H2309" s="146">
        <v>10.8</v>
      </c>
    </row>
    <row r="2310" spans="1:8" x14ac:dyDescent="0.3">
      <c r="A2310" t="str">
        <f>IF(NOT(D2310=""),INDEX(statsNames,MATCH(D2310,mapping!Q:Q,0),1),A2309)</f>
        <v>TPG</v>
      </c>
      <c r="B2310">
        <f>INDEX(mapping!R:R,MATCH(A2310,mapping!P:P,0),1)+INDEX(mapping!H:H,MATCH(E2310,mapping!F:F,0))</f>
        <v>2527</v>
      </c>
      <c r="E2310" s="146" t="s">
        <v>475</v>
      </c>
      <c r="F2310" s="146">
        <v>111</v>
      </c>
      <c r="G2310" s="146">
        <v>2</v>
      </c>
      <c r="H2310" s="146">
        <v>10.8</v>
      </c>
    </row>
    <row r="2311" spans="1:8" x14ac:dyDescent="0.3">
      <c r="A2311" t="str">
        <f>IF(NOT(D2311=""),INDEX(statsNames,MATCH(D2311,mapping!Q:Q,0),1),A2310)</f>
        <v>TPG</v>
      </c>
      <c r="B2311">
        <f>INDEX(mapping!R:R,MATCH(A2311,mapping!P:P,0),1)+INDEX(mapping!H:H,MATCH(E2311,mapping!F:F,0))</f>
        <v>7227</v>
      </c>
      <c r="E2311" s="146" t="s">
        <v>24</v>
      </c>
      <c r="F2311" s="146">
        <v>111</v>
      </c>
      <c r="G2311" s="146">
        <v>5</v>
      </c>
      <c r="H2311" s="146">
        <v>10.8</v>
      </c>
    </row>
    <row r="2312" spans="1:8" x14ac:dyDescent="0.3">
      <c r="A2312" t="str">
        <f>IF(NOT(D2312=""),INDEX(statsNames,MATCH(D2312,mapping!Q:Q,0),1),A2311)</f>
        <v>TPG</v>
      </c>
      <c r="B2312">
        <f>INDEX(mapping!R:R,MATCH(A2312,mapping!P:P,0),1)+INDEX(mapping!H:H,MATCH(E2312,mapping!F:F,0))</f>
        <v>2927</v>
      </c>
      <c r="E2312" s="146" t="s">
        <v>89</v>
      </c>
      <c r="F2312" s="146">
        <v>115</v>
      </c>
      <c r="G2312" s="146">
        <v>6</v>
      </c>
      <c r="H2312" s="146">
        <v>10.8</v>
      </c>
    </row>
    <row r="2313" spans="1:8" x14ac:dyDescent="0.3">
      <c r="A2313" t="str">
        <f>IF(NOT(D2313=""),INDEX(statsNames,MATCH(D2313,mapping!Q:Q,0),1),A2312)</f>
        <v>TPG</v>
      </c>
      <c r="B2313">
        <f>INDEX(mapping!R:R,MATCH(A2313,mapping!P:P,0),1)+INDEX(mapping!H:H,MATCH(E2313,mapping!F:F,0))</f>
        <v>17827</v>
      </c>
      <c r="E2313" s="146" t="s">
        <v>200</v>
      </c>
      <c r="F2313" s="146">
        <v>115</v>
      </c>
      <c r="G2313" s="146">
        <v>3</v>
      </c>
      <c r="H2313" s="146">
        <v>10.8</v>
      </c>
    </row>
    <row r="2314" spans="1:8" x14ac:dyDescent="0.3">
      <c r="A2314" t="str">
        <f>IF(NOT(D2314=""),INDEX(statsNames,MATCH(D2314,mapping!Q:Q,0),1),A2313)</f>
        <v>TPG</v>
      </c>
      <c r="B2314">
        <f>INDEX(mapping!R:R,MATCH(A2314,mapping!P:P,0),1)+INDEX(mapping!H:H,MATCH(E2314,mapping!F:F,0))</f>
        <v>2627</v>
      </c>
      <c r="E2314" s="146" t="s">
        <v>38</v>
      </c>
      <c r="F2314" s="146">
        <v>115</v>
      </c>
      <c r="G2314" s="146">
        <v>10</v>
      </c>
      <c r="H2314" s="146">
        <v>10.8</v>
      </c>
    </row>
    <row r="2315" spans="1:8" x14ac:dyDescent="0.3">
      <c r="A2315" t="str">
        <f>IF(NOT(D2315=""),INDEX(statsNames,MATCH(D2315,mapping!Q:Q,0),1),A2314)</f>
        <v>TPG</v>
      </c>
      <c r="B2315">
        <f>INDEX(mapping!R:R,MATCH(A2315,mapping!P:P,0),1)+INDEX(mapping!H:H,MATCH(E2315,mapping!F:F,0))</f>
        <v>3627</v>
      </c>
      <c r="E2315" s="146" t="s">
        <v>90</v>
      </c>
      <c r="F2315" s="146">
        <v>119</v>
      </c>
      <c r="G2315" s="146">
        <v>10</v>
      </c>
      <c r="H2315" s="146">
        <v>10.8</v>
      </c>
    </row>
    <row r="2316" spans="1:8" x14ac:dyDescent="0.3">
      <c r="A2316" t="str">
        <f>IF(NOT(D2316=""),INDEX(statsNames,MATCH(D2316,mapping!Q:Q,0),1),A2315)</f>
        <v>TPG</v>
      </c>
      <c r="B2316">
        <f>INDEX(mapping!R:R,MATCH(A2316,mapping!P:P,0),1)+INDEX(mapping!H:H,MATCH(E2316,mapping!F:F,0))</f>
        <v>2727</v>
      </c>
      <c r="E2316" s="146" t="s">
        <v>134</v>
      </c>
      <c r="F2316" s="146">
        <v>120</v>
      </c>
      <c r="G2316" s="146">
        <v>7</v>
      </c>
      <c r="H2316" s="146">
        <v>10.9</v>
      </c>
    </row>
    <row r="2317" spans="1:8" x14ac:dyDescent="0.3">
      <c r="A2317" t="str">
        <f>IF(NOT(D2317=""),INDEX(statsNames,MATCH(D2317,mapping!Q:Q,0),1),A2316)</f>
        <v>TPG</v>
      </c>
      <c r="B2317">
        <f>INDEX(mapping!R:R,MATCH(A2317,mapping!P:P,0),1)+INDEX(mapping!H:H,MATCH(E2317,mapping!F:F,0))</f>
        <v>5627</v>
      </c>
      <c r="E2317" s="146" t="s">
        <v>39</v>
      </c>
      <c r="F2317" s="146">
        <v>130</v>
      </c>
      <c r="G2317" s="146">
        <v>8</v>
      </c>
      <c r="H2317" s="146">
        <v>10.9</v>
      </c>
    </row>
    <row r="2318" spans="1:8" x14ac:dyDescent="0.3">
      <c r="A2318" t="str">
        <f>IF(NOT(D2318=""),INDEX(statsNames,MATCH(D2318,mapping!Q:Q,0),1),A2317)</f>
        <v>TPG</v>
      </c>
      <c r="B2318">
        <f>INDEX(mapping!R:R,MATCH(A2318,mapping!P:P,0),1)+INDEX(mapping!H:H,MATCH(E2318,mapping!F:F,0))</f>
        <v>8227</v>
      </c>
      <c r="E2318" s="146" t="s">
        <v>123</v>
      </c>
      <c r="F2318" s="146">
        <v>132</v>
      </c>
      <c r="G2318" s="146">
        <v>6</v>
      </c>
      <c r="H2318" s="146">
        <v>10.9</v>
      </c>
    </row>
    <row r="2319" spans="1:8" x14ac:dyDescent="0.3">
      <c r="A2319" t="str">
        <f>IF(NOT(D2319=""),INDEX(statsNames,MATCH(D2319,mapping!Q:Q,0),1),A2318)</f>
        <v>TPG</v>
      </c>
      <c r="B2319">
        <f>INDEX(mapping!R:R,MATCH(A2319,mapping!P:P,0),1)+INDEX(mapping!H:H,MATCH(E2319,mapping!F:F,0))</f>
        <v>6727</v>
      </c>
      <c r="E2319" s="146" t="s">
        <v>25</v>
      </c>
      <c r="F2319" s="146">
        <v>136</v>
      </c>
      <c r="G2319" s="146">
        <v>12</v>
      </c>
      <c r="H2319" s="146">
        <v>11</v>
      </c>
    </row>
    <row r="2320" spans="1:8" x14ac:dyDescent="0.3">
      <c r="A2320" t="str">
        <f>IF(NOT(D2320=""),INDEX(statsNames,MATCH(D2320,mapping!Q:Q,0),1),A2319)</f>
        <v>TPG</v>
      </c>
      <c r="B2320">
        <f>INDEX(mapping!R:R,MATCH(A2320,mapping!P:P,0),1)+INDEX(mapping!H:H,MATCH(E2320,mapping!F:F,0))</f>
        <v>10127</v>
      </c>
      <c r="E2320" s="146" t="s">
        <v>124</v>
      </c>
      <c r="F2320" s="146">
        <v>143</v>
      </c>
      <c r="G2320" s="146">
        <v>5</v>
      </c>
      <c r="H2320" s="146">
        <v>11.1</v>
      </c>
    </row>
    <row r="2321" spans="1:8" x14ac:dyDescent="0.3">
      <c r="A2321" t="str">
        <f>IF(NOT(D2321=""),INDEX(statsNames,MATCH(D2321,mapping!Q:Q,0),1),A2320)</f>
        <v>TPG</v>
      </c>
      <c r="B2321">
        <f>INDEX(mapping!R:R,MATCH(A2321,mapping!P:P,0),1)+INDEX(mapping!H:H,MATCH(E2321,mapping!F:F,0))</f>
        <v>2327</v>
      </c>
      <c r="E2321" s="146" t="s">
        <v>443</v>
      </c>
      <c r="F2321" s="146">
        <v>148</v>
      </c>
      <c r="G2321" s="146">
        <v>6</v>
      </c>
      <c r="H2321" s="146">
        <v>11.2</v>
      </c>
    </row>
    <row r="2322" spans="1:8" x14ac:dyDescent="0.3">
      <c r="A2322" t="str">
        <f>IF(NOT(D2322=""),INDEX(statsNames,MATCH(D2322,mapping!Q:Q,0),1),A2321)</f>
        <v>TPG</v>
      </c>
      <c r="B2322">
        <f>INDEX(mapping!R:R,MATCH(A2322,mapping!P:P,0),1)+INDEX(mapping!H:H,MATCH(E2322,mapping!F:F,0))</f>
        <v>11227</v>
      </c>
      <c r="E2322" s="146" t="s">
        <v>503</v>
      </c>
      <c r="F2322" s="146">
        <v>149</v>
      </c>
      <c r="G2322" s="146">
        <v>6</v>
      </c>
      <c r="H2322" s="146">
        <v>11.2</v>
      </c>
    </row>
    <row r="2323" spans="1:8" x14ac:dyDescent="0.3">
      <c r="A2323" t="str">
        <f>IF(NOT(D2323=""),INDEX(statsNames,MATCH(D2323,mapping!Q:Q,0),1),A2322)</f>
        <v>TPG</v>
      </c>
      <c r="B2323">
        <f>INDEX(mapping!R:R,MATCH(A2323,mapping!P:P,0),1)+INDEX(mapping!H:H,MATCH(E2323,mapping!F:F,0))</f>
        <v>9227</v>
      </c>
      <c r="E2323" s="146" t="s">
        <v>101</v>
      </c>
      <c r="F2323" s="146">
        <v>149</v>
      </c>
      <c r="G2323" s="146">
        <v>9</v>
      </c>
      <c r="H2323" s="146">
        <v>11.2</v>
      </c>
    </row>
    <row r="2324" spans="1:8" x14ac:dyDescent="0.3">
      <c r="A2324" t="str">
        <f>IF(NOT(D2324=""),INDEX(statsNames,MATCH(D2324,mapping!Q:Q,0),1),A2323)</f>
        <v>TPG</v>
      </c>
      <c r="B2324">
        <f>INDEX(mapping!R:R,MATCH(A2324,mapping!P:P,0),1)+INDEX(mapping!H:H,MATCH(E2324,mapping!F:F,0))</f>
        <v>127</v>
      </c>
      <c r="E2324" s="146" t="s">
        <v>451</v>
      </c>
      <c r="F2324" s="146">
        <v>154</v>
      </c>
      <c r="G2324" s="146">
        <v>13</v>
      </c>
      <c r="H2324" s="146">
        <v>11.2</v>
      </c>
    </row>
    <row r="2325" spans="1:8" x14ac:dyDescent="0.3">
      <c r="A2325" t="str">
        <f>IF(NOT(D2325=""),INDEX(statsNames,MATCH(D2325,mapping!Q:Q,0),1),A2324)</f>
        <v>TPG</v>
      </c>
      <c r="B2325">
        <f>INDEX(mapping!R:R,MATCH(A2325,mapping!P:P,0),1)+INDEX(mapping!H:H,MATCH(E2325,mapping!F:F,0))</f>
        <v>16527</v>
      </c>
      <c r="E2325" s="146" t="s">
        <v>467</v>
      </c>
      <c r="F2325" s="146">
        <v>159</v>
      </c>
      <c r="G2325" s="146">
        <v>5</v>
      </c>
      <c r="H2325" s="146">
        <v>11.3</v>
      </c>
    </row>
    <row r="2326" spans="1:8" x14ac:dyDescent="0.3">
      <c r="A2326" t="str">
        <f>IF(NOT(D2326=""),INDEX(statsNames,MATCH(D2326,mapping!Q:Q,0),1),A2325)</f>
        <v>TPG</v>
      </c>
      <c r="B2326">
        <f>INDEX(mapping!R:R,MATCH(A2326,mapping!P:P,0),1)+INDEX(mapping!H:H,MATCH(E2326,mapping!F:F,0))</f>
        <v>10027</v>
      </c>
      <c r="E2326" s="146" t="s">
        <v>160</v>
      </c>
      <c r="F2326" s="146">
        <v>162</v>
      </c>
      <c r="G2326" s="146">
        <v>15</v>
      </c>
      <c r="H2326" s="146">
        <v>11.3</v>
      </c>
    </row>
    <row r="2327" spans="1:8" x14ac:dyDescent="0.3">
      <c r="A2327" t="str">
        <f>IF(NOT(D2327=""),INDEX(statsNames,MATCH(D2327,mapping!Q:Q,0),1),A2326)</f>
        <v>TPG</v>
      </c>
      <c r="B2327">
        <f>INDEX(mapping!R:R,MATCH(A2327,mapping!P:P,0),1)+INDEX(mapping!H:H,MATCH(E2327,mapping!F:F,0))</f>
        <v>13327</v>
      </c>
      <c r="E2327" s="146" t="s">
        <v>76</v>
      </c>
      <c r="F2327" s="146">
        <v>165</v>
      </c>
      <c r="G2327" s="146">
        <v>10</v>
      </c>
      <c r="H2327" s="146">
        <v>11.3</v>
      </c>
    </row>
    <row r="2328" spans="1:8" x14ac:dyDescent="0.3">
      <c r="A2328" t="str">
        <f>IF(NOT(D2328=""),INDEX(statsNames,MATCH(D2328,mapping!Q:Q,0),1),A2327)</f>
        <v>TPG</v>
      </c>
      <c r="B2328" t="e">
        <f>INDEX(mapping!R:R,MATCH(A2328,mapping!P:P,0),1)+INDEX(mapping!H:H,MATCH(E2328,mapping!F:F,0))</f>
        <v>#N/A</v>
      </c>
      <c r="E2328" s="146" t="s">
        <v>391</v>
      </c>
      <c r="F2328" s="146">
        <v>168</v>
      </c>
      <c r="G2328" s="146">
        <v>8</v>
      </c>
      <c r="H2328" s="146">
        <v>11.4</v>
      </c>
    </row>
    <row r="2329" spans="1:8" x14ac:dyDescent="0.3">
      <c r="A2329" t="str">
        <f>IF(NOT(D2329=""),INDEX(statsNames,MATCH(D2329,mapping!Q:Q,0),1),A2328)</f>
        <v>TPG</v>
      </c>
      <c r="B2329">
        <f>INDEX(mapping!R:R,MATCH(A2329,mapping!P:P,0),1)+INDEX(mapping!H:H,MATCH(E2329,mapping!F:F,0))</f>
        <v>927</v>
      </c>
      <c r="E2329" s="146" t="s">
        <v>460</v>
      </c>
      <c r="F2329" s="146">
        <v>181</v>
      </c>
      <c r="G2329" s="146">
        <v>14</v>
      </c>
      <c r="H2329" s="146">
        <v>11.5</v>
      </c>
    </row>
    <row r="2330" spans="1:8" x14ac:dyDescent="0.3">
      <c r="A2330" t="str">
        <f>IF(NOT(D2330=""),INDEX(statsNames,MATCH(D2330,mapping!Q:Q,0),1),A2329)</f>
        <v>TPG</v>
      </c>
      <c r="B2330">
        <f>INDEX(mapping!R:R,MATCH(A2330,mapping!P:P,0),1)+INDEX(mapping!H:H,MATCH(E2330,mapping!F:F,0))</f>
        <v>19427</v>
      </c>
      <c r="E2330" s="146" t="s">
        <v>1130</v>
      </c>
      <c r="F2330" s="146">
        <v>186</v>
      </c>
      <c r="G2330" s="146">
        <v>7</v>
      </c>
      <c r="H2330" s="146">
        <v>11.6</v>
      </c>
    </row>
    <row r="2331" spans="1:8" x14ac:dyDescent="0.3">
      <c r="A2331" t="str">
        <f>IF(NOT(D2331=""),INDEX(statsNames,MATCH(D2331,mapping!Q:Q,0),1),A2330)</f>
        <v>TPG</v>
      </c>
      <c r="B2331">
        <f>INDEX(mapping!R:R,MATCH(A2331,mapping!P:P,0),1)+INDEX(mapping!H:H,MATCH(E2331,mapping!F:F,0))</f>
        <v>13127</v>
      </c>
      <c r="E2331" s="146" t="s">
        <v>349</v>
      </c>
      <c r="F2331" s="146">
        <v>190</v>
      </c>
      <c r="G2331" s="146">
        <v>17</v>
      </c>
      <c r="H2331" s="146">
        <v>11.6</v>
      </c>
    </row>
    <row r="2332" spans="1:8" x14ac:dyDescent="0.3">
      <c r="A2332" t="str">
        <f>IF(NOT(D2332=""),INDEX(statsNames,MATCH(D2332,mapping!Q:Q,0),1),A2331)</f>
        <v>TPG</v>
      </c>
      <c r="B2332">
        <f>INDEX(mapping!R:R,MATCH(A2332,mapping!P:P,0),1)+INDEX(mapping!H:H,MATCH(E2332,mapping!F:F,0))</f>
        <v>17927</v>
      </c>
      <c r="E2332" s="146" t="s">
        <v>459</v>
      </c>
      <c r="F2332" s="146">
        <v>192</v>
      </c>
      <c r="G2332" s="146">
        <v>8</v>
      </c>
      <c r="H2332" s="146">
        <v>11.6</v>
      </c>
    </row>
    <row r="2333" spans="1:8" x14ac:dyDescent="0.3">
      <c r="A2333" t="str">
        <f>IF(NOT(D2333=""),INDEX(statsNames,MATCH(D2333,mapping!Q:Q,0),1),A2332)</f>
        <v>TPG</v>
      </c>
      <c r="B2333">
        <f>INDEX(mapping!R:R,MATCH(A2333,mapping!P:P,0),1)+INDEX(mapping!H:H,MATCH(E2333,mapping!F:F,0))</f>
        <v>3527</v>
      </c>
      <c r="E2333" s="146" t="s">
        <v>29</v>
      </c>
      <c r="F2333" s="146">
        <v>195</v>
      </c>
      <c r="G2333" s="146">
        <v>14</v>
      </c>
      <c r="H2333" s="146">
        <v>11.7</v>
      </c>
    </row>
    <row r="2334" spans="1:8" x14ac:dyDescent="0.3">
      <c r="A2334" t="str">
        <f>IF(NOT(D2334=""),INDEX(statsNames,MATCH(D2334,mapping!Q:Q,0),1),A2333)</f>
        <v>TPG</v>
      </c>
      <c r="B2334">
        <f>INDEX(mapping!R:R,MATCH(A2334,mapping!P:P,0),1)+INDEX(mapping!H:H,MATCH(E2334,mapping!F:F,0))</f>
        <v>4127</v>
      </c>
      <c r="E2334" s="146" t="s">
        <v>125</v>
      </c>
      <c r="F2334" s="146">
        <v>210</v>
      </c>
      <c r="G2334" s="146">
        <v>13</v>
      </c>
      <c r="H2334" s="146">
        <v>11.8</v>
      </c>
    </row>
    <row r="2335" spans="1:8" x14ac:dyDescent="0.3">
      <c r="A2335" t="str">
        <f>IF(NOT(D2335=""),INDEX(statsNames,MATCH(D2335,mapping!Q:Q,0),1),A2334)</f>
        <v>TPG</v>
      </c>
      <c r="B2335">
        <f>INDEX(mapping!R:R,MATCH(A2335,mapping!P:P,0),1)+INDEX(mapping!H:H,MATCH(E2335,mapping!F:F,0))</f>
        <v>15727</v>
      </c>
      <c r="E2335" s="146" t="s">
        <v>230</v>
      </c>
      <c r="F2335" s="146">
        <v>214</v>
      </c>
      <c r="G2335" s="146">
        <v>10</v>
      </c>
      <c r="H2335" s="146">
        <v>11.9</v>
      </c>
    </row>
    <row r="2336" spans="1:8" x14ac:dyDescent="0.3">
      <c r="A2336" t="str">
        <f>IF(NOT(D2336=""),INDEX(statsNames,MATCH(D2336,mapping!Q:Q,0),1),A2335)</f>
        <v>TPG</v>
      </c>
      <c r="B2336">
        <f>INDEX(mapping!R:R,MATCH(A2336,mapping!P:P,0),1)+INDEX(mapping!H:H,MATCH(E2336,mapping!F:F,0))</f>
        <v>5727</v>
      </c>
      <c r="E2336" s="146" t="s">
        <v>92</v>
      </c>
      <c r="F2336" s="146">
        <v>222</v>
      </c>
      <c r="G2336" s="146">
        <v>15</v>
      </c>
      <c r="H2336" s="146">
        <v>11.9</v>
      </c>
    </row>
    <row r="2337" spans="1:9" x14ac:dyDescent="0.3">
      <c r="A2337" t="str">
        <f>IF(NOT(D2337=""),INDEX(statsNames,MATCH(D2337,mapping!Q:Q,0),1),A2336)</f>
        <v>TPG</v>
      </c>
      <c r="B2337">
        <f>INDEX(mapping!R:R,MATCH(A2337,mapping!P:P,0),1)+INDEX(mapping!H:H,MATCH(E2337,mapping!F:F,0))</f>
        <v>19527</v>
      </c>
      <c r="E2337" s="146" t="s">
        <v>112</v>
      </c>
      <c r="F2337" s="146">
        <v>224</v>
      </c>
      <c r="G2337" s="146">
        <v>10</v>
      </c>
      <c r="H2337" s="146">
        <v>11.9</v>
      </c>
    </row>
    <row r="2338" spans="1:9" x14ac:dyDescent="0.3">
      <c r="A2338" t="str">
        <f>IF(NOT(D2338=""),INDEX(statsNames,MATCH(D2338,mapping!Q:Q,0),1),A2337)</f>
        <v>TPG</v>
      </c>
      <c r="B2338">
        <f>INDEX(mapping!R:R,MATCH(A2338,mapping!P:P,0),1)+INDEX(mapping!H:H,MATCH(E2338,mapping!F:F,0))</f>
        <v>1227</v>
      </c>
      <c r="E2338" s="146" t="s">
        <v>449</v>
      </c>
      <c r="F2338" s="146">
        <v>241</v>
      </c>
      <c r="G2338" s="146">
        <v>9</v>
      </c>
      <c r="H2338" s="146">
        <v>12.1</v>
      </c>
    </row>
    <row r="2339" spans="1:9" x14ac:dyDescent="0.3">
      <c r="A2339" t="str">
        <f>IF(NOT(D2339=""),INDEX(statsNames,MATCH(D2339,mapping!Q:Q,0),1),A2338)</f>
        <v>TPG</v>
      </c>
      <c r="B2339">
        <f>INDEX(mapping!R:R,MATCH(A2339,mapping!P:P,0),1)+INDEX(mapping!H:H,MATCH(E2339,mapping!F:F,0))</f>
        <v>19927</v>
      </c>
      <c r="E2339" s="146" t="s">
        <v>342</v>
      </c>
      <c r="F2339" s="146">
        <v>244</v>
      </c>
      <c r="G2339" s="146">
        <v>9</v>
      </c>
      <c r="H2339" s="146">
        <v>12.1</v>
      </c>
    </row>
    <row r="2340" spans="1:9" x14ac:dyDescent="0.3">
      <c r="A2340" t="str">
        <f>IF(NOT(D2340=""),INDEX(statsNames,MATCH(D2340,mapping!Q:Q,0),1),A2339)</f>
        <v>TPG</v>
      </c>
      <c r="B2340">
        <f>INDEX(mapping!R:R,MATCH(A2340,mapping!P:P,0),1)+INDEX(mapping!H:H,MATCH(E2340,mapping!F:F,0))</f>
        <v>7627</v>
      </c>
      <c r="E2340" s="146" t="s">
        <v>27</v>
      </c>
      <c r="F2340" s="146">
        <v>245</v>
      </c>
      <c r="G2340" s="146">
        <v>16</v>
      </c>
      <c r="H2340" s="146">
        <v>12.1</v>
      </c>
    </row>
    <row r="2341" spans="1:9" x14ac:dyDescent="0.3">
      <c r="A2341" t="str">
        <f>IF(NOT(D2341=""),INDEX(statsNames,MATCH(D2341,mapping!Q:Q,0),1),A2340)</f>
        <v>TPG</v>
      </c>
      <c r="B2341">
        <f>INDEX(mapping!R:R,MATCH(A2341,mapping!P:P,0),1)+INDEX(mapping!H:H,MATCH(E2341,mapping!F:F,0))</f>
        <v>18827</v>
      </c>
      <c r="E2341" s="146" t="s">
        <v>499</v>
      </c>
      <c r="F2341" s="146">
        <v>254</v>
      </c>
      <c r="G2341" s="146">
        <v>6</v>
      </c>
      <c r="H2341" s="146">
        <v>12.2</v>
      </c>
    </row>
    <row r="2342" spans="1:9" x14ac:dyDescent="0.3">
      <c r="A2342" t="str">
        <f>IF(NOT(D2342=""),INDEX(statsNames,MATCH(D2342,mapping!Q:Q,0),1),A2341)</f>
        <v>TPG</v>
      </c>
      <c r="B2342">
        <f>INDEX(mapping!R:R,MATCH(A2342,mapping!P:P,0),1)+INDEX(mapping!H:H,MATCH(E2342,mapping!F:F,0))</f>
        <v>14127</v>
      </c>
      <c r="E2342" s="146" t="s">
        <v>93</v>
      </c>
      <c r="F2342" s="146">
        <v>267</v>
      </c>
      <c r="G2342" s="146">
        <v>16</v>
      </c>
      <c r="H2342" s="146">
        <v>12.4</v>
      </c>
    </row>
    <row r="2343" spans="1:9" x14ac:dyDescent="0.3">
      <c r="A2343" t="str">
        <f>IF(NOT(D2343=""),INDEX(statsNames,MATCH(D2343,mapping!Q:Q,0),1),A2342)</f>
        <v>TPG</v>
      </c>
      <c r="B2343">
        <f>INDEX(mapping!R:R,MATCH(A2343,mapping!P:P,0),1)+INDEX(mapping!H:H,MATCH(E2343,mapping!F:F,0))</f>
        <v>16327</v>
      </c>
      <c r="E2343" s="146" t="s">
        <v>209</v>
      </c>
      <c r="F2343" s="146">
        <v>272</v>
      </c>
      <c r="G2343" s="146">
        <v>10</v>
      </c>
      <c r="H2343" s="146">
        <v>12.5</v>
      </c>
    </row>
    <row r="2344" spans="1:9" x14ac:dyDescent="0.3">
      <c r="A2344" t="str">
        <f>IF(NOT(D2344=""),INDEX(statsNames,MATCH(D2344,mapping!Q:Q,0),1),A2343)</f>
        <v>TPG</v>
      </c>
      <c r="B2344">
        <f>INDEX(mapping!R:R,MATCH(A2344,mapping!P:P,0),1)+INDEX(mapping!H:H,MATCH(E2344,mapping!F:F,0))</f>
        <v>2427</v>
      </c>
      <c r="E2344" s="146" t="s">
        <v>456</v>
      </c>
      <c r="F2344" s="146">
        <v>274</v>
      </c>
      <c r="G2344" s="146">
        <v>18</v>
      </c>
      <c r="H2344" s="146">
        <v>12.5</v>
      </c>
    </row>
    <row r="2345" spans="1:9" x14ac:dyDescent="0.3">
      <c r="A2345" t="str">
        <f>IF(NOT(D2345=""),INDEX(statsNames,MATCH(D2345,mapping!Q:Q,0),1),A2344)</f>
        <v>TPG</v>
      </c>
      <c r="B2345">
        <f>INDEX(mapping!R:R,MATCH(A2345,mapping!P:P,0),1)+INDEX(mapping!H:H,MATCH(E2345,mapping!F:F,0))</f>
        <v>15127</v>
      </c>
      <c r="E2345" s="146" t="s">
        <v>314</v>
      </c>
      <c r="F2345" s="146">
        <v>279</v>
      </c>
      <c r="G2345" s="146">
        <v>9</v>
      </c>
      <c r="H2345" s="146">
        <v>12.5</v>
      </c>
    </row>
    <row r="2346" spans="1:9" x14ac:dyDescent="0.3">
      <c r="A2346" t="str">
        <f>IF(NOT(D2346=""),INDEX(statsNames,MATCH(D2346,mapping!Q:Q,0),1),A2345)</f>
        <v>TPG</v>
      </c>
      <c r="B2346">
        <f>INDEX(mapping!R:R,MATCH(A2346,mapping!P:P,0),1)+INDEX(mapping!H:H,MATCH(E2346,mapping!F:F,0))</f>
        <v>7027</v>
      </c>
      <c r="E2346" s="146" t="s">
        <v>203</v>
      </c>
      <c r="F2346" s="146">
        <v>291</v>
      </c>
      <c r="G2346" s="146">
        <v>3</v>
      </c>
      <c r="H2346" s="146">
        <v>12.7</v>
      </c>
    </row>
    <row r="2347" spans="1:9" x14ac:dyDescent="0.3">
      <c r="A2347" t="str">
        <f>IF(NOT(D2347=""),INDEX(statsNames,MATCH(D2347,mapping!Q:Q,0),1),A2346)</f>
        <v>TPG</v>
      </c>
      <c r="B2347">
        <f>INDEX(mapping!R:R,MATCH(A2347,mapping!P:P,0),1)+INDEX(mapping!H:H,MATCH(E2347,mapping!F:F,0))</f>
        <v>17527</v>
      </c>
      <c r="E2347" s="146" t="s">
        <v>399</v>
      </c>
      <c r="F2347" s="146">
        <v>308</v>
      </c>
      <c r="G2347" s="146">
        <v>6</v>
      </c>
      <c r="H2347" s="146">
        <v>13</v>
      </c>
    </row>
    <row r="2348" spans="1:9" x14ac:dyDescent="0.3">
      <c r="A2348" t="str">
        <f>IF(NOT(D2348=""),INDEX(statsNames,MATCH(D2348,mapping!Q:Q,0),1),A2347)</f>
        <v>TPG</v>
      </c>
      <c r="B2348">
        <f>INDEX(mapping!R:R,MATCH(A2348,mapping!P:P,0),1)+INDEX(mapping!H:H,MATCH(E2348,mapping!F:F,0))</f>
        <v>17327</v>
      </c>
      <c r="E2348" s="146" t="s">
        <v>229</v>
      </c>
      <c r="F2348" s="146">
        <v>329</v>
      </c>
      <c r="G2348" s="146">
        <v>9</v>
      </c>
      <c r="H2348" s="146">
        <v>13.5</v>
      </c>
    </row>
    <row r="2349" spans="1:9" x14ac:dyDescent="0.3">
      <c r="A2349" t="str">
        <f>IF(NOT(D2349=""),INDEX(statsNames,MATCH(D2349,mapping!Q:Q,0),1),A2348)</f>
        <v>TPG</v>
      </c>
      <c r="B2349">
        <f>INDEX(mapping!R:R,MATCH(A2349,mapping!P:P,0),1)+INDEX(mapping!H:H,MATCH(E2349,mapping!F:F,0))</f>
        <v>8827</v>
      </c>
      <c r="E2349" s="146" t="s">
        <v>163</v>
      </c>
      <c r="F2349" s="146">
        <v>331</v>
      </c>
      <c r="G2349" s="146">
        <v>5</v>
      </c>
      <c r="H2349" s="146">
        <v>13.5</v>
      </c>
    </row>
    <row r="2350" spans="1:9" x14ac:dyDescent="0.3">
      <c r="A2350" t="str">
        <f>IF(NOT(D2350=""),INDEX(statsNames,MATCH(D2350,mapping!Q:Q,0),1),A2349)</f>
        <v>TPG</v>
      </c>
      <c r="B2350">
        <f>INDEX(mapping!R:R,MATCH(A2350,mapping!P:P,0),1)+INDEX(mapping!H:H,MATCH(E2350,mapping!F:F,0))</f>
        <v>18227</v>
      </c>
      <c r="E2350" s="146" t="s">
        <v>1113</v>
      </c>
      <c r="F2350" s="146">
        <v>340</v>
      </c>
      <c r="G2350" s="146">
        <v>8</v>
      </c>
      <c r="H2350" s="146">
        <v>13.8</v>
      </c>
    </row>
    <row r="2351" spans="1:9" x14ac:dyDescent="0.3">
      <c r="A2351" t="str">
        <f>IF(NOT(D2351=""),INDEX(statsNames,MATCH(D2351,mapping!Q:Q,0),1),A2350)</f>
        <v>TPG</v>
      </c>
      <c r="B2351">
        <f>INDEX(mapping!R:R,MATCH(A2351,mapping!P:P,0),1)+INDEX(mapping!H:H,MATCH(E2351,mapping!F:F,0))</f>
        <v>17027</v>
      </c>
      <c r="E2351" s="146" t="s">
        <v>161</v>
      </c>
      <c r="F2351" s="146">
        <v>345</v>
      </c>
      <c r="G2351" s="146">
        <v>4</v>
      </c>
      <c r="H2351" s="146">
        <v>14.1</v>
      </c>
    </row>
    <row r="2352" spans="1:9" x14ac:dyDescent="0.3">
      <c r="A2352" t="e">
        <f>IF(NOT(D2352=""),INDEX(statsNames,MATCH(D2352,mapping!Q:Q,0),1),A2351)</f>
        <v>#N/A</v>
      </c>
      <c r="B2352" t="e">
        <f>INDEX(mapping!R:R,MATCH(A2352,mapping!P:P,0),1)+INDEX(mapping!H:H,MATCH(E2352,mapping!F:F,0))</f>
        <v>#N/A</v>
      </c>
      <c r="D2352" s="146" t="s">
        <v>1515</v>
      </c>
      <c r="E2352" s="146" t="s">
        <v>953</v>
      </c>
      <c r="F2352" s="146">
        <v>1</v>
      </c>
      <c r="G2352" s="146">
        <v>1</v>
      </c>
      <c r="H2352" s="146">
        <v>96.9</v>
      </c>
      <c r="I2352" s="146" t="s">
        <v>953</v>
      </c>
    </row>
    <row r="2353" spans="1:8" x14ac:dyDescent="0.3">
      <c r="A2353" t="e">
        <f>IF(NOT(D2353=""),INDEX(statsNames,MATCH(D2353,mapping!Q:Q,0),1),A2352)</f>
        <v>#N/A</v>
      </c>
      <c r="B2353" t="e">
        <f>INDEX(mapping!R:R,MATCH(A2353,mapping!P:P,0),1)+INDEX(mapping!H:H,MATCH(E2353,mapping!F:F,0))</f>
        <v>#N/A</v>
      </c>
      <c r="E2353" s="146" t="s">
        <v>89</v>
      </c>
      <c r="F2353" s="146">
        <v>2</v>
      </c>
      <c r="G2353" s="146">
        <v>1</v>
      </c>
      <c r="H2353" s="146">
        <v>94.1</v>
      </c>
    </row>
    <row r="2354" spans="1:8" x14ac:dyDescent="0.3">
      <c r="A2354" t="e">
        <f>IF(NOT(D2354=""),INDEX(statsNames,MATCH(D2354,mapping!Q:Q,0),1),A2353)</f>
        <v>#N/A</v>
      </c>
      <c r="B2354" t="e">
        <f>INDEX(mapping!R:R,MATCH(A2354,mapping!P:P,0),1)+INDEX(mapping!H:H,MATCH(E2354,mapping!F:F,0))</f>
        <v>#N/A</v>
      </c>
      <c r="E2354" s="146" t="s">
        <v>14</v>
      </c>
      <c r="F2354" s="146">
        <v>2</v>
      </c>
      <c r="G2354" s="146">
        <v>1</v>
      </c>
      <c r="H2354" s="146">
        <v>94.1</v>
      </c>
    </row>
    <row r="2355" spans="1:8" x14ac:dyDescent="0.3">
      <c r="A2355" t="e">
        <f>IF(NOT(D2355=""),INDEX(statsNames,MATCH(D2355,mapping!Q:Q,0),1),A2354)</f>
        <v>#N/A</v>
      </c>
      <c r="B2355" t="e">
        <f>INDEX(mapping!R:R,MATCH(A2355,mapping!P:P,0),1)+INDEX(mapping!H:H,MATCH(E2355,mapping!F:F,0))</f>
        <v>#N/A</v>
      </c>
      <c r="E2355" s="146" t="s">
        <v>27</v>
      </c>
      <c r="F2355" s="146">
        <v>4</v>
      </c>
      <c r="G2355" s="146">
        <v>1</v>
      </c>
      <c r="H2355" s="146">
        <v>93.9</v>
      </c>
    </row>
    <row r="2356" spans="1:8" x14ac:dyDescent="0.3">
      <c r="A2356" t="e">
        <f>IF(NOT(D2356=""),INDEX(statsNames,MATCH(D2356,mapping!Q:Q,0),1),A2355)</f>
        <v>#N/A</v>
      </c>
      <c r="B2356" t="e">
        <f>INDEX(mapping!R:R,MATCH(A2356,mapping!P:P,0),1)+INDEX(mapping!H:H,MATCH(E2356,mapping!F:F,0))</f>
        <v>#N/A</v>
      </c>
      <c r="E2356" s="146" t="s">
        <v>26</v>
      </c>
      <c r="F2356" s="146">
        <v>5</v>
      </c>
      <c r="G2356" s="146">
        <v>1</v>
      </c>
      <c r="H2356" s="146">
        <v>90.9</v>
      </c>
    </row>
    <row r="2357" spans="1:8" x14ac:dyDescent="0.3">
      <c r="A2357" t="e">
        <f>IF(NOT(D2357=""),INDEX(statsNames,MATCH(D2357,mapping!Q:Q,0),1),A2356)</f>
        <v>#N/A</v>
      </c>
      <c r="B2357" t="e">
        <f>INDEX(mapping!R:R,MATCH(A2357,mapping!P:P,0),1)+INDEX(mapping!H:H,MATCH(E2357,mapping!F:F,0))</f>
        <v>#N/A</v>
      </c>
      <c r="E2357" s="146" t="s">
        <v>361</v>
      </c>
      <c r="F2357" s="146">
        <v>6</v>
      </c>
      <c r="G2357" s="146">
        <v>1</v>
      </c>
      <c r="H2357" s="146">
        <v>88.2</v>
      </c>
    </row>
    <row r="2358" spans="1:8" x14ac:dyDescent="0.3">
      <c r="A2358" t="e">
        <f>IF(NOT(D2358=""),INDEX(statsNames,MATCH(D2358,mapping!Q:Q,0),1),A2357)</f>
        <v>#N/A</v>
      </c>
      <c r="B2358" t="e">
        <f>INDEX(mapping!R:R,MATCH(A2358,mapping!P:P,0),1)+INDEX(mapping!H:H,MATCH(E2358,mapping!F:F,0))</f>
        <v>#N/A</v>
      </c>
      <c r="E2358" s="146" t="s">
        <v>123</v>
      </c>
      <c r="F2358" s="146">
        <v>7</v>
      </c>
      <c r="G2358" s="146">
        <v>2</v>
      </c>
      <c r="H2358" s="146">
        <v>85.3</v>
      </c>
    </row>
    <row r="2359" spans="1:8" x14ac:dyDescent="0.3">
      <c r="A2359" t="e">
        <f>IF(NOT(D2359=""),INDEX(statsNames,MATCH(D2359,mapping!Q:Q,0),1),A2358)</f>
        <v>#N/A</v>
      </c>
      <c r="B2359" t="e">
        <f>INDEX(mapping!R:R,MATCH(A2359,mapping!P:P,0),1)+INDEX(mapping!H:H,MATCH(E2359,mapping!F:F,0))</f>
        <v>#N/A</v>
      </c>
      <c r="E2359" s="146" t="s">
        <v>443</v>
      </c>
      <c r="F2359" s="146">
        <v>7</v>
      </c>
      <c r="G2359" s="146">
        <v>1</v>
      </c>
      <c r="H2359" s="146">
        <v>85.3</v>
      </c>
    </row>
    <row r="2360" spans="1:8" x14ac:dyDescent="0.3">
      <c r="A2360" t="e">
        <f>IF(NOT(D2360=""),INDEX(statsNames,MATCH(D2360,mapping!Q:Q,0),1),A2359)</f>
        <v>#N/A</v>
      </c>
      <c r="B2360" t="e">
        <f>INDEX(mapping!R:R,MATCH(A2360,mapping!P:P,0),1)+INDEX(mapping!H:H,MATCH(E2360,mapping!F:F,0))</f>
        <v>#N/A</v>
      </c>
      <c r="E2360" s="146" t="s">
        <v>38</v>
      </c>
      <c r="F2360" s="146">
        <v>7</v>
      </c>
      <c r="G2360" s="146">
        <v>2</v>
      </c>
      <c r="H2360" s="146">
        <v>85.3</v>
      </c>
    </row>
    <row r="2361" spans="1:8" x14ac:dyDescent="0.3">
      <c r="A2361" t="e">
        <f>IF(NOT(D2361=""),INDEX(statsNames,MATCH(D2361,mapping!Q:Q,0),1),A2360)</f>
        <v>#N/A</v>
      </c>
      <c r="B2361" t="e">
        <f>INDEX(mapping!R:R,MATCH(A2361,mapping!P:P,0),1)+INDEX(mapping!H:H,MATCH(E2361,mapping!F:F,0))</f>
        <v>#N/A</v>
      </c>
      <c r="E2361" s="146" t="s">
        <v>440</v>
      </c>
      <c r="F2361" s="146">
        <v>10</v>
      </c>
      <c r="G2361" s="146">
        <v>1</v>
      </c>
      <c r="H2361" s="146">
        <v>84.8</v>
      </c>
    </row>
    <row r="2362" spans="1:8" x14ac:dyDescent="0.3">
      <c r="A2362" t="e">
        <f>IF(NOT(D2362=""),INDEX(statsNames,MATCH(D2362,mapping!Q:Q,0),1),A2361)</f>
        <v>#N/A</v>
      </c>
      <c r="B2362" t="e">
        <f>INDEX(mapping!R:R,MATCH(A2362,mapping!P:P,0),1)+INDEX(mapping!H:H,MATCH(E2362,mapping!F:F,0))</f>
        <v>#N/A</v>
      </c>
      <c r="E2362" s="146" t="s">
        <v>1085</v>
      </c>
      <c r="F2362" s="146">
        <v>10</v>
      </c>
      <c r="G2362" s="146">
        <v>1</v>
      </c>
      <c r="H2362" s="146">
        <v>84.8</v>
      </c>
    </row>
    <row r="2363" spans="1:8" x14ac:dyDescent="0.3">
      <c r="A2363" t="e">
        <f>IF(NOT(D2363=""),INDEX(statsNames,MATCH(D2363,mapping!Q:Q,0),1),A2362)</f>
        <v>#N/A</v>
      </c>
      <c r="B2363" t="e">
        <f>INDEX(mapping!R:R,MATCH(A2363,mapping!P:P,0),1)+INDEX(mapping!H:H,MATCH(E2363,mapping!F:F,0))</f>
        <v>#N/A</v>
      </c>
      <c r="E2363" s="146" t="s">
        <v>209</v>
      </c>
      <c r="F2363" s="146">
        <v>10</v>
      </c>
      <c r="G2363" s="146">
        <v>1</v>
      </c>
      <c r="H2363" s="146">
        <v>84.8</v>
      </c>
    </row>
    <row r="2364" spans="1:8" x14ac:dyDescent="0.3">
      <c r="A2364" t="e">
        <f>IF(NOT(D2364=""),INDEX(statsNames,MATCH(D2364,mapping!Q:Q,0),1),A2363)</f>
        <v>#N/A</v>
      </c>
      <c r="B2364" t="e">
        <f>INDEX(mapping!R:R,MATCH(A2364,mapping!P:P,0),1)+INDEX(mapping!H:H,MATCH(E2364,mapping!F:F,0))</f>
        <v>#N/A</v>
      </c>
      <c r="E2364" s="146" t="s">
        <v>475</v>
      </c>
      <c r="F2364" s="146">
        <v>13</v>
      </c>
      <c r="G2364" s="146">
        <v>2</v>
      </c>
      <c r="H2364" s="146">
        <v>84.4</v>
      </c>
    </row>
    <row r="2365" spans="1:8" x14ac:dyDescent="0.3">
      <c r="A2365" t="e">
        <f>IF(NOT(D2365=""),INDEX(statsNames,MATCH(D2365,mapping!Q:Q,0),1),A2364)</f>
        <v>#N/A</v>
      </c>
      <c r="B2365" t="e">
        <f>INDEX(mapping!R:R,MATCH(A2365,mapping!P:P,0),1)+INDEX(mapping!H:H,MATCH(E2365,mapping!F:F,0))</f>
        <v>#N/A</v>
      </c>
      <c r="E2365" s="146" t="s">
        <v>65</v>
      </c>
      <c r="F2365" s="146">
        <v>14</v>
      </c>
      <c r="G2365" s="146">
        <v>1</v>
      </c>
      <c r="H2365" s="146">
        <v>82.8</v>
      </c>
    </row>
    <row r="2366" spans="1:8" x14ac:dyDescent="0.3">
      <c r="A2366" t="e">
        <f>IF(NOT(D2366=""),INDEX(statsNames,MATCH(D2366,mapping!Q:Q,0),1),A2365)</f>
        <v>#N/A</v>
      </c>
      <c r="B2366" t="e">
        <f>INDEX(mapping!R:R,MATCH(A2366,mapping!P:P,0),1)+INDEX(mapping!H:H,MATCH(E2366,mapping!F:F,0))</f>
        <v>#N/A</v>
      </c>
      <c r="E2366" s="146" t="s">
        <v>37</v>
      </c>
      <c r="F2366" s="146">
        <v>15</v>
      </c>
      <c r="G2366" s="146">
        <v>2</v>
      </c>
      <c r="H2366" s="146">
        <v>82.4</v>
      </c>
    </row>
    <row r="2367" spans="1:8" x14ac:dyDescent="0.3">
      <c r="A2367" t="e">
        <f>IF(NOT(D2367=""),INDEX(statsNames,MATCH(D2367,mapping!Q:Q,0),1),A2366)</f>
        <v>#N/A</v>
      </c>
      <c r="B2367" t="e">
        <f>INDEX(mapping!R:R,MATCH(A2367,mapping!P:P,0),1)+INDEX(mapping!H:H,MATCH(E2367,mapping!F:F,0))</f>
        <v>#N/A</v>
      </c>
      <c r="E2367" s="146" t="s">
        <v>455</v>
      </c>
      <c r="F2367" s="146">
        <v>15</v>
      </c>
      <c r="G2367" s="146">
        <v>2</v>
      </c>
      <c r="H2367" s="146">
        <v>82.4</v>
      </c>
    </row>
    <row r="2368" spans="1:8" x14ac:dyDescent="0.3">
      <c r="A2368" t="e">
        <f>IF(NOT(D2368=""),INDEX(statsNames,MATCH(D2368,mapping!Q:Q,0),1),A2367)</f>
        <v>#N/A</v>
      </c>
      <c r="B2368" t="e">
        <f>INDEX(mapping!R:R,MATCH(A2368,mapping!P:P,0),1)+INDEX(mapping!H:H,MATCH(E2368,mapping!F:F,0))</f>
        <v>#N/A</v>
      </c>
      <c r="E2368" s="146" t="s">
        <v>450</v>
      </c>
      <c r="F2368" s="146">
        <v>15</v>
      </c>
      <c r="G2368" s="146">
        <v>1</v>
      </c>
      <c r="H2368" s="146">
        <v>82.4</v>
      </c>
    </row>
    <row r="2369" spans="1:8" x14ac:dyDescent="0.3">
      <c r="A2369" t="e">
        <f>IF(NOT(D2369=""),INDEX(statsNames,MATCH(D2369,mapping!Q:Q,0),1),A2368)</f>
        <v>#N/A</v>
      </c>
      <c r="B2369" t="e">
        <f>INDEX(mapping!R:R,MATCH(A2369,mapping!P:P,0),1)+INDEX(mapping!H:H,MATCH(E2369,mapping!F:F,0))</f>
        <v>#N/A</v>
      </c>
      <c r="E2369" s="146" t="s">
        <v>202</v>
      </c>
      <c r="F2369" s="146">
        <v>18</v>
      </c>
      <c r="G2369" s="146">
        <v>2</v>
      </c>
      <c r="H2369" s="146">
        <v>81.3</v>
      </c>
    </row>
    <row r="2370" spans="1:8" x14ac:dyDescent="0.3">
      <c r="A2370" t="e">
        <f>IF(NOT(D2370=""),INDEX(statsNames,MATCH(D2370,mapping!Q:Q,0),1),A2369)</f>
        <v>#N/A</v>
      </c>
      <c r="B2370" t="e">
        <f>INDEX(mapping!R:R,MATCH(A2370,mapping!P:P,0),1)+INDEX(mapping!H:H,MATCH(E2370,mapping!F:F,0))</f>
        <v>#N/A</v>
      </c>
      <c r="E2370" s="146" t="s">
        <v>444</v>
      </c>
      <c r="F2370" s="146">
        <v>21</v>
      </c>
      <c r="G2370" s="146">
        <v>3</v>
      </c>
      <c r="H2370" s="146">
        <v>79.400000000000006</v>
      </c>
    </row>
    <row r="2371" spans="1:8" x14ac:dyDescent="0.3">
      <c r="A2371" t="e">
        <f>IF(NOT(D2371=""),INDEX(statsNames,MATCH(D2371,mapping!Q:Q,0),1),A2370)</f>
        <v>#N/A</v>
      </c>
      <c r="B2371" t="e">
        <f>INDEX(mapping!R:R,MATCH(A2371,mapping!P:P,0),1)+INDEX(mapping!H:H,MATCH(E2371,mapping!F:F,0))</f>
        <v>#N/A</v>
      </c>
      <c r="E2371" s="146" t="s">
        <v>480</v>
      </c>
      <c r="F2371" s="146">
        <v>21</v>
      </c>
      <c r="G2371" s="146">
        <v>1</v>
      </c>
      <c r="H2371" s="146">
        <v>79.400000000000006</v>
      </c>
    </row>
    <row r="2372" spans="1:8" x14ac:dyDescent="0.3">
      <c r="A2372" t="e">
        <f>IF(NOT(D2372=""),INDEX(statsNames,MATCH(D2372,mapping!Q:Q,0),1),A2371)</f>
        <v>#N/A</v>
      </c>
      <c r="B2372" t="e">
        <f>INDEX(mapping!R:R,MATCH(A2372,mapping!P:P,0),1)+INDEX(mapping!H:H,MATCH(E2372,mapping!F:F,0))</f>
        <v>#N/A</v>
      </c>
      <c r="E2372" s="146" t="s">
        <v>92</v>
      </c>
      <c r="F2372" s="146">
        <v>23</v>
      </c>
      <c r="G2372" s="146">
        <v>1</v>
      </c>
      <c r="H2372" s="146">
        <v>78.8</v>
      </c>
    </row>
    <row r="2373" spans="1:8" x14ac:dyDescent="0.3">
      <c r="A2373" t="e">
        <f>IF(NOT(D2373=""),INDEX(statsNames,MATCH(D2373,mapping!Q:Q,0),1),A2372)</f>
        <v>#N/A</v>
      </c>
      <c r="B2373" t="e">
        <f>INDEX(mapping!R:R,MATCH(A2373,mapping!P:P,0),1)+INDEX(mapping!H:H,MATCH(E2373,mapping!F:F,0))</f>
        <v>#N/A</v>
      </c>
      <c r="E2373" s="146" t="s">
        <v>339</v>
      </c>
      <c r="F2373" s="146">
        <v>23</v>
      </c>
      <c r="G2373" s="146">
        <v>1</v>
      </c>
      <c r="H2373" s="146">
        <v>78.8</v>
      </c>
    </row>
    <row r="2374" spans="1:8" x14ac:dyDescent="0.3">
      <c r="A2374" t="e">
        <f>IF(NOT(D2374=""),INDEX(statsNames,MATCH(D2374,mapping!Q:Q,0),1),A2373)</f>
        <v>#N/A</v>
      </c>
      <c r="B2374" t="e">
        <f>INDEX(mapping!R:R,MATCH(A2374,mapping!P:P,0),1)+INDEX(mapping!H:H,MATCH(E2374,mapping!F:F,0))</f>
        <v>#N/A</v>
      </c>
      <c r="E2374" s="146" t="s">
        <v>110</v>
      </c>
      <c r="F2374" s="146">
        <v>23</v>
      </c>
      <c r="G2374" s="146">
        <v>2</v>
      </c>
      <c r="H2374" s="146">
        <v>78.8</v>
      </c>
    </row>
    <row r="2375" spans="1:8" x14ac:dyDescent="0.3">
      <c r="A2375" t="e">
        <f>IF(NOT(D2375=""),INDEX(statsNames,MATCH(D2375,mapping!Q:Q,0),1),A2374)</f>
        <v>#N/A</v>
      </c>
      <c r="B2375" t="e">
        <f>INDEX(mapping!R:R,MATCH(A2375,mapping!P:P,0),1)+INDEX(mapping!H:H,MATCH(E2375,mapping!F:F,0))</f>
        <v>#N/A</v>
      </c>
      <c r="E2375" s="146" t="s">
        <v>199</v>
      </c>
      <c r="F2375" s="146">
        <v>23</v>
      </c>
      <c r="G2375" s="146">
        <v>1</v>
      </c>
      <c r="H2375" s="146">
        <v>78.8</v>
      </c>
    </row>
    <row r="2376" spans="1:8" x14ac:dyDescent="0.3">
      <c r="A2376" t="e">
        <f>IF(NOT(D2376=""),INDEX(statsNames,MATCH(D2376,mapping!Q:Q,0),1),A2375)</f>
        <v>#N/A</v>
      </c>
      <c r="B2376" t="e">
        <f>INDEX(mapping!R:R,MATCH(A2376,mapping!P:P,0),1)+INDEX(mapping!H:H,MATCH(E2376,mapping!F:F,0))</f>
        <v>#N/A</v>
      </c>
      <c r="E2376" s="146" t="s">
        <v>104</v>
      </c>
      <c r="F2376" s="146">
        <v>28</v>
      </c>
      <c r="G2376" s="146">
        <v>1</v>
      </c>
      <c r="H2376" s="146">
        <v>78.099999999999994</v>
      </c>
    </row>
    <row r="2377" spans="1:8" x14ac:dyDescent="0.3">
      <c r="A2377" t="e">
        <f>IF(NOT(D2377=""),INDEX(statsNames,MATCH(D2377,mapping!Q:Q,0),1),A2376)</f>
        <v>#N/A</v>
      </c>
      <c r="B2377" t="e">
        <f>INDEX(mapping!R:R,MATCH(A2377,mapping!P:P,0),1)+INDEX(mapping!H:H,MATCH(E2377,mapping!F:F,0))</f>
        <v>#N/A</v>
      </c>
      <c r="E2377" s="146" t="s">
        <v>460</v>
      </c>
      <c r="F2377" s="146">
        <v>28</v>
      </c>
      <c r="G2377" s="146">
        <v>3</v>
      </c>
      <c r="H2377" s="146">
        <v>78.099999999999994</v>
      </c>
    </row>
    <row r="2378" spans="1:8" x14ac:dyDescent="0.3">
      <c r="A2378" t="e">
        <f>IF(NOT(D2378=""),INDEX(statsNames,MATCH(D2378,mapping!Q:Q,0),1),A2377)</f>
        <v>#N/A</v>
      </c>
      <c r="B2378" t="e">
        <f>INDEX(mapping!R:R,MATCH(A2378,mapping!P:P,0),1)+INDEX(mapping!H:H,MATCH(E2378,mapping!F:F,0))</f>
        <v>#N/A</v>
      </c>
      <c r="E2378" s="146" t="s">
        <v>80</v>
      </c>
      <c r="F2378" s="146">
        <v>30</v>
      </c>
      <c r="G2378" s="146">
        <v>4</v>
      </c>
      <c r="H2378" s="146">
        <v>76.5</v>
      </c>
    </row>
    <row r="2379" spans="1:8" x14ac:dyDescent="0.3">
      <c r="A2379" t="e">
        <f>IF(NOT(D2379=""),INDEX(statsNames,MATCH(D2379,mapping!Q:Q,0),1),A2378)</f>
        <v>#N/A</v>
      </c>
      <c r="B2379" t="e">
        <f>INDEX(mapping!R:R,MATCH(A2379,mapping!P:P,0),1)+INDEX(mapping!H:H,MATCH(E2379,mapping!F:F,0))</f>
        <v>#N/A</v>
      </c>
      <c r="E2379" s="146" t="s">
        <v>200</v>
      </c>
      <c r="F2379" s="146">
        <v>30</v>
      </c>
      <c r="G2379" s="146">
        <v>3</v>
      </c>
      <c r="H2379" s="146">
        <v>76.5</v>
      </c>
    </row>
    <row r="2380" spans="1:8" x14ac:dyDescent="0.3">
      <c r="A2380" t="e">
        <f>IF(NOT(D2380=""),INDEX(statsNames,MATCH(D2380,mapping!Q:Q,0),1),A2379)</f>
        <v>#N/A</v>
      </c>
      <c r="B2380" t="e">
        <f>INDEX(mapping!R:R,MATCH(A2380,mapping!P:P,0),1)+INDEX(mapping!H:H,MATCH(E2380,mapping!F:F,0))</f>
        <v>#N/A</v>
      </c>
      <c r="E2380" s="146" t="s">
        <v>69</v>
      </c>
      <c r="F2380" s="146">
        <v>32</v>
      </c>
      <c r="G2380" s="146">
        <v>3</v>
      </c>
      <c r="H2380" s="146">
        <v>75.8</v>
      </c>
    </row>
    <row r="2381" spans="1:8" x14ac:dyDescent="0.3">
      <c r="A2381" t="e">
        <f>IF(NOT(D2381=""),INDEX(statsNames,MATCH(D2381,mapping!Q:Q,0),1),A2380)</f>
        <v>#N/A</v>
      </c>
      <c r="B2381" t="e">
        <f>INDEX(mapping!R:R,MATCH(A2381,mapping!P:P,0),1)+INDEX(mapping!H:H,MATCH(E2381,mapping!F:F,0))</f>
        <v>#N/A</v>
      </c>
      <c r="E2381" s="146" t="s">
        <v>451</v>
      </c>
      <c r="F2381" s="146">
        <v>32</v>
      </c>
      <c r="G2381" s="146">
        <v>3</v>
      </c>
      <c r="H2381" s="146">
        <v>75.8</v>
      </c>
    </row>
    <row r="2382" spans="1:8" x14ac:dyDescent="0.3">
      <c r="A2382" t="e">
        <f>IF(NOT(D2382=""),INDEX(statsNames,MATCH(D2382,mapping!Q:Q,0),1),A2381)</f>
        <v>#N/A</v>
      </c>
      <c r="B2382" t="e">
        <f>INDEX(mapping!R:R,MATCH(A2382,mapping!P:P,0),1)+INDEX(mapping!H:H,MATCH(E2382,mapping!F:F,0))</f>
        <v>#N/A</v>
      </c>
      <c r="E2382" s="146" t="s">
        <v>161</v>
      </c>
      <c r="F2382" s="146">
        <v>32</v>
      </c>
      <c r="G2382" s="146">
        <v>1</v>
      </c>
      <c r="H2382" s="146">
        <v>75.8</v>
      </c>
    </row>
    <row r="2383" spans="1:8" x14ac:dyDescent="0.3">
      <c r="A2383" t="e">
        <f>IF(NOT(D2383=""),INDEX(statsNames,MATCH(D2383,mapping!Q:Q,0),1),A2382)</f>
        <v>#N/A</v>
      </c>
      <c r="B2383" t="e">
        <f>INDEX(mapping!R:R,MATCH(A2383,mapping!P:P,0),1)+INDEX(mapping!H:H,MATCH(E2383,mapping!F:F,0))</f>
        <v>#N/A</v>
      </c>
      <c r="E2383" s="146" t="s">
        <v>229</v>
      </c>
      <c r="F2383" s="146">
        <v>36</v>
      </c>
      <c r="G2383" s="146">
        <v>1</v>
      </c>
      <c r="H2383" s="146">
        <v>75</v>
      </c>
    </row>
    <row r="2384" spans="1:8" x14ac:dyDescent="0.3">
      <c r="A2384" t="e">
        <f>IF(NOT(D2384=""),INDEX(statsNames,MATCH(D2384,mapping!Q:Q,0),1),A2383)</f>
        <v>#N/A</v>
      </c>
      <c r="B2384" t="e">
        <f>INDEX(mapping!R:R,MATCH(A2384,mapping!P:P,0),1)+INDEX(mapping!H:H,MATCH(E2384,mapping!F:F,0))</f>
        <v>#N/A</v>
      </c>
      <c r="E2384" s="146" t="s">
        <v>71</v>
      </c>
      <c r="F2384" s="146">
        <v>36</v>
      </c>
      <c r="G2384" s="146">
        <v>5</v>
      </c>
      <c r="H2384" s="146">
        <v>75</v>
      </c>
    </row>
    <row r="2385" spans="1:8" x14ac:dyDescent="0.3">
      <c r="A2385" t="e">
        <f>IF(NOT(D2385=""),INDEX(statsNames,MATCH(D2385,mapping!Q:Q,0),1),A2384)</f>
        <v>#N/A</v>
      </c>
      <c r="B2385" t="e">
        <f>INDEX(mapping!R:R,MATCH(A2385,mapping!P:P,0),1)+INDEX(mapping!H:H,MATCH(E2385,mapping!F:F,0))</f>
        <v>#N/A</v>
      </c>
      <c r="E2385" s="146" t="s">
        <v>17</v>
      </c>
      <c r="F2385" s="146">
        <v>36</v>
      </c>
      <c r="G2385" s="146">
        <v>4</v>
      </c>
      <c r="H2385" s="146">
        <v>75</v>
      </c>
    </row>
    <row r="2386" spans="1:8" x14ac:dyDescent="0.3">
      <c r="A2386" t="e">
        <f>IF(NOT(D2386=""),INDEX(statsNames,MATCH(D2386,mapping!Q:Q,0),1),A2385)</f>
        <v>#N/A</v>
      </c>
      <c r="B2386" t="e">
        <f>INDEX(mapping!R:R,MATCH(A2386,mapping!P:P,0),1)+INDEX(mapping!H:H,MATCH(E2386,mapping!F:F,0))</f>
        <v>#N/A</v>
      </c>
      <c r="E2386" s="146" t="s">
        <v>503</v>
      </c>
      <c r="F2386" s="146">
        <v>36</v>
      </c>
      <c r="G2386" s="146">
        <v>2</v>
      </c>
      <c r="H2386" s="146">
        <v>75</v>
      </c>
    </row>
    <row r="2387" spans="1:8" x14ac:dyDescent="0.3">
      <c r="A2387" t="e">
        <f>IF(NOT(D2387=""),INDEX(statsNames,MATCH(D2387,mapping!Q:Q,0),1),A2386)</f>
        <v>#N/A</v>
      </c>
      <c r="B2387" t="e">
        <f>INDEX(mapping!R:R,MATCH(A2387,mapping!P:P,0),1)+INDEX(mapping!H:H,MATCH(E2387,mapping!F:F,0))</f>
        <v>#N/A</v>
      </c>
      <c r="E2387" s="146" t="s">
        <v>300</v>
      </c>
      <c r="F2387" s="146">
        <v>36</v>
      </c>
      <c r="G2387" s="146">
        <v>1</v>
      </c>
      <c r="H2387" s="146">
        <v>75</v>
      </c>
    </row>
    <row r="2388" spans="1:8" x14ac:dyDescent="0.3">
      <c r="A2388" t="e">
        <f>IF(NOT(D2388=""),INDEX(statsNames,MATCH(D2388,mapping!Q:Q,0),1),A2387)</f>
        <v>#N/A</v>
      </c>
      <c r="B2388" t="e">
        <f>INDEX(mapping!R:R,MATCH(A2388,mapping!P:P,0),1)+INDEX(mapping!H:H,MATCH(E2388,mapping!F:F,0))</f>
        <v>#N/A</v>
      </c>
      <c r="E2388" s="146" t="s">
        <v>22</v>
      </c>
      <c r="F2388" s="146">
        <v>36</v>
      </c>
      <c r="G2388" s="146">
        <v>3</v>
      </c>
      <c r="H2388" s="146">
        <v>75</v>
      </c>
    </row>
    <row r="2389" spans="1:8" x14ac:dyDescent="0.3">
      <c r="A2389" t="e">
        <f>IF(NOT(D2389=""),INDEX(statsNames,MATCH(D2389,mapping!Q:Q,0),1),A2388)</f>
        <v>#N/A</v>
      </c>
      <c r="B2389" t="e">
        <f>INDEX(mapping!R:R,MATCH(A2389,mapping!P:P,0),1)+INDEX(mapping!H:H,MATCH(E2389,mapping!F:F,0))</f>
        <v>#N/A</v>
      </c>
      <c r="E2389" s="146" t="s">
        <v>13</v>
      </c>
      <c r="F2389" s="146">
        <v>44</v>
      </c>
      <c r="G2389" s="146">
        <v>4</v>
      </c>
      <c r="H2389" s="146">
        <v>71.900000000000006</v>
      </c>
    </row>
    <row r="2390" spans="1:8" x14ac:dyDescent="0.3">
      <c r="A2390" t="e">
        <f>IF(NOT(D2390=""),INDEX(statsNames,MATCH(D2390,mapping!Q:Q,0),1),A2389)</f>
        <v>#N/A</v>
      </c>
      <c r="B2390" t="e">
        <f>INDEX(mapping!R:R,MATCH(A2390,mapping!P:P,0),1)+INDEX(mapping!H:H,MATCH(E2390,mapping!F:F,0))</f>
        <v>#N/A</v>
      </c>
      <c r="E2390" s="146" t="s">
        <v>499</v>
      </c>
      <c r="F2390" s="146">
        <v>44</v>
      </c>
      <c r="G2390" s="146">
        <v>1</v>
      </c>
      <c r="H2390" s="146">
        <v>71.900000000000006</v>
      </c>
    </row>
    <row r="2391" spans="1:8" x14ac:dyDescent="0.3">
      <c r="A2391" t="e">
        <f>IF(NOT(D2391=""),INDEX(statsNames,MATCH(D2391,mapping!Q:Q,0),1),A2390)</f>
        <v>#N/A</v>
      </c>
      <c r="B2391" t="e">
        <f>INDEX(mapping!R:R,MATCH(A2391,mapping!P:P,0),1)+INDEX(mapping!H:H,MATCH(E2391,mapping!F:F,0))</f>
        <v>#N/A</v>
      </c>
      <c r="E2391" s="146" t="s">
        <v>105</v>
      </c>
      <c r="F2391" s="146">
        <v>48</v>
      </c>
      <c r="G2391" s="146">
        <v>5</v>
      </c>
      <c r="H2391" s="146">
        <v>70.599999999999994</v>
      </c>
    </row>
    <row r="2392" spans="1:8" x14ac:dyDescent="0.3">
      <c r="A2392" t="e">
        <f>IF(NOT(D2392=""),INDEX(statsNames,MATCH(D2392,mapping!Q:Q,0),1),A2391)</f>
        <v>#N/A</v>
      </c>
      <c r="B2392" t="e">
        <f>INDEX(mapping!R:R,MATCH(A2392,mapping!P:P,0),1)+INDEX(mapping!H:H,MATCH(E2392,mapping!F:F,0))</f>
        <v>#N/A</v>
      </c>
      <c r="E2392" s="146" t="s">
        <v>119</v>
      </c>
      <c r="F2392" s="146">
        <v>48</v>
      </c>
      <c r="G2392" s="146">
        <v>2</v>
      </c>
      <c r="H2392" s="146">
        <v>70.599999999999994</v>
      </c>
    </row>
    <row r="2393" spans="1:8" x14ac:dyDescent="0.3">
      <c r="A2393" t="e">
        <f>IF(NOT(D2393=""),INDEX(statsNames,MATCH(D2393,mapping!Q:Q,0),1),A2392)</f>
        <v>#N/A</v>
      </c>
      <c r="B2393" t="e">
        <f>INDEX(mapping!R:R,MATCH(A2393,mapping!P:P,0),1)+INDEX(mapping!H:H,MATCH(E2393,mapping!F:F,0))</f>
        <v>#N/A</v>
      </c>
      <c r="E2393" s="146" t="s">
        <v>399</v>
      </c>
      <c r="F2393" s="146">
        <v>48</v>
      </c>
      <c r="G2393" s="146">
        <v>1</v>
      </c>
      <c r="H2393" s="146">
        <v>70.599999999999994</v>
      </c>
    </row>
    <row r="2394" spans="1:8" x14ac:dyDescent="0.3">
      <c r="A2394" t="e">
        <f>IF(NOT(D2394=""),INDEX(statsNames,MATCH(D2394,mapping!Q:Q,0),1),A2393)</f>
        <v>#N/A</v>
      </c>
      <c r="B2394" t="e">
        <f>INDEX(mapping!R:R,MATCH(A2394,mapping!P:P,0),1)+INDEX(mapping!H:H,MATCH(E2394,mapping!F:F,0))</f>
        <v>#N/A</v>
      </c>
      <c r="E2394" s="146" t="s">
        <v>81</v>
      </c>
      <c r="F2394" s="146">
        <v>48</v>
      </c>
      <c r="G2394" s="146">
        <v>6</v>
      </c>
      <c r="H2394" s="146">
        <v>70.599999999999994</v>
      </c>
    </row>
    <row r="2395" spans="1:8" x14ac:dyDescent="0.3">
      <c r="A2395" t="e">
        <f>IF(NOT(D2395=""),INDEX(statsNames,MATCH(D2395,mapping!Q:Q,0),1),A2394)</f>
        <v>#N/A</v>
      </c>
      <c r="B2395" t="e">
        <f>INDEX(mapping!R:R,MATCH(A2395,mapping!P:P,0),1)+INDEX(mapping!H:H,MATCH(E2395,mapping!F:F,0))</f>
        <v>#N/A</v>
      </c>
      <c r="E2395" s="146" t="s">
        <v>163</v>
      </c>
      <c r="F2395" s="146">
        <v>52</v>
      </c>
      <c r="G2395" s="146">
        <v>1</v>
      </c>
      <c r="H2395" s="146">
        <v>69.7</v>
      </c>
    </row>
    <row r="2396" spans="1:8" x14ac:dyDescent="0.3">
      <c r="A2396" t="e">
        <f>IF(NOT(D2396=""),INDEX(statsNames,MATCH(D2396,mapping!Q:Q,0),1),A2395)</f>
        <v>#N/A</v>
      </c>
      <c r="B2396" t="e">
        <f>INDEX(mapping!R:R,MATCH(A2396,mapping!P:P,0),1)+INDEX(mapping!H:H,MATCH(E2396,mapping!F:F,0))</f>
        <v>#N/A</v>
      </c>
      <c r="E2396" s="146" t="s">
        <v>19</v>
      </c>
      <c r="F2396" s="146">
        <v>52</v>
      </c>
      <c r="G2396" s="146">
        <v>4</v>
      </c>
      <c r="H2396" s="146">
        <v>69.7</v>
      </c>
    </row>
    <row r="2397" spans="1:8" x14ac:dyDescent="0.3">
      <c r="A2397" t="e">
        <f>IF(NOT(D2397=""),INDEX(statsNames,MATCH(D2397,mapping!Q:Q,0),1),A2396)</f>
        <v>#N/A</v>
      </c>
      <c r="B2397" t="e">
        <f>INDEX(mapping!R:R,MATCH(A2397,mapping!P:P,0),1)+INDEX(mapping!H:H,MATCH(E2397,mapping!F:F,0))</f>
        <v>#N/A</v>
      </c>
      <c r="E2397" s="146" t="s">
        <v>349</v>
      </c>
      <c r="F2397" s="146">
        <v>52</v>
      </c>
      <c r="G2397" s="146">
        <v>6</v>
      </c>
      <c r="H2397" s="146">
        <v>69.7</v>
      </c>
    </row>
    <row r="2398" spans="1:8" x14ac:dyDescent="0.3">
      <c r="A2398" t="e">
        <f>IF(NOT(D2398=""),INDEX(statsNames,MATCH(D2398,mapping!Q:Q,0),1),A2397)</f>
        <v>#N/A</v>
      </c>
      <c r="B2398" t="e">
        <f>INDEX(mapping!R:R,MATCH(A2398,mapping!P:P,0),1)+INDEX(mapping!H:H,MATCH(E2398,mapping!F:F,0))</f>
        <v>#N/A</v>
      </c>
      <c r="E2398" s="146" t="s">
        <v>87</v>
      </c>
      <c r="F2398" s="146">
        <v>52</v>
      </c>
      <c r="G2398" s="146">
        <v>2</v>
      </c>
      <c r="H2398" s="146">
        <v>69.7</v>
      </c>
    </row>
    <row r="2399" spans="1:8" x14ac:dyDescent="0.3">
      <c r="A2399" t="e">
        <f>IF(NOT(D2399=""),INDEX(statsNames,MATCH(D2399,mapping!Q:Q,0),1),A2398)</f>
        <v>#N/A</v>
      </c>
      <c r="B2399" t="e">
        <f>INDEX(mapping!R:R,MATCH(A2399,mapping!P:P,0),1)+INDEX(mapping!H:H,MATCH(E2399,mapping!F:F,0))</f>
        <v>#N/A</v>
      </c>
      <c r="E2399" s="146" t="s">
        <v>219</v>
      </c>
      <c r="F2399" s="146">
        <v>57</v>
      </c>
      <c r="G2399" s="146">
        <v>5</v>
      </c>
      <c r="H2399" s="146">
        <v>68.8</v>
      </c>
    </row>
    <row r="2400" spans="1:8" x14ac:dyDescent="0.3">
      <c r="A2400" t="e">
        <f>IF(NOT(D2400=""),INDEX(statsNames,MATCH(D2400,mapping!Q:Q,0),1),A2399)</f>
        <v>#N/A</v>
      </c>
      <c r="B2400" t="e">
        <f>INDEX(mapping!R:R,MATCH(A2400,mapping!P:P,0),1)+INDEX(mapping!H:H,MATCH(E2400,mapping!F:F,0))</f>
        <v>#N/A</v>
      </c>
      <c r="E2400" s="146" t="s">
        <v>24</v>
      </c>
      <c r="F2400" s="146">
        <v>57</v>
      </c>
      <c r="G2400" s="146">
        <v>5</v>
      </c>
      <c r="H2400" s="146">
        <v>68.8</v>
      </c>
    </row>
    <row r="2401" spans="1:8" x14ac:dyDescent="0.3">
      <c r="A2401" t="e">
        <f>IF(NOT(D2401=""),INDEX(statsNames,MATCH(D2401,mapping!Q:Q,0),1),A2400)</f>
        <v>#N/A</v>
      </c>
      <c r="B2401" t="e">
        <f>INDEX(mapping!R:R,MATCH(A2401,mapping!P:P,0),1)+INDEX(mapping!H:H,MATCH(E2401,mapping!F:F,0))</f>
        <v>#N/A</v>
      </c>
      <c r="E2401" s="146" t="s">
        <v>134</v>
      </c>
      <c r="F2401" s="146">
        <v>60</v>
      </c>
      <c r="G2401" s="146">
        <v>6</v>
      </c>
      <c r="H2401" s="146">
        <v>67.599999999999994</v>
      </c>
    </row>
    <row r="2402" spans="1:8" x14ac:dyDescent="0.3">
      <c r="A2402" t="e">
        <f>IF(NOT(D2402=""),INDEX(statsNames,MATCH(D2402,mapping!Q:Q,0),1),A2401)</f>
        <v>#N/A</v>
      </c>
      <c r="B2402" t="e">
        <f>INDEX(mapping!R:R,MATCH(A2402,mapping!P:P,0),1)+INDEX(mapping!H:H,MATCH(E2402,mapping!F:F,0))</f>
        <v>#N/A</v>
      </c>
      <c r="E2402" s="146" t="s">
        <v>377</v>
      </c>
      <c r="F2402" s="146">
        <v>60</v>
      </c>
      <c r="G2402" s="146">
        <v>1</v>
      </c>
      <c r="H2402" s="146">
        <v>67.599999999999994</v>
      </c>
    </row>
    <row r="2403" spans="1:8" x14ac:dyDescent="0.3">
      <c r="A2403" t="e">
        <f>IF(NOT(D2403=""),INDEX(statsNames,MATCH(D2403,mapping!Q:Q,0),1),A2402)</f>
        <v>#N/A</v>
      </c>
      <c r="B2403" t="e">
        <f>INDEX(mapping!R:R,MATCH(A2403,mapping!P:P,0),1)+INDEX(mapping!H:H,MATCH(E2403,mapping!F:F,0))</f>
        <v>#N/A</v>
      </c>
      <c r="E2403" s="146" t="s">
        <v>203</v>
      </c>
      <c r="F2403" s="146">
        <v>60</v>
      </c>
      <c r="G2403" s="146">
        <v>2</v>
      </c>
      <c r="H2403" s="146">
        <v>67.599999999999994</v>
      </c>
    </row>
    <row r="2404" spans="1:8" x14ac:dyDescent="0.3">
      <c r="A2404" t="e">
        <f>IF(NOT(D2404=""),INDEX(statsNames,MATCH(D2404,mapping!Q:Q,0),1),A2403)</f>
        <v>#N/A</v>
      </c>
      <c r="B2404" t="e">
        <f>INDEX(mapping!R:R,MATCH(A2404,mapping!P:P,0),1)+INDEX(mapping!H:H,MATCH(E2404,mapping!F:F,0))</f>
        <v>#N/A</v>
      </c>
      <c r="E2404" s="146" t="s">
        <v>21</v>
      </c>
      <c r="F2404" s="146">
        <v>60</v>
      </c>
      <c r="G2404" s="146">
        <v>7</v>
      </c>
      <c r="H2404" s="146">
        <v>67.599999999999994</v>
      </c>
    </row>
    <row r="2405" spans="1:8" x14ac:dyDescent="0.3">
      <c r="A2405" t="e">
        <f>IF(NOT(D2405=""),INDEX(statsNames,MATCH(D2405,mapping!Q:Q,0),1),A2404)</f>
        <v>#N/A</v>
      </c>
      <c r="B2405" t="e">
        <f>INDEX(mapping!R:R,MATCH(A2405,mapping!P:P,0),1)+INDEX(mapping!H:H,MATCH(E2405,mapping!F:F,0))</f>
        <v>#N/A</v>
      </c>
      <c r="E2405" s="146" t="s">
        <v>467</v>
      </c>
      <c r="F2405" s="146">
        <v>60</v>
      </c>
      <c r="G2405" s="146">
        <v>1</v>
      </c>
      <c r="H2405" s="146">
        <v>67.599999999999994</v>
      </c>
    </row>
    <row r="2406" spans="1:8" x14ac:dyDescent="0.3">
      <c r="A2406" t="e">
        <f>IF(NOT(D2406=""),INDEX(statsNames,MATCH(D2406,mapping!Q:Q,0),1),A2405)</f>
        <v>#N/A</v>
      </c>
      <c r="B2406" t="e">
        <f>INDEX(mapping!R:R,MATCH(A2406,mapping!P:P,0),1)+INDEX(mapping!H:H,MATCH(E2406,mapping!F:F,0))</f>
        <v>#N/A</v>
      </c>
      <c r="E2406" s="146" t="s">
        <v>314</v>
      </c>
      <c r="F2406" s="146">
        <v>69</v>
      </c>
      <c r="G2406" s="146">
        <v>2</v>
      </c>
      <c r="H2406" s="146">
        <v>66.7</v>
      </c>
    </row>
    <row r="2407" spans="1:8" x14ac:dyDescent="0.3">
      <c r="A2407" t="e">
        <f>IF(NOT(D2407=""),INDEX(statsNames,MATCH(D2407,mapping!Q:Q,0),1),A2406)</f>
        <v>#N/A</v>
      </c>
      <c r="B2407" t="e">
        <f>INDEX(mapping!R:R,MATCH(A2407,mapping!P:P,0),1)+INDEX(mapping!H:H,MATCH(E2407,mapping!F:F,0))</f>
        <v>#N/A</v>
      </c>
      <c r="E2407" s="146" t="s">
        <v>449</v>
      </c>
      <c r="F2407" s="146">
        <v>69</v>
      </c>
      <c r="G2407" s="146">
        <v>3</v>
      </c>
      <c r="H2407" s="146">
        <v>66.7</v>
      </c>
    </row>
    <row r="2408" spans="1:8" x14ac:dyDescent="0.3">
      <c r="A2408" t="e">
        <f>IF(NOT(D2408=""),INDEX(statsNames,MATCH(D2408,mapping!Q:Q,0),1),A2407)</f>
        <v>#N/A</v>
      </c>
      <c r="B2408" t="e">
        <f>INDEX(mapping!R:R,MATCH(A2408,mapping!P:P,0),1)+INDEX(mapping!H:H,MATCH(E2408,mapping!F:F,0))</f>
        <v>#N/A</v>
      </c>
      <c r="E2408" s="146" t="s">
        <v>39</v>
      </c>
      <c r="F2408" s="146">
        <v>69</v>
      </c>
      <c r="G2408" s="146">
        <v>7</v>
      </c>
      <c r="H2408" s="146">
        <v>66.7</v>
      </c>
    </row>
    <row r="2409" spans="1:8" x14ac:dyDescent="0.3">
      <c r="A2409" t="e">
        <f>IF(NOT(D2409=""),INDEX(statsNames,MATCH(D2409,mapping!Q:Q,0),1),A2408)</f>
        <v>#N/A</v>
      </c>
      <c r="B2409" t="e">
        <f>INDEX(mapping!R:R,MATCH(A2409,mapping!P:P,0),1)+INDEX(mapping!H:H,MATCH(E2409,mapping!F:F,0))</f>
        <v>#N/A</v>
      </c>
      <c r="E2409" s="146" t="s">
        <v>29</v>
      </c>
      <c r="F2409" s="146">
        <v>69</v>
      </c>
      <c r="G2409" s="146">
        <v>6</v>
      </c>
      <c r="H2409" s="146">
        <v>66.7</v>
      </c>
    </row>
    <row r="2410" spans="1:8" x14ac:dyDescent="0.3">
      <c r="A2410" t="e">
        <f>IF(NOT(D2410=""),INDEX(statsNames,MATCH(D2410,mapping!Q:Q,0),1),A2409)</f>
        <v>#N/A</v>
      </c>
      <c r="B2410" t="e">
        <f>INDEX(mapping!R:R,MATCH(A2410,mapping!P:P,0),1)+INDEX(mapping!H:H,MATCH(E2410,mapping!F:F,0))</f>
        <v>#N/A</v>
      </c>
      <c r="E2410" s="146" t="s">
        <v>230</v>
      </c>
      <c r="F2410" s="146">
        <v>69</v>
      </c>
      <c r="G2410" s="146">
        <v>1</v>
      </c>
      <c r="H2410" s="146">
        <v>66.7</v>
      </c>
    </row>
    <row r="2411" spans="1:8" x14ac:dyDescent="0.3">
      <c r="A2411" t="e">
        <f>IF(NOT(D2411=""),INDEX(statsNames,MATCH(D2411,mapping!Q:Q,0),1),A2410)</f>
        <v>#N/A</v>
      </c>
      <c r="B2411" t="e">
        <f>INDEX(mapping!R:R,MATCH(A2411,mapping!P:P,0),1)+INDEX(mapping!H:H,MATCH(E2411,mapping!F:F,0))</f>
        <v>#N/A</v>
      </c>
      <c r="E2411" s="146" t="s">
        <v>884</v>
      </c>
      <c r="F2411" s="146">
        <v>77</v>
      </c>
      <c r="G2411" s="146">
        <v>2</v>
      </c>
      <c r="H2411" s="146">
        <v>65.7</v>
      </c>
    </row>
    <row r="2412" spans="1:8" x14ac:dyDescent="0.3">
      <c r="A2412" t="e">
        <f>IF(NOT(D2412=""),INDEX(statsNames,MATCH(D2412,mapping!Q:Q,0),1),A2411)</f>
        <v>#N/A</v>
      </c>
      <c r="B2412" t="e">
        <f>INDEX(mapping!R:R,MATCH(A2412,mapping!P:P,0),1)+INDEX(mapping!H:H,MATCH(E2412,mapping!F:F,0))</f>
        <v>#N/A</v>
      </c>
      <c r="E2412" s="146" t="s">
        <v>320</v>
      </c>
      <c r="F2412" s="146">
        <v>78</v>
      </c>
      <c r="G2412" s="146">
        <v>7</v>
      </c>
      <c r="H2412" s="146">
        <v>65.599999999999994</v>
      </c>
    </row>
    <row r="2413" spans="1:8" x14ac:dyDescent="0.3">
      <c r="A2413" t="e">
        <f>IF(NOT(D2413=""),INDEX(statsNames,MATCH(D2413,mapping!Q:Q,0),1),A2412)</f>
        <v>#N/A</v>
      </c>
      <c r="B2413" t="e">
        <f>INDEX(mapping!R:R,MATCH(A2413,mapping!P:P,0),1)+INDEX(mapping!H:H,MATCH(E2413,mapping!F:F,0))</f>
        <v>#N/A</v>
      </c>
      <c r="E2413" s="146" t="s">
        <v>90</v>
      </c>
      <c r="F2413" s="146">
        <v>78</v>
      </c>
      <c r="G2413" s="146">
        <v>7</v>
      </c>
      <c r="H2413" s="146">
        <v>65.599999999999994</v>
      </c>
    </row>
    <row r="2414" spans="1:8" x14ac:dyDescent="0.3">
      <c r="A2414" t="e">
        <f>IF(NOT(D2414=""),INDEX(statsNames,MATCH(D2414,mapping!Q:Q,0),1),A2413)</f>
        <v>#N/A</v>
      </c>
      <c r="B2414" t="e">
        <f>INDEX(mapping!R:R,MATCH(A2414,mapping!P:P,0),1)+INDEX(mapping!H:H,MATCH(E2414,mapping!F:F,0))</f>
        <v>#N/A</v>
      </c>
      <c r="E2414" s="146" t="s">
        <v>101</v>
      </c>
      <c r="F2414" s="146">
        <v>78</v>
      </c>
      <c r="G2414" s="146">
        <v>8</v>
      </c>
      <c r="H2414" s="146">
        <v>65.599999999999994</v>
      </c>
    </row>
    <row r="2415" spans="1:8" x14ac:dyDescent="0.3">
      <c r="A2415" t="e">
        <f>IF(NOT(D2415=""),INDEX(statsNames,MATCH(D2415,mapping!Q:Q,0),1),A2414)</f>
        <v>#N/A</v>
      </c>
      <c r="B2415" t="e">
        <f>INDEX(mapping!R:R,MATCH(A2415,mapping!P:P,0),1)+INDEX(mapping!H:H,MATCH(E2415,mapping!F:F,0))</f>
        <v>#N/A</v>
      </c>
      <c r="E2415" s="146" t="s">
        <v>112</v>
      </c>
      <c r="F2415" s="146">
        <v>83</v>
      </c>
      <c r="G2415" s="146">
        <v>2</v>
      </c>
      <c r="H2415" s="146">
        <v>64.7</v>
      </c>
    </row>
    <row r="2416" spans="1:8" x14ac:dyDescent="0.3">
      <c r="A2416" t="e">
        <f>IF(NOT(D2416=""),INDEX(statsNames,MATCH(D2416,mapping!Q:Q,0),1),A2415)</f>
        <v>#N/A</v>
      </c>
      <c r="B2416" t="e">
        <f>INDEX(mapping!R:R,MATCH(A2416,mapping!P:P,0),1)+INDEX(mapping!H:H,MATCH(E2416,mapping!F:F,0))</f>
        <v>#N/A</v>
      </c>
      <c r="E2416" s="146" t="s">
        <v>118</v>
      </c>
      <c r="F2416" s="146">
        <v>83</v>
      </c>
      <c r="G2416" s="146">
        <v>2</v>
      </c>
      <c r="H2416" s="146">
        <v>64.7</v>
      </c>
    </row>
    <row r="2417" spans="1:8" x14ac:dyDescent="0.3">
      <c r="A2417" t="e">
        <f>IF(NOT(D2417=""),INDEX(statsNames,MATCH(D2417,mapping!Q:Q,0),1),A2416)</f>
        <v>#N/A</v>
      </c>
      <c r="B2417" t="e">
        <f>INDEX(mapping!R:R,MATCH(A2417,mapping!P:P,0),1)+INDEX(mapping!H:H,MATCH(E2417,mapping!F:F,0))</f>
        <v>#N/A</v>
      </c>
      <c r="E2417" s="146" t="s">
        <v>459</v>
      </c>
      <c r="F2417" s="146">
        <v>87</v>
      </c>
      <c r="G2417" s="146">
        <v>1</v>
      </c>
      <c r="H2417" s="146">
        <v>64.5</v>
      </c>
    </row>
    <row r="2418" spans="1:8" x14ac:dyDescent="0.3">
      <c r="A2418" t="e">
        <f>IF(NOT(D2418=""),INDEX(statsNames,MATCH(D2418,mapping!Q:Q,0),1),A2417)</f>
        <v>#N/A</v>
      </c>
      <c r="B2418" t="e">
        <f>INDEX(mapping!R:R,MATCH(A2418,mapping!P:P,0),1)+INDEX(mapping!H:H,MATCH(E2418,mapping!F:F,0))</f>
        <v>#N/A</v>
      </c>
      <c r="E2418" s="146" t="s">
        <v>12</v>
      </c>
      <c r="F2418" s="146">
        <v>88</v>
      </c>
      <c r="G2418" s="146">
        <v>8</v>
      </c>
      <c r="H2418" s="146">
        <v>63.6</v>
      </c>
    </row>
    <row r="2419" spans="1:8" x14ac:dyDescent="0.3">
      <c r="A2419" t="e">
        <f>IF(NOT(D2419=""),INDEX(statsNames,MATCH(D2419,mapping!Q:Q,0),1),A2418)</f>
        <v>#N/A</v>
      </c>
      <c r="B2419" t="e">
        <f>INDEX(mapping!R:R,MATCH(A2419,mapping!P:P,0),1)+INDEX(mapping!H:H,MATCH(E2419,mapping!F:F,0))</f>
        <v>#N/A</v>
      </c>
      <c r="E2419" s="146" t="s">
        <v>448</v>
      </c>
      <c r="F2419" s="146">
        <v>88</v>
      </c>
      <c r="G2419" s="146">
        <v>8</v>
      </c>
      <c r="H2419" s="146">
        <v>63.6</v>
      </c>
    </row>
    <row r="2420" spans="1:8" x14ac:dyDescent="0.3">
      <c r="A2420" t="e">
        <f>IF(NOT(D2420=""),INDEX(statsNames,MATCH(D2420,mapping!Q:Q,0),1),A2419)</f>
        <v>#N/A</v>
      </c>
      <c r="B2420" t="e">
        <f>INDEX(mapping!R:R,MATCH(A2420,mapping!P:P,0),1)+INDEX(mapping!H:H,MATCH(E2420,mapping!F:F,0))</f>
        <v>#N/A</v>
      </c>
      <c r="E2420" s="146" t="s">
        <v>124</v>
      </c>
      <c r="F2420" s="146">
        <v>88</v>
      </c>
      <c r="G2420" s="146">
        <v>4</v>
      </c>
      <c r="H2420" s="146">
        <v>63.6</v>
      </c>
    </row>
    <row r="2421" spans="1:8" x14ac:dyDescent="0.3">
      <c r="A2421" t="e">
        <f>IF(NOT(D2421=""),INDEX(statsNames,MATCH(D2421,mapping!Q:Q,0),1),A2420)</f>
        <v>#N/A</v>
      </c>
      <c r="B2421" t="e">
        <f>INDEX(mapping!R:R,MATCH(A2421,mapping!P:P,0),1)+INDEX(mapping!H:H,MATCH(E2421,mapping!F:F,0))</f>
        <v>#N/A</v>
      </c>
      <c r="E2421" s="146" t="s">
        <v>93</v>
      </c>
      <c r="F2421" s="146">
        <v>93</v>
      </c>
      <c r="G2421" s="146">
        <v>8</v>
      </c>
      <c r="H2421" s="146">
        <v>62.5</v>
      </c>
    </row>
    <row r="2422" spans="1:8" x14ac:dyDescent="0.3">
      <c r="A2422" t="e">
        <f>IF(NOT(D2422=""),INDEX(statsNames,MATCH(D2422,mapping!Q:Q,0),1),A2421)</f>
        <v>#N/A</v>
      </c>
      <c r="B2422" t="e">
        <f>INDEX(mapping!R:R,MATCH(A2422,mapping!P:P,0),1)+INDEX(mapping!H:H,MATCH(E2422,mapping!F:F,0))</f>
        <v>#N/A</v>
      </c>
      <c r="E2422" s="146" t="s">
        <v>205</v>
      </c>
      <c r="F2422" s="146">
        <v>93</v>
      </c>
      <c r="G2422" s="146">
        <v>8</v>
      </c>
      <c r="H2422" s="146">
        <v>62.5</v>
      </c>
    </row>
    <row r="2423" spans="1:8" x14ac:dyDescent="0.3">
      <c r="A2423" t="e">
        <f>IF(NOT(D2423=""),INDEX(statsNames,MATCH(D2423,mapping!Q:Q,0),1),A2422)</f>
        <v>#N/A</v>
      </c>
      <c r="B2423" t="e">
        <f>INDEX(mapping!R:R,MATCH(A2423,mapping!P:P,0),1)+INDEX(mapping!H:H,MATCH(E2423,mapping!F:F,0))</f>
        <v>#N/A</v>
      </c>
      <c r="E2423" s="146" t="s">
        <v>18</v>
      </c>
      <c r="F2423" s="146">
        <v>103</v>
      </c>
      <c r="G2423" s="146">
        <v>9</v>
      </c>
      <c r="H2423" s="146">
        <v>61.8</v>
      </c>
    </row>
    <row r="2424" spans="1:8" x14ac:dyDescent="0.3">
      <c r="A2424" t="e">
        <f>IF(NOT(D2424=""),INDEX(statsNames,MATCH(D2424,mapping!Q:Q,0),1),A2423)</f>
        <v>#N/A</v>
      </c>
      <c r="B2424" t="e">
        <f>INDEX(mapping!R:R,MATCH(A2424,mapping!P:P,0),1)+INDEX(mapping!H:H,MATCH(E2424,mapping!F:F,0))</f>
        <v>#N/A</v>
      </c>
      <c r="E2424" s="146" t="s">
        <v>1030</v>
      </c>
      <c r="F2424" s="146">
        <v>103</v>
      </c>
      <c r="G2424" s="146">
        <v>3</v>
      </c>
      <c r="H2424" s="146">
        <v>61.8</v>
      </c>
    </row>
    <row r="2425" spans="1:8" x14ac:dyDescent="0.3">
      <c r="A2425" t="e">
        <f>IF(NOT(D2425=""),INDEX(statsNames,MATCH(D2425,mapping!Q:Q,0),1),A2424)</f>
        <v>#N/A</v>
      </c>
      <c r="B2425" t="e">
        <f>INDEX(mapping!R:R,MATCH(A2425,mapping!P:P,0),1)+INDEX(mapping!H:H,MATCH(E2425,mapping!F:F,0))</f>
        <v>#N/A</v>
      </c>
      <c r="E2425" s="146" t="s">
        <v>30</v>
      </c>
      <c r="F2425" s="146">
        <v>109</v>
      </c>
      <c r="G2425" s="146">
        <v>9</v>
      </c>
      <c r="H2425" s="146">
        <v>60.6</v>
      </c>
    </row>
    <row r="2426" spans="1:8" x14ac:dyDescent="0.3">
      <c r="A2426" t="e">
        <f>IF(NOT(D2426=""),INDEX(statsNames,MATCH(D2426,mapping!Q:Q,0),1),A2425)</f>
        <v>#N/A</v>
      </c>
      <c r="B2426" t="e">
        <f>INDEX(mapping!R:R,MATCH(A2426,mapping!P:P,0),1)+INDEX(mapping!H:H,MATCH(E2426,mapping!F:F,0))</f>
        <v>#N/A</v>
      </c>
      <c r="E2426" s="146" t="s">
        <v>160</v>
      </c>
      <c r="F2426" s="146">
        <v>109</v>
      </c>
      <c r="G2426" s="146">
        <v>9</v>
      </c>
      <c r="H2426" s="146">
        <v>60.6</v>
      </c>
    </row>
    <row r="2427" spans="1:8" x14ac:dyDescent="0.3">
      <c r="A2427" t="e">
        <f>IF(NOT(D2427=""),INDEX(statsNames,MATCH(D2427,mapping!Q:Q,0),1),A2426)</f>
        <v>#N/A</v>
      </c>
      <c r="B2427" t="e">
        <f>INDEX(mapping!R:R,MATCH(A2427,mapping!P:P,0),1)+INDEX(mapping!H:H,MATCH(E2427,mapping!F:F,0))</f>
        <v>#N/A</v>
      </c>
      <c r="E2427" s="146" t="s">
        <v>75</v>
      </c>
      <c r="F2427" s="146">
        <v>117</v>
      </c>
      <c r="G2427" s="146">
        <v>11</v>
      </c>
      <c r="H2427" s="146">
        <v>59.4</v>
      </c>
    </row>
    <row r="2428" spans="1:8" x14ac:dyDescent="0.3">
      <c r="A2428" t="e">
        <f>IF(NOT(D2428=""),INDEX(statsNames,MATCH(D2428,mapping!Q:Q,0),1),A2427)</f>
        <v>#N/A</v>
      </c>
      <c r="B2428" t="e">
        <f>INDEX(mapping!R:R,MATCH(A2428,mapping!P:P,0),1)+INDEX(mapping!H:H,MATCH(E2428,mapping!F:F,0))</f>
        <v>#N/A</v>
      </c>
      <c r="E2428" s="146" t="s">
        <v>16</v>
      </c>
      <c r="F2428" s="146">
        <v>138</v>
      </c>
      <c r="G2428" s="146">
        <v>10</v>
      </c>
      <c r="H2428" s="146">
        <v>56.3</v>
      </c>
    </row>
    <row r="2429" spans="1:8" x14ac:dyDescent="0.3">
      <c r="A2429" t="e">
        <f>IF(NOT(D2429=""),INDEX(statsNames,MATCH(D2429,mapping!Q:Q,0),1),A2428)</f>
        <v>#N/A</v>
      </c>
      <c r="B2429" t="e">
        <f>INDEX(mapping!R:R,MATCH(A2429,mapping!P:P,0),1)+INDEX(mapping!H:H,MATCH(E2429,mapping!F:F,0))</f>
        <v>#N/A</v>
      </c>
      <c r="E2429" s="146" t="s">
        <v>456</v>
      </c>
      <c r="F2429" s="146">
        <v>138</v>
      </c>
      <c r="G2429" s="146">
        <v>10</v>
      </c>
      <c r="H2429" s="146">
        <v>56.3</v>
      </c>
    </row>
    <row r="2430" spans="1:8" x14ac:dyDescent="0.3">
      <c r="A2430" t="e">
        <f>IF(NOT(D2430=""),INDEX(statsNames,MATCH(D2430,mapping!Q:Q,0),1),A2429)</f>
        <v>#N/A</v>
      </c>
      <c r="B2430" t="e">
        <f>INDEX(mapping!R:R,MATCH(A2430,mapping!P:P,0),1)+INDEX(mapping!H:H,MATCH(E2430,mapping!F:F,0))</f>
        <v>#N/A</v>
      </c>
      <c r="E2430" s="146" t="s">
        <v>25</v>
      </c>
      <c r="F2430" s="146">
        <v>138</v>
      </c>
      <c r="G2430" s="146">
        <v>10</v>
      </c>
      <c r="H2430" s="146">
        <v>56.3</v>
      </c>
    </row>
    <row r="2431" spans="1:8" x14ac:dyDescent="0.3">
      <c r="A2431" t="e">
        <f>IF(NOT(D2431=""),INDEX(statsNames,MATCH(D2431,mapping!Q:Q,0),1),A2430)</f>
        <v>#N/A</v>
      </c>
      <c r="B2431" t="e">
        <f>INDEX(mapping!R:R,MATCH(A2431,mapping!P:P,0),1)+INDEX(mapping!H:H,MATCH(E2431,mapping!F:F,0))</f>
        <v>#N/A</v>
      </c>
      <c r="E2431" s="146" t="s">
        <v>76</v>
      </c>
      <c r="F2431" s="146">
        <v>138</v>
      </c>
      <c r="G2431" s="146">
        <v>10</v>
      </c>
      <c r="H2431" s="146">
        <v>56.3</v>
      </c>
    </row>
    <row r="2432" spans="1:8" x14ac:dyDescent="0.3">
      <c r="A2432" t="e">
        <f>IF(NOT(D2432=""),INDEX(statsNames,MATCH(D2432,mapping!Q:Q,0),1),A2431)</f>
        <v>#N/A</v>
      </c>
      <c r="B2432" t="e">
        <f>INDEX(mapping!R:R,MATCH(A2432,mapping!P:P,0),1)+INDEX(mapping!H:H,MATCH(E2432,mapping!F:F,0))</f>
        <v>#N/A</v>
      </c>
      <c r="E2432" s="146" t="s">
        <v>391</v>
      </c>
      <c r="F2432" s="146">
        <v>150</v>
      </c>
      <c r="G2432" s="146">
        <v>5</v>
      </c>
      <c r="H2432" s="146">
        <v>55.9</v>
      </c>
    </row>
    <row r="2433" spans="1:10" x14ac:dyDescent="0.3">
      <c r="A2433" t="e">
        <f>IF(NOT(D2433=""),INDEX(statsNames,MATCH(D2433,mapping!Q:Q,0),1),A2432)</f>
        <v>#N/A</v>
      </c>
      <c r="B2433" t="e">
        <f>INDEX(mapping!R:R,MATCH(A2433,mapping!P:P,0),1)+INDEX(mapping!H:H,MATCH(E2433,mapping!F:F,0))</f>
        <v>#N/A</v>
      </c>
      <c r="E2433" s="146" t="s">
        <v>61</v>
      </c>
      <c r="F2433" s="146">
        <v>150</v>
      </c>
      <c r="G2433" s="146">
        <v>11</v>
      </c>
      <c r="H2433" s="146">
        <v>55.9</v>
      </c>
    </row>
    <row r="2434" spans="1:10" x14ac:dyDescent="0.3">
      <c r="A2434" t="e">
        <f>IF(NOT(D2434=""),INDEX(statsNames,MATCH(D2434,mapping!Q:Q,0),1),A2433)</f>
        <v>#N/A</v>
      </c>
      <c r="B2434" t="e">
        <f>INDEX(mapping!R:R,MATCH(A2434,mapping!P:P,0),1)+INDEX(mapping!H:H,MATCH(E2434,mapping!F:F,0))</f>
        <v>#N/A</v>
      </c>
      <c r="E2434" s="146" t="s">
        <v>125</v>
      </c>
      <c r="F2434" s="146">
        <v>156</v>
      </c>
      <c r="G2434" s="146">
        <v>11</v>
      </c>
      <c r="H2434" s="146">
        <v>54.5</v>
      </c>
    </row>
    <row r="2435" spans="1:10" x14ac:dyDescent="0.3">
      <c r="A2435" t="e">
        <f>IF(NOT(D2435=""),INDEX(statsNames,MATCH(D2435,mapping!Q:Q,0),1),A2434)</f>
        <v>#N/A</v>
      </c>
      <c r="B2435" t="e">
        <f>INDEX(mapping!R:R,MATCH(A2435,mapping!P:P,0),1)+INDEX(mapping!H:H,MATCH(E2435,mapping!F:F,0))</f>
        <v>#N/A</v>
      </c>
      <c r="E2435" s="146" t="s">
        <v>1113</v>
      </c>
      <c r="F2435" s="146">
        <v>172</v>
      </c>
      <c r="G2435" s="146">
        <v>2</v>
      </c>
      <c r="H2435" s="146">
        <v>53.1</v>
      </c>
    </row>
    <row r="2436" spans="1:10" x14ac:dyDescent="0.3">
      <c r="A2436" t="e">
        <f>IF(NOT(D2436=""),INDEX(statsNames,MATCH(D2436,mapping!Q:Q,0),1),A2435)</f>
        <v>#N/A</v>
      </c>
      <c r="B2436" t="e">
        <f>INDEX(mapping!R:R,MATCH(A2436,mapping!P:P,0),1)+INDEX(mapping!H:H,MATCH(E2436,mapping!F:F,0))</f>
        <v>#N/A</v>
      </c>
      <c r="E2436" s="146" t="s">
        <v>342</v>
      </c>
      <c r="F2436" s="146">
        <v>180</v>
      </c>
      <c r="G2436" s="146">
        <v>3</v>
      </c>
      <c r="H2436" s="146">
        <v>52.9</v>
      </c>
    </row>
    <row r="2437" spans="1:10" x14ac:dyDescent="0.3">
      <c r="A2437" t="e">
        <f>IF(NOT(D2437=""),INDEX(statsNames,MATCH(D2437,mapping!Q:Q,0),1),A2436)</f>
        <v>#N/A</v>
      </c>
      <c r="B2437" t="e">
        <f>INDEX(mapping!R:R,MATCH(A2437,mapping!P:P,0),1)+INDEX(mapping!H:H,MATCH(E2437,mapping!F:F,0))</f>
        <v>#N/A</v>
      </c>
      <c r="E2437" s="146" t="s">
        <v>41</v>
      </c>
      <c r="F2437" s="146">
        <v>183</v>
      </c>
      <c r="G2437" s="146">
        <v>12</v>
      </c>
      <c r="H2437" s="146">
        <v>51.5</v>
      </c>
    </row>
    <row r="2438" spans="1:10" x14ac:dyDescent="0.3">
      <c r="A2438" t="e">
        <f>IF(NOT(D2438=""),INDEX(statsNames,MATCH(D2438,mapping!Q:Q,0),1),A2437)</f>
        <v>#N/A</v>
      </c>
      <c r="B2438" t="e">
        <f>INDEX(mapping!R:R,MATCH(A2438,mapping!P:P,0),1)+INDEX(mapping!H:H,MATCH(E2438,mapping!F:F,0))</f>
        <v>#N/A</v>
      </c>
      <c r="E2438" s="146" t="s">
        <v>1130</v>
      </c>
      <c r="F2438" s="146">
        <v>193</v>
      </c>
      <c r="G2438" s="146">
        <v>4</v>
      </c>
      <c r="H2438" s="146">
        <v>50</v>
      </c>
    </row>
    <row r="2439" spans="1:10" x14ac:dyDescent="0.3">
      <c r="A2439" t="e">
        <f>IF(NOT(D2439=""),INDEX(statsNames,MATCH(D2439,mapping!Q:Q,0),1),A2438)</f>
        <v>#N/A</v>
      </c>
      <c r="B2439" t="e">
        <f>INDEX(mapping!R:R,MATCH(A2439,mapping!P:P,0),1)+INDEX(mapping!H:H,MATCH(E2439,mapping!F:F,0))</f>
        <v>#N/A</v>
      </c>
      <c r="D2439" s="146" t="s">
        <v>166</v>
      </c>
      <c r="E2439" s="146" t="s">
        <v>0</v>
      </c>
      <c r="F2439" s="146" t="s">
        <v>167</v>
      </c>
      <c r="G2439" s="146" t="s">
        <v>42</v>
      </c>
      <c r="H2439" s="146" t="s">
        <v>168</v>
      </c>
      <c r="I2439" s="146" t="s">
        <v>435</v>
      </c>
      <c r="J2439" s="146" t="s">
        <v>168</v>
      </c>
    </row>
    <row r="2440" spans="1:10" x14ac:dyDescent="0.3">
      <c r="A2440" t="e">
        <f>IF(NOT(D2440=""),INDEX(statsNames,MATCH(D2440,mapping!Q:Q,0),1),A2439)</f>
        <v>#N/A</v>
      </c>
      <c r="B2440" t="e">
        <f>INDEX(mapping!R:R,MATCH(A2440,mapping!P:P,0),1)+INDEX(mapping!H:H,MATCH(E2440,mapping!F:F,0))</f>
        <v>#N/A</v>
      </c>
      <c r="F2440" s="146" t="s">
        <v>62</v>
      </c>
      <c r="G2440" s="146" t="s">
        <v>62</v>
      </c>
    </row>
    <row r="2441" spans="1:10" x14ac:dyDescent="0.3">
      <c r="A2441" t="str">
        <f>IF(NOT(D2441=""),INDEX(statsNames,MATCH(D2441,mapping!Q:Q,0),1),A2440)</f>
        <v>A:T</v>
      </c>
      <c r="B2441">
        <f>INDEX(mapping!R:R,MATCH(A2441,mapping!P:P,0),1)+INDEX(mapping!H:H,MATCH(E2441,mapping!F:F,0))</f>
        <v>9805</v>
      </c>
      <c r="D2441" s="146" t="s">
        <v>1488</v>
      </c>
      <c r="E2441" s="146" t="s">
        <v>491</v>
      </c>
      <c r="F2441" s="146">
        <v>149</v>
      </c>
      <c r="G2441" s="146">
        <v>1</v>
      </c>
      <c r="H2441" s="146">
        <v>1.26</v>
      </c>
      <c r="I2441" s="146" t="s">
        <v>80</v>
      </c>
      <c r="J2441" s="146">
        <v>2.19</v>
      </c>
    </row>
    <row r="2442" spans="1:10" x14ac:dyDescent="0.3">
      <c r="A2442" t="str">
        <f>IF(NOT(D2442=""),INDEX(statsNames,MATCH(D2442,mapping!Q:Q,0),1),A2441)</f>
        <v>A:T</v>
      </c>
      <c r="B2442">
        <f>INDEX(mapping!R:R,MATCH(A2442,mapping!P:P,0),1)+INDEX(mapping!H:H,MATCH(E2442,mapping!F:F,0))</f>
        <v>20105</v>
      </c>
      <c r="E2442" s="146" t="s">
        <v>497</v>
      </c>
      <c r="F2442" s="146">
        <v>193</v>
      </c>
      <c r="G2442" s="146">
        <v>7</v>
      </c>
      <c r="H2442" s="146">
        <v>1.2</v>
      </c>
    </row>
    <row r="2443" spans="1:10" x14ac:dyDescent="0.3">
      <c r="A2443" t="str">
        <f>IF(NOT(D2443=""),INDEX(statsNames,MATCH(D2443,mapping!Q:Q,0),1),A2442)</f>
        <v>A:T</v>
      </c>
      <c r="B2443">
        <f>INDEX(mapping!R:R,MATCH(A2443,mapping!P:P,0),1)+INDEX(mapping!H:H,MATCH(E2443,mapping!F:F,0))</f>
        <v>10805</v>
      </c>
      <c r="E2443" s="146" t="s">
        <v>233</v>
      </c>
      <c r="F2443" s="146">
        <v>286</v>
      </c>
      <c r="G2443" s="146">
        <v>10</v>
      </c>
      <c r="H2443" s="146">
        <v>1.04</v>
      </c>
    </row>
    <row r="2444" spans="1:10" x14ac:dyDescent="0.3">
      <c r="A2444" t="str">
        <f>IF(NOT(D2444=""),INDEX(statsNames,MATCH(D2444,mapping!Q:Q,0),1),A2443)</f>
        <v>A:T</v>
      </c>
      <c r="B2444">
        <f>INDEX(mapping!R:R,MATCH(A2444,mapping!P:P,0),1)+INDEX(mapping!H:H,MATCH(E2444,mapping!F:F,0))</f>
        <v>20205</v>
      </c>
      <c r="E2444" s="146" t="s">
        <v>974</v>
      </c>
      <c r="F2444" s="146">
        <v>348</v>
      </c>
      <c r="G2444" s="146">
        <v>6</v>
      </c>
      <c r="H2444" s="146">
        <v>0.84</v>
      </c>
    </row>
    <row r="2445" spans="1:10" x14ac:dyDescent="0.3">
      <c r="A2445" t="str">
        <f>IF(NOT(D2445=""),INDEX(statsNames,MATCH(D2445,mapping!Q:Q,0),1),A2444)</f>
        <v>APG</v>
      </c>
      <c r="B2445">
        <f>INDEX(mapping!R:R,MATCH(A2445,mapping!P:P,0),1)+INDEX(mapping!H:H,MATCH(E2445,mapping!F:F,0))</f>
        <v>9806</v>
      </c>
      <c r="D2445" s="146" t="s">
        <v>1489</v>
      </c>
      <c r="E2445" s="146" t="s">
        <v>491</v>
      </c>
      <c r="F2445" s="146">
        <v>108</v>
      </c>
      <c r="G2445" s="146">
        <v>2</v>
      </c>
      <c r="H2445" s="146">
        <v>15</v>
      </c>
      <c r="I2445" s="146" t="s">
        <v>169</v>
      </c>
      <c r="J2445" s="146">
        <v>21.3</v>
      </c>
    </row>
    <row r="2446" spans="1:10" x14ac:dyDescent="0.3">
      <c r="A2446" t="str">
        <f>IF(NOT(D2446=""),INDEX(statsNames,MATCH(D2446,mapping!Q:Q,0),1),A2445)</f>
        <v>APG</v>
      </c>
      <c r="B2446">
        <f>INDEX(mapping!R:R,MATCH(A2446,mapping!P:P,0),1)+INDEX(mapping!H:H,MATCH(E2446,mapping!F:F,0))</f>
        <v>20106</v>
      </c>
      <c r="E2446" s="146" t="s">
        <v>497</v>
      </c>
      <c r="F2446" s="146">
        <v>148</v>
      </c>
      <c r="G2446" s="146">
        <v>5</v>
      </c>
      <c r="H2446" s="146">
        <v>14.3</v>
      </c>
    </row>
    <row r="2447" spans="1:10" x14ac:dyDescent="0.3">
      <c r="A2447" t="str">
        <f>IF(NOT(D2447=""),INDEX(statsNames,MATCH(D2447,mapping!Q:Q,0),1),A2446)</f>
        <v>APG</v>
      </c>
      <c r="B2447">
        <f>INDEX(mapping!R:R,MATCH(A2447,mapping!P:P,0),1)+INDEX(mapping!H:H,MATCH(E2447,mapping!F:F,0))</f>
        <v>10806</v>
      </c>
      <c r="E2447" s="146" t="s">
        <v>233</v>
      </c>
      <c r="F2447" s="146">
        <v>273</v>
      </c>
      <c r="G2447" s="146">
        <v>9</v>
      </c>
      <c r="H2447" s="146">
        <v>12.6</v>
      </c>
    </row>
    <row r="2448" spans="1:10" x14ac:dyDescent="0.3">
      <c r="A2448" t="str">
        <f>IF(NOT(D2448=""),INDEX(statsNames,MATCH(D2448,mapping!Q:Q,0),1),A2447)</f>
        <v>APG</v>
      </c>
      <c r="B2448">
        <f>INDEX(mapping!R:R,MATCH(A2448,mapping!P:P,0),1)+INDEX(mapping!H:H,MATCH(E2448,mapping!F:F,0))</f>
        <v>20206</v>
      </c>
      <c r="E2448" s="146" t="s">
        <v>974</v>
      </c>
      <c r="F2448" s="146">
        <v>354</v>
      </c>
      <c r="G2448" s="146">
        <v>7</v>
      </c>
      <c r="H2448" s="146">
        <v>10.3</v>
      </c>
    </row>
    <row r="2449" spans="1:10" x14ac:dyDescent="0.3">
      <c r="A2449" t="str">
        <f>IF(NOT(D2449=""),INDEX(statsNames,MATCH(D2449,mapping!Q:Q,0),1),A2448)</f>
        <v>Bench</v>
      </c>
      <c r="B2449">
        <f>INDEX(mapping!R:R,MATCH(A2449,mapping!P:P,0),1)+INDEX(mapping!H:H,MATCH(E2449,mapping!F:F,0))</f>
        <v>9807</v>
      </c>
      <c r="D2449" s="146" t="s">
        <v>1490</v>
      </c>
      <c r="E2449" s="146" t="s">
        <v>491</v>
      </c>
      <c r="F2449" s="146">
        <v>37</v>
      </c>
      <c r="G2449" s="146">
        <v>1</v>
      </c>
      <c r="H2449" s="146">
        <v>28.88</v>
      </c>
      <c r="I2449" s="146" t="s">
        <v>472</v>
      </c>
      <c r="J2449" s="146">
        <v>37.31</v>
      </c>
    </row>
    <row r="2450" spans="1:10" x14ac:dyDescent="0.3">
      <c r="A2450" t="str">
        <f>IF(NOT(D2450=""),INDEX(statsNames,MATCH(D2450,mapping!Q:Q,0),1),A2449)</f>
        <v>Bench</v>
      </c>
      <c r="B2450">
        <f>INDEX(mapping!R:R,MATCH(A2450,mapping!P:P,0),1)+INDEX(mapping!H:H,MATCH(E2450,mapping!F:F,0))</f>
        <v>10807</v>
      </c>
      <c r="E2450" s="146" t="s">
        <v>233</v>
      </c>
      <c r="F2450" s="146">
        <v>77</v>
      </c>
      <c r="G2450" s="146">
        <v>3</v>
      </c>
      <c r="H2450" s="146">
        <v>25.56</v>
      </c>
    </row>
    <row r="2451" spans="1:10" x14ac:dyDescent="0.3">
      <c r="A2451" t="str">
        <f>IF(NOT(D2451=""),INDEX(statsNames,MATCH(D2451,mapping!Q:Q,0),1),A2450)</f>
        <v>Bench</v>
      </c>
      <c r="B2451">
        <f>INDEX(mapping!R:R,MATCH(A2451,mapping!P:P,0),1)+INDEX(mapping!H:H,MATCH(E2451,mapping!F:F,0))</f>
        <v>20107</v>
      </c>
      <c r="E2451" s="146" t="s">
        <v>497</v>
      </c>
      <c r="F2451" s="146">
        <v>78</v>
      </c>
      <c r="G2451" s="146">
        <v>4</v>
      </c>
      <c r="H2451" s="146">
        <v>25.44</v>
      </c>
    </row>
    <row r="2452" spans="1:10" x14ac:dyDescent="0.3">
      <c r="A2452" t="str">
        <f>IF(NOT(D2452=""),INDEX(statsNames,MATCH(D2452,mapping!Q:Q,0),1),A2451)</f>
        <v>Bench</v>
      </c>
      <c r="B2452">
        <f>INDEX(mapping!R:R,MATCH(A2452,mapping!P:P,0),1)+INDEX(mapping!H:H,MATCH(E2452,mapping!F:F,0))</f>
        <v>20207</v>
      </c>
      <c r="E2452" s="146" t="s">
        <v>974</v>
      </c>
      <c r="F2452" s="146">
        <v>271</v>
      </c>
      <c r="G2452" s="146">
        <v>7</v>
      </c>
      <c r="H2452" s="146">
        <v>17.79</v>
      </c>
    </row>
    <row r="2453" spans="1:10" x14ac:dyDescent="0.3">
      <c r="A2453" t="str">
        <f>IF(NOT(D2453=""),INDEX(statsNames,MATCH(D2453,mapping!Q:Q,0),1),A2452)</f>
        <v>BPG</v>
      </c>
      <c r="B2453">
        <f>INDEX(mapping!R:R,MATCH(A2453,mapping!P:P,0),1)+INDEX(mapping!H:H,MATCH(E2453,mapping!F:F,0))</f>
        <v>20108</v>
      </c>
      <c r="D2453" s="146" t="s">
        <v>1491</v>
      </c>
      <c r="E2453" s="146" t="s">
        <v>497</v>
      </c>
      <c r="F2453" s="146">
        <v>12</v>
      </c>
      <c r="G2453" s="146">
        <v>1</v>
      </c>
      <c r="H2453" s="146">
        <v>5.3</v>
      </c>
      <c r="I2453" s="146" t="s">
        <v>38</v>
      </c>
      <c r="J2453" s="146">
        <v>6.5</v>
      </c>
    </row>
    <row r="2454" spans="1:10" x14ac:dyDescent="0.3">
      <c r="A2454" t="str">
        <f>IF(NOT(D2454=""),INDEX(statsNames,MATCH(D2454,mapping!Q:Q,0),1),A2453)</f>
        <v>BPG</v>
      </c>
      <c r="B2454">
        <f>INDEX(mapping!R:R,MATCH(A2454,mapping!P:P,0),1)+INDEX(mapping!H:H,MATCH(E2454,mapping!F:F,0))</f>
        <v>10808</v>
      </c>
      <c r="E2454" s="146" t="s">
        <v>233</v>
      </c>
      <c r="F2454" s="146">
        <v>25</v>
      </c>
      <c r="G2454" s="146">
        <v>2</v>
      </c>
      <c r="H2454" s="146">
        <v>4.7</v>
      </c>
    </row>
    <row r="2455" spans="1:10" x14ac:dyDescent="0.3">
      <c r="A2455" t="str">
        <f>IF(NOT(D2455=""),INDEX(statsNames,MATCH(D2455,mapping!Q:Q,0),1),A2454)</f>
        <v>BPG</v>
      </c>
      <c r="B2455">
        <f>INDEX(mapping!R:R,MATCH(A2455,mapping!P:P,0),1)+INDEX(mapping!H:H,MATCH(E2455,mapping!F:F,0))</f>
        <v>9808</v>
      </c>
      <c r="E2455" s="146" t="s">
        <v>491</v>
      </c>
      <c r="F2455" s="146">
        <v>97</v>
      </c>
      <c r="G2455" s="146">
        <v>3</v>
      </c>
      <c r="H2455" s="146">
        <v>3.8</v>
      </c>
    </row>
    <row r="2456" spans="1:10" x14ac:dyDescent="0.3">
      <c r="A2456" t="str">
        <f>IF(NOT(D2456=""),INDEX(statsNames,MATCH(D2456,mapping!Q:Q,0),1),A2455)</f>
        <v>BPG</v>
      </c>
      <c r="B2456">
        <f>INDEX(mapping!R:R,MATCH(A2456,mapping!P:P,0),1)+INDEX(mapping!H:H,MATCH(E2456,mapping!F:F,0))</f>
        <v>20208</v>
      </c>
      <c r="E2456" s="146" t="s">
        <v>974</v>
      </c>
      <c r="F2456" s="146">
        <v>259</v>
      </c>
      <c r="G2456" s="146">
        <v>6</v>
      </c>
      <c r="H2456" s="146">
        <v>2.9</v>
      </c>
    </row>
    <row r="2457" spans="1:10" x14ac:dyDescent="0.3">
      <c r="A2457" t="str">
        <f>IF(NOT(D2457=""),INDEX(statsNames,MATCH(D2457,mapping!Q:Q,0),1),A2456)</f>
        <v>EFG%</v>
      </c>
      <c r="B2457">
        <f>INDEX(mapping!R:R,MATCH(A2457,mapping!P:P,0),1)+INDEX(mapping!H:H,MATCH(E2457,mapping!F:F,0))</f>
        <v>20111</v>
      </c>
      <c r="D2457" s="146" t="s">
        <v>1492</v>
      </c>
      <c r="E2457" s="146" t="s">
        <v>497</v>
      </c>
      <c r="F2457" s="146">
        <v>163</v>
      </c>
      <c r="G2457" s="146">
        <v>5</v>
      </c>
      <c r="H2457" s="146">
        <v>0.52200000000000002</v>
      </c>
      <c r="I2457" s="146" t="s">
        <v>953</v>
      </c>
      <c r="J2457" s="146">
        <v>0.61199999999999999</v>
      </c>
    </row>
    <row r="2458" spans="1:10" x14ac:dyDescent="0.3">
      <c r="A2458" t="str">
        <f>IF(NOT(D2458=""),INDEX(statsNames,MATCH(D2458,mapping!Q:Q,0),1),A2457)</f>
        <v>EFG%</v>
      </c>
      <c r="B2458">
        <f>INDEX(mapping!R:R,MATCH(A2458,mapping!P:P,0),1)+INDEX(mapping!H:H,MATCH(E2458,mapping!F:F,0))</f>
        <v>9811</v>
      </c>
      <c r="E2458" s="146" t="s">
        <v>491</v>
      </c>
      <c r="F2458" s="146">
        <v>222</v>
      </c>
      <c r="G2458" s="146">
        <v>3</v>
      </c>
      <c r="H2458" s="146">
        <v>0.51</v>
      </c>
    </row>
    <row r="2459" spans="1:10" x14ac:dyDescent="0.3">
      <c r="A2459" t="str">
        <f>IF(NOT(D2459=""),INDEX(statsNames,MATCH(D2459,mapping!Q:Q,0),1),A2458)</f>
        <v>EFG%</v>
      </c>
      <c r="B2459">
        <f>INDEX(mapping!R:R,MATCH(A2459,mapping!P:P,0),1)+INDEX(mapping!H:H,MATCH(E2459,mapping!F:F,0))</f>
        <v>10811</v>
      </c>
      <c r="E2459" s="146" t="s">
        <v>233</v>
      </c>
      <c r="F2459" s="146">
        <v>301</v>
      </c>
      <c r="G2459" s="146">
        <v>10</v>
      </c>
      <c r="H2459" s="146">
        <v>0.49099999999999999</v>
      </c>
    </row>
    <row r="2460" spans="1:10" x14ac:dyDescent="0.3">
      <c r="A2460" t="str">
        <f>IF(NOT(D2460=""),INDEX(statsNames,MATCH(D2460,mapping!Q:Q,0),1),A2459)</f>
        <v>EFG%</v>
      </c>
      <c r="B2460">
        <f>INDEX(mapping!R:R,MATCH(A2460,mapping!P:P,0),1)+INDEX(mapping!H:H,MATCH(E2460,mapping!F:F,0))</f>
        <v>20211</v>
      </c>
      <c r="E2460" s="146" t="s">
        <v>974</v>
      </c>
      <c r="F2460" s="146">
        <v>317</v>
      </c>
      <c r="G2460" s="146">
        <v>6</v>
      </c>
      <c r="H2460" s="146">
        <v>0.48599999999999999</v>
      </c>
    </row>
    <row r="2461" spans="1:10" x14ac:dyDescent="0.3">
      <c r="A2461" t="str">
        <f>IF(NOT(D2461=""),INDEX(statsNames,MATCH(D2461,mapping!Q:Q,0),1),A2460)</f>
        <v>FB</v>
      </c>
      <c r="B2461">
        <f>INDEX(mapping!R:R,MATCH(A2461,mapping!P:P,0),1)+INDEX(mapping!H:H,MATCH(E2461,mapping!F:F,0))</f>
        <v>9812</v>
      </c>
      <c r="D2461" s="146" t="s">
        <v>1493</v>
      </c>
      <c r="E2461" s="146" t="s">
        <v>491</v>
      </c>
      <c r="F2461" s="146">
        <v>33</v>
      </c>
      <c r="G2461" s="146">
        <v>3</v>
      </c>
      <c r="H2461" s="146">
        <v>14.21</v>
      </c>
      <c r="I2461" s="146" t="s">
        <v>219</v>
      </c>
      <c r="J2461" s="146">
        <v>19.91</v>
      </c>
    </row>
    <row r="2462" spans="1:10" x14ac:dyDescent="0.3">
      <c r="A2462" t="str">
        <f>IF(NOT(D2462=""),INDEX(statsNames,MATCH(D2462,mapping!Q:Q,0),1),A2461)</f>
        <v>FB</v>
      </c>
      <c r="B2462">
        <f>INDEX(mapping!R:R,MATCH(A2462,mapping!P:P,0),1)+INDEX(mapping!H:H,MATCH(E2462,mapping!F:F,0))</f>
        <v>20112</v>
      </c>
      <c r="E2462" s="146" t="s">
        <v>497</v>
      </c>
      <c r="F2462" s="146">
        <v>182</v>
      </c>
      <c r="G2462" s="146">
        <v>5</v>
      </c>
      <c r="H2462" s="146">
        <v>10.029999999999999</v>
      </c>
    </row>
    <row r="2463" spans="1:10" x14ac:dyDescent="0.3">
      <c r="A2463" t="str">
        <f>IF(NOT(D2463=""),INDEX(statsNames,MATCH(D2463,mapping!Q:Q,0),1),A2462)</f>
        <v>FB</v>
      </c>
      <c r="B2463">
        <f>INDEX(mapping!R:R,MATCH(A2463,mapping!P:P,0),1)+INDEX(mapping!H:H,MATCH(E2463,mapping!F:F,0))</f>
        <v>10812</v>
      </c>
      <c r="E2463" s="146" t="s">
        <v>233</v>
      </c>
      <c r="F2463" s="146">
        <v>196</v>
      </c>
      <c r="G2463" s="146">
        <v>7</v>
      </c>
      <c r="H2463" s="146">
        <v>9.76</v>
      </c>
    </row>
    <row r="2464" spans="1:10" x14ac:dyDescent="0.3">
      <c r="A2464" t="str">
        <f>IF(NOT(D2464=""),INDEX(statsNames,MATCH(D2464,mapping!Q:Q,0),1),A2463)</f>
        <v>FB</v>
      </c>
      <c r="B2464">
        <f>INDEX(mapping!R:R,MATCH(A2464,mapping!P:P,0),1)+INDEX(mapping!H:H,MATCH(E2464,mapping!F:F,0))</f>
        <v>20212</v>
      </c>
      <c r="E2464" s="146" t="s">
        <v>974</v>
      </c>
      <c r="F2464" s="146">
        <v>286</v>
      </c>
      <c r="G2464" s="146">
        <v>7</v>
      </c>
      <c r="H2464" s="146">
        <v>7.97</v>
      </c>
    </row>
    <row r="2465" spans="1:10" x14ac:dyDescent="0.3">
      <c r="A2465" t="str">
        <f>IF(NOT(D2465=""),INDEX(statsNames,MATCH(D2465,mapping!Q:Q,0),1),A2464)</f>
        <v>FG%</v>
      </c>
      <c r="B2465">
        <f>INDEX(mapping!R:R,MATCH(A2465,mapping!P:P,0),1)+INDEX(mapping!H:H,MATCH(E2465,mapping!F:F,0))</f>
        <v>9813</v>
      </c>
      <c r="D2465" s="146" t="s">
        <v>1494</v>
      </c>
      <c r="E2465" s="146" t="s">
        <v>491</v>
      </c>
      <c r="F2465" s="146">
        <v>173</v>
      </c>
      <c r="G2465" s="146">
        <v>2</v>
      </c>
      <c r="H2465" s="146">
        <v>45.3</v>
      </c>
      <c r="I2465" s="146" t="s">
        <v>953</v>
      </c>
      <c r="J2465" s="146">
        <v>52.4</v>
      </c>
    </row>
    <row r="2466" spans="1:10" x14ac:dyDescent="0.3">
      <c r="A2466" t="str">
        <f>IF(NOT(D2466=""),INDEX(statsNames,MATCH(D2466,mapping!Q:Q,0),1),A2465)</f>
        <v>FG%</v>
      </c>
      <c r="B2466">
        <f>INDEX(mapping!R:R,MATCH(A2466,mapping!P:P,0),1)+INDEX(mapping!H:H,MATCH(E2466,mapping!F:F,0))</f>
        <v>20113</v>
      </c>
      <c r="E2466" s="146" t="s">
        <v>497</v>
      </c>
      <c r="F2466" s="146">
        <v>210</v>
      </c>
      <c r="G2466" s="146">
        <v>5</v>
      </c>
      <c r="H2466" s="146">
        <v>44.6</v>
      </c>
    </row>
    <row r="2467" spans="1:10" x14ac:dyDescent="0.3">
      <c r="A2467" t="str">
        <f>IF(NOT(D2467=""),INDEX(statsNames,MATCH(D2467,mapping!Q:Q,0),1),A2466)</f>
        <v>FG%</v>
      </c>
      <c r="B2467">
        <f>INDEX(mapping!R:R,MATCH(A2467,mapping!P:P,0),1)+INDEX(mapping!H:H,MATCH(E2467,mapping!F:F,0))</f>
        <v>10813</v>
      </c>
      <c r="E2467" s="146" t="s">
        <v>233</v>
      </c>
      <c r="F2467" s="146">
        <v>242</v>
      </c>
      <c r="G2467" s="146">
        <v>8</v>
      </c>
      <c r="H2467" s="146">
        <v>44.1</v>
      </c>
    </row>
    <row r="2468" spans="1:10" x14ac:dyDescent="0.3">
      <c r="A2468" t="str">
        <f>IF(NOT(D2468=""),INDEX(statsNames,MATCH(D2468,mapping!Q:Q,0),1),A2467)</f>
        <v>FG%</v>
      </c>
      <c r="B2468">
        <f>INDEX(mapping!R:R,MATCH(A2468,mapping!P:P,0),1)+INDEX(mapping!H:H,MATCH(E2468,mapping!F:F,0))</f>
        <v>20213</v>
      </c>
      <c r="E2468" s="146" t="s">
        <v>974</v>
      </c>
      <c r="F2468" s="146">
        <v>291</v>
      </c>
      <c r="G2468" s="146">
        <v>7</v>
      </c>
      <c r="H2468" s="146">
        <v>43.2</v>
      </c>
    </row>
    <row r="2469" spans="1:10" x14ac:dyDescent="0.3">
      <c r="A2469" t="str">
        <f>IF(NOT(D2469=""),INDEX(statsNames,MATCH(D2469,mapping!Q:Q,0),1),A2468)</f>
        <v>DFG%</v>
      </c>
      <c r="B2469">
        <f>INDEX(mapping!R:R,MATCH(A2469,mapping!P:P,0),1)+INDEX(mapping!H:H,MATCH(E2469,mapping!F:F,0))</f>
        <v>10809</v>
      </c>
      <c r="D2469" s="146" t="s">
        <v>1495</v>
      </c>
      <c r="E2469" s="146" t="s">
        <v>233</v>
      </c>
      <c r="F2469" s="146">
        <v>10</v>
      </c>
      <c r="G2469" s="146">
        <v>1</v>
      </c>
      <c r="H2469" s="146">
        <v>39.299999999999997</v>
      </c>
      <c r="I2469" s="146" t="s">
        <v>209</v>
      </c>
      <c r="J2469" s="146">
        <v>37.9</v>
      </c>
    </row>
    <row r="2470" spans="1:10" x14ac:dyDescent="0.3">
      <c r="A2470" t="str">
        <f>IF(NOT(D2470=""),INDEX(statsNames,MATCH(D2470,mapping!Q:Q,0),1),A2469)</f>
        <v>DFG%</v>
      </c>
      <c r="B2470">
        <f>INDEX(mapping!R:R,MATCH(A2470,mapping!P:P,0),1)+INDEX(mapping!H:H,MATCH(E2470,mapping!F:F,0))</f>
        <v>20109</v>
      </c>
      <c r="E2470" s="146" t="s">
        <v>497</v>
      </c>
      <c r="F2470" s="146">
        <v>29</v>
      </c>
      <c r="G2470" s="146">
        <v>2</v>
      </c>
      <c r="H2470" s="146">
        <v>40.700000000000003</v>
      </c>
    </row>
    <row r="2471" spans="1:10" x14ac:dyDescent="0.3">
      <c r="A2471" t="str">
        <f>IF(NOT(D2471=""),INDEX(statsNames,MATCH(D2471,mapping!Q:Q,0),1),A2470)</f>
        <v>DFG%</v>
      </c>
      <c r="B2471">
        <f>INDEX(mapping!R:R,MATCH(A2471,mapping!P:P,0),1)+INDEX(mapping!H:H,MATCH(E2471,mapping!F:F,0))</f>
        <v>20209</v>
      </c>
      <c r="E2471" s="146" t="s">
        <v>974</v>
      </c>
      <c r="F2471" s="146">
        <v>48</v>
      </c>
      <c r="G2471" s="146">
        <v>2</v>
      </c>
      <c r="H2471" s="146">
        <v>41.7</v>
      </c>
    </row>
    <row r="2472" spans="1:10" x14ac:dyDescent="0.3">
      <c r="A2472" t="str">
        <f>IF(NOT(D2472=""),INDEX(statsNames,MATCH(D2472,mapping!Q:Q,0),1),A2471)</f>
        <v>DFG%</v>
      </c>
      <c r="B2472">
        <f>INDEX(mapping!R:R,MATCH(A2472,mapping!P:P,0),1)+INDEX(mapping!H:H,MATCH(E2472,mapping!F:F,0))</f>
        <v>9809</v>
      </c>
      <c r="E2472" s="146" t="s">
        <v>491</v>
      </c>
      <c r="F2472" s="146">
        <v>241</v>
      </c>
      <c r="G2472" s="146">
        <v>8</v>
      </c>
      <c r="H2472" s="146">
        <v>45.2</v>
      </c>
    </row>
    <row r="2473" spans="1:10" x14ac:dyDescent="0.3">
      <c r="A2473" t="str">
        <f>IF(NOT(D2473=""),INDEX(statsNames,MATCH(D2473,mapping!Q:Q,0),1),A2472)</f>
        <v>FPG</v>
      </c>
      <c r="B2473">
        <f>INDEX(mapping!R:R,MATCH(A2473,mapping!P:P,0),1)+INDEX(mapping!H:H,MATCH(E2473,mapping!F:F,0))</f>
        <v>10814</v>
      </c>
      <c r="D2473" s="146" t="s">
        <v>1496</v>
      </c>
      <c r="E2473" s="146" t="s">
        <v>233</v>
      </c>
      <c r="F2473" s="146">
        <v>95</v>
      </c>
      <c r="G2473" s="146">
        <v>3</v>
      </c>
      <c r="H2473" s="146">
        <v>16.3</v>
      </c>
      <c r="I2473" s="146" t="s">
        <v>234</v>
      </c>
      <c r="J2473" s="146">
        <v>12.7</v>
      </c>
    </row>
    <row r="2474" spans="1:10" x14ac:dyDescent="0.3">
      <c r="A2474" t="str">
        <f>IF(NOT(D2474=""),INDEX(statsNames,MATCH(D2474,mapping!Q:Q,0),1),A2473)</f>
        <v>FPG</v>
      </c>
      <c r="B2474">
        <f>INDEX(mapping!R:R,MATCH(A2474,mapping!P:P,0),1)+INDEX(mapping!H:H,MATCH(E2474,mapping!F:F,0))</f>
        <v>20214</v>
      </c>
      <c r="E2474" s="146" t="s">
        <v>974</v>
      </c>
      <c r="F2474" s="146">
        <v>288</v>
      </c>
      <c r="G2474" s="146">
        <v>4</v>
      </c>
      <c r="H2474" s="146">
        <v>18.7</v>
      </c>
    </row>
    <row r="2475" spans="1:10" x14ac:dyDescent="0.3">
      <c r="A2475" t="str">
        <f>IF(NOT(D2475=""),INDEX(statsNames,MATCH(D2475,mapping!Q:Q,0),1),A2474)</f>
        <v>FPG</v>
      </c>
      <c r="B2475">
        <f>INDEX(mapping!R:R,MATCH(A2475,mapping!P:P,0),1)+INDEX(mapping!H:H,MATCH(E2475,mapping!F:F,0))</f>
        <v>9814</v>
      </c>
      <c r="E2475" s="146" t="s">
        <v>491</v>
      </c>
      <c r="F2475" s="146">
        <v>291</v>
      </c>
      <c r="G2475" s="146">
        <v>6</v>
      </c>
      <c r="H2475" s="146">
        <v>18.7</v>
      </c>
    </row>
    <row r="2476" spans="1:10" x14ac:dyDescent="0.3">
      <c r="A2476" t="str">
        <f>IF(NOT(D2476=""),INDEX(statsNames,MATCH(D2476,mapping!Q:Q,0),1),A2475)</f>
        <v>FPG</v>
      </c>
      <c r="B2476">
        <f>INDEX(mapping!R:R,MATCH(A2476,mapping!P:P,0),1)+INDEX(mapping!H:H,MATCH(E2476,mapping!F:F,0))</f>
        <v>20114</v>
      </c>
      <c r="E2476" s="146" t="s">
        <v>497</v>
      </c>
      <c r="F2476" s="146">
        <v>346</v>
      </c>
      <c r="G2476" s="146">
        <v>12</v>
      </c>
      <c r="H2476" s="146">
        <v>20</v>
      </c>
    </row>
    <row r="2477" spans="1:10" x14ac:dyDescent="0.3">
      <c r="A2477" t="str">
        <f>IF(NOT(D2477=""),INDEX(statsNames,MATCH(D2477,mapping!Q:Q,0),1),A2476)</f>
        <v>FTA</v>
      </c>
      <c r="B2477">
        <f>INDEX(mapping!R:R,MATCH(A2477,mapping!P:P,0),1)+INDEX(mapping!H:H,MATCH(E2477,mapping!F:F,0))</f>
        <v>20116</v>
      </c>
      <c r="D2477" s="146" t="s">
        <v>1497</v>
      </c>
      <c r="E2477" s="146" t="s">
        <v>497</v>
      </c>
      <c r="F2477" s="146">
        <v>2</v>
      </c>
      <c r="G2477" s="146">
        <v>1</v>
      </c>
      <c r="H2477" s="146">
        <v>27</v>
      </c>
      <c r="I2477" s="146" t="s">
        <v>503</v>
      </c>
      <c r="J2477" s="146">
        <v>27.2</v>
      </c>
    </row>
    <row r="2478" spans="1:10" x14ac:dyDescent="0.3">
      <c r="A2478" t="str">
        <f>IF(NOT(D2478=""),INDEX(statsNames,MATCH(D2478,mapping!Q:Q,0),1),A2477)</f>
        <v>FTA</v>
      </c>
      <c r="B2478">
        <f>INDEX(mapping!R:R,MATCH(A2478,mapping!P:P,0),1)+INDEX(mapping!H:H,MATCH(E2478,mapping!F:F,0))</f>
        <v>9816</v>
      </c>
      <c r="E2478" s="146" t="s">
        <v>491</v>
      </c>
      <c r="F2478" s="146">
        <v>36</v>
      </c>
      <c r="G2478" s="146">
        <v>3</v>
      </c>
      <c r="H2478" s="146">
        <v>24.3</v>
      </c>
    </row>
    <row r="2479" spans="1:10" x14ac:dyDescent="0.3">
      <c r="A2479" t="str">
        <f>IF(NOT(D2479=""),INDEX(statsNames,MATCH(D2479,mapping!Q:Q,0),1),A2478)</f>
        <v>FTA</v>
      </c>
      <c r="B2479">
        <f>INDEX(mapping!R:R,MATCH(A2479,mapping!P:P,0),1)+INDEX(mapping!H:H,MATCH(E2479,mapping!F:F,0))</f>
        <v>20216</v>
      </c>
      <c r="E2479" s="146" t="s">
        <v>974</v>
      </c>
      <c r="F2479" s="146">
        <v>136</v>
      </c>
      <c r="G2479" s="146">
        <v>4</v>
      </c>
      <c r="H2479" s="146">
        <v>21.4</v>
      </c>
    </row>
    <row r="2480" spans="1:10" x14ac:dyDescent="0.3">
      <c r="A2480" t="str">
        <f>IF(NOT(D2480=""),INDEX(statsNames,MATCH(D2480,mapping!Q:Q,0),1),A2479)</f>
        <v>FTA</v>
      </c>
      <c r="B2480">
        <f>INDEX(mapping!R:R,MATCH(A2480,mapping!P:P,0),1)+INDEX(mapping!H:H,MATCH(E2480,mapping!F:F,0))</f>
        <v>10816</v>
      </c>
      <c r="E2480" s="146" t="s">
        <v>233</v>
      </c>
      <c r="F2480" s="146">
        <v>240</v>
      </c>
      <c r="G2480" s="146">
        <v>9</v>
      </c>
      <c r="H2480" s="146">
        <v>19.100000000000001</v>
      </c>
    </row>
    <row r="2481" spans="1:10" x14ac:dyDescent="0.3">
      <c r="A2481" t="str">
        <f>IF(NOT(D2481=""),INDEX(statsNames,MATCH(D2481,mapping!Q:Q,0),1),A2480)</f>
        <v>FT%</v>
      </c>
      <c r="B2481">
        <f>INDEX(mapping!R:R,MATCH(A2481,mapping!P:P,0),1)+INDEX(mapping!H:H,MATCH(E2481,mapping!F:F,0))</f>
        <v>20215</v>
      </c>
      <c r="D2481" s="146" t="s">
        <v>1498</v>
      </c>
      <c r="E2481" s="146" t="s">
        <v>974</v>
      </c>
      <c r="F2481" s="146">
        <v>208</v>
      </c>
      <c r="G2481" s="146">
        <v>5</v>
      </c>
      <c r="H2481" s="146">
        <v>71.900000000000006</v>
      </c>
      <c r="I2481" s="146" t="s">
        <v>475</v>
      </c>
      <c r="J2481" s="146">
        <v>80.5</v>
      </c>
    </row>
    <row r="2482" spans="1:10" x14ac:dyDescent="0.3">
      <c r="A2482" t="str">
        <f>IF(NOT(D2482=""),INDEX(statsNames,MATCH(D2482,mapping!Q:Q,0),1),A2481)</f>
        <v>FT%</v>
      </c>
      <c r="B2482">
        <f>INDEX(mapping!R:R,MATCH(A2482,mapping!P:P,0),1)+INDEX(mapping!H:H,MATCH(E2482,mapping!F:F,0))</f>
        <v>9815</v>
      </c>
      <c r="E2482" s="146" t="s">
        <v>491</v>
      </c>
      <c r="F2482" s="146">
        <v>267</v>
      </c>
      <c r="G2482" s="146">
        <v>9</v>
      </c>
      <c r="H2482" s="146">
        <v>69.8</v>
      </c>
    </row>
    <row r="2483" spans="1:10" x14ac:dyDescent="0.3">
      <c r="A2483" t="str">
        <f>IF(NOT(D2483=""),INDEX(statsNames,MATCH(D2483,mapping!Q:Q,0),1),A2482)</f>
        <v>FT%</v>
      </c>
      <c r="B2483">
        <f>INDEX(mapping!R:R,MATCH(A2483,mapping!P:P,0),1)+INDEX(mapping!H:H,MATCH(E2483,mapping!F:F,0))</f>
        <v>20115</v>
      </c>
      <c r="E2483" s="146" t="s">
        <v>497</v>
      </c>
      <c r="F2483" s="146">
        <v>289</v>
      </c>
      <c r="G2483" s="146">
        <v>8</v>
      </c>
      <c r="H2483" s="146">
        <v>69.099999999999994</v>
      </c>
    </row>
    <row r="2484" spans="1:10" x14ac:dyDescent="0.3">
      <c r="A2484" t="str">
        <f>IF(NOT(D2484=""),INDEX(statsNames,MATCH(D2484,mapping!Q:Q,0),1),A2483)</f>
        <v>FT%</v>
      </c>
      <c r="B2484">
        <f>INDEX(mapping!R:R,MATCH(A2484,mapping!P:P,0),1)+INDEX(mapping!H:H,MATCH(E2484,mapping!F:F,0))</f>
        <v>10815</v>
      </c>
      <c r="E2484" s="146" t="s">
        <v>233</v>
      </c>
      <c r="F2484" s="146">
        <v>343</v>
      </c>
      <c r="G2484" s="146">
        <v>12</v>
      </c>
      <c r="H2484" s="146">
        <v>66.7</v>
      </c>
    </row>
    <row r="2485" spans="1:10" x14ac:dyDescent="0.3">
      <c r="A2485" t="str">
        <f>IF(NOT(D2485=""),INDEX(statsNames,MATCH(D2485,mapping!Q:Q,0),1),A2484)</f>
        <v>FTPG</v>
      </c>
      <c r="B2485">
        <f>INDEX(mapping!R:R,MATCH(A2485,mapping!P:P,0),1)+INDEX(mapping!H:H,MATCH(E2485,mapping!F:F,0))</f>
        <v>20117</v>
      </c>
      <c r="D2485" s="146" t="s">
        <v>1499</v>
      </c>
      <c r="E2485" s="146" t="s">
        <v>497</v>
      </c>
      <c r="F2485" s="146">
        <v>23</v>
      </c>
      <c r="G2485" s="146">
        <v>2</v>
      </c>
      <c r="H2485" s="146">
        <v>18.600000000000001</v>
      </c>
      <c r="I2485" s="146" t="s">
        <v>503</v>
      </c>
      <c r="J2485" s="146">
        <v>20.2</v>
      </c>
    </row>
    <row r="2486" spans="1:10" x14ac:dyDescent="0.3">
      <c r="A2486" t="str">
        <f>IF(NOT(D2486=""),INDEX(statsNames,MATCH(D2486,mapping!Q:Q,0),1),A2485)</f>
        <v>FTPG</v>
      </c>
      <c r="B2486">
        <f>INDEX(mapping!R:R,MATCH(A2486,mapping!P:P,0),1)+INDEX(mapping!H:H,MATCH(E2486,mapping!F:F,0))</f>
        <v>9817</v>
      </c>
      <c r="E2486" s="146" t="s">
        <v>491</v>
      </c>
      <c r="F2486" s="146">
        <v>61</v>
      </c>
      <c r="G2486" s="146">
        <v>3</v>
      </c>
      <c r="H2486" s="146">
        <v>16.899999999999999</v>
      </c>
    </row>
    <row r="2487" spans="1:10" x14ac:dyDescent="0.3">
      <c r="A2487" t="str">
        <f>IF(NOT(D2487=""),INDEX(statsNames,MATCH(D2487,mapping!Q:Q,0),1),A2486)</f>
        <v>FTPG</v>
      </c>
      <c r="B2487">
        <f>INDEX(mapping!R:R,MATCH(A2487,mapping!P:P,0),1)+INDEX(mapping!H:H,MATCH(E2487,mapping!F:F,0))</f>
        <v>20217</v>
      </c>
      <c r="E2487" s="146" t="s">
        <v>974</v>
      </c>
      <c r="F2487" s="146">
        <v>149</v>
      </c>
      <c r="G2487" s="146">
        <v>4</v>
      </c>
      <c r="H2487" s="146">
        <v>15.4</v>
      </c>
    </row>
    <row r="2488" spans="1:10" x14ac:dyDescent="0.3">
      <c r="A2488" t="str">
        <f>IF(NOT(D2488=""),INDEX(statsNames,MATCH(D2488,mapping!Q:Q,0),1),A2487)</f>
        <v>FTPG</v>
      </c>
      <c r="B2488">
        <f>INDEX(mapping!R:R,MATCH(A2488,mapping!P:P,0),1)+INDEX(mapping!H:H,MATCH(E2488,mapping!F:F,0))</f>
        <v>10817</v>
      </c>
      <c r="E2488" s="146" t="s">
        <v>233</v>
      </c>
      <c r="F2488" s="146">
        <v>291</v>
      </c>
      <c r="G2488" s="146">
        <v>10</v>
      </c>
      <c r="H2488" s="146">
        <v>12.7</v>
      </c>
    </row>
    <row r="2489" spans="1:10" x14ac:dyDescent="0.3">
      <c r="A2489" t="str">
        <f>IF(NOT(D2489=""),INDEX(statsNames,MATCH(D2489,mapping!Q:Q,0),1),A2488)</f>
        <v>RM</v>
      </c>
      <c r="B2489">
        <f>INDEX(mapping!R:R,MATCH(A2489,mapping!P:P,0),1)+INDEX(mapping!H:H,MATCH(E2489,mapping!F:F,0))</f>
        <v>20221</v>
      </c>
      <c r="D2489" s="146" t="s">
        <v>1500</v>
      </c>
      <c r="E2489" s="146" t="s">
        <v>974</v>
      </c>
      <c r="F2489" s="146">
        <v>18</v>
      </c>
      <c r="G2489" s="146">
        <v>1</v>
      </c>
      <c r="H2489" s="146">
        <v>7.4</v>
      </c>
      <c r="I2489" s="146" t="s">
        <v>92</v>
      </c>
      <c r="J2489" s="146">
        <v>14.5</v>
      </c>
    </row>
    <row r="2490" spans="1:10" x14ac:dyDescent="0.3">
      <c r="A2490" t="str">
        <f>IF(NOT(D2490=""),INDEX(statsNames,MATCH(D2490,mapping!Q:Q,0),1),A2489)</f>
        <v>RM</v>
      </c>
      <c r="B2490">
        <f>INDEX(mapping!R:R,MATCH(A2490,mapping!P:P,0),1)+INDEX(mapping!H:H,MATCH(E2490,mapping!F:F,0))</f>
        <v>10821</v>
      </c>
      <c r="E2490" s="146" t="s">
        <v>233</v>
      </c>
      <c r="F2490" s="146">
        <v>37</v>
      </c>
      <c r="G2490" s="146">
        <v>2</v>
      </c>
      <c r="H2490" s="146">
        <v>5.4</v>
      </c>
    </row>
    <row r="2491" spans="1:10" x14ac:dyDescent="0.3">
      <c r="A2491" t="str">
        <f>IF(NOT(D2491=""),INDEX(statsNames,MATCH(D2491,mapping!Q:Q,0),1),A2490)</f>
        <v>RM</v>
      </c>
      <c r="B2491">
        <f>INDEX(mapping!R:R,MATCH(A2491,mapping!P:P,0),1)+INDEX(mapping!H:H,MATCH(E2491,mapping!F:F,0))</f>
        <v>20121</v>
      </c>
      <c r="E2491" s="146" t="s">
        <v>497</v>
      </c>
      <c r="F2491" s="146">
        <v>47</v>
      </c>
      <c r="G2491" s="146">
        <v>3</v>
      </c>
      <c r="H2491" s="146">
        <v>4.9000000000000004</v>
      </c>
    </row>
    <row r="2492" spans="1:10" x14ac:dyDescent="0.3">
      <c r="A2492" t="str">
        <f>IF(NOT(D2492=""),INDEX(statsNames,MATCH(D2492,mapping!Q:Q,0),1),A2491)</f>
        <v>RM</v>
      </c>
      <c r="B2492">
        <f>INDEX(mapping!R:R,MATCH(A2492,mapping!P:P,0),1)+INDEX(mapping!H:H,MATCH(E2492,mapping!F:F,0))</f>
        <v>9821</v>
      </c>
      <c r="E2492" s="146" t="s">
        <v>491</v>
      </c>
      <c r="F2492" s="146">
        <v>207</v>
      </c>
      <c r="G2492" s="146">
        <v>1</v>
      </c>
      <c r="H2492" s="146">
        <v>0.3</v>
      </c>
    </row>
    <row r="2493" spans="1:10" x14ac:dyDescent="0.3">
      <c r="A2493" t="str">
        <f>IF(NOT(D2493=""),INDEX(statsNames,MATCH(D2493,mapping!Q:Q,0),1),A2492)</f>
        <v>DRPG</v>
      </c>
      <c r="B2493">
        <f>INDEX(mapping!R:R,MATCH(A2493,mapping!P:P,0),1)+INDEX(mapping!H:H,MATCH(E2493,mapping!F:F,0))</f>
        <v>20110</v>
      </c>
      <c r="D2493" s="146" t="s">
        <v>1501</v>
      </c>
      <c r="E2493" s="146" t="s">
        <v>497</v>
      </c>
      <c r="F2493" s="146">
        <v>56</v>
      </c>
      <c r="G2493" s="146">
        <v>2</v>
      </c>
      <c r="H2493" s="146">
        <v>26.41</v>
      </c>
      <c r="I2493" s="146" t="s">
        <v>1119</v>
      </c>
      <c r="J2493" s="146">
        <v>30.16</v>
      </c>
    </row>
    <row r="2494" spans="1:10" x14ac:dyDescent="0.3">
      <c r="A2494" t="str">
        <f>IF(NOT(D2494=""),INDEX(statsNames,MATCH(D2494,mapping!Q:Q,0),1),A2493)</f>
        <v>DRPG</v>
      </c>
      <c r="B2494">
        <f>INDEX(mapping!R:R,MATCH(A2494,mapping!P:P,0),1)+INDEX(mapping!H:H,MATCH(E2494,mapping!F:F,0))</f>
        <v>20210</v>
      </c>
      <c r="E2494" s="146" t="s">
        <v>974</v>
      </c>
      <c r="F2494" s="146">
        <v>67</v>
      </c>
      <c r="G2494" s="146">
        <v>1</v>
      </c>
      <c r="H2494" s="146">
        <v>26.06</v>
      </c>
    </row>
    <row r="2495" spans="1:10" x14ac:dyDescent="0.3">
      <c r="A2495" t="str">
        <f>IF(NOT(D2495=""),INDEX(statsNames,MATCH(D2495,mapping!Q:Q,0),1),A2494)</f>
        <v>DRPG</v>
      </c>
      <c r="B2495">
        <f>INDEX(mapping!R:R,MATCH(A2495,mapping!P:P,0),1)+INDEX(mapping!H:H,MATCH(E2495,mapping!F:F,0))</f>
        <v>10810</v>
      </c>
      <c r="E2495" s="146" t="s">
        <v>233</v>
      </c>
      <c r="F2495" s="146">
        <v>120</v>
      </c>
      <c r="G2495" s="146">
        <v>6</v>
      </c>
      <c r="H2495" s="146">
        <v>25.29</v>
      </c>
    </row>
    <row r="2496" spans="1:10" x14ac:dyDescent="0.3">
      <c r="A2496" t="str">
        <f>IF(NOT(D2496=""),INDEX(statsNames,MATCH(D2496,mapping!Q:Q,0),1),A2495)</f>
        <v>DRPG</v>
      </c>
      <c r="B2496">
        <f>INDEX(mapping!R:R,MATCH(A2496,mapping!P:P,0),1)+INDEX(mapping!H:H,MATCH(E2496,mapping!F:F,0))</f>
        <v>9810</v>
      </c>
      <c r="E2496" s="146" t="s">
        <v>491</v>
      </c>
      <c r="F2496" s="146">
        <v>225</v>
      </c>
      <c r="G2496" s="146">
        <v>5</v>
      </c>
      <c r="H2496" s="146">
        <v>23.82</v>
      </c>
    </row>
    <row r="2497" spans="1:10" x14ac:dyDescent="0.3">
      <c r="A2497" t="str">
        <f>IF(NOT(D2497=""),INDEX(statsNames,MATCH(D2497,mapping!Q:Q,0),1),A2496)</f>
        <v>ORPG</v>
      </c>
      <c r="B2497">
        <f>INDEX(mapping!R:R,MATCH(A2497,mapping!P:P,0),1)+INDEX(mapping!H:H,MATCH(E2497,mapping!F:F,0))</f>
        <v>20119</v>
      </c>
      <c r="D2497" s="146" t="s">
        <v>1502</v>
      </c>
      <c r="E2497" s="146" t="s">
        <v>497</v>
      </c>
      <c r="F2497" s="146">
        <v>7</v>
      </c>
      <c r="G2497" s="146">
        <v>1</v>
      </c>
      <c r="H2497" s="146">
        <v>13.91</v>
      </c>
      <c r="I2497" s="146" t="s">
        <v>92</v>
      </c>
      <c r="J2497" s="146">
        <v>16.12</v>
      </c>
    </row>
    <row r="2498" spans="1:10" x14ac:dyDescent="0.3">
      <c r="A2498" t="str">
        <f>IF(NOT(D2498=""),INDEX(statsNames,MATCH(D2498,mapping!Q:Q,0),1),A2497)</f>
        <v>ORPG</v>
      </c>
      <c r="B2498">
        <f>INDEX(mapping!R:R,MATCH(A2498,mapping!P:P,0),1)+INDEX(mapping!H:H,MATCH(E2498,mapping!F:F,0))</f>
        <v>20219</v>
      </c>
      <c r="E2498" s="146" t="s">
        <v>974</v>
      </c>
      <c r="F2498" s="146">
        <v>9</v>
      </c>
      <c r="G2498" s="146">
        <v>1</v>
      </c>
      <c r="H2498" s="146">
        <v>13.88</v>
      </c>
    </row>
    <row r="2499" spans="1:10" x14ac:dyDescent="0.3">
      <c r="A2499" t="str">
        <f>IF(NOT(D2499=""),INDEX(statsNames,MATCH(D2499,mapping!Q:Q,0),1),A2498)</f>
        <v>ORPG</v>
      </c>
      <c r="B2499">
        <f>INDEX(mapping!R:R,MATCH(A2499,mapping!P:P,0),1)+INDEX(mapping!H:H,MATCH(E2499,mapping!F:F,0))</f>
        <v>10819</v>
      </c>
      <c r="E2499" s="146" t="s">
        <v>233</v>
      </c>
      <c r="F2499" s="146">
        <v>18</v>
      </c>
      <c r="G2499" s="146">
        <v>3</v>
      </c>
      <c r="H2499" s="146">
        <v>13.21</v>
      </c>
    </row>
    <row r="2500" spans="1:10" x14ac:dyDescent="0.3">
      <c r="A2500" t="str">
        <f>IF(NOT(D2500=""),INDEX(statsNames,MATCH(D2500,mapping!Q:Q,0),1),A2499)</f>
        <v>ORPG</v>
      </c>
      <c r="B2500">
        <f>INDEX(mapping!R:R,MATCH(A2500,mapping!P:P,0),1)+INDEX(mapping!H:H,MATCH(E2500,mapping!F:F,0))</f>
        <v>9819</v>
      </c>
      <c r="E2500" s="146" t="s">
        <v>491</v>
      </c>
      <c r="F2500" s="146">
        <v>101</v>
      </c>
      <c r="G2500" s="146">
        <v>2</v>
      </c>
      <c r="H2500" s="146">
        <v>11.74</v>
      </c>
    </row>
    <row r="2501" spans="1:10" x14ac:dyDescent="0.3">
      <c r="A2501" t="str">
        <f>IF(NOT(D2501=""),INDEX(statsNames,MATCH(D2501,mapping!Q:Q,0),1),A2500)</f>
        <v>RPG</v>
      </c>
      <c r="B2501">
        <f>INDEX(mapping!R:R,MATCH(A2501,mapping!P:P,0),1)+INDEX(mapping!H:H,MATCH(E2501,mapping!F:F,0))</f>
        <v>20122</v>
      </c>
      <c r="D2501" s="146" t="s">
        <v>1503</v>
      </c>
      <c r="E2501" s="146" t="s">
        <v>497</v>
      </c>
      <c r="F2501" s="146">
        <v>15</v>
      </c>
      <c r="G2501" s="146">
        <v>2</v>
      </c>
      <c r="H2501" s="146">
        <v>40.32</v>
      </c>
      <c r="I2501" s="146" t="s">
        <v>92</v>
      </c>
      <c r="J2501" s="146">
        <v>45.42</v>
      </c>
    </row>
    <row r="2502" spans="1:10" x14ac:dyDescent="0.3">
      <c r="A2502" t="str">
        <f>IF(NOT(D2502=""),INDEX(statsNames,MATCH(D2502,mapping!Q:Q,0),1),A2501)</f>
        <v>RPG</v>
      </c>
      <c r="B2502">
        <f>INDEX(mapping!R:R,MATCH(A2502,mapping!P:P,0),1)+INDEX(mapping!H:H,MATCH(E2502,mapping!F:F,0))</f>
        <v>20222</v>
      </c>
      <c r="E2502" s="146" t="s">
        <v>974</v>
      </c>
      <c r="F2502" s="146">
        <v>21</v>
      </c>
      <c r="G2502" s="146">
        <v>1</v>
      </c>
      <c r="H2502" s="146">
        <v>39.94</v>
      </c>
    </row>
    <row r="2503" spans="1:10" x14ac:dyDescent="0.3">
      <c r="A2503" t="str">
        <f>IF(NOT(D2503=""),INDEX(statsNames,MATCH(D2503,mapping!Q:Q,0),1),A2502)</f>
        <v>RPG</v>
      </c>
      <c r="B2503">
        <f>INDEX(mapping!R:R,MATCH(A2503,mapping!P:P,0),1)+INDEX(mapping!H:H,MATCH(E2503,mapping!F:F,0))</f>
        <v>10822</v>
      </c>
      <c r="E2503" s="146" t="s">
        <v>233</v>
      </c>
      <c r="F2503" s="146">
        <v>41</v>
      </c>
      <c r="G2503" s="146">
        <v>4</v>
      </c>
      <c r="H2503" s="146">
        <v>38.5</v>
      </c>
    </row>
    <row r="2504" spans="1:10" x14ac:dyDescent="0.3">
      <c r="A2504" t="str">
        <f>IF(NOT(D2504=""),INDEX(statsNames,MATCH(D2504,mapping!Q:Q,0),1),A2503)</f>
        <v>RPG</v>
      </c>
      <c r="B2504">
        <f>INDEX(mapping!R:R,MATCH(A2504,mapping!P:P,0),1)+INDEX(mapping!H:H,MATCH(E2504,mapping!F:F,0))</f>
        <v>9822</v>
      </c>
      <c r="E2504" s="146" t="s">
        <v>491</v>
      </c>
      <c r="F2504" s="146">
        <v>162</v>
      </c>
      <c r="G2504" s="146">
        <v>4</v>
      </c>
      <c r="H2504" s="146">
        <v>35.56</v>
      </c>
    </row>
    <row r="2505" spans="1:10" x14ac:dyDescent="0.3">
      <c r="A2505" t="str">
        <f>IF(NOT(D2505=""),INDEX(statsNames,MATCH(D2505,mapping!Q:Q,0),1),A2504)</f>
        <v>OPPG</v>
      </c>
      <c r="B2505">
        <f>INDEX(mapping!R:R,MATCH(A2505,mapping!P:P,0),1)+INDEX(mapping!H:H,MATCH(E2505,mapping!F:F,0))</f>
        <v>10818</v>
      </c>
      <c r="D2505" s="146" t="s">
        <v>1504</v>
      </c>
      <c r="E2505" s="146" t="s">
        <v>233</v>
      </c>
      <c r="F2505" s="146">
        <v>10</v>
      </c>
      <c r="G2505" s="146">
        <v>1</v>
      </c>
      <c r="H2505" s="146">
        <v>65</v>
      </c>
      <c r="I2505" s="146" t="s">
        <v>884</v>
      </c>
      <c r="J2505" s="146">
        <v>61.3</v>
      </c>
    </row>
    <row r="2506" spans="1:10" x14ac:dyDescent="0.3">
      <c r="A2506" t="str">
        <f>IF(NOT(D2506=""),INDEX(statsNames,MATCH(D2506,mapping!Q:Q,0),1),A2505)</f>
        <v>OPPG</v>
      </c>
      <c r="B2506">
        <f>INDEX(mapping!R:R,MATCH(A2506,mapping!P:P,0),1)+INDEX(mapping!H:H,MATCH(E2506,mapping!F:F,0))</f>
        <v>20218</v>
      </c>
      <c r="E2506" s="146" t="s">
        <v>974</v>
      </c>
      <c r="F2506" s="146">
        <v>34</v>
      </c>
      <c r="G2506" s="146">
        <v>2</v>
      </c>
      <c r="H2506" s="146">
        <v>67.599999999999994</v>
      </c>
    </row>
    <row r="2507" spans="1:10" x14ac:dyDescent="0.3">
      <c r="A2507" t="str">
        <f>IF(NOT(D2507=""),INDEX(statsNames,MATCH(D2507,mapping!Q:Q,0),1),A2506)</f>
        <v>OPPG</v>
      </c>
      <c r="B2507">
        <f>INDEX(mapping!R:R,MATCH(A2507,mapping!P:P,0),1)+INDEX(mapping!H:H,MATCH(E2507,mapping!F:F,0))</f>
        <v>20118</v>
      </c>
      <c r="E2507" s="146" t="s">
        <v>497</v>
      </c>
      <c r="F2507" s="146">
        <v>235</v>
      </c>
      <c r="G2507" s="146">
        <v>10</v>
      </c>
      <c r="H2507" s="146">
        <v>76.099999999999994</v>
      </c>
    </row>
    <row r="2508" spans="1:10" x14ac:dyDescent="0.3">
      <c r="A2508" t="str">
        <f>IF(NOT(D2508=""),INDEX(statsNames,MATCH(D2508,mapping!Q:Q,0),1),A2507)</f>
        <v>OPPG</v>
      </c>
      <c r="B2508">
        <f>INDEX(mapping!R:R,MATCH(A2508,mapping!P:P,0),1)+INDEX(mapping!H:H,MATCH(E2508,mapping!F:F,0))</f>
        <v>9818</v>
      </c>
      <c r="E2508" s="146" t="s">
        <v>491</v>
      </c>
      <c r="F2508" s="146">
        <v>296</v>
      </c>
      <c r="G2508" s="146">
        <v>7</v>
      </c>
      <c r="H2508" s="146">
        <v>77.900000000000006</v>
      </c>
    </row>
    <row r="2509" spans="1:10" x14ac:dyDescent="0.3">
      <c r="A2509" t="str">
        <f>IF(NOT(D2509=""),INDEX(statsNames,MATCH(D2509,mapping!Q:Q,0),1),A2508)</f>
        <v>SM</v>
      </c>
      <c r="B2509">
        <f>INDEX(mapping!R:R,MATCH(A2509,mapping!P:P,0),1)+INDEX(mapping!H:H,MATCH(E2509,mapping!F:F,0))</f>
        <v>20123</v>
      </c>
      <c r="D2509" s="146" t="s">
        <v>1505</v>
      </c>
      <c r="E2509" s="146" t="s">
        <v>497</v>
      </c>
      <c r="F2509" s="146">
        <v>62</v>
      </c>
      <c r="G2509" s="146">
        <v>3</v>
      </c>
      <c r="H2509" s="146">
        <v>7.3</v>
      </c>
      <c r="I2509" s="146" t="s">
        <v>361</v>
      </c>
      <c r="J2509" s="146">
        <v>19.7</v>
      </c>
    </row>
    <row r="2510" spans="1:10" x14ac:dyDescent="0.3">
      <c r="A2510" t="str">
        <f>IF(NOT(D2510=""),INDEX(statsNames,MATCH(D2510,mapping!Q:Q,0),1),A2509)</f>
        <v>SM</v>
      </c>
      <c r="B2510">
        <f>INDEX(mapping!R:R,MATCH(A2510,mapping!P:P,0),1)+INDEX(mapping!H:H,MATCH(E2510,mapping!F:F,0))</f>
        <v>20223</v>
      </c>
      <c r="E2510" s="146" t="s">
        <v>974</v>
      </c>
      <c r="F2510" s="146">
        <v>98</v>
      </c>
      <c r="G2510" s="146">
        <v>2</v>
      </c>
      <c r="H2510" s="146">
        <v>5.5</v>
      </c>
    </row>
    <row r="2511" spans="1:10" x14ac:dyDescent="0.3">
      <c r="A2511" t="str">
        <f>IF(NOT(D2511=""),INDEX(statsNames,MATCH(D2511,mapping!Q:Q,0),1),A2510)</f>
        <v>SM</v>
      </c>
      <c r="B2511">
        <f>INDEX(mapping!R:R,MATCH(A2511,mapping!P:P,0),1)+INDEX(mapping!H:H,MATCH(E2511,mapping!F:F,0))</f>
        <v>10823</v>
      </c>
      <c r="E2511" s="146" t="s">
        <v>233</v>
      </c>
      <c r="F2511" s="146">
        <v>113</v>
      </c>
      <c r="G2511" s="146">
        <v>4</v>
      </c>
      <c r="H2511" s="146">
        <v>4.9000000000000004</v>
      </c>
    </row>
    <row r="2512" spans="1:10" x14ac:dyDescent="0.3">
      <c r="A2512" t="str">
        <f>IF(NOT(D2512=""),INDEX(statsNames,MATCH(D2512,mapping!Q:Q,0),1),A2511)</f>
        <v>SM</v>
      </c>
      <c r="B2512">
        <f>INDEX(mapping!R:R,MATCH(A2512,mapping!P:P,0),1)+INDEX(mapping!H:H,MATCH(E2512,mapping!F:F,0))</f>
        <v>9823</v>
      </c>
      <c r="E2512" s="146" t="s">
        <v>491</v>
      </c>
      <c r="F2512" s="146">
        <v>187</v>
      </c>
      <c r="G2512" s="146">
        <v>2</v>
      </c>
      <c r="H2512" s="146">
        <v>1.7</v>
      </c>
    </row>
    <row r="2513" spans="1:10" x14ac:dyDescent="0.3">
      <c r="A2513" t="str">
        <f>IF(NOT(D2513=""),INDEX(statsNames,MATCH(D2513,mapping!Q:Q,0),1),A2512)</f>
        <v>PPG</v>
      </c>
      <c r="B2513">
        <f>INDEX(mapping!R:R,MATCH(A2513,mapping!P:P,0),1)+INDEX(mapping!H:H,MATCH(E2513,mapping!F:F,0))</f>
        <v>20120</v>
      </c>
      <c r="D2513" s="146" t="s">
        <v>1506</v>
      </c>
      <c r="E2513" s="146" t="s">
        <v>497</v>
      </c>
      <c r="F2513" s="146">
        <v>31</v>
      </c>
      <c r="G2513" s="146">
        <v>1</v>
      </c>
      <c r="H2513" s="146">
        <v>83.4</v>
      </c>
      <c r="I2513" s="146" t="s">
        <v>13</v>
      </c>
      <c r="J2513" s="146">
        <v>91.7</v>
      </c>
    </row>
    <row r="2514" spans="1:10" x14ac:dyDescent="0.3">
      <c r="A2514" t="str">
        <f>IF(NOT(D2514=""),INDEX(statsNames,MATCH(D2514,mapping!Q:Q,0),1),A2513)</f>
        <v>PPG</v>
      </c>
      <c r="B2514">
        <f>INDEX(mapping!R:R,MATCH(A2514,mapping!P:P,0),1)+INDEX(mapping!H:H,MATCH(E2514,mapping!F:F,0))</f>
        <v>9820</v>
      </c>
      <c r="E2514" s="146" t="s">
        <v>491</v>
      </c>
      <c r="F2514" s="146">
        <v>91</v>
      </c>
      <c r="G2514" s="146">
        <v>1</v>
      </c>
      <c r="H2514" s="146">
        <v>79.599999999999994</v>
      </c>
    </row>
    <row r="2515" spans="1:10" x14ac:dyDescent="0.3">
      <c r="A2515" t="str">
        <f>IF(NOT(D2515=""),INDEX(statsNames,MATCH(D2515,mapping!Q:Q,0),1),A2514)</f>
        <v>PPG</v>
      </c>
      <c r="B2515">
        <f>INDEX(mapping!R:R,MATCH(A2515,mapping!P:P,0),1)+INDEX(mapping!H:H,MATCH(E2515,mapping!F:F,0))</f>
        <v>20220</v>
      </c>
      <c r="E2515" s="146" t="s">
        <v>974</v>
      </c>
      <c r="F2515" s="146">
        <v>256</v>
      </c>
      <c r="G2515" s="146">
        <v>5</v>
      </c>
      <c r="H2515" s="146">
        <v>73</v>
      </c>
    </row>
    <row r="2516" spans="1:10" x14ac:dyDescent="0.3">
      <c r="A2516" t="str">
        <f>IF(NOT(D2516=""),INDEX(statsNames,MATCH(D2516,mapping!Q:Q,0),1),A2515)</f>
        <v>PPG</v>
      </c>
      <c r="B2516">
        <f>INDEX(mapping!R:R,MATCH(A2516,mapping!P:P,0),1)+INDEX(mapping!H:H,MATCH(E2516,mapping!F:F,0))</f>
        <v>10820</v>
      </c>
      <c r="E2516" s="146" t="s">
        <v>233</v>
      </c>
      <c r="F2516" s="146">
        <v>311</v>
      </c>
      <c r="G2516" s="146">
        <v>10</v>
      </c>
      <c r="H2516" s="146">
        <v>69.900000000000006</v>
      </c>
    </row>
    <row r="2517" spans="1:10" x14ac:dyDescent="0.3">
      <c r="A2517" t="str">
        <f>IF(NOT(D2517=""),INDEX(statsNames,MATCH(D2517,mapping!Q:Q,0),1),A2516)</f>
        <v>SPG</v>
      </c>
      <c r="B2517">
        <f>INDEX(mapping!R:R,MATCH(A2517,mapping!P:P,0),1)+INDEX(mapping!H:H,MATCH(E2517,mapping!F:F,0))</f>
        <v>9824</v>
      </c>
      <c r="D2517" s="146" t="s">
        <v>1507</v>
      </c>
      <c r="E2517" s="146" t="s">
        <v>491</v>
      </c>
      <c r="F2517" s="146">
        <v>10</v>
      </c>
      <c r="G2517" s="146">
        <v>1</v>
      </c>
      <c r="H2517" s="146">
        <v>9.3000000000000007</v>
      </c>
      <c r="I2517" s="146" t="s">
        <v>361</v>
      </c>
      <c r="J2517" s="146">
        <v>10.9</v>
      </c>
    </row>
    <row r="2518" spans="1:10" x14ac:dyDescent="0.3">
      <c r="A2518" t="str">
        <f>IF(NOT(D2518=""),INDEX(statsNames,MATCH(D2518,mapping!Q:Q,0),1),A2517)</f>
        <v>SPG</v>
      </c>
      <c r="B2518">
        <f>INDEX(mapping!R:R,MATCH(A2518,mapping!P:P,0),1)+INDEX(mapping!H:H,MATCH(E2518,mapping!F:F,0))</f>
        <v>10824</v>
      </c>
      <c r="E2518" s="146" t="s">
        <v>233</v>
      </c>
      <c r="F2518" s="146">
        <v>114</v>
      </c>
      <c r="G2518" s="146">
        <v>4</v>
      </c>
      <c r="H2518" s="146">
        <v>7.4</v>
      </c>
    </row>
    <row r="2519" spans="1:10" x14ac:dyDescent="0.3">
      <c r="A2519" t="str">
        <f>IF(NOT(D2519=""),INDEX(statsNames,MATCH(D2519,mapping!Q:Q,0),1),A2518)</f>
        <v>SPG</v>
      </c>
      <c r="B2519">
        <f>INDEX(mapping!R:R,MATCH(A2519,mapping!P:P,0),1)+INDEX(mapping!H:H,MATCH(E2519,mapping!F:F,0))</f>
        <v>20124</v>
      </c>
      <c r="E2519" s="146" t="s">
        <v>497</v>
      </c>
      <c r="F2519" s="146">
        <v>135</v>
      </c>
      <c r="G2519" s="146">
        <v>6</v>
      </c>
      <c r="H2519" s="146">
        <v>7.1</v>
      </c>
    </row>
    <row r="2520" spans="1:10" x14ac:dyDescent="0.3">
      <c r="A2520" t="str">
        <f>IF(NOT(D2520=""),INDEX(statsNames,MATCH(D2520,mapping!Q:Q,0),1),A2519)</f>
        <v>SPG</v>
      </c>
      <c r="B2520">
        <f>INDEX(mapping!R:R,MATCH(A2520,mapping!P:P,0),1)+INDEX(mapping!H:H,MATCH(E2520,mapping!F:F,0))</f>
        <v>20224</v>
      </c>
      <c r="E2520" s="146" t="s">
        <v>974</v>
      </c>
      <c r="F2520" s="146">
        <v>308</v>
      </c>
      <c r="G2520" s="146">
        <v>7</v>
      </c>
      <c r="H2520" s="146">
        <v>5.5</v>
      </c>
    </row>
    <row r="2521" spans="1:10" x14ac:dyDescent="0.3">
      <c r="A2521" t="str">
        <f>IF(NOT(D2521=""),INDEX(statsNames,MATCH(D2521,mapping!Q:Q,0),1),A2520)</f>
        <v>3PTA</v>
      </c>
      <c r="B2521">
        <f>INDEX(mapping!R:R,MATCH(A2521,mapping!P:P,0),1)+INDEX(mapping!H:H,MATCH(E2521,mapping!F:F,0))</f>
        <v>20104</v>
      </c>
      <c r="D2521" s="146" t="s">
        <v>1508</v>
      </c>
      <c r="E2521" s="146" t="s">
        <v>497</v>
      </c>
      <c r="F2521" s="146">
        <v>56</v>
      </c>
      <c r="G2521" s="146">
        <v>2</v>
      </c>
      <c r="H2521" s="146">
        <v>26.9</v>
      </c>
      <c r="I2521" s="146" t="s">
        <v>13</v>
      </c>
      <c r="J2521" s="146">
        <v>35.299999999999997</v>
      </c>
    </row>
    <row r="2522" spans="1:10" x14ac:dyDescent="0.3">
      <c r="A2522" t="str">
        <f>IF(NOT(D2522=""),INDEX(statsNames,MATCH(D2522,mapping!Q:Q,0),1),A2521)</f>
        <v>3PTA</v>
      </c>
      <c r="B2522">
        <f>INDEX(mapping!R:R,MATCH(A2522,mapping!P:P,0),1)+INDEX(mapping!H:H,MATCH(E2522,mapping!F:F,0))</f>
        <v>9804</v>
      </c>
      <c r="E2522" s="146" t="s">
        <v>491</v>
      </c>
      <c r="F2522" s="146">
        <v>289</v>
      </c>
      <c r="G2522" s="146">
        <v>6</v>
      </c>
      <c r="H2522" s="146">
        <v>20</v>
      </c>
    </row>
    <row r="2523" spans="1:10" x14ac:dyDescent="0.3">
      <c r="A2523" t="str">
        <f>IF(NOT(D2523=""),INDEX(statsNames,MATCH(D2523,mapping!Q:Q,0),1),A2522)</f>
        <v>3PTA</v>
      </c>
      <c r="B2523">
        <f>INDEX(mapping!R:R,MATCH(A2523,mapping!P:P,0),1)+INDEX(mapping!H:H,MATCH(E2523,mapping!F:F,0))</f>
        <v>10804</v>
      </c>
      <c r="E2523" s="146" t="s">
        <v>233</v>
      </c>
      <c r="F2523" s="146">
        <v>305</v>
      </c>
      <c r="G2523" s="146">
        <v>12</v>
      </c>
      <c r="H2523" s="146">
        <v>19.5</v>
      </c>
    </row>
    <row r="2524" spans="1:10" x14ac:dyDescent="0.3">
      <c r="A2524" t="str">
        <f>IF(NOT(D2524=""),INDEX(statsNames,MATCH(D2524,mapping!Q:Q,0),1),A2523)</f>
        <v>3PTA</v>
      </c>
      <c r="B2524">
        <f>INDEX(mapping!R:R,MATCH(A2524,mapping!P:P,0),1)+INDEX(mapping!H:H,MATCH(E2524,mapping!F:F,0))</f>
        <v>20204</v>
      </c>
      <c r="E2524" s="146" t="s">
        <v>974</v>
      </c>
      <c r="F2524" s="146">
        <v>313</v>
      </c>
      <c r="G2524" s="146">
        <v>4</v>
      </c>
      <c r="H2524" s="146">
        <v>19.100000000000001</v>
      </c>
    </row>
    <row r="2525" spans="1:10" x14ac:dyDescent="0.3">
      <c r="A2525" t="str">
        <f>IF(NOT(D2525=""),INDEX(statsNames,MATCH(D2525,mapping!Q:Q,0),1),A2524)</f>
        <v>3PT%</v>
      </c>
      <c r="B2525">
        <f>INDEX(mapping!R:R,MATCH(A2525,mapping!P:P,0),1)+INDEX(mapping!H:H,MATCH(E2525,mapping!F:F,0))</f>
        <v>20103</v>
      </c>
      <c r="D2525" s="146" t="s">
        <v>1509</v>
      </c>
      <c r="E2525" s="146" t="s">
        <v>497</v>
      </c>
      <c r="F2525" s="146">
        <v>122</v>
      </c>
      <c r="G2525" s="146">
        <v>6</v>
      </c>
      <c r="H2525" s="146">
        <v>35</v>
      </c>
      <c r="I2525" s="146" t="s">
        <v>226</v>
      </c>
      <c r="J2525" s="146">
        <v>40.4</v>
      </c>
    </row>
    <row r="2526" spans="1:10" x14ac:dyDescent="0.3">
      <c r="A2526" t="str">
        <f>IF(NOT(D2526=""),INDEX(statsNames,MATCH(D2526,mapping!Q:Q,0),1),A2525)</f>
        <v>3PT%</v>
      </c>
      <c r="B2526">
        <f>INDEX(mapping!R:R,MATCH(A2526,mapping!P:P,0),1)+INDEX(mapping!H:H,MATCH(E2526,mapping!F:F,0))</f>
        <v>9803</v>
      </c>
      <c r="E2526" s="146" t="s">
        <v>491</v>
      </c>
      <c r="F2526" s="146">
        <v>133</v>
      </c>
      <c r="G2526" s="146">
        <v>1</v>
      </c>
      <c r="H2526" s="146">
        <v>34.9</v>
      </c>
    </row>
    <row r="2527" spans="1:10" x14ac:dyDescent="0.3">
      <c r="A2527" t="str">
        <f>IF(NOT(D2527=""),INDEX(statsNames,MATCH(D2527,mapping!Q:Q,0),1),A2526)</f>
        <v>3PT%</v>
      </c>
      <c r="B2527">
        <f>INDEX(mapping!R:R,MATCH(A2527,mapping!P:P,0),1)+INDEX(mapping!H:H,MATCH(E2527,mapping!F:F,0))</f>
        <v>20203</v>
      </c>
      <c r="E2527" s="146" t="s">
        <v>974</v>
      </c>
      <c r="F2527" s="146">
        <v>197</v>
      </c>
      <c r="G2527" s="146">
        <v>4</v>
      </c>
      <c r="H2527" s="146">
        <v>33.700000000000003</v>
      </c>
    </row>
    <row r="2528" spans="1:10" x14ac:dyDescent="0.3">
      <c r="A2528" t="str">
        <f>IF(NOT(D2528=""),INDEX(statsNames,MATCH(D2528,mapping!Q:Q,0),1),A2527)</f>
        <v>3PT%</v>
      </c>
      <c r="B2528">
        <f>INDEX(mapping!R:R,MATCH(A2528,mapping!P:P,0),1)+INDEX(mapping!H:H,MATCH(E2528,mapping!F:F,0))</f>
        <v>10803</v>
      </c>
      <c r="E2528" s="146" t="s">
        <v>233</v>
      </c>
      <c r="F2528" s="146">
        <v>347</v>
      </c>
      <c r="G2528" s="146">
        <v>12</v>
      </c>
      <c r="H2528" s="146">
        <v>29.9</v>
      </c>
    </row>
    <row r="2529" spans="1:10" x14ac:dyDescent="0.3">
      <c r="A2529" t="str">
        <f>IF(NOT(D2529=""),INDEX(statsNames,MATCH(D2529,mapping!Q:Q,0),1),A2528)</f>
        <v>3PD%</v>
      </c>
      <c r="B2529">
        <f>INDEX(mapping!R:R,MATCH(A2529,mapping!P:P,0),1)+INDEX(mapping!H:H,MATCH(E2529,mapping!F:F,0))</f>
        <v>20201</v>
      </c>
      <c r="D2529" s="146" t="s">
        <v>1510</v>
      </c>
      <c r="E2529" s="146" t="s">
        <v>974</v>
      </c>
      <c r="F2529" s="146">
        <v>8</v>
      </c>
      <c r="G2529" s="146">
        <v>2</v>
      </c>
      <c r="H2529" s="146">
        <v>29.7</v>
      </c>
      <c r="I2529" s="146" t="s">
        <v>323</v>
      </c>
      <c r="J2529" s="146">
        <v>26.7</v>
      </c>
    </row>
    <row r="2530" spans="1:10" x14ac:dyDescent="0.3">
      <c r="A2530" t="str">
        <f>IF(NOT(D2530=""),INDEX(statsNames,MATCH(D2530,mapping!Q:Q,0),1),A2529)</f>
        <v>3PD%</v>
      </c>
      <c r="B2530">
        <f>INDEX(mapping!R:R,MATCH(A2530,mapping!P:P,0),1)+INDEX(mapping!H:H,MATCH(E2530,mapping!F:F,0))</f>
        <v>10801</v>
      </c>
      <c r="E2530" s="146" t="s">
        <v>233</v>
      </c>
      <c r="F2530" s="146">
        <v>117</v>
      </c>
      <c r="G2530" s="146">
        <v>4</v>
      </c>
      <c r="H2530" s="146">
        <v>32.6</v>
      </c>
    </row>
    <row r="2531" spans="1:10" x14ac:dyDescent="0.3">
      <c r="A2531" t="str">
        <f>IF(NOT(D2531=""),INDEX(statsNames,MATCH(D2531,mapping!Q:Q,0),1),A2530)</f>
        <v>3PD%</v>
      </c>
      <c r="B2531">
        <f>INDEX(mapping!R:R,MATCH(A2531,mapping!P:P,0),1)+INDEX(mapping!H:H,MATCH(E2531,mapping!F:F,0))</f>
        <v>20101</v>
      </c>
      <c r="E2531" s="146" t="s">
        <v>497</v>
      </c>
      <c r="F2531" s="146">
        <v>150</v>
      </c>
      <c r="G2531" s="146">
        <v>6</v>
      </c>
      <c r="H2531" s="146">
        <v>33.200000000000003</v>
      </c>
    </row>
    <row r="2532" spans="1:10" x14ac:dyDescent="0.3">
      <c r="A2532" t="str">
        <f>IF(NOT(D2532=""),INDEX(statsNames,MATCH(D2532,mapping!Q:Q,0),1),A2531)</f>
        <v>3PD%</v>
      </c>
      <c r="B2532">
        <f>INDEX(mapping!R:R,MATCH(A2532,mapping!P:P,0),1)+INDEX(mapping!H:H,MATCH(E2532,mapping!F:F,0))</f>
        <v>9801</v>
      </c>
      <c r="E2532" s="146" t="s">
        <v>491</v>
      </c>
      <c r="F2532" s="146">
        <v>275</v>
      </c>
      <c r="G2532" s="146">
        <v>11</v>
      </c>
      <c r="H2532" s="146">
        <v>35.200000000000003</v>
      </c>
    </row>
    <row r="2533" spans="1:10" x14ac:dyDescent="0.3">
      <c r="A2533" t="str">
        <f>IF(NOT(D2533=""),INDEX(statsNames,MATCH(D2533,mapping!Q:Q,0),1),A2532)</f>
        <v>3PPG</v>
      </c>
      <c r="B2533">
        <f>INDEX(mapping!R:R,MATCH(A2533,mapping!P:P,0),1)+INDEX(mapping!H:H,MATCH(E2533,mapping!F:F,0))</f>
        <v>20102</v>
      </c>
      <c r="D2533" s="146" t="s">
        <v>1511</v>
      </c>
      <c r="E2533" s="146" t="s">
        <v>497</v>
      </c>
      <c r="F2533" s="146">
        <v>62</v>
      </c>
      <c r="G2533" s="146">
        <v>2</v>
      </c>
      <c r="H2533" s="146">
        <v>9.4</v>
      </c>
      <c r="I2533" s="146" t="s">
        <v>169</v>
      </c>
      <c r="J2533" s="146">
        <v>12.9</v>
      </c>
    </row>
    <row r="2534" spans="1:10" x14ac:dyDescent="0.3">
      <c r="A2534" t="str">
        <f>IF(NOT(D2534=""),INDEX(statsNames,MATCH(D2534,mapping!Q:Q,0),1),A2533)</f>
        <v>3PPG</v>
      </c>
      <c r="B2534">
        <f>INDEX(mapping!R:R,MATCH(A2534,mapping!P:P,0),1)+INDEX(mapping!H:H,MATCH(E2534,mapping!F:F,0))</f>
        <v>9802</v>
      </c>
      <c r="E2534" s="146" t="s">
        <v>491</v>
      </c>
      <c r="F2534" s="146">
        <v>263</v>
      </c>
      <c r="G2534" s="146">
        <v>4</v>
      </c>
      <c r="H2534" s="146">
        <v>7</v>
      </c>
    </row>
    <row r="2535" spans="1:10" x14ac:dyDescent="0.3">
      <c r="A2535" t="str">
        <f>IF(NOT(D2535=""),INDEX(statsNames,MATCH(D2535,mapping!Q:Q,0),1),A2534)</f>
        <v>3PPG</v>
      </c>
      <c r="B2535">
        <f>INDEX(mapping!R:R,MATCH(A2535,mapping!P:P,0),1)+INDEX(mapping!H:H,MATCH(E2535,mapping!F:F,0))</f>
        <v>20202</v>
      </c>
      <c r="E2535" s="146" t="s">
        <v>974</v>
      </c>
      <c r="F2535" s="146">
        <v>305</v>
      </c>
      <c r="G2535" s="146">
        <v>4</v>
      </c>
      <c r="H2535" s="146">
        <v>6.4</v>
      </c>
    </row>
    <row r="2536" spans="1:10" x14ac:dyDescent="0.3">
      <c r="A2536" t="str">
        <f>IF(NOT(D2536=""),INDEX(statsNames,MATCH(D2536,mapping!Q:Q,0),1),A2535)</f>
        <v>3PPG</v>
      </c>
      <c r="B2536">
        <f>INDEX(mapping!R:R,MATCH(A2536,mapping!P:P,0),1)+INDEX(mapping!H:H,MATCH(E2536,mapping!F:F,0))</f>
        <v>10802</v>
      </c>
      <c r="E2536" s="146" t="s">
        <v>233</v>
      </c>
      <c r="F2536" s="146">
        <v>336</v>
      </c>
      <c r="G2536" s="146">
        <v>12</v>
      </c>
      <c r="H2536" s="146">
        <v>5.8</v>
      </c>
    </row>
    <row r="2537" spans="1:10" x14ac:dyDescent="0.3">
      <c r="A2537" t="str">
        <f>IF(NOT(D2537=""),INDEX(statsNames,MATCH(D2537,mapping!Q:Q,0),1),A2536)</f>
        <v>TM</v>
      </c>
      <c r="B2537">
        <f>INDEX(mapping!R:R,MATCH(A2537,mapping!P:P,0),1)+INDEX(mapping!H:H,MATCH(E2537,mapping!F:F,0))</f>
        <v>9825</v>
      </c>
      <c r="D2537" s="146" t="s">
        <v>1512</v>
      </c>
      <c r="E2537" s="146" t="s">
        <v>491</v>
      </c>
      <c r="F2537" s="146">
        <v>41</v>
      </c>
      <c r="G2537" s="146">
        <v>2</v>
      </c>
      <c r="H2537" s="146">
        <v>2.7</v>
      </c>
      <c r="I2537" s="146" t="s">
        <v>440</v>
      </c>
      <c r="J2537" s="146">
        <v>7.3</v>
      </c>
    </row>
    <row r="2538" spans="1:10" x14ac:dyDescent="0.3">
      <c r="A2538" t="str">
        <f>IF(NOT(D2538=""),INDEX(statsNames,MATCH(D2538,mapping!Q:Q,0),1),A2537)</f>
        <v>TM</v>
      </c>
      <c r="B2538">
        <f>INDEX(mapping!R:R,MATCH(A2538,mapping!P:P,0),1)+INDEX(mapping!H:H,MATCH(E2538,mapping!F:F,0))</f>
        <v>20125</v>
      </c>
      <c r="E2538" s="146" t="s">
        <v>497</v>
      </c>
      <c r="F2538" s="146">
        <v>163</v>
      </c>
      <c r="G2538" s="146">
        <v>6</v>
      </c>
      <c r="H2538" s="146">
        <v>0.3</v>
      </c>
    </row>
    <row r="2539" spans="1:10" x14ac:dyDescent="0.3">
      <c r="A2539" t="str">
        <f>IF(NOT(D2539=""),INDEX(statsNames,MATCH(D2539,mapping!Q:Q,0),1),A2538)</f>
        <v>TM</v>
      </c>
      <c r="B2539">
        <f>INDEX(mapping!R:R,MATCH(A2539,mapping!P:P,0),1)+INDEX(mapping!H:H,MATCH(E2539,mapping!F:F,0))</f>
        <v>10825</v>
      </c>
      <c r="E2539" s="146" t="s">
        <v>233</v>
      </c>
      <c r="F2539" s="146">
        <v>189</v>
      </c>
      <c r="G2539" s="146">
        <v>8</v>
      </c>
      <c r="H2539" s="146">
        <v>0</v>
      </c>
    </row>
    <row r="2540" spans="1:10" x14ac:dyDescent="0.3">
      <c r="A2540" t="str">
        <f>IF(NOT(D2540=""),INDEX(statsNames,MATCH(D2540,mapping!Q:Q,0),1),A2539)</f>
        <v>TM</v>
      </c>
      <c r="B2540">
        <f>INDEX(mapping!R:R,MATCH(A2540,mapping!P:P,0),1)+INDEX(mapping!H:H,MATCH(E2540,mapping!F:F,0))</f>
        <v>20225</v>
      </c>
      <c r="E2540" s="146" t="s">
        <v>974</v>
      </c>
      <c r="F2540" s="146">
        <v>245</v>
      </c>
      <c r="G2540" s="146">
        <v>5</v>
      </c>
      <c r="H2540" s="146">
        <v>-0.7</v>
      </c>
    </row>
    <row r="2541" spans="1:10" x14ac:dyDescent="0.3">
      <c r="A2541" t="str">
        <f>IF(NOT(D2541=""),INDEX(statsNames,MATCH(D2541,mapping!Q:Q,0),1),A2540)</f>
        <v>TOF</v>
      </c>
      <c r="B2541">
        <f>INDEX(mapping!R:R,MATCH(A2541,mapping!P:P,0),1)+INDEX(mapping!H:H,MATCH(E2541,mapping!F:F,0))</f>
        <v>9826</v>
      </c>
      <c r="D2541" s="146" t="s">
        <v>1513</v>
      </c>
      <c r="E2541" s="146" t="s">
        <v>491</v>
      </c>
      <c r="F2541" s="146">
        <v>21</v>
      </c>
      <c r="G2541" s="146">
        <v>3</v>
      </c>
      <c r="H2541" s="146">
        <v>14.65</v>
      </c>
      <c r="I2541" s="146" t="s">
        <v>472</v>
      </c>
      <c r="J2541" s="146">
        <v>17.53</v>
      </c>
    </row>
    <row r="2542" spans="1:10" x14ac:dyDescent="0.3">
      <c r="A2542" t="str">
        <f>IF(NOT(D2542=""),INDEX(statsNames,MATCH(D2542,mapping!Q:Q,0),1),A2541)</f>
        <v>TOF</v>
      </c>
      <c r="B2542">
        <f>INDEX(mapping!R:R,MATCH(A2542,mapping!P:P,0),1)+INDEX(mapping!H:H,MATCH(E2542,mapping!F:F,0))</f>
        <v>10826</v>
      </c>
      <c r="E2542" s="146" t="s">
        <v>233</v>
      </c>
      <c r="F2542" s="146">
        <v>131</v>
      </c>
      <c r="G2542" s="146">
        <v>4</v>
      </c>
      <c r="H2542" s="146">
        <v>12.21</v>
      </c>
    </row>
    <row r="2543" spans="1:10" x14ac:dyDescent="0.3">
      <c r="A2543" t="str">
        <f>IF(NOT(D2543=""),INDEX(statsNames,MATCH(D2543,mapping!Q:Q,0),1),A2542)</f>
        <v>TOF</v>
      </c>
      <c r="B2543">
        <f>INDEX(mapping!R:R,MATCH(A2543,mapping!P:P,0),1)+INDEX(mapping!H:H,MATCH(E2543,mapping!F:F,0))</f>
        <v>20126</v>
      </c>
      <c r="E2543" s="146" t="s">
        <v>497</v>
      </c>
      <c r="F2543" s="146">
        <v>133</v>
      </c>
      <c r="G2543" s="146">
        <v>5</v>
      </c>
      <c r="H2543" s="146">
        <v>12.18</v>
      </c>
    </row>
    <row r="2544" spans="1:10" x14ac:dyDescent="0.3">
      <c r="A2544" t="str">
        <f>IF(NOT(D2544=""),INDEX(statsNames,MATCH(D2544,mapping!Q:Q,0),1),A2543)</f>
        <v>TOF</v>
      </c>
      <c r="B2544">
        <f>INDEX(mapping!R:R,MATCH(A2544,mapping!P:P,0),1)+INDEX(mapping!H:H,MATCH(E2544,mapping!F:F,0))</f>
        <v>20226</v>
      </c>
      <c r="E2544" s="146" t="s">
        <v>974</v>
      </c>
      <c r="F2544" s="146">
        <v>177</v>
      </c>
      <c r="G2544" s="146">
        <v>6</v>
      </c>
      <c r="H2544" s="146">
        <v>11.7</v>
      </c>
    </row>
    <row r="2545" spans="1:10" x14ac:dyDescent="0.3">
      <c r="A2545" t="str">
        <f>IF(NOT(D2545=""),INDEX(statsNames,MATCH(D2545,mapping!Q:Q,0),1),A2544)</f>
        <v>TPG</v>
      </c>
      <c r="B2545">
        <f>INDEX(mapping!R:R,MATCH(A2545,mapping!P:P,0),1)+INDEX(mapping!H:H,MATCH(E2545,mapping!F:F,0))</f>
        <v>20127</v>
      </c>
      <c r="D2545" s="146" t="s">
        <v>1514</v>
      </c>
      <c r="E2545" s="146" t="s">
        <v>497</v>
      </c>
      <c r="F2545" s="146">
        <v>216</v>
      </c>
      <c r="G2545" s="146">
        <v>9</v>
      </c>
      <c r="H2545" s="146">
        <v>11.9</v>
      </c>
      <c r="I2545" s="146" t="s">
        <v>37</v>
      </c>
      <c r="J2545" s="146">
        <v>8.5</v>
      </c>
    </row>
    <row r="2546" spans="1:10" x14ac:dyDescent="0.3">
      <c r="A2546" t="str">
        <f>IF(NOT(D2546=""),INDEX(statsNames,MATCH(D2546,mapping!Q:Q,0),1),A2545)</f>
        <v>TPG</v>
      </c>
      <c r="B2546">
        <f>INDEX(mapping!R:R,MATCH(A2546,mapping!P:P,0),1)+INDEX(mapping!H:H,MATCH(E2546,mapping!F:F,0))</f>
        <v>9827</v>
      </c>
      <c r="E2546" s="146" t="s">
        <v>491</v>
      </c>
      <c r="F2546" s="146">
        <v>224</v>
      </c>
      <c r="G2546" s="146">
        <v>3</v>
      </c>
      <c r="H2546" s="146">
        <v>11.9</v>
      </c>
    </row>
    <row r="2547" spans="1:10" x14ac:dyDescent="0.3">
      <c r="A2547" t="str">
        <f>IF(NOT(D2547=""),INDEX(statsNames,MATCH(D2547,mapping!Q:Q,0),1),A2546)</f>
        <v>TPG</v>
      </c>
      <c r="B2547">
        <f>INDEX(mapping!R:R,MATCH(A2547,mapping!P:P,0),1)+INDEX(mapping!H:H,MATCH(E2547,mapping!F:F,0))</f>
        <v>10827</v>
      </c>
      <c r="E2547" s="146" t="s">
        <v>233</v>
      </c>
      <c r="F2547" s="146">
        <v>255</v>
      </c>
      <c r="G2547" s="146">
        <v>11</v>
      </c>
      <c r="H2547" s="146">
        <v>12.2</v>
      </c>
    </row>
    <row r="2548" spans="1:10" x14ac:dyDescent="0.3">
      <c r="A2548" t="str">
        <f>IF(NOT(D2548=""),INDEX(statsNames,MATCH(D2548,mapping!Q:Q,0),1),A2547)</f>
        <v>TPG</v>
      </c>
      <c r="B2548">
        <f>INDEX(mapping!R:R,MATCH(A2548,mapping!P:P,0),1)+INDEX(mapping!H:H,MATCH(E2548,mapping!F:F,0))</f>
        <v>20227</v>
      </c>
      <c r="E2548" s="146" t="s">
        <v>974</v>
      </c>
      <c r="F2548" s="146">
        <v>265</v>
      </c>
      <c r="G2548" s="146">
        <v>2</v>
      </c>
      <c r="H2548" s="146">
        <v>12.4</v>
      </c>
    </row>
    <row r="2549" spans="1:10" x14ac:dyDescent="0.3">
      <c r="A2549" t="e">
        <f>IF(NOT(D2549=""),INDEX(statsNames,MATCH(D2549,mapping!Q:Q,0),1),A2548)</f>
        <v>#N/A</v>
      </c>
      <c r="B2549" t="e">
        <f>INDEX(mapping!R:R,MATCH(A2549,mapping!P:P,0),1)+INDEX(mapping!H:H,MATCH(E2549,mapping!F:F,0))</f>
        <v>#N/A</v>
      </c>
      <c r="D2549" s="146" t="s">
        <v>1515</v>
      </c>
      <c r="E2549" s="146" t="s">
        <v>974</v>
      </c>
      <c r="F2549" s="146">
        <v>32</v>
      </c>
      <c r="G2549" s="146">
        <v>1</v>
      </c>
      <c r="H2549" s="146">
        <v>75.8</v>
      </c>
      <c r="I2549" s="146" t="s">
        <v>953</v>
      </c>
      <c r="J2549" s="146">
        <v>96.9</v>
      </c>
    </row>
    <row r="2550" spans="1:10" x14ac:dyDescent="0.3">
      <c r="A2550" t="e">
        <f>IF(NOT(D2550=""),INDEX(statsNames,MATCH(D2550,mapping!Q:Q,0),1),A2549)</f>
        <v>#N/A</v>
      </c>
      <c r="B2550" t="e">
        <f>INDEX(mapping!R:R,MATCH(A2550,mapping!P:P,0),1)+INDEX(mapping!H:H,MATCH(E2550,mapping!F:F,0))</f>
        <v>#N/A</v>
      </c>
      <c r="E2550" s="146" t="s">
        <v>497</v>
      </c>
      <c r="F2550" s="146">
        <v>103</v>
      </c>
      <c r="G2550" s="146">
        <v>3</v>
      </c>
      <c r="H2550" s="146">
        <v>61.8</v>
      </c>
    </row>
    <row r="2551" spans="1:10" x14ac:dyDescent="0.3">
      <c r="A2551" t="e">
        <f>IF(NOT(D2551=""),INDEX(statsNames,MATCH(D2551,mapping!Q:Q,0),1),A2550)</f>
        <v>#N/A</v>
      </c>
      <c r="B2551" t="e">
        <f>INDEX(mapping!R:R,MATCH(A2551,mapping!P:P,0),1)+INDEX(mapping!H:H,MATCH(E2551,mapping!F:F,0))</f>
        <v>#N/A</v>
      </c>
      <c r="E2551" s="146" t="s">
        <v>233</v>
      </c>
      <c r="F2551" s="146">
        <v>127</v>
      </c>
      <c r="G2551" s="146">
        <v>4</v>
      </c>
      <c r="H2551" s="146">
        <v>58.8</v>
      </c>
    </row>
    <row r="2552" spans="1:10" x14ac:dyDescent="0.3">
      <c r="A2552" t="e">
        <f>IF(NOT(D2552=""),INDEX(statsNames,MATCH(D2552,mapping!Q:Q,0),1),A2551)</f>
        <v>#N/A</v>
      </c>
      <c r="B2552" t="e">
        <f>INDEX(mapping!R:R,MATCH(A2552,mapping!P:P,0),1)+INDEX(mapping!H:H,MATCH(E2552,mapping!F:F,0))</f>
        <v>#N/A</v>
      </c>
      <c r="E2552" s="146" t="s">
        <v>491</v>
      </c>
      <c r="F2552" s="146">
        <v>193</v>
      </c>
      <c r="G2552" s="146">
        <v>4</v>
      </c>
      <c r="H2552" s="146">
        <v>50</v>
      </c>
    </row>
    <row r="2553" spans="1:10" x14ac:dyDescent="0.3">
      <c r="A2553" t="e">
        <f>IF(NOT(D2553=""),INDEX(statsNames,MATCH(D2553,mapping!Q:Q,0),1),A2552)</f>
        <v>#N/A</v>
      </c>
      <c r="B2553" t="e">
        <f>INDEX(mapping!R:R,MATCH(A2553,mapping!P:P,0),1)+INDEX(mapping!H:H,MATCH(E2553,mapping!F:F,0))</f>
        <v>#N/A</v>
      </c>
      <c r="D2553" s="146" t="s">
        <v>166</v>
      </c>
      <c r="E2553" s="146" t="s">
        <v>0</v>
      </c>
      <c r="F2553" s="146" t="s">
        <v>167</v>
      </c>
      <c r="G2553" s="146" t="s">
        <v>42</v>
      </c>
      <c r="H2553" s="146" t="s">
        <v>168</v>
      </c>
      <c r="I2553" s="146" t="s">
        <v>435</v>
      </c>
      <c r="J2553" s="146" t="s">
        <v>168</v>
      </c>
    </row>
    <row r="2554" spans="1:10" x14ac:dyDescent="0.3">
      <c r="A2554" t="e">
        <f>IF(NOT(D2554=""),INDEX(statsNames,MATCH(D2554,mapping!Q:Q,0),1),A2553)</f>
        <v>#N/A</v>
      </c>
      <c r="B2554" t="e">
        <f>INDEX(mapping!R:R,MATCH(A2554,mapping!P:P,0),1)+INDEX(mapping!H:H,MATCH(E2554,mapping!F:F,0))</f>
        <v>#N/A</v>
      </c>
      <c r="F2554" s="146" t="s">
        <v>62</v>
      </c>
      <c r="G2554" s="146" t="s">
        <v>62</v>
      </c>
    </row>
    <row r="2555" spans="1:10" x14ac:dyDescent="0.3">
      <c r="A2555" t="str">
        <f>IF(NOT(D2555=""),INDEX(statsNames,MATCH(D2555,mapping!Q:Q,0),1),A2554)</f>
        <v>A:T</v>
      </c>
      <c r="B2555">
        <f>INDEX(mapping!R:R,MATCH(A2555,mapping!P:P,0),1)+INDEX(mapping!H:H,MATCH(E2555,mapping!F:F,0))</f>
        <v>19705</v>
      </c>
      <c r="D2555" s="146" t="s">
        <v>1488</v>
      </c>
      <c r="E2555" s="146" t="s">
        <v>122</v>
      </c>
      <c r="F2555" s="146">
        <v>130</v>
      </c>
      <c r="G2555" s="146">
        <v>3</v>
      </c>
      <c r="H2555" s="146">
        <v>1.3</v>
      </c>
      <c r="I2555" s="146" t="s">
        <v>80</v>
      </c>
      <c r="J2555" s="146">
        <v>2.19</v>
      </c>
    </row>
    <row r="2556" spans="1:10" x14ac:dyDescent="0.3">
      <c r="A2556" t="str">
        <f>IF(NOT(D2556=""),INDEX(statsNames,MATCH(D2556,mapping!Q:Q,0),1),A2555)</f>
        <v>A:T</v>
      </c>
      <c r="B2556">
        <f>INDEX(mapping!R:R,MATCH(A2556,mapping!P:P,0),1)+INDEX(mapping!H:H,MATCH(E2556,mapping!F:F,0))</f>
        <v>20405</v>
      </c>
      <c r="E2556" s="146" t="s">
        <v>235</v>
      </c>
      <c r="F2556" s="146">
        <v>133</v>
      </c>
      <c r="G2556" s="146">
        <v>3</v>
      </c>
      <c r="H2556" s="146">
        <v>1.29</v>
      </c>
    </row>
    <row r="2557" spans="1:10" x14ac:dyDescent="0.3">
      <c r="A2557" t="str">
        <f>IF(NOT(D2557=""),INDEX(statsNames,MATCH(D2557,mapping!Q:Q,0),1),A2556)</f>
        <v>A:T</v>
      </c>
      <c r="B2557">
        <f>INDEX(mapping!R:R,MATCH(A2557,mapping!P:P,0),1)+INDEX(mapping!H:H,MATCH(E2557,mapping!F:F,0))</f>
        <v>5005</v>
      </c>
      <c r="E2557" s="146" t="s">
        <v>70</v>
      </c>
      <c r="F2557" s="146">
        <v>202</v>
      </c>
      <c r="G2557" s="146">
        <v>11</v>
      </c>
      <c r="H2557" s="146">
        <v>1.19</v>
      </c>
    </row>
    <row r="2558" spans="1:10" x14ac:dyDescent="0.3">
      <c r="A2558" t="str">
        <f>IF(NOT(D2558=""),INDEX(statsNames,MATCH(D2558,mapping!Q:Q,0),1),A2557)</f>
        <v>A:T</v>
      </c>
      <c r="B2558">
        <f>INDEX(mapping!R:R,MATCH(A2558,mapping!P:P,0),1)+INDEX(mapping!H:H,MATCH(E2558,mapping!F:F,0))</f>
        <v>19605</v>
      </c>
      <c r="E2558" s="146" t="s">
        <v>335</v>
      </c>
      <c r="F2558" s="146">
        <v>203</v>
      </c>
      <c r="G2558" s="146">
        <v>6</v>
      </c>
      <c r="H2558" s="146">
        <v>1.19</v>
      </c>
    </row>
    <row r="2559" spans="1:10" x14ac:dyDescent="0.3">
      <c r="A2559" t="str">
        <f>IF(NOT(D2559=""),INDEX(statsNames,MATCH(D2559,mapping!Q:Q,0),1),A2558)</f>
        <v>A:T</v>
      </c>
      <c r="B2559">
        <f>INDEX(mapping!R:R,MATCH(A2559,mapping!P:P,0),1)+INDEX(mapping!H:H,MATCH(E2559,mapping!F:F,0))</f>
        <v>20305</v>
      </c>
      <c r="E2559" s="146" t="s">
        <v>458</v>
      </c>
      <c r="F2559" s="146">
        <v>228</v>
      </c>
      <c r="G2559" s="146">
        <v>6</v>
      </c>
      <c r="H2559" s="146">
        <v>1.1399999999999999</v>
      </c>
    </row>
    <row r="2560" spans="1:10" x14ac:dyDescent="0.3">
      <c r="A2560" t="str">
        <f>IF(NOT(D2560=""),INDEX(statsNames,MATCH(D2560,mapping!Q:Q,0),1),A2559)</f>
        <v>A:T</v>
      </c>
      <c r="B2560">
        <f>INDEX(mapping!R:R,MATCH(A2560,mapping!P:P,0),1)+INDEX(mapping!H:H,MATCH(E2560,mapping!F:F,0))</f>
        <v>19805</v>
      </c>
      <c r="E2560" s="146" t="s">
        <v>1172</v>
      </c>
      <c r="F2560" s="146">
        <v>304</v>
      </c>
      <c r="G2560" s="146">
        <v>4</v>
      </c>
      <c r="H2560" s="146">
        <v>1</v>
      </c>
    </row>
    <row r="2561" spans="1:10" x14ac:dyDescent="0.3">
      <c r="A2561" t="str">
        <f>IF(NOT(D2561=""),INDEX(statsNames,MATCH(D2561,mapping!Q:Q,0),1),A2560)</f>
        <v>APG</v>
      </c>
      <c r="B2561">
        <f>INDEX(mapping!R:R,MATCH(A2561,mapping!P:P,0),1)+INDEX(mapping!H:H,MATCH(E2561,mapping!F:F,0))</f>
        <v>5006</v>
      </c>
      <c r="D2561" s="146" t="s">
        <v>1489</v>
      </c>
      <c r="E2561" s="146" t="s">
        <v>70</v>
      </c>
      <c r="F2561" s="146">
        <v>145</v>
      </c>
      <c r="G2561" s="146">
        <v>7</v>
      </c>
      <c r="H2561" s="146">
        <v>14.3</v>
      </c>
      <c r="I2561" s="146" t="s">
        <v>169</v>
      </c>
      <c r="J2561" s="146">
        <v>21.3</v>
      </c>
    </row>
    <row r="2562" spans="1:10" x14ac:dyDescent="0.3">
      <c r="A2562" t="str">
        <f>IF(NOT(D2562=""),INDEX(statsNames,MATCH(D2562,mapping!Q:Q,0),1),A2561)</f>
        <v>APG</v>
      </c>
      <c r="B2562">
        <f>INDEX(mapping!R:R,MATCH(A2562,mapping!P:P,0),1)+INDEX(mapping!H:H,MATCH(E2562,mapping!F:F,0))</f>
        <v>20406</v>
      </c>
      <c r="E2562" s="146" t="s">
        <v>235</v>
      </c>
      <c r="F2562" s="146">
        <v>178</v>
      </c>
      <c r="G2562" s="146">
        <v>7</v>
      </c>
      <c r="H2562" s="146">
        <v>13.9</v>
      </c>
    </row>
    <row r="2563" spans="1:10" x14ac:dyDescent="0.3">
      <c r="A2563" t="str">
        <f>IF(NOT(D2563=""),INDEX(statsNames,MATCH(D2563,mapping!Q:Q,0),1),A2562)</f>
        <v>APG</v>
      </c>
      <c r="B2563">
        <f>INDEX(mapping!R:R,MATCH(A2563,mapping!P:P,0),1)+INDEX(mapping!H:H,MATCH(E2563,mapping!F:F,0))</f>
        <v>19706</v>
      </c>
      <c r="E2563" s="146" t="s">
        <v>122</v>
      </c>
      <c r="F2563" s="146">
        <v>213</v>
      </c>
      <c r="G2563" s="146">
        <v>7</v>
      </c>
      <c r="H2563" s="146">
        <v>13.4</v>
      </c>
    </row>
    <row r="2564" spans="1:10" x14ac:dyDescent="0.3">
      <c r="A2564" t="str">
        <f>IF(NOT(D2564=""),INDEX(statsNames,MATCH(D2564,mapping!Q:Q,0),1),A2563)</f>
        <v>APG</v>
      </c>
      <c r="B2564">
        <f>INDEX(mapping!R:R,MATCH(A2564,mapping!P:P,0),1)+INDEX(mapping!H:H,MATCH(E2564,mapping!F:F,0))</f>
        <v>19606</v>
      </c>
      <c r="E2564" s="146" t="s">
        <v>335</v>
      </c>
      <c r="F2564" s="146">
        <v>279</v>
      </c>
      <c r="G2564" s="146">
        <v>8</v>
      </c>
      <c r="H2564" s="146">
        <v>12.5</v>
      </c>
    </row>
    <row r="2565" spans="1:10" x14ac:dyDescent="0.3">
      <c r="A2565" t="str">
        <f>IF(NOT(D2565=""),INDEX(statsNames,MATCH(D2565,mapping!Q:Q,0),1),A2564)</f>
        <v>APG</v>
      </c>
      <c r="B2565">
        <f>INDEX(mapping!R:R,MATCH(A2565,mapping!P:P,0),1)+INDEX(mapping!H:H,MATCH(E2565,mapping!F:F,0))</f>
        <v>19806</v>
      </c>
      <c r="E2565" s="146" t="s">
        <v>1172</v>
      </c>
      <c r="F2565" s="146">
        <v>313</v>
      </c>
      <c r="G2565" s="146">
        <v>8</v>
      </c>
      <c r="H2565" s="146">
        <v>11.9</v>
      </c>
    </row>
    <row r="2566" spans="1:10" x14ac:dyDescent="0.3">
      <c r="A2566" t="str">
        <f>IF(NOT(D2566=""),INDEX(statsNames,MATCH(D2566,mapping!Q:Q,0),1),A2565)</f>
        <v>APG</v>
      </c>
      <c r="B2566">
        <f>INDEX(mapping!R:R,MATCH(A2566,mapping!P:P,0),1)+INDEX(mapping!H:H,MATCH(E2566,mapping!F:F,0))</f>
        <v>20306</v>
      </c>
      <c r="E2566" s="146" t="s">
        <v>458</v>
      </c>
      <c r="F2566" s="146">
        <v>325</v>
      </c>
      <c r="G2566" s="146">
        <v>12</v>
      </c>
      <c r="H2566" s="146">
        <v>11.7</v>
      </c>
    </row>
    <row r="2567" spans="1:10" x14ac:dyDescent="0.3">
      <c r="A2567" t="str">
        <f>IF(NOT(D2567=""),INDEX(statsNames,MATCH(D2567,mapping!Q:Q,0),1),A2566)</f>
        <v>Bench</v>
      </c>
      <c r="B2567">
        <f>INDEX(mapping!R:R,MATCH(A2567,mapping!P:P,0),1)+INDEX(mapping!H:H,MATCH(E2567,mapping!F:F,0))</f>
        <v>20307</v>
      </c>
      <c r="D2567" s="146" t="s">
        <v>1490</v>
      </c>
      <c r="E2567" s="146" t="s">
        <v>458</v>
      </c>
      <c r="F2567" s="146">
        <v>109</v>
      </c>
      <c r="G2567" s="146">
        <v>4</v>
      </c>
      <c r="H2567" s="146">
        <v>23.59</v>
      </c>
      <c r="I2567" s="146" t="s">
        <v>472</v>
      </c>
      <c r="J2567" s="146">
        <v>37.31</v>
      </c>
    </row>
    <row r="2568" spans="1:10" x14ac:dyDescent="0.3">
      <c r="A2568" t="str">
        <f>IF(NOT(D2568=""),INDEX(statsNames,MATCH(D2568,mapping!Q:Q,0),1),A2567)</f>
        <v>Bench</v>
      </c>
      <c r="B2568">
        <f>INDEX(mapping!R:R,MATCH(A2568,mapping!P:P,0),1)+INDEX(mapping!H:H,MATCH(E2568,mapping!F:F,0))</f>
        <v>19607</v>
      </c>
      <c r="E2568" s="146" t="s">
        <v>335</v>
      </c>
      <c r="F2568" s="146">
        <v>138</v>
      </c>
      <c r="G2568" s="146">
        <v>5</v>
      </c>
      <c r="H2568" s="146">
        <v>22.83</v>
      </c>
    </row>
    <row r="2569" spans="1:10" x14ac:dyDescent="0.3">
      <c r="A2569" t="str">
        <f>IF(NOT(D2569=""),INDEX(statsNames,MATCH(D2569,mapping!Q:Q,0),1),A2568)</f>
        <v>Bench</v>
      </c>
      <c r="B2569">
        <f>INDEX(mapping!R:R,MATCH(A2569,mapping!P:P,0),1)+INDEX(mapping!H:H,MATCH(E2569,mapping!F:F,0))</f>
        <v>20407</v>
      </c>
      <c r="E2569" s="146" t="s">
        <v>235</v>
      </c>
      <c r="F2569" s="146">
        <v>247</v>
      </c>
      <c r="G2569" s="146">
        <v>6</v>
      </c>
      <c r="H2569" s="146">
        <v>18.64</v>
      </c>
    </row>
    <row r="2570" spans="1:10" x14ac:dyDescent="0.3">
      <c r="A2570" t="str">
        <f>IF(NOT(D2570=""),INDEX(statsNames,MATCH(D2570,mapping!Q:Q,0),1),A2569)</f>
        <v>Bench</v>
      </c>
      <c r="B2570">
        <f>INDEX(mapping!R:R,MATCH(A2570,mapping!P:P,0),1)+INDEX(mapping!H:H,MATCH(E2570,mapping!F:F,0))</f>
        <v>5007</v>
      </c>
      <c r="E2570" s="146" t="s">
        <v>70</v>
      </c>
      <c r="F2570" s="146">
        <v>270</v>
      </c>
      <c r="G2570" s="146">
        <v>11</v>
      </c>
      <c r="H2570" s="146">
        <v>17.82</v>
      </c>
    </row>
    <row r="2571" spans="1:10" x14ac:dyDescent="0.3">
      <c r="A2571" t="str">
        <f>IF(NOT(D2571=""),INDEX(statsNames,MATCH(D2571,mapping!Q:Q,0),1),A2570)</f>
        <v>Bench</v>
      </c>
      <c r="B2571">
        <f>INDEX(mapping!R:R,MATCH(A2571,mapping!P:P,0),1)+INDEX(mapping!H:H,MATCH(E2571,mapping!F:F,0))</f>
        <v>19807</v>
      </c>
      <c r="E2571" s="146" t="s">
        <v>1172</v>
      </c>
      <c r="F2571" s="146">
        <v>322</v>
      </c>
      <c r="G2571" s="146">
        <v>10</v>
      </c>
      <c r="H2571" s="146">
        <v>14.51</v>
      </c>
    </row>
    <row r="2572" spans="1:10" x14ac:dyDescent="0.3">
      <c r="A2572" t="str">
        <f>IF(NOT(D2572=""),INDEX(statsNames,MATCH(D2572,mapping!Q:Q,0),1),A2571)</f>
        <v>Bench</v>
      </c>
      <c r="B2572">
        <f>INDEX(mapping!R:R,MATCH(A2572,mapping!P:P,0),1)+INDEX(mapping!H:H,MATCH(E2572,mapping!F:F,0))</f>
        <v>19707</v>
      </c>
      <c r="E2572" s="146" t="s">
        <v>122</v>
      </c>
      <c r="F2572" s="146">
        <v>348</v>
      </c>
      <c r="G2572" s="146">
        <v>12</v>
      </c>
      <c r="H2572" s="146">
        <v>11.88</v>
      </c>
    </row>
    <row r="2573" spans="1:10" x14ac:dyDescent="0.3">
      <c r="A2573" t="str">
        <f>IF(NOT(D2573=""),INDEX(statsNames,MATCH(D2573,mapping!Q:Q,0),1),A2572)</f>
        <v>BPG</v>
      </c>
      <c r="B2573">
        <f>INDEX(mapping!R:R,MATCH(A2573,mapping!P:P,0),1)+INDEX(mapping!H:H,MATCH(E2573,mapping!F:F,0))</f>
        <v>19808</v>
      </c>
      <c r="D2573" s="146" t="s">
        <v>1491</v>
      </c>
      <c r="E2573" s="146" t="s">
        <v>1172</v>
      </c>
      <c r="F2573" s="146">
        <v>28</v>
      </c>
      <c r="G2573" s="146">
        <v>1</v>
      </c>
      <c r="H2573" s="146">
        <v>4.7</v>
      </c>
      <c r="I2573" s="146" t="s">
        <v>38</v>
      </c>
      <c r="J2573" s="146">
        <v>6.5</v>
      </c>
    </row>
    <row r="2574" spans="1:10" x14ac:dyDescent="0.3">
      <c r="A2574" t="str">
        <f>IF(NOT(D2574=""),INDEX(statsNames,MATCH(D2574,mapping!Q:Q,0),1),A2573)</f>
        <v>BPG</v>
      </c>
      <c r="B2574">
        <f>INDEX(mapping!R:R,MATCH(A2574,mapping!P:P,0),1)+INDEX(mapping!H:H,MATCH(E2574,mapping!F:F,0))</f>
        <v>5008</v>
      </c>
      <c r="E2574" s="146" t="s">
        <v>70</v>
      </c>
      <c r="F2574" s="146">
        <v>76</v>
      </c>
      <c r="G2574" s="146">
        <v>5</v>
      </c>
      <c r="H2574" s="146">
        <v>4</v>
      </c>
    </row>
    <row r="2575" spans="1:10" x14ac:dyDescent="0.3">
      <c r="A2575" t="str">
        <f>IF(NOT(D2575=""),INDEX(statsNames,MATCH(D2575,mapping!Q:Q,0),1),A2574)</f>
        <v>BPG</v>
      </c>
      <c r="B2575">
        <f>INDEX(mapping!R:R,MATCH(A2575,mapping!P:P,0),1)+INDEX(mapping!H:H,MATCH(E2575,mapping!F:F,0))</f>
        <v>20308</v>
      </c>
      <c r="E2575" s="146" t="s">
        <v>458</v>
      </c>
      <c r="F2575" s="146">
        <v>90</v>
      </c>
      <c r="G2575" s="146">
        <v>9</v>
      </c>
      <c r="H2575" s="146">
        <v>3.9</v>
      </c>
    </row>
    <row r="2576" spans="1:10" x14ac:dyDescent="0.3">
      <c r="A2576" t="str">
        <f>IF(NOT(D2576=""),INDEX(statsNames,MATCH(D2576,mapping!Q:Q,0),1),A2575)</f>
        <v>BPG</v>
      </c>
      <c r="B2576">
        <f>INDEX(mapping!R:R,MATCH(A2576,mapping!P:P,0),1)+INDEX(mapping!H:H,MATCH(E2576,mapping!F:F,0))</f>
        <v>19708</v>
      </c>
      <c r="E2576" s="146" t="s">
        <v>122</v>
      </c>
      <c r="F2576" s="146">
        <v>208</v>
      </c>
      <c r="G2576" s="146">
        <v>6</v>
      </c>
      <c r="H2576" s="146">
        <v>3.1</v>
      </c>
    </row>
    <row r="2577" spans="1:10" x14ac:dyDescent="0.3">
      <c r="A2577" t="str">
        <f>IF(NOT(D2577=""),INDEX(statsNames,MATCH(D2577,mapping!Q:Q,0),1),A2576)</f>
        <v>BPG</v>
      </c>
      <c r="B2577">
        <f>INDEX(mapping!R:R,MATCH(A2577,mapping!P:P,0),1)+INDEX(mapping!H:H,MATCH(E2577,mapping!F:F,0))</f>
        <v>20408</v>
      </c>
      <c r="E2577" s="146" t="s">
        <v>235</v>
      </c>
      <c r="F2577" s="146">
        <v>210</v>
      </c>
      <c r="G2577" s="146">
        <v>5</v>
      </c>
      <c r="H2577" s="146">
        <v>3.1</v>
      </c>
    </row>
    <row r="2578" spans="1:10" x14ac:dyDescent="0.3">
      <c r="A2578" t="str">
        <f>IF(NOT(D2578=""),INDEX(statsNames,MATCH(D2578,mapping!Q:Q,0),1),A2577)</f>
        <v>BPG</v>
      </c>
      <c r="B2578">
        <f>INDEX(mapping!R:R,MATCH(A2578,mapping!P:P,0),1)+INDEX(mapping!H:H,MATCH(E2578,mapping!F:F,0))</f>
        <v>19608</v>
      </c>
      <c r="E2578" s="146" t="s">
        <v>335</v>
      </c>
      <c r="F2578" s="146">
        <v>324</v>
      </c>
      <c r="G2578" s="146">
        <v>9</v>
      </c>
      <c r="H2578" s="146">
        <v>2.2999999999999998</v>
      </c>
    </row>
    <row r="2579" spans="1:10" x14ac:dyDescent="0.3">
      <c r="A2579" t="str">
        <f>IF(NOT(D2579=""),INDEX(statsNames,MATCH(D2579,mapping!Q:Q,0),1),A2578)</f>
        <v>EFG%</v>
      </c>
      <c r="B2579">
        <f>INDEX(mapping!R:R,MATCH(A2579,mapping!P:P,0),1)+INDEX(mapping!H:H,MATCH(E2579,mapping!F:F,0))</f>
        <v>19611</v>
      </c>
      <c r="D2579" s="146" t="s">
        <v>1492</v>
      </c>
      <c r="E2579" s="146" t="s">
        <v>335</v>
      </c>
      <c r="F2579" s="146">
        <v>116</v>
      </c>
      <c r="G2579" s="146">
        <v>6</v>
      </c>
      <c r="H2579" s="146">
        <v>0.53100000000000003</v>
      </c>
      <c r="I2579" s="146" t="s">
        <v>953</v>
      </c>
      <c r="J2579" s="146">
        <v>0.61199999999999999</v>
      </c>
    </row>
    <row r="2580" spans="1:10" x14ac:dyDescent="0.3">
      <c r="A2580" t="str">
        <f>IF(NOT(D2580=""),INDEX(statsNames,MATCH(D2580,mapping!Q:Q,0),1),A2579)</f>
        <v>EFG%</v>
      </c>
      <c r="B2580">
        <f>INDEX(mapping!R:R,MATCH(A2580,mapping!P:P,0),1)+INDEX(mapping!H:H,MATCH(E2580,mapping!F:F,0))</f>
        <v>5011</v>
      </c>
      <c r="E2580" s="146" t="s">
        <v>70</v>
      </c>
      <c r="F2580" s="146">
        <v>183</v>
      </c>
      <c r="G2580" s="146">
        <v>9</v>
      </c>
      <c r="H2580" s="146">
        <v>0.51800000000000002</v>
      </c>
    </row>
    <row r="2581" spans="1:10" x14ac:dyDescent="0.3">
      <c r="A2581" t="str">
        <f>IF(NOT(D2581=""),INDEX(statsNames,MATCH(D2581,mapping!Q:Q,0),1),A2580)</f>
        <v>EFG%</v>
      </c>
      <c r="B2581">
        <f>INDEX(mapping!R:R,MATCH(A2581,mapping!P:P,0),1)+INDEX(mapping!H:H,MATCH(E2581,mapping!F:F,0))</f>
        <v>19711</v>
      </c>
      <c r="E2581" s="146" t="s">
        <v>122</v>
      </c>
      <c r="F2581" s="146">
        <v>240</v>
      </c>
      <c r="G2581" s="146">
        <v>5</v>
      </c>
      <c r="H2581" s="146">
        <v>0.50600000000000001</v>
      </c>
    </row>
    <row r="2582" spans="1:10" x14ac:dyDescent="0.3">
      <c r="A2582" t="str">
        <f>IF(NOT(D2582=""),INDEX(statsNames,MATCH(D2582,mapping!Q:Q,0),1),A2581)</f>
        <v>EFG%</v>
      </c>
      <c r="B2582">
        <f>INDEX(mapping!R:R,MATCH(A2582,mapping!P:P,0),1)+INDEX(mapping!H:H,MATCH(E2582,mapping!F:F,0))</f>
        <v>20411</v>
      </c>
      <c r="E2582" s="146" t="s">
        <v>235</v>
      </c>
      <c r="F2582" s="146">
        <v>241</v>
      </c>
      <c r="G2582" s="146">
        <v>6</v>
      </c>
      <c r="H2582" s="146">
        <v>0.505</v>
      </c>
    </row>
    <row r="2583" spans="1:10" x14ac:dyDescent="0.3">
      <c r="A2583" t="str">
        <f>IF(NOT(D2583=""),INDEX(statsNames,MATCH(D2583,mapping!Q:Q,0),1),A2582)</f>
        <v>EFG%</v>
      </c>
      <c r="B2583">
        <f>INDEX(mapping!R:R,MATCH(A2583,mapping!P:P,0),1)+INDEX(mapping!H:H,MATCH(E2583,mapping!F:F,0))</f>
        <v>20311</v>
      </c>
      <c r="E2583" s="146" t="s">
        <v>458</v>
      </c>
      <c r="F2583" s="146">
        <v>251</v>
      </c>
      <c r="G2583" s="146">
        <v>6</v>
      </c>
      <c r="H2583" s="146">
        <v>0.505</v>
      </c>
    </row>
    <row r="2584" spans="1:10" x14ac:dyDescent="0.3">
      <c r="A2584" t="str">
        <f>IF(NOT(D2584=""),INDEX(statsNames,MATCH(D2584,mapping!Q:Q,0),1),A2583)</f>
        <v>EFG%</v>
      </c>
      <c r="B2584">
        <f>INDEX(mapping!R:R,MATCH(A2584,mapping!P:P,0),1)+INDEX(mapping!H:H,MATCH(E2584,mapping!F:F,0))</f>
        <v>19811</v>
      </c>
      <c r="E2584" s="146" t="s">
        <v>1172</v>
      </c>
      <c r="F2584" s="146">
        <v>291</v>
      </c>
      <c r="G2584" s="146">
        <v>7</v>
      </c>
      <c r="H2584" s="146">
        <v>0.495</v>
      </c>
    </row>
    <row r="2585" spans="1:10" x14ac:dyDescent="0.3">
      <c r="A2585" t="str">
        <f>IF(NOT(D2585=""),INDEX(statsNames,MATCH(D2585,mapping!Q:Q,0),1),A2584)</f>
        <v>FB</v>
      </c>
      <c r="B2585">
        <f>INDEX(mapping!R:R,MATCH(A2585,mapping!P:P,0),1)+INDEX(mapping!H:H,MATCH(E2585,mapping!F:F,0))</f>
        <v>19812</v>
      </c>
      <c r="D2585" s="146" t="s">
        <v>1493</v>
      </c>
      <c r="E2585" s="146" t="s">
        <v>1172</v>
      </c>
      <c r="F2585" s="146">
        <v>19</v>
      </c>
      <c r="G2585" s="146">
        <v>1</v>
      </c>
      <c r="H2585" s="146">
        <v>15.4</v>
      </c>
      <c r="I2585" s="146" t="s">
        <v>219</v>
      </c>
      <c r="J2585" s="146">
        <v>19.91</v>
      </c>
    </row>
    <row r="2586" spans="1:10" x14ac:dyDescent="0.3">
      <c r="A2586" t="str">
        <f>IF(NOT(D2586=""),INDEX(statsNames,MATCH(D2586,mapping!Q:Q,0),1),A2585)</f>
        <v>FB</v>
      </c>
      <c r="B2586">
        <f>INDEX(mapping!R:R,MATCH(A2586,mapping!P:P,0),1)+INDEX(mapping!H:H,MATCH(E2586,mapping!F:F,0))</f>
        <v>5012</v>
      </c>
      <c r="E2586" s="146" t="s">
        <v>70</v>
      </c>
      <c r="F2586" s="146">
        <v>152</v>
      </c>
      <c r="G2586" s="146">
        <v>8</v>
      </c>
      <c r="H2586" s="146">
        <v>10.82</v>
      </c>
    </row>
    <row r="2587" spans="1:10" x14ac:dyDescent="0.3">
      <c r="A2587" t="str">
        <f>IF(NOT(D2587=""),INDEX(statsNames,MATCH(D2587,mapping!Q:Q,0),1),A2586)</f>
        <v>FB</v>
      </c>
      <c r="B2587">
        <f>INDEX(mapping!R:R,MATCH(A2587,mapping!P:P,0),1)+INDEX(mapping!H:H,MATCH(E2587,mapping!F:F,0))</f>
        <v>20412</v>
      </c>
      <c r="E2587" s="146" t="s">
        <v>235</v>
      </c>
      <c r="F2587" s="146">
        <v>291</v>
      </c>
      <c r="G2587" s="146">
        <v>6</v>
      </c>
      <c r="H2587" s="146">
        <v>7.89</v>
      </c>
    </row>
    <row r="2588" spans="1:10" x14ac:dyDescent="0.3">
      <c r="A2588" t="str">
        <f>IF(NOT(D2588=""),INDEX(statsNames,MATCH(D2588,mapping!Q:Q,0),1),A2587)</f>
        <v>FB</v>
      </c>
      <c r="B2588">
        <f>INDEX(mapping!R:R,MATCH(A2588,mapping!P:P,0),1)+INDEX(mapping!H:H,MATCH(E2588,mapping!F:F,0))</f>
        <v>20312</v>
      </c>
      <c r="E2588" s="146" t="s">
        <v>458</v>
      </c>
      <c r="F2588" s="146">
        <v>309</v>
      </c>
      <c r="G2588" s="146">
        <v>13</v>
      </c>
      <c r="H2588" s="146">
        <v>7.56</v>
      </c>
    </row>
    <row r="2589" spans="1:10" x14ac:dyDescent="0.3">
      <c r="A2589" t="str">
        <f>IF(NOT(D2589=""),INDEX(statsNames,MATCH(D2589,mapping!Q:Q,0),1),A2588)</f>
        <v>FB</v>
      </c>
      <c r="B2589">
        <f>INDEX(mapping!R:R,MATCH(A2589,mapping!P:P,0),1)+INDEX(mapping!H:H,MATCH(E2589,mapping!F:F,0))</f>
        <v>19612</v>
      </c>
      <c r="E2589" s="146" t="s">
        <v>335</v>
      </c>
      <c r="F2589" s="146">
        <v>311</v>
      </c>
      <c r="G2589" s="146">
        <v>7</v>
      </c>
      <c r="H2589" s="146">
        <v>7.49</v>
      </c>
    </row>
    <row r="2590" spans="1:10" x14ac:dyDescent="0.3">
      <c r="A2590" t="str">
        <f>IF(NOT(D2590=""),INDEX(statsNames,MATCH(D2590,mapping!Q:Q,0),1),A2589)</f>
        <v>FB</v>
      </c>
      <c r="B2590">
        <f>INDEX(mapping!R:R,MATCH(A2590,mapping!P:P,0),1)+INDEX(mapping!H:H,MATCH(E2590,mapping!F:F,0))</f>
        <v>19712</v>
      </c>
      <c r="E2590" s="146" t="s">
        <v>122</v>
      </c>
      <c r="F2590" s="146">
        <v>357</v>
      </c>
      <c r="G2590" s="146">
        <v>13</v>
      </c>
      <c r="H2590" s="146">
        <v>5.03</v>
      </c>
    </row>
    <row r="2591" spans="1:10" x14ac:dyDescent="0.3">
      <c r="A2591" t="str">
        <f>IF(NOT(D2591=""),INDEX(statsNames,MATCH(D2591,mapping!Q:Q,0),1),A2590)</f>
        <v>FG%</v>
      </c>
      <c r="B2591">
        <f>INDEX(mapping!R:R,MATCH(A2591,mapping!P:P,0),1)+INDEX(mapping!H:H,MATCH(E2591,mapping!F:F,0))</f>
        <v>19713</v>
      </c>
      <c r="D2591" s="146" t="s">
        <v>1494</v>
      </c>
      <c r="E2591" s="146" t="s">
        <v>122</v>
      </c>
      <c r="F2591" s="146">
        <v>150</v>
      </c>
      <c r="G2591" s="146">
        <v>1</v>
      </c>
      <c r="H2591" s="146">
        <v>45.7</v>
      </c>
      <c r="I2591" s="146" t="s">
        <v>953</v>
      </c>
      <c r="J2591" s="146">
        <v>52.4</v>
      </c>
    </row>
    <row r="2592" spans="1:10" x14ac:dyDescent="0.3">
      <c r="A2592" t="str">
        <f>IF(NOT(D2592=""),INDEX(statsNames,MATCH(D2592,mapping!Q:Q,0),1),A2591)</f>
        <v>FG%</v>
      </c>
      <c r="B2592">
        <f>INDEX(mapping!R:R,MATCH(A2592,mapping!P:P,0),1)+INDEX(mapping!H:H,MATCH(E2592,mapping!F:F,0))</f>
        <v>19613</v>
      </c>
      <c r="E2592" s="146" t="s">
        <v>335</v>
      </c>
      <c r="F2592" s="146">
        <v>200</v>
      </c>
      <c r="G2592" s="146">
        <v>9</v>
      </c>
      <c r="H2592" s="146">
        <v>44.8</v>
      </c>
    </row>
    <row r="2593" spans="1:10" x14ac:dyDescent="0.3">
      <c r="A2593" t="str">
        <f>IF(NOT(D2593=""),INDEX(statsNames,MATCH(D2593,mapping!Q:Q,0),1),A2592)</f>
        <v>FG%</v>
      </c>
      <c r="B2593">
        <f>INDEX(mapping!R:R,MATCH(A2593,mapping!P:P,0),1)+INDEX(mapping!H:H,MATCH(E2593,mapping!F:F,0))</f>
        <v>5013</v>
      </c>
      <c r="E2593" s="146" t="s">
        <v>70</v>
      </c>
      <c r="F2593" s="146">
        <v>208</v>
      </c>
      <c r="G2593" s="146">
        <v>9</v>
      </c>
      <c r="H2593" s="146">
        <v>44.7</v>
      </c>
    </row>
    <row r="2594" spans="1:10" x14ac:dyDescent="0.3">
      <c r="A2594" t="str">
        <f>IF(NOT(D2594=""),INDEX(statsNames,MATCH(D2594,mapping!Q:Q,0),1),A2593)</f>
        <v>FG%</v>
      </c>
      <c r="B2594">
        <f>INDEX(mapping!R:R,MATCH(A2594,mapping!P:P,0),1)+INDEX(mapping!H:H,MATCH(E2594,mapping!F:F,0))</f>
        <v>20313</v>
      </c>
      <c r="E2594" s="146" t="s">
        <v>458</v>
      </c>
      <c r="F2594" s="146">
        <v>216</v>
      </c>
      <c r="G2594" s="146">
        <v>5</v>
      </c>
      <c r="H2594" s="146">
        <v>44.5</v>
      </c>
    </row>
    <row r="2595" spans="1:10" x14ac:dyDescent="0.3">
      <c r="A2595" t="str">
        <f>IF(NOT(D2595=""),INDEX(statsNames,MATCH(D2595,mapping!Q:Q,0),1),A2594)</f>
        <v>FG%</v>
      </c>
      <c r="B2595">
        <f>INDEX(mapping!R:R,MATCH(A2595,mapping!P:P,0),1)+INDEX(mapping!H:H,MATCH(E2595,mapping!F:F,0))</f>
        <v>19813</v>
      </c>
      <c r="E2595" s="146" t="s">
        <v>1172</v>
      </c>
      <c r="F2595" s="146">
        <v>232</v>
      </c>
      <c r="G2595" s="146">
        <v>5</v>
      </c>
      <c r="H2595" s="146">
        <v>44.3</v>
      </c>
    </row>
    <row r="2596" spans="1:10" x14ac:dyDescent="0.3">
      <c r="A2596" t="str">
        <f>IF(NOT(D2596=""),INDEX(statsNames,MATCH(D2596,mapping!Q:Q,0),1),A2595)</f>
        <v>FG%</v>
      </c>
      <c r="B2596">
        <f>INDEX(mapping!R:R,MATCH(A2596,mapping!P:P,0),1)+INDEX(mapping!H:H,MATCH(E2596,mapping!F:F,0))</f>
        <v>20413</v>
      </c>
      <c r="E2596" s="146" t="s">
        <v>235</v>
      </c>
      <c r="F2596" s="146">
        <v>252</v>
      </c>
      <c r="G2596" s="146">
        <v>7</v>
      </c>
      <c r="H2596" s="146">
        <v>44</v>
      </c>
    </row>
    <row r="2597" spans="1:10" x14ac:dyDescent="0.3">
      <c r="A2597" t="str">
        <f>IF(NOT(D2597=""),INDEX(statsNames,MATCH(D2597,mapping!Q:Q,0),1),A2596)</f>
        <v>DFG%</v>
      </c>
      <c r="B2597">
        <f>INDEX(mapping!R:R,MATCH(A2597,mapping!P:P,0),1)+INDEX(mapping!H:H,MATCH(E2597,mapping!F:F,0))</f>
        <v>19709</v>
      </c>
      <c r="D2597" s="146" t="s">
        <v>1495</v>
      </c>
      <c r="E2597" s="146" t="s">
        <v>122</v>
      </c>
      <c r="F2597" s="146">
        <v>64</v>
      </c>
      <c r="G2597" s="146">
        <v>5</v>
      </c>
      <c r="H2597" s="146">
        <v>42.2</v>
      </c>
      <c r="I2597" s="146" t="s">
        <v>209</v>
      </c>
      <c r="J2597" s="146">
        <v>37.9</v>
      </c>
    </row>
    <row r="2598" spans="1:10" x14ac:dyDescent="0.3">
      <c r="A2598" t="str">
        <f>IF(NOT(D2598=""),INDEX(statsNames,MATCH(D2598,mapping!Q:Q,0),1),A2597)</f>
        <v>DFG%</v>
      </c>
      <c r="B2598">
        <f>INDEX(mapping!R:R,MATCH(A2598,mapping!P:P,0),1)+INDEX(mapping!H:H,MATCH(E2598,mapping!F:F,0))</f>
        <v>20309</v>
      </c>
      <c r="E2598" s="146" t="s">
        <v>458</v>
      </c>
      <c r="F2598" s="146">
        <v>67</v>
      </c>
      <c r="G2598" s="146">
        <v>4</v>
      </c>
      <c r="H2598" s="146">
        <v>42.2</v>
      </c>
    </row>
    <row r="2599" spans="1:10" x14ac:dyDescent="0.3">
      <c r="A2599" t="str">
        <f>IF(NOT(D2599=""),INDEX(statsNames,MATCH(D2599,mapping!Q:Q,0),1),A2598)</f>
        <v>DFG%</v>
      </c>
      <c r="B2599">
        <f>INDEX(mapping!R:R,MATCH(A2599,mapping!P:P,0),1)+INDEX(mapping!H:H,MATCH(E2599,mapping!F:F,0))</f>
        <v>19609</v>
      </c>
      <c r="E2599" s="146" t="s">
        <v>335</v>
      </c>
      <c r="F2599" s="146">
        <v>102</v>
      </c>
      <c r="G2599" s="146">
        <v>3</v>
      </c>
      <c r="H2599" s="146">
        <v>43.1</v>
      </c>
    </row>
    <row r="2600" spans="1:10" x14ac:dyDescent="0.3">
      <c r="A2600" t="str">
        <f>IF(NOT(D2600=""),INDEX(statsNames,MATCH(D2600,mapping!Q:Q,0),1),A2599)</f>
        <v>DFG%</v>
      </c>
      <c r="B2600">
        <f>INDEX(mapping!R:R,MATCH(A2600,mapping!P:P,0),1)+INDEX(mapping!H:H,MATCH(E2600,mapping!F:F,0))</f>
        <v>19809</v>
      </c>
      <c r="E2600" s="146" t="s">
        <v>1172</v>
      </c>
      <c r="F2600" s="146">
        <v>143</v>
      </c>
      <c r="G2600" s="146">
        <v>2</v>
      </c>
      <c r="H2600" s="146">
        <v>43.7</v>
      </c>
    </row>
    <row r="2601" spans="1:10" x14ac:dyDescent="0.3">
      <c r="A2601" t="str">
        <f>IF(NOT(D2601=""),INDEX(statsNames,MATCH(D2601,mapping!Q:Q,0),1),A2600)</f>
        <v>DFG%</v>
      </c>
      <c r="B2601">
        <f>INDEX(mapping!R:R,MATCH(A2601,mapping!P:P,0),1)+INDEX(mapping!H:H,MATCH(E2601,mapping!F:F,0))</f>
        <v>5009</v>
      </c>
      <c r="E2601" s="146" t="s">
        <v>70</v>
      </c>
      <c r="F2601" s="146">
        <v>144</v>
      </c>
      <c r="G2601" s="146">
        <v>7</v>
      </c>
      <c r="H2601" s="146">
        <v>43.7</v>
      </c>
    </row>
    <row r="2602" spans="1:10" x14ac:dyDescent="0.3">
      <c r="A2602" t="str">
        <f>IF(NOT(D2602=""),INDEX(statsNames,MATCH(D2602,mapping!Q:Q,0),1),A2601)</f>
        <v>DFG%</v>
      </c>
      <c r="B2602">
        <f>INDEX(mapping!R:R,MATCH(A2602,mapping!P:P,0),1)+INDEX(mapping!H:H,MATCH(E2602,mapping!F:F,0))</f>
        <v>20409</v>
      </c>
      <c r="E2602" s="146" t="s">
        <v>235</v>
      </c>
      <c r="F2602" s="146">
        <v>238</v>
      </c>
      <c r="G2602" s="146">
        <v>7</v>
      </c>
      <c r="H2602" s="146">
        <v>45.2</v>
      </c>
    </row>
    <row r="2603" spans="1:10" x14ac:dyDescent="0.3">
      <c r="A2603" t="str">
        <f>IF(NOT(D2603=""),INDEX(statsNames,MATCH(D2603,mapping!Q:Q,0),1),A2602)</f>
        <v>FPG</v>
      </c>
      <c r="B2603">
        <f>INDEX(mapping!R:R,MATCH(A2603,mapping!P:P,0),1)+INDEX(mapping!H:H,MATCH(E2603,mapping!F:F,0))</f>
        <v>19714</v>
      </c>
      <c r="D2603" s="146" t="s">
        <v>1496</v>
      </c>
      <c r="E2603" s="146" t="s">
        <v>122</v>
      </c>
      <c r="F2603" s="146">
        <v>6</v>
      </c>
      <c r="G2603" s="146">
        <v>1</v>
      </c>
      <c r="H2603" s="146">
        <v>13.7</v>
      </c>
      <c r="I2603" s="146" t="s">
        <v>234</v>
      </c>
      <c r="J2603" s="146">
        <v>12.7</v>
      </c>
    </row>
    <row r="2604" spans="1:10" x14ac:dyDescent="0.3">
      <c r="A2604" t="str">
        <f>IF(NOT(D2604=""),INDEX(statsNames,MATCH(D2604,mapping!Q:Q,0),1),A2603)</f>
        <v>FPG</v>
      </c>
      <c r="B2604">
        <f>INDEX(mapping!R:R,MATCH(A2604,mapping!P:P,0),1)+INDEX(mapping!H:H,MATCH(E2604,mapping!F:F,0))</f>
        <v>5014</v>
      </c>
      <c r="E2604" s="146" t="s">
        <v>70</v>
      </c>
      <c r="F2604" s="146">
        <v>112</v>
      </c>
      <c r="G2604" s="146">
        <v>6</v>
      </c>
      <c r="H2604" s="146">
        <v>16.600000000000001</v>
      </c>
    </row>
    <row r="2605" spans="1:10" x14ac:dyDescent="0.3">
      <c r="A2605" t="str">
        <f>IF(NOT(D2605=""),INDEX(statsNames,MATCH(D2605,mapping!Q:Q,0),1),A2604)</f>
        <v>FPG</v>
      </c>
      <c r="B2605">
        <f>INDEX(mapping!R:R,MATCH(A2605,mapping!P:P,0),1)+INDEX(mapping!H:H,MATCH(E2605,mapping!F:F,0))</f>
        <v>20414</v>
      </c>
      <c r="E2605" s="146" t="s">
        <v>235</v>
      </c>
      <c r="F2605" s="146">
        <v>113</v>
      </c>
      <c r="G2605" s="146">
        <v>6</v>
      </c>
      <c r="H2605" s="146">
        <v>16.600000000000001</v>
      </c>
    </row>
    <row r="2606" spans="1:10" x14ac:dyDescent="0.3">
      <c r="A2606" t="str">
        <f>IF(NOT(D2606=""),INDEX(statsNames,MATCH(D2606,mapping!Q:Q,0),1),A2605)</f>
        <v>FPG</v>
      </c>
      <c r="B2606">
        <f>INDEX(mapping!R:R,MATCH(A2606,mapping!P:P,0),1)+INDEX(mapping!H:H,MATCH(E2606,mapping!F:F,0))</f>
        <v>20314</v>
      </c>
      <c r="E2606" s="146" t="s">
        <v>458</v>
      </c>
      <c r="F2606" s="146">
        <v>170</v>
      </c>
      <c r="G2606" s="146">
        <v>7</v>
      </c>
      <c r="H2606" s="146">
        <v>17.3</v>
      </c>
    </row>
    <row r="2607" spans="1:10" x14ac:dyDescent="0.3">
      <c r="A2607" t="str">
        <f>IF(NOT(D2607=""),INDEX(statsNames,MATCH(D2607,mapping!Q:Q,0),1),A2606)</f>
        <v>FPG</v>
      </c>
      <c r="B2607">
        <f>INDEX(mapping!R:R,MATCH(A2607,mapping!P:P,0),1)+INDEX(mapping!H:H,MATCH(E2607,mapping!F:F,0))</f>
        <v>19614</v>
      </c>
      <c r="E2607" s="146" t="s">
        <v>335</v>
      </c>
      <c r="F2607" s="146">
        <v>249</v>
      </c>
      <c r="G2607" s="146">
        <v>7</v>
      </c>
      <c r="H2607" s="146">
        <v>18.2</v>
      </c>
    </row>
    <row r="2608" spans="1:10" x14ac:dyDescent="0.3">
      <c r="A2608" t="str">
        <f>IF(NOT(D2608=""),INDEX(statsNames,MATCH(D2608,mapping!Q:Q,0),1),A2607)</f>
        <v>FPG</v>
      </c>
      <c r="B2608">
        <f>INDEX(mapping!R:R,MATCH(A2608,mapping!P:P,0),1)+INDEX(mapping!H:H,MATCH(E2608,mapping!F:F,0))</f>
        <v>19814</v>
      </c>
      <c r="E2608" s="146" t="s">
        <v>1172</v>
      </c>
      <c r="F2608" s="146">
        <v>311</v>
      </c>
      <c r="G2608" s="146">
        <v>8</v>
      </c>
      <c r="H2608" s="146">
        <v>19.100000000000001</v>
      </c>
    </row>
    <row r="2609" spans="1:10" x14ac:dyDescent="0.3">
      <c r="A2609" t="str">
        <f>IF(NOT(D2609=""),INDEX(statsNames,MATCH(D2609,mapping!Q:Q,0),1),A2608)</f>
        <v>FTA</v>
      </c>
      <c r="B2609">
        <f>INDEX(mapping!R:R,MATCH(A2609,mapping!P:P,0),1)+INDEX(mapping!H:H,MATCH(E2609,mapping!F:F,0))</f>
        <v>19816</v>
      </c>
      <c r="D2609" s="146" t="s">
        <v>1497</v>
      </c>
      <c r="E2609" s="146" t="s">
        <v>1172</v>
      </c>
      <c r="F2609" s="146">
        <v>14</v>
      </c>
      <c r="G2609" s="146">
        <v>1</v>
      </c>
      <c r="H2609" s="146">
        <v>25.8</v>
      </c>
      <c r="I2609" s="146" t="s">
        <v>503</v>
      </c>
      <c r="J2609" s="146">
        <v>27.2</v>
      </c>
    </row>
    <row r="2610" spans="1:10" x14ac:dyDescent="0.3">
      <c r="A2610" t="str">
        <f>IF(NOT(D2610=""),INDEX(statsNames,MATCH(D2610,mapping!Q:Q,0),1),A2609)</f>
        <v>FTA</v>
      </c>
      <c r="B2610">
        <f>INDEX(mapping!R:R,MATCH(A2610,mapping!P:P,0),1)+INDEX(mapping!H:H,MATCH(E2610,mapping!F:F,0))</f>
        <v>5016</v>
      </c>
      <c r="E2610" s="146" t="s">
        <v>70</v>
      </c>
      <c r="F2610" s="146">
        <v>18</v>
      </c>
      <c r="G2610" s="146">
        <v>2</v>
      </c>
      <c r="H2610" s="146">
        <v>25.5</v>
      </c>
    </row>
    <row r="2611" spans="1:10" x14ac:dyDescent="0.3">
      <c r="A2611" t="str">
        <f>IF(NOT(D2611=""),INDEX(statsNames,MATCH(D2611,mapping!Q:Q,0),1),A2610)</f>
        <v>FTA</v>
      </c>
      <c r="B2611">
        <f>INDEX(mapping!R:R,MATCH(A2611,mapping!P:P,0),1)+INDEX(mapping!H:H,MATCH(E2611,mapping!F:F,0))</f>
        <v>20316</v>
      </c>
      <c r="E2611" s="146" t="s">
        <v>458</v>
      </c>
      <c r="F2611" s="146">
        <v>92</v>
      </c>
      <c r="G2611" s="146">
        <v>8</v>
      </c>
      <c r="H2611" s="146">
        <v>22.4</v>
      </c>
    </row>
    <row r="2612" spans="1:10" x14ac:dyDescent="0.3">
      <c r="A2612" t="str">
        <f>IF(NOT(D2612=""),INDEX(statsNames,MATCH(D2612,mapping!Q:Q,0),1),A2611)</f>
        <v>FTA</v>
      </c>
      <c r="B2612">
        <f>INDEX(mapping!R:R,MATCH(A2612,mapping!P:P,0),1)+INDEX(mapping!H:H,MATCH(E2612,mapping!F:F,0))</f>
        <v>20416</v>
      </c>
      <c r="E2612" s="146" t="s">
        <v>235</v>
      </c>
      <c r="F2612" s="146">
        <v>102</v>
      </c>
      <c r="G2612" s="146">
        <v>1</v>
      </c>
      <c r="H2612" s="146">
        <v>22.1</v>
      </c>
    </row>
    <row r="2613" spans="1:10" x14ac:dyDescent="0.3">
      <c r="A2613" t="str">
        <f>IF(NOT(D2613=""),INDEX(statsNames,MATCH(D2613,mapping!Q:Q,0),1),A2612)</f>
        <v>FTA</v>
      </c>
      <c r="B2613">
        <f>INDEX(mapping!R:R,MATCH(A2613,mapping!P:P,0),1)+INDEX(mapping!H:H,MATCH(E2613,mapping!F:F,0))</f>
        <v>19616</v>
      </c>
      <c r="E2613" s="146" t="s">
        <v>335</v>
      </c>
      <c r="F2613" s="146">
        <v>190</v>
      </c>
      <c r="G2613" s="146">
        <v>6</v>
      </c>
      <c r="H2613" s="146">
        <v>20.399999999999999</v>
      </c>
    </row>
    <row r="2614" spans="1:10" x14ac:dyDescent="0.3">
      <c r="A2614" t="str">
        <f>IF(NOT(D2614=""),INDEX(statsNames,MATCH(D2614,mapping!Q:Q,0),1),A2613)</f>
        <v>FTA</v>
      </c>
      <c r="B2614">
        <f>INDEX(mapping!R:R,MATCH(A2614,mapping!P:P,0),1)+INDEX(mapping!H:H,MATCH(E2614,mapping!F:F,0))</f>
        <v>19716</v>
      </c>
      <c r="E2614" s="146" t="s">
        <v>122</v>
      </c>
      <c r="F2614" s="146">
        <v>246</v>
      </c>
      <c r="G2614" s="146">
        <v>5</v>
      </c>
      <c r="H2614" s="146">
        <v>18.899999999999999</v>
      </c>
    </row>
    <row r="2615" spans="1:10" x14ac:dyDescent="0.3">
      <c r="A2615" t="str">
        <f>IF(NOT(D2615=""),INDEX(statsNames,MATCH(D2615,mapping!Q:Q,0),1),A2614)</f>
        <v>FT%</v>
      </c>
      <c r="B2615">
        <f>INDEX(mapping!R:R,MATCH(A2615,mapping!P:P,0),1)+INDEX(mapping!H:H,MATCH(E2615,mapping!F:F,0))</f>
        <v>19715</v>
      </c>
      <c r="D2615" s="146" t="s">
        <v>1498</v>
      </c>
      <c r="E2615" s="146" t="s">
        <v>122</v>
      </c>
      <c r="F2615" s="146">
        <v>32</v>
      </c>
      <c r="G2615" s="146">
        <v>5</v>
      </c>
      <c r="H2615" s="146">
        <v>76.900000000000006</v>
      </c>
      <c r="I2615" s="146" t="s">
        <v>475</v>
      </c>
      <c r="J2615" s="146">
        <v>80.5</v>
      </c>
    </row>
    <row r="2616" spans="1:10" x14ac:dyDescent="0.3">
      <c r="A2616" t="str">
        <f>IF(NOT(D2616=""),INDEX(statsNames,MATCH(D2616,mapping!Q:Q,0),1),A2615)</f>
        <v>FT%</v>
      </c>
      <c r="B2616">
        <f>INDEX(mapping!R:R,MATCH(A2616,mapping!P:P,0),1)+INDEX(mapping!H:H,MATCH(E2616,mapping!F:F,0))</f>
        <v>5015</v>
      </c>
      <c r="E2616" s="146" t="s">
        <v>70</v>
      </c>
      <c r="F2616" s="146">
        <v>61</v>
      </c>
      <c r="G2616" s="146">
        <v>1</v>
      </c>
      <c r="H2616" s="146">
        <v>75.5</v>
      </c>
    </row>
    <row r="2617" spans="1:10" x14ac:dyDescent="0.3">
      <c r="A2617" t="str">
        <f>IF(NOT(D2617=""),INDEX(statsNames,MATCH(D2617,mapping!Q:Q,0),1),A2616)</f>
        <v>FT%</v>
      </c>
      <c r="B2617">
        <f>INDEX(mapping!R:R,MATCH(A2617,mapping!P:P,0),1)+INDEX(mapping!H:H,MATCH(E2617,mapping!F:F,0))</f>
        <v>19815</v>
      </c>
      <c r="E2617" s="146" t="s">
        <v>1172</v>
      </c>
      <c r="F2617" s="146">
        <v>68</v>
      </c>
      <c r="G2617" s="146">
        <v>3</v>
      </c>
      <c r="H2617" s="146">
        <v>75.3</v>
      </c>
    </row>
    <row r="2618" spans="1:10" x14ac:dyDescent="0.3">
      <c r="A2618" t="str">
        <f>IF(NOT(D2618=""),INDEX(statsNames,MATCH(D2618,mapping!Q:Q,0),1),A2617)</f>
        <v>FT%</v>
      </c>
      <c r="B2618">
        <f>INDEX(mapping!R:R,MATCH(A2618,mapping!P:P,0),1)+INDEX(mapping!H:H,MATCH(E2618,mapping!F:F,0))</f>
        <v>19615</v>
      </c>
      <c r="E2618" s="146" t="s">
        <v>335</v>
      </c>
      <c r="F2618" s="146">
        <v>145</v>
      </c>
      <c r="G2618" s="146">
        <v>7</v>
      </c>
      <c r="H2618" s="146">
        <v>73.5</v>
      </c>
    </row>
    <row r="2619" spans="1:10" x14ac:dyDescent="0.3">
      <c r="A2619" t="str">
        <f>IF(NOT(D2619=""),INDEX(statsNames,MATCH(D2619,mapping!Q:Q,0),1),A2618)</f>
        <v>FT%</v>
      </c>
      <c r="B2619">
        <f>INDEX(mapping!R:R,MATCH(A2619,mapping!P:P,0),1)+INDEX(mapping!H:H,MATCH(E2619,mapping!F:F,0))</f>
        <v>20315</v>
      </c>
      <c r="E2619" s="146" t="s">
        <v>458</v>
      </c>
      <c r="F2619" s="146">
        <v>287</v>
      </c>
      <c r="G2619" s="146">
        <v>11</v>
      </c>
      <c r="H2619" s="146">
        <v>69.099999999999994</v>
      </c>
    </row>
    <row r="2620" spans="1:10" x14ac:dyDescent="0.3">
      <c r="A2620" t="str">
        <f>IF(NOT(D2620=""),INDEX(statsNames,MATCH(D2620,mapping!Q:Q,0),1),A2619)</f>
        <v>FT%</v>
      </c>
      <c r="B2620">
        <f>INDEX(mapping!R:R,MATCH(A2620,mapping!P:P,0),1)+INDEX(mapping!H:H,MATCH(E2620,mapping!F:F,0))</f>
        <v>20415</v>
      </c>
      <c r="E2620" s="146" t="s">
        <v>235</v>
      </c>
      <c r="F2620" s="146">
        <v>305</v>
      </c>
      <c r="G2620" s="146">
        <v>7</v>
      </c>
      <c r="H2620" s="146">
        <v>68.5</v>
      </c>
    </row>
    <row r="2621" spans="1:10" x14ac:dyDescent="0.3">
      <c r="A2621" t="str">
        <f>IF(NOT(D2621=""),INDEX(statsNames,MATCH(D2621,mapping!Q:Q,0),1),A2620)</f>
        <v>FTPG</v>
      </c>
      <c r="B2621">
        <f>INDEX(mapping!R:R,MATCH(A2621,mapping!P:P,0),1)+INDEX(mapping!H:H,MATCH(E2621,mapping!F:F,0))</f>
        <v>19817</v>
      </c>
      <c r="D2621" s="146" t="s">
        <v>1499</v>
      </c>
      <c r="E2621" s="146" t="s">
        <v>1172</v>
      </c>
      <c r="F2621" s="146">
        <v>9</v>
      </c>
      <c r="G2621" s="146">
        <v>1</v>
      </c>
      <c r="H2621" s="146">
        <v>19.5</v>
      </c>
      <c r="I2621" s="146" t="s">
        <v>503</v>
      </c>
      <c r="J2621" s="146">
        <v>20.2</v>
      </c>
    </row>
    <row r="2622" spans="1:10" x14ac:dyDescent="0.3">
      <c r="A2622" t="str">
        <f>IF(NOT(D2622=""),INDEX(statsNames,MATCH(D2622,mapping!Q:Q,0),1),A2621)</f>
        <v>FTPG</v>
      </c>
      <c r="B2622">
        <f>INDEX(mapping!R:R,MATCH(A2622,mapping!P:P,0),1)+INDEX(mapping!H:H,MATCH(E2622,mapping!F:F,0))</f>
        <v>5017</v>
      </c>
      <c r="E2622" s="146" t="s">
        <v>70</v>
      </c>
      <c r="F2622" s="146">
        <v>11</v>
      </c>
      <c r="G2622" s="146">
        <v>1</v>
      </c>
      <c r="H2622" s="146">
        <v>19.2</v>
      </c>
    </row>
    <row r="2623" spans="1:10" x14ac:dyDescent="0.3">
      <c r="A2623" t="str">
        <f>IF(NOT(D2623=""),INDEX(statsNames,MATCH(D2623,mapping!Q:Q,0),1),A2622)</f>
        <v>FTPG</v>
      </c>
      <c r="B2623">
        <f>INDEX(mapping!R:R,MATCH(A2623,mapping!P:P,0),1)+INDEX(mapping!H:H,MATCH(E2623,mapping!F:F,0))</f>
        <v>20317</v>
      </c>
      <c r="E2623" s="146" t="s">
        <v>458</v>
      </c>
      <c r="F2623" s="146">
        <v>147</v>
      </c>
      <c r="G2623" s="146">
        <v>8</v>
      </c>
      <c r="H2623" s="146">
        <v>15.5</v>
      </c>
    </row>
    <row r="2624" spans="1:10" x14ac:dyDescent="0.3">
      <c r="A2624" t="str">
        <f>IF(NOT(D2624=""),INDEX(statsNames,MATCH(D2624,mapping!Q:Q,0),1),A2623)</f>
        <v>FTPG</v>
      </c>
      <c r="B2624">
        <f>INDEX(mapping!R:R,MATCH(A2624,mapping!P:P,0),1)+INDEX(mapping!H:H,MATCH(E2624,mapping!F:F,0))</f>
        <v>20417</v>
      </c>
      <c r="E2624" s="146" t="s">
        <v>235</v>
      </c>
      <c r="F2624" s="146">
        <v>163</v>
      </c>
      <c r="G2624" s="146">
        <v>3</v>
      </c>
      <c r="H2624" s="146">
        <v>15.2</v>
      </c>
    </row>
    <row r="2625" spans="1:10" x14ac:dyDescent="0.3">
      <c r="A2625" t="str">
        <f>IF(NOT(D2625=""),INDEX(statsNames,MATCH(D2625,mapping!Q:Q,0),1),A2624)</f>
        <v>FTPG</v>
      </c>
      <c r="B2625">
        <f>INDEX(mapping!R:R,MATCH(A2625,mapping!P:P,0),1)+INDEX(mapping!H:H,MATCH(E2625,mapping!F:F,0))</f>
        <v>19617</v>
      </c>
      <c r="E2625" s="146" t="s">
        <v>335</v>
      </c>
      <c r="F2625" s="146">
        <v>174</v>
      </c>
      <c r="G2625" s="146">
        <v>7</v>
      </c>
      <c r="H2625" s="146">
        <v>15</v>
      </c>
    </row>
    <row r="2626" spans="1:10" x14ac:dyDescent="0.3">
      <c r="A2626" t="str">
        <f>IF(NOT(D2626=""),INDEX(statsNames,MATCH(D2626,mapping!Q:Q,0),1),A2625)</f>
        <v>FTPG</v>
      </c>
      <c r="B2626">
        <f>INDEX(mapping!R:R,MATCH(A2626,mapping!P:P,0),1)+INDEX(mapping!H:H,MATCH(E2626,mapping!F:F,0))</f>
        <v>19717</v>
      </c>
      <c r="E2626" s="146" t="s">
        <v>122</v>
      </c>
      <c r="F2626" s="146">
        <v>194</v>
      </c>
      <c r="G2626" s="146">
        <v>4</v>
      </c>
      <c r="H2626" s="146">
        <v>14.6</v>
      </c>
    </row>
    <row r="2627" spans="1:10" x14ac:dyDescent="0.3">
      <c r="A2627" t="str">
        <f>IF(NOT(D2627=""),INDEX(statsNames,MATCH(D2627,mapping!Q:Q,0),1),A2626)</f>
        <v>RM</v>
      </c>
      <c r="B2627">
        <f>INDEX(mapping!R:R,MATCH(A2627,mapping!P:P,0),1)+INDEX(mapping!H:H,MATCH(E2627,mapping!F:F,0))</f>
        <v>20321</v>
      </c>
      <c r="D2627" s="146" t="s">
        <v>1500</v>
      </c>
      <c r="E2627" s="146" t="s">
        <v>458</v>
      </c>
      <c r="F2627" s="146">
        <v>20</v>
      </c>
      <c r="G2627" s="146">
        <v>1</v>
      </c>
      <c r="H2627" s="146">
        <v>7.1</v>
      </c>
      <c r="I2627" s="146" t="s">
        <v>92</v>
      </c>
      <c r="J2627" s="146">
        <v>14.5</v>
      </c>
    </row>
    <row r="2628" spans="1:10" x14ac:dyDescent="0.3">
      <c r="A2628" t="str">
        <f>IF(NOT(D2628=""),INDEX(statsNames,MATCH(D2628,mapping!Q:Q,0),1),A2627)</f>
        <v>RM</v>
      </c>
      <c r="B2628">
        <f>INDEX(mapping!R:R,MATCH(A2628,mapping!P:P,0),1)+INDEX(mapping!H:H,MATCH(E2628,mapping!F:F,0))</f>
        <v>19621</v>
      </c>
      <c r="E2628" s="146" t="s">
        <v>335</v>
      </c>
      <c r="F2628" s="146">
        <v>62</v>
      </c>
      <c r="G2628" s="146">
        <v>2</v>
      </c>
      <c r="H2628" s="146">
        <v>4.3</v>
      </c>
    </row>
    <row r="2629" spans="1:10" x14ac:dyDescent="0.3">
      <c r="A2629" t="str">
        <f>IF(NOT(D2629=""),INDEX(statsNames,MATCH(D2629,mapping!Q:Q,0),1),A2628)</f>
        <v>RM</v>
      </c>
      <c r="B2629">
        <f>INDEX(mapping!R:R,MATCH(A2629,mapping!P:P,0),1)+INDEX(mapping!H:H,MATCH(E2629,mapping!F:F,0))</f>
        <v>19721</v>
      </c>
      <c r="E2629" s="146" t="s">
        <v>122</v>
      </c>
      <c r="F2629" s="146">
        <v>106</v>
      </c>
      <c r="G2629" s="146">
        <v>3</v>
      </c>
      <c r="H2629" s="146">
        <v>2.8</v>
      </c>
    </row>
    <row r="2630" spans="1:10" x14ac:dyDescent="0.3">
      <c r="A2630" t="str">
        <f>IF(NOT(D2630=""),INDEX(statsNames,MATCH(D2630,mapping!Q:Q,0),1),A2629)</f>
        <v>RM</v>
      </c>
      <c r="B2630">
        <f>INDEX(mapping!R:R,MATCH(A2630,mapping!P:P,0),1)+INDEX(mapping!H:H,MATCH(E2630,mapping!F:F,0))</f>
        <v>20421</v>
      </c>
      <c r="E2630" s="146" t="s">
        <v>235</v>
      </c>
      <c r="F2630" s="146">
        <v>199</v>
      </c>
      <c r="G2630" s="146">
        <v>5</v>
      </c>
      <c r="H2630" s="146">
        <v>0.5</v>
      </c>
    </row>
    <row r="2631" spans="1:10" x14ac:dyDescent="0.3">
      <c r="A2631" t="str">
        <f>IF(NOT(D2631=""),INDEX(statsNames,MATCH(D2631,mapping!Q:Q,0),1),A2630)</f>
        <v>RM</v>
      </c>
      <c r="B2631">
        <f>INDEX(mapping!R:R,MATCH(A2631,mapping!P:P,0),1)+INDEX(mapping!H:H,MATCH(E2631,mapping!F:F,0))</f>
        <v>5021</v>
      </c>
      <c r="E2631" s="146" t="s">
        <v>70</v>
      </c>
      <c r="F2631" s="146">
        <v>261</v>
      </c>
      <c r="G2631" s="146">
        <v>13</v>
      </c>
      <c r="H2631" s="146">
        <v>-1.2</v>
      </c>
    </row>
    <row r="2632" spans="1:10" x14ac:dyDescent="0.3">
      <c r="A2632" t="str">
        <f>IF(NOT(D2632=""),INDEX(statsNames,MATCH(D2632,mapping!Q:Q,0),1),A2631)</f>
        <v>RM</v>
      </c>
      <c r="B2632">
        <f>INDEX(mapping!R:R,MATCH(A2632,mapping!P:P,0),1)+INDEX(mapping!H:H,MATCH(E2632,mapping!F:F,0))</f>
        <v>19821</v>
      </c>
      <c r="E2632" s="146" t="s">
        <v>1172</v>
      </c>
      <c r="F2632" s="146">
        <v>324</v>
      </c>
      <c r="G2632" s="146">
        <v>9</v>
      </c>
      <c r="H2632" s="146">
        <v>-3.7</v>
      </c>
    </row>
    <row r="2633" spans="1:10" x14ac:dyDescent="0.3">
      <c r="A2633" t="str">
        <f>IF(NOT(D2633=""),INDEX(statsNames,MATCH(D2633,mapping!Q:Q,0),1),A2632)</f>
        <v>DRPG</v>
      </c>
      <c r="B2633">
        <f>INDEX(mapping!R:R,MATCH(A2633,mapping!P:P,0),1)+INDEX(mapping!H:H,MATCH(E2633,mapping!F:F,0))</f>
        <v>19610</v>
      </c>
      <c r="D2633" s="146" t="s">
        <v>1501</v>
      </c>
      <c r="E2633" s="146" t="s">
        <v>335</v>
      </c>
      <c r="F2633" s="146">
        <v>45</v>
      </c>
      <c r="G2633" s="146">
        <v>3</v>
      </c>
      <c r="H2633" s="146">
        <v>26.74</v>
      </c>
      <c r="I2633" s="146" t="s">
        <v>1119</v>
      </c>
      <c r="J2633" s="146">
        <v>30.16</v>
      </c>
    </row>
    <row r="2634" spans="1:10" x14ac:dyDescent="0.3">
      <c r="A2634" t="str">
        <f>IF(NOT(D2634=""),INDEX(statsNames,MATCH(D2634,mapping!Q:Q,0),1),A2633)</f>
        <v>DRPG</v>
      </c>
      <c r="B2634">
        <f>INDEX(mapping!R:R,MATCH(A2634,mapping!P:P,0),1)+INDEX(mapping!H:H,MATCH(E2634,mapping!F:F,0))</f>
        <v>20310</v>
      </c>
      <c r="E2634" s="146" t="s">
        <v>458</v>
      </c>
      <c r="F2634" s="146">
        <v>58</v>
      </c>
      <c r="G2634" s="146">
        <v>5</v>
      </c>
      <c r="H2634" s="146">
        <v>26.28</v>
      </c>
    </row>
    <row r="2635" spans="1:10" x14ac:dyDescent="0.3">
      <c r="A2635" t="str">
        <f>IF(NOT(D2635=""),INDEX(statsNames,MATCH(D2635,mapping!Q:Q,0),1),A2634)</f>
        <v>DRPG</v>
      </c>
      <c r="B2635">
        <f>INDEX(mapping!R:R,MATCH(A2635,mapping!P:P,0),1)+INDEX(mapping!H:H,MATCH(E2635,mapping!F:F,0))</f>
        <v>20410</v>
      </c>
      <c r="E2635" s="146" t="s">
        <v>235</v>
      </c>
      <c r="F2635" s="146">
        <v>149</v>
      </c>
      <c r="G2635" s="146">
        <v>3</v>
      </c>
      <c r="H2635" s="146">
        <v>24.86</v>
      </c>
    </row>
    <row r="2636" spans="1:10" x14ac:dyDescent="0.3">
      <c r="A2636" t="str">
        <f>IF(NOT(D2636=""),INDEX(statsNames,MATCH(D2636,mapping!Q:Q,0),1),A2635)</f>
        <v>DRPG</v>
      </c>
      <c r="B2636">
        <f>INDEX(mapping!R:R,MATCH(A2636,mapping!P:P,0),1)+INDEX(mapping!H:H,MATCH(E2636,mapping!F:F,0))</f>
        <v>19710</v>
      </c>
      <c r="E2636" s="146" t="s">
        <v>122</v>
      </c>
      <c r="F2636" s="146">
        <v>195</v>
      </c>
      <c r="G2636" s="146">
        <v>7</v>
      </c>
      <c r="H2636" s="146">
        <v>24.24</v>
      </c>
    </row>
    <row r="2637" spans="1:10" x14ac:dyDescent="0.3">
      <c r="A2637" t="str">
        <f>IF(NOT(D2637=""),INDEX(statsNames,MATCH(D2637,mapping!Q:Q,0),1),A2636)</f>
        <v>DRPG</v>
      </c>
      <c r="B2637">
        <f>INDEX(mapping!R:R,MATCH(A2637,mapping!P:P,0),1)+INDEX(mapping!H:H,MATCH(E2637,mapping!F:F,0))</f>
        <v>19810</v>
      </c>
      <c r="E2637" s="146" t="s">
        <v>1172</v>
      </c>
      <c r="F2637" s="146">
        <v>218</v>
      </c>
      <c r="G2637" s="146">
        <v>4</v>
      </c>
      <c r="H2637" s="146">
        <v>23.91</v>
      </c>
    </row>
    <row r="2638" spans="1:10" x14ac:dyDescent="0.3">
      <c r="A2638" t="str">
        <f>IF(NOT(D2638=""),INDEX(statsNames,MATCH(D2638,mapping!Q:Q,0),1),A2637)</f>
        <v>DRPG</v>
      </c>
      <c r="B2638">
        <f>INDEX(mapping!R:R,MATCH(A2638,mapping!P:P,0),1)+INDEX(mapping!H:H,MATCH(E2638,mapping!F:F,0))</f>
        <v>5010</v>
      </c>
      <c r="E2638" s="146" t="s">
        <v>70</v>
      </c>
      <c r="F2638" s="146">
        <v>224</v>
      </c>
      <c r="G2638" s="146">
        <v>9</v>
      </c>
      <c r="H2638" s="146">
        <v>23.85</v>
      </c>
    </row>
    <row r="2639" spans="1:10" x14ac:dyDescent="0.3">
      <c r="A2639" t="str">
        <f>IF(NOT(D2639=""),INDEX(statsNames,MATCH(D2639,mapping!Q:Q,0),1),A2638)</f>
        <v>ORPG</v>
      </c>
      <c r="B2639">
        <f>INDEX(mapping!R:R,MATCH(A2639,mapping!P:P,0),1)+INDEX(mapping!H:H,MATCH(E2639,mapping!F:F,0))</f>
        <v>20319</v>
      </c>
      <c r="D2639" s="146" t="s">
        <v>1502</v>
      </c>
      <c r="E2639" s="146" t="s">
        <v>458</v>
      </c>
      <c r="F2639" s="146">
        <v>4</v>
      </c>
      <c r="G2639" s="146">
        <v>2</v>
      </c>
      <c r="H2639" s="146">
        <v>14.75</v>
      </c>
      <c r="I2639" s="146" t="s">
        <v>92</v>
      </c>
      <c r="J2639" s="146">
        <v>16.12</v>
      </c>
    </row>
    <row r="2640" spans="1:10" x14ac:dyDescent="0.3">
      <c r="A2640" t="str">
        <f>IF(NOT(D2640=""),INDEX(statsNames,MATCH(D2640,mapping!Q:Q,0),1),A2639)</f>
        <v>ORPG</v>
      </c>
      <c r="B2640">
        <f>INDEX(mapping!R:R,MATCH(A2640,mapping!P:P,0),1)+INDEX(mapping!H:H,MATCH(E2640,mapping!F:F,0))</f>
        <v>20419</v>
      </c>
      <c r="E2640" s="146" t="s">
        <v>235</v>
      </c>
      <c r="F2640" s="146">
        <v>115</v>
      </c>
      <c r="G2640" s="146">
        <v>2</v>
      </c>
      <c r="H2640" s="146">
        <v>11.54</v>
      </c>
    </row>
    <row r="2641" spans="1:10" x14ac:dyDescent="0.3">
      <c r="A2641" t="str">
        <f>IF(NOT(D2641=""),INDEX(statsNames,MATCH(D2641,mapping!Q:Q,0),1),A2640)</f>
        <v>ORPG</v>
      </c>
      <c r="B2641">
        <f>INDEX(mapping!R:R,MATCH(A2641,mapping!P:P,0),1)+INDEX(mapping!H:H,MATCH(E2641,mapping!F:F,0))</f>
        <v>19619</v>
      </c>
      <c r="E2641" s="146" t="s">
        <v>335</v>
      </c>
      <c r="F2641" s="146">
        <v>200</v>
      </c>
      <c r="G2641" s="146">
        <v>4</v>
      </c>
      <c r="H2641" s="146">
        <v>10.66</v>
      </c>
    </row>
    <row r="2642" spans="1:10" x14ac:dyDescent="0.3">
      <c r="A2642" t="str">
        <f>IF(NOT(D2642=""),INDEX(statsNames,MATCH(D2642,mapping!Q:Q,0),1),A2641)</f>
        <v>ORPG</v>
      </c>
      <c r="B2642">
        <f>INDEX(mapping!R:R,MATCH(A2642,mapping!P:P,0),1)+INDEX(mapping!H:H,MATCH(E2642,mapping!F:F,0))</f>
        <v>19719</v>
      </c>
      <c r="E2642" s="146" t="s">
        <v>122</v>
      </c>
      <c r="F2642" s="146">
        <v>247</v>
      </c>
      <c r="G2642" s="146">
        <v>9</v>
      </c>
      <c r="H2642" s="146">
        <v>10.18</v>
      </c>
    </row>
    <row r="2643" spans="1:10" x14ac:dyDescent="0.3">
      <c r="A2643" t="str">
        <f>IF(NOT(D2643=""),INDEX(statsNames,MATCH(D2643,mapping!Q:Q,0),1),A2642)</f>
        <v>ORPG</v>
      </c>
      <c r="B2643">
        <f>INDEX(mapping!R:R,MATCH(A2643,mapping!P:P,0),1)+INDEX(mapping!H:H,MATCH(E2643,mapping!F:F,0))</f>
        <v>19819</v>
      </c>
      <c r="E2643" s="146" t="s">
        <v>1172</v>
      </c>
      <c r="F2643" s="146">
        <v>256</v>
      </c>
      <c r="G2643" s="146">
        <v>9</v>
      </c>
      <c r="H2643" s="146">
        <v>10.06</v>
      </c>
    </row>
    <row r="2644" spans="1:10" x14ac:dyDescent="0.3">
      <c r="A2644" t="str">
        <f>IF(NOT(D2644=""),INDEX(statsNames,MATCH(D2644,mapping!Q:Q,0),1),A2643)</f>
        <v>ORPG</v>
      </c>
      <c r="B2644">
        <f>INDEX(mapping!R:R,MATCH(A2644,mapping!P:P,0),1)+INDEX(mapping!H:H,MATCH(E2644,mapping!F:F,0))</f>
        <v>5019</v>
      </c>
      <c r="E2644" s="146" t="s">
        <v>70</v>
      </c>
      <c r="F2644" s="146">
        <v>325</v>
      </c>
      <c r="G2644" s="146">
        <v>13</v>
      </c>
      <c r="H2644" s="146">
        <v>8.85</v>
      </c>
    </row>
    <row r="2645" spans="1:10" x14ac:dyDescent="0.3">
      <c r="A2645" t="str">
        <f>IF(NOT(D2645=""),INDEX(statsNames,MATCH(D2645,mapping!Q:Q,0),1),A2644)</f>
        <v>RPG</v>
      </c>
      <c r="B2645">
        <f>INDEX(mapping!R:R,MATCH(A2645,mapping!P:P,0),1)+INDEX(mapping!H:H,MATCH(E2645,mapping!F:F,0))</f>
        <v>20322</v>
      </c>
      <c r="D2645" s="146" t="s">
        <v>1503</v>
      </c>
      <c r="E2645" s="146" t="s">
        <v>458</v>
      </c>
      <c r="F2645" s="146">
        <v>9</v>
      </c>
      <c r="G2645" s="146">
        <v>2</v>
      </c>
      <c r="H2645" s="146">
        <v>41.03</v>
      </c>
      <c r="I2645" s="146" t="s">
        <v>92</v>
      </c>
      <c r="J2645" s="146">
        <v>45.42</v>
      </c>
    </row>
    <row r="2646" spans="1:10" x14ac:dyDescent="0.3">
      <c r="A2646" t="str">
        <f>IF(NOT(D2646=""),INDEX(statsNames,MATCH(D2646,mapping!Q:Q,0),1),A2645)</f>
        <v>RPG</v>
      </c>
      <c r="B2646">
        <f>INDEX(mapping!R:R,MATCH(A2646,mapping!P:P,0),1)+INDEX(mapping!H:H,MATCH(E2646,mapping!F:F,0))</f>
        <v>19622</v>
      </c>
      <c r="E2646" s="146" t="s">
        <v>335</v>
      </c>
      <c r="F2646" s="146">
        <v>75</v>
      </c>
      <c r="G2646" s="146">
        <v>1</v>
      </c>
      <c r="H2646" s="146">
        <v>37.4</v>
      </c>
    </row>
    <row r="2647" spans="1:10" x14ac:dyDescent="0.3">
      <c r="A2647" t="str">
        <f>IF(NOT(D2647=""),INDEX(statsNames,MATCH(D2647,mapping!Q:Q,0),1),A2646)</f>
        <v>RPG</v>
      </c>
      <c r="B2647">
        <f>INDEX(mapping!R:R,MATCH(A2647,mapping!P:P,0),1)+INDEX(mapping!H:H,MATCH(E2647,mapping!F:F,0))</f>
        <v>20422</v>
      </c>
      <c r="E2647" s="146" t="s">
        <v>235</v>
      </c>
      <c r="F2647" s="146">
        <v>120</v>
      </c>
      <c r="G2647" s="146">
        <v>2</v>
      </c>
      <c r="H2647" s="146">
        <v>36.39</v>
      </c>
    </row>
    <row r="2648" spans="1:10" x14ac:dyDescent="0.3">
      <c r="A2648" t="str">
        <f>IF(NOT(D2648=""),INDEX(statsNames,MATCH(D2648,mapping!Q:Q,0),1),A2647)</f>
        <v>RPG</v>
      </c>
      <c r="B2648">
        <f>INDEX(mapping!R:R,MATCH(A2648,mapping!P:P,0),1)+INDEX(mapping!H:H,MATCH(E2648,mapping!F:F,0))</f>
        <v>19722</v>
      </c>
      <c r="E2648" s="146" t="s">
        <v>122</v>
      </c>
      <c r="F2648" s="146">
        <v>233</v>
      </c>
      <c r="G2648" s="146">
        <v>9</v>
      </c>
      <c r="H2648" s="146">
        <v>34.409999999999997</v>
      </c>
    </row>
    <row r="2649" spans="1:10" x14ac:dyDescent="0.3">
      <c r="A2649" t="str">
        <f>IF(NOT(D2649=""),INDEX(statsNames,MATCH(D2649,mapping!Q:Q,0),1),A2648)</f>
        <v>RPG</v>
      </c>
      <c r="B2649">
        <f>INDEX(mapping!R:R,MATCH(A2649,mapping!P:P,0),1)+INDEX(mapping!H:H,MATCH(E2649,mapping!F:F,0))</f>
        <v>19822</v>
      </c>
      <c r="E2649" s="146" t="s">
        <v>1172</v>
      </c>
      <c r="F2649" s="146">
        <v>258</v>
      </c>
      <c r="G2649" s="146">
        <v>8</v>
      </c>
      <c r="H2649" s="146">
        <v>33.97</v>
      </c>
    </row>
    <row r="2650" spans="1:10" x14ac:dyDescent="0.3">
      <c r="A2650" t="str">
        <f>IF(NOT(D2650=""),INDEX(statsNames,MATCH(D2650,mapping!Q:Q,0),1),A2649)</f>
        <v>RPG</v>
      </c>
      <c r="B2650">
        <f>INDEX(mapping!R:R,MATCH(A2650,mapping!P:P,0),1)+INDEX(mapping!H:H,MATCH(E2650,mapping!F:F,0))</f>
        <v>5022</v>
      </c>
      <c r="E2650" s="146" t="s">
        <v>70</v>
      </c>
      <c r="F2650" s="146">
        <v>303</v>
      </c>
      <c r="G2650" s="146">
        <v>14</v>
      </c>
      <c r="H2650" s="146">
        <v>32.700000000000003</v>
      </c>
    </row>
    <row r="2651" spans="1:10" x14ac:dyDescent="0.3">
      <c r="A2651" t="str">
        <f>IF(NOT(D2651=""),INDEX(statsNames,MATCH(D2651,mapping!Q:Q,0),1),A2650)</f>
        <v>OPPG</v>
      </c>
      <c r="B2651">
        <f>INDEX(mapping!R:R,MATCH(A2651,mapping!P:P,0),1)+INDEX(mapping!H:H,MATCH(E2651,mapping!F:F,0))</f>
        <v>19718</v>
      </c>
      <c r="D2651" s="146" t="s">
        <v>1504</v>
      </c>
      <c r="E2651" s="146" t="s">
        <v>122</v>
      </c>
      <c r="F2651" s="146">
        <v>15</v>
      </c>
      <c r="G2651" s="146">
        <v>2</v>
      </c>
      <c r="H2651" s="146">
        <v>65.7</v>
      </c>
      <c r="I2651" s="146" t="s">
        <v>884</v>
      </c>
      <c r="J2651" s="146">
        <v>61.3</v>
      </c>
    </row>
    <row r="2652" spans="1:10" x14ac:dyDescent="0.3">
      <c r="A2652" t="str">
        <f>IF(NOT(D2652=""),INDEX(statsNames,MATCH(D2652,mapping!Q:Q,0),1),A2651)</f>
        <v>OPPG</v>
      </c>
      <c r="B2652">
        <f>INDEX(mapping!R:R,MATCH(A2652,mapping!P:P,0),1)+INDEX(mapping!H:H,MATCH(E2652,mapping!F:F,0))</f>
        <v>5018</v>
      </c>
      <c r="E2652" s="146" t="s">
        <v>70</v>
      </c>
      <c r="F2652" s="146">
        <v>69</v>
      </c>
      <c r="G2652" s="146">
        <v>7</v>
      </c>
      <c r="H2652" s="146">
        <v>69.900000000000006</v>
      </c>
    </row>
    <row r="2653" spans="1:10" x14ac:dyDescent="0.3">
      <c r="A2653" t="str">
        <f>IF(NOT(D2653=""),INDEX(statsNames,MATCH(D2653,mapping!Q:Q,0),1),A2652)</f>
        <v>OPPG</v>
      </c>
      <c r="B2653">
        <f>INDEX(mapping!R:R,MATCH(A2653,mapping!P:P,0),1)+INDEX(mapping!H:H,MATCH(E2653,mapping!F:F,0))</f>
        <v>20318</v>
      </c>
      <c r="E2653" s="146" t="s">
        <v>458</v>
      </c>
      <c r="F2653" s="146">
        <v>84</v>
      </c>
      <c r="G2653" s="146">
        <v>2</v>
      </c>
      <c r="H2653" s="146">
        <v>70.400000000000006</v>
      </c>
    </row>
    <row r="2654" spans="1:10" x14ac:dyDescent="0.3">
      <c r="A2654" t="str">
        <f>IF(NOT(D2654=""),INDEX(statsNames,MATCH(D2654,mapping!Q:Q,0),1),A2653)</f>
        <v>OPPG</v>
      </c>
      <c r="B2654">
        <f>INDEX(mapping!R:R,MATCH(A2654,mapping!P:P,0),1)+INDEX(mapping!H:H,MATCH(E2654,mapping!F:F,0))</f>
        <v>19618</v>
      </c>
      <c r="E2654" s="146" t="s">
        <v>335</v>
      </c>
      <c r="F2654" s="146">
        <v>137</v>
      </c>
      <c r="G2654" s="146">
        <v>3</v>
      </c>
      <c r="H2654" s="146">
        <v>72.599999999999994</v>
      </c>
    </row>
    <row r="2655" spans="1:10" x14ac:dyDescent="0.3">
      <c r="A2655" t="str">
        <f>IF(NOT(D2655=""),INDEX(statsNames,MATCH(D2655,mapping!Q:Q,0),1),A2654)</f>
        <v>OPPG</v>
      </c>
      <c r="B2655">
        <f>INDEX(mapping!R:R,MATCH(A2655,mapping!P:P,0),1)+INDEX(mapping!H:H,MATCH(E2655,mapping!F:F,0))</f>
        <v>20418</v>
      </c>
      <c r="E2655" s="146" t="s">
        <v>235</v>
      </c>
      <c r="F2655" s="146">
        <v>149</v>
      </c>
      <c r="G2655" s="146">
        <v>6</v>
      </c>
      <c r="H2655" s="146">
        <v>72.900000000000006</v>
      </c>
    </row>
    <row r="2656" spans="1:10" x14ac:dyDescent="0.3">
      <c r="A2656" t="str">
        <f>IF(NOT(D2656=""),INDEX(statsNames,MATCH(D2656,mapping!Q:Q,0),1),A2655)</f>
        <v>OPPG</v>
      </c>
      <c r="B2656">
        <f>INDEX(mapping!R:R,MATCH(A2656,mapping!P:P,0),1)+INDEX(mapping!H:H,MATCH(E2656,mapping!F:F,0))</f>
        <v>19818</v>
      </c>
      <c r="E2656" s="146" t="s">
        <v>1172</v>
      </c>
      <c r="F2656" s="146">
        <v>234</v>
      </c>
      <c r="G2656" s="146">
        <v>4</v>
      </c>
      <c r="H2656" s="146">
        <v>76.099999999999994</v>
      </c>
    </row>
    <row r="2657" spans="1:10" x14ac:dyDescent="0.3">
      <c r="A2657" t="str">
        <f>IF(NOT(D2657=""),INDEX(statsNames,MATCH(D2657,mapping!Q:Q,0),1),A2656)</f>
        <v>SM</v>
      </c>
      <c r="B2657">
        <f>INDEX(mapping!R:R,MATCH(A2657,mapping!P:P,0),1)+INDEX(mapping!H:H,MATCH(E2657,mapping!F:F,0))</f>
        <v>20323</v>
      </c>
      <c r="D2657" s="146" t="s">
        <v>1505</v>
      </c>
      <c r="E2657" s="146" t="s">
        <v>458</v>
      </c>
      <c r="F2657" s="146">
        <v>58</v>
      </c>
      <c r="G2657" s="146">
        <v>3</v>
      </c>
      <c r="H2657" s="146">
        <v>7.9</v>
      </c>
      <c r="I2657" s="146" t="s">
        <v>361</v>
      </c>
      <c r="J2657" s="146">
        <v>19.7</v>
      </c>
    </row>
    <row r="2658" spans="1:10" x14ac:dyDescent="0.3">
      <c r="A2658" t="str">
        <f>IF(NOT(D2658=""),INDEX(statsNames,MATCH(D2658,mapping!Q:Q,0),1),A2657)</f>
        <v>SM</v>
      </c>
      <c r="B2658">
        <f>INDEX(mapping!R:R,MATCH(A2658,mapping!P:P,0),1)+INDEX(mapping!H:H,MATCH(E2658,mapping!F:F,0))</f>
        <v>19623</v>
      </c>
      <c r="E2658" s="146" t="s">
        <v>335</v>
      </c>
      <c r="F2658" s="146">
        <v>86</v>
      </c>
      <c r="G2658" s="146">
        <v>3</v>
      </c>
      <c r="H2658" s="146">
        <v>6.1</v>
      </c>
    </row>
    <row r="2659" spans="1:10" x14ac:dyDescent="0.3">
      <c r="A2659" t="str">
        <f>IF(NOT(D2659=""),INDEX(statsNames,MATCH(D2659,mapping!Q:Q,0),1),A2658)</f>
        <v>SM</v>
      </c>
      <c r="B2659">
        <f>INDEX(mapping!R:R,MATCH(A2659,mapping!P:P,0),1)+INDEX(mapping!H:H,MATCH(E2659,mapping!F:F,0))</f>
        <v>19723</v>
      </c>
      <c r="E2659" s="146" t="s">
        <v>122</v>
      </c>
      <c r="F2659" s="146">
        <v>113</v>
      </c>
      <c r="G2659" s="146">
        <v>2</v>
      </c>
      <c r="H2659" s="146">
        <v>4.9000000000000004</v>
      </c>
    </row>
    <row r="2660" spans="1:10" x14ac:dyDescent="0.3">
      <c r="A2660" t="str">
        <f>IF(NOT(D2660=""),INDEX(statsNames,MATCH(D2660,mapping!Q:Q,0),1),A2659)</f>
        <v>SM</v>
      </c>
      <c r="B2660">
        <f>INDEX(mapping!R:R,MATCH(A2660,mapping!P:P,0),1)+INDEX(mapping!H:H,MATCH(E2660,mapping!F:F,0))</f>
        <v>5023</v>
      </c>
      <c r="E2660" s="146" t="s">
        <v>70</v>
      </c>
      <c r="F2660" s="146">
        <v>115</v>
      </c>
      <c r="G2660" s="146">
        <v>5</v>
      </c>
      <c r="H2660" s="146">
        <v>4.8</v>
      </c>
    </row>
    <row r="2661" spans="1:10" x14ac:dyDescent="0.3">
      <c r="A2661" t="str">
        <f>IF(NOT(D2661=""),INDEX(statsNames,MATCH(D2661,mapping!Q:Q,0),1),A2660)</f>
        <v>SM</v>
      </c>
      <c r="B2661">
        <f>INDEX(mapping!R:R,MATCH(A2661,mapping!P:P,0),1)+INDEX(mapping!H:H,MATCH(E2661,mapping!F:F,0))</f>
        <v>19823</v>
      </c>
      <c r="E2661" s="146" t="s">
        <v>1172</v>
      </c>
      <c r="F2661" s="146">
        <v>160</v>
      </c>
      <c r="G2661" s="146">
        <v>1</v>
      </c>
      <c r="H2661" s="146">
        <v>2.8</v>
      </c>
    </row>
    <row r="2662" spans="1:10" x14ac:dyDescent="0.3">
      <c r="A2662" t="str">
        <f>IF(NOT(D2662=""),INDEX(statsNames,MATCH(D2662,mapping!Q:Q,0),1),A2661)</f>
        <v>SM</v>
      </c>
      <c r="B2662">
        <f>INDEX(mapping!R:R,MATCH(A2662,mapping!P:P,0),1)+INDEX(mapping!H:H,MATCH(E2662,mapping!F:F,0))</f>
        <v>20423</v>
      </c>
      <c r="E2662" s="146" t="s">
        <v>235</v>
      </c>
      <c r="F2662" s="146">
        <v>163</v>
      </c>
      <c r="G2662" s="146">
        <v>5</v>
      </c>
      <c r="H2662" s="146">
        <v>2.8</v>
      </c>
    </row>
    <row r="2663" spans="1:10" x14ac:dyDescent="0.3">
      <c r="A2663" t="str">
        <f>IF(NOT(D2663=""),INDEX(statsNames,MATCH(D2663,mapping!Q:Q,0),1),A2662)</f>
        <v>PPG</v>
      </c>
      <c r="B2663">
        <f>INDEX(mapping!R:R,MATCH(A2663,mapping!P:P,0),1)+INDEX(mapping!H:H,MATCH(E2663,mapping!F:F,0))</f>
        <v>19820</v>
      </c>
      <c r="D2663" s="146" t="s">
        <v>1506</v>
      </c>
      <c r="E2663" s="146" t="s">
        <v>1172</v>
      </c>
      <c r="F2663" s="146">
        <v>103</v>
      </c>
      <c r="G2663" s="146">
        <v>2</v>
      </c>
      <c r="H2663" s="146">
        <v>78.900000000000006</v>
      </c>
      <c r="I2663" s="146" t="s">
        <v>13</v>
      </c>
      <c r="J2663" s="146">
        <v>91.7</v>
      </c>
    </row>
    <row r="2664" spans="1:10" x14ac:dyDescent="0.3">
      <c r="A2664" t="str">
        <f>IF(NOT(D2664=""),INDEX(statsNames,MATCH(D2664,mapping!Q:Q,0),1),A2663)</f>
        <v>PPG</v>
      </c>
      <c r="B2664">
        <f>INDEX(mapping!R:R,MATCH(A2664,mapping!P:P,0),1)+INDEX(mapping!H:H,MATCH(E2664,mapping!F:F,0))</f>
        <v>19620</v>
      </c>
      <c r="E2664" s="146" t="s">
        <v>335</v>
      </c>
      <c r="F2664" s="146">
        <v>108</v>
      </c>
      <c r="G2664" s="146">
        <v>3</v>
      </c>
      <c r="H2664" s="146">
        <v>78.7</v>
      </c>
    </row>
    <row r="2665" spans="1:10" x14ac:dyDescent="0.3">
      <c r="A2665" t="str">
        <f>IF(NOT(D2665=""),INDEX(statsNames,MATCH(D2665,mapping!Q:Q,0),1),A2664)</f>
        <v>PPG</v>
      </c>
      <c r="B2665">
        <f>INDEX(mapping!R:R,MATCH(A2665,mapping!P:P,0),1)+INDEX(mapping!H:H,MATCH(E2665,mapping!F:F,0))</f>
        <v>20320</v>
      </c>
      <c r="E2665" s="146" t="s">
        <v>458</v>
      </c>
      <c r="F2665" s="146">
        <v>113</v>
      </c>
      <c r="G2665" s="146">
        <v>5</v>
      </c>
      <c r="H2665" s="146">
        <v>78.3</v>
      </c>
    </row>
    <row r="2666" spans="1:10" x14ac:dyDescent="0.3">
      <c r="A2666" t="str">
        <f>IF(NOT(D2666=""),INDEX(statsNames,MATCH(D2666,mapping!Q:Q,0),1),A2665)</f>
        <v>PPG</v>
      </c>
      <c r="B2666">
        <f>INDEX(mapping!R:R,MATCH(A2666,mapping!P:P,0),1)+INDEX(mapping!H:H,MATCH(E2666,mapping!F:F,0))</f>
        <v>20420</v>
      </c>
      <c r="E2666" s="146" t="s">
        <v>235</v>
      </c>
      <c r="F2666" s="146">
        <v>176</v>
      </c>
      <c r="G2666" s="146">
        <v>5</v>
      </c>
      <c r="H2666" s="146">
        <v>75.7</v>
      </c>
    </row>
    <row r="2667" spans="1:10" x14ac:dyDescent="0.3">
      <c r="A2667" t="str">
        <f>IF(NOT(D2667=""),INDEX(statsNames,MATCH(D2667,mapping!Q:Q,0),1),A2666)</f>
        <v>PPG</v>
      </c>
      <c r="B2667">
        <f>INDEX(mapping!R:R,MATCH(A2667,mapping!P:P,0),1)+INDEX(mapping!H:H,MATCH(E2667,mapping!F:F,0))</f>
        <v>5020</v>
      </c>
      <c r="E2667" s="146" t="s">
        <v>70</v>
      </c>
      <c r="F2667" s="146">
        <v>209</v>
      </c>
      <c r="G2667" s="146">
        <v>7</v>
      </c>
      <c r="H2667" s="146">
        <v>74.7</v>
      </c>
    </row>
    <row r="2668" spans="1:10" x14ac:dyDescent="0.3">
      <c r="A2668" t="str">
        <f>IF(NOT(D2668=""),INDEX(statsNames,MATCH(D2668,mapping!Q:Q,0),1),A2667)</f>
        <v>PPG</v>
      </c>
      <c r="B2668">
        <f>INDEX(mapping!R:R,MATCH(A2668,mapping!P:P,0),1)+INDEX(mapping!H:H,MATCH(E2668,mapping!F:F,0))</f>
        <v>19720</v>
      </c>
      <c r="E2668" s="146" t="s">
        <v>122</v>
      </c>
      <c r="F2668" s="146">
        <v>292</v>
      </c>
      <c r="G2668" s="146">
        <v>7</v>
      </c>
      <c r="H2668" s="146">
        <v>70.5</v>
      </c>
    </row>
    <row r="2669" spans="1:10" x14ac:dyDescent="0.3">
      <c r="A2669" t="str">
        <f>IF(NOT(D2669=""),INDEX(statsNames,MATCH(D2669,mapping!Q:Q,0),1),A2668)</f>
        <v>SPG</v>
      </c>
      <c r="B2669">
        <f>INDEX(mapping!R:R,MATCH(A2669,mapping!P:P,0),1)+INDEX(mapping!H:H,MATCH(E2669,mapping!F:F,0))</f>
        <v>5024</v>
      </c>
      <c r="D2669" s="146" t="s">
        <v>1507</v>
      </c>
      <c r="E2669" s="146" t="s">
        <v>70</v>
      </c>
      <c r="F2669" s="146">
        <v>30</v>
      </c>
      <c r="G2669" s="146">
        <v>1</v>
      </c>
      <c r="H2669" s="146">
        <v>8.5</v>
      </c>
      <c r="I2669" s="146" t="s">
        <v>361</v>
      </c>
      <c r="J2669" s="146">
        <v>10.9</v>
      </c>
    </row>
    <row r="2670" spans="1:10" x14ac:dyDescent="0.3">
      <c r="A2670" t="str">
        <f>IF(NOT(D2670=""),INDEX(statsNames,MATCH(D2670,mapping!Q:Q,0),1),A2669)</f>
        <v>SPG</v>
      </c>
      <c r="B2670">
        <f>INDEX(mapping!R:R,MATCH(A2670,mapping!P:P,0),1)+INDEX(mapping!H:H,MATCH(E2670,mapping!F:F,0))</f>
        <v>19824</v>
      </c>
      <c r="E2670" s="146" t="s">
        <v>1172</v>
      </c>
      <c r="F2670" s="146">
        <v>57</v>
      </c>
      <c r="G2670" s="146">
        <v>5</v>
      </c>
      <c r="H2670" s="146">
        <v>7.9</v>
      </c>
    </row>
    <row r="2671" spans="1:10" x14ac:dyDescent="0.3">
      <c r="A2671" t="str">
        <f>IF(NOT(D2671=""),INDEX(statsNames,MATCH(D2671,mapping!Q:Q,0),1),A2670)</f>
        <v>SPG</v>
      </c>
      <c r="B2671">
        <f>INDEX(mapping!R:R,MATCH(A2671,mapping!P:P,0),1)+INDEX(mapping!H:H,MATCH(E2671,mapping!F:F,0))</f>
        <v>20424</v>
      </c>
      <c r="E2671" s="146" t="s">
        <v>235</v>
      </c>
      <c r="F2671" s="146">
        <v>162</v>
      </c>
      <c r="G2671" s="146">
        <v>3</v>
      </c>
      <c r="H2671" s="146">
        <v>6.8</v>
      </c>
    </row>
    <row r="2672" spans="1:10" x14ac:dyDescent="0.3">
      <c r="A2672" t="str">
        <f>IF(NOT(D2672=""),INDEX(statsNames,MATCH(D2672,mapping!Q:Q,0),1),A2671)</f>
        <v>SPG</v>
      </c>
      <c r="B2672">
        <f>INDEX(mapping!R:R,MATCH(A2672,mapping!P:P,0),1)+INDEX(mapping!H:H,MATCH(E2672,mapping!F:F,0))</f>
        <v>20324</v>
      </c>
      <c r="E2672" s="146" t="s">
        <v>458</v>
      </c>
      <c r="F2672" s="146">
        <v>245</v>
      </c>
      <c r="G2672" s="146">
        <v>10</v>
      </c>
      <c r="H2672" s="146">
        <v>6</v>
      </c>
    </row>
    <row r="2673" spans="1:10" x14ac:dyDescent="0.3">
      <c r="A2673" t="str">
        <f>IF(NOT(D2673=""),INDEX(statsNames,MATCH(D2673,mapping!Q:Q,0),1),A2672)</f>
        <v>SPG</v>
      </c>
      <c r="B2673">
        <f>INDEX(mapping!R:R,MATCH(A2673,mapping!P:P,0),1)+INDEX(mapping!H:H,MATCH(E2673,mapping!F:F,0))</f>
        <v>19624</v>
      </c>
      <c r="E2673" s="146" t="s">
        <v>335</v>
      </c>
      <c r="F2673" s="146">
        <v>264</v>
      </c>
      <c r="G2673" s="146">
        <v>7</v>
      </c>
      <c r="H2673" s="146">
        <v>5.9</v>
      </c>
    </row>
    <row r="2674" spans="1:10" x14ac:dyDescent="0.3">
      <c r="A2674" t="str">
        <f>IF(NOT(D2674=""),INDEX(statsNames,MATCH(D2674,mapping!Q:Q,0),1),A2673)</f>
        <v>SPG</v>
      </c>
      <c r="B2674">
        <f>INDEX(mapping!R:R,MATCH(A2674,mapping!P:P,0),1)+INDEX(mapping!H:H,MATCH(E2674,mapping!F:F,0))</f>
        <v>19724</v>
      </c>
      <c r="E2674" s="146" t="s">
        <v>122</v>
      </c>
      <c r="F2674" s="146">
        <v>269</v>
      </c>
      <c r="G2674" s="146">
        <v>10</v>
      </c>
      <c r="H2674" s="146">
        <v>5.8</v>
      </c>
    </row>
    <row r="2675" spans="1:10" x14ac:dyDescent="0.3">
      <c r="A2675" t="str">
        <f>IF(NOT(D2675=""),INDEX(statsNames,MATCH(D2675,mapping!Q:Q,0),1),A2674)</f>
        <v>3PTA</v>
      </c>
      <c r="B2675">
        <f>INDEX(mapping!R:R,MATCH(A2675,mapping!P:P,0),1)+INDEX(mapping!H:H,MATCH(E2675,mapping!F:F,0))</f>
        <v>19604</v>
      </c>
      <c r="D2675" s="146" t="s">
        <v>1508</v>
      </c>
      <c r="E2675" s="146" t="s">
        <v>335</v>
      </c>
      <c r="F2675" s="146">
        <v>35</v>
      </c>
      <c r="G2675" s="146">
        <v>1</v>
      </c>
      <c r="H2675" s="146">
        <v>28</v>
      </c>
      <c r="I2675" s="146" t="s">
        <v>13</v>
      </c>
      <c r="J2675" s="146">
        <v>35.299999999999997</v>
      </c>
    </row>
    <row r="2676" spans="1:10" x14ac:dyDescent="0.3">
      <c r="A2676" t="str">
        <f>IF(NOT(D2676=""),INDEX(statsNames,MATCH(D2676,mapping!Q:Q,0),1),A2675)</f>
        <v>3PTA</v>
      </c>
      <c r="B2676">
        <f>INDEX(mapping!R:R,MATCH(A2676,mapping!P:P,0),1)+INDEX(mapping!H:H,MATCH(E2676,mapping!F:F,0))</f>
        <v>5004</v>
      </c>
      <c r="E2676" s="146" t="s">
        <v>70</v>
      </c>
      <c r="F2676" s="146">
        <v>204</v>
      </c>
      <c r="G2676" s="146">
        <v>11</v>
      </c>
      <c r="H2676" s="146">
        <v>22.3</v>
      </c>
    </row>
    <row r="2677" spans="1:10" x14ac:dyDescent="0.3">
      <c r="A2677" t="str">
        <f>IF(NOT(D2677=""),INDEX(statsNames,MATCH(D2677,mapping!Q:Q,0),1),A2676)</f>
        <v>3PTA</v>
      </c>
      <c r="B2677">
        <f>INDEX(mapping!R:R,MATCH(A2677,mapping!P:P,0),1)+INDEX(mapping!H:H,MATCH(E2677,mapping!F:F,0))</f>
        <v>20304</v>
      </c>
      <c r="E2677" s="146" t="s">
        <v>458</v>
      </c>
      <c r="F2677" s="146">
        <v>238</v>
      </c>
      <c r="G2677" s="146">
        <v>8</v>
      </c>
      <c r="H2677" s="146">
        <v>21.4</v>
      </c>
    </row>
    <row r="2678" spans="1:10" x14ac:dyDescent="0.3">
      <c r="A2678" t="str">
        <f>IF(NOT(D2678=""),INDEX(statsNames,MATCH(D2678,mapping!Q:Q,0),1),A2677)</f>
        <v>3PTA</v>
      </c>
      <c r="B2678">
        <f>INDEX(mapping!R:R,MATCH(A2678,mapping!P:P,0),1)+INDEX(mapping!H:H,MATCH(E2678,mapping!F:F,0))</f>
        <v>20404</v>
      </c>
      <c r="E2678" s="146" t="s">
        <v>235</v>
      </c>
      <c r="F2678" s="146">
        <v>273</v>
      </c>
      <c r="G2678" s="146">
        <v>8</v>
      </c>
      <c r="H2678" s="146">
        <v>20.6</v>
      </c>
    </row>
    <row r="2679" spans="1:10" x14ac:dyDescent="0.3">
      <c r="A2679" t="str">
        <f>IF(NOT(D2679=""),INDEX(statsNames,MATCH(D2679,mapping!Q:Q,0),1),A2678)</f>
        <v>3PTA</v>
      </c>
      <c r="B2679">
        <f>INDEX(mapping!R:R,MATCH(A2679,mapping!P:P,0),1)+INDEX(mapping!H:H,MATCH(E2679,mapping!F:F,0))</f>
        <v>19804</v>
      </c>
      <c r="E2679" s="146" t="s">
        <v>1172</v>
      </c>
      <c r="F2679" s="146">
        <v>329</v>
      </c>
      <c r="G2679" s="146">
        <v>10</v>
      </c>
      <c r="H2679" s="146">
        <v>18.5</v>
      </c>
    </row>
    <row r="2680" spans="1:10" x14ac:dyDescent="0.3">
      <c r="A2680" t="str">
        <f>IF(NOT(D2680=""),INDEX(statsNames,MATCH(D2680,mapping!Q:Q,0),1),A2679)</f>
        <v>3PTA</v>
      </c>
      <c r="B2680">
        <f>INDEX(mapping!R:R,MATCH(A2680,mapping!P:P,0),1)+INDEX(mapping!H:H,MATCH(E2680,mapping!F:F,0))</f>
        <v>19704</v>
      </c>
      <c r="E2680" s="146" t="s">
        <v>122</v>
      </c>
      <c r="F2680" s="146">
        <v>344</v>
      </c>
      <c r="G2680" s="146">
        <v>12</v>
      </c>
      <c r="H2680" s="146">
        <v>17.7</v>
      </c>
    </row>
    <row r="2681" spans="1:10" x14ac:dyDescent="0.3">
      <c r="A2681" t="str">
        <f>IF(NOT(D2681=""),INDEX(statsNames,MATCH(D2681,mapping!Q:Q,0),1),A2680)</f>
        <v>3PT%</v>
      </c>
      <c r="B2681">
        <f>INDEX(mapping!R:R,MATCH(A2681,mapping!P:P,0),1)+INDEX(mapping!H:H,MATCH(E2681,mapping!F:F,0))</f>
        <v>20403</v>
      </c>
      <c r="D2681" s="146" t="s">
        <v>1509</v>
      </c>
      <c r="E2681" s="146" t="s">
        <v>235</v>
      </c>
      <c r="F2681" s="146">
        <v>19</v>
      </c>
      <c r="G2681" s="146">
        <v>3</v>
      </c>
      <c r="H2681" s="146">
        <v>38.1</v>
      </c>
      <c r="I2681" s="146" t="s">
        <v>226</v>
      </c>
      <c r="J2681" s="146">
        <v>40.4</v>
      </c>
    </row>
    <row r="2682" spans="1:10" x14ac:dyDescent="0.3">
      <c r="A2682" t="str">
        <f>IF(NOT(D2682=""),INDEX(statsNames,MATCH(D2682,mapping!Q:Q,0),1),A2681)</f>
        <v>3PT%</v>
      </c>
      <c r="B2682">
        <f>INDEX(mapping!R:R,MATCH(A2682,mapping!P:P,0),1)+INDEX(mapping!H:H,MATCH(E2682,mapping!F:F,0))</f>
        <v>19603</v>
      </c>
      <c r="E2682" s="146" t="s">
        <v>335</v>
      </c>
      <c r="F2682" s="146">
        <v>91</v>
      </c>
      <c r="G2682" s="146">
        <v>6</v>
      </c>
      <c r="H2682" s="146">
        <v>35.6</v>
      </c>
    </row>
    <row r="2683" spans="1:10" x14ac:dyDescent="0.3">
      <c r="A2683" t="str">
        <f>IF(NOT(D2683=""),INDEX(statsNames,MATCH(D2683,mapping!Q:Q,0),1),A2682)</f>
        <v>3PT%</v>
      </c>
      <c r="B2683">
        <f>INDEX(mapping!R:R,MATCH(A2683,mapping!P:P,0),1)+INDEX(mapping!H:H,MATCH(E2683,mapping!F:F,0))</f>
        <v>20303</v>
      </c>
      <c r="E2683" s="146" t="s">
        <v>458</v>
      </c>
      <c r="F2683" s="146">
        <v>162</v>
      </c>
      <c r="G2683" s="146">
        <v>4</v>
      </c>
      <c r="H2683" s="146">
        <v>34.5</v>
      </c>
    </row>
    <row r="2684" spans="1:10" x14ac:dyDescent="0.3">
      <c r="A2684" t="str">
        <f>IF(NOT(D2684=""),INDEX(statsNames,MATCH(D2684,mapping!Q:Q,0),1),A2683)</f>
        <v>3PT%</v>
      </c>
      <c r="B2684">
        <f>INDEX(mapping!R:R,MATCH(A2684,mapping!P:P,0),1)+INDEX(mapping!H:H,MATCH(E2684,mapping!F:F,0))</f>
        <v>5003</v>
      </c>
      <c r="E2684" s="146" t="s">
        <v>70</v>
      </c>
      <c r="F2684" s="146">
        <v>176</v>
      </c>
      <c r="G2684" s="146">
        <v>7</v>
      </c>
      <c r="H2684" s="146">
        <v>34.1</v>
      </c>
    </row>
    <row r="2685" spans="1:10" x14ac:dyDescent="0.3">
      <c r="A2685" t="str">
        <f>IF(NOT(D2685=""),INDEX(statsNames,MATCH(D2685,mapping!Q:Q,0),1),A2684)</f>
        <v>3PT%</v>
      </c>
      <c r="B2685">
        <f>INDEX(mapping!R:R,MATCH(A2685,mapping!P:P,0),1)+INDEX(mapping!H:H,MATCH(E2685,mapping!F:F,0))</f>
        <v>19803</v>
      </c>
      <c r="E2685" s="146" t="s">
        <v>1172</v>
      </c>
      <c r="F2685" s="146">
        <v>207</v>
      </c>
      <c r="G2685" s="146">
        <v>4</v>
      </c>
      <c r="H2685" s="146">
        <v>33.4</v>
      </c>
    </row>
    <row r="2686" spans="1:10" x14ac:dyDescent="0.3">
      <c r="A2686" t="str">
        <f>IF(NOT(D2686=""),INDEX(statsNames,MATCH(D2686,mapping!Q:Q,0),1),A2685)</f>
        <v>3PT%</v>
      </c>
      <c r="B2686">
        <f>INDEX(mapping!R:R,MATCH(A2686,mapping!P:P,0),1)+INDEX(mapping!H:H,MATCH(E2686,mapping!F:F,0))</f>
        <v>19703</v>
      </c>
      <c r="E2686" s="146" t="s">
        <v>122</v>
      </c>
      <c r="F2686" s="146">
        <v>334</v>
      </c>
      <c r="G2686" s="146">
        <v>12</v>
      </c>
      <c r="H2686" s="146">
        <v>30.4</v>
      </c>
    </row>
    <row r="2687" spans="1:10" x14ac:dyDescent="0.3">
      <c r="A2687" t="str">
        <f>IF(NOT(D2687=""),INDEX(statsNames,MATCH(D2687,mapping!Q:Q,0),1),A2686)</f>
        <v>3PD%</v>
      </c>
      <c r="B2687">
        <f>INDEX(mapping!R:R,MATCH(A2687,mapping!P:P,0),1)+INDEX(mapping!H:H,MATCH(E2687,mapping!F:F,0))</f>
        <v>20301</v>
      </c>
      <c r="D2687" s="146" t="s">
        <v>1510</v>
      </c>
      <c r="E2687" s="146" t="s">
        <v>458</v>
      </c>
      <c r="F2687" s="146">
        <v>48</v>
      </c>
      <c r="G2687" s="146">
        <v>3</v>
      </c>
      <c r="H2687" s="146">
        <v>31.3</v>
      </c>
      <c r="I2687" s="146" t="s">
        <v>323</v>
      </c>
      <c r="J2687" s="146">
        <v>26.7</v>
      </c>
    </row>
    <row r="2688" spans="1:10" x14ac:dyDescent="0.3">
      <c r="A2688" t="str">
        <f>IF(NOT(D2688=""),INDEX(statsNames,MATCH(D2688,mapping!Q:Q,0),1),A2687)</f>
        <v>3PD%</v>
      </c>
      <c r="B2688">
        <f>INDEX(mapping!R:R,MATCH(A2688,mapping!P:P,0),1)+INDEX(mapping!H:H,MATCH(E2688,mapping!F:F,0))</f>
        <v>20401</v>
      </c>
      <c r="E2688" s="146" t="s">
        <v>235</v>
      </c>
      <c r="F2688" s="146">
        <v>58</v>
      </c>
      <c r="G2688" s="146">
        <v>2</v>
      </c>
      <c r="H2688" s="146">
        <v>31.5</v>
      </c>
    </row>
    <row r="2689" spans="1:10" x14ac:dyDescent="0.3">
      <c r="A2689" t="str">
        <f>IF(NOT(D2689=""),INDEX(statsNames,MATCH(D2689,mapping!Q:Q,0),1),A2688)</f>
        <v>3PD%</v>
      </c>
      <c r="B2689">
        <f>INDEX(mapping!R:R,MATCH(A2689,mapping!P:P,0),1)+INDEX(mapping!H:H,MATCH(E2689,mapping!F:F,0))</f>
        <v>19701</v>
      </c>
      <c r="E2689" s="146" t="s">
        <v>122</v>
      </c>
      <c r="F2689" s="146">
        <v>126</v>
      </c>
      <c r="G2689" s="146">
        <v>7</v>
      </c>
      <c r="H2689" s="146">
        <v>32.799999999999997</v>
      </c>
    </row>
    <row r="2690" spans="1:10" x14ac:dyDescent="0.3">
      <c r="A2690" t="str">
        <f>IF(NOT(D2690=""),INDEX(statsNames,MATCH(D2690,mapping!Q:Q,0),1),A2689)</f>
        <v>3PD%</v>
      </c>
      <c r="B2690">
        <f>INDEX(mapping!R:R,MATCH(A2690,mapping!P:P,0),1)+INDEX(mapping!H:H,MATCH(E2690,mapping!F:F,0))</f>
        <v>19801</v>
      </c>
      <c r="E2690" s="146" t="s">
        <v>1172</v>
      </c>
      <c r="F2690" s="146">
        <v>165</v>
      </c>
      <c r="G2690" s="146">
        <v>5</v>
      </c>
      <c r="H2690" s="146">
        <v>33.5</v>
      </c>
    </row>
    <row r="2691" spans="1:10" x14ac:dyDescent="0.3">
      <c r="A2691" t="str">
        <f>IF(NOT(D2691=""),INDEX(statsNames,MATCH(D2691,mapping!Q:Q,0),1),A2690)</f>
        <v>3PD%</v>
      </c>
      <c r="B2691">
        <f>INDEX(mapping!R:R,MATCH(A2691,mapping!P:P,0),1)+INDEX(mapping!H:H,MATCH(E2691,mapping!F:F,0))</f>
        <v>19601</v>
      </c>
      <c r="E2691" s="146" t="s">
        <v>335</v>
      </c>
      <c r="F2691" s="146">
        <v>235</v>
      </c>
      <c r="G2691" s="146">
        <v>7</v>
      </c>
      <c r="H2691" s="146">
        <v>34.299999999999997</v>
      </c>
    </row>
    <row r="2692" spans="1:10" x14ac:dyDescent="0.3">
      <c r="A2692" t="str">
        <f>IF(NOT(D2692=""),INDEX(statsNames,MATCH(D2692,mapping!Q:Q,0),1),A2691)</f>
        <v>3PD%</v>
      </c>
      <c r="B2692">
        <f>INDEX(mapping!R:R,MATCH(A2692,mapping!P:P,0),1)+INDEX(mapping!H:H,MATCH(E2692,mapping!F:F,0))</f>
        <v>5001</v>
      </c>
      <c r="E2692" s="146" t="s">
        <v>70</v>
      </c>
      <c r="F2692" s="146">
        <v>285</v>
      </c>
      <c r="G2692" s="146">
        <v>10</v>
      </c>
      <c r="H2692" s="146">
        <v>35.299999999999997</v>
      </c>
    </row>
    <row r="2693" spans="1:10" x14ac:dyDescent="0.3">
      <c r="A2693" t="str">
        <f>IF(NOT(D2693=""),INDEX(statsNames,MATCH(D2693,mapping!Q:Q,0),1),A2692)</f>
        <v>3PPG</v>
      </c>
      <c r="B2693">
        <f>INDEX(mapping!R:R,MATCH(A2693,mapping!P:P,0),1)+INDEX(mapping!H:H,MATCH(E2693,mapping!F:F,0))</f>
        <v>19602</v>
      </c>
      <c r="D2693" s="146" t="s">
        <v>1511</v>
      </c>
      <c r="E2693" s="146" t="s">
        <v>335</v>
      </c>
      <c r="F2693" s="146">
        <v>34</v>
      </c>
      <c r="G2693" s="146">
        <v>1</v>
      </c>
      <c r="H2693" s="146">
        <v>10</v>
      </c>
      <c r="I2693" s="146" t="s">
        <v>169</v>
      </c>
      <c r="J2693" s="146">
        <v>12.9</v>
      </c>
    </row>
    <row r="2694" spans="1:10" x14ac:dyDescent="0.3">
      <c r="A2694" t="str">
        <f>IF(NOT(D2694=""),INDEX(statsNames,MATCH(D2694,mapping!Q:Q,0),1),A2693)</f>
        <v>3PPG</v>
      </c>
      <c r="B2694">
        <f>INDEX(mapping!R:R,MATCH(A2694,mapping!P:P,0),1)+INDEX(mapping!H:H,MATCH(E2694,mapping!F:F,0))</f>
        <v>20402</v>
      </c>
      <c r="E2694" s="146" t="s">
        <v>235</v>
      </c>
      <c r="F2694" s="146">
        <v>172</v>
      </c>
      <c r="G2694" s="146">
        <v>6</v>
      </c>
      <c r="H2694" s="146">
        <v>7.9</v>
      </c>
    </row>
    <row r="2695" spans="1:10" x14ac:dyDescent="0.3">
      <c r="A2695" t="str">
        <f>IF(NOT(D2695=""),INDEX(statsNames,MATCH(D2695,mapping!Q:Q,0),1),A2694)</f>
        <v>3PPG</v>
      </c>
      <c r="B2695">
        <f>INDEX(mapping!R:R,MATCH(A2695,mapping!P:P,0),1)+INDEX(mapping!H:H,MATCH(E2695,mapping!F:F,0))</f>
        <v>5002</v>
      </c>
      <c r="E2695" s="146" t="s">
        <v>70</v>
      </c>
      <c r="F2695" s="146">
        <v>195</v>
      </c>
      <c r="G2695" s="146">
        <v>9</v>
      </c>
      <c r="H2695" s="146">
        <v>7.6</v>
      </c>
    </row>
    <row r="2696" spans="1:10" x14ac:dyDescent="0.3">
      <c r="A2696" t="str">
        <f>IF(NOT(D2696=""),INDEX(statsNames,MATCH(D2696,mapping!Q:Q,0),1),A2695)</f>
        <v>3PPG</v>
      </c>
      <c r="B2696">
        <f>INDEX(mapping!R:R,MATCH(A2696,mapping!P:P,0),1)+INDEX(mapping!H:H,MATCH(E2696,mapping!F:F,0))</f>
        <v>20302</v>
      </c>
      <c r="E2696" s="146" t="s">
        <v>458</v>
      </c>
      <c r="F2696" s="146">
        <v>216</v>
      </c>
      <c r="G2696" s="146">
        <v>8</v>
      </c>
      <c r="H2696" s="146">
        <v>7.4</v>
      </c>
    </row>
    <row r="2697" spans="1:10" x14ac:dyDescent="0.3">
      <c r="A2697" t="str">
        <f>IF(NOT(D2697=""),INDEX(statsNames,MATCH(D2697,mapping!Q:Q,0),1),A2696)</f>
        <v>3PPG</v>
      </c>
      <c r="B2697">
        <f>INDEX(mapping!R:R,MATCH(A2697,mapping!P:P,0),1)+INDEX(mapping!H:H,MATCH(E2697,mapping!F:F,0))</f>
        <v>19802</v>
      </c>
      <c r="E2697" s="146" t="s">
        <v>1172</v>
      </c>
      <c r="F2697" s="146">
        <v>318</v>
      </c>
      <c r="G2697" s="146">
        <v>9</v>
      </c>
      <c r="H2697" s="146">
        <v>6.2</v>
      </c>
    </row>
    <row r="2698" spans="1:10" x14ac:dyDescent="0.3">
      <c r="A2698" t="str">
        <f>IF(NOT(D2698=""),INDEX(statsNames,MATCH(D2698,mapping!Q:Q,0),1),A2697)</f>
        <v>3PPG</v>
      </c>
      <c r="B2698">
        <f>INDEX(mapping!R:R,MATCH(A2698,mapping!P:P,0),1)+INDEX(mapping!H:H,MATCH(E2698,mapping!F:F,0))</f>
        <v>19702</v>
      </c>
      <c r="E2698" s="146" t="s">
        <v>122</v>
      </c>
      <c r="F2698" s="146">
        <v>346</v>
      </c>
      <c r="G2698" s="146">
        <v>12</v>
      </c>
      <c r="H2698" s="146">
        <v>5.4</v>
      </c>
    </row>
    <row r="2699" spans="1:10" x14ac:dyDescent="0.3">
      <c r="A2699" t="str">
        <f>IF(NOT(D2699=""),INDEX(statsNames,MATCH(D2699,mapping!Q:Q,0),1),A2698)</f>
        <v>TM</v>
      </c>
      <c r="B2699">
        <f>INDEX(mapping!R:R,MATCH(A2699,mapping!P:P,0),1)+INDEX(mapping!H:H,MATCH(E2699,mapping!F:F,0))</f>
        <v>19825</v>
      </c>
      <c r="D2699" s="146" t="s">
        <v>1512</v>
      </c>
      <c r="E2699" s="146" t="s">
        <v>1172</v>
      </c>
      <c r="F2699" s="146">
        <v>17</v>
      </c>
      <c r="G2699" s="146">
        <v>1</v>
      </c>
      <c r="H2699" s="146">
        <v>3.4</v>
      </c>
      <c r="I2699" s="146" t="s">
        <v>440</v>
      </c>
      <c r="J2699" s="146">
        <v>7.3</v>
      </c>
    </row>
    <row r="2700" spans="1:10" x14ac:dyDescent="0.3">
      <c r="A2700" t="str">
        <f>IF(NOT(D2700=""),INDEX(statsNames,MATCH(D2700,mapping!Q:Q,0),1),A2699)</f>
        <v>TM</v>
      </c>
      <c r="B2700">
        <f>INDEX(mapping!R:R,MATCH(A2700,mapping!P:P,0),1)+INDEX(mapping!H:H,MATCH(E2700,mapping!F:F,0))</f>
        <v>5025</v>
      </c>
      <c r="E2700" s="146" t="s">
        <v>70</v>
      </c>
      <c r="F2700" s="146">
        <v>36</v>
      </c>
      <c r="G2700" s="146">
        <v>1</v>
      </c>
      <c r="H2700" s="146">
        <v>2.9</v>
      </c>
    </row>
    <row r="2701" spans="1:10" x14ac:dyDescent="0.3">
      <c r="A2701" t="str">
        <f>IF(NOT(D2701=""),INDEX(statsNames,MATCH(D2701,mapping!Q:Q,0),1),A2700)</f>
        <v>TM</v>
      </c>
      <c r="B2701">
        <f>INDEX(mapping!R:R,MATCH(A2701,mapping!P:P,0),1)+INDEX(mapping!H:H,MATCH(E2701,mapping!F:F,0))</f>
        <v>20425</v>
      </c>
      <c r="E2701" s="146" t="s">
        <v>235</v>
      </c>
      <c r="F2701" s="146">
        <v>71</v>
      </c>
      <c r="G2701" s="146">
        <v>1</v>
      </c>
      <c r="H2701" s="146">
        <v>1.9</v>
      </c>
    </row>
    <row r="2702" spans="1:10" x14ac:dyDescent="0.3">
      <c r="A2702" t="str">
        <f>IF(NOT(D2702=""),INDEX(statsNames,MATCH(D2702,mapping!Q:Q,0),1),A2701)</f>
        <v>TM</v>
      </c>
      <c r="B2702">
        <f>INDEX(mapping!R:R,MATCH(A2702,mapping!P:P,0),1)+INDEX(mapping!H:H,MATCH(E2702,mapping!F:F,0))</f>
        <v>20325</v>
      </c>
      <c r="E2702" s="146" t="s">
        <v>458</v>
      </c>
      <c r="F2702" s="146">
        <v>135</v>
      </c>
      <c r="G2702" s="146">
        <v>6</v>
      </c>
      <c r="H2702" s="146">
        <v>0.7</v>
      </c>
    </row>
    <row r="2703" spans="1:10" x14ac:dyDescent="0.3">
      <c r="A2703" t="str">
        <f>IF(NOT(D2703=""),INDEX(statsNames,MATCH(D2703,mapping!Q:Q,0),1),A2702)</f>
        <v>TM</v>
      </c>
      <c r="B2703">
        <f>INDEX(mapping!R:R,MATCH(A2703,mapping!P:P,0),1)+INDEX(mapping!H:H,MATCH(E2703,mapping!F:F,0))</f>
        <v>19725</v>
      </c>
      <c r="E2703" s="146" t="s">
        <v>122</v>
      </c>
      <c r="F2703" s="146">
        <v>138</v>
      </c>
      <c r="G2703" s="146">
        <v>7</v>
      </c>
      <c r="H2703" s="146">
        <v>0.7</v>
      </c>
    </row>
    <row r="2704" spans="1:10" x14ac:dyDescent="0.3">
      <c r="A2704" t="str">
        <f>IF(NOT(D2704=""),INDEX(statsNames,MATCH(D2704,mapping!Q:Q,0),1),A2703)</f>
        <v>TM</v>
      </c>
      <c r="B2704">
        <f>INDEX(mapping!R:R,MATCH(A2704,mapping!P:P,0),1)+INDEX(mapping!H:H,MATCH(E2704,mapping!F:F,0))</f>
        <v>19625</v>
      </c>
      <c r="E2704" s="146" t="s">
        <v>335</v>
      </c>
      <c r="F2704" s="146">
        <v>168</v>
      </c>
      <c r="G2704" s="146">
        <v>6</v>
      </c>
      <c r="H2704" s="146">
        <v>0.3</v>
      </c>
    </row>
    <row r="2705" spans="1:10" x14ac:dyDescent="0.3">
      <c r="A2705" t="str">
        <f>IF(NOT(D2705=""),INDEX(statsNames,MATCH(D2705,mapping!Q:Q,0),1),A2704)</f>
        <v>TOF</v>
      </c>
      <c r="B2705">
        <f>INDEX(mapping!R:R,MATCH(A2705,mapping!P:P,0),1)+INDEX(mapping!H:H,MATCH(E2705,mapping!F:F,0))</f>
        <v>19826</v>
      </c>
      <c r="D2705" s="146" t="s">
        <v>1513</v>
      </c>
      <c r="E2705" s="146" t="s">
        <v>1172</v>
      </c>
      <c r="F2705" s="146">
        <v>6</v>
      </c>
      <c r="G2705" s="146">
        <v>1</v>
      </c>
      <c r="H2705" s="146">
        <v>15.29</v>
      </c>
      <c r="I2705" s="146" t="s">
        <v>472</v>
      </c>
      <c r="J2705" s="146">
        <v>17.53</v>
      </c>
    </row>
    <row r="2706" spans="1:10" x14ac:dyDescent="0.3">
      <c r="A2706" t="str">
        <f>IF(NOT(D2706=""),INDEX(statsNames,MATCH(D2706,mapping!Q:Q,0),1),A2705)</f>
        <v>TOF</v>
      </c>
      <c r="B2706">
        <f>INDEX(mapping!R:R,MATCH(A2706,mapping!P:P,0),1)+INDEX(mapping!H:H,MATCH(E2706,mapping!F:F,0))</f>
        <v>5026</v>
      </c>
      <c r="E2706" s="146" t="s">
        <v>70</v>
      </c>
      <c r="F2706" s="146">
        <v>14</v>
      </c>
      <c r="G2706" s="146">
        <v>1</v>
      </c>
      <c r="H2706" s="146">
        <v>14.88</v>
      </c>
    </row>
    <row r="2707" spans="1:10" x14ac:dyDescent="0.3">
      <c r="A2707" t="str">
        <f>IF(NOT(D2707=""),INDEX(statsNames,MATCH(D2707,mapping!Q:Q,0),1),A2706)</f>
        <v>TOF</v>
      </c>
      <c r="B2707">
        <f>INDEX(mapping!R:R,MATCH(A2707,mapping!P:P,0),1)+INDEX(mapping!H:H,MATCH(E2707,mapping!F:F,0))</f>
        <v>20426</v>
      </c>
      <c r="E2707" s="146" t="s">
        <v>235</v>
      </c>
      <c r="F2707" s="146">
        <v>98</v>
      </c>
      <c r="G2707" s="146">
        <v>2</v>
      </c>
      <c r="H2707" s="146">
        <v>12.64</v>
      </c>
    </row>
    <row r="2708" spans="1:10" x14ac:dyDescent="0.3">
      <c r="A2708" t="str">
        <f>IF(NOT(D2708=""),INDEX(statsNames,MATCH(D2708,mapping!Q:Q,0),1),A2707)</f>
        <v>TOF</v>
      </c>
      <c r="B2708">
        <f>INDEX(mapping!R:R,MATCH(A2708,mapping!P:P,0),1)+INDEX(mapping!H:H,MATCH(E2708,mapping!F:F,0))</f>
        <v>19726</v>
      </c>
      <c r="E2708" s="146" t="s">
        <v>122</v>
      </c>
      <c r="F2708" s="146">
        <v>246</v>
      </c>
      <c r="G2708" s="146">
        <v>8</v>
      </c>
      <c r="H2708" s="146">
        <v>11.03</v>
      </c>
    </row>
    <row r="2709" spans="1:10" x14ac:dyDescent="0.3">
      <c r="A2709" t="str">
        <f>IF(NOT(D2709=""),INDEX(statsNames,MATCH(D2709,mapping!Q:Q,0),1),A2708)</f>
        <v>TOF</v>
      </c>
      <c r="B2709">
        <f>INDEX(mapping!R:R,MATCH(A2709,mapping!P:P,0),1)+INDEX(mapping!H:H,MATCH(E2709,mapping!F:F,0))</f>
        <v>20326</v>
      </c>
      <c r="E2709" s="146" t="s">
        <v>458</v>
      </c>
      <c r="F2709" s="146">
        <v>250</v>
      </c>
      <c r="G2709" s="146">
        <v>9</v>
      </c>
      <c r="H2709" s="146">
        <v>10.97</v>
      </c>
    </row>
    <row r="2710" spans="1:10" x14ac:dyDescent="0.3">
      <c r="A2710" t="str">
        <f>IF(NOT(D2710=""),INDEX(statsNames,MATCH(D2710,mapping!Q:Q,0),1),A2709)</f>
        <v>TOF</v>
      </c>
      <c r="B2710">
        <f>INDEX(mapping!R:R,MATCH(A2710,mapping!P:P,0),1)+INDEX(mapping!H:H,MATCH(E2710,mapping!F:F,0))</f>
        <v>19626</v>
      </c>
      <c r="E2710" s="146" t="s">
        <v>335</v>
      </c>
      <c r="F2710" s="146">
        <v>261</v>
      </c>
      <c r="G2710" s="146">
        <v>7</v>
      </c>
      <c r="H2710" s="146">
        <v>10.83</v>
      </c>
    </row>
    <row r="2711" spans="1:10" x14ac:dyDescent="0.3">
      <c r="A2711" t="str">
        <f>IF(NOT(D2711=""),INDEX(statsNames,MATCH(D2711,mapping!Q:Q,0),1),A2710)</f>
        <v>TPG</v>
      </c>
      <c r="B2711">
        <f>INDEX(mapping!R:R,MATCH(A2711,mapping!P:P,0),1)+INDEX(mapping!H:H,MATCH(E2711,mapping!F:F,0))</f>
        <v>20327</v>
      </c>
      <c r="D2711" s="146" t="s">
        <v>1514</v>
      </c>
      <c r="E2711" s="146" t="s">
        <v>458</v>
      </c>
      <c r="F2711" s="146">
        <v>59</v>
      </c>
      <c r="G2711" s="146">
        <v>3</v>
      </c>
      <c r="H2711" s="146">
        <v>10.3</v>
      </c>
      <c r="I2711" s="146" t="s">
        <v>37</v>
      </c>
      <c r="J2711" s="146">
        <v>8.5</v>
      </c>
    </row>
    <row r="2712" spans="1:10" x14ac:dyDescent="0.3">
      <c r="A2712" t="str">
        <f>IF(NOT(D2712=""),INDEX(statsNames,MATCH(D2712,mapping!Q:Q,0),1),A2711)</f>
        <v>TPG</v>
      </c>
      <c r="B2712">
        <f>INDEX(mapping!R:R,MATCH(A2712,mapping!P:P,0),1)+INDEX(mapping!H:H,MATCH(E2712,mapping!F:F,0))</f>
        <v>19727</v>
      </c>
      <c r="E2712" s="146" t="s">
        <v>122</v>
      </c>
      <c r="F2712" s="146">
        <v>63</v>
      </c>
      <c r="G2712" s="146">
        <v>3</v>
      </c>
      <c r="H2712" s="146">
        <v>10.3</v>
      </c>
    </row>
    <row r="2713" spans="1:10" x14ac:dyDescent="0.3">
      <c r="A2713" t="str">
        <f>IF(NOT(D2713=""),INDEX(statsNames,MATCH(D2713,mapping!Q:Q,0),1),A2712)</f>
        <v>TPG</v>
      </c>
      <c r="B2713">
        <f>INDEX(mapping!R:R,MATCH(A2713,mapping!P:P,0),1)+INDEX(mapping!H:H,MATCH(E2713,mapping!F:F,0))</f>
        <v>19627</v>
      </c>
      <c r="E2713" s="146" t="s">
        <v>335</v>
      </c>
      <c r="F2713" s="146">
        <v>92</v>
      </c>
      <c r="G2713" s="146">
        <v>4</v>
      </c>
      <c r="H2713" s="146">
        <v>10.6</v>
      </c>
    </row>
    <row r="2714" spans="1:10" x14ac:dyDescent="0.3">
      <c r="A2714" t="str">
        <f>IF(NOT(D2714=""),INDEX(statsNames,MATCH(D2714,mapping!Q:Q,0),1),A2713)</f>
        <v>TPG</v>
      </c>
      <c r="B2714">
        <f>INDEX(mapping!R:R,MATCH(A2714,mapping!P:P,0),1)+INDEX(mapping!H:H,MATCH(E2714,mapping!F:F,0))</f>
        <v>20427</v>
      </c>
      <c r="E2714" s="146" t="s">
        <v>235</v>
      </c>
      <c r="F2714" s="146">
        <v>107</v>
      </c>
      <c r="G2714" s="146">
        <v>2</v>
      </c>
      <c r="H2714" s="146">
        <v>10.8</v>
      </c>
    </row>
    <row r="2715" spans="1:10" x14ac:dyDescent="0.3">
      <c r="A2715" t="str">
        <f>IF(NOT(D2715=""),INDEX(statsNames,MATCH(D2715,mapping!Q:Q,0),1),A2714)</f>
        <v>TPG</v>
      </c>
      <c r="B2715">
        <f>INDEX(mapping!R:R,MATCH(A2715,mapping!P:P,0),1)+INDEX(mapping!H:H,MATCH(E2715,mapping!F:F,0))</f>
        <v>19827</v>
      </c>
      <c r="E2715" s="146" t="s">
        <v>1172</v>
      </c>
      <c r="F2715" s="146">
        <v>219</v>
      </c>
      <c r="G2715" s="146">
        <v>2</v>
      </c>
      <c r="H2715" s="146">
        <v>11.9</v>
      </c>
    </row>
    <row r="2716" spans="1:10" x14ac:dyDescent="0.3">
      <c r="A2716" t="str">
        <f>IF(NOT(D2716=""),INDEX(statsNames,MATCH(D2716,mapping!Q:Q,0),1),A2715)</f>
        <v>TPG</v>
      </c>
      <c r="B2716">
        <f>INDEX(mapping!R:R,MATCH(A2716,mapping!P:P,0),1)+INDEX(mapping!H:H,MATCH(E2716,mapping!F:F,0))</f>
        <v>5027</v>
      </c>
      <c r="E2716" s="146" t="s">
        <v>70</v>
      </c>
      <c r="F2716" s="146">
        <v>231</v>
      </c>
      <c r="G2716" s="146">
        <v>8</v>
      </c>
      <c r="H2716" s="146">
        <v>12</v>
      </c>
    </row>
    <row r="2717" spans="1:10" x14ac:dyDescent="0.3">
      <c r="A2717" t="e">
        <f>IF(NOT(D2717=""),INDEX(statsNames,MATCH(D2717,mapping!Q:Q,0),1),A2716)</f>
        <v>#N/A</v>
      </c>
      <c r="B2717" t="e">
        <f>INDEX(mapping!R:R,MATCH(A2717,mapping!P:P,0),1)+INDEX(mapping!H:H,MATCH(E2717,mapping!F:F,0))</f>
        <v>#N/A</v>
      </c>
      <c r="D2717" s="146" t="s">
        <v>1515</v>
      </c>
      <c r="E2717" s="146" t="s">
        <v>70</v>
      </c>
      <c r="F2717" s="146">
        <v>52</v>
      </c>
      <c r="G2717" s="146">
        <v>4</v>
      </c>
      <c r="H2717" s="146">
        <v>69.7</v>
      </c>
      <c r="I2717" s="146" t="s">
        <v>953</v>
      </c>
      <c r="J2717" s="146">
        <v>9</v>
      </c>
    </row>
    <row r="2718" spans="1:10" x14ac:dyDescent="0.3">
      <c r="A2718" t="e">
        <f>IF(NOT(D2718=""),INDEX(statsNames,MATCH(D2718,mapping!Q:Q,0),1),A2717)</f>
        <v>#N/A</v>
      </c>
      <c r="B2718" t="e">
        <f>INDEX(mapping!R:R,MATCH(A2718,mapping!P:P,0),1)+INDEX(mapping!H:H,MATCH(E2718,mapping!F:F,0))</f>
        <v>#N/A</v>
      </c>
      <c r="E2718" s="146" t="s">
        <v>458</v>
      </c>
      <c r="F2718" s="146">
        <v>57</v>
      </c>
      <c r="G2718" s="146">
        <v>3</v>
      </c>
      <c r="H2718" s="146">
        <v>68.8</v>
      </c>
    </row>
    <row r="2719" spans="1:10" x14ac:dyDescent="0.3">
      <c r="A2719" t="e">
        <f>IF(NOT(D2719=""),INDEX(statsNames,MATCH(D2719,mapping!Q:Q,0),1),A2718)</f>
        <v>#N/A</v>
      </c>
      <c r="B2719" t="e">
        <f>INDEX(mapping!R:R,MATCH(A2719,mapping!P:P,0),1)+INDEX(mapping!H:H,MATCH(E2719,mapping!F:F,0))</f>
        <v>#N/A</v>
      </c>
      <c r="E2719" s="146" t="s">
        <v>122</v>
      </c>
      <c r="F2719" s="146">
        <v>60</v>
      </c>
      <c r="G2719" s="146">
        <v>1</v>
      </c>
      <c r="H2719" s="146">
        <v>67.599999999999994</v>
      </c>
    </row>
    <row r="2720" spans="1:10" x14ac:dyDescent="0.3">
      <c r="A2720" t="e">
        <f>IF(NOT(D2720=""),INDEX(statsNames,MATCH(D2720,mapping!Q:Q,0),1),A2719)</f>
        <v>#N/A</v>
      </c>
      <c r="B2720" t="e">
        <f>INDEX(mapping!R:R,MATCH(A2720,mapping!P:P,0),1)+INDEX(mapping!H:H,MATCH(E2720,mapping!F:F,0))</f>
        <v>#N/A</v>
      </c>
      <c r="E2720" s="146" t="s">
        <v>235</v>
      </c>
      <c r="F2720" s="146">
        <v>108</v>
      </c>
      <c r="G2720" s="146">
        <v>2</v>
      </c>
      <c r="H2720" s="146">
        <v>60.7</v>
      </c>
    </row>
    <row r="2721" spans="1:8" x14ac:dyDescent="0.3">
      <c r="A2721" t="e">
        <f>IF(NOT(D2721=""),INDEX(statsNames,MATCH(D2721,mapping!Q:Q,0),1),A2720)</f>
        <v>#N/A</v>
      </c>
      <c r="B2721" t="e">
        <f>INDEX(mapping!R:R,MATCH(A2721,mapping!P:P,0),1)+INDEX(mapping!H:H,MATCH(E2721,mapping!F:F,0))</f>
        <v>#N/A</v>
      </c>
      <c r="E2721" s="146" t="s">
        <v>335</v>
      </c>
      <c r="F2721" s="146">
        <v>115</v>
      </c>
      <c r="G2721" s="146">
        <v>3</v>
      </c>
      <c r="H2721" s="146">
        <v>60</v>
      </c>
    </row>
    <row r="2722" spans="1:8" x14ac:dyDescent="0.3">
      <c r="A2722" t="e">
        <f>IF(NOT(D2722=""),INDEX(statsNames,MATCH(D2722,mapping!Q:Q,0),1),A2721)</f>
        <v>#N/A</v>
      </c>
      <c r="B2722" t="e">
        <f>INDEX(mapping!R:R,MATCH(A2722,mapping!P:P,0),1)+INDEX(mapping!H:H,MATCH(E2722,mapping!F:F,0))</f>
        <v>#N/A</v>
      </c>
      <c r="E2722" s="146" t="s">
        <v>1172</v>
      </c>
      <c r="F2722" s="146">
        <v>191</v>
      </c>
      <c r="G2722" s="146">
        <v>3</v>
      </c>
      <c r="H2722" s="146">
        <v>51.4</v>
      </c>
    </row>
    <row r="2723" spans="1:8" x14ac:dyDescent="0.3">
      <c r="A2723" t="e">
        <f>IF(NOT(D2723=""),INDEX(statsNames,MATCH(D2723,mapping!Q:Q,0),1),A2722)</f>
        <v>#N/A</v>
      </c>
      <c r="B2723" t="e">
        <f>INDEX(mapping!R:R,MATCH(A2723,mapping!P:P,0),1)+INDEX(mapping!H:H,MATCH(E2723,mapping!F:F,0))</f>
        <v>#N/A</v>
      </c>
    </row>
    <row r="2724" spans="1:8" x14ac:dyDescent="0.3">
      <c r="A2724" t="e">
        <f>IF(NOT(D2724=""),INDEX(statsNames,MATCH(D2724,mapping!Q:Q,0),1),A2723)</f>
        <v>#N/A</v>
      </c>
      <c r="B2724" t="e">
        <f>INDEX(mapping!R:R,MATCH(A2724,mapping!P:P,0),1)+INDEX(mapping!H:H,MATCH(E2724,mapping!F:F,0))</f>
        <v>#N/A</v>
      </c>
    </row>
    <row r="2725" spans="1:8" x14ac:dyDescent="0.3">
      <c r="A2725" t="e">
        <f>IF(NOT(D2725=""),INDEX(statsNames,MATCH(D2725,mapping!Q:Q,0),1),A2724)</f>
        <v>#N/A</v>
      </c>
      <c r="B2725" t="e">
        <f>INDEX(mapping!R:R,MATCH(A2725,mapping!P:P,0),1)+INDEX(mapping!H:H,MATCH(E2725,mapping!F:F,0))</f>
        <v>#N/A</v>
      </c>
    </row>
    <row r="2726" spans="1:8" x14ac:dyDescent="0.3">
      <c r="A2726" t="e">
        <f>IF(NOT(D2726=""),INDEX(statsNames,MATCH(D2726,mapping!Q:Q,0),1),A2725)</f>
        <v>#N/A</v>
      </c>
      <c r="B2726" t="e">
        <f>INDEX(mapping!R:R,MATCH(A2726,mapping!P:P,0),1)+INDEX(mapping!H:H,MATCH(E2726,mapping!F:F,0))</f>
        <v>#N/A</v>
      </c>
    </row>
    <row r="2727" spans="1:8" x14ac:dyDescent="0.3">
      <c r="A2727" t="e">
        <f>IF(NOT(D2727=""),INDEX(statsNames,MATCH(D2727,mapping!Q:Q,0),1),A2726)</f>
        <v>#N/A</v>
      </c>
      <c r="B2727" t="e">
        <f>INDEX(mapping!R:R,MATCH(A2727,mapping!P:P,0),1)+INDEX(mapping!H:H,MATCH(E2727,mapping!F:F,0))</f>
        <v>#N/A</v>
      </c>
    </row>
    <row r="2728" spans="1:8" x14ac:dyDescent="0.3">
      <c r="A2728" t="e">
        <f>IF(NOT(D2728=""),INDEX(statsNames,MATCH(D2728,mapping!Q:Q,0),1),A2727)</f>
        <v>#N/A</v>
      </c>
      <c r="B2728" t="e">
        <f>INDEX(mapping!R:R,MATCH(A2728,mapping!P:P,0),1)+INDEX(mapping!H:H,MATCH(E2728,mapping!F:F,0))</f>
        <v>#N/A</v>
      </c>
    </row>
    <row r="2729" spans="1:8" x14ac:dyDescent="0.3">
      <c r="A2729" t="e">
        <f>IF(NOT(D2729=""),INDEX(statsNames,MATCH(D2729,mapping!Q:Q,0),1),A2728)</f>
        <v>#N/A</v>
      </c>
      <c r="B2729" t="e">
        <f>INDEX(mapping!R:R,MATCH(A2729,mapping!P:P,0),1)+INDEX(mapping!H:H,MATCH(E2729,mapping!F:F,0))</f>
        <v>#N/A</v>
      </c>
    </row>
    <row r="2730" spans="1:8" x14ac:dyDescent="0.3">
      <c r="A2730" t="e">
        <f>IF(NOT(D2730=""),INDEX(statsNames,MATCH(D2730,mapping!Q:Q,0),1),A2729)</f>
        <v>#N/A</v>
      </c>
      <c r="B2730" t="e">
        <f>INDEX(mapping!R:R,MATCH(A2730,mapping!P:P,0),1)+INDEX(mapping!H:H,MATCH(E2730,mapping!F:F,0))</f>
        <v>#N/A</v>
      </c>
    </row>
    <row r="2731" spans="1:8" x14ac:dyDescent="0.3">
      <c r="A2731" t="e">
        <f>IF(NOT(D2731=""),INDEX(statsNames,MATCH(D2731,mapping!Q:Q,0),1),A2730)</f>
        <v>#N/A</v>
      </c>
      <c r="B2731" t="e">
        <f>INDEX(mapping!R:R,MATCH(A2731,mapping!P:P,0),1)+INDEX(mapping!H:H,MATCH(E2731,mapping!F:F,0))</f>
        <v>#N/A</v>
      </c>
    </row>
    <row r="2732" spans="1:8" x14ac:dyDescent="0.3">
      <c r="A2732" t="e">
        <f>IF(NOT(D2732=""),INDEX(statsNames,MATCH(D2732,mapping!Q:Q,0),1),A2731)</f>
        <v>#N/A</v>
      </c>
      <c r="B2732" t="e">
        <f>INDEX(mapping!R:R,MATCH(A2732,mapping!P:P,0),1)+INDEX(mapping!H:H,MATCH(E2732,mapping!F:F,0))</f>
        <v>#N/A</v>
      </c>
    </row>
    <row r="2733" spans="1:8" x14ac:dyDescent="0.3">
      <c r="A2733" t="e">
        <f>IF(NOT(D2733=""),INDEX(statsNames,MATCH(D2733,mapping!Q:Q,0),1),A2732)</f>
        <v>#N/A</v>
      </c>
      <c r="B2733" t="e">
        <f>INDEX(mapping!R:R,MATCH(A2733,mapping!P:P,0),1)+INDEX(mapping!H:H,MATCH(E2733,mapping!F:F,0))</f>
        <v>#N/A</v>
      </c>
    </row>
    <row r="2734" spans="1:8" x14ac:dyDescent="0.3">
      <c r="A2734" t="e">
        <f>IF(NOT(D2734=""),INDEX(statsNames,MATCH(D2734,mapping!Q:Q,0),1),A2733)</f>
        <v>#N/A</v>
      </c>
      <c r="B2734" t="e">
        <f>INDEX(mapping!R:R,MATCH(A2734,mapping!P:P,0),1)+INDEX(mapping!H:H,MATCH(E2734,mapping!F:F,0))</f>
        <v>#N/A</v>
      </c>
    </row>
    <row r="2735" spans="1:8" x14ac:dyDescent="0.3">
      <c r="A2735" t="e">
        <f>IF(NOT(D2735=""),INDEX(statsNames,MATCH(D2735,mapping!Q:Q,0),1),A2734)</f>
        <v>#N/A</v>
      </c>
      <c r="B2735" t="e">
        <f>INDEX(mapping!R:R,MATCH(A2735,mapping!P:P,0),1)+INDEX(mapping!H:H,MATCH(E2735,mapping!F:F,0))</f>
        <v>#N/A</v>
      </c>
    </row>
    <row r="2736" spans="1:8" x14ac:dyDescent="0.3">
      <c r="A2736" t="e">
        <f>IF(NOT(D2736=""),INDEX(statsNames,MATCH(D2736,mapping!Q:Q,0),1),A2735)</f>
        <v>#N/A</v>
      </c>
      <c r="B2736" t="e">
        <f>INDEX(mapping!R:R,MATCH(A2736,mapping!P:P,0),1)+INDEX(mapping!H:H,MATCH(E2736,mapping!F:F,0))</f>
        <v>#N/A</v>
      </c>
    </row>
    <row r="2737" spans="1:2" x14ac:dyDescent="0.3">
      <c r="A2737" t="e">
        <f>IF(NOT(D2737=""),INDEX(statsNames,MATCH(D2737,mapping!Q:Q,0),1),A2736)</f>
        <v>#N/A</v>
      </c>
      <c r="B2737" t="e">
        <f>INDEX(mapping!R:R,MATCH(A2737,mapping!P:P,0),1)+INDEX(mapping!H:H,MATCH(E2737,mapping!F:F,0))</f>
        <v>#N/A</v>
      </c>
    </row>
    <row r="2738" spans="1:2" x14ac:dyDescent="0.3">
      <c r="A2738" t="e">
        <f>IF(NOT(D2738=""),INDEX(statsNames,MATCH(D2738,mapping!Q:Q,0),1),A2737)</f>
        <v>#N/A</v>
      </c>
      <c r="B2738" t="e">
        <f>INDEX(mapping!R:R,MATCH(A2738,mapping!P:P,0),1)+INDEX(mapping!H:H,MATCH(E2738,mapping!F:F,0))</f>
        <v>#N/A</v>
      </c>
    </row>
    <row r="2739" spans="1:2" x14ac:dyDescent="0.3">
      <c r="A2739" t="e">
        <f>IF(NOT(D2739=""),INDEX(statsNames,MATCH(D2739,mapping!Q:Q,0),1),A2738)</f>
        <v>#N/A</v>
      </c>
      <c r="B2739" t="e">
        <f>INDEX(mapping!R:R,MATCH(A2739,mapping!P:P,0),1)+INDEX(mapping!H:H,MATCH(E2739,mapping!F:F,0))</f>
        <v>#N/A</v>
      </c>
    </row>
    <row r="2740" spans="1:2" x14ac:dyDescent="0.3">
      <c r="A2740" t="e">
        <f>IF(NOT(D2740=""),INDEX(statsNames,MATCH(D2740,mapping!Q:Q,0),1),A2739)</f>
        <v>#N/A</v>
      </c>
      <c r="B2740" t="e">
        <f>INDEX(mapping!R:R,MATCH(A2740,mapping!P:P,0),1)+INDEX(mapping!H:H,MATCH(E2740,mapping!F:F,0))</f>
        <v>#N/A</v>
      </c>
    </row>
    <row r="2741" spans="1:2" x14ac:dyDescent="0.3">
      <c r="A2741" t="e">
        <f>IF(NOT(D2741=""),INDEX(statsNames,MATCH(D2741,mapping!Q:Q,0),1),A2740)</f>
        <v>#N/A</v>
      </c>
      <c r="B2741" t="e">
        <f>INDEX(mapping!R:R,MATCH(A2741,mapping!P:P,0),1)+INDEX(mapping!H:H,MATCH(E2741,mapping!F:F,0))</f>
        <v>#N/A</v>
      </c>
    </row>
    <row r="2742" spans="1:2" x14ac:dyDescent="0.3">
      <c r="A2742" t="e">
        <f>IF(NOT(D2742=""),INDEX(statsNames,MATCH(D2742,mapping!Q:Q,0),1),A2741)</f>
        <v>#N/A</v>
      </c>
      <c r="B2742" t="e">
        <f>INDEX(mapping!R:R,MATCH(A2742,mapping!P:P,0),1)+INDEX(mapping!H:H,MATCH(E2742,mapping!F:F,0))</f>
        <v>#N/A</v>
      </c>
    </row>
    <row r="2743" spans="1:2" x14ac:dyDescent="0.3">
      <c r="A2743" t="e">
        <f>IF(NOT(D2743=""),INDEX(statsNames,MATCH(D2743,mapping!Q:Q,0),1),A2742)</f>
        <v>#N/A</v>
      </c>
      <c r="B2743" t="e">
        <f>INDEX(mapping!R:R,MATCH(A2743,mapping!P:P,0),1)+INDEX(mapping!H:H,MATCH(E2743,mapping!F:F,0))</f>
        <v>#N/A</v>
      </c>
    </row>
    <row r="2744" spans="1:2" x14ac:dyDescent="0.3">
      <c r="A2744" t="e">
        <f>IF(NOT(D2744=""),INDEX(statsNames,MATCH(D2744,mapping!Q:Q,0),1),A2743)</f>
        <v>#N/A</v>
      </c>
      <c r="B2744" t="e">
        <f>INDEX(mapping!R:R,MATCH(A2744,mapping!P:P,0),1)+INDEX(mapping!H:H,MATCH(E2744,mapping!F:F,0))</f>
        <v>#N/A</v>
      </c>
    </row>
    <row r="2745" spans="1:2" x14ac:dyDescent="0.3">
      <c r="A2745" t="e">
        <f>IF(NOT(D2745=""),INDEX(statsNames,MATCH(D2745,mapping!Q:Q,0),1),A2744)</f>
        <v>#N/A</v>
      </c>
      <c r="B2745" t="e">
        <f>INDEX(mapping!R:R,MATCH(A2745,mapping!P:P,0),1)+INDEX(mapping!H:H,MATCH(E2745,mapping!F:F,0))</f>
        <v>#N/A</v>
      </c>
    </row>
    <row r="2746" spans="1:2" x14ac:dyDescent="0.3">
      <c r="A2746" t="e">
        <f>IF(NOT(D2746=""),INDEX(statsNames,MATCH(D2746,mapping!Q:Q,0),1),A2745)</f>
        <v>#N/A</v>
      </c>
      <c r="B2746" t="e">
        <f>INDEX(mapping!R:R,MATCH(A2746,mapping!P:P,0),1)+INDEX(mapping!H:H,MATCH(E2746,mapping!F:F,0))</f>
        <v>#N/A</v>
      </c>
    </row>
    <row r="2747" spans="1:2" x14ac:dyDescent="0.3">
      <c r="A2747" t="e">
        <f>IF(NOT(D2747=""),INDEX(statsNames,MATCH(D2747,mapping!Q:Q,0),1),A2746)</f>
        <v>#N/A</v>
      </c>
      <c r="B2747" t="e">
        <f>INDEX(mapping!R:R,MATCH(A2747,mapping!P:P,0),1)+INDEX(mapping!H:H,MATCH(E2747,mapping!F:F,0))</f>
        <v>#N/A</v>
      </c>
    </row>
    <row r="2748" spans="1:2" x14ac:dyDescent="0.3">
      <c r="A2748" t="e">
        <f>IF(NOT(D2748=""),INDEX(statsNames,MATCH(D2748,mapping!Q:Q,0),1),A2747)</f>
        <v>#N/A</v>
      </c>
      <c r="B2748" t="e">
        <f>INDEX(mapping!R:R,MATCH(A2748,mapping!P:P,0),1)+INDEX(mapping!H:H,MATCH(E2748,mapping!F:F,0))</f>
        <v>#N/A</v>
      </c>
    </row>
    <row r="2749" spans="1:2" x14ac:dyDescent="0.3">
      <c r="A2749" t="e">
        <f>IF(NOT(D2749=""),INDEX(statsNames,MATCH(D2749,mapping!Q:Q,0),1),A2748)</f>
        <v>#N/A</v>
      </c>
      <c r="B2749" t="e">
        <f>INDEX(mapping!R:R,MATCH(A2749,mapping!P:P,0),1)+INDEX(mapping!H:H,MATCH(E2749,mapping!F:F,0))</f>
        <v>#N/A</v>
      </c>
    </row>
    <row r="2750" spans="1:2" x14ac:dyDescent="0.3">
      <c r="A2750" t="e">
        <f>IF(NOT(D2750=""),INDEX(statsNames,MATCH(D2750,mapping!Q:Q,0),1),A2749)</f>
        <v>#N/A</v>
      </c>
      <c r="B2750" t="e">
        <f>INDEX(mapping!R:R,MATCH(A2750,mapping!P:P,0),1)+INDEX(mapping!H:H,MATCH(E2750,mapping!F:F,0))</f>
        <v>#N/A</v>
      </c>
    </row>
    <row r="2751" spans="1:2" x14ac:dyDescent="0.3">
      <c r="A2751" t="e">
        <f>IF(NOT(D2751=""),INDEX(statsNames,MATCH(D2751,mapping!Q:Q,0),1),A2750)</f>
        <v>#N/A</v>
      </c>
      <c r="B2751" t="e">
        <f>INDEX(mapping!R:R,MATCH(A2751,mapping!P:P,0),1)+INDEX(mapping!H:H,MATCH(E2751,mapping!F:F,0))</f>
        <v>#N/A</v>
      </c>
    </row>
    <row r="2752" spans="1:2" x14ac:dyDescent="0.3">
      <c r="A2752" t="e">
        <f>IF(NOT(D2752=""),INDEX(statsNames,MATCH(D2752,mapping!Q:Q,0),1),A2751)</f>
        <v>#N/A</v>
      </c>
      <c r="B2752" t="e">
        <f>INDEX(mapping!R:R,MATCH(A2752,mapping!P:P,0),1)+INDEX(mapping!H:H,MATCH(E2752,mapping!F:F,0))</f>
        <v>#N/A</v>
      </c>
    </row>
    <row r="2753" spans="1:2" x14ac:dyDescent="0.3">
      <c r="A2753" t="e">
        <f>IF(NOT(D2753=""),INDEX(statsNames,MATCH(D2753,mapping!Q:Q,0),1),A2752)</f>
        <v>#N/A</v>
      </c>
      <c r="B2753" t="e">
        <f>INDEX(mapping!R:R,MATCH(A2753,mapping!P:P,0),1)+INDEX(mapping!H:H,MATCH(E2753,mapping!F:F,0))</f>
        <v>#N/A</v>
      </c>
    </row>
    <row r="2754" spans="1:2" x14ac:dyDescent="0.3">
      <c r="A2754" t="e">
        <f>IF(NOT(D2754=""),INDEX(statsNames,MATCH(D2754,mapping!Q:Q,0),1),A2753)</f>
        <v>#N/A</v>
      </c>
      <c r="B2754" t="e">
        <f>INDEX(mapping!R:R,MATCH(A2754,mapping!P:P,0),1)+INDEX(mapping!H:H,MATCH(E2754,mapping!F:F,0))</f>
        <v>#N/A</v>
      </c>
    </row>
    <row r="2755" spans="1:2" x14ac:dyDescent="0.3">
      <c r="A2755" t="e">
        <f>IF(NOT(D2755=""),INDEX(statsNames,MATCH(D2755,mapping!Q:Q,0),1),A2754)</f>
        <v>#N/A</v>
      </c>
      <c r="B2755" t="e">
        <f>INDEX(mapping!R:R,MATCH(A2755,mapping!P:P,0),1)+INDEX(mapping!H:H,MATCH(E2755,mapping!F:F,0))</f>
        <v>#N/A</v>
      </c>
    </row>
    <row r="2756" spans="1:2" x14ac:dyDescent="0.3">
      <c r="A2756" t="e">
        <f>IF(NOT(D2756=""),INDEX(statsNames,MATCH(D2756,mapping!Q:Q,0),1),A2755)</f>
        <v>#N/A</v>
      </c>
      <c r="B2756" t="e">
        <f>INDEX(mapping!R:R,MATCH(A2756,mapping!P:P,0),1)+INDEX(mapping!H:H,MATCH(E2756,mapping!F:F,0))</f>
        <v>#N/A</v>
      </c>
    </row>
    <row r="2757" spans="1:2" x14ac:dyDescent="0.3">
      <c r="A2757" t="e">
        <f>IF(NOT(D2757=""),INDEX(statsNames,MATCH(D2757,mapping!Q:Q,0),1),A2756)</f>
        <v>#N/A</v>
      </c>
      <c r="B2757" t="e">
        <f>INDEX(mapping!R:R,MATCH(A2757,mapping!P:P,0),1)+INDEX(mapping!H:H,MATCH(E2757,mapping!F:F,0))</f>
        <v>#N/A</v>
      </c>
    </row>
    <row r="2758" spans="1:2" x14ac:dyDescent="0.3">
      <c r="A2758" t="e">
        <f>IF(NOT(D2758=""),INDEX(statsNames,MATCH(D2758,mapping!Q:Q,0),1),A2757)</f>
        <v>#N/A</v>
      </c>
      <c r="B2758" t="e">
        <f>INDEX(mapping!R:R,MATCH(A2758,mapping!P:P,0),1)+INDEX(mapping!H:H,MATCH(E2758,mapping!F:F,0))</f>
        <v>#N/A</v>
      </c>
    </row>
    <row r="2759" spans="1:2" x14ac:dyDescent="0.3">
      <c r="A2759" t="e">
        <f>IF(NOT(D2759=""),INDEX(statsNames,MATCH(D2759,mapping!Q:Q,0),1),A2758)</f>
        <v>#N/A</v>
      </c>
      <c r="B2759" t="e">
        <f>INDEX(mapping!R:R,MATCH(A2759,mapping!P:P,0),1)+INDEX(mapping!H:H,MATCH(E2759,mapping!F:F,0))</f>
        <v>#N/A</v>
      </c>
    </row>
    <row r="2760" spans="1:2" x14ac:dyDescent="0.3">
      <c r="A2760" t="e">
        <f>IF(NOT(D2760=""),INDEX(statsNames,MATCH(D2760,mapping!Q:Q,0),1),A2759)</f>
        <v>#N/A</v>
      </c>
      <c r="B2760" t="e">
        <f>INDEX(mapping!R:R,MATCH(A2760,mapping!P:P,0),1)+INDEX(mapping!H:H,MATCH(E2760,mapping!F:F,0))</f>
        <v>#N/A</v>
      </c>
    </row>
    <row r="2761" spans="1:2" x14ac:dyDescent="0.3">
      <c r="A2761" t="e">
        <f>IF(NOT(D2761=""),INDEX(statsNames,MATCH(D2761,mapping!Q:Q,0),1),A2760)</f>
        <v>#N/A</v>
      </c>
      <c r="B2761" t="e">
        <f>INDEX(mapping!R:R,MATCH(A2761,mapping!P:P,0),1)+INDEX(mapping!H:H,MATCH(E2761,mapping!F:F,0))</f>
        <v>#N/A</v>
      </c>
    </row>
    <row r="2762" spans="1:2" x14ac:dyDescent="0.3">
      <c r="A2762" t="e">
        <f>IF(NOT(D2762=""),INDEX(statsNames,MATCH(D2762,mapping!Q:Q,0),1),A2761)</f>
        <v>#N/A</v>
      </c>
      <c r="B2762" t="e">
        <f>INDEX(mapping!R:R,MATCH(A2762,mapping!P:P,0),1)+INDEX(mapping!H:H,MATCH(E2762,mapping!F:F,0))</f>
        <v>#N/A</v>
      </c>
    </row>
    <row r="2763" spans="1:2" x14ac:dyDescent="0.3">
      <c r="A2763" t="e">
        <f>IF(NOT(D2763=""),INDEX(statsNames,MATCH(D2763,mapping!Q:Q,0),1),A2762)</f>
        <v>#N/A</v>
      </c>
      <c r="B2763" t="e">
        <f>INDEX(mapping!R:R,MATCH(A2763,mapping!P:P,0),1)+INDEX(mapping!H:H,MATCH(E2763,mapping!F:F,0))</f>
        <v>#N/A</v>
      </c>
    </row>
    <row r="2764" spans="1:2" x14ac:dyDescent="0.3">
      <c r="A2764" t="e">
        <f>IF(NOT(D2764=""),INDEX(statsNames,MATCH(D2764,mapping!Q:Q,0),1),A2763)</f>
        <v>#N/A</v>
      </c>
      <c r="B2764" t="e">
        <f>INDEX(mapping!R:R,MATCH(A2764,mapping!P:P,0),1)+INDEX(mapping!H:H,MATCH(E2764,mapping!F:F,0))</f>
        <v>#N/A</v>
      </c>
    </row>
    <row r="2765" spans="1:2" x14ac:dyDescent="0.3">
      <c r="A2765" t="e">
        <f>IF(NOT(D2765=""),INDEX(statsNames,MATCH(D2765,mapping!Q:Q,0),1),A2764)</f>
        <v>#N/A</v>
      </c>
      <c r="B2765" t="e">
        <f>INDEX(mapping!R:R,MATCH(A2765,mapping!P:P,0),1)+INDEX(mapping!H:H,MATCH(E2765,mapping!F:F,0))</f>
        <v>#N/A</v>
      </c>
    </row>
    <row r="2766" spans="1:2" x14ac:dyDescent="0.3">
      <c r="A2766" t="e">
        <f>IF(NOT(D2766=""),INDEX(statsNames,MATCH(D2766,mapping!Q:Q,0),1),A2765)</f>
        <v>#N/A</v>
      </c>
      <c r="B2766" t="e">
        <f>INDEX(mapping!R:R,MATCH(A2766,mapping!P:P,0),1)+INDEX(mapping!H:H,MATCH(E2766,mapping!F:F,0))</f>
        <v>#N/A</v>
      </c>
    </row>
    <row r="2767" spans="1:2" x14ac:dyDescent="0.3">
      <c r="A2767" t="e">
        <f>IF(NOT(D2767=""),INDEX(statsNames,MATCH(D2767,mapping!Q:Q,0),1),A2766)</f>
        <v>#N/A</v>
      </c>
      <c r="B2767" t="e">
        <f>INDEX(mapping!R:R,MATCH(A2767,mapping!P:P,0),1)+INDEX(mapping!H:H,MATCH(E2767,mapping!F:F,0))</f>
        <v>#N/A</v>
      </c>
    </row>
    <row r="2768" spans="1:2" x14ac:dyDescent="0.3">
      <c r="A2768" t="e">
        <f>IF(NOT(D2768=""),INDEX(statsNames,MATCH(D2768,mapping!Q:Q,0),1),A2767)</f>
        <v>#N/A</v>
      </c>
      <c r="B2768" t="e">
        <f>INDEX(mapping!R:R,MATCH(A2768,mapping!P:P,0),1)+INDEX(mapping!H:H,MATCH(E2768,mapping!F:F,0))</f>
        <v>#N/A</v>
      </c>
    </row>
    <row r="2769" spans="1:2" x14ac:dyDescent="0.3">
      <c r="A2769" t="e">
        <f>IF(NOT(D2769=""),INDEX(statsNames,MATCH(D2769,mapping!Q:Q,0),1),A2768)</f>
        <v>#N/A</v>
      </c>
      <c r="B2769" t="e">
        <f>INDEX(mapping!R:R,MATCH(A2769,mapping!P:P,0),1)+INDEX(mapping!H:H,MATCH(E2769,mapping!F:F,0))</f>
        <v>#N/A</v>
      </c>
    </row>
    <row r="2770" spans="1:2" x14ac:dyDescent="0.3">
      <c r="A2770" t="e">
        <f>IF(NOT(D2770=""),INDEX(statsNames,MATCH(D2770,mapping!Q:Q,0),1),A2769)</f>
        <v>#N/A</v>
      </c>
      <c r="B2770" t="e">
        <f>INDEX(mapping!R:R,MATCH(A2770,mapping!P:P,0),1)+INDEX(mapping!H:H,MATCH(E2770,mapping!F:F,0))</f>
        <v>#N/A</v>
      </c>
    </row>
    <row r="2771" spans="1:2" x14ac:dyDescent="0.3">
      <c r="A2771" t="e">
        <f>IF(NOT(D2771=""),INDEX(statsNames,MATCH(D2771,mapping!Q:Q,0),1),A2770)</f>
        <v>#N/A</v>
      </c>
      <c r="B2771" t="e">
        <f>INDEX(mapping!R:R,MATCH(A2771,mapping!P:P,0),1)+INDEX(mapping!H:H,MATCH(E2771,mapping!F:F,0))</f>
        <v>#N/A</v>
      </c>
    </row>
    <row r="2772" spans="1:2" x14ac:dyDescent="0.3">
      <c r="A2772" t="e">
        <f>IF(NOT(D2772=""),INDEX(statsNames,MATCH(D2772,mapping!Q:Q,0),1),A2771)</f>
        <v>#N/A</v>
      </c>
      <c r="B2772" t="e">
        <f>INDEX(mapping!R:R,MATCH(A2772,mapping!P:P,0),1)+INDEX(mapping!H:H,MATCH(E2772,mapping!F:F,0))</f>
        <v>#N/A</v>
      </c>
    </row>
    <row r="2773" spans="1:2" x14ac:dyDescent="0.3">
      <c r="A2773" t="e">
        <f>IF(NOT(D2773=""),INDEX(statsNames,MATCH(D2773,mapping!Q:Q,0),1),A2772)</f>
        <v>#N/A</v>
      </c>
      <c r="B2773" t="e">
        <f>INDEX(mapping!R:R,MATCH(A2773,mapping!P:P,0),1)+INDEX(mapping!H:H,MATCH(E2773,mapping!F:F,0))</f>
        <v>#N/A</v>
      </c>
    </row>
    <row r="2774" spans="1:2" x14ac:dyDescent="0.3">
      <c r="A2774" t="e">
        <f>IF(NOT(D2774=""),INDEX(statsNames,MATCH(D2774,mapping!Q:Q,0),1),A2773)</f>
        <v>#N/A</v>
      </c>
      <c r="B2774" t="e">
        <f>INDEX(mapping!R:R,MATCH(A2774,mapping!P:P,0),1)+INDEX(mapping!H:H,MATCH(E2774,mapping!F:F,0))</f>
        <v>#N/A</v>
      </c>
    </row>
    <row r="2775" spans="1:2" x14ac:dyDescent="0.3">
      <c r="A2775" t="e">
        <f>IF(NOT(D2775=""),INDEX(statsNames,MATCH(D2775,mapping!Q:Q,0),1),A2774)</f>
        <v>#N/A</v>
      </c>
      <c r="B2775" t="e">
        <f>INDEX(mapping!R:R,MATCH(A2775,mapping!P:P,0),1)+INDEX(mapping!H:H,MATCH(E2775,mapping!F:F,0))</f>
        <v>#N/A</v>
      </c>
    </row>
    <row r="2776" spans="1:2" x14ac:dyDescent="0.3">
      <c r="A2776" t="e">
        <f>IF(NOT(D2776=""),INDEX(statsNames,MATCH(D2776,mapping!Q:Q,0),1),A2775)</f>
        <v>#N/A</v>
      </c>
      <c r="B2776" t="e">
        <f>INDEX(mapping!R:R,MATCH(A2776,mapping!P:P,0),1)+INDEX(mapping!H:H,MATCH(E2776,mapping!F:F,0))</f>
        <v>#N/A</v>
      </c>
    </row>
    <row r="2777" spans="1:2" x14ac:dyDescent="0.3">
      <c r="A2777" t="e">
        <f>IF(NOT(D2777=""),INDEX(statsNames,MATCH(D2777,mapping!Q:Q,0),1),A2776)</f>
        <v>#N/A</v>
      </c>
      <c r="B2777" t="e">
        <f>INDEX(mapping!R:R,MATCH(A2777,mapping!P:P,0),1)+INDEX(mapping!H:H,MATCH(E2777,mapping!F:F,0))</f>
        <v>#N/A</v>
      </c>
    </row>
    <row r="2778" spans="1:2" x14ac:dyDescent="0.3">
      <c r="A2778" t="e">
        <f>IF(NOT(D2778=""),INDEX(statsNames,MATCH(D2778,mapping!Q:Q,0),1),A2777)</f>
        <v>#N/A</v>
      </c>
      <c r="B2778" t="e">
        <f>INDEX(mapping!R:R,MATCH(A2778,mapping!P:P,0),1)+INDEX(mapping!H:H,MATCH(E2778,mapping!F:F,0))</f>
        <v>#N/A</v>
      </c>
    </row>
    <row r="2779" spans="1:2" x14ac:dyDescent="0.3">
      <c r="A2779" t="e">
        <f>IF(NOT(D2779=""),INDEX(statsNames,MATCH(D2779,mapping!Q:Q,0),1),A2778)</f>
        <v>#N/A</v>
      </c>
      <c r="B2779" t="e">
        <f>INDEX(mapping!R:R,MATCH(A2779,mapping!P:P,0),1)+INDEX(mapping!H:H,MATCH(E2779,mapping!F:F,0))</f>
        <v>#N/A</v>
      </c>
    </row>
    <row r="2780" spans="1:2" x14ac:dyDescent="0.3">
      <c r="A2780" t="e">
        <f>IF(NOT(D2780=""),INDEX(statsNames,MATCH(D2780,mapping!Q:Q,0),1),A2779)</f>
        <v>#N/A</v>
      </c>
      <c r="B2780" t="e">
        <f>INDEX(mapping!R:R,MATCH(A2780,mapping!P:P,0),1)+INDEX(mapping!H:H,MATCH(E2780,mapping!F:F,0))</f>
        <v>#N/A</v>
      </c>
    </row>
    <row r="2781" spans="1:2" x14ac:dyDescent="0.3">
      <c r="A2781" t="e">
        <f>IF(NOT(D2781=""),INDEX(statsNames,MATCH(D2781,mapping!Q:Q,0),1),A2780)</f>
        <v>#N/A</v>
      </c>
      <c r="B2781" t="e">
        <f>INDEX(mapping!R:R,MATCH(A2781,mapping!P:P,0),1)+INDEX(mapping!H:H,MATCH(E2781,mapping!F:F,0))</f>
        <v>#N/A</v>
      </c>
    </row>
    <row r="2782" spans="1:2" x14ac:dyDescent="0.3">
      <c r="A2782" t="e">
        <f>IF(NOT(D2782=""),INDEX(statsNames,MATCH(D2782,mapping!Q:Q,0),1),A2781)</f>
        <v>#N/A</v>
      </c>
      <c r="B2782" t="e">
        <f>INDEX(mapping!R:R,MATCH(A2782,mapping!P:P,0),1)+INDEX(mapping!H:H,MATCH(E2782,mapping!F:F,0))</f>
        <v>#N/A</v>
      </c>
    </row>
    <row r="2783" spans="1:2" x14ac:dyDescent="0.3">
      <c r="A2783" t="e">
        <f>IF(NOT(D2783=""),INDEX(statsNames,MATCH(D2783,mapping!Q:Q,0),1),A2782)</f>
        <v>#N/A</v>
      </c>
      <c r="B2783" t="e">
        <f>INDEX(mapping!R:R,MATCH(A2783,mapping!P:P,0),1)+INDEX(mapping!H:H,MATCH(E2783,mapping!F:F,0))</f>
        <v>#N/A</v>
      </c>
    </row>
    <row r="2784" spans="1:2" x14ac:dyDescent="0.3">
      <c r="A2784" t="e">
        <f>IF(NOT(D2784=""),INDEX(statsNames,MATCH(D2784,mapping!Q:Q,0),1),A2783)</f>
        <v>#N/A</v>
      </c>
      <c r="B2784" t="e">
        <f>INDEX(mapping!R:R,MATCH(A2784,mapping!P:P,0),1)+INDEX(mapping!H:H,MATCH(E2784,mapping!F:F,0))</f>
        <v>#N/A</v>
      </c>
    </row>
    <row r="2785" spans="1:2" x14ac:dyDescent="0.3">
      <c r="A2785" t="e">
        <f>IF(NOT(D2785=""),INDEX(statsNames,MATCH(D2785,mapping!Q:Q,0),1),A2784)</f>
        <v>#N/A</v>
      </c>
      <c r="B2785" t="e">
        <f>INDEX(mapping!R:R,MATCH(A2785,mapping!P:P,0),1)+INDEX(mapping!H:H,MATCH(E2785,mapping!F:F,0))</f>
        <v>#N/A</v>
      </c>
    </row>
    <row r="2786" spans="1:2" x14ac:dyDescent="0.3">
      <c r="A2786" t="e">
        <f>IF(NOT(D2786=""),INDEX(statsNames,MATCH(D2786,mapping!Q:Q,0),1),A2785)</f>
        <v>#N/A</v>
      </c>
      <c r="B2786" t="e">
        <f>INDEX(mapping!R:R,MATCH(A2786,mapping!P:P,0),1)+INDEX(mapping!H:H,MATCH(E2786,mapping!F:F,0))</f>
        <v>#N/A</v>
      </c>
    </row>
    <row r="2787" spans="1:2" x14ac:dyDescent="0.3">
      <c r="A2787" t="e">
        <f>IF(NOT(D2787=""),INDEX(statsNames,MATCH(D2787,mapping!Q:Q,0),1),A2786)</f>
        <v>#N/A</v>
      </c>
      <c r="B2787" t="e">
        <f>INDEX(mapping!R:R,MATCH(A2787,mapping!P:P,0),1)+INDEX(mapping!H:H,MATCH(E2787,mapping!F:F,0))</f>
        <v>#N/A</v>
      </c>
    </row>
    <row r="2788" spans="1:2" x14ac:dyDescent="0.3">
      <c r="A2788" t="e">
        <f>IF(NOT(D2788=""),INDEX(statsNames,MATCH(D2788,mapping!Q:Q,0),1),A2787)</f>
        <v>#N/A</v>
      </c>
      <c r="B2788" t="e">
        <f>INDEX(mapping!R:R,MATCH(A2788,mapping!P:P,0),1)+INDEX(mapping!H:H,MATCH(E2788,mapping!F:F,0))</f>
        <v>#N/A</v>
      </c>
    </row>
    <row r="2789" spans="1:2" x14ac:dyDescent="0.3">
      <c r="A2789" t="e">
        <f>IF(NOT(D2789=""),INDEX(statsNames,MATCH(D2789,mapping!Q:Q,0),1),A2788)</f>
        <v>#N/A</v>
      </c>
      <c r="B2789" t="e">
        <f>INDEX(mapping!R:R,MATCH(A2789,mapping!P:P,0),1)+INDEX(mapping!H:H,MATCH(E2789,mapping!F:F,0))</f>
        <v>#N/A</v>
      </c>
    </row>
    <row r="2790" spans="1:2" x14ac:dyDescent="0.3">
      <c r="A2790" t="e">
        <f>IF(NOT(D2790=""),INDEX(statsNames,MATCH(D2790,mapping!Q:Q,0),1),A2789)</f>
        <v>#N/A</v>
      </c>
      <c r="B2790" t="e">
        <f>INDEX(mapping!R:R,MATCH(A2790,mapping!P:P,0),1)+INDEX(mapping!H:H,MATCH(E2790,mapping!F:F,0))</f>
        <v>#N/A</v>
      </c>
    </row>
    <row r="2791" spans="1:2" x14ac:dyDescent="0.3">
      <c r="A2791" t="e">
        <f>IF(NOT(D2791=""),INDEX(statsNames,MATCH(D2791,mapping!Q:Q,0),1),A2790)</f>
        <v>#N/A</v>
      </c>
      <c r="B2791" t="e">
        <f>INDEX(mapping!R:R,MATCH(A2791,mapping!P:P,0),1)+INDEX(mapping!H:H,MATCH(E2791,mapping!F:F,0))</f>
        <v>#N/A</v>
      </c>
    </row>
    <row r="2792" spans="1:2" x14ac:dyDescent="0.3">
      <c r="A2792" t="e">
        <f>IF(NOT(D2792=""),INDEX(statsNames,MATCH(D2792,mapping!Q:Q,0),1),A2791)</f>
        <v>#N/A</v>
      </c>
      <c r="B2792" t="e">
        <f>INDEX(mapping!R:R,MATCH(A2792,mapping!P:P,0),1)+INDEX(mapping!H:H,MATCH(E2792,mapping!F:F,0))</f>
        <v>#N/A</v>
      </c>
    </row>
    <row r="2793" spans="1:2" x14ac:dyDescent="0.3">
      <c r="A2793" t="e">
        <f>IF(NOT(D2793=""),INDEX(statsNames,MATCH(D2793,mapping!Q:Q,0),1),A2792)</f>
        <v>#N/A</v>
      </c>
      <c r="B2793" t="e">
        <f>INDEX(mapping!R:R,MATCH(A2793,mapping!P:P,0),1)+INDEX(mapping!H:H,MATCH(E2793,mapping!F:F,0))</f>
        <v>#N/A</v>
      </c>
    </row>
    <row r="2794" spans="1:2" x14ac:dyDescent="0.3">
      <c r="A2794" t="e">
        <f>IF(NOT(D2794=""),INDEX(statsNames,MATCH(D2794,mapping!Q:Q,0),1),A2793)</f>
        <v>#N/A</v>
      </c>
      <c r="B2794" t="e">
        <f>INDEX(mapping!R:R,MATCH(A2794,mapping!P:P,0),1)+INDEX(mapping!H:H,MATCH(E2794,mapping!F:F,0))</f>
        <v>#N/A</v>
      </c>
    </row>
    <row r="2795" spans="1:2" x14ac:dyDescent="0.3">
      <c r="A2795" t="e">
        <f>IF(NOT(D2795=""),INDEX(statsNames,MATCH(D2795,mapping!Q:Q,0),1),A2794)</f>
        <v>#N/A</v>
      </c>
      <c r="B2795" t="e">
        <f>INDEX(mapping!R:R,MATCH(A2795,mapping!P:P,0),1)+INDEX(mapping!H:H,MATCH(E2795,mapping!F:F,0))</f>
        <v>#N/A</v>
      </c>
    </row>
    <row r="2796" spans="1:2" x14ac:dyDescent="0.3">
      <c r="A2796" t="e">
        <f>IF(NOT(D2796=""),INDEX(statsNames,MATCH(D2796,mapping!Q:Q,0),1),A2795)</f>
        <v>#N/A</v>
      </c>
      <c r="B2796" t="e">
        <f>INDEX(mapping!R:R,MATCH(A2796,mapping!P:P,0),1)+INDEX(mapping!H:H,MATCH(E2796,mapping!F:F,0))</f>
        <v>#N/A</v>
      </c>
    </row>
    <row r="2797" spans="1:2" x14ac:dyDescent="0.3">
      <c r="A2797" t="e">
        <f>IF(NOT(D2797=""),INDEX(statsNames,MATCH(D2797,mapping!Q:Q,0),1),A2796)</f>
        <v>#N/A</v>
      </c>
      <c r="B2797" t="e">
        <f>INDEX(mapping!R:R,MATCH(A2797,mapping!P:P,0),1)+INDEX(mapping!H:H,MATCH(E2797,mapping!F:F,0))</f>
        <v>#N/A</v>
      </c>
    </row>
    <row r="2798" spans="1:2" x14ac:dyDescent="0.3">
      <c r="A2798" t="e">
        <f>IF(NOT(D2798=""),INDEX(statsNames,MATCH(D2798,mapping!Q:Q,0),1),A2797)</f>
        <v>#N/A</v>
      </c>
      <c r="B2798" t="e">
        <f>INDEX(mapping!R:R,MATCH(A2798,mapping!P:P,0),1)+INDEX(mapping!H:H,MATCH(E2798,mapping!F:F,0))</f>
        <v>#N/A</v>
      </c>
    </row>
    <row r="2799" spans="1:2" x14ac:dyDescent="0.3">
      <c r="A2799" t="e">
        <f>IF(NOT(D2799=""),INDEX(statsNames,MATCH(D2799,mapping!Q:Q,0),1),A2798)</f>
        <v>#N/A</v>
      </c>
      <c r="B2799" t="e">
        <f>INDEX(mapping!R:R,MATCH(A2799,mapping!P:P,0),1)+INDEX(mapping!H:H,MATCH(E2799,mapping!F:F,0))</f>
        <v>#N/A</v>
      </c>
    </row>
    <row r="2800" spans="1:2" x14ac:dyDescent="0.3">
      <c r="A2800" t="e">
        <f>IF(NOT(D2800=""),INDEX(statsNames,MATCH(D2800,mapping!Q:Q,0),1),A2799)</f>
        <v>#N/A</v>
      </c>
      <c r="B2800" t="e">
        <f>INDEX(mapping!R:R,MATCH(A2800,mapping!P:P,0),1)+INDEX(mapping!H:H,MATCH(E2800,mapping!F:F,0))</f>
        <v>#N/A</v>
      </c>
    </row>
    <row r="2801" spans="1:2" x14ac:dyDescent="0.3">
      <c r="A2801" t="e">
        <f>IF(NOT(D2801=""),INDEX(statsNames,MATCH(D2801,mapping!Q:Q,0),1),A2800)</f>
        <v>#N/A</v>
      </c>
      <c r="B2801" t="e">
        <f>INDEX(mapping!R:R,MATCH(A2801,mapping!P:P,0),1)+INDEX(mapping!H:H,MATCH(E2801,mapping!F:F,0))</f>
        <v>#N/A</v>
      </c>
    </row>
    <row r="2802" spans="1:2" x14ac:dyDescent="0.3">
      <c r="A2802" t="e">
        <f>IF(NOT(D2802=""),INDEX(statsNames,MATCH(D2802,mapping!Q:Q,0),1),A2801)</f>
        <v>#N/A</v>
      </c>
      <c r="B2802" t="e">
        <f>INDEX(mapping!R:R,MATCH(A2802,mapping!P:P,0),1)+INDEX(mapping!H:H,MATCH(E2802,mapping!F:F,0))</f>
        <v>#N/A</v>
      </c>
    </row>
    <row r="2803" spans="1:2" x14ac:dyDescent="0.3">
      <c r="A2803" t="e">
        <f>IF(NOT(D2803=""),INDEX(statsNames,MATCH(D2803,mapping!Q:Q,0),1),A2802)</f>
        <v>#N/A</v>
      </c>
      <c r="B2803" t="e">
        <f>INDEX(mapping!R:R,MATCH(A2803,mapping!P:P,0),1)+INDEX(mapping!H:H,MATCH(E2803,mapping!F:F,0))</f>
        <v>#N/A</v>
      </c>
    </row>
    <row r="2804" spans="1:2" x14ac:dyDescent="0.3">
      <c r="A2804" t="e">
        <f>IF(NOT(D2804=""),INDEX(statsNames,MATCH(D2804,mapping!Q:Q,0),1),A2803)</f>
        <v>#N/A</v>
      </c>
      <c r="B2804" t="e">
        <f>INDEX(mapping!R:R,MATCH(A2804,mapping!P:P,0),1)+INDEX(mapping!H:H,MATCH(E2804,mapping!F:F,0))</f>
        <v>#N/A</v>
      </c>
    </row>
    <row r="2805" spans="1:2" x14ac:dyDescent="0.3">
      <c r="A2805" t="e">
        <f>IF(NOT(D2805=""),INDEX(statsNames,MATCH(D2805,mapping!Q:Q,0),1),A2804)</f>
        <v>#N/A</v>
      </c>
      <c r="B2805" t="e">
        <f>INDEX(mapping!R:R,MATCH(A2805,mapping!P:P,0),1)+INDEX(mapping!H:H,MATCH(E2805,mapping!F:F,0))</f>
        <v>#N/A</v>
      </c>
    </row>
    <row r="2806" spans="1:2" x14ac:dyDescent="0.3">
      <c r="A2806" t="e">
        <f>IF(NOT(D2806=""),INDEX(statsNames,MATCH(D2806,mapping!Q:Q,0),1),A2805)</f>
        <v>#N/A</v>
      </c>
      <c r="B2806" t="e">
        <f>INDEX(mapping!R:R,MATCH(A2806,mapping!P:P,0),1)+INDEX(mapping!H:H,MATCH(E2806,mapping!F:F,0))</f>
        <v>#N/A</v>
      </c>
    </row>
    <row r="2807" spans="1:2" x14ac:dyDescent="0.3">
      <c r="A2807" t="e">
        <f>IF(NOT(D2807=""),INDEX(statsNames,MATCH(D2807,mapping!Q:Q,0),1),A2806)</f>
        <v>#N/A</v>
      </c>
      <c r="B2807" t="e">
        <f>INDEX(mapping!R:R,MATCH(A2807,mapping!P:P,0),1)+INDEX(mapping!H:H,MATCH(E2807,mapping!F:F,0))</f>
        <v>#N/A</v>
      </c>
    </row>
    <row r="2808" spans="1:2" x14ac:dyDescent="0.3">
      <c r="A2808" t="e">
        <f>IF(NOT(D2808=""),INDEX(statsNames,MATCH(D2808,mapping!Q:Q,0),1),A2807)</f>
        <v>#N/A</v>
      </c>
      <c r="B2808" t="e">
        <f>INDEX(mapping!R:R,MATCH(A2808,mapping!P:P,0),1)+INDEX(mapping!H:H,MATCH(E2808,mapping!F:F,0))</f>
        <v>#N/A</v>
      </c>
    </row>
    <row r="2809" spans="1:2" x14ac:dyDescent="0.3">
      <c r="A2809" t="e">
        <f>IF(NOT(D2809=""),INDEX(statsNames,MATCH(D2809,mapping!Q:Q,0),1),A2808)</f>
        <v>#N/A</v>
      </c>
      <c r="B2809" t="e">
        <f>INDEX(mapping!R:R,MATCH(A2809,mapping!P:P,0),1)+INDEX(mapping!H:H,MATCH(E2809,mapping!F:F,0))</f>
        <v>#N/A</v>
      </c>
    </row>
    <row r="2810" spans="1:2" x14ac:dyDescent="0.3">
      <c r="A2810" t="e">
        <f>IF(NOT(D2810=""),INDEX(statsNames,MATCH(D2810,mapping!Q:Q,0),1),A2809)</f>
        <v>#N/A</v>
      </c>
      <c r="B2810" t="e">
        <f>INDEX(mapping!R:R,MATCH(A2810,mapping!P:P,0),1)+INDEX(mapping!H:H,MATCH(E2810,mapping!F:F,0))</f>
        <v>#N/A</v>
      </c>
    </row>
    <row r="2811" spans="1:2" x14ac:dyDescent="0.3">
      <c r="A2811" t="e">
        <f>IF(NOT(D2811=""),INDEX(statsNames,MATCH(D2811,mapping!Q:Q,0),1),A2810)</f>
        <v>#N/A</v>
      </c>
      <c r="B2811" t="e">
        <f>INDEX(mapping!R:R,MATCH(A2811,mapping!P:P,0),1)+INDEX(mapping!H:H,MATCH(E2811,mapping!F:F,0))</f>
        <v>#N/A</v>
      </c>
    </row>
    <row r="2812" spans="1:2" x14ac:dyDescent="0.3">
      <c r="A2812" t="e">
        <f>IF(NOT(D2812=""),INDEX(statsNames,MATCH(D2812,mapping!Q:Q,0),1),A2811)</f>
        <v>#N/A</v>
      </c>
      <c r="B2812" t="e">
        <f>INDEX(mapping!R:R,MATCH(A2812,mapping!P:P,0),1)+INDEX(mapping!H:H,MATCH(E2812,mapping!F:F,0))</f>
        <v>#N/A</v>
      </c>
    </row>
    <row r="2813" spans="1:2" x14ac:dyDescent="0.3">
      <c r="A2813" t="e">
        <f>IF(NOT(D2813=""),INDEX(statsNames,MATCH(D2813,mapping!Q:Q,0),1),A2812)</f>
        <v>#N/A</v>
      </c>
      <c r="B2813" t="e">
        <f>INDEX(mapping!R:R,MATCH(A2813,mapping!P:P,0),1)+INDEX(mapping!H:H,MATCH(E2813,mapping!F:F,0))</f>
        <v>#N/A</v>
      </c>
    </row>
    <row r="2814" spans="1:2" x14ac:dyDescent="0.3">
      <c r="A2814" t="e">
        <f>IF(NOT(D2814=""),INDEX(statsNames,MATCH(D2814,mapping!Q:Q,0),1),A2813)</f>
        <v>#N/A</v>
      </c>
      <c r="B2814" t="e">
        <f>INDEX(mapping!R:R,MATCH(A2814,mapping!P:P,0),1)+INDEX(mapping!H:H,MATCH(E2814,mapping!F:F,0))</f>
        <v>#N/A</v>
      </c>
    </row>
    <row r="2815" spans="1:2" x14ac:dyDescent="0.3">
      <c r="A2815" t="e">
        <f>IF(NOT(D2815=""),INDEX(statsNames,MATCH(D2815,mapping!Q:Q,0),1),A2814)</f>
        <v>#N/A</v>
      </c>
      <c r="B2815" t="e">
        <f>INDEX(mapping!R:R,MATCH(A2815,mapping!P:P,0),1)+INDEX(mapping!H:H,MATCH(E2815,mapping!F:F,0))</f>
        <v>#N/A</v>
      </c>
    </row>
    <row r="2816" spans="1:2" x14ac:dyDescent="0.3">
      <c r="A2816" t="e">
        <f>IF(NOT(D2816=""),INDEX(statsNames,MATCH(D2816,mapping!Q:Q,0),1),A2815)</f>
        <v>#N/A</v>
      </c>
      <c r="B2816" t="e">
        <f>INDEX(mapping!R:R,MATCH(A2816,mapping!P:P,0),1)+INDEX(mapping!H:H,MATCH(E2816,mapping!F:F,0))</f>
        <v>#N/A</v>
      </c>
    </row>
    <row r="2817" spans="1:2" x14ac:dyDescent="0.3">
      <c r="A2817" t="e">
        <f>IF(NOT(D2817=""),INDEX(statsNames,MATCH(D2817,mapping!Q:Q,0),1),A2816)</f>
        <v>#N/A</v>
      </c>
      <c r="B2817" t="e">
        <f>INDEX(mapping!R:R,MATCH(A2817,mapping!P:P,0),1)+INDEX(mapping!H:H,MATCH(E2817,mapping!F:F,0))</f>
        <v>#N/A</v>
      </c>
    </row>
    <row r="2818" spans="1:2" x14ac:dyDescent="0.3">
      <c r="A2818" t="e">
        <f>IF(NOT(D2818=""),INDEX(statsNames,MATCH(D2818,mapping!Q:Q,0),1),A2817)</f>
        <v>#N/A</v>
      </c>
      <c r="B2818" t="e">
        <f>INDEX(mapping!R:R,MATCH(A2818,mapping!P:P,0),1)+INDEX(mapping!H:H,MATCH(E2818,mapping!F:F,0))</f>
        <v>#N/A</v>
      </c>
    </row>
    <row r="2819" spans="1:2" x14ac:dyDescent="0.3">
      <c r="A2819" t="e">
        <f>IF(NOT(D2819=""),INDEX(statsNames,MATCH(D2819,mapping!Q:Q,0),1),A2818)</f>
        <v>#N/A</v>
      </c>
      <c r="B2819" t="e">
        <f>INDEX(mapping!R:R,MATCH(A2819,mapping!P:P,0),1)+INDEX(mapping!H:H,MATCH(E2819,mapping!F:F,0))</f>
        <v>#N/A</v>
      </c>
    </row>
    <row r="2820" spans="1:2" x14ac:dyDescent="0.3">
      <c r="A2820" t="e">
        <f>IF(NOT(D2820=""),INDEX(statsNames,MATCH(D2820,mapping!Q:Q,0),1),A2819)</f>
        <v>#N/A</v>
      </c>
      <c r="B2820" t="e">
        <f>INDEX(mapping!R:R,MATCH(A2820,mapping!P:P,0),1)+INDEX(mapping!H:H,MATCH(E2820,mapping!F:F,0))</f>
        <v>#N/A</v>
      </c>
    </row>
    <row r="2821" spans="1:2" x14ac:dyDescent="0.3">
      <c r="A2821" t="e">
        <f>IF(NOT(D2821=""),INDEX(statsNames,MATCH(D2821,mapping!Q:Q,0),1),A2820)</f>
        <v>#N/A</v>
      </c>
      <c r="B2821" t="e">
        <f>INDEX(mapping!R:R,MATCH(A2821,mapping!P:P,0),1)+INDEX(mapping!H:H,MATCH(E2821,mapping!F:F,0))</f>
        <v>#N/A</v>
      </c>
    </row>
    <row r="2822" spans="1:2" x14ac:dyDescent="0.3">
      <c r="A2822" t="e">
        <f>IF(NOT(D2822=""),INDEX(statsNames,MATCH(D2822,mapping!Q:Q,0),1),A2821)</f>
        <v>#N/A</v>
      </c>
      <c r="B2822" t="e">
        <f>INDEX(mapping!R:R,MATCH(A2822,mapping!P:P,0),1)+INDEX(mapping!H:H,MATCH(E2822,mapping!F:F,0))</f>
        <v>#N/A</v>
      </c>
    </row>
    <row r="2823" spans="1:2" x14ac:dyDescent="0.3">
      <c r="A2823" t="e">
        <f>IF(NOT(D2823=""),INDEX(statsNames,MATCH(D2823,mapping!Q:Q,0),1),A2822)</f>
        <v>#N/A</v>
      </c>
      <c r="B2823" t="e">
        <f>INDEX(mapping!R:R,MATCH(A2823,mapping!P:P,0),1)+INDEX(mapping!H:H,MATCH(E2823,mapping!F:F,0))</f>
        <v>#N/A</v>
      </c>
    </row>
    <row r="2824" spans="1:2" x14ac:dyDescent="0.3">
      <c r="A2824" t="e">
        <f>IF(NOT(D2824=""),INDEX(statsNames,MATCH(D2824,mapping!Q:Q,0),1),A2823)</f>
        <v>#N/A</v>
      </c>
      <c r="B2824" t="e">
        <f>INDEX(mapping!R:R,MATCH(A2824,mapping!P:P,0),1)+INDEX(mapping!H:H,MATCH(E2824,mapping!F:F,0))</f>
        <v>#N/A</v>
      </c>
    </row>
    <row r="2825" spans="1:2" x14ac:dyDescent="0.3">
      <c r="A2825" t="e">
        <f>IF(NOT(D2825=""),INDEX(statsNames,MATCH(D2825,mapping!Q:Q,0),1),A2824)</f>
        <v>#N/A</v>
      </c>
      <c r="B2825" t="e">
        <f>INDEX(mapping!R:R,MATCH(A2825,mapping!P:P,0),1)+INDEX(mapping!H:H,MATCH(E2825,mapping!F:F,0))</f>
        <v>#N/A</v>
      </c>
    </row>
    <row r="2826" spans="1:2" x14ac:dyDescent="0.3">
      <c r="A2826" t="e">
        <f>IF(NOT(D2826=""),INDEX(statsNames,MATCH(D2826,mapping!Q:Q,0),1),A2825)</f>
        <v>#N/A</v>
      </c>
      <c r="B2826" t="e">
        <f>INDEX(mapping!R:R,MATCH(A2826,mapping!P:P,0),1)+INDEX(mapping!H:H,MATCH(E2826,mapping!F:F,0))</f>
        <v>#N/A</v>
      </c>
    </row>
    <row r="2827" spans="1:2" x14ac:dyDescent="0.3">
      <c r="A2827" t="e">
        <f>IF(NOT(D2827=""),INDEX(statsNames,MATCH(D2827,mapping!Q:Q,0),1),A2826)</f>
        <v>#N/A</v>
      </c>
      <c r="B2827" t="e">
        <f>INDEX(mapping!R:R,MATCH(A2827,mapping!P:P,0),1)+INDEX(mapping!H:H,MATCH(E2827,mapping!F:F,0))</f>
        <v>#N/A</v>
      </c>
    </row>
    <row r="2828" spans="1:2" x14ac:dyDescent="0.3">
      <c r="A2828" t="e">
        <f>IF(NOT(D2828=""),INDEX(statsNames,MATCH(D2828,mapping!Q:Q,0),1),A2827)</f>
        <v>#N/A</v>
      </c>
      <c r="B2828" t="e">
        <f>INDEX(mapping!R:R,MATCH(A2828,mapping!P:P,0),1)+INDEX(mapping!H:H,MATCH(E2828,mapping!F:F,0))</f>
        <v>#N/A</v>
      </c>
    </row>
    <row r="2829" spans="1:2" x14ac:dyDescent="0.3">
      <c r="A2829" t="e">
        <f>IF(NOT(D2829=""),INDEX(statsNames,MATCH(D2829,mapping!Q:Q,0),1),A2828)</f>
        <v>#N/A</v>
      </c>
      <c r="B2829" t="e">
        <f>INDEX(mapping!R:R,MATCH(A2829,mapping!P:P,0),1)+INDEX(mapping!H:H,MATCH(E2829,mapping!F:F,0))</f>
        <v>#N/A</v>
      </c>
    </row>
    <row r="2830" spans="1:2" x14ac:dyDescent="0.3">
      <c r="A2830" t="e">
        <f>IF(NOT(D2830=""),INDEX(statsNames,MATCH(D2830,mapping!Q:Q,0),1),A2829)</f>
        <v>#N/A</v>
      </c>
      <c r="B2830" t="e">
        <f>INDEX(mapping!R:R,MATCH(A2830,mapping!P:P,0),1)+INDEX(mapping!H:H,MATCH(E2830,mapping!F:F,0))</f>
        <v>#N/A</v>
      </c>
    </row>
    <row r="2831" spans="1:2" x14ac:dyDescent="0.3">
      <c r="A2831" t="e">
        <f>IF(NOT(D2831=""),INDEX(statsNames,MATCH(D2831,mapping!Q:Q,0),1),A2830)</f>
        <v>#N/A</v>
      </c>
      <c r="B2831" t="e">
        <f>INDEX(mapping!R:R,MATCH(A2831,mapping!P:P,0),1)+INDEX(mapping!H:H,MATCH(E2831,mapping!F:F,0))</f>
        <v>#N/A</v>
      </c>
    </row>
    <row r="2832" spans="1:2" x14ac:dyDescent="0.3">
      <c r="A2832" t="e">
        <f>IF(NOT(D2832=""),INDEX(statsNames,MATCH(D2832,mapping!Q:Q,0),1),A2831)</f>
        <v>#N/A</v>
      </c>
      <c r="B2832" t="e">
        <f>INDEX(mapping!R:R,MATCH(A2832,mapping!P:P,0),1)+INDEX(mapping!H:H,MATCH(E2832,mapping!F:F,0))</f>
        <v>#N/A</v>
      </c>
    </row>
    <row r="2833" spans="1:2" x14ac:dyDescent="0.3">
      <c r="A2833" t="e">
        <f>IF(NOT(D2833=""),INDEX(statsNames,MATCH(D2833,mapping!Q:Q,0),1),A2832)</f>
        <v>#N/A</v>
      </c>
      <c r="B2833" t="e">
        <f>INDEX(mapping!R:R,MATCH(A2833,mapping!P:P,0),1)+INDEX(mapping!H:H,MATCH(E2833,mapping!F:F,0))</f>
        <v>#N/A</v>
      </c>
    </row>
    <row r="2834" spans="1:2" x14ac:dyDescent="0.3">
      <c r="A2834" t="e">
        <f>IF(NOT(D2834=""),INDEX(statsNames,MATCH(D2834,mapping!Q:Q,0),1),A2833)</f>
        <v>#N/A</v>
      </c>
      <c r="B2834" t="e">
        <f>INDEX(mapping!R:R,MATCH(A2834,mapping!P:P,0),1)+INDEX(mapping!H:H,MATCH(E2834,mapping!F:F,0))</f>
        <v>#N/A</v>
      </c>
    </row>
  </sheetData>
  <sortState xmlns:xlrd2="http://schemas.microsoft.com/office/spreadsheetml/2017/richdata2" ref="M1:M2494">
    <sortCondition ref="M1:M249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13D9-5135-4268-8632-4B84430DCF14}">
  <dimension ref="A1:B256"/>
  <sheetViews>
    <sheetView workbookViewId="0">
      <selection activeCell="B9" sqref="B9"/>
    </sheetView>
  </sheetViews>
  <sheetFormatPr defaultRowHeight="14.4" x14ac:dyDescent="0.3"/>
  <cols>
    <col min="1" max="1" width="14.44140625" style="1" bestFit="1" customWidth="1"/>
    <col min="2" max="2" width="8.77734375" style="24"/>
  </cols>
  <sheetData>
    <row r="1" spans="1:2" ht="20.399999999999999" thickBot="1" x14ac:dyDescent="0.45">
      <c r="A1" s="2" t="s">
        <v>42</v>
      </c>
      <c r="B1" s="2" t="s">
        <v>51</v>
      </c>
    </row>
    <row r="2" spans="1:2" ht="15" thickTop="1" x14ac:dyDescent="0.3">
      <c r="A2" s="42" t="s">
        <v>2</v>
      </c>
      <c r="B2" s="24">
        <v>1</v>
      </c>
    </row>
    <row r="3" spans="1:2" x14ac:dyDescent="0.3">
      <c r="A3" s="28" t="s">
        <v>6</v>
      </c>
      <c r="B3" s="24">
        <v>1</v>
      </c>
    </row>
    <row r="4" spans="1:2" x14ac:dyDescent="0.3">
      <c r="A4" s="39" t="s">
        <v>32</v>
      </c>
      <c r="B4" s="24">
        <v>1</v>
      </c>
    </row>
    <row r="5" spans="1:2" x14ac:dyDescent="0.3">
      <c r="A5" s="3" t="s">
        <v>3</v>
      </c>
      <c r="B5" s="24">
        <v>0.95</v>
      </c>
    </row>
    <row r="6" spans="1:2" x14ac:dyDescent="0.3">
      <c r="A6" s="43" t="s">
        <v>31</v>
      </c>
      <c r="B6" s="24">
        <v>1</v>
      </c>
    </row>
    <row r="7" spans="1:2" x14ac:dyDescent="0.3">
      <c r="A7" s="44" t="s">
        <v>33</v>
      </c>
      <c r="B7" s="24">
        <v>0.9</v>
      </c>
    </row>
    <row r="8" spans="1:2" x14ac:dyDescent="0.3">
      <c r="A8" s="30" t="s">
        <v>325</v>
      </c>
      <c r="B8" s="24">
        <v>0.7</v>
      </c>
    </row>
    <row r="9" spans="1:2" x14ac:dyDescent="0.3">
      <c r="A9" s="40" t="s">
        <v>34</v>
      </c>
      <c r="B9" s="24">
        <v>0.8</v>
      </c>
    </row>
    <row r="10" spans="1:2" x14ac:dyDescent="0.3">
      <c r="A10" s="29" t="s">
        <v>35</v>
      </c>
      <c r="B10" s="24">
        <v>0.7</v>
      </c>
    </row>
    <row r="11" spans="1:2" x14ac:dyDescent="0.3">
      <c r="A11" s="7" t="s">
        <v>47</v>
      </c>
      <c r="B11" s="24">
        <v>0.5</v>
      </c>
    </row>
    <row r="12" spans="1:2" x14ac:dyDescent="0.3">
      <c r="A12" s="9" t="s">
        <v>36</v>
      </c>
      <c r="B12" s="24">
        <v>0.5</v>
      </c>
    </row>
    <row r="13" spans="1:2" x14ac:dyDescent="0.3">
      <c r="A13" s="6" t="s">
        <v>49</v>
      </c>
      <c r="B13" s="24">
        <v>0.5</v>
      </c>
    </row>
    <row r="14" spans="1:2" x14ac:dyDescent="0.3">
      <c r="A14" s="8" t="s">
        <v>58</v>
      </c>
      <c r="B14" s="24">
        <v>0.5</v>
      </c>
    </row>
    <row r="15" spans="1:2" x14ac:dyDescent="0.3">
      <c r="A15" s="14" t="s">
        <v>53</v>
      </c>
      <c r="B15" s="24">
        <v>0.5</v>
      </c>
    </row>
    <row r="16" spans="1:2" x14ac:dyDescent="0.3">
      <c r="A16" s="11" t="s">
        <v>441</v>
      </c>
      <c r="B16" s="24">
        <v>0.5</v>
      </c>
    </row>
    <row r="17" spans="1:2" x14ac:dyDescent="0.3">
      <c r="A17" s="4" t="s">
        <v>50</v>
      </c>
      <c r="B17" s="24">
        <v>0.5</v>
      </c>
    </row>
    <row r="18" spans="1:2" x14ac:dyDescent="0.3">
      <c r="A18" s="10" t="s">
        <v>52</v>
      </c>
      <c r="B18" s="24">
        <v>0.4</v>
      </c>
    </row>
    <row r="19" spans="1:2" x14ac:dyDescent="0.3">
      <c r="A19" s="19" t="s">
        <v>44</v>
      </c>
      <c r="B19" s="24">
        <v>0.4</v>
      </c>
    </row>
    <row r="20" spans="1:2" x14ac:dyDescent="0.3">
      <c r="A20" s="15" t="s">
        <v>45</v>
      </c>
      <c r="B20" s="24">
        <v>0.4</v>
      </c>
    </row>
    <row r="21" spans="1:2" x14ac:dyDescent="0.3">
      <c r="A21" s="18" t="s">
        <v>4</v>
      </c>
      <c r="B21" s="24">
        <v>0.4</v>
      </c>
    </row>
    <row r="22" spans="1:2" x14ac:dyDescent="0.3">
      <c r="A22" s="20" t="s">
        <v>5</v>
      </c>
      <c r="B22" s="24">
        <v>0.4</v>
      </c>
    </row>
    <row r="23" spans="1:2" x14ac:dyDescent="0.3">
      <c r="A23" s="13" t="s">
        <v>48</v>
      </c>
      <c r="B23" s="24">
        <v>0.4</v>
      </c>
    </row>
    <row r="24" spans="1:2" x14ac:dyDescent="0.3">
      <c r="A24" s="16" t="s">
        <v>8</v>
      </c>
      <c r="B24" s="24">
        <v>0.4</v>
      </c>
    </row>
    <row r="25" spans="1:2" x14ac:dyDescent="0.3">
      <c r="A25" s="27" t="s">
        <v>10</v>
      </c>
      <c r="B25" s="24">
        <v>0.4</v>
      </c>
    </row>
    <row r="26" spans="1:2" x14ac:dyDescent="0.3">
      <c r="A26" s="5" t="s">
        <v>11</v>
      </c>
      <c r="B26" s="24">
        <v>0.4</v>
      </c>
    </row>
    <row r="27" spans="1:2" x14ac:dyDescent="0.3">
      <c r="A27" s="41" t="s">
        <v>56</v>
      </c>
      <c r="B27" s="24">
        <v>0.3</v>
      </c>
    </row>
    <row r="28" spans="1:2" x14ac:dyDescent="0.3">
      <c r="A28" s="17" t="s">
        <v>7</v>
      </c>
      <c r="B28" s="24">
        <v>0.4</v>
      </c>
    </row>
    <row r="29" spans="1:2" x14ac:dyDescent="0.3">
      <c r="A29" s="23" t="s">
        <v>9</v>
      </c>
      <c r="B29" s="24">
        <v>0.3</v>
      </c>
    </row>
    <row r="30" spans="1:2" x14ac:dyDescent="0.3">
      <c r="A30" s="22" t="s">
        <v>54</v>
      </c>
      <c r="B30" s="24">
        <v>0.3</v>
      </c>
    </row>
    <row r="31" spans="1:2" x14ac:dyDescent="0.3">
      <c r="A31" s="21" t="s">
        <v>55</v>
      </c>
      <c r="B31" s="24">
        <v>0.3</v>
      </c>
    </row>
    <row r="32" spans="1:2" x14ac:dyDescent="0.3">
      <c r="A32" s="12" t="s">
        <v>57</v>
      </c>
      <c r="B32" s="24">
        <v>0.3</v>
      </c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</sheetData>
  <sortState xmlns:xlrd2="http://schemas.microsoft.com/office/spreadsheetml/2017/richdata2" ref="A2:B32">
    <sortCondition descending="1" ref="B3:B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00297-0ADA-40C4-8390-95E11F169396}">
  <dimension ref="A1:R205"/>
  <sheetViews>
    <sheetView zoomScale="80" zoomScaleNormal="80" workbookViewId="0">
      <pane ySplit="1" topLeftCell="A167" activePane="bottomLeft" state="frozen"/>
      <selection pane="bottomLeft" activeCell="A206" sqref="A206"/>
    </sheetView>
  </sheetViews>
  <sheetFormatPr defaultRowHeight="14.4" x14ac:dyDescent="0.3"/>
  <cols>
    <col min="2" max="8" width="8.77734375" customWidth="1"/>
    <col min="10" max="10" width="30.6640625" bestFit="1" customWidth="1"/>
    <col min="11" max="11" width="30.6640625" customWidth="1"/>
  </cols>
  <sheetData>
    <row r="1" spans="1:18" x14ac:dyDescent="0.3">
      <c r="A1" t="s">
        <v>537</v>
      </c>
      <c r="B1" t="s">
        <v>524</v>
      </c>
      <c r="C1" t="s">
        <v>525</v>
      </c>
      <c r="D1" t="s">
        <v>538</v>
      </c>
      <c r="E1" t="s">
        <v>525</v>
      </c>
      <c r="F1" t="s">
        <v>539</v>
      </c>
      <c r="G1" t="s">
        <v>525</v>
      </c>
      <c r="H1" t="s">
        <v>543</v>
      </c>
      <c r="I1" t="s">
        <v>667</v>
      </c>
      <c r="J1" t="s">
        <v>1454</v>
      </c>
      <c r="K1" t="s">
        <v>1769</v>
      </c>
      <c r="L1" t="s">
        <v>525</v>
      </c>
      <c r="N1" t="s">
        <v>1469</v>
      </c>
      <c r="P1" t="s">
        <v>542</v>
      </c>
      <c r="Q1" t="s">
        <v>541</v>
      </c>
      <c r="R1" t="s">
        <v>544</v>
      </c>
    </row>
    <row r="2" spans="1:18" x14ac:dyDescent="0.3">
      <c r="A2" t="s">
        <v>74</v>
      </c>
      <c r="B2" t="s">
        <v>451</v>
      </c>
      <c r="C2">
        <f>COUNTIF('Net Import'!B:B,B2)</f>
        <v>1</v>
      </c>
      <c r="D2" t="s">
        <v>187</v>
      </c>
      <c r="E2">
        <f>COUNTIF('KenPom import'!B:B,D2)</f>
        <v>1</v>
      </c>
      <c r="F2" t="s">
        <v>451</v>
      </c>
      <c r="G2">
        <f>IF(COUNTIF('Stats import'!E:E,F2)&gt;1,1,0)</f>
        <v>1</v>
      </c>
      <c r="H2">
        <v>100</v>
      </c>
      <c r="I2" t="s">
        <v>604</v>
      </c>
      <c r="J2" t="str">
        <f t="shared" ref="J2:J23" si="0">CONCATENATE(A2," ",INDEX(mascotCol,MATCH(A2,bpiTeams,0)),I2)</f>
        <v>Miami HurricanesMIA</v>
      </c>
      <c r="K2" t="str">
        <f t="shared" ref="K2:K23" si="1">CONCATENATE(A2," ",INDEX(mascotCol,MATCH(A2,bpiTeams,0)),A2," ",INDEX(mascotCol,MATCH(A2,bpiTeams,0)))</f>
        <v>Miami HurricanesMiami Hurricanes</v>
      </c>
      <c r="L2">
        <f t="shared" ref="L2:L33" si="2">COUNTIF(bpiImportCol,J2)</f>
        <v>1</v>
      </c>
      <c r="N2">
        <v>367</v>
      </c>
      <c r="P2" t="s">
        <v>152</v>
      </c>
      <c r="Q2" t="s">
        <v>1510</v>
      </c>
      <c r="R2">
        <v>1</v>
      </c>
    </row>
    <row r="3" spans="1:18" x14ac:dyDescent="0.3">
      <c r="A3" t="s">
        <v>440</v>
      </c>
      <c r="B3" t="s">
        <v>440</v>
      </c>
      <c r="C3">
        <f>COUNTIF('Net Import'!B:B,B3)</f>
        <v>1</v>
      </c>
      <c r="D3" t="s">
        <v>440</v>
      </c>
      <c r="E3">
        <f>COUNTIF('KenPom import'!B:B,D3)</f>
        <v>1</v>
      </c>
      <c r="F3" t="s">
        <v>440</v>
      </c>
      <c r="G3">
        <f>IF(COUNTIF('Stats import'!E:E,F3)&gt;1,1,0)</f>
        <v>1</v>
      </c>
      <c r="H3">
        <v>200</v>
      </c>
      <c r="I3" t="s">
        <v>668</v>
      </c>
      <c r="J3" t="str">
        <f t="shared" si="0"/>
        <v>McNeese CowboysMCN</v>
      </c>
      <c r="K3" t="str">
        <f t="shared" si="1"/>
        <v>McNeese CowboysMcNeese Cowboys</v>
      </c>
      <c r="L3">
        <f t="shared" si="2"/>
        <v>1</v>
      </c>
      <c r="P3" t="s">
        <v>158</v>
      </c>
      <c r="Q3" t="s">
        <v>1511</v>
      </c>
      <c r="R3">
        <v>2</v>
      </c>
    </row>
    <row r="4" spans="1:18" x14ac:dyDescent="0.3">
      <c r="A4" t="s">
        <v>461</v>
      </c>
      <c r="B4" t="s">
        <v>461</v>
      </c>
      <c r="C4">
        <f>COUNTIF('Net Import'!B:B,B4)</f>
        <v>1</v>
      </c>
      <c r="D4" t="s">
        <v>220</v>
      </c>
      <c r="E4">
        <f>COUNTIF('KenPom import'!B:B,D4)</f>
        <v>1</v>
      </c>
      <c r="F4" t="s">
        <v>461</v>
      </c>
      <c r="G4">
        <f>IF(COUNTIF('Stats import'!E:E,F4)&gt;1,1,0)</f>
        <v>0</v>
      </c>
      <c r="H4">
        <v>300</v>
      </c>
      <c r="I4" t="s">
        <v>605</v>
      </c>
      <c r="J4" t="e">
        <f t="shared" si="0"/>
        <v>#N/A</v>
      </c>
      <c r="K4" t="e">
        <f t="shared" si="1"/>
        <v>#N/A</v>
      </c>
      <c r="L4">
        <f t="shared" si="2"/>
        <v>0</v>
      </c>
      <c r="N4" t="s">
        <v>1485</v>
      </c>
      <c r="P4" t="s">
        <v>151</v>
      </c>
      <c r="Q4" t="s">
        <v>1509</v>
      </c>
      <c r="R4">
        <v>3</v>
      </c>
    </row>
    <row r="5" spans="1:18" x14ac:dyDescent="0.3">
      <c r="A5" t="s">
        <v>527</v>
      </c>
      <c r="B5" t="s">
        <v>301</v>
      </c>
      <c r="C5">
        <f>COUNTIF('Net Import'!B:B,B5)</f>
        <v>1</v>
      </c>
      <c r="D5" t="s">
        <v>301</v>
      </c>
      <c r="E5">
        <f>COUNTIF('KenPom import'!B:B,D5)</f>
        <v>1</v>
      </c>
      <c r="F5" t="s">
        <v>301</v>
      </c>
      <c r="G5">
        <f>IF(COUNTIF('Stats import'!E:E,F5)&gt;1,1,0)</f>
        <v>0</v>
      </c>
      <c r="H5">
        <v>400</v>
      </c>
      <c r="I5" t="s">
        <v>660</v>
      </c>
      <c r="J5" t="e">
        <f t="shared" si="0"/>
        <v>#N/A</v>
      </c>
      <c r="K5" t="e">
        <f t="shared" si="1"/>
        <v>#N/A</v>
      </c>
      <c r="L5">
        <f t="shared" si="2"/>
        <v>0</v>
      </c>
      <c r="N5">
        <v>366</v>
      </c>
      <c r="P5" t="s">
        <v>157</v>
      </c>
      <c r="Q5" t="s">
        <v>1508</v>
      </c>
      <c r="R5">
        <v>4</v>
      </c>
    </row>
    <row r="6" spans="1:18" x14ac:dyDescent="0.3">
      <c r="A6" t="s">
        <v>414</v>
      </c>
      <c r="B6" t="s">
        <v>465</v>
      </c>
      <c r="C6">
        <f>COUNTIF('Net Import'!B:B,B6)</f>
        <v>1</v>
      </c>
      <c r="D6" t="s">
        <v>465</v>
      </c>
      <c r="E6">
        <f>COUNTIF('KenPom import'!B:B,D6)</f>
        <v>1</v>
      </c>
      <c r="F6" t="s">
        <v>465</v>
      </c>
      <c r="G6">
        <f>IF(COUNTIF('Stats import'!E:E,F6)&gt;1,1,0)</f>
        <v>0</v>
      </c>
      <c r="H6">
        <v>500</v>
      </c>
      <c r="I6" t="s">
        <v>620</v>
      </c>
      <c r="J6" t="e">
        <f t="shared" si="0"/>
        <v>#N/A</v>
      </c>
      <c r="K6" t="e">
        <f t="shared" si="1"/>
        <v>#N/A</v>
      </c>
      <c r="L6">
        <f t="shared" si="2"/>
        <v>0</v>
      </c>
      <c r="P6" t="s">
        <v>135</v>
      </c>
      <c r="Q6" t="s">
        <v>1488</v>
      </c>
      <c r="R6">
        <v>5</v>
      </c>
    </row>
    <row r="7" spans="1:18" x14ac:dyDescent="0.3">
      <c r="A7" t="s">
        <v>28</v>
      </c>
      <c r="B7" t="s">
        <v>444</v>
      </c>
      <c r="C7">
        <f>COUNTIF('Net Import'!B:B,B7)</f>
        <v>1</v>
      </c>
      <c r="D7" t="s">
        <v>444</v>
      </c>
      <c r="E7">
        <f>COUNTIF('KenPom import'!B:B,D7)</f>
        <v>1</v>
      </c>
      <c r="F7" t="s">
        <v>444</v>
      </c>
      <c r="G7">
        <f>IF(COUNTIF('Stats import'!E:E,F7)&gt;1,1,0)</f>
        <v>1</v>
      </c>
      <c r="H7">
        <v>600</v>
      </c>
      <c r="I7" t="s">
        <v>589</v>
      </c>
      <c r="J7" t="str">
        <f t="shared" si="0"/>
        <v>Iowa State CyclonesISU</v>
      </c>
      <c r="K7" t="str">
        <f t="shared" si="1"/>
        <v>Iowa State CyclonesIowa State Cyclones</v>
      </c>
      <c r="L7">
        <f t="shared" si="2"/>
        <v>1</v>
      </c>
      <c r="P7" t="s">
        <v>136</v>
      </c>
      <c r="Q7" t="s">
        <v>1489</v>
      </c>
      <c r="R7">
        <v>6</v>
      </c>
    </row>
    <row r="8" spans="1:18" x14ac:dyDescent="0.3">
      <c r="A8" t="s">
        <v>77</v>
      </c>
      <c r="B8" t="s">
        <v>463</v>
      </c>
      <c r="C8">
        <f>COUNTIF('Net Import'!B:B,B8)</f>
        <v>1</v>
      </c>
      <c r="D8" t="s">
        <v>463</v>
      </c>
      <c r="E8">
        <f>COUNTIF('KenPom import'!B:B,D8)</f>
        <v>1</v>
      </c>
      <c r="F8" t="s">
        <v>463</v>
      </c>
      <c r="G8">
        <f>IF(COUNTIF('Stats import'!E:E,F8)&gt;1,1,0)</f>
        <v>0</v>
      </c>
      <c r="H8">
        <v>700</v>
      </c>
      <c r="I8" t="s">
        <v>581</v>
      </c>
      <c r="J8" t="e">
        <f t="shared" si="0"/>
        <v>#N/A</v>
      </c>
      <c r="K8" t="e">
        <f t="shared" si="1"/>
        <v>#N/A</v>
      </c>
      <c r="L8">
        <f t="shared" si="2"/>
        <v>0</v>
      </c>
      <c r="P8" t="s">
        <v>137</v>
      </c>
      <c r="Q8" t="s">
        <v>681</v>
      </c>
      <c r="R8">
        <v>7</v>
      </c>
    </row>
    <row r="9" spans="1:18" x14ac:dyDescent="0.3">
      <c r="A9" t="s">
        <v>415</v>
      </c>
      <c r="B9" t="s">
        <v>487</v>
      </c>
      <c r="C9">
        <f>COUNTIF('Net Import'!B:B,B9)</f>
        <v>1</v>
      </c>
      <c r="D9" t="s">
        <v>487</v>
      </c>
      <c r="E9">
        <f>COUNTIF('KenPom import'!B:B,D9)</f>
        <v>1</v>
      </c>
      <c r="F9" t="s">
        <v>487</v>
      </c>
      <c r="G9">
        <f>IF(COUNTIF('Stats import'!E:E,F9)&gt;1,1,0)</f>
        <v>0</v>
      </c>
      <c r="H9">
        <v>800</v>
      </c>
      <c r="I9" t="s">
        <v>632</v>
      </c>
      <c r="J9" t="e">
        <f t="shared" si="0"/>
        <v>#N/A</v>
      </c>
      <c r="K9" t="e">
        <f t="shared" si="1"/>
        <v>#N/A</v>
      </c>
      <c r="L9">
        <f t="shared" si="2"/>
        <v>0</v>
      </c>
      <c r="P9" t="s">
        <v>139</v>
      </c>
      <c r="Q9" t="s">
        <v>1491</v>
      </c>
      <c r="R9">
        <v>8</v>
      </c>
    </row>
    <row r="10" spans="1:18" x14ac:dyDescent="0.3">
      <c r="A10" t="s">
        <v>95</v>
      </c>
      <c r="B10" t="s">
        <v>460</v>
      </c>
      <c r="C10">
        <f>COUNTIF('Net Import'!B:B,B10)</f>
        <v>1</v>
      </c>
      <c r="D10" t="s">
        <v>460</v>
      </c>
      <c r="E10">
        <f>COUNTIF('KenPom import'!B:B,D10)</f>
        <v>1</v>
      </c>
      <c r="F10" t="s">
        <v>460</v>
      </c>
      <c r="G10">
        <f>IF(COUNTIF('Stats import'!E:E,F10)&gt;1,1,0)</f>
        <v>1</v>
      </c>
      <c r="H10">
        <v>900</v>
      </c>
      <c r="I10" t="s">
        <v>569</v>
      </c>
      <c r="J10" t="str">
        <f t="shared" si="0"/>
        <v>Michigan State SpartansMSU</v>
      </c>
      <c r="K10" t="str">
        <f t="shared" si="1"/>
        <v>Michigan State SpartansMichigan State Spartans</v>
      </c>
      <c r="L10">
        <f t="shared" si="2"/>
        <v>1</v>
      </c>
      <c r="P10" t="s">
        <v>141</v>
      </c>
      <c r="Q10" t="s">
        <v>1495</v>
      </c>
      <c r="R10">
        <v>9</v>
      </c>
    </row>
    <row r="11" spans="1:18" x14ac:dyDescent="0.3">
      <c r="A11" t="s">
        <v>409</v>
      </c>
      <c r="B11" t="s">
        <v>448</v>
      </c>
      <c r="C11">
        <f>COUNTIF('Net Import'!B:B,B11)</f>
        <v>1</v>
      </c>
      <c r="D11" t="s">
        <v>448</v>
      </c>
      <c r="E11">
        <f>COUNTIF('KenPom import'!B:B,D11)</f>
        <v>1</v>
      </c>
      <c r="F11" t="s">
        <v>448</v>
      </c>
      <c r="G11">
        <f>IF(COUNTIF('Stats import'!E:E,F11)&gt;1,1,0)</f>
        <v>1</v>
      </c>
      <c r="H11">
        <v>1000</v>
      </c>
      <c r="I11" t="s">
        <v>577</v>
      </c>
      <c r="J11" t="str">
        <f t="shared" si="0"/>
        <v>Ohio State BuckeyesOSU</v>
      </c>
      <c r="K11" t="str">
        <f t="shared" si="1"/>
        <v>Ohio State BuckeyesOhio State Buckeyes</v>
      </c>
      <c r="L11">
        <f t="shared" si="2"/>
        <v>1</v>
      </c>
      <c r="P11" t="s">
        <v>144</v>
      </c>
      <c r="Q11" t="s">
        <v>1501</v>
      </c>
      <c r="R11">
        <v>10</v>
      </c>
    </row>
    <row r="12" spans="1:18" x14ac:dyDescent="0.3">
      <c r="A12" t="s">
        <v>410</v>
      </c>
      <c r="B12" t="s">
        <v>445</v>
      </c>
      <c r="C12">
        <f>COUNTIF('Net Import'!B:B,B12)</f>
        <v>1</v>
      </c>
      <c r="D12" t="s">
        <v>445</v>
      </c>
      <c r="E12">
        <f>COUNTIF('KenPom import'!B:B,D12)</f>
        <v>1</v>
      </c>
      <c r="F12" t="s">
        <v>445</v>
      </c>
      <c r="G12">
        <f>IF(COUNTIF('Stats import'!E:E,F12)&gt;1,1,0)</f>
        <v>0</v>
      </c>
      <c r="H12">
        <v>1100</v>
      </c>
      <c r="I12" t="s">
        <v>573</v>
      </c>
      <c r="J12" t="e">
        <f t="shared" si="0"/>
        <v>#N/A</v>
      </c>
      <c r="K12" t="e">
        <f t="shared" si="1"/>
        <v>#N/A</v>
      </c>
      <c r="L12">
        <f t="shared" si="2"/>
        <v>0</v>
      </c>
      <c r="P12" t="s">
        <v>140</v>
      </c>
      <c r="Q12" t="s">
        <v>1492</v>
      </c>
      <c r="R12">
        <v>11</v>
      </c>
    </row>
    <row r="13" spans="1:18" x14ac:dyDescent="0.3">
      <c r="A13" t="s">
        <v>72</v>
      </c>
      <c r="B13" t="s">
        <v>449</v>
      </c>
      <c r="C13">
        <f>COUNTIF('Net Import'!B:B,B13)</f>
        <v>1</v>
      </c>
      <c r="D13" t="s">
        <v>449</v>
      </c>
      <c r="E13">
        <f>COUNTIF('KenPom import'!B:B,D13)</f>
        <v>1</v>
      </c>
      <c r="F13" t="s">
        <v>449</v>
      </c>
      <c r="G13">
        <f>IF(COUNTIF('Stats import'!E:E,F13)&gt;1,1,0)</f>
        <v>1</v>
      </c>
      <c r="H13">
        <v>1200</v>
      </c>
      <c r="I13" t="s">
        <v>601</v>
      </c>
      <c r="J13" t="str">
        <f t="shared" si="0"/>
        <v>San Diego State AztecsSDSU</v>
      </c>
      <c r="K13" t="str">
        <f t="shared" si="1"/>
        <v>San Diego State AztecsSan Diego State Aztecs</v>
      </c>
      <c r="L13">
        <f t="shared" si="2"/>
        <v>1</v>
      </c>
      <c r="P13" t="s">
        <v>138</v>
      </c>
      <c r="Q13" t="s">
        <v>1493</v>
      </c>
      <c r="R13">
        <v>12</v>
      </c>
    </row>
    <row r="14" spans="1:18" x14ac:dyDescent="0.3">
      <c r="A14" t="s">
        <v>411</v>
      </c>
      <c r="B14" t="s">
        <v>442</v>
      </c>
      <c r="C14">
        <f>COUNTIF('Net Import'!B:B,B14)</f>
        <v>1</v>
      </c>
      <c r="D14" t="s">
        <v>442</v>
      </c>
      <c r="E14">
        <f>COUNTIF('KenPom import'!B:B,D14)</f>
        <v>1</v>
      </c>
      <c r="F14" t="s">
        <v>442</v>
      </c>
      <c r="G14">
        <f>IF(COUNTIF('Stats import'!E:E,F14)&gt;1,1,0)</f>
        <v>0</v>
      </c>
      <c r="H14">
        <v>1300</v>
      </c>
      <c r="I14" t="s">
        <v>608</v>
      </c>
      <c r="J14" t="e">
        <f t="shared" si="0"/>
        <v>#N/A</v>
      </c>
      <c r="K14" t="e">
        <f t="shared" si="1"/>
        <v>#N/A</v>
      </c>
      <c r="L14">
        <f t="shared" si="2"/>
        <v>0</v>
      </c>
      <c r="P14" t="s">
        <v>115</v>
      </c>
      <c r="Q14" t="s">
        <v>1494</v>
      </c>
      <c r="R14">
        <v>13</v>
      </c>
    </row>
    <row r="15" spans="1:18" x14ac:dyDescent="0.3">
      <c r="A15" t="s">
        <v>63</v>
      </c>
      <c r="B15" t="s">
        <v>450</v>
      </c>
      <c r="C15">
        <f>COUNTIF('Net Import'!B:B,B15)</f>
        <v>1</v>
      </c>
      <c r="D15" t="s">
        <v>450</v>
      </c>
      <c r="E15">
        <f>COUNTIF('KenPom import'!B:B,D15)</f>
        <v>1</v>
      </c>
      <c r="F15" t="s">
        <v>450</v>
      </c>
      <c r="G15">
        <f>IF(COUNTIF('Stats import'!E:E,F15)&gt;1,1,0)</f>
        <v>1</v>
      </c>
      <c r="H15">
        <v>1400</v>
      </c>
      <c r="I15" t="s">
        <v>627</v>
      </c>
      <c r="J15" t="str">
        <f t="shared" si="0"/>
        <v>Utah State AggiesUSU</v>
      </c>
      <c r="K15" t="str">
        <f t="shared" si="1"/>
        <v>Utah State AggiesUtah State Aggies</v>
      </c>
      <c r="L15">
        <f t="shared" si="2"/>
        <v>1</v>
      </c>
      <c r="P15" t="s">
        <v>142</v>
      </c>
      <c r="Q15" t="s">
        <v>1496</v>
      </c>
      <c r="R15">
        <v>14</v>
      </c>
    </row>
    <row r="16" spans="1:18" x14ac:dyDescent="0.3">
      <c r="A16" t="s">
        <v>162</v>
      </c>
      <c r="B16" t="s">
        <v>476</v>
      </c>
      <c r="C16">
        <f>COUNTIF('Net Import'!B:B,B16)</f>
        <v>1</v>
      </c>
      <c r="D16" t="s">
        <v>476</v>
      </c>
      <c r="E16">
        <f>COUNTIF('KenPom import'!B:B,D16)</f>
        <v>1</v>
      </c>
      <c r="F16" t="s">
        <v>476</v>
      </c>
      <c r="G16">
        <f>IF(COUNTIF('Stats import'!E:E,F16)&gt;1,1,0)</f>
        <v>0</v>
      </c>
      <c r="H16">
        <v>1500</v>
      </c>
      <c r="I16" t="s">
        <v>669</v>
      </c>
      <c r="J16" t="e">
        <f t="shared" si="0"/>
        <v>#N/A</v>
      </c>
      <c r="K16" t="e">
        <f t="shared" si="1"/>
        <v>#N/A</v>
      </c>
      <c r="L16">
        <f t="shared" si="2"/>
        <v>0</v>
      </c>
      <c r="P16" t="s">
        <v>116</v>
      </c>
      <c r="Q16" t="s">
        <v>1498</v>
      </c>
      <c r="R16">
        <v>15</v>
      </c>
    </row>
    <row r="17" spans="1:18" x14ac:dyDescent="0.3">
      <c r="A17" t="s">
        <v>91</v>
      </c>
      <c r="B17" t="s">
        <v>452</v>
      </c>
      <c r="C17">
        <f>COUNTIF('Net Import'!B:B,B17)</f>
        <v>1</v>
      </c>
      <c r="D17" t="s">
        <v>452</v>
      </c>
      <c r="E17">
        <f>COUNTIF('KenPom import'!B:B,D17)</f>
        <v>1</v>
      </c>
      <c r="F17" t="s">
        <v>452</v>
      </c>
      <c r="G17">
        <f>IF(COUNTIF('Stats import'!E:E,F17)&gt;1,1,0)</f>
        <v>0</v>
      </c>
      <c r="H17">
        <v>1600</v>
      </c>
      <c r="I17" t="s">
        <v>583</v>
      </c>
      <c r="J17" t="e">
        <f t="shared" si="0"/>
        <v>#N/A</v>
      </c>
      <c r="K17" t="e">
        <f t="shared" si="1"/>
        <v>#N/A</v>
      </c>
      <c r="L17">
        <f t="shared" si="2"/>
        <v>0</v>
      </c>
      <c r="P17" t="s">
        <v>129</v>
      </c>
      <c r="Q17" t="s">
        <v>1497</v>
      </c>
      <c r="R17">
        <v>16</v>
      </c>
    </row>
    <row r="18" spans="1:18" x14ac:dyDescent="0.3">
      <c r="A18" t="s">
        <v>413</v>
      </c>
      <c r="B18" t="s">
        <v>484</v>
      </c>
      <c r="C18">
        <f>COUNTIF('Net Import'!B:B,B18)</f>
        <v>1</v>
      </c>
      <c r="D18" t="s">
        <v>484</v>
      </c>
      <c r="E18">
        <f>COUNTIF('KenPom import'!B:B,D18)</f>
        <v>1</v>
      </c>
      <c r="F18" t="s">
        <v>484</v>
      </c>
      <c r="G18">
        <f>IF(COUNTIF('Stats import'!E:E,F18)&gt;1,1,0)</f>
        <v>0</v>
      </c>
      <c r="H18">
        <v>1700</v>
      </c>
      <c r="I18" t="s">
        <v>670</v>
      </c>
      <c r="J18" t="e">
        <f t="shared" si="0"/>
        <v>#N/A</v>
      </c>
      <c r="K18" t="e">
        <f t="shared" si="1"/>
        <v>#N/A</v>
      </c>
      <c r="L18">
        <f t="shared" si="2"/>
        <v>0</v>
      </c>
      <c r="P18" t="s">
        <v>156</v>
      </c>
      <c r="Q18" t="s">
        <v>1499</v>
      </c>
      <c r="R18">
        <v>17</v>
      </c>
    </row>
    <row r="19" spans="1:18" x14ac:dyDescent="0.3">
      <c r="A19" t="s">
        <v>416</v>
      </c>
      <c r="B19" t="s">
        <v>488</v>
      </c>
      <c r="C19">
        <f>COUNTIF('Net Import'!B:B,B19)</f>
        <v>1</v>
      </c>
      <c r="D19" t="s">
        <v>488</v>
      </c>
      <c r="E19">
        <f>COUNTIF('KenPom import'!B:B,D19)</f>
        <v>1</v>
      </c>
      <c r="F19" t="s">
        <v>488</v>
      </c>
      <c r="G19">
        <f>IF(COUNTIF('Stats import'!E:E,F19)&gt;1,1,0)</f>
        <v>0</v>
      </c>
      <c r="H19">
        <v>1800</v>
      </c>
      <c r="I19" t="s">
        <v>638</v>
      </c>
      <c r="J19" t="e">
        <f t="shared" si="0"/>
        <v>#N/A</v>
      </c>
      <c r="K19" t="e">
        <f t="shared" si="1"/>
        <v>#N/A</v>
      </c>
      <c r="L19">
        <f t="shared" si="2"/>
        <v>0</v>
      </c>
      <c r="P19" t="s">
        <v>147</v>
      </c>
      <c r="Q19" t="s">
        <v>1504</v>
      </c>
      <c r="R19">
        <v>18</v>
      </c>
    </row>
    <row r="20" spans="1:18" x14ac:dyDescent="0.3">
      <c r="A20" t="s">
        <v>30</v>
      </c>
      <c r="B20" t="s">
        <v>30</v>
      </c>
      <c r="C20">
        <f>COUNTIF('Net Import'!B:B,B20)</f>
        <v>1</v>
      </c>
      <c r="D20" t="s">
        <v>189</v>
      </c>
      <c r="E20">
        <f>COUNTIF('KenPom import'!B:B,D20)</f>
        <v>1</v>
      </c>
      <c r="F20" t="s">
        <v>30</v>
      </c>
      <c r="G20">
        <f>IF(COUNTIF('Stats import'!E:E,F20)&gt;1,1,0)</f>
        <v>1</v>
      </c>
      <c r="H20">
        <v>1900</v>
      </c>
      <c r="I20" t="s">
        <v>602</v>
      </c>
      <c r="J20" t="str">
        <f t="shared" si="0"/>
        <v>NC State WolfpackNCSU</v>
      </c>
      <c r="K20" t="str">
        <f t="shared" si="1"/>
        <v>NC State WolfpackNC State Wolfpack</v>
      </c>
      <c r="L20">
        <f t="shared" si="2"/>
        <v>1</v>
      </c>
      <c r="P20" t="s">
        <v>145</v>
      </c>
      <c r="Q20" t="s">
        <v>1502</v>
      </c>
      <c r="R20">
        <v>19</v>
      </c>
    </row>
    <row r="21" spans="1:18" x14ac:dyDescent="0.3">
      <c r="A21" t="s">
        <v>96</v>
      </c>
      <c r="B21" t="s">
        <v>490</v>
      </c>
      <c r="C21">
        <f>COUNTIF('Net Import'!B:B,B21)</f>
        <v>1</v>
      </c>
      <c r="D21" t="s">
        <v>490</v>
      </c>
      <c r="E21">
        <f>COUNTIF('KenPom import'!B:B,D21)</f>
        <v>1</v>
      </c>
      <c r="F21" t="s">
        <v>490</v>
      </c>
      <c r="G21">
        <f>IF(COUNTIF('Stats import'!E:E,F21)&gt;1,1,0)</f>
        <v>0</v>
      </c>
      <c r="H21">
        <v>2000</v>
      </c>
      <c r="I21" t="s">
        <v>655</v>
      </c>
      <c r="J21" t="e">
        <f t="shared" si="0"/>
        <v>#N/A</v>
      </c>
      <c r="K21" t="e">
        <f t="shared" si="1"/>
        <v>#N/A</v>
      </c>
      <c r="L21">
        <f t="shared" si="2"/>
        <v>0</v>
      </c>
      <c r="P21" t="s">
        <v>149</v>
      </c>
      <c r="Q21" t="s">
        <v>1506</v>
      </c>
      <c r="R21">
        <v>20</v>
      </c>
    </row>
    <row r="22" spans="1:18" x14ac:dyDescent="0.3">
      <c r="A22" t="s">
        <v>86</v>
      </c>
      <c r="B22" t="s">
        <v>469</v>
      </c>
      <c r="C22">
        <f>COUNTIF('Net Import'!B:B,B22)</f>
        <v>1</v>
      </c>
      <c r="D22" t="s">
        <v>469</v>
      </c>
      <c r="E22">
        <f>COUNTIF('KenPom import'!B:B,D22)</f>
        <v>1</v>
      </c>
      <c r="F22" t="s">
        <v>469</v>
      </c>
      <c r="G22">
        <f>IF(COUNTIF('Stats import'!E:E,F22)&gt;1,1,0)</f>
        <v>0</v>
      </c>
      <c r="H22">
        <v>2100</v>
      </c>
      <c r="I22" t="s">
        <v>613</v>
      </c>
      <c r="J22" t="e">
        <f t="shared" si="0"/>
        <v>#N/A</v>
      </c>
      <c r="K22" t="e">
        <f t="shared" si="1"/>
        <v>#N/A</v>
      </c>
      <c r="L22">
        <f t="shared" si="2"/>
        <v>0</v>
      </c>
      <c r="P22" t="s">
        <v>143</v>
      </c>
      <c r="Q22" t="s">
        <v>1500</v>
      </c>
      <c r="R22">
        <v>21</v>
      </c>
    </row>
    <row r="23" spans="1:18" x14ac:dyDescent="0.3">
      <c r="A23" t="s">
        <v>83</v>
      </c>
      <c r="B23" t="s">
        <v>446</v>
      </c>
      <c r="C23">
        <f>COUNTIF('Net Import'!B:B,B23)</f>
        <v>1</v>
      </c>
      <c r="D23" t="s">
        <v>83</v>
      </c>
      <c r="E23">
        <f>COUNTIF('KenPom import'!B:B,D23)</f>
        <v>1</v>
      </c>
      <c r="F23" t="s">
        <v>446</v>
      </c>
      <c r="G23">
        <f>IF(COUNTIF('Stats import'!E:E,F23)&gt;1,1,0)</f>
        <v>0</v>
      </c>
      <c r="H23">
        <v>2200</v>
      </c>
      <c r="I23" t="s">
        <v>567</v>
      </c>
      <c r="J23" t="e">
        <f t="shared" si="0"/>
        <v>#N/A</v>
      </c>
      <c r="K23" t="e">
        <f t="shared" si="1"/>
        <v>#N/A</v>
      </c>
      <c r="L23">
        <f t="shared" si="2"/>
        <v>0</v>
      </c>
      <c r="P23" t="s">
        <v>146</v>
      </c>
      <c r="Q23" t="s">
        <v>1503</v>
      </c>
      <c r="R23">
        <v>22</v>
      </c>
    </row>
    <row r="24" spans="1:18" x14ac:dyDescent="0.3">
      <c r="A24" t="s">
        <v>79</v>
      </c>
      <c r="B24" t="s">
        <v>443</v>
      </c>
      <c r="C24">
        <f>COUNTIF('Net Import'!B:B,B24)</f>
        <v>1</v>
      </c>
      <c r="D24" t="s">
        <v>79</v>
      </c>
      <c r="E24">
        <f>COUNTIF('KenPom import'!B:B,D24)</f>
        <v>1</v>
      </c>
      <c r="F24" t="s">
        <v>443</v>
      </c>
      <c r="G24">
        <f>IF(COUNTIF('Stats import'!E:E,F24)&gt;1,1,0)</f>
        <v>1</v>
      </c>
      <c r="H24">
        <v>2300</v>
      </c>
      <c r="I24" t="s">
        <v>595</v>
      </c>
      <c r="J24" t="s">
        <v>1453</v>
      </c>
      <c r="K24" t="str">
        <f>CONCATENATE("UConn"," ",INDEX(mascotCol,MATCH(A24,bpiTeams,0)),"UConn"," ",INDEX(mascotCol,MATCH(A24,bpiTeams,0)))</f>
        <v>UConn HuskiesUConn Huskies</v>
      </c>
      <c r="L24">
        <f t="shared" si="2"/>
        <v>1</v>
      </c>
      <c r="P24" t="s">
        <v>148</v>
      </c>
      <c r="Q24" t="s">
        <v>1505</v>
      </c>
      <c r="R24">
        <v>23</v>
      </c>
    </row>
    <row r="25" spans="1:18" x14ac:dyDescent="0.3">
      <c r="A25" t="s">
        <v>102</v>
      </c>
      <c r="B25" t="s">
        <v>456</v>
      </c>
      <c r="C25">
        <f>COUNTIF('Net Import'!B:B,B25)</f>
        <v>1</v>
      </c>
      <c r="D25" t="s">
        <v>102</v>
      </c>
      <c r="E25">
        <f>COUNTIF('KenPom import'!B:B,D25)</f>
        <v>1</v>
      </c>
      <c r="F25" t="s">
        <v>456</v>
      </c>
      <c r="G25">
        <f>IF(COUNTIF('Stats import'!E:E,F25)&gt;1,1,0)</f>
        <v>1</v>
      </c>
      <c r="H25">
        <v>2400</v>
      </c>
      <c r="I25" t="s">
        <v>102</v>
      </c>
      <c r="J25" t="e">
        <f t="shared" ref="J25:J56" si="3">CONCATENATE(A25," ",INDEX(mascotCol,MATCH(A25,bpiTeams,0)),I25)</f>
        <v>#N/A</v>
      </c>
      <c r="K25" t="e">
        <f t="shared" ref="K25:K56" si="4">CONCATENATE(A25," ",INDEX(mascotCol,MATCH(A25,bpiTeams,0)),A25," ",INDEX(mascotCol,MATCH(A25,bpiTeams,0)))</f>
        <v>#N/A</v>
      </c>
      <c r="L25">
        <f t="shared" si="2"/>
        <v>0</v>
      </c>
      <c r="P25" t="s">
        <v>150</v>
      </c>
      <c r="Q25" t="s">
        <v>1507</v>
      </c>
      <c r="R25">
        <v>24</v>
      </c>
    </row>
    <row r="26" spans="1:18" x14ac:dyDescent="0.3">
      <c r="A26" t="s">
        <v>67</v>
      </c>
      <c r="B26" t="s">
        <v>475</v>
      </c>
      <c r="C26">
        <f>COUNTIF('Net Import'!B:B,B26)</f>
        <v>1</v>
      </c>
      <c r="D26" t="s">
        <v>67</v>
      </c>
      <c r="E26">
        <f>COUNTIF('KenPom import'!B:B,D26)</f>
        <v>1</v>
      </c>
      <c r="F26" t="s">
        <v>475</v>
      </c>
      <c r="G26">
        <f>IF(COUNTIF('Stats import'!E:E,F26)&gt;1,1,0)</f>
        <v>1</v>
      </c>
      <c r="H26">
        <v>2500</v>
      </c>
      <c r="I26" t="s">
        <v>610</v>
      </c>
      <c r="J26" t="str">
        <f t="shared" si="3"/>
        <v>Saint Mary's GaelsSMC</v>
      </c>
      <c r="K26" t="str">
        <f t="shared" si="4"/>
        <v>Saint Mary's GaelsSaint Mary's Gaels</v>
      </c>
      <c r="L26">
        <f t="shared" si="2"/>
        <v>1</v>
      </c>
      <c r="P26" t="s">
        <v>153</v>
      </c>
      <c r="Q26" t="s">
        <v>1512</v>
      </c>
      <c r="R26">
        <v>25</v>
      </c>
    </row>
    <row r="27" spans="1:18" x14ac:dyDescent="0.3">
      <c r="A27" t="s">
        <v>38</v>
      </c>
      <c r="B27" t="s">
        <v>38</v>
      </c>
      <c r="C27">
        <f>COUNTIF('Net Import'!B:B,B27)</f>
        <v>1</v>
      </c>
      <c r="D27" t="s">
        <v>38</v>
      </c>
      <c r="E27">
        <f>COUNTIF('KenPom import'!B:B,D27)</f>
        <v>1</v>
      </c>
      <c r="F27" t="s">
        <v>38</v>
      </c>
      <c r="G27">
        <f>IF(COUNTIF('Stats import'!E:E,F27)&gt;1,1,0)</f>
        <v>1</v>
      </c>
      <c r="H27">
        <v>2600</v>
      </c>
      <c r="I27" t="s">
        <v>576</v>
      </c>
      <c r="J27" t="str">
        <f t="shared" si="3"/>
        <v>Virginia CavaliersUVA</v>
      </c>
      <c r="K27" t="str">
        <f t="shared" si="4"/>
        <v>Virginia CavaliersVirginia Cavaliers</v>
      </c>
      <c r="L27">
        <f t="shared" si="2"/>
        <v>1</v>
      </c>
      <c r="P27" t="s">
        <v>154</v>
      </c>
      <c r="Q27" t="s">
        <v>1513</v>
      </c>
      <c r="R27">
        <v>26</v>
      </c>
    </row>
    <row r="28" spans="1:18" x14ac:dyDescent="0.3">
      <c r="A28" t="s">
        <v>134</v>
      </c>
      <c r="B28" t="s">
        <v>134</v>
      </c>
      <c r="C28">
        <f>COUNTIF('Net Import'!B:B,B28)</f>
        <v>1</v>
      </c>
      <c r="D28" t="s">
        <v>134</v>
      </c>
      <c r="E28">
        <f>COUNTIF('KenPom import'!B:B,D28)</f>
        <v>1</v>
      </c>
      <c r="F28" t="s">
        <v>134</v>
      </c>
      <c r="G28">
        <f>IF(COUNTIF('Stats import'!E:E,F28)&gt;1,1,0)</f>
        <v>1</v>
      </c>
      <c r="H28">
        <v>2700</v>
      </c>
      <c r="I28" t="s">
        <v>134</v>
      </c>
      <c r="J28" t="str">
        <f t="shared" si="3"/>
        <v>BYU CougarsBYU</v>
      </c>
      <c r="K28" t="str">
        <f t="shared" si="4"/>
        <v>BYU CougarsBYU Cougars</v>
      </c>
      <c r="L28">
        <f t="shared" si="2"/>
        <v>1</v>
      </c>
      <c r="P28" t="s">
        <v>155</v>
      </c>
      <c r="Q28" t="s">
        <v>1514</v>
      </c>
      <c r="R28">
        <v>27</v>
      </c>
    </row>
    <row r="29" spans="1:18" x14ac:dyDescent="0.3">
      <c r="A29" t="s">
        <v>37</v>
      </c>
      <c r="B29" t="s">
        <v>37</v>
      </c>
      <c r="C29">
        <f>COUNTIF('Net Import'!B:B,B29)</f>
        <v>1</v>
      </c>
      <c r="D29" t="s">
        <v>37</v>
      </c>
      <c r="E29">
        <f>COUNTIF('KenPom import'!B:B,D29)</f>
        <v>1</v>
      </c>
      <c r="F29" t="s">
        <v>37</v>
      </c>
      <c r="G29">
        <f>IF(COUNTIF('Stats import'!E:E,F29)&gt;1,1,0)</f>
        <v>1</v>
      </c>
      <c r="H29">
        <v>2800</v>
      </c>
      <c r="I29" t="s">
        <v>597</v>
      </c>
      <c r="J29" t="str">
        <f t="shared" si="3"/>
        <v>Houston CougarsHOU</v>
      </c>
      <c r="K29" t="str">
        <f t="shared" si="4"/>
        <v>Houston CougarsHouston Cougars</v>
      </c>
      <c r="L29">
        <f t="shared" si="2"/>
        <v>1</v>
      </c>
      <c r="P29" t="s">
        <v>137</v>
      </c>
      <c r="Q29" t="s">
        <v>1490</v>
      </c>
      <c r="R29">
        <v>7</v>
      </c>
    </row>
    <row r="30" spans="1:18" x14ac:dyDescent="0.3">
      <c r="A30" t="s">
        <v>89</v>
      </c>
      <c r="B30" t="s">
        <v>89</v>
      </c>
      <c r="C30">
        <f>COUNTIF('Net Import'!B:B,B30)</f>
        <v>1</v>
      </c>
      <c r="D30" t="s">
        <v>89</v>
      </c>
      <c r="E30">
        <f>COUNTIF('KenPom import'!B:B,D30)</f>
        <v>1</v>
      </c>
      <c r="F30" t="s">
        <v>89</v>
      </c>
      <c r="G30">
        <f>IF(COUNTIF('Stats import'!E:E,F30)&gt;1,1,0)</f>
        <v>1</v>
      </c>
      <c r="H30">
        <v>2900</v>
      </c>
      <c r="I30" t="s">
        <v>560</v>
      </c>
      <c r="J30" t="str">
        <f t="shared" si="3"/>
        <v>Arizona WildcatsARIZ</v>
      </c>
      <c r="K30" t="str">
        <f t="shared" si="4"/>
        <v>Arizona WildcatsArizona Wildcats</v>
      </c>
      <c r="L30">
        <f t="shared" si="2"/>
        <v>1</v>
      </c>
      <c r="P30" t="s">
        <v>151</v>
      </c>
      <c r="Q30" t="s">
        <v>1609</v>
      </c>
      <c r="R30">
        <v>3</v>
      </c>
    </row>
    <row r="31" spans="1:18" x14ac:dyDescent="0.3">
      <c r="A31" t="s">
        <v>80</v>
      </c>
      <c r="B31" t="s">
        <v>80</v>
      </c>
      <c r="C31">
        <f>COUNTIF('Net Import'!B:B,B31)</f>
        <v>1</v>
      </c>
      <c r="D31" t="s">
        <v>80</v>
      </c>
      <c r="E31">
        <f>COUNTIF('KenPom import'!B:B,D31)</f>
        <v>1</v>
      </c>
      <c r="F31" t="s">
        <v>80</v>
      </c>
      <c r="G31">
        <f>IF(COUNTIF('Stats import'!E:E,F31)&gt;1,1,0)</f>
        <v>1</v>
      </c>
      <c r="H31">
        <v>3000</v>
      </c>
      <c r="I31" t="s">
        <v>568</v>
      </c>
      <c r="J31" t="str">
        <f t="shared" si="3"/>
        <v>Purdue BoilermakersPUR</v>
      </c>
      <c r="K31" t="str">
        <f t="shared" si="4"/>
        <v>Purdue BoilermakersPurdue Boilermakers</v>
      </c>
      <c r="L31">
        <f t="shared" si="2"/>
        <v>1</v>
      </c>
    </row>
    <row r="32" spans="1:18" x14ac:dyDescent="0.3">
      <c r="A32" t="s">
        <v>40</v>
      </c>
      <c r="B32" t="s">
        <v>40</v>
      </c>
      <c r="C32">
        <f>COUNTIF('Net Import'!B:B,B32)</f>
        <v>1</v>
      </c>
      <c r="D32" t="s">
        <v>40</v>
      </c>
      <c r="E32">
        <f>COUNTIF('KenPom import'!B:B,D32)</f>
        <v>1</v>
      </c>
      <c r="F32" t="s">
        <v>40</v>
      </c>
      <c r="G32">
        <f>IF(COUNTIF('Stats import'!E:E,F32)&gt;1,1,0)</f>
        <v>0</v>
      </c>
      <c r="H32">
        <v>3100</v>
      </c>
      <c r="I32" t="s">
        <v>580</v>
      </c>
      <c r="J32" t="e">
        <f t="shared" si="3"/>
        <v>#N/A</v>
      </c>
      <c r="K32" t="e">
        <f t="shared" si="4"/>
        <v>#N/A</v>
      </c>
      <c r="L32">
        <f t="shared" si="2"/>
        <v>0</v>
      </c>
    </row>
    <row r="33" spans="1:12" x14ac:dyDescent="0.3">
      <c r="A33" t="s">
        <v>66</v>
      </c>
      <c r="B33" t="s">
        <v>66</v>
      </c>
      <c r="C33">
        <f>COUNTIF('Net Import'!B:B,B33)</f>
        <v>1</v>
      </c>
      <c r="D33" t="s">
        <v>66</v>
      </c>
      <c r="E33">
        <f>COUNTIF('KenPom import'!B:B,D33)</f>
        <v>1</v>
      </c>
      <c r="F33" t="s">
        <v>66</v>
      </c>
      <c r="G33">
        <f>IF(COUNTIF('Stats import'!E:E,F33)&gt;1,1,0)</f>
        <v>0</v>
      </c>
      <c r="H33">
        <v>3200</v>
      </c>
      <c r="I33" t="s">
        <v>570</v>
      </c>
      <c r="J33" t="e">
        <f t="shared" si="3"/>
        <v>#N/A</v>
      </c>
      <c r="K33" t="e">
        <f t="shared" si="4"/>
        <v>#N/A</v>
      </c>
      <c r="L33">
        <f t="shared" si="2"/>
        <v>0</v>
      </c>
    </row>
    <row r="34" spans="1:12" x14ac:dyDescent="0.3">
      <c r="A34" t="s">
        <v>84</v>
      </c>
      <c r="B34" t="s">
        <v>84</v>
      </c>
      <c r="C34">
        <f>COUNTIF('Net Import'!B:B,B34)</f>
        <v>1</v>
      </c>
      <c r="D34" t="s">
        <v>84</v>
      </c>
      <c r="E34">
        <f>COUNTIF('KenPom import'!B:B,D34)</f>
        <v>1</v>
      </c>
      <c r="F34" t="s">
        <v>84</v>
      </c>
      <c r="G34">
        <f>IF(COUNTIF('Stats import'!E:E,F34)&gt;1,1,0)</f>
        <v>0</v>
      </c>
      <c r="H34">
        <v>3300</v>
      </c>
      <c r="I34" t="s">
        <v>559</v>
      </c>
      <c r="J34" t="e">
        <f t="shared" si="3"/>
        <v>#N/A</v>
      </c>
      <c r="K34" t="e">
        <f t="shared" si="4"/>
        <v>#N/A</v>
      </c>
      <c r="L34">
        <f t="shared" ref="L34:L65" si="5">COUNTIF(bpiImportCol,J34)</f>
        <v>0</v>
      </c>
    </row>
    <row r="35" spans="1:12" x14ac:dyDescent="0.3">
      <c r="A35" t="s">
        <v>121</v>
      </c>
      <c r="B35" t="s">
        <v>121</v>
      </c>
      <c r="C35">
        <f>COUNTIF('Net Import'!B:B,B35)</f>
        <v>1</v>
      </c>
      <c r="D35" t="s">
        <v>121</v>
      </c>
      <c r="E35">
        <f>COUNTIF('KenPom import'!B:B,D35)</f>
        <v>1</v>
      </c>
      <c r="F35" t="s">
        <v>121</v>
      </c>
      <c r="G35">
        <f>IF(COUNTIF('Stats import'!E:E,F35)&gt;1,1,0)</f>
        <v>0</v>
      </c>
      <c r="H35">
        <v>3400</v>
      </c>
      <c r="I35" t="s">
        <v>640</v>
      </c>
      <c r="J35" t="e">
        <f t="shared" si="3"/>
        <v>#N/A</v>
      </c>
      <c r="K35" t="e">
        <f t="shared" si="4"/>
        <v>#N/A</v>
      </c>
      <c r="L35">
        <f t="shared" si="5"/>
        <v>0</v>
      </c>
    </row>
    <row r="36" spans="1:12" x14ac:dyDescent="0.3">
      <c r="A36" t="s">
        <v>29</v>
      </c>
      <c r="B36" t="s">
        <v>29</v>
      </c>
      <c r="C36">
        <f>COUNTIF('Net Import'!B:B,B36)</f>
        <v>1</v>
      </c>
      <c r="D36" t="s">
        <v>29</v>
      </c>
      <c r="E36">
        <f>COUNTIF('KenPom import'!B:B,D36)</f>
        <v>1</v>
      </c>
      <c r="F36" t="s">
        <v>29</v>
      </c>
      <c r="G36">
        <f>IF(COUNTIF('Stats import'!E:E,F36)&gt;1,1,0)</f>
        <v>1</v>
      </c>
      <c r="H36">
        <v>3500</v>
      </c>
      <c r="I36" t="s">
        <v>558</v>
      </c>
      <c r="J36" t="str">
        <f t="shared" si="3"/>
        <v>Tennessee VolunteersTENN</v>
      </c>
      <c r="K36" t="str">
        <f t="shared" si="4"/>
        <v>Tennessee VolunteersTennessee Volunteers</v>
      </c>
      <c r="L36">
        <f t="shared" si="5"/>
        <v>1</v>
      </c>
    </row>
    <row r="37" spans="1:12" x14ac:dyDescent="0.3">
      <c r="A37" t="s">
        <v>90</v>
      </c>
      <c r="B37" t="s">
        <v>90</v>
      </c>
      <c r="C37">
        <f>COUNTIF('Net Import'!B:B,B37)</f>
        <v>1</v>
      </c>
      <c r="D37" t="s">
        <v>90</v>
      </c>
      <c r="E37">
        <f>COUNTIF('KenPom import'!B:B,D37)</f>
        <v>1</v>
      </c>
      <c r="F37" t="s">
        <v>90</v>
      </c>
      <c r="G37">
        <f>IF(COUNTIF('Stats import'!E:E,F37)&gt;1,1,0)</f>
        <v>1</v>
      </c>
      <c r="H37">
        <v>3600</v>
      </c>
      <c r="I37" t="s">
        <v>584</v>
      </c>
      <c r="J37" t="str">
        <f t="shared" si="3"/>
        <v>Texas A&amp;M AggiesTA&amp;M</v>
      </c>
      <c r="K37" t="str">
        <f t="shared" si="4"/>
        <v>Texas A&amp;M AggiesTexas A&amp;M Aggies</v>
      </c>
      <c r="L37">
        <f t="shared" si="5"/>
        <v>1</v>
      </c>
    </row>
    <row r="38" spans="1:12" x14ac:dyDescent="0.3">
      <c r="A38" t="s">
        <v>13</v>
      </c>
      <c r="B38" t="s">
        <v>13</v>
      </c>
      <c r="C38">
        <f>COUNTIF('Net Import'!B:B,B38)</f>
        <v>1</v>
      </c>
      <c r="D38" t="s">
        <v>13</v>
      </c>
      <c r="E38">
        <f>COUNTIF('KenPom import'!B:B,D38)</f>
        <v>1</v>
      </c>
      <c r="F38" t="s">
        <v>13</v>
      </c>
      <c r="G38">
        <f>IF(COUNTIF('Stats import'!E:E,F38)&gt;1,1,0)</f>
        <v>1</v>
      </c>
      <c r="H38">
        <v>3700</v>
      </c>
      <c r="I38" t="s">
        <v>564</v>
      </c>
      <c r="J38" t="str">
        <f t="shared" si="3"/>
        <v>Alabama Crimson TideALA</v>
      </c>
      <c r="K38" t="str">
        <f t="shared" si="4"/>
        <v>Alabama Crimson TideAlabama Crimson Tide</v>
      </c>
      <c r="L38">
        <f t="shared" si="5"/>
        <v>1</v>
      </c>
    </row>
    <row r="39" spans="1:12" x14ac:dyDescent="0.3">
      <c r="A39" t="s">
        <v>61</v>
      </c>
      <c r="B39" t="s">
        <v>61</v>
      </c>
      <c r="C39">
        <f>COUNTIF('Net Import'!B:B,B39)</f>
        <v>1</v>
      </c>
      <c r="D39" t="s">
        <v>61</v>
      </c>
      <c r="E39">
        <f>COUNTIF('KenPom import'!B:B,D39)</f>
        <v>1</v>
      </c>
      <c r="F39" t="s">
        <v>61</v>
      </c>
      <c r="G39">
        <f>IF(COUNTIF('Stats import'!E:E,F39)&gt;1,1,0)</f>
        <v>1</v>
      </c>
      <c r="H39">
        <v>3800</v>
      </c>
      <c r="I39" t="s">
        <v>588</v>
      </c>
      <c r="J39" t="str">
        <f t="shared" si="3"/>
        <v>Oklahoma SoonersOU</v>
      </c>
      <c r="K39" t="str">
        <f t="shared" si="4"/>
        <v>Oklahoma SoonersOklahoma Sooners</v>
      </c>
      <c r="L39">
        <f t="shared" si="5"/>
        <v>1</v>
      </c>
    </row>
    <row r="40" spans="1:12" x14ac:dyDescent="0.3">
      <c r="A40" t="s">
        <v>19</v>
      </c>
      <c r="B40" t="s">
        <v>19</v>
      </c>
      <c r="C40">
        <f>COUNTIF('Net Import'!B:B,B40)</f>
        <v>1</v>
      </c>
      <c r="D40" t="s">
        <v>19</v>
      </c>
      <c r="E40">
        <f>COUNTIF('KenPom import'!B:B,D40)</f>
        <v>1</v>
      </c>
      <c r="F40" t="s">
        <v>19</v>
      </c>
      <c r="G40">
        <f>IF(COUNTIF('Stats import'!E:E,F40)&gt;1,1,0)</f>
        <v>1</v>
      </c>
      <c r="H40">
        <v>3900</v>
      </c>
      <c r="I40" t="s">
        <v>590</v>
      </c>
      <c r="J40" t="str">
        <f t="shared" si="3"/>
        <v>Kansas JayhawksKU</v>
      </c>
      <c r="K40" t="str">
        <f t="shared" si="4"/>
        <v>Kansas JayhawksKansas Jayhawks</v>
      </c>
      <c r="L40">
        <f t="shared" si="5"/>
        <v>1</v>
      </c>
    </row>
    <row r="41" spans="1:12" x14ac:dyDescent="0.3">
      <c r="A41" t="s">
        <v>105</v>
      </c>
      <c r="B41" t="s">
        <v>105</v>
      </c>
      <c r="C41">
        <f>COUNTIF('Net Import'!B:B,B41)</f>
        <v>1</v>
      </c>
      <c r="D41" t="s">
        <v>105</v>
      </c>
      <c r="E41">
        <f>COUNTIF('KenPom import'!B:B,D41)</f>
        <v>1</v>
      </c>
      <c r="F41" t="s">
        <v>105</v>
      </c>
      <c r="G41">
        <f>IF(COUNTIF('Stats import'!E:E,F41)&gt;1,1,0)</f>
        <v>1</v>
      </c>
      <c r="H41">
        <v>4000</v>
      </c>
      <c r="I41" t="s">
        <v>131</v>
      </c>
      <c r="J41" t="str">
        <f t="shared" si="3"/>
        <v>Clemson TigersCLEM</v>
      </c>
      <c r="K41" t="str">
        <f t="shared" si="4"/>
        <v>Clemson TigersClemson Tigers</v>
      </c>
      <c r="L41">
        <f t="shared" si="5"/>
        <v>1</v>
      </c>
    </row>
    <row r="42" spans="1:12" x14ac:dyDescent="0.3">
      <c r="A42" t="s">
        <v>125</v>
      </c>
      <c r="B42" t="s">
        <v>125</v>
      </c>
      <c r="C42">
        <f>COUNTIF('Net Import'!B:B,B42)</f>
        <v>1</v>
      </c>
      <c r="D42" t="s">
        <v>125</v>
      </c>
      <c r="E42">
        <f>COUNTIF('KenPom import'!B:B,D42)</f>
        <v>1</v>
      </c>
      <c r="F42" t="s">
        <v>125</v>
      </c>
      <c r="G42">
        <f>IF(COUNTIF('Stats import'!E:E,F42)&gt;1,1,0)</f>
        <v>1</v>
      </c>
      <c r="H42">
        <v>4100</v>
      </c>
      <c r="I42" t="s">
        <v>592</v>
      </c>
      <c r="J42" t="str">
        <f t="shared" si="3"/>
        <v>Cincinnati BearcatsCIN</v>
      </c>
      <c r="K42" t="str">
        <f t="shared" si="4"/>
        <v>Cincinnati BearcatsCincinnati Bearcats</v>
      </c>
      <c r="L42">
        <f t="shared" si="5"/>
        <v>1</v>
      </c>
    </row>
    <row r="43" spans="1:12" x14ac:dyDescent="0.3">
      <c r="A43" t="s">
        <v>81</v>
      </c>
      <c r="B43" t="s">
        <v>81</v>
      </c>
      <c r="C43">
        <f>COUNTIF('Net Import'!B:B,B43)</f>
        <v>1</v>
      </c>
      <c r="D43" t="s">
        <v>81</v>
      </c>
      <c r="E43">
        <f>COUNTIF('KenPom import'!B:B,D43)</f>
        <v>1</v>
      </c>
      <c r="F43" t="s">
        <v>81</v>
      </c>
      <c r="G43">
        <f>IF(COUNTIF('Stats import'!E:E,F43)&gt;1,1,0)</f>
        <v>1</v>
      </c>
      <c r="H43">
        <v>4200</v>
      </c>
      <c r="I43" t="s">
        <v>572</v>
      </c>
      <c r="J43" t="str">
        <f t="shared" si="3"/>
        <v>Wisconsin BadgersWIS</v>
      </c>
      <c r="K43" t="str">
        <f t="shared" si="4"/>
        <v>Wisconsin BadgersWisconsin Badgers</v>
      </c>
      <c r="L43">
        <f t="shared" si="5"/>
        <v>1</v>
      </c>
    </row>
    <row r="44" spans="1:12" x14ac:dyDescent="0.3">
      <c r="A44" t="s">
        <v>71</v>
      </c>
      <c r="B44" t="s">
        <v>71</v>
      </c>
      <c r="C44">
        <f>COUNTIF('Net Import'!B:B,B44)</f>
        <v>1</v>
      </c>
      <c r="D44" t="s">
        <v>71</v>
      </c>
      <c r="E44">
        <f>COUNTIF('KenPom import'!B:B,D44)</f>
        <v>1</v>
      </c>
      <c r="F44" t="s">
        <v>71</v>
      </c>
      <c r="G44">
        <f>IF(COUNTIF('Stats import'!E:E,F44)&gt;1,1,0)</f>
        <v>1</v>
      </c>
      <c r="H44">
        <v>4300</v>
      </c>
      <c r="I44" t="s">
        <v>561</v>
      </c>
      <c r="J44" t="str">
        <f t="shared" si="3"/>
        <v>Illinois Fighting IlliniILL</v>
      </c>
      <c r="K44" t="str">
        <f t="shared" si="4"/>
        <v>Illinois Fighting IlliniIllinois Fighting Illini</v>
      </c>
      <c r="L44">
        <f t="shared" si="5"/>
        <v>1</v>
      </c>
    </row>
    <row r="45" spans="1:12" x14ac:dyDescent="0.3">
      <c r="A45" t="s">
        <v>26</v>
      </c>
      <c r="B45" t="s">
        <v>26</v>
      </c>
      <c r="C45">
        <f>COUNTIF('Net Import'!B:B,B45)</f>
        <v>1</v>
      </c>
      <c r="D45" t="s">
        <v>26</v>
      </c>
      <c r="E45">
        <f>COUNTIF('KenPom import'!B:B,D45)</f>
        <v>1</v>
      </c>
      <c r="F45" t="s">
        <v>26</v>
      </c>
      <c r="G45">
        <f>IF(COUNTIF('Stats import'!E:E,F45)&gt;1,1,0)</f>
        <v>1</v>
      </c>
      <c r="H45">
        <v>4400</v>
      </c>
      <c r="I45" t="s">
        <v>557</v>
      </c>
      <c r="J45" t="str">
        <f t="shared" si="3"/>
        <v>Gonzaga BulldogsGONZ</v>
      </c>
      <c r="K45" t="str">
        <f t="shared" si="4"/>
        <v>Gonzaga BulldogsGonzaga Bulldogs</v>
      </c>
      <c r="L45">
        <f t="shared" si="5"/>
        <v>1</v>
      </c>
    </row>
    <row r="46" spans="1:12" x14ac:dyDescent="0.3">
      <c r="A46" t="s">
        <v>41</v>
      </c>
      <c r="B46" t="s">
        <v>41</v>
      </c>
      <c r="C46">
        <f>COUNTIF('Net Import'!B:B,B46)</f>
        <v>1</v>
      </c>
      <c r="D46" t="s">
        <v>41</v>
      </c>
      <c r="E46">
        <f>COUNTIF('KenPom import'!B:B,D46)</f>
        <v>1</v>
      </c>
      <c r="F46" t="s">
        <v>41</v>
      </c>
      <c r="G46">
        <f>IF(COUNTIF('Stats import'!E:E,F46)&gt;1,1,0)</f>
        <v>1</v>
      </c>
      <c r="H46">
        <v>4500</v>
      </c>
      <c r="I46" t="s">
        <v>621</v>
      </c>
      <c r="J46" t="str">
        <f t="shared" si="3"/>
        <v>Auburn TigersAUB</v>
      </c>
      <c r="K46" t="str">
        <f t="shared" si="4"/>
        <v>Auburn TigersAuburn Tigers</v>
      </c>
      <c r="L46">
        <f t="shared" si="5"/>
        <v>1</v>
      </c>
    </row>
    <row r="47" spans="1:12" x14ac:dyDescent="0.3">
      <c r="A47" t="s">
        <v>23</v>
      </c>
      <c r="B47" t="s">
        <v>23</v>
      </c>
      <c r="C47">
        <f>COUNTIF('Net Import'!B:B,B47)</f>
        <v>1</v>
      </c>
      <c r="D47" t="s">
        <v>23</v>
      </c>
      <c r="E47">
        <f>COUNTIF('KenPom import'!B:B,D47)</f>
        <v>1</v>
      </c>
      <c r="F47" t="s">
        <v>23</v>
      </c>
      <c r="G47">
        <f>IF(COUNTIF('Stats import'!E:E,F47)&gt;1,1,0)</f>
        <v>0</v>
      </c>
      <c r="H47">
        <v>4600</v>
      </c>
      <c r="I47" t="s">
        <v>598</v>
      </c>
      <c r="J47" t="e">
        <f t="shared" si="3"/>
        <v>#N/A</v>
      </c>
      <c r="K47" t="e">
        <f t="shared" si="4"/>
        <v>#N/A</v>
      </c>
      <c r="L47">
        <f t="shared" si="5"/>
        <v>0</v>
      </c>
    </row>
    <row r="48" spans="1:12" x14ac:dyDescent="0.3">
      <c r="A48" t="s">
        <v>87</v>
      </c>
      <c r="B48" t="s">
        <v>87</v>
      </c>
      <c r="C48">
        <f>COUNTIF('Net Import'!B:B,B48)</f>
        <v>1</v>
      </c>
      <c r="D48" t="s">
        <v>87</v>
      </c>
      <c r="E48">
        <f>COUNTIF('KenPom import'!B:B,D48)</f>
        <v>1</v>
      </c>
      <c r="F48" t="s">
        <v>87</v>
      </c>
      <c r="G48">
        <f>IF(COUNTIF('Stats import'!E:E,F48)&gt;1,1,0)</f>
        <v>1</v>
      </c>
      <c r="H48">
        <v>4700</v>
      </c>
      <c r="I48" t="s">
        <v>629</v>
      </c>
      <c r="J48" t="str">
        <f t="shared" si="3"/>
        <v>New Mexico LobosUNM</v>
      </c>
      <c r="K48" t="str">
        <f t="shared" si="4"/>
        <v>New Mexico LobosNew Mexico Lobos</v>
      </c>
      <c r="L48">
        <f t="shared" si="5"/>
        <v>1</v>
      </c>
    </row>
    <row r="49" spans="1:12" x14ac:dyDescent="0.3">
      <c r="A49" t="s">
        <v>206</v>
      </c>
      <c r="B49" t="s">
        <v>206</v>
      </c>
      <c r="C49">
        <f>COUNTIF('Net Import'!B:B,B49)</f>
        <v>1</v>
      </c>
      <c r="D49" t="s">
        <v>206</v>
      </c>
      <c r="E49">
        <f>COUNTIF('KenPom import'!B:B,D49)</f>
        <v>1</v>
      </c>
      <c r="F49" t="s">
        <v>206</v>
      </c>
      <c r="G49">
        <f>IF(COUNTIF('Stats import'!E:E,F49)&gt;1,1,0)</f>
        <v>0</v>
      </c>
      <c r="H49">
        <v>4800</v>
      </c>
      <c r="I49" t="s">
        <v>575</v>
      </c>
      <c r="J49" t="e">
        <f t="shared" si="3"/>
        <v>#N/A</v>
      </c>
      <c r="K49" t="e">
        <f t="shared" si="4"/>
        <v>#N/A</v>
      </c>
      <c r="L49">
        <f t="shared" si="5"/>
        <v>0</v>
      </c>
    </row>
    <row r="50" spans="1:12" x14ac:dyDescent="0.3">
      <c r="A50" t="s">
        <v>17</v>
      </c>
      <c r="B50" t="s">
        <v>17</v>
      </c>
      <c r="C50">
        <f>COUNTIF('Net Import'!B:B,B50)</f>
        <v>1</v>
      </c>
      <c r="D50" t="s">
        <v>17</v>
      </c>
      <c r="E50">
        <f>COUNTIF('KenPom import'!B:B,D50)</f>
        <v>1</v>
      </c>
      <c r="F50" t="s">
        <v>17</v>
      </c>
      <c r="G50">
        <f>IF(COUNTIF('Stats import'!E:E,F50)&gt;1,1,0)</f>
        <v>1</v>
      </c>
      <c r="H50">
        <v>4900</v>
      </c>
      <c r="I50" t="s">
        <v>99</v>
      </c>
      <c r="J50" t="str">
        <f t="shared" si="3"/>
        <v>North Carolina Tar HeelsUNC</v>
      </c>
      <c r="K50" t="str">
        <f t="shared" si="4"/>
        <v>North Carolina Tar HeelsNorth Carolina Tar Heels</v>
      </c>
      <c r="L50">
        <f t="shared" si="5"/>
        <v>1</v>
      </c>
    </row>
    <row r="51" spans="1:12" x14ac:dyDescent="0.3">
      <c r="A51" t="s">
        <v>70</v>
      </c>
      <c r="B51" t="s">
        <v>70</v>
      </c>
      <c r="C51">
        <f>COUNTIF('Net Import'!B:B,B51)</f>
        <v>1</v>
      </c>
      <c r="D51" t="s">
        <v>70</v>
      </c>
      <c r="E51">
        <f>COUNTIF('KenPom import'!B:B,D51)</f>
        <v>1</v>
      </c>
      <c r="F51" t="s">
        <v>70</v>
      </c>
      <c r="G51">
        <f>IF(COUNTIF('Stats import'!E:E,F51)&gt;1,1,0)</f>
        <v>1</v>
      </c>
      <c r="H51">
        <v>5000</v>
      </c>
      <c r="I51" t="s">
        <v>582</v>
      </c>
      <c r="J51" t="e">
        <f t="shared" si="3"/>
        <v>#N/A</v>
      </c>
      <c r="K51" t="e">
        <f t="shared" si="4"/>
        <v>#N/A</v>
      </c>
      <c r="L51">
        <f t="shared" si="5"/>
        <v>0</v>
      </c>
    </row>
    <row r="52" spans="1:12" x14ac:dyDescent="0.3">
      <c r="A52" t="s">
        <v>104</v>
      </c>
      <c r="B52" t="s">
        <v>104</v>
      </c>
      <c r="C52">
        <f>COUNTIF('Net Import'!B:B,B52)</f>
        <v>1</v>
      </c>
      <c r="D52" t="s">
        <v>104</v>
      </c>
      <c r="E52">
        <f>COUNTIF('KenPom import'!B:B,D52)</f>
        <v>1</v>
      </c>
      <c r="F52" t="s">
        <v>104</v>
      </c>
      <c r="G52">
        <f>IF(COUNTIF('Stats import'!E:E,F52)&gt;1,1,0)</f>
        <v>1</v>
      </c>
      <c r="H52">
        <v>5100</v>
      </c>
      <c r="I52" t="s">
        <v>641</v>
      </c>
      <c r="J52" t="e">
        <f t="shared" si="3"/>
        <v>#N/A</v>
      </c>
      <c r="K52" t="e">
        <f t="shared" si="4"/>
        <v>#N/A</v>
      </c>
      <c r="L52">
        <f t="shared" si="5"/>
        <v>0</v>
      </c>
    </row>
    <row r="53" spans="1:12" x14ac:dyDescent="0.3">
      <c r="A53" t="s">
        <v>12</v>
      </c>
      <c r="B53" t="s">
        <v>12</v>
      </c>
      <c r="C53">
        <f>COUNTIF('Net Import'!B:B,B53)</f>
        <v>1</v>
      </c>
      <c r="D53" t="s">
        <v>12</v>
      </c>
      <c r="E53">
        <f>COUNTIF('KenPom import'!B:B,D53)</f>
        <v>1</v>
      </c>
      <c r="F53" t="s">
        <v>12</v>
      </c>
      <c r="G53">
        <f>IF(COUNTIF('Stats import'!E:E,F53)&gt;1,1,0)</f>
        <v>1</v>
      </c>
      <c r="H53">
        <v>5200</v>
      </c>
      <c r="I53" t="s">
        <v>563</v>
      </c>
      <c r="J53" t="str">
        <f t="shared" si="3"/>
        <v>Iowa HawkeyesIOWA</v>
      </c>
      <c r="K53" t="str">
        <f t="shared" si="4"/>
        <v>Iowa HawkeyesIowa Hawkeyes</v>
      </c>
      <c r="L53">
        <f t="shared" si="5"/>
        <v>1</v>
      </c>
    </row>
    <row r="54" spans="1:12" x14ac:dyDescent="0.3">
      <c r="A54" t="s">
        <v>107</v>
      </c>
      <c r="B54" t="s">
        <v>107</v>
      </c>
      <c r="C54">
        <f>COUNTIF('Net Import'!B:B,B54)</f>
        <v>1</v>
      </c>
      <c r="D54" t="s">
        <v>107</v>
      </c>
      <c r="E54">
        <f>COUNTIF('KenPom import'!B:B,D54)</f>
        <v>1</v>
      </c>
      <c r="F54" t="s">
        <v>107</v>
      </c>
      <c r="G54">
        <f>IF(COUNTIF('Stats import'!E:E,F54)&gt;1,1,0)</f>
        <v>0</v>
      </c>
      <c r="H54">
        <v>5300</v>
      </c>
      <c r="I54" t="s">
        <v>548</v>
      </c>
      <c r="J54" t="e">
        <f t="shared" si="3"/>
        <v>#N/A</v>
      </c>
      <c r="K54" t="e">
        <f t="shared" si="4"/>
        <v>#N/A</v>
      </c>
      <c r="L54">
        <f t="shared" si="5"/>
        <v>0</v>
      </c>
    </row>
    <row r="55" spans="1:12" x14ac:dyDescent="0.3">
      <c r="A55" t="s">
        <v>14</v>
      </c>
      <c r="B55" t="s">
        <v>14</v>
      </c>
      <c r="C55">
        <f>COUNTIF('Net Import'!B:B,B55)</f>
        <v>1</v>
      </c>
      <c r="D55" t="s">
        <v>14</v>
      </c>
      <c r="E55">
        <f>COUNTIF('KenPom import'!B:B,D55)</f>
        <v>1</v>
      </c>
      <c r="F55" t="s">
        <v>14</v>
      </c>
      <c r="G55">
        <f>IF(COUNTIF('Stats import'!E:E,F55)&gt;1,1,0)</f>
        <v>1</v>
      </c>
      <c r="H55">
        <v>5400</v>
      </c>
      <c r="I55" t="s">
        <v>571</v>
      </c>
      <c r="J55" t="str">
        <f t="shared" si="3"/>
        <v>Duke Blue DevilsDUKE</v>
      </c>
      <c r="K55" t="str">
        <f t="shared" si="4"/>
        <v>Duke Blue DevilsDuke Blue Devils</v>
      </c>
      <c r="L55">
        <f t="shared" si="5"/>
        <v>1</v>
      </c>
    </row>
    <row r="56" spans="1:12" x14ac:dyDescent="0.3">
      <c r="A56" t="s">
        <v>18</v>
      </c>
      <c r="B56" t="s">
        <v>18</v>
      </c>
      <c r="C56">
        <f>COUNTIF('Net Import'!B:B,B56)</f>
        <v>1</v>
      </c>
      <c r="D56" t="s">
        <v>18</v>
      </c>
      <c r="E56">
        <f>COUNTIF('KenPom import'!B:B,D56)</f>
        <v>1</v>
      </c>
      <c r="F56" t="s">
        <v>18</v>
      </c>
      <c r="G56">
        <f>IF(COUNTIF('Stats import'!E:E,F56)&gt;1,1,0)</f>
        <v>1</v>
      </c>
      <c r="H56">
        <v>5500</v>
      </c>
      <c r="I56" t="s">
        <v>594</v>
      </c>
      <c r="J56" t="str">
        <f t="shared" si="3"/>
        <v>Kentucky WildcatsUK</v>
      </c>
      <c r="K56" t="str">
        <f t="shared" si="4"/>
        <v>Kentucky WildcatsKentucky Wildcats</v>
      </c>
      <c r="L56">
        <f t="shared" si="5"/>
        <v>1</v>
      </c>
    </row>
    <row r="57" spans="1:12" x14ac:dyDescent="0.3">
      <c r="A57" t="s">
        <v>39</v>
      </c>
      <c r="B57" t="s">
        <v>39</v>
      </c>
      <c r="C57">
        <f>COUNTIF('Net Import'!B:B,B57)</f>
        <v>1</v>
      </c>
      <c r="D57" t="s">
        <v>39</v>
      </c>
      <c r="E57">
        <f>COUNTIF('KenPom import'!B:B,D57)</f>
        <v>1</v>
      </c>
      <c r="F57" t="s">
        <v>39</v>
      </c>
      <c r="G57">
        <f>IF(COUNTIF('Stats import'!E:E,F57)&gt;1,1,0)</f>
        <v>1</v>
      </c>
      <c r="H57">
        <v>5600</v>
      </c>
      <c r="I57" t="s">
        <v>39</v>
      </c>
      <c r="J57" t="str">
        <f t="shared" ref="J57:J88" si="6">CONCATENATE(A57," ",INDEX(mascotCol,MATCH(A57,bpiTeams,0)),I57)</f>
        <v>TCU Horned FrogsTCU</v>
      </c>
      <c r="K57" t="str">
        <f t="shared" ref="K57:K88" si="7">CONCATENATE(A57," ",INDEX(mascotCol,MATCH(A57,bpiTeams,0)),A57," ",INDEX(mascotCol,MATCH(A57,bpiTeams,0)))</f>
        <v>TCU Horned FrogsTCU Horned Frogs</v>
      </c>
      <c r="L57">
        <f t="shared" si="5"/>
        <v>1</v>
      </c>
    </row>
    <row r="58" spans="1:12" x14ac:dyDescent="0.3">
      <c r="A58" t="s">
        <v>92</v>
      </c>
      <c r="B58" t="s">
        <v>92</v>
      </c>
      <c r="C58">
        <f>COUNTIF('Net Import'!B:B,B58)</f>
        <v>1</v>
      </c>
      <c r="D58" t="s">
        <v>92</v>
      </c>
      <c r="E58">
        <f>COUNTIF('KenPom import'!B:B,D58)</f>
        <v>1</v>
      </c>
      <c r="F58" t="s">
        <v>92</v>
      </c>
      <c r="G58">
        <f>IF(COUNTIF('Stats import'!E:E,F58)&gt;1,1,0)</f>
        <v>1</v>
      </c>
      <c r="H58">
        <v>5700</v>
      </c>
      <c r="I58" t="s">
        <v>615</v>
      </c>
      <c r="J58" t="str">
        <f t="shared" si="6"/>
        <v>Florida GatorsFLA</v>
      </c>
      <c r="K58" t="str">
        <f t="shared" si="7"/>
        <v>Florida GatorsFlorida Gators</v>
      </c>
      <c r="L58">
        <f t="shared" si="5"/>
        <v>1</v>
      </c>
    </row>
    <row r="59" spans="1:12" x14ac:dyDescent="0.3">
      <c r="A59" t="s">
        <v>221</v>
      </c>
      <c r="B59" t="s">
        <v>221</v>
      </c>
      <c r="C59">
        <f>COUNTIF('Net Import'!B:B,B59)</f>
        <v>1</v>
      </c>
      <c r="D59" t="s">
        <v>221</v>
      </c>
      <c r="E59">
        <f>COUNTIF('KenPom import'!B:B,D59)</f>
        <v>1</v>
      </c>
      <c r="F59" t="s">
        <v>221</v>
      </c>
      <c r="G59">
        <f>IF(COUNTIF('Stats import'!E:E,F59)&gt;1,1,0)</f>
        <v>0</v>
      </c>
      <c r="H59">
        <v>5800</v>
      </c>
      <c r="I59" t="s">
        <v>626</v>
      </c>
      <c r="J59" t="e">
        <f t="shared" si="6"/>
        <v>#N/A</v>
      </c>
      <c r="K59" t="e">
        <f t="shared" si="7"/>
        <v>#N/A</v>
      </c>
      <c r="L59">
        <f t="shared" si="5"/>
        <v>0</v>
      </c>
    </row>
    <row r="60" spans="1:12" x14ac:dyDescent="0.3">
      <c r="A60" t="s">
        <v>111</v>
      </c>
      <c r="B60" t="s">
        <v>111</v>
      </c>
      <c r="C60">
        <f>COUNTIF('Net Import'!B:B,B60)</f>
        <v>1</v>
      </c>
      <c r="D60" t="s">
        <v>111</v>
      </c>
      <c r="E60">
        <f>COUNTIF('KenPom import'!B:B,D60)</f>
        <v>1</v>
      </c>
      <c r="F60" t="s">
        <v>111</v>
      </c>
      <c r="G60">
        <f>IF(COUNTIF('Stats import'!E:E,F60)&gt;1,1,0)</f>
        <v>0</v>
      </c>
      <c r="H60">
        <v>5900</v>
      </c>
      <c r="I60" t="s">
        <v>599</v>
      </c>
      <c r="J60" t="e">
        <f t="shared" si="6"/>
        <v>#N/A</v>
      </c>
      <c r="K60" t="e">
        <f t="shared" si="7"/>
        <v>#N/A</v>
      </c>
      <c r="L60">
        <f t="shared" si="5"/>
        <v>0</v>
      </c>
    </row>
    <row r="61" spans="1:12" x14ac:dyDescent="0.3">
      <c r="A61" t="s">
        <v>119</v>
      </c>
      <c r="B61" t="s">
        <v>119</v>
      </c>
      <c r="C61">
        <f>COUNTIF('Net Import'!B:B,B61)</f>
        <v>1</v>
      </c>
      <c r="D61" t="s">
        <v>119</v>
      </c>
      <c r="E61">
        <f>COUNTIF('KenPom import'!B:B,D61)</f>
        <v>1</v>
      </c>
      <c r="F61" t="s">
        <v>119</v>
      </c>
      <c r="G61">
        <f>IF(COUNTIF('Stats import'!E:E,F61)&gt;1,1,0)</f>
        <v>1</v>
      </c>
      <c r="H61">
        <v>6000</v>
      </c>
      <c r="I61" t="s">
        <v>646</v>
      </c>
      <c r="J61" t="str">
        <f t="shared" si="6"/>
        <v>Hofstra PrideHOF</v>
      </c>
      <c r="K61" t="str">
        <f t="shared" si="7"/>
        <v>Hofstra PrideHofstra Pride</v>
      </c>
      <c r="L61">
        <f t="shared" si="5"/>
        <v>1</v>
      </c>
    </row>
    <row r="62" spans="1:12" x14ac:dyDescent="0.3">
      <c r="A62" t="s">
        <v>22</v>
      </c>
      <c r="B62" t="s">
        <v>22</v>
      </c>
      <c r="C62">
        <f>COUNTIF('Net Import'!B:B,B62)</f>
        <v>1</v>
      </c>
      <c r="D62" t="s">
        <v>22</v>
      </c>
      <c r="E62">
        <f>COUNTIF('KenPom import'!B:B,D62)</f>
        <v>1</v>
      </c>
      <c r="F62" t="s">
        <v>22</v>
      </c>
      <c r="G62">
        <f>IF(COUNTIF('Stats import'!E:E,F62)&gt;1,1,0)</f>
        <v>1</v>
      </c>
      <c r="H62">
        <v>6100</v>
      </c>
      <c r="I62" t="s">
        <v>603</v>
      </c>
      <c r="J62" t="str">
        <f t="shared" si="6"/>
        <v>Villanova WildcatsVILL</v>
      </c>
      <c r="K62" t="str">
        <f t="shared" si="7"/>
        <v>Villanova WildcatsVillanova Wildcats</v>
      </c>
      <c r="L62">
        <f t="shared" si="5"/>
        <v>1</v>
      </c>
    </row>
    <row r="63" spans="1:12" x14ac:dyDescent="0.3">
      <c r="A63" t="s">
        <v>97</v>
      </c>
      <c r="B63" t="s">
        <v>97</v>
      </c>
      <c r="C63">
        <f>COUNTIF('Net Import'!B:B,B63)</f>
        <v>1</v>
      </c>
      <c r="D63" t="s">
        <v>97</v>
      </c>
      <c r="E63">
        <f>COUNTIF('KenPom import'!B:B,D63)</f>
        <v>1</v>
      </c>
      <c r="F63" t="s">
        <v>97</v>
      </c>
      <c r="G63">
        <f>IF(COUNTIF('Stats import'!E:E,F63)&gt;1,1,0)</f>
        <v>0</v>
      </c>
      <c r="H63">
        <v>6200</v>
      </c>
      <c r="I63" t="s">
        <v>565</v>
      </c>
      <c r="J63" t="e">
        <f t="shared" si="6"/>
        <v>#N/A</v>
      </c>
      <c r="K63" t="e">
        <f t="shared" si="7"/>
        <v>#N/A</v>
      </c>
      <c r="L63">
        <f t="shared" si="5"/>
        <v>0</v>
      </c>
    </row>
    <row r="64" spans="1:12" x14ac:dyDescent="0.3">
      <c r="A64" t="s">
        <v>192</v>
      </c>
      <c r="B64" t="s">
        <v>192</v>
      </c>
      <c r="C64">
        <f>COUNTIF('Net Import'!B:B,B64)</f>
        <v>1</v>
      </c>
      <c r="D64" t="s">
        <v>192</v>
      </c>
      <c r="E64">
        <f>COUNTIF('KenPom import'!B:B,D64)</f>
        <v>1</v>
      </c>
      <c r="F64" t="s">
        <v>192</v>
      </c>
      <c r="G64">
        <f>IF(COUNTIF('Stats import'!E:E,F64)&gt;1,1,0)</f>
        <v>0</v>
      </c>
      <c r="H64">
        <v>6300</v>
      </c>
      <c r="I64" t="s">
        <v>618</v>
      </c>
      <c r="J64" t="e">
        <f t="shared" si="6"/>
        <v>#N/A</v>
      </c>
      <c r="K64" t="e">
        <f t="shared" si="7"/>
        <v>#N/A</v>
      </c>
      <c r="L64">
        <f t="shared" si="5"/>
        <v>0</v>
      </c>
    </row>
    <row r="65" spans="1:12" x14ac:dyDescent="0.3">
      <c r="A65" t="s">
        <v>213</v>
      </c>
      <c r="B65" t="s">
        <v>213</v>
      </c>
      <c r="C65">
        <f>COUNTIF('Net Import'!B:B,B65)</f>
        <v>1</v>
      </c>
      <c r="D65" t="s">
        <v>213</v>
      </c>
      <c r="E65">
        <f>COUNTIF('KenPom import'!B:B,D65)</f>
        <v>1</v>
      </c>
      <c r="F65" t="s">
        <v>213</v>
      </c>
      <c r="G65">
        <f>IF(COUNTIF('Stats import'!E:E,F65)&gt;1,1,0)</f>
        <v>0</v>
      </c>
      <c r="H65">
        <v>6400</v>
      </c>
      <c r="I65" t="s">
        <v>574</v>
      </c>
      <c r="J65" t="e">
        <f t="shared" si="6"/>
        <v>#N/A</v>
      </c>
      <c r="K65" t="e">
        <f t="shared" si="7"/>
        <v>#N/A</v>
      </c>
      <c r="L65">
        <f t="shared" si="5"/>
        <v>0</v>
      </c>
    </row>
    <row r="66" spans="1:12" x14ac:dyDescent="0.3">
      <c r="A66" t="s">
        <v>211</v>
      </c>
      <c r="B66" t="s">
        <v>211</v>
      </c>
      <c r="C66">
        <f>COUNTIF('Net Import'!B:B,B66)</f>
        <v>1</v>
      </c>
      <c r="D66" t="s">
        <v>211</v>
      </c>
      <c r="E66">
        <f>COUNTIF('KenPom import'!B:B,D66)</f>
        <v>1</v>
      </c>
      <c r="F66" t="s">
        <v>211</v>
      </c>
      <c r="G66">
        <f>IF(COUNTIF('Stats import'!E:E,F66)&gt;1,1,0)</f>
        <v>0</v>
      </c>
      <c r="H66">
        <v>6500</v>
      </c>
      <c r="I66" t="s">
        <v>611</v>
      </c>
      <c r="J66" t="e">
        <f t="shared" si="6"/>
        <v>#N/A</v>
      </c>
      <c r="K66" t="e">
        <f t="shared" si="7"/>
        <v>#N/A</v>
      </c>
      <c r="L66">
        <f t="shared" ref="L66:L97" si="8">COUNTIF(bpiImportCol,J66)</f>
        <v>0</v>
      </c>
    </row>
    <row r="67" spans="1:12" x14ac:dyDescent="0.3">
      <c r="A67" t="s">
        <v>73</v>
      </c>
      <c r="B67" t="s">
        <v>73</v>
      </c>
      <c r="C67">
        <f>COUNTIF('Net Import'!B:B,B67)</f>
        <v>1</v>
      </c>
      <c r="D67" t="s">
        <v>73</v>
      </c>
      <c r="E67">
        <f>COUNTIF('KenPom import'!B:B,D67)</f>
        <v>1</v>
      </c>
      <c r="F67" t="s">
        <v>73</v>
      </c>
      <c r="G67">
        <f>IF(COUNTIF('Stats import'!E:E,F67)&gt;1,1,0)</f>
        <v>0</v>
      </c>
      <c r="H67">
        <v>6600</v>
      </c>
      <c r="I67" t="s">
        <v>547</v>
      </c>
      <c r="J67" t="e">
        <f t="shared" si="6"/>
        <v>#N/A</v>
      </c>
      <c r="K67" t="e">
        <f t="shared" si="7"/>
        <v>#N/A</v>
      </c>
      <c r="L67">
        <f t="shared" si="8"/>
        <v>0</v>
      </c>
    </row>
    <row r="68" spans="1:12" x14ac:dyDescent="0.3">
      <c r="A68" t="s">
        <v>25</v>
      </c>
      <c r="B68" t="s">
        <v>25</v>
      </c>
      <c r="C68">
        <f>COUNTIF('Net Import'!B:B,B68)</f>
        <v>1</v>
      </c>
      <c r="D68" t="s">
        <v>25</v>
      </c>
      <c r="E68">
        <f>COUNTIF('KenPom import'!B:B,D68)</f>
        <v>1</v>
      </c>
      <c r="F68" t="s">
        <v>25</v>
      </c>
      <c r="G68">
        <f>IF(COUNTIF('Stats import'!E:E,F68)&gt;1,1,0)</f>
        <v>1</v>
      </c>
      <c r="H68">
        <v>6700</v>
      </c>
      <c r="I68" t="s">
        <v>593</v>
      </c>
      <c r="J68" t="str">
        <f t="shared" si="6"/>
        <v>Texas LonghornsTEX</v>
      </c>
      <c r="K68" t="str">
        <f t="shared" si="7"/>
        <v>Texas LonghornsTexas Longhorns</v>
      </c>
      <c r="L68">
        <f t="shared" si="8"/>
        <v>1</v>
      </c>
    </row>
    <row r="69" spans="1:12" x14ac:dyDescent="0.3">
      <c r="A69" t="s">
        <v>103</v>
      </c>
      <c r="B69" t="s">
        <v>103</v>
      </c>
      <c r="C69">
        <f>COUNTIF('Net Import'!B:B,B69)</f>
        <v>1</v>
      </c>
      <c r="D69" t="s">
        <v>103</v>
      </c>
      <c r="E69">
        <f>COUNTIF('KenPom import'!B:B,D69)</f>
        <v>1</v>
      </c>
      <c r="F69" t="s">
        <v>103</v>
      </c>
      <c r="G69">
        <f>IF(COUNTIF('Stats import'!E:E,F69)&gt;1,1,0)</f>
        <v>0</v>
      </c>
      <c r="H69">
        <v>6800</v>
      </c>
      <c r="I69" t="s">
        <v>578</v>
      </c>
      <c r="J69" t="e">
        <f t="shared" si="6"/>
        <v>#N/A</v>
      </c>
      <c r="K69" t="e">
        <f t="shared" si="7"/>
        <v>#N/A</v>
      </c>
      <c r="L69">
        <f t="shared" si="8"/>
        <v>0</v>
      </c>
    </row>
    <row r="70" spans="1:12" x14ac:dyDescent="0.3">
      <c r="A70" t="s">
        <v>15</v>
      </c>
      <c r="B70" t="s">
        <v>15</v>
      </c>
      <c r="C70">
        <f>COUNTIF('Net Import'!B:B,B70)</f>
        <v>1</v>
      </c>
      <c r="D70" t="s">
        <v>15</v>
      </c>
      <c r="E70">
        <f>COUNTIF('KenPom import'!B:B,D70)</f>
        <v>1</v>
      </c>
      <c r="F70" t="s">
        <v>15</v>
      </c>
      <c r="G70">
        <f>IF(COUNTIF('Stats import'!E:E,F70)&gt;1,1,0)</f>
        <v>0</v>
      </c>
      <c r="H70">
        <v>6900</v>
      </c>
      <c r="I70" t="s">
        <v>623</v>
      </c>
      <c r="J70" t="e">
        <f t="shared" si="6"/>
        <v>#N/A</v>
      </c>
      <c r="K70" t="e">
        <f t="shared" si="7"/>
        <v>#N/A</v>
      </c>
      <c r="L70">
        <f t="shared" si="8"/>
        <v>0</v>
      </c>
    </row>
    <row r="71" spans="1:12" x14ac:dyDescent="0.3">
      <c r="A71" t="s">
        <v>203</v>
      </c>
      <c r="B71" t="s">
        <v>203</v>
      </c>
      <c r="C71">
        <f>COUNTIF('Net Import'!B:B,B71)</f>
        <v>1</v>
      </c>
      <c r="D71" t="s">
        <v>203</v>
      </c>
      <c r="E71">
        <f>COUNTIF('KenPom import'!B:B,D71)</f>
        <v>1</v>
      </c>
      <c r="F71" t="s">
        <v>203</v>
      </c>
      <c r="G71">
        <f>IF(COUNTIF('Stats import'!E:E,F71)&gt;1,1,0)</f>
        <v>1</v>
      </c>
      <c r="H71">
        <v>7000</v>
      </c>
      <c r="I71" t="s">
        <v>671</v>
      </c>
      <c r="J71" t="e">
        <f t="shared" si="6"/>
        <v>#N/A</v>
      </c>
      <c r="K71" t="e">
        <f t="shared" si="7"/>
        <v>#N/A</v>
      </c>
      <c r="L71">
        <f t="shared" si="8"/>
        <v>0</v>
      </c>
    </row>
    <row r="72" spans="1:12" x14ac:dyDescent="0.3">
      <c r="A72" t="s">
        <v>75</v>
      </c>
      <c r="B72" t="s">
        <v>75</v>
      </c>
      <c r="C72">
        <f>COUNTIF('Net Import'!B:B,B72)</f>
        <v>1</v>
      </c>
      <c r="D72" t="s">
        <v>75</v>
      </c>
      <c r="E72">
        <f>COUNTIF('KenPom import'!B:B,D72)</f>
        <v>1</v>
      </c>
      <c r="F72" t="s">
        <v>75</v>
      </c>
      <c r="G72">
        <f>IF(COUNTIF('Stats import'!E:E,F72)&gt;1,1,0)</f>
        <v>1</v>
      </c>
      <c r="H72">
        <v>7100</v>
      </c>
      <c r="I72" t="s">
        <v>600</v>
      </c>
      <c r="J72" t="str">
        <f t="shared" si="6"/>
        <v>Virginia Tech HokiesVT</v>
      </c>
      <c r="K72" t="str">
        <f t="shared" si="7"/>
        <v>Virginia Tech HokiesVirginia Tech Hokies</v>
      </c>
      <c r="L72">
        <f t="shared" si="8"/>
        <v>1</v>
      </c>
    </row>
    <row r="73" spans="1:12" x14ac:dyDescent="0.3">
      <c r="A73" t="s">
        <v>24</v>
      </c>
      <c r="B73" t="s">
        <v>24</v>
      </c>
      <c r="C73">
        <f>COUNTIF('Net Import'!B:B,B73)</f>
        <v>1</v>
      </c>
      <c r="D73" t="s">
        <v>24</v>
      </c>
      <c r="E73">
        <f>COUNTIF('KenPom import'!B:B,D73)</f>
        <v>1</v>
      </c>
      <c r="F73" t="s">
        <v>24</v>
      </c>
      <c r="G73">
        <f>IF(COUNTIF('Stats import'!E:E,F73)&gt;1,1,0)</f>
        <v>1</v>
      </c>
      <c r="H73">
        <v>7200</v>
      </c>
      <c r="I73" t="s">
        <v>591</v>
      </c>
      <c r="J73" t="str">
        <f t="shared" si="6"/>
        <v>Texas Tech Red RaidersTTU</v>
      </c>
      <c r="K73" t="str">
        <f t="shared" si="7"/>
        <v>Texas Tech Red RaidersTexas Tech Red Raiders</v>
      </c>
      <c r="L73">
        <f t="shared" si="8"/>
        <v>1</v>
      </c>
    </row>
    <row r="74" spans="1:12" x14ac:dyDescent="0.3">
      <c r="A74" t="s">
        <v>202</v>
      </c>
      <c r="B74" t="s">
        <v>202</v>
      </c>
      <c r="C74">
        <f>COUNTIF('Net Import'!B:B,B74)</f>
        <v>1</v>
      </c>
      <c r="D74" t="s">
        <v>202</v>
      </c>
      <c r="E74">
        <f>COUNTIF('KenPom import'!B:B,D74)</f>
        <v>1</v>
      </c>
      <c r="F74" t="s">
        <v>202</v>
      </c>
      <c r="G74">
        <f>IF(COUNTIF('Stats import'!E:E,F74)&gt;1,1,0)</f>
        <v>1</v>
      </c>
      <c r="H74">
        <v>7300</v>
      </c>
      <c r="I74" t="s">
        <v>566</v>
      </c>
      <c r="J74" t="str">
        <f t="shared" si="6"/>
        <v>Nebraska CornhuskersNEB</v>
      </c>
      <c r="K74" t="str">
        <f t="shared" si="7"/>
        <v>Nebraska CornhuskersNebraska Cornhuskers</v>
      </c>
      <c r="L74">
        <f t="shared" si="8"/>
        <v>1</v>
      </c>
    </row>
    <row r="75" spans="1:12" x14ac:dyDescent="0.3">
      <c r="A75" t="s">
        <v>78</v>
      </c>
      <c r="B75" t="s">
        <v>78</v>
      </c>
      <c r="C75">
        <f>COUNTIF('Net Import'!B:B,B75)</f>
        <v>1</v>
      </c>
      <c r="D75" t="s">
        <v>78</v>
      </c>
      <c r="E75">
        <f>COUNTIF('KenPom import'!B:B,D75)</f>
        <v>1</v>
      </c>
      <c r="F75" t="s">
        <v>78</v>
      </c>
      <c r="G75">
        <f>IF(COUNTIF('Stats import'!E:E,F75)&gt;1,1,0)</f>
        <v>0</v>
      </c>
      <c r="H75">
        <v>7400</v>
      </c>
      <c r="I75" t="s">
        <v>562</v>
      </c>
      <c r="J75" t="e">
        <f t="shared" si="6"/>
        <v>#N/A</v>
      </c>
      <c r="K75" t="e">
        <f t="shared" si="7"/>
        <v>#N/A</v>
      </c>
      <c r="L75">
        <f t="shared" si="8"/>
        <v>0</v>
      </c>
    </row>
    <row r="76" spans="1:12" x14ac:dyDescent="0.3">
      <c r="A76" t="s">
        <v>215</v>
      </c>
      <c r="B76" t="s">
        <v>215</v>
      </c>
      <c r="C76">
        <f>COUNTIF('Net Import'!B:B,B76)</f>
        <v>1</v>
      </c>
      <c r="D76" t="s">
        <v>215</v>
      </c>
      <c r="E76">
        <f>COUNTIF('KenPom import'!B:B,D76)</f>
        <v>1</v>
      </c>
      <c r="F76" t="s">
        <v>215</v>
      </c>
      <c r="G76">
        <f>IF(COUNTIF('Stats import'!E:E,F76)&gt;1,1,0)</f>
        <v>0</v>
      </c>
      <c r="H76">
        <v>7500</v>
      </c>
      <c r="I76" t="s">
        <v>672</v>
      </c>
      <c r="J76" t="e">
        <f t="shared" si="6"/>
        <v>#N/A</v>
      </c>
      <c r="K76" t="e">
        <f t="shared" si="7"/>
        <v>#N/A</v>
      </c>
      <c r="L76">
        <f t="shared" si="8"/>
        <v>0</v>
      </c>
    </row>
    <row r="77" spans="1:12" x14ac:dyDescent="0.3">
      <c r="A77" t="s">
        <v>27</v>
      </c>
      <c r="B77" t="s">
        <v>27</v>
      </c>
      <c r="C77">
        <f>COUNTIF('Net Import'!B:B,B77)</f>
        <v>1</v>
      </c>
      <c r="D77" t="s">
        <v>27</v>
      </c>
      <c r="E77">
        <f>COUNTIF('KenPom import'!B:B,D77)</f>
        <v>1</v>
      </c>
      <c r="F77" t="s">
        <v>27</v>
      </c>
      <c r="G77">
        <f>IF(COUNTIF('Stats import'!E:E,F77)&gt;1,1,0)</f>
        <v>1</v>
      </c>
      <c r="H77">
        <v>7600</v>
      </c>
      <c r="I77" t="s">
        <v>586</v>
      </c>
      <c r="J77" t="str">
        <f t="shared" si="6"/>
        <v>Michigan WolverinesMICH</v>
      </c>
      <c r="K77" t="str">
        <f t="shared" si="7"/>
        <v>Michigan WolverinesMichigan Wolverines</v>
      </c>
      <c r="L77">
        <f t="shared" si="8"/>
        <v>1</v>
      </c>
    </row>
    <row r="78" spans="1:12" x14ac:dyDescent="0.3">
      <c r="A78" t="s">
        <v>82</v>
      </c>
      <c r="B78" t="s">
        <v>82</v>
      </c>
      <c r="C78">
        <f>COUNTIF('Net Import'!B:B,B78)</f>
        <v>1</v>
      </c>
      <c r="D78" t="s">
        <v>82</v>
      </c>
      <c r="E78">
        <f>COUNTIF('KenPom import'!B:B,D78)</f>
        <v>1</v>
      </c>
      <c r="F78" t="s">
        <v>82</v>
      </c>
      <c r="G78">
        <f>IF(COUNTIF('Stats import'!E:E,F78)&gt;1,1,0)</f>
        <v>0</v>
      </c>
      <c r="H78">
        <v>7700</v>
      </c>
      <c r="I78" t="s">
        <v>100</v>
      </c>
      <c r="J78" t="e">
        <f t="shared" si="6"/>
        <v>#N/A</v>
      </c>
      <c r="K78" t="e">
        <f t="shared" si="7"/>
        <v>#N/A</v>
      </c>
      <c r="L78">
        <f t="shared" si="8"/>
        <v>0</v>
      </c>
    </row>
    <row r="79" spans="1:12" x14ac:dyDescent="0.3">
      <c r="A79" t="s">
        <v>106</v>
      </c>
      <c r="B79" t="s">
        <v>106</v>
      </c>
      <c r="C79">
        <f>COUNTIF('Net Import'!B:B,B79)</f>
        <v>1</v>
      </c>
      <c r="D79" t="s">
        <v>106</v>
      </c>
      <c r="E79">
        <f>COUNTIF('KenPom import'!B:B,D79)</f>
        <v>1</v>
      </c>
      <c r="F79" t="s">
        <v>106</v>
      </c>
      <c r="G79">
        <f>IF(COUNTIF('Stats import'!E:E,F79)&gt;1,1,0)</f>
        <v>0</v>
      </c>
      <c r="H79">
        <v>7800</v>
      </c>
      <c r="I79" t="s">
        <v>619</v>
      </c>
      <c r="J79" t="e">
        <f t="shared" si="6"/>
        <v>#N/A</v>
      </c>
      <c r="K79" t="e">
        <f t="shared" si="7"/>
        <v>#N/A</v>
      </c>
      <c r="L79">
        <f t="shared" si="8"/>
        <v>0</v>
      </c>
    </row>
    <row r="80" spans="1:12" x14ac:dyDescent="0.3">
      <c r="A80" t="s">
        <v>118</v>
      </c>
      <c r="B80" t="s">
        <v>118</v>
      </c>
      <c r="C80">
        <f>COUNTIF('Net Import'!B:B,B80)</f>
        <v>1</v>
      </c>
      <c r="D80" t="s">
        <v>118</v>
      </c>
      <c r="E80">
        <f>COUNTIF('KenPom import'!B:B,D80)</f>
        <v>1</v>
      </c>
      <c r="F80" t="s">
        <v>118</v>
      </c>
      <c r="G80">
        <f>IF(COUNTIF('Stats import'!E:E,F80)&gt;1,1,0)</f>
        <v>1</v>
      </c>
      <c r="H80">
        <v>7900</v>
      </c>
      <c r="I80" t="s">
        <v>648</v>
      </c>
      <c r="J80" t="e">
        <f t="shared" si="6"/>
        <v>#N/A</v>
      </c>
      <c r="K80" t="e">
        <f t="shared" si="7"/>
        <v>#N/A</v>
      </c>
      <c r="L80">
        <f t="shared" si="8"/>
        <v>0</v>
      </c>
    </row>
    <row r="81" spans="1:12" x14ac:dyDescent="0.3">
      <c r="A81" t="s">
        <v>318</v>
      </c>
      <c r="B81" t="s">
        <v>318</v>
      </c>
      <c r="C81">
        <f>COUNTIF('Net Import'!B:B,B81)</f>
        <v>1</v>
      </c>
      <c r="D81" t="s">
        <v>318</v>
      </c>
      <c r="E81">
        <f>COUNTIF('KenPom import'!B:B,D81)</f>
        <v>1</v>
      </c>
      <c r="F81" t="s">
        <v>318</v>
      </c>
      <c r="G81">
        <f>IF(COUNTIF('Stats import'!E:E,F81)&gt;1,1,0)</f>
        <v>0</v>
      </c>
      <c r="H81">
        <v>8000</v>
      </c>
      <c r="I81" t="s">
        <v>612</v>
      </c>
      <c r="J81" t="e">
        <f t="shared" si="6"/>
        <v>#N/A</v>
      </c>
      <c r="K81" t="e">
        <f t="shared" si="7"/>
        <v>#N/A</v>
      </c>
      <c r="L81">
        <f t="shared" si="8"/>
        <v>0</v>
      </c>
    </row>
    <row r="82" spans="1:12" x14ac:dyDescent="0.3">
      <c r="A82" t="s">
        <v>69</v>
      </c>
      <c r="B82" t="s">
        <v>69</v>
      </c>
      <c r="C82">
        <f>COUNTIF('Net Import'!B:B,B82)</f>
        <v>1</v>
      </c>
      <c r="D82" t="s">
        <v>69</v>
      </c>
      <c r="E82">
        <f>COUNTIF('KenPom import'!B:B,D82)</f>
        <v>1</v>
      </c>
      <c r="F82" t="s">
        <v>69</v>
      </c>
      <c r="G82">
        <f>IF(COUNTIF('Stats import'!E:E,F82)&gt;1,1,0)</f>
        <v>1</v>
      </c>
      <c r="H82">
        <v>8100</v>
      </c>
      <c r="I82" t="s">
        <v>614</v>
      </c>
      <c r="J82" t="str">
        <f t="shared" si="6"/>
        <v>Arkansas RazorbacksARK</v>
      </c>
      <c r="K82" t="str">
        <f t="shared" si="7"/>
        <v>Arkansas RazorbacksArkansas Razorbacks</v>
      </c>
      <c r="L82">
        <f t="shared" si="8"/>
        <v>1</v>
      </c>
    </row>
    <row r="83" spans="1:12" x14ac:dyDescent="0.3">
      <c r="A83" t="s">
        <v>123</v>
      </c>
      <c r="B83" t="s">
        <v>123</v>
      </c>
      <c r="C83">
        <f>COUNTIF('Net Import'!B:B,B83)</f>
        <v>1</v>
      </c>
      <c r="D83" t="s">
        <v>123</v>
      </c>
      <c r="E83">
        <f>COUNTIF('KenPom import'!B:B,D83)</f>
        <v>1</v>
      </c>
      <c r="F83" t="s">
        <v>123</v>
      </c>
      <c r="G83">
        <f>IF(COUNTIF('Stats import'!E:E,F83)&gt;1,1,0)</f>
        <v>1</v>
      </c>
      <c r="H83">
        <v>8200</v>
      </c>
      <c r="I83" t="s">
        <v>652</v>
      </c>
      <c r="J83" t="str">
        <f t="shared" si="6"/>
        <v>Akron ZipsAKR</v>
      </c>
      <c r="K83" t="str">
        <f t="shared" si="7"/>
        <v>Akron ZipsAkron Zips</v>
      </c>
      <c r="L83">
        <f t="shared" si="8"/>
        <v>1</v>
      </c>
    </row>
    <row r="84" spans="1:12" x14ac:dyDescent="0.3">
      <c r="A84" t="s">
        <v>266</v>
      </c>
      <c r="B84" t="s">
        <v>266</v>
      </c>
      <c r="C84">
        <f>COUNTIF('Net Import'!B:B,B84)</f>
        <v>1</v>
      </c>
      <c r="D84" t="s">
        <v>266</v>
      </c>
      <c r="E84">
        <f>COUNTIF('KenPom import'!B:B,D84)</f>
        <v>1</v>
      </c>
      <c r="F84" t="s">
        <v>266</v>
      </c>
      <c r="G84">
        <f>IF(COUNTIF('Stats import'!E:E,F84)&gt;1,1,0)</f>
        <v>0</v>
      </c>
      <c r="H84">
        <v>8300</v>
      </c>
      <c r="I84" t="s">
        <v>673</v>
      </c>
      <c r="J84" t="e">
        <f t="shared" si="6"/>
        <v>#N/A</v>
      </c>
      <c r="K84" t="e">
        <f t="shared" si="7"/>
        <v>#N/A</v>
      </c>
      <c r="L84">
        <f t="shared" si="8"/>
        <v>0</v>
      </c>
    </row>
    <row r="85" spans="1:12" x14ac:dyDescent="0.3">
      <c r="A85" t="s">
        <v>109</v>
      </c>
      <c r="B85" t="s">
        <v>109</v>
      </c>
      <c r="C85">
        <f>COUNTIF('Net Import'!B:B,B85)</f>
        <v>1</v>
      </c>
      <c r="D85" t="s">
        <v>109</v>
      </c>
      <c r="E85">
        <f>COUNTIF('KenPom import'!B:B,D85)</f>
        <v>1</v>
      </c>
      <c r="F85" t="s">
        <v>109</v>
      </c>
      <c r="G85">
        <f>IF(COUNTIF('Stats import'!E:E,F85)&gt;1,1,0)</f>
        <v>0</v>
      </c>
      <c r="H85">
        <v>8400</v>
      </c>
      <c r="I85" t="s">
        <v>642</v>
      </c>
      <c r="J85" t="e">
        <f t="shared" si="6"/>
        <v>#N/A</v>
      </c>
      <c r="K85" t="e">
        <f t="shared" si="7"/>
        <v>#N/A</v>
      </c>
      <c r="L85">
        <f t="shared" si="8"/>
        <v>0</v>
      </c>
    </row>
    <row r="86" spans="1:12" x14ac:dyDescent="0.3">
      <c r="A86" t="s">
        <v>377</v>
      </c>
      <c r="B86" t="s">
        <v>377</v>
      </c>
      <c r="C86">
        <f>COUNTIF('Net Import'!B:B,B86)</f>
        <v>1</v>
      </c>
      <c r="D86" t="s">
        <v>377</v>
      </c>
      <c r="E86">
        <f>COUNTIF('KenPom import'!B:B,D86)</f>
        <v>1</v>
      </c>
      <c r="F86" t="s">
        <v>377</v>
      </c>
      <c r="G86">
        <f>IF(COUNTIF('Stats import'!E:E,F86)&gt;1,1,0)</f>
        <v>1</v>
      </c>
      <c r="H86">
        <v>8500</v>
      </c>
      <c r="I86" t="s">
        <v>674</v>
      </c>
      <c r="J86" t="e">
        <f t="shared" si="6"/>
        <v>#N/A</v>
      </c>
      <c r="K86" t="e">
        <f t="shared" si="7"/>
        <v>#N/A</v>
      </c>
      <c r="L86">
        <f t="shared" si="8"/>
        <v>0</v>
      </c>
    </row>
    <row r="87" spans="1:12" x14ac:dyDescent="0.3">
      <c r="A87" t="s">
        <v>68</v>
      </c>
      <c r="B87" t="s">
        <v>68</v>
      </c>
      <c r="C87">
        <f>COUNTIF('Net Import'!B:B,B87)</f>
        <v>1</v>
      </c>
      <c r="D87" t="s">
        <v>68</v>
      </c>
      <c r="E87">
        <f>COUNTIF('KenPom import'!B:B,D87)</f>
        <v>1</v>
      </c>
      <c r="F87" t="s">
        <v>68</v>
      </c>
      <c r="G87">
        <f>IF(COUNTIF('Stats import'!E:E,F87)&gt;1,1,0)</f>
        <v>0</v>
      </c>
      <c r="H87">
        <v>8600</v>
      </c>
      <c r="I87" t="s">
        <v>644</v>
      </c>
      <c r="J87" t="e">
        <f t="shared" si="6"/>
        <v>#N/A</v>
      </c>
      <c r="K87" t="e">
        <f t="shared" si="7"/>
        <v>#N/A</v>
      </c>
      <c r="L87">
        <f t="shared" si="8"/>
        <v>0</v>
      </c>
    </row>
    <row r="88" spans="1:12" x14ac:dyDescent="0.3">
      <c r="A88" t="s">
        <v>205</v>
      </c>
      <c r="B88" t="s">
        <v>205</v>
      </c>
      <c r="C88">
        <f>COUNTIF('Net Import'!B:B,B88)</f>
        <v>1</v>
      </c>
      <c r="D88" t="s">
        <v>205</v>
      </c>
      <c r="E88">
        <f>COUNTIF('KenPom import'!B:B,D88)</f>
        <v>1</v>
      </c>
      <c r="F88" t="s">
        <v>205</v>
      </c>
      <c r="G88">
        <f>IF(COUNTIF('Stats import'!E:E,F88)&gt;1,1,0)</f>
        <v>1</v>
      </c>
      <c r="H88">
        <v>8700</v>
      </c>
      <c r="I88" t="s">
        <v>633</v>
      </c>
      <c r="J88" t="str">
        <f t="shared" si="6"/>
        <v>Stanford CardinalSTAN</v>
      </c>
      <c r="K88" t="str">
        <f t="shared" si="7"/>
        <v>Stanford CardinalStanford Cardinal</v>
      </c>
      <c r="L88">
        <f t="shared" si="8"/>
        <v>1</v>
      </c>
    </row>
    <row r="89" spans="1:12" x14ac:dyDescent="0.3">
      <c r="A89" t="s">
        <v>163</v>
      </c>
      <c r="B89" t="s">
        <v>163</v>
      </c>
      <c r="C89">
        <f>COUNTIF('Net Import'!B:B,B89)</f>
        <v>1</v>
      </c>
      <c r="D89" t="s">
        <v>163</v>
      </c>
      <c r="E89">
        <f>COUNTIF('KenPom import'!B:B,D89)</f>
        <v>1</v>
      </c>
      <c r="F89" t="s">
        <v>163</v>
      </c>
      <c r="G89">
        <f>IF(COUNTIF('Stats import'!E:E,F89)&gt;1,1,0)</f>
        <v>1</v>
      </c>
      <c r="H89">
        <v>8800</v>
      </c>
      <c r="I89" t="s">
        <v>675</v>
      </c>
      <c r="J89" t="str">
        <f t="shared" ref="J89:J120" si="9">CONCATENATE(A89," ",INDEX(mascotCol,MATCH(A89,bpiTeams,0)),I89)</f>
        <v>Howard BisonHOW</v>
      </c>
      <c r="K89" t="str">
        <f t="shared" ref="K89:K112" si="10">CONCATENATE(A89," ",INDEX(mascotCol,MATCH(A89,bpiTeams,0)),A89," ",INDEX(mascotCol,MATCH(A89,bpiTeams,0)))</f>
        <v>Howard BisonHoward Bison</v>
      </c>
      <c r="L89">
        <f t="shared" si="8"/>
        <v>1</v>
      </c>
    </row>
    <row r="90" spans="1:12" x14ac:dyDescent="0.3">
      <c r="A90" t="s">
        <v>319</v>
      </c>
      <c r="B90" t="s">
        <v>319</v>
      </c>
      <c r="C90">
        <f>COUNTIF('Net Import'!B:B,B90)</f>
        <v>1</v>
      </c>
      <c r="D90" t="s">
        <v>319</v>
      </c>
      <c r="E90">
        <f>COUNTIF('KenPom import'!B:B,D90)</f>
        <v>1</v>
      </c>
      <c r="F90" t="s">
        <v>319</v>
      </c>
      <c r="G90">
        <f>IF(COUNTIF('Stats import'!E:E,F90)&gt;1,1,0)</f>
        <v>0</v>
      </c>
      <c r="H90">
        <v>8900</v>
      </c>
      <c r="I90" t="s">
        <v>676</v>
      </c>
      <c r="J90" t="e">
        <f t="shared" si="9"/>
        <v>#N/A</v>
      </c>
      <c r="K90" t="e">
        <f t="shared" si="10"/>
        <v>#N/A</v>
      </c>
      <c r="L90">
        <f t="shared" si="8"/>
        <v>0</v>
      </c>
    </row>
    <row r="91" spans="1:12" x14ac:dyDescent="0.3">
      <c r="A91" t="s">
        <v>21</v>
      </c>
      <c r="B91" t="s">
        <v>21</v>
      </c>
      <c r="C91">
        <f>COUNTIF('Net Import'!B:B,B91)</f>
        <v>1</v>
      </c>
      <c r="D91" t="s">
        <v>21</v>
      </c>
      <c r="E91">
        <f>COUNTIF('KenPom import'!B:B,D91)</f>
        <v>1</v>
      </c>
      <c r="F91" t="s">
        <v>21</v>
      </c>
      <c r="G91">
        <f>IF(COUNTIF('Stats import'!E:E,F91)&gt;1,1,0)</f>
        <v>1</v>
      </c>
      <c r="H91">
        <v>9000</v>
      </c>
      <c r="I91" t="s">
        <v>21</v>
      </c>
      <c r="J91" t="str">
        <f t="shared" si="9"/>
        <v>UCLA BruinsUCLA</v>
      </c>
      <c r="K91" t="str">
        <f t="shared" si="10"/>
        <v>UCLA BruinsUCLA Bruins</v>
      </c>
      <c r="L91">
        <f t="shared" si="8"/>
        <v>1</v>
      </c>
    </row>
    <row r="92" spans="1:12" x14ac:dyDescent="0.3">
      <c r="A92" t="s">
        <v>303</v>
      </c>
      <c r="B92" t="s">
        <v>303</v>
      </c>
      <c r="C92">
        <f>COUNTIF('Net Import'!B:B,B92)</f>
        <v>1</v>
      </c>
      <c r="D92" t="s">
        <v>303</v>
      </c>
      <c r="E92">
        <f>COUNTIF('KenPom import'!B:B,D92)</f>
        <v>1</v>
      </c>
      <c r="F92" t="s">
        <v>303</v>
      </c>
      <c r="G92">
        <f>IF(COUNTIF('Stats import'!E:E,F92)&gt;1,1,0)</f>
        <v>0</v>
      </c>
      <c r="H92">
        <v>9100</v>
      </c>
      <c r="I92" t="s">
        <v>132</v>
      </c>
      <c r="J92" t="e">
        <f t="shared" si="9"/>
        <v>#N/A</v>
      </c>
      <c r="K92" t="e">
        <f t="shared" si="10"/>
        <v>#N/A</v>
      </c>
      <c r="L92">
        <f t="shared" si="8"/>
        <v>0</v>
      </c>
    </row>
    <row r="93" spans="1:12" x14ac:dyDescent="0.3">
      <c r="A93" t="s">
        <v>101</v>
      </c>
      <c r="B93" t="s">
        <v>101</v>
      </c>
      <c r="C93">
        <f>COUNTIF('Net Import'!B:B,B93)</f>
        <v>1</v>
      </c>
      <c r="D93" t="s">
        <v>101</v>
      </c>
      <c r="E93">
        <f>COUNTIF('KenPom import'!B:B,D93)</f>
        <v>1</v>
      </c>
      <c r="F93" t="s">
        <v>101</v>
      </c>
      <c r="G93">
        <f>IF(COUNTIF('Stats import'!E:E,F93)&gt;1,1,0)</f>
        <v>1</v>
      </c>
      <c r="H93">
        <v>9200</v>
      </c>
      <c r="I93" t="s">
        <v>101</v>
      </c>
      <c r="J93" t="str">
        <f t="shared" si="9"/>
        <v>UCF KnightsUCF</v>
      </c>
      <c r="K93" t="str">
        <f t="shared" si="10"/>
        <v>UCF KnightsUCF Knights</v>
      </c>
      <c r="L93">
        <f t="shared" si="8"/>
        <v>1</v>
      </c>
    </row>
    <row r="94" spans="1:12" x14ac:dyDescent="0.3">
      <c r="A94" t="s">
        <v>526</v>
      </c>
      <c r="B94" t="s">
        <v>455</v>
      </c>
      <c r="C94">
        <f>COUNTIF('Net Import'!B:B,B94)</f>
        <v>1</v>
      </c>
      <c r="D94" t="s">
        <v>526</v>
      </c>
      <c r="E94">
        <f>COUNTIF('KenPom import'!B:B,D94)</f>
        <v>1</v>
      </c>
      <c r="F94" t="s">
        <v>455</v>
      </c>
      <c r="G94">
        <f>IF(COUNTIF('Stats import'!E:E,F94)&gt;1,1,0)</f>
        <v>1</v>
      </c>
      <c r="H94">
        <v>9300</v>
      </c>
      <c r="I94" t="s">
        <v>607</v>
      </c>
      <c r="J94" t="str">
        <f t="shared" si="9"/>
        <v>St. John's Red StormSJU</v>
      </c>
      <c r="K94" t="str">
        <f t="shared" si="10"/>
        <v>St. John's Red StormSt. John's Red Storm</v>
      </c>
      <c r="L94">
        <f t="shared" si="8"/>
        <v>1</v>
      </c>
    </row>
    <row r="95" spans="1:12" x14ac:dyDescent="0.3">
      <c r="A95" t="s">
        <v>16</v>
      </c>
      <c r="B95" t="s">
        <v>16</v>
      </c>
      <c r="C95">
        <f>COUNTIF('Net Import'!B:B,B95)</f>
        <v>1</v>
      </c>
      <c r="D95" t="s">
        <v>16</v>
      </c>
      <c r="E95">
        <f>COUNTIF('KenPom import'!B:B,D95)</f>
        <v>1</v>
      </c>
      <c r="F95" t="s">
        <v>16</v>
      </c>
      <c r="G95">
        <f>IF(COUNTIF('Stats import'!E:E,F95)&gt;1,1,0)</f>
        <v>1</v>
      </c>
      <c r="H95">
        <v>9400</v>
      </c>
      <c r="I95" t="s">
        <v>585</v>
      </c>
      <c r="J95" t="str">
        <f t="shared" si="9"/>
        <v>Indiana HoosiersIU</v>
      </c>
      <c r="K95" t="str">
        <f t="shared" si="10"/>
        <v>Indiana HoosiersIndiana Hoosiers</v>
      </c>
      <c r="L95">
        <f t="shared" si="8"/>
        <v>1</v>
      </c>
    </row>
    <row r="96" spans="1:12" x14ac:dyDescent="0.3">
      <c r="A96" t="s">
        <v>114</v>
      </c>
      <c r="B96" t="s">
        <v>114</v>
      </c>
      <c r="C96">
        <f>COUNTIF('Net Import'!B:B,B96)</f>
        <v>1</v>
      </c>
      <c r="D96" t="s">
        <v>114</v>
      </c>
      <c r="E96">
        <f>COUNTIF('KenPom import'!B:B,D96)</f>
        <v>1</v>
      </c>
      <c r="F96" t="s">
        <v>114</v>
      </c>
      <c r="G96">
        <f>IF(COUNTIF('Stats import'!E:E,F96)&gt;1,1,0)</f>
        <v>0</v>
      </c>
      <c r="H96">
        <v>9500</v>
      </c>
      <c r="I96" t="s">
        <v>630</v>
      </c>
      <c r="J96" t="e">
        <f t="shared" si="9"/>
        <v>#N/A</v>
      </c>
      <c r="K96" t="e">
        <f t="shared" si="10"/>
        <v>#N/A</v>
      </c>
      <c r="L96">
        <f t="shared" si="8"/>
        <v>0</v>
      </c>
    </row>
    <row r="97" spans="1:12" x14ac:dyDescent="0.3">
      <c r="A97" t="s">
        <v>210</v>
      </c>
      <c r="B97" t="s">
        <v>210</v>
      </c>
      <c r="C97">
        <f>COUNTIF('Net Import'!B:B,B97)</f>
        <v>1</v>
      </c>
      <c r="D97" t="s">
        <v>210</v>
      </c>
      <c r="E97">
        <f>COUNTIF('KenPom import'!B:B,D97)</f>
        <v>1</v>
      </c>
      <c r="F97" t="s">
        <v>210</v>
      </c>
      <c r="G97">
        <f>IF(COUNTIF('Stats import'!E:E,F97)&gt;1,1,0)</f>
        <v>0</v>
      </c>
      <c r="H97">
        <v>9600</v>
      </c>
      <c r="I97" t="s">
        <v>628</v>
      </c>
      <c r="J97" t="e">
        <f t="shared" si="9"/>
        <v>#N/A</v>
      </c>
      <c r="K97" t="e">
        <f t="shared" si="10"/>
        <v>#N/A</v>
      </c>
      <c r="L97">
        <f t="shared" si="8"/>
        <v>0</v>
      </c>
    </row>
    <row r="98" spans="1:12" x14ac:dyDescent="0.3">
      <c r="A98" t="s">
        <v>281</v>
      </c>
      <c r="B98" t="s">
        <v>281</v>
      </c>
      <c r="C98">
        <f>COUNTIF('Net Import'!B:B,B98)</f>
        <v>1</v>
      </c>
      <c r="D98" t="s">
        <v>281</v>
      </c>
      <c r="E98">
        <f>COUNTIF('KenPom import'!B:B,D98)</f>
        <v>1</v>
      </c>
      <c r="F98" t="s">
        <v>281</v>
      </c>
      <c r="G98">
        <f>IF(COUNTIF('Stats import'!E:E,F98)&gt;1,1,0)</f>
        <v>0</v>
      </c>
      <c r="H98">
        <v>9700</v>
      </c>
      <c r="I98" t="s">
        <v>609</v>
      </c>
      <c r="J98" t="e">
        <f t="shared" si="9"/>
        <v>#N/A</v>
      </c>
      <c r="K98" t="e">
        <f t="shared" si="10"/>
        <v>#N/A</v>
      </c>
      <c r="L98">
        <f t="shared" ref="L98:L129" si="11">COUNTIF(bpiImportCol,J98)</f>
        <v>0</v>
      </c>
    </row>
    <row r="99" spans="1:12" x14ac:dyDescent="0.3">
      <c r="A99" t="s">
        <v>317</v>
      </c>
      <c r="B99" t="s">
        <v>491</v>
      </c>
      <c r="C99">
        <f>COUNTIF('Net Import'!B:B,B99)</f>
        <v>1</v>
      </c>
      <c r="D99" t="s">
        <v>317</v>
      </c>
      <c r="E99">
        <f>COUNTIF('KenPom import'!B:B,D99)</f>
        <v>1</v>
      </c>
      <c r="F99" t="s">
        <v>491</v>
      </c>
      <c r="G99">
        <f>IF(COUNTIF('Stats import'!E:E,F99)&gt;1,1,0)</f>
        <v>1</v>
      </c>
      <c r="H99">
        <v>9800</v>
      </c>
      <c r="I99" t="s">
        <v>625</v>
      </c>
      <c r="J99" t="e">
        <f t="shared" si="9"/>
        <v>#N/A</v>
      </c>
      <c r="K99" t="e">
        <f t="shared" si="10"/>
        <v>#N/A</v>
      </c>
      <c r="L99">
        <f t="shared" si="11"/>
        <v>0</v>
      </c>
    </row>
    <row r="100" spans="1:12" x14ac:dyDescent="0.3">
      <c r="A100" t="s">
        <v>238</v>
      </c>
      <c r="B100" t="s">
        <v>238</v>
      </c>
      <c r="C100">
        <f>COUNTIF('Net Import'!B:B,B100)</f>
        <v>1</v>
      </c>
      <c r="D100" t="s">
        <v>238</v>
      </c>
      <c r="E100">
        <f>COUNTIF('KenPom import'!B:B,D100)</f>
        <v>1</v>
      </c>
      <c r="F100" t="s">
        <v>238</v>
      </c>
      <c r="G100">
        <f>IF(COUNTIF('Stats import'!E:E,F100)&gt;1,1,0)</f>
        <v>0</v>
      </c>
      <c r="H100">
        <v>9900</v>
      </c>
      <c r="I100" t="s">
        <v>649</v>
      </c>
      <c r="J100" t="e">
        <f t="shared" si="9"/>
        <v>#N/A</v>
      </c>
      <c r="K100" t="e">
        <f t="shared" si="10"/>
        <v>#N/A</v>
      </c>
      <c r="L100">
        <f t="shared" si="11"/>
        <v>0</v>
      </c>
    </row>
    <row r="101" spans="1:12" x14ac:dyDescent="0.3">
      <c r="A101" t="s">
        <v>160</v>
      </c>
      <c r="B101" t="s">
        <v>160</v>
      </c>
      <c r="C101">
        <f>COUNTIF('Net Import'!B:B,B101)</f>
        <v>1</v>
      </c>
      <c r="D101" t="s">
        <v>160</v>
      </c>
      <c r="E101">
        <f>COUNTIF('KenPom import'!B:B,D101)</f>
        <v>1</v>
      </c>
      <c r="F101" t="s">
        <v>160</v>
      </c>
      <c r="G101">
        <f>IF(COUNTIF('Stats import'!E:E,F101)&gt;1,1,0)</f>
        <v>1</v>
      </c>
      <c r="H101">
        <v>10000</v>
      </c>
      <c r="I101" t="s">
        <v>160</v>
      </c>
      <c r="J101" t="str">
        <f t="shared" si="9"/>
        <v>SMU MustangsSMU</v>
      </c>
      <c r="K101" t="str">
        <f t="shared" si="10"/>
        <v>SMU MustangsSMU Mustangs</v>
      </c>
      <c r="L101">
        <f t="shared" si="11"/>
        <v>1</v>
      </c>
    </row>
    <row r="102" spans="1:12" x14ac:dyDescent="0.3">
      <c r="A102" t="s">
        <v>124</v>
      </c>
      <c r="B102" t="s">
        <v>124</v>
      </c>
      <c r="C102">
        <f>COUNTIF('Net Import'!B:B,B102)</f>
        <v>1</v>
      </c>
      <c r="D102" t="s">
        <v>124</v>
      </c>
      <c r="E102">
        <f>COUNTIF('KenPom import'!B:B,D102)</f>
        <v>1</v>
      </c>
      <c r="F102" t="s">
        <v>124</v>
      </c>
      <c r="G102">
        <f>IF(COUNTIF('Stats import'!E:E,F102)&gt;1,1,0)</f>
        <v>1</v>
      </c>
      <c r="H102">
        <v>10100</v>
      </c>
      <c r="I102" t="s">
        <v>587</v>
      </c>
      <c r="J102" t="str">
        <f t="shared" si="9"/>
        <v>Seton Hall PiratesHALL</v>
      </c>
      <c r="K102" t="str">
        <f t="shared" si="10"/>
        <v>Seton Hall PiratesSeton Hall Pirates</v>
      </c>
      <c r="L102">
        <f t="shared" si="11"/>
        <v>1</v>
      </c>
    </row>
    <row r="103" spans="1:12" x14ac:dyDescent="0.3">
      <c r="A103" t="s">
        <v>159</v>
      </c>
      <c r="B103" t="s">
        <v>159</v>
      </c>
      <c r="C103">
        <f>COUNTIF('Net Import'!B:B,B103)</f>
        <v>1</v>
      </c>
      <c r="D103" t="s">
        <v>159</v>
      </c>
      <c r="E103">
        <f>COUNTIF('KenPom import'!B:B,D103)</f>
        <v>1</v>
      </c>
      <c r="F103" t="s">
        <v>159</v>
      </c>
      <c r="G103">
        <f>IF(COUNTIF('Stats import'!E:E,F103)&gt;1,1,0)</f>
        <v>0</v>
      </c>
      <c r="H103">
        <v>10200</v>
      </c>
      <c r="I103" t="s">
        <v>159</v>
      </c>
      <c r="J103" t="e">
        <f t="shared" si="9"/>
        <v>#N/A</v>
      </c>
      <c r="K103" t="e">
        <f t="shared" si="10"/>
        <v>#N/A</v>
      </c>
      <c r="L103">
        <f t="shared" si="11"/>
        <v>0</v>
      </c>
    </row>
    <row r="104" spans="1:12" x14ac:dyDescent="0.3">
      <c r="A104" t="s">
        <v>540</v>
      </c>
      <c r="B104" t="s">
        <v>447</v>
      </c>
      <c r="C104">
        <f>COUNTIF('Net Import'!B:B,B104)</f>
        <v>1</v>
      </c>
      <c r="D104" t="s">
        <v>447</v>
      </c>
      <c r="E104">
        <f>COUNTIF('KenPom import'!B:B,D104)</f>
        <v>1</v>
      </c>
      <c r="F104" t="s">
        <v>447</v>
      </c>
      <c r="G104">
        <f>IF(COUNTIF('Stats import'!E:E,F104)&gt;1,1,0)</f>
        <v>0</v>
      </c>
      <c r="H104">
        <v>10300</v>
      </c>
      <c r="I104" t="s">
        <v>624</v>
      </c>
      <c r="J104" t="e">
        <f t="shared" si="9"/>
        <v>#N/A</v>
      </c>
      <c r="K104" t="e">
        <f t="shared" si="10"/>
        <v>#N/A</v>
      </c>
      <c r="L104">
        <f t="shared" si="11"/>
        <v>0</v>
      </c>
    </row>
    <row r="105" spans="1:12" x14ac:dyDescent="0.3">
      <c r="A105" t="s">
        <v>198</v>
      </c>
      <c r="B105" t="s">
        <v>198</v>
      </c>
      <c r="C105">
        <f>COUNTIF('Net Import'!B:B,B105)</f>
        <v>1</v>
      </c>
      <c r="D105" t="s">
        <v>198</v>
      </c>
      <c r="E105">
        <f>COUNTIF('KenPom import'!B:B,D105)</f>
        <v>1</v>
      </c>
      <c r="F105" t="s">
        <v>198</v>
      </c>
      <c r="G105">
        <f>IF(COUNTIF('Stats import'!E:E,F105)&gt;1,1,0)</f>
        <v>0</v>
      </c>
      <c r="H105">
        <v>10400</v>
      </c>
      <c r="I105" t="s">
        <v>617</v>
      </c>
      <c r="J105" t="e">
        <f t="shared" si="9"/>
        <v>#N/A</v>
      </c>
      <c r="K105" t="e">
        <f t="shared" si="10"/>
        <v>#N/A</v>
      </c>
      <c r="L105">
        <f t="shared" si="11"/>
        <v>0</v>
      </c>
    </row>
    <row r="106" spans="1:12" x14ac:dyDescent="0.3">
      <c r="A106" t="s">
        <v>224</v>
      </c>
      <c r="B106" t="s">
        <v>507</v>
      </c>
      <c r="C106">
        <f>COUNTIF('Net Import'!B:B,B106)</f>
        <v>1</v>
      </c>
      <c r="D106" t="s">
        <v>224</v>
      </c>
      <c r="E106">
        <f>COUNTIF('KenPom import'!B:B,D106)</f>
        <v>1</v>
      </c>
      <c r="F106" t="s">
        <v>507</v>
      </c>
      <c r="G106">
        <f>IF(COUNTIF('Stats import'!E:E,F106)&gt;1,1,0)</f>
        <v>0</v>
      </c>
      <c r="H106">
        <v>10500</v>
      </c>
      <c r="I106" t="s">
        <v>677</v>
      </c>
      <c r="J106" t="e">
        <f t="shared" si="9"/>
        <v>#N/A</v>
      </c>
      <c r="K106" t="e">
        <f t="shared" si="10"/>
        <v>#N/A</v>
      </c>
      <c r="L106">
        <f t="shared" si="11"/>
        <v>0</v>
      </c>
    </row>
    <row r="107" spans="1:12" x14ac:dyDescent="0.3">
      <c r="A107" t="s">
        <v>361</v>
      </c>
      <c r="B107" t="s">
        <v>361</v>
      </c>
      <c r="C107">
        <f>COUNTIF('Net Import'!B:B,B107)</f>
        <v>1</v>
      </c>
      <c r="D107" t="s">
        <v>361</v>
      </c>
      <c r="E107">
        <f>COUNTIF('KenPom import'!B:B,D107)</f>
        <v>1</v>
      </c>
      <c r="F107" t="s">
        <v>361</v>
      </c>
      <c r="G107">
        <f>IF(COUNTIF('Stats import'!E:E,F107)&gt;1,1,0)</f>
        <v>1</v>
      </c>
      <c r="H107">
        <v>10600</v>
      </c>
      <c r="I107" t="s">
        <v>645</v>
      </c>
      <c r="J107" t="str">
        <f t="shared" si="9"/>
        <v>High Point PanthersHPU</v>
      </c>
      <c r="K107" t="str">
        <f t="shared" si="10"/>
        <v>High Point PanthersHigh Point Panthers</v>
      </c>
      <c r="L107">
        <f t="shared" si="11"/>
        <v>1</v>
      </c>
    </row>
    <row r="108" spans="1:12" x14ac:dyDescent="0.3">
      <c r="A108" t="s">
        <v>245</v>
      </c>
      <c r="B108" t="s">
        <v>468</v>
      </c>
      <c r="C108">
        <f>COUNTIF('Net Import'!B:B,B108)</f>
        <v>1</v>
      </c>
      <c r="D108" t="s">
        <v>245</v>
      </c>
      <c r="E108">
        <f>COUNTIF('KenPom import'!B:B,D108)</f>
        <v>1</v>
      </c>
      <c r="F108" t="s">
        <v>468</v>
      </c>
      <c r="G108">
        <f>IF(COUNTIF('Stats import'!E:E,F108)&gt;1,1,0)</f>
        <v>0</v>
      </c>
      <c r="H108">
        <v>10700</v>
      </c>
      <c r="I108" t="s">
        <v>468</v>
      </c>
      <c r="J108" t="e">
        <f t="shared" si="9"/>
        <v>#N/A</v>
      </c>
      <c r="K108" t="e">
        <f t="shared" si="10"/>
        <v>#N/A</v>
      </c>
      <c r="L108">
        <f t="shared" si="11"/>
        <v>0</v>
      </c>
    </row>
    <row r="109" spans="1:12" x14ac:dyDescent="0.3">
      <c r="A109" t="s">
        <v>233</v>
      </c>
      <c r="B109" t="s">
        <v>233</v>
      </c>
      <c r="C109">
        <f>COUNTIF('Net Import'!B:B,B109)</f>
        <v>1</v>
      </c>
      <c r="D109" t="s">
        <v>233</v>
      </c>
      <c r="E109">
        <f>COUNTIF('KenPom import'!B:B,D109)</f>
        <v>1</v>
      </c>
      <c r="F109" t="s">
        <v>233</v>
      </c>
      <c r="G109">
        <f>IF(COUNTIF('Stats import'!E:E,F109)&gt;1,1,0)</f>
        <v>1</v>
      </c>
      <c r="H109">
        <v>10800</v>
      </c>
      <c r="I109" t="s">
        <v>636</v>
      </c>
      <c r="J109" t="e">
        <f t="shared" si="9"/>
        <v>#N/A</v>
      </c>
      <c r="K109" t="e">
        <f t="shared" si="10"/>
        <v>#N/A</v>
      </c>
      <c r="L109">
        <f t="shared" si="11"/>
        <v>0</v>
      </c>
    </row>
    <row r="110" spans="1:12" x14ac:dyDescent="0.3">
      <c r="A110" t="s">
        <v>318</v>
      </c>
      <c r="B110" t="s">
        <v>318</v>
      </c>
      <c r="C110">
        <f>COUNTIF('Net Import'!B:B,B110)</f>
        <v>1</v>
      </c>
      <c r="D110" t="s">
        <v>318</v>
      </c>
      <c r="E110">
        <f>COUNTIF('KenPom import'!B:B,D110)</f>
        <v>1</v>
      </c>
      <c r="F110" t="s">
        <v>318</v>
      </c>
      <c r="G110">
        <f>IF(COUNTIF('Stats import'!E:E,F110)&gt;1,1,0)</f>
        <v>0</v>
      </c>
      <c r="H110">
        <v>10900</v>
      </c>
      <c r="I110" t="s">
        <v>612</v>
      </c>
      <c r="J110" t="e">
        <f t="shared" si="9"/>
        <v>#N/A</v>
      </c>
      <c r="K110" t="e">
        <f t="shared" si="10"/>
        <v>#N/A</v>
      </c>
      <c r="L110">
        <f t="shared" si="11"/>
        <v>0</v>
      </c>
    </row>
    <row r="111" spans="1:12" x14ac:dyDescent="0.3">
      <c r="A111" t="s">
        <v>249</v>
      </c>
      <c r="B111" t="str">
        <f>A111</f>
        <v>Quinnipiac</v>
      </c>
      <c r="C111">
        <f>COUNTIF('Net Import'!B:B,B111)</f>
        <v>1</v>
      </c>
      <c r="D111" t="str">
        <f>A111</f>
        <v>Quinnipiac</v>
      </c>
      <c r="E111">
        <f>COUNTIF('KenPom import'!B:B,D111)</f>
        <v>1</v>
      </c>
      <c r="F111" t="str">
        <f>A111</f>
        <v>Quinnipiac</v>
      </c>
      <c r="G111">
        <f>IF(COUNTIF('Stats import'!E:E,F111)&gt;1,1,0)</f>
        <v>0</v>
      </c>
      <c r="H111">
        <f t="shared" ref="H111:H116" si="12">H110+100</f>
        <v>11000</v>
      </c>
      <c r="I111" t="s">
        <v>647</v>
      </c>
      <c r="J111" t="e">
        <f t="shared" si="9"/>
        <v>#N/A</v>
      </c>
      <c r="K111" t="e">
        <f t="shared" si="10"/>
        <v>#N/A</v>
      </c>
      <c r="L111">
        <f t="shared" si="11"/>
        <v>0</v>
      </c>
    </row>
    <row r="112" spans="1:12" x14ac:dyDescent="0.3">
      <c r="A112" t="s">
        <v>20</v>
      </c>
      <c r="B112" t="str">
        <f>A112</f>
        <v>Maryland</v>
      </c>
      <c r="C112">
        <f>COUNTIF('Net Import'!B:B,B112)</f>
        <v>1</v>
      </c>
      <c r="D112" t="str">
        <f>A112</f>
        <v>Maryland</v>
      </c>
      <c r="E112">
        <f>COUNTIF('KenPom import'!B:B,D112)</f>
        <v>1</v>
      </c>
      <c r="F112" t="str">
        <f>A112</f>
        <v>Maryland</v>
      </c>
      <c r="G112">
        <f>IF(COUNTIF('Stats import'!E:E,F112)&gt;1,1,0)</f>
        <v>0</v>
      </c>
      <c r="H112">
        <f t="shared" si="12"/>
        <v>11100</v>
      </c>
      <c r="I112" t="s">
        <v>1209</v>
      </c>
      <c r="J112" t="e">
        <f t="shared" si="9"/>
        <v>#N/A</v>
      </c>
      <c r="K112" t="e">
        <f t="shared" si="10"/>
        <v>#N/A</v>
      </c>
      <c r="L112">
        <f t="shared" si="11"/>
        <v>0</v>
      </c>
    </row>
    <row r="113" spans="1:12" x14ac:dyDescent="0.3">
      <c r="A113" t="s">
        <v>635</v>
      </c>
      <c r="B113" t="s">
        <v>503</v>
      </c>
      <c r="C113">
        <f>COUNTIF('Net Import'!B:B,B113)</f>
        <v>1</v>
      </c>
      <c r="D113" t="s">
        <v>240</v>
      </c>
      <c r="E113">
        <f>COUNTIF('KenPom import'!B:B,D113)</f>
        <v>1</v>
      </c>
      <c r="F113" t="s">
        <v>503</v>
      </c>
      <c r="G113">
        <f>IF(COUNTIF('Stats import'!E:E,F113)&gt;1,1,0)</f>
        <v>1</v>
      </c>
      <c r="H113">
        <f t="shared" si="12"/>
        <v>11200</v>
      </c>
      <c r="I113" t="s">
        <v>635</v>
      </c>
      <c r="J113" t="s">
        <v>1455</v>
      </c>
      <c r="K113" t="str">
        <f>CONCATENATE("South Florida"," ",INDEX(mascotCol,MATCH(A113,bpiTeams,0)),"South Florida"," ",INDEX(mascotCol,MATCH(A113,bpiTeams,0)))</f>
        <v>South Florida BullsSouth Florida Bulls</v>
      </c>
      <c r="L113">
        <f t="shared" si="11"/>
        <v>1</v>
      </c>
    </row>
    <row r="114" spans="1:12" x14ac:dyDescent="0.3">
      <c r="A114" t="s">
        <v>258</v>
      </c>
      <c r="B114" t="str">
        <f>A114</f>
        <v>Stetson</v>
      </c>
      <c r="C114">
        <f>COUNTIF('Net Import'!B:B,B114)</f>
        <v>1</v>
      </c>
      <c r="D114" t="str">
        <f>A114</f>
        <v>Stetson</v>
      </c>
      <c r="E114">
        <f>COUNTIF('KenPom import'!B:B,D114)</f>
        <v>1</v>
      </c>
      <c r="F114" t="str">
        <f>A114</f>
        <v>Stetson</v>
      </c>
      <c r="G114">
        <f>IF(COUNTIF('Stats import'!E:E,F114)&gt;1,1,0)</f>
        <v>0</v>
      </c>
      <c r="H114">
        <f t="shared" si="12"/>
        <v>11300</v>
      </c>
      <c r="I114" t="s">
        <v>606</v>
      </c>
      <c r="J114" t="e">
        <f t="shared" si="9"/>
        <v>#N/A</v>
      </c>
      <c r="K114" t="e">
        <f t="shared" ref="K114:K145" si="13">CONCATENATE(A114," ",INDEX(mascotCol,MATCH(A114,bpiTeams,0)),A114," ",INDEX(mascotCol,MATCH(A114,bpiTeams,0)))</f>
        <v>#N/A</v>
      </c>
      <c r="L114">
        <f t="shared" si="11"/>
        <v>0</v>
      </c>
    </row>
    <row r="115" spans="1:12" x14ac:dyDescent="0.3">
      <c r="A115" t="s">
        <v>253</v>
      </c>
      <c r="B115" t="str">
        <f>A115</f>
        <v>Longwood</v>
      </c>
      <c r="C115">
        <f>COUNTIF('Net Import'!B:B,B115)</f>
        <v>1</v>
      </c>
      <c r="D115" t="str">
        <f>A115</f>
        <v>Longwood</v>
      </c>
      <c r="E115">
        <f>COUNTIF('KenPom import'!B:B,D115)</f>
        <v>1</v>
      </c>
      <c r="F115" t="str">
        <f>A115</f>
        <v>Longwood</v>
      </c>
      <c r="G115">
        <f>IF(COUNTIF('Stats import'!E:E,F115)&gt;1,1,0)</f>
        <v>0</v>
      </c>
      <c r="H115">
        <f t="shared" si="12"/>
        <v>11400</v>
      </c>
      <c r="I115" t="s">
        <v>680</v>
      </c>
      <c r="J115" t="e">
        <f t="shared" si="9"/>
        <v>#N/A</v>
      </c>
      <c r="K115" t="e">
        <f t="shared" si="13"/>
        <v>#N/A</v>
      </c>
      <c r="L115">
        <f t="shared" si="11"/>
        <v>0</v>
      </c>
    </row>
    <row r="116" spans="1:12" x14ac:dyDescent="0.3">
      <c r="A116" t="s">
        <v>85</v>
      </c>
      <c r="B116" t="s">
        <v>471</v>
      </c>
      <c r="C116">
        <f>COUNTIF('Net Import'!B:B,B116)</f>
        <v>1</v>
      </c>
      <c r="D116" t="str">
        <f>A116</f>
        <v>Charleston</v>
      </c>
      <c r="E116">
        <f>COUNTIF('KenPom import'!B:B,D116)</f>
        <v>1</v>
      </c>
      <c r="F116" t="s">
        <v>471</v>
      </c>
      <c r="G116">
        <f>IF(COUNTIF('Stats import'!E:E,F116)&gt;1,1,0)</f>
        <v>0</v>
      </c>
      <c r="H116">
        <f t="shared" si="12"/>
        <v>11500</v>
      </c>
      <c r="I116" t="s">
        <v>685</v>
      </c>
      <c r="J116" t="e">
        <f t="shared" si="9"/>
        <v>#N/A</v>
      </c>
      <c r="K116" t="e">
        <f t="shared" si="13"/>
        <v>#N/A</v>
      </c>
      <c r="L116">
        <f t="shared" si="11"/>
        <v>0</v>
      </c>
    </row>
    <row r="117" spans="1:12" x14ac:dyDescent="0.3">
      <c r="A117" t="s">
        <v>88</v>
      </c>
      <c r="B117" t="str">
        <f>A117</f>
        <v>Wagner</v>
      </c>
      <c r="C117">
        <f>COUNTIF('Net Import'!B:B,B117)</f>
        <v>1</v>
      </c>
      <c r="D117" t="str">
        <f>A117</f>
        <v>Wagner</v>
      </c>
      <c r="E117">
        <f>COUNTIF('KenPom import'!B:B,D117)</f>
        <v>1</v>
      </c>
      <c r="F117" t="str">
        <f>A117</f>
        <v>Wagner</v>
      </c>
      <c r="G117">
        <f>IF(COUNTIF('Stats import'!E:E,F117)&gt;1,1,0)</f>
        <v>0</v>
      </c>
      <c r="H117">
        <f t="shared" ref="H117:H205" si="14">H116+100</f>
        <v>11600</v>
      </c>
      <c r="I117" t="s">
        <v>651</v>
      </c>
      <c r="J117" t="e">
        <f t="shared" si="9"/>
        <v>#N/A</v>
      </c>
      <c r="K117" t="e">
        <f t="shared" si="13"/>
        <v>#N/A</v>
      </c>
      <c r="L117">
        <f t="shared" si="11"/>
        <v>0</v>
      </c>
    </row>
    <row r="118" spans="1:12" x14ac:dyDescent="0.3">
      <c r="A118" t="s">
        <v>260</v>
      </c>
      <c r="B118" t="str">
        <f>A118</f>
        <v>Montana</v>
      </c>
      <c r="C118">
        <f>COUNTIF('Net Import'!B:B,B118)</f>
        <v>1</v>
      </c>
      <c r="D118" t="str">
        <f>A118</f>
        <v>Montana</v>
      </c>
      <c r="E118">
        <f>COUNTIF('KenPom import'!B:B,D118)</f>
        <v>1</v>
      </c>
      <c r="F118" t="str">
        <f>A118</f>
        <v>Montana</v>
      </c>
      <c r="G118">
        <f>IF(COUNTIF('Stats import'!E:E,F118)&gt;1,1,0)</f>
        <v>0</v>
      </c>
      <c r="H118">
        <f t="shared" si="14"/>
        <v>11700</v>
      </c>
      <c r="I118" t="s">
        <v>686</v>
      </c>
      <c r="J118" t="e">
        <f t="shared" si="9"/>
        <v>#N/A</v>
      </c>
      <c r="K118" t="e">
        <f t="shared" si="13"/>
        <v>#N/A</v>
      </c>
      <c r="L118">
        <f t="shared" si="11"/>
        <v>0</v>
      </c>
    </row>
    <row r="119" spans="1:12" x14ac:dyDescent="0.3">
      <c r="A119" t="s">
        <v>362</v>
      </c>
      <c r="B119" t="str">
        <f t="shared" ref="B119:B129" si="15">A119</f>
        <v>Texas Southern</v>
      </c>
      <c r="C119">
        <f>COUNTIF('Net Import'!B:B,B119)</f>
        <v>1</v>
      </c>
      <c r="D119" t="str">
        <f t="shared" ref="D119:D124" si="16">A119</f>
        <v>Texas Southern</v>
      </c>
      <c r="E119">
        <f>COUNTIF('KenPom import'!B:B,D119)</f>
        <v>1</v>
      </c>
      <c r="F119" t="str">
        <f t="shared" ref="F119:F124" si="17">A119</f>
        <v>Texas Southern</v>
      </c>
      <c r="G119">
        <f>IF(COUNTIF('Stats import'!E:E,F119)&gt;1,1,0)</f>
        <v>0</v>
      </c>
      <c r="H119">
        <f t="shared" si="14"/>
        <v>11800</v>
      </c>
      <c r="I119" t="s">
        <v>661</v>
      </c>
      <c r="J119" t="e">
        <f t="shared" si="9"/>
        <v>#N/A</v>
      </c>
      <c r="K119" t="e">
        <f t="shared" si="13"/>
        <v>#N/A</v>
      </c>
      <c r="L119">
        <f t="shared" si="11"/>
        <v>0</v>
      </c>
    </row>
    <row r="120" spans="1:12" x14ac:dyDescent="0.3">
      <c r="A120" t="s">
        <v>403</v>
      </c>
      <c r="B120" t="str">
        <f t="shared" si="15"/>
        <v>Grambling</v>
      </c>
      <c r="C120">
        <f>COUNTIF('Net Import'!B:B,B120)</f>
        <v>1</v>
      </c>
      <c r="D120" t="s">
        <v>534</v>
      </c>
      <c r="E120">
        <f>COUNTIF('KenPom import'!B:B,D120)</f>
        <v>1</v>
      </c>
      <c r="F120" t="s">
        <v>403</v>
      </c>
      <c r="G120">
        <f>IF(COUNTIF('Stats import'!E:E,F120)&gt;1,1,0)</f>
        <v>0</v>
      </c>
      <c r="H120">
        <f t="shared" si="14"/>
        <v>11900</v>
      </c>
      <c r="I120" t="s">
        <v>656</v>
      </c>
      <c r="J120" t="e">
        <f t="shared" si="9"/>
        <v>#N/A</v>
      </c>
      <c r="K120" t="e">
        <f t="shared" si="13"/>
        <v>#N/A</v>
      </c>
      <c r="L120">
        <f t="shared" si="11"/>
        <v>0</v>
      </c>
    </row>
    <row r="121" spans="1:12" x14ac:dyDescent="0.3">
      <c r="A121" t="s">
        <v>412</v>
      </c>
      <c r="B121" t="s">
        <v>502</v>
      </c>
      <c r="C121">
        <f>COUNTIF('Net Import'!B:B,B121)</f>
        <v>1</v>
      </c>
      <c r="D121" t="s">
        <v>502</v>
      </c>
      <c r="E121">
        <f>COUNTIF('KenPom import'!B:B,D121)</f>
        <v>1</v>
      </c>
      <c r="F121" t="s">
        <v>502</v>
      </c>
      <c r="G121">
        <f>IF(COUNTIF('Stats import'!E:E,F121)&gt;1,1,0)</f>
        <v>0</v>
      </c>
      <c r="H121">
        <f t="shared" si="14"/>
        <v>12000</v>
      </c>
      <c r="I121" t="s">
        <v>688</v>
      </c>
      <c r="J121" t="e">
        <f t="shared" ref="J121:J152" si="18">CONCATENATE(A121," ",INDEX(mascotCol,MATCH(A121,bpiTeams,0)),I121)</f>
        <v>#N/A</v>
      </c>
      <c r="K121" t="e">
        <f t="shared" si="13"/>
        <v>#N/A</v>
      </c>
      <c r="L121">
        <f t="shared" si="11"/>
        <v>0</v>
      </c>
    </row>
    <row r="122" spans="1:12" x14ac:dyDescent="0.3">
      <c r="A122" t="s">
        <v>261</v>
      </c>
      <c r="B122" t="s">
        <v>482</v>
      </c>
      <c r="C122">
        <f>COUNTIF('Net Import'!B:B,B122)</f>
        <v>1</v>
      </c>
      <c r="D122" t="str">
        <f t="shared" si="16"/>
        <v>Western Kentucky</v>
      </c>
      <c r="E122">
        <f>COUNTIF('KenPom import'!B:B,D122)</f>
        <v>1</v>
      </c>
      <c r="F122" t="s">
        <v>482</v>
      </c>
      <c r="G122">
        <f>IF(COUNTIF('Stats import'!E:E,F122)&gt;1,1,0)</f>
        <v>0</v>
      </c>
      <c r="H122">
        <f t="shared" si="14"/>
        <v>12100</v>
      </c>
      <c r="I122" t="s">
        <v>637</v>
      </c>
      <c r="J122" t="e">
        <f t="shared" si="18"/>
        <v>#N/A</v>
      </c>
      <c r="K122" t="e">
        <f t="shared" si="13"/>
        <v>#N/A</v>
      </c>
      <c r="L122">
        <f t="shared" si="11"/>
        <v>0</v>
      </c>
    </row>
    <row r="123" spans="1:12" x14ac:dyDescent="0.3">
      <c r="A123" t="s">
        <v>110</v>
      </c>
      <c r="B123" t="str">
        <f t="shared" si="15"/>
        <v>VCU</v>
      </c>
      <c r="C123">
        <f>COUNTIF('Net Import'!B:B,B123)</f>
        <v>1</v>
      </c>
      <c r="D123" t="str">
        <f t="shared" si="16"/>
        <v>VCU</v>
      </c>
      <c r="E123">
        <f>COUNTIF('KenPom import'!B:B,D123)</f>
        <v>1</v>
      </c>
      <c r="F123" t="str">
        <f t="shared" si="17"/>
        <v>VCU</v>
      </c>
      <c r="G123">
        <f>IF(COUNTIF('Stats import'!E:E,F123)&gt;1,1,0)</f>
        <v>1</v>
      </c>
      <c r="H123">
        <f t="shared" si="14"/>
        <v>12200</v>
      </c>
      <c r="I123" t="s">
        <v>110</v>
      </c>
      <c r="J123" t="str">
        <f t="shared" si="18"/>
        <v>VCU RamsVCU</v>
      </c>
      <c r="K123" t="str">
        <f t="shared" si="13"/>
        <v>VCU RamsVCU Rams</v>
      </c>
      <c r="L123">
        <f t="shared" si="11"/>
        <v>1</v>
      </c>
    </row>
    <row r="124" spans="1:12" x14ac:dyDescent="0.3">
      <c r="A124" t="s">
        <v>307</v>
      </c>
      <c r="B124" t="str">
        <f t="shared" si="15"/>
        <v>Fairfield</v>
      </c>
      <c r="C124">
        <f>COUNTIF('Net Import'!B:B,B124)</f>
        <v>1</v>
      </c>
      <c r="D124" t="str">
        <f t="shared" si="16"/>
        <v>Fairfield</v>
      </c>
      <c r="E124">
        <f>COUNTIF('KenPom import'!B:B,D124)</f>
        <v>1</v>
      </c>
      <c r="F124" t="str">
        <f t="shared" si="17"/>
        <v>Fairfield</v>
      </c>
      <c r="G124">
        <f>IF(COUNTIF('Stats import'!E:E,F124)&gt;1,1,0)</f>
        <v>0</v>
      </c>
      <c r="H124">
        <f t="shared" si="14"/>
        <v>12300</v>
      </c>
      <c r="I124" t="s">
        <v>666</v>
      </c>
      <c r="J124" t="e">
        <f t="shared" si="18"/>
        <v>#N/A</v>
      </c>
      <c r="K124" t="e">
        <f t="shared" si="13"/>
        <v>#N/A</v>
      </c>
      <c r="L124">
        <f t="shared" si="11"/>
        <v>0</v>
      </c>
    </row>
    <row r="125" spans="1:12" x14ac:dyDescent="0.3">
      <c r="A125" t="s">
        <v>690</v>
      </c>
      <c r="B125" t="s">
        <v>474</v>
      </c>
      <c r="C125">
        <f>COUNTIF('Net Import'!B:B,B125)</f>
        <v>1</v>
      </c>
      <c r="D125" t="s">
        <v>474</v>
      </c>
      <c r="E125">
        <f>COUNTIF('KenPom import'!B:B,D125)</f>
        <v>1</v>
      </c>
      <c r="F125" t="s">
        <v>474</v>
      </c>
      <c r="G125">
        <f>IF(COUNTIF('Stats import'!E:E,F125)&gt;1,1,0)</f>
        <v>0</v>
      </c>
      <c r="H125">
        <f t="shared" si="14"/>
        <v>12400</v>
      </c>
      <c r="I125" t="s">
        <v>689</v>
      </c>
      <c r="J125" t="e">
        <f t="shared" si="18"/>
        <v>#N/A</v>
      </c>
      <c r="K125" t="e">
        <f t="shared" si="13"/>
        <v>#N/A</v>
      </c>
      <c r="L125">
        <f t="shared" si="11"/>
        <v>0</v>
      </c>
    </row>
    <row r="126" spans="1:12" x14ac:dyDescent="0.3">
      <c r="A126" t="s">
        <v>65</v>
      </c>
      <c r="B126" t="str">
        <f t="shared" si="15"/>
        <v>Yale</v>
      </c>
      <c r="C126">
        <f>COUNTIF('Net Import'!B:B,B126)</f>
        <v>1</v>
      </c>
      <c r="D126" t="str">
        <f t="shared" ref="D126:D132" si="19">A126</f>
        <v>Yale</v>
      </c>
      <c r="E126">
        <f>COUNTIF('KenPom import'!B:B,D126)</f>
        <v>1</v>
      </c>
      <c r="F126" t="str">
        <f t="shared" ref="F126:F132" si="20">A126</f>
        <v>Yale</v>
      </c>
      <c r="G126">
        <f>IF(COUNTIF('Stats import'!E:E,F126)&gt;1,1,0)</f>
        <v>1</v>
      </c>
      <c r="H126">
        <f t="shared" si="14"/>
        <v>12500</v>
      </c>
      <c r="I126" t="s">
        <v>643</v>
      </c>
      <c r="J126" t="e">
        <f t="shared" si="18"/>
        <v>#N/A</v>
      </c>
      <c r="K126" t="e">
        <f t="shared" si="13"/>
        <v>#N/A</v>
      </c>
      <c r="L126">
        <f t="shared" si="11"/>
        <v>0</v>
      </c>
    </row>
    <row r="127" spans="1:12" x14ac:dyDescent="0.3">
      <c r="A127" t="s">
        <v>259</v>
      </c>
      <c r="B127" t="str">
        <f t="shared" si="15"/>
        <v>Brown</v>
      </c>
      <c r="C127">
        <f>COUNTIF('Net Import'!B:B,B127)</f>
        <v>1</v>
      </c>
      <c r="D127" t="str">
        <f t="shared" si="19"/>
        <v>Brown</v>
      </c>
      <c r="E127">
        <f>COUNTIF('KenPom import'!B:B,D127)</f>
        <v>1</v>
      </c>
      <c r="F127" t="str">
        <f t="shared" si="20"/>
        <v>Brown</v>
      </c>
      <c r="G127">
        <f>IF(COUNTIF('Stats import'!E:E,F127)&gt;1,1,0)</f>
        <v>0</v>
      </c>
      <c r="H127">
        <f t="shared" si="14"/>
        <v>12600</v>
      </c>
      <c r="I127" t="s">
        <v>691</v>
      </c>
      <c r="J127" t="e">
        <f t="shared" si="18"/>
        <v>#N/A</v>
      </c>
      <c r="K127" t="e">
        <f t="shared" si="13"/>
        <v>#N/A</v>
      </c>
      <c r="L127">
        <f t="shared" si="11"/>
        <v>0</v>
      </c>
    </row>
    <row r="128" spans="1:12" x14ac:dyDescent="0.3">
      <c r="A128" t="s">
        <v>126</v>
      </c>
      <c r="B128" t="str">
        <f t="shared" si="15"/>
        <v>UAB</v>
      </c>
      <c r="C128">
        <f>COUNTIF('Net Import'!B:B,B128)</f>
        <v>1</v>
      </c>
      <c r="D128" t="str">
        <f t="shared" si="19"/>
        <v>UAB</v>
      </c>
      <c r="E128">
        <f>COUNTIF('KenPom import'!B:B,D128)</f>
        <v>1</v>
      </c>
      <c r="F128" t="str">
        <f t="shared" si="20"/>
        <v>UAB</v>
      </c>
      <c r="G128">
        <f>IF(COUNTIF('Stats import'!E:E,F128)&gt;1,1,0)</f>
        <v>0</v>
      </c>
      <c r="H128">
        <f t="shared" si="14"/>
        <v>12700</v>
      </c>
      <c r="I128" t="s">
        <v>126</v>
      </c>
      <c r="J128" t="e">
        <f t="shared" si="18"/>
        <v>#N/A</v>
      </c>
      <c r="K128" t="e">
        <f t="shared" si="13"/>
        <v>#N/A</v>
      </c>
      <c r="L128">
        <f t="shared" si="11"/>
        <v>0</v>
      </c>
    </row>
    <row r="129" spans="1:12" x14ac:dyDescent="0.3">
      <c r="A129" t="s">
        <v>357</v>
      </c>
      <c r="B129" t="str">
        <f t="shared" si="15"/>
        <v>Saint Peter's</v>
      </c>
      <c r="C129">
        <f>COUNTIF('Net Import'!B:B,B129)</f>
        <v>1</v>
      </c>
      <c r="D129" t="str">
        <f t="shared" si="19"/>
        <v>Saint Peter's</v>
      </c>
      <c r="E129">
        <f>COUNTIF('KenPom import'!B:B,D129)</f>
        <v>1</v>
      </c>
      <c r="F129" t="str">
        <f t="shared" si="20"/>
        <v>Saint Peter's</v>
      </c>
      <c r="G129">
        <f>IF(COUNTIF('Stats import'!E:E,F129)&gt;1,1,0)</f>
        <v>0</v>
      </c>
      <c r="H129">
        <f t="shared" si="14"/>
        <v>12800</v>
      </c>
      <c r="I129" t="s">
        <v>693</v>
      </c>
      <c r="J129" t="e">
        <f t="shared" si="18"/>
        <v>#N/A</v>
      </c>
      <c r="K129" t="e">
        <f t="shared" si="13"/>
        <v>#N/A</v>
      </c>
      <c r="L129">
        <f t="shared" si="11"/>
        <v>0</v>
      </c>
    </row>
    <row r="130" spans="1:12" x14ac:dyDescent="0.3">
      <c r="A130" t="s">
        <v>212</v>
      </c>
      <c r="B130" t="str">
        <f>A130</f>
        <v>Duquesne</v>
      </c>
      <c r="C130">
        <f>COUNTIF('Net Import'!B:B,B130)</f>
        <v>1</v>
      </c>
      <c r="D130" t="str">
        <f t="shared" si="19"/>
        <v>Duquesne</v>
      </c>
      <c r="E130">
        <f>COUNTIF('KenPom import'!B:B,D130)</f>
        <v>1</v>
      </c>
      <c r="F130" t="str">
        <f t="shared" si="20"/>
        <v>Duquesne</v>
      </c>
      <c r="G130">
        <f>IF(COUNTIF('Stats import'!E:E,F130)&gt;1,1,0)</f>
        <v>0</v>
      </c>
      <c r="H130">
        <f t="shared" si="14"/>
        <v>12900</v>
      </c>
      <c r="I130" t="s">
        <v>639</v>
      </c>
      <c r="J130" t="e">
        <f t="shared" si="18"/>
        <v>#N/A</v>
      </c>
      <c r="K130" t="e">
        <f t="shared" si="13"/>
        <v>#N/A</v>
      </c>
      <c r="L130">
        <f t="shared" ref="L130:L161" si="21">COUNTIF(bpiImportCol,J130)</f>
        <v>0</v>
      </c>
    </row>
    <row r="131" spans="1:12" x14ac:dyDescent="0.3">
      <c r="A131" t="s">
        <v>250</v>
      </c>
      <c r="B131" t="s">
        <v>250</v>
      </c>
      <c r="C131">
        <f>COUNTIF('Net Import'!B:B,B131)</f>
        <v>1</v>
      </c>
      <c r="D131" t="str">
        <f t="shared" si="19"/>
        <v>George Mason</v>
      </c>
      <c r="E131">
        <f>COUNTIF('KenPom import'!B:B,D131)</f>
        <v>1</v>
      </c>
      <c r="F131" t="str">
        <f t="shared" si="20"/>
        <v>George Mason</v>
      </c>
      <c r="G131">
        <f>IF(COUNTIF('Stats import'!E:E,F131)&gt;1,1,0)</f>
        <v>0</v>
      </c>
      <c r="H131">
        <f t="shared" si="14"/>
        <v>13000</v>
      </c>
      <c r="I131" t="s">
        <v>653</v>
      </c>
      <c r="J131" t="e">
        <f t="shared" si="18"/>
        <v>#N/A</v>
      </c>
      <c r="K131" t="e">
        <f t="shared" si="13"/>
        <v>#N/A</v>
      </c>
      <c r="L131">
        <f t="shared" si="21"/>
        <v>0</v>
      </c>
    </row>
    <row r="132" spans="1:12" x14ac:dyDescent="0.3">
      <c r="A132" t="s">
        <v>349</v>
      </c>
      <c r="B132" t="s">
        <v>349</v>
      </c>
      <c r="C132">
        <f>COUNTIF('Net Import'!B:B,B132)</f>
        <v>1</v>
      </c>
      <c r="D132" t="str">
        <f t="shared" si="19"/>
        <v>Louisville</v>
      </c>
      <c r="E132">
        <f>COUNTIF('KenPom import'!B:B,D132)</f>
        <v>1</v>
      </c>
      <c r="F132" t="str">
        <f t="shared" si="20"/>
        <v>Louisville</v>
      </c>
      <c r="G132">
        <f>IF(COUNTIF('Stats import'!E:E,F132)&gt;1,1,0)</f>
        <v>1</v>
      </c>
      <c r="H132">
        <f t="shared" si="14"/>
        <v>13100</v>
      </c>
      <c r="I132" t="s">
        <v>702</v>
      </c>
      <c r="J132" t="str">
        <f t="shared" si="18"/>
        <v>Louisville CardinalsLOU</v>
      </c>
      <c r="K132" t="str">
        <f t="shared" si="13"/>
        <v>Louisville CardinalsLouisville Cardinals</v>
      </c>
      <c r="L132">
        <f t="shared" si="21"/>
        <v>1</v>
      </c>
    </row>
    <row r="133" spans="1:12" x14ac:dyDescent="0.3">
      <c r="A133" t="s">
        <v>254</v>
      </c>
      <c r="B133" t="s">
        <v>254</v>
      </c>
      <c r="C133">
        <f>COUNTIF('Net Import'!B:B,B133)</f>
        <v>1</v>
      </c>
      <c r="D133" t="s">
        <v>254</v>
      </c>
      <c r="E133">
        <f>COUNTIF('KenPom import'!B:B,D133)</f>
        <v>1</v>
      </c>
      <c r="F133" t="s">
        <v>254</v>
      </c>
      <c r="G133">
        <f>IF(COUNTIF('Stats import'!E:E,F133)&gt;1,1,0)</f>
        <v>0</v>
      </c>
      <c r="H133">
        <f t="shared" si="14"/>
        <v>13200</v>
      </c>
      <c r="I133" t="s">
        <v>703</v>
      </c>
      <c r="J133" t="e">
        <f t="shared" si="18"/>
        <v>#N/A</v>
      </c>
      <c r="K133" t="e">
        <f t="shared" si="13"/>
        <v>#N/A</v>
      </c>
      <c r="L133">
        <f t="shared" si="21"/>
        <v>0</v>
      </c>
    </row>
    <row r="134" spans="1:12" x14ac:dyDescent="0.3">
      <c r="A134" t="s">
        <v>76</v>
      </c>
      <c r="B134" t="s">
        <v>76</v>
      </c>
      <c r="C134">
        <f>COUNTIF('Net Import'!B:B,B134)</f>
        <v>1</v>
      </c>
      <c r="D134" t="str">
        <f>B134</f>
        <v>West Virginia</v>
      </c>
      <c r="E134">
        <f>COUNTIF('KenPom import'!B:B,D134)</f>
        <v>1</v>
      </c>
      <c r="F134" t="str">
        <f>D134</f>
        <v>West Virginia</v>
      </c>
      <c r="G134">
        <f>IF(COUNTIF('Stats import'!E:E,F134)&gt;1,1,0)</f>
        <v>1</v>
      </c>
      <c r="H134">
        <f t="shared" si="14"/>
        <v>13300</v>
      </c>
      <c r="I134" t="s">
        <v>596</v>
      </c>
      <c r="J134" t="str">
        <f t="shared" si="18"/>
        <v>West Virginia MountaineersWVU</v>
      </c>
      <c r="K134" t="str">
        <f t="shared" si="13"/>
        <v>West Virginia MountaineersWest Virginia Mountaineers</v>
      </c>
      <c r="L134">
        <f t="shared" si="21"/>
        <v>1</v>
      </c>
    </row>
    <row r="135" spans="1:12" x14ac:dyDescent="0.3">
      <c r="A135" t="s">
        <v>706</v>
      </c>
      <c r="B135" t="s">
        <v>470</v>
      </c>
      <c r="C135">
        <f>COUNTIF('Net Import'!B:B,B135)</f>
        <v>1</v>
      </c>
      <c r="D135" t="s">
        <v>470</v>
      </c>
      <c r="E135">
        <f>COUNTIF('KenPom import'!B:B,D135)</f>
        <v>1</v>
      </c>
      <c r="F135" t="str">
        <f>D135</f>
        <v>Kent St.</v>
      </c>
      <c r="G135">
        <f>IF(COUNTIF('Stats import'!E:E,F135)&gt;1,1,0)</f>
        <v>0</v>
      </c>
      <c r="H135">
        <f t="shared" si="14"/>
        <v>13400</v>
      </c>
      <c r="I135" t="s">
        <v>654</v>
      </c>
      <c r="J135" t="e">
        <f t="shared" si="18"/>
        <v>#N/A</v>
      </c>
      <c r="K135" t="e">
        <f t="shared" si="13"/>
        <v>#N/A</v>
      </c>
      <c r="L135">
        <f t="shared" si="21"/>
        <v>0</v>
      </c>
    </row>
    <row r="136" spans="1:12" x14ac:dyDescent="0.3">
      <c r="A136" t="s">
        <v>196</v>
      </c>
      <c r="B136" t="s">
        <v>196</v>
      </c>
      <c r="C136">
        <f>COUNTIF('Net Import'!B:B,B136)</f>
        <v>1</v>
      </c>
      <c r="D136" t="s">
        <v>196</v>
      </c>
      <c r="E136">
        <f>COUNTIF('KenPom import'!B:B,D136)</f>
        <v>1</v>
      </c>
      <c r="F136" t="str">
        <f>D136</f>
        <v>Bradley</v>
      </c>
      <c r="G136">
        <f>IF(COUNTIF('Stats import'!E:E,F136)&gt;1,1,0)</f>
        <v>0</v>
      </c>
      <c r="H136">
        <f t="shared" si="14"/>
        <v>13500</v>
      </c>
      <c r="I136" t="s">
        <v>631</v>
      </c>
      <c r="J136" t="e">
        <f t="shared" si="18"/>
        <v>#N/A</v>
      </c>
      <c r="K136" t="e">
        <f t="shared" si="13"/>
        <v>#N/A</v>
      </c>
      <c r="L136">
        <f t="shared" si="21"/>
        <v>0</v>
      </c>
    </row>
    <row r="137" spans="1:12" x14ac:dyDescent="0.3">
      <c r="A137" t="s">
        <v>707</v>
      </c>
      <c r="B137" t="s">
        <v>493</v>
      </c>
      <c r="C137">
        <f>COUNTIF('Net Import'!B:B,B137)</f>
        <v>1</v>
      </c>
      <c r="D137" t="s">
        <v>493</v>
      </c>
      <c r="E137">
        <f>COUNTIF('KenPom import'!B:B,D137)</f>
        <v>1</v>
      </c>
      <c r="F137" t="str">
        <f>D137</f>
        <v>Murray St.</v>
      </c>
      <c r="G137">
        <f>IF(COUNTIF('Stats import'!E:E,F137)&gt;1,1,0)</f>
        <v>0</v>
      </c>
      <c r="H137">
        <f t="shared" si="14"/>
        <v>13600</v>
      </c>
      <c r="I137" t="s">
        <v>708</v>
      </c>
      <c r="J137" t="e">
        <f t="shared" si="18"/>
        <v>#N/A</v>
      </c>
      <c r="K137" t="e">
        <f t="shared" si="13"/>
        <v>#N/A</v>
      </c>
      <c r="L137">
        <f t="shared" si="21"/>
        <v>0</v>
      </c>
    </row>
    <row r="138" spans="1:12" x14ac:dyDescent="0.3">
      <c r="A138" t="s">
        <v>380</v>
      </c>
      <c r="B138" t="s">
        <v>506</v>
      </c>
      <c r="C138">
        <f>COUNTIF('Net Import'!B:B,B138)</f>
        <v>1</v>
      </c>
      <c r="D138" t="s">
        <v>380</v>
      </c>
      <c r="E138">
        <f>COUNTIF('KenPom import'!B:B,D138)</f>
        <v>1</v>
      </c>
      <c r="F138" t="s">
        <v>506</v>
      </c>
      <c r="G138">
        <f>IF(COUNTIF('Stats import'!E:E,F138)&gt;1,1,0)</f>
        <v>0</v>
      </c>
      <c r="H138">
        <f t="shared" si="14"/>
        <v>13700</v>
      </c>
      <c r="I138" t="s">
        <v>650</v>
      </c>
      <c r="J138" t="e">
        <f t="shared" si="18"/>
        <v>#N/A</v>
      </c>
      <c r="K138" t="e">
        <f t="shared" si="13"/>
        <v>#N/A</v>
      </c>
      <c r="L138">
        <f t="shared" si="21"/>
        <v>0</v>
      </c>
    </row>
    <row r="139" spans="1:12" x14ac:dyDescent="0.3">
      <c r="A139" t="s">
        <v>378</v>
      </c>
      <c r="B139" t="str">
        <f t="shared" ref="B139" si="22">A139</f>
        <v>Little Rock</v>
      </c>
      <c r="C139">
        <f>COUNTIF('Net Import'!B:B,B139)</f>
        <v>1</v>
      </c>
      <c r="D139" t="str">
        <f>A139</f>
        <v>Little Rock</v>
      </c>
      <c r="E139">
        <f>COUNTIF('KenPom import'!B:B,D139)</f>
        <v>1</v>
      </c>
      <c r="F139" t="str">
        <f>A139</f>
        <v>Little Rock</v>
      </c>
      <c r="G139">
        <f>IF(COUNTIF('Stats import'!E:E,F139)&gt;1,1,0)</f>
        <v>0</v>
      </c>
      <c r="H139">
        <f t="shared" si="14"/>
        <v>13800</v>
      </c>
      <c r="I139" t="s">
        <v>659</v>
      </c>
      <c r="J139" t="e">
        <f t="shared" si="18"/>
        <v>#N/A</v>
      </c>
      <c r="K139" t="e">
        <f t="shared" si="13"/>
        <v>#N/A</v>
      </c>
      <c r="L139">
        <f t="shared" si="21"/>
        <v>0</v>
      </c>
    </row>
    <row r="140" spans="1:12" x14ac:dyDescent="0.3">
      <c r="A140" t="s">
        <v>219</v>
      </c>
      <c r="B140" t="str">
        <f t="shared" ref="B140:B142" si="23">A140</f>
        <v>Georgia</v>
      </c>
      <c r="C140">
        <f>COUNTIF('Net Import'!B:B,B140)</f>
        <v>1</v>
      </c>
      <c r="D140" t="str">
        <f>A140</f>
        <v>Georgia</v>
      </c>
      <c r="E140">
        <f>COUNTIF('KenPom import'!B:B,D140)</f>
        <v>1</v>
      </c>
      <c r="F140" t="str">
        <f>A140</f>
        <v>Georgia</v>
      </c>
      <c r="G140">
        <f>IF(COUNTIF('Stats import'!E:E,F140)&gt;1,1,0)</f>
        <v>1</v>
      </c>
      <c r="H140">
        <f t="shared" si="14"/>
        <v>13900</v>
      </c>
      <c r="I140" t="s">
        <v>622</v>
      </c>
      <c r="J140" t="str">
        <f t="shared" si="18"/>
        <v>Georgia BulldogsUGA</v>
      </c>
      <c r="K140" t="str">
        <f t="shared" si="13"/>
        <v>Georgia BulldogsGeorgia Bulldogs</v>
      </c>
      <c r="L140">
        <f t="shared" si="21"/>
        <v>1</v>
      </c>
    </row>
    <row r="141" spans="1:12" x14ac:dyDescent="0.3">
      <c r="A141" t="s">
        <v>133</v>
      </c>
      <c r="B141" t="str">
        <f t="shared" si="23"/>
        <v>LSU</v>
      </c>
      <c r="C141">
        <f>COUNTIF('Net Import'!B:B,B141)</f>
        <v>1</v>
      </c>
      <c r="D141" t="str">
        <f>A141</f>
        <v>LSU</v>
      </c>
      <c r="E141">
        <f>COUNTIF('KenPom import'!B:B,D141)</f>
        <v>1</v>
      </c>
      <c r="F141" t="str">
        <f>A141</f>
        <v>LSU</v>
      </c>
      <c r="G141">
        <f>IF(COUNTIF('Stats import'!E:E,F141)&gt;1,1,0)</f>
        <v>0</v>
      </c>
      <c r="H141">
        <f t="shared" si="14"/>
        <v>14000</v>
      </c>
      <c r="I141" t="s">
        <v>133</v>
      </c>
      <c r="J141" t="e">
        <f t="shared" si="18"/>
        <v>#N/A</v>
      </c>
      <c r="K141" t="e">
        <f t="shared" si="13"/>
        <v>#N/A</v>
      </c>
      <c r="L141">
        <f t="shared" si="21"/>
        <v>0</v>
      </c>
    </row>
    <row r="142" spans="1:12" x14ac:dyDescent="0.3">
      <c r="A142" t="s">
        <v>93</v>
      </c>
      <c r="B142" t="str">
        <f t="shared" si="23"/>
        <v>Missouri</v>
      </c>
      <c r="C142">
        <f>COUNTIF('Net Import'!B:B,B142)</f>
        <v>1</v>
      </c>
      <c r="D142" t="str">
        <f>A142</f>
        <v>Missouri</v>
      </c>
      <c r="E142">
        <f>COUNTIF('KenPom import'!B:B,D142)</f>
        <v>1</v>
      </c>
      <c r="F142" t="str">
        <f>A142</f>
        <v>Missouri</v>
      </c>
      <c r="G142">
        <f>IF(COUNTIF('Stats import'!E:E,F142)&gt;1,1,0)</f>
        <v>1</v>
      </c>
      <c r="H142">
        <f t="shared" si="14"/>
        <v>14100</v>
      </c>
      <c r="I142" t="s">
        <v>616</v>
      </c>
      <c r="J142" t="str">
        <f t="shared" si="18"/>
        <v>Missouri TigersMIZ</v>
      </c>
      <c r="K142" t="str">
        <f t="shared" si="13"/>
        <v>Missouri TigersMissouri Tigers</v>
      </c>
      <c r="L142">
        <f t="shared" si="21"/>
        <v>1</v>
      </c>
    </row>
    <row r="143" spans="1:12" x14ac:dyDescent="0.3">
      <c r="A143" t="s">
        <v>709</v>
      </c>
      <c r="B143" t="s">
        <v>505</v>
      </c>
      <c r="C143">
        <f>COUNTIF('Net Import'!B:B,B143)</f>
        <v>1</v>
      </c>
      <c r="D143" t="s">
        <v>505</v>
      </c>
      <c r="E143">
        <f>COUNTIF('KenPom import'!B:B,D143)</f>
        <v>1</v>
      </c>
      <c r="F143" t="s">
        <v>505</v>
      </c>
      <c r="G143">
        <f>IF(COUNTIF('Stats import'!E:E,F143)&gt;1,1,0)</f>
        <v>0</v>
      </c>
      <c r="H143">
        <f t="shared" si="14"/>
        <v>14200</v>
      </c>
      <c r="I143" t="s">
        <v>692</v>
      </c>
      <c r="J143" t="e">
        <f t="shared" si="18"/>
        <v>#N/A</v>
      </c>
      <c r="K143" t="e">
        <f t="shared" si="13"/>
        <v>#N/A</v>
      </c>
      <c r="L143">
        <f t="shared" si="21"/>
        <v>0</v>
      </c>
    </row>
    <row r="144" spans="1:12" x14ac:dyDescent="0.3">
      <c r="A144" t="s">
        <v>705</v>
      </c>
      <c r="B144" t="s">
        <v>481</v>
      </c>
      <c r="C144">
        <f>COUNTIF('Net Import'!B:B,B144)</f>
        <v>1</v>
      </c>
      <c r="D144" t="s">
        <v>481</v>
      </c>
      <c r="E144">
        <f>COUNTIF('KenPom import'!B:B,D144)</f>
        <v>1</v>
      </c>
      <c r="F144" t="s">
        <v>481</v>
      </c>
      <c r="G144">
        <f>IF(COUNTIF('Stats import'!E:E,F144)&gt;1,1,0)</f>
        <v>0</v>
      </c>
      <c r="H144">
        <f t="shared" si="14"/>
        <v>14300</v>
      </c>
      <c r="I144" t="s">
        <v>579</v>
      </c>
      <c r="J144" t="e">
        <f t="shared" si="18"/>
        <v>#N/A</v>
      </c>
      <c r="K144" t="e">
        <f t="shared" si="13"/>
        <v>#N/A</v>
      </c>
      <c r="L144">
        <f t="shared" si="21"/>
        <v>0</v>
      </c>
    </row>
    <row r="145" spans="1:12" x14ac:dyDescent="0.3">
      <c r="A145" t="s">
        <v>199</v>
      </c>
      <c r="B145" t="str">
        <f>A145</f>
        <v>Vanderbilt</v>
      </c>
      <c r="C145">
        <f>COUNTIF('Net Import'!B:B,B145)</f>
        <v>1</v>
      </c>
      <c r="D145" t="str">
        <f>A145</f>
        <v>Vanderbilt</v>
      </c>
      <c r="E145">
        <f>COUNTIF('KenPom import'!B:B,D145)</f>
        <v>1</v>
      </c>
      <c r="F145" t="str">
        <f>A145</f>
        <v>Vanderbilt</v>
      </c>
      <c r="G145">
        <f>IF(COUNTIF('Stats import'!E:E,F145)&gt;1,1,0)</f>
        <v>1</v>
      </c>
      <c r="H145">
        <f t="shared" si="14"/>
        <v>14400</v>
      </c>
      <c r="I145" t="s">
        <v>658</v>
      </c>
      <c r="J145" t="str">
        <f t="shared" si="18"/>
        <v>Vanderbilt CommodoresVAN</v>
      </c>
      <c r="K145" t="str">
        <f t="shared" si="13"/>
        <v>Vanderbilt CommodoresVanderbilt Commodores</v>
      </c>
      <c r="L145">
        <f t="shared" si="21"/>
        <v>1</v>
      </c>
    </row>
    <row r="146" spans="1:12" x14ac:dyDescent="0.3">
      <c r="A146" t="s">
        <v>1205</v>
      </c>
      <c r="B146" t="s">
        <v>462</v>
      </c>
      <c r="C146">
        <f>COUNTIF('Net Import'!B:B,B146)</f>
        <v>1</v>
      </c>
      <c r="D146" t="s">
        <v>462</v>
      </c>
      <c r="E146">
        <f>COUNTIF('KenPom import'!B:B,D146)</f>
        <v>1</v>
      </c>
      <c r="F146" t="str">
        <f>D146</f>
        <v>Arizona St.</v>
      </c>
      <c r="G146">
        <f>IF(COUNTIF('Stats import'!E:E,F146)&gt;1,1,0)</f>
        <v>0</v>
      </c>
      <c r="H146">
        <f t="shared" si="14"/>
        <v>14500</v>
      </c>
      <c r="I146" t="s">
        <v>634</v>
      </c>
      <c r="J146" t="e">
        <f t="shared" si="18"/>
        <v>#N/A</v>
      </c>
      <c r="K146" t="e">
        <f t="shared" ref="K146:K168" si="24">CONCATENATE(A146," ",INDEX(mascotCol,MATCH(A146,bpiTeams,0)),A146," ",INDEX(mascotCol,MATCH(A146,bpiTeams,0)))</f>
        <v>#N/A</v>
      </c>
      <c r="L146">
        <f t="shared" si="21"/>
        <v>0</v>
      </c>
    </row>
    <row r="147" spans="1:12" x14ac:dyDescent="0.3">
      <c r="A147" t="s">
        <v>130</v>
      </c>
      <c r="B147" t="str">
        <f>A147</f>
        <v>North Texas</v>
      </c>
      <c r="C147">
        <f>COUNTIF('Net Import'!B:B,B147)</f>
        <v>1</v>
      </c>
      <c r="D147" t="str">
        <f t="shared" ref="D147:D153" si="25">A147</f>
        <v>North Texas</v>
      </c>
      <c r="E147">
        <f>COUNTIF('KenPom import'!B:B,D147)</f>
        <v>1</v>
      </c>
      <c r="F147" t="str">
        <f>A147</f>
        <v>North Texas</v>
      </c>
      <c r="G147">
        <f>IF(COUNTIF('Stats import'!E:E,F147)&gt;1,1,0)</f>
        <v>0</v>
      </c>
      <c r="H147">
        <f t="shared" si="14"/>
        <v>14600</v>
      </c>
      <c r="I147" t="s">
        <v>1206</v>
      </c>
      <c r="J147" t="e">
        <f t="shared" si="18"/>
        <v>#N/A</v>
      </c>
      <c r="K147" t="e">
        <f t="shared" si="24"/>
        <v>#N/A</v>
      </c>
      <c r="L147">
        <f t="shared" si="21"/>
        <v>0</v>
      </c>
    </row>
    <row r="148" spans="1:12" x14ac:dyDescent="0.3">
      <c r="A148" t="s">
        <v>120</v>
      </c>
      <c r="B148" t="str">
        <f>A148</f>
        <v>Milwaukee</v>
      </c>
      <c r="C148">
        <f>COUNTIF('Net Import'!B:B,B148)</f>
        <v>1</v>
      </c>
      <c r="D148" t="str">
        <f t="shared" si="25"/>
        <v>Milwaukee</v>
      </c>
      <c r="E148">
        <f>COUNTIF('KenPom import'!B:B,D148)</f>
        <v>1</v>
      </c>
      <c r="F148" t="str">
        <f>A148</f>
        <v>Milwaukee</v>
      </c>
      <c r="G148">
        <f>IF(COUNTIF('Stats import'!E:E,F148)&gt;1,1,0)</f>
        <v>0</v>
      </c>
      <c r="H148">
        <f t="shared" si="14"/>
        <v>14700</v>
      </c>
      <c r="I148" t="s">
        <v>1207</v>
      </c>
      <c r="J148" t="e">
        <f t="shared" si="18"/>
        <v>#N/A</v>
      </c>
      <c r="K148" t="e">
        <f t="shared" si="24"/>
        <v>#N/A</v>
      </c>
      <c r="L148">
        <f t="shared" si="21"/>
        <v>0</v>
      </c>
    </row>
    <row r="149" spans="1:12" x14ac:dyDescent="0.3">
      <c r="A149" t="s">
        <v>293</v>
      </c>
      <c r="B149" t="s">
        <v>926</v>
      </c>
      <c r="C149">
        <f>COUNTIF('Net Import'!B:B,B149)</f>
        <v>1</v>
      </c>
      <c r="D149" t="str">
        <f t="shared" si="25"/>
        <v>Northern Colorado</v>
      </c>
      <c r="E149">
        <f>COUNTIF('KenPom import'!B:B,D149)</f>
        <v>1</v>
      </c>
      <c r="F149" t="s">
        <v>926</v>
      </c>
      <c r="G149">
        <f>IF(COUNTIF('Stats import'!E:E,F149)&gt;1,1,0)</f>
        <v>0</v>
      </c>
      <c r="H149">
        <f t="shared" si="14"/>
        <v>14800</v>
      </c>
      <c r="I149" t="s">
        <v>687</v>
      </c>
      <c r="J149" t="e">
        <f t="shared" si="18"/>
        <v>#N/A</v>
      </c>
      <c r="K149" t="e">
        <f t="shared" si="24"/>
        <v>#N/A</v>
      </c>
      <c r="L149">
        <f t="shared" si="21"/>
        <v>0</v>
      </c>
    </row>
    <row r="150" spans="1:12" x14ac:dyDescent="0.3">
      <c r="A150" t="s">
        <v>268</v>
      </c>
      <c r="B150" t="str">
        <f>A150</f>
        <v>Bryant</v>
      </c>
      <c r="C150">
        <f>COUNTIF('Net Import'!B:B,B150)</f>
        <v>1</v>
      </c>
      <c r="D150" t="str">
        <f t="shared" si="25"/>
        <v>Bryant</v>
      </c>
      <c r="E150">
        <f>COUNTIF('KenPom import'!B:B,D150)</f>
        <v>1</v>
      </c>
      <c r="F150" t="str">
        <f>A150</f>
        <v>Bryant</v>
      </c>
      <c r="G150">
        <f>IF(COUNTIF('Stats import'!E:E,F150)&gt;1,1,0)</f>
        <v>0</v>
      </c>
      <c r="H150">
        <f t="shared" si="14"/>
        <v>14900</v>
      </c>
      <c r="I150" t="s">
        <v>1208</v>
      </c>
      <c r="J150" t="e">
        <f t="shared" si="18"/>
        <v>#N/A</v>
      </c>
      <c r="K150" t="e">
        <f t="shared" si="24"/>
        <v>#N/A</v>
      </c>
      <c r="L150">
        <f t="shared" si="21"/>
        <v>0</v>
      </c>
    </row>
    <row r="151" spans="1:12" x14ac:dyDescent="0.3">
      <c r="A151" t="s">
        <v>344</v>
      </c>
      <c r="B151" t="str">
        <f>A151</f>
        <v>UC San Diego</v>
      </c>
      <c r="C151">
        <f>COUNTIF('Net Import'!B:B,B151)</f>
        <v>1</v>
      </c>
      <c r="D151" t="str">
        <f t="shared" si="25"/>
        <v>UC San Diego</v>
      </c>
      <c r="E151">
        <f>COUNTIF('KenPom import'!B:B,D151)</f>
        <v>1</v>
      </c>
      <c r="F151" t="s">
        <v>344</v>
      </c>
      <c r="G151">
        <f>IF(COUNTIF('Stats import'!E:E,F151)&gt;1,1,0)</f>
        <v>0</v>
      </c>
      <c r="H151">
        <f t="shared" si="14"/>
        <v>15000</v>
      </c>
      <c r="I151" t="s">
        <v>1210</v>
      </c>
      <c r="J151" t="e">
        <f t="shared" si="18"/>
        <v>#N/A</v>
      </c>
      <c r="K151" t="e">
        <f t="shared" si="24"/>
        <v>#N/A</v>
      </c>
      <c r="L151">
        <f t="shared" si="21"/>
        <v>0</v>
      </c>
    </row>
    <row r="152" spans="1:12" x14ac:dyDescent="0.3">
      <c r="A152" t="s">
        <v>314</v>
      </c>
      <c r="B152" t="str">
        <f>A152</f>
        <v>Robert Morris</v>
      </c>
      <c r="C152">
        <f>COUNTIF('Net Import'!B:B,B152)</f>
        <v>1</v>
      </c>
      <c r="D152" t="str">
        <f t="shared" si="25"/>
        <v>Robert Morris</v>
      </c>
      <c r="E152">
        <f>COUNTIF('KenPom import'!B:B,D152)</f>
        <v>1</v>
      </c>
      <c r="F152" t="str">
        <f>D152</f>
        <v>Robert Morris</v>
      </c>
      <c r="G152">
        <f>IF(COUNTIF('Stats import'!E:E,F152)&gt;1,1,0)</f>
        <v>1</v>
      </c>
      <c r="H152">
        <f t="shared" si="14"/>
        <v>15100</v>
      </c>
      <c r="I152" t="s">
        <v>1213</v>
      </c>
      <c r="J152" t="e">
        <f t="shared" si="18"/>
        <v>#N/A</v>
      </c>
      <c r="K152" t="e">
        <f t="shared" si="24"/>
        <v>#N/A</v>
      </c>
      <c r="L152">
        <f t="shared" si="21"/>
        <v>0</v>
      </c>
    </row>
    <row r="153" spans="1:12" x14ac:dyDescent="0.3">
      <c r="A153" t="s">
        <v>423</v>
      </c>
      <c r="B153" t="s">
        <v>1051</v>
      </c>
      <c r="C153">
        <f>COUNTIF('Net Import'!B:B,B153)</f>
        <v>1</v>
      </c>
      <c r="D153" t="str">
        <f t="shared" si="25"/>
        <v>Southeast Missouri</v>
      </c>
      <c r="E153">
        <f>COUNTIF('KenPom import'!B:B,D153)</f>
        <v>1</v>
      </c>
      <c r="F153" t="str">
        <f>B153</f>
        <v>Southeast Mo. St.</v>
      </c>
      <c r="G153">
        <f>IF(COUNTIF('Stats import'!E:E,F153)&gt;1,1,0)</f>
        <v>0</v>
      </c>
      <c r="H153">
        <f t="shared" si="14"/>
        <v>15200</v>
      </c>
      <c r="I153" t="s">
        <v>1229</v>
      </c>
      <c r="J153" t="e">
        <f t="shared" ref="J153:J168" si="26">CONCATENATE(A153," ",INDEX(mascotCol,MATCH(A153,bpiTeams,0)),I153)</f>
        <v>#N/A</v>
      </c>
      <c r="K153" t="e">
        <f t="shared" si="24"/>
        <v>#N/A</v>
      </c>
      <c r="L153">
        <f t="shared" si="21"/>
        <v>0</v>
      </c>
    </row>
    <row r="154" spans="1:12" x14ac:dyDescent="0.3">
      <c r="A154" t="s">
        <v>1023</v>
      </c>
      <c r="B154" t="s">
        <v>1023</v>
      </c>
      <c r="C154">
        <f>COUNTIF('Net Import'!B:B,B154)</f>
        <v>1</v>
      </c>
      <c r="D154" t="s">
        <v>364</v>
      </c>
      <c r="E154">
        <f>COUNTIF('KenPom import'!B:B,D154)</f>
        <v>1</v>
      </c>
      <c r="F154" t="str">
        <f>B154</f>
        <v>Omaha</v>
      </c>
      <c r="G154">
        <f>IF(COUNTIF('Stats import'!E:E,F154)&gt;1,1,0)</f>
        <v>0</v>
      </c>
      <c r="H154">
        <f t="shared" si="14"/>
        <v>15300</v>
      </c>
      <c r="I154" t="s">
        <v>550</v>
      </c>
      <c r="J154" t="e">
        <f t="shared" si="26"/>
        <v>#N/A</v>
      </c>
      <c r="K154" t="e">
        <f t="shared" si="24"/>
        <v>#N/A</v>
      </c>
      <c r="L154">
        <f t="shared" si="21"/>
        <v>0</v>
      </c>
    </row>
    <row r="155" spans="1:12" x14ac:dyDescent="0.3">
      <c r="A155" t="s">
        <v>1291</v>
      </c>
      <c r="B155" t="s">
        <v>495</v>
      </c>
      <c r="C155">
        <f>COUNTIF('Net Import'!B:B,B155)</f>
        <v>1</v>
      </c>
      <c r="D155" t="s">
        <v>495</v>
      </c>
      <c r="E155">
        <f>COUNTIF('KenPom import'!B:B,D155)</f>
        <v>1</v>
      </c>
      <c r="F155" t="str">
        <f>B155</f>
        <v>SIUE</v>
      </c>
      <c r="G155">
        <f>IF(COUNTIF('Stats import'!E:E,F155)&gt;1,1,0)</f>
        <v>0</v>
      </c>
      <c r="H155">
        <f t="shared" si="14"/>
        <v>15400</v>
      </c>
      <c r="I155" t="s">
        <v>495</v>
      </c>
      <c r="J155" t="e">
        <f t="shared" si="26"/>
        <v>#N/A</v>
      </c>
      <c r="K155" t="e">
        <f t="shared" si="24"/>
        <v>#N/A</v>
      </c>
      <c r="L155">
        <f t="shared" si="21"/>
        <v>0</v>
      </c>
    </row>
    <row r="156" spans="1:12" x14ac:dyDescent="0.3">
      <c r="A156" t="s">
        <v>170</v>
      </c>
      <c r="B156" t="str">
        <f>A156</f>
        <v>Chattanooga</v>
      </c>
      <c r="C156">
        <f>COUNTIF('Net Import'!B:B,B156)</f>
        <v>1</v>
      </c>
      <c r="D156" t="str">
        <f t="shared" ref="D156:D157" si="27">A156</f>
        <v>Chattanooga</v>
      </c>
      <c r="E156">
        <f>COUNTIF('KenPom import'!B:B,D156)</f>
        <v>1</v>
      </c>
      <c r="F156" t="str">
        <f>D156</f>
        <v>Chattanooga</v>
      </c>
      <c r="G156">
        <f>IF(COUNTIF('Stats import'!E:E,F156)&gt;1,1,0)</f>
        <v>0</v>
      </c>
      <c r="H156">
        <f t="shared" si="14"/>
        <v>15500</v>
      </c>
      <c r="I156" t="s">
        <v>1212</v>
      </c>
      <c r="J156" t="e">
        <f t="shared" si="26"/>
        <v>#N/A</v>
      </c>
      <c r="K156" t="e">
        <f t="shared" si="24"/>
        <v>#N/A</v>
      </c>
      <c r="L156">
        <f t="shared" si="21"/>
        <v>0</v>
      </c>
    </row>
    <row r="157" spans="1:12" x14ac:dyDescent="0.3">
      <c r="A157" t="s">
        <v>325</v>
      </c>
      <c r="B157" t="str">
        <f>A157</f>
        <v>American</v>
      </c>
      <c r="C157">
        <f>COUNTIF('Net Import'!B:B,B157)</f>
        <v>1</v>
      </c>
      <c r="D157" t="str">
        <f t="shared" si="27"/>
        <v>American</v>
      </c>
      <c r="E157">
        <f>COUNTIF('KenPom import'!B:B,D157)</f>
        <v>1</v>
      </c>
      <c r="F157" t="str">
        <f>D157</f>
        <v>American</v>
      </c>
      <c r="G157">
        <f>IF(COUNTIF('Stats import'!E:E,F157)&gt;1,1,0)</f>
        <v>0</v>
      </c>
      <c r="H157">
        <f t="shared" si="14"/>
        <v>15600</v>
      </c>
      <c r="I157" t="s">
        <v>1214</v>
      </c>
      <c r="J157" t="e">
        <f t="shared" si="26"/>
        <v>#N/A</v>
      </c>
      <c r="K157" t="e">
        <f t="shared" si="24"/>
        <v>#N/A</v>
      </c>
      <c r="L157">
        <f t="shared" si="21"/>
        <v>0</v>
      </c>
    </row>
    <row r="158" spans="1:12" x14ac:dyDescent="0.3">
      <c r="A158" t="s">
        <v>230</v>
      </c>
      <c r="B158" t="str">
        <f>A158</f>
        <v>Troy</v>
      </c>
      <c r="C158">
        <f>COUNTIF('Net Import'!B:B,B158)</f>
        <v>1</v>
      </c>
      <c r="D158" t="str">
        <f t="shared" ref="D158:D159" si="28">A158</f>
        <v>Troy</v>
      </c>
      <c r="E158">
        <f>COUNTIF('KenPom import'!B:B,D158)</f>
        <v>1</v>
      </c>
      <c r="F158" t="str">
        <f>D158</f>
        <v>Troy</v>
      </c>
      <c r="G158">
        <f>IF(COUNTIF('Stats import'!E:E,F158)&gt;1,1,0)</f>
        <v>1</v>
      </c>
      <c r="H158">
        <f t="shared" si="14"/>
        <v>15700</v>
      </c>
      <c r="I158" t="s">
        <v>1230</v>
      </c>
      <c r="J158" t="str">
        <f t="shared" si="26"/>
        <v>Troy TrojansTROY</v>
      </c>
      <c r="K158" t="str">
        <f t="shared" si="24"/>
        <v>Troy TrojansTroy Trojans</v>
      </c>
      <c r="L158">
        <f t="shared" si="21"/>
        <v>1</v>
      </c>
    </row>
    <row r="159" spans="1:12" x14ac:dyDescent="0.3">
      <c r="A159" t="s">
        <v>298</v>
      </c>
      <c r="B159" t="str">
        <f>A159</f>
        <v>Wofford</v>
      </c>
      <c r="C159">
        <f>COUNTIF('Net Import'!B:B,B159)</f>
        <v>1</v>
      </c>
      <c r="D159" t="str">
        <f t="shared" si="28"/>
        <v>Wofford</v>
      </c>
      <c r="E159">
        <f>COUNTIF('KenPom import'!B:B,D159)</f>
        <v>1</v>
      </c>
      <c r="F159" t="str">
        <f>D159</f>
        <v>Wofford</v>
      </c>
      <c r="G159">
        <f>IF(COUNTIF('Stats import'!E:E,F159)&gt;1,1,0)</f>
        <v>0</v>
      </c>
      <c r="H159">
        <f t="shared" si="14"/>
        <v>15800</v>
      </c>
      <c r="I159" t="s">
        <v>1329</v>
      </c>
      <c r="J159" t="e">
        <f t="shared" si="26"/>
        <v>#N/A</v>
      </c>
      <c r="K159" t="e">
        <f t="shared" si="24"/>
        <v>#N/A</v>
      </c>
      <c r="L159">
        <f t="shared" si="21"/>
        <v>0</v>
      </c>
    </row>
    <row r="160" spans="1:12" x14ac:dyDescent="0.3">
      <c r="A160" t="s">
        <v>1294</v>
      </c>
      <c r="B160" t="s">
        <v>535</v>
      </c>
      <c r="C160">
        <f>COUNTIF('Net Import'!B:B,B160)</f>
        <v>1</v>
      </c>
      <c r="D160" t="s">
        <v>535</v>
      </c>
      <c r="E160">
        <f>COUNTIF('KenPom import'!B:B,D160)</f>
        <v>1</v>
      </c>
      <c r="F160" t="s">
        <v>535</v>
      </c>
      <c r="G160">
        <f>IF(COUNTIF('Stats import'!E:E,F160)&gt;1,1,0)</f>
        <v>0</v>
      </c>
      <c r="H160">
        <f t="shared" si="14"/>
        <v>15900</v>
      </c>
      <c r="I160" t="s">
        <v>1337</v>
      </c>
      <c r="J160" t="e">
        <f t="shared" si="26"/>
        <v>#N/A</v>
      </c>
      <c r="K160" t="e">
        <f t="shared" si="24"/>
        <v>#N/A</v>
      </c>
      <c r="L160">
        <f t="shared" si="21"/>
        <v>0</v>
      </c>
    </row>
    <row r="161" spans="1:12" x14ac:dyDescent="0.3">
      <c r="A161" t="s">
        <v>1290</v>
      </c>
      <c r="B161" t="s">
        <v>504</v>
      </c>
      <c r="C161">
        <f>COUNTIF('Net Import'!B:B,B161)</f>
        <v>1</v>
      </c>
      <c r="D161" t="s">
        <v>504</v>
      </c>
      <c r="E161">
        <f>COUNTIF('KenPom import'!B:B,D161)</f>
        <v>1</v>
      </c>
      <c r="F161" t="s">
        <v>504</v>
      </c>
      <c r="G161">
        <f>IF(COUNTIF('Stats import'!E:E,F161)&gt;1,1,0)</f>
        <v>0</v>
      </c>
      <c r="H161">
        <f t="shared" si="14"/>
        <v>16000</v>
      </c>
      <c r="I161" t="s">
        <v>1339</v>
      </c>
      <c r="J161" t="e">
        <f t="shared" si="26"/>
        <v>#N/A</v>
      </c>
      <c r="K161" t="e">
        <f t="shared" si="24"/>
        <v>#N/A</v>
      </c>
      <c r="L161">
        <f t="shared" si="21"/>
        <v>0</v>
      </c>
    </row>
    <row r="162" spans="1:12" x14ac:dyDescent="0.3">
      <c r="A162" t="s">
        <v>511</v>
      </c>
      <c r="B162" t="s">
        <v>511</v>
      </c>
      <c r="C162">
        <f>COUNTIF('Net Import'!B:B,B162)</f>
        <v>1</v>
      </c>
      <c r="D162" t="s">
        <v>511</v>
      </c>
      <c r="E162">
        <f>COUNTIF('KenPom import'!B:B,D162)</f>
        <v>1</v>
      </c>
      <c r="F162" t="s">
        <v>511</v>
      </c>
      <c r="G162">
        <f>IF(COUNTIF('Stats import'!E:E,F162)&gt;1,1,0)</f>
        <v>0</v>
      </c>
      <c r="H162">
        <f t="shared" si="14"/>
        <v>16100</v>
      </c>
      <c r="I162" t="s">
        <v>1338</v>
      </c>
      <c r="J162" t="e">
        <f t="shared" si="26"/>
        <v>#N/A</v>
      </c>
      <c r="K162" t="e">
        <f t="shared" si="24"/>
        <v>#N/A</v>
      </c>
      <c r="L162">
        <f t="shared" ref="L162:L181" si="29">COUNTIF(bpiImportCol,J162)</f>
        <v>0</v>
      </c>
    </row>
    <row r="163" spans="1:12" x14ac:dyDescent="0.3">
      <c r="A163" t="s">
        <v>1340</v>
      </c>
      <c r="B163" t="s">
        <v>498</v>
      </c>
      <c r="C163">
        <f>COUNTIF('Net Import'!B:B,B163)</f>
        <v>1</v>
      </c>
      <c r="D163" t="s">
        <v>498</v>
      </c>
      <c r="E163">
        <f>COUNTIF('KenPom import'!B:B,D163)</f>
        <v>1</v>
      </c>
      <c r="F163" t="s">
        <v>498</v>
      </c>
      <c r="G163">
        <f>IF(COUNTIF('Stats import'!E:E,F163)&gt;1,1,0)</f>
        <v>0</v>
      </c>
      <c r="H163">
        <f t="shared" si="14"/>
        <v>16200</v>
      </c>
      <c r="I163" t="s">
        <v>1216</v>
      </c>
      <c r="J163" t="e">
        <f t="shared" si="26"/>
        <v>#N/A</v>
      </c>
      <c r="K163" t="e">
        <f t="shared" si="24"/>
        <v>#N/A</v>
      </c>
      <c r="L163">
        <f t="shared" si="29"/>
        <v>0</v>
      </c>
    </row>
    <row r="164" spans="1:12" x14ac:dyDescent="0.3">
      <c r="A164" t="s">
        <v>209</v>
      </c>
      <c r="B164" t="str">
        <f>A164</f>
        <v>Saint Louis</v>
      </c>
      <c r="C164">
        <f>COUNTIF('Net Import'!B:B,B164)</f>
        <v>1</v>
      </c>
      <c r="D164" t="str">
        <f>A164</f>
        <v>Saint Louis</v>
      </c>
      <c r="E164">
        <f>COUNTIF('KenPom import'!B:B,D164)</f>
        <v>1</v>
      </c>
      <c r="F164" t="str">
        <f>A164</f>
        <v>Saint Louis</v>
      </c>
      <c r="G164">
        <f>IF(COUNTIF('Stats import'!E:E,F164)&gt;1,1,0)</f>
        <v>1</v>
      </c>
      <c r="H164">
        <f t="shared" si="14"/>
        <v>16300</v>
      </c>
      <c r="I164" t="s">
        <v>1211</v>
      </c>
      <c r="J164" t="str">
        <f t="shared" si="26"/>
        <v>Saint Louis BillikensSLU</v>
      </c>
      <c r="K164" t="str">
        <f t="shared" si="24"/>
        <v>Saint Louis BillikensSaint Louis Billikens</v>
      </c>
      <c r="L164">
        <f t="shared" si="29"/>
        <v>1</v>
      </c>
    </row>
    <row r="165" spans="1:12" x14ac:dyDescent="0.3">
      <c r="A165" t="s">
        <v>171</v>
      </c>
      <c r="B165" t="str">
        <f t="shared" ref="B165:B171" si="30">A165</f>
        <v>Notre Dame</v>
      </c>
      <c r="C165">
        <f>COUNTIF('Net Import'!B:B,B165)</f>
        <v>1</v>
      </c>
      <c r="D165" t="str">
        <f t="shared" ref="D165:D168" si="31">A165</f>
        <v>Notre Dame</v>
      </c>
      <c r="E165">
        <f>COUNTIF('KenPom import'!B:B,D165)</f>
        <v>1</v>
      </c>
      <c r="F165" t="str">
        <f t="shared" ref="F165:F169" si="32">A165</f>
        <v>Notre Dame</v>
      </c>
      <c r="G165">
        <f>IF(COUNTIF('Stats import'!E:E,F165)&gt;1,1,0)</f>
        <v>0</v>
      </c>
      <c r="H165">
        <f t="shared" si="14"/>
        <v>16400</v>
      </c>
      <c r="I165" t="s">
        <v>1347</v>
      </c>
      <c r="J165" t="e">
        <f t="shared" si="26"/>
        <v>#N/A</v>
      </c>
      <c r="K165" t="e">
        <f t="shared" si="24"/>
        <v>#N/A</v>
      </c>
      <c r="L165">
        <f t="shared" si="29"/>
        <v>0</v>
      </c>
    </row>
    <row r="166" spans="1:12" x14ac:dyDescent="0.3">
      <c r="A166" t="s">
        <v>1345</v>
      </c>
      <c r="B166" t="s">
        <v>467</v>
      </c>
      <c r="C166">
        <f>COUNTIF('Net Import'!B:B,B166)</f>
        <v>1</v>
      </c>
      <c r="D166" t="s">
        <v>467</v>
      </c>
      <c r="E166">
        <f>COUNTIF('KenPom import'!B:B,D166)</f>
        <v>1</v>
      </c>
      <c r="F166" t="str">
        <f>D166</f>
        <v>Wright St.</v>
      </c>
      <c r="G166">
        <f>IF(COUNTIF('Stats import'!E:E,F166)&gt;1,1,0)</f>
        <v>1</v>
      </c>
      <c r="H166">
        <f t="shared" si="14"/>
        <v>16500</v>
      </c>
      <c r="I166" t="s">
        <v>1295</v>
      </c>
      <c r="J166" t="str">
        <f t="shared" si="26"/>
        <v>Wright State RaidersWRST</v>
      </c>
      <c r="K166" t="str">
        <f t="shared" si="24"/>
        <v>Wright State RaidersWright State Raiders</v>
      </c>
      <c r="L166">
        <f t="shared" si="29"/>
        <v>1</v>
      </c>
    </row>
    <row r="167" spans="1:12" x14ac:dyDescent="0.3">
      <c r="A167" t="s">
        <v>288</v>
      </c>
      <c r="B167" t="s">
        <v>884</v>
      </c>
      <c r="C167">
        <f>COUNTIF('Net Import'!B:B,B167)</f>
        <v>1</v>
      </c>
      <c r="D167" t="str">
        <f t="shared" si="31"/>
        <v>Northern Iowa</v>
      </c>
      <c r="E167">
        <f>COUNTIF('KenPom import'!B:B,D167)</f>
        <v>1</v>
      </c>
      <c r="F167" t="s">
        <v>884</v>
      </c>
      <c r="G167">
        <f>IF(COUNTIF('Stats import'!E:E,F167)&gt;1,1,0)</f>
        <v>1</v>
      </c>
      <c r="H167">
        <f t="shared" si="14"/>
        <v>16600</v>
      </c>
      <c r="I167" t="s">
        <v>884</v>
      </c>
      <c r="J167" t="str">
        <f t="shared" si="26"/>
        <v>Northern Iowa PanthersUNI</v>
      </c>
      <c r="K167" t="str">
        <f t="shared" si="24"/>
        <v>Northern Iowa PanthersNorthern Iowa Panthers</v>
      </c>
      <c r="L167">
        <f t="shared" si="29"/>
        <v>1</v>
      </c>
    </row>
    <row r="168" spans="1:12" x14ac:dyDescent="0.3">
      <c r="A168" t="s">
        <v>385</v>
      </c>
      <c r="B168" t="str">
        <f t="shared" si="30"/>
        <v>Lindenwood</v>
      </c>
      <c r="C168">
        <f>COUNTIF('Net Import'!B:B,B168)</f>
        <v>1</v>
      </c>
      <c r="D168" t="str">
        <f t="shared" si="31"/>
        <v>Lindenwood</v>
      </c>
      <c r="E168">
        <f>COUNTIF('KenPom import'!B:B,D168)</f>
        <v>1</v>
      </c>
      <c r="F168" t="str">
        <f t="shared" si="32"/>
        <v>Lindenwood</v>
      </c>
      <c r="G168">
        <f>IF(COUNTIF('Stats import'!E:E,F168)&gt;1,1,0)</f>
        <v>0</v>
      </c>
      <c r="H168">
        <f t="shared" si="14"/>
        <v>16700</v>
      </c>
      <c r="I168" t="s">
        <v>1267</v>
      </c>
      <c r="J168" t="e">
        <f t="shared" si="26"/>
        <v>#N/A</v>
      </c>
      <c r="K168" t="e">
        <f t="shared" si="24"/>
        <v>#N/A</v>
      </c>
      <c r="L168">
        <f t="shared" si="29"/>
        <v>0</v>
      </c>
    </row>
    <row r="169" spans="1:12" x14ac:dyDescent="0.3">
      <c r="A169" t="s">
        <v>939</v>
      </c>
      <c r="B169" t="str">
        <f t="shared" si="30"/>
        <v>ETSU</v>
      </c>
      <c r="C169">
        <f>COUNTIF('Net Import'!B:B,B169)</f>
        <v>1</v>
      </c>
      <c r="D169" t="s">
        <v>531</v>
      </c>
      <c r="E169">
        <f>COUNTIF('KenPom import'!B:B,D169)</f>
        <v>1</v>
      </c>
      <c r="F169" t="str">
        <f t="shared" si="32"/>
        <v>ETSU</v>
      </c>
      <c r="G169">
        <f>IF(COUNTIF('Stats import'!E:E,F169)&gt;1,1,0)</f>
        <v>0</v>
      </c>
      <c r="H169">
        <f t="shared" si="14"/>
        <v>16800</v>
      </c>
      <c r="I169" t="s">
        <v>939</v>
      </c>
      <c r="J169" t="s">
        <v>1458</v>
      </c>
      <c r="K169" t="s">
        <v>1671</v>
      </c>
      <c r="L169">
        <f t="shared" si="29"/>
        <v>1</v>
      </c>
    </row>
    <row r="170" spans="1:12" x14ac:dyDescent="0.3">
      <c r="A170" t="s">
        <v>1346</v>
      </c>
      <c r="B170" t="s">
        <v>480</v>
      </c>
      <c r="C170">
        <f>COUNTIF('Net Import'!B:B,B170)</f>
        <v>1</v>
      </c>
      <c r="D170" t="str">
        <f>B170</f>
        <v>North Dakota St.</v>
      </c>
      <c r="E170">
        <f>COUNTIF('KenPom import'!B:B,D170)</f>
        <v>1</v>
      </c>
      <c r="F170" t="str">
        <f>D170</f>
        <v>North Dakota St.</v>
      </c>
      <c r="G170">
        <f>IF(COUNTIF('Stats import'!E:E,F170)&gt;1,1,0)</f>
        <v>1</v>
      </c>
      <c r="H170">
        <f t="shared" si="14"/>
        <v>16900</v>
      </c>
      <c r="I170" t="s">
        <v>1474</v>
      </c>
      <c r="J170" t="str">
        <f>CONCATENATE(A170," ",INDEX(mascotCol,MATCH(A170,bpiTeams,0)),I170)</f>
        <v>North Dakota State BisonNDSU</v>
      </c>
      <c r="K170" t="str">
        <f>CONCATENATE(A170," ",INDEX(mascotCol,MATCH(A170,bpiTeams,0)),A170," ",INDEX(mascotCol,MATCH(A170,bpiTeams,0)))</f>
        <v>North Dakota State BisonNorth Dakota State Bison</v>
      </c>
      <c r="L170">
        <f t="shared" si="29"/>
        <v>1</v>
      </c>
    </row>
    <row r="171" spans="1:12" x14ac:dyDescent="0.3">
      <c r="A171" t="s">
        <v>161</v>
      </c>
      <c r="B171" t="str">
        <f t="shared" si="30"/>
        <v>Utah Valley</v>
      </c>
      <c r="C171">
        <f>COUNTIF('Net Import'!B:B,B171)</f>
        <v>1</v>
      </c>
      <c r="D171" t="str">
        <f>B171</f>
        <v>Utah Valley</v>
      </c>
      <c r="E171">
        <f>COUNTIF('KenPom import'!B:B,D171)</f>
        <v>1</v>
      </c>
      <c r="F171" t="str">
        <f>D171</f>
        <v>Utah Valley</v>
      </c>
      <c r="G171">
        <f>IF(COUNTIF('Stats import'!E:E,F171)&gt;1,1,0)</f>
        <v>1</v>
      </c>
      <c r="H171">
        <f t="shared" si="14"/>
        <v>17000</v>
      </c>
      <c r="I171" t="s">
        <v>1215</v>
      </c>
      <c r="J171" t="e">
        <f>CONCATENATE(A171," ",INDEX(mascotCol,MATCH(A171,bpiTeams,0)),I171)</f>
        <v>#N/A</v>
      </c>
      <c r="K171" t="e">
        <f>CONCATENATE(A171," ",INDEX(mascotCol,MATCH(A171,bpiTeams,0)),A171," ",INDEX(mascotCol,MATCH(A171,bpiTeams,0)))</f>
        <v>#N/A</v>
      </c>
      <c r="L171">
        <f t="shared" si="29"/>
        <v>0</v>
      </c>
    </row>
    <row r="172" spans="1:12" x14ac:dyDescent="0.3">
      <c r="A172" t="s">
        <v>1349</v>
      </c>
      <c r="B172" t="s">
        <v>479</v>
      </c>
      <c r="C172">
        <f>COUNTIF('Net Import'!B:B,B172)</f>
        <v>1</v>
      </c>
      <c r="D172" t="str">
        <f>B172</f>
        <v>Oklahoma St.</v>
      </c>
      <c r="E172">
        <f>COUNTIF('KenPom import'!B:B,D172)</f>
        <v>1</v>
      </c>
      <c r="F172" t="str">
        <f>D172</f>
        <v>Oklahoma St.</v>
      </c>
      <c r="G172">
        <f>IF(COUNTIF('Stats import'!E:E,F172)&gt;1,1,0)</f>
        <v>0</v>
      </c>
      <c r="H172">
        <f t="shared" si="14"/>
        <v>17100</v>
      </c>
      <c r="I172" t="s">
        <v>1350</v>
      </c>
      <c r="J172" t="e">
        <f>CONCATENATE(A172," ",INDEX(mascotCol,MATCH(A172,bpiTeams,0)),I172)</f>
        <v>#N/A</v>
      </c>
      <c r="K172" t="e">
        <f>CONCATENATE(A172," ",INDEX(mascotCol,MATCH(A172,bpiTeams,0)),A172," ",INDEX(mascotCol,MATCH(A172,bpiTeams,0)))</f>
        <v>#N/A</v>
      </c>
      <c r="L172">
        <f t="shared" si="29"/>
        <v>0</v>
      </c>
    </row>
    <row r="173" spans="1:12" x14ac:dyDescent="0.3">
      <c r="A173" t="s">
        <v>320</v>
      </c>
      <c r="B173" t="s">
        <v>320</v>
      </c>
      <c r="C173">
        <f>COUNTIF('Net Import'!B:B,B173)</f>
        <v>1</v>
      </c>
      <c r="D173" t="str">
        <f>B173</f>
        <v>California</v>
      </c>
      <c r="E173">
        <f>COUNTIF('KenPom import'!B:B,D173)</f>
        <v>1</v>
      </c>
      <c r="F173" t="str">
        <f>D173</f>
        <v>California</v>
      </c>
      <c r="G173">
        <f>IF(COUNTIF('Stats import'!E:E,F173)&gt;1,1,0)</f>
        <v>1</v>
      </c>
      <c r="H173">
        <f t="shared" si="14"/>
        <v>17200</v>
      </c>
      <c r="I173" t="s">
        <v>1351</v>
      </c>
      <c r="J173" t="str">
        <f>CONCATENATE(A173," ",INDEX(mascotCol,MATCH(A173,bpiTeams,0)),I173)</f>
        <v>California Golden BearsCAL</v>
      </c>
      <c r="K173" t="str">
        <f>CONCATENATE(A173," ",INDEX(mascotCol,MATCH(A173,bpiTeams,0)),A173," ",INDEX(mascotCol,MATCH(A173,bpiTeams,0)))</f>
        <v>California Golden BearsCalifornia Golden Bears</v>
      </c>
      <c r="L173">
        <f t="shared" si="29"/>
        <v>1</v>
      </c>
    </row>
    <row r="174" spans="1:12" x14ac:dyDescent="0.3">
      <c r="A174" t="s">
        <v>229</v>
      </c>
      <c r="B174" t="s">
        <v>229</v>
      </c>
      <c r="C174">
        <f>COUNTIF('Net Import'!B:B,B174)</f>
        <v>1</v>
      </c>
      <c r="D174" t="str">
        <f>B174</f>
        <v>Hawaii</v>
      </c>
      <c r="E174">
        <f>COUNTIF('KenPom import'!B:B,D174)</f>
        <v>1</v>
      </c>
      <c r="F174" t="str">
        <f>D174</f>
        <v>Hawaii</v>
      </c>
      <c r="G174">
        <f>IF(COUNTIF('Stats import'!E:E,F174)&gt;1,1,0)</f>
        <v>1</v>
      </c>
      <c r="H174">
        <f t="shared" si="14"/>
        <v>17300</v>
      </c>
      <c r="I174" t="s">
        <v>1383</v>
      </c>
      <c r="J174" t="s">
        <v>1456</v>
      </c>
      <c r="K174" t="str">
        <f>CONCATENATE("Hawai'I"," ",INDEX(mascotCol,MATCH(A174,bpiTeams,0)),"Hawai'I"," ",INDEX(mascotCol,MATCH(A174,bpiTeams,0)))</f>
        <v>Hawai'I Rainbow WarriorsHawai'I Rainbow Warriors</v>
      </c>
      <c r="L174">
        <f t="shared" si="29"/>
        <v>1</v>
      </c>
    </row>
    <row r="175" spans="1:12" x14ac:dyDescent="0.3">
      <c r="A175" t="s">
        <v>1289</v>
      </c>
      <c r="B175" t="s">
        <v>953</v>
      </c>
      <c r="C175">
        <f>COUNTIF('Net Import'!B:B,B175)</f>
        <v>1</v>
      </c>
      <c r="D175" t="s">
        <v>352</v>
      </c>
      <c r="E175">
        <f>COUNTIF('KenPom import'!B:B,D175)</f>
        <v>1</v>
      </c>
      <c r="F175" t="str">
        <f t="shared" ref="F175:F181" si="33">B175</f>
        <v>Miami (OH)</v>
      </c>
      <c r="G175">
        <f>IF(COUNTIF('Stats import'!E:E,F175)&gt;1,1,0)</f>
        <v>1</v>
      </c>
      <c r="H175">
        <f t="shared" si="14"/>
        <v>17400</v>
      </c>
      <c r="I175" t="s">
        <v>1385</v>
      </c>
      <c r="J175" t="s">
        <v>1473</v>
      </c>
      <c r="K175" t="s">
        <v>1770</v>
      </c>
      <c r="L175">
        <f t="shared" si="29"/>
        <v>1</v>
      </c>
    </row>
    <row r="176" spans="1:12" x14ac:dyDescent="0.3">
      <c r="A176" t="s">
        <v>1386</v>
      </c>
      <c r="B176" t="s">
        <v>399</v>
      </c>
      <c r="C176">
        <f>COUNTIF('Net Import'!B:B,B176)</f>
        <v>1</v>
      </c>
      <c r="D176" t="s">
        <v>399</v>
      </c>
      <c r="E176">
        <f>COUNTIF('KenPom import'!B:B,D176)</f>
        <v>1</v>
      </c>
      <c r="F176" t="str">
        <f t="shared" si="33"/>
        <v>LIU</v>
      </c>
      <c r="G176">
        <f>IF(COUNTIF('Stats import'!E:E,F176)&gt;1,1,0)</f>
        <v>1</v>
      </c>
      <c r="H176">
        <f t="shared" si="14"/>
        <v>17500</v>
      </c>
      <c r="I176" t="s">
        <v>399</v>
      </c>
      <c r="J176" t="s">
        <v>1461</v>
      </c>
      <c r="K176" t="s">
        <v>1672</v>
      </c>
      <c r="L176">
        <f t="shared" si="29"/>
        <v>1</v>
      </c>
    </row>
    <row r="177" spans="1:12" x14ac:dyDescent="0.3">
      <c r="A177" t="s">
        <v>1388</v>
      </c>
      <c r="B177" t="s">
        <v>485</v>
      </c>
      <c r="C177">
        <f>COUNTIF('Net Import'!B:B,B177)</f>
        <v>1</v>
      </c>
      <c r="D177" t="s">
        <v>330</v>
      </c>
      <c r="E177">
        <f>COUNTIF('KenPom import'!B:B,D177)</f>
        <v>1</v>
      </c>
      <c r="F177" t="str">
        <f t="shared" si="33"/>
        <v>UT Martin</v>
      </c>
      <c r="G177">
        <f>IF(COUNTIF('Stats import'!E:E,F177)&gt;1,1,0)</f>
        <v>0</v>
      </c>
      <c r="H177">
        <f t="shared" si="14"/>
        <v>17600</v>
      </c>
      <c r="I177" t="s">
        <v>1389</v>
      </c>
      <c r="J177" t="s">
        <v>1460</v>
      </c>
      <c r="K177" t="s">
        <v>1673</v>
      </c>
      <c r="L177">
        <f t="shared" si="29"/>
        <v>1</v>
      </c>
    </row>
    <row r="178" spans="1:12" x14ac:dyDescent="0.3">
      <c r="A178" t="s">
        <v>276</v>
      </c>
      <c r="B178" t="str">
        <f>A178</f>
        <v>Navy</v>
      </c>
      <c r="C178">
        <f>COUNTIF('Net Import'!B:B,B178)</f>
        <v>1</v>
      </c>
      <c r="D178" t="str">
        <f>B178</f>
        <v>Navy</v>
      </c>
      <c r="E178">
        <f>COUNTIF('KenPom import'!B:B,D178)</f>
        <v>1</v>
      </c>
      <c r="F178" t="str">
        <f t="shared" si="33"/>
        <v>Navy</v>
      </c>
      <c r="G178">
        <f>IF(COUNTIF('Stats import'!E:E,F178)&gt;1,1,0)</f>
        <v>0</v>
      </c>
      <c r="H178">
        <f t="shared" si="14"/>
        <v>17700</v>
      </c>
      <c r="I178" t="s">
        <v>1390</v>
      </c>
      <c r="J178" t="e">
        <f t="shared" ref="J178:J183" si="34">CONCATENATE(A178," ",INDEX(mascotCol,MATCH(A178,bpiTeams,0)),I178)</f>
        <v>#N/A</v>
      </c>
      <c r="K178" t="e">
        <f t="shared" ref="K178:K185" si="35">CONCATENATE(A178," ",INDEX(mascotCol,MATCH(A178,bpiTeams,0)),A178," ",INDEX(mascotCol,MATCH(A178,bpiTeams,0)))</f>
        <v>#N/A</v>
      </c>
      <c r="L178">
        <f t="shared" si="29"/>
        <v>0</v>
      </c>
    </row>
    <row r="179" spans="1:12" x14ac:dyDescent="0.3">
      <c r="A179" t="s">
        <v>200</v>
      </c>
      <c r="B179" t="str">
        <f>A179</f>
        <v>Santa Clara</v>
      </c>
      <c r="C179">
        <f>COUNTIF('Net Import'!B:B,B179)</f>
        <v>1</v>
      </c>
      <c r="D179" t="str">
        <f>B179</f>
        <v>Santa Clara</v>
      </c>
      <c r="E179">
        <f>COUNTIF('KenPom import'!B:B,D179)</f>
        <v>1</v>
      </c>
      <c r="F179" t="str">
        <f t="shared" si="33"/>
        <v>Santa Clara</v>
      </c>
      <c r="G179">
        <f>IF(COUNTIF('Stats import'!E:E,F179)&gt;1,1,0)</f>
        <v>1</v>
      </c>
      <c r="H179">
        <f t="shared" si="14"/>
        <v>17800</v>
      </c>
      <c r="I179" t="s">
        <v>1407</v>
      </c>
      <c r="J179" t="str">
        <f t="shared" si="34"/>
        <v>Santa Clara BroncosSCU</v>
      </c>
      <c r="K179" t="str">
        <f t="shared" si="35"/>
        <v>Santa Clara BroncosSanta Clara Broncos</v>
      </c>
      <c r="L179">
        <f t="shared" si="29"/>
        <v>1</v>
      </c>
    </row>
    <row r="180" spans="1:12" x14ac:dyDescent="0.3">
      <c r="A180" t="s">
        <v>1423</v>
      </c>
      <c r="B180" t="s">
        <v>459</v>
      </c>
      <c r="C180">
        <f>COUNTIF('Net Import'!B:B,B180)</f>
        <v>1</v>
      </c>
      <c r="D180" t="str">
        <f>B180</f>
        <v>Portland St.</v>
      </c>
      <c r="E180">
        <f>COUNTIF('KenPom import'!B:B,D180)</f>
        <v>1</v>
      </c>
      <c r="F180" t="str">
        <f t="shared" si="33"/>
        <v>Portland St.</v>
      </c>
      <c r="G180">
        <f>IF(COUNTIF('Stats import'!E:E,F180)&gt;1,1,0)</f>
        <v>1</v>
      </c>
      <c r="H180">
        <f t="shared" si="14"/>
        <v>17900</v>
      </c>
      <c r="I180" t="s">
        <v>1422</v>
      </c>
      <c r="J180" t="e">
        <f t="shared" si="34"/>
        <v>#N/A</v>
      </c>
      <c r="K180" t="e">
        <f t="shared" si="35"/>
        <v>#N/A</v>
      </c>
      <c r="L180">
        <f t="shared" si="29"/>
        <v>0</v>
      </c>
    </row>
    <row r="181" spans="1:12" x14ac:dyDescent="0.3">
      <c r="A181" t="s">
        <v>339</v>
      </c>
      <c r="B181" t="s">
        <v>339</v>
      </c>
      <c r="C181">
        <f>COUNTIF('Net Import'!B:B,B181)</f>
        <v>1</v>
      </c>
      <c r="D181" t="str">
        <f>B181</f>
        <v>Tulsa</v>
      </c>
      <c r="E181">
        <f>COUNTIF('KenPom import'!B:B,D181)</f>
        <v>1</v>
      </c>
      <c r="F181" t="str">
        <f t="shared" si="33"/>
        <v>Tulsa</v>
      </c>
      <c r="G181">
        <f>IF(COUNTIF('Stats import'!E:E,F181)&gt;1,1,0)</f>
        <v>1</v>
      </c>
      <c r="H181">
        <f t="shared" si="14"/>
        <v>18000</v>
      </c>
      <c r="I181" t="s">
        <v>1429</v>
      </c>
      <c r="J181" t="str">
        <f t="shared" si="34"/>
        <v>Tulsa Golden HurricaneTLSA</v>
      </c>
      <c r="K181" t="str">
        <f t="shared" si="35"/>
        <v>Tulsa Golden HurricaneTulsa Golden Hurricane</v>
      </c>
      <c r="L181">
        <f t="shared" si="29"/>
        <v>1</v>
      </c>
    </row>
    <row r="182" spans="1:12" x14ac:dyDescent="0.3">
      <c r="A182" t="s">
        <v>226</v>
      </c>
      <c r="B182" t="s">
        <v>226</v>
      </c>
      <c r="C182">
        <f>COUNTIF('Net Import'!B:B,B182)</f>
        <v>1</v>
      </c>
      <c r="D182" t="str">
        <f>B182</f>
        <v>Belmont</v>
      </c>
      <c r="E182">
        <f>COUNTIF('KenPom import'!B:B,D182)</f>
        <v>1</v>
      </c>
      <c r="F182" t="str">
        <f t="shared" ref="F182" si="36">B182</f>
        <v>Belmont</v>
      </c>
      <c r="G182">
        <f>IF(COUNTIF('Stats import'!E:E,F182)&gt;1,1,0)</f>
        <v>0</v>
      </c>
      <c r="H182">
        <f t="shared" si="14"/>
        <v>18100</v>
      </c>
      <c r="I182" t="s">
        <v>1361</v>
      </c>
      <c r="J182" t="e">
        <f t="shared" si="34"/>
        <v>#N/A</v>
      </c>
      <c r="K182" t="e">
        <f t="shared" si="35"/>
        <v>#N/A</v>
      </c>
      <c r="L182">
        <f t="shared" ref="L182" si="37">COUNTIF(bpiImportCol,J182)</f>
        <v>0</v>
      </c>
    </row>
    <row r="183" spans="1:12" x14ac:dyDescent="0.3">
      <c r="A183" t="s">
        <v>1113</v>
      </c>
      <c r="B183" t="str">
        <f>A183</f>
        <v>Bethune-Cookman</v>
      </c>
      <c r="C183">
        <f>COUNTIF('Net Import'!B:B,B183)</f>
        <v>1</v>
      </c>
      <c r="D183" t="s">
        <v>393</v>
      </c>
      <c r="E183">
        <f>COUNTIF('KenPom import'!B:B,D183)</f>
        <v>1</v>
      </c>
      <c r="F183" t="str">
        <f t="shared" ref="F183" si="38">B183</f>
        <v>Bethune-Cookman</v>
      </c>
      <c r="G183">
        <f>IF(COUNTIF('Stats import'!E:E,F183)&gt;1,1,0)</f>
        <v>1</v>
      </c>
      <c r="H183">
        <f t="shared" si="14"/>
        <v>18200</v>
      </c>
      <c r="I183" t="s">
        <v>1529</v>
      </c>
      <c r="J183" t="e">
        <f t="shared" si="34"/>
        <v>#N/A</v>
      </c>
      <c r="K183" t="e">
        <f t="shared" si="35"/>
        <v>#N/A</v>
      </c>
      <c r="L183">
        <f t="shared" ref="L183" si="39">COUNTIF(bpiImportCol,J183)</f>
        <v>0</v>
      </c>
    </row>
    <row r="184" spans="1:12" x14ac:dyDescent="0.3">
      <c r="A184" t="s">
        <v>363</v>
      </c>
      <c r="B184" t="str">
        <f>A184</f>
        <v>Marist</v>
      </c>
      <c r="C184">
        <f>COUNTIF('Net Import'!B:B,B184)</f>
        <v>1</v>
      </c>
      <c r="D184" t="s">
        <v>363</v>
      </c>
      <c r="E184">
        <f>COUNTIF('KenPom import'!B:B,D184)</f>
        <v>1</v>
      </c>
      <c r="F184" t="str">
        <f t="shared" ref="F184" si="40">B184</f>
        <v>Marist</v>
      </c>
      <c r="G184">
        <f>IF(COUNTIF('Stats import'!E:E,F184)&gt;1,1,0)</f>
        <v>0</v>
      </c>
      <c r="H184">
        <f t="shared" si="14"/>
        <v>18300</v>
      </c>
      <c r="I184" t="s">
        <v>1487</v>
      </c>
      <c r="J184" t="e">
        <f t="shared" ref="J184" si="41">CONCATENATE(A184," ",INDEX(mascotCol,MATCH(A184,bpiTeams,0)),I184)</f>
        <v>#N/A</v>
      </c>
      <c r="K184" t="e">
        <f t="shared" si="35"/>
        <v>#N/A</v>
      </c>
      <c r="L184">
        <f t="shared" ref="L184" si="42">COUNTIF(bpiImportCol,J184)</f>
        <v>0</v>
      </c>
    </row>
    <row r="185" spans="1:12" x14ac:dyDescent="0.3">
      <c r="A185" t="s">
        <v>366</v>
      </c>
      <c r="B185" t="str">
        <f>A185</f>
        <v>Austin Peay</v>
      </c>
      <c r="C185">
        <f>COUNTIF('Net Import'!B:B,B185)</f>
        <v>1</v>
      </c>
      <c r="D185" t="s">
        <v>366</v>
      </c>
      <c r="E185">
        <f>COUNTIF('KenPom import'!B:B,D185)</f>
        <v>1</v>
      </c>
      <c r="F185" t="str">
        <f t="shared" ref="F185" si="43">B185</f>
        <v>Austin Peay</v>
      </c>
      <c r="G185">
        <f>IF(COUNTIF('Stats import'!E:E,F185)&gt;1,1,0)</f>
        <v>0</v>
      </c>
      <c r="H185">
        <f t="shared" si="14"/>
        <v>18400</v>
      </c>
      <c r="I185" t="s">
        <v>1405</v>
      </c>
      <c r="J185" t="e">
        <f t="shared" ref="J185" si="44">CONCATENATE(A185," ",INDEX(mascotCol,MATCH(A185,bpiTeams,0)),I185)</f>
        <v>#N/A</v>
      </c>
      <c r="K185" t="e">
        <f t="shared" si="35"/>
        <v>#N/A</v>
      </c>
      <c r="L185">
        <f t="shared" ref="L185" si="45">COUNTIF(bpiImportCol,J185)</f>
        <v>0</v>
      </c>
    </row>
    <row r="186" spans="1:12" x14ac:dyDescent="0.3">
      <c r="A186" t="s">
        <v>529</v>
      </c>
      <c r="B186" t="s">
        <v>905</v>
      </c>
      <c r="C186">
        <f>COUNTIF('Net Import'!B:B,B186)</f>
        <v>1</v>
      </c>
      <c r="D186" t="s">
        <v>529</v>
      </c>
      <c r="E186">
        <f>COUNTIF('KenPom import'!B:B,D186)</f>
        <v>1</v>
      </c>
      <c r="F186" t="str">
        <f t="shared" ref="F186" si="46">B186</f>
        <v>St. Thomas (MN)</v>
      </c>
      <c r="G186">
        <f>IF(COUNTIF('Stats import'!E:E,F186)&gt;1,1,0)</f>
        <v>0</v>
      </c>
      <c r="H186">
        <f t="shared" si="14"/>
        <v>18500</v>
      </c>
      <c r="I186" t="s">
        <v>1565</v>
      </c>
      <c r="J186" t="s">
        <v>1459</v>
      </c>
      <c r="K186" t="s">
        <v>1670</v>
      </c>
      <c r="L186">
        <f t="shared" ref="L186" si="47">COUNTIF(bpiImportCol,J186)</f>
        <v>1</v>
      </c>
    </row>
    <row r="187" spans="1:12" x14ac:dyDescent="0.3">
      <c r="A187" t="s">
        <v>1570</v>
      </c>
      <c r="B187" t="s">
        <v>1085</v>
      </c>
      <c r="C187">
        <f>COUNTIF('Net Import'!B:B,B187)</f>
        <v>1</v>
      </c>
      <c r="D187" t="s">
        <v>222</v>
      </c>
      <c r="E187">
        <f>COUNTIF('KenPom import'!B:B,D187)</f>
        <v>1</v>
      </c>
      <c r="F187" t="str">
        <f t="shared" ref="F187:F188" si="48">B187</f>
        <v>SFA</v>
      </c>
      <c r="G187">
        <f>IF(COUNTIF('Stats import'!E:E,F187)&gt;1,1,0)</f>
        <v>1</v>
      </c>
      <c r="H187">
        <f t="shared" si="14"/>
        <v>18600</v>
      </c>
      <c r="I187" t="s">
        <v>1085</v>
      </c>
      <c r="J187" t="s">
        <v>1457</v>
      </c>
      <c r="K187" t="s">
        <v>1669</v>
      </c>
      <c r="L187">
        <f t="shared" ref="L187:L188" si="49">COUNTIF(bpiImportCol,J187)</f>
        <v>1</v>
      </c>
    </row>
    <row r="188" spans="1:12" x14ac:dyDescent="0.3">
      <c r="A188" t="s">
        <v>300</v>
      </c>
      <c r="B188" t="str">
        <f>A188</f>
        <v>UMBC</v>
      </c>
      <c r="C188">
        <f>COUNTIF('Net Import'!B:B,B188)</f>
        <v>1</v>
      </c>
      <c r="D188" t="s">
        <v>300</v>
      </c>
      <c r="E188">
        <f>COUNTIF('KenPom import'!B:B,D188)</f>
        <v>1</v>
      </c>
      <c r="F188" t="str">
        <f t="shared" si="48"/>
        <v>UMBC</v>
      </c>
      <c r="G188">
        <f>IF(COUNTIF('Stats import'!E:E,F188)&gt;1,1,0)</f>
        <v>1</v>
      </c>
      <c r="H188">
        <f t="shared" si="14"/>
        <v>18700</v>
      </c>
      <c r="I188" t="s">
        <v>300</v>
      </c>
      <c r="J188" t="str">
        <f t="shared" ref="J188" si="50">CONCATENATE(A188," ",INDEX(mascotCol,MATCH(A188,bpiTeams,0)),I188)</f>
        <v>UMBC RetrieversUMBC</v>
      </c>
      <c r="K188" t="str">
        <f t="shared" ref="K188:K193" si="51">CONCATENATE(A188," ",INDEX(mascotCol,MATCH(A188,bpiTeams,0)),A188," ",INDEX(mascotCol,MATCH(A188,bpiTeams,0)))</f>
        <v>UMBC RetrieversUMBC Retrievers</v>
      </c>
      <c r="L188">
        <f t="shared" si="49"/>
        <v>1</v>
      </c>
    </row>
    <row r="189" spans="1:12" x14ac:dyDescent="0.3">
      <c r="A189" t="s">
        <v>1569</v>
      </c>
      <c r="B189" t="s">
        <v>499</v>
      </c>
      <c r="C189">
        <f>COUNTIF('Net Import'!B:B,B189)</f>
        <v>1</v>
      </c>
      <c r="D189" t="s">
        <v>300</v>
      </c>
      <c r="E189">
        <f>COUNTIF('KenPom import'!B:B,D189)</f>
        <v>1</v>
      </c>
      <c r="F189" t="s">
        <v>499</v>
      </c>
      <c r="G189">
        <f>IF(COUNTIF('Stats import'!E:E,F189)&gt;1,1,0)</f>
        <v>1</v>
      </c>
      <c r="H189">
        <f t="shared" si="14"/>
        <v>18800</v>
      </c>
      <c r="I189" t="s">
        <v>1404</v>
      </c>
      <c r="J189" t="str">
        <f t="shared" ref="J189:J190" si="52">CONCATENATE(A189," ",INDEX(mascotCol,MATCH(A189,bpiTeams,0)),I189)</f>
        <v>Tennessee State TigersTNST</v>
      </c>
      <c r="K189" t="str">
        <f t="shared" si="51"/>
        <v>Tennessee State TigersTennessee State Tigers</v>
      </c>
      <c r="L189">
        <f t="shared" ref="L189:L190" si="53">COUNTIF(bpiImportCol,J189)</f>
        <v>1</v>
      </c>
    </row>
    <row r="190" spans="1:12" x14ac:dyDescent="0.3">
      <c r="A190" t="s">
        <v>309</v>
      </c>
      <c r="B190" t="str">
        <f>A190</f>
        <v>Mercer</v>
      </c>
      <c r="C190">
        <f>COUNTIF('Net Import'!B:B,B190)</f>
        <v>1</v>
      </c>
      <c r="D190" t="str">
        <f t="shared" ref="D190" si="54">A190</f>
        <v>Mercer</v>
      </c>
      <c r="E190">
        <f>COUNTIF('KenPom import'!B:B,D190)</f>
        <v>1</v>
      </c>
      <c r="F190" t="str">
        <f>D190</f>
        <v>Mercer</v>
      </c>
      <c r="G190">
        <f>IF(COUNTIF('Stats import'!E:E,F190)&gt;1,1,0)</f>
        <v>0</v>
      </c>
      <c r="H190">
        <f t="shared" si="14"/>
        <v>18900</v>
      </c>
      <c r="I190" t="s">
        <v>1667</v>
      </c>
      <c r="J190" t="e">
        <f t="shared" si="52"/>
        <v>#N/A</v>
      </c>
      <c r="K190" t="e">
        <f t="shared" si="51"/>
        <v>#N/A</v>
      </c>
      <c r="L190">
        <f t="shared" si="53"/>
        <v>0</v>
      </c>
    </row>
    <row r="191" spans="1:12" x14ac:dyDescent="0.3">
      <c r="A191" t="s">
        <v>376</v>
      </c>
      <c r="B191" t="s">
        <v>1185</v>
      </c>
      <c r="C191">
        <f>COUNTIF('Net Import'!B:B,B191)</f>
        <v>1</v>
      </c>
      <c r="D191" t="str">
        <f t="shared" ref="D191:D192" si="55">A191</f>
        <v>Central Arkansas</v>
      </c>
      <c r="E191">
        <f>COUNTIF('KenPom import'!B:B,D191)</f>
        <v>1</v>
      </c>
      <c r="F191" t="s">
        <v>1185</v>
      </c>
      <c r="G191">
        <f>IF(COUNTIF('Stats import'!E:E,F191)&gt;1,1,0)</f>
        <v>0</v>
      </c>
      <c r="H191">
        <f t="shared" si="14"/>
        <v>19000</v>
      </c>
      <c r="I191" t="s">
        <v>1665</v>
      </c>
      <c r="J191" t="e">
        <f t="shared" ref="J191:J193" si="56">CONCATENATE(A191," ",INDEX(mascotCol,MATCH(A191,bpiTeams,0)),I191)</f>
        <v>#N/A</v>
      </c>
      <c r="K191" t="e">
        <f t="shared" si="51"/>
        <v>#N/A</v>
      </c>
      <c r="L191">
        <f t="shared" ref="L191:L193" si="57">COUNTIF(bpiImportCol,J191)</f>
        <v>0</v>
      </c>
    </row>
    <row r="192" spans="1:12" x14ac:dyDescent="0.3">
      <c r="A192" t="s">
        <v>700</v>
      </c>
      <c r="B192" t="str">
        <f>A192</f>
        <v>Mercyhurst</v>
      </c>
      <c r="C192">
        <f>COUNTIF('Net Import'!B:B,B192)</f>
        <v>1</v>
      </c>
      <c r="D192" t="str">
        <f t="shared" si="55"/>
        <v>Mercyhurst</v>
      </c>
      <c r="E192">
        <f>COUNTIF('KenPom import'!B:B,D192)</f>
        <v>1</v>
      </c>
      <c r="F192" t="str">
        <f>D192</f>
        <v>Mercyhurst</v>
      </c>
      <c r="G192">
        <f>IF(COUNTIF('Stats import'!E:E,F192)&gt;1,1,0)</f>
        <v>0</v>
      </c>
      <c r="H192">
        <f t="shared" si="14"/>
        <v>19100</v>
      </c>
      <c r="I192" t="s">
        <v>1622</v>
      </c>
      <c r="J192" t="e">
        <f t="shared" si="56"/>
        <v>#N/A</v>
      </c>
      <c r="K192" t="e">
        <f t="shared" si="51"/>
        <v>#N/A</v>
      </c>
      <c r="L192">
        <f t="shared" si="57"/>
        <v>0</v>
      </c>
    </row>
    <row r="193" spans="1:12" x14ac:dyDescent="0.3">
      <c r="A193" t="s">
        <v>454</v>
      </c>
      <c r="B193" t="str">
        <f>A193</f>
        <v>UIC</v>
      </c>
      <c r="C193">
        <f>COUNTIF('Net Import'!B:B,B193)</f>
        <v>1</v>
      </c>
      <c r="D193" t="s">
        <v>343</v>
      </c>
      <c r="E193">
        <f>COUNTIF('KenPom import'!B:B,D193)</f>
        <v>1</v>
      </c>
      <c r="F193" t="s">
        <v>454</v>
      </c>
      <c r="G193">
        <f>IF(COUNTIF('Stats import'!E:E,F193)&gt;1,1,0)</f>
        <v>0</v>
      </c>
      <c r="H193">
        <f t="shared" si="14"/>
        <v>19200</v>
      </c>
      <c r="I193" t="s">
        <v>454</v>
      </c>
      <c r="J193" t="e">
        <f t="shared" si="56"/>
        <v>#N/A</v>
      </c>
      <c r="K193" t="e">
        <f t="shared" si="51"/>
        <v>#N/A</v>
      </c>
      <c r="L193">
        <f t="shared" si="57"/>
        <v>0</v>
      </c>
    </row>
    <row r="194" spans="1:12" x14ac:dyDescent="0.3">
      <c r="A194" t="s">
        <v>295</v>
      </c>
      <c r="B194" t="s">
        <v>1030</v>
      </c>
      <c r="C194">
        <f>COUNTIF('Net Import'!B:B,B194)</f>
        <v>1</v>
      </c>
      <c r="D194" t="s">
        <v>295</v>
      </c>
      <c r="E194">
        <f>COUNTIF('KenPom import'!B:B,D194)</f>
        <v>1</v>
      </c>
      <c r="F194" t="s">
        <v>1030</v>
      </c>
      <c r="G194">
        <f>IF(COUNTIF('Stats import'!E:E,F194)&gt;1,1,0)</f>
        <v>1</v>
      </c>
      <c r="H194">
        <f t="shared" si="14"/>
        <v>19300</v>
      </c>
      <c r="I194" t="s">
        <v>1864</v>
      </c>
      <c r="J194" t="s">
        <v>1796</v>
      </c>
      <c r="K194" t="s">
        <v>1865</v>
      </c>
      <c r="L194">
        <f t="shared" ref="L194:L196" si="58">COUNTIF(bpiImportCol,J194)</f>
        <v>1</v>
      </c>
    </row>
    <row r="195" spans="1:12" x14ac:dyDescent="0.3">
      <c r="A195" t="s">
        <v>1130</v>
      </c>
      <c r="B195" t="str">
        <f t="shared" ref="B195:B201" si="59">A195</f>
        <v>Boston U.</v>
      </c>
      <c r="C195">
        <f>COUNTIF('Net Import'!B:B,B195)</f>
        <v>1</v>
      </c>
      <c r="D195" t="s">
        <v>345</v>
      </c>
      <c r="E195">
        <f>COUNTIF('KenPom import'!B:B,D195)</f>
        <v>1</v>
      </c>
      <c r="F195" t="s">
        <v>1130</v>
      </c>
      <c r="G195">
        <f>IF(COUNTIF('Stats import'!E:E,F195)&gt;1,1,0)</f>
        <v>1</v>
      </c>
      <c r="H195">
        <f t="shared" si="14"/>
        <v>19400</v>
      </c>
      <c r="I195" t="s">
        <v>1867</v>
      </c>
      <c r="J195" t="s">
        <v>1797</v>
      </c>
      <c r="K195" t="s">
        <v>1868</v>
      </c>
      <c r="L195">
        <f t="shared" si="58"/>
        <v>1</v>
      </c>
    </row>
    <row r="196" spans="1:12" x14ac:dyDescent="0.3">
      <c r="A196" t="s">
        <v>112</v>
      </c>
      <c r="B196" t="str">
        <f t="shared" si="59"/>
        <v>Furman</v>
      </c>
      <c r="C196">
        <f>COUNTIF('Net Import'!B:B,B196)</f>
        <v>1</v>
      </c>
      <c r="D196" t="s">
        <v>112</v>
      </c>
      <c r="E196">
        <f>COUNTIF('KenPom import'!B:B,D196)</f>
        <v>1</v>
      </c>
      <c r="F196" t="s">
        <v>112</v>
      </c>
      <c r="G196">
        <f>IF(COUNTIF('Stats import'!E:E,F196)&gt;1,1,0)</f>
        <v>1</v>
      </c>
      <c r="H196">
        <f t="shared" si="14"/>
        <v>19500</v>
      </c>
      <c r="I196" t="s">
        <v>1866</v>
      </c>
      <c r="J196" t="str">
        <f t="shared" ref="J196" si="60">CONCATENATE(A196," ",INDEX(mascotCol,MATCH(A196,bpiTeams,0)),I196)</f>
        <v>Furman PaladinsFUR</v>
      </c>
      <c r="K196" t="str">
        <f t="shared" ref="K196" si="61">CONCATENATE(A196," ",INDEX(mascotCol,MATCH(A196,bpiTeams,0)),A196," ",INDEX(mascotCol,MATCH(A196,bpiTeams,0)))</f>
        <v>Furman PaladinsFurman Paladins</v>
      </c>
      <c r="L196">
        <f t="shared" si="58"/>
        <v>1</v>
      </c>
    </row>
    <row r="197" spans="1:12" x14ac:dyDescent="0.3">
      <c r="A197" t="s">
        <v>335</v>
      </c>
      <c r="B197" t="str">
        <f t="shared" si="59"/>
        <v>Idaho</v>
      </c>
      <c r="C197">
        <f>COUNTIF('Net Import'!B:B,B197)</f>
        <v>1</v>
      </c>
      <c r="D197" t="str">
        <f>A197</f>
        <v>Idaho</v>
      </c>
      <c r="E197">
        <f>COUNTIF('KenPom import'!B:B,D197)</f>
        <v>1</v>
      </c>
      <c r="F197" t="str">
        <f t="shared" ref="F197:F202" si="62">B197</f>
        <v>Idaho</v>
      </c>
      <c r="G197">
        <f>IF(COUNTIF('Stats import'!E:E,F197)&gt;1,1,0)</f>
        <v>1</v>
      </c>
      <c r="H197">
        <f t="shared" si="14"/>
        <v>19600</v>
      </c>
      <c r="I197" t="s">
        <v>1982</v>
      </c>
      <c r="J197" t="str">
        <f t="shared" ref="J197" si="63">CONCATENATE(A197," ",INDEX(mascotCol,MATCH(A197,bpiTeams,0)),I197)</f>
        <v>Idaho VandalsIDHO</v>
      </c>
      <c r="K197" t="str">
        <f t="shared" ref="K197" si="64">CONCATENATE(A197," ",INDEX(mascotCol,MATCH(A197,bpiTeams,0)),A197," ",INDEX(mascotCol,MATCH(A197,bpiTeams,0)))</f>
        <v>Idaho VandalsIdaho Vandals</v>
      </c>
      <c r="L197">
        <f t="shared" ref="L197" si="65">COUNTIF(bpiImportCol,J197)</f>
        <v>1</v>
      </c>
    </row>
    <row r="198" spans="1:12" x14ac:dyDescent="0.3">
      <c r="A198" t="s">
        <v>122</v>
      </c>
      <c r="B198" t="str">
        <f t="shared" si="59"/>
        <v>Siena</v>
      </c>
      <c r="C198">
        <f>COUNTIF('Net Import'!B:B,B198)</f>
        <v>1</v>
      </c>
      <c r="D198" t="str">
        <f>A198</f>
        <v>Siena</v>
      </c>
      <c r="E198">
        <f>COUNTIF('KenPom import'!B:B,D198)</f>
        <v>1</v>
      </c>
      <c r="F198" t="str">
        <f t="shared" si="62"/>
        <v>Siena</v>
      </c>
      <c r="G198">
        <f>IF(COUNTIF('Stats import'!E:E,F198)&gt;1,1,0)</f>
        <v>1</v>
      </c>
      <c r="H198">
        <f t="shared" si="14"/>
        <v>19700</v>
      </c>
      <c r="I198" t="s">
        <v>1989</v>
      </c>
      <c r="J198" t="str">
        <f t="shared" ref="J198" si="66">CONCATENATE(A198," ",INDEX(mascotCol,MATCH(A198,bpiTeams,0)),I198)</f>
        <v>Siena SaintsSIE</v>
      </c>
      <c r="K198" t="str">
        <f t="shared" ref="K198" si="67">CONCATENATE(A198," ",INDEX(mascotCol,MATCH(A198,bpiTeams,0)),A198," ",INDEX(mascotCol,MATCH(A198,bpiTeams,0)))</f>
        <v>Siena SaintsSiena Saints</v>
      </c>
      <c r="L198">
        <f t="shared" ref="L198" si="68">COUNTIF(bpiImportCol,J198)</f>
        <v>1</v>
      </c>
    </row>
    <row r="199" spans="1:12" x14ac:dyDescent="0.3">
      <c r="A199" t="s">
        <v>1172</v>
      </c>
      <c r="B199" t="str">
        <f t="shared" si="59"/>
        <v>Prairie View</v>
      </c>
      <c r="C199">
        <f>COUNTIF('Net Import'!B:B,B199)</f>
        <v>1</v>
      </c>
      <c r="D199" t="s">
        <v>333</v>
      </c>
      <c r="E199">
        <f>COUNTIF('KenPom import'!B:B,D199)</f>
        <v>1</v>
      </c>
      <c r="F199" t="str">
        <f t="shared" si="62"/>
        <v>Prairie View</v>
      </c>
      <c r="G199">
        <f>IF(COUNTIF('Stats import'!E:E,F199)&gt;1,1,0)</f>
        <v>1</v>
      </c>
      <c r="H199">
        <f t="shared" si="14"/>
        <v>19800</v>
      </c>
      <c r="I199" t="s">
        <v>1990</v>
      </c>
      <c r="J199" t="s">
        <v>1991</v>
      </c>
      <c r="K199" t="s">
        <v>1953</v>
      </c>
      <c r="L199">
        <f t="shared" ref="L199:L200" si="69">COUNTIF(bpiImportCol,J199)</f>
        <v>1</v>
      </c>
    </row>
    <row r="200" spans="1:12" x14ac:dyDescent="0.3">
      <c r="A200" t="s">
        <v>342</v>
      </c>
      <c r="B200" t="str">
        <f t="shared" si="59"/>
        <v>Lehigh</v>
      </c>
      <c r="C200">
        <f>COUNTIF('Net Import'!B:B,B200)</f>
        <v>1</v>
      </c>
      <c r="D200" t="str">
        <f>A200</f>
        <v>Lehigh</v>
      </c>
      <c r="E200">
        <f>COUNTIF('KenPom import'!B:B,D200)</f>
        <v>1</v>
      </c>
      <c r="F200" t="str">
        <f t="shared" si="62"/>
        <v>Lehigh</v>
      </c>
      <c r="G200">
        <f>IF(COUNTIF('Stats import'!E:E,F200)&gt;1,1,0)</f>
        <v>1</v>
      </c>
      <c r="H200">
        <f t="shared" si="14"/>
        <v>19900</v>
      </c>
      <c r="I200" t="s">
        <v>1940</v>
      </c>
      <c r="J200" t="str">
        <f t="shared" ref="J200" si="70">CONCATENATE(A200," ",INDEX(mascotCol,MATCH(A200,bpiTeams,0)),I200)</f>
        <v>Lehigh Mountain HawksLEH</v>
      </c>
      <c r="K200" t="str">
        <f t="shared" ref="K200" si="71">CONCATENATE(A200," ",INDEX(mascotCol,MATCH(A200,bpiTeams,0)),A200," ",INDEX(mascotCol,MATCH(A200,bpiTeams,0)))</f>
        <v>Lehigh Mountain HawksLehigh Mountain Hawks</v>
      </c>
      <c r="L200">
        <f t="shared" si="69"/>
        <v>1</v>
      </c>
    </row>
    <row r="201" spans="1:12" x14ac:dyDescent="0.3">
      <c r="A201" t="s">
        <v>1012</v>
      </c>
      <c r="B201" t="str">
        <f t="shared" si="59"/>
        <v>Sam Houston</v>
      </c>
      <c r="C201">
        <f>COUNTIF('Net Import'!B:B,B201)</f>
        <v>1</v>
      </c>
      <c r="D201" t="s">
        <v>530</v>
      </c>
      <c r="E201">
        <f>COUNTIF('KenPom import'!B:B,D201)</f>
        <v>1</v>
      </c>
      <c r="F201" t="str">
        <f t="shared" si="62"/>
        <v>Sam Houston</v>
      </c>
      <c r="G201">
        <f>IF(COUNTIF('Stats import'!E:E,F201)&gt;1,1,0)</f>
        <v>0</v>
      </c>
      <c r="H201">
        <f t="shared" si="14"/>
        <v>20000</v>
      </c>
      <c r="I201" t="s">
        <v>1984</v>
      </c>
      <c r="J201" t="e">
        <f t="shared" ref="J201:J204" si="72">CONCATENATE(A201," ",INDEX(mascotCol,MATCH(A201,bpiTeams,0)),I201)</f>
        <v>#N/A</v>
      </c>
      <c r="K201" t="e">
        <f t="shared" ref="K201:K204" si="73">CONCATENATE(A201," ",INDEX(mascotCol,MATCH(A201,bpiTeams,0)),A201," ",INDEX(mascotCol,MATCH(A201,bpiTeams,0)))</f>
        <v>#N/A</v>
      </c>
      <c r="L201">
        <f t="shared" ref="L201:L205" si="74">COUNTIF(bpiImportCol,J201)</f>
        <v>0</v>
      </c>
    </row>
    <row r="202" spans="1:12" x14ac:dyDescent="0.3">
      <c r="A202" t="s">
        <v>2408</v>
      </c>
      <c r="B202" t="s">
        <v>497</v>
      </c>
      <c r="C202">
        <f>COUNTIF('Net Import'!B:B,B202)</f>
        <v>1</v>
      </c>
      <c r="D202" t="s">
        <v>497</v>
      </c>
      <c r="E202">
        <f>COUNTIF('KenPom import'!B:B,D202)</f>
        <v>1</v>
      </c>
      <c r="F202" t="str">
        <f t="shared" si="62"/>
        <v>Kennesaw St.</v>
      </c>
      <c r="G202">
        <f>IF(COUNTIF('Stats import'!E:E,F202)&gt;1,1,0)</f>
        <v>1</v>
      </c>
      <c r="H202">
        <f t="shared" si="14"/>
        <v>20100</v>
      </c>
      <c r="I202" t="s">
        <v>2006</v>
      </c>
      <c r="J202" t="str">
        <f t="shared" si="72"/>
        <v>Kennesaw State OwlsKENN</v>
      </c>
      <c r="K202" t="str">
        <f t="shared" si="73"/>
        <v>Kennesaw State OwlsKennesaw State Owls</v>
      </c>
      <c r="L202">
        <f t="shared" si="74"/>
        <v>1</v>
      </c>
    </row>
    <row r="203" spans="1:12" x14ac:dyDescent="0.3">
      <c r="A203" t="s">
        <v>974</v>
      </c>
      <c r="B203" t="str">
        <f t="shared" ref="B203" si="75">A203</f>
        <v>California Baptist</v>
      </c>
      <c r="C203">
        <f>COUNTIF('Net Import'!B:B,B203)</f>
        <v>1</v>
      </c>
      <c r="D203" t="s">
        <v>257</v>
      </c>
      <c r="E203">
        <f>COUNTIF('KenPom import'!B:B,D203)</f>
        <v>1</v>
      </c>
      <c r="F203" t="str">
        <f t="shared" ref="F203" si="76">B203</f>
        <v>California Baptist</v>
      </c>
      <c r="G203">
        <f>IF(COUNTIF('Stats import'!E:E,F203)&gt;1,1,0)</f>
        <v>1</v>
      </c>
      <c r="H203">
        <f t="shared" si="14"/>
        <v>20200</v>
      </c>
      <c r="I203" t="s">
        <v>1410</v>
      </c>
      <c r="J203" t="str">
        <f t="shared" si="72"/>
        <v>California Baptist LancersCBU</v>
      </c>
      <c r="K203" t="str">
        <f t="shared" si="73"/>
        <v>California Baptist LancersCalifornia Baptist Lancers</v>
      </c>
      <c r="L203">
        <f t="shared" si="74"/>
        <v>1</v>
      </c>
    </row>
    <row r="204" spans="1:12" x14ac:dyDescent="0.3">
      <c r="A204" t="s">
        <v>2447</v>
      </c>
      <c r="B204" t="s">
        <v>458</v>
      </c>
      <c r="C204">
        <f>COUNTIF('Net Import'!B:B,B204)</f>
        <v>1</v>
      </c>
      <c r="D204" t="s">
        <v>458</v>
      </c>
      <c r="E204">
        <f>COUNTIF('KenPom import'!B:B,D204)</f>
        <v>1</v>
      </c>
      <c r="F204" t="str">
        <f>B204</f>
        <v>Wichita St.</v>
      </c>
      <c r="G204">
        <f>IF(COUNTIF('Stats import'!E:E,F204)&gt;1,1,0)</f>
        <v>1</v>
      </c>
      <c r="H204">
        <f t="shared" si="14"/>
        <v>20300</v>
      </c>
      <c r="I204" t="s">
        <v>1414</v>
      </c>
      <c r="J204" t="e">
        <f t="shared" si="72"/>
        <v>#N/A</v>
      </c>
      <c r="K204" t="e">
        <f t="shared" si="73"/>
        <v>#N/A</v>
      </c>
      <c r="L204">
        <f t="shared" si="74"/>
        <v>0</v>
      </c>
    </row>
    <row r="205" spans="1:12" x14ac:dyDescent="0.3">
      <c r="A205" t="s">
        <v>235</v>
      </c>
      <c r="B205" t="str">
        <f t="shared" ref="B205" si="77">A205</f>
        <v>Penn</v>
      </c>
      <c r="C205">
        <f>COUNTIF('Net Import'!B:B,B205)</f>
        <v>1</v>
      </c>
      <c r="D205" t="str">
        <f>A205</f>
        <v>Penn</v>
      </c>
      <c r="E205">
        <f>COUNTIF('KenPom import'!B:B,D205)</f>
        <v>1</v>
      </c>
      <c r="F205" t="str">
        <f t="shared" ref="F205" si="78">B205</f>
        <v>Penn</v>
      </c>
      <c r="G205">
        <f>IF(COUNTIF('Stats import'!E:E,F205)&gt;1,1,0)</f>
        <v>1</v>
      </c>
      <c r="H205">
        <f t="shared" si="14"/>
        <v>20400</v>
      </c>
      <c r="I205" t="s">
        <v>2446</v>
      </c>
      <c r="J205" t="s">
        <v>2170</v>
      </c>
      <c r="K205" t="s">
        <v>2449</v>
      </c>
      <c r="L205">
        <f t="shared" si="74"/>
        <v>1</v>
      </c>
    </row>
  </sheetData>
  <sortState xmlns:xlrd2="http://schemas.microsoft.com/office/spreadsheetml/2017/richdata2" ref="P2:Q104">
    <sortCondition ref="P2:P104"/>
  </sortState>
  <conditionalFormatting sqref="L1:L1048576">
    <cfRule type="cellIs" dxfId="22" priority="2" operator="equal">
      <formula>1</formula>
    </cfRule>
  </conditionalFormatting>
  <conditionalFormatting sqref="M204">
    <cfRule type="cellIs" dxfId="21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ECE5-7B51-4AA0-90D0-2A8954104E0C}">
  <dimension ref="A1:GR204"/>
  <sheetViews>
    <sheetView zoomScale="70" zoomScaleNormal="70" workbookViewId="0">
      <pane xSplit="3" ySplit="1" topLeftCell="D55" activePane="bottomRight" state="frozen"/>
      <selection pane="topRight" activeCell="D1" sqref="D1"/>
      <selection pane="bottomLeft" activeCell="A2" sqref="A2"/>
      <selection pane="bottomRight" activeCell="E69" sqref="E69"/>
    </sheetView>
  </sheetViews>
  <sheetFormatPr defaultColWidth="8.88671875" defaultRowHeight="14.4" x14ac:dyDescent="0.3"/>
  <cols>
    <col min="1" max="1" width="8.88671875" style="26" customWidth="1"/>
    <col min="2" max="2" width="14.109375" style="74" customWidth="1"/>
    <col min="3" max="3" width="18" style="123" bestFit="1" customWidth="1"/>
    <col min="4" max="4" width="16.77734375" style="126" customWidth="1"/>
    <col min="5" max="5" width="8.6640625" style="126" customWidth="1"/>
    <col min="6" max="6" width="8.109375" style="241" customWidth="1"/>
    <col min="7" max="7" width="10.44140625" style="125" bestFit="1" customWidth="1"/>
    <col min="8" max="8" width="7.109375" style="351" hidden="1" customWidth="1"/>
    <col min="9" max="9" width="7.109375" style="353" hidden="1" customWidth="1"/>
    <col min="10" max="10" width="8.88671875" style="356" hidden="1" customWidth="1"/>
    <col min="11" max="11" width="8.88671875" style="131" hidden="1" customWidth="1"/>
    <col min="12" max="12" width="11.33203125" style="132" hidden="1" customWidth="1"/>
    <col min="13" max="13" width="8.44140625" style="423" customWidth="1"/>
    <col min="14" max="14" width="6.6640625" style="46" hidden="1" customWidth="1"/>
    <col min="15" max="15" width="10.33203125" style="233" hidden="1" customWidth="1"/>
    <col min="16" max="16" width="8.44140625" style="418" hidden="1" customWidth="1"/>
    <col min="17" max="17" width="8.88671875" style="232" hidden="1" customWidth="1"/>
    <col min="18" max="18" width="6.44140625" style="421" customWidth="1"/>
    <col min="19" max="19" width="6.44140625" style="74" customWidth="1"/>
    <col min="20" max="20" width="6.44140625" style="429" customWidth="1"/>
    <col min="21" max="21" width="6.44140625" style="125" hidden="1" customWidth="1"/>
    <col min="22" max="22" width="6.44140625" style="126" hidden="1" customWidth="1"/>
    <col min="23" max="23" width="6.44140625" style="274" hidden="1" customWidth="1"/>
    <col min="24" max="24" width="5.5546875" style="50" hidden="1" customWidth="1"/>
    <col min="25" max="25" width="6.44140625" style="72" customWidth="1"/>
    <col min="26" max="35" width="6.44140625" style="137" customWidth="1"/>
    <col min="36" max="36" width="6.44140625" style="73" customWidth="1"/>
    <col min="37" max="37" width="6.44140625" style="72" customWidth="1"/>
    <col min="38" max="47" width="6.44140625" style="137" customWidth="1"/>
    <col min="48" max="48" width="6.44140625" style="73" customWidth="1"/>
    <col min="49" max="49" width="6.44140625" style="140" customWidth="1"/>
    <col min="50" max="62" width="6.44140625" style="138" customWidth="1"/>
    <col min="63" max="63" width="6.44140625" style="63" customWidth="1"/>
    <col min="64" max="64" width="6.44140625" style="140" customWidth="1"/>
    <col min="65" max="75" width="6.44140625" style="138" customWidth="1"/>
    <col min="76" max="76" width="6.44140625" style="63" customWidth="1"/>
    <col min="77" max="77" width="6.44140625" style="110" customWidth="1"/>
    <col min="78" max="96" width="6.44140625" style="74" customWidth="1"/>
    <col min="97" max="97" width="6.44140625" style="111" customWidth="1"/>
    <col min="98" max="98" width="7.77734375" style="144" customWidth="1"/>
    <col min="99" max="99" width="9.44140625" style="129" customWidth="1"/>
    <col min="100" max="100" width="7.77734375" style="129" customWidth="1"/>
    <col min="101" max="101" width="9.77734375" style="130" customWidth="1"/>
    <col min="102" max="102" width="8.88671875" style="207" customWidth="1"/>
    <col min="103" max="109" width="8.88671875" style="174" customWidth="1"/>
    <col min="110" max="127" width="8.88671875" style="74" customWidth="1"/>
    <col min="128" max="128" width="8.88671875" style="111" customWidth="1"/>
    <col min="129" max="129" width="8.88671875" style="172" customWidth="1"/>
    <col min="130" max="132" width="8.88671875" style="111" customWidth="1"/>
    <col min="133" max="133" width="8.88671875" style="110" customWidth="1"/>
    <col min="134" max="142" width="8.88671875" style="74" customWidth="1"/>
    <col min="143" max="143" width="8.88671875" style="175" customWidth="1"/>
    <col min="144" max="158" width="8.88671875" style="74" customWidth="1"/>
    <col min="159" max="160" width="8.88671875" style="111" customWidth="1"/>
    <col min="161" max="161" width="8.88671875" style="74" customWidth="1"/>
    <col min="162" max="162" width="8.88671875" style="111" customWidth="1"/>
    <col min="163" max="163" width="9" style="204" customWidth="1"/>
    <col min="164" max="164" width="8.88671875" style="172" customWidth="1"/>
    <col min="165" max="199" width="8.88671875" style="74" customWidth="1"/>
    <col min="200" max="200" width="10.109375" style="74" bestFit="1" customWidth="1"/>
    <col min="201" max="201" width="8.88671875" style="74" customWidth="1"/>
    <col min="202" max="16384" width="8.88671875" style="74"/>
  </cols>
  <sheetData>
    <row r="1" spans="1:200" s="76" customFormat="1" ht="20.399999999999999" thickBot="1" x14ac:dyDescent="0.45">
      <c r="A1" s="25" t="s">
        <v>438</v>
      </c>
      <c r="B1" s="76" t="s">
        <v>437</v>
      </c>
      <c r="C1" s="76" t="s">
        <v>436</v>
      </c>
      <c r="D1" s="124" t="s">
        <v>1232</v>
      </c>
      <c r="E1" s="124" t="s">
        <v>1822</v>
      </c>
      <c r="F1" s="469" t="s">
        <v>437</v>
      </c>
      <c r="G1" s="474" t="s">
        <v>1980</v>
      </c>
      <c r="H1" s="350" t="s">
        <v>1</v>
      </c>
      <c r="I1" s="198" t="s">
        <v>64</v>
      </c>
      <c r="J1" s="354" t="s">
        <v>1481</v>
      </c>
      <c r="K1" s="192" t="s">
        <v>439</v>
      </c>
      <c r="L1" s="121" t="s">
        <v>1483</v>
      </c>
      <c r="M1" s="273" t="s">
        <v>704</v>
      </c>
      <c r="N1" s="45" t="s">
        <v>98</v>
      </c>
      <c r="O1" s="230" t="s">
        <v>1482</v>
      </c>
      <c r="P1" s="419" t="s">
        <v>678</v>
      </c>
      <c r="Q1" s="230" t="s">
        <v>679</v>
      </c>
      <c r="R1" s="171" t="s">
        <v>419</v>
      </c>
      <c r="S1" s="76" t="s">
        <v>2002</v>
      </c>
      <c r="T1" s="124" t="s">
        <v>2003</v>
      </c>
      <c r="U1" s="145" t="s">
        <v>554</v>
      </c>
      <c r="V1" s="124" t="s">
        <v>555</v>
      </c>
      <c r="W1" s="273" t="s">
        <v>657</v>
      </c>
      <c r="X1" s="49" t="s">
        <v>710</v>
      </c>
      <c r="Y1" s="69" t="s">
        <v>417</v>
      </c>
      <c r="Z1" s="194" t="s">
        <v>417</v>
      </c>
      <c r="AA1" s="194" t="s">
        <v>417</v>
      </c>
      <c r="AB1" s="194" t="s">
        <v>417</v>
      </c>
      <c r="AC1" s="194" t="s">
        <v>417</v>
      </c>
      <c r="AD1" s="194" t="s">
        <v>417</v>
      </c>
      <c r="AE1" s="194" t="s">
        <v>417</v>
      </c>
      <c r="AF1" s="194" t="s">
        <v>417</v>
      </c>
      <c r="AG1" s="194" t="s">
        <v>417</v>
      </c>
      <c r="AH1" s="194" t="s">
        <v>417</v>
      </c>
      <c r="AI1" s="194" t="s">
        <v>417</v>
      </c>
      <c r="AJ1" s="194" t="s">
        <v>417</v>
      </c>
      <c r="AK1" s="69" t="s">
        <v>418</v>
      </c>
      <c r="AL1" s="194" t="s">
        <v>418</v>
      </c>
      <c r="AM1" s="194" t="s">
        <v>418</v>
      </c>
      <c r="AN1" s="194" t="s">
        <v>418</v>
      </c>
      <c r="AO1" s="194" t="s">
        <v>418</v>
      </c>
      <c r="AP1" s="194" t="s">
        <v>418</v>
      </c>
      <c r="AQ1" s="194" t="s">
        <v>418</v>
      </c>
      <c r="AR1" s="194" t="s">
        <v>418</v>
      </c>
      <c r="AS1" s="194" t="s">
        <v>418</v>
      </c>
      <c r="AT1" s="194" t="s">
        <v>418</v>
      </c>
      <c r="AU1" s="194" t="s">
        <v>418</v>
      </c>
      <c r="AV1" s="194" t="s">
        <v>418</v>
      </c>
      <c r="AW1" s="212" t="s">
        <v>554</v>
      </c>
      <c r="AX1" s="193" t="s">
        <v>554</v>
      </c>
      <c r="AY1" s="193" t="s">
        <v>554</v>
      </c>
      <c r="AZ1" s="193" t="s">
        <v>554</v>
      </c>
      <c r="BA1" s="193" t="s">
        <v>554</v>
      </c>
      <c r="BB1" s="193" t="s">
        <v>554</v>
      </c>
      <c r="BC1" s="193" t="s">
        <v>554</v>
      </c>
      <c r="BD1" s="193" t="s">
        <v>554</v>
      </c>
      <c r="BE1" s="193" t="s">
        <v>554</v>
      </c>
      <c r="BF1" s="193" t="s">
        <v>554</v>
      </c>
      <c r="BG1" s="193" t="s">
        <v>554</v>
      </c>
      <c r="BH1" s="193" t="s">
        <v>554</v>
      </c>
      <c r="BI1" s="193" t="s">
        <v>554</v>
      </c>
      <c r="BJ1" s="193" t="s">
        <v>554</v>
      </c>
      <c r="BK1" s="61" t="s">
        <v>554</v>
      </c>
      <c r="BL1" s="212" t="s">
        <v>555</v>
      </c>
      <c r="BM1" s="193" t="s">
        <v>555</v>
      </c>
      <c r="BN1" s="193" t="s">
        <v>555</v>
      </c>
      <c r="BO1" s="193" t="s">
        <v>555</v>
      </c>
      <c r="BP1" s="193" t="s">
        <v>555</v>
      </c>
      <c r="BQ1" s="193" t="s">
        <v>555</v>
      </c>
      <c r="BR1" s="193" t="s">
        <v>555</v>
      </c>
      <c r="BS1" s="193" t="s">
        <v>555</v>
      </c>
      <c r="BT1" s="193" t="s">
        <v>555</v>
      </c>
      <c r="BU1" s="193" t="s">
        <v>555</v>
      </c>
      <c r="BV1" s="193" t="s">
        <v>555</v>
      </c>
      <c r="BW1" s="193" t="s">
        <v>555</v>
      </c>
      <c r="BX1" s="193" t="s">
        <v>555</v>
      </c>
      <c r="BY1" s="213" t="s">
        <v>556</v>
      </c>
      <c r="BZ1" s="76" t="s">
        <v>556</v>
      </c>
      <c r="CA1" s="76" t="s">
        <v>556</v>
      </c>
      <c r="CB1" s="76" t="s">
        <v>556</v>
      </c>
      <c r="CC1" s="76" t="s">
        <v>556</v>
      </c>
      <c r="CD1" s="76" t="s">
        <v>556</v>
      </c>
      <c r="CE1" s="76" t="s">
        <v>556</v>
      </c>
      <c r="CF1" s="76" t="s">
        <v>556</v>
      </c>
      <c r="CG1" s="76" t="s">
        <v>556</v>
      </c>
      <c r="CH1" s="76" t="s">
        <v>556</v>
      </c>
      <c r="CI1" s="76" t="s">
        <v>556</v>
      </c>
      <c r="CJ1" s="76" t="s">
        <v>556</v>
      </c>
      <c r="CK1" s="76" t="s">
        <v>556</v>
      </c>
      <c r="CL1" s="76" t="s">
        <v>556</v>
      </c>
      <c r="CM1" s="76" t="s">
        <v>556</v>
      </c>
      <c r="CN1" s="76" t="s">
        <v>556</v>
      </c>
      <c r="CO1" s="76" t="s">
        <v>556</v>
      </c>
      <c r="CP1" s="76" t="s">
        <v>556</v>
      </c>
      <c r="CQ1" s="76" t="s">
        <v>556</v>
      </c>
      <c r="CR1" s="76" t="s">
        <v>556</v>
      </c>
      <c r="CS1" s="171" t="s">
        <v>556</v>
      </c>
      <c r="CT1" s="142" t="s">
        <v>43</v>
      </c>
      <c r="CU1" s="195" t="s">
        <v>59</v>
      </c>
      <c r="CV1" s="195" t="s">
        <v>51</v>
      </c>
      <c r="CW1" s="128" t="s">
        <v>60</v>
      </c>
      <c r="CX1" s="205" t="s">
        <v>135</v>
      </c>
      <c r="CY1" s="198" t="s">
        <v>136</v>
      </c>
      <c r="CZ1" s="198" t="s">
        <v>137</v>
      </c>
      <c r="DA1" s="198" t="s">
        <v>139</v>
      </c>
      <c r="DB1" s="198" t="s">
        <v>140</v>
      </c>
      <c r="DC1" s="198" t="s">
        <v>138</v>
      </c>
      <c r="DD1" s="198" t="s">
        <v>115</v>
      </c>
      <c r="DE1" s="198" t="s">
        <v>141</v>
      </c>
      <c r="DF1" s="198" t="s">
        <v>142</v>
      </c>
      <c r="DG1" s="198" t="s">
        <v>129</v>
      </c>
      <c r="DH1" s="198" t="s">
        <v>116</v>
      </c>
      <c r="DI1" s="198" t="s">
        <v>156</v>
      </c>
      <c r="DJ1" s="198" t="s">
        <v>143</v>
      </c>
      <c r="DK1" s="198" t="s">
        <v>144</v>
      </c>
      <c r="DL1" s="198" t="s">
        <v>145</v>
      </c>
      <c r="DM1" s="198" t="s">
        <v>146</v>
      </c>
      <c r="DN1" s="198" t="s">
        <v>147</v>
      </c>
      <c r="DO1" s="198" t="s">
        <v>148</v>
      </c>
      <c r="DP1" s="198" t="s">
        <v>149</v>
      </c>
      <c r="DQ1" s="198" t="s">
        <v>150</v>
      </c>
      <c r="DR1" s="198" t="s">
        <v>157</v>
      </c>
      <c r="DS1" s="198" t="s">
        <v>151</v>
      </c>
      <c r="DT1" s="198" t="s">
        <v>152</v>
      </c>
      <c r="DU1" s="198" t="s">
        <v>158</v>
      </c>
      <c r="DV1" s="198" t="s">
        <v>153</v>
      </c>
      <c r="DW1" s="198" t="s">
        <v>154</v>
      </c>
      <c r="DX1" s="199" t="s">
        <v>155</v>
      </c>
      <c r="DY1" s="200" t="s">
        <v>402</v>
      </c>
      <c r="DZ1" s="199" t="s">
        <v>420</v>
      </c>
      <c r="EA1" s="199" t="s">
        <v>1</v>
      </c>
      <c r="EB1" s="199" t="s">
        <v>127</v>
      </c>
      <c r="EC1" s="69" t="s">
        <v>135</v>
      </c>
      <c r="ED1" s="194" t="s">
        <v>136</v>
      </c>
      <c r="EE1" s="194" t="s">
        <v>137</v>
      </c>
      <c r="EF1" s="194" t="s">
        <v>139</v>
      </c>
      <c r="EG1" s="194" t="s">
        <v>140</v>
      </c>
      <c r="EH1" s="194" t="s">
        <v>138</v>
      </c>
      <c r="EI1" s="194" t="s">
        <v>115</v>
      </c>
      <c r="EJ1" s="194" t="s">
        <v>141</v>
      </c>
      <c r="EK1" s="194" t="s">
        <v>142</v>
      </c>
      <c r="EL1" s="194" t="s">
        <v>129</v>
      </c>
      <c r="EM1" s="194" t="s">
        <v>116</v>
      </c>
      <c r="EN1" s="194" t="s">
        <v>156</v>
      </c>
      <c r="EO1" s="194" t="s">
        <v>143</v>
      </c>
      <c r="EP1" s="194" t="s">
        <v>144</v>
      </c>
      <c r="EQ1" s="194" t="s">
        <v>145</v>
      </c>
      <c r="ER1" s="194" t="s">
        <v>146</v>
      </c>
      <c r="ES1" s="194" t="s">
        <v>147</v>
      </c>
      <c r="ET1" s="194" t="s">
        <v>148</v>
      </c>
      <c r="EU1" s="194" t="s">
        <v>149</v>
      </c>
      <c r="EV1" s="194" t="s">
        <v>150</v>
      </c>
      <c r="EW1" s="194" t="s">
        <v>157</v>
      </c>
      <c r="EX1" s="194" t="s">
        <v>151</v>
      </c>
      <c r="EY1" s="194" t="s">
        <v>152</v>
      </c>
      <c r="EZ1" s="194" t="s">
        <v>158</v>
      </c>
      <c r="FA1" s="194" t="s">
        <v>153</v>
      </c>
      <c r="FB1" s="194" t="s">
        <v>154</v>
      </c>
      <c r="FC1" s="201" t="s">
        <v>155</v>
      </c>
      <c r="FD1" s="201" t="s">
        <v>420</v>
      </c>
      <c r="FE1" s="201" t="s">
        <v>1</v>
      </c>
      <c r="FF1" s="201" t="s">
        <v>127</v>
      </c>
      <c r="FG1" s="202" t="s">
        <v>664</v>
      </c>
      <c r="FH1" s="202" t="s">
        <v>665</v>
      </c>
      <c r="GQ1" s="182" t="s">
        <v>684</v>
      </c>
      <c r="GR1" s="182">
        <v>46093</v>
      </c>
    </row>
    <row r="2" spans="1:200" ht="15" customHeight="1" thickTop="1" x14ac:dyDescent="0.3">
      <c r="A2" s="48">
        <v>1</v>
      </c>
      <c r="B2" s="227" t="s">
        <v>2</v>
      </c>
      <c r="C2" s="227" t="s">
        <v>89</v>
      </c>
      <c r="D2" s="243" t="s">
        <v>1240</v>
      </c>
      <c r="E2" s="126">
        <v>1</v>
      </c>
      <c r="F2" s="241" t="s">
        <v>676</v>
      </c>
      <c r="G2" s="468"/>
      <c r="H2" s="351">
        <f t="shared" ref="H2:H33" si="0">_xlfn.IFNA(INDEX(importBPIRkCol,MATCH(INDEX(espnMap,MATCH(C2,valCol,0)),bpiImportCol,0)+rowOffset),INDEX(importBPIRkCol,MATCH(INDEX(espnMap2,MATCH(C2,valCol,0)),bpiImportCol,0)+rowOffset))</f>
        <v>3</v>
      </c>
      <c r="I2" s="352">
        <f>IFERROR(INDEX('Net Import'!A:A,MATCH(INDEX(mapping!B:B,MATCH(C2,mapping!A:A,0),1),'Net Import'!B:B,0),1),0)</f>
        <v>3</v>
      </c>
      <c r="J2" s="355">
        <f t="shared" ref="J2:J33" si="1">_xlfn.IFNA(INDEX(sorRkCol,MATCH(INDEX(espnMap,MATCH(C2,valCol,0)),sorTeamCol,0)+sorRowOffset),INDEX(sorRkCol,MATCH(INDEX(espnMap2,MATCH(C2,valCol,0)),sorTeamCol,0)+sorRowOffset))</f>
        <v>1</v>
      </c>
      <c r="K2" s="131">
        <v>2</v>
      </c>
      <c r="L2" s="132">
        <v>1.5</v>
      </c>
      <c r="M2" s="422">
        <f t="shared" ref="M2:M33" si="2">CW2+R2*1.8+IF(K2&gt;0,K2-26,0)/2+IF(CV2&gt;0.5,0,10)-0.5*O2-IF(F2="WIN",1,IF(F2="IN",0.5,0))-S2+IF(W2&gt;13.5,2,0)-IF(W2&lt;6,6-W2,0)</f>
        <v>-73.058307692307693</v>
      </c>
      <c r="N2" s="47">
        <f t="shared" ref="N2:N33" si="3">IF(COUNTIF(H2:J2,"&lt;50.5")&gt;1.5,1,0)</f>
        <v>1</v>
      </c>
      <c r="O2" s="231">
        <f t="shared" ref="O2:O33" si="4">_xlfn.IFNA(INDEX(importBPICol,MATCH(INDEX(espnMap,MATCH(C2,valCol,0)),bpiImportCol,0)+rowOffset), INDEX(importBPICol,MATCH(INDEX(espnMap2,MATCH(C2,valCol,0)),bpiImportCol,0)+rowOffset))</f>
        <v>23.7</v>
      </c>
      <c r="P2" s="417">
        <f t="shared" ref="P2:P33" si="5">INDEX(kpOff,MATCH(INDEX(kpVal,MATCH(C2,valCol,0)),kpTeam,0))</f>
        <v>7</v>
      </c>
      <c r="Q2" s="232">
        <f t="shared" ref="Q2:Q33" si="6">INDEX(kpDef,MATCH(INDEX(kpVal,MATCH(C2,valCol,0)),kpTeam,0))</f>
        <v>3</v>
      </c>
      <c r="R2" s="420">
        <f t="shared" ref="R2:R33" si="7">-1*INDEX(calculatedResVal,MATCH(C2,resValueTeamCol,0))</f>
        <v>-21.204615384615387</v>
      </c>
      <c r="S2" s="472">
        <v>8</v>
      </c>
      <c r="T2" s="473">
        <v>0</v>
      </c>
      <c r="U2" s="125">
        <f t="shared" ref="U2:U33" si="8">COUNTA(AW2:BK2)+COUNTA(Y2:AJ2)</f>
        <v>18</v>
      </c>
      <c r="V2" s="126">
        <f t="shared" ref="V2:V33" si="9">COUNTA(BL2:BX2)+COUNTA(AK2:AV2)</f>
        <v>2</v>
      </c>
      <c r="W2" s="274">
        <f t="shared" ref="W2:W33" si="10">COUNTA(AK2:AV2)+COUNTA(BL2:CS2)</f>
        <v>2</v>
      </c>
      <c r="X2" s="51">
        <f t="shared" ref="X2:X33" si="11">IF(SUM(S2:W2)&gt;0,1,0)</f>
        <v>1</v>
      </c>
      <c r="Y2" s="72" t="s">
        <v>615</v>
      </c>
      <c r="Z2" s="137" t="s">
        <v>21</v>
      </c>
      <c r="AA2" s="137" t="s">
        <v>595</v>
      </c>
      <c r="AB2" s="137" t="s">
        <v>621</v>
      </c>
      <c r="AC2" s="137" t="s">
        <v>564</v>
      </c>
      <c r="AD2" s="137" t="s">
        <v>134</v>
      </c>
      <c r="AE2" s="137" t="s">
        <v>134</v>
      </c>
      <c r="AF2" s="137" t="s">
        <v>597</v>
      </c>
      <c r="AG2" s="137" t="s">
        <v>590</v>
      </c>
      <c r="AH2" s="137" t="s">
        <v>589</v>
      </c>
      <c r="AI2" s="137" t="s">
        <v>589</v>
      </c>
      <c r="AJ2" s="73" t="s">
        <v>597</v>
      </c>
      <c r="AK2" s="72" t="s">
        <v>590</v>
      </c>
      <c r="AL2" s="137" t="s">
        <v>591</v>
      </c>
      <c r="AW2" s="140" t="s">
        <v>601</v>
      </c>
      <c r="AX2" s="138" t="s">
        <v>39</v>
      </c>
      <c r="AY2" s="138" t="s">
        <v>101</v>
      </c>
      <c r="AZ2" s="138" t="s">
        <v>596</v>
      </c>
      <c r="BA2" s="138" t="s">
        <v>592</v>
      </c>
      <c r="BB2" s="138" t="s">
        <v>101</v>
      </c>
      <c r="CT2" s="143">
        <f t="shared" ref="CT2:CT33" si="12">H2*0.4+J2*1.2+I2*0.8</f>
        <v>4.8000000000000007</v>
      </c>
      <c r="CU2" s="196">
        <f t="shared" ref="CU2:CU33" si="13">CT2/2.4</f>
        <v>2.0000000000000004</v>
      </c>
      <c r="CV2" s="197">
        <f>VLOOKUP(B2,'SODiv Index'!A:B,2,FALSE)</f>
        <v>1</v>
      </c>
      <c r="CW2" s="130">
        <f t="shared" ref="CW2:CW33" si="14">CU2*(10-CV2/5)/10</f>
        <v>1.9600000000000004</v>
      </c>
      <c r="CX2" s="206">
        <f>INDEX('Stats import'!H:H,MATCH((INDEX(mapping!R:R,MATCH(INDEX(statsCategories,1,1),mapping!P:P,0),1)+INDEX(mapping!H:H,MATCH(C2,mapping!A:A,0),1)),'Stats import'!B:B,0),1)</f>
        <v>1.57</v>
      </c>
      <c r="CY2" s="53">
        <f>INDEX('Stats import'!H:H,MATCH((INDEX(mapping!R:R,MATCH(INDEX(statsCategories,1,2),mapping!P:P,0),1)+INDEX(mapping!H:H,MATCH(C2,mapping!A:A,0),1)),'Stats import'!B:B,0),1)</f>
        <v>16.899999999999999</v>
      </c>
      <c r="CZ2" s="53">
        <f>INDEX('Stats import'!H:H,MATCH((INDEX(mapping!R:R,MATCH(INDEX(statsCategories,1,3),mapping!P:P,0),1)+INDEX(mapping!H:H,MATCH(C2,mapping!A:A,0),1)),'Stats import'!B:B,0),1)</f>
        <v>23.32</v>
      </c>
      <c r="DA2" s="53">
        <f>INDEX('Stats import'!H:H,MATCH((INDEX(mapping!R:R,MATCH(INDEX(statsCategories,1,4),mapping!P:P,0),1)+INDEX(mapping!H:H,MATCH(C2,mapping!A:A,0),1)),'Stats import'!B:B,0),1)</f>
        <v>4.2</v>
      </c>
      <c r="DB2" s="53">
        <f>INDEX('Stats import'!H:H,MATCH((INDEX(mapping!R:R,MATCH(INDEX(statsCategories,1,5),mapping!P:P,0),1)+INDEX(mapping!H:H,MATCH(C2,mapping!A:A,0),1)),'Stats import'!B:B,0),1)</f>
        <v>0.55100000000000005</v>
      </c>
      <c r="DC2" s="53">
        <f>INDEX('Stats import'!H:H,MATCH((INDEX(mapping!R:R,MATCH(INDEX(statsCategories,1,6),mapping!P:P,0),1)+INDEX(mapping!H:H,MATCH(C2,mapping!A:A,0),1)),'Stats import'!B:B,0),1)</f>
        <v>15.53</v>
      </c>
      <c r="DD2" s="53">
        <f>INDEX('Stats import'!H:H,MATCH((INDEX(mapping!R:R,MATCH(INDEX(statsCategories,1,7),mapping!P:P,0),1)+INDEX(mapping!H:H,MATCH(C2,mapping!A:A,0),1)),'Stats import'!B:B,0),1)</f>
        <v>50.2</v>
      </c>
      <c r="DE2" s="53">
        <f>INDEX('Stats import'!H:H,MATCH((INDEX(mapping!R:R,MATCH(INDEX(statsCategories,1,8),mapping!P:P,0),1)+INDEX(mapping!H:H,MATCH(C2,mapping!A:A,0),1)),'Stats import'!B:B,0),1)</f>
        <v>39.200000000000003</v>
      </c>
      <c r="DF2" s="53">
        <f>INDEX('Stats import'!H:H,MATCH((INDEX(mapping!R:R,MATCH(INDEX(statsCategories,1,9),mapping!P:P,0),1)+INDEX(mapping!H:H,MATCH(C2,mapping!A:A,0),1)),'Stats import'!B:B,0),1)</f>
        <v>16</v>
      </c>
      <c r="DG2" s="53">
        <f>INDEX('Stats import'!H:H,MATCH((INDEX(mapping!R:R,MATCH(INDEX(statsCategories,1,10),mapping!P:P,0),1)+INDEX(mapping!H:H,MATCH(C2,mapping!A:A,0),1)),'Stats import'!B:B,0),1)</f>
        <v>26.1</v>
      </c>
      <c r="DH2" s="53">
        <f>INDEX('Stats import'!H:H,MATCH((INDEX(mapping!R:R,MATCH(INDEX(statsCategories,1,11),mapping!P:P,0),1)+INDEX(mapping!H:H,MATCH(C2,mapping!A:A,0),1)),'Stats import'!B:B,0),1)</f>
        <v>73.400000000000006</v>
      </c>
      <c r="DI2" s="53">
        <f>INDEX('Stats import'!H:H,MATCH((INDEX(mapping!R:R,MATCH(INDEX(statsCategories,1,12),mapping!P:P,0),1)+INDEX(mapping!H:H,MATCH(C2,mapping!A:A,0),1)),'Stats import'!B:B,0),1)</f>
        <v>19.100000000000001</v>
      </c>
      <c r="DJ2" s="53">
        <f>INDEX('Stats import'!H:H,MATCH((INDEX(mapping!R:R,MATCH(INDEX(statsCategories,1,13),mapping!P:P,0),1)+INDEX(mapping!H:H,MATCH(C2,mapping!A:A,0),1)),'Stats import'!B:B,0),1)</f>
        <v>10.8</v>
      </c>
      <c r="DK2" s="53">
        <f>INDEX('Stats import'!H:H,MATCH((INDEX(mapping!R:R,MATCH(INDEX(statsCategories,1,14),mapping!P:P,0),1)+INDEX(mapping!H:H,MATCH(C2,mapping!A:A,0),1)),'Stats import'!B:B,0),1)</f>
        <v>29.76</v>
      </c>
      <c r="DL2" s="53">
        <f>INDEX('Stats import'!H:H,MATCH((INDEX(mapping!R:R,MATCH(INDEX(statsCategories,1,15),mapping!P:P,0),1)+INDEX(mapping!H:H,MATCH(C2,mapping!A:A,0),1)),'Stats import'!B:B,0),1)</f>
        <v>12.76</v>
      </c>
      <c r="DM2" s="53">
        <f>INDEX('Stats import'!H:H,MATCH((INDEX(mapping!R:R,MATCH(INDEX(statsCategories,1,16),mapping!P:P,0),1)+INDEX(mapping!H:H,MATCH(C2,mapping!A:A,0),1)),'Stats import'!B:B,0),1)</f>
        <v>42.53</v>
      </c>
      <c r="DN2" s="53">
        <f>INDEX('Stats import'!H:H,MATCH((INDEX(mapping!R:R,MATCH(INDEX(statsCategories,1,17),mapping!P:P,0),1)+INDEX(mapping!H:H,MATCH(C2,mapping!A:A,0),1)),'Stats import'!B:B,0),1)</f>
        <v>68.8</v>
      </c>
      <c r="DO2" s="53">
        <f>INDEX('Stats import'!H:H,MATCH((INDEX(mapping!R:R,MATCH(INDEX(statsCategories,1,18),mapping!P:P,0),1)+INDEX(mapping!H:H,MATCH(C2,mapping!A:A,0),1)),'Stats import'!B:B,0),1)</f>
        <v>17.399999999999999</v>
      </c>
      <c r="DP2" s="53">
        <f>INDEX('Stats import'!H:H,MATCH((INDEX(mapping!R:R,MATCH(INDEX(statsCategories,1,19),mapping!P:P,0),1)+INDEX(mapping!H:H,MATCH(C2,mapping!A:A,0),1)),'Stats import'!B:B,0),1)</f>
        <v>86.1</v>
      </c>
      <c r="DQ2" s="53">
        <f>INDEX('Stats import'!H:H,MATCH((INDEX(mapping!R:R,MATCH(INDEX(statsCategories,1,20),mapping!P:P,0),1)+INDEX(mapping!H:H,MATCH(C2,mapping!A:A,0),1)),'Stats import'!B:B,0),1)</f>
        <v>7.8</v>
      </c>
      <c r="DR2" s="53">
        <f>INDEX('Stats import'!H:H,MATCH((INDEX(mapping!R:R,MATCH(INDEX(statsCategories,1,21),mapping!P:P,0),1)+INDEX(mapping!H:H,MATCH(C2,mapping!A:A,0),1)),'Stats import'!B:B,0),1)</f>
        <v>16.3</v>
      </c>
      <c r="DS2" s="53">
        <f>INDEX('Stats import'!H:H,MATCH((INDEX(mapping!R:R,MATCH(INDEX(statsCategories,1,22),mapping!P:P,0),1)+INDEX(mapping!H:H,MATCH(C2,mapping!A:A,0),1)),'Stats import'!B:B,0),1)</f>
        <v>36</v>
      </c>
      <c r="DT2" s="53">
        <f>INDEX('Stats import'!H:H,MATCH((INDEX(mapping!R:R,MATCH(INDEX(statsCategories,1,23),mapping!P:P,0),1)+INDEX(mapping!H:H,MATCH(C2,mapping!A:A,0),1)),'Stats import'!B:B,0),1)</f>
        <v>31.4</v>
      </c>
      <c r="DU2" s="53">
        <f>INDEX('Stats import'!H:H,MATCH((INDEX(mapping!R:R,MATCH(INDEX(statsCategories,1,24),mapping!P:P,0),1)+INDEX(mapping!H:H,MATCH(C2,mapping!A:A,0),1)),'Stats import'!B:B,0),1)</f>
        <v>5.9</v>
      </c>
      <c r="DV2" s="53">
        <f>INDEX('Stats import'!H:H,MATCH((INDEX(mapping!R:R,MATCH(INDEX(statsCategories,1,25),mapping!P:P,0),1)+INDEX(mapping!H:H,MATCH(C2,mapping!A:A,0),1)),'Stats import'!B:B,0),1)</f>
        <v>1.1000000000000001</v>
      </c>
      <c r="DW2" s="53">
        <f>INDEX('Stats import'!H:H,MATCH((INDEX(mapping!R:R,MATCH(INDEX(statsCategories,1,26),mapping!P:P,0),1)+INDEX(mapping!H:H,MATCH(C2,mapping!A:A,0),1)),'Stats import'!B:B,0),1)</f>
        <v>11.97</v>
      </c>
      <c r="DX2" s="53">
        <f>INDEX('Stats import'!H:H,MATCH((INDEX(mapping!R:R,MATCH(INDEX(statsCategories,1,27),mapping!P:P,0),1)+INDEX(mapping!H:H,MATCH(C2,mapping!A:A,0),1)),'Stats import'!B:B,0),1)</f>
        <v>10.8</v>
      </c>
      <c r="DZ2" s="173">
        <f t="shared" ref="DZ2:DZ33" si="15">R2</f>
        <v>-21.204615384615387</v>
      </c>
      <c r="EA2" s="173">
        <f t="shared" ref="EA2:EA33" si="16">-O2</f>
        <v>-23.7</v>
      </c>
      <c r="EB2" s="344">
        <f>INDEX('KenPom import'!J:J,MATCH(INDEX(kpVal,MATCH(C2,valCol,0)),kpTeam,0))</f>
        <v>70.099999999999994</v>
      </c>
      <c r="EC2" s="176">
        <f t="shared" ref="EC2:EC33" si="17">(CX2-INDEX(FK:FK,4,1))/INDEX(FK:FK,3,1)</f>
        <v>0.51975982315020286</v>
      </c>
      <c r="ED2" s="176">
        <f t="shared" ref="ED2:ED33" si="18">(CY2-INDEX(FL:FL,4,1))/INDEX(FL:FL,3,1)</f>
        <v>0.80246062893520609</v>
      </c>
      <c r="EE2" s="176">
        <f t="shared" ref="EE2:EE33" si="19">(CZ2-INDEX(FM:FM,4,1))/INDEX(FM:FM,3,1)</f>
        <v>0.25920914502129722</v>
      </c>
      <c r="EF2" s="176">
        <f t="shared" ref="EF2:EF33" si="20">(DA2-INDEX(FN:FN,4,1))/INDEX(FN:FN,3,1)</f>
        <v>0.45710074328091027</v>
      </c>
      <c r="EG2" s="176">
        <f t="shared" ref="EG2:EG33" si="21">(DB2-INDEX(FO:FO,4,1))/INDEX(FO:FO,3,1)</f>
        <v>0.41126913023330702</v>
      </c>
      <c r="EH2" s="176">
        <f t="shared" ref="EH2:EH33" si="22">(DC2-INDEX(FP:FP,4,1))/INDEX(FP:FP,3,1)</f>
        <v>1.3167281505854094</v>
      </c>
      <c r="EI2" s="176">
        <f t="shared" ref="EI2:EI33" si="23">(DD2-INDEX(FQ:FQ,4,1))/INDEX(FQ:FQ,3,1)</f>
        <v>1.6059507691300483</v>
      </c>
      <c r="EJ2" s="176">
        <f t="shared" ref="EJ2:EJ33" si="24">(DE2-INDEX(FR:FR,4,1))/INDEX(FR:FR,3,1)*-1</f>
        <v>1.6455586930835688</v>
      </c>
      <c r="EK2" s="176">
        <f t="shared" ref="EK2:EK33" si="25">(DF2-INDEX(FS:FS,4,1))/INDEX(FS:FS,3,1)*-1</f>
        <v>0.71319785404020408</v>
      </c>
      <c r="EL2" s="176">
        <f t="shared" ref="EL2:EL33" si="26">(DG2-INDEX(FT:FT,4,1))/INDEX(FT:FT,3,1)</f>
        <v>1.6080802753488721</v>
      </c>
      <c r="EM2" s="225">
        <f t="shared" ref="EM2:EM33" si="27">(DH2-INDEX(FU:FU,4,1))/INDEX(FU:FU,3,1)</f>
        <v>-7.3142647991036827E-2</v>
      </c>
      <c r="EN2" s="176">
        <f t="shared" ref="EN2:EN33" si="28">(DI2-INDEX(FV:FV,4,1))/INDEX(FV:FV,3,1)</f>
        <v>1.4833657022004385</v>
      </c>
      <c r="EO2" s="176">
        <f t="shared" ref="EO2:EO33" si="29">(DJ2-INDEX(FW:FW,4,1))/INDEX(FW:FW,3,1)</f>
        <v>1.9709140851105611</v>
      </c>
      <c r="EP2" s="176">
        <f t="shared" ref="EP2:EP33" si="30">(DK2-INDEX(FX:FX,4,1))/INDEX(FX:FX,3,1)</f>
        <v>2.3297549118389997</v>
      </c>
      <c r="EQ2" s="176">
        <f t="shared" ref="EQ2:EQ33" si="31">(DL2-INDEX(FY:FY,4,1))/INDEX(FY:FY,3,1)</f>
        <v>0.76767607993000686</v>
      </c>
      <c r="ER2" s="176">
        <f t="shared" ref="ER2:ER33" si="32">(DM2-INDEX(FZ:FZ,4,1))/INDEX(FZ:FZ,3,1)</f>
        <v>2.0433398919070211</v>
      </c>
      <c r="ES2" s="176">
        <f t="shared" ref="ES2:ES33" si="33">(DN2-INDEX(GA:GA,4,1))/INDEX(GA:GA,3,1)*-1</f>
        <v>0.58531397517016359</v>
      </c>
      <c r="ET2" s="176">
        <f t="shared" ref="ET2:ET33" si="34">(DO2-INDEX(GB:GB,4,1))/INDEX(GB:GB,3,1)</f>
        <v>1.8600472526622918</v>
      </c>
      <c r="EU2" s="176">
        <f t="shared" ref="EU2:EU33" si="35">(DP2-INDEX(GC:GC,4,1))/INDEX(GC:GC,3,1)</f>
        <v>1.0806672212998913</v>
      </c>
      <c r="EV2" s="176">
        <f t="shared" ref="EV2:EV33" si="36">(DQ2-INDEX(GD:GD,4,1))/INDEX(GD:GD,3,1)</f>
        <v>0.5807823019030347</v>
      </c>
      <c r="EW2" s="176">
        <f t="shared" ref="EW2:EW33" si="37">(DR2-INDEX(GE:GE,4,1))/INDEX(GE:GE,3,1)</f>
        <v>-1.9817705278713811</v>
      </c>
      <c r="EX2" s="176">
        <f t="shared" ref="EX2:EX33" si="38">(DS2-INDEX(GF:GF,4,1))/INDEX(GF:GF,3,1)</f>
        <v>0.31312986597683723</v>
      </c>
      <c r="EY2" s="176">
        <f t="shared" ref="EY2:EY33" si="39">(DT2-INDEX(GG:GG,4,1))/INDEX(GG:GG,3,1)*-1</f>
        <v>0.63132928425011958</v>
      </c>
      <c r="EZ2" s="176">
        <f t="shared" ref="EZ2:EZ33" si="40">(DU2-INDEX(GH:GH,4,1))/INDEX(GH:GH,3,1)</f>
        <v>-1.7028448516982375</v>
      </c>
      <c r="FA2" s="176">
        <f t="shared" ref="FA2:FA33" si="41">(DV2-INDEX(GI:GI,4,1))/INDEX(GI:GI,3,1)</f>
        <v>-0.13666783681634934</v>
      </c>
      <c r="FB2" s="176">
        <f t="shared" ref="FB2:FB33" si="42">(DW2-INDEX(GJ:GJ,4,1))/INDEX(GJ:GJ,3,1)</f>
        <v>-9.0011200548729908E-2</v>
      </c>
      <c r="FC2" s="176">
        <f t="shared" ref="FC2:FC33" si="43">(DX2-INDEX(GK:GK,4,1))/INDEX(GK:GK,3,1)*-1</f>
        <v>-4.2273759670976206E-2</v>
      </c>
      <c r="FD2" s="176">
        <f t="shared" ref="FD2:FD33" si="44">(DZ2-INDEX(GM:GM,4,1))/INDEX(GM:GM,3,1)*-1</f>
        <v>2.7974846838845537</v>
      </c>
      <c r="FE2" s="176">
        <f t="shared" ref="FE2:FE33" si="45">(EA2-INDEX(GN:GN,4,1))/INDEX(GN:GN,3,1)*-1</f>
        <v>1.6064764243800227</v>
      </c>
      <c r="FF2" s="178">
        <f t="shared" ref="FF2:FF33" si="46">(EB2-INDEX(GO:GO,4,1))/INDEX(GO:GO,3,1)</f>
        <v>1.014720588793929</v>
      </c>
      <c r="FG2" s="203">
        <f t="shared" ref="FG2:FG33" si="47">(((DP2-DI2-3*DU2)/2)+1.5*DU2)/DB2-DR2</f>
        <v>44.498548094373859</v>
      </c>
      <c r="FH2" s="178">
        <f t="shared" ref="FH2:FH33" si="48">DR2/(DR2+FG2)</f>
        <v>0.2680985074626866</v>
      </c>
      <c r="FI2" s="177"/>
      <c r="FJ2" s="177"/>
      <c r="FK2" s="74" t="s">
        <v>135</v>
      </c>
      <c r="FL2" s="74" t="s">
        <v>136</v>
      </c>
      <c r="FM2" s="74" t="s">
        <v>137</v>
      </c>
      <c r="FN2" s="74" t="s">
        <v>139</v>
      </c>
      <c r="FO2" s="74" t="s">
        <v>140</v>
      </c>
      <c r="FP2" s="74" t="s">
        <v>138</v>
      </c>
      <c r="FQ2" s="74" t="s">
        <v>115</v>
      </c>
      <c r="FR2" s="74" t="s">
        <v>141</v>
      </c>
      <c r="FS2" s="74" t="s">
        <v>142</v>
      </c>
      <c r="FT2" s="74" t="s">
        <v>129</v>
      </c>
      <c r="FU2" s="74" t="s">
        <v>116</v>
      </c>
      <c r="FV2" s="74" t="s">
        <v>156</v>
      </c>
      <c r="FW2" s="74" t="s">
        <v>143</v>
      </c>
      <c r="FX2" s="74" t="s">
        <v>144</v>
      </c>
      <c r="FY2" s="74" t="s">
        <v>145</v>
      </c>
      <c r="FZ2" s="74" t="s">
        <v>146</v>
      </c>
      <c r="GA2" s="74" t="s">
        <v>147</v>
      </c>
      <c r="GB2" s="74" t="s">
        <v>148</v>
      </c>
      <c r="GC2" s="74" t="s">
        <v>149</v>
      </c>
      <c r="GD2" s="74" t="s">
        <v>150</v>
      </c>
      <c r="GE2" s="74" t="s">
        <v>157</v>
      </c>
      <c r="GF2" s="74" t="s">
        <v>151</v>
      </c>
      <c r="GG2" s="74" t="s">
        <v>152</v>
      </c>
      <c r="GH2" s="74" t="s">
        <v>158</v>
      </c>
      <c r="GI2" s="74" t="s">
        <v>153</v>
      </c>
      <c r="GJ2" s="74" t="s">
        <v>154</v>
      </c>
      <c r="GK2" s="74" t="s">
        <v>155</v>
      </c>
      <c r="GL2" s="74" t="s">
        <v>402</v>
      </c>
      <c r="GM2" s="74" t="s">
        <v>420</v>
      </c>
      <c r="GN2" s="74" t="s">
        <v>1</v>
      </c>
      <c r="GO2" s="74" t="s">
        <v>127</v>
      </c>
    </row>
    <row r="3" spans="1:200" ht="15" customHeight="1" x14ac:dyDescent="0.3">
      <c r="A3" s="48">
        <v>2</v>
      </c>
      <c r="B3" s="43" t="s">
        <v>31</v>
      </c>
      <c r="C3" s="229" t="s">
        <v>14</v>
      </c>
      <c r="D3" s="242" t="s">
        <v>1234</v>
      </c>
      <c r="E3" s="126">
        <v>1</v>
      </c>
      <c r="F3" s="241" t="s">
        <v>676</v>
      </c>
      <c r="G3" s="468"/>
      <c r="H3" s="351">
        <f t="shared" si="0"/>
        <v>1</v>
      </c>
      <c r="I3" s="352">
        <f>IFERROR(INDEX('Net Import'!A:A,MATCH(INDEX(mapping!B:B,MATCH(C3,mapping!A:A,0),1),'Net Import'!B:B,0),1),0)</f>
        <v>1</v>
      </c>
      <c r="J3" s="355">
        <f t="shared" si="1"/>
        <v>3</v>
      </c>
      <c r="K3" s="131">
        <v>1</v>
      </c>
      <c r="L3" s="132">
        <v>1</v>
      </c>
      <c r="M3" s="422">
        <f t="shared" si="2"/>
        <v>-70.971999999999994</v>
      </c>
      <c r="N3" s="47">
        <f t="shared" si="3"/>
        <v>1</v>
      </c>
      <c r="O3" s="231">
        <f t="shared" si="4"/>
        <v>25.6</v>
      </c>
      <c r="P3" s="417">
        <f t="shared" si="5"/>
        <v>5</v>
      </c>
      <c r="Q3" s="232">
        <f t="shared" si="6"/>
        <v>1</v>
      </c>
      <c r="R3" s="420">
        <f t="shared" si="7"/>
        <v>-19.239999999999998</v>
      </c>
      <c r="S3" s="472">
        <v>8</v>
      </c>
      <c r="T3" s="473">
        <v>0</v>
      </c>
      <c r="U3" s="125">
        <f t="shared" si="8"/>
        <v>16</v>
      </c>
      <c r="V3" s="126">
        <f t="shared" si="9"/>
        <v>2</v>
      </c>
      <c r="W3" s="274">
        <f t="shared" si="10"/>
        <v>2</v>
      </c>
      <c r="X3" s="51">
        <f t="shared" si="11"/>
        <v>1</v>
      </c>
      <c r="Y3" s="72" t="s">
        <v>590</v>
      </c>
      <c r="Z3" s="137" t="s">
        <v>614</v>
      </c>
      <c r="AA3" s="137" t="s">
        <v>615</v>
      </c>
      <c r="AB3" s="137" t="s">
        <v>569</v>
      </c>
      <c r="AC3" s="137" t="s">
        <v>702</v>
      </c>
      <c r="AD3" s="137" t="s">
        <v>160</v>
      </c>
      <c r="AE3" s="137" t="s">
        <v>131</v>
      </c>
      <c r="AF3" s="137" t="s">
        <v>586</v>
      </c>
      <c r="AG3" s="137" t="s">
        <v>576</v>
      </c>
      <c r="AH3" s="137" t="s">
        <v>99</v>
      </c>
      <c r="AI3" s="137" t="s">
        <v>576</v>
      </c>
      <c r="AK3" s="72" t="s">
        <v>591</v>
      </c>
      <c r="AL3" s="137" t="s">
        <v>99</v>
      </c>
      <c r="AW3" s="140" t="s">
        <v>593</v>
      </c>
      <c r="AX3" s="138" t="s">
        <v>1351</v>
      </c>
      <c r="AY3" s="138" t="s">
        <v>600</v>
      </c>
      <c r="AZ3" s="138" t="s">
        <v>602</v>
      </c>
      <c r="BA3" s="138" t="s">
        <v>131</v>
      </c>
      <c r="CT3" s="143">
        <f t="shared" si="12"/>
        <v>4.8</v>
      </c>
      <c r="CU3" s="196">
        <f t="shared" si="13"/>
        <v>2</v>
      </c>
      <c r="CV3" s="197">
        <f>VLOOKUP(B3,'SODiv Index'!A:B,2,FALSE)</f>
        <v>1</v>
      </c>
      <c r="CW3" s="130">
        <f t="shared" si="14"/>
        <v>1.9600000000000002</v>
      </c>
      <c r="CX3" s="206">
        <f>INDEX('Stats import'!H:H,MATCH((INDEX(mapping!R:R,MATCH(INDEX(statsCategories,1,1),mapping!P:P,0),1)+INDEX(mapping!H:H,MATCH(C3,mapping!A:A,0),1)),'Stats import'!B:B,0),1)</f>
        <v>1.61</v>
      </c>
      <c r="CY3" s="53">
        <f>INDEX('Stats import'!H:H,MATCH((INDEX(mapping!R:R,MATCH(INDEX(statsCategories,1,2),mapping!P:P,0),1)+INDEX(mapping!H:H,MATCH(C3,mapping!A:A,0),1)),'Stats import'!B:B,0),1)</f>
        <v>16.899999999999999</v>
      </c>
      <c r="CZ3" s="53">
        <f>INDEX('Stats import'!H:H,MATCH((INDEX(mapping!R:R,MATCH(INDEX(statsCategories,1,3),mapping!P:P,0),1)+INDEX(mapping!H:H,MATCH(C3,mapping!A:A,0),1)),'Stats import'!B:B,0),1)</f>
        <v>20.21</v>
      </c>
      <c r="DA3" s="53">
        <f>INDEX('Stats import'!H:H,MATCH((INDEX(mapping!R:R,MATCH(INDEX(statsCategories,1,4),mapping!P:P,0),1)+INDEX(mapping!H:H,MATCH(C3,mapping!A:A,0),1)),'Stats import'!B:B,0),1)</f>
        <v>3.3</v>
      </c>
      <c r="DB3" s="53">
        <f>INDEX('Stats import'!H:H,MATCH((INDEX(mapping!R:R,MATCH(INDEX(statsCategories,1,5),mapping!P:P,0),1)+INDEX(mapping!H:H,MATCH(C3,mapping!A:A,0),1)),'Stats import'!B:B,0),1)</f>
        <v>0.56799999999999995</v>
      </c>
      <c r="DC3" s="53">
        <f>INDEX('Stats import'!H:H,MATCH((INDEX(mapping!R:R,MATCH(INDEX(statsCategories,1,6),mapping!P:P,0),1)+INDEX(mapping!H:H,MATCH(C3,mapping!A:A,0),1)),'Stats import'!B:B,0),1)</f>
        <v>10.09</v>
      </c>
      <c r="DD3" s="53">
        <f>INDEX('Stats import'!H:H,MATCH((INDEX(mapping!R:R,MATCH(INDEX(statsCategories,1,7),mapping!P:P,0),1)+INDEX(mapping!H:H,MATCH(C3,mapping!A:A,0),1)),'Stats import'!B:B,0),1)</f>
        <v>49</v>
      </c>
      <c r="DE3" s="53">
        <f>INDEX('Stats import'!H:H,MATCH((INDEX(mapping!R:R,MATCH(INDEX(statsCategories,1,8),mapping!P:P,0),1)+INDEX(mapping!H:H,MATCH(C3,mapping!A:A,0),1)),'Stats import'!B:B,0),1)</f>
        <v>39.200000000000003</v>
      </c>
      <c r="DF3" s="53">
        <f>INDEX('Stats import'!H:H,MATCH((INDEX(mapping!R:R,MATCH(INDEX(statsCategories,1,9),mapping!P:P,0),1)+INDEX(mapping!H:H,MATCH(C3,mapping!A:A,0),1)),'Stats import'!B:B,0),1)</f>
        <v>15.7</v>
      </c>
      <c r="DG3" s="53">
        <f>INDEX('Stats import'!H:H,MATCH((INDEX(mapping!R:R,MATCH(INDEX(statsCategories,1,10),mapping!P:P,0),1)+INDEX(mapping!H:H,MATCH(C3,mapping!A:A,0),1)),'Stats import'!B:B,0),1)</f>
        <v>22.1</v>
      </c>
      <c r="DH3" s="53">
        <f>INDEX('Stats import'!H:H,MATCH((INDEX(mapping!R:R,MATCH(INDEX(statsCategories,1,11),mapping!P:P,0),1)+INDEX(mapping!H:H,MATCH(C3,mapping!A:A,0),1)),'Stats import'!B:B,0),1)</f>
        <v>72.400000000000006</v>
      </c>
      <c r="DI3" s="53">
        <f>INDEX('Stats import'!H:H,MATCH((INDEX(mapping!R:R,MATCH(INDEX(statsCategories,1,12),mapping!P:P,0),1)+INDEX(mapping!H:H,MATCH(C3,mapping!A:A,0),1)),'Stats import'!B:B,0),1)</f>
        <v>16</v>
      </c>
      <c r="DJ3" s="53">
        <f>INDEX('Stats import'!H:H,MATCH((INDEX(mapping!R:R,MATCH(INDEX(statsCategories,1,13),mapping!P:P,0),1)+INDEX(mapping!H:H,MATCH(C3,mapping!A:A,0),1)),'Stats import'!B:B,0),1)</f>
        <v>10.9</v>
      </c>
      <c r="DK3" s="53">
        <f>INDEX('Stats import'!H:H,MATCH((INDEX(mapping!R:R,MATCH(INDEX(statsCategories,1,14),mapping!P:P,0),1)+INDEX(mapping!H:H,MATCH(C3,mapping!A:A,0),1)),'Stats import'!B:B,0),1)</f>
        <v>27.82</v>
      </c>
      <c r="DL3" s="53">
        <f>INDEX('Stats import'!H:H,MATCH((INDEX(mapping!R:R,MATCH(INDEX(statsCategories,1,15),mapping!P:P,0),1)+INDEX(mapping!H:H,MATCH(C3,mapping!A:A,0),1)),'Stats import'!B:B,0),1)</f>
        <v>12.47</v>
      </c>
      <c r="DM3" s="53">
        <f>INDEX('Stats import'!H:H,MATCH((INDEX(mapping!R:R,MATCH(INDEX(statsCategories,1,16),mapping!P:P,0),1)+INDEX(mapping!H:H,MATCH(C3,mapping!A:A,0),1)),'Stats import'!B:B,0),1)</f>
        <v>40.29</v>
      </c>
      <c r="DN3" s="53">
        <f>INDEX('Stats import'!H:H,MATCH((INDEX(mapping!R:R,MATCH(INDEX(statsCategories,1,17),mapping!P:P,0),1)+INDEX(mapping!H:H,MATCH(C3,mapping!A:A,0),1)),'Stats import'!B:B,0),1)</f>
        <v>63.1</v>
      </c>
      <c r="DO3" s="53">
        <f>INDEX('Stats import'!H:H,MATCH((INDEX(mapping!R:R,MATCH(INDEX(statsCategories,1,18),mapping!P:P,0),1)+INDEX(mapping!H:H,MATCH(C3,mapping!A:A,0),1)),'Stats import'!B:B,0),1)</f>
        <v>19.100000000000001</v>
      </c>
      <c r="DP3" s="53">
        <f>INDEX('Stats import'!H:H,MATCH((INDEX(mapping!R:R,MATCH(INDEX(statsCategories,1,19),mapping!P:P,0),1)+INDEX(mapping!H:H,MATCH(C3,mapping!A:A,0),1)),'Stats import'!B:B,0),1)</f>
        <v>82.3</v>
      </c>
      <c r="DQ3" s="53">
        <f>INDEX('Stats import'!H:H,MATCH((INDEX(mapping!R:R,MATCH(INDEX(statsCategories,1,20),mapping!P:P,0),1)+INDEX(mapping!H:H,MATCH(C3,mapping!A:A,0),1)),'Stats import'!B:B,0),1)</f>
        <v>7.8</v>
      </c>
      <c r="DR3" s="53">
        <f>INDEX('Stats import'!H:H,MATCH((INDEX(mapping!R:R,MATCH(INDEX(statsCategories,1,21),mapping!P:P,0),1)+INDEX(mapping!H:H,MATCH(C3,mapping!A:A,0),1)),'Stats import'!B:B,0),1)</f>
        <v>25.9</v>
      </c>
      <c r="DS3" s="53">
        <f>INDEX('Stats import'!H:H,MATCH((INDEX(mapping!R:R,MATCH(INDEX(statsCategories,1,22),mapping!P:P,0),1)+INDEX(mapping!H:H,MATCH(C3,mapping!A:A,0),1)),'Stats import'!B:B,0),1)</f>
        <v>35.1</v>
      </c>
      <c r="DT3" s="53">
        <f>INDEX('Stats import'!H:H,MATCH((INDEX(mapping!R:R,MATCH(INDEX(statsCategories,1,23),mapping!P:P,0),1)+INDEX(mapping!H:H,MATCH(C3,mapping!A:A,0),1)),'Stats import'!B:B,0),1)</f>
        <v>30.4</v>
      </c>
      <c r="DU3" s="53">
        <f>INDEX('Stats import'!H:H,MATCH((INDEX(mapping!R:R,MATCH(INDEX(statsCategories,1,24),mapping!P:P,0),1)+INDEX(mapping!H:H,MATCH(C3,mapping!A:A,0),1)),'Stats import'!B:B,0),1)</f>
        <v>9.1</v>
      </c>
      <c r="DV3" s="53">
        <f>INDEX('Stats import'!H:H,MATCH((INDEX(mapping!R:R,MATCH(INDEX(statsCategories,1,25),mapping!P:P,0),1)+INDEX(mapping!H:H,MATCH(C3,mapping!A:A,0),1)),'Stats import'!B:B,0),1)</f>
        <v>1.6</v>
      </c>
      <c r="DW3" s="53">
        <f>INDEX('Stats import'!H:H,MATCH((INDEX(mapping!R:R,MATCH(INDEX(statsCategories,1,26),mapping!P:P,0),1)+INDEX(mapping!H:H,MATCH(C3,mapping!A:A,0),1)),'Stats import'!B:B,0),1)</f>
        <v>12.18</v>
      </c>
      <c r="DX3" s="53">
        <f>INDEX('Stats import'!H:H,MATCH((INDEX(mapping!R:R,MATCH(INDEX(statsCategories,1,27),mapping!P:P,0),1)+INDEX(mapping!H:H,MATCH(C3,mapping!A:A,0),1)),'Stats import'!B:B,0),1)</f>
        <v>10.5</v>
      </c>
      <c r="DZ3" s="173">
        <f t="shared" si="15"/>
        <v>-19.239999999999998</v>
      </c>
      <c r="EA3" s="173">
        <f t="shared" si="16"/>
        <v>-25.6</v>
      </c>
      <c r="EB3" s="344">
        <f>INDEX('KenPom import'!J:J,MATCH(INDEX(kpVal,MATCH(C3,valCol,0)),kpTeam,0))</f>
        <v>65.400000000000006</v>
      </c>
      <c r="EC3" s="176">
        <f t="shared" si="17"/>
        <v>0.6882736462586776</v>
      </c>
      <c r="ED3" s="176">
        <f t="shared" si="18"/>
        <v>0.80246062893520609</v>
      </c>
      <c r="EE3" s="176">
        <f t="shared" si="19"/>
        <v>-0.24577273017484208</v>
      </c>
      <c r="EF3" s="176">
        <f t="shared" si="20"/>
        <v>-0.45964726552760099</v>
      </c>
      <c r="EG3" s="176">
        <f t="shared" si="21"/>
        <v>1.1009436272953284</v>
      </c>
      <c r="EH3" s="176">
        <f t="shared" si="22"/>
        <v>-0.34845678282571413</v>
      </c>
      <c r="EI3" s="176">
        <f t="shared" si="23"/>
        <v>1.0179596408444489</v>
      </c>
      <c r="EJ3" s="176">
        <f t="shared" si="24"/>
        <v>1.6455586930835688</v>
      </c>
      <c r="EK3" s="176">
        <f t="shared" si="25"/>
        <v>0.90466036519193782</v>
      </c>
      <c r="EL3" s="176">
        <f t="shared" si="26"/>
        <v>0.23218271355304487</v>
      </c>
      <c r="EM3" s="225">
        <f t="shared" si="27"/>
        <v>-0.40003716415208118</v>
      </c>
      <c r="EN3" s="176">
        <f t="shared" si="28"/>
        <v>0.10037813022409112</v>
      </c>
      <c r="EO3" s="176">
        <f t="shared" si="29"/>
        <v>1.9983069146464967</v>
      </c>
      <c r="EP3" s="176">
        <f t="shared" si="30"/>
        <v>1.2792058900555938</v>
      </c>
      <c r="EQ3" s="176">
        <f t="shared" si="31"/>
        <v>0.59639232291542621</v>
      </c>
      <c r="ER3" s="176">
        <f t="shared" si="32"/>
        <v>1.2278606067309974</v>
      </c>
      <c r="ES3" s="176">
        <f t="shared" si="33"/>
        <v>1.8181230868449658</v>
      </c>
      <c r="ET3" s="176">
        <f t="shared" si="34"/>
        <v>2.2432716525442369</v>
      </c>
      <c r="EU3" s="176">
        <f t="shared" si="35"/>
        <v>0.32717447984308928</v>
      </c>
      <c r="EV3" s="176">
        <f t="shared" si="36"/>
        <v>0.5807823019030347</v>
      </c>
      <c r="EW3" s="176">
        <f t="shared" si="37"/>
        <v>0.41018258450520406</v>
      </c>
      <c r="EX3" s="176">
        <f t="shared" si="38"/>
        <v>-0.13777714102980254</v>
      </c>
      <c r="EY3" s="176">
        <f t="shared" si="39"/>
        <v>1.2065723678493154</v>
      </c>
      <c r="EZ3" s="176">
        <f t="shared" si="40"/>
        <v>0.31347467667710299</v>
      </c>
      <c r="FA3" s="176">
        <f t="shared" si="41"/>
        <v>0.12241810975492823</v>
      </c>
      <c r="FB3" s="176">
        <f t="shared" si="42"/>
        <v>3.1547333954376103E-2</v>
      </c>
      <c r="FC3" s="176">
        <f t="shared" si="43"/>
        <v>0.23955130480218847</v>
      </c>
      <c r="FD3" s="176">
        <f t="shared" si="44"/>
        <v>2.5946377929810662</v>
      </c>
      <c r="FE3" s="176">
        <f t="shared" si="45"/>
        <v>1.8507341181939305</v>
      </c>
      <c r="FF3" s="178">
        <f t="shared" si="46"/>
        <v>-0.93387461747021816</v>
      </c>
      <c r="FG3" s="203">
        <f t="shared" si="47"/>
        <v>32.462676056338033</v>
      </c>
      <c r="FH3" s="178">
        <f t="shared" si="48"/>
        <v>0.44377677224736045</v>
      </c>
      <c r="FI3" s="177"/>
      <c r="FJ3" s="177" t="s">
        <v>2004</v>
      </c>
      <c r="FK3" s="74">
        <f t="shared" ref="FK3:GO3" si="49">_xlfn.STDEV.S(CX:CX)</f>
        <v>0.23736925115188617</v>
      </c>
      <c r="FL3" s="74">
        <f t="shared" si="49"/>
        <v>1.8879430907535895</v>
      </c>
      <c r="FM3" s="74">
        <f t="shared" si="49"/>
        <v>6.1586368793772026</v>
      </c>
      <c r="FN3" s="74">
        <f t="shared" si="49"/>
        <v>0.98173106606440508</v>
      </c>
      <c r="FO3" s="74">
        <f t="shared" si="49"/>
        <v>2.4649309308114261E-2</v>
      </c>
      <c r="FP3" s="74">
        <f t="shared" si="49"/>
        <v>3.2669044085428909</v>
      </c>
      <c r="FQ3" s="74">
        <f t="shared" si="49"/>
        <v>2.0408471187292099</v>
      </c>
      <c r="FR3" s="74">
        <f t="shared" si="49"/>
        <v>2.0768022522466381</v>
      </c>
      <c r="FS3" s="74">
        <f t="shared" si="49"/>
        <v>1.5668863747548529</v>
      </c>
      <c r="FT3" s="74">
        <f t="shared" si="49"/>
        <v>2.9071931741627504</v>
      </c>
      <c r="FU3" s="74">
        <f t="shared" si="49"/>
        <v>3.0590907787126986</v>
      </c>
      <c r="FV3" s="74">
        <f t="shared" si="49"/>
        <v>2.2415241198226901</v>
      </c>
      <c r="FW3" s="74">
        <f t="shared" si="49"/>
        <v>3.6505903805524773</v>
      </c>
      <c r="FX3" s="74">
        <f t="shared" si="49"/>
        <v>1.846653473349267</v>
      </c>
      <c r="FY3" s="74">
        <f t="shared" si="49"/>
        <v>1.6930969115496037</v>
      </c>
      <c r="FZ3" s="74">
        <f t="shared" si="49"/>
        <v>2.746850889678321</v>
      </c>
      <c r="GA3" s="74">
        <f t="shared" si="49"/>
        <v>4.6235868521902814</v>
      </c>
      <c r="GB3" s="74">
        <f t="shared" si="49"/>
        <v>4.436043217821461</v>
      </c>
      <c r="GC3" s="74">
        <f t="shared" si="49"/>
        <v>5.0431806319103769</v>
      </c>
      <c r="GD3" s="74">
        <f t="shared" si="49"/>
        <v>1.3365593225834946</v>
      </c>
      <c r="GE3" s="74">
        <f t="shared" si="49"/>
        <v>4.013456597592616</v>
      </c>
      <c r="GF3" s="74">
        <f t="shared" si="49"/>
        <v>1.995976966458509</v>
      </c>
      <c r="GG3" s="74">
        <f t="shared" si="49"/>
        <v>1.7383955209738011</v>
      </c>
      <c r="GH3" s="74">
        <f t="shared" si="49"/>
        <v>1.5870500458716557</v>
      </c>
      <c r="GI3" s="74">
        <f t="shared" si="49"/>
        <v>1.9298615251693869</v>
      </c>
      <c r="GJ3" s="74">
        <f t="shared" si="49"/>
        <v>1.7275627816542429</v>
      </c>
      <c r="GK3" s="74">
        <f t="shared" si="49"/>
        <v>1.0644901317092279</v>
      </c>
      <c r="GL3" s="74" t="e">
        <f t="shared" si="49"/>
        <v>#DIV/0!</v>
      </c>
      <c r="GM3" s="74">
        <f t="shared" si="49"/>
        <v>9.6852131963419179</v>
      </c>
      <c r="GN3" s="74">
        <f t="shared" si="49"/>
        <v>7.7786700198993568</v>
      </c>
      <c r="GO3" s="74">
        <f t="shared" si="49"/>
        <v>2.4119940277441425</v>
      </c>
    </row>
    <row r="4" spans="1:200" ht="15" customHeight="1" x14ac:dyDescent="0.3">
      <c r="A4" s="48">
        <v>3</v>
      </c>
      <c r="B4" s="134" t="s">
        <v>6</v>
      </c>
      <c r="C4" s="123" t="s">
        <v>27</v>
      </c>
      <c r="D4" s="126" t="s">
        <v>1245</v>
      </c>
      <c r="E4" s="126">
        <v>1</v>
      </c>
      <c r="F4" s="241" t="s">
        <v>1945</v>
      </c>
      <c r="G4" s="468"/>
      <c r="H4" s="351">
        <f t="shared" si="0"/>
        <v>2</v>
      </c>
      <c r="I4" s="352">
        <f>IFERROR(INDEX('Net Import'!A:A,MATCH(INDEX(mapping!B:B,MATCH(C4,mapping!A:A,0),1),'Net Import'!B:B,0),1),0)</f>
        <v>2</v>
      </c>
      <c r="J4" s="355">
        <f t="shared" si="1"/>
        <v>2</v>
      </c>
      <c r="K4" s="131">
        <v>3</v>
      </c>
      <c r="L4" s="132">
        <v>1.25</v>
      </c>
      <c r="M4" s="422">
        <f t="shared" si="2"/>
        <v>-63.201076923076926</v>
      </c>
      <c r="N4" s="47">
        <f t="shared" si="3"/>
        <v>1</v>
      </c>
      <c r="O4" s="231">
        <f t="shared" si="4"/>
        <v>24.5</v>
      </c>
      <c r="P4" s="417">
        <f t="shared" si="5"/>
        <v>4</v>
      </c>
      <c r="Q4" s="232">
        <f t="shared" si="6"/>
        <v>2</v>
      </c>
      <c r="R4" s="420">
        <f t="shared" si="7"/>
        <v>-18.006153846153847</v>
      </c>
      <c r="S4" s="472">
        <v>6</v>
      </c>
      <c r="T4" s="473">
        <v>2</v>
      </c>
      <c r="U4" s="125">
        <f t="shared" si="8"/>
        <v>18</v>
      </c>
      <c r="V4" s="126">
        <f t="shared" si="9"/>
        <v>3</v>
      </c>
      <c r="W4" s="274">
        <f t="shared" si="10"/>
        <v>3</v>
      </c>
      <c r="X4" s="51">
        <f t="shared" si="11"/>
        <v>1</v>
      </c>
      <c r="Y4" s="72" t="s">
        <v>621</v>
      </c>
      <c r="Z4" s="137" t="s">
        <v>557</v>
      </c>
      <c r="AA4" s="137" t="s">
        <v>102</v>
      </c>
      <c r="AB4" s="137" t="s">
        <v>566</v>
      </c>
      <c r="AC4" s="137" t="s">
        <v>569</v>
      </c>
      <c r="AD4" s="137" t="s">
        <v>568</v>
      </c>
      <c r="AE4" s="137" t="s">
        <v>561</v>
      </c>
      <c r="AF4" s="137" t="s">
        <v>569</v>
      </c>
      <c r="AG4" s="137" t="s">
        <v>572</v>
      </c>
      <c r="AK4" s="72" t="s">
        <v>571</v>
      </c>
      <c r="AL4" s="137" t="s">
        <v>568</v>
      </c>
      <c r="AW4" s="140" t="s">
        <v>39</v>
      </c>
      <c r="AX4" s="138" t="s">
        <v>601</v>
      </c>
      <c r="AY4" s="138" t="s">
        <v>603</v>
      </c>
      <c r="AZ4" s="138" t="s">
        <v>21</v>
      </c>
      <c r="BA4" s="138" t="s">
        <v>585</v>
      </c>
      <c r="BB4" s="138" t="s">
        <v>577</v>
      </c>
      <c r="BC4" s="138" t="s">
        <v>577</v>
      </c>
      <c r="BD4" s="138" t="s">
        <v>563</v>
      </c>
      <c r="BE4" s="138" t="s">
        <v>577</v>
      </c>
      <c r="BL4" s="140" t="s">
        <v>572</v>
      </c>
      <c r="CT4" s="143">
        <f t="shared" si="12"/>
        <v>4.8000000000000007</v>
      </c>
      <c r="CU4" s="196">
        <f t="shared" si="13"/>
        <v>2.0000000000000004</v>
      </c>
      <c r="CV4" s="197">
        <f>VLOOKUP(B4,'SODiv Index'!A:B,2,FALSE)</f>
        <v>1</v>
      </c>
      <c r="CW4" s="130">
        <f t="shared" si="14"/>
        <v>1.9600000000000004</v>
      </c>
      <c r="CX4" s="206">
        <f>INDEX('Stats import'!H:H,MATCH((INDEX(mapping!R:R,MATCH(INDEX(statsCategories,1,1),mapping!P:P,0),1)+INDEX(mapping!H:H,MATCH(C4,mapping!A:A,0),1)),'Stats import'!B:B,0),1)</f>
        <v>1.53</v>
      </c>
      <c r="CY4" s="53">
        <f>INDEX('Stats import'!H:H,MATCH((INDEX(mapping!R:R,MATCH(INDEX(statsCategories,1,2),mapping!P:P,0),1)+INDEX(mapping!H:H,MATCH(C4,mapping!A:A,0),1)),'Stats import'!B:B,0),1)</f>
        <v>18.600000000000001</v>
      </c>
      <c r="CZ4" s="53">
        <f>INDEX('Stats import'!H:H,MATCH((INDEX(mapping!R:R,MATCH(INDEX(statsCategories,1,3),mapping!P:P,0),1)+INDEX(mapping!H:H,MATCH(C4,mapping!A:A,0),1)),'Stats import'!B:B,0),1)</f>
        <v>29.85</v>
      </c>
      <c r="DA4" s="53">
        <f>INDEX('Stats import'!H:H,MATCH((INDEX(mapping!R:R,MATCH(INDEX(statsCategories,1,4),mapping!P:P,0),1)+INDEX(mapping!H:H,MATCH(C4,mapping!A:A,0),1)),'Stats import'!B:B,0),1)</f>
        <v>6</v>
      </c>
      <c r="DB4" s="53">
        <f>INDEX('Stats import'!H:H,MATCH((INDEX(mapping!R:R,MATCH(INDEX(statsCategories,1,5),mapping!P:P,0),1)+INDEX(mapping!H:H,MATCH(C4,mapping!A:A,0),1)),'Stats import'!B:B,0),1)</f>
        <v>0.58199999999999996</v>
      </c>
      <c r="DC4" s="53">
        <f>INDEX('Stats import'!H:H,MATCH((INDEX(mapping!R:R,MATCH(INDEX(statsCategories,1,6),mapping!P:P,0),1)+INDEX(mapping!H:H,MATCH(C4,mapping!A:A,0),1)),'Stats import'!B:B,0),1)</f>
        <v>12.58</v>
      </c>
      <c r="DD4" s="53">
        <f>INDEX('Stats import'!H:H,MATCH((INDEX(mapping!R:R,MATCH(INDEX(statsCategories,1,7),mapping!P:P,0),1)+INDEX(mapping!H:H,MATCH(C4,mapping!A:A,0),1)),'Stats import'!B:B,0),1)</f>
        <v>50.7</v>
      </c>
      <c r="DE4" s="53">
        <f>INDEX('Stats import'!H:H,MATCH((INDEX(mapping!R:R,MATCH(INDEX(statsCategories,1,8),mapping!P:P,0),1)+INDEX(mapping!H:H,MATCH(C4,mapping!A:A,0),1)),'Stats import'!B:B,0),1)</f>
        <v>38</v>
      </c>
      <c r="DF4" s="53">
        <f>INDEX('Stats import'!H:H,MATCH((INDEX(mapping!R:R,MATCH(INDEX(statsCategories,1,9),mapping!P:P,0),1)+INDEX(mapping!H:H,MATCH(C4,mapping!A:A,0),1)),'Stats import'!B:B,0),1)</f>
        <v>15.5</v>
      </c>
      <c r="DG4" s="53">
        <f>INDEX('Stats import'!H:H,MATCH((INDEX(mapping!R:R,MATCH(INDEX(statsCategories,1,10),mapping!P:P,0),1)+INDEX(mapping!H:H,MATCH(C4,mapping!A:A,0),1)),'Stats import'!B:B,0),1)</f>
        <v>23.2</v>
      </c>
      <c r="DH4" s="53">
        <f>INDEX('Stats import'!H:H,MATCH((INDEX(mapping!R:R,MATCH(INDEX(statsCategories,1,11),mapping!P:P,0),1)+INDEX(mapping!H:H,MATCH(C4,mapping!A:A,0),1)),'Stats import'!B:B,0),1)</f>
        <v>74.599999999999994</v>
      </c>
      <c r="DI4" s="53">
        <f>INDEX('Stats import'!H:H,MATCH((INDEX(mapping!R:R,MATCH(INDEX(statsCategories,1,12),mapping!P:P,0),1)+INDEX(mapping!H:H,MATCH(C4,mapping!A:A,0),1)),'Stats import'!B:B,0),1)</f>
        <v>17.3</v>
      </c>
      <c r="DJ4" s="53">
        <f>INDEX('Stats import'!H:H,MATCH((INDEX(mapping!R:R,MATCH(INDEX(statsCategories,1,13),mapping!P:P,0),1)+INDEX(mapping!H:H,MATCH(C4,mapping!A:A,0),1)),'Stats import'!B:B,0),1)</f>
        <v>8.9</v>
      </c>
      <c r="DK4" s="53">
        <f>INDEX('Stats import'!H:H,MATCH((INDEX(mapping!R:R,MATCH(INDEX(statsCategories,1,14),mapping!P:P,0),1)+INDEX(mapping!H:H,MATCH(C4,mapping!A:A,0),1)),'Stats import'!B:B,0),1)</f>
        <v>29.18</v>
      </c>
      <c r="DL4" s="53">
        <f>INDEX('Stats import'!H:H,MATCH((INDEX(mapping!R:R,MATCH(INDEX(statsCategories,1,15),mapping!P:P,0),1)+INDEX(mapping!H:H,MATCH(C4,mapping!A:A,0),1)),'Stats import'!B:B,0),1)</f>
        <v>11</v>
      </c>
      <c r="DM4" s="53">
        <f>INDEX('Stats import'!H:H,MATCH((INDEX(mapping!R:R,MATCH(INDEX(statsCategories,1,16),mapping!P:P,0),1)+INDEX(mapping!H:H,MATCH(C4,mapping!A:A,0),1)),'Stats import'!B:B,0),1)</f>
        <v>40.18</v>
      </c>
      <c r="DN4" s="53">
        <f>INDEX('Stats import'!H:H,MATCH((INDEX(mapping!R:R,MATCH(INDEX(statsCategories,1,17),mapping!P:P,0),1)+INDEX(mapping!H:H,MATCH(C4,mapping!A:A,0),1)),'Stats import'!B:B,0),1)</f>
        <v>68.900000000000006</v>
      </c>
      <c r="DO4" s="53">
        <f>INDEX('Stats import'!H:H,MATCH((INDEX(mapping!R:R,MATCH(INDEX(statsCategories,1,18),mapping!P:P,0),1)+INDEX(mapping!H:H,MATCH(C4,mapping!A:A,0),1)),'Stats import'!B:B,0),1)</f>
        <v>18.399999999999999</v>
      </c>
      <c r="DP4" s="53">
        <f>INDEX('Stats import'!H:H,MATCH((INDEX(mapping!R:R,MATCH(INDEX(statsCategories,1,19),mapping!P:P,0),1)+INDEX(mapping!H:H,MATCH(C4,mapping!A:A,0),1)),'Stats import'!B:B,0),1)</f>
        <v>87.3</v>
      </c>
      <c r="DQ4" s="53">
        <f>INDEX('Stats import'!H:H,MATCH((INDEX(mapping!R:R,MATCH(INDEX(statsCategories,1,20),mapping!P:P,0),1)+INDEX(mapping!H:H,MATCH(C4,mapping!A:A,0),1)),'Stats import'!B:B,0),1)</f>
        <v>5.8</v>
      </c>
      <c r="DR4" s="53">
        <f>INDEX('Stats import'!H:H,MATCH((INDEX(mapping!R:R,MATCH(INDEX(statsCategories,1,21),mapping!P:P,0),1)+INDEX(mapping!H:H,MATCH(C4,mapping!A:A,0),1)),'Stats import'!B:B,0),1)</f>
        <v>25.2</v>
      </c>
      <c r="DS4" s="53">
        <f>INDEX('Stats import'!H:H,MATCH((INDEX(mapping!R:R,MATCH(INDEX(statsCategories,1,22),mapping!P:P,0),1)+INDEX(mapping!H:H,MATCH(C4,mapping!A:A,0),1)),'Stats import'!B:B,0),1)</f>
        <v>36.200000000000003</v>
      </c>
      <c r="DT4" s="53">
        <f>INDEX('Stats import'!H:H,MATCH((INDEX(mapping!R:R,MATCH(INDEX(statsCategories,1,23),mapping!P:P,0),1)+INDEX(mapping!H:H,MATCH(C4,mapping!A:A,0),1)),'Stats import'!B:B,0),1)</f>
        <v>30.2</v>
      </c>
      <c r="DU4" s="53">
        <f>INDEX('Stats import'!H:H,MATCH((INDEX(mapping!R:R,MATCH(INDEX(statsCategories,1,24),mapping!P:P,0),1)+INDEX(mapping!H:H,MATCH(C4,mapping!A:A,0),1)),'Stats import'!B:B,0),1)</f>
        <v>9.1</v>
      </c>
      <c r="DV4" s="53">
        <f>INDEX('Stats import'!H:H,MATCH((INDEX(mapping!R:R,MATCH(INDEX(statsCategories,1,25),mapping!P:P,0),1)+INDEX(mapping!H:H,MATCH(C4,mapping!A:A,0),1)),'Stats import'!B:B,0),1)</f>
        <v>-0.8</v>
      </c>
      <c r="DW4" s="53">
        <f>INDEX('Stats import'!H:H,MATCH((INDEX(mapping!R:R,MATCH(INDEX(statsCategories,1,26),mapping!P:P,0),1)+INDEX(mapping!H:H,MATCH(C4,mapping!A:A,0),1)),'Stats import'!B:B,0),1)</f>
        <v>11.36</v>
      </c>
      <c r="DX4" s="53">
        <f>INDEX('Stats import'!H:H,MATCH((INDEX(mapping!R:R,MATCH(INDEX(statsCategories,1,27),mapping!P:P,0),1)+INDEX(mapping!H:H,MATCH(C4,mapping!A:A,0),1)),'Stats import'!B:B,0),1)</f>
        <v>12.1</v>
      </c>
      <c r="DZ4" s="173">
        <f t="shared" si="15"/>
        <v>-18.006153846153847</v>
      </c>
      <c r="EA4" s="173">
        <f t="shared" si="16"/>
        <v>-24.5</v>
      </c>
      <c r="EB4" s="344">
        <f>INDEX('KenPom import'!J:J,MATCH(INDEX(kpVal,MATCH(C4,valCol,0)),kpTeam,0))</f>
        <v>71.5</v>
      </c>
      <c r="EC4" s="176">
        <f t="shared" si="17"/>
        <v>0.35124600004172829</v>
      </c>
      <c r="ED4" s="176">
        <f t="shared" si="18"/>
        <v>1.7029114996875827</v>
      </c>
      <c r="EE4" s="176">
        <f t="shared" si="19"/>
        <v>1.3195087093398796</v>
      </c>
      <c r="EF4" s="176">
        <f t="shared" si="20"/>
        <v>2.2905967608979316</v>
      </c>
      <c r="EG4" s="176">
        <f t="shared" si="21"/>
        <v>1.6689108601699378</v>
      </c>
      <c r="EH4" s="176">
        <f t="shared" si="22"/>
        <v>0.41373264441577451</v>
      </c>
      <c r="EI4" s="176">
        <f t="shared" si="23"/>
        <v>1.8509470725823809</v>
      </c>
      <c r="EJ4" s="176">
        <f t="shared" si="24"/>
        <v>2.2233700849490532</v>
      </c>
      <c r="EK4" s="176">
        <f t="shared" si="25"/>
        <v>1.0323020392930931</v>
      </c>
      <c r="EL4" s="176">
        <f t="shared" si="26"/>
        <v>0.6105545430468966</v>
      </c>
      <c r="EM4" s="225">
        <f t="shared" si="27"/>
        <v>0.31913077140221269</v>
      </c>
      <c r="EN4" s="176">
        <f t="shared" si="28"/>
        <v>0.68034066040772079</v>
      </c>
      <c r="EO4" s="176">
        <f t="shared" si="29"/>
        <v>1.4504503239277862</v>
      </c>
      <c r="EP4" s="176">
        <f t="shared" si="30"/>
        <v>2.0156732455326201</v>
      </c>
      <c r="EQ4" s="176">
        <f t="shared" si="31"/>
        <v>-0.27183913505503682</v>
      </c>
      <c r="ER4" s="176">
        <f t="shared" si="32"/>
        <v>1.187814748976818</v>
      </c>
      <c r="ES4" s="176">
        <f t="shared" si="33"/>
        <v>0.56368574514077918</v>
      </c>
      <c r="ET4" s="176">
        <f t="shared" si="34"/>
        <v>2.0854733702399062</v>
      </c>
      <c r="EU4" s="176">
        <f t="shared" si="35"/>
        <v>1.3186122975494086</v>
      </c>
      <c r="EV4" s="176">
        <f t="shared" si="36"/>
        <v>-0.91559721990832155</v>
      </c>
      <c r="EW4" s="176">
        <f t="shared" si="37"/>
        <v>0.23576933672774486</v>
      </c>
      <c r="EX4" s="176">
        <f t="shared" si="38"/>
        <v>0.41333142308942544</v>
      </c>
      <c r="EY4" s="176">
        <f t="shared" si="39"/>
        <v>1.3216209845691542</v>
      </c>
      <c r="EZ4" s="176">
        <f t="shared" si="40"/>
        <v>0.31347467667710299</v>
      </c>
      <c r="FA4" s="176">
        <f t="shared" si="41"/>
        <v>-1.1211944337872042</v>
      </c>
      <c r="FB4" s="176">
        <f t="shared" si="42"/>
        <v>-0.4431098007720401</v>
      </c>
      <c r="FC4" s="176">
        <f t="shared" si="43"/>
        <v>-1.2635157057213526</v>
      </c>
      <c r="FD4" s="176">
        <f t="shared" si="44"/>
        <v>2.4672429562507636</v>
      </c>
      <c r="FE4" s="176">
        <f t="shared" si="45"/>
        <v>1.7093217691437732</v>
      </c>
      <c r="FF4" s="178">
        <f t="shared" si="46"/>
        <v>1.5951532034258065</v>
      </c>
      <c r="FG4" s="203">
        <f t="shared" si="47"/>
        <v>34.93745704467355</v>
      </c>
      <c r="FH4" s="178">
        <f t="shared" si="48"/>
        <v>0.41903999999999991</v>
      </c>
      <c r="FI4" s="177"/>
      <c r="FJ4" s="177" t="s">
        <v>1516</v>
      </c>
      <c r="FK4" s="74">
        <f t="shared" ref="FK4:GO4" si="50">AVERAGE(CX:CX)</f>
        <v>1.4466249999999996</v>
      </c>
      <c r="FL4" s="74">
        <f t="shared" si="50"/>
        <v>15.384999999999996</v>
      </c>
      <c r="FM4" s="74">
        <f t="shared" si="50"/>
        <v>21.723625000000006</v>
      </c>
      <c r="FN4" s="74">
        <f t="shared" si="50"/>
        <v>3.7512500000000002</v>
      </c>
      <c r="FO4" s="74">
        <f t="shared" si="50"/>
        <v>0.54086250000000013</v>
      </c>
      <c r="FP4" s="74">
        <f t="shared" si="50"/>
        <v>11.228374999999998</v>
      </c>
      <c r="FQ4" s="74">
        <f t="shared" si="50"/>
        <v>46.922499999999985</v>
      </c>
      <c r="FR4" s="74">
        <f t="shared" si="50"/>
        <v>42.617499999999993</v>
      </c>
      <c r="FS4" s="74">
        <f t="shared" si="50"/>
        <v>17.117499999999996</v>
      </c>
      <c r="FT4" s="74">
        <f t="shared" si="50"/>
        <v>21.425000000000004</v>
      </c>
      <c r="FU4" s="74">
        <f t="shared" si="50"/>
        <v>73.623750000000015</v>
      </c>
      <c r="FV4" s="74">
        <f t="shared" si="50"/>
        <v>15.774999999999997</v>
      </c>
      <c r="FW4" s="74">
        <f t="shared" si="50"/>
        <v>3.6049999999999995</v>
      </c>
      <c r="FX4" s="74">
        <f t="shared" si="50"/>
        <v>25.457749999999997</v>
      </c>
      <c r="FY4" s="74">
        <f t="shared" si="50"/>
        <v>11.460249999999998</v>
      </c>
      <c r="FZ4" s="74">
        <f t="shared" si="50"/>
        <v>36.917249999999996</v>
      </c>
      <c r="GA4" s="74">
        <f t="shared" si="50"/>
        <v>71.506249999999994</v>
      </c>
      <c r="GB4" s="74">
        <f t="shared" si="50"/>
        <v>9.1487499999999979</v>
      </c>
      <c r="GC4" s="74">
        <f t="shared" si="50"/>
        <v>80.649999999999977</v>
      </c>
      <c r="GD4" s="74">
        <f t="shared" si="50"/>
        <v>7.0237499999999971</v>
      </c>
      <c r="GE4" s="74">
        <f t="shared" si="50"/>
        <v>24.253749999999997</v>
      </c>
      <c r="GF4" s="74">
        <f t="shared" si="50"/>
        <v>35.374999999999993</v>
      </c>
      <c r="GG4" s="74">
        <f t="shared" si="50"/>
        <v>32.497500000000002</v>
      </c>
      <c r="GH4" s="74">
        <f t="shared" si="50"/>
        <v>8.6025000000000009</v>
      </c>
      <c r="GI4" s="74">
        <f t="shared" si="50"/>
        <v>1.3637500000000009</v>
      </c>
      <c r="GJ4" s="74">
        <f t="shared" si="50"/>
        <v>12.125500000000002</v>
      </c>
      <c r="GK4" s="74">
        <f t="shared" si="50"/>
        <v>10.754999999999999</v>
      </c>
      <c r="GL4" s="74" t="e">
        <f t="shared" si="50"/>
        <v>#DIV/0!</v>
      </c>
      <c r="GM4" s="74">
        <f t="shared" si="50"/>
        <v>5.8896201923076914</v>
      </c>
      <c r="GN4" s="74">
        <f t="shared" si="50"/>
        <v>-11.203750000000001</v>
      </c>
      <c r="GO4" s="74">
        <f t="shared" si="50"/>
        <v>67.652500000000018</v>
      </c>
    </row>
    <row r="5" spans="1:200" ht="15" customHeight="1" x14ac:dyDescent="0.3">
      <c r="A5" s="48">
        <v>4</v>
      </c>
      <c r="B5" s="134" t="s">
        <v>32</v>
      </c>
      <c r="C5" s="123" t="s">
        <v>92</v>
      </c>
      <c r="D5" s="126" t="s">
        <v>1237</v>
      </c>
      <c r="E5" s="126">
        <v>1</v>
      </c>
      <c r="F5" s="241" t="s">
        <v>1945</v>
      </c>
      <c r="G5" s="468"/>
      <c r="H5" s="351">
        <f t="shared" si="0"/>
        <v>5</v>
      </c>
      <c r="I5" s="352">
        <f>IFERROR(INDEX('Net Import'!A:A,MATCH(INDEX(mapping!B:B,MATCH(C5,mapping!A:A,0),1),'Net Import'!B:B,0),1),0)</f>
        <v>4</v>
      </c>
      <c r="J5" s="355">
        <f t="shared" si="1"/>
        <v>5</v>
      </c>
      <c r="K5" s="131">
        <v>4</v>
      </c>
      <c r="L5" s="132">
        <v>1.75</v>
      </c>
      <c r="M5" s="422">
        <f t="shared" si="2"/>
        <v>-41.321051282051279</v>
      </c>
      <c r="N5" s="47">
        <f t="shared" si="3"/>
        <v>1</v>
      </c>
      <c r="O5" s="231">
        <f t="shared" si="4"/>
        <v>22.3</v>
      </c>
      <c r="P5" s="417">
        <f t="shared" si="5"/>
        <v>8</v>
      </c>
      <c r="Q5" s="232">
        <f t="shared" si="6"/>
        <v>4</v>
      </c>
      <c r="R5" s="420">
        <f t="shared" si="7"/>
        <v>-9.3024358974358954</v>
      </c>
      <c r="S5" s="472">
        <v>7</v>
      </c>
      <c r="T5" s="473">
        <v>1</v>
      </c>
      <c r="U5" s="125">
        <f t="shared" si="8"/>
        <v>12</v>
      </c>
      <c r="V5" s="126">
        <f t="shared" si="9"/>
        <v>7</v>
      </c>
      <c r="W5" s="274">
        <f t="shared" si="10"/>
        <v>7</v>
      </c>
      <c r="X5" s="51">
        <f t="shared" si="11"/>
        <v>1</v>
      </c>
      <c r="Y5" s="72" t="s">
        <v>622</v>
      </c>
      <c r="Z5" s="137" t="s">
        <v>558</v>
      </c>
      <c r="AA5" s="137" t="s">
        <v>658</v>
      </c>
      <c r="AB5" s="137" t="s">
        <v>564</v>
      </c>
      <c r="AC5" s="137" t="s">
        <v>594</v>
      </c>
      <c r="AD5" s="137" t="s">
        <v>614</v>
      </c>
      <c r="AK5" s="72" t="s">
        <v>560</v>
      </c>
      <c r="AL5" s="137" t="s">
        <v>571</v>
      </c>
      <c r="AM5" s="137" t="s">
        <v>595</v>
      </c>
      <c r="AN5" s="137" t="s">
        <v>658</v>
      </c>
      <c r="AW5" s="140" t="s">
        <v>604</v>
      </c>
      <c r="AX5" s="138" t="s">
        <v>622</v>
      </c>
      <c r="AY5" s="138" t="s">
        <v>584</v>
      </c>
      <c r="AZ5" s="138" t="s">
        <v>593</v>
      </c>
      <c r="BA5" s="138" t="s">
        <v>594</v>
      </c>
      <c r="BB5" s="138" t="s">
        <v>594</v>
      </c>
      <c r="BL5" s="140" t="s">
        <v>39</v>
      </c>
      <c r="BM5" s="138" t="s">
        <v>616</v>
      </c>
      <c r="BN5" s="138" t="s">
        <v>621</v>
      </c>
      <c r="CT5" s="143">
        <f t="shared" si="12"/>
        <v>11.2</v>
      </c>
      <c r="CU5" s="196">
        <f t="shared" si="13"/>
        <v>4.666666666666667</v>
      </c>
      <c r="CV5" s="197">
        <f>VLOOKUP(B5,'SODiv Index'!A:B,2,FALSE)</f>
        <v>1</v>
      </c>
      <c r="CW5" s="130">
        <f t="shared" si="14"/>
        <v>4.5733333333333341</v>
      </c>
      <c r="CX5" s="206">
        <f>INDEX('Stats import'!H:H,MATCH((INDEX(mapping!R:R,MATCH(INDEX(statsCategories,1,1),mapping!P:P,0),1)+INDEX(mapping!H:H,MATCH(C5,mapping!A:A,0),1)),'Stats import'!B:B,0),1)</f>
        <v>1.39</v>
      </c>
      <c r="CY5" s="53">
        <f>INDEX('Stats import'!H:H,MATCH((INDEX(mapping!R:R,MATCH(INDEX(statsCategories,1,2),mapping!P:P,0),1)+INDEX(mapping!H:H,MATCH(C5,mapping!A:A,0),1)),'Stats import'!B:B,0),1)</f>
        <v>16.600000000000001</v>
      </c>
      <c r="CZ5" s="53">
        <f>INDEX('Stats import'!H:H,MATCH((INDEX(mapping!R:R,MATCH(INDEX(statsCategories,1,3),mapping!P:P,0),1)+INDEX(mapping!H:H,MATCH(C5,mapping!A:A,0),1)),'Stats import'!B:B,0),1)</f>
        <v>21.15</v>
      </c>
      <c r="DA5" s="53">
        <f>INDEX('Stats import'!H:H,MATCH((INDEX(mapping!R:R,MATCH(INDEX(statsCategories,1,4),mapping!P:P,0),1)+INDEX(mapping!H:H,MATCH(C5,mapping!A:A,0),1)),'Stats import'!B:B,0),1)</f>
        <v>5.0999999999999996</v>
      </c>
      <c r="DB5" s="53">
        <f>INDEX('Stats import'!H:H,MATCH((INDEX(mapping!R:R,MATCH(INDEX(statsCategories,1,5),mapping!P:P,0),1)+INDEX(mapping!H:H,MATCH(C5,mapping!A:A,0),1)),'Stats import'!B:B,0),1)</f>
        <v>0.53500000000000003</v>
      </c>
      <c r="DC5" s="53">
        <f>INDEX('Stats import'!H:H,MATCH((INDEX(mapping!R:R,MATCH(INDEX(statsCategories,1,6),mapping!P:P,0),1)+INDEX(mapping!H:H,MATCH(C5,mapping!A:A,0),1)),'Stats import'!B:B,0),1)</f>
        <v>16.09</v>
      </c>
      <c r="DD5" s="53">
        <f>INDEX('Stats import'!H:H,MATCH((INDEX(mapping!R:R,MATCH(INDEX(statsCategories,1,7),mapping!P:P,0),1)+INDEX(mapping!H:H,MATCH(C5,mapping!A:A,0),1)),'Stats import'!B:B,0),1)</f>
        <v>47.8</v>
      </c>
      <c r="DE5" s="53">
        <f>INDEX('Stats import'!H:H,MATCH((INDEX(mapping!R:R,MATCH(INDEX(statsCategories,1,8),mapping!P:P,0),1)+INDEX(mapping!H:H,MATCH(C5,mapping!A:A,0),1)),'Stats import'!B:B,0),1)</f>
        <v>40.799999999999997</v>
      </c>
      <c r="DF5" s="53">
        <f>INDEX('Stats import'!H:H,MATCH((INDEX(mapping!R:R,MATCH(INDEX(statsCategories,1,9),mapping!P:P,0),1)+INDEX(mapping!H:H,MATCH(C5,mapping!A:A,0),1)),'Stats import'!B:B,0),1)</f>
        <v>17.8</v>
      </c>
      <c r="DG5" s="53">
        <f>INDEX('Stats import'!H:H,MATCH((INDEX(mapping!R:R,MATCH(INDEX(statsCategories,1,10),mapping!P:P,0),1)+INDEX(mapping!H:H,MATCH(C5,mapping!A:A,0),1)),'Stats import'!B:B,0),1)</f>
        <v>25.2</v>
      </c>
      <c r="DH5" s="53">
        <f>INDEX('Stats import'!H:H,MATCH((INDEX(mapping!R:R,MATCH(INDEX(statsCategories,1,11),mapping!P:P,0),1)+INDEX(mapping!H:H,MATCH(C5,mapping!A:A,0),1)),'Stats import'!B:B,0),1)</f>
        <v>71</v>
      </c>
      <c r="DI5" s="53">
        <f>INDEX('Stats import'!H:H,MATCH((INDEX(mapping!R:R,MATCH(INDEX(statsCategories,1,12),mapping!P:P,0),1)+INDEX(mapping!H:H,MATCH(C5,mapping!A:A,0),1)),'Stats import'!B:B,0),1)</f>
        <v>17.8</v>
      </c>
      <c r="DJ5" s="53">
        <f>INDEX('Stats import'!H:H,MATCH((INDEX(mapping!R:R,MATCH(INDEX(statsCategories,1,13),mapping!P:P,0),1)+INDEX(mapping!H:H,MATCH(C5,mapping!A:A,0),1)),'Stats import'!B:B,0),1)</f>
        <v>14.5</v>
      </c>
      <c r="DK5" s="53">
        <f>INDEX('Stats import'!H:H,MATCH((INDEX(mapping!R:R,MATCH(INDEX(statsCategories,1,14),mapping!P:P,0),1)+INDEX(mapping!H:H,MATCH(C5,mapping!A:A,0),1)),'Stats import'!B:B,0),1)</f>
        <v>29.3</v>
      </c>
      <c r="DL5" s="53">
        <f>INDEX('Stats import'!H:H,MATCH((INDEX(mapping!R:R,MATCH(INDEX(statsCategories,1,15),mapping!P:P,0),1)+INDEX(mapping!H:H,MATCH(C5,mapping!A:A,0),1)),'Stats import'!B:B,0),1)</f>
        <v>16.12</v>
      </c>
      <c r="DM5" s="53">
        <f>INDEX('Stats import'!H:H,MATCH((INDEX(mapping!R:R,MATCH(INDEX(statsCategories,1,16),mapping!P:P,0),1)+INDEX(mapping!H:H,MATCH(C5,mapping!A:A,0),1)),'Stats import'!B:B,0),1)</f>
        <v>45.42</v>
      </c>
      <c r="DN5" s="53">
        <f>INDEX('Stats import'!H:H,MATCH((INDEX(mapping!R:R,MATCH(INDEX(statsCategories,1,17),mapping!P:P,0),1)+INDEX(mapping!H:H,MATCH(C5,mapping!A:A,0),1)),'Stats import'!B:B,0),1)</f>
        <v>72</v>
      </c>
      <c r="DO5" s="53">
        <f>INDEX('Stats import'!H:H,MATCH((INDEX(mapping!R:R,MATCH(INDEX(statsCategories,1,18),mapping!P:P,0),1)+INDEX(mapping!H:H,MATCH(C5,mapping!A:A,0),1)),'Stats import'!B:B,0),1)</f>
        <v>14.8</v>
      </c>
      <c r="DP5" s="53">
        <f>INDEX('Stats import'!H:H,MATCH((INDEX(mapping!R:R,MATCH(INDEX(statsCategories,1,19),mapping!P:P,0),1)+INDEX(mapping!H:H,MATCH(C5,mapping!A:A,0),1)),'Stats import'!B:B,0),1)</f>
        <v>86.8</v>
      </c>
      <c r="DQ5" s="53">
        <f>INDEX('Stats import'!H:H,MATCH((INDEX(mapping!R:R,MATCH(INDEX(statsCategories,1,20),mapping!P:P,0),1)+INDEX(mapping!H:H,MATCH(C5,mapping!A:A,0),1)),'Stats import'!B:B,0),1)</f>
        <v>6.7</v>
      </c>
      <c r="DR5" s="53">
        <f>INDEX('Stats import'!H:H,MATCH((INDEX(mapping!R:R,MATCH(INDEX(statsCategories,1,21),mapping!P:P,0),1)+INDEX(mapping!H:H,MATCH(C5,mapping!A:A,0),1)),'Stats import'!B:B,0),1)</f>
        <v>23.9</v>
      </c>
      <c r="DS5" s="53">
        <f>INDEX('Stats import'!H:H,MATCH((INDEX(mapping!R:R,MATCH(INDEX(statsCategories,1,22),mapping!P:P,0),1)+INDEX(mapping!H:H,MATCH(C5,mapping!A:A,0),1)),'Stats import'!B:B,0),1)</f>
        <v>30.8</v>
      </c>
      <c r="DT5" s="53">
        <f>INDEX('Stats import'!H:H,MATCH((INDEX(mapping!R:R,MATCH(INDEX(statsCategories,1,23),mapping!P:P,0),1)+INDEX(mapping!H:H,MATCH(C5,mapping!A:A,0),1)),'Stats import'!B:B,0),1)</f>
        <v>32.4</v>
      </c>
      <c r="DU5" s="53">
        <f>INDEX('Stats import'!H:H,MATCH((INDEX(mapping!R:R,MATCH(INDEX(statsCategories,1,24),mapping!P:P,0),1)+INDEX(mapping!H:H,MATCH(C5,mapping!A:A,0),1)),'Stats import'!B:B,0),1)</f>
        <v>7.4</v>
      </c>
      <c r="DV5" s="53">
        <f>INDEX('Stats import'!H:H,MATCH((INDEX(mapping!R:R,MATCH(INDEX(statsCategories,1,25),mapping!P:P,0),1)+INDEX(mapping!H:H,MATCH(C5,mapping!A:A,0),1)),'Stats import'!B:B,0),1)</f>
        <v>-0.8</v>
      </c>
      <c r="DW5" s="53">
        <f>INDEX('Stats import'!H:H,MATCH((INDEX(mapping!R:R,MATCH(INDEX(statsCategories,1,26),mapping!P:P,0),1)+INDEX(mapping!H:H,MATCH(C5,mapping!A:A,0),1)),'Stats import'!B:B,0),1)</f>
        <v>11.15</v>
      </c>
      <c r="DX5" s="53">
        <f>INDEX('Stats import'!H:H,MATCH((INDEX(mapping!R:R,MATCH(INDEX(statsCategories,1,27),mapping!P:P,0),1)+INDEX(mapping!H:H,MATCH(C5,mapping!A:A,0),1)),'Stats import'!B:B,0),1)</f>
        <v>11.9</v>
      </c>
      <c r="DZ5" s="173">
        <f t="shared" si="15"/>
        <v>-9.3024358974358954</v>
      </c>
      <c r="EA5" s="173">
        <f t="shared" si="16"/>
        <v>-22.3</v>
      </c>
      <c r="EB5" s="344">
        <f>INDEX('KenPom import'!J:J,MATCH(INDEX(kpVal,MATCH(C5,valCol,0)),kpTeam,0))</f>
        <v>70.900000000000006</v>
      </c>
      <c r="EC5" s="176">
        <f t="shared" si="17"/>
        <v>-0.23855238083793295</v>
      </c>
      <c r="ED5" s="176">
        <f t="shared" si="18"/>
        <v>0.64355753409655325</v>
      </c>
      <c r="EE5" s="176">
        <f t="shared" si="19"/>
        <v>-9.314155246282603E-2</v>
      </c>
      <c r="EF5" s="176">
        <f t="shared" si="20"/>
        <v>1.3738487520894207</v>
      </c>
      <c r="EG5" s="176">
        <f t="shared" si="21"/>
        <v>-0.23783627876624674</v>
      </c>
      <c r="EH5" s="176">
        <f t="shared" si="22"/>
        <v>1.4881442466718486</v>
      </c>
      <c r="EI5" s="176">
        <f t="shared" si="23"/>
        <v>0.42996851255884944</v>
      </c>
      <c r="EJ5" s="176">
        <f t="shared" si="24"/>
        <v>0.87514350392959406</v>
      </c>
      <c r="EK5" s="176">
        <f t="shared" si="25"/>
        <v>-0.43557721287019618</v>
      </c>
      <c r="EL5" s="176">
        <f t="shared" si="26"/>
        <v>1.2985033239448103</v>
      </c>
      <c r="EM5" s="225">
        <f t="shared" si="27"/>
        <v>-0.85768948677754508</v>
      </c>
      <c r="EN5" s="176">
        <f t="shared" si="28"/>
        <v>0.90340317201680898</v>
      </c>
      <c r="EO5" s="176">
        <f t="shared" si="29"/>
        <v>2.9844487779401749</v>
      </c>
      <c r="EP5" s="176">
        <f t="shared" si="30"/>
        <v>2.0806556592511818</v>
      </c>
      <c r="EQ5" s="176">
        <f t="shared" si="31"/>
        <v>2.7522051267196366</v>
      </c>
      <c r="ER5" s="176">
        <f t="shared" si="32"/>
        <v>3.0954537910850153</v>
      </c>
      <c r="ES5" s="176">
        <f t="shared" si="33"/>
        <v>-0.10678938577007738</v>
      </c>
      <c r="ET5" s="176">
        <f t="shared" si="34"/>
        <v>1.2739393469604945</v>
      </c>
      <c r="EU5" s="176">
        <f t="shared" si="35"/>
        <v>1.2194685157787766</v>
      </c>
      <c r="EV5" s="176">
        <f t="shared" si="36"/>
        <v>-0.24222643509321096</v>
      </c>
      <c r="EW5" s="176">
        <f t="shared" si="37"/>
        <v>-8.8140980573251301E-2</v>
      </c>
      <c r="EX5" s="176">
        <f t="shared" si="38"/>
        <v>-2.2921106189504186</v>
      </c>
      <c r="EY5" s="176">
        <f t="shared" si="39"/>
        <v>5.6086200650923727E-2</v>
      </c>
      <c r="EZ5" s="176">
        <f t="shared" si="40"/>
        <v>-0.75769507277229642</v>
      </c>
      <c r="FA5" s="176">
        <f t="shared" si="41"/>
        <v>-1.1211944337872042</v>
      </c>
      <c r="FB5" s="176">
        <f t="shared" si="42"/>
        <v>-0.56466833527514604</v>
      </c>
      <c r="FC5" s="176">
        <f t="shared" si="43"/>
        <v>-1.0756323294059105</v>
      </c>
      <c r="FD5" s="176">
        <f t="shared" si="44"/>
        <v>1.5685825166431639</v>
      </c>
      <c r="FE5" s="176">
        <f t="shared" si="45"/>
        <v>1.4264970710434592</v>
      </c>
      <c r="FF5" s="178">
        <f t="shared" si="46"/>
        <v>1.3463963685835767</v>
      </c>
      <c r="FG5" s="203">
        <f t="shared" si="47"/>
        <v>40.585981308411213</v>
      </c>
      <c r="FH5" s="178">
        <f t="shared" si="48"/>
        <v>0.37062318840579711</v>
      </c>
      <c r="FI5" s="177"/>
      <c r="FJ5" s="177"/>
    </row>
    <row r="6" spans="1:200" ht="15" customHeight="1" x14ac:dyDescent="0.3">
      <c r="A6" s="48">
        <v>5</v>
      </c>
      <c r="B6" s="123" t="s">
        <v>2</v>
      </c>
      <c r="C6" s="123" t="s">
        <v>37</v>
      </c>
      <c r="D6" s="126" t="s">
        <v>1236</v>
      </c>
      <c r="E6" s="126">
        <v>2</v>
      </c>
      <c r="F6" s="241" t="s">
        <v>1945</v>
      </c>
      <c r="G6" s="468"/>
      <c r="H6" s="351">
        <f t="shared" si="0"/>
        <v>4</v>
      </c>
      <c r="I6" s="352">
        <f>IFERROR(INDEX('Net Import'!A:A,MATCH(INDEX(mapping!B:B,MATCH(C6,mapping!A:A,0),1),'Net Import'!B:B,0),1),0)</f>
        <v>5</v>
      </c>
      <c r="J6" s="355">
        <f t="shared" si="1"/>
        <v>6</v>
      </c>
      <c r="K6" s="131">
        <v>5</v>
      </c>
      <c r="L6" s="132">
        <v>2</v>
      </c>
      <c r="M6" s="422">
        <f t="shared" si="2"/>
        <v>-34.635025641025642</v>
      </c>
      <c r="N6" s="47">
        <f t="shared" si="3"/>
        <v>1</v>
      </c>
      <c r="O6" s="231">
        <f t="shared" si="4"/>
        <v>23</v>
      </c>
      <c r="P6" s="417">
        <f t="shared" si="5"/>
        <v>17</v>
      </c>
      <c r="Q6" s="232">
        <f t="shared" si="6"/>
        <v>6</v>
      </c>
      <c r="R6" s="420">
        <f t="shared" si="7"/>
        <v>-7.1453846153846143</v>
      </c>
      <c r="S6" s="472">
        <v>5</v>
      </c>
      <c r="T6" s="473">
        <v>3</v>
      </c>
      <c r="U6" s="125">
        <f t="shared" si="8"/>
        <v>10</v>
      </c>
      <c r="V6" s="126">
        <f t="shared" si="9"/>
        <v>6</v>
      </c>
      <c r="W6" s="274">
        <f t="shared" si="10"/>
        <v>6</v>
      </c>
      <c r="X6" s="51">
        <f t="shared" si="11"/>
        <v>1</v>
      </c>
      <c r="Y6" s="72" t="s">
        <v>621</v>
      </c>
      <c r="Z6" s="137" t="s">
        <v>614</v>
      </c>
      <c r="AA6" s="137" t="s">
        <v>591</v>
      </c>
      <c r="AB6" s="137" t="s">
        <v>134</v>
      </c>
      <c r="AC6" s="137" t="s">
        <v>590</v>
      </c>
      <c r="AK6" s="72" t="s">
        <v>558</v>
      </c>
      <c r="AL6" s="137" t="s">
        <v>591</v>
      </c>
      <c r="AM6" s="137" t="s">
        <v>589</v>
      </c>
      <c r="AN6" s="137" t="s">
        <v>560</v>
      </c>
      <c r="AO6" s="137" t="s">
        <v>590</v>
      </c>
      <c r="AP6" s="137" t="s">
        <v>560</v>
      </c>
      <c r="AW6" s="140" t="s">
        <v>39</v>
      </c>
      <c r="AX6" s="138" t="s">
        <v>596</v>
      </c>
      <c r="AY6" s="138" t="s">
        <v>592</v>
      </c>
      <c r="AZ6" s="138" t="s">
        <v>592</v>
      </c>
      <c r="BA6" s="138" t="s">
        <v>134</v>
      </c>
      <c r="CT6" s="143">
        <f t="shared" si="12"/>
        <v>12.799999999999999</v>
      </c>
      <c r="CU6" s="196">
        <f t="shared" si="13"/>
        <v>5.333333333333333</v>
      </c>
      <c r="CV6" s="197">
        <f>VLOOKUP(B6,'SODiv Index'!A:B,2,FALSE)</f>
        <v>1</v>
      </c>
      <c r="CW6" s="130">
        <f t="shared" si="14"/>
        <v>5.2266666666666666</v>
      </c>
      <c r="CX6" s="206">
        <f>INDEX('Stats import'!H:H,MATCH((INDEX(mapping!R:R,MATCH(INDEX(statsCategories,1,1),mapping!P:P,0),1)+INDEX(mapping!H:H,MATCH(C6,mapping!A:A,0),1)),'Stats import'!B:B,0),1)</f>
        <v>1.73</v>
      </c>
      <c r="CY6" s="53">
        <f>INDEX('Stats import'!H:H,MATCH((INDEX(mapping!R:R,MATCH(INDEX(statsCategories,1,2),mapping!P:P,0),1)+INDEX(mapping!H:H,MATCH(C6,mapping!A:A,0),1)),'Stats import'!B:B,0),1)</f>
        <v>14.7</v>
      </c>
      <c r="CZ6" s="53">
        <f>INDEX('Stats import'!H:H,MATCH((INDEX(mapping!R:R,MATCH(INDEX(statsCategories,1,3),mapping!P:P,0),1)+INDEX(mapping!H:H,MATCH(C6,mapping!A:A,0),1)),'Stats import'!B:B,0),1)</f>
        <v>17</v>
      </c>
      <c r="DA6" s="53">
        <f>INDEX('Stats import'!H:H,MATCH((INDEX(mapping!R:R,MATCH(INDEX(statsCategories,1,4),mapping!P:P,0),1)+INDEX(mapping!H:H,MATCH(C6,mapping!A:A,0),1)),'Stats import'!B:B,0),1)</f>
        <v>3.9</v>
      </c>
      <c r="DB6" s="53">
        <f>INDEX('Stats import'!H:H,MATCH((INDEX(mapping!R:R,MATCH(INDEX(statsCategories,1,5),mapping!P:P,0),1)+INDEX(mapping!H:H,MATCH(C6,mapping!A:A,0),1)),'Stats import'!B:B,0),1)</f>
        <v>0.52100000000000002</v>
      </c>
      <c r="DC6" s="53">
        <f>INDEX('Stats import'!H:H,MATCH((INDEX(mapping!R:R,MATCH(INDEX(statsCategories,1,6),mapping!P:P,0),1)+INDEX(mapping!H:H,MATCH(C6,mapping!A:A,0),1)),'Stats import'!B:B,0),1)</f>
        <v>8.09</v>
      </c>
      <c r="DD6" s="53">
        <f>INDEX('Stats import'!H:H,MATCH((INDEX(mapping!R:R,MATCH(INDEX(statsCategories,1,7),mapping!P:P,0),1)+INDEX(mapping!H:H,MATCH(C6,mapping!A:A,0),1)),'Stats import'!B:B,0),1)</f>
        <v>45</v>
      </c>
      <c r="DE6" s="53">
        <f>INDEX('Stats import'!H:H,MATCH((INDEX(mapping!R:R,MATCH(INDEX(statsCategories,1,8),mapping!P:P,0),1)+INDEX(mapping!H:H,MATCH(C6,mapping!A:A,0),1)),'Stats import'!B:B,0),1)</f>
        <v>40</v>
      </c>
      <c r="DF6" s="53">
        <f>INDEX('Stats import'!H:H,MATCH((INDEX(mapping!R:R,MATCH(INDEX(statsCategories,1,9),mapping!P:P,0),1)+INDEX(mapping!H:H,MATCH(C6,mapping!A:A,0),1)),'Stats import'!B:B,0),1)</f>
        <v>18</v>
      </c>
      <c r="DG6" s="53">
        <f>INDEX('Stats import'!H:H,MATCH((INDEX(mapping!R:R,MATCH(INDEX(statsCategories,1,10),mapping!P:P,0),1)+INDEX(mapping!H:H,MATCH(C6,mapping!A:A,0),1)),'Stats import'!B:B,0),1)</f>
        <v>16.600000000000001</v>
      </c>
      <c r="DH6" s="53">
        <f>INDEX('Stats import'!H:H,MATCH((INDEX(mapping!R:R,MATCH(INDEX(statsCategories,1,11),mapping!P:P,0),1)+INDEX(mapping!H:H,MATCH(C6,mapping!A:A,0),1)),'Stats import'!B:B,0),1)</f>
        <v>77.2</v>
      </c>
      <c r="DI6" s="53">
        <f>INDEX('Stats import'!H:H,MATCH((INDEX(mapping!R:R,MATCH(INDEX(statsCategories,1,12),mapping!P:P,0),1)+INDEX(mapping!H:H,MATCH(C6,mapping!A:A,0),1)),'Stats import'!B:B,0),1)</f>
        <v>12.8</v>
      </c>
      <c r="DJ6" s="53">
        <f>INDEX('Stats import'!H:H,MATCH((INDEX(mapping!R:R,MATCH(INDEX(statsCategories,1,13),mapping!P:P,0),1)+INDEX(mapping!H:H,MATCH(C6,mapping!A:A,0),1)),'Stats import'!B:B,0),1)</f>
        <v>3.1</v>
      </c>
      <c r="DK6" s="53">
        <f>INDEX('Stats import'!H:H,MATCH((INDEX(mapping!R:R,MATCH(INDEX(statsCategories,1,14),mapping!P:P,0),1)+INDEX(mapping!H:H,MATCH(C6,mapping!A:A,0),1)),'Stats import'!B:B,0),1)</f>
        <v>23.79</v>
      </c>
      <c r="DL6" s="53">
        <f>INDEX('Stats import'!H:H,MATCH((INDEX(mapping!R:R,MATCH(INDEX(statsCategories,1,15),mapping!P:P,0),1)+INDEX(mapping!H:H,MATCH(C6,mapping!A:A,0),1)),'Stats import'!B:B,0),1)</f>
        <v>12.79</v>
      </c>
      <c r="DM6" s="53">
        <f>INDEX('Stats import'!H:H,MATCH((INDEX(mapping!R:R,MATCH(INDEX(statsCategories,1,16),mapping!P:P,0),1)+INDEX(mapping!H:H,MATCH(C6,mapping!A:A,0),1)),'Stats import'!B:B,0),1)</f>
        <v>36.590000000000003</v>
      </c>
      <c r="DN6" s="53">
        <f>INDEX('Stats import'!H:H,MATCH((INDEX(mapping!R:R,MATCH(INDEX(statsCategories,1,17),mapping!P:P,0),1)+INDEX(mapping!H:H,MATCH(C6,mapping!A:A,0),1)),'Stats import'!B:B,0),1)</f>
        <v>62.9</v>
      </c>
      <c r="DO6" s="53">
        <f>INDEX('Stats import'!H:H,MATCH((INDEX(mapping!R:R,MATCH(INDEX(statsCategories,1,18),mapping!P:P,0),1)+INDEX(mapping!H:H,MATCH(C6,mapping!A:A,0),1)),'Stats import'!B:B,0),1)</f>
        <v>14.3</v>
      </c>
      <c r="DP6" s="53">
        <f>INDEX('Stats import'!H:H,MATCH((INDEX(mapping!R:R,MATCH(INDEX(statsCategories,1,19),mapping!P:P,0),1)+INDEX(mapping!H:H,MATCH(C6,mapping!A:A,0),1)),'Stats import'!B:B,0),1)</f>
        <v>77.099999999999994</v>
      </c>
      <c r="DQ6" s="53">
        <f>INDEX('Stats import'!H:H,MATCH((INDEX(mapping!R:R,MATCH(INDEX(statsCategories,1,20),mapping!P:P,0),1)+INDEX(mapping!H:H,MATCH(C6,mapping!A:A,0),1)),'Stats import'!B:B,0),1)</f>
        <v>7.7</v>
      </c>
      <c r="DR6" s="53">
        <f>INDEX('Stats import'!H:H,MATCH((INDEX(mapping!R:R,MATCH(INDEX(statsCategories,1,21),mapping!P:P,0),1)+INDEX(mapping!H:H,MATCH(C6,mapping!A:A,0),1)),'Stats import'!B:B,0),1)</f>
        <v>25.2</v>
      </c>
      <c r="DS6" s="53">
        <f>INDEX('Stats import'!H:H,MATCH((INDEX(mapping!R:R,MATCH(INDEX(statsCategories,1,22),mapping!P:P,0),1)+INDEX(mapping!H:H,MATCH(C6,mapping!A:A,0),1)),'Stats import'!B:B,0),1)</f>
        <v>34.9</v>
      </c>
      <c r="DT6" s="53">
        <f>INDEX('Stats import'!H:H,MATCH((INDEX(mapping!R:R,MATCH(INDEX(statsCategories,1,23),mapping!P:P,0),1)+INDEX(mapping!H:H,MATCH(C6,mapping!A:A,0),1)),'Stats import'!B:B,0),1)</f>
        <v>32.1</v>
      </c>
      <c r="DU6" s="53">
        <f>INDEX('Stats import'!H:H,MATCH((INDEX(mapping!R:R,MATCH(INDEX(statsCategories,1,24),mapping!P:P,0),1)+INDEX(mapping!H:H,MATCH(C6,mapping!A:A,0),1)),'Stats import'!B:B,0),1)</f>
        <v>8.8000000000000007</v>
      </c>
      <c r="DV6" s="53">
        <f>INDEX('Stats import'!H:H,MATCH((INDEX(mapping!R:R,MATCH(INDEX(statsCategories,1,25),mapping!P:P,0),1)+INDEX(mapping!H:H,MATCH(C6,mapping!A:A,0),1)),'Stats import'!B:B,0),1)</f>
        <v>5.2</v>
      </c>
      <c r="DW6" s="53">
        <f>INDEX('Stats import'!H:H,MATCH((INDEX(mapping!R:R,MATCH(INDEX(statsCategories,1,26),mapping!P:P,0),1)+INDEX(mapping!H:H,MATCH(C6,mapping!A:A,0),1)),'Stats import'!B:B,0),1)</f>
        <v>13.71</v>
      </c>
      <c r="DX6" s="53">
        <f>INDEX('Stats import'!H:H,MATCH((INDEX(mapping!R:R,MATCH(INDEX(statsCategories,1,27),mapping!P:P,0),1)+INDEX(mapping!H:H,MATCH(C6,mapping!A:A,0),1)),'Stats import'!B:B,0),1)</f>
        <v>8.5</v>
      </c>
      <c r="DZ6" s="173">
        <f t="shared" si="15"/>
        <v>-7.1453846153846143</v>
      </c>
      <c r="EA6" s="173">
        <f t="shared" si="16"/>
        <v>-23</v>
      </c>
      <c r="EB6" s="344">
        <f>INDEX('KenPom import'!J:J,MATCH(INDEX(kpVal,MATCH(C6,valCol,0)),kpTeam,0))</f>
        <v>63.4</v>
      </c>
      <c r="EC6" s="176">
        <f t="shared" si="17"/>
        <v>1.1938151155841006</v>
      </c>
      <c r="ED6" s="176">
        <f t="shared" si="18"/>
        <v>-0.36282873321492598</v>
      </c>
      <c r="EE6" s="176">
        <f t="shared" si="19"/>
        <v>-0.76699196470204722</v>
      </c>
      <c r="EF6" s="176">
        <f t="shared" si="20"/>
        <v>0.15151807367807305</v>
      </c>
      <c r="EG6" s="176">
        <f t="shared" si="21"/>
        <v>-0.80580351164085628</v>
      </c>
      <c r="EH6" s="176">
        <f t="shared" si="22"/>
        <v>-0.96065712599156838</v>
      </c>
      <c r="EI6" s="176">
        <f t="shared" si="23"/>
        <v>-0.94201078677421135</v>
      </c>
      <c r="EJ6" s="176">
        <f t="shared" si="24"/>
        <v>1.2603510985065813</v>
      </c>
      <c r="EK6" s="176">
        <f t="shared" si="25"/>
        <v>-0.56321888697135125</v>
      </c>
      <c r="EL6" s="176">
        <f t="shared" si="26"/>
        <v>-1.6596764339162176</v>
      </c>
      <c r="EM6" s="225">
        <f t="shared" si="27"/>
        <v>1.1690565134209308</v>
      </c>
      <c r="EN6" s="176">
        <f t="shared" si="28"/>
        <v>-1.3272219440740731</v>
      </c>
      <c r="EO6" s="176">
        <f t="shared" si="29"/>
        <v>-0.13833378915647424</v>
      </c>
      <c r="EP6" s="176">
        <f t="shared" si="30"/>
        <v>-0.90312017065941852</v>
      </c>
      <c r="EQ6" s="176">
        <f t="shared" si="31"/>
        <v>0.78539508927634238</v>
      </c>
      <c r="ER6" s="176">
        <f t="shared" si="32"/>
        <v>-0.11913642681868179</v>
      </c>
      <c r="ES6" s="176">
        <f t="shared" si="33"/>
        <v>1.8613795469037313</v>
      </c>
      <c r="ET6" s="176">
        <f t="shared" si="34"/>
        <v>1.1612262881716873</v>
      </c>
      <c r="EU6" s="176">
        <f t="shared" si="35"/>
        <v>-0.70392085057148324</v>
      </c>
      <c r="EV6" s="176">
        <f t="shared" si="36"/>
        <v>0.50596332581246717</v>
      </c>
      <c r="EW6" s="176">
        <f t="shared" si="37"/>
        <v>0.23576933672774486</v>
      </c>
      <c r="EX6" s="176">
        <f t="shared" si="38"/>
        <v>-0.23797869814239075</v>
      </c>
      <c r="EY6" s="176">
        <f t="shared" si="39"/>
        <v>0.22865912573068087</v>
      </c>
      <c r="EZ6" s="176">
        <f t="shared" si="40"/>
        <v>0.12444472089191544</v>
      </c>
      <c r="FA6" s="176">
        <f t="shared" si="41"/>
        <v>1.9878369250681267</v>
      </c>
      <c r="FB6" s="176">
        <f t="shared" si="42"/>
        <v>0.91718808533415297</v>
      </c>
      <c r="FC6" s="176">
        <f t="shared" si="43"/>
        <v>2.1183850679566154</v>
      </c>
      <c r="FD6" s="176">
        <f t="shared" si="44"/>
        <v>1.345866584807405</v>
      </c>
      <c r="FE6" s="176">
        <f t="shared" si="45"/>
        <v>1.516486747711741</v>
      </c>
      <c r="FF6" s="178">
        <f t="shared" si="46"/>
        <v>-1.7630640669443283</v>
      </c>
      <c r="FG6" s="203">
        <f t="shared" si="47"/>
        <v>36.508253358925145</v>
      </c>
      <c r="FH6" s="178">
        <f t="shared" si="48"/>
        <v>0.40837325038880246</v>
      </c>
      <c r="FI6" s="177"/>
      <c r="FJ6" s="177"/>
    </row>
    <row r="7" spans="1:200" ht="15" customHeight="1" x14ac:dyDescent="0.3">
      <c r="A7" s="48">
        <v>6</v>
      </c>
      <c r="B7" s="123" t="s">
        <v>3</v>
      </c>
      <c r="C7" s="123" t="s">
        <v>79</v>
      </c>
      <c r="D7" s="126" t="s">
        <v>1252</v>
      </c>
      <c r="E7" s="126">
        <v>2</v>
      </c>
      <c r="F7" s="241" t="s">
        <v>1945</v>
      </c>
      <c r="G7" s="468"/>
      <c r="H7" s="351">
        <f t="shared" si="0"/>
        <v>10</v>
      </c>
      <c r="I7" s="352">
        <f>IFERROR(INDEX('Net Import'!A:A,MATCH(INDEX(mapping!B:B,MATCH(C7,mapping!A:A,0),1),'Net Import'!B:B,0),1),0)</f>
        <v>10</v>
      </c>
      <c r="J7" s="355">
        <f t="shared" si="1"/>
        <v>4</v>
      </c>
      <c r="K7" s="131">
        <v>6</v>
      </c>
      <c r="L7" s="132">
        <v>2</v>
      </c>
      <c r="M7" s="422">
        <f t="shared" si="2"/>
        <v>-32.98030769230769</v>
      </c>
      <c r="N7" s="47">
        <f t="shared" si="3"/>
        <v>1</v>
      </c>
      <c r="O7" s="231">
        <f t="shared" si="4"/>
        <v>19.399999999999999</v>
      </c>
      <c r="P7" s="417">
        <f t="shared" si="5"/>
        <v>28</v>
      </c>
      <c r="Q7" s="232">
        <f t="shared" si="6"/>
        <v>11</v>
      </c>
      <c r="R7" s="420">
        <f t="shared" si="7"/>
        <v>-7.8596153846153847</v>
      </c>
      <c r="S7" s="472">
        <v>5</v>
      </c>
      <c r="T7" s="473">
        <v>3</v>
      </c>
      <c r="U7" s="125">
        <f t="shared" si="8"/>
        <v>10</v>
      </c>
      <c r="V7" s="126">
        <f t="shared" si="9"/>
        <v>3</v>
      </c>
      <c r="W7" s="274">
        <f t="shared" si="10"/>
        <v>5</v>
      </c>
      <c r="X7" s="51">
        <f t="shared" si="11"/>
        <v>1</v>
      </c>
      <c r="Y7" s="72" t="s">
        <v>134</v>
      </c>
      <c r="Z7" s="137" t="s">
        <v>561</v>
      </c>
      <c r="AA7" s="137" t="s">
        <v>590</v>
      </c>
      <c r="AB7" s="137" t="s">
        <v>615</v>
      </c>
      <c r="AC7" s="137" t="s">
        <v>587</v>
      </c>
      <c r="AD7" s="137" t="s">
        <v>607</v>
      </c>
      <c r="AK7" s="72" t="s">
        <v>560</v>
      </c>
      <c r="AL7" s="137" t="s">
        <v>607</v>
      </c>
      <c r="AM7" s="137" t="s">
        <v>607</v>
      </c>
      <c r="AW7" s="140" t="s">
        <v>593</v>
      </c>
      <c r="AX7" s="138" t="s">
        <v>603</v>
      </c>
      <c r="AY7" s="138" t="s">
        <v>603</v>
      </c>
      <c r="AZ7" s="138" t="s">
        <v>587</v>
      </c>
      <c r="BY7" s="110" t="s">
        <v>580</v>
      </c>
      <c r="BZ7" s="74" t="s">
        <v>559</v>
      </c>
      <c r="CT7" s="143">
        <f t="shared" si="12"/>
        <v>16.8</v>
      </c>
      <c r="CU7" s="196">
        <f t="shared" si="13"/>
        <v>7.0000000000000009</v>
      </c>
      <c r="CV7" s="197">
        <f>VLOOKUP(B7,'SODiv Index'!A:B,2,FALSE)</f>
        <v>0.95</v>
      </c>
      <c r="CW7" s="130">
        <f t="shared" si="14"/>
        <v>6.8670000000000018</v>
      </c>
      <c r="CX7" s="206">
        <f>INDEX('Stats import'!H:H,MATCH((INDEX(mapping!R:R,MATCH(INDEX(statsCategories,1,1),mapping!P:P,0),1)+INDEX(mapping!H:H,MATCH(C7,mapping!A:A,0),1)),'Stats import'!B:B,0),1)</f>
        <v>1.64</v>
      </c>
      <c r="CY7" s="53">
        <f>INDEX('Stats import'!H:H,MATCH((INDEX(mapping!R:R,MATCH(INDEX(statsCategories,1,2),mapping!P:P,0),1)+INDEX(mapping!H:H,MATCH(C7,mapping!A:A,0),1)),'Stats import'!B:B,0),1)</f>
        <v>18.399999999999999</v>
      </c>
      <c r="CZ7" s="53">
        <f>INDEX('Stats import'!H:H,MATCH((INDEX(mapping!R:R,MATCH(INDEX(statsCategories,1,3),mapping!P:P,0),1)+INDEX(mapping!H:H,MATCH(C7,mapping!A:A,0),1)),'Stats import'!B:B,0),1)</f>
        <v>16.739999999999998</v>
      </c>
      <c r="DA7" s="53">
        <f>INDEX('Stats import'!H:H,MATCH((INDEX(mapping!R:R,MATCH(INDEX(statsCategories,1,4),mapping!P:P,0),1)+INDEX(mapping!H:H,MATCH(C7,mapping!A:A,0),1)),'Stats import'!B:B,0),1)</f>
        <v>5.3</v>
      </c>
      <c r="DB7" s="53">
        <f>INDEX('Stats import'!H:H,MATCH((INDEX(mapping!R:R,MATCH(INDEX(statsCategories,1,5),mapping!P:P,0),1)+INDEX(mapping!H:H,MATCH(C7,mapping!A:A,0),1)),'Stats import'!B:B,0),1)</f>
        <v>0.55300000000000005</v>
      </c>
      <c r="DC7" s="53">
        <f>INDEX('Stats import'!H:H,MATCH((INDEX(mapping!R:R,MATCH(INDEX(statsCategories,1,6),mapping!P:P,0),1)+INDEX(mapping!H:H,MATCH(C7,mapping!A:A,0),1)),'Stats import'!B:B,0),1)</f>
        <v>9.09</v>
      </c>
      <c r="DD7" s="53">
        <f>INDEX('Stats import'!H:H,MATCH((INDEX(mapping!R:R,MATCH(INDEX(statsCategories,1,7),mapping!P:P,0),1)+INDEX(mapping!H:H,MATCH(C7,mapping!A:A,0),1)),'Stats import'!B:B,0),1)</f>
        <v>48.2</v>
      </c>
      <c r="DE7" s="53">
        <f>INDEX('Stats import'!H:H,MATCH((INDEX(mapping!R:R,MATCH(INDEX(statsCategories,1,8),mapping!P:P,0),1)+INDEX(mapping!H:H,MATCH(C7,mapping!A:A,0),1)),'Stats import'!B:B,0),1)</f>
        <v>40.200000000000003</v>
      </c>
      <c r="DF7" s="53">
        <f>INDEX('Stats import'!H:H,MATCH((INDEX(mapping!R:R,MATCH(INDEX(statsCategories,1,9),mapping!P:P,0),1)+INDEX(mapping!H:H,MATCH(C7,mapping!A:A,0),1)),'Stats import'!B:B,0),1)</f>
        <v>18</v>
      </c>
      <c r="DG7" s="53">
        <f>INDEX('Stats import'!H:H,MATCH((INDEX(mapping!R:R,MATCH(INDEX(statsCategories,1,10),mapping!P:P,0),1)+INDEX(mapping!H:H,MATCH(C7,mapping!A:A,0),1)),'Stats import'!B:B,0),1)</f>
        <v>17.600000000000001</v>
      </c>
      <c r="DH7" s="53">
        <f>INDEX('Stats import'!H:H,MATCH((INDEX(mapping!R:R,MATCH(INDEX(statsCategories,1,11),mapping!P:P,0),1)+INDEX(mapping!H:H,MATCH(C7,mapping!A:A,0),1)),'Stats import'!B:B,0),1)</f>
        <v>71.599999999999994</v>
      </c>
      <c r="DI7" s="53">
        <f>INDEX('Stats import'!H:H,MATCH((INDEX(mapping!R:R,MATCH(INDEX(statsCategories,1,12),mapping!P:P,0),1)+INDEX(mapping!H:H,MATCH(C7,mapping!A:A,0),1)),'Stats import'!B:B,0),1)</f>
        <v>12.6</v>
      </c>
      <c r="DJ7" s="53">
        <f>INDEX('Stats import'!H:H,MATCH((INDEX(mapping!R:R,MATCH(INDEX(statsCategories,1,13),mapping!P:P,0),1)+INDEX(mapping!H:H,MATCH(C7,mapping!A:A,0),1)),'Stats import'!B:B,0),1)</f>
        <v>5.6</v>
      </c>
      <c r="DK7" s="53">
        <f>INDEX('Stats import'!H:H,MATCH((INDEX(mapping!R:R,MATCH(INDEX(statsCategories,1,14),mapping!P:P,0),1)+INDEX(mapping!H:H,MATCH(C7,mapping!A:A,0),1)),'Stats import'!B:B,0),1)</f>
        <v>24.94</v>
      </c>
      <c r="DL7" s="53">
        <f>INDEX('Stats import'!H:H,MATCH((INDEX(mapping!R:R,MATCH(INDEX(statsCategories,1,15),mapping!P:P,0),1)+INDEX(mapping!H:H,MATCH(C7,mapping!A:A,0),1)),'Stats import'!B:B,0),1)</f>
        <v>11.62</v>
      </c>
      <c r="DM7" s="53">
        <f>INDEX('Stats import'!H:H,MATCH((INDEX(mapping!R:R,MATCH(INDEX(statsCategories,1,16),mapping!P:P,0),1)+INDEX(mapping!H:H,MATCH(C7,mapping!A:A,0),1)),'Stats import'!B:B,0),1)</f>
        <v>36.56</v>
      </c>
      <c r="DN7" s="53">
        <f>INDEX('Stats import'!H:H,MATCH((INDEX(mapping!R:R,MATCH(INDEX(statsCategories,1,17),mapping!P:P,0),1)+INDEX(mapping!H:H,MATCH(C7,mapping!A:A,0),1)),'Stats import'!B:B,0),1)</f>
        <v>65.099999999999994</v>
      </c>
      <c r="DO7" s="53">
        <f>INDEX('Stats import'!H:H,MATCH((INDEX(mapping!R:R,MATCH(INDEX(statsCategories,1,18),mapping!P:P,0),1)+INDEX(mapping!H:H,MATCH(C7,mapping!A:A,0),1)),'Stats import'!B:B,0),1)</f>
        <v>12.4</v>
      </c>
      <c r="DP7" s="53">
        <f>INDEX('Stats import'!H:H,MATCH((INDEX(mapping!R:R,MATCH(INDEX(statsCategories,1,19),mapping!P:P,0),1)+INDEX(mapping!H:H,MATCH(C7,mapping!A:A,0),1)),'Stats import'!B:B,0),1)</f>
        <v>77.5</v>
      </c>
      <c r="DQ7" s="53">
        <f>INDEX('Stats import'!H:H,MATCH((INDEX(mapping!R:R,MATCH(INDEX(statsCategories,1,20),mapping!P:P,0),1)+INDEX(mapping!H:H,MATCH(C7,mapping!A:A,0),1)),'Stats import'!B:B,0),1)</f>
        <v>6.9</v>
      </c>
      <c r="DR7" s="53">
        <f>INDEX('Stats import'!H:H,MATCH((INDEX(mapping!R:R,MATCH(INDEX(statsCategories,1,21),mapping!P:P,0),1)+INDEX(mapping!H:H,MATCH(C7,mapping!A:A,0),1)),'Stats import'!B:B,0),1)</f>
        <v>23.6</v>
      </c>
      <c r="DS7" s="53">
        <f>INDEX('Stats import'!H:H,MATCH((INDEX(mapping!R:R,MATCH(INDEX(statsCategories,1,22),mapping!P:P,0),1)+INDEX(mapping!H:H,MATCH(C7,mapping!A:A,0),1)),'Stats import'!B:B,0),1)</f>
        <v>35.200000000000003</v>
      </c>
      <c r="DT7" s="53">
        <f>INDEX('Stats import'!H:H,MATCH((INDEX(mapping!R:R,MATCH(INDEX(statsCategories,1,23),mapping!P:P,0),1)+INDEX(mapping!H:H,MATCH(C7,mapping!A:A,0),1)),'Stats import'!B:B,0),1)</f>
        <v>30.3</v>
      </c>
      <c r="DU7" s="53">
        <f>INDEX('Stats import'!H:H,MATCH((INDEX(mapping!R:R,MATCH(INDEX(statsCategories,1,24),mapping!P:P,0),1)+INDEX(mapping!H:H,MATCH(C7,mapping!A:A,0),1)),'Stats import'!B:B,0),1)</f>
        <v>8.3000000000000007</v>
      </c>
      <c r="DV7" s="53">
        <f>INDEX('Stats import'!H:H,MATCH((INDEX(mapping!R:R,MATCH(INDEX(statsCategories,1,25),mapping!P:P,0),1)+INDEX(mapping!H:H,MATCH(C7,mapping!A:A,0),1)),'Stats import'!B:B,0),1)</f>
        <v>0.8</v>
      </c>
      <c r="DW7" s="53">
        <f>INDEX('Stats import'!H:H,MATCH((INDEX(mapping!R:R,MATCH(INDEX(statsCategories,1,26),mapping!P:P,0),1)+INDEX(mapping!H:H,MATCH(C7,mapping!A:A,0),1)),'Stats import'!B:B,0),1)</f>
        <v>12</v>
      </c>
      <c r="DX7" s="53">
        <f>INDEX('Stats import'!H:H,MATCH((INDEX(mapping!R:R,MATCH(INDEX(statsCategories,1,27),mapping!P:P,0),1)+INDEX(mapping!H:H,MATCH(C7,mapping!A:A,0),1)),'Stats import'!B:B,0),1)</f>
        <v>11.2</v>
      </c>
      <c r="DZ7" s="173">
        <f t="shared" si="15"/>
        <v>-7.8596153846153847</v>
      </c>
      <c r="EA7" s="173">
        <f t="shared" si="16"/>
        <v>-19.399999999999999</v>
      </c>
      <c r="EB7" s="344">
        <f>INDEX('KenPom import'!J:J,MATCH(INDEX(kpVal,MATCH(C7,valCol,0)),kpTeam,0))</f>
        <v>64.900000000000006</v>
      </c>
      <c r="EC7" s="176">
        <f t="shared" si="17"/>
        <v>0.81465901359003257</v>
      </c>
      <c r="ED7" s="176">
        <f t="shared" si="18"/>
        <v>1.5969761031284784</v>
      </c>
      <c r="EE7" s="176">
        <f t="shared" si="19"/>
        <v>-0.80920909896281801</v>
      </c>
      <c r="EF7" s="176">
        <f t="shared" si="20"/>
        <v>1.5775705318246454</v>
      </c>
      <c r="EG7" s="176">
        <f t="shared" si="21"/>
        <v>0.4924073063582512</v>
      </c>
      <c r="EH7" s="176">
        <f t="shared" si="22"/>
        <v>-0.65455695440864126</v>
      </c>
      <c r="EI7" s="176">
        <f t="shared" si="23"/>
        <v>0.62596555532071818</v>
      </c>
      <c r="EJ7" s="176">
        <f t="shared" si="24"/>
        <v>1.1640491998623328</v>
      </c>
      <c r="EK7" s="176">
        <f t="shared" si="25"/>
        <v>-0.56321888697135125</v>
      </c>
      <c r="EL7" s="176">
        <f t="shared" si="26"/>
        <v>-1.3157020434672608</v>
      </c>
      <c r="EM7" s="225">
        <f t="shared" si="27"/>
        <v>-0.66155277708092042</v>
      </c>
      <c r="EN7" s="176">
        <f t="shared" si="28"/>
        <v>-1.4164469487177087</v>
      </c>
      <c r="EO7" s="176">
        <f t="shared" si="29"/>
        <v>0.54648694924191366</v>
      </c>
      <c r="EP7" s="176">
        <f t="shared" si="30"/>
        <v>-0.28037203918987308</v>
      </c>
      <c r="EQ7" s="176">
        <f t="shared" si="31"/>
        <v>9.4353724769239491E-2</v>
      </c>
      <c r="ER7" s="176">
        <f t="shared" si="32"/>
        <v>-0.13005802438800396</v>
      </c>
      <c r="ES7" s="176">
        <f t="shared" si="33"/>
        <v>1.3855584862573171</v>
      </c>
      <c r="ET7" s="176">
        <f t="shared" si="34"/>
        <v>0.73291666477421968</v>
      </c>
      <c r="EU7" s="176">
        <f t="shared" si="35"/>
        <v>-0.62460582515497665</v>
      </c>
      <c r="EV7" s="176">
        <f t="shared" si="36"/>
        <v>-9.2588482912075193E-2</v>
      </c>
      <c r="EW7" s="176">
        <f t="shared" si="37"/>
        <v>-0.16288951533501889</v>
      </c>
      <c r="EX7" s="176">
        <f t="shared" si="38"/>
        <v>-8.7676362473508448E-2</v>
      </c>
      <c r="EY7" s="176">
        <f t="shared" si="39"/>
        <v>1.2640966762092338</v>
      </c>
      <c r="EZ7" s="176">
        <f t="shared" si="40"/>
        <v>-0.19060520541673159</v>
      </c>
      <c r="FA7" s="176">
        <f t="shared" si="41"/>
        <v>-0.29211940475911591</v>
      </c>
      <c r="FB7" s="176">
        <f t="shared" si="42"/>
        <v>-7.2645695619715053E-2</v>
      </c>
      <c r="FC7" s="176">
        <f t="shared" si="43"/>
        <v>-0.41804051230186023</v>
      </c>
      <c r="FD7" s="176">
        <f t="shared" si="44"/>
        <v>1.4196110398598278</v>
      </c>
      <c r="FE7" s="176">
        <f t="shared" si="45"/>
        <v>1.0536826962748631</v>
      </c>
      <c r="FF7" s="178">
        <f t="shared" si="46"/>
        <v>-1.141171979838745</v>
      </c>
      <c r="FG7" s="203">
        <f t="shared" si="47"/>
        <v>35.079927667269438</v>
      </c>
      <c r="FH7" s="178">
        <f t="shared" si="48"/>
        <v>0.4021818181818182</v>
      </c>
      <c r="FI7" s="177"/>
      <c r="FJ7" s="177"/>
    </row>
    <row r="8" spans="1:200" ht="15" customHeight="1" x14ac:dyDescent="0.3">
      <c r="A8" s="48">
        <v>10</v>
      </c>
      <c r="B8" s="134" t="s">
        <v>2</v>
      </c>
      <c r="C8" s="123" t="s">
        <v>28</v>
      </c>
      <c r="D8" s="126" t="s">
        <v>1239</v>
      </c>
      <c r="E8" s="126">
        <v>2</v>
      </c>
      <c r="F8" s="241" t="s">
        <v>1945</v>
      </c>
      <c r="G8" s="468"/>
      <c r="H8" s="351">
        <f t="shared" si="0"/>
        <v>6</v>
      </c>
      <c r="I8" s="352">
        <f>IFERROR(INDEX('Net Import'!A:A,MATCH(INDEX(mapping!B:B,MATCH(C8,mapping!A:A,0),1),'Net Import'!B:B,0),1),0)</f>
        <v>7</v>
      </c>
      <c r="J8" s="355">
        <f t="shared" si="1"/>
        <v>14</v>
      </c>
      <c r="K8" s="131">
        <v>7</v>
      </c>
      <c r="L8" s="132">
        <v>2</v>
      </c>
      <c r="M8" s="422">
        <f t="shared" si="2"/>
        <v>-21.549025641025636</v>
      </c>
      <c r="N8" s="47">
        <f t="shared" si="3"/>
        <v>1</v>
      </c>
      <c r="O8" s="231">
        <f t="shared" si="4"/>
        <v>21.5</v>
      </c>
      <c r="P8" s="417">
        <f t="shared" si="5"/>
        <v>26</v>
      </c>
      <c r="Q8" s="232">
        <f t="shared" si="6"/>
        <v>7</v>
      </c>
      <c r="R8" s="420">
        <f t="shared" si="7"/>
        <v>-4.1253846153846148</v>
      </c>
      <c r="S8" s="472">
        <v>4</v>
      </c>
      <c r="T8" s="473">
        <v>4</v>
      </c>
      <c r="U8" s="125">
        <f t="shared" si="8"/>
        <v>8</v>
      </c>
      <c r="V8" s="126">
        <f t="shared" si="9"/>
        <v>7</v>
      </c>
      <c r="W8" s="274">
        <f t="shared" si="10"/>
        <v>7</v>
      </c>
      <c r="X8" s="51">
        <f t="shared" si="11"/>
        <v>1</v>
      </c>
      <c r="Y8" s="72" t="s">
        <v>607</v>
      </c>
      <c r="Z8" s="137" t="s">
        <v>568</v>
      </c>
      <c r="AA8" s="137" t="s">
        <v>590</v>
      </c>
      <c r="AB8" s="137" t="s">
        <v>597</v>
      </c>
      <c r="AC8" s="137" t="s">
        <v>591</v>
      </c>
      <c r="AK8" s="72" t="s">
        <v>134</v>
      </c>
      <c r="AL8" s="137" t="s">
        <v>591</v>
      </c>
      <c r="AM8" s="137" t="s">
        <v>560</v>
      </c>
      <c r="AN8" s="137" t="s">
        <v>560</v>
      </c>
      <c r="AW8" s="140" t="s">
        <v>101</v>
      </c>
      <c r="AX8" s="138" t="s">
        <v>563</v>
      </c>
      <c r="AY8" s="138" t="s">
        <v>596</v>
      </c>
      <c r="BL8" s="140" t="s">
        <v>590</v>
      </c>
      <c r="BM8" s="138" t="s">
        <v>39</v>
      </c>
      <c r="BN8" s="138" t="s">
        <v>592</v>
      </c>
      <c r="CT8" s="143">
        <f t="shared" si="12"/>
        <v>24.800000000000004</v>
      </c>
      <c r="CU8" s="196">
        <f t="shared" si="13"/>
        <v>10.333333333333336</v>
      </c>
      <c r="CV8" s="197">
        <f>VLOOKUP(B8,'SODiv Index'!A:B,2,FALSE)</f>
        <v>1</v>
      </c>
      <c r="CW8" s="130">
        <f t="shared" si="14"/>
        <v>10.126666666666669</v>
      </c>
      <c r="CX8" s="206">
        <f>INDEX('Stats import'!H:H,MATCH((INDEX(mapping!R:R,MATCH(INDEX(statsCategories,1,1),mapping!P:P,0),1)+INDEX(mapping!H:H,MATCH(C8,mapping!A:A,0),1)),'Stats import'!B:B,0),1)</f>
        <v>1.68</v>
      </c>
      <c r="CY8" s="53">
        <f>INDEX('Stats import'!H:H,MATCH((INDEX(mapping!R:R,MATCH(INDEX(statsCategories,1,2),mapping!P:P,0),1)+INDEX(mapping!H:H,MATCH(C8,mapping!A:A,0),1)),'Stats import'!B:B,0),1)</f>
        <v>17.2</v>
      </c>
      <c r="CZ8" s="53">
        <f>INDEX('Stats import'!H:H,MATCH((INDEX(mapping!R:R,MATCH(INDEX(statsCategories,1,3),mapping!P:P,0),1)+INDEX(mapping!H:H,MATCH(C8,mapping!A:A,0),1)),'Stats import'!B:B,0),1)</f>
        <v>18.79</v>
      </c>
      <c r="DA8" s="53">
        <f>INDEX('Stats import'!H:H,MATCH((INDEX(mapping!R:R,MATCH(INDEX(statsCategories,1,4),mapping!P:P,0),1)+INDEX(mapping!H:H,MATCH(C8,mapping!A:A,0),1)),'Stats import'!B:B,0),1)</f>
        <v>2.7</v>
      </c>
      <c r="DB8" s="53">
        <f>INDEX('Stats import'!H:H,MATCH((INDEX(mapping!R:R,MATCH(INDEX(statsCategories,1,5),mapping!P:P,0),1)+INDEX(mapping!H:H,MATCH(C8,mapping!A:A,0),1)),'Stats import'!B:B,0),1)</f>
        <v>0.56499999999999995</v>
      </c>
      <c r="DC8" s="53">
        <f>INDEX('Stats import'!H:H,MATCH((INDEX(mapping!R:R,MATCH(INDEX(statsCategories,1,6),mapping!P:P,0),1)+INDEX(mapping!H:H,MATCH(C8,mapping!A:A,0),1)),'Stats import'!B:B,0),1)</f>
        <v>11.38</v>
      </c>
      <c r="DD8" s="53">
        <f>INDEX('Stats import'!H:H,MATCH((INDEX(mapping!R:R,MATCH(INDEX(statsCategories,1,7),mapping!P:P,0),1)+INDEX(mapping!H:H,MATCH(C8,mapping!A:A,0),1)),'Stats import'!B:B,0),1)</f>
        <v>49</v>
      </c>
      <c r="DE8" s="53">
        <f>INDEX('Stats import'!H:H,MATCH((INDEX(mapping!R:R,MATCH(INDEX(statsCategories,1,8),mapping!P:P,0),1)+INDEX(mapping!H:H,MATCH(C8,mapping!A:A,0),1)),'Stats import'!B:B,0),1)</f>
        <v>42.6</v>
      </c>
      <c r="DF8" s="53">
        <f>INDEX('Stats import'!H:H,MATCH((INDEX(mapping!R:R,MATCH(INDEX(statsCategories,1,9),mapping!P:P,0),1)+INDEX(mapping!H:H,MATCH(C8,mapping!A:A,0),1)),'Stats import'!B:B,0),1)</f>
        <v>16</v>
      </c>
      <c r="DG8" s="53">
        <f>INDEX('Stats import'!H:H,MATCH((INDEX(mapping!R:R,MATCH(INDEX(statsCategories,1,10),mapping!P:P,0),1)+INDEX(mapping!H:H,MATCH(C8,mapping!A:A,0),1)),'Stats import'!B:B,0),1)</f>
        <v>20.5</v>
      </c>
      <c r="DH8" s="53">
        <f>INDEX('Stats import'!H:H,MATCH((INDEX(mapping!R:R,MATCH(INDEX(statsCategories,1,11),mapping!P:P,0),1)+INDEX(mapping!H:H,MATCH(C8,mapping!A:A,0),1)),'Stats import'!B:B,0),1)</f>
        <v>67.2</v>
      </c>
      <c r="DI8" s="53">
        <f>INDEX('Stats import'!H:H,MATCH((INDEX(mapping!R:R,MATCH(INDEX(statsCategories,1,12),mapping!P:P,0),1)+INDEX(mapping!H:H,MATCH(C8,mapping!A:A,0),1)),'Stats import'!B:B,0),1)</f>
        <v>13.8</v>
      </c>
      <c r="DJ8" s="53">
        <f>INDEX('Stats import'!H:H,MATCH((INDEX(mapping!R:R,MATCH(INDEX(statsCategories,1,13),mapping!P:P,0),1)+INDEX(mapping!H:H,MATCH(C8,mapping!A:A,0),1)),'Stats import'!B:B,0),1)</f>
        <v>4.5999999999999996</v>
      </c>
      <c r="DK8" s="53">
        <f>INDEX('Stats import'!H:H,MATCH((INDEX(mapping!R:R,MATCH(INDEX(statsCategories,1,14),mapping!P:P,0),1)+INDEX(mapping!H:H,MATCH(C8,mapping!A:A,0),1)),'Stats import'!B:B,0),1)</f>
        <v>23.76</v>
      </c>
      <c r="DL8" s="53">
        <f>INDEX('Stats import'!H:H,MATCH((INDEX(mapping!R:R,MATCH(INDEX(statsCategories,1,15),mapping!P:P,0),1)+INDEX(mapping!H:H,MATCH(C8,mapping!A:A,0),1)),'Stats import'!B:B,0),1)</f>
        <v>11.85</v>
      </c>
      <c r="DM8" s="53">
        <f>INDEX('Stats import'!H:H,MATCH((INDEX(mapping!R:R,MATCH(INDEX(statsCategories,1,16),mapping!P:P,0),1)+INDEX(mapping!H:H,MATCH(C8,mapping!A:A,0),1)),'Stats import'!B:B,0),1)</f>
        <v>35.619999999999997</v>
      </c>
      <c r="DN8" s="53">
        <f>INDEX('Stats import'!H:H,MATCH((INDEX(mapping!R:R,MATCH(INDEX(statsCategories,1,17),mapping!P:P,0),1)+INDEX(mapping!H:H,MATCH(C8,mapping!A:A,0),1)),'Stats import'!B:B,0),1)</f>
        <v>65.099999999999994</v>
      </c>
      <c r="DO8" s="53">
        <f>INDEX('Stats import'!H:H,MATCH((INDEX(mapping!R:R,MATCH(INDEX(statsCategories,1,18),mapping!P:P,0),1)+INDEX(mapping!H:H,MATCH(C8,mapping!A:A,0),1)),'Stats import'!B:B,0),1)</f>
        <v>16.600000000000001</v>
      </c>
      <c r="DP8" s="53">
        <f>INDEX('Stats import'!H:H,MATCH((INDEX(mapping!R:R,MATCH(INDEX(statsCategories,1,19),mapping!P:P,0),1)+INDEX(mapping!H:H,MATCH(C8,mapping!A:A,0),1)),'Stats import'!B:B,0),1)</f>
        <v>81.8</v>
      </c>
      <c r="DQ8" s="53">
        <f>INDEX('Stats import'!H:H,MATCH((INDEX(mapping!R:R,MATCH(INDEX(statsCategories,1,20),mapping!P:P,0),1)+INDEX(mapping!H:H,MATCH(C8,mapping!A:A,0),1)),'Stats import'!B:B,0),1)</f>
        <v>9</v>
      </c>
      <c r="DR8" s="53">
        <f>INDEX('Stats import'!H:H,MATCH((INDEX(mapping!R:R,MATCH(INDEX(statsCategories,1,21),mapping!P:P,0),1)+INDEX(mapping!H:H,MATCH(C8,mapping!A:A,0),1)),'Stats import'!B:B,0),1)</f>
        <v>23.4</v>
      </c>
      <c r="DS8" s="53">
        <f>INDEX('Stats import'!H:H,MATCH((INDEX(mapping!R:R,MATCH(INDEX(statsCategories,1,22),mapping!P:P,0),1)+INDEX(mapping!H:H,MATCH(C8,mapping!A:A,0),1)),'Stats import'!B:B,0),1)</f>
        <v>38.700000000000003</v>
      </c>
      <c r="DT8" s="53">
        <f>INDEX('Stats import'!H:H,MATCH((INDEX(mapping!R:R,MATCH(INDEX(statsCategories,1,23),mapping!P:P,0),1)+INDEX(mapping!H:H,MATCH(C8,mapping!A:A,0),1)),'Stats import'!B:B,0),1)</f>
        <v>32.1</v>
      </c>
      <c r="DU8" s="53">
        <f>INDEX('Stats import'!H:H,MATCH((INDEX(mapping!R:R,MATCH(INDEX(statsCategories,1,24),mapping!P:P,0),1)+INDEX(mapping!H:H,MATCH(C8,mapping!A:A,0),1)),'Stats import'!B:B,0),1)</f>
        <v>9</v>
      </c>
      <c r="DV8" s="53">
        <f>INDEX('Stats import'!H:H,MATCH((INDEX(mapping!R:R,MATCH(INDEX(statsCategories,1,25),mapping!P:P,0),1)+INDEX(mapping!H:H,MATCH(C8,mapping!A:A,0),1)),'Stats import'!B:B,0),1)</f>
        <v>5</v>
      </c>
      <c r="DW8" s="53">
        <f>INDEX('Stats import'!H:H,MATCH((INDEX(mapping!R:R,MATCH(INDEX(statsCategories,1,26),mapping!P:P,0),1)+INDEX(mapping!H:H,MATCH(C8,mapping!A:A,0),1)),'Stats import'!B:B,0),1)</f>
        <v>15.26</v>
      </c>
      <c r="DX8" s="53">
        <f>INDEX('Stats import'!H:H,MATCH((INDEX(mapping!R:R,MATCH(INDEX(statsCategories,1,27),mapping!P:P,0),1)+INDEX(mapping!H:H,MATCH(C8,mapping!A:A,0),1)),'Stats import'!B:B,0),1)</f>
        <v>10.3</v>
      </c>
      <c r="DZ8" s="173">
        <f t="shared" si="15"/>
        <v>-4.1253846153846148</v>
      </c>
      <c r="EA8" s="173">
        <f t="shared" si="16"/>
        <v>-21.5</v>
      </c>
      <c r="EB8" s="344">
        <f>INDEX('KenPom import'!J:J,MATCH(INDEX(kpVal,MATCH(C8,valCol,0)),kpTeam,0))</f>
        <v>66.7</v>
      </c>
      <c r="EC8" s="176">
        <f t="shared" si="17"/>
        <v>0.98317283669850719</v>
      </c>
      <c r="ED8" s="176">
        <f t="shared" si="18"/>
        <v>0.96136372377386092</v>
      </c>
      <c r="EE8" s="176">
        <f t="shared" si="19"/>
        <v>-0.47634323267597356</v>
      </c>
      <c r="EF8" s="176">
        <f t="shared" si="20"/>
        <v>-1.0708126047332744</v>
      </c>
      <c r="EG8" s="176">
        <f t="shared" si="21"/>
        <v>0.97923636310791207</v>
      </c>
      <c r="EH8" s="176">
        <f t="shared" si="22"/>
        <v>4.6412438516262179E-2</v>
      </c>
      <c r="EI8" s="176">
        <f t="shared" si="23"/>
        <v>1.0179596408444489</v>
      </c>
      <c r="EJ8" s="176">
        <f t="shared" si="24"/>
        <v>8.4264161313673848E-3</v>
      </c>
      <c r="EK8" s="176">
        <f t="shared" si="25"/>
        <v>0.71319785404020408</v>
      </c>
      <c r="EL8" s="176">
        <f t="shared" si="26"/>
        <v>-0.3181763111652865</v>
      </c>
      <c r="EM8" s="225">
        <f t="shared" si="27"/>
        <v>-2.0998886481895127</v>
      </c>
      <c r="EN8" s="176">
        <f t="shared" si="28"/>
        <v>-0.88109692085589664</v>
      </c>
      <c r="EO8" s="176">
        <f t="shared" si="29"/>
        <v>0.27255865388255845</v>
      </c>
      <c r="EP8" s="176">
        <f t="shared" si="30"/>
        <v>-0.91936577408905751</v>
      </c>
      <c r="EQ8" s="176">
        <f t="shared" si="31"/>
        <v>0.23019946309114886</v>
      </c>
      <c r="ER8" s="176">
        <f t="shared" si="32"/>
        <v>-0.47226808156008676</v>
      </c>
      <c r="ES8" s="176">
        <f t="shared" si="33"/>
        <v>1.3855584862573171</v>
      </c>
      <c r="ET8" s="176">
        <f t="shared" si="34"/>
        <v>1.6797063586002008</v>
      </c>
      <c r="EU8" s="176">
        <f t="shared" si="35"/>
        <v>0.22803069807245738</v>
      </c>
      <c r="EV8" s="176">
        <f t="shared" si="36"/>
        <v>1.4786100149898487</v>
      </c>
      <c r="EW8" s="176">
        <f t="shared" si="37"/>
        <v>-0.21272187184286515</v>
      </c>
      <c r="EX8" s="176">
        <f t="shared" si="38"/>
        <v>1.6658508869967603</v>
      </c>
      <c r="EY8" s="176">
        <f t="shared" si="39"/>
        <v>0.22865912573068087</v>
      </c>
      <c r="EZ8" s="176">
        <f t="shared" si="40"/>
        <v>0.25046469141537381</v>
      </c>
      <c r="FA8" s="176">
        <f t="shared" si="41"/>
        <v>1.8842025464396155</v>
      </c>
      <c r="FB8" s="176">
        <f t="shared" si="42"/>
        <v>1.8144058399999388</v>
      </c>
      <c r="FC8" s="176">
        <f t="shared" si="43"/>
        <v>0.4274346811176305</v>
      </c>
      <c r="FD8" s="176">
        <f t="shared" si="44"/>
        <v>1.0340510430348555</v>
      </c>
      <c r="FE8" s="176">
        <f t="shared" si="45"/>
        <v>1.3236517262797085</v>
      </c>
      <c r="FF8" s="178">
        <f t="shared" si="46"/>
        <v>-0.39490147531204967</v>
      </c>
      <c r="FG8" s="203">
        <f t="shared" si="47"/>
        <v>36.776991150442484</v>
      </c>
      <c r="FH8" s="178">
        <f t="shared" si="48"/>
        <v>0.38885294117647051</v>
      </c>
      <c r="FI8" s="177"/>
      <c r="FJ8" s="177"/>
    </row>
    <row r="9" spans="1:200" ht="15" customHeight="1" x14ac:dyDescent="0.3">
      <c r="A9" s="48">
        <v>12</v>
      </c>
      <c r="B9" s="28" t="s">
        <v>6</v>
      </c>
      <c r="C9" s="345" t="s">
        <v>80</v>
      </c>
      <c r="D9" s="246" t="s">
        <v>1242</v>
      </c>
      <c r="E9" s="126">
        <v>2</v>
      </c>
      <c r="F9" s="241" t="s">
        <v>676</v>
      </c>
      <c r="G9" s="468"/>
      <c r="H9" s="351">
        <f t="shared" si="0"/>
        <v>9</v>
      </c>
      <c r="I9" s="352">
        <f>IFERROR(INDEX('Net Import'!A:A,MATCH(INDEX(mapping!B:B,MATCH(C9,mapping!A:A,0),1),'Net Import'!B:B,0),1),0)</f>
        <v>9</v>
      </c>
      <c r="J9" s="355">
        <f t="shared" si="1"/>
        <v>12</v>
      </c>
      <c r="K9" s="131">
        <v>18</v>
      </c>
      <c r="L9" s="132">
        <v>3</v>
      </c>
      <c r="M9" s="422">
        <f t="shared" si="2"/>
        <v>-18.64692307692308</v>
      </c>
      <c r="N9" s="47">
        <f t="shared" si="3"/>
        <v>1</v>
      </c>
      <c r="O9" s="231">
        <f t="shared" si="4"/>
        <v>20.399999999999999</v>
      </c>
      <c r="P9" s="417">
        <f t="shared" si="5"/>
        <v>2</v>
      </c>
      <c r="Q9" s="232">
        <f t="shared" si="6"/>
        <v>39</v>
      </c>
      <c r="R9" s="420">
        <f t="shared" si="7"/>
        <v>-4.8538461538461553</v>
      </c>
      <c r="S9" s="472">
        <v>5</v>
      </c>
      <c r="T9" s="473">
        <v>3</v>
      </c>
      <c r="U9" s="125">
        <f t="shared" si="8"/>
        <v>12</v>
      </c>
      <c r="V9" s="126">
        <f t="shared" si="9"/>
        <v>8</v>
      </c>
      <c r="W9" s="274">
        <f t="shared" si="10"/>
        <v>8</v>
      </c>
      <c r="X9" s="51">
        <f t="shared" si="11"/>
        <v>1</v>
      </c>
      <c r="Y9" s="72" t="s">
        <v>564</v>
      </c>
      <c r="Z9" s="137" t="s">
        <v>591</v>
      </c>
      <c r="AA9" s="137" t="s">
        <v>621</v>
      </c>
      <c r="AB9" s="137" t="s">
        <v>566</v>
      </c>
      <c r="AC9" s="137" t="s">
        <v>566</v>
      </c>
      <c r="AD9" s="137" t="s">
        <v>586</v>
      </c>
      <c r="AK9" s="72" t="s">
        <v>589</v>
      </c>
      <c r="AL9" s="137" t="s">
        <v>561</v>
      </c>
      <c r="AM9" s="137" t="s">
        <v>586</v>
      </c>
      <c r="AN9" s="137" t="s">
        <v>569</v>
      </c>
      <c r="AW9" s="140" t="s">
        <v>572</v>
      </c>
      <c r="AX9" s="138" t="s">
        <v>585</v>
      </c>
      <c r="AY9" s="138" t="s">
        <v>563</v>
      </c>
      <c r="AZ9" s="138" t="s">
        <v>102</v>
      </c>
      <c r="BA9" s="138" t="s">
        <v>563</v>
      </c>
      <c r="BB9" s="138" t="s">
        <v>21</v>
      </c>
      <c r="BL9" s="140" t="s">
        <v>21</v>
      </c>
      <c r="BM9" s="138" t="s">
        <v>585</v>
      </c>
      <c r="BN9" s="138" t="s">
        <v>577</v>
      </c>
      <c r="BO9" s="138" t="s">
        <v>572</v>
      </c>
      <c r="CT9" s="143">
        <f t="shared" si="12"/>
        <v>25.2</v>
      </c>
      <c r="CU9" s="196">
        <f t="shared" si="13"/>
        <v>10.5</v>
      </c>
      <c r="CV9" s="197">
        <f>VLOOKUP(B9,'SODiv Index'!A:B,2,FALSE)</f>
        <v>1</v>
      </c>
      <c r="CW9" s="130">
        <f t="shared" si="14"/>
        <v>10.290000000000001</v>
      </c>
      <c r="CX9" s="206">
        <f>INDEX('Stats import'!H:H,MATCH((INDEX(mapping!R:R,MATCH(INDEX(statsCategories,1,1),mapping!P:P,0),1)+INDEX(mapping!H:H,MATCH(C9,mapping!A:A,0),1)),'Stats import'!B:B,0),1)</f>
        <v>2.19</v>
      </c>
      <c r="CY9" s="53">
        <f>INDEX('Stats import'!H:H,MATCH((INDEX(mapping!R:R,MATCH(INDEX(statsCategories,1,2),mapping!P:P,0),1)+INDEX(mapping!H:H,MATCH(C9,mapping!A:A,0),1)),'Stats import'!B:B,0),1)</f>
        <v>19.899999999999999</v>
      </c>
      <c r="CZ9" s="53">
        <f>INDEX('Stats import'!H:H,MATCH((INDEX(mapping!R:R,MATCH(INDEX(statsCategories,1,3),mapping!P:P,0),1)+INDEX(mapping!H:H,MATCH(C9,mapping!A:A,0),1)),'Stats import'!B:B,0),1)</f>
        <v>21.82</v>
      </c>
      <c r="DA9" s="53">
        <f>INDEX('Stats import'!H:H,MATCH((INDEX(mapping!R:R,MATCH(INDEX(statsCategories,1,4),mapping!P:P,0),1)+INDEX(mapping!H:H,MATCH(C9,mapping!A:A,0),1)),'Stats import'!B:B,0),1)</f>
        <v>2.7</v>
      </c>
      <c r="DB9" s="53">
        <f>INDEX('Stats import'!H:H,MATCH((INDEX(mapping!R:R,MATCH(INDEX(statsCategories,1,5),mapping!P:P,0),1)+INDEX(mapping!H:H,MATCH(C9,mapping!A:A,0),1)),'Stats import'!B:B,0),1)</f>
        <v>0.57699999999999996</v>
      </c>
      <c r="DC9" s="53">
        <f>INDEX('Stats import'!H:H,MATCH((INDEX(mapping!R:R,MATCH(INDEX(statsCategories,1,6),mapping!P:P,0),1)+INDEX(mapping!H:H,MATCH(C9,mapping!A:A,0),1)),'Stats import'!B:B,0),1)</f>
        <v>8.0299999999999994</v>
      </c>
      <c r="DD9" s="53">
        <f>INDEX('Stats import'!H:H,MATCH((INDEX(mapping!R:R,MATCH(INDEX(statsCategories,1,7),mapping!P:P,0),1)+INDEX(mapping!H:H,MATCH(C9,mapping!A:A,0),1)),'Stats import'!B:B,0),1)</f>
        <v>49.8</v>
      </c>
      <c r="DE9" s="53">
        <f>INDEX('Stats import'!H:H,MATCH((INDEX(mapping!R:R,MATCH(INDEX(statsCategories,1,8),mapping!P:P,0),1)+INDEX(mapping!H:H,MATCH(C9,mapping!A:A,0),1)),'Stats import'!B:B,0),1)</f>
        <v>44.5</v>
      </c>
      <c r="DF9" s="53">
        <f>INDEX('Stats import'!H:H,MATCH((INDEX(mapping!R:R,MATCH(INDEX(statsCategories,1,9),mapping!P:P,0),1)+INDEX(mapping!H:H,MATCH(C9,mapping!A:A,0),1)),'Stats import'!B:B,0),1)</f>
        <v>14.7</v>
      </c>
      <c r="DG9" s="53">
        <f>INDEX('Stats import'!H:H,MATCH((INDEX(mapping!R:R,MATCH(INDEX(statsCategories,1,10),mapping!P:P,0),1)+INDEX(mapping!H:H,MATCH(C9,mapping!A:A,0),1)),'Stats import'!B:B,0),1)</f>
        <v>17</v>
      </c>
      <c r="DH9" s="53">
        <f>INDEX('Stats import'!H:H,MATCH((INDEX(mapping!R:R,MATCH(INDEX(statsCategories,1,11),mapping!P:P,0),1)+INDEX(mapping!H:H,MATCH(C9,mapping!A:A,0),1)),'Stats import'!B:B,0),1)</f>
        <v>74.400000000000006</v>
      </c>
      <c r="DI9" s="53">
        <f>INDEX('Stats import'!H:H,MATCH((INDEX(mapping!R:R,MATCH(INDEX(statsCategories,1,12),mapping!P:P,0),1)+INDEX(mapping!H:H,MATCH(C9,mapping!A:A,0),1)),'Stats import'!B:B,0),1)</f>
        <v>12.6</v>
      </c>
      <c r="DJ9" s="53">
        <f>INDEX('Stats import'!H:H,MATCH((INDEX(mapping!R:R,MATCH(INDEX(statsCategories,1,13),mapping!P:P,0),1)+INDEX(mapping!H:H,MATCH(C9,mapping!A:A,0),1)),'Stats import'!B:B,0),1)</f>
        <v>7.3</v>
      </c>
      <c r="DK9" s="53">
        <f>INDEX('Stats import'!H:H,MATCH((INDEX(mapping!R:R,MATCH(INDEX(statsCategories,1,14),mapping!P:P,0),1)+INDEX(mapping!H:H,MATCH(C9,mapping!A:A,0),1)),'Stats import'!B:B,0),1)</f>
        <v>24.21</v>
      </c>
      <c r="DL9" s="53">
        <f>INDEX('Stats import'!H:H,MATCH((INDEX(mapping!R:R,MATCH(INDEX(statsCategories,1,15),mapping!P:P,0),1)+INDEX(mapping!H:H,MATCH(C9,mapping!A:A,0),1)),'Stats import'!B:B,0),1)</f>
        <v>11.41</v>
      </c>
      <c r="DM9" s="53">
        <f>INDEX('Stats import'!H:H,MATCH((INDEX(mapping!R:R,MATCH(INDEX(statsCategories,1,16),mapping!P:P,0),1)+INDEX(mapping!H:H,MATCH(C9,mapping!A:A,0),1)),'Stats import'!B:B,0),1)</f>
        <v>35.619999999999997</v>
      </c>
      <c r="DN9" s="53">
        <f>INDEX('Stats import'!H:H,MATCH((INDEX(mapping!R:R,MATCH(INDEX(statsCategories,1,17),mapping!P:P,0),1)+INDEX(mapping!H:H,MATCH(C9,mapping!A:A,0),1)),'Stats import'!B:B,0),1)</f>
        <v>70.099999999999994</v>
      </c>
      <c r="DO9" s="53">
        <f>INDEX('Stats import'!H:H,MATCH((INDEX(mapping!R:R,MATCH(INDEX(statsCategories,1,18),mapping!P:P,0),1)+INDEX(mapping!H:H,MATCH(C9,mapping!A:A,0),1)),'Stats import'!B:B,0),1)</f>
        <v>11.6</v>
      </c>
      <c r="DP9" s="53">
        <f>INDEX('Stats import'!H:H,MATCH((INDEX(mapping!R:R,MATCH(INDEX(statsCategories,1,19),mapping!P:P,0),1)+INDEX(mapping!H:H,MATCH(C9,mapping!A:A,0),1)),'Stats import'!B:B,0),1)</f>
        <v>81.7</v>
      </c>
      <c r="DQ9" s="53">
        <f>INDEX('Stats import'!H:H,MATCH((INDEX(mapping!R:R,MATCH(INDEX(statsCategories,1,20),mapping!P:P,0),1)+INDEX(mapping!H:H,MATCH(C9,mapping!A:A,0),1)),'Stats import'!B:B,0),1)</f>
        <v>5.6</v>
      </c>
      <c r="DR9" s="53">
        <f>INDEX('Stats import'!H:H,MATCH((INDEX(mapping!R:R,MATCH(INDEX(statsCategories,1,21),mapping!P:P,0),1)+INDEX(mapping!H:H,MATCH(C9,mapping!A:A,0),1)),'Stats import'!B:B,0),1)</f>
        <v>24.8</v>
      </c>
      <c r="DS9" s="53">
        <f>INDEX('Stats import'!H:H,MATCH((INDEX(mapping!R:R,MATCH(INDEX(statsCategories,1,22),mapping!P:P,0),1)+INDEX(mapping!H:H,MATCH(C9,mapping!A:A,0),1)),'Stats import'!B:B,0),1)</f>
        <v>38.1</v>
      </c>
      <c r="DT9" s="53">
        <f>INDEX('Stats import'!H:H,MATCH((INDEX(mapping!R:R,MATCH(INDEX(statsCategories,1,23),mapping!P:P,0),1)+INDEX(mapping!H:H,MATCH(C9,mapping!A:A,0),1)),'Stats import'!B:B,0),1)</f>
        <v>34.299999999999997</v>
      </c>
      <c r="DU9" s="53">
        <f>INDEX('Stats import'!H:H,MATCH((INDEX(mapping!R:R,MATCH(INDEX(statsCategories,1,24),mapping!P:P,0),1)+INDEX(mapping!H:H,MATCH(C9,mapping!A:A,0),1)),'Stats import'!B:B,0),1)</f>
        <v>9.4</v>
      </c>
      <c r="DV9" s="53">
        <f>INDEX('Stats import'!H:H,MATCH((INDEX(mapping!R:R,MATCH(INDEX(statsCategories,1,25),mapping!P:P,0),1)+INDEX(mapping!H:H,MATCH(C9,mapping!A:A,0),1)),'Stats import'!B:B,0),1)</f>
        <v>1.3</v>
      </c>
      <c r="DW9" s="53">
        <f>INDEX('Stats import'!H:H,MATCH((INDEX(mapping!R:R,MATCH(INDEX(statsCategories,1,26),mapping!P:P,0),1)+INDEX(mapping!H:H,MATCH(C9,mapping!A:A,0),1)),'Stats import'!B:B,0),1)</f>
        <v>10.32</v>
      </c>
      <c r="DX9" s="53">
        <f>INDEX('Stats import'!H:H,MATCH((INDEX(mapping!R:R,MATCH(INDEX(statsCategories,1,27),mapping!P:P,0),1)+INDEX(mapping!H:H,MATCH(C9,mapping!A:A,0),1)),'Stats import'!B:B,0),1)</f>
        <v>9.1</v>
      </c>
      <c r="DZ9" s="173">
        <f t="shared" si="15"/>
        <v>-4.8538461538461553</v>
      </c>
      <c r="EA9" s="173">
        <f t="shared" si="16"/>
        <v>-20.399999999999999</v>
      </c>
      <c r="EB9" s="344">
        <f>INDEX('KenPom import'!J:J,MATCH(INDEX(kpVal,MATCH(C9,valCol,0)),kpTeam,0))</f>
        <v>64.900000000000006</v>
      </c>
      <c r="EC9" s="176">
        <f t="shared" si="17"/>
        <v>3.1317240813315568</v>
      </c>
      <c r="ED9" s="176">
        <f t="shared" si="18"/>
        <v>2.3914915773217507</v>
      </c>
      <c r="EE9" s="176">
        <f t="shared" si="19"/>
        <v>1.5648755055313601E-2</v>
      </c>
      <c r="EF9" s="176">
        <f t="shared" si="20"/>
        <v>-1.0708126047332744</v>
      </c>
      <c r="EG9" s="176">
        <f t="shared" si="21"/>
        <v>1.4660654198575773</v>
      </c>
      <c r="EH9" s="176">
        <f t="shared" si="22"/>
        <v>-0.97902313628654414</v>
      </c>
      <c r="EI9" s="176">
        <f t="shared" si="23"/>
        <v>1.4099537263681796</v>
      </c>
      <c r="EJ9" s="176">
        <f t="shared" si="24"/>
        <v>-0.90644162098898018</v>
      </c>
      <c r="EK9" s="176">
        <f t="shared" si="25"/>
        <v>1.5428687356977155</v>
      </c>
      <c r="EL9" s="176">
        <f t="shared" si="26"/>
        <v>-1.5220866777366353</v>
      </c>
      <c r="EM9" s="225">
        <f t="shared" si="27"/>
        <v>0.2537518681700075</v>
      </c>
      <c r="EN9" s="176">
        <f t="shared" si="28"/>
        <v>-1.4164469487177087</v>
      </c>
      <c r="EO9" s="176">
        <f t="shared" si="29"/>
        <v>1.0121650513528175</v>
      </c>
      <c r="EP9" s="176">
        <f t="shared" si="30"/>
        <v>-0.67568172264445359</v>
      </c>
      <c r="EQ9" s="176">
        <f t="shared" si="31"/>
        <v>-2.9679340655111783E-2</v>
      </c>
      <c r="ER9" s="176">
        <f t="shared" si="32"/>
        <v>-0.47226808156008676</v>
      </c>
      <c r="ES9" s="176">
        <f t="shared" si="33"/>
        <v>0.30414698478819158</v>
      </c>
      <c r="ET9" s="176">
        <f t="shared" si="34"/>
        <v>0.55257577071212793</v>
      </c>
      <c r="EU9" s="176">
        <f t="shared" si="35"/>
        <v>0.20820194171833212</v>
      </c>
      <c r="EV9" s="176">
        <f t="shared" si="36"/>
        <v>-1.0652351720894573</v>
      </c>
      <c r="EW9" s="176">
        <f t="shared" si="37"/>
        <v>0.13610462371205415</v>
      </c>
      <c r="EX9" s="176">
        <f t="shared" si="38"/>
        <v>1.3652462156589993</v>
      </c>
      <c r="EY9" s="176">
        <f t="shared" si="39"/>
        <v>-1.0368756581875478</v>
      </c>
      <c r="EZ9" s="176">
        <f t="shared" si="40"/>
        <v>0.5025046324622916</v>
      </c>
      <c r="FA9" s="176">
        <f t="shared" si="41"/>
        <v>-3.3033458187838337E-2</v>
      </c>
      <c r="FB9" s="176">
        <f t="shared" si="42"/>
        <v>-1.0451139716445672</v>
      </c>
      <c r="FC9" s="176">
        <f t="shared" si="43"/>
        <v>1.5547349390102876</v>
      </c>
      <c r="FD9" s="176">
        <f t="shared" si="44"/>
        <v>1.1092648275632826</v>
      </c>
      <c r="FE9" s="176">
        <f t="shared" si="45"/>
        <v>1.1822393772295514</v>
      </c>
      <c r="FF9" s="178">
        <f t="shared" si="46"/>
        <v>-1.141171979838745</v>
      </c>
      <c r="FG9" s="203">
        <f t="shared" si="47"/>
        <v>35.078682842287705</v>
      </c>
      <c r="FH9" s="178">
        <f t="shared" si="48"/>
        <v>0.41417076700434152</v>
      </c>
      <c r="FI9" s="177"/>
      <c r="FJ9" s="177"/>
    </row>
    <row r="10" spans="1:200" ht="15" customHeight="1" x14ac:dyDescent="0.3">
      <c r="A10" s="48">
        <v>7</v>
      </c>
      <c r="B10" s="40" t="s">
        <v>34</v>
      </c>
      <c r="C10" s="40" t="s">
        <v>26</v>
      </c>
      <c r="D10" s="248" t="s">
        <v>1249</v>
      </c>
      <c r="E10" s="126">
        <v>3</v>
      </c>
      <c r="F10" s="241" t="s">
        <v>676</v>
      </c>
      <c r="G10" s="468"/>
      <c r="H10" s="351">
        <f t="shared" si="0"/>
        <v>8</v>
      </c>
      <c r="I10" s="352">
        <f>IFERROR(INDEX('Net Import'!A:A,MATCH(INDEX(mapping!B:B,MATCH(C10,mapping!A:A,0),1),'Net Import'!B:B,0),1),0)</f>
        <v>6</v>
      </c>
      <c r="J10" s="355">
        <f t="shared" si="1"/>
        <v>11</v>
      </c>
      <c r="K10" s="131">
        <v>12</v>
      </c>
      <c r="L10" s="132">
        <v>4</v>
      </c>
      <c r="M10" s="422">
        <f t="shared" si="2"/>
        <v>-24.826076923076922</v>
      </c>
      <c r="N10" s="47">
        <f t="shared" si="3"/>
        <v>1</v>
      </c>
      <c r="O10" s="231">
        <f t="shared" si="4"/>
        <v>20.7</v>
      </c>
      <c r="P10" s="417">
        <f t="shared" si="5"/>
        <v>34</v>
      </c>
      <c r="Q10" s="232">
        <f t="shared" si="6"/>
        <v>8</v>
      </c>
      <c r="R10" s="420">
        <f t="shared" si="7"/>
        <v>-2.8711538461538457</v>
      </c>
      <c r="S10" s="472">
        <v>7</v>
      </c>
      <c r="T10" s="473">
        <v>1</v>
      </c>
      <c r="U10" s="125">
        <f t="shared" si="8"/>
        <v>7</v>
      </c>
      <c r="V10" s="126">
        <f t="shared" si="9"/>
        <v>2</v>
      </c>
      <c r="W10" s="274">
        <f t="shared" si="10"/>
        <v>3</v>
      </c>
      <c r="X10" s="51">
        <f t="shared" si="11"/>
        <v>1</v>
      </c>
      <c r="Y10" s="72" t="s">
        <v>580</v>
      </c>
      <c r="Z10" s="137" t="s">
        <v>564</v>
      </c>
      <c r="AA10" s="137" t="s">
        <v>594</v>
      </c>
      <c r="AB10" s="137" t="s">
        <v>21</v>
      </c>
      <c r="AK10" s="72" t="s">
        <v>586</v>
      </c>
      <c r="AW10" s="140" t="s">
        <v>610</v>
      </c>
      <c r="AX10" s="138" t="s">
        <v>1407</v>
      </c>
      <c r="AY10" s="138" t="s">
        <v>1407</v>
      </c>
      <c r="BL10" s="140" t="s">
        <v>610</v>
      </c>
      <c r="BY10" s="110" t="s">
        <v>1545</v>
      </c>
      <c r="CT10" s="143">
        <f t="shared" si="12"/>
        <v>21.2</v>
      </c>
      <c r="CU10" s="196">
        <f t="shared" si="13"/>
        <v>8.8333333333333339</v>
      </c>
      <c r="CV10" s="197">
        <f>VLOOKUP(B10,'SODiv Index'!A:B,2,FALSE)</f>
        <v>0.8</v>
      </c>
      <c r="CW10" s="130">
        <f t="shared" si="14"/>
        <v>8.6920000000000002</v>
      </c>
      <c r="CX10" s="206">
        <f>INDEX('Stats import'!H:H,MATCH((INDEX(mapping!R:R,MATCH(INDEX(statsCategories,1,1),mapping!P:P,0),1)+INDEX(mapping!H:H,MATCH(C10,mapping!A:A,0),1)),'Stats import'!B:B,0),1)</f>
        <v>1.9</v>
      </c>
      <c r="CY10" s="53">
        <f>INDEX('Stats import'!H:H,MATCH((INDEX(mapping!R:R,MATCH(INDEX(statsCategories,1,2),mapping!P:P,0),1)+INDEX(mapping!H:H,MATCH(C10,mapping!A:A,0),1)),'Stats import'!B:B,0),1)</f>
        <v>18.3</v>
      </c>
      <c r="CZ10" s="53">
        <f>INDEX('Stats import'!H:H,MATCH((INDEX(mapping!R:R,MATCH(INDEX(statsCategories,1,3),mapping!P:P,0),1)+INDEX(mapping!H:H,MATCH(C10,mapping!A:A,0),1)),'Stats import'!B:B,0),1)</f>
        <v>34.729999999999997</v>
      </c>
      <c r="DA10" s="53">
        <f>INDEX('Stats import'!H:H,MATCH((INDEX(mapping!R:R,MATCH(INDEX(statsCategories,1,4),mapping!P:P,0),1)+INDEX(mapping!H:H,MATCH(C10,mapping!A:A,0),1)),'Stats import'!B:B,0),1)</f>
        <v>3.7</v>
      </c>
      <c r="DB10" s="53">
        <f>INDEX('Stats import'!H:H,MATCH((INDEX(mapping!R:R,MATCH(INDEX(statsCategories,1,5),mapping!P:P,0),1)+INDEX(mapping!H:H,MATCH(C10,mapping!A:A,0),1)),'Stats import'!B:B,0),1)</f>
        <v>0.56299999999999994</v>
      </c>
      <c r="DC10" s="53">
        <f>INDEX('Stats import'!H:H,MATCH((INDEX(mapping!R:R,MATCH(INDEX(statsCategories,1,6),mapping!P:P,0),1)+INDEX(mapping!H:H,MATCH(C10,mapping!A:A,0),1)),'Stats import'!B:B,0),1)</f>
        <v>15.24</v>
      </c>
      <c r="DD10" s="53">
        <f>INDEX('Stats import'!H:H,MATCH((INDEX(mapping!R:R,MATCH(INDEX(statsCategories,1,7),mapping!P:P,0),1)+INDEX(mapping!H:H,MATCH(C10,mapping!A:A,0),1)),'Stats import'!B:B,0),1)</f>
        <v>51</v>
      </c>
      <c r="DE10" s="53">
        <f>INDEX('Stats import'!H:H,MATCH((INDEX(mapping!R:R,MATCH(INDEX(statsCategories,1,8),mapping!P:P,0),1)+INDEX(mapping!H:H,MATCH(C10,mapping!A:A,0),1)),'Stats import'!B:B,0),1)</f>
        <v>39.5</v>
      </c>
      <c r="DF10" s="53">
        <f>INDEX('Stats import'!H:H,MATCH((INDEX(mapping!R:R,MATCH(INDEX(statsCategories,1,9),mapping!P:P,0),1)+INDEX(mapping!H:H,MATCH(C10,mapping!A:A,0),1)),'Stats import'!B:B,0),1)</f>
        <v>16.8</v>
      </c>
      <c r="DG10" s="53">
        <f>INDEX('Stats import'!H:H,MATCH((INDEX(mapping!R:R,MATCH(INDEX(statsCategories,1,10),mapping!P:P,0),1)+INDEX(mapping!H:H,MATCH(C10,mapping!A:A,0),1)),'Stats import'!B:B,0),1)</f>
        <v>19.7</v>
      </c>
      <c r="DH10" s="53">
        <f>INDEX('Stats import'!H:H,MATCH((INDEX(mapping!R:R,MATCH(INDEX(statsCategories,1,11),mapping!P:P,0),1)+INDEX(mapping!H:H,MATCH(C10,mapping!A:A,0),1)),'Stats import'!B:B,0),1)</f>
        <v>69.900000000000006</v>
      </c>
      <c r="DI10" s="53">
        <f>INDEX('Stats import'!H:H,MATCH((INDEX(mapping!R:R,MATCH(INDEX(statsCategories,1,12),mapping!P:P,0),1)+INDEX(mapping!H:H,MATCH(C10,mapping!A:A,0),1)),'Stats import'!B:B,0),1)</f>
        <v>13.8</v>
      </c>
      <c r="DJ10" s="53">
        <f>INDEX('Stats import'!H:H,MATCH((INDEX(mapping!R:R,MATCH(INDEX(statsCategories,1,13),mapping!P:P,0),1)+INDEX(mapping!H:H,MATCH(C10,mapping!A:A,0),1)),'Stats import'!B:B,0),1)</f>
        <v>7.7</v>
      </c>
      <c r="DK10" s="53">
        <f>INDEX('Stats import'!H:H,MATCH((INDEX(mapping!R:R,MATCH(INDEX(statsCategories,1,14),mapping!P:P,0),1)+INDEX(mapping!H:H,MATCH(C10,mapping!A:A,0),1)),'Stats import'!B:B,0),1)</f>
        <v>27.94</v>
      </c>
      <c r="DL10" s="53">
        <f>INDEX('Stats import'!H:H,MATCH((INDEX(mapping!R:R,MATCH(INDEX(statsCategories,1,15),mapping!P:P,0),1)+INDEX(mapping!H:H,MATCH(C10,mapping!A:A,0),1)),'Stats import'!B:B,0),1)</f>
        <v>11.97</v>
      </c>
      <c r="DM10" s="53">
        <f>INDEX('Stats import'!H:H,MATCH((INDEX(mapping!R:R,MATCH(INDEX(statsCategories,1,16),mapping!P:P,0),1)+INDEX(mapping!H:H,MATCH(C10,mapping!A:A,0),1)),'Stats import'!B:B,0),1)</f>
        <v>39.909999999999997</v>
      </c>
      <c r="DN10" s="53">
        <f>INDEX('Stats import'!H:H,MATCH((INDEX(mapping!R:R,MATCH(INDEX(statsCategories,1,17),mapping!P:P,0),1)+INDEX(mapping!H:H,MATCH(C10,mapping!A:A,0),1)),'Stats import'!B:B,0),1)</f>
        <v>66</v>
      </c>
      <c r="DO10" s="53">
        <f>INDEX('Stats import'!H:H,MATCH((INDEX(mapping!R:R,MATCH(INDEX(statsCategories,1,18),mapping!P:P,0),1)+INDEX(mapping!H:H,MATCH(C10,mapping!A:A,0),1)),'Stats import'!B:B,0),1)</f>
        <v>19.100000000000001</v>
      </c>
      <c r="DP10" s="53">
        <f>INDEX('Stats import'!H:H,MATCH((INDEX(mapping!R:R,MATCH(INDEX(statsCategories,1,19),mapping!P:P,0),1)+INDEX(mapping!H:H,MATCH(C10,mapping!A:A,0),1)),'Stats import'!B:B,0),1)</f>
        <v>85.1</v>
      </c>
      <c r="DQ10" s="53">
        <f>INDEX('Stats import'!H:H,MATCH((INDEX(mapping!R:R,MATCH(INDEX(statsCategories,1,20),mapping!P:P,0),1)+INDEX(mapping!H:H,MATCH(C10,mapping!A:A,0),1)),'Stats import'!B:B,0),1)</f>
        <v>8.5</v>
      </c>
      <c r="DR10" s="53">
        <f>INDEX('Stats import'!H:H,MATCH((INDEX(mapping!R:R,MATCH(INDEX(statsCategories,1,21),mapping!P:P,0),1)+INDEX(mapping!H:H,MATCH(C10,mapping!A:A,0),1)),'Stats import'!B:B,0),1)</f>
        <v>19.600000000000001</v>
      </c>
      <c r="DS10" s="53">
        <f>INDEX('Stats import'!H:H,MATCH((INDEX(mapping!R:R,MATCH(INDEX(statsCategories,1,22),mapping!P:P,0),1)+INDEX(mapping!H:H,MATCH(C10,mapping!A:A,0),1)),'Stats import'!B:B,0),1)</f>
        <v>34</v>
      </c>
      <c r="DT10" s="53">
        <f>INDEX('Stats import'!H:H,MATCH((INDEX(mapping!R:R,MATCH(INDEX(statsCategories,1,23),mapping!P:P,0),1)+INDEX(mapping!H:H,MATCH(C10,mapping!A:A,0),1)),'Stats import'!B:B,0),1)</f>
        <v>30.8</v>
      </c>
      <c r="DU10" s="53">
        <f>INDEX('Stats import'!H:H,MATCH((INDEX(mapping!R:R,MATCH(INDEX(statsCategories,1,24),mapping!P:P,0),1)+INDEX(mapping!H:H,MATCH(C10,mapping!A:A,0),1)),'Stats import'!B:B,0),1)</f>
        <v>6.7</v>
      </c>
      <c r="DV10" s="53">
        <f>INDEX('Stats import'!H:H,MATCH((INDEX(mapping!R:R,MATCH(INDEX(statsCategories,1,25),mapping!P:P,0),1)+INDEX(mapping!H:H,MATCH(C10,mapping!A:A,0),1)),'Stats import'!B:B,0),1)</f>
        <v>4.8</v>
      </c>
      <c r="DW10" s="53">
        <f>INDEX('Stats import'!H:H,MATCH((INDEX(mapping!R:R,MATCH(INDEX(statsCategories,1,26),mapping!P:P,0),1)+INDEX(mapping!H:H,MATCH(C10,mapping!A:A,0),1)),'Stats import'!B:B,0),1)</f>
        <v>14.45</v>
      </c>
      <c r="DX10" s="53">
        <f>INDEX('Stats import'!H:H,MATCH((INDEX(mapping!R:R,MATCH(INDEX(statsCategories,1,27),mapping!P:P,0),1)+INDEX(mapping!H:H,MATCH(C10,mapping!A:A,0),1)),'Stats import'!B:B,0),1)</f>
        <v>9.6999999999999993</v>
      </c>
      <c r="DZ10" s="173">
        <f t="shared" si="15"/>
        <v>-2.8711538461538457</v>
      </c>
      <c r="EA10" s="173">
        <f t="shared" si="16"/>
        <v>-20.7</v>
      </c>
      <c r="EB10" s="344">
        <f>INDEX('KenPom import'!J:J,MATCH(INDEX(kpVal,MATCH(C10,valCol,0)),kpTeam,0))</f>
        <v>69.099999999999994</v>
      </c>
      <c r="EC10" s="176">
        <f t="shared" si="17"/>
        <v>1.9099988637951169</v>
      </c>
      <c r="ED10" s="176">
        <f t="shared" si="18"/>
        <v>1.544008404848928</v>
      </c>
      <c r="EE10" s="176">
        <f t="shared" si="19"/>
        <v>2.111891844695879</v>
      </c>
      <c r="EF10" s="176">
        <f t="shared" si="20"/>
        <v>-5.2203706057151335E-2</v>
      </c>
      <c r="EG10" s="176">
        <f t="shared" si="21"/>
        <v>0.89809818698296784</v>
      </c>
      <c r="EH10" s="176">
        <f t="shared" si="22"/>
        <v>1.2279591008263608</v>
      </c>
      <c r="EI10" s="176">
        <f t="shared" si="23"/>
        <v>1.997944854653779</v>
      </c>
      <c r="EJ10" s="176">
        <f t="shared" si="24"/>
        <v>1.5011058451171992</v>
      </c>
      <c r="EK10" s="176">
        <f t="shared" si="25"/>
        <v>0.20263115763558151</v>
      </c>
      <c r="EL10" s="176">
        <f t="shared" si="26"/>
        <v>-0.59335582352445226</v>
      </c>
      <c r="EM10" s="225">
        <f t="shared" si="27"/>
        <v>-1.2172734545546919</v>
      </c>
      <c r="EN10" s="176">
        <f t="shared" si="28"/>
        <v>-0.88109692085589664</v>
      </c>
      <c r="EO10" s="176">
        <f t="shared" si="29"/>
        <v>1.1217363694965599</v>
      </c>
      <c r="EP10" s="176">
        <f t="shared" si="30"/>
        <v>1.3441883037741555</v>
      </c>
      <c r="EQ10" s="176">
        <f t="shared" si="31"/>
        <v>0.30107550047649334</v>
      </c>
      <c r="ER10" s="176">
        <f t="shared" si="32"/>
        <v>1.0895203708529213</v>
      </c>
      <c r="ES10" s="176">
        <f t="shared" si="33"/>
        <v>1.1909044159928732</v>
      </c>
      <c r="ET10" s="176">
        <f t="shared" si="34"/>
        <v>2.2432716525442369</v>
      </c>
      <c r="EU10" s="176">
        <f t="shared" si="35"/>
        <v>0.88237965775862748</v>
      </c>
      <c r="EV10" s="176">
        <f t="shared" si="36"/>
        <v>1.1045151345370097</v>
      </c>
      <c r="EW10" s="176">
        <f t="shared" si="37"/>
        <v>-1.1595366454919296</v>
      </c>
      <c r="EX10" s="176">
        <f t="shared" si="38"/>
        <v>-0.68888570514903058</v>
      </c>
      <c r="EY10" s="176">
        <f t="shared" si="39"/>
        <v>0.97647513440963596</v>
      </c>
      <c r="EZ10" s="176">
        <f t="shared" si="40"/>
        <v>-1.1987649696044025</v>
      </c>
      <c r="FA10" s="176">
        <f t="shared" si="41"/>
        <v>1.7805681678111045</v>
      </c>
      <c r="FB10" s="176">
        <f t="shared" si="42"/>
        <v>1.3455372069165275</v>
      </c>
      <c r="FC10" s="176">
        <f t="shared" si="43"/>
        <v>0.99108481006395988</v>
      </c>
      <c r="FD10" s="176">
        <f t="shared" si="44"/>
        <v>0.9045514911091953</v>
      </c>
      <c r="FE10" s="176">
        <f t="shared" si="45"/>
        <v>1.220806381515958</v>
      </c>
      <c r="FF10" s="178">
        <f t="shared" si="46"/>
        <v>0.6001258640568754</v>
      </c>
      <c r="FG10" s="203">
        <f t="shared" si="47"/>
        <v>43.7214920071048</v>
      </c>
      <c r="FH10" s="178">
        <f t="shared" si="48"/>
        <v>0.30953155680224403</v>
      </c>
      <c r="FI10" s="177"/>
      <c r="FJ10" s="177"/>
    </row>
    <row r="11" spans="1:200" ht="15" customHeight="1" x14ac:dyDescent="0.3">
      <c r="A11" s="48">
        <v>9</v>
      </c>
      <c r="B11" s="134" t="s">
        <v>31</v>
      </c>
      <c r="C11" s="123" t="s">
        <v>38</v>
      </c>
      <c r="D11" s="126" t="s">
        <v>1344</v>
      </c>
      <c r="E11" s="126">
        <v>3</v>
      </c>
      <c r="F11" s="241" t="s">
        <v>1945</v>
      </c>
      <c r="G11" s="468"/>
      <c r="H11" s="351">
        <f t="shared" si="0"/>
        <v>20</v>
      </c>
      <c r="I11" s="352">
        <f>IFERROR(INDEX('Net Import'!A:A,MATCH(INDEX(mapping!B:B,MATCH(C11,mapping!A:A,0),1),'Net Import'!B:B,0),1),0)</f>
        <v>12</v>
      </c>
      <c r="J11" s="355">
        <f t="shared" si="1"/>
        <v>8</v>
      </c>
      <c r="K11" s="131">
        <v>10</v>
      </c>
      <c r="L11" s="132">
        <v>3</v>
      </c>
      <c r="M11" s="422">
        <f t="shared" si="2"/>
        <v>-22.07710256410256</v>
      </c>
      <c r="N11" s="47">
        <f t="shared" si="3"/>
        <v>1</v>
      </c>
      <c r="O11" s="231">
        <f t="shared" si="4"/>
        <v>16.7</v>
      </c>
      <c r="P11" s="417">
        <f t="shared" si="5"/>
        <v>33</v>
      </c>
      <c r="Q11" s="232">
        <f t="shared" si="6"/>
        <v>16</v>
      </c>
      <c r="R11" s="420">
        <f t="shared" si="7"/>
        <v>-5.4632051282051286</v>
      </c>
      <c r="S11" s="472">
        <v>6</v>
      </c>
      <c r="T11" s="473">
        <v>2</v>
      </c>
      <c r="U11" s="125">
        <f t="shared" si="8"/>
        <v>11</v>
      </c>
      <c r="V11" s="126">
        <f t="shared" si="9"/>
        <v>4</v>
      </c>
      <c r="W11" s="274">
        <f t="shared" si="10"/>
        <v>5</v>
      </c>
      <c r="X11" s="51">
        <f t="shared" si="11"/>
        <v>1</v>
      </c>
      <c r="Y11" s="72" t="s">
        <v>702</v>
      </c>
      <c r="AK11" s="72" t="s">
        <v>99</v>
      </c>
      <c r="AL11" s="137" t="s">
        <v>571</v>
      </c>
      <c r="AM11" s="137" t="s">
        <v>571</v>
      </c>
      <c r="AW11" s="140" t="s">
        <v>593</v>
      </c>
      <c r="AX11" s="138" t="s">
        <v>602</v>
      </c>
      <c r="AY11" s="138" t="s">
        <v>577</v>
      </c>
      <c r="AZ11" s="138" t="s">
        <v>160</v>
      </c>
      <c r="BA11" s="138" t="s">
        <v>1351</v>
      </c>
      <c r="BB11" s="138" t="s">
        <v>604</v>
      </c>
      <c r="BC11" s="138" t="s">
        <v>602</v>
      </c>
      <c r="BD11" s="138" t="s">
        <v>600</v>
      </c>
      <c r="BE11" s="138" t="s">
        <v>602</v>
      </c>
      <c r="BF11" s="138" t="s">
        <v>604</v>
      </c>
      <c r="BL11" s="140" t="s">
        <v>600</v>
      </c>
      <c r="BY11" s="110" t="s">
        <v>574</v>
      </c>
      <c r="CT11" s="143">
        <f t="shared" si="12"/>
        <v>27.200000000000003</v>
      </c>
      <c r="CU11" s="196">
        <f t="shared" si="13"/>
        <v>11.333333333333336</v>
      </c>
      <c r="CV11" s="197">
        <f>VLOOKUP(B11,'SODiv Index'!A:B,2,FALSE)</f>
        <v>1</v>
      </c>
      <c r="CW11" s="130">
        <f t="shared" si="14"/>
        <v>11.106666666666669</v>
      </c>
      <c r="CX11" s="206">
        <f>INDEX('Stats import'!H:H,MATCH((INDEX(mapping!R:R,MATCH(INDEX(statsCategories,1,1),mapping!P:P,0),1)+INDEX(mapping!H:H,MATCH(C11,mapping!A:A,0),1)),'Stats import'!B:B,0),1)</f>
        <v>1.53</v>
      </c>
      <c r="CY11" s="53">
        <f>INDEX('Stats import'!H:H,MATCH((INDEX(mapping!R:R,MATCH(INDEX(statsCategories,1,2),mapping!P:P,0),1)+INDEX(mapping!H:H,MATCH(C11,mapping!A:A,0),1)),'Stats import'!B:B,0),1)</f>
        <v>16.600000000000001</v>
      </c>
      <c r="CZ11" s="53">
        <f>INDEX('Stats import'!H:H,MATCH((INDEX(mapping!R:R,MATCH(INDEX(statsCategories,1,3),mapping!P:P,0),1)+INDEX(mapping!H:H,MATCH(C11,mapping!A:A,0),1)),'Stats import'!B:B,0),1)</f>
        <v>28.59</v>
      </c>
      <c r="DA11" s="53">
        <f>INDEX('Stats import'!H:H,MATCH((INDEX(mapping!R:R,MATCH(INDEX(statsCategories,1,4),mapping!P:P,0),1)+INDEX(mapping!H:H,MATCH(C11,mapping!A:A,0),1)),'Stats import'!B:B,0),1)</f>
        <v>6.5</v>
      </c>
      <c r="DB11" s="53">
        <f>INDEX('Stats import'!H:H,MATCH((INDEX(mapping!R:R,MATCH(INDEX(statsCategories,1,5),mapping!P:P,0),1)+INDEX(mapping!H:H,MATCH(C11,mapping!A:A,0),1)),'Stats import'!B:B,0),1)</f>
        <v>0.54600000000000004</v>
      </c>
      <c r="DC11" s="53">
        <f>INDEX('Stats import'!H:H,MATCH((INDEX(mapping!R:R,MATCH(INDEX(statsCategories,1,6),mapping!P:P,0),1)+INDEX(mapping!H:H,MATCH(C11,mapping!A:A,0),1)),'Stats import'!B:B,0),1)</f>
        <v>11.62</v>
      </c>
      <c r="DD11" s="53">
        <f>INDEX('Stats import'!H:H,MATCH((INDEX(mapping!R:R,MATCH(INDEX(statsCategories,1,7),mapping!P:P,0),1)+INDEX(mapping!H:H,MATCH(C11,mapping!A:A,0),1)),'Stats import'!B:B,0),1)</f>
        <v>46.3</v>
      </c>
      <c r="DE11" s="53">
        <f>INDEX('Stats import'!H:H,MATCH((INDEX(mapping!R:R,MATCH(INDEX(statsCategories,1,8),mapping!P:P,0),1)+INDEX(mapping!H:H,MATCH(C11,mapping!A:A,0),1)),'Stats import'!B:B,0),1)</f>
        <v>39.5</v>
      </c>
      <c r="DF11" s="53">
        <f>INDEX('Stats import'!H:H,MATCH((INDEX(mapping!R:R,MATCH(INDEX(statsCategories,1,9),mapping!P:P,0),1)+INDEX(mapping!H:H,MATCH(C11,mapping!A:A,0),1)),'Stats import'!B:B,0),1)</f>
        <v>17.600000000000001</v>
      </c>
      <c r="DG11" s="53">
        <f>INDEX('Stats import'!H:H,MATCH((INDEX(mapping!R:R,MATCH(INDEX(statsCategories,1,10),mapping!P:P,0),1)+INDEX(mapping!H:H,MATCH(C11,mapping!A:A,0),1)),'Stats import'!B:B,0),1)</f>
        <v>20</v>
      </c>
      <c r="DH11" s="53">
        <f>INDEX('Stats import'!H:H,MATCH((INDEX(mapping!R:R,MATCH(INDEX(statsCategories,1,11),mapping!P:P,0),1)+INDEX(mapping!H:H,MATCH(C11,mapping!A:A,0),1)),'Stats import'!B:B,0),1)</f>
        <v>72.599999999999994</v>
      </c>
      <c r="DI11" s="53">
        <f>INDEX('Stats import'!H:H,MATCH((INDEX(mapping!R:R,MATCH(INDEX(statsCategories,1,12),mapping!P:P,0),1)+INDEX(mapping!H:H,MATCH(C11,mapping!A:A,0),1)),'Stats import'!B:B,0),1)</f>
        <v>14.5</v>
      </c>
      <c r="DJ11" s="53">
        <f>INDEX('Stats import'!H:H,MATCH((INDEX(mapping!R:R,MATCH(INDEX(statsCategories,1,13),mapping!P:P,0),1)+INDEX(mapping!H:H,MATCH(C11,mapping!A:A,0),1)),'Stats import'!B:B,0),1)</f>
        <v>7.4</v>
      </c>
      <c r="DK11" s="53">
        <f>INDEX('Stats import'!H:H,MATCH((INDEX(mapping!R:R,MATCH(INDEX(statsCategories,1,14),mapping!P:P,0),1)+INDEX(mapping!H:H,MATCH(C11,mapping!A:A,0),1)),'Stats import'!B:B,0),1)</f>
        <v>27</v>
      </c>
      <c r="DL11" s="53">
        <f>INDEX('Stats import'!H:H,MATCH((INDEX(mapping!R:R,MATCH(INDEX(statsCategories,1,15),mapping!P:P,0),1)+INDEX(mapping!H:H,MATCH(C11,mapping!A:A,0),1)),'Stats import'!B:B,0),1)</f>
        <v>13.21</v>
      </c>
      <c r="DM11" s="53">
        <f>INDEX('Stats import'!H:H,MATCH((INDEX(mapping!R:R,MATCH(INDEX(statsCategories,1,16),mapping!P:P,0),1)+INDEX(mapping!H:H,MATCH(C11,mapping!A:A,0),1)),'Stats import'!B:B,0),1)</f>
        <v>40.21</v>
      </c>
      <c r="DN11" s="53">
        <f>INDEX('Stats import'!H:H,MATCH((INDEX(mapping!R:R,MATCH(INDEX(statsCategories,1,17),mapping!P:P,0),1)+INDEX(mapping!H:H,MATCH(C11,mapping!A:A,0),1)),'Stats import'!B:B,0),1)</f>
        <v>68.400000000000006</v>
      </c>
      <c r="DO11" s="53">
        <f>INDEX('Stats import'!H:H,MATCH((INDEX(mapping!R:R,MATCH(INDEX(statsCategories,1,18),mapping!P:P,0),1)+INDEX(mapping!H:H,MATCH(C11,mapping!A:A,0),1)),'Stats import'!B:B,0),1)</f>
        <v>12.2</v>
      </c>
      <c r="DP11" s="53">
        <f>INDEX('Stats import'!H:H,MATCH((INDEX(mapping!R:R,MATCH(INDEX(statsCategories,1,19),mapping!P:P,0),1)+INDEX(mapping!H:H,MATCH(C11,mapping!A:A,0),1)),'Stats import'!B:B,0),1)</f>
        <v>80.599999999999994</v>
      </c>
      <c r="DQ11" s="53">
        <f>INDEX('Stats import'!H:H,MATCH((INDEX(mapping!R:R,MATCH(INDEX(statsCategories,1,20),mapping!P:P,0),1)+INDEX(mapping!H:H,MATCH(C11,mapping!A:A,0),1)),'Stats import'!B:B,0),1)</f>
        <v>6.4</v>
      </c>
      <c r="DR11" s="53">
        <f>INDEX('Stats import'!H:H,MATCH((INDEX(mapping!R:R,MATCH(INDEX(statsCategories,1,21),mapping!P:P,0),1)+INDEX(mapping!H:H,MATCH(C11,mapping!A:A,0),1)),'Stats import'!B:B,0),1)</f>
        <v>28.1</v>
      </c>
      <c r="DS11" s="53">
        <f>INDEX('Stats import'!H:H,MATCH((INDEX(mapping!R:R,MATCH(INDEX(statsCategories,1,22),mapping!P:P,0),1)+INDEX(mapping!H:H,MATCH(C11,mapping!A:A,0),1)),'Stats import'!B:B,0),1)</f>
        <v>35.9</v>
      </c>
      <c r="DT11" s="53">
        <f>INDEX('Stats import'!H:H,MATCH((INDEX(mapping!R:R,MATCH(INDEX(statsCategories,1,23),mapping!P:P,0),1)+INDEX(mapping!H:H,MATCH(C11,mapping!A:A,0),1)),'Stats import'!B:B,0),1)</f>
        <v>30.9</v>
      </c>
      <c r="DU11" s="53">
        <f>INDEX('Stats import'!H:H,MATCH((INDEX(mapping!R:R,MATCH(INDEX(statsCategories,1,24),mapping!P:P,0),1)+INDEX(mapping!H:H,MATCH(C11,mapping!A:A,0),1)),'Stats import'!B:B,0),1)</f>
        <v>10.1</v>
      </c>
      <c r="DV11" s="53">
        <f>INDEX('Stats import'!H:H,MATCH((INDEX(mapping!R:R,MATCH(INDEX(statsCategories,1,25),mapping!P:P,0),1)+INDEX(mapping!H:H,MATCH(C11,mapping!A:A,0),1)),'Stats import'!B:B,0),1)</f>
        <v>-0.3</v>
      </c>
      <c r="DW11" s="53">
        <f>INDEX('Stats import'!H:H,MATCH((INDEX(mapping!R:R,MATCH(INDEX(statsCategories,1,26),mapping!P:P,0),1)+INDEX(mapping!H:H,MATCH(C11,mapping!A:A,0),1)),'Stats import'!B:B,0),1)</f>
        <v>10.56</v>
      </c>
      <c r="DX11" s="53">
        <f>INDEX('Stats import'!H:H,MATCH((INDEX(mapping!R:R,MATCH(INDEX(statsCategories,1,27),mapping!P:P,0),1)+INDEX(mapping!H:H,MATCH(C11,mapping!A:A,0),1)),'Stats import'!B:B,0),1)</f>
        <v>10.8</v>
      </c>
      <c r="DZ11" s="173">
        <f t="shared" si="15"/>
        <v>-5.4632051282051286</v>
      </c>
      <c r="EA11" s="173">
        <f t="shared" si="16"/>
        <v>-16.7</v>
      </c>
      <c r="EB11" s="344">
        <f>INDEX('KenPom import'!J:J,MATCH(INDEX(kpVal,MATCH(C11,valCol,0)),kpTeam,0))</f>
        <v>65.8</v>
      </c>
      <c r="EC11" s="176">
        <f t="shared" si="17"/>
        <v>0.35124600004172829</v>
      </c>
      <c r="ED11" s="176">
        <f t="shared" si="18"/>
        <v>0.64355753409655325</v>
      </c>
      <c r="EE11" s="176">
        <f t="shared" si="19"/>
        <v>1.1149179817684529</v>
      </c>
      <c r="EF11" s="176">
        <f t="shared" si="20"/>
        <v>2.7999012102359933</v>
      </c>
      <c r="EG11" s="176">
        <f t="shared" si="21"/>
        <v>0.20842368992094645</v>
      </c>
      <c r="EH11" s="176">
        <f t="shared" si="22"/>
        <v>0.11987647969616422</v>
      </c>
      <c r="EI11" s="176">
        <f t="shared" si="23"/>
        <v>-0.30502039779814816</v>
      </c>
      <c r="EJ11" s="176">
        <f t="shared" si="24"/>
        <v>1.5011058451171992</v>
      </c>
      <c r="EK11" s="176">
        <f t="shared" si="25"/>
        <v>-0.30793553876904106</v>
      </c>
      <c r="EL11" s="176">
        <f t="shared" si="26"/>
        <v>-0.49016350638976491</v>
      </c>
      <c r="EM11" s="225">
        <f t="shared" si="27"/>
        <v>-0.33465826091987605</v>
      </c>
      <c r="EN11" s="176">
        <f t="shared" si="28"/>
        <v>-0.56880940460317342</v>
      </c>
      <c r="EO11" s="176">
        <f t="shared" si="29"/>
        <v>1.0395578808887533</v>
      </c>
      <c r="EP11" s="176">
        <f t="shared" si="30"/>
        <v>0.83515939631209257</v>
      </c>
      <c r="EQ11" s="176">
        <f t="shared" si="31"/>
        <v>1.033461220125047</v>
      </c>
      <c r="ER11" s="176">
        <f t="shared" si="32"/>
        <v>1.19873634654614</v>
      </c>
      <c r="ES11" s="176">
        <f t="shared" si="33"/>
        <v>0.67182689528769179</v>
      </c>
      <c r="ET11" s="176">
        <f t="shared" si="34"/>
        <v>0.68783144125869655</v>
      </c>
      <c r="EU11" s="176">
        <f t="shared" si="35"/>
        <v>-9.914378177059811E-3</v>
      </c>
      <c r="EV11" s="176">
        <f t="shared" si="36"/>
        <v>-0.46668336336491428</v>
      </c>
      <c r="EW11" s="176">
        <f t="shared" si="37"/>
        <v>0.95833850609150573</v>
      </c>
      <c r="EX11" s="176">
        <f t="shared" si="38"/>
        <v>0.26302908742054315</v>
      </c>
      <c r="EY11" s="176">
        <f t="shared" si="39"/>
        <v>0.91895082604971756</v>
      </c>
      <c r="EZ11" s="176">
        <f t="shared" si="40"/>
        <v>0.943574529294397</v>
      </c>
      <c r="FA11" s="176">
        <f t="shared" si="41"/>
        <v>-0.86210848721592659</v>
      </c>
      <c r="FB11" s="176">
        <f t="shared" si="42"/>
        <v>-0.90618993221244537</v>
      </c>
      <c r="FC11" s="176">
        <f t="shared" si="43"/>
        <v>-4.2273759670976206E-2</v>
      </c>
      <c r="FD11" s="176">
        <f t="shared" si="44"/>
        <v>1.1721812509817291</v>
      </c>
      <c r="FE11" s="176">
        <f t="shared" si="45"/>
        <v>0.70657965769720499</v>
      </c>
      <c r="FF11" s="178">
        <f t="shared" si="46"/>
        <v>-0.76803672757540031</v>
      </c>
      <c r="FG11" s="203">
        <f t="shared" si="47"/>
        <v>32.431135531135517</v>
      </c>
      <c r="FH11" s="178">
        <f t="shared" si="48"/>
        <v>0.46422390317700468</v>
      </c>
      <c r="FI11" s="177"/>
      <c r="FJ11" s="177"/>
    </row>
    <row r="12" spans="1:200" ht="15" customHeight="1" x14ac:dyDescent="0.3">
      <c r="A12" s="48">
        <v>11</v>
      </c>
      <c r="B12" s="134" t="s">
        <v>6</v>
      </c>
      <c r="C12" s="123" t="s">
        <v>95</v>
      </c>
      <c r="D12" s="247" t="s">
        <v>1246</v>
      </c>
      <c r="E12" s="126">
        <v>3</v>
      </c>
      <c r="F12" s="241" t="s">
        <v>1945</v>
      </c>
      <c r="G12" s="468"/>
      <c r="H12" s="351">
        <f t="shared" si="0"/>
        <v>13</v>
      </c>
      <c r="I12" s="352">
        <f>IFERROR(INDEX('Net Import'!A:A,MATCH(INDEX(mapping!B:B,MATCH(C12,mapping!A:A,0),1),'Net Import'!B:B,0),1),0)</f>
        <v>11</v>
      </c>
      <c r="J12" s="355">
        <f t="shared" si="1"/>
        <v>13</v>
      </c>
      <c r="K12" s="131">
        <v>8</v>
      </c>
      <c r="L12" s="132">
        <v>2</v>
      </c>
      <c r="M12" s="422">
        <f t="shared" si="2"/>
        <v>-21.336948717948722</v>
      </c>
      <c r="N12" s="47">
        <f t="shared" si="3"/>
        <v>1</v>
      </c>
      <c r="O12" s="231">
        <f t="shared" si="4"/>
        <v>18.399999999999999</v>
      </c>
      <c r="P12" s="417">
        <f t="shared" si="5"/>
        <v>27</v>
      </c>
      <c r="Q12" s="232">
        <f t="shared" si="6"/>
        <v>9</v>
      </c>
      <c r="R12" s="420">
        <f t="shared" si="7"/>
        <v>-5.1242307692307723</v>
      </c>
      <c r="S12" s="472">
        <v>6</v>
      </c>
      <c r="T12" s="473">
        <v>2</v>
      </c>
      <c r="U12" s="125">
        <f t="shared" si="8"/>
        <v>11</v>
      </c>
      <c r="V12" s="126">
        <f t="shared" si="9"/>
        <v>6</v>
      </c>
      <c r="W12" s="274">
        <f t="shared" si="10"/>
        <v>7</v>
      </c>
      <c r="X12" s="51">
        <f t="shared" si="11"/>
        <v>1</v>
      </c>
      <c r="Y12" s="72" t="s">
        <v>614</v>
      </c>
      <c r="Z12" s="137" t="s">
        <v>594</v>
      </c>
      <c r="AA12" s="137" t="s">
        <v>99</v>
      </c>
      <c r="AB12" s="137" t="s">
        <v>561</v>
      </c>
      <c r="AC12" s="137" t="s">
        <v>568</v>
      </c>
      <c r="AK12" s="72" t="s">
        <v>571</v>
      </c>
      <c r="AL12" s="137" t="s">
        <v>566</v>
      </c>
      <c r="AM12" s="137" t="s">
        <v>586</v>
      </c>
      <c r="AN12" s="137" t="s">
        <v>586</v>
      </c>
      <c r="AW12" s="140" t="s">
        <v>563</v>
      </c>
      <c r="AX12" s="138" t="s">
        <v>102</v>
      </c>
      <c r="AY12" s="138" t="s">
        <v>585</v>
      </c>
      <c r="AZ12" s="138" t="s">
        <v>21</v>
      </c>
      <c r="BA12" s="138" t="s">
        <v>577</v>
      </c>
      <c r="BB12" s="138" t="s">
        <v>585</v>
      </c>
      <c r="BL12" s="140" t="s">
        <v>572</v>
      </c>
      <c r="BM12" s="138" t="s">
        <v>21</v>
      </c>
      <c r="BY12" s="110" t="s">
        <v>1398</v>
      </c>
      <c r="CT12" s="143">
        <f t="shared" si="12"/>
        <v>29.6</v>
      </c>
      <c r="CU12" s="196">
        <f t="shared" si="13"/>
        <v>12.333333333333334</v>
      </c>
      <c r="CV12" s="197">
        <f>VLOOKUP(B12,'SODiv Index'!A:B,2,FALSE)</f>
        <v>1</v>
      </c>
      <c r="CW12" s="130">
        <f t="shared" si="14"/>
        <v>12.086666666666668</v>
      </c>
      <c r="CX12" s="206">
        <f>INDEX('Stats import'!H:H,MATCH((INDEX(mapping!R:R,MATCH(INDEX(statsCategories,1,1),mapping!P:P,0),1)+INDEX(mapping!H:H,MATCH(C12,mapping!A:A,0),1)),'Stats import'!B:B,0),1)</f>
        <v>1.61</v>
      </c>
      <c r="CY12" s="53">
        <f>INDEX('Stats import'!H:H,MATCH((INDEX(mapping!R:R,MATCH(INDEX(statsCategories,1,2),mapping!P:P,0),1)+INDEX(mapping!H:H,MATCH(C12,mapping!A:A,0),1)),'Stats import'!B:B,0),1)</f>
        <v>18.5</v>
      </c>
      <c r="CZ12" s="53">
        <f>INDEX('Stats import'!H:H,MATCH((INDEX(mapping!R:R,MATCH(INDEX(statsCategories,1,3),mapping!P:P,0),1)+INDEX(mapping!H:H,MATCH(C12,mapping!A:A,0),1)),'Stats import'!B:B,0),1)</f>
        <v>21.38</v>
      </c>
      <c r="DA12" s="53">
        <f>INDEX('Stats import'!H:H,MATCH((INDEX(mapping!R:R,MATCH(INDEX(statsCategories,1,4),mapping!P:P,0),1)+INDEX(mapping!H:H,MATCH(C12,mapping!A:A,0),1)),'Stats import'!B:B,0),1)</f>
        <v>4.0999999999999996</v>
      </c>
      <c r="DB12" s="53">
        <f>INDEX('Stats import'!H:H,MATCH((INDEX(mapping!R:R,MATCH(INDEX(statsCategories,1,5),mapping!P:P,0),1)+INDEX(mapping!H:H,MATCH(C12,mapping!A:A,0),1)),'Stats import'!B:B,0),1)</f>
        <v>0.53600000000000003</v>
      </c>
      <c r="DC12" s="53">
        <f>INDEX('Stats import'!H:H,MATCH((INDEX(mapping!R:R,MATCH(INDEX(statsCategories,1,6),mapping!P:P,0),1)+INDEX(mapping!H:H,MATCH(C12,mapping!A:A,0),1)),'Stats import'!B:B,0),1)</f>
        <v>16.059999999999999</v>
      </c>
      <c r="DD12" s="53">
        <f>INDEX('Stats import'!H:H,MATCH((INDEX(mapping!R:R,MATCH(INDEX(statsCategories,1,7),mapping!P:P,0),1)+INDEX(mapping!H:H,MATCH(C12,mapping!A:A,0),1)),'Stats import'!B:B,0),1)</f>
        <v>47.1</v>
      </c>
      <c r="DE12" s="53">
        <f>INDEX('Stats import'!H:H,MATCH((INDEX(mapping!R:R,MATCH(INDEX(statsCategories,1,8),mapping!P:P,0),1)+INDEX(mapping!H:H,MATCH(C12,mapping!A:A,0),1)),'Stats import'!B:B,0),1)</f>
        <v>41</v>
      </c>
      <c r="DF12" s="53">
        <f>INDEX('Stats import'!H:H,MATCH((INDEX(mapping!R:R,MATCH(INDEX(statsCategories,1,9),mapping!P:P,0),1)+INDEX(mapping!H:H,MATCH(C12,mapping!A:A,0),1)),'Stats import'!B:B,0),1)</f>
        <v>16.3</v>
      </c>
      <c r="DG12" s="53">
        <f>INDEX('Stats import'!H:H,MATCH((INDEX(mapping!R:R,MATCH(INDEX(statsCategories,1,10),mapping!P:P,0),1)+INDEX(mapping!H:H,MATCH(C12,mapping!A:A,0),1)),'Stats import'!B:B,0),1)</f>
        <v>21.2</v>
      </c>
      <c r="DH12" s="53">
        <f>INDEX('Stats import'!H:H,MATCH((INDEX(mapping!R:R,MATCH(INDEX(statsCategories,1,11),mapping!P:P,0),1)+INDEX(mapping!H:H,MATCH(C12,mapping!A:A,0),1)),'Stats import'!B:B,0),1)</f>
        <v>76.3</v>
      </c>
      <c r="DI12" s="53">
        <f>INDEX('Stats import'!H:H,MATCH((INDEX(mapping!R:R,MATCH(INDEX(statsCategories,1,12),mapping!P:P,0),1)+INDEX(mapping!H:H,MATCH(C12,mapping!A:A,0),1)),'Stats import'!B:B,0),1)</f>
        <v>16.2</v>
      </c>
      <c r="DJ12" s="53">
        <f>INDEX('Stats import'!H:H,MATCH((INDEX(mapping!R:R,MATCH(INDEX(statsCategories,1,13),mapping!P:P,0),1)+INDEX(mapping!H:H,MATCH(C12,mapping!A:A,0),1)),'Stats import'!B:B,0),1)</f>
        <v>11.6</v>
      </c>
      <c r="DK12" s="53">
        <f>INDEX('Stats import'!H:H,MATCH((INDEX(mapping!R:R,MATCH(INDEX(statsCategories,1,14),mapping!P:P,0),1)+INDEX(mapping!H:H,MATCH(C12,mapping!A:A,0),1)),'Stats import'!B:B,0),1)</f>
        <v>27.13</v>
      </c>
      <c r="DL12" s="53">
        <f>INDEX('Stats import'!H:H,MATCH((INDEX(mapping!R:R,MATCH(INDEX(statsCategories,1,15),mapping!P:P,0),1)+INDEX(mapping!H:H,MATCH(C12,mapping!A:A,0),1)),'Stats import'!B:B,0),1)</f>
        <v>12.72</v>
      </c>
      <c r="DM12" s="53">
        <f>INDEX('Stats import'!H:H,MATCH((INDEX(mapping!R:R,MATCH(INDEX(statsCategories,1,16),mapping!P:P,0),1)+INDEX(mapping!H:H,MATCH(C12,mapping!A:A,0),1)),'Stats import'!B:B,0),1)</f>
        <v>39.840000000000003</v>
      </c>
      <c r="DN12" s="53">
        <f>INDEX('Stats import'!H:H,MATCH((INDEX(mapping!R:R,MATCH(INDEX(statsCategories,1,17),mapping!P:P,0),1)+INDEX(mapping!H:H,MATCH(C12,mapping!A:A,0),1)),'Stats import'!B:B,0),1)</f>
        <v>68.400000000000006</v>
      </c>
      <c r="DO12" s="53">
        <f>INDEX('Stats import'!H:H,MATCH((INDEX(mapping!R:R,MATCH(INDEX(statsCategories,1,18),mapping!P:P,0),1)+INDEX(mapping!H:H,MATCH(C12,mapping!A:A,0),1)),'Stats import'!B:B,0),1)</f>
        <v>10.5</v>
      </c>
      <c r="DP12" s="53">
        <f>INDEX('Stats import'!H:H,MATCH((INDEX(mapping!R:R,MATCH(INDEX(statsCategories,1,19),mapping!P:P,0),1)+INDEX(mapping!H:H,MATCH(C12,mapping!A:A,0),1)),'Stats import'!B:B,0),1)</f>
        <v>78.900000000000006</v>
      </c>
      <c r="DQ12" s="53">
        <f>INDEX('Stats import'!H:H,MATCH((INDEX(mapping!R:R,MATCH(INDEX(statsCategories,1,20),mapping!P:P,0),1)+INDEX(mapping!H:H,MATCH(C12,mapping!A:A,0),1)),'Stats import'!B:B,0),1)</f>
        <v>5.0999999999999996</v>
      </c>
      <c r="DR12" s="53">
        <f>INDEX('Stats import'!H:H,MATCH((INDEX(mapping!R:R,MATCH(INDEX(statsCategories,1,21),mapping!P:P,0),1)+INDEX(mapping!H:H,MATCH(C12,mapping!A:A,0),1)),'Stats import'!B:B,0),1)</f>
        <v>21.3</v>
      </c>
      <c r="DS12" s="53">
        <f>INDEX('Stats import'!H:H,MATCH((INDEX(mapping!R:R,MATCH(INDEX(statsCategories,1,22),mapping!P:P,0),1)+INDEX(mapping!H:H,MATCH(C12,mapping!A:A,0),1)),'Stats import'!B:B,0),1)</f>
        <v>35.9</v>
      </c>
      <c r="DT12" s="53">
        <f>INDEX('Stats import'!H:H,MATCH((INDEX(mapping!R:R,MATCH(INDEX(statsCategories,1,23),mapping!P:P,0),1)+INDEX(mapping!H:H,MATCH(C12,mapping!A:A,0),1)),'Stats import'!B:B,0),1)</f>
        <v>32.9</v>
      </c>
      <c r="DU12" s="53">
        <f>INDEX('Stats import'!H:H,MATCH((INDEX(mapping!R:R,MATCH(INDEX(statsCategories,1,24),mapping!P:P,0),1)+INDEX(mapping!H:H,MATCH(C12,mapping!A:A,0),1)),'Stats import'!B:B,0),1)</f>
        <v>7.7</v>
      </c>
      <c r="DV12" s="53">
        <f>INDEX('Stats import'!H:H,MATCH((INDEX(mapping!R:R,MATCH(INDEX(statsCategories,1,25),mapping!P:P,0),1)+INDEX(mapping!H:H,MATCH(C12,mapping!A:A,0),1)),'Stats import'!B:B,0),1)</f>
        <v>-1.6</v>
      </c>
      <c r="DW12" s="53">
        <f>INDEX('Stats import'!H:H,MATCH((INDEX(mapping!R:R,MATCH(INDEX(statsCategories,1,26),mapping!P:P,0),1)+INDEX(mapping!H:H,MATCH(C12,mapping!A:A,0),1)),'Stats import'!B:B,0),1)</f>
        <v>9.94</v>
      </c>
      <c r="DX12" s="53">
        <f>INDEX('Stats import'!H:H,MATCH((INDEX(mapping!R:R,MATCH(INDEX(statsCategories,1,27),mapping!P:P,0),1)+INDEX(mapping!H:H,MATCH(C12,mapping!A:A,0),1)),'Stats import'!B:B,0),1)</f>
        <v>11.5</v>
      </c>
      <c r="DZ12" s="173">
        <f t="shared" si="15"/>
        <v>-5.1242307692307723</v>
      </c>
      <c r="EA12" s="173">
        <f t="shared" si="16"/>
        <v>-18.399999999999999</v>
      </c>
      <c r="EB12" s="344">
        <f>INDEX('KenPom import'!J:J,MATCH(INDEX(kpVal,MATCH(C12,valCol,0)),kpTeam,0))</f>
        <v>65.900000000000006</v>
      </c>
      <c r="EC12" s="176">
        <f t="shared" si="17"/>
        <v>0.6882736462586776</v>
      </c>
      <c r="ED12" s="176">
        <f t="shared" si="18"/>
        <v>1.6499438014080305</v>
      </c>
      <c r="EE12" s="176">
        <f t="shared" si="19"/>
        <v>-5.5795626001375144E-2</v>
      </c>
      <c r="EF12" s="176">
        <f t="shared" si="20"/>
        <v>0.35523985341329739</v>
      </c>
      <c r="EG12" s="176">
        <f t="shared" si="21"/>
        <v>-0.19726719070377463</v>
      </c>
      <c r="EH12" s="176">
        <f t="shared" si="22"/>
        <v>1.4789612415243605</v>
      </c>
      <c r="EI12" s="176">
        <f t="shared" si="23"/>
        <v>8.6973687725585988E-2</v>
      </c>
      <c r="EJ12" s="176">
        <f t="shared" si="24"/>
        <v>0.77884160528534552</v>
      </c>
      <c r="EK12" s="176">
        <f t="shared" si="25"/>
        <v>0.52173534288847034</v>
      </c>
      <c r="EL12" s="176">
        <f t="shared" si="26"/>
        <v>-7.7394237851016998E-2</v>
      </c>
      <c r="EM12" s="225">
        <f t="shared" si="27"/>
        <v>0.87485144887598898</v>
      </c>
      <c r="EN12" s="176">
        <f t="shared" si="28"/>
        <v>0.18960313486772606</v>
      </c>
      <c r="EO12" s="176">
        <f t="shared" si="29"/>
        <v>2.1900567213980451</v>
      </c>
      <c r="EP12" s="176">
        <f t="shared" si="30"/>
        <v>0.90555701117386667</v>
      </c>
      <c r="EQ12" s="176">
        <f t="shared" si="31"/>
        <v>0.74405073413489264</v>
      </c>
      <c r="ER12" s="176">
        <f t="shared" si="32"/>
        <v>1.064036643191173</v>
      </c>
      <c r="ES12" s="176">
        <f t="shared" si="33"/>
        <v>0.67182689528769179</v>
      </c>
      <c r="ET12" s="176">
        <f t="shared" si="34"/>
        <v>0.30460704137675204</v>
      </c>
      <c r="EU12" s="176">
        <f t="shared" si="35"/>
        <v>-0.34700323619720608</v>
      </c>
      <c r="EV12" s="176">
        <f t="shared" si="36"/>
        <v>-1.4393300525422963</v>
      </c>
      <c r="EW12" s="176">
        <f t="shared" si="37"/>
        <v>-0.73596161517524272</v>
      </c>
      <c r="EX12" s="176">
        <f t="shared" si="38"/>
        <v>0.26302908742054315</v>
      </c>
      <c r="EY12" s="176">
        <f t="shared" si="39"/>
        <v>-0.23153534114867422</v>
      </c>
      <c r="EZ12" s="176">
        <f t="shared" si="40"/>
        <v>-0.56866511698710831</v>
      </c>
      <c r="FA12" s="176">
        <f t="shared" si="41"/>
        <v>-1.5357319483012482</v>
      </c>
      <c r="FB12" s="176">
        <f t="shared" si="42"/>
        <v>-1.2650770340787605</v>
      </c>
      <c r="FC12" s="176">
        <f t="shared" si="43"/>
        <v>-0.69986557677502492</v>
      </c>
      <c r="FD12" s="176">
        <f t="shared" si="44"/>
        <v>1.1371820876073608</v>
      </c>
      <c r="FE12" s="176">
        <f t="shared" si="45"/>
        <v>0.92512601532017491</v>
      </c>
      <c r="FF12" s="178">
        <f t="shared" si="46"/>
        <v>-0.72657725510169135</v>
      </c>
      <c r="FG12" s="203">
        <f t="shared" si="47"/>
        <v>37.188805970149247</v>
      </c>
      <c r="FH12" s="178">
        <f t="shared" si="48"/>
        <v>0.36417224880382781</v>
      </c>
      <c r="FI12" s="177"/>
      <c r="FJ12" s="177"/>
    </row>
    <row r="13" spans="1:200" ht="15" customHeight="1" x14ac:dyDescent="0.3">
      <c r="A13" s="48">
        <v>13</v>
      </c>
      <c r="B13" s="134" t="s">
        <v>6</v>
      </c>
      <c r="C13" s="122" t="s">
        <v>71</v>
      </c>
      <c r="D13" s="126" t="s">
        <v>1248</v>
      </c>
      <c r="E13" s="126">
        <v>3</v>
      </c>
      <c r="F13" s="241" t="s">
        <v>1945</v>
      </c>
      <c r="G13" s="468"/>
      <c r="H13" s="351">
        <f t="shared" si="0"/>
        <v>7</v>
      </c>
      <c r="I13" s="352">
        <f>IFERROR(INDEX('Net Import'!A:A,MATCH(INDEX(mapping!B:B,MATCH(C13,mapping!A:A,0),1),'Net Import'!B:B,0),1),0)</f>
        <v>8</v>
      </c>
      <c r="J13" s="355">
        <f t="shared" si="1"/>
        <v>17</v>
      </c>
      <c r="K13" s="131">
        <v>9</v>
      </c>
      <c r="L13" s="133">
        <v>3</v>
      </c>
      <c r="M13" s="422">
        <f t="shared" si="2"/>
        <v>-17.066564102564101</v>
      </c>
      <c r="N13" s="47">
        <f t="shared" si="3"/>
        <v>1</v>
      </c>
      <c r="O13" s="231">
        <f t="shared" si="4"/>
        <v>21</v>
      </c>
      <c r="P13" s="417">
        <f t="shared" si="5"/>
        <v>1</v>
      </c>
      <c r="Q13" s="232">
        <f t="shared" si="6"/>
        <v>26</v>
      </c>
      <c r="R13" s="420">
        <f t="shared" si="7"/>
        <v>-3.4184615384615382</v>
      </c>
      <c r="S13" s="472">
        <v>4</v>
      </c>
      <c r="T13" s="473">
        <v>4</v>
      </c>
      <c r="U13" s="125">
        <f t="shared" si="8"/>
        <v>9</v>
      </c>
      <c r="V13" s="126">
        <f t="shared" si="9"/>
        <v>8</v>
      </c>
      <c r="W13" s="274">
        <f t="shared" si="10"/>
        <v>8</v>
      </c>
      <c r="X13" s="51">
        <f t="shared" si="11"/>
        <v>1</v>
      </c>
      <c r="Y13" s="72" t="s">
        <v>591</v>
      </c>
      <c r="Z13" s="137" t="s">
        <v>558</v>
      </c>
      <c r="AA13" s="137" t="s">
        <v>563</v>
      </c>
      <c r="AB13" s="137" t="s">
        <v>568</v>
      </c>
      <c r="AC13" s="137" t="s">
        <v>566</v>
      </c>
      <c r="AK13" s="72" t="s">
        <v>564</v>
      </c>
      <c r="AL13" s="137" t="s">
        <v>595</v>
      </c>
      <c r="AM13" s="137" t="s">
        <v>566</v>
      </c>
      <c r="AN13" s="137" t="s">
        <v>569</v>
      </c>
      <c r="AO13" s="137" t="s">
        <v>586</v>
      </c>
      <c r="AP13" s="137" t="s">
        <v>572</v>
      </c>
      <c r="AW13" s="140" t="s">
        <v>577</v>
      </c>
      <c r="AX13" s="138" t="s">
        <v>616</v>
      </c>
      <c r="AY13" s="138" t="s">
        <v>102</v>
      </c>
      <c r="AZ13" s="138" t="s">
        <v>585</v>
      </c>
      <c r="BL13" s="140" t="s">
        <v>572</v>
      </c>
      <c r="BM13" s="138" t="s">
        <v>21</v>
      </c>
      <c r="CT13" s="143">
        <f t="shared" si="12"/>
        <v>29.6</v>
      </c>
      <c r="CU13" s="196">
        <f t="shared" si="13"/>
        <v>12.333333333333334</v>
      </c>
      <c r="CV13" s="197">
        <f>VLOOKUP(B13,'SODiv Index'!A:B,2,FALSE)</f>
        <v>1</v>
      </c>
      <c r="CW13" s="130">
        <f t="shared" si="14"/>
        <v>12.086666666666668</v>
      </c>
      <c r="CX13" s="206">
        <f>INDEX('Stats import'!H:H,MATCH((INDEX(mapping!R:R,MATCH(INDEX(statsCategories,1,1),mapping!P:P,0),1)+INDEX(mapping!H:H,MATCH(C13,mapping!A:A,0),1)),'Stats import'!B:B,0),1)</f>
        <v>1.65</v>
      </c>
      <c r="CY13" s="53">
        <f>INDEX('Stats import'!H:H,MATCH((INDEX(mapping!R:R,MATCH(INDEX(statsCategories,1,2),mapping!P:P,0),1)+INDEX(mapping!H:H,MATCH(C13,mapping!A:A,0),1)),'Stats import'!B:B,0),1)</f>
        <v>14.7</v>
      </c>
      <c r="CZ13" s="53">
        <f>INDEX('Stats import'!H:H,MATCH((INDEX(mapping!R:R,MATCH(INDEX(statsCategories,1,3),mapping!P:P,0),1)+INDEX(mapping!H:H,MATCH(C13,mapping!A:A,0),1)),'Stats import'!B:B,0),1)</f>
        <v>19.75</v>
      </c>
      <c r="DA13" s="53">
        <f>INDEX('Stats import'!H:H,MATCH((INDEX(mapping!R:R,MATCH(INDEX(statsCategories,1,4),mapping!P:P,0),1)+INDEX(mapping!H:H,MATCH(C13,mapping!A:A,0),1)),'Stats import'!B:B,0),1)</f>
        <v>4.5999999999999996</v>
      </c>
      <c r="DB13" s="53">
        <f>INDEX('Stats import'!H:H,MATCH((INDEX(mapping!R:R,MATCH(INDEX(statsCategories,1,5),mapping!P:P,0),1)+INDEX(mapping!H:H,MATCH(C13,mapping!A:A,0),1)),'Stats import'!B:B,0),1)</f>
        <v>0.55100000000000005</v>
      </c>
      <c r="DC13" s="53">
        <f>INDEX('Stats import'!H:H,MATCH((INDEX(mapping!R:R,MATCH(INDEX(statsCategories,1,6),mapping!P:P,0),1)+INDEX(mapping!H:H,MATCH(C13,mapping!A:A,0),1)),'Stats import'!B:B,0),1)</f>
        <v>5.88</v>
      </c>
      <c r="DD13" s="53">
        <f>INDEX('Stats import'!H:H,MATCH((INDEX(mapping!R:R,MATCH(INDEX(statsCategories,1,7),mapping!P:P,0),1)+INDEX(mapping!H:H,MATCH(C13,mapping!A:A,0),1)),'Stats import'!B:B,0),1)</f>
        <v>46.3</v>
      </c>
      <c r="DE13" s="53">
        <f>INDEX('Stats import'!H:H,MATCH((INDEX(mapping!R:R,MATCH(INDEX(statsCategories,1,8),mapping!P:P,0),1)+INDEX(mapping!H:H,MATCH(C13,mapping!A:A,0),1)),'Stats import'!B:B,0),1)</f>
        <v>41</v>
      </c>
      <c r="DF13" s="53">
        <f>INDEX('Stats import'!H:H,MATCH((INDEX(mapping!R:R,MATCH(INDEX(statsCategories,1,9),mapping!P:P,0),1)+INDEX(mapping!H:H,MATCH(C13,mapping!A:A,0),1)),'Stats import'!B:B,0),1)</f>
        <v>13.4</v>
      </c>
      <c r="DG13" s="53">
        <f>INDEX('Stats import'!H:H,MATCH((INDEX(mapping!R:R,MATCH(INDEX(statsCategories,1,10),mapping!P:P,0),1)+INDEX(mapping!H:H,MATCH(C13,mapping!A:A,0),1)),'Stats import'!B:B,0),1)</f>
        <v>20.399999999999999</v>
      </c>
      <c r="DH13" s="53">
        <f>INDEX('Stats import'!H:H,MATCH((INDEX(mapping!R:R,MATCH(INDEX(statsCategories,1,11),mapping!P:P,0),1)+INDEX(mapping!H:H,MATCH(C13,mapping!A:A,0),1)),'Stats import'!B:B,0),1)</f>
        <v>78.900000000000006</v>
      </c>
      <c r="DI13" s="53">
        <f>INDEX('Stats import'!H:H,MATCH((INDEX(mapping!R:R,MATCH(INDEX(statsCategories,1,12),mapping!P:P,0),1)+INDEX(mapping!H:H,MATCH(C13,mapping!A:A,0),1)),'Stats import'!B:B,0),1)</f>
        <v>16.100000000000001</v>
      </c>
      <c r="DJ13" s="53">
        <f>INDEX('Stats import'!H:H,MATCH((INDEX(mapping!R:R,MATCH(INDEX(statsCategories,1,13),mapping!P:P,0),1)+INDEX(mapping!H:H,MATCH(C13,mapping!A:A,0),1)),'Stats import'!B:B,0),1)</f>
        <v>9.6</v>
      </c>
      <c r="DK13" s="53">
        <f>INDEX('Stats import'!H:H,MATCH((INDEX(mapping!R:R,MATCH(INDEX(statsCategories,1,14),mapping!P:P,0),1)+INDEX(mapping!H:H,MATCH(C13,mapping!A:A,0),1)),'Stats import'!B:B,0),1)</f>
        <v>27.47</v>
      </c>
      <c r="DL13" s="53">
        <f>INDEX('Stats import'!H:H,MATCH((INDEX(mapping!R:R,MATCH(INDEX(statsCategories,1,15),mapping!P:P,0),1)+INDEX(mapping!H:H,MATCH(C13,mapping!A:A,0),1)),'Stats import'!B:B,0),1)</f>
        <v>13.19</v>
      </c>
      <c r="DM13" s="53">
        <f>INDEX('Stats import'!H:H,MATCH((INDEX(mapping!R:R,MATCH(INDEX(statsCategories,1,16),mapping!P:P,0),1)+INDEX(mapping!H:H,MATCH(C13,mapping!A:A,0),1)),'Stats import'!B:B,0),1)</f>
        <v>40.659999999999997</v>
      </c>
      <c r="DN13" s="53">
        <f>INDEX('Stats import'!H:H,MATCH((INDEX(mapping!R:R,MATCH(INDEX(statsCategories,1,17),mapping!P:P,0),1)+INDEX(mapping!H:H,MATCH(C13,mapping!A:A,0),1)),'Stats import'!B:B,0),1)</f>
        <v>69.8</v>
      </c>
      <c r="DO13" s="53">
        <f>INDEX('Stats import'!H:H,MATCH((INDEX(mapping!R:R,MATCH(INDEX(statsCategories,1,18),mapping!P:P,0),1)+INDEX(mapping!H:H,MATCH(C13,mapping!A:A,0),1)),'Stats import'!B:B,0),1)</f>
        <v>14.6</v>
      </c>
      <c r="DP13" s="53">
        <f>INDEX('Stats import'!H:H,MATCH((INDEX(mapping!R:R,MATCH(INDEX(statsCategories,1,19),mapping!P:P,0),1)+INDEX(mapping!H:H,MATCH(C13,mapping!A:A,0),1)),'Stats import'!B:B,0),1)</f>
        <v>84.4</v>
      </c>
      <c r="DQ13" s="53">
        <f>INDEX('Stats import'!H:H,MATCH((INDEX(mapping!R:R,MATCH(INDEX(statsCategories,1,20),mapping!P:P,0),1)+INDEX(mapping!H:H,MATCH(C13,mapping!A:A,0),1)),'Stats import'!B:B,0),1)</f>
        <v>3.8</v>
      </c>
      <c r="DR13" s="53">
        <f>INDEX('Stats import'!H:H,MATCH((INDEX(mapping!R:R,MATCH(INDEX(statsCategories,1,21),mapping!P:P,0),1)+INDEX(mapping!H:H,MATCH(C13,mapping!A:A,0),1)),'Stats import'!B:B,0),1)</f>
        <v>31.4</v>
      </c>
      <c r="DS13" s="53">
        <f>INDEX('Stats import'!H:H,MATCH((INDEX(mapping!R:R,MATCH(INDEX(statsCategories,1,22),mapping!P:P,0),1)+INDEX(mapping!H:H,MATCH(C13,mapping!A:A,0),1)),'Stats import'!B:B,0),1)</f>
        <v>34.700000000000003</v>
      </c>
      <c r="DT13" s="53">
        <f>INDEX('Stats import'!H:H,MATCH((INDEX(mapping!R:R,MATCH(INDEX(statsCategories,1,23),mapping!P:P,0),1)+INDEX(mapping!H:H,MATCH(C13,mapping!A:A,0),1)),'Stats import'!B:B,0),1)</f>
        <v>31.4</v>
      </c>
      <c r="DU13" s="53">
        <f>INDEX('Stats import'!H:H,MATCH((INDEX(mapping!R:R,MATCH(INDEX(statsCategories,1,24),mapping!P:P,0),1)+INDEX(mapping!H:H,MATCH(C13,mapping!A:A,0),1)),'Stats import'!B:B,0),1)</f>
        <v>10.9</v>
      </c>
      <c r="DV13" s="53">
        <f>INDEX('Stats import'!H:H,MATCH((INDEX(mapping!R:R,MATCH(INDEX(statsCategories,1,25),mapping!P:P,0),1)+INDEX(mapping!H:H,MATCH(C13,mapping!A:A,0),1)),'Stats import'!B:B,0),1)</f>
        <v>-1.1000000000000001</v>
      </c>
      <c r="DW13" s="53">
        <f>INDEX('Stats import'!H:H,MATCH((INDEX(mapping!R:R,MATCH(INDEX(statsCategories,1,26),mapping!P:P,0),1)+INDEX(mapping!H:H,MATCH(C13,mapping!A:A,0),1)),'Stats import'!B:B,0),1)</f>
        <v>7.81</v>
      </c>
      <c r="DX13" s="53">
        <f>INDEX('Stats import'!H:H,MATCH((INDEX(mapping!R:R,MATCH(INDEX(statsCategories,1,27),mapping!P:P,0),1)+INDEX(mapping!H:H,MATCH(C13,mapping!A:A,0),1)),'Stats import'!B:B,0),1)</f>
        <v>8.9</v>
      </c>
      <c r="DZ13" s="173">
        <f t="shared" si="15"/>
        <v>-3.4184615384615382</v>
      </c>
      <c r="EA13" s="173">
        <f t="shared" si="16"/>
        <v>-21</v>
      </c>
      <c r="EB13" s="344">
        <f>INDEX('KenPom import'!J:J,MATCH(INDEX(kpVal,MATCH(C13,valCol,0)),kpTeam,0))</f>
        <v>65.5</v>
      </c>
      <c r="EC13" s="176">
        <f t="shared" si="17"/>
        <v>0.85678746936715122</v>
      </c>
      <c r="ED13" s="176">
        <f t="shared" si="18"/>
        <v>-0.36282873321492598</v>
      </c>
      <c r="EE13" s="176">
        <f t="shared" si="19"/>
        <v>-0.32046458309774389</v>
      </c>
      <c r="EF13" s="176">
        <f t="shared" si="20"/>
        <v>0.86454430275135896</v>
      </c>
      <c r="EG13" s="176">
        <f t="shared" si="21"/>
        <v>0.41126913023330702</v>
      </c>
      <c r="EH13" s="176">
        <f t="shared" si="22"/>
        <v>-1.6371385051898373</v>
      </c>
      <c r="EI13" s="176">
        <f t="shared" si="23"/>
        <v>-0.30502039779814816</v>
      </c>
      <c r="EJ13" s="176">
        <f t="shared" si="24"/>
        <v>0.77884160528534552</v>
      </c>
      <c r="EK13" s="176">
        <f t="shared" si="25"/>
        <v>2.3725396173552258</v>
      </c>
      <c r="EL13" s="176">
        <f t="shared" si="26"/>
        <v>-0.35257375021018267</v>
      </c>
      <c r="EM13" s="225">
        <f t="shared" si="27"/>
        <v>1.7247771908947072</v>
      </c>
      <c r="EN13" s="176">
        <f t="shared" si="28"/>
        <v>0.14499063254590938</v>
      </c>
      <c r="EO13" s="176">
        <f t="shared" si="29"/>
        <v>1.6422001306793346</v>
      </c>
      <c r="EP13" s="176">
        <f t="shared" si="30"/>
        <v>1.0896738500431231</v>
      </c>
      <c r="EQ13" s="176">
        <f t="shared" si="31"/>
        <v>1.021648547227489</v>
      </c>
      <c r="ER13" s="176">
        <f t="shared" si="32"/>
        <v>1.3625603100859647</v>
      </c>
      <c r="ES13" s="176">
        <f t="shared" si="33"/>
        <v>0.36903167487633848</v>
      </c>
      <c r="ET13" s="176">
        <f t="shared" si="34"/>
        <v>1.2288541234449715</v>
      </c>
      <c r="EU13" s="176">
        <f t="shared" si="35"/>
        <v>0.74357836327974502</v>
      </c>
      <c r="EV13" s="176">
        <f t="shared" si="36"/>
        <v>-2.4119767417196778</v>
      </c>
      <c r="EW13" s="176">
        <f t="shared" si="37"/>
        <v>1.7805723884709563</v>
      </c>
      <c r="EX13" s="176">
        <f t="shared" si="38"/>
        <v>-0.33818025525497541</v>
      </c>
      <c r="EY13" s="176">
        <f t="shared" si="39"/>
        <v>0.63132928425011958</v>
      </c>
      <c r="EZ13" s="176">
        <f t="shared" si="40"/>
        <v>1.4476544113882328</v>
      </c>
      <c r="FA13" s="176">
        <f t="shared" si="41"/>
        <v>-1.2766460017299708</v>
      </c>
      <c r="FB13" s="176">
        <f t="shared" si="42"/>
        <v>-2.4980278840388408</v>
      </c>
      <c r="FC13" s="176">
        <f t="shared" si="43"/>
        <v>1.7426183153257295</v>
      </c>
      <c r="FD13" s="176">
        <f t="shared" si="44"/>
        <v>0.96106110852416449</v>
      </c>
      <c r="FE13" s="176">
        <f t="shared" si="45"/>
        <v>1.2593733858023646</v>
      </c>
      <c r="FF13" s="178">
        <f t="shared" si="46"/>
        <v>-0.8924151449965152</v>
      </c>
      <c r="FG13" s="203">
        <f t="shared" si="47"/>
        <v>30.578221415607992</v>
      </c>
      <c r="FH13" s="178">
        <f t="shared" si="48"/>
        <v>0.50662957540263542</v>
      </c>
      <c r="FI13" s="177"/>
      <c r="FJ13" s="177"/>
    </row>
    <row r="14" spans="1:200" ht="15" customHeight="1" x14ac:dyDescent="0.3">
      <c r="A14" s="48">
        <v>8</v>
      </c>
      <c r="B14" s="39" t="s">
        <v>32</v>
      </c>
      <c r="C14" s="343" t="s">
        <v>69</v>
      </c>
      <c r="D14" s="425" t="s">
        <v>1258</v>
      </c>
      <c r="E14" s="126">
        <v>4</v>
      </c>
      <c r="F14" s="241" t="s">
        <v>676</v>
      </c>
      <c r="G14" s="468"/>
      <c r="H14" s="351">
        <f t="shared" si="0"/>
        <v>19</v>
      </c>
      <c r="I14" s="352">
        <f>IFERROR(INDEX('Net Import'!A:A,MATCH(INDEX(mapping!B:B,MATCH(C14,mapping!A:A,0),1),'Net Import'!B:B,0),1),0)</f>
        <v>17</v>
      </c>
      <c r="J14" s="355">
        <f t="shared" si="1"/>
        <v>10</v>
      </c>
      <c r="K14" s="131">
        <v>17</v>
      </c>
      <c r="L14" s="133">
        <v>5</v>
      </c>
      <c r="M14" s="422">
        <f t="shared" si="2"/>
        <v>-23.379333333333328</v>
      </c>
      <c r="N14" s="47">
        <f t="shared" si="3"/>
        <v>1</v>
      </c>
      <c r="O14" s="231">
        <f t="shared" si="4"/>
        <v>16.7</v>
      </c>
      <c r="P14" s="417">
        <f t="shared" si="5"/>
        <v>6</v>
      </c>
      <c r="Q14" s="232">
        <f t="shared" si="6"/>
        <v>44</v>
      </c>
      <c r="R14" s="420">
        <f t="shared" si="7"/>
        <v>-8.9366666666666656</v>
      </c>
      <c r="S14" s="472">
        <v>7</v>
      </c>
      <c r="T14" s="473">
        <v>1</v>
      </c>
      <c r="U14" s="125">
        <f t="shared" si="8"/>
        <v>10</v>
      </c>
      <c r="V14" s="126">
        <f t="shared" si="9"/>
        <v>7</v>
      </c>
      <c r="W14" s="274">
        <f t="shared" si="10"/>
        <v>7</v>
      </c>
      <c r="X14" s="51">
        <f t="shared" si="11"/>
        <v>1</v>
      </c>
      <c r="Y14" s="72" t="s">
        <v>702</v>
      </c>
      <c r="Z14" s="137" t="s">
        <v>591</v>
      </c>
      <c r="AA14" s="137" t="s">
        <v>558</v>
      </c>
      <c r="AB14" s="137" t="s">
        <v>658</v>
      </c>
      <c r="AC14" s="137" t="s">
        <v>658</v>
      </c>
      <c r="AK14" s="72" t="s">
        <v>569</v>
      </c>
      <c r="AL14" s="137" t="s">
        <v>571</v>
      </c>
      <c r="AM14" s="137" t="s">
        <v>597</v>
      </c>
      <c r="AN14" s="137" t="s">
        <v>622</v>
      </c>
      <c r="AO14" s="137" t="s">
        <v>564</v>
      </c>
      <c r="AP14" s="137" t="s">
        <v>615</v>
      </c>
      <c r="AW14" s="140" t="s">
        <v>621</v>
      </c>
      <c r="AX14" s="138" t="s">
        <v>584</v>
      </c>
      <c r="AY14" s="138" t="s">
        <v>593</v>
      </c>
      <c r="AZ14" s="138" t="s">
        <v>616</v>
      </c>
      <c r="BA14" s="138" t="s">
        <v>588</v>
      </c>
      <c r="BL14" s="140" t="s">
        <v>621</v>
      </c>
      <c r="CT14" s="143">
        <f t="shared" si="12"/>
        <v>33.200000000000003</v>
      </c>
      <c r="CU14" s="196">
        <f t="shared" si="13"/>
        <v>13.833333333333336</v>
      </c>
      <c r="CV14" s="197">
        <f>VLOOKUP(B14,'SODiv Index'!A:B,2,FALSE)</f>
        <v>1</v>
      </c>
      <c r="CW14" s="130">
        <f t="shared" si="14"/>
        <v>13.556666666666668</v>
      </c>
      <c r="CX14" s="206">
        <f>INDEX('Stats import'!H:H,MATCH((INDEX(mapping!R:R,MATCH(INDEX(statsCategories,1,1),mapping!P:P,0),1)+INDEX(mapping!H:H,MATCH(C14,mapping!A:A,0),1)),'Stats import'!B:B,0),1)</f>
        <v>1.88</v>
      </c>
      <c r="CY14" s="53">
        <f>INDEX('Stats import'!H:H,MATCH((INDEX(mapping!R:R,MATCH(INDEX(statsCategories,1,2),mapping!P:P,0),1)+INDEX(mapping!H:H,MATCH(C14,mapping!A:A,0),1)),'Stats import'!B:B,0),1)</f>
        <v>16.899999999999999</v>
      </c>
      <c r="CZ14" s="53">
        <f>INDEX('Stats import'!H:H,MATCH((INDEX(mapping!R:R,MATCH(INDEX(statsCategories,1,3),mapping!P:P,0),1)+INDEX(mapping!H:H,MATCH(C14,mapping!A:A,0),1)),'Stats import'!B:B,0),1)</f>
        <v>27.7</v>
      </c>
      <c r="DA14" s="53">
        <f>INDEX('Stats import'!H:H,MATCH((INDEX(mapping!R:R,MATCH(INDEX(statsCategories,1,4),mapping!P:P,0),1)+INDEX(mapping!H:H,MATCH(C14,mapping!A:A,0),1)),'Stats import'!B:B,0),1)</f>
        <v>5.0999999999999996</v>
      </c>
      <c r="DB14" s="53">
        <f>INDEX('Stats import'!H:H,MATCH((INDEX(mapping!R:R,MATCH(INDEX(statsCategories,1,5),mapping!P:P,0),1)+INDEX(mapping!H:H,MATCH(C14,mapping!A:A,0),1)),'Stats import'!B:B,0),1)</f>
        <v>0.56299999999999994</v>
      </c>
      <c r="DC14" s="53">
        <f>INDEX('Stats import'!H:H,MATCH((INDEX(mapping!R:R,MATCH(INDEX(statsCategories,1,6),mapping!P:P,0),1)+INDEX(mapping!H:H,MATCH(C14,mapping!A:A,0),1)),'Stats import'!B:B,0),1)</f>
        <v>19.39</v>
      </c>
      <c r="DD14" s="53">
        <f>INDEX('Stats import'!H:H,MATCH((INDEX(mapping!R:R,MATCH(INDEX(statsCategories,1,7),mapping!P:P,0),1)+INDEX(mapping!H:H,MATCH(C14,mapping!A:A,0),1)),'Stats import'!B:B,0),1)</f>
        <v>50</v>
      </c>
      <c r="DE14" s="53">
        <f>INDEX('Stats import'!H:H,MATCH((INDEX(mapping!R:R,MATCH(INDEX(statsCategories,1,8),mapping!P:P,0),1)+INDEX(mapping!H:H,MATCH(C14,mapping!A:A,0),1)),'Stats import'!B:B,0),1)</f>
        <v>45.5</v>
      </c>
      <c r="DF14" s="53">
        <f>INDEX('Stats import'!H:H,MATCH((INDEX(mapping!R:R,MATCH(INDEX(statsCategories,1,9),mapping!P:P,0),1)+INDEX(mapping!H:H,MATCH(C14,mapping!A:A,0),1)),'Stats import'!B:B,0),1)</f>
        <v>17</v>
      </c>
      <c r="DG14" s="53">
        <f>INDEX('Stats import'!H:H,MATCH((INDEX(mapping!R:R,MATCH(INDEX(statsCategories,1,10),mapping!P:P,0),1)+INDEX(mapping!H:H,MATCH(C14,mapping!A:A,0),1)),'Stats import'!B:B,0),1)</f>
        <v>23.6</v>
      </c>
      <c r="DH14" s="53">
        <f>INDEX('Stats import'!H:H,MATCH((INDEX(mapping!R:R,MATCH(INDEX(statsCategories,1,11),mapping!P:P,0),1)+INDEX(mapping!H:H,MATCH(C14,mapping!A:A,0),1)),'Stats import'!B:B,0),1)</f>
        <v>74.7</v>
      </c>
      <c r="DI14" s="53">
        <f>INDEX('Stats import'!H:H,MATCH((INDEX(mapping!R:R,MATCH(INDEX(statsCategories,1,12),mapping!P:P,0),1)+INDEX(mapping!H:H,MATCH(C14,mapping!A:A,0),1)),'Stats import'!B:B,0),1)</f>
        <v>17.600000000000001</v>
      </c>
      <c r="DJ14" s="53">
        <f>INDEX('Stats import'!H:H,MATCH((INDEX(mapping!R:R,MATCH(INDEX(statsCategories,1,13),mapping!P:P,0),1)+INDEX(mapping!H:H,MATCH(C14,mapping!A:A,0),1)),'Stats import'!B:B,0),1)</f>
        <v>1.5</v>
      </c>
      <c r="DK14" s="53">
        <f>INDEX('Stats import'!H:H,MATCH((INDEX(mapping!R:R,MATCH(INDEX(statsCategories,1,14),mapping!P:P,0),1)+INDEX(mapping!H:H,MATCH(C14,mapping!A:A,0),1)),'Stats import'!B:B,0),1)</f>
        <v>24.88</v>
      </c>
      <c r="DL14" s="53">
        <f>INDEX('Stats import'!H:H,MATCH((INDEX(mapping!R:R,MATCH(INDEX(statsCategories,1,15),mapping!P:P,0),1)+INDEX(mapping!H:H,MATCH(C14,mapping!A:A,0),1)),'Stats import'!B:B,0),1)</f>
        <v>11.21</v>
      </c>
      <c r="DM14" s="53">
        <f>INDEX('Stats import'!H:H,MATCH((INDEX(mapping!R:R,MATCH(INDEX(statsCategories,1,16),mapping!P:P,0),1)+INDEX(mapping!H:H,MATCH(C14,mapping!A:A,0),1)),'Stats import'!B:B,0),1)</f>
        <v>36.090000000000003</v>
      </c>
      <c r="DN14" s="53">
        <f>INDEX('Stats import'!H:H,MATCH((INDEX(mapping!R:R,MATCH(INDEX(statsCategories,1,17),mapping!P:P,0),1)+INDEX(mapping!H:H,MATCH(C14,mapping!A:A,0),1)),'Stats import'!B:B,0),1)</f>
        <v>80.2</v>
      </c>
      <c r="DO14" s="53">
        <f>INDEX('Stats import'!H:H,MATCH((INDEX(mapping!R:R,MATCH(INDEX(statsCategories,1,18),mapping!P:P,0),1)+INDEX(mapping!H:H,MATCH(C14,mapping!A:A,0),1)),'Stats import'!B:B,0),1)</f>
        <v>9.8000000000000007</v>
      </c>
      <c r="DP14" s="53">
        <f>INDEX('Stats import'!H:H,MATCH((INDEX(mapping!R:R,MATCH(INDEX(statsCategories,1,19),mapping!P:P,0),1)+INDEX(mapping!H:H,MATCH(C14,mapping!A:A,0),1)),'Stats import'!B:B,0),1)</f>
        <v>90.1</v>
      </c>
      <c r="DQ14" s="53">
        <f>INDEX('Stats import'!H:H,MATCH((INDEX(mapping!R:R,MATCH(INDEX(statsCategories,1,20),mapping!P:P,0),1)+INDEX(mapping!H:H,MATCH(C14,mapping!A:A,0),1)),'Stats import'!B:B,0),1)</f>
        <v>7.4</v>
      </c>
      <c r="DR14" s="53">
        <f>INDEX('Stats import'!H:H,MATCH((INDEX(mapping!R:R,MATCH(INDEX(statsCategories,1,21),mapping!P:P,0),1)+INDEX(mapping!H:H,MATCH(C14,mapping!A:A,0),1)),'Stats import'!B:B,0),1)</f>
        <v>21.3</v>
      </c>
      <c r="DS14" s="53">
        <f>INDEX('Stats import'!H:H,MATCH((INDEX(mapping!R:R,MATCH(INDEX(statsCategories,1,22),mapping!P:P,0),1)+INDEX(mapping!H:H,MATCH(C14,mapping!A:A,0),1)),'Stats import'!B:B,0),1)</f>
        <v>38.1</v>
      </c>
      <c r="DT14" s="53">
        <f>INDEX('Stats import'!H:H,MATCH((INDEX(mapping!R:R,MATCH(INDEX(statsCategories,1,23),mapping!P:P,0),1)+INDEX(mapping!H:H,MATCH(C14,mapping!A:A,0),1)),'Stats import'!B:B,0),1)</f>
        <v>31.4</v>
      </c>
      <c r="DU14" s="53">
        <f>INDEX('Stats import'!H:H,MATCH((INDEX(mapping!R:R,MATCH(INDEX(statsCategories,1,24),mapping!P:P,0),1)+INDEX(mapping!H:H,MATCH(C14,mapping!A:A,0),1)),'Stats import'!B:B,0),1)</f>
        <v>8.1</v>
      </c>
      <c r="DV14" s="53">
        <f>INDEX('Stats import'!H:H,MATCH((INDEX(mapping!R:R,MATCH(INDEX(statsCategories,1,25),mapping!P:P,0),1)+INDEX(mapping!H:H,MATCH(C14,mapping!A:A,0),1)),'Stats import'!B:B,0),1)</f>
        <v>2.7</v>
      </c>
      <c r="DW14" s="53">
        <f>INDEX('Stats import'!H:H,MATCH((INDEX(mapping!R:R,MATCH(INDEX(statsCategories,1,26),mapping!P:P,0),1)+INDEX(mapping!H:H,MATCH(C14,mapping!A:A,0),1)),'Stats import'!B:B,0),1)</f>
        <v>11.67</v>
      </c>
      <c r="DX14" s="53">
        <f>INDEX('Stats import'!H:H,MATCH((INDEX(mapping!R:R,MATCH(INDEX(statsCategories,1,27),mapping!P:P,0),1)+INDEX(mapping!H:H,MATCH(C14,mapping!A:A,0),1)),'Stats import'!B:B,0),1)</f>
        <v>9</v>
      </c>
      <c r="DZ14" s="173">
        <f t="shared" si="15"/>
        <v>-8.9366666666666656</v>
      </c>
      <c r="EA14" s="173">
        <f t="shared" si="16"/>
        <v>-16.7</v>
      </c>
      <c r="EB14" s="344">
        <f>INDEX('KenPom import'!J:J,MATCH(INDEX(kpVal,MATCH(C14,valCol,0)),kpTeam,0))</f>
        <v>71.2</v>
      </c>
      <c r="EC14" s="176">
        <f t="shared" si="17"/>
        <v>1.8257419522408795</v>
      </c>
      <c r="ED14" s="176">
        <f t="shared" si="18"/>
        <v>0.80246062893520609</v>
      </c>
      <c r="EE14" s="176">
        <f t="shared" si="19"/>
        <v>0.97040548372196933</v>
      </c>
      <c r="EF14" s="176">
        <f t="shared" si="20"/>
        <v>1.3738487520894207</v>
      </c>
      <c r="EG14" s="176">
        <f t="shared" si="21"/>
        <v>0.89809818698296784</v>
      </c>
      <c r="EH14" s="176">
        <f t="shared" si="22"/>
        <v>2.4982748128955086</v>
      </c>
      <c r="EI14" s="176">
        <f t="shared" si="23"/>
        <v>1.5079522477491138</v>
      </c>
      <c r="EJ14" s="176">
        <f t="shared" si="24"/>
        <v>-1.3879511142102161</v>
      </c>
      <c r="EK14" s="176">
        <f t="shared" si="25"/>
        <v>7.4989483534426429E-2</v>
      </c>
      <c r="EL14" s="176">
        <f t="shared" si="26"/>
        <v>0.74814429922648007</v>
      </c>
      <c r="EM14" s="225">
        <f t="shared" si="27"/>
        <v>0.35182022301831989</v>
      </c>
      <c r="EN14" s="176">
        <f t="shared" si="28"/>
        <v>0.81417816737317394</v>
      </c>
      <c r="EO14" s="176">
        <f t="shared" si="29"/>
        <v>-0.57661906173144262</v>
      </c>
      <c r="EP14" s="176">
        <f t="shared" si="30"/>
        <v>-0.31286324604915489</v>
      </c>
      <c r="EQ14" s="176">
        <f t="shared" si="31"/>
        <v>-0.14780606963068452</v>
      </c>
      <c r="ER14" s="176">
        <f t="shared" si="32"/>
        <v>-0.30116305297404405</v>
      </c>
      <c r="ES14" s="176">
        <f t="shared" si="33"/>
        <v>-1.8803042481794439</v>
      </c>
      <c r="ET14" s="176">
        <f t="shared" si="34"/>
        <v>0.14680875907242205</v>
      </c>
      <c r="EU14" s="176">
        <f t="shared" si="35"/>
        <v>1.8738174754649466</v>
      </c>
      <c r="EV14" s="176">
        <f t="shared" si="36"/>
        <v>0.2815063975407639</v>
      </c>
      <c r="EW14" s="176">
        <f t="shared" si="37"/>
        <v>-0.73596161517524272</v>
      </c>
      <c r="EX14" s="176">
        <f t="shared" si="38"/>
        <v>1.3652462156589993</v>
      </c>
      <c r="EY14" s="176">
        <f t="shared" si="39"/>
        <v>0.63132928425011958</v>
      </c>
      <c r="EZ14" s="176">
        <f t="shared" si="40"/>
        <v>-0.31662517594019107</v>
      </c>
      <c r="FA14" s="176">
        <f t="shared" si="41"/>
        <v>0.69240719221173885</v>
      </c>
      <c r="FB14" s="176">
        <f t="shared" si="42"/>
        <v>-0.26366624983888254</v>
      </c>
      <c r="FC14" s="176">
        <f t="shared" si="43"/>
        <v>1.6486766271680084</v>
      </c>
      <c r="FD14" s="176">
        <f t="shared" si="44"/>
        <v>1.5308167779491122</v>
      </c>
      <c r="FE14" s="176">
        <f t="shared" si="45"/>
        <v>0.70657965769720499</v>
      </c>
      <c r="FF14" s="178">
        <f t="shared" si="46"/>
        <v>1.4707747860046916</v>
      </c>
      <c r="FG14" s="203">
        <f t="shared" si="47"/>
        <v>43.087211367673191</v>
      </c>
      <c r="FH14" s="178">
        <f t="shared" si="48"/>
        <v>0.33081103448275856</v>
      </c>
      <c r="FI14" s="177"/>
      <c r="FJ14" s="177"/>
    </row>
    <row r="15" spans="1:200" ht="15" customHeight="1" x14ac:dyDescent="0.3">
      <c r="A15" s="48">
        <v>18</v>
      </c>
      <c r="B15" s="122" t="s">
        <v>2</v>
      </c>
      <c r="C15" s="123" t="s">
        <v>19</v>
      </c>
      <c r="D15" s="126" t="s">
        <v>1247</v>
      </c>
      <c r="E15" s="126">
        <v>4</v>
      </c>
      <c r="F15" s="241" t="s">
        <v>1945</v>
      </c>
      <c r="G15" s="468"/>
      <c r="H15" s="351">
        <f t="shared" si="0"/>
        <v>21</v>
      </c>
      <c r="I15" s="352">
        <f>IFERROR(INDEX('Net Import'!A:A,MATCH(INDEX(mapping!B:B,MATCH(C15,mapping!A:A,0),1),'Net Import'!B:B,0),1),0)</f>
        <v>21</v>
      </c>
      <c r="J15" s="355">
        <f t="shared" si="1"/>
        <v>18</v>
      </c>
      <c r="K15" s="131">
        <v>14</v>
      </c>
      <c r="L15" s="132">
        <v>4</v>
      </c>
      <c r="M15" s="422">
        <f t="shared" si="2"/>
        <v>-6.3399230769230694</v>
      </c>
      <c r="N15" s="47">
        <f t="shared" si="3"/>
        <v>1</v>
      </c>
      <c r="O15" s="231">
        <f t="shared" si="4"/>
        <v>16.600000000000001</v>
      </c>
      <c r="P15" s="417">
        <f t="shared" si="5"/>
        <v>53</v>
      </c>
      <c r="Q15" s="232">
        <f t="shared" si="6"/>
        <v>10</v>
      </c>
      <c r="R15" s="420">
        <f t="shared" si="7"/>
        <v>-3.9721794871794844</v>
      </c>
      <c r="S15" s="472">
        <v>4</v>
      </c>
      <c r="T15" s="473">
        <v>4</v>
      </c>
      <c r="U15" s="125">
        <f t="shared" si="8"/>
        <v>9</v>
      </c>
      <c r="V15" s="126">
        <f t="shared" si="9"/>
        <v>9</v>
      </c>
      <c r="W15" s="274">
        <f t="shared" si="10"/>
        <v>10</v>
      </c>
      <c r="X15" s="51">
        <f t="shared" si="11"/>
        <v>1</v>
      </c>
      <c r="Y15" s="72" t="s">
        <v>589</v>
      </c>
      <c r="Z15" s="137" t="s">
        <v>134</v>
      </c>
      <c r="AA15" s="137" t="s">
        <v>591</v>
      </c>
      <c r="AB15" s="137" t="s">
        <v>560</v>
      </c>
      <c r="AC15" s="137" t="s">
        <v>597</v>
      </c>
      <c r="AK15" s="72" t="s">
        <v>99</v>
      </c>
      <c r="AL15" s="137" t="s">
        <v>571</v>
      </c>
      <c r="AM15" s="137" t="s">
        <v>595</v>
      </c>
      <c r="AN15" s="137" t="s">
        <v>589</v>
      </c>
      <c r="AO15" s="137" t="s">
        <v>560</v>
      </c>
      <c r="AP15" s="137" t="s">
        <v>597</v>
      </c>
      <c r="AW15" s="140" t="s">
        <v>616</v>
      </c>
      <c r="AX15" s="138" t="s">
        <v>602</v>
      </c>
      <c r="AY15" s="138" t="s">
        <v>39</v>
      </c>
      <c r="AZ15" s="138" t="s">
        <v>39</v>
      </c>
      <c r="BL15" s="140" t="s">
        <v>101</v>
      </c>
      <c r="BM15" s="138" t="s">
        <v>596</v>
      </c>
      <c r="BN15" s="138" t="s">
        <v>592</v>
      </c>
      <c r="BY15" s="110" t="s">
        <v>634</v>
      </c>
      <c r="CT15" s="143">
        <f t="shared" si="12"/>
        <v>46.8</v>
      </c>
      <c r="CU15" s="196">
        <f t="shared" si="13"/>
        <v>19.5</v>
      </c>
      <c r="CV15" s="197">
        <f>VLOOKUP(B15,'SODiv Index'!A:B,2,FALSE)</f>
        <v>1</v>
      </c>
      <c r="CW15" s="130">
        <f t="shared" si="14"/>
        <v>19.110000000000003</v>
      </c>
      <c r="CX15" s="206">
        <f>INDEX('Stats import'!H:H,MATCH((INDEX(mapping!R:R,MATCH(INDEX(statsCategories,1,1),mapping!P:P,0),1)+INDEX(mapping!H:H,MATCH(C15,mapping!A:A,0),1)),'Stats import'!B:B,0),1)</f>
        <v>1.34</v>
      </c>
      <c r="CY15" s="53">
        <f>INDEX('Stats import'!H:H,MATCH((INDEX(mapping!R:R,MATCH(INDEX(statsCategories,1,2),mapping!P:P,0),1)+INDEX(mapping!H:H,MATCH(C15,mapping!A:A,0),1)),'Stats import'!B:B,0),1)</f>
        <v>14.3</v>
      </c>
      <c r="CZ15" s="53">
        <f>INDEX('Stats import'!H:H,MATCH((INDEX(mapping!R:R,MATCH(INDEX(statsCategories,1,3),mapping!P:P,0),1)+INDEX(mapping!H:H,MATCH(C15,mapping!A:A,0),1)),'Stats import'!B:B,0),1)</f>
        <v>13.12</v>
      </c>
      <c r="DA15" s="53">
        <f>INDEX('Stats import'!H:H,MATCH((INDEX(mapping!R:R,MATCH(INDEX(statsCategories,1,4),mapping!P:P,0),1)+INDEX(mapping!H:H,MATCH(C15,mapping!A:A,0),1)),'Stats import'!B:B,0),1)</f>
        <v>5.7</v>
      </c>
      <c r="DB15" s="53">
        <f>INDEX('Stats import'!H:H,MATCH((INDEX(mapping!R:R,MATCH(INDEX(statsCategories,1,5),mapping!P:P,0),1)+INDEX(mapping!H:H,MATCH(C15,mapping!A:A,0),1)),'Stats import'!B:B,0),1)</f>
        <v>0.51600000000000001</v>
      </c>
      <c r="DC15" s="53">
        <f>INDEX('Stats import'!H:H,MATCH((INDEX(mapping!R:R,MATCH(INDEX(statsCategories,1,6),mapping!P:P,0),1)+INDEX(mapping!H:H,MATCH(C15,mapping!A:A,0),1)),'Stats import'!B:B,0),1)</f>
        <v>10.58</v>
      </c>
      <c r="DD15" s="53">
        <f>INDEX('Stats import'!H:H,MATCH((INDEX(mapping!R:R,MATCH(INDEX(statsCategories,1,7),mapping!P:P,0),1)+INDEX(mapping!H:H,MATCH(C15,mapping!A:A,0),1)),'Stats import'!B:B,0),1)</f>
        <v>45.3</v>
      </c>
      <c r="DE15" s="53">
        <f>INDEX('Stats import'!H:H,MATCH((INDEX(mapping!R:R,MATCH(INDEX(statsCategories,1,8),mapping!P:P,0),1)+INDEX(mapping!H:H,MATCH(C15,mapping!A:A,0),1)),'Stats import'!B:B,0),1)</f>
        <v>38.799999999999997</v>
      </c>
      <c r="DF15" s="53">
        <f>INDEX('Stats import'!H:H,MATCH((INDEX(mapping!R:R,MATCH(INDEX(statsCategories,1,9),mapping!P:P,0),1)+INDEX(mapping!H:H,MATCH(C15,mapping!A:A,0),1)),'Stats import'!B:B,0),1)</f>
        <v>14.4</v>
      </c>
      <c r="DG15" s="53">
        <f>INDEX('Stats import'!H:H,MATCH((INDEX(mapping!R:R,MATCH(INDEX(statsCategories,1,10),mapping!P:P,0),1)+INDEX(mapping!H:H,MATCH(C15,mapping!A:A,0),1)),'Stats import'!B:B,0),1)</f>
        <v>19.2</v>
      </c>
      <c r="DH15" s="53">
        <f>INDEX('Stats import'!H:H,MATCH((INDEX(mapping!R:R,MATCH(INDEX(statsCategories,1,11),mapping!P:P,0),1)+INDEX(mapping!H:H,MATCH(C15,mapping!A:A,0),1)),'Stats import'!B:B,0),1)</f>
        <v>76.7</v>
      </c>
      <c r="DI15" s="53">
        <f>INDEX('Stats import'!H:H,MATCH((INDEX(mapping!R:R,MATCH(INDEX(statsCategories,1,12),mapping!P:P,0),1)+INDEX(mapping!H:H,MATCH(C15,mapping!A:A,0),1)),'Stats import'!B:B,0),1)</f>
        <v>14.8</v>
      </c>
      <c r="DJ15" s="53">
        <f>INDEX('Stats import'!H:H,MATCH((INDEX(mapping!R:R,MATCH(INDEX(statsCategories,1,13),mapping!P:P,0),1)+INDEX(mapping!H:H,MATCH(C15,mapping!A:A,0),1)),'Stats import'!B:B,0),1)</f>
        <v>2.2000000000000002</v>
      </c>
      <c r="DK15" s="53">
        <f>INDEX('Stats import'!H:H,MATCH((INDEX(mapping!R:R,MATCH(INDEX(statsCategories,1,14),mapping!P:P,0),1)+INDEX(mapping!H:H,MATCH(C15,mapping!A:A,0),1)),'Stats import'!B:B,0),1)</f>
        <v>28.73</v>
      </c>
      <c r="DL15" s="53">
        <f>INDEX('Stats import'!H:H,MATCH((INDEX(mapping!R:R,MATCH(INDEX(statsCategories,1,15),mapping!P:P,0),1)+INDEX(mapping!H:H,MATCH(C15,mapping!A:A,0),1)),'Stats import'!B:B,0),1)</f>
        <v>10.119999999999999</v>
      </c>
      <c r="DM15" s="53">
        <f>INDEX('Stats import'!H:H,MATCH((INDEX(mapping!R:R,MATCH(INDEX(statsCategories,1,16),mapping!P:P,0),1)+INDEX(mapping!H:H,MATCH(C15,mapping!A:A,0),1)),'Stats import'!B:B,0),1)</f>
        <v>38.85</v>
      </c>
      <c r="DN15" s="53">
        <f>INDEX('Stats import'!H:H,MATCH((INDEX(mapping!R:R,MATCH(INDEX(statsCategories,1,17),mapping!P:P,0),1)+INDEX(mapping!H:H,MATCH(C15,mapping!A:A,0),1)),'Stats import'!B:B,0),1)</f>
        <v>69.400000000000006</v>
      </c>
      <c r="DO15" s="53">
        <f>INDEX('Stats import'!H:H,MATCH((INDEX(mapping!R:R,MATCH(INDEX(statsCategories,1,18),mapping!P:P,0),1)+INDEX(mapping!H:H,MATCH(C15,mapping!A:A,0),1)),'Stats import'!B:B,0),1)</f>
        <v>6.2</v>
      </c>
      <c r="DP15" s="53">
        <f>INDEX('Stats import'!H:H,MATCH((INDEX(mapping!R:R,MATCH(INDEX(statsCategories,1,19),mapping!P:P,0),1)+INDEX(mapping!H:H,MATCH(C15,mapping!A:A,0),1)),'Stats import'!B:B,0),1)</f>
        <v>75.599999999999994</v>
      </c>
      <c r="DQ15" s="53">
        <f>INDEX('Stats import'!H:H,MATCH((INDEX(mapping!R:R,MATCH(INDEX(statsCategories,1,20),mapping!P:P,0),1)+INDEX(mapping!H:H,MATCH(C15,mapping!A:A,0),1)),'Stats import'!B:B,0),1)</f>
        <v>5.5</v>
      </c>
      <c r="DR15" s="53">
        <f>INDEX('Stats import'!H:H,MATCH((INDEX(mapping!R:R,MATCH(INDEX(statsCategories,1,21),mapping!P:P,0),1)+INDEX(mapping!H:H,MATCH(C15,mapping!A:A,0),1)),'Stats import'!B:B,0),1)</f>
        <v>21.1</v>
      </c>
      <c r="DS15" s="53">
        <f>INDEX('Stats import'!H:H,MATCH((INDEX(mapping!R:R,MATCH(INDEX(statsCategories,1,22),mapping!P:P,0),1)+INDEX(mapping!H:H,MATCH(C15,mapping!A:A,0),1)),'Stats import'!B:B,0),1)</f>
        <v>35</v>
      </c>
      <c r="DT15" s="53">
        <f>INDEX('Stats import'!H:H,MATCH((INDEX(mapping!R:R,MATCH(INDEX(statsCategories,1,23),mapping!P:P,0),1)+INDEX(mapping!H:H,MATCH(C15,mapping!A:A,0),1)),'Stats import'!B:B,0),1)</f>
        <v>30.7</v>
      </c>
      <c r="DU15" s="53">
        <f>INDEX('Stats import'!H:H,MATCH((INDEX(mapping!R:R,MATCH(INDEX(statsCategories,1,24),mapping!P:P,0),1)+INDEX(mapping!H:H,MATCH(C15,mapping!A:A,0),1)),'Stats import'!B:B,0),1)</f>
        <v>7.4</v>
      </c>
      <c r="DV15" s="53">
        <f>INDEX('Stats import'!H:H,MATCH((INDEX(mapping!R:R,MATCH(INDEX(statsCategories,1,25),mapping!P:P,0),1)+INDEX(mapping!H:H,MATCH(C15,mapping!A:A,0),1)),'Stats import'!B:B,0),1)</f>
        <v>-1.1000000000000001</v>
      </c>
      <c r="DW15" s="53">
        <f>INDEX('Stats import'!H:H,MATCH((INDEX(mapping!R:R,MATCH(INDEX(statsCategories,1,26),mapping!P:P,0),1)+INDEX(mapping!H:H,MATCH(C15,mapping!A:A,0),1)),'Stats import'!B:B,0),1)</f>
        <v>9.61</v>
      </c>
      <c r="DX15" s="53">
        <f>INDEX('Stats import'!H:H,MATCH((INDEX(mapping!R:R,MATCH(INDEX(statsCategories,1,27),mapping!P:P,0),1)+INDEX(mapping!H:H,MATCH(C15,mapping!A:A,0),1)),'Stats import'!B:B,0),1)</f>
        <v>10.7</v>
      </c>
      <c r="DZ15" s="173">
        <f t="shared" si="15"/>
        <v>-3.9721794871794844</v>
      </c>
      <c r="EA15" s="173">
        <f t="shared" si="16"/>
        <v>-16.600000000000001</v>
      </c>
      <c r="EB15" s="344">
        <f>INDEX('KenPom import'!J:J,MATCH(INDEX(kpVal,MATCH(C15,valCol,0)),kpTeam,0))</f>
        <v>67.599999999999994</v>
      </c>
      <c r="EC15" s="176">
        <f t="shared" si="17"/>
        <v>-0.44919465972352529</v>
      </c>
      <c r="ED15" s="176">
        <f t="shared" si="18"/>
        <v>-0.57469952633313115</v>
      </c>
      <c r="EE15" s="176">
        <f t="shared" si="19"/>
        <v>-1.3970015067473918</v>
      </c>
      <c r="EF15" s="176">
        <f t="shared" si="20"/>
        <v>1.9850140912950951</v>
      </c>
      <c r="EG15" s="176">
        <f t="shared" si="21"/>
        <v>-1.0086489519532167</v>
      </c>
      <c r="EH15" s="176">
        <f t="shared" si="22"/>
        <v>-0.19846769875007975</v>
      </c>
      <c r="EI15" s="176">
        <f t="shared" si="23"/>
        <v>-0.79501300470281322</v>
      </c>
      <c r="EJ15" s="176">
        <f t="shared" si="24"/>
        <v>1.8381624903720659</v>
      </c>
      <c r="EK15" s="176">
        <f t="shared" si="25"/>
        <v>1.7343312468494483</v>
      </c>
      <c r="EL15" s="176">
        <f t="shared" si="26"/>
        <v>-0.76534301874893063</v>
      </c>
      <c r="EM15" s="225">
        <f t="shared" si="27"/>
        <v>1.0056092553404086</v>
      </c>
      <c r="EN15" s="176">
        <f t="shared" si="28"/>
        <v>-0.43497189763772026</v>
      </c>
      <c r="EO15" s="176">
        <f t="shared" si="29"/>
        <v>-0.38486925497989394</v>
      </c>
      <c r="EP15" s="176">
        <f t="shared" si="30"/>
        <v>1.7719891940880161</v>
      </c>
      <c r="EQ15" s="176">
        <f t="shared" si="31"/>
        <v>-0.79159674254755918</v>
      </c>
      <c r="ER15" s="176">
        <f t="shared" si="32"/>
        <v>0.70362392340355495</v>
      </c>
      <c r="ES15" s="176">
        <f t="shared" si="33"/>
        <v>0.45554459499386668</v>
      </c>
      <c r="ET15" s="176">
        <f t="shared" si="34"/>
        <v>-0.66472526420699019</v>
      </c>
      <c r="EU15" s="176">
        <f t="shared" si="35"/>
        <v>-1.0013521958833791</v>
      </c>
      <c r="EV15" s="176">
        <f t="shared" si="36"/>
        <v>-1.1400541481800248</v>
      </c>
      <c r="EW15" s="176">
        <f t="shared" si="37"/>
        <v>-0.78579397168308807</v>
      </c>
      <c r="EX15" s="176">
        <f t="shared" si="38"/>
        <v>-0.18787791958609665</v>
      </c>
      <c r="EY15" s="176">
        <f t="shared" si="39"/>
        <v>1.0339994427695565</v>
      </c>
      <c r="EZ15" s="176">
        <f t="shared" si="40"/>
        <v>-0.75769507277229642</v>
      </c>
      <c r="FA15" s="176">
        <f t="shared" si="41"/>
        <v>-1.2766460017299708</v>
      </c>
      <c r="FB15" s="176">
        <f t="shared" si="42"/>
        <v>-1.4560975882979279</v>
      </c>
      <c r="FC15" s="176">
        <f t="shared" si="43"/>
        <v>5.1667928486746464E-2</v>
      </c>
      <c r="FD15" s="176">
        <f t="shared" si="44"/>
        <v>1.0182325860634596</v>
      </c>
      <c r="FE15" s="176">
        <f t="shared" si="45"/>
        <v>0.69372398960173642</v>
      </c>
      <c r="FF15" s="178">
        <f t="shared" si="46"/>
        <v>-2.1766223048704975E-2</v>
      </c>
      <c r="FG15" s="203">
        <f t="shared" si="47"/>
        <v>37.814728682170539</v>
      </c>
      <c r="FH15" s="178">
        <f t="shared" si="48"/>
        <v>0.35814473684210529</v>
      </c>
      <c r="FI15" s="177"/>
      <c r="FJ15" s="177"/>
    </row>
    <row r="16" spans="1:200" ht="15" customHeight="1" x14ac:dyDescent="0.3">
      <c r="A16" s="48">
        <v>16</v>
      </c>
      <c r="B16" s="134" t="s">
        <v>6</v>
      </c>
      <c r="C16" s="123" t="s">
        <v>202</v>
      </c>
      <c r="D16" s="126" t="s">
        <v>1256</v>
      </c>
      <c r="E16" s="126">
        <v>4</v>
      </c>
      <c r="F16" s="241" t="s">
        <v>1945</v>
      </c>
      <c r="G16" s="468"/>
      <c r="H16" s="351">
        <f t="shared" si="0"/>
        <v>17</v>
      </c>
      <c r="I16" s="352">
        <f>IFERROR(INDEX('Net Import'!A:A,MATCH(INDEX(mapping!B:B,MATCH(C16,mapping!A:A,0),1),'Net Import'!B:B,0),1),0)</f>
        <v>14</v>
      </c>
      <c r="J16" s="355">
        <f t="shared" si="1"/>
        <v>9</v>
      </c>
      <c r="K16" s="131">
        <v>11</v>
      </c>
      <c r="L16" s="132">
        <v>3</v>
      </c>
      <c r="M16" s="422">
        <f t="shared" si="2"/>
        <v>-10.89653846153846</v>
      </c>
      <c r="N16" s="47">
        <f t="shared" si="3"/>
        <v>1</v>
      </c>
      <c r="O16" s="231">
        <f t="shared" si="4"/>
        <v>16.899999999999999</v>
      </c>
      <c r="P16" s="417">
        <f t="shared" si="5"/>
        <v>54</v>
      </c>
      <c r="Q16" s="232">
        <f t="shared" si="6"/>
        <v>5</v>
      </c>
      <c r="R16" s="420">
        <f t="shared" si="7"/>
        <v>-0.94807692307692326</v>
      </c>
      <c r="S16" s="472">
        <v>5</v>
      </c>
      <c r="T16" s="473">
        <v>3</v>
      </c>
      <c r="U16" s="125">
        <f t="shared" si="8"/>
        <v>8</v>
      </c>
      <c r="V16" s="126">
        <f t="shared" si="9"/>
        <v>6</v>
      </c>
      <c r="W16" s="274">
        <f t="shared" si="10"/>
        <v>6</v>
      </c>
      <c r="X16" s="51">
        <f t="shared" si="11"/>
        <v>1</v>
      </c>
      <c r="Y16" s="72" t="s">
        <v>561</v>
      </c>
      <c r="Z16" s="137" t="s">
        <v>569</v>
      </c>
      <c r="AK16" s="72" t="s">
        <v>586</v>
      </c>
      <c r="AL16" s="137" t="s">
        <v>561</v>
      </c>
      <c r="AM16" s="137" t="s">
        <v>568</v>
      </c>
      <c r="AN16" s="137" t="s">
        <v>568</v>
      </c>
      <c r="AW16" s="140" t="s">
        <v>629</v>
      </c>
      <c r="AX16" s="138" t="s">
        <v>585</v>
      </c>
      <c r="AY16" s="138" t="s">
        <v>572</v>
      </c>
      <c r="AZ16" s="138" t="s">
        <v>577</v>
      </c>
      <c r="BA16" s="138" t="s">
        <v>102</v>
      </c>
      <c r="BB16" s="138" t="s">
        <v>563</v>
      </c>
      <c r="BL16" s="140" t="s">
        <v>563</v>
      </c>
      <c r="BM16" s="138" t="s">
        <v>21</v>
      </c>
      <c r="CT16" s="143">
        <f t="shared" si="12"/>
        <v>28.800000000000004</v>
      </c>
      <c r="CU16" s="196">
        <f t="shared" si="13"/>
        <v>12.000000000000002</v>
      </c>
      <c r="CV16" s="197">
        <f>VLOOKUP(B16,'SODiv Index'!A:B,2,FALSE)</f>
        <v>1</v>
      </c>
      <c r="CW16" s="130">
        <f t="shared" si="14"/>
        <v>11.760000000000002</v>
      </c>
      <c r="CX16" s="206">
        <f>INDEX('Stats import'!H:H,MATCH((INDEX(mapping!R:R,MATCH(INDEX(statsCategories,1,1),mapping!P:P,0),1)+INDEX(mapping!H:H,MATCH(C16,mapping!A:A,0),1)),'Stats import'!B:B,0),1)</f>
        <v>1.84</v>
      </c>
      <c r="CY16" s="53">
        <f>INDEX('Stats import'!H:H,MATCH((INDEX(mapping!R:R,MATCH(INDEX(statsCategories,1,2),mapping!P:P,0),1)+INDEX(mapping!H:H,MATCH(C16,mapping!A:A,0),1)),'Stats import'!B:B,0),1)</f>
        <v>18</v>
      </c>
      <c r="CZ16" s="53">
        <f>INDEX('Stats import'!H:H,MATCH((INDEX(mapping!R:R,MATCH(INDEX(statsCategories,1,3),mapping!P:P,0),1)+INDEX(mapping!H:H,MATCH(C16,mapping!A:A,0),1)),'Stats import'!B:B,0),1)</f>
        <v>19.91</v>
      </c>
      <c r="DA16" s="53">
        <f>INDEX('Stats import'!H:H,MATCH((INDEX(mapping!R:R,MATCH(INDEX(statsCategories,1,4),mapping!P:P,0),1)+INDEX(mapping!H:H,MATCH(C16,mapping!A:A,0),1)),'Stats import'!B:B,0),1)</f>
        <v>2.6</v>
      </c>
      <c r="DB16" s="53">
        <f>INDEX('Stats import'!H:H,MATCH((INDEX(mapping!R:R,MATCH(INDEX(statsCategories,1,5),mapping!P:P,0),1)+INDEX(mapping!H:H,MATCH(C16,mapping!A:A,0),1)),'Stats import'!B:B,0),1)</f>
        <v>0.55400000000000005</v>
      </c>
      <c r="DC16" s="53">
        <f>INDEX('Stats import'!H:H,MATCH((INDEX(mapping!R:R,MATCH(INDEX(statsCategories,1,6),mapping!P:P,0),1)+INDEX(mapping!H:H,MATCH(C16,mapping!A:A,0),1)),'Stats import'!B:B,0),1)</f>
        <v>6.25</v>
      </c>
      <c r="DD16" s="53">
        <f>INDEX('Stats import'!H:H,MATCH((INDEX(mapping!R:R,MATCH(INDEX(statsCategories,1,7),mapping!P:P,0),1)+INDEX(mapping!H:H,MATCH(C16,mapping!A:A,0),1)),'Stats import'!B:B,0),1)</f>
        <v>46.5</v>
      </c>
      <c r="DE16" s="53">
        <f>INDEX('Stats import'!H:H,MATCH((INDEX(mapping!R:R,MATCH(INDEX(statsCategories,1,8),mapping!P:P,0),1)+INDEX(mapping!H:H,MATCH(C16,mapping!A:A,0),1)),'Stats import'!B:B,0),1)</f>
        <v>40.4</v>
      </c>
      <c r="DF16" s="53">
        <f>INDEX('Stats import'!H:H,MATCH((INDEX(mapping!R:R,MATCH(INDEX(statsCategories,1,9),mapping!P:P,0),1)+INDEX(mapping!H:H,MATCH(C16,mapping!A:A,0),1)),'Stats import'!B:B,0),1)</f>
        <v>14.3</v>
      </c>
      <c r="DG16" s="53">
        <f>INDEX('Stats import'!H:H,MATCH((INDEX(mapping!R:R,MATCH(INDEX(statsCategories,1,10),mapping!P:P,0),1)+INDEX(mapping!H:H,MATCH(C16,mapping!A:A,0),1)),'Stats import'!B:B,0),1)</f>
        <v>16</v>
      </c>
      <c r="DH16" s="53">
        <f>INDEX('Stats import'!H:H,MATCH((INDEX(mapping!R:R,MATCH(INDEX(statsCategories,1,11),mapping!P:P,0),1)+INDEX(mapping!H:H,MATCH(C16,mapping!A:A,0),1)),'Stats import'!B:B,0),1)</f>
        <v>75</v>
      </c>
      <c r="DI16" s="53">
        <f>INDEX('Stats import'!H:H,MATCH((INDEX(mapping!R:R,MATCH(INDEX(statsCategories,1,12),mapping!P:P,0),1)+INDEX(mapping!H:H,MATCH(C16,mapping!A:A,0),1)),'Stats import'!B:B,0),1)</f>
        <v>12</v>
      </c>
      <c r="DJ16" s="53">
        <f>INDEX('Stats import'!H:H,MATCH((INDEX(mapping!R:R,MATCH(INDEX(statsCategories,1,13),mapping!P:P,0),1)+INDEX(mapping!H:H,MATCH(C16,mapping!A:A,0),1)),'Stats import'!B:B,0),1)</f>
        <v>0.3</v>
      </c>
      <c r="DK16" s="53">
        <f>INDEX('Stats import'!H:H,MATCH((INDEX(mapping!R:R,MATCH(INDEX(statsCategories,1,14),mapping!P:P,0),1)+INDEX(mapping!H:H,MATCH(C16,mapping!A:A,0),1)),'Stats import'!B:B,0),1)</f>
        <v>26.13</v>
      </c>
      <c r="DL16" s="53">
        <f>INDEX('Stats import'!H:H,MATCH((INDEX(mapping!R:R,MATCH(INDEX(statsCategories,1,15),mapping!P:P,0),1)+INDEX(mapping!H:H,MATCH(C16,mapping!A:A,0),1)),'Stats import'!B:B,0),1)</f>
        <v>8.7799999999999994</v>
      </c>
      <c r="DM16" s="53">
        <f>INDEX('Stats import'!H:H,MATCH((INDEX(mapping!R:R,MATCH(INDEX(statsCategories,1,16),mapping!P:P,0),1)+INDEX(mapping!H:H,MATCH(C16,mapping!A:A,0),1)),'Stats import'!B:B,0),1)</f>
        <v>34.909999999999997</v>
      </c>
      <c r="DN16" s="53">
        <f>INDEX('Stats import'!H:H,MATCH((INDEX(mapping!R:R,MATCH(INDEX(statsCategories,1,17),mapping!P:P,0),1)+INDEX(mapping!H:H,MATCH(C16,mapping!A:A,0),1)),'Stats import'!B:B,0),1)</f>
        <v>66.2</v>
      </c>
      <c r="DO16" s="53">
        <f>INDEX('Stats import'!H:H,MATCH((INDEX(mapping!R:R,MATCH(INDEX(statsCategories,1,18),mapping!P:P,0),1)+INDEX(mapping!H:H,MATCH(C16,mapping!A:A,0),1)),'Stats import'!B:B,0),1)</f>
        <v>11.1</v>
      </c>
      <c r="DP16" s="53">
        <f>INDEX('Stats import'!H:H,MATCH((INDEX(mapping!R:R,MATCH(INDEX(statsCategories,1,19),mapping!P:P,0),1)+INDEX(mapping!H:H,MATCH(C16,mapping!A:A,0),1)),'Stats import'!B:B,0),1)</f>
        <v>77.3</v>
      </c>
      <c r="DQ16" s="53">
        <f>INDEX('Stats import'!H:H,MATCH((INDEX(mapping!R:R,MATCH(INDEX(statsCategories,1,20),mapping!P:P,0),1)+INDEX(mapping!H:H,MATCH(C16,mapping!A:A,0),1)),'Stats import'!B:B,0),1)</f>
        <v>7.3</v>
      </c>
      <c r="DR16" s="53">
        <f>INDEX('Stats import'!H:H,MATCH((INDEX(mapping!R:R,MATCH(INDEX(statsCategories,1,21),mapping!P:P,0),1)+INDEX(mapping!H:H,MATCH(C16,mapping!A:A,0),1)),'Stats import'!B:B,0),1)</f>
        <v>29.9</v>
      </c>
      <c r="DS16" s="53">
        <f>INDEX('Stats import'!H:H,MATCH((INDEX(mapping!R:R,MATCH(INDEX(statsCategories,1,22),mapping!P:P,0),1)+INDEX(mapping!H:H,MATCH(C16,mapping!A:A,0),1)),'Stats import'!B:B,0),1)</f>
        <v>35.299999999999997</v>
      </c>
      <c r="DT16" s="53">
        <f>INDEX('Stats import'!H:H,MATCH((INDEX(mapping!R:R,MATCH(INDEX(statsCategories,1,23),mapping!P:P,0),1)+INDEX(mapping!H:H,MATCH(C16,mapping!A:A,0),1)),'Stats import'!B:B,0),1)</f>
        <v>29.9</v>
      </c>
      <c r="DU16" s="53">
        <f>INDEX('Stats import'!H:H,MATCH((INDEX(mapping!R:R,MATCH(INDEX(statsCategories,1,24),mapping!P:P,0),1)+INDEX(mapping!H:H,MATCH(C16,mapping!A:A,0),1)),'Stats import'!B:B,0),1)</f>
        <v>10.5</v>
      </c>
      <c r="DV16" s="53">
        <f>INDEX('Stats import'!H:H,MATCH((INDEX(mapping!R:R,MATCH(INDEX(statsCategories,1,25),mapping!P:P,0),1)+INDEX(mapping!H:H,MATCH(C16,mapping!A:A,0),1)),'Stats import'!B:B,0),1)</f>
        <v>3.3</v>
      </c>
      <c r="DW16" s="53">
        <f>INDEX('Stats import'!H:H,MATCH((INDEX(mapping!R:R,MATCH(INDEX(statsCategories,1,26),mapping!P:P,0),1)+INDEX(mapping!H:H,MATCH(C16,mapping!A:A,0),1)),'Stats import'!B:B,0),1)</f>
        <v>13</v>
      </c>
      <c r="DX16" s="53">
        <f>INDEX('Stats import'!H:H,MATCH((INDEX(mapping!R:R,MATCH(INDEX(statsCategories,1,27),mapping!P:P,0),1)+INDEX(mapping!H:H,MATCH(C16,mapping!A:A,0),1)),'Stats import'!B:B,0),1)</f>
        <v>9.8000000000000007</v>
      </c>
      <c r="DZ16" s="173">
        <f t="shared" si="15"/>
        <v>-0.94807692307692326</v>
      </c>
      <c r="EA16" s="173">
        <f t="shared" si="16"/>
        <v>-16.899999999999999</v>
      </c>
      <c r="EB16" s="344">
        <f>INDEX('KenPom import'!J:J,MATCH(INDEX(kpVal,MATCH(C16,valCol,0)),kpTeam,0))</f>
        <v>66.900000000000006</v>
      </c>
      <c r="EC16" s="176">
        <f t="shared" si="17"/>
        <v>1.6572281291324058</v>
      </c>
      <c r="ED16" s="176">
        <f t="shared" si="18"/>
        <v>1.385105310010273</v>
      </c>
      <c r="EE16" s="176">
        <f t="shared" si="19"/>
        <v>-0.2944848081680389</v>
      </c>
      <c r="EF16" s="176">
        <f t="shared" si="20"/>
        <v>-1.172673494600887</v>
      </c>
      <c r="EG16" s="176">
        <f t="shared" si="21"/>
        <v>0.53297639442072331</v>
      </c>
      <c r="EH16" s="176">
        <f t="shared" si="22"/>
        <v>-1.5238814417041542</v>
      </c>
      <c r="EI16" s="176">
        <f t="shared" si="23"/>
        <v>-0.20702187641721373</v>
      </c>
      <c r="EJ16" s="176">
        <f t="shared" si="24"/>
        <v>1.0677473012180878</v>
      </c>
      <c r="EK16" s="176">
        <f t="shared" si="25"/>
        <v>1.7981520839000258</v>
      </c>
      <c r="EL16" s="176">
        <f t="shared" si="26"/>
        <v>-1.8660610681855923</v>
      </c>
      <c r="EM16" s="225">
        <f t="shared" si="27"/>
        <v>0.44988857786663228</v>
      </c>
      <c r="EN16" s="176">
        <f t="shared" si="28"/>
        <v>-1.6841219626486144</v>
      </c>
      <c r="EO16" s="176">
        <f t="shared" si="29"/>
        <v>-0.90533301616266892</v>
      </c>
      <c r="EP16" s="176">
        <f t="shared" si="30"/>
        <v>0.36403689685252372</v>
      </c>
      <c r="EQ16" s="176">
        <f t="shared" si="31"/>
        <v>-1.5830458266838994</v>
      </c>
      <c r="ER16" s="176">
        <f t="shared" si="32"/>
        <v>-0.73074589070070151</v>
      </c>
      <c r="ES16" s="176">
        <f t="shared" si="33"/>
        <v>1.1476479559341077</v>
      </c>
      <c r="ET16" s="176">
        <f t="shared" si="34"/>
        <v>0.43986271192332066</v>
      </c>
      <c r="EU16" s="176">
        <f t="shared" si="35"/>
        <v>-0.66426333786322989</v>
      </c>
      <c r="EV16" s="176">
        <f t="shared" si="36"/>
        <v>0.20668742145019567</v>
      </c>
      <c r="EW16" s="176">
        <f t="shared" si="37"/>
        <v>1.4068297146621147</v>
      </c>
      <c r="EX16" s="176">
        <f t="shared" si="38"/>
        <v>-3.7575583917217908E-2</v>
      </c>
      <c r="EY16" s="176">
        <f t="shared" si="39"/>
        <v>1.4941939096489134</v>
      </c>
      <c r="EZ16" s="176">
        <f t="shared" si="40"/>
        <v>1.195614470341315</v>
      </c>
      <c r="FA16" s="176">
        <f t="shared" si="41"/>
        <v>1.0033103280972717</v>
      </c>
      <c r="FB16" s="176">
        <f t="shared" si="42"/>
        <v>0.50620446868079227</v>
      </c>
      <c r="FC16" s="176">
        <f t="shared" si="43"/>
        <v>0.89714312190623713</v>
      </c>
      <c r="FD16" s="176">
        <f t="shared" si="44"/>
        <v>0.7059934538113416</v>
      </c>
      <c r="FE16" s="176">
        <f t="shared" si="45"/>
        <v>0.73229099388814256</v>
      </c>
      <c r="FF16" s="178">
        <f t="shared" si="46"/>
        <v>-0.3119825303646378</v>
      </c>
      <c r="FG16" s="203">
        <f t="shared" si="47"/>
        <v>29.03501805054151</v>
      </c>
      <c r="FH16" s="178">
        <f t="shared" si="48"/>
        <v>0.50733843797856049</v>
      </c>
      <c r="FI16" s="177"/>
      <c r="FJ16" s="177"/>
    </row>
    <row r="17" spans="1:166" ht="15" customHeight="1" x14ac:dyDescent="0.3">
      <c r="A17" s="48">
        <v>17</v>
      </c>
      <c r="B17" s="134" t="s">
        <v>32</v>
      </c>
      <c r="C17" s="122" t="s">
        <v>13</v>
      </c>
      <c r="D17" s="244" t="s">
        <v>1233</v>
      </c>
      <c r="E17" s="126">
        <v>4</v>
      </c>
      <c r="F17" s="241" t="s">
        <v>1945</v>
      </c>
      <c r="G17" s="468"/>
      <c r="H17" s="351">
        <f t="shared" si="0"/>
        <v>15</v>
      </c>
      <c r="I17" s="352">
        <f>IFERROR(INDEX('Net Import'!A:A,MATCH(INDEX(mapping!B:B,MATCH(C17,mapping!A:A,0),1),'Net Import'!B:B,0),1),0)</f>
        <v>18</v>
      </c>
      <c r="J17" s="355">
        <f t="shared" si="1"/>
        <v>15</v>
      </c>
      <c r="K17" s="131">
        <v>15</v>
      </c>
      <c r="L17" s="132">
        <v>4</v>
      </c>
      <c r="M17" s="422">
        <f t="shared" si="2"/>
        <v>-10.750846153846151</v>
      </c>
      <c r="N17" s="47">
        <f t="shared" si="3"/>
        <v>1</v>
      </c>
      <c r="O17" s="231">
        <f t="shared" si="4"/>
        <v>17.899999999999999</v>
      </c>
      <c r="P17" s="417">
        <f t="shared" si="5"/>
        <v>3</v>
      </c>
      <c r="Q17" s="232">
        <f t="shared" si="6"/>
        <v>67</v>
      </c>
      <c r="R17" s="420">
        <f t="shared" si="7"/>
        <v>-3.3226923076923067</v>
      </c>
      <c r="S17" s="472">
        <v>6</v>
      </c>
      <c r="T17" s="473">
        <v>2</v>
      </c>
      <c r="U17" s="125">
        <f t="shared" si="8"/>
        <v>9</v>
      </c>
      <c r="V17" s="126">
        <f t="shared" si="9"/>
        <v>8</v>
      </c>
      <c r="W17" s="274">
        <f t="shared" si="10"/>
        <v>9</v>
      </c>
      <c r="X17" s="51">
        <f t="shared" si="11"/>
        <v>1</v>
      </c>
      <c r="Y17" s="72" t="s">
        <v>607</v>
      </c>
      <c r="Z17" s="137" t="s">
        <v>561</v>
      </c>
      <c r="AA17" s="137" t="s">
        <v>614</v>
      </c>
      <c r="AB17" s="137" t="s">
        <v>558</v>
      </c>
      <c r="AK17" s="72" t="s">
        <v>568</v>
      </c>
      <c r="AL17" s="137" t="s">
        <v>557</v>
      </c>
      <c r="AM17" s="137" t="s">
        <v>560</v>
      </c>
      <c r="AN17" s="137" t="s">
        <v>658</v>
      </c>
      <c r="AO17" s="137" t="s">
        <v>615</v>
      </c>
      <c r="AW17" s="140" t="s">
        <v>131</v>
      </c>
      <c r="AX17" s="138" t="s">
        <v>594</v>
      </c>
      <c r="AY17" s="138" t="s">
        <v>616</v>
      </c>
      <c r="AZ17" s="138" t="s">
        <v>584</v>
      </c>
      <c r="BA17" s="138" t="s">
        <v>621</v>
      </c>
      <c r="BL17" s="140" t="s">
        <v>593</v>
      </c>
      <c r="BM17" s="138" t="s">
        <v>558</v>
      </c>
      <c r="BN17" s="138" t="s">
        <v>622</v>
      </c>
      <c r="BY17" s="110" t="s">
        <v>605</v>
      </c>
      <c r="CT17" s="143">
        <f t="shared" si="12"/>
        <v>38.4</v>
      </c>
      <c r="CU17" s="196">
        <f t="shared" si="13"/>
        <v>16</v>
      </c>
      <c r="CV17" s="197">
        <f>VLOOKUP(B17,'SODiv Index'!A:B,2,FALSE)</f>
        <v>1</v>
      </c>
      <c r="CW17" s="130">
        <f t="shared" si="14"/>
        <v>15.680000000000001</v>
      </c>
      <c r="CX17" s="206">
        <f>INDEX('Stats import'!H:H,MATCH((INDEX(mapping!R:R,MATCH(INDEX(statsCategories,1,1),mapping!P:P,0),1)+INDEX(mapping!H:H,MATCH(C17,mapping!A:A,0),1)),'Stats import'!B:B,0),1)</f>
        <v>1.65</v>
      </c>
      <c r="CY17" s="53">
        <f>INDEX('Stats import'!H:H,MATCH((INDEX(mapping!R:R,MATCH(INDEX(statsCategories,1,2),mapping!P:P,0),1)+INDEX(mapping!H:H,MATCH(C17,mapping!A:A,0),1)),'Stats import'!B:B,0),1)</f>
        <v>16.100000000000001</v>
      </c>
      <c r="CZ17" s="53">
        <f>INDEX('Stats import'!H:H,MATCH((INDEX(mapping!R:R,MATCH(INDEX(statsCategories,1,3),mapping!P:P,0),1)+INDEX(mapping!H:H,MATCH(C17,mapping!A:A,0),1)),'Stats import'!B:B,0),1)</f>
        <v>23.75</v>
      </c>
      <c r="DA17" s="53">
        <f>INDEX('Stats import'!H:H,MATCH((INDEX(mapping!R:R,MATCH(INDEX(statsCategories,1,4),mapping!P:P,0),1)+INDEX(mapping!H:H,MATCH(C17,mapping!A:A,0),1)),'Stats import'!B:B,0),1)</f>
        <v>5.0999999999999996</v>
      </c>
      <c r="DB17" s="53">
        <f>INDEX('Stats import'!H:H,MATCH((INDEX(mapping!R:R,MATCH(INDEX(statsCategories,1,5),mapping!P:P,0),1)+INDEX(mapping!H:H,MATCH(C17,mapping!A:A,0),1)),'Stats import'!B:B,0),1)</f>
        <v>0.55400000000000005</v>
      </c>
      <c r="DC17" s="53">
        <f>INDEX('Stats import'!H:H,MATCH((INDEX(mapping!R:R,MATCH(INDEX(statsCategories,1,6),mapping!P:P,0),1)+INDEX(mapping!H:H,MATCH(C17,mapping!A:A,0),1)),'Stats import'!B:B,0),1)</f>
        <v>13</v>
      </c>
      <c r="DD17" s="53">
        <f>INDEX('Stats import'!H:H,MATCH((INDEX(mapping!R:R,MATCH(INDEX(statsCategories,1,7),mapping!P:P,0),1)+INDEX(mapping!H:H,MATCH(C17,mapping!A:A,0),1)),'Stats import'!B:B,0),1)</f>
        <v>45.8</v>
      </c>
      <c r="DE17" s="53">
        <f>INDEX('Stats import'!H:H,MATCH((INDEX(mapping!R:R,MATCH(INDEX(statsCategories,1,8),mapping!P:P,0),1)+INDEX(mapping!H:H,MATCH(C17,mapping!A:A,0),1)),'Stats import'!B:B,0),1)</f>
        <v>43.3</v>
      </c>
      <c r="DF17" s="53">
        <f>INDEX('Stats import'!H:H,MATCH((INDEX(mapping!R:R,MATCH(INDEX(statsCategories,1,9),mapping!P:P,0),1)+INDEX(mapping!H:H,MATCH(C17,mapping!A:A,0),1)),'Stats import'!B:B,0),1)</f>
        <v>18.5</v>
      </c>
      <c r="DG17" s="53">
        <f>INDEX('Stats import'!H:H,MATCH((INDEX(mapping!R:R,MATCH(INDEX(statsCategories,1,10),mapping!P:P,0),1)+INDEX(mapping!H:H,MATCH(C17,mapping!A:A,0),1)),'Stats import'!B:B,0),1)</f>
        <v>24.5</v>
      </c>
      <c r="DH17" s="53">
        <f>INDEX('Stats import'!H:H,MATCH((INDEX(mapping!R:R,MATCH(INDEX(statsCategories,1,11),mapping!P:P,0),1)+INDEX(mapping!H:H,MATCH(C17,mapping!A:A,0),1)),'Stats import'!B:B,0),1)</f>
        <v>76.5</v>
      </c>
      <c r="DI17" s="53">
        <f>INDEX('Stats import'!H:H,MATCH((INDEX(mapping!R:R,MATCH(INDEX(statsCategories,1,12),mapping!P:P,0),1)+INDEX(mapping!H:H,MATCH(C17,mapping!A:A,0),1)),'Stats import'!B:B,0),1)</f>
        <v>18.8</v>
      </c>
      <c r="DJ17" s="53">
        <f>INDEX('Stats import'!H:H,MATCH((INDEX(mapping!R:R,MATCH(INDEX(statsCategories,1,13),mapping!P:P,0),1)+INDEX(mapping!H:H,MATCH(C17,mapping!A:A,0),1)),'Stats import'!B:B,0),1)</f>
        <v>0.6</v>
      </c>
      <c r="DK17" s="53">
        <f>INDEX('Stats import'!H:H,MATCH((INDEX(mapping!R:R,MATCH(INDEX(statsCategories,1,14),mapping!P:P,0),1)+INDEX(mapping!H:H,MATCH(C17,mapping!A:A,0),1)),'Stats import'!B:B,0),1)</f>
        <v>28.41</v>
      </c>
      <c r="DL17" s="53">
        <f>INDEX('Stats import'!H:H,MATCH((INDEX(mapping!R:R,MATCH(INDEX(statsCategories,1,15),mapping!P:P,0),1)+INDEX(mapping!H:H,MATCH(C17,mapping!A:A,0),1)),'Stats import'!B:B,0),1)</f>
        <v>12.22</v>
      </c>
      <c r="DM17" s="53">
        <f>INDEX('Stats import'!H:H,MATCH((INDEX(mapping!R:R,MATCH(INDEX(statsCategories,1,16),mapping!P:P,0),1)+INDEX(mapping!H:H,MATCH(C17,mapping!A:A,0),1)),'Stats import'!B:B,0),1)</f>
        <v>40.630000000000003</v>
      </c>
      <c r="DN17" s="53">
        <f>INDEX('Stats import'!H:H,MATCH((INDEX(mapping!R:R,MATCH(INDEX(statsCategories,1,17),mapping!P:P,0),1)+INDEX(mapping!H:H,MATCH(C17,mapping!A:A,0),1)),'Stats import'!B:B,0),1)</f>
        <v>83.5</v>
      </c>
      <c r="DO17" s="53">
        <f>INDEX('Stats import'!H:H,MATCH((INDEX(mapping!R:R,MATCH(INDEX(statsCategories,1,18),mapping!P:P,0),1)+INDEX(mapping!H:H,MATCH(C17,mapping!A:A,0),1)),'Stats import'!B:B,0),1)</f>
        <v>8.3000000000000007</v>
      </c>
      <c r="DP17" s="53">
        <f>INDEX('Stats import'!H:H,MATCH((INDEX(mapping!R:R,MATCH(INDEX(statsCategories,1,19),mapping!P:P,0),1)+INDEX(mapping!H:H,MATCH(C17,mapping!A:A,0),1)),'Stats import'!B:B,0),1)</f>
        <v>91.7</v>
      </c>
      <c r="DQ17" s="53">
        <f>INDEX('Stats import'!H:H,MATCH((INDEX(mapping!R:R,MATCH(INDEX(statsCategories,1,20),mapping!P:P,0),1)+INDEX(mapping!H:H,MATCH(C17,mapping!A:A,0),1)),'Stats import'!B:B,0),1)</f>
        <v>6.4</v>
      </c>
      <c r="DR17" s="53">
        <f>INDEX('Stats import'!H:H,MATCH((INDEX(mapping!R:R,MATCH(INDEX(statsCategories,1,21),mapping!P:P,0),1)+INDEX(mapping!H:H,MATCH(C17,mapping!A:A,0),1)),'Stats import'!B:B,0),1)</f>
        <v>35.299999999999997</v>
      </c>
      <c r="DS17" s="53">
        <f>INDEX('Stats import'!H:H,MATCH((INDEX(mapping!R:R,MATCH(INDEX(statsCategories,1,22),mapping!P:P,0),1)+INDEX(mapping!H:H,MATCH(C17,mapping!A:A,0),1)),'Stats import'!B:B,0),1)</f>
        <v>35.799999999999997</v>
      </c>
      <c r="DT17" s="53">
        <f>INDEX('Stats import'!H:H,MATCH((INDEX(mapping!R:R,MATCH(INDEX(statsCategories,1,23),mapping!P:P,0),1)+INDEX(mapping!H:H,MATCH(C17,mapping!A:A,0),1)),'Stats import'!B:B,0),1)</f>
        <v>33.5</v>
      </c>
      <c r="DU17" s="53">
        <f>INDEX('Stats import'!H:H,MATCH((INDEX(mapping!R:R,MATCH(INDEX(statsCategories,1,24),mapping!P:P,0),1)+INDEX(mapping!H:H,MATCH(C17,mapping!A:A,0),1)),'Stats import'!B:B,0),1)</f>
        <v>12.7</v>
      </c>
      <c r="DV17" s="53">
        <f>INDEX('Stats import'!H:H,MATCH((INDEX(mapping!R:R,MATCH(INDEX(statsCategories,1,25),mapping!P:P,0),1)+INDEX(mapping!H:H,MATCH(C17,mapping!A:A,0),1)),'Stats import'!B:B,0),1)</f>
        <v>-0.3</v>
      </c>
      <c r="DW17" s="53">
        <f>INDEX('Stats import'!H:H,MATCH((INDEX(mapping!R:R,MATCH(INDEX(statsCategories,1,26),mapping!P:P,0),1)+INDEX(mapping!H:H,MATCH(C17,mapping!A:A,0),1)),'Stats import'!B:B,0),1)</f>
        <v>9.5</v>
      </c>
      <c r="DX17" s="53">
        <f>INDEX('Stats import'!H:H,MATCH((INDEX(mapping!R:R,MATCH(INDEX(statsCategories,1,27),mapping!P:P,0),1)+INDEX(mapping!H:H,MATCH(C17,mapping!A:A,0),1)),'Stats import'!B:B,0),1)</f>
        <v>9.8000000000000007</v>
      </c>
      <c r="DZ17" s="173">
        <f t="shared" si="15"/>
        <v>-3.3226923076923067</v>
      </c>
      <c r="EA17" s="173">
        <f t="shared" si="16"/>
        <v>-17.899999999999999</v>
      </c>
      <c r="EB17" s="344">
        <f>INDEX('KenPom import'!J:J,MATCH(INDEX(kpVal,MATCH(C17,valCol,0)),kpTeam,0))</f>
        <v>73</v>
      </c>
      <c r="EC17" s="176">
        <f t="shared" si="17"/>
        <v>0.85678746936715122</v>
      </c>
      <c r="ED17" s="176">
        <f t="shared" si="18"/>
        <v>0.3787190426987958</v>
      </c>
      <c r="EE17" s="176">
        <f t="shared" si="19"/>
        <v>0.32902979014487915</v>
      </c>
      <c r="EF17" s="176">
        <f t="shared" si="20"/>
        <v>1.3738487520894207</v>
      </c>
      <c r="EG17" s="176">
        <f t="shared" si="21"/>
        <v>0.53297639442072331</v>
      </c>
      <c r="EH17" s="176">
        <f t="shared" si="22"/>
        <v>0.5422947164806039</v>
      </c>
      <c r="EI17" s="176">
        <f t="shared" si="23"/>
        <v>-0.55001670125048063</v>
      </c>
      <c r="EJ17" s="176">
        <f t="shared" si="24"/>
        <v>-0.32863022912349571</v>
      </c>
      <c r="EK17" s="176">
        <f t="shared" si="25"/>
        <v>-0.88232307222424011</v>
      </c>
      <c r="EL17" s="176">
        <f t="shared" si="26"/>
        <v>1.0577212506305407</v>
      </c>
      <c r="EM17" s="225">
        <f t="shared" si="27"/>
        <v>0.94023035210819883</v>
      </c>
      <c r="EN17" s="176">
        <f t="shared" si="28"/>
        <v>1.3495281952349854</v>
      </c>
      <c r="EO17" s="176">
        <f t="shared" si="29"/>
        <v>-0.82315452755486229</v>
      </c>
      <c r="EP17" s="176">
        <f t="shared" si="30"/>
        <v>1.5987027575051862</v>
      </c>
      <c r="EQ17" s="176">
        <f t="shared" si="31"/>
        <v>0.44873391169595978</v>
      </c>
      <c r="ER17" s="176">
        <f t="shared" si="32"/>
        <v>1.3516387125166451</v>
      </c>
      <c r="ES17" s="176">
        <f t="shared" si="33"/>
        <v>-2.5940358391490661</v>
      </c>
      <c r="ET17" s="176">
        <f t="shared" si="34"/>
        <v>-0.19133041729399966</v>
      </c>
      <c r="EU17" s="176">
        <f t="shared" si="35"/>
        <v>2.1910775771309705</v>
      </c>
      <c r="EV17" s="176">
        <f t="shared" si="36"/>
        <v>-0.46668336336491428</v>
      </c>
      <c r="EW17" s="176">
        <f t="shared" si="37"/>
        <v>2.7523033403739441</v>
      </c>
      <c r="EX17" s="176">
        <f t="shared" si="38"/>
        <v>0.21292830886424904</v>
      </c>
      <c r="EY17" s="176">
        <f t="shared" si="39"/>
        <v>-0.57668119130819262</v>
      </c>
      <c r="EZ17" s="176">
        <f t="shared" si="40"/>
        <v>2.5818341460993612</v>
      </c>
      <c r="FA17" s="176">
        <f t="shared" si="41"/>
        <v>-0.86210848721592659</v>
      </c>
      <c r="FB17" s="176">
        <f t="shared" si="42"/>
        <v>-1.5197711063709833</v>
      </c>
      <c r="FC17" s="176">
        <f t="shared" si="43"/>
        <v>0.89714312190623713</v>
      </c>
      <c r="FD17" s="176">
        <f t="shared" si="44"/>
        <v>0.95117291826673123</v>
      </c>
      <c r="FE17" s="176">
        <f t="shared" si="45"/>
        <v>0.86084767484283076</v>
      </c>
      <c r="FF17" s="178">
        <f t="shared" si="46"/>
        <v>2.2170452905313867</v>
      </c>
      <c r="FG17" s="203">
        <f t="shared" si="47"/>
        <v>30.494223826714801</v>
      </c>
      <c r="FH17" s="178">
        <f t="shared" si="48"/>
        <v>0.53652126200274342</v>
      </c>
      <c r="FI17" s="177"/>
      <c r="FJ17" s="177"/>
    </row>
    <row r="18" spans="1:166" ht="15" customHeight="1" x14ac:dyDescent="0.3">
      <c r="A18" s="48">
        <v>15</v>
      </c>
      <c r="B18" s="3" t="s">
        <v>3</v>
      </c>
      <c r="C18" s="475" t="s">
        <v>526</v>
      </c>
      <c r="D18" s="476" t="s">
        <v>1244</v>
      </c>
      <c r="E18" s="126">
        <v>5</v>
      </c>
      <c r="F18" s="241" t="s">
        <v>676</v>
      </c>
      <c r="G18" s="468"/>
      <c r="H18" s="351">
        <f t="shared" si="0"/>
        <v>16</v>
      </c>
      <c r="I18" s="352">
        <f>IFERROR(INDEX('Net Import'!A:A,MATCH(INDEX(mapping!B:B,MATCH(C18,mapping!A:A,0),1),'Net Import'!B:B,0),1),0)</f>
        <v>15</v>
      </c>
      <c r="J18" s="355">
        <f t="shared" si="1"/>
        <v>16</v>
      </c>
      <c r="K18" s="131">
        <v>13</v>
      </c>
      <c r="L18" s="132">
        <v>5</v>
      </c>
      <c r="M18" s="422">
        <f t="shared" si="2"/>
        <v>-12.055384615384613</v>
      </c>
      <c r="N18" s="47">
        <f t="shared" si="3"/>
        <v>1</v>
      </c>
      <c r="O18" s="231">
        <f t="shared" si="4"/>
        <v>17.8</v>
      </c>
      <c r="P18" s="417">
        <f t="shared" si="5"/>
        <v>51</v>
      </c>
      <c r="Q18" s="232">
        <f t="shared" si="6"/>
        <v>14</v>
      </c>
      <c r="R18" s="420">
        <f t="shared" si="7"/>
        <v>-2.2357692307692303</v>
      </c>
      <c r="S18" s="472">
        <v>7</v>
      </c>
      <c r="T18" s="473">
        <v>1</v>
      </c>
      <c r="U18" s="125">
        <f t="shared" si="8"/>
        <v>7</v>
      </c>
      <c r="V18" s="126">
        <f t="shared" si="9"/>
        <v>5</v>
      </c>
      <c r="W18" s="274">
        <f t="shared" si="10"/>
        <v>6</v>
      </c>
      <c r="X18" s="51">
        <f t="shared" si="11"/>
        <v>1</v>
      </c>
      <c r="Y18" s="72" t="s">
        <v>595</v>
      </c>
      <c r="Z18" s="137" t="s">
        <v>595</v>
      </c>
      <c r="AK18" s="72" t="s">
        <v>564</v>
      </c>
      <c r="AL18" s="137" t="s">
        <v>589</v>
      </c>
      <c r="AM18" s="137" t="s">
        <v>621</v>
      </c>
      <c r="AN18" s="137" t="s">
        <v>595</v>
      </c>
      <c r="AW18" s="140" t="s">
        <v>587</v>
      </c>
      <c r="AX18" s="138" t="s">
        <v>603</v>
      </c>
      <c r="AY18" s="138" t="s">
        <v>603</v>
      </c>
      <c r="AZ18" s="138" t="s">
        <v>587</v>
      </c>
      <c r="BA18" s="138" t="s">
        <v>587</v>
      </c>
      <c r="BL18" s="140" t="s">
        <v>594</v>
      </c>
      <c r="BY18" s="110" t="s">
        <v>578</v>
      </c>
      <c r="CT18" s="143">
        <f t="shared" si="12"/>
        <v>37.6</v>
      </c>
      <c r="CU18" s="196">
        <f t="shared" si="13"/>
        <v>15.666666666666668</v>
      </c>
      <c r="CV18" s="197">
        <f>VLOOKUP(B18,'SODiv Index'!A:B,2,FALSE)</f>
        <v>0.95</v>
      </c>
      <c r="CW18" s="130">
        <f t="shared" si="14"/>
        <v>15.369000000000003</v>
      </c>
      <c r="CX18" s="206">
        <f>INDEX('Stats import'!H:H,MATCH((INDEX(mapping!R:R,MATCH(INDEX(statsCategories,1,1),mapping!P:P,0),1)+INDEX(mapping!H:H,MATCH(C18,mapping!A:A,0),1)),'Stats import'!B:B,0),1)</f>
        <v>1.55</v>
      </c>
      <c r="CY18" s="53">
        <f>INDEX('Stats import'!H:H,MATCH((INDEX(mapping!R:R,MATCH(INDEX(statsCategories,1,2),mapping!P:P,0),1)+INDEX(mapping!H:H,MATCH(C18,mapping!A:A,0),1)),'Stats import'!B:B,0),1)</f>
        <v>16.3</v>
      </c>
      <c r="CZ18" s="53">
        <f>INDEX('Stats import'!H:H,MATCH((INDEX(mapping!R:R,MATCH(INDEX(statsCategories,1,3),mapping!P:P,0),1)+INDEX(mapping!H:H,MATCH(C18,mapping!A:A,0),1)),'Stats import'!B:B,0),1)</f>
        <v>24.44</v>
      </c>
      <c r="DA18" s="53">
        <f>INDEX('Stats import'!H:H,MATCH((INDEX(mapping!R:R,MATCH(INDEX(statsCategories,1,4),mapping!P:P,0),1)+INDEX(mapping!H:H,MATCH(C18,mapping!A:A,0),1)),'Stats import'!B:B,0),1)</f>
        <v>4.9000000000000004</v>
      </c>
      <c r="DB18" s="53">
        <f>INDEX('Stats import'!H:H,MATCH((INDEX(mapping!R:R,MATCH(INDEX(statsCategories,1,5),mapping!P:P,0),1)+INDEX(mapping!H:H,MATCH(C18,mapping!A:A,0),1)),'Stats import'!B:B,0),1)</f>
        <v>0.51</v>
      </c>
      <c r="DC18" s="53">
        <f>INDEX('Stats import'!H:H,MATCH((INDEX(mapping!R:R,MATCH(INDEX(statsCategories,1,6),mapping!P:P,0),1)+INDEX(mapping!H:H,MATCH(C18,mapping!A:A,0),1)),'Stats import'!B:B,0),1)</f>
        <v>14.12</v>
      </c>
      <c r="DD18" s="53">
        <f>INDEX('Stats import'!H:H,MATCH((INDEX(mapping!R:R,MATCH(INDEX(statsCategories,1,7),mapping!P:P,0),1)+INDEX(mapping!H:H,MATCH(C18,mapping!A:A,0),1)),'Stats import'!B:B,0),1)</f>
        <v>45.4</v>
      </c>
      <c r="DE18" s="53">
        <f>INDEX('Stats import'!H:H,MATCH((INDEX(mapping!R:R,MATCH(INDEX(statsCategories,1,8),mapping!P:P,0),1)+INDEX(mapping!H:H,MATCH(C18,mapping!A:A,0),1)),'Stats import'!B:B,0),1)</f>
        <v>42.1</v>
      </c>
      <c r="DF18" s="53">
        <f>INDEX('Stats import'!H:H,MATCH((INDEX(mapping!R:R,MATCH(INDEX(statsCategories,1,9),mapping!P:P,0),1)+INDEX(mapping!H:H,MATCH(C18,mapping!A:A,0),1)),'Stats import'!B:B,0),1)</f>
        <v>17.3</v>
      </c>
      <c r="DG18" s="53">
        <f>INDEX('Stats import'!H:H,MATCH((INDEX(mapping!R:R,MATCH(INDEX(statsCategories,1,10),mapping!P:P,0),1)+INDEX(mapping!H:H,MATCH(C18,mapping!A:A,0),1)),'Stats import'!B:B,0),1)</f>
        <v>25.8</v>
      </c>
      <c r="DH18" s="53">
        <f>INDEX('Stats import'!H:H,MATCH((INDEX(mapping!R:R,MATCH(INDEX(statsCategories,1,11),mapping!P:P,0),1)+INDEX(mapping!H:H,MATCH(C18,mapping!A:A,0),1)),'Stats import'!B:B,0),1)</f>
        <v>72.7</v>
      </c>
      <c r="DI18" s="53">
        <f>INDEX('Stats import'!H:H,MATCH((INDEX(mapping!R:R,MATCH(INDEX(statsCategories,1,12),mapping!P:P,0),1)+INDEX(mapping!H:H,MATCH(C18,mapping!A:A,0),1)),'Stats import'!B:B,0),1)</f>
        <v>18.8</v>
      </c>
      <c r="DJ18" s="53">
        <f>INDEX('Stats import'!H:H,MATCH((INDEX(mapping!R:R,MATCH(INDEX(statsCategories,1,13),mapping!P:P,0),1)+INDEX(mapping!H:H,MATCH(C18,mapping!A:A,0),1)),'Stats import'!B:B,0),1)</f>
        <v>4.3</v>
      </c>
      <c r="DK18" s="53">
        <f>INDEX('Stats import'!H:H,MATCH((INDEX(mapping!R:R,MATCH(INDEX(statsCategories,1,14),mapping!P:P,0),1)+INDEX(mapping!H:H,MATCH(C18,mapping!A:A,0),1)),'Stats import'!B:B,0),1)</f>
        <v>25.56</v>
      </c>
      <c r="DL18" s="53">
        <f>INDEX('Stats import'!H:H,MATCH((INDEX(mapping!R:R,MATCH(INDEX(statsCategories,1,15),mapping!P:P,0),1)+INDEX(mapping!H:H,MATCH(C18,mapping!A:A,0),1)),'Stats import'!B:B,0),1)</f>
        <v>13.09</v>
      </c>
      <c r="DM18" s="53">
        <f>INDEX('Stats import'!H:H,MATCH((INDEX(mapping!R:R,MATCH(INDEX(statsCategories,1,16),mapping!P:P,0),1)+INDEX(mapping!H:H,MATCH(C18,mapping!A:A,0),1)),'Stats import'!B:B,0),1)</f>
        <v>38.65</v>
      </c>
      <c r="DN18" s="53">
        <f>INDEX('Stats import'!H:H,MATCH((INDEX(mapping!R:R,MATCH(INDEX(statsCategories,1,17),mapping!P:P,0),1)+INDEX(mapping!H:H,MATCH(C18,mapping!A:A,0),1)),'Stats import'!B:B,0),1)</f>
        <v>70</v>
      </c>
      <c r="DO18" s="53">
        <f>INDEX('Stats import'!H:H,MATCH((INDEX(mapping!R:R,MATCH(INDEX(statsCategories,1,18),mapping!P:P,0),1)+INDEX(mapping!H:H,MATCH(C18,mapping!A:A,0),1)),'Stats import'!B:B,0),1)</f>
        <v>11.6</v>
      </c>
      <c r="DP18" s="53">
        <f>INDEX('Stats import'!H:H,MATCH((INDEX(mapping!R:R,MATCH(INDEX(statsCategories,1,19),mapping!P:P,0),1)+INDEX(mapping!H:H,MATCH(C18,mapping!A:A,0),1)),'Stats import'!B:B,0),1)</f>
        <v>81.599999999999994</v>
      </c>
      <c r="DQ18" s="53">
        <f>INDEX('Stats import'!H:H,MATCH((INDEX(mapping!R:R,MATCH(INDEX(statsCategories,1,20),mapping!P:P,0),1)+INDEX(mapping!H:H,MATCH(C18,mapping!A:A,0),1)),'Stats import'!B:B,0),1)</f>
        <v>7.9</v>
      </c>
      <c r="DR18" s="53">
        <f>INDEX('Stats import'!H:H,MATCH((INDEX(mapping!R:R,MATCH(INDEX(statsCategories,1,21),mapping!P:P,0),1)+INDEX(mapping!H:H,MATCH(C18,mapping!A:A,0),1)),'Stats import'!B:B,0),1)</f>
        <v>20.8</v>
      </c>
      <c r="DS18" s="53">
        <f>INDEX('Stats import'!H:H,MATCH((INDEX(mapping!R:R,MATCH(INDEX(statsCategories,1,22),mapping!P:P,0),1)+INDEX(mapping!H:H,MATCH(C18,mapping!A:A,0),1)),'Stats import'!B:B,0),1)</f>
        <v>33.200000000000003</v>
      </c>
      <c r="DT18" s="53">
        <f>INDEX('Stats import'!H:H,MATCH((INDEX(mapping!R:R,MATCH(INDEX(statsCategories,1,23),mapping!P:P,0),1)+INDEX(mapping!H:H,MATCH(C18,mapping!A:A,0),1)),'Stats import'!B:B,0),1)</f>
        <v>31.3</v>
      </c>
      <c r="DU18" s="53">
        <f>INDEX('Stats import'!H:H,MATCH((INDEX(mapping!R:R,MATCH(INDEX(statsCategories,1,24),mapping!P:P,0),1)+INDEX(mapping!H:H,MATCH(C18,mapping!A:A,0),1)),'Stats import'!B:B,0),1)</f>
        <v>6.9</v>
      </c>
      <c r="DV18" s="53">
        <f>INDEX('Stats import'!H:H,MATCH((INDEX(mapping!R:R,MATCH(INDEX(statsCategories,1,25),mapping!P:P,0),1)+INDEX(mapping!H:H,MATCH(C18,mapping!A:A,0),1)),'Stats import'!B:B,0),1)</f>
        <v>3.3</v>
      </c>
      <c r="DW18" s="53">
        <f>INDEX('Stats import'!H:H,MATCH((INDEX(mapping!R:R,MATCH(INDEX(statsCategories,1,26),mapping!P:P,0),1)+INDEX(mapping!H:H,MATCH(C18,mapping!A:A,0),1)),'Stats import'!B:B,0),1)</f>
        <v>13.79</v>
      </c>
      <c r="DX18" s="53">
        <f>INDEX('Stats import'!H:H,MATCH((INDEX(mapping!R:R,MATCH(INDEX(statsCategories,1,27),mapping!P:P,0),1)+INDEX(mapping!H:H,MATCH(C18,mapping!A:A,0),1)),'Stats import'!B:B,0),1)</f>
        <v>10.5</v>
      </c>
      <c r="DZ18" s="173">
        <f t="shared" si="15"/>
        <v>-2.2357692307692303</v>
      </c>
      <c r="EA18" s="173">
        <f t="shared" si="16"/>
        <v>-17.8</v>
      </c>
      <c r="EB18" s="344">
        <f>INDEX('KenPom import'!J:J,MATCH(INDEX(kpVal,MATCH(C18,valCol,0)),kpTeam,0))</f>
        <v>69.8</v>
      </c>
      <c r="EC18" s="176">
        <f t="shared" si="17"/>
        <v>0.4355029115959656</v>
      </c>
      <c r="ED18" s="176">
        <f t="shared" si="18"/>
        <v>0.48465443925789842</v>
      </c>
      <c r="EE18" s="176">
        <f t="shared" si="19"/>
        <v>0.44106756952923187</v>
      </c>
      <c r="EF18" s="176">
        <f t="shared" si="20"/>
        <v>1.1701269723541967</v>
      </c>
      <c r="EG18" s="176">
        <f t="shared" si="21"/>
        <v>-1.2520634803280495</v>
      </c>
      <c r="EH18" s="176">
        <f t="shared" si="22"/>
        <v>0.88512690865348209</v>
      </c>
      <c r="EI18" s="176">
        <f t="shared" si="23"/>
        <v>-0.74601374401234599</v>
      </c>
      <c r="EJ18" s="176">
        <f t="shared" si="24"/>
        <v>0.24918116274198532</v>
      </c>
      <c r="EK18" s="176">
        <f t="shared" si="25"/>
        <v>-0.11647302761730732</v>
      </c>
      <c r="EL18" s="176">
        <f t="shared" si="26"/>
        <v>1.5048879582141848</v>
      </c>
      <c r="EM18" s="225">
        <f t="shared" si="27"/>
        <v>-0.30196880930376879</v>
      </c>
      <c r="EN18" s="176">
        <f t="shared" si="28"/>
        <v>1.3495281952349854</v>
      </c>
      <c r="EO18" s="176">
        <f t="shared" si="29"/>
        <v>0.19038016527475196</v>
      </c>
      <c r="EP18" s="176">
        <f t="shared" si="30"/>
        <v>5.5370431689358124E-2</v>
      </c>
      <c r="EQ18" s="176">
        <f t="shared" si="31"/>
        <v>0.96258518273970262</v>
      </c>
      <c r="ER18" s="176">
        <f t="shared" si="32"/>
        <v>0.63081327294140899</v>
      </c>
      <c r="ES18" s="176">
        <f t="shared" si="33"/>
        <v>0.32577521481757282</v>
      </c>
      <c r="ET18" s="176">
        <f t="shared" si="34"/>
        <v>0.55257577071212793</v>
      </c>
      <c r="EU18" s="176">
        <f t="shared" si="35"/>
        <v>0.18837318536420403</v>
      </c>
      <c r="EV18" s="176">
        <f t="shared" si="36"/>
        <v>0.6556012779936029</v>
      </c>
      <c r="EW18" s="176">
        <f t="shared" si="37"/>
        <v>-0.86054250644485653</v>
      </c>
      <c r="EX18" s="176">
        <f t="shared" si="38"/>
        <v>-1.0896919335993762</v>
      </c>
      <c r="EY18" s="176">
        <f t="shared" si="39"/>
        <v>0.68885359261003798</v>
      </c>
      <c r="EZ18" s="176">
        <f t="shared" si="40"/>
        <v>-1.0727449990809435</v>
      </c>
      <c r="FA18" s="176">
        <f t="shared" si="41"/>
        <v>1.0033103280972717</v>
      </c>
      <c r="FB18" s="176">
        <f t="shared" si="42"/>
        <v>0.96349609847819262</v>
      </c>
      <c r="FC18" s="176">
        <f t="shared" si="43"/>
        <v>0.23955130480218847</v>
      </c>
      <c r="FD18" s="176">
        <f t="shared" si="44"/>
        <v>0.83894791558598436</v>
      </c>
      <c r="FE18" s="176">
        <f t="shared" si="45"/>
        <v>0.84799200674736219</v>
      </c>
      <c r="FF18" s="178">
        <f t="shared" si="46"/>
        <v>0.89034217137281413</v>
      </c>
      <c r="FG18" s="203">
        <f t="shared" si="47"/>
        <v>40.768627450980389</v>
      </c>
      <c r="FH18" s="178">
        <f t="shared" si="48"/>
        <v>0.33783439490445866</v>
      </c>
      <c r="FI18" s="177"/>
      <c r="FJ18" s="177"/>
    </row>
    <row r="19" spans="1:166" ht="15" customHeight="1" x14ac:dyDescent="0.3">
      <c r="A19" s="48">
        <v>14</v>
      </c>
      <c r="B19" s="424" t="s">
        <v>32</v>
      </c>
      <c r="C19" s="68" t="s">
        <v>199</v>
      </c>
      <c r="D19" s="245" t="s">
        <v>1259</v>
      </c>
      <c r="E19" s="126">
        <v>5</v>
      </c>
      <c r="F19" s="241" t="s">
        <v>1945</v>
      </c>
      <c r="G19" s="468"/>
      <c r="H19" s="351">
        <f t="shared" si="0"/>
        <v>14</v>
      </c>
      <c r="I19" s="352">
        <f>IFERROR(INDEX('Net Import'!A:A,MATCH(INDEX(mapping!B:B,MATCH(C19,mapping!A:A,0),1),'Net Import'!B:B,0),1),0)</f>
        <v>13</v>
      </c>
      <c r="J19" s="355">
        <f t="shared" si="1"/>
        <v>7</v>
      </c>
      <c r="K19" s="131">
        <v>22</v>
      </c>
      <c r="L19" s="132">
        <v>4</v>
      </c>
      <c r="M19" s="422">
        <f t="shared" si="2"/>
        <v>-14.381666666666666</v>
      </c>
      <c r="N19" s="47">
        <f t="shared" si="3"/>
        <v>1</v>
      </c>
      <c r="O19" s="231">
        <f t="shared" si="4"/>
        <v>18.399999999999999</v>
      </c>
      <c r="P19" s="417">
        <f t="shared" si="5"/>
        <v>15</v>
      </c>
      <c r="Q19" s="232">
        <f t="shared" si="6"/>
        <v>27</v>
      </c>
      <c r="R19" s="420">
        <f t="shared" si="7"/>
        <v>-4.5250000000000004</v>
      </c>
      <c r="S19" s="472">
        <v>5</v>
      </c>
      <c r="T19" s="473">
        <v>3</v>
      </c>
      <c r="U19" s="125">
        <f t="shared" si="8"/>
        <v>12</v>
      </c>
      <c r="V19" s="126">
        <f t="shared" si="9"/>
        <v>7</v>
      </c>
      <c r="W19" s="274">
        <f t="shared" si="10"/>
        <v>8</v>
      </c>
      <c r="X19" s="51">
        <f t="shared" si="11"/>
        <v>1</v>
      </c>
      <c r="Y19" s="72" t="s">
        <v>564</v>
      </c>
      <c r="Z19" s="137" t="s">
        <v>558</v>
      </c>
      <c r="AA19" s="137" t="s">
        <v>558</v>
      </c>
      <c r="AB19" s="137" t="s">
        <v>615</v>
      </c>
      <c r="AK19" s="72" t="s">
        <v>615</v>
      </c>
      <c r="AL19" s="137" t="s">
        <v>614</v>
      </c>
      <c r="AM19" s="137" t="s">
        <v>614</v>
      </c>
      <c r="AW19" s="140" t="s">
        <v>101</v>
      </c>
      <c r="AX19" s="138" t="s">
        <v>110</v>
      </c>
      <c r="AY19" s="138" t="s">
        <v>610</v>
      </c>
      <c r="AZ19" s="138" t="s">
        <v>160</v>
      </c>
      <c r="BA19" s="138" t="s">
        <v>594</v>
      </c>
      <c r="BB19" s="138" t="s">
        <v>621</v>
      </c>
      <c r="BC19" s="138" t="s">
        <v>584</v>
      </c>
      <c r="BD19" s="138" t="s">
        <v>622</v>
      </c>
      <c r="BL19" s="140" t="s">
        <v>593</v>
      </c>
      <c r="BM19" s="138" t="s">
        <v>616</v>
      </c>
      <c r="BN19" s="138" t="s">
        <v>558</v>
      </c>
      <c r="BO19" s="138" t="s">
        <v>594</v>
      </c>
      <c r="BY19" s="110" t="s">
        <v>588</v>
      </c>
      <c r="CT19" s="143">
        <f t="shared" si="12"/>
        <v>24.4</v>
      </c>
      <c r="CU19" s="196">
        <f t="shared" si="13"/>
        <v>10.166666666666666</v>
      </c>
      <c r="CV19" s="197">
        <f>VLOOKUP(B19,'SODiv Index'!A:B,2,FALSE)</f>
        <v>1</v>
      </c>
      <c r="CW19" s="130">
        <f t="shared" si="14"/>
        <v>9.9633333333333347</v>
      </c>
      <c r="CX19" s="206">
        <f>INDEX('Stats import'!H:H,MATCH((INDEX(mapping!R:R,MATCH(INDEX(statsCategories,1,1),mapping!P:P,0),1)+INDEX(mapping!H:H,MATCH(C19,mapping!A:A,0),1)),'Stats import'!B:B,0),1)</f>
        <v>1.72</v>
      </c>
      <c r="CY19" s="53">
        <f>INDEX('Stats import'!H:H,MATCH((INDEX(mapping!R:R,MATCH(INDEX(statsCategories,1,2),mapping!P:P,0),1)+INDEX(mapping!H:H,MATCH(C19,mapping!A:A,0),1)),'Stats import'!B:B,0),1)</f>
        <v>16.5</v>
      </c>
      <c r="CZ19" s="53">
        <f>INDEX('Stats import'!H:H,MATCH((INDEX(mapping!R:R,MATCH(INDEX(statsCategories,1,3),mapping!P:P,0),1)+INDEX(mapping!H:H,MATCH(C19,mapping!A:A,0),1)),'Stats import'!B:B,0),1)</f>
        <v>20.82</v>
      </c>
      <c r="DA19" s="53">
        <f>INDEX('Stats import'!H:H,MATCH((INDEX(mapping!R:R,MATCH(INDEX(statsCategories,1,4),mapping!P:P,0),1)+INDEX(mapping!H:H,MATCH(C19,mapping!A:A,0),1)),'Stats import'!B:B,0),1)</f>
        <v>4.7</v>
      </c>
      <c r="DB19" s="53">
        <f>INDEX('Stats import'!H:H,MATCH((INDEX(mapping!R:R,MATCH(INDEX(statsCategories,1,5),mapping!P:P,0),1)+INDEX(mapping!H:H,MATCH(C19,mapping!A:A,0),1)),'Stats import'!B:B,0),1)</f>
        <v>0.55600000000000005</v>
      </c>
      <c r="DC19" s="53">
        <f>INDEX('Stats import'!H:H,MATCH((INDEX(mapping!R:R,MATCH(INDEX(statsCategories,1,6),mapping!P:P,0),1)+INDEX(mapping!H:H,MATCH(C19,mapping!A:A,0),1)),'Stats import'!B:B,0),1)</f>
        <v>12.18</v>
      </c>
      <c r="DD19" s="53">
        <f>INDEX('Stats import'!H:H,MATCH((INDEX(mapping!R:R,MATCH(INDEX(statsCategories,1,7),mapping!P:P,0),1)+INDEX(mapping!H:H,MATCH(C19,mapping!A:A,0),1)),'Stats import'!B:B,0),1)</f>
        <v>47.8</v>
      </c>
      <c r="DE19" s="53">
        <f>INDEX('Stats import'!H:H,MATCH((INDEX(mapping!R:R,MATCH(INDEX(statsCategories,1,8),mapping!P:P,0),1)+INDEX(mapping!H:H,MATCH(C19,mapping!A:A,0),1)),'Stats import'!B:B,0),1)</f>
        <v>42.4</v>
      </c>
      <c r="DF19" s="53">
        <f>INDEX('Stats import'!H:H,MATCH((INDEX(mapping!R:R,MATCH(INDEX(statsCategories,1,9),mapping!P:P,0),1)+INDEX(mapping!H:H,MATCH(C19,mapping!A:A,0),1)),'Stats import'!B:B,0),1)</f>
        <v>19.5</v>
      </c>
      <c r="DG19" s="53">
        <f>INDEX('Stats import'!H:H,MATCH((INDEX(mapping!R:R,MATCH(INDEX(statsCategories,1,10),mapping!P:P,0),1)+INDEX(mapping!H:H,MATCH(C19,mapping!A:A,0),1)),'Stats import'!B:B,0),1)</f>
        <v>23.7</v>
      </c>
      <c r="DH19" s="53">
        <f>INDEX('Stats import'!H:H,MATCH((INDEX(mapping!R:R,MATCH(INDEX(statsCategories,1,11),mapping!P:P,0),1)+INDEX(mapping!H:H,MATCH(C19,mapping!A:A,0),1)),'Stats import'!B:B,0),1)</f>
        <v>78.900000000000006</v>
      </c>
      <c r="DI19" s="53">
        <f>INDEX('Stats import'!H:H,MATCH((INDEX(mapping!R:R,MATCH(INDEX(statsCategories,1,12),mapping!P:P,0),1)+INDEX(mapping!H:H,MATCH(C19,mapping!A:A,0),1)),'Stats import'!B:B,0),1)</f>
        <v>18.7</v>
      </c>
      <c r="DJ19" s="53">
        <f>INDEX('Stats import'!H:H,MATCH((INDEX(mapping!R:R,MATCH(INDEX(statsCategories,1,13),mapping!P:P,0),1)+INDEX(mapping!H:H,MATCH(C19,mapping!A:A,0),1)),'Stats import'!B:B,0),1)</f>
        <v>0.4</v>
      </c>
      <c r="DK19" s="53">
        <f>INDEX('Stats import'!H:H,MATCH((INDEX(mapping!R:R,MATCH(INDEX(statsCategories,1,14),mapping!P:P,0),1)+INDEX(mapping!H:H,MATCH(C19,mapping!A:A,0),1)),'Stats import'!B:B,0),1)</f>
        <v>24.64</v>
      </c>
      <c r="DL19" s="53">
        <f>INDEX('Stats import'!H:H,MATCH((INDEX(mapping!R:R,MATCH(INDEX(statsCategories,1,15),mapping!P:P,0),1)+INDEX(mapping!H:H,MATCH(C19,mapping!A:A,0),1)),'Stats import'!B:B,0),1)</f>
        <v>10.73</v>
      </c>
      <c r="DM19" s="53">
        <f>INDEX('Stats import'!H:H,MATCH((INDEX(mapping!R:R,MATCH(INDEX(statsCategories,1,16),mapping!P:P,0),1)+INDEX(mapping!H:H,MATCH(C19,mapping!A:A,0),1)),'Stats import'!B:B,0),1)</f>
        <v>35.36</v>
      </c>
      <c r="DN19" s="53">
        <f>INDEX('Stats import'!H:H,MATCH((INDEX(mapping!R:R,MATCH(INDEX(statsCategories,1,17),mapping!P:P,0),1)+INDEX(mapping!H:H,MATCH(C19,mapping!A:A,0),1)),'Stats import'!B:B,0),1)</f>
        <v>74.900000000000006</v>
      </c>
      <c r="DO19" s="53">
        <f>INDEX('Stats import'!H:H,MATCH((INDEX(mapping!R:R,MATCH(INDEX(statsCategories,1,18),mapping!P:P,0),1)+INDEX(mapping!H:H,MATCH(C19,mapping!A:A,0),1)),'Stats import'!B:B,0),1)</f>
        <v>11.8</v>
      </c>
      <c r="DP19" s="53">
        <f>INDEX('Stats import'!H:H,MATCH((INDEX(mapping!R:R,MATCH(INDEX(statsCategories,1,19),mapping!P:P,0),1)+INDEX(mapping!H:H,MATCH(C19,mapping!A:A,0),1)),'Stats import'!B:B,0),1)</f>
        <v>86.7</v>
      </c>
      <c r="DQ19" s="53">
        <f>INDEX('Stats import'!H:H,MATCH((INDEX(mapping!R:R,MATCH(INDEX(statsCategories,1,20),mapping!P:P,0),1)+INDEX(mapping!H:H,MATCH(C19,mapping!A:A,0),1)),'Stats import'!B:B,0),1)</f>
        <v>8.1999999999999993</v>
      </c>
      <c r="DR19" s="53">
        <f>INDEX('Stats import'!H:H,MATCH((INDEX(mapping!R:R,MATCH(INDEX(statsCategories,1,21),mapping!P:P,0),1)+INDEX(mapping!H:H,MATCH(C19,mapping!A:A,0),1)),'Stats import'!B:B,0),1)</f>
        <v>26.8</v>
      </c>
      <c r="DS19" s="53">
        <f>INDEX('Stats import'!H:H,MATCH((INDEX(mapping!R:R,MATCH(INDEX(statsCategories,1,22),mapping!P:P,0),1)+INDEX(mapping!H:H,MATCH(C19,mapping!A:A,0),1)),'Stats import'!B:B,0),1)</f>
        <v>35.4</v>
      </c>
      <c r="DT19" s="53">
        <f>INDEX('Stats import'!H:H,MATCH((INDEX(mapping!R:R,MATCH(INDEX(statsCategories,1,23),mapping!P:P,0),1)+INDEX(mapping!H:H,MATCH(C19,mapping!A:A,0),1)),'Stats import'!B:B,0),1)</f>
        <v>31.2</v>
      </c>
      <c r="DU19" s="53">
        <f>INDEX('Stats import'!H:H,MATCH((INDEX(mapping!R:R,MATCH(INDEX(statsCategories,1,24),mapping!P:P,0),1)+INDEX(mapping!H:H,MATCH(C19,mapping!A:A,0),1)),'Stats import'!B:B,0),1)</f>
        <v>9.5</v>
      </c>
      <c r="DV19" s="53">
        <f>INDEX('Stats import'!H:H,MATCH((INDEX(mapping!R:R,MATCH(INDEX(statsCategories,1,25),mapping!P:P,0),1)+INDEX(mapping!H:H,MATCH(C19,mapping!A:A,0),1)),'Stats import'!B:B,0),1)</f>
        <v>3.3</v>
      </c>
      <c r="DW19" s="53">
        <f>INDEX('Stats import'!H:H,MATCH((INDEX(mapping!R:R,MATCH(INDEX(statsCategories,1,26),mapping!P:P,0),1)+INDEX(mapping!H:H,MATCH(C19,mapping!A:A,0),1)),'Stats import'!B:B,0),1)</f>
        <v>12.85</v>
      </c>
      <c r="DX19" s="53">
        <f>INDEX('Stats import'!H:H,MATCH((INDEX(mapping!R:R,MATCH(INDEX(statsCategories,1,27),mapping!P:P,0),1)+INDEX(mapping!H:H,MATCH(C19,mapping!A:A,0),1)),'Stats import'!B:B,0),1)</f>
        <v>9.6</v>
      </c>
      <c r="DZ19" s="173">
        <f t="shared" si="15"/>
        <v>-4.5250000000000004</v>
      </c>
      <c r="EA19" s="173">
        <f t="shared" si="16"/>
        <v>-18.399999999999999</v>
      </c>
      <c r="EB19" s="344">
        <f>INDEX('KenPom import'!J:J,MATCH(INDEX(kpVal,MATCH(C19,valCol,0)),kpTeam,0))</f>
        <v>69.5</v>
      </c>
      <c r="EC19" s="176">
        <f t="shared" si="17"/>
        <v>1.1516866598069819</v>
      </c>
      <c r="ED19" s="176">
        <f t="shared" si="18"/>
        <v>0.59058983581700097</v>
      </c>
      <c r="EE19" s="176">
        <f t="shared" si="19"/>
        <v>-0.14672483825534216</v>
      </c>
      <c r="EF19" s="176">
        <f t="shared" si="20"/>
        <v>0.96640519261897184</v>
      </c>
      <c r="EG19" s="176">
        <f t="shared" si="21"/>
        <v>0.61411457054566754</v>
      </c>
      <c r="EH19" s="176">
        <f t="shared" si="22"/>
        <v>0.29129257578260359</v>
      </c>
      <c r="EI19" s="176">
        <f t="shared" si="23"/>
        <v>0.42996851255884944</v>
      </c>
      <c r="EJ19" s="176">
        <f t="shared" si="24"/>
        <v>0.10472831477561594</v>
      </c>
      <c r="EK19" s="176">
        <f t="shared" si="25"/>
        <v>-1.5205314427300178</v>
      </c>
      <c r="EL19" s="176">
        <f t="shared" si="26"/>
        <v>0.78254173827137508</v>
      </c>
      <c r="EM19" s="225">
        <f t="shared" si="27"/>
        <v>1.7247771908947072</v>
      </c>
      <c r="EN19" s="176">
        <f t="shared" si="28"/>
        <v>1.3049156929131671</v>
      </c>
      <c r="EO19" s="176">
        <f t="shared" si="29"/>
        <v>-0.87794018662673334</v>
      </c>
      <c r="EP19" s="176">
        <f t="shared" si="30"/>
        <v>-0.44282807348627634</v>
      </c>
      <c r="EQ19" s="176">
        <f t="shared" si="31"/>
        <v>-0.43131021917206036</v>
      </c>
      <c r="ER19" s="176">
        <f t="shared" si="32"/>
        <v>-0.56692192716087442</v>
      </c>
      <c r="ES19" s="176">
        <f t="shared" si="33"/>
        <v>-0.73400805662217139</v>
      </c>
      <c r="ET19" s="176">
        <f t="shared" si="34"/>
        <v>0.59766099422765107</v>
      </c>
      <c r="EU19" s="176">
        <f t="shared" si="35"/>
        <v>1.1996397594246513</v>
      </c>
      <c r="EV19" s="176">
        <f t="shared" si="36"/>
        <v>0.88005820626530562</v>
      </c>
      <c r="EW19" s="176">
        <f t="shared" si="37"/>
        <v>0.63442818879050955</v>
      </c>
      <c r="EX19" s="176">
        <f t="shared" si="38"/>
        <v>1.2525194639076196E-2</v>
      </c>
      <c r="EY19" s="176">
        <f t="shared" si="39"/>
        <v>0.74637790096995837</v>
      </c>
      <c r="EZ19" s="176">
        <f t="shared" si="40"/>
        <v>0.56551461772402078</v>
      </c>
      <c r="FA19" s="176">
        <f t="shared" si="41"/>
        <v>1.0033103280972717</v>
      </c>
      <c r="FB19" s="176">
        <f t="shared" si="42"/>
        <v>0.41937694403571596</v>
      </c>
      <c r="FC19" s="176">
        <f t="shared" si="43"/>
        <v>1.0850264982216808</v>
      </c>
      <c r="FD19" s="176">
        <f t="shared" si="44"/>
        <v>1.0753114031853495</v>
      </c>
      <c r="FE19" s="176">
        <f t="shared" si="45"/>
        <v>0.92512601532017491</v>
      </c>
      <c r="FF19" s="178">
        <f t="shared" si="46"/>
        <v>0.76596375395169924</v>
      </c>
      <c r="FG19" s="203">
        <f t="shared" si="47"/>
        <v>34.351079136690643</v>
      </c>
      <c r="FH19" s="178">
        <f t="shared" si="48"/>
        <v>0.43825882352941181</v>
      </c>
      <c r="FI19" s="177"/>
      <c r="FJ19" s="177"/>
    </row>
    <row r="20" spans="1:166" ht="15" customHeight="1" x14ac:dyDescent="0.3">
      <c r="A20" s="48">
        <v>19</v>
      </c>
      <c r="B20" s="134" t="s">
        <v>2</v>
      </c>
      <c r="C20" s="123" t="s">
        <v>24</v>
      </c>
      <c r="D20" s="126" t="s">
        <v>1241</v>
      </c>
      <c r="E20" s="126">
        <v>5</v>
      </c>
      <c r="F20" s="241" t="s">
        <v>1945</v>
      </c>
      <c r="G20" s="468"/>
      <c r="H20" s="351">
        <f t="shared" si="0"/>
        <v>22</v>
      </c>
      <c r="I20" s="352">
        <f>IFERROR(INDEX('Net Import'!A:A,MATCH(INDEX(mapping!B:B,MATCH(C20,mapping!A:A,0),1),'Net Import'!B:B,0),1),0)</f>
        <v>19</v>
      </c>
      <c r="J20" s="355">
        <f t="shared" si="1"/>
        <v>20</v>
      </c>
      <c r="K20" s="131">
        <v>16</v>
      </c>
      <c r="L20" s="132">
        <v>5</v>
      </c>
      <c r="M20" s="422">
        <f t="shared" si="2"/>
        <v>-0.96630769230769076</v>
      </c>
      <c r="N20" s="47">
        <f t="shared" si="3"/>
        <v>1</v>
      </c>
      <c r="O20" s="231">
        <f t="shared" si="4"/>
        <v>16.600000000000001</v>
      </c>
      <c r="P20" s="417">
        <f t="shared" si="5"/>
        <v>10</v>
      </c>
      <c r="Q20" s="232">
        <f t="shared" si="6"/>
        <v>33</v>
      </c>
      <c r="R20" s="420">
        <f t="shared" si="7"/>
        <v>-1.8146153846153832</v>
      </c>
      <c r="S20" s="472">
        <v>4</v>
      </c>
      <c r="T20" s="473">
        <v>4</v>
      </c>
      <c r="U20" s="125">
        <f t="shared" si="8"/>
        <v>7</v>
      </c>
      <c r="V20" s="126">
        <f t="shared" si="9"/>
        <v>9</v>
      </c>
      <c r="W20" s="274">
        <f t="shared" si="10"/>
        <v>9</v>
      </c>
      <c r="X20" s="51">
        <f t="shared" si="11"/>
        <v>1</v>
      </c>
      <c r="Y20" s="72" t="s">
        <v>571</v>
      </c>
      <c r="Z20" s="137" t="s">
        <v>134</v>
      </c>
      <c r="AA20" s="137" t="s">
        <v>597</v>
      </c>
      <c r="AB20" s="137" t="s">
        <v>560</v>
      </c>
      <c r="AC20" s="137" t="s">
        <v>589</v>
      </c>
      <c r="AK20" s="72" t="s">
        <v>561</v>
      </c>
      <c r="AL20" s="137" t="s">
        <v>568</v>
      </c>
      <c r="AM20" s="137" t="s">
        <v>614</v>
      </c>
      <c r="AN20" s="137" t="s">
        <v>597</v>
      </c>
      <c r="AO20" s="137" t="s">
        <v>590</v>
      </c>
      <c r="AP20" s="137" t="s">
        <v>589</v>
      </c>
      <c r="AW20" s="140" t="s">
        <v>596</v>
      </c>
      <c r="AX20" s="138" t="s">
        <v>592</v>
      </c>
      <c r="BL20" s="140" t="s">
        <v>101</v>
      </c>
      <c r="BM20" s="138" t="s">
        <v>39</v>
      </c>
      <c r="BN20" s="138" t="s">
        <v>134</v>
      </c>
      <c r="CT20" s="143">
        <f t="shared" si="12"/>
        <v>48</v>
      </c>
      <c r="CU20" s="196">
        <f t="shared" si="13"/>
        <v>20</v>
      </c>
      <c r="CV20" s="197">
        <f>VLOOKUP(B20,'SODiv Index'!A:B,2,FALSE)</f>
        <v>1</v>
      </c>
      <c r="CW20" s="130">
        <f t="shared" si="14"/>
        <v>19.600000000000001</v>
      </c>
      <c r="CX20" s="206">
        <f>INDEX('Stats import'!H:H,MATCH((INDEX(mapping!R:R,MATCH(INDEX(statsCategories,1,1),mapping!P:P,0),1)+INDEX(mapping!H:H,MATCH(C20,mapping!A:A,0),1)),'Stats import'!B:B,0),1)</f>
        <v>1.47</v>
      </c>
      <c r="CY20" s="53">
        <f>INDEX('Stats import'!H:H,MATCH((INDEX(mapping!R:R,MATCH(INDEX(statsCategories,1,2),mapping!P:P,0),1)+INDEX(mapping!H:H,MATCH(C20,mapping!A:A,0),1)),'Stats import'!B:B,0),1)</f>
        <v>15.8</v>
      </c>
      <c r="CZ20" s="53">
        <f>INDEX('Stats import'!H:H,MATCH((INDEX(mapping!R:R,MATCH(INDEX(statsCategories,1,3),mapping!P:P,0),1)+INDEX(mapping!H:H,MATCH(C20,mapping!A:A,0),1)),'Stats import'!B:B,0),1)</f>
        <v>10.66</v>
      </c>
      <c r="DA20" s="53">
        <f>INDEX('Stats import'!H:H,MATCH((INDEX(mapping!R:R,MATCH(INDEX(statsCategories,1,4),mapping!P:P,0),1)+INDEX(mapping!H:H,MATCH(C20,mapping!A:A,0),1)),'Stats import'!B:B,0),1)</f>
        <v>3.7</v>
      </c>
      <c r="DB20" s="53">
        <f>INDEX('Stats import'!H:H,MATCH((INDEX(mapping!R:R,MATCH(INDEX(statsCategories,1,5),mapping!P:P,0),1)+INDEX(mapping!H:H,MATCH(C20,mapping!A:A,0),1)),'Stats import'!B:B,0),1)</f>
        <v>0.56200000000000006</v>
      </c>
      <c r="DC20" s="53">
        <f>INDEX('Stats import'!H:H,MATCH((INDEX(mapping!R:R,MATCH(INDEX(statsCategories,1,6),mapping!P:P,0),1)+INDEX(mapping!H:H,MATCH(C20,mapping!A:A,0),1)),'Stats import'!B:B,0),1)</f>
        <v>6.72</v>
      </c>
      <c r="DD20" s="53">
        <f>INDEX('Stats import'!H:H,MATCH((INDEX(mapping!R:R,MATCH(INDEX(statsCategories,1,7),mapping!P:P,0),1)+INDEX(mapping!H:H,MATCH(C20,mapping!A:A,0),1)),'Stats import'!B:B,0),1)</f>
        <v>46.7</v>
      </c>
      <c r="DE20" s="53">
        <f>INDEX('Stats import'!H:H,MATCH((INDEX(mapping!R:R,MATCH(INDEX(statsCategories,1,8),mapping!P:P,0),1)+INDEX(mapping!H:H,MATCH(C20,mapping!A:A,0),1)),'Stats import'!B:B,0),1)</f>
        <v>43.9</v>
      </c>
      <c r="DF20" s="53">
        <f>INDEX('Stats import'!H:H,MATCH((INDEX(mapping!R:R,MATCH(INDEX(statsCategories,1,9),mapping!P:P,0),1)+INDEX(mapping!H:H,MATCH(C20,mapping!A:A,0),1)),'Stats import'!B:B,0),1)</f>
        <v>16.3</v>
      </c>
      <c r="DG20" s="53">
        <f>INDEX('Stats import'!H:H,MATCH((INDEX(mapping!R:R,MATCH(INDEX(statsCategories,1,10),mapping!P:P,0),1)+INDEX(mapping!H:H,MATCH(C20,mapping!A:A,0),1)),'Stats import'!B:B,0),1)</f>
        <v>16.5</v>
      </c>
      <c r="DH20" s="53">
        <f>INDEX('Stats import'!H:H,MATCH((INDEX(mapping!R:R,MATCH(INDEX(statsCategories,1,11),mapping!P:P,0),1)+INDEX(mapping!H:H,MATCH(C20,mapping!A:A,0),1)),'Stats import'!B:B,0),1)</f>
        <v>71.5</v>
      </c>
      <c r="DI20" s="53">
        <f>INDEX('Stats import'!H:H,MATCH((INDEX(mapping!R:R,MATCH(INDEX(statsCategories,1,12),mapping!P:P,0),1)+INDEX(mapping!H:H,MATCH(C20,mapping!A:A,0),1)),'Stats import'!B:B,0),1)</f>
        <v>11.8</v>
      </c>
      <c r="DJ20" s="53">
        <f>INDEX('Stats import'!H:H,MATCH((INDEX(mapping!R:R,MATCH(INDEX(statsCategories,1,13),mapping!P:P,0),1)+INDEX(mapping!H:H,MATCH(C20,mapping!A:A,0),1)),'Stats import'!B:B,0),1)</f>
        <v>2.9</v>
      </c>
      <c r="DK20" s="53">
        <f>INDEX('Stats import'!H:H,MATCH((INDEX(mapping!R:R,MATCH(INDEX(statsCategories,1,14),mapping!P:P,0),1)+INDEX(mapping!H:H,MATCH(C20,mapping!A:A,0),1)),'Stats import'!B:B,0),1)</f>
        <v>25.41</v>
      </c>
      <c r="DL20" s="53">
        <f>INDEX('Stats import'!H:H,MATCH((INDEX(mapping!R:R,MATCH(INDEX(statsCategories,1,15),mapping!P:P,0),1)+INDEX(mapping!H:H,MATCH(C20,mapping!A:A,0),1)),'Stats import'!B:B,0),1)</f>
        <v>11.53</v>
      </c>
      <c r="DM20" s="53">
        <f>INDEX('Stats import'!H:H,MATCH((INDEX(mapping!R:R,MATCH(INDEX(statsCategories,1,16),mapping!P:P,0),1)+INDEX(mapping!H:H,MATCH(C20,mapping!A:A,0),1)),'Stats import'!B:B,0),1)</f>
        <v>36.94</v>
      </c>
      <c r="DN20" s="53">
        <f>INDEX('Stats import'!H:H,MATCH((INDEX(mapping!R:R,MATCH(INDEX(statsCategories,1,17),mapping!P:P,0),1)+INDEX(mapping!H:H,MATCH(C20,mapping!A:A,0),1)),'Stats import'!B:B,0),1)</f>
        <v>72.599999999999994</v>
      </c>
      <c r="DO20" s="53">
        <f>INDEX('Stats import'!H:H,MATCH((INDEX(mapping!R:R,MATCH(INDEX(statsCategories,1,18),mapping!P:P,0),1)+INDEX(mapping!H:H,MATCH(C20,mapping!A:A,0),1)),'Stats import'!B:B,0),1)</f>
        <v>7.8</v>
      </c>
      <c r="DP20" s="53">
        <f>INDEX('Stats import'!H:H,MATCH((INDEX(mapping!R:R,MATCH(INDEX(statsCategories,1,19),mapping!P:P,0),1)+INDEX(mapping!H:H,MATCH(C20,mapping!A:A,0),1)),'Stats import'!B:B,0),1)</f>
        <v>80.400000000000006</v>
      </c>
      <c r="DQ20" s="53">
        <f>INDEX('Stats import'!H:H,MATCH((INDEX(mapping!R:R,MATCH(INDEX(statsCategories,1,20),mapping!P:P,0),1)+INDEX(mapping!H:H,MATCH(C20,mapping!A:A,0),1)),'Stats import'!B:B,0),1)</f>
        <v>5.8</v>
      </c>
      <c r="DR20" s="53">
        <f>INDEX('Stats import'!H:H,MATCH((INDEX(mapping!R:R,MATCH(INDEX(statsCategories,1,21),mapping!P:P,0),1)+INDEX(mapping!H:H,MATCH(C20,mapping!A:A,0),1)),'Stats import'!B:B,0),1)</f>
        <v>29.3</v>
      </c>
      <c r="DS20" s="53">
        <f>INDEX('Stats import'!H:H,MATCH((INDEX(mapping!R:R,MATCH(INDEX(statsCategories,1,22),mapping!P:P,0),1)+INDEX(mapping!H:H,MATCH(C20,mapping!A:A,0),1)),'Stats import'!B:B,0),1)</f>
        <v>39.299999999999997</v>
      </c>
      <c r="DT20" s="53">
        <f>INDEX('Stats import'!H:H,MATCH((INDEX(mapping!R:R,MATCH(INDEX(statsCategories,1,23),mapping!P:P,0),1)+INDEX(mapping!H:H,MATCH(C20,mapping!A:A,0),1)),'Stats import'!B:B,0),1)</f>
        <v>31.5</v>
      </c>
      <c r="DU20" s="53">
        <f>INDEX('Stats import'!H:H,MATCH((INDEX(mapping!R:R,MATCH(INDEX(statsCategories,1,24),mapping!P:P,0),1)+INDEX(mapping!H:H,MATCH(C20,mapping!A:A,0),1)),'Stats import'!B:B,0),1)</f>
        <v>11.5</v>
      </c>
      <c r="DV20" s="53">
        <f>INDEX('Stats import'!H:H,MATCH((INDEX(mapping!R:R,MATCH(INDEX(statsCategories,1,25),mapping!P:P,0),1)+INDEX(mapping!H:H,MATCH(C20,mapping!A:A,0),1)),'Stats import'!B:B,0),1)</f>
        <v>-0.8</v>
      </c>
      <c r="DW20" s="53">
        <f>INDEX('Stats import'!H:H,MATCH((INDEX(mapping!R:R,MATCH(INDEX(statsCategories,1,26),mapping!P:P,0),1)+INDEX(mapping!H:H,MATCH(C20,mapping!A:A,0),1)),'Stats import'!B:B,0),1)</f>
        <v>10.029999999999999</v>
      </c>
      <c r="DX20" s="53">
        <f>INDEX('Stats import'!H:H,MATCH((INDEX(mapping!R:R,MATCH(INDEX(statsCategories,1,27),mapping!P:P,0),1)+INDEX(mapping!H:H,MATCH(C20,mapping!A:A,0),1)),'Stats import'!B:B,0),1)</f>
        <v>10.8</v>
      </c>
      <c r="DZ20" s="173">
        <f t="shared" si="15"/>
        <v>-1.8146153846153832</v>
      </c>
      <c r="EA20" s="173">
        <f t="shared" si="16"/>
        <v>-16.600000000000001</v>
      </c>
      <c r="EB20" s="344">
        <f>INDEX('KenPom import'!J:J,MATCH(INDEX(kpVal,MATCH(C20,valCol,0)),kpTeam,0))</f>
        <v>66.3</v>
      </c>
      <c r="EC20" s="176">
        <f t="shared" si="17"/>
        <v>9.8475265379016325E-2</v>
      </c>
      <c r="ED20" s="176">
        <f t="shared" si="18"/>
        <v>0.219815947860141</v>
      </c>
      <c r="EE20" s="176">
        <f t="shared" si="19"/>
        <v>-1.7964405462916047</v>
      </c>
      <c r="EF20" s="176">
        <f t="shared" si="20"/>
        <v>-5.2203706057151335E-2</v>
      </c>
      <c r="EG20" s="176">
        <f t="shared" si="21"/>
        <v>0.85752909892050022</v>
      </c>
      <c r="EH20" s="176">
        <f t="shared" si="22"/>
        <v>-1.3800143610601785</v>
      </c>
      <c r="EI20" s="176">
        <f t="shared" si="23"/>
        <v>-0.10902335503627934</v>
      </c>
      <c r="EJ20" s="176">
        <f t="shared" si="24"/>
        <v>-0.61753592505623789</v>
      </c>
      <c r="EK20" s="176">
        <f t="shared" si="25"/>
        <v>0.52173534288847034</v>
      </c>
      <c r="EL20" s="176">
        <f t="shared" si="26"/>
        <v>-1.6940738729611138</v>
      </c>
      <c r="EM20" s="225">
        <f t="shared" si="27"/>
        <v>-0.6942422286970229</v>
      </c>
      <c r="EN20" s="176">
        <f t="shared" si="28"/>
        <v>-1.7733469672922495</v>
      </c>
      <c r="EO20" s="176">
        <f t="shared" si="29"/>
        <v>-0.19311944822834534</v>
      </c>
      <c r="EP20" s="176">
        <f t="shared" si="30"/>
        <v>-2.5857585458842539E-2</v>
      </c>
      <c r="EQ20" s="176">
        <f t="shared" si="31"/>
        <v>4.1196696730231651E-2</v>
      </c>
      <c r="ER20" s="176">
        <f t="shared" si="32"/>
        <v>8.282211490069729E-3</v>
      </c>
      <c r="ES20" s="176">
        <f t="shared" si="33"/>
        <v>-0.23655876594637121</v>
      </c>
      <c r="ET20" s="176">
        <f t="shared" si="34"/>
        <v>-0.30404347608280713</v>
      </c>
      <c r="EU20" s="176">
        <f t="shared" si="35"/>
        <v>-4.9571890885310325E-2</v>
      </c>
      <c r="EV20" s="176">
        <f t="shared" si="36"/>
        <v>-0.91559721990832155</v>
      </c>
      <c r="EW20" s="176">
        <f t="shared" si="37"/>
        <v>1.2573326451385787</v>
      </c>
      <c r="EX20" s="176">
        <f t="shared" si="38"/>
        <v>1.9664555583345178</v>
      </c>
      <c r="EY20" s="176">
        <f t="shared" si="39"/>
        <v>0.57380497589019919</v>
      </c>
      <c r="EZ20" s="176">
        <f t="shared" si="40"/>
        <v>1.825714322958609</v>
      </c>
      <c r="FA20" s="176">
        <f t="shared" si="41"/>
        <v>-1.1211944337872042</v>
      </c>
      <c r="FB20" s="176">
        <f t="shared" si="42"/>
        <v>-1.2129805192917149</v>
      </c>
      <c r="FC20" s="176">
        <f t="shared" si="43"/>
        <v>-4.2273759670976206E-2</v>
      </c>
      <c r="FD20" s="176">
        <f t="shared" si="44"/>
        <v>0.79546370541775435</v>
      </c>
      <c r="FE20" s="176">
        <f t="shared" si="45"/>
        <v>0.69372398960173642</v>
      </c>
      <c r="FF20" s="178">
        <f t="shared" si="46"/>
        <v>-0.56073936520687351</v>
      </c>
      <c r="FG20" s="203">
        <f t="shared" si="47"/>
        <v>31.73202846975089</v>
      </c>
      <c r="FH20" s="178">
        <f t="shared" si="48"/>
        <v>0.48007580174927111</v>
      </c>
      <c r="FI20" s="177"/>
      <c r="FJ20" s="177"/>
    </row>
    <row r="21" spans="1:166" ht="15" customHeight="1" x14ac:dyDescent="0.3">
      <c r="A21" s="48">
        <v>21</v>
      </c>
      <c r="B21" s="134" t="s">
        <v>6</v>
      </c>
      <c r="C21" s="123" t="s">
        <v>81</v>
      </c>
      <c r="D21" s="126" t="s">
        <v>1243</v>
      </c>
      <c r="E21" s="126">
        <v>5</v>
      </c>
      <c r="F21" s="241" t="s">
        <v>1945</v>
      </c>
      <c r="G21" s="468"/>
      <c r="H21" s="351">
        <f t="shared" si="0"/>
        <v>24</v>
      </c>
      <c r="I21" s="352">
        <f>IFERROR(INDEX('Net Import'!A:A,MATCH(INDEX(mapping!B:B,MATCH(C21,mapping!A:A,0),1),'Net Import'!B:B,0),1),0)</f>
        <v>25</v>
      </c>
      <c r="J21" s="355">
        <f t="shared" si="1"/>
        <v>19</v>
      </c>
      <c r="K21" s="131">
        <v>23</v>
      </c>
      <c r="L21" s="132">
        <v>5</v>
      </c>
      <c r="M21" s="422">
        <f t="shared" si="2"/>
        <v>6.3815897435897444</v>
      </c>
      <c r="N21" s="47">
        <f t="shared" si="3"/>
        <v>1</v>
      </c>
      <c r="O21" s="231">
        <f t="shared" si="4"/>
        <v>15.8</v>
      </c>
      <c r="P21" s="417">
        <f t="shared" si="5"/>
        <v>16</v>
      </c>
      <c r="Q21" s="232">
        <f t="shared" si="6"/>
        <v>55</v>
      </c>
      <c r="R21" s="420">
        <f t="shared" si="7"/>
        <v>0.21384615384615313</v>
      </c>
      <c r="S21" s="472">
        <v>6</v>
      </c>
      <c r="T21" s="473">
        <v>2</v>
      </c>
      <c r="U21" s="125">
        <f t="shared" si="8"/>
        <v>8</v>
      </c>
      <c r="V21" s="126">
        <f t="shared" si="9"/>
        <v>9</v>
      </c>
      <c r="W21" s="274">
        <f t="shared" si="10"/>
        <v>10</v>
      </c>
      <c r="X21" s="51">
        <f t="shared" si="11"/>
        <v>1</v>
      </c>
      <c r="Y21" s="72" t="s">
        <v>586</v>
      </c>
      <c r="Z21" s="137" t="s">
        <v>561</v>
      </c>
      <c r="AA21" s="137" t="s">
        <v>569</v>
      </c>
      <c r="AB21" s="137" t="s">
        <v>568</v>
      </c>
      <c r="AC21" s="137" t="s">
        <v>561</v>
      </c>
      <c r="AK21" s="72" t="s">
        <v>134</v>
      </c>
      <c r="AL21" s="137" t="s">
        <v>566</v>
      </c>
      <c r="AM21" s="137" t="s">
        <v>568</v>
      </c>
      <c r="AN21" s="137" t="s">
        <v>586</v>
      </c>
      <c r="AW21" s="140" t="s">
        <v>21</v>
      </c>
      <c r="AX21" s="138" t="s">
        <v>577</v>
      </c>
      <c r="AY21" s="138" t="s">
        <v>563</v>
      </c>
      <c r="BL21" s="140" t="s">
        <v>39</v>
      </c>
      <c r="BM21" s="138" t="s">
        <v>603</v>
      </c>
      <c r="BN21" s="138" t="s">
        <v>102</v>
      </c>
      <c r="BO21" s="138" t="s">
        <v>585</v>
      </c>
      <c r="BP21" s="138" t="s">
        <v>577</v>
      </c>
      <c r="BY21" s="110" t="s">
        <v>623</v>
      </c>
      <c r="CT21" s="143">
        <f t="shared" si="12"/>
        <v>52.400000000000006</v>
      </c>
      <c r="CU21" s="196">
        <f t="shared" si="13"/>
        <v>21.833333333333336</v>
      </c>
      <c r="CV21" s="197">
        <f>VLOOKUP(B21,'SODiv Index'!A:B,2,FALSE)</f>
        <v>1</v>
      </c>
      <c r="CW21" s="130">
        <f t="shared" si="14"/>
        <v>21.396666666666668</v>
      </c>
      <c r="CX21" s="206">
        <f>INDEX('Stats import'!H:H,MATCH((INDEX(mapping!R:R,MATCH(INDEX(statsCategories,1,1),mapping!P:P,0),1)+INDEX(mapping!H:H,MATCH(C21,mapping!A:A,0),1)),'Stats import'!B:B,0),1)</f>
        <v>1.79</v>
      </c>
      <c r="CY21" s="53">
        <f>INDEX('Stats import'!H:H,MATCH((INDEX(mapping!R:R,MATCH(INDEX(statsCategories,1,2),mapping!P:P,0),1)+INDEX(mapping!H:H,MATCH(C21,mapping!A:A,0),1)),'Stats import'!B:B,0),1)</f>
        <v>16</v>
      </c>
      <c r="CZ21" s="53">
        <f>INDEX('Stats import'!H:H,MATCH((INDEX(mapping!R:R,MATCH(INDEX(statsCategories,1,3),mapping!P:P,0),1)+INDEX(mapping!H:H,MATCH(C21,mapping!A:A,0),1)),'Stats import'!B:B,0),1)</f>
        <v>18.71</v>
      </c>
      <c r="DA21" s="53">
        <f>INDEX('Stats import'!H:H,MATCH((INDEX(mapping!R:R,MATCH(INDEX(statsCategories,1,4),mapping!P:P,0),1)+INDEX(mapping!H:H,MATCH(C21,mapping!A:A,0),1)),'Stats import'!B:B,0),1)</f>
        <v>3.1</v>
      </c>
      <c r="DB21" s="53">
        <f>INDEX('Stats import'!H:H,MATCH((INDEX(mapping!R:R,MATCH(INDEX(statsCategories,1,5),mapping!P:P,0),1)+INDEX(mapping!H:H,MATCH(C21,mapping!A:A,0),1)),'Stats import'!B:B,0),1)</f>
        <v>0.54500000000000004</v>
      </c>
      <c r="DC21" s="53">
        <f>INDEX('Stats import'!H:H,MATCH((INDEX(mapping!R:R,MATCH(INDEX(statsCategories,1,6),mapping!P:P,0),1)+INDEX(mapping!H:H,MATCH(C21,mapping!A:A,0),1)),'Stats import'!B:B,0),1)</f>
        <v>10.88</v>
      </c>
      <c r="DD21" s="53">
        <f>INDEX('Stats import'!H:H,MATCH((INDEX(mapping!R:R,MATCH(INDEX(statsCategories,1,7),mapping!P:P,0),1)+INDEX(mapping!H:H,MATCH(C21,mapping!A:A,0),1)),'Stats import'!B:B,0),1)</f>
        <v>45</v>
      </c>
      <c r="DE21" s="53">
        <f>INDEX('Stats import'!H:H,MATCH((INDEX(mapping!R:R,MATCH(INDEX(statsCategories,1,8),mapping!P:P,0),1)+INDEX(mapping!H:H,MATCH(C21,mapping!A:A,0),1)),'Stats import'!B:B,0),1)</f>
        <v>44.7</v>
      </c>
      <c r="DF21" s="53">
        <f>INDEX('Stats import'!H:H,MATCH((INDEX(mapping!R:R,MATCH(INDEX(statsCategories,1,9),mapping!P:P,0),1)+INDEX(mapping!H:H,MATCH(C21,mapping!A:A,0),1)),'Stats import'!B:B,0),1)</f>
        <v>17.2</v>
      </c>
      <c r="DG21" s="53">
        <f>INDEX('Stats import'!H:H,MATCH((INDEX(mapping!R:R,MATCH(INDEX(statsCategories,1,10),mapping!P:P,0),1)+INDEX(mapping!H:H,MATCH(C21,mapping!A:A,0),1)),'Stats import'!B:B,0),1)</f>
        <v>19.8</v>
      </c>
      <c r="DH21" s="53">
        <f>INDEX('Stats import'!H:H,MATCH((INDEX(mapping!R:R,MATCH(INDEX(statsCategories,1,11),mapping!P:P,0),1)+INDEX(mapping!H:H,MATCH(C21,mapping!A:A,0),1)),'Stats import'!B:B,0),1)</f>
        <v>78.599999999999994</v>
      </c>
      <c r="DI21" s="53">
        <f>INDEX('Stats import'!H:H,MATCH((INDEX(mapping!R:R,MATCH(INDEX(statsCategories,1,12),mapping!P:P,0),1)+INDEX(mapping!H:H,MATCH(C21,mapping!A:A,0),1)),'Stats import'!B:B,0),1)</f>
        <v>15.5</v>
      </c>
      <c r="DJ21" s="53">
        <f>INDEX('Stats import'!H:H,MATCH((INDEX(mapping!R:R,MATCH(INDEX(statsCategories,1,13),mapping!P:P,0),1)+INDEX(mapping!H:H,MATCH(C21,mapping!A:A,0),1)),'Stats import'!B:B,0),1)</f>
        <v>0.7</v>
      </c>
      <c r="DK21" s="53">
        <f>INDEX('Stats import'!H:H,MATCH((INDEX(mapping!R:R,MATCH(INDEX(statsCategories,1,14),mapping!P:P,0),1)+INDEX(mapping!H:H,MATCH(C21,mapping!A:A,0),1)),'Stats import'!B:B,0),1)</f>
        <v>25.12</v>
      </c>
      <c r="DL21" s="53">
        <f>INDEX('Stats import'!H:H,MATCH((INDEX(mapping!R:R,MATCH(INDEX(statsCategories,1,15),mapping!P:P,0),1)+INDEX(mapping!H:H,MATCH(C21,mapping!A:A,0),1)),'Stats import'!B:B,0),1)</f>
        <v>10.38</v>
      </c>
      <c r="DM21" s="53">
        <f>INDEX('Stats import'!H:H,MATCH((INDEX(mapping!R:R,MATCH(INDEX(statsCategories,1,16),mapping!P:P,0),1)+INDEX(mapping!H:H,MATCH(C21,mapping!A:A,0),1)),'Stats import'!B:B,0),1)</f>
        <v>35.5</v>
      </c>
      <c r="DN21" s="53">
        <f>INDEX('Stats import'!H:H,MATCH((INDEX(mapping!R:R,MATCH(INDEX(statsCategories,1,17),mapping!P:P,0),1)+INDEX(mapping!H:H,MATCH(C21,mapping!A:A,0),1)),'Stats import'!B:B,0),1)</f>
        <v>75.900000000000006</v>
      </c>
      <c r="DO21" s="53">
        <f>INDEX('Stats import'!H:H,MATCH((INDEX(mapping!R:R,MATCH(INDEX(statsCategories,1,18),mapping!P:P,0),1)+INDEX(mapping!H:H,MATCH(C21,mapping!A:A,0),1)),'Stats import'!B:B,0),1)</f>
        <v>7.1</v>
      </c>
      <c r="DP21" s="53">
        <f>INDEX('Stats import'!H:H,MATCH((INDEX(mapping!R:R,MATCH(INDEX(statsCategories,1,19),mapping!P:P,0),1)+INDEX(mapping!H:H,MATCH(C21,mapping!A:A,0),1)),'Stats import'!B:B,0),1)</f>
        <v>83</v>
      </c>
      <c r="DQ21" s="53">
        <f>INDEX('Stats import'!H:H,MATCH((INDEX(mapping!R:R,MATCH(INDEX(statsCategories,1,20),mapping!P:P,0),1)+INDEX(mapping!H:H,MATCH(C21,mapping!A:A,0),1)),'Stats import'!B:B,0),1)</f>
        <v>5.7</v>
      </c>
      <c r="DR21" s="53">
        <f>INDEX('Stats import'!H:H,MATCH((INDEX(mapping!R:R,MATCH(INDEX(statsCategories,1,21),mapping!P:P,0),1)+INDEX(mapping!H:H,MATCH(C21,mapping!A:A,0),1)),'Stats import'!B:B,0),1)</f>
        <v>32.6</v>
      </c>
      <c r="DS21" s="53">
        <f>INDEX('Stats import'!H:H,MATCH((INDEX(mapping!R:R,MATCH(INDEX(statsCategories,1,22),mapping!P:P,0),1)+INDEX(mapping!H:H,MATCH(C21,mapping!A:A,0),1)),'Stats import'!B:B,0),1)</f>
        <v>36.1</v>
      </c>
      <c r="DT21" s="53">
        <f>INDEX('Stats import'!H:H,MATCH((INDEX(mapping!R:R,MATCH(INDEX(statsCategories,1,23),mapping!P:P,0),1)+INDEX(mapping!H:H,MATCH(C21,mapping!A:A,0),1)),'Stats import'!B:B,0),1)</f>
        <v>33.299999999999997</v>
      </c>
      <c r="DU21" s="53">
        <f>INDEX('Stats import'!H:H,MATCH((INDEX(mapping!R:R,MATCH(INDEX(statsCategories,1,24),mapping!P:P,0),1)+INDEX(mapping!H:H,MATCH(C21,mapping!A:A,0),1)),'Stats import'!B:B,0),1)</f>
        <v>11.8</v>
      </c>
      <c r="DV21" s="53">
        <f>INDEX('Stats import'!H:H,MATCH((INDEX(mapping!R:R,MATCH(INDEX(statsCategories,1,25),mapping!P:P,0),1)+INDEX(mapping!H:H,MATCH(C21,mapping!A:A,0),1)),'Stats import'!B:B,0),1)</f>
        <v>1.1000000000000001</v>
      </c>
      <c r="DW21" s="53">
        <f>INDEX('Stats import'!H:H,MATCH((INDEX(mapping!R:R,MATCH(INDEX(statsCategories,1,26),mapping!P:P,0),1)+INDEX(mapping!H:H,MATCH(C21,mapping!A:A,0),1)),'Stats import'!B:B,0),1)</f>
        <v>10.09</v>
      </c>
      <c r="DX21" s="53">
        <f>INDEX('Stats import'!H:H,MATCH((INDEX(mapping!R:R,MATCH(INDEX(statsCategories,1,27),mapping!P:P,0),1)+INDEX(mapping!H:H,MATCH(C21,mapping!A:A,0),1)),'Stats import'!B:B,0),1)</f>
        <v>8.9</v>
      </c>
      <c r="DZ21" s="173">
        <f t="shared" si="15"/>
        <v>0.21384615384615313</v>
      </c>
      <c r="EA21" s="173">
        <f t="shared" si="16"/>
        <v>-15.8</v>
      </c>
      <c r="EB21" s="344">
        <f>INDEX('KenPom import'!J:J,MATCH(INDEX(kpVal,MATCH(C21,valCol,0)),kpTeam,0))</f>
        <v>69</v>
      </c>
      <c r="EC21" s="176">
        <f t="shared" si="17"/>
        <v>1.4465858502468125</v>
      </c>
      <c r="ED21" s="176">
        <f t="shared" si="18"/>
        <v>0.32575134441924358</v>
      </c>
      <c r="EE21" s="176">
        <f t="shared" si="19"/>
        <v>-0.48933312014082569</v>
      </c>
      <c r="EF21" s="176">
        <f t="shared" si="20"/>
        <v>-0.66336904526282536</v>
      </c>
      <c r="EG21" s="176">
        <f t="shared" si="21"/>
        <v>0.16785460185847434</v>
      </c>
      <c r="EH21" s="176">
        <f t="shared" si="22"/>
        <v>-0.10663764727520139</v>
      </c>
      <c r="EI21" s="176">
        <f t="shared" si="23"/>
        <v>-0.94201078677421135</v>
      </c>
      <c r="EJ21" s="176">
        <f t="shared" si="24"/>
        <v>-1.0027435196332286</v>
      </c>
      <c r="EK21" s="176">
        <f t="shared" si="25"/>
        <v>-5.2652190566728652E-2</v>
      </c>
      <c r="EL21" s="176">
        <f t="shared" si="26"/>
        <v>-0.55895838447955604</v>
      </c>
      <c r="EM21" s="225">
        <f t="shared" si="27"/>
        <v>1.6267088360463902</v>
      </c>
      <c r="EN21" s="176">
        <f t="shared" si="28"/>
        <v>-0.12268438138499708</v>
      </c>
      <c r="EO21" s="176">
        <f t="shared" si="29"/>
        <v>-0.79576169801892671</v>
      </c>
      <c r="EP21" s="176">
        <f t="shared" si="30"/>
        <v>-0.18289841861203152</v>
      </c>
      <c r="EQ21" s="176">
        <f t="shared" si="31"/>
        <v>-0.63803199487931317</v>
      </c>
      <c r="ER21" s="176">
        <f t="shared" si="32"/>
        <v>-0.51595447183737275</v>
      </c>
      <c r="ES21" s="176">
        <f t="shared" si="33"/>
        <v>-0.9502903569159965</v>
      </c>
      <c r="ET21" s="176">
        <f t="shared" si="34"/>
        <v>-0.46184175838713731</v>
      </c>
      <c r="EU21" s="176">
        <f t="shared" si="35"/>
        <v>0.46597577432197451</v>
      </c>
      <c r="EV21" s="176">
        <f t="shared" si="36"/>
        <v>-0.99041619599888908</v>
      </c>
      <c r="EW21" s="176">
        <f t="shared" si="37"/>
        <v>2.0795665275180304</v>
      </c>
      <c r="EX21" s="176">
        <f t="shared" si="38"/>
        <v>0.36323064453313136</v>
      </c>
      <c r="EY21" s="176">
        <f t="shared" si="39"/>
        <v>-0.46163257458835177</v>
      </c>
      <c r="EZ21" s="176">
        <f t="shared" si="40"/>
        <v>2.0147442787437977</v>
      </c>
      <c r="FA21" s="176">
        <f t="shared" si="41"/>
        <v>-0.13666783681634934</v>
      </c>
      <c r="FB21" s="176">
        <f t="shared" si="42"/>
        <v>-1.1782495094336842</v>
      </c>
      <c r="FC21" s="176">
        <f t="shared" si="43"/>
        <v>1.7426183153257295</v>
      </c>
      <c r="FD21" s="176">
        <f t="shared" si="44"/>
        <v>0.5860246876759786</v>
      </c>
      <c r="FE21" s="176">
        <f t="shared" si="45"/>
        <v>0.59087864483798569</v>
      </c>
      <c r="FF21" s="178">
        <f t="shared" si="46"/>
        <v>0.55866639158317244</v>
      </c>
      <c r="FG21" s="203">
        <f t="shared" si="47"/>
        <v>29.32660550458715</v>
      </c>
      <c r="FH21" s="178">
        <f t="shared" si="48"/>
        <v>0.52642962962962969</v>
      </c>
      <c r="FI21" s="177"/>
      <c r="FJ21" s="177"/>
    </row>
    <row r="22" spans="1:166" ht="15" customHeight="1" x14ac:dyDescent="0.3">
      <c r="A22" s="48">
        <v>20</v>
      </c>
      <c r="B22" s="134" t="s">
        <v>31</v>
      </c>
      <c r="C22" s="123" t="s">
        <v>349</v>
      </c>
      <c r="D22" s="126" t="s">
        <v>1251</v>
      </c>
      <c r="E22" s="126">
        <v>6</v>
      </c>
      <c r="F22" s="241" t="s">
        <v>1945</v>
      </c>
      <c r="G22" s="468"/>
      <c r="H22" s="351">
        <f t="shared" si="0"/>
        <v>11</v>
      </c>
      <c r="I22" s="352">
        <f>IFERROR(INDEX('Net Import'!A:A,MATCH(INDEX(mapping!B:B,MATCH(C22,mapping!A:A,0),1),'Net Import'!B:B,0),1),0)</f>
        <v>16</v>
      </c>
      <c r="J22" s="355">
        <f t="shared" si="1"/>
        <v>26</v>
      </c>
      <c r="K22" s="131">
        <v>24</v>
      </c>
      <c r="L22" s="132">
        <v>6</v>
      </c>
      <c r="M22" s="422">
        <f t="shared" si="2"/>
        <v>6.3618717948717993</v>
      </c>
      <c r="N22" s="47">
        <f t="shared" si="3"/>
        <v>1</v>
      </c>
      <c r="O22" s="231">
        <f t="shared" si="4"/>
        <v>19.100000000000001</v>
      </c>
      <c r="P22" s="417">
        <f t="shared" si="5"/>
        <v>14</v>
      </c>
      <c r="Q22" s="232">
        <f t="shared" si="6"/>
        <v>30</v>
      </c>
      <c r="R22" s="420">
        <f t="shared" si="7"/>
        <v>0.63807692307692343</v>
      </c>
      <c r="S22" s="472">
        <v>4</v>
      </c>
      <c r="T22" s="473">
        <v>4</v>
      </c>
      <c r="U22" s="125">
        <f t="shared" si="8"/>
        <v>8</v>
      </c>
      <c r="V22" s="126">
        <f t="shared" si="9"/>
        <v>8</v>
      </c>
      <c r="W22" s="274">
        <f t="shared" si="10"/>
        <v>8</v>
      </c>
      <c r="X22" s="51">
        <f t="shared" si="11"/>
        <v>1</v>
      </c>
      <c r="Y22" s="72" t="s">
        <v>594</v>
      </c>
      <c r="Z22" s="137" t="s">
        <v>585</v>
      </c>
      <c r="AA22" s="137" t="s">
        <v>604</v>
      </c>
      <c r="AK22" s="72" t="s">
        <v>614</v>
      </c>
      <c r="AL22" s="137" t="s">
        <v>558</v>
      </c>
      <c r="AM22" s="137" t="s">
        <v>571</v>
      </c>
      <c r="AN22" s="137" t="s">
        <v>576</v>
      </c>
      <c r="AW22" s="140" t="s">
        <v>1351</v>
      </c>
      <c r="AX22" s="138" t="s">
        <v>600</v>
      </c>
      <c r="AY22" s="138" t="s">
        <v>160</v>
      </c>
      <c r="AZ22" s="138" t="s">
        <v>602</v>
      </c>
      <c r="BA22" s="138" t="s">
        <v>160</v>
      </c>
      <c r="BL22" s="140" t="s">
        <v>160</v>
      </c>
      <c r="BM22" s="138" t="s">
        <v>131</v>
      </c>
      <c r="BN22" s="138" t="s">
        <v>633</v>
      </c>
      <c r="BO22" s="138" t="s">
        <v>604</v>
      </c>
      <c r="CT22" s="143">
        <f t="shared" si="12"/>
        <v>48.400000000000006</v>
      </c>
      <c r="CU22" s="196">
        <f t="shared" si="13"/>
        <v>20.166666666666671</v>
      </c>
      <c r="CV22" s="197">
        <f>VLOOKUP(B22,'SODiv Index'!A:B,2,FALSE)</f>
        <v>1</v>
      </c>
      <c r="CW22" s="130">
        <f t="shared" si="14"/>
        <v>19.763333333333339</v>
      </c>
      <c r="CX22" s="206">
        <f>INDEX('Stats import'!H:H,MATCH((INDEX(mapping!R:R,MATCH(INDEX(statsCategories,1,1),mapping!P:P,0),1)+INDEX(mapping!H:H,MATCH(C22,mapping!A:A,0),1)),'Stats import'!B:B,0),1)</f>
        <v>1.47</v>
      </c>
      <c r="CY22" s="53">
        <f>INDEX('Stats import'!H:H,MATCH((INDEX(mapping!R:R,MATCH(INDEX(statsCategories,1,2),mapping!P:P,0),1)+INDEX(mapping!H:H,MATCH(C22,mapping!A:A,0),1)),'Stats import'!B:B,0),1)</f>
        <v>17.100000000000001</v>
      </c>
      <c r="CZ22" s="53">
        <f>INDEX('Stats import'!H:H,MATCH((INDEX(mapping!R:R,MATCH(INDEX(statsCategories,1,3),mapping!P:P,0),1)+INDEX(mapping!H:H,MATCH(C22,mapping!A:A,0),1)),'Stats import'!B:B,0),1)</f>
        <v>19.64</v>
      </c>
      <c r="DA22" s="53">
        <f>INDEX('Stats import'!H:H,MATCH((INDEX(mapping!R:R,MATCH(INDEX(statsCategories,1,4),mapping!P:P,0),1)+INDEX(mapping!H:H,MATCH(C22,mapping!A:A,0),1)),'Stats import'!B:B,0),1)</f>
        <v>3.3</v>
      </c>
      <c r="DB22" s="53">
        <f>INDEX('Stats import'!H:H,MATCH((INDEX(mapping!R:R,MATCH(INDEX(statsCategories,1,5),mapping!P:P,0),1)+INDEX(mapping!H:H,MATCH(C22,mapping!A:A,0),1)),'Stats import'!B:B,0),1)</f>
        <v>0.56399999999999995</v>
      </c>
      <c r="DC22" s="53">
        <f>INDEX('Stats import'!H:H,MATCH((INDEX(mapping!R:R,MATCH(INDEX(statsCategories,1,6),mapping!P:P,0),1)+INDEX(mapping!H:H,MATCH(C22,mapping!A:A,0),1)),'Stats import'!B:B,0),1)</f>
        <v>7.15</v>
      </c>
      <c r="DD22" s="53">
        <f>INDEX('Stats import'!H:H,MATCH((INDEX(mapping!R:R,MATCH(INDEX(statsCategories,1,7),mapping!P:P,0),1)+INDEX(mapping!H:H,MATCH(C22,mapping!A:A,0),1)),'Stats import'!B:B,0),1)</f>
        <v>47</v>
      </c>
      <c r="DE22" s="53">
        <f>INDEX('Stats import'!H:H,MATCH((INDEX(mapping!R:R,MATCH(INDEX(statsCategories,1,8),mapping!P:P,0),1)+INDEX(mapping!H:H,MATCH(C22,mapping!A:A,0),1)),'Stats import'!B:B,0),1)</f>
        <v>42.4</v>
      </c>
      <c r="DF22" s="53">
        <f>INDEX('Stats import'!H:H,MATCH((INDEX(mapping!R:R,MATCH(INDEX(statsCategories,1,9),mapping!P:P,0),1)+INDEX(mapping!H:H,MATCH(C22,mapping!A:A,0),1)),'Stats import'!B:B,0),1)</f>
        <v>18.399999999999999</v>
      </c>
      <c r="DG22" s="53">
        <f>INDEX('Stats import'!H:H,MATCH((INDEX(mapping!R:R,MATCH(INDEX(statsCategories,1,10),mapping!P:P,0),1)+INDEX(mapping!H:H,MATCH(C22,mapping!A:A,0),1)),'Stats import'!B:B,0),1)</f>
        <v>20.5</v>
      </c>
      <c r="DH22" s="53">
        <f>INDEX('Stats import'!H:H,MATCH((INDEX(mapping!R:R,MATCH(INDEX(statsCategories,1,11),mapping!P:P,0),1)+INDEX(mapping!H:H,MATCH(C22,mapping!A:A,0),1)),'Stats import'!B:B,0),1)</f>
        <v>76.900000000000006</v>
      </c>
      <c r="DI22" s="53">
        <f>INDEX('Stats import'!H:H,MATCH((INDEX(mapping!R:R,MATCH(INDEX(statsCategories,1,12),mapping!P:P,0),1)+INDEX(mapping!H:H,MATCH(C22,mapping!A:A,0),1)),'Stats import'!B:B,0),1)</f>
        <v>15.7</v>
      </c>
      <c r="DJ22" s="53">
        <f>INDEX('Stats import'!H:H,MATCH((INDEX(mapping!R:R,MATCH(INDEX(statsCategories,1,13),mapping!P:P,0),1)+INDEX(mapping!H:H,MATCH(C22,mapping!A:A,0),1)),'Stats import'!B:B,0),1)</f>
        <v>5.3</v>
      </c>
      <c r="DK22" s="53">
        <f>INDEX('Stats import'!H:H,MATCH((INDEX(mapping!R:R,MATCH(INDEX(statsCategories,1,14),mapping!P:P,0),1)+INDEX(mapping!H:H,MATCH(C22,mapping!A:A,0),1)),'Stats import'!B:B,0),1)</f>
        <v>27.12</v>
      </c>
      <c r="DL22" s="53">
        <f>INDEX('Stats import'!H:H,MATCH((INDEX(mapping!R:R,MATCH(INDEX(statsCategories,1,15),mapping!P:P,0),1)+INDEX(mapping!H:H,MATCH(C22,mapping!A:A,0),1)),'Stats import'!B:B,0),1)</f>
        <v>11.33</v>
      </c>
      <c r="DM22" s="53">
        <f>INDEX('Stats import'!H:H,MATCH((INDEX(mapping!R:R,MATCH(INDEX(statsCategories,1,16),mapping!P:P,0),1)+INDEX(mapping!H:H,MATCH(C22,mapping!A:A,0),1)),'Stats import'!B:B,0),1)</f>
        <v>38.450000000000003</v>
      </c>
      <c r="DN22" s="53">
        <f>INDEX('Stats import'!H:H,MATCH((INDEX(mapping!R:R,MATCH(INDEX(statsCategories,1,17),mapping!P:P,0),1)+INDEX(mapping!H:H,MATCH(C22,mapping!A:A,0),1)),'Stats import'!B:B,0),1)</f>
        <v>72.2</v>
      </c>
      <c r="DO22" s="53">
        <f>INDEX('Stats import'!H:H,MATCH((INDEX(mapping!R:R,MATCH(INDEX(statsCategories,1,18),mapping!P:P,0),1)+INDEX(mapping!H:H,MATCH(C22,mapping!A:A,0),1)),'Stats import'!B:B,0),1)</f>
        <v>12.5</v>
      </c>
      <c r="DP22" s="53">
        <f>INDEX('Stats import'!H:H,MATCH((INDEX(mapping!R:R,MATCH(INDEX(statsCategories,1,19),mapping!P:P,0),1)+INDEX(mapping!H:H,MATCH(C22,mapping!A:A,0),1)),'Stats import'!B:B,0),1)</f>
        <v>84.7</v>
      </c>
      <c r="DQ22" s="53">
        <f>INDEX('Stats import'!H:H,MATCH((INDEX(mapping!R:R,MATCH(INDEX(statsCategories,1,20),mapping!P:P,0),1)+INDEX(mapping!H:H,MATCH(C22,mapping!A:A,0),1)),'Stats import'!B:B,0),1)</f>
        <v>6.9</v>
      </c>
      <c r="DR22" s="53">
        <f>INDEX('Stats import'!H:H,MATCH((INDEX(mapping!R:R,MATCH(INDEX(statsCategories,1,21),mapping!P:P,0),1)+INDEX(mapping!H:H,MATCH(C22,mapping!A:A,0),1)),'Stats import'!B:B,0),1)</f>
        <v>32.299999999999997</v>
      </c>
      <c r="DS22" s="53">
        <f>INDEX('Stats import'!H:H,MATCH((INDEX(mapping!R:R,MATCH(INDEX(statsCategories,1,22),mapping!P:P,0),1)+INDEX(mapping!H:H,MATCH(C22,mapping!A:A,0),1)),'Stats import'!B:B,0),1)</f>
        <v>35.700000000000003</v>
      </c>
      <c r="DT22" s="53">
        <f>INDEX('Stats import'!H:H,MATCH((INDEX(mapping!R:R,MATCH(INDEX(statsCategories,1,23),mapping!P:P,0),1)+INDEX(mapping!H:H,MATCH(C22,mapping!A:A,0),1)),'Stats import'!B:B,0),1)</f>
        <v>32.700000000000003</v>
      </c>
      <c r="DU22" s="53">
        <f>INDEX('Stats import'!H:H,MATCH((INDEX(mapping!R:R,MATCH(INDEX(statsCategories,1,24),mapping!P:P,0),1)+INDEX(mapping!H:H,MATCH(C22,mapping!A:A,0),1)),'Stats import'!B:B,0),1)</f>
        <v>11.5</v>
      </c>
      <c r="DV22" s="53">
        <f>INDEX('Stats import'!H:H,MATCH((INDEX(mapping!R:R,MATCH(INDEX(statsCategories,1,25),mapping!P:P,0),1)+INDEX(mapping!H:H,MATCH(C22,mapping!A:A,0),1)),'Stats import'!B:B,0),1)</f>
        <v>0.2</v>
      </c>
      <c r="DW22" s="53">
        <f>INDEX('Stats import'!H:H,MATCH((INDEX(mapping!R:R,MATCH(INDEX(statsCategories,1,26),mapping!P:P,0),1)+INDEX(mapping!H:H,MATCH(C22,mapping!A:A,0),1)),'Stats import'!B:B,0),1)</f>
        <v>11.85</v>
      </c>
      <c r="DX22" s="53">
        <f>INDEX('Stats import'!H:H,MATCH((INDEX(mapping!R:R,MATCH(INDEX(statsCategories,1,27),mapping!P:P,0),1)+INDEX(mapping!H:H,MATCH(C22,mapping!A:A,0),1)),'Stats import'!B:B,0),1)</f>
        <v>11.6</v>
      </c>
      <c r="DZ22" s="173">
        <f t="shared" si="15"/>
        <v>0.63807692307692343</v>
      </c>
      <c r="EA22" s="173">
        <f t="shared" si="16"/>
        <v>-19.100000000000001</v>
      </c>
      <c r="EB22" s="344">
        <f>INDEX('KenPom import'!J:J,MATCH(INDEX(kpVal,MATCH(C22,valCol,0)),kpTeam,0))</f>
        <v>70.099999999999994</v>
      </c>
      <c r="EC22" s="176">
        <f t="shared" si="17"/>
        <v>9.8475265379016325E-2</v>
      </c>
      <c r="ED22" s="176">
        <f t="shared" si="18"/>
        <v>0.90839602549431064</v>
      </c>
      <c r="EE22" s="176">
        <f t="shared" si="19"/>
        <v>-0.3383256783619159</v>
      </c>
      <c r="EF22" s="176">
        <f t="shared" si="20"/>
        <v>-0.45964726552760099</v>
      </c>
      <c r="EG22" s="176">
        <f t="shared" si="21"/>
        <v>0.9386672750454399</v>
      </c>
      <c r="EH22" s="176">
        <f t="shared" si="22"/>
        <v>-1.2483912872795198</v>
      </c>
      <c r="EI22" s="176">
        <f t="shared" si="23"/>
        <v>3.7974427035118781E-2</v>
      </c>
      <c r="EJ22" s="176">
        <f t="shared" si="24"/>
        <v>0.10472831477561594</v>
      </c>
      <c r="EK22" s="176">
        <f t="shared" si="25"/>
        <v>-0.81850223517366139</v>
      </c>
      <c r="EL22" s="176">
        <f t="shared" si="26"/>
        <v>-0.3181763111652865</v>
      </c>
      <c r="EM22" s="225">
        <f t="shared" si="27"/>
        <v>1.0709881585726184</v>
      </c>
      <c r="EN22" s="176">
        <f t="shared" si="28"/>
        <v>-3.3459376741362117E-2</v>
      </c>
      <c r="EO22" s="176">
        <f t="shared" si="29"/>
        <v>0.46430846063410719</v>
      </c>
      <c r="EP22" s="176">
        <f t="shared" si="30"/>
        <v>0.9001418100306543</v>
      </c>
      <c r="EQ22" s="176">
        <f t="shared" si="31"/>
        <v>-7.693003224534109E-2</v>
      </c>
      <c r="ER22" s="176">
        <f t="shared" si="32"/>
        <v>0.55800262247926569</v>
      </c>
      <c r="ES22" s="176">
        <f t="shared" si="33"/>
        <v>-0.15004584582884301</v>
      </c>
      <c r="ET22" s="176">
        <f t="shared" si="34"/>
        <v>0.75545927653198097</v>
      </c>
      <c r="EU22" s="176">
        <f t="shared" si="35"/>
        <v>0.80306463234212366</v>
      </c>
      <c r="EV22" s="176">
        <f t="shared" si="36"/>
        <v>-9.2588482912075193E-2</v>
      </c>
      <c r="EW22" s="176">
        <f t="shared" si="37"/>
        <v>2.0048179927562608</v>
      </c>
      <c r="EX22" s="176">
        <f t="shared" si="38"/>
        <v>0.16282753030795852</v>
      </c>
      <c r="EY22" s="176">
        <f t="shared" si="39"/>
        <v>-0.11648672442883749</v>
      </c>
      <c r="EZ22" s="176">
        <f t="shared" si="40"/>
        <v>1.825714322958609</v>
      </c>
      <c r="FA22" s="176">
        <f t="shared" si="41"/>
        <v>-0.603022540644649</v>
      </c>
      <c r="FB22" s="176">
        <f t="shared" si="42"/>
        <v>-0.15947322026479135</v>
      </c>
      <c r="FC22" s="176">
        <f t="shared" si="43"/>
        <v>-0.79380726493274589</v>
      </c>
      <c r="FD22" s="176">
        <f t="shared" si="44"/>
        <v>0.54222278464807194</v>
      </c>
      <c r="FE22" s="176">
        <f t="shared" si="45"/>
        <v>1.015115691988457</v>
      </c>
      <c r="FF22" s="178">
        <f t="shared" si="46"/>
        <v>1.014720588793929</v>
      </c>
      <c r="FG22" s="203">
        <f t="shared" si="47"/>
        <v>28.870212765957454</v>
      </c>
      <c r="FH22" s="178">
        <f t="shared" si="48"/>
        <v>0.52803478260869552</v>
      </c>
      <c r="FI22" s="177"/>
      <c r="FJ22" s="177"/>
    </row>
    <row r="23" spans="1:166" ht="15" customHeight="1" x14ac:dyDescent="0.3">
      <c r="A23" s="48">
        <v>22</v>
      </c>
      <c r="B23" s="134" t="s">
        <v>2</v>
      </c>
      <c r="C23" s="123" t="s">
        <v>134</v>
      </c>
      <c r="D23" s="126" t="s">
        <v>1236</v>
      </c>
      <c r="E23" s="126">
        <v>6</v>
      </c>
      <c r="F23" s="241" t="s">
        <v>1945</v>
      </c>
      <c r="G23" s="468"/>
      <c r="H23" s="351">
        <f t="shared" si="0"/>
        <v>18</v>
      </c>
      <c r="I23" s="352">
        <f>IFERROR(INDEX('Net Import'!A:A,MATCH(INDEX(mapping!B:B,MATCH(C23,mapping!A:A,0),1),'Net Import'!B:B,0),1),0)</f>
        <v>23</v>
      </c>
      <c r="J23" s="355">
        <f t="shared" si="1"/>
        <v>24</v>
      </c>
      <c r="L23" s="132">
        <v>6</v>
      </c>
      <c r="M23" s="422">
        <f t="shared" si="2"/>
        <v>7.3918717948718022</v>
      </c>
      <c r="N23" s="47">
        <f t="shared" si="3"/>
        <v>1</v>
      </c>
      <c r="O23" s="231">
        <f t="shared" si="4"/>
        <v>16.8</v>
      </c>
      <c r="P23" s="417">
        <f t="shared" si="5"/>
        <v>11</v>
      </c>
      <c r="Q23" s="232">
        <f t="shared" si="6"/>
        <v>68</v>
      </c>
      <c r="R23" s="420">
        <f t="shared" si="7"/>
        <v>-1.3452564102564093</v>
      </c>
      <c r="S23" s="472">
        <v>4</v>
      </c>
      <c r="T23" s="473">
        <v>4</v>
      </c>
      <c r="U23" s="125">
        <f t="shared" si="8"/>
        <v>8</v>
      </c>
      <c r="V23" s="126">
        <f t="shared" si="9"/>
        <v>10</v>
      </c>
      <c r="W23" s="274">
        <f t="shared" si="10"/>
        <v>11</v>
      </c>
      <c r="X23" s="51">
        <f t="shared" si="11"/>
        <v>1</v>
      </c>
      <c r="Y23" s="72" t="s">
        <v>572</v>
      </c>
      <c r="Z23" s="137" t="s">
        <v>589</v>
      </c>
      <c r="AA23" s="137" t="s">
        <v>591</v>
      </c>
      <c r="AK23" s="72" t="s">
        <v>595</v>
      </c>
      <c r="AL23" s="137" t="s">
        <v>591</v>
      </c>
      <c r="AM23" s="137" t="s">
        <v>560</v>
      </c>
      <c r="AN23" s="137" t="s">
        <v>590</v>
      </c>
      <c r="AO23" s="137" t="s">
        <v>597</v>
      </c>
      <c r="AP23" s="137" t="s">
        <v>560</v>
      </c>
      <c r="AQ23" s="137" t="s">
        <v>597</v>
      </c>
      <c r="AW23" s="140" t="s">
        <v>603</v>
      </c>
      <c r="AX23" s="138" t="s">
        <v>604</v>
      </c>
      <c r="AY23" s="138" t="s">
        <v>131</v>
      </c>
      <c r="AZ23" s="138" t="s">
        <v>39</v>
      </c>
      <c r="BA23" s="138" t="s">
        <v>596</v>
      </c>
      <c r="BL23" s="140" t="s">
        <v>101</v>
      </c>
      <c r="BM23" s="138" t="s">
        <v>596</v>
      </c>
      <c r="BN23" s="138" t="s">
        <v>592</v>
      </c>
      <c r="BY23" s="110" t="s">
        <v>1350</v>
      </c>
      <c r="CT23" s="143">
        <f t="shared" si="12"/>
        <v>54.400000000000006</v>
      </c>
      <c r="CU23" s="196">
        <f t="shared" si="13"/>
        <v>22.666666666666671</v>
      </c>
      <c r="CV23" s="197">
        <f>VLOOKUP(B23,'SODiv Index'!A:B,2,FALSE)</f>
        <v>1</v>
      </c>
      <c r="CW23" s="130">
        <f t="shared" si="14"/>
        <v>22.213333333333338</v>
      </c>
      <c r="CX23" s="206">
        <f>INDEX('Stats import'!H:H,MATCH((INDEX(mapping!R:R,MATCH(INDEX(statsCategories,1,1),mapping!P:P,0),1)+INDEX(mapping!H:H,MATCH(C23,mapping!A:A,0),1)),'Stats import'!B:B,0),1)</f>
        <v>1.24</v>
      </c>
      <c r="CY23" s="53">
        <f>INDEX('Stats import'!H:H,MATCH((INDEX(mapping!R:R,MATCH(INDEX(statsCategories,1,2),mapping!P:P,0),1)+INDEX(mapping!H:H,MATCH(C23,mapping!A:A,0),1)),'Stats import'!B:B,0),1)</f>
        <v>13.5</v>
      </c>
      <c r="CZ23" s="53">
        <f>INDEX('Stats import'!H:H,MATCH((INDEX(mapping!R:R,MATCH(INDEX(statsCategories,1,3),mapping!P:P,0),1)+INDEX(mapping!H:H,MATCH(C23,mapping!A:A,0),1)),'Stats import'!B:B,0),1)</f>
        <v>11.56</v>
      </c>
      <c r="DA23" s="53">
        <f>INDEX('Stats import'!H:H,MATCH((INDEX(mapping!R:R,MATCH(INDEX(statsCategories,1,4),mapping!P:P,0),1)+INDEX(mapping!H:H,MATCH(C23,mapping!A:A,0),1)),'Stats import'!B:B,0),1)</f>
        <v>4.4000000000000004</v>
      </c>
      <c r="DB23" s="53">
        <f>INDEX('Stats import'!H:H,MATCH((INDEX(mapping!R:R,MATCH(INDEX(statsCategories,1,5),mapping!P:P,0),1)+INDEX(mapping!H:H,MATCH(C23,mapping!A:A,0),1)),'Stats import'!B:B,0),1)</f>
        <v>0.54700000000000004</v>
      </c>
      <c r="DC23" s="53">
        <f>INDEX('Stats import'!H:H,MATCH((INDEX(mapping!R:R,MATCH(INDEX(statsCategories,1,6),mapping!P:P,0),1)+INDEX(mapping!H:H,MATCH(C23,mapping!A:A,0),1)),'Stats import'!B:B,0),1)</f>
        <v>13.12</v>
      </c>
      <c r="DD23" s="53">
        <f>INDEX('Stats import'!H:H,MATCH((INDEX(mapping!R:R,MATCH(INDEX(statsCategories,1,7),mapping!P:P,0),1)+INDEX(mapping!H:H,MATCH(C23,mapping!A:A,0),1)),'Stats import'!B:B,0),1)</f>
        <v>47.7</v>
      </c>
      <c r="DE23" s="53">
        <f>INDEX('Stats import'!H:H,MATCH((INDEX(mapping!R:R,MATCH(INDEX(statsCategories,1,8),mapping!P:P,0),1)+INDEX(mapping!H:H,MATCH(C23,mapping!A:A,0),1)),'Stats import'!B:B,0),1)</f>
        <v>44.3</v>
      </c>
      <c r="DF23" s="53">
        <f>INDEX('Stats import'!H:H,MATCH((INDEX(mapping!R:R,MATCH(INDEX(statsCategories,1,9),mapping!P:P,0),1)+INDEX(mapping!H:H,MATCH(C23,mapping!A:A,0),1)),'Stats import'!B:B,0),1)</f>
        <v>15.8</v>
      </c>
      <c r="DG23" s="53">
        <f>INDEX('Stats import'!H:H,MATCH((INDEX(mapping!R:R,MATCH(INDEX(statsCategories,1,10),mapping!P:P,0),1)+INDEX(mapping!H:H,MATCH(C23,mapping!A:A,0),1)),'Stats import'!B:B,0),1)</f>
        <v>21.3</v>
      </c>
      <c r="DH23" s="53">
        <f>INDEX('Stats import'!H:H,MATCH((INDEX(mapping!R:R,MATCH(INDEX(statsCategories,1,11),mapping!P:P,0),1)+INDEX(mapping!H:H,MATCH(C23,mapping!A:A,0),1)),'Stats import'!B:B,0),1)</f>
        <v>74.599999999999994</v>
      </c>
      <c r="DI23" s="53">
        <f>INDEX('Stats import'!H:H,MATCH((INDEX(mapping!R:R,MATCH(INDEX(statsCategories,1,12),mapping!P:P,0),1)+INDEX(mapping!H:H,MATCH(C23,mapping!A:A,0),1)),'Stats import'!B:B,0),1)</f>
        <v>15.9</v>
      </c>
      <c r="DJ23" s="53">
        <f>INDEX('Stats import'!H:H,MATCH((INDEX(mapping!R:R,MATCH(INDEX(statsCategories,1,13),mapping!P:P,0),1)+INDEX(mapping!H:H,MATCH(C23,mapping!A:A,0),1)),'Stats import'!B:B,0),1)</f>
        <v>4.0999999999999996</v>
      </c>
      <c r="DK23" s="53">
        <f>INDEX('Stats import'!H:H,MATCH((INDEX(mapping!R:R,MATCH(INDEX(statsCategories,1,14),mapping!P:P,0),1)+INDEX(mapping!H:H,MATCH(C23,mapping!A:A,0),1)),'Stats import'!B:B,0),1)</f>
        <v>25.91</v>
      </c>
      <c r="DL23" s="53">
        <f>INDEX('Stats import'!H:H,MATCH((INDEX(mapping!R:R,MATCH(INDEX(statsCategories,1,15),mapping!P:P,0),1)+INDEX(mapping!H:H,MATCH(C23,mapping!A:A,0),1)),'Stats import'!B:B,0),1)</f>
        <v>12.38</v>
      </c>
      <c r="DM23" s="53">
        <f>INDEX('Stats import'!H:H,MATCH((INDEX(mapping!R:R,MATCH(INDEX(statsCategories,1,16),mapping!P:P,0),1)+INDEX(mapping!H:H,MATCH(C23,mapping!A:A,0),1)),'Stats import'!B:B,0),1)</f>
        <v>38.29</v>
      </c>
      <c r="DN23" s="53">
        <f>INDEX('Stats import'!H:H,MATCH((INDEX(mapping!R:R,MATCH(INDEX(statsCategories,1,17),mapping!P:P,0),1)+INDEX(mapping!H:H,MATCH(C23,mapping!A:A,0),1)),'Stats import'!B:B,0),1)</f>
        <v>75.3</v>
      </c>
      <c r="DO23" s="53">
        <f>INDEX('Stats import'!H:H,MATCH((INDEX(mapping!R:R,MATCH(INDEX(statsCategories,1,18),mapping!P:P,0),1)+INDEX(mapping!H:H,MATCH(C23,mapping!A:A,0),1)),'Stats import'!B:B,0),1)</f>
        <v>8.6</v>
      </c>
      <c r="DP23" s="53">
        <f>INDEX('Stats import'!H:H,MATCH((INDEX(mapping!R:R,MATCH(INDEX(statsCategories,1,19),mapping!P:P,0),1)+INDEX(mapping!H:H,MATCH(C23,mapping!A:A,0),1)),'Stats import'!B:B,0),1)</f>
        <v>83.9</v>
      </c>
      <c r="DQ23" s="53">
        <f>INDEX('Stats import'!H:H,MATCH((INDEX(mapping!R:R,MATCH(INDEX(statsCategories,1,20),mapping!P:P,0),1)+INDEX(mapping!H:H,MATCH(C23,mapping!A:A,0),1)),'Stats import'!B:B,0),1)</f>
        <v>7.2</v>
      </c>
      <c r="DR23" s="53">
        <f>INDEX('Stats import'!H:H,MATCH((INDEX(mapping!R:R,MATCH(INDEX(statsCategories,1,21),mapping!P:P,0),1)+INDEX(mapping!H:H,MATCH(C23,mapping!A:A,0),1)),'Stats import'!B:B,0),1)</f>
        <v>24.8</v>
      </c>
      <c r="DS23" s="53">
        <f>INDEX('Stats import'!H:H,MATCH((INDEX(mapping!R:R,MATCH(INDEX(statsCategories,1,22),mapping!P:P,0),1)+INDEX(mapping!H:H,MATCH(C23,mapping!A:A,0),1)),'Stats import'!B:B,0),1)</f>
        <v>34.9</v>
      </c>
      <c r="DT23" s="53">
        <f>INDEX('Stats import'!H:H,MATCH((INDEX(mapping!R:R,MATCH(INDEX(statsCategories,1,23),mapping!P:P,0),1)+INDEX(mapping!H:H,MATCH(C23,mapping!A:A,0),1)),'Stats import'!B:B,0),1)</f>
        <v>35.299999999999997</v>
      </c>
      <c r="DU23" s="53">
        <f>INDEX('Stats import'!H:H,MATCH((INDEX(mapping!R:R,MATCH(INDEX(statsCategories,1,24),mapping!P:P,0),1)+INDEX(mapping!H:H,MATCH(C23,mapping!A:A,0),1)),'Stats import'!B:B,0),1)</f>
        <v>8.6</v>
      </c>
      <c r="DV23" s="53">
        <f>INDEX('Stats import'!H:H,MATCH((INDEX(mapping!R:R,MATCH(INDEX(statsCategories,1,25),mapping!P:P,0),1)+INDEX(mapping!H:H,MATCH(C23,mapping!A:A,0),1)),'Stats import'!B:B,0),1)</f>
        <v>0.8</v>
      </c>
      <c r="DW23" s="53">
        <f>INDEX('Stats import'!H:H,MATCH((INDEX(mapping!R:R,MATCH(INDEX(statsCategories,1,26),mapping!P:P,0),1)+INDEX(mapping!H:H,MATCH(C23,mapping!A:A,0),1)),'Stats import'!B:B,0),1)</f>
        <v>11.65</v>
      </c>
      <c r="DX23" s="53">
        <f>INDEX('Stats import'!H:H,MATCH((INDEX(mapping!R:R,MATCH(INDEX(statsCategories,1,27),mapping!P:P,0),1)+INDEX(mapping!H:H,MATCH(C23,mapping!A:A,0),1)),'Stats import'!B:B,0),1)</f>
        <v>10.9</v>
      </c>
      <c r="DZ23" s="173">
        <f t="shared" si="15"/>
        <v>-1.3452564102564093</v>
      </c>
      <c r="EA23" s="173">
        <f t="shared" si="16"/>
        <v>-16.8</v>
      </c>
      <c r="EB23" s="344">
        <f>INDEX('KenPom import'!J:J,MATCH(INDEX(kpVal,MATCH(C23,valCol,0)),kpTeam,0))</f>
        <v>69.8</v>
      </c>
      <c r="EC23" s="176">
        <f t="shared" si="17"/>
        <v>-0.87047921749471191</v>
      </c>
      <c r="ED23" s="176">
        <f t="shared" si="18"/>
        <v>-0.99844111256954338</v>
      </c>
      <c r="EE23" s="176">
        <f t="shared" si="19"/>
        <v>-1.6503043123120145</v>
      </c>
      <c r="EF23" s="176">
        <f t="shared" si="20"/>
        <v>0.66082252301613509</v>
      </c>
      <c r="EG23" s="176">
        <f t="shared" si="21"/>
        <v>0.24899277798341857</v>
      </c>
      <c r="EH23" s="176">
        <f t="shared" si="22"/>
        <v>0.57902673707055496</v>
      </c>
      <c r="EI23" s="176">
        <f t="shared" si="23"/>
        <v>0.38096925186838571</v>
      </c>
      <c r="EJ23" s="176">
        <f t="shared" si="24"/>
        <v>-0.81013972234473153</v>
      </c>
      <c r="EK23" s="176">
        <f t="shared" si="25"/>
        <v>0.8408395281413592</v>
      </c>
      <c r="EL23" s="176">
        <f t="shared" si="26"/>
        <v>-4.2996798806120826E-2</v>
      </c>
      <c r="EM23" s="225">
        <f t="shared" si="27"/>
        <v>0.31913077140221269</v>
      </c>
      <c r="EN23" s="176">
        <f t="shared" si="28"/>
        <v>5.5765627902273636E-2</v>
      </c>
      <c r="EO23" s="176">
        <f t="shared" si="29"/>
        <v>0.13559450620288085</v>
      </c>
      <c r="EP23" s="176">
        <f t="shared" si="30"/>
        <v>0.24490247170182891</v>
      </c>
      <c r="EQ23" s="176">
        <f t="shared" si="31"/>
        <v>0.54323529487641842</v>
      </c>
      <c r="ER23" s="176">
        <f t="shared" si="32"/>
        <v>0.4997541021095484</v>
      </c>
      <c r="ES23" s="176">
        <f t="shared" si="33"/>
        <v>-0.82052097673969959</v>
      </c>
      <c r="ET23" s="176">
        <f t="shared" si="34"/>
        <v>-0.12370258202071556</v>
      </c>
      <c r="EU23" s="176">
        <f t="shared" si="35"/>
        <v>0.64443458150911315</v>
      </c>
      <c r="EV23" s="176">
        <f t="shared" si="36"/>
        <v>0.13186844535962811</v>
      </c>
      <c r="EW23" s="176">
        <f t="shared" si="37"/>
        <v>0.13610462371205415</v>
      </c>
      <c r="EX23" s="176">
        <f t="shared" si="38"/>
        <v>-0.23797869814239075</v>
      </c>
      <c r="EY23" s="176">
        <f t="shared" si="39"/>
        <v>-1.6121187417867435</v>
      </c>
      <c r="EZ23" s="176">
        <f t="shared" si="40"/>
        <v>-1.5752496315440409E-3</v>
      </c>
      <c r="FA23" s="176">
        <f t="shared" si="41"/>
        <v>-0.29211940475911591</v>
      </c>
      <c r="FB23" s="176">
        <f t="shared" si="42"/>
        <v>-0.2752432531248924</v>
      </c>
      <c r="FC23" s="176">
        <f t="shared" si="43"/>
        <v>-0.13621544782869721</v>
      </c>
      <c r="FD23" s="176">
        <f t="shared" si="44"/>
        <v>0.74700230711459159</v>
      </c>
      <c r="FE23" s="176">
        <f t="shared" si="45"/>
        <v>0.719435325792674</v>
      </c>
      <c r="FF23" s="178">
        <f t="shared" si="46"/>
        <v>0.89034217137281413</v>
      </c>
      <c r="FG23" s="203">
        <f t="shared" si="47"/>
        <v>37.357221206581343</v>
      </c>
      <c r="FH23" s="178">
        <f t="shared" si="48"/>
        <v>0.39898823529411775</v>
      </c>
      <c r="FI23" s="177"/>
      <c r="FJ23" s="177"/>
    </row>
    <row r="24" spans="1:166" ht="15" customHeight="1" x14ac:dyDescent="0.3">
      <c r="A24" s="48">
        <v>23</v>
      </c>
      <c r="B24" s="134" t="s">
        <v>31</v>
      </c>
      <c r="C24" s="122" t="s">
        <v>17</v>
      </c>
      <c r="D24" s="244" t="s">
        <v>1262</v>
      </c>
      <c r="E24" s="126">
        <v>6</v>
      </c>
      <c r="F24" s="241" t="s">
        <v>1945</v>
      </c>
      <c r="G24" s="468"/>
      <c r="H24" s="351">
        <f t="shared" si="0"/>
        <v>30</v>
      </c>
      <c r="I24" s="352">
        <f>IFERROR(INDEX('Net Import'!A:A,MATCH(INDEX(mapping!B:B,MATCH(C24,mapping!A:A,0),1),'Net Import'!B:B,0),1),0)</f>
        <v>24</v>
      </c>
      <c r="J24" s="355">
        <f t="shared" si="1"/>
        <v>21</v>
      </c>
      <c r="K24" s="131">
        <v>19</v>
      </c>
      <c r="L24" s="132">
        <v>6</v>
      </c>
      <c r="M24" s="422">
        <f t="shared" si="2"/>
        <v>7.9513076923077008</v>
      </c>
      <c r="N24" s="47">
        <f t="shared" si="3"/>
        <v>1</v>
      </c>
      <c r="O24" s="231">
        <f t="shared" si="4"/>
        <v>14.5</v>
      </c>
      <c r="P24" s="417">
        <f t="shared" si="5"/>
        <v>35</v>
      </c>
      <c r="Q24" s="232">
        <f t="shared" si="6"/>
        <v>34</v>
      </c>
      <c r="R24" s="420">
        <f t="shared" si="7"/>
        <v>0.3729487179487192</v>
      </c>
      <c r="S24" s="472">
        <v>5</v>
      </c>
      <c r="T24" s="473">
        <v>3</v>
      </c>
      <c r="U24" s="125">
        <f t="shared" si="8"/>
        <v>7</v>
      </c>
      <c r="V24" s="126">
        <f t="shared" si="9"/>
        <v>8</v>
      </c>
      <c r="W24" s="274">
        <f t="shared" si="10"/>
        <v>8</v>
      </c>
      <c r="X24" s="51">
        <f t="shared" si="11"/>
        <v>1</v>
      </c>
      <c r="Y24" s="72" t="s">
        <v>590</v>
      </c>
      <c r="Z24" s="137" t="s">
        <v>594</v>
      </c>
      <c r="AA24" s="137" t="s">
        <v>576</v>
      </c>
      <c r="AB24" s="137" t="s">
        <v>571</v>
      </c>
      <c r="AK24" s="72" t="s">
        <v>569</v>
      </c>
      <c r="AL24" s="137" t="s">
        <v>571</v>
      </c>
      <c r="AW24" s="140" t="s">
        <v>577</v>
      </c>
      <c r="AX24" s="138" t="s">
        <v>600</v>
      </c>
      <c r="AY24" s="138" t="s">
        <v>131</v>
      </c>
      <c r="BL24" s="140" t="s">
        <v>160</v>
      </c>
      <c r="BM24" s="138" t="s">
        <v>604</v>
      </c>
      <c r="BN24" s="138" t="s">
        <v>1351</v>
      </c>
      <c r="BO24" s="138" t="s">
        <v>602</v>
      </c>
      <c r="BP24" s="138" t="s">
        <v>633</v>
      </c>
      <c r="BQ24" s="138" t="s">
        <v>131</v>
      </c>
      <c r="CT24" s="143">
        <f t="shared" si="12"/>
        <v>56.400000000000006</v>
      </c>
      <c r="CU24" s="196">
        <f t="shared" si="13"/>
        <v>23.500000000000004</v>
      </c>
      <c r="CV24" s="197">
        <f>VLOOKUP(B24,'SODiv Index'!A:B,2,FALSE)</f>
        <v>1</v>
      </c>
      <c r="CW24" s="130">
        <f t="shared" si="14"/>
        <v>23.030000000000005</v>
      </c>
      <c r="CX24" s="206">
        <f>INDEX('Stats import'!H:H,MATCH((INDEX(mapping!R:R,MATCH(INDEX(statsCategories,1,1),mapping!P:P,0),1)+INDEX(mapping!H:H,MATCH(C24,mapping!A:A,0),1)),'Stats import'!B:B,0),1)</f>
        <v>1.65</v>
      </c>
      <c r="CY24" s="53">
        <f>INDEX('Stats import'!H:H,MATCH((INDEX(mapping!R:R,MATCH(INDEX(statsCategories,1,2),mapping!P:P,0),1)+INDEX(mapping!H:H,MATCH(C24,mapping!A:A,0),1)),'Stats import'!B:B,0),1)</f>
        <v>16</v>
      </c>
      <c r="CZ24" s="53">
        <f>INDEX('Stats import'!H:H,MATCH((INDEX(mapping!R:R,MATCH(INDEX(statsCategories,1,3),mapping!P:P,0),1)+INDEX(mapping!H:H,MATCH(C24,mapping!A:A,0),1)),'Stats import'!B:B,0),1)</f>
        <v>19.059999999999999</v>
      </c>
      <c r="DA24" s="53">
        <f>INDEX('Stats import'!H:H,MATCH((INDEX(mapping!R:R,MATCH(INDEX(statsCategories,1,4),mapping!P:P,0),1)+INDEX(mapping!H:H,MATCH(C24,mapping!A:A,0),1)),'Stats import'!B:B,0),1)</f>
        <v>3.4</v>
      </c>
      <c r="DB24" s="53">
        <f>INDEX('Stats import'!H:H,MATCH((INDEX(mapping!R:R,MATCH(INDEX(statsCategories,1,5),mapping!P:P,0),1)+INDEX(mapping!H:H,MATCH(C24,mapping!A:A,0),1)),'Stats import'!B:B,0),1)</f>
        <v>0.54600000000000004</v>
      </c>
      <c r="DC24" s="53">
        <f>INDEX('Stats import'!H:H,MATCH((INDEX(mapping!R:R,MATCH(INDEX(statsCategories,1,6),mapping!P:P,0),1)+INDEX(mapping!H:H,MATCH(C24,mapping!A:A,0),1)),'Stats import'!B:B,0),1)</f>
        <v>11.5</v>
      </c>
      <c r="DD24" s="53">
        <f>INDEX('Stats import'!H:H,MATCH((INDEX(mapping!R:R,MATCH(INDEX(statsCategories,1,7),mapping!P:P,0),1)+INDEX(mapping!H:H,MATCH(C24,mapping!A:A,0),1)),'Stats import'!B:B,0),1)</f>
        <v>47.3</v>
      </c>
      <c r="DE24" s="53">
        <f>INDEX('Stats import'!H:H,MATCH((INDEX(mapping!R:R,MATCH(INDEX(statsCategories,1,8),mapping!P:P,0),1)+INDEX(mapping!H:H,MATCH(C24,mapping!A:A,0),1)),'Stats import'!B:B,0),1)</f>
        <v>41.8</v>
      </c>
      <c r="DF24" s="53">
        <f>INDEX('Stats import'!H:H,MATCH((INDEX(mapping!R:R,MATCH(INDEX(statsCategories,1,9),mapping!P:P,0),1)+INDEX(mapping!H:H,MATCH(C24,mapping!A:A,0),1)),'Stats import'!B:B,0),1)</f>
        <v>14.6</v>
      </c>
      <c r="DG24" s="53">
        <f>INDEX('Stats import'!H:H,MATCH((INDEX(mapping!R:R,MATCH(INDEX(statsCategories,1,10),mapping!P:P,0),1)+INDEX(mapping!H:H,MATCH(C24,mapping!A:A,0),1)),'Stats import'!B:B,0),1)</f>
        <v>22.2</v>
      </c>
      <c r="DH24" s="53">
        <f>INDEX('Stats import'!H:H,MATCH((INDEX(mapping!R:R,MATCH(INDEX(statsCategories,1,11),mapping!P:P,0),1)+INDEX(mapping!H:H,MATCH(C24,mapping!A:A,0),1)),'Stats import'!B:B,0),1)</f>
        <v>68.400000000000006</v>
      </c>
      <c r="DI24" s="53">
        <f>INDEX('Stats import'!H:H,MATCH((INDEX(mapping!R:R,MATCH(INDEX(statsCategories,1,12),mapping!P:P,0),1)+INDEX(mapping!H:H,MATCH(C24,mapping!A:A,0),1)),'Stats import'!B:B,0),1)</f>
        <v>15.2</v>
      </c>
      <c r="DJ24" s="53">
        <f>INDEX('Stats import'!H:H,MATCH((INDEX(mapping!R:R,MATCH(INDEX(statsCategories,1,13),mapping!P:P,0),1)+INDEX(mapping!H:H,MATCH(C24,mapping!A:A,0),1)),'Stats import'!B:B,0),1)</f>
        <v>3.8</v>
      </c>
      <c r="DK24" s="53">
        <f>INDEX('Stats import'!H:H,MATCH((INDEX(mapping!R:R,MATCH(INDEX(statsCategories,1,14),mapping!P:P,0),1)+INDEX(mapping!H:H,MATCH(C24,mapping!A:A,0),1)),'Stats import'!B:B,0),1)</f>
        <v>27.25</v>
      </c>
      <c r="DL24" s="53">
        <f>INDEX('Stats import'!H:H,MATCH((INDEX(mapping!R:R,MATCH(INDEX(statsCategories,1,15),mapping!P:P,0),1)+INDEX(mapping!H:H,MATCH(C24,mapping!A:A,0),1)),'Stats import'!B:B,0),1)</f>
        <v>10.78</v>
      </c>
      <c r="DM24" s="53">
        <f>INDEX('Stats import'!H:H,MATCH((INDEX(mapping!R:R,MATCH(INDEX(statsCategories,1,16),mapping!P:P,0),1)+INDEX(mapping!H:H,MATCH(C24,mapping!A:A,0),1)),'Stats import'!B:B,0),1)</f>
        <v>38.03</v>
      </c>
      <c r="DN24" s="53">
        <f>INDEX('Stats import'!H:H,MATCH((INDEX(mapping!R:R,MATCH(INDEX(statsCategories,1,17),mapping!P:P,0),1)+INDEX(mapping!H:H,MATCH(C24,mapping!A:A,0),1)),'Stats import'!B:B,0),1)</f>
        <v>71.3</v>
      </c>
      <c r="DO24" s="53">
        <f>INDEX('Stats import'!H:H,MATCH((INDEX(mapping!R:R,MATCH(INDEX(statsCategories,1,18),mapping!P:P,0),1)+INDEX(mapping!H:H,MATCH(C24,mapping!A:A,0),1)),'Stats import'!B:B,0),1)</f>
        <v>8.5</v>
      </c>
      <c r="DP24" s="53">
        <f>INDEX('Stats import'!H:H,MATCH((INDEX(mapping!R:R,MATCH(INDEX(statsCategories,1,19),mapping!P:P,0),1)+INDEX(mapping!H:H,MATCH(C24,mapping!A:A,0),1)),'Stats import'!B:B,0),1)</f>
        <v>79.8</v>
      </c>
      <c r="DQ24" s="53">
        <f>INDEX('Stats import'!H:H,MATCH((INDEX(mapping!R:R,MATCH(INDEX(statsCategories,1,20),mapping!P:P,0),1)+INDEX(mapping!H:H,MATCH(C24,mapping!A:A,0),1)),'Stats import'!B:B,0),1)</f>
        <v>5.3</v>
      </c>
      <c r="DR24" s="53">
        <f>INDEX('Stats import'!H:H,MATCH((INDEX(mapping!R:R,MATCH(INDEX(statsCategories,1,21),mapping!P:P,0),1)+INDEX(mapping!H:H,MATCH(C24,mapping!A:A,0),1)),'Stats import'!B:B,0),1)</f>
        <v>25</v>
      </c>
      <c r="DS24" s="53">
        <f>INDEX('Stats import'!H:H,MATCH((INDEX(mapping!R:R,MATCH(INDEX(statsCategories,1,22),mapping!P:P,0),1)+INDEX(mapping!H:H,MATCH(C24,mapping!A:A,0),1)),'Stats import'!B:B,0),1)</f>
        <v>34.5</v>
      </c>
      <c r="DT24" s="53">
        <f>INDEX('Stats import'!H:H,MATCH((INDEX(mapping!R:R,MATCH(INDEX(statsCategories,1,23),mapping!P:P,0),1)+INDEX(mapping!H:H,MATCH(C24,mapping!A:A,0),1)),'Stats import'!B:B,0),1)</f>
        <v>34.5</v>
      </c>
      <c r="DU24" s="53">
        <f>INDEX('Stats import'!H:H,MATCH((INDEX(mapping!R:R,MATCH(INDEX(statsCategories,1,24),mapping!P:P,0),1)+INDEX(mapping!H:H,MATCH(C24,mapping!A:A,0),1)),'Stats import'!B:B,0),1)</f>
        <v>8.6</v>
      </c>
      <c r="DV24" s="53">
        <f>INDEX('Stats import'!H:H,MATCH((INDEX(mapping!R:R,MATCH(INDEX(statsCategories,1,25),mapping!P:P,0),1)+INDEX(mapping!H:H,MATCH(C24,mapping!A:A,0),1)),'Stats import'!B:B,0),1)</f>
        <v>-0.3</v>
      </c>
      <c r="DW24" s="53">
        <f>INDEX('Stats import'!H:H,MATCH((INDEX(mapping!R:R,MATCH(INDEX(statsCategories,1,26),mapping!P:P,0),1)+INDEX(mapping!H:H,MATCH(C24,mapping!A:A,0),1)),'Stats import'!B:B,0),1)</f>
        <v>9.3800000000000008</v>
      </c>
      <c r="DX24" s="53">
        <f>INDEX('Stats import'!H:H,MATCH((INDEX(mapping!R:R,MATCH(INDEX(statsCategories,1,27),mapping!P:P,0),1)+INDEX(mapping!H:H,MATCH(C24,mapping!A:A,0),1)),'Stats import'!B:B,0),1)</f>
        <v>9.6999999999999993</v>
      </c>
      <c r="DZ24" s="173">
        <f t="shared" si="15"/>
        <v>0.3729487179487192</v>
      </c>
      <c r="EA24" s="173">
        <f t="shared" si="16"/>
        <v>-14.5</v>
      </c>
      <c r="EB24" s="344">
        <f>INDEX('KenPom import'!J:J,MATCH(INDEX(kpVal,MATCH(C24,valCol,0)),kpTeam,0))</f>
        <v>67.8</v>
      </c>
      <c r="EC24" s="176">
        <f t="shared" si="17"/>
        <v>0.85678746936715122</v>
      </c>
      <c r="ED24" s="176">
        <f t="shared" si="18"/>
        <v>0.32575134441924358</v>
      </c>
      <c r="EE24" s="176">
        <f t="shared" si="19"/>
        <v>-0.43250236248209656</v>
      </c>
      <c r="EF24" s="176">
        <f t="shared" si="20"/>
        <v>-0.35778637565998855</v>
      </c>
      <c r="EG24" s="176">
        <f t="shared" si="21"/>
        <v>0.20842368992094645</v>
      </c>
      <c r="EH24" s="176">
        <f t="shared" si="22"/>
        <v>8.3144459106213195E-2</v>
      </c>
      <c r="EI24" s="176">
        <f t="shared" si="23"/>
        <v>0.1849722091065169</v>
      </c>
      <c r="EJ24" s="176">
        <f t="shared" si="24"/>
        <v>0.39363401070835813</v>
      </c>
      <c r="EK24" s="176">
        <f t="shared" si="25"/>
        <v>1.606689572748293</v>
      </c>
      <c r="EL24" s="176">
        <f t="shared" si="26"/>
        <v>0.26658015259793982</v>
      </c>
      <c r="EM24" s="225">
        <f t="shared" si="27"/>
        <v>-1.7076152287962585</v>
      </c>
      <c r="EN24" s="176">
        <f t="shared" si="28"/>
        <v>-0.25652188835045031</v>
      </c>
      <c r="EO24" s="176">
        <f t="shared" si="29"/>
        <v>5.3416017595074347E-2</v>
      </c>
      <c r="EP24" s="176">
        <f t="shared" si="30"/>
        <v>0.97053942489242828</v>
      </c>
      <c r="EQ24" s="176">
        <f t="shared" si="31"/>
        <v>-0.40177853692816767</v>
      </c>
      <c r="ER24" s="176">
        <f t="shared" si="32"/>
        <v>0.40510025650876075</v>
      </c>
      <c r="ES24" s="176">
        <f t="shared" si="33"/>
        <v>4.4608224435600814E-2</v>
      </c>
      <c r="ET24" s="176">
        <f t="shared" si="34"/>
        <v>-0.14624519377847695</v>
      </c>
      <c r="EU24" s="176">
        <f t="shared" si="35"/>
        <v>-0.16854442901007033</v>
      </c>
      <c r="EV24" s="176">
        <f t="shared" si="36"/>
        <v>-1.2896921003611606</v>
      </c>
      <c r="EW24" s="176">
        <f t="shared" si="37"/>
        <v>0.18593698021989952</v>
      </c>
      <c r="EX24" s="176">
        <f t="shared" si="38"/>
        <v>-0.43838181236756363</v>
      </c>
      <c r="EY24" s="176">
        <f t="shared" si="39"/>
        <v>-1.1519242749073886</v>
      </c>
      <c r="EZ24" s="176">
        <f t="shared" si="40"/>
        <v>-1.5752496315440409E-3</v>
      </c>
      <c r="FA24" s="176">
        <f t="shared" si="41"/>
        <v>-0.86210848721592659</v>
      </c>
      <c r="FB24" s="176">
        <f t="shared" si="42"/>
        <v>-1.5892331260870438</v>
      </c>
      <c r="FC24" s="176">
        <f t="shared" si="43"/>
        <v>0.99108481006395988</v>
      </c>
      <c r="FD24" s="176">
        <f t="shared" si="44"/>
        <v>0.56959731939020253</v>
      </c>
      <c r="FE24" s="176">
        <f t="shared" si="45"/>
        <v>0.42375495959689097</v>
      </c>
      <c r="FF24" s="178">
        <f t="shared" si="46"/>
        <v>6.1152721898706922E-2</v>
      </c>
      <c r="FG24" s="203">
        <f t="shared" si="47"/>
        <v>34.157509157509146</v>
      </c>
      <c r="FH24" s="178">
        <f t="shared" si="48"/>
        <v>0.42260061919504655</v>
      </c>
      <c r="FI24" s="177"/>
      <c r="FJ24" s="177"/>
    </row>
    <row r="25" spans="1:166" ht="15" customHeight="1" x14ac:dyDescent="0.3">
      <c r="A25" s="48">
        <v>24</v>
      </c>
      <c r="B25" s="123" t="s">
        <v>32</v>
      </c>
      <c r="C25" s="234" t="s">
        <v>29</v>
      </c>
      <c r="D25" s="245" t="s">
        <v>1235</v>
      </c>
      <c r="E25" s="126">
        <v>6</v>
      </c>
      <c r="F25" s="241" t="s">
        <v>1945</v>
      </c>
      <c r="G25" s="468"/>
      <c r="H25" s="351">
        <f t="shared" si="0"/>
        <v>12</v>
      </c>
      <c r="I25" s="352">
        <f>IFERROR(INDEX('Net Import'!A:A,MATCH(INDEX(mapping!B:B,MATCH(C25,mapping!A:A,0),1),'Net Import'!B:B,0),1),0)</f>
        <v>20</v>
      </c>
      <c r="J25" s="355">
        <f t="shared" si="1"/>
        <v>22</v>
      </c>
      <c r="K25" s="131">
        <v>25</v>
      </c>
      <c r="L25" s="132">
        <v>6</v>
      </c>
      <c r="M25" s="422">
        <f t="shared" si="2"/>
        <v>8.0406410256410261</v>
      </c>
      <c r="N25" s="47">
        <f t="shared" si="3"/>
        <v>1</v>
      </c>
      <c r="O25" s="231">
        <f t="shared" si="4"/>
        <v>18.899999999999999</v>
      </c>
      <c r="P25" s="417">
        <f t="shared" si="5"/>
        <v>36</v>
      </c>
      <c r="Q25" s="232">
        <f t="shared" si="6"/>
        <v>15</v>
      </c>
      <c r="R25" s="420">
        <f t="shared" si="7"/>
        <v>1.5096153846153846</v>
      </c>
      <c r="S25" s="472">
        <v>4</v>
      </c>
      <c r="T25" s="473">
        <v>4</v>
      </c>
      <c r="U25" s="125">
        <f t="shared" si="8"/>
        <v>9</v>
      </c>
      <c r="V25" s="126">
        <f t="shared" si="9"/>
        <v>10</v>
      </c>
      <c r="W25" s="274">
        <f t="shared" si="10"/>
        <v>11</v>
      </c>
      <c r="X25" s="51">
        <f t="shared" si="11"/>
        <v>1</v>
      </c>
      <c r="Y25" s="72" t="s">
        <v>597</v>
      </c>
      <c r="Z25" s="137" t="s">
        <v>702</v>
      </c>
      <c r="AA25" s="137" t="s">
        <v>564</v>
      </c>
      <c r="AB25" s="137" t="s">
        <v>658</v>
      </c>
      <c r="AK25" s="72" t="s">
        <v>561</v>
      </c>
      <c r="AL25" s="137" t="s">
        <v>614</v>
      </c>
      <c r="AM25" s="137" t="s">
        <v>564</v>
      </c>
      <c r="AN25" s="137" t="s">
        <v>658</v>
      </c>
      <c r="AO25" s="137" t="s">
        <v>658</v>
      </c>
      <c r="AW25" s="140" t="s">
        <v>593</v>
      </c>
      <c r="AX25" s="138" t="s">
        <v>584</v>
      </c>
      <c r="AY25" s="138" t="s">
        <v>622</v>
      </c>
      <c r="AZ25" s="138" t="s">
        <v>621</v>
      </c>
      <c r="BA25" s="138" t="s">
        <v>621</v>
      </c>
      <c r="BL25" s="140" t="s">
        <v>590</v>
      </c>
      <c r="BM25" s="138" t="s">
        <v>615</v>
      </c>
      <c r="BN25" s="138" t="s">
        <v>594</v>
      </c>
      <c r="BO25" s="138" t="s">
        <v>594</v>
      </c>
      <c r="BP25" s="138" t="s">
        <v>616</v>
      </c>
      <c r="BY25" s="110" t="s">
        <v>617</v>
      </c>
      <c r="CT25" s="143">
        <f t="shared" si="12"/>
        <v>47.2</v>
      </c>
      <c r="CU25" s="196">
        <f t="shared" si="13"/>
        <v>19.666666666666668</v>
      </c>
      <c r="CV25" s="197">
        <f>VLOOKUP(B25,'SODiv Index'!A:B,2,FALSE)</f>
        <v>1</v>
      </c>
      <c r="CW25" s="130">
        <f t="shared" si="14"/>
        <v>19.273333333333333</v>
      </c>
      <c r="CX25" s="206">
        <f>INDEX('Stats import'!H:H,MATCH((INDEX(mapping!R:R,MATCH(INDEX(statsCategories,1,1),mapping!P:P,0),1)+INDEX(mapping!H:H,MATCH(C25,mapping!A:A,0),1)),'Stats import'!B:B,0),1)</f>
        <v>1.45</v>
      </c>
      <c r="CY25" s="53">
        <f>INDEX('Stats import'!H:H,MATCH((INDEX(mapping!R:R,MATCH(INDEX(statsCategories,1,2),mapping!P:P,0),1)+INDEX(mapping!H:H,MATCH(C25,mapping!A:A,0),1)),'Stats import'!B:B,0),1)</f>
        <v>16.899999999999999</v>
      </c>
      <c r="CZ25" s="53">
        <f>INDEX('Stats import'!H:H,MATCH((INDEX(mapping!R:R,MATCH(INDEX(statsCategories,1,3),mapping!P:P,0),1)+INDEX(mapping!H:H,MATCH(C25,mapping!A:A,0),1)),'Stats import'!B:B,0),1)</f>
        <v>23.73</v>
      </c>
      <c r="DA25" s="53">
        <f>INDEX('Stats import'!H:H,MATCH((INDEX(mapping!R:R,MATCH(INDEX(statsCategories,1,4),mapping!P:P,0),1)+INDEX(mapping!H:H,MATCH(C25,mapping!A:A,0),1)),'Stats import'!B:B,0),1)</f>
        <v>3.6</v>
      </c>
      <c r="DB25" s="53">
        <f>INDEX('Stats import'!H:H,MATCH((INDEX(mapping!R:R,MATCH(INDEX(statsCategories,1,5),mapping!P:P,0),1)+INDEX(mapping!H:H,MATCH(C25,mapping!A:A,0),1)),'Stats import'!B:B,0),1)</f>
        <v>0.51600000000000001</v>
      </c>
      <c r="DC25" s="53">
        <f>INDEX('Stats import'!H:H,MATCH((INDEX(mapping!R:R,MATCH(INDEX(statsCategories,1,6),mapping!P:P,0),1)+INDEX(mapping!H:H,MATCH(C25,mapping!A:A,0),1)),'Stats import'!B:B,0),1)</f>
        <v>11</v>
      </c>
      <c r="DD25" s="53">
        <f>INDEX('Stats import'!H:H,MATCH((INDEX(mapping!R:R,MATCH(INDEX(statsCategories,1,7),mapping!P:P,0),1)+INDEX(mapping!H:H,MATCH(C25,mapping!A:A,0),1)),'Stats import'!B:B,0),1)</f>
        <v>46.3</v>
      </c>
      <c r="DE25" s="53">
        <f>INDEX('Stats import'!H:H,MATCH((INDEX(mapping!R:R,MATCH(INDEX(statsCategories,1,8),mapping!P:P,0),1)+INDEX(mapping!H:H,MATCH(C25,mapping!A:A,0),1)),'Stats import'!B:B,0),1)</f>
        <v>40.9</v>
      </c>
      <c r="DF25" s="53">
        <f>INDEX('Stats import'!H:H,MATCH((INDEX(mapping!R:R,MATCH(INDEX(statsCategories,1,9),mapping!P:P,0),1)+INDEX(mapping!H:H,MATCH(C25,mapping!A:A,0),1)),'Stats import'!B:B,0),1)</f>
        <v>17.899999999999999</v>
      </c>
      <c r="DG25" s="53">
        <f>INDEX('Stats import'!H:H,MATCH((INDEX(mapping!R:R,MATCH(INDEX(statsCategories,1,10),mapping!P:P,0),1)+INDEX(mapping!H:H,MATCH(C25,mapping!A:A,0),1)),'Stats import'!B:B,0),1)</f>
        <v>23.7</v>
      </c>
      <c r="DH25" s="53">
        <f>INDEX('Stats import'!H:H,MATCH((INDEX(mapping!R:R,MATCH(INDEX(statsCategories,1,11),mapping!P:P,0),1)+INDEX(mapping!H:H,MATCH(C25,mapping!A:A,0),1)),'Stats import'!B:B,0),1)</f>
        <v>69.400000000000006</v>
      </c>
      <c r="DI25" s="53">
        <f>INDEX('Stats import'!H:H,MATCH((INDEX(mapping!R:R,MATCH(INDEX(statsCategories,1,12),mapping!P:P,0),1)+INDEX(mapping!H:H,MATCH(C25,mapping!A:A,0),1)),'Stats import'!B:B,0),1)</f>
        <v>16.399999999999999</v>
      </c>
      <c r="DJ25" s="53">
        <f>INDEX('Stats import'!H:H,MATCH((INDEX(mapping!R:R,MATCH(INDEX(statsCategories,1,13),mapping!P:P,0),1)+INDEX(mapping!H:H,MATCH(C25,mapping!A:A,0),1)),'Stats import'!B:B,0),1)</f>
        <v>12.8</v>
      </c>
      <c r="DK25" s="53">
        <f>INDEX('Stats import'!H:H,MATCH((INDEX(mapping!R:R,MATCH(INDEX(statsCategories,1,14),mapping!P:P,0),1)+INDEX(mapping!H:H,MATCH(C25,mapping!A:A,0),1)),'Stats import'!B:B,0),1)</f>
        <v>26.55</v>
      </c>
      <c r="DL25" s="53">
        <f>INDEX('Stats import'!H:H,MATCH((INDEX(mapping!R:R,MATCH(INDEX(statsCategories,1,15),mapping!P:P,0),1)+INDEX(mapping!H:H,MATCH(C25,mapping!A:A,0),1)),'Stats import'!B:B,0),1)</f>
        <v>16.03</v>
      </c>
      <c r="DM25" s="53">
        <f>INDEX('Stats import'!H:H,MATCH((INDEX(mapping!R:R,MATCH(INDEX(statsCategories,1,16),mapping!P:P,0),1)+INDEX(mapping!H:H,MATCH(C25,mapping!A:A,0),1)),'Stats import'!B:B,0),1)</f>
        <v>42.58</v>
      </c>
      <c r="DN25" s="53">
        <f>INDEX('Stats import'!H:H,MATCH((INDEX(mapping!R:R,MATCH(INDEX(statsCategories,1,17),mapping!P:P,0),1)+INDEX(mapping!H:H,MATCH(C25,mapping!A:A,0),1)),'Stats import'!B:B,0),1)</f>
        <v>69.400000000000006</v>
      </c>
      <c r="DO25" s="53">
        <f>INDEX('Stats import'!H:H,MATCH((INDEX(mapping!R:R,MATCH(INDEX(statsCategories,1,18),mapping!P:P,0),1)+INDEX(mapping!H:H,MATCH(C25,mapping!A:A,0),1)),'Stats import'!B:B,0),1)</f>
        <v>10.1</v>
      </c>
      <c r="DP25" s="53">
        <f>INDEX('Stats import'!H:H,MATCH((INDEX(mapping!R:R,MATCH(INDEX(statsCategories,1,19),mapping!P:P,0),1)+INDEX(mapping!H:H,MATCH(C25,mapping!A:A,0),1)),'Stats import'!B:B,0),1)</f>
        <v>79.5</v>
      </c>
      <c r="DQ25" s="53">
        <f>INDEX('Stats import'!H:H,MATCH((INDEX(mapping!R:R,MATCH(INDEX(statsCategories,1,20),mapping!P:P,0),1)+INDEX(mapping!H:H,MATCH(C25,mapping!A:A,0),1)),'Stats import'!B:B,0),1)</f>
        <v>7.5</v>
      </c>
      <c r="DR25" s="53">
        <f>INDEX('Stats import'!H:H,MATCH((INDEX(mapping!R:R,MATCH(INDEX(statsCategories,1,21),mapping!P:P,0),1)+INDEX(mapping!H:H,MATCH(C25,mapping!A:A,0),1)),'Stats import'!B:B,0),1)</f>
        <v>19.399999999999999</v>
      </c>
      <c r="DS25" s="53">
        <f>INDEX('Stats import'!H:H,MATCH((INDEX(mapping!R:R,MATCH(INDEX(statsCategories,1,22),mapping!P:P,0),1)+INDEX(mapping!H:H,MATCH(C25,mapping!A:A,0),1)),'Stats import'!B:B,0),1)</f>
        <v>33.4</v>
      </c>
      <c r="DT25" s="53">
        <f>INDEX('Stats import'!H:H,MATCH((INDEX(mapping!R:R,MATCH(INDEX(statsCategories,1,23),mapping!P:P,0),1)+INDEX(mapping!H:H,MATCH(C25,mapping!A:A,0),1)),'Stats import'!B:B,0),1)</f>
        <v>30.6</v>
      </c>
      <c r="DU25" s="53">
        <f>INDEX('Stats import'!H:H,MATCH((INDEX(mapping!R:R,MATCH(INDEX(statsCategories,1,24),mapping!P:P,0),1)+INDEX(mapping!H:H,MATCH(C25,mapping!A:A,0),1)),'Stats import'!B:B,0),1)</f>
        <v>6.5</v>
      </c>
      <c r="DV25" s="53">
        <f>INDEX('Stats import'!H:H,MATCH((INDEX(mapping!R:R,MATCH(INDEX(statsCategories,1,25),mapping!P:P,0),1)+INDEX(mapping!H:H,MATCH(C25,mapping!A:A,0),1)),'Stats import'!B:B,0),1)</f>
        <v>-0.6</v>
      </c>
      <c r="DW25" s="53">
        <f>INDEX('Stats import'!H:H,MATCH((INDEX(mapping!R:R,MATCH(INDEX(statsCategories,1,26),mapping!P:P,0),1)+INDEX(mapping!H:H,MATCH(C25,mapping!A:A,0),1)),'Stats import'!B:B,0),1)</f>
        <v>11.09</v>
      </c>
      <c r="DX25" s="53">
        <f>INDEX('Stats import'!H:H,MATCH((INDEX(mapping!R:R,MATCH(INDEX(statsCategories,1,27),mapping!P:P,0),1)+INDEX(mapping!H:H,MATCH(C25,mapping!A:A,0),1)),'Stats import'!B:B,0),1)</f>
        <v>11.7</v>
      </c>
      <c r="DZ25" s="173">
        <f t="shared" si="15"/>
        <v>1.5096153846153846</v>
      </c>
      <c r="EA25" s="173">
        <f t="shared" si="16"/>
        <v>-18.899999999999999</v>
      </c>
      <c r="EB25" s="344">
        <f>INDEX('KenPom import'!J:J,MATCH(INDEX(kpVal,MATCH(C25,valCol,0)),kpTeam,0))</f>
        <v>65.3</v>
      </c>
      <c r="EC25" s="176">
        <f t="shared" si="17"/>
        <v>1.4218353824779009E-2</v>
      </c>
      <c r="ED25" s="176">
        <f t="shared" si="18"/>
        <v>0.80246062893520609</v>
      </c>
      <c r="EE25" s="176">
        <f t="shared" si="19"/>
        <v>0.32578231827866611</v>
      </c>
      <c r="EF25" s="176">
        <f t="shared" si="20"/>
        <v>-0.15406459592476374</v>
      </c>
      <c r="EG25" s="176">
        <f t="shared" si="21"/>
        <v>-1.0086489519532167</v>
      </c>
      <c r="EH25" s="176">
        <f t="shared" si="22"/>
        <v>-6.9905626685250369E-2</v>
      </c>
      <c r="EI25" s="176">
        <f t="shared" si="23"/>
        <v>-0.30502039779814816</v>
      </c>
      <c r="EJ25" s="176">
        <f t="shared" si="24"/>
        <v>0.82699255460746979</v>
      </c>
      <c r="EK25" s="176">
        <f t="shared" si="25"/>
        <v>-0.49939804992077258</v>
      </c>
      <c r="EL25" s="176">
        <f t="shared" si="26"/>
        <v>0.78254173827137508</v>
      </c>
      <c r="EM25" s="225">
        <f t="shared" si="27"/>
        <v>-1.3807207126352141</v>
      </c>
      <c r="EN25" s="176">
        <f t="shared" si="28"/>
        <v>0.27882813951136104</v>
      </c>
      <c r="EO25" s="176">
        <f t="shared" si="29"/>
        <v>2.5187706758292712</v>
      </c>
      <c r="EP25" s="176">
        <f t="shared" si="30"/>
        <v>0.59147534486748865</v>
      </c>
      <c r="EQ25" s="176">
        <f t="shared" si="31"/>
        <v>2.6990480986806289</v>
      </c>
      <c r="ER25" s="176">
        <f t="shared" si="32"/>
        <v>2.0615425545225565</v>
      </c>
      <c r="ES25" s="176">
        <f t="shared" si="33"/>
        <v>0.45554459499386668</v>
      </c>
      <c r="ET25" s="176">
        <f t="shared" si="34"/>
        <v>0.21443659434570617</v>
      </c>
      <c r="EU25" s="176">
        <f t="shared" si="35"/>
        <v>-0.22803069807244891</v>
      </c>
      <c r="EV25" s="176">
        <f t="shared" si="36"/>
        <v>0.35632537363133143</v>
      </c>
      <c r="EW25" s="176">
        <f t="shared" si="37"/>
        <v>-1.2093690019997758</v>
      </c>
      <c r="EX25" s="176">
        <f t="shared" si="38"/>
        <v>-0.98949037648679161</v>
      </c>
      <c r="EY25" s="176">
        <f t="shared" si="39"/>
        <v>1.0915237511294746</v>
      </c>
      <c r="EZ25" s="176">
        <f t="shared" si="40"/>
        <v>-1.3247849401278613</v>
      </c>
      <c r="FA25" s="176">
        <f t="shared" si="41"/>
        <v>-1.0175600551586932</v>
      </c>
      <c r="FB25" s="176">
        <f t="shared" si="42"/>
        <v>-0.59939934513317683</v>
      </c>
      <c r="FC25" s="176">
        <f t="shared" si="43"/>
        <v>-0.88774895309046686</v>
      </c>
      <c r="FD25" s="176">
        <f t="shared" si="44"/>
        <v>0.4522362821446847</v>
      </c>
      <c r="FE25" s="176">
        <f t="shared" si="45"/>
        <v>0.98940435579751895</v>
      </c>
      <c r="FF25" s="178">
        <f t="shared" si="46"/>
        <v>-0.97533408994392712</v>
      </c>
      <c r="FG25" s="203">
        <f t="shared" si="47"/>
        <v>41.743410852713183</v>
      </c>
      <c r="FH25" s="178">
        <f t="shared" si="48"/>
        <v>0.31728684627575271</v>
      </c>
      <c r="FI25" s="177"/>
      <c r="FJ25" s="177"/>
    </row>
    <row r="26" spans="1:166" ht="15" customHeight="1" x14ac:dyDescent="0.3">
      <c r="A26" s="48">
        <v>27</v>
      </c>
      <c r="B26" s="134" t="s">
        <v>6</v>
      </c>
      <c r="C26" s="123" t="s">
        <v>21</v>
      </c>
      <c r="D26" s="126" t="s">
        <v>1250</v>
      </c>
      <c r="E26" s="126">
        <v>7</v>
      </c>
      <c r="F26" s="241" t="s">
        <v>1945</v>
      </c>
      <c r="G26" s="468"/>
      <c r="H26" s="351">
        <f t="shared" si="0"/>
        <v>25</v>
      </c>
      <c r="I26" s="352">
        <f>IFERROR(INDEX('Net Import'!A:A,MATCH(INDEX(mapping!B:B,MATCH(C26,mapping!A:A,0),1),'Net Import'!B:B,0),1),0)</f>
        <v>31</v>
      </c>
      <c r="J26" s="355">
        <f t="shared" si="1"/>
        <v>30</v>
      </c>
      <c r="L26" s="132">
        <v>7</v>
      </c>
      <c r="M26" s="422">
        <f t="shared" si="2"/>
        <v>20.060846153846157</v>
      </c>
      <c r="N26" s="47">
        <f t="shared" si="3"/>
        <v>1</v>
      </c>
      <c r="O26" s="231">
        <f t="shared" si="4"/>
        <v>15.2</v>
      </c>
      <c r="P26" s="417">
        <f t="shared" si="5"/>
        <v>19</v>
      </c>
      <c r="Q26" s="232">
        <f t="shared" si="6"/>
        <v>51</v>
      </c>
      <c r="R26" s="420">
        <f t="shared" si="7"/>
        <v>2.6393589743589754</v>
      </c>
      <c r="S26" s="472">
        <v>6</v>
      </c>
      <c r="T26" s="473">
        <v>2</v>
      </c>
      <c r="U26" s="125">
        <f t="shared" si="8"/>
        <v>6</v>
      </c>
      <c r="V26" s="126">
        <f t="shared" si="9"/>
        <v>10</v>
      </c>
      <c r="W26" s="274">
        <f t="shared" si="10"/>
        <v>11</v>
      </c>
      <c r="X26" s="51">
        <f t="shared" si="11"/>
        <v>1</v>
      </c>
      <c r="Y26" s="72" t="s">
        <v>568</v>
      </c>
      <c r="Z26" s="137" t="s">
        <v>561</v>
      </c>
      <c r="AA26" s="137" t="s">
        <v>566</v>
      </c>
      <c r="AB26" s="137" t="s">
        <v>569</v>
      </c>
      <c r="AK26" s="72" t="s">
        <v>560</v>
      </c>
      <c r="AL26" s="137" t="s">
        <v>557</v>
      </c>
      <c r="AM26" s="137" t="s">
        <v>563</v>
      </c>
      <c r="AN26" s="137" t="s">
        <v>586</v>
      </c>
      <c r="AO26" s="137" t="s">
        <v>569</v>
      </c>
      <c r="AP26" s="137" t="s">
        <v>568</v>
      </c>
      <c r="AW26" s="140" t="s">
        <v>102</v>
      </c>
      <c r="AX26" s="138" t="s">
        <v>102</v>
      </c>
      <c r="BL26" s="140" t="s">
        <v>572</v>
      </c>
      <c r="BM26" s="138" t="s">
        <v>577</v>
      </c>
      <c r="BN26" s="138" t="s">
        <v>1351</v>
      </c>
      <c r="BO26" s="138" t="s">
        <v>585</v>
      </c>
      <c r="BY26" s="110" t="s">
        <v>1398</v>
      </c>
      <c r="CT26" s="143">
        <f t="shared" si="12"/>
        <v>70.8</v>
      </c>
      <c r="CU26" s="196">
        <f t="shared" si="13"/>
        <v>29.5</v>
      </c>
      <c r="CV26" s="197">
        <f>VLOOKUP(B26,'SODiv Index'!A:B,2,FALSE)</f>
        <v>1</v>
      </c>
      <c r="CW26" s="130">
        <f t="shared" si="14"/>
        <v>28.910000000000004</v>
      </c>
      <c r="CX26" s="206">
        <f>INDEX('Stats import'!H:H,MATCH((INDEX(mapping!R:R,MATCH(INDEX(statsCategories,1,1),mapping!P:P,0),1)+INDEX(mapping!H:H,MATCH(C26,mapping!A:A,0),1)),'Stats import'!B:B,0),1)</f>
        <v>1.84</v>
      </c>
      <c r="CY26" s="53">
        <f>INDEX('Stats import'!H:H,MATCH((INDEX(mapping!R:R,MATCH(INDEX(statsCategories,1,2),mapping!P:P,0),1)+INDEX(mapping!H:H,MATCH(C26,mapping!A:A,0),1)),'Stats import'!B:B,0),1)</f>
        <v>16.3</v>
      </c>
      <c r="CZ26" s="53">
        <f>INDEX('Stats import'!H:H,MATCH((INDEX(mapping!R:R,MATCH(INDEX(statsCategories,1,3),mapping!P:P,0),1)+INDEX(mapping!H:H,MATCH(C26,mapping!A:A,0),1)),'Stats import'!B:B,0),1)</f>
        <v>14.32</v>
      </c>
      <c r="DA26" s="53">
        <f>INDEX('Stats import'!H:H,MATCH((INDEX(mapping!R:R,MATCH(INDEX(statsCategories,1,4),mapping!P:P,0),1)+INDEX(mapping!H:H,MATCH(C26,mapping!A:A,0),1)),'Stats import'!B:B,0),1)</f>
        <v>2.9</v>
      </c>
      <c r="DB26" s="53">
        <f>INDEX('Stats import'!H:H,MATCH((INDEX(mapping!R:R,MATCH(INDEX(statsCategories,1,5),mapping!P:P,0),1)+INDEX(mapping!H:H,MATCH(C26,mapping!A:A,0),1)),'Stats import'!B:B,0),1)</f>
        <v>0.53900000000000003</v>
      </c>
      <c r="DC26" s="53">
        <f>INDEX('Stats import'!H:H,MATCH((INDEX(mapping!R:R,MATCH(INDEX(statsCategories,1,6),mapping!P:P,0),1)+INDEX(mapping!H:H,MATCH(C26,mapping!A:A,0),1)),'Stats import'!B:B,0),1)</f>
        <v>8.68</v>
      </c>
      <c r="DD26" s="53">
        <f>INDEX('Stats import'!H:H,MATCH((INDEX(mapping!R:R,MATCH(INDEX(statsCategories,1,7),mapping!P:P,0),1)+INDEX(mapping!H:H,MATCH(C26,mapping!A:A,0),1)),'Stats import'!B:B,0),1)</f>
        <v>47.1</v>
      </c>
      <c r="DE26" s="53">
        <f>INDEX('Stats import'!H:H,MATCH((INDEX(mapping!R:R,MATCH(INDEX(statsCategories,1,8),mapping!P:P,0),1)+INDEX(mapping!H:H,MATCH(C26,mapping!A:A,0),1)),'Stats import'!B:B,0),1)</f>
        <v>43.3</v>
      </c>
      <c r="DF26" s="53">
        <f>INDEX('Stats import'!H:H,MATCH((INDEX(mapping!R:R,MATCH(INDEX(statsCategories,1,9),mapping!P:P,0),1)+INDEX(mapping!H:H,MATCH(C26,mapping!A:A,0),1)),'Stats import'!B:B,0),1)</f>
        <v>17.100000000000001</v>
      </c>
      <c r="DG26" s="53">
        <f>INDEX('Stats import'!H:H,MATCH((INDEX(mapping!R:R,MATCH(INDEX(statsCategories,1,10),mapping!P:P,0),1)+INDEX(mapping!H:H,MATCH(C26,mapping!A:A,0),1)),'Stats import'!B:B,0),1)</f>
        <v>19.3</v>
      </c>
      <c r="DH26" s="53">
        <f>INDEX('Stats import'!H:H,MATCH((INDEX(mapping!R:R,MATCH(INDEX(statsCategories,1,11),mapping!P:P,0),1)+INDEX(mapping!H:H,MATCH(C26,mapping!A:A,0),1)),'Stats import'!B:B,0),1)</f>
        <v>76.7</v>
      </c>
      <c r="DI26" s="53">
        <f>INDEX('Stats import'!H:H,MATCH((INDEX(mapping!R:R,MATCH(INDEX(statsCategories,1,12),mapping!P:P,0),1)+INDEX(mapping!H:H,MATCH(C26,mapping!A:A,0),1)),'Stats import'!B:B,0),1)</f>
        <v>14.8</v>
      </c>
      <c r="DJ26" s="53">
        <f>INDEX('Stats import'!H:H,MATCH((INDEX(mapping!R:R,MATCH(INDEX(statsCategories,1,13),mapping!P:P,0),1)+INDEX(mapping!H:H,MATCH(C26,mapping!A:A,0),1)),'Stats import'!B:B,0),1)</f>
        <v>-0.5</v>
      </c>
      <c r="DK26" s="53">
        <f>INDEX('Stats import'!H:H,MATCH((INDEX(mapping!R:R,MATCH(INDEX(statsCategories,1,14),mapping!P:P,0),1)+INDEX(mapping!H:H,MATCH(C26,mapping!A:A,0),1)),'Stats import'!B:B,0),1)</f>
        <v>22.32</v>
      </c>
      <c r="DL26" s="53">
        <f>INDEX('Stats import'!H:H,MATCH((INDEX(mapping!R:R,MATCH(INDEX(statsCategories,1,15),mapping!P:P,0),1)+INDEX(mapping!H:H,MATCH(C26,mapping!A:A,0),1)),'Stats import'!B:B,0),1)</f>
        <v>9.9700000000000006</v>
      </c>
      <c r="DM26" s="53">
        <f>INDEX('Stats import'!H:H,MATCH((INDEX(mapping!R:R,MATCH(INDEX(statsCategories,1,16),mapping!P:P,0),1)+INDEX(mapping!H:H,MATCH(C26,mapping!A:A,0),1)),'Stats import'!B:B,0),1)</f>
        <v>32.29</v>
      </c>
      <c r="DN26" s="53">
        <f>INDEX('Stats import'!H:H,MATCH((INDEX(mapping!R:R,MATCH(INDEX(statsCategories,1,17),mapping!P:P,0),1)+INDEX(mapping!H:H,MATCH(C26,mapping!A:A,0),1)),'Stats import'!B:B,0),1)</f>
        <v>71</v>
      </c>
      <c r="DO26" s="53">
        <f>INDEX('Stats import'!H:H,MATCH((INDEX(mapping!R:R,MATCH(INDEX(statsCategories,1,18),mapping!P:P,0),1)+INDEX(mapping!H:H,MATCH(C26,mapping!A:A,0),1)),'Stats import'!B:B,0),1)</f>
        <v>6.7</v>
      </c>
      <c r="DP26" s="53">
        <f>INDEX('Stats import'!H:H,MATCH((INDEX(mapping!R:R,MATCH(INDEX(statsCategories,1,19),mapping!P:P,0),1)+INDEX(mapping!H:H,MATCH(C26,mapping!A:A,0),1)),'Stats import'!B:B,0),1)</f>
        <v>77.7</v>
      </c>
      <c r="DQ26" s="53">
        <f>INDEX('Stats import'!H:H,MATCH((INDEX(mapping!R:R,MATCH(INDEX(statsCategories,1,20),mapping!P:P,0),1)+INDEX(mapping!H:H,MATCH(C26,mapping!A:A,0),1)),'Stats import'!B:B,0),1)</f>
        <v>6.6</v>
      </c>
      <c r="DR26" s="53">
        <f>INDEX('Stats import'!H:H,MATCH((INDEX(mapping!R:R,MATCH(INDEX(statsCategories,1,21),mapping!P:P,0),1)+INDEX(mapping!H:H,MATCH(C26,mapping!A:A,0),1)),'Stats import'!B:B,0),1)</f>
        <v>20.9</v>
      </c>
      <c r="DS26" s="53">
        <f>INDEX('Stats import'!H:H,MATCH((INDEX(mapping!R:R,MATCH(INDEX(statsCategories,1,22),mapping!P:P,0),1)+INDEX(mapping!H:H,MATCH(C26,mapping!A:A,0),1)),'Stats import'!B:B,0),1)</f>
        <v>38.200000000000003</v>
      </c>
      <c r="DT26" s="53">
        <f>INDEX('Stats import'!H:H,MATCH((INDEX(mapping!R:R,MATCH(INDEX(statsCategories,1,23),mapping!P:P,0),1)+INDEX(mapping!H:H,MATCH(C26,mapping!A:A,0),1)),'Stats import'!B:B,0),1)</f>
        <v>31.8</v>
      </c>
      <c r="DU26" s="53">
        <f>INDEX('Stats import'!H:H,MATCH((INDEX(mapping!R:R,MATCH(INDEX(statsCategories,1,24),mapping!P:P,0),1)+INDEX(mapping!H:H,MATCH(C26,mapping!A:A,0),1)),'Stats import'!B:B,0),1)</f>
        <v>8</v>
      </c>
      <c r="DV26" s="53">
        <f>INDEX('Stats import'!H:H,MATCH((INDEX(mapping!R:R,MATCH(INDEX(statsCategories,1,25),mapping!P:P,0),1)+INDEX(mapping!H:H,MATCH(C26,mapping!A:A,0),1)),'Stats import'!B:B,0),1)</f>
        <v>3.1</v>
      </c>
      <c r="DW26" s="53">
        <f>INDEX('Stats import'!H:H,MATCH((INDEX(mapping!R:R,MATCH(INDEX(statsCategories,1,26),mapping!P:P,0),1)+INDEX(mapping!H:H,MATCH(C26,mapping!A:A,0),1)),'Stats import'!B:B,0),1)</f>
        <v>12.03</v>
      </c>
      <c r="DX26" s="53">
        <f>INDEX('Stats import'!H:H,MATCH((INDEX(mapping!R:R,MATCH(INDEX(statsCategories,1,27),mapping!P:P,0),1)+INDEX(mapping!H:H,MATCH(C26,mapping!A:A,0),1)),'Stats import'!B:B,0),1)</f>
        <v>8.9</v>
      </c>
      <c r="DZ26" s="173">
        <f t="shared" si="15"/>
        <v>2.6393589743589754</v>
      </c>
      <c r="EA26" s="173">
        <f t="shared" si="16"/>
        <v>-15.2</v>
      </c>
      <c r="EB26" s="344">
        <f>INDEX('KenPom import'!J:J,MATCH(INDEX(kpVal,MATCH(C26,valCol,0)),kpTeam,0))</f>
        <v>64.400000000000006</v>
      </c>
      <c r="EC26" s="176">
        <f t="shared" si="17"/>
        <v>1.6572281291324058</v>
      </c>
      <c r="ED26" s="176">
        <f t="shared" si="18"/>
        <v>0.48465443925789842</v>
      </c>
      <c r="EE26" s="176">
        <f t="shared" si="19"/>
        <v>-1.2021531947746047</v>
      </c>
      <c r="EF26" s="176">
        <f t="shared" si="20"/>
        <v>-0.86709082499805012</v>
      </c>
      <c r="EG26" s="176">
        <f t="shared" si="21"/>
        <v>-7.5559926516358303E-2</v>
      </c>
      <c r="EH26" s="176">
        <f t="shared" si="22"/>
        <v>-0.78005802475764141</v>
      </c>
      <c r="EI26" s="176">
        <f t="shared" si="23"/>
        <v>8.6973687725585988E-2</v>
      </c>
      <c r="EJ26" s="176">
        <f t="shared" si="24"/>
        <v>-0.32863022912349571</v>
      </c>
      <c r="EK26" s="176">
        <f t="shared" si="25"/>
        <v>1.1168646483847754E-2</v>
      </c>
      <c r="EL26" s="176">
        <f t="shared" si="26"/>
        <v>-0.7309455797040344</v>
      </c>
      <c r="EM26" s="225">
        <f t="shared" si="27"/>
        <v>1.0056092553404086</v>
      </c>
      <c r="EN26" s="176">
        <f t="shared" si="28"/>
        <v>-0.43497189763772026</v>
      </c>
      <c r="EO26" s="176">
        <f t="shared" si="29"/>
        <v>-1.1244756524501531</v>
      </c>
      <c r="EP26" s="176">
        <f t="shared" si="30"/>
        <v>-1.699154738711792</v>
      </c>
      <c r="EQ26" s="176">
        <f t="shared" si="31"/>
        <v>-0.88019178927923825</v>
      </c>
      <c r="ER26" s="176">
        <f t="shared" si="32"/>
        <v>-1.6845654117547988</v>
      </c>
      <c r="ES26" s="176">
        <f t="shared" si="33"/>
        <v>0.10949291452374774</v>
      </c>
      <c r="ET26" s="176">
        <f t="shared" si="34"/>
        <v>-0.55201220541818297</v>
      </c>
      <c r="EU26" s="176">
        <f t="shared" si="35"/>
        <v>-0.5849483124467233</v>
      </c>
      <c r="EV26" s="176">
        <f t="shared" si="36"/>
        <v>-0.31704541118377916</v>
      </c>
      <c r="EW26" s="176">
        <f t="shared" si="37"/>
        <v>-0.8356263281909343</v>
      </c>
      <c r="EX26" s="176">
        <f t="shared" si="38"/>
        <v>1.4153469942152932</v>
      </c>
      <c r="EY26" s="176">
        <f t="shared" si="39"/>
        <v>0.40123205081044006</v>
      </c>
      <c r="EZ26" s="176">
        <f t="shared" si="40"/>
        <v>-0.37963516120192026</v>
      </c>
      <c r="FA26" s="176">
        <f t="shared" si="41"/>
        <v>0.89967594946876095</v>
      </c>
      <c r="FB26" s="176">
        <f t="shared" si="42"/>
        <v>-5.5280190690700205E-2</v>
      </c>
      <c r="FC26" s="176">
        <f t="shared" si="43"/>
        <v>1.7426183153257295</v>
      </c>
      <c r="FD26" s="176">
        <f t="shared" si="44"/>
        <v>0.33559005383343882</v>
      </c>
      <c r="FE26" s="176">
        <f t="shared" si="45"/>
        <v>0.51374463626517264</v>
      </c>
      <c r="FF26" s="178">
        <f t="shared" si="46"/>
        <v>-1.3484693422072718</v>
      </c>
      <c r="FG26" s="203">
        <f t="shared" si="47"/>
        <v>37.448794063079781</v>
      </c>
      <c r="FH26" s="178">
        <f t="shared" si="48"/>
        <v>0.3581907790143084</v>
      </c>
      <c r="FI26" s="177"/>
      <c r="FJ26" s="177"/>
    </row>
    <row r="27" spans="1:166" ht="15" customHeight="1" x14ac:dyDescent="0.3">
      <c r="A27" s="48">
        <v>28</v>
      </c>
      <c r="B27" s="134" t="s">
        <v>31</v>
      </c>
      <c r="C27" s="123" t="s">
        <v>74</v>
      </c>
      <c r="D27" s="126" t="s">
        <v>1343</v>
      </c>
      <c r="E27" s="126">
        <v>7</v>
      </c>
      <c r="F27" s="241" t="s">
        <v>1945</v>
      </c>
      <c r="G27" s="468"/>
      <c r="H27" s="351">
        <f t="shared" si="0"/>
        <v>40</v>
      </c>
      <c r="I27" s="352">
        <f>IFERROR(INDEX('Net Import'!A:A,MATCH(INDEX(mapping!B:B,MATCH(C27,mapping!A:A,0),1),'Net Import'!B:B,0),1),0)</f>
        <v>32</v>
      </c>
      <c r="J27" s="355">
        <f t="shared" si="1"/>
        <v>25</v>
      </c>
      <c r="L27" s="132">
        <v>7</v>
      </c>
      <c r="M27" s="422">
        <f t="shared" si="2"/>
        <v>21.550358974358979</v>
      </c>
      <c r="N27" s="47">
        <f t="shared" si="3"/>
        <v>1</v>
      </c>
      <c r="O27" s="231">
        <f t="shared" si="4"/>
        <v>13.3</v>
      </c>
      <c r="P27" s="417">
        <f t="shared" si="5"/>
        <v>32</v>
      </c>
      <c r="Q27" s="232">
        <f t="shared" si="6"/>
        <v>35</v>
      </c>
      <c r="R27" s="420">
        <f t="shared" si="7"/>
        <v>2.2020512820512819</v>
      </c>
      <c r="S27" s="472">
        <v>5</v>
      </c>
      <c r="T27" s="473">
        <v>3</v>
      </c>
      <c r="U27" s="125">
        <f t="shared" si="8"/>
        <v>5</v>
      </c>
      <c r="V27" s="126">
        <f t="shared" si="9"/>
        <v>7</v>
      </c>
      <c r="W27" s="274">
        <f t="shared" si="10"/>
        <v>8</v>
      </c>
      <c r="X27" s="51">
        <f t="shared" si="11"/>
        <v>1</v>
      </c>
      <c r="Y27" s="72" t="s">
        <v>99</v>
      </c>
      <c r="Z27" s="137" t="s">
        <v>702</v>
      </c>
      <c r="AK27" s="72" t="s">
        <v>615</v>
      </c>
      <c r="AL27" s="137" t="s">
        <v>134</v>
      </c>
      <c r="AM27" s="137" t="s">
        <v>131</v>
      </c>
      <c r="AN27" s="137" t="s">
        <v>576</v>
      </c>
      <c r="AO27" s="137" t="s">
        <v>576</v>
      </c>
      <c r="AW27" s="140" t="s">
        <v>602</v>
      </c>
      <c r="AX27" s="138" t="s">
        <v>600</v>
      </c>
      <c r="AY27" s="138" t="s">
        <v>160</v>
      </c>
      <c r="BL27" s="140" t="s">
        <v>1351</v>
      </c>
      <c r="BM27" s="138" t="s">
        <v>702</v>
      </c>
      <c r="BY27" s="110" t="s">
        <v>620</v>
      </c>
      <c r="CT27" s="143">
        <f t="shared" si="12"/>
        <v>71.599999999999994</v>
      </c>
      <c r="CU27" s="196">
        <f t="shared" si="13"/>
        <v>29.833333333333332</v>
      </c>
      <c r="CV27" s="197">
        <f>VLOOKUP(B27,'SODiv Index'!A:B,2,FALSE)</f>
        <v>1</v>
      </c>
      <c r="CW27" s="130">
        <f t="shared" si="14"/>
        <v>29.236666666666668</v>
      </c>
      <c r="CX27" s="206">
        <f>INDEX('Stats import'!H:H,MATCH((INDEX(mapping!R:R,MATCH(INDEX(statsCategories,1,1),mapping!P:P,0),1)+INDEX(mapping!H:H,MATCH(C27,mapping!A:A,0),1)),'Stats import'!B:B,0),1)</f>
        <v>1.44</v>
      </c>
      <c r="CY27" s="53">
        <f>INDEX('Stats import'!H:H,MATCH((INDEX(mapping!R:R,MATCH(INDEX(statsCategories,1,2),mapping!P:P,0),1)+INDEX(mapping!H:H,MATCH(C27,mapping!A:A,0),1)),'Stats import'!B:B,0),1)</f>
        <v>16.100000000000001</v>
      </c>
      <c r="CZ27" s="53">
        <f>INDEX('Stats import'!H:H,MATCH((INDEX(mapping!R:R,MATCH(INDEX(statsCategories,1,3),mapping!P:P,0),1)+INDEX(mapping!H:H,MATCH(C27,mapping!A:A,0),1)),'Stats import'!B:B,0),1)</f>
        <v>16.61</v>
      </c>
      <c r="DA27" s="53">
        <f>INDEX('Stats import'!H:H,MATCH((INDEX(mapping!R:R,MATCH(INDEX(statsCategories,1,4),mapping!P:P,0),1)+INDEX(mapping!H:H,MATCH(C27,mapping!A:A,0),1)),'Stats import'!B:B,0),1)</f>
        <v>3.4</v>
      </c>
      <c r="DB27" s="53">
        <f>INDEX('Stats import'!H:H,MATCH((INDEX(mapping!R:R,MATCH(INDEX(statsCategories,1,5),mapping!P:P,0),1)+INDEX(mapping!H:H,MATCH(C27,mapping!A:A,0),1)),'Stats import'!B:B,0),1)</f>
        <v>0.55600000000000005</v>
      </c>
      <c r="DC27" s="53">
        <f>INDEX('Stats import'!H:H,MATCH((INDEX(mapping!R:R,MATCH(INDEX(statsCategories,1,6),mapping!P:P,0),1)+INDEX(mapping!H:H,MATCH(C27,mapping!A:A,0),1)),'Stats import'!B:B,0),1)</f>
        <v>11.91</v>
      </c>
      <c r="DD27" s="53">
        <f>INDEX('Stats import'!H:H,MATCH((INDEX(mapping!R:R,MATCH(INDEX(statsCategories,1,7),mapping!P:P,0),1)+INDEX(mapping!H:H,MATCH(C27,mapping!A:A,0),1)),'Stats import'!B:B,0),1)</f>
        <v>50.1</v>
      </c>
      <c r="DE27" s="53">
        <f>INDEX('Stats import'!H:H,MATCH((INDEX(mapping!R:R,MATCH(INDEX(statsCategories,1,8),mapping!P:P,0),1)+INDEX(mapping!H:H,MATCH(C27,mapping!A:A,0),1)),'Stats import'!B:B,0),1)</f>
        <v>44.5</v>
      </c>
      <c r="DF27" s="53">
        <f>INDEX('Stats import'!H:H,MATCH((INDEX(mapping!R:R,MATCH(INDEX(statsCategories,1,9),mapping!P:P,0),1)+INDEX(mapping!H:H,MATCH(C27,mapping!A:A,0),1)),'Stats import'!B:B,0),1)</f>
        <v>15.5</v>
      </c>
      <c r="DG27" s="53">
        <f>INDEX('Stats import'!H:H,MATCH((INDEX(mapping!R:R,MATCH(INDEX(statsCategories,1,10),mapping!P:P,0),1)+INDEX(mapping!H:H,MATCH(C27,mapping!A:A,0),1)),'Stats import'!B:B,0),1)</f>
        <v>22.4</v>
      </c>
      <c r="DH27" s="53">
        <f>INDEX('Stats import'!H:H,MATCH((INDEX(mapping!R:R,MATCH(INDEX(statsCategories,1,11),mapping!P:P,0),1)+INDEX(mapping!H:H,MATCH(C27,mapping!A:A,0),1)),'Stats import'!B:B,0),1)</f>
        <v>68.5</v>
      </c>
      <c r="DI27" s="53">
        <f>INDEX('Stats import'!H:H,MATCH((INDEX(mapping!R:R,MATCH(INDEX(statsCategories,1,12),mapping!P:P,0),1)+INDEX(mapping!H:H,MATCH(C27,mapping!A:A,0),1)),'Stats import'!B:B,0),1)</f>
        <v>15.4</v>
      </c>
      <c r="DJ27" s="53">
        <f>INDEX('Stats import'!H:H,MATCH((INDEX(mapping!R:R,MATCH(INDEX(statsCategories,1,13),mapping!P:P,0),1)+INDEX(mapping!H:H,MATCH(C27,mapping!A:A,0),1)),'Stats import'!B:B,0),1)</f>
        <v>7.5</v>
      </c>
      <c r="DK27" s="53">
        <f>INDEX('Stats import'!H:H,MATCH((INDEX(mapping!R:R,MATCH(INDEX(statsCategories,1,14),mapping!P:P,0),1)+INDEX(mapping!H:H,MATCH(C27,mapping!A:A,0),1)),'Stats import'!B:B,0),1)</f>
        <v>25.06</v>
      </c>
      <c r="DL27" s="53">
        <f>INDEX('Stats import'!H:H,MATCH((INDEX(mapping!R:R,MATCH(INDEX(statsCategories,1,15),mapping!P:P,0),1)+INDEX(mapping!H:H,MATCH(C27,mapping!A:A,0),1)),'Stats import'!B:B,0),1)</f>
        <v>12.24</v>
      </c>
      <c r="DM27" s="53">
        <f>INDEX('Stats import'!H:H,MATCH((INDEX(mapping!R:R,MATCH(INDEX(statsCategories,1,16),mapping!P:P,0),1)+INDEX(mapping!H:H,MATCH(C27,mapping!A:A,0),1)),'Stats import'!B:B,0),1)</f>
        <v>37.299999999999997</v>
      </c>
      <c r="DN27" s="53">
        <f>INDEX('Stats import'!H:H,MATCH((INDEX(mapping!R:R,MATCH(INDEX(statsCategories,1,17),mapping!P:P,0),1)+INDEX(mapping!H:H,MATCH(C27,mapping!A:A,0),1)),'Stats import'!B:B,0),1)</f>
        <v>71.099999999999994</v>
      </c>
      <c r="DO27" s="53">
        <f>INDEX('Stats import'!H:H,MATCH((INDEX(mapping!R:R,MATCH(INDEX(statsCategories,1,18),mapping!P:P,0),1)+INDEX(mapping!H:H,MATCH(C27,mapping!A:A,0),1)),'Stats import'!B:B,0),1)</f>
        <v>10.8</v>
      </c>
      <c r="DP27" s="53">
        <f>INDEX('Stats import'!H:H,MATCH((INDEX(mapping!R:R,MATCH(INDEX(statsCategories,1,19),mapping!P:P,0),1)+INDEX(mapping!H:H,MATCH(C27,mapping!A:A,0),1)),'Stats import'!B:B,0),1)</f>
        <v>81.900000000000006</v>
      </c>
      <c r="DQ27" s="53">
        <f>INDEX('Stats import'!H:H,MATCH((INDEX(mapping!R:R,MATCH(INDEX(statsCategories,1,20),mapping!P:P,0),1)+INDEX(mapping!H:H,MATCH(C27,mapping!A:A,0),1)),'Stats import'!B:B,0),1)</f>
        <v>7.9</v>
      </c>
      <c r="DR27" s="53">
        <f>INDEX('Stats import'!H:H,MATCH((INDEX(mapping!R:R,MATCH(INDEX(statsCategories,1,21),mapping!P:P,0),1)+INDEX(mapping!H:H,MATCH(C27,mapping!A:A,0),1)),'Stats import'!B:B,0),1)</f>
        <v>18.899999999999999</v>
      </c>
      <c r="DS27" s="53">
        <f>INDEX('Stats import'!H:H,MATCH((INDEX(mapping!R:R,MATCH(INDEX(statsCategories,1,22),mapping!P:P,0),1)+INDEX(mapping!H:H,MATCH(C27,mapping!A:A,0),1)),'Stats import'!B:B,0),1)</f>
        <v>34.700000000000003</v>
      </c>
      <c r="DT27" s="53">
        <f>INDEX('Stats import'!H:H,MATCH((INDEX(mapping!R:R,MATCH(INDEX(statsCategories,1,23),mapping!P:P,0),1)+INDEX(mapping!H:H,MATCH(C27,mapping!A:A,0),1)),'Stats import'!B:B,0),1)</f>
        <v>35.4</v>
      </c>
      <c r="DU27" s="53">
        <f>INDEX('Stats import'!H:H,MATCH((INDEX(mapping!R:R,MATCH(INDEX(statsCategories,1,24),mapping!P:P,0),1)+INDEX(mapping!H:H,MATCH(C27,mapping!A:A,0),1)),'Stats import'!B:B,0),1)</f>
        <v>6.6</v>
      </c>
      <c r="DV27" s="53">
        <f>INDEX('Stats import'!H:H,MATCH((INDEX(mapping!R:R,MATCH(INDEX(statsCategories,1,25),mapping!P:P,0),1)+INDEX(mapping!H:H,MATCH(C27,mapping!A:A,0),1)),'Stats import'!B:B,0),1)</f>
        <v>1.5</v>
      </c>
      <c r="DW27" s="53">
        <f>INDEX('Stats import'!H:H,MATCH((INDEX(mapping!R:R,MATCH(INDEX(statsCategories,1,26),mapping!P:P,0),1)+INDEX(mapping!H:H,MATCH(C27,mapping!A:A,0),1)),'Stats import'!B:B,0),1)</f>
        <v>12.73</v>
      </c>
      <c r="DX27" s="53">
        <f>INDEX('Stats import'!H:H,MATCH((INDEX(mapping!R:R,MATCH(INDEX(statsCategories,1,27),mapping!P:P,0),1)+INDEX(mapping!H:H,MATCH(C27,mapping!A:A,0),1)),'Stats import'!B:B,0),1)</f>
        <v>11.2</v>
      </c>
      <c r="DZ27" s="173">
        <f t="shared" si="15"/>
        <v>2.2020512820512819</v>
      </c>
      <c r="EA27" s="173">
        <f t="shared" si="16"/>
        <v>-13.3</v>
      </c>
      <c r="EB27" s="344">
        <f>INDEX('KenPom import'!J:J,MATCH(INDEX(kpVal,MATCH(C27,valCol,0)),kpTeam,0))</f>
        <v>67.8</v>
      </c>
      <c r="EC27" s="176">
        <f t="shared" si="17"/>
        <v>-2.7910101952339651E-2</v>
      </c>
      <c r="ED27" s="176">
        <f t="shared" si="18"/>
        <v>0.3787190426987958</v>
      </c>
      <c r="EE27" s="176">
        <f t="shared" si="19"/>
        <v>-0.83031766609320301</v>
      </c>
      <c r="EF27" s="176">
        <f t="shared" si="20"/>
        <v>-0.35778637565998855</v>
      </c>
      <c r="EG27" s="176">
        <f t="shared" si="21"/>
        <v>0.61411457054566754</v>
      </c>
      <c r="EH27" s="176">
        <f t="shared" si="22"/>
        <v>0.20864552945521336</v>
      </c>
      <c r="EI27" s="176">
        <f t="shared" si="23"/>
        <v>1.5569515084395811</v>
      </c>
      <c r="EJ27" s="176">
        <f t="shared" si="24"/>
        <v>-0.90644162098898018</v>
      </c>
      <c r="EK27" s="176">
        <f t="shared" si="25"/>
        <v>1.0323020392930931</v>
      </c>
      <c r="EL27" s="176">
        <f t="shared" si="26"/>
        <v>0.33537503068773095</v>
      </c>
      <c r="EM27" s="225">
        <f t="shared" si="27"/>
        <v>-1.674925777180156</v>
      </c>
      <c r="EN27" s="176">
        <f t="shared" si="28"/>
        <v>-0.16729688370681456</v>
      </c>
      <c r="EO27" s="176">
        <f t="shared" si="29"/>
        <v>1.0669507104246887</v>
      </c>
      <c r="EP27" s="176">
        <f t="shared" si="30"/>
        <v>-0.21538962547131332</v>
      </c>
      <c r="EQ27" s="176">
        <f t="shared" si="31"/>
        <v>0.46054658459351688</v>
      </c>
      <c r="ER27" s="176">
        <f t="shared" si="32"/>
        <v>0.13934138232193036</v>
      </c>
      <c r="ES27" s="176">
        <f t="shared" si="33"/>
        <v>8.7864684494366449E-2</v>
      </c>
      <c r="ET27" s="176">
        <f t="shared" si="34"/>
        <v>0.37223487665003657</v>
      </c>
      <c r="EU27" s="176">
        <f t="shared" si="35"/>
        <v>0.24785945442658544</v>
      </c>
      <c r="EV27" s="176">
        <f t="shared" si="36"/>
        <v>0.6556012779936029</v>
      </c>
      <c r="EW27" s="176">
        <f t="shared" si="37"/>
        <v>-1.3339498932693896</v>
      </c>
      <c r="EX27" s="176">
        <f t="shared" si="38"/>
        <v>-0.33818025525497541</v>
      </c>
      <c r="EY27" s="176">
        <f t="shared" si="39"/>
        <v>-1.6696430501466639</v>
      </c>
      <c r="EZ27" s="176">
        <f t="shared" si="40"/>
        <v>-1.2617749548661321</v>
      </c>
      <c r="FA27" s="176">
        <f t="shared" si="41"/>
        <v>7.0600920440672663E-2</v>
      </c>
      <c r="FB27" s="176">
        <f t="shared" si="42"/>
        <v>0.34991492431965554</v>
      </c>
      <c r="FC27" s="176">
        <f t="shared" si="43"/>
        <v>-0.41804051230186023</v>
      </c>
      <c r="FD27" s="176">
        <f t="shared" si="44"/>
        <v>0.38074215151497082</v>
      </c>
      <c r="FE27" s="176">
        <f t="shared" si="45"/>
        <v>0.26948694245126514</v>
      </c>
      <c r="FF27" s="178">
        <f t="shared" si="46"/>
        <v>6.1152721898706922E-2</v>
      </c>
      <c r="FG27" s="203">
        <f t="shared" si="47"/>
        <v>40.902158273381289</v>
      </c>
      <c r="FH27" s="178">
        <f t="shared" si="48"/>
        <v>0.3160421052631579</v>
      </c>
      <c r="FI27" s="177"/>
      <c r="FJ27" s="177"/>
    </row>
    <row r="28" spans="1:166" ht="15" customHeight="1" x14ac:dyDescent="0.3">
      <c r="A28" s="48">
        <v>25</v>
      </c>
      <c r="B28" s="122" t="s">
        <v>34</v>
      </c>
      <c r="C28" s="123" t="s">
        <v>67</v>
      </c>
      <c r="D28" s="126" t="s">
        <v>1253</v>
      </c>
      <c r="E28" s="126">
        <v>7</v>
      </c>
      <c r="F28" s="241" t="s">
        <v>1945</v>
      </c>
      <c r="H28" s="351">
        <f t="shared" si="0"/>
        <v>27</v>
      </c>
      <c r="I28" s="352">
        <f>IFERROR(INDEX('Net Import'!A:A,MATCH(INDEX(mapping!B:B,MATCH(C28,mapping!A:A,0),1),'Net Import'!B:B,0),1),0)</f>
        <v>22</v>
      </c>
      <c r="J28" s="355">
        <f t="shared" si="1"/>
        <v>29</v>
      </c>
      <c r="K28" s="131">
        <v>21</v>
      </c>
      <c r="L28" s="133">
        <v>7</v>
      </c>
      <c r="M28" s="422">
        <f t="shared" si="2"/>
        <v>11.072000000000003</v>
      </c>
      <c r="N28" s="47">
        <f t="shared" si="3"/>
        <v>1</v>
      </c>
      <c r="O28" s="231">
        <f t="shared" si="4"/>
        <v>14.8</v>
      </c>
      <c r="P28" s="417">
        <f t="shared" si="5"/>
        <v>43</v>
      </c>
      <c r="Q28" s="232">
        <f t="shared" si="6"/>
        <v>21</v>
      </c>
      <c r="R28" s="420">
        <f t="shared" si="7"/>
        <v>1.7000000000000002</v>
      </c>
      <c r="S28" s="472">
        <v>7</v>
      </c>
      <c r="T28" s="473">
        <v>1</v>
      </c>
      <c r="U28" s="125">
        <f t="shared" si="8"/>
        <v>3</v>
      </c>
      <c r="V28" s="126">
        <f t="shared" si="9"/>
        <v>4</v>
      </c>
      <c r="W28" s="274">
        <f t="shared" si="10"/>
        <v>5</v>
      </c>
      <c r="X28" s="51">
        <f t="shared" si="11"/>
        <v>1</v>
      </c>
      <c r="Y28" s="72" t="s">
        <v>557</v>
      </c>
      <c r="AK28" s="72" t="s">
        <v>658</v>
      </c>
      <c r="AL28" s="137" t="s">
        <v>557</v>
      </c>
      <c r="AW28" s="140" t="s">
        <v>600</v>
      </c>
      <c r="AX28" s="138" t="s">
        <v>1407</v>
      </c>
      <c r="BL28" s="140" t="s">
        <v>1407</v>
      </c>
      <c r="BM28" s="138" t="s">
        <v>1407</v>
      </c>
      <c r="BY28" s="110" t="s">
        <v>613</v>
      </c>
      <c r="CT28" s="143">
        <f t="shared" si="12"/>
        <v>63.199999999999996</v>
      </c>
      <c r="CU28" s="196">
        <f t="shared" si="13"/>
        <v>26.333333333333332</v>
      </c>
      <c r="CV28" s="197">
        <f>VLOOKUP(B28,'SODiv Index'!A:B,2,FALSE)</f>
        <v>0.8</v>
      </c>
      <c r="CW28" s="130">
        <f t="shared" si="14"/>
        <v>25.911999999999999</v>
      </c>
      <c r="CX28" s="206">
        <f>INDEX('Stats import'!H:H,MATCH((INDEX(mapping!R:R,MATCH(INDEX(statsCategories,1,1),mapping!P:P,0),1)+INDEX(mapping!H:H,MATCH(C28,mapping!A:A,0),1)),'Stats import'!B:B,0),1)</f>
        <v>1.43</v>
      </c>
      <c r="CY28" s="53">
        <f>INDEX('Stats import'!H:H,MATCH((INDEX(mapping!R:R,MATCH(INDEX(statsCategories,1,2),mapping!P:P,0),1)+INDEX(mapping!H:H,MATCH(C28,mapping!A:A,0),1)),'Stats import'!B:B,0),1)</f>
        <v>15.5</v>
      </c>
      <c r="CZ28" s="53">
        <f>INDEX('Stats import'!H:H,MATCH((INDEX(mapping!R:R,MATCH(INDEX(statsCategories,1,3),mapping!P:P,0),1)+INDEX(mapping!H:H,MATCH(C28,mapping!A:A,0),1)),'Stats import'!B:B,0),1)</f>
        <v>19.25</v>
      </c>
      <c r="DA28" s="53">
        <f>INDEX('Stats import'!H:H,MATCH((INDEX(mapping!R:R,MATCH(INDEX(statsCategories,1,4),mapping!P:P,0),1)+INDEX(mapping!H:H,MATCH(C28,mapping!A:A,0),1)),'Stats import'!B:B,0),1)</f>
        <v>3.6</v>
      </c>
      <c r="DB28" s="53">
        <f>INDEX('Stats import'!H:H,MATCH((INDEX(mapping!R:R,MATCH(INDEX(statsCategories,1,5),mapping!P:P,0),1)+INDEX(mapping!H:H,MATCH(C28,mapping!A:A,0),1)),'Stats import'!B:B,0),1)</f>
        <v>0.53200000000000003</v>
      </c>
      <c r="DC28" s="53">
        <f>INDEX('Stats import'!H:H,MATCH((INDEX(mapping!R:R,MATCH(INDEX(statsCategories,1,6),mapping!P:P,0),1)+INDEX(mapping!H:H,MATCH(C28,mapping!A:A,0),1)),'Stats import'!B:B,0),1)</f>
        <v>8.7799999999999994</v>
      </c>
      <c r="DD28" s="53">
        <f>INDEX('Stats import'!H:H,MATCH((INDEX(mapping!R:R,MATCH(INDEX(statsCategories,1,7),mapping!P:P,0),1)+INDEX(mapping!H:H,MATCH(C28,mapping!A:A,0),1)),'Stats import'!B:B,0),1)</f>
        <v>46.1</v>
      </c>
      <c r="DE28" s="53">
        <f>INDEX('Stats import'!H:H,MATCH((INDEX(mapping!R:R,MATCH(INDEX(statsCategories,1,8),mapping!P:P,0),1)+INDEX(mapping!H:H,MATCH(C28,mapping!A:A,0),1)),'Stats import'!B:B,0),1)</f>
        <v>40.5</v>
      </c>
      <c r="DF28" s="53">
        <f>INDEX('Stats import'!H:H,MATCH((INDEX(mapping!R:R,MATCH(INDEX(statsCategories,1,9),mapping!P:P,0),1)+INDEX(mapping!H:H,MATCH(C28,mapping!A:A,0),1)),'Stats import'!B:B,0),1)</f>
        <v>15.6</v>
      </c>
      <c r="DG28" s="53">
        <f>INDEX('Stats import'!H:H,MATCH((INDEX(mapping!R:R,MATCH(INDEX(statsCategories,1,10),mapping!P:P,0),1)+INDEX(mapping!H:H,MATCH(C28,mapping!A:A,0),1)),'Stats import'!B:B,0),1)</f>
        <v>20.9</v>
      </c>
      <c r="DH28" s="53">
        <f>INDEX('Stats import'!H:H,MATCH((INDEX(mapping!R:R,MATCH(INDEX(statsCategories,1,11),mapping!P:P,0),1)+INDEX(mapping!H:H,MATCH(C28,mapping!A:A,0),1)),'Stats import'!B:B,0),1)</f>
        <v>80.5</v>
      </c>
      <c r="DI28" s="53">
        <f>INDEX('Stats import'!H:H,MATCH((INDEX(mapping!R:R,MATCH(INDEX(statsCategories,1,12),mapping!P:P,0),1)+INDEX(mapping!H:H,MATCH(C28,mapping!A:A,0),1)),'Stats import'!B:B,0),1)</f>
        <v>16.8</v>
      </c>
      <c r="DJ28" s="53">
        <f>INDEX('Stats import'!H:H,MATCH((INDEX(mapping!R:R,MATCH(INDEX(statsCategories,1,13),mapping!P:P,0),1)+INDEX(mapping!H:H,MATCH(C28,mapping!A:A,0),1)),'Stats import'!B:B,0),1)</f>
        <v>11.3</v>
      </c>
      <c r="DK28" s="53">
        <f>INDEX('Stats import'!H:H,MATCH((INDEX(mapping!R:R,MATCH(INDEX(statsCategories,1,14),mapping!P:P,0),1)+INDEX(mapping!H:H,MATCH(C28,mapping!A:A,0),1)),'Stats import'!B:B,0),1)</f>
        <v>27.91</v>
      </c>
      <c r="DL28" s="53">
        <f>INDEX('Stats import'!H:H,MATCH((INDEX(mapping!R:R,MATCH(INDEX(statsCategories,1,15),mapping!P:P,0),1)+INDEX(mapping!H:H,MATCH(C28,mapping!A:A,0),1)),'Stats import'!B:B,0),1)</f>
        <v>12.44</v>
      </c>
      <c r="DM28" s="53">
        <f>INDEX('Stats import'!H:H,MATCH((INDEX(mapping!R:R,MATCH(INDEX(statsCategories,1,16),mapping!P:P,0),1)+INDEX(mapping!H:H,MATCH(C28,mapping!A:A,0),1)),'Stats import'!B:B,0),1)</f>
        <v>40.340000000000003</v>
      </c>
      <c r="DN28" s="53">
        <f>INDEX('Stats import'!H:H,MATCH((INDEX(mapping!R:R,MATCH(INDEX(statsCategories,1,17),mapping!P:P,0),1)+INDEX(mapping!H:H,MATCH(C28,mapping!A:A,0),1)),'Stats import'!B:B,0),1)</f>
        <v>64.599999999999994</v>
      </c>
      <c r="DO28" s="53">
        <f>INDEX('Stats import'!H:H,MATCH((INDEX(mapping!R:R,MATCH(INDEX(statsCategories,1,18),mapping!P:P,0),1)+INDEX(mapping!H:H,MATCH(C28,mapping!A:A,0),1)),'Stats import'!B:B,0),1)</f>
        <v>13.6</v>
      </c>
      <c r="DP28" s="53">
        <f>INDEX('Stats import'!H:H,MATCH((INDEX(mapping!R:R,MATCH(INDEX(statsCategories,1,19),mapping!P:P,0),1)+INDEX(mapping!H:H,MATCH(C28,mapping!A:A,0),1)),'Stats import'!B:B,0),1)</f>
        <v>78.2</v>
      </c>
      <c r="DQ28" s="53">
        <f>INDEX('Stats import'!H:H,MATCH((INDEX(mapping!R:R,MATCH(INDEX(statsCategories,1,20),mapping!P:P,0),1)+INDEX(mapping!H:H,MATCH(C28,mapping!A:A,0),1)),'Stats import'!B:B,0),1)</f>
        <v>5.6</v>
      </c>
      <c r="DR28" s="53">
        <f>INDEX('Stats import'!H:H,MATCH((INDEX(mapping!R:R,MATCH(INDEX(statsCategories,1,21),mapping!P:P,0),1)+INDEX(mapping!H:H,MATCH(C28,mapping!A:A,0),1)),'Stats import'!B:B,0),1)</f>
        <v>20.9</v>
      </c>
      <c r="DS28" s="53">
        <f>INDEX('Stats import'!H:H,MATCH((INDEX(mapping!R:R,MATCH(INDEX(statsCategories,1,22),mapping!P:P,0),1)+INDEX(mapping!H:H,MATCH(C28,mapping!A:A,0),1)),'Stats import'!B:B,0),1)</f>
        <v>38.9</v>
      </c>
      <c r="DT28" s="53">
        <f>INDEX('Stats import'!H:H,MATCH((INDEX(mapping!R:R,MATCH(INDEX(statsCategories,1,23),mapping!P:P,0),1)+INDEX(mapping!H:H,MATCH(C28,mapping!A:A,0),1)),'Stats import'!B:B,0),1)</f>
        <v>30.9</v>
      </c>
      <c r="DU28" s="53">
        <f>INDEX('Stats import'!H:H,MATCH((INDEX(mapping!R:R,MATCH(INDEX(statsCategories,1,24),mapping!P:P,0),1)+INDEX(mapping!H:H,MATCH(C28,mapping!A:A,0),1)),'Stats import'!B:B,0),1)</f>
        <v>8.1</v>
      </c>
      <c r="DV28" s="53">
        <f>INDEX('Stats import'!H:H,MATCH((INDEX(mapping!R:R,MATCH(INDEX(statsCategories,1,25),mapping!P:P,0),1)+INDEX(mapping!H:H,MATCH(C28,mapping!A:A,0),1)),'Stats import'!B:B,0),1)</f>
        <v>-0.5</v>
      </c>
      <c r="DW28" s="53">
        <f>INDEX('Stats import'!H:H,MATCH((INDEX(mapping!R:R,MATCH(INDEX(statsCategories,1,26),mapping!P:P,0),1)+INDEX(mapping!H:H,MATCH(C28,mapping!A:A,0),1)),'Stats import'!B:B,0),1)</f>
        <v>10.31</v>
      </c>
      <c r="DX28" s="53">
        <f>INDEX('Stats import'!H:H,MATCH((INDEX(mapping!R:R,MATCH(INDEX(statsCategories,1,27),mapping!P:P,0),1)+INDEX(mapping!H:H,MATCH(C28,mapping!A:A,0),1)),'Stats import'!B:B,0),1)</f>
        <v>10.8</v>
      </c>
      <c r="DZ28" s="173">
        <f t="shared" si="15"/>
        <v>1.7000000000000002</v>
      </c>
      <c r="EA28" s="173">
        <f t="shared" si="16"/>
        <v>-14.8</v>
      </c>
      <c r="EB28" s="344">
        <f>INDEX('KenPom import'!J:J,MATCH(INDEX(kpVal,MATCH(C28,valCol,0)),kpTeam,0))</f>
        <v>65.099999999999994</v>
      </c>
      <c r="EC28" s="176">
        <f t="shared" si="17"/>
        <v>-7.0038557729458314E-2</v>
      </c>
      <c r="ED28" s="176">
        <f t="shared" si="18"/>
        <v>6.0912853021486198E-2</v>
      </c>
      <c r="EE28" s="176">
        <f t="shared" si="19"/>
        <v>-0.40165137975307175</v>
      </c>
      <c r="EF28" s="176">
        <f t="shared" si="20"/>
        <v>-0.15406459592476374</v>
      </c>
      <c r="EG28" s="176">
        <f t="shared" si="21"/>
        <v>-0.35954354295366303</v>
      </c>
      <c r="EH28" s="176">
        <f t="shared" si="22"/>
        <v>-0.74944800759934882</v>
      </c>
      <c r="EI28" s="176">
        <f t="shared" si="23"/>
        <v>-0.40301891917907906</v>
      </c>
      <c r="EJ28" s="176">
        <f t="shared" si="24"/>
        <v>1.0195963518959634</v>
      </c>
      <c r="EK28" s="176">
        <f t="shared" si="25"/>
        <v>0.96848120224251544</v>
      </c>
      <c r="EL28" s="176">
        <f t="shared" si="26"/>
        <v>-0.18058655498570428</v>
      </c>
      <c r="EM28" s="225">
        <f t="shared" si="27"/>
        <v>2.2478084167523762</v>
      </c>
      <c r="EN28" s="176">
        <f t="shared" si="28"/>
        <v>0.45727814879863254</v>
      </c>
      <c r="EO28" s="176">
        <f t="shared" si="29"/>
        <v>2.107878232790239</v>
      </c>
      <c r="EP28" s="176">
        <f t="shared" si="30"/>
        <v>1.3279427003445148</v>
      </c>
      <c r="EQ28" s="176">
        <f t="shared" si="31"/>
        <v>0.57867331356908958</v>
      </c>
      <c r="ER28" s="176">
        <f t="shared" si="32"/>
        <v>1.2460632693465352</v>
      </c>
      <c r="ES28" s="176">
        <f t="shared" si="33"/>
        <v>1.4936996364042296</v>
      </c>
      <c r="ET28" s="176">
        <f t="shared" si="34"/>
        <v>1.0034280058673568</v>
      </c>
      <c r="EU28" s="176">
        <f t="shared" si="35"/>
        <v>-0.48580453067609136</v>
      </c>
      <c r="EV28" s="176">
        <f t="shared" si="36"/>
        <v>-1.0652351720894573</v>
      </c>
      <c r="EW28" s="176">
        <f t="shared" si="37"/>
        <v>-0.8356263281909343</v>
      </c>
      <c r="EX28" s="176">
        <f t="shared" si="38"/>
        <v>1.7660524441093448</v>
      </c>
      <c r="EY28" s="176">
        <f t="shared" si="39"/>
        <v>0.91895082604971756</v>
      </c>
      <c r="EZ28" s="176">
        <f t="shared" si="40"/>
        <v>-0.31662517594019107</v>
      </c>
      <c r="FA28" s="176">
        <f t="shared" si="41"/>
        <v>-0.96574286584443758</v>
      </c>
      <c r="FB28" s="176">
        <f t="shared" si="42"/>
        <v>-1.0509024732875722</v>
      </c>
      <c r="FC28" s="176">
        <f t="shared" si="43"/>
        <v>-4.2273759670976206E-2</v>
      </c>
      <c r="FD28" s="176">
        <f t="shared" si="44"/>
        <v>0.43257903645219714</v>
      </c>
      <c r="FE28" s="176">
        <f t="shared" si="45"/>
        <v>0.46232196388329749</v>
      </c>
      <c r="FF28" s="178">
        <f t="shared" si="46"/>
        <v>-1.058253034891339</v>
      </c>
      <c r="FG28" s="203">
        <f t="shared" si="47"/>
        <v>36.806766917293238</v>
      </c>
      <c r="FH28" s="178">
        <f t="shared" si="48"/>
        <v>0.36217589576547227</v>
      </c>
      <c r="FI28" s="177"/>
      <c r="FJ28" s="177"/>
    </row>
    <row r="29" spans="1:166" ht="15" customHeight="1" x14ac:dyDescent="0.3">
      <c r="A29" s="48">
        <v>26</v>
      </c>
      <c r="B29" s="134" t="s">
        <v>32</v>
      </c>
      <c r="C29" s="122" t="s">
        <v>18</v>
      </c>
      <c r="D29" s="244" t="s">
        <v>1240</v>
      </c>
      <c r="E29" s="126">
        <v>7</v>
      </c>
      <c r="F29" s="241" t="s">
        <v>1945</v>
      </c>
      <c r="G29" s="468"/>
      <c r="H29" s="351">
        <f t="shared" si="0"/>
        <v>23</v>
      </c>
      <c r="I29" s="352">
        <f>IFERROR(INDEX('Net Import'!A:A,MATCH(INDEX(mapping!B:B,MATCH(C29,mapping!A:A,0),1),'Net Import'!B:B,0),1),0)</f>
        <v>28</v>
      </c>
      <c r="J29" s="355">
        <f t="shared" si="1"/>
        <v>27</v>
      </c>
      <c r="L29" s="132">
        <v>7</v>
      </c>
      <c r="M29" s="422">
        <f t="shared" si="2"/>
        <v>15.462256410256416</v>
      </c>
      <c r="N29" s="47">
        <f t="shared" si="3"/>
        <v>1</v>
      </c>
      <c r="O29" s="231">
        <f t="shared" si="4"/>
        <v>16.5</v>
      </c>
      <c r="P29" s="417">
        <f t="shared" si="5"/>
        <v>38</v>
      </c>
      <c r="Q29" s="232">
        <f t="shared" si="6"/>
        <v>31</v>
      </c>
      <c r="R29" s="420">
        <f t="shared" si="7"/>
        <v>0.87717948717948779</v>
      </c>
      <c r="S29" s="472">
        <v>4</v>
      </c>
      <c r="T29" s="473">
        <v>4</v>
      </c>
      <c r="U29" s="125">
        <f t="shared" si="8"/>
        <v>7</v>
      </c>
      <c r="V29" s="126">
        <f t="shared" si="9"/>
        <v>12</v>
      </c>
      <c r="W29" s="274">
        <f t="shared" si="10"/>
        <v>12</v>
      </c>
      <c r="X29" s="51">
        <f t="shared" si="11"/>
        <v>1</v>
      </c>
      <c r="Y29" s="72" t="s">
        <v>607</v>
      </c>
      <c r="Z29" s="137" t="s">
        <v>558</v>
      </c>
      <c r="AA29" s="137" t="s">
        <v>558</v>
      </c>
      <c r="AB29" s="137" t="s">
        <v>658</v>
      </c>
      <c r="AK29" s="72" t="s">
        <v>702</v>
      </c>
      <c r="AL29" s="137" t="s">
        <v>569</v>
      </c>
      <c r="AM29" s="137" t="s">
        <v>99</v>
      </c>
      <c r="AN29" s="137" t="s">
        <v>557</v>
      </c>
      <c r="AO29" s="137" t="s">
        <v>564</v>
      </c>
      <c r="AP29" s="137" t="s">
        <v>615</v>
      </c>
      <c r="AQ29" s="137" t="s">
        <v>615</v>
      </c>
      <c r="AR29" s="137" t="s">
        <v>615</v>
      </c>
      <c r="AW29" s="140" t="s">
        <v>585</v>
      </c>
      <c r="AX29" s="138" t="s">
        <v>593</v>
      </c>
      <c r="AY29" s="138" t="s">
        <v>616</v>
      </c>
      <c r="BL29" s="140" t="s">
        <v>616</v>
      </c>
      <c r="BM29" s="138" t="s">
        <v>622</v>
      </c>
      <c r="BN29" s="138" t="s">
        <v>621</v>
      </c>
      <c r="BO29" s="138" t="s">
        <v>584</v>
      </c>
      <c r="CT29" s="143">
        <f t="shared" si="12"/>
        <v>64</v>
      </c>
      <c r="CU29" s="196">
        <f t="shared" si="13"/>
        <v>26.666666666666668</v>
      </c>
      <c r="CV29" s="197">
        <f>VLOOKUP(B29,'SODiv Index'!A:B,2,FALSE)</f>
        <v>1</v>
      </c>
      <c r="CW29" s="130">
        <f t="shared" si="14"/>
        <v>26.133333333333336</v>
      </c>
      <c r="CX29" s="206">
        <f>INDEX('Stats import'!H:H,MATCH((INDEX(mapping!R:R,MATCH(INDEX(statsCategories,1,1),mapping!P:P,0),1)+INDEX(mapping!H:H,MATCH(C29,mapping!A:A,0),1)),'Stats import'!B:B,0),1)</f>
        <v>1.52</v>
      </c>
      <c r="CY29" s="53">
        <f>INDEX('Stats import'!H:H,MATCH((INDEX(mapping!R:R,MATCH(INDEX(statsCategories,1,2),mapping!P:P,0),1)+INDEX(mapping!H:H,MATCH(C29,mapping!A:A,0),1)),'Stats import'!B:B,0),1)</f>
        <v>16</v>
      </c>
      <c r="CZ29" s="53">
        <f>INDEX('Stats import'!H:H,MATCH((INDEX(mapping!R:R,MATCH(INDEX(statsCategories,1,3),mapping!P:P,0),1)+INDEX(mapping!H:H,MATCH(C29,mapping!A:A,0),1)),'Stats import'!B:B,0),1)</f>
        <v>25.94</v>
      </c>
      <c r="DA29" s="53">
        <f>INDEX('Stats import'!H:H,MATCH((INDEX(mapping!R:R,MATCH(INDEX(statsCategories,1,4),mapping!P:P,0),1)+INDEX(mapping!H:H,MATCH(C29,mapping!A:A,0),1)),'Stats import'!B:B,0),1)</f>
        <v>4.4000000000000004</v>
      </c>
      <c r="DB29" s="53">
        <f>INDEX('Stats import'!H:H,MATCH((INDEX(mapping!R:R,MATCH(INDEX(statsCategories,1,5),mapping!P:P,0),1)+INDEX(mapping!H:H,MATCH(C29,mapping!A:A,0),1)),'Stats import'!B:B,0),1)</f>
        <v>0.53100000000000003</v>
      </c>
      <c r="DC29" s="53">
        <f>INDEX('Stats import'!H:H,MATCH((INDEX(mapping!R:R,MATCH(INDEX(statsCategories,1,6),mapping!P:P,0),1)+INDEX(mapping!H:H,MATCH(C29,mapping!A:A,0),1)),'Stats import'!B:B,0),1)</f>
        <v>15.65</v>
      </c>
      <c r="DD29" s="53">
        <f>INDEX('Stats import'!H:H,MATCH((INDEX(mapping!R:R,MATCH(INDEX(statsCategories,1,7),mapping!P:P,0),1)+INDEX(mapping!H:H,MATCH(C29,mapping!A:A,0),1)),'Stats import'!B:B,0),1)</f>
        <v>46.4</v>
      </c>
      <c r="DE29" s="53">
        <f>INDEX('Stats import'!H:H,MATCH((INDEX(mapping!R:R,MATCH(INDEX(statsCategories,1,8),mapping!P:P,0),1)+INDEX(mapping!H:H,MATCH(C29,mapping!A:A,0),1)),'Stats import'!B:B,0),1)</f>
        <v>42.5</v>
      </c>
      <c r="DF29" s="53">
        <f>INDEX('Stats import'!H:H,MATCH((INDEX(mapping!R:R,MATCH(INDEX(statsCategories,1,9),mapping!P:P,0),1)+INDEX(mapping!H:H,MATCH(C29,mapping!A:A,0),1)),'Stats import'!B:B,0),1)</f>
        <v>18.399999999999999</v>
      </c>
      <c r="DG29" s="53">
        <f>INDEX('Stats import'!H:H,MATCH((INDEX(mapping!R:R,MATCH(INDEX(statsCategories,1,10),mapping!P:P,0),1)+INDEX(mapping!H:H,MATCH(C29,mapping!A:A,0),1)),'Stats import'!B:B,0),1)</f>
        <v>22.7</v>
      </c>
      <c r="DH29" s="53">
        <f>INDEX('Stats import'!H:H,MATCH((INDEX(mapping!R:R,MATCH(INDEX(statsCategories,1,11),mapping!P:P,0),1)+INDEX(mapping!H:H,MATCH(C29,mapping!A:A,0),1)),'Stats import'!B:B,0),1)</f>
        <v>72.8</v>
      </c>
      <c r="DI29" s="53">
        <f>INDEX('Stats import'!H:H,MATCH((INDEX(mapping!R:R,MATCH(INDEX(statsCategories,1,12),mapping!P:P,0),1)+INDEX(mapping!H:H,MATCH(C29,mapping!A:A,0),1)),'Stats import'!B:B,0),1)</f>
        <v>16.5</v>
      </c>
      <c r="DJ29" s="53">
        <f>INDEX('Stats import'!H:H,MATCH((INDEX(mapping!R:R,MATCH(INDEX(statsCategories,1,13),mapping!P:P,0),1)+INDEX(mapping!H:H,MATCH(C29,mapping!A:A,0),1)),'Stats import'!B:B,0),1)</f>
        <v>3.1</v>
      </c>
      <c r="DK29" s="53">
        <f>INDEX('Stats import'!H:H,MATCH((INDEX(mapping!R:R,MATCH(INDEX(statsCategories,1,14),mapping!P:P,0),1)+INDEX(mapping!H:H,MATCH(C29,mapping!A:A,0),1)),'Stats import'!B:B,0),1)</f>
        <v>25.56</v>
      </c>
      <c r="DL29" s="53">
        <f>INDEX('Stats import'!H:H,MATCH((INDEX(mapping!R:R,MATCH(INDEX(statsCategories,1,15),mapping!P:P,0),1)+INDEX(mapping!H:H,MATCH(C29,mapping!A:A,0),1)),'Stats import'!B:B,0),1)</f>
        <v>11.94</v>
      </c>
      <c r="DM29" s="53">
        <f>INDEX('Stats import'!H:H,MATCH((INDEX(mapping!R:R,MATCH(INDEX(statsCategories,1,16),mapping!P:P,0),1)+INDEX(mapping!H:H,MATCH(C29,mapping!A:A,0),1)),'Stats import'!B:B,0),1)</f>
        <v>37.5</v>
      </c>
      <c r="DN29" s="53">
        <f>INDEX('Stats import'!H:H,MATCH((INDEX(mapping!R:R,MATCH(INDEX(statsCategories,1,17),mapping!P:P,0),1)+INDEX(mapping!H:H,MATCH(C29,mapping!A:A,0),1)),'Stats import'!B:B,0),1)</f>
        <v>73.8</v>
      </c>
      <c r="DO29" s="53">
        <f>INDEX('Stats import'!H:H,MATCH((INDEX(mapping!R:R,MATCH(INDEX(statsCategories,1,18),mapping!P:P,0),1)+INDEX(mapping!H:H,MATCH(C29,mapping!A:A,0),1)),'Stats import'!B:B,0),1)</f>
        <v>6.9</v>
      </c>
      <c r="DP29" s="53">
        <f>INDEX('Stats import'!H:H,MATCH((INDEX(mapping!R:R,MATCH(INDEX(statsCategories,1,19),mapping!P:P,0),1)+INDEX(mapping!H:H,MATCH(C29,mapping!A:A,0),1)),'Stats import'!B:B,0),1)</f>
        <v>80.8</v>
      </c>
      <c r="DQ29" s="53">
        <f>INDEX('Stats import'!H:H,MATCH((INDEX(mapping!R:R,MATCH(INDEX(statsCategories,1,20),mapping!P:P,0),1)+INDEX(mapping!H:H,MATCH(C29,mapping!A:A,0),1)),'Stats import'!B:B,0),1)</f>
        <v>7.1</v>
      </c>
      <c r="DR29" s="53">
        <f>INDEX('Stats import'!H:H,MATCH((INDEX(mapping!R:R,MATCH(INDEX(statsCategories,1,21),mapping!P:P,0),1)+INDEX(mapping!H:H,MATCH(C29,mapping!A:A,0),1)),'Stats import'!B:B,0),1)</f>
        <v>23.7</v>
      </c>
      <c r="DS29" s="53">
        <f>INDEX('Stats import'!H:H,MATCH((INDEX(mapping!R:R,MATCH(INDEX(statsCategories,1,22),mapping!P:P,0),1)+INDEX(mapping!H:H,MATCH(C29,mapping!A:A,0),1)),'Stats import'!B:B,0),1)</f>
        <v>34.1</v>
      </c>
      <c r="DT29" s="53">
        <f>INDEX('Stats import'!H:H,MATCH((INDEX(mapping!R:R,MATCH(INDEX(statsCategories,1,23),mapping!P:P,0),1)+INDEX(mapping!H:H,MATCH(C29,mapping!A:A,0),1)),'Stats import'!B:B,0),1)</f>
        <v>31.6</v>
      </c>
      <c r="DU29" s="53">
        <f>INDEX('Stats import'!H:H,MATCH((INDEX(mapping!R:R,MATCH(INDEX(statsCategories,1,24),mapping!P:P,0),1)+INDEX(mapping!H:H,MATCH(C29,mapping!A:A,0),1)),'Stats import'!B:B,0),1)</f>
        <v>8.1</v>
      </c>
      <c r="DV29" s="53">
        <f>INDEX('Stats import'!H:H,MATCH((INDEX(mapping!R:R,MATCH(INDEX(statsCategories,1,25),mapping!P:P,0),1)+INDEX(mapping!H:H,MATCH(C29,mapping!A:A,0),1)),'Stats import'!B:B,0),1)</f>
        <v>0.6</v>
      </c>
      <c r="DW29" s="53">
        <f>INDEX('Stats import'!H:H,MATCH((INDEX(mapping!R:R,MATCH(INDEX(statsCategories,1,26),mapping!P:P,0),1)+INDEX(mapping!H:H,MATCH(C29,mapping!A:A,0),1)),'Stats import'!B:B,0),1)</f>
        <v>11.06</v>
      </c>
      <c r="DX29" s="53">
        <f>INDEX('Stats import'!H:H,MATCH((INDEX(mapping!R:R,MATCH(INDEX(statsCategories,1,27),mapping!P:P,0),1)+INDEX(mapping!H:H,MATCH(C29,mapping!A:A,0),1)),'Stats import'!B:B,0),1)</f>
        <v>10.5</v>
      </c>
      <c r="DZ29" s="173">
        <f t="shared" si="15"/>
        <v>0.87717948717948779</v>
      </c>
      <c r="EA29" s="173">
        <f t="shared" si="16"/>
        <v>-16.5</v>
      </c>
      <c r="EB29" s="344">
        <f>INDEX('KenPom import'!J:J,MATCH(INDEX(kpVal,MATCH(C29,valCol,0)),kpTeam,0))</f>
        <v>68.099999999999994</v>
      </c>
      <c r="EC29" s="176">
        <f t="shared" si="17"/>
        <v>0.30911754426460963</v>
      </c>
      <c r="ED29" s="176">
        <f t="shared" si="18"/>
        <v>0.32575134441924358</v>
      </c>
      <c r="EE29" s="176">
        <f t="shared" si="19"/>
        <v>0.68462795949521549</v>
      </c>
      <c r="EF29" s="176">
        <f t="shared" si="20"/>
        <v>0.66082252301613509</v>
      </c>
      <c r="EG29" s="176">
        <f t="shared" si="21"/>
        <v>-0.40011263101613515</v>
      </c>
      <c r="EH29" s="176">
        <f t="shared" si="22"/>
        <v>1.3534601711753609</v>
      </c>
      <c r="EI29" s="176">
        <f t="shared" si="23"/>
        <v>-0.25602113710768093</v>
      </c>
      <c r="EJ29" s="176">
        <f t="shared" si="24"/>
        <v>5.6577365453491658E-2</v>
      </c>
      <c r="EK29" s="176">
        <f t="shared" si="25"/>
        <v>-0.81850223517366139</v>
      </c>
      <c r="EL29" s="176">
        <f t="shared" si="26"/>
        <v>0.43856734782241824</v>
      </c>
      <c r="EM29" s="225">
        <f t="shared" si="27"/>
        <v>-0.26927935768766625</v>
      </c>
      <c r="EN29" s="176">
        <f t="shared" si="28"/>
        <v>0.32344064183317933</v>
      </c>
      <c r="EO29" s="176">
        <f t="shared" si="29"/>
        <v>-0.13833378915647424</v>
      </c>
      <c r="EP29" s="176">
        <f t="shared" si="30"/>
        <v>5.5370431689358124E-2</v>
      </c>
      <c r="EQ29" s="176">
        <f t="shared" si="31"/>
        <v>0.28335649113015671</v>
      </c>
      <c r="ER29" s="176">
        <f t="shared" si="32"/>
        <v>0.21215203278407629</v>
      </c>
      <c r="ES29" s="176">
        <f t="shared" si="33"/>
        <v>-0.49609752629896198</v>
      </c>
      <c r="ET29" s="176">
        <f t="shared" si="34"/>
        <v>-0.50692698190266006</v>
      </c>
      <c r="EU29" s="176">
        <f t="shared" si="35"/>
        <v>2.9743134531193521E-2</v>
      </c>
      <c r="EV29" s="176">
        <f t="shared" si="36"/>
        <v>5.7049469269059898E-2</v>
      </c>
      <c r="EW29" s="176">
        <f t="shared" si="37"/>
        <v>-0.13797333708109666</v>
      </c>
      <c r="EX29" s="176">
        <f t="shared" si="38"/>
        <v>-0.63878492659273645</v>
      </c>
      <c r="EY29" s="176">
        <f t="shared" si="39"/>
        <v>0.51628066753027879</v>
      </c>
      <c r="EZ29" s="176">
        <f t="shared" si="40"/>
        <v>-0.31662517594019107</v>
      </c>
      <c r="FA29" s="176">
        <f t="shared" si="41"/>
        <v>-0.39575378338762696</v>
      </c>
      <c r="FB29" s="176">
        <f t="shared" si="42"/>
        <v>-0.61676485006219162</v>
      </c>
      <c r="FC29" s="176">
        <f t="shared" si="43"/>
        <v>0.23955130480218847</v>
      </c>
      <c r="FD29" s="176">
        <f t="shared" si="44"/>
        <v>0.51753540201070536</v>
      </c>
      <c r="FE29" s="176">
        <f t="shared" si="45"/>
        <v>0.68086832150626742</v>
      </c>
      <c r="FF29" s="178">
        <f t="shared" si="46"/>
        <v>0.18553113931982182</v>
      </c>
      <c r="FG29" s="203">
        <f t="shared" si="47"/>
        <v>36.846139359698682</v>
      </c>
      <c r="FH29" s="178">
        <f t="shared" si="48"/>
        <v>0.39143701399688957</v>
      </c>
      <c r="FI29" s="177"/>
      <c r="FJ29" s="177"/>
    </row>
    <row r="30" spans="1:166" ht="15" customHeight="1" x14ac:dyDescent="0.3">
      <c r="A30" s="48">
        <v>31</v>
      </c>
      <c r="B30" s="134" t="s">
        <v>6</v>
      </c>
      <c r="C30" s="123" t="s">
        <v>409</v>
      </c>
      <c r="D30" s="126" t="s">
        <v>1254</v>
      </c>
      <c r="E30" s="126">
        <v>8</v>
      </c>
      <c r="F30" s="241" t="s">
        <v>1945</v>
      </c>
      <c r="G30" s="468"/>
      <c r="H30" s="351">
        <f t="shared" si="0"/>
        <v>26</v>
      </c>
      <c r="I30" s="352">
        <f>IFERROR(INDEX('Net Import'!A:A,MATCH(INDEX(mapping!B:B,MATCH(C30,mapping!A:A,0),1),'Net Import'!B:B,0),1),0)</f>
        <v>29</v>
      </c>
      <c r="J30" s="355">
        <f t="shared" si="1"/>
        <v>33</v>
      </c>
      <c r="L30" s="132">
        <v>8</v>
      </c>
      <c r="M30" s="422">
        <f t="shared" si="2"/>
        <v>25.135692307692313</v>
      </c>
      <c r="N30" s="47">
        <f t="shared" si="3"/>
        <v>1</v>
      </c>
      <c r="O30" s="231">
        <f t="shared" si="4"/>
        <v>14.9</v>
      </c>
      <c r="P30" s="417">
        <f t="shared" si="5"/>
        <v>18</v>
      </c>
      <c r="Q30" s="232">
        <f t="shared" si="6"/>
        <v>52</v>
      </c>
      <c r="R30" s="420">
        <f t="shared" si="7"/>
        <v>4.2753846153846151</v>
      </c>
      <c r="S30" s="472">
        <v>5</v>
      </c>
      <c r="T30" s="473">
        <v>3</v>
      </c>
      <c r="U30" s="125">
        <f t="shared" si="8"/>
        <v>7</v>
      </c>
      <c r="V30" s="126">
        <f t="shared" si="9"/>
        <v>10</v>
      </c>
      <c r="W30" s="274">
        <f t="shared" si="10"/>
        <v>12</v>
      </c>
      <c r="X30" s="51">
        <f t="shared" si="11"/>
        <v>1</v>
      </c>
      <c r="Y30" s="72" t="s">
        <v>572</v>
      </c>
      <c r="Z30" s="137" t="s">
        <v>568</v>
      </c>
      <c r="AK30" s="72" t="s">
        <v>561</v>
      </c>
      <c r="AL30" s="137" t="s">
        <v>99</v>
      </c>
      <c r="AM30" s="137" t="s">
        <v>566</v>
      </c>
      <c r="AN30" s="137" t="s">
        <v>586</v>
      </c>
      <c r="AO30" s="137" t="s">
        <v>586</v>
      </c>
      <c r="AP30" s="137" t="s">
        <v>576</v>
      </c>
      <c r="AQ30" s="137" t="s">
        <v>569</v>
      </c>
      <c r="AR30" s="137" t="s">
        <v>586</v>
      </c>
      <c r="AW30" s="140" t="s">
        <v>596</v>
      </c>
      <c r="AX30" s="138" t="s">
        <v>21</v>
      </c>
      <c r="AY30" s="138" t="s">
        <v>102</v>
      </c>
      <c r="AZ30" s="138" t="s">
        <v>585</v>
      </c>
      <c r="BA30" s="138" t="s">
        <v>563</v>
      </c>
      <c r="BL30" s="140" t="s">
        <v>572</v>
      </c>
      <c r="BM30" s="138" t="s">
        <v>563</v>
      </c>
      <c r="BY30" s="110" t="s">
        <v>548</v>
      </c>
      <c r="BZ30" s="74" t="s">
        <v>611</v>
      </c>
      <c r="CT30" s="143">
        <f t="shared" si="12"/>
        <v>73.2</v>
      </c>
      <c r="CU30" s="196">
        <f t="shared" si="13"/>
        <v>30.500000000000004</v>
      </c>
      <c r="CV30" s="197">
        <f>VLOOKUP(B30,'SODiv Index'!A:B,2,FALSE)</f>
        <v>1</v>
      </c>
      <c r="CW30" s="130">
        <f t="shared" si="14"/>
        <v>29.890000000000004</v>
      </c>
      <c r="CX30" s="206">
        <f>INDEX('Stats import'!H:H,MATCH((INDEX(mapping!R:R,MATCH(INDEX(statsCategories,1,1),mapping!P:P,0),1)+INDEX(mapping!H:H,MATCH(C30,mapping!A:A,0),1)),'Stats import'!B:B,0),1)</f>
        <v>1.38</v>
      </c>
      <c r="CY30" s="53">
        <f>INDEX('Stats import'!H:H,MATCH((INDEX(mapping!R:R,MATCH(INDEX(statsCategories,1,2),mapping!P:P,0),1)+INDEX(mapping!H:H,MATCH(C30,mapping!A:A,0),1)),'Stats import'!B:B,0),1)</f>
        <v>14.4</v>
      </c>
      <c r="CZ30" s="53">
        <f>INDEX('Stats import'!H:H,MATCH((INDEX(mapping!R:R,MATCH(INDEX(statsCategories,1,3),mapping!P:P,0),1)+INDEX(mapping!H:H,MATCH(C30,mapping!A:A,0),1)),'Stats import'!B:B,0),1)</f>
        <v>11.36</v>
      </c>
      <c r="DA30" s="53">
        <f>INDEX('Stats import'!H:H,MATCH((INDEX(mapping!R:R,MATCH(INDEX(statsCategories,1,4),mapping!P:P,0),1)+INDEX(mapping!H:H,MATCH(C30,mapping!A:A,0),1)),'Stats import'!B:B,0),1)</f>
        <v>2.4</v>
      </c>
      <c r="DB30" s="53">
        <f>INDEX('Stats import'!H:H,MATCH((INDEX(mapping!R:R,MATCH(INDEX(statsCategories,1,5),mapping!P:P,0),1)+INDEX(mapping!H:H,MATCH(C30,mapping!A:A,0),1)),'Stats import'!B:B,0),1)</f>
        <v>0.56499999999999995</v>
      </c>
      <c r="DC30" s="53">
        <f>INDEX('Stats import'!H:H,MATCH((INDEX(mapping!R:R,MATCH(INDEX(statsCategories,1,6),mapping!P:P,0),1)+INDEX(mapping!H:H,MATCH(C30,mapping!A:A,0),1)),'Stats import'!B:B,0),1)</f>
        <v>6.82</v>
      </c>
      <c r="DD30" s="53">
        <f>INDEX('Stats import'!H:H,MATCH((INDEX(mapping!R:R,MATCH(INDEX(statsCategories,1,7),mapping!P:P,0),1)+INDEX(mapping!H:H,MATCH(C30,mapping!A:A,0),1)),'Stats import'!B:B,0),1)</f>
        <v>49.3</v>
      </c>
      <c r="DE30" s="53">
        <f>INDEX('Stats import'!H:H,MATCH((INDEX(mapping!R:R,MATCH(INDEX(statsCategories,1,8),mapping!P:P,0),1)+INDEX(mapping!H:H,MATCH(C30,mapping!A:A,0),1)),'Stats import'!B:B,0),1)</f>
        <v>43.9</v>
      </c>
      <c r="DF30" s="53">
        <f>INDEX('Stats import'!H:H,MATCH((INDEX(mapping!R:R,MATCH(INDEX(statsCategories,1,9),mapping!P:P,0),1)+INDEX(mapping!H:H,MATCH(C30,mapping!A:A,0),1)),'Stats import'!B:B,0),1)</f>
        <v>17.7</v>
      </c>
      <c r="DG30" s="53">
        <f>INDEX('Stats import'!H:H,MATCH((INDEX(mapping!R:R,MATCH(INDEX(statsCategories,1,10),mapping!P:P,0),1)+INDEX(mapping!H:H,MATCH(C30,mapping!A:A,0),1)),'Stats import'!B:B,0),1)</f>
        <v>21.2</v>
      </c>
      <c r="DH30" s="53">
        <f>INDEX('Stats import'!H:H,MATCH((INDEX(mapping!R:R,MATCH(INDEX(statsCategories,1,11),mapping!P:P,0),1)+INDEX(mapping!H:H,MATCH(C30,mapping!A:A,0),1)),'Stats import'!B:B,0),1)</f>
        <v>77.5</v>
      </c>
      <c r="DI30" s="53">
        <f>INDEX('Stats import'!H:H,MATCH((INDEX(mapping!R:R,MATCH(INDEX(statsCategories,1,12),mapping!P:P,0),1)+INDEX(mapping!H:H,MATCH(C30,mapping!A:A,0),1)),'Stats import'!B:B,0),1)</f>
        <v>16.399999999999999</v>
      </c>
      <c r="DJ30" s="53">
        <f>INDEX('Stats import'!H:H,MATCH((INDEX(mapping!R:R,MATCH(INDEX(statsCategories,1,13),mapping!P:P,0),1)+INDEX(mapping!H:H,MATCH(C30,mapping!A:A,0),1)),'Stats import'!B:B,0),1)</f>
        <v>2.1</v>
      </c>
      <c r="DK30" s="53">
        <f>INDEX('Stats import'!H:H,MATCH((INDEX(mapping!R:R,MATCH(INDEX(statsCategories,1,14),mapping!P:P,0),1)+INDEX(mapping!H:H,MATCH(C30,mapping!A:A,0),1)),'Stats import'!B:B,0),1)</f>
        <v>23.94</v>
      </c>
      <c r="DL30" s="53">
        <f>INDEX('Stats import'!H:H,MATCH((INDEX(mapping!R:R,MATCH(INDEX(statsCategories,1,15),mapping!P:P,0),1)+INDEX(mapping!H:H,MATCH(C30,mapping!A:A,0),1)),'Stats import'!B:B,0),1)</f>
        <v>9.3000000000000007</v>
      </c>
      <c r="DM30" s="53">
        <f>INDEX('Stats import'!H:H,MATCH((INDEX(mapping!R:R,MATCH(INDEX(statsCategories,1,16),mapping!P:P,0),1)+INDEX(mapping!H:H,MATCH(C30,mapping!A:A,0),1)),'Stats import'!B:B,0),1)</f>
        <v>33.24</v>
      </c>
      <c r="DN30" s="53">
        <f>INDEX('Stats import'!H:H,MATCH((INDEX(mapping!R:R,MATCH(INDEX(statsCategories,1,17),mapping!P:P,0),1)+INDEX(mapping!H:H,MATCH(C30,mapping!A:A,0),1)),'Stats import'!B:B,0),1)</f>
        <v>72.8</v>
      </c>
      <c r="DO30" s="53">
        <f>INDEX('Stats import'!H:H,MATCH((INDEX(mapping!R:R,MATCH(INDEX(statsCategories,1,18),mapping!P:P,0),1)+INDEX(mapping!H:H,MATCH(C30,mapping!A:A,0),1)),'Stats import'!B:B,0),1)</f>
        <v>7</v>
      </c>
      <c r="DP30" s="53">
        <f>INDEX('Stats import'!H:H,MATCH((INDEX(mapping!R:R,MATCH(INDEX(statsCategories,1,19),mapping!P:P,0),1)+INDEX(mapping!H:H,MATCH(C30,mapping!A:A,0),1)),'Stats import'!B:B,0),1)</f>
        <v>79.8</v>
      </c>
      <c r="DQ30" s="53">
        <f>INDEX('Stats import'!H:H,MATCH((INDEX(mapping!R:R,MATCH(INDEX(statsCategories,1,20),mapping!P:P,0),1)+INDEX(mapping!H:H,MATCH(C30,mapping!A:A,0),1)),'Stats import'!B:B,0),1)</f>
        <v>4.9000000000000004</v>
      </c>
      <c r="DR30" s="53">
        <f>INDEX('Stats import'!H:H,MATCH((INDEX(mapping!R:R,MATCH(INDEX(statsCategories,1,21),mapping!P:P,0),1)+INDEX(mapping!H:H,MATCH(C30,mapping!A:A,0),1)),'Stats import'!B:B,0),1)</f>
        <v>22.5</v>
      </c>
      <c r="DS30" s="53">
        <f>INDEX('Stats import'!H:H,MATCH((INDEX(mapping!R:R,MATCH(INDEX(statsCategories,1,22),mapping!P:P,0),1)+INDEX(mapping!H:H,MATCH(C30,mapping!A:A,0),1)),'Stats import'!B:B,0),1)</f>
        <v>36</v>
      </c>
      <c r="DT30" s="53">
        <f>INDEX('Stats import'!H:H,MATCH((INDEX(mapping!R:R,MATCH(INDEX(statsCategories,1,23),mapping!P:P,0),1)+INDEX(mapping!H:H,MATCH(C30,mapping!A:A,0),1)),'Stats import'!B:B,0),1)</f>
        <v>31.6</v>
      </c>
      <c r="DU30" s="53">
        <f>INDEX('Stats import'!H:H,MATCH((INDEX(mapping!R:R,MATCH(INDEX(statsCategories,1,24),mapping!P:P,0),1)+INDEX(mapping!H:H,MATCH(C30,mapping!A:A,0),1)),'Stats import'!B:B,0),1)</f>
        <v>8.1</v>
      </c>
      <c r="DV30" s="53">
        <f>INDEX('Stats import'!H:H,MATCH((INDEX(mapping!R:R,MATCH(INDEX(statsCategories,1,25),mapping!P:P,0),1)+INDEX(mapping!H:H,MATCH(C30,mapping!A:A,0),1)),'Stats import'!B:B,0),1)</f>
        <v>0.2</v>
      </c>
      <c r="DW30" s="53">
        <f>INDEX('Stats import'!H:H,MATCH((INDEX(mapping!R:R,MATCH(INDEX(statsCategories,1,26),mapping!P:P,0),1)+INDEX(mapping!H:H,MATCH(C30,mapping!A:A,0),1)),'Stats import'!B:B,0),1)</f>
        <v>10.61</v>
      </c>
      <c r="DX30" s="53">
        <f>INDEX('Stats import'!H:H,MATCH((INDEX(mapping!R:R,MATCH(INDEX(statsCategories,1,27),mapping!P:P,0),1)+INDEX(mapping!H:H,MATCH(C30,mapping!A:A,0),1)),'Stats import'!B:B,0),1)</f>
        <v>10.4</v>
      </c>
      <c r="DZ30" s="173">
        <f t="shared" si="15"/>
        <v>4.2753846153846151</v>
      </c>
      <c r="EA30" s="173">
        <f t="shared" si="16"/>
        <v>-14.9</v>
      </c>
      <c r="EB30" s="344">
        <f>INDEX('KenPom import'!J:J,MATCH(INDEX(kpVal,MATCH(C30,valCol,0)),kpTeam,0))</f>
        <v>66.3</v>
      </c>
      <c r="EC30" s="176">
        <f t="shared" si="17"/>
        <v>-0.28068083661505161</v>
      </c>
      <c r="ED30" s="176">
        <f t="shared" si="18"/>
        <v>-0.52173182805357987</v>
      </c>
      <c r="EE30" s="176">
        <f t="shared" si="19"/>
        <v>-1.6827790309741457</v>
      </c>
      <c r="EF30" s="176">
        <f t="shared" si="20"/>
        <v>-1.3763952743361119</v>
      </c>
      <c r="EG30" s="176">
        <f t="shared" si="21"/>
        <v>0.97923636310791207</v>
      </c>
      <c r="EH30" s="176">
        <f t="shared" si="22"/>
        <v>-1.3494043439018857</v>
      </c>
      <c r="EI30" s="176">
        <f t="shared" si="23"/>
        <v>1.164957422915847</v>
      </c>
      <c r="EJ30" s="176">
        <f t="shared" si="24"/>
        <v>-0.61753592505623789</v>
      </c>
      <c r="EK30" s="176">
        <f t="shared" si="25"/>
        <v>-0.37175637581961751</v>
      </c>
      <c r="EL30" s="176">
        <f t="shared" si="26"/>
        <v>-7.7394237851016998E-2</v>
      </c>
      <c r="EM30" s="225">
        <f t="shared" si="27"/>
        <v>1.2671248682692431</v>
      </c>
      <c r="EN30" s="176">
        <f t="shared" si="28"/>
        <v>0.27882813951136104</v>
      </c>
      <c r="EO30" s="176">
        <f t="shared" si="29"/>
        <v>-0.41226208451582946</v>
      </c>
      <c r="EP30" s="176">
        <f t="shared" si="30"/>
        <v>-0.82189215351121603</v>
      </c>
      <c r="EQ30" s="176">
        <f t="shared" si="31"/>
        <v>-1.2759163313474082</v>
      </c>
      <c r="ER30" s="176">
        <f t="shared" si="32"/>
        <v>-1.3387148220596095</v>
      </c>
      <c r="ES30" s="176">
        <f t="shared" si="33"/>
        <v>-0.27981522600513686</v>
      </c>
      <c r="ET30" s="176">
        <f t="shared" si="34"/>
        <v>-0.48438437014489866</v>
      </c>
      <c r="EU30" s="176">
        <f t="shared" si="35"/>
        <v>-0.16854442901007033</v>
      </c>
      <c r="EV30" s="176">
        <f t="shared" si="36"/>
        <v>-1.5889680047234316</v>
      </c>
      <c r="EW30" s="176">
        <f t="shared" si="37"/>
        <v>-0.43696747612816972</v>
      </c>
      <c r="EX30" s="176">
        <f t="shared" si="38"/>
        <v>0.31312986597683723</v>
      </c>
      <c r="EY30" s="176">
        <f t="shared" si="39"/>
        <v>0.51628066753027879</v>
      </c>
      <c r="EZ30" s="176">
        <f t="shared" si="40"/>
        <v>-0.31662517594019107</v>
      </c>
      <c r="FA30" s="176">
        <f t="shared" si="41"/>
        <v>-0.603022540644649</v>
      </c>
      <c r="FB30" s="176">
        <f t="shared" si="42"/>
        <v>-0.87724742399742062</v>
      </c>
      <c r="FC30" s="176">
        <f t="shared" si="43"/>
        <v>0.33349299295990947</v>
      </c>
      <c r="FD30" s="176">
        <f t="shared" si="44"/>
        <v>0.16667011290291156</v>
      </c>
      <c r="FE30" s="176">
        <f t="shared" si="45"/>
        <v>0.47517763197876628</v>
      </c>
      <c r="FF30" s="178">
        <f t="shared" si="46"/>
        <v>-0.56073936520687351</v>
      </c>
      <c r="FG30" s="203">
        <f t="shared" si="47"/>
        <v>33.60619469026549</v>
      </c>
      <c r="FH30" s="178">
        <f t="shared" si="48"/>
        <v>0.40102523659305994</v>
      </c>
      <c r="FI30" s="177"/>
      <c r="FJ30" s="177"/>
    </row>
    <row r="31" spans="1:166" ht="15" customHeight="1" x14ac:dyDescent="0.3">
      <c r="A31" s="48">
        <v>30</v>
      </c>
      <c r="B31" s="123" t="s">
        <v>3</v>
      </c>
      <c r="C31" s="123" t="s">
        <v>22</v>
      </c>
      <c r="D31" s="126" t="s">
        <v>1240</v>
      </c>
      <c r="E31" s="126">
        <v>8</v>
      </c>
      <c r="F31" s="241" t="s">
        <v>1945</v>
      </c>
      <c r="G31" s="468"/>
      <c r="H31" s="351">
        <f t="shared" si="0"/>
        <v>36</v>
      </c>
      <c r="I31" s="352">
        <f>IFERROR(INDEX('Net Import'!A:A,MATCH(INDEX(mapping!B:B,MATCH(C31,mapping!A:A,0),1),'Net Import'!B:B,0),1),0)</f>
        <v>35</v>
      </c>
      <c r="J31" s="355">
        <f t="shared" si="1"/>
        <v>23</v>
      </c>
      <c r="L31" s="132">
        <v>9</v>
      </c>
      <c r="M31" s="422">
        <f t="shared" si="2"/>
        <v>24.756038461538463</v>
      </c>
      <c r="N31" s="47">
        <f t="shared" si="3"/>
        <v>1</v>
      </c>
      <c r="O31" s="231">
        <f t="shared" si="4"/>
        <v>13.6</v>
      </c>
      <c r="P31" s="417">
        <f t="shared" si="5"/>
        <v>40</v>
      </c>
      <c r="Q31" s="232">
        <f t="shared" si="6"/>
        <v>32</v>
      </c>
      <c r="R31" s="420">
        <f t="shared" si="7"/>
        <v>4.4130769230769236</v>
      </c>
      <c r="S31" s="472">
        <v>5</v>
      </c>
      <c r="T31" s="473">
        <v>3</v>
      </c>
      <c r="U31" s="125">
        <f t="shared" si="8"/>
        <v>3</v>
      </c>
      <c r="V31" s="126">
        <f t="shared" si="9"/>
        <v>6</v>
      </c>
      <c r="W31" s="274">
        <f t="shared" si="10"/>
        <v>8</v>
      </c>
      <c r="X31" s="51">
        <f t="shared" si="11"/>
        <v>1</v>
      </c>
      <c r="AK31" s="72" t="s">
        <v>134</v>
      </c>
      <c r="AL31" s="137" t="s">
        <v>586</v>
      </c>
      <c r="AM31" s="137" t="s">
        <v>595</v>
      </c>
      <c r="AN31" s="137" t="s">
        <v>595</v>
      </c>
      <c r="AO31" s="137" t="s">
        <v>607</v>
      </c>
      <c r="AW31" s="140" t="s">
        <v>572</v>
      </c>
      <c r="AX31" s="138" t="s">
        <v>587</v>
      </c>
      <c r="AY31" s="138" t="s">
        <v>587</v>
      </c>
      <c r="BL31" s="140" t="s">
        <v>607</v>
      </c>
      <c r="BY31" s="110" t="s">
        <v>580</v>
      </c>
      <c r="BZ31" s="74" t="s">
        <v>1352</v>
      </c>
      <c r="CT31" s="143">
        <f t="shared" si="12"/>
        <v>70</v>
      </c>
      <c r="CU31" s="196">
        <f t="shared" si="13"/>
        <v>29.166666666666668</v>
      </c>
      <c r="CV31" s="197">
        <f>VLOOKUP(B31,'SODiv Index'!A:B,2,FALSE)</f>
        <v>0.95</v>
      </c>
      <c r="CW31" s="130">
        <f t="shared" si="14"/>
        <v>28.612500000000001</v>
      </c>
      <c r="CX31" s="206">
        <f>INDEX('Stats import'!H:H,MATCH((INDEX(mapping!R:R,MATCH(INDEX(statsCategories,1,1),mapping!P:P,0),1)+INDEX(mapping!H:H,MATCH(C31,mapping!A:A,0),1)),'Stats import'!B:B,0),1)</f>
        <v>1.53</v>
      </c>
      <c r="CY31" s="53">
        <f>INDEX('Stats import'!H:H,MATCH((INDEX(mapping!R:R,MATCH(INDEX(statsCategories,1,2),mapping!P:P,0),1)+INDEX(mapping!H:H,MATCH(C31,mapping!A:A,0),1)),'Stats import'!B:B,0),1)</f>
        <v>15.5</v>
      </c>
      <c r="CZ31" s="53">
        <f>INDEX('Stats import'!H:H,MATCH((INDEX(mapping!R:R,MATCH(INDEX(statsCategories,1,3),mapping!P:P,0),1)+INDEX(mapping!H:H,MATCH(C31,mapping!A:A,0),1)),'Stats import'!B:B,0),1)</f>
        <v>18.41</v>
      </c>
      <c r="DA31" s="53">
        <f>INDEX('Stats import'!H:H,MATCH((INDEX(mapping!R:R,MATCH(INDEX(statsCategories,1,4),mapping!P:P,0),1)+INDEX(mapping!H:H,MATCH(C31,mapping!A:A,0),1)),'Stats import'!B:B,0),1)</f>
        <v>2.2000000000000002</v>
      </c>
      <c r="DB31" s="53">
        <f>INDEX('Stats import'!H:H,MATCH((INDEX(mapping!R:R,MATCH(INDEX(statsCategories,1,5),mapping!P:P,0),1)+INDEX(mapping!H:H,MATCH(C31,mapping!A:A,0),1)),'Stats import'!B:B,0),1)</f>
        <v>0.53700000000000003</v>
      </c>
      <c r="DC31" s="53">
        <f>INDEX('Stats import'!H:H,MATCH((INDEX(mapping!R:R,MATCH(INDEX(statsCategories,1,6),mapping!P:P,0),1)+INDEX(mapping!H:H,MATCH(C31,mapping!A:A,0),1)),'Stats import'!B:B,0),1)</f>
        <v>9.25</v>
      </c>
      <c r="DD31" s="53">
        <f>INDEX('Stats import'!H:H,MATCH((INDEX(mapping!R:R,MATCH(INDEX(statsCategories,1,7),mapping!P:P,0),1)+INDEX(mapping!H:H,MATCH(C31,mapping!A:A,0),1)),'Stats import'!B:B,0),1)</f>
        <v>45.7</v>
      </c>
      <c r="DE31" s="53">
        <f>INDEX('Stats import'!H:H,MATCH((INDEX(mapping!R:R,MATCH(INDEX(statsCategories,1,8),mapping!P:P,0),1)+INDEX(mapping!H:H,MATCH(C31,mapping!A:A,0),1)),'Stats import'!B:B,0),1)</f>
        <v>45</v>
      </c>
      <c r="DF31" s="53">
        <f>INDEX('Stats import'!H:H,MATCH((INDEX(mapping!R:R,MATCH(INDEX(statsCategories,1,9),mapping!P:P,0),1)+INDEX(mapping!H:H,MATCH(C31,mapping!A:A,0),1)),'Stats import'!B:B,0),1)</f>
        <v>16</v>
      </c>
      <c r="DG31" s="53">
        <f>INDEX('Stats import'!H:H,MATCH((INDEX(mapping!R:R,MATCH(INDEX(statsCategories,1,10),mapping!P:P,0),1)+INDEX(mapping!H:H,MATCH(C31,mapping!A:A,0),1)),'Stats import'!B:B,0),1)</f>
        <v>18.7</v>
      </c>
      <c r="DH31" s="53">
        <f>INDEX('Stats import'!H:H,MATCH((INDEX(mapping!R:R,MATCH(INDEX(statsCategories,1,11),mapping!P:P,0),1)+INDEX(mapping!H:H,MATCH(C31,mapping!A:A,0),1)),'Stats import'!B:B,0),1)</f>
        <v>69.400000000000006</v>
      </c>
      <c r="DI31" s="53">
        <f>INDEX('Stats import'!H:H,MATCH((INDEX(mapping!R:R,MATCH(INDEX(statsCategories,1,12),mapping!P:P,0),1)+INDEX(mapping!H:H,MATCH(C31,mapping!A:A,0),1)),'Stats import'!B:B,0),1)</f>
        <v>13</v>
      </c>
      <c r="DJ31" s="53">
        <f>INDEX('Stats import'!H:H,MATCH((INDEX(mapping!R:R,MATCH(INDEX(statsCategories,1,13),mapping!P:P,0),1)+INDEX(mapping!H:H,MATCH(C31,mapping!A:A,0),1)),'Stats import'!B:B,0),1)</f>
        <v>-0.2</v>
      </c>
      <c r="DK31" s="53">
        <f>INDEX('Stats import'!H:H,MATCH((INDEX(mapping!R:R,MATCH(INDEX(statsCategories,1,14),mapping!P:P,0),1)+INDEX(mapping!H:H,MATCH(C31,mapping!A:A,0),1)),'Stats import'!B:B,0),1)</f>
        <v>22.94</v>
      </c>
      <c r="DL31" s="53">
        <f>INDEX('Stats import'!H:H,MATCH((INDEX(mapping!R:R,MATCH(INDEX(statsCategories,1,15),mapping!P:P,0),1)+INDEX(mapping!H:H,MATCH(C31,mapping!A:A,0),1)),'Stats import'!B:B,0),1)</f>
        <v>11.53</v>
      </c>
      <c r="DM31" s="53">
        <f>INDEX('Stats import'!H:H,MATCH((INDEX(mapping!R:R,MATCH(INDEX(statsCategories,1,16),mapping!P:P,0),1)+INDEX(mapping!H:H,MATCH(C31,mapping!A:A,0),1)),'Stats import'!B:B,0),1)</f>
        <v>34.47</v>
      </c>
      <c r="DN31" s="53">
        <f>INDEX('Stats import'!H:H,MATCH((INDEX(mapping!R:R,MATCH(INDEX(statsCategories,1,17),mapping!P:P,0),1)+INDEX(mapping!H:H,MATCH(C31,mapping!A:A,0),1)),'Stats import'!B:B,0),1)</f>
        <v>70.8</v>
      </c>
      <c r="DO31" s="53">
        <f>INDEX('Stats import'!H:H,MATCH((INDEX(mapping!R:R,MATCH(INDEX(statsCategories,1,18),mapping!P:P,0),1)+INDEX(mapping!H:H,MATCH(C31,mapping!A:A,0),1)),'Stats import'!B:B,0),1)</f>
        <v>6.4</v>
      </c>
      <c r="DP31" s="53">
        <f>INDEX('Stats import'!H:H,MATCH((INDEX(mapping!R:R,MATCH(INDEX(statsCategories,1,19),mapping!P:P,0),1)+INDEX(mapping!H:H,MATCH(C31,mapping!A:A,0),1)),'Stats import'!B:B,0),1)</f>
        <v>77.2</v>
      </c>
      <c r="DQ31" s="53">
        <f>INDEX('Stats import'!H:H,MATCH((INDEX(mapping!R:R,MATCH(INDEX(statsCategories,1,20),mapping!P:P,0),1)+INDEX(mapping!H:H,MATCH(C31,mapping!A:A,0),1)),'Stats import'!B:B,0),1)</f>
        <v>7.4</v>
      </c>
      <c r="DR31" s="53">
        <f>INDEX('Stats import'!H:H,MATCH((INDEX(mapping!R:R,MATCH(INDEX(statsCategories,1,21),mapping!P:P,0),1)+INDEX(mapping!H:H,MATCH(C31,mapping!A:A,0),1)),'Stats import'!B:B,0),1)</f>
        <v>27.3</v>
      </c>
      <c r="DS31" s="53">
        <f>INDEX('Stats import'!H:H,MATCH((INDEX(mapping!R:R,MATCH(INDEX(statsCategories,1,22),mapping!P:P,0),1)+INDEX(mapping!H:H,MATCH(C31,mapping!A:A,0),1)),'Stats import'!B:B,0),1)</f>
        <v>35.299999999999997</v>
      </c>
      <c r="DT31" s="53">
        <f>INDEX('Stats import'!H:H,MATCH((INDEX(mapping!R:R,MATCH(INDEX(statsCategories,1,23),mapping!P:P,0),1)+INDEX(mapping!H:H,MATCH(C31,mapping!A:A,0),1)),'Stats import'!B:B,0),1)</f>
        <v>33.9</v>
      </c>
      <c r="DU31" s="53">
        <f>INDEX('Stats import'!H:H,MATCH((INDEX(mapping!R:R,MATCH(INDEX(statsCategories,1,24),mapping!P:P,0),1)+INDEX(mapping!H:H,MATCH(C31,mapping!A:A,0),1)),'Stats import'!B:B,0),1)</f>
        <v>9.6</v>
      </c>
      <c r="DV31" s="53">
        <f>INDEX('Stats import'!H:H,MATCH((INDEX(mapping!R:R,MATCH(INDEX(statsCategories,1,25),mapping!P:P,0),1)+INDEX(mapping!H:H,MATCH(C31,mapping!A:A,0),1)),'Stats import'!B:B,0),1)</f>
        <v>2.5</v>
      </c>
      <c r="DW31" s="53">
        <f>INDEX('Stats import'!H:H,MATCH((INDEX(mapping!R:R,MATCH(INDEX(statsCategories,1,26),mapping!P:P,0),1)+INDEX(mapping!H:H,MATCH(C31,mapping!A:A,0),1)),'Stats import'!B:B,0),1)</f>
        <v>12.59</v>
      </c>
      <c r="DX31" s="53">
        <f>INDEX('Stats import'!H:H,MATCH((INDEX(mapping!R:R,MATCH(INDEX(statsCategories,1,27),mapping!P:P,0),1)+INDEX(mapping!H:H,MATCH(C31,mapping!A:A,0),1)),'Stats import'!B:B,0),1)</f>
        <v>10.1</v>
      </c>
      <c r="DZ31" s="173">
        <f t="shared" si="15"/>
        <v>4.4130769230769236</v>
      </c>
      <c r="EA31" s="173">
        <f t="shared" si="16"/>
        <v>-13.6</v>
      </c>
      <c r="EB31" s="344">
        <f>INDEX('KenPom import'!J:J,MATCH(INDEX(kpVal,MATCH(C31,valCol,0)),kpTeam,0))</f>
        <v>65.2</v>
      </c>
      <c r="EC31" s="176">
        <f t="shared" si="17"/>
        <v>0.35124600004172829</v>
      </c>
      <c r="ED31" s="176">
        <f t="shared" si="18"/>
        <v>6.0912853021486198E-2</v>
      </c>
      <c r="EE31" s="176">
        <f t="shared" si="19"/>
        <v>-0.53804519813402252</v>
      </c>
      <c r="EF31" s="176">
        <f t="shared" si="20"/>
        <v>-1.5801170540713361</v>
      </c>
      <c r="EG31" s="176">
        <f t="shared" si="21"/>
        <v>-0.15669810264130252</v>
      </c>
      <c r="EH31" s="176">
        <f t="shared" si="22"/>
        <v>-0.60558092695537291</v>
      </c>
      <c r="EI31" s="176">
        <f t="shared" si="23"/>
        <v>-0.59901596194094442</v>
      </c>
      <c r="EJ31" s="176">
        <f t="shared" si="24"/>
        <v>-1.147196367599598</v>
      </c>
      <c r="EK31" s="176">
        <f t="shared" si="25"/>
        <v>0.71319785404020408</v>
      </c>
      <c r="EL31" s="176">
        <f t="shared" si="26"/>
        <v>-0.93733021397340899</v>
      </c>
      <c r="EM31" s="225">
        <f t="shared" si="27"/>
        <v>-1.3807207126352141</v>
      </c>
      <c r="EN31" s="176">
        <f t="shared" si="28"/>
        <v>-1.237996939430438</v>
      </c>
      <c r="EO31" s="176">
        <f t="shared" si="29"/>
        <v>-1.0422971638423466</v>
      </c>
      <c r="EP31" s="176">
        <f t="shared" si="30"/>
        <v>-1.3634122678325589</v>
      </c>
      <c r="EQ31" s="176">
        <f t="shared" si="31"/>
        <v>4.1196696730231651E-2</v>
      </c>
      <c r="ER31" s="176">
        <f t="shared" si="32"/>
        <v>-0.89092932171741945</v>
      </c>
      <c r="ES31" s="176">
        <f t="shared" si="33"/>
        <v>0.15274937458251336</v>
      </c>
      <c r="ET31" s="176">
        <f t="shared" si="34"/>
        <v>-0.61964004069146728</v>
      </c>
      <c r="EU31" s="176">
        <f t="shared" si="35"/>
        <v>-0.68409209421735517</v>
      </c>
      <c r="EV31" s="176">
        <f t="shared" si="36"/>
        <v>0.2815063975407639</v>
      </c>
      <c r="EW31" s="176">
        <f t="shared" si="37"/>
        <v>0.75900908006012335</v>
      </c>
      <c r="EX31" s="176">
        <f t="shared" si="38"/>
        <v>-3.7575583917217908E-2</v>
      </c>
      <c r="EY31" s="176">
        <f t="shared" si="39"/>
        <v>-0.80677842474787009</v>
      </c>
      <c r="EZ31" s="176">
        <f t="shared" si="40"/>
        <v>0.62852460298574997</v>
      </c>
      <c r="FA31" s="176">
        <f t="shared" si="41"/>
        <v>0.58877281358322775</v>
      </c>
      <c r="FB31" s="176">
        <f t="shared" si="42"/>
        <v>0.26887590131758421</v>
      </c>
      <c r="FC31" s="176">
        <f t="shared" si="43"/>
        <v>0.61531805743307411</v>
      </c>
      <c r="FD31" s="176">
        <f t="shared" si="44"/>
        <v>0.15245335743238514</v>
      </c>
      <c r="FE31" s="176">
        <f t="shared" si="45"/>
        <v>0.3080539467376715</v>
      </c>
      <c r="FF31" s="178">
        <f t="shared" si="46"/>
        <v>-1.0167935624176301</v>
      </c>
      <c r="FG31" s="203">
        <f t="shared" si="47"/>
        <v>32.476536312849163</v>
      </c>
      <c r="FH31" s="178">
        <f t="shared" si="48"/>
        <v>0.45670093457943928</v>
      </c>
      <c r="FI31" s="177"/>
      <c r="FJ31" s="177"/>
    </row>
    <row r="32" spans="1:166" ht="15" customHeight="1" x14ac:dyDescent="0.3">
      <c r="A32" s="48">
        <v>29</v>
      </c>
      <c r="B32" s="134" t="s">
        <v>31</v>
      </c>
      <c r="C32" s="235" t="s">
        <v>105</v>
      </c>
      <c r="D32" s="240" t="s">
        <v>1231</v>
      </c>
      <c r="E32" s="126">
        <v>8</v>
      </c>
      <c r="F32" s="241" t="s">
        <v>1945</v>
      </c>
      <c r="G32" s="468"/>
      <c r="H32" s="351">
        <f t="shared" si="0"/>
        <v>29</v>
      </c>
      <c r="I32" s="352">
        <f>IFERROR(INDEX('Net Import'!A:A,MATCH(INDEX(mapping!B:B,MATCH(C32,mapping!A:A,0),1),'Net Import'!B:B,0),1),0)</f>
        <v>34</v>
      </c>
      <c r="J32" s="355">
        <f t="shared" si="1"/>
        <v>32</v>
      </c>
      <c r="L32" s="132">
        <v>8</v>
      </c>
      <c r="M32" s="422">
        <f t="shared" si="2"/>
        <v>23.943794871794882</v>
      </c>
      <c r="N32" s="47">
        <f t="shared" si="3"/>
        <v>1</v>
      </c>
      <c r="O32" s="231">
        <f t="shared" si="4"/>
        <v>14.6</v>
      </c>
      <c r="P32" s="417">
        <f t="shared" si="5"/>
        <v>76</v>
      </c>
      <c r="Q32" s="232">
        <f t="shared" si="6"/>
        <v>20</v>
      </c>
      <c r="R32" s="420">
        <f t="shared" si="7"/>
        <v>2.0669230769230773</v>
      </c>
      <c r="S32" s="472">
        <v>4</v>
      </c>
      <c r="T32" s="473">
        <v>4</v>
      </c>
      <c r="U32" s="125">
        <f t="shared" si="8"/>
        <v>8</v>
      </c>
      <c r="V32" s="126">
        <f t="shared" si="9"/>
        <v>7</v>
      </c>
      <c r="W32" s="274">
        <f t="shared" si="10"/>
        <v>10</v>
      </c>
      <c r="X32" s="51">
        <f t="shared" si="11"/>
        <v>1</v>
      </c>
      <c r="Y32" s="72" t="s">
        <v>160</v>
      </c>
      <c r="Z32" s="137" t="s">
        <v>702</v>
      </c>
      <c r="AA32" s="137" t="s">
        <v>99</v>
      </c>
      <c r="AK32" s="72" t="s">
        <v>564</v>
      </c>
      <c r="AL32" s="137" t="s">
        <v>134</v>
      </c>
      <c r="AM32" s="137" t="s">
        <v>571</v>
      </c>
      <c r="AN32" s="137" t="s">
        <v>99</v>
      </c>
      <c r="AO32" s="137" t="s">
        <v>571</v>
      </c>
      <c r="AW32" s="140" t="s">
        <v>596</v>
      </c>
      <c r="AX32" s="138" t="s">
        <v>622</v>
      </c>
      <c r="AY32" s="138" t="s">
        <v>604</v>
      </c>
      <c r="AZ32" s="138" t="s">
        <v>1351</v>
      </c>
      <c r="BA32" s="138" t="s">
        <v>592</v>
      </c>
      <c r="BL32" s="140" t="s">
        <v>602</v>
      </c>
      <c r="BM32" s="138" t="s">
        <v>600</v>
      </c>
      <c r="BY32" s="110" t="s">
        <v>1352</v>
      </c>
      <c r="BZ32" s="74" t="s">
        <v>619</v>
      </c>
      <c r="CA32" s="74" t="s">
        <v>620</v>
      </c>
      <c r="CT32" s="143">
        <f t="shared" si="12"/>
        <v>77.2</v>
      </c>
      <c r="CU32" s="196">
        <f t="shared" si="13"/>
        <v>32.166666666666671</v>
      </c>
      <c r="CV32" s="197">
        <f>VLOOKUP(B32,'SODiv Index'!A:B,2,FALSE)</f>
        <v>1</v>
      </c>
      <c r="CW32" s="130">
        <f t="shared" si="14"/>
        <v>31.523333333333341</v>
      </c>
      <c r="CX32" s="206">
        <f>INDEX('Stats import'!H:H,MATCH((INDEX(mapping!R:R,MATCH(INDEX(statsCategories,1,1),mapping!P:P,0),1)+INDEX(mapping!H:H,MATCH(C32,mapping!A:A,0),1)),'Stats import'!B:B,0),1)</f>
        <v>1.36</v>
      </c>
      <c r="CY32" s="53">
        <f>INDEX('Stats import'!H:H,MATCH((INDEX(mapping!R:R,MATCH(INDEX(statsCategories,1,2),mapping!P:P,0),1)+INDEX(mapping!H:H,MATCH(C32,mapping!A:A,0),1)),'Stats import'!B:B,0),1)</f>
        <v>12.8</v>
      </c>
      <c r="CZ32" s="53">
        <f>INDEX('Stats import'!H:H,MATCH((INDEX(mapping!R:R,MATCH(INDEX(statsCategories,1,3),mapping!P:P,0),1)+INDEX(mapping!H:H,MATCH(C32,mapping!A:A,0),1)),'Stats import'!B:B,0),1)</f>
        <v>29.65</v>
      </c>
      <c r="DA32" s="53">
        <f>INDEX('Stats import'!H:H,MATCH((INDEX(mapping!R:R,MATCH(INDEX(statsCategories,1,4),mapping!P:P,0),1)+INDEX(mapping!H:H,MATCH(C32,mapping!A:A,0),1)),'Stats import'!B:B,0),1)</f>
        <v>2.8</v>
      </c>
      <c r="DB32" s="53">
        <f>INDEX('Stats import'!H:H,MATCH((INDEX(mapping!R:R,MATCH(INDEX(statsCategories,1,5),mapping!P:P,0),1)+INDEX(mapping!H:H,MATCH(C32,mapping!A:A,0),1)),'Stats import'!B:B,0),1)</f>
        <v>0.52600000000000002</v>
      </c>
      <c r="DC32" s="53">
        <f>INDEX('Stats import'!H:H,MATCH((INDEX(mapping!R:R,MATCH(INDEX(statsCategories,1,6),mapping!P:P,0),1)+INDEX(mapping!H:H,MATCH(C32,mapping!A:A,0),1)),'Stats import'!B:B,0),1)</f>
        <v>7.35</v>
      </c>
      <c r="DD32" s="53">
        <f>INDEX('Stats import'!H:H,MATCH((INDEX(mapping!R:R,MATCH(INDEX(statsCategories,1,7),mapping!P:P,0),1)+INDEX(mapping!H:H,MATCH(C32,mapping!A:A,0),1)),'Stats import'!B:B,0),1)</f>
        <v>45.3</v>
      </c>
      <c r="DE32" s="53">
        <f>INDEX('Stats import'!H:H,MATCH((INDEX(mapping!R:R,MATCH(INDEX(statsCategories,1,8),mapping!P:P,0),1)+INDEX(mapping!H:H,MATCH(C32,mapping!A:A,0),1)),'Stats import'!B:B,0),1)</f>
        <v>41.9</v>
      </c>
      <c r="DF32" s="53">
        <f>INDEX('Stats import'!H:H,MATCH((INDEX(mapping!R:R,MATCH(INDEX(statsCategories,1,9),mapping!P:P,0),1)+INDEX(mapping!H:H,MATCH(C32,mapping!A:A,0),1)),'Stats import'!B:B,0),1)</f>
        <v>16</v>
      </c>
      <c r="DG32" s="53">
        <f>INDEX('Stats import'!H:H,MATCH((INDEX(mapping!R:R,MATCH(INDEX(statsCategories,1,10),mapping!P:P,0),1)+INDEX(mapping!H:H,MATCH(C32,mapping!A:A,0),1)),'Stats import'!B:B,0),1)</f>
        <v>20.8</v>
      </c>
      <c r="DH32" s="53">
        <f>INDEX('Stats import'!H:H,MATCH((INDEX(mapping!R:R,MATCH(INDEX(statsCategories,1,11),mapping!P:P,0),1)+INDEX(mapping!H:H,MATCH(C32,mapping!A:A,0),1)),'Stats import'!B:B,0),1)</f>
        <v>72.599999999999994</v>
      </c>
      <c r="DI32" s="53">
        <f>INDEX('Stats import'!H:H,MATCH((INDEX(mapping!R:R,MATCH(INDEX(statsCategories,1,12),mapping!P:P,0),1)+INDEX(mapping!H:H,MATCH(C32,mapping!A:A,0),1)),'Stats import'!B:B,0),1)</f>
        <v>15.1</v>
      </c>
      <c r="DJ32" s="53">
        <f>INDEX('Stats import'!H:H,MATCH((INDEX(mapping!R:R,MATCH(INDEX(statsCategories,1,13),mapping!P:P,0),1)+INDEX(mapping!H:H,MATCH(C32,mapping!A:A,0),1)),'Stats import'!B:B,0),1)</f>
        <v>1.9</v>
      </c>
      <c r="DK32" s="53">
        <f>INDEX('Stats import'!H:H,MATCH((INDEX(mapping!R:R,MATCH(INDEX(statsCategories,1,14),mapping!P:P,0),1)+INDEX(mapping!H:H,MATCH(C32,mapping!A:A,0),1)),'Stats import'!B:B,0),1)</f>
        <v>25</v>
      </c>
      <c r="DL32" s="53">
        <f>INDEX('Stats import'!H:H,MATCH((INDEX(mapping!R:R,MATCH(INDEX(statsCategories,1,15),mapping!P:P,0),1)+INDEX(mapping!H:H,MATCH(C32,mapping!A:A,0),1)),'Stats import'!B:B,0),1)</f>
        <v>9.2899999999999991</v>
      </c>
      <c r="DM32" s="53">
        <f>INDEX('Stats import'!H:H,MATCH((INDEX(mapping!R:R,MATCH(INDEX(statsCategories,1,16),mapping!P:P,0),1)+INDEX(mapping!H:H,MATCH(C32,mapping!A:A,0),1)),'Stats import'!B:B,0),1)</f>
        <v>34.29</v>
      </c>
      <c r="DN32" s="53">
        <f>INDEX('Stats import'!H:H,MATCH((INDEX(mapping!R:R,MATCH(INDEX(statsCategories,1,17),mapping!P:P,0),1)+INDEX(mapping!H:H,MATCH(C32,mapping!A:A,0),1)),'Stats import'!B:B,0),1)</f>
        <v>66.7</v>
      </c>
      <c r="DO32" s="53">
        <f>INDEX('Stats import'!H:H,MATCH((INDEX(mapping!R:R,MATCH(INDEX(statsCategories,1,18),mapping!P:P,0),1)+INDEX(mapping!H:H,MATCH(C32,mapping!A:A,0),1)),'Stats import'!B:B,0),1)</f>
        <v>7.4</v>
      </c>
      <c r="DP32" s="53">
        <f>INDEX('Stats import'!H:H,MATCH((INDEX(mapping!R:R,MATCH(INDEX(statsCategories,1,19),mapping!P:P,0),1)+INDEX(mapping!H:H,MATCH(C32,mapping!A:A,0),1)),'Stats import'!B:B,0),1)</f>
        <v>74.099999999999994</v>
      </c>
      <c r="DQ32" s="53">
        <f>INDEX('Stats import'!H:H,MATCH((INDEX(mapping!R:R,MATCH(INDEX(statsCategories,1,20),mapping!P:P,0),1)+INDEX(mapping!H:H,MATCH(C32,mapping!A:A,0),1)),'Stats import'!B:B,0),1)</f>
        <v>6.3</v>
      </c>
      <c r="DR32" s="53">
        <f>INDEX('Stats import'!H:H,MATCH((INDEX(mapping!R:R,MATCH(INDEX(statsCategories,1,21),mapping!P:P,0),1)+INDEX(mapping!H:H,MATCH(C32,mapping!A:A,0),1)),'Stats import'!B:B,0),1)</f>
        <v>24.1</v>
      </c>
      <c r="DS32" s="53">
        <f>INDEX('Stats import'!H:H,MATCH((INDEX(mapping!R:R,MATCH(INDEX(statsCategories,1,22),mapping!P:P,0),1)+INDEX(mapping!H:H,MATCH(C32,mapping!A:A,0),1)),'Stats import'!B:B,0),1)</f>
        <v>34.1</v>
      </c>
      <c r="DT32" s="53">
        <f>INDEX('Stats import'!H:H,MATCH((INDEX(mapping!R:R,MATCH(INDEX(statsCategories,1,23),mapping!P:P,0),1)+INDEX(mapping!H:H,MATCH(C32,mapping!A:A,0),1)),'Stats import'!B:B,0),1)</f>
        <v>32.6</v>
      </c>
      <c r="DU32" s="53">
        <f>INDEX('Stats import'!H:H,MATCH((INDEX(mapping!R:R,MATCH(INDEX(statsCategories,1,24),mapping!P:P,0),1)+INDEX(mapping!H:H,MATCH(C32,mapping!A:A,0),1)),'Stats import'!B:B,0),1)</f>
        <v>8.1999999999999993</v>
      </c>
      <c r="DV32" s="53">
        <f>INDEX('Stats import'!H:H,MATCH((INDEX(mapping!R:R,MATCH(INDEX(statsCategories,1,25),mapping!P:P,0),1)+INDEX(mapping!H:H,MATCH(C32,mapping!A:A,0),1)),'Stats import'!B:B,0),1)</f>
        <v>2.1</v>
      </c>
      <c r="DW32" s="53">
        <f>INDEX('Stats import'!H:H,MATCH((INDEX(mapping!R:R,MATCH(INDEX(statsCategories,1,26),mapping!P:P,0),1)+INDEX(mapping!H:H,MATCH(C32,mapping!A:A,0),1)),'Stats import'!B:B,0),1)</f>
        <v>11.53</v>
      </c>
      <c r="DX32" s="53">
        <f>INDEX('Stats import'!H:H,MATCH((INDEX(mapping!R:R,MATCH(INDEX(statsCategories,1,27),mapping!P:P,0),1)+INDEX(mapping!H:H,MATCH(C32,mapping!A:A,0),1)),'Stats import'!B:B,0),1)</f>
        <v>9.4</v>
      </c>
      <c r="DZ32" s="173">
        <f t="shared" si="15"/>
        <v>2.0669230769230773</v>
      </c>
      <c r="EA32" s="173">
        <f t="shared" si="16"/>
        <v>-14.6</v>
      </c>
      <c r="EB32" s="344">
        <f>INDEX('KenPom import'!J:J,MATCH(INDEX(kpVal,MATCH(C32,valCol,0)),kpTeam,0))</f>
        <v>64.2</v>
      </c>
      <c r="EC32" s="176">
        <f t="shared" si="17"/>
        <v>-0.36493774816928798</v>
      </c>
      <c r="ED32" s="176">
        <f t="shared" si="18"/>
        <v>-1.3692150005264034</v>
      </c>
      <c r="EE32" s="176">
        <f t="shared" si="19"/>
        <v>1.2870339906777479</v>
      </c>
      <c r="EF32" s="176">
        <f t="shared" si="20"/>
        <v>-0.96895171486566256</v>
      </c>
      <c r="EG32" s="176">
        <f t="shared" si="21"/>
        <v>-0.60295807132849566</v>
      </c>
      <c r="EH32" s="176">
        <f t="shared" si="22"/>
        <v>-1.1871712529629346</v>
      </c>
      <c r="EI32" s="176">
        <f t="shared" si="23"/>
        <v>-0.79501300470281322</v>
      </c>
      <c r="EJ32" s="176">
        <f t="shared" si="24"/>
        <v>0.34548306138623386</v>
      </c>
      <c r="EK32" s="176">
        <f t="shared" si="25"/>
        <v>0.71319785404020408</v>
      </c>
      <c r="EL32" s="176">
        <f t="shared" si="26"/>
        <v>-0.21498399403059923</v>
      </c>
      <c r="EM32" s="225">
        <f t="shared" si="27"/>
        <v>-0.33465826091987605</v>
      </c>
      <c r="EN32" s="176">
        <f t="shared" si="28"/>
        <v>-0.30113439067226777</v>
      </c>
      <c r="EO32" s="176">
        <f t="shared" si="29"/>
        <v>-0.46704774358770057</v>
      </c>
      <c r="EP32" s="176">
        <f t="shared" si="30"/>
        <v>-0.24788083233059321</v>
      </c>
      <c r="EQ32" s="176">
        <f t="shared" si="31"/>
        <v>-1.2818226677961879</v>
      </c>
      <c r="ER32" s="176">
        <f t="shared" si="32"/>
        <v>-0.9564589071333498</v>
      </c>
      <c r="ES32" s="176">
        <f t="shared" si="33"/>
        <v>1.039506805787195</v>
      </c>
      <c r="ET32" s="176">
        <f t="shared" si="34"/>
        <v>-0.39421392311385278</v>
      </c>
      <c r="EU32" s="176">
        <f t="shared" si="35"/>
        <v>-1.2987835411952748</v>
      </c>
      <c r="EV32" s="176">
        <f t="shared" si="36"/>
        <v>-0.54150233945548254</v>
      </c>
      <c r="EW32" s="176">
        <f t="shared" si="37"/>
        <v>-3.8308624065405049E-2</v>
      </c>
      <c r="EX32" s="176">
        <f t="shared" si="38"/>
        <v>-0.63878492659273645</v>
      </c>
      <c r="EY32" s="176">
        <f t="shared" si="39"/>
        <v>-5.8962416068917091E-2</v>
      </c>
      <c r="EZ32" s="176">
        <f t="shared" si="40"/>
        <v>-0.25361519067846189</v>
      </c>
      <c r="FA32" s="176">
        <f t="shared" si="41"/>
        <v>0.38150405632620576</v>
      </c>
      <c r="FB32" s="176">
        <f t="shared" si="42"/>
        <v>-0.34470527284095387</v>
      </c>
      <c r="FC32" s="176">
        <f t="shared" si="43"/>
        <v>1.2729098745371228</v>
      </c>
      <c r="FD32" s="176">
        <f t="shared" si="44"/>
        <v>0.39469416293576665</v>
      </c>
      <c r="FE32" s="176">
        <f t="shared" si="45"/>
        <v>0.4366106276923597</v>
      </c>
      <c r="FF32" s="178">
        <f t="shared" si="46"/>
        <v>-1.4313882871546837</v>
      </c>
      <c r="FG32" s="203">
        <f t="shared" si="47"/>
        <v>31.983650190114048</v>
      </c>
      <c r="FH32" s="178">
        <f t="shared" si="48"/>
        <v>0.42971525423728829</v>
      </c>
      <c r="FI32" s="177"/>
      <c r="FJ32" s="177"/>
    </row>
    <row r="33" spans="1:166" ht="15" customHeight="1" x14ac:dyDescent="0.3">
      <c r="A33" s="48">
        <v>33</v>
      </c>
      <c r="B33" s="134" t="s">
        <v>32</v>
      </c>
      <c r="C33" s="123" t="s">
        <v>219</v>
      </c>
      <c r="D33" s="126" t="s">
        <v>1249</v>
      </c>
      <c r="E33" s="126">
        <v>8</v>
      </c>
      <c r="F33" s="241" t="s">
        <v>1945</v>
      </c>
      <c r="G33" s="468"/>
      <c r="H33" s="351">
        <f t="shared" si="0"/>
        <v>33</v>
      </c>
      <c r="I33" s="352">
        <f>IFERROR(INDEX('Net Import'!A:A,MATCH(INDEX(mapping!B:B,MATCH(C33,mapping!A:A,0),1),'Net Import'!B:B,0),1),0)</f>
        <v>33</v>
      </c>
      <c r="J33" s="355">
        <f t="shared" si="1"/>
        <v>31</v>
      </c>
      <c r="L33" s="132">
        <v>8</v>
      </c>
      <c r="M33" s="422">
        <f t="shared" si="2"/>
        <v>30.31492307692308</v>
      </c>
      <c r="N33" s="47">
        <f t="shared" si="3"/>
        <v>1</v>
      </c>
      <c r="O33" s="231">
        <f t="shared" si="4"/>
        <v>14.1</v>
      </c>
      <c r="P33" s="417">
        <f t="shared" si="5"/>
        <v>12</v>
      </c>
      <c r="Q33" s="232">
        <f t="shared" si="6"/>
        <v>88</v>
      </c>
      <c r="R33" s="420">
        <f t="shared" si="7"/>
        <v>6.1138461538461542</v>
      </c>
      <c r="S33" s="472">
        <v>5</v>
      </c>
      <c r="T33" s="473">
        <v>3</v>
      </c>
      <c r="U33" s="125">
        <f t="shared" si="8"/>
        <v>7</v>
      </c>
      <c r="V33" s="126">
        <f t="shared" si="9"/>
        <v>7</v>
      </c>
      <c r="W33" s="274">
        <f t="shared" si="10"/>
        <v>10</v>
      </c>
      <c r="X33" s="51">
        <f t="shared" si="11"/>
        <v>1</v>
      </c>
      <c r="Y33" s="72" t="s">
        <v>614</v>
      </c>
      <c r="Z33" s="137" t="s">
        <v>564</v>
      </c>
      <c r="AK33" s="72" t="s">
        <v>615</v>
      </c>
      <c r="AL33" s="137" t="s">
        <v>658</v>
      </c>
      <c r="AW33" s="140" t="s">
        <v>621</v>
      </c>
      <c r="AX33" s="138" t="s">
        <v>616</v>
      </c>
      <c r="AY33" s="138" t="s">
        <v>594</v>
      </c>
      <c r="AZ33" s="138" t="s">
        <v>593</v>
      </c>
      <c r="BA33" s="138" t="s">
        <v>592</v>
      </c>
      <c r="BL33" s="140" t="s">
        <v>131</v>
      </c>
      <c r="BM33" s="138" t="s">
        <v>615</v>
      </c>
      <c r="BN33" s="138" t="s">
        <v>593</v>
      </c>
      <c r="BO33" s="138" t="s">
        <v>558</v>
      </c>
      <c r="BP33" s="138" t="s">
        <v>584</v>
      </c>
      <c r="BY33" s="110" t="s">
        <v>605</v>
      </c>
      <c r="BZ33" s="74" t="s">
        <v>588</v>
      </c>
      <c r="CA33" s="74" t="s">
        <v>605</v>
      </c>
      <c r="CT33" s="143">
        <f t="shared" si="12"/>
        <v>76.8</v>
      </c>
      <c r="CU33" s="196">
        <f t="shared" si="13"/>
        <v>32</v>
      </c>
      <c r="CV33" s="197">
        <f>VLOOKUP(B33,'SODiv Index'!A:B,2,FALSE)</f>
        <v>1</v>
      </c>
      <c r="CW33" s="130">
        <f t="shared" si="14"/>
        <v>31.360000000000003</v>
      </c>
      <c r="CX33" s="206">
        <f>INDEX('Stats import'!H:H,MATCH((INDEX(mapping!R:R,MATCH(INDEX(statsCategories,1,1),mapping!P:P,0),1)+INDEX(mapping!H:H,MATCH(C33,mapping!A:A,0),1)),'Stats import'!B:B,0),1)</f>
        <v>1.4</v>
      </c>
      <c r="CY33" s="53">
        <f>INDEX('Stats import'!H:H,MATCH((INDEX(mapping!R:R,MATCH(INDEX(statsCategories,1,2),mapping!P:P,0),1)+INDEX(mapping!H:H,MATCH(C33,mapping!A:A,0),1)),'Stats import'!B:B,0),1)</f>
        <v>14.9</v>
      </c>
      <c r="CZ33" s="53">
        <f>INDEX('Stats import'!H:H,MATCH((INDEX(mapping!R:R,MATCH(INDEX(statsCategories,1,3),mapping!P:P,0),1)+INDEX(mapping!H:H,MATCH(C33,mapping!A:A,0),1)),'Stats import'!B:B,0),1)</f>
        <v>34.130000000000003</v>
      </c>
      <c r="DA33" s="53">
        <f>INDEX('Stats import'!H:H,MATCH((INDEX(mapping!R:R,MATCH(INDEX(statsCategories,1,4),mapping!P:P,0),1)+INDEX(mapping!H:H,MATCH(C33,mapping!A:A,0),1)),'Stats import'!B:B,0),1)</f>
        <v>6.1</v>
      </c>
      <c r="DB33" s="53">
        <f>INDEX('Stats import'!H:H,MATCH((INDEX(mapping!R:R,MATCH(INDEX(statsCategories,1,5),mapping!P:P,0),1)+INDEX(mapping!H:H,MATCH(C33,mapping!A:A,0),1)),'Stats import'!B:B,0),1)</f>
        <v>0.54600000000000004</v>
      </c>
      <c r="DC33" s="53">
        <f>INDEX('Stats import'!H:H,MATCH((INDEX(mapping!R:R,MATCH(INDEX(statsCategories,1,6),mapping!P:P,0),1)+INDEX(mapping!H:H,MATCH(C33,mapping!A:A,0),1)),'Stats import'!B:B,0),1)</f>
        <v>19.91</v>
      </c>
      <c r="DD33" s="53">
        <f>INDEX('Stats import'!H:H,MATCH((INDEX(mapping!R:R,MATCH(INDEX(statsCategories,1,7),mapping!P:P,0),1)+INDEX(mapping!H:H,MATCH(C33,mapping!A:A,0),1)),'Stats import'!B:B,0),1)</f>
        <v>47.1</v>
      </c>
      <c r="DE33" s="53">
        <f>INDEX('Stats import'!H:H,MATCH((INDEX(mapping!R:R,MATCH(INDEX(statsCategories,1,8),mapping!P:P,0),1)+INDEX(mapping!H:H,MATCH(C33,mapping!A:A,0),1)),'Stats import'!B:B,0),1)</f>
        <v>43.8</v>
      </c>
      <c r="DF33" s="53">
        <f>INDEX('Stats import'!H:H,MATCH((INDEX(mapping!R:R,MATCH(INDEX(statsCategories,1,9),mapping!P:P,0),1)+INDEX(mapping!H:H,MATCH(C33,mapping!A:A,0),1)),'Stats import'!B:B,0),1)</f>
        <v>17</v>
      </c>
      <c r="DG33" s="53">
        <f>INDEX('Stats import'!H:H,MATCH((INDEX(mapping!R:R,MATCH(INDEX(statsCategories,1,10),mapping!P:P,0),1)+INDEX(mapping!H:H,MATCH(C33,mapping!A:A,0),1)),'Stats import'!B:B,0),1)</f>
        <v>24.2</v>
      </c>
      <c r="DH33" s="53">
        <f>INDEX('Stats import'!H:H,MATCH((INDEX(mapping!R:R,MATCH(INDEX(statsCategories,1,11),mapping!P:P,0),1)+INDEX(mapping!H:H,MATCH(C33,mapping!A:A,0),1)),'Stats import'!B:B,0),1)</f>
        <v>75.400000000000006</v>
      </c>
      <c r="DI33" s="53">
        <f>INDEX('Stats import'!H:H,MATCH((INDEX(mapping!R:R,MATCH(INDEX(statsCategories,1,12),mapping!P:P,0),1)+INDEX(mapping!H:H,MATCH(C33,mapping!A:A,0),1)),'Stats import'!B:B,0),1)</f>
        <v>18.3</v>
      </c>
      <c r="DJ33" s="53">
        <f>INDEX('Stats import'!H:H,MATCH((INDEX(mapping!R:R,MATCH(INDEX(statsCategories,1,13),mapping!P:P,0),1)+INDEX(mapping!H:H,MATCH(C33,mapping!A:A,0),1)),'Stats import'!B:B,0),1)</f>
        <v>0.7</v>
      </c>
      <c r="DK33" s="53">
        <f>INDEX('Stats import'!H:H,MATCH((INDEX(mapping!R:R,MATCH(INDEX(statsCategories,1,14),mapping!P:P,0),1)+INDEX(mapping!H:H,MATCH(C33,mapping!A:A,0),1)),'Stats import'!B:B,0),1)</f>
        <v>25.16</v>
      </c>
      <c r="DL33" s="53">
        <f>INDEX('Stats import'!H:H,MATCH((INDEX(mapping!R:R,MATCH(INDEX(statsCategories,1,15),mapping!P:P,0),1)+INDEX(mapping!H:H,MATCH(C33,mapping!A:A,0),1)),'Stats import'!B:B,0),1)</f>
        <v>13.03</v>
      </c>
      <c r="DM33" s="53">
        <f>INDEX('Stats import'!H:H,MATCH((INDEX(mapping!R:R,MATCH(INDEX(statsCategories,1,16),mapping!P:P,0),1)+INDEX(mapping!H:H,MATCH(C33,mapping!A:A,0),1)),'Stats import'!B:B,0),1)</f>
        <v>38.19</v>
      </c>
      <c r="DN33" s="53">
        <f>INDEX('Stats import'!H:H,MATCH((INDEX(mapping!R:R,MATCH(INDEX(statsCategories,1,17),mapping!P:P,0),1)+INDEX(mapping!H:H,MATCH(C33,mapping!A:A,0),1)),'Stats import'!B:B,0),1)</f>
        <v>79.2</v>
      </c>
      <c r="DO33" s="53">
        <f>INDEX('Stats import'!H:H,MATCH((INDEX(mapping!R:R,MATCH(INDEX(statsCategories,1,18),mapping!P:P,0),1)+INDEX(mapping!H:H,MATCH(C33,mapping!A:A,0),1)),'Stats import'!B:B,0),1)</f>
        <v>10.7</v>
      </c>
      <c r="DP33" s="53">
        <f>INDEX('Stats import'!H:H,MATCH((INDEX(mapping!R:R,MATCH(INDEX(statsCategories,1,19),mapping!P:P,0),1)+INDEX(mapping!H:H,MATCH(C33,mapping!A:A,0),1)),'Stats import'!B:B,0),1)</f>
        <v>89.8</v>
      </c>
      <c r="DQ33" s="53">
        <f>INDEX('Stats import'!H:H,MATCH((INDEX(mapping!R:R,MATCH(INDEX(statsCategories,1,20),mapping!P:P,0),1)+INDEX(mapping!H:H,MATCH(C33,mapping!A:A,0),1)),'Stats import'!B:B,0),1)</f>
        <v>8.4</v>
      </c>
      <c r="DR33" s="53">
        <f>INDEX('Stats import'!H:H,MATCH((INDEX(mapping!R:R,MATCH(INDEX(statsCategories,1,21),mapping!P:P,0),1)+INDEX(mapping!H:H,MATCH(C33,mapping!A:A,0),1)),'Stats import'!B:B,0),1)</f>
        <v>28.8</v>
      </c>
      <c r="DS33" s="53">
        <f>INDEX('Stats import'!H:H,MATCH((INDEX(mapping!R:R,MATCH(INDEX(statsCategories,1,22),mapping!P:P,0),1)+INDEX(mapping!H:H,MATCH(C33,mapping!A:A,0),1)),'Stats import'!B:B,0),1)</f>
        <v>34.1</v>
      </c>
      <c r="DT33" s="53">
        <f>INDEX('Stats import'!H:H,MATCH((INDEX(mapping!R:R,MATCH(INDEX(statsCategories,1,23),mapping!P:P,0),1)+INDEX(mapping!H:H,MATCH(C33,mapping!A:A,0),1)),'Stats import'!B:B,0),1)</f>
        <v>33.700000000000003</v>
      </c>
      <c r="DU33" s="53">
        <f>INDEX('Stats import'!H:H,MATCH((INDEX(mapping!R:R,MATCH(INDEX(statsCategories,1,24),mapping!P:P,0),1)+INDEX(mapping!H:H,MATCH(C33,mapping!A:A,0),1)),'Stats import'!B:B,0),1)</f>
        <v>9.8000000000000007</v>
      </c>
      <c r="DV33" s="53">
        <f>INDEX('Stats import'!H:H,MATCH((INDEX(mapping!R:R,MATCH(INDEX(statsCategories,1,25),mapping!P:P,0),1)+INDEX(mapping!H:H,MATCH(C33,mapping!A:A,0),1)),'Stats import'!B:B,0),1)</f>
        <v>3.1</v>
      </c>
      <c r="DW33" s="53">
        <f>INDEX('Stats import'!H:H,MATCH((INDEX(mapping!R:R,MATCH(INDEX(statsCategories,1,26),mapping!P:P,0),1)+INDEX(mapping!H:H,MATCH(C33,mapping!A:A,0),1)),'Stats import'!B:B,0),1)</f>
        <v>13.75</v>
      </c>
      <c r="DX33" s="53">
        <f>INDEX('Stats import'!H:H,MATCH((INDEX(mapping!R:R,MATCH(INDEX(statsCategories,1,27),mapping!P:P,0),1)+INDEX(mapping!H:H,MATCH(C33,mapping!A:A,0),1)),'Stats import'!B:B,0),1)</f>
        <v>10.7</v>
      </c>
      <c r="DZ33" s="173">
        <f t="shared" si="15"/>
        <v>6.1138461538461542</v>
      </c>
      <c r="EA33" s="173">
        <f t="shared" si="16"/>
        <v>-14.1</v>
      </c>
      <c r="EB33" s="344">
        <f>INDEX('KenPom import'!J:J,MATCH(INDEX(kpVal,MATCH(C33,valCol,0)),kpTeam,0))</f>
        <v>71.3</v>
      </c>
      <c r="EC33" s="176">
        <f t="shared" si="17"/>
        <v>-0.1964239250608143</v>
      </c>
      <c r="ED33" s="176">
        <f t="shared" si="18"/>
        <v>-0.25689333665582248</v>
      </c>
      <c r="EE33" s="176">
        <f t="shared" si="19"/>
        <v>2.0144676887094866</v>
      </c>
      <c r="EF33" s="176">
        <f t="shared" si="20"/>
        <v>2.392457650765544</v>
      </c>
      <c r="EG33" s="176">
        <f t="shared" si="21"/>
        <v>0.20842368992094645</v>
      </c>
      <c r="EH33" s="176">
        <f t="shared" si="22"/>
        <v>2.6574469021186307</v>
      </c>
      <c r="EI33" s="176">
        <f t="shared" si="23"/>
        <v>8.6973687725585988E-2</v>
      </c>
      <c r="EJ33" s="176">
        <f t="shared" si="24"/>
        <v>-0.56938497573411362</v>
      </c>
      <c r="EK33" s="176">
        <f t="shared" si="25"/>
        <v>7.4989483534426429E-2</v>
      </c>
      <c r="EL33" s="176">
        <f t="shared" si="26"/>
        <v>0.95452893349585344</v>
      </c>
      <c r="EM33" s="225">
        <f t="shared" si="27"/>
        <v>0.58064638433105187</v>
      </c>
      <c r="EN33" s="176">
        <f t="shared" si="28"/>
        <v>1.1264656836258971</v>
      </c>
      <c r="EO33" s="176">
        <f t="shared" si="29"/>
        <v>-0.79576169801892671</v>
      </c>
      <c r="EP33" s="176">
        <f t="shared" si="30"/>
        <v>-0.16123761403917827</v>
      </c>
      <c r="EQ33" s="176">
        <f t="shared" si="31"/>
        <v>0.92714716404703035</v>
      </c>
      <c r="ER33" s="176">
        <f t="shared" si="32"/>
        <v>0.46334877687847542</v>
      </c>
      <c r="ES33" s="176">
        <f t="shared" si="33"/>
        <v>-1.6640219478856189</v>
      </c>
      <c r="ET33" s="176">
        <f t="shared" si="34"/>
        <v>0.34969226489227478</v>
      </c>
      <c r="EU33" s="176">
        <f t="shared" si="35"/>
        <v>1.8143312064025681</v>
      </c>
      <c r="EV33" s="176">
        <f t="shared" si="36"/>
        <v>1.0296961584464419</v>
      </c>
      <c r="EW33" s="176">
        <f t="shared" si="37"/>
        <v>1.1327517538689649</v>
      </c>
      <c r="EX33" s="176">
        <f t="shared" si="38"/>
        <v>-0.63878492659273645</v>
      </c>
      <c r="EY33" s="176">
        <f t="shared" si="39"/>
        <v>-0.69172980802803341</v>
      </c>
      <c r="EZ33" s="176">
        <f t="shared" si="40"/>
        <v>0.75454457350920945</v>
      </c>
      <c r="FA33" s="176">
        <f t="shared" si="41"/>
        <v>0.89967594946876095</v>
      </c>
      <c r="FB33" s="176">
        <f t="shared" si="42"/>
        <v>0.94034209190617279</v>
      </c>
      <c r="FC33" s="176">
        <f t="shared" si="43"/>
        <v>5.1667928486746464E-2</v>
      </c>
      <c r="FD33" s="176">
        <f t="shared" si="44"/>
        <v>-2.3151370753836619E-2</v>
      </c>
      <c r="FE33" s="176">
        <f t="shared" si="45"/>
        <v>0.3723322872150156</v>
      </c>
      <c r="FF33" s="178">
        <f t="shared" si="46"/>
        <v>1.5122342584783945</v>
      </c>
      <c r="FG33" s="203">
        <f t="shared" si="47"/>
        <v>36.67619047619047</v>
      </c>
      <c r="FH33" s="178">
        <f t="shared" si="48"/>
        <v>0.4398545454545455</v>
      </c>
      <c r="FI33" s="177"/>
      <c r="FJ33" s="177"/>
    </row>
    <row r="34" spans="1:166" ht="15" customHeight="1" x14ac:dyDescent="0.3">
      <c r="A34" s="48">
        <v>34</v>
      </c>
      <c r="B34" s="134" t="s">
        <v>2</v>
      </c>
      <c r="C34" s="123" t="s">
        <v>39</v>
      </c>
      <c r="D34" s="126" t="s">
        <v>1393</v>
      </c>
      <c r="E34" s="126">
        <v>9</v>
      </c>
      <c r="F34" s="241" t="s">
        <v>1945</v>
      </c>
      <c r="G34" s="468"/>
      <c r="H34" s="351">
        <f t="shared" ref="H34:H65" si="51">_xlfn.IFNA(INDEX(importBPIRkCol,MATCH(INDEX(espnMap,MATCH(C34,valCol,0)),bpiImportCol,0)+rowOffset),INDEX(importBPIRkCol,MATCH(INDEX(espnMap2,MATCH(C34,valCol,0)),bpiImportCol,0)+rowOffset))</f>
        <v>48</v>
      </c>
      <c r="I34" s="352">
        <f>IFERROR(INDEX('Net Import'!A:A,MATCH(INDEX(mapping!B:B,MATCH(C34,mapping!A:A,0),1),'Net Import'!B:B,0),1),0)</f>
        <v>39</v>
      </c>
      <c r="J34" s="355">
        <f t="shared" ref="J34:J65" si="52">_xlfn.IFNA(INDEX(sorRkCol,MATCH(INDEX(espnMap,MATCH(C34,valCol,0)),sorTeamCol,0)+sorRowOffset),INDEX(sorRkCol,MATCH(INDEX(espnMap2,MATCH(C34,valCol,0)),sorTeamCol,0)+sorRowOffset))</f>
        <v>35</v>
      </c>
      <c r="L34" s="132">
        <v>9</v>
      </c>
      <c r="M34" s="422">
        <f t="shared" ref="M34:M65" si="53">CW34+R34*1.8+IF(K34&gt;0,K34-26,0)/2+IF(CV34&gt;0.5,0,10)-0.5*O34-IF(F34="WIN",1,IF(F34="IN",0.5,0))-S34+IF(W34&gt;13.5,2,0)-IF(W34&lt;6,6-W34,0)</f>
        <v>32.472230769230784</v>
      </c>
      <c r="N34" s="47">
        <f t="shared" ref="N34:N65" si="54">IF(COUNTIF(H34:J34,"&lt;50.5")&gt;1.5,1,0)</f>
        <v>1</v>
      </c>
      <c r="O34" s="231">
        <f t="shared" ref="O34:O65" si="55">_xlfn.IFNA(INDEX(importBPICol,MATCH(INDEX(espnMap,MATCH(C34,valCol,0)),bpiImportCol,0)+rowOffset), INDEX(importBPICol,MATCH(INDEX(espnMap2,MATCH(C34,valCol,0)),bpiImportCol,0)+rowOffset))</f>
        <v>11.2</v>
      </c>
      <c r="P34" s="417">
        <f t="shared" ref="P34:P65" si="56">INDEX(kpOff,MATCH(INDEX(kpVal,MATCH(C34,valCol,0)),kpTeam,0))</f>
        <v>93</v>
      </c>
      <c r="Q34" s="232">
        <f t="shared" ref="Q34:Q65" si="57">INDEX(kpDef,MATCH(INDEX(kpVal,MATCH(C34,valCol,0)),kpTeam,0))</f>
        <v>19</v>
      </c>
      <c r="R34" s="420">
        <f t="shared" ref="R34:R65" si="58">-1*INDEX(calculatedResVal,MATCH(C34,resValueTeamCol,0))</f>
        <v>3.5234615384615395</v>
      </c>
      <c r="S34" s="472">
        <v>6</v>
      </c>
      <c r="T34" s="473">
        <v>2</v>
      </c>
      <c r="U34" s="125">
        <f t="shared" ref="U34:U65" si="59">COUNTA(AW34:BK34)+COUNTA(Y34:AJ34)</f>
        <v>6</v>
      </c>
      <c r="V34" s="126">
        <f t="shared" ref="V34:V65" si="60">COUNTA(BL34:BX34)+COUNTA(AK34:AV34)</f>
        <v>7</v>
      </c>
      <c r="W34" s="274">
        <f t="shared" ref="W34:W65" si="61">COUNTA(AK34:AV34)+COUNTA(BL34:CS34)</f>
        <v>11</v>
      </c>
      <c r="X34" s="51">
        <f t="shared" ref="X34:X65" si="62">IF(SUM(S34:W34)&gt;0,1,0)</f>
        <v>1</v>
      </c>
      <c r="Y34" s="70" t="s">
        <v>615</v>
      </c>
      <c r="Z34" s="135" t="s">
        <v>589</v>
      </c>
      <c r="AA34" s="135" t="s">
        <v>591</v>
      </c>
      <c r="AB34" s="135"/>
      <c r="AC34" s="135"/>
      <c r="AD34" s="135"/>
      <c r="AE34" s="135"/>
      <c r="AF34" s="135"/>
      <c r="AG34" s="135"/>
      <c r="AH34" s="135"/>
      <c r="AI34" s="135"/>
      <c r="AJ34" s="71"/>
      <c r="AK34" s="70" t="s">
        <v>586</v>
      </c>
      <c r="AL34" s="135" t="s">
        <v>590</v>
      </c>
      <c r="AM34" s="135" t="s">
        <v>560</v>
      </c>
      <c r="AN34" s="135" t="s">
        <v>134</v>
      </c>
      <c r="AO34" s="135" t="s">
        <v>597</v>
      </c>
      <c r="AP34" s="135" t="s">
        <v>590</v>
      </c>
      <c r="AQ34" s="135"/>
      <c r="AR34" s="135"/>
      <c r="AS34" s="135"/>
      <c r="AT34" s="135"/>
      <c r="AU34" s="135"/>
      <c r="AV34" s="71"/>
      <c r="AW34" s="139" t="s">
        <v>572</v>
      </c>
      <c r="AX34" s="136" t="s">
        <v>596</v>
      </c>
      <c r="AY34" s="136" t="s">
        <v>592</v>
      </c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62"/>
      <c r="BL34" s="139" t="s">
        <v>101</v>
      </c>
      <c r="BM34" s="136"/>
      <c r="BN34" s="136"/>
      <c r="BO34" s="136"/>
      <c r="BP34" s="136"/>
      <c r="BQ34" s="136"/>
      <c r="BR34" s="136"/>
      <c r="BS34" s="136"/>
      <c r="BT34" s="136"/>
      <c r="BU34" s="136"/>
      <c r="BV34" s="136"/>
      <c r="BW34" s="136"/>
      <c r="BX34" s="62"/>
      <c r="BY34" s="141" t="s">
        <v>1395</v>
      </c>
      <c r="BZ34" s="68" t="s">
        <v>599</v>
      </c>
      <c r="CA34" s="68" t="s">
        <v>1347</v>
      </c>
      <c r="CB34" s="68" t="s">
        <v>618</v>
      </c>
      <c r="CC34" s="68"/>
      <c r="CD34" s="68"/>
      <c r="CE34" s="68"/>
      <c r="CF34" s="68"/>
      <c r="CG34" s="68"/>
      <c r="CH34" s="68"/>
      <c r="CI34" s="68"/>
      <c r="CJ34" s="68"/>
      <c r="CT34" s="143">
        <f t="shared" ref="CT34:CT65" si="63">H34*0.4+J34*1.2+I34*0.8</f>
        <v>92.4</v>
      </c>
      <c r="CU34" s="196">
        <f t="shared" ref="CU34:CU65" si="64">CT34/2.4</f>
        <v>38.500000000000007</v>
      </c>
      <c r="CV34" s="197">
        <f>VLOOKUP(B34,'SODiv Index'!A:B,2,FALSE)</f>
        <v>1</v>
      </c>
      <c r="CW34" s="130">
        <f t="shared" ref="CW34:CW65" si="65">CU34*(10-CV34/5)/10</f>
        <v>37.730000000000011</v>
      </c>
      <c r="CX34" s="206">
        <f>INDEX('Stats import'!H:H,MATCH((INDEX(mapping!R:R,MATCH(INDEX(statsCategories,1,1),mapping!P:P,0),1)+INDEX(mapping!H:H,MATCH(C34,mapping!A:A,0),1)),'Stats import'!B:B,0),1)</f>
        <v>1.43</v>
      </c>
      <c r="CY34" s="53">
        <f>INDEX('Stats import'!H:H,MATCH((INDEX(mapping!R:R,MATCH(INDEX(statsCategories,1,2),mapping!P:P,0),1)+INDEX(mapping!H:H,MATCH(C34,mapping!A:A,0),1)),'Stats import'!B:B,0),1)</f>
        <v>15.6</v>
      </c>
      <c r="CZ34" s="53">
        <f>INDEX('Stats import'!H:H,MATCH((INDEX(mapping!R:R,MATCH(INDEX(statsCategories,1,3),mapping!P:P,0),1)+INDEX(mapping!H:H,MATCH(C34,mapping!A:A,0),1)),'Stats import'!B:B,0),1)</f>
        <v>24.24</v>
      </c>
      <c r="DA34" s="53">
        <f>INDEX('Stats import'!H:H,MATCH((INDEX(mapping!R:R,MATCH(INDEX(statsCategories,1,4),mapping!P:P,0),1)+INDEX(mapping!H:H,MATCH(C34,mapping!A:A,0),1)),'Stats import'!B:B,0),1)</f>
        <v>4.5</v>
      </c>
      <c r="DB34" s="53">
        <f>INDEX('Stats import'!H:H,MATCH((INDEX(mapping!R:R,MATCH(INDEX(statsCategories,1,5),mapping!P:P,0),1)+INDEX(mapping!H:H,MATCH(C34,mapping!A:A,0),1)),'Stats import'!B:B,0),1)</f>
        <v>0.50900000000000001</v>
      </c>
      <c r="DC34" s="53">
        <f>INDEX('Stats import'!H:H,MATCH((INDEX(mapping!R:R,MATCH(INDEX(statsCategories,1,6),mapping!P:P,0),1)+INDEX(mapping!H:H,MATCH(C34,mapping!A:A,0),1)),'Stats import'!B:B,0),1)</f>
        <v>13.73</v>
      </c>
      <c r="DD34" s="53">
        <f>INDEX('Stats import'!H:H,MATCH((INDEX(mapping!R:R,MATCH(INDEX(statsCategories,1,7),mapping!P:P,0),1)+INDEX(mapping!H:H,MATCH(C34,mapping!A:A,0),1)),'Stats import'!B:B,0),1)</f>
        <v>44.8</v>
      </c>
      <c r="DE34" s="53">
        <f>INDEX('Stats import'!H:H,MATCH((INDEX(mapping!R:R,MATCH(INDEX(statsCategories,1,8),mapping!P:P,0),1)+INDEX(mapping!H:H,MATCH(C34,mapping!A:A,0),1)),'Stats import'!B:B,0),1)</f>
        <v>44.6</v>
      </c>
      <c r="DF34" s="53">
        <f>INDEX('Stats import'!H:H,MATCH((INDEX(mapping!R:R,MATCH(INDEX(statsCategories,1,9),mapping!P:P,0),1)+INDEX(mapping!H:H,MATCH(C34,mapping!A:A,0),1)),'Stats import'!B:B,0),1)</f>
        <v>16.3</v>
      </c>
      <c r="DG34" s="53">
        <f>INDEX('Stats import'!H:H,MATCH((INDEX(mapping!R:R,MATCH(INDEX(statsCategories,1,10),mapping!P:P,0),1)+INDEX(mapping!H:H,MATCH(C34,mapping!A:A,0),1)),'Stats import'!B:B,0),1)</f>
        <v>23.5</v>
      </c>
      <c r="DH34" s="53">
        <f>INDEX('Stats import'!H:H,MATCH((INDEX(mapping!R:R,MATCH(INDEX(statsCategories,1,11),mapping!P:P,0),1)+INDEX(mapping!H:H,MATCH(C34,mapping!A:A,0),1)),'Stats import'!B:B,0),1)</f>
        <v>70.8</v>
      </c>
      <c r="DI34" s="53">
        <f>INDEX('Stats import'!H:H,MATCH((INDEX(mapping!R:R,MATCH(INDEX(statsCategories,1,12),mapping!P:P,0),1)+INDEX(mapping!H:H,MATCH(C34,mapping!A:A,0),1)),'Stats import'!B:B,0),1)</f>
        <v>16.600000000000001</v>
      </c>
      <c r="DJ34" s="53">
        <f>INDEX('Stats import'!H:H,MATCH((INDEX(mapping!R:R,MATCH(INDEX(statsCategories,1,13),mapping!P:P,0),1)+INDEX(mapping!H:H,MATCH(C34,mapping!A:A,0),1)),'Stats import'!B:B,0),1)</f>
        <v>2.7</v>
      </c>
      <c r="DK34" s="53">
        <f>INDEX('Stats import'!H:H,MATCH((INDEX(mapping!R:R,MATCH(INDEX(statsCategories,1,14),mapping!P:P,0),1)+INDEX(mapping!H:H,MATCH(C34,mapping!A:A,0),1)),'Stats import'!B:B,0),1)</f>
        <v>23.76</v>
      </c>
      <c r="DL34" s="53">
        <f>INDEX('Stats import'!H:H,MATCH((INDEX(mapping!R:R,MATCH(INDEX(statsCategories,1,15),mapping!P:P,0),1)+INDEX(mapping!H:H,MATCH(C34,mapping!A:A,0),1)),'Stats import'!B:B,0),1)</f>
        <v>12.42</v>
      </c>
      <c r="DM34" s="53">
        <f>INDEX('Stats import'!H:H,MATCH((INDEX(mapping!R:R,MATCH(INDEX(statsCategories,1,16),mapping!P:P,0),1)+INDEX(mapping!H:H,MATCH(C34,mapping!A:A,0),1)),'Stats import'!B:B,0),1)</f>
        <v>36.18</v>
      </c>
      <c r="DN34" s="53">
        <f>INDEX('Stats import'!H:H,MATCH((INDEX(mapping!R:R,MATCH(INDEX(statsCategories,1,17),mapping!P:P,0),1)+INDEX(mapping!H:H,MATCH(C34,mapping!A:A,0),1)),'Stats import'!B:B,0),1)</f>
        <v>72.099999999999994</v>
      </c>
      <c r="DO34" s="53">
        <f>INDEX('Stats import'!H:H,MATCH((INDEX(mapping!R:R,MATCH(INDEX(statsCategories,1,18),mapping!P:P,0),1)+INDEX(mapping!H:H,MATCH(C34,mapping!A:A,0),1)),'Stats import'!B:B,0),1)</f>
        <v>6.2</v>
      </c>
      <c r="DP34" s="53">
        <f>INDEX('Stats import'!H:H,MATCH((INDEX(mapping!R:R,MATCH(INDEX(statsCategories,1,19),mapping!P:P,0),1)+INDEX(mapping!H:H,MATCH(C34,mapping!A:A,0),1)),'Stats import'!B:B,0),1)</f>
        <v>78.3</v>
      </c>
      <c r="DQ34" s="53">
        <f>INDEX('Stats import'!H:H,MATCH((INDEX(mapping!R:R,MATCH(INDEX(statsCategories,1,20),mapping!P:P,0),1)+INDEX(mapping!H:H,MATCH(C34,mapping!A:A,0),1)),'Stats import'!B:B,0),1)</f>
        <v>7.7</v>
      </c>
      <c r="DR34" s="53">
        <f>INDEX('Stats import'!H:H,MATCH((INDEX(mapping!R:R,MATCH(INDEX(statsCategories,1,21),mapping!P:P,0),1)+INDEX(mapping!H:H,MATCH(C34,mapping!A:A,0),1)),'Stats import'!B:B,0),1)</f>
        <v>22.3</v>
      </c>
      <c r="DS34" s="53">
        <f>INDEX('Stats import'!H:H,MATCH((INDEX(mapping!R:R,MATCH(INDEX(statsCategories,1,22),mapping!P:P,0),1)+INDEX(mapping!H:H,MATCH(C34,mapping!A:A,0),1)),'Stats import'!B:B,0),1)</f>
        <v>33.1</v>
      </c>
      <c r="DT34" s="53">
        <f>INDEX('Stats import'!H:H,MATCH((INDEX(mapping!R:R,MATCH(INDEX(statsCategories,1,23),mapping!P:P,0),1)+INDEX(mapping!H:H,MATCH(C34,mapping!A:A,0),1)),'Stats import'!B:B,0),1)</f>
        <v>33.700000000000003</v>
      </c>
      <c r="DU34" s="53">
        <f>INDEX('Stats import'!H:H,MATCH((INDEX(mapping!R:R,MATCH(INDEX(statsCategories,1,24),mapping!P:P,0),1)+INDEX(mapping!H:H,MATCH(C34,mapping!A:A,0),1)),'Stats import'!B:B,0),1)</f>
        <v>7.4</v>
      </c>
      <c r="DV34" s="53">
        <f>INDEX('Stats import'!H:H,MATCH((INDEX(mapping!R:R,MATCH(INDEX(statsCategories,1,25),mapping!P:P,0),1)+INDEX(mapping!H:H,MATCH(C34,mapping!A:A,0),1)),'Stats import'!B:B,0),1)</f>
        <v>2.9</v>
      </c>
      <c r="DW34" s="53">
        <f>INDEX('Stats import'!H:H,MATCH((INDEX(mapping!R:R,MATCH(INDEX(statsCategories,1,26),mapping!P:P,0),1)+INDEX(mapping!H:H,MATCH(C34,mapping!A:A,0),1)),'Stats import'!B:B,0),1)</f>
        <v>13.85</v>
      </c>
      <c r="DX34" s="53">
        <f>INDEX('Stats import'!H:H,MATCH((INDEX(mapping!R:R,MATCH(INDEX(statsCategories,1,27),mapping!P:P,0),1)+INDEX(mapping!H:H,MATCH(C34,mapping!A:A,0),1)),'Stats import'!B:B,0),1)</f>
        <v>10.9</v>
      </c>
      <c r="DZ34" s="173">
        <f t="shared" ref="DZ34:DZ65" si="66">R34</f>
        <v>3.5234615384615395</v>
      </c>
      <c r="EA34" s="173">
        <f t="shared" ref="EA34:EA65" si="67">-O34</f>
        <v>-11.2</v>
      </c>
      <c r="EB34" s="344">
        <f>INDEX('KenPom import'!J:J,MATCH(INDEX(kpVal,MATCH(C34,valCol,0)),kpTeam,0))</f>
        <v>67.599999999999994</v>
      </c>
      <c r="EC34" s="176">
        <f t="shared" ref="EC34:EC65" si="68">(CX34-INDEX(FK:FK,4,1))/INDEX(FK:FK,3,1)</f>
        <v>-7.0038557729458314E-2</v>
      </c>
      <c r="ED34" s="176">
        <f t="shared" ref="ED34:ED65" si="69">(CY34-INDEX(FL:FL,4,1))/INDEX(FL:FL,3,1)</f>
        <v>0.11388055130103748</v>
      </c>
      <c r="EE34" s="176">
        <f t="shared" ref="EE34:EE65" si="70">(CZ34-INDEX(FM:FM,4,1))/INDEX(FM:FM,3,1)</f>
        <v>0.40859285086710023</v>
      </c>
      <c r="EF34" s="176">
        <f t="shared" ref="EF34:EF65" si="71">(DA34-INDEX(FN:FN,4,1))/INDEX(FN:FN,3,1)</f>
        <v>0.76268341288374708</v>
      </c>
      <c r="EG34" s="176">
        <f t="shared" ref="EG34:EG65" si="72">(DB34-INDEX(FO:FO,4,1))/INDEX(FO:FO,3,1)</f>
        <v>-1.2926325683905215</v>
      </c>
      <c r="EH34" s="176">
        <f t="shared" ref="EH34:EH65" si="73">(DC34-INDEX(FP:FP,4,1))/INDEX(FP:FP,3,1)</f>
        <v>0.76574784173614086</v>
      </c>
      <c r="EI34" s="176">
        <f t="shared" ref="EI34:EI65" si="74">(DD34-INDEX(FQ:FQ,4,1))/INDEX(FQ:FQ,3,1)</f>
        <v>-1.0400093081551458</v>
      </c>
      <c r="EJ34" s="176">
        <f t="shared" ref="EJ34:EJ65" si="75">(DE34-INDEX(FR:FR,4,1))/INDEX(FR:FR,3,1)*-1</f>
        <v>-0.95459257031110445</v>
      </c>
      <c r="EK34" s="176">
        <f t="shared" ref="EK34:EK65" si="76">(DF34-INDEX(FS:FS,4,1))/INDEX(FS:FS,3,1)*-1</f>
        <v>0.52173534288847034</v>
      </c>
      <c r="EL34" s="176">
        <f t="shared" ref="EL34:EL65" si="77">(DG34-INDEX(FT:FT,4,1))/INDEX(FT:FT,3,1)</f>
        <v>0.71374686018158395</v>
      </c>
      <c r="EM34" s="225">
        <f t="shared" ref="EM34:EM65" si="78">(DH34-INDEX(FU:FU,4,1))/INDEX(FU:FU,3,1)</f>
        <v>-0.92306839000975494</v>
      </c>
      <c r="EN34" s="176">
        <f t="shared" ref="EN34:EN65" si="79">(DI34-INDEX(FV:FV,4,1))/INDEX(FV:FV,3,1)</f>
        <v>0.36805314415499757</v>
      </c>
      <c r="EO34" s="176">
        <f t="shared" ref="EO34:EO65" si="80">(DJ34-INDEX(FW:FW,4,1))/INDEX(FW:FW,3,1)</f>
        <v>-0.24790510730021631</v>
      </c>
      <c r="EP34" s="176">
        <f t="shared" ref="EP34:EP65" si="81">(DK34-INDEX(FX:FX,4,1))/INDEX(FX:FX,3,1)</f>
        <v>-0.91936577408905751</v>
      </c>
      <c r="EQ34" s="176">
        <f t="shared" ref="EQ34:EQ65" si="82">(DL34-INDEX(FY:FY,4,1))/INDEX(FY:FY,3,1)</f>
        <v>0.56686064067153252</v>
      </c>
      <c r="ER34" s="176">
        <f t="shared" ref="ER34:ER65" si="83">(DM34-INDEX(FZ:FZ,4,1))/INDEX(FZ:FZ,3,1)</f>
        <v>-0.26839826026608021</v>
      </c>
      <c r="ES34" s="176">
        <f t="shared" ref="ES34:ES65" si="84">(DN34-INDEX(GA:GA,4,1))/INDEX(GA:GA,3,1)*-1</f>
        <v>-0.12841761579945865</v>
      </c>
      <c r="ET34" s="176">
        <f t="shared" ref="ET34:ET65" si="85">(DO34-INDEX(GB:GB,4,1))/INDEX(GB:GB,3,1)</f>
        <v>-0.66472526420699019</v>
      </c>
      <c r="EU34" s="176">
        <f t="shared" ref="EU34:EU65" si="86">(DP34-INDEX(GC:GC,4,1))/INDEX(GC:GC,3,1)</f>
        <v>-0.46597577432196607</v>
      </c>
      <c r="EV34" s="176">
        <f t="shared" ref="EV34:EV65" si="87">(DQ34-INDEX(GD:GD,4,1))/INDEX(GD:GD,3,1)</f>
        <v>0.50596332581246717</v>
      </c>
      <c r="EW34" s="176">
        <f t="shared" ref="EW34:EW65" si="88">(DR34-INDEX(GE:GE,4,1))/INDEX(GE:GE,3,1)</f>
        <v>-0.48679983263601506</v>
      </c>
      <c r="EX34" s="176">
        <f t="shared" ref="EX34:EX65" si="89">(DS34-INDEX(GF:GF,4,1))/INDEX(GF:GF,3,1)</f>
        <v>-1.1397927121556704</v>
      </c>
      <c r="EY34" s="176">
        <f t="shared" ref="EY34:EY65" si="90">(DT34-INDEX(GG:GG,4,1))/INDEX(GG:GG,3,1)*-1</f>
        <v>-0.69172980802803341</v>
      </c>
      <c r="EZ34" s="176">
        <f t="shared" ref="EZ34:EZ65" si="91">(DU34-INDEX(GH:GH,4,1))/INDEX(GH:GH,3,1)</f>
        <v>-0.75769507277229642</v>
      </c>
      <c r="FA34" s="176">
        <f t="shared" ref="FA34:FA65" si="92">(DV34-INDEX(GI:GI,4,1))/INDEX(GI:GI,3,1)</f>
        <v>0.79604157084024973</v>
      </c>
      <c r="FB34" s="176">
        <f t="shared" ref="FB34:FB65" si="93">(DW34-INDEX(GJ:GJ,4,1))/INDEX(GJ:GJ,3,1)</f>
        <v>0.9982271083362233</v>
      </c>
      <c r="FC34" s="176">
        <f t="shared" ref="FC34:FC65" si="94">(DX34-INDEX(GK:GK,4,1))/INDEX(GK:GK,3,1)*-1</f>
        <v>-0.13621544782869721</v>
      </c>
      <c r="FD34" s="176">
        <f t="shared" ref="FD34:FD65" si="95">(DZ34-INDEX(GM:GM,4,1))/INDEX(GM:GM,3,1)*-1</f>
        <v>0.24430630548637219</v>
      </c>
      <c r="FE34" s="176">
        <f t="shared" ref="FE34:FE65" si="96">(EA34-INDEX(GN:GN,4,1))/INDEX(GN:GN,3,1)*-1</f>
        <v>-4.8208755358032754E-4</v>
      </c>
      <c r="FF34" s="178">
        <f t="shared" ref="FF34:FF65" si="97">(EB34-INDEX(GO:GO,4,1))/INDEX(GO:GO,3,1)</f>
        <v>-2.1766223048704975E-2</v>
      </c>
      <c r="FG34" s="203">
        <f t="shared" ref="FG34:FG65" si="98">(((DP34-DI34-3*DU34)/2)+1.5*DU34)/DB34-DR34</f>
        <v>38.309037328094291</v>
      </c>
      <c r="FH34" s="178">
        <f t="shared" ref="FH34:FH65" si="99">DR34/(DR34+FG34)</f>
        <v>0.36793192868719621</v>
      </c>
      <c r="FI34" s="177"/>
      <c r="FJ34" s="177"/>
    </row>
    <row r="35" spans="1:166" ht="15" customHeight="1" x14ac:dyDescent="0.3">
      <c r="A35" s="48">
        <v>32</v>
      </c>
      <c r="B35" s="341" t="s">
        <v>33</v>
      </c>
      <c r="C35" s="342" t="s">
        <v>63</v>
      </c>
      <c r="D35" s="251" t="s">
        <v>1238</v>
      </c>
      <c r="E35" s="126">
        <v>9</v>
      </c>
      <c r="F35" s="241" t="s">
        <v>676</v>
      </c>
      <c r="G35" s="468"/>
      <c r="H35" s="351">
        <f t="shared" si="51"/>
        <v>34</v>
      </c>
      <c r="I35" s="352">
        <f>IFERROR(INDEX('Net Import'!A:A,MATCH(INDEX(mapping!B:B,MATCH(C35,mapping!A:A,0),1),'Net Import'!B:B,0),1),0)</f>
        <v>26</v>
      </c>
      <c r="J35" s="355">
        <f t="shared" si="52"/>
        <v>34</v>
      </c>
      <c r="L35" s="132">
        <v>8</v>
      </c>
      <c r="M35" s="422">
        <f t="shared" si="53"/>
        <v>30.085487179487188</v>
      </c>
      <c r="N35" s="47">
        <f t="shared" si="54"/>
        <v>1</v>
      </c>
      <c r="O35" s="231">
        <f t="shared" si="55"/>
        <v>14</v>
      </c>
      <c r="P35" s="417">
        <f t="shared" si="56"/>
        <v>25</v>
      </c>
      <c r="Q35" s="232">
        <f t="shared" si="57"/>
        <v>63</v>
      </c>
      <c r="R35" s="420">
        <f t="shared" si="58"/>
        <v>6.8423076923076938</v>
      </c>
      <c r="S35" s="472">
        <v>5</v>
      </c>
      <c r="T35" s="473">
        <v>3</v>
      </c>
      <c r="U35" s="125">
        <f t="shared" si="59"/>
        <v>5</v>
      </c>
      <c r="V35" s="126">
        <f t="shared" si="60"/>
        <v>1</v>
      </c>
      <c r="W35" s="274">
        <f t="shared" si="61"/>
        <v>6</v>
      </c>
      <c r="X35" s="51">
        <f t="shared" si="62"/>
        <v>1</v>
      </c>
      <c r="AW35" s="140" t="s">
        <v>110</v>
      </c>
      <c r="AX35" s="138" t="s">
        <v>601</v>
      </c>
      <c r="AY35" s="138" t="s">
        <v>629</v>
      </c>
      <c r="AZ35" s="138" t="s">
        <v>629</v>
      </c>
      <c r="BA35" s="138" t="s">
        <v>601</v>
      </c>
      <c r="BL35" s="140" t="s">
        <v>601</v>
      </c>
      <c r="BY35" s="110" t="s">
        <v>635</v>
      </c>
      <c r="BZ35" s="74" t="s">
        <v>626</v>
      </c>
      <c r="CA35" s="74" t="s">
        <v>159</v>
      </c>
      <c r="CB35" s="74" t="s">
        <v>598</v>
      </c>
      <c r="CC35" s="74" t="s">
        <v>159</v>
      </c>
      <c r="CT35" s="143">
        <f t="shared" si="63"/>
        <v>75.2</v>
      </c>
      <c r="CU35" s="196">
        <f t="shared" si="64"/>
        <v>31.333333333333336</v>
      </c>
      <c r="CV35" s="197">
        <f>VLOOKUP(B35,'SODiv Index'!A:B,2,FALSE)</f>
        <v>0.9</v>
      </c>
      <c r="CW35" s="130">
        <f t="shared" si="65"/>
        <v>30.769333333333339</v>
      </c>
      <c r="CX35" s="206">
        <f>INDEX('Stats import'!H:H,MATCH((INDEX(mapping!R:R,MATCH(INDEX(statsCategories,1,1),mapping!P:P,0),1)+INDEX(mapping!H:H,MATCH(C35,mapping!A:A,0),1)),'Stats import'!B:B,0),1)</f>
        <v>1.66</v>
      </c>
      <c r="CY35" s="53">
        <f>INDEX('Stats import'!H:H,MATCH((INDEX(mapping!R:R,MATCH(INDEX(statsCategories,1,2),mapping!P:P,0),1)+INDEX(mapping!H:H,MATCH(C35,mapping!A:A,0),1)),'Stats import'!B:B,0),1)</f>
        <v>17.600000000000001</v>
      </c>
      <c r="CZ35" s="53">
        <f>INDEX('Stats import'!H:H,MATCH((INDEX(mapping!R:R,MATCH(INDEX(statsCategories,1,3),mapping!P:P,0),1)+INDEX(mapping!H:H,MATCH(C35,mapping!A:A,0),1)),'Stats import'!B:B,0),1)</f>
        <v>29.12</v>
      </c>
      <c r="DA35" s="53">
        <f>INDEX('Stats import'!H:H,MATCH((INDEX(mapping!R:R,MATCH(INDEX(statsCategories,1,4),mapping!P:P,0),1)+INDEX(mapping!H:H,MATCH(C35,mapping!A:A,0),1)),'Stats import'!B:B,0),1)</f>
        <v>2.9</v>
      </c>
      <c r="DB35" s="53">
        <f>INDEX('Stats import'!H:H,MATCH((INDEX(mapping!R:R,MATCH(INDEX(statsCategories,1,5),mapping!P:P,0),1)+INDEX(mapping!H:H,MATCH(C35,mapping!A:A,0),1)),'Stats import'!B:B,0),1)</f>
        <v>0.57199999999999995</v>
      </c>
      <c r="DC35" s="53">
        <f>INDEX('Stats import'!H:H,MATCH((INDEX(mapping!R:R,MATCH(INDEX(statsCategories,1,6),mapping!P:P,0),1)+INDEX(mapping!H:H,MATCH(C35,mapping!A:A,0),1)),'Stats import'!B:B,0),1)</f>
        <v>14.12</v>
      </c>
      <c r="DD35" s="53">
        <f>INDEX('Stats import'!H:H,MATCH((INDEX(mapping!R:R,MATCH(INDEX(statsCategories,1,7),mapping!P:P,0),1)+INDEX(mapping!H:H,MATCH(C35,mapping!A:A,0),1)),'Stats import'!B:B,0),1)</f>
        <v>49.8</v>
      </c>
      <c r="DE35" s="53">
        <f>INDEX('Stats import'!H:H,MATCH((INDEX(mapping!R:R,MATCH(INDEX(statsCategories,1,8),mapping!P:P,0),1)+INDEX(mapping!H:H,MATCH(C35,mapping!A:A,0),1)),'Stats import'!B:B,0),1)</f>
        <v>42.4</v>
      </c>
      <c r="DF35" s="53">
        <f>INDEX('Stats import'!H:H,MATCH((INDEX(mapping!R:R,MATCH(INDEX(statsCategories,1,9),mapping!P:P,0),1)+INDEX(mapping!H:H,MATCH(C35,mapping!A:A,0),1)),'Stats import'!B:B,0),1)</f>
        <v>18.899999999999999</v>
      </c>
      <c r="DG35" s="53">
        <f>INDEX('Stats import'!H:H,MATCH((INDEX(mapping!R:R,MATCH(INDEX(statsCategories,1,10),mapping!P:P,0),1)+INDEX(mapping!H:H,MATCH(C35,mapping!A:A,0),1)),'Stats import'!B:B,0),1)</f>
        <v>22.1</v>
      </c>
      <c r="DH35" s="53">
        <f>INDEX('Stats import'!H:H,MATCH((INDEX(mapping!R:R,MATCH(INDEX(statsCategories,1,11),mapping!P:P,0),1)+INDEX(mapping!H:H,MATCH(C35,mapping!A:A,0),1)),'Stats import'!B:B,0),1)</f>
        <v>70.7</v>
      </c>
      <c r="DI35" s="53">
        <f>INDEX('Stats import'!H:H,MATCH((INDEX(mapping!R:R,MATCH(INDEX(statsCategories,1,12),mapping!P:P,0),1)+INDEX(mapping!H:H,MATCH(C35,mapping!A:A,0),1)),'Stats import'!B:B,0),1)</f>
        <v>15.6</v>
      </c>
      <c r="DJ35" s="53">
        <f>INDEX('Stats import'!H:H,MATCH((INDEX(mapping!R:R,MATCH(INDEX(statsCategories,1,13),mapping!P:P,0),1)+INDEX(mapping!H:H,MATCH(C35,mapping!A:A,0),1)),'Stats import'!B:B,0),1)</f>
        <v>1.7</v>
      </c>
      <c r="DK35" s="53">
        <f>INDEX('Stats import'!H:H,MATCH((INDEX(mapping!R:R,MATCH(INDEX(statsCategories,1,14),mapping!P:P,0),1)+INDEX(mapping!H:H,MATCH(C35,mapping!A:A,0),1)),'Stats import'!B:B,0),1)</f>
        <v>23.68</v>
      </c>
      <c r="DL35" s="53">
        <f>INDEX('Stats import'!H:H,MATCH((INDEX(mapping!R:R,MATCH(INDEX(statsCategories,1,15),mapping!P:P,0),1)+INDEX(mapping!H:H,MATCH(C35,mapping!A:A,0),1)),'Stats import'!B:B,0),1)</f>
        <v>10.91</v>
      </c>
      <c r="DM35" s="53">
        <f>INDEX('Stats import'!H:H,MATCH((INDEX(mapping!R:R,MATCH(INDEX(statsCategories,1,16),mapping!P:P,0),1)+INDEX(mapping!H:H,MATCH(C35,mapping!A:A,0),1)),'Stats import'!B:B,0),1)</f>
        <v>34.590000000000003</v>
      </c>
      <c r="DN35" s="53">
        <f>INDEX('Stats import'!H:H,MATCH((INDEX(mapping!R:R,MATCH(INDEX(statsCategories,1,17),mapping!P:P,0),1)+INDEX(mapping!H:H,MATCH(C35,mapping!A:A,0),1)),'Stats import'!B:B,0),1)</f>
        <v>70.400000000000006</v>
      </c>
      <c r="DO35" s="53">
        <f>INDEX('Stats import'!H:H,MATCH((INDEX(mapping!R:R,MATCH(INDEX(statsCategories,1,18),mapping!P:P,0),1)+INDEX(mapping!H:H,MATCH(C35,mapping!A:A,0),1)),'Stats import'!B:B,0),1)</f>
        <v>12.1</v>
      </c>
      <c r="DP35" s="53">
        <f>INDEX('Stats import'!H:H,MATCH((INDEX(mapping!R:R,MATCH(INDEX(statsCategories,1,19),mapping!P:P,0),1)+INDEX(mapping!H:H,MATCH(C35,mapping!A:A,0),1)),'Stats import'!B:B,0),1)</f>
        <v>82.5</v>
      </c>
      <c r="DQ35" s="53">
        <f>INDEX('Stats import'!H:H,MATCH((INDEX(mapping!R:R,MATCH(INDEX(statsCategories,1,20),mapping!P:P,0),1)+INDEX(mapping!H:H,MATCH(C35,mapping!A:A,0),1)),'Stats import'!B:B,0),1)</f>
        <v>8.8000000000000007</v>
      </c>
      <c r="DR35" s="53">
        <f>INDEX('Stats import'!H:H,MATCH((INDEX(mapping!R:R,MATCH(INDEX(statsCategories,1,21),mapping!P:P,0),1)+INDEX(mapping!H:H,MATCH(C35,mapping!A:A,0),1)),'Stats import'!B:B,0),1)</f>
        <v>24.1</v>
      </c>
      <c r="DS35" s="53">
        <f>INDEX('Stats import'!H:H,MATCH((INDEX(mapping!R:R,MATCH(INDEX(statsCategories,1,22),mapping!P:P,0),1)+INDEX(mapping!H:H,MATCH(C35,mapping!A:A,0),1)),'Stats import'!B:B,0),1)</f>
        <v>35.799999999999997</v>
      </c>
      <c r="DT35" s="53">
        <f>INDEX('Stats import'!H:H,MATCH((INDEX(mapping!R:R,MATCH(INDEX(statsCategories,1,23),mapping!P:P,0),1)+INDEX(mapping!H:H,MATCH(C35,mapping!A:A,0),1)),'Stats import'!B:B,0),1)</f>
        <v>33.799999999999997</v>
      </c>
      <c r="DU35" s="53">
        <f>INDEX('Stats import'!H:H,MATCH((INDEX(mapping!R:R,MATCH(INDEX(statsCategories,1,24),mapping!P:P,0),1)+INDEX(mapping!H:H,MATCH(C35,mapping!A:A,0),1)),'Stats import'!B:B,0),1)</f>
        <v>8.6</v>
      </c>
      <c r="DV35" s="53">
        <f>INDEX('Stats import'!H:H,MATCH((INDEX(mapping!R:R,MATCH(INDEX(statsCategories,1,25),mapping!P:P,0),1)+INDEX(mapping!H:H,MATCH(C35,mapping!A:A,0),1)),'Stats import'!B:B,0),1)</f>
        <v>3.6</v>
      </c>
      <c r="DW35" s="53">
        <f>INDEX('Stats import'!H:H,MATCH((INDEX(mapping!R:R,MATCH(INDEX(statsCategories,1,26),mapping!P:P,0),1)+INDEX(mapping!H:H,MATCH(C35,mapping!A:A,0),1)),'Stats import'!B:B,0),1)</f>
        <v>14.21</v>
      </c>
      <c r="DX35" s="53">
        <f>INDEX('Stats import'!H:H,MATCH((INDEX(mapping!R:R,MATCH(INDEX(statsCategories,1,27),mapping!P:P,0),1)+INDEX(mapping!H:H,MATCH(C35,mapping!A:A,0),1)),'Stats import'!B:B,0),1)</f>
        <v>10.6</v>
      </c>
      <c r="DZ35" s="173">
        <f t="shared" si="66"/>
        <v>6.8423076923076938</v>
      </c>
      <c r="EA35" s="173">
        <f t="shared" si="67"/>
        <v>-14</v>
      </c>
      <c r="EB35" s="344">
        <f>INDEX('KenPom import'!J:J,MATCH(INDEX(kpVal,MATCH(C35,valCol,0)),kpTeam,0))</f>
        <v>67.7</v>
      </c>
      <c r="EC35" s="176">
        <f t="shared" si="68"/>
        <v>0.89891592514426988</v>
      </c>
      <c r="ED35" s="176">
        <f t="shared" si="69"/>
        <v>1.1732345168920679</v>
      </c>
      <c r="EE35" s="176">
        <f t="shared" si="70"/>
        <v>1.2009759862231006</v>
      </c>
      <c r="EF35" s="176">
        <f t="shared" si="71"/>
        <v>-0.86709082499805012</v>
      </c>
      <c r="EG35" s="176">
        <f t="shared" si="72"/>
        <v>1.2632199795452168</v>
      </c>
      <c r="EH35" s="176">
        <f t="shared" si="73"/>
        <v>0.88512690865348209</v>
      </c>
      <c r="EI35" s="176">
        <f t="shared" si="74"/>
        <v>1.4099537263681796</v>
      </c>
      <c r="EJ35" s="176">
        <f t="shared" si="75"/>
        <v>0.10472831477561594</v>
      </c>
      <c r="EK35" s="176">
        <f t="shared" si="76"/>
        <v>-1.1376064204265504</v>
      </c>
      <c r="EL35" s="176">
        <f t="shared" si="77"/>
        <v>0.23218271355304487</v>
      </c>
      <c r="EM35" s="225">
        <f t="shared" si="78"/>
        <v>-0.95575784162585753</v>
      </c>
      <c r="EN35" s="176">
        <f t="shared" si="79"/>
        <v>-7.8071879063179597E-2</v>
      </c>
      <c r="EO35" s="176">
        <f t="shared" si="80"/>
        <v>-0.52183340265957157</v>
      </c>
      <c r="EP35" s="176">
        <f t="shared" si="81"/>
        <v>-0.96268738323476599</v>
      </c>
      <c r="EQ35" s="176">
        <f t="shared" si="82"/>
        <v>-0.32499616309404467</v>
      </c>
      <c r="ER35" s="176">
        <f t="shared" si="83"/>
        <v>-0.84724293144013085</v>
      </c>
      <c r="ES35" s="176">
        <f t="shared" si="84"/>
        <v>0.23926229470004157</v>
      </c>
      <c r="ET35" s="176">
        <f t="shared" si="85"/>
        <v>0.66528882950093515</v>
      </c>
      <c r="EU35" s="176">
        <f t="shared" si="86"/>
        <v>0.36683199255134263</v>
      </c>
      <c r="EV35" s="176">
        <f t="shared" si="87"/>
        <v>1.3289720628087136</v>
      </c>
      <c r="EW35" s="176">
        <f t="shared" si="88"/>
        <v>-3.8308624065405049E-2</v>
      </c>
      <c r="EX35" s="176">
        <f t="shared" si="89"/>
        <v>0.21292830886424904</v>
      </c>
      <c r="EY35" s="176">
        <f t="shared" si="90"/>
        <v>-0.7492541163879497</v>
      </c>
      <c r="EZ35" s="176">
        <f t="shared" si="91"/>
        <v>-1.5752496315440409E-3</v>
      </c>
      <c r="FA35" s="176">
        <f t="shared" si="92"/>
        <v>1.1587618960400385</v>
      </c>
      <c r="FB35" s="176">
        <f t="shared" si="93"/>
        <v>1.2066131674844067</v>
      </c>
      <c r="FC35" s="176">
        <f t="shared" si="94"/>
        <v>0.14560961664446748</v>
      </c>
      <c r="FD35" s="176">
        <f t="shared" si="95"/>
        <v>-9.8365155282263708E-2</v>
      </c>
      <c r="FE35" s="176">
        <f t="shared" si="96"/>
        <v>0.35947661911954681</v>
      </c>
      <c r="FF35" s="178">
        <f t="shared" si="97"/>
        <v>1.969324942500392E-2</v>
      </c>
      <c r="FG35" s="203">
        <f t="shared" si="98"/>
        <v>34.379020979020986</v>
      </c>
      <c r="FH35" s="178">
        <f t="shared" si="99"/>
        <v>0.41211360239162925</v>
      </c>
      <c r="FI35" s="177"/>
      <c r="FJ35" s="177"/>
    </row>
    <row r="36" spans="1:166" ht="15" customHeight="1" x14ac:dyDescent="0.3">
      <c r="A36" s="48">
        <v>35</v>
      </c>
      <c r="B36" s="123" t="s">
        <v>35</v>
      </c>
      <c r="C36" s="123" t="s">
        <v>209</v>
      </c>
      <c r="D36" s="126" t="s">
        <v>1471</v>
      </c>
      <c r="E36" s="126">
        <v>9</v>
      </c>
      <c r="F36" s="241" t="s">
        <v>1945</v>
      </c>
      <c r="G36" s="468"/>
      <c r="H36" s="351">
        <f t="shared" si="51"/>
        <v>35</v>
      </c>
      <c r="I36" s="352">
        <f>IFERROR(INDEX('Net Import'!A:A,MATCH(INDEX(mapping!B:B,MATCH(C36,mapping!A:A,0),1),'Net Import'!B:B,0),1),0)</f>
        <v>30</v>
      </c>
      <c r="J36" s="355">
        <f t="shared" si="52"/>
        <v>38</v>
      </c>
      <c r="L36" s="132">
        <v>9</v>
      </c>
      <c r="M36" s="422">
        <f t="shared" si="53"/>
        <v>32.808358974358974</v>
      </c>
      <c r="N36" s="47">
        <f t="shared" si="54"/>
        <v>1</v>
      </c>
      <c r="O36" s="231">
        <f t="shared" si="55"/>
        <v>13.8</v>
      </c>
      <c r="P36" s="417">
        <f t="shared" si="56"/>
        <v>47</v>
      </c>
      <c r="Q36" s="232">
        <f t="shared" si="57"/>
        <v>41</v>
      </c>
      <c r="R36" s="420">
        <f t="shared" si="58"/>
        <v>5.7570512820512825</v>
      </c>
      <c r="S36" s="472">
        <v>4</v>
      </c>
      <c r="T36" s="473">
        <v>4</v>
      </c>
      <c r="U36" s="125">
        <f t="shared" si="59"/>
        <v>3</v>
      </c>
      <c r="V36" s="126">
        <f t="shared" si="60"/>
        <v>1</v>
      </c>
      <c r="W36" s="274">
        <f t="shared" si="61"/>
        <v>5</v>
      </c>
      <c r="X36" s="51">
        <f t="shared" si="62"/>
        <v>1</v>
      </c>
      <c r="AW36" s="140" t="s">
        <v>110</v>
      </c>
      <c r="AX36" s="138" t="s">
        <v>1407</v>
      </c>
      <c r="AY36" s="138" t="s">
        <v>110</v>
      </c>
      <c r="BL36" s="140" t="s">
        <v>633</v>
      </c>
      <c r="BY36" s="110" t="s">
        <v>653</v>
      </c>
      <c r="BZ36" s="74" t="s">
        <v>1359</v>
      </c>
      <c r="CA36" s="74" t="s">
        <v>582</v>
      </c>
      <c r="CB36" s="74" t="s">
        <v>582</v>
      </c>
      <c r="CT36" s="143">
        <f t="shared" si="63"/>
        <v>83.6</v>
      </c>
      <c r="CU36" s="196">
        <f t="shared" si="64"/>
        <v>34.833333333333336</v>
      </c>
      <c r="CV36" s="197">
        <f>VLOOKUP(B36,'SODiv Index'!A:B,2,FALSE)</f>
        <v>0.7</v>
      </c>
      <c r="CW36" s="130">
        <f t="shared" si="65"/>
        <v>34.345666666666666</v>
      </c>
      <c r="CX36" s="206">
        <f>INDEX('Stats import'!H:H,MATCH((INDEX(mapping!R:R,MATCH(INDEX(statsCategories,1,1),mapping!P:P,0),1)+INDEX(mapping!H:H,MATCH(C36,mapping!A:A,0),1)),'Stats import'!B:B,0),1)</f>
        <v>1.47</v>
      </c>
      <c r="CY36" s="53">
        <f>INDEX('Stats import'!H:H,MATCH((INDEX(mapping!R:R,MATCH(INDEX(statsCategories,1,2),mapping!P:P,0),1)+INDEX(mapping!H:H,MATCH(C36,mapping!A:A,0),1)),'Stats import'!B:B,0),1)</f>
        <v>18.3</v>
      </c>
      <c r="CZ36" s="53">
        <f>INDEX('Stats import'!H:H,MATCH((INDEX(mapping!R:R,MATCH(INDEX(statsCategories,1,3),mapping!P:P,0),1)+INDEX(mapping!H:H,MATCH(C36,mapping!A:A,0),1)),'Stats import'!B:B,0),1)</f>
        <v>33.39</v>
      </c>
      <c r="DA36" s="53">
        <f>INDEX('Stats import'!H:H,MATCH((INDEX(mapping!R:R,MATCH(INDEX(statsCategories,1,4),mapping!P:P,0),1)+INDEX(mapping!H:H,MATCH(C36,mapping!A:A,0),1)),'Stats import'!B:B,0),1)</f>
        <v>3.5</v>
      </c>
      <c r="DB36" s="53">
        <f>INDEX('Stats import'!H:H,MATCH((INDEX(mapping!R:R,MATCH(INDEX(statsCategories,1,5),mapping!P:P,0),1)+INDEX(mapping!H:H,MATCH(C36,mapping!A:A,0),1)),'Stats import'!B:B,0),1)</f>
        <v>0.6</v>
      </c>
      <c r="DC36" s="53">
        <f>INDEX('Stats import'!H:H,MATCH((INDEX(mapping!R:R,MATCH(INDEX(statsCategories,1,6),mapping!P:P,0),1)+INDEX(mapping!H:H,MATCH(C36,mapping!A:A,0),1)),'Stats import'!B:B,0),1)</f>
        <v>17.03</v>
      </c>
      <c r="DD36" s="53">
        <f>INDEX('Stats import'!H:H,MATCH((INDEX(mapping!R:R,MATCH(INDEX(statsCategories,1,7),mapping!P:P,0),1)+INDEX(mapping!H:H,MATCH(C36,mapping!A:A,0),1)),'Stats import'!B:B,0),1)</f>
        <v>50.9</v>
      </c>
      <c r="DE36" s="53">
        <f>INDEX('Stats import'!H:H,MATCH((INDEX(mapping!R:R,MATCH(INDEX(statsCategories,1,8),mapping!P:P,0),1)+INDEX(mapping!H:H,MATCH(C36,mapping!A:A,0),1)),'Stats import'!B:B,0),1)</f>
        <v>37.9</v>
      </c>
      <c r="DF36" s="53">
        <f>INDEX('Stats import'!H:H,MATCH((INDEX(mapping!R:R,MATCH(INDEX(statsCategories,1,9),mapping!P:P,0),1)+INDEX(mapping!H:H,MATCH(C36,mapping!A:A,0),1)),'Stats import'!B:B,0),1)</f>
        <v>18.3</v>
      </c>
      <c r="DG36" s="53">
        <f>INDEX('Stats import'!H:H,MATCH((INDEX(mapping!R:R,MATCH(INDEX(statsCategories,1,10),mapping!P:P,0),1)+INDEX(mapping!H:H,MATCH(C36,mapping!A:A,0),1)),'Stats import'!B:B,0),1)</f>
        <v>20.5</v>
      </c>
      <c r="DH36" s="53">
        <f>INDEX('Stats import'!H:H,MATCH((INDEX(mapping!R:R,MATCH(INDEX(statsCategories,1,11),mapping!P:P,0),1)+INDEX(mapping!H:H,MATCH(C36,mapping!A:A,0),1)),'Stats import'!B:B,0),1)</f>
        <v>74.400000000000006</v>
      </c>
      <c r="DI36" s="53">
        <f>INDEX('Stats import'!H:H,MATCH((INDEX(mapping!R:R,MATCH(INDEX(statsCategories,1,12),mapping!P:P,0),1)+INDEX(mapping!H:H,MATCH(C36,mapping!A:A,0),1)),'Stats import'!B:B,0),1)</f>
        <v>15.2</v>
      </c>
      <c r="DJ36" s="53">
        <f>INDEX('Stats import'!H:H,MATCH((INDEX(mapping!R:R,MATCH(INDEX(statsCategories,1,13),mapping!P:P,0),1)+INDEX(mapping!H:H,MATCH(C36,mapping!A:A,0),1)),'Stats import'!B:B,0),1)</f>
        <v>7.5</v>
      </c>
      <c r="DK36" s="53">
        <f>INDEX('Stats import'!H:H,MATCH((INDEX(mapping!R:R,MATCH(INDEX(statsCategories,1,14),mapping!P:P,0),1)+INDEX(mapping!H:H,MATCH(C36,mapping!A:A,0),1)),'Stats import'!B:B,0),1)</f>
        <v>29.7</v>
      </c>
      <c r="DL36" s="53">
        <f>INDEX('Stats import'!H:H,MATCH((INDEX(mapping!R:R,MATCH(INDEX(statsCategories,1,15),mapping!P:P,0),1)+INDEX(mapping!H:H,MATCH(C36,mapping!A:A,0),1)),'Stats import'!B:B,0),1)</f>
        <v>10.24</v>
      </c>
      <c r="DM36" s="53">
        <f>INDEX('Stats import'!H:H,MATCH((INDEX(mapping!R:R,MATCH(INDEX(statsCategories,1,16),mapping!P:P,0),1)+INDEX(mapping!H:H,MATCH(C36,mapping!A:A,0),1)),'Stats import'!B:B,0),1)</f>
        <v>39.94</v>
      </c>
      <c r="DN36" s="53">
        <f>INDEX('Stats import'!H:H,MATCH((INDEX(mapping!R:R,MATCH(INDEX(statsCategories,1,17),mapping!P:P,0),1)+INDEX(mapping!H:H,MATCH(C36,mapping!A:A,0),1)),'Stats import'!B:B,0),1)</f>
        <v>69.5</v>
      </c>
      <c r="DO36" s="53">
        <f>INDEX('Stats import'!H:H,MATCH((INDEX(mapping!R:R,MATCH(INDEX(statsCategories,1,18),mapping!P:P,0),1)+INDEX(mapping!H:H,MATCH(C36,mapping!A:A,0),1)),'Stats import'!B:B,0),1)</f>
        <v>17.7</v>
      </c>
      <c r="DP36" s="53">
        <f>INDEX('Stats import'!H:H,MATCH((INDEX(mapping!R:R,MATCH(INDEX(statsCategories,1,19),mapping!P:P,0),1)+INDEX(mapping!H:H,MATCH(C36,mapping!A:A,0),1)),'Stats import'!B:B,0),1)</f>
        <v>87.2</v>
      </c>
      <c r="DQ36" s="53">
        <f>INDEX('Stats import'!H:H,MATCH((INDEX(mapping!R:R,MATCH(INDEX(statsCategories,1,20),mapping!P:P,0),1)+INDEX(mapping!H:H,MATCH(C36,mapping!A:A,0),1)),'Stats import'!B:B,0),1)</f>
        <v>7.2</v>
      </c>
      <c r="DR36" s="53">
        <f>INDEX('Stats import'!H:H,MATCH((INDEX(mapping!R:R,MATCH(INDEX(statsCategories,1,21),mapping!P:P,0),1)+INDEX(mapping!H:H,MATCH(C36,mapping!A:A,0),1)),'Stats import'!B:B,0),1)</f>
        <v>27.2</v>
      </c>
      <c r="DS36" s="53">
        <f>INDEX('Stats import'!H:H,MATCH((INDEX(mapping!R:R,MATCH(INDEX(statsCategories,1,22),mapping!P:P,0),1)+INDEX(mapping!H:H,MATCH(C36,mapping!A:A,0),1)),'Stats import'!B:B,0),1)</f>
        <v>40.1</v>
      </c>
      <c r="DT36" s="53">
        <f>INDEX('Stats import'!H:H,MATCH((INDEX(mapping!R:R,MATCH(INDEX(statsCategories,1,23),mapping!P:P,0),1)+INDEX(mapping!H:H,MATCH(C36,mapping!A:A,0),1)),'Stats import'!B:B,0),1)</f>
        <v>29.4</v>
      </c>
      <c r="DU36" s="53">
        <f>INDEX('Stats import'!H:H,MATCH((INDEX(mapping!R:R,MATCH(INDEX(statsCategories,1,24),mapping!P:P,0),1)+INDEX(mapping!H:H,MATCH(C36,mapping!A:A,0),1)),'Stats import'!B:B,0),1)</f>
        <v>10.9</v>
      </c>
      <c r="DV36" s="53">
        <f>INDEX('Stats import'!H:H,MATCH((INDEX(mapping!R:R,MATCH(INDEX(statsCategories,1,25),mapping!P:P,0),1)+INDEX(mapping!H:H,MATCH(C36,mapping!A:A,0),1)),'Stats import'!B:B,0),1)</f>
        <v>-0.8</v>
      </c>
      <c r="DW36" s="53">
        <f>INDEX('Stats import'!H:H,MATCH((INDEX(mapping!R:R,MATCH(INDEX(statsCategories,1,26),mapping!P:P,0),1)+INDEX(mapping!H:H,MATCH(C36,mapping!A:A,0),1)),'Stats import'!B:B,0),1)</f>
        <v>11.7</v>
      </c>
      <c r="DX36" s="53">
        <f>INDEX('Stats import'!H:H,MATCH((INDEX(mapping!R:R,MATCH(INDEX(statsCategories,1,27),mapping!P:P,0),1)+INDEX(mapping!H:H,MATCH(C36,mapping!A:A,0),1)),'Stats import'!B:B,0),1)</f>
        <v>12.5</v>
      </c>
      <c r="DZ36" s="173">
        <f t="shared" si="66"/>
        <v>5.7570512820512825</v>
      </c>
      <c r="EA36" s="173">
        <f t="shared" si="67"/>
        <v>-13.8</v>
      </c>
      <c r="EB36" s="344">
        <f>INDEX('KenPom import'!J:J,MATCH(INDEX(kpVal,MATCH(C36,valCol,0)),kpTeam,0))</f>
        <v>71</v>
      </c>
      <c r="EC36" s="176">
        <f t="shared" si="68"/>
        <v>9.8475265379016325E-2</v>
      </c>
      <c r="ED36" s="176">
        <f t="shared" si="69"/>
        <v>1.544008404848928</v>
      </c>
      <c r="EE36" s="176">
        <f t="shared" si="70"/>
        <v>1.8943112296596007</v>
      </c>
      <c r="EF36" s="176">
        <f t="shared" si="71"/>
        <v>-0.25592548579237617</v>
      </c>
      <c r="EG36" s="176">
        <f t="shared" si="72"/>
        <v>2.3991544452944358</v>
      </c>
      <c r="EH36" s="176">
        <f t="shared" si="73"/>
        <v>1.7758784079598007</v>
      </c>
      <c r="EI36" s="176">
        <f t="shared" si="74"/>
        <v>1.9489455939633118</v>
      </c>
      <c r="EJ36" s="176">
        <f t="shared" si="75"/>
        <v>2.2715210342711774</v>
      </c>
      <c r="EK36" s="176">
        <f t="shared" si="76"/>
        <v>-0.75468139812308499</v>
      </c>
      <c r="EL36" s="176">
        <f t="shared" si="77"/>
        <v>-0.3181763111652865</v>
      </c>
      <c r="EM36" s="225">
        <f t="shared" si="78"/>
        <v>0.2537518681700075</v>
      </c>
      <c r="EN36" s="176">
        <f t="shared" si="79"/>
        <v>-0.25652188835045031</v>
      </c>
      <c r="EO36" s="176">
        <f t="shared" si="80"/>
        <v>1.0669507104246887</v>
      </c>
      <c r="EP36" s="176">
        <f t="shared" si="81"/>
        <v>2.2972637049797182</v>
      </c>
      <c r="EQ36" s="176">
        <f t="shared" si="82"/>
        <v>-0.72072070516221476</v>
      </c>
      <c r="ER36" s="176">
        <f t="shared" si="83"/>
        <v>1.1004419684222433</v>
      </c>
      <c r="ES36" s="176">
        <f t="shared" si="84"/>
        <v>0.43391636496448538</v>
      </c>
      <c r="ET36" s="176">
        <f t="shared" si="85"/>
        <v>1.9276750879355762</v>
      </c>
      <c r="EU36" s="176">
        <f t="shared" si="86"/>
        <v>1.2987835411952833</v>
      </c>
      <c r="EV36" s="176">
        <f t="shared" si="87"/>
        <v>0.13186844535962811</v>
      </c>
      <c r="EW36" s="176">
        <f t="shared" si="88"/>
        <v>0.73409290180620024</v>
      </c>
      <c r="EX36" s="176">
        <f t="shared" si="89"/>
        <v>2.3672617867848671</v>
      </c>
      <c r="EY36" s="176">
        <f t="shared" si="90"/>
        <v>1.7818154514485114</v>
      </c>
      <c r="EZ36" s="176">
        <f t="shared" si="91"/>
        <v>1.4476544113882328</v>
      </c>
      <c r="FA36" s="176">
        <f t="shared" si="92"/>
        <v>-1.1211944337872042</v>
      </c>
      <c r="FB36" s="176">
        <f t="shared" si="93"/>
        <v>-0.24630074490986767</v>
      </c>
      <c r="FC36" s="176">
        <f t="shared" si="94"/>
        <v>-1.6392824583522383</v>
      </c>
      <c r="FD36" s="176">
        <f t="shared" si="95"/>
        <v>1.3687763766158488E-2</v>
      </c>
      <c r="FE36" s="176">
        <f t="shared" si="96"/>
        <v>0.33376528292860924</v>
      </c>
      <c r="FF36" s="178">
        <f t="shared" si="97"/>
        <v>1.3878558410572797</v>
      </c>
      <c r="FG36" s="203">
        <f t="shared" si="98"/>
        <v>32.799999999999997</v>
      </c>
      <c r="FH36" s="178">
        <f t="shared" si="99"/>
        <v>0.45333333333333331</v>
      </c>
      <c r="FI36" s="177"/>
      <c r="FJ36" s="177"/>
    </row>
    <row r="37" spans="1:166" ht="15" customHeight="1" x14ac:dyDescent="0.3">
      <c r="A37" s="48">
        <v>36</v>
      </c>
      <c r="B37" s="134" t="s">
        <v>6</v>
      </c>
      <c r="C37" s="123" t="s">
        <v>12</v>
      </c>
      <c r="D37" s="126" t="s">
        <v>1348</v>
      </c>
      <c r="E37" s="126">
        <v>9</v>
      </c>
      <c r="F37" s="241" t="s">
        <v>1945</v>
      </c>
      <c r="G37" s="468"/>
      <c r="H37" s="351">
        <f t="shared" si="51"/>
        <v>31</v>
      </c>
      <c r="I37" s="352">
        <f>IFERROR(INDEX('Net Import'!A:A,MATCH(INDEX(mapping!B:B,MATCH(C37,mapping!A:A,0),1),'Net Import'!B:B,0),1),0)</f>
        <v>27</v>
      </c>
      <c r="J37" s="355">
        <f t="shared" si="52"/>
        <v>39</v>
      </c>
      <c r="L37" s="132">
        <v>9</v>
      </c>
      <c r="M37" s="422">
        <f t="shared" si="53"/>
        <v>33.808641025641023</v>
      </c>
      <c r="N37" s="47">
        <f t="shared" si="54"/>
        <v>1</v>
      </c>
      <c r="O37" s="231">
        <f t="shared" si="55"/>
        <v>14.4</v>
      </c>
      <c r="P37" s="417">
        <f t="shared" si="56"/>
        <v>31</v>
      </c>
      <c r="Q37" s="232">
        <f t="shared" si="57"/>
        <v>28</v>
      </c>
      <c r="R37" s="420">
        <f t="shared" si="58"/>
        <v>6.1196153846153845</v>
      </c>
      <c r="S37" s="472">
        <v>3</v>
      </c>
      <c r="T37" s="473">
        <v>5</v>
      </c>
      <c r="U37" s="125">
        <f t="shared" si="59"/>
        <v>5</v>
      </c>
      <c r="V37" s="126">
        <f t="shared" si="60"/>
        <v>9</v>
      </c>
      <c r="W37" s="274">
        <f t="shared" si="61"/>
        <v>12</v>
      </c>
      <c r="X37" s="51">
        <f t="shared" si="62"/>
        <v>1</v>
      </c>
      <c r="Y37" s="72" t="s">
        <v>566</v>
      </c>
      <c r="AK37" s="72" t="s">
        <v>569</v>
      </c>
      <c r="AL37" s="137" t="s">
        <v>589</v>
      </c>
      <c r="AM37" s="137" t="s">
        <v>561</v>
      </c>
      <c r="AN37" s="137" t="s">
        <v>568</v>
      </c>
      <c r="AO37" s="137" t="s">
        <v>568</v>
      </c>
      <c r="AP37" s="137" t="s">
        <v>572</v>
      </c>
      <c r="AQ37" s="137" t="s">
        <v>586</v>
      </c>
      <c r="AR37" s="137" t="s">
        <v>566</v>
      </c>
      <c r="AW37" s="140" t="s">
        <v>21</v>
      </c>
      <c r="AX37" s="138" t="s">
        <v>585</v>
      </c>
      <c r="AY37" s="138" t="s">
        <v>102</v>
      </c>
      <c r="AZ37" s="138" t="s">
        <v>577</v>
      </c>
      <c r="BL37" s="140" t="s">
        <v>577</v>
      </c>
      <c r="BY37" s="110" t="s">
        <v>1398</v>
      </c>
      <c r="BZ37" s="74" t="s">
        <v>1209</v>
      </c>
      <c r="CA37" s="74" t="s">
        <v>579</v>
      </c>
      <c r="CT37" s="143">
        <f t="shared" si="63"/>
        <v>80.8</v>
      </c>
      <c r="CU37" s="196">
        <f t="shared" si="64"/>
        <v>33.666666666666664</v>
      </c>
      <c r="CV37" s="197">
        <f>VLOOKUP(B37,'SODiv Index'!A:B,2,FALSE)</f>
        <v>1</v>
      </c>
      <c r="CW37" s="130">
        <f t="shared" si="65"/>
        <v>32.993333333333332</v>
      </c>
      <c r="CX37" s="206">
        <f>INDEX('Stats import'!H:H,MATCH((INDEX(mapping!R:R,MATCH(INDEX(statsCategories,1,1),mapping!P:P,0),1)+INDEX(mapping!H:H,MATCH(C37,mapping!A:A,0),1)),'Stats import'!B:B,0),1)</f>
        <v>1.58</v>
      </c>
      <c r="CY37" s="53">
        <f>INDEX('Stats import'!H:H,MATCH((INDEX(mapping!R:R,MATCH(INDEX(statsCategories,1,2),mapping!P:P,0),1)+INDEX(mapping!H:H,MATCH(C37,mapping!A:A,0),1)),'Stats import'!B:B,0),1)</f>
        <v>15.3</v>
      </c>
      <c r="CZ37" s="53">
        <f>INDEX('Stats import'!H:H,MATCH((INDEX(mapping!R:R,MATCH(INDEX(statsCategories,1,3),mapping!P:P,0),1)+INDEX(mapping!H:H,MATCH(C37,mapping!A:A,0),1)),'Stats import'!B:B,0),1)</f>
        <v>24.55</v>
      </c>
      <c r="DA37" s="53">
        <f>INDEX('Stats import'!H:H,MATCH((INDEX(mapping!R:R,MATCH(INDEX(statsCategories,1,4),mapping!P:P,0),1)+INDEX(mapping!H:H,MATCH(C37,mapping!A:A,0),1)),'Stats import'!B:B,0),1)</f>
        <v>2</v>
      </c>
      <c r="DB37" s="53">
        <f>INDEX('Stats import'!H:H,MATCH((INDEX(mapping!R:R,MATCH(INDEX(statsCategories,1,5),mapping!P:P,0),1)+INDEX(mapping!H:H,MATCH(C37,mapping!A:A,0),1)),'Stats import'!B:B,0),1)</f>
        <v>0.56599999999999995</v>
      </c>
      <c r="DC37" s="53">
        <f>INDEX('Stats import'!H:H,MATCH((INDEX(mapping!R:R,MATCH(INDEX(statsCategories,1,6),mapping!P:P,0),1)+INDEX(mapping!H:H,MATCH(C37,mapping!A:A,0),1)),'Stats import'!B:B,0),1)</f>
        <v>7.45</v>
      </c>
      <c r="DD37" s="53">
        <f>INDEX('Stats import'!H:H,MATCH((INDEX(mapping!R:R,MATCH(INDEX(statsCategories,1,7),mapping!P:P,0),1)+INDEX(mapping!H:H,MATCH(C37,mapping!A:A,0),1)),'Stats import'!B:B,0),1)</f>
        <v>49.1</v>
      </c>
      <c r="DE37" s="53">
        <f>INDEX('Stats import'!H:H,MATCH((INDEX(mapping!R:R,MATCH(INDEX(statsCategories,1,8),mapping!P:P,0),1)+INDEX(mapping!H:H,MATCH(C37,mapping!A:A,0),1)),'Stats import'!B:B,0),1)</f>
        <v>46.1</v>
      </c>
      <c r="DF37" s="53">
        <f>INDEX('Stats import'!H:H,MATCH((INDEX(mapping!R:R,MATCH(INDEX(statsCategories,1,9),mapping!P:P,0),1)+INDEX(mapping!H:H,MATCH(C37,mapping!A:A,0),1)),'Stats import'!B:B,0),1)</f>
        <v>17.600000000000001</v>
      </c>
      <c r="DG37" s="53">
        <f>INDEX('Stats import'!H:H,MATCH((INDEX(mapping!R:R,MATCH(INDEX(statsCategories,1,10),mapping!P:P,0),1)+INDEX(mapping!H:H,MATCH(C37,mapping!A:A,0),1)),'Stats import'!B:B,0),1)</f>
        <v>18.600000000000001</v>
      </c>
      <c r="DH37" s="53">
        <f>INDEX('Stats import'!H:H,MATCH((INDEX(mapping!R:R,MATCH(INDEX(statsCategories,1,11),mapping!P:P,0),1)+INDEX(mapping!H:H,MATCH(C37,mapping!A:A,0),1)),'Stats import'!B:B,0),1)</f>
        <v>77</v>
      </c>
      <c r="DI37" s="53">
        <f>INDEX('Stats import'!H:H,MATCH((INDEX(mapping!R:R,MATCH(INDEX(statsCategories,1,12),mapping!P:P,0),1)+INDEX(mapping!H:H,MATCH(C37,mapping!A:A,0),1)),'Stats import'!B:B,0),1)</f>
        <v>14.3</v>
      </c>
      <c r="DJ37" s="53">
        <f>INDEX('Stats import'!H:H,MATCH((INDEX(mapping!R:R,MATCH(INDEX(statsCategories,1,13),mapping!P:P,0),1)+INDEX(mapping!H:H,MATCH(C37,mapping!A:A,0),1)),'Stats import'!B:B,0),1)</f>
        <v>0.9</v>
      </c>
      <c r="DK37" s="53">
        <f>INDEX('Stats import'!H:H,MATCH((INDEX(mapping!R:R,MATCH(INDEX(statsCategories,1,14),mapping!P:P,0),1)+INDEX(mapping!H:H,MATCH(C37,mapping!A:A,0),1)),'Stats import'!B:B,0),1)</f>
        <v>20.61</v>
      </c>
      <c r="DL37" s="53">
        <f>INDEX('Stats import'!H:H,MATCH((INDEX(mapping!R:R,MATCH(INDEX(statsCategories,1,15),mapping!P:P,0),1)+INDEX(mapping!H:H,MATCH(C37,mapping!A:A,0),1)),'Stats import'!B:B,0),1)</f>
        <v>8.82</v>
      </c>
      <c r="DM37" s="53">
        <f>INDEX('Stats import'!H:H,MATCH((INDEX(mapping!R:R,MATCH(INDEX(statsCategories,1,16),mapping!P:P,0),1)+INDEX(mapping!H:H,MATCH(C37,mapping!A:A,0),1)),'Stats import'!B:B,0),1)</f>
        <v>29.42</v>
      </c>
      <c r="DN37" s="53">
        <f>INDEX('Stats import'!H:H,MATCH((INDEX(mapping!R:R,MATCH(INDEX(statsCategories,1,17),mapping!P:P,0),1)+INDEX(mapping!H:H,MATCH(C37,mapping!A:A,0),1)),'Stats import'!B:B,0),1)</f>
        <v>66</v>
      </c>
      <c r="DO37" s="53">
        <f>INDEX('Stats import'!H:H,MATCH((INDEX(mapping!R:R,MATCH(INDEX(statsCategories,1,18),mapping!P:P,0),1)+INDEX(mapping!H:H,MATCH(C37,mapping!A:A,0),1)),'Stats import'!B:B,0),1)</f>
        <v>9.1999999999999993</v>
      </c>
      <c r="DP37" s="53">
        <f>INDEX('Stats import'!H:H,MATCH((INDEX(mapping!R:R,MATCH(INDEX(statsCategories,1,19),mapping!P:P,0),1)+INDEX(mapping!H:H,MATCH(C37,mapping!A:A,0),1)),'Stats import'!B:B,0),1)</f>
        <v>75.2</v>
      </c>
      <c r="DQ37" s="53">
        <f>INDEX('Stats import'!H:H,MATCH((INDEX(mapping!R:R,MATCH(INDEX(statsCategories,1,20),mapping!P:P,0),1)+INDEX(mapping!H:H,MATCH(C37,mapping!A:A,0),1)),'Stats import'!B:B,0),1)</f>
        <v>7.1</v>
      </c>
      <c r="DR37" s="53">
        <f>INDEX('Stats import'!H:H,MATCH((INDEX(mapping!R:R,MATCH(INDEX(statsCategories,1,21),mapping!P:P,0),1)+INDEX(mapping!H:H,MATCH(C37,mapping!A:A,0),1)),'Stats import'!B:B,0),1)</f>
        <v>22.4</v>
      </c>
      <c r="DS37" s="53">
        <f>INDEX('Stats import'!H:H,MATCH((INDEX(mapping!R:R,MATCH(INDEX(statsCategories,1,22),mapping!P:P,0),1)+INDEX(mapping!H:H,MATCH(C37,mapping!A:A,0),1)),'Stats import'!B:B,0),1)</f>
        <v>35.700000000000003</v>
      </c>
      <c r="DT37" s="53">
        <f>INDEX('Stats import'!H:H,MATCH((INDEX(mapping!R:R,MATCH(INDEX(statsCategories,1,23),mapping!P:P,0),1)+INDEX(mapping!H:H,MATCH(C37,mapping!A:A,0),1)),'Stats import'!B:B,0),1)</f>
        <v>33.700000000000003</v>
      </c>
      <c r="DU37" s="53">
        <f>INDEX('Stats import'!H:H,MATCH((INDEX(mapping!R:R,MATCH(INDEX(statsCategories,1,24),mapping!P:P,0),1)+INDEX(mapping!H:H,MATCH(C37,mapping!A:A,0),1)),'Stats import'!B:B,0),1)</f>
        <v>8</v>
      </c>
      <c r="DV37" s="53">
        <f>INDEX('Stats import'!H:H,MATCH((INDEX(mapping!R:R,MATCH(INDEX(statsCategories,1,25),mapping!P:P,0),1)+INDEX(mapping!H:H,MATCH(C37,mapping!A:A,0),1)),'Stats import'!B:B,0),1)</f>
        <v>3.7</v>
      </c>
      <c r="DW37" s="53">
        <f>INDEX('Stats import'!H:H,MATCH((INDEX(mapping!R:R,MATCH(INDEX(statsCategories,1,26),mapping!P:P,0),1)+INDEX(mapping!H:H,MATCH(C37,mapping!A:A,0),1)),'Stats import'!B:B,0),1)</f>
        <v>13.36</v>
      </c>
      <c r="DX37" s="53">
        <f>INDEX('Stats import'!H:H,MATCH((INDEX(mapping!R:R,MATCH(INDEX(statsCategories,1,27),mapping!P:P,0),1)+INDEX(mapping!H:H,MATCH(C37,mapping!A:A,0),1)),'Stats import'!B:B,0),1)</f>
        <v>9.6999999999999993</v>
      </c>
      <c r="DZ37" s="173">
        <f t="shared" si="66"/>
        <v>6.1196153846153845</v>
      </c>
      <c r="EA37" s="173">
        <f t="shared" si="67"/>
        <v>-14.4</v>
      </c>
      <c r="EB37" s="344">
        <f>INDEX('KenPom import'!J:J,MATCH(INDEX(kpVal,MATCH(C37,valCol,0)),kpTeam,0))</f>
        <v>63</v>
      </c>
      <c r="EC37" s="176">
        <f t="shared" si="68"/>
        <v>0.56188827892732152</v>
      </c>
      <c r="ED37" s="176">
        <f t="shared" si="69"/>
        <v>-4.5022543537616387E-2</v>
      </c>
      <c r="EE37" s="176">
        <f t="shared" si="70"/>
        <v>0.45892866479340388</v>
      </c>
      <c r="EF37" s="176">
        <f t="shared" si="71"/>
        <v>-1.7838388338065609</v>
      </c>
      <c r="EG37" s="176">
        <f t="shared" si="72"/>
        <v>1.019805451170384</v>
      </c>
      <c r="EH37" s="176">
        <f t="shared" si="73"/>
        <v>-1.1565612358046418</v>
      </c>
      <c r="EI37" s="176">
        <f t="shared" si="74"/>
        <v>1.0669589015349161</v>
      </c>
      <c r="EJ37" s="176">
        <f t="shared" si="75"/>
        <v>-1.6768568101429582</v>
      </c>
      <c r="EK37" s="176">
        <f t="shared" si="76"/>
        <v>-0.30793553876904106</v>
      </c>
      <c r="EL37" s="176">
        <f t="shared" si="77"/>
        <v>-0.97172765301830399</v>
      </c>
      <c r="EM37" s="225">
        <f t="shared" si="78"/>
        <v>1.1036776101887209</v>
      </c>
      <c r="EN37" s="176">
        <f t="shared" si="79"/>
        <v>-0.65803440924680845</v>
      </c>
      <c r="EO37" s="176">
        <f t="shared" si="80"/>
        <v>-0.74097603894705577</v>
      </c>
      <c r="EP37" s="176">
        <f t="shared" si="81"/>
        <v>-2.625154134201289</v>
      </c>
      <c r="EQ37" s="176">
        <f t="shared" si="82"/>
        <v>-1.5594204808887842</v>
      </c>
      <c r="ER37" s="176">
        <f t="shared" si="83"/>
        <v>-2.7293982458865775</v>
      </c>
      <c r="ES37" s="176">
        <f t="shared" si="84"/>
        <v>1.1909044159928732</v>
      </c>
      <c r="ET37" s="176">
        <f t="shared" si="85"/>
        <v>1.1553088525853046E-2</v>
      </c>
      <c r="EU37" s="176">
        <f t="shared" si="86"/>
        <v>-1.0806672212998829</v>
      </c>
      <c r="EV37" s="176">
        <f t="shared" si="87"/>
        <v>5.7049469269059898E-2</v>
      </c>
      <c r="EW37" s="176">
        <f t="shared" si="88"/>
        <v>-0.46188365438209283</v>
      </c>
      <c r="EX37" s="176">
        <f t="shared" si="89"/>
        <v>0.16282753030795852</v>
      </c>
      <c r="EY37" s="176">
        <f t="shared" si="90"/>
        <v>-0.69172980802803341</v>
      </c>
      <c r="EZ37" s="176">
        <f t="shared" si="91"/>
        <v>-0.37963516120192026</v>
      </c>
      <c r="FA37" s="176">
        <f t="shared" si="92"/>
        <v>1.2105790853542939</v>
      </c>
      <c r="FB37" s="176">
        <f t="shared" si="93"/>
        <v>0.71459052782897459</v>
      </c>
      <c r="FC37" s="176">
        <f t="shared" si="94"/>
        <v>0.99108481006395988</v>
      </c>
      <c r="FD37" s="176">
        <f t="shared" si="95"/>
        <v>-2.3747044865730132E-2</v>
      </c>
      <c r="FE37" s="176">
        <f t="shared" si="96"/>
        <v>0.41089929150142218</v>
      </c>
      <c r="FF37" s="178">
        <f t="shared" si="97"/>
        <v>-1.9289019568391492</v>
      </c>
      <c r="FG37" s="203">
        <f t="shared" si="98"/>
        <v>31.398586572438177</v>
      </c>
      <c r="FH37" s="178">
        <f t="shared" si="99"/>
        <v>0.41636781609195389</v>
      </c>
      <c r="FI37" s="177"/>
      <c r="FJ37" s="177"/>
    </row>
    <row r="38" spans="1:166" ht="15" customHeight="1" x14ac:dyDescent="0.3">
      <c r="A38" s="48">
        <v>40</v>
      </c>
      <c r="B38" s="134" t="s">
        <v>2</v>
      </c>
      <c r="C38" s="123" t="s">
        <v>101</v>
      </c>
      <c r="D38" s="126" t="s">
        <v>1472</v>
      </c>
      <c r="E38" s="126">
        <v>10</v>
      </c>
      <c r="F38" s="241" t="s">
        <v>1945</v>
      </c>
      <c r="G38" s="468"/>
      <c r="H38" s="351">
        <f t="shared" si="51"/>
        <v>57</v>
      </c>
      <c r="I38" s="352">
        <f>IFERROR(INDEX('Net Import'!A:A,MATCH(INDEX(mapping!B:B,MATCH(C38,mapping!A:A,0),1),'Net Import'!B:B,0),1),0)</f>
        <v>51</v>
      </c>
      <c r="J38" s="355">
        <f t="shared" si="52"/>
        <v>37</v>
      </c>
      <c r="L38" s="132">
        <v>10</v>
      </c>
      <c r="M38" s="422">
        <f t="shared" si="53"/>
        <v>43.115230769230784</v>
      </c>
      <c r="N38" s="47">
        <f t="shared" si="54"/>
        <v>0</v>
      </c>
      <c r="O38" s="231">
        <f t="shared" si="55"/>
        <v>9.6</v>
      </c>
      <c r="P38" s="417">
        <f t="shared" si="56"/>
        <v>30</v>
      </c>
      <c r="Q38" s="232">
        <f t="shared" si="57"/>
        <v>118</v>
      </c>
      <c r="R38" s="420">
        <f t="shared" si="58"/>
        <v>4.3417948717948738</v>
      </c>
      <c r="S38" s="472">
        <v>4</v>
      </c>
      <c r="T38" s="473">
        <v>4</v>
      </c>
      <c r="U38" s="125">
        <f t="shared" si="59"/>
        <v>7</v>
      </c>
      <c r="V38" s="126">
        <f t="shared" si="60"/>
        <v>7</v>
      </c>
      <c r="W38" s="274">
        <f t="shared" si="61"/>
        <v>10</v>
      </c>
      <c r="X38" s="51">
        <f t="shared" si="62"/>
        <v>1</v>
      </c>
      <c r="Y38" s="70" t="s">
        <v>590</v>
      </c>
      <c r="Z38" s="135" t="s">
        <v>591</v>
      </c>
      <c r="AA38" s="135" t="s">
        <v>134</v>
      </c>
      <c r="AB38" s="135"/>
      <c r="AC38" s="135"/>
      <c r="AD38" s="135"/>
      <c r="AE38" s="135"/>
      <c r="AF38" s="135"/>
      <c r="AG38" s="135"/>
      <c r="AH38" s="135"/>
      <c r="AI38" s="135"/>
      <c r="AJ38" s="71"/>
      <c r="AK38" s="70" t="s">
        <v>560</v>
      </c>
      <c r="AL38" s="135" t="s">
        <v>589</v>
      </c>
      <c r="AM38" s="135" t="s">
        <v>560</v>
      </c>
      <c r="AN38" s="135"/>
      <c r="AO38" s="135"/>
      <c r="AP38" s="135"/>
      <c r="AQ38" s="135"/>
      <c r="AR38" s="135"/>
      <c r="AS38" s="135"/>
      <c r="AT38" s="135"/>
      <c r="AU38" s="135"/>
      <c r="AV38" s="71"/>
      <c r="AW38" s="139" t="s">
        <v>584</v>
      </c>
      <c r="AX38" s="136" t="s">
        <v>39</v>
      </c>
      <c r="AY38" s="136" t="s">
        <v>592</v>
      </c>
      <c r="AZ38" s="136" t="s">
        <v>592</v>
      </c>
      <c r="BA38" s="136"/>
      <c r="BB38" s="136"/>
      <c r="BC38" s="136"/>
      <c r="BD38" s="136"/>
      <c r="BE38" s="136"/>
      <c r="BF38" s="136"/>
      <c r="BG38" s="136"/>
      <c r="BH38" s="136"/>
      <c r="BI38" s="136"/>
      <c r="BJ38" s="136"/>
      <c r="BK38" s="62"/>
      <c r="BL38" s="139" t="s">
        <v>658</v>
      </c>
      <c r="BM38" s="136" t="s">
        <v>596</v>
      </c>
      <c r="BN38" s="136" t="s">
        <v>592</v>
      </c>
      <c r="BO38" s="136" t="s">
        <v>596</v>
      </c>
      <c r="BP38" s="136"/>
      <c r="BQ38" s="136"/>
      <c r="BR38" s="136"/>
      <c r="BS38" s="136"/>
      <c r="BT38" s="136"/>
      <c r="BU38" s="136"/>
      <c r="BV38" s="136"/>
      <c r="BW38" s="136"/>
      <c r="BX38" s="62"/>
      <c r="BY38" s="141" t="s">
        <v>1350</v>
      </c>
      <c r="BZ38" s="68" t="s">
        <v>1350</v>
      </c>
      <c r="CA38" s="68" t="s">
        <v>570</v>
      </c>
      <c r="CB38" s="68"/>
      <c r="CC38" s="68"/>
      <c r="CD38" s="68"/>
      <c r="CE38" s="68"/>
      <c r="CF38" s="68"/>
      <c r="CG38" s="68"/>
      <c r="CH38" s="68"/>
      <c r="CI38" s="68"/>
      <c r="CJ38" s="68"/>
      <c r="CT38" s="143">
        <f t="shared" si="63"/>
        <v>108</v>
      </c>
      <c r="CU38" s="196">
        <f t="shared" si="64"/>
        <v>45</v>
      </c>
      <c r="CV38" s="197">
        <f>VLOOKUP(B38,'SODiv Index'!A:B,2,FALSE)</f>
        <v>1</v>
      </c>
      <c r="CW38" s="130">
        <f t="shared" si="65"/>
        <v>44.100000000000009</v>
      </c>
      <c r="CX38" s="206">
        <f>INDEX('Stats import'!H:H,MATCH((INDEX(mapping!R:R,MATCH(INDEX(statsCategories,1,1),mapping!P:P,0),1)+INDEX(mapping!H:H,MATCH(C38,mapping!A:A,0),1)),'Stats import'!B:B,0),1)</f>
        <v>1.41</v>
      </c>
      <c r="CY38" s="53">
        <f>INDEX('Stats import'!H:H,MATCH((INDEX(mapping!R:R,MATCH(INDEX(statsCategories,1,2),mapping!P:P,0),1)+INDEX(mapping!H:H,MATCH(C38,mapping!A:A,0),1)),'Stats import'!B:B,0),1)</f>
        <v>15.8</v>
      </c>
      <c r="CZ38" s="53">
        <f>INDEX('Stats import'!H:H,MATCH((INDEX(mapping!R:R,MATCH(INDEX(statsCategories,1,3),mapping!P:P,0),1)+INDEX(mapping!H:H,MATCH(C38,mapping!A:A,0),1)),'Stats import'!B:B,0),1)</f>
        <v>22.56</v>
      </c>
      <c r="DA38" s="53">
        <f>INDEX('Stats import'!H:H,MATCH((INDEX(mapping!R:R,MATCH(INDEX(statsCategories,1,4),mapping!P:P,0),1)+INDEX(mapping!H:H,MATCH(C38,mapping!A:A,0),1)),'Stats import'!B:B,0),1)</f>
        <v>3</v>
      </c>
      <c r="DB38" s="53">
        <f>INDEX('Stats import'!H:H,MATCH((INDEX(mapping!R:R,MATCH(INDEX(statsCategories,1,5),mapping!P:P,0),1)+INDEX(mapping!H:H,MATCH(C38,mapping!A:A,0),1)),'Stats import'!B:B,0),1)</f>
        <v>0.52800000000000002</v>
      </c>
      <c r="DC38" s="53">
        <f>INDEX('Stats import'!H:H,MATCH((INDEX(mapping!R:R,MATCH(INDEX(statsCategories,1,6),mapping!P:P,0),1)+INDEX(mapping!H:H,MATCH(C38,mapping!A:A,0),1)),'Stats import'!B:B,0),1)</f>
        <v>11.81</v>
      </c>
      <c r="DD38" s="53">
        <f>INDEX('Stats import'!H:H,MATCH((INDEX(mapping!R:R,MATCH(INDEX(statsCategories,1,7),mapping!P:P,0),1)+INDEX(mapping!H:H,MATCH(C38,mapping!A:A,0),1)),'Stats import'!B:B,0),1)</f>
        <v>46.6</v>
      </c>
      <c r="DE38" s="53">
        <f>INDEX('Stats import'!H:H,MATCH((INDEX(mapping!R:R,MATCH(INDEX(statsCategories,1,8),mapping!P:P,0),1)+INDEX(mapping!H:H,MATCH(C38,mapping!A:A,0),1)),'Stats import'!B:B,0),1)</f>
        <v>45.6</v>
      </c>
      <c r="DF38" s="53">
        <f>INDEX('Stats import'!H:H,MATCH((INDEX(mapping!R:R,MATCH(INDEX(statsCategories,1,9),mapping!P:P,0),1)+INDEX(mapping!H:H,MATCH(C38,mapping!A:A,0),1)),'Stats import'!B:B,0),1)</f>
        <v>17.5</v>
      </c>
      <c r="DG38" s="53">
        <f>INDEX('Stats import'!H:H,MATCH((INDEX(mapping!R:R,MATCH(INDEX(statsCategories,1,10),mapping!P:P,0),1)+INDEX(mapping!H:H,MATCH(C38,mapping!A:A,0),1)),'Stats import'!B:B,0),1)</f>
        <v>19.399999999999999</v>
      </c>
      <c r="DH38" s="53">
        <f>INDEX('Stats import'!H:H,MATCH((INDEX(mapping!R:R,MATCH(INDEX(statsCategories,1,11),mapping!P:P,0),1)+INDEX(mapping!H:H,MATCH(C38,mapping!A:A,0),1)),'Stats import'!B:B,0),1)</f>
        <v>74</v>
      </c>
      <c r="DI38" s="53">
        <f>INDEX('Stats import'!H:H,MATCH((INDEX(mapping!R:R,MATCH(INDEX(statsCategories,1,12),mapping!P:P,0),1)+INDEX(mapping!H:H,MATCH(C38,mapping!A:A,0),1)),'Stats import'!B:B,0),1)</f>
        <v>14.4</v>
      </c>
      <c r="DJ38" s="53">
        <f>INDEX('Stats import'!H:H,MATCH((INDEX(mapping!R:R,MATCH(INDEX(statsCategories,1,13),mapping!P:P,0),1)+INDEX(mapping!H:H,MATCH(C38,mapping!A:A,0),1)),'Stats import'!B:B,0),1)</f>
        <v>3.7</v>
      </c>
      <c r="DK38" s="53">
        <f>INDEX('Stats import'!H:H,MATCH((INDEX(mapping!R:R,MATCH(INDEX(statsCategories,1,14),mapping!P:P,0),1)+INDEX(mapping!H:H,MATCH(C38,mapping!A:A,0),1)),'Stats import'!B:B,0),1)</f>
        <v>24.81</v>
      </c>
      <c r="DL38" s="53">
        <f>INDEX('Stats import'!H:H,MATCH((INDEX(mapping!R:R,MATCH(INDEX(statsCategories,1,15),mapping!P:P,0),1)+INDEX(mapping!H:H,MATCH(C38,mapping!A:A,0),1)),'Stats import'!B:B,0),1)</f>
        <v>12.38</v>
      </c>
      <c r="DM38" s="53">
        <f>INDEX('Stats import'!H:H,MATCH((INDEX(mapping!R:R,MATCH(INDEX(statsCategories,1,16),mapping!P:P,0),1)+INDEX(mapping!H:H,MATCH(C38,mapping!A:A,0),1)),'Stats import'!B:B,0),1)</f>
        <v>37.19</v>
      </c>
      <c r="DN38" s="53">
        <f>INDEX('Stats import'!H:H,MATCH((INDEX(mapping!R:R,MATCH(INDEX(statsCategories,1,17),mapping!P:P,0),1)+INDEX(mapping!H:H,MATCH(C38,mapping!A:A,0),1)),'Stats import'!B:B,0),1)</f>
        <v>78.5</v>
      </c>
      <c r="DO38" s="53">
        <f>INDEX('Stats import'!H:H,MATCH((INDEX(mapping!R:R,MATCH(INDEX(statsCategories,1,18),mapping!P:P,0),1)+INDEX(mapping!H:H,MATCH(C38,mapping!A:A,0),1)),'Stats import'!B:B,0),1)</f>
        <v>2.5</v>
      </c>
      <c r="DP38" s="53">
        <f>INDEX('Stats import'!H:H,MATCH((INDEX(mapping!R:R,MATCH(INDEX(statsCategories,1,19),mapping!P:P,0),1)+INDEX(mapping!H:H,MATCH(C38,mapping!A:A,0),1)),'Stats import'!B:B,0),1)</f>
        <v>81</v>
      </c>
      <c r="DQ38" s="53">
        <f>INDEX('Stats import'!H:H,MATCH((INDEX(mapping!R:R,MATCH(INDEX(statsCategories,1,20),mapping!P:P,0),1)+INDEX(mapping!H:H,MATCH(C38,mapping!A:A,0),1)),'Stats import'!B:B,0),1)</f>
        <v>5.7</v>
      </c>
      <c r="DR38" s="53">
        <f>INDEX('Stats import'!H:H,MATCH((INDEX(mapping!R:R,MATCH(INDEX(statsCategories,1,21),mapping!P:P,0),1)+INDEX(mapping!H:H,MATCH(C38,mapping!A:A,0),1)),'Stats import'!B:B,0),1)</f>
        <v>21.7</v>
      </c>
      <c r="DS38" s="53">
        <f>INDEX('Stats import'!H:H,MATCH((INDEX(mapping!R:R,MATCH(INDEX(statsCategories,1,22),mapping!P:P,0),1)+INDEX(mapping!H:H,MATCH(C38,mapping!A:A,0),1)),'Stats import'!B:B,0),1)</f>
        <v>36.200000000000003</v>
      </c>
      <c r="DT38" s="53">
        <f>INDEX('Stats import'!H:H,MATCH((INDEX(mapping!R:R,MATCH(INDEX(statsCategories,1,23),mapping!P:P,0),1)+INDEX(mapping!H:H,MATCH(C38,mapping!A:A,0),1)),'Stats import'!B:B,0),1)</f>
        <v>34</v>
      </c>
      <c r="DU38" s="53">
        <f>INDEX('Stats import'!H:H,MATCH((INDEX(mapping!R:R,MATCH(INDEX(statsCategories,1,24),mapping!P:P,0),1)+INDEX(mapping!H:H,MATCH(C38,mapping!A:A,0),1)),'Stats import'!B:B,0),1)</f>
        <v>7.8</v>
      </c>
      <c r="DV38" s="53">
        <f>INDEX('Stats import'!H:H,MATCH((INDEX(mapping!R:R,MATCH(INDEX(statsCategories,1,25),mapping!P:P,0),1)+INDEX(mapping!H:H,MATCH(C38,mapping!A:A,0),1)),'Stats import'!B:B,0),1)</f>
        <v>0.1</v>
      </c>
      <c r="DW38" s="53">
        <f>INDEX('Stats import'!H:H,MATCH((INDEX(mapping!R:R,MATCH(INDEX(statsCategories,1,26),mapping!P:P,0),1)+INDEX(mapping!H:H,MATCH(C38,mapping!A:A,0),1)),'Stats import'!B:B,0),1)</f>
        <v>11.25</v>
      </c>
      <c r="DX38" s="53">
        <f>INDEX('Stats import'!H:H,MATCH((INDEX(mapping!R:R,MATCH(INDEX(statsCategories,1,27),mapping!P:P,0),1)+INDEX(mapping!H:H,MATCH(C38,mapping!A:A,0),1)),'Stats import'!B:B,0),1)</f>
        <v>11.2</v>
      </c>
      <c r="DZ38" s="173">
        <f t="shared" si="66"/>
        <v>4.3417948717948738</v>
      </c>
      <c r="EA38" s="173">
        <f t="shared" si="67"/>
        <v>-9.6</v>
      </c>
      <c r="EB38" s="344">
        <f>INDEX('KenPom import'!J:J,MATCH(INDEX(kpVal,MATCH(C38,valCol,0)),kpTeam,0))</f>
        <v>69.400000000000006</v>
      </c>
      <c r="EC38" s="176">
        <f t="shared" si="68"/>
        <v>-0.15429546928369561</v>
      </c>
      <c r="ED38" s="176">
        <f t="shared" si="69"/>
        <v>0.219815947860141</v>
      </c>
      <c r="EE38" s="176">
        <f t="shared" si="70"/>
        <v>0.13580521410519861</v>
      </c>
      <c r="EF38" s="176">
        <f t="shared" si="71"/>
        <v>-0.7652299351304378</v>
      </c>
      <c r="EG38" s="176">
        <f t="shared" si="72"/>
        <v>-0.52181989520355154</v>
      </c>
      <c r="EH38" s="176">
        <f t="shared" si="73"/>
        <v>0.17803551229692077</v>
      </c>
      <c r="EI38" s="176">
        <f t="shared" si="74"/>
        <v>-0.15802261572674653</v>
      </c>
      <c r="EJ38" s="176">
        <f t="shared" si="75"/>
        <v>-1.4361020635323403</v>
      </c>
      <c r="EK38" s="176">
        <f t="shared" si="76"/>
        <v>-0.24411470171846242</v>
      </c>
      <c r="EL38" s="176">
        <f t="shared" si="77"/>
        <v>-0.6965481406591395</v>
      </c>
      <c r="EM38" s="225">
        <f t="shared" si="78"/>
        <v>0.12299406170558792</v>
      </c>
      <c r="EN38" s="176">
        <f t="shared" si="79"/>
        <v>-0.61342190692499099</v>
      </c>
      <c r="EO38" s="176">
        <f t="shared" si="80"/>
        <v>2.6023188059138922E-2</v>
      </c>
      <c r="EP38" s="176">
        <f t="shared" si="81"/>
        <v>-0.35076965405164906</v>
      </c>
      <c r="EQ38" s="176">
        <f t="shared" si="82"/>
        <v>0.54323529487641842</v>
      </c>
      <c r="ER38" s="176">
        <f t="shared" si="83"/>
        <v>9.929552456775087E-2</v>
      </c>
      <c r="ES38" s="176">
        <f t="shared" si="84"/>
        <v>-1.5126243376799406</v>
      </c>
      <c r="ET38" s="176">
        <f t="shared" si="85"/>
        <v>-1.4988018992441638</v>
      </c>
      <c r="EU38" s="176">
        <f t="shared" si="86"/>
        <v>6.9400647239446847E-2</v>
      </c>
      <c r="EV38" s="176">
        <f t="shared" si="87"/>
        <v>-0.99041619599888908</v>
      </c>
      <c r="EW38" s="176">
        <f t="shared" si="88"/>
        <v>-0.63629690215955204</v>
      </c>
      <c r="EX38" s="176">
        <f t="shared" si="89"/>
        <v>0.41333142308942544</v>
      </c>
      <c r="EY38" s="176">
        <f t="shared" si="90"/>
        <v>-0.86430273310779049</v>
      </c>
      <c r="EZ38" s="176">
        <f t="shared" si="91"/>
        <v>-0.50565513172537913</v>
      </c>
      <c r="FA38" s="176">
        <f t="shared" si="92"/>
        <v>-0.65483972995890449</v>
      </c>
      <c r="FB38" s="176">
        <f t="shared" si="93"/>
        <v>-0.50678331884509553</v>
      </c>
      <c r="FC38" s="176">
        <f t="shared" si="94"/>
        <v>-0.41804051230186023</v>
      </c>
      <c r="FD38" s="176">
        <f t="shared" si="95"/>
        <v>0.15981324201489211</v>
      </c>
      <c r="FE38" s="176">
        <f t="shared" si="96"/>
        <v>-0.20617277708108145</v>
      </c>
      <c r="FF38" s="178">
        <f t="shared" si="97"/>
        <v>0.72450428147799617</v>
      </c>
      <c r="FG38" s="203">
        <f t="shared" si="98"/>
        <v>41.36818181818181</v>
      </c>
      <c r="FH38" s="178">
        <f t="shared" si="99"/>
        <v>0.34407207207207208</v>
      </c>
      <c r="FI38" s="177"/>
      <c r="FJ38" s="177"/>
    </row>
    <row r="39" spans="1:166" ht="15" customHeight="1" x14ac:dyDescent="0.3">
      <c r="A39" s="48">
        <v>38</v>
      </c>
      <c r="B39" s="134" t="s">
        <v>32</v>
      </c>
      <c r="C39" s="123" t="s">
        <v>93</v>
      </c>
      <c r="D39" s="126" t="s">
        <v>1231</v>
      </c>
      <c r="E39" s="126">
        <v>10</v>
      </c>
      <c r="F39" s="241" t="s">
        <v>1945</v>
      </c>
      <c r="G39" s="468"/>
      <c r="H39" s="351">
        <f t="shared" si="51"/>
        <v>44</v>
      </c>
      <c r="I39" s="352">
        <f>IFERROR(INDEX('Net Import'!A:A,MATCH(INDEX(mapping!B:B,MATCH(C39,mapping!A:A,0),1),'Net Import'!B:B,0),1),0)</f>
        <v>58</v>
      </c>
      <c r="J39" s="355">
        <f t="shared" si="52"/>
        <v>40</v>
      </c>
      <c r="L39" s="132">
        <v>11</v>
      </c>
      <c r="M39" s="422">
        <f t="shared" si="53"/>
        <v>42.209487179487184</v>
      </c>
      <c r="N39" s="47">
        <f t="shared" si="54"/>
        <v>1</v>
      </c>
      <c r="O39" s="231">
        <f t="shared" si="55"/>
        <v>12</v>
      </c>
      <c r="P39" s="417">
        <f t="shared" si="56"/>
        <v>49</v>
      </c>
      <c r="Q39" s="232">
        <f t="shared" si="57"/>
        <v>78</v>
      </c>
      <c r="R39" s="420">
        <f t="shared" si="58"/>
        <v>3.0423076923076917</v>
      </c>
      <c r="S39" s="472">
        <v>3</v>
      </c>
      <c r="T39" s="473">
        <v>5</v>
      </c>
      <c r="U39" s="125">
        <f t="shared" si="59"/>
        <v>6</v>
      </c>
      <c r="V39" s="126">
        <f t="shared" si="60"/>
        <v>8</v>
      </c>
      <c r="W39" s="274">
        <f t="shared" si="61"/>
        <v>11</v>
      </c>
      <c r="X39" s="51">
        <f t="shared" si="62"/>
        <v>1</v>
      </c>
      <c r="Y39" s="72" t="s">
        <v>615</v>
      </c>
      <c r="Z39" s="137" t="s">
        <v>658</v>
      </c>
      <c r="AA39" s="137" t="s">
        <v>558</v>
      </c>
      <c r="AK39" s="72" t="s">
        <v>590</v>
      </c>
      <c r="AL39" s="137" t="s">
        <v>561</v>
      </c>
      <c r="AM39" s="137" t="s">
        <v>622</v>
      </c>
      <c r="AN39" s="137" t="s">
        <v>564</v>
      </c>
      <c r="AO39" s="137" t="s">
        <v>614</v>
      </c>
      <c r="AP39" s="137" t="s">
        <v>614</v>
      </c>
      <c r="AW39" s="140" t="s">
        <v>594</v>
      </c>
      <c r="AX39" s="138" t="s">
        <v>621</v>
      </c>
      <c r="AY39" s="138" t="s">
        <v>584</v>
      </c>
      <c r="BL39" s="140" t="s">
        <v>593</v>
      </c>
      <c r="BM39" s="138" t="s">
        <v>594</v>
      </c>
      <c r="BY39" s="110" t="s">
        <v>1347</v>
      </c>
      <c r="BZ39" s="74" t="s">
        <v>605</v>
      </c>
      <c r="CA39" s="74" t="s">
        <v>133</v>
      </c>
      <c r="CT39" s="143">
        <f t="shared" si="63"/>
        <v>112</v>
      </c>
      <c r="CU39" s="196">
        <f t="shared" si="64"/>
        <v>46.666666666666671</v>
      </c>
      <c r="CV39" s="197">
        <f>VLOOKUP(B39,'SODiv Index'!A:B,2,FALSE)</f>
        <v>1</v>
      </c>
      <c r="CW39" s="130">
        <f t="shared" si="65"/>
        <v>45.733333333333341</v>
      </c>
      <c r="CX39" s="206">
        <f>INDEX('Stats import'!H:H,MATCH((INDEX(mapping!R:R,MATCH(INDEX(statsCategories,1,1),mapping!P:P,0),1)+INDEX(mapping!H:H,MATCH(C39,mapping!A:A,0),1)),'Stats import'!B:B,0),1)</f>
        <v>1.1399999999999999</v>
      </c>
      <c r="CY39" s="53">
        <f>INDEX('Stats import'!H:H,MATCH((INDEX(mapping!R:R,MATCH(INDEX(statsCategories,1,2),mapping!P:P,0),1)+INDEX(mapping!H:H,MATCH(C39,mapping!A:A,0),1)),'Stats import'!B:B,0),1)</f>
        <v>14.1</v>
      </c>
      <c r="CZ39" s="53">
        <f>INDEX('Stats import'!H:H,MATCH((INDEX(mapping!R:R,MATCH(INDEX(statsCategories,1,3),mapping!P:P,0),1)+INDEX(mapping!H:H,MATCH(C39,mapping!A:A,0),1)),'Stats import'!B:B,0),1)</f>
        <v>22.63</v>
      </c>
      <c r="DA39" s="53">
        <f>INDEX('Stats import'!H:H,MATCH((INDEX(mapping!R:R,MATCH(INDEX(statsCategories,1,4),mapping!P:P,0),1)+INDEX(mapping!H:H,MATCH(C39,mapping!A:A,0),1)),'Stats import'!B:B,0),1)</f>
        <v>3.5</v>
      </c>
      <c r="DB39" s="53">
        <f>INDEX('Stats import'!H:H,MATCH((INDEX(mapping!R:R,MATCH(INDEX(statsCategories,1,5),mapping!P:P,0),1)+INDEX(mapping!H:H,MATCH(C39,mapping!A:A,0),1)),'Stats import'!B:B,0),1)</f>
        <v>0.55300000000000005</v>
      </c>
      <c r="DC39" s="53">
        <f>INDEX('Stats import'!H:H,MATCH((INDEX(mapping!R:R,MATCH(INDEX(statsCategories,1,6),mapping!P:P,0),1)+INDEX(mapping!H:H,MATCH(C39,mapping!A:A,0),1)),'Stats import'!B:B,0),1)</f>
        <v>11.38</v>
      </c>
      <c r="DD39" s="53">
        <f>INDEX('Stats import'!H:H,MATCH((INDEX(mapping!R:R,MATCH(INDEX(statsCategories,1,7),mapping!P:P,0),1)+INDEX(mapping!H:H,MATCH(C39,mapping!A:A,0),1)),'Stats import'!B:B,0),1)</f>
        <v>49</v>
      </c>
      <c r="DE39" s="53">
        <f>INDEX('Stats import'!H:H,MATCH((INDEX(mapping!R:R,MATCH(INDEX(statsCategories,1,8),mapping!P:P,0),1)+INDEX(mapping!H:H,MATCH(C39,mapping!A:A,0),1)),'Stats import'!B:B,0),1)</f>
        <v>43.6</v>
      </c>
      <c r="DF39" s="53">
        <f>INDEX('Stats import'!H:H,MATCH((INDEX(mapping!R:R,MATCH(INDEX(statsCategories,1,9),mapping!P:P,0),1)+INDEX(mapping!H:H,MATCH(C39,mapping!A:A,0),1)),'Stats import'!B:B,0),1)</f>
        <v>17.600000000000001</v>
      </c>
      <c r="DG39" s="53">
        <f>INDEX('Stats import'!H:H,MATCH((INDEX(mapping!R:R,MATCH(INDEX(statsCategories,1,10),mapping!P:P,0),1)+INDEX(mapping!H:H,MATCH(C39,mapping!A:A,0),1)),'Stats import'!B:B,0),1)</f>
        <v>24.2</v>
      </c>
      <c r="DH39" s="53">
        <f>INDEX('Stats import'!H:H,MATCH((INDEX(mapping!R:R,MATCH(INDEX(statsCategories,1,11),mapping!P:P,0),1)+INDEX(mapping!H:H,MATCH(C39,mapping!A:A,0),1)),'Stats import'!B:B,0),1)</f>
        <v>68.599999999999994</v>
      </c>
      <c r="DI39" s="53">
        <f>INDEX('Stats import'!H:H,MATCH((INDEX(mapping!R:R,MATCH(INDEX(statsCategories,1,12),mapping!P:P,0),1)+INDEX(mapping!H:H,MATCH(C39,mapping!A:A,0),1)),'Stats import'!B:B,0),1)</f>
        <v>16.600000000000001</v>
      </c>
      <c r="DJ39" s="53">
        <f>INDEX('Stats import'!H:H,MATCH((INDEX(mapping!R:R,MATCH(INDEX(statsCategories,1,13),mapping!P:P,0),1)+INDEX(mapping!H:H,MATCH(C39,mapping!A:A,0),1)),'Stats import'!B:B,0),1)</f>
        <v>3.6</v>
      </c>
      <c r="DK39" s="53">
        <f>INDEX('Stats import'!H:H,MATCH((INDEX(mapping!R:R,MATCH(INDEX(statsCategories,1,14),mapping!P:P,0),1)+INDEX(mapping!H:H,MATCH(C39,mapping!A:A,0),1)),'Stats import'!B:B,0),1)</f>
        <v>24</v>
      </c>
      <c r="DL39" s="53">
        <f>INDEX('Stats import'!H:H,MATCH((INDEX(mapping!R:R,MATCH(INDEX(statsCategories,1,15),mapping!P:P,0),1)+INDEX(mapping!H:H,MATCH(C39,mapping!A:A,0),1)),'Stats import'!B:B,0),1)</f>
        <v>11.59</v>
      </c>
      <c r="DM39" s="53">
        <f>INDEX('Stats import'!H:H,MATCH((INDEX(mapping!R:R,MATCH(INDEX(statsCategories,1,16),mapping!P:P,0),1)+INDEX(mapping!H:H,MATCH(C39,mapping!A:A,0),1)),'Stats import'!B:B,0),1)</f>
        <v>35.590000000000003</v>
      </c>
      <c r="DN39" s="53">
        <f>INDEX('Stats import'!H:H,MATCH((INDEX(mapping!R:R,MATCH(INDEX(statsCategories,1,17),mapping!P:P,0),1)+INDEX(mapping!H:H,MATCH(C39,mapping!A:A,0),1)),'Stats import'!B:B,0),1)</f>
        <v>75.3</v>
      </c>
      <c r="DO39" s="53">
        <f>INDEX('Stats import'!H:H,MATCH((INDEX(mapping!R:R,MATCH(INDEX(statsCategories,1,18),mapping!P:P,0),1)+INDEX(mapping!H:H,MATCH(C39,mapping!A:A,0),1)),'Stats import'!B:B,0),1)</f>
        <v>4.3</v>
      </c>
      <c r="DP39" s="53">
        <f>INDEX('Stats import'!H:H,MATCH((INDEX(mapping!R:R,MATCH(INDEX(statsCategories,1,19),mapping!P:P,0),1)+INDEX(mapping!H:H,MATCH(C39,mapping!A:A,0),1)),'Stats import'!B:B,0),1)</f>
        <v>79.7</v>
      </c>
      <c r="DQ39" s="53">
        <f>INDEX('Stats import'!H:H,MATCH((INDEX(mapping!R:R,MATCH(INDEX(statsCategories,1,20),mapping!P:P,0),1)+INDEX(mapping!H:H,MATCH(C39,mapping!A:A,0),1)),'Stats import'!B:B,0),1)</f>
        <v>6.7</v>
      </c>
      <c r="DR39" s="53">
        <f>INDEX('Stats import'!H:H,MATCH((INDEX(mapping!R:R,MATCH(INDEX(statsCategories,1,21),mapping!P:P,0),1)+INDEX(mapping!H:H,MATCH(C39,mapping!A:A,0),1)),'Stats import'!B:B,0),1)</f>
        <v>20.5</v>
      </c>
      <c r="DS39" s="53">
        <f>INDEX('Stats import'!H:H,MATCH((INDEX(mapping!R:R,MATCH(INDEX(statsCategories,1,22),mapping!P:P,0),1)+INDEX(mapping!H:H,MATCH(C39,mapping!A:A,0),1)),'Stats import'!B:B,0),1)</f>
        <v>35</v>
      </c>
      <c r="DT39" s="53">
        <f>INDEX('Stats import'!H:H,MATCH((INDEX(mapping!R:R,MATCH(INDEX(statsCategories,1,23),mapping!P:P,0),1)+INDEX(mapping!H:H,MATCH(C39,mapping!A:A,0),1)),'Stats import'!B:B,0),1)</f>
        <v>36.5</v>
      </c>
      <c r="DU39" s="53">
        <f>INDEX('Stats import'!H:H,MATCH((INDEX(mapping!R:R,MATCH(INDEX(statsCategories,1,24),mapping!P:P,0),1)+INDEX(mapping!H:H,MATCH(C39,mapping!A:A,0),1)),'Stats import'!B:B,0),1)</f>
        <v>7.2</v>
      </c>
      <c r="DV39" s="53">
        <f>INDEX('Stats import'!H:H,MATCH((INDEX(mapping!R:R,MATCH(INDEX(statsCategories,1,25),mapping!P:P,0),1)+INDEX(mapping!H:H,MATCH(C39,mapping!A:A,0),1)),'Stats import'!B:B,0),1)</f>
        <v>-1</v>
      </c>
      <c r="DW39" s="53">
        <f>INDEX('Stats import'!H:H,MATCH((INDEX(mapping!R:R,MATCH(INDEX(statsCategories,1,26),mapping!P:P,0),1)+INDEX(mapping!H:H,MATCH(C39,mapping!A:A,0),1)),'Stats import'!B:B,0),1)</f>
        <v>11.41</v>
      </c>
      <c r="DX39" s="53">
        <f>INDEX('Stats import'!H:H,MATCH((INDEX(mapping!R:R,MATCH(INDEX(statsCategories,1,27),mapping!P:P,0),1)+INDEX(mapping!H:H,MATCH(C39,mapping!A:A,0),1)),'Stats import'!B:B,0),1)</f>
        <v>12.4</v>
      </c>
      <c r="DZ39" s="173">
        <f t="shared" si="66"/>
        <v>3.0423076923076917</v>
      </c>
      <c r="EA39" s="173">
        <f t="shared" si="67"/>
        <v>-12</v>
      </c>
      <c r="EB39" s="344">
        <f>INDEX('KenPom import'!J:J,MATCH(INDEX(kpVal,MATCH(C39,valCol,0)),kpTeam,0))</f>
        <v>66.099999999999994</v>
      </c>
      <c r="EC39" s="176">
        <f t="shared" si="68"/>
        <v>-1.2917637752658984</v>
      </c>
      <c r="ED39" s="176">
        <f t="shared" si="69"/>
        <v>-0.68063492289223471</v>
      </c>
      <c r="EE39" s="176">
        <f t="shared" si="70"/>
        <v>0.14717136563694455</v>
      </c>
      <c r="EF39" s="176">
        <f t="shared" si="71"/>
        <v>-0.25592548579237617</v>
      </c>
      <c r="EG39" s="176">
        <f t="shared" si="72"/>
        <v>0.4924073063582512</v>
      </c>
      <c r="EH39" s="176">
        <f t="shared" si="73"/>
        <v>4.6412438516262179E-2</v>
      </c>
      <c r="EI39" s="176">
        <f t="shared" si="74"/>
        <v>1.0179596408444489</v>
      </c>
      <c r="EJ39" s="176">
        <f t="shared" si="75"/>
        <v>-0.47308307708986852</v>
      </c>
      <c r="EK39" s="176">
        <f t="shared" si="76"/>
        <v>-0.30793553876904106</v>
      </c>
      <c r="EL39" s="176">
        <f t="shared" si="77"/>
        <v>0.95452893349585344</v>
      </c>
      <c r="EM39" s="225">
        <f t="shared" si="78"/>
        <v>-1.6422363255640535</v>
      </c>
      <c r="EN39" s="176">
        <f t="shared" si="79"/>
        <v>0.36805314415499757</v>
      </c>
      <c r="EO39" s="176">
        <f t="shared" si="80"/>
        <v>-1.3696414767966252E-3</v>
      </c>
      <c r="EP39" s="176">
        <f t="shared" si="81"/>
        <v>-0.78940094665193605</v>
      </c>
      <c r="EQ39" s="176">
        <f t="shared" si="82"/>
        <v>7.6634715422903898E-2</v>
      </c>
      <c r="ER39" s="176">
        <f t="shared" si="83"/>
        <v>-0.48318967912940636</v>
      </c>
      <c r="ES39" s="176">
        <f t="shared" si="84"/>
        <v>-0.82052097673969959</v>
      </c>
      <c r="ET39" s="176">
        <f t="shared" si="85"/>
        <v>-1.0930348876044578</v>
      </c>
      <c r="EU39" s="176">
        <f t="shared" si="86"/>
        <v>-0.18837318536419559</v>
      </c>
      <c r="EV39" s="176">
        <f t="shared" si="87"/>
        <v>-0.24222643509321096</v>
      </c>
      <c r="EW39" s="176">
        <f t="shared" si="88"/>
        <v>-0.9352910412066251</v>
      </c>
      <c r="EX39" s="176">
        <f t="shared" si="89"/>
        <v>-0.18787791958609665</v>
      </c>
      <c r="EY39" s="176">
        <f t="shared" si="90"/>
        <v>-2.3024104421057805</v>
      </c>
      <c r="EZ39" s="176">
        <f t="shared" si="91"/>
        <v>-0.88371504329575534</v>
      </c>
      <c r="FA39" s="176">
        <f t="shared" si="92"/>
        <v>-1.2248288124157152</v>
      </c>
      <c r="FB39" s="176">
        <f t="shared" si="93"/>
        <v>-0.41416729255701429</v>
      </c>
      <c r="FC39" s="176">
        <f t="shared" si="94"/>
        <v>-1.5453407701945172</v>
      </c>
      <c r="FD39" s="176">
        <f t="shared" si="95"/>
        <v>0.29398552641829534</v>
      </c>
      <c r="FE39" s="176">
        <f t="shared" si="96"/>
        <v>0.10236325721017035</v>
      </c>
      <c r="FF39" s="178">
        <f t="shared" si="97"/>
        <v>-0.64365831015428543</v>
      </c>
      <c r="FG39" s="203">
        <f t="shared" si="98"/>
        <v>36.552441229656417</v>
      </c>
      <c r="FH39" s="178">
        <f t="shared" si="99"/>
        <v>0.35931854199683044</v>
      </c>
      <c r="FI39" s="177"/>
      <c r="FJ39" s="177"/>
    </row>
    <row r="40" spans="1:166" ht="15" customHeight="1" x14ac:dyDescent="0.3">
      <c r="A40" s="48">
        <v>37</v>
      </c>
      <c r="B40" s="134" t="s">
        <v>32</v>
      </c>
      <c r="C40" s="123" t="s">
        <v>90</v>
      </c>
      <c r="D40" s="126" t="s">
        <v>1238</v>
      </c>
      <c r="E40" s="126">
        <v>10</v>
      </c>
      <c r="F40" s="241" t="s">
        <v>1945</v>
      </c>
      <c r="G40" s="468"/>
      <c r="H40" s="351">
        <f t="shared" si="51"/>
        <v>32</v>
      </c>
      <c r="I40" s="352">
        <f>IFERROR(INDEX('Net Import'!A:A,MATCH(INDEX(mapping!B:B,MATCH(C40,mapping!A:A,0),1),'Net Import'!B:B,0),1),0)</f>
        <v>44</v>
      </c>
      <c r="J40" s="355">
        <f t="shared" si="52"/>
        <v>36</v>
      </c>
      <c r="L40" s="132">
        <v>10</v>
      </c>
      <c r="M40" s="422">
        <f t="shared" si="53"/>
        <v>41.283307692307694</v>
      </c>
      <c r="N40" s="47">
        <f t="shared" si="54"/>
        <v>1</v>
      </c>
      <c r="O40" s="231">
        <f t="shared" si="55"/>
        <v>14.2</v>
      </c>
      <c r="P40" s="417">
        <f t="shared" si="56"/>
        <v>44</v>
      </c>
      <c r="Q40" s="232">
        <f t="shared" si="57"/>
        <v>37</v>
      </c>
      <c r="R40" s="420">
        <f t="shared" si="58"/>
        <v>8.4129487179487175</v>
      </c>
      <c r="S40" s="472">
        <v>4</v>
      </c>
      <c r="T40" s="473">
        <v>4</v>
      </c>
      <c r="U40" s="125">
        <f t="shared" si="59"/>
        <v>4</v>
      </c>
      <c r="V40" s="126">
        <f t="shared" si="60"/>
        <v>10</v>
      </c>
      <c r="W40" s="274">
        <f t="shared" si="61"/>
        <v>11</v>
      </c>
      <c r="X40" s="51">
        <f t="shared" si="62"/>
        <v>1</v>
      </c>
      <c r="AK40" s="72" t="s">
        <v>558</v>
      </c>
      <c r="AL40" s="137" t="s">
        <v>615</v>
      </c>
      <c r="AM40" s="137" t="s">
        <v>658</v>
      </c>
      <c r="AN40" s="137" t="s">
        <v>614</v>
      </c>
      <c r="AW40" s="140" t="s">
        <v>622</v>
      </c>
      <c r="AX40" s="138" t="s">
        <v>621</v>
      </c>
      <c r="AY40" s="138" t="s">
        <v>593</v>
      </c>
      <c r="AZ40" s="138" t="s">
        <v>594</v>
      </c>
      <c r="BL40" s="140" t="s">
        <v>616</v>
      </c>
      <c r="BM40" s="138" t="s">
        <v>101</v>
      </c>
      <c r="BN40" s="138" t="s">
        <v>160</v>
      </c>
      <c r="BO40" s="138" t="s">
        <v>564</v>
      </c>
      <c r="BP40" s="138" t="s">
        <v>593</v>
      </c>
      <c r="BQ40" s="138" t="s">
        <v>588</v>
      </c>
      <c r="BY40" s="110" t="s">
        <v>1350</v>
      </c>
      <c r="CT40" s="143">
        <f t="shared" si="63"/>
        <v>91.2</v>
      </c>
      <c r="CU40" s="196">
        <f t="shared" si="64"/>
        <v>38</v>
      </c>
      <c r="CV40" s="197">
        <f>VLOOKUP(B40,'SODiv Index'!A:B,2,FALSE)</f>
        <v>1</v>
      </c>
      <c r="CW40" s="130">
        <f t="shared" si="65"/>
        <v>37.24</v>
      </c>
      <c r="CX40" s="206">
        <f>INDEX('Stats import'!H:H,MATCH((INDEX(mapping!R:R,MATCH(INDEX(statsCategories,1,1),mapping!P:P,0),1)+INDEX(mapping!H:H,MATCH(C40,mapping!A:A,0),1)),'Stats import'!B:B,0),1)</f>
        <v>1.67</v>
      </c>
      <c r="CY40" s="53">
        <f>INDEX('Stats import'!H:H,MATCH((INDEX(mapping!R:R,MATCH(INDEX(statsCategories,1,2),mapping!P:P,0),1)+INDEX(mapping!H:H,MATCH(C40,mapping!A:A,0),1)),'Stats import'!B:B,0),1)</f>
        <v>18.100000000000001</v>
      </c>
      <c r="CZ40" s="53">
        <f>INDEX('Stats import'!H:H,MATCH((INDEX(mapping!R:R,MATCH(INDEX(statsCategories,1,3),mapping!P:P,0),1)+INDEX(mapping!H:H,MATCH(C40,mapping!A:A,0),1)),'Stats import'!B:B,0),1)</f>
        <v>35.56</v>
      </c>
      <c r="DA40" s="53">
        <f>INDEX('Stats import'!H:H,MATCH((INDEX(mapping!R:R,MATCH(INDEX(statsCategories,1,4),mapping!P:P,0),1)+INDEX(mapping!H:H,MATCH(C40,mapping!A:A,0),1)),'Stats import'!B:B,0),1)</f>
        <v>3.2</v>
      </c>
      <c r="DB40" s="53">
        <f>INDEX('Stats import'!H:H,MATCH((INDEX(mapping!R:R,MATCH(INDEX(statsCategories,1,5),mapping!P:P,0),1)+INDEX(mapping!H:H,MATCH(C40,mapping!A:A,0),1)),'Stats import'!B:B,0),1)</f>
        <v>0.54200000000000004</v>
      </c>
      <c r="DC40" s="53">
        <f>INDEX('Stats import'!H:H,MATCH((INDEX(mapping!R:R,MATCH(INDEX(statsCategories,1,6),mapping!P:P,0),1)+INDEX(mapping!H:H,MATCH(C40,mapping!A:A,0),1)),'Stats import'!B:B,0),1)</f>
        <v>11.03</v>
      </c>
      <c r="DD40" s="53">
        <f>INDEX('Stats import'!H:H,MATCH((INDEX(mapping!R:R,MATCH(INDEX(statsCategories,1,7),mapping!P:P,0),1)+INDEX(mapping!H:H,MATCH(C40,mapping!A:A,0),1)),'Stats import'!B:B,0),1)</f>
        <v>45.8</v>
      </c>
      <c r="DE40" s="53">
        <f>INDEX('Stats import'!H:H,MATCH((INDEX(mapping!R:R,MATCH(INDEX(statsCategories,1,8),mapping!P:P,0),1)+INDEX(mapping!H:H,MATCH(C40,mapping!A:A,0),1)),'Stats import'!B:B,0),1)</f>
        <v>44.2</v>
      </c>
      <c r="DF40" s="53">
        <f>INDEX('Stats import'!H:H,MATCH((INDEX(mapping!R:R,MATCH(INDEX(statsCategories,1,9),mapping!P:P,0),1)+INDEX(mapping!H:H,MATCH(C40,mapping!A:A,0),1)),'Stats import'!B:B,0),1)</f>
        <v>19.3</v>
      </c>
      <c r="DG40" s="53">
        <f>INDEX('Stats import'!H:H,MATCH((INDEX(mapping!R:R,MATCH(INDEX(statsCategories,1,10),mapping!P:P,0),1)+INDEX(mapping!H:H,MATCH(C40,mapping!A:A,0),1)),'Stats import'!B:B,0),1)</f>
        <v>24.1</v>
      </c>
      <c r="DH40" s="53">
        <f>INDEX('Stats import'!H:H,MATCH((INDEX(mapping!R:R,MATCH(INDEX(statsCategories,1,11),mapping!P:P,0),1)+INDEX(mapping!H:H,MATCH(C40,mapping!A:A,0),1)),'Stats import'!B:B,0),1)</f>
        <v>73.7</v>
      </c>
      <c r="DI40" s="53">
        <f>INDEX('Stats import'!H:H,MATCH((INDEX(mapping!R:R,MATCH(INDEX(statsCategories,1,12),mapping!P:P,0),1)+INDEX(mapping!H:H,MATCH(C40,mapping!A:A,0),1)),'Stats import'!B:B,0),1)</f>
        <v>17.8</v>
      </c>
      <c r="DJ40" s="53">
        <f>INDEX('Stats import'!H:H,MATCH((INDEX(mapping!R:R,MATCH(INDEX(statsCategories,1,13),mapping!P:P,0),1)+INDEX(mapping!H:H,MATCH(C40,mapping!A:A,0),1)),'Stats import'!B:B,0),1)</f>
        <v>-0.2</v>
      </c>
      <c r="DK40" s="53">
        <f>INDEX('Stats import'!H:H,MATCH((INDEX(mapping!R:R,MATCH(INDEX(statsCategories,1,14),mapping!P:P,0),1)+INDEX(mapping!H:H,MATCH(C40,mapping!A:A,0),1)),'Stats import'!B:B,0),1)</f>
        <v>25.5</v>
      </c>
      <c r="DL40" s="53">
        <f>INDEX('Stats import'!H:H,MATCH((INDEX(mapping!R:R,MATCH(INDEX(statsCategories,1,15),mapping!P:P,0),1)+INDEX(mapping!H:H,MATCH(C40,mapping!A:A,0),1)),'Stats import'!B:B,0),1)</f>
        <v>12.22</v>
      </c>
      <c r="DM40" s="53">
        <f>INDEX('Stats import'!H:H,MATCH((INDEX(mapping!R:R,MATCH(INDEX(statsCategories,1,16),mapping!P:P,0),1)+INDEX(mapping!H:H,MATCH(C40,mapping!A:A,0),1)),'Stats import'!B:B,0),1)</f>
        <v>37.72</v>
      </c>
      <c r="DN40" s="53">
        <f>INDEX('Stats import'!H:H,MATCH((INDEX(mapping!R:R,MATCH(INDEX(statsCategories,1,17),mapping!P:P,0),1)+INDEX(mapping!H:H,MATCH(C40,mapping!A:A,0),1)),'Stats import'!B:B,0),1)</f>
        <v>79.599999999999994</v>
      </c>
      <c r="DO40" s="53">
        <f>INDEX('Stats import'!H:H,MATCH((INDEX(mapping!R:R,MATCH(INDEX(statsCategories,1,18),mapping!P:P,0),1)+INDEX(mapping!H:H,MATCH(C40,mapping!A:A,0),1)),'Stats import'!B:B,0),1)</f>
        <v>8.1999999999999993</v>
      </c>
      <c r="DP40" s="53">
        <f>INDEX('Stats import'!H:H,MATCH((INDEX(mapping!R:R,MATCH(INDEX(statsCategories,1,19),mapping!P:P,0),1)+INDEX(mapping!H:H,MATCH(C40,mapping!A:A,0),1)),'Stats import'!B:B,0),1)</f>
        <v>87.7</v>
      </c>
      <c r="DQ40" s="53">
        <f>INDEX('Stats import'!H:H,MATCH((INDEX(mapping!R:R,MATCH(INDEX(statsCategories,1,20),mapping!P:P,0),1)+INDEX(mapping!H:H,MATCH(C40,mapping!A:A,0),1)),'Stats import'!B:B,0),1)</f>
        <v>8.1</v>
      </c>
      <c r="DR40" s="53">
        <f>INDEX('Stats import'!H:H,MATCH((INDEX(mapping!R:R,MATCH(INDEX(statsCategories,1,21),mapping!P:P,0),1)+INDEX(mapping!H:H,MATCH(C40,mapping!A:A,0),1)),'Stats import'!B:B,0),1)</f>
        <v>29.9</v>
      </c>
      <c r="DS40" s="53">
        <f>INDEX('Stats import'!H:H,MATCH((INDEX(mapping!R:R,MATCH(INDEX(statsCategories,1,22),mapping!P:P,0),1)+INDEX(mapping!H:H,MATCH(C40,mapping!A:A,0),1)),'Stats import'!B:B,0),1)</f>
        <v>36.200000000000003</v>
      </c>
      <c r="DT40" s="53">
        <f>INDEX('Stats import'!H:H,MATCH((INDEX(mapping!R:R,MATCH(INDEX(statsCategories,1,23),mapping!P:P,0),1)+INDEX(mapping!H:H,MATCH(C40,mapping!A:A,0),1)),'Stats import'!B:B,0),1)</f>
        <v>31.7</v>
      </c>
      <c r="DU40" s="53">
        <f>INDEX('Stats import'!H:H,MATCH((INDEX(mapping!R:R,MATCH(INDEX(statsCategories,1,24),mapping!P:P,0),1)+INDEX(mapping!H:H,MATCH(C40,mapping!A:A,0),1)),'Stats import'!B:B,0),1)</f>
        <v>10.8</v>
      </c>
      <c r="DV40" s="53">
        <f>INDEX('Stats import'!H:H,MATCH((INDEX(mapping!R:R,MATCH(INDEX(statsCategories,1,25),mapping!P:P,0),1)+INDEX(mapping!H:H,MATCH(C40,mapping!A:A,0),1)),'Stats import'!B:B,0),1)</f>
        <v>2.7</v>
      </c>
      <c r="DW40" s="53">
        <f>INDEX('Stats import'!H:H,MATCH((INDEX(mapping!R:R,MATCH(INDEX(statsCategories,1,26),mapping!P:P,0),1)+INDEX(mapping!H:H,MATCH(C40,mapping!A:A,0),1)),'Stats import'!B:B,0),1)</f>
        <v>13.56</v>
      </c>
      <c r="DX40" s="53">
        <f>INDEX('Stats import'!H:H,MATCH((INDEX(mapping!R:R,MATCH(INDEX(statsCategories,1,27),mapping!P:P,0),1)+INDEX(mapping!H:H,MATCH(C40,mapping!A:A,0),1)),'Stats import'!B:B,0),1)</f>
        <v>10.8</v>
      </c>
      <c r="DZ40" s="173">
        <f t="shared" si="66"/>
        <v>8.4129487179487175</v>
      </c>
      <c r="EA40" s="173">
        <f t="shared" si="67"/>
        <v>-14.2</v>
      </c>
      <c r="EB40" s="344">
        <f>INDEX('KenPom import'!J:J,MATCH(INDEX(kpVal,MATCH(C40,valCol,0)),kpTeam,0))</f>
        <v>70.599999999999994</v>
      </c>
      <c r="EC40" s="176">
        <f t="shared" si="68"/>
        <v>0.94104438092138853</v>
      </c>
      <c r="ED40" s="176">
        <f t="shared" si="69"/>
        <v>1.4380730082898254</v>
      </c>
      <c r="EE40" s="176">
        <f t="shared" si="70"/>
        <v>2.246661927143724</v>
      </c>
      <c r="EF40" s="176">
        <f t="shared" si="71"/>
        <v>-0.56150815539521293</v>
      </c>
      <c r="EG40" s="176">
        <f t="shared" si="72"/>
        <v>4.6147337671058025E-2</v>
      </c>
      <c r="EH40" s="176">
        <f t="shared" si="73"/>
        <v>-6.0722621537762755E-2</v>
      </c>
      <c r="EI40" s="176">
        <f t="shared" si="74"/>
        <v>-0.55001670125048063</v>
      </c>
      <c r="EJ40" s="176">
        <f t="shared" si="75"/>
        <v>-0.7619887730226107</v>
      </c>
      <c r="EK40" s="176">
        <f t="shared" si="76"/>
        <v>-1.3928897686288626</v>
      </c>
      <c r="EL40" s="176">
        <f t="shared" si="77"/>
        <v>0.92013149445095854</v>
      </c>
      <c r="EM40" s="225">
        <f t="shared" si="78"/>
        <v>2.4925706857275545E-2</v>
      </c>
      <c r="EN40" s="176">
        <f t="shared" si="79"/>
        <v>0.90340317201680898</v>
      </c>
      <c r="EO40" s="176">
        <f t="shared" si="80"/>
        <v>-1.0422971638423466</v>
      </c>
      <c r="EP40" s="176">
        <f t="shared" si="81"/>
        <v>2.2879224830078246E-2</v>
      </c>
      <c r="EQ40" s="176">
        <f t="shared" si="82"/>
        <v>0.44873391169595978</v>
      </c>
      <c r="ER40" s="176">
        <f t="shared" si="83"/>
        <v>0.29224374829243527</v>
      </c>
      <c r="ES40" s="176">
        <f t="shared" si="84"/>
        <v>-1.7505348680031469</v>
      </c>
      <c r="ET40" s="176">
        <f t="shared" si="85"/>
        <v>-0.21387302905176145</v>
      </c>
      <c r="EU40" s="176">
        <f t="shared" si="86"/>
        <v>1.3979273229659153</v>
      </c>
      <c r="EV40" s="176">
        <f t="shared" si="87"/>
        <v>0.80523923017473809</v>
      </c>
      <c r="EW40" s="176">
        <f t="shared" si="88"/>
        <v>1.4068297146621147</v>
      </c>
      <c r="EX40" s="176">
        <f t="shared" si="89"/>
        <v>0.41333142308942544</v>
      </c>
      <c r="EY40" s="176">
        <f t="shared" si="90"/>
        <v>0.45875635917036045</v>
      </c>
      <c r="EZ40" s="176">
        <f t="shared" si="91"/>
        <v>1.3846444261265036</v>
      </c>
      <c r="FA40" s="176">
        <f t="shared" si="92"/>
        <v>0.69240719221173885</v>
      </c>
      <c r="FB40" s="176">
        <f t="shared" si="93"/>
        <v>0.83036056068907671</v>
      </c>
      <c r="FC40" s="176">
        <f t="shared" si="94"/>
        <v>-4.2273759670976206E-2</v>
      </c>
      <c r="FD40" s="176">
        <f t="shared" si="95"/>
        <v>-0.26053412294466388</v>
      </c>
      <c r="FE40" s="176">
        <f t="shared" si="96"/>
        <v>0.38518795531048439</v>
      </c>
      <c r="FF40" s="178">
        <f t="shared" si="97"/>
        <v>1.2220179511624558</v>
      </c>
      <c r="FG40" s="203">
        <f t="shared" si="98"/>
        <v>34.58339483394834</v>
      </c>
      <c r="FH40" s="178">
        <f t="shared" si="99"/>
        <v>0.46368526466380544</v>
      </c>
      <c r="FI40" s="177"/>
      <c r="FJ40" s="177"/>
    </row>
    <row r="41" spans="1:166" ht="15" customHeight="1" x14ac:dyDescent="0.3">
      <c r="A41" s="48">
        <v>41</v>
      </c>
      <c r="B41" s="134" t="s">
        <v>34</v>
      </c>
      <c r="C41" s="123" t="s">
        <v>200</v>
      </c>
      <c r="D41" s="126" t="s">
        <v>1425</v>
      </c>
      <c r="E41" s="126">
        <v>10</v>
      </c>
      <c r="F41" s="241" t="s">
        <v>1945</v>
      </c>
      <c r="G41" s="468"/>
      <c r="H41" s="351">
        <f t="shared" si="51"/>
        <v>49</v>
      </c>
      <c r="I41" s="352">
        <f>IFERROR(INDEX('Net Import'!A:A,MATCH(INDEX(mapping!B:B,MATCH(C41,mapping!A:A,0),1),'Net Import'!B:B,0),1),0)</f>
        <v>40</v>
      </c>
      <c r="J41" s="355">
        <f t="shared" si="52"/>
        <v>41</v>
      </c>
      <c r="L41" s="132">
        <v>10</v>
      </c>
      <c r="M41" s="422">
        <f t="shared" si="53"/>
        <v>44.544615384615376</v>
      </c>
      <c r="N41" s="47">
        <f t="shared" si="54"/>
        <v>1</v>
      </c>
      <c r="O41" s="231">
        <f t="shared" si="55"/>
        <v>10.9</v>
      </c>
      <c r="P41" s="417">
        <f t="shared" si="56"/>
        <v>21</v>
      </c>
      <c r="Q41" s="232">
        <f t="shared" si="57"/>
        <v>73</v>
      </c>
      <c r="R41" s="420">
        <f t="shared" si="58"/>
        <v>7.5925641025641024</v>
      </c>
      <c r="S41" s="472">
        <v>5</v>
      </c>
      <c r="T41" s="473">
        <v>3</v>
      </c>
      <c r="U41" s="125">
        <f t="shared" si="59"/>
        <v>2</v>
      </c>
      <c r="V41" s="126">
        <f t="shared" si="60"/>
        <v>6</v>
      </c>
      <c r="W41" s="274">
        <f t="shared" si="61"/>
        <v>8</v>
      </c>
      <c r="X41" s="51">
        <f t="shared" si="62"/>
        <v>1</v>
      </c>
      <c r="Y41" s="72" t="s">
        <v>610</v>
      </c>
      <c r="AK41" s="72" t="s">
        <v>557</v>
      </c>
      <c r="AL41" s="137" t="s">
        <v>557</v>
      </c>
      <c r="AM41" s="137" t="s">
        <v>557</v>
      </c>
      <c r="AW41" s="140" t="s">
        <v>610</v>
      </c>
      <c r="BL41" s="140" t="s">
        <v>1211</v>
      </c>
      <c r="BM41" s="138" t="s">
        <v>629</v>
      </c>
      <c r="BN41" s="138" t="s">
        <v>610</v>
      </c>
      <c r="BY41" s="110" t="s">
        <v>634</v>
      </c>
      <c r="BZ41" s="74" t="s">
        <v>1426</v>
      </c>
      <c r="CT41" s="143">
        <f t="shared" si="63"/>
        <v>100.8</v>
      </c>
      <c r="CU41" s="196">
        <f t="shared" si="64"/>
        <v>42</v>
      </c>
      <c r="CV41" s="197">
        <f>VLOOKUP(B41,'SODiv Index'!A:B,2,FALSE)</f>
        <v>0.8</v>
      </c>
      <c r="CW41" s="130">
        <f t="shared" si="65"/>
        <v>41.327999999999996</v>
      </c>
      <c r="CX41" s="206">
        <f>INDEX('Stats import'!H:H,MATCH((INDEX(mapping!R:R,MATCH(INDEX(statsCategories,1,1),mapping!P:P,0),1)+INDEX(mapping!H:H,MATCH(C41,mapping!A:A,0),1)),'Stats import'!B:B,0),1)</f>
        <v>1.55</v>
      </c>
      <c r="CY41" s="53">
        <f>INDEX('Stats import'!H:H,MATCH((INDEX(mapping!R:R,MATCH(INDEX(statsCategories,1,2),mapping!P:P,0),1)+INDEX(mapping!H:H,MATCH(C41,mapping!A:A,0),1)),'Stats import'!B:B,0),1)</f>
        <v>16.8</v>
      </c>
      <c r="CZ41" s="53">
        <f>INDEX('Stats import'!H:H,MATCH((INDEX(mapping!R:R,MATCH(INDEX(statsCategories,1,3),mapping!P:P,0),1)+INDEX(mapping!H:H,MATCH(C41,mapping!A:A,0),1)),'Stats import'!B:B,0),1)</f>
        <v>30.21</v>
      </c>
      <c r="DA41" s="53">
        <f>INDEX('Stats import'!H:H,MATCH((INDEX(mapping!R:R,MATCH(INDEX(statsCategories,1,4),mapping!P:P,0),1)+INDEX(mapping!H:H,MATCH(C41,mapping!A:A,0),1)),'Stats import'!B:B,0),1)</f>
        <v>3.7</v>
      </c>
      <c r="DB41" s="53">
        <f>INDEX('Stats import'!H:H,MATCH((INDEX(mapping!R:R,MATCH(INDEX(statsCategories,1,5),mapping!P:P,0),1)+INDEX(mapping!H:H,MATCH(C41,mapping!A:A,0),1)),'Stats import'!B:B,0),1)</f>
        <v>0.54600000000000004</v>
      </c>
      <c r="DC41" s="53">
        <f>INDEX('Stats import'!H:H,MATCH((INDEX(mapping!R:R,MATCH(INDEX(statsCategories,1,6),mapping!P:P,0),1)+INDEX(mapping!H:H,MATCH(C41,mapping!A:A,0),1)),'Stats import'!B:B,0),1)</f>
        <v>12.82</v>
      </c>
      <c r="DD41" s="53">
        <f>INDEX('Stats import'!H:H,MATCH((INDEX(mapping!R:R,MATCH(INDEX(statsCategories,1,7),mapping!P:P,0),1)+INDEX(mapping!H:H,MATCH(C41,mapping!A:A,0),1)),'Stats import'!B:B,0),1)</f>
        <v>46.8</v>
      </c>
      <c r="DE41" s="53">
        <f>INDEX('Stats import'!H:H,MATCH((INDEX(mapping!R:R,MATCH(INDEX(statsCategories,1,8),mapping!P:P,0),1)+INDEX(mapping!H:H,MATCH(C41,mapping!A:A,0),1)),'Stats import'!B:B,0),1)</f>
        <v>45.1</v>
      </c>
      <c r="DF41" s="53">
        <f>INDEX('Stats import'!H:H,MATCH((INDEX(mapping!R:R,MATCH(INDEX(statsCategories,1,9),mapping!P:P,0),1)+INDEX(mapping!H:H,MATCH(C41,mapping!A:A,0),1)),'Stats import'!B:B,0),1)</f>
        <v>19.5</v>
      </c>
      <c r="DG41" s="53">
        <f>INDEX('Stats import'!H:H,MATCH((INDEX(mapping!R:R,MATCH(INDEX(statsCategories,1,10),mapping!P:P,0),1)+INDEX(mapping!H:H,MATCH(C41,mapping!A:A,0),1)),'Stats import'!B:B,0),1)</f>
        <v>16.399999999999999</v>
      </c>
      <c r="DH41" s="53">
        <f>INDEX('Stats import'!H:H,MATCH((INDEX(mapping!R:R,MATCH(INDEX(statsCategories,1,11),mapping!P:P,0),1)+INDEX(mapping!H:H,MATCH(C41,mapping!A:A,0),1)),'Stats import'!B:B,0),1)</f>
        <v>73.599999999999994</v>
      </c>
      <c r="DI41" s="53">
        <f>INDEX('Stats import'!H:H,MATCH((INDEX(mapping!R:R,MATCH(INDEX(statsCategories,1,12),mapping!P:P,0),1)+INDEX(mapping!H:H,MATCH(C41,mapping!A:A,0),1)),'Stats import'!B:B,0),1)</f>
        <v>12</v>
      </c>
      <c r="DJ41" s="53">
        <f>INDEX('Stats import'!H:H,MATCH((INDEX(mapping!R:R,MATCH(INDEX(statsCategories,1,13),mapping!P:P,0),1)+INDEX(mapping!H:H,MATCH(C41,mapping!A:A,0),1)),'Stats import'!B:B,0),1)</f>
        <v>2.5</v>
      </c>
      <c r="DK41" s="53">
        <f>INDEX('Stats import'!H:H,MATCH((INDEX(mapping!R:R,MATCH(INDEX(statsCategories,1,14),mapping!P:P,0),1)+INDEX(mapping!H:H,MATCH(C41,mapping!A:A,0),1)),'Stats import'!B:B,0),1)</f>
        <v>22.62</v>
      </c>
      <c r="DL41" s="53">
        <f>INDEX('Stats import'!H:H,MATCH((INDEX(mapping!R:R,MATCH(INDEX(statsCategories,1,15),mapping!P:P,0),1)+INDEX(mapping!H:H,MATCH(C41,mapping!A:A,0),1)),'Stats import'!B:B,0),1)</f>
        <v>13.09</v>
      </c>
      <c r="DM41" s="53">
        <f>INDEX('Stats import'!H:H,MATCH((INDEX(mapping!R:R,MATCH(INDEX(statsCategories,1,16),mapping!P:P,0),1)+INDEX(mapping!H:H,MATCH(C41,mapping!A:A,0),1)),'Stats import'!B:B,0),1)</f>
        <v>35.71</v>
      </c>
      <c r="DN41" s="53">
        <f>INDEX('Stats import'!H:H,MATCH((INDEX(mapping!R:R,MATCH(INDEX(statsCategories,1,17),mapping!P:P,0),1)+INDEX(mapping!H:H,MATCH(C41,mapping!A:A,0),1)),'Stats import'!B:B,0),1)</f>
        <v>72.400000000000006</v>
      </c>
      <c r="DO41" s="53">
        <f>INDEX('Stats import'!H:H,MATCH((INDEX(mapping!R:R,MATCH(INDEX(statsCategories,1,18),mapping!P:P,0),1)+INDEX(mapping!H:H,MATCH(C41,mapping!A:A,0),1)),'Stats import'!B:B,0),1)</f>
        <v>10.4</v>
      </c>
      <c r="DP41" s="53">
        <f>INDEX('Stats import'!H:H,MATCH((INDEX(mapping!R:R,MATCH(INDEX(statsCategories,1,19),mapping!P:P,0),1)+INDEX(mapping!H:H,MATCH(C41,mapping!A:A,0),1)),'Stats import'!B:B,0),1)</f>
        <v>82.9</v>
      </c>
      <c r="DQ41" s="53">
        <f>INDEX('Stats import'!H:H,MATCH((INDEX(mapping!R:R,MATCH(INDEX(statsCategories,1,20),mapping!P:P,0),1)+INDEX(mapping!H:H,MATCH(C41,mapping!A:A,0),1)),'Stats import'!B:B,0),1)</f>
        <v>8.9</v>
      </c>
      <c r="DR41" s="53">
        <f>INDEX('Stats import'!H:H,MATCH((INDEX(mapping!R:R,MATCH(INDEX(statsCategories,1,21),mapping!P:P,0),1)+INDEX(mapping!H:H,MATCH(C41,mapping!A:A,0),1)),'Stats import'!B:B,0),1)</f>
        <v>29.2</v>
      </c>
      <c r="DS41" s="53">
        <f>INDEX('Stats import'!H:H,MATCH((INDEX(mapping!R:R,MATCH(INDEX(statsCategories,1,22),mapping!P:P,0),1)+INDEX(mapping!H:H,MATCH(C41,mapping!A:A,0),1)),'Stats import'!B:B,0),1)</f>
        <v>34.6</v>
      </c>
      <c r="DT41" s="53">
        <f>INDEX('Stats import'!H:H,MATCH((INDEX(mapping!R:R,MATCH(INDEX(statsCategories,1,23),mapping!P:P,0),1)+INDEX(mapping!H:H,MATCH(C41,mapping!A:A,0),1)),'Stats import'!B:B,0),1)</f>
        <v>32.700000000000003</v>
      </c>
      <c r="DU41" s="53">
        <f>INDEX('Stats import'!H:H,MATCH((INDEX(mapping!R:R,MATCH(INDEX(statsCategories,1,24),mapping!P:P,0),1)+INDEX(mapping!H:H,MATCH(C41,mapping!A:A,0),1)),'Stats import'!B:B,0),1)</f>
        <v>10.1</v>
      </c>
      <c r="DV41" s="53">
        <f>INDEX('Stats import'!H:H,MATCH((INDEX(mapping!R:R,MATCH(INDEX(statsCategories,1,25),mapping!P:P,0),1)+INDEX(mapping!H:H,MATCH(C41,mapping!A:A,0),1)),'Stats import'!B:B,0),1)</f>
        <v>3.2</v>
      </c>
      <c r="DW41" s="53">
        <f>INDEX('Stats import'!H:H,MATCH((INDEX(mapping!R:R,MATCH(INDEX(statsCategories,1,26),mapping!P:P,0),1)+INDEX(mapping!H:H,MATCH(C41,mapping!A:A,0),1)),'Stats import'!B:B,0),1)</f>
        <v>14.06</v>
      </c>
      <c r="DX41" s="53">
        <f>INDEX('Stats import'!H:H,MATCH((INDEX(mapping!R:R,MATCH(INDEX(statsCategories,1,27),mapping!P:P,0),1)+INDEX(mapping!H:H,MATCH(C41,mapping!A:A,0),1)),'Stats import'!B:B,0),1)</f>
        <v>10.8</v>
      </c>
      <c r="DZ41" s="173">
        <f t="shared" si="66"/>
        <v>7.5925641025641024</v>
      </c>
      <c r="EA41" s="173">
        <f t="shared" si="67"/>
        <v>-10.9</v>
      </c>
      <c r="EB41" s="344">
        <f>INDEX('KenPom import'!J:J,MATCH(INDEX(kpVal,MATCH(C41,valCol,0)),kpTeam,0))</f>
        <v>69.599999999999994</v>
      </c>
      <c r="EC41" s="176">
        <f t="shared" si="68"/>
        <v>0.4355029115959656</v>
      </c>
      <c r="ED41" s="176">
        <f t="shared" si="69"/>
        <v>0.74949293065565581</v>
      </c>
      <c r="EE41" s="176">
        <f t="shared" si="70"/>
        <v>1.3779632029317155</v>
      </c>
      <c r="EF41" s="176">
        <f t="shared" si="71"/>
        <v>-5.2203706057151335E-2</v>
      </c>
      <c r="EG41" s="176">
        <f t="shared" si="72"/>
        <v>0.20842368992094645</v>
      </c>
      <c r="EH41" s="176">
        <f t="shared" si="73"/>
        <v>0.48719668559567708</v>
      </c>
      <c r="EI41" s="176">
        <f t="shared" si="74"/>
        <v>-6.0024094345815619E-2</v>
      </c>
      <c r="EJ41" s="176">
        <f t="shared" si="75"/>
        <v>-1.1953473169217224</v>
      </c>
      <c r="EK41" s="176">
        <f t="shared" si="76"/>
        <v>-1.5205314427300178</v>
      </c>
      <c r="EL41" s="176">
        <f t="shared" si="77"/>
        <v>-1.72847131200601</v>
      </c>
      <c r="EM41" s="225">
        <f t="shared" si="78"/>
        <v>-7.7637447588316784E-3</v>
      </c>
      <c r="EN41" s="176">
        <f t="shared" si="79"/>
        <v>-1.6841219626486144</v>
      </c>
      <c r="EO41" s="176">
        <f t="shared" si="80"/>
        <v>-0.30269076637208742</v>
      </c>
      <c r="EP41" s="176">
        <f t="shared" si="81"/>
        <v>-1.5366987044153888</v>
      </c>
      <c r="EQ41" s="176">
        <f t="shared" si="82"/>
        <v>0.96258518273970262</v>
      </c>
      <c r="ER41" s="176">
        <f t="shared" si="83"/>
        <v>-0.43950328885212031</v>
      </c>
      <c r="ES41" s="176">
        <f t="shared" si="84"/>
        <v>-0.19330230588760866</v>
      </c>
      <c r="ET41" s="176">
        <f t="shared" si="85"/>
        <v>0.2820644296189907</v>
      </c>
      <c r="EU41" s="176">
        <f t="shared" si="86"/>
        <v>0.44614701796784928</v>
      </c>
      <c r="EV41" s="176">
        <f t="shared" si="87"/>
        <v>1.4037910388992811</v>
      </c>
      <c r="EW41" s="176">
        <f t="shared" si="88"/>
        <v>1.2324164668846556</v>
      </c>
      <c r="EX41" s="176">
        <f t="shared" si="89"/>
        <v>-0.38828103381126949</v>
      </c>
      <c r="EY41" s="176">
        <f t="shared" si="90"/>
        <v>-0.11648672442883749</v>
      </c>
      <c r="EZ41" s="176">
        <f t="shared" si="91"/>
        <v>0.943574529294397</v>
      </c>
      <c r="FA41" s="176">
        <f t="shared" si="92"/>
        <v>0.95149313878301645</v>
      </c>
      <c r="FB41" s="176">
        <f t="shared" si="93"/>
        <v>1.1197856428393302</v>
      </c>
      <c r="FC41" s="176">
        <f t="shared" si="94"/>
        <v>-4.2273759670976206E-2</v>
      </c>
      <c r="FD41" s="176">
        <f t="shared" si="95"/>
        <v>-0.17582926423339951</v>
      </c>
      <c r="FE41" s="176">
        <f t="shared" si="96"/>
        <v>-3.9049091839986658E-2</v>
      </c>
      <c r="FF41" s="178">
        <f t="shared" si="97"/>
        <v>0.80742322642540221</v>
      </c>
      <c r="FG41" s="203">
        <f t="shared" si="98"/>
        <v>35.726739926739924</v>
      </c>
      <c r="FH41" s="178">
        <f t="shared" si="99"/>
        <v>0.44973765867418897</v>
      </c>
      <c r="FI41" s="177"/>
      <c r="FJ41" s="177"/>
    </row>
    <row r="42" spans="1:166" ht="15" customHeight="1" x14ac:dyDescent="0.3">
      <c r="A42" s="48">
        <v>44</v>
      </c>
      <c r="B42" s="30" t="s">
        <v>325</v>
      </c>
      <c r="C42" s="236" t="s">
        <v>635</v>
      </c>
      <c r="D42" s="249" t="s">
        <v>1611</v>
      </c>
      <c r="E42" s="126">
        <v>11</v>
      </c>
      <c r="F42" s="241" t="s">
        <v>676</v>
      </c>
      <c r="G42" s="468"/>
      <c r="H42" s="351">
        <f t="shared" si="51"/>
        <v>52</v>
      </c>
      <c r="I42" s="352">
        <f>IFERROR(INDEX('Net Import'!A:A,MATCH(INDEX(mapping!B:B,MATCH(C42,mapping!A:A,0),1),'Net Import'!B:B,0),1),0)</f>
        <v>45</v>
      </c>
      <c r="J42" s="355">
        <f t="shared" si="52"/>
        <v>51</v>
      </c>
      <c r="L42" s="132">
        <v>11</v>
      </c>
      <c r="M42" s="422">
        <f t="shared" si="53"/>
        <v>54.106410256410264</v>
      </c>
      <c r="N42" s="47">
        <f t="shared" si="54"/>
        <v>0</v>
      </c>
      <c r="O42" s="231">
        <f t="shared" si="55"/>
        <v>10.3</v>
      </c>
      <c r="P42" s="417">
        <f t="shared" si="56"/>
        <v>61</v>
      </c>
      <c r="Q42" s="232">
        <f t="shared" si="57"/>
        <v>50</v>
      </c>
      <c r="R42" s="420">
        <f t="shared" si="58"/>
        <v>10.987820512820512</v>
      </c>
      <c r="S42" s="472">
        <v>8</v>
      </c>
      <c r="T42" s="473">
        <v>0</v>
      </c>
      <c r="U42" s="125">
        <f t="shared" si="59"/>
        <v>1</v>
      </c>
      <c r="V42" s="126">
        <f t="shared" si="60"/>
        <v>2</v>
      </c>
      <c r="W42" s="274">
        <f t="shared" si="61"/>
        <v>8</v>
      </c>
      <c r="X42" s="51">
        <f t="shared" si="62"/>
        <v>1</v>
      </c>
      <c r="Y42" s="70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71"/>
      <c r="AK42" s="70" t="s">
        <v>564</v>
      </c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71"/>
      <c r="AW42" s="139" t="s">
        <v>627</v>
      </c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62"/>
      <c r="BL42" s="139" t="s">
        <v>110</v>
      </c>
      <c r="BM42" s="136"/>
      <c r="BN42" s="136"/>
      <c r="BO42" s="136"/>
      <c r="BP42" s="136"/>
      <c r="BQ42" s="136"/>
      <c r="BR42" s="136"/>
      <c r="BS42" s="136"/>
      <c r="BT42" s="136"/>
      <c r="BU42" s="136"/>
      <c r="BV42" s="136"/>
      <c r="BW42" s="136"/>
      <c r="BX42" s="62"/>
      <c r="BY42" s="141" t="s">
        <v>1394</v>
      </c>
      <c r="BZ42" s="68" t="s">
        <v>1350</v>
      </c>
      <c r="CA42" s="68" t="s">
        <v>608</v>
      </c>
      <c r="CB42" s="68" t="s">
        <v>126</v>
      </c>
      <c r="CC42" s="68" t="s">
        <v>1414</v>
      </c>
      <c r="CD42" s="68" t="s">
        <v>1617</v>
      </c>
      <c r="CT42" s="143">
        <f t="shared" si="63"/>
        <v>118</v>
      </c>
      <c r="CU42" s="196">
        <f t="shared" si="64"/>
        <v>49.166666666666671</v>
      </c>
      <c r="CV42" s="197">
        <f>VLOOKUP(B42,'SODiv Index'!A:B,2,FALSE)</f>
        <v>0.7</v>
      </c>
      <c r="CW42" s="130">
        <f t="shared" si="65"/>
        <v>48.478333333333339</v>
      </c>
      <c r="CX42" s="206">
        <f>INDEX('Stats import'!H:H,MATCH((INDEX(mapping!R:R,MATCH(INDEX(statsCategories,1,1),mapping!P:P,0),1)+INDEX(mapping!H:H,MATCH(C42,mapping!A:A,0),1)),'Stats import'!B:B,0),1)</f>
        <v>1.55</v>
      </c>
      <c r="CY42" s="53">
        <f>INDEX('Stats import'!H:H,MATCH((INDEX(mapping!R:R,MATCH(INDEX(statsCategories,1,2),mapping!P:P,0),1)+INDEX(mapping!H:H,MATCH(C42,mapping!A:A,0),1)),'Stats import'!B:B,0),1)</f>
        <v>17.3</v>
      </c>
      <c r="CZ42" s="53">
        <f>INDEX('Stats import'!H:H,MATCH((INDEX(mapping!R:R,MATCH(INDEX(statsCategories,1,3),mapping!P:P,0),1)+INDEX(mapping!H:H,MATCH(C42,mapping!A:A,0),1)),'Stats import'!B:B,0),1)</f>
        <v>20.56</v>
      </c>
      <c r="DA42" s="53">
        <f>INDEX('Stats import'!H:H,MATCH((INDEX(mapping!R:R,MATCH(INDEX(statsCategories,1,4),mapping!P:P,0),1)+INDEX(mapping!H:H,MATCH(C42,mapping!A:A,0),1)),'Stats import'!B:B,0),1)</f>
        <v>4.2</v>
      </c>
      <c r="DB42" s="53">
        <f>INDEX('Stats import'!H:H,MATCH((INDEX(mapping!R:R,MATCH(INDEX(statsCategories,1,5),mapping!P:P,0),1)+INDEX(mapping!H:H,MATCH(C42,mapping!A:A,0),1)),'Stats import'!B:B,0),1)</f>
        <v>0.51400000000000001</v>
      </c>
      <c r="DC42" s="53">
        <f>INDEX('Stats import'!H:H,MATCH((INDEX(mapping!R:R,MATCH(INDEX(statsCategories,1,6),mapping!P:P,0),1)+INDEX(mapping!H:H,MATCH(C42,mapping!A:A,0),1)),'Stats import'!B:B,0),1)</f>
        <v>14.56</v>
      </c>
      <c r="DD42" s="53">
        <f>INDEX('Stats import'!H:H,MATCH((INDEX(mapping!R:R,MATCH(INDEX(statsCategories,1,7),mapping!P:P,0),1)+INDEX(mapping!H:H,MATCH(C42,mapping!A:A,0),1)),'Stats import'!B:B,0),1)</f>
        <v>44.1</v>
      </c>
      <c r="DE42" s="53">
        <f>INDEX('Stats import'!H:H,MATCH((INDEX(mapping!R:R,MATCH(INDEX(statsCategories,1,8),mapping!P:P,0),1)+INDEX(mapping!H:H,MATCH(C42,mapping!A:A,0),1)),'Stats import'!B:B,0),1)</f>
        <v>41.5</v>
      </c>
      <c r="DF42" s="53">
        <f>INDEX('Stats import'!H:H,MATCH((INDEX(mapping!R:R,MATCH(INDEX(statsCategories,1,9),mapping!P:P,0),1)+INDEX(mapping!H:H,MATCH(C42,mapping!A:A,0),1)),'Stats import'!B:B,0),1)</f>
        <v>19.5</v>
      </c>
      <c r="DG42" s="53">
        <f>INDEX('Stats import'!H:H,MATCH((INDEX(mapping!R:R,MATCH(INDEX(statsCategories,1,10),mapping!P:P,0),1)+INDEX(mapping!H:H,MATCH(C42,mapping!A:A,0),1)),'Stats import'!B:B,0),1)</f>
        <v>27.2</v>
      </c>
      <c r="DH42" s="53">
        <f>INDEX('Stats import'!H:H,MATCH((INDEX(mapping!R:R,MATCH(INDEX(statsCategories,1,11),mapping!P:P,0),1)+INDEX(mapping!H:H,MATCH(C42,mapping!A:A,0),1)),'Stats import'!B:B,0),1)</f>
        <v>74.3</v>
      </c>
      <c r="DI42" s="53">
        <f>INDEX('Stats import'!H:H,MATCH((INDEX(mapping!R:R,MATCH(INDEX(statsCategories,1,12),mapping!P:P,0),1)+INDEX(mapping!H:H,MATCH(C42,mapping!A:A,0),1)),'Stats import'!B:B,0),1)</f>
        <v>20.2</v>
      </c>
      <c r="DJ42" s="53">
        <f>INDEX('Stats import'!H:H,MATCH((INDEX(mapping!R:R,MATCH(INDEX(statsCategories,1,13),mapping!P:P,0),1)+INDEX(mapping!H:H,MATCH(C42,mapping!A:A,0),1)),'Stats import'!B:B,0),1)</f>
        <v>5.2</v>
      </c>
      <c r="DK42" s="53">
        <f>INDEX('Stats import'!H:H,MATCH((INDEX(mapping!R:R,MATCH(INDEX(statsCategories,1,14),mapping!P:P,0),1)+INDEX(mapping!H:H,MATCH(C42,mapping!A:A,0),1)),'Stats import'!B:B,0),1)</f>
        <v>27.25</v>
      </c>
      <c r="DL42" s="53">
        <f>INDEX('Stats import'!H:H,MATCH((INDEX(mapping!R:R,MATCH(INDEX(statsCategories,1,15),mapping!P:P,0),1)+INDEX(mapping!H:H,MATCH(C42,mapping!A:A,0),1)),'Stats import'!B:B,0),1)</f>
        <v>15.56</v>
      </c>
      <c r="DM42" s="53">
        <f>INDEX('Stats import'!H:H,MATCH((INDEX(mapping!R:R,MATCH(INDEX(statsCategories,1,16),mapping!P:P,0),1)+INDEX(mapping!H:H,MATCH(C42,mapping!A:A,0),1)),'Stats import'!B:B,0),1)</f>
        <v>42.81</v>
      </c>
      <c r="DN42" s="53">
        <f>INDEX('Stats import'!H:H,MATCH((INDEX(mapping!R:R,MATCH(INDEX(statsCategories,1,17),mapping!P:P,0),1)+INDEX(mapping!H:H,MATCH(C42,mapping!A:A,0),1)),'Stats import'!B:B,0),1)</f>
        <v>76.2</v>
      </c>
      <c r="DO42" s="53">
        <f>INDEX('Stats import'!H:H,MATCH((INDEX(mapping!R:R,MATCH(INDEX(statsCategories,1,18),mapping!P:P,0),1)+INDEX(mapping!H:H,MATCH(C42,mapping!A:A,0),1)),'Stats import'!B:B,0),1)</f>
        <v>12.1</v>
      </c>
      <c r="DP42" s="53">
        <f>INDEX('Stats import'!H:H,MATCH((INDEX(mapping!R:R,MATCH(INDEX(statsCategories,1,19),mapping!P:P,0),1)+INDEX(mapping!H:H,MATCH(C42,mapping!A:A,0),1)),'Stats import'!B:B,0),1)</f>
        <v>88.3</v>
      </c>
      <c r="DQ42" s="53">
        <f>INDEX('Stats import'!H:H,MATCH((INDEX(mapping!R:R,MATCH(INDEX(statsCategories,1,20),mapping!P:P,0),1)+INDEX(mapping!H:H,MATCH(C42,mapping!A:A,0),1)),'Stats import'!B:B,0),1)</f>
        <v>9.1999999999999993</v>
      </c>
      <c r="DR42" s="53">
        <f>INDEX('Stats import'!H:H,MATCH((INDEX(mapping!R:R,MATCH(INDEX(statsCategories,1,21),mapping!P:P,0),1)+INDEX(mapping!H:H,MATCH(C42,mapping!A:A,0),1)),'Stats import'!B:B,0),1)</f>
        <v>29.3</v>
      </c>
      <c r="DS42" s="53">
        <f>INDEX('Stats import'!H:H,MATCH((INDEX(mapping!R:R,MATCH(INDEX(statsCategories,1,22),mapping!P:P,0),1)+INDEX(mapping!H:H,MATCH(C42,mapping!A:A,0),1)),'Stats import'!B:B,0),1)</f>
        <v>33.299999999999997</v>
      </c>
      <c r="DT42" s="53">
        <f>INDEX('Stats import'!H:H,MATCH((INDEX(mapping!R:R,MATCH(INDEX(statsCategories,1,23),mapping!P:P,0),1)+INDEX(mapping!H:H,MATCH(C42,mapping!A:A,0),1)),'Stats import'!B:B,0),1)</f>
        <v>34.200000000000003</v>
      </c>
      <c r="DU42" s="53">
        <f>INDEX('Stats import'!H:H,MATCH((INDEX(mapping!R:R,MATCH(INDEX(statsCategories,1,24),mapping!P:P,0),1)+INDEX(mapping!H:H,MATCH(C42,mapping!A:A,0),1)),'Stats import'!B:B,0),1)</f>
        <v>9.8000000000000007</v>
      </c>
      <c r="DV42" s="53">
        <f>INDEX('Stats import'!H:H,MATCH((INDEX(mapping!R:R,MATCH(INDEX(statsCategories,1,25),mapping!P:P,0),1)+INDEX(mapping!H:H,MATCH(C42,mapping!A:A,0),1)),'Stats import'!B:B,0),1)</f>
        <v>3.1</v>
      </c>
      <c r="DW42" s="53">
        <f>INDEX('Stats import'!H:H,MATCH((INDEX(mapping!R:R,MATCH(INDEX(statsCategories,1,26),mapping!P:P,0),1)+INDEX(mapping!H:H,MATCH(C42,mapping!A:A,0),1)),'Stats import'!B:B,0),1)</f>
        <v>14.28</v>
      </c>
      <c r="DX42" s="53">
        <f>INDEX('Stats import'!H:H,MATCH((INDEX(mapping!R:R,MATCH(INDEX(statsCategories,1,27),mapping!P:P,0),1)+INDEX(mapping!H:H,MATCH(C42,mapping!A:A,0),1)),'Stats import'!B:B,0),1)</f>
        <v>11.2</v>
      </c>
      <c r="DZ42" s="173">
        <f t="shared" si="66"/>
        <v>10.987820512820512</v>
      </c>
      <c r="EA42" s="173">
        <f t="shared" si="67"/>
        <v>-10.3</v>
      </c>
      <c r="EB42" s="344">
        <f>INDEX('KenPom import'!J:J,MATCH(INDEX(kpVal,MATCH(C42,valCol,0)),kpTeam,0))</f>
        <v>71.599999999999994</v>
      </c>
      <c r="EC42" s="176">
        <f t="shared" si="68"/>
        <v>0.4355029115959656</v>
      </c>
      <c r="ED42" s="176">
        <f t="shared" si="69"/>
        <v>1.0143314220534132</v>
      </c>
      <c r="EE42" s="176">
        <f t="shared" si="70"/>
        <v>-0.18894197251611292</v>
      </c>
      <c r="EF42" s="176">
        <f t="shared" si="71"/>
        <v>0.45710074328091027</v>
      </c>
      <c r="EG42" s="176">
        <f t="shared" si="72"/>
        <v>-1.089787128078161</v>
      </c>
      <c r="EH42" s="176">
        <f t="shared" si="73"/>
        <v>1.0198109841499703</v>
      </c>
      <c r="EI42" s="176">
        <f t="shared" si="74"/>
        <v>-1.3830041329884091</v>
      </c>
      <c r="EJ42" s="176">
        <f t="shared" si="75"/>
        <v>0.5380868586747275</v>
      </c>
      <c r="EK42" s="176">
        <f t="shared" si="76"/>
        <v>-1.5205314427300178</v>
      </c>
      <c r="EL42" s="176">
        <f t="shared" si="77"/>
        <v>1.9864521048427239</v>
      </c>
      <c r="EM42" s="225">
        <f t="shared" si="78"/>
        <v>0.2210624165539003</v>
      </c>
      <c r="EN42" s="176">
        <f t="shared" si="79"/>
        <v>1.9741032277404316</v>
      </c>
      <c r="EO42" s="176">
        <f t="shared" si="80"/>
        <v>0.43691563109817178</v>
      </c>
      <c r="EP42" s="176">
        <f t="shared" si="81"/>
        <v>0.97053942489242828</v>
      </c>
      <c r="EQ42" s="176">
        <f t="shared" si="82"/>
        <v>2.4214502855880315</v>
      </c>
      <c r="ER42" s="176">
        <f t="shared" si="83"/>
        <v>2.1452748025540243</v>
      </c>
      <c r="ES42" s="176">
        <f t="shared" si="84"/>
        <v>-1.0151750470041434</v>
      </c>
      <c r="ET42" s="176">
        <f t="shared" si="85"/>
        <v>0.66528882950093515</v>
      </c>
      <c r="EU42" s="176">
        <f t="shared" si="86"/>
        <v>1.5168998610906723</v>
      </c>
      <c r="EV42" s="176">
        <f t="shared" si="87"/>
        <v>1.6282479671709837</v>
      </c>
      <c r="EW42" s="176">
        <f t="shared" si="88"/>
        <v>1.2573326451385787</v>
      </c>
      <c r="EX42" s="176">
        <f t="shared" si="89"/>
        <v>-1.0395911550430856</v>
      </c>
      <c r="EY42" s="176">
        <f t="shared" si="90"/>
        <v>-0.97935134982763139</v>
      </c>
      <c r="EZ42" s="176">
        <f t="shared" si="91"/>
        <v>0.75454457350920945</v>
      </c>
      <c r="FA42" s="176">
        <f t="shared" si="92"/>
        <v>0.89967594946876095</v>
      </c>
      <c r="FB42" s="176">
        <f t="shared" si="93"/>
        <v>1.2471326789854413</v>
      </c>
      <c r="FC42" s="176">
        <f t="shared" si="94"/>
        <v>-0.41804051230186023</v>
      </c>
      <c r="FD42" s="176">
        <f t="shared" si="95"/>
        <v>-0.52639009768400336</v>
      </c>
      <c r="FE42" s="176">
        <f t="shared" si="96"/>
        <v>-0.11618310041279956</v>
      </c>
      <c r="FF42" s="178">
        <f t="shared" si="97"/>
        <v>1.6366126758995094</v>
      </c>
      <c r="FG42" s="203">
        <f t="shared" si="98"/>
        <v>36.945136186770426</v>
      </c>
      <c r="FH42" s="178">
        <f t="shared" si="99"/>
        <v>0.44229662261380326</v>
      </c>
      <c r="FI42" s="177"/>
      <c r="FJ42" s="177"/>
    </row>
    <row r="43" spans="1:166" ht="15" customHeight="1" x14ac:dyDescent="0.3">
      <c r="A43" s="48">
        <v>41</v>
      </c>
      <c r="B43" s="134" t="s">
        <v>31</v>
      </c>
      <c r="C43" s="123" t="s">
        <v>30</v>
      </c>
      <c r="D43" s="126" t="s">
        <v>1470</v>
      </c>
      <c r="E43" s="126">
        <v>11</v>
      </c>
      <c r="F43" s="241" t="s">
        <v>1945</v>
      </c>
      <c r="G43" s="468"/>
      <c r="H43" s="351">
        <f t="shared" si="51"/>
        <v>37</v>
      </c>
      <c r="I43" s="352">
        <f>IFERROR(INDEX('Net Import'!A:A,MATCH(INDEX(mapping!B:B,MATCH(C43,mapping!A:A,0),1),'Net Import'!B:B,0),1),0)</f>
        <v>36</v>
      </c>
      <c r="J43" s="355">
        <f t="shared" si="52"/>
        <v>45</v>
      </c>
      <c r="L43" s="132">
        <v>10</v>
      </c>
      <c r="M43" s="422">
        <f t="shared" si="53"/>
        <v>43.406794871794872</v>
      </c>
      <c r="N43" s="47">
        <f t="shared" si="54"/>
        <v>1</v>
      </c>
      <c r="O43" s="231">
        <f t="shared" si="55"/>
        <v>13.5</v>
      </c>
      <c r="P43" s="417">
        <f t="shared" si="56"/>
        <v>24</v>
      </c>
      <c r="Q43" s="232">
        <f t="shared" si="57"/>
        <v>71</v>
      </c>
      <c r="R43" s="420">
        <f t="shared" si="58"/>
        <v>6.8352564102564095</v>
      </c>
      <c r="S43" s="472">
        <v>2</v>
      </c>
      <c r="T43" s="473">
        <v>6</v>
      </c>
      <c r="U43" s="125">
        <f t="shared" si="59"/>
        <v>5</v>
      </c>
      <c r="V43" s="126">
        <f t="shared" si="60"/>
        <v>11</v>
      </c>
      <c r="W43" s="274">
        <f t="shared" si="61"/>
        <v>13</v>
      </c>
      <c r="X43" s="51">
        <f t="shared" si="62"/>
        <v>1</v>
      </c>
      <c r="Y43" s="72" t="s">
        <v>131</v>
      </c>
      <c r="Z43" s="137" t="s">
        <v>99</v>
      </c>
      <c r="AK43" s="72" t="s">
        <v>621</v>
      </c>
      <c r="AL43" s="137" t="s">
        <v>590</v>
      </c>
      <c r="AM43" s="137" t="s">
        <v>576</v>
      </c>
      <c r="AN43" s="137" t="s">
        <v>702</v>
      </c>
      <c r="AO43" s="137" t="s">
        <v>576</v>
      </c>
      <c r="AP43" s="137" t="s">
        <v>571</v>
      </c>
      <c r="AQ43" s="137" t="s">
        <v>576</v>
      </c>
      <c r="AW43" s="140" t="s">
        <v>110</v>
      </c>
      <c r="AX43" s="138" t="s">
        <v>160</v>
      </c>
      <c r="AY43" s="138" t="s">
        <v>600</v>
      </c>
      <c r="BL43" s="140" t="s">
        <v>587</v>
      </c>
      <c r="BM43" s="138" t="s">
        <v>593</v>
      </c>
      <c r="BN43" s="138" t="s">
        <v>604</v>
      </c>
      <c r="BO43" s="138" t="s">
        <v>633</v>
      </c>
      <c r="BY43" s="110" t="s">
        <v>1411</v>
      </c>
      <c r="BZ43" s="74" t="s">
        <v>1347</v>
      </c>
      <c r="CT43" s="143">
        <f t="shared" si="63"/>
        <v>97.6</v>
      </c>
      <c r="CU43" s="196">
        <f t="shared" si="64"/>
        <v>40.666666666666664</v>
      </c>
      <c r="CV43" s="197">
        <f>VLOOKUP(B43,'SODiv Index'!A:B,2,FALSE)</f>
        <v>1</v>
      </c>
      <c r="CW43" s="130">
        <f t="shared" si="65"/>
        <v>39.853333333333339</v>
      </c>
      <c r="CX43" s="206">
        <f>INDEX('Stats import'!H:H,MATCH((INDEX(mapping!R:R,MATCH(INDEX(statsCategories,1,1),mapping!P:P,0),1)+INDEX(mapping!H:H,MATCH(C43,mapping!A:A,0),1)),'Stats import'!B:B,0),1)</f>
        <v>1.69</v>
      </c>
      <c r="CY43" s="53">
        <f>INDEX('Stats import'!H:H,MATCH((INDEX(mapping!R:R,MATCH(INDEX(statsCategories,1,2),mapping!P:P,0),1)+INDEX(mapping!H:H,MATCH(C43,mapping!A:A,0),1)),'Stats import'!B:B,0),1)</f>
        <v>15.6</v>
      </c>
      <c r="CZ43" s="53">
        <f>INDEX('Stats import'!H:H,MATCH((INDEX(mapping!R:R,MATCH(INDEX(statsCategories,1,3),mapping!P:P,0),1)+INDEX(mapping!H:H,MATCH(C43,mapping!A:A,0),1)),'Stats import'!B:B,0),1)</f>
        <v>19.940000000000001</v>
      </c>
      <c r="DA43" s="53">
        <f>INDEX('Stats import'!H:H,MATCH((INDEX(mapping!R:R,MATCH(INDEX(statsCategories,1,4),mapping!P:P,0),1)+INDEX(mapping!H:H,MATCH(C43,mapping!A:A,0),1)),'Stats import'!B:B,0),1)</f>
        <v>3.4</v>
      </c>
      <c r="DB43" s="53">
        <f>INDEX('Stats import'!H:H,MATCH((INDEX(mapping!R:R,MATCH(INDEX(statsCategories,1,5),mapping!P:P,0),1)+INDEX(mapping!H:H,MATCH(C43,mapping!A:A,0),1)),'Stats import'!B:B,0),1)</f>
        <v>0.55300000000000005</v>
      </c>
      <c r="DC43" s="53">
        <f>INDEX('Stats import'!H:H,MATCH((INDEX(mapping!R:R,MATCH(INDEX(statsCategories,1,6),mapping!P:P,0),1)+INDEX(mapping!H:H,MATCH(C43,mapping!A:A,0),1)),'Stats import'!B:B,0),1)</f>
        <v>10.85</v>
      </c>
      <c r="DD43" s="53">
        <f>INDEX('Stats import'!H:H,MATCH((INDEX(mapping!R:R,MATCH(INDEX(statsCategories,1,7),mapping!P:P,0),1)+INDEX(mapping!H:H,MATCH(C43,mapping!A:A,0),1)),'Stats import'!B:B,0),1)</f>
        <v>46.8</v>
      </c>
      <c r="DE43" s="53">
        <f>INDEX('Stats import'!H:H,MATCH((INDEX(mapping!R:R,MATCH(INDEX(statsCategories,1,8),mapping!P:P,0),1)+INDEX(mapping!H:H,MATCH(C43,mapping!A:A,0),1)),'Stats import'!B:B,0),1)</f>
        <v>45</v>
      </c>
      <c r="DF43" s="53">
        <f>INDEX('Stats import'!H:H,MATCH((INDEX(mapping!R:R,MATCH(INDEX(statsCategories,1,9),mapping!P:P,0),1)+INDEX(mapping!H:H,MATCH(C43,mapping!A:A,0),1)),'Stats import'!B:B,0),1)</f>
        <v>18.2</v>
      </c>
      <c r="DG43" s="53">
        <f>INDEX('Stats import'!H:H,MATCH((INDEX(mapping!R:R,MATCH(INDEX(statsCategories,1,10),mapping!P:P,0),1)+INDEX(mapping!H:H,MATCH(C43,mapping!A:A,0),1)),'Stats import'!B:B,0),1)</f>
        <v>21.4</v>
      </c>
      <c r="DH43" s="53">
        <f>INDEX('Stats import'!H:H,MATCH((INDEX(mapping!R:R,MATCH(INDEX(statsCategories,1,11),mapping!P:P,0),1)+INDEX(mapping!H:H,MATCH(C43,mapping!A:A,0),1)),'Stats import'!B:B,0),1)</f>
        <v>76.8</v>
      </c>
      <c r="DI43" s="53">
        <f>INDEX('Stats import'!H:H,MATCH((INDEX(mapping!R:R,MATCH(INDEX(statsCategories,1,12),mapping!P:P,0),1)+INDEX(mapping!H:H,MATCH(C43,mapping!A:A,0),1)),'Stats import'!B:B,0),1)</f>
        <v>16.399999999999999</v>
      </c>
      <c r="DJ43" s="53">
        <f>INDEX('Stats import'!H:H,MATCH((INDEX(mapping!R:R,MATCH(INDEX(statsCategories,1,13),mapping!P:P,0),1)+INDEX(mapping!H:H,MATCH(C43,mapping!A:A,0),1)),'Stats import'!B:B,0),1)</f>
        <v>-1</v>
      </c>
      <c r="DK43" s="53">
        <f>INDEX('Stats import'!H:H,MATCH((INDEX(mapping!R:R,MATCH(INDEX(statsCategories,1,14),mapping!P:P,0),1)+INDEX(mapping!H:H,MATCH(C43,mapping!A:A,0),1)),'Stats import'!B:B,0),1)</f>
        <v>24.67</v>
      </c>
      <c r="DL43" s="53">
        <f>INDEX('Stats import'!H:H,MATCH((INDEX(mapping!R:R,MATCH(INDEX(statsCategories,1,15),mapping!P:P,0),1)+INDEX(mapping!H:H,MATCH(C43,mapping!A:A,0),1)),'Stats import'!B:B,0),1)</f>
        <v>9.85</v>
      </c>
      <c r="DM43" s="53">
        <f>INDEX('Stats import'!H:H,MATCH((INDEX(mapping!R:R,MATCH(INDEX(statsCategories,1,16),mapping!P:P,0),1)+INDEX(mapping!H:H,MATCH(C43,mapping!A:A,0),1)),'Stats import'!B:B,0),1)</f>
        <v>34.520000000000003</v>
      </c>
      <c r="DN43" s="53">
        <f>INDEX('Stats import'!H:H,MATCH((INDEX(mapping!R:R,MATCH(INDEX(statsCategories,1,17),mapping!P:P,0),1)+INDEX(mapping!H:H,MATCH(C43,mapping!A:A,0),1)),'Stats import'!B:B,0),1)</f>
        <v>76.5</v>
      </c>
      <c r="DO43" s="53">
        <f>INDEX('Stats import'!H:H,MATCH((INDEX(mapping!R:R,MATCH(INDEX(statsCategories,1,18),mapping!P:P,0),1)+INDEX(mapping!H:H,MATCH(C43,mapping!A:A,0),1)),'Stats import'!B:B,0),1)</f>
        <v>7.2</v>
      </c>
      <c r="DP43" s="53">
        <f>INDEX('Stats import'!H:H,MATCH((INDEX(mapping!R:R,MATCH(INDEX(statsCategories,1,19),mapping!P:P,0),1)+INDEX(mapping!H:H,MATCH(C43,mapping!A:A,0),1)),'Stats import'!B:B,0),1)</f>
        <v>83.7</v>
      </c>
      <c r="DQ43" s="53">
        <f>INDEX('Stats import'!H:H,MATCH((INDEX(mapping!R:R,MATCH(INDEX(statsCategories,1,20),mapping!P:P,0),1)+INDEX(mapping!H:H,MATCH(C43,mapping!A:A,0),1)),'Stats import'!B:B,0),1)</f>
        <v>8.1</v>
      </c>
      <c r="DR43" s="53">
        <f>INDEX('Stats import'!H:H,MATCH((INDEX(mapping!R:R,MATCH(INDEX(statsCategories,1,21),mapping!P:P,0),1)+INDEX(mapping!H:H,MATCH(C43,mapping!A:A,0),1)),'Stats import'!B:B,0),1)</f>
        <v>26.7</v>
      </c>
      <c r="DS43" s="53">
        <f>INDEX('Stats import'!H:H,MATCH((INDEX(mapping!R:R,MATCH(INDEX(statsCategories,1,22),mapping!P:P,0),1)+INDEX(mapping!H:H,MATCH(C43,mapping!A:A,0),1)),'Stats import'!B:B,0),1)</f>
        <v>38.799999999999997</v>
      </c>
      <c r="DT43" s="53">
        <f>INDEX('Stats import'!H:H,MATCH((INDEX(mapping!R:R,MATCH(INDEX(statsCategories,1,23),mapping!P:P,0),1)+INDEX(mapping!H:H,MATCH(C43,mapping!A:A,0),1)),'Stats import'!B:B,0),1)</f>
        <v>35.6</v>
      </c>
      <c r="DU43" s="53">
        <f>INDEX('Stats import'!H:H,MATCH((INDEX(mapping!R:R,MATCH(INDEX(statsCategories,1,24),mapping!P:P,0),1)+INDEX(mapping!H:H,MATCH(C43,mapping!A:A,0),1)),'Stats import'!B:B,0),1)</f>
        <v>10.4</v>
      </c>
      <c r="DV43" s="53">
        <f>INDEX('Stats import'!H:H,MATCH((INDEX(mapping!R:R,MATCH(INDEX(statsCategories,1,25),mapping!P:P,0),1)+INDEX(mapping!H:H,MATCH(C43,mapping!A:A,0),1)),'Stats import'!B:B,0),1)</f>
        <v>3.5</v>
      </c>
      <c r="DW43" s="53">
        <f>INDEX('Stats import'!H:H,MATCH((INDEX(mapping!R:R,MATCH(INDEX(statsCategories,1,26),mapping!P:P,0),1)+INDEX(mapping!H:H,MATCH(C43,mapping!A:A,0),1)),'Stats import'!B:B,0),1)</f>
        <v>12.79</v>
      </c>
      <c r="DX43" s="53">
        <f>INDEX('Stats import'!H:H,MATCH((INDEX(mapping!R:R,MATCH(INDEX(statsCategories,1,27),mapping!P:P,0),1)+INDEX(mapping!H:H,MATCH(C43,mapping!A:A,0),1)),'Stats import'!B:B,0),1)</f>
        <v>9.1999999999999993</v>
      </c>
      <c r="DZ43" s="173">
        <f t="shared" si="66"/>
        <v>6.8352564102564095</v>
      </c>
      <c r="EA43" s="173">
        <f t="shared" si="67"/>
        <v>-13.5</v>
      </c>
      <c r="EB43" s="344">
        <f>INDEX('KenPom import'!J:J,MATCH(INDEX(kpVal,MATCH(C43,valCol,0)),kpTeam,0))</f>
        <v>69</v>
      </c>
      <c r="EC43" s="176">
        <f t="shared" si="68"/>
        <v>1.025301292475626</v>
      </c>
      <c r="ED43" s="176">
        <f t="shared" si="69"/>
        <v>0.11388055130103748</v>
      </c>
      <c r="EE43" s="176">
        <f t="shared" si="70"/>
        <v>-0.28961360036871908</v>
      </c>
      <c r="EF43" s="176">
        <f t="shared" si="71"/>
        <v>-0.35778637565998855</v>
      </c>
      <c r="EG43" s="176">
        <f t="shared" si="72"/>
        <v>0.4924073063582512</v>
      </c>
      <c r="EH43" s="176">
        <f t="shared" si="73"/>
        <v>-0.11582065242268955</v>
      </c>
      <c r="EI43" s="176">
        <f t="shared" si="74"/>
        <v>-6.0024094345815619E-2</v>
      </c>
      <c r="EJ43" s="176">
        <f t="shared" si="75"/>
        <v>-1.147196367599598</v>
      </c>
      <c r="EK43" s="176">
        <f t="shared" si="76"/>
        <v>-0.69086056107250637</v>
      </c>
      <c r="EL43" s="176">
        <f t="shared" si="77"/>
        <v>-8.5993597612258749E-3</v>
      </c>
      <c r="EM43" s="225">
        <f t="shared" si="78"/>
        <v>1.0382987069565111</v>
      </c>
      <c r="EN43" s="176">
        <f t="shared" si="79"/>
        <v>0.27882813951136104</v>
      </c>
      <c r="EO43" s="176">
        <f t="shared" si="80"/>
        <v>-1.2614398001298306</v>
      </c>
      <c r="EP43" s="176">
        <f t="shared" si="81"/>
        <v>-0.42658247005663541</v>
      </c>
      <c r="EQ43" s="176">
        <f t="shared" si="82"/>
        <v>-0.95106782666458267</v>
      </c>
      <c r="ER43" s="176">
        <f t="shared" si="83"/>
        <v>-0.87272665910188174</v>
      </c>
      <c r="ES43" s="176">
        <f t="shared" si="84"/>
        <v>-1.0800597370922904</v>
      </c>
      <c r="ET43" s="176">
        <f t="shared" si="85"/>
        <v>-0.43929914662937575</v>
      </c>
      <c r="EU43" s="176">
        <f t="shared" si="86"/>
        <v>0.6047770688008598</v>
      </c>
      <c r="EV43" s="176">
        <f t="shared" si="87"/>
        <v>0.80523923017473809</v>
      </c>
      <c r="EW43" s="176">
        <f t="shared" si="88"/>
        <v>0.60951201053658643</v>
      </c>
      <c r="EX43" s="176">
        <f t="shared" si="89"/>
        <v>1.7159516655530509</v>
      </c>
      <c r="EY43" s="176">
        <f t="shared" si="90"/>
        <v>-1.7846916668665047</v>
      </c>
      <c r="EZ43" s="176">
        <f t="shared" si="91"/>
        <v>1.1326044850795858</v>
      </c>
      <c r="FA43" s="176">
        <f t="shared" si="92"/>
        <v>1.1069447067257829</v>
      </c>
      <c r="FB43" s="176">
        <f t="shared" si="93"/>
        <v>0.38464593417768522</v>
      </c>
      <c r="FC43" s="176">
        <f t="shared" si="94"/>
        <v>1.4607932508525665</v>
      </c>
      <c r="FD43" s="176">
        <f t="shared" si="95"/>
        <v>-9.7637109145504677E-2</v>
      </c>
      <c r="FE43" s="176">
        <f t="shared" si="96"/>
        <v>0.29519827864220272</v>
      </c>
      <c r="FF43" s="178">
        <f t="shared" si="97"/>
        <v>0.55866639158317244</v>
      </c>
      <c r="FG43" s="203">
        <f t="shared" si="98"/>
        <v>34.149909584086799</v>
      </c>
      <c r="FH43" s="178">
        <f t="shared" si="99"/>
        <v>0.43878454680534917</v>
      </c>
      <c r="FI43" s="177"/>
      <c r="FJ43" s="177"/>
    </row>
    <row r="44" spans="1:166" ht="15" customHeight="1" x14ac:dyDescent="0.3">
      <c r="A44" s="48">
        <v>42</v>
      </c>
      <c r="B44" s="29" t="s">
        <v>35</v>
      </c>
      <c r="C44" s="29" t="s">
        <v>110</v>
      </c>
      <c r="D44" s="250" t="s">
        <v>1261</v>
      </c>
      <c r="E44" s="126">
        <v>11</v>
      </c>
      <c r="F44" s="241" t="s">
        <v>676</v>
      </c>
      <c r="G44" s="468"/>
      <c r="H44" s="351">
        <f t="shared" si="51"/>
        <v>46</v>
      </c>
      <c r="I44" s="352">
        <f>IFERROR(INDEX('Net Import'!A:A,MATCH(INDEX(mapping!B:B,MATCH(C44,mapping!A:A,0),1),'Net Import'!B:B,0),1),0)</f>
        <v>43</v>
      </c>
      <c r="J44" s="355">
        <f t="shared" si="52"/>
        <v>42</v>
      </c>
      <c r="L44" s="132">
        <v>11</v>
      </c>
      <c r="M44" s="422">
        <f t="shared" si="53"/>
        <v>44.141923076923078</v>
      </c>
      <c r="N44" s="47">
        <f t="shared" si="54"/>
        <v>1</v>
      </c>
      <c r="O44" s="231">
        <f t="shared" si="55"/>
        <v>11.6</v>
      </c>
      <c r="P44" s="417">
        <f t="shared" si="56"/>
        <v>46</v>
      </c>
      <c r="Q44" s="232">
        <f t="shared" si="57"/>
        <v>64</v>
      </c>
      <c r="R44" s="420">
        <f t="shared" si="58"/>
        <v>8.6355128205128207</v>
      </c>
      <c r="S44" s="472">
        <v>7</v>
      </c>
      <c r="T44" s="473">
        <v>1</v>
      </c>
      <c r="U44" s="125">
        <f t="shared" si="59"/>
        <v>1</v>
      </c>
      <c r="V44" s="126">
        <f t="shared" si="60"/>
        <v>6</v>
      </c>
      <c r="W44" s="274">
        <f t="shared" si="61"/>
        <v>7</v>
      </c>
      <c r="X44" s="51">
        <f t="shared" si="62"/>
        <v>1</v>
      </c>
      <c r="AK44" s="72" t="s">
        <v>602</v>
      </c>
      <c r="AL44" s="137" t="s">
        <v>658</v>
      </c>
      <c r="AM44" s="137" t="s">
        <v>1211</v>
      </c>
      <c r="AW44" s="140" t="s">
        <v>600</v>
      </c>
      <c r="BL44" s="140" t="s">
        <v>627</v>
      </c>
      <c r="BM44" s="138" t="s">
        <v>629</v>
      </c>
      <c r="BN44" s="138" t="s">
        <v>1211</v>
      </c>
      <c r="BY44" s="110" t="s">
        <v>653</v>
      </c>
      <c r="CT44" s="143">
        <f t="shared" si="63"/>
        <v>103.19999999999999</v>
      </c>
      <c r="CU44" s="196">
        <f t="shared" si="64"/>
        <v>43</v>
      </c>
      <c r="CV44" s="197">
        <f>VLOOKUP(B44,'SODiv Index'!A:B,2,FALSE)</f>
        <v>0.7</v>
      </c>
      <c r="CW44" s="130">
        <f t="shared" si="65"/>
        <v>42.397999999999996</v>
      </c>
      <c r="CX44" s="206">
        <f>INDEX('Stats import'!H:H,MATCH((INDEX(mapping!R:R,MATCH(INDEX(statsCategories,1,1),mapping!P:P,0),1)+INDEX(mapping!H:H,MATCH(C44,mapping!A:A,0),1)),'Stats import'!B:B,0),1)</f>
        <v>1.32</v>
      </c>
      <c r="CY44" s="53">
        <f>INDEX('Stats import'!H:H,MATCH((INDEX(mapping!R:R,MATCH(INDEX(statsCategories,1,2),mapping!P:P,0),1)+INDEX(mapping!H:H,MATCH(C44,mapping!A:A,0),1)),'Stats import'!B:B,0),1)</f>
        <v>14.2</v>
      </c>
      <c r="CZ44" s="53">
        <f>INDEX('Stats import'!H:H,MATCH((INDEX(mapping!R:R,MATCH(INDEX(statsCategories,1,3),mapping!P:P,0),1)+INDEX(mapping!H:H,MATCH(C44,mapping!A:A,0),1)),'Stats import'!B:B,0),1)</f>
        <v>34</v>
      </c>
      <c r="DA44" s="53">
        <f>INDEX('Stats import'!H:H,MATCH((INDEX(mapping!R:R,MATCH(INDEX(statsCategories,1,4),mapping!P:P,0),1)+INDEX(mapping!H:H,MATCH(C44,mapping!A:A,0),1)),'Stats import'!B:B,0),1)</f>
        <v>4.4000000000000004</v>
      </c>
      <c r="DB44" s="53">
        <f>INDEX('Stats import'!H:H,MATCH((INDEX(mapping!R:R,MATCH(INDEX(statsCategories,1,5),mapping!P:P,0),1)+INDEX(mapping!H:H,MATCH(C44,mapping!A:A,0),1)),'Stats import'!B:B,0),1)</f>
        <v>0.54200000000000004</v>
      </c>
      <c r="DC44" s="53">
        <f>INDEX('Stats import'!H:H,MATCH((INDEX(mapping!R:R,MATCH(INDEX(statsCategories,1,6),mapping!P:P,0),1)+INDEX(mapping!H:H,MATCH(C44,mapping!A:A,0),1)),'Stats import'!B:B,0),1)</f>
        <v>11.52</v>
      </c>
      <c r="DD44" s="53">
        <f>INDEX('Stats import'!H:H,MATCH((INDEX(mapping!R:R,MATCH(INDEX(statsCategories,1,7),mapping!P:P,0),1)+INDEX(mapping!H:H,MATCH(C44,mapping!A:A,0),1)),'Stats import'!B:B,0),1)</f>
        <v>46.2</v>
      </c>
      <c r="DE44" s="53">
        <f>INDEX('Stats import'!H:H,MATCH((INDEX(mapping!R:R,MATCH(INDEX(statsCategories,1,8),mapping!P:P,0),1)+INDEX(mapping!H:H,MATCH(C44,mapping!A:A,0),1)),'Stats import'!B:B,0),1)</f>
        <v>43.1</v>
      </c>
      <c r="DF44" s="53">
        <f>INDEX('Stats import'!H:H,MATCH((INDEX(mapping!R:R,MATCH(INDEX(statsCategories,1,9),mapping!P:P,0),1)+INDEX(mapping!H:H,MATCH(C44,mapping!A:A,0),1)),'Stats import'!B:B,0),1)</f>
        <v>17.3</v>
      </c>
      <c r="DG44" s="53">
        <f>INDEX('Stats import'!H:H,MATCH((INDEX(mapping!R:R,MATCH(INDEX(statsCategories,1,10),mapping!P:P,0),1)+INDEX(mapping!H:H,MATCH(C44,mapping!A:A,0),1)),'Stats import'!B:B,0),1)</f>
        <v>25.6</v>
      </c>
      <c r="DH44" s="53">
        <f>INDEX('Stats import'!H:H,MATCH((INDEX(mapping!R:R,MATCH(INDEX(statsCategories,1,11),mapping!P:P,0),1)+INDEX(mapping!H:H,MATCH(C44,mapping!A:A,0),1)),'Stats import'!B:B,0),1)</f>
        <v>74.099999999999994</v>
      </c>
      <c r="DI44" s="53">
        <f>INDEX('Stats import'!H:H,MATCH((INDEX(mapping!R:R,MATCH(INDEX(statsCategories,1,12),mapping!P:P,0),1)+INDEX(mapping!H:H,MATCH(C44,mapping!A:A,0),1)),'Stats import'!B:B,0),1)</f>
        <v>18.899999999999999</v>
      </c>
      <c r="DJ44" s="53">
        <f>INDEX('Stats import'!H:H,MATCH((INDEX(mapping!R:R,MATCH(INDEX(statsCategories,1,13),mapping!P:P,0),1)+INDEX(mapping!H:H,MATCH(C44,mapping!A:A,0),1)),'Stats import'!B:B,0),1)</f>
        <v>2.6</v>
      </c>
      <c r="DK44" s="53">
        <f>INDEX('Stats import'!H:H,MATCH((INDEX(mapping!R:R,MATCH(INDEX(statsCategories,1,14),mapping!P:P,0),1)+INDEX(mapping!H:H,MATCH(C44,mapping!A:A,0),1)),'Stats import'!B:B,0),1)</f>
        <v>25.42</v>
      </c>
      <c r="DL44" s="53">
        <f>INDEX('Stats import'!H:H,MATCH((INDEX(mapping!R:R,MATCH(INDEX(statsCategories,1,15),mapping!P:P,0),1)+INDEX(mapping!H:H,MATCH(C44,mapping!A:A,0),1)),'Stats import'!B:B,0),1)</f>
        <v>11.33</v>
      </c>
      <c r="DM44" s="53">
        <f>INDEX('Stats import'!H:H,MATCH((INDEX(mapping!R:R,MATCH(INDEX(statsCategories,1,16),mapping!P:P,0),1)+INDEX(mapping!H:H,MATCH(C44,mapping!A:A,0),1)),'Stats import'!B:B,0),1)</f>
        <v>36.76</v>
      </c>
      <c r="DN44" s="53">
        <f>INDEX('Stats import'!H:H,MATCH((INDEX(mapping!R:R,MATCH(INDEX(statsCategories,1,17),mapping!P:P,0),1)+INDEX(mapping!H:H,MATCH(C44,mapping!A:A,0),1)),'Stats import'!B:B,0),1)</f>
        <v>71.8</v>
      </c>
      <c r="DO44" s="53">
        <f>INDEX('Stats import'!H:H,MATCH((INDEX(mapping!R:R,MATCH(INDEX(statsCategories,1,18),mapping!P:P,0),1)+INDEX(mapping!H:H,MATCH(C44,mapping!A:A,0),1)),'Stats import'!B:B,0),1)</f>
        <v>10.199999999999999</v>
      </c>
      <c r="DP44" s="53">
        <f>INDEX('Stats import'!H:H,MATCH((INDEX(mapping!R:R,MATCH(INDEX(statsCategories,1,19),mapping!P:P,0),1)+INDEX(mapping!H:H,MATCH(C44,mapping!A:A,0),1)),'Stats import'!B:B,0),1)</f>
        <v>81.900000000000006</v>
      </c>
      <c r="DQ44" s="53">
        <f>INDEX('Stats import'!H:H,MATCH((INDEX(mapping!R:R,MATCH(INDEX(statsCategories,1,20),mapping!P:P,0),1)+INDEX(mapping!H:H,MATCH(C44,mapping!A:A,0),1)),'Stats import'!B:B,0),1)</f>
        <v>7.3</v>
      </c>
      <c r="DR44" s="53">
        <f>INDEX('Stats import'!H:H,MATCH((INDEX(mapping!R:R,MATCH(INDEX(statsCategories,1,21),mapping!P:P,0),1)+INDEX(mapping!H:H,MATCH(C44,mapping!A:A,0),1)),'Stats import'!B:B,0),1)</f>
        <v>25.5</v>
      </c>
      <c r="DS44" s="53">
        <f>INDEX('Stats import'!H:H,MATCH((INDEX(mapping!R:R,MATCH(INDEX(statsCategories,1,22),mapping!P:P,0),1)+INDEX(mapping!H:H,MATCH(C44,mapping!A:A,0),1)),'Stats import'!B:B,0),1)</f>
        <v>36.4</v>
      </c>
      <c r="DT44" s="53">
        <f>INDEX('Stats import'!H:H,MATCH((INDEX(mapping!R:R,MATCH(INDEX(statsCategories,1,23),mapping!P:P,0),1)+INDEX(mapping!H:H,MATCH(C44,mapping!A:A,0),1)),'Stats import'!B:B,0),1)</f>
        <v>33.1</v>
      </c>
      <c r="DU44" s="53">
        <f>INDEX('Stats import'!H:H,MATCH((INDEX(mapping!R:R,MATCH(INDEX(statsCategories,1,24),mapping!P:P,0),1)+INDEX(mapping!H:H,MATCH(C44,mapping!A:A,0),1)),'Stats import'!B:B,0),1)</f>
        <v>9.3000000000000007</v>
      </c>
      <c r="DV44" s="53">
        <f>INDEX('Stats import'!H:H,MATCH((INDEX(mapping!R:R,MATCH(INDEX(statsCategories,1,25),mapping!P:P,0),1)+INDEX(mapping!H:H,MATCH(C44,mapping!A:A,0),1)),'Stats import'!B:B,0),1)</f>
        <v>1.2</v>
      </c>
      <c r="DW44" s="53">
        <f>INDEX('Stats import'!H:H,MATCH((INDEX(mapping!R:R,MATCH(INDEX(statsCategories,1,26),mapping!P:P,0),1)+INDEX(mapping!H:H,MATCH(C44,mapping!A:A,0),1)),'Stats import'!B:B,0),1)</f>
        <v>11.94</v>
      </c>
      <c r="DX44" s="53">
        <f>INDEX('Stats import'!H:H,MATCH((INDEX(mapping!R:R,MATCH(INDEX(statsCategories,1,27),mapping!P:P,0),1)+INDEX(mapping!H:H,MATCH(C44,mapping!A:A,0),1)),'Stats import'!B:B,0),1)</f>
        <v>10.7</v>
      </c>
      <c r="DZ44" s="173">
        <f t="shared" si="66"/>
        <v>8.6355128205128207</v>
      </c>
      <c r="EA44" s="173">
        <f t="shared" si="67"/>
        <v>-11.6</v>
      </c>
      <c r="EB44" s="344">
        <f>INDEX('KenPom import'!J:J,MATCH(INDEX(kpVal,MATCH(C44,valCol,0)),kpTeam,0))</f>
        <v>69</v>
      </c>
      <c r="EC44" s="176">
        <f t="shared" si="68"/>
        <v>-0.53345157127776266</v>
      </c>
      <c r="ED44" s="176">
        <f t="shared" si="69"/>
        <v>-0.62766722461268343</v>
      </c>
      <c r="EE44" s="176">
        <f t="shared" si="70"/>
        <v>1.9933591215791007</v>
      </c>
      <c r="EF44" s="176">
        <f t="shared" si="71"/>
        <v>0.66082252301613509</v>
      </c>
      <c r="EG44" s="176">
        <f t="shared" si="72"/>
        <v>4.6147337671058025E-2</v>
      </c>
      <c r="EH44" s="176">
        <f t="shared" si="73"/>
        <v>8.9266462537871613E-2</v>
      </c>
      <c r="EI44" s="176">
        <f t="shared" si="74"/>
        <v>-0.35401965848861183</v>
      </c>
      <c r="EJ44" s="176">
        <f t="shared" si="75"/>
        <v>-0.23232833047925056</v>
      </c>
      <c r="EK44" s="176">
        <f t="shared" si="76"/>
        <v>-0.11647302761730732</v>
      </c>
      <c r="EL44" s="176">
        <f t="shared" si="77"/>
        <v>1.4360930801243936</v>
      </c>
      <c r="EM44" s="225">
        <f t="shared" si="78"/>
        <v>0.1556835133216905</v>
      </c>
      <c r="EN44" s="176">
        <f t="shared" si="79"/>
        <v>1.394140697556802</v>
      </c>
      <c r="EO44" s="176">
        <f t="shared" si="80"/>
        <v>-0.27529793683615184</v>
      </c>
      <c r="EP44" s="176">
        <f t="shared" si="81"/>
        <v>-2.0442384315628264E-2</v>
      </c>
      <c r="EQ44" s="176">
        <f t="shared" si="82"/>
        <v>-7.693003224534109E-2</v>
      </c>
      <c r="ER44" s="176">
        <f t="shared" si="83"/>
        <v>-5.7247373925860587E-2</v>
      </c>
      <c r="ES44" s="176">
        <f t="shared" si="84"/>
        <v>-6.3532925711311736E-2</v>
      </c>
      <c r="ET44" s="176">
        <f t="shared" si="85"/>
        <v>0.23697920610346754</v>
      </c>
      <c r="EU44" s="176">
        <f t="shared" si="86"/>
        <v>0.24785945442658544</v>
      </c>
      <c r="EV44" s="176">
        <f t="shared" si="87"/>
        <v>0.20668742145019567</v>
      </c>
      <c r="EW44" s="176">
        <f t="shared" si="88"/>
        <v>0.31051787148951338</v>
      </c>
      <c r="EX44" s="176">
        <f t="shared" si="89"/>
        <v>0.5135329802020101</v>
      </c>
      <c r="EY44" s="176">
        <f t="shared" si="90"/>
        <v>-0.34658395786851504</v>
      </c>
      <c r="EZ44" s="176">
        <f t="shared" si="91"/>
        <v>0.43949464720056247</v>
      </c>
      <c r="FA44" s="176">
        <f t="shared" si="92"/>
        <v>-8.4850647502093896E-2</v>
      </c>
      <c r="FB44" s="176">
        <f t="shared" si="93"/>
        <v>-0.10737670547774578</v>
      </c>
      <c r="FC44" s="176">
        <f t="shared" si="94"/>
        <v>5.1667928486746464E-2</v>
      </c>
      <c r="FD44" s="176">
        <f t="shared" si="95"/>
        <v>-0.28351390646126884</v>
      </c>
      <c r="FE44" s="176">
        <f t="shared" si="96"/>
        <v>5.0940584828295013E-2</v>
      </c>
      <c r="FF44" s="178">
        <f t="shared" si="97"/>
        <v>0.55866639158317244</v>
      </c>
      <c r="FG44" s="203">
        <f t="shared" si="98"/>
        <v>32.618081180811821</v>
      </c>
      <c r="FH44" s="178">
        <f t="shared" si="99"/>
        <v>0.43876190476190469</v>
      </c>
      <c r="FI44" s="177"/>
      <c r="FJ44" s="177"/>
    </row>
    <row r="45" spans="1:166" ht="15" customHeight="1" x14ac:dyDescent="0.3">
      <c r="A45" s="48">
        <v>43</v>
      </c>
      <c r="B45" s="74" t="s">
        <v>50</v>
      </c>
      <c r="C45" s="74" t="s">
        <v>1289</v>
      </c>
      <c r="D45" s="429" t="s">
        <v>1384</v>
      </c>
      <c r="E45" s="126">
        <v>11</v>
      </c>
      <c r="F45" s="241" t="s">
        <v>1945</v>
      </c>
      <c r="G45" s="468"/>
      <c r="H45" s="351">
        <f t="shared" si="51"/>
        <v>93</v>
      </c>
      <c r="I45" s="352">
        <f>IFERROR(INDEX('Net Import'!A:A,MATCH(INDEX(mapping!B:B,MATCH(C45,mapping!A:A,0),1),'Net Import'!B:B,0),1),0)</f>
        <v>64</v>
      </c>
      <c r="J45" s="355">
        <f t="shared" si="52"/>
        <v>28</v>
      </c>
      <c r="K45" s="131">
        <v>20</v>
      </c>
      <c r="L45" s="132">
        <v>11</v>
      </c>
      <c r="M45" s="422">
        <f t="shared" si="53"/>
        <v>45.105000000000011</v>
      </c>
      <c r="N45" s="47">
        <f t="shared" si="54"/>
        <v>0</v>
      </c>
      <c r="O45" s="231">
        <f t="shared" si="55"/>
        <v>6.2</v>
      </c>
      <c r="P45" s="417">
        <f t="shared" si="56"/>
        <v>70</v>
      </c>
      <c r="Q45" s="232">
        <f t="shared" si="57"/>
        <v>138</v>
      </c>
      <c r="R45" s="420">
        <f t="shared" si="58"/>
        <v>1.6</v>
      </c>
      <c r="S45" s="472">
        <v>7</v>
      </c>
      <c r="T45" s="473">
        <v>1</v>
      </c>
      <c r="U45" s="125">
        <f t="shared" si="59"/>
        <v>0</v>
      </c>
      <c r="V45" s="126">
        <f t="shared" si="60"/>
        <v>0</v>
      </c>
      <c r="W45" s="274">
        <f t="shared" si="61"/>
        <v>1</v>
      </c>
      <c r="X45" s="51">
        <f t="shared" si="62"/>
        <v>1</v>
      </c>
      <c r="BY45" s="110" t="s">
        <v>2001</v>
      </c>
      <c r="CT45" s="143">
        <f t="shared" si="63"/>
        <v>122.00000000000001</v>
      </c>
      <c r="CU45" s="196">
        <f t="shared" si="64"/>
        <v>50.833333333333343</v>
      </c>
      <c r="CV45" s="197">
        <f>VLOOKUP(B45,'SODiv Index'!A:B,2,FALSE)</f>
        <v>0.5</v>
      </c>
      <c r="CW45" s="130">
        <f t="shared" si="65"/>
        <v>50.32500000000001</v>
      </c>
      <c r="CX45" s="206">
        <f>INDEX('Stats import'!H:H,MATCH((INDEX(mapping!R:R,MATCH(INDEX(statsCategories,1,1),mapping!P:P,0),1)+INDEX(mapping!H:H,MATCH(C45,mapping!A:A,0),1)),'Stats import'!B:B,0),1)</f>
        <v>1.54</v>
      </c>
      <c r="CY45" s="53">
        <f>INDEX('Stats import'!H:H,MATCH((INDEX(mapping!R:R,MATCH(INDEX(statsCategories,1,2),mapping!P:P,0),1)+INDEX(mapping!H:H,MATCH(C45,mapping!A:A,0),1)),'Stats import'!B:B,0),1)</f>
        <v>16.100000000000001</v>
      </c>
      <c r="CZ45" s="53">
        <f>INDEX('Stats import'!H:H,MATCH((INDEX(mapping!R:R,MATCH(INDEX(statsCategories,1,3),mapping!P:P,0),1)+INDEX(mapping!H:H,MATCH(C45,mapping!A:A,0),1)),'Stats import'!B:B,0),1)</f>
        <v>25.97</v>
      </c>
      <c r="DA45" s="53">
        <f>INDEX('Stats import'!H:H,MATCH((INDEX(mapping!R:R,MATCH(INDEX(statsCategories,1,4),mapping!P:P,0),1)+INDEX(mapping!H:H,MATCH(C45,mapping!A:A,0),1)),'Stats import'!B:B,0),1)</f>
        <v>3.3</v>
      </c>
      <c r="DB45" s="53">
        <f>INDEX('Stats import'!H:H,MATCH((INDEX(mapping!R:R,MATCH(INDEX(statsCategories,1,5),mapping!P:P,0),1)+INDEX(mapping!H:H,MATCH(C45,mapping!A:A,0),1)),'Stats import'!B:B,0),1)</f>
        <v>0.61199999999999999</v>
      </c>
      <c r="DC45" s="53">
        <f>INDEX('Stats import'!H:H,MATCH((INDEX(mapping!R:R,MATCH(INDEX(statsCategories,1,6),mapping!P:P,0),1)+INDEX(mapping!H:H,MATCH(C45,mapping!A:A,0),1)),'Stats import'!B:B,0),1)</f>
        <v>10.5</v>
      </c>
      <c r="DD45" s="53">
        <f>INDEX('Stats import'!H:H,MATCH((INDEX(mapping!R:R,MATCH(INDEX(statsCategories,1,7),mapping!P:P,0),1)+INDEX(mapping!H:H,MATCH(C45,mapping!A:A,0),1)),'Stats import'!B:B,0),1)</f>
        <v>52.4</v>
      </c>
      <c r="DE45" s="53">
        <f>INDEX('Stats import'!H:H,MATCH((INDEX(mapping!R:R,MATCH(INDEX(statsCategories,1,8),mapping!P:P,0),1)+INDEX(mapping!H:H,MATCH(C45,mapping!A:A,0),1)),'Stats import'!B:B,0),1)</f>
        <v>43.6</v>
      </c>
      <c r="DF45" s="53">
        <f>INDEX('Stats import'!H:H,MATCH((INDEX(mapping!R:R,MATCH(INDEX(statsCategories,1,9),mapping!P:P,0),1)+INDEX(mapping!H:H,MATCH(C45,mapping!A:A,0),1)),'Stats import'!B:B,0),1)</f>
        <v>16.100000000000001</v>
      </c>
      <c r="DG45" s="53">
        <f>INDEX('Stats import'!H:H,MATCH((INDEX(mapping!R:R,MATCH(INDEX(statsCategories,1,10),mapping!P:P,0),1)+INDEX(mapping!H:H,MATCH(C45,mapping!A:A,0),1)),'Stats import'!B:B,0),1)</f>
        <v>23.6</v>
      </c>
      <c r="DH45" s="53">
        <f>INDEX('Stats import'!H:H,MATCH((INDEX(mapping!R:R,MATCH(INDEX(statsCategories,1,11),mapping!P:P,0),1)+INDEX(mapping!H:H,MATCH(C45,mapping!A:A,0),1)),'Stats import'!B:B,0),1)</f>
        <v>74.900000000000006</v>
      </c>
      <c r="DI45" s="53">
        <f>INDEX('Stats import'!H:H,MATCH((INDEX(mapping!R:R,MATCH(INDEX(statsCategories,1,12),mapping!P:P,0),1)+INDEX(mapping!H:H,MATCH(C45,mapping!A:A,0),1)),'Stats import'!B:B,0),1)</f>
        <v>17.7</v>
      </c>
      <c r="DJ45" s="53">
        <f>INDEX('Stats import'!H:H,MATCH((INDEX(mapping!R:R,MATCH(INDEX(statsCategories,1,13),mapping!P:P,0),1)+INDEX(mapping!H:H,MATCH(C45,mapping!A:A,0),1)),'Stats import'!B:B,0),1)</f>
        <v>1.9</v>
      </c>
      <c r="DK45" s="53">
        <f>INDEX('Stats import'!H:H,MATCH((INDEX(mapping!R:R,MATCH(INDEX(statsCategories,1,14),mapping!P:P,0),1)+INDEX(mapping!H:H,MATCH(C45,mapping!A:A,0),1)),'Stats import'!B:B,0),1)</f>
        <v>27.19</v>
      </c>
      <c r="DL45" s="53">
        <f>INDEX('Stats import'!H:H,MATCH((INDEX(mapping!R:R,MATCH(INDEX(statsCategories,1,15),mapping!P:P,0),1)+INDEX(mapping!H:H,MATCH(C45,mapping!A:A,0),1)),'Stats import'!B:B,0),1)</f>
        <v>8.2799999999999994</v>
      </c>
      <c r="DM45" s="53">
        <f>INDEX('Stats import'!H:H,MATCH((INDEX(mapping!R:R,MATCH(INDEX(statsCategories,1,16),mapping!P:P,0),1)+INDEX(mapping!H:H,MATCH(C45,mapping!A:A,0),1)),'Stats import'!B:B,0),1)</f>
        <v>35.47</v>
      </c>
      <c r="DN45" s="53">
        <f>INDEX('Stats import'!H:H,MATCH((INDEX(mapping!R:R,MATCH(INDEX(statsCategories,1,17),mapping!P:P,0),1)+INDEX(mapping!H:H,MATCH(C45,mapping!A:A,0),1)),'Stats import'!B:B,0),1)</f>
        <v>75.3</v>
      </c>
      <c r="DO45" s="53">
        <f>INDEX('Stats import'!H:H,MATCH((INDEX(mapping!R:R,MATCH(INDEX(statsCategories,1,18),mapping!P:P,0),1)+INDEX(mapping!H:H,MATCH(C45,mapping!A:A,0),1)),'Stats import'!B:B,0),1)</f>
        <v>15.4</v>
      </c>
      <c r="DP45" s="53">
        <f>INDEX('Stats import'!H:H,MATCH((INDEX(mapping!R:R,MATCH(INDEX(statsCategories,1,19),mapping!P:P,0),1)+INDEX(mapping!H:H,MATCH(C45,mapping!A:A,0),1)),'Stats import'!B:B,0),1)</f>
        <v>90.7</v>
      </c>
      <c r="DQ45" s="53">
        <f>INDEX('Stats import'!H:H,MATCH((INDEX(mapping!R:R,MATCH(INDEX(statsCategories,1,20),mapping!P:P,0),1)+INDEX(mapping!H:H,MATCH(C45,mapping!A:A,0),1)),'Stats import'!B:B,0),1)</f>
        <v>7.4</v>
      </c>
      <c r="DR45" s="53">
        <f>INDEX('Stats import'!H:H,MATCH((INDEX(mapping!R:R,MATCH(INDEX(statsCategories,1,21),mapping!P:P,0),1)+INDEX(mapping!H:H,MATCH(C45,mapping!A:A,0),1)),'Stats import'!B:B,0),1)</f>
        <v>26.7</v>
      </c>
      <c r="DS45" s="53">
        <f>INDEX('Stats import'!H:H,MATCH((INDEX(mapping!R:R,MATCH(INDEX(statsCategories,1,22),mapping!P:P,0),1)+INDEX(mapping!H:H,MATCH(C45,mapping!A:A,0),1)),'Stats import'!B:B,0),1)</f>
        <v>39.200000000000003</v>
      </c>
      <c r="DT45" s="53">
        <f>INDEX('Stats import'!H:H,MATCH((INDEX(mapping!R:R,MATCH(INDEX(statsCategories,1,23),mapping!P:P,0),1)+INDEX(mapping!H:H,MATCH(C45,mapping!A:A,0),1)),'Stats import'!B:B,0),1)</f>
        <v>32.5</v>
      </c>
      <c r="DU45" s="53">
        <f>INDEX('Stats import'!H:H,MATCH((INDEX(mapping!R:R,MATCH(INDEX(statsCategories,1,24),mapping!P:P,0),1)+INDEX(mapping!H:H,MATCH(C45,mapping!A:A,0),1)),'Stats import'!B:B,0),1)</f>
        <v>10.4</v>
      </c>
      <c r="DV45" s="53">
        <f>INDEX('Stats import'!H:H,MATCH((INDEX(mapping!R:R,MATCH(INDEX(statsCategories,1,25),mapping!P:P,0),1)+INDEX(mapping!H:H,MATCH(C45,mapping!A:A,0),1)),'Stats import'!B:B,0),1)</f>
        <v>2.4</v>
      </c>
      <c r="DW45" s="53">
        <f>INDEX('Stats import'!H:H,MATCH((INDEX(mapping!R:R,MATCH(INDEX(statsCategories,1,26),mapping!P:P,0),1)+INDEX(mapping!H:H,MATCH(C45,mapping!A:A,0),1)),'Stats import'!B:B,0),1)</f>
        <v>12.88</v>
      </c>
      <c r="DX45" s="53">
        <f>INDEX('Stats import'!H:H,MATCH((INDEX(mapping!R:R,MATCH(INDEX(statsCategories,1,27),mapping!P:P,0),1)+INDEX(mapping!H:H,MATCH(C45,mapping!A:A,0),1)),'Stats import'!B:B,0),1)</f>
        <v>10.5</v>
      </c>
      <c r="DZ45" s="173">
        <f t="shared" si="66"/>
        <v>1.6</v>
      </c>
      <c r="EA45" s="173">
        <f t="shared" si="67"/>
        <v>-6.2</v>
      </c>
      <c r="EB45" s="344">
        <f>INDEX('KenPom import'!J:J,MATCH(INDEX(kpVal,MATCH(C45,valCol,0)),kpTeam,0))</f>
        <v>70.099999999999994</v>
      </c>
      <c r="EC45" s="176">
        <f t="shared" si="68"/>
        <v>0.39337445581884695</v>
      </c>
      <c r="ED45" s="176">
        <f t="shared" si="69"/>
        <v>0.3787190426987958</v>
      </c>
      <c r="EE45" s="176">
        <f t="shared" si="70"/>
        <v>0.68949916729453475</v>
      </c>
      <c r="EF45" s="176">
        <f t="shared" si="71"/>
        <v>-0.45964726552760099</v>
      </c>
      <c r="EG45" s="176">
        <f t="shared" si="72"/>
        <v>2.8859835020441009</v>
      </c>
      <c r="EH45" s="176">
        <f t="shared" si="73"/>
        <v>-0.22295571247671395</v>
      </c>
      <c r="EI45" s="176">
        <f t="shared" si="74"/>
        <v>2.6839345043203093</v>
      </c>
      <c r="EJ45" s="176">
        <f t="shared" si="75"/>
        <v>-0.47308307708986852</v>
      </c>
      <c r="EK45" s="176">
        <f t="shared" si="76"/>
        <v>0.64937701698962547</v>
      </c>
      <c r="EL45" s="176">
        <f t="shared" si="77"/>
        <v>0.74814429922648007</v>
      </c>
      <c r="EM45" s="225">
        <f t="shared" si="78"/>
        <v>0.41719912625052968</v>
      </c>
      <c r="EN45" s="176">
        <f t="shared" si="79"/>
        <v>0.85879066969499063</v>
      </c>
      <c r="EO45" s="176">
        <f t="shared" si="80"/>
        <v>-0.46704774358770057</v>
      </c>
      <c r="EP45" s="176">
        <f t="shared" si="81"/>
        <v>0.93804821803314842</v>
      </c>
      <c r="EQ45" s="176">
        <f t="shared" si="82"/>
        <v>-1.8783626491228322</v>
      </c>
      <c r="ER45" s="176">
        <f t="shared" si="83"/>
        <v>-0.52687606940669496</v>
      </c>
      <c r="ES45" s="176">
        <f t="shared" si="84"/>
        <v>-0.82052097673969959</v>
      </c>
      <c r="ET45" s="176">
        <f t="shared" si="85"/>
        <v>1.4091950175070631</v>
      </c>
      <c r="EU45" s="176">
        <f t="shared" si="86"/>
        <v>1.9927900135897068</v>
      </c>
      <c r="EV45" s="176">
        <f t="shared" si="87"/>
        <v>0.2815063975407639</v>
      </c>
      <c r="EW45" s="176">
        <f t="shared" si="88"/>
        <v>0.60951201053658643</v>
      </c>
      <c r="EX45" s="176">
        <f t="shared" si="89"/>
        <v>1.9163547797782272</v>
      </c>
      <c r="EY45" s="176">
        <f t="shared" si="90"/>
        <v>-1.4381077089966818E-3</v>
      </c>
      <c r="EZ45" s="176">
        <f t="shared" si="91"/>
        <v>1.1326044850795858</v>
      </c>
      <c r="FA45" s="176">
        <f t="shared" si="92"/>
        <v>0.53695562426897225</v>
      </c>
      <c r="FB45" s="176">
        <f t="shared" si="93"/>
        <v>0.43674244896473186</v>
      </c>
      <c r="FC45" s="176">
        <f t="shared" si="94"/>
        <v>0.23955130480218847</v>
      </c>
      <c r="FD45" s="176">
        <f t="shared" si="95"/>
        <v>0.44290405439168551</v>
      </c>
      <c r="FE45" s="176">
        <f t="shared" si="96"/>
        <v>-0.64326549232702135</v>
      </c>
      <c r="FF45" s="178">
        <f t="shared" si="97"/>
        <v>1.014720588793929</v>
      </c>
      <c r="FG45" s="203">
        <f t="shared" si="98"/>
        <v>32.940522875816995</v>
      </c>
      <c r="FH45" s="178">
        <f t="shared" si="99"/>
        <v>0.44768219178082186</v>
      </c>
      <c r="FI45" s="177"/>
      <c r="FJ45" s="177"/>
    </row>
    <row r="46" spans="1:166" ht="15" customHeight="1" x14ac:dyDescent="0.3">
      <c r="A46" s="48">
        <v>43</v>
      </c>
      <c r="B46" s="134" t="s">
        <v>31</v>
      </c>
      <c r="C46" s="123" t="s">
        <v>160</v>
      </c>
      <c r="D46" s="126" t="s">
        <v>1260</v>
      </c>
      <c r="E46" s="126">
        <v>11</v>
      </c>
      <c r="F46" s="241" t="s">
        <v>1945</v>
      </c>
      <c r="G46" s="468"/>
      <c r="H46" s="351">
        <f t="shared" si="51"/>
        <v>42</v>
      </c>
      <c r="I46" s="352">
        <f>IFERROR(INDEX('Net Import'!A:A,MATCH(INDEX(mapping!B:B,MATCH(C46,mapping!A:A,0),1),'Net Import'!B:B,0),1),0)</f>
        <v>37</v>
      </c>
      <c r="J46" s="355">
        <f t="shared" si="52"/>
        <v>49</v>
      </c>
      <c r="L46" s="132">
        <v>11</v>
      </c>
      <c r="M46" s="422">
        <f t="shared" si="53"/>
        <v>49.234974358974355</v>
      </c>
      <c r="N46" s="47">
        <f t="shared" si="54"/>
        <v>1</v>
      </c>
      <c r="O46" s="231">
        <f t="shared" si="55"/>
        <v>12.6</v>
      </c>
      <c r="P46" s="417">
        <f t="shared" si="56"/>
        <v>20</v>
      </c>
      <c r="Q46" s="232">
        <f t="shared" si="57"/>
        <v>108</v>
      </c>
      <c r="R46" s="420">
        <f t="shared" si="58"/>
        <v>8.6546153846153846</v>
      </c>
      <c r="S46" s="472">
        <v>3</v>
      </c>
      <c r="T46" s="473">
        <v>5</v>
      </c>
      <c r="U46" s="125">
        <f t="shared" si="59"/>
        <v>4</v>
      </c>
      <c r="V46" s="126">
        <f t="shared" si="60"/>
        <v>10</v>
      </c>
      <c r="W46" s="274">
        <f t="shared" si="61"/>
        <v>13</v>
      </c>
      <c r="X46" s="51">
        <f t="shared" si="62"/>
        <v>1</v>
      </c>
      <c r="Y46" s="72" t="s">
        <v>99</v>
      </c>
      <c r="Z46" s="137" t="s">
        <v>702</v>
      </c>
      <c r="AK46" s="72" t="s">
        <v>658</v>
      </c>
      <c r="AL46" s="137" t="s">
        <v>571</v>
      </c>
      <c r="AM46" s="137" t="s">
        <v>576</v>
      </c>
      <c r="AN46" s="137" t="s">
        <v>702</v>
      </c>
      <c r="AO46" s="137" t="s">
        <v>604</v>
      </c>
      <c r="AP46" s="137" t="s">
        <v>702</v>
      </c>
      <c r="AW46" s="140" t="s">
        <v>584</v>
      </c>
      <c r="AX46" s="138" t="s">
        <v>600</v>
      </c>
      <c r="BL46" s="140" t="s">
        <v>602</v>
      </c>
      <c r="BM46" s="138" t="s">
        <v>131</v>
      </c>
      <c r="BN46" s="138" t="s">
        <v>1351</v>
      </c>
      <c r="BO46" s="138" t="s">
        <v>633</v>
      </c>
      <c r="BY46" s="110" t="s">
        <v>133</v>
      </c>
      <c r="BZ46" s="74" t="s">
        <v>617</v>
      </c>
      <c r="CA46" s="74" t="s">
        <v>620</v>
      </c>
      <c r="CT46" s="143">
        <f t="shared" si="63"/>
        <v>105.19999999999999</v>
      </c>
      <c r="CU46" s="196">
        <f t="shared" si="64"/>
        <v>43.833333333333329</v>
      </c>
      <c r="CV46" s="197">
        <f>VLOOKUP(B46,'SODiv Index'!A:B,2,FALSE)</f>
        <v>1</v>
      </c>
      <c r="CW46" s="130">
        <f t="shared" si="65"/>
        <v>42.956666666666663</v>
      </c>
      <c r="CX46" s="206">
        <f>INDEX('Stats import'!H:H,MATCH((INDEX(mapping!R:R,MATCH(INDEX(statsCategories,1,1),mapping!P:P,0),1)+INDEX(mapping!H:H,MATCH(C46,mapping!A:A,0),1)),'Stats import'!B:B,0),1)</f>
        <v>1.5</v>
      </c>
      <c r="CY46" s="53">
        <f>INDEX('Stats import'!H:H,MATCH((INDEX(mapping!R:R,MATCH(INDEX(statsCategories,1,2),mapping!P:P,0),1)+INDEX(mapping!H:H,MATCH(C46,mapping!A:A,0),1)),'Stats import'!B:B,0),1)</f>
        <v>16.899999999999999</v>
      </c>
      <c r="CZ46" s="53">
        <f>INDEX('Stats import'!H:H,MATCH((INDEX(mapping!R:R,MATCH(INDEX(statsCategories,1,3),mapping!P:P,0),1)+INDEX(mapping!H:H,MATCH(C46,mapping!A:A,0),1)),'Stats import'!B:B,0),1)</f>
        <v>14.12</v>
      </c>
      <c r="DA46" s="53">
        <f>INDEX('Stats import'!H:H,MATCH((INDEX(mapping!R:R,MATCH(INDEX(statsCategories,1,4),mapping!P:P,0),1)+INDEX(mapping!H:H,MATCH(C46,mapping!A:A,0),1)),'Stats import'!B:B,0),1)</f>
        <v>3.7</v>
      </c>
      <c r="DB46" s="53">
        <f>INDEX('Stats import'!H:H,MATCH((INDEX(mapping!R:R,MATCH(INDEX(statsCategories,1,5),mapping!P:P,0),1)+INDEX(mapping!H:H,MATCH(C46,mapping!A:A,0),1)),'Stats import'!B:B,0),1)</f>
        <v>0.55700000000000005</v>
      </c>
      <c r="DC46" s="53">
        <f>INDEX('Stats import'!H:H,MATCH((INDEX(mapping!R:R,MATCH(INDEX(statsCategories,1,6),mapping!P:P,0),1)+INDEX(mapping!H:H,MATCH(C46,mapping!A:A,0),1)),'Stats import'!B:B,0),1)</f>
        <v>11.52</v>
      </c>
      <c r="DD46" s="53">
        <f>INDEX('Stats import'!H:H,MATCH((INDEX(mapping!R:R,MATCH(INDEX(statsCategories,1,7),mapping!P:P,0),1)+INDEX(mapping!H:H,MATCH(C46,mapping!A:A,0),1)),'Stats import'!B:B,0),1)</f>
        <v>49</v>
      </c>
      <c r="DE46" s="53">
        <f>INDEX('Stats import'!H:H,MATCH((INDEX(mapping!R:R,MATCH(INDEX(statsCategories,1,8),mapping!P:P,0),1)+INDEX(mapping!H:H,MATCH(C46,mapping!A:A,0),1)),'Stats import'!B:B,0),1)</f>
        <v>43.4</v>
      </c>
      <c r="DF46" s="53">
        <f>INDEX('Stats import'!H:H,MATCH((INDEX(mapping!R:R,MATCH(INDEX(statsCategories,1,9),mapping!P:P,0),1)+INDEX(mapping!H:H,MATCH(C46,mapping!A:A,0),1)),'Stats import'!B:B,0),1)</f>
        <v>16.899999999999999</v>
      </c>
      <c r="DG46" s="53">
        <f>INDEX('Stats import'!H:H,MATCH((INDEX(mapping!R:R,MATCH(INDEX(statsCategories,1,10),mapping!P:P,0),1)+INDEX(mapping!H:H,MATCH(C46,mapping!A:A,0),1)),'Stats import'!B:B,0),1)</f>
        <v>19.2</v>
      </c>
      <c r="DH46" s="53">
        <f>INDEX('Stats import'!H:H,MATCH((INDEX(mapping!R:R,MATCH(INDEX(statsCategories,1,11),mapping!P:P,0),1)+INDEX(mapping!H:H,MATCH(C46,mapping!A:A,0),1)),'Stats import'!B:B,0),1)</f>
        <v>74.099999999999994</v>
      </c>
      <c r="DI46" s="53">
        <f>INDEX('Stats import'!H:H,MATCH((INDEX(mapping!R:R,MATCH(INDEX(statsCategories,1,12),mapping!P:P,0),1)+INDEX(mapping!H:H,MATCH(C46,mapping!A:A,0),1)),'Stats import'!B:B,0),1)</f>
        <v>14.2</v>
      </c>
      <c r="DJ46" s="53">
        <f>INDEX('Stats import'!H:H,MATCH((INDEX(mapping!R:R,MATCH(INDEX(statsCategories,1,13),mapping!P:P,0),1)+INDEX(mapping!H:H,MATCH(C46,mapping!A:A,0),1)),'Stats import'!B:B,0),1)</f>
        <v>3.6</v>
      </c>
      <c r="DK46" s="53">
        <f>INDEX('Stats import'!H:H,MATCH((INDEX(mapping!R:R,MATCH(INDEX(statsCategories,1,14),mapping!P:P,0),1)+INDEX(mapping!H:H,MATCH(C46,mapping!A:A,0),1)),'Stats import'!B:B,0),1)</f>
        <v>25.42</v>
      </c>
      <c r="DL46" s="53">
        <f>INDEX('Stats import'!H:H,MATCH((INDEX(mapping!R:R,MATCH(INDEX(statsCategories,1,15),mapping!P:P,0),1)+INDEX(mapping!H:H,MATCH(C46,mapping!A:A,0),1)),'Stats import'!B:B,0),1)</f>
        <v>12.27</v>
      </c>
      <c r="DM46" s="53">
        <f>INDEX('Stats import'!H:H,MATCH((INDEX(mapping!R:R,MATCH(INDEX(statsCategories,1,16),mapping!P:P,0),1)+INDEX(mapping!H:H,MATCH(C46,mapping!A:A,0),1)),'Stats import'!B:B,0),1)</f>
        <v>37.700000000000003</v>
      </c>
      <c r="DN46" s="53">
        <f>INDEX('Stats import'!H:H,MATCH((INDEX(mapping!R:R,MATCH(INDEX(statsCategories,1,17),mapping!P:P,0),1)+INDEX(mapping!H:H,MATCH(C46,mapping!A:A,0),1)),'Stats import'!B:B,0),1)</f>
        <v>77.599999999999994</v>
      </c>
      <c r="DO46" s="53">
        <f>INDEX('Stats import'!H:H,MATCH((INDEX(mapping!R:R,MATCH(INDEX(statsCategories,1,18),mapping!P:P,0),1)+INDEX(mapping!H:H,MATCH(C46,mapping!A:A,0),1)),'Stats import'!B:B,0),1)</f>
        <v>6.6</v>
      </c>
      <c r="DP46" s="53">
        <f>INDEX('Stats import'!H:H,MATCH((INDEX(mapping!R:R,MATCH(INDEX(statsCategories,1,19),mapping!P:P,0),1)+INDEX(mapping!H:H,MATCH(C46,mapping!A:A,0),1)),'Stats import'!B:B,0),1)</f>
        <v>84.2</v>
      </c>
      <c r="DQ46" s="53">
        <f>INDEX('Stats import'!H:H,MATCH((INDEX(mapping!R:R,MATCH(INDEX(statsCategories,1,20),mapping!P:P,0),1)+INDEX(mapping!H:H,MATCH(C46,mapping!A:A,0),1)),'Stats import'!B:B,0),1)</f>
        <v>7.1</v>
      </c>
      <c r="DR46" s="53">
        <f>INDEX('Stats import'!H:H,MATCH((INDEX(mapping!R:R,MATCH(INDEX(statsCategories,1,21),mapping!P:P,0),1)+INDEX(mapping!H:H,MATCH(C46,mapping!A:A,0),1)),'Stats import'!B:B,0),1)</f>
        <v>22.6</v>
      </c>
      <c r="DS46" s="53">
        <f>INDEX('Stats import'!H:H,MATCH((INDEX(mapping!R:R,MATCH(INDEX(statsCategories,1,22),mapping!P:P,0),1)+INDEX(mapping!H:H,MATCH(C46,mapping!A:A,0),1)),'Stats import'!B:B,0),1)</f>
        <v>37.4</v>
      </c>
      <c r="DT46" s="53">
        <f>INDEX('Stats import'!H:H,MATCH((INDEX(mapping!R:R,MATCH(INDEX(statsCategories,1,23),mapping!P:P,0),1)+INDEX(mapping!H:H,MATCH(C46,mapping!A:A,0),1)),'Stats import'!B:B,0),1)</f>
        <v>33.9</v>
      </c>
      <c r="DU46" s="53">
        <f>INDEX('Stats import'!H:H,MATCH((INDEX(mapping!R:R,MATCH(INDEX(statsCategories,1,24),mapping!P:P,0),1)+INDEX(mapping!H:H,MATCH(C46,mapping!A:A,0),1)),'Stats import'!B:B,0),1)</f>
        <v>8.5</v>
      </c>
      <c r="DV46" s="53">
        <f>INDEX('Stats import'!H:H,MATCH((INDEX(mapping!R:R,MATCH(INDEX(statsCategories,1,25),mapping!P:P,0),1)+INDEX(mapping!H:H,MATCH(C46,mapping!A:A,0),1)),'Stats import'!B:B,0),1)</f>
        <v>0.9</v>
      </c>
      <c r="DW46" s="53">
        <f>INDEX('Stats import'!H:H,MATCH((INDEX(mapping!R:R,MATCH(INDEX(statsCategories,1,26),mapping!P:P,0),1)+INDEX(mapping!H:H,MATCH(C46,mapping!A:A,0),1)),'Stats import'!B:B,0),1)</f>
        <v>12.21</v>
      </c>
      <c r="DX46" s="53">
        <f>INDEX('Stats import'!H:H,MATCH((INDEX(mapping!R:R,MATCH(INDEX(statsCategories,1,27),mapping!P:P,0),1)+INDEX(mapping!H:H,MATCH(C46,mapping!A:A,0),1)),'Stats import'!B:B,0),1)</f>
        <v>11.3</v>
      </c>
      <c r="DZ46" s="173">
        <f t="shared" si="66"/>
        <v>8.6546153846153846</v>
      </c>
      <c r="EA46" s="173">
        <f t="shared" si="67"/>
        <v>-12.6</v>
      </c>
      <c r="EB46" s="344">
        <f>INDEX('KenPom import'!J:J,MATCH(INDEX(kpVal,MATCH(C46,valCol,0)),kpTeam,0))</f>
        <v>69</v>
      </c>
      <c r="EC46" s="176">
        <f t="shared" si="68"/>
        <v>0.22486063271037229</v>
      </c>
      <c r="ED46" s="176">
        <f t="shared" si="69"/>
        <v>0.80246062893520609</v>
      </c>
      <c r="EE46" s="176">
        <f t="shared" si="70"/>
        <v>-1.2346279134367359</v>
      </c>
      <c r="EF46" s="176">
        <f t="shared" si="71"/>
        <v>-5.2203706057151335E-2</v>
      </c>
      <c r="EG46" s="176">
        <f t="shared" si="72"/>
        <v>0.6546836586081396</v>
      </c>
      <c r="EH46" s="176">
        <f t="shared" si="73"/>
        <v>8.9266462537871613E-2</v>
      </c>
      <c r="EI46" s="176">
        <f t="shared" si="74"/>
        <v>1.0179596408444489</v>
      </c>
      <c r="EJ46" s="176">
        <f t="shared" si="75"/>
        <v>-0.37678117844561998</v>
      </c>
      <c r="EK46" s="176">
        <f t="shared" si="76"/>
        <v>0.13881032058500511</v>
      </c>
      <c r="EL46" s="176">
        <f t="shared" si="77"/>
        <v>-0.76534301874893063</v>
      </c>
      <c r="EM46" s="225">
        <f t="shared" si="78"/>
        <v>0.1556835133216905</v>
      </c>
      <c r="EN46" s="176">
        <f t="shared" si="79"/>
        <v>-0.70264691156862669</v>
      </c>
      <c r="EO46" s="176">
        <f t="shared" si="80"/>
        <v>-1.3696414767966252E-3</v>
      </c>
      <c r="EP46" s="176">
        <f t="shared" si="81"/>
        <v>-2.0442384315628264E-2</v>
      </c>
      <c r="EQ46" s="176">
        <f t="shared" si="82"/>
        <v>0.47826559393985246</v>
      </c>
      <c r="ER46" s="176">
        <f t="shared" si="83"/>
        <v>0.28496268324622226</v>
      </c>
      <c r="ES46" s="176">
        <f t="shared" si="84"/>
        <v>-1.3179702674154967</v>
      </c>
      <c r="ET46" s="176">
        <f t="shared" si="85"/>
        <v>-0.57455481717594459</v>
      </c>
      <c r="EU46" s="176">
        <f t="shared" si="86"/>
        <v>0.70392085057149167</v>
      </c>
      <c r="EV46" s="176">
        <f t="shared" si="87"/>
        <v>5.7049469269059898E-2</v>
      </c>
      <c r="EW46" s="176">
        <f t="shared" si="88"/>
        <v>-0.41205129787424655</v>
      </c>
      <c r="EX46" s="176">
        <f t="shared" si="89"/>
        <v>1.0145407657649441</v>
      </c>
      <c r="EY46" s="176">
        <f t="shared" si="90"/>
        <v>-0.80677842474787009</v>
      </c>
      <c r="EZ46" s="176">
        <f t="shared" si="91"/>
        <v>-6.4585234893273225E-2</v>
      </c>
      <c r="FA46" s="176">
        <f t="shared" si="92"/>
        <v>-0.24030221544486038</v>
      </c>
      <c r="FB46" s="176">
        <f t="shared" si="93"/>
        <v>4.8912838883391985E-2</v>
      </c>
      <c r="FC46" s="176">
        <f t="shared" si="94"/>
        <v>-0.51198220045958287</v>
      </c>
      <c r="FD46" s="176">
        <f t="shared" si="95"/>
        <v>-0.28548624963176084</v>
      </c>
      <c r="FE46" s="176">
        <f t="shared" si="96"/>
        <v>0.17949726578298325</v>
      </c>
      <c r="FF46" s="178">
        <f t="shared" si="97"/>
        <v>0.55866639158317244</v>
      </c>
      <c r="FG46" s="203">
        <f t="shared" si="98"/>
        <v>40.236624775583479</v>
      </c>
      <c r="FH46" s="178">
        <f t="shared" si="99"/>
        <v>0.35966285714285717</v>
      </c>
      <c r="FI46" s="177"/>
      <c r="FJ46" s="177"/>
    </row>
    <row r="47" spans="1:166" ht="15" customHeight="1" x14ac:dyDescent="0.3">
      <c r="A47" s="48"/>
      <c r="B47" s="134" t="s">
        <v>32</v>
      </c>
      <c r="C47" s="123" t="s">
        <v>25</v>
      </c>
      <c r="D47" s="126" t="s">
        <v>1255</v>
      </c>
      <c r="E47" s="126">
        <v>11</v>
      </c>
      <c r="F47" s="241" t="s">
        <v>1945</v>
      </c>
      <c r="G47" s="468"/>
      <c r="H47" s="351">
        <f t="shared" si="51"/>
        <v>39</v>
      </c>
      <c r="I47" s="352">
        <f>IFERROR(INDEX('Net Import'!A:A,MATCH(INDEX(mapping!B:B,MATCH(C47,mapping!A:A,0),1),'Net Import'!B:B,0),1),0)</f>
        <v>42</v>
      </c>
      <c r="J47" s="355">
        <f t="shared" si="52"/>
        <v>44</v>
      </c>
      <c r="L47" s="132">
        <v>11</v>
      </c>
      <c r="M47" s="422">
        <f t="shared" si="53"/>
        <v>50.31507692307693</v>
      </c>
      <c r="N47" s="47">
        <f t="shared" si="54"/>
        <v>1</v>
      </c>
      <c r="O47" s="231">
        <f t="shared" si="55"/>
        <v>13.5</v>
      </c>
      <c r="P47" s="417">
        <f t="shared" si="56"/>
        <v>9</v>
      </c>
      <c r="Q47" s="232">
        <f t="shared" si="57"/>
        <v>111</v>
      </c>
      <c r="R47" s="420">
        <f t="shared" si="58"/>
        <v>9.1194871794871784</v>
      </c>
      <c r="S47" s="472">
        <v>3</v>
      </c>
      <c r="T47" s="473">
        <v>5</v>
      </c>
      <c r="U47" s="125">
        <f t="shared" si="59"/>
        <v>6</v>
      </c>
      <c r="V47" s="126">
        <f t="shared" si="60"/>
        <v>10</v>
      </c>
      <c r="W47" s="274">
        <f t="shared" si="61"/>
        <v>14</v>
      </c>
      <c r="X47" s="51">
        <f t="shared" si="62"/>
        <v>1</v>
      </c>
      <c r="Y47" s="72" t="s">
        <v>602</v>
      </c>
      <c r="Z47" s="137" t="s">
        <v>564</v>
      </c>
      <c r="AA47" s="137" t="s">
        <v>658</v>
      </c>
      <c r="AB47" s="137" t="s">
        <v>622</v>
      </c>
      <c r="AK47" s="72" t="s">
        <v>571</v>
      </c>
      <c r="AL47" s="137" t="s">
        <v>595</v>
      </c>
      <c r="AM47" s="137" t="s">
        <v>558</v>
      </c>
      <c r="AN47" s="137" t="s">
        <v>615</v>
      </c>
      <c r="AO47" s="137" t="s">
        <v>614</v>
      </c>
      <c r="AW47" s="140" t="s">
        <v>616</v>
      </c>
      <c r="AX47" s="138" t="s">
        <v>584</v>
      </c>
      <c r="BL47" s="140" t="s">
        <v>576</v>
      </c>
      <c r="BM47" s="138" t="s">
        <v>584</v>
      </c>
      <c r="BN47" s="138" t="s">
        <v>594</v>
      </c>
      <c r="BO47" s="138" t="s">
        <v>621</v>
      </c>
      <c r="BP47" s="138" t="s">
        <v>622</v>
      </c>
      <c r="BY47" s="110" t="s">
        <v>634</v>
      </c>
      <c r="BZ47" s="74" t="s">
        <v>583</v>
      </c>
      <c r="CA47" s="74" t="s">
        <v>588</v>
      </c>
      <c r="CB47" s="74" t="s">
        <v>605</v>
      </c>
      <c r="CT47" s="143">
        <f t="shared" si="63"/>
        <v>102</v>
      </c>
      <c r="CU47" s="196">
        <f t="shared" si="64"/>
        <v>42.5</v>
      </c>
      <c r="CV47" s="197">
        <f>VLOOKUP(B47,'SODiv Index'!A:B,2,FALSE)</f>
        <v>1</v>
      </c>
      <c r="CW47" s="130">
        <f t="shared" si="65"/>
        <v>41.650000000000006</v>
      </c>
      <c r="CX47" s="206">
        <f>INDEX('Stats import'!H:H,MATCH((INDEX(mapping!R:R,MATCH(INDEX(statsCategories,1,1),mapping!P:P,0),1)+INDEX(mapping!H:H,MATCH(C47,mapping!A:A,0),1)),'Stats import'!B:B,0),1)</f>
        <v>1.1200000000000001</v>
      </c>
      <c r="CY47" s="53">
        <f>INDEX('Stats import'!H:H,MATCH((INDEX(mapping!R:R,MATCH(INDEX(statsCategories,1,2),mapping!P:P,0),1)+INDEX(mapping!H:H,MATCH(C47,mapping!A:A,0),1)),'Stats import'!B:B,0),1)</f>
        <v>12.3</v>
      </c>
      <c r="CZ47" s="53">
        <f>INDEX('Stats import'!H:H,MATCH((INDEX(mapping!R:R,MATCH(INDEX(statsCategories,1,3),mapping!P:P,0),1)+INDEX(mapping!H:H,MATCH(C47,mapping!A:A,0),1)),'Stats import'!B:B,0),1)</f>
        <v>17.559999999999999</v>
      </c>
      <c r="DA47" s="53">
        <f>INDEX('Stats import'!H:H,MATCH((INDEX(mapping!R:R,MATCH(INDEX(statsCategories,1,4),mapping!P:P,0),1)+INDEX(mapping!H:H,MATCH(C47,mapping!A:A,0),1)),'Stats import'!B:B,0),1)</f>
        <v>2.9</v>
      </c>
      <c r="DB47" s="53">
        <f>INDEX('Stats import'!H:H,MATCH((INDEX(mapping!R:R,MATCH(INDEX(statsCategories,1,5),mapping!P:P,0),1)+INDEX(mapping!H:H,MATCH(C47,mapping!A:A,0),1)),'Stats import'!B:B,0),1)</f>
        <v>0.55000000000000004</v>
      </c>
      <c r="DC47" s="53">
        <f>INDEX('Stats import'!H:H,MATCH((INDEX(mapping!R:R,MATCH(INDEX(statsCategories,1,6),mapping!P:P,0),1)+INDEX(mapping!H:H,MATCH(C47,mapping!A:A,0),1)),'Stats import'!B:B,0),1)</f>
        <v>13.34</v>
      </c>
      <c r="DD47" s="53">
        <f>INDEX('Stats import'!H:H,MATCH((INDEX(mapping!R:R,MATCH(INDEX(statsCategories,1,7),mapping!P:P,0),1)+INDEX(mapping!H:H,MATCH(C47,mapping!A:A,0),1)),'Stats import'!B:B,0),1)</f>
        <v>48.6</v>
      </c>
      <c r="DE47" s="53">
        <f>INDEX('Stats import'!H:H,MATCH((INDEX(mapping!R:R,MATCH(INDEX(statsCategories,1,8),mapping!P:P,0),1)+INDEX(mapping!H:H,MATCH(C47,mapping!A:A,0),1)),'Stats import'!B:B,0),1)</f>
        <v>44.9</v>
      </c>
      <c r="DF47" s="53">
        <f>INDEX('Stats import'!H:H,MATCH((INDEX(mapping!R:R,MATCH(INDEX(statsCategories,1,9),mapping!P:P,0),1)+INDEX(mapping!H:H,MATCH(C47,mapping!A:A,0),1)),'Stats import'!B:B,0),1)</f>
        <v>18.8</v>
      </c>
      <c r="DG47" s="53">
        <f>INDEX('Stats import'!H:H,MATCH((INDEX(mapping!R:R,MATCH(INDEX(statsCategories,1,10),mapping!P:P,0),1)+INDEX(mapping!H:H,MATCH(C47,mapping!A:A,0),1)),'Stats import'!B:B,0),1)</f>
        <v>26.3</v>
      </c>
      <c r="DH47" s="53">
        <f>INDEX('Stats import'!H:H,MATCH((INDEX(mapping!R:R,MATCH(INDEX(statsCategories,1,11),mapping!P:P,0),1)+INDEX(mapping!H:H,MATCH(C47,mapping!A:A,0),1)),'Stats import'!B:B,0),1)</f>
        <v>75.2</v>
      </c>
      <c r="DI47" s="53">
        <f>INDEX('Stats import'!H:H,MATCH((INDEX(mapping!R:R,MATCH(INDEX(statsCategories,1,12),mapping!P:P,0),1)+INDEX(mapping!H:H,MATCH(C47,mapping!A:A,0),1)),'Stats import'!B:B,0),1)</f>
        <v>19.8</v>
      </c>
      <c r="DJ47" s="53">
        <f>INDEX('Stats import'!H:H,MATCH((INDEX(mapping!R:R,MATCH(INDEX(statsCategories,1,13),mapping!P:P,0),1)+INDEX(mapping!H:H,MATCH(C47,mapping!A:A,0),1)),'Stats import'!B:B,0),1)</f>
        <v>7.4</v>
      </c>
      <c r="DK47" s="53">
        <f>INDEX('Stats import'!H:H,MATCH((INDEX(mapping!R:R,MATCH(INDEX(statsCategories,1,14),mapping!P:P,0),1)+INDEX(mapping!H:H,MATCH(C47,mapping!A:A,0),1)),'Stats import'!B:B,0),1)</f>
        <v>25.66</v>
      </c>
      <c r="DL47" s="53">
        <f>INDEX('Stats import'!H:H,MATCH((INDEX(mapping!R:R,MATCH(INDEX(statsCategories,1,15),mapping!P:P,0),1)+INDEX(mapping!H:H,MATCH(C47,mapping!A:A,0),1)),'Stats import'!B:B,0),1)</f>
        <v>12</v>
      </c>
      <c r="DM47" s="53">
        <f>INDEX('Stats import'!H:H,MATCH((INDEX(mapping!R:R,MATCH(INDEX(statsCategories,1,16),mapping!P:P,0),1)+INDEX(mapping!H:H,MATCH(C47,mapping!A:A,0),1)),'Stats import'!B:B,0),1)</f>
        <v>37.659999999999997</v>
      </c>
      <c r="DN47" s="53">
        <f>INDEX('Stats import'!H:H,MATCH((INDEX(mapping!R:R,MATCH(INDEX(statsCategories,1,17),mapping!P:P,0),1)+INDEX(mapping!H:H,MATCH(C47,mapping!A:A,0),1)),'Stats import'!B:B,0),1)</f>
        <v>76.8</v>
      </c>
      <c r="DO47" s="53">
        <f>INDEX('Stats import'!H:H,MATCH((INDEX(mapping!R:R,MATCH(INDEX(statsCategories,1,18),mapping!P:P,0),1)+INDEX(mapping!H:H,MATCH(C47,mapping!A:A,0),1)),'Stats import'!B:B,0),1)</f>
        <v>7</v>
      </c>
      <c r="DP47" s="53">
        <f>INDEX('Stats import'!H:H,MATCH((INDEX(mapping!R:R,MATCH(INDEX(statsCategories,1,19),mapping!P:P,0),1)+INDEX(mapping!H:H,MATCH(C47,mapping!A:A,0),1)),'Stats import'!B:B,0),1)</f>
        <v>83.8</v>
      </c>
      <c r="DQ47" s="53">
        <f>INDEX('Stats import'!H:H,MATCH((INDEX(mapping!R:R,MATCH(INDEX(statsCategories,1,20),mapping!P:P,0),1)+INDEX(mapping!H:H,MATCH(C47,mapping!A:A,0),1)),'Stats import'!B:B,0),1)</f>
        <v>5.8</v>
      </c>
      <c r="DR47" s="53">
        <f>INDEX('Stats import'!H:H,MATCH((INDEX(mapping!R:R,MATCH(INDEX(statsCategories,1,21),mapping!P:P,0),1)+INDEX(mapping!H:H,MATCH(C47,mapping!A:A,0),1)),'Stats import'!B:B,0),1)</f>
        <v>21</v>
      </c>
      <c r="DS47" s="53">
        <f>INDEX('Stats import'!H:H,MATCH((INDEX(mapping!R:R,MATCH(INDEX(statsCategories,1,22),mapping!P:P,0),1)+INDEX(mapping!H:H,MATCH(C47,mapping!A:A,0),1)),'Stats import'!B:B,0),1)</f>
        <v>35.299999999999997</v>
      </c>
      <c r="DT47" s="53">
        <f>INDEX('Stats import'!H:H,MATCH((INDEX(mapping!R:R,MATCH(INDEX(statsCategories,1,23),mapping!P:P,0),1)+INDEX(mapping!H:H,MATCH(C47,mapping!A:A,0),1)),'Stats import'!B:B,0),1)</f>
        <v>36</v>
      </c>
      <c r="DU47" s="53">
        <f>INDEX('Stats import'!H:H,MATCH((INDEX(mapping!R:R,MATCH(INDEX(statsCategories,1,24),mapping!P:P,0),1)+INDEX(mapping!H:H,MATCH(C47,mapping!A:A,0),1)),'Stats import'!B:B,0),1)</f>
        <v>7.4</v>
      </c>
      <c r="DV47" s="53">
        <f>INDEX('Stats import'!H:H,MATCH((INDEX(mapping!R:R,MATCH(INDEX(statsCategories,1,25),mapping!P:P,0),1)+INDEX(mapping!H:H,MATCH(C47,mapping!A:A,0),1)),'Stats import'!B:B,0),1)</f>
        <v>-1.6</v>
      </c>
      <c r="DW47" s="53">
        <f>INDEX('Stats import'!H:H,MATCH((INDEX(mapping!R:R,MATCH(INDEX(statsCategories,1,26),mapping!P:P,0),1)+INDEX(mapping!H:H,MATCH(C47,mapping!A:A,0),1)),'Stats import'!B:B,0),1)</f>
        <v>9.44</v>
      </c>
      <c r="DX47" s="53">
        <f>INDEX('Stats import'!H:H,MATCH((INDEX(mapping!R:R,MATCH(INDEX(statsCategories,1,27),mapping!P:P,0),1)+INDEX(mapping!H:H,MATCH(C47,mapping!A:A,0),1)),'Stats import'!B:B,0),1)</f>
        <v>11</v>
      </c>
      <c r="DZ47" s="173">
        <f t="shared" si="66"/>
        <v>9.1194871794871784</v>
      </c>
      <c r="EA47" s="173">
        <f t="shared" si="67"/>
        <v>-13.5</v>
      </c>
      <c r="EB47" s="344">
        <f>INDEX('KenPom import'!J:J,MATCH(INDEX(kpVal,MATCH(C47,valCol,0)),kpTeam,0))</f>
        <v>66.8</v>
      </c>
      <c r="EC47" s="176">
        <f t="shared" si="68"/>
        <v>-1.3760206868201348</v>
      </c>
      <c r="ED47" s="176">
        <f t="shared" si="69"/>
        <v>-1.6340534919241607</v>
      </c>
      <c r="EE47" s="176">
        <f t="shared" si="70"/>
        <v>-0.67606275244808023</v>
      </c>
      <c r="EF47" s="176">
        <f t="shared" si="71"/>
        <v>-0.86709082499805012</v>
      </c>
      <c r="EG47" s="176">
        <f t="shared" si="72"/>
        <v>0.37070004217083491</v>
      </c>
      <c r="EH47" s="176">
        <f t="shared" si="73"/>
        <v>0.64636877481879906</v>
      </c>
      <c r="EI47" s="176">
        <f t="shared" si="74"/>
        <v>0.82196259808258354</v>
      </c>
      <c r="EJ47" s="176">
        <f t="shared" si="75"/>
        <v>-1.0990454182774738</v>
      </c>
      <c r="EK47" s="176">
        <f t="shared" si="76"/>
        <v>-1.073785583375974</v>
      </c>
      <c r="EL47" s="176">
        <f t="shared" si="77"/>
        <v>1.6768751534386632</v>
      </c>
      <c r="EM47" s="225">
        <f t="shared" si="78"/>
        <v>0.51526748109884202</v>
      </c>
      <c r="EN47" s="176">
        <f t="shared" si="79"/>
        <v>1.7956532184531617</v>
      </c>
      <c r="EO47" s="176">
        <f t="shared" si="80"/>
        <v>1.0395578808887533</v>
      </c>
      <c r="EP47" s="176">
        <f t="shared" si="81"/>
        <v>0.10952244312149319</v>
      </c>
      <c r="EQ47" s="176">
        <f t="shared" si="82"/>
        <v>0.31879450982282898</v>
      </c>
      <c r="ER47" s="176">
        <f t="shared" si="83"/>
        <v>0.27040055315379097</v>
      </c>
      <c r="ES47" s="176">
        <f t="shared" si="84"/>
        <v>-1.1449444271804372</v>
      </c>
      <c r="ET47" s="176">
        <f t="shared" si="85"/>
        <v>-0.48438437014489866</v>
      </c>
      <c r="EU47" s="176">
        <f t="shared" si="86"/>
        <v>0.62460582515498508</v>
      </c>
      <c r="EV47" s="176">
        <f t="shared" si="87"/>
        <v>-0.91559721990832155</v>
      </c>
      <c r="EW47" s="176">
        <f t="shared" si="88"/>
        <v>-0.81071014993701118</v>
      </c>
      <c r="EX47" s="176">
        <f t="shared" si="89"/>
        <v>-3.7575583917217908E-2</v>
      </c>
      <c r="EY47" s="176">
        <f t="shared" si="90"/>
        <v>-2.0147889003061823</v>
      </c>
      <c r="EZ47" s="176">
        <f t="shared" si="91"/>
        <v>-0.75769507277229642</v>
      </c>
      <c r="FA47" s="176">
        <f t="shared" si="92"/>
        <v>-1.5357319483012482</v>
      </c>
      <c r="FB47" s="176">
        <f t="shared" si="93"/>
        <v>-1.554502116229014</v>
      </c>
      <c r="FC47" s="176">
        <f t="shared" si="94"/>
        <v>-0.23015713598641821</v>
      </c>
      <c r="FD47" s="176">
        <f t="shared" si="95"/>
        <v>-0.33348434584789521</v>
      </c>
      <c r="FE47" s="176">
        <f t="shared" si="96"/>
        <v>0.29519827864220272</v>
      </c>
      <c r="FF47" s="178">
        <f t="shared" si="97"/>
        <v>-0.3534420028383467</v>
      </c>
      <c r="FG47" s="203">
        <f t="shared" si="98"/>
        <v>37.18181818181818</v>
      </c>
      <c r="FH47" s="178">
        <f t="shared" si="99"/>
        <v>0.36093750000000002</v>
      </c>
      <c r="FI47" s="177"/>
      <c r="FJ47" s="177"/>
    </row>
    <row r="48" spans="1:166" ht="15" customHeight="1" x14ac:dyDescent="0.3">
      <c r="A48" s="48">
        <v>49</v>
      </c>
      <c r="B48" s="214" t="s">
        <v>36</v>
      </c>
      <c r="C48" s="238" t="s">
        <v>288</v>
      </c>
      <c r="D48" s="253" t="s">
        <v>1263</v>
      </c>
      <c r="E48" s="126">
        <v>12</v>
      </c>
      <c r="F48" s="241" t="s">
        <v>676</v>
      </c>
      <c r="H48" s="351">
        <f t="shared" si="51"/>
        <v>82</v>
      </c>
      <c r="I48" s="352">
        <f>IFERROR(INDEX('Net Import'!A:A,MATCH(INDEX(mapping!B:B,MATCH(C48,mapping!A:A,0),1),'Net Import'!B:B,0),1),0)</f>
        <v>72</v>
      </c>
      <c r="J48" s="355">
        <f t="shared" si="52"/>
        <v>105</v>
      </c>
      <c r="L48" s="132">
        <v>13</v>
      </c>
      <c r="M48" s="422">
        <f t="shared" si="53"/>
        <v>123.46284615384619</v>
      </c>
      <c r="N48" s="47">
        <f t="shared" si="54"/>
        <v>0</v>
      </c>
      <c r="O48" s="231">
        <f t="shared" si="55"/>
        <v>7.4</v>
      </c>
      <c r="P48" s="417">
        <f t="shared" si="56"/>
        <v>156</v>
      </c>
      <c r="Q48" s="232">
        <f t="shared" si="57"/>
        <v>25</v>
      </c>
      <c r="R48" s="420">
        <f t="shared" si="58"/>
        <v>19.387692307692308</v>
      </c>
      <c r="S48" s="472">
        <v>6</v>
      </c>
      <c r="T48" s="473">
        <v>2</v>
      </c>
      <c r="U48" s="125">
        <f t="shared" si="59"/>
        <v>0</v>
      </c>
      <c r="V48" s="126">
        <f t="shared" si="60"/>
        <v>1</v>
      </c>
      <c r="W48" s="274">
        <f t="shared" si="61"/>
        <v>12</v>
      </c>
      <c r="X48" s="51">
        <f t="shared" si="62"/>
        <v>1</v>
      </c>
      <c r="BL48" s="140" t="s">
        <v>610</v>
      </c>
      <c r="BY48" s="110" t="s">
        <v>1429</v>
      </c>
      <c r="BZ48" s="74" t="s">
        <v>1414</v>
      </c>
      <c r="CA48" s="74" t="s">
        <v>1361</v>
      </c>
      <c r="CB48" s="74" t="s">
        <v>631</v>
      </c>
      <c r="CC48" s="74" t="s">
        <v>454</v>
      </c>
      <c r="CD48" s="74" t="s">
        <v>1823</v>
      </c>
      <c r="CE48" s="74" t="s">
        <v>1668</v>
      </c>
      <c r="CF48" s="74" t="s">
        <v>1396</v>
      </c>
      <c r="CG48" s="74" t="s">
        <v>1361</v>
      </c>
      <c r="CH48" s="74" t="s">
        <v>1396</v>
      </c>
      <c r="CI48" s="74" t="s">
        <v>1668</v>
      </c>
      <c r="CT48" s="143">
        <f t="shared" si="63"/>
        <v>216.4</v>
      </c>
      <c r="CU48" s="196">
        <f t="shared" si="64"/>
        <v>90.166666666666671</v>
      </c>
      <c r="CV48" s="197">
        <f>VLOOKUP(B48,'SODiv Index'!A:B,2,FALSE)</f>
        <v>0.5</v>
      </c>
      <c r="CW48" s="130">
        <f t="shared" si="65"/>
        <v>89.265000000000015</v>
      </c>
      <c r="CX48" s="206">
        <f>INDEX('Stats import'!H:H,MATCH((INDEX(mapping!R:R,MATCH(INDEX(statsCategories,1,1),mapping!P:P,0),1)+INDEX(mapping!H:H,MATCH(C48,mapping!A:A,0),1)),'Stats import'!B:B,0),1)</f>
        <v>1.61</v>
      </c>
      <c r="CY48" s="53">
        <f>INDEX('Stats import'!H:H,MATCH((INDEX(mapping!R:R,MATCH(INDEX(statsCategories,1,2),mapping!P:P,0),1)+INDEX(mapping!H:H,MATCH(C48,mapping!A:A,0),1)),'Stats import'!B:B,0),1)</f>
        <v>15</v>
      </c>
      <c r="CZ48" s="53">
        <f>INDEX('Stats import'!H:H,MATCH((INDEX(mapping!R:R,MATCH(INDEX(statsCategories,1,3),mapping!P:P,0),1)+INDEX(mapping!H:H,MATCH(C48,mapping!A:A,0),1)),'Stats import'!B:B,0),1)</f>
        <v>15.89</v>
      </c>
      <c r="DA48" s="53">
        <f>INDEX('Stats import'!H:H,MATCH((INDEX(mapping!R:R,MATCH(INDEX(statsCategories,1,4),mapping!P:P,0),1)+INDEX(mapping!H:H,MATCH(C48,mapping!A:A,0),1)),'Stats import'!B:B,0),1)</f>
        <v>3.1</v>
      </c>
      <c r="DB48" s="53">
        <f>INDEX('Stats import'!H:H,MATCH((INDEX(mapping!R:R,MATCH(INDEX(statsCategories,1,5),mapping!P:P,0),1)+INDEX(mapping!H:H,MATCH(C48,mapping!A:A,0),1)),'Stats import'!B:B,0),1)</f>
        <v>0.54800000000000004</v>
      </c>
      <c r="DC48" s="53">
        <f>INDEX('Stats import'!H:H,MATCH((INDEX(mapping!R:R,MATCH(INDEX(statsCategories,1,6),mapping!P:P,0),1)+INDEX(mapping!H:H,MATCH(C48,mapping!A:A,0),1)),'Stats import'!B:B,0),1)</f>
        <v>6.69</v>
      </c>
      <c r="DD48" s="53">
        <f>INDEX('Stats import'!H:H,MATCH((INDEX(mapping!R:R,MATCH(INDEX(statsCategories,1,7),mapping!P:P,0),1)+INDEX(mapping!H:H,MATCH(C48,mapping!A:A,0),1)),'Stats import'!B:B,0),1)</f>
        <v>47.7</v>
      </c>
      <c r="DE48" s="53">
        <f>INDEX('Stats import'!H:H,MATCH((INDEX(mapping!R:R,MATCH(INDEX(statsCategories,1,8),mapping!P:P,0),1)+INDEX(mapping!H:H,MATCH(C48,mapping!A:A,0),1)),'Stats import'!B:B,0),1)</f>
        <v>40.700000000000003</v>
      </c>
      <c r="DF48" s="53">
        <f>INDEX('Stats import'!H:H,MATCH((INDEX(mapping!R:R,MATCH(INDEX(statsCategories,1,9),mapping!P:P,0),1)+INDEX(mapping!H:H,MATCH(C48,mapping!A:A,0),1)),'Stats import'!B:B,0),1)</f>
        <v>15.3</v>
      </c>
      <c r="DG48" s="53">
        <f>INDEX('Stats import'!H:H,MATCH((INDEX(mapping!R:R,MATCH(INDEX(statsCategories,1,10),mapping!P:P,0),1)+INDEX(mapping!H:H,MATCH(C48,mapping!A:A,0),1)),'Stats import'!B:B,0),1)</f>
        <v>14</v>
      </c>
      <c r="DH48" s="53">
        <f>INDEX('Stats import'!H:H,MATCH((INDEX(mapping!R:R,MATCH(INDEX(statsCategories,1,11),mapping!P:P,0),1)+INDEX(mapping!H:H,MATCH(C48,mapping!A:A,0),1)),'Stats import'!B:B,0),1)</f>
        <v>69.900000000000006</v>
      </c>
      <c r="DI48" s="53">
        <f>INDEX('Stats import'!H:H,MATCH((INDEX(mapping!R:R,MATCH(INDEX(statsCategories,1,12),mapping!P:P,0),1)+INDEX(mapping!H:H,MATCH(C48,mapping!A:A,0),1)),'Stats import'!B:B,0),1)</f>
        <v>9.8000000000000007</v>
      </c>
      <c r="DJ48" s="53">
        <f>INDEX('Stats import'!H:H,MATCH((INDEX(mapping!R:R,MATCH(INDEX(statsCategories,1,13),mapping!P:P,0),1)+INDEX(mapping!H:H,MATCH(C48,mapping!A:A,0),1)),'Stats import'!B:B,0),1)</f>
        <v>-1.1000000000000001</v>
      </c>
      <c r="DK48" s="53">
        <f>INDEX('Stats import'!H:H,MATCH((INDEX(mapping!R:R,MATCH(INDEX(statsCategories,1,14),mapping!P:P,0),1)+INDEX(mapping!H:H,MATCH(C48,mapping!A:A,0),1)),'Stats import'!B:B,0),1)</f>
        <v>25.09</v>
      </c>
      <c r="DL48" s="53">
        <f>INDEX('Stats import'!H:H,MATCH((INDEX(mapping!R:R,MATCH(INDEX(statsCategories,1,15),mapping!P:P,0),1)+INDEX(mapping!H:H,MATCH(C48,mapping!A:A,0),1)),'Stats import'!B:B,0),1)</f>
        <v>6.86</v>
      </c>
      <c r="DM48" s="53">
        <f>INDEX('Stats import'!H:H,MATCH((INDEX(mapping!R:R,MATCH(INDEX(statsCategories,1,16),mapping!P:P,0),1)+INDEX(mapping!H:H,MATCH(C48,mapping!A:A,0),1)),'Stats import'!B:B,0),1)</f>
        <v>31.94</v>
      </c>
      <c r="DN48" s="53">
        <f>INDEX('Stats import'!H:H,MATCH((INDEX(mapping!R:R,MATCH(INDEX(statsCategories,1,17),mapping!P:P,0),1)+INDEX(mapping!H:H,MATCH(C48,mapping!A:A,0),1)),'Stats import'!B:B,0),1)</f>
        <v>61.3</v>
      </c>
      <c r="DO48" s="53">
        <f>INDEX('Stats import'!H:H,MATCH((INDEX(mapping!R:R,MATCH(INDEX(statsCategories,1,18),mapping!P:P,0),1)+INDEX(mapping!H:H,MATCH(C48,mapping!A:A,0),1)),'Stats import'!B:B,0),1)</f>
        <v>8.6999999999999993</v>
      </c>
      <c r="DP48" s="53">
        <f>INDEX('Stats import'!H:H,MATCH((INDEX(mapping!R:R,MATCH(INDEX(statsCategories,1,19),mapping!P:P,0),1)+INDEX(mapping!H:H,MATCH(C48,mapping!A:A,0),1)),'Stats import'!B:B,0),1)</f>
        <v>69.900000000000006</v>
      </c>
      <c r="DQ48" s="53">
        <f>INDEX('Stats import'!H:H,MATCH((INDEX(mapping!R:R,MATCH(INDEX(statsCategories,1,20),mapping!P:P,0),1)+INDEX(mapping!H:H,MATCH(C48,mapping!A:A,0),1)),'Stats import'!B:B,0),1)</f>
        <v>6.5</v>
      </c>
      <c r="DR48" s="53">
        <f>INDEX('Stats import'!H:H,MATCH((INDEX(mapping!R:R,MATCH(INDEX(statsCategories,1,21),mapping!P:P,0),1)+INDEX(mapping!H:H,MATCH(C48,mapping!A:A,0),1)),'Stats import'!B:B,0),1)</f>
        <v>21.9</v>
      </c>
      <c r="DS48" s="53">
        <f>INDEX('Stats import'!H:H,MATCH((INDEX(mapping!R:R,MATCH(INDEX(statsCategories,1,22),mapping!P:P,0),1)+INDEX(mapping!H:H,MATCH(C48,mapping!A:A,0),1)),'Stats import'!B:B,0),1)</f>
        <v>35.5</v>
      </c>
      <c r="DT48" s="53">
        <f>INDEX('Stats import'!H:H,MATCH((INDEX(mapping!R:R,MATCH(INDEX(statsCategories,1,23),mapping!P:P,0),1)+INDEX(mapping!H:H,MATCH(C48,mapping!A:A,0),1)),'Stats import'!B:B,0),1)</f>
        <v>28.5</v>
      </c>
      <c r="DU48" s="53">
        <f>INDEX('Stats import'!H:H,MATCH((INDEX(mapping!R:R,MATCH(INDEX(statsCategories,1,24),mapping!P:P,0),1)+INDEX(mapping!H:H,MATCH(C48,mapping!A:A,0),1)),'Stats import'!B:B,0),1)</f>
        <v>7.8</v>
      </c>
      <c r="DV48" s="53">
        <f>INDEX('Stats import'!H:H,MATCH((INDEX(mapping!R:R,MATCH(INDEX(statsCategories,1,25),mapping!P:P,0),1)+INDEX(mapping!H:H,MATCH(C48,mapping!A:A,0),1)),'Stats import'!B:B,0),1)</f>
        <v>2.5</v>
      </c>
      <c r="DW48" s="53">
        <f>INDEX('Stats import'!H:H,MATCH((INDEX(mapping!R:R,MATCH(INDEX(statsCategories,1,26),mapping!P:P,0),1)+INDEX(mapping!H:H,MATCH(C48,mapping!A:A,0),1)),'Stats import'!B:B,0),1)</f>
        <v>11.89</v>
      </c>
      <c r="DX48" s="53">
        <f>INDEX('Stats import'!H:H,MATCH((INDEX(mapping!R:R,MATCH(INDEX(statsCategories,1,27),mapping!P:P,0),1)+INDEX(mapping!H:H,MATCH(C48,mapping!A:A,0),1)),'Stats import'!B:B,0),1)</f>
        <v>9.3000000000000007</v>
      </c>
      <c r="DZ48" s="173">
        <f t="shared" si="66"/>
        <v>19.387692307692308</v>
      </c>
      <c r="EA48" s="173">
        <f t="shared" si="67"/>
        <v>-7.4</v>
      </c>
      <c r="EB48" s="344">
        <f>INDEX('KenPom import'!J:J,MATCH(INDEX(kpVal,MATCH(C48,valCol,0)),kpTeam,0))</f>
        <v>62.3</v>
      </c>
      <c r="EC48" s="176">
        <f t="shared" si="68"/>
        <v>0.6882736462586776</v>
      </c>
      <c r="ED48" s="176">
        <f t="shared" si="69"/>
        <v>-0.2039256383762712</v>
      </c>
      <c r="EE48" s="176">
        <f t="shared" si="70"/>
        <v>-0.94722665327687505</v>
      </c>
      <c r="EF48" s="176">
        <f t="shared" si="71"/>
        <v>-0.66336904526282536</v>
      </c>
      <c r="EG48" s="176">
        <f t="shared" si="72"/>
        <v>0.28956186604589068</v>
      </c>
      <c r="EH48" s="176">
        <f t="shared" si="73"/>
        <v>-1.3891973662076662</v>
      </c>
      <c r="EI48" s="176">
        <f t="shared" si="74"/>
        <v>0.38096925186838571</v>
      </c>
      <c r="EJ48" s="176">
        <f t="shared" si="75"/>
        <v>0.92329445325171489</v>
      </c>
      <c r="EK48" s="176">
        <f t="shared" si="76"/>
        <v>1.1599437133942481</v>
      </c>
      <c r="EL48" s="176">
        <f t="shared" si="77"/>
        <v>-2.5540098490835059</v>
      </c>
      <c r="EM48" s="225">
        <f t="shared" si="78"/>
        <v>-1.2172734545546919</v>
      </c>
      <c r="EN48" s="176">
        <f t="shared" si="79"/>
        <v>-2.6655970137286022</v>
      </c>
      <c r="EO48" s="176">
        <f t="shared" si="80"/>
        <v>-1.2888326296657664</v>
      </c>
      <c r="EP48" s="176">
        <f t="shared" si="81"/>
        <v>-0.19914402204167242</v>
      </c>
      <c r="EQ48" s="176">
        <f t="shared" si="82"/>
        <v>-2.7170624248494009</v>
      </c>
      <c r="ER48" s="176">
        <f t="shared" si="83"/>
        <v>-1.8119840500635518</v>
      </c>
      <c r="ES48" s="176">
        <f t="shared" si="84"/>
        <v>2.2074312273738519</v>
      </c>
      <c r="ET48" s="176">
        <f t="shared" si="85"/>
        <v>-0.1011599702629542</v>
      </c>
      <c r="EU48" s="176">
        <f t="shared" si="86"/>
        <v>-2.1315913080685807</v>
      </c>
      <c r="EV48" s="176">
        <f t="shared" si="87"/>
        <v>-0.39186438727434675</v>
      </c>
      <c r="EW48" s="176">
        <f t="shared" si="88"/>
        <v>-0.58646454565170669</v>
      </c>
      <c r="EX48" s="176">
        <f t="shared" si="89"/>
        <v>6.2625973195370305E-2</v>
      </c>
      <c r="EY48" s="176">
        <f t="shared" si="90"/>
        <v>2.2995342266877867</v>
      </c>
      <c r="EZ48" s="176">
        <f t="shared" si="91"/>
        <v>-0.50565513172537913</v>
      </c>
      <c r="FA48" s="176">
        <f t="shared" si="92"/>
        <v>0.58877281358322775</v>
      </c>
      <c r="FB48" s="176">
        <f t="shared" si="93"/>
        <v>-0.13631921369277053</v>
      </c>
      <c r="FC48" s="176">
        <f t="shared" si="94"/>
        <v>1.3668515626948439</v>
      </c>
      <c r="FD48" s="176">
        <f t="shared" si="95"/>
        <v>-1.3936783673985418</v>
      </c>
      <c r="FE48" s="176">
        <f t="shared" si="96"/>
        <v>-0.48899747518139547</v>
      </c>
      <c r="FF48" s="178">
        <f t="shared" si="97"/>
        <v>-2.2191182641550879</v>
      </c>
      <c r="FG48" s="203">
        <f t="shared" si="98"/>
        <v>32.93576642335767</v>
      </c>
      <c r="FH48" s="178">
        <f t="shared" si="99"/>
        <v>0.39937437603993337</v>
      </c>
      <c r="FI48" s="177"/>
      <c r="FJ48" s="177"/>
    </row>
    <row r="49" spans="1:166" ht="15" customHeight="1" x14ac:dyDescent="0.3">
      <c r="A49" s="48">
        <v>47</v>
      </c>
      <c r="B49" s="181" t="s">
        <v>5</v>
      </c>
      <c r="C49" s="239" t="s">
        <v>361</v>
      </c>
      <c r="D49" s="256" t="s">
        <v>1263</v>
      </c>
      <c r="E49" s="126">
        <v>12</v>
      </c>
      <c r="F49" s="241" t="s">
        <v>676</v>
      </c>
      <c r="H49" s="351">
        <f t="shared" si="51"/>
        <v>63</v>
      </c>
      <c r="I49" s="352">
        <f>IFERROR(INDEX('Net Import'!A:A,MATCH(INDEX(mapping!B:B,MATCH(C49,mapping!A:A,0),1),'Net Import'!B:B,0),1),0)</f>
        <v>76</v>
      </c>
      <c r="J49" s="355">
        <f t="shared" si="52"/>
        <v>67</v>
      </c>
      <c r="L49" s="132">
        <v>12</v>
      </c>
      <c r="M49" s="422">
        <f t="shared" si="53"/>
        <v>74.848666666666674</v>
      </c>
      <c r="N49" s="47">
        <f t="shared" si="54"/>
        <v>0</v>
      </c>
      <c r="O49" s="231">
        <f t="shared" si="55"/>
        <v>8.9</v>
      </c>
      <c r="P49" s="417">
        <f t="shared" si="56"/>
        <v>62</v>
      </c>
      <c r="Q49" s="232">
        <f t="shared" si="57"/>
        <v>160</v>
      </c>
      <c r="R49" s="420">
        <f t="shared" si="58"/>
        <v>6.4</v>
      </c>
      <c r="S49" s="472">
        <v>8</v>
      </c>
      <c r="T49" s="473">
        <v>0</v>
      </c>
      <c r="U49" s="125">
        <f t="shared" si="59"/>
        <v>0</v>
      </c>
      <c r="V49" s="126">
        <f t="shared" si="60"/>
        <v>0</v>
      </c>
      <c r="W49" s="274">
        <f t="shared" si="61"/>
        <v>4</v>
      </c>
      <c r="X49" s="51">
        <f t="shared" si="62"/>
        <v>1</v>
      </c>
      <c r="BY49" s="110" t="s">
        <v>126</v>
      </c>
      <c r="BZ49" s="74" t="s">
        <v>1396</v>
      </c>
      <c r="CA49" s="74" t="s">
        <v>1397</v>
      </c>
      <c r="CB49" s="74" t="s">
        <v>676</v>
      </c>
      <c r="CT49" s="143">
        <f t="shared" si="63"/>
        <v>166.4</v>
      </c>
      <c r="CU49" s="196">
        <f t="shared" si="64"/>
        <v>69.333333333333343</v>
      </c>
      <c r="CV49" s="197">
        <f>VLOOKUP(B49,'SODiv Index'!A:B,2,FALSE)</f>
        <v>0.4</v>
      </c>
      <c r="CW49" s="130">
        <f t="shared" si="65"/>
        <v>68.77866666666668</v>
      </c>
      <c r="CX49" s="206">
        <f>INDEX('Stats import'!H:H,MATCH((INDEX(mapping!R:R,MATCH(INDEX(statsCategories,1,1),mapping!P:P,0),1)+INDEX(mapping!H:H,MATCH(C49,mapping!A:A,0),1)),'Stats import'!B:B,0),1)</f>
        <v>1.74</v>
      </c>
      <c r="CY49" s="53">
        <f>INDEX('Stats import'!H:H,MATCH((INDEX(mapping!R:R,MATCH(INDEX(statsCategories,1,2),mapping!P:P,0),1)+INDEX(mapping!H:H,MATCH(C49,mapping!A:A,0),1)),'Stats import'!B:B,0),1)</f>
        <v>16.3</v>
      </c>
      <c r="CZ49" s="53">
        <f>INDEX('Stats import'!H:H,MATCH((INDEX(mapping!R:R,MATCH(INDEX(statsCategories,1,3),mapping!P:P,0),1)+INDEX(mapping!H:H,MATCH(C49,mapping!A:A,0),1)),'Stats import'!B:B,0),1)</f>
        <v>30.41</v>
      </c>
      <c r="DA49" s="53">
        <f>INDEX('Stats import'!H:H,MATCH((INDEX(mapping!R:R,MATCH(INDEX(statsCategories,1,4),mapping!P:P,0),1)+INDEX(mapping!H:H,MATCH(C49,mapping!A:A,0),1)),'Stats import'!B:B,0),1)</f>
        <v>3.8</v>
      </c>
      <c r="DB49" s="53">
        <f>INDEX('Stats import'!H:H,MATCH((INDEX(mapping!R:R,MATCH(INDEX(statsCategories,1,5),mapping!P:P,0),1)+INDEX(mapping!H:H,MATCH(C49,mapping!A:A,0),1)),'Stats import'!B:B,0),1)</f>
        <v>0.56599999999999995</v>
      </c>
      <c r="DC49" s="53">
        <f>INDEX('Stats import'!H:H,MATCH((INDEX(mapping!R:R,MATCH(INDEX(statsCategories,1,6),mapping!P:P,0),1)+INDEX(mapping!H:H,MATCH(C49,mapping!A:A,0),1)),'Stats import'!B:B,0),1)</f>
        <v>18.88</v>
      </c>
      <c r="DD49" s="53">
        <f>INDEX('Stats import'!H:H,MATCH((INDEX(mapping!R:R,MATCH(INDEX(statsCategories,1,7),mapping!P:P,0),1)+INDEX(mapping!H:H,MATCH(C49,mapping!A:A,0),1)),'Stats import'!B:B,0),1)</f>
        <v>49.1</v>
      </c>
      <c r="DE49" s="53">
        <f>INDEX('Stats import'!H:H,MATCH((INDEX(mapping!R:R,MATCH(INDEX(statsCategories,1,8),mapping!P:P,0),1)+INDEX(mapping!H:H,MATCH(C49,mapping!A:A,0),1)),'Stats import'!B:B,0),1)</f>
        <v>42.6</v>
      </c>
      <c r="DF49" s="53">
        <f>INDEX('Stats import'!H:H,MATCH((INDEX(mapping!R:R,MATCH(INDEX(statsCategories,1,9),mapping!P:P,0),1)+INDEX(mapping!H:H,MATCH(C49,mapping!A:A,0),1)),'Stats import'!B:B,0),1)</f>
        <v>18.600000000000001</v>
      </c>
      <c r="DG49" s="53">
        <f>INDEX('Stats import'!H:H,MATCH((INDEX(mapping!R:R,MATCH(INDEX(statsCategories,1,10),mapping!P:P,0),1)+INDEX(mapping!H:H,MATCH(C49,mapping!A:A,0),1)),'Stats import'!B:B,0),1)</f>
        <v>26.8</v>
      </c>
      <c r="DH49" s="53">
        <f>INDEX('Stats import'!H:H,MATCH((INDEX(mapping!R:R,MATCH(INDEX(statsCategories,1,11),mapping!P:P,0),1)+INDEX(mapping!H:H,MATCH(C49,mapping!A:A,0),1)),'Stats import'!B:B,0),1)</f>
        <v>74.3</v>
      </c>
      <c r="DI49" s="53">
        <f>INDEX('Stats import'!H:H,MATCH((INDEX(mapping!R:R,MATCH(INDEX(statsCategories,1,12),mapping!P:P,0),1)+INDEX(mapping!H:H,MATCH(C49,mapping!A:A,0),1)),'Stats import'!B:B,0),1)</f>
        <v>19.899999999999999</v>
      </c>
      <c r="DJ49" s="53">
        <f>INDEX('Stats import'!H:H,MATCH((INDEX(mapping!R:R,MATCH(INDEX(statsCategories,1,13),mapping!P:P,0),1)+INDEX(mapping!H:H,MATCH(C49,mapping!A:A,0),1)),'Stats import'!B:B,0),1)</f>
        <v>2.1</v>
      </c>
      <c r="DK49" s="53">
        <f>INDEX('Stats import'!H:H,MATCH((INDEX(mapping!R:R,MATCH(INDEX(statsCategories,1,14),mapping!P:P,0),1)+INDEX(mapping!H:H,MATCH(C49,mapping!A:A,0),1)),'Stats import'!B:B,0),1)</f>
        <v>24.76</v>
      </c>
      <c r="DL49" s="53">
        <f>INDEX('Stats import'!H:H,MATCH((INDEX(mapping!R:R,MATCH(INDEX(statsCategories,1,15),mapping!P:P,0),1)+INDEX(mapping!H:H,MATCH(C49,mapping!A:A,0),1)),'Stats import'!B:B,0),1)</f>
        <v>11.62</v>
      </c>
      <c r="DM49" s="53">
        <f>INDEX('Stats import'!H:H,MATCH((INDEX(mapping!R:R,MATCH(INDEX(statsCategories,1,16),mapping!P:P,0),1)+INDEX(mapping!H:H,MATCH(C49,mapping!A:A,0),1)),'Stats import'!B:B,0),1)</f>
        <v>36.380000000000003</v>
      </c>
      <c r="DN49" s="53">
        <f>INDEX('Stats import'!H:H,MATCH((INDEX(mapping!R:R,MATCH(INDEX(statsCategories,1,17),mapping!P:P,0),1)+INDEX(mapping!H:H,MATCH(C49,mapping!A:A,0),1)),'Stats import'!B:B,0),1)</f>
        <v>70.3</v>
      </c>
      <c r="DO49" s="53">
        <f>INDEX('Stats import'!H:H,MATCH((INDEX(mapping!R:R,MATCH(INDEX(statsCategories,1,18),mapping!P:P,0),1)+INDEX(mapping!H:H,MATCH(C49,mapping!A:A,0),1)),'Stats import'!B:B,0),1)</f>
        <v>19.7</v>
      </c>
      <c r="DP49" s="53">
        <f>INDEX('Stats import'!H:H,MATCH((INDEX(mapping!R:R,MATCH(INDEX(statsCategories,1,19),mapping!P:P,0),1)+INDEX(mapping!H:H,MATCH(C49,mapping!A:A,0),1)),'Stats import'!B:B,0),1)</f>
        <v>90</v>
      </c>
      <c r="DQ49" s="53">
        <f>INDEX('Stats import'!H:H,MATCH((INDEX(mapping!R:R,MATCH(INDEX(statsCategories,1,20),mapping!P:P,0),1)+INDEX(mapping!H:H,MATCH(C49,mapping!A:A,0),1)),'Stats import'!B:B,0),1)</f>
        <v>10.9</v>
      </c>
      <c r="DR49" s="53">
        <f>INDEX('Stats import'!H:H,MATCH((INDEX(mapping!R:R,MATCH(INDEX(statsCategories,1,21),mapping!P:P,0),1)+INDEX(mapping!H:H,MATCH(C49,mapping!A:A,0),1)),'Stats import'!B:B,0),1)</f>
        <v>26</v>
      </c>
      <c r="DS49" s="53">
        <f>INDEX('Stats import'!H:H,MATCH((INDEX(mapping!R:R,MATCH(INDEX(statsCategories,1,22),mapping!P:P,0),1)+INDEX(mapping!H:H,MATCH(C49,mapping!A:A,0),1)),'Stats import'!B:B,0),1)</f>
        <v>35.6</v>
      </c>
      <c r="DT49" s="53">
        <f>INDEX('Stats import'!H:H,MATCH((INDEX(mapping!R:R,MATCH(INDEX(statsCategories,1,23),mapping!P:P,0),1)+INDEX(mapping!H:H,MATCH(C49,mapping!A:A,0),1)),'Stats import'!B:B,0),1)</f>
        <v>31.7</v>
      </c>
      <c r="DU49" s="53">
        <f>INDEX('Stats import'!H:H,MATCH((INDEX(mapping!R:R,MATCH(INDEX(statsCategories,1,24),mapping!P:P,0),1)+INDEX(mapping!H:H,MATCH(C49,mapping!A:A,0),1)),'Stats import'!B:B,0),1)</f>
        <v>9.1999999999999993</v>
      </c>
      <c r="DV49" s="53">
        <f>INDEX('Stats import'!H:H,MATCH((INDEX(mapping!R:R,MATCH(INDEX(statsCategories,1,25),mapping!P:P,0),1)+INDEX(mapping!H:H,MATCH(C49,mapping!A:A,0),1)),'Stats import'!B:B,0),1)</f>
        <v>7.1</v>
      </c>
      <c r="DW49" s="53">
        <f>INDEX('Stats import'!H:H,MATCH((INDEX(mapping!R:R,MATCH(INDEX(statsCategories,1,26),mapping!P:P,0),1)+INDEX(mapping!H:H,MATCH(C49,mapping!A:A,0),1)),'Stats import'!B:B,0),1)</f>
        <v>16.41</v>
      </c>
      <c r="DX49" s="53">
        <f>INDEX('Stats import'!H:H,MATCH((INDEX(mapping!R:R,MATCH(INDEX(statsCategories,1,27),mapping!P:P,0),1)+INDEX(mapping!H:H,MATCH(C49,mapping!A:A,0),1)),'Stats import'!B:B,0),1)</f>
        <v>9.4</v>
      </c>
      <c r="DZ49" s="173">
        <f t="shared" si="66"/>
        <v>6.4</v>
      </c>
      <c r="EA49" s="173">
        <f t="shared" si="67"/>
        <v>-8.9</v>
      </c>
      <c r="EB49" s="344">
        <f>INDEX('KenPom import'!J:J,MATCH(INDEX(kpVal,MATCH(C49,valCol,0)),kpTeam,0))</f>
        <v>70</v>
      </c>
      <c r="EC49" s="176">
        <f t="shared" si="68"/>
        <v>1.2359435713612192</v>
      </c>
      <c r="ED49" s="176">
        <f t="shared" si="69"/>
        <v>0.48465443925789842</v>
      </c>
      <c r="EE49" s="176">
        <f t="shared" si="70"/>
        <v>1.4104379215938465</v>
      </c>
      <c r="EF49" s="176">
        <f t="shared" si="71"/>
        <v>4.9657183810460623E-2</v>
      </c>
      <c r="EG49" s="176">
        <f t="shared" si="72"/>
        <v>1.019805451170384</v>
      </c>
      <c r="EH49" s="176">
        <f t="shared" si="73"/>
        <v>2.342163725388215</v>
      </c>
      <c r="EI49" s="176">
        <f t="shared" si="74"/>
        <v>1.0669589015349161</v>
      </c>
      <c r="EJ49" s="176">
        <f t="shared" si="75"/>
        <v>8.4264161313673848E-3</v>
      </c>
      <c r="EK49" s="176">
        <f t="shared" si="76"/>
        <v>-0.94614390927481873</v>
      </c>
      <c r="EL49" s="176">
        <f t="shared" si="77"/>
        <v>1.8488623486631417</v>
      </c>
      <c r="EM49" s="225">
        <f t="shared" si="78"/>
        <v>0.2210624165539003</v>
      </c>
      <c r="EN49" s="176">
        <f t="shared" si="79"/>
        <v>1.8402657207749784</v>
      </c>
      <c r="EO49" s="176">
        <f t="shared" si="80"/>
        <v>-0.41226208451582946</v>
      </c>
      <c r="EP49" s="176">
        <f t="shared" si="81"/>
        <v>-0.37784565976771467</v>
      </c>
      <c r="EQ49" s="176">
        <f t="shared" si="82"/>
        <v>9.4353724769239491E-2</v>
      </c>
      <c r="ER49" s="176">
        <f t="shared" si="83"/>
        <v>-0.19558760980393425</v>
      </c>
      <c r="ES49" s="176">
        <f t="shared" si="84"/>
        <v>0.26089052472942592</v>
      </c>
      <c r="ET49" s="176">
        <f t="shared" si="85"/>
        <v>2.3785273230908053</v>
      </c>
      <c r="EU49" s="176">
        <f t="shared" si="86"/>
        <v>1.8539887191108215</v>
      </c>
      <c r="EV49" s="176">
        <f t="shared" si="87"/>
        <v>2.9001705607106372</v>
      </c>
      <c r="EW49" s="176">
        <f t="shared" si="88"/>
        <v>0.43509876275912718</v>
      </c>
      <c r="EX49" s="176">
        <f t="shared" si="89"/>
        <v>0.1127267517516644</v>
      </c>
      <c r="EY49" s="176">
        <f t="shared" si="90"/>
        <v>0.45875635917036045</v>
      </c>
      <c r="EZ49" s="176">
        <f t="shared" si="91"/>
        <v>0.37648466193883218</v>
      </c>
      <c r="FA49" s="176">
        <f t="shared" si="92"/>
        <v>2.972363522038981</v>
      </c>
      <c r="FB49" s="176">
        <f t="shared" si="93"/>
        <v>2.4800835289455225</v>
      </c>
      <c r="FC49" s="176">
        <f t="shared" si="94"/>
        <v>1.2729098745371228</v>
      </c>
      <c r="FD49" s="176">
        <f t="shared" si="95"/>
        <v>-5.2696806703757246E-2</v>
      </c>
      <c r="FE49" s="176">
        <f t="shared" si="96"/>
        <v>-0.29616245374936312</v>
      </c>
      <c r="FF49" s="178">
        <f t="shared" si="97"/>
        <v>0.97326111632022605</v>
      </c>
      <c r="FG49" s="203">
        <f t="shared" si="98"/>
        <v>35.925795053003533</v>
      </c>
      <c r="FH49" s="178">
        <f t="shared" si="99"/>
        <v>0.41985734664764623</v>
      </c>
      <c r="FI49" s="177"/>
      <c r="FJ49" s="177"/>
    </row>
    <row r="50" spans="1:166" x14ac:dyDescent="0.3">
      <c r="A50" s="48">
        <v>45</v>
      </c>
      <c r="B50" s="27" t="s">
        <v>10</v>
      </c>
      <c r="C50" s="27" t="s">
        <v>440</v>
      </c>
      <c r="D50" s="254" t="s">
        <v>1265</v>
      </c>
      <c r="E50" s="126">
        <v>12</v>
      </c>
      <c r="F50" s="241" t="s">
        <v>676</v>
      </c>
      <c r="G50" s="468"/>
      <c r="H50" s="351">
        <f t="shared" si="51"/>
        <v>60</v>
      </c>
      <c r="I50" s="352">
        <f>IFERROR(INDEX('Net Import'!A:A,MATCH(INDEX(mapping!B:B,MATCH(C50,mapping!A:A,0),1),'Net Import'!B:B,0),1),0)</f>
        <v>56</v>
      </c>
      <c r="J50" s="355">
        <f t="shared" si="52"/>
        <v>46</v>
      </c>
      <c r="L50" s="132">
        <v>12</v>
      </c>
      <c r="M50" s="422">
        <f t="shared" si="53"/>
        <v>58.163333333333341</v>
      </c>
      <c r="N50" s="47">
        <f t="shared" si="54"/>
        <v>0</v>
      </c>
      <c r="O50" s="231">
        <f t="shared" si="55"/>
        <v>9.4</v>
      </c>
      <c r="P50" s="417">
        <f t="shared" si="56"/>
        <v>87</v>
      </c>
      <c r="Q50" s="232">
        <f t="shared" si="57"/>
        <v>53</v>
      </c>
      <c r="R50" s="420">
        <f t="shared" si="58"/>
        <v>6.4499999999999993</v>
      </c>
      <c r="S50" s="472">
        <v>8</v>
      </c>
      <c r="T50" s="473">
        <v>0</v>
      </c>
      <c r="U50" s="125">
        <f t="shared" si="59"/>
        <v>0</v>
      </c>
      <c r="V50" s="126">
        <f t="shared" si="60"/>
        <v>1</v>
      </c>
      <c r="W50" s="274">
        <f t="shared" si="61"/>
        <v>5</v>
      </c>
      <c r="X50" s="51">
        <f t="shared" si="62"/>
        <v>1</v>
      </c>
      <c r="AK50" s="72" t="s">
        <v>586</v>
      </c>
      <c r="BY50" s="110" t="s">
        <v>1407</v>
      </c>
      <c r="BZ50" s="74" t="s">
        <v>1109</v>
      </c>
      <c r="CA50" s="74" t="s">
        <v>1412</v>
      </c>
      <c r="CB50" s="74" t="s">
        <v>1085</v>
      </c>
      <c r="CT50" s="143">
        <f t="shared" si="63"/>
        <v>124</v>
      </c>
      <c r="CU50" s="196">
        <f t="shared" si="64"/>
        <v>51.666666666666671</v>
      </c>
      <c r="CV50" s="197">
        <f>VLOOKUP(B50,'SODiv Index'!A:B,2,FALSE)</f>
        <v>0.4</v>
      </c>
      <c r="CW50" s="130">
        <f t="shared" si="65"/>
        <v>51.253333333333345</v>
      </c>
      <c r="CX50" s="206">
        <f>INDEX('Stats import'!H:H,MATCH((INDEX(mapping!R:R,MATCH(INDEX(statsCategories,1,1),mapping!P:P,0),1)+INDEX(mapping!H:H,MATCH(C50,mapping!A:A,0),1)),'Stats import'!B:B,0),1)</f>
        <v>1.47</v>
      </c>
      <c r="CY50" s="53">
        <f>INDEX('Stats import'!H:H,MATCH((INDEX(mapping!R:R,MATCH(INDEX(statsCategories,1,2),mapping!P:P,0),1)+INDEX(mapping!H:H,MATCH(C50,mapping!A:A,0),1)),'Stats import'!B:B,0),1)</f>
        <v>14.2</v>
      </c>
      <c r="CZ50" s="53">
        <f>INDEX('Stats import'!H:H,MATCH((INDEX(mapping!R:R,MATCH(INDEX(statsCategories,1,3),mapping!P:P,0),1)+INDEX(mapping!H:H,MATCH(C50,mapping!A:A,0),1)),'Stats import'!B:B,0),1)</f>
        <v>30.76</v>
      </c>
      <c r="DA50" s="53">
        <f>INDEX('Stats import'!H:H,MATCH((INDEX(mapping!R:R,MATCH(INDEX(statsCategories,1,4),mapping!P:P,0),1)+INDEX(mapping!H:H,MATCH(C50,mapping!A:A,0),1)),'Stats import'!B:B,0),1)</f>
        <v>4.3</v>
      </c>
      <c r="DB50" s="53">
        <f>INDEX('Stats import'!H:H,MATCH((INDEX(mapping!R:R,MATCH(INDEX(statsCategories,1,5),mapping!P:P,0),1)+INDEX(mapping!H:H,MATCH(C50,mapping!A:A,0),1)),'Stats import'!B:B,0),1)</f>
        <v>0.52300000000000002</v>
      </c>
      <c r="DC50" s="53">
        <f>INDEX('Stats import'!H:H,MATCH((INDEX(mapping!R:R,MATCH(INDEX(statsCategories,1,6),mapping!P:P,0),1)+INDEX(mapping!H:H,MATCH(C50,mapping!A:A,0),1)),'Stats import'!B:B,0),1)</f>
        <v>15.97</v>
      </c>
      <c r="DD50" s="53">
        <f>INDEX('Stats import'!H:H,MATCH((INDEX(mapping!R:R,MATCH(INDEX(statsCategories,1,7),mapping!P:P,0),1)+INDEX(mapping!H:H,MATCH(C50,mapping!A:A,0),1)),'Stats import'!B:B,0),1)</f>
        <v>46.8</v>
      </c>
      <c r="DE50" s="53">
        <f>INDEX('Stats import'!H:H,MATCH((INDEX(mapping!R:R,MATCH(INDEX(statsCategories,1,8),mapping!P:P,0),1)+INDEX(mapping!H:H,MATCH(C50,mapping!A:A,0),1)),'Stats import'!B:B,0),1)</f>
        <v>40.700000000000003</v>
      </c>
      <c r="DF50" s="53">
        <f>INDEX('Stats import'!H:H,MATCH((INDEX(mapping!R:R,MATCH(INDEX(statsCategories,1,9),mapping!P:P,0),1)+INDEX(mapping!H:H,MATCH(C50,mapping!A:A,0),1)),'Stats import'!B:B,0),1)</f>
        <v>18.7</v>
      </c>
      <c r="DG50" s="53">
        <f>INDEX('Stats import'!H:H,MATCH((INDEX(mapping!R:R,MATCH(INDEX(statsCategories,1,10),mapping!P:P,0),1)+INDEX(mapping!H:H,MATCH(C50,mapping!A:A,0),1)),'Stats import'!B:B,0),1)</f>
        <v>22.9</v>
      </c>
      <c r="DH50" s="53">
        <f>INDEX('Stats import'!H:H,MATCH((INDEX(mapping!R:R,MATCH(INDEX(statsCategories,1,11),mapping!P:P,0),1)+INDEX(mapping!H:H,MATCH(C50,mapping!A:A,0),1)),'Stats import'!B:B,0),1)</f>
        <v>74.7</v>
      </c>
      <c r="DI50" s="53">
        <f>INDEX('Stats import'!H:H,MATCH((INDEX(mapping!R:R,MATCH(INDEX(statsCategories,1,12),mapping!P:P,0),1)+INDEX(mapping!H:H,MATCH(C50,mapping!A:A,0),1)),'Stats import'!B:B,0),1)</f>
        <v>17.100000000000001</v>
      </c>
      <c r="DJ50" s="53">
        <f>INDEX('Stats import'!H:H,MATCH((INDEX(mapping!R:R,MATCH(INDEX(statsCategories,1,13),mapping!P:P,0),1)+INDEX(mapping!H:H,MATCH(C50,mapping!A:A,0),1)),'Stats import'!B:B,0),1)</f>
        <v>1.5</v>
      </c>
      <c r="DK50" s="53">
        <f>INDEX('Stats import'!H:H,MATCH((INDEX(mapping!R:R,MATCH(INDEX(statsCategories,1,14),mapping!P:P,0),1)+INDEX(mapping!H:H,MATCH(C50,mapping!A:A,0),1)),'Stats import'!B:B,0),1)</f>
        <v>22.55</v>
      </c>
      <c r="DL50" s="53">
        <f>INDEX('Stats import'!H:H,MATCH((INDEX(mapping!R:R,MATCH(INDEX(statsCategories,1,15),mapping!P:P,0),1)+INDEX(mapping!H:H,MATCH(C50,mapping!A:A,0),1)),'Stats import'!B:B,0),1)</f>
        <v>12.67</v>
      </c>
      <c r="DM50" s="53">
        <f>INDEX('Stats import'!H:H,MATCH((INDEX(mapping!R:R,MATCH(INDEX(statsCategories,1,16),mapping!P:P,0),1)+INDEX(mapping!H:H,MATCH(C50,mapping!A:A,0),1)),'Stats import'!B:B,0),1)</f>
        <v>35.21</v>
      </c>
      <c r="DN50" s="53">
        <f>INDEX('Stats import'!H:H,MATCH((INDEX(mapping!R:R,MATCH(INDEX(statsCategories,1,17),mapping!P:P,0),1)+INDEX(mapping!H:H,MATCH(C50,mapping!A:A,0),1)),'Stats import'!B:B,0),1)</f>
        <v>66.5</v>
      </c>
      <c r="DO50" s="53">
        <f>INDEX('Stats import'!H:H,MATCH((INDEX(mapping!R:R,MATCH(INDEX(statsCategories,1,18),mapping!P:P,0),1)+INDEX(mapping!H:H,MATCH(C50,mapping!A:A,0),1)),'Stats import'!B:B,0),1)</f>
        <v>13.6</v>
      </c>
      <c r="DP50" s="53">
        <f>INDEX('Stats import'!H:H,MATCH((INDEX(mapping!R:R,MATCH(INDEX(statsCategories,1,19),mapping!P:P,0),1)+INDEX(mapping!H:H,MATCH(C50,mapping!A:A,0),1)),'Stats import'!B:B,0),1)</f>
        <v>80</v>
      </c>
      <c r="DQ50" s="53">
        <f>INDEX('Stats import'!H:H,MATCH((INDEX(mapping!R:R,MATCH(INDEX(statsCategories,1,20),mapping!P:P,0),1)+INDEX(mapping!H:H,MATCH(C50,mapping!A:A,0),1)),'Stats import'!B:B,0),1)</f>
        <v>10.5</v>
      </c>
      <c r="DR50" s="53">
        <f>INDEX('Stats import'!H:H,MATCH((INDEX(mapping!R:R,MATCH(INDEX(statsCategories,1,21),mapping!P:P,0),1)+INDEX(mapping!H:H,MATCH(C50,mapping!A:A,0),1)),'Stats import'!B:B,0),1)</f>
        <v>20.9</v>
      </c>
      <c r="DS50" s="53">
        <f>INDEX('Stats import'!H:H,MATCH((INDEX(mapping!R:R,MATCH(INDEX(statsCategories,1,22),mapping!P:P,0),1)+INDEX(mapping!H:H,MATCH(C50,mapping!A:A,0),1)),'Stats import'!B:B,0),1)</f>
        <v>31.9</v>
      </c>
      <c r="DT50" s="53">
        <f>INDEX('Stats import'!H:H,MATCH((INDEX(mapping!R:R,MATCH(INDEX(statsCategories,1,23),mapping!P:P,0),1)+INDEX(mapping!H:H,MATCH(C50,mapping!A:A,0),1)),'Stats import'!B:B,0),1)</f>
        <v>32.4</v>
      </c>
      <c r="DU50" s="53">
        <f>INDEX('Stats import'!H:H,MATCH((INDEX(mapping!R:R,MATCH(INDEX(statsCategories,1,24),mapping!P:P,0),1)+INDEX(mapping!H:H,MATCH(C50,mapping!A:A,0),1)),'Stats import'!B:B,0),1)</f>
        <v>6.7</v>
      </c>
      <c r="DV50" s="53">
        <f>INDEX('Stats import'!H:H,MATCH((INDEX(mapping!R:R,MATCH(INDEX(statsCategories,1,25),mapping!P:P,0),1)+INDEX(mapping!H:H,MATCH(C50,mapping!A:A,0),1)),'Stats import'!B:B,0),1)</f>
        <v>7.3</v>
      </c>
      <c r="DW50" s="53">
        <f>INDEX('Stats import'!H:H,MATCH((INDEX(mapping!R:R,MATCH(INDEX(statsCategories,1,26),mapping!P:P,0),1)+INDEX(mapping!H:H,MATCH(C50,mapping!A:A,0),1)),'Stats import'!B:B,0),1)</f>
        <v>16.940000000000001</v>
      </c>
      <c r="DX50" s="53">
        <f>INDEX('Stats import'!H:H,MATCH((INDEX(mapping!R:R,MATCH(INDEX(statsCategories,1,27),mapping!P:P,0),1)+INDEX(mapping!H:H,MATCH(C50,mapping!A:A,0),1)),'Stats import'!B:B,0),1)</f>
        <v>9.6</v>
      </c>
      <c r="DZ50" s="173">
        <f t="shared" si="66"/>
        <v>6.4499999999999993</v>
      </c>
      <c r="EA50" s="173">
        <f t="shared" si="67"/>
        <v>-9.4</v>
      </c>
      <c r="EB50" s="344">
        <f>INDEX('KenPom import'!J:J,MATCH(INDEX(kpVal,MATCH(C50,valCol,0)),kpTeam,0))</f>
        <v>66.3</v>
      </c>
      <c r="EC50" s="176">
        <f t="shared" si="68"/>
        <v>9.8475265379016325E-2</v>
      </c>
      <c r="ED50" s="176">
        <f t="shared" si="69"/>
        <v>-0.62766722461268343</v>
      </c>
      <c r="EE50" s="176">
        <f t="shared" si="70"/>
        <v>1.4672686792525762</v>
      </c>
      <c r="EF50" s="176">
        <f t="shared" si="71"/>
        <v>0.55896163314852221</v>
      </c>
      <c r="EG50" s="176">
        <f t="shared" si="72"/>
        <v>-0.72466533551591206</v>
      </c>
      <c r="EH50" s="176">
        <f t="shared" si="73"/>
        <v>1.4514122260818978</v>
      </c>
      <c r="EI50" s="176">
        <f t="shared" si="74"/>
        <v>-6.0024094345815619E-2</v>
      </c>
      <c r="EJ50" s="176">
        <f t="shared" si="75"/>
        <v>0.92329445325171489</v>
      </c>
      <c r="EK50" s="176">
        <f t="shared" si="76"/>
        <v>-1.0099647463253951</v>
      </c>
      <c r="EL50" s="176">
        <f t="shared" si="77"/>
        <v>0.50736222591220936</v>
      </c>
      <c r="EM50" s="225">
        <f t="shared" si="78"/>
        <v>0.35182022301831989</v>
      </c>
      <c r="EN50" s="176">
        <f t="shared" si="79"/>
        <v>0.59111565576408576</v>
      </c>
      <c r="EO50" s="176">
        <f t="shared" si="80"/>
        <v>-0.57661906173144262</v>
      </c>
      <c r="EP50" s="176">
        <f t="shared" si="81"/>
        <v>-1.5746051124178828</v>
      </c>
      <c r="EQ50" s="176">
        <f t="shared" si="82"/>
        <v>0.71451905189099896</v>
      </c>
      <c r="ER50" s="176">
        <f t="shared" si="83"/>
        <v>-0.62152991500748256</v>
      </c>
      <c r="ES50" s="176">
        <f t="shared" si="84"/>
        <v>1.0827632658459607</v>
      </c>
      <c r="ET50" s="176">
        <f t="shared" si="85"/>
        <v>1.0034280058673568</v>
      </c>
      <c r="EU50" s="176">
        <f t="shared" si="86"/>
        <v>-0.12888691630181698</v>
      </c>
      <c r="EV50" s="176">
        <f t="shared" si="87"/>
        <v>2.6008946563483657</v>
      </c>
      <c r="EW50" s="176">
        <f t="shared" si="88"/>
        <v>-0.8356263281909343</v>
      </c>
      <c r="EX50" s="176">
        <f t="shared" si="89"/>
        <v>-1.7410020548311924</v>
      </c>
      <c r="EY50" s="176">
        <f t="shared" si="90"/>
        <v>5.6086200650923727E-2</v>
      </c>
      <c r="EZ50" s="176">
        <f t="shared" si="91"/>
        <v>-1.1987649696044025</v>
      </c>
      <c r="FA50" s="176">
        <f t="shared" si="92"/>
        <v>3.0759979006674927</v>
      </c>
      <c r="FB50" s="176">
        <f t="shared" si="93"/>
        <v>2.7868741160247921</v>
      </c>
      <c r="FC50" s="176">
        <f t="shared" si="94"/>
        <v>1.0850264982216808</v>
      </c>
      <c r="FD50" s="176">
        <f t="shared" si="95"/>
        <v>-5.7859315673501333E-2</v>
      </c>
      <c r="FE50" s="176">
        <f t="shared" si="96"/>
        <v>-0.23188411327201902</v>
      </c>
      <c r="FF50" s="178">
        <f t="shared" si="97"/>
        <v>-0.56073936520687351</v>
      </c>
      <c r="FG50" s="203">
        <f t="shared" si="98"/>
        <v>39.23384321223709</v>
      </c>
      <c r="FH50" s="178">
        <f t="shared" si="99"/>
        <v>0.34755802861685214</v>
      </c>
      <c r="FI50" s="177"/>
      <c r="FJ50" s="177"/>
    </row>
    <row r="51" spans="1:166" x14ac:dyDescent="0.3">
      <c r="A51" s="48">
        <v>46</v>
      </c>
      <c r="B51" s="471" t="s">
        <v>50</v>
      </c>
      <c r="C51" s="4" t="s">
        <v>123</v>
      </c>
      <c r="D51" s="259" t="s">
        <v>1612</v>
      </c>
      <c r="E51" s="126">
        <v>12</v>
      </c>
      <c r="F51" s="241" t="s">
        <v>676</v>
      </c>
      <c r="G51" s="468"/>
      <c r="H51" s="351">
        <f t="shared" si="51"/>
        <v>77</v>
      </c>
      <c r="I51" s="352">
        <f>IFERROR(INDEX('Net Import'!A:A,MATCH(INDEX(mapping!B:B,MATCH(C51,mapping!A:A,0),1),'Net Import'!B:B,0),1),0)</f>
        <v>54</v>
      </c>
      <c r="J51" s="355">
        <f t="shared" si="52"/>
        <v>52</v>
      </c>
      <c r="L51" s="132">
        <v>12</v>
      </c>
      <c r="M51" s="422">
        <f t="shared" si="53"/>
        <v>64.81838461538463</v>
      </c>
      <c r="N51" s="47">
        <f t="shared" si="54"/>
        <v>0</v>
      </c>
      <c r="O51" s="231">
        <f t="shared" si="55"/>
        <v>7.7</v>
      </c>
      <c r="P51" s="417">
        <f t="shared" si="56"/>
        <v>42</v>
      </c>
      <c r="Q51" s="232">
        <f t="shared" si="57"/>
        <v>128</v>
      </c>
      <c r="R51" s="420">
        <f t="shared" si="58"/>
        <v>6.8907692307692301</v>
      </c>
      <c r="S51" s="472">
        <v>8</v>
      </c>
      <c r="T51" s="473">
        <v>0</v>
      </c>
      <c r="U51" s="125">
        <f t="shared" si="59"/>
        <v>0</v>
      </c>
      <c r="V51" s="126">
        <f t="shared" si="60"/>
        <v>2</v>
      </c>
      <c r="W51" s="274">
        <f t="shared" si="61"/>
        <v>5</v>
      </c>
      <c r="X51" s="51">
        <f t="shared" si="62"/>
        <v>1</v>
      </c>
      <c r="Y51" s="70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71"/>
      <c r="AK51" s="70" t="s">
        <v>568</v>
      </c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71"/>
      <c r="AW51" s="139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62"/>
      <c r="BL51" s="139" t="s">
        <v>1385</v>
      </c>
      <c r="BM51" s="136"/>
      <c r="BN51" s="136"/>
      <c r="BO51" s="136"/>
      <c r="BP51" s="136"/>
      <c r="BQ51" s="136"/>
      <c r="BR51" s="136"/>
      <c r="BS51" s="136"/>
      <c r="BT51" s="136"/>
      <c r="BU51" s="136"/>
      <c r="BV51" s="136"/>
      <c r="BW51" s="136"/>
      <c r="BX51" s="62"/>
      <c r="BY51" s="141" t="s">
        <v>643</v>
      </c>
      <c r="BZ51" s="68" t="s">
        <v>708</v>
      </c>
      <c r="CA51" s="68" t="s">
        <v>1230</v>
      </c>
      <c r="CB51" s="68"/>
      <c r="CC51" s="68"/>
      <c r="CD51" s="68"/>
      <c r="CT51" s="143">
        <f t="shared" si="63"/>
        <v>136.4</v>
      </c>
      <c r="CU51" s="196">
        <f t="shared" si="64"/>
        <v>56.833333333333336</v>
      </c>
      <c r="CV51" s="197">
        <f>VLOOKUP(B51,'SODiv Index'!A:B,2,FALSE)</f>
        <v>0.5</v>
      </c>
      <c r="CW51" s="130">
        <f t="shared" si="65"/>
        <v>56.265000000000008</v>
      </c>
      <c r="CX51" s="206">
        <f>INDEX('Stats import'!H:H,MATCH((INDEX(mapping!R:R,MATCH(INDEX(statsCategories,1,1),mapping!P:P,0),1)+INDEX(mapping!H:H,MATCH(C51,mapping!A:A,0),1)),'Stats import'!B:B,0),1)</f>
        <v>1.69</v>
      </c>
      <c r="CY51" s="53">
        <f>INDEX('Stats import'!H:H,MATCH((INDEX(mapping!R:R,MATCH(INDEX(statsCategories,1,2),mapping!P:P,0),1)+INDEX(mapping!H:H,MATCH(C51,mapping!A:A,0),1)),'Stats import'!B:B,0),1)</f>
        <v>18.399999999999999</v>
      </c>
      <c r="CZ51" s="53">
        <f>INDEX('Stats import'!H:H,MATCH((INDEX(mapping!R:R,MATCH(INDEX(statsCategories,1,3),mapping!P:P,0),1)+INDEX(mapping!H:H,MATCH(C51,mapping!A:A,0),1)),'Stats import'!B:B,0),1)</f>
        <v>29.21</v>
      </c>
      <c r="DA51" s="53">
        <f>INDEX('Stats import'!H:H,MATCH((INDEX(mapping!R:R,MATCH(INDEX(statsCategories,1,4),mapping!P:P,0),1)+INDEX(mapping!H:H,MATCH(C51,mapping!A:A,0),1)),'Stats import'!B:B,0),1)</f>
        <v>3.1</v>
      </c>
      <c r="DB51" s="53">
        <f>INDEX('Stats import'!H:H,MATCH((INDEX(mapping!R:R,MATCH(INDEX(statsCategories,1,5),mapping!P:P,0),1)+INDEX(mapping!H:H,MATCH(C51,mapping!A:A,0),1)),'Stats import'!B:B,0),1)</f>
        <v>0.58799999999999997</v>
      </c>
      <c r="DC51" s="53">
        <f>INDEX('Stats import'!H:H,MATCH((INDEX(mapping!R:R,MATCH(INDEX(statsCategories,1,6),mapping!P:P,0),1)+INDEX(mapping!H:H,MATCH(C51,mapping!A:A,0),1)),'Stats import'!B:B,0),1)</f>
        <v>14.53</v>
      </c>
      <c r="DD51" s="53">
        <f>INDEX('Stats import'!H:H,MATCH((INDEX(mapping!R:R,MATCH(INDEX(statsCategories,1,7),mapping!P:P,0),1)+INDEX(mapping!H:H,MATCH(C51,mapping!A:A,0),1)),'Stats import'!B:B,0),1)</f>
        <v>50.3</v>
      </c>
      <c r="DE51" s="53">
        <f>INDEX('Stats import'!H:H,MATCH((INDEX(mapping!R:R,MATCH(INDEX(statsCategories,1,8),mapping!P:P,0),1)+INDEX(mapping!H:H,MATCH(C51,mapping!A:A,0),1)),'Stats import'!B:B,0),1)</f>
        <v>42.1</v>
      </c>
      <c r="DF51" s="53">
        <f>INDEX('Stats import'!H:H,MATCH((INDEX(mapping!R:R,MATCH(INDEX(statsCategories,1,9),mapping!P:P,0),1)+INDEX(mapping!H:H,MATCH(C51,mapping!A:A,0),1)),'Stats import'!B:B,0),1)</f>
        <v>15.8</v>
      </c>
      <c r="DG51" s="53">
        <f>INDEX('Stats import'!H:H,MATCH((INDEX(mapping!R:R,MATCH(INDEX(statsCategories,1,10),mapping!P:P,0),1)+INDEX(mapping!H:H,MATCH(C51,mapping!A:A,0),1)),'Stats import'!B:B,0),1)</f>
        <v>17.7</v>
      </c>
      <c r="DH51" s="53">
        <f>INDEX('Stats import'!H:H,MATCH((INDEX(mapping!R:R,MATCH(INDEX(statsCategories,1,11),mapping!P:P,0),1)+INDEX(mapping!H:H,MATCH(C51,mapping!A:A,0),1)),'Stats import'!B:B,0),1)</f>
        <v>75.400000000000006</v>
      </c>
      <c r="DI51" s="53">
        <f>INDEX('Stats import'!H:H,MATCH((INDEX(mapping!R:R,MATCH(INDEX(statsCategories,1,12),mapping!P:P,0),1)+INDEX(mapping!H:H,MATCH(C51,mapping!A:A,0),1)),'Stats import'!B:B,0),1)</f>
        <v>13.3</v>
      </c>
      <c r="DJ51" s="53">
        <f>INDEX('Stats import'!H:H,MATCH((INDEX(mapping!R:R,MATCH(INDEX(statsCategories,1,13),mapping!P:P,0),1)+INDEX(mapping!H:H,MATCH(C51,mapping!A:A,0),1)),'Stats import'!B:B,0),1)</f>
        <v>5</v>
      </c>
      <c r="DK51" s="53">
        <f>INDEX('Stats import'!H:H,MATCH((INDEX(mapping!R:R,MATCH(INDEX(statsCategories,1,14),mapping!P:P,0),1)+INDEX(mapping!H:H,MATCH(C51,mapping!A:A,0),1)),'Stats import'!B:B,0),1)</f>
        <v>26.71</v>
      </c>
      <c r="DL51" s="53">
        <f>INDEX('Stats import'!H:H,MATCH((INDEX(mapping!R:R,MATCH(INDEX(statsCategories,1,15),mapping!P:P,0),1)+INDEX(mapping!H:H,MATCH(C51,mapping!A:A,0),1)),'Stats import'!B:B,0),1)</f>
        <v>11.35</v>
      </c>
      <c r="DM51" s="53">
        <f>INDEX('Stats import'!H:H,MATCH((INDEX(mapping!R:R,MATCH(INDEX(statsCategories,1,16),mapping!P:P,0),1)+INDEX(mapping!H:H,MATCH(C51,mapping!A:A,0),1)),'Stats import'!B:B,0),1)</f>
        <v>38.06</v>
      </c>
      <c r="DN51" s="53">
        <f>INDEX('Stats import'!H:H,MATCH((INDEX(mapping!R:R,MATCH(INDEX(statsCategories,1,17),mapping!P:P,0),1)+INDEX(mapping!H:H,MATCH(C51,mapping!A:A,0),1)),'Stats import'!B:B,0),1)</f>
        <v>73.5</v>
      </c>
      <c r="DO51" s="53">
        <f>INDEX('Stats import'!H:H,MATCH((INDEX(mapping!R:R,MATCH(INDEX(statsCategories,1,18),mapping!P:P,0),1)+INDEX(mapping!H:H,MATCH(C51,mapping!A:A,0),1)),'Stats import'!B:B,0),1)</f>
        <v>14.9</v>
      </c>
      <c r="DP51" s="53">
        <f>INDEX('Stats import'!H:H,MATCH((INDEX(mapping!R:R,MATCH(INDEX(statsCategories,1,19),mapping!P:P,0),1)+INDEX(mapping!H:H,MATCH(C51,mapping!A:A,0),1)),'Stats import'!B:B,0),1)</f>
        <v>88.4</v>
      </c>
      <c r="DQ51" s="53">
        <f>INDEX('Stats import'!H:H,MATCH((INDEX(mapping!R:R,MATCH(INDEX(statsCategories,1,20),mapping!P:P,0),1)+INDEX(mapping!H:H,MATCH(C51,mapping!A:A,0),1)),'Stats import'!B:B,0),1)</f>
        <v>7.5</v>
      </c>
      <c r="DR51" s="53">
        <f>INDEX('Stats import'!H:H,MATCH((INDEX(mapping!R:R,MATCH(INDEX(statsCategories,1,21),mapping!P:P,0),1)+INDEX(mapping!H:H,MATCH(C51,mapping!A:A,0),1)),'Stats import'!B:B,0),1)</f>
        <v>28.8</v>
      </c>
      <c r="DS51" s="53">
        <f>INDEX('Stats import'!H:H,MATCH((INDEX(mapping!R:R,MATCH(INDEX(statsCategories,1,22),mapping!P:P,0),1)+INDEX(mapping!H:H,MATCH(C51,mapping!A:A,0),1)),'Stats import'!B:B,0),1)</f>
        <v>37.9</v>
      </c>
      <c r="DT51" s="53">
        <f>INDEX('Stats import'!H:H,MATCH((INDEX(mapping!R:R,MATCH(INDEX(statsCategories,1,23),mapping!P:P,0),1)+INDEX(mapping!H:H,MATCH(C51,mapping!A:A,0),1)),'Stats import'!B:B,0),1)</f>
        <v>34.9</v>
      </c>
      <c r="DU51" s="53">
        <f>INDEX('Stats import'!H:H,MATCH((INDEX(mapping!R:R,MATCH(INDEX(statsCategories,1,24),mapping!P:P,0),1)+INDEX(mapping!H:H,MATCH(C51,mapping!A:A,0),1)),'Stats import'!B:B,0),1)</f>
        <v>10.9</v>
      </c>
      <c r="DV51" s="53">
        <f>INDEX('Stats import'!H:H,MATCH((INDEX(mapping!R:R,MATCH(INDEX(statsCategories,1,25),mapping!P:P,0),1)+INDEX(mapping!H:H,MATCH(C51,mapping!A:A,0),1)),'Stats import'!B:B,0),1)</f>
        <v>2.6</v>
      </c>
      <c r="DW51" s="53">
        <f>INDEX('Stats import'!H:H,MATCH((INDEX(mapping!R:R,MATCH(INDEX(statsCategories,1,26),mapping!P:P,0),1)+INDEX(mapping!H:H,MATCH(C51,mapping!A:A,0),1)),'Stats import'!B:B,0),1)</f>
        <v>13.53</v>
      </c>
      <c r="DX51" s="53">
        <f>INDEX('Stats import'!H:H,MATCH((INDEX(mapping!R:R,MATCH(INDEX(statsCategories,1,27),mapping!P:P,0),1)+INDEX(mapping!H:H,MATCH(C51,mapping!A:A,0),1)),'Stats import'!B:B,0),1)</f>
        <v>10.9</v>
      </c>
      <c r="DZ51" s="173">
        <f t="shared" si="66"/>
        <v>6.8907692307692301</v>
      </c>
      <c r="EA51" s="173">
        <f t="shared" si="67"/>
        <v>-7.7</v>
      </c>
      <c r="EB51" s="344">
        <f>INDEX('KenPom import'!J:J,MATCH(INDEX(kpVal,MATCH(C51,valCol,0)),kpTeam,0))</f>
        <v>70.599999999999994</v>
      </c>
      <c r="EC51" s="176">
        <f t="shared" si="68"/>
        <v>1.025301292475626</v>
      </c>
      <c r="ED51" s="176">
        <f t="shared" si="69"/>
        <v>1.5969761031284784</v>
      </c>
      <c r="EE51" s="176">
        <f t="shared" si="70"/>
        <v>1.2155896096210597</v>
      </c>
      <c r="EF51" s="176">
        <f t="shared" si="71"/>
        <v>-0.66336904526282536</v>
      </c>
      <c r="EG51" s="176">
        <f t="shared" si="72"/>
        <v>1.9123253885447704</v>
      </c>
      <c r="EH51" s="176">
        <f t="shared" si="73"/>
        <v>1.0106279790024821</v>
      </c>
      <c r="EI51" s="176">
        <f t="shared" si="74"/>
        <v>1.654950029820512</v>
      </c>
      <c r="EJ51" s="176">
        <f t="shared" si="75"/>
        <v>0.24918116274198532</v>
      </c>
      <c r="EK51" s="176">
        <f t="shared" si="76"/>
        <v>0.8408395281413592</v>
      </c>
      <c r="EL51" s="176">
        <f t="shared" si="77"/>
        <v>-1.2813046044223659</v>
      </c>
      <c r="EM51" s="225">
        <f t="shared" si="78"/>
        <v>0.58064638433105187</v>
      </c>
      <c r="EN51" s="176">
        <f t="shared" si="79"/>
        <v>-1.1041594324649848</v>
      </c>
      <c r="EO51" s="176">
        <f t="shared" si="80"/>
        <v>0.38212997202630067</v>
      </c>
      <c r="EP51" s="176">
        <f t="shared" si="81"/>
        <v>0.67811856315890362</v>
      </c>
      <c r="EQ51" s="176">
        <f t="shared" si="82"/>
        <v>-6.5117359347784023E-2</v>
      </c>
      <c r="ER51" s="176">
        <f t="shared" si="83"/>
        <v>0.4160218540780829</v>
      </c>
      <c r="ES51" s="176">
        <f t="shared" si="84"/>
        <v>-0.43121283621081502</v>
      </c>
      <c r="ET51" s="176">
        <f t="shared" si="85"/>
        <v>1.2964819587182559</v>
      </c>
      <c r="EU51" s="176">
        <f t="shared" si="86"/>
        <v>1.5367286174448005</v>
      </c>
      <c r="EV51" s="176">
        <f t="shared" si="87"/>
        <v>0.35632537363133143</v>
      </c>
      <c r="EW51" s="176">
        <f t="shared" si="88"/>
        <v>1.1327517538689649</v>
      </c>
      <c r="EX51" s="176">
        <f t="shared" si="89"/>
        <v>1.265044658546411</v>
      </c>
      <c r="EY51" s="176">
        <f t="shared" si="90"/>
        <v>-1.3820215083470659</v>
      </c>
      <c r="EZ51" s="176">
        <f t="shared" si="91"/>
        <v>1.4476544113882328</v>
      </c>
      <c r="FA51" s="176">
        <f t="shared" si="92"/>
        <v>0.64059000289748336</v>
      </c>
      <c r="FB51" s="176">
        <f t="shared" si="93"/>
        <v>0.81299505576006081</v>
      </c>
      <c r="FC51" s="176">
        <f t="shared" si="94"/>
        <v>-0.13621544782869721</v>
      </c>
      <c r="FD51" s="176">
        <f t="shared" si="95"/>
        <v>-0.1033688178221694</v>
      </c>
      <c r="FE51" s="176">
        <f t="shared" si="96"/>
        <v>-0.45043047089498905</v>
      </c>
      <c r="FF51" s="178">
        <f t="shared" si="97"/>
        <v>1.2220179511624558</v>
      </c>
      <c r="FG51" s="203">
        <f t="shared" si="98"/>
        <v>35.060544217687081</v>
      </c>
      <c r="FH51" s="178">
        <f t="shared" si="99"/>
        <v>0.45098268974700401</v>
      </c>
      <c r="FI51" s="177"/>
      <c r="FJ51" s="177"/>
    </row>
    <row r="52" spans="1:166" ht="15" customHeight="1" x14ac:dyDescent="0.3">
      <c r="A52" s="48">
        <v>48</v>
      </c>
      <c r="B52" s="14" t="s">
        <v>53</v>
      </c>
      <c r="C52" s="14" t="s">
        <v>974</v>
      </c>
      <c r="D52" s="258" t="s">
        <v>2412</v>
      </c>
      <c r="E52" s="126">
        <v>13</v>
      </c>
      <c r="F52" s="241" t="s">
        <v>676</v>
      </c>
      <c r="G52" s="468"/>
      <c r="H52" s="351">
        <f t="shared" si="51"/>
        <v>137</v>
      </c>
      <c r="I52" s="352">
        <f>IFERROR(INDEX('Net Import'!A:A,MATCH(INDEX(mapping!B:B,MATCH(C52,mapping!A:A,0),1),'Net Import'!B:B,0),1),0)</f>
        <v>98</v>
      </c>
      <c r="J52" s="355">
        <f t="shared" si="52"/>
        <v>86</v>
      </c>
      <c r="L52" s="132">
        <v>13</v>
      </c>
      <c r="M52" s="422">
        <f t="shared" si="53"/>
        <v>120.955</v>
      </c>
      <c r="N52" s="47">
        <f t="shared" si="54"/>
        <v>0</v>
      </c>
      <c r="O52" s="231">
        <f t="shared" si="55"/>
        <v>1.6</v>
      </c>
      <c r="P52" s="417">
        <f t="shared" si="56"/>
        <v>189</v>
      </c>
      <c r="Q52" s="232">
        <f t="shared" si="57"/>
        <v>54</v>
      </c>
      <c r="R52" s="420">
        <f t="shared" si="58"/>
        <v>11.799999999999999</v>
      </c>
      <c r="S52" s="472">
        <v>6</v>
      </c>
      <c r="T52" s="473">
        <v>2</v>
      </c>
      <c r="U52" s="125">
        <f t="shared" si="59"/>
        <v>0</v>
      </c>
      <c r="V52" s="126">
        <f t="shared" si="60"/>
        <v>1</v>
      </c>
      <c r="W52" s="274">
        <f t="shared" si="61"/>
        <v>8</v>
      </c>
      <c r="X52" s="51">
        <f t="shared" si="62"/>
        <v>1</v>
      </c>
      <c r="AK52" s="72" t="s">
        <v>134</v>
      </c>
      <c r="BY52" s="110" t="s">
        <v>618</v>
      </c>
      <c r="BZ52" s="74" t="s">
        <v>599</v>
      </c>
      <c r="CA52" s="74" t="s">
        <v>1215</v>
      </c>
      <c r="CB52" s="74" t="s">
        <v>2413</v>
      </c>
      <c r="CC52" s="74" t="s">
        <v>2414</v>
      </c>
      <c r="CD52" s="74" t="s">
        <v>1568</v>
      </c>
      <c r="CE52" s="74" t="s">
        <v>1215</v>
      </c>
      <c r="CT52" s="143">
        <f t="shared" si="63"/>
        <v>236.4</v>
      </c>
      <c r="CU52" s="196">
        <f t="shared" si="64"/>
        <v>98.5</v>
      </c>
      <c r="CV52" s="197">
        <f>VLOOKUP(B52,'SODiv Index'!A:B,2,FALSE)</f>
        <v>0.5</v>
      </c>
      <c r="CW52" s="130">
        <f t="shared" si="65"/>
        <v>97.515000000000015</v>
      </c>
      <c r="CX52" s="206">
        <f>INDEX('Stats import'!H:H,MATCH((INDEX(mapping!R:R,MATCH(INDEX(statsCategories,1,1),mapping!P:P,0),1)+INDEX(mapping!H:H,MATCH(C52,mapping!A:A,0),1)),'Stats import'!B:B,0),1)</f>
        <v>0.84</v>
      </c>
      <c r="CY52" s="53">
        <f>INDEX('Stats import'!H:H,MATCH((INDEX(mapping!R:R,MATCH(INDEX(statsCategories,1,2),mapping!P:P,0),1)+INDEX(mapping!H:H,MATCH(C52,mapping!A:A,0),1)),'Stats import'!B:B,0),1)</f>
        <v>10.3</v>
      </c>
      <c r="CZ52" s="53">
        <f>INDEX('Stats import'!H:H,MATCH((INDEX(mapping!R:R,MATCH(INDEX(statsCategories,1,3),mapping!P:P,0),1)+INDEX(mapping!H:H,MATCH(C52,mapping!A:A,0),1)),'Stats import'!B:B,0),1)</f>
        <v>17.79</v>
      </c>
      <c r="DA52" s="53">
        <f>INDEX('Stats import'!H:H,MATCH((INDEX(mapping!R:R,MATCH(INDEX(statsCategories,1,4),mapping!P:P,0),1)+INDEX(mapping!H:H,MATCH(C52,mapping!A:A,0),1)),'Stats import'!B:B,0),1)</f>
        <v>2.9</v>
      </c>
      <c r="DB52" s="53">
        <f>INDEX('Stats import'!H:H,MATCH((INDEX(mapping!R:R,MATCH(INDEX(statsCategories,1,5),mapping!P:P,0),1)+INDEX(mapping!H:H,MATCH(C52,mapping!A:A,0),1)),'Stats import'!B:B,0),1)</f>
        <v>0.48599999999999999</v>
      </c>
      <c r="DC52" s="53">
        <f>INDEX('Stats import'!H:H,MATCH((INDEX(mapping!R:R,MATCH(INDEX(statsCategories,1,6),mapping!P:P,0),1)+INDEX(mapping!H:H,MATCH(C52,mapping!A:A,0),1)),'Stats import'!B:B,0),1)</f>
        <v>7.97</v>
      </c>
      <c r="DD52" s="53">
        <f>INDEX('Stats import'!H:H,MATCH((INDEX(mapping!R:R,MATCH(INDEX(statsCategories,1,7),mapping!P:P,0),1)+INDEX(mapping!H:H,MATCH(C52,mapping!A:A,0),1)),'Stats import'!B:B,0),1)</f>
        <v>43.2</v>
      </c>
      <c r="DE52" s="53">
        <f>INDEX('Stats import'!H:H,MATCH((INDEX(mapping!R:R,MATCH(INDEX(statsCategories,1,8),mapping!P:P,0),1)+INDEX(mapping!H:H,MATCH(C52,mapping!A:A,0),1)),'Stats import'!B:B,0),1)</f>
        <v>41.7</v>
      </c>
      <c r="DF52" s="53">
        <f>INDEX('Stats import'!H:H,MATCH((INDEX(mapping!R:R,MATCH(INDEX(statsCategories,1,9),mapping!P:P,0),1)+INDEX(mapping!H:H,MATCH(C52,mapping!A:A,0),1)),'Stats import'!B:B,0),1)</f>
        <v>18.7</v>
      </c>
      <c r="DG52" s="53">
        <f>INDEX('Stats import'!H:H,MATCH((INDEX(mapping!R:R,MATCH(INDEX(statsCategories,1,10),mapping!P:P,0),1)+INDEX(mapping!H:H,MATCH(C52,mapping!A:A,0),1)),'Stats import'!B:B,0),1)</f>
        <v>21.4</v>
      </c>
      <c r="DH52" s="53">
        <f>INDEX('Stats import'!H:H,MATCH((INDEX(mapping!R:R,MATCH(INDEX(statsCategories,1,11),mapping!P:P,0),1)+INDEX(mapping!H:H,MATCH(C52,mapping!A:A,0),1)),'Stats import'!B:B,0),1)</f>
        <v>71.900000000000006</v>
      </c>
      <c r="DI52" s="53">
        <f>INDEX('Stats import'!H:H,MATCH((INDEX(mapping!R:R,MATCH(INDEX(statsCategories,1,12),mapping!P:P,0),1)+INDEX(mapping!H:H,MATCH(C52,mapping!A:A,0),1)),'Stats import'!B:B,0),1)</f>
        <v>15.4</v>
      </c>
      <c r="DJ52" s="53">
        <f>INDEX('Stats import'!H:H,MATCH((INDEX(mapping!R:R,MATCH(INDEX(statsCategories,1,13),mapping!P:P,0),1)+INDEX(mapping!H:H,MATCH(C52,mapping!A:A,0),1)),'Stats import'!B:B,0),1)</f>
        <v>7.4</v>
      </c>
      <c r="DK52" s="53">
        <f>INDEX('Stats import'!H:H,MATCH((INDEX(mapping!R:R,MATCH(INDEX(statsCategories,1,14),mapping!P:P,0),1)+INDEX(mapping!H:H,MATCH(C52,mapping!A:A,0),1)),'Stats import'!B:B,0),1)</f>
        <v>26.06</v>
      </c>
      <c r="DL52" s="53">
        <f>INDEX('Stats import'!H:H,MATCH((INDEX(mapping!R:R,MATCH(INDEX(statsCategories,1,15),mapping!P:P,0),1)+INDEX(mapping!H:H,MATCH(C52,mapping!A:A,0),1)),'Stats import'!B:B,0),1)</f>
        <v>13.88</v>
      </c>
      <c r="DM52" s="53">
        <f>INDEX('Stats import'!H:H,MATCH((INDEX(mapping!R:R,MATCH(INDEX(statsCategories,1,16),mapping!P:P,0),1)+INDEX(mapping!H:H,MATCH(C52,mapping!A:A,0),1)),'Stats import'!B:B,0),1)</f>
        <v>39.94</v>
      </c>
      <c r="DN52" s="53">
        <f>INDEX('Stats import'!H:H,MATCH((INDEX(mapping!R:R,MATCH(INDEX(statsCategories,1,17),mapping!P:P,0),1)+INDEX(mapping!H:H,MATCH(C52,mapping!A:A,0),1)),'Stats import'!B:B,0),1)</f>
        <v>67.599999999999994</v>
      </c>
      <c r="DO52" s="53">
        <f>INDEX('Stats import'!H:H,MATCH((INDEX(mapping!R:R,MATCH(INDEX(statsCategories,1,18),mapping!P:P,0),1)+INDEX(mapping!H:H,MATCH(C52,mapping!A:A,0),1)),'Stats import'!B:B,0),1)</f>
        <v>5.5</v>
      </c>
      <c r="DP52" s="53">
        <f>INDEX('Stats import'!H:H,MATCH((INDEX(mapping!R:R,MATCH(INDEX(statsCategories,1,19),mapping!P:P,0),1)+INDEX(mapping!H:H,MATCH(C52,mapping!A:A,0),1)),'Stats import'!B:B,0),1)</f>
        <v>73</v>
      </c>
      <c r="DQ52" s="53">
        <f>INDEX('Stats import'!H:H,MATCH((INDEX(mapping!R:R,MATCH(INDEX(statsCategories,1,20),mapping!P:P,0),1)+INDEX(mapping!H:H,MATCH(C52,mapping!A:A,0),1)),'Stats import'!B:B,0),1)</f>
        <v>5.5</v>
      </c>
      <c r="DR52" s="53">
        <f>INDEX('Stats import'!H:H,MATCH((INDEX(mapping!R:R,MATCH(INDEX(statsCategories,1,21),mapping!P:P,0),1)+INDEX(mapping!H:H,MATCH(C52,mapping!A:A,0),1)),'Stats import'!B:B,0),1)</f>
        <v>19.100000000000001</v>
      </c>
      <c r="DS52" s="53">
        <f>INDEX('Stats import'!H:H,MATCH((INDEX(mapping!R:R,MATCH(INDEX(statsCategories,1,22),mapping!P:P,0),1)+INDEX(mapping!H:H,MATCH(C52,mapping!A:A,0),1)),'Stats import'!B:B,0),1)</f>
        <v>33.700000000000003</v>
      </c>
      <c r="DT52" s="53">
        <f>INDEX('Stats import'!H:H,MATCH((INDEX(mapping!R:R,MATCH(INDEX(statsCategories,1,23),mapping!P:P,0),1)+INDEX(mapping!H:H,MATCH(C52,mapping!A:A,0),1)),'Stats import'!B:B,0),1)</f>
        <v>29.7</v>
      </c>
      <c r="DU52" s="53">
        <f>INDEX('Stats import'!H:H,MATCH((INDEX(mapping!R:R,MATCH(INDEX(statsCategories,1,24),mapping!P:P,0),1)+INDEX(mapping!H:H,MATCH(C52,mapping!A:A,0),1)),'Stats import'!B:B,0),1)</f>
        <v>6.4</v>
      </c>
      <c r="DV52" s="53">
        <f>INDEX('Stats import'!H:H,MATCH((INDEX(mapping!R:R,MATCH(INDEX(statsCategories,1,25),mapping!P:P,0),1)+INDEX(mapping!H:H,MATCH(C52,mapping!A:A,0),1)),'Stats import'!B:B,0),1)</f>
        <v>-0.7</v>
      </c>
      <c r="DW52" s="53">
        <f>INDEX('Stats import'!H:H,MATCH((INDEX(mapping!R:R,MATCH(INDEX(statsCategories,1,26),mapping!P:P,0),1)+INDEX(mapping!H:H,MATCH(C52,mapping!A:A,0),1)),'Stats import'!B:B,0),1)</f>
        <v>11.7</v>
      </c>
      <c r="DX52" s="53">
        <f>INDEX('Stats import'!H:H,MATCH((INDEX(mapping!R:R,MATCH(INDEX(statsCategories,1,27),mapping!P:P,0),1)+INDEX(mapping!H:H,MATCH(C52,mapping!A:A,0),1)),'Stats import'!B:B,0),1)</f>
        <v>12.4</v>
      </c>
      <c r="DZ52" s="173">
        <f t="shared" si="66"/>
        <v>11.799999999999999</v>
      </c>
      <c r="EA52" s="173">
        <f t="shared" si="67"/>
        <v>-1.6</v>
      </c>
      <c r="EB52" s="344">
        <f>INDEX('KenPom import'!J:J,MATCH(INDEX(kpVal,MATCH(C52,valCol,0)),kpTeam,0))</f>
        <v>65.7</v>
      </c>
      <c r="EC52" s="176">
        <f t="shared" si="68"/>
        <v>-2.5556174485794569</v>
      </c>
      <c r="ED52" s="176">
        <f t="shared" si="69"/>
        <v>-2.6934074575151903</v>
      </c>
      <c r="EE52" s="176">
        <f t="shared" si="70"/>
        <v>-0.63871682598662927</v>
      </c>
      <c r="EF52" s="176">
        <f t="shared" si="71"/>
        <v>-0.86709082499805012</v>
      </c>
      <c r="EG52" s="176">
        <f t="shared" si="72"/>
        <v>-2.2257215938273802</v>
      </c>
      <c r="EH52" s="176">
        <f t="shared" si="73"/>
        <v>-0.99738914658151967</v>
      </c>
      <c r="EI52" s="176">
        <f t="shared" si="74"/>
        <v>-1.823997479202607</v>
      </c>
      <c r="EJ52" s="176">
        <f t="shared" si="75"/>
        <v>0.44178496003047901</v>
      </c>
      <c r="EK52" s="176">
        <f t="shared" si="76"/>
        <v>-1.0099647463253951</v>
      </c>
      <c r="EL52" s="176">
        <f t="shared" si="77"/>
        <v>-8.5993597612258749E-3</v>
      </c>
      <c r="EM52" s="225">
        <f t="shared" si="78"/>
        <v>-0.56348442223260331</v>
      </c>
      <c r="EN52" s="176">
        <f t="shared" si="79"/>
        <v>-0.16729688370681456</v>
      </c>
      <c r="EO52" s="176">
        <f t="shared" si="80"/>
        <v>1.0395578808887533</v>
      </c>
      <c r="EP52" s="176">
        <f t="shared" si="81"/>
        <v>0.3261304888500296</v>
      </c>
      <c r="EQ52" s="176">
        <f t="shared" si="82"/>
        <v>1.4291857621932171</v>
      </c>
      <c r="ER52" s="176">
        <f t="shared" si="83"/>
        <v>1.1004419684222433</v>
      </c>
      <c r="ES52" s="176">
        <f t="shared" si="84"/>
        <v>0.84485273552275431</v>
      </c>
      <c r="ET52" s="176">
        <f t="shared" si="85"/>
        <v>-0.82252354651132042</v>
      </c>
      <c r="EU52" s="176">
        <f t="shared" si="86"/>
        <v>-1.5168998610906639</v>
      </c>
      <c r="EV52" s="176">
        <f t="shared" si="87"/>
        <v>-1.1400541481800248</v>
      </c>
      <c r="EW52" s="176">
        <f t="shared" si="88"/>
        <v>-1.2841175367615434</v>
      </c>
      <c r="EX52" s="176">
        <f t="shared" si="89"/>
        <v>-0.83918804081790932</v>
      </c>
      <c r="EY52" s="176">
        <f t="shared" si="90"/>
        <v>1.6092425263687522</v>
      </c>
      <c r="EZ52" s="176">
        <f t="shared" si="91"/>
        <v>-1.3877949253895905</v>
      </c>
      <c r="FA52" s="176">
        <f t="shared" si="92"/>
        <v>-1.0693772444729484</v>
      </c>
      <c r="FB52" s="176">
        <f t="shared" si="93"/>
        <v>-0.24630074490986767</v>
      </c>
      <c r="FC52" s="176">
        <f t="shared" si="94"/>
        <v>-1.5453407701945172</v>
      </c>
      <c r="FD52" s="176">
        <f t="shared" si="95"/>
        <v>-0.61024777543613018</v>
      </c>
      <c r="FE52" s="176">
        <f t="shared" si="96"/>
        <v>-1.2346262247185873</v>
      </c>
      <c r="FF52" s="178">
        <f t="shared" si="97"/>
        <v>-0.80949620004910328</v>
      </c>
      <c r="FG52" s="203">
        <f t="shared" si="98"/>
        <v>40.159259259259258</v>
      </c>
      <c r="FH52" s="178">
        <f t="shared" si="99"/>
        <v>0.3223125</v>
      </c>
      <c r="FI52" s="177"/>
      <c r="FJ52" s="177"/>
    </row>
    <row r="53" spans="1:166" ht="15" customHeight="1" x14ac:dyDescent="0.3">
      <c r="A53" s="48">
        <v>51</v>
      </c>
      <c r="B53" s="17" t="s">
        <v>7</v>
      </c>
      <c r="C53" s="237" t="s">
        <v>229</v>
      </c>
      <c r="D53" s="252" t="s">
        <v>1382</v>
      </c>
      <c r="E53" s="126">
        <v>13</v>
      </c>
      <c r="F53" s="241" t="s">
        <v>676</v>
      </c>
      <c r="G53" s="468"/>
      <c r="H53" s="351">
        <f t="shared" si="51"/>
        <v>122</v>
      </c>
      <c r="I53" s="352">
        <f>IFERROR(INDEX('Net Import'!A:A,MATCH(INDEX(mapping!B:B,MATCH(C53,mapping!A:A,0),1),'Net Import'!B:B,0),1),0)</f>
        <v>101</v>
      </c>
      <c r="J53" s="355">
        <f t="shared" si="52"/>
        <v>104</v>
      </c>
      <c r="L53" s="132">
        <v>14</v>
      </c>
      <c r="M53" s="422">
        <f t="shared" si="53"/>
        <v>128.792</v>
      </c>
      <c r="N53" s="47">
        <f t="shared" si="54"/>
        <v>0</v>
      </c>
      <c r="O53" s="231">
        <f t="shared" si="55"/>
        <v>2.8</v>
      </c>
      <c r="P53" s="417">
        <f t="shared" si="56"/>
        <v>215</v>
      </c>
      <c r="Q53" s="232">
        <f t="shared" si="57"/>
        <v>48</v>
      </c>
      <c r="R53" s="420">
        <f t="shared" si="58"/>
        <v>12.799999999999999</v>
      </c>
      <c r="S53" s="472">
        <v>7</v>
      </c>
      <c r="T53" s="473">
        <v>1</v>
      </c>
      <c r="U53" s="125">
        <f t="shared" si="59"/>
        <v>0</v>
      </c>
      <c r="V53" s="126">
        <f t="shared" si="60"/>
        <v>0</v>
      </c>
      <c r="W53" s="274">
        <f t="shared" si="61"/>
        <v>8</v>
      </c>
      <c r="X53" s="51">
        <f t="shared" si="62"/>
        <v>1</v>
      </c>
      <c r="BY53" s="110" t="s">
        <v>623</v>
      </c>
      <c r="BZ53" s="74" t="s">
        <v>634</v>
      </c>
      <c r="CA53" s="74" t="s">
        <v>1210</v>
      </c>
      <c r="CB53" s="74" t="s">
        <v>1413</v>
      </c>
      <c r="CC53" s="74" t="s">
        <v>671</v>
      </c>
      <c r="CD53" s="74" t="s">
        <v>496</v>
      </c>
      <c r="CE53" s="74" t="s">
        <v>1610</v>
      </c>
      <c r="CF53" s="74" t="s">
        <v>689</v>
      </c>
      <c r="CT53" s="143">
        <f t="shared" si="63"/>
        <v>254.4</v>
      </c>
      <c r="CU53" s="196">
        <f t="shared" si="64"/>
        <v>106</v>
      </c>
      <c r="CV53" s="197">
        <f>VLOOKUP(B53,'SODiv Index'!A:B,2,FALSE)</f>
        <v>0.4</v>
      </c>
      <c r="CW53" s="130">
        <f t="shared" si="65"/>
        <v>105.152</v>
      </c>
      <c r="CX53" s="206">
        <f>INDEX('Stats import'!H:H,MATCH((INDEX(mapping!R:R,MATCH(INDEX(statsCategories,1,1),mapping!P:P,0),1)+INDEX(mapping!H:H,MATCH(C53,mapping!A:A,0),1)),'Stats import'!B:B,0),1)</f>
        <v>1.02</v>
      </c>
      <c r="CY53" s="53">
        <f>INDEX('Stats import'!H:H,MATCH((INDEX(mapping!R:R,MATCH(INDEX(statsCategories,1,2),mapping!P:P,0),1)+INDEX(mapping!H:H,MATCH(C53,mapping!A:A,0),1)),'Stats import'!B:B,0),1)</f>
        <v>13.7</v>
      </c>
      <c r="CZ53" s="53">
        <f>INDEX('Stats import'!H:H,MATCH((INDEX(mapping!R:R,MATCH(INDEX(statsCategories,1,3),mapping!P:P,0),1)+INDEX(mapping!H:H,MATCH(C53,mapping!A:A,0),1)),'Stats import'!B:B,0),1)</f>
        <v>24.31</v>
      </c>
      <c r="DA53" s="53">
        <f>INDEX('Stats import'!H:H,MATCH((INDEX(mapping!R:R,MATCH(INDEX(statsCategories,1,4),mapping!P:P,0),1)+INDEX(mapping!H:H,MATCH(C53,mapping!A:A,0),1)),'Stats import'!B:B,0),1)</f>
        <v>4.0999999999999996</v>
      </c>
      <c r="DB53" s="53">
        <f>INDEX('Stats import'!H:H,MATCH((INDEX(mapping!R:R,MATCH(INDEX(statsCategories,1,5),mapping!P:P,0),1)+INDEX(mapping!H:H,MATCH(C53,mapping!A:A,0),1)),'Stats import'!B:B,0),1)</f>
        <v>0.52200000000000002</v>
      </c>
      <c r="DC53" s="53">
        <f>INDEX('Stats import'!H:H,MATCH((INDEX(mapping!R:R,MATCH(INDEX(statsCategories,1,6),mapping!P:P,0),1)+INDEX(mapping!H:H,MATCH(C53,mapping!A:A,0),1)),'Stats import'!B:B,0),1)</f>
        <v>10.81</v>
      </c>
      <c r="DD53" s="53">
        <f>INDEX('Stats import'!H:H,MATCH((INDEX(mapping!R:R,MATCH(INDEX(statsCategories,1,7),mapping!P:P,0),1)+INDEX(mapping!H:H,MATCH(C53,mapping!A:A,0),1)),'Stats import'!B:B,0),1)</f>
        <v>45.9</v>
      </c>
      <c r="DE53" s="53">
        <f>INDEX('Stats import'!H:H,MATCH((INDEX(mapping!R:R,MATCH(INDEX(statsCategories,1,8),mapping!P:P,0),1)+INDEX(mapping!H:H,MATCH(C53,mapping!A:A,0),1)),'Stats import'!B:B,0),1)</f>
        <v>41.1</v>
      </c>
      <c r="DF53" s="53">
        <f>INDEX('Stats import'!H:H,MATCH((INDEX(mapping!R:R,MATCH(INDEX(statsCategories,1,9),mapping!P:P,0),1)+INDEX(mapping!H:H,MATCH(C53,mapping!A:A,0),1)),'Stats import'!B:B,0),1)</f>
        <v>17.8</v>
      </c>
      <c r="DG53" s="53">
        <f>INDEX('Stats import'!H:H,MATCH((INDEX(mapping!R:R,MATCH(INDEX(statsCategories,1,10),mapping!P:P,0),1)+INDEX(mapping!H:H,MATCH(C53,mapping!A:A,0),1)),'Stats import'!B:B,0),1)</f>
        <v>25.1</v>
      </c>
      <c r="DH53" s="53">
        <f>INDEX('Stats import'!H:H,MATCH((INDEX(mapping!R:R,MATCH(INDEX(statsCategories,1,11),mapping!P:P,0),1)+INDEX(mapping!H:H,MATCH(C53,mapping!A:A,0),1)),'Stats import'!B:B,0),1)</f>
        <v>74.099999999999994</v>
      </c>
      <c r="DI53" s="53">
        <f>INDEX('Stats import'!H:H,MATCH((INDEX(mapping!R:R,MATCH(INDEX(statsCategories,1,12),mapping!P:P,0),1)+INDEX(mapping!H:H,MATCH(C53,mapping!A:A,0),1)),'Stats import'!B:B,0),1)</f>
        <v>18.600000000000001</v>
      </c>
      <c r="DJ53" s="53">
        <f>INDEX('Stats import'!H:H,MATCH((INDEX(mapping!R:R,MATCH(INDEX(statsCategories,1,13),mapping!P:P,0),1)+INDEX(mapping!H:H,MATCH(C53,mapping!A:A,0),1)),'Stats import'!B:B,0),1)</f>
        <v>6.4</v>
      </c>
      <c r="DK53" s="53">
        <f>INDEX('Stats import'!H:H,MATCH((INDEX(mapping!R:R,MATCH(INDEX(statsCategories,1,14),mapping!P:P,0),1)+INDEX(mapping!H:H,MATCH(C53,mapping!A:A,0),1)),'Stats import'!B:B,0),1)</f>
        <v>28.19</v>
      </c>
      <c r="DL53" s="53">
        <f>INDEX('Stats import'!H:H,MATCH((INDEX(mapping!R:R,MATCH(INDEX(statsCategories,1,15),mapping!P:P,0),1)+INDEX(mapping!H:H,MATCH(C53,mapping!A:A,0),1)),'Stats import'!B:B,0),1)</f>
        <v>11.09</v>
      </c>
      <c r="DM53" s="53">
        <f>INDEX('Stats import'!H:H,MATCH((INDEX(mapping!R:R,MATCH(INDEX(statsCategories,1,16),mapping!P:P,0),1)+INDEX(mapping!H:H,MATCH(C53,mapping!A:A,0),1)),'Stats import'!B:B,0),1)</f>
        <v>39.28</v>
      </c>
      <c r="DN53" s="53">
        <f>INDEX('Stats import'!H:H,MATCH((INDEX(mapping!R:R,MATCH(INDEX(statsCategories,1,17),mapping!P:P,0),1)+INDEX(mapping!H:H,MATCH(C53,mapping!A:A,0),1)),'Stats import'!B:B,0),1)</f>
        <v>69.7</v>
      </c>
      <c r="DO53" s="53">
        <f>INDEX('Stats import'!H:H,MATCH((INDEX(mapping!R:R,MATCH(INDEX(statsCategories,1,18),mapping!P:P,0),1)+INDEX(mapping!H:H,MATCH(C53,mapping!A:A,0),1)),'Stats import'!B:B,0),1)</f>
        <v>9.9</v>
      </c>
      <c r="DP53" s="53">
        <f>INDEX('Stats import'!H:H,MATCH((INDEX(mapping!R:R,MATCH(INDEX(statsCategories,1,19),mapping!P:P,0),1)+INDEX(mapping!H:H,MATCH(C53,mapping!A:A,0),1)),'Stats import'!B:B,0),1)</f>
        <v>79.599999999999994</v>
      </c>
      <c r="DQ53" s="53">
        <f>INDEX('Stats import'!H:H,MATCH((INDEX(mapping!R:R,MATCH(INDEX(statsCategories,1,20),mapping!P:P,0),1)+INDEX(mapping!H:H,MATCH(C53,mapping!A:A,0),1)),'Stats import'!B:B,0),1)</f>
        <v>6.6</v>
      </c>
      <c r="DR53" s="53">
        <f>INDEX('Stats import'!H:H,MATCH((INDEX(mapping!R:R,MATCH(INDEX(statsCategories,1,21),mapping!P:P,0),1)+INDEX(mapping!H:H,MATCH(C53,mapping!A:A,0),1)),'Stats import'!B:B,0),1)</f>
        <v>23.4</v>
      </c>
      <c r="DS53" s="53">
        <f>INDEX('Stats import'!H:H,MATCH((INDEX(mapping!R:R,MATCH(INDEX(statsCategories,1,22),mapping!P:P,0),1)+INDEX(mapping!H:H,MATCH(C53,mapping!A:A,0),1)),'Stats import'!B:B,0),1)</f>
        <v>31.5</v>
      </c>
      <c r="DT53" s="53">
        <f>INDEX('Stats import'!H:H,MATCH((INDEX(mapping!R:R,MATCH(INDEX(statsCategories,1,23),mapping!P:P,0),1)+INDEX(mapping!H:H,MATCH(C53,mapping!A:A,0),1)),'Stats import'!B:B,0),1)</f>
        <v>30.4</v>
      </c>
      <c r="DU53" s="53">
        <f>INDEX('Stats import'!H:H,MATCH((INDEX(mapping!R:R,MATCH(INDEX(statsCategories,1,24),mapping!P:P,0),1)+INDEX(mapping!H:H,MATCH(C53,mapping!A:A,0),1)),'Stats import'!B:B,0),1)</f>
        <v>7.4</v>
      </c>
      <c r="DV53" s="53">
        <f>INDEX('Stats import'!H:H,MATCH((INDEX(mapping!R:R,MATCH(INDEX(statsCategories,1,25),mapping!P:P,0),1)+INDEX(mapping!H:H,MATCH(C53,mapping!A:A,0),1)),'Stats import'!B:B,0),1)</f>
        <v>-1.3</v>
      </c>
      <c r="DW53" s="53">
        <f>INDEX('Stats import'!H:H,MATCH((INDEX(mapping!R:R,MATCH(INDEX(statsCategories,1,26),mapping!P:P,0),1)+INDEX(mapping!H:H,MATCH(C53,mapping!A:A,0),1)),'Stats import'!B:B,0),1)</f>
        <v>12.22</v>
      </c>
      <c r="DX53" s="53">
        <f>INDEX('Stats import'!H:H,MATCH((INDEX(mapping!R:R,MATCH(INDEX(statsCategories,1,27),mapping!P:P,0),1)+INDEX(mapping!H:H,MATCH(C53,mapping!A:A,0),1)),'Stats import'!B:B,0),1)</f>
        <v>13.5</v>
      </c>
      <c r="DZ53" s="173">
        <f t="shared" si="66"/>
        <v>12.799999999999999</v>
      </c>
      <c r="EA53" s="173">
        <f t="shared" si="67"/>
        <v>-2.8</v>
      </c>
      <c r="EB53" s="344">
        <f>INDEX('KenPom import'!J:J,MATCH(INDEX(kpVal,MATCH(C53,valCol,0)),kpTeam,0))</f>
        <v>69.8</v>
      </c>
      <c r="EC53" s="176">
        <f t="shared" si="68"/>
        <v>-1.7973052445913213</v>
      </c>
      <c r="ED53" s="176">
        <f t="shared" si="69"/>
        <v>-0.89250571601044082</v>
      </c>
      <c r="EE53" s="176">
        <f t="shared" si="70"/>
        <v>0.4199590023988462</v>
      </c>
      <c r="EF53" s="176">
        <f t="shared" si="71"/>
        <v>0.35523985341329739</v>
      </c>
      <c r="EG53" s="176">
        <f t="shared" si="72"/>
        <v>-0.76523442357838412</v>
      </c>
      <c r="EH53" s="176">
        <f t="shared" si="73"/>
        <v>-0.12806465928600638</v>
      </c>
      <c r="EI53" s="176">
        <f t="shared" si="74"/>
        <v>-0.50101744056001341</v>
      </c>
      <c r="EJ53" s="176">
        <f t="shared" si="75"/>
        <v>0.73069065596322125</v>
      </c>
      <c r="EK53" s="176">
        <f t="shared" si="76"/>
        <v>-0.43557721287019618</v>
      </c>
      <c r="EL53" s="176">
        <f t="shared" si="77"/>
        <v>1.2641058848999154</v>
      </c>
      <c r="EM53" s="225">
        <f t="shared" si="78"/>
        <v>0.1556835133216905</v>
      </c>
      <c r="EN53" s="176">
        <f t="shared" si="79"/>
        <v>1.2603031905913504</v>
      </c>
      <c r="EO53" s="176">
        <f t="shared" si="80"/>
        <v>0.76562958552939808</v>
      </c>
      <c r="EP53" s="176">
        <f t="shared" si="81"/>
        <v>1.4795683323544913</v>
      </c>
      <c r="EQ53" s="176">
        <f t="shared" si="82"/>
        <v>-0.218682107016029</v>
      </c>
      <c r="ER53" s="176">
        <f t="shared" si="83"/>
        <v>0.86016682189716642</v>
      </c>
      <c r="ES53" s="176">
        <f t="shared" si="84"/>
        <v>0.39065990490571978</v>
      </c>
      <c r="ET53" s="176">
        <f t="shared" si="85"/>
        <v>0.16935137083018342</v>
      </c>
      <c r="EU53" s="176">
        <f t="shared" si="86"/>
        <v>-0.20820194171832365</v>
      </c>
      <c r="EV53" s="176">
        <f t="shared" si="87"/>
        <v>-0.31704541118377916</v>
      </c>
      <c r="EW53" s="176">
        <f t="shared" si="88"/>
        <v>-0.21272187184286515</v>
      </c>
      <c r="EX53" s="176">
        <f t="shared" si="89"/>
        <v>-1.9414051690563654</v>
      </c>
      <c r="EY53" s="176">
        <f t="shared" si="90"/>
        <v>1.2065723678493154</v>
      </c>
      <c r="EZ53" s="176">
        <f t="shared" si="91"/>
        <v>-0.75769507277229642</v>
      </c>
      <c r="FA53" s="176">
        <f t="shared" si="92"/>
        <v>-1.3802803803584818</v>
      </c>
      <c r="FB53" s="176">
        <f t="shared" si="93"/>
        <v>5.4701340526396934E-2</v>
      </c>
      <c r="FC53" s="176">
        <f t="shared" si="94"/>
        <v>-2.5786993399294516</v>
      </c>
      <c r="FD53" s="176">
        <f t="shared" si="95"/>
        <v>-0.71349795483101408</v>
      </c>
      <c r="FE53" s="176">
        <f t="shared" si="96"/>
        <v>-1.0803582075729616</v>
      </c>
      <c r="FF53" s="178">
        <f t="shared" si="97"/>
        <v>0.89034217137281413</v>
      </c>
      <c r="FG53" s="203">
        <f t="shared" si="98"/>
        <v>35.029118773946351</v>
      </c>
      <c r="FH53" s="178">
        <f t="shared" si="99"/>
        <v>0.40048524590163942</v>
      </c>
      <c r="FI53" s="177"/>
      <c r="FJ53" s="177"/>
    </row>
    <row r="54" spans="1:166" ht="15" customHeight="1" x14ac:dyDescent="0.3">
      <c r="A54" s="48">
        <v>50</v>
      </c>
      <c r="B54" s="180" t="s">
        <v>441</v>
      </c>
      <c r="C54" s="11" t="s">
        <v>119</v>
      </c>
      <c r="D54" s="262" t="s">
        <v>1771</v>
      </c>
      <c r="E54" s="126">
        <v>13</v>
      </c>
      <c r="F54" s="241" t="s">
        <v>676</v>
      </c>
      <c r="G54" s="468"/>
      <c r="H54" s="351">
        <f t="shared" si="51"/>
        <v>102</v>
      </c>
      <c r="I54" s="352">
        <f>IFERROR(INDEX('Net Import'!A:A,MATCH(INDEX(mapping!B:B,MATCH(C54,mapping!A:A,0),1),'Net Import'!B:B,0),1),0)</f>
        <v>88</v>
      </c>
      <c r="J54" s="355">
        <f t="shared" si="52"/>
        <v>102</v>
      </c>
      <c r="L54" s="132">
        <v>13</v>
      </c>
      <c r="M54" s="422">
        <f t="shared" si="53"/>
        <v>125.15353846153846</v>
      </c>
      <c r="N54" s="47">
        <f t="shared" si="54"/>
        <v>0</v>
      </c>
      <c r="O54" s="231">
        <f t="shared" si="55"/>
        <v>4.5999999999999996</v>
      </c>
      <c r="P54" s="417">
        <f t="shared" si="56"/>
        <v>90</v>
      </c>
      <c r="Q54" s="232">
        <f t="shared" si="57"/>
        <v>93</v>
      </c>
      <c r="R54" s="420">
        <f t="shared" si="58"/>
        <v>16.163076923076922</v>
      </c>
      <c r="S54" s="472">
        <v>7</v>
      </c>
      <c r="T54" s="473">
        <v>1</v>
      </c>
      <c r="U54" s="125">
        <f t="shared" si="59"/>
        <v>0</v>
      </c>
      <c r="V54" s="126">
        <f t="shared" si="60"/>
        <v>1</v>
      </c>
      <c r="W54" s="274">
        <f t="shared" si="61"/>
        <v>10</v>
      </c>
      <c r="X54" s="51">
        <f t="shared" si="62"/>
        <v>1</v>
      </c>
      <c r="Y54" s="70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71"/>
      <c r="AK54" s="70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71"/>
      <c r="AW54" s="139"/>
      <c r="AX54" s="136"/>
      <c r="AY54" s="136"/>
      <c r="AZ54" s="136"/>
      <c r="BA54" s="136"/>
      <c r="BB54" s="136"/>
      <c r="BC54" s="136"/>
      <c r="BD54" s="136"/>
      <c r="BE54" s="136"/>
      <c r="BF54" s="136"/>
      <c r="BG54" s="136"/>
      <c r="BH54" s="136"/>
      <c r="BI54" s="136"/>
      <c r="BJ54" s="136"/>
      <c r="BK54" s="62"/>
      <c r="BL54" s="139" t="s">
        <v>101</v>
      </c>
      <c r="BM54" s="136"/>
      <c r="BN54" s="136"/>
      <c r="BO54" s="136"/>
      <c r="BP54" s="136"/>
      <c r="BQ54" s="136"/>
      <c r="BR54" s="136"/>
      <c r="BS54" s="136"/>
      <c r="BT54" s="136"/>
      <c r="BU54" s="136"/>
      <c r="BV54" s="136"/>
      <c r="BW54" s="136"/>
      <c r="BX54" s="62"/>
      <c r="BY54" s="141" t="s">
        <v>644</v>
      </c>
      <c r="BZ54" s="68" t="s">
        <v>1617</v>
      </c>
      <c r="CA54" s="68" t="s">
        <v>1772</v>
      </c>
      <c r="CB54" s="68" t="s">
        <v>1530</v>
      </c>
      <c r="CC54" s="68" t="s">
        <v>1773</v>
      </c>
      <c r="CD54" s="68" t="s">
        <v>1774</v>
      </c>
      <c r="CE54" s="74" t="s">
        <v>1400</v>
      </c>
      <c r="CF54" s="74" t="s">
        <v>685</v>
      </c>
      <c r="CG54" s="74" t="s">
        <v>468</v>
      </c>
      <c r="CT54" s="143">
        <f t="shared" si="63"/>
        <v>233.6</v>
      </c>
      <c r="CU54" s="196">
        <f t="shared" si="64"/>
        <v>97.333333333333329</v>
      </c>
      <c r="CV54" s="197">
        <f>VLOOKUP(B54,'SODiv Index'!A:B,2,FALSE)</f>
        <v>0.5</v>
      </c>
      <c r="CW54" s="130">
        <f t="shared" si="65"/>
        <v>96.36</v>
      </c>
      <c r="CX54" s="206">
        <f>INDEX('Stats import'!H:H,MATCH((INDEX(mapping!R:R,MATCH(INDEX(statsCategories,1,1),mapping!P:P,0),1)+INDEX(mapping!H:H,MATCH(C54,mapping!A:A,0),1)),'Stats import'!B:B,0),1)</f>
        <v>1.21</v>
      </c>
      <c r="CY54" s="53">
        <f>INDEX('Stats import'!H:H,MATCH((INDEX(mapping!R:R,MATCH(INDEX(statsCategories,1,2),mapping!P:P,0),1)+INDEX(mapping!H:H,MATCH(C54,mapping!A:A,0),1)),'Stats import'!B:B,0),1)</f>
        <v>12.8</v>
      </c>
      <c r="CZ54" s="53">
        <f>INDEX('Stats import'!H:H,MATCH((INDEX(mapping!R:R,MATCH(INDEX(statsCategories,1,3),mapping!P:P,0),1)+INDEX(mapping!H:H,MATCH(C54,mapping!A:A,0),1)),'Stats import'!B:B,0),1)</f>
        <v>17.350000000000001</v>
      </c>
      <c r="DA54" s="53">
        <f>INDEX('Stats import'!H:H,MATCH((INDEX(mapping!R:R,MATCH(INDEX(statsCategories,1,4),mapping!P:P,0),1)+INDEX(mapping!H:H,MATCH(C54,mapping!A:A,0),1)),'Stats import'!B:B,0),1)</f>
        <v>3.7</v>
      </c>
      <c r="DB54" s="53">
        <f>INDEX('Stats import'!H:H,MATCH((INDEX(mapping!R:R,MATCH(INDEX(statsCategories,1,5),mapping!P:P,0),1)+INDEX(mapping!H:H,MATCH(C54,mapping!A:A,0),1)),'Stats import'!B:B,0),1)</f>
        <v>0.52200000000000002</v>
      </c>
      <c r="DC54" s="53">
        <f>INDEX('Stats import'!H:H,MATCH((INDEX(mapping!R:R,MATCH(INDEX(statsCategories,1,6),mapping!P:P,0),1)+INDEX(mapping!H:H,MATCH(C54,mapping!A:A,0),1)),'Stats import'!B:B,0),1)</f>
        <v>6.88</v>
      </c>
      <c r="DD54" s="53">
        <f>INDEX('Stats import'!H:H,MATCH((INDEX(mapping!R:R,MATCH(INDEX(statsCategories,1,7),mapping!P:P,0),1)+INDEX(mapping!H:H,MATCH(C54,mapping!A:A,0),1)),'Stats import'!B:B,0),1)</f>
        <v>44.2</v>
      </c>
      <c r="DE54" s="53">
        <f>INDEX('Stats import'!H:H,MATCH((INDEX(mapping!R:R,MATCH(INDEX(statsCategories,1,8),mapping!P:P,0),1)+INDEX(mapping!H:H,MATCH(C54,mapping!A:A,0),1)),'Stats import'!B:B,0),1)</f>
        <v>38.700000000000003</v>
      </c>
      <c r="DF54" s="53">
        <f>INDEX('Stats import'!H:H,MATCH((INDEX(mapping!R:R,MATCH(INDEX(statsCategories,1,9),mapping!P:P,0),1)+INDEX(mapping!H:H,MATCH(C54,mapping!A:A,0),1)),'Stats import'!B:B,0),1)</f>
        <v>17.100000000000001</v>
      </c>
      <c r="DG54" s="53">
        <f>INDEX('Stats import'!H:H,MATCH((INDEX(mapping!R:R,MATCH(INDEX(statsCategories,1,10),mapping!P:P,0),1)+INDEX(mapping!H:H,MATCH(C54,mapping!A:A,0),1)),'Stats import'!B:B,0),1)</f>
        <v>18.8</v>
      </c>
      <c r="DH54" s="53">
        <f>INDEX('Stats import'!H:H,MATCH((INDEX(mapping!R:R,MATCH(INDEX(statsCategories,1,11),mapping!P:P,0),1)+INDEX(mapping!H:H,MATCH(C54,mapping!A:A,0),1)),'Stats import'!B:B,0),1)</f>
        <v>74.599999999999994</v>
      </c>
      <c r="DI54" s="53">
        <f>INDEX('Stats import'!H:H,MATCH((INDEX(mapping!R:R,MATCH(INDEX(statsCategories,1,12),mapping!P:P,0),1)+INDEX(mapping!H:H,MATCH(C54,mapping!A:A,0),1)),'Stats import'!B:B,0),1)</f>
        <v>14</v>
      </c>
      <c r="DJ54" s="53">
        <f>INDEX('Stats import'!H:H,MATCH((INDEX(mapping!R:R,MATCH(INDEX(statsCategories,1,13),mapping!P:P,0),1)+INDEX(mapping!H:H,MATCH(C54,mapping!A:A,0),1)),'Stats import'!B:B,0),1)</f>
        <v>5.5</v>
      </c>
      <c r="DK54" s="53">
        <f>INDEX('Stats import'!H:H,MATCH((INDEX(mapping!R:R,MATCH(INDEX(statsCategories,1,14),mapping!P:P,0),1)+INDEX(mapping!H:H,MATCH(C54,mapping!A:A,0),1)),'Stats import'!B:B,0),1)</f>
        <v>26.85</v>
      </c>
      <c r="DL54" s="53">
        <f>INDEX('Stats import'!H:H,MATCH((INDEX(mapping!R:R,MATCH(INDEX(statsCategories,1,15),mapping!P:P,0),1)+INDEX(mapping!H:H,MATCH(C54,mapping!A:A,0),1)),'Stats import'!B:B,0),1)</f>
        <v>12.41</v>
      </c>
      <c r="DM54" s="53">
        <f>INDEX('Stats import'!H:H,MATCH((INDEX(mapping!R:R,MATCH(INDEX(statsCategories,1,16),mapping!P:P,0),1)+INDEX(mapping!H:H,MATCH(C54,mapping!A:A,0),1)),'Stats import'!B:B,0),1)</f>
        <v>39.26</v>
      </c>
      <c r="DN54" s="53">
        <f>INDEX('Stats import'!H:H,MATCH((INDEX(mapping!R:R,MATCH(INDEX(statsCategories,1,17),mapping!P:P,0),1)+INDEX(mapping!H:H,MATCH(C54,mapping!A:A,0),1)),'Stats import'!B:B,0),1)</f>
        <v>66.099999999999994</v>
      </c>
      <c r="DO54" s="53">
        <f>INDEX('Stats import'!H:H,MATCH((INDEX(mapping!R:R,MATCH(INDEX(statsCategories,1,18),mapping!P:P,0),1)+INDEX(mapping!H:H,MATCH(C54,mapping!A:A,0),1)),'Stats import'!B:B,0),1)</f>
        <v>9.6</v>
      </c>
      <c r="DP54" s="53">
        <f>INDEX('Stats import'!H:H,MATCH((INDEX(mapping!R:R,MATCH(INDEX(statsCategories,1,19),mapping!P:P,0),1)+INDEX(mapping!H:H,MATCH(C54,mapping!A:A,0),1)),'Stats import'!B:B,0),1)</f>
        <v>75.599999999999994</v>
      </c>
      <c r="DQ54" s="53">
        <f>INDEX('Stats import'!H:H,MATCH((INDEX(mapping!R:R,MATCH(INDEX(statsCategories,1,20),mapping!P:P,0),1)+INDEX(mapping!H:H,MATCH(C54,mapping!A:A,0),1)),'Stats import'!B:B,0),1)</f>
        <v>5</v>
      </c>
      <c r="DR54" s="53">
        <f>INDEX('Stats import'!H:H,MATCH((INDEX(mapping!R:R,MATCH(INDEX(statsCategories,1,21),mapping!P:P,0),1)+INDEX(mapping!H:H,MATCH(C54,mapping!A:A,0),1)),'Stats import'!B:B,0),1)</f>
        <v>25.8</v>
      </c>
      <c r="DS54" s="53">
        <f>INDEX('Stats import'!H:H,MATCH((INDEX(mapping!R:R,MATCH(INDEX(statsCategories,1,22),mapping!P:P,0),1)+INDEX(mapping!H:H,MATCH(C54,mapping!A:A,0),1)),'Stats import'!B:B,0),1)</f>
        <v>36.799999999999997</v>
      </c>
      <c r="DT54" s="53">
        <f>INDEX('Stats import'!H:H,MATCH((INDEX(mapping!R:R,MATCH(INDEX(statsCategories,1,23),mapping!P:P,0),1)+INDEX(mapping!H:H,MATCH(C54,mapping!A:A,0),1)),'Stats import'!B:B,0),1)</f>
        <v>31.6</v>
      </c>
      <c r="DU54" s="53">
        <f>INDEX('Stats import'!H:H,MATCH((INDEX(mapping!R:R,MATCH(INDEX(statsCategories,1,24),mapping!P:P,0),1)+INDEX(mapping!H:H,MATCH(C54,mapping!A:A,0),1)),'Stats import'!B:B,0),1)</f>
        <v>9.5</v>
      </c>
      <c r="DV54" s="53">
        <f>INDEX('Stats import'!H:H,MATCH((INDEX(mapping!R:R,MATCH(INDEX(statsCategories,1,25),mapping!P:P,0),1)+INDEX(mapping!H:H,MATCH(C54,mapping!A:A,0),1)),'Stats import'!B:B,0),1)</f>
        <v>-0.5</v>
      </c>
      <c r="DW54" s="53">
        <f>INDEX('Stats import'!H:H,MATCH((INDEX(mapping!R:R,MATCH(INDEX(statsCategories,1,26),mapping!P:P,0),1)+INDEX(mapping!H:H,MATCH(C54,mapping!A:A,0),1)),'Stats import'!B:B,0),1)</f>
        <v>10.09</v>
      </c>
      <c r="DX54" s="53">
        <f>INDEX('Stats import'!H:H,MATCH((INDEX(mapping!R:R,MATCH(INDEX(statsCategories,1,27),mapping!P:P,0),1)+INDEX(mapping!H:H,MATCH(C54,mapping!A:A,0),1)),'Stats import'!B:B,0),1)</f>
        <v>10.6</v>
      </c>
      <c r="DZ54" s="173">
        <f t="shared" si="66"/>
        <v>16.163076923076922</v>
      </c>
      <c r="EA54" s="173">
        <f t="shared" si="67"/>
        <v>-4.5999999999999996</v>
      </c>
      <c r="EB54" s="344">
        <f>INDEX('KenPom import'!J:J,MATCH(INDEX(kpVal,MATCH(C54,valCol,0)),kpTeam,0))</f>
        <v>64.7</v>
      </c>
      <c r="EC54" s="176">
        <f t="shared" si="68"/>
        <v>-0.99686458482606788</v>
      </c>
      <c r="ED54" s="176">
        <f t="shared" si="69"/>
        <v>-1.3692150005264034</v>
      </c>
      <c r="EE54" s="176">
        <f t="shared" si="70"/>
        <v>-0.71016120704331742</v>
      </c>
      <c r="EF54" s="176">
        <f t="shared" si="71"/>
        <v>-5.2203706057151335E-2</v>
      </c>
      <c r="EG54" s="176">
        <f t="shared" si="72"/>
        <v>-0.76523442357838412</v>
      </c>
      <c r="EH54" s="176">
        <f t="shared" si="73"/>
        <v>-1.3310383336069103</v>
      </c>
      <c r="EI54" s="176">
        <f t="shared" si="74"/>
        <v>-1.3340048722979418</v>
      </c>
      <c r="EJ54" s="176">
        <f t="shared" si="75"/>
        <v>1.8863134396941867</v>
      </c>
      <c r="EK54" s="176">
        <f t="shared" si="76"/>
        <v>1.1168646483847754E-2</v>
      </c>
      <c r="EL54" s="176">
        <f t="shared" si="77"/>
        <v>-0.90293277492851287</v>
      </c>
      <c r="EM54" s="225">
        <f t="shared" si="78"/>
        <v>0.31913077140221269</v>
      </c>
      <c r="EN54" s="176">
        <f t="shared" si="79"/>
        <v>-0.79187191621226172</v>
      </c>
      <c r="EO54" s="176">
        <f t="shared" si="80"/>
        <v>0.5190941197059783</v>
      </c>
      <c r="EP54" s="176">
        <f t="shared" si="81"/>
        <v>0.75393137916389197</v>
      </c>
      <c r="EQ54" s="176">
        <f t="shared" si="82"/>
        <v>0.56095430422275405</v>
      </c>
      <c r="ER54" s="176">
        <f t="shared" si="83"/>
        <v>0.8528857568509508</v>
      </c>
      <c r="ES54" s="176">
        <f t="shared" si="84"/>
        <v>1.1692761859634919</v>
      </c>
      <c r="ET54" s="176">
        <f t="shared" si="85"/>
        <v>0.10172353555689892</v>
      </c>
      <c r="EU54" s="176">
        <f t="shared" si="86"/>
        <v>-1.0013521958833791</v>
      </c>
      <c r="EV54" s="176">
        <f t="shared" si="87"/>
        <v>-1.514149028632864</v>
      </c>
      <c r="EW54" s="176">
        <f t="shared" si="88"/>
        <v>0.38526640625128183</v>
      </c>
      <c r="EX54" s="176">
        <f t="shared" si="89"/>
        <v>0.71393609442718298</v>
      </c>
      <c r="EY54" s="176">
        <f t="shared" si="90"/>
        <v>0.51628066753027879</v>
      </c>
      <c r="EZ54" s="176">
        <f t="shared" si="91"/>
        <v>0.56551461772402078</v>
      </c>
      <c r="FA54" s="176">
        <f t="shared" si="92"/>
        <v>-0.96574286584443758</v>
      </c>
      <c r="FB54" s="176">
        <f t="shared" si="93"/>
        <v>-1.1782495094336842</v>
      </c>
      <c r="FC54" s="176">
        <f t="shared" si="94"/>
        <v>0.14560961664446748</v>
      </c>
      <c r="FD54" s="176">
        <f t="shared" si="95"/>
        <v>-1.0607362504575004</v>
      </c>
      <c r="FE54" s="176">
        <f t="shared" si="96"/>
        <v>-0.8489561818545226</v>
      </c>
      <c r="FF54" s="178">
        <f t="shared" si="97"/>
        <v>-1.2240909247861569</v>
      </c>
      <c r="FG54" s="203">
        <f t="shared" si="98"/>
        <v>33.203831417624514</v>
      </c>
      <c r="FH54" s="178">
        <f t="shared" si="99"/>
        <v>0.43725974025974035</v>
      </c>
      <c r="FI54" s="177"/>
      <c r="FJ54" s="177"/>
    </row>
    <row r="55" spans="1:166" ht="15" customHeight="1" x14ac:dyDescent="0.3">
      <c r="A55" s="48">
        <v>53</v>
      </c>
      <c r="B55" s="5" t="s">
        <v>11</v>
      </c>
      <c r="C55" s="5" t="s">
        <v>230</v>
      </c>
      <c r="D55" s="260" t="s">
        <v>1328</v>
      </c>
      <c r="E55" s="126">
        <v>13</v>
      </c>
      <c r="F55" s="241" t="s">
        <v>676</v>
      </c>
      <c r="H55" s="351">
        <f t="shared" si="51"/>
        <v>134</v>
      </c>
      <c r="I55" s="352">
        <f>IFERROR(INDEX('Net Import'!A:A,MATCH(INDEX(mapping!B:B,MATCH(C55,mapping!A:A,0),1),'Net Import'!B:B,0),1),0)</f>
        <v>125</v>
      </c>
      <c r="J55" s="355">
        <f t="shared" si="52"/>
        <v>126</v>
      </c>
      <c r="L55" s="132">
        <v>14</v>
      </c>
      <c r="M55" s="422">
        <f t="shared" si="53"/>
        <v>160.35400000000001</v>
      </c>
      <c r="N55" s="47">
        <f t="shared" si="54"/>
        <v>0</v>
      </c>
      <c r="O55" s="231">
        <f t="shared" si="55"/>
        <v>1.9</v>
      </c>
      <c r="P55" s="417">
        <f t="shared" si="56"/>
        <v>142</v>
      </c>
      <c r="Q55" s="232">
        <f t="shared" si="57"/>
        <v>166</v>
      </c>
      <c r="R55" s="420">
        <f t="shared" si="58"/>
        <v>17.399999999999999</v>
      </c>
      <c r="S55" s="472">
        <v>5</v>
      </c>
      <c r="T55" s="473">
        <v>3</v>
      </c>
      <c r="U55" s="125">
        <f t="shared" si="59"/>
        <v>1</v>
      </c>
      <c r="V55" s="126">
        <f t="shared" si="60"/>
        <v>1</v>
      </c>
      <c r="W55" s="274">
        <f t="shared" si="61"/>
        <v>11</v>
      </c>
      <c r="X55" s="51">
        <f t="shared" si="62"/>
        <v>1</v>
      </c>
      <c r="AW55" s="140" t="s">
        <v>601</v>
      </c>
      <c r="BL55" s="140" t="s">
        <v>102</v>
      </c>
      <c r="BY55" s="110" t="s">
        <v>1408</v>
      </c>
      <c r="BZ55" s="74" t="s">
        <v>496</v>
      </c>
      <c r="CA55" s="74" t="s">
        <v>1399</v>
      </c>
      <c r="CB55" s="74" t="s">
        <v>1409</v>
      </c>
      <c r="CC55" s="74" t="s">
        <v>692</v>
      </c>
      <c r="CD55" s="74" t="s">
        <v>575</v>
      </c>
      <c r="CE55" s="74" t="s">
        <v>1397</v>
      </c>
      <c r="CF55" s="74" t="s">
        <v>1566</v>
      </c>
      <c r="CG55" s="74" t="s">
        <v>1403</v>
      </c>
      <c r="CH55" s="74" t="s">
        <v>1615</v>
      </c>
      <c r="CT55" s="143">
        <f t="shared" si="63"/>
        <v>304.79999999999995</v>
      </c>
      <c r="CU55" s="196">
        <f t="shared" si="64"/>
        <v>126.99999999999999</v>
      </c>
      <c r="CV55" s="197">
        <f>VLOOKUP(B55,'SODiv Index'!A:B,2,FALSE)</f>
        <v>0.4</v>
      </c>
      <c r="CW55" s="130">
        <f t="shared" si="65"/>
        <v>125.98399999999999</v>
      </c>
      <c r="CX55" s="206">
        <f>INDEX('Stats import'!H:H,MATCH((INDEX(mapping!R:R,MATCH(INDEX(statsCategories,1,1),mapping!P:P,0),1)+INDEX(mapping!H:H,MATCH(C55,mapping!A:A,0),1)),'Stats import'!B:B,0),1)</f>
        <v>1.34</v>
      </c>
      <c r="CY55" s="53">
        <f>INDEX('Stats import'!H:H,MATCH((INDEX(mapping!R:R,MATCH(INDEX(statsCategories,1,2),mapping!P:P,0),1)+INDEX(mapping!H:H,MATCH(C55,mapping!A:A,0),1)),'Stats import'!B:B,0),1)</f>
        <v>16</v>
      </c>
      <c r="CZ55" s="53">
        <f>INDEX('Stats import'!H:H,MATCH((INDEX(mapping!R:R,MATCH(INDEX(statsCategories,1,3),mapping!P:P,0),1)+INDEX(mapping!H:H,MATCH(C55,mapping!A:A,0),1)),'Stats import'!B:B,0),1)</f>
        <v>17.329999999999998</v>
      </c>
      <c r="DA55" s="53">
        <f>INDEX('Stats import'!H:H,MATCH((INDEX(mapping!R:R,MATCH(INDEX(statsCategories,1,4),mapping!P:P,0),1)+INDEX(mapping!H:H,MATCH(C55,mapping!A:A,0),1)),'Stats import'!B:B,0),1)</f>
        <v>3.4</v>
      </c>
      <c r="DB55" s="53">
        <f>INDEX('Stats import'!H:H,MATCH((INDEX(mapping!R:R,MATCH(INDEX(statsCategories,1,5),mapping!P:P,0),1)+INDEX(mapping!H:H,MATCH(C55,mapping!A:A,0),1)),'Stats import'!B:B,0),1)</f>
        <v>0.52600000000000002</v>
      </c>
      <c r="DC55" s="53">
        <f>INDEX('Stats import'!H:H,MATCH((INDEX(mapping!R:R,MATCH(INDEX(statsCategories,1,6),mapping!P:P,0),1)+INDEX(mapping!H:H,MATCH(C55,mapping!A:A,0),1)),'Stats import'!B:B,0),1)</f>
        <v>11.06</v>
      </c>
      <c r="DD55" s="53">
        <f>INDEX('Stats import'!H:H,MATCH((INDEX(mapping!R:R,MATCH(INDEX(statsCategories,1,7),mapping!P:P,0),1)+INDEX(mapping!H:H,MATCH(C55,mapping!A:A,0),1)),'Stats import'!B:B,0),1)</f>
        <v>44.9</v>
      </c>
      <c r="DE55" s="53">
        <f>INDEX('Stats import'!H:H,MATCH((INDEX(mapping!R:R,MATCH(INDEX(statsCategories,1,8),mapping!P:P,0),1)+INDEX(mapping!H:H,MATCH(C55,mapping!A:A,0),1)),'Stats import'!B:B,0),1)</f>
        <v>43.3</v>
      </c>
      <c r="DF55" s="53">
        <f>INDEX('Stats import'!H:H,MATCH((INDEX(mapping!R:R,MATCH(INDEX(statsCategories,1,9),mapping!P:P,0),1)+INDEX(mapping!H:H,MATCH(C55,mapping!A:A,0),1)),'Stats import'!B:B,0),1)</f>
        <v>16.7</v>
      </c>
      <c r="DG55" s="53">
        <f>INDEX('Stats import'!H:H,MATCH((INDEX(mapping!R:R,MATCH(INDEX(statsCategories,1,10),mapping!P:P,0),1)+INDEX(mapping!H:H,MATCH(C55,mapping!A:A,0),1)),'Stats import'!B:B,0),1)</f>
        <v>21.8</v>
      </c>
      <c r="DH55" s="53">
        <f>INDEX('Stats import'!H:H,MATCH((INDEX(mapping!R:R,MATCH(INDEX(statsCategories,1,11),mapping!P:P,0),1)+INDEX(mapping!H:H,MATCH(C55,mapping!A:A,0),1)),'Stats import'!B:B,0),1)</f>
        <v>73.8</v>
      </c>
      <c r="DI55" s="53">
        <f>INDEX('Stats import'!H:H,MATCH((INDEX(mapping!R:R,MATCH(INDEX(statsCategories,1,12),mapping!P:P,0),1)+INDEX(mapping!H:H,MATCH(C55,mapping!A:A,0),1)),'Stats import'!B:B,0),1)</f>
        <v>16.100000000000001</v>
      </c>
      <c r="DJ55" s="53">
        <f>INDEX('Stats import'!H:H,MATCH((INDEX(mapping!R:R,MATCH(INDEX(statsCategories,1,13),mapping!P:P,0),1)+INDEX(mapping!H:H,MATCH(C55,mapping!A:A,0),1)),'Stats import'!B:B,0),1)</f>
        <v>3.5</v>
      </c>
      <c r="DK55" s="53">
        <f>INDEX('Stats import'!H:H,MATCH((INDEX(mapping!R:R,MATCH(INDEX(statsCategories,1,14),mapping!P:P,0),1)+INDEX(mapping!H:H,MATCH(C55,mapping!A:A,0),1)),'Stats import'!B:B,0),1)</f>
        <v>25.58</v>
      </c>
      <c r="DL55" s="53">
        <f>INDEX('Stats import'!H:H,MATCH((INDEX(mapping!R:R,MATCH(INDEX(statsCategories,1,15),mapping!P:P,0),1)+INDEX(mapping!H:H,MATCH(C55,mapping!A:A,0),1)),'Stats import'!B:B,0),1)</f>
        <v>12.73</v>
      </c>
      <c r="DM55" s="53">
        <f>INDEX('Stats import'!H:H,MATCH((INDEX(mapping!R:R,MATCH(INDEX(statsCategories,1,16),mapping!P:P,0),1)+INDEX(mapping!H:H,MATCH(C55,mapping!A:A,0),1)),'Stats import'!B:B,0),1)</f>
        <v>38.299999999999997</v>
      </c>
      <c r="DN55" s="53">
        <f>INDEX('Stats import'!H:H,MATCH((INDEX(mapping!R:R,MATCH(INDEX(statsCategories,1,17),mapping!P:P,0),1)+INDEX(mapping!H:H,MATCH(C55,mapping!A:A,0),1)),'Stats import'!B:B,0),1)</f>
        <v>73.099999999999994</v>
      </c>
      <c r="DO55" s="53">
        <f>INDEX('Stats import'!H:H,MATCH((INDEX(mapping!R:R,MATCH(INDEX(statsCategories,1,18),mapping!P:P,0),1)+INDEX(mapping!H:H,MATCH(C55,mapping!A:A,0),1)),'Stats import'!B:B,0),1)</f>
        <v>7.2</v>
      </c>
      <c r="DP55" s="53">
        <f>INDEX('Stats import'!H:H,MATCH((INDEX(mapping!R:R,MATCH(INDEX(statsCategories,1,19),mapping!P:P,0),1)+INDEX(mapping!H:H,MATCH(C55,mapping!A:A,0),1)),'Stats import'!B:B,0),1)</f>
        <v>80.3</v>
      </c>
      <c r="DQ55" s="53">
        <f>INDEX('Stats import'!H:H,MATCH((INDEX(mapping!R:R,MATCH(INDEX(statsCategories,1,20),mapping!P:P,0),1)+INDEX(mapping!H:H,MATCH(C55,mapping!A:A,0),1)),'Stats import'!B:B,0),1)</f>
        <v>8</v>
      </c>
      <c r="DR55" s="53">
        <f>INDEX('Stats import'!H:H,MATCH((INDEX(mapping!R:R,MATCH(INDEX(statsCategories,1,21),mapping!P:P,0),1)+INDEX(mapping!H:H,MATCH(C55,mapping!A:A,0),1)),'Stats import'!B:B,0),1)</f>
        <v>27.8</v>
      </c>
      <c r="DS55" s="53">
        <f>INDEX('Stats import'!H:H,MATCH((INDEX(mapping!R:R,MATCH(INDEX(statsCategories,1,22),mapping!P:P,0),1)+INDEX(mapping!H:H,MATCH(C55,mapping!A:A,0),1)),'Stats import'!B:B,0),1)</f>
        <v>33.5</v>
      </c>
      <c r="DT55" s="53">
        <f>INDEX('Stats import'!H:H,MATCH((INDEX(mapping!R:R,MATCH(INDEX(statsCategories,1,23),mapping!P:P,0),1)+INDEX(mapping!H:H,MATCH(C55,mapping!A:A,0),1)),'Stats import'!B:B,0),1)</f>
        <v>31.3</v>
      </c>
      <c r="DU55" s="53">
        <f>INDEX('Stats import'!H:H,MATCH((INDEX(mapping!R:R,MATCH(INDEX(statsCategories,1,24),mapping!P:P,0),1)+INDEX(mapping!H:H,MATCH(C55,mapping!A:A,0),1)),'Stats import'!B:B,0),1)</f>
        <v>9.3000000000000007</v>
      </c>
      <c r="DV55" s="53">
        <f>INDEX('Stats import'!H:H,MATCH((INDEX(mapping!R:R,MATCH(INDEX(statsCategories,1,25),mapping!P:P,0),1)+INDEX(mapping!H:H,MATCH(C55,mapping!A:A,0),1)),'Stats import'!B:B,0),1)</f>
        <v>0.8</v>
      </c>
      <c r="DW55" s="53">
        <f>INDEX('Stats import'!H:H,MATCH((INDEX(mapping!R:R,MATCH(INDEX(statsCategories,1,26),mapping!P:P,0),1)+INDEX(mapping!H:H,MATCH(C55,mapping!A:A,0),1)),'Stats import'!B:B,0),1)</f>
        <v>12.73</v>
      </c>
      <c r="DX55" s="53">
        <f>INDEX('Stats import'!H:H,MATCH((INDEX(mapping!R:R,MATCH(INDEX(statsCategories,1,27),mapping!P:P,0),1)+INDEX(mapping!H:H,MATCH(C55,mapping!A:A,0),1)),'Stats import'!B:B,0),1)</f>
        <v>11.9</v>
      </c>
      <c r="DZ55" s="173">
        <f t="shared" si="66"/>
        <v>17.399999999999999</v>
      </c>
      <c r="EA55" s="173">
        <f t="shared" si="67"/>
        <v>-1.9</v>
      </c>
      <c r="EB55" s="344">
        <f>INDEX('KenPom import'!J:J,MATCH(INDEX(kpVal,MATCH(C55,valCol,0)),kpTeam,0))</f>
        <v>64.900000000000006</v>
      </c>
      <c r="EC55" s="176">
        <f t="shared" si="68"/>
        <v>-0.44919465972352529</v>
      </c>
      <c r="ED55" s="176">
        <f t="shared" si="69"/>
        <v>0.32575134441924358</v>
      </c>
      <c r="EE55" s="176">
        <f t="shared" si="70"/>
        <v>-0.71340867890953108</v>
      </c>
      <c r="EF55" s="176">
        <f t="shared" si="71"/>
        <v>-0.35778637565998855</v>
      </c>
      <c r="EG55" s="176">
        <f t="shared" si="72"/>
        <v>-0.60295807132849566</v>
      </c>
      <c r="EH55" s="176">
        <f t="shared" si="73"/>
        <v>-5.1539616390274594E-2</v>
      </c>
      <c r="EI55" s="176">
        <f t="shared" si="74"/>
        <v>-0.99101004746467847</v>
      </c>
      <c r="EJ55" s="176">
        <f t="shared" si="75"/>
        <v>-0.32863022912349571</v>
      </c>
      <c r="EK55" s="176">
        <f t="shared" si="76"/>
        <v>0.26645199468616021</v>
      </c>
      <c r="EL55" s="176">
        <f t="shared" si="77"/>
        <v>0.12899039641835758</v>
      </c>
      <c r="EM55" s="225">
        <f t="shared" si="78"/>
        <v>5.7615158473378121E-2</v>
      </c>
      <c r="EN55" s="176">
        <f t="shared" si="79"/>
        <v>0.14499063254590938</v>
      </c>
      <c r="EO55" s="176">
        <f t="shared" si="80"/>
        <v>-2.8762471012732171E-2</v>
      </c>
      <c r="EP55" s="176">
        <f t="shared" si="81"/>
        <v>6.6200833975784759E-2</v>
      </c>
      <c r="EQ55" s="176">
        <f t="shared" si="82"/>
        <v>0.74995707058367123</v>
      </c>
      <c r="ER55" s="176">
        <f t="shared" si="83"/>
        <v>0.50339463463265488</v>
      </c>
      <c r="ES55" s="176">
        <f t="shared" si="84"/>
        <v>-0.34469991609328376</v>
      </c>
      <c r="ET55" s="176">
        <f t="shared" si="85"/>
        <v>-0.43929914662937575</v>
      </c>
      <c r="EU55" s="176">
        <f t="shared" si="86"/>
        <v>-6.9400647239438396E-2</v>
      </c>
      <c r="EV55" s="176">
        <f t="shared" si="87"/>
        <v>0.73042025408417055</v>
      </c>
      <c r="EW55" s="176">
        <f t="shared" si="88"/>
        <v>0.88358997132973716</v>
      </c>
      <c r="EX55" s="176">
        <f t="shared" si="89"/>
        <v>-0.93938959793049748</v>
      </c>
      <c r="EY55" s="176">
        <f t="shared" si="90"/>
        <v>0.68885359261003798</v>
      </c>
      <c r="EZ55" s="176">
        <f t="shared" si="91"/>
        <v>0.43949464720056247</v>
      </c>
      <c r="FA55" s="176">
        <f t="shared" si="92"/>
        <v>-0.29211940475911591</v>
      </c>
      <c r="FB55" s="176">
        <f t="shared" si="93"/>
        <v>0.34991492431965554</v>
      </c>
      <c r="FC55" s="176">
        <f t="shared" si="94"/>
        <v>-1.0756323294059105</v>
      </c>
      <c r="FD55" s="176">
        <f t="shared" si="95"/>
        <v>-1.1884487800474799</v>
      </c>
      <c r="FE55" s="176">
        <f t="shared" si="96"/>
        <v>-1.1960592204321807</v>
      </c>
      <c r="FF55" s="178">
        <f t="shared" si="97"/>
        <v>-1.141171979838745</v>
      </c>
      <c r="FG55" s="203">
        <f t="shared" si="98"/>
        <v>33.226615969581729</v>
      </c>
      <c r="FH55" s="178">
        <f t="shared" si="99"/>
        <v>0.45553894080996904</v>
      </c>
      <c r="FI55" s="177"/>
      <c r="FJ55" s="177"/>
    </row>
    <row r="56" spans="1:166" ht="15" customHeight="1" x14ac:dyDescent="0.3">
      <c r="A56" s="48">
        <v>52</v>
      </c>
      <c r="B56" s="10" t="s">
        <v>52</v>
      </c>
      <c r="C56" s="10" t="s">
        <v>1346</v>
      </c>
      <c r="D56" s="265" t="s">
        <v>1266</v>
      </c>
      <c r="E56" s="126">
        <v>14</v>
      </c>
      <c r="F56" s="241" t="s">
        <v>676</v>
      </c>
      <c r="H56" s="351">
        <f t="shared" si="51"/>
        <v>133</v>
      </c>
      <c r="I56" s="352">
        <f>IFERROR(INDEX('Net Import'!A:A,MATCH(INDEX(mapping!B:B,MATCH(C56,mapping!A:A,0),1),'Net Import'!B:B,0),1),0)</f>
        <v>114</v>
      </c>
      <c r="J56" s="355">
        <f t="shared" si="52"/>
        <v>98</v>
      </c>
      <c r="L56" s="132">
        <v>13</v>
      </c>
      <c r="M56" s="422">
        <f t="shared" si="53"/>
        <v>129.50333333333336</v>
      </c>
      <c r="N56" s="47">
        <f t="shared" si="54"/>
        <v>0</v>
      </c>
      <c r="O56" s="231">
        <f t="shared" si="55"/>
        <v>1.9</v>
      </c>
      <c r="P56" s="417">
        <f t="shared" si="56"/>
        <v>125</v>
      </c>
      <c r="Q56" s="232">
        <f t="shared" si="57"/>
        <v>119</v>
      </c>
      <c r="R56" s="420">
        <f t="shared" si="58"/>
        <v>11.2</v>
      </c>
      <c r="S56" s="472">
        <v>7</v>
      </c>
      <c r="T56" s="473">
        <v>1</v>
      </c>
      <c r="U56" s="125">
        <f t="shared" si="59"/>
        <v>0</v>
      </c>
      <c r="V56" s="126">
        <f t="shared" si="60"/>
        <v>0</v>
      </c>
      <c r="W56" s="274">
        <f t="shared" si="61"/>
        <v>7</v>
      </c>
      <c r="X56" s="51">
        <f t="shared" si="62"/>
        <v>1</v>
      </c>
      <c r="Y56" s="70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71"/>
      <c r="AK56" s="70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71"/>
      <c r="AW56" s="139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36"/>
      <c r="BJ56" s="136"/>
      <c r="BK56" s="62"/>
      <c r="BL56" s="139"/>
      <c r="BM56" s="136"/>
      <c r="BN56" s="136"/>
      <c r="BO56" s="136"/>
      <c r="BP56" s="136"/>
      <c r="BQ56" s="136"/>
      <c r="BR56" s="136"/>
      <c r="BS56" s="136"/>
      <c r="BT56" s="136"/>
      <c r="BU56" s="136"/>
      <c r="BV56" s="136"/>
      <c r="BW56" s="136"/>
      <c r="BX56" s="62"/>
      <c r="BY56" s="141" t="s">
        <v>1360</v>
      </c>
      <c r="BZ56" s="68" t="s">
        <v>1619</v>
      </c>
      <c r="CA56" s="68" t="s">
        <v>692</v>
      </c>
      <c r="CB56" s="68" t="s">
        <v>671</v>
      </c>
      <c r="CC56" s="68" t="s">
        <v>270</v>
      </c>
      <c r="CD56" s="68" t="s">
        <v>1621</v>
      </c>
      <c r="CE56" s="74" t="s">
        <v>1565</v>
      </c>
      <c r="CT56" s="143">
        <f t="shared" si="63"/>
        <v>262</v>
      </c>
      <c r="CU56" s="196">
        <f t="shared" si="64"/>
        <v>109.16666666666667</v>
      </c>
      <c r="CV56" s="197">
        <f>VLOOKUP(B56,'SODiv Index'!A:B,2,FALSE)</f>
        <v>0.4</v>
      </c>
      <c r="CW56" s="130">
        <f t="shared" si="65"/>
        <v>108.29333333333334</v>
      </c>
      <c r="CX56" s="206">
        <f>INDEX('Stats import'!H:H,MATCH((INDEX(mapping!R:R,MATCH(INDEX(statsCategories,1,1),mapping!P:P,0),1)+INDEX(mapping!H:H,MATCH(C56,mapping!A:A,0),1)),'Stats import'!B:B,0),1)</f>
        <v>1.44</v>
      </c>
      <c r="CY56" s="53">
        <f>INDEX('Stats import'!H:H,MATCH((INDEX(mapping!R:R,MATCH(INDEX(statsCategories,1,2),mapping!P:P,0),1)+INDEX(mapping!H:H,MATCH(C56,mapping!A:A,0),1)),'Stats import'!B:B,0),1)</f>
        <v>15.5</v>
      </c>
      <c r="CZ56" s="53">
        <f>INDEX('Stats import'!H:H,MATCH((INDEX(mapping!R:R,MATCH(INDEX(statsCategories,1,3),mapping!P:P,0),1)+INDEX(mapping!H:H,MATCH(C56,mapping!A:A,0),1)),'Stats import'!B:B,0),1)</f>
        <v>23.29</v>
      </c>
      <c r="DA56" s="53">
        <f>INDEX('Stats import'!H:H,MATCH((INDEX(mapping!R:R,MATCH(INDEX(statsCategories,1,4),mapping!P:P,0),1)+INDEX(mapping!H:H,MATCH(C56,mapping!A:A,0),1)),'Stats import'!B:B,0),1)</f>
        <v>2.9</v>
      </c>
      <c r="DB56" s="53">
        <f>INDEX('Stats import'!H:H,MATCH((INDEX(mapping!R:R,MATCH(INDEX(statsCategories,1,5),mapping!P:P,0),1)+INDEX(mapping!H:H,MATCH(C56,mapping!A:A,0),1)),'Stats import'!B:B,0),1)</f>
        <v>0.54500000000000004</v>
      </c>
      <c r="DC56" s="53">
        <f>INDEX('Stats import'!H:H,MATCH((INDEX(mapping!R:R,MATCH(INDEX(statsCategories,1,6),mapping!P:P,0),1)+INDEX(mapping!H:H,MATCH(C56,mapping!A:A,0),1)),'Stats import'!B:B,0),1)</f>
        <v>10.32</v>
      </c>
      <c r="DD56" s="53">
        <f>INDEX('Stats import'!H:H,MATCH((INDEX(mapping!R:R,MATCH(INDEX(statsCategories,1,7),mapping!P:P,0),1)+INDEX(mapping!H:H,MATCH(C56,mapping!A:A,0),1)),'Stats import'!B:B,0),1)</f>
        <v>46.8</v>
      </c>
      <c r="DE56" s="53">
        <f>INDEX('Stats import'!H:H,MATCH((INDEX(mapping!R:R,MATCH(INDEX(statsCategories,1,8),mapping!P:P,0),1)+INDEX(mapping!H:H,MATCH(C56,mapping!A:A,0),1)),'Stats import'!B:B,0),1)</f>
        <v>43.8</v>
      </c>
      <c r="DF56" s="53">
        <f>INDEX('Stats import'!H:H,MATCH((INDEX(mapping!R:R,MATCH(INDEX(statsCategories,1,9),mapping!P:P,0),1)+INDEX(mapping!H:H,MATCH(C56,mapping!A:A,0),1)),'Stats import'!B:B,0),1)</f>
        <v>14.7</v>
      </c>
      <c r="DG56" s="53">
        <f>INDEX('Stats import'!H:H,MATCH((INDEX(mapping!R:R,MATCH(INDEX(statsCategories,1,10),mapping!P:P,0),1)+INDEX(mapping!H:H,MATCH(C56,mapping!A:A,0),1)),'Stats import'!B:B,0),1)</f>
        <v>18.899999999999999</v>
      </c>
      <c r="DH56" s="53">
        <f>INDEX('Stats import'!H:H,MATCH((INDEX(mapping!R:R,MATCH(INDEX(statsCategories,1,11),mapping!P:P,0),1)+INDEX(mapping!H:H,MATCH(C56,mapping!A:A,0),1)),'Stats import'!B:B,0),1)</f>
        <v>72.5</v>
      </c>
      <c r="DI56" s="53">
        <f>INDEX('Stats import'!H:H,MATCH((INDEX(mapping!R:R,MATCH(INDEX(statsCategories,1,12),mapping!P:P,0),1)+INDEX(mapping!H:H,MATCH(C56,mapping!A:A,0),1)),'Stats import'!B:B,0),1)</f>
        <v>13.7</v>
      </c>
      <c r="DJ56" s="53">
        <f>INDEX('Stats import'!H:H,MATCH((INDEX(mapping!R:R,MATCH(INDEX(statsCategories,1,13),mapping!P:P,0),1)+INDEX(mapping!H:H,MATCH(C56,mapping!A:A,0),1)),'Stats import'!B:B,0),1)</f>
        <v>4.8</v>
      </c>
      <c r="DK56" s="53">
        <f>INDEX('Stats import'!H:H,MATCH((INDEX(mapping!R:R,MATCH(INDEX(statsCategories,1,14),mapping!P:P,0),1)+INDEX(mapping!H:H,MATCH(C56,mapping!A:A,0),1)),'Stats import'!B:B,0),1)</f>
        <v>24.82</v>
      </c>
      <c r="DL56" s="53">
        <f>INDEX('Stats import'!H:H,MATCH((INDEX(mapping!R:R,MATCH(INDEX(statsCategories,1,15),mapping!P:P,0),1)+INDEX(mapping!H:H,MATCH(C56,mapping!A:A,0),1)),'Stats import'!B:B,0),1)</f>
        <v>11.62</v>
      </c>
      <c r="DM56" s="53">
        <f>INDEX('Stats import'!H:H,MATCH((INDEX(mapping!R:R,MATCH(INDEX(statsCategories,1,16),mapping!P:P,0),1)+INDEX(mapping!H:H,MATCH(C56,mapping!A:A,0),1)),'Stats import'!B:B,0),1)</f>
        <v>36.44</v>
      </c>
      <c r="DN56" s="53">
        <f>INDEX('Stats import'!H:H,MATCH((INDEX(mapping!R:R,MATCH(INDEX(statsCategories,1,17),mapping!P:P,0),1)+INDEX(mapping!H:H,MATCH(C56,mapping!A:A,0),1)),'Stats import'!B:B,0),1)</f>
        <v>69.599999999999994</v>
      </c>
      <c r="DO56" s="53">
        <f>INDEX('Stats import'!H:H,MATCH((INDEX(mapping!R:R,MATCH(INDEX(statsCategories,1,18),mapping!P:P,0),1)+INDEX(mapping!H:H,MATCH(C56,mapping!A:A,0),1)),'Stats import'!B:B,0),1)</f>
        <v>11.1</v>
      </c>
      <c r="DP56" s="53">
        <f>INDEX('Stats import'!H:H,MATCH((INDEX(mapping!R:R,MATCH(INDEX(statsCategories,1,19),mapping!P:P,0),1)+INDEX(mapping!H:H,MATCH(C56,mapping!A:A,0),1)),'Stats import'!B:B,0),1)</f>
        <v>80.7</v>
      </c>
      <c r="DQ56" s="53">
        <f>INDEX('Stats import'!H:H,MATCH((INDEX(mapping!R:R,MATCH(INDEX(statsCategories,1,20),mapping!P:P,0),1)+INDEX(mapping!H:H,MATCH(C56,mapping!A:A,0),1)),'Stats import'!B:B,0),1)</f>
        <v>8.3000000000000007</v>
      </c>
      <c r="DR56" s="53">
        <f>INDEX('Stats import'!H:H,MATCH((INDEX(mapping!R:R,MATCH(INDEX(statsCategories,1,21),mapping!P:P,0),1)+INDEX(mapping!H:H,MATCH(C56,mapping!A:A,0),1)),'Stats import'!B:B,0),1)</f>
        <v>25.8</v>
      </c>
      <c r="DS56" s="53">
        <f>INDEX('Stats import'!H:H,MATCH((INDEX(mapping!R:R,MATCH(INDEX(statsCategories,1,22),mapping!P:P,0),1)+INDEX(mapping!H:H,MATCH(C56,mapping!A:A,0),1)),'Stats import'!B:B,0),1)</f>
        <v>36.5</v>
      </c>
      <c r="DT56" s="53">
        <f>INDEX('Stats import'!H:H,MATCH((INDEX(mapping!R:R,MATCH(INDEX(statsCategories,1,23),mapping!P:P,0),1)+INDEX(mapping!H:H,MATCH(C56,mapping!A:A,0),1)),'Stats import'!B:B,0),1)</f>
        <v>33.5</v>
      </c>
      <c r="DU56" s="53">
        <f>INDEX('Stats import'!H:H,MATCH((INDEX(mapping!R:R,MATCH(INDEX(statsCategories,1,24),mapping!P:P,0),1)+INDEX(mapping!H:H,MATCH(C56,mapping!A:A,0),1)),'Stats import'!B:B,0),1)</f>
        <v>9.4</v>
      </c>
      <c r="DV56" s="53">
        <f>INDEX('Stats import'!H:H,MATCH((INDEX(mapping!R:R,MATCH(INDEX(statsCategories,1,25),mapping!P:P,0),1)+INDEX(mapping!H:H,MATCH(C56,mapping!A:A,0),1)),'Stats import'!B:B,0),1)</f>
        <v>2.9</v>
      </c>
      <c r="DW56" s="53">
        <f>INDEX('Stats import'!H:H,MATCH((INDEX(mapping!R:R,MATCH(INDEX(statsCategories,1,26),mapping!P:P,0),1)+INDEX(mapping!H:H,MATCH(C56,mapping!A:A,0),1)),'Stats import'!B:B,0),1)</f>
        <v>13.71</v>
      </c>
      <c r="DX56" s="53">
        <f>INDEX('Stats import'!H:H,MATCH((INDEX(mapping!R:R,MATCH(INDEX(statsCategories,1,27),mapping!P:P,0),1)+INDEX(mapping!H:H,MATCH(C56,mapping!A:A,0),1)),'Stats import'!B:B,0),1)</f>
        <v>10.8</v>
      </c>
      <c r="DZ56" s="173">
        <f t="shared" si="66"/>
        <v>11.2</v>
      </c>
      <c r="EA56" s="173">
        <f t="shared" si="67"/>
        <v>-1.9</v>
      </c>
      <c r="EB56" s="344">
        <f>INDEX('KenPom import'!J:J,MATCH(INDEX(kpVal,MATCH(C56,valCol,0)),kpTeam,0))</f>
        <v>66.400000000000006</v>
      </c>
      <c r="EC56" s="176">
        <f t="shared" si="68"/>
        <v>-2.7910101952339651E-2</v>
      </c>
      <c r="ED56" s="176">
        <f t="shared" si="69"/>
        <v>6.0912853021486198E-2</v>
      </c>
      <c r="EE56" s="176">
        <f t="shared" si="70"/>
        <v>0.25433793722197739</v>
      </c>
      <c r="EF56" s="176">
        <f t="shared" si="71"/>
        <v>-0.86709082499805012</v>
      </c>
      <c r="EG56" s="176">
        <f t="shared" si="72"/>
        <v>0.16785460185847434</v>
      </c>
      <c r="EH56" s="176">
        <f t="shared" si="73"/>
        <v>-0.27805374336164074</v>
      </c>
      <c r="EI56" s="176">
        <f t="shared" si="74"/>
        <v>-6.0024094345815619E-2</v>
      </c>
      <c r="EJ56" s="176">
        <f t="shared" si="75"/>
        <v>-0.56938497573411362</v>
      </c>
      <c r="EK56" s="176">
        <f t="shared" si="76"/>
        <v>1.5428687356977155</v>
      </c>
      <c r="EL56" s="176">
        <f t="shared" si="77"/>
        <v>-0.86853533588361786</v>
      </c>
      <c r="EM56" s="225">
        <f t="shared" si="78"/>
        <v>-0.36734771253597859</v>
      </c>
      <c r="EN56" s="176">
        <f t="shared" si="79"/>
        <v>-0.92570942317771487</v>
      </c>
      <c r="EO56" s="176">
        <f t="shared" si="80"/>
        <v>0.32734431295442956</v>
      </c>
      <c r="EP56" s="176">
        <f t="shared" si="81"/>
        <v>-0.34535445290843475</v>
      </c>
      <c r="EQ56" s="176">
        <f t="shared" si="82"/>
        <v>9.4353724769239491E-2</v>
      </c>
      <c r="ER56" s="176">
        <f t="shared" si="83"/>
        <v>-0.17374441466529256</v>
      </c>
      <c r="ES56" s="176">
        <f t="shared" si="84"/>
        <v>0.41228813493510413</v>
      </c>
      <c r="ET56" s="176">
        <f t="shared" si="85"/>
        <v>0.43986271192332066</v>
      </c>
      <c r="EU56" s="176">
        <f t="shared" si="86"/>
        <v>9.9143781770682643E-3</v>
      </c>
      <c r="EV56" s="176">
        <f t="shared" si="87"/>
        <v>0.95487718235587449</v>
      </c>
      <c r="EW56" s="176">
        <f t="shared" si="88"/>
        <v>0.38526640625128183</v>
      </c>
      <c r="EX56" s="176">
        <f t="shared" si="89"/>
        <v>0.56363375875830424</v>
      </c>
      <c r="EY56" s="176">
        <f t="shared" si="90"/>
        <v>-0.57668119130819262</v>
      </c>
      <c r="EZ56" s="176">
        <f t="shared" si="91"/>
        <v>0.5025046324622916</v>
      </c>
      <c r="FA56" s="176">
        <f t="shared" si="92"/>
        <v>0.79604157084024973</v>
      </c>
      <c r="FB56" s="176">
        <f t="shared" si="93"/>
        <v>0.91718808533415297</v>
      </c>
      <c r="FC56" s="176">
        <f t="shared" si="94"/>
        <v>-4.2273759670976206E-2</v>
      </c>
      <c r="FD56" s="176">
        <f t="shared" si="95"/>
        <v>-0.54829766779919986</v>
      </c>
      <c r="FE56" s="176">
        <f t="shared" si="96"/>
        <v>-1.1960592204321807</v>
      </c>
      <c r="FF56" s="178">
        <f t="shared" si="97"/>
        <v>-0.51927989273316455</v>
      </c>
      <c r="FG56" s="203">
        <f t="shared" si="98"/>
        <v>35.667889908256882</v>
      </c>
      <c r="FH56" s="178">
        <f t="shared" si="99"/>
        <v>0.41973134328358214</v>
      </c>
      <c r="FI56" s="177"/>
      <c r="FJ56" s="177"/>
    </row>
    <row r="57" spans="1:166" ht="15" customHeight="1" x14ac:dyDescent="0.3">
      <c r="A57" s="48">
        <v>56</v>
      </c>
      <c r="B57" s="179" t="s">
        <v>47</v>
      </c>
      <c r="C57" s="7" t="s">
        <v>2408</v>
      </c>
      <c r="D57" s="257" t="s">
        <v>2409</v>
      </c>
      <c r="E57" s="126">
        <v>14</v>
      </c>
      <c r="F57" s="241" t="s">
        <v>676</v>
      </c>
      <c r="G57" s="468"/>
      <c r="H57" s="351">
        <f t="shared" si="51"/>
        <v>125</v>
      </c>
      <c r="I57" s="352">
        <f>IFERROR(INDEX('Net Import'!A:A,MATCH(INDEX(mapping!B:B,MATCH(C57,mapping!A:A,0),1),'Net Import'!B:B,0),1),0)</f>
        <v>155</v>
      </c>
      <c r="J57" s="355">
        <f t="shared" si="52"/>
        <v>148</v>
      </c>
      <c r="L57" s="132">
        <v>16</v>
      </c>
      <c r="M57" s="422">
        <f t="shared" si="53"/>
        <v>179.14000000000004</v>
      </c>
      <c r="N57" s="47">
        <f t="shared" si="54"/>
        <v>0</v>
      </c>
      <c r="O57" s="231">
        <f t="shared" si="55"/>
        <v>2.5</v>
      </c>
      <c r="P57" s="417">
        <f t="shared" si="56"/>
        <v>162</v>
      </c>
      <c r="Q57" s="232">
        <f t="shared" si="57"/>
        <v>205</v>
      </c>
      <c r="R57" s="420">
        <f t="shared" si="58"/>
        <v>17.975000000000001</v>
      </c>
      <c r="S57" s="472">
        <v>6</v>
      </c>
      <c r="T57" s="473">
        <v>2</v>
      </c>
      <c r="U57" s="125">
        <f t="shared" si="59"/>
        <v>0</v>
      </c>
      <c r="V57" s="126">
        <f t="shared" si="60"/>
        <v>1</v>
      </c>
      <c r="W57" s="274">
        <f t="shared" si="61"/>
        <v>12</v>
      </c>
      <c r="X57" s="51">
        <f t="shared" si="62"/>
        <v>1</v>
      </c>
      <c r="AK57" s="72" t="s">
        <v>564</v>
      </c>
      <c r="BY57" s="110" t="s">
        <v>2410</v>
      </c>
      <c r="BZ57" s="74" t="s">
        <v>1999</v>
      </c>
      <c r="CA57" s="74" t="s">
        <v>641</v>
      </c>
      <c r="CB57" s="74" t="s">
        <v>2000</v>
      </c>
      <c r="CC57" s="74" t="s">
        <v>1984</v>
      </c>
      <c r="CD57" s="74" t="s">
        <v>636</v>
      </c>
      <c r="CE57" s="74" t="s">
        <v>2411</v>
      </c>
      <c r="CF57" s="74" t="s">
        <v>1999</v>
      </c>
      <c r="CG57" s="74" t="s">
        <v>1988</v>
      </c>
      <c r="CH57" s="74" t="s">
        <v>270</v>
      </c>
      <c r="CI57" s="74" t="s">
        <v>1401</v>
      </c>
      <c r="CT57" s="143">
        <f t="shared" si="63"/>
        <v>351.6</v>
      </c>
      <c r="CU57" s="196">
        <f t="shared" si="64"/>
        <v>146.50000000000003</v>
      </c>
      <c r="CV57" s="197">
        <f>VLOOKUP(B57,'SODiv Index'!A:B,2,FALSE)</f>
        <v>0.5</v>
      </c>
      <c r="CW57" s="130">
        <f t="shared" si="65"/>
        <v>145.03500000000003</v>
      </c>
      <c r="CX57" s="206">
        <f>INDEX('Stats import'!H:H,MATCH((INDEX(mapping!R:R,MATCH(INDEX(statsCategories,1,1),mapping!P:P,0),1)+INDEX(mapping!H:H,MATCH(C57,mapping!A:A,0),1)),'Stats import'!B:B,0),1)</f>
        <v>1.2</v>
      </c>
      <c r="CY57" s="53">
        <f>INDEX('Stats import'!H:H,MATCH((INDEX(mapping!R:R,MATCH(INDEX(statsCategories,1,2),mapping!P:P,0),1)+INDEX(mapping!H:H,MATCH(C57,mapping!A:A,0),1)),'Stats import'!B:B,0),1)</f>
        <v>14.3</v>
      </c>
      <c r="CZ57" s="53">
        <f>INDEX('Stats import'!H:H,MATCH((INDEX(mapping!R:R,MATCH(INDEX(statsCategories,1,3),mapping!P:P,0),1)+INDEX(mapping!H:H,MATCH(C57,mapping!A:A,0),1)),'Stats import'!B:B,0),1)</f>
        <v>25.44</v>
      </c>
      <c r="DA57" s="53">
        <f>INDEX('Stats import'!H:H,MATCH((INDEX(mapping!R:R,MATCH(INDEX(statsCategories,1,4),mapping!P:P,0),1)+INDEX(mapping!H:H,MATCH(C57,mapping!A:A,0),1)),'Stats import'!B:B,0),1)</f>
        <v>5.3</v>
      </c>
      <c r="DB57" s="53">
        <f>INDEX('Stats import'!H:H,MATCH((INDEX(mapping!R:R,MATCH(INDEX(statsCategories,1,5),mapping!P:P,0),1)+INDEX(mapping!H:H,MATCH(C57,mapping!A:A,0),1)),'Stats import'!B:B,0),1)</f>
        <v>0.52200000000000002</v>
      </c>
      <c r="DC57" s="53">
        <f>INDEX('Stats import'!H:H,MATCH((INDEX(mapping!R:R,MATCH(INDEX(statsCategories,1,6),mapping!P:P,0),1)+INDEX(mapping!H:H,MATCH(C57,mapping!A:A,0),1)),'Stats import'!B:B,0),1)</f>
        <v>10.029999999999999</v>
      </c>
      <c r="DD57" s="53">
        <f>INDEX('Stats import'!H:H,MATCH((INDEX(mapping!R:R,MATCH(INDEX(statsCategories,1,7),mapping!P:P,0),1)+INDEX(mapping!H:H,MATCH(C57,mapping!A:A,0),1)),'Stats import'!B:B,0),1)</f>
        <v>44.6</v>
      </c>
      <c r="DE57" s="53">
        <f>INDEX('Stats import'!H:H,MATCH((INDEX(mapping!R:R,MATCH(INDEX(statsCategories,1,8),mapping!P:P,0),1)+INDEX(mapping!H:H,MATCH(C57,mapping!A:A,0),1)),'Stats import'!B:B,0),1)</f>
        <v>40.700000000000003</v>
      </c>
      <c r="DF57" s="53">
        <f>INDEX('Stats import'!H:H,MATCH((INDEX(mapping!R:R,MATCH(INDEX(statsCategories,1,9),mapping!P:P,0),1)+INDEX(mapping!H:H,MATCH(C57,mapping!A:A,0),1)),'Stats import'!B:B,0),1)</f>
        <v>20</v>
      </c>
      <c r="DG57" s="53">
        <f>INDEX('Stats import'!H:H,MATCH((INDEX(mapping!R:R,MATCH(INDEX(statsCategories,1,10),mapping!P:P,0),1)+INDEX(mapping!H:H,MATCH(C57,mapping!A:A,0),1)),'Stats import'!B:B,0),1)</f>
        <v>27</v>
      </c>
      <c r="DH57" s="53">
        <f>INDEX('Stats import'!H:H,MATCH((INDEX(mapping!R:R,MATCH(INDEX(statsCategories,1,11),mapping!P:P,0),1)+INDEX(mapping!H:H,MATCH(C57,mapping!A:A,0),1)),'Stats import'!B:B,0),1)</f>
        <v>69.099999999999994</v>
      </c>
      <c r="DI57" s="53">
        <f>INDEX('Stats import'!H:H,MATCH((INDEX(mapping!R:R,MATCH(INDEX(statsCategories,1,12),mapping!P:P,0),1)+INDEX(mapping!H:H,MATCH(C57,mapping!A:A,0),1)),'Stats import'!B:B,0),1)</f>
        <v>18.600000000000001</v>
      </c>
      <c r="DJ57" s="53">
        <f>INDEX('Stats import'!H:H,MATCH((INDEX(mapping!R:R,MATCH(INDEX(statsCategories,1,13),mapping!P:P,0),1)+INDEX(mapping!H:H,MATCH(C57,mapping!A:A,0),1)),'Stats import'!B:B,0),1)</f>
        <v>4.9000000000000004</v>
      </c>
      <c r="DK57" s="53">
        <f>INDEX('Stats import'!H:H,MATCH((INDEX(mapping!R:R,MATCH(INDEX(statsCategories,1,14),mapping!P:P,0),1)+INDEX(mapping!H:H,MATCH(C57,mapping!A:A,0),1)),'Stats import'!B:B,0),1)</f>
        <v>26.41</v>
      </c>
      <c r="DL57" s="53">
        <f>INDEX('Stats import'!H:H,MATCH((INDEX(mapping!R:R,MATCH(INDEX(statsCategories,1,15),mapping!P:P,0),1)+INDEX(mapping!H:H,MATCH(C57,mapping!A:A,0),1)),'Stats import'!B:B,0),1)</f>
        <v>13.91</v>
      </c>
      <c r="DM57" s="53">
        <f>INDEX('Stats import'!H:H,MATCH((INDEX(mapping!R:R,MATCH(INDEX(statsCategories,1,16),mapping!P:P,0),1)+INDEX(mapping!H:H,MATCH(C57,mapping!A:A,0),1)),'Stats import'!B:B,0),1)</f>
        <v>40.32</v>
      </c>
      <c r="DN57" s="53">
        <f>INDEX('Stats import'!H:H,MATCH((INDEX(mapping!R:R,MATCH(INDEX(statsCategories,1,17),mapping!P:P,0),1)+INDEX(mapping!H:H,MATCH(C57,mapping!A:A,0),1)),'Stats import'!B:B,0),1)</f>
        <v>76.099999999999994</v>
      </c>
      <c r="DO57" s="53">
        <f>INDEX('Stats import'!H:H,MATCH((INDEX(mapping!R:R,MATCH(INDEX(statsCategories,1,18),mapping!P:P,0),1)+INDEX(mapping!H:H,MATCH(C57,mapping!A:A,0),1)),'Stats import'!B:B,0),1)</f>
        <v>7.3</v>
      </c>
      <c r="DP57" s="53">
        <f>INDEX('Stats import'!H:H,MATCH((INDEX(mapping!R:R,MATCH(INDEX(statsCategories,1,19),mapping!P:P,0),1)+INDEX(mapping!H:H,MATCH(C57,mapping!A:A,0),1)),'Stats import'!B:B,0),1)</f>
        <v>83.4</v>
      </c>
      <c r="DQ57" s="53">
        <f>INDEX('Stats import'!H:H,MATCH((INDEX(mapping!R:R,MATCH(INDEX(statsCategories,1,20),mapping!P:P,0),1)+INDEX(mapping!H:H,MATCH(C57,mapping!A:A,0),1)),'Stats import'!B:B,0),1)</f>
        <v>7.1</v>
      </c>
      <c r="DR57" s="53">
        <f>INDEX('Stats import'!H:H,MATCH((INDEX(mapping!R:R,MATCH(INDEX(statsCategories,1,21),mapping!P:P,0),1)+INDEX(mapping!H:H,MATCH(C57,mapping!A:A,0),1)),'Stats import'!B:B,0),1)</f>
        <v>26.9</v>
      </c>
      <c r="DS57" s="53">
        <f>INDEX('Stats import'!H:H,MATCH((INDEX(mapping!R:R,MATCH(INDEX(statsCategories,1,22),mapping!P:P,0),1)+INDEX(mapping!H:H,MATCH(C57,mapping!A:A,0),1)),'Stats import'!B:B,0),1)</f>
        <v>35</v>
      </c>
      <c r="DT57" s="53">
        <f>INDEX('Stats import'!H:H,MATCH((INDEX(mapping!R:R,MATCH(INDEX(statsCategories,1,23),mapping!P:P,0),1)+INDEX(mapping!H:H,MATCH(C57,mapping!A:A,0),1)),'Stats import'!B:B,0),1)</f>
        <v>33.200000000000003</v>
      </c>
      <c r="DU57" s="53">
        <f>INDEX('Stats import'!H:H,MATCH((INDEX(mapping!R:R,MATCH(INDEX(statsCategories,1,24),mapping!P:P,0),1)+INDEX(mapping!H:H,MATCH(C57,mapping!A:A,0),1)),'Stats import'!B:B,0),1)</f>
        <v>9.4</v>
      </c>
      <c r="DV57" s="53">
        <f>INDEX('Stats import'!H:H,MATCH((INDEX(mapping!R:R,MATCH(INDEX(statsCategories,1,25),mapping!P:P,0),1)+INDEX(mapping!H:H,MATCH(C57,mapping!A:A,0),1)),'Stats import'!B:B,0),1)</f>
        <v>0.3</v>
      </c>
      <c r="DW57" s="53">
        <f>INDEX('Stats import'!H:H,MATCH((INDEX(mapping!R:R,MATCH(INDEX(statsCategories,1,26),mapping!P:P,0),1)+INDEX(mapping!H:H,MATCH(C57,mapping!A:A,0),1)),'Stats import'!B:B,0),1)</f>
        <v>12.18</v>
      </c>
      <c r="DX57" s="53">
        <f>INDEX('Stats import'!H:H,MATCH((INDEX(mapping!R:R,MATCH(INDEX(statsCategories,1,27),mapping!P:P,0),1)+INDEX(mapping!H:H,MATCH(C57,mapping!A:A,0),1)),'Stats import'!B:B,0),1)</f>
        <v>11.9</v>
      </c>
      <c r="DZ57" s="173">
        <f t="shared" si="66"/>
        <v>17.975000000000001</v>
      </c>
      <c r="EA57" s="173">
        <f t="shared" si="67"/>
        <v>-2.5</v>
      </c>
      <c r="EB57" s="344">
        <f>INDEX('KenPom import'!J:J,MATCH(INDEX(kpVal,MATCH(C57,valCol,0)),kpTeam,0))</f>
        <v>71.400000000000006</v>
      </c>
      <c r="EC57" s="176">
        <f t="shared" si="68"/>
        <v>-1.0389930406031864</v>
      </c>
      <c r="ED57" s="176">
        <f t="shared" si="69"/>
        <v>-0.57469952633313115</v>
      </c>
      <c r="EE57" s="176">
        <f t="shared" si="70"/>
        <v>0.60344116283988758</v>
      </c>
      <c r="EF57" s="176">
        <f t="shared" si="71"/>
        <v>1.5775705318246454</v>
      </c>
      <c r="EG57" s="176">
        <f t="shared" si="72"/>
        <v>-0.76523442357838412</v>
      </c>
      <c r="EH57" s="176">
        <f t="shared" si="73"/>
        <v>-0.36682279312068988</v>
      </c>
      <c r="EI57" s="176">
        <f t="shared" si="74"/>
        <v>-1.1380078295360767</v>
      </c>
      <c r="EJ57" s="176">
        <f t="shared" si="75"/>
        <v>0.92329445325171489</v>
      </c>
      <c r="EK57" s="176">
        <f t="shared" si="76"/>
        <v>-1.8396356279829067</v>
      </c>
      <c r="EL57" s="176">
        <f t="shared" si="77"/>
        <v>1.9176572267529328</v>
      </c>
      <c r="EM57" s="225">
        <f t="shared" si="78"/>
        <v>-1.4787890674835313</v>
      </c>
      <c r="EN57" s="176">
        <f t="shared" si="79"/>
        <v>1.2603031905913504</v>
      </c>
      <c r="EO57" s="176">
        <f t="shared" si="80"/>
        <v>0.35473714249036525</v>
      </c>
      <c r="EP57" s="176">
        <f t="shared" si="81"/>
        <v>0.51566252886250041</v>
      </c>
      <c r="EQ57" s="176">
        <f t="shared" si="82"/>
        <v>1.4469047715395527</v>
      </c>
      <c r="ER57" s="176">
        <f t="shared" si="83"/>
        <v>1.2387822043003196</v>
      </c>
      <c r="ES57" s="176">
        <f t="shared" si="84"/>
        <v>-0.99354681697475911</v>
      </c>
      <c r="ET57" s="176">
        <f t="shared" si="85"/>
        <v>-0.41675653487161435</v>
      </c>
      <c r="EU57" s="176">
        <f t="shared" si="86"/>
        <v>0.54529079973848116</v>
      </c>
      <c r="EV57" s="176">
        <f t="shared" si="87"/>
        <v>5.7049469269059898E-2</v>
      </c>
      <c r="EW57" s="176">
        <f t="shared" si="88"/>
        <v>0.65934436704443178</v>
      </c>
      <c r="EX57" s="176">
        <f t="shared" si="89"/>
        <v>-0.18787791958609665</v>
      </c>
      <c r="EY57" s="176">
        <f t="shared" si="90"/>
        <v>-0.40410826622843543</v>
      </c>
      <c r="EZ57" s="176">
        <f t="shared" si="91"/>
        <v>0.5025046324622916</v>
      </c>
      <c r="FA57" s="176">
        <f t="shared" si="92"/>
        <v>-0.5512053513303935</v>
      </c>
      <c r="FB57" s="176">
        <f t="shared" si="93"/>
        <v>3.1547333954376103E-2</v>
      </c>
      <c r="FC57" s="176">
        <f t="shared" si="94"/>
        <v>-1.0756323294059105</v>
      </c>
      <c r="FD57" s="176">
        <f t="shared" si="95"/>
        <v>-1.2478176331995385</v>
      </c>
      <c r="FE57" s="176">
        <f t="shared" si="96"/>
        <v>-1.1189252118593678</v>
      </c>
      <c r="FF57" s="178">
        <f t="shared" si="97"/>
        <v>1.5536937309521035</v>
      </c>
      <c r="FG57" s="203">
        <f t="shared" si="98"/>
        <v>35.168965517241389</v>
      </c>
      <c r="FH57" s="178">
        <f t="shared" si="99"/>
        <v>0.43338888888888882</v>
      </c>
      <c r="FI57" s="177"/>
      <c r="FJ57" s="177"/>
    </row>
    <row r="58" spans="1:166" ht="15" customHeight="1" x14ac:dyDescent="0.3">
      <c r="A58" s="48">
        <v>54</v>
      </c>
      <c r="B58" s="426" t="s">
        <v>48</v>
      </c>
      <c r="C58" s="427" t="s">
        <v>1345</v>
      </c>
      <c r="D58" s="428" t="s">
        <v>1614</v>
      </c>
      <c r="E58" s="126">
        <v>14</v>
      </c>
      <c r="F58" s="241" t="s">
        <v>676</v>
      </c>
      <c r="G58" s="468"/>
      <c r="H58" s="351">
        <f t="shared" si="51"/>
        <v>140</v>
      </c>
      <c r="I58" s="352">
        <f>IFERROR(INDEX('Net Import'!A:A,MATCH(INDEX(mapping!B:B,MATCH(C58,mapping!A:A,0),1),'Net Import'!B:B,0),1),0)</f>
        <v>127</v>
      </c>
      <c r="J58" s="355">
        <f t="shared" si="52"/>
        <v>139</v>
      </c>
      <c r="L58" s="132">
        <v>14</v>
      </c>
      <c r="M58" s="422">
        <f t="shared" si="53"/>
        <v>166.64794871794871</v>
      </c>
      <c r="N58" s="47">
        <f t="shared" si="54"/>
        <v>0</v>
      </c>
      <c r="O58" s="231">
        <f t="shared" si="55"/>
        <v>1.5</v>
      </c>
      <c r="P58" s="417">
        <f t="shared" si="56"/>
        <v>111</v>
      </c>
      <c r="Q58" s="232">
        <f t="shared" si="57"/>
        <v>209</v>
      </c>
      <c r="R58" s="420">
        <f t="shared" si="58"/>
        <v>17.395897435897435</v>
      </c>
      <c r="S58" s="472">
        <v>7</v>
      </c>
      <c r="T58" s="473">
        <v>1</v>
      </c>
      <c r="U58" s="125">
        <f t="shared" si="59"/>
        <v>0</v>
      </c>
      <c r="V58" s="126">
        <f t="shared" si="60"/>
        <v>2</v>
      </c>
      <c r="W58" s="274">
        <f t="shared" si="61"/>
        <v>11</v>
      </c>
      <c r="X58" s="51">
        <f t="shared" si="62"/>
        <v>1</v>
      </c>
      <c r="Y58" s="70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71"/>
      <c r="AK58" s="70"/>
      <c r="AL58" s="135"/>
      <c r="AM58" s="135"/>
      <c r="AN58" s="135"/>
      <c r="AO58" s="135"/>
      <c r="AP58" s="135"/>
      <c r="AQ58" s="135"/>
      <c r="AR58" s="135"/>
      <c r="AS58" s="135"/>
      <c r="AT58" s="135"/>
      <c r="AU58" s="135"/>
      <c r="AV58" s="71"/>
      <c r="AW58" s="139"/>
      <c r="AX58" s="136"/>
      <c r="AY58" s="136"/>
      <c r="AZ58" s="136"/>
      <c r="BA58" s="136"/>
      <c r="BB58" s="136"/>
      <c r="BC58" s="136"/>
      <c r="BD58" s="136"/>
      <c r="BE58" s="136"/>
      <c r="BF58" s="136"/>
      <c r="BG58" s="136"/>
      <c r="BH58" s="136"/>
      <c r="BI58" s="136"/>
      <c r="BJ58" s="136"/>
      <c r="BK58" s="62"/>
      <c r="BL58" s="139" t="s">
        <v>1351</v>
      </c>
      <c r="BM58" s="136" t="s">
        <v>1385</v>
      </c>
      <c r="BN58" s="136"/>
      <c r="BO58" s="136"/>
      <c r="BP58" s="136"/>
      <c r="BQ58" s="136"/>
      <c r="BR58" s="136"/>
      <c r="BS58" s="136"/>
      <c r="BT58" s="136"/>
      <c r="BU58" s="136"/>
      <c r="BV58" s="136"/>
      <c r="BW58" s="136"/>
      <c r="BX58" s="62"/>
      <c r="BY58" s="141" t="s">
        <v>1399</v>
      </c>
      <c r="BZ58" s="68" t="s">
        <v>654</v>
      </c>
      <c r="CA58" s="68" t="s">
        <v>574</v>
      </c>
      <c r="CB58" s="68" t="s">
        <v>1567</v>
      </c>
      <c r="CC58" s="68" t="s">
        <v>1616</v>
      </c>
      <c r="CD58" s="68" t="s">
        <v>1546</v>
      </c>
      <c r="CE58" s="74" t="s">
        <v>1213</v>
      </c>
      <c r="CF58" s="74" t="s">
        <v>1620</v>
      </c>
      <c r="CG58" s="74" t="s">
        <v>1213</v>
      </c>
      <c r="CT58" s="143">
        <f t="shared" si="63"/>
        <v>324.39999999999998</v>
      </c>
      <c r="CU58" s="196">
        <f t="shared" si="64"/>
        <v>135.16666666666666</v>
      </c>
      <c r="CV58" s="197">
        <f>VLOOKUP(B58,'SODiv Index'!A:B,2,FALSE)</f>
        <v>0.4</v>
      </c>
      <c r="CW58" s="130">
        <f t="shared" si="65"/>
        <v>134.08533333333332</v>
      </c>
      <c r="CX58" s="206">
        <f>INDEX('Stats import'!H:H,MATCH((INDEX(mapping!R:R,MATCH(INDEX(statsCategories,1,1),mapping!P:P,0),1)+INDEX(mapping!H:H,MATCH(C58,mapping!A:A,0),1)),'Stats import'!B:B,0),1)</f>
        <v>1.22</v>
      </c>
      <c r="CY58" s="53">
        <f>INDEX('Stats import'!H:H,MATCH((INDEX(mapping!R:R,MATCH(INDEX(statsCategories,1,2),mapping!P:P,0),1)+INDEX(mapping!H:H,MATCH(C58,mapping!A:A,0),1)),'Stats import'!B:B,0),1)</f>
        <v>13.8</v>
      </c>
      <c r="CZ58" s="53">
        <f>INDEX('Stats import'!H:H,MATCH((INDEX(mapping!R:R,MATCH(INDEX(statsCategories,1,3),mapping!P:P,0),1)+INDEX(mapping!H:H,MATCH(C58,mapping!A:A,0),1)),'Stats import'!B:B,0),1)</f>
        <v>26.82</v>
      </c>
      <c r="DA58" s="53">
        <f>INDEX('Stats import'!H:H,MATCH((INDEX(mapping!R:R,MATCH(INDEX(statsCategories,1,4),mapping!P:P,0),1)+INDEX(mapping!H:H,MATCH(C58,mapping!A:A,0),1)),'Stats import'!B:B,0),1)</f>
        <v>4.4000000000000004</v>
      </c>
      <c r="DB58" s="53">
        <f>INDEX('Stats import'!H:H,MATCH((INDEX(mapping!R:R,MATCH(INDEX(statsCategories,1,5),mapping!P:P,0),1)+INDEX(mapping!H:H,MATCH(C58,mapping!A:A,0),1)),'Stats import'!B:B,0),1)</f>
        <v>0.54900000000000004</v>
      </c>
      <c r="DC58" s="53">
        <f>INDEX('Stats import'!H:H,MATCH((INDEX(mapping!R:R,MATCH(INDEX(statsCategories,1,6),mapping!P:P,0),1)+INDEX(mapping!H:H,MATCH(C58,mapping!A:A,0),1)),'Stats import'!B:B,0),1)</f>
        <v>9.24</v>
      </c>
      <c r="DD58" s="53">
        <f>INDEX('Stats import'!H:H,MATCH((INDEX(mapping!R:R,MATCH(INDEX(statsCategories,1,7),mapping!P:P,0),1)+INDEX(mapping!H:H,MATCH(C58,mapping!A:A,0),1)),'Stats import'!B:B,0),1)</f>
        <v>48.8</v>
      </c>
      <c r="DE58" s="53">
        <f>INDEX('Stats import'!H:H,MATCH((INDEX(mapping!R:R,MATCH(INDEX(statsCategories,1,8),mapping!P:P,0),1)+INDEX(mapping!H:H,MATCH(C58,mapping!A:A,0),1)),'Stats import'!B:B,0),1)</f>
        <v>45.7</v>
      </c>
      <c r="DF58" s="53">
        <f>INDEX('Stats import'!H:H,MATCH((INDEX(mapping!R:R,MATCH(INDEX(statsCategories,1,9),mapping!P:P,0),1)+INDEX(mapping!H:H,MATCH(C58,mapping!A:A,0),1)),'Stats import'!B:B,0),1)</f>
        <v>17.399999999999999</v>
      </c>
      <c r="DG58" s="53">
        <f>INDEX('Stats import'!H:H,MATCH((INDEX(mapping!R:R,MATCH(INDEX(statsCategories,1,10),mapping!P:P,0),1)+INDEX(mapping!H:H,MATCH(C58,mapping!A:A,0),1)),'Stats import'!B:B,0),1)</f>
        <v>22.1</v>
      </c>
      <c r="DH58" s="53">
        <f>INDEX('Stats import'!H:H,MATCH((INDEX(mapping!R:R,MATCH(INDEX(statsCategories,1,11),mapping!P:P,0),1)+INDEX(mapping!H:H,MATCH(C58,mapping!A:A,0),1)),'Stats import'!B:B,0),1)</f>
        <v>73.599999999999994</v>
      </c>
      <c r="DI58" s="53">
        <f>INDEX('Stats import'!H:H,MATCH((INDEX(mapping!R:R,MATCH(INDEX(statsCategories,1,12),mapping!P:P,0),1)+INDEX(mapping!H:H,MATCH(C58,mapping!A:A,0),1)),'Stats import'!B:B,0),1)</f>
        <v>16.3</v>
      </c>
      <c r="DJ58" s="53">
        <f>INDEX('Stats import'!H:H,MATCH((INDEX(mapping!R:R,MATCH(INDEX(statsCategories,1,13),mapping!P:P,0),1)+INDEX(mapping!H:H,MATCH(C58,mapping!A:A,0),1)),'Stats import'!B:B,0),1)</f>
        <v>4.0999999999999996</v>
      </c>
      <c r="DK58" s="53">
        <f>INDEX('Stats import'!H:H,MATCH((INDEX(mapping!R:R,MATCH(INDEX(statsCategories,1,14),mapping!P:P,0),1)+INDEX(mapping!H:H,MATCH(C58,mapping!A:A,0),1)),'Stats import'!B:B,0),1)</f>
        <v>24.15</v>
      </c>
      <c r="DL58" s="53">
        <f>INDEX('Stats import'!H:H,MATCH((INDEX(mapping!R:R,MATCH(INDEX(statsCategories,1,15),mapping!P:P,0),1)+INDEX(mapping!H:H,MATCH(C58,mapping!A:A,0),1)),'Stats import'!B:B,0),1)</f>
        <v>11.26</v>
      </c>
      <c r="DM58" s="53">
        <f>INDEX('Stats import'!H:H,MATCH((INDEX(mapping!R:R,MATCH(INDEX(statsCategories,1,16),mapping!P:P,0),1)+INDEX(mapping!H:H,MATCH(C58,mapping!A:A,0),1)),'Stats import'!B:B,0),1)</f>
        <v>35.409999999999997</v>
      </c>
      <c r="DN58" s="53">
        <f>INDEX('Stats import'!H:H,MATCH((INDEX(mapping!R:R,MATCH(INDEX(statsCategories,1,17),mapping!P:P,0),1)+INDEX(mapping!H:H,MATCH(C58,mapping!A:A,0),1)),'Stats import'!B:B,0),1)</f>
        <v>73.400000000000006</v>
      </c>
      <c r="DO58" s="53">
        <f>INDEX('Stats import'!H:H,MATCH((INDEX(mapping!R:R,MATCH(INDEX(statsCategories,1,18),mapping!P:P,0),1)+INDEX(mapping!H:H,MATCH(C58,mapping!A:A,0),1)),'Stats import'!B:B,0),1)</f>
        <v>7.3</v>
      </c>
      <c r="DP58" s="53">
        <f>INDEX('Stats import'!H:H,MATCH((INDEX(mapping!R:R,MATCH(INDEX(statsCategories,1,19),mapping!P:P,0),1)+INDEX(mapping!H:H,MATCH(C58,mapping!A:A,0),1)),'Stats import'!B:B,0),1)</f>
        <v>80.7</v>
      </c>
      <c r="DQ58" s="53">
        <f>INDEX('Stats import'!H:H,MATCH((INDEX(mapping!R:R,MATCH(INDEX(statsCategories,1,20),mapping!P:P,0),1)+INDEX(mapping!H:H,MATCH(C58,mapping!A:A,0),1)),'Stats import'!B:B,0),1)</f>
        <v>7.4</v>
      </c>
      <c r="DR58" s="53">
        <f>INDEX('Stats import'!H:H,MATCH((INDEX(mapping!R:R,MATCH(INDEX(statsCategories,1,21),mapping!P:P,0),1)+INDEX(mapping!H:H,MATCH(C58,mapping!A:A,0),1)),'Stats import'!B:B,0),1)</f>
        <v>19.600000000000001</v>
      </c>
      <c r="DS58" s="53">
        <f>INDEX('Stats import'!H:H,MATCH((INDEX(mapping!R:R,MATCH(INDEX(statsCategories,1,22),mapping!P:P,0),1)+INDEX(mapping!H:H,MATCH(C58,mapping!A:A,0),1)),'Stats import'!B:B,0),1)</f>
        <v>36.1</v>
      </c>
      <c r="DT58" s="53">
        <f>INDEX('Stats import'!H:H,MATCH((INDEX(mapping!R:R,MATCH(INDEX(statsCategories,1,23),mapping!P:P,0),1)+INDEX(mapping!H:H,MATCH(C58,mapping!A:A,0),1)),'Stats import'!B:B,0),1)</f>
        <v>33</v>
      </c>
      <c r="DU58" s="53">
        <f>INDEX('Stats import'!H:H,MATCH((INDEX(mapping!R:R,MATCH(INDEX(statsCategories,1,24),mapping!P:P,0),1)+INDEX(mapping!H:H,MATCH(C58,mapping!A:A,0),1)),'Stats import'!B:B,0),1)</f>
        <v>7.1</v>
      </c>
      <c r="DV58" s="53">
        <f>INDEX('Stats import'!H:H,MATCH((INDEX(mapping!R:R,MATCH(INDEX(statsCategories,1,25),mapping!P:P,0),1)+INDEX(mapping!H:H,MATCH(C58,mapping!A:A,0),1)),'Stats import'!B:B,0),1)</f>
        <v>0.7</v>
      </c>
      <c r="DW58" s="53">
        <f>INDEX('Stats import'!H:H,MATCH((INDEX(mapping!R:R,MATCH(INDEX(statsCategories,1,26),mapping!P:P,0),1)+INDEX(mapping!H:H,MATCH(C58,mapping!A:A,0),1)),'Stats import'!B:B,0),1)</f>
        <v>11.97</v>
      </c>
      <c r="DX58" s="53">
        <f>INDEX('Stats import'!H:H,MATCH((INDEX(mapping!R:R,MATCH(INDEX(statsCategories,1,27),mapping!P:P,0),1)+INDEX(mapping!H:H,MATCH(C58,mapping!A:A,0),1)),'Stats import'!B:B,0),1)</f>
        <v>11.3</v>
      </c>
      <c r="DZ58" s="173">
        <f t="shared" si="66"/>
        <v>17.395897435897435</v>
      </c>
      <c r="EA58" s="173">
        <f t="shared" si="67"/>
        <v>-1.5</v>
      </c>
      <c r="EB58" s="344">
        <f>INDEX('KenPom import'!J:J,MATCH(INDEX(kpVal,MATCH(C58,valCol,0)),kpTeam,0))</f>
        <v>67.2</v>
      </c>
      <c r="EC58" s="176">
        <f t="shared" si="68"/>
        <v>-0.95473612904894922</v>
      </c>
      <c r="ED58" s="176">
        <f t="shared" si="69"/>
        <v>-0.83953801773088854</v>
      </c>
      <c r="EE58" s="176">
        <f t="shared" si="70"/>
        <v>0.82751672160859235</v>
      </c>
      <c r="EF58" s="176">
        <f t="shared" si="71"/>
        <v>0.66082252301613509</v>
      </c>
      <c r="EG58" s="176">
        <f t="shared" si="72"/>
        <v>0.3301309541083628</v>
      </c>
      <c r="EH58" s="176">
        <f t="shared" si="73"/>
        <v>-0.60864192867120204</v>
      </c>
      <c r="EI58" s="176">
        <f t="shared" si="74"/>
        <v>0.91996111946351444</v>
      </c>
      <c r="EJ58" s="176">
        <f t="shared" si="75"/>
        <v>-1.4842530128544646</v>
      </c>
      <c r="EK58" s="176">
        <f t="shared" si="76"/>
        <v>-0.18029386466788375</v>
      </c>
      <c r="EL58" s="176">
        <f t="shared" si="77"/>
        <v>0.23218271355304487</v>
      </c>
      <c r="EM58" s="225">
        <f t="shared" si="78"/>
        <v>-7.7637447588316784E-3</v>
      </c>
      <c r="EN58" s="176">
        <f t="shared" si="79"/>
        <v>0.23421563718954436</v>
      </c>
      <c r="EO58" s="176">
        <f t="shared" si="80"/>
        <v>0.13559450620288085</v>
      </c>
      <c r="EP58" s="176">
        <f t="shared" si="81"/>
        <v>-0.70817292950373545</v>
      </c>
      <c r="EQ58" s="176">
        <f t="shared" si="82"/>
        <v>-0.11827438738679186</v>
      </c>
      <c r="ER58" s="176">
        <f t="shared" si="83"/>
        <v>-0.54871926454533926</v>
      </c>
      <c r="ES58" s="176">
        <f t="shared" si="84"/>
        <v>-0.40958460618143377</v>
      </c>
      <c r="ET58" s="176">
        <f t="shared" si="85"/>
        <v>-0.41675653487161435</v>
      </c>
      <c r="EU58" s="176">
        <f t="shared" si="86"/>
        <v>9.9143781770682643E-3</v>
      </c>
      <c r="EV58" s="176">
        <f t="shared" si="87"/>
        <v>0.2815063975407639</v>
      </c>
      <c r="EW58" s="176">
        <f t="shared" si="88"/>
        <v>-1.1595366454919296</v>
      </c>
      <c r="EX58" s="176">
        <f t="shared" si="89"/>
        <v>0.36323064453313136</v>
      </c>
      <c r="EY58" s="176">
        <f t="shared" si="90"/>
        <v>-0.28905964950859464</v>
      </c>
      <c r="EZ58" s="176">
        <f t="shared" si="91"/>
        <v>-0.94672502855748508</v>
      </c>
      <c r="FA58" s="176">
        <f t="shared" si="92"/>
        <v>-0.34393659407337146</v>
      </c>
      <c r="FB58" s="176">
        <f t="shared" si="93"/>
        <v>-9.0011200548729908E-2</v>
      </c>
      <c r="FC58" s="176">
        <f t="shared" si="94"/>
        <v>-0.51198220045958287</v>
      </c>
      <c r="FD58" s="176">
        <f t="shared" si="95"/>
        <v>-1.1880251895679113</v>
      </c>
      <c r="FE58" s="176">
        <f t="shared" si="96"/>
        <v>-1.2474818928140561</v>
      </c>
      <c r="FF58" s="178">
        <f t="shared" si="97"/>
        <v>-0.18760411294352289</v>
      </c>
      <c r="FG58" s="203">
        <f t="shared" si="98"/>
        <v>39.052094717668488</v>
      </c>
      <c r="FH58" s="178">
        <f t="shared" si="99"/>
        <v>0.33417391304347827</v>
      </c>
      <c r="FI58" s="177"/>
      <c r="FJ58" s="177"/>
    </row>
    <row r="59" spans="1:166" ht="15" customHeight="1" x14ac:dyDescent="0.3">
      <c r="A59" s="48">
        <v>55</v>
      </c>
      <c r="B59" s="216" t="s">
        <v>49</v>
      </c>
      <c r="C59" s="6" t="s">
        <v>235</v>
      </c>
      <c r="D59" s="255" t="s">
        <v>2448</v>
      </c>
      <c r="E59" s="126">
        <v>14</v>
      </c>
      <c r="F59" s="241" t="s">
        <v>676</v>
      </c>
      <c r="H59" s="351">
        <f t="shared" si="51"/>
        <v>167</v>
      </c>
      <c r="I59" s="352">
        <f>IFERROR(INDEX('Net Import'!A:A,MATCH(INDEX(mapping!B:B,MATCH(C59,mapping!A:A,0),1),'Net Import'!B:B,0),1),0)</f>
        <v>148</v>
      </c>
      <c r="J59" s="355">
        <f t="shared" si="52"/>
        <v>124</v>
      </c>
      <c r="M59" s="422">
        <f t="shared" si="53"/>
        <v>172.02607692307694</v>
      </c>
      <c r="N59" s="47">
        <f t="shared" si="54"/>
        <v>0</v>
      </c>
      <c r="O59" s="231">
        <f t="shared" si="55"/>
        <v>-0.4</v>
      </c>
      <c r="P59" s="417">
        <f t="shared" si="56"/>
        <v>200</v>
      </c>
      <c r="Q59" s="232">
        <f t="shared" si="57"/>
        <v>125</v>
      </c>
      <c r="R59" s="420">
        <f t="shared" si="58"/>
        <v>17.806153846153848</v>
      </c>
      <c r="S59" s="472">
        <v>7</v>
      </c>
      <c r="T59" s="473">
        <v>1</v>
      </c>
      <c r="U59" s="125">
        <f t="shared" si="59"/>
        <v>0</v>
      </c>
      <c r="V59" s="126">
        <f t="shared" si="60"/>
        <v>1</v>
      </c>
      <c r="W59" s="274">
        <f t="shared" si="61"/>
        <v>11</v>
      </c>
      <c r="X59" s="51">
        <f t="shared" si="62"/>
        <v>1</v>
      </c>
      <c r="Y59" s="70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71"/>
      <c r="AK59" s="70"/>
      <c r="AL59" s="135"/>
      <c r="AM59" s="135"/>
      <c r="AN59" s="135"/>
      <c r="AO59" s="135"/>
      <c r="AP59" s="135"/>
      <c r="AQ59" s="135"/>
      <c r="AR59" s="135"/>
      <c r="AS59" s="135"/>
      <c r="AT59" s="135"/>
      <c r="AU59" s="135"/>
      <c r="AV59" s="71"/>
      <c r="AW59" s="139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  <c r="BJ59" s="136"/>
      <c r="BK59" s="62"/>
      <c r="BL59" s="139" t="s">
        <v>603</v>
      </c>
      <c r="BM59" s="136"/>
      <c r="BN59" s="136"/>
      <c r="BO59" s="136"/>
      <c r="BP59" s="136"/>
      <c r="BQ59" s="136"/>
      <c r="BR59" s="136"/>
      <c r="BS59" s="136"/>
      <c r="BT59" s="136"/>
      <c r="BU59" s="136"/>
      <c r="BV59" s="136"/>
      <c r="BW59" s="136"/>
      <c r="BX59" s="62"/>
      <c r="BY59" s="141" t="s">
        <v>1214</v>
      </c>
      <c r="BZ59" s="68" t="s">
        <v>578</v>
      </c>
      <c r="CA59" s="68" t="s">
        <v>646</v>
      </c>
      <c r="CB59" s="68" t="s">
        <v>100</v>
      </c>
      <c r="CC59" s="68" t="s">
        <v>653</v>
      </c>
      <c r="CD59" s="68" t="s">
        <v>640</v>
      </c>
      <c r="CE59" s="68" t="s">
        <v>1531</v>
      </c>
      <c r="CF59" s="68" t="s">
        <v>643</v>
      </c>
      <c r="CG59" s="68" t="s">
        <v>1772</v>
      </c>
      <c r="CH59" s="68" t="s">
        <v>643</v>
      </c>
      <c r="CI59" s="68"/>
      <c r="CJ59" s="68"/>
      <c r="CT59" s="143">
        <f t="shared" si="63"/>
        <v>334</v>
      </c>
      <c r="CU59" s="196">
        <f t="shared" si="64"/>
        <v>139.16666666666669</v>
      </c>
      <c r="CV59" s="197">
        <f>VLOOKUP(B59,'SODiv Index'!A:B,2,FALSE)</f>
        <v>0.5</v>
      </c>
      <c r="CW59" s="130">
        <f t="shared" si="65"/>
        <v>137.77500000000003</v>
      </c>
      <c r="CX59" s="206">
        <f>INDEX('Stats import'!H:H,MATCH((INDEX(mapping!R:R,MATCH(INDEX(statsCategories,1,1),mapping!P:P,0),1)+INDEX(mapping!H:H,MATCH(C59,mapping!A:A,0),1)),'Stats import'!B:B,0),1)</f>
        <v>1.29</v>
      </c>
      <c r="CY59" s="53">
        <f>INDEX('Stats import'!H:H,MATCH((INDEX(mapping!R:R,MATCH(INDEX(statsCategories,1,2),mapping!P:P,0),1)+INDEX(mapping!H:H,MATCH(C59,mapping!A:A,0),1)),'Stats import'!B:B,0),1)</f>
        <v>13.9</v>
      </c>
      <c r="CZ59" s="53">
        <f>INDEX('Stats import'!H:H,MATCH((INDEX(mapping!R:R,MATCH(INDEX(statsCategories,1,3),mapping!P:P,0),1)+INDEX(mapping!H:H,MATCH(C59,mapping!A:A,0),1)),'Stats import'!B:B,0),1)</f>
        <v>18.64</v>
      </c>
      <c r="DA59" s="53">
        <f>INDEX('Stats import'!H:H,MATCH((INDEX(mapping!R:R,MATCH(INDEX(statsCategories,1,4),mapping!P:P,0),1)+INDEX(mapping!H:H,MATCH(C59,mapping!A:A,0),1)),'Stats import'!B:B,0),1)</f>
        <v>3.1</v>
      </c>
      <c r="DB59" s="53">
        <f>INDEX('Stats import'!H:H,MATCH((INDEX(mapping!R:R,MATCH(INDEX(statsCategories,1,5),mapping!P:P,0),1)+INDEX(mapping!H:H,MATCH(C59,mapping!A:A,0),1)),'Stats import'!B:B,0),1)</f>
        <v>0.505</v>
      </c>
      <c r="DC59" s="53">
        <f>INDEX('Stats import'!H:H,MATCH((INDEX(mapping!R:R,MATCH(INDEX(statsCategories,1,6),mapping!P:P,0),1)+INDEX(mapping!H:H,MATCH(C59,mapping!A:A,0),1)),'Stats import'!B:B,0),1)</f>
        <v>7.89</v>
      </c>
      <c r="DD59" s="53">
        <f>INDEX('Stats import'!H:H,MATCH((INDEX(mapping!R:R,MATCH(INDEX(statsCategories,1,7),mapping!P:P,0),1)+INDEX(mapping!H:H,MATCH(C59,mapping!A:A,0),1)),'Stats import'!B:B,0),1)</f>
        <v>44</v>
      </c>
      <c r="DE59" s="53">
        <f>INDEX('Stats import'!H:H,MATCH((INDEX(mapping!R:R,MATCH(INDEX(statsCategories,1,8),mapping!P:P,0),1)+INDEX(mapping!H:H,MATCH(C59,mapping!A:A,0),1)),'Stats import'!B:B,0),1)</f>
        <v>45.2</v>
      </c>
      <c r="DF59" s="53">
        <f>INDEX('Stats import'!H:H,MATCH((INDEX(mapping!R:R,MATCH(INDEX(statsCategories,1,9),mapping!P:P,0),1)+INDEX(mapping!H:H,MATCH(C59,mapping!A:A,0),1)),'Stats import'!B:B,0),1)</f>
        <v>16.600000000000001</v>
      </c>
      <c r="DG59" s="53">
        <f>INDEX('Stats import'!H:H,MATCH((INDEX(mapping!R:R,MATCH(INDEX(statsCategories,1,10),mapping!P:P,0),1)+INDEX(mapping!H:H,MATCH(C59,mapping!A:A,0),1)),'Stats import'!B:B,0),1)</f>
        <v>22.1</v>
      </c>
      <c r="DH59" s="53">
        <f>INDEX('Stats import'!H:H,MATCH((INDEX(mapping!R:R,MATCH(INDEX(statsCategories,1,11),mapping!P:P,0),1)+INDEX(mapping!H:H,MATCH(C59,mapping!A:A,0),1)),'Stats import'!B:B,0),1)</f>
        <v>68.5</v>
      </c>
      <c r="DI59" s="53">
        <f>INDEX('Stats import'!H:H,MATCH((INDEX(mapping!R:R,MATCH(INDEX(statsCategories,1,12),mapping!P:P,0),1)+INDEX(mapping!H:H,MATCH(C59,mapping!A:A,0),1)),'Stats import'!B:B,0),1)</f>
        <v>15.2</v>
      </c>
      <c r="DJ59" s="53">
        <f>INDEX('Stats import'!H:H,MATCH((INDEX(mapping!R:R,MATCH(INDEX(statsCategories,1,13),mapping!P:P,0),1)+INDEX(mapping!H:H,MATCH(C59,mapping!A:A,0),1)),'Stats import'!B:B,0),1)</f>
        <v>0.5</v>
      </c>
      <c r="DK59" s="53">
        <f>INDEX('Stats import'!H:H,MATCH((INDEX(mapping!R:R,MATCH(INDEX(statsCategories,1,14),mapping!P:P,0),1)+INDEX(mapping!H:H,MATCH(C59,mapping!A:A,0),1)),'Stats import'!B:B,0),1)</f>
        <v>24.86</v>
      </c>
      <c r="DL59" s="53">
        <f>INDEX('Stats import'!H:H,MATCH((INDEX(mapping!R:R,MATCH(INDEX(statsCategories,1,15),mapping!P:P,0),1)+INDEX(mapping!H:H,MATCH(C59,mapping!A:A,0),1)),'Stats import'!B:B,0),1)</f>
        <v>11.54</v>
      </c>
      <c r="DM59" s="53">
        <f>INDEX('Stats import'!H:H,MATCH((INDEX(mapping!R:R,MATCH(INDEX(statsCategories,1,16),mapping!P:P,0),1)+INDEX(mapping!H:H,MATCH(C59,mapping!A:A,0),1)),'Stats import'!B:B,0),1)</f>
        <v>36.39</v>
      </c>
      <c r="DN59" s="53">
        <f>INDEX('Stats import'!H:H,MATCH((INDEX(mapping!R:R,MATCH(INDEX(statsCategories,1,17),mapping!P:P,0),1)+INDEX(mapping!H:H,MATCH(C59,mapping!A:A,0),1)),'Stats import'!B:B,0),1)</f>
        <v>72.900000000000006</v>
      </c>
      <c r="DO59" s="53">
        <f>INDEX('Stats import'!H:H,MATCH((INDEX(mapping!R:R,MATCH(INDEX(statsCategories,1,18),mapping!P:P,0),1)+INDEX(mapping!H:H,MATCH(C59,mapping!A:A,0),1)),'Stats import'!B:B,0),1)</f>
        <v>2.8</v>
      </c>
      <c r="DP59" s="53">
        <f>INDEX('Stats import'!H:H,MATCH((INDEX(mapping!R:R,MATCH(INDEX(statsCategories,1,19),mapping!P:P,0),1)+INDEX(mapping!H:H,MATCH(C59,mapping!A:A,0),1)),'Stats import'!B:B,0),1)</f>
        <v>75.7</v>
      </c>
      <c r="DQ59" s="53">
        <f>INDEX('Stats import'!H:H,MATCH((INDEX(mapping!R:R,MATCH(INDEX(statsCategories,1,20),mapping!P:P,0),1)+INDEX(mapping!H:H,MATCH(C59,mapping!A:A,0),1)),'Stats import'!B:B,0),1)</f>
        <v>6.8</v>
      </c>
      <c r="DR59" s="53">
        <f>INDEX('Stats import'!H:H,MATCH((INDEX(mapping!R:R,MATCH(INDEX(statsCategories,1,21),mapping!P:P,0),1)+INDEX(mapping!H:H,MATCH(C59,mapping!A:A,0),1)),'Stats import'!B:B,0),1)</f>
        <v>20.6</v>
      </c>
      <c r="DS59" s="53">
        <f>INDEX('Stats import'!H:H,MATCH((INDEX(mapping!R:R,MATCH(INDEX(statsCategories,1,22),mapping!P:P,0),1)+INDEX(mapping!H:H,MATCH(C59,mapping!A:A,0),1)),'Stats import'!B:B,0),1)</f>
        <v>38.1</v>
      </c>
      <c r="DT59" s="53">
        <f>INDEX('Stats import'!H:H,MATCH((INDEX(mapping!R:R,MATCH(INDEX(statsCategories,1,23),mapping!P:P,0),1)+INDEX(mapping!H:H,MATCH(C59,mapping!A:A,0),1)),'Stats import'!B:B,0),1)</f>
        <v>31.5</v>
      </c>
      <c r="DU59" s="53">
        <f>INDEX('Stats import'!H:H,MATCH((INDEX(mapping!R:R,MATCH(INDEX(statsCategories,1,24),mapping!P:P,0),1)+INDEX(mapping!H:H,MATCH(C59,mapping!A:A,0),1)),'Stats import'!B:B,0),1)</f>
        <v>7.9</v>
      </c>
      <c r="DV59" s="53">
        <f>INDEX('Stats import'!H:H,MATCH((INDEX(mapping!R:R,MATCH(INDEX(statsCategories,1,25),mapping!P:P,0),1)+INDEX(mapping!H:H,MATCH(C59,mapping!A:A,0),1)),'Stats import'!B:B,0),1)</f>
        <v>1.9</v>
      </c>
      <c r="DW59" s="53">
        <f>INDEX('Stats import'!H:H,MATCH((INDEX(mapping!R:R,MATCH(INDEX(statsCategories,1,26),mapping!P:P,0),1)+INDEX(mapping!H:H,MATCH(C59,mapping!A:A,0),1)),'Stats import'!B:B,0),1)</f>
        <v>12.64</v>
      </c>
      <c r="DX59" s="53">
        <f>INDEX('Stats import'!H:H,MATCH((INDEX(mapping!R:R,MATCH(INDEX(statsCategories,1,27),mapping!P:P,0),1)+INDEX(mapping!H:H,MATCH(C59,mapping!A:A,0),1)),'Stats import'!B:B,0),1)</f>
        <v>10.8</v>
      </c>
      <c r="DZ59" s="173">
        <f t="shared" si="66"/>
        <v>17.806153846153848</v>
      </c>
      <c r="EA59" s="173">
        <f t="shared" si="67"/>
        <v>0.4</v>
      </c>
      <c r="EB59" s="344">
        <f>INDEX('KenPom import'!J:J,MATCH(INDEX(kpVal,MATCH(C59,valCol,0)),kpTeam,0))</f>
        <v>69.3</v>
      </c>
      <c r="EC59" s="176">
        <f t="shared" si="68"/>
        <v>-0.65983693860911863</v>
      </c>
      <c r="ED59" s="176">
        <f t="shared" si="69"/>
        <v>-0.78657031945133726</v>
      </c>
      <c r="EE59" s="176">
        <f t="shared" si="70"/>
        <v>-0.50069927167257167</v>
      </c>
      <c r="EF59" s="176">
        <f t="shared" si="71"/>
        <v>-0.66336904526282536</v>
      </c>
      <c r="EG59" s="176">
        <f t="shared" si="72"/>
        <v>-1.45490892064041</v>
      </c>
      <c r="EH59" s="176">
        <f t="shared" si="73"/>
        <v>-1.0218771603081538</v>
      </c>
      <c r="EI59" s="176">
        <f t="shared" si="74"/>
        <v>-1.4320033936788763</v>
      </c>
      <c r="EJ59" s="176">
        <f t="shared" si="75"/>
        <v>-1.2434982662438465</v>
      </c>
      <c r="EK59" s="176">
        <f t="shared" si="76"/>
        <v>0.33027283173673661</v>
      </c>
      <c r="EL59" s="176">
        <f t="shared" si="77"/>
        <v>0.23218271355304487</v>
      </c>
      <c r="EM59" s="225">
        <f t="shared" si="78"/>
        <v>-1.674925777180156</v>
      </c>
      <c r="EN59" s="176">
        <f t="shared" si="79"/>
        <v>-0.25652188835045031</v>
      </c>
      <c r="EO59" s="176">
        <f t="shared" si="80"/>
        <v>-0.85054735709079787</v>
      </c>
      <c r="EP59" s="176">
        <f t="shared" si="81"/>
        <v>-0.32369364833558151</v>
      </c>
      <c r="EQ59" s="176">
        <f t="shared" si="82"/>
        <v>4.7103033179010184E-2</v>
      </c>
      <c r="ER59" s="176">
        <f t="shared" si="83"/>
        <v>-0.19194707728082774</v>
      </c>
      <c r="ES59" s="176">
        <f t="shared" si="84"/>
        <v>-0.30144345603452122</v>
      </c>
      <c r="ET59" s="176">
        <f t="shared" si="85"/>
        <v>-1.4311740639708797</v>
      </c>
      <c r="EU59" s="176">
        <f t="shared" si="86"/>
        <v>-0.98152343952925092</v>
      </c>
      <c r="EV59" s="176">
        <f t="shared" si="87"/>
        <v>-0.16740745900264342</v>
      </c>
      <c r="EW59" s="176">
        <f t="shared" si="88"/>
        <v>-0.91037486295270198</v>
      </c>
      <c r="EX59" s="176">
        <f t="shared" si="89"/>
        <v>1.3652462156589993</v>
      </c>
      <c r="EY59" s="176">
        <f t="shared" si="90"/>
        <v>0.57380497589019919</v>
      </c>
      <c r="EZ59" s="176">
        <f t="shared" si="91"/>
        <v>-0.44264514646364944</v>
      </c>
      <c r="FA59" s="176">
        <f t="shared" si="92"/>
        <v>0.27786967769769466</v>
      </c>
      <c r="FB59" s="176">
        <f t="shared" si="93"/>
        <v>0.29781840953260996</v>
      </c>
      <c r="FC59" s="176">
        <f t="shared" si="94"/>
        <v>-4.2273759670976206E-2</v>
      </c>
      <c r="FD59" s="176">
        <f t="shared" si="95"/>
        <v>-1.2303842375247869</v>
      </c>
      <c r="FE59" s="176">
        <f t="shared" si="96"/>
        <v>-1.4917395866279639</v>
      </c>
      <c r="FF59" s="178">
        <f t="shared" si="97"/>
        <v>0.68304480900428732</v>
      </c>
      <c r="FG59" s="203">
        <f t="shared" si="98"/>
        <v>39.300990099009901</v>
      </c>
      <c r="FH59" s="178">
        <f t="shared" si="99"/>
        <v>0.343900826446281</v>
      </c>
      <c r="FI59" s="177"/>
      <c r="FJ59" s="177"/>
    </row>
    <row r="60" spans="1:166" ht="15" customHeight="1" x14ac:dyDescent="0.3">
      <c r="A60" s="48">
        <v>61</v>
      </c>
      <c r="B60" s="8" t="s">
        <v>58</v>
      </c>
      <c r="C60" s="8" t="s">
        <v>112</v>
      </c>
      <c r="D60" s="263" t="s">
        <v>1943</v>
      </c>
      <c r="E60" s="126">
        <v>15</v>
      </c>
      <c r="F60" s="241" t="s">
        <v>676</v>
      </c>
      <c r="H60" s="351">
        <f t="shared" si="51"/>
        <v>159</v>
      </c>
      <c r="I60" s="352">
        <f>IFERROR(INDEX('Net Import'!A:A,MATCH(INDEX(mapping!B:B,MATCH(C60,mapping!A:A,0),1),'Net Import'!B:B,0),1),0)</f>
        <v>186</v>
      </c>
      <c r="J60" s="355">
        <f t="shared" si="52"/>
        <v>158</v>
      </c>
      <c r="L60" s="132">
        <v>15</v>
      </c>
      <c r="M60" s="422">
        <f t="shared" si="53"/>
        <v>203.435</v>
      </c>
      <c r="N60" s="47">
        <f t="shared" si="54"/>
        <v>0</v>
      </c>
      <c r="O60" s="231">
        <f t="shared" si="55"/>
        <v>-0.1</v>
      </c>
      <c r="P60" s="417">
        <f t="shared" si="56"/>
        <v>202</v>
      </c>
      <c r="Q60" s="232">
        <f t="shared" si="57"/>
        <v>178</v>
      </c>
      <c r="R60" s="420">
        <f t="shared" si="58"/>
        <v>19.2</v>
      </c>
      <c r="S60" s="472">
        <v>6</v>
      </c>
      <c r="T60" s="473">
        <v>2</v>
      </c>
      <c r="U60" s="125">
        <f t="shared" si="59"/>
        <v>0</v>
      </c>
      <c r="V60" s="126">
        <f t="shared" si="60"/>
        <v>0</v>
      </c>
      <c r="W60" s="274">
        <f t="shared" si="61"/>
        <v>12</v>
      </c>
      <c r="X60" s="51">
        <f t="shared" si="62"/>
        <v>1</v>
      </c>
      <c r="BY60" s="110" t="s">
        <v>645</v>
      </c>
      <c r="BZ60" s="74" t="s">
        <v>1230</v>
      </c>
      <c r="CA60" s="74" t="s">
        <v>884</v>
      </c>
      <c r="CB60" s="74" t="s">
        <v>1668</v>
      </c>
      <c r="CC60" s="74" t="s">
        <v>1406</v>
      </c>
      <c r="CD60" s="74" t="s">
        <v>1329</v>
      </c>
      <c r="CE60" s="74" t="s">
        <v>1944</v>
      </c>
      <c r="CF60" s="74" t="s">
        <v>939</v>
      </c>
      <c r="CG60" s="74" t="s">
        <v>672</v>
      </c>
      <c r="CH60" s="74" t="s">
        <v>1667</v>
      </c>
      <c r="CI60" s="74" t="s">
        <v>939</v>
      </c>
      <c r="CJ60" s="74" t="s">
        <v>1406</v>
      </c>
      <c r="CT60" s="143">
        <f t="shared" si="63"/>
        <v>402</v>
      </c>
      <c r="CU60" s="196">
        <f t="shared" si="64"/>
        <v>167.5</v>
      </c>
      <c r="CV60" s="197">
        <f>VLOOKUP(B60,'SODiv Index'!A:B,2,FALSE)</f>
        <v>0.5</v>
      </c>
      <c r="CW60" s="130">
        <f t="shared" si="65"/>
        <v>165.82499999999999</v>
      </c>
      <c r="CX60" s="206">
        <f>INDEX('Stats import'!H:H,MATCH((INDEX(mapping!R:R,MATCH(INDEX(statsCategories,1,1),mapping!P:P,0),1)+INDEX(mapping!H:H,MATCH(C60,mapping!A:A,0),1)),'Stats import'!B:B,0),1)</f>
        <v>1.31</v>
      </c>
      <c r="CY60" s="53">
        <f>INDEX('Stats import'!H:H,MATCH((INDEX(mapping!R:R,MATCH(INDEX(statsCategories,1,2),mapping!P:P,0),1)+INDEX(mapping!H:H,MATCH(C60,mapping!A:A,0),1)),'Stats import'!B:B,0),1)</f>
        <v>15.6</v>
      </c>
      <c r="CZ60" s="53">
        <f>INDEX('Stats import'!H:H,MATCH((INDEX(mapping!R:R,MATCH(INDEX(statsCategories,1,3),mapping!P:P,0),1)+INDEX(mapping!H:H,MATCH(C60,mapping!A:A,0),1)),'Stats import'!B:B,0),1)</f>
        <v>17.940000000000001</v>
      </c>
      <c r="DA60" s="53">
        <f>INDEX('Stats import'!H:H,MATCH((INDEX(mapping!R:R,MATCH(INDEX(statsCategories,1,4),mapping!P:P,0),1)+INDEX(mapping!H:H,MATCH(C60,mapping!A:A,0),1)),'Stats import'!B:B,0),1)</f>
        <v>3.3</v>
      </c>
      <c r="DB60" s="53">
        <f>INDEX('Stats import'!H:H,MATCH((INDEX(mapping!R:R,MATCH(INDEX(statsCategories,1,5),mapping!P:P,0),1)+INDEX(mapping!H:H,MATCH(C60,mapping!A:A,0),1)),'Stats import'!B:B,0),1)</f>
        <v>0.55300000000000005</v>
      </c>
      <c r="DC60" s="53">
        <f>INDEX('Stats import'!H:H,MATCH((INDEX(mapping!R:R,MATCH(INDEX(statsCategories,1,6),mapping!P:P,0),1)+INDEX(mapping!H:H,MATCH(C60,mapping!A:A,0),1)),'Stats import'!B:B,0),1)</f>
        <v>8.85</v>
      </c>
      <c r="DD60" s="53">
        <f>INDEX('Stats import'!H:H,MATCH((INDEX(mapping!R:R,MATCH(INDEX(statsCategories,1,7),mapping!P:P,0),1)+INDEX(mapping!H:H,MATCH(C60,mapping!A:A,0),1)),'Stats import'!B:B,0),1)</f>
        <v>47.6</v>
      </c>
      <c r="DE60" s="53">
        <f>INDEX('Stats import'!H:H,MATCH((INDEX(mapping!R:R,MATCH(INDEX(statsCategories,1,8),mapping!P:P,0),1)+INDEX(mapping!H:H,MATCH(C60,mapping!A:A,0),1)),'Stats import'!B:B,0),1)</f>
        <v>42.5</v>
      </c>
      <c r="DF60" s="53">
        <f>INDEX('Stats import'!H:H,MATCH((INDEX(mapping!R:R,MATCH(INDEX(statsCategories,1,9),mapping!P:P,0),1)+INDEX(mapping!H:H,MATCH(C60,mapping!A:A,0),1)),'Stats import'!B:B,0),1)</f>
        <v>15.1</v>
      </c>
      <c r="DG60" s="53">
        <f>INDEX('Stats import'!H:H,MATCH((INDEX(mapping!R:R,MATCH(INDEX(statsCategories,1,10),mapping!P:P,0),1)+INDEX(mapping!H:H,MATCH(C60,mapping!A:A,0),1)),'Stats import'!B:B,0),1)</f>
        <v>18.3</v>
      </c>
      <c r="DH60" s="53">
        <f>INDEX('Stats import'!H:H,MATCH((INDEX(mapping!R:R,MATCH(INDEX(statsCategories,1,11),mapping!P:P,0),1)+INDEX(mapping!H:H,MATCH(C60,mapping!A:A,0),1)),'Stats import'!B:B,0),1)</f>
        <v>69</v>
      </c>
      <c r="DI60" s="53">
        <f>INDEX('Stats import'!H:H,MATCH((INDEX(mapping!R:R,MATCH(INDEX(statsCategories,1,12),mapping!P:P,0),1)+INDEX(mapping!H:H,MATCH(C60,mapping!A:A,0),1)),'Stats import'!B:B,0),1)</f>
        <v>12.6</v>
      </c>
      <c r="DJ60" s="53">
        <f>INDEX('Stats import'!H:H,MATCH((INDEX(mapping!R:R,MATCH(INDEX(statsCategories,1,13),mapping!P:P,0),1)+INDEX(mapping!H:H,MATCH(C60,mapping!A:A,0),1)),'Stats import'!B:B,0),1)</f>
        <v>5.8</v>
      </c>
      <c r="DK60" s="53">
        <f>INDEX('Stats import'!H:H,MATCH((INDEX(mapping!R:R,MATCH(INDEX(statsCategories,1,14),mapping!P:P,0),1)+INDEX(mapping!H:H,MATCH(C60,mapping!A:A,0),1)),'Stats import'!B:B,0),1)</f>
        <v>27.09</v>
      </c>
      <c r="DL60" s="53">
        <f>INDEX('Stats import'!H:H,MATCH((INDEX(mapping!R:R,MATCH(INDEX(statsCategories,1,15),mapping!P:P,0),1)+INDEX(mapping!H:H,MATCH(C60,mapping!A:A,0),1)),'Stats import'!B:B,0),1)</f>
        <v>10.88</v>
      </c>
      <c r="DM60" s="53">
        <f>INDEX('Stats import'!H:H,MATCH((INDEX(mapping!R:R,MATCH(INDEX(statsCategories,1,16),mapping!P:P,0),1)+INDEX(mapping!H:H,MATCH(C60,mapping!A:A,0),1)),'Stats import'!B:B,0),1)</f>
        <v>37.97</v>
      </c>
      <c r="DN60" s="53">
        <f>INDEX('Stats import'!H:H,MATCH((INDEX(mapping!R:R,MATCH(INDEX(statsCategories,1,17),mapping!P:P,0),1)+INDEX(mapping!H:H,MATCH(C60,mapping!A:A,0),1)),'Stats import'!B:B,0),1)</f>
        <v>70.5</v>
      </c>
      <c r="DO60" s="53">
        <f>INDEX('Stats import'!H:H,MATCH((INDEX(mapping!R:R,MATCH(INDEX(statsCategories,1,18),mapping!P:P,0),1)+INDEX(mapping!H:H,MATCH(C60,mapping!A:A,0),1)),'Stats import'!B:B,0),1)</f>
        <v>6</v>
      </c>
      <c r="DP60" s="53">
        <f>INDEX('Stats import'!H:H,MATCH((INDEX(mapping!R:R,MATCH(INDEX(statsCategories,1,19),mapping!P:P,0),1)+INDEX(mapping!H:H,MATCH(C60,mapping!A:A,0),1)),'Stats import'!B:B,0),1)</f>
        <v>76.5</v>
      </c>
      <c r="DQ60" s="53">
        <f>INDEX('Stats import'!H:H,MATCH((INDEX(mapping!R:R,MATCH(INDEX(statsCategories,1,20),mapping!P:P,0),1)+INDEX(mapping!H:H,MATCH(C60,mapping!A:A,0),1)),'Stats import'!B:B,0),1)</f>
        <v>4.8</v>
      </c>
      <c r="DR60" s="53">
        <f>INDEX('Stats import'!H:H,MATCH((INDEX(mapping!R:R,MATCH(INDEX(statsCategories,1,21),mapping!P:P,0),1)+INDEX(mapping!H:H,MATCH(C60,mapping!A:A,0),1)),'Stats import'!B:B,0),1)</f>
        <v>27.1</v>
      </c>
      <c r="DS60" s="53">
        <f>INDEX('Stats import'!H:H,MATCH((INDEX(mapping!R:R,MATCH(INDEX(statsCategories,1,22),mapping!P:P,0),1)+INDEX(mapping!H:H,MATCH(C60,mapping!A:A,0),1)),'Stats import'!B:B,0),1)</f>
        <v>32.700000000000003</v>
      </c>
      <c r="DT60" s="53">
        <f>INDEX('Stats import'!H:H,MATCH((INDEX(mapping!R:R,MATCH(INDEX(statsCategories,1,23),mapping!P:P,0),1)+INDEX(mapping!H:H,MATCH(C60,mapping!A:A,0),1)),'Stats import'!B:B,0),1)</f>
        <v>32.4</v>
      </c>
      <c r="DU60" s="53">
        <f>INDEX('Stats import'!H:H,MATCH((INDEX(mapping!R:R,MATCH(INDEX(statsCategories,1,24),mapping!P:P,0),1)+INDEX(mapping!H:H,MATCH(C60,mapping!A:A,0),1)),'Stats import'!B:B,0),1)</f>
        <v>8.9</v>
      </c>
      <c r="DV60" s="53">
        <f>INDEX('Stats import'!H:H,MATCH((INDEX(mapping!R:R,MATCH(INDEX(statsCategories,1,25),mapping!P:P,0),1)+INDEX(mapping!H:H,MATCH(C60,mapping!A:A,0),1)),'Stats import'!B:B,0),1)</f>
        <v>-2.2999999999999998</v>
      </c>
      <c r="DW60" s="53">
        <f>INDEX('Stats import'!H:H,MATCH((INDEX(mapping!R:R,MATCH(INDEX(statsCategories,1,26),mapping!P:P,0),1)+INDEX(mapping!H:H,MATCH(C60,mapping!A:A,0),1)),'Stats import'!B:B,0),1)</f>
        <v>9.65</v>
      </c>
      <c r="DX60" s="53">
        <f>INDEX('Stats import'!H:H,MATCH((INDEX(mapping!R:R,MATCH(INDEX(statsCategories,1,27),mapping!P:P,0),1)+INDEX(mapping!H:H,MATCH(C60,mapping!A:A,0),1)),'Stats import'!B:B,0),1)</f>
        <v>11.9</v>
      </c>
      <c r="DZ60" s="173">
        <f t="shared" si="66"/>
        <v>19.2</v>
      </c>
      <c r="EA60" s="173">
        <f t="shared" si="67"/>
        <v>0.1</v>
      </c>
      <c r="EB60" s="344">
        <f>INDEX('KenPom import'!J:J,MATCH(INDEX(kpVal,MATCH(C60,valCol,0)),kpTeam,0))</f>
        <v>65.900000000000006</v>
      </c>
      <c r="EC60" s="176">
        <f t="shared" si="68"/>
        <v>-0.57558002705488132</v>
      </c>
      <c r="ED60" s="176">
        <f t="shared" si="69"/>
        <v>0.11388055130103748</v>
      </c>
      <c r="EE60" s="176">
        <f t="shared" si="70"/>
        <v>-0.61436078699003061</v>
      </c>
      <c r="EF60" s="176">
        <f t="shared" si="71"/>
        <v>-0.45964726552760099</v>
      </c>
      <c r="EG60" s="176">
        <f t="shared" si="72"/>
        <v>0.4924073063582512</v>
      </c>
      <c r="EH60" s="176">
        <f t="shared" si="73"/>
        <v>-0.72802099558854383</v>
      </c>
      <c r="EI60" s="176">
        <f t="shared" si="74"/>
        <v>0.33196999117791848</v>
      </c>
      <c r="EJ60" s="176">
        <f t="shared" si="75"/>
        <v>5.6577365453491658E-2</v>
      </c>
      <c r="EK60" s="176">
        <f t="shared" si="76"/>
        <v>1.2875853874954042</v>
      </c>
      <c r="EL60" s="176">
        <f t="shared" si="77"/>
        <v>-1.0749199701529912</v>
      </c>
      <c r="EM60" s="225">
        <f t="shared" si="78"/>
        <v>-1.5114785190996338</v>
      </c>
      <c r="EN60" s="176">
        <f t="shared" si="79"/>
        <v>-1.4164469487177087</v>
      </c>
      <c r="EO60" s="176">
        <f t="shared" si="80"/>
        <v>0.60127260831378482</v>
      </c>
      <c r="EP60" s="176">
        <f t="shared" si="81"/>
        <v>0.88389620660101342</v>
      </c>
      <c r="EQ60" s="176">
        <f t="shared" si="82"/>
        <v>-0.3427151724403803</v>
      </c>
      <c r="ER60" s="176">
        <f t="shared" si="83"/>
        <v>0.38325706137011645</v>
      </c>
      <c r="ES60" s="176">
        <f t="shared" si="84"/>
        <v>0.21763406467066029</v>
      </c>
      <c r="ET60" s="176">
        <f t="shared" si="85"/>
        <v>-0.70981048772251321</v>
      </c>
      <c r="EU60" s="176">
        <f t="shared" si="86"/>
        <v>-0.8228933886962404</v>
      </c>
      <c r="EV60" s="176">
        <f t="shared" si="87"/>
        <v>-1.6637869808139998</v>
      </c>
      <c r="EW60" s="176">
        <f t="shared" si="88"/>
        <v>0.70917672355227801</v>
      </c>
      <c r="EX60" s="176">
        <f t="shared" si="89"/>
        <v>-1.3401958263808433</v>
      </c>
      <c r="EY60" s="176">
        <f t="shared" si="90"/>
        <v>5.6086200650923727E-2</v>
      </c>
      <c r="EZ60" s="176">
        <f t="shared" si="91"/>
        <v>0.18745470615364462</v>
      </c>
      <c r="FA60" s="176">
        <f t="shared" si="92"/>
        <v>-1.8984522735010367</v>
      </c>
      <c r="FB60" s="176">
        <f t="shared" si="93"/>
        <v>-1.4329435817259071</v>
      </c>
      <c r="FC60" s="176">
        <f t="shared" si="94"/>
        <v>-1.0756323294059105</v>
      </c>
      <c r="FD60" s="176">
        <f t="shared" si="95"/>
        <v>-1.374299102958271</v>
      </c>
      <c r="FE60" s="176">
        <f t="shared" si="96"/>
        <v>-1.4531725823415573</v>
      </c>
      <c r="FF60" s="178">
        <f t="shared" si="97"/>
        <v>-0.72657725510169135</v>
      </c>
      <c r="FG60" s="203">
        <f t="shared" si="98"/>
        <v>30.6757685352622</v>
      </c>
      <c r="FH60" s="178">
        <f t="shared" si="99"/>
        <v>0.46905477308294213</v>
      </c>
      <c r="FI60" s="177"/>
      <c r="FJ60" s="177"/>
    </row>
    <row r="61" spans="1:166" ht="15" customHeight="1" x14ac:dyDescent="0.3">
      <c r="A61" s="48">
        <v>60</v>
      </c>
      <c r="B61" s="15" t="s">
        <v>45</v>
      </c>
      <c r="C61" s="15" t="s">
        <v>295</v>
      </c>
      <c r="D61" s="261" t="s">
        <v>1863</v>
      </c>
      <c r="E61" s="126">
        <v>15</v>
      </c>
      <c r="F61" s="241" t="s">
        <v>676</v>
      </c>
      <c r="H61" s="351">
        <f t="shared" si="51"/>
        <v>193</v>
      </c>
      <c r="I61" s="352">
        <f>IFERROR(INDEX('Net Import'!A:A,MATCH(INDEX(mapping!B:B,MATCH(C61,mapping!A:A,0),1),'Net Import'!B:B,0),1),0)</f>
        <v>189</v>
      </c>
      <c r="J61" s="355">
        <f t="shared" si="52"/>
        <v>143</v>
      </c>
      <c r="L61" s="132">
        <v>15</v>
      </c>
      <c r="M61" s="422">
        <f t="shared" si="53"/>
        <v>203.03471794871797</v>
      </c>
      <c r="N61" s="47">
        <f t="shared" si="54"/>
        <v>0</v>
      </c>
      <c r="O61" s="231">
        <f t="shared" si="55"/>
        <v>-1.8</v>
      </c>
      <c r="P61" s="417">
        <f t="shared" si="56"/>
        <v>79</v>
      </c>
      <c r="Q61" s="232">
        <f t="shared" si="57"/>
        <v>325</v>
      </c>
      <c r="R61" s="420">
        <f t="shared" si="58"/>
        <v>19.334102564102565</v>
      </c>
      <c r="S61" s="472">
        <v>7</v>
      </c>
      <c r="T61" s="473">
        <v>1</v>
      </c>
      <c r="U61" s="125">
        <f t="shared" si="59"/>
        <v>0</v>
      </c>
      <c r="V61" s="126">
        <f t="shared" si="60"/>
        <v>4</v>
      </c>
      <c r="W61" s="274">
        <f t="shared" si="61"/>
        <v>13</v>
      </c>
      <c r="X61" s="51">
        <f t="shared" si="62"/>
        <v>1</v>
      </c>
      <c r="Y61" s="70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71"/>
      <c r="AK61" s="70" t="s">
        <v>614</v>
      </c>
      <c r="AL61" s="135"/>
      <c r="AM61" s="135"/>
      <c r="AN61" s="135"/>
      <c r="AO61" s="135"/>
      <c r="AP61" s="135"/>
      <c r="AQ61" s="135"/>
      <c r="AR61" s="135"/>
      <c r="AS61" s="135"/>
      <c r="AT61" s="135"/>
      <c r="AU61" s="135"/>
      <c r="AV61" s="71"/>
      <c r="AW61" s="139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  <c r="BI61" s="136"/>
      <c r="BJ61" s="136"/>
      <c r="BK61" s="62"/>
      <c r="BL61" s="139" t="s">
        <v>603</v>
      </c>
      <c r="BM61" s="136" t="s">
        <v>576</v>
      </c>
      <c r="BN61" s="136" t="s">
        <v>621</v>
      </c>
      <c r="BO61" s="136"/>
      <c r="BP61" s="136"/>
      <c r="BQ61" s="136"/>
      <c r="BR61" s="136"/>
      <c r="BS61" s="136"/>
      <c r="BT61" s="136"/>
      <c r="BU61" s="136"/>
      <c r="BV61" s="136"/>
      <c r="BW61" s="136"/>
      <c r="BX61" s="62"/>
      <c r="BY61" s="141" t="s">
        <v>676</v>
      </c>
      <c r="BZ61" s="68" t="s">
        <v>639</v>
      </c>
      <c r="CA61" s="68" t="s">
        <v>1866</v>
      </c>
      <c r="CB61" s="68" t="s">
        <v>619</v>
      </c>
      <c r="CC61" s="68" t="s">
        <v>1409</v>
      </c>
      <c r="CD61" s="68" t="s">
        <v>1665</v>
      </c>
      <c r="CE61" s="74" t="s">
        <v>1666</v>
      </c>
      <c r="CF61" s="74" t="s">
        <v>1405</v>
      </c>
      <c r="CG61" s="74" t="s">
        <v>1665</v>
      </c>
      <c r="CT61" s="143">
        <f t="shared" si="63"/>
        <v>400</v>
      </c>
      <c r="CU61" s="196">
        <f t="shared" si="64"/>
        <v>166.66666666666669</v>
      </c>
      <c r="CV61" s="197">
        <f>VLOOKUP(B61,'SODiv Index'!A:B,2,FALSE)</f>
        <v>0.4</v>
      </c>
      <c r="CW61" s="130">
        <f t="shared" si="65"/>
        <v>165.33333333333334</v>
      </c>
      <c r="CX61" s="206">
        <f>INDEX('Stats import'!H:H,MATCH((INDEX(mapping!R:R,MATCH(INDEX(statsCategories,1,1),mapping!P:P,0),1)+INDEX(mapping!H:H,MATCH(C61,mapping!A:A,0),1)),'Stats import'!B:B,0),1)</f>
        <v>1.49</v>
      </c>
      <c r="CY61" s="53">
        <f>INDEX('Stats import'!H:H,MATCH((INDEX(mapping!R:R,MATCH(INDEX(statsCategories,1,2),mapping!P:P,0),1)+INDEX(mapping!H:H,MATCH(C61,mapping!A:A,0),1)),'Stats import'!B:B,0),1)</f>
        <v>15.9</v>
      </c>
      <c r="CZ61" s="53">
        <f>INDEX('Stats import'!H:H,MATCH((INDEX(mapping!R:R,MATCH(INDEX(statsCategories,1,3),mapping!P:P,0),1)+INDEX(mapping!H:H,MATCH(C61,mapping!A:A,0),1)),'Stats import'!B:B,0),1)</f>
        <v>26.41</v>
      </c>
      <c r="DA61" s="53">
        <f>INDEX('Stats import'!H:H,MATCH((INDEX(mapping!R:R,MATCH(INDEX(statsCategories,1,4),mapping!P:P,0),1)+INDEX(mapping!H:H,MATCH(C61,mapping!A:A,0),1)),'Stats import'!B:B,0),1)</f>
        <v>2.9</v>
      </c>
      <c r="DB61" s="53">
        <f>INDEX('Stats import'!H:H,MATCH((INDEX(mapping!R:R,MATCH(INDEX(statsCategories,1,5),mapping!P:P,0),1)+INDEX(mapping!H:H,MATCH(C61,mapping!A:A,0),1)),'Stats import'!B:B,0),1)</f>
        <v>0.56699999999999995</v>
      </c>
      <c r="DC61" s="53">
        <f>INDEX('Stats import'!H:H,MATCH((INDEX(mapping!R:R,MATCH(INDEX(statsCategories,1,6),mapping!P:P,0),1)+INDEX(mapping!H:H,MATCH(C61,mapping!A:A,0),1)),'Stats import'!B:B,0),1)</f>
        <v>11.56</v>
      </c>
      <c r="DD61" s="53">
        <f>INDEX('Stats import'!H:H,MATCH((INDEX(mapping!R:R,MATCH(INDEX(statsCategories,1,7),mapping!P:P,0),1)+INDEX(mapping!H:H,MATCH(C61,mapping!A:A,0),1)),'Stats import'!B:B,0),1)</f>
        <v>48.2</v>
      </c>
      <c r="DE61" s="53">
        <f>INDEX('Stats import'!H:H,MATCH((INDEX(mapping!R:R,MATCH(INDEX(statsCategories,1,8),mapping!P:P,0),1)+INDEX(mapping!H:H,MATCH(C61,mapping!A:A,0),1)),'Stats import'!B:B,0),1)</f>
        <v>46.6</v>
      </c>
      <c r="DF61" s="53">
        <f>INDEX('Stats import'!H:H,MATCH((INDEX(mapping!R:R,MATCH(INDEX(statsCategories,1,9),mapping!P:P,0),1)+INDEX(mapping!H:H,MATCH(C61,mapping!A:A,0),1)),'Stats import'!B:B,0),1)</f>
        <v>19.899999999999999</v>
      </c>
      <c r="DG61" s="53">
        <f>INDEX('Stats import'!H:H,MATCH((INDEX(mapping!R:R,MATCH(INDEX(statsCategories,1,10),mapping!P:P,0),1)+INDEX(mapping!H:H,MATCH(C61,mapping!A:A,0),1)),'Stats import'!B:B,0),1)</f>
        <v>22.5</v>
      </c>
      <c r="DH61" s="53">
        <f>INDEX('Stats import'!H:H,MATCH((INDEX(mapping!R:R,MATCH(INDEX(statsCategories,1,11),mapping!P:P,0),1)+INDEX(mapping!H:H,MATCH(C61,mapping!A:A,0),1)),'Stats import'!B:B,0),1)</f>
        <v>73.900000000000006</v>
      </c>
      <c r="DI61" s="53">
        <f>INDEX('Stats import'!H:H,MATCH((INDEX(mapping!R:R,MATCH(INDEX(statsCategories,1,12),mapping!P:P,0),1)+INDEX(mapping!H:H,MATCH(C61,mapping!A:A,0),1)),'Stats import'!B:B,0),1)</f>
        <v>16.600000000000001</v>
      </c>
      <c r="DJ61" s="53">
        <f>INDEX('Stats import'!H:H,MATCH((INDEX(mapping!R:R,MATCH(INDEX(statsCategories,1,13),mapping!P:P,0),1)+INDEX(mapping!H:H,MATCH(C61,mapping!A:A,0),1)),'Stats import'!B:B,0),1)</f>
        <v>-1.6</v>
      </c>
      <c r="DK61" s="53">
        <f>INDEX('Stats import'!H:H,MATCH((INDEX(mapping!R:R,MATCH(INDEX(statsCategories,1,14),mapping!P:P,0),1)+INDEX(mapping!H:H,MATCH(C61,mapping!A:A,0),1)),'Stats import'!B:B,0),1)</f>
        <v>23.56</v>
      </c>
      <c r="DL61" s="53">
        <f>INDEX('Stats import'!H:H,MATCH((INDEX(mapping!R:R,MATCH(INDEX(statsCategories,1,15),mapping!P:P,0),1)+INDEX(mapping!H:H,MATCH(C61,mapping!A:A,0),1)),'Stats import'!B:B,0),1)</f>
        <v>10.24</v>
      </c>
      <c r="DM61" s="53">
        <f>INDEX('Stats import'!H:H,MATCH((INDEX(mapping!R:R,MATCH(INDEX(statsCategories,1,16),mapping!P:P,0),1)+INDEX(mapping!H:H,MATCH(C61,mapping!A:A,0),1)),'Stats import'!B:B,0),1)</f>
        <v>33.79</v>
      </c>
      <c r="DN61" s="53">
        <f>INDEX('Stats import'!H:H,MATCH((INDEX(mapping!R:R,MATCH(INDEX(statsCategories,1,17),mapping!P:P,0),1)+INDEX(mapping!H:H,MATCH(C61,mapping!A:A,0),1)),'Stats import'!B:B,0),1)</f>
        <v>82.9</v>
      </c>
      <c r="DO61" s="53">
        <f>INDEX('Stats import'!H:H,MATCH((INDEX(mapping!R:R,MATCH(INDEX(statsCategories,1,18),mapping!P:P,0),1)+INDEX(mapping!H:H,MATCH(C61,mapping!A:A,0),1)),'Stats import'!B:B,0),1)</f>
        <v>1.9</v>
      </c>
      <c r="DP61" s="53">
        <f>INDEX('Stats import'!H:H,MATCH((INDEX(mapping!R:R,MATCH(INDEX(statsCategories,1,19),mapping!P:P,0),1)+INDEX(mapping!H:H,MATCH(C61,mapping!A:A,0),1)),'Stats import'!B:B,0),1)</f>
        <v>84.9</v>
      </c>
      <c r="DQ61" s="53">
        <f>INDEX('Stats import'!H:H,MATCH((INDEX(mapping!R:R,MATCH(INDEX(statsCategories,1,20),mapping!P:P,0),1)+INDEX(mapping!H:H,MATCH(C61,mapping!A:A,0),1)),'Stats import'!B:B,0),1)</f>
        <v>5.9</v>
      </c>
      <c r="DR61" s="53">
        <f>INDEX('Stats import'!H:H,MATCH((INDEX(mapping!R:R,MATCH(INDEX(statsCategories,1,21),mapping!P:P,0),1)+INDEX(mapping!H:H,MATCH(C61,mapping!A:A,0),1)),'Stats import'!B:B,0),1)</f>
        <v>28.3</v>
      </c>
      <c r="DS61" s="53">
        <f>INDEX('Stats import'!H:H,MATCH((INDEX(mapping!R:R,MATCH(INDEX(statsCategories,1,22),mapping!P:P,0),1)+INDEX(mapping!H:H,MATCH(C61,mapping!A:A,0),1)),'Stats import'!B:B,0),1)</f>
        <v>36</v>
      </c>
      <c r="DT61" s="53">
        <f>INDEX('Stats import'!H:H,MATCH((INDEX(mapping!R:R,MATCH(INDEX(statsCategories,1,23),mapping!P:P,0),1)+INDEX(mapping!H:H,MATCH(C61,mapping!A:A,0),1)),'Stats import'!B:B,0),1)</f>
        <v>35.4</v>
      </c>
      <c r="DU61" s="53">
        <f>INDEX('Stats import'!H:H,MATCH((INDEX(mapping!R:R,MATCH(INDEX(statsCategories,1,24),mapping!P:P,0),1)+INDEX(mapping!H:H,MATCH(C61,mapping!A:A,0),1)),'Stats import'!B:B,0),1)</f>
        <v>10.199999999999999</v>
      </c>
      <c r="DV61" s="53">
        <f>INDEX('Stats import'!H:H,MATCH((INDEX(mapping!R:R,MATCH(INDEX(statsCategories,1,25),mapping!P:P,0),1)+INDEX(mapping!H:H,MATCH(C61,mapping!A:A,0),1)),'Stats import'!B:B,0),1)</f>
        <v>0.2</v>
      </c>
      <c r="DW61" s="53">
        <f>INDEX('Stats import'!H:H,MATCH((INDEX(mapping!R:R,MATCH(INDEX(statsCategories,1,26),mapping!P:P,0),1)+INDEX(mapping!H:H,MATCH(C61,mapping!A:A,0),1)),'Stats import'!B:B,0),1)</f>
        <v>10.88</v>
      </c>
      <c r="DX61" s="53">
        <f>INDEX('Stats import'!H:H,MATCH((INDEX(mapping!R:R,MATCH(INDEX(statsCategories,1,27),mapping!P:P,0),1)+INDEX(mapping!H:H,MATCH(C61,mapping!A:A,0),1)),'Stats import'!B:B,0),1)</f>
        <v>10.7</v>
      </c>
      <c r="DZ61" s="173">
        <f t="shared" si="66"/>
        <v>19.334102564102565</v>
      </c>
      <c r="EA61" s="173">
        <f t="shared" si="67"/>
        <v>1.8</v>
      </c>
      <c r="EB61" s="344">
        <f>INDEX('KenPom import'!J:J,MATCH(INDEX(kpVal,MATCH(C61,valCol,0)),kpTeam,0))</f>
        <v>69.7</v>
      </c>
      <c r="EC61" s="176">
        <f t="shared" si="68"/>
        <v>0.18273217693325364</v>
      </c>
      <c r="ED61" s="176">
        <f t="shared" si="69"/>
        <v>0.2727836461396923</v>
      </c>
      <c r="EE61" s="176">
        <f t="shared" si="70"/>
        <v>0.76094354835122346</v>
      </c>
      <c r="EF61" s="176">
        <f t="shared" si="71"/>
        <v>-0.86709082499805012</v>
      </c>
      <c r="EG61" s="176">
        <f t="shared" si="72"/>
        <v>1.0603745392328563</v>
      </c>
      <c r="EH61" s="176">
        <f t="shared" si="73"/>
        <v>0.10151046940118898</v>
      </c>
      <c r="EI61" s="176">
        <f t="shared" si="74"/>
        <v>0.62596555532071818</v>
      </c>
      <c r="EJ61" s="176">
        <f t="shared" si="75"/>
        <v>-1.9176115567535761</v>
      </c>
      <c r="EK61" s="176">
        <f t="shared" si="76"/>
        <v>-1.7758147909323279</v>
      </c>
      <c r="EL61" s="176">
        <f t="shared" si="77"/>
        <v>0.36977246973262712</v>
      </c>
      <c r="EM61" s="225">
        <f t="shared" si="78"/>
        <v>9.0304610089485343E-2</v>
      </c>
      <c r="EN61" s="176">
        <f t="shared" si="79"/>
        <v>0.36805314415499757</v>
      </c>
      <c r="EO61" s="176">
        <f t="shared" si="80"/>
        <v>-1.4257967773454441</v>
      </c>
      <c r="EP61" s="176">
        <f t="shared" si="81"/>
        <v>-1.0276697969533277</v>
      </c>
      <c r="EQ61" s="176">
        <f t="shared" si="82"/>
        <v>-0.72072070516221476</v>
      </c>
      <c r="ER61" s="176">
        <f t="shared" si="83"/>
        <v>-1.138485533288712</v>
      </c>
      <c r="ES61" s="176">
        <f t="shared" si="84"/>
        <v>-2.4642664589727721</v>
      </c>
      <c r="ET61" s="176">
        <f t="shared" si="85"/>
        <v>-1.6340575697907325</v>
      </c>
      <c r="EU61" s="176">
        <f t="shared" si="86"/>
        <v>0.84272214505037701</v>
      </c>
      <c r="EV61" s="176">
        <f t="shared" si="87"/>
        <v>-0.84077824381775335</v>
      </c>
      <c r="EW61" s="176">
        <f t="shared" si="88"/>
        <v>1.0081708625993511</v>
      </c>
      <c r="EX61" s="176">
        <f t="shared" si="89"/>
        <v>0.31312986597683723</v>
      </c>
      <c r="EY61" s="176">
        <f t="shared" si="90"/>
        <v>-1.6696430501466639</v>
      </c>
      <c r="EZ61" s="176">
        <f t="shared" si="91"/>
        <v>1.0065845145561263</v>
      </c>
      <c r="FA61" s="176">
        <f t="shared" si="92"/>
        <v>-0.603022540644649</v>
      </c>
      <c r="FB61" s="176">
        <f t="shared" si="93"/>
        <v>-0.72095787963628277</v>
      </c>
      <c r="FC61" s="176">
        <f t="shared" si="94"/>
        <v>5.1667928486746464E-2</v>
      </c>
      <c r="FD61" s="176">
        <f t="shared" si="95"/>
        <v>-1.388145216759175</v>
      </c>
      <c r="FE61" s="176">
        <f t="shared" si="96"/>
        <v>-1.6717189399645274</v>
      </c>
      <c r="FF61" s="178">
        <f t="shared" si="97"/>
        <v>0.84888269889911117</v>
      </c>
      <c r="FG61" s="203">
        <f t="shared" si="98"/>
        <v>31.929276895943577</v>
      </c>
      <c r="FH61" s="178">
        <f t="shared" si="99"/>
        <v>0.46987115666178614</v>
      </c>
      <c r="FI61" s="177"/>
      <c r="FJ61" s="177"/>
    </row>
    <row r="62" spans="1:166" ht="15" customHeight="1" x14ac:dyDescent="0.3">
      <c r="A62" s="48">
        <v>58</v>
      </c>
      <c r="B62" s="21" t="s">
        <v>55</v>
      </c>
      <c r="C62" s="21" t="s">
        <v>1569</v>
      </c>
      <c r="D62" s="271" t="s">
        <v>1231</v>
      </c>
      <c r="E62" s="126">
        <v>15</v>
      </c>
      <c r="F62" s="241" t="s">
        <v>676</v>
      </c>
      <c r="G62" s="468"/>
      <c r="H62" s="351">
        <f t="shared" si="51"/>
        <v>206</v>
      </c>
      <c r="I62" s="352">
        <f>IFERROR(INDEX('Net Import'!A:A,MATCH(INDEX(mapping!B:B,MATCH(C62,mapping!A:A,0),1),'Net Import'!B:B,0),1),0)</f>
        <v>172</v>
      </c>
      <c r="J62" s="355">
        <f t="shared" si="52"/>
        <v>128</v>
      </c>
      <c r="L62" s="132">
        <v>14</v>
      </c>
      <c r="M62" s="422">
        <f t="shared" si="53"/>
        <v>182.0626666666667</v>
      </c>
      <c r="N62" s="47">
        <f t="shared" si="54"/>
        <v>0</v>
      </c>
      <c r="O62" s="231">
        <f t="shared" si="55"/>
        <v>-2.6</v>
      </c>
      <c r="P62" s="417">
        <f t="shared" si="56"/>
        <v>205</v>
      </c>
      <c r="Q62" s="232">
        <f t="shared" si="57"/>
        <v>199</v>
      </c>
      <c r="R62" s="420">
        <f t="shared" si="58"/>
        <v>13.35</v>
      </c>
      <c r="S62" s="472">
        <v>7</v>
      </c>
      <c r="T62" s="473">
        <v>1</v>
      </c>
      <c r="U62" s="125">
        <f t="shared" si="59"/>
        <v>0</v>
      </c>
      <c r="V62" s="126">
        <f t="shared" si="60"/>
        <v>1</v>
      </c>
      <c r="W62" s="274">
        <f t="shared" si="61"/>
        <v>9</v>
      </c>
      <c r="X62" s="51">
        <f t="shared" si="62"/>
        <v>1</v>
      </c>
      <c r="Y62" s="70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71"/>
      <c r="AK62" s="70" t="s">
        <v>558</v>
      </c>
      <c r="AL62" s="135"/>
      <c r="AM62" s="135"/>
      <c r="AN62" s="135"/>
      <c r="AO62" s="135"/>
      <c r="AP62" s="135"/>
      <c r="AQ62" s="135"/>
      <c r="AR62" s="135"/>
      <c r="AS62" s="135"/>
      <c r="AT62" s="135"/>
      <c r="AU62" s="135"/>
      <c r="AV62" s="71"/>
      <c r="AW62" s="139"/>
      <c r="AX62" s="136"/>
      <c r="AY62" s="136"/>
      <c r="AZ62" s="136"/>
      <c r="BA62" s="136"/>
      <c r="BB62" s="136"/>
      <c r="BC62" s="136"/>
      <c r="BD62" s="136"/>
      <c r="BE62" s="136"/>
      <c r="BF62" s="136"/>
      <c r="BG62" s="136"/>
      <c r="BH62" s="136"/>
      <c r="BI62" s="136"/>
      <c r="BJ62" s="136"/>
      <c r="BK62" s="62"/>
      <c r="BL62" s="139"/>
      <c r="BM62" s="136"/>
      <c r="BN62" s="136"/>
      <c r="BO62" s="136"/>
      <c r="BP62" s="136"/>
      <c r="BQ62" s="136"/>
      <c r="BR62" s="136"/>
      <c r="BS62" s="136"/>
      <c r="BT62" s="136"/>
      <c r="BU62" s="136"/>
      <c r="BV62" s="136"/>
      <c r="BW62" s="136"/>
      <c r="BX62" s="62"/>
      <c r="BY62" s="141" t="s">
        <v>1361</v>
      </c>
      <c r="BZ62" s="68" t="s">
        <v>637</v>
      </c>
      <c r="CA62" s="68" t="s">
        <v>1776</v>
      </c>
      <c r="CB62" s="68" t="s">
        <v>1229</v>
      </c>
      <c r="CC62" s="68" t="s">
        <v>1777</v>
      </c>
      <c r="CD62" s="68" t="s">
        <v>495</v>
      </c>
      <c r="CE62" s="74" t="s">
        <v>1778</v>
      </c>
      <c r="CF62" s="74" t="s">
        <v>669</v>
      </c>
      <c r="CT62" s="143">
        <f t="shared" si="63"/>
        <v>373.6</v>
      </c>
      <c r="CU62" s="196">
        <f t="shared" si="64"/>
        <v>155.66666666666669</v>
      </c>
      <c r="CV62" s="197">
        <f>VLOOKUP(B62,'SODiv Index'!A:B,2,FALSE)</f>
        <v>0.3</v>
      </c>
      <c r="CW62" s="130">
        <f t="shared" si="65"/>
        <v>154.73266666666669</v>
      </c>
      <c r="CX62" s="206">
        <f>INDEX('Stats import'!H:H,MATCH((INDEX(mapping!R:R,MATCH(INDEX(statsCategories,1,1),mapping!P:P,0),1)+INDEX(mapping!H:H,MATCH(C62,mapping!A:A,0),1)),'Stats import'!B:B,0),1)</f>
        <v>1.08</v>
      </c>
      <c r="CY62" s="53">
        <f>INDEX('Stats import'!H:H,MATCH((INDEX(mapping!R:R,MATCH(INDEX(statsCategories,1,2),mapping!P:P,0),1)+INDEX(mapping!H:H,MATCH(C62,mapping!A:A,0),1)),'Stats import'!B:B,0),1)</f>
        <v>13.2</v>
      </c>
      <c r="CZ62" s="53">
        <f>INDEX('Stats import'!H:H,MATCH((INDEX(mapping!R:R,MATCH(INDEX(statsCategories,1,3),mapping!P:P,0),1)+INDEX(mapping!H:H,MATCH(C62,mapping!A:A,0),1)),'Stats import'!B:B,0),1)</f>
        <v>18.41</v>
      </c>
      <c r="DA62" s="53">
        <f>INDEX('Stats import'!H:H,MATCH((INDEX(mapping!R:R,MATCH(INDEX(statsCategories,1,4),mapping!P:P,0),1)+INDEX(mapping!H:H,MATCH(C62,mapping!A:A,0),1)),'Stats import'!B:B,0),1)</f>
        <v>3.6</v>
      </c>
      <c r="DB62" s="53">
        <f>INDEX('Stats import'!H:H,MATCH((INDEX(mapping!R:R,MATCH(INDEX(statsCategories,1,5),mapping!P:P,0),1)+INDEX(mapping!H:H,MATCH(C62,mapping!A:A,0),1)),'Stats import'!B:B,0),1)</f>
        <v>0.51</v>
      </c>
      <c r="DC62" s="53">
        <f>INDEX('Stats import'!H:H,MATCH((INDEX(mapping!R:R,MATCH(INDEX(statsCategories,1,6),mapping!P:P,0),1)+INDEX(mapping!H:H,MATCH(C62,mapping!A:A,0),1)),'Stats import'!B:B,0),1)</f>
        <v>15.91</v>
      </c>
      <c r="DD62" s="53">
        <f>INDEX('Stats import'!H:H,MATCH((INDEX(mapping!R:R,MATCH(INDEX(statsCategories,1,7),mapping!P:P,0),1)+INDEX(mapping!H:H,MATCH(C62,mapping!A:A,0),1)),'Stats import'!B:B,0),1)</f>
        <v>46</v>
      </c>
      <c r="DE62" s="53">
        <f>INDEX('Stats import'!H:H,MATCH((INDEX(mapping!R:R,MATCH(INDEX(statsCategories,1,8),mapping!P:P,0),1)+INDEX(mapping!H:H,MATCH(C62,mapping!A:A,0),1)),'Stats import'!B:B,0),1)</f>
        <v>44.4</v>
      </c>
      <c r="DF62" s="53">
        <f>INDEX('Stats import'!H:H,MATCH((INDEX(mapping!R:R,MATCH(INDEX(statsCategories,1,9),mapping!P:P,0),1)+INDEX(mapping!H:H,MATCH(C62,mapping!A:A,0),1)),'Stats import'!B:B,0),1)</f>
        <v>18.100000000000001</v>
      </c>
      <c r="DG62" s="53">
        <f>INDEX('Stats import'!H:H,MATCH((INDEX(mapping!R:R,MATCH(INDEX(statsCategories,1,10),mapping!P:P,0),1)+INDEX(mapping!H:H,MATCH(C62,mapping!A:A,0),1)),'Stats import'!B:B,0),1)</f>
        <v>21.3</v>
      </c>
      <c r="DH62" s="53">
        <f>INDEX('Stats import'!H:H,MATCH((INDEX(mapping!R:R,MATCH(INDEX(statsCategories,1,11),mapping!P:P,0),1)+INDEX(mapping!H:H,MATCH(C62,mapping!A:A,0),1)),'Stats import'!B:B,0),1)</f>
        <v>76.5</v>
      </c>
      <c r="DI62" s="53">
        <f>INDEX('Stats import'!H:H,MATCH((INDEX(mapping!R:R,MATCH(INDEX(statsCategories,1,12),mapping!P:P,0),1)+INDEX(mapping!H:H,MATCH(C62,mapping!A:A,0),1)),'Stats import'!B:B,0),1)</f>
        <v>16.3</v>
      </c>
      <c r="DJ62" s="53">
        <f>INDEX('Stats import'!H:H,MATCH((INDEX(mapping!R:R,MATCH(INDEX(statsCategories,1,13),mapping!P:P,0),1)+INDEX(mapping!H:H,MATCH(C62,mapping!A:A,0),1)),'Stats import'!B:B,0),1)</f>
        <v>4.3</v>
      </c>
      <c r="DK62" s="53">
        <f>INDEX('Stats import'!H:H,MATCH((INDEX(mapping!R:R,MATCH(INDEX(statsCategories,1,14),mapping!P:P,0),1)+INDEX(mapping!H:H,MATCH(C62,mapping!A:A,0),1)),'Stats import'!B:B,0),1)</f>
        <v>24.97</v>
      </c>
      <c r="DL62" s="53">
        <f>INDEX('Stats import'!H:H,MATCH((INDEX(mapping!R:R,MATCH(INDEX(statsCategories,1,15),mapping!P:P,0),1)+INDEX(mapping!H:H,MATCH(C62,mapping!A:A,0),1)),'Stats import'!B:B,0),1)</f>
        <v>13.03</v>
      </c>
      <c r="DM62" s="53">
        <f>INDEX('Stats import'!H:H,MATCH((INDEX(mapping!R:R,MATCH(INDEX(statsCategories,1,16),mapping!P:P,0),1)+INDEX(mapping!H:H,MATCH(C62,mapping!A:A,0),1)),'Stats import'!B:B,0),1)</f>
        <v>38</v>
      </c>
      <c r="DN62" s="53">
        <f>INDEX('Stats import'!H:H,MATCH((INDEX(mapping!R:R,MATCH(INDEX(statsCategories,1,17),mapping!P:P,0),1)+INDEX(mapping!H:H,MATCH(C62,mapping!A:A,0),1)),'Stats import'!B:B,0),1)</f>
        <v>73.3</v>
      </c>
      <c r="DO62" s="53">
        <f>INDEX('Stats import'!H:H,MATCH((INDEX(mapping!R:R,MATCH(INDEX(statsCategories,1,18),mapping!P:P,0),1)+INDEX(mapping!H:H,MATCH(C62,mapping!A:A,0),1)),'Stats import'!B:B,0),1)</f>
        <v>7.2</v>
      </c>
      <c r="DP62" s="53">
        <f>INDEX('Stats import'!H:H,MATCH((INDEX(mapping!R:R,MATCH(INDEX(statsCategories,1,19),mapping!P:P,0),1)+INDEX(mapping!H:H,MATCH(C62,mapping!A:A,0),1)),'Stats import'!B:B,0),1)</f>
        <v>80.5</v>
      </c>
      <c r="DQ62" s="53">
        <f>INDEX('Stats import'!H:H,MATCH((INDEX(mapping!R:R,MATCH(INDEX(statsCategories,1,20),mapping!P:P,0),1)+INDEX(mapping!H:H,MATCH(C62,mapping!A:A,0),1)),'Stats import'!B:B,0),1)</f>
        <v>9.4</v>
      </c>
      <c r="DR62" s="53">
        <f>INDEX('Stats import'!H:H,MATCH((INDEX(mapping!R:R,MATCH(INDEX(statsCategories,1,21),mapping!P:P,0),1)+INDEX(mapping!H:H,MATCH(C62,mapping!A:A,0),1)),'Stats import'!B:B,0),1)</f>
        <v>19.3</v>
      </c>
      <c r="DS62" s="53">
        <f>INDEX('Stats import'!H:H,MATCH((INDEX(mapping!R:R,MATCH(INDEX(statsCategories,1,22),mapping!P:P,0),1)+INDEX(mapping!H:H,MATCH(C62,mapping!A:A,0),1)),'Stats import'!B:B,0),1)</f>
        <v>33.1</v>
      </c>
      <c r="DT62" s="53">
        <f>INDEX('Stats import'!H:H,MATCH((INDEX(mapping!R:R,MATCH(INDEX(statsCategories,1,23),mapping!P:P,0),1)+INDEX(mapping!H:H,MATCH(C62,mapping!A:A,0),1)),'Stats import'!B:B,0),1)</f>
        <v>32.799999999999997</v>
      </c>
      <c r="DU62" s="53">
        <f>INDEX('Stats import'!H:H,MATCH((INDEX(mapping!R:R,MATCH(INDEX(statsCategories,1,24),mapping!P:P,0),1)+INDEX(mapping!H:H,MATCH(C62,mapping!A:A,0),1)),'Stats import'!B:B,0),1)</f>
        <v>6.4</v>
      </c>
      <c r="DV62" s="53">
        <f>INDEX('Stats import'!H:H,MATCH((INDEX(mapping!R:R,MATCH(INDEX(statsCategories,1,25),mapping!P:P,0),1)+INDEX(mapping!H:H,MATCH(C62,mapping!A:A,0),1)),'Stats import'!B:B,0),1)</f>
        <v>2.5</v>
      </c>
      <c r="DW62" s="53">
        <f>INDEX('Stats import'!H:H,MATCH((INDEX(mapping!R:R,MATCH(INDEX(statsCategories,1,26),mapping!P:P,0),1)+INDEX(mapping!H:H,MATCH(C62,mapping!A:A,0),1)),'Stats import'!B:B,0),1)</f>
        <v>14.66</v>
      </c>
      <c r="DX62" s="53">
        <f>INDEX('Stats import'!H:H,MATCH((INDEX(mapping!R:R,MATCH(INDEX(statsCategories,1,27),mapping!P:P,0),1)+INDEX(mapping!H:H,MATCH(C62,mapping!A:A,0),1)),'Stats import'!B:B,0),1)</f>
        <v>12.2</v>
      </c>
      <c r="DZ62" s="173">
        <f t="shared" si="66"/>
        <v>13.35</v>
      </c>
      <c r="EA62" s="173">
        <f t="shared" si="67"/>
        <v>2.6</v>
      </c>
      <c r="EB62" s="344">
        <f>INDEX('KenPom import'!J:J,MATCH(INDEX(kpVal,MATCH(C62,valCol,0)),kpTeam,0))</f>
        <v>66.2</v>
      </c>
      <c r="EC62" s="176">
        <f t="shared" si="68"/>
        <v>-1.5445345099286094</v>
      </c>
      <c r="ED62" s="176">
        <f t="shared" si="69"/>
        <v>-1.1573442074081981</v>
      </c>
      <c r="EE62" s="176">
        <f t="shared" si="70"/>
        <v>-0.53804519813402252</v>
      </c>
      <c r="EF62" s="176">
        <f t="shared" si="71"/>
        <v>-0.15406459592476374</v>
      </c>
      <c r="EG62" s="176">
        <f t="shared" si="72"/>
        <v>-1.2520634803280495</v>
      </c>
      <c r="EH62" s="176">
        <f t="shared" si="73"/>
        <v>1.4330462157869219</v>
      </c>
      <c r="EI62" s="176">
        <f t="shared" si="74"/>
        <v>-0.45201817986954623</v>
      </c>
      <c r="EJ62" s="176">
        <f t="shared" si="75"/>
        <v>-0.8582906716668558</v>
      </c>
      <c r="EK62" s="176">
        <f t="shared" si="76"/>
        <v>-0.62703972402192998</v>
      </c>
      <c r="EL62" s="176">
        <f t="shared" si="77"/>
        <v>-4.2996798806120826E-2</v>
      </c>
      <c r="EM62" s="225">
        <f t="shared" si="78"/>
        <v>0.94023035210819883</v>
      </c>
      <c r="EN62" s="176">
        <f t="shared" si="79"/>
        <v>0.23421563718954436</v>
      </c>
      <c r="EO62" s="176">
        <f t="shared" si="80"/>
        <v>0.19038016527475196</v>
      </c>
      <c r="EP62" s="176">
        <f t="shared" si="81"/>
        <v>-0.26412643576023409</v>
      </c>
      <c r="EQ62" s="176">
        <f t="shared" si="82"/>
        <v>0.92714716404703035</v>
      </c>
      <c r="ER62" s="176">
        <f t="shared" si="83"/>
        <v>0.3941786589394386</v>
      </c>
      <c r="ES62" s="176">
        <f t="shared" si="84"/>
        <v>-0.38795637615204942</v>
      </c>
      <c r="ET62" s="176">
        <f t="shared" si="85"/>
        <v>-0.43929914662937575</v>
      </c>
      <c r="EU62" s="176">
        <f t="shared" si="86"/>
        <v>-2.9743134531185069E-2</v>
      </c>
      <c r="EV62" s="176">
        <f t="shared" si="87"/>
        <v>1.7778859193521201</v>
      </c>
      <c r="EW62" s="176">
        <f t="shared" si="88"/>
        <v>-1.234285180253698</v>
      </c>
      <c r="EX62" s="176">
        <f t="shared" si="89"/>
        <v>-1.1397927121556704</v>
      </c>
      <c r="EY62" s="176">
        <f t="shared" si="90"/>
        <v>-0.17401103278875382</v>
      </c>
      <c r="EZ62" s="176">
        <f t="shared" si="91"/>
        <v>-1.3877949253895905</v>
      </c>
      <c r="FA62" s="176">
        <f t="shared" si="92"/>
        <v>0.58877281358322775</v>
      </c>
      <c r="FB62" s="176">
        <f t="shared" si="93"/>
        <v>1.4670957414196346</v>
      </c>
      <c r="FC62" s="176">
        <f t="shared" si="94"/>
        <v>-1.3574573938790735</v>
      </c>
      <c r="FD62" s="176">
        <f t="shared" si="95"/>
        <v>-0.77028555349820038</v>
      </c>
      <c r="FE62" s="176">
        <f t="shared" si="96"/>
        <v>-1.7745642847282779</v>
      </c>
      <c r="FF62" s="178">
        <f t="shared" si="97"/>
        <v>-0.60219883768057647</v>
      </c>
      <c r="FG62" s="203">
        <f t="shared" si="98"/>
        <v>43.641176470588235</v>
      </c>
      <c r="FH62" s="178">
        <f t="shared" si="99"/>
        <v>0.3066355140186916</v>
      </c>
      <c r="FI62" s="177"/>
      <c r="FJ62" s="177"/>
    </row>
    <row r="63" spans="1:166" ht="15" customHeight="1" x14ac:dyDescent="0.3">
      <c r="A63" s="48">
        <v>63</v>
      </c>
      <c r="B63" s="18" t="s">
        <v>4</v>
      </c>
      <c r="C63" s="18" t="s">
        <v>335</v>
      </c>
      <c r="D63" s="264" t="s">
        <v>1981</v>
      </c>
      <c r="E63" s="126">
        <v>15</v>
      </c>
      <c r="F63" s="241" t="s">
        <v>676</v>
      </c>
      <c r="G63" s="468"/>
      <c r="H63" s="351">
        <f t="shared" si="51"/>
        <v>172</v>
      </c>
      <c r="I63" s="352">
        <f>IFERROR(INDEX('Net Import'!A:A,MATCH(INDEX(mapping!B:B,MATCH(C63,mapping!A:A,0),1),'Net Import'!B:B,0),1),0)</f>
        <v>144</v>
      </c>
      <c r="J63" s="355">
        <f t="shared" si="52"/>
        <v>193</v>
      </c>
      <c r="L63" s="132">
        <v>16</v>
      </c>
      <c r="M63" s="422">
        <f t="shared" si="53"/>
        <v>216.40133333333335</v>
      </c>
      <c r="N63" s="47">
        <f t="shared" si="54"/>
        <v>0</v>
      </c>
      <c r="O63" s="231">
        <f t="shared" si="55"/>
        <v>-0.6</v>
      </c>
      <c r="P63" s="417">
        <f t="shared" si="56"/>
        <v>176</v>
      </c>
      <c r="Q63" s="232">
        <f t="shared" si="57"/>
        <v>153</v>
      </c>
      <c r="R63" s="420">
        <f t="shared" si="58"/>
        <v>22.400000000000002</v>
      </c>
      <c r="S63" s="472">
        <v>7</v>
      </c>
      <c r="T63" s="473">
        <v>1</v>
      </c>
      <c r="U63" s="125">
        <f t="shared" si="59"/>
        <v>0</v>
      </c>
      <c r="V63" s="126">
        <f t="shared" si="60"/>
        <v>0</v>
      </c>
      <c r="W63" s="274">
        <f t="shared" si="61"/>
        <v>14</v>
      </c>
      <c r="X63" s="51">
        <f t="shared" si="62"/>
        <v>1</v>
      </c>
      <c r="BY63" s="110" t="s">
        <v>1983</v>
      </c>
      <c r="BZ63" s="74" t="s">
        <v>1210</v>
      </c>
      <c r="CA63" s="74" t="s">
        <v>1984</v>
      </c>
      <c r="CB63" s="74" t="s">
        <v>1347</v>
      </c>
      <c r="CC63" s="74" t="s">
        <v>1985</v>
      </c>
      <c r="CD63" s="74" t="s">
        <v>686</v>
      </c>
      <c r="CE63" s="74" t="s">
        <v>1986</v>
      </c>
      <c r="CF63" s="74" t="s">
        <v>1422</v>
      </c>
      <c r="CG63" s="74" t="s">
        <v>687</v>
      </c>
      <c r="CH63" s="74" t="s">
        <v>688</v>
      </c>
      <c r="CI63" s="74" t="s">
        <v>686</v>
      </c>
      <c r="CJ63" s="74" t="s">
        <v>632</v>
      </c>
      <c r="CK63" s="74" t="s">
        <v>1422</v>
      </c>
      <c r="CL63" s="74" t="s">
        <v>687</v>
      </c>
      <c r="CT63" s="143">
        <f t="shared" si="63"/>
        <v>415.59999999999997</v>
      </c>
      <c r="CU63" s="196">
        <f t="shared" si="64"/>
        <v>173.16666666666666</v>
      </c>
      <c r="CV63" s="197">
        <f>VLOOKUP(B63,'SODiv Index'!A:B,2,FALSE)</f>
        <v>0.4</v>
      </c>
      <c r="CW63" s="130">
        <f t="shared" si="65"/>
        <v>171.78133333333332</v>
      </c>
      <c r="CX63" s="206">
        <f>INDEX('Stats import'!H:H,MATCH((INDEX(mapping!R:R,MATCH(INDEX(statsCategories,1,1),mapping!P:P,0),1)+INDEX(mapping!H:H,MATCH(C63,mapping!A:A,0),1)),'Stats import'!B:B,0),1)</f>
        <v>1.19</v>
      </c>
      <c r="CY63" s="53">
        <f>INDEX('Stats import'!H:H,MATCH((INDEX(mapping!R:R,MATCH(INDEX(statsCategories,1,2),mapping!P:P,0),1)+INDEX(mapping!H:H,MATCH(C63,mapping!A:A,0),1)),'Stats import'!B:B,0),1)</f>
        <v>12.5</v>
      </c>
      <c r="CZ63" s="53">
        <f>INDEX('Stats import'!H:H,MATCH((INDEX(mapping!R:R,MATCH(INDEX(statsCategories,1,3),mapping!P:P,0),1)+INDEX(mapping!H:H,MATCH(C63,mapping!A:A,0),1)),'Stats import'!B:B,0),1)</f>
        <v>22.83</v>
      </c>
      <c r="DA63" s="53">
        <f>INDEX('Stats import'!H:H,MATCH((INDEX(mapping!R:R,MATCH(INDEX(statsCategories,1,4),mapping!P:P,0),1)+INDEX(mapping!H:H,MATCH(C63,mapping!A:A,0),1)),'Stats import'!B:B,0),1)</f>
        <v>2.2999999999999998</v>
      </c>
      <c r="DB63" s="53">
        <f>INDEX('Stats import'!H:H,MATCH((INDEX(mapping!R:R,MATCH(INDEX(statsCategories,1,5),mapping!P:P,0),1)+INDEX(mapping!H:H,MATCH(C63,mapping!A:A,0),1)),'Stats import'!B:B,0),1)</f>
        <v>0.53100000000000003</v>
      </c>
      <c r="DC63" s="53">
        <f>INDEX('Stats import'!H:H,MATCH((INDEX(mapping!R:R,MATCH(INDEX(statsCategories,1,6),mapping!P:P,0),1)+INDEX(mapping!H:H,MATCH(C63,mapping!A:A,0),1)),'Stats import'!B:B,0),1)</f>
        <v>7.49</v>
      </c>
      <c r="DD63" s="53">
        <f>INDEX('Stats import'!H:H,MATCH((INDEX(mapping!R:R,MATCH(INDEX(statsCategories,1,7),mapping!P:P,0),1)+INDEX(mapping!H:H,MATCH(C63,mapping!A:A,0),1)),'Stats import'!B:B,0),1)</f>
        <v>44.8</v>
      </c>
      <c r="DE63" s="53">
        <f>INDEX('Stats import'!H:H,MATCH((INDEX(mapping!R:R,MATCH(INDEX(statsCategories,1,8),mapping!P:P,0),1)+INDEX(mapping!H:H,MATCH(C63,mapping!A:A,0),1)),'Stats import'!B:B,0),1)</f>
        <v>43.1</v>
      </c>
      <c r="DF63" s="53">
        <f>INDEX('Stats import'!H:H,MATCH((INDEX(mapping!R:R,MATCH(INDEX(statsCategories,1,9),mapping!P:P,0),1)+INDEX(mapping!H:H,MATCH(C63,mapping!A:A,0),1)),'Stats import'!B:B,0),1)</f>
        <v>18.2</v>
      </c>
      <c r="DG63" s="53">
        <f>INDEX('Stats import'!H:H,MATCH((INDEX(mapping!R:R,MATCH(INDEX(statsCategories,1,10),mapping!P:P,0),1)+INDEX(mapping!H:H,MATCH(C63,mapping!A:A,0),1)),'Stats import'!B:B,0),1)</f>
        <v>20.399999999999999</v>
      </c>
      <c r="DH63" s="53">
        <f>INDEX('Stats import'!H:H,MATCH((INDEX(mapping!R:R,MATCH(INDEX(statsCategories,1,11),mapping!P:P,0),1)+INDEX(mapping!H:H,MATCH(C63,mapping!A:A,0),1)),'Stats import'!B:B,0),1)</f>
        <v>73.5</v>
      </c>
      <c r="DI63" s="53">
        <f>INDEX('Stats import'!H:H,MATCH((INDEX(mapping!R:R,MATCH(INDEX(statsCategories,1,12),mapping!P:P,0),1)+INDEX(mapping!H:H,MATCH(C63,mapping!A:A,0),1)),'Stats import'!B:B,0),1)</f>
        <v>15</v>
      </c>
      <c r="DJ63" s="53">
        <f>INDEX('Stats import'!H:H,MATCH((INDEX(mapping!R:R,MATCH(INDEX(statsCategories,1,13),mapping!P:P,0),1)+INDEX(mapping!H:H,MATCH(C63,mapping!A:A,0),1)),'Stats import'!B:B,0),1)</f>
        <v>4.3</v>
      </c>
      <c r="DK63" s="53">
        <f>INDEX('Stats import'!H:H,MATCH((INDEX(mapping!R:R,MATCH(INDEX(statsCategories,1,14),mapping!P:P,0),1)+INDEX(mapping!H:H,MATCH(C63,mapping!A:A,0),1)),'Stats import'!B:B,0),1)</f>
        <v>26.74</v>
      </c>
      <c r="DL63" s="53">
        <f>INDEX('Stats import'!H:H,MATCH((INDEX(mapping!R:R,MATCH(INDEX(statsCategories,1,15),mapping!P:P,0),1)+INDEX(mapping!H:H,MATCH(C63,mapping!A:A,0),1)),'Stats import'!B:B,0),1)</f>
        <v>10.66</v>
      </c>
      <c r="DM63" s="53">
        <f>INDEX('Stats import'!H:H,MATCH((INDEX(mapping!R:R,MATCH(INDEX(statsCategories,1,16),mapping!P:P,0),1)+INDEX(mapping!H:H,MATCH(C63,mapping!A:A,0),1)),'Stats import'!B:B,0),1)</f>
        <v>37.4</v>
      </c>
      <c r="DN63" s="53">
        <f>INDEX('Stats import'!H:H,MATCH((INDEX(mapping!R:R,MATCH(INDEX(statsCategories,1,17),mapping!P:P,0),1)+INDEX(mapping!H:H,MATCH(C63,mapping!A:A,0),1)),'Stats import'!B:B,0),1)</f>
        <v>72.599999999999994</v>
      </c>
      <c r="DO63" s="53">
        <f>INDEX('Stats import'!H:H,MATCH((INDEX(mapping!R:R,MATCH(INDEX(statsCategories,1,18),mapping!P:P,0),1)+INDEX(mapping!H:H,MATCH(C63,mapping!A:A,0),1)),'Stats import'!B:B,0),1)</f>
        <v>6.1</v>
      </c>
      <c r="DP63" s="53">
        <f>INDEX('Stats import'!H:H,MATCH((INDEX(mapping!R:R,MATCH(INDEX(statsCategories,1,19),mapping!P:P,0),1)+INDEX(mapping!H:H,MATCH(C63,mapping!A:A,0),1)),'Stats import'!B:B,0),1)</f>
        <v>78.7</v>
      </c>
      <c r="DQ63" s="53">
        <f>INDEX('Stats import'!H:H,MATCH((INDEX(mapping!R:R,MATCH(INDEX(statsCategories,1,20),mapping!P:P,0),1)+INDEX(mapping!H:H,MATCH(C63,mapping!A:A,0),1)),'Stats import'!B:B,0),1)</f>
        <v>5.9</v>
      </c>
      <c r="DR63" s="53">
        <f>INDEX('Stats import'!H:H,MATCH((INDEX(mapping!R:R,MATCH(INDEX(statsCategories,1,21),mapping!P:P,0),1)+INDEX(mapping!H:H,MATCH(C63,mapping!A:A,0),1)),'Stats import'!B:B,0),1)</f>
        <v>28</v>
      </c>
      <c r="DS63" s="53">
        <f>INDEX('Stats import'!H:H,MATCH((INDEX(mapping!R:R,MATCH(INDEX(statsCategories,1,22),mapping!P:P,0),1)+INDEX(mapping!H:H,MATCH(C63,mapping!A:A,0),1)),'Stats import'!B:B,0),1)</f>
        <v>35.6</v>
      </c>
      <c r="DT63" s="53">
        <f>INDEX('Stats import'!H:H,MATCH((INDEX(mapping!R:R,MATCH(INDEX(statsCategories,1,23),mapping!P:P,0),1)+INDEX(mapping!H:H,MATCH(C63,mapping!A:A,0),1)),'Stats import'!B:B,0),1)</f>
        <v>34.299999999999997</v>
      </c>
      <c r="DU63" s="53">
        <f>INDEX('Stats import'!H:H,MATCH((INDEX(mapping!R:R,MATCH(INDEX(statsCategories,1,24),mapping!P:P,0),1)+INDEX(mapping!H:H,MATCH(C63,mapping!A:A,0),1)),'Stats import'!B:B,0),1)</f>
        <v>10</v>
      </c>
      <c r="DV63" s="53">
        <f>INDEX('Stats import'!H:H,MATCH((INDEX(mapping!R:R,MATCH(INDEX(statsCategories,1,25),mapping!P:P,0),1)+INDEX(mapping!H:H,MATCH(C63,mapping!A:A,0),1)),'Stats import'!B:B,0),1)</f>
        <v>0.3</v>
      </c>
      <c r="DW63" s="53">
        <f>INDEX('Stats import'!H:H,MATCH((INDEX(mapping!R:R,MATCH(INDEX(statsCategories,1,26),mapping!P:P,0),1)+INDEX(mapping!H:H,MATCH(C63,mapping!A:A,0),1)),'Stats import'!B:B,0),1)</f>
        <v>10.83</v>
      </c>
      <c r="DX63" s="53">
        <f>INDEX('Stats import'!H:H,MATCH((INDEX(mapping!R:R,MATCH(INDEX(statsCategories,1,27),mapping!P:P,0),1)+INDEX(mapping!H:H,MATCH(C63,mapping!A:A,0),1)),'Stats import'!B:B,0),1)</f>
        <v>10.6</v>
      </c>
      <c r="DZ63" s="173">
        <f t="shared" si="66"/>
        <v>22.400000000000002</v>
      </c>
      <c r="EA63" s="173">
        <f t="shared" si="67"/>
        <v>0.6</v>
      </c>
      <c r="EB63" s="344">
        <f>INDEX('KenPom import'!J:J,MATCH(INDEX(kpVal,MATCH(C63,valCol,0)),kpTeam,0))</f>
        <v>67.599999999999994</v>
      </c>
      <c r="EC63" s="176">
        <f t="shared" si="68"/>
        <v>-1.0811214963803051</v>
      </c>
      <c r="ED63" s="176">
        <f t="shared" si="69"/>
        <v>-1.5281180953650582</v>
      </c>
      <c r="EE63" s="176">
        <f t="shared" si="70"/>
        <v>0.17964608429907558</v>
      </c>
      <c r="EF63" s="176">
        <f t="shared" si="71"/>
        <v>-1.4782561642037242</v>
      </c>
      <c r="EG63" s="176">
        <f t="shared" si="72"/>
        <v>-0.40011263101613515</v>
      </c>
      <c r="EH63" s="176">
        <f t="shared" si="73"/>
        <v>-1.1443172289413246</v>
      </c>
      <c r="EI63" s="176">
        <f t="shared" si="74"/>
        <v>-1.0400093081551458</v>
      </c>
      <c r="EJ63" s="176">
        <f t="shared" si="75"/>
        <v>-0.23232833047925056</v>
      </c>
      <c r="EK63" s="176">
        <f t="shared" si="76"/>
        <v>-0.69086056107250637</v>
      </c>
      <c r="EL63" s="176">
        <f t="shared" si="77"/>
        <v>-0.35257375021018267</v>
      </c>
      <c r="EM63" s="225">
        <f t="shared" si="78"/>
        <v>-4.0453196374934254E-2</v>
      </c>
      <c r="EN63" s="176">
        <f t="shared" si="79"/>
        <v>-0.34574689299408529</v>
      </c>
      <c r="EO63" s="176">
        <f t="shared" si="80"/>
        <v>0.19038016527475196</v>
      </c>
      <c r="EP63" s="176">
        <f t="shared" si="81"/>
        <v>0.69436416658854261</v>
      </c>
      <c r="EQ63" s="176">
        <f t="shared" si="82"/>
        <v>-0.4726545743135111</v>
      </c>
      <c r="ER63" s="176">
        <f t="shared" si="83"/>
        <v>0.17574670755300334</v>
      </c>
      <c r="ES63" s="176">
        <f t="shared" si="84"/>
        <v>-0.23655876594637121</v>
      </c>
      <c r="ET63" s="176">
        <f t="shared" si="85"/>
        <v>-0.68726787596475181</v>
      </c>
      <c r="EU63" s="176">
        <f t="shared" si="86"/>
        <v>-0.38666074890545943</v>
      </c>
      <c r="EV63" s="176">
        <f t="shared" si="87"/>
        <v>-0.84077824381775335</v>
      </c>
      <c r="EW63" s="176">
        <f t="shared" si="88"/>
        <v>0.9334223278375825</v>
      </c>
      <c r="EX63" s="176">
        <f t="shared" si="89"/>
        <v>0.1127267517516644</v>
      </c>
      <c r="EY63" s="176">
        <f t="shared" si="90"/>
        <v>-1.0368756581875478</v>
      </c>
      <c r="EZ63" s="176">
        <f t="shared" si="91"/>
        <v>0.88056454403266782</v>
      </c>
      <c r="FA63" s="176">
        <f t="shared" si="92"/>
        <v>-0.5512053513303935</v>
      </c>
      <c r="FB63" s="176">
        <f t="shared" si="93"/>
        <v>-0.74990038785130864</v>
      </c>
      <c r="FC63" s="176">
        <f t="shared" si="94"/>
        <v>0.14560961664446748</v>
      </c>
      <c r="FD63" s="176">
        <f t="shared" si="95"/>
        <v>-1.7046996770218998</v>
      </c>
      <c r="FE63" s="176">
        <f t="shared" si="96"/>
        <v>-1.5174509228189013</v>
      </c>
      <c r="FF63" s="178">
        <f t="shared" si="97"/>
        <v>-2.1766223048704975E-2</v>
      </c>
      <c r="FG63" s="203">
        <f t="shared" si="98"/>
        <v>31.981167608286249</v>
      </c>
      <c r="FH63" s="178">
        <f t="shared" si="99"/>
        <v>0.46681318681318684</v>
      </c>
      <c r="FI63" s="177"/>
      <c r="FJ63" s="177"/>
    </row>
    <row r="64" spans="1:166" ht="15" customHeight="1" x14ac:dyDescent="0.3">
      <c r="A64" s="48">
        <v>62</v>
      </c>
      <c r="B64" s="16" t="s">
        <v>8</v>
      </c>
      <c r="C64" s="16" t="s">
        <v>122</v>
      </c>
      <c r="D64" s="269" t="s">
        <v>1987</v>
      </c>
      <c r="E64" s="126">
        <v>16</v>
      </c>
      <c r="F64" s="241" t="s">
        <v>676</v>
      </c>
      <c r="G64" s="468"/>
      <c r="H64" s="351">
        <f t="shared" si="51"/>
        <v>196</v>
      </c>
      <c r="I64" s="352">
        <f>IFERROR(INDEX('Net Import'!A:A,MATCH(INDEX(mapping!B:B,MATCH(C64,mapping!A:A,0),1),'Net Import'!B:B,0),1),0)</f>
        <v>183</v>
      </c>
      <c r="J64" s="355">
        <f t="shared" si="52"/>
        <v>159</v>
      </c>
      <c r="L64" s="132">
        <v>15</v>
      </c>
      <c r="M64" s="422">
        <f t="shared" si="53"/>
        <v>206.48902564102565</v>
      </c>
      <c r="N64" s="47">
        <f t="shared" si="54"/>
        <v>0</v>
      </c>
      <c r="O64" s="231">
        <f t="shared" si="55"/>
        <v>-1.8</v>
      </c>
      <c r="P64" s="417">
        <f t="shared" si="56"/>
        <v>209</v>
      </c>
      <c r="Q64" s="232">
        <f t="shared" si="57"/>
        <v>192</v>
      </c>
      <c r="R64" s="420">
        <f t="shared" si="58"/>
        <v>17.115384615384613</v>
      </c>
      <c r="S64" s="472">
        <v>6</v>
      </c>
      <c r="T64" s="473">
        <v>2</v>
      </c>
      <c r="U64" s="125">
        <f t="shared" si="59"/>
        <v>0</v>
      </c>
      <c r="V64" s="126">
        <f t="shared" si="60"/>
        <v>1</v>
      </c>
      <c r="W64" s="274">
        <f t="shared" si="61"/>
        <v>11</v>
      </c>
      <c r="X64" s="51">
        <f t="shared" si="62"/>
        <v>1</v>
      </c>
      <c r="Y64" s="70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71"/>
      <c r="AK64" s="70"/>
      <c r="AL64" s="135"/>
      <c r="AM64" s="135"/>
      <c r="AN64" s="135"/>
      <c r="AO64" s="135"/>
      <c r="AP64" s="135"/>
      <c r="AQ64" s="135"/>
      <c r="AR64" s="135"/>
      <c r="AS64" s="135"/>
      <c r="AT64" s="135"/>
      <c r="AU64" s="135"/>
      <c r="AV64" s="71"/>
      <c r="AW64" s="139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6"/>
      <c r="BJ64" s="136"/>
      <c r="BK64" s="62"/>
      <c r="BL64" s="139" t="s">
        <v>585</v>
      </c>
      <c r="BM64" s="136"/>
      <c r="BN64" s="136"/>
      <c r="BO64" s="136"/>
      <c r="BP64" s="136"/>
      <c r="BQ64" s="136"/>
      <c r="BR64" s="136"/>
      <c r="BS64" s="136"/>
      <c r="BT64" s="136"/>
      <c r="BU64" s="136"/>
      <c r="BV64" s="136"/>
      <c r="BW64" s="136"/>
      <c r="BX64" s="62"/>
      <c r="BY64" s="141" t="s">
        <v>1775</v>
      </c>
      <c r="BZ64" s="68" t="s">
        <v>642</v>
      </c>
      <c r="CA64" s="68" t="s">
        <v>648</v>
      </c>
      <c r="CB64" s="68" t="s">
        <v>644</v>
      </c>
      <c r="CC64" s="68" t="s">
        <v>674</v>
      </c>
      <c r="CD64" s="68" t="s">
        <v>1988</v>
      </c>
      <c r="CE64" s="68" t="s">
        <v>693</v>
      </c>
      <c r="CF64" s="68" t="s">
        <v>647</v>
      </c>
      <c r="CG64" s="68" t="s">
        <v>674</v>
      </c>
      <c r="CH64" s="68" t="s">
        <v>666</v>
      </c>
      <c r="CI64" s="68"/>
      <c r="CJ64" s="68"/>
      <c r="CT64" s="143">
        <f t="shared" si="63"/>
        <v>415.6</v>
      </c>
      <c r="CU64" s="196">
        <f t="shared" si="64"/>
        <v>173.16666666666669</v>
      </c>
      <c r="CV64" s="197">
        <f>VLOOKUP(B64,'SODiv Index'!A:B,2,FALSE)</f>
        <v>0.4</v>
      </c>
      <c r="CW64" s="130">
        <f t="shared" si="65"/>
        <v>171.78133333333335</v>
      </c>
      <c r="CX64" s="206">
        <f>INDEX('Stats import'!H:H,MATCH((INDEX(mapping!R:R,MATCH(INDEX(statsCategories,1,1),mapping!P:P,0),1)+INDEX(mapping!H:H,MATCH(C64,mapping!A:A,0),1)),'Stats import'!B:B,0),1)</f>
        <v>1.3</v>
      </c>
      <c r="CY64" s="53">
        <f>INDEX('Stats import'!H:H,MATCH((INDEX(mapping!R:R,MATCH(INDEX(statsCategories,1,2),mapping!P:P,0),1)+INDEX(mapping!H:H,MATCH(C64,mapping!A:A,0),1)),'Stats import'!B:B,0),1)</f>
        <v>13.4</v>
      </c>
      <c r="CZ64" s="53">
        <f>INDEX('Stats import'!H:H,MATCH((INDEX(mapping!R:R,MATCH(INDEX(statsCategories,1,3),mapping!P:P,0),1)+INDEX(mapping!H:H,MATCH(C64,mapping!A:A,0),1)),'Stats import'!B:B,0),1)</f>
        <v>11.88</v>
      </c>
      <c r="DA64" s="53">
        <f>INDEX('Stats import'!H:H,MATCH((INDEX(mapping!R:R,MATCH(INDEX(statsCategories,1,4),mapping!P:P,0),1)+INDEX(mapping!H:H,MATCH(C64,mapping!A:A,0),1)),'Stats import'!B:B,0),1)</f>
        <v>3.1</v>
      </c>
      <c r="DB64" s="53">
        <f>INDEX('Stats import'!H:H,MATCH((INDEX(mapping!R:R,MATCH(INDEX(statsCategories,1,5),mapping!P:P,0),1)+INDEX(mapping!H:H,MATCH(C64,mapping!A:A,0),1)),'Stats import'!B:B,0),1)</f>
        <v>0.50600000000000001</v>
      </c>
      <c r="DC64" s="53">
        <f>INDEX('Stats import'!H:H,MATCH((INDEX(mapping!R:R,MATCH(INDEX(statsCategories,1,6),mapping!P:P,0),1)+INDEX(mapping!H:H,MATCH(C64,mapping!A:A,0),1)),'Stats import'!B:B,0),1)</f>
        <v>5.03</v>
      </c>
      <c r="DD64" s="53">
        <f>INDEX('Stats import'!H:H,MATCH((INDEX(mapping!R:R,MATCH(INDEX(statsCategories,1,7),mapping!P:P,0),1)+INDEX(mapping!H:H,MATCH(C64,mapping!A:A,0),1)),'Stats import'!B:B,0),1)</f>
        <v>45.7</v>
      </c>
      <c r="DE64" s="53">
        <f>INDEX('Stats import'!H:H,MATCH((INDEX(mapping!R:R,MATCH(INDEX(statsCategories,1,8),mapping!P:P,0),1)+INDEX(mapping!H:H,MATCH(C64,mapping!A:A,0),1)),'Stats import'!B:B,0),1)</f>
        <v>42.2</v>
      </c>
      <c r="DF64" s="53">
        <f>INDEX('Stats import'!H:H,MATCH((INDEX(mapping!R:R,MATCH(INDEX(statsCategories,1,9),mapping!P:P,0),1)+INDEX(mapping!H:H,MATCH(C64,mapping!A:A,0),1)),'Stats import'!B:B,0),1)</f>
        <v>13.7</v>
      </c>
      <c r="DG64" s="53">
        <f>INDEX('Stats import'!H:H,MATCH((INDEX(mapping!R:R,MATCH(INDEX(statsCategories,1,10),mapping!P:P,0),1)+INDEX(mapping!H:H,MATCH(C64,mapping!A:A,0),1)),'Stats import'!B:B,0),1)</f>
        <v>18.899999999999999</v>
      </c>
      <c r="DH64" s="53">
        <f>INDEX('Stats import'!H:H,MATCH((INDEX(mapping!R:R,MATCH(INDEX(statsCategories,1,11),mapping!P:P,0),1)+INDEX(mapping!H:H,MATCH(C64,mapping!A:A,0),1)),'Stats import'!B:B,0),1)</f>
        <v>76.900000000000006</v>
      </c>
      <c r="DI64" s="53">
        <f>INDEX('Stats import'!H:H,MATCH((INDEX(mapping!R:R,MATCH(INDEX(statsCategories,1,12),mapping!P:P,0),1)+INDEX(mapping!H:H,MATCH(C64,mapping!A:A,0),1)),'Stats import'!B:B,0),1)</f>
        <v>14.6</v>
      </c>
      <c r="DJ64" s="53">
        <f>INDEX('Stats import'!H:H,MATCH((INDEX(mapping!R:R,MATCH(INDEX(statsCategories,1,13),mapping!P:P,0),1)+INDEX(mapping!H:H,MATCH(C64,mapping!A:A,0),1)),'Stats import'!B:B,0),1)</f>
        <v>2.8</v>
      </c>
      <c r="DK64" s="53">
        <f>INDEX('Stats import'!H:H,MATCH((INDEX(mapping!R:R,MATCH(INDEX(statsCategories,1,14),mapping!P:P,0),1)+INDEX(mapping!H:H,MATCH(C64,mapping!A:A,0),1)),'Stats import'!B:B,0),1)</f>
        <v>24.24</v>
      </c>
      <c r="DL64" s="53">
        <f>INDEX('Stats import'!H:H,MATCH((INDEX(mapping!R:R,MATCH(INDEX(statsCategories,1,15),mapping!P:P,0),1)+INDEX(mapping!H:H,MATCH(C64,mapping!A:A,0),1)),'Stats import'!B:B,0),1)</f>
        <v>10.18</v>
      </c>
      <c r="DM64" s="53">
        <f>INDEX('Stats import'!H:H,MATCH((INDEX(mapping!R:R,MATCH(INDEX(statsCategories,1,16),mapping!P:P,0),1)+INDEX(mapping!H:H,MATCH(C64,mapping!A:A,0),1)),'Stats import'!B:B,0),1)</f>
        <v>34.409999999999997</v>
      </c>
      <c r="DN64" s="53">
        <f>INDEX('Stats import'!H:H,MATCH((INDEX(mapping!R:R,MATCH(INDEX(statsCategories,1,17),mapping!P:P,0),1)+INDEX(mapping!H:H,MATCH(C64,mapping!A:A,0),1)),'Stats import'!B:B,0),1)</f>
        <v>65.7</v>
      </c>
      <c r="DO64" s="53">
        <f>INDEX('Stats import'!H:H,MATCH((INDEX(mapping!R:R,MATCH(INDEX(statsCategories,1,18),mapping!P:P,0),1)+INDEX(mapping!H:H,MATCH(C64,mapping!A:A,0),1)),'Stats import'!B:B,0),1)</f>
        <v>4.9000000000000004</v>
      </c>
      <c r="DP64" s="53">
        <f>INDEX('Stats import'!H:H,MATCH((INDEX(mapping!R:R,MATCH(INDEX(statsCategories,1,19),mapping!P:P,0),1)+INDEX(mapping!H:H,MATCH(C64,mapping!A:A,0),1)),'Stats import'!B:B,0),1)</f>
        <v>70.5</v>
      </c>
      <c r="DQ64" s="53">
        <f>INDEX('Stats import'!H:H,MATCH((INDEX(mapping!R:R,MATCH(INDEX(statsCategories,1,20),mapping!P:P,0),1)+INDEX(mapping!H:H,MATCH(C64,mapping!A:A,0),1)),'Stats import'!B:B,0),1)</f>
        <v>5.8</v>
      </c>
      <c r="DR64" s="53">
        <f>INDEX('Stats import'!H:H,MATCH((INDEX(mapping!R:R,MATCH(INDEX(statsCategories,1,21),mapping!P:P,0),1)+INDEX(mapping!H:H,MATCH(C64,mapping!A:A,0),1)),'Stats import'!B:B,0),1)</f>
        <v>17.7</v>
      </c>
      <c r="DS64" s="53">
        <f>INDEX('Stats import'!H:H,MATCH((INDEX(mapping!R:R,MATCH(INDEX(statsCategories,1,22),mapping!P:P,0),1)+INDEX(mapping!H:H,MATCH(C64,mapping!A:A,0),1)),'Stats import'!B:B,0),1)</f>
        <v>30.4</v>
      </c>
      <c r="DT64" s="53">
        <f>INDEX('Stats import'!H:H,MATCH((INDEX(mapping!R:R,MATCH(INDEX(statsCategories,1,23),mapping!P:P,0),1)+INDEX(mapping!H:H,MATCH(C64,mapping!A:A,0),1)),'Stats import'!B:B,0),1)</f>
        <v>32.799999999999997</v>
      </c>
      <c r="DU64" s="53">
        <f>INDEX('Stats import'!H:H,MATCH((INDEX(mapping!R:R,MATCH(INDEX(statsCategories,1,24),mapping!P:P,0),1)+INDEX(mapping!H:H,MATCH(C64,mapping!A:A,0),1)),'Stats import'!B:B,0),1)</f>
        <v>5.4</v>
      </c>
      <c r="DV64" s="53">
        <f>INDEX('Stats import'!H:H,MATCH((INDEX(mapping!R:R,MATCH(INDEX(statsCategories,1,25),mapping!P:P,0),1)+INDEX(mapping!H:H,MATCH(C64,mapping!A:A,0),1)),'Stats import'!B:B,0),1)</f>
        <v>0.7</v>
      </c>
      <c r="DW64" s="53">
        <f>INDEX('Stats import'!H:H,MATCH((INDEX(mapping!R:R,MATCH(INDEX(statsCategories,1,26),mapping!P:P,0),1)+INDEX(mapping!H:H,MATCH(C64,mapping!A:A,0),1)),'Stats import'!B:B,0),1)</f>
        <v>11.03</v>
      </c>
      <c r="DX64" s="53">
        <f>INDEX('Stats import'!H:H,MATCH((INDEX(mapping!R:R,MATCH(INDEX(statsCategories,1,27),mapping!P:P,0),1)+INDEX(mapping!H:H,MATCH(C64,mapping!A:A,0),1)),'Stats import'!B:B,0),1)</f>
        <v>10.3</v>
      </c>
      <c r="DZ64" s="173">
        <f t="shared" si="66"/>
        <v>17.115384615384613</v>
      </c>
      <c r="EA64" s="173">
        <f t="shared" si="67"/>
        <v>1.8</v>
      </c>
      <c r="EB64" s="344">
        <f>INDEX('KenPom import'!J:J,MATCH(INDEX(kpVal,MATCH(C64,valCol,0)),kpTeam,0))</f>
        <v>64.599999999999994</v>
      </c>
      <c r="EC64" s="176">
        <f t="shared" si="68"/>
        <v>-0.61770848283199997</v>
      </c>
      <c r="ED64" s="176">
        <f t="shared" si="69"/>
        <v>-1.0514088108490947</v>
      </c>
      <c r="EE64" s="176">
        <f t="shared" si="70"/>
        <v>-1.5983447624526046</v>
      </c>
      <c r="EF64" s="176">
        <f t="shared" si="71"/>
        <v>-0.66336904526282536</v>
      </c>
      <c r="EG64" s="176">
        <f t="shared" si="72"/>
        <v>-1.4143398325779379</v>
      </c>
      <c r="EH64" s="176">
        <f t="shared" si="73"/>
        <v>-1.8973236510353253</v>
      </c>
      <c r="EI64" s="176">
        <f t="shared" si="74"/>
        <v>-0.59901596194094442</v>
      </c>
      <c r="EJ64" s="176">
        <f t="shared" si="75"/>
        <v>0.20103021341986105</v>
      </c>
      <c r="EK64" s="176">
        <f t="shared" si="76"/>
        <v>2.1810771062034933</v>
      </c>
      <c r="EL64" s="176">
        <f t="shared" si="77"/>
        <v>-0.86853533588361786</v>
      </c>
      <c r="EM64" s="225">
        <f t="shared" si="78"/>
        <v>1.0709881585726184</v>
      </c>
      <c r="EN64" s="176">
        <f t="shared" si="79"/>
        <v>-0.52419690228135596</v>
      </c>
      <c r="EO64" s="176">
        <f t="shared" si="80"/>
        <v>-0.22051227776428087</v>
      </c>
      <c r="EP64" s="176">
        <f t="shared" si="81"/>
        <v>-0.6594361192148146</v>
      </c>
      <c r="EQ64" s="176">
        <f t="shared" si="82"/>
        <v>-0.75615872385488692</v>
      </c>
      <c r="ER64" s="176">
        <f t="shared" si="83"/>
        <v>-0.91277251685606375</v>
      </c>
      <c r="ES64" s="176">
        <f t="shared" si="84"/>
        <v>1.2557891060810202</v>
      </c>
      <c r="ET64" s="176">
        <f t="shared" si="85"/>
        <v>-0.95777921705788904</v>
      </c>
      <c r="EU64" s="176">
        <f t="shared" si="86"/>
        <v>-2.0126187699438236</v>
      </c>
      <c r="EV64" s="176">
        <f t="shared" si="87"/>
        <v>-0.91559721990832155</v>
      </c>
      <c r="EW64" s="176">
        <f t="shared" si="88"/>
        <v>-1.6329440323164628</v>
      </c>
      <c r="EX64" s="176">
        <f t="shared" si="89"/>
        <v>-2.4925137331755933</v>
      </c>
      <c r="EY64" s="176">
        <f t="shared" si="90"/>
        <v>-0.17401103278875382</v>
      </c>
      <c r="EZ64" s="176">
        <f t="shared" si="91"/>
        <v>-2.0178947780068848</v>
      </c>
      <c r="FA64" s="176">
        <f t="shared" si="92"/>
        <v>-0.34393659407337146</v>
      </c>
      <c r="FB64" s="176">
        <f t="shared" si="93"/>
        <v>-0.63413035499120751</v>
      </c>
      <c r="FC64" s="176">
        <f t="shared" si="94"/>
        <v>0.4274346811176305</v>
      </c>
      <c r="FD64" s="176">
        <f t="shared" si="95"/>
        <v>-1.1590621905273975</v>
      </c>
      <c r="FE64" s="176">
        <f t="shared" si="96"/>
        <v>-1.6717189399645274</v>
      </c>
      <c r="FF64" s="178">
        <f t="shared" si="97"/>
        <v>-1.2655503972598658</v>
      </c>
      <c r="FG64" s="203">
        <f t="shared" si="98"/>
        <v>37.537154150197622</v>
      </c>
      <c r="FH64" s="178">
        <f t="shared" si="99"/>
        <v>0.32043649373881933</v>
      </c>
      <c r="FI64" s="177"/>
      <c r="FJ64" s="177"/>
    </row>
    <row r="65" spans="1:166" ht="15" customHeight="1" x14ac:dyDescent="0.3">
      <c r="A65" s="48">
        <v>59</v>
      </c>
      <c r="B65" s="22" t="s">
        <v>54</v>
      </c>
      <c r="C65" s="22" t="s">
        <v>1386</v>
      </c>
      <c r="D65" s="266" t="s">
        <v>1387</v>
      </c>
      <c r="E65" s="126">
        <v>16</v>
      </c>
      <c r="F65" s="241" t="s">
        <v>676</v>
      </c>
      <c r="H65" s="351">
        <f t="shared" si="51"/>
        <v>217</v>
      </c>
      <c r="I65" s="352">
        <f>IFERROR(INDEX('Net Import'!A:A,MATCH(INDEX(mapping!B:B,MATCH(C65,mapping!A:A,0),1),'Net Import'!B:B,0),1),0)</f>
        <v>198</v>
      </c>
      <c r="J65" s="355">
        <f t="shared" si="52"/>
        <v>142</v>
      </c>
      <c r="L65" s="132">
        <v>16</v>
      </c>
      <c r="M65" s="422">
        <f t="shared" si="53"/>
        <v>200.97766666666669</v>
      </c>
      <c r="N65" s="47">
        <f t="shared" si="54"/>
        <v>0</v>
      </c>
      <c r="O65" s="231">
        <f t="shared" si="55"/>
        <v>-3.3</v>
      </c>
      <c r="P65" s="417">
        <f t="shared" si="56"/>
        <v>247</v>
      </c>
      <c r="Q65" s="232">
        <f t="shared" si="57"/>
        <v>177</v>
      </c>
      <c r="R65" s="420">
        <f t="shared" si="58"/>
        <v>13.999999999999998</v>
      </c>
      <c r="S65" s="472">
        <v>7</v>
      </c>
      <c r="T65" s="473">
        <v>1</v>
      </c>
      <c r="U65" s="125">
        <f t="shared" si="59"/>
        <v>0</v>
      </c>
      <c r="V65" s="126">
        <f t="shared" si="60"/>
        <v>2</v>
      </c>
      <c r="W65" s="274">
        <f t="shared" si="61"/>
        <v>10</v>
      </c>
      <c r="X65" s="51">
        <f t="shared" si="62"/>
        <v>1</v>
      </c>
      <c r="AK65" s="72" t="s">
        <v>561</v>
      </c>
      <c r="AL65" s="137" t="s">
        <v>622</v>
      </c>
      <c r="BY65" s="110" t="s">
        <v>1402</v>
      </c>
      <c r="BZ65" s="74" t="s">
        <v>676</v>
      </c>
      <c r="CA65" s="74" t="s">
        <v>583</v>
      </c>
      <c r="CB65" s="74" t="s">
        <v>289</v>
      </c>
      <c r="CC65" s="74" t="s">
        <v>1415</v>
      </c>
      <c r="CD65" s="74" t="s">
        <v>1347</v>
      </c>
      <c r="CE65" s="74" t="s">
        <v>1571</v>
      </c>
      <c r="CF65" s="74" t="s">
        <v>1622</v>
      </c>
      <c r="CT65" s="143">
        <f t="shared" si="63"/>
        <v>415.6</v>
      </c>
      <c r="CU65" s="196">
        <f t="shared" si="64"/>
        <v>173.16666666666669</v>
      </c>
      <c r="CV65" s="197">
        <f>VLOOKUP(B65,'SODiv Index'!A:B,2,FALSE)</f>
        <v>0.3</v>
      </c>
      <c r="CW65" s="130">
        <f t="shared" si="65"/>
        <v>172.1276666666667</v>
      </c>
      <c r="CX65" s="206">
        <f>INDEX('Stats import'!H:H,MATCH((INDEX(mapping!R:R,MATCH(INDEX(statsCategories,1,1),mapping!P:P,0),1)+INDEX(mapping!H:H,MATCH(C65,mapping!A:A,0),1)),'Stats import'!B:B,0),1)</f>
        <v>1.05</v>
      </c>
      <c r="CY65" s="53">
        <f>INDEX('Stats import'!H:H,MATCH((INDEX(mapping!R:R,MATCH(INDEX(statsCategories,1,2),mapping!P:P,0),1)+INDEX(mapping!H:H,MATCH(C65,mapping!A:A,0),1)),'Stats import'!B:B,0),1)</f>
        <v>13.6</v>
      </c>
      <c r="CZ65" s="53">
        <f>INDEX('Stats import'!H:H,MATCH((INDEX(mapping!R:R,MATCH(INDEX(statsCategories,1,3),mapping!P:P,0),1)+INDEX(mapping!H:H,MATCH(C65,mapping!A:A,0),1)),'Stats import'!B:B,0),1)</f>
        <v>13.21</v>
      </c>
      <c r="DA65" s="53">
        <f>INDEX('Stats import'!H:H,MATCH((INDEX(mapping!R:R,MATCH(INDEX(statsCategories,1,4),mapping!P:P,0),1)+INDEX(mapping!H:H,MATCH(C65,mapping!A:A,0),1)),'Stats import'!B:B,0),1)</f>
        <v>5.4</v>
      </c>
      <c r="DB65" s="53">
        <f>INDEX('Stats import'!H:H,MATCH((INDEX(mapping!R:R,MATCH(INDEX(statsCategories,1,5),mapping!P:P,0),1)+INDEX(mapping!H:H,MATCH(C65,mapping!A:A,0),1)),'Stats import'!B:B,0),1)</f>
        <v>0.53300000000000003</v>
      </c>
      <c r="DC65" s="53">
        <f>INDEX('Stats import'!H:H,MATCH((INDEX(mapping!R:R,MATCH(INDEX(statsCategories,1,6),mapping!P:P,0),1)+INDEX(mapping!H:H,MATCH(C65,mapping!A:A,0),1)),'Stats import'!B:B,0),1)</f>
        <v>14.53</v>
      </c>
      <c r="DD65" s="53">
        <f>INDEX('Stats import'!H:H,MATCH((INDEX(mapping!R:R,MATCH(INDEX(statsCategories,1,7),mapping!P:P,0),1)+INDEX(mapping!H:H,MATCH(C65,mapping!A:A,0),1)),'Stats import'!B:B,0),1)</f>
        <v>48.1</v>
      </c>
      <c r="DE65" s="53">
        <f>INDEX('Stats import'!H:H,MATCH((INDEX(mapping!R:R,MATCH(INDEX(statsCategories,1,8),mapping!P:P,0),1)+INDEX(mapping!H:H,MATCH(C65,mapping!A:A,0),1)),'Stats import'!B:B,0),1)</f>
        <v>44.5</v>
      </c>
      <c r="DF65" s="53">
        <f>INDEX('Stats import'!H:H,MATCH((INDEX(mapping!R:R,MATCH(INDEX(statsCategories,1,9),mapping!P:P,0),1)+INDEX(mapping!H:H,MATCH(C65,mapping!A:A,0),1)),'Stats import'!B:B,0),1)</f>
        <v>17.600000000000001</v>
      </c>
      <c r="DG65" s="53">
        <f>INDEX('Stats import'!H:H,MATCH((INDEX(mapping!R:R,MATCH(INDEX(statsCategories,1,10),mapping!P:P,0),1)+INDEX(mapping!H:H,MATCH(C65,mapping!A:A,0),1)),'Stats import'!B:B,0),1)</f>
        <v>19.8</v>
      </c>
      <c r="DH65" s="53">
        <f>INDEX('Stats import'!H:H,MATCH((INDEX(mapping!R:R,MATCH(INDEX(statsCategories,1,11),mapping!P:P,0),1)+INDEX(mapping!H:H,MATCH(C65,mapping!A:A,0),1)),'Stats import'!B:B,0),1)</f>
        <v>66.8</v>
      </c>
      <c r="DI65" s="53">
        <f>INDEX('Stats import'!H:H,MATCH((INDEX(mapping!R:R,MATCH(INDEX(statsCategories,1,12),mapping!P:P,0),1)+INDEX(mapping!H:H,MATCH(C65,mapping!A:A,0),1)),'Stats import'!B:B,0),1)</f>
        <v>13.2</v>
      </c>
      <c r="DJ65" s="53">
        <f>INDEX('Stats import'!H:H,MATCH((INDEX(mapping!R:R,MATCH(INDEX(statsCategories,1,13),mapping!P:P,0),1)+INDEX(mapping!H:H,MATCH(C65,mapping!A:A,0),1)),'Stats import'!B:B,0),1)</f>
        <v>1.8</v>
      </c>
      <c r="DK65" s="53">
        <f>INDEX('Stats import'!H:H,MATCH((INDEX(mapping!R:R,MATCH(INDEX(statsCategories,1,14),mapping!P:P,0),1)+INDEX(mapping!H:H,MATCH(C65,mapping!A:A,0),1)),'Stats import'!B:B,0),1)</f>
        <v>23.65</v>
      </c>
      <c r="DL65" s="53">
        <f>INDEX('Stats import'!H:H,MATCH((INDEX(mapping!R:R,MATCH(INDEX(statsCategories,1,15),mapping!P:P,0),1)+INDEX(mapping!H:H,MATCH(C65,mapping!A:A,0),1)),'Stats import'!B:B,0),1)</f>
        <v>11.35</v>
      </c>
      <c r="DM65" s="53">
        <f>INDEX('Stats import'!H:H,MATCH((INDEX(mapping!R:R,MATCH(INDEX(statsCategories,1,16),mapping!P:P,0),1)+INDEX(mapping!H:H,MATCH(C65,mapping!A:A,0),1)),'Stats import'!B:B,0),1)</f>
        <v>35</v>
      </c>
      <c r="DN65" s="53">
        <f>INDEX('Stats import'!H:H,MATCH((INDEX(mapping!R:R,MATCH(INDEX(statsCategories,1,17),mapping!P:P,0),1)+INDEX(mapping!H:H,MATCH(C65,mapping!A:A,0),1)),'Stats import'!B:B,0),1)</f>
        <v>71.099999999999994</v>
      </c>
      <c r="DO65" s="53">
        <f>INDEX('Stats import'!H:H,MATCH((INDEX(mapping!R:R,MATCH(INDEX(statsCategories,1,18),mapping!P:P,0),1)+INDEX(mapping!H:H,MATCH(C65,mapping!A:A,0),1)),'Stats import'!B:B,0),1)</f>
        <v>3</v>
      </c>
      <c r="DP65" s="53">
        <f>INDEX('Stats import'!H:H,MATCH((INDEX(mapping!R:R,MATCH(INDEX(statsCategories,1,19),mapping!P:P,0),1)+INDEX(mapping!H:H,MATCH(C65,mapping!A:A,0),1)),'Stats import'!B:B,0),1)</f>
        <v>74.099999999999994</v>
      </c>
      <c r="DQ65" s="53">
        <f>INDEX('Stats import'!H:H,MATCH((INDEX(mapping!R:R,MATCH(INDEX(statsCategories,1,20),mapping!P:P,0),1)+INDEX(mapping!H:H,MATCH(C65,mapping!A:A,0),1)),'Stats import'!B:B,0),1)</f>
        <v>7.8</v>
      </c>
      <c r="DR65" s="53">
        <f>INDEX('Stats import'!H:H,MATCH((INDEX(mapping!R:R,MATCH(INDEX(statsCategories,1,21),mapping!P:P,0),1)+INDEX(mapping!H:H,MATCH(C65,mapping!A:A,0),1)),'Stats import'!B:B,0),1)</f>
        <v>16.5</v>
      </c>
      <c r="DS65" s="53">
        <f>INDEX('Stats import'!H:H,MATCH((INDEX(mapping!R:R,MATCH(INDEX(statsCategories,1,22),mapping!P:P,0),1)+INDEX(mapping!H:H,MATCH(C65,mapping!A:A,0),1)),'Stats import'!B:B,0),1)</f>
        <v>36.1</v>
      </c>
      <c r="DT65" s="53">
        <f>INDEX('Stats import'!H:H,MATCH((INDEX(mapping!R:R,MATCH(INDEX(statsCategories,1,23),mapping!P:P,0),1)+INDEX(mapping!H:H,MATCH(C65,mapping!A:A,0),1)),'Stats import'!B:B,0),1)</f>
        <v>31.9</v>
      </c>
      <c r="DU65" s="53">
        <f>INDEX('Stats import'!H:H,MATCH((INDEX(mapping!R:R,MATCH(INDEX(statsCategories,1,24),mapping!P:P,0),1)+INDEX(mapping!H:H,MATCH(C65,mapping!A:A,0),1)),'Stats import'!B:B,0),1)</f>
        <v>6</v>
      </c>
      <c r="DV65" s="53">
        <f>INDEX('Stats import'!H:H,MATCH((INDEX(mapping!R:R,MATCH(INDEX(statsCategories,1,25),mapping!P:P,0),1)+INDEX(mapping!H:H,MATCH(C65,mapping!A:A,0),1)),'Stats import'!B:B,0),1)</f>
        <v>-0.1</v>
      </c>
      <c r="DW65" s="53">
        <f>INDEX('Stats import'!H:H,MATCH((INDEX(mapping!R:R,MATCH(INDEX(statsCategories,1,26),mapping!P:P,0),1)+INDEX(mapping!H:H,MATCH(C65,mapping!A:A,0),1)),'Stats import'!B:B,0),1)</f>
        <v>12.94</v>
      </c>
      <c r="DX65" s="53">
        <f>INDEX('Stats import'!H:H,MATCH((INDEX(mapping!R:R,MATCH(INDEX(statsCategories,1,27),mapping!P:P,0),1)+INDEX(mapping!H:H,MATCH(C65,mapping!A:A,0),1)),'Stats import'!B:B,0),1)</f>
        <v>13</v>
      </c>
      <c r="DZ65" s="173">
        <f t="shared" si="66"/>
        <v>13.999999999999998</v>
      </c>
      <c r="EA65" s="173">
        <f t="shared" si="67"/>
        <v>3.3</v>
      </c>
      <c r="EB65" s="344">
        <f>INDEX('KenPom import'!J:J,MATCH(INDEX(kpVal,MATCH(C65,valCol,0)),kpTeam,0))</f>
        <v>67.8</v>
      </c>
      <c r="EC65" s="176">
        <f t="shared" si="68"/>
        <v>-1.6709198772599654</v>
      </c>
      <c r="ED65" s="176">
        <f t="shared" si="69"/>
        <v>-0.9454734142899921</v>
      </c>
      <c r="EE65" s="176">
        <f t="shared" si="70"/>
        <v>-1.3823878833494323</v>
      </c>
      <c r="EF65" s="176">
        <f t="shared" si="71"/>
        <v>1.6794314216922583</v>
      </c>
      <c r="EG65" s="176">
        <f t="shared" si="72"/>
        <v>-0.31897445489119097</v>
      </c>
      <c r="EH65" s="176">
        <f t="shared" si="73"/>
        <v>1.0106279790024821</v>
      </c>
      <c r="EI65" s="176">
        <f t="shared" si="74"/>
        <v>0.57696629463025106</v>
      </c>
      <c r="EJ65" s="176">
        <f t="shared" si="75"/>
        <v>-0.90644162098898018</v>
      </c>
      <c r="EK65" s="176">
        <f t="shared" si="76"/>
        <v>-0.30793553876904106</v>
      </c>
      <c r="EL65" s="176">
        <f t="shared" si="77"/>
        <v>-0.55895838447955604</v>
      </c>
      <c r="EM65" s="225">
        <f t="shared" si="78"/>
        <v>-2.2306464546539324</v>
      </c>
      <c r="EN65" s="176">
        <f t="shared" si="79"/>
        <v>-1.1487719347868031</v>
      </c>
      <c r="EO65" s="176">
        <f t="shared" si="80"/>
        <v>-0.49444057312363604</v>
      </c>
      <c r="EP65" s="176">
        <f t="shared" si="81"/>
        <v>-0.97893298666440687</v>
      </c>
      <c r="EQ65" s="176">
        <f t="shared" si="82"/>
        <v>-6.5117359347784023E-2</v>
      </c>
      <c r="ER65" s="176">
        <f t="shared" si="83"/>
        <v>-0.69798109799273511</v>
      </c>
      <c r="ES65" s="176">
        <f t="shared" si="84"/>
        <v>8.7864684494366449E-2</v>
      </c>
      <c r="ET65" s="176">
        <f t="shared" si="85"/>
        <v>-1.3860888404553566</v>
      </c>
      <c r="EU65" s="176">
        <f t="shared" si="86"/>
        <v>-1.2987835411952748</v>
      </c>
      <c r="EV65" s="176">
        <f t="shared" si="87"/>
        <v>0.5807823019030347</v>
      </c>
      <c r="EW65" s="176">
        <f t="shared" si="88"/>
        <v>-1.9319381713635357</v>
      </c>
      <c r="EX65" s="176">
        <f t="shared" si="89"/>
        <v>0.36323064453313136</v>
      </c>
      <c r="EY65" s="176">
        <f t="shared" si="90"/>
        <v>0.34370774245052166</v>
      </c>
      <c r="EZ65" s="176">
        <f t="shared" si="91"/>
        <v>-1.6398348664365083</v>
      </c>
      <c r="FA65" s="176">
        <f t="shared" si="92"/>
        <v>-0.7584741085874156</v>
      </c>
      <c r="FB65" s="176">
        <f t="shared" si="93"/>
        <v>0.47147345882276154</v>
      </c>
      <c r="FC65" s="176">
        <f t="shared" si="94"/>
        <v>-2.1089908991408448</v>
      </c>
      <c r="FD65" s="176">
        <f t="shared" si="95"/>
        <v>-0.83739817010487483</v>
      </c>
      <c r="FE65" s="176">
        <f t="shared" si="96"/>
        <v>-1.8645539613965596</v>
      </c>
      <c r="FF65" s="178">
        <f t="shared" si="97"/>
        <v>6.1152721898706922E-2</v>
      </c>
      <c r="FG65" s="203">
        <f t="shared" si="98"/>
        <v>40.629455909943701</v>
      </c>
      <c r="FH65" s="178">
        <f t="shared" si="99"/>
        <v>0.28881773399014787</v>
      </c>
      <c r="FI65" s="177"/>
      <c r="FJ65" s="177"/>
    </row>
    <row r="66" spans="1:166" ht="15" customHeight="1" x14ac:dyDescent="0.3">
      <c r="A66" s="48">
        <v>57</v>
      </c>
      <c r="B66" s="19" t="s">
        <v>44</v>
      </c>
      <c r="C66" s="19" t="s">
        <v>300</v>
      </c>
      <c r="D66" s="267" t="s">
        <v>1613</v>
      </c>
      <c r="E66" s="126">
        <v>16</v>
      </c>
      <c r="F66" s="241" t="s">
        <v>676</v>
      </c>
      <c r="G66" s="468"/>
      <c r="H66" s="351">
        <f t="shared" ref="H66:H81" si="100">_xlfn.IFNA(INDEX(importBPIRkCol,MATCH(INDEX(espnMap,MATCH(C66,valCol,0)),bpiImportCol,0)+rowOffset),INDEX(importBPIRkCol,MATCH(INDEX(espnMap2,MATCH(C66,valCol,0)),bpiImportCol,0)+rowOffset))</f>
        <v>180</v>
      </c>
      <c r="I66" s="352">
        <f>IFERROR(INDEX('Net Import'!A:A,MATCH(INDEX(mapping!B:B,MATCH(C66,mapping!A:A,0),1),'Net Import'!B:B,0),1),0)</f>
        <v>196</v>
      </c>
      <c r="J66" s="355">
        <f t="shared" ref="J66:J81" si="101">_xlfn.IFNA(INDEX(sorRkCol,MATCH(INDEX(espnMap,MATCH(C66,valCol,0)),sorTeamCol,0)+sorRowOffset),INDEX(sorRkCol,MATCH(INDEX(espnMap2,MATCH(C66,valCol,0)),sorTeamCol,0)+sorRowOffset))</f>
        <v>122</v>
      </c>
      <c r="L66" s="132">
        <v>15</v>
      </c>
      <c r="M66" s="422">
        <f t="shared" ref="M66:M81" si="102">CW66+R66*1.8+IF(K66&gt;0,K66-26,0)/2+IF(CV66&gt;0.5,0,10)-0.5*O66-IF(F66="WIN",1,IF(F66="IN",0.5,0))-S66+IF(W66&gt;13.5,2,0)-IF(W66&lt;6,6-W66,0)</f>
        <v>179.7226666666667</v>
      </c>
      <c r="N66" s="47">
        <f t="shared" ref="N66:N81" si="103">IF(COUNTIF(H66:J66,"&lt;50.5")&gt;1.5,1,0)</f>
        <v>0</v>
      </c>
      <c r="O66" s="231">
        <f t="shared" ref="O66:O81" si="104">_xlfn.IFNA(INDEX(importBPICol,MATCH(INDEX(espnMap,MATCH(C66,valCol,0)),bpiImportCol,0)+rowOffset), INDEX(importBPICol,MATCH(INDEX(espnMap2,MATCH(C66,valCol,0)),bpiImportCol,0)+rowOffset))</f>
        <v>-1.2</v>
      </c>
      <c r="P66" s="417">
        <f t="shared" ref="P66:P81" si="105">INDEX(kpOff,MATCH(INDEX(kpVal,MATCH(C66,valCol,0)),kpTeam,0))</f>
        <v>205</v>
      </c>
      <c r="Q66" s="232">
        <f t="shared" ref="Q66:Q81" si="106">INDEX(kpDef,MATCH(INDEX(kpVal,MATCH(C66,valCol,0)),kpTeam,0))</f>
        <v>199</v>
      </c>
      <c r="R66" s="420">
        <f t="shared" ref="R66:R81" si="107">-1*INDEX(calculatedResVal,MATCH(C66,resValueTeamCol,0))</f>
        <v>12.799999999999999</v>
      </c>
      <c r="S66" s="472">
        <v>8</v>
      </c>
      <c r="T66" s="473">
        <v>0</v>
      </c>
      <c r="U66" s="125">
        <f t="shared" ref="U66:U81" si="108">COUNTA(AW66:BK66)+COUNTA(Y66:AJ66)</f>
        <v>0</v>
      </c>
      <c r="V66" s="126">
        <f t="shared" ref="V66:V81" si="109">COUNTA(BL66:BX66)+COUNTA(AK66:AV66)</f>
        <v>0</v>
      </c>
      <c r="W66" s="274">
        <f t="shared" ref="W66:W81" si="110">COUNTA(AK66:AV66)+COUNTA(BL66:CS66)</f>
        <v>8</v>
      </c>
      <c r="X66" s="51">
        <f t="shared" ref="X66:X81" si="111">IF(SUM(S66:W66)&gt;0,1,0)</f>
        <v>1</v>
      </c>
      <c r="Y66" s="70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71"/>
      <c r="AK66" s="70"/>
      <c r="AL66" s="135"/>
      <c r="AM66" s="135"/>
      <c r="AN66" s="135"/>
      <c r="AO66" s="135"/>
      <c r="AP66" s="135"/>
      <c r="AQ66" s="135"/>
      <c r="AR66" s="135"/>
      <c r="AS66" s="135"/>
      <c r="AT66" s="135"/>
      <c r="AU66" s="135"/>
      <c r="AV66" s="71"/>
      <c r="AW66" s="139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  <c r="BI66" s="136"/>
      <c r="BJ66" s="136"/>
      <c r="BK66" s="62"/>
      <c r="BL66" s="139"/>
      <c r="BM66" s="136"/>
      <c r="BN66" s="136"/>
      <c r="BO66" s="136"/>
      <c r="BP66" s="136"/>
      <c r="BQ66" s="136"/>
      <c r="BR66" s="136"/>
      <c r="BS66" s="136"/>
      <c r="BT66" s="136"/>
      <c r="BU66" s="136"/>
      <c r="BV66" s="136"/>
      <c r="BW66" s="136"/>
      <c r="BX66" s="62"/>
      <c r="BY66" s="141" t="s">
        <v>582</v>
      </c>
      <c r="BZ66" s="68" t="s">
        <v>1394</v>
      </c>
      <c r="CA66" s="68" t="s">
        <v>1352</v>
      </c>
      <c r="CB66" s="68" t="s">
        <v>1358</v>
      </c>
      <c r="CC66" s="68" t="s">
        <v>1618</v>
      </c>
      <c r="CD66" s="68" t="s">
        <v>635</v>
      </c>
      <c r="CE66" s="74" t="s">
        <v>1208</v>
      </c>
      <c r="CF66" s="74" t="s">
        <v>648</v>
      </c>
      <c r="CT66" s="143">
        <f t="shared" ref="CT66:CT81" si="112">H66*0.4+J66*1.2+I66*0.8</f>
        <v>375.20000000000005</v>
      </c>
      <c r="CU66" s="196">
        <f t="shared" ref="CU66:CU81" si="113">CT66/2.4</f>
        <v>156.33333333333337</v>
      </c>
      <c r="CV66" s="197">
        <f>VLOOKUP(B66,'SODiv Index'!A:B,2,FALSE)</f>
        <v>0.4</v>
      </c>
      <c r="CW66" s="130">
        <f t="shared" ref="CW66:CW81" si="114">CU66*(10-CV66/5)/10</f>
        <v>155.08266666666671</v>
      </c>
      <c r="CX66" s="206">
        <f>INDEX('Stats import'!H:H,MATCH((INDEX(mapping!R:R,MATCH(INDEX(statsCategories,1,1),mapping!P:P,0),1)+INDEX(mapping!H:H,MATCH(C66,mapping!A:A,0),1)),'Stats import'!B:B,0),1)</f>
        <v>1.27</v>
      </c>
      <c r="CY66" s="53">
        <f>INDEX('Stats import'!H:H,MATCH((INDEX(mapping!R:R,MATCH(INDEX(statsCategories,1,2),mapping!P:P,0),1)+INDEX(mapping!H:H,MATCH(C66,mapping!A:A,0),1)),'Stats import'!B:B,0),1)</f>
        <v>12.2</v>
      </c>
      <c r="CZ66" s="53">
        <f>INDEX('Stats import'!H:H,MATCH((INDEX(mapping!R:R,MATCH(INDEX(statsCategories,1,3),mapping!P:P,0),1)+INDEX(mapping!H:H,MATCH(C66,mapping!A:A,0),1)),'Stats import'!B:B,0),1)</f>
        <v>22.44</v>
      </c>
      <c r="DA66" s="53">
        <f>INDEX('Stats import'!H:H,MATCH((INDEX(mapping!R:R,MATCH(INDEX(statsCategories,1,4),mapping!P:P,0),1)+INDEX(mapping!H:H,MATCH(C66,mapping!A:A,0),1)),'Stats import'!B:B,0),1)</f>
        <v>2.6</v>
      </c>
      <c r="DB66" s="53">
        <f>INDEX('Stats import'!H:H,MATCH((INDEX(mapping!R:R,MATCH(INDEX(statsCategories,1,5),mapping!P:P,0),1)+INDEX(mapping!H:H,MATCH(C66,mapping!A:A,0),1)),'Stats import'!B:B,0),1)</f>
        <v>0.54200000000000004</v>
      </c>
      <c r="DC66" s="53">
        <f>INDEX('Stats import'!H:H,MATCH((INDEX(mapping!R:R,MATCH(INDEX(statsCategories,1,6),mapping!P:P,0),1)+INDEX(mapping!H:H,MATCH(C66,mapping!A:A,0),1)),'Stats import'!B:B,0),1)</f>
        <v>9.8800000000000008</v>
      </c>
      <c r="DD66" s="53">
        <f>INDEX('Stats import'!H:H,MATCH((INDEX(mapping!R:R,MATCH(INDEX(statsCategories,1,7),mapping!P:P,0),1)+INDEX(mapping!H:H,MATCH(C66,mapping!A:A,0),1)),'Stats import'!B:B,0),1)</f>
        <v>47.1</v>
      </c>
      <c r="DE66" s="53">
        <f>INDEX('Stats import'!H:H,MATCH((INDEX(mapping!R:R,MATCH(INDEX(statsCategories,1,8),mapping!P:P,0),1)+INDEX(mapping!H:H,MATCH(C66,mapping!A:A,0),1)),'Stats import'!B:B,0),1)</f>
        <v>42.4</v>
      </c>
      <c r="DF66" s="53">
        <f>INDEX('Stats import'!H:H,MATCH((INDEX(mapping!R:R,MATCH(INDEX(statsCategories,1,9),mapping!P:P,0),1)+INDEX(mapping!H:H,MATCH(C66,mapping!A:A,0),1)),'Stats import'!B:B,0),1)</f>
        <v>13.3</v>
      </c>
      <c r="DG66" s="53">
        <f>INDEX('Stats import'!H:H,MATCH((INDEX(mapping!R:R,MATCH(INDEX(statsCategories,1,10),mapping!P:P,0),1)+INDEX(mapping!H:H,MATCH(C66,mapping!A:A,0),1)),'Stats import'!B:B,0),1)</f>
        <v>18.8</v>
      </c>
      <c r="DH66" s="53">
        <f>INDEX('Stats import'!H:H,MATCH((INDEX(mapping!R:R,MATCH(INDEX(statsCategories,1,11),mapping!P:P,0),1)+INDEX(mapping!H:H,MATCH(C66,mapping!A:A,0),1)),'Stats import'!B:B,0),1)</f>
        <v>76.2</v>
      </c>
      <c r="DI66" s="53">
        <f>INDEX('Stats import'!H:H,MATCH((INDEX(mapping!R:R,MATCH(INDEX(statsCategories,1,12),mapping!P:P,0),1)+INDEX(mapping!H:H,MATCH(C66,mapping!A:A,0),1)),'Stats import'!B:B,0),1)</f>
        <v>14.3</v>
      </c>
      <c r="DJ66" s="53">
        <f>INDEX('Stats import'!H:H,MATCH((INDEX(mapping!R:R,MATCH(INDEX(statsCategories,1,13),mapping!P:P,0),1)+INDEX(mapping!H:H,MATCH(C66,mapping!A:A,0),1)),'Stats import'!B:B,0),1)</f>
        <v>2.4</v>
      </c>
      <c r="DK66" s="53">
        <f>INDEX('Stats import'!H:H,MATCH((INDEX(mapping!R:R,MATCH(INDEX(statsCategories,1,14),mapping!P:P,0),1)+INDEX(mapping!H:H,MATCH(C66,mapping!A:A,0),1)),'Stats import'!B:B,0),1)</f>
        <v>27.25</v>
      </c>
      <c r="DL66" s="53">
        <f>INDEX('Stats import'!H:H,MATCH((INDEX(mapping!R:R,MATCH(INDEX(statsCategories,1,15),mapping!P:P,0),1)+INDEX(mapping!H:H,MATCH(C66,mapping!A:A,0),1)),'Stats import'!B:B,0),1)</f>
        <v>8.2200000000000006</v>
      </c>
      <c r="DM66" s="53">
        <f>INDEX('Stats import'!H:H,MATCH((INDEX(mapping!R:R,MATCH(INDEX(statsCategories,1,16),mapping!P:P,0),1)+INDEX(mapping!H:H,MATCH(C66,mapping!A:A,0),1)),'Stats import'!B:B,0),1)</f>
        <v>35.47</v>
      </c>
      <c r="DN66" s="53">
        <f>INDEX('Stats import'!H:H,MATCH((INDEX(mapping!R:R,MATCH(INDEX(statsCategories,1,17),mapping!P:P,0),1)+INDEX(mapping!H:H,MATCH(C66,mapping!A:A,0),1)),'Stats import'!B:B,0),1)</f>
        <v>67</v>
      </c>
      <c r="DO66" s="53">
        <f>INDEX('Stats import'!H:H,MATCH((INDEX(mapping!R:R,MATCH(INDEX(statsCategories,1,18),mapping!P:P,0),1)+INDEX(mapping!H:H,MATCH(C66,mapping!A:A,0),1)),'Stats import'!B:B,0),1)</f>
        <v>9.1999999999999993</v>
      </c>
      <c r="DP66" s="53">
        <f>INDEX('Stats import'!H:H,MATCH((INDEX(mapping!R:R,MATCH(INDEX(statsCategories,1,19),mapping!P:P,0),1)+INDEX(mapping!H:H,MATCH(C66,mapping!A:A,0),1)),'Stats import'!B:B,0),1)</f>
        <v>76.2</v>
      </c>
      <c r="DQ66" s="53">
        <f>INDEX('Stats import'!H:H,MATCH((INDEX(mapping!R:R,MATCH(INDEX(statsCategories,1,20),mapping!P:P,0),1)+INDEX(mapping!H:H,MATCH(C66,mapping!A:A,0),1)),'Stats import'!B:B,0),1)</f>
        <v>5</v>
      </c>
      <c r="DR66" s="53">
        <f>INDEX('Stats import'!H:H,MATCH((INDEX(mapping!R:R,MATCH(INDEX(statsCategories,1,21),mapping!P:P,0),1)+INDEX(mapping!H:H,MATCH(C66,mapping!A:A,0),1)),'Stats import'!B:B,0),1)</f>
        <v>22.4</v>
      </c>
      <c r="DS66" s="53">
        <f>INDEX('Stats import'!H:H,MATCH((INDEX(mapping!R:R,MATCH(INDEX(statsCategories,1,22),mapping!P:P,0),1)+INDEX(mapping!H:H,MATCH(C66,mapping!A:A,0),1)),'Stats import'!B:B,0),1)</f>
        <v>36.1</v>
      </c>
      <c r="DT66" s="53">
        <f>INDEX('Stats import'!H:H,MATCH((INDEX(mapping!R:R,MATCH(INDEX(statsCategories,1,23),mapping!P:P,0),1)+INDEX(mapping!H:H,MATCH(C66,mapping!A:A,0),1)),'Stats import'!B:B,0),1)</f>
        <v>31</v>
      </c>
      <c r="DU66" s="53">
        <f>INDEX('Stats import'!H:H,MATCH((INDEX(mapping!R:R,MATCH(INDEX(statsCategories,1,24),mapping!P:P,0),1)+INDEX(mapping!H:H,MATCH(C66,mapping!A:A,0),1)),'Stats import'!B:B,0),1)</f>
        <v>8.1</v>
      </c>
      <c r="DV66" s="53">
        <f>INDEX('Stats import'!H:H,MATCH((INDEX(mapping!R:R,MATCH(INDEX(statsCategories,1,25),mapping!P:P,0),1)+INDEX(mapping!H:H,MATCH(C66,mapping!A:A,0),1)),'Stats import'!B:B,0),1)</f>
        <v>0.7</v>
      </c>
      <c r="DW66" s="53">
        <f>INDEX('Stats import'!H:H,MATCH((INDEX(mapping!R:R,MATCH(INDEX(statsCategories,1,26),mapping!P:P,0),1)+INDEX(mapping!H:H,MATCH(C66,mapping!A:A,0),1)),'Stats import'!B:B,0),1)</f>
        <v>10.28</v>
      </c>
      <c r="DX66" s="53">
        <f>INDEX('Stats import'!H:H,MATCH((INDEX(mapping!R:R,MATCH(INDEX(statsCategories,1,27),mapping!P:P,0),1)+INDEX(mapping!H:H,MATCH(C66,mapping!A:A,0),1)),'Stats import'!B:B,0),1)</f>
        <v>9.6</v>
      </c>
      <c r="DZ66" s="173">
        <f t="shared" ref="DZ66:DZ81" si="115">R66</f>
        <v>12.799999999999999</v>
      </c>
      <c r="EA66" s="173">
        <f t="shared" ref="EA66:EA81" si="116">-O66</f>
        <v>1.2</v>
      </c>
      <c r="EB66" s="344">
        <f>INDEX('KenPom import'!J:J,MATCH(INDEX(kpVal,MATCH(C66,valCol,0)),kpTeam,0))</f>
        <v>66.2</v>
      </c>
      <c r="EC66" s="176">
        <f t="shared" ref="EC66:EC81" si="117">(CX66-INDEX(FK:FK,4,1))/INDEX(FK:FK,3,1)</f>
        <v>-0.74409385016335594</v>
      </c>
      <c r="ED66" s="176">
        <f t="shared" ref="ED66:ED81" si="118">(CY66-INDEX(FL:FL,4,1))/INDEX(FL:FL,3,1)</f>
        <v>-1.6870211902037129</v>
      </c>
      <c r="EE66" s="176">
        <f t="shared" ref="EE66:EE81" si="119">(CZ66-INDEX(FM:FM,4,1))/INDEX(FM:FM,3,1)</f>
        <v>0.11632038290792034</v>
      </c>
      <c r="EF66" s="176">
        <f t="shared" ref="EF66:EF81" si="120">(DA66-INDEX(FN:FN,4,1))/INDEX(FN:FN,3,1)</f>
        <v>-1.172673494600887</v>
      </c>
      <c r="EG66" s="176">
        <f t="shared" ref="EG66:EG81" si="121">(DB66-INDEX(FO:FO,4,1))/INDEX(FO:FO,3,1)</f>
        <v>4.6147337671058025E-2</v>
      </c>
      <c r="EH66" s="176">
        <f t="shared" ref="EH66:EH81" si="122">(DC66-INDEX(FP:FP,4,1))/INDEX(FP:FP,3,1)</f>
        <v>-0.41273781885812855</v>
      </c>
      <c r="EI66" s="176">
        <f t="shared" ref="EI66:EI81" si="123">(DD66-INDEX(FQ:FQ,4,1))/INDEX(FQ:FQ,3,1)</f>
        <v>8.6973687725585988E-2</v>
      </c>
      <c r="EJ66" s="176">
        <f t="shared" ref="EJ66:EJ81" si="124">(DE66-INDEX(FR:FR,4,1))/INDEX(FR:FR,3,1)*-1</f>
        <v>0.10472831477561594</v>
      </c>
      <c r="EK66" s="176">
        <f t="shared" ref="EK66:EK81" si="125">(DF66-INDEX(FS:FS,4,1))/INDEX(FS:FS,3,1)*-1</f>
        <v>2.4363604544058033</v>
      </c>
      <c r="EL66" s="176">
        <f t="shared" ref="EL66:EL81" si="126">(DG66-INDEX(FT:FT,4,1))/INDEX(FT:FT,3,1)</f>
        <v>-0.90293277492851287</v>
      </c>
      <c r="EM66" s="225">
        <f t="shared" ref="EM66:EM81" si="127">(DH66-INDEX(FU:FU,4,1))/INDEX(FU:FU,3,1)</f>
        <v>0.84216199725988639</v>
      </c>
      <c r="EN66" s="176">
        <f t="shared" ref="EN66:EN81" si="128">(DI66-INDEX(FV:FV,4,1))/INDEX(FV:FV,3,1)</f>
        <v>-0.65803440924680845</v>
      </c>
      <c r="EO66" s="176">
        <f t="shared" ref="EO66:EO81" si="129">(DJ66-INDEX(FW:FW,4,1))/INDEX(FW:FW,3,1)</f>
        <v>-0.33008359590802294</v>
      </c>
      <c r="EP66" s="176">
        <f t="shared" ref="EP66:EP81" si="130">(DK66-INDEX(FX:FX,4,1))/INDEX(FX:FX,3,1)</f>
        <v>0.97053942489242828</v>
      </c>
      <c r="EQ66" s="176">
        <f t="shared" ref="EQ66:EQ81" si="131">(DL66-INDEX(FY:FY,4,1))/INDEX(FY:FY,3,1)</f>
        <v>-1.9138006678155033</v>
      </c>
      <c r="ER66" s="176">
        <f t="shared" ref="ER66:ER81" si="132">(DM66-INDEX(FZ:FZ,4,1))/INDEX(FZ:FZ,3,1)</f>
        <v>-0.52687606940669496</v>
      </c>
      <c r="ES66" s="176">
        <f t="shared" ref="ES66:ES81" si="133">(DN66-INDEX(GA:GA,4,1))/INDEX(GA:GA,3,1)*-1</f>
        <v>0.97462211569904811</v>
      </c>
      <c r="ET66" s="176">
        <f t="shared" ref="ET66:ET81" si="134">(DO66-INDEX(GB:GB,4,1))/INDEX(GB:GB,3,1)</f>
        <v>1.1553088525853046E-2</v>
      </c>
      <c r="EU66" s="176">
        <f t="shared" ref="EU66:EU81" si="135">(DP66-INDEX(GC:GC,4,1))/INDEX(GC:GC,3,1)</f>
        <v>-0.88237965775861904</v>
      </c>
      <c r="EV66" s="176">
        <f t="shared" ref="EV66:EV81" si="136">(DQ66-INDEX(GD:GD,4,1))/INDEX(GD:GD,3,1)</f>
        <v>-1.514149028632864</v>
      </c>
      <c r="EW66" s="176">
        <f t="shared" ref="EW66:EW81" si="137">(DR66-INDEX(GE:GE,4,1))/INDEX(GE:GE,3,1)</f>
        <v>-0.46188365438209283</v>
      </c>
      <c r="EX66" s="176">
        <f t="shared" ref="EX66:EX81" si="138">(DS66-INDEX(GF:GF,4,1))/INDEX(GF:GF,3,1)</f>
        <v>0.36323064453313136</v>
      </c>
      <c r="EY66" s="176">
        <f t="shared" ref="EY66:EY81" si="139">(DT66-INDEX(GG:GG,4,1))/INDEX(GG:GG,3,1)*-1</f>
        <v>0.86142651768979717</v>
      </c>
      <c r="EZ66" s="176">
        <f t="shared" ref="EZ66:EZ81" si="140">(DU66-INDEX(GH:GH,4,1))/INDEX(GH:GH,3,1)</f>
        <v>-0.31662517594019107</v>
      </c>
      <c r="FA66" s="176">
        <f t="shared" ref="FA66:FA81" si="141">(DV66-INDEX(GI:GI,4,1))/INDEX(GI:GI,3,1)</f>
        <v>-0.34393659407337146</v>
      </c>
      <c r="FB66" s="176">
        <f t="shared" ref="FB66:FB81" si="142">(DW66-INDEX(GJ:GJ,4,1))/INDEX(GJ:GJ,3,1)</f>
        <v>-1.068267978216588</v>
      </c>
      <c r="FC66" s="176">
        <f t="shared" ref="FC66:FC81" si="143">(DX66-INDEX(GK:GK,4,1))/INDEX(GK:GK,3,1)*-1</f>
        <v>1.0850264982216808</v>
      </c>
      <c r="FD66" s="176">
        <f t="shared" ref="FD66:FD81" si="144">(DZ66-INDEX(GM:GM,4,1))/INDEX(GM:GM,3,1)*-1</f>
        <v>-0.71349795483101408</v>
      </c>
      <c r="FE66" s="176">
        <f t="shared" ref="FE66:FE81" si="145">(EA66-INDEX(GN:GN,4,1))/INDEX(GN:GN,3,1)*-1</f>
        <v>-1.5945849313917142</v>
      </c>
      <c r="FF66" s="178">
        <f t="shared" ref="FF66:FF81" si="146">(EB66-INDEX(GO:GO,4,1))/INDEX(GO:GO,3,1)</f>
        <v>-0.60219883768057647</v>
      </c>
      <c r="FG66" s="203">
        <f t="shared" ref="FG66:FG81" si="147">(((DP66-DI66-3*DU66)/2)+1.5*DU66)/DB66-DR66</f>
        <v>34.703321033210337</v>
      </c>
      <c r="FH66" s="178">
        <f t="shared" ref="FH66:FH81" si="148">DR66/(DR66+FG66)</f>
        <v>0.39227140549273015</v>
      </c>
      <c r="FI66" s="177"/>
      <c r="FJ66" s="177"/>
    </row>
    <row r="67" spans="1:166" ht="15" customHeight="1" x14ac:dyDescent="0.3">
      <c r="A67" s="48">
        <v>63</v>
      </c>
      <c r="B67" s="23" t="s">
        <v>9</v>
      </c>
      <c r="C67" s="23" t="s">
        <v>163</v>
      </c>
      <c r="D67" s="268" t="s">
        <v>1266</v>
      </c>
      <c r="E67" s="126">
        <v>16</v>
      </c>
      <c r="F67" s="241" t="s">
        <v>676</v>
      </c>
      <c r="G67" s="468"/>
      <c r="H67" s="351">
        <f t="shared" si="100"/>
        <v>204</v>
      </c>
      <c r="I67" s="352">
        <f>IFERROR(INDEX('Net Import'!A:A,MATCH(INDEX(mapping!B:B,MATCH(C67,mapping!A:A,0),1),'Net Import'!B:B,0),1),0)</f>
        <v>203</v>
      </c>
      <c r="J67" s="355">
        <f t="shared" si="101"/>
        <v>182</v>
      </c>
      <c r="L67" s="132">
        <v>16</v>
      </c>
      <c r="M67" s="422">
        <f t="shared" si="102"/>
        <v>220.09258974358971</v>
      </c>
      <c r="N67" s="47">
        <f t="shared" si="103"/>
        <v>0</v>
      </c>
      <c r="O67" s="231">
        <f t="shared" si="104"/>
        <v>-2.5</v>
      </c>
      <c r="P67" s="417">
        <f t="shared" si="105"/>
        <v>276</v>
      </c>
      <c r="Q67" s="232">
        <f t="shared" si="106"/>
        <v>120</v>
      </c>
      <c r="R67" s="420">
        <f t="shared" si="107"/>
        <v>14.628846153846151</v>
      </c>
      <c r="S67" s="472">
        <v>8</v>
      </c>
      <c r="T67" s="473">
        <v>0</v>
      </c>
      <c r="U67" s="125">
        <f t="shared" si="108"/>
        <v>0</v>
      </c>
      <c r="V67" s="126">
        <f t="shared" si="109"/>
        <v>2</v>
      </c>
      <c r="W67" s="274">
        <f t="shared" si="110"/>
        <v>10</v>
      </c>
      <c r="X67" s="51">
        <f t="shared" si="111"/>
        <v>1</v>
      </c>
      <c r="AK67" s="72" t="s">
        <v>571</v>
      </c>
      <c r="BL67" s="140" t="s">
        <v>616</v>
      </c>
      <c r="BY67" s="110" t="s">
        <v>656</v>
      </c>
      <c r="BZ67" s="74" t="s">
        <v>606</v>
      </c>
      <c r="CA67" s="74" t="s">
        <v>1338</v>
      </c>
      <c r="CB67" s="74" t="s">
        <v>565</v>
      </c>
      <c r="CC67" s="74" t="s">
        <v>1564</v>
      </c>
      <c r="CD67" s="74" t="s">
        <v>1202</v>
      </c>
      <c r="CE67" s="74" t="s">
        <v>1517</v>
      </c>
      <c r="CF67" s="74" t="s">
        <v>643</v>
      </c>
      <c r="CT67" s="143">
        <f t="shared" si="112"/>
        <v>462.4</v>
      </c>
      <c r="CU67" s="196">
        <f t="shared" si="113"/>
        <v>192.66666666666666</v>
      </c>
      <c r="CV67" s="197">
        <f>VLOOKUP(B67,'SODiv Index'!A:B,2,FALSE)</f>
        <v>0.3</v>
      </c>
      <c r="CW67" s="130">
        <f t="shared" si="114"/>
        <v>191.51066666666665</v>
      </c>
      <c r="CX67" s="206">
        <f>INDEX('Stats import'!H:H,MATCH((INDEX(mapping!R:R,MATCH(INDEX(statsCategories,1,1),mapping!P:P,0),1)+INDEX(mapping!H:H,MATCH(C67,mapping!A:A,0),1)),'Stats import'!B:B,0),1)</f>
        <v>1.2</v>
      </c>
      <c r="CY67" s="53">
        <f>INDEX('Stats import'!H:H,MATCH((INDEX(mapping!R:R,MATCH(INDEX(statsCategories,1,2),mapping!P:P,0),1)+INDEX(mapping!H:H,MATCH(C67,mapping!A:A,0),1)),'Stats import'!B:B,0),1)</f>
        <v>16.2</v>
      </c>
      <c r="CZ67" s="53">
        <f>INDEX('Stats import'!H:H,MATCH((INDEX(mapping!R:R,MATCH(INDEX(statsCategories,1,3),mapping!P:P,0),1)+INDEX(mapping!H:H,MATCH(C67,mapping!A:A,0),1)),'Stats import'!B:B,0),1)</f>
        <v>16.579999999999998</v>
      </c>
      <c r="DA67" s="53">
        <f>INDEX('Stats import'!H:H,MATCH((INDEX(mapping!R:R,MATCH(INDEX(statsCategories,1,4),mapping!P:P,0),1)+INDEX(mapping!H:H,MATCH(C67,mapping!A:A,0),1)),'Stats import'!B:B,0),1)</f>
        <v>3.7</v>
      </c>
      <c r="DB67" s="53">
        <f>INDEX('Stats import'!H:H,MATCH((INDEX(mapping!R:R,MATCH(INDEX(statsCategories,1,5),mapping!P:P,0),1)+INDEX(mapping!H:H,MATCH(C67,mapping!A:A,0),1)),'Stats import'!B:B,0),1)</f>
        <v>0.51700000000000002</v>
      </c>
      <c r="DC67" s="53">
        <f>INDEX('Stats import'!H:H,MATCH((INDEX(mapping!R:R,MATCH(INDEX(statsCategories,1,6),mapping!P:P,0),1)+INDEX(mapping!H:H,MATCH(C67,mapping!A:A,0),1)),'Stats import'!B:B,0),1)</f>
        <v>13.88</v>
      </c>
      <c r="DD67" s="53">
        <f>INDEX('Stats import'!H:H,MATCH((INDEX(mapping!R:R,MATCH(INDEX(statsCategories,1,7),mapping!P:P,0),1)+INDEX(mapping!H:H,MATCH(C67,mapping!A:A,0),1)),'Stats import'!B:B,0),1)</f>
        <v>45.9</v>
      </c>
      <c r="DE67" s="53">
        <f>INDEX('Stats import'!H:H,MATCH((INDEX(mapping!R:R,MATCH(INDEX(statsCategories,1,8),mapping!P:P,0),1)+INDEX(mapping!H:H,MATCH(C67,mapping!A:A,0),1)),'Stats import'!B:B,0),1)</f>
        <v>41.8</v>
      </c>
      <c r="DF67" s="53">
        <f>INDEX('Stats import'!H:H,MATCH((INDEX(mapping!R:R,MATCH(INDEX(statsCategories,1,9),mapping!P:P,0),1)+INDEX(mapping!H:H,MATCH(C67,mapping!A:A,0),1)),'Stats import'!B:B,0),1)</f>
        <v>19.2</v>
      </c>
      <c r="DG67" s="53">
        <f>INDEX('Stats import'!H:H,MATCH((INDEX(mapping!R:R,MATCH(INDEX(statsCategories,1,10),mapping!P:P,0),1)+INDEX(mapping!H:H,MATCH(C67,mapping!A:A,0),1)),'Stats import'!B:B,0),1)</f>
        <v>25.5</v>
      </c>
      <c r="DH67" s="53">
        <f>INDEX('Stats import'!H:H,MATCH((INDEX(mapping!R:R,MATCH(INDEX(statsCategories,1,11),mapping!P:P,0),1)+INDEX(mapping!H:H,MATCH(C67,mapping!A:A,0),1)),'Stats import'!B:B,0),1)</f>
        <v>73.099999999999994</v>
      </c>
      <c r="DI67" s="53">
        <f>INDEX('Stats import'!H:H,MATCH((INDEX(mapping!R:R,MATCH(INDEX(statsCategories,1,12),mapping!P:P,0),1)+INDEX(mapping!H:H,MATCH(C67,mapping!A:A,0),1)),'Stats import'!B:B,0),1)</f>
        <v>18.7</v>
      </c>
      <c r="DJ67" s="53">
        <f>INDEX('Stats import'!H:H,MATCH((INDEX(mapping!R:R,MATCH(INDEX(statsCategories,1,13),mapping!P:P,0),1)+INDEX(mapping!H:H,MATCH(C67,mapping!A:A,0),1)),'Stats import'!B:B,0),1)</f>
        <v>4.9000000000000004</v>
      </c>
      <c r="DK67" s="53">
        <f>INDEX('Stats import'!H:H,MATCH((INDEX(mapping!R:R,MATCH(INDEX(statsCategories,1,14),mapping!P:P,0),1)+INDEX(mapping!H:H,MATCH(C67,mapping!A:A,0),1)),'Stats import'!B:B,0),1)</f>
        <v>24.18</v>
      </c>
      <c r="DL67" s="53">
        <f>INDEX('Stats import'!H:H,MATCH((INDEX(mapping!R:R,MATCH(INDEX(statsCategories,1,15),mapping!P:P,0),1)+INDEX(mapping!H:H,MATCH(C67,mapping!A:A,0),1)),'Stats import'!B:B,0),1)</f>
        <v>12.39</v>
      </c>
      <c r="DM67" s="53">
        <f>INDEX('Stats import'!H:H,MATCH((INDEX(mapping!R:R,MATCH(INDEX(statsCategories,1,16),mapping!P:P,0),1)+INDEX(mapping!H:H,MATCH(C67,mapping!A:A,0),1)),'Stats import'!B:B,0),1)</f>
        <v>36.58</v>
      </c>
      <c r="DN67" s="53">
        <f>INDEX('Stats import'!H:H,MATCH((INDEX(mapping!R:R,MATCH(INDEX(statsCategories,1,17),mapping!P:P,0),1)+INDEX(mapping!H:H,MATCH(C67,mapping!A:A,0),1)),'Stats import'!B:B,0),1)</f>
        <v>67.8</v>
      </c>
      <c r="DO67" s="53">
        <f>INDEX('Stats import'!H:H,MATCH((INDEX(mapping!R:R,MATCH(INDEX(statsCategories,1,18),mapping!P:P,0),1)+INDEX(mapping!H:H,MATCH(C67,mapping!A:A,0),1)),'Stats import'!B:B,0),1)</f>
        <v>9.6999999999999993</v>
      </c>
      <c r="DP67" s="53">
        <f>INDEX('Stats import'!H:H,MATCH((INDEX(mapping!R:R,MATCH(INDEX(statsCategories,1,19),mapping!P:P,0),1)+INDEX(mapping!H:H,MATCH(C67,mapping!A:A,0),1)),'Stats import'!B:B,0),1)</f>
        <v>77.5</v>
      </c>
      <c r="DQ67" s="53">
        <f>INDEX('Stats import'!H:H,MATCH((INDEX(mapping!R:R,MATCH(INDEX(statsCategories,1,20),mapping!P:P,0),1)+INDEX(mapping!H:H,MATCH(C67,mapping!A:A,0),1)),'Stats import'!B:B,0),1)</f>
        <v>8.6999999999999993</v>
      </c>
      <c r="DR67" s="53">
        <f>INDEX('Stats import'!H:H,MATCH((INDEX(mapping!R:R,MATCH(INDEX(statsCategories,1,21),mapping!P:P,0),1)+INDEX(mapping!H:H,MATCH(C67,mapping!A:A,0),1)),'Stats import'!B:B,0),1)</f>
        <v>19.3</v>
      </c>
      <c r="DS67" s="53">
        <f>INDEX('Stats import'!H:H,MATCH((INDEX(mapping!R:R,MATCH(INDEX(statsCategories,1,22),mapping!P:P,0),1)+INDEX(mapping!H:H,MATCH(C67,mapping!A:A,0),1)),'Stats import'!B:B,0),1)</f>
        <v>34.5</v>
      </c>
      <c r="DT67" s="53">
        <f>INDEX('Stats import'!H:H,MATCH((INDEX(mapping!R:R,MATCH(INDEX(statsCategories,1,23),mapping!P:P,0),1)+INDEX(mapping!H:H,MATCH(C67,mapping!A:A,0),1)),'Stats import'!B:B,0),1)</f>
        <v>29.9</v>
      </c>
      <c r="DU67" s="53">
        <f>INDEX('Stats import'!H:H,MATCH((INDEX(mapping!R:R,MATCH(INDEX(statsCategories,1,24),mapping!P:P,0),1)+INDEX(mapping!H:H,MATCH(C67,mapping!A:A,0),1)),'Stats import'!B:B,0),1)</f>
        <v>6.7</v>
      </c>
      <c r="DV67" s="53">
        <f>INDEX('Stats import'!H:H,MATCH((INDEX(mapping!R:R,MATCH(INDEX(statsCategories,1,25),mapping!P:P,0),1)+INDEX(mapping!H:H,MATCH(C67,mapping!A:A,0),1)),'Stats import'!B:B,0),1)</f>
        <v>1.5</v>
      </c>
      <c r="DW67" s="53">
        <f>INDEX('Stats import'!H:H,MATCH((INDEX(mapping!R:R,MATCH(INDEX(statsCategories,1,26),mapping!P:P,0),1)+INDEX(mapping!H:H,MATCH(C67,mapping!A:A,0),1)),'Stats import'!B:B,0),1)</f>
        <v>15.09</v>
      </c>
      <c r="DX67" s="53">
        <f>INDEX('Stats import'!H:H,MATCH((INDEX(mapping!R:R,MATCH(INDEX(statsCategories,1,27),mapping!P:P,0),1)+INDEX(mapping!H:H,MATCH(C67,mapping!A:A,0),1)),'Stats import'!B:B,0),1)</f>
        <v>13.5</v>
      </c>
      <c r="DZ67" s="173">
        <f t="shared" si="115"/>
        <v>14.628846153846151</v>
      </c>
      <c r="EA67" s="173">
        <f t="shared" si="116"/>
        <v>2.5</v>
      </c>
      <c r="EB67" s="344">
        <f>INDEX('KenPom import'!J:J,MATCH(INDEX(kpVal,MATCH(C67,valCol,0)),kpTeam,0))</f>
        <v>69.099999999999994</v>
      </c>
      <c r="EC67" s="176">
        <f t="shared" si="117"/>
        <v>-1.0389930406031864</v>
      </c>
      <c r="ED67" s="176">
        <f t="shared" si="118"/>
        <v>0.43168674097834614</v>
      </c>
      <c r="EE67" s="176">
        <f t="shared" si="119"/>
        <v>-0.83518887389252294</v>
      </c>
      <c r="EF67" s="176">
        <f t="shared" si="120"/>
        <v>-5.2203706057151335E-2</v>
      </c>
      <c r="EG67" s="176">
        <f t="shared" si="121"/>
        <v>-0.96807986389074463</v>
      </c>
      <c r="EH67" s="176">
        <f t="shared" si="122"/>
        <v>0.81166286747358007</v>
      </c>
      <c r="EI67" s="176">
        <f t="shared" si="123"/>
        <v>-0.50101744056001341</v>
      </c>
      <c r="EJ67" s="176">
        <f t="shared" si="124"/>
        <v>0.39363401070835813</v>
      </c>
      <c r="EK67" s="176">
        <f t="shared" si="125"/>
        <v>-1.329068931578284</v>
      </c>
      <c r="EL67" s="176">
        <f t="shared" si="126"/>
        <v>1.4016956410794976</v>
      </c>
      <c r="EM67" s="225">
        <f t="shared" si="127"/>
        <v>-0.17121100283935387</v>
      </c>
      <c r="EN67" s="176">
        <f t="shared" si="128"/>
        <v>1.3049156929131671</v>
      </c>
      <c r="EO67" s="176">
        <f t="shared" si="129"/>
        <v>0.35473714249036525</v>
      </c>
      <c r="EP67" s="176">
        <f t="shared" si="130"/>
        <v>-0.69192732607409457</v>
      </c>
      <c r="EQ67" s="176">
        <f t="shared" si="131"/>
        <v>0.549141631325197</v>
      </c>
      <c r="ER67" s="176">
        <f t="shared" si="132"/>
        <v>-0.12277695934179091</v>
      </c>
      <c r="ES67" s="176">
        <f t="shared" si="133"/>
        <v>0.80159627546398871</v>
      </c>
      <c r="ET67" s="176">
        <f t="shared" si="134"/>
        <v>0.12426614731466029</v>
      </c>
      <c r="EU67" s="176">
        <f t="shared" si="135"/>
        <v>-0.62460582515497665</v>
      </c>
      <c r="EV67" s="176">
        <f t="shared" si="136"/>
        <v>1.2541530867181447</v>
      </c>
      <c r="EW67" s="176">
        <f t="shared" si="137"/>
        <v>-1.234285180253698</v>
      </c>
      <c r="EX67" s="176">
        <f t="shared" si="138"/>
        <v>-0.43838181236756363</v>
      </c>
      <c r="EY67" s="176">
        <f t="shared" si="139"/>
        <v>1.4941939096489134</v>
      </c>
      <c r="EZ67" s="176">
        <f t="shared" si="140"/>
        <v>-1.1987649696044025</v>
      </c>
      <c r="FA67" s="176">
        <f t="shared" si="141"/>
        <v>7.0600920440672663E-2</v>
      </c>
      <c r="FB67" s="176">
        <f t="shared" si="142"/>
        <v>1.7160013120688524</v>
      </c>
      <c r="FC67" s="176">
        <f t="shared" si="143"/>
        <v>-2.5786993399294516</v>
      </c>
      <c r="FD67" s="176">
        <f t="shared" si="144"/>
        <v>-0.90232664830127274</v>
      </c>
      <c r="FE67" s="176">
        <f t="shared" si="145"/>
        <v>-1.7617086166328091</v>
      </c>
      <c r="FF67" s="178">
        <f t="shared" si="146"/>
        <v>0.6001258640568754</v>
      </c>
      <c r="FG67" s="203">
        <f t="shared" si="147"/>
        <v>37.566537717601548</v>
      </c>
      <c r="FH67" s="178">
        <f t="shared" si="148"/>
        <v>0.33939115646258505</v>
      </c>
      <c r="FI67" s="177"/>
      <c r="FJ67" s="177"/>
    </row>
    <row r="68" spans="1:166" ht="15" customHeight="1" x14ac:dyDescent="0.3">
      <c r="A68" s="48">
        <v>64</v>
      </c>
      <c r="B68" s="41" t="s">
        <v>56</v>
      </c>
      <c r="C68" s="41" t="s">
        <v>342</v>
      </c>
      <c r="D68" s="272" t="s">
        <v>1995</v>
      </c>
      <c r="E68" s="126">
        <v>16</v>
      </c>
      <c r="F68" s="241" t="s">
        <v>676</v>
      </c>
      <c r="H68" s="351">
        <f t="shared" si="100"/>
        <v>288</v>
      </c>
      <c r="I68" s="352">
        <f>IFERROR(INDEX('Net Import'!A:A,MATCH(INDEX(mapping!B:B,MATCH(C68,mapping!A:A,0),1),'Net Import'!B:B,0),1),0)</f>
        <v>275</v>
      </c>
      <c r="J68" s="355">
        <f t="shared" si="101"/>
        <v>193</v>
      </c>
      <c r="L68" s="132">
        <v>16</v>
      </c>
      <c r="M68" s="422">
        <f t="shared" si="102"/>
        <v>285.33582051282053</v>
      </c>
      <c r="N68" s="47">
        <f t="shared" si="103"/>
        <v>0</v>
      </c>
      <c r="O68" s="231">
        <f t="shared" si="104"/>
        <v>-7.1</v>
      </c>
      <c r="P68" s="417">
        <f t="shared" si="105"/>
        <v>292</v>
      </c>
      <c r="Q68" s="232">
        <f t="shared" si="106"/>
        <v>264</v>
      </c>
      <c r="R68" s="420">
        <f t="shared" si="107"/>
        <v>23.908974358974362</v>
      </c>
      <c r="S68" s="472">
        <v>7</v>
      </c>
      <c r="T68" s="473">
        <v>1</v>
      </c>
      <c r="U68" s="125">
        <f t="shared" si="108"/>
        <v>0</v>
      </c>
      <c r="V68" s="126">
        <f t="shared" si="109"/>
        <v>2</v>
      </c>
      <c r="W68" s="274">
        <f t="shared" si="110"/>
        <v>16</v>
      </c>
      <c r="X68" s="51">
        <f t="shared" si="111"/>
        <v>1</v>
      </c>
      <c r="Y68" s="70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71"/>
      <c r="AK68" s="70" t="s">
        <v>597</v>
      </c>
      <c r="AL68" s="135"/>
      <c r="AM68" s="135"/>
      <c r="AN68" s="135"/>
      <c r="AO68" s="135"/>
      <c r="AP68" s="135"/>
      <c r="AQ68" s="135"/>
      <c r="AR68" s="135"/>
      <c r="AS68" s="135"/>
      <c r="AT68" s="135"/>
      <c r="AU68" s="135"/>
      <c r="AV68" s="71"/>
      <c r="AW68" s="139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62"/>
      <c r="BL68" s="139" t="s">
        <v>596</v>
      </c>
      <c r="BM68" s="136"/>
      <c r="BN68" s="136"/>
      <c r="BO68" s="136"/>
      <c r="BP68" s="136"/>
      <c r="BQ68" s="136"/>
      <c r="BR68" s="136"/>
      <c r="BS68" s="136"/>
      <c r="BT68" s="136"/>
      <c r="BU68" s="136"/>
      <c r="BV68" s="136"/>
      <c r="BW68" s="136"/>
      <c r="BX68" s="62"/>
      <c r="BY68" s="141" t="s">
        <v>100</v>
      </c>
      <c r="BZ68" s="68" t="s">
        <v>1772</v>
      </c>
      <c r="CA68" s="68" t="s">
        <v>1487</v>
      </c>
      <c r="CB68" s="68" t="s">
        <v>1413</v>
      </c>
      <c r="CC68" s="68" t="s">
        <v>1996</v>
      </c>
      <c r="CD68" s="68" t="s">
        <v>399</v>
      </c>
      <c r="CE68" s="68" t="s">
        <v>1997</v>
      </c>
      <c r="CF68" s="68" t="s">
        <v>1618</v>
      </c>
      <c r="CG68" s="68" t="s">
        <v>1942</v>
      </c>
      <c r="CH68" s="68" t="s">
        <v>1390</v>
      </c>
      <c r="CI68" s="68" t="s">
        <v>1618</v>
      </c>
      <c r="CJ68" s="68" t="s">
        <v>1941</v>
      </c>
      <c r="CK68" s="74" t="s">
        <v>1998</v>
      </c>
      <c r="CL68" s="74" t="s">
        <v>1390</v>
      </c>
      <c r="CT68" s="143">
        <f t="shared" si="112"/>
        <v>566.79999999999995</v>
      </c>
      <c r="CU68" s="196">
        <f t="shared" si="113"/>
        <v>236.16666666666666</v>
      </c>
      <c r="CV68" s="197">
        <f>VLOOKUP(B68,'SODiv Index'!A:B,2,FALSE)</f>
        <v>0.3</v>
      </c>
      <c r="CW68" s="130">
        <f t="shared" si="114"/>
        <v>234.74966666666666</v>
      </c>
      <c r="CX68" s="206">
        <f>INDEX('Stats import'!H:H,MATCH((INDEX(mapping!R:R,MATCH(INDEX(statsCategories,1,1),mapping!P:P,0),1)+INDEX(mapping!H:H,MATCH(C68,mapping!A:A,0),1)),'Stats import'!B:B,0),1)</f>
        <v>1.18</v>
      </c>
      <c r="CY68" s="53">
        <f>INDEX('Stats import'!H:H,MATCH((INDEX(mapping!R:R,MATCH(INDEX(statsCategories,1,2),mapping!P:P,0),1)+INDEX(mapping!H:H,MATCH(C68,mapping!A:A,0),1)),'Stats import'!B:B,0),1)</f>
        <v>14.3</v>
      </c>
      <c r="CZ68" s="53">
        <f>INDEX('Stats import'!H:H,MATCH((INDEX(mapping!R:R,MATCH(INDEX(statsCategories,1,3),mapping!P:P,0),1)+INDEX(mapping!H:H,MATCH(C68,mapping!A:A,0),1)),'Stats import'!B:B,0),1)</f>
        <v>12.44</v>
      </c>
      <c r="DA68" s="53">
        <f>INDEX('Stats import'!H:H,MATCH((INDEX(mapping!R:R,MATCH(INDEX(statsCategories,1,4),mapping!P:P,0),1)+INDEX(mapping!H:H,MATCH(C68,mapping!A:A,0),1)),'Stats import'!B:B,0),1)</f>
        <v>3.3</v>
      </c>
      <c r="DB68" s="53">
        <f>INDEX('Stats import'!H:H,MATCH((INDEX(mapping!R:R,MATCH(INDEX(statsCategories,1,5),mapping!P:P,0),1)+INDEX(mapping!H:H,MATCH(C68,mapping!A:A,0),1)),'Stats import'!B:B,0),1)</f>
        <v>0.53400000000000003</v>
      </c>
      <c r="DC68" s="53">
        <f>INDEX('Stats import'!H:H,MATCH((INDEX(mapping!R:R,MATCH(INDEX(statsCategories,1,6),mapping!P:P,0),1)+INDEX(mapping!H:H,MATCH(C68,mapping!A:A,0),1)),'Stats import'!B:B,0),1)</f>
        <v>10.76</v>
      </c>
      <c r="DD68" s="53">
        <f>INDEX('Stats import'!H:H,MATCH((INDEX(mapping!R:R,MATCH(INDEX(statsCategories,1,7),mapping!P:P,0),1)+INDEX(mapping!H:H,MATCH(C68,mapping!A:A,0),1)),'Stats import'!B:B,0),1)</f>
        <v>46.4</v>
      </c>
      <c r="DE68" s="53">
        <f>INDEX('Stats import'!H:H,MATCH((INDEX(mapping!R:R,MATCH(INDEX(statsCategories,1,8),mapping!P:P,0),1)+INDEX(mapping!H:H,MATCH(C68,mapping!A:A,0),1)),'Stats import'!B:B,0),1)</f>
        <v>44.6</v>
      </c>
      <c r="DF68" s="53">
        <f>INDEX('Stats import'!H:H,MATCH((INDEX(mapping!R:R,MATCH(INDEX(statsCategories,1,9),mapping!P:P,0),1)+INDEX(mapping!H:H,MATCH(C68,mapping!A:A,0),1)),'Stats import'!B:B,0),1)</f>
        <v>16</v>
      </c>
      <c r="DG68" s="53">
        <f>INDEX('Stats import'!H:H,MATCH((INDEX(mapping!R:R,MATCH(INDEX(statsCategories,1,10),mapping!P:P,0),1)+INDEX(mapping!H:H,MATCH(C68,mapping!A:A,0),1)),'Stats import'!B:B,0),1)</f>
        <v>18.100000000000001</v>
      </c>
      <c r="DH68" s="53">
        <f>INDEX('Stats import'!H:H,MATCH((INDEX(mapping!R:R,MATCH(INDEX(statsCategories,1,11),mapping!P:P,0),1)+INDEX(mapping!H:H,MATCH(C68,mapping!A:A,0),1)),'Stats import'!B:B,0),1)</f>
        <v>73.099999999999994</v>
      </c>
      <c r="DI68" s="53">
        <f>INDEX('Stats import'!H:H,MATCH((INDEX(mapping!R:R,MATCH(INDEX(statsCategories,1,12),mapping!P:P,0),1)+INDEX(mapping!H:H,MATCH(C68,mapping!A:A,0),1)),'Stats import'!B:B,0),1)</f>
        <v>13.3</v>
      </c>
      <c r="DJ68" s="53">
        <f>INDEX('Stats import'!H:H,MATCH((INDEX(mapping!R:R,MATCH(INDEX(statsCategories,1,13),mapping!P:P,0),1)+INDEX(mapping!H:H,MATCH(C68,mapping!A:A,0),1)),'Stats import'!B:B,0),1)</f>
        <v>-4</v>
      </c>
      <c r="DK68" s="53">
        <f>INDEX('Stats import'!H:H,MATCH((INDEX(mapping!R:R,MATCH(INDEX(statsCategories,1,14),mapping!P:P,0),1)+INDEX(mapping!H:H,MATCH(C68,mapping!A:A,0),1)),'Stats import'!B:B,0),1)</f>
        <v>24.18</v>
      </c>
      <c r="DL68" s="53">
        <f>INDEX('Stats import'!H:H,MATCH((INDEX(mapping!R:R,MATCH(INDEX(statsCategories,1,15),mapping!P:P,0),1)+INDEX(mapping!H:H,MATCH(C68,mapping!A:A,0),1)),'Stats import'!B:B,0),1)</f>
        <v>7.68</v>
      </c>
      <c r="DM68" s="53">
        <f>INDEX('Stats import'!H:H,MATCH((INDEX(mapping!R:R,MATCH(INDEX(statsCategories,1,16),mapping!P:P,0),1)+INDEX(mapping!H:H,MATCH(C68,mapping!A:A,0),1)),'Stats import'!B:B,0),1)</f>
        <v>31.85</v>
      </c>
      <c r="DN68" s="53">
        <f>INDEX('Stats import'!H:H,MATCH((INDEX(mapping!R:R,MATCH(INDEX(statsCategories,1,17),mapping!P:P,0),1)+INDEX(mapping!H:H,MATCH(C68,mapping!A:A,0),1)),'Stats import'!B:B,0),1)</f>
        <v>74</v>
      </c>
      <c r="DO68" s="53">
        <f>INDEX('Stats import'!H:H,MATCH((INDEX(mapping!R:R,MATCH(INDEX(statsCategories,1,18),mapping!P:P,0),1)+INDEX(mapping!H:H,MATCH(C68,mapping!A:A,0),1)),'Stats import'!B:B,0),1)</f>
        <v>-0.7</v>
      </c>
      <c r="DP68" s="53">
        <f>INDEX('Stats import'!H:H,MATCH((INDEX(mapping!R:R,MATCH(INDEX(statsCategories,1,19),mapping!P:P,0),1)+INDEX(mapping!H:H,MATCH(C68,mapping!A:A,0),1)),'Stats import'!B:B,0),1)</f>
        <v>73.2</v>
      </c>
      <c r="DQ68" s="53">
        <f>INDEX('Stats import'!H:H,MATCH((INDEX(mapping!R:R,MATCH(INDEX(statsCategories,1,20),mapping!P:P,0),1)+INDEX(mapping!H:H,MATCH(C68,mapping!A:A,0),1)),'Stats import'!B:B,0),1)</f>
        <v>6.7</v>
      </c>
      <c r="DR68" s="53">
        <f>INDEX('Stats import'!H:H,MATCH((INDEX(mapping!R:R,MATCH(INDEX(statsCategories,1,21),mapping!P:P,0),1)+INDEX(mapping!H:H,MATCH(C68,mapping!A:A,0),1)),'Stats import'!B:B,0),1)</f>
        <v>21.9</v>
      </c>
      <c r="DS68" s="53">
        <f>INDEX('Stats import'!H:H,MATCH((INDEX(mapping!R:R,MATCH(INDEX(statsCategories,1,22),mapping!P:P,0),1)+INDEX(mapping!H:H,MATCH(C68,mapping!A:A,0),1)),'Stats import'!B:B,0),1)</f>
        <v>35.9</v>
      </c>
      <c r="DT68" s="53">
        <f>INDEX('Stats import'!H:H,MATCH((INDEX(mapping!R:R,MATCH(INDEX(statsCategories,1,23),mapping!P:P,0),1)+INDEX(mapping!H:H,MATCH(C68,mapping!A:A,0),1)),'Stats import'!B:B,0),1)</f>
        <v>32.6</v>
      </c>
      <c r="DU68" s="53">
        <f>INDEX('Stats import'!H:H,MATCH((INDEX(mapping!R:R,MATCH(INDEX(statsCategories,1,24),mapping!P:P,0),1)+INDEX(mapping!H:H,MATCH(C68,mapping!A:A,0),1)),'Stats import'!B:B,0),1)</f>
        <v>7.9</v>
      </c>
      <c r="DV68" s="53">
        <f>INDEX('Stats import'!H:H,MATCH((INDEX(mapping!R:R,MATCH(INDEX(statsCategories,1,25),mapping!P:P,0),1)+INDEX(mapping!H:H,MATCH(C68,mapping!A:A,0),1)),'Stats import'!B:B,0),1)</f>
        <v>-0.8</v>
      </c>
      <c r="DW68" s="53">
        <f>INDEX('Stats import'!H:H,MATCH((INDEX(mapping!R:R,MATCH(INDEX(statsCategories,1,26),mapping!P:P,0),1)+INDEX(mapping!H:H,MATCH(C68,mapping!A:A,0),1)),'Stats import'!B:B,0),1)</f>
        <v>11.32</v>
      </c>
      <c r="DX68" s="53">
        <f>INDEX('Stats import'!H:H,MATCH((INDEX(mapping!R:R,MATCH(INDEX(statsCategories,1,27),mapping!P:P,0),1)+INDEX(mapping!H:H,MATCH(C68,mapping!A:A,0),1)),'Stats import'!B:B,0),1)</f>
        <v>12.1</v>
      </c>
      <c r="DZ68" s="173">
        <f t="shared" si="115"/>
        <v>23.908974358974362</v>
      </c>
      <c r="EA68" s="173">
        <f t="shared" si="116"/>
        <v>7.1</v>
      </c>
      <c r="EB68" s="344">
        <f>INDEX('KenPom import'!J:J,MATCH(INDEX(kpVal,MATCH(C68,valCol,0)),kpTeam,0))</f>
        <v>67</v>
      </c>
      <c r="EC68" s="176">
        <f t="shared" si="117"/>
        <v>-1.1232499521574237</v>
      </c>
      <c r="ED68" s="176">
        <f t="shared" si="118"/>
        <v>-0.57469952633313115</v>
      </c>
      <c r="EE68" s="176">
        <f t="shared" si="119"/>
        <v>-1.5074155501986375</v>
      </c>
      <c r="EF68" s="176">
        <f t="shared" si="120"/>
        <v>-0.45964726552760099</v>
      </c>
      <c r="EG68" s="176">
        <f t="shared" si="121"/>
        <v>-0.27840536682871886</v>
      </c>
      <c r="EH68" s="176">
        <f t="shared" si="122"/>
        <v>-0.14336966786515296</v>
      </c>
      <c r="EI68" s="176">
        <f t="shared" si="123"/>
        <v>-0.25602113710768093</v>
      </c>
      <c r="EJ68" s="176">
        <f t="shared" si="124"/>
        <v>-0.95459257031110445</v>
      </c>
      <c r="EK68" s="176">
        <f t="shared" si="125"/>
        <v>0.71319785404020408</v>
      </c>
      <c r="EL68" s="176">
        <f t="shared" si="126"/>
        <v>-1.1437148482427824</v>
      </c>
      <c r="EM68" s="225">
        <f t="shared" si="127"/>
        <v>-0.17121100283935387</v>
      </c>
      <c r="EN68" s="176">
        <f t="shared" si="128"/>
        <v>-1.1041594324649848</v>
      </c>
      <c r="EO68" s="176">
        <f t="shared" si="129"/>
        <v>-2.0832246862078962</v>
      </c>
      <c r="EP68" s="176">
        <f t="shared" si="130"/>
        <v>-0.69192732607409457</v>
      </c>
      <c r="EQ68" s="176">
        <f t="shared" si="131"/>
        <v>-2.2327428360495514</v>
      </c>
      <c r="ER68" s="176">
        <f t="shared" si="132"/>
        <v>-1.8447488427715169</v>
      </c>
      <c r="ES68" s="176">
        <f t="shared" si="133"/>
        <v>-0.53935398635772758</v>
      </c>
      <c r="ET68" s="176">
        <f t="shared" si="134"/>
        <v>-2.22016547549253</v>
      </c>
      <c r="EU68" s="176">
        <f t="shared" si="135"/>
        <v>-1.4772423483824106</v>
      </c>
      <c r="EV68" s="176">
        <f t="shared" si="136"/>
        <v>-0.24222643509321096</v>
      </c>
      <c r="EW68" s="176">
        <f t="shared" si="137"/>
        <v>-0.58646454565170669</v>
      </c>
      <c r="EX68" s="176">
        <f t="shared" si="138"/>
        <v>0.26302908742054315</v>
      </c>
      <c r="EY68" s="176">
        <f t="shared" si="139"/>
        <v>-5.8962416068917091E-2</v>
      </c>
      <c r="EZ68" s="176">
        <f t="shared" si="140"/>
        <v>-0.44264514646364944</v>
      </c>
      <c r="FA68" s="176">
        <f t="shared" si="141"/>
        <v>-1.1211944337872042</v>
      </c>
      <c r="FB68" s="176">
        <f t="shared" si="142"/>
        <v>-0.46626380734405987</v>
      </c>
      <c r="FC68" s="176">
        <f t="shared" si="143"/>
        <v>-1.2635157057213526</v>
      </c>
      <c r="FD68" s="176">
        <f t="shared" si="144"/>
        <v>-1.8605015502882825</v>
      </c>
      <c r="FE68" s="176">
        <f t="shared" si="145"/>
        <v>-2.3530693490243748</v>
      </c>
      <c r="FF68" s="178">
        <f t="shared" si="146"/>
        <v>-0.27052305789093478</v>
      </c>
      <c r="FG68" s="203">
        <f t="shared" si="147"/>
        <v>34.186142322097382</v>
      </c>
      <c r="FH68" s="178">
        <f t="shared" si="148"/>
        <v>0.39047078464106838</v>
      </c>
      <c r="FI68" s="177"/>
      <c r="FJ68" s="177"/>
    </row>
    <row r="69" spans="1:166" ht="15" customHeight="1" x14ac:dyDescent="0.3">
      <c r="A69" s="48">
        <v>64</v>
      </c>
      <c r="B69" s="12" t="s">
        <v>57</v>
      </c>
      <c r="C69" s="12" t="s">
        <v>1172</v>
      </c>
      <c r="D69" s="270" t="s">
        <v>1263</v>
      </c>
      <c r="E69" s="126">
        <v>16</v>
      </c>
      <c r="F69" s="241" t="s">
        <v>676</v>
      </c>
      <c r="G69" s="468"/>
      <c r="H69" s="351">
        <f t="shared" si="100"/>
        <v>297</v>
      </c>
      <c r="I69" s="352">
        <f>IFERROR(INDEX('Net Import'!A:A,MATCH(INDEX(mapping!B:B,MATCH(C69,mapping!A:A,0),1),'Net Import'!B:B,0),1),0)</f>
        <v>300</v>
      </c>
      <c r="J69" s="355">
        <f t="shared" si="101"/>
        <v>193</v>
      </c>
      <c r="L69" s="132">
        <v>16</v>
      </c>
      <c r="M69" s="422">
        <f t="shared" si="102"/>
        <v>301.95999999999998</v>
      </c>
      <c r="N69" s="47">
        <f t="shared" si="103"/>
        <v>0</v>
      </c>
      <c r="O69" s="231">
        <f t="shared" si="104"/>
        <v>-7.8</v>
      </c>
      <c r="P69" s="417">
        <f t="shared" si="105"/>
        <v>312</v>
      </c>
      <c r="Q69" s="232">
        <f t="shared" si="106"/>
        <v>273</v>
      </c>
      <c r="R69" s="420">
        <f t="shared" si="107"/>
        <v>27.52000000000001</v>
      </c>
      <c r="S69" s="472">
        <v>7</v>
      </c>
      <c r="T69" s="473">
        <v>1</v>
      </c>
      <c r="U69" s="125">
        <f t="shared" si="108"/>
        <v>0</v>
      </c>
      <c r="V69" s="126">
        <f t="shared" si="109"/>
        <v>2</v>
      </c>
      <c r="W69" s="274">
        <f t="shared" si="110"/>
        <v>17</v>
      </c>
      <c r="X69" s="51">
        <f t="shared" si="111"/>
        <v>1</v>
      </c>
      <c r="BL69" s="140" t="s">
        <v>616</v>
      </c>
      <c r="BM69" s="138" t="s">
        <v>584</v>
      </c>
      <c r="BY69" s="110" t="s">
        <v>1414</v>
      </c>
      <c r="BZ69" s="74" t="s">
        <v>1350</v>
      </c>
      <c r="CA69" s="74" t="s">
        <v>1389</v>
      </c>
      <c r="CB69" s="74" t="s">
        <v>1206</v>
      </c>
      <c r="CC69" s="74" t="s">
        <v>1992</v>
      </c>
      <c r="CD69" s="74" t="s">
        <v>133</v>
      </c>
      <c r="CE69" s="74" t="s">
        <v>656</v>
      </c>
      <c r="CF69" s="74" t="s">
        <v>1339</v>
      </c>
      <c r="CG69" s="74" t="s">
        <v>1572</v>
      </c>
      <c r="CH69" s="74" t="s">
        <v>1216</v>
      </c>
      <c r="CI69" s="74" t="s">
        <v>1776</v>
      </c>
      <c r="CJ69" s="74" t="s">
        <v>1529</v>
      </c>
      <c r="CK69" s="74" t="s">
        <v>1993</v>
      </c>
      <c r="CL69" s="74" t="s">
        <v>625</v>
      </c>
      <c r="CM69" s="74" t="s">
        <v>1994</v>
      </c>
      <c r="CT69" s="143">
        <f t="shared" si="112"/>
        <v>590.4</v>
      </c>
      <c r="CU69" s="196">
        <f t="shared" si="113"/>
        <v>246</v>
      </c>
      <c r="CV69" s="197">
        <f>VLOOKUP(B69,'SODiv Index'!A:B,2,FALSE)</f>
        <v>0.3</v>
      </c>
      <c r="CW69" s="130">
        <f t="shared" si="114"/>
        <v>244.52399999999997</v>
      </c>
      <c r="CX69" s="206">
        <f>INDEX('Stats import'!H:H,MATCH((INDEX(mapping!R:R,MATCH(INDEX(statsCategories,1,1),mapping!P:P,0),1)+INDEX(mapping!H:H,MATCH(C69,mapping!A:A,0),1)),'Stats import'!B:B,0),1)</f>
        <v>1</v>
      </c>
      <c r="CY69" s="53">
        <f>INDEX('Stats import'!H:H,MATCH((INDEX(mapping!R:R,MATCH(INDEX(statsCategories,1,2),mapping!P:P,0),1)+INDEX(mapping!H:H,MATCH(C69,mapping!A:A,0),1)),'Stats import'!B:B,0),1)</f>
        <v>11.9</v>
      </c>
      <c r="CZ69" s="53">
        <f>INDEX('Stats import'!H:H,MATCH((INDEX(mapping!R:R,MATCH(INDEX(statsCategories,1,3),mapping!P:P,0),1)+INDEX(mapping!H:H,MATCH(C69,mapping!A:A,0),1)),'Stats import'!B:B,0),1)</f>
        <v>14.51</v>
      </c>
      <c r="DA69" s="53">
        <f>INDEX('Stats import'!H:H,MATCH((INDEX(mapping!R:R,MATCH(INDEX(statsCategories,1,4),mapping!P:P,0),1)+INDEX(mapping!H:H,MATCH(C69,mapping!A:A,0),1)),'Stats import'!B:B,0),1)</f>
        <v>4.7</v>
      </c>
      <c r="DB69" s="53">
        <f>INDEX('Stats import'!H:H,MATCH((INDEX(mapping!R:R,MATCH(INDEX(statsCategories,1,5),mapping!P:P,0),1)+INDEX(mapping!H:H,MATCH(C69,mapping!A:A,0),1)),'Stats import'!B:B,0),1)</f>
        <v>0.495</v>
      </c>
      <c r="DC69" s="53">
        <f>INDEX('Stats import'!H:H,MATCH((INDEX(mapping!R:R,MATCH(INDEX(statsCategories,1,6),mapping!P:P,0),1)+INDEX(mapping!H:H,MATCH(C69,mapping!A:A,0),1)),'Stats import'!B:B,0),1)</f>
        <v>15.4</v>
      </c>
      <c r="DD69" s="53">
        <f>INDEX('Stats import'!H:H,MATCH((INDEX(mapping!R:R,MATCH(INDEX(statsCategories,1,7),mapping!P:P,0),1)+INDEX(mapping!H:H,MATCH(C69,mapping!A:A,0),1)),'Stats import'!B:B,0),1)</f>
        <v>44.3</v>
      </c>
      <c r="DE69" s="53">
        <f>INDEX('Stats import'!H:H,MATCH((INDEX(mapping!R:R,MATCH(INDEX(statsCategories,1,8),mapping!P:P,0),1)+INDEX(mapping!H:H,MATCH(C69,mapping!A:A,0),1)),'Stats import'!B:B,0),1)</f>
        <v>43.7</v>
      </c>
      <c r="DF69" s="53">
        <f>INDEX('Stats import'!H:H,MATCH((INDEX(mapping!R:R,MATCH(INDEX(statsCategories,1,9),mapping!P:P,0),1)+INDEX(mapping!H:H,MATCH(C69,mapping!A:A,0),1)),'Stats import'!B:B,0),1)</f>
        <v>19.100000000000001</v>
      </c>
      <c r="DG69" s="53">
        <f>INDEX('Stats import'!H:H,MATCH((INDEX(mapping!R:R,MATCH(INDEX(statsCategories,1,10),mapping!P:P,0),1)+INDEX(mapping!H:H,MATCH(C69,mapping!A:A,0),1)),'Stats import'!B:B,0),1)</f>
        <v>25.8</v>
      </c>
      <c r="DH69" s="53">
        <f>INDEX('Stats import'!H:H,MATCH((INDEX(mapping!R:R,MATCH(INDEX(statsCategories,1,11),mapping!P:P,0),1)+INDEX(mapping!H:H,MATCH(C69,mapping!A:A,0),1)),'Stats import'!B:B,0),1)</f>
        <v>75.3</v>
      </c>
      <c r="DI69" s="53">
        <f>INDEX('Stats import'!H:H,MATCH((INDEX(mapping!R:R,MATCH(INDEX(statsCategories,1,12),mapping!P:P,0),1)+INDEX(mapping!H:H,MATCH(C69,mapping!A:A,0),1)),'Stats import'!B:B,0),1)</f>
        <v>19.5</v>
      </c>
      <c r="DJ69" s="53">
        <f>INDEX('Stats import'!H:H,MATCH((INDEX(mapping!R:R,MATCH(INDEX(statsCategories,1,13),mapping!P:P,0),1)+INDEX(mapping!H:H,MATCH(C69,mapping!A:A,0),1)),'Stats import'!B:B,0),1)</f>
        <v>-3.7</v>
      </c>
      <c r="DK69" s="53">
        <f>INDEX('Stats import'!H:H,MATCH((INDEX(mapping!R:R,MATCH(INDEX(statsCategories,1,14),mapping!P:P,0),1)+INDEX(mapping!H:H,MATCH(C69,mapping!A:A,0),1)),'Stats import'!B:B,0),1)</f>
        <v>23.91</v>
      </c>
      <c r="DL69" s="53">
        <f>INDEX('Stats import'!H:H,MATCH((INDEX(mapping!R:R,MATCH(INDEX(statsCategories,1,15),mapping!P:P,0),1)+INDEX(mapping!H:H,MATCH(C69,mapping!A:A,0),1)),'Stats import'!B:B,0),1)</f>
        <v>10.06</v>
      </c>
      <c r="DM69" s="53">
        <f>INDEX('Stats import'!H:H,MATCH((INDEX(mapping!R:R,MATCH(INDEX(statsCategories,1,16),mapping!P:P,0),1)+INDEX(mapping!H:H,MATCH(C69,mapping!A:A,0),1)),'Stats import'!B:B,0),1)</f>
        <v>33.97</v>
      </c>
      <c r="DN69" s="53">
        <f>INDEX('Stats import'!H:H,MATCH((INDEX(mapping!R:R,MATCH(INDEX(statsCategories,1,17),mapping!P:P,0),1)+INDEX(mapping!H:H,MATCH(C69,mapping!A:A,0),1)),'Stats import'!B:B,0),1)</f>
        <v>76.099999999999994</v>
      </c>
      <c r="DO69" s="53">
        <f>INDEX('Stats import'!H:H,MATCH((INDEX(mapping!R:R,MATCH(INDEX(statsCategories,1,18),mapping!P:P,0),1)+INDEX(mapping!H:H,MATCH(C69,mapping!A:A,0),1)),'Stats import'!B:B,0),1)</f>
        <v>2.8</v>
      </c>
      <c r="DP69" s="53">
        <f>INDEX('Stats import'!H:H,MATCH((INDEX(mapping!R:R,MATCH(INDEX(statsCategories,1,19),mapping!P:P,0),1)+INDEX(mapping!H:H,MATCH(C69,mapping!A:A,0),1)),'Stats import'!B:B,0),1)</f>
        <v>78.900000000000006</v>
      </c>
      <c r="DQ69" s="53">
        <f>INDEX('Stats import'!H:H,MATCH((INDEX(mapping!R:R,MATCH(INDEX(statsCategories,1,20),mapping!P:P,0),1)+INDEX(mapping!H:H,MATCH(C69,mapping!A:A,0),1)),'Stats import'!B:B,0),1)</f>
        <v>7.9</v>
      </c>
      <c r="DR69" s="53">
        <f>INDEX('Stats import'!H:H,MATCH((INDEX(mapping!R:R,MATCH(INDEX(statsCategories,1,21),mapping!P:P,0),1)+INDEX(mapping!H:H,MATCH(C69,mapping!A:A,0),1)),'Stats import'!B:B,0),1)</f>
        <v>18.5</v>
      </c>
      <c r="DS69" s="53">
        <f>INDEX('Stats import'!H:H,MATCH((INDEX(mapping!R:R,MATCH(INDEX(statsCategories,1,22),mapping!P:P,0),1)+INDEX(mapping!H:H,MATCH(C69,mapping!A:A,0),1)),'Stats import'!B:B,0),1)</f>
        <v>33.4</v>
      </c>
      <c r="DT69" s="53">
        <f>INDEX('Stats import'!H:H,MATCH((INDEX(mapping!R:R,MATCH(INDEX(statsCategories,1,23),mapping!P:P,0),1)+INDEX(mapping!H:H,MATCH(C69,mapping!A:A,0),1)),'Stats import'!B:B,0),1)</f>
        <v>33.5</v>
      </c>
      <c r="DU69" s="53">
        <f>INDEX('Stats import'!H:H,MATCH((INDEX(mapping!R:R,MATCH(INDEX(statsCategories,1,24),mapping!P:P,0),1)+INDEX(mapping!H:H,MATCH(C69,mapping!A:A,0),1)),'Stats import'!B:B,0),1)</f>
        <v>6.2</v>
      </c>
      <c r="DV69" s="53">
        <f>INDEX('Stats import'!H:H,MATCH((INDEX(mapping!R:R,MATCH(INDEX(statsCategories,1,25),mapping!P:P,0),1)+INDEX(mapping!H:H,MATCH(C69,mapping!A:A,0),1)),'Stats import'!B:B,0),1)</f>
        <v>3.4</v>
      </c>
      <c r="DW69" s="53">
        <f>INDEX('Stats import'!H:H,MATCH((INDEX(mapping!R:R,MATCH(INDEX(statsCategories,1,26),mapping!P:P,0),1)+INDEX(mapping!H:H,MATCH(C69,mapping!A:A,0),1)),'Stats import'!B:B,0),1)</f>
        <v>15.29</v>
      </c>
      <c r="DX69" s="53">
        <f>INDEX('Stats import'!H:H,MATCH((INDEX(mapping!R:R,MATCH(INDEX(statsCategories,1,27),mapping!P:P,0),1)+INDEX(mapping!H:H,MATCH(C69,mapping!A:A,0),1)),'Stats import'!B:B,0),1)</f>
        <v>11.9</v>
      </c>
      <c r="DZ69" s="173">
        <f t="shared" si="115"/>
        <v>27.52000000000001</v>
      </c>
      <c r="EA69" s="173">
        <f t="shared" si="116"/>
        <v>7.8</v>
      </c>
      <c r="EB69" s="344">
        <f>INDEX('KenPom import'!J:J,MATCH(INDEX(kpVal,MATCH(C69,valCol,0)),kpTeam,0))</f>
        <v>72</v>
      </c>
      <c r="EC69" s="176">
        <f t="shared" si="117"/>
        <v>-1.8815621561455587</v>
      </c>
      <c r="ED69" s="176">
        <f t="shared" si="118"/>
        <v>-1.8459242850423667</v>
      </c>
      <c r="EE69" s="176">
        <f t="shared" si="119"/>
        <v>-1.17130221204558</v>
      </c>
      <c r="EF69" s="176">
        <f t="shared" si="120"/>
        <v>0.96640519261897184</v>
      </c>
      <c r="EG69" s="176">
        <f t="shared" si="121"/>
        <v>-1.860599801265131</v>
      </c>
      <c r="EH69" s="176">
        <f t="shared" si="122"/>
        <v>1.2769351282796291</v>
      </c>
      <c r="EI69" s="176">
        <f t="shared" si="123"/>
        <v>-1.2850056116074782</v>
      </c>
      <c r="EJ69" s="176">
        <f t="shared" si="124"/>
        <v>-0.52123402641199279</v>
      </c>
      <c r="EK69" s="176">
        <f t="shared" si="125"/>
        <v>-1.2652480945277076</v>
      </c>
      <c r="EL69" s="176">
        <f t="shared" si="126"/>
        <v>1.5048879582141848</v>
      </c>
      <c r="EM69" s="225">
        <f t="shared" si="127"/>
        <v>0.54795693271494461</v>
      </c>
      <c r="EN69" s="176">
        <f t="shared" si="128"/>
        <v>1.6618157114877086</v>
      </c>
      <c r="EO69" s="176">
        <f t="shared" si="129"/>
        <v>-2.0010461976000897</v>
      </c>
      <c r="EP69" s="176">
        <f t="shared" si="130"/>
        <v>-0.8381377569408569</v>
      </c>
      <c r="EQ69" s="176">
        <f t="shared" si="131"/>
        <v>-0.82703476124023034</v>
      </c>
      <c r="ER69" s="176">
        <f t="shared" si="132"/>
        <v>-1.0729559478727817</v>
      </c>
      <c r="ES69" s="176">
        <f t="shared" si="133"/>
        <v>-0.99354681697475911</v>
      </c>
      <c r="ET69" s="176">
        <f t="shared" si="134"/>
        <v>-1.4311740639708797</v>
      </c>
      <c r="EU69" s="176">
        <f t="shared" si="135"/>
        <v>-0.34700323619720608</v>
      </c>
      <c r="EV69" s="176">
        <f t="shared" si="136"/>
        <v>0.6556012779936029</v>
      </c>
      <c r="EW69" s="176">
        <f t="shared" si="137"/>
        <v>-1.4336146062850805</v>
      </c>
      <c r="EX69" s="176">
        <f t="shared" si="138"/>
        <v>-0.98949037648679161</v>
      </c>
      <c r="EY69" s="176">
        <f t="shared" si="139"/>
        <v>-0.57668119130819262</v>
      </c>
      <c r="EZ69" s="176">
        <f t="shared" si="140"/>
        <v>-1.5138148959130495</v>
      </c>
      <c r="FA69" s="176">
        <f t="shared" si="141"/>
        <v>1.0551275174115273</v>
      </c>
      <c r="FB69" s="176">
        <f t="shared" si="142"/>
        <v>1.8317713449289537</v>
      </c>
      <c r="FC69" s="176">
        <f t="shared" si="143"/>
        <v>-1.0756323294059105</v>
      </c>
      <c r="FD69" s="176">
        <f t="shared" si="144"/>
        <v>-2.2333405955237065</v>
      </c>
      <c r="FE69" s="176">
        <f t="shared" si="145"/>
        <v>-2.4430590256926568</v>
      </c>
      <c r="FF69" s="178">
        <f t="shared" si="146"/>
        <v>1.8024505657943333</v>
      </c>
      <c r="FG69" s="203">
        <f t="shared" si="147"/>
        <v>41.500000000000007</v>
      </c>
      <c r="FH69" s="178">
        <f t="shared" si="148"/>
        <v>0.30833333333333329</v>
      </c>
      <c r="FI69" s="177"/>
      <c r="FJ69" s="177"/>
    </row>
    <row r="70" spans="1:166" ht="15" customHeight="1" x14ac:dyDescent="0.3">
      <c r="A70" s="48">
        <v>39</v>
      </c>
      <c r="B70" s="134" t="s">
        <v>32</v>
      </c>
      <c r="C70" s="123" t="s">
        <v>41</v>
      </c>
      <c r="D70" s="126" t="s">
        <v>1231</v>
      </c>
      <c r="F70" s="241" t="s">
        <v>1945</v>
      </c>
      <c r="G70" s="468"/>
      <c r="H70" s="351">
        <f t="shared" si="100"/>
        <v>28</v>
      </c>
      <c r="I70" s="352">
        <f>IFERROR(INDEX('Net Import'!A:A,MATCH(INDEX(mapping!B:B,MATCH(C70,mapping!A:A,0),1),'Net Import'!B:B,0),1),0)</f>
        <v>38</v>
      </c>
      <c r="J70" s="355">
        <f t="shared" si="101"/>
        <v>43</v>
      </c>
      <c r="L70" s="132">
        <v>12</v>
      </c>
      <c r="M70" s="422">
        <f t="shared" si="102"/>
        <v>42.729666666666667</v>
      </c>
      <c r="N70" s="47">
        <f t="shared" si="103"/>
        <v>1</v>
      </c>
      <c r="O70" s="231">
        <f t="shared" si="104"/>
        <v>14.7</v>
      </c>
      <c r="P70" s="417">
        <f t="shared" si="105"/>
        <v>13</v>
      </c>
      <c r="Q70" s="232">
        <f t="shared" si="106"/>
        <v>124</v>
      </c>
      <c r="R70" s="420">
        <f t="shared" si="107"/>
        <v>7.2349999999999994</v>
      </c>
      <c r="S70" s="472">
        <v>3</v>
      </c>
      <c r="T70" s="473">
        <v>5</v>
      </c>
      <c r="U70" s="125">
        <f t="shared" si="108"/>
        <v>6</v>
      </c>
      <c r="V70" s="126">
        <f t="shared" si="109"/>
        <v>12</v>
      </c>
      <c r="W70" s="274">
        <f t="shared" si="110"/>
        <v>15</v>
      </c>
      <c r="X70" s="51">
        <f t="shared" si="111"/>
        <v>1</v>
      </c>
      <c r="Y70" s="72" t="s">
        <v>607</v>
      </c>
      <c r="Z70" s="137" t="s">
        <v>614</v>
      </c>
      <c r="AA70" s="137" t="s">
        <v>615</v>
      </c>
      <c r="AK70" s="72" t="s">
        <v>597</v>
      </c>
      <c r="AL70" s="137" t="s">
        <v>586</v>
      </c>
      <c r="AM70" s="137" t="s">
        <v>560</v>
      </c>
      <c r="AN70" s="137" t="s">
        <v>568</v>
      </c>
      <c r="AO70" s="137" t="s">
        <v>622</v>
      </c>
      <c r="AP70" s="137" t="s">
        <v>658</v>
      </c>
      <c r="AQ70" s="137" t="s">
        <v>614</v>
      </c>
      <c r="AR70" s="137" t="s">
        <v>558</v>
      </c>
      <c r="AW70" s="140" t="s">
        <v>602</v>
      </c>
      <c r="AX70" s="138" t="s">
        <v>593</v>
      </c>
      <c r="AY70" s="138" t="s">
        <v>594</v>
      </c>
      <c r="BL70" s="140" t="s">
        <v>584</v>
      </c>
      <c r="BM70" s="138" t="s">
        <v>616</v>
      </c>
      <c r="BN70" s="138" t="s">
        <v>558</v>
      </c>
      <c r="BO70" s="138" t="s">
        <v>564</v>
      </c>
      <c r="BY70" s="110" t="s">
        <v>583</v>
      </c>
      <c r="BZ70" s="74" t="s">
        <v>588</v>
      </c>
      <c r="CA70" s="74" t="s">
        <v>605</v>
      </c>
      <c r="CT70" s="143">
        <f t="shared" si="112"/>
        <v>93.2</v>
      </c>
      <c r="CU70" s="196">
        <f t="shared" si="113"/>
        <v>38.833333333333336</v>
      </c>
      <c r="CV70" s="197">
        <f>VLOOKUP(B70,'SODiv Index'!A:B,2,FALSE)</f>
        <v>1</v>
      </c>
      <c r="CW70" s="130">
        <f t="shared" si="114"/>
        <v>38.056666666666672</v>
      </c>
      <c r="CX70" s="206">
        <f>INDEX('Stats import'!H:H,MATCH((INDEX(mapping!R:R,MATCH(INDEX(statsCategories,1,1),mapping!P:P,0),1)+INDEX(mapping!H:H,MATCH(C70,mapping!A:A,0),1)),'Stats import'!B:B,0),1)</f>
        <v>1.24</v>
      </c>
      <c r="CY70" s="53">
        <f>INDEX('Stats import'!H:H,MATCH((INDEX(mapping!R:R,MATCH(INDEX(statsCategories,1,2),mapping!P:P,0),1)+INDEX(mapping!H:H,MATCH(C70,mapping!A:A,0),1)),'Stats import'!B:B,0),1)</f>
        <v>12.7</v>
      </c>
      <c r="CZ70" s="53">
        <f>INDEX('Stats import'!H:H,MATCH((INDEX(mapping!R:R,MATCH(INDEX(statsCategories,1,3),mapping!P:P,0),1)+INDEX(mapping!H:H,MATCH(C70,mapping!A:A,0),1)),'Stats import'!B:B,0),1)</f>
        <v>17.579999999999998</v>
      </c>
      <c r="DA70" s="53">
        <f>INDEX('Stats import'!H:H,MATCH((INDEX(mapping!R:R,MATCH(INDEX(statsCategories,1,4),mapping!P:P,0),1)+INDEX(mapping!H:H,MATCH(C70,mapping!A:A,0),1)),'Stats import'!B:B,0),1)</f>
        <v>4.2</v>
      </c>
      <c r="DB70" s="53">
        <f>INDEX('Stats import'!H:H,MATCH((INDEX(mapping!R:R,MATCH(INDEX(statsCategories,1,5),mapping!P:P,0),1)+INDEX(mapping!H:H,MATCH(C70,mapping!A:A,0),1)),'Stats import'!B:B,0),1)</f>
        <v>0.52300000000000002</v>
      </c>
      <c r="DC70" s="53">
        <f>INDEX('Stats import'!H:H,MATCH((INDEX(mapping!R:R,MATCH(INDEX(statsCategories,1,6),mapping!P:P,0),1)+INDEX(mapping!H:H,MATCH(C70,mapping!A:A,0),1)),'Stats import'!B:B,0),1)</f>
        <v>11.76</v>
      </c>
      <c r="DD70" s="53">
        <f>INDEX('Stats import'!H:H,MATCH((INDEX(mapping!R:R,MATCH(INDEX(statsCategories,1,7),mapping!P:P,0),1)+INDEX(mapping!H:H,MATCH(C70,mapping!A:A,0),1)),'Stats import'!B:B,0),1)</f>
        <v>45.7</v>
      </c>
      <c r="DE70" s="53">
        <f>INDEX('Stats import'!H:H,MATCH((INDEX(mapping!R:R,MATCH(INDEX(statsCategories,1,8),mapping!P:P,0),1)+INDEX(mapping!H:H,MATCH(C70,mapping!A:A,0),1)),'Stats import'!B:B,0),1)</f>
        <v>46.3</v>
      </c>
      <c r="DF70" s="53">
        <f>INDEX('Stats import'!H:H,MATCH((INDEX(mapping!R:R,MATCH(INDEX(statsCategories,1,9),mapping!P:P,0),1)+INDEX(mapping!H:H,MATCH(C70,mapping!A:A,0),1)),'Stats import'!B:B,0),1)</f>
        <v>17.5</v>
      </c>
      <c r="DG70" s="53">
        <f>INDEX('Stats import'!H:H,MATCH((INDEX(mapping!R:R,MATCH(INDEX(statsCategories,1,10),mapping!P:P,0),1)+INDEX(mapping!H:H,MATCH(C70,mapping!A:A,0),1)),'Stats import'!B:B,0),1)</f>
        <v>26.8</v>
      </c>
      <c r="DH70" s="53">
        <f>INDEX('Stats import'!H:H,MATCH((INDEX(mapping!R:R,MATCH(INDEX(statsCategories,1,11),mapping!P:P,0),1)+INDEX(mapping!H:H,MATCH(C70,mapping!A:A,0),1)),'Stats import'!B:B,0),1)</f>
        <v>74.400000000000006</v>
      </c>
      <c r="DI70" s="53">
        <f>INDEX('Stats import'!H:H,MATCH((INDEX(mapping!R:R,MATCH(INDEX(statsCategories,1,12),mapping!P:P,0),1)+INDEX(mapping!H:H,MATCH(C70,mapping!A:A,0),1)),'Stats import'!B:B,0),1)</f>
        <v>19.899999999999999</v>
      </c>
      <c r="DJ70" s="53">
        <f>INDEX('Stats import'!H:H,MATCH((INDEX(mapping!R:R,MATCH(INDEX(statsCategories,1,13),mapping!P:P,0),1)+INDEX(mapping!H:H,MATCH(C70,mapping!A:A,0),1)),'Stats import'!B:B,0),1)</f>
        <v>3.3</v>
      </c>
      <c r="DK70" s="53">
        <f>INDEX('Stats import'!H:H,MATCH((INDEX(mapping!R:R,MATCH(INDEX(statsCategories,1,14),mapping!P:P,0),1)+INDEX(mapping!H:H,MATCH(C70,mapping!A:A,0),1)),'Stats import'!B:B,0),1)</f>
        <v>23.03</v>
      </c>
      <c r="DL70" s="53">
        <f>INDEX('Stats import'!H:H,MATCH((INDEX(mapping!R:R,MATCH(INDEX(statsCategories,1,15),mapping!P:P,0),1)+INDEX(mapping!H:H,MATCH(C70,mapping!A:A,0),1)),'Stats import'!B:B,0),1)</f>
        <v>13.39</v>
      </c>
      <c r="DM70" s="53">
        <f>INDEX('Stats import'!H:H,MATCH((INDEX(mapping!R:R,MATCH(INDEX(statsCategories,1,16),mapping!P:P,0),1)+INDEX(mapping!H:H,MATCH(C70,mapping!A:A,0),1)),'Stats import'!B:B,0),1)</f>
        <v>36.42</v>
      </c>
      <c r="DN70" s="53">
        <f>INDEX('Stats import'!H:H,MATCH((INDEX(mapping!R:R,MATCH(INDEX(statsCategories,1,17),mapping!P:P,0),1)+INDEX(mapping!H:H,MATCH(C70,mapping!A:A,0),1)),'Stats import'!B:B,0),1)</f>
        <v>79.400000000000006</v>
      </c>
      <c r="DO70" s="53">
        <f>INDEX('Stats import'!H:H,MATCH((INDEX(mapping!R:R,MATCH(INDEX(statsCategories,1,18),mapping!P:P,0),1)+INDEX(mapping!H:H,MATCH(C70,mapping!A:A,0),1)),'Stats import'!B:B,0),1)</f>
        <v>3.3</v>
      </c>
      <c r="DP70" s="53">
        <f>INDEX('Stats import'!H:H,MATCH((INDEX(mapping!R:R,MATCH(INDEX(statsCategories,1,19),mapping!P:P,0),1)+INDEX(mapping!H:H,MATCH(C70,mapping!A:A,0),1)),'Stats import'!B:B,0),1)</f>
        <v>82.7</v>
      </c>
      <c r="DQ70" s="53">
        <f>INDEX('Stats import'!H:H,MATCH((INDEX(mapping!R:R,MATCH(INDEX(statsCategories,1,20),mapping!P:P,0),1)+INDEX(mapping!H:H,MATCH(C70,mapping!A:A,0),1)),'Stats import'!B:B,0),1)</f>
        <v>7.5</v>
      </c>
      <c r="DR70" s="53">
        <f>INDEX('Stats import'!H:H,MATCH((INDEX(mapping!R:R,MATCH(INDEX(statsCategories,1,21),mapping!P:P,0),1)+INDEX(mapping!H:H,MATCH(C70,mapping!A:A,0),1)),'Stats import'!B:B,0),1)</f>
        <v>23.5</v>
      </c>
      <c r="DS70" s="53">
        <f>INDEX('Stats import'!H:H,MATCH((INDEX(mapping!R:R,MATCH(INDEX(statsCategories,1,22),mapping!P:P,0),1)+INDEX(mapping!H:H,MATCH(C70,mapping!A:A,0),1)),'Stats import'!B:B,0),1)</f>
        <v>33.799999999999997</v>
      </c>
      <c r="DT70" s="53">
        <f>INDEX('Stats import'!H:H,MATCH((INDEX(mapping!R:R,MATCH(INDEX(statsCategories,1,23),mapping!P:P,0),1)+INDEX(mapping!H:H,MATCH(C70,mapping!A:A,0),1)),'Stats import'!B:B,0),1)</f>
        <v>36.5</v>
      </c>
      <c r="DU70" s="53">
        <f>INDEX('Stats import'!H:H,MATCH((INDEX(mapping!R:R,MATCH(INDEX(statsCategories,1,24),mapping!P:P,0),1)+INDEX(mapping!H:H,MATCH(C70,mapping!A:A,0),1)),'Stats import'!B:B,0),1)</f>
        <v>7.9</v>
      </c>
      <c r="DV70" s="53">
        <f>INDEX('Stats import'!H:H,MATCH((INDEX(mapping!R:R,MATCH(INDEX(statsCategories,1,25),mapping!P:P,0),1)+INDEX(mapping!H:H,MATCH(C70,mapping!A:A,0),1)),'Stats import'!B:B,0),1)</f>
        <v>1.1000000000000001</v>
      </c>
      <c r="DW70" s="53">
        <f>INDEX('Stats import'!H:H,MATCH((INDEX(mapping!R:R,MATCH(INDEX(statsCategories,1,26),mapping!P:P,0),1)+INDEX(mapping!H:H,MATCH(C70,mapping!A:A,0),1)),'Stats import'!B:B,0),1)</f>
        <v>11.36</v>
      </c>
      <c r="DX70" s="53">
        <f>INDEX('Stats import'!H:H,MATCH((INDEX(mapping!R:R,MATCH(INDEX(statsCategories,1,27),mapping!P:P,0),1)+INDEX(mapping!H:H,MATCH(C70,mapping!A:A,0),1)),'Stats import'!B:B,0),1)</f>
        <v>10.199999999999999</v>
      </c>
      <c r="DZ70" s="173">
        <f t="shared" si="115"/>
        <v>7.2349999999999994</v>
      </c>
      <c r="EA70" s="173">
        <f t="shared" si="116"/>
        <v>-14.7</v>
      </c>
      <c r="EB70" s="344">
        <f>INDEX('KenPom import'!J:J,MATCH(INDEX(kpVal,MATCH(C70,valCol,0)),kpTeam,0))</f>
        <v>67.2</v>
      </c>
      <c r="EC70" s="176">
        <f t="shared" si="117"/>
        <v>-0.87047921749471191</v>
      </c>
      <c r="ED70" s="176">
        <f t="shared" si="118"/>
        <v>-1.4221826988059556</v>
      </c>
      <c r="EE70" s="176">
        <f t="shared" si="119"/>
        <v>-0.67281528058186713</v>
      </c>
      <c r="EF70" s="176">
        <f t="shared" si="120"/>
        <v>0.45710074328091027</v>
      </c>
      <c r="EG70" s="176">
        <f t="shared" si="121"/>
        <v>-0.72466533551591206</v>
      </c>
      <c r="EH70" s="176">
        <f t="shared" si="122"/>
        <v>0.1627305037177742</v>
      </c>
      <c r="EI70" s="176">
        <f t="shared" si="123"/>
        <v>-0.59901596194094442</v>
      </c>
      <c r="EJ70" s="176">
        <f t="shared" si="124"/>
        <v>-1.7731587087872034</v>
      </c>
      <c r="EK70" s="176">
        <f t="shared" si="125"/>
        <v>-0.24411470171846242</v>
      </c>
      <c r="EL70" s="176">
        <f t="shared" si="126"/>
        <v>1.8488623486631417</v>
      </c>
      <c r="EM70" s="225">
        <f t="shared" si="127"/>
        <v>0.2537518681700075</v>
      </c>
      <c r="EN70" s="176">
        <f t="shared" si="128"/>
        <v>1.8402657207749784</v>
      </c>
      <c r="EO70" s="176">
        <f t="shared" si="129"/>
        <v>-8.3548130084603267E-2</v>
      </c>
      <c r="EP70" s="176">
        <f t="shared" si="130"/>
        <v>-1.3146754575436381</v>
      </c>
      <c r="EQ70" s="176">
        <f t="shared" si="131"/>
        <v>1.1397752762030626</v>
      </c>
      <c r="ER70" s="176">
        <f t="shared" si="132"/>
        <v>-0.18102547971150559</v>
      </c>
      <c r="ES70" s="176">
        <f t="shared" si="133"/>
        <v>-1.7072784079443843</v>
      </c>
      <c r="ET70" s="176">
        <f t="shared" si="134"/>
        <v>-1.3184610051820722</v>
      </c>
      <c r="EU70" s="176">
        <f t="shared" si="135"/>
        <v>0.40648950525959593</v>
      </c>
      <c r="EV70" s="176">
        <f t="shared" si="136"/>
        <v>0.35632537363133143</v>
      </c>
      <c r="EW70" s="176">
        <f t="shared" si="137"/>
        <v>-0.187805693588942</v>
      </c>
      <c r="EX70" s="176">
        <f t="shared" si="138"/>
        <v>-0.78908726226161874</v>
      </c>
      <c r="EY70" s="176">
        <f t="shared" si="139"/>
        <v>-2.3024104421057805</v>
      </c>
      <c r="EZ70" s="176">
        <f t="shared" si="140"/>
        <v>-0.44264514646364944</v>
      </c>
      <c r="FA70" s="176">
        <f t="shared" si="141"/>
        <v>-0.13666783681634934</v>
      </c>
      <c r="FB70" s="176">
        <f t="shared" si="142"/>
        <v>-0.4431098007720401</v>
      </c>
      <c r="FC70" s="176">
        <f t="shared" si="143"/>
        <v>0.52137636927535314</v>
      </c>
      <c r="FD70" s="176">
        <f t="shared" si="144"/>
        <v>-0.13891070649848522</v>
      </c>
      <c r="FE70" s="176">
        <f t="shared" si="145"/>
        <v>0.44946629578782848</v>
      </c>
      <c r="FF70" s="178">
        <f t="shared" si="146"/>
        <v>-0.18760411294352289</v>
      </c>
      <c r="FG70" s="203">
        <f t="shared" si="147"/>
        <v>36.538240917782026</v>
      </c>
      <c r="FH70" s="178">
        <f t="shared" si="148"/>
        <v>0.3914171974522293</v>
      </c>
      <c r="FI70" s="177"/>
      <c r="FJ70" s="177"/>
    </row>
    <row r="71" spans="1:166" ht="15" customHeight="1" x14ac:dyDescent="0.3">
      <c r="A71" s="48"/>
      <c r="B71" s="134" t="s">
        <v>32</v>
      </c>
      <c r="C71" s="123" t="s">
        <v>61</v>
      </c>
      <c r="D71" s="126" t="s">
        <v>1979</v>
      </c>
      <c r="F71" s="241" t="s">
        <v>1945</v>
      </c>
      <c r="G71" s="468"/>
      <c r="H71" s="351">
        <f t="shared" si="100"/>
        <v>41</v>
      </c>
      <c r="I71" s="352">
        <f>IFERROR(INDEX('Net Import'!A:A,MATCH(INDEX(mapping!B:B,MATCH(C71,mapping!A:A,0),1),'Net Import'!B:B,0),1),0)</f>
        <v>48</v>
      </c>
      <c r="J71" s="355">
        <f t="shared" si="101"/>
        <v>47</v>
      </c>
      <c r="L71" s="132">
        <v>12</v>
      </c>
      <c r="M71" s="422">
        <f t="shared" si="102"/>
        <v>56.670282051282065</v>
      </c>
      <c r="N71" s="47">
        <f t="shared" si="103"/>
        <v>1</v>
      </c>
      <c r="O71" s="231">
        <f t="shared" si="104"/>
        <v>13.3</v>
      </c>
      <c r="P71" s="417">
        <f t="shared" si="105"/>
        <v>22</v>
      </c>
      <c r="Q71" s="232">
        <f t="shared" si="106"/>
        <v>117</v>
      </c>
      <c r="R71" s="420">
        <f t="shared" si="107"/>
        <v>12.174230769230769</v>
      </c>
      <c r="S71" s="472">
        <v>6</v>
      </c>
      <c r="T71" s="473">
        <v>2</v>
      </c>
      <c r="U71" s="125">
        <f t="shared" si="108"/>
        <v>6</v>
      </c>
      <c r="V71" s="126">
        <f t="shared" si="109"/>
        <v>12</v>
      </c>
      <c r="W71" s="274">
        <f t="shared" si="110"/>
        <v>15</v>
      </c>
      <c r="X71" s="51">
        <f t="shared" si="111"/>
        <v>1</v>
      </c>
      <c r="Y71" s="72" t="s">
        <v>658</v>
      </c>
      <c r="AK71" s="72" t="s">
        <v>557</v>
      </c>
      <c r="AL71" s="137" t="s">
        <v>615</v>
      </c>
      <c r="AM71" s="137" t="s">
        <v>564</v>
      </c>
      <c r="AN71" s="137" t="s">
        <v>614</v>
      </c>
      <c r="AO71" s="137" t="s">
        <v>614</v>
      </c>
      <c r="AW71" s="140" t="s">
        <v>622</v>
      </c>
      <c r="AX71" s="138" t="s">
        <v>621</v>
      </c>
      <c r="AY71" s="138" t="s">
        <v>616</v>
      </c>
      <c r="AZ71" s="138" t="s">
        <v>593</v>
      </c>
      <c r="BA71" s="138" t="s">
        <v>584</v>
      </c>
      <c r="BL71" s="140" t="s">
        <v>566</v>
      </c>
      <c r="BM71" s="138" t="s">
        <v>584</v>
      </c>
      <c r="BN71" s="138" t="s">
        <v>616</v>
      </c>
      <c r="BO71" s="138" t="s">
        <v>593</v>
      </c>
      <c r="BP71" s="138" t="s">
        <v>594</v>
      </c>
      <c r="BQ71" s="138" t="s">
        <v>558</v>
      </c>
      <c r="BR71" s="138" t="s">
        <v>584</v>
      </c>
      <c r="BY71" s="110" t="s">
        <v>634</v>
      </c>
      <c r="BZ71" s="74" t="s">
        <v>583</v>
      </c>
      <c r="CA71" s="74" t="s">
        <v>132</v>
      </c>
      <c r="CT71" s="143">
        <f t="shared" si="112"/>
        <v>111.2</v>
      </c>
      <c r="CU71" s="196">
        <f t="shared" si="113"/>
        <v>46.333333333333336</v>
      </c>
      <c r="CV71" s="197">
        <f>VLOOKUP(B71,'SODiv Index'!A:B,2,FALSE)</f>
        <v>1</v>
      </c>
      <c r="CW71" s="130">
        <f t="shared" si="114"/>
        <v>45.406666666666673</v>
      </c>
      <c r="CX71" s="206">
        <f>INDEX('Stats import'!H:H,MATCH((INDEX(mapping!R:R,MATCH(INDEX(statsCategories,1,1),mapping!P:P,0),1)+INDEX(mapping!H:H,MATCH(C71,mapping!A:A,0),1)),'Stats import'!B:B,0),1)</f>
        <v>1.43</v>
      </c>
      <c r="CY71" s="53">
        <f>INDEX('Stats import'!H:H,MATCH((INDEX(mapping!R:R,MATCH(INDEX(statsCategories,1,2),mapping!P:P,0),1)+INDEX(mapping!H:H,MATCH(C71,mapping!A:A,0),1)),'Stats import'!B:B,0),1)</f>
        <v>14.3</v>
      </c>
      <c r="CZ71" s="53">
        <f>INDEX('Stats import'!H:H,MATCH((INDEX(mapping!R:R,MATCH(INDEX(statsCategories,1,3),mapping!P:P,0),1)+INDEX(mapping!H:H,MATCH(C71,mapping!A:A,0),1)),'Stats import'!B:B,0),1)</f>
        <v>19.440000000000001</v>
      </c>
      <c r="DA71" s="53">
        <f>INDEX('Stats import'!H:H,MATCH((INDEX(mapping!R:R,MATCH(INDEX(statsCategories,1,4),mapping!P:P,0),1)+INDEX(mapping!H:H,MATCH(C71,mapping!A:A,0),1)),'Stats import'!B:B,0),1)</f>
        <v>3.8</v>
      </c>
      <c r="DB71" s="53">
        <f>INDEX('Stats import'!H:H,MATCH((INDEX(mapping!R:R,MATCH(INDEX(statsCategories,1,5),mapping!P:P,0),1)+INDEX(mapping!H:H,MATCH(C71,mapping!A:A,0),1)),'Stats import'!B:B,0),1)</f>
        <v>0.55100000000000005</v>
      </c>
      <c r="DC71" s="53">
        <f>INDEX('Stats import'!H:H,MATCH((INDEX(mapping!R:R,MATCH(INDEX(statsCategories,1,6),mapping!P:P,0),1)+INDEX(mapping!H:H,MATCH(C71,mapping!A:A,0),1)),'Stats import'!B:B,0),1)</f>
        <v>8.56</v>
      </c>
      <c r="DD71" s="53">
        <f>INDEX('Stats import'!H:H,MATCH((INDEX(mapping!R:R,MATCH(INDEX(statsCategories,1,7),mapping!P:P,0),1)+INDEX(mapping!H:H,MATCH(C71,mapping!A:A,0),1)),'Stats import'!B:B,0),1)</f>
        <v>47</v>
      </c>
      <c r="DE71" s="53">
        <f>INDEX('Stats import'!H:H,MATCH((INDEX(mapping!R:R,MATCH(INDEX(statsCategories,1,8),mapping!P:P,0),1)+INDEX(mapping!H:H,MATCH(C71,mapping!A:A,0),1)),'Stats import'!B:B,0),1)</f>
        <v>44.4</v>
      </c>
      <c r="DF71" s="53">
        <f>INDEX('Stats import'!H:H,MATCH((INDEX(mapping!R:R,MATCH(INDEX(statsCategories,1,9),mapping!P:P,0),1)+INDEX(mapping!H:H,MATCH(C71,mapping!A:A,0),1)),'Stats import'!B:B,0),1)</f>
        <v>17.5</v>
      </c>
      <c r="DG71" s="53">
        <f>INDEX('Stats import'!H:H,MATCH((INDEX(mapping!R:R,MATCH(INDEX(statsCategories,1,10),mapping!P:P,0),1)+INDEX(mapping!H:H,MATCH(C71,mapping!A:A,0),1)),'Stats import'!B:B,0),1)</f>
        <v>21.7</v>
      </c>
      <c r="DH71" s="53">
        <f>INDEX('Stats import'!H:H,MATCH((INDEX(mapping!R:R,MATCH(INDEX(statsCategories,1,11),mapping!P:P,0),1)+INDEX(mapping!H:H,MATCH(C71,mapping!A:A,0),1)),'Stats import'!B:B,0),1)</f>
        <v>74.5</v>
      </c>
      <c r="DI71" s="53">
        <f>INDEX('Stats import'!H:H,MATCH((INDEX(mapping!R:R,MATCH(INDEX(statsCategories,1,12),mapping!P:P,0),1)+INDEX(mapping!H:H,MATCH(C71,mapping!A:A,0),1)),'Stats import'!B:B,0),1)</f>
        <v>16.2</v>
      </c>
      <c r="DJ71" s="53">
        <f>INDEX('Stats import'!H:H,MATCH((INDEX(mapping!R:R,MATCH(INDEX(statsCategories,1,13),mapping!P:P,0),1)+INDEX(mapping!H:H,MATCH(C71,mapping!A:A,0),1)),'Stats import'!B:B,0),1)</f>
        <v>1</v>
      </c>
      <c r="DK71" s="53">
        <f>INDEX('Stats import'!H:H,MATCH((INDEX(mapping!R:R,MATCH(INDEX(statsCategories,1,14),mapping!P:P,0),1)+INDEX(mapping!H:H,MATCH(C71,mapping!A:A,0),1)),'Stats import'!B:B,0),1)</f>
        <v>24.21</v>
      </c>
      <c r="DL71" s="53">
        <f>INDEX('Stats import'!H:H,MATCH((INDEX(mapping!R:R,MATCH(INDEX(statsCategories,1,15),mapping!P:P,0),1)+INDEX(mapping!H:H,MATCH(C71,mapping!A:A,0),1)),'Stats import'!B:B,0),1)</f>
        <v>11.56</v>
      </c>
      <c r="DM71" s="53">
        <f>INDEX('Stats import'!H:H,MATCH((INDEX(mapping!R:R,MATCH(INDEX(statsCategories,1,16),mapping!P:P,0),1)+INDEX(mapping!H:H,MATCH(C71,mapping!A:A,0),1)),'Stats import'!B:B,0),1)</f>
        <v>35.76</v>
      </c>
      <c r="DN71" s="53">
        <f>INDEX('Stats import'!H:H,MATCH((INDEX(mapping!R:R,MATCH(INDEX(statsCategories,1,17),mapping!P:P,0),1)+INDEX(mapping!H:H,MATCH(C71,mapping!A:A,0),1)),'Stats import'!B:B,0),1)</f>
        <v>77.099999999999994</v>
      </c>
      <c r="DO71" s="53">
        <f>INDEX('Stats import'!H:H,MATCH((INDEX(mapping!R:R,MATCH(INDEX(statsCategories,1,18),mapping!P:P,0),1)+INDEX(mapping!H:H,MATCH(C71,mapping!A:A,0),1)),'Stats import'!B:B,0),1)</f>
        <v>5.6</v>
      </c>
      <c r="DP71" s="53">
        <f>INDEX('Stats import'!H:H,MATCH((INDEX(mapping!R:R,MATCH(INDEX(statsCategories,1,19),mapping!P:P,0),1)+INDEX(mapping!H:H,MATCH(C71,mapping!A:A,0),1)),'Stats import'!B:B,0),1)</f>
        <v>82.7</v>
      </c>
      <c r="DQ71" s="53">
        <f>INDEX('Stats import'!H:H,MATCH((INDEX(mapping!R:R,MATCH(INDEX(statsCategories,1,20),mapping!P:P,0),1)+INDEX(mapping!H:H,MATCH(C71,mapping!A:A,0),1)),'Stats import'!B:B,0),1)</f>
        <v>6.3</v>
      </c>
      <c r="DR71" s="53">
        <f>INDEX('Stats import'!H:H,MATCH((INDEX(mapping!R:R,MATCH(INDEX(statsCategories,1,21),mapping!P:P,0),1)+INDEX(mapping!H:H,MATCH(C71,mapping!A:A,0),1)),'Stats import'!B:B,0),1)</f>
        <v>26.5</v>
      </c>
      <c r="DS71" s="53">
        <f>INDEX('Stats import'!H:H,MATCH((INDEX(mapping!R:R,MATCH(INDEX(statsCategories,1,22),mapping!P:P,0),1)+INDEX(mapping!H:H,MATCH(C71,mapping!A:A,0),1)),'Stats import'!B:B,0),1)</f>
        <v>36.799999999999997</v>
      </c>
      <c r="DT71" s="53">
        <f>INDEX('Stats import'!H:H,MATCH((INDEX(mapping!R:R,MATCH(INDEX(statsCategories,1,23),mapping!P:P,0),1)+INDEX(mapping!H:H,MATCH(C71,mapping!A:A,0),1)),'Stats import'!B:B,0),1)</f>
        <v>34.200000000000003</v>
      </c>
      <c r="DU71" s="53">
        <f>INDEX('Stats import'!H:H,MATCH((INDEX(mapping!R:R,MATCH(INDEX(statsCategories,1,24),mapping!P:P,0),1)+INDEX(mapping!H:H,MATCH(C71,mapping!A:A,0),1)),'Stats import'!B:B,0),1)</f>
        <v>9.6999999999999993</v>
      </c>
      <c r="DV71" s="53">
        <f>INDEX('Stats import'!H:H,MATCH((INDEX(mapping!R:R,MATCH(INDEX(statsCategories,1,25),mapping!P:P,0),1)+INDEX(mapping!H:H,MATCH(C71,mapping!A:A,0),1)),'Stats import'!B:B,0),1)</f>
        <v>0.6</v>
      </c>
      <c r="DW71" s="53">
        <f>INDEX('Stats import'!H:H,MATCH((INDEX(mapping!R:R,MATCH(INDEX(statsCategories,1,26),mapping!P:P,0),1)+INDEX(mapping!H:H,MATCH(C71,mapping!A:A,0),1)),'Stats import'!B:B,0),1)</f>
        <v>10.56</v>
      </c>
      <c r="DX71" s="53">
        <f>INDEX('Stats import'!H:H,MATCH((INDEX(mapping!R:R,MATCH(INDEX(statsCategories,1,27),mapping!P:P,0),1)+INDEX(mapping!H:H,MATCH(C71,mapping!A:A,0),1)),'Stats import'!B:B,0),1)</f>
        <v>9.9</v>
      </c>
      <c r="DZ71" s="173">
        <f t="shared" si="115"/>
        <v>12.174230769230769</v>
      </c>
      <c r="EA71" s="173">
        <f t="shared" si="116"/>
        <v>-13.3</v>
      </c>
      <c r="EB71" s="344">
        <f>INDEX('KenPom import'!J:J,MATCH(INDEX(kpVal,MATCH(C71,valCol,0)),kpTeam,0))</f>
        <v>66.5</v>
      </c>
      <c r="EC71" s="176">
        <f t="shared" si="117"/>
        <v>-7.0038557729458314E-2</v>
      </c>
      <c r="ED71" s="176">
        <f t="shared" si="118"/>
        <v>-0.57469952633313115</v>
      </c>
      <c r="EE71" s="176">
        <f t="shared" si="119"/>
        <v>-0.37080039702404693</v>
      </c>
      <c r="EF71" s="176">
        <f t="shared" si="120"/>
        <v>4.9657183810460623E-2</v>
      </c>
      <c r="EG71" s="176">
        <f t="shared" si="121"/>
        <v>0.41126913023330702</v>
      </c>
      <c r="EH71" s="176">
        <f t="shared" si="122"/>
        <v>-0.81679004534759247</v>
      </c>
      <c r="EI71" s="176">
        <f t="shared" si="123"/>
        <v>3.7974427035118781E-2</v>
      </c>
      <c r="EJ71" s="176">
        <f t="shared" si="124"/>
        <v>-0.8582906716668558</v>
      </c>
      <c r="EK71" s="176">
        <f t="shared" si="125"/>
        <v>-0.24411470171846242</v>
      </c>
      <c r="EL71" s="176">
        <f t="shared" si="126"/>
        <v>9.4592957373461406E-2</v>
      </c>
      <c r="EM71" s="225">
        <f t="shared" si="127"/>
        <v>0.28644131978611009</v>
      </c>
      <c r="EN71" s="176">
        <f t="shared" si="128"/>
        <v>0.18960313486772606</v>
      </c>
      <c r="EO71" s="176">
        <f t="shared" si="129"/>
        <v>-0.71358320941112019</v>
      </c>
      <c r="EP71" s="176">
        <f t="shared" si="130"/>
        <v>-0.67568172264445359</v>
      </c>
      <c r="EQ71" s="176">
        <f t="shared" si="131"/>
        <v>5.8915706076568299E-2</v>
      </c>
      <c r="ER71" s="176">
        <f t="shared" si="132"/>
        <v>-0.42130062623658515</v>
      </c>
      <c r="ES71" s="176">
        <f t="shared" si="133"/>
        <v>-1.2098291172685842</v>
      </c>
      <c r="ET71" s="176">
        <f t="shared" si="134"/>
        <v>-0.79998093475355903</v>
      </c>
      <c r="EU71" s="176">
        <f t="shared" si="135"/>
        <v>0.40648950525959593</v>
      </c>
      <c r="EV71" s="176">
        <f t="shared" si="136"/>
        <v>-0.54150233945548254</v>
      </c>
      <c r="EW71" s="176">
        <f t="shared" si="137"/>
        <v>0.55967965402874098</v>
      </c>
      <c r="EX71" s="176">
        <f t="shared" si="138"/>
        <v>0.71393609442718298</v>
      </c>
      <c r="EY71" s="176">
        <f t="shared" si="139"/>
        <v>-0.97935134982763139</v>
      </c>
      <c r="EZ71" s="176">
        <f t="shared" si="140"/>
        <v>0.69153458824747915</v>
      </c>
      <c r="FA71" s="176">
        <f t="shared" si="141"/>
        <v>-0.39575378338762696</v>
      </c>
      <c r="FB71" s="176">
        <f t="shared" si="142"/>
        <v>-0.90618993221244537</v>
      </c>
      <c r="FC71" s="176">
        <f t="shared" si="143"/>
        <v>0.80320143374851616</v>
      </c>
      <c r="FD71" s="176">
        <f t="shared" si="144"/>
        <v>-0.6488871694942927</v>
      </c>
      <c r="FE71" s="176">
        <f t="shared" si="145"/>
        <v>0.26948694245126514</v>
      </c>
      <c r="FF71" s="178">
        <f t="shared" si="146"/>
        <v>-0.47782042025946159</v>
      </c>
      <c r="FG71" s="203">
        <f t="shared" si="147"/>
        <v>33.84482758620689</v>
      </c>
      <c r="FH71" s="178">
        <f t="shared" si="148"/>
        <v>0.43914285714285717</v>
      </c>
      <c r="FI71" s="177"/>
      <c r="FJ71" s="177"/>
    </row>
    <row r="72" spans="1:166" ht="15" customHeight="1" x14ac:dyDescent="0.3">
      <c r="A72" s="48"/>
      <c r="B72" s="134" t="s">
        <v>6</v>
      </c>
      <c r="C72" s="122" t="s">
        <v>16</v>
      </c>
      <c r="D72" s="126" t="s">
        <v>1264</v>
      </c>
      <c r="F72" s="241" t="s">
        <v>1945</v>
      </c>
      <c r="G72" s="468"/>
      <c r="H72" s="351">
        <f t="shared" si="100"/>
        <v>38</v>
      </c>
      <c r="I72" s="352">
        <f>IFERROR(INDEX('Net Import'!A:A,MATCH(INDEX(mapping!B:B,MATCH(C72,mapping!A:A,0),1),'Net Import'!B:B,0),1),0)</f>
        <v>41</v>
      </c>
      <c r="J72" s="355">
        <f t="shared" si="101"/>
        <v>50</v>
      </c>
      <c r="L72" s="132">
        <v>13</v>
      </c>
      <c r="M72" s="422">
        <f t="shared" si="102"/>
        <v>57.440769230769234</v>
      </c>
      <c r="N72" s="47">
        <f t="shared" si="103"/>
        <v>1</v>
      </c>
      <c r="O72" s="231">
        <f t="shared" si="104"/>
        <v>13.5</v>
      </c>
      <c r="P72" s="417">
        <f t="shared" si="105"/>
        <v>39</v>
      </c>
      <c r="Q72" s="232">
        <f t="shared" si="106"/>
        <v>59</v>
      </c>
      <c r="R72" s="420">
        <f t="shared" si="107"/>
        <v>11.161538461538461</v>
      </c>
      <c r="S72" s="472">
        <v>2</v>
      </c>
      <c r="T72" s="473">
        <v>6</v>
      </c>
      <c r="U72" s="125">
        <f t="shared" si="108"/>
        <v>3</v>
      </c>
      <c r="V72" s="126">
        <f t="shared" si="109"/>
        <v>11</v>
      </c>
      <c r="W72" s="274">
        <f t="shared" si="110"/>
        <v>14</v>
      </c>
      <c r="X72" s="51">
        <f t="shared" si="111"/>
        <v>1</v>
      </c>
      <c r="Y72" s="72" t="s">
        <v>568</v>
      </c>
      <c r="AK72" s="72" t="s">
        <v>702</v>
      </c>
      <c r="AL72" s="137" t="s">
        <v>566</v>
      </c>
      <c r="AM72" s="137" t="s">
        <v>569</v>
      </c>
      <c r="AN72" s="137" t="s">
        <v>586</v>
      </c>
      <c r="AO72" s="137" t="s">
        <v>561</v>
      </c>
      <c r="AP72" s="137" t="s">
        <v>568</v>
      </c>
      <c r="AQ72" s="137" t="s">
        <v>569</v>
      </c>
      <c r="AW72" s="140" t="s">
        <v>572</v>
      </c>
      <c r="AX72" s="138" t="s">
        <v>21</v>
      </c>
      <c r="BL72" s="140" t="s">
        <v>594</v>
      </c>
      <c r="BM72" s="138" t="s">
        <v>563</v>
      </c>
      <c r="BN72" s="138" t="s">
        <v>102</v>
      </c>
      <c r="BO72" s="138" t="s">
        <v>577</v>
      </c>
      <c r="BY72" s="110" t="s">
        <v>1398</v>
      </c>
      <c r="BZ72" s="74" t="s">
        <v>565</v>
      </c>
      <c r="CA72" s="74" t="s">
        <v>565</v>
      </c>
      <c r="CT72" s="143">
        <f t="shared" si="112"/>
        <v>108</v>
      </c>
      <c r="CU72" s="196">
        <f t="shared" si="113"/>
        <v>45</v>
      </c>
      <c r="CV72" s="197">
        <f>VLOOKUP(B72,'SODiv Index'!A:B,2,FALSE)</f>
        <v>1</v>
      </c>
      <c r="CW72" s="130">
        <f t="shared" si="114"/>
        <v>44.100000000000009</v>
      </c>
      <c r="CX72" s="206">
        <f>INDEX('Stats import'!H:H,MATCH((INDEX(mapping!R:R,MATCH(INDEX(statsCategories,1,1),mapping!P:P,0),1)+INDEX(mapping!H:H,MATCH(C72,mapping!A:A,0),1)),'Stats import'!B:B,0),1)</f>
        <v>1.63</v>
      </c>
      <c r="CY72" s="53">
        <f>INDEX('Stats import'!H:H,MATCH((INDEX(mapping!R:R,MATCH(INDEX(statsCategories,1,2),mapping!P:P,0),1)+INDEX(mapping!H:H,MATCH(C72,mapping!A:A,0),1)),'Stats import'!B:B,0),1)</f>
        <v>16.600000000000001</v>
      </c>
      <c r="CZ72" s="53">
        <f>INDEX('Stats import'!H:H,MATCH((INDEX(mapping!R:R,MATCH(INDEX(statsCategories,1,3),mapping!P:P,0),1)+INDEX(mapping!H:H,MATCH(C72,mapping!A:A,0),1)),'Stats import'!B:B,0),1)</f>
        <v>19.690000000000001</v>
      </c>
      <c r="DA72" s="53">
        <f>INDEX('Stats import'!H:H,MATCH((INDEX(mapping!R:R,MATCH(INDEX(statsCategories,1,4),mapping!P:P,0),1)+INDEX(mapping!H:H,MATCH(C72,mapping!A:A,0),1)),'Stats import'!B:B,0),1)</f>
        <v>2.7</v>
      </c>
      <c r="DB72" s="53">
        <f>INDEX('Stats import'!H:H,MATCH((INDEX(mapping!R:R,MATCH(INDEX(statsCategories,1,5),mapping!P:P,0),1)+INDEX(mapping!H:H,MATCH(C72,mapping!A:A,0),1)),'Stats import'!B:B,0),1)</f>
        <v>0.56100000000000005</v>
      </c>
      <c r="DC72" s="53">
        <f>INDEX('Stats import'!H:H,MATCH((INDEX(mapping!R:R,MATCH(INDEX(statsCategories,1,6),mapping!P:P,0),1)+INDEX(mapping!H:H,MATCH(C72,mapping!A:A,0),1)),'Stats import'!B:B,0),1)</f>
        <v>7.25</v>
      </c>
      <c r="DD72" s="53">
        <f>INDEX('Stats import'!H:H,MATCH((INDEX(mapping!R:R,MATCH(INDEX(statsCategories,1,7),mapping!P:P,0),1)+INDEX(mapping!H:H,MATCH(C72,mapping!A:A,0),1)),'Stats import'!B:B,0),1)</f>
        <v>47.4</v>
      </c>
      <c r="DE72" s="53">
        <f>INDEX('Stats import'!H:H,MATCH((INDEX(mapping!R:R,MATCH(INDEX(statsCategories,1,8),mapping!P:P,0),1)+INDEX(mapping!H:H,MATCH(C72,mapping!A:A,0),1)),'Stats import'!B:B,0),1)</f>
        <v>42.9</v>
      </c>
      <c r="DF72" s="53">
        <f>INDEX('Stats import'!H:H,MATCH((INDEX(mapping!R:R,MATCH(INDEX(statsCategories,1,9),mapping!P:P,0),1)+INDEX(mapping!H:H,MATCH(C72,mapping!A:A,0),1)),'Stats import'!B:B,0),1)</f>
        <v>18.3</v>
      </c>
      <c r="DG72" s="53">
        <f>INDEX('Stats import'!H:H,MATCH((INDEX(mapping!R:R,MATCH(INDEX(statsCategories,1,10),mapping!P:P,0),1)+INDEX(mapping!H:H,MATCH(C72,mapping!A:A,0),1)),'Stats import'!B:B,0),1)</f>
        <v>19.600000000000001</v>
      </c>
      <c r="DH72" s="53">
        <f>INDEX('Stats import'!H:H,MATCH((INDEX(mapping!R:R,MATCH(INDEX(statsCategories,1,11),mapping!P:P,0),1)+INDEX(mapping!H:H,MATCH(C72,mapping!A:A,0),1)),'Stats import'!B:B,0),1)</f>
        <v>78</v>
      </c>
      <c r="DI72" s="53">
        <f>INDEX('Stats import'!H:H,MATCH((INDEX(mapping!R:R,MATCH(INDEX(statsCategories,1,12),mapping!P:P,0),1)+INDEX(mapping!H:H,MATCH(C72,mapping!A:A,0),1)),'Stats import'!B:B,0),1)</f>
        <v>15.3</v>
      </c>
      <c r="DJ72" s="53">
        <f>INDEX('Stats import'!H:H,MATCH((INDEX(mapping!R:R,MATCH(INDEX(statsCategories,1,13),mapping!P:P,0),1)+INDEX(mapping!H:H,MATCH(C72,mapping!A:A,0),1)),'Stats import'!B:B,0),1)</f>
        <v>0</v>
      </c>
      <c r="DK72" s="53">
        <f>INDEX('Stats import'!H:H,MATCH((INDEX(mapping!R:R,MATCH(INDEX(statsCategories,1,14),mapping!P:P,0),1)+INDEX(mapping!H:H,MATCH(C72,mapping!A:A,0),1)),'Stats import'!B:B,0),1)</f>
        <v>24.19</v>
      </c>
      <c r="DL72" s="53">
        <f>INDEX('Stats import'!H:H,MATCH((INDEX(mapping!R:R,MATCH(INDEX(statsCategories,1,15),mapping!P:P,0),1)+INDEX(mapping!H:H,MATCH(C72,mapping!A:A,0),1)),'Stats import'!B:B,0),1)</f>
        <v>8.2200000000000006</v>
      </c>
      <c r="DM72" s="53">
        <f>INDEX('Stats import'!H:H,MATCH((INDEX(mapping!R:R,MATCH(INDEX(statsCategories,1,16),mapping!P:P,0),1)+INDEX(mapping!H:H,MATCH(C72,mapping!A:A,0),1)),'Stats import'!B:B,0),1)</f>
        <v>32.409999999999997</v>
      </c>
      <c r="DN72" s="53">
        <f>INDEX('Stats import'!H:H,MATCH((INDEX(mapping!R:R,MATCH(INDEX(statsCategories,1,17),mapping!P:P,0),1)+INDEX(mapping!H:H,MATCH(C72,mapping!A:A,0),1)),'Stats import'!B:B,0),1)</f>
        <v>72.2</v>
      </c>
      <c r="DO72" s="53">
        <f>INDEX('Stats import'!H:H,MATCH((INDEX(mapping!R:R,MATCH(INDEX(statsCategories,1,18),mapping!P:P,0),1)+INDEX(mapping!H:H,MATCH(C72,mapping!A:A,0),1)),'Stats import'!B:B,0),1)</f>
        <v>6</v>
      </c>
      <c r="DP72" s="53">
        <f>INDEX('Stats import'!H:H,MATCH((INDEX(mapping!R:R,MATCH(INDEX(statsCategories,1,19),mapping!P:P,0),1)+INDEX(mapping!H:H,MATCH(C72,mapping!A:A,0),1)),'Stats import'!B:B,0),1)</f>
        <v>78.2</v>
      </c>
      <c r="DQ72" s="53">
        <f>INDEX('Stats import'!H:H,MATCH((INDEX(mapping!R:R,MATCH(INDEX(statsCategories,1,20),mapping!P:P,0),1)+INDEX(mapping!H:H,MATCH(C72,mapping!A:A,0),1)),'Stats import'!B:B,0),1)</f>
        <v>4.7</v>
      </c>
      <c r="DR72" s="53">
        <f>INDEX('Stats import'!H:H,MATCH((INDEX(mapping!R:R,MATCH(INDEX(statsCategories,1,21),mapping!P:P,0),1)+INDEX(mapping!H:H,MATCH(C72,mapping!A:A,0),1)),'Stats import'!B:B,0),1)</f>
        <v>28.3</v>
      </c>
      <c r="DS72" s="53">
        <f>INDEX('Stats import'!H:H,MATCH((INDEX(mapping!R:R,MATCH(INDEX(statsCategories,1,22),mapping!P:P,0),1)+INDEX(mapping!H:H,MATCH(C72,mapping!A:A,0),1)),'Stats import'!B:B,0),1)</f>
        <v>34.700000000000003</v>
      </c>
      <c r="DT72" s="53">
        <f>INDEX('Stats import'!H:H,MATCH((INDEX(mapping!R:R,MATCH(INDEX(statsCategories,1,23),mapping!P:P,0),1)+INDEX(mapping!H:H,MATCH(C72,mapping!A:A,0),1)),'Stats import'!B:B,0),1)</f>
        <v>33.1</v>
      </c>
      <c r="DU72" s="53">
        <f>INDEX('Stats import'!H:H,MATCH((INDEX(mapping!R:R,MATCH(INDEX(statsCategories,1,24),mapping!P:P,0),1)+INDEX(mapping!H:H,MATCH(C72,mapping!A:A,0),1)),'Stats import'!B:B,0),1)</f>
        <v>9.8000000000000007</v>
      </c>
      <c r="DV72" s="53">
        <f>INDEX('Stats import'!H:H,MATCH((INDEX(mapping!R:R,MATCH(INDEX(statsCategories,1,25),mapping!P:P,0),1)+INDEX(mapping!H:H,MATCH(C72,mapping!A:A,0),1)),'Stats import'!B:B,0),1)</f>
        <v>0</v>
      </c>
      <c r="DW72" s="53">
        <f>INDEX('Stats import'!H:H,MATCH((INDEX(mapping!R:R,MATCH(INDEX(statsCategories,1,26),mapping!P:P,0),1)+INDEX(mapping!H:H,MATCH(C72,mapping!A:A,0),1)),'Stats import'!B:B,0),1)</f>
        <v>10.16</v>
      </c>
      <c r="DX72" s="53">
        <f>INDEX('Stats import'!H:H,MATCH((INDEX(mapping!R:R,MATCH(INDEX(statsCategories,1,27),mapping!P:P,0),1)+INDEX(mapping!H:H,MATCH(C72,mapping!A:A,0),1)),'Stats import'!B:B,0),1)</f>
        <v>10.199999999999999</v>
      </c>
      <c r="DZ72" s="173">
        <f t="shared" si="115"/>
        <v>11.161538461538461</v>
      </c>
      <c r="EA72" s="173">
        <f t="shared" si="116"/>
        <v>-13.5</v>
      </c>
      <c r="EB72" s="344">
        <f>INDEX('KenPom import'!J:J,MATCH(INDEX(kpVal,MATCH(C72,valCol,0)),kpTeam,0))</f>
        <v>66.2</v>
      </c>
      <c r="EC72" s="176">
        <f t="shared" si="117"/>
        <v>0.77253055781291391</v>
      </c>
      <c r="ED72" s="176">
        <f t="shared" si="118"/>
        <v>0.64355753409655325</v>
      </c>
      <c r="EE72" s="176">
        <f t="shared" si="119"/>
        <v>-0.33020699869638298</v>
      </c>
      <c r="EF72" s="176">
        <f t="shared" si="120"/>
        <v>-1.0708126047332744</v>
      </c>
      <c r="EG72" s="176">
        <f t="shared" si="121"/>
        <v>0.81696001085802805</v>
      </c>
      <c r="EH72" s="176">
        <f t="shared" si="122"/>
        <v>-1.2177812701212272</v>
      </c>
      <c r="EI72" s="176">
        <f t="shared" si="123"/>
        <v>0.23397146979698411</v>
      </c>
      <c r="EJ72" s="176">
        <f t="shared" si="124"/>
        <v>-0.13602643183500202</v>
      </c>
      <c r="EK72" s="176">
        <f t="shared" si="125"/>
        <v>-0.75468139812308499</v>
      </c>
      <c r="EL72" s="176">
        <f t="shared" si="126"/>
        <v>-0.62775326256934716</v>
      </c>
      <c r="EM72" s="225">
        <f t="shared" si="127"/>
        <v>1.4305721263497653</v>
      </c>
      <c r="EN72" s="176">
        <f t="shared" si="128"/>
        <v>-0.21190938602863205</v>
      </c>
      <c r="EO72" s="176">
        <f t="shared" si="129"/>
        <v>-0.98751150477047545</v>
      </c>
      <c r="EP72" s="176">
        <f t="shared" si="130"/>
        <v>-0.68651212493088021</v>
      </c>
      <c r="EQ72" s="176">
        <f t="shared" si="131"/>
        <v>-1.9138006678155033</v>
      </c>
      <c r="ER72" s="176">
        <f t="shared" si="132"/>
        <v>-1.6408790214775129</v>
      </c>
      <c r="ES72" s="176">
        <f t="shared" si="133"/>
        <v>-0.15004584582884301</v>
      </c>
      <c r="ET72" s="176">
        <f t="shared" si="134"/>
        <v>-0.70981048772251321</v>
      </c>
      <c r="EU72" s="176">
        <f t="shared" si="135"/>
        <v>-0.48580453067609136</v>
      </c>
      <c r="EV72" s="176">
        <f t="shared" si="136"/>
        <v>-1.7386059569045673</v>
      </c>
      <c r="EW72" s="176">
        <f t="shared" si="137"/>
        <v>1.0081708625993511</v>
      </c>
      <c r="EX72" s="176">
        <f t="shared" si="138"/>
        <v>-0.33818025525497541</v>
      </c>
      <c r="EY72" s="176">
        <f t="shared" si="139"/>
        <v>-0.34658395786851504</v>
      </c>
      <c r="EZ72" s="176">
        <f t="shared" si="140"/>
        <v>0.75454457350920945</v>
      </c>
      <c r="FA72" s="176">
        <f t="shared" si="141"/>
        <v>-0.70665691927315999</v>
      </c>
      <c r="FB72" s="176">
        <f t="shared" si="142"/>
        <v>-1.1377299979326485</v>
      </c>
      <c r="FC72" s="176">
        <f t="shared" si="143"/>
        <v>0.52137636927535314</v>
      </c>
      <c r="FD72" s="176">
        <f t="shared" si="144"/>
        <v>-0.54432650705324281</v>
      </c>
      <c r="FE72" s="176">
        <f t="shared" si="145"/>
        <v>0.29519827864220272</v>
      </c>
      <c r="FF72" s="178">
        <f t="shared" si="146"/>
        <v>-0.60219883768057647</v>
      </c>
      <c r="FG72" s="203">
        <f t="shared" si="147"/>
        <v>27.760606060606062</v>
      </c>
      <c r="FH72" s="178">
        <f t="shared" si="148"/>
        <v>0.50481081081081081</v>
      </c>
      <c r="FI72" s="177"/>
      <c r="FJ72" s="177"/>
    </row>
    <row r="73" spans="1:166" ht="15" customHeight="1" x14ac:dyDescent="0.3">
      <c r="A73" s="48"/>
      <c r="B73" s="134" t="s">
        <v>3</v>
      </c>
      <c r="C73" s="123" t="s">
        <v>124</v>
      </c>
      <c r="D73" s="126" t="s">
        <v>1362</v>
      </c>
      <c r="F73" s="241" t="s">
        <v>1945</v>
      </c>
      <c r="G73" s="468"/>
      <c r="H73" s="351">
        <f t="shared" si="100"/>
        <v>54</v>
      </c>
      <c r="I73" s="352">
        <f>IFERROR(INDEX('Net Import'!A:A,MATCH(INDEX(mapping!B:B,MATCH(C73,mapping!A:A,0),1),'Net Import'!B:B,0),1),0)</f>
        <v>53</v>
      </c>
      <c r="J73" s="355">
        <f t="shared" si="101"/>
        <v>48</v>
      </c>
      <c r="L73" s="132">
        <v>13</v>
      </c>
      <c r="M73" s="422">
        <f t="shared" si="102"/>
        <v>64.670999999999992</v>
      </c>
      <c r="N73" s="47">
        <f t="shared" si="103"/>
        <v>0</v>
      </c>
      <c r="O73" s="231">
        <f t="shared" si="104"/>
        <v>10</v>
      </c>
      <c r="P73" s="417">
        <f t="shared" si="105"/>
        <v>153</v>
      </c>
      <c r="Q73" s="232">
        <f t="shared" si="106"/>
        <v>13</v>
      </c>
      <c r="R73" s="420">
        <f t="shared" si="107"/>
        <v>13.315</v>
      </c>
      <c r="S73" s="472">
        <v>4</v>
      </c>
      <c r="T73" s="473">
        <v>4</v>
      </c>
      <c r="U73" s="125">
        <f t="shared" si="108"/>
        <v>1</v>
      </c>
      <c r="V73" s="126">
        <f t="shared" si="109"/>
        <v>8</v>
      </c>
      <c r="W73" s="274">
        <f t="shared" si="110"/>
        <v>12</v>
      </c>
      <c r="X73" s="51">
        <f t="shared" si="111"/>
        <v>1</v>
      </c>
      <c r="Y73" s="72" t="s">
        <v>602</v>
      </c>
      <c r="AK73" s="72" t="s">
        <v>595</v>
      </c>
      <c r="AL73" s="137" t="s">
        <v>595</v>
      </c>
      <c r="AM73" s="137" t="s">
        <v>607</v>
      </c>
      <c r="AN73" s="137" t="s">
        <v>607</v>
      </c>
      <c r="BL73" s="140" t="s">
        <v>102</v>
      </c>
      <c r="BM73" s="138" t="s">
        <v>603</v>
      </c>
      <c r="BN73" s="138" t="s">
        <v>607</v>
      </c>
      <c r="BO73" s="138" t="s">
        <v>603</v>
      </c>
      <c r="BY73" s="110" t="s">
        <v>1486</v>
      </c>
      <c r="BZ73" s="74" t="s">
        <v>574</v>
      </c>
      <c r="CA73" s="74" t="s">
        <v>580</v>
      </c>
      <c r="CB73" s="74" t="s">
        <v>1486</v>
      </c>
      <c r="CT73" s="143">
        <f t="shared" si="112"/>
        <v>121.6</v>
      </c>
      <c r="CU73" s="196">
        <f t="shared" si="113"/>
        <v>50.666666666666664</v>
      </c>
      <c r="CV73" s="197">
        <f>VLOOKUP(B73,'SODiv Index'!A:B,2,FALSE)</f>
        <v>0.95</v>
      </c>
      <c r="CW73" s="130">
        <f t="shared" si="114"/>
        <v>49.704000000000001</v>
      </c>
      <c r="CX73" s="206">
        <f>INDEX('Stats import'!H:H,MATCH((INDEX(mapping!R:R,MATCH(INDEX(statsCategories,1,1),mapping!P:P,0),1)+INDEX(mapping!H:H,MATCH(C73,mapping!A:A,0),1)),'Stats import'!B:B,0),1)</f>
        <v>1.18</v>
      </c>
      <c r="CY73" s="53">
        <f>INDEX('Stats import'!H:H,MATCH((INDEX(mapping!R:R,MATCH(INDEX(statsCategories,1,2),mapping!P:P,0),1)+INDEX(mapping!H:H,MATCH(C73,mapping!A:A,0),1)),'Stats import'!B:B,0),1)</f>
        <v>13.1</v>
      </c>
      <c r="CZ73" s="53">
        <f>INDEX('Stats import'!H:H,MATCH((INDEX(mapping!R:R,MATCH(INDEX(statsCategories,1,3),mapping!P:P,0),1)+INDEX(mapping!H:H,MATCH(C73,mapping!A:A,0),1)),'Stats import'!B:B,0),1)</f>
        <v>25.94</v>
      </c>
      <c r="DA73" s="53">
        <f>INDEX('Stats import'!H:H,MATCH((INDEX(mapping!R:R,MATCH(INDEX(statsCategories,1,4),mapping!P:P,0),1)+INDEX(mapping!H:H,MATCH(C73,mapping!A:A,0),1)),'Stats import'!B:B,0),1)</f>
        <v>5.7</v>
      </c>
      <c r="DB73" s="53">
        <f>INDEX('Stats import'!H:H,MATCH((INDEX(mapping!R:R,MATCH(INDEX(statsCategories,1,5),mapping!P:P,0),1)+INDEX(mapping!H:H,MATCH(C73,mapping!A:A,0),1)),'Stats import'!B:B,0),1)</f>
        <v>0.47599999999999998</v>
      </c>
      <c r="DC73" s="53">
        <f>INDEX('Stats import'!H:H,MATCH((INDEX(mapping!R:R,MATCH(INDEX(statsCategories,1,6),mapping!P:P,0),1)+INDEX(mapping!H:H,MATCH(C73,mapping!A:A,0),1)),'Stats import'!B:B,0),1)</f>
        <v>9.2100000000000009</v>
      </c>
      <c r="DD73" s="53">
        <f>INDEX('Stats import'!H:H,MATCH((INDEX(mapping!R:R,MATCH(INDEX(statsCategories,1,7),mapping!P:P,0),1)+INDEX(mapping!H:H,MATCH(C73,mapping!A:A,0),1)),'Stats import'!B:B,0),1)</f>
        <v>43.5</v>
      </c>
      <c r="DE73" s="53">
        <f>INDEX('Stats import'!H:H,MATCH((INDEX(mapping!R:R,MATCH(INDEX(statsCategories,1,8),mapping!P:P,0),1)+INDEX(mapping!H:H,MATCH(C73,mapping!A:A,0),1)),'Stats import'!B:B,0),1)</f>
        <v>40.4</v>
      </c>
      <c r="DF73" s="53">
        <f>INDEX('Stats import'!H:H,MATCH((INDEX(mapping!R:R,MATCH(INDEX(statsCategories,1,9),mapping!P:P,0),1)+INDEX(mapping!H:H,MATCH(C73,mapping!A:A,0),1)),'Stats import'!B:B,0),1)</f>
        <v>18.8</v>
      </c>
      <c r="DG73" s="53">
        <f>INDEX('Stats import'!H:H,MATCH((INDEX(mapping!R:R,MATCH(INDEX(statsCategories,1,10),mapping!P:P,0),1)+INDEX(mapping!H:H,MATCH(C73,mapping!A:A,0),1)),'Stats import'!B:B,0),1)</f>
        <v>20.5</v>
      </c>
      <c r="DH73" s="53">
        <f>INDEX('Stats import'!H:H,MATCH((INDEX(mapping!R:R,MATCH(INDEX(statsCategories,1,11),mapping!P:P,0),1)+INDEX(mapping!H:H,MATCH(C73,mapping!A:A,0),1)),'Stats import'!B:B,0),1)</f>
        <v>72.3</v>
      </c>
      <c r="DI73" s="53">
        <f>INDEX('Stats import'!H:H,MATCH((INDEX(mapping!R:R,MATCH(INDEX(statsCategories,1,12),mapping!P:P,0),1)+INDEX(mapping!H:H,MATCH(C73,mapping!A:A,0),1)),'Stats import'!B:B,0),1)</f>
        <v>14.8</v>
      </c>
      <c r="DJ73" s="53">
        <f>INDEX('Stats import'!H:H,MATCH((INDEX(mapping!R:R,MATCH(INDEX(statsCategories,1,13),mapping!P:P,0),1)+INDEX(mapping!H:H,MATCH(C73,mapping!A:A,0),1)),'Stats import'!B:B,0),1)</f>
        <v>2.2999999999999998</v>
      </c>
      <c r="DK73" s="53">
        <f>INDEX('Stats import'!H:H,MATCH((INDEX(mapping!R:R,MATCH(INDEX(statsCategories,1,14),mapping!P:P,0),1)+INDEX(mapping!H:H,MATCH(C73,mapping!A:A,0),1)),'Stats import'!B:B,0),1)</f>
        <v>23.27</v>
      </c>
      <c r="DL73" s="53">
        <f>INDEX('Stats import'!H:H,MATCH((INDEX(mapping!R:R,MATCH(INDEX(statsCategories,1,15),mapping!P:P,0),1)+INDEX(mapping!H:H,MATCH(C73,mapping!A:A,0),1)),'Stats import'!B:B,0),1)</f>
        <v>12.48</v>
      </c>
      <c r="DM73" s="53">
        <f>INDEX('Stats import'!H:H,MATCH((INDEX(mapping!R:R,MATCH(INDEX(statsCategories,1,16),mapping!P:P,0),1)+INDEX(mapping!H:H,MATCH(C73,mapping!A:A,0),1)),'Stats import'!B:B,0),1)</f>
        <v>35.76</v>
      </c>
      <c r="DN73" s="53">
        <f>INDEX('Stats import'!H:H,MATCH((INDEX(mapping!R:R,MATCH(INDEX(statsCategories,1,17),mapping!P:P,0),1)+INDEX(mapping!H:H,MATCH(C73,mapping!A:A,0),1)),'Stats import'!B:B,0),1)</f>
        <v>65.3</v>
      </c>
      <c r="DO73" s="53">
        <f>INDEX('Stats import'!H:H,MATCH((INDEX(mapping!R:R,MATCH(INDEX(statsCategories,1,18),mapping!P:P,0),1)+INDEX(mapping!H:H,MATCH(C73,mapping!A:A,0),1)),'Stats import'!B:B,0),1)</f>
        <v>5</v>
      </c>
      <c r="DP73" s="53">
        <f>INDEX('Stats import'!H:H,MATCH((INDEX(mapping!R:R,MATCH(INDEX(statsCategories,1,19),mapping!P:P,0),1)+INDEX(mapping!H:H,MATCH(C73,mapping!A:A,0),1)),'Stats import'!B:B,0),1)</f>
        <v>70.3</v>
      </c>
      <c r="DQ73" s="53">
        <f>INDEX('Stats import'!H:H,MATCH((INDEX(mapping!R:R,MATCH(INDEX(statsCategories,1,20),mapping!P:P,0),1)+INDEX(mapping!H:H,MATCH(C73,mapping!A:A,0),1)),'Stats import'!B:B,0),1)</f>
        <v>9.1999999999999993</v>
      </c>
      <c r="DR73" s="53">
        <f>INDEX('Stats import'!H:H,MATCH((INDEX(mapping!R:R,MATCH(INDEX(statsCategories,1,21),mapping!P:P,0),1)+INDEX(mapping!H:H,MATCH(C73,mapping!A:A,0),1)),'Stats import'!B:B,0),1)</f>
        <v>15.6</v>
      </c>
      <c r="DS73" s="53">
        <f>INDEX('Stats import'!H:H,MATCH((INDEX(mapping!R:R,MATCH(INDEX(statsCategories,1,22),mapping!P:P,0),1)+INDEX(mapping!H:H,MATCH(C73,mapping!A:A,0),1)),'Stats import'!B:B,0),1)</f>
        <v>30.5</v>
      </c>
      <c r="DT73" s="53">
        <f>INDEX('Stats import'!H:H,MATCH((INDEX(mapping!R:R,MATCH(INDEX(statsCategories,1,23),mapping!P:P,0),1)+INDEX(mapping!H:H,MATCH(C73,mapping!A:A,0),1)),'Stats import'!B:B,0),1)</f>
        <v>32.4</v>
      </c>
      <c r="DU73" s="53">
        <f>INDEX('Stats import'!H:H,MATCH((INDEX(mapping!R:R,MATCH(INDEX(statsCategories,1,24),mapping!P:P,0),1)+INDEX(mapping!H:H,MATCH(C73,mapping!A:A,0),1)),'Stats import'!B:B,0),1)</f>
        <v>4.8</v>
      </c>
      <c r="DV73" s="53">
        <f>INDEX('Stats import'!H:H,MATCH((INDEX(mapping!R:R,MATCH(INDEX(statsCategories,1,25),mapping!P:P,0),1)+INDEX(mapping!H:H,MATCH(C73,mapping!A:A,0),1)),'Stats import'!B:B,0),1)</f>
        <v>3.2</v>
      </c>
      <c r="DW73" s="53">
        <f>INDEX('Stats import'!H:H,MATCH((INDEX(mapping!R:R,MATCH(INDEX(statsCategories,1,26),mapping!P:P,0),1)+INDEX(mapping!H:H,MATCH(C73,mapping!A:A,0),1)),'Stats import'!B:B,0),1)</f>
        <v>14.27</v>
      </c>
      <c r="DX73" s="53">
        <f>INDEX('Stats import'!H:H,MATCH((INDEX(mapping!R:R,MATCH(INDEX(statsCategories,1,27),mapping!P:P,0),1)+INDEX(mapping!H:H,MATCH(C73,mapping!A:A,0),1)),'Stats import'!B:B,0),1)</f>
        <v>11.1</v>
      </c>
      <c r="DZ73" s="173">
        <f t="shared" si="115"/>
        <v>13.315</v>
      </c>
      <c r="EA73" s="173">
        <f t="shared" si="116"/>
        <v>-10</v>
      </c>
      <c r="EB73" s="344">
        <f>INDEX('KenPom import'!J:J,MATCH(INDEX(kpVal,MATCH(C73,valCol,0)),kpTeam,0))</f>
        <v>65</v>
      </c>
      <c r="EC73" s="176">
        <f t="shared" si="117"/>
        <v>-1.1232499521574237</v>
      </c>
      <c r="ED73" s="176">
        <f t="shared" si="118"/>
        <v>-1.2103119056877494</v>
      </c>
      <c r="EE73" s="176">
        <f t="shared" si="119"/>
        <v>0.68462795949521549</v>
      </c>
      <c r="EF73" s="176">
        <f t="shared" si="120"/>
        <v>1.9850140912950951</v>
      </c>
      <c r="EG73" s="176">
        <f t="shared" si="121"/>
        <v>-2.6314124744521012</v>
      </c>
      <c r="EH73" s="176">
        <f t="shared" si="122"/>
        <v>-0.61782493381868964</v>
      </c>
      <c r="EI73" s="176">
        <f t="shared" si="123"/>
        <v>-1.6769996971312089</v>
      </c>
      <c r="EJ73" s="176">
        <f t="shared" si="124"/>
        <v>1.0677473012180878</v>
      </c>
      <c r="EK73" s="176">
        <f t="shared" si="125"/>
        <v>-1.073785583375974</v>
      </c>
      <c r="EL73" s="176">
        <f t="shared" si="126"/>
        <v>-0.3181763111652865</v>
      </c>
      <c r="EM73" s="225">
        <f t="shared" si="127"/>
        <v>-0.43272661576818838</v>
      </c>
      <c r="EN73" s="176">
        <f t="shared" si="128"/>
        <v>-0.43497189763772026</v>
      </c>
      <c r="EO73" s="176">
        <f t="shared" si="129"/>
        <v>-0.35747642544395847</v>
      </c>
      <c r="EP73" s="176">
        <f t="shared" si="130"/>
        <v>-1.1847106301065167</v>
      </c>
      <c r="EQ73" s="176">
        <f t="shared" si="131"/>
        <v>0.60229865936420479</v>
      </c>
      <c r="ER73" s="176">
        <f t="shared" si="132"/>
        <v>-0.42130062623658515</v>
      </c>
      <c r="ES73" s="176">
        <f t="shared" si="133"/>
        <v>1.3423020261985514</v>
      </c>
      <c r="ET73" s="176">
        <f t="shared" si="134"/>
        <v>-0.93523660530012764</v>
      </c>
      <c r="EU73" s="176">
        <f t="shared" si="135"/>
        <v>-2.0522762826520768</v>
      </c>
      <c r="EV73" s="176">
        <f t="shared" si="136"/>
        <v>1.6282479671709837</v>
      </c>
      <c r="EW73" s="176">
        <f t="shared" si="137"/>
        <v>-2.1561837756488407</v>
      </c>
      <c r="EX73" s="176">
        <f t="shared" si="138"/>
        <v>-2.4424129546192992</v>
      </c>
      <c r="EY73" s="176">
        <f t="shared" si="139"/>
        <v>5.6086200650923727E-2</v>
      </c>
      <c r="EZ73" s="176">
        <f t="shared" si="140"/>
        <v>-2.3959546895772612</v>
      </c>
      <c r="FA73" s="176">
        <f t="shared" si="141"/>
        <v>0.95149313878301645</v>
      </c>
      <c r="FB73" s="176">
        <f t="shared" si="142"/>
        <v>1.2413441773424363</v>
      </c>
      <c r="FC73" s="176">
        <f t="shared" si="143"/>
        <v>-0.32409882414413921</v>
      </c>
      <c r="FD73" s="176">
        <f t="shared" si="144"/>
        <v>-0.76667179721937939</v>
      </c>
      <c r="FE73" s="176">
        <f t="shared" si="145"/>
        <v>-0.15475010469920611</v>
      </c>
      <c r="FF73" s="178">
        <f t="shared" si="146"/>
        <v>-1.099712507365042</v>
      </c>
      <c r="FG73" s="203">
        <f t="shared" si="147"/>
        <v>42.698319327731092</v>
      </c>
      <c r="FH73" s="178">
        <f t="shared" si="148"/>
        <v>0.26758918918918917</v>
      </c>
      <c r="FI73" s="177"/>
      <c r="FJ73" s="177"/>
    </row>
    <row r="74" spans="1:166" ht="15" customHeight="1" x14ac:dyDescent="0.3">
      <c r="A74" s="48"/>
      <c r="B74" s="123" t="s">
        <v>33</v>
      </c>
      <c r="C74" s="122" t="s">
        <v>72</v>
      </c>
      <c r="D74" s="244" t="s">
        <v>1392</v>
      </c>
      <c r="F74" s="241" t="s">
        <v>1945</v>
      </c>
      <c r="G74" s="468"/>
      <c r="H74" s="351">
        <f t="shared" si="100"/>
        <v>56</v>
      </c>
      <c r="I74" s="352">
        <f>IFERROR(INDEX('Net Import'!A:A,MATCH(INDEX(mapping!B:B,MATCH(C74,mapping!A:A,0),1),'Net Import'!B:B,0),1),0)</f>
        <v>47</v>
      </c>
      <c r="J74" s="355">
        <f t="shared" si="101"/>
        <v>56</v>
      </c>
      <c r="L74" s="132">
        <v>12</v>
      </c>
      <c r="M74" s="422">
        <f t="shared" si="102"/>
        <v>66.718846153846158</v>
      </c>
      <c r="N74" s="47">
        <f t="shared" si="103"/>
        <v>0</v>
      </c>
      <c r="O74" s="231">
        <f t="shared" si="104"/>
        <v>9.8000000000000007</v>
      </c>
      <c r="P74" s="417">
        <f t="shared" si="105"/>
        <v>91</v>
      </c>
      <c r="Q74" s="232">
        <f t="shared" si="106"/>
        <v>23</v>
      </c>
      <c r="R74" s="420">
        <f t="shared" si="107"/>
        <v>13.096025641025639</v>
      </c>
      <c r="S74" s="472">
        <v>4</v>
      </c>
      <c r="T74" s="473">
        <v>4</v>
      </c>
      <c r="U74" s="125">
        <f t="shared" si="108"/>
        <v>3</v>
      </c>
      <c r="V74" s="126">
        <f t="shared" si="109"/>
        <v>5</v>
      </c>
      <c r="W74" s="274">
        <f t="shared" si="110"/>
        <v>11</v>
      </c>
      <c r="X74" s="51">
        <f t="shared" si="111"/>
        <v>1</v>
      </c>
      <c r="AK74" s="72" t="s">
        <v>586</v>
      </c>
      <c r="AL74" s="137" t="s">
        <v>560</v>
      </c>
      <c r="AW74" s="140" t="s">
        <v>629</v>
      </c>
      <c r="AX74" s="138" t="s">
        <v>627</v>
      </c>
      <c r="AY74" s="138" t="s">
        <v>629</v>
      </c>
      <c r="BL74" s="140" t="s">
        <v>627</v>
      </c>
      <c r="BM74" s="138" t="s">
        <v>629</v>
      </c>
      <c r="BN74" s="138" t="s">
        <v>627</v>
      </c>
      <c r="BY74" s="110" t="s">
        <v>1230</v>
      </c>
      <c r="BZ74" s="74" t="s">
        <v>626</v>
      </c>
      <c r="CA74" s="74" t="s">
        <v>626</v>
      </c>
      <c r="CB74" s="74" t="s">
        <v>570</v>
      </c>
      <c r="CC74" s="74" t="s">
        <v>608</v>
      </c>
      <c r="CD74" s="74" t="s">
        <v>613</v>
      </c>
      <c r="CT74" s="143">
        <f t="shared" si="112"/>
        <v>127.20000000000002</v>
      </c>
      <c r="CU74" s="196">
        <f t="shared" si="113"/>
        <v>53.000000000000007</v>
      </c>
      <c r="CV74" s="197">
        <f>VLOOKUP(B74,'SODiv Index'!A:B,2,FALSE)</f>
        <v>0.9</v>
      </c>
      <c r="CW74" s="130">
        <f t="shared" si="114"/>
        <v>52.046000000000006</v>
      </c>
      <c r="CX74" s="206">
        <f>INDEX('Stats import'!H:H,MATCH((INDEX(mapping!R:R,MATCH(INDEX(statsCategories,1,1),mapping!P:P,0),1)+INDEX(mapping!H:H,MATCH(C74,mapping!A:A,0),1)),'Stats import'!B:B,0),1)</f>
        <v>1.24</v>
      </c>
      <c r="CY74" s="53">
        <f>INDEX('Stats import'!H:H,MATCH((INDEX(mapping!R:R,MATCH(INDEX(statsCategories,1,2),mapping!P:P,0),1)+INDEX(mapping!H:H,MATCH(C74,mapping!A:A,0),1)),'Stats import'!B:B,0),1)</f>
        <v>15</v>
      </c>
      <c r="CZ74" s="53">
        <f>INDEX('Stats import'!H:H,MATCH((INDEX(mapping!R:R,MATCH(INDEX(statsCategories,1,3),mapping!P:P,0),1)+INDEX(mapping!H:H,MATCH(C74,mapping!A:A,0),1)),'Stats import'!B:B,0),1)</f>
        <v>35.39</v>
      </c>
      <c r="DA74" s="53">
        <f>INDEX('Stats import'!H:H,MATCH((INDEX(mapping!R:R,MATCH(INDEX(statsCategories,1,4),mapping!P:P,0),1)+INDEX(mapping!H:H,MATCH(C74,mapping!A:A,0),1)),'Stats import'!B:B,0),1)</f>
        <v>4.5999999999999996</v>
      </c>
      <c r="DB74" s="53">
        <f>INDEX('Stats import'!H:H,MATCH((INDEX(mapping!R:R,MATCH(INDEX(statsCategories,1,5),mapping!P:P,0),1)+INDEX(mapping!H:H,MATCH(C74,mapping!A:A,0),1)),'Stats import'!B:B,0),1)</f>
        <v>0.53200000000000003</v>
      </c>
      <c r="DC74" s="53">
        <f>INDEX('Stats import'!H:H,MATCH((INDEX(mapping!R:R,MATCH(INDEX(statsCategories,1,6),mapping!P:P,0),1)+INDEX(mapping!H:H,MATCH(C74,mapping!A:A,0),1)),'Stats import'!B:B,0),1)</f>
        <v>11.58</v>
      </c>
      <c r="DD74" s="53">
        <f>INDEX('Stats import'!H:H,MATCH((INDEX(mapping!R:R,MATCH(INDEX(statsCategories,1,7),mapping!P:P,0),1)+INDEX(mapping!H:H,MATCH(C74,mapping!A:A,0),1)),'Stats import'!B:B,0),1)</f>
        <v>47.4</v>
      </c>
      <c r="DE74" s="53">
        <f>INDEX('Stats import'!H:H,MATCH((INDEX(mapping!R:R,MATCH(INDEX(statsCategories,1,8),mapping!P:P,0),1)+INDEX(mapping!H:H,MATCH(C74,mapping!A:A,0),1)),'Stats import'!B:B,0),1)</f>
        <v>40</v>
      </c>
      <c r="DF74" s="53">
        <f>INDEX('Stats import'!H:H,MATCH((INDEX(mapping!R:R,MATCH(INDEX(statsCategories,1,9),mapping!P:P,0),1)+INDEX(mapping!H:H,MATCH(C74,mapping!A:A,0),1)),'Stats import'!B:B,0),1)</f>
        <v>18.899999999999999</v>
      </c>
      <c r="DG74" s="53">
        <f>INDEX('Stats import'!H:H,MATCH((INDEX(mapping!R:R,MATCH(INDEX(statsCategories,1,10),mapping!P:P,0),1)+INDEX(mapping!H:H,MATCH(C74,mapping!A:A,0),1)),'Stats import'!B:B,0),1)</f>
        <v>22.3</v>
      </c>
      <c r="DH74" s="53">
        <f>INDEX('Stats import'!H:H,MATCH((INDEX(mapping!R:R,MATCH(INDEX(statsCategories,1,11),mapping!P:P,0),1)+INDEX(mapping!H:H,MATCH(C74,mapping!A:A,0),1)),'Stats import'!B:B,0),1)</f>
        <v>73.099999999999994</v>
      </c>
      <c r="DI74" s="53">
        <f>INDEX('Stats import'!H:H,MATCH((INDEX(mapping!R:R,MATCH(INDEX(statsCategories,1,12),mapping!P:P,0),1)+INDEX(mapping!H:H,MATCH(C74,mapping!A:A,0),1)),'Stats import'!B:B,0),1)</f>
        <v>16.3</v>
      </c>
      <c r="DJ74" s="53">
        <f>INDEX('Stats import'!H:H,MATCH((INDEX(mapping!R:R,MATCH(INDEX(statsCategories,1,13),mapping!P:P,0),1)+INDEX(mapping!H:H,MATCH(C74,mapping!A:A,0),1)),'Stats import'!B:B,0),1)</f>
        <v>1.5</v>
      </c>
      <c r="DK74" s="53">
        <f>INDEX('Stats import'!H:H,MATCH((INDEX(mapping!R:R,MATCH(INDEX(statsCategories,1,14),mapping!P:P,0),1)+INDEX(mapping!H:H,MATCH(C74,mapping!A:A,0),1)),'Stats import'!B:B,0),1)</f>
        <v>25.36</v>
      </c>
      <c r="DL74" s="53">
        <f>INDEX('Stats import'!H:H,MATCH((INDEX(mapping!R:R,MATCH(INDEX(statsCategories,1,15),mapping!P:P,0),1)+INDEX(mapping!H:H,MATCH(C74,mapping!A:A,0),1)),'Stats import'!B:B,0),1)</f>
        <v>10.119999999999999</v>
      </c>
      <c r="DM74" s="53">
        <f>INDEX('Stats import'!H:H,MATCH((INDEX(mapping!R:R,MATCH(INDEX(statsCategories,1,16),mapping!P:P,0),1)+INDEX(mapping!H:H,MATCH(C74,mapping!A:A,0),1)),'Stats import'!B:B,0),1)</f>
        <v>35.479999999999997</v>
      </c>
      <c r="DN74" s="53">
        <f>INDEX('Stats import'!H:H,MATCH((INDEX(mapping!R:R,MATCH(INDEX(statsCategories,1,17),mapping!P:P,0),1)+INDEX(mapping!H:H,MATCH(C74,mapping!A:A,0),1)),'Stats import'!B:B,0),1)</f>
        <v>70.900000000000006</v>
      </c>
      <c r="DO74" s="53">
        <f>INDEX('Stats import'!H:H,MATCH((INDEX(mapping!R:R,MATCH(INDEX(statsCategories,1,18),mapping!P:P,0),1)+INDEX(mapping!H:H,MATCH(C74,mapping!A:A,0),1)),'Stats import'!B:B,0),1)</f>
        <v>7.3</v>
      </c>
      <c r="DP74" s="53">
        <f>INDEX('Stats import'!H:H,MATCH((INDEX(mapping!R:R,MATCH(INDEX(statsCategories,1,19),mapping!P:P,0),1)+INDEX(mapping!H:H,MATCH(C74,mapping!A:A,0),1)),'Stats import'!B:B,0),1)</f>
        <v>78.2</v>
      </c>
      <c r="DQ74" s="53">
        <f>INDEX('Stats import'!H:H,MATCH((INDEX(mapping!R:R,MATCH(INDEX(statsCategories,1,20),mapping!P:P,0),1)+INDEX(mapping!H:H,MATCH(C74,mapping!A:A,0),1)),'Stats import'!B:B,0),1)</f>
        <v>7.6</v>
      </c>
      <c r="DR74" s="53">
        <f>INDEX('Stats import'!H:H,MATCH((INDEX(mapping!R:R,MATCH(INDEX(statsCategories,1,21),mapping!P:P,0),1)+INDEX(mapping!H:H,MATCH(C74,mapping!A:A,0),1)),'Stats import'!B:B,0),1)</f>
        <v>19.3</v>
      </c>
      <c r="DS74" s="53">
        <f>INDEX('Stats import'!H:H,MATCH((INDEX(mapping!R:R,MATCH(INDEX(statsCategories,1,22),mapping!P:P,0),1)+INDEX(mapping!H:H,MATCH(C74,mapping!A:A,0),1)),'Stats import'!B:B,0),1)</f>
        <v>34.700000000000003</v>
      </c>
      <c r="DT74" s="53">
        <f>INDEX('Stats import'!H:H,MATCH((INDEX(mapping!R:R,MATCH(INDEX(statsCategories,1,23),mapping!P:P,0),1)+INDEX(mapping!H:H,MATCH(C74,mapping!A:A,0),1)),'Stats import'!B:B,0),1)</f>
        <v>33.5</v>
      </c>
      <c r="DU74" s="53">
        <f>INDEX('Stats import'!H:H,MATCH((INDEX(mapping!R:R,MATCH(INDEX(statsCategories,1,24),mapping!P:P,0),1)+INDEX(mapping!H:H,MATCH(C74,mapping!A:A,0),1)),'Stats import'!B:B,0),1)</f>
        <v>6.7</v>
      </c>
      <c r="DV74" s="53">
        <f>INDEX('Stats import'!H:H,MATCH((INDEX(mapping!R:R,MATCH(INDEX(statsCategories,1,25),mapping!P:P,0),1)+INDEX(mapping!H:H,MATCH(C74,mapping!A:A,0),1)),'Stats import'!B:B,0),1)</f>
        <v>2.2000000000000002</v>
      </c>
      <c r="DW74" s="53">
        <f>INDEX('Stats import'!H:H,MATCH((INDEX(mapping!R:R,MATCH(INDEX(statsCategories,1,26),mapping!P:P,0),1)+INDEX(mapping!H:H,MATCH(C74,mapping!A:A,0),1)),'Stats import'!B:B,0),1)</f>
        <v>14.3</v>
      </c>
      <c r="DX74" s="53">
        <f>INDEX('Stats import'!H:H,MATCH((INDEX(mapping!R:R,MATCH(INDEX(statsCategories,1,27),mapping!P:P,0),1)+INDEX(mapping!H:H,MATCH(C74,mapping!A:A,0),1)),'Stats import'!B:B,0),1)</f>
        <v>12.1</v>
      </c>
      <c r="DZ74" s="173">
        <f t="shared" si="115"/>
        <v>13.096025641025639</v>
      </c>
      <c r="EA74" s="173">
        <f t="shared" si="116"/>
        <v>-9.8000000000000007</v>
      </c>
      <c r="EB74" s="344">
        <f>INDEX('KenPom import'!J:J,MATCH(INDEX(kpVal,MATCH(C74,valCol,0)),kpTeam,0))</f>
        <v>69</v>
      </c>
      <c r="EC74" s="176">
        <f t="shared" si="117"/>
        <v>-0.87047921749471191</v>
      </c>
      <c r="ED74" s="176">
        <f t="shared" si="118"/>
        <v>-0.2039256383762712</v>
      </c>
      <c r="EE74" s="176">
        <f t="shared" si="119"/>
        <v>2.2190584162809124</v>
      </c>
      <c r="EF74" s="176">
        <f t="shared" si="120"/>
        <v>0.86454430275135896</v>
      </c>
      <c r="EG74" s="176">
        <f t="shared" si="121"/>
        <v>-0.35954354295366303</v>
      </c>
      <c r="EH74" s="176">
        <f t="shared" si="122"/>
        <v>0.1076324728328474</v>
      </c>
      <c r="EI74" s="176">
        <f t="shared" si="123"/>
        <v>0.23397146979698411</v>
      </c>
      <c r="EJ74" s="176">
        <f t="shared" si="124"/>
        <v>1.2603510985065813</v>
      </c>
      <c r="EK74" s="176">
        <f t="shared" si="125"/>
        <v>-1.1376064204265504</v>
      </c>
      <c r="EL74" s="176">
        <f t="shared" si="126"/>
        <v>0.300977591642836</v>
      </c>
      <c r="EM74" s="225">
        <f t="shared" si="127"/>
        <v>-0.17121100283935387</v>
      </c>
      <c r="EN74" s="176">
        <f t="shared" si="128"/>
        <v>0.23421563718954436</v>
      </c>
      <c r="EO74" s="176">
        <f t="shared" si="129"/>
        <v>-0.57661906173144262</v>
      </c>
      <c r="EP74" s="176">
        <f t="shared" si="130"/>
        <v>-5.2933591174910068E-2</v>
      </c>
      <c r="EQ74" s="176">
        <f t="shared" si="131"/>
        <v>-0.79159674254755918</v>
      </c>
      <c r="ER74" s="176">
        <f t="shared" si="132"/>
        <v>-0.52323553688358837</v>
      </c>
      <c r="ES74" s="176">
        <f t="shared" si="133"/>
        <v>0.13112114455312901</v>
      </c>
      <c r="ET74" s="176">
        <f t="shared" si="134"/>
        <v>-0.41675653487161435</v>
      </c>
      <c r="EU74" s="176">
        <f t="shared" si="135"/>
        <v>-0.48580453067609136</v>
      </c>
      <c r="EV74" s="176">
        <f t="shared" si="136"/>
        <v>0.43114434972189897</v>
      </c>
      <c r="EW74" s="176">
        <f t="shared" si="137"/>
        <v>-1.234285180253698</v>
      </c>
      <c r="EX74" s="176">
        <f t="shared" si="138"/>
        <v>-0.33818025525497541</v>
      </c>
      <c r="EY74" s="176">
        <f t="shared" si="139"/>
        <v>-0.57668119130819262</v>
      </c>
      <c r="EZ74" s="176">
        <f t="shared" si="140"/>
        <v>-1.1987649696044025</v>
      </c>
      <c r="FA74" s="176">
        <f t="shared" si="141"/>
        <v>0.43332124564046132</v>
      </c>
      <c r="FB74" s="176">
        <f t="shared" si="142"/>
        <v>1.2587096822714523</v>
      </c>
      <c r="FC74" s="176">
        <f t="shared" si="143"/>
        <v>-1.2635157057213526</v>
      </c>
      <c r="FD74" s="176">
        <f t="shared" si="144"/>
        <v>-0.74406265537239691</v>
      </c>
      <c r="FE74" s="176">
        <f t="shared" si="145"/>
        <v>-0.18046144089014368</v>
      </c>
      <c r="FF74" s="178">
        <f t="shared" si="146"/>
        <v>0.55866639158317244</v>
      </c>
      <c r="FG74" s="203">
        <f t="shared" si="147"/>
        <v>38.876691729323312</v>
      </c>
      <c r="FH74" s="178">
        <f t="shared" si="148"/>
        <v>0.33174798061389338</v>
      </c>
      <c r="FI74" s="177"/>
      <c r="FJ74" s="177"/>
    </row>
    <row r="75" spans="1:166" ht="15" customHeight="1" x14ac:dyDescent="0.3">
      <c r="A75" s="48"/>
      <c r="B75" s="134" t="s">
        <v>33</v>
      </c>
      <c r="C75" s="123" t="s">
        <v>87</v>
      </c>
      <c r="D75" s="126" t="s">
        <v>1391</v>
      </c>
      <c r="F75" s="241" t="s">
        <v>1945</v>
      </c>
      <c r="G75" s="468"/>
      <c r="H75" s="351">
        <f t="shared" si="100"/>
        <v>55</v>
      </c>
      <c r="I75" s="352">
        <f>IFERROR(INDEX('Net Import'!A:A,MATCH(INDEX(mapping!B:B,MATCH(C75,mapping!A:A,0),1),'Net Import'!B:B,0),1),0)</f>
        <v>46</v>
      </c>
      <c r="J75" s="355">
        <f t="shared" si="101"/>
        <v>64</v>
      </c>
      <c r="L75" s="132">
        <v>12</v>
      </c>
      <c r="M75" s="422">
        <f t="shared" si="102"/>
        <v>68.639230769230764</v>
      </c>
      <c r="N75" s="47">
        <f t="shared" si="103"/>
        <v>0</v>
      </c>
      <c r="O75" s="231">
        <f t="shared" si="104"/>
        <v>9.8000000000000007</v>
      </c>
      <c r="P75" s="417">
        <f t="shared" si="105"/>
        <v>65</v>
      </c>
      <c r="Q75" s="232">
        <f t="shared" si="106"/>
        <v>40</v>
      </c>
      <c r="R75" s="420">
        <f t="shared" si="107"/>
        <v>12.253461538461538</v>
      </c>
      <c r="S75" s="472">
        <v>4</v>
      </c>
      <c r="T75" s="473">
        <v>4</v>
      </c>
      <c r="U75" s="125">
        <f t="shared" si="108"/>
        <v>3</v>
      </c>
      <c r="V75" s="126">
        <f t="shared" si="109"/>
        <v>5</v>
      </c>
      <c r="W75" s="274">
        <f t="shared" si="110"/>
        <v>9</v>
      </c>
      <c r="X75" s="51">
        <f t="shared" si="111"/>
        <v>1</v>
      </c>
      <c r="Y75" s="70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71"/>
      <c r="AK75" s="70"/>
      <c r="AL75" s="135"/>
      <c r="AM75" s="135"/>
      <c r="AN75" s="135"/>
      <c r="AO75" s="135"/>
      <c r="AP75" s="135"/>
      <c r="AQ75" s="135"/>
      <c r="AR75" s="135"/>
      <c r="AS75" s="135"/>
      <c r="AT75" s="135"/>
      <c r="AU75" s="135"/>
      <c r="AV75" s="71"/>
      <c r="AW75" s="139" t="s">
        <v>110</v>
      </c>
      <c r="AX75" s="136" t="s">
        <v>1407</v>
      </c>
      <c r="AY75" s="136" t="s">
        <v>601</v>
      </c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  <c r="BJ75" s="136"/>
      <c r="BK75" s="62"/>
      <c r="BL75" s="139" t="s">
        <v>566</v>
      </c>
      <c r="BM75" s="136" t="s">
        <v>601</v>
      </c>
      <c r="BN75" s="136" t="s">
        <v>627</v>
      </c>
      <c r="BO75" s="136" t="s">
        <v>627</v>
      </c>
      <c r="BP75" s="136" t="s">
        <v>601</v>
      </c>
      <c r="BQ75" s="136"/>
      <c r="BR75" s="136"/>
      <c r="BS75" s="136"/>
      <c r="BT75" s="136"/>
      <c r="BU75" s="136"/>
      <c r="BV75" s="136"/>
      <c r="BW75" s="136"/>
      <c r="BX75" s="62"/>
      <c r="BY75" s="141" t="s">
        <v>1401</v>
      </c>
      <c r="BZ75" s="68" t="s">
        <v>613</v>
      </c>
      <c r="CA75" s="68" t="s">
        <v>613</v>
      </c>
      <c r="CB75" s="68" t="s">
        <v>598</v>
      </c>
      <c r="CC75" s="68"/>
      <c r="CD75" s="68"/>
      <c r="CE75" s="68"/>
      <c r="CF75" s="68"/>
      <c r="CG75" s="68"/>
      <c r="CH75" s="68"/>
      <c r="CI75" s="68"/>
      <c r="CJ75" s="68"/>
      <c r="CT75" s="143">
        <f t="shared" si="112"/>
        <v>135.6</v>
      </c>
      <c r="CU75" s="196">
        <f t="shared" si="113"/>
        <v>56.5</v>
      </c>
      <c r="CV75" s="197">
        <f>VLOOKUP(B75,'SODiv Index'!A:B,2,FALSE)</f>
        <v>0.9</v>
      </c>
      <c r="CW75" s="130">
        <f t="shared" si="114"/>
        <v>55.483000000000004</v>
      </c>
      <c r="CX75" s="206">
        <f>INDEX('Stats import'!H:H,MATCH((INDEX(mapping!R:R,MATCH(INDEX(statsCategories,1,1),mapping!P:P,0),1)+INDEX(mapping!H:H,MATCH(C75,mapping!A:A,0),1)),'Stats import'!B:B,0),1)</f>
        <v>1.39</v>
      </c>
      <c r="CY75" s="53">
        <f>INDEX('Stats import'!H:H,MATCH((INDEX(mapping!R:R,MATCH(INDEX(statsCategories,1,2),mapping!P:P,0),1)+INDEX(mapping!H:H,MATCH(C75,mapping!A:A,0),1)),'Stats import'!B:B,0),1)</f>
        <v>14.9</v>
      </c>
      <c r="CZ75" s="53">
        <f>INDEX('Stats import'!H:H,MATCH((INDEX(mapping!R:R,MATCH(INDEX(statsCategories,1,3),mapping!P:P,0),1)+INDEX(mapping!H:H,MATCH(C75,mapping!A:A,0),1)),'Stats import'!B:B,0),1)</f>
        <v>24.18</v>
      </c>
      <c r="DA75" s="53">
        <f>INDEX('Stats import'!H:H,MATCH((INDEX(mapping!R:R,MATCH(INDEX(statsCategories,1,4),mapping!P:P,0),1)+INDEX(mapping!H:H,MATCH(C75,mapping!A:A,0),1)),'Stats import'!B:B,0),1)</f>
        <v>2.8</v>
      </c>
      <c r="DB75" s="53">
        <f>INDEX('Stats import'!H:H,MATCH((INDEX(mapping!R:R,MATCH(INDEX(statsCategories,1,5),mapping!P:P,0),1)+INDEX(mapping!H:H,MATCH(C75,mapping!A:A,0),1)),'Stats import'!B:B,0),1)</f>
        <v>0.53800000000000003</v>
      </c>
      <c r="DC75" s="53">
        <f>INDEX('Stats import'!H:H,MATCH((INDEX(mapping!R:R,MATCH(INDEX(statsCategories,1,6),mapping!P:P,0),1)+INDEX(mapping!H:H,MATCH(C75,mapping!A:A,0),1)),'Stats import'!B:B,0),1)</f>
        <v>12.18</v>
      </c>
      <c r="DD75" s="53">
        <f>INDEX('Stats import'!H:H,MATCH((INDEX(mapping!R:R,MATCH(INDEX(statsCategories,1,7),mapping!P:P,0),1)+INDEX(mapping!H:H,MATCH(C75,mapping!A:A,0),1)),'Stats import'!B:B,0),1)</f>
        <v>46</v>
      </c>
      <c r="DE75" s="53">
        <f>INDEX('Stats import'!H:H,MATCH((INDEX(mapping!R:R,MATCH(INDEX(statsCategories,1,8),mapping!P:P,0),1)+INDEX(mapping!H:H,MATCH(C75,mapping!A:A,0),1)),'Stats import'!B:B,0),1)</f>
        <v>42</v>
      </c>
      <c r="DF75" s="53">
        <f>INDEX('Stats import'!H:H,MATCH((INDEX(mapping!R:R,MATCH(INDEX(statsCategories,1,9),mapping!P:P,0),1)+INDEX(mapping!H:H,MATCH(C75,mapping!A:A,0),1)),'Stats import'!B:B,0),1)</f>
        <v>17.7</v>
      </c>
      <c r="DG75" s="53">
        <f>INDEX('Stats import'!H:H,MATCH((INDEX(mapping!R:R,MATCH(INDEX(statsCategories,1,10),mapping!P:P,0),1)+INDEX(mapping!H:H,MATCH(C75,mapping!A:A,0),1)),'Stats import'!B:B,0),1)</f>
        <v>21.8</v>
      </c>
      <c r="DH75" s="53">
        <f>INDEX('Stats import'!H:H,MATCH((INDEX(mapping!R:R,MATCH(INDEX(statsCategories,1,11),mapping!P:P,0),1)+INDEX(mapping!H:H,MATCH(C75,mapping!A:A,0),1)),'Stats import'!B:B,0),1)</f>
        <v>72.7</v>
      </c>
      <c r="DI75" s="53">
        <f>INDEX('Stats import'!H:H,MATCH((INDEX(mapping!R:R,MATCH(INDEX(statsCategories,1,12),mapping!P:P,0),1)+INDEX(mapping!H:H,MATCH(C75,mapping!A:A,0),1)),'Stats import'!B:B,0),1)</f>
        <v>15.9</v>
      </c>
      <c r="DJ75" s="53">
        <f>INDEX('Stats import'!H:H,MATCH((INDEX(mapping!R:R,MATCH(INDEX(statsCategories,1,13),mapping!P:P,0),1)+INDEX(mapping!H:H,MATCH(C75,mapping!A:A,0),1)),'Stats import'!B:B,0),1)</f>
        <v>2.4</v>
      </c>
      <c r="DK75" s="53">
        <f>INDEX('Stats import'!H:H,MATCH((INDEX(mapping!R:R,MATCH(INDEX(statsCategories,1,14),mapping!P:P,0),1)+INDEX(mapping!H:H,MATCH(C75,mapping!A:A,0),1)),'Stats import'!B:B,0),1)</f>
        <v>25.73</v>
      </c>
      <c r="DL75" s="53">
        <f>INDEX('Stats import'!H:H,MATCH((INDEX(mapping!R:R,MATCH(INDEX(statsCategories,1,15),mapping!P:P,0),1)+INDEX(mapping!H:H,MATCH(C75,mapping!A:A,0),1)),'Stats import'!B:B,0),1)</f>
        <v>10.76</v>
      </c>
      <c r="DM75" s="53">
        <f>INDEX('Stats import'!H:H,MATCH((INDEX(mapping!R:R,MATCH(INDEX(statsCategories,1,16),mapping!P:P,0),1)+INDEX(mapping!H:H,MATCH(C75,mapping!A:A,0),1)),'Stats import'!B:B,0),1)</f>
        <v>36.479999999999997</v>
      </c>
      <c r="DN75" s="53">
        <f>INDEX('Stats import'!H:H,MATCH((INDEX(mapping!R:R,MATCH(INDEX(statsCategories,1,17),mapping!P:P,0),1)+INDEX(mapping!H:H,MATCH(C75,mapping!A:A,0),1)),'Stats import'!B:B,0),1)</f>
        <v>70.8</v>
      </c>
      <c r="DO75" s="53">
        <f>INDEX('Stats import'!H:H,MATCH((INDEX(mapping!R:R,MATCH(INDEX(statsCategories,1,18),mapping!P:P,0),1)+INDEX(mapping!H:H,MATCH(C75,mapping!A:A,0),1)),'Stats import'!B:B,0),1)</f>
        <v>9.6999999999999993</v>
      </c>
      <c r="DP75" s="53">
        <f>INDEX('Stats import'!H:H,MATCH((INDEX(mapping!R:R,MATCH(INDEX(statsCategories,1,19),mapping!P:P,0),1)+INDEX(mapping!H:H,MATCH(C75,mapping!A:A,0),1)),'Stats import'!B:B,0),1)</f>
        <v>80.5</v>
      </c>
      <c r="DQ75" s="53">
        <f>INDEX('Stats import'!H:H,MATCH((INDEX(mapping!R:R,MATCH(INDEX(statsCategories,1,20),mapping!P:P,0),1)+INDEX(mapping!H:H,MATCH(C75,mapping!A:A,0),1)),'Stats import'!B:B,0),1)</f>
        <v>7.9</v>
      </c>
      <c r="DR75" s="53">
        <f>INDEX('Stats import'!H:H,MATCH((INDEX(mapping!R:R,MATCH(INDEX(statsCategories,1,21),mapping!P:P,0),1)+INDEX(mapping!H:H,MATCH(C75,mapping!A:A,0),1)),'Stats import'!B:B,0),1)</f>
        <v>25.8</v>
      </c>
      <c r="DS75" s="53">
        <f>INDEX('Stats import'!H:H,MATCH((INDEX(mapping!R:R,MATCH(INDEX(statsCategories,1,22),mapping!P:P,0),1)+INDEX(mapping!H:H,MATCH(C75,mapping!A:A,0),1)),'Stats import'!B:B,0),1)</f>
        <v>36.200000000000003</v>
      </c>
      <c r="DT75" s="53">
        <f>INDEX('Stats import'!H:H,MATCH((INDEX(mapping!R:R,MATCH(INDEX(statsCategories,1,23),mapping!P:P,0),1)+INDEX(mapping!H:H,MATCH(C75,mapping!A:A,0),1)),'Stats import'!B:B,0),1)</f>
        <v>30</v>
      </c>
      <c r="DU75" s="53">
        <f>INDEX('Stats import'!H:H,MATCH((INDEX(mapping!R:R,MATCH(INDEX(statsCategories,1,24),mapping!P:P,0),1)+INDEX(mapping!H:H,MATCH(C75,mapping!A:A,0),1)),'Stats import'!B:B,0),1)</f>
        <v>9.3000000000000007</v>
      </c>
      <c r="DV75" s="53">
        <f>INDEX('Stats import'!H:H,MATCH((INDEX(mapping!R:R,MATCH(INDEX(statsCategories,1,25),mapping!P:P,0),1)+INDEX(mapping!H:H,MATCH(C75,mapping!A:A,0),1)),'Stats import'!B:B,0),1)</f>
        <v>2.9</v>
      </c>
      <c r="DW75" s="53">
        <f>INDEX('Stats import'!H:H,MATCH((INDEX(mapping!R:R,MATCH(INDEX(statsCategories,1,26),mapping!P:P,0),1)+INDEX(mapping!H:H,MATCH(C75,mapping!A:A,0),1)),'Stats import'!B:B,0),1)</f>
        <v>13.64</v>
      </c>
      <c r="DX75" s="53">
        <f>INDEX('Stats import'!H:H,MATCH((INDEX(mapping!R:R,MATCH(INDEX(statsCategories,1,27),mapping!P:P,0),1)+INDEX(mapping!H:H,MATCH(C75,mapping!A:A,0),1)),'Stats import'!B:B,0),1)</f>
        <v>10.7</v>
      </c>
      <c r="DZ75" s="173">
        <f t="shared" si="115"/>
        <v>12.253461538461538</v>
      </c>
      <c r="EA75" s="173">
        <f t="shared" si="116"/>
        <v>-9.8000000000000007</v>
      </c>
      <c r="EB75" s="344">
        <f>INDEX('KenPom import'!J:J,MATCH(INDEX(kpVal,MATCH(C75,valCol,0)),kpTeam,0))</f>
        <v>70.099999999999994</v>
      </c>
      <c r="EC75" s="176">
        <f t="shared" si="117"/>
        <v>-0.23855238083793295</v>
      </c>
      <c r="ED75" s="176">
        <f t="shared" si="118"/>
        <v>-0.25689333665582248</v>
      </c>
      <c r="EE75" s="176">
        <f t="shared" si="119"/>
        <v>0.39885043526846109</v>
      </c>
      <c r="EF75" s="176">
        <f t="shared" si="120"/>
        <v>-0.96895171486566256</v>
      </c>
      <c r="EG75" s="176">
        <f t="shared" si="121"/>
        <v>-0.1161290145788304</v>
      </c>
      <c r="EH75" s="176">
        <f t="shared" si="122"/>
        <v>0.29129257578260359</v>
      </c>
      <c r="EI75" s="176">
        <f t="shared" si="123"/>
        <v>-0.45201817986954623</v>
      </c>
      <c r="EJ75" s="176">
        <f t="shared" si="124"/>
        <v>0.29733211206410959</v>
      </c>
      <c r="EK75" s="176">
        <f t="shared" si="125"/>
        <v>-0.37175637581961751</v>
      </c>
      <c r="EL75" s="176">
        <f t="shared" si="126"/>
        <v>0.12899039641835758</v>
      </c>
      <c r="EM75" s="225">
        <f t="shared" si="127"/>
        <v>-0.30196880930376879</v>
      </c>
      <c r="EN75" s="176">
        <f t="shared" si="128"/>
        <v>5.5765627902273636E-2</v>
      </c>
      <c r="EO75" s="176">
        <f t="shared" si="129"/>
        <v>-0.33008359590802294</v>
      </c>
      <c r="EP75" s="176">
        <f t="shared" si="130"/>
        <v>0.14742885112398735</v>
      </c>
      <c r="EQ75" s="176">
        <f t="shared" si="131"/>
        <v>-0.41359120982572478</v>
      </c>
      <c r="ER75" s="176">
        <f t="shared" si="132"/>
        <v>-0.15918228457286387</v>
      </c>
      <c r="ES75" s="176">
        <f t="shared" si="133"/>
        <v>0.15274937458251336</v>
      </c>
      <c r="ET75" s="176">
        <f t="shared" si="134"/>
        <v>0.12426614731466029</v>
      </c>
      <c r="EU75" s="176">
        <f t="shared" si="135"/>
        <v>-2.9743134531185069E-2</v>
      </c>
      <c r="EV75" s="176">
        <f t="shared" si="136"/>
        <v>0.6556012779936029</v>
      </c>
      <c r="EW75" s="176">
        <f t="shared" si="137"/>
        <v>0.38526640625128183</v>
      </c>
      <c r="EX75" s="176">
        <f t="shared" si="138"/>
        <v>0.41333142308942544</v>
      </c>
      <c r="EY75" s="176">
        <f t="shared" si="139"/>
        <v>1.436669601288993</v>
      </c>
      <c r="EZ75" s="176">
        <f t="shared" si="140"/>
        <v>0.43949464720056247</v>
      </c>
      <c r="FA75" s="176">
        <f t="shared" si="141"/>
        <v>0.79604157084024973</v>
      </c>
      <c r="FB75" s="176">
        <f t="shared" si="142"/>
        <v>0.87666857383311736</v>
      </c>
      <c r="FC75" s="176">
        <f t="shared" si="143"/>
        <v>5.1667928486746464E-2</v>
      </c>
      <c r="FD75" s="176">
        <f t="shared" si="144"/>
        <v>-0.65706776063096417</v>
      </c>
      <c r="FE75" s="176">
        <f t="shared" si="145"/>
        <v>-0.18046144089014368</v>
      </c>
      <c r="FF75" s="178">
        <f t="shared" si="146"/>
        <v>1.014720588793929</v>
      </c>
      <c r="FG75" s="203">
        <f t="shared" si="147"/>
        <v>34.237174721189575</v>
      </c>
      <c r="FH75" s="178">
        <f t="shared" si="148"/>
        <v>0.42973374613003112</v>
      </c>
      <c r="FI75" s="177"/>
      <c r="FJ75" s="177"/>
    </row>
    <row r="76" spans="1:166" ht="15" customHeight="1" x14ac:dyDescent="0.3">
      <c r="A76" s="48"/>
      <c r="B76" s="134" t="s">
        <v>31</v>
      </c>
      <c r="C76" s="123" t="s">
        <v>75</v>
      </c>
      <c r="D76" s="126" t="s">
        <v>1363</v>
      </c>
      <c r="F76" s="241" t="s">
        <v>1945</v>
      </c>
      <c r="G76" s="468"/>
      <c r="H76" s="351">
        <f t="shared" si="100"/>
        <v>66</v>
      </c>
      <c r="I76" s="352">
        <f>IFERROR(INDEX('Net Import'!A:A,MATCH(INDEX(mapping!B:B,MATCH(C76,mapping!A:A,0),1),'Net Import'!B:B,0),1),0)</f>
        <v>55</v>
      </c>
      <c r="J76" s="355">
        <f t="shared" si="101"/>
        <v>55</v>
      </c>
      <c r="M76" s="422">
        <f t="shared" si="102"/>
        <v>68.66220512820513</v>
      </c>
      <c r="N76" s="47">
        <f t="shared" si="103"/>
        <v>0</v>
      </c>
      <c r="O76" s="231">
        <f t="shared" si="104"/>
        <v>8.6999999999999993</v>
      </c>
      <c r="P76" s="417">
        <f t="shared" si="105"/>
        <v>63</v>
      </c>
      <c r="Q76" s="232">
        <f t="shared" si="106"/>
        <v>61</v>
      </c>
      <c r="R76" s="420">
        <f t="shared" si="107"/>
        <v>11.286410256410255</v>
      </c>
      <c r="S76" s="472">
        <v>3</v>
      </c>
      <c r="T76" s="473">
        <v>5</v>
      </c>
      <c r="U76" s="125">
        <f t="shared" si="108"/>
        <v>3</v>
      </c>
      <c r="V76" s="126">
        <f t="shared" si="109"/>
        <v>10</v>
      </c>
      <c r="W76" s="274">
        <f t="shared" si="110"/>
        <v>13</v>
      </c>
      <c r="X76" s="51">
        <f t="shared" si="111"/>
        <v>1</v>
      </c>
      <c r="Y76" s="70" t="s">
        <v>576</v>
      </c>
      <c r="Z76" s="135" t="s">
        <v>131</v>
      </c>
      <c r="AA76" s="135"/>
      <c r="AB76" s="135"/>
      <c r="AC76" s="135"/>
      <c r="AD76" s="135"/>
      <c r="AE76" s="135"/>
      <c r="AF76" s="135"/>
      <c r="AG76" s="135"/>
      <c r="AH76" s="135"/>
      <c r="AI76" s="135"/>
      <c r="AJ76" s="71"/>
      <c r="AK76" s="70" t="s">
        <v>702</v>
      </c>
      <c r="AL76" s="135" t="s">
        <v>571</v>
      </c>
      <c r="AM76" s="135" t="s">
        <v>99</v>
      </c>
      <c r="AN76" s="135" t="s">
        <v>576</v>
      </c>
      <c r="AO76" s="135"/>
      <c r="AP76" s="135"/>
      <c r="AQ76" s="135"/>
      <c r="AR76" s="135"/>
      <c r="AS76" s="135"/>
      <c r="AT76" s="135"/>
      <c r="AU76" s="135"/>
      <c r="AV76" s="71"/>
      <c r="AW76" s="139" t="s">
        <v>1351</v>
      </c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  <c r="BI76" s="136"/>
      <c r="BJ76" s="136"/>
      <c r="BK76" s="62"/>
      <c r="BL76" s="139" t="s">
        <v>610</v>
      </c>
      <c r="BM76" s="136" t="s">
        <v>110</v>
      </c>
      <c r="BN76" s="136" t="s">
        <v>160</v>
      </c>
      <c r="BO76" s="136" t="s">
        <v>602</v>
      </c>
      <c r="BP76" s="136" t="s">
        <v>604</v>
      </c>
      <c r="BQ76" s="136" t="s">
        <v>633</v>
      </c>
      <c r="BR76" s="136"/>
      <c r="BS76" s="136"/>
      <c r="BT76" s="136"/>
      <c r="BU76" s="136"/>
      <c r="BV76" s="136"/>
      <c r="BW76" s="136"/>
      <c r="BX76" s="62"/>
      <c r="BY76" s="141" t="s">
        <v>619</v>
      </c>
      <c r="BZ76" s="68" t="s">
        <v>619</v>
      </c>
      <c r="CA76" s="68" t="s">
        <v>620</v>
      </c>
      <c r="CB76" s="68"/>
      <c r="CC76" s="68"/>
      <c r="CD76" s="68"/>
      <c r="CE76" s="68"/>
      <c r="CF76" s="68"/>
      <c r="CG76" s="68"/>
      <c r="CH76" s="68"/>
      <c r="CI76" s="68"/>
      <c r="CJ76" s="68"/>
      <c r="CT76" s="143">
        <f t="shared" si="112"/>
        <v>136.4</v>
      </c>
      <c r="CU76" s="196">
        <f t="shared" si="113"/>
        <v>56.833333333333336</v>
      </c>
      <c r="CV76" s="197">
        <f>VLOOKUP(B76,'SODiv Index'!A:B,2,FALSE)</f>
        <v>1</v>
      </c>
      <c r="CW76" s="130">
        <f t="shared" si="114"/>
        <v>55.696666666666673</v>
      </c>
      <c r="CX76" s="206">
        <f>INDEX('Stats import'!H:H,MATCH((INDEX(mapping!R:R,MATCH(INDEX(statsCategories,1,1),mapping!P:P,0),1)+INDEX(mapping!H:H,MATCH(C76,mapping!A:A,0),1)),'Stats import'!B:B,0),1)</f>
        <v>1.38</v>
      </c>
      <c r="CY76" s="53">
        <f>INDEX('Stats import'!H:H,MATCH((INDEX(mapping!R:R,MATCH(INDEX(statsCategories,1,2),mapping!P:P,0),1)+INDEX(mapping!H:H,MATCH(C76,mapping!A:A,0),1)),'Stats import'!B:B,0),1)</f>
        <v>14.4</v>
      </c>
      <c r="CZ76" s="53">
        <f>INDEX('Stats import'!H:H,MATCH((INDEX(mapping!R:R,MATCH(INDEX(statsCategories,1,3),mapping!P:P,0),1)+INDEX(mapping!H:H,MATCH(C76,mapping!A:A,0),1)),'Stats import'!B:B,0),1)</f>
        <v>19.690000000000001</v>
      </c>
      <c r="DA76" s="53">
        <f>INDEX('Stats import'!H:H,MATCH((INDEX(mapping!R:R,MATCH(INDEX(statsCategories,1,4),mapping!P:P,0),1)+INDEX(mapping!H:H,MATCH(C76,mapping!A:A,0),1)),'Stats import'!B:B,0),1)</f>
        <v>3.2</v>
      </c>
      <c r="DB76" s="53">
        <f>INDEX('Stats import'!H:H,MATCH((INDEX(mapping!R:R,MATCH(INDEX(statsCategories,1,5),mapping!P:P,0),1)+INDEX(mapping!H:H,MATCH(C76,mapping!A:A,0),1)),'Stats import'!B:B,0),1)</f>
        <v>0.52200000000000002</v>
      </c>
      <c r="DC76" s="53">
        <f>INDEX('Stats import'!H:H,MATCH((INDEX(mapping!R:R,MATCH(INDEX(statsCategories,1,6),mapping!P:P,0),1)+INDEX(mapping!H:H,MATCH(C76,mapping!A:A,0),1)),'Stats import'!B:B,0),1)</f>
        <v>8.3800000000000008</v>
      </c>
      <c r="DD76" s="53">
        <f>INDEX('Stats import'!H:H,MATCH((INDEX(mapping!R:R,MATCH(INDEX(statsCategories,1,7),mapping!P:P,0),1)+INDEX(mapping!H:H,MATCH(C76,mapping!A:A,0),1)),'Stats import'!B:B,0),1)</f>
        <v>45.2</v>
      </c>
      <c r="DE76" s="53">
        <f>INDEX('Stats import'!H:H,MATCH((INDEX(mapping!R:R,MATCH(INDEX(statsCategories,1,8),mapping!P:P,0),1)+INDEX(mapping!H:H,MATCH(C76,mapping!A:A,0),1)),'Stats import'!B:B,0),1)</f>
        <v>44.8</v>
      </c>
      <c r="DF76" s="53">
        <f>INDEX('Stats import'!H:H,MATCH((INDEX(mapping!R:R,MATCH(INDEX(statsCategories,1,9),mapping!P:P,0),1)+INDEX(mapping!H:H,MATCH(C76,mapping!A:A,0),1)),'Stats import'!B:B,0),1)</f>
        <v>17.100000000000001</v>
      </c>
      <c r="DG76" s="53">
        <f>INDEX('Stats import'!H:H,MATCH((INDEX(mapping!R:R,MATCH(INDEX(statsCategories,1,10),mapping!P:P,0),1)+INDEX(mapping!H:H,MATCH(C76,mapping!A:A,0),1)),'Stats import'!B:B,0),1)</f>
        <v>20.7</v>
      </c>
      <c r="DH76" s="53">
        <f>INDEX('Stats import'!H:H,MATCH((INDEX(mapping!R:R,MATCH(INDEX(statsCategories,1,11),mapping!P:P,0),1)+INDEX(mapping!H:H,MATCH(C76,mapping!A:A,0),1)),'Stats import'!B:B,0),1)</f>
        <v>74.3</v>
      </c>
      <c r="DI76" s="53">
        <f>INDEX('Stats import'!H:H,MATCH((INDEX(mapping!R:R,MATCH(INDEX(statsCategories,1,12),mapping!P:P,0),1)+INDEX(mapping!H:H,MATCH(C76,mapping!A:A,0),1)),'Stats import'!B:B,0),1)</f>
        <v>15.3</v>
      </c>
      <c r="DJ76" s="53">
        <f>INDEX('Stats import'!H:H,MATCH((INDEX(mapping!R:R,MATCH(INDEX(statsCategories,1,13),mapping!P:P,0),1)+INDEX(mapping!H:H,MATCH(C76,mapping!A:A,0),1)),'Stats import'!B:B,0),1)</f>
        <v>-0.3</v>
      </c>
      <c r="DK76" s="53">
        <f>INDEX('Stats import'!H:H,MATCH((INDEX(mapping!R:R,MATCH(INDEX(statsCategories,1,14),mapping!P:P,0),1)+INDEX(mapping!H:H,MATCH(C76,mapping!A:A,0),1)),'Stats import'!B:B,0),1)</f>
        <v>23.75</v>
      </c>
      <c r="DL76" s="53">
        <f>INDEX('Stats import'!H:H,MATCH((INDEX(mapping!R:R,MATCH(INDEX(statsCategories,1,15),mapping!P:P,0),1)+INDEX(mapping!H:H,MATCH(C76,mapping!A:A,0),1)),'Stats import'!B:B,0),1)</f>
        <v>11.03</v>
      </c>
      <c r="DM76" s="53">
        <f>INDEX('Stats import'!H:H,MATCH((INDEX(mapping!R:R,MATCH(INDEX(statsCategories,1,16),mapping!P:P,0),1)+INDEX(mapping!H:H,MATCH(C76,mapping!A:A,0),1)),'Stats import'!B:B,0),1)</f>
        <v>34.78</v>
      </c>
      <c r="DN76" s="53">
        <f>INDEX('Stats import'!H:H,MATCH((INDEX(mapping!R:R,MATCH(INDEX(statsCategories,1,17),mapping!P:P,0),1)+INDEX(mapping!H:H,MATCH(C76,mapping!A:A,0),1)),'Stats import'!B:B,0),1)</f>
        <v>74.900000000000006</v>
      </c>
      <c r="DO76" s="53">
        <f>INDEX('Stats import'!H:H,MATCH((INDEX(mapping!R:R,MATCH(INDEX(statsCategories,1,18),mapping!P:P,0),1)+INDEX(mapping!H:H,MATCH(C76,mapping!A:A,0),1)),'Stats import'!B:B,0),1)</f>
        <v>3.9</v>
      </c>
      <c r="DP76" s="53">
        <f>INDEX('Stats import'!H:H,MATCH((INDEX(mapping!R:R,MATCH(INDEX(statsCategories,1,19),mapping!P:P,0),1)+INDEX(mapping!H:H,MATCH(C76,mapping!A:A,0),1)),'Stats import'!B:B,0),1)</f>
        <v>78.8</v>
      </c>
      <c r="DQ76" s="53">
        <f>INDEX('Stats import'!H:H,MATCH((INDEX(mapping!R:R,MATCH(INDEX(statsCategories,1,20),mapping!P:P,0),1)+INDEX(mapping!H:H,MATCH(C76,mapping!A:A,0),1)),'Stats import'!B:B,0),1)</f>
        <v>6.4</v>
      </c>
      <c r="DR76" s="53">
        <f>INDEX('Stats import'!H:H,MATCH((INDEX(mapping!R:R,MATCH(INDEX(statsCategories,1,21),mapping!P:P,0),1)+INDEX(mapping!H:H,MATCH(C76,mapping!A:A,0),1)),'Stats import'!B:B,0),1)</f>
        <v>24.1</v>
      </c>
      <c r="DS76" s="53">
        <f>INDEX('Stats import'!H:H,MATCH((INDEX(mapping!R:R,MATCH(INDEX(statsCategories,1,22),mapping!P:P,0),1)+INDEX(mapping!H:H,MATCH(C76,mapping!A:A,0),1)),'Stats import'!B:B,0),1)</f>
        <v>35.5</v>
      </c>
      <c r="DT76" s="53">
        <f>INDEX('Stats import'!H:H,MATCH((INDEX(mapping!R:R,MATCH(INDEX(statsCategories,1,23),mapping!P:P,0),1)+INDEX(mapping!H:H,MATCH(C76,mapping!A:A,0),1)),'Stats import'!B:B,0),1)</f>
        <v>30.6</v>
      </c>
      <c r="DU76" s="53">
        <f>INDEX('Stats import'!H:H,MATCH((INDEX(mapping!R:R,MATCH(INDEX(statsCategories,1,24),mapping!P:P,0),1)+INDEX(mapping!H:H,MATCH(C76,mapping!A:A,0),1)),'Stats import'!B:B,0),1)</f>
        <v>8.6</v>
      </c>
      <c r="DV76" s="53">
        <f>INDEX('Stats import'!H:H,MATCH((INDEX(mapping!R:R,MATCH(INDEX(statsCategories,1,25),mapping!P:P,0),1)+INDEX(mapping!H:H,MATCH(C76,mapping!A:A,0),1)),'Stats import'!B:B,0),1)</f>
        <v>1.6</v>
      </c>
      <c r="DW76" s="53">
        <f>INDEX('Stats import'!H:H,MATCH((INDEX(mapping!R:R,MATCH(INDEX(statsCategories,1,26),mapping!P:P,0),1)+INDEX(mapping!H:H,MATCH(C76,mapping!A:A,0),1)),'Stats import'!B:B,0),1)</f>
        <v>12.03</v>
      </c>
      <c r="DX76" s="53">
        <f>INDEX('Stats import'!H:H,MATCH((INDEX(mapping!R:R,MATCH(INDEX(statsCategories,1,27),mapping!P:P,0),1)+INDEX(mapping!H:H,MATCH(C76,mapping!A:A,0),1)),'Stats import'!B:B,0),1)</f>
        <v>10.4</v>
      </c>
      <c r="DZ76" s="173">
        <f t="shared" si="115"/>
        <v>11.286410256410255</v>
      </c>
      <c r="EA76" s="173">
        <f t="shared" si="116"/>
        <v>-8.6999999999999993</v>
      </c>
      <c r="EB76" s="344">
        <f>INDEX('KenPom import'!J:J,MATCH(INDEX(kpVal,MATCH(C76,valCol,0)),kpTeam,0))</f>
        <v>67.099999999999994</v>
      </c>
      <c r="EC76" s="176">
        <f t="shared" si="117"/>
        <v>-0.28068083661505161</v>
      </c>
      <c r="ED76" s="176">
        <f t="shared" si="118"/>
        <v>-0.52173182805357987</v>
      </c>
      <c r="EE76" s="176">
        <f t="shared" si="119"/>
        <v>-0.33020699869638298</v>
      </c>
      <c r="EF76" s="176">
        <f t="shared" si="120"/>
        <v>-0.56150815539521293</v>
      </c>
      <c r="EG76" s="176">
        <f t="shared" si="121"/>
        <v>-0.76523442357838412</v>
      </c>
      <c r="EH76" s="176">
        <f t="shared" si="122"/>
        <v>-0.87188807623251918</v>
      </c>
      <c r="EI76" s="176">
        <f t="shared" si="123"/>
        <v>-0.84401226539327689</v>
      </c>
      <c r="EJ76" s="176">
        <f t="shared" si="124"/>
        <v>-1.0508944689553494</v>
      </c>
      <c r="EK76" s="176">
        <f t="shared" si="125"/>
        <v>1.1168646483847754E-2</v>
      </c>
      <c r="EL76" s="176">
        <f t="shared" si="126"/>
        <v>-0.2493814330754954</v>
      </c>
      <c r="EM76" s="225">
        <f t="shared" si="127"/>
        <v>0.2210624165539003</v>
      </c>
      <c r="EN76" s="176">
        <f t="shared" si="128"/>
        <v>-0.21190938602863205</v>
      </c>
      <c r="EO76" s="176">
        <f t="shared" si="129"/>
        <v>-1.069689993378282</v>
      </c>
      <c r="EP76" s="176">
        <f t="shared" si="130"/>
        <v>-0.92478097523227187</v>
      </c>
      <c r="EQ76" s="176">
        <f t="shared" si="131"/>
        <v>-0.25412012570870124</v>
      </c>
      <c r="ER76" s="176">
        <f t="shared" si="132"/>
        <v>-0.77807281350109403</v>
      </c>
      <c r="ES76" s="176">
        <f t="shared" si="133"/>
        <v>-0.73400805662217139</v>
      </c>
      <c r="ET76" s="176">
        <f t="shared" si="134"/>
        <v>-1.1832053346355036</v>
      </c>
      <c r="EU76" s="176">
        <f t="shared" si="135"/>
        <v>-0.36683199255133414</v>
      </c>
      <c r="EV76" s="176">
        <f t="shared" si="136"/>
        <v>-0.46668336336491428</v>
      </c>
      <c r="EW76" s="176">
        <f t="shared" si="137"/>
        <v>-3.8308624065405049E-2</v>
      </c>
      <c r="EX76" s="176">
        <f t="shared" si="138"/>
        <v>6.2625973195370305E-2</v>
      </c>
      <c r="EY76" s="176">
        <f t="shared" si="139"/>
        <v>1.0915237511294746</v>
      </c>
      <c r="EZ76" s="176">
        <f t="shared" si="140"/>
        <v>-1.5752496315440409E-3</v>
      </c>
      <c r="FA76" s="176">
        <f t="shared" si="141"/>
        <v>0.12241810975492823</v>
      </c>
      <c r="FB76" s="176">
        <f t="shared" si="142"/>
        <v>-5.5280190690700205E-2</v>
      </c>
      <c r="FC76" s="176">
        <f t="shared" si="143"/>
        <v>0.33349299295990947</v>
      </c>
      <c r="FD76" s="176">
        <f t="shared" si="144"/>
        <v>-0.55721954227511672</v>
      </c>
      <c r="FE76" s="176">
        <f t="shared" si="145"/>
        <v>-0.32187378994030091</v>
      </c>
      <c r="FF76" s="178">
        <f t="shared" si="146"/>
        <v>-0.22906358541723179</v>
      </c>
      <c r="FG76" s="203">
        <f t="shared" si="147"/>
        <v>36.723754789272029</v>
      </c>
      <c r="FH76" s="178">
        <f t="shared" si="148"/>
        <v>0.39622677165354331</v>
      </c>
      <c r="FI76" s="177"/>
      <c r="FJ76" s="177"/>
    </row>
    <row r="77" spans="1:166" ht="15" customHeight="1" x14ac:dyDescent="0.3">
      <c r="A77" s="48"/>
      <c r="B77" s="134" t="s">
        <v>2</v>
      </c>
      <c r="C77" s="123" t="s">
        <v>125</v>
      </c>
      <c r="D77" s="126" t="s">
        <v>1783</v>
      </c>
      <c r="F77" s="241" t="s">
        <v>1945</v>
      </c>
      <c r="G77" s="468"/>
      <c r="H77" s="351">
        <f t="shared" si="100"/>
        <v>43</v>
      </c>
      <c r="I77" s="352">
        <f>IFERROR(INDEX('Net Import'!A:A,MATCH(INDEX(mapping!B:B,MATCH(C77,mapping!A:A,0),1),'Net Import'!B:B,0),1),0)</f>
        <v>49</v>
      </c>
      <c r="J77" s="355">
        <f t="shared" si="101"/>
        <v>68</v>
      </c>
      <c r="L77" s="132">
        <v>13</v>
      </c>
      <c r="M77" s="422">
        <f t="shared" si="102"/>
        <v>70.241846153846154</v>
      </c>
      <c r="N77" s="47">
        <f t="shared" si="103"/>
        <v>1</v>
      </c>
      <c r="O77" s="231">
        <f t="shared" si="104"/>
        <v>12.3</v>
      </c>
      <c r="P77" s="417">
        <f t="shared" si="105"/>
        <v>119</v>
      </c>
      <c r="Q77" s="232">
        <f t="shared" si="106"/>
        <v>12</v>
      </c>
      <c r="R77" s="420">
        <f t="shared" si="107"/>
        <v>12.801025641025639</v>
      </c>
      <c r="S77" s="472">
        <v>5</v>
      </c>
      <c r="T77" s="473">
        <v>3</v>
      </c>
      <c r="U77" s="125">
        <f t="shared" si="108"/>
        <v>4</v>
      </c>
      <c r="V77" s="126">
        <f t="shared" si="109"/>
        <v>12</v>
      </c>
      <c r="W77" s="274">
        <f t="shared" si="110"/>
        <v>15</v>
      </c>
      <c r="X77" s="51">
        <f t="shared" si="111"/>
        <v>1</v>
      </c>
      <c r="Y77" s="72" t="s">
        <v>589</v>
      </c>
      <c r="Z77" s="135" t="s">
        <v>590</v>
      </c>
      <c r="AA77" s="135"/>
      <c r="AB77" s="135"/>
      <c r="AC77" s="135"/>
      <c r="AD77" s="135"/>
      <c r="AE77" s="135"/>
      <c r="AF77" s="135"/>
      <c r="AG77" s="135"/>
      <c r="AH77" s="135"/>
      <c r="AI77" s="135"/>
      <c r="AJ77" s="71"/>
      <c r="AK77" s="70" t="s">
        <v>702</v>
      </c>
      <c r="AL77" s="135" t="s">
        <v>597</v>
      </c>
      <c r="AM77" s="135" t="s">
        <v>101</v>
      </c>
      <c r="AN77" s="135" t="s">
        <v>560</v>
      </c>
      <c r="AO77" s="135" t="s">
        <v>597</v>
      </c>
      <c r="AP77" s="135" t="s">
        <v>591</v>
      </c>
      <c r="AQ77" s="135"/>
      <c r="AR77" s="135"/>
      <c r="AS77" s="135"/>
      <c r="AT77" s="135"/>
      <c r="AU77" s="135"/>
      <c r="AV77" s="71"/>
      <c r="AW77" s="139" t="s">
        <v>101</v>
      </c>
      <c r="AX77" s="136" t="s">
        <v>134</v>
      </c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  <c r="BJ77" s="136"/>
      <c r="BK77" s="62"/>
      <c r="BL77" s="139" t="s">
        <v>622</v>
      </c>
      <c r="BM77" s="136" t="s">
        <v>131</v>
      </c>
      <c r="BN77" s="136" t="s">
        <v>596</v>
      </c>
      <c r="BO77" s="136" t="s">
        <v>596</v>
      </c>
      <c r="BP77" s="136" t="s">
        <v>39</v>
      </c>
      <c r="BQ77" s="136" t="s">
        <v>101</v>
      </c>
      <c r="BR77" s="136"/>
      <c r="BS77" s="136"/>
      <c r="BT77" s="136"/>
      <c r="BU77" s="136"/>
      <c r="BV77" s="136"/>
      <c r="BW77" s="136"/>
      <c r="BX77" s="62"/>
      <c r="BY77" s="141" t="s">
        <v>1427</v>
      </c>
      <c r="BZ77" s="68" t="s">
        <v>562</v>
      </c>
      <c r="CA77" s="68" t="s">
        <v>634</v>
      </c>
      <c r="CB77" s="68"/>
      <c r="CC77" s="68"/>
      <c r="CD77" s="68"/>
      <c r="CT77" s="143">
        <f t="shared" si="112"/>
        <v>138</v>
      </c>
      <c r="CU77" s="196">
        <f t="shared" si="113"/>
        <v>57.5</v>
      </c>
      <c r="CV77" s="197">
        <f>VLOOKUP(B77,'SODiv Index'!A:B,2,FALSE)</f>
        <v>1</v>
      </c>
      <c r="CW77" s="130">
        <f t="shared" si="114"/>
        <v>56.35</v>
      </c>
      <c r="CX77" s="206">
        <f>INDEX('Stats import'!H:H,MATCH((INDEX(mapping!R:R,MATCH(INDEX(statsCategories,1,1),mapping!P:P,0),1)+INDEX(mapping!H:H,MATCH(C77,mapping!A:A,0),1)),'Stats import'!B:B,0),1)</f>
        <v>1.41</v>
      </c>
      <c r="CY77" s="53">
        <f>INDEX('Stats import'!H:H,MATCH((INDEX(mapping!R:R,MATCH(INDEX(statsCategories,1,2),mapping!P:P,0),1)+INDEX(mapping!H:H,MATCH(C77,mapping!A:A,0),1)),'Stats import'!B:B,0),1)</f>
        <v>16.600000000000001</v>
      </c>
      <c r="CZ77" s="53">
        <f>INDEX('Stats import'!H:H,MATCH((INDEX(mapping!R:R,MATCH(INDEX(statsCategories,1,3),mapping!P:P,0),1)+INDEX(mapping!H:H,MATCH(C77,mapping!A:A,0),1)),'Stats import'!B:B,0),1)</f>
        <v>17.3</v>
      </c>
      <c r="DA77" s="53">
        <f>INDEX('Stats import'!H:H,MATCH((INDEX(mapping!R:R,MATCH(INDEX(statsCategories,1,4),mapping!P:P,0),1)+INDEX(mapping!H:H,MATCH(C77,mapping!A:A,0),1)),'Stats import'!B:B,0),1)</f>
        <v>4.2</v>
      </c>
      <c r="DB77" s="53">
        <f>INDEX('Stats import'!H:H,MATCH((INDEX(mapping!R:R,MATCH(INDEX(statsCategories,1,5),mapping!P:P,0),1)+INDEX(mapping!H:H,MATCH(C77,mapping!A:A,0),1)),'Stats import'!B:B,0),1)</f>
        <v>0.505</v>
      </c>
      <c r="DC77" s="53">
        <f>INDEX('Stats import'!H:H,MATCH((INDEX(mapping!R:R,MATCH(INDEX(statsCategories,1,6),mapping!P:P,0),1)+INDEX(mapping!H:H,MATCH(C77,mapping!A:A,0),1)),'Stats import'!B:B,0),1)</f>
        <v>11.21</v>
      </c>
      <c r="DD77" s="53">
        <f>INDEX('Stats import'!H:H,MATCH((INDEX(mapping!R:R,MATCH(INDEX(statsCategories,1,7),mapping!P:P,0),1)+INDEX(mapping!H:H,MATCH(C77,mapping!A:A,0),1)),'Stats import'!B:B,0),1)</f>
        <v>43.1</v>
      </c>
      <c r="DE77" s="53">
        <f>INDEX('Stats import'!H:H,MATCH((INDEX(mapping!R:R,MATCH(INDEX(statsCategories,1,8),mapping!P:P,0),1)+INDEX(mapping!H:H,MATCH(C77,mapping!A:A,0),1)),'Stats import'!B:B,0),1)</f>
        <v>41.2</v>
      </c>
      <c r="DF77" s="53">
        <f>INDEX('Stats import'!H:H,MATCH((INDEX(mapping!R:R,MATCH(INDEX(statsCategories,1,9),mapping!P:P,0),1)+INDEX(mapping!H:H,MATCH(C77,mapping!A:A,0),1)),'Stats import'!B:B,0),1)</f>
        <v>16</v>
      </c>
      <c r="DG77" s="53">
        <f>INDEX('Stats import'!H:H,MATCH((INDEX(mapping!R:R,MATCH(INDEX(statsCategories,1,10),mapping!P:P,0),1)+INDEX(mapping!H:H,MATCH(C77,mapping!A:A,0),1)),'Stats import'!B:B,0),1)</f>
        <v>17.8</v>
      </c>
      <c r="DH77" s="53">
        <f>INDEX('Stats import'!H:H,MATCH((INDEX(mapping!R:R,MATCH(INDEX(statsCategories,1,11),mapping!P:P,0),1)+INDEX(mapping!H:H,MATCH(C77,mapping!A:A,0),1)),'Stats import'!B:B,0),1)</f>
        <v>68.099999999999994</v>
      </c>
      <c r="DI77" s="53">
        <f>INDEX('Stats import'!H:H,MATCH((INDEX(mapping!R:R,MATCH(INDEX(statsCategories,1,12),mapping!P:P,0),1)+INDEX(mapping!H:H,MATCH(C77,mapping!A:A,0),1)),'Stats import'!B:B,0),1)</f>
        <v>12.1</v>
      </c>
      <c r="DJ77" s="53">
        <f>INDEX('Stats import'!H:H,MATCH((INDEX(mapping!R:R,MATCH(INDEX(statsCategories,1,13),mapping!P:P,0),1)+INDEX(mapping!H:H,MATCH(C77,mapping!A:A,0),1)),'Stats import'!B:B,0),1)</f>
        <v>2.2999999999999998</v>
      </c>
      <c r="DK77" s="53">
        <f>INDEX('Stats import'!H:H,MATCH((INDEX(mapping!R:R,MATCH(INDEX(statsCategories,1,14),mapping!P:P,0),1)+INDEX(mapping!H:H,MATCH(C77,mapping!A:A,0),1)),'Stats import'!B:B,0),1)</f>
        <v>26.18</v>
      </c>
      <c r="DL77" s="53">
        <f>INDEX('Stats import'!H:H,MATCH((INDEX(mapping!R:R,MATCH(INDEX(statsCategories,1,15),mapping!P:P,0),1)+INDEX(mapping!H:H,MATCH(C77,mapping!A:A,0),1)),'Stats import'!B:B,0),1)</f>
        <v>11.12</v>
      </c>
      <c r="DM77" s="53">
        <f>INDEX('Stats import'!H:H,MATCH((INDEX(mapping!R:R,MATCH(INDEX(statsCategories,1,16),mapping!P:P,0),1)+INDEX(mapping!H:H,MATCH(C77,mapping!A:A,0),1)),'Stats import'!B:B,0),1)</f>
        <v>37.299999999999997</v>
      </c>
      <c r="DN77" s="53">
        <f>INDEX('Stats import'!H:H,MATCH((INDEX(mapping!R:R,MATCH(INDEX(statsCategories,1,17),mapping!P:P,0),1)+INDEX(mapping!H:H,MATCH(C77,mapping!A:A,0),1)),'Stats import'!B:B,0),1)</f>
        <v>67.599999999999994</v>
      </c>
      <c r="DO77" s="53">
        <f>INDEX('Stats import'!H:H,MATCH((INDEX(mapping!R:R,MATCH(INDEX(statsCategories,1,18),mapping!P:P,0),1)+INDEX(mapping!H:H,MATCH(C77,mapping!A:A,0),1)),'Stats import'!B:B,0),1)</f>
        <v>5.5</v>
      </c>
      <c r="DP77" s="53">
        <f>INDEX('Stats import'!H:H,MATCH((INDEX(mapping!R:R,MATCH(INDEX(statsCategories,1,19),mapping!P:P,0),1)+INDEX(mapping!H:H,MATCH(C77,mapping!A:A,0),1)),'Stats import'!B:B,0),1)</f>
        <v>73.099999999999994</v>
      </c>
      <c r="DQ77" s="53">
        <f>INDEX('Stats import'!H:H,MATCH((INDEX(mapping!R:R,MATCH(INDEX(statsCategories,1,20),mapping!P:P,0),1)+INDEX(mapping!H:H,MATCH(C77,mapping!A:A,0),1)),'Stats import'!B:B,0),1)</f>
        <v>6.3</v>
      </c>
      <c r="DR77" s="53">
        <f>INDEX('Stats import'!H:H,MATCH((INDEX(mapping!R:R,MATCH(INDEX(statsCategories,1,21),mapping!P:P,0),1)+INDEX(mapping!H:H,MATCH(C77,mapping!A:A,0),1)),'Stats import'!B:B,0),1)</f>
        <v>26.4</v>
      </c>
      <c r="DS77" s="53">
        <f>INDEX('Stats import'!H:H,MATCH((INDEX(mapping!R:R,MATCH(INDEX(statsCategories,1,22),mapping!P:P,0),1)+INDEX(mapping!H:H,MATCH(C77,mapping!A:A,0),1)),'Stats import'!B:B,0),1)</f>
        <v>33.9</v>
      </c>
      <c r="DT77" s="53">
        <f>INDEX('Stats import'!H:H,MATCH((INDEX(mapping!R:R,MATCH(INDEX(statsCategories,1,23),mapping!P:P,0),1)+INDEX(mapping!H:H,MATCH(C77,mapping!A:A,0),1)),'Stats import'!B:B,0),1)</f>
        <v>31</v>
      </c>
      <c r="DU77" s="53">
        <f>INDEX('Stats import'!H:H,MATCH((INDEX(mapping!R:R,MATCH(INDEX(statsCategories,1,24),mapping!P:P,0),1)+INDEX(mapping!H:H,MATCH(C77,mapping!A:A,0),1)),'Stats import'!B:B,0),1)</f>
        <v>9</v>
      </c>
      <c r="DV77" s="53">
        <f>INDEX('Stats import'!H:H,MATCH((INDEX(mapping!R:R,MATCH(INDEX(statsCategories,1,25),mapping!P:P,0),1)+INDEX(mapping!H:H,MATCH(C77,mapping!A:A,0),1)),'Stats import'!B:B,0),1)</f>
        <v>0.8</v>
      </c>
      <c r="DW77" s="53">
        <f>INDEX('Stats import'!H:H,MATCH((INDEX(mapping!R:R,MATCH(INDEX(statsCategories,1,26),mapping!P:P,0),1)+INDEX(mapping!H:H,MATCH(C77,mapping!A:A,0),1)),'Stats import'!B:B,0),1)</f>
        <v>12.64</v>
      </c>
      <c r="DX77" s="53">
        <f>INDEX('Stats import'!H:H,MATCH((INDEX(mapping!R:R,MATCH(INDEX(statsCategories,1,27),mapping!P:P,0),1)+INDEX(mapping!H:H,MATCH(C77,mapping!A:A,0),1)),'Stats import'!B:B,0),1)</f>
        <v>11.8</v>
      </c>
      <c r="DZ77" s="173">
        <f t="shared" si="115"/>
        <v>12.801025641025639</v>
      </c>
      <c r="EA77" s="173">
        <f t="shared" si="116"/>
        <v>-12.3</v>
      </c>
      <c r="EB77" s="344">
        <f>INDEX('KenPom import'!J:J,MATCH(INDEX(kpVal,MATCH(C77,valCol,0)),kpTeam,0))</f>
        <v>67.599999999999994</v>
      </c>
      <c r="EC77" s="176">
        <f t="shared" si="117"/>
        <v>-0.15429546928369561</v>
      </c>
      <c r="ED77" s="176">
        <f t="shared" si="118"/>
        <v>0.64355753409655325</v>
      </c>
      <c r="EE77" s="176">
        <f t="shared" si="119"/>
        <v>-0.71827988670885035</v>
      </c>
      <c r="EF77" s="176">
        <f t="shared" si="120"/>
        <v>0.45710074328091027</v>
      </c>
      <c r="EG77" s="176">
        <f t="shared" si="121"/>
        <v>-1.45490892064041</v>
      </c>
      <c r="EH77" s="176">
        <f t="shared" si="122"/>
        <v>-5.6245906528354121E-3</v>
      </c>
      <c r="EI77" s="176">
        <f t="shared" si="123"/>
        <v>-1.8729967398930742</v>
      </c>
      <c r="EJ77" s="176">
        <f t="shared" si="124"/>
        <v>0.68253970664109698</v>
      </c>
      <c r="EK77" s="176">
        <f t="shared" si="125"/>
        <v>0.71319785404020408</v>
      </c>
      <c r="EL77" s="176">
        <f t="shared" si="126"/>
        <v>-1.2469071653774697</v>
      </c>
      <c r="EM77" s="225">
        <f t="shared" si="127"/>
        <v>-1.8056835836445755</v>
      </c>
      <c r="EN77" s="176">
        <f t="shared" si="128"/>
        <v>-1.639509460326797</v>
      </c>
      <c r="EO77" s="176">
        <f t="shared" si="129"/>
        <v>-0.35747642544395847</v>
      </c>
      <c r="EP77" s="176">
        <f t="shared" si="130"/>
        <v>0.39111290256859127</v>
      </c>
      <c r="EQ77" s="176">
        <f t="shared" si="131"/>
        <v>-0.20096309766969342</v>
      </c>
      <c r="ER77" s="176">
        <f t="shared" si="132"/>
        <v>0.13934138232193036</v>
      </c>
      <c r="ES77" s="176">
        <f t="shared" si="133"/>
        <v>0.84485273552275431</v>
      </c>
      <c r="ET77" s="176">
        <f t="shared" si="134"/>
        <v>-0.82252354651132042</v>
      </c>
      <c r="EU77" s="176">
        <f t="shared" si="135"/>
        <v>-1.4970711047365386</v>
      </c>
      <c r="EV77" s="176">
        <f t="shared" si="136"/>
        <v>-0.54150233945548254</v>
      </c>
      <c r="EW77" s="176">
        <f t="shared" si="137"/>
        <v>0.53476347577481786</v>
      </c>
      <c r="EX77" s="176">
        <f t="shared" si="138"/>
        <v>-0.73898648370532471</v>
      </c>
      <c r="EY77" s="176">
        <f t="shared" si="139"/>
        <v>0.86142651768979717</v>
      </c>
      <c r="EZ77" s="176">
        <f t="shared" si="140"/>
        <v>0.25046469141537381</v>
      </c>
      <c r="FA77" s="176">
        <f t="shared" si="141"/>
        <v>-0.29211940475911591</v>
      </c>
      <c r="FB77" s="176">
        <f t="shared" si="142"/>
        <v>0.29781840953260996</v>
      </c>
      <c r="FC77" s="176">
        <f t="shared" si="143"/>
        <v>-0.98169064124818961</v>
      </c>
      <c r="FD77" s="176">
        <f t="shared" si="144"/>
        <v>-0.71360385245090618</v>
      </c>
      <c r="FE77" s="176">
        <f t="shared" si="145"/>
        <v>0.14093026149657692</v>
      </c>
      <c r="FF77" s="178">
        <f t="shared" si="146"/>
        <v>-2.1766223048704975E-2</v>
      </c>
      <c r="FG77" s="203">
        <f t="shared" si="147"/>
        <v>33.996039603960391</v>
      </c>
      <c r="FH77" s="178">
        <f t="shared" si="148"/>
        <v>0.4371147540983607</v>
      </c>
      <c r="FI77" s="177"/>
      <c r="FJ77" s="177"/>
    </row>
    <row r="78" spans="1:166" ht="15" customHeight="1" x14ac:dyDescent="0.3">
      <c r="A78" s="416"/>
      <c r="B78" s="134" t="s">
        <v>31</v>
      </c>
      <c r="C78" s="123" t="s">
        <v>320</v>
      </c>
      <c r="D78" s="126" t="s">
        <v>1424</v>
      </c>
      <c r="F78" s="241" t="s">
        <v>1945</v>
      </c>
      <c r="G78" s="468"/>
      <c r="H78" s="351">
        <f t="shared" si="100"/>
        <v>80</v>
      </c>
      <c r="I78" s="352">
        <f>IFERROR(INDEX('Net Import'!A:A,MATCH(INDEX(mapping!B:B,MATCH(C78,mapping!A:A,0),1),'Net Import'!B:B,0),1),0)</f>
        <v>68</v>
      </c>
      <c r="J78" s="355">
        <f t="shared" si="101"/>
        <v>57</v>
      </c>
      <c r="M78" s="422">
        <f t="shared" si="102"/>
        <v>72.25500000000001</v>
      </c>
      <c r="N78" s="47">
        <f t="shared" si="103"/>
        <v>0</v>
      </c>
      <c r="O78" s="231">
        <f t="shared" si="104"/>
        <v>7.6</v>
      </c>
      <c r="P78" s="417">
        <f t="shared" si="105"/>
        <v>106</v>
      </c>
      <c r="Q78" s="232">
        <f t="shared" si="106"/>
        <v>42</v>
      </c>
      <c r="R78" s="420">
        <f t="shared" si="107"/>
        <v>9.3583333333333325</v>
      </c>
      <c r="S78" s="472">
        <v>4</v>
      </c>
      <c r="T78" s="473">
        <v>4</v>
      </c>
      <c r="U78" s="125">
        <f t="shared" si="108"/>
        <v>4</v>
      </c>
      <c r="V78" s="126">
        <f t="shared" si="109"/>
        <v>6</v>
      </c>
      <c r="W78" s="274">
        <f t="shared" si="110"/>
        <v>12</v>
      </c>
      <c r="X78" s="51">
        <f t="shared" si="111"/>
        <v>1</v>
      </c>
      <c r="Y78" s="72" t="s">
        <v>99</v>
      </c>
      <c r="Z78" s="137" t="s">
        <v>21</v>
      </c>
      <c r="AK78" s="72" t="s">
        <v>702</v>
      </c>
      <c r="AL78" s="137" t="s">
        <v>576</v>
      </c>
      <c r="AM78" s="137" t="s">
        <v>571</v>
      </c>
      <c r="AN78" s="137" t="s">
        <v>604</v>
      </c>
      <c r="AO78" s="137" t="s">
        <v>131</v>
      </c>
      <c r="AW78" s="140" t="s">
        <v>604</v>
      </c>
      <c r="AX78" s="138" t="s">
        <v>160</v>
      </c>
      <c r="BL78" s="140" t="s">
        <v>600</v>
      </c>
      <c r="BY78" s="110" t="s">
        <v>581</v>
      </c>
      <c r="BZ78" s="74" t="s">
        <v>620</v>
      </c>
      <c r="CA78" s="74" t="s">
        <v>617</v>
      </c>
      <c r="CB78" s="74" t="s">
        <v>548</v>
      </c>
      <c r="CC78" s="74" t="s">
        <v>619</v>
      </c>
      <c r="CD78" s="74" t="s">
        <v>620</v>
      </c>
      <c r="CT78" s="143">
        <f t="shared" si="112"/>
        <v>154.80000000000001</v>
      </c>
      <c r="CU78" s="196">
        <f t="shared" si="113"/>
        <v>64.500000000000014</v>
      </c>
      <c r="CV78" s="197">
        <f>VLOOKUP(B78,'SODiv Index'!A:B,2,FALSE)</f>
        <v>1</v>
      </c>
      <c r="CW78" s="130">
        <f t="shared" si="114"/>
        <v>63.210000000000015</v>
      </c>
      <c r="CX78" s="206">
        <f>INDEX('Stats import'!H:H,MATCH((INDEX(mapping!R:R,MATCH(INDEX(statsCategories,1,1),mapping!P:P,0),1)+INDEX(mapping!H:H,MATCH(C78,mapping!A:A,0),1)),'Stats import'!B:B,0),1)</f>
        <v>1.33</v>
      </c>
      <c r="CY78" s="53">
        <f>INDEX('Stats import'!H:H,MATCH((INDEX(mapping!R:R,MATCH(INDEX(statsCategories,1,2),mapping!P:P,0),1)+INDEX(mapping!H:H,MATCH(C78,mapping!A:A,0),1)),'Stats import'!B:B,0),1)</f>
        <v>13.7</v>
      </c>
      <c r="CZ78" s="53">
        <f>INDEX('Stats import'!H:H,MATCH((INDEX(mapping!R:R,MATCH(INDEX(statsCategories,1,3),mapping!P:P,0),1)+INDEX(mapping!H:H,MATCH(C78,mapping!A:A,0),1)),'Stats import'!B:B,0),1)</f>
        <v>11.59</v>
      </c>
      <c r="DA78" s="53">
        <f>INDEX('Stats import'!H:H,MATCH((INDEX(mapping!R:R,MATCH(INDEX(statsCategories,1,4),mapping!P:P,0),1)+INDEX(mapping!H:H,MATCH(C78,mapping!A:A,0),1)),'Stats import'!B:B,0),1)</f>
        <v>3.1</v>
      </c>
      <c r="DB78" s="53">
        <f>INDEX('Stats import'!H:H,MATCH((INDEX(mapping!R:R,MATCH(INDEX(statsCategories,1,5),mapping!P:P,0),1)+INDEX(mapping!H:H,MATCH(C78,mapping!A:A,0),1)),'Stats import'!B:B,0),1)</f>
        <v>0.52</v>
      </c>
      <c r="DC78" s="53">
        <f>INDEX('Stats import'!H:H,MATCH((INDEX(mapping!R:R,MATCH(INDEX(statsCategories,1,6),mapping!P:P,0),1)+INDEX(mapping!H:H,MATCH(C78,mapping!A:A,0),1)),'Stats import'!B:B,0),1)</f>
        <v>9.2799999999999994</v>
      </c>
      <c r="DD78" s="53">
        <f>INDEX('Stats import'!H:H,MATCH((INDEX(mapping!R:R,MATCH(INDEX(statsCategories,1,7),mapping!P:P,0),1)+INDEX(mapping!H:H,MATCH(C78,mapping!A:A,0),1)),'Stats import'!B:B,0),1)</f>
        <v>44.3</v>
      </c>
      <c r="DE78" s="53">
        <f>INDEX('Stats import'!H:H,MATCH((INDEX(mapping!R:R,MATCH(INDEX(statsCategories,1,8),mapping!P:P,0),1)+INDEX(mapping!H:H,MATCH(C78,mapping!A:A,0),1)),'Stats import'!B:B,0),1)</f>
        <v>43.3</v>
      </c>
      <c r="DF78" s="53">
        <f>INDEX('Stats import'!H:H,MATCH((INDEX(mapping!R:R,MATCH(INDEX(statsCategories,1,9),mapping!P:P,0),1)+INDEX(mapping!H:H,MATCH(C78,mapping!A:A,0),1)),'Stats import'!B:B,0),1)</f>
        <v>18.8</v>
      </c>
      <c r="DG78" s="53">
        <f>INDEX('Stats import'!H:H,MATCH((INDEX(mapping!R:R,MATCH(INDEX(statsCategories,1,10),mapping!P:P,0),1)+INDEX(mapping!H:H,MATCH(C78,mapping!A:A,0),1)),'Stats import'!B:B,0),1)</f>
        <v>21.9</v>
      </c>
      <c r="DH78" s="53">
        <f>INDEX('Stats import'!H:H,MATCH((INDEX(mapping!R:R,MATCH(INDEX(statsCategories,1,11),mapping!P:P,0),1)+INDEX(mapping!H:H,MATCH(C78,mapping!A:A,0),1)),'Stats import'!B:B,0),1)</f>
        <v>77.900000000000006</v>
      </c>
      <c r="DI78" s="53">
        <f>INDEX('Stats import'!H:H,MATCH((INDEX(mapping!R:R,MATCH(INDEX(statsCategories,1,12),mapping!P:P,0),1)+INDEX(mapping!H:H,MATCH(C78,mapping!A:A,0),1)),'Stats import'!B:B,0),1)</f>
        <v>17.100000000000001</v>
      </c>
      <c r="DJ78" s="53">
        <f>INDEX('Stats import'!H:H,MATCH((INDEX(mapping!R:R,MATCH(INDEX(statsCategories,1,13),mapping!P:P,0),1)+INDEX(mapping!H:H,MATCH(C78,mapping!A:A,0),1)),'Stats import'!B:B,0),1)</f>
        <v>-1.9</v>
      </c>
      <c r="DK78" s="53">
        <f>INDEX('Stats import'!H:H,MATCH((INDEX(mapping!R:R,MATCH(INDEX(statsCategories,1,14),mapping!P:P,0),1)+INDEX(mapping!H:H,MATCH(C78,mapping!A:A,0),1)),'Stats import'!B:B,0),1)</f>
        <v>25.59</v>
      </c>
      <c r="DL78" s="53">
        <f>INDEX('Stats import'!H:H,MATCH((INDEX(mapping!R:R,MATCH(INDEX(statsCategories,1,15),mapping!P:P,0),1)+INDEX(mapping!H:H,MATCH(C78,mapping!A:A,0),1)),'Stats import'!B:B,0),1)</f>
        <v>9.16</v>
      </c>
      <c r="DM78" s="53">
        <f>INDEX('Stats import'!H:H,MATCH((INDEX(mapping!R:R,MATCH(INDEX(statsCategories,1,16),mapping!P:P,0),1)+INDEX(mapping!H:H,MATCH(C78,mapping!A:A,0),1)),'Stats import'!B:B,0),1)</f>
        <v>34.75</v>
      </c>
      <c r="DN78" s="53">
        <f>INDEX('Stats import'!H:H,MATCH((INDEX(mapping!R:R,MATCH(INDEX(statsCategories,1,17),mapping!P:P,0),1)+INDEX(mapping!H:H,MATCH(C78,mapping!A:A,0),1)),'Stats import'!B:B,0),1)</f>
        <v>73.3</v>
      </c>
      <c r="DO78" s="53">
        <f>INDEX('Stats import'!H:H,MATCH((INDEX(mapping!R:R,MATCH(INDEX(statsCategories,1,18),mapping!P:P,0),1)+INDEX(mapping!H:H,MATCH(C78,mapping!A:A,0),1)),'Stats import'!B:B,0),1)</f>
        <v>4.5999999999999996</v>
      </c>
      <c r="DP78" s="53">
        <f>INDEX('Stats import'!H:H,MATCH((INDEX(mapping!R:R,MATCH(INDEX(statsCategories,1,19),mapping!P:P,0),1)+INDEX(mapping!H:H,MATCH(C78,mapping!A:A,0),1)),'Stats import'!B:B,0),1)</f>
        <v>77.900000000000006</v>
      </c>
      <c r="DQ78" s="53">
        <f>INDEX('Stats import'!H:H,MATCH((INDEX(mapping!R:R,MATCH(INDEX(statsCategories,1,20),mapping!P:P,0),1)+INDEX(mapping!H:H,MATCH(C78,mapping!A:A,0),1)),'Stats import'!B:B,0),1)</f>
        <v>5.9</v>
      </c>
      <c r="DR78" s="53">
        <f>INDEX('Stats import'!H:H,MATCH((INDEX(mapping!R:R,MATCH(INDEX(statsCategories,1,21),mapping!P:P,0),1)+INDEX(mapping!H:H,MATCH(C78,mapping!A:A,0),1)),'Stats import'!B:B,0),1)</f>
        <v>24.9</v>
      </c>
      <c r="DS78" s="53">
        <f>INDEX('Stats import'!H:H,MATCH((INDEX(mapping!R:R,MATCH(INDEX(statsCategories,1,22),mapping!P:P,0),1)+INDEX(mapping!H:H,MATCH(C78,mapping!A:A,0),1)),'Stats import'!B:B,0),1)</f>
        <v>36.1</v>
      </c>
      <c r="DT78" s="53">
        <f>INDEX('Stats import'!H:H,MATCH((INDEX(mapping!R:R,MATCH(INDEX(statsCategories,1,23),mapping!P:P,0),1)+INDEX(mapping!H:H,MATCH(C78,mapping!A:A,0),1)),'Stats import'!B:B,0),1)</f>
        <v>31.3</v>
      </c>
      <c r="DU78" s="53">
        <f>INDEX('Stats import'!H:H,MATCH((INDEX(mapping!R:R,MATCH(INDEX(statsCategories,1,24),mapping!P:P,0),1)+INDEX(mapping!H:H,MATCH(C78,mapping!A:A,0),1)),'Stats import'!B:B,0),1)</f>
        <v>9</v>
      </c>
      <c r="DV78" s="53">
        <f>INDEX('Stats import'!H:H,MATCH((INDEX(mapping!R:R,MATCH(INDEX(statsCategories,1,25),mapping!P:P,0),1)+INDEX(mapping!H:H,MATCH(C78,mapping!A:A,0),1)),'Stats import'!B:B,0),1)</f>
        <v>1.2</v>
      </c>
      <c r="DW78" s="53">
        <f>INDEX('Stats import'!H:H,MATCH((INDEX(mapping!R:R,MATCH(INDEX(statsCategories,1,26),mapping!P:P,0),1)+INDEX(mapping!H:H,MATCH(C78,mapping!A:A,0),1)),'Stats import'!B:B,0),1)</f>
        <v>11.47</v>
      </c>
      <c r="DX78" s="53">
        <f>INDEX('Stats import'!H:H,MATCH((INDEX(mapping!R:R,MATCH(INDEX(statsCategories,1,27),mapping!P:P,0),1)+INDEX(mapping!H:H,MATCH(C78,mapping!A:A,0),1)),'Stats import'!B:B,0),1)</f>
        <v>10.3</v>
      </c>
      <c r="DZ78" s="173">
        <f t="shared" si="115"/>
        <v>9.3583333333333325</v>
      </c>
      <c r="EA78" s="173">
        <f t="shared" si="116"/>
        <v>-7.6</v>
      </c>
      <c r="EB78" s="344">
        <f>INDEX('KenPom import'!J:J,MATCH(INDEX(kpVal,MATCH(C78,valCol,0)),kpTeam,0))</f>
        <v>68.099999999999994</v>
      </c>
      <c r="EC78" s="176">
        <f t="shared" si="117"/>
        <v>-0.49132311550064395</v>
      </c>
      <c r="ED78" s="176">
        <f t="shared" si="118"/>
        <v>-0.89250571601044082</v>
      </c>
      <c r="EE78" s="176">
        <f t="shared" si="119"/>
        <v>-1.6454331045126949</v>
      </c>
      <c r="EF78" s="176">
        <f t="shared" si="120"/>
        <v>-0.66336904526282536</v>
      </c>
      <c r="EG78" s="176">
        <f t="shared" si="121"/>
        <v>-0.84637259970332834</v>
      </c>
      <c r="EH78" s="176">
        <f t="shared" si="122"/>
        <v>-0.5963979218078852</v>
      </c>
      <c r="EI78" s="176">
        <f t="shared" si="123"/>
        <v>-1.2850056116074782</v>
      </c>
      <c r="EJ78" s="176">
        <f t="shared" si="124"/>
        <v>-0.32863022912349571</v>
      </c>
      <c r="EK78" s="176">
        <f t="shared" si="125"/>
        <v>-1.073785583375974</v>
      </c>
      <c r="EL78" s="176">
        <f t="shared" si="126"/>
        <v>0.16338783546325253</v>
      </c>
      <c r="EM78" s="225">
        <f t="shared" si="127"/>
        <v>1.3978826747336628</v>
      </c>
      <c r="EN78" s="176">
        <f t="shared" si="128"/>
        <v>0.59111565576408576</v>
      </c>
      <c r="EO78" s="176">
        <f t="shared" si="129"/>
        <v>-1.5079752659532502</v>
      </c>
      <c r="EP78" s="176">
        <f t="shared" si="130"/>
        <v>7.1616035118999027E-2</v>
      </c>
      <c r="EQ78" s="176">
        <f t="shared" si="131"/>
        <v>-1.3586050416303097</v>
      </c>
      <c r="ER78" s="176">
        <f t="shared" si="132"/>
        <v>-0.78899441107041623</v>
      </c>
      <c r="ES78" s="176">
        <f t="shared" si="133"/>
        <v>-0.38795637615204942</v>
      </c>
      <c r="ET78" s="176">
        <f t="shared" si="134"/>
        <v>-1.0254070523311736</v>
      </c>
      <c r="EU78" s="176">
        <f t="shared" si="135"/>
        <v>-0.54529079973846994</v>
      </c>
      <c r="EV78" s="176">
        <f t="shared" si="136"/>
        <v>-0.84077824381775335</v>
      </c>
      <c r="EW78" s="176">
        <f t="shared" si="137"/>
        <v>0.16102080196597637</v>
      </c>
      <c r="EX78" s="176">
        <f t="shared" si="138"/>
        <v>0.36323064453313136</v>
      </c>
      <c r="EY78" s="176">
        <f t="shared" si="139"/>
        <v>0.68885359261003798</v>
      </c>
      <c r="EZ78" s="176">
        <f t="shared" si="140"/>
        <v>0.25046469141537381</v>
      </c>
      <c r="FA78" s="176">
        <f t="shared" si="141"/>
        <v>-8.4850647502093896E-2</v>
      </c>
      <c r="FB78" s="176">
        <f t="shared" si="142"/>
        <v>-0.37943628269898355</v>
      </c>
      <c r="FC78" s="176">
        <f t="shared" si="143"/>
        <v>0.4274346811176305</v>
      </c>
      <c r="FD78" s="176">
        <f t="shared" si="144"/>
        <v>-0.35814525408028869</v>
      </c>
      <c r="FE78" s="176">
        <f t="shared" si="145"/>
        <v>-0.46328613899045795</v>
      </c>
      <c r="FF78" s="178">
        <f t="shared" si="146"/>
        <v>0.18553113931982182</v>
      </c>
      <c r="FG78" s="203">
        <f t="shared" si="147"/>
        <v>33.561538461538468</v>
      </c>
      <c r="FH78" s="178">
        <f t="shared" si="148"/>
        <v>0.42592105263157887</v>
      </c>
      <c r="FI78" s="177"/>
      <c r="FJ78" s="177"/>
    </row>
    <row r="79" spans="1:166" ht="15" customHeight="1" x14ac:dyDescent="0.3">
      <c r="A79" s="48"/>
      <c r="B79" s="134" t="s">
        <v>31</v>
      </c>
      <c r="C79" s="123" t="s">
        <v>205</v>
      </c>
      <c r="D79" s="126" t="s">
        <v>1861</v>
      </c>
      <c r="F79" s="241" t="s">
        <v>1945</v>
      </c>
      <c r="G79" s="468"/>
      <c r="H79" s="351">
        <f t="shared" si="100"/>
        <v>75</v>
      </c>
      <c r="I79" s="352">
        <f>IFERROR(INDEX('Net Import'!A:A,MATCH(INDEX(mapping!B:B,MATCH(C79,mapping!A:A,0),1),'Net Import'!B:B,0),1),0)</f>
        <v>61</v>
      </c>
      <c r="J79" s="355">
        <f t="shared" si="101"/>
        <v>63</v>
      </c>
      <c r="L79" s="132">
        <v>13</v>
      </c>
      <c r="M79" s="422">
        <f t="shared" si="102"/>
        <v>73.335128205128214</v>
      </c>
      <c r="N79" s="47">
        <f t="shared" si="103"/>
        <v>0</v>
      </c>
      <c r="O79" s="231">
        <f t="shared" si="104"/>
        <v>7.8</v>
      </c>
      <c r="P79" s="417">
        <f t="shared" si="105"/>
        <v>60</v>
      </c>
      <c r="Q79" s="232">
        <f t="shared" si="106"/>
        <v>75</v>
      </c>
      <c r="R79" s="420">
        <f t="shared" si="107"/>
        <v>10.660256410256409</v>
      </c>
      <c r="S79" s="472">
        <v>5</v>
      </c>
      <c r="T79" s="473">
        <v>3</v>
      </c>
      <c r="U79" s="125">
        <f t="shared" si="108"/>
        <v>5</v>
      </c>
      <c r="V79" s="126">
        <f t="shared" si="109"/>
        <v>6</v>
      </c>
      <c r="W79" s="274">
        <f t="shared" si="110"/>
        <v>12</v>
      </c>
      <c r="X79" s="51">
        <f t="shared" si="111"/>
        <v>1</v>
      </c>
      <c r="Y79" s="72" t="s">
        <v>702</v>
      </c>
      <c r="Z79" s="135" t="s">
        <v>99</v>
      </c>
      <c r="AA79" s="135"/>
      <c r="AB79" s="135"/>
      <c r="AC79" s="135"/>
      <c r="AD79" s="135"/>
      <c r="AE79" s="135"/>
      <c r="AF79" s="135"/>
      <c r="AG79" s="135"/>
      <c r="AH79" s="135"/>
      <c r="AI79" s="135"/>
      <c r="AJ79" s="71"/>
      <c r="AK79" s="70" t="s">
        <v>576</v>
      </c>
      <c r="AL79" s="135" t="s">
        <v>571</v>
      </c>
      <c r="AM79" s="135" t="s">
        <v>131</v>
      </c>
      <c r="AN79" s="135"/>
      <c r="AO79" s="135"/>
      <c r="AP79" s="135"/>
      <c r="AQ79" s="135"/>
      <c r="AR79" s="135"/>
      <c r="AS79" s="135"/>
      <c r="AT79" s="135"/>
      <c r="AU79" s="135"/>
      <c r="AV79" s="71"/>
      <c r="AW79" s="139" t="s">
        <v>600</v>
      </c>
      <c r="AX79" s="136" t="s">
        <v>160</v>
      </c>
      <c r="AY79" s="136" t="s">
        <v>602</v>
      </c>
      <c r="AZ79" s="136"/>
      <c r="BA79" s="136"/>
      <c r="BB79" s="136"/>
      <c r="BC79" s="136"/>
      <c r="BD79" s="136"/>
      <c r="BE79" s="136"/>
      <c r="BF79" s="136"/>
      <c r="BG79" s="136"/>
      <c r="BH79" s="136"/>
      <c r="BI79" s="136"/>
      <c r="BJ79" s="136"/>
      <c r="BK79" s="62"/>
      <c r="BL79" s="139" t="s">
        <v>1351</v>
      </c>
      <c r="BM79" s="136" t="s">
        <v>604</v>
      </c>
      <c r="BN79" s="136" t="s">
        <v>1351</v>
      </c>
      <c r="BO79" s="136"/>
      <c r="BP79" s="136"/>
      <c r="BQ79" s="136"/>
      <c r="BR79" s="136"/>
      <c r="BS79" s="136"/>
      <c r="BT79" s="136"/>
      <c r="BU79" s="136"/>
      <c r="BV79" s="136"/>
      <c r="BW79" s="136"/>
      <c r="BX79" s="62"/>
      <c r="BY79" s="141" t="s">
        <v>1862</v>
      </c>
      <c r="BZ79" s="68" t="s">
        <v>159</v>
      </c>
      <c r="CA79" s="68" t="s">
        <v>1347</v>
      </c>
      <c r="CB79" s="68" t="s">
        <v>620</v>
      </c>
      <c r="CC79" s="68" t="s">
        <v>619</v>
      </c>
      <c r="CD79" s="68" t="s">
        <v>548</v>
      </c>
      <c r="CT79" s="143">
        <f t="shared" si="112"/>
        <v>154.4</v>
      </c>
      <c r="CU79" s="196">
        <f t="shared" si="113"/>
        <v>64.333333333333343</v>
      </c>
      <c r="CV79" s="197">
        <f>VLOOKUP(B79,'SODiv Index'!A:B,2,FALSE)</f>
        <v>1</v>
      </c>
      <c r="CW79" s="130">
        <f t="shared" si="114"/>
        <v>63.046666666666681</v>
      </c>
      <c r="CX79" s="206">
        <f>INDEX('Stats import'!H:H,MATCH((INDEX(mapping!R:R,MATCH(INDEX(statsCategories,1,1),mapping!P:P,0),1)+INDEX(mapping!H:H,MATCH(C79,mapping!A:A,0),1)),'Stats import'!B:B,0),1)</f>
        <v>1.1299999999999999</v>
      </c>
      <c r="CY79" s="53">
        <f>INDEX('Stats import'!H:H,MATCH((INDEX(mapping!R:R,MATCH(INDEX(statsCategories,1,2),mapping!P:P,0),1)+INDEX(mapping!H:H,MATCH(C79,mapping!A:A,0),1)),'Stats import'!B:B,0),1)</f>
        <v>11.9</v>
      </c>
      <c r="CZ79" s="53">
        <f>INDEX('Stats import'!H:H,MATCH((INDEX(mapping!R:R,MATCH(INDEX(statsCategories,1,3),mapping!P:P,0),1)+INDEX(mapping!H:H,MATCH(C79,mapping!A:A,0),1)),'Stats import'!B:B,0),1)</f>
        <v>19.75</v>
      </c>
      <c r="DA79" s="53">
        <f>INDEX('Stats import'!H:H,MATCH((INDEX(mapping!R:R,MATCH(INDEX(statsCategories,1,4),mapping!P:P,0),1)+INDEX(mapping!H:H,MATCH(C79,mapping!A:A,0),1)),'Stats import'!B:B,0),1)</f>
        <v>3.7</v>
      </c>
      <c r="DB79" s="53">
        <f>INDEX('Stats import'!H:H,MATCH((INDEX(mapping!R:R,MATCH(INDEX(statsCategories,1,5),mapping!P:P,0),1)+INDEX(mapping!H:H,MATCH(C79,mapping!A:A,0),1)),'Stats import'!B:B,0),1)</f>
        <v>0.51700000000000002</v>
      </c>
      <c r="DC79" s="53">
        <f>INDEX('Stats import'!H:H,MATCH((INDEX(mapping!R:R,MATCH(INDEX(statsCategories,1,6),mapping!P:P,0),1)+INDEX(mapping!H:H,MATCH(C79,mapping!A:A,0),1)),'Stats import'!B:B,0),1)</f>
        <v>9.9700000000000006</v>
      </c>
      <c r="DD79" s="53">
        <f>INDEX('Stats import'!H:H,MATCH((INDEX(mapping!R:R,MATCH(INDEX(statsCategories,1,7),mapping!P:P,0),1)+INDEX(mapping!H:H,MATCH(C79,mapping!A:A,0),1)),'Stats import'!B:B,0),1)</f>
        <v>43.8</v>
      </c>
      <c r="DE79" s="53">
        <f>INDEX('Stats import'!H:H,MATCH((INDEX(mapping!R:R,MATCH(INDEX(statsCategories,1,8),mapping!P:P,0),1)+INDEX(mapping!H:H,MATCH(C79,mapping!A:A,0),1)),'Stats import'!B:B,0),1)</f>
        <v>45.5</v>
      </c>
      <c r="DF79" s="53">
        <f>INDEX('Stats import'!H:H,MATCH((INDEX(mapping!R:R,MATCH(INDEX(statsCategories,1,9),mapping!P:P,0),1)+INDEX(mapping!H:H,MATCH(C79,mapping!A:A,0),1)),'Stats import'!B:B,0),1)</f>
        <v>17.600000000000001</v>
      </c>
      <c r="DG79" s="53">
        <f>INDEX('Stats import'!H:H,MATCH((INDEX(mapping!R:R,MATCH(INDEX(statsCategories,1,10),mapping!P:P,0),1)+INDEX(mapping!H:H,MATCH(C79,mapping!A:A,0),1)),'Stats import'!B:B,0),1)</f>
        <v>20.9</v>
      </c>
      <c r="DH79" s="53">
        <f>INDEX('Stats import'!H:H,MATCH((INDEX(mapping!R:R,MATCH(INDEX(statsCategories,1,11),mapping!P:P,0),1)+INDEX(mapping!H:H,MATCH(C79,mapping!A:A,0),1)),'Stats import'!B:B,0),1)</f>
        <v>73.099999999999994</v>
      </c>
      <c r="DI79" s="53">
        <f>INDEX('Stats import'!H:H,MATCH((INDEX(mapping!R:R,MATCH(INDEX(statsCategories,1,12),mapping!P:P,0),1)+INDEX(mapping!H:H,MATCH(C79,mapping!A:A,0),1)),'Stats import'!B:B,0),1)</f>
        <v>15.3</v>
      </c>
      <c r="DJ79" s="53">
        <f>INDEX('Stats import'!H:H,MATCH((INDEX(mapping!R:R,MATCH(INDEX(statsCategories,1,13),mapping!P:P,0),1)+INDEX(mapping!H:H,MATCH(C79,mapping!A:A,0),1)),'Stats import'!B:B,0),1)</f>
        <v>0.5</v>
      </c>
      <c r="DK79" s="53">
        <f>INDEX('Stats import'!H:H,MATCH((INDEX(mapping!R:R,MATCH(INDEX(statsCategories,1,14),mapping!P:P,0),1)+INDEX(mapping!H:H,MATCH(C79,mapping!A:A,0),1)),'Stats import'!B:B,0),1)</f>
        <v>22.47</v>
      </c>
      <c r="DL79" s="53">
        <f>INDEX('Stats import'!H:H,MATCH((INDEX(mapping!R:R,MATCH(INDEX(statsCategories,1,15),mapping!P:P,0),1)+INDEX(mapping!H:H,MATCH(C79,mapping!A:A,0),1)),'Stats import'!B:B,0),1)</f>
        <v>11.25</v>
      </c>
      <c r="DM79" s="53">
        <f>INDEX('Stats import'!H:H,MATCH((INDEX(mapping!R:R,MATCH(INDEX(statsCategories,1,16),mapping!P:P,0),1)+INDEX(mapping!H:H,MATCH(C79,mapping!A:A,0),1)),'Stats import'!B:B,0),1)</f>
        <v>33.72</v>
      </c>
      <c r="DN79" s="53">
        <f>INDEX('Stats import'!H:H,MATCH((INDEX(mapping!R:R,MATCH(INDEX(statsCategories,1,17),mapping!P:P,0),1)+INDEX(mapping!H:H,MATCH(C79,mapping!A:A,0),1)),'Stats import'!B:B,0),1)</f>
        <v>72.7</v>
      </c>
      <c r="DO79" s="53">
        <f>INDEX('Stats import'!H:H,MATCH((INDEX(mapping!R:R,MATCH(INDEX(statsCategories,1,18),mapping!P:P,0),1)+INDEX(mapping!H:H,MATCH(C79,mapping!A:A,0),1)),'Stats import'!B:B,0),1)</f>
        <v>3.3</v>
      </c>
      <c r="DP79" s="53">
        <f>INDEX('Stats import'!H:H,MATCH((INDEX(mapping!R:R,MATCH(INDEX(statsCategories,1,19),mapping!P:P,0),1)+INDEX(mapping!H:H,MATCH(C79,mapping!A:A,0),1)),'Stats import'!B:B,0),1)</f>
        <v>76</v>
      </c>
      <c r="DQ79" s="53">
        <f>INDEX('Stats import'!H:H,MATCH((INDEX(mapping!R:R,MATCH(INDEX(statsCategories,1,20),mapping!P:P,0),1)+INDEX(mapping!H:H,MATCH(C79,mapping!A:A,0),1)),'Stats import'!B:B,0),1)</f>
        <v>7.9</v>
      </c>
      <c r="DR79" s="53">
        <f>INDEX('Stats import'!H:H,MATCH((INDEX(mapping!R:R,MATCH(INDEX(statsCategories,1,21),mapping!P:P,0),1)+INDEX(mapping!H:H,MATCH(C79,mapping!A:A,0),1)),'Stats import'!B:B,0),1)</f>
        <v>25.9</v>
      </c>
      <c r="DS79" s="53">
        <f>INDEX('Stats import'!H:H,MATCH((INDEX(mapping!R:R,MATCH(INDEX(statsCategories,1,22),mapping!P:P,0),1)+INDEX(mapping!H:H,MATCH(C79,mapping!A:A,0),1)),'Stats import'!B:B,0),1)</f>
        <v>35.6</v>
      </c>
      <c r="DT79" s="53">
        <f>INDEX('Stats import'!H:H,MATCH((INDEX(mapping!R:R,MATCH(INDEX(statsCategories,1,23),mapping!P:P,0),1)+INDEX(mapping!H:H,MATCH(C79,mapping!A:A,0),1)),'Stats import'!B:B,0),1)</f>
        <v>33.700000000000003</v>
      </c>
      <c r="DU79" s="53">
        <f>INDEX('Stats import'!H:H,MATCH((INDEX(mapping!R:R,MATCH(INDEX(statsCategories,1,24),mapping!P:P,0),1)+INDEX(mapping!H:H,MATCH(C79,mapping!A:A,0),1)),'Stats import'!B:B,0),1)</f>
        <v>9.1999999999999993</v>
      </c>
      <c r="DV79" s="53">
        <f>INDEX('Stats import'!H:H,MATCH((INDEX(mapping!R:R,MATCH(INDEX(statsCategories,1,25),mapping!P:P,0),1)+INDEX(mapping!H:H,MATCH(C79,mapping!A:A,0),1)),'Stats import'!B:B,0),1)</f>
        <v>1.9</v>
      </c>
      <c r="DW79" s="53">
        <f>INDEX('Stats import'!H:H,MATCH((INDEX(mapping!R:R,MATCH(INDEX(statsCategories,1,26),mapping!P:P,0),1)+INDEX(mapping!H:H,MATCH(C79,mapping!A:A,0),1)),'Stats import'!B:B,0),1)</f>
        <v>12.44</v>
      </c>
      <c r="DX79" s="53">
        <f>INDEX('Stats import'!H:H,MATCH((INDEX(mapping!R:R,MATCH(INDEX(statsCategories,1,27),mapping!P:P,0),1)+INDEX(mapping!H:H,MATCH(C79,mapping!A:A,0),1)),'Stats import'!B:B,0),1)</f>
        <v>10.6</v>
      </c>
      <c r="DZ79" s="173">
        <f t="shared" si="115"/>
        <v>10.660256410256409</v>
      </c>
      <c r="EA79" s="173">
        <f t="shared" si="116"/>
        <v>-7.8</v>
      </c>
      <c r="EB79" s="344">
        <f>INDEX('KenPom import'!J:J,MATCH(INDEX(kpVal,MATCH(C79,valCol,0)),kpTeam,0))</f>
        <v>67</v>
      </c>
      <c r="EC79" s="176">
        <f t="shared" si="117"/>
        <v>-1.3338922310430172</v>
      </c>
      <c r="ED79" s="176">
        <f t="shared" si="118"/>
        <v>-1.8459242850423667</v>
      </c>
      <c r="EE79" s="176">
        <f t="shared" si="119"/>
        <v>-0.32046458309774389</v>
      </c>
      <c r="EF79" s="176">
        <f t="shared" si="120"/>
        <v>-5.2203706057151335E-2</v>
      </c>
      <c r="EG79" s="176">
        <f t="shared" si="121"/>
        <v>-0.96807986389074463</v>
      </c>
      <c r="EH79" s="176">
        <f t="shared" si="122"/>
        <v>-0.38518880341566514</v>
      </c>
      <c r="EI79" s="176">
        <f t="shared" si="123"/>
        <v>-1.5300019150598108</v>
      </c>
      <c r="EJ79" s="176">
        <f t="shared" si="124"/>
        <v>-1.3879511142102161</v>
      </c>
      <c r="EK79" s="176">
        <f t="shared" si="125"/>
        <v>-0.30793553876904106</v>
      </c>
      <c r="EL79" s="176">
        <f t="shared" si="126"/>
        <v>-0.18058655498570428</v>
      </c>
      <c r="EM79" s="225">
        <f t="shared" si="127"/>
        <v>-0.17121100283935387</v>
      </c>
      <c r="EN79" s="176">
        <f t="shared" si="128"/>
        <v>-0.21190938602863205</v>
      </c>
      <c r="EO79" s="176">
        <f t="shared" si="129"/>
        <v>-0.85054735709079787</v>
      </c>
      <c r="EP79" s="176">
        <f t="shared" si="130"/>
        <v>-1.6179267215635913</v>
      </c>
      <c r="EQ79" s="176">
        <f t="shared" si="131"/>
        <v>-0.1241807238355704</v>
      </c>
      <c r="ER79" s="176">
        <f t="shared" si="132"/>
        <v>-1.1639692609504628</v>
      </c>
      <c r="ES79" s="176">
        <f t="shared" si="133"/>
        <v>-0.25818699597575556</v>
      </c>
      <c r="ET79" s="176">
        <f t="shared" si="134"/>
        <v>-1.3184610051820722</v>
      </c>
      <c r="EU79" s="176">
        <f t="shared" si="135"/>
        <v>-0.92203717046687239</v>
      </c>
      <c r="EV79" s="176">
        <f t="shared" si="136"/>
        <v>0.6556012779936029</v>
      </c>
      <c r="EW79" s="176">
        <f t="shared" si="137"/>
        <v>0.41018258450520406</v>
      </c>
      <c r="EX79" s="176">
        <f t="shared" si="138"/>
        <v>0.1127267517516644</v>
      </c>
      <c r="EY79" s="176">
        <f t="shared" si="139"/>
        <v>-0.69172980802803341</v>
      </c>
      <c r="EZ79" s="176">
        <f t="shared" si="140"/>
        <v>0.37648466193883218</v>
      </c>
      <c r="FA79" s="176">
        <f t="shared" si="141"/>
        <v>0.27786967769769466</v>
      </c>
      <c r="FB79" s="176">
        <f t="shared" si="142"/>
        <v>0.18204837667250789</v>
      </c>
      <c r="FC79" s="176">
        <f t="shared" si="143"/>
        <v>0.14560961664446748</v>
      </c>
      <c r="FD79" s="176">
        <f t="shared" si="144"/>
        <v>-0.49256904533093554</v>
      </c>
      <c r="FE79" s="176">
        <f t="shared" si="145"/>
        <v>-0.43757480279952027</v>
      </c>
      <c r="FF79" s="178">
        <f t="shared" si="146"/>
        <v>-0.27052305789093478</v>
      </c>
      <c r="FG79" s="203">
        <f t="shared" si="147"/>
        <v>32.804061895551257</v>
      </c>
      <c r="FH79" s="178">
        <f t="shared" si="148"/>
        <v>0.44119604612850083</v>
      </c>
      <c r="FI79" s="177"/>
      <c r="FJ79" s="177"/>
    </row>
    <row r="80" spans="1:166" ht="15" customHeight="1" x14ac:dyDescent="0.3">
      <c r="A80" s="48"/>
      <c r="B80" s="134" t="s">
        <v>325</v>
      </c>
      <c r="C80" s="123" t="s">
        <v>339</v>
      </c>
      <c r="D80" s="126" t="s">
        <v>1428</v>
      </c>
      <c r="F80" s="241" t="s">
        <v>1945</v>
      </c>
      <c r="G80" s="468"/>
      <c r="H80" s="351">
        <f t="shared" si="100"/>
        <v>68</v>
      </c>
      <c r="I80" s="352">
        <f>IFERROR(INDEX('Net Import'!A:A,MATCH(INDEX(mapping!B:B,MATCH(C80,mapping!A:A,0),1),'Net Import'!B:B,0),1),0)</f>
        <v>52</v>
      </c>
      <c r="J80" s="355">
        <f t="shared" si="101"/>
        <v>62</v>
      </c>
      <c r="M80" s="422">
        <f t="shared" si="102"/>
        <v>74.069410256410251</v>
      </c>
      <c r="N80" s="47">
        <f t="shared" si="103"/>
        <v>0</v>
      </c>
      <c r="O80" s="231">
        <f t="shared" si="104"/>
        <v>8.6</v>
      </c>
      <c r="P80" s="417">
        <f t="shared" si="105"/>
        <v>29</v>
      </c>
      <c r="Q80" s="232">
        <f t="shared" si="106"/>
        <v>145</v>
      </c>
      <c r="R80" s="420">
        <f t="shared" si="107"/>
        <v>14.187820512820512</v>
      </c>
      <c r="S80" s="472">
        <v>6</v>
      </c>
      <c r="T80" s="473">
        <v>2</v>
      </c>
      <c r="U80" s="125">
        <f t="shared" si="108"/>
        <v>1</v>
      </c>
      <c r="V80" s="126">
        <f t="shared" si="109"/>
        <v>2</v>
      </c>
      <c r="W80" s="274">
        <f t="shared" si="110"/>
        <v>10</v>
      </c>
      <c r="X80" s="51">
        <f t="shared" si="111"/>
        <v>1</v>
      </c>
      <c r="AK80" s="72" t="s">
        <v>564</v>
      </c>
      <c r="AW80" s="140" t="s">
        <v>627</v>
      </c>
      <c r="BL80" s="140" t="s">
        <v>110</v>
      </c>
      <c r="BY80" s="110" t="s">
        <v>1394</v>
      </c>
      <c r="BZ80" s="74" t="s">
        <v>608</v>
      </c>
      <c r="CA80" s="74" t="s">
        <v>126</v>
      </c>
      <c r="CB80" s="74" t="s">
        <v>1414</v>
      </c>
      <c r="CC80" s="74" t="s">
        <v>635</v>
      </c>
      <c r="CD80" s="74" t="s">
        <v>126</v>
      </c>
      <c r="CE80" s="74" t="s">
        <v>1414</v>
      </c>
      <c r="CF80" s="74" t="s">
        <v>1350</v>
      </c>
      <c r="CT80" s="143">
        <f t="shared" si="112"/>
        <v>143.19999999999999</v>
      </c>
      <c r="CU80" s="196">
        <f t="shared" si="113"/>
        <v>59.666666666666664</v>
      </c>
      <c r="CV80" s="197">
        <f>VLOOKUP(B80,'SODiv Index'!A:B,2,FALSE)</f>
        <v>0.7</v>
      </c>
      <c r="CW80" s="130">
        <f t="shared" si="114"/>
        <v>58.831333333333326</v>
      </c>
      <c r="CX80" s="206">
        <f>INDEX('Stats import'!H:H,MATCH((INDEX(mapping!R:R,MATCH(INDEX(statsCategories,1,1),mapping!P:P,0),1)+INDEX(mapping!H:H,MATCH(C80,mapping!A:A,0),1)),'Stats import'!B:B,0),1)</f>
        <v>1.49</v>
      </c>
      <c r="CY80" s="53">
        <f>INDEX('Stats import'!H:H,MATCH((INDEX(mapping!R:R,MATCH(INDEX(statsCategories,1,2),mapping!P:P,0),1)+INDEX(mapping!H:H,MATCH(C80,mapping!A:A,0),1)),'Stats import'!B:B,0),1)</f>
        <v>15.6</v>
      </c>
      <c r="CZ80" s="53">
        <f>INDEX('Stats import'!H:H,MATCH((INDEX(mapping!R:R,MATCH(INDEX(statsCategories,1,3),mapping!P:P,0),1)+INDEX(mapping!H:H,MATCH(C80,mapping!A:A,0),1)),'Stats import'!B:B,0),1)</f>
        <v>23.03</v>
      </c>
      <c r="DA80" s="53">
        <f>INDEX('Stats import'!H:H,MATCH((INDEX(mapping!R:R,MATCH(INDEX(statsCategories,1,4),mapping!P:P,0),1)+INDEX(mapping!H:H,MATCH(C80,mapping!A:A,0),1)),'Stats import'!B:B,0),1)</f>
        <v>2.5</v>
      </c>
      <c r="DB80" s="53">
        <f>INDEX('Stats import'!H:H,MATCH((INDEX(mapping!R:R,MATCH(INDEX(statsCategories,1,5),mapping!P:P,0),1)+INDEX(mapping!H:H,MATCH(C80,mapping!A:A,0),1)),'Stats import'!B:B,0),1)</f>
        <v>0.56599999999999995</v>
      </c>
      <c r="DC80" s="53">
        <f>INDEX('Stats import'!H:H,MATCH((INDEX(mapping!R:R,MATCH(INDEX(statsCategories,1,6),mapping!P:P,0),1)+INDEX(mapping!H:H,MATCH(C80,mapping!A:A,0),1)),'Stats import'!B:B,0),1)</f>
        <v>12.03</v>
      </c>
      <c r="DD80" s="53">
        <f>INDEX('Stats import'!H:H,MATCH((INDEX(mapping!R:R,MATCH(INDEX(statsCategories,1,7),mapping!P:P,0),1)+INDEX(mapping!H:H,MATCH(C80,mapping!A:A,0),1)),'Stats import'!B:B,0),1)</f>
        <v>47.7</v>
      </c>
      <c r="DE80" s="53">
        <f>INDEX('Stats import'!H:H,MATCH((INDEX(mapping!R:R,MATCH(INDEX(statsCategories,1,8),mapping!P:P,0),1)+INDEX(mapping!H:H,MATCH(C80,mapping!A:A,0),1)),'Stats import'!B:B,0),1)</f>
        <v>42.5</v>
      </c>
      <c r="DF80" s="53">
        <f>INDEX('Stats import'!H:H,MATCH((INDEX(mapping!R:R,MATCH(INDEX(statsCategories,1,9),mapping!P:P,0),1)+INDEX(mapping!H:H,MATCH(C80,mapping!A:A,0),1)),'Stats import'!B:B,0),1)</f>
        <v>16.100000000000001</v>
      </c>
      <c r="DG80" s="53">
        <f>INDEX('Stats import'!H:H,MATCH((INDEX(mapping!R:R,MATCH(INDEX(statsCategories,1,10),mapping!P:P,0),1)+INDEX(mapping!H:H,MATCH(C80,mapping!A:A,0),1)),'Stats import'!B:B,0),1)</f>
        <v>23.9</v>
      </c>
      <c r="DH80" s="53">
        <f>INDEX('Stats import'!H:H,MATCH((INDEX(mapping!R:R,MATCH(INDEX(statsCategories,1,11),mapping!P:P,0),1)+INDEX(mapping!H:H,MATCH(C80,mapping!A:A,0),1)),'Stats import'!B:B,0),1)</f>
        <v>78.099999999999994</v>
      </c>
      <c r="DI80" s="53">
        <f>INDEX('Stats import'!H:H,MATCH((INDEX(mapping!R:R,MATCH(INDEX(statsCategories,1,12),mapping!P:P,0),1)+INDEX(mapping!H:H,MATCH(C80,mapping!A:A,0),1)),'Stats import'!B:B,0),1)</f>
        <v>18.7</v>
      </c>
      <c r="DJ80" s="53">
        <f>INDEX('Stats import'!H:H,MATCH((INDEX(mapping!R:R,MATCH(INDEX(statsCategories,1,13),mapping!P:P,0),1)+INDEX(mapping!H:H,MATCH(C80,mapping!A:A,0),1)),'Stats import'!B:B,0),1)</f>
        <v>5.4</v>
      </c>
      <c r="DK80" s="53">
        <f>INDEX('Stats import'!H:H,MATCH((INDEX(mapping!R:R,MATCH(INDEX(statsCategories,1,14),mapping!P:P,0),1)+INDEX(mapping!H:H,MATCH(C80,mapping!A:A,0),1)),'Stats import'!B:B,0),1)</f>
        <v>26.76</v>
      </c>
      <c r="DL80" s="53">
        <f>INDEX('Stats import'!H:H,MATCH((INDEX(mapping!R:R,MATCH(INDEX(statsCategories,1,15),mapping!P:P,0),1)+INDEX(mapping!H:H,MATCH(C80,mapping!A:A,0),1)),'Stats import'!B:B,0),1)</f>
        <v>11.24</v>
      </c>
      <c r="DM80" s="53">
        <f>INDEX('Stats import'!H:H,MATCH((INDEX(mapping!R:R,MATCH(INDEX(statsCategories,1,16),mapping!P:P,0),1)+INDEX(mapping!H:H,MATCH(C80,mapping!A:A,0),1)),'Stats import'!B:B,0),1)</f>
        <v>38</v>
      </c>
      <c r="DN80" s="53">
        <f>INDEX('Stats import'!H:H,MATCH((INDEX(mapping!R:R,MATCH(INDEX(statsCategories,1,17),mapping!P:P,0),1)+INDEX(mapping!H:H,MATCH(C80,mapping!A:A,0),1)),'Stats import'!B:B,0),1)</f>
        <v>72.900000000000006</v>
      </c>
      <c r="DO80" s="53">
        <f>INDEX('Stats import'!H:H,MATCH((INDEX(mapping!R:R,MATCH(INDEX(statsCategories,1,18),mapping!P:P,0),1)+INDEX(mapping!H:H,MATCH(C80,mapping!A:A,0),1)),'Stats import'!B:B,0),1)</f>
        <v>12.6</v>
      </c>
      <c r="DP80" s="53">
        <f>INDEX('Stats import'!H:H,MATCH((INDEX(mapping!R:R,MATCH(INDEX(statsCategories,1,19),mapping!P:P,0),1)+INDEX(mapping!H:H,MATCH(C80,mapping!A:A,0),1)),'Stats import'!B:B,0),1)</f>
        <v>85.6</v>
      </c>
      <c r="DQ80" s="53">
        <f>INDEX('Stats import'!H:H,MATCH((INDEX(mapping!R:R,MATCH(INDEX(statsCategories,1,20),mapping!P:P,0),1)+INDEX(mapping!H:H,MATCH(C80,mapping!A:A,0),1)),'Stats import'!B:B,0),1)</f>
        <v>6.3</v>
      </c>
      <c r="DR80" s="53">
        <f>INDEX('Stats import'!H:H,MATCH((INDEX(mapping!R:R,MATCH(INDEX(statsCategories,1,21),mapping!P:P,0),1)+INDEX(mapping!H:H,MATCH(C80,mapping!A:A,0),1)),'Stats import'!B:B,0),1)</f>
        <v>27.4</v>
      </c>
      <c r="DS80" s="53">
        <f>INDEX('Stats import'!H:H,MATCH((INDEX(mapping!R:R,MATCH(INDEX(statsCategories,1,22),mapping!P:P,0),1)+INDEX(mapping!H:H,MATCH(C80,mapping!A:A,0),1)),'Stats import'!B:B,0),1)</f>
        <v>38.799999999999997</v>
      </c>
      <c r="DT80" s="53">
        <f>INDEX('Stats import'!H:H,MATCH((INDEX(mapping!R:R,MATCH(INDEX(statsCategories,1,23),mapping!P:P,0),1)+INDEX(mapping!H:H,MATCH(C80,mapping!A:A,0),1)),'Stats import'!B:B,0),1)</f>
        <v>32.799999999999997</v>
      </c>
      <c r="DU80" s="53">
        <f>INDEX('Stats import'!H:H,MATCH((INDEX(mapping!R:R,MATCH(INDEX(statsCategories,1,24),mapping!P:P,0),1)+INDEX(mapping!H:H,MATCH(C80,mapping!A:A,0),1)),'Stats import'!B:B,0),1)</f>
        <v>10.6</v>
      </c>
      <c r="DV80" s="53">
        <f>INDEX('Stats import'!H:H,MATCH((INDEX(mapping!R:R,MATCH(INDEX(statsCategories,1,25),mapping!P:P,0),1)+INDEX(mapping!H:H,MATCH(C80,mapping!A:A,0),1)),'Stats import'!B:B,0),1)</f>
        <v>0.2</v>
      </c>
      <c r="DW80" s="53">
        <f>INDEX('Stats import'!H:H,MATCH((INDEX(mapping!R:R,MATCH(INDEX(statsCategories,1,26),mapping!P:P,0),1)+INDEX(mapping!H:H,MATCH(C80,mapping!A:A,0),1)),'Stats import'!B:B,0),1)</f>
        <v>10.7</v>
      </c>
      <c r="DX80" s="53">
        <f>INDEX('Stats import'!H:H,MATCH((INDEX(mapping!R:R,MATCH(INDEX(statsCategories,1,27),mapping!P:P,0),1)+INDEX(mapping!H:H,MATCH(C80,mapping!A:A,0),1)),'Stats import'!B:B,0),1)</f>
        <v>10.5</v>
      </c>
      <c r="DZ80" s="173">
        <f t="shared" si="115"/>
        <v>14.187820512820512</v>
      </c>
      <c r="EA80" s="173">
        <f t="shared" si="116"/>
        <v>-8.6</v>
      </c>
      <c r="EB80" s="344">
        <f>INDEX('KenPom import'!J:J,MATCH(INDEX(kpVal,MATCH(C80,valCol,0)),kpTeam,0))</f>
        <v>68</v>
      </c>
      <c r="EC80" s="176">
        <f t="shared" si="117"/>
        <v>0.18273217693325364</v>
      </c>
      <c r="ED80" s="176">
        <f t="shared" si="118"/>
        <v>0.11388055130103748</v>
      </c>
      <c r="EE80" s="176">
        <f t="shared" si="119"/>
        <v>0.21212080296120719</v>
      </c>
      <c r="EF80" s="176">
        <f t="shared" si="120"/>
        <v>-1.2745343844684993</v>
      </c>
      <c r="EG80" s="176">
        <f t="shared" si="121"/>
        <v>1.019805451170384</v>
      </c>
      <c r="EH80" s="176">
        <f t="shared" si="122"/>
        <v>0.24537755004516437</v>
      </c>
      <c r="EI80" s="176">
        <f t="shared" si="123"/>
        <v>0.38096925186838571</v>
      </c>
      <c r="EJ80" s="176">
        <f t="shared" si="124"/>
        <v>5.6577365453491658E-2</v>
      </c>
      <c r="EK80" s="176">
        <f t="shared" si="125"/>
        <v>0.64937701698962547</v>
      </c>
      <c r="EL80" s="176">
        <f t="shared" si="126"/>
        <v>0.8513366163611662</v>
      </c>
      <c r="EM80" s="225">
        <f t="shared" si="127"/>
        <v>1.463261577965868</v>
      </c>
      <c r="EN80" s="176">
        <f t="shared" si="128"/>
        <v>1.3049156929131671</v>
      </c>
      <c r="EO80" s="176">
        <f t="shared" si="129"/>
        <v>0.49170129017004288</v>
      </c>
      <c r="EP80" s="176">
        <f t="shared" si="130"/>
        <v>0.70519456887497112</v>
      </c>
      <c r="EQ80" s="176">
        <f t="shared" si="131"/>
        <v>-0.13008706028434894</v>
      </c>
      <c r="ER80" s="176">
        <f t="shared" si="132"/>
        <v>0.3941786589394386</v>
      </c>
      <c r="ES80" s="176">
        <f t="shared" si="133"/>
        <v>-0.30144345603452122</v>
      </c>
      <c r="ET80" s="176">
        <f t="shared" si="134"/>
        <v>0.77800188828974237</v>
      </c>
      <c r="EU80" s="176">
        <f t="shared" si="135"/>
        <v>0.98152343952925936</v>
      </c>
      <c r="EV80" s="176">
        <f t="shared" si="136"/>
        <v>-0.54150233945548254</v>
      </c>
      <c r="EW80" s="176">
        <f t="shared" si="137"/>
        <v>0.78392525831404558</v>
      </c>
      <c r="EX80" s="176">
        <f t="shared" si="138"/>
        <v>1.7159516655530509</v>
      </c>
      <c r="EY80" s="176">
        <f t="shared" si="139"/>
        <v>-0.17401103278875382</v>
      </c>
      <c r="EZ80" s="176">
        <f t="shared" si="140"/>
        <v>1.2586244556030441</v>
      </c>
      <c r="FA80" s="176">
        <f t="shared" si="141"/>
        <v>-0.603022540644649</v>
      </c>
      <c r="FB80" s="176">
        <f t="shared" si="142"/>
        <v>-0.82515090921037504</v>
      </c>
      <c r="FC80" s="176">
        <f t="shared" si="143"/>
        <v>0.23955130480218847</v>
      </c>
      <c r="FD80" s="176">
        <f t="shared" si="144"/>
        <v>-0.85679067174763179</v>
      </c>
      <c r="FE80" s="176">
        <f t="shared" si="145"/>
        <v>-0.3347294580357697</v>
      </c>
      <c r="FF80" s="178">
        <f t="shared" si="146"/>
        <v>0.14407166684611883</v>
      </c>
      <c r="FG80" s="203">
        <f t="shared" si="147"/>
        <v>31.698939929328624</v>
      </c>
      <c r="FH80" s="178">
        <f t="shared" si="148"/>
        <v>0.46362929745889386</v>
      </c>
      <c r="FI80" s="177"/>
      <c r="FJ80" s="177"/>
    </row>
    <row r="81" spans="1:166" ht="15" customHeight="1" x14ac:dyDescent="0.3">
      <c r="A81" s="48"/>
      <c r="B81" s="134" t="s">
        <v>2</v>
      </c>
      <c r="C81" s="123" t="s">
        <v>76</v>
      </c>
      <c r="D81" s="126" t="s">
        <v>1257</v>
      </c>
      <c r="F81" s="241" t="s">
        <v>1945</v>
      </c>
      <c r="G81" s="468"/>
      <c r="H81" s="351">
        <f t="shared" si="100"/>
        <v>47</v>
      </c>
      <c r="I81" s="352">
        <f>IFERROR(INDEX('Net Import'!A:A,MATCH(INDEX(mapping!B:B,MATCH(C81,mapping!A:A,0),1),'Net Import'!B:B,0),1),0)</f>
        <v>59</v>
      </c>
      <c r="J81" s="355">
        <f t="shared" si="101"/>
        <v>69</v>
      </c>
      <c r="M81" s="422">
        <f t="shared" si="102"/>
        <v>81.056153846153862</v>
      </c>
      <c r="N81" s="47">
        <f t="shared" si="103"/>
        <v>0</v>
      </c>
      <c r="O81" s="231">
        <f t="shared" si="104"/>
        <v>11.2</v>
      </c>
      <c r="P81" s="417">
        <f t="shared" si="105"/>
        <v>136</v>
      </c>
      <c r="Q81" s="232">
        <f t="shared" si="106"/>
        <v>18</v>
      </c>
      <c r="R81" s="420">
        <f t="shared" si="107"/>
        <v>14.94230769230769</v>
      </c>
      <c r="S81" s="472">
        <v>3</v>
      </c>
      <c r="T81" s="473">
        <v>5</v>
      </c>
      <c r="U81" s="125">
        <f t="shared" si="108"/>
        <v>6</v>
      </c>
      <c r="V81" s="126">
        <f t="shared" si="109"/>
        <v>8</v>
      </c>
      <c r="W81" s="274">
        <f t="shared" si="110"/>
        <v>14</v>
      </c>
      <c r="X81" s="51">
        <f t="shared" si="111"/>
        <v>1</v>
      </c>
      <c r="Y81" s="72" t="s">
        <v>590</v>
      </c>
      <c r="Z81" s="137" t="s">
        <v>134</v>
      </c>
      <c r="AK81" s="72" t="s">
        <v>589</v>
      </c>
      <c r="AL81" s="137" t="s">
        <v>597</v>
      </c>
      <c r="AM81" s="137" t="s">
        <v>591</v>
      </c>
      <c r="AW81" s="140" t="s">
        <v>101</v>
      </c>
      <c r="AX81" s="138" t="s">
        <v>592</v>
      </c>
      <c r="AY81" s="138" t="s">
        <v>592</v>
      </c>
      <c r="AZ81" s="138" t="s">
        <v>101</v>
      </c>
      <c r="BL81" s="140" t="s">
        <v>131</v>
      </c>
      <c r="BM81" s="138" t="s">
        <v>577</v>
      </c>
      <c r="BN81" s="138" t="s">
        <v>577</v>
      </c>
      <c r="BO81" s="138" t="s">
        <v>39</v>
      </c>
      <c r="BP81" s="138" t="s">
        <v>134</v>
      </c>
      <c r="BY81" s="110" t="s">
        <v>562</v>
      </c>
      <c r="BZ81" s="74" t="s">
        <v>619</v>
      </c>
      <c r="CA81" s="74" t="s">
        <v>599</v>
      </c>
      <c r="CB81" s="74" t="s">
        <v>570</v>
      </c>
      <c r="CC81" s="74" t="s">
        <v>1350</v>
      </c>
      <c r="CD81" s="74" t="s">
        <v>581</v>
      </c>
      <c r="CT81" s="143">
        <f t="shared" si="112"/>
        <v>148.80000000000001</v>
      </c>
      <c r="CU81" s="196">
        <f t="shared" si="113"/>
        <v>62.000000000000007</v>
      </c>
      <c r="CV81" s="197">
        <f>VLOOKUP(B81,'SODiv Index'!A:B,2,FALSE)</f>
        <v>1</v>
      </c>
      <c r="CW81" s="130">
        <f t="shared" si="114"/>
        <v>60.760000000000012</v>
      </c>
      <c r="CX81" s="206">
        <f>INDEX('Stats import'!H:H,MATCH((INDEX(mapping!R:R,MATCH(INDEX(statsCategories,1,1),mapping!P:P,0),1)+INDEX(mapping!H:H,MATCH(C81,mapping!A:A,0),1)),'Stats import'!B:B,0),1)</f>
        <v>1.1299999999999999</v>
      </c>
      <c r="CY81" s="53">
        <f>INDEX('Stats import'!H:H,MATCH((INDEX(mapping!R:R,MATCH(INDEX(statsCategories,1,2),mapping!P:P,0),1)+INDEX(mapping!H:H,MATCH(C81,mapping!A:A,0),1)),'Stats import'!B:B,0),1)</f>
        <v>12.8</v>
      </c>
      <c r="CZ81" s="53">
        <f>INDEX('Stats import'!H:H,MATCH((INDEX(mapping!R:R,MATCH(INDEX(statsCategories,1,3),mapping!P:P,0),1)+INDEX(mapping!H:H,MATCH(C81,mapping!A:A,0),1)),'Stats import'!B:B,0),1)</f>
        <v>19.91</v>
      </c>
      <c r="DA81" s="53">
        <f>INDEX('Stats import'!H:H,MATCH((INDEX(mapping!R:R,MATCH(INDEX(statsCategories,1,4),mapping!P:P,0),1)+INDEX(mapping!H:H,MATCH(C81,mapping!A:A,0),1)),'Stats import'!B:B,0),1)</f>
        <v>2.9</v>
      </c>
      <c r="DB81" s="53">
        <f>INDEX('Stats import'!H:H,MATCH((INDEX(mapping!R:R,MATCH(INDEX(statsCategories,1,5),mapping!P:P,0),1)+INDEX(mapping!H:H,MATCH(C81,mapping!A:A,0),1)),'Stats import'!B:B,0),1)</f>
        <v>0.51100000000000001</v>
      </c>
      <c r="DC81" s="53">
        <f>INDEX('Stats import'!H:H,MATCH((INDEX(mapping!R:R,MATCH(INDEX(statsCategories,1,6),mapping!P:P,0),1)+INDEX(mapping!H:H,MATCH(C81,mapping!A:A,0),1)),'Stats import'!B:B,0),1)</f>
        <v>7.72</v>
      </c>
      <c r="DD81" s="53">
        <f>INDEX('Stats import'!H:H,MATCH((INDEX(mapping!R:R,MATCH(INDEX(statsCategories,1,7),mapping!P:P,0),1)+INDEX(mapping!H:H,MATCH(C81,mapping!A:A,0),1)),'Stats import'!B:B,0),1)</f>
        <v>44.1</v>
      </c>
      <c r="DE81" s="53">
        <f>INDEX('Stats import'!H:H,MATCH((INDEX(mapping!R:R,MATCH(INDEX(statsCategories,1,8),mapping!P:P,0),1)+INDEX(mapping!H:H,MATCH(C81,mapping!A:A,0),1)),'Stats import'!B:B,0),1)</f>
        <v>41.6</v>
      </c>
      <c r="DF81" s="53">
        <f>INDEX('Stats import'!H:H,MATCH((INDEX(mapping!R:R,MATCH(INDEX(statsCategories,1,9),mapping!P:P,0),1)+INDEX(mapping!H:H,MATCH(C81,mapping!A:A,0),1)),'Stats import'!B:B,0),1)</f>
        <v>15.4</v>
      </c>
      <c r="DG81" s="53">
        <f>INDEX('Stats import'!H:H,MATCH((INDEX(mapping!R:R,MATCH(INDEX(statsCategories,1,10),mapping!P:P,0),1)+INDEX(mapping!H:H,MATCH(C81,mapping!A:A,0),1)),'Stats import'!B:B,0),1)</f>
        <v>19.399999999999999</v>
      </c>
      <c r="DH81" s="53">
        <f>INDEX('Stats import'!H:H,MATCH((INDEX(mapping!R:R,MATCH(INDEX(statsCategories,1,11),mapping!P:P,0),1)+INDEX(mapping!H:H,MATCH(C81,mapping!A:A,0),1)),'Stats import'!B:B,0),1)</f>
        <v>67.7</v>
      </c>
      <c r="DI81" s="53">
        <f>INDEX('Stats import'!H:H,MATCH((INDEX(mapping!R:R,MATCH(INDEX(statsCategories,1,12),mapping!P:P,0),1)+INDEX(mapping!H:H,MATCH(C81,mapping!A:A,0),1)),'Stats import'!B:B,0),1)</f>
        <v>13.2</v>
      </c>
      <c r="DJ81" s="53">
        <f>INDEX('Stats import'!H:H,MATCH((INDEX(mapping!R:R,MATCH(INDEX(statsCategories,1,13),mapping!P:P,0),1)+INDEX(mapping!H:H,MATCH(C81,mapping!A:A,0),1)),'Stats import'!B:B,0),1)</f>
        <v>1.4</v>
      </c>
      <c r="DK81" s="53">
        <f>INDEX('Stats import'!H:H,MATCH((INDEX(mapping!R:R,MATCH(INDEX(statsCategories,1,14),mapping!P:P,0),1)+INDEX(mapping!H:H,MATCH(C81,mapping!A:A,0),1)),'Stats import'!B:B,0),1)</f>
        <v>24.09</v>
      </c>
      <c r="DL81" s="53">
        <f>INDEX('Stats import'!H:H,MATCH((INDEX(mapping!R:R,MATCH(INDEX(statsCategories,1,15),mapping!P:P,0),1)+INDEX(mapping!H:H,MATCH(C81,mapping!A:A,0),1)),'Stats import'!B:B,0),1)</f>
        <v>10.47</v>
      </c>
      <c r="DM81" s="53">
        <f>INDEX('Stats import'!H:H,MATCH((INDEX(mapping!R:R,MATCH(INDEX(statsCategories,1,16),mapping!P:P,0),1)+INDEX(mapping!H:H,MATCH(C81,mapping!A:A,0),1)),'Stats import'!B:B,0),1)</f>
        <v>34.56</v>
      </c>
      <c r="DN81" s="53">
        <f>INDEX('Stats import'!H:H,MATCH((INDEX(mapping!R:R,MATCH(INDEX(statsCategories,1,17),mapping!P:P,0),1)+INDEX(mapping!H:H,MATCH(C81,mapping!A:A,0),1)),'Stats import'!B:B,0),1)</f>
        <v>64.8</v>
      </c>
      <c r="DO81" s="53">
        <f>INDEX('Stats import'!H:H,MATCH((INDEX(mapping!R:R,MATCH(INDEX(statsCategories,1,18),mapping!P:P,0),1)+INDEX(mapping!H:H,MATCH(C81,mapping!A:A,0),1)),'Stats import'!B:B,0),1)</f>
        <v>4.4000000000000004</v>
      </c>
      <c r="DP81" s="53">
        <f>INDEX('Stats import'!H:H,MATCH((INDEX(mapping!R:R,MATCH(INDEX(statsCategories,1,19),mapping!P:P,0),1)+INDEX(mapping!H:H,MATCH(C81,mapping!A:A,0),1)),'Stats import'!B:B,0),1)</f>
        <v>69.2</v>
      </c>
      <c r="DQ81" s="53">
        <f>INDEX('Stats import'!H:H,MATCH((INDEX(mapping!R:R,MATCH(INDEX(statsCategories,1,20),mapping!P:P,0),1)+INDEX(mapping!H:H,MATCH(C81,mapping!A:A,0),1)),'Stats import'!B:B,0),1)</f>
        <v>6.4</v>
      </c>
      <c r="DR81" s="53">
        <f>INDEX('Stats import'!H:H,MATCH((INDEX(mapping!R:R,MATCH(INDEX(statsCategories,1,21),mapping!P:P,0),1)+INDEX(mapping!H:H,MATCH(C81,mapping!A:A,0),1)),'Stats import'!B:B,0),1)</f>
        <v>23.5</v>
      </c>
      <c r="DS81" s="53">
        <f>INDEX('Stats import'!H:H,MATCH((INDEX(mapping!R:R,MATCH(INDEX(statsCategories,1,22),mapping!P:P,0),1)+INDEX(mapping!H:H,MATCH(C81,mapping!A:A,0),1)),'Stats import'!B:B,0),1)</f>
        <v>32.799999999999997</v>
      </c>
      <c r="DT81" s="53">
        <f>INDEX('Stats import'!H:H,MATCH((INDEX(mapping!R:R,MATCH(INDEX(statsCategories,1,23),mapping!P:P,0),1)+INDEX(mapping!H:H,MATCH(C81,mapping!A:A,0),1)),'Stats import'!B:B,0),1)</f>
        <v>35</v>
      </c>
      <c r="DU81" s="53">
        <f>INDEX('Stats import'!H:H,MATCH((INDEX(mapping!R:R,MATCH(INDEX(statsCategories,1,24),mapping!P:P,0),1)+INDEX(mapping!H:H,MATCH(C81,mapping!A:A,0),1)),'Stats import'!B:B,0),1)</f>
        <v>7.7</v>
      </c>
      <c r="DV81" s="53">
        <f>INDEX('Stats import'!H:H,MATCH((INDEX(mapping!R:R,MATCH(INDEX(statsCategories,1,25),mapping!P:P,0),1)+INDEX(mapping!H:H,MATCH(C81,mapping!A:A,0),1)),'Stats import'!B:B,0),1)</f>
        <v>0.4</v>
      </c>
      <c r="DW81" s="53">
        <f>INDEX('Stats import'!H:H,MATCH((INDEX(mapping!R:R,MATCH(INDEX(statsCategories,1,26),mapping!P:P,0),1)+INDEX(mapping!H:H,MATCH(C81,mapping!A:A,0),1)),'Stats import'!B:B,0),1)</f>
        <v>11.72</v>
      </c>
      <c r="DX81" s="53">
        <f>INDEX('Stats import'!H:H,MATCH((INDEX(mapping!R:R,MATCH(INDEX(statsCategories,1,27),mapping!P:P,0),1)+INDEX(mapping!H:H,MATCH(C81,mapping!A:A,0),1)),'Stats import'!B:B,0),1)</f>
        <v>11.3</v>
      </c>
      <c r="DZ81" s="173">
        <f t="shared" si="115"/>
        <v>14.94230769230769</v>
      </c>
      <c r="EA81" s="173">
        <f t="shared" si="116"/>
        <v>-11.2</v>
      </c>
      <c r="EB81" s="344">
        <f>INDEX('KenPom import'!J:J,MATCH(INDEX(kpVal,MATCH(C81,valCol,0)),kpTeam,0))</f>
        <v>62.4</v>
      </c>
      <c r="EC81" s="176">
        <f t="shared" si="117"/>
        <v>-1.3338922310430172</v>
      </c>
      <c r="ED81" s="176">
        <f t="shared" si="118"/>
        <v>-1.3692150005264034</v>
      </c>
      <c r="EE81" s="176">
        <f t="shared" si="119"/>
        <v>-0.2944848081680389</v>
      </c>
      <c r="EF81" s="176">
        <f t="shared" si="120"/>
        <v>-0.86709082499805012</v>
      </c>
      <c r="EG81" s="176">
        <f t="shared" si="121"/>
        <v>-1.2114943922655774</v>
      </c>
      <c r="EH81" s="176">
        <f t="shared" si="122"/>
        <v>-1.0739141894772515</v>
      </c>
      <c r="EI81" s="176">
        <f t="shared" si="123"/>
        <v>-1.3830041329884091</v>
      </c>
      <c r="EJ81" s="176">
        <f t="shared" si="124"/>
        <v>0.48993590935260328</v>
      </c>
      <c r="EK81" s="176">
        <f t="shared" si="125"/>
        <v>1.0961228763436706</v>
      </c>
      <c r="EL81" s="176">
        <f t="shared" si="126"/>
        <v>-0.6965481406591395</v>
      </c>
      <c r="EM81" s="225">
        <f t="shared" si="127"/>
        <v>-1.9364413901089905</v>
      </c>
      <c r="EN81" s="176">
        <f t="shared" si="128"/>
        <v>-1.1487719347868031</v>
      </c>
      <c r="EO81" s="176">
        <f t="shared" si="129"/>
        <v>-0.6040118912673782</v>
      </c>
      <c r="EP81" s="176">
        <f t="shared" si="130"/>
        <v>-0.74066413636301531</v>
      </c>
      <c r="EQ81" s="176">
        <f t="shared" si="131"/>
        <v>-0.58487496684030538</v>
      </c>
      <c r="ER81" s="176">
        <f t="shared" si="132"/>
        <v>-0.85816452900945306</v>
      </c>
      <c r="ES81" s="176">
        <f t="shared" si="133"/>
        <v>1.4504431763454639</v>
      </c>
      <c r="ET81" s="176">
        <f t="shared" si="134"/>
        <v>-1.0704922758466962</v>
      </c>
      <c r="EU81" s="176">
        <f t="shared" si="135"/>
        <v>-2.2703926025474659</v>
      </c>
      <c r="EV81" s="176">
        <f t="shared" si="136"/>
        <v>-0.46668336336491428</v>
      </c>
      <c r="EW81" s="176">
        <f t="shared" si="137"/>
        <v>-0.187805693588942</v>
      </c>
      <c r="EX81" s="176">
        <f t="shared" si="138"/>
        <v>-1.2900950478245528</v>
      </c>
      <c r="EY81" s="176">
        <f t="shared" si="139"/>
        <v>-1.4395458167069866</v>
      </c>
      <c r="EZ81" s="176">
        <f t="shared" si="140"/>
        <v>-0.56866511698710831</v>
      </c>
      <c r="FA81" s="176">
        <f t="shared" si="141"/>
        <v>-0.49938816201613795</v>
      </c>
      <c r="FB81" s="176">
        <f t="shared" si="142"/>
        <v>-0.23472374162385673</v>
      </c>
      <c r="FC81" s="176">
        <f t="shared" si="143"/>
        <v>-0.51198220045958287</v>
      </c>
      <c r="FD81" s="176">
        <f t="shared" si="144"/>
        <v>-0.93469160838082288</v>
      </c>
      <c r="FE81" s="176">
        <f t="shared" si="145"/>
        <v>-4.8208755358032754E-4</v>
      </c>
      <c r="FF81" s="178">
        <f t="shared" si="146"/>
        <v>-2.1776587916813819</v>
      </c>
      <c r="FG81" s="203">
        <f t="shared" si="147"/>
        <v>31.294520547945204</v>
      </c>
      <c r="FH81" s="178">
        <f t="shared" si="148"/>
        <v>0.42887500000000001</v>
      </c>
      <c r="FI81" s="177"/>
      <c r="FJ81" s="177"/>
    </row>
    <row r="82" spans="1:166" ht="15" customHeight="1" x14ac:dyDescent="0.3">
      <c r="A82" s="48"/>
      <c r="B82" s="134"/>
      <c r="J82" s="355"/>
      <c r="M82" s="422"/>
      <c r="N82" s="47"/>
      <c r="O82" s="231"/>
      <c r="P82" s="417"/>
      <c r="S82" s="127"/>
      <c r="T82" s="470"/>
      <c r="X82" s="51"/>
      <c r="Y82" s="70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71"/>
      <c r="AK82" s="70"/>
      <c r="AL82" s="135"/>
      <c r="AM82" s="135"/>
      <c r="AN82" s="135"/>
      <c r="AO82" s="135"/>
      <c r="AP82" s="135"/>
      <c r="AQ82" s="135"/>
      <c r="AR82" s="135"/>
      <c r="AS82" s="135"/>
      <c r="AT82" s="135"/>
      <c r="AU82" s="135"/>
      <c r="AV82" s="71"/>
      <c r="AW82" s="139"/>
      <c r="AX82" s="136"/>
      <c r="AY82" s="136"/>
      <c r="AZ82" s="136"/>
      <c r="BA82" s="136"/>
      <c r="BB82" s="136"/>
      <c r="BC82" s="136"/>
      <c r="BD82" s="136"/>
      <c r="BE82" s="136"/>
      <c r="BF82" s="136"/>
      <c r="BG82" s="136"/>
      <c r="BH82" s="136"/>
      <c r="BI82" s="136"/>
      <c r="BJ82" s="136"/>
      <c r="BK82" s="62"/>
      <c r="BL82" s="139"/>
      <c r="BM82" s="136"/>
      <c r="BN82" s="136"/>
      <c r="BO82" s="136"/>
      <c r="BP82" s="136"/>
      <c r="BQ82" s="136"/>
      <c r="BR82" s="136"/>
      <c r="BS82" s="136"/>
      <c r="BT82" s="136"/>
      <c r="BU82" s="136"/>
      <c r="BV82" s="136"/>
      <c r="BW82" s="136"/>
      <c r="BX82" s="62"/>
      <c r="BY82" s="141"/>
      <c r="BZ82" s="68"/>
      <c r="CA82" s="68"/>
      <c r="CB82" s="68"/>
      <c r="CC82" s="68"/>
      <c r="CD82" s="68"/>
      <c r="CE82" s="68"/>
      <c r="CF82" s="68"/>
      <c r="CG82" s="68"/>
      <c r="CH82" s="68"/>
      <c r="CI82" s="68"/>
      <c r="CJ82" s="68"/>
      <c r="CT82" s="143"/>
      <c r="CU82" s="196"/>
      <c r="CV82" s="197"/>
      <c r="CX82" s="206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Z82" s="173"/>
      <c r="EA82" s="173"/>
      <c r="EB82" s="344"/>
      <c r="EC82" s="176"/>
      <c r="ED82" s="176"/>
      <c r="EE82" s="176"/>
      <c r="EF82" s="176"/>
      <c r="EG82" s="176"/>
      <c r="EH82" s="176"/>
      <c r="EI82" s="176"/>
      <c r="EJ82" s="176"/>
      <c r="EK82" s="176"/>
      <c r="EL82" s="176"/>
      <c r="EM82" s="225"/>
      <c r="EN82" s="176"/>
      <c r="EO82" s="176"/>
      <c r="EP82" s="176"/>
      <c r="EQ82" s="176"/>
      <c r="ER82" s="176"/>
      <c r="ES82" s="176"/>
      <c r="ET82" s="176"/>
      <c r="EU82" s="176"/>
      <c r="EV82" s="176"/>
      <c r="EW82" s="176"/>
      <c r="EX82" s="176"/>
      <c r="EY82" s="176"/>
      <c r="EZ82" s="176"/>
      <c r="FA82" s="176"/>
      <c r="FB82" s="176"/>
      <c r="FC82" s="176"/>
      <c r="FD82" s="176"/>
      <c r="FE82" s="176"/>
      <c r="FF82" s="178"/>
      <c r="FG82" s="203"/>
      <c r="FH82" s="178"/>
      <c r="FI82" s="177"/>
      <c r="FJ82" s="177"/>
    </row>
    <row r="83" spans="1:166" ht="15" customHeight="1" x14ac:dyDescent="0.3">
      <c r="A83" s="48"/>
      <c r="B83" s="134"/>
      <c r="J83" s="355"/>
      <c r="M83" s="422"/>
      <c r="N83" s="47"/>
      <c r="O83" s="231"/>
      <c r="P83" s="417"/>
      <c r="S83" s="127"/>
      <c r="T83" s="470"/>
      <c r="X83" s="51"/>
      <c r="Y83" s="70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71"/>
      <c r="AK83" s="70"/>
      <c r="AL83" s="135"/>
      <c r="AM83" s="135"/>
      <c r="AN83" s="135"/>
      <c r="AO83" s="135"/>
      <c r="AP83" s="135"/>
      <c r="AQ83" s="135"/>
      <c r="AR83" s="135"/>
      <c r="AS83" s="135"/>
      <c r="AT83" s="135"/>
      <c r="AU83" s="135"/>
      <c r="AV83" s="71"/>
      <c r="AW83" s="139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  <c r="BI83" s="136"/>
      <c r="BJ83" s="136"/>
      <c r="BK83" s="62"/>
      <c r="BL83" s="139"/>
      <c r="BM83" s="136"/>
      <c r="BN83" s="136"/>
      <c r="BO83" s="136"/>
      <c r="BP83" s="136"/>
      <c r="BQ83" s="136"/>
      <c r="BR83" s="136"/>
      <c r="BS83" s="136"/>
      <c r="BT83" s="136"/>
      <c r="BU83" s="136"/>
      <c r="BV83" s="136"/>
      <c r="BW83" s="136"/>
      <c r="BX83" s="62"/>
      <c r="BY83" s="141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T83" s="143"/>
      <c r="CU83" s="196"/>
      <c r="CV83" s="197"/>
      <c r="CX83" s="206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Z83" s="173"/>
      <c r="EA83" s="173"/>
      <c r="EB83" s="344"/>
      <c r="EC83" s="176"/>
      <c r="ED83" s="176"/>
      <c r="EE83" s="176"/>
      <c r="EF83" s="176"/>
      <c r="EG83" s="176"/>
      <c r="EH83" s="176"/>
      <c r="EI83" s="176"/>
      <c r="EJ83" s="176"/>
      <c r="EK83" s="176"/>
      <c r="EL83" s="176"/>
      <c r="EM83" s="225"/>
      <c r="EN83" s="176"/>
      <c r="EO83" s="176"/>
      <c r="EP83" s="176"/>
      <c r="EQ83" s="176"/>
      <c r="ER83" s="176"/>
      <c r="ES83" s="176"/>
      <c r="ET83" s="176"/>
      <c r="EU83" s="176"/>
      <c r="EV83" s="176"/>
      <c r="EW83" s="176"/>
      <c r="EX83" s="176"/>
      <c r="EY83" s="176"/>
      <c r="EZ83" s="176"/>
      <c r="FA83" s="176"/>
      <c r="FB83" s="176"/>
      <c r="FC83" s="176"/>
      <c r="FD83" s="176"/>
      <c r="FE83" s="176"/>
      <c r="FF83" s="178"/>
      <c r="FG83" s="203"/>
      <c r="FH83" s="178"/>
      <c r="FI83" s="177"/>
      <c r="FJ83" s="177"/>
    </row>
    <row r="84" spans="1:166" ht="15" customHeight="1" x14ac:dyDescent="0.3">
      <c r="A84" s="48"/>
      <c r="B84" s="134"/>
      <c r="J84" s="355"/>
      <c r="M84" s="422"/>
      <c r="N84" s="47"/>
      <c r="O84" s="231"/>
      <c r="P84" s="417"/>
      <c r="S84" s="127"/>
      <c r="T84" s="470"/>
      <c r="X84" s="51"/>
      <c r="Y84" s="70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71"/>
      <c r="AK84" s="70"/>
      <c r="AL84" s="135"/>
      <c r="AM84" s="135"/>
      <c r="AN84" s="135"/>
      <c r="AO84" s="135"/>
      <c r="AP84" s="135"/>
      <c r="AQ84" s="135"/>
      <c r="AR84" s="135"/>
      <c r="AS84" s="135"/>
      <c r="AT84" s="135"/>
      <c r="AU84" s="135"/>
      <c r="AV84" s="71"/>
      <c r="AW84" s="139"/>
      <c r="AX84" s="136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  <c r="BI84" s="136"/>
      <c r="BJ84" s="136"/>
      <c r="BK84" s="62"/>
      <c r="BL84" s="139"/>
      <c r="BM84" s="136"/>
      <c r="BN84" s="136"/>
      <c r="BO84" s="136"/>
      <c r="BP84" s="136"/>
      <c r="BQ84" s="136"/>
      <c r="BR84" s="136"/>
      <c r="BS84" s="136"/>
      <c r="BT84" s="136"/>
      <c r="BU84" s="136"/>
      <c r="BV84" s="136"/>
      <c r="BW84" s="136"/>
      <c r="BX84" s="62"/>
      <c r="BY84" s="141"/>
      <c r="BZ84" s="68"/>
      <c r="CA84" s="68"/>
      <c r="CB84" s="68"/>
      <c r="CC84" s="68"/>
      <c r="CD84" s="68"/>
      <c r="CE84" s="68"/>
      <c r="CF84" s="68"/>
      <c r="CG84" s="68"/>
      <c r="CH84" s="68"/>
      <c r="CI84" s="68"/>
      <c r="CJ84" s="68"/>
      <c r="CT84" s="143"/>
      <c r="CU84" s="196"/>
      <c r="CV84" s="197"/>
      <c r="CX84" s="206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Z84" s="173"/>
      <c r="EA84" s="173"/>
      <c r="EB84" s="344"/>
      <c r="EC84" s="176"/>
      <c r="ED84" s="176"/>
      <c r="EE84" s="176"/>
      <c r="EF84" s="176"/>
      <c r="EG84" s="176"/>
      <c r="EH84" s="176"/>
      <c r="EI84" s="176"/>
      <c r="EJ84" s="176"/>
      <c r="EK84" s="176"/>
      <c r="EL84" s="176"/>
      <c r="EM84" s="225"/>
      <c r="EN84" s="176"/>
      <c r="EO84" s="176"/>
      <c r="EP84" s="176"/>
      <c r="EQ84" s="176"/>
      <c r="ER84" s="176"/>
      <c r="ES84" s="176"/>
      <c r="ET84" s="176"/>
      <c r="EU84" s="176"/>
      <c r="EV84" s="176"/>
      <c r="EW84" s="176"/>
      <c r="EX84" s="176"/>
      <c r="EY84" s="176"/>
      <c r="EZ84" s="176"/>
      <c r="FA84" s="176"/>
      <c r="FB84" s="176"/>
      <c r="FC84" s="176"/>
      <c r="FD84" s="176"/>
      <c r="FE84" s="176"/>
      <c r="FF84" s="178"/>
      <c r="FG84" s="203"/>
      <c r="FH84" s="178"/>
      <c r="FI84" s="177"/>
      <c r="FJ84" s="177"/>
    </row>
    <row r="85" spans="1:166" ht="15" customHeight="1" x14ac:dyDescent="0.3">
      <c r="A85" s="48"/>
      <c r="B85" s="134"/>
      <c r="J85" s="355"/>
      <c r="M85" s="422"/>
      <c r="N85" s="47"/>
      <c r="O85" s="231"/>
      <c r="P85" s="417"/>
      <c r="S85" s="127"/>
      <c r="T85" s="470"/>
      <c r="X85" s="51"/>
      <c r="Y85" s="70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71"/>
      <c r="AK85" s="70"/>
      <c r="AL85" s="135"/>
      <c r="AM85" s="135"/>
      <c r="AN85" s="135"/>
      <c r="AO85" s="135"/>
      <c r="AP85" s="135"/>
      <c r="AQ85" s="135"/>
      <c r="AR85" s="135"/>
      <c r="AS85" s="135"/>
      <c r="AT85" s="135"/>
      <c r="AU85" s="135"/>
      <c r="AV85" s="71"/>
      <c r="AW85" s="139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62"/>
      <c r="BL85" s="139"/>
      <c r="BM85" s="136"/>
      <c r="BN85" s="136"/>
      <c r="BO85" s="136"/>
      <c r="BP85" s="136"/>
      <c r="BQ85" s="136"/>
      <c r="BR85" s="136"/>
      <c r="BS85" s="136"/>
      <c r="BT85" s="136"/>
      <c r="BU85" s="136"/>
      <c r="BV85" s="136"/>
      <c r="BW85" s="136"/>
      <c r="BX85" s="62"/>
      <c r="BY85" s="141"/>
      <c r="BZ85" s="68"/>
      <c r="CA85" s="68"/>
      <c r="CB85" s="68"/>
      <c r="CC85" s="68"/>
      <c r="CD85" s="68"/>
      <c r="CE85" s="68"/>
      <c r="CF85" s="68"/>
      <c r="CG85" s="68"/>
      <c r="CH85" s="68"/>
      <c r="CI85" s="68"/>
      <c r="CJ85" s="68"/>
      <c r="CT85" s="143"/>
      <c r="CU85" s="196"/>
      <c r="CV85" s="197"/>
      <c r="CX85" s="206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Z85" s="173"/>
      <c r="EA85" s="173"/>
      <c r="EB85" s="344"/>
      <c r="EC85" s="176"/>
      <c r="ED85" s="176"/>
      <c r="EE85" s="176"/>
      <c r="EF85" s="176"/>
      <c r="EG85" s="176"/>
      <c r="EH85" s="176"/>
      <c r="EI85" s="176"/>
      <c r="EJ85" s="176"/>
      <c r="EK85" s="176"/>
      <c r="EL85" s="176"/>
      <c r="EM85" s="225"/>
      <c r="EN85" s="176"/>
      <c r="EO85" s="176"/>
      <c r="EP85" s="176"/>
      <c r="EQ85" s="176"/>
      <c r="ER85" s="176"/>
      <c r="ES85" s="176"/>
      <c r="ET85" s="176"/>
      <c r="EU85" s="176"/>
      <c r="EV85" s="176"/>
      <c r="EW85" s="176"/>
      <c r="EX85" s="176"/>
      <c r="EY85" s="176"/>
      <c r="EZ85" s="176"/>
      <c r="FA85" s="176"/>
      <c r="FB85" s="176"/>
      <c r="FC85" s="176"/>
      <c r="FD85" s="176"/>
      <c r="FE85" s="176"/>
      <c r="FF85" s="178"/>
      <c r="FG85" s="203"/>
      <c r="FH85" s="178"/>
      <c r="FI85" s="177"/>
      <c r="FJ85" s="177"/>
    </row>
    <row r="86" spans="1:166" ht="15" customHeight="1" x14ac:dyDescent="0.3">
      <c r="A86" s="48"/>
      <c r="B86" s="134"/>
      <c r="J86" s="355"/>
      <c r="M86" s="422"/>
      <c r="N86" s="47"/>
      <c r="O86" s="231"/>
      <c r="P86" s="417"/>
      <c r="S86" s="127"/>
      <c r="T86" s="470"/>
      <c r="X86" s="51"/>
      <c r="Y86" s="70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71"/>
      <c r="AK86" s="70"/>
      <c r="AL86" s="135"/>
      <c r="AM86" s="135"/>
      <c r="AN86" s="135"/>
      <c r="AO86" s="135"/>
      <c r="AP86" s="135"/>
      <c r="AQ86" s="135"/>
      <c r="AR86" s="135"/>
      <c r="AS86" s="135"/>
      <c r="AT86" s="135"/>
      <c r="AU86" s="135"/>
      <c r="AV86" s="71"/>
      <c r="AW86" s="139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62"/>
      <c r="BL86" s="139"/>
      <c r="BM86" s="136"/>
      <c r="BN86" s="136"/>
      <c r="BO86" s="136"/>
      <c r="BP86" s="136"/>
      <c r="BQ86" s="136"/>
      <c r="BR86" s="136"/>
      <c r="BS86" s="136"/>
      <c r="BT86" s="136"/>
      <c r="BU86" s="136"/>
      <c r="BV86" s="136"/>
      <c r="BW86" s="136"/>
      <c r="BX86" s="62"/>
      <c r="BY86" s="141"/>
      <c r="BZ86" s="68"/>
      <c r="CA86" s="68"/>
      <c r="CB86" s="68"/>
      <c r="CC86" s="68"/>
      <c r="CD86" s="68"/>
      <c r="CE86" s="68"/>
      <c r="CF86" s="68"/>
      <c r="CG86" s="68"/>
      <c r="CH86" s="68"/>
      <c r="CI86" s="68"/>
      <c r="CJ86" s="68"/>
      <c r="CT86" s="143"/>
      <c r="CU86" s="196"/>
      <c r="CV86" s="197"/>
      <c r="CX86" s="206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Z86" s="173"/>
      <c r="EA86" s="173"/>
      <c r="EB86" s="344"/>
      <c r="EC86" s="176"/>
      <c r="ED86" s="176"/>
      <c r="EE86" s="176"/>
      <c r="EF86" s="176"/>
      <c r="EG86" s="176"/>
      <c r="EH86" s="176"/>
      <c r="EI86" s="176"/>
      <c r="EJ86" s="176"/>
      <c r="EK86" s="176"/>
      <c r="EL86" s="176"/>
      <c r="EM86" s="225"/>
      <c r="EN86" s="176"/>
      <c r="EO86" s="176"/>
      <c r="EP86" s="176"/>
      <c r="EQ86" s="176"/>
      <c r="ER86" s="176"/>
      <c r="ES86" s="176"/>
      <c r="ET86" s="176"/>
      <c r="EU86" s="176"/>
      <c r="EV86" s="176"/>
      <c r="EW86" s="176"/>
      <c r="EX86" s="176"/>
      <c r="EY86" s="176"/>
      <c r="EZ86" s="176"/>
      <c r="FA86" s="176"/>
      <c r="FB86" s="176"/>
      <c r="FC86" s="176"/>
      <c r="FD86" s="176"/>
      <c r="FE86" s="176"/>
      <c r="FF86" s="178"/>
      <c r="FG86" s="203"/>
      <c r="FH86" s="178"/>
      <c r="FI86" s="177"/>
      <c r="FJ86" s="177"/>
    </row>
    <row r="87" spans="1:166" ht="15" customHeight="1" x14ac:dyDescent="0.3">
      <c r="A87" s="48"/>
      <c r="B87" s="134"/>
      <c r="J87" s="355"/>
      <c r="M87" s="422"/>
      <c r="N87" s="47"/>
      <c r="O87" s="231"/>
      <c r="P87" s="417"/>
      <c r="S87" s="127"/>
      <c r="T87" s="470"/>
      <c r="X87" s="51"/>
      <c r="Y87" s="70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71"/>
      <c r="AK87" s="70"/>
      <c r="AL87" s="135"/>
      <c r="AM87" s="135"/>
      <c r="AN87" s="135"/>
      <c r="AO87" s="135"/>
      <c r="AP87" s="135"/>
      <c r="AQ87" s="135"/>
      <c r="AR87" s="135"/>
      <c r="AS87" s="135"/>
      <c r="AT87" s="135"/>
      <c r="AU87" s="135"/>
      <c r="AV87" s="71"/>
      <c r="AW87" s="139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  <c r="BI87" s="136"/>
      <c r="BJ87" s="136"/>
      <c r="BK87" s="62"/>
      <c r="BL87" s="139"/>
      <c r="BM87" s="136"/>
      <c r="BN87" s="136"/>
      <c r="BO87" s="136"/>
      <c r="BP87" s="136"/>
      <c r="BQ87" s="136"/>
      <c r="BR87" s="136"/>
      <c r="BS87" s="136"/>
      <c r="BT87" s="136"/>
      <c r="BU87" s="136"/>
      <c r="BV87" s="136"/>
      <c r="BW87" s="136"/>
      <c r="BX87" s="62"/>
      <c r="BY87" s="141"/>
      <c r="BZ87" s="68"/>
      <c r="CA87" s="68"/>
      <c r="CB87" s="68"/>
      <c r="CC87" s="68"/>
      <c r="CD87" s="68"/>
      <c r="CE87" s="68"/>
      <c r="CF87" s="68"/>
      <c r="CG87" s="68"/>
      <c r="CH87" s="68"/>
      <c r="CI87" s="68"/>
      <c r="CJ87" s="68"/>
      <c r="CT87" s="143"/>
      <c r="CU87" s="196"/>
      <c r="CV87" s="197"/>
      <c r="CX87" s="206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Z87" s="173"/>
      <c r="EA87" s="173"/>
      <c r="EB87" s="344"/>
      <c r="EC87" s="176"/>
      <c r="ED87" s="176"/>
      <c r="EE87" s="176"/>
      <c r="EF87" s="176"/>
      <c r="EG87" s="176"/>
      <c r="EH87" s="176"/>
      <c r="EI87" s="176"/>
      <c r="EJ87" s="176"/>
      <c r="EK87" s="176"/>
      <c r="EL87" s="176"/>
      <c r="EM87" s="225"/>
      <c r="EN87" s="176"/>
      <c r="EO87" s="176"/>
      <c r="EP87" s="176"/>
      <c r="EQ87" s="176"/>
      <c r="ER87" s="176"/>
      <c r="ES87" s="176"/>
      <c r="ET87" s="176"/>
      <c r="EU87" s="176"/>
      <c r="EV87" s="176"/>
      <c r="EW87" s="176"/>
      <c r="EX87" s="176"/>
      <c r="EY87" s="176"/>
      <c r="EZ87" s="176"/>
      <c r="FA87" s="176"/>
      <c r="FB87" s="176"/>
      <c r="FC87" s="176"/>
      <c r="FD87" s="176"/>
      <c r="FE87" s="176"/>
      <c r="FF87" s="178"/>
      <c r="FG87" s="203"/>
      <c r="FH87" s="178"/>
      <c r="FI87" s="177"/>
      <c r="FJ87" s="177"/>
    </row>
    <row r="88" spans="1:166" ht="15" customHeight="1" x14ac:dyDescent="0.3">
      <c r="A88" s="48"/>
      <c r="B88" s="134"/>
      <c r="J88" s="355"/>
      <c r="M88" s="422"/>
      <c r="N88" s="47"/>
      <c r="O88" s="231"/>
      <c r="P88" s="417"/>
      <c r="S88" s="127"/>
      <c r="T88" s="470"/>
      <c r="X88" s="51"/>
      <c r="Y88" s="70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71"/>
      <c r="AK88" s="70"/>
      <c r="AL88" s="135"/>
      <c r="AM88" s="135"/>
      <c r="AN88" s="135"/>
      <c r="AO88" s="135"/>
      <c r="AP88" s="135"/>
      <c r="AQ88" s="135"/>
      <c r="AR88" s="135"/>
      <c r="AS88" s="135"/>
      <c r="AT88" s="135"/>
      <c r="AU88" s="135"/>
      <c r="AV88" s="71"/>
      <c r="AW88" s="139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136"/>
      <c r="BI88" s="136"/>
      <c r="BJ88" s="136"/>
      <c r="BK88" s="62"/>
      <c r="BL88" s="139"/>
      <c r="BM88" s="136"/>
      <c r="BN88" s="136"/>
      <c r="BO88" s="136"/>
      <c r="BP88" s="136"/>
      <c r="BQ88" s="136"/>
      <c r="BR88" s="136"/>
      <c r="BS88" s="136"/>
      <c r="BT88" s="136"/>
      <c r="BU88" s="136"/>
      <c r="BV88" s="136"/>
      <c r="BW88" s="136"/>
      <c r="BX88" s="62"/>
      <c r="BY88" s="141"/>
      <c r="BZ88" s="68"/>
      <c r="CA88" s="68"/>
      <c r="CB88" s="68"/>
      <c r="CC88" s="68"/>
      <c r="CD88" s="68"/>
      <c r="CE88" s="68"/>
      <c r="CF88" s="68"/>
      <c r="CG88" s="68"/>
      <c r="CH88" s="68"/>
      <c r="CI88" s="68"/>
      <c r="CJ88" s="68"/>
      <c r="CT88" s="143"/>
      <c r="CU88" s="196"/>
      <c r="CV88" s="197"/>
      <c r="CX88" s="206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Z88" s="173"/>
      <c r="EA88" s="173"/>
      <c r="EB88" s="344"/>
      <c r="EC88" s="176"/>
      <c r="ED88" s="176"/>
      <c r="EE88" s="176"/>
      <c r="EF88" s="176"/>
      <c r="EG88" s="176"/>
      <c r="EH88" s="176"/>
      <c r="EI88" s="176"/>
      <c r="EJ88" s="176"/>
      <c r="EK88" s="176"/>
      <c r="EL88" s="176"/>
      <c r="EM88" s="225"/>
      <c r="EN88" s="176"/>
      <c r="EO88" s="176"/>
      <c r="EP88" s="176"/>
      <c r="EQ88" s="176"/>
      <c r="ER88" s="176"/>
      <c r="ES88" s="176"/>
      <c r="ET88" s="176"/>
      <c r="EU88" s="176"/>
      <c r="EV88" s="176"/>
      <c r="EW88" s="176"/>
      <c r="EX88" s="176"/>
      <c r="EY88" s="176"/>
      <c r="EZ88" s="176"/>
      <c r="FA88" s="176"/>
      <c r="FB88" s="176"/>
      <c r="FC88" s="176"/>
      <c r="FD88" s="176"/>
      <c r="FE88" s="176"/>
      <c r="FF88" s="178"/>
      <c r="FG88" s="203"/>
      <c r="FH88" s="178"/>
      <c r="FI88" s="177"/>
      <c r="FJ88" s="177"/>
    </row>
    <row r="89" spans="1:166" ht="15" customHeight="1" x14ac:dyDescent="0.3">
      <c r="A89" s="48"/>
      <c r="B89" s="134"/>
      <c r="J89" s="355"/>
      <c r="M89" s="422"/>
      <c r="N89" s="47"/>
      <c r="O89" s="231"/>
      <c r="P89" s="417"/>
      <c r="S89" s="127"/>
      <c r="T89" s="470"/>
      <c r="X89" s="51"/>
      <c r="Y89" s="70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71"/>
      <c r="AK89" s="70"/>
      <c r="AL89" s="135"/>
      <c r="AM89" s="135"/>
      <c r="AN89" s="135"/>
      <c r="AO89" s="135"/>
      <c r="AP89" s="135"/>
      <c r="AQ89" s="135"/>
      <c r="AR89" s="135"/>
      <c r="AS89" s="135"/>
      <c r="AT89" s="135"/>
      <c r="AU89" s="135"/>
      <c r="AV89" s="71"/>
      <c r="AW89" s="139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136"/>
      <c r="BI89" s="136"/>
      <c r="BJ89" s="136"/>
      <c r="BK89" s="62"/>
      <c r="BL89" s="139"/>
      <c r="BM89" s="136"/>
      <c r="BN89" s="136"/>
      <c r="BO89" s="136"/>
      <c r="BP89" s="136"/>
      <c r="BQ89" s="136"/>
      <c r="BR89" s="136"/>
      <c r="BS89" s="136"/>
      <c r="BT89" s="136"/>
      <c r="BU89" s="136"/>
      <c r="BV89" s="136"/>
      <c r="BW89" s="136"/>
      <c r="BX89" s="62"/>
      <c r="BY89" s="141"/>
      <c r="BZ89" s="68"/>
      <c r="CA89" s="68"/>
      <c r="CB89" s="68"/>
      <c r="CC89" s="68"/>
      <c r="CD89" s="68"/>
      <c r="CE89" s="68"/>
      <c r="CF89" s="68"/>
      <c r="CG89" s="68"/>
      <c r="CH89" s="68"/>
      <c r="CI89" s="68"/>
      <c r="CJ89" s="68"/>
      <c r="CT89" s="143"/>
      <c r="CU89" s="196"/>
      <c r="CV89" s="197"/>
      <c r="CX89" s="206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Z89" s="173"/>
      <c r="EA89" s="173"/>
      <c r="EB89" s="344"/>
      <c r="EC89" s="176"/>
      <c r="ED89" s="176"/>
      <c r="EE89" s="176"/>
      <c r="EF89" s="176"/>
      <c r="EG89" s="176"/>
      <c r="EH89" s="176"/>
      <c r="EI89" s="176"/>
      <c r="EJ89" s="176"/>
      <c r="EK89" s="176"/>
      <c r="EL89" s="176"/>
      <c r="EM89" s="225"/>
      <c r="EN89" s="176"/>
      <c r="EO89" s="176"/>
      <c r="EP89" s="176"/>
      <c r="EQ89" s="176"/>
      <c r="ER89" s="176"/>
      <c r="ES89" s="176"/>
      <c r="ET89" s="176"/>
      <c r="EU89" s="176"/>
      <c r="EV89" s="176"/>
      <c r="EW89" s="176"/>
      <c r="EX89" s="176"/>
      <c r="EY89" s="176"/>
      <c r="EZ89" s="176"/>
      <c r="FA89" s="176"/>
      <c r="FB89" s="176"/>
      <c r="FC89" s="176"/>
      <c r="FD89" s="176"/>
      <c r="FE89" s="176"/>
      <c r="FF89" s="178"/>
      <c r="FG89" s="203"/>
      <c r="FH89" s="178"/>
      <c r="FI89" s="177"/>
      <c r="FJ89" s="177"/>
    </row>
    <row r="90" spans="1:166" ht="15" customHeight="1" x14ac:dyDescent="0.3">
      <c r="A90" s="48"/>
      <c r="B90" s="134"/>
      <c r="J90" s="355"/>
      <c r="M90" s="422"/>
      <c r="N90" s="47"/>
      <c r="O90" s="231"/>
      <c r="P90" s="417"/>
      <c r="S90" s="127"/>
      <c r="T90" s="470"/>
      <c r="X90" s="51"/>
      <c r="Y90" s="70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71"/>
      <c r="AK90" s="70"/>
      <c r="AL90" s="135"/>
      <c r="AM90" s="135"/>
      <c r="AN90" s="135"/>
      <c r="AO90" s="135"/>
      <c r="AP90" s="135"/>
      <c r="AQ90" s="135"/>
      <c r="AR90" s="135"/>
      <c r="AS90" s="135"/>
      <c r="AT90" s="135"/>
      <c r="AU90" s="135"/>
      <c r="AV90" s="71"/>
      <c r="AW90" s="139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  <c r="BI90" s="136"/>
      <c r="BJ90" s="136"/>
      <c r="BK90" s="62"/>
      <c r="BL90" s="139"/>
      <c r="BM90" s="136"/>
      <c r="BN90" s="136"/>
      <c r="BO90" s="136"/>
      <c r="BP90" s="136"/>
      <c r="BQ90" s="136"/>
      <c r="BR90" s="136"/>
      <c r="BS90" s="136"/>
      <c r="BT90" s="136"/>
      <c r="BU90" s="136"/>
      <c r="BV90" s="136"/>
      <c r="BW90" s="136"/>
      <c r="BX90" s="62"/>
      <c r="BY90" s="141"/>
      <c r="BZ90" s="68"/>
      <c r="CA90" s="68"/>
      <c r="CB90" s="68"/>
      <c r="CC90" s="68"/>
      <c r="CD90" s="68"/>
      <c r="CE90" s="68"/>
      <c r="CF90" s="68"/>
      <c r="CG90" s="68"/>
      <c r="CH90" s="68"/>
      <c r="CI90" s="68"/>
      <c r="CJ90" s="68"/>
      <c r="CT90" s="143"/>
      <c r="CU90" s="196"/>
      <c r="CV90" s="197"/>
      <c r="CX90" s="206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Z90" s="173"/>
      <c r="EA90" s="173"/>
      <c r="EB90" s="344"/>
      <c r="EC90" s="176"/>
      <c r="ED90" s="176"/>
      <c r="EE90" s="176"/>
      <c r="EF90" s="176"/>
      <c r="EG90" s="176"/>
      <c r="EH90" s="176"/>
      <c r="EI90" s="176"/>
      <c r="EJ90" s="176"/>
      <c r="EK90" s="176"/>
      <c r="EL90" s="176"/>
      <c r="EM90" s="225"/>
      <c r="EN90" s="176"/>
      <c r="EO90" s="176"/>
      <c r="EP90" s="176"/>
      <c r="EQ90" s="176"/>
      <c r="ER90" s="176"/>
      <c r="ES90" s="176"/>
      <c r="ET90" s="176"/>
      <c r="EU90" s="176"/>
      <c r="EV90" s="176"/>
      <c r="EW90" s="176"/>
      <c r="EX90" s="176"/>
      <c r="EY90" s="176"/>
      <c r="EZ90" s="176"/>
      <c r="FA90" s="176"/>
      <c r="FB90" s="176"/>
      <c r="FC90" s="176"/>
      <c r="FD90" s="176"/>
      <c r="FE90" s="176"/>
      <c r="FF90" s="178"/>
      <c r="FG90" s="203"/>
      <c r="FH90" s="178"/>
      <c r="FI90" s="177"/>
      <c r="FJ90" s="177"/>
    </row>
    <row r="91" spans="1:166" ht="15" customHeight="1" x14ac:dyDescent="0.3">
      <c r="A91" s="48"/>
      <c r="B91" s="134"/>
      <c r="J91" s="355"/>
      <c r="M91" s="422"/>
      <c r="N91" s="47"/>
      <c r="O91" s="231"/>
      <c r="P91" s="417"/>
      <c r="S91" s="127"/>
      <c r="T91" s="470"/>
      <c r="X91" s="51"/>
      <c r="Y91" s="70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71"/>
      <c r="AK91" s="70"/>
      <c r="AL91" s="135"/>
      <c r="AM91" s="135"/>
      <c r="AN91" s="135"/>
      <c r="AO91" s="135"/>
      <c r="AP91" s="135"/>
      <c r="AQ91" s="135"/>
      <c r="AR91" s="135"/>
      <c r="AS91" s="135"/>
      <c r="AT91" s="135"/>
      <c r="AU91" s="135"/>
      <c r="AV91" s="71"/>
      <c r="AW91" s="139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  <c r="BI91" s="136"/>
      <c r="BJ91" s="136"/>
      <c r="BK91" s="62"/>
      <c r="BL91" s="139"/>
      <c r="BM91" s="136"/>
      <c r="BN91" s="136"/>
      <c r="BO91" s="136"/>
      <c r="BP91" s="136"/>
      <c r="BQ91" s="136"/>
      <c r="BR91" s="136"/>
      <c r="BS91" s="136"/>
      <c r="BT91" s="136"/>
      <c r="BU91" s="136"/>
      <c r="BV91" s="136"/>
      <c r="BW91" s="136"/>
      <c r="BX91" s="62"/>
      <c r="BY91" s="141"/>
      <c r="BZ91" s="68"/>
      <c r="CA91" s="68"/>
      <c r="CB91" s="68"/>
      <c r="CC91" s="68"/>
      <c r="CD91" s="68"/>
      <c r="CE91" s="68"/>
      <c r="CF91" s="68"/>
      <c r="CG91" s="68"/>
      <c r="CH91" s="68"/>
      <c r="CI91" s="68"/>
      <c r="CJ91" s="68"/>
      <c r="CT91" s="143"/>
      <c r="CU91" s="196"/>
      <c r="CV91" s="197"/>
      <c r="CX91" s="206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Z91" s="173"/>
      <c r="EA91" s="173"/>
      <c r="EB91" s="344"/>
      <c r="EC91" s="176"/>
      <c r="ED91" s="176"/>
      <c r="EE91" s="176"/>
      <c r="EF91" s="176"/>
      <c r="EG91" s="176"/>
      <c r="EH91" s="176"/>
      <c r="EI91" s="176"/>
      <c r="EJ91" s="176"/>
      <c r="EK91" s="176"/>
      <c r="EL91" s="176"/>
      <c r="EM91" s="225"/>
      <c r="EN91" s="176"/>
      <c r="EO91" s="176"/>
      <c r="EP91" s="176"/>
      <c r="EQ91" s="176"/>
      <c r="ER91" s="176"/>
      <c r="ES91" s="176"/>
      <c r="ET91" s="176"/>
      <c r="EU91" s="176"/>
      <c r="EV91" s="176"/>
      <c r="EW91" s="176"/>
      <c r="EX91" s="176"/>
      <c r="EY91" s="176"/>
      <c r="EZ91" s="176"/>
      <c r="FA91" s="176"/>
      <c r="FB91" s="176"/>
      <c r="FC91" s="176"/>
      <c r="FD91" s="176"/>
      <c r="FE91" s="176"/>
      <c r="FF91" s="178"/>
      <c r="FG91" s="203"/>
      <c r="FH91" s="178"/>
      <c r="FI91" s="177"/>
      <c r="FJ91" s="177"/>
    </row>
    <row r="92" spans="1:166" ht="15" customHeight="1" x14ac:dyDescent="0.3">
      <c r="A92" s="48"/>
      <c r="B92" s="134"/>
      <c r="J92" s="355"/>
      <c r="M92" s="422"/>
      <c r="N92" s="47"/>
      <c r="O92" s="231"/>
      <c r="P92" s="417"/>
      <c r="S92" s="127"/>
      <c r="T92" s="470"/>
      <c r="X92" s="51"/>
      <c r="Y92" s="70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71"/>
      <c r="AK92" s="70"/>
      <c r="AL92" s="135"/>
      <c r="AM92" s="135"/>
      <c r="AN92" s="135"/>
      <c r="AO92" s="135"/>
      <c r="AP92" s="135"/>
      <c r="AQ92" s="135"/>
      <c r="AR92" s="135"/>
      <c r="AS92" s="135"/>
      <c r="AT92" s="135"/>
      <c r="AU92" s="135"/>
      <c r="AV92" s="71"/>
      <c r="AW92" s="139"/>
      <c r="AX92" s="136"/>
      <c r="AY92" s="136"/>
      <c r="AZ92" s="136"/>
      <c r="BA92" s="136"/>
      <c r="BB92" s="136"/>
      <c r="BC92" s="136"/>
      <c r="BD92" s="136"/>
      <c r="BE92" s="136"/>
      <c r="BF92" s="136"/>
      <c r="BG92" s="136"/>
      <c r="BH92" s="136"/>
      <c r="BI92" s="136"/>
      <c r="BJ92" s="136"/>
      <c r="BK92" s="62"/>
      <c r="BL92" s="139"/>
      <c r="BM92" s="136"/>
      <c r="BN92" s="136"/>
      <c r="BO92" s="136"/>
      <c r="BP92" s="136"/>
      <c r="BQ92" s="136"/>
      <c r="BR92" s="136"/>
      <c r="BS92" s="136"/>
      <c r="BT92" s="136"/>
      <c r="BU92" s="136"/>
      <c r="BV92" s="136"/>
      <c r="BW92" s="136"/>
      <c r="BX92" s="62"/>
      <c r="BY92" s="141"/>
      <c r="BZ92" s="68"/>
      <c r="CA92" s="68"/>
      <c r="CB92" s="68"/>
      <c r="CC92" s="68"/>
      <c r="CD92" s="68"/>
      <c r="CE92" s="68"/>
      <c r="CF92" s="68"/>
      <c r="CG92" s="68"/>
      <c r="CH92" s="68"/>
      <c r="CI92" s="68"/>
      <c r="CJ92" s="68"/>
      <c r="CT92" s="143"/>
      <c r="CU92" s="196"/>
      <c r="CV92" s="197"/>
      <c r="CX92" s="206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Z92" s="173"/>
      <c r="EA92" s="173"/>
      <c r="EB92" s="344"/>
      <c r="EC92" s="176"/>
      <c r="ED92" s="176"/>
      <c r="EE92" s="176"/>
      <c r="EF92" s="176"/>
      <c r="EG92" s="176"/>
      <c r="EH92" s="176"/>
      <c r="EI92" s="176"/>
      <c r="EJ92" s="176"/>
      <c r="EK92" s="176"/>
      <c r="EL92" s="176"/>
      <c r="EM92" s="225"/>
      <c r="EN92" s="176"/>
      <c r="EO92" s="176"/>
      <c r="EP92" s="176"/>
      <c r="EQ92" s="176"/>
      <c r="ER92" s="176"/>
      <c r="ES92" s="176"/>
      <c r="ET92" s="176"/>
      <c r="EU92" s="176"/>
      <c r="EV92" s="176"/>
      <c r="EW92" s="176"/>
      <c r="EX92" s="176"/>
      <c r="EY92" s="176"/>
      <c r="EZ92" s="176"/>
      <c r="FA92" s="176"/>
      <c r="FB92" s="176"/>
      <c r="FC92" s="176"/>
      <c r="FD92" s="176"/>
      <c r="FE92" s="176"/>
      <c r="FF92" s="178"/>
      <c r="FG92" s="203"/>
      <c r="FH92" s="178"/>
      <c r="FI92" s="177"/>
      <c r="FJ92" s="177"/>
    </row>
    <row r="93" spans="1:166" ht="15" customHeight="1" x14ac:dyDescent="0.3">
      <c r="A93" s="48"/>
      <c r="B93" s="134"/>
      <c r="J93" s="355"/>
      <c r="M93" s="422"/>
      <c r="N93" s="47"/>
      <c r="O93" s="231"/>
      <c r="P93" s="417"/>
      <c r="S93" s="127"/>
      <c r="T93" s="470"/>
      <c r="X93" s="51"/>
      <c r="Y93" s="70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71"/>
      <c r="AK93" s="70"/>
      <c r="AL93" s="135"/>
      <c r="AM93" s="135"/>
      <c r="AN93" s="135"/>
      <c r="AO93" s="135"/>
      <c r="AP93" s="135"/>
      <c r="AQ93" s="135"/>
      <c r="AR93" s="135"/>
      <c r="AS93" s="135"/>
      <c r="AT93" s="135"/>
      <c r="AU93" s="135"/>
      <c r="AV93" s="71"/>
      <c r="AW93" s="139"/>
      <c r="AX93" s="136"/>
      <c r="AY93" s="136"/>
      <c r="AZ93" s="136"/>
      <c r="BA93" s="136"/>
      <c r="BB93" s="136"/>
      <c r="BC93" s="136"/>
      <c r="BD93" s="136"/>
      <c r="BE93" s="136"/>
      <c r="BF93" s="136"/>
      <c r="BG93" s="136"/>
      <c r="BH93" s="136"/>
      <c r="BI93" s="136"/>
      <c r="BJ93" s="136"/>
      <c r="BK93" s="62"/>
      <c r="BL93" s="139"/>
      <c r="BM93" s="136"/>
      <c r="BN93" s="136"/>
      <c r="BO93" s="136"/>
      <c r="BP93" s="136"/>
      <c r="BQ93" s="136"/>
      <c r="BR93" s="136"/>
      <c r="BS93" s="136"/>
      <c r="BT93" s="136"/>
      <c r="BU93" s="136"/>
      <c r="BV93" s="136"/>
      <c r="BW93" s="136"/>
      <c r="BX93" s="62"/>
      <c r="BY93" s="141"/>
      <c r="BZ93" s="68"/>
      <c r="CA93" s="68"/>
      <c r="CB93" s="68"/>
      <c r="CC93" s="68"/>
      <c r="CD93" s="68"/>
      <c r="CE93" s="68"/>
      <c r="CF93" s="68"/>
      <c r="CG93" s="68"/>
      <c r="CH93" s="68"/>
      <c r="CI93" s="68"/>
      <c r="CJ93" s="68"/>
      <c r="CT93" s="143"/>
      <c r="CU93" s="196"/>
      <c r="CV93" s="197"/>
      <c r="CX93" s="206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Z93" s="173"/>
      <c r="EA93" s="173"/>
      <c r="EB93" s="344"/>
      <c r="EC93" s="176"/>
      <c r="ED93" s="176"/>
      <c r="EE93" s="176"/>
      <c r="EF93" s="176"/>
      <c r="EG93" s="176"/>
      <c r="EH93" s="176"/>
      <c r="EI93" s="176"/>
      <c r="EJ93" s="176"/>
      <c r="EK93" s="176"/>
      <c r="EL93" s="176"/>
      <c r="EM93" s="225"/>
      <c r="EN93" s="176"/>
      <c r="EO93" s="176"/>
      <c r="EP93" s="176"/>
      <c r="EQ93" s="176"/>
      <c r="ER93" s="176"/>
      <c r="ES93" s="176"/>
      <c r="ET93" s="176"/>
      <c r="EU93" s="176"/>
      <c r="EV93" s="176"/>
      <c r="EW93" s="176"/>
      <c r="EX93" s="176"/>
      <c r="EY93" s="176"/>
      <c r="EZ93" s="176"/>
      <c r="FA93" s="176"/>
      <c r="FB93" s="176"/>
      <c r="FC93" s="176"/>
      <c r="FD93" s="176"/>
      <c r="FE93" s="176"/>
      <c r="FF93" s="178"/>
      <c r="FG93" s="203"/>
      <c r="FH93" s="178"/>
      <c r="FI93" s="177"/>
      <c r="FJ93" s="177"/>
    </row>
    <row r="94" spans="1:166" ht="15" customHeight="1" x14ac:dyDescent="0.3">
      <c r="A94" s="48"/>
      <c r="B94" s="134"/>
      <c r="J94" s="355"/>
      <c r="M94" s="422"/>
      <c r="N94" s="47"/>
      <c r="O94" s="231"/>
      <c r="P94" s="417"/>
      <c r="S94" s="127"/>
      <c r="T94" s="470"/>
      <c r="X94" s="51"/>
      <c r="Y94" s="70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71"/>
      <c r="AK94" s="70"/>
      <c r="AL94" s="135"/>
      <c r="AM94" s="135"/>
      <c r="AN94" s="135"/>
      <c r="AO94" s="135"/>
      <c r="AP94" s="135"/>
      <c r="AQ94" s="135"/>
      <c r="AR94" s="135"/>
      <c r="AS94" s="135"/>
      <c r="AT94" s="135"/>
      <c r="AU94" s="135"/>
      <c r="AV94" s="71"/>
      <c r="AW94" s="139"/>
      <c r="AX94" s="136"/>
      <c r="AY94" s="136"/>
      <c r="AZ94" s="136"/>
      <c r="BA94" s="136"/>
      <c r="BB94" s="136"/>
      <c r="BC94" s="136"/>
      <c r="BD94" s="136"/>
      <c r="BE94" s="136"/>
      <c r="BF94" s="136"/>
      <c r="BG94" s="136"/>
      <c r="BH94" s="136"/>
      <c r="BI94" s="136"/>
      <c r="BJ94" s="136"/>
      <c r="BK94" s="62"/>
      <c r="BL94" s="139"/>
      <c r="BM94" s="136"/>
      <c r="BN94" s="136"/>
      <c r="BO94" s="136"/>
      <c r="BP94" s="136"/>
      <c r="BQ94" s="136"/>
      <c r="BR94" s="136"/>
      <c r="BS94" s="136"/>
      <c r="BT94" s="136"/>
      <c r="BU94" s="136"/>
      <c r="BV94" s="136"/>
      <c r="BW94" s="136"/>
      <c r="BX94" s="62"/>
      <c r="BY94" s="141"/>
      <c r="BZ94" s="68"/>
      <c r="CA94" s="68"/>
      <c r="CB94" s="68"/>
      <c r="CC94" s="68"/>
      <c r="CD94" s="68"/>
      <c r="CE94" s="68"/>
      <c r="CF94" s="68"/>
      <c r="CG94" s="68"/>
      <c r="CH94" s="68"/>
      <c r="CI94" s="68"/>
      <c r="CJ94" s="68"/>
      <c r="CT94" s="143"/>
      <c r="CU94" s="196"/>
      <c r="CV94" s="197"/>
      <c r="CX94" s="206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Z94" s="173"/>
      <c r="EA94" s="173"/>
      <c r="EB94" s="344"/>
      <c r="EC94" s="176"/>
      <c r="ED94" s="176"/>
      <c r="EE94" s="176"/>
      <c r="EF94" s="176"/>
      <c r="EG94" s="176"/>
      <c r="EH94" s="176"/>
      <c r="EI94" s="176"/>
      <c r="EJ94" s="176"/>
      <c r="EK94" s="176"/>
      <c r="EL94" s="176"/>
      <c r="EM94" s="225"/>
      <c r="EN94" s="176"/>
      <c r="EO94" s="176"/>
      <c r="EP94" s="176"/>
      <c r="EQ94" s="176"/>
      <c r="ER94" s="176"/>
      <c r="ES94" s="176"/>
      <c r="ET94" s="176"/>
      <c r="EU94" s="176"/>
      <c r="EV94" s="176"/>
      <c r="EW94" s="176"/>
      <c r="EX94" s="176"/>
      <c r="EY94" s="176"/>
      <c r="EZ94" s="176"/>
      <c r="FA94" s="176"/>
      <c r="FB94" s="176"/>
      <c r="FC94" s="176"/>
      <c r="FD94" s="176"/>
      <c r="FE94" s="176"/>
      <c r="FF94" s="178"/>
      <c r="FG94" s="203"/>
      <c r="FH94" s="178"/>
      <c r="FI94" s="177"/>
      <c r="FJ94" s="177"/>
    </row>
    <row r="95" spans="1:166" ht="15" customHeight="1" x14ac:dyDescent="0.3">
      <c r="A95" s="48"/>
      <c r="B95" s="134"/>
      <c r="J95" s="355"/>
      <c r="M95" s="422"/>
      <c r="N95" s="47"/>
      <c r="O95" s="231"/>
      <c r="P95" s="417"/>
      <c r="S95" s="127"/>
      <c r="T95" s="470"/>
      <c r="X95" s="51"/>
      <c r="Y95" s="70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71"/>
      <c r="AK95" s="70"/>
      <c r="AL95" s="135"/>
      <c r="AM95" s="135"/>
      <c r="AN95" s="135"/>
      <c r="AO95" s="135"/>
      <c r="AP95" s="135"/>
      <c r="AQ95" s="135"/>
      <c r="AR95" s="135"/>
      <c r="AS95" s="135"/>
      <c r="AT95" s="135"/>
      <c r="AU95" s="135"/>
      <c r="AV95" s="71"/>
      <c r="AW95" s="139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  <c r="BI95" s="136"/>
      <c r="BJ95" s="136"/>
      <c r="BK95" s="62"/>
      <c r="BL95" s="139"/>
      <c r="BM95" s="136"/>
      <c r="BN95" s="136"/>
      <c r="BO95" s="136"/>
      <c r="BP95" s="136"/>
      <c r="BQ95" s="136"/>
      <c r="BR95" s="136"/>
      <c r="BS95" s="136"/>
      <c r="BT95" s="136"/>
      <c r="BU95" s="136"/>
      <c r="BV95" s="136"/>
      <c r="BW95" s="136"/>
      <c r="BX95" s="62"/>
      <c r="BY95" s="141"/>
      <c r="BZ95" s="68"/>
      <c r="CA95" s="68"/>
      <c r="CB95" s="68"/>
      <c r="CC95" s="68"/>
      <c r="CD95" s="68"/>
      <c r="CE95" s="68"/>
      <c r="CF95" s="68"/>
      <c r="CG95" s="68"/>
      <c r="CH95" s="68"/>
      <c r="CI95" s="68"/>
      <c r="CJ95" s="68"/>
      <c r="CT95" s="143"/>
      <c r="CU95" s="196"/>
      <c r="CV95" s="197"/>
      <c r="CX95" s="206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Z95" s="173"/>
      <c r="EA95" s="173"/>
      <c r="EB95" s="344"/>
      <c r="EC95" s="176"/>
      <c r="ED95" s="176"/>
      <c r="EE95" s="176"/>
      <c r="EF95" s="176"/>
      <c r="EG95" s="176"/>
      <c r="EH95" s="176"/>
      <c r="EI95" s="176"/>
      <c r="EJ95" s="176"/>
      <c r="EK95" s="176"/>
      <c r="EL95" s="176"/>
      <c r="EM95" s="225"/>
      <c r="EN95" s="176"/>
      <c r="EO95" s="176"/>
      <c r="EP95" s="176"/>
      <c r="EQ95" s="176"/>
      <c r="ER95" s="176"/>
      <c r="ES95" s="176"/>
      <c r="ET95" s="176"/>
      <c r="EU95" s="176"/>
      <c r="EV95" s="176"/>
      <c r="EW95" s="176"/>
      <c r="EX95" s="176"/>
      <c r="EY95" s="176"/>
      <c r="EZ95" s="176"/>
      <c r="FA95" s="176"/>
      <c r="FB95" s="176"/>
      <c r="FC95" s="176"/>
      <c r="FD95" s="176"/>
      <c r="FE95" s="176"/>
      <c r="FF95" s="178"/>
      <c r="FG95" s="203"/>
      <c r="FH95" s="178"/>
      <c r="FI95" s="177"/>
      <c r="FJ95" s="177"/>
    </row>
    <row r="96" spans="1:166" ht="15" customHeight="1" x14ac:dyDescent="0.3">
      <c r="A96" s="48"/>
      <c r="B96" s="134"/>
      <c r="J96" s="355"/>
      <c r="M96" s="422"/>
      <c r="N96" s="47"/>
      <c r="O96" s="231"/>
      <c r="P96" s="417"/>
      <c r="S96" s="127"/>
      <c r="T96" s="470"/>
      <c r="X96" s="51"/>
      <c r="Y96" s="70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71"/>
      <c r="AK96" s="70"/>
      <c r="AL96" s="135"/>
      <c r="AM96" s="135"/>
      <c r="AN96" s="135"/>
      <c r="AO96" s="135"/>
      <c r="AP96" s="135"/>
      <c r="AQ96" s="135"/>
      <c r="AR96" s="135"/>
      <c r="AS96" s="135"/>
      <c r="AT96" s="135"/>
      <c r="AU96" s="135"/>
      <c r="AV96" s="71"/>
      <c r="AW96" s="139"/>
      <c r="AX96" s="136"/>
      <c r="AY96" s="136"/>
      <c r="AZ96" s="136"/>
      <c r="BA96" s="136"/>
      <c r="BB96" s="136"/>
      <c r="BC96" s="136"/>
      <c r="BD96" s="136"/>
      <c r="BE96" s="136"/>
      <c r="BF96" s="136"/>
      <c r="BG96" s="136"/>
      <c r="BH96" s="136"/>
      <c r="BI96" s="136"/>
      <c r="BJ96" s="136"/>
      <c r="BK96" s="62"/>
      <c r="BL96" s="139"/>
      <c r="BM96" s="136"/>
      <c r="BN96" s="136"/>
      <c r="BO96" s="136"/>
      <c r="BP96" s="136"/>
      <c r="BQ96" s="136"/>
      <c r="BR96" s="136"/>
      <c r="BS96" s="136"/>
      <c r="BT96" s="136"/>
      <c r="BU96" s="136"/>
      <c r="BV96" s="136"/>
      <c r="BW96" s="136"/>
      <c r="BX96" s="62"/>
      <c r="BY96" s="141"/>
      <c r="BZ96" s="68"/>
      <c r="CA96" s="68"/>
      <c r="CB96" s="68"/>
      <c r="CC96" s="68"/>
      <c r="CD96" s="68"/>
      <c r="CE96" s="68"/>
      <c r="CF96" s="68"/>
      <c r="CG96" s="68"/>
      <c r="CH96" s="68"/>
      <c r="CI96" s="68"/>
      <c r="CJ96" s="68"/>
      <c r="CT96" s="143"/>
      <c r="CU96" s="196"/>
      <c r="CV96" s="197"/>
      <c r="CX96" s="206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Z96" s="173"/>
      <c r="EA96" s="173"/>
      <c r="EB96" s="344"/>
      <c r="EC96" s="176"/>
      <c r="ED96" s="176"/>
      <c r="EE96" s="176"/>
      <c r="EF96" s="176"/>
      <c r="EG96" s="176"/>
      <c r="EH96" s="176"/>
      <c r="EI96" s="176"/>
      <c r="EJ96" s="176"/>
      <c r="EK96" s="176"/>
      <c r="EL96" s="176"/>
      <c r="EM96" s="225"/>
      <c r="EN96" s="176"/>
      <c r="EO96" s="176"/>
      <c r="EP96" s="176"/>
      <c r="EQ96" s="176"/>
      <c r="ER96" s="176"/>
      <c r="ES96" s="176"/>
      <c r="ET96" s="176"/>
      <c r="EU96" s="176"/>
      <c r="EV96" s="176"/>
      <c r="EW96" s="176"/>
      <c r="EX96" s="176"/>
      <c r="EY96" s="176"/>
      <c r="EZ96" s="176"/>
      <c r="FA96" s="176"/>
      <c r="FB96" s="176"/>
      <c r="FC96" s="176"/>
      <c r="FD96" s="176"/>
      <c r="FE96" s="176"/>
      <c r="FF96" s="178"/>
      <c r="FG96" s="203"/>
      <c r="FH96" s="178"/>
      <c r="FI96" s="177"/>
      <c r="FJ96" s="177"/>
    </row>
    <row r="97" spans="1:166" ht="15" customHeight="1" x14ac:dyDescent="0.3">
      <c r="A97" s="48"/>
      <c r="B97" s="134"/>
      <c r="J97" s="355"/>
      <c r="M97" s="422"/>
      <c r="N97" s="47"/>
      <c r="O97" s="231"/>
      <c r="P97" s="417"/>
      <c r="S97" s="127"/>
      <c r="T97" s="470"/>
      <c r="X97" s="51"/>
      <c r="Y97" s="70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71"/>
      <c r="AK97" s="70"/>
      <c r="AL97" s="135"/>
      <c r="AM97" s="135"/>
      <c r="AN97" s="135"/>
      <c r="AO97" s="135"/>
      <c r="AP97" s="135"/>
      <c r="AQ97" s="135"/>
      <c r="AR97" s="135"/>
      <c r="AS97" s="135"/>
      <c r="AT97" s="135"/>
      <c r="AU97" s="135"/>
      <c r="AV97" s="71"/>
      <c r="AW97" s="139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  <c r="BI97" s="136"/>
      <c r="BJ97" s="136"/>
      <c r="BK97" s="62"/>
      <c r="BL97" s="139"/>
      <c r="BM97" s="136"/>
      <c r="BN97" s="136"/>
      <c r="BO97" s="136"/>
      <c r="BP97" s="136"/>
      <c r="BQ97" s="136"/>
      <c r="BR97" s="136"/>
      <c r="BS97" s="136"/>
      <c r="BT97" s="136"/>
      <c r="BU97" s="136"/>
      <c r="BV97" s="136"/>
      <c r="BW97" s="136"/>
      <c r="BX97" s="62"/>
      <c r="BY97" s="141"/>
      <c r="BZ97" s="68"/>
      <c r="CA97" s="68"/>
      <c r="CB97" s="68"/>
      <c r="CC97" s="68"/>
      <c r="CD97" s="68"/>
      <c r="CE97" s="68"/>
      <c r="CF97" s="68"/>
      <c r="CG97" s="68"/>
      <c r="CH97" s="68"/>
      <c r="CI97" s="68"/>
      <c r="CJ97" s="68"/>
      <c r="CT97" s="143"/>
      <c r="CU97" s="196"/>
      <c r="CV97" s="197"/>
      <c r="CX97" s="206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Z97" s="173"/>
      <c r="EA97" s="173"/>
      <c r="EB97" s="344"/>
      <c r="EC97" s="176"/>
      <c r="ED97" s="176"/>
      <c r="EE97" s="176"/>
      <c r="EF97" s="176"/>
      <c r="EG97" s="176"/>
      <c r="EH97" s="176"/>
      <c r="EI97" s="176"/>
      <c r="EJ97" s="176"/>
      <c r="EK97" s="176"/>
      <c r="EL97" s="176"/>
      <c r="EM97" s="225"/>
      <c r="EN97" s="176"/>
      <c r="EO97" s="176"/>
      <c r="EP97" s="176"/>
      <c r="EQ97" s="176"/>
      <c r="ER97" s="176"/>
      <c r="ES97" s="176"/>
      <c r="ET97" s="176"/>
      <c r="EU97" s="176"/>
      <c r="EV97" s="176"/>
      <c r="EW97" s="176"/>
      <c r="EX97" s="176"/>
      <c r="EY97" s="176"/>
      <c r="EZ97" s="176"/>
      <c r="FA97" s="176"/>
      <c r="FB97" s="176"/>
      <c r="FC97" s="176"/>
      <c r="FD97" s="176"/>
      <c r="FE97" s="176"/>
      <c r="FF97" s="178"/>
      <c r="FG97" s="203"/>
      <c r="FH97" s="178"/>
      <c r="FI97" s="177"/>
      <c r="FJ97" s="177"/>
    </row>
    <row r="98" spans="1:166" ht="15" customHeight="1" x14ac:dyDescent="0.3">
      <c r="A98" s="48"/>
      <c r="B98" s="134"/>
      <c r="J98" s="355"/>
      <c r="M98" s="422"/>
      <c r="N98" s="47"/>
      <c r="O98" s="231"/>
      <c r="P98" s="417"/>
      <c r="S98" s="127"/>
      <c r="T98" s="470"/>
      <c r="X98" s="51"/>
      <c r="Y98" s="70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71"/>
      <c r="AK98" s="70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71"/>
      <c r="AW98" s="139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  <c r="BI98" s="136"/>
      <c r="BJ98" s="136"/>
      <c r="BK98" s="62"/>
      <c r="BL98" s="139"/>
      <c r="BM98" s="136"/>
      <c r="BN98" s="136"/>
      <c r="BO98" s="136"/>
      <c r="BP98" s="136"/>
      <c r="BQ98" s="136"/>
      <c r="BR98" s="136"/>
      <c r="BS98" s="136"/>
      <c r="BT98" s="136"/>
      <c r="BU98" s="136"/>
      <c r="BV98" s="136"/>
      <c r="BW98" s="136"/>
      <c r="BX98" s="62"/>
      <c r="BY98" s="141"/>
      <c r="BZ98" s="68"/>
      <c r="CA98" s="68"/>
      <c r="CB98" s="68"/>
      <c r="CC98" s="68"/>
      <c r="CD98" s="68"/>
      <c r="CE98" s="68"/>
      <c r="CF98" s="68"/>
      <c r="CG98" s="68"/>
      <c r="CH98" s="68"/>
      <c r="CI98" s="68"/>
      <c r="CJ98" s="68"/>
      <c r="CT98" s="143"/>
      <c r="CU98" s="196"/>
      <c r="CV98" s="197"/>
      <c r="CX98" s="206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Z98" s="173"/>
      <c r="EA98" s="173"/>
      <c r="EB98" s="344"/>
      <c r="EC98" s="176"/>
      <c r="ED98" s="176"/>
      <c r="EE98" s="176"/>
      <c r="EF98" s="176"/>
      <c r="EG98" s="176"/>
      <c r="EH98" s="176"/>
      <c r="EI98" s="176"/>
      <c r="EJ98" s="176"/>
      <c r="EK98" s="176"/>
      <c r="EL98" s="176"/>
      <c r="EM98" s="225"/>
      <c r="EN98" s="176"/>
      <c r="EO98" s="176"/>
      <c r="EP98" s="176"/>
      <c r="EQ98" s="176"/>
      <c r="ER98" s="176"/>
      <c r="ES98" s="176"/>
      <c r="ET98" s="176"/>
      <c r="EU98" s="176"/>
      <c r="EV98" s="176"/>
      <c r="EW98" s="176"/>
      <c r="EX98" s="176"/>
      <c r="EY98" s="176"/>
      <c r="EZ98" s="176"/>
      <c r="FA98" s="176"/>
      <c r="FB98" s="176"/>
      <c r="FC98" s="176"/>
      <c r="FD98" s="176"/>
      <c r="FE98" s="176"/>
      <c r="FF98" s="178"/>
      <c r="FG98" s="203"/>
      <c r="FH98" s="178"/>
      <c r="FI98" s="177"/>
      <c r="FJ98" s="177"/>
    </row>
    <row r="99" spans="1:166" ht="15" customHeight="1" x14ac:dyDescent="0.3">
      <c r="A99" s="48"/>
      <c r="B99" s="134"/>
      <c r="J99" s="355"/>
      <c r="M99" s="422"/>
      <c r="N99" s="47"/>
      <c r="O99" s="231"/>
      <c r="P99" s="417"/>
      <c r="S99" s="127"/>
      <c r="T99" s="470"/>
      <c r="X99" s="51"/>
      <c r="Y99" s="70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71"/>
      <c r="AK99" s="70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71"/>
      <c r="AW99" s="139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  <c r="BI99" s="136"/>
      <c r="BJ99" s="136"/>
      <c r="BK99" s="62"/>
      <c r="BL99" s="139"/>
      <c r="BM99" s="136"/>
      <c r="BN99" s="136"/>
      <c r="BO99" s="136"/>
      <c r="BP99" s="136"/>
      <c r="BQ99" s="136"/>
      <c r="BR99" s="136"/>
      <c r="BS99" s="136"/>
      <c r="BT99" s="136"/>
      <c r="BU99" s="136"/>
      <c r="BV99" s="136"/>
      <c r="BW99" s="136"/>
      <c r="BX99" s="62"/>
      <c r="BY99" s="141"/>
      <c r="BZ99" s="68"/>
      <c r="CA99" s="68"/>
      <c r="CB99" s="68"/>
      <c r="CC99" s="68"/>
      <c r="CD99" s="68"/>
      <c r="CE99" s="68"/>
      <c r="CF99" s="68"/>
      <c r="CG99" s="68"/>
      <c r="CH99" s="68"/>
      <c r="CI99" s="68"/>
      <c r="CJ99" s="68"/>
      <c r="CT99" s="143"/>
      <c r="CU99" s="196"/>
      <c r="CV99" s="197"/>
      <c r="CX99" s="206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Z99" s="173"/>
      <c r="EA99" s="173"/>
      <c r="EB99" s="344"/>
      <c r="EC99" s="176"/>
      <c r="ED99" s="176"/>
      <c r="EE99" s="176"/>
      <c r="EF99" s="176"/>
      <c r="EG99" s="176"/>
      <c r="EH99" s="176"/>
      <c r="EI99" s="176"/>
      <c r="EJ99" s="176"/>
      <c r="EK99" s="176"/>
      <c r="EL99" s="176"/>
      <c r="EM99" s="225"/>
      <c r="EN99" s="176"/>
      <c r="EO99" s="176"/>
      <c r="EP99" s="176"/>
      <c r="EQ99" s="176"/>
      <c r="ER99" s="176"/>
      <c r="ES99" s="176"/>
      <c r="ET99" s="176"/>
      <c r="EU99" s="176"/>
      <c r="EV99" s="176"/>
      <c r="EW99" s="176"/>
      <c r="EX99" s="176"/>
      <c r="EY99" s="176"/>
      <c r="EZ99" s="176"/>
      <c r="FA99" s="176"/>
      <c r="FB99" s="176"/>
      <c r="FC99" s="176"/>
      <c r="FD99" s="176"/>
      <c r="FE99" s="176"/>
      <c r="FF99" s="178"/>
      <c r="FG99" s="203"/>
      <c r="FH99" s="178"/>
      <c r="FI99" s="177"/>
      <c r="FJ99" s="177"/>
    </row>
    <row r="100" spans="1:166" ht="15" customHeight="1" x14ac:dyDescent="0.3">
      <c r="A100" s="48"/>
      <c r="B100" s="134"/>
      <c r="J100" s="355"/>
      <c r="M100" s="422"/>
      <c r="N100" s="47"/>
      <c r="O100" s="231"/>
      <c r="P100" s="417"/>
      <c r="S100" s="127"/>
      <c r="T100" s="470"/>
      <c r="X100" s="51"/>
      <c r="Y100" s="70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71"/>
      <c r="AK100" s="70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71"/>
      <c r="AW100" s="139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136"/>
      <c r="BH100" s="136"/>
      <c r="BI100" s="136"/>
      <c r="BJ100" s="136"/>
      <c r="BK100" s="62"/>
      <c r="BL100" s="139"/>
      <c r="BM100" s="136"/>
      <c r="BN100" s="136"/>
      <c r="BO100" s="136"/>
      <c r="BP100" s="136"/>
      <c r="BQ100" s="136"/>
      <c r="BR100" s="136"/>
      <c r="BS100" s="136"/>
      <c r="BT100" s="136"/>
      <c r="BU100" s="136"/>
      <c r="BV100" s="136"/>
      <c r="BW100" s="136"/>
      <c r="BX100" s="62"/>
      <c r="BY100" s="141"/>
      <c r="BZ100" s="68"/>
      <c r="CA100" s="68"/>
      <c r="CB100" s="68"/>
      <c r="CC100" s="68"/>
      <c r="CD100" s="68"/>
      <c r="CE100" s="68"/>
      <c r="CF100" s="68"/>
      <c r="CG100" s="68"/>
      <c r="CH100" s="68"/>
      <c r="CI100" s="68"/>
      <c r="CJ100" s="68"/>
      <c r="CT100" s="143"/>
      <c r="CU100" s="196"/>
      <c r="CV100" s="197"/>
      <c r="CX100" s="206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Z100" s="173"/>
      <c r="EA100" s="173"/>
      <c r="EB100" s="344"/>
      <c r="EC100" s="176"/>
      <c r="ED100" s="176"/>
      <c r="EE100" s="176"/>
      <c r="EF100" s="176"/>
      <c r="EG100" s="176"/>
      <c r="EH100" s="176"/>
      <c r="EI100" s="176"/>
      <c r="EJ100" s="176"/>
      <c r="EK100" s="176"/>
      <c r="EL100" s="176"/>
      <c r="EM100" s="225"/>
      <c r="EN100" s="176"/>
      <c r="EO100" s="176"/>
      <c r="EP100" s="176"/>
      <c r="EQ100" s="176"/>
      <c r="ER100" s="176"/>
      <c r="ES100" s="176"/>
      <c r="ET100" s="176"/>
      <c r="EU100" s="176"/>
      <c r="EV100" s="176"/>
      <c r="EW100" s="176"/>
      <c r="EX100" s="176"/>
      <c r="EY100" s="176"/>
      <c r="EZ100" s="176"/>
      <c r="FA100" s="176"/>
      <c r="FB100" s="176"/>
      <c r="FC100" s="176"/>
      <c r="FD100" s="176"/>
      <c r="FE100" s="176"/>
      <c r="FF100" s="178"/>
      <c r="FG100" s="203"/>
      <c r="FH100" s="178"/>
      <c r="FI100" s="177"/>
      <c r="FJ100" s="177"/>
    </row>
    <row r="101" spans="1:166" ht="15" customHeight="1" x14ac:dyDescent="0.3">
      <c r="A101" s="48"/>
      <c r="B101" s="134"/>
      <c r="J101" s="355"/>
      <c r="M101" s="422"/>
      <c r="N101" s="47"/>
      <c r="O101" s="231"/>
      <c r="P101" s="417"/>
      <c r="S101" s="127"/>
      <c r="T101" s="470"/>
      <c r="X101" s="51"/>
      <c r="Y101" s="70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71"/>
      <c r="AK101" s="70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71"/>
      <c r="AW101" s="139"/>
      <c r="AX101" s="136"/>
      <c r="AY101" s="136"/>
      <c r="AZ101" s="136"/>
      <c r="BA101" s="136"/>
      <c r="BB101" s="136"/>
      <c r="BC101" s="136"/>
      <c r="BD101" s="136"/>
      <c r="BE101" s="136"/>
      <c r="BF101" s="136"/>
      <c r="BG101" s="136"/>
      <c r="BH101" s="136"/>
      <c r="BI101" s="136"/>
      <c r="BJ101" s="136"/>
      <c r="BK101" s="62"/>
      <c r="BL101" s="139"/>
      <c r="BM101" s="136"/>
      <c r="BN101" s="136"/>
      <c r="BO101" s="136"/>
      <c r="BP101" s="136"/>
      <c r="BQ101" s="136"/>
      <c r="BR101" s="136"/>
      <c r="BS101" s="136"/>
      <c r="BT101" s="136"/>
      <c r="BU101" s="136"/>
      <c r="BV101" s="136"/>
      <c r="BW101" s="136"/>
      <c r="BX101" s="62"/>
      <c r="BY101" s="141"/>
      <c r="BZ101" s="68"/>
      <c r="CA101" s="68"/>
      <c r="CB101" s="68"/>
      <c r="CC101" s="68"/>
      <c r="CD101" s="68"/>
      <c r="CE101" s="68"/>
      <c r="CF101" s="68"/>
      <c r="CG101" s="68"/>
      <c r="CH101" s="68"/>
      <c r="CI101" s="68"/>
      <c r="CJ101" s="68"/>
      <c r="CT101" s="143"/>
      <c r="CU101" s="196"/>
      <c r="CV101" s="197"/>
      <c r="CX101" s="206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Z101" s="173"/>
      <c r="EA101" s="173"/>
      <c r="EB101" s="344"/>
      <c r="EC101" s="176"/>
      <c r="ED101" s="176"/>
      <c r="EE101" s="176"/>
      <c r="EF101" s="176"/>
      <c r="EG101" s="176"/>
      <c r="EH101" s="176"/>
      <c r="EI101" s="176"/>
      <c r="EJ101" s="176"/>
      <c r="EK101" s="176"/>
      <c r="EL101" s="176"/>
      <c r="EM101" s="225"/>
      <c r="EN101" s="176"/>
      <c r="EO101" s="176"/>
      <c r="EP101" s="176"/>
      <c r="EQ101" s="176"/>
      <c r="ER101" s="176"/>
      <c r="ES101" s="176"/>
      <c r="ET101" s="176"/>
      <c r="EU101" s="176"/>
      <c r="EV101" s="176"/>
      <c r="EW101" s="176"/>
      <c r="EX101" s="176"/>
      <c r="EY101" s="176"/>
      <c r="EZ101" s="176"/>
      <c r="FA101" s="176"/>
      <c r="FB101" s="176"/>
      <c r="FC101" s="176"/>
      <c r="FD101" s="176"/>
      <c r="FE101" s="176"/>
      <c r="FF101" s="178"/>
      <c r="FG101" s="203"/>
      <c r="FH101" s="178"/>
      <c r="FI101" s="177"/>
      <c r="FJ101" s="177"/>
    </row>
    <row r="102" spans="1:166" ht="15" customHeight="1" x14ac:dyDescent="0.3">
      <c r="A102" s="48"/>
      <c r="B102" s="134"/>
      <c r="J102" s="355"/>
      <c r="M102" s="422"/>
      <c r="N102" s="47"/>
      <c r="O102" s="231"/>
      <c r="P102" s="417"/>
      <c r="S102" s="127"/>
      <c r="T102" s="470"/>
      <c r="X102" s="51"/>
      <c r="Y102" s="70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71"/>
      <c r="AK102" s="70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71"/>
      <c r="AW102" s="139"/>
      <c r="AX102" s="136"/>
      <c r="AY102" s="136"/>
      <c r="AZ102" s="136"/>
      <c r="BA102" s="136"/>
      <c r="BB102" s="136"/>
      <c r="BC102" s="136"/>
      <c r="BD102" s="136"/>
      <c r="BE102" s="136"/>
      <c r="BF102" s="136"/>
      <c r="BG102" s="136"/>
      <c r="BH102" s="136"/>
      <c r="BI102" s="136"/>
      <c r="BJ102" s="136"/>
      <c r="BK102" s="62"/>
      <c r="BL102" s="139"/>
      <c r="BM102" s="136"/>
      <c r="BN102" s="136"/>
      <c r="BO102" s="136"/>
      <c r="BP102" s="136"/>
      <c r="BQ102" s="136"/>
      <c r="BR102" s="136"/>
      <c r="BS102" s="136"/>
      <c r="BT102" s="136"/>
      <c r="BU102" s="136"/>
      <c r="BV102" s="136"/>
      <c r="BW102" s="136"/>
      <c r="BX102" s="62"/>
      <c r="BY102" s="141"/>
      <c r="BZ102" s="68"/>
      <c r="CA102" s="68"/>
      <c r="CB102" s="68"/>
      <c r="CC102" s="68"/>
      <c r="CD102" s="68"/>
      <c r="CE102" s="68"/>
      <c r="CF102" s="68"/>
      <c r="CG102" s="68"/>
      <c r="CH102" s="68"/>
      <c r="CI102" s="68"/>
      <c r="CJ102" s="68"/>
      <c r="CT102" s="143"/>
      <c r="CU102" s="196"/>
      <c r="CV102" s="197"/>
      <c r="CX102" s="206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Z102" s="173"/>
      <c r="EA102" s="173"/>
      <c r="EB102" s="344"/>
      <c r="EC102" s="176"/>
      <c r="ED102" s="176"/>
      <c r="EE102" s="176"/>
      <c r="EF102" s="176"/>
      <c r="EG102" s="176"/>
      <c r="EH102" s="176"/>
      <c r="EI102" s="176"/>
      <c r="EJ102" s="176"/>
      <c r="EK102" s="176"/>
      <c r="EL102" s="176"/>
      <c r="EM102" s="225"/>
      <c r="EN102" s="176"/>
      <c r="EO102" s="176"/>
      <c r="EP102" s="176"/>
      <c r="EQ102" s="176"/>
      <c r="ER102" s="176"/>
      <c r="ES102" s="176"/>
      <c r="ET102" s="176"/>
      <c r="EU102" s="176"/>
      <c r="EV102" s="176"/>
      <c r="EW102" s="176"/>
      <c r="EX102" s="176"/>
      <c r="EY102" s="176"/>
      <c r="EZ102" s="176"/>
      <c r="FA102" s="176"/>
      <c r="FB102" s="176"/>
      <c r="FC102" s="176"/>
      <c r="FD102" s="176"/>
      <c r="FE102" s="176"/>
      <c r="FF102" s="178"/>
      <c r="FG102" s="203"/>
      <c r="FH102" s="178"/>
      <c r="FI102" s="177"/>
      <c r="FJ102" s="177"/>
    </row>
    <row r="103" spans="1:166" ht="15" customHeight="1" x14ac:dyDescent="0.3">
      <c r="A103" s="48"/>
      <c r="B103" s="134"/>
      <c r="J103" s="355"/>
      <c r="M103" s="422"/>
      <c r="N103" s="47"/>
      <c r="O103" s="231"/>
      <c r="P103" s="417"/>
      <c r="S103" s="127"/>
      <c r="T103" s="470"/>
      <c r="X103" s="51"/>
      <c r="Y103" s="70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71"/>
      <c r="AK103" s="70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71"/>
      <c r="AW103" s="139"/>
      <c r="AX103" s="136"/>
      <c r="AY103" s="136"/>
      <c r="AZ103" s="136"/>
      <c r="BA103" s="136"/>
      <c r="BB103" s="136"/>
      <c r="BC103" s="136"/>
      <c r="BD103" s="136"/>
      <c r="BE103" s="136"/>
      <c r="BF103" s="136"/>
      <c r="BG103" s="136"/>
      <c r="BH103" s="136"/>
      <c r="BI103" s="136"/>
      <c r="BJ103" s="136"/>
      <c r="BK103" s="62"/>
      <c r="BL103" s="139"/>
      <c r="BM103" s="136"/>
      <c r="BN103" s="136"/>
      <c r="BO103" s="136"/>
      <c r="BP103" s="136"/>
      <c r="BQ103" s="136"/>
      <c r="BR103" s="136"/>
      <c r="BS103" s="136"/>
      <c r="BT103" s="136"/>
      <c r="BU103" s="136"/>
      <c r="BV103" s="136"/>
      <c r="BW103" s="136"/>
      <c r="BX103" s="62"/>
      <c r="BY103" s="141"/>
      <c r="BZ103" s="68"/>
      <c r="CA103" s="68"/>
      <c r="CB103" s="68"/>
      <c r="CC103" s="68"/>
      <c r="CD103" s="68"/>
      <c r="CE103" s="68"/>
      <c r="CF103" s="68"/>
      <c r="CG103" s="68"/>
      <c r="CH103" s="68"/>
      <c r="CI103" s="68"/>
      <c r="CJ103" s="68"/>
      <c r="CT103" s="143"/>
      <c r="CU103" s="196"/>
      <c r="CV103" s="197"/>
      <c r="CX103" s="206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Z103" s="173"/>
      <c r="EA103" s="173"/>
      <c r="EB103" s="344"/>
      <c r="EC103" s="176"/>
      <c r="ED103" s="176"/>
      <c r="EE103" s="176"/>
      <c r="EF103" s="176"/>
      <c r="EG103" s="176"/>
      <c r="EH103" s="176"/>
      <c r="EI103" s="176"/>
      <c r="EJ103" s="176"/>
      <c r="EK103" s="176"/>
      <c r="EL103" s="176"/>
      <c r="EM103" s="225"/>
      <c r="EN103" s="176"/>
      <c r="EO103" s="176"/>
      <c r="EP103" s="176"/>
      <c r="EQ103" s="176"/>
      <c r="ER103" s="176"/>
      <c r="ES103" s="176"/>
      <c r="ET103" s="176"/>
      <c r="EU103" s="176"/>
      <c r="EV103" s="176"/>
      <c r="EW103" s="176"/>
      <c r="EX103" s="176"/>
      <c r="EY103" s="176"/>
      <c r="EZ103" s="176"/>
      <c r="FA103" s="176"/>
      <c r="FB103" s="176"/>
      <c r="FC103" s="176"/>
      <c r="FD103" s="176"/>
      <c r="FE103" s="176"/>
      <c r="FF103" s="178"/>
      <c r="FG103" s="203"/>
      <c r="FH103" s="178"/>
      <c r="FI103" s="177"/>
      <c r="FJ103" s="177"/>
    </row>
    <row r="104" spans="1:166" ht="15" customHeight="1" x14ac:dyDescent="0.3">
      <c r="A104" s="48"/>
      <c r="B104" s="134"/>
      <c r="J104" s="355"/>
      <c r="M104" s="422"/>
      <c r="N104" s="47"/>
      <c r="O104" s="231"/>
      <c r="P104" s="417"/>
      <c r="S104" s="127"/>
      <c r="T104" s="470"/>
      <c r="X104" s="51"/>
      <c r="Y104" s="70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71"/>
      <c r="AK104" s="70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71"/>
      <c r="AW104" s="139"/>
      <c r="AX104" s="136"/>
      <c r="AY104" s="136"/>
      <c r="AZ104" s="136"/>
      <c r="BA104" s="136"/>
      <c r="BB104" s="136"/>
      <c r="BC104" s="136"/>
      <c r="BD104" s="136"/>
      <c r="BE104" s="136"/>
      <c r="BF104" s="136"/>
      <c r="BG104" s="136"/>
      <c r="BH104" s="136"/>
      <c r="BI104" s="136"/>
      <c r="BJ104" s="136"/>
      <c r="BK104" s="62"/>
      <c r="BL104" s="139"/>
      <c r="BM104" s="136"/>
      <c r="BN104" s="136"/>
      <c r="BO104" s="136"/>
      <c r="BP104" s="136"/>
      <c r="BQ104" s="136"/>
      <c r="BR104" s="136"/>
      <c r="BS104" s="136"/>
      <c r="BT104" s="136"/>
      <c r="BU104" s="136"/>
      <c r="BV104" s="136"/>
      <c r="BW104" s="136"/>
      <c r="BX104" s="62"/>
      <c r="BY104" s="141"/>
      <c r="BZ104" s="68"/>
      <c r="CA104" s="68"/>
      <c r="CB104" s="68"/>
      <c r="CC104" s="68"/>
      <c r="CD104" s="68"/>
      <c r="CE104" s="68"/>
      <c r="CF104" s="68"/>
      <c r="CG104" s="68"/>
      <c r="CH104" s="68"/>
      <c r="CI104" s="68"/>
      <c r="CJ104" s="68"/>
      <c r="CT104" s="143"/>
      <c r="CU104" s="196"/>
      <c r="CV104" s="197"/>
      <c r="CX104" s="206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Z104" s="173"/>
      <c r="EA104" s="173"/>
      <c r="EB104" s="344"/>
      <c r="EC104" s="176"/>
      <c r="ED104" s="176"/>
      <c r="EE104" s="176"/>
      <c r="EF104" s="176"/>
      <c r="EG104" s="176"/>
      <c r="EH104" s="176"/>
      <c r="EI104" s="176"/>
      <c r="EJ104" s="176"/>
      <c r="EK104" s="176"/>
      <c r="EL104" s="176"/>
      <c r="EM104" s="225"/>
      <c r="EN104" s="176"/>
      <c r="EO104" s="176"/>
      <c r="EP104" s="176"/>
      <c r="EQ104" s="176"/>
      <c r="ER104" s="176"/>
      <c r="ES104" s="176"/>
      <c r="ET104" s="176"/>
      <c r="EU104" s="176"/>
      <c r="EV104" s="176"/>
      <c r="EW104" s="176"/>
      <c r="EX104" s="176"/>
      <c r="EY104" s="176"/>
      <c r="EZ104" s="176"/>
      <c r="FA104" s="176"/>
      <c r="FB104" s="176"/>
      <c r="FC104" s="176"/>
      <c r="FD104" s="176"/>
      <c r="FE104" s="176"/>
      <c r="FF104" s="178"/>
      <c r="FG104" s="203"/>
      <c r="FH104" s="178"/>
      <c r="FI104" s="177"/>
      <c r="FJ104" s="177"/>
    </row>
    <row r="105" spans="1:166" ht="15" customHeight="1" x14ac:dyDescent="0.3">
      <c r="A105" s="48"/>
      <c r="B105" s="134"/>
      <c r="J105" s="355"/>
      <c r="M105" s="422"/>
      <c r="N105" s="47"/>
      <c r="O105" s="231"/>
      <c r="P105" s="417"/>
      <c r="S105" s="127"/>
      <c r="T105" s="470"/>
      <c r="X105" s="51"/>
      <c r="Y105" s="70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71"/>
      <c r="AK105" s="70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71"/>
      <c r="AW105" s="139"/>
      <c r="AX105" s="136"/>
      <c r="AY105" s="136"/>
      <c r="AZ105" s="136"/>
      <c r="BA105" s="136"/>
      <c r="BB105" s="136"/>
      <c r="BC105" s="136"/>
      <c r="BD105" s="136"/>
      <c r="BE105" s="136"/>
      <c r="BF105" s="136"/>
      <c r="BG105" s="136"/>
      <c r="BH105" s="136"/>
      <c r="BI105" s="136"/>
      <c r="BJ105" s="136"/>
      <c r="BK105" s="62"/>
      <c r="BL105" s="139"/>
      <c r="BM105" s="136"/>
      <c r="BN105" s="136"/>
      <c r="BO105" s="136"/>
      <c r="BP105" s="136"/>
      <c r="BQ105" s="136"/>
      <c r="BR105" s="136"/>
      <c r="BS105" s="136"/>
      <c r="BT105" s="136"/>
      <c r="BU105" s="136"/>
      <c r="BV105" s="136"/>
      <c r="BW105" s="136"/>
      <c r="BX105" s="62"/>
      <c r="BY105" s="141"/>
      <c r="BZ105" s="68"/>
      <c r="CA105" s="68"/>
      <c r="CB105" s="68"/>
      <c r="CC105" s="68"/>
      <c r="CD105" s="68"/>
      <c r="CE105" s="68"/>
      <c r="CF105" s="68"/>
      <c r="CG105" s="68"/>
      <c r="CH105" s="68"/>
      <c r="CI105" s="68"/>
      <c r="CJ105" s="68"/>
      <c r="CT105" s="143"/>
      <c r="CU105" s="196"/>
      <c r="CV105" s="197"/>
      <c r="CX105" s="206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Z105" s="173"/>
      <c r="EA105" s="173"/>
      <c r="EB105" s="344"/>
      <c r="EC105" s="176"/>
      <c r="ED105" s="176"/>
      <c r="EE105" s="176"/>
      <c r="EF105" s="176"/>
      <c r="EG105" s="176"/>
      <c r="EH105" s="176"/>
      <c r="EI105" s="176"/>
      <c r="EJ105" s="176"/>
      <c r="EK105" s="176"/>
      <c r="EL105" s="176"/>
      <c r="EM105" s="225"/>
      <c r="EN105" s="176"/>
      <c r="EO105" s="176"/>
      <c r="EP105" s="176"/>
      <c r="EQ105" s="176"/>
      <c r="ER105" s="176"/>
      <c r="ES105" s="176"/>
      <c r="ET105" s="176"/>
      <c r="EU105" s="176"/>
      <c r="EV105" s="176"/>
      <c r="EW105" s="176"/>
      <c r="EX105" s="176"/>
      <c r="EY105" s="176"/>
      <c r="EZ105" s="176"/>
      <c r="FA105" s="176"/>
      <c r="FB105" s="176"/>
      <c r="FC105" s="176"/>
      <c r="FD105" s="176"/>
      <c r="FE105" s="176"/>
      <c r="FF105" s="178"/>
      <c r="FG105" s="203"/>
      <c r="FH105" s="178"/>
      <c r="FI105" s="177"/>
      <c r="FJ105" s="177"/>
    </row>
    <row r="106" spans="1:166" ht="15" customHeight="1" x14ac:dyDescent="0.3">
      <c r="A106" s="48"/>
      <c r="B106" s="134"/>
      <c r="J106" s="355"/>
      <c r="M106" s="422"/>
      <c r="N106" s="47"/>
      <c r="O106" s="231"/>
      <c r="P106" s="417"/>
      <c r="S106" s="127"/>
      <c r="T106" s="470"/>
      <c r="X106" s="51"/>
      <c r="Y106" s="70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71"/>
      <c r="AK106" s="70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71"/>
      <c r="AW106" s="139"/>
      <c r="AX106" s="136"/>
      <c r="AY106" s="136"/>
      <c r="AZ106" s="136"/>
      <c r="BA106" s="136"/>
      <c r="BB106" s="136"/>
      <c r="BC106" s="136"/>
      <c r="BD106" s="136"/>
      <c r="BE106" s="136"/>
      <c r="BF106" s="136"/>
      <c r="BG106" s="136"/>
      <c r="BH106" s="136"/>
      <c r="BI106" s="136"/>
      <c r="BJ106" s="136"/>
      <c r="BK106" s="62"/>
      <c r="BL106" s="139"/>
      <c r="BM106" s="136"/>
      <c r="BN106" s="136"/>
      <c r="BO106" s="136"/>
      <c r="BP106" s="136"/>
      <c r="BQ106" s="136"/>
      <c r="BR106" s="136"/>
      <c r="BS106" s="136"/>
      <c r="BT106" s="136"/>
      <c r="BU106" s="136"/>
      <c r="BV106" s="136"/>
      <c r="BW106" s="136"/>
      <c r="BX106" s="62"/>
      <c r="BY106" s="141"/>
      <c r="BZ106" s="68"/>
      <c r="CA106" s="68"/>
      <c r="CB106" s="68"/>
      <c r="CC106" s="68"/>
      <c r="CD106" s="68"/>
      <c r="CE106" s="68"/>
      <c r="CF106" s="68"/>
      <c r="CG106" s="68"/>
      <c r="CH106" s="68"/>
      <c r="CI106" s="68"/>
      <c r="CJ106" s="68"/>
      <c r="CT106" s="143"/>
      <c r="CU106" s="196"/>
      <c r="CV106" s="197"/>
      <c r="CX106" s="206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Z106" s="173"/>
      <c r="EA106" s="173"/>
      <c r="EB106" s="344"/>
      <c r="EC106" s="176"/>
      <c r="ED106" s="176"/>
      <c r="EE106" s="176"/>
      <c r="EF106" s="176"/>
      <c r="EG106" s="176"/>
      <c r="EH106" s="176"/>
      <c r="EI106" s="176"/>
      <c r="EJ106" s="176"/>
      <c r="EK106" s="176"/>
      <c r="EL106" s="176"/>
      <c r="EM106" s="225"/>
      <c r="EN106" s="176"/>
      <c r="EO106" s="176"/>
      <c r="EP106" s="176"/>
      <c r="EQ106" s="176"/>
      <c r="ER106" s="176"/>
      <c r="ES106" s="176"/>
      <c r="ET106" s="176"/>
      <c r="EU106" s="176"/>
      <c r="EV106" s="176"/>
      <c r="EW106" s="176"/>
      <c r="EX106" s="176"/>
      <c r="EY106" s="176"/>
      <c r="EZ106" s="176"/>
      <c r="FA106" s="176"/>
      <c r="FB106" s="176"/>
      <c r="FC106" s="176"/>
      <c r="FD106" s="176"/>
      <c r="FE106" s="176"/>
      <c r="FF106" s="178"/>
      <c r="FG106" s="203"/>
      <c r="FH106" s="178"/>
      <c r="FI106" s="177"/>
      <c r="FJ106" s="177"/>
    </row>
    <row r="107" spans="1:166" ht="15" customHeight="1" x14ac:dyDescent="0.3">
      <c r="A107" s="48"/>
      <c r="B107" s="134"/>
      <c r="J107" s="355"/>
      <c r="M107" s="422"/>
      <c r="N107" s="47"/>
      <c r="O107" s="231"/>
      <c r="P107" s="417"/>
      <c r="S107" s="127"/>
      <c r="T107" s="470"/>
      <c r="X107" s="51"/>
      <c r="Y107" s="70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71"/>
      <c r="AK107" s="70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71"/>
      <c r="AW107" s="139"/>
      <c r="AX107" s="136"/>
      <c r="AY107" s="136"/>
      <c r="AZ107" s="136"/>
      <c r="BA107" s="136"/>
      <c r="BB107" s="136"/>
      <c r="BC107" s="136"/>
      <c r="BD107" s="136"/>
      <c r="BE107" s="136"/>
      <c r="BF107" s="136"/>
      <c r="BG107" s="136"/>
      <c r="BH107" s="136"/>
      <c r="BI107" s="136"/>
      <c r="BJ107" s="136"/>
      <c r="BK107" s="62"/>
      <c r="BL107" s="139"/>
      <c r="BM107" s="136"/>
      <c r="BN107" s="136"/>
      <c r="BO107" s="136"/>
      <c r="BP107" s="136"/>
      <c r="BQ107" s="136"/>
      <c r="BR107" s="136"/>
      <c r="BS107" s="136"/>
      <c r="BT107" s="136"/>
      <c r="BU107" s="136"/>
      <c r="BV107" s="136"/>
      <c r="BW107" s="136"/>
      <c r="BX107" s="62"/>
      <c r="BY107" s="141"/>
      <c r="BZ107" s="68"/>
      <c r="CA107" s="68"/>
      <c r="CB107" s="68"/>
      <c r="CC107" s="68"/>
      <c r="CD107" s="68"/>
      <c r="CE107" s="68"/>
      <c r="CF107" s="68"/>
      <c r="CG107" s="68"/>
      <c r="CH107" s="68"/>
      <c r="CI107" s="68"/>
      <c r="CJ107" s="68"/>
      <c r="CT107" s="143"/>
      <c r="CU107" s="196"/>
      <c r="CV107" s="197"/>
      <c r="CX107" s="206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Z107" s="173"/>
      <c r="EA107" s="173"/>
      <c r="EB107" s="344"/>
      <c r="EC107" s="176"/>
      <c r="ED107" s="176"/>
      <c r="EE107" s="176"/>
      <c r="EF107" s="176"/>
      <c r="EG107" s="176"/>
      <c r="EH107" s="176"/>
      <c r="EI107" s="176"/>
      <c r="EJ107" s="176"/>
      <c r="EK107" s="176"/>
      <c r="EL107" s="176"/>
      <c r="EM107" s="225"/>
      <c r="EN107" s="176"/>
      <c r="EO107" s="176"/>
      <c r="EP107" s="176"/>
      <c r="EQ107" s="176"/>
      <c r="ER107" s="176"/>
      <c r="ES107" s="176"/>
      <c r="ET107" s="176"/>
      <c r="EU107" s="176"/>
      <c r="EV107" s="176"/>
      <c r="EW107" s="176"/>
      <c r="EX107" s="176"/>
      <c r="EY107" s="176"/>
      <c r="EZ107" s="176"/>
      <c r="FA107" s="176"/>
      <c r="FB107" s="176"/>
      <c r="FC107" s="176"/>
      <c r="FD107" s="176"/>
      <c r="FE107" s="176"/>
      <c r="FF107" s="178"/>
      <c r="FG107" s="203"/>
      <c r="FH107" s="178"/>
      <c r="FI107" s="177"/>
      <c r="FJ107" s="177"/>
    </row>
    <row r="108" spans="1:166" ht="15" customHeight="1" x14ac:dyDescent="0.3">
      <c r="A108" s="48"/>
      <c r="B108" s="134"/>
      <c r="J108" s="355"/>
      <c r="M108" s="422"/>
      <c r="N108" s="47"/>
      <c r="O108" s="231"/>
      <c r="P108" s="417"/>
      <c r="S108" s="127"/>
      <c r="T108" s="470"/>
      <c r="X108" s="51"/>
      <c r="Y108" s="70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71"/>
      <c r="AK108" s="70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71"/>
      <c r="AW108" s="139"/>
      <c r="AX108" s="136"/>
      <c r="AY108" s="136"/>
      <c r="AZ108" s="136"/>
      <c r="BA108" s="136"/>
      <c r="BB108" s="136"/>
      <c r="BC108" s="136"/>
      <c r="BD108" s="136"/>
      <c r="BE108" s="136"/>
      <c r="BF108" s="136"/>
      <c r="BG108" s="136"/>
      <c r="BH108" s="136"/>
      <c r="BI108" s="136"/>
      <c r="BJ108" s="136"/>
      <c r="BK108" s="62"/>
      <c r="BL108" s="139"/>
      <c r="BM108" s="136"/>
      <c r="BN108" s="136"/>
      <c r="BO108" s="136"/>
      <c r="BP108" s="136"/>
      <c r="BQ108" s="136"/>
      <c r="BR108" s="136"/>
      <c r="BS108" s="136"/>
      <c r="BT108" s="136"/>
      <c r="BU108" s="136"/>
      <c r="BV108" s="136"/>
      <c r="BW108" s="136"/>
      <c r="BX108" s="62"/>
      <c r="BY108" s="141"/>
      <c r="BZ108" s="68"/>
      <c r="CA108" s="68"/>
      <c r="CB108" s="68"/>
      <c r="CC108" s="68"/>
      <c r="CD108" s="68"/>
      <c r="CE108" s="68"/>
      <c r="CF108" s="68"/>
      <c r="CG108" s="68"/>
      <c r="CH108" s="68"/>
      <c r="CI108" s="68"/>
      <c r="CJ108" s="68"/>
      <c r="CT108" s="143"/>
      <c r="CU108" s="196"/>
      <c r="CV108" s="197"/>
      <c r="CX108" s="206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Z108" s="173"/>
      <c r="EA108" s="173"/>
      <c r="EB108" s="344"/>
      <c r="EC108" s="176"/>
      <c r="ED108" s="176"/>
      <c r="EE108" s="176"/>
      <c r="EF108" s="176"/>
      <c r="EG108" s="176"/>
      <c r="EH108" s="176"/>
      <c r="EI108" s="176"/>
      <c r="EJ108" s="176"/>
      <c r="EK108" s="176"/>
      <c r="EL108" s="176"/>
      <c r="EM108" s="225"/>
      <c r="EN108" s="176"/>
      <c r="EO108" s="176"/>
      <c r="EP108" s="176"/>
      <c r="EQ108" s="176"/>
      <c r="ER108" s="176"/>
      <c r="ES108" s="176"/>
      <c r="ET108" s="176"/>
      <c r="EU108" s="176"/>
      <c r="EV108" s="176"/>
      <c r="EW108" s="176"/>
      <c r="EX108" s="176"/>
      <c r="EY108" s="176"/>
      <c r="EZ108" s="176"/>
      <c r="FA108" s="176"/>
      <c r="FB108" s="176"/>
      <c r="FC108" s="176"/>
      <c r="FD108" s="176"/>
      <c r="FE108" s="176"/>
      <c r="FF108" s="178"/>
      <c r="FG108" s="203"/>
      <c r="FH108" s="178"/>
      <c r="FI108" s="177"/>
      <c r="FJ108" s="177"/>
    </row>
    <row r="109" spans="1:166" ht="15" customHeight="1" x14ac:dyDescent="0.3">
      <c r="A109" s="48"/>
      <c r="B109" s="134"/>
      <c r="J109" s="355"/>
      <c r="M109" s="422"/>
      <c r="N109" s="47"/>
      <c r="O109" s="231"/>
      <c r="P109" s="417"/>
      <c r="S109" s="127"/>
      <c r="T109" s="470"/>
      <c r="X109" s="51"/>
      <c r="Y109" s="70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71"/>
      <c r="AK109" s="70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71"/>
      <c r="AW109" s="139"/>
      <c r="AX109" s="136"/>
      <c r="AY109" s="136"/>
      <c r="AZ109" s="136"/>
      <c r="BA109" s="136"/>
      <c r="BB109" s="136"/>
      <c r="BC109" s="136"/>
      <c r="BD109" s="136"/>
      <c r="BE109" s="136"/>
      <c r="BF109" s="136"/>
      <c r="BG109" s="136"/>
      <c r="BH109" s="136"/>
      <c r="BI109" s="136"/>
      <c r="BJ109" s="136"/>
      <c r="BK109" s="62"/>
      <c r="BL109" s="139"/>
      <c r="BM109" s="136"/>
      <c r="BN109" s="136"/>
      <c r="BO109" s="136"/>
      <c r="BP109" s="136"/>
      <c r="BQ109" s="136"/>
      <c r="BR109" s="136"/>
      <c r="BS109" s="136"/>
      <c r="BT109" s="136"/>
      <c r="BU109" s="136"/>
      <c r="BV109" s="136"/>
      <c r="BW109" s="136"/>
      <c r="BX109" s="62"/>
      <c r="BY109" s="141"/>
      <c r="BZ109" s="68"/>
      <c r="CA109" s="68"/>
      <c r="CB109" s="68"/>
      <c r="CC109" s="68"/>
      <c r="CD109" s="68"/>
      <c r="CE109" s="68"/>
      <c r="CF109" s="68"/>
      <c r="CG109" s="68"/>
      <c r="CH109" s="68"/>
      <c r="CI109" s="68"/>
      <c r="CJ109" s="68"/>
      <c r="CT109" s="143"/>
      <c r="CU109" s="196"/>
      <c r="CV109" s="197"/>
      <c r="CX109" s="206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Z109" s="173"/>
      <c r="EA109" s="173"/>
      <c r="EB109" s="344"/>
      <c r="EC109" s="176"/>
      <c r="ED109" s="176"/>
      <c r="EE109" s="176"/>
      <c r="EF109" s="176"/>
      <c r="EG109" s="176"/>
      <c r="EH109" s="176"/>
      <c r="EI109" s="176"/>
      <c r="EJ109" s="176"/>
      <c r="EK109" s="176"/>
      <c r="EL109" s="176"/>
      <c r="EM109" s="225"/>
      <c r="EN109" s="176"/>
      <c r="EO109" s="176"/>
      <c r="EP109" s="176"/>
      <c r="EQ109" s="176"/>
      <c r="ER109" s="176"/>
      <c r="ES109" s="176"/>
      <c r="ET109" s="176"/>
      <c r="EU109" s="176"/>
      <c r="EV109" s="176"/>
      <c r="EW109" s="176"/>
      <c r="EX109" s="176"/>
      <c r="EY109" s="176"/>
      <c r="EZ109" s="176"/>
      <c r="FA109" s="176"/>
      <c r="FB109" s="176"/>
      <c r="FC109" s="176"/>
      <c r="FD109" s="176"/>
      <c r="FE109" s="176"/>
      <c r="FF109" s="178"/>
      <c r="FG109" s="203"/>
      <c r="FH109" s="178"/>
      <c r="FI109" s="177"/>
      <c r="FJ109" s="177"/>
    </row>
    <row r="110" spans="1:166" ht="15" customHeight="1" x14ac:dyDescent="0.3">
      <c r="A110" s="48"/>
      <c r="B110" s="134"/>
      <c r="J110" s="355"/>
      <c r="M110" s="422"/>
      <c r="N110" s="47"/>
      <c r="O110" s="231"/>
      <c r="P110" s="417"/>
      <c r="S110" s="127"/>
      <c r="T110" s="470"/>
      <c r="X110" s="51"/>
      <c r="Y110" s="70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71"/>
      <c r="AK110" s="70"/>
      <c r="AL110" s="135"/>
      <c r="AM110" s="135"/>
      <c r="AN110" s="135"/>
      <c r="AO110" s="135"/>
      <c r="AP110" s="135"/>
      <c r="AQ110" s="135"/>
      <c r="AR110" s="135"/>
      <c r="AS110" s="135"/>
      <c r="AT110" s="135"/>
      <c r="AU110" s="135"/>
      <c r="AV110" s="71"/>
      <c r="AW110" s="139"/>
      <c r="AX110" s="136"/>
      <c r="AY110" s="136"/>
      <c r="AZ110" s="136"/>
      <c r="BA110" s="136"/>
      <c r="BB110" s="136"/>
      <c r="BC110" s="136"/>
      <c r="BD110" s="136"/>
      <c r="BE110" s="136"/>
      <c r="BF110" s="136"/>
      <c r="BG110" s="136"/>
      <c r="BH110" s="136"/>
      <c r="BI110" s="136"/>
      <c r="BJ110" s="136"/>
      <c r="BK110" s="62"/>
      <c r="BL110" s="139"/>
      <c r="BM110" s="136"/>
      <c r="BN110" s="136"/>
      <c r="BO110" s="136"/>
      <c r="BP110" s="136"/>
      <c r="BQ110" s="136"/>
      <c r="BR110" s="136"/>
      <c r="BS110" s="136"/>
      <c r="BT110" s="136"/>
      <c r="BU110" s="136"/>
      <c r="BV110" s="136"/>
      <c r="BW110" s="136"/>
      <c r="BX110" s="62"/>
      <c r="BY110" s="141"/>
      <c r="BZ110" s="68"/>
      <c r="CA110" s="68"/>
      <c r="CB110" s="68"/>
      <c r="CC110" s="68"/>
      <c r="CD110" s="68"/>
      <c r="CE110" s="68"/>
      <c r="CF110" s="68"/>
      <c r="CG110" s="68"/>
      <c r="CH110" s="68"/>
      <c r="CI110" s="68"/>
      <c r="CJ110" s="68"/>
      <c r="CT110" s="143"/>
      <c r="CU110" s="196"/>
      <c r="CV110" s="197"/>
      <c r="CX110" s="206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Z110" s="173"/>
      <c r="EA110" s="173"/>
      <c r="EB110" s="344"/>
      <c r="EC110" s="176"/>
      <c r="ED110" s="176"/>
      <c r="EE110" s="176"/>
      <c r="EF110" s="176"/>
      <c r="EG110" s="176"/>
      <c r="EH110" s="176"/>
      <c r="EI110" s="176"/>
      <c r="EJ110" s="176"/>
      <c r="EK110" s="176"/>
      <c r="EL110" s="176"/>
      <c r="EM110" s="225"/>
      <c r="EN110" s="176"/>
      <c r="EO110" s="176"/>
      <c r="EP110" s="176"/>
      <c r="EQ110" s="176"/>
      <c r="ER110" s="176"/>
      <c r="ES110" s="176"/>
      <c r="ET110" s="176"/>
      <c r="EU110" s="176"/>
      <c r="EV110" s="176"/>
      <c r="EW110" s="176"/>
      <c r="EX110" s="176"/>
      <c r="EY110" s="176"/>
      <c r="EZ110" s="176"/>
      <c r="FA110" s="176"/>
      <c r="FB110" s="176"/>
      <c r="FC110" s="176"/>
      <c r="FD110" s="176"/>
      <c r="FE110" s="176"/>
      <c r="FF110" s="178"/>
      <c r="FG110" s="203"/>
      <c r="FH110" s="178"/>
      <c r="FI110" s="177"/>
      <c r="FJ110" s="177"/>
    </row>
    <row r="111" spans="1:166" ht="15" customHeight="1" x14ac:dyDescent="0.3">
      <c r="A111" s="48"/>
      <c r="B111" s="134"/>
      <c r="J111" s="355"/>
      <c r="M111" s="422"/>
      <c r="N111" s="47"/>
      <c r="O111" s="231"/>
      <c r="P111" s="417"/>
      <c r="S111" s="127"/>
      <c r="T111" s="470"/>
      <c r="X111" s="51"/>
      <c r="Y111" s="70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71"/>
      <c r="AK111" s="70"/>
      <c r="AL111" s="135"/>
      <c r="AM111" s="135"/>
      <c r="AN111" s="135"/>
      <c r="AO111" s="135"/>
      <c r="AP111" s="135"/>
      <c r="AQ111" s="135"/>
      <c r="AR111" s="135"/>
      <c r="AS111" s="135"/>
      <c r="AT111" s="135"/>
      <c r="AU111" s="135"/>
      <c r="AV111" s="71"/>
      <c r="AW111" s="139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  <c r="BJ111" s="136"/>
      <c r="BK111" s="62"/>
      <c r="BL111" s="139"/>
      <c r="BM111" s="136"/>
      <c r="BN111" s="136"/>
      <c r="BO111" s="136"/>
      <c r="BP111" s="136"/>
      <c r="BQ111" s="136"/>
      <c r="BR111" s="136"/>
      <c r="BS111" s="136"/>
      <c r="BT111" s="136"/>
      <c r="BU111" s="136"/>
      <c r="BV111" s="136"/>
      <c r="BW111" s="136"/>
      <c r="BX111" s="62"/>
      <c r="BY111" s="141"/>
      <c r="BZ111" s="68"/>
      <c r="CA111" s="68"/>
      <c r="CB111" s="68"/>
      <c r="CC111" s="68"/>
      <c r="CD111" s="68"/>
      <c r="CE111" s="68"/>
      <c r="CF111" s="68"/>
      <c r="CG111" s="68"/>
      <c r="CH111" s="68"/>
      <c r="CI111" s="68"/>
      <c r="CJ111" s="68"/>
      <c r="CT111" s="143"/>
      <c r="CU111" s="196"/>
      <c r="CV111" s="197"/>
      <c r="CX111" s="206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Z111" s="173"/>
      <c r="EA111" s="173"/>
      <c r="EB111" s="344"/>
      <c r="EC111" s="176"/>
      <c r="ED111" s="176"/>
      <c r="EE111" s="176"/>
      <c r="EF111" s="176"/>
      <c r="EG111" s="176"/>
      <c r="EH111" s="176"/>
      <c r="EI111" s="176"/>
      <c r="EJ111" s="176"/>
      <c r="EK111" s="176"/>
      <c r="EL111" s="176"/>
      <c r="EM111" s="225"/>
      <c r="EN111" s="176"/>
      <c r="EO111" s="176"/>
      <c r="EP111" s="176"/>
      <c r="EQ111" s="176"/>
      <c r="ER111" s="176"/>
      <c r="ES111" s="176"/>
      <c r="ET111" s="176"/>
      <c r="EU111" s="176"/>
      <c r="EV111" s="176"/>
      <c r="EW111" s="176"/>
      <c r="EX111" s="176"/>
      <c r="EY111" s="176"/>
      <c r="EZ111" s="176"/>
      <c r="FA111" s="176"/>
      <c r="FB111" s="176"/>
      <c r="FC111" s="176"/>
      <c r="FD111" s="176"/>
      <c r="FE111" s="176"/>
      <c r="FF111" s="178"/>
      <c r="FG111" s="203"/>
      <c r="FH111" s="178"/>
      <c r="FI111" s="177"/>
      <c r="FJ111" s="177"/>
    </row>
    <row r="112" spans="1:166" ht="15" customHeight="1" x14ac:dyDescent="0.3">
      <c r="A112" s="48"/>
      <c r="B112" s="134"/>
      <c r="J112" s="355"/>
      <c r="M112" s="422"/>
      <c r="N112" s="47"/>
      <c r="O112" s="231"/>
      <c r="P112" s="417"/>
      <c r="S112" s="127"/>
      <c r="T112" s="470"/>
      <c r="X112" s="51"/>
      <c r="Y112" s="70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71"/>
      <c r="AK112" s="70"/>
      <c r="AL112" s="135"/>
      <c r="AM112" s="135"/>
      <c r="AN112" s="135"/>
      <c r="AO112" s="135"/>
      <c r="AP112" s="135"/>
      <c r="AQ112" s="135"/>
      <c r="AR112" s="135"/>
      <c r="AS112" s="135"/>
      <c r="AT112" s="135"/>
      <c r="AU112" s="135"/>
      <c r="AV112" s="71"/>
      <c r="AW112" s="139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136"/>
      <c r="BH112" s="136"/>
      <c r="BI112" s="136"/>
      <c r="BJ112" s="136"/>
      <c r="BK112" s="62"/>
      <c r="BL112" s="139"/>
      <c r="BM112" s="136"/>
      <c r="BN112" s="136"/>
      <c r="BO112" s="136"/>
      <c r="BP112" s="136"/>
      <c r="BQ112" s="136"/>
      <c r="BR112" s="136"/>
      <c r="BS112" s="136"/>
      <c r="BT112" s="136"/>
      <c r="BU112" s="136"/>
      <c r="BV112" s="136"/>
      <c r="BW112" s="136"/>
      <c r="BX112" s="62"/>
      <c r="BY112" s="141"/>
      <c r="BZ112" s="68"/>
      <c r="CA112" s="68"/>
      <c r="CB112" s="68"/>
      <c r="CC112" s="68"/>
      <c r="CD112" s="68"/>
      <c r="CE112" s="68"/>
      <c r="CF112" s="68"/>
      <c r="CG112" s="68"/>
      <c r="CH112" s="68"/>
      <c r="CI112" s="68"/>
      <c r="CJ112" s="68"/>
      <c r="CT112" s="143"/>
      <c r="CU112" s="196"/>
      <c r="CV112" s="197"/>
      <c r="CX112" s="206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Z112" s="173"/>
      <c r="EA112" s="173"/>
      <c r="EB112" s="344"/>
      <c r="EC112" s="176"/>
      <c r="ED112" s="176"/>
      <c r="EE112" s="176"/>
      <c r="EF112" s="176"/>
      <c r="EG112" s="176"/>
      <c r="EH112" s="176"/>
      <c r="EI112" s="176"/>
      <c r="EJ112" s="176"/>
      <c r="EK112" s="176"/>
      <c r="EL112" s="176"/>
      <c r="EM112" s="225"/>
      <c r="EN112" s="176"/>
      <c r="EO112" s="176"/>
      <c r="EP112" s="176"/>
      <c r="EQ112" s="176"/>
      <c r="ER112" s="176"/>
      <c r="ES112" s="176"/>
      <c r="ET112" s="176"/>
      <c r="EU112" s="176"/>
      <c r="EV112" s="176"/>
      <c r="EW112" s="176"/>
      <c r="EX112" s="176"/>
      <c r="EY112" s="176"/>
      <c r="EZ112" s="176"/>
      <c r="FA112" s="176"/>
      <c r="FB112" s="176"/>
      <c r="FC112" s="176"/>
      <c r="FD112" s="176"/>
      <c r="FE112" s="176"/>
      <c r="FF112" s="178"/>
      <c r="FG112" s="203"/>
      <c r="FH112" s="178"/>
      <c r="FI112" s="177"/>
      <c r="FJ112" s="177"/>
    </row>
    <row r="113" spans="1:166" ht="15" customHeight="1" x14ac:dyDescent="0.3">
      <c r="A113" s="48"/>
      <c r="B113" s="134"/>
      <c r="J113" s="355"/>
      <c r="M113" s="422"/>
      <c r="N113" s="47"/>
      <c r="O113" s="231"/>
      <c r="P113" s="417"/>
      <c r="S113" s="127"/>
      <c r="T113" s="470"/>
      <c r="X113" s="51"/>
      <c r="Y113" s="70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71"/>
      <c r="AK113" s="70"/>
      <c r="AL113" s="135"/>
      <c r="AM113" s="135"/>
      <c r="AN113" s="135"/>
      <c r="AO113" s="135"/>
      <c r="AP113" s="135"/>
      <c r="AQ113" s="135"/>
      <c r="AR113" s="135"/>
      <c r="AS113" s="135"/>
      <c r="AT113" s="135"/>
      <c r="AU113" s="135"/>
      <c r="AV113" s="71"/>
      <c r="AW113" s="139"/>
      <c r="AX113" s="136"/>
      <c r="AY113" s="136"/>
      <c r="AZ113" s="136"/>
      <c r="BA113" s="136"/>
      <c r="BB113" s="136"/>
      <c r="BC113" s="136"/>
      <c r="BD113" s="136"/>
      <c r="BE113" s="136"/>
      <c r="BF113" s="136"/>
      <c r="BG113" s="136"/>
      <c r="BH113" s="136"/>
      <c r="BI113" s="136"/>
      <c r="BJ113" s="136"/>
      <c r="BK113" s="62"/>
      <c r="BL113" s="139"/>
      <c r="BM113" s="136"/>
      <c r="BN113" s="136"/>
      <c r="BO113" s="136"/>
      <c r="BP113" s="136"/>
      <c r="BQ113" s="136"/>
      <c r="BR113" s="136"/>
      <c r="BS113" s="136"/>
      <c r="BT113" s="136"/>
      <c r="BU113" s="136"/>
      <c r="BV113" s="136"/>
      <c r="BW113" s="136"/>
      <c r="BX113" s="62"/>
      <c r="BY113" s="141"/>
      <c r="BZ113" s="68"/>
      <c r="CA113" s="68"/>
      <c r="CB113" s="68"/>
      <c r="CC113" s="68"/>
      <c r="CD113" s="68"/>
      <c r="CE113" s="68"/>
      <c r="CF113" s="68"/>
      <c r="CG113" s="68"/>
      <c r="CH113" s="68"/>
      <c r="CI113" s="68"/>
      <c r="CJ113" s="68"/>
      <c r="CT113" s="143"/>
      <c r="CU113" s="196"/>
      <c r="CV113" s="197"/>
      <c r="CX113" s="206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Z113" s="173"/>
      <c r="EA113" s="173"/>
      <c r="EB113" s="344"/>
      <c r="EC113" s="176"/>
      <c r="ED113" s="176"/>
      <c r="EE113" s="176"/>
      <c r="EF113" s="176"/>
      <c r="EG113" s="176"/>
      <c r="EH113" s="176"/>
      <c r="EI113" s="176"/>
      <c r="EJ113" s="176"/>
      <c r="EK113" s="176"/>
      <c r="EL113" s="176"/>
      <c r="EM113" s="225"/>
      <c r="EN113" s="176"/>
      <c r="EO113" s="176"/>
      <c r="EP113" s="176"/>
      <c r="EQ113" s="176"/>
      <c r="ER113" s="176"/>
      <c r="ES113" s="176"/>
      <c r="ET113" s="176"/>
      <c r="EU113" s="176"/>
      <c r="EV113" s="176"/>
      <c r="EW113" s="176"/>
      <c r="EX113" s="176"/>
      <c r="EY113" s="176"/>
      <c r="EZ113" s="176"/>
      <c r="FA113" s="176"/>
      <c r="FB113" s="176"/>
      <c r="FC113" s="176"/>
      <c r="FD113" s="176"/>
      <c r="FE113" s="176"/>
      <c r="FF113" s="178"/>
      <c r="FG113" s="203"/>
      <c r="FH113" s="178"/>
      <c r="FI113" s="177"/>
      <c r="FJ113" s="177"/>
    </row>
    <row r="114" spans="1:166" ht="15" customHeight="1" x14ac:dyDescent="0.3">
      <c r="A114" s="48"/>
      <c r="B114" s="134"/>
      <c r="J114" s="355"/>
      <c r="M114" s="422"/>
      <c r="N114" s="47"/>
      <c r="O114" s="231"/>
      <c r="P114" s="417"/>
      <c r="S114" s="127"/>
      <c r="T114" s="470"/>
      <c r="X114" s="51"/>
      <c r="Y114" s="70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71"/>
      <c r="AK114" s="70"/>
      <c r="AL114" s="135"/>
      <c r="AM114" s="135"/>
      <c r="AN114" s="135"/>
      <c r="AO114" s="135"/>
      <c r="AP114" s="135"/>
      <c r="AQ114" s="135"/>
      <c r="AR114" s="135"/>
      <c r="AS114" s="135"/>
      <c r="AT114" s="135"/>
      <c r="AU114" s="135"/>
      <c r="AV114" s="71"/>
      <c r="AW114" s="139"/>
      <c r="AX114" s="136"/>
      <c r="AY114" s="136"/>
      <c r="AZ114" s="136"/>
      <c r="BA114" s="136"/>
      <c r="BB114" s="136"/>
      <c r="BC114" s="136"/>
      <c r="BD114" s="136"/>
      <c r="BE114" s="136"/>
      <c r="BF114" s="136"/>
      <c r="BG114" s="136"/>
      <c r="BH114" s="136"/>
      <c r="BI114" s="136"/>
      <c r="BJ114" s="136"/>
      <c r="BK114" s="62"/>
      <c r="BL114" s="139"/>
      <c r="BM114" s="136"/>
      <c r="BN114" s="136"/>
      <c r="BO114" s="136"/>
      <c r="BP114" s="136"/>
      <c r="BQ114" s="136"/>
      <c r="BR114" s="136"/>
      <c r="BS114" s="136"/>
      <c r="BT114" s="136"/>
      <c r="BU114" s="136"/>
      <c r="BV114" s="136"/>
      <c r="BW114" s="136"/>
      <c r="BX114" s="62"/>
      <c r="BY114" s="141"/>
      <c r="BZ114" s="68"/>
      <c r="CA114" s="68"/>
      <c r="CB114" s="68"/>
      <c r="CC114" s="68"/>
      <c r="CD114" s="68"/>
      <c r="CE114" s="68"/>
      <c r="CF114" s="68"/>
      <c r="CG114" s="68"/>
      <c r="CH114" s="68"/>
      <c r="CI114" s="68"/>
      <c r="CJ114" s="68"/>
      <c r="CT114" s="143"/>
      <c r="CU114" s="196"/>
      <c r="CV114" s="197"/>
      <c r="CX114" s="206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Z114" s="173"/>
      <c r="EA114" s="173"/>
      <c r="EB114" s="344"/>
      <c r="EC114" s="176"/>
      <c r="ED114" s="176"/>
      <c r="EE114" s="176"/>
      <c r="EF114" s="176"/>
      <c r="EG114" s="176"/>
      <c r="EH114" s="176"/>
      <c r="EI114" s="176"/>
      <c r="EJ114" s="176"/>
      <c r="EK114" s="176"/>
      <c r="EL114" s="176"/>
      <c r="EM114" s="225"/>
      <c r="EN114" s="176"/>
      <c r="EO114" s="176"/>
      <c r="EP114" s="176"/>
      <c r="EQ114" s="176"/>
      <c r="ER114" s="176"/>
      <c r="ES114" s="176"/>
      <c r="ET114" s="176"/>
      <c r="EU114" s="176"/>
      <c r="EV114" s="176"/>
      <c r="EW114" s="176"/>
      <c r="EX114" s="176"/>
      <c r="EY114" s="176"/>
      <c r="EZ114" s="176"/>
      <c r="FA114" s="176"/>
      <c r="FB114" s="176"/>
      <c r="FC114" s="176"/>
      <c r="FD114" s="176"/>
      <c r="FE114" s="176"/>
      <c r="FF114" s="178"/>
      <c r="FG114" s="203"/>
      <c r="FH114" s="178"/>
      <c r="FI114" s="177"/>
      <c r="FJ114" s="177"/>
    </row>
    <row r="115" spans="1:166" ht="15" customHeight="1" x14ac:dyDescent="0.3">
      <c r="A115" s="48"/>
      <c r="B115" s="134"/>
      <c r="J115" s="355"/>
      <c r="M115" s="422"/>
      <c r="N115" s="47"/>
      <c r="O115" s="231"/>
      <c r="P115" s="417"/>
      <c r="S115" s="127"/>
      <c r="T115" s="470"/>
      <c r="X115" s="51"/>
      <c r="Y115" s="70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71"/>
      <c r="AK115" s="70"/>
      <c r="AL115" s="135"/>
      <c r="AM115" s="135"/>
      <c r="AN115" s="135"/>
      <c r="AO115" s="135"/>
      <c r="AP115" s="135"/>
      <c r="AQ115" s="135"/>
      <c r="AR115" s="135"/>
      <c r="AS115" s="135"/>
      <c r="AT115" s="135"/>
      <c r="AU115" s="135"/>
      <c r="AV115" s="71"/>
      <c r="AW115" s="139"/>
      <c r="AX115" s="136"/>
      <c r="AY115" s="136"/>
      <c r="AZ115" s="136"/>
      <c r="BA115" s="136"/>
      <c r="BB115" s="136"/>
      <c r="BC115" s="136"/>
      <c r="BD115" s="136"/>
      <c r="BE115" s="136"/>
      <c r="BF115" s="136"/>
      <c r="BG115" s="136"/>
      <c r="BH115" s="136"/>
      <c r="BI115" s="136"/>
      <c r="BJ115" s="136"/>
      <c r="BK115" s="62"/>
      <c r="BL115" s="139"/>
      <c r="BM115" s="136"/>
      <c r="BN115" s="136"/>
      <c r="BO115" s="136"/>
      <c r="BP115" s="136"/>
      <c r="BQ115" s="136"/>
      <c r="BR115" s="136"/>
      <c r="BS115" s="136"/>
      <c r="BT115" s="136"/>
      <c r="BU115" s="136"/>
      <c r="BV115" s="136"/>
      <c r="BW115" s="136"/>
      <c r="BX115" s="62"/>
      <c r="BY115" s="141"/>
      <c r="BZ115" s="68"/>
      <c r="CA115" s="68"/>
      <c r="CB115" s="68"/>
      <c r="CC115" s="68"/>
      <c r="CD115" s="68"/>
      <c r="CE115" s="68"/>
      <c r="CF115" s="68"/>
      <c r="CG115" s="68"/>
      <c r="CH115" s="68"/>
      <c r="CI115" s="68"/>
      <c r="CJ115" s="68"/>
      <c r="CT115" s="143"/>
      <c r="CU115" s="196"/>
      <c r="CV115" s="197"/>
      <c r="CX115" s="206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Z115" s="173"/>
      <c r="EA115" s="173"/>
      <c r="EB115" s="344"/>
      <c r="EC115" s="176"/>
      <c r="ED115" s="176"/>
      <c r="EE115" s="176"/>
      <c r="EF115" s="176"/>
      <c r="EG115" s="176"/>
      <c r="EH115" s="176"/>
      <c r="EI115" s="176"/>
      <c r="EJ115" s="176"/>
      <c r="EK115" s="176"/>
      <c r="EL115" s="176"/>
      <c r="EM115" s="225"/>
      <c r="EN115" s="176"/>
      <c r="EO115" s="176"/>
      <c r="EP115" s="176"/>
      <c r="EQ115" s="176"/>
      <c r="ER115" s="176"/>
      <c r="ES115" s="176"/>
      <c r="ET115" s="176"/>
      <c r="EU115" s="176"/>
      <c r="EV115" s="176"/>
      <c r="EW115" s="176"/>
      <c r="EX115" s="176"/>
      <c r="EY115" s="176"/>
      <c r="EZ115" s="176"/>
      <c r="FA115" s="176"/>
      <c r="FB115" s="176"/>
      <c r="FC115" s="176"/>
      <c r="FD115" s="176"/>
      <c r="FE115" s="176"/>
      <c r="FF115" s="178"/>
      <c r="FG115" s="203"/>
      <c r="FH115" s="178"/>
      <c r="FI115" s="177"/>
      <c r="FJ115" s="177"/>
    </row>
    <row r="116" spans="1:166" ht="15" customHeight="1" x14ac:dyDescent="0.3">
      <c r="A116" s="48"/>
      <c r="B116" s="134"/>
      <c r="J116" s="355"/>
      <c r="M116" s="422"/>
      <c r="N116" s="47"/>
      <c r="O116" s="231"/>
      <c r="P116" s="417"/>
      <c r="S116" s="127"/>
      <c r="T116" s="470"/>
      <c r="X116" s="51"/>
      <c r="Y116" s="70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71"/>
      <c r="AK116" s="70"/>
      <c r="AL116" s="135"/>
      <c r="AM116" s="135"/>
      <c r="AN116" s="135"/>
      <c r="AO116" s="135"/>
      <c r="AP116" s="135"/>
      <c r="AQ116" s="135"/>
      <c r="AR116" s="135"/>
      <c r="AS116" s="135"/>
      <c r="AT116" s="135"/>
      <c r="AU116" s="135"/>
      <c r="AV116" s="71"/>
      <c r="AW116" s="139"/>
      <c r="AX116" s="136"/>
      <c r="AY116" s="136"/>
      <c r="AZ116" s="136"/>
      <c r="BA116" s="136"/>
      <c r="BB116" s="136"/>
      <c r="BC116" s="136"/>
      <c r="BD116" s="136"/>
      <c r="BE116" s="136"/>
      <c r="BF116" s="136"/>
      <c r="BG116" s="136"/>
      <c r="BH116" s="136"/>
      <c r="BI116" s="136"/>
      <c r="BJ116" s="136"/>
      <c r="BK116" s="62"/>
      <c r="BL116" s="139"/>
      <c r="BM116" s="136"/>
      <c r="BN116" s="136"/>
      <c r="BO116" s="136"/>
      <c r="BP116" s="136"/>
      <c r="BQ116" s="136"/>
      <c r="BR116" s="136"/>
      <c r="BS116" s="136"/>
      <c r="BT116" s="136"/>
      <c r="BU116" s="136"/>
      <c r="BV116" s="136"/>
      <c r="BW116" s="136"/>
      <c r="BX116" s="62"/>
      <c r="BY116" s="141"/>
      <c r="BZ116" s="68"/>
      <c r="CA116" s="68"/>
      <c r="CB116" s="68"/>
      <c r="CC116" s="68"/>
      <c r="CD116" s="68"/>
      <c r="CE116" s="68"/>
      <c r="CF116" s="68"/>
      <c r="CG116" s="68"/>
      <c r="CH116" s="68"/>
      <c r="CI116" s="68"/>
      <c r="CJ116" s="68"/>
      <c r="CT116" s="143"/>
      <c r="CU116" s="196"/>
      <c r="CV116" s="197"/>
      <c r="CX116" s="206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Z116" s="173"/>
      <c r="EA116" s="173"/>
      <c r="EB116" s="344"/>
      <c r="EC116" s="176"/>
      <c r="ED116" s="176"/>
      <c r="EE116" s="176"/>
      <c r="EF116" s="176"/>
      <c r="EG116" s="176"/>
      <c r="EH116" s="176"/>
      <c r="EI116" s="176"/>
      <c r="EJ116" s="176"/>
      <c r="EK116" s="176"/>
      <c r="EL116" s="176"/>
      <c r="EM116" s="225"/>
      <c r="EN116" s="176"/>
      <c r="EO116" s="176"/>
      <c r="EP116" s="176"/>
      <c r="EQ116" s="176"/>
      <c r="ER116" s="176"/>
      <c r="ES116" s="176"/>
      <c r="ET116" s="176"/>
      <c r="EU116" s="176"/>
      <c r="EV116" s="176"/>
      <c r="EW116" s="176"/>
      <c r="EX116" s="176"/>
      <c r="EY116" s="176"/>
      <c r="EZ116" s="176"/>
      <c r="FA116" s="176"/>
      <c r="FB116" s="176"/>
      <c r="FC116" s="176"/>
      <c r="FD116" s="176"/>
      <c r="FE116" s="176"/>
      <c r="FF116" s="178"/>
      <c r="FG116" s="203"/>
      <c r="FH116" s="178"/>
      <c r="FI116" s="177"/>
      <c r="FJ116" s="177"/>
    </row>
    <row r="117" spans="1:166" ht="15" customHeight="1" x14ac:dyDescent="0.3">
      <c r="A117" s="48"/>
      <c r="B117" s="134"/>
      <c r="J117" s="355"/>
      <c r="M117" s="422"/>
      <c r="N117" s="47"/>
      <c r="O117" s="231"/>
      <c r="P117" s="417"/>
      <c r="S117" s="127"/>
      <c r="T117" s="470"/>
      <c r="X117" s="51"/>
      <c r="Y117" s="70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71"/>
      <c r="AK117" s="70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71"/>
      <c r="AW117" s="139"/>
      <c r="AX117" s="136"/>
      <c r="AY117" s="136"/>
      <c r="AZ117" s="136"/>
      <c r="BA117" s="136"/>
      <c r="BB117" s="136"/>
      <c r="BC117" s="136"/>
      <c r="BD117" s="136"/>
      <c r="BE117" s="136"/>
      <c r="BF117" s="136"/>
      <c r="BG117" s="136"/>
      <c r="BH117" s="136"/>
      <c r="BI117" s="136"/>
      <c r="BJ117" s="136"/>
      <c r="BK117" s="62"/>
      <c r="BL117" s="139"/>
      <c r="BM117" s="136"/>
      <c r="BN117" s="136"/>
      <c r="BO117" s="136"/>
      <c r="BP117" s="136"/>
      <c r="BQ117" s="136"/>
      <c r="BR117" s="136"/>
      <c r="BS117" s="136"/>
      <c r="BT117" s="136"/>
      <c r="BU117" s="136"/>
      <c r="BV117" s="136"/>
      <c r="BW117" s="136"/>
      <c r="BX117" s="62"/>
      <c r="BY117" s="141"/>
      <c r="BZ117" s="68"/>
      <c r="CA117" s="68"/>
      <c r="CB117" s="68"/>
      <c r="CC117" s="68"/>
      <c r="CD117" s="68"/>
      <c r="CE117" s="68"/>
      <c r="CF117" s="68"/>
      <c r="CG117" s="68"/>
      <c r="CH117" s="68"/>
      <c r="CI117" s="68"/>
      <c r="CJ117" s="68"/>
      <c r="CT117" s="143"/>
      <c r="CU117" s="196"/>
      <c r="CV117" s="197"/>
      <c r="CX117" s="206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Z117" s="173"/>
      <c r="EA117" s="173"/>
      <c r="EB117" s="344"/>
      <c r="EC117" s="176"/>
      <c r="ED117" s="176"/>
      <c r="EE117" s="176"/>
      <c r="EF117" s="176"/>
      <c r="EG117" s="176"/>
      <c r="EH117" s="176"/>
      <c r="EI117" s="176"/>
      <c r="EJ117" s="176"/>
      <c r="EK117" s="176"/>
      <c r="EL117" s="176"/>
      <c r="EM117" s="225"/>
      <c r="EN117" s="176"/>
      <c r="EO117" s="176"/>
      <c r="EP117" s="176"/>
      <c r="EQ117" s="176"/>
      <c r="ER117" s="176"/>
      <c r="ES117" s="176"/>
      <c r="ET117" s="176"/>
      <c r="EU117" s="176"/>
      <c r="EV117" s="176"/>
      <c r="EW117" s="176"/>
      <c r="EX117" s="176"/>
      <c r="EY117" s="176"/>
      <c r="EZ117" s="176"/>
      <c r="FA117" s="176"/>
      <c r="FB117" s="176"/>
      <c r="FC117" s="176"/>
      <c r="FD117" s="176"/>
      <c r="FE117" s="176"/>
      <c r="FF117" s="178"/>
      <c r="FG117" s="203"/>
      <c r="FH117" s="178"/>
      <c r="FI117" s="177"/>
      <c r="FJ117" s="177"/>
    </row>
    <row r="118" spans="1:166" ht="15" customHeight="1" x14ac:dyDescent="0.3">
      <c r="A118" s="48"/>
      <c r="B118" s="134"/>
      <c r="J118" s="355"/>
      <c r="M118" s="422"/>
      <c r="N118" s="47"/>
      <c r="O118" s="231"/>
      <c r="P118" s="417"/>
      <c r="S118" s="127"/>
      <c r="T118" s="470"/>
      <c r="X118" s="51"/>
      <c r="Y118" s="70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71"/>
      <c r="AK118" s="70"/>
      <c r="AL118" s="135"/>
      <c r="AM118" s="135"/>
      <c r="AN118" s="135"/>
      <c r="AO118" s="135"/>
      <c r="AP118" s="135"/>
      <c r="AQ118" s="135"/>
      <c r="AR118" s="135"/>
      <c r="AS118" s="135"/>
      <c r="AT118" s="135"/>
      <c r="AU118" s="135"/>
      <c r="AV118" s="71"/>
      <c r="AW118" s="139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6"/>
      <c r="BJ118" s="136"/>
      <c r="BK118" s="62"/>
      <c r="BL118" s="139"/>
      <c r="BM118" s="136"/>
      <c r="BN118" s="136"/>
      <c r="BO118" s="136"/>
      <c r="BP118" s="136"/>
      <c r="BQ118" s="136"/>
      <c r="BR118" s="136"/>
      <c r="BS118" s="136"/>
      <c r="BT118" s="136"/>
      <c r="BU118" s="136"/>
      <c r="BV118" s="136"/>
      <c r="BW118" s="136"/>
      <c r="BX118" s="62"/>
      <c r="BY118" s="141"/>
      <c r="BZ118" s="68"/>
      <c r="CA118" s="68"/>
      <c r="CB118" s="68"/>
      <c r="CC118" s="68"/>
      <c r="CD118" s="68"/>
      <c r="CE118" s="68"/>
      <c r="CF118" s="68"/>
      <c r="CG118" s="68"/>
      <c r="CH118" s="68"/>
      <c r="CI118" s="68"/>
      <c r="CJ118" s="68"/>
      <c r="CT118" s="143"/>
      <c r="CU118" s="196"/>
      <c r="CV118" s="197"/>
      <c r="CX118" s="206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Z118" s="173"/>
      <c r="EA118" s="173"/>
      <c r="EB118" s="344"/>
      <c r="EC118" s="176"/>
      <c r="ED118" s="176"/>
      <c r="EE118" s="176"/>
      <c r="EF118" s="176"/>
      <c r="EG118" s="176"/>
      <c r="EH118" s="176"/>
      <c r="EI118" s="176"/>
      <c r="EJ118" s="176"/>
      <c r="EK118" s="176"/>
      <c r="EL118" s="176"/>
      <c r="EM118" s="225"/>
      <c r="EN118" s="176"/>
      <c r="EO118" s="176"/>
      <c r="EP118" s="176"/>
      <c r="EQ118" s="176"/>
      <c r="ER118" s="176"/>
      <c r="ES118" s="176"/>
      <c r="ET118" s="176"/>
      <c r="EU118" s="176"/>
      <c r="EV118" s="176"/>
      <c r="EW118" s="176"/>
      <c r="EX118" s="176"/>
      <c r="EY118" s="176"/>
      <c r="EZ118" s="176"/>
      <c r="FA118" s="176"/>
      <c r="FB118" s="176"/>
      <c r="FC118" s="176"/>
      <c r="FD118" s="176"/>
      <c r="FE118" s="176"/>
      <c r="FF118" s="178"/>
      <c r="FG118" s="203"/>
      <c r="FH118" s="178"/>
      <c r="FI118" s="177"/>
      <c r="FJ118" s="177"/>
    </row>
    <row r="119" spans="1:166" ht="15" customHeight="1" x14ac:dyDescent="0.3">
      <c r="A119" s="48"/>
      <c r="B119" s="134"/>
      <c r="J119" s="355"/>
      <c r="M119" s="422"/>
      <c r="N119" s="47"/>
      <c r="O119" s="231"/>
      <c r="P119" s="417"/>
      <c r="S119" s="127"/>
      <c r="T119" s="470"/>
      <c r="X119" s="51"/>
      <c r="Y119" s="70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71"/>
      <c r="AK119" s="70"/>
      <c r="AL119" s="135"/>
      <c r="AM119" s="135"/>
      <c r="AN119" s="135"/>
      <c r="AO119" s="135"/>
      <c r="AP119" s="135"/>
      <c r="AQ119" s="135"/>
      <c r="AR119" s="135"/>
      <c r="AS119" s="135"/>
      <c r="AT119" s="135"/>
      <c r="AU119" s="135"/>
      <c r="AV119" s="71"/>
      <c r="AW119" s="139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  <c r="BI119" s="136"/>
      <c r="BJ119" s="136"/>
      <c r="BK119" s="62"/>
      <c r="BL119" s="139"/>
      <c r="BM119" s="136"/>
      <c r="BN119" s="136"/>
      <c r="BO119" s="136"/>
      <c r="BP119" s="136"/>
      <c r="BQ119" s="136"/>
      <c r="BR119" s="136"/>
      <c r="BS119" s="136"/>
      <c r="BT119" s="136"/>
      <c r="BU119" s="136"/>
      <c r="BV119" s="136"/>
      <c r="BW119" s="136"/>
      <c r="BX119" s="62"/>
      <c r="BY119" s="141"/>
      <c r="BZ119" s="68"/>
      <c r="CA119" s="68"/>
      <c r="CB119" s="68"/>
      <c r="CC119" s="68"/>
      <c r="CD119" s="68"/>
      <c r="CE119" s="68"/>
      <c r="CF119" s="68"/>
      <c r="CG119" s="68"/>
      <c r="CH119" s="68"/>
      <c r="CI119" s="68"/>
      <c r="CJ119" s="68"/>
      <c r="CT119" s="143"/>
      <c r="CU119" s="196"/>
      <c r="CV119" s="197"/>
      <c r="CX119" s="206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Z119" s="173"/>
      <c r="EA119" s="173"/>
      <c r="EB119" s="344"/>
      <c r="EC119" s="176"/>
      <c r="ED119" s="176"/>
      <c r="EE119" s="176"/>
      <c r="EF119" s="176"/>
      <c r="EG119" s="176"/>
      <c r="EH119" s="176"/>
      <c r="EI119" s="176"/>
      <c r="EJ119" s="176"/>
      <c r="EK119" s="176"/>
      <c r="EL119" s="176"/>
      <c r="EM119" s="225"/>
      <c r="EN119" s="176"/>
      <c r="EO119" s="176"/>
      <c r="EP119" s="176"/>
      <c r="EQ119" s="176"/>
      <c r="ER119" s="176"/>
      <c r="ES119" s="176"/>
      <c r="ET119" s="176"/>
      <c r="EU119" s="176"/>
      <c r="EV119" s="176"/>
      <c r="EW119" s="176"/>
      <c r="EX119" s="176"/>
      <c r="EY119" s="176"/>
      <c r="EZ119" s="176"/>
      <c r="FA119" s="176"/>
      <c r="FB119" s="176"/>
      <c r="FC119" s="176"/>
      <c r="FD119" s="176"/>
      <c r="FE119" s="176"/>
      <c r="FF119" s="178"/>
      <c r="FG119" s="203"/>
      <c r="FH119" s="178"/>
      <c r="FI119" s="177"/>
      <c r="FJ119" s="177"/>
    </row>
    <row r="120" spans="1:166" ht="15" customHeight="1" x14ac:dyDescent="0.3">
      <c r="A120" s="48"/>
      <c r="B120" s="134"/>
      <c r="J120" s="355"/>
      <c r="M120" s="422"/>
      <c r="N120" s="47"/>
      <c r="O120" s="231"/>
      <c r="P120" s="417"/>
      <c r="S120" s="127"/>
      <c r="T120" s="470"/>
      <c r="X120" s="51"/>
      <c r="Y120" s="70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71"/>
      <c r="AK120" s="70"/>
      <c r="AL120" s="135"/>
      <c r="AM120" s="135"/>
      <c r="AN120" s="135"/>
      <c r="AO120" s="135"/>
      <c r="AP120" s="135"/>
      <c r="AQ120" s="135"/>
      <c r="AR120" s="135"/>
      <c r="AS120" s="135"/>
      <c r="AT120" s="135"/>
      <c r="AU120" s="135"/>
      <c r="AV120" s="71"/>
      <c r="AW120" s="139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  <c r="BI120" s="136"/>
      <c r="BJ120" s="136"/>
      <c r="BK120" s="62"/>
      <c r="BL120" s="139"/>
      <c r="BM120" s="136"/>
      <c r="BN120" s="136"/>
      <c r="BO120" s="136"/>
      <c r="BP120" s="136"/>
      <c r="BQ120" s="136"/>
      <c r="BR120" s="136"/>
      <c r="BS120" s="136"/>
      <c r="BT120" s="136"/>
      <c r="BU120" s="136"/>
      <c r="BV120" s="136"/>
      <c r="BW120" s="136"/>
      <c r="BX120" s="62"/>
      <c r="BY120" s="141"/>
      <c r="BZ120" s="68"/>
      <c r="CA120" s="68"/>
      <c r="CB120" s="68"/>
      <c r="CC120" s="68"/>
      <c r="CD120" s="68"/>
      <c r="CE120" s="68"/>
      <c r="CF120" s="68"/>
      <c r="CG120" s="68"/>
      <c r="CH120" s="68"/>
      <c r="CI120" s="68"/>
      <c r="CJ120" s="68"/>
      <c r="CT120" s="143"/>
      <c r="CU120" s="196"/>
      <c r="CV120" s="197"/>
      <c r="CX120" s="206"/>
      <c r="CY120" s="53"/>
      <c r="CZ120" s="53"/>
      <c r="DA120" s="53"/>
      <c r="DB120" s="53"/>
      <c r="DC120" s="53"/>
      <c r="DD120" s="53"/>
      <c r="DE120" s="53"/>
      <c r="DF120" s="53"/>
      <c r="DG120" s="53"/>
      <c r="DH120" s="53"/>
      <c r="DI120" s="53"/>
      <c r="DJ120" s="53"/>
      <c r="DK120" s="53"/>
      <c r="DL120" s="53"/>
      <c r="DM120" s="53"/>
      <c r="DN120" s="53"/>
      <c r="DO120" s="53"/>
      <c r="DP120" s="53"/>
      <c r="DQ120" s="53"/>
      <c r="DR120" s="53"/>
      <c r="DS120" s="53"/>
      <c r="DT120" s="53"/>
      <c r="DU120" s="53"/>
      <c r="DV120" s="53"/>
      <c r="DW120" s="53"/>
      <c r="DX120" s="53"/>
      <c r="DZ120" s="173"/>
      <c r="EA120" s="173"/>
      <c r="EB120" s="344"/>
      <c r="EC120" s="176"/>
      <c r="ED120" s="176"/>
      <c r="EE120" s="176"/>
      <c r="EF120" s="176"/>
      <c r="EG120" s="176"/>
      <c r="EH120" s="176"/>
      <c r="EI120" s="176"/>
      <c r="EJ120" s="176"/>
      <c r="EK120" s="176"/>
      <c r="EL120" s="176"/>
      <c r="EM120" s="225"/>
      <c r="EN120" s="176"/>
      <c r="EO120" s="176"/>
      <c r="EP120" s="176"/>
      <c r="EQ120" s="176"/>
      <c r="ER120" s="176"/>
      <c r="ES120" s="176"/>
      <c r="ET120" s="176"/>
      <c r="EU120" s="176"/>
      <c r="EV120" s="176"/>
      <c r="EW120" s="176"/>
      <c r="EX120" s="176"/>
      <c r="EY120" s="176"/>
      <c r="EZ120" s="176"/>
      <c r="FA120" s="176"/>
      <c r="FB120" s="176"/>
      <c r="FC120" s="176"/>
      <c r="FD120" s="176"/>
      <c r="FE120" s="176"/>
      <c r="FF120" s="178"/>
      <c r="FG120" s="203"/>
      <c r="FH120" s="178"/>
      <c r="FI120" s="177"/>
      <c r="FJ120" s="177"/>
    </row>
    <row r="121" spans="1:166" ht="15" customHeight="1" x14ac:dyDescent="0.3">
      <c r="A121" s="48"/>
      <c r="B121" s="134"/>
      <c r="J121" s="355"/>
      <c r="M121" s="422"/>
      <c r="N121" s="47"/>
      <c r="O121" s="231"/>
      <c r="P121" s="417"/>
      <c r="S121" s="127"/>
      <c r="T121" s="470"/>
      <c r="X121" s="51"/>
      <c r="Y121" s="70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71"/>
      <c r="AK121" s="70"/>
      <c r="AL121" s="135"/>
      <c r="AM121" s="135"/>
      <c r="AN121" s="135"/>
      <c r="AO121" s="135"/>
      <c r="AP121" s="135"/>
      <c r="AQ121" s="135"/>
      <c r="AR121" s="135"/>
      <c r="AS121" s="135"/>
      <c r="AT121" s="135"/>
      <c r="AU121" s="135"/>
      <c r="AV121" s="71"/>
      <c r="AW121" s="139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  <c r="BI121" s="136"/>
      <c r="BJ121" s="136"/>
      <c r="BK121" s="62"/>
      <c r="BL121" s="139"/>
      <c r="BM121" s="136"/>
      <c r="BN121" s="136"/>
      <c r="BO121" s="136"/>
      <c r="BP121" s="136"/>
      <c r="BQ121" s="136"/>
      <c r="BR121" s="136"/>
      <c r="BS121" s="136"/>
      <c r="BT121" s="136"/>
      <c r="BU121" s="136"/>
      <c r="BV121" s="136"/>
      <c r="BW121" s="136"/>
      <c r="BX121" s="62"/>
      <c r="BY121" s="141"/>
      <c r="BZ121" s="68"/>
      <c r="CA121" s="68"/>
      <c r="CB121" s="68"/>
      <c r="CC121" s="68"/>
      <c r="CD121" s="68"/>
      <c r="CE121" s="68"/>
      <c r="CF121" s="68"/>
      <c r="CG121" s="68"/>
      <c r="CH121" s="68"/>
      <c r="CI121" s="68"/>
      <c r="CJ121" s="68"/>
      <c r="CT121" s="143"/>
      <c r="CU121" s="196"/>
      <c r="CV121" s="197"/>
      <c r="CX121" s="206"/>
      <c r="CY121" s="53"/>
      <c r="CZ121" s="53"/>
      <c r="DA121" s="53"/>
      <c r="DB121" s="53"/>
      <c r="DC121" s="53"/>
      <c r="DD121" s="53"/>
      <c r="DE121" s="53"/>
      <c r="DF121" s="53"/>
      <c r="DG121" s="53"/>
      <c r="DH121" s="53"/>
      <c r="DI121" s="53"/>
      <c r="DJ121" s="53"/>
      <c r="DK121" s="53"/>
      <c r="DL121" s="53"/>
      <c r="DM121" s="53"/>
      <c r="DN121" s="53"/>
      <c r="DO121" s="53"/>
      <c r="DP121" s="53"/>
      <c r="DQ121" s="53"/>
      <c r="DR121" s="53"/>
      <c r="DS121" s="53"/>
      <c r="DT121" s="53"/>
      <c r="DU121" s="53"/>
      <c r="DV121" s="53"/>
      <c r="DW121" s="53"/>
      <c r="DX121" s="53"/>
      <c r="DZ121" s="173"/>
      <c r="EA121" s="173"/>
      <c r="EB121" s="344"/>
      <c r="EC121" s="176"/>
      <c r="ED121" s="176"/>
      <c r="EE121" s="176"/>
      <c r="EF121" s="176"/>
      <c r="EG121" s="176"/>
      <c r="EH121" s="176"/>
      <c r="EI121" s="176"/>
      <c r="EJ121" s="176"/>
      <c r="EK121" s="176"/>
      <c r="EL121" s="176"/>
      <c r="EM121" s="225"/>
      <c r="EN121" s="176"/>
      <c r="EO121" s="176"/>
      <c r="EP121" s="176"/>
      <c r="EQ121" s="176"/>
      <c r="ER121" s="176"/>
      <c r="ES121" s="176"/>
      <c r="ET121" s="176"/>
      <c r="EU121" s="176"/>
      <c r="EV121" s="176"/>
      <c r="EW121" s="176"/>
      <c r="EX121" s="176"/>
      <c r="EY121" s="176"/>
      <c r="EZ121" s="176"/>
      <c r="FA121" s="176"/>
      <c r="FB121" s="176"/>
      <c r="FC121" s="176"/>
      <c r="FD121" s="176"/>
      <c r="FE121" s="176"/>
      <c r="FF121" s="178"/>
      <c r="FG121" s="203"/>
      <c r="FH121" s="178"/>
      <c r="FI121" s="177"/>
      <c r="FJ121" s="177"/>
    </row>
    <row r="122" spans="1:166" ht="15" customHeight="1" x14ac:dyDescent="0.3">
      <c r="A122" s="48"/>
      <c r="B122" s="134"/>
      <c r="J122" s="355"/>
      <c r="M122" s="422"/>
      <c r="N122" s="47"/>
      <c r="O122" s="231"/>
      <c r="P122" s="417"/>
      <c r="S122" s="127"/>
      <c r="T122" s="470"/>
      <c r="X122" s="51"/>
      <c r="Y122" s="70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71"/>
      <c r="AK122" s="70"/>
      <c r="AL122" s="135"/>
      <c r="AM122" s="135"/>
      <c r="AN122" s="135"/>
      <c r="AO122" s="135"/>
      <c r="AP122" s="135"/>
      <c r="AQ122" s="135"/>
      <c r="AR122" s="135"/>
      <c r="AS122" s="135"/>
      <c r="AT122" s="135"/>
      <c r="AU122" s="135"/>
      <c r="AV122" s="71"/>
      <c r="AW122" s="139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  <c r="BI122" s="136"/>
      <c r="BJ122" s="136"/>
      <c r="BK122" s="62"/>
      <c r="BL122" s="139"/>
      <c r="BM122" s="136"/>
      <c r="BN122" s="136"/>
      <c r="BO122" s="136"/>
      <c r="BP122" s="136"/>
      <c r="BQ122" s="136"/>
      <c r="BR122" s="136"/>
      <c r="BS122" s="136"/>
      <c r="BT122" s="136"/>
      <c r="BU122" s="136"/>
      <c r="BV122" s="136"/>
      <c r="BW122" s="136"/>
      <c r="BX122" s="62"/>
      <c r="BY122" s="141"/>
      <c r="BZ122" s="68"/>
      <c r="CA122" s="68"/>
      <c r="CB122" s="68"/>
      <c r="CC122" s="68"/>
      <c r="CD122" s="68"/>
      <c r="CE122" s="68"/>
      <c r="CF122" s="68"/>
      <c r="CG122" s="68"/>
      <c r="CH122" s="68"/>
      <c r="CI122" s="68"/>
      <c r="CJ122" s="68"/>
      <c r="CT122" s="143"/>
      <c r="CU122" s="196"/>
      <c r="CV122" s="197"/>
      <c r="CX122" s="206"/>
      <c r="CY122" s="53"/>
      <c r="CZ122" s="53"/>
      <c r="DA122" s="53"/>
      <c r="DB122" s="53"/>
      <c r="DC122" s="53"/>
      <c r="DD122" s="53"/>
      <c r="DE122" s="53"/>
      <c r="DF122" s="53"/>
      <c r="DG122" s="53"/>
      <c r="DH122" s="53"/>
      <c r="DI122" s="53"/>
      <c r="DJ122" s="53"/>
      <c r="DK122" s="53"/>
      <c r="DL122" s="53"/>
      <c r="DM122" s="53"/>
      <c r="DN122" s="53"/>
      <c r="DO122" s="53"/>
      <c r="DP122" s="53"/>
      <c r="DQ122" s="53"/>
      <c r="DR122" s="53"/>
      <c r="DS122" s="53"/>
      <c r="DT122" s="53"/>
      <c r="DU122" s="53"/>
      <c r="DV122" s="53"/>
      <c r="DW122" s="53"/>
      <c r="DX122" s="53"/>
      <c r="DZ122" s="173"/>
      <c r="EA122" s="173"/>
      <c r="EB122" s="344"/>
      <c r="EC122" s="176"/>
      <c r="ED122" s="176"/>
      <c r="EE122" s="176"/>
      <c r="EF122" s="176"/>
      <c r="EG122" s="176"/>
      <c r="EH122" s="176"/>
      <c r="EI122" s="176"/>
      <c r="EJ122" s="176"/>
      <c r="EK122" s="176"/>
      <c r="EL122" s="176"/>
      <c r="EM122" s="225"/>
      <c r="EN122" s="176"/>
      <c r="EO122" s="176"/>
      <c r="EP122" s="176"/>
      <c r="EQ122" s="176"/>
      <c r="ER122" s="176"/>
      <c r="ES122" s="176"/>
      <c r="ET122" s="176"/>
      <c r="EU122" s="176"/>
      <c r="EV122" s="176"/>
      <c r="EW122" s="176"/>
      <c r="EX122" s="176"/>
      <c r="EY122" s="176"/>
      <c r="EZ122" s="176"/>
      <c r="FA122" s="176"/>
      <c r="FB122" s="176"/>
      <c r="FC122" s="176"/>
      <c r="FD122" s="176"/>
      <c r="FE122" s="176"/>
      <c r="FF122" s="178"/>
      <c r="FG122" s="203"/>
      <c r="FH122" s="178"/>
      <c r="FI122" s="177"/>
      <c r="FJ122" s="177"/>
    </row>
    <row r="123" spans="1:166" ht="15" customHeight="1" x14ac:dyDescent="0.3">
      <c r="A123" s="48"/>
      <c r="B123" s="134"/>
      <c r="J123" s="355"/>
      <c r="M123" s="422"/>
      <c r="N123" s="47"/>
      <c r="O123" s="231"/>
      <c r="P123" s="417"/>
      <c r="S123" s="127"/>
      <c r="T123" s="470"/>
      <c r="X123" s="51"/>
      <c r="Y123" s="70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71"/>
      <c r="AK123" s="70"/>
      <c r="AL123" s="135"/>
      <c r="AM123" s="135"/>
      <c r="AN123" s="135"/>
      <c r="AO123" s="135"/>
      <c r="AP123" s="135"/>
      <c r="AQ123" s="135"/>
      <c r="AR123" s="135"/>
      <c r="AS123" s="135"/>
      <c r="AT123" s="135"/>
      <c r="AU123" s="135"/>
      <c r="AV123" s="71"/>
      <c r="AW123" s="139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6"/>
      <c r="BJ123" s="136"/>
      <c r="BK123" s="62"/>
      <c r="BL123" s="139"/>
      <c r="BM123" s="136"/>
      <c r="BN123" s="136"/>
      <c r="BO123" s="136"/>
      <c r="BP123" s="136"/>
      <c r="BQ123" s="136"/>
      <c r="BR123" s="136"/>
      <c r="BS123" s="136"/>
      <c r="BT123" s="136"/>
      <c r="BU123" s="136"/>
      <c r="BV123" s="136"/>
      <c r="BW123" s="136"/>
      <c r="BX123" s="62"/>
      <c r="BY123" s="141"/>
      <c r="BZ123" s="68"/>
      <c r="CA123" s="68"/>
      <c r="CB123" s="68"/>
      <c r="CC123" s="68"/>
      <c r="CD123" s="68"/>
      <c r="CE123" s="68"/>
      <c r="CF123" s="68"/>
      <c r="CG123" s="68"/>
      <c r="CH123" s="68"/>
      <c r="CI123" s="68"/>
      <c r="CJ123" s="68"/>
      <c r="CT123" s="143"/>
      <c r="CU123" s="196"/>
      <c r="CV123" s="197"/>
      <c r="CX123" s="206"/>
      <c r="CY123" s="53"/>
      <c r="CZ123" s="53"/>
      <c r="DA123" s="53"/>
      <c r="DB123" s="53"/>
      <c r="DC123" s="53"/>
      <c r="DD123" s="53"/>
      <c r="DE123" s="53"/>
      <c r="DF123" s="53"/>
      <c r="DG123" s="53"/>
      <c r="DH123" s="53"/>
      <c r="DI123" s="53"/>
      <c r="DJ123" s="53"/>
      <c r="DK123" s="53"/>
      <c r="DL123" s="53"/>
      <c r="DM123" s="53"/>
      <c r="DN123" s="53"/>
      <c r="DO123" s="53"/>
      <c r="DP123" s="53"/>
      <c r="DQ123" s="53"/>
      <c r="DR123" s="53"/>
      <c r="DS123" s="53"/>
      <c r="DT123" s="53"/>
      <c r="DU123" s="53"/>
      <c r="DV123" s="53"/>
      <c r="DW123" s="53"/>
      <c r="DX123" s="53"/>
      <c r="DZ123" s="173"/>
      <c r="EA123" s="173"/>
      <c r="EB123" s="344"/>
      <c r="EC123" s="176"/>
      <c r="ED123" s="176"/>
      <c r="EE123" s="176"/>
      <c r="EF123" s="176"/>
      <c r="EG123" s="176"/>
      <c r="EH123" s="176"/>
      <c r="EI123" s="176"/>
      <c r="EJ123" s="176"/>
      <c r="EK123" s="176"/>
      <c r="EL123" s="176"/>
      <c r="EM123" s="225"/>
      <c r="EN123" s="176"/>
      <c r="EO123" s="176"/>
      <c r="EP123" s="176"/>
      <c r="EQ123" s="176"/>
      <c r="ER123" s="176"/>
      <c r="ES123" s="176"/>
      <c r="ET123" s="176"/>
      <c r="EU123" s="176"/>
      <c r="EV123" s="176"/>
      <c r="EW123" s="176"/>
      <c r="EX123" s="176"/>
      <c r="EY123" s="176"/>
      <c r="EZ123" s="176"/>
      <c r="FA123" s="176"/>
      <c r="FB123" s="176"/>
      <c r="FC123" s="176"/>
      <c r="FD123" s="176"/>
      <c r="FE123" s="176"/>
      <c r="FF123" s="178"/>
      <c r="FG123" s="203"/>
      <c r="FH123" s="178"/>
      <c r="FI123" s="177"/>
      <c r="FJ123" s="177"/>
    </row>
    <row r="124" spans="1:166" ht="15" customHeight="1" x14ac:dyDescent="0.3">
      <c r="A124" s="48"/>
      <c r="B124" s="134"/>
      <c r="J124" s="355"/>
      <c r="M124" s="422"/>
      <c r="N124" s="47"/>
      <c r="O124" s="231"/>
      <c r="P124" s="417"/>
      <c r="S124" s="127"/>
      <c r="T124" s="470"/>
      <c r="X124" s="51"/>
      <c r="Y124" s="70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71"/>
      <c r="AK124" s="70"/>
      <c r="AL124" s="135"/>
      <c r="AM124" s="135"/>
      <c r="AN124" s="135"/>
      <c r="AO124" s="135"/>
      <c r="AP124" s="135"/>
      <c r="AQ124" s="135"/>
      <c r="AR124" s="135"/>
      <c r="AS124" s="135"/>
      <c r="AT124" s="135"/>
      <c r="AU124" s="135"/>
      <c r="AV124" s="71"/>
      <c r="AW124" s="139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  <c r="BI124" s="136"/>
      <c r="BJ124" s="136"/>
      <c r="BK124" s="62"/>
      <c r="BL124" s="139"/>
      <c r="BM124" s="136"/>
      <c r="BN124" s="136"/>
      <c r="BO124" s="136"/>
      <c r="BP124" s="136"/>
      <c r="BQ124" s="136"/>
      <c r="BR124" s="136"/>
      <c r="BS124" s="136"/>
      <c r="BT124" s="136"/>
      <c r="BU124" s="136"/>
      <c r="BV124" s="136"/>
      <c r="BW124" s="136"/>
      <c r="BX124" s="62"/>
      <c r="BY124" s="141"/>
      <c r="BZ124" s="68"/>
      <c r="CA124" s="68"/>
      <c r="CB124" s="68"/>
      <c r="CC124" s="68"/>
      <c r="CD124" s="68"/>
      <c r="CE124" s="68"/>
      <c r="CF124" s="68"/>
      <c r="CG124" s="68"/>
      <c r="CH124" s="68"/>
      <c r="CI124" s="68"/>
      <c r="CJ124" s="68"/>
      <c r="CT124" s="143"/>
      <c r="CU124" s="196"/>
      <c r="CV124" s="197"/>
      <c r="CX124" s="206"/>
      <c r="CY124" s="53"/>
      <c r="CZ124" s="53"/>
      <c r="DA124" s="53"/>
      <c r="DB124" s="53"/>
      <c r="DC124" s="53"/>
      <c r="DD124" s="53"/>
      <c r="DE124" s="53"/>
      <c r="DF124" s="53"/>
      <c r="DG124" s="53"/>
      <c r="DH124" s="53"/>
      <c r="DI124" s="53"/>
      <c r="DJ124" s="53"/>
      <c r="DK124" s="53"/>
      <c r="DL124" s="53"/>
      <c r="DM124" s="53"/>
      <c r="DN124" s="53"/>
      <c r="DO124" s="53"/>
      <c r="DP124" s="53"/>
      <c r="DQ124" s="53"/>
      <c r="DR124" s="53"/>
      <c r="DS124" s="53"/>
      <c r="DT124" s="53"/>
      <c r="DU124" s="53"/>
      <c r="DV124" s="53"/>
      <c r="DW124" s="53"/>
      <c r="DX124" s="53"/>
      <c r="DZ124" s="173"/>
      <c r="EA124" s="173"/>
      <c r="EB124" s="344"/>
      <c r="EC124" s="176"/>
      <c r="ED124" s="176"/>
      <c r="EE124" s="176"/>
      <c r="EF124" s="176"/>
      <c r="EG124" s="176"/>
      <c r="EH124" s="176"/>
      <c r="EI124" s="176"/>
      <c r="EJ124" s="176"/>
      <c r="EK124" s="176"/>
      <c r="EL124" s="176"/>
      <c r="EM124" s="225"/>
      <c r="EN124" s="176"/>
      <c r="EO124" s="176"/>
      <c r="EP124" s="176"/>
      <c r="EQ124" s="176"/>
      <c r="ER124" s="176"/>
      <c r="ES124" s="176"/>
      <c r="ET124" s="176"/>
      <c r="EU124" s="176"/>
      <c r="EV124" s="176"/>
      <c r="EW124" s="176"/>
      <c r="EX124" s="176"/>
      <c r="EY124" s="176"/>
      <c r="EZ124" s="176"/>
      <c r="FA124" s="176"/>
      <c r="FB124" s="176"/>
      <c r="FC124" s="176"/>
      <c r="FD124" s="176"/>
      <c r="FE124" s="176"/>
      <c r="FF124" s="178"/>
      <c r="FG124" s="203"/>
      <c r="FH124" s="178"/>
      <c r="FI124" s="177"/>
      <c r="FJ124" s="177"/>
    </row>
    <row r="125" spans="1:166" ht="15" customHeight="1" x14ac:dyDescent="0.3">
      <c r="A125" s="48"/>
      <c r="B125" s="134"/>
      <c r="J125" s="355"/>
      <c r="M125" s="422"/>
      <c r="N125" s="47"/>
      <c r="O125" s="231"/>
      <c r="P125" s="417"/>
      <c r="S125" s="127"/>
      <c r="T125" s="470"/>
      <c r="X125" s="51"/>
      <c r="Y125" s="70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71"/>
      <c r="AK125" s="70"/>
      <c r="AL125" s="135"/>
      <c r="AM125" s="135"/>
      <c r="AN125" s="135"/>
      <c r="AO125" s="135"/>
      <c r="AP125" s="135"/>
      <c r="AQ125" s="135"/>
      <c r="AR125" s="135"/>
      <c r="AS125" s="135"/>
      <c r="AT125" s="135"/>
      <c r="AU125" s="135"/>
      <c r="AV125" s="71"/>
      <c r="AW125" s="139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  <c r="BI125" s="136"/>
      <c r="BJ125" s="136"/>
      <c r="BK125" s="62"/>
      <c r="BL125" s="139"/>
      <c r="BM125" s="136"/>
      <c r="BN125" s="136"/>
      <c r="BO125" s="136"/>
      <c r="BP125" s="136"/>
      <c r="BQ125" s="136"/>
      <c r="BR125" s="136"/>
      <c r="BS125" s="136"/>
      <c r="BT125" s="136"/>
      <c r="BU125" s="136"/>
      <c r="BV125" s="136"/>
      <c r="BW125" s="136"/>
      <c r="BX125" s="62"/>
      <c r="BY125" s="141"/>
      <c r="BZ125" s="68"/>
      <c r="CA125" s="68"/>
      <c r="CB125" s="68"/>
      <c r="CC125" s="68"/>
      <c r="CD125" s="68"/>
      <c r="CE125" s="68"/>
      <c r="CF125" s="68"/>
      <c r="CG125" s="68"/>
      <c r="CH125" s="68"/>
      <c r="CI125" s="68"/>
      <c r="CJ125" s="68"/>
      <c r="CT125" s="143"/>
      <c r="CU125" s="196"/>
      <c r="CV125" s="197"/>
      <c r="CX125" s="206"/>
      <c r="CY125" s="53"/>
      <c r="CZ125" s="53"/>
      <c r="DA125" s="53"/>
      <c r="DB125" s="53"/>
      <c r="DC125" s="53"/>
      <c r="DD125" s="53"/>
      <c r="DE125" s="53"/>
      <c r="DF125" s="53"/>
      <c r="DG125" s="53"/>
      <c r="DH125" s="53"/>
      <c r="DI125" s="53"/>
      <c r="DJ125" s="53"/>
      <c r="DK125" s="53"/>
      <c r="DL125" s="53"/>
      <c r="DM125" s="53"/>
      <c r="DN125" s="53"/>
      <c r="DO125" s="53"/>
      <c r="DP125" s="53"/>
      <c r="DQ125" s="53"/>
      <c r="DR125" s="53"/>
      <c r="DS125" s="53"/>
      <c r="DT125" s="53"/>
      <c r="DU125" s="53"/>
      <c r="DV125" s="53"/>
      <c r="DW125" s="53"/>
      <c r="DX125" s="53"/>
      <c r="DZ125" s="173"/>
      <c r="EA125" s="173"/>
      <c r="EB125" s="344"/>
      <c r="EC125" s="176"/>
      <c r="ED125" s="176"/>
      <c r="EE125" s="176"/>
      <c r="EF125" s="176"/>
      <c r="EG125" s="176"/>
      <c r="EH125" s="176"/>
      <c r="EI125" s="176"/>
      <c r="EJ125" s="176"/>
      <c r="EK125" s="176"/>
      <c r="EL125" s="176"/>
      <c r="EM125" s="225"/>
      <c r="EN125" s="176"/>
      <c r="EO125" s="176"/>
      <c r="EP125" s="176"/>
      <c r="EQ125" s="176"/>
      <c r="ER125" s="176"/>
      <c r="ES125" s="176"/>
      <c r="ET125" s="176"/>
      <c r="EU125" s="176"/>
      <c r="EV125" s="176"/>
      <c r="EW125" s="176"/>
      <c r="EX125" s="176"/>
      <c r="EY125" s="176"/>
      <c r="EZ125" s="176"/>
      <c r="FA125" s="176"/>
      <c r="FB125" s="176"/>
      <c r="FC125" s="176"/>
      <c r="FD125" s="176"/>
      <c r="FE125" s="176"/>
      <c r="FF125" s="178"/>
      <c r="FG125" s="203"/>
      <c r="FH125" s="178"/>
      <c r="FI125" s="177"/>
      <c r="FJ125" s="177"/>
    </row>
    <row r="126" spans="1:166" ht="15" customHeight="1" x14ac:dyDescent="0.3">
      <c r="A126" s="48"/>
      <c r="B126" s="134"/>
      <c r="J126" s="355"/>
      <c r="M126" s="422"/>
      <c r="N126" s="47"/>
      <c r="O126" s="231"/>
      <c r="P126" s="417"/>
      <c r="S126" s="127"/>
      <c r="T126" s="470"/>
      <c r="X126" s="51"/>
      <c r="Y126" s="70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71"/>
      <c r="AK126" s="70"/>
      <c r="AL126" s="135"/>
      <c r="AM126" s="135"/>
      <c r="AN126" s="135"/>
      <c r="AO126" s="135"/>
      <c r="AP126" s="135"/>
      <c r="AQ126" s="135"/>
      <c r="AR126" s="135"/>
      <c r="AS126" s="135"/>
      <c r="AT126" s="135"/>
      <c r="AU126" s="135"/>
      <c r="AV126" s="71"/>
      <c r="AW126" s="139"/>
      <c r="AX126" s="136"/>
      <c r="AY126" s="136"/>
      <c r="AZ126" s="136"/>
      <c r="BA126" s="136"/>
      <c r="BB126" s="136"/>
      <c r="BC126" s="136"/>
      <c r="BD126" s="136"/>
      <c r="BE126" s="136"/>
      <c r="BF126" s="136"/>
      <c r="BG126" s="136"/>
      <c r="BH126" s="136"/>
      <c r="BI126" s="136"/>
      <c r="BJ126" s="136"/>
      <c r="BK126" s="62"/>
      <c r="BL126" s="139"/>
      <c r="BM126" s="136"/>
      <c r="BN126" s="136"/>
      <c r="BO126" s="136"/>
      <c r="BP126" s="136"/>
      <c r="BQ126" s="136"/>
      <c r="BR126" s="136"/>
      <c r="BS126" s="136"/>
      <c r="BT126" s="136"/>
      <c r="BU126" s="136"/>
      <c r="BV126" s="136"/>
      <c r="BW126" s="136"/>
      <c r="BX126" s="62"/>
      <c r="BY126" s="141"/>
      <c r="BZ126" s="68"/>
      <c r="CA126" s="68"/>
      <c r="CB126" s="68"/>
      <c r="CC126" s="68"/>
      <c r="CD126" s="68"/>
      <c r="CE126" s="68"/>
      <c r="CF126" s="68"/>
      <c r="CG126" s="68"/>
      <c r="CH126" s="68"/>
      <c r="CI126" s="68"/>
      <c r="CJ126" s="68"/>
      <c r="CT126" s="143"/>
      <c r="CU126" s="196"/>
      <c r="CV126" s="197"/>
      <c r="CX126" s="206"/>
      <c r="CY126" s="53"/>
      <c r="CZ126" s="53"/>
      <c r="DA126" s="53"/>
      <c r="DB126" s="53"/>
      <c r="DC126" s="53"/>
      <c r="DD126" s="53"/>
      <c r="DE126" s="53"/>
      <c r="DF126" s="53"/>
      <c r="DG126" s="53"/>
      <c r="DH126" s="53"/>
      <c r="DI126" s="53"/>
      <c r="DJ126" s="53"/>
      <c r="DK126" s="53"/>
      <c r="DL126" s="53"/>
      <c r="DM126" s="53"/>
      <c r="DN126" s="53"/>
      <c r="DO126" s="53"/>
      <c r="DP126" s="53"/>
      <c r="DQ126" s="53"/>
      <c r="DR126" s="53"/>
      <c r="DS126" s="53"/>
      <c r="DT126" s="53"/>
      <c r="DU126" s="53"/>
      <c r="DV126" s="53"/>
      <c r="DW126" s="53"/>
      <c r="DX126" s="53"/>
      <c r="DZ126" s="173"/>
      <c r="EA126" s="173"/>
      <c r="EB126" s="344"/>
      <c r="EC126" s="176"/>
      <c r="ED126" s="176"/>
      <c r="EE126" s="176"/>
      <c r="EF126" s="176"/>
      <c r="EG126" s="176"/>
      <c r="EH126" s="176"/>
      <c r="EI126" s="176"/>
      <c r="EJ126" s="176"/>
      <c r="EK126" s="176"/>
      <c r="EL126" s="176"/>
      <c r="EM126" s="225"/>
      <c r="EN126" s="176"/>
      <c r="EO126" s="176"/>
      <c r="EP126" s="176"/>
      <c r="EQ126" s="176"/>
      <c r="ER126" s="176"/>
      <c r="ES126" s="176"/>
      <c r="ET126" s="176"/>
      <c r="EU126" s="176"/>
      <c r="EV126" s="176"/>
      <c r="EW126" s="176"/>
      <c r="EX126" s="176"/>
      <c r="EY126" s="176"/>
      <c r="EZ126" s="176"/>
      <c r="FA126" s="176"/>
      <c r="FB126" s="176"/>
      <c r="FC126" s="176"/>
      <c r="FD126" s="176"/>
      <c r="FE126" s="176"/>
      <c r="FF126" s="178"/>
      <c r="FG126" s="203"/>
      <c r="FH126" s="178"/>
      <c r="FI126" s="177"/>
      <c r="FJ126" s="177"/>
    </row>
    <row r="127" spans="1:166" ht="15" customHeight="1" x14ac:dyDescent="0.3">
      <c r="A127" s="48"/>
      <c r="B127" s="134"/>
      <c r="J127" s="355"/>
      <c r="M127" s="422"/>
      <c r="N127" s="47"/>
      <c r="O127" s="231"/>
      <c r="P127" s="417"/>
      <c r="S127" s="127"/>
      <c r="T127" s="470"/>
      <c r="X127" s="51"/>
      <c r="Y127" s="70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71"/>
      <c r="AK127" s="70"/>
      <c r="AL127" s="135"/>
      <c r="AM127" s="135"/>
      <c r="AN127" s="135"/>
      <c r="AO127" s="135"/>
      <c r="AP127" s="135"/>
      <c r="AQ127" s="135"/>
      <c r="AR127" s="135"/>
      <c r="AS127" s="135"/>
      <c r="AT127" s="135"/>
      <c r="AU127" s="135"/>
      <c r="AV127" s="71"/>
      <c r="AW127" s="139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  <c r="BJ127" s="136"/>
      <c r="BK127" s="62"/>
      <c r="BL127" s="139"/>
      <c r="BM127" s="136"/>
      <c r="BN127" s="136"/>
      <c r="BO127" s="136"/>
      <c r="BP127" s="136"/>
      <c r="BQ127" s="136"/>
      <c r="BR127" s="136"/>
      <c r="BS127" s="136"/>
      <c r="BT127" s="136"/>
      <c r="BU127" s="136"/>
      <c r="BV127" s="136"/>
      <c r="BW127" s="136"/>
      <c r="BX127" s="62"/>
      <c r="BY127" s="141"/>
      <c r="BZ127" s="68"/>
      <c r="CA127" s="68"/>
      <c r="CB127" s="68"/>
      <c r="CC127" s="68"/>
      <c r="CD127" s="68"/>
      <c r="CE127" s="68"/>
      <c r="CF127" s="68"/>
      <c r="CG127" s="68"/>
      <c r="CH127" s="68"/>
      <c r="CI127" s="68"/>
      <c r="CJ127" s="68"/>
      <c r="CT127" s="143"/>
      <c r="CU127" s="196"/>
      <c r="CV127" s="197"/>
      <c r="CX127" s="206"/>
      <c r="CY127" s="53"/>
      <c r="CZ127" s="53"/>
      <c r="DA127" s="53"/>
      <c r="DB127" s="53"/>
      <c r="DC127" s="53"/>
      <c r="DD127" s="53"/>
      <c r="DE127" s="53"/>
      <c r="DF127" s="53"/>
      <c r="DG127" s="53"/>
      <c r="DH127" s="53"/>
      <c r="DI127" s="53"/>
      <c r="DJ127" s="53"/>
      <c r="DK127" s="53"/>
      <c r="DL127" s="53"/>
      <c r="DM127" s="53"/>
      <c r="DN127" s="53"/>
      <c r="DO127" s="53"/>
      <c r="DP127" s="53"/>
      <c r="DQ127" s="53"/>
      <c r="DR127" s="53"/>
      <c r="DS127" s="53"/>
      <c r="DT127" s="53"/>
      <c r="DU127" s="53"/>
      <c r="DV127" s="53"/>
      <c r="DW127" s="53"/>
      <c r="DX127" s="53"/>
      <c r="DZ127" s="173"/>
      <c r="EA127" s="173"/>
      <c r="EB127" s="344"/>
      <c r="EC127" s="176"/>
      <c r="ED127" s="176"/>
      <c r="EE127" s="176"/>
      <c r="EF127" s="176"/>
      <c r="EG127" s="176"/>
      <c r="EH127" s="176"/>
      <c r="EI127" s="176"/>
      <c r="EJ127" s="176"/>
      <c r="EK127" s="176"/>
      <c r="EL127" s="176"/>
      <c r="EM127" s="225"/>
      <c r="EN127" s="176"/>
      <c r="EO127" s="176"/>
      <c r="EP127" s="176"/>
      <c r="EQ127" s="176"/>
      <c r="ER127" s="176"/>
      <c r="ES127" s="176"/>
      <c r="ET127" s="176"/>
      <c r="EU127" s="176"/>
      <c r="EV127" s="176"/>
      <c r="EW127" s="176"/>
      <c r="EX127" s="176"/>
      <c r="EY127" s="176"/>
      <c r="EZ127" s="176"/>
      <c r="FA127" s="176"/>
      <c r="FB127" s="176"/>
      <c r="FC127" s="176"/>
      <c r="FD127" s="176"/>
      <c r="FE127" s="176"/>
      <c r="FF127" s="178"/>
      <c r="FG127" s="203"/>
      <c r="FH127" s="178"/>
      <c r="FI127" s="177"/>
      <c r="FJ127" s="177"/>
    </row>
    <row r="128" spans="1:166" ht="15" customHeight="1" x14ac:dyDescent="0.3">
      <c r="A128" s="48"/>
      <c r="B128" s="134"/>
      <c r="J128" s="355"/>
      <c r="M128" s="422"/>
      <c r="N128" s="47"/>
      <c r="O128" s="231"/>
      <c r="P128" s="417"/>
      <c r="S128" s="127"/>
      <c r="T128" s="470"/>
      <c r="X128" s="51"/>
      <c r="Y128" s="70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71"/>
      <c r="AK128" s="70"/>
      <c r="AL128" s="135"/>
      <c r="AM128" s="135"/>
      <c r="AN128" s="135"/>
      <c r="AO128" s="135"/>
      <c r="AP128" s="135"/>
      <c r="AQ128" s="135"/>
      <c r="AR128" s="135"/>
      <c r="AS128" s="135"/>
      <c r="AT128" s="135"/>
      <c r="AU128" s="135"/>
      <c r="AV128" s="71"/>
      <c r="AW128" s="139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  <c r="BI128" s="136"/>
      <c r="BJ128" s="136"/>
      <c r="BK128" s="62"/>
      <c r="BL128" s="139"/>
      <c r="BM128" s="136"/>
      <c r="BN128" s="136"/>
      <c r="BO128" s="136"/>
      <c r="BP128" s="136"/>
      <c r="BQ128" s="136"/>
      <c r="BR128" s="136"/>
      <c r="BS128" s="136"/>
      <c r="BT128" s="136"/>
      <c r="BU128" s="136"/>
      <c r="BV128" s="136"/>
      <c r="BW128" s="136"/>
      <c r="BX128" s="62"/>
      <c r="BY128" s="141"/>
      <c r="BZ128" s="68"/>
      <c r="CA128" s="68"/>
      <c r="CB128" s="68"/>
      <c r="CC128" s="68"/>
      <c r="CD128" s="68"/>
      <c r="CE128" s="68"/>
      <c r="CF128" s="68"/>
      <c r="CG128" s="68"/>
      <c r="CH128" s="68"/>
      <c r="CI128" s="68"/>
      <c r="CJ128" s="68"/>
      <c r="CT128" s="143"/>
      <c r="CU128" s="196"/>
      <c r="CV128" s="197"/>
      <c r="CX128" s="206"/>
      <c r="CY128" s="53"/>
      <c r="CZ128" s="53"/>
      <c r="DA128" s="53"/>
      <c r="DB128" s="53"/>
      <c r="DC128" s="53"/>
      <c r="DD128" s="53"/>
      <c r="DE128" s="53"/>
      <c r="DF128" s="53"/>
      <c r="DG128" s="53"/>
      <c r="DH128" s="53"/>
      <c r="DI128" s="53"/>
      <c r="DJ128" s="53"/>
      <c r="DK128" s="53"/>
      <c r="DL128" s="53"/>
      <c r="DM128" s="53"/>
      <c r="DN128" s="53"/>
      <c r="DO128" s="53"/>
      <c r="DP128" s="53"/>
      <c r="DQ128" s="53"/>
      <c r="DR128" s="53"/>
      <c r="DS128" s="53"/>
      <c r="DT128" s="53"/>
      <c r="DU128" s="53"/>
      <c r="DV128" s="53"/>
      <c r="DW128" s="53"/>
      <c r="DX128" s="53"/>
      <c r="DZ128" s="173"/>
      <c r="EA128" s="173"/>
      <c r="EB128" s="344"/>
      <c r="EC128" s="176"/>
      <c r="ED128" s="176"/>
      <c r="EE128" s="176"/>
      <c r="EF128" s="176"/>
      <c r="EG128" s="176"/>
      <c r="EH128" s="176"/>
      <c r="EI128" s="176"/>
      <c r="EJ128" s="176"/>
      <c r="EK128" s="176"/>
      <c r="EL128" s="176"/>
      <c r="EM128" s="225"/>
      <c r="EN128" s="176"/>
      <c r="EO128" s="176"/>
      <c r="EP128" s="176"/>
      <c r="EQ128" s="176"/>
      <c r="ER128" s="176"/>
      <c r="ES128" s="176"/>
      <c r="ET128" s="176"/>
      <c r="EU128" s="176"/>
      <c r="EV128" s="176"/>
      <c r="EW128" s="176"/>
      <c r="EX128" s="176"/>
      <c r="EY128" s="176"/>
      <c r="EZ128" s="176"/>
      <c r="FA128" s="176"/>
      <c r="FB128" s="176"/>
      <c r="FC128" s="176"/>
      <c r="FD128" s="176"/>
      <c r="FE128" s="176"/>
      <c r="FF128" s="178"/>
      <c r="FG128" s="203"/>
      <c r="FH128" s="178"/>
      <c r="FI128" s="177"/>
      <c r="FJ128" s="177"/>
    </row>
    <row r="129" spans="1:166" ht="15" customHeight="1" x14ac:dyDescent="0.3">
      <c r="A129" s="48"/>
      <c r="B129" s="134"/>
      <c r="J129" s="355"/>
      <c r="M129" s="422"/>
      <c r="N129" s="47"/>
      <c r="O129" s="231"/>
      <c r="P129" s="417"/>
      <c r="S129" s="127"/>
      <c r="T129" s="470"/>
      <c r="X129" s="51"/>
      <c r="Y129" s="70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71"/>
      <c r="AK129" s="70"/>
      <c r="AL129" s="135"/>
      <c r="AM129" s="135"/>
      <c r="AN129" s="135"/>
      <c r="AO129" s="135"/>
      <c r="AP129" s="135"/>
      <c r="AQ129" s="135"/>
      <c r="AR129" s="135"/>
      <c r="AS129" s="135"/>
      <c r="AT129" s="135"/>
      <c r="AU129" s="135"/>
      <c r="AV129" s="71"/>
      <c r="AW129" s="139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  <c r="BI129" s="136"/>
      <c r="BJ129" s="136"/>
      <c r="BK129" s="62"/>
      <c r="BL129" s="139"/>
      <c r="BM129" s="136"/>
      <c r="BN129" s="136"/>
      <c r="BO129" s="136"/>
      <c r="BP129" s="136"/>
      <c r="BQ129" s="136"/>
      <c r="BR129" s="136"/>
      <c r="BS129" s="136"/>
      <c r="BT129" s="136"/>
      <c r="BU129" s="136"/>
      <c r="BV129" s="136"/>
      <c r="BW129" s="136"/>
      <c r="BX129" s="62"/>
      <c r="BY129" s="141"/>
      <c r="BZ129" s="68"/>
      <c r="CA129" s="68"/>
      <c r="CB129" s="68"/>
      <c r="CC129" s="68"/>
      <c r="CD129" s="68"/>
      <c r="CE129" s="68"/>
      <c r="CF129" s="68"/>
      <c r="CG129" s="68"/>
      <c r="CH129" s="68"/>
      <c r="CI129" s="68"/>
      <c r="CJ129" s="68"/>
      <c r="CT129" s="143"/>
      <c r="CU129" s="196"/>
      <c r="CV129" s="197"/>
      <c r="CX129" s="206"/>
      <c r="CY129" s="53"/>
      <c r="CZ129" s="53"/>
      <c r="DA129" s="53"/>
      <c r="DB129" s="53"/>
      <c r="DC129" s="53"/>
      <c r="DD129" s="53"/>
      <c r="DE129" s="53"/>
      <c r="DF129" s="53"/>
      <c r="DG129" s="53"/>
      <c r="DH129" s="53"/>
      <c r="DI129" s="53"/>
      <c r="DJ129" s="53"/>
      <c r="DK129" s="53"/>
      <c r="DL129" s="53"/>
      <c r="DM129" s="53"/>
      <c r="DN129" s="53"/>
      <c r="DO129" s="53"/>
      <c r="DP129" s="53"/>
      <c r="DQ129" s="53"/>
      <c r="DR129" s="53"/>
      <c r="DS129" s="53"/>
      <c r="DT129" s="53"/>
      <c r="DU129" s="53"/>
      <c r="DV129" s="53"/>
      <c r="DW129" s="53"/>
      <c r="DX129" s="53"/>
      <c r="DZ129" s="173"/>
      <c r="EA129" s="173"/>
      <c r="EB129" s="344"/>
      <c r="EC129" s="176"/>
      <c r="ED129" s="176"/>
      <c r="EE129" s="176"/>
      <c r="EF129" s="176"/>
      <c r="EG129" s="176"/>
      <c r="EH129" s="176"/>
      <c r="EI129" s="176"/>
      <c r="EJ129" s="176"/>
      <c r="EK129" s="176"/>
      <c r="EL129" s="176"/>
      <c r="EM129" s="225"/>
      <c r="EN129" s="176"/>
      <c r="EO129" s="176"/>
      <c r="EP129" s="176"/>
      <c r="EQ129" s="176"/>
      <c r="ER129" s="176"/>
      <c r="ES129" s="176"/>
      <c r="ET129" s="176"/>
      <c r="EU129" s="176"/>
      <c r="EV129" s="176"/>
      <c r="EW129" s="176"/>
      <c r="EX129" s="176"/>
      <c r="EY129" s="176"/>
      <c r="EZ129" s="176"/>
      <c r="FA129" s="176"/>
      <c r="FB129" s="176"/>
      <c r="FC129" s="176"/>
      <c r="FD129" s="176"/>
      <c r="FE129" s="176"/>
      <c r="FF129" s="178"/>
      <c r="FG129" s="203"/>
      <c r="FH129" s="178"/>
      <c r="FI129" s="177"/>
      <c r="FJ129" s="177"/>
    </row>
    <row r="130" spans="1:166" ht="15" customHeight="1" x14ac:dyDescent="0.3">
      <c r="A130" s="48"/>
      <c r="B130" s="134"/>
      <c r="J130" s="355"/>
      <c r="M130" s="422"/>
      <c r="N130" s="47"/>
      <c r="O130" s="231"/>
      <c r="P130" s="417"/>
      <c r="S130" s="127"/>
      <c r="T130" s="470"/>
      <c r="X130" s="51"/>
      <c r="Y130" s="70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71"/>
      <c r="AK130" s="70"/>
      <c r="AL130" s="135"/>
      <c r="AM130" s="135"/>
      <c r="AN130" s="135"/>
      <c r="AO130" s="135"/>
      <c r="AP130" s="135"/>
      <c r="AQ130" s="135"/>
      <c r="AR130" s="135"/>
      <c r="AS130" s="135"/>
      <c r="AT130" s="135"/>
      <c r="AU130" s="135"/>
      <c r="AV130" s="71"/>
      <c r="AW130" s="139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62"/>
      <c r="BL130" s="139"/>
      <c r="BM130" s="136"/>
      <c r="BN130" s="136"/>
      <c r="BO130" s="136"/>
      <c r="BP130" s="136"/>
      <c r="BQ130" s="136"/>
      <c r="BR130" s="136"/>
      <c r="BS130" s="136"/>
      <c r="BT130" s="136"/>
      <c r="BU130" s="136"/>
      <c r="BV130" s="136"/>
      <c r="BW130" s="136"/>
      <c r="BX130" s="62"/>
      <c r="BY130" s="141"/>
      <c r="BZ130" s="68"/>
      <c r="CA130" s="68"/>
      <c r="CB130" s="68"/>
      <c r="CC130" s="68"/>
      <c r="CD130" s="68"/>
      <c r="CE130" s="68"/>
      <c r="CF130" s="68"/>
      <c r="CG130" s="68"/>
      <c r="CH130" s="68"/>
      <c r="CI130" s="68"/>
      <c r="CJ130" s="68"/>
      <c r="CT130" s="143"/>
      <c r="CU130" s="196"/>
      <c r="CV130" s="197"/>
      <c r="CX130" s="206"/>
      <c r="CY130" s="53"/>
      <c r="CZ130" s="53"/>
      <c r="DA130" s="53"/>
      <c r="DB130" s="53"/>
      <c r="DC130" s="53"/>
      <c r="DD130" s="53"/>
      <c r="DE130" s="53"/>
      <c r="DF130" s="53"/>
      <c r="DG130" s="53"/>
      <c r="DH130" s="53"/>
      <c r="DI130" s="53"/>
      <c r="DJ130" s="53"/>
      <c r="DK130" s="53"/>
      <c r="DL130" s="53"/>
      <c r="DM130" s="53"/>
      <c r="DN130" s="53"/>
      <c r="DO130" s="53"/>
      <c r="DP130" s="53"/>
      <c r="DQ130" s="53"/>
      <c r="DR130" s="53"/>
      <c r="DS130" s="53"/>
      <c r="DT130" s="53"/>
      <c r="DU130" s="53"/>
      <c r="DV130" s="53"/>
      <c r="DW130" s="53"/>
      <c r="DX130" s="53"/>
      <c r="DZ130" s="173"/>
      <c r="EA130" s="173"/>
      <c r="EB130" s="344"/>
      <c r="EC130" s="176"/>
      <c r="ED130" s="176"/>
      <c r="EE130" s="176"/>
      <c r="EF130" s="176"/>
      <c r="EG130" s="176"/>
      <c r="EH130" s="176"/>
      <c r="EI130" s="176"/>
      <c r="EJ130" s="176"/>
      <c r="EK130" s="176"/>
      <c r="EL130" s="176"/>
      <c r="EM130" s="225"/>
      <c r="EN130" s="176"/>
      <c r="EO130" s="176"/>
      <c r="EP130" s="176"/>
      <c r="EQ130" s="176"/>
      <c r="ER130" s="176"/>
      <c r="ES130" s="176"/>
      <c r="ET130" s="176"/>
      <c r="EU130" s="176"/>
      <c r="EV130" s="176"/>
      <c r="EW130" s="176"/>
      <c r="EX130" s="176"/>
      <c r="EY130" s="176"/>
      <c r="EZ130" s="176"/>
      <c r="FA130" s="176"/>
      <c r="FB130" s="176"/>
      <c r="FC130" s="176"/>
      <c r="FD130" s="176"/>
      <c r="FE130" s="176"/>
      <c r="FF130" s="178"/>
      <c r="FG130" s="203"/>
      <c r="FH130" s="178"/>
      <c r="FI130" s="177"/>
      <c r="FJ130" s="177"/>
    </row>
    <row r="131" spans="1:166" ht="15" customHeight="1" x14ac:dyDescent="0.3">
      <c r="A131" s="48"/>
      <c r="B131" s="134"/>
      <c r="J131" s="355"/>
      <c r="M131" s="422"/>
      <c r="N131" s="47"/>
      <c r="O131" s="231"/>
      <c r="P131" s="417"/>
      <c r="S131" s="127"/>
      <c r="T131" s="470"/>
      <c r="X131" s="51"/>
      <c r="Y131" s="70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71"/>
      <c r="AK131" s="70"/>
      <c r="AL131" s="135"/>
      <c r="AM131" s="135"/>
      <c r="AN131" s="135"/>
      <c r="AO131" s="135"/>
      <c r="AP131" s="135"/>
      <c r="AQ131" s="135"/>
      <c r="AR131" s="135"/>
      <c r="AS131" s="135"/>
      <c r="AT131" s="135"/>
      <c r="AU131" s="135"/>
      <c r="AV131" s="71"/>
      <c r="AW131" s="139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  <c r="BI131" s="136"/>
      <c r="BJ131" s="136"/>
      <c r="BK131" s="62"/>
      <c r="BL131" s="139"/>
      <c r="BM131" s="136"/>
      <c r="BN131" s="136"/>
      <c r="BO131" s="136"/>
      <c r="BP131" s="136"/>
      <c r="BQ131" s="136"/>
      <c r="BR131" s="136"/>
      <c r="BS131" s="136"/>
      <c r="BT131" s="136"/>
      <c r="BU131" s="136"/>
      <c r="BV131" s="136"/>
      <c r="BW131" s="136"/>
      <c r="BX131" s="62"/>
      <c r="BY131" s="141"/>
      <c r="BZ131" s="68"/>
      <c r="CA131" s="68"/>
      <c r="CB131" s="68"/>
      <c r="CC131" s="68"/>
      <c r="CD131" s="68"/>
      <c r="CE131" s="68"/>
      <c r="CF131" s="68"/>
      <c r="CG131" s="68"/>
      <c r="CH131" s="68"/>
      <c r="CI131" s="68"/>
      <c r="CJ131" s="68"/>
      <c r="CT131" s="143"/>
      <c r="CU131" s="196"/>
      <c r="CV131" s="197"/>
      <c r="CX131" s="206"/>
      <c r="CY131" s="53"/>
      <c r="CZ131" s="53"/>
      <c r="DA131" s="53"/>
      <c r="DB131" s="53"/>
      <c r="DC131" s="53"/>
      <c r="DD131" s="53"/>
      <c r="DE131" s="53"/>
      <c r="DF131" s="53"/>
      <c r="DG131" s="53"/>
      <c r="DH131" s="53"/>
      <c r="DI131" s="53"/>
      <c r="DJ131" s="53"/>
      <c r="DK131" s="53"/>
      <c r="DL131" s="53"/>
      <c r="DM131" s="53"/>
      <c r="DN131" s="53"/>
      <c r="DO131" s="53"/>
      <c r="DP131" s="53"/>
      <c r="DQ131" s="53"/>
      <c r="DR131" s="53"/>
      <c r="DS131" s="53"/>
      <c r="DT131" s="53"/>
      <c r="DU131" s="53"/>
      <c r="DV131" s="53"/>
      <c r="DW131" s="53"/>
      <c r="DX131" s="53"/>
      <c r="DZ131" s="173"/>
      <c r="EA131" s="173"/>
      <c r="EB131" s="344"/>
      <c r="EC131" s="176"/>
      <c r="ED131" s="176"/>
      <c r="EE131" s="176"/>
      <c r="EF131" s="176"/>
      <c r="EG131" s="176"/>
      <c r="EH131" s="176"/>
      <c r="EI131" s="176"/>
      <c r="EJ131" s="176"/>
      <c r="EK131" s="176"/>
      <c r="EL131" s="176"/>
      <c r="EM131" s="225"/>
      <c r="EN131" s="176"/>
      <c r="EO131" s="176"/>
      <c r="EP131" s="176"/>
      <c r="EQ131" s="176"/>
      <c r="ER131" s="176"/>
      <c r="ES131" s="176"/>
      <c r="ET131" s="176"/>
      <c r="EU131" s="176"/>
      <c r="EV131" s="176"/>
      <c r="EW131" s="176"/>
      <c r="EX131" s="176"/>
      <c r="EY131" s="176"/>
      <c r="EZ131" s="176"/>
      <c r="FA131" s="176"/>
      <c r="FB131" s="176"/>
      <c r="FC131" s="176"/>
      <c r="FD131" s="176"/>
      <c r="FE131" s="176"/>
      <c r="FF131" s="178"/>
      <c r="FG131" s="203"/>
      <c r="FH131" s="178"/>
      <c r="FI131" s="177"/>
      <c r="FJ131" s="177"/>
    </row>
    <row r="132" spans="1:166" ht="15" customHeight="1" x14ac:dyDescent="0.3">
      <c r="A132" s="48"/>
      <c r="B132" s="134"/>
      <c r="J132" s="355"/>
      <c r="M132" s="422"/>
      <c r="N132" s="47"/>
      <c r="O132" s="231"/>
      <c r="P132" s="417"/>
      <c r="S132" s="127"/>
      <c r="T132" s="470"/>
      <c r="X132" s="51"/>
      <c r="Y132" s="70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71"/>
      <c r="AK132" s="70"/>
      <c r="AL132" s="135"/>
      <c r="AM132" s="135"/>
      <c r="AN132" s="135"/>
      <c r="AO132" s="135"/>
      <c r="AP132" s="135"/>
      <c r="AQ132" s="135"/>
      <c r="AR132" s="135"/>
      <c r="AS132" s="135"/>
      <c r="AT132" s="135"/>
      <c r="AU132" s="135"/>
      <c r="AV132" s="71"/>
      <c r="AW132" s="139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  <c r="BI132" s="136"/>
      <c r="BJ132" s="136"/>
      <c r="BK132" s="62"/>
      <c r="BL132" s="139"/>
      <c r="BM132" s="136"/>
      <c r="BN132" s="136"/>
      <c r="BO132" s="136"/>
      <c r="BP132" s="136"/>
      <c r="BQ132" s="136"/>
      <c r="BR132" s="136"/>
      <c r="BS132" s="136"/>
      <c r="BT132" s="136"/>
      <c r="BU132" s="136"/>
      <c r="BV132" s="136"/>
      <c r="BW132" s="136"/>
      <c r="BX132" s="62"/>
      <c r="BY132" s="141"/>
      <c r="BZ132" s="68"/>
      <c r="CA132" s="68"/>
      <c r="CB132" s="68"/>
      <c r="CC132" s="68"/>
      <c r="CD132" s="68"/>
      <c r="CE132" s="68"/>
      <c r="CF132" s="68"/>
      <c r="CG132" s="68"/>
      <c r="CH132" s="68"/>
      <c r="CI132" s="68"/>
      <c r="CJ132" s="68"/>
      <c r="CT132" s="143"/>
      <c r="CU132" s="196"/>
      <c r="CV132" s="197"/>
      <c r="CX132" s="206"/>
      <c r="CY132" s="53"/>
      <c r="CZ132" s="53"/>
      <c r="DA132" s="53"/>
      <c r="DB132" s="53"/>
      <c r="DC132" s="53"/>
      <c r="DD132" s="53"/>
      <c r="DE132" s="53"/>
      <c r="DF132" s="53"/>
      <c r="DG132" s="53"/>
      <c r="DH132" s="53"/>
      <c r="DI132" s="53"/>
      <c r="DJ132" s="53"/>
      <c r="DK132" s="53"/>
      <c r="DL132" s="53"/>
      <c r="DM132" s="53"/>
      <c r="DN132" s="53"/>
      <c r="DO132" s="53"/>
      <c r="DP132" s="53"/>
      <c r="DQ132" s="53"/>
      <c r="DR132" s="53"/>
      <c r="DS132" s="53"/>
      <c r="DT132" s="53"/>
      <c r="DU132" s="53"/>
      <c r="DV132" s="53"/>
      <c r="DW132" s="53"/>
      <c r="DX132" s="53"/>
      <c r="DZ132" s="173"/>
      <c r="EA132" s="173"/>
      <c r="EB132" s="344"/>
      <c r="EC132" s="176"/>
      <c r="ED132" s="176"/>
      <c r="EE132" s="176"/>
      <c r="EF132" s="176"/>
      <c r="EG132" s="176"/>
      <c r="EH132" s="176"/>
      <c r="EI132" s="176"/>
      <c r="EJ132" s="176"/>
      <c r="EK132" s="176"/>
      <c r="EL132" s="176"/>
      <c r="EM132" s="225"/>
      <c r="EN132" s="176"/>
      <c r="EO132" s="176"/>
      <c r="EP132" s="176"/>
      <c r="EQ132" s="176"/>
      <c r="ER132" s="176"/>
      <c r="ES132" s="176"/>
      <c r="ET132" s="176"/>
      <c r="EU132" s="176"/>
      <c r="EV132" s="176"/>
      <c r="EW132" s="176"/>
      <c r="EX132" s="176"/>
      <c r="EY132" s="176"/>
      <c r="EZ132" s="176"/>
      <c r="FA132" s="176"/>
      <c r="FB132" s="176"/>
      <c r="FC132" s="176"/>
      <c r="FD132" s="176"/>
      <c r="FE132" s="176"/>
      <c r="FF132" s="178"/>
      <c r="FG132" s="203"/>
      <c r="FH132" s="178"/>
      <c r="FI132" s="177"/>
      <c r="FJ132" s="177"/>
    </row>
    <row r="133" spans="1:166" ht="15" customHeight="1" x14ac:dyDescent="0.3">
      <c r="A133" s="48"/>
      <c r="B133" s="134"/>
      <c r="J133" s="355"/>
      <c r="M133" s="422"/>
      <c r="N133" s="47"/>
      <c r="O133" s="231"/>
      <c r="P133" s="417"/>
      <c r="S133" s="127"/>
      <c r="T133" s="470"/>
      <c r="X133" s="51"/>
      <c r="Y133" s="70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71"/>
      <c r="AK133" s="70"/>
      <c r="AL133" s="135"/>
      <c r="AM133" s="135"/>
      <c r="AN133" s="135"/>
      <c r="AO133" s="135"/>
      <c r="AP133" s="135"/>
      <c r="AQ133" s="135"/>
      <c r="AR133" s="135"/>
      <c r="AS133" s="135"/>
      <c r="AT133" s="135"/>
      <c r="AU133" s="135"/>
      <c r="AV133" s="71"/>
      <c r="AW133" s="139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  <c r="BI133" s="136"/>
      <c r="BJ133" s="136"/>
      <c r="BK133" s="62"/>
      <c r="BL133" s="139"/>
      <c r="BM133" s="136"/>
      <c r="BN133" s="136"/>
      <c r="BO133" s="136"/>
      <c r="BP133" s="136"/>
      <c r="BQ133" s="136"/>
      <c r="BR133" s="136"/>
      <c r="BS133" s="136"/>
      <c r="BT133" s="136"/>
      <c r="BU133" s="136"/>
      <c r="BV133" s="136"/>
      <c r="BW133" s="136"/>
      <c r="BX133" s="62"/>
      <c r="BY133" s="141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T133" s="143"/>
      <c r="CU133" s="196"/>
      <c r="CV133" s="197"/>
      <c r="CX133" s="206"/>
      <c r="CY133" s="53"/>
      <c r="CZ133" s="53"/>
      <c r="DA133" s="53"/>
      <c r="DB133" s="53"/>
      <c r="DC133" s="53"/>
      <c r="DD133" s="53"/>
      <c r="DE133" s="53"/>
      <c r="DF133" s="53"/>
      <c r="DG133" s="53"/>
      <c r="DH133" s="53"/>
      <c r="DI133" s="53"/>
      <c r="DJ133" s="53"/>
      <c r="DK133" s="53"/>
      <c r="DL133" s="53"/>
      <c r="DM133" s="53"/>
      <c r="DN133" s="53"/>
      <c r="DO133" s="53"/>
      <c r="DP133" s="53"/>
      <c r="DQ133" s="53"/>
      <c r="DR133" s="53"/>
      <c r="DS133" s="53"/>
      <c r="DT133" s="53"/>
      <c r="DU133" s="53"/>
      <c r="DV133" s="53"/>
      <c r="DW133" s="53"/>
      <c r="DX133" s="53"/>
      <c r="DZ133" s="173"/>
      <c r="EA133" s="173"/>
      <c r="EB133" s="344"/>
      <c r="EC133" s="176"/>
      <c r="ED133" s="176"/>
      <c r="EE133" s="176"/>
      <c r="EF133" s="176"/>
      <c r="EG133" s="176"/>
      <c r="EH133" s="176"/>
      <c r="EI133" s="176"/>
      <c r="EJ133" s="176"/>
      <c r="EK133" s="176"/>
      <c r="EL133" s="176"/>
      <c r="EM133" s="225"/>
      <c r="EN133" s="176"/>
      <c r="EO133" s="176"/>
      <c r="EP133" s="176"/>
      <c r="EQ133" s="176"/>
      <c r="ER133" s="176"/>
      <c r="ES133" s="176"/>
      <c r="ET133" s="176"/>
      <c r="EU133" s="176"/>
      <c r="EV133" s="176"/>
      <c r="EW133" s="176"/>
      <c r="EX133" s="176"/>
      <c r="EY133" s="176"/>
      <c r="EZ133" s="176"/>
      <c r="FA133" s="176"/>
      <c r="FB133" s="176"/>
      <c r="FC133" s="176"/>
      <c r="FD133" s="176"/>
      <c r="FE133" s="176"/>
      <c r="FF133" s="178"/>
      <c r="FG133" s="203"/>
      <c r="FH133" s="178"/>
      <c r="FI133" s="177"/>
      <c r="FJ133" s="177"/>
    </row>
    <row r="134" spans="1:166" ht="15" customHeight="1" x14ac:dyDescent="0.3">
      <c r="A134" s="48"/>
      <c r="B134" s="134"/>
      <c r="J134" s="355"/>
      <c r="M134" s="422"/>
      <c r="N134" s="47"/>
      <c r="O134" s="231"/>
      <c r="P134" s="417"/>
      <c r="S134" s="127"/>
      <c r="T134" s="470"/>
      <c r="X134" s="51"/>
      <c r="Y134" s="70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71"/>
      <c r="AK134" s="70"/>
      <c r="AL134" s="135"/>
      <c r="AM134" s="135"/>
      <c r="AN134" s="135"/>
      <c r="AO134" s="135"/>
      <c r="AP134" s="135"/>
      <c r="AQ134" s="135"/>
      <c r="AR134" s="135"/>
      <c r="AS134" s="135"/>
      <c r="AT134" s="135"/>
      <c r="AU134" s="135"/>
      <c r="AV134" s="71"/>
      <c r="AW134" s="139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136"/>
      <c r="BI134" s="136"/>
      <c r="BJ134" s="136"/>
      <c r="BK134" s="62"/>
      <c r="BL134" s="139"/>
      <c r="BM134" s="136"/>
      <c r="BN134" s="136"/>
      <c r="BO134" s="136"/>
      <c r="BP134" s="136"/>
      <c r="BQ134" s="136"/>
      <c r="BR134" s="136"/>
      <c r="BS134" s="136"/>
      <c r="BT134" s="136"/>
      <c r="BU134" s="136"/>
      <c r="BV134" s="136"/>
      <c r="BW134" s="136"/>
      <c r="BX134" s="62"/>
      <c r="BY134" s="141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T134" s="143"/>
      <c r="CU134" s="196"/>
      <c r="CV134" s="197"/>
      <c r="CX134" s="206"/>
      <c r="CY134" s="53"/>
      <c r="CZ134" s="53"/>
      <c r="DA134" s="53"/>
      <c r="DB134" s="53"/>
      <c r="DC134" s="53"/>
      <c r="DD134" s="53"/>
      <c r="DE134" s="53"/>
      <c r="DF134" s="53"/>
      <c r="DG134" s="53"/>
      <c r="DH134" s="53"/>
      <c r="DI134" s="53"/>
      <c r="DJ134" s="53"/>
      <c r="DK134" s="53"/>
      <c r="DL134" s="53"/>
      <c r="DM134" s="53"/>
      <c r="DN134" s="53"/>
      <c r="DO134" s="53"/>
      <c r="DP134" s="53"/>
      <c r="DQ134" s="53"/>
      <c r="DR134" s="53"/>
      <c r="DS134" s="53"/>
      <c r="DT134" s="53"/>
      <c r="DU134" s="53"/>
      <c r="DV134" s="53"/>
      <c r="DW134" s="53"/>
      <c r="DX134" s="53"/>
      <c r="DZ134" s="173"/>
      <c r="EA134" s="173"/>
      <c r="EB134" s="344"/>
      <c r="EC134" s="176"/>
      <c r="ED134" s="176"/>
      <c r="EE134" s="176"/>
      <c r="EF134" s="176"/>
      <c r="EG134" s="176"/>
      <c r="EH134" s="176"/>
      <c r="EI134" s="176"/>
      <c r="EJ134" s="176"/>
      <c r="EK134" s="176"/>
      <c r="EL134" s="176"/>
      <c r="EM134" s="225"/>
      <c r="EN134" s="176"/>
      <c r="EO134" s="176"/>
      <c r="EP134" s="176"/>
      <c r="EQ134" s="176"/>
      <c r="ER134" s="176"/>
      <c r="ES134" s="176"/>
      <c r="ET134" s="176"/>
      <c r="EU134" s="176"/>
      <c r="EV134" s="176"/>
      <c r="EW134" s="176"/>
      <c r="EX134" s="176"/>
      <c r="EY134" s="176"/>
      <c r="EZ134" s="176"/>
      <c r="FA134" s="176"/>
      <c r="FB134" s="176"/>
      <c r="FC134" s="176"/>
      <c r="FD134" s="176"/>
      <c r="FE134" s="176"/>
      <c r="FF134" s="178"/>
      <c r="FG134" s="203"/>
      <c r="FH134" s="178"/>
      <c r="FI134" s="177"/>
      <c r="FJ134" s="177"/>
    </row>
    <row r="135" spans="1:166" ht="15" customHeight="1" x14ac:dyDescent="0.3">
      <c r="A135" s="48"/>
      <c r="B135" s="134"/>
      <c r="J135" s="355"/>
      <c r="M135" s="422"/>
      <c r="N135" s="47"/>
      <c r="O135" s="231"/>
      <c r="P135" s="417"/>
      <c r="S135" s="127"/>
      <c r="T135" s="470"/>
      <c r="X135" s="51"/>
      <c r="Y135" s="70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71"/>
      <c r="AK135" s="70"/>
      <c r="AL135" s="135"/>
      <c r="AM135" s="135"/>
      <c r="AN135" s="135"/>
      <c r="AO135" s="135"/>
      <c r="AP135" s="135"/>
      <c r="AQ135" s="135"/>
      <c r="AR135" s="135"/>
      <c r="AS135" s="135"/>
      <c r="AT135" s="135"/>
      <c r="AU135" s="135"/>
      <c r="AV135" s="71"/>
      <c r="AW135" s="139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/>
      <c r="BI135" s="136"/>
      <c r="BJ135" s="136"/>
      <c r="BK135" s="62"/>
      <c r="BL135" s="139"/>
      <c r="BM135" s="136"/>
      <c r="BN135" s="136"/>
      <c r="BO135" s="136"/>
      <c r="BP135" s="136"/>
      <c r="BQ135" s="136"/>
      <c r="BR135" s="136"/>
      <c r="BS135" s="136"/>
      <c r="BT135" s="136"/>
      <c r="BU135" s="136"/>
      <c r="BV135" s="136"/>
      <c r="BW135" s="136"/>
      <c r="BX135" s="62"/>
      <c r="BY135" s="141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T135" s="143"/>
      <c r="CU135" s="196"/>
      <c r="CV135" s="197"/>
      <c r="CX135" s="206"/>
      <c r="CY135" s="53"/>
      <c r="CZ135" s="53"/>
      <c r="DA135" s="53"/>
      <c r="DB135" s="53"/>
      <c r="DC135" s="53"/>
      <c r="DD135" s="53"/>
      <c r="DE135" s="53"/>
      <c r="DF135" s="53"/>
      <c r="DG135" s="53"/>
      <c r="DH135" s="53"/>
      <c r="DI135" s="53"/>
      <c r="DJ135" s="53"/>
      <c r="DK135" s="53"/>
      <c r="DL135" s="53"/>
      <c r="DM135" s="53"/>
      <c r="DN135" s="53"/>
      <c r="DO135" s="53"/>
      <c r="DP135" s="53"/>
      <c r="DQ135" s="53"/>
      <c r="DR135" s="53"/>
      <c r="DS135" s="53"/>
      <c r="DT135" s="53"/>
      <c r="DU135" s="53"/>
      <c r="DV135" s="53"/>
      <c r="DW135" s="53"/>
      <c r="DX135" s="53"/>
      <c r="DZ135" s="173"/>
      <c r="EA135" s="173"/>
      <c r="EB135" s="344"/>
      <c r="EC135" s="176"/>
      <c r="ED135" s="176"/>
      <c r="EE135" s="176"/>
      <c r="EF135" s="176"/>
      <c r="EG135" s="176"/>
      <c r="EH135" s="176"/>
      <c r="EI135" s="176"/>
      <c r="EJ135" s="176"/>
      <c r="EK135" s="176"/>
      <c r="EL135" s="176"/>
      <c r="EM135" s="225"/>
      <c r="EN135" s="176"/>
      <c r="EO135" s="176"/>
      <c r="EP135" s="176"/>
      <c r="EQ135" s="176"/>
      <c r="ER135" s="176"/>
      <c r="ES135" s="176"/>
      <c r="ET135" s="176"/>
      <c r="EU135" s="176"/>
      <c r="EV135" s="176"/>
      <c r="EW135" s="176"/>
      <c r="EX135" s="176"/>
      <c r="EY135" s="176"/>
      <c r="EZ135" s="176"/>
      <c r="FA135" s="176"/>
      <c r="FB135" s="176"/>
      <c r="FC135" s="176"/>
      <c r="FD135" s="176"/>
      <c r="FE135" s="176"/>
      <c r="FF135" s="178"/>
      <c r="FG135" s="203"/>
      <c r="FH135" s="178"/>
      <c r="FI135" s="177"/>
      <c r="FJ135" s="177"/>
    </row>
    <row r="136" spans="1:166" ht="15" customHeight="1" x14ac:dyDescent="0.3">
      <c r="A136" s="48"/>
      <c r="B136" s="134"/>
      <c r="J136" s="355"/>
      <c r="M136" s="422"/>
      <c r="N136" s="47"/>
      <c r="O136" s="231"/>
      <c r="P136" s="417"/>
      <c r="S136" s="127"/>
      <c r="T136" s="470"/>
      <c r="X136" s="51"/>
      <c r="Y136" s="70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71"/>
      <c r="AK136" s="70"/>
      <c r="AL136" s="135"/>
      <c r="AM136" s="135"/>
      <c r="AN136" s="135"/>
      <c r="AO136" s="135"/>
      <c r="AP136" s="135"/>
      <c r="AQ136" s="135"/>
      <c r="AR136" s="135"/>
      <c r="AS136" s="135"/>
      <c r="AT136" s="135"/>
      <c r="AU136" s="135"/>
      <c r="AV136" s="71"/>
      <c r="AW136" s="139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  <c r="BI136" s="136"/>
      <c r="BJ136" s="136"/>
      <c r="BK136" s="62"/>
      <c r="BL136" s="139"/>
      <c r="BM136" s="136"/>
      <c r="BN136" s="136"/>
      <c r="BO136" s="136"/>
      <c r="BP136" s="136"/>
      <c r="BQ136" s="136"/>
      <c r="BR136" s="136"/>
      <c r="BS136" s="136"/>
      <c r="BT136" s="136"/>
      <c r="BU136" s="136"/>
      <c r="BV136" s="136"/>
      <c r="BW136" s="136"/>
      <c r="BX136" s="62"/>
      <c r="BY136" s="141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T136" s="143"/>
      <c r="CU136" s="196"/>
      <c r="CV136" s="197"/>
      <c r="CX136" s="206"/>
      <c r="CY136" s="53"/>
      <c r="CZ136" s="53"/>
      <c r="DA136" s="53"/>
      <c r="DB136" s="53"/>
      <c r="DC136" s="53"/>
      <c r="DD136" s="53"/>
      <c r="DE136" s="53"/>
      <c r="DF136" s="53"/>
      <c r="DG136" s="53"/>
      <c r="DH136" s="53"/>
      <c r="DI136" s="53"/>
      <c r="DJ136" s="53"/>
      <c r="DK136" s="53"/>
      <c r="DL136" s="53"/>
      <c r="DM136" s="53"/>
      <c r="DN136" s="53"/>
      <c r="DO136" s="53"/>
      <c r="DP136" s="53"/>
      <c r="DQ136" s="53"/>
      <c r="DR136" s="53"/>
      <c r="DS136" s="53"/>
      <c r="DT136" s="53"/>
      <c r="DU136" s="53"/>
      <c r="DV136" s="53"/>
      <c r="DW136" s="53"/>
      <c r="DX136" s="53"/>
      <c r="DZ136" s="173"/>
      <c r="EA136" s="173"/>
      <c r="EB136" s="344"/>
      <c r="EC136" s="176"/>
      <c r="ED136" s="176"/>
      <c r="EE136" s="176"/>
      <c r="EF136" s="176"/>
      <c r="EG136" s="176"/>
      <c r="EH136" s="176"/>
      <c r="EI136" s="176"/>
      <c r="EJ136" s="176"/>
      <c r="EK136" s="176"/>
      <c r="EL136" s="176"/>
      <c r="EM136" s="225"/>
      <c r="EN136" s="176"/>
      <c r="EO136" s="176"/>
      <c r="EP136" s="176"/>
      <c r="EQ136" s="176"/>
      <c r="ER136" s="176"/>
      <c r="ES136" s="176"/>
      <c r="ET136" s="176"/>
      <c r="EU136" s="176"/>
      <c r="EV136" s="176"/>
      <c r="EW136" s="176"/>
      <c r="EX136" s="176"/>
      <c r="EY136" s="176"/>
      <c r="EZ136" s="176"/>
      <c r="FA136" s="176"/>
      <c r="FB136" s="176"/>
      <c r="FC136" s="176"/>
      <c r="FD136" s="176"/>
      <c r="FE136" s="176"/>
      <c r="FF136" s="178"/>
      <c r="FG136" s="203"/>
      <c r="FH136" s="178"/>
      <c r="FI136" s="177"/>
      <c r="FJ136" s="177"/>
    </row>
    <row r="137" spans="1:166" ht="15" customHeight="1" x14ac:dyDescent="0.3">
      <c r="A137" s="48"/>
      <c r="B137" s="134"/>
      <c r="J137" s="355"/>
      <c r="M137" s="422"/>
      <c r="N137" s="47"/>
      <c r="O137" s="231"/>
      <c r="P137" s="417"/>
      <c r="S137" s="127"/>
      <c r="T137" s="470"/>
      <c r="X137" s="51"/>
      <c r="Y137" s="70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71"/>
      <c r="AK137" s="70"/>
      <c r="AL137" s="135"/>
      <c r="AM137" s="135"/>
      <c r="AN137" s="135"/>
      <c r="AO137" s="135"/>
      <c r="AP137" s="135"/>
      <c r="AQ137" s="135"/>
      <c r="AR137" s="135"/>
      <c r="AS137" s="135"/>
      <c r="AT137" s="135"/>
      <c r="AU137" s="135"/>
      <c r="AV137" s="71"/>
      <c r="AW137" s="139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  <c r="BI137" s="136"/>
      <c r="BJ137" s="136"/>
      <c r="BK137" s="62"/>
      <c r="BL137" s="139"/>
      <c r="BM137" s="136"/>
      <c r="BN137" s="136"/>
      <c r="BO137" s="136"/>
      <c r="BP137" s="136"/>
      <c r="BQ137" s="136"/>
      <c r="BR137" s="136"/>
      <c r="BS137" s="136"/>
      <c r="BT137" s="136"/>
      <c r="BU137" s="136"/>
      <c r="BV137" s="136"/>
      <c r="BW137" s="136"/>
      <c r="BX137" s="62"/>
      <c r="BY137" s="141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T137" s="143"/>
      <c r="CU137" s="196"/>
      <c r="CV137" s="197"/>
      <c r="CX137" s="206"/>
      <c r="CY137" s="53"/>
      <c r="CZ137" s="53"/>
      <c r="DA137" s="53"/>
      <c r="DB137" s="53"/>
      <c r="DC137" s="53"/>
      <c r="DD137" s="53"/>
      <c r="DE137" s="53"/>
      <c r="DF137" s="53"/>
      <c r="DG137" s="53"/>
      <c r="DH137" s="53"/>
      <c r="DI137" s="53"/>
      <c r="DJ137" s="53"/>
      <c r="DK137" s="53"/>
      <c r="DL137" s="53"/>
      <c r="DM137" s="53"/>
      <c r="DN137" s="53"/>
      <c r="DO137" s="53"/>
      <c r="DP137" s="53"/>
      <c r="DQ137" s="53"/>
      <c r="DR137" s="53"/>
      <c r="DS137" s="53"/>
      <c r="DT137" s="53"/>
      <c r="DU137" s="53"/>
      <c r="DV137" s="53"/>
      <c r="DW137" s="53"/>
      <c r="DX137" s="53"/>
      <c r="DZ137" s="173"/>
      <c r="EA137" s="173"/>
      <c r="EB137" s="344"/>
      <c r="EC137" s="176"/>
      <c r="ED137" s="176"/>
      <c r="EE137" s="176"/>
      <c r="EF137" s="176"/>
      <c r="EG137" s="176"/>
      <c r="EH137" s="176"/>
      <c r="EI137" s="176"/>
      <c r="EJ137" s="176"/>
      <c r="EK137" s="176"/>
      <c r="EL137" s="176"/>
      <c r="EM137" s="225"/>
      <c r="EN137" s="176"/>
      <c r="EO137" s="176"/>
      <c r="EP137" s="176"/>
      <c r="EQ137" s="176"/>
      <c r="ER137" s="176"/>
      <c r="ES137" s="176"/>
      <c r="ET137" s="176"/>
      <c r="EU137" s="176"/>
      <c r="EV137" s="176"/>
      <c r="EW137" s="176"/>
      <c r="EX137" s="176"/>
      <c r="EY137" s="176"/>
      <c r="EZ137" s="176"/>
      <c r="FA137" s="176"/>
      <c r="FB137" s="176"/>
      <c r="FC137" s="176"/>
      <c r="FD137" s="176"/>
      <c r="FE137" s="176"/>
      <c r="FF137" s="178"/>
      <c r="FG137" s="203"/>
      <c r="FH137" s="178"/>
      <c r="FI137" s="177"/>
      <c r="FJ137" s="177"/>
    </row>
    <row r="138" spans="1:166" ht="15" customHeight="1" x14ac:dyDescent="0.3">
      <c r="A138" s="48"/>
      <c r="B138" s="134"/>
      <c r="J138" s="355"/>
      <c r="M138" s="422"/>
      <c r="N138" s="47"/>
      <c r="O138" s="231"/>
      <c r="P138" s="417"/>
      <c r="S138" s="127"/>
      <c r="T138" s="470"/>
      <c r="X138" s="51"/>
      <c r="Y138" s="70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71"/>
      <c r="AK138" s="70"/>
      <c r="AL138" s="135"/>
      <c r="AM138" s="135"/>
      <c r="AN138" s="135"/>
      <c r="AO138" s="135"/>
      <c r="AP138" s="135"/>
      <c r="AQ138" s="135"/>
      <c r="AR138" s="135"/>
      <c r="AS138" s="135"/>
      <c r="AT138" s="135"/>
      <c r="AU138" s="135"/>
      <c r="AV138" s="71"/>
      <c r="AW138" s="139"/>
      <c r="AX138" s="136"/>
      <c r="AY138" s="136"/>
      <c r="AZ138" s="136"/>
      <c r="BA138" s="136"/>
      <c r="BB138" s="136"/>
      <c r="BC138" s="136"/>
      <c r="BD138" s="136"/>
      <c r="BE138" s="136"/>
      <c r="BF138" s="136"/>
      <c r="BG138" s="136"/>
      <c r="BH138" s="136"/>
      <c r="BI138" s="136"/>
      <c r="BJ138" s="136"/>
      <c r="BK138" s="62"/>
      <c r="BL138" s="139"/>
      <c r="BM138" s="136"/>
      <c r="BN138" s="136"/>
      <c r="BO138" s="136"/>
      <c r="BP138" s="136"/>
      <c r="BQ138" s="136"/>
      <c r="BR138" s="136"/>
      <c r="BS138" s="136"/>
      <c r="BT138" s="136"/>
      <c r="BU138" s="136"/>
      <c r="BV138" s="136"/>
      <c r="BW138" s="136"/>
      <c r="BX138" s="62"/>
      <c r="BY138" s="141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T138" s="143"/>
      <c r="CU138" s="196"/>
      <c r="CV138" s="197"/>
      <c r="CX138" s="206"/>
      <c r="CY138" s="53"/>
      <c r="CZ138" s="53"/>
      <c r="DA138" s="53"/>
      <c r="DB138" s="53"/>
      <c r="DC138" s="53"/>
      <c r="DD138" s="53"/>
      <c r="DE138" s="53"/>
      <c r="DF138" s="53"/>
      <c r="DG138" s="53"/>
      <c r="DH138" s="53"/>
      <c r="DI138" s="53"/>
      <c r="DJ138" s="53"/>
      <c r="DK138" s="53"/>
      <c r="DL138" s="53"/>
      <c r="DM138" s="53"/>
      <c r="DN138" s="53"/>
      <c r="DO138" s="53"/>
      <c r="DP138" s="53"/>
      <c r="DQ138" s="53"/>
      <c r="DR138" s="53"/>
      <c r="DS138" s="53"/>
      <c r="DT138" s="53"/>
      <c r="DU138" s="53"/>
      <c r="DV138" s="53"/>
      <c r="DW138" s="53"/>
      <c r="DX138" s="53"/>
      <c r="DZ138" s="173"/>
      <c r="EA138" s="173"/>
      <c r="EB138" s="344"/>
      <c r="EC138" s="176"/>
      <c r="ED138" s="176"/>
      <c r="EE138" s="176"/>
      <c r="EF138" s="176"/>
      <c r="EG138" s="176"/>
      <c r="EH138" s="176"/>
      <c r="EI138" s="176"/>
      <c r="EJ138" s="176"/>
      <c r="EK138" s="176"/>
      <c r="EL138" s="176"/>
      <c r="EM138" s="225"/>
      <c r="EN138" s="176"/>
      <c r="EO138" s="176"/>
      <c r="EP138" s="176"/>
      <c r="EQ138" s="176"/>
      <c r="ER138" s="176"/>
      <c r="ES138" s="176"/>
      <c r="ET138" s="176"/>
      <c r="EU138" s="176"/>
      <c r="EV138" s="176"/>
      <c r="EW138" s="176"/>
      <c r="EX138" s="176"/>
      <c r="EY138" s="176"/>
      <c r="EZ138" s="176"/>
      <c r="FA138" s="176"/>
      <c r="FB138" s="176"/>
      <c r="FC138" s="176"/>
      <c r="FD138" s="176"/>
      <c r="FE138" s="176"/>
      <c r="FF138" s="178"/>
      <c r="FG138" s="203"/>
      <c r="FH138" s="178"/>
      <c r="FI138" s="177"/>
      <c r="FJ138" s="177"/>
    </row>
    <row r="139" spans="1:166" ht="15" customHeight="1" x14ac:dyDescent="0.3">
      <c r="A139" s="48"/>
      <c r="B139" s="134"/>
      <c r="J139" s="355"/>
      <c r="M139" s="422"/>
      <c r="N139" s="47"/>
      <c r="O139" s="231"/>
      <c r="P139" s="417"/>
      <c r="S139" s="127"/>
      <c r="T139" s="470"/>
      <c r="X139" s="51"/>
      <c r="Y139" s="70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71"/>
      <c r="AK139" s="70"/>
      <c r="AL139" s="135"/>
      <c r="AM139" s="135"/>
      <c r="AN139" s="135"/>
      <c r="AO139" s="135"/>
      <c r="AP139" s="135"/>
      <c r="AQ139" s="135"/>
      <c r="AR139" s="135"/>
      <c r="AS139" s="135"/>
      <c r="AT139" s="135"/>
      <c r="AU139" s="135"/>
      <c r="AV139" s="71"/>
      <c r="AW139" s="139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  <c r="BI139" s="136"/>
      <c r="BJ139" s="136"/>
      <c r="BK139" s="62"/>
      <c r="BL139" s="139"/>
      <c r="BM139" s="136"/>
      <c r="BN139" s="136"/>
      <c r="BO139" s="136"/>
      <c r="BP139" s="136"/>
      <c r="BQ139" s="136"/>
      <c r="BR139" s="136"/>
      <c r="BS139" s="136"/>
      <c r="BT139" s="136"/>
      <c r="BU139" s="136"/>
      <c r="BV139" s="136"/>
      <c r="BW139" s="136"/>
      <c r="BX139" s="62"/>
      <c r="BY139" s="141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T139" s="143"/>
      <c r="CU139" s="196"/>
      <c r="CV139" s="197"/>
      <c r="CX139" s="206"/>
      <c r="CY139" s="53"/>
      <c r="CZ139" s="53"/>
      <c r="DA139" s="53"/>
      <c r="DB139" s="53"/>
      <c r="DC139" s="53"/>
      <c r="DD139" s="53"/>
      <c r="DE139" s="53"/>
      <c r="DF139" s="53"/>
      <c r="DG139" s="53"/>
      <c r="DH139" s="53"/>
      <c r="DI139" s="53"/>
      <c r="DJ139" s="53"/>
      <c r="DK139" s="53"/>
      <c r="DL139" s="53"/>
      <c r="DM139" s="53"/>
      <c r="DN139" s="53"/>
      <c r="DO139" s="53"/>
      <c r="DP139" s="53"/>
      <c r="DQ139" s="53"/>
      <c r="DR139" s="53"/>
      <c r="DS139" s="53"/>
      <c r="DT139" s="53"/>
      <c r="DU139" s="53"/>
      <c r="DV139" s="53"/>
      <c r="DW139" s="53"/>
      <c r="DX139" s="53"/>
      <c r="DZ139" s="173"/>
      <c r="EA139" s="173"/>
      <c r="EB139" s="344"/>
      <c r="EC139" s="176"/>
      <c r="ED139" s="176"/>
      <c r="EE139" s="176"/>
      <c r="EF139" s="176"/>
      <c r="EG139" s="176"/>
      <c r="EH139" s="176"/>
      <c r="EI139" s="176"/>
      <c r="EJ139" s="176"/>
      <c r="EK139" s="176"/>
      <c r="EL139" s="176"/>
      <c r="EM139" s="225"/>
      <c r="EN139" s="176"/>
      <c r="EO139" s="176"/>
      <c r="EP139" s="176"/>
      <c r="EQ139" s="176"/>
      <c r="ER139" s="176"/>
      <c r="ES139" s="176"/>
      <c r="ET139" s="176"/>
      <c r="EU139" s="176"/>
      <c r="EV139" s="176"/>
      <c r="EW139" s="176"/>
      <c r="EX139" s="176"/>
      <c r="EY139" s="176"/>
      <c r="EZ139" s="176"/>
      <c r="FA139" s="176"/>
      <c r="FB139" s="176"/>
      <c r="FC139" s="176"/>
      <c r="FD139" s="176"/>
      <c r="FE139" s="176"/>
      <c r="FF139" s="178"/>
      <c r="FG139" s="203"/>
      <c r="FH139" s="178"/>
      <c r="FI139" s="177"/>
      <c r="FJ139" s="177"/>
    </row>
    <row r="140" spans="1:166" ht="15" customHeight="1" x14ac:dyDescent="0.3">
      <c r="A140" s="48"/>
      <c r="B140" s="134"/>
      <c r="J140" s="355"/>
      <c r="M140" s="422"/>
      <c r="N140" s="47"/>
      <c r="O140" s="231"/>
      <c r="P140" s="417"/>
      <c r="S140" s="127"/>
      <c r="T140" s="470"/>
      <c r="X140" s="51"/>
      <c r="Y140" s="70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71"/>
      <c r="AK140" s="70"/>
      <c r="AL140" s="135"/>
      <c r="AM140" s="135"/>
      <c r="AN140" s="135"/>
      <c r="AO140" s="135"/>
      <c r="AP140" s="135"/>
      <c r="AQ140" s="135"/>
      <c r="AR140" s="135"/>
      <c r="AS140" s="135"/>
      <c r="AT140" s="135"/>
      <c r="AU140" s="135"/>
      <c r="AV140" s="71"/>
      <c r="AW140" s="139"/>
      <c r="AX140" s="136"/>
      <c r="AY140" s="136"/>
      <c r="AZ140" s="136"/>
      <c r="BA140" s="136"/>
      <c r="BB140" s="136"/>
      <c r="BC140" s="136"/>
      <c r="BD140" s="136"/>
      <c r="BE140" s="136"/>
      <c r="BF140" s="136"/>
      <c r="BG140" s="136"/>
      <c r="BH140" s="136"/>
      <c r="BI140" s="136"/>
      <c r="BJ140" s="136"/>
      <c r="BK140" s="62"/>
      <c r="BL140" s="139"/>
      <c r="BM140" s="136"/>
      <c r="BN140" s="136"/>
      <c r="BO140" s="136"/>
      <c r="BP140" s="136"/>
      <c r="BQ140" s="136"/>
      <c r="BR140" s="136"/>
      <c r="BS140" s="136"/>
      <c r="BT140" s="136"/>
      <c r="BU140" s="136"/>
      <c r="BV140" s="136"/>
      <c r="BW140" s="136"/>
      <c r="BX140" s="62"/>
      <c r="BY140" s="141"/>
      <c r="BZ140" s="68"/>
      <c r="CA140" s="68"/>
      <c r="CB140" s="68"/>
      <c r="CC140" s="68"/>
      <c r="CD140" s="68"/>
      <c r="CE140" s="68"/>
      <c r="CF140" s="68"/>
      <c r="CG140" s="68"/>
      <c r="CH140" s="68"/>
      <c r="CI140" s="68"/>
      <c r="CJ140" s="68"/>
      <c r="CT140" s="143"/>
      <c r="CU140" s="196"/>
      <c r="CV140" s="197"/>
      <c r="CX140" s="206"/>
      <c r="CY140" s="53"/>
      <c r="CZ140" s="53"/>
      <c r="DA140" s="53"/>
      <c r="DB140" s="53"/>
      <c r="DC140" s="53"/>
      <c r="DD140" s="53"/>
      <c r="DE140" s="53"/>
      <c r="DF140" s="53"/>
      <c r="DG140" s="53"/>
      <c r="DH140" s="53"/>
      <c r="DI140" s="53"/>
      <c r="DJ140" s="53"/>
      <c r="DK140" s="53"/>
      <c r="DL140" s="53"/>
      <c r="DM140" s="53"/>
      <c r="DN140" s="53"/>
      <c r="DO140" s="53"/>
      <c r="DP140" s="53"/>
      <c r="DQ140" s="53"/>
      <c r="DR140" s="53"/>
      <c r="DS140" s="53"/>
      <c r="DT140" s="53"/>
      <c r="DU140" s="53"/>
      <c r="DV140" s="53"/>
      <c r="DW140" s="53"/>
      <c r="DX140" s="53"/>
      <c r="DZ140" s="173"/>
      <c r="EA140" s="173"/>
      <c r="EB140" s="344"/>
      <c r="EC140" s="176"/>
      <c r="ED140" s="176"/>
      <c r="EE140" s="176"/>
      <c r="EF140" s="176"/>
      <c r="EG140" s="176"/>
      <c r="EH140" s="176"/>
      <c r="EI140" s="176"/>
      <c r="EJ140" s="176"/>
      <c r="EK140" s="176"/>
      <c r="EL140" s="176"/>
      <c r="EM140" s="225"/>
      <c r="EN140" s="176"/>
      <c r="EO140" s="176"/>
      <c r="EP140" s="176"/>
      <c r="EQ140" s="176"/>
      <c r="ER140" s="176"/>
      <c r="ES140" s="176"/>
      <c r="ET140" s="176"/>
      <c r="EU140" s="176"/>
      <c r="EV140" s="176"/>
      <c r="EW140" s="176"/>
      <c r="EX140" s="176"/>
      <c r="EY140" s="176"/>
      <c r="EZ140" s="176"/>
      <c r="FA140" s="176"/>
      <c r="FB140" s="176"/>
      <c r="FC140" s="176"/>
      <c r="FD140" s="176"/>
      <c r="FE140" s="176"/>
      <c r="FF140" s="178"/>
      <c r="FG140" s="203"/>
      <c r="FH140" s="178"/>
      <c r="FI140" s="177"/>
      <c r="FJ140" s="177"/>
    </row>
    <row r="141" spans="1:166" ht="15" customHeight="1" x14ac:dyDescent="0.3">
      <c r="A141" s="48"/>
      <c r="B141" s="134"/>
      <c r="J141" s="355"/>
      <c r="M141" s="422"/>
      <c r="N141" s="47"/>
      <c r="O141" s="231"/>
      <c r="P141" s="417"/>
      <c r="S141" s="127"/>
      <c r="T141" s="470"/>
      <c r="X141" s="51"/>
      <c r="Y141" s="70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71"/>
      <c r="AK141" s="70"/>
      <c r="AL141" s="135"/>
      <c r="AM141" s="135"/>
      <c r="AN141" s="135"/>
      <c r="AO141" s="135"/>
      <c r="AP141" s="135"/>
      <c r="AQ141" s="135"/>
      <c r="AR141" s="135"/>
      <c r="AS141" s="135"/>
      <c r="AT141" s="135"/>
      <c r="AU141" s="135"/>
      <c r="AV141" s="71"/>
      <c r="AW141" s="139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136"/>
      <c r="BH141" s="136"/>
      <c r="BI141" s="136"/>
      <c r="BJ141" s="136"/>
      <c r="BK141" s="62"/>
      <c r="BL141" s="139"/>
      <c r="BM141" s="136"/>
      <c r="BN141" s="136"/>
      <c r="BO141" s="136"/>
      <c r="BP141" s="136"/>
      <c r="BQ141" s="136"/>
      <c r="BR141" s="136"/>
      <c r="BS141" s="136"/>
      <c r="BT141" s="136"/>
      <c r="BU141" s="136"/>
      <c r="BV141" s="136"/>
      <c r="BW141" s="136"/>
      <c r="BX141" s="62"/>
      <c r="BY141" s="141"/>
      <c r="BZ141" s="68"/>
      <c r="CA141" s="68"/>
      <c r="CB141" s="68"/>
      <c r="CC141" s="68"/>
      <c r="CD141" s="68"/>
      <c r="CE141" s="68"/>
      <c r="CF141" s="68"/>
      <c r="CG141" s="68"/>
      <c r="CH141" s="68"/>
      <c r="CI141" s="68"/>
      <c r="CJ141" s="68"/>
      <c r="CT141" s="143"/>
      <c r="CU141" s="196"/>
      <c r="CV141" s="197"/>
      <c r="CX141" s="206"/>
      <c r="CY141" s="53"/>
      <c r="CZ141" s="53"/>
      <c r="DA141" s="53"/>
      <c r="DB141" s="53"/>
      <c r="DC141" s="53"/>
      <c r="DD141" s="53"/>
      <c r="DE141" s="53"/>
      <c r="DF141" s="53"/>
      <c r="DG141" s="53"/>
      <c r="DH141" s="53"/>
      <c r="DI141" s="53"/>
      <c r="DJ141" s="53"/>
      <c r="DK141" s="53"/>
      <c r="DL141" s="53"/>
      <c r="DM141" s="53"/>
      <c r="DN141" s="53"/>
      <c r="DO141" s="53"/>
      <c r="DP141" s="53"/>
      <c r="DQ141" s="53"/>
      <c r="DR141" s="53"/>
      <c r="DS141" s="53"/>
      <c r="DT141" s="53"/>
      <c r="DU141" s="53"/>
      <c r="DV141" s="53"/>
      <c r="DW141" s="53"/>
      <c r="DX141" s="53"/>
      <c r="DZ141" s="173"/>
      <c r="EA141" s="173"/>
      <c r="EB141" s="344"/>
      <c r="EC141" s="176"/>
      <c r="ED141" s="176"/>
      <c r="EE141" s="176"/>
      <c r="EF141" s="176"/>
      <c r="EG141" s="176"/>
      <c r="EH141" s="176"/>
      <c r="EI141" s="176"/>
      <c r="EJ141" s="176"/>
      <c r="EK141" s="176"/>
      <c r="EL141" s="176"/>
      <c r="EM141" s="225"/>
      <c r="EN141" s="176"/>
      <c r="EO141" s="176"/>
      <c r="EP141" s="176"/>
      <c r="EQ141" s="176"/>
      <c r="ER141" s="176"/>
      <c r="ES141" s="176"/>
      <c r="ET141" s="176"/>
      <c r="EU141" s="176"/>
      <c r="EV141" s="176"/>
      <c r="EW141" s="176"/>
      <c r="EX141" s="176"/>
      <c r="EY141" s="176"/>
      <c r="EZ141" s="176"/>
      <c r="FA141" s="176"/>
      <c r="FB141" s="176"/>
      <c r="FC141" s="176"/>
      <c r="FD141" s="176"/>
      <c r="FE141" s="176"/>
      <c r="FF141" s="178"/>
      <c r="FG141" s="203"/>
      <c r="FH141" s="178"/>
      <c r="FI141" s="177"/>
      <c r="FJ141" s="177"/>
    </row>
    <row r="142" spans="1:166" ht="15" customHeight="1" x14ac:dyDescent="0.3">
      <c r="A142" s="48"/>
      <c r="B142" s="134"/>
      <c r="J142" s="355"/>
      <c r="M142" s="422"/>
      <c r="N142" s="47"/>
      <c r="O142" s="231"/>
      <c r="P142" s="417"/>
      <c r="S142" s="127"/>
      <c r="T142" s="470"/>
      <c r="X142" s="51"/>
      <c r="Y142" s="70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71"/>
      <c r="AK142" s="70"/>
      <c r="AL142" s="135"/>
      <c r="AM142" s="135"/>
      <c r="AN142" s="135"/>
      <c r="AO142" s="135"/>
      <c r="AP142" s="135"/>
      <c r="AQ142" s="135"/>
      <c r="AR142" s="135"/>
      <c r="AS142" s="135"/>
      <c r="AT142" s="135"/>
      <c r="AU142" s="135"/>
      <c r="AV142" s="71"/>
      <c r="AW142" s="139"/>
      <c r="AX142" s="136"/>
      <c r="AY142" s="136"/>
      <c r="AZ142" s="136"/>
      <c r="BA142" s="136"/>
      <c r="BB142" s="136"/>
      <c r="BC142" s="136"/>
      <c r="BD142" s="136"/>
      <c r="BE142" s="136"/>
      <c r="BF142" s="136"/>
      <c r="BG142" s="136"/>
      <c r="BH142" s="136"/>
      <c r="BI142" s="136"/>
      <c r="BJ142" s="136"/>
      <c r="BK142" s="62"/>
      <c r="BL142" s="139"/>
      <c r="BM142" s="136"/>
      <c r="BN142" s="136"/>
      <c r="BO142" s="136"/>
      <c r="BP142" s="136"/>
      <c r="BQ142" s="136"/>
      <c r="BR142" s="136"/>
      <c r="BS142" s="136"/>
      <c r="BT142" s="136"/>
      <c r="BU142" s="136"/>
      <c r="BV142" s="136"/>
      <c r="BW142" s="136"/>
      <c r="BX142" s="62"/>
      <c r="BY142" s="141"/>
      <c r="BZ142" s="68"/>
      <c r="CA142" s="68"/>
      <c r="CB142" s="68"/>
      <c r="CC142" s="68"/>
      <c r="CD142" s="68"/>
      <c r="CE142" s="68"/>
      <c r="CF142" s="68"/>
      <c r="CG142" s="68"/>
      <c r="CH142" s="68"/>
      <c r="CI142" s="68"/>
      <c r="CJ142" s="68"/>
      <c r="CT142" s="143"/>
      <c r="CU142" s="196"/>
      <c r="CV142" s="197"/>
      <c r="CX142" s="206"/>
      <c r="CY142" s="53"/>
      <c r="CZ142" s="53"/>
      <c r="DA142" s="53"/>
      <c r="DB142" s="53"/>
      <c r="DC142" s="53"/>
      <c r="DD142" s="53"/>
      <c r="DE142" s="53"/>
      <c r="DF142" s="53"/>
      <c r="DG142" s="53"/>
      <c r="DH142" s="53"/>
      <c r="DI142" s="53"/>
      <c r="DJ142" s="53"/>
      <c r="DK142" s="53"/>
      <c r="DL142" s="53"/>
      <c r="DM142" s="53"/>
      <c r="DN142" s="53"/>
      <c r="DO142" s="53"/>
      <c r="DP142" s="53"/>
      <c r="DQ142" s="53"/>
      <c r="DR142" s="53"/>
      <c r="DS142" s="53"/>
      <c r="DT142" s="53"/>
      <c r="DU142" s="53"/>
      <c r="DV142" s="53"/>
      <c r="DW142" s="53"/>
      <c r="DX142" s="53"/>
      <c r="DZ142" s="173"/>
      <c r="EA142" s="173"/>
      <c r="EB142" s="344"/>
      <c r="EC142" s="176"/>
      <c r="ED142" s="176"/>
      <c r="EE142" s="176"/>
      <c r="EF142" s="176"/>
      <c r="EG142" s="176"/>
      <c r="EH142" s="176"/>
      <c r="EI142" s="176"/>
      <c r="EJ142" s="176"/>
      <c r="EK142" s="176"/>
      <c r="EL142" s="176"/>
      <c r="EM142" s="225"/>
      <c r="EN142" s="176"/>
      <c r="EO142" s="176"/>
      <c r="EP142" s="176"/>
      <c r="EQ142" s="176"/>
      <c r="ER142" s="176"/>
      <c r="ES142" s="176"/>
      <c r="ET142" s="176"/>
      <c r="EU142" s="176"/>
      <c r="EV142" s="176"/>
      <c r="EW142" s="176"/>
      <c r="EX142" s="176"/>
      <c r="EY142" s="176"/>
      <c r="EZ142" s="176"/>
      <c r="FA142" s="176"/>
      <c r="FB142" s="176"/>
      <c r="FC142" s="176"/>
      <c r="FD142" s="176"/>
      <c r="FE142" s="176"/>
      <c r="FF142" s="178"/>
      <c r="FG142" s="203"/>
      <c r="FH142" s="178"/>
      <c r="FI142" s="177"/>
      <c r="FJ142" s="177"/>
    </row>
    <row r="143" spans="1:166" ht="15" customHeight="1" x14ac:dyDescent="0.3">
      <c r="A143" s="48"/>
      <c r="B143" s="134"/>
      <c r="J143" s="355"/>
      <c r="M143" s="422"/>
      <c r="N143" s="47"/>
      <c r="O143" s="231"/>
      <c r="P143" s="417"/>
      <c r="S143" s="127"/>
      <c r="T143" s="470"/>
      <c r="X143" s="51"/>
      <c r="Y143" s="70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71"/>
      <c r="AK143" s="70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71"/>
      <c r="AW143" s="139"/>
      <c r="AX143" s="136"/>
      <c r="AY143" s="136"/>
      <c r="AZ143" s="136"/>
      <c r="BA143" s="136"/>
      <c r="BB143" s="136"/>
      <c r="BC143" s="136"/>
      <c r="BD143" s="136"/>
      <c r="BE143" s="136"/>
      <c r="BF143" s="136"/>
      <c r="BG143" s="136"/>
      <c r="BH143" s="136"/>
      <c r="BI143" s="136"/>
      <c r="BJ143" s="136"/>
      <c r="BK143" s="62"/>
      <c r="BL143" s="139"/>
      <c r="BM143" s="136"/>
      <c r="BN143" s="136"/>
      <c r="BO143" s="136"/>
      <c r="BP143" s="136"/>
      <c r="BQ143" s="136"/>
      <c r="BR143" s="136"/>
      <c r="BS143" s="136"/>
      <c r="BT143" s="136"/>
      <c r="BU143" s="136"/>
      <c r="BV143" s="136"/>
      <c r="BW143" s="136"/>
      <c r="BX143" s="62"/>
      <c r="BY143" s="141"/>
      <c r="BZ143" s="68"/>
      <c r="CA143" s="68"/>
      <c r="CB143" s="68"/>
      <c r="CC143" s="68"/>
      <c r="CD143" s="68"/>
      <c r="CE143" s="68"/>
      <c r="CF143" s="68"/>
      <c r="CG143" s="68"/>
      <c r="CH143" s="68"/>
      <c r="CI143" s="68"/>
      <c r="CJ143" s="68"/>
      <c r="CT143" s="143"/>
      <c r="CU143" s="196"/>
      <c r="CV143" s="197"/>
      <c r="CX143" s="206"/>
      <c r="CY143" s="53"/>
      <c r="CZ143" s="53"/>
      <c r="DA143" s="53"/>
      <c r="DB143" s="53"/>
      <c r="DC143" s="53"/>
      <c r="DD143" s="53"/>
      <c r="DE143" s="53"/>
      <c r="DF143" s="53"/>
      <c r="DG143" s="53"/>
      <c r="DH143" s="53"/>
      <c r="DI143" s="53"/>
      <c r="DJ143" s="53"/>
      <c r="DK143" s="53"/>
      <c r="DL143" s="53"/>
      <c r="DM143" s="53"/>
      <c r="DN143" s="53"/>
      <c r="DO143" s="53"/>
      <c r="DP143" s="53"/>
      <c r="DQ143" s="53"/>
      <c r="DR143" s="53"/>
      <c r="DS143" s="53"/>
      <c r="DT143" s="53"/>
      <c r="DU143" s="53"/>
      <c r="DV143" s="53"/>
      <c r="DW143" s="53"/>
      <c r="DX143" s="53"/>
      <c r="DZ143" s="173"/>
      <c r="EA143" s="173"/>
      <c r="EB143" s="344"/>
      <c r="EC143" s="176"/>
      <c r="ED143" s="176"/>
      <c r="EE143" s="176"/>
      <c r="EF143" s="176"/>
      <c r="EG143" s="176"/>
      <c r="EH143" s="176"/>
      <c r="EI143" s="176"/>
      <c r="EJ143" s="176"/>
      <c r="EK143" s="176"/>
      <c r="EL143" s="176"/>
      <c r="EM143" s="225"/>
      <c r="EN143" s="176"/>
      <c r="EO143" s="176"/>
      <c r="EP143" s="176"/>
      <c r="EQ143" s="176"/>
      <c r="ER143" s="176"/>
      <c r="ES143" s="176"/>
      <c r="ET143" s="176"/>
      <c r="EU143" s="176"/>
      <c r="EV143" s="176"/>
      <c r="EW143" s="176"/>
      <c r="EX143" s="176"/>
      <c r="EY143" s="176"/>
      <c r="EZ143" s="176"/>
      <c r="FA143" s="176"/>
      <c r="FB143" s="176"/>
      <c r="FC143" s="176"/>
      <c r="FD143" s="176"/>
      <c r="FE143" s="176"/>
      <c r="FF143" s="178"/>
      <c r="FG143" s="203"/>
      <c r="FH143" s="178"/>
      <c r="FI143" s="177"/>
      <c r="FJ143" s="177"/>
    </row>
    <row r="144" spans="1:166" ht="15" customHeight="1" x14ac:dyDescent="0.3">
      <c r="A144" s="48"/>
      <c r="B144" s="134"/>
      <c r="J144" s="355"/>
      <c r="M144" s="422"/>
      <c r="N144" s="47"/>
      <c r="O144" s="231"/>
      <c r="P144" s="417"/>
      <c r="S144" s="127"/>
      <c r="T144" s="470"/>
      <c r="X144" s="51"/>
      <c r="Y144" s="70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71"/>
      <c r="AK144" s="70"/>
      <c r="AL144" s="135"/>
      <c r="AM144" s="135"/>
      <c r="AN144" s="135"/>
      <c r="AO144" s="135"/>
      <c r="AP144" s="135"/>
      <c r="AQ144" s="135"/>
      <c r="AR144" s="135"/>
      <c r="AS144" s="135"/>
      <c r="AT144" s="135"/>
      <c r="AU144" s="135"/>
      <c r="AV144" s="71"/>
      <c r="AW144" s="139"/>
      <c r="AX144" s="136"/>
      <c r="AY144" s="136"/>
      <c r="AZ144" s="136"/>
      <c r="BA144" s="136"/>
      <c r="BB144" s="136"/>
      <c r="BC144" s="136"/>
      <c r="BD144" s="136"/>
      <c r="BE144" s="136"/>
      <c r="BF144" s="136"/>
      <c r="BG144" s="136"/>
      <c r="BH144" s="136"/>
      <c r="BI144" s="136"/>
      <c r="BJ144" s="136"/>
      <c r="BK144" s="62"/>
      <c r="BL144" s="139"/>
      <c r="BM144" s="136"/>
      <c r="BN144" s="136"/>
      <c r="BO144" s="136"/>
      <c r="BP144" s="136"/>
      <c r="BQ144" s="136"/>
      <c r="BR144" s="136"/>
      <c r="BS144" s="136"/>
      <c r="BT144" s="136"/>
      <c r="BU144" s="136"/>
      <c r="BV144" s="136"/>
      <c r="BW144" s="136"/>
      <c r="BX144" s="62"/>
      <c r="BY144" s="141"/>
      <c r="BZ144" s="68"/>
      <c r="CA144" s="68"/>
      <c r="CB144" s="68"/>
      <c r="CC144" s="68"/>
      <c r="CD144" s="68"/>
      <c r="CE144" s="68"/>
      <c r="CF144" s="68"/>
      <c r="CG144" s="68"/>
      <c r="CH144" s="68"/>
      <c r="CI144" s="68"/>
      <c r="CJ144" s="68"/>
      <c r="CT144" s="143"/>
      <c r="CU144" s="196"/>
      <c r="CV144" s="197"/>
      <c r="CX144" s="206"/>
      <c r="CY144" s="53"/>
      <c r="CZ144" s="53"/>
      <c r="DA144" s="53"/>
      <c r="DB144" s="53"/>
      <c r="DC144" s="53"/>
      <c r="DD144" s="53"/>
      <c r="DE144" s="53"/>
      <c r="DF144" s="53"/>
      <c r="DG144" s="53"/>
      <c r="DH144" s="53"/>
      <c r="DI144" s="53"/>
      <c r="DJ144" s="53"/>
      <c r="DK144" s="53"/>
      <c r="DL144" s="53"/>
      <c r="DM144" s="53"/>
      <c r="DN144" s="53"/>
      <c r="DO144" s="53"/>
      <c r="DP144" s="53"/>
      <c r="DQ144" s="53"/>
      <c r="DR144" s="53"/>
      <c r="DS144" s="53"/>
      <c r="DT144" s="53"/>
      <c r="DU144" s="53"/>
      <c r="DV144" s="53"/>
      <c r="DW144" s="53"/>
      <c r="DX144" s="53"/>
      <c r="DZ144" s="173"/>
      <c r="EA144" s="173"/>
      <c r="EB144" s="344"/>
      <c r="EC144" s="176"/>
      <c r="ED144" s="176"/>
      <c r="EE144" s="176"/>
      <c r="EF144" s="176"/>
      <c r="EG144" s="176"/>
      <c r="EH144" s="176"/>
      <c r="EI144" s="176"/>
      <c r="EJ144" s="176"/>
      <c r="EK144" s="176"/>
      <c r="EL144" s="176"/>
      <c r="EM144" s="225"/>
      <c r="EN144" s="176"/>
      <c r="EO144" s="176"/>
      <c r="EP144" s="176"/>
      <c r="EQ144" s="176"/>
      <c r="ER144" s="176"/>
      <c r="ES144" s="176"/>
      <c r="ET144" s="176"/>
      <c r="EU144" s="176"/>
      <c r="EV144" s="176"/>
      <c r="EW144" s="176"/>
      <c r="EX144" s="176"/>
      <c r="EY144" s="176"/>
      <c r="EZ144" s="176"/>
      <c r="FA144" s="176"/>
      <c r="FB144" s="176"/>
      <c r="FC144" s="176"/>
      <c r="FD144" s="176"/>
      <c r="FE144" s="176"/>
      <c r="FF144" s="178"/>
      <c r="FG144" s="203"/>
      <c r="FH144" s="178"/>
      <c r="FI144" s="177"/>
      <c r="FJ144" s="177"/>
    </row>
    <row r="145" spans="1:166" ht="15" customHeight="1" x14ac:dyDescent="0.3">
      <c r="A145" s="48"/>
      <c r="B145" s="134"/>
      <c r="J145" s="355"/>
      <c r="M145" s="422"/>
      <c r="N145" s="47"/>
      <c r="O145" s="231"/>
      <c r="P145" s="417"/>
      <c r="S145" s="127"/>
      <c r="T145" s="470"/>
      <c r="X145" s="51"/>
      <c r="Y145" s="70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71"/>
      <c r="AK145" s="70"/>
      <c r="AL145" s="135"/>
      <c r="AM145" s="135"/>
      <c r="AN145" s="135"/>
      <c r="AO145" s="135"/>
      <c r="AP145" s="135"/>
      <c r="AQ145" s="135"/>
      <c r="AR145" s="135"/>
      <c r="AS145" s="135"/>
      <c r="AT145" s="135"/>
      <c r="AU145" s="135"/>
      <c r="AV145" s="71"/>
      <c r="AW145" s="139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  <c r="BI145" s="136"/>
      <c r="BJ145" s="136"/>
      <c r="BK145" s="62"/>
      <c r="BL145" s="139"/>
      <c r="BM145" s="136"/>
      <c r="BN145" s="136"/>
      <c r="BO145" s="136"/>
      <c r="BP145" s="136"/>
      <c r="BQ145" s="136"/>
      <c r="BR145" s="136"/>
      <c r="BS145" s="136"/>
      <c r="BT145" s="136"/>
      <c r="BU145" s="136"/>
      <c r="BV145" s="136"/>
      <c r="BW145" s="136"/>
      <c r="BX145" s="62"/>
      <c r="BY145" s="141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T145" s="143"/>
      <c r="CU145" s="196"/>
      <c r="CV145" s="197"/>
      <c r="CX145" s="206"/>
      <c r="CY145" s="53"/>
      <c r="CZ145" s="53"/>
      <c r="DA145" s="53"/>
      <c r="DB145" s="53"/>
      <c r="DC145" s="53"/>
      <c r="DD145" s="53"/>
      <c r="DE145" s="53"/>
      <c r="DF145" s="53"/>
      <c r="DG145" s="53"/>
      <c r="DH145" s="53"/>
      <c r="DI145" s="53"/>
      <c r="DJ145" s="53"/>
      <c r="DK145" s="53"/>
      <c r="DL145" s="53"/>
      <c r="DM145" s="53"/>
      <c r="DN145" s="53"/>
      <c r="DO145" s="53"/>
      <c r="DP145" s="53"/>
      <c r="DQ145" s="53"/>
      <c r="DR145" s="53"/>
      <c r="DS145" s="53"/>
      <c r="DT145" s="53"/>
      <c r="DU145" s="53"/>
      <c r="DV145" s="53"/>
      <c r="DW145" s="53"/>
      <c r="DX145" s="53"/>
      <c r="DZ145" s="173"/>
      <c r="EA145" s="173"/>
      <c r="EB145" s="344"/>
      <c r="EC145" s="176"/>
      <c r="ED145" s="176"/>
      <c r="EE145" s="176"/>
      <c r="EF145" s="176"/>
      <c r="EG145" s="176"/>
      <c r="EH145" s="176"/>
      <c r="EI145" s="176"/>
      <c r="EJ145" s="176"/>
      <c r="EK145" s="176"/>
      <c r="EL145" s="176"/>
      <c r="EM145" s="225"/>
      <c r="EN145" s="176"/>
      <c r="EO145" s="176"/>
      <c r="EP145" s="176"/>
      <c r="EQ145" s="176"/>
      <c r="ER145" s="176"/>
      <c r="ES145" s="176"/>
      <c r="ET145" s="176"/>
      <c r="EU145" s="176"/>
      <c r="EV145" s="176"/>
      <c r="EW145" s="176"/>
      <c r="EX145" s="176"/>
      <c r="EY145" s="176"/>
      <c r="EZ145" s="176"/>
      <c r="FA145" s="176"/>
      <c r="FB145" s="176"/>
      <c r="FC145" s="176"/>
      <c r="FD145" s="176"/>
      <c r="FE145" s="176"/>
      <c r="FF145" s="178"/>
      <c r="FG145" s="203"/>
      <c r="FH145" s="178"/>
      <c r="FI145" s="177"/>
      <c r="FJ145" s="177"/>
    </row>
    <row r="146" spans="1:166" ht="15" customHeight="1" x14ac:dyDescent="0.3">
      <c r="A146" s="48"/>
      <c r="B146" s="134"/>
      <c r="J146" s="355"/>
      <c r="M146" s="422"/>
      <c r="N146" s="47"/>
      <c r="O146" s="231"/>
      <c r="P146" s="417"/>
      <c r="S146" s="127"/>
      <c r="T146" s="470"/>
      <c r="X146" s="51"/>
      <c r="Y146" s="70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71"/>
      <c r="AK146" s="70"/>
      <c r="AL146" s="135"/>
      <c r="AM146" s="135"/>
      <c r="AN146" s="135"/>
      <c r="AO146" s="135"/>
      <c r="AP146" s="135"/>
      <c r="AQ146" s="135"/>
      <c r="AR146" s="135"/>
      <c r="AS146" s="135"/>
      <c r="AT146" s="135"/>
      <c r="AU146" s="135"/>
      <c r="AV146" s="71"/>
      <c r="AW146" s="139"/>
      <c r="AX146" s="136"/>
      <c r="AY146" s="136"/>
      <c r="AZ146" s="136"/>
      <c r="BA146" s="136"/>
      <c r="BB146" s="136"/>
      <c r="BC146" s="136"/>
      <c r="BD146" s="136"/>
      <c r="BE146" s="136"/>
      <c r="BF146" s="136"/>
      <c r="BG146" s="136"/>
      <c r="BH146" s="136"/>
      <c r="BI146" s="136"/>
      <c r="BJ146" s="136"/>
      <c r="BK146" s="62"/>
      <c r="BL146" s="139"/>
      <c r="BM146" s="136"/>
      <c r="BN146" s="136"/>
      <c r="BO146" s="136"/>
      <c r="BP146" s="136"/>
      <c r="BQ146" s="136"/>
      <c r="BR146" s="136"/>
      <c r="BS146" s="136"/>
      <c r="BT146" s="136"/>
      <c r="BU146" s="136"/>
      <c r="BV146" s="136"/>
      <c r="BW146" s="136"/>
      <c r="BX146" s="62"/>
      <c r="BY146" s="141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T146" s="143"/>
      <c r="CU146" s="196"/>
      <c r="CV146" s="197"/>
      <c r="CX146" s="206"/>
      <c r="CY146" s="53"/>
      <c r="CZ146" s="53"/>
      <c r="DA146" s="53"/>
      <c r="DB146" s="53"/>
      <c r="DC146" s="53"/>
      <c r="DD146" s="53"/>
      <c r="DE146" s="53"/>
      <c r="DF146" s="53"/>
      <c r="DG146" s="53"/>
      <c r="DH146" s="53"/>
      <c r="DI146" s="53"/>
      <c r="DJ146" s="53"/>
      <c r="DK146" s="53"/>
      <c r="DL146" s="53"/>
      <c r="DM146" s="53"/>
      <c r="DN146" s="53"/>
      <c r="DO146" s="53"/>
      <c r="DP146" s="53"/>
      <c r="DQ146" s="53"/>
      <c r="DR146" s="53"/>
      <c r="DS146" s="53"/>
      <c r="DT146" s="53"/>
      <c r="DU146" s="53"/>
      <c r="DV146" s="53"/>
      <c r="DW146" s="53"/>
      <c r="DX146" s="53"/>
      <c r="DZ146" s="173"/>
      <c r="EA146" s="173"/>
      <c r="EB146" s="344"/>
      <c r="EC146" s="176"/>
      <c r="ED146" s="176"/>
      <c r="EE146" s="176"/>
      <c r="EF146" s="176"/>
      <c r="EG146" s="176"/>
      <c r="EH146" s="176"/>
      <c r="EI146" s="176"/>
      <c r="EJ146" s="176"/>
      <c r="EK146" s="176"/>
      <c r="EL146" s="176"/>
      <c r="EM146" s="225"/>
      <c r="EN146" s="176"/>
      <c r="EO146" s="176"/>
      <c r="EP146" s="176"/>
      <c r="EQ146" s="176"/>
      <c r="ER146" s="176"/>
      <c r="ES146" s="176"/>
      <c r="ET146" s="176"/>
      <c r="EU146" s="176"/>
      <c r="EV146" s="176"/>
      <c r="EW146" s="176"/>
      <c r="EX146" s="176"/>
      <c r="EY146" s="176"/>
      <c r="EZ146" s="176"/>
      <c r="FA146" s="176"/>
      <c r="FB146" s="176"/>
      <c r="FC146" s="176"/>
      <c r="FD146" s="176"/>
      <c r="FE146" s="176"/>
      <c r="FF146" s="178"/>
      <c r="FG146" s="203"/>
      <c r="FH146" s="178"/>
      <c r="FI146" s="177"/>
      <c r="FJ146" s="177"/>
    </row>
    <row r="147" spans="1:166" ht="15" customHeight="1" x14ac:dyDescent="0.3">
      <c r="A147" s="48"/>
      <c r="B147" s="134"/>
      <c r="J147" s="355"/>
      <c r="M147" s="422"/>
      <c r="N147" s="47"/>
      <c r="O147" s="231"/>
      <c r="P147" s="417"/>
      <c r="S147" s="127"/>
      <c r="T147" s="470"/>
      <c r="X147" s="51"/>
      <c r="Y147" s="70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71"/>
      <c r="AK147" s="70"/>
      <c r="AL147" s="135"/>
      <c r="AM147" s="135"/>
      <c r="AN147" s="135"/>
      <c r="AO147" s="135"/>
      <c r="AP147" s="135"/>
      <c r="AQ147" s="135"/>
      <c r="AR147" s="135"/>
      <c r="AS147" s="135"/>
      <c r="AT147" s="135"/>
      <c r="AU147" s="135"/>
      <c r="AV147" s="71"/>
      <c r="AW147" s="139"/>
      <c r="AX147" s="136"/>
      <c r="AY147" s="136"/>
      <c r="AZ147" s="136"/>
      <c r="BA147" s="136"/>
      <c r="BB147" s="136"/>
      <c r="BC147" s="136"/>
      <c r="BD147" s="136"/>
      <c r="BE147" s="136"/>
      <c r="BF147" s="136"/>
      <c r="BG147" s="136"/>
      <c r="BH147" s="136"/>
      <c r="BI147" s="136"/>
      <c r="BJ147" s="136"/>
      <c r="BK147" s="62"/>
      <c r="BL147" s="139"/>
      <c r="BM147" s="136"/>
      <c r="BN147" s="136"/>
      <c r="BO147" s="136"/>
      <c r="BP147" s="136"/>
      <c r="BQ147" s="136"/>
      <c r="BR147" s="136"/>
      <c r="BS147" s="136"/>
      <c r="BT147" s="136"/>
      <c r="BU147" s="136"/>
      <c r="BV147" s="136"/>
      <c r="BW147" s="136"/>
      <c r="BX147" s="62"/>
      <c r="BY147" s="141"/>
      <c r="BZ147" s="68"/>
      <c r="CA147" s="68"/>
      <c r="CB147" s="68"/>
      <c r="CC147" s="68"/>
      <c r="CD147" s="68"/>
      <c r="CE147" s="68"/>
      <c r="CF147" s="68"/>
      <c r="CG147" s="68"/>
      <c r="CH147" s="68"/>
      <c r="CI147" s="68"/>
      <c r="CJ147" s="68"/>
      <c r="CT147" s="143"/>
      <c r="CU147" s="196"/>
      <c r="CV147" s="197"/>
      <c r="CX147" s="206"/>
      <c r="CY147" s="53"/>
      <c r="CZ147" s="53"/>
      <c r="DA147" s="53"/>
      <c r="DB147" s="53"/>
      <c r="DC147" s="53"/>
      <c r="DD147" s="53"/>
      <c r="DE147" s="53"/>
      <c r="DF147" s="53"/>
      <c r="DG147" s="53"/>
      <c r="DH147" s="53"/>
      <c r="DI147" s="53"/>
      <c r="DJ147" s="53"/>
      <c r="DK147" s="53"/>
      <c r="DL147" s="53"/>
      <c r="DM147" s="53"/>
      <c r="DN147" s="53"/>
      <c r="DO147" s="53"/>
      <c r="DP147" s="53"/>
      <c r="DQ147" s="53"/>
      <c r="DR147" s="53"/>
      <c r="DS147" s="53"/>
      <c r="DT147" s="53"/>
      <c r="DU147" s="53"/>
      <c r="DV147" s="53"/>
      <c r="DW147" s="53"/>
      <c r="DX147" s="53"/>
      <c r="DZ147" s="173"/>
      <c r="EA147" s="173"/>
      <c r="EB147" s="344"/>
      <c r="EC147" s="176"/>
      <c r="ED147" s="176"/>
      <c r="EE147" s="176"/>
      <c r="EF147" s="176"/>
      <c r="EG147" s="176"/>
      <c r="EH147" s="176"/>
      <c r="EI147" s="176"/>
      <c r="EJ147" s="176"/>
      <c r="EK147" s="176"/>
      <c r="EL147" s="176"/>
      <c r="EM147" s="225"/>
      <c r="EN147" s="176"/>
      <c r="EO147" s="176"/>
      <c r="EP147" s="176"/>
      <c r="EQ147" s="176"/>
      <c r="ER147" s="176"/>
      <c r="ES147" s="176"/>
      <c r="ET147" s="176"/>
      <c r="EU147" s="176"/>
      <c r="EV147" s="176"/>
      <c r="EW147" s="176"/>
      <c r="EX147" s="176"/>
      <c r="EY147" s="176"/>
      <c r="EZ147" s="176"/>
      <c r="FA147" s="176"/>
      <c r="FB147" s="176"/>
      <c r="FC147" s="176"/>
      <c r="FD147" s="176"/>
      <c r="FE147" s="176"/>
      <c r="FF147" s="178"/>
      <c r="FG147" s="203"/>
      <c r="FH147" s="178"/>
      <c r="FI147" s="177"/>
      <c r="FJ147" s="177"/>
    </row>
    <row r="148" spans="1:166" ht="15" customHeight="1" x14ac:dyDescent="0.3">
      <c r="A148" s="48"/>
      <c r="B148" s="134"/>
      <c r="J148" s="355"/>
      <c r="M148" s="422"/>
      <c r="N148" s="47"/>
      <c r="O148" s="231"/>
      <c r="P148" s="417"/>
      <c r="S148" s="127"/>
      <c r="T148" s="470"/>
      <c r="X148" s="51"/>
      <c r="Y148" s="70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71"/>
      <c r="AK148" s="70"/>
      <c r="AL148" s="135"/>
      <c r="AM148" s="135"/>
      <c r="AN148" s="135"/>
      <c r="AO148" s="135"/>
      <c r="AP148" s="135"/>
      <c r="AQ148" s="135"/>
      <c r="AR148" s="135"/>
      <c r="AS148" s="135"/>
      <c r="AT148" s="135"/>
      <c r="AU148" s="135"/>
      <c r="AV148" s="71"/>
      <c r="AW148" s="139"/>
      <c r="AX148" s="136"/>
      <c r="AY148" s="136"/>
      <c r="AZ148" s="136"/>
      <c r="BA148" s="136"/>
      <c r="BB148" s="136"/>
      <c r="BC148" s="136"/>
      <c r="BD148" s="136"/>
      <c r="BE148" s="136"/>
      <c r="BF148" s="136"/>
      <c r="BG148" s="136"/>
      <c r="BH148" s="136"/>
      <c r="BI148" s="136"/>
      <c r="BJ148" s="136"/>
      <c r="BK148" s="62"/>
      <c r="BL148" s="139"/>
      <c r="BM148" s="136"/>
      <c r="BN148" s="136"/>
      <c r="BO148" s="136"/>
      <c r="BP148" s="136"/>
      <c r="BQ148" s="136"/>
      <c r="BR148" s="136"/>
      <c r="BS148" s="136"/>
      <c r="BT148" s="136"/>
      <c r="BU148" s="136"/>
      <c r="BV148" s="136"/>
      <c r="BW148" s="136"/>
      <c r="BX148" s="62"/>
      <c r="BY148" s="141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T148" s="143"/>
      <c r="CU148" s="196"/>
      <c r="CV148" s="197"/>
      <c r="CX148" s="206"/>
      <c r="CY148" s="53"/>
      <c r="CZ148" s="53"/>
      <c r="DA148" s="53"/>
      <c r="DB148" s="53"/>
      <c r="DC148" s="53"/>
      <c r="DD148" s="53"/>
      <c r="DE148" s="53"/>
      <c r="DF148" s="53"/>
      <c r="DG148" s="53"/>
      <c r="DH148" s="53"/>
      <c r="DI148" s="53"/>
      <c r="DJ148" s="53"/>
      <c r="DK148" s="53"/>
      <c r="DL148" s="53"/>
      <c r="DM148" s="53"/>
      <c r="DN148" s="53"/>
      <c r="DO148" s="53"/>
      <c r="DP148" s="53"/>
      <c r="DQ148" s="53"/>
      <c r="DR148" s="53"/>
      <c r="DS148" s="53"/>
      <c r="DT148" s="53"/>
      <c r="DU148" s="53"/>
      <c r="DV148" s="53"/>
      <c r="DW148" s="53"/>
      <c r="DX148" s="53"/>
      <c r="DZ148" s="173"/>
      <c r="EA148" s="173"/>
      <c r="EB148" s="344"/>
      <c r="EC148" s="176"/>
      <c r="ED148" s="176"/>
      <c r="EE148" s="176"/>
      <c r="EF148" s="176"/>
      <c r="EG148" s="176"/>
      <c r="EH148" s="176"/>
      <c r="EI148" s="176"/>
      <c r="EJ148" s="176"/>
      <c r="EK148" s="176"/>
      <c r="EL148" s="176"/>
      <c r="EM148" s="225"/>
      <c r="EN148" s="176"/>
      <c r="EO148" s="176"/>
      <c r="EP148" s="176"/>
      <c r="EQ148" s="176"/>
      <c r="ER148" s="176"/>
      <c r="ES148" s="176"/>
      <c r="ET148" s="176"/>
      <c r="EU148" s="176"/>
      <c r="EV148" s="176"/>
      <c r="EW148" s="176"/>
      <c r="EX148" s="176"/>
      <c r="EY148" s="176"/>
      <c r="EZ148" s="176"/>
      <c r="FA148" s="176"/>
      <c r="FB148" s="176"/>
      <c r="FC148" s="176"/>
      <c r="FD148" s="176"/>
      <c r="FE148" s="176"/>
      <c r="FF148" s="178"/>
      <c r="FG148" s="203"/>
      <c r="FH148" s="178"/>
      <c r="FI148" s="177"/>
      <c r="FJ148" s="177"/>
    </row>
    <row r="149" spans="1:166" ht="15" customHeight="1" x14ac:dyDescent="0.3">
      <c r="A149" s="48"/>
      <c r="B149" s="134"/>
      <c r="J149" s="355"/>
      <c r="M149" s="422"/>
      <c r="N149" s="47"/>
      <c r="O149" s="231"/>
      <c r="P149" s="417"/>
      <c r="S149" s="127"/>
      <c r="T149" s="470"/>
      <c r="X149" s="51"/>
      <c r="Y149" s="70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71"/>
      <c r="AK149" s="70"/>
      <c r="AL149" s="135"/>
      <c r="AM149" s="135"/>
      <c r="AN149" s="135"/>
      <c r="AO149" s="135"/>
      <c r="AP149" s="135"/>
      <c r="AQ149" s="135"/>
      <c r="AR149" s="135"/>
      <c r="AS149" s="135"/>
      <c r="AT149" s="135"/>
      <c r="AU149" s="135"/>
      <c r="AV149" s="71"/>
      <c r="AW149" s="139"/>
      <c r="AX149" s="136"/>
      <c r="AY149" s="136"/>
      <c r="AZ149" s="136"/>
      <c r="BA149" s="136"/>
      <c r="BB149" s="136"/>
      <c r="BC149" s="136"/>
      <c r="BD149" s="136"/>
      <c r="BE149" s="136"/>
      <c r="BF149" s="136"/>
      <c r="BG149" s="136"/>
      <c r="BH149" s="136"/>
      <c r="BI149" s="136"/>
      <c r="BJ149" s="136"/>
      <c r="BK149" s="62"/>
      <c r="BL149" s="139"/>
      <c r="BM149" s="136"/>
      <c r="BN149" s="136"/>
      <c r="BO149" s="136"/>
      <c r="BP149" s="136"/>
      <c r="BQ149" s="136"/>
      <c r="BR149" s="136"/>
      <c r="BS149" s="136"/>
      <c r="BT149" s="136"/>
      <c r="BU149" s="136"/>
      <c r="BV149" s="136"/>
      <c r="BW149" s="136"/>
      <c r="BX149" s="62"/>
      <c r="BY149" s="141"/>
      <c r="BZ149" s="68"/>
      <c r="CA149" s="68"/>
      <c r="CB149" s="68"/>
      <c r="CC149" s="68"/>
      <c r="CD149" s="68"/>
      <c r="CE149" s="68"/>
      <c r="CF149" s="68"/>
      <c r="CG149" s="68"/>
      <c r="CH149" s="68"/>
      <c r="CI149" s="68"/>
      <c r="CJ149" s="68"/>
      <c r="CT149" s="143"/>
      <c r="CU149" s="196"/>
      <c r="CV149" s="197"/>
      <c r="CX149" s="206"/>
      <c r="CY149" s="53"/>
      <c r="CZ149" s="53"/>
      <c r="DA149" s="53"/>
      <c r="DB149" s="53"/>
      <c r="DC149" s="53"/>
      <c r="DD149" s="53"/>
      <c r="DE149" s="53"/>
      <c r="DF149" s="53"/>
      <c r="DG149" s="53"/>
      <c r="DH149" s="53"/>
      <c r="DI149" s="53"/>
      <c r="DJ149" s="53"/>
      <c r="DK149" s="53"/>
      <c r="DL149" s="53"/>
      <c r="DM149" s="53"/>
      <c r="DN149" s="53"/>
      <c r="DO149" s="53"/>
      <c r="DP149" s="53"/>
      <c r="DQ149" s="53"/>
      <c r="DR149" s="53"/>
      <c r="DS149" s="53"/>
      <c r="DT149" s="53"/>
      <c r="DU149" s="53"/>
      <c r="DV149" s="53"/>
      <c r="DW149" s="53"/>
      <c r="DX149" s="53"/>
      <c r="DZ149" s="173"/>
      <c r="EA149" s="173"/>
      <c r="EB149" s="344"/>
      <c r="EC149" s="176"/>
      <c r="ED149" s="176"/>
      <c r="EE149" s="176"/>
      <c r="EF149" s="176"/>
      <c r="EG149" s="176"/>
      <c r="EH149" s="176"/>
      <c r="EI149" s="176"/>
      <c r="EJ149" s="176"/>
      <c r="EK149" s="176"/>
      <c r="EL149" s="176"/>
      <c r="EM149" s="225"/>
      <c r="EN149" s="176"/>
      <c r="EO149" s="176"/>
      <c r="EP149" s="176"/>
      <c r="EQ149" s="176"/>
      <c r="ER149" s="176"/>
      <c r="ES149" s="176"/>
      <c r="ET149" s="176"/>
      <c r="EU149" s="176"/>
      <c r="EV149" s="176"/>
      <c r="EW149" s="176"/>
      <c r="EX149" s="176"/>
      <c r="EY149" s="176"/>
      <c r="EZ149" s="176"/>
      <c r="FA149" s="176"/>
      <c r="FB149" s="176"/>
      <c r="FC149" s="176"/>
      <c r="FD149" s="176"/>
      <c r="FE149" s="176"/>
      <c r="FF149" s="178"/>
      <c r="FG149" s="203"/>
      <c r="FH149" s="178"/>
      <c r="FI149" s="177"/>
      <c r="FJ149" s="177"/>
    </row>
    <row r="150" spans="1:166" ht="15" customHeight="1" x14ac:dyDescent="0.3">
      <c r="A150" s="48"/>
      <c r="B150" s="134"/>
      <c r="J150" s="355"/>
      <c r="M150" s="422"/>
      <c r="N150" s="47"/>
      <c r="O150" s="231"/>
      <c r="P150" s="417"/>
      <c r="S150" s="127"/>
      <c r="T150" s="470"/>
      <c r="X150" s="51"/>
      <c r="Y150" s="70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71"/>
      <c r="AK150" s="70"/>
      <c r="AL150" s="135"/>
      <c r="AM150" s="135"/>
      <c r="AN150" s="135"/>
      <c r="AO150" s="135"/>
      <c r="AP150" s="135"/>
      <c r="AQ150" s="135"/>
      <c r="AR150" s="135"/>
      <c r="AS150" s="135"/>
      <c r="AT150" s="135"/>
      <c r="AU150" s="135"/>
      <c r="AV150" s="71"/>
      <c r="AW150" s="139"/>
      <c r="AX150" s="136"/>
      <c r="AY150" s="136"/>
      <c r="AZ150" s="136"/>
      <c r="BA150" s="136"/>
      <c r="BB150" s="136"/>
      <c r="BC150" s="136"/>
      <c r="BD150" s="136"/>
      <c r="BE150" s="136"/>
      <c r="BF150" s="136"/>
      <c r="BG150" s="136"/>
      <c r="BH150" s="136"/>
      <c r="BI150" s="136"/>
      <c r="BJ150" s="136"/>
      <c r="BK150" s="62"/>
      <c r="BL150" s="139"/>
      <c r="BM150" s="136"/>
      <c r="BN150" s="136"/>
      <c r="BO150" s="136"/>
      <c r="BP150" s="136"/>
      <c r="BQ150" s="136"/>
      <c r="BR150" s="136"/>
      <c r="BS150" s="136"/>
      <c r="BT150" s="136"/>
      <c r="BU150" s="136"/>
      <c r="BV150" s="136"/>
      <c r="BW150" s="136"/>
      <c r="BX150" s="62"/>
      <c r="BY150" s="141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T150" s="143"/>
      <c r="CU150" s="196"/>
      <c r="CV150" s="197"/>
      <c r="CX150" s="206"/>
      <c r="CY150" s="53"/>
      <c r="CZ150" s="53"/>
      <c r="DA150" s="53"/>
      <c r="DB150" s="53"/>
      <c r="DC150" s="53"/>
      <c r="DD150" s="53"/>
      <c r="DE150" s="53"/>
      <c r="DF150" s="53"/>
      <c r="DG150" s="53"/>
      <c r="DH150" s="53"/>
      <c r="DI150" s="53"/>
      <c r="DJ150" s="53"/>
      <c r="DK150" s="53"/>
      <c r="DL150" s="53"/>
      <c r="DM150" s="53"/>
      <c r="DN150" s="53"/>
      <c r="DO150" s="53"/>
      <c r="DP150" s="53"/>
      <c r="DQ150" s="53"/>
      <c r="DR150" s="53"/>
      <c r="DS150" s="53"/>
      <c r="DT150" s="53"/>
      <c r="DU150" s="53"/>
      <c r="DV150" s="53"/>
      <c r="DW150" s="53"/>
      <c r="DX150" s="53"/>
      <c r="DZ150" s="173"/>
      <c r="EA150" s="173"/>
      <c r="EB150" s="344"/>
      <c r="EC150" s="176"/>
      <c r="ED150" s="176"/>
      <c r="EE150" s="176"/>
      <c r="EF150" s="176"/>
      <c r="EG150" s="176"/>
      <c r="EH150" s="176"/>
      <c r="EI150" s="176"/>
      <c r="EJ150" s="176"/>
      <c r="EK150" s="176"/>
      <c r="EL150" s="176"/>
      <c r="EM150" s="225"/>
      <c r="EN150" s="176"/>
      <c r="EO150" s="176"/>
      <c r="EP150" s="176"/>
      <c r="EQ150" s="176"/>
      <c r="ER150" s="176"/>
      <c r="ES150" s="176"/>
      <c r="ET150" s="176"/>
      <c r="EU150" s="176"/>
      <c r="EV150" s="176"/>
      <c r="EW150" s="176"/>
      <c r="EX150" s="176"/>
      <c r="EY150" s="176"/>
      <c r="EZ150" s="176"/>
      <c r="FA150" s="176"/>
      <c r="FB150" s="176"/>
      <c r="FC150" s="176"/>
      <c r="FD150" s="176"/>
      <c r="FE150" s="176"/>
      <c r="FF150" s="178"/>
      <c r="FG150" s="203"/>
      <c r="FH150" s="178"/>
      <c r="FI150" s="177"/>
      <c r="FJ150" s="177"/>
    </row>
    <row r="151" spans="1:166" ht="15" customHeight="1" x14ac:dyDescent="0.3">
      <c r="A151" s="48"/>
      <c r="B151" s="134"/>
      <c r="J151" s="355"/>
      <c r="M151" s="422"/>
      <c r="N151" s="47"/>
      <c r="O151" s="231"/>
      <c r="P151" s="417"/>
      <c r="S151" s="127"/>
      <c r="T151" s="470"/>
      <c r="X151" s="51"/>
      <c r="Y151" s="70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71"/>
      <c r="AK151" s="70"/>
      <c r="AL151" s="135"/>
      <c r="AM151" s="135"/>
      <c r="AN151" s="135"/>
      <c r="AO151" s="135"/>
      <c r="AP151" s="135"/>
      <c r="AQ151" s="135"/>
      <c r="AR151" s="135"/>
      <c r="AS151" s="135"/>
      <c r="AT151" s="135"/>
      <c r="AU151" s="135"/>
      <c r="AV151" s="71"/>
      <c r="AW151" s="139"/>
      <c r="AX151" s="136"/>
      <c r="AY151" s="136"/>
      <c r="AZ151" s="136"/>
      <c r="BA151" s="136"/>
      <c r="BB151" s="136"/>
      <c r="BC151" s="136"/>
      <c r="BD151" s="136"/>
      <c r="BE151" s="136"/>
      <c r="BF151" s="136"/>
      <c r="BG151" s="136"/>
      <c r="BH151" s="136"/>
      <c r="BI151" s="136"/>
      <c r="BJ151" s="136"/>
      <c r="BK151" s="62"/>
      <c r="BL151" s="139"/>
      <c r="BM151" s="136"/>
      <c r="BN151" s="136"/>
      <c r="BO151" s="136"/>
      <c r="BP151" s="136"/>
      <c r="BQ151" s="136"/>
      <c r="BR151" s="136"/>
      <c r="BS151" s="136"/>
      <c r="BT151" s="136"/>
      <c r="BU151" s="136"/>
      <c r="BV151" s="136"/>
      <c r="BW151" s="136"/>
      <c r="BX151" s="62"/>
      <c r="BY151" s="141"/>
      <c r="BZ151" s="68"/>
      <c r="CA151" s="68"/>
      <c r="CB151" s="68"/>
      <c r="CC151" s="68"/>
      <c r="CD151" s="68"/>
      <c r="CE151" s="68"/>
      <c r="CF151" s="68"/>
      <c r="CG151" s="68"/>
      <c r="CH151" s="68"/>
      <c r="CI151" s="68"/>
      <c r="CJ151" s="68"/>
      <c r="CT151" s="143"/>
      <c r="CU151" s="196"/>
      <c r="CV151" s="197"/>
      <c r="CX151" s="206"/>
      <c r="CY151" s="53"/>
      <c r="CZ151" s="53"/>
      <c r="DA151" s="53"/>
      <c r="DB151" s="53"/>
      <c r="DC151" s="53"/>
      <c r="DD151" s="53"/>
      <c r="DE151" s="53"/>
      <c r="DF151" s="53"/>
      <c r="DG151" s="53"/>
      <c r="DH151" s="53"/>
      <c r="DI151" s="53"/>
      <c r="DJ151" s="53"/>
      <c r="DK151" s="53"/>
      <c r="DL151" s="53"/>
      <c r="DM151" s="53"/>
      <c r="DN151" s="53"/>
      <c r="DO151" s="53"/>
      <c r="DP151" s="53"/>
      <c r="DQ151" s="53"/>
      <c r="DR151" s="53"/>
      <c r="DS151" s="53"/>
      <c r="DT151" s="53"/>
      <c r="DU151" s="53"/>
      <c r="DV151" s="53"/>
      <c r="DW151" s="53"/>
      <c r="DX151" s="53"/>
      <c r="DZ151" s="173"/>
      <c r="EA151" s="173"/>
      <c r="EB151" s="344"/>
      <c r="EC151" s="176"/>
      <c r="ED151" s="176"/>
      <c r="EE151" s="176"/>
      <c r="EF151" s="176"/>
      <c r="EG151" s="176"/>
      <c r="EH151" s="176"/>
      <c r="EI151" s="176"/>
      <c r="EJ151" s="176"/>
      <c r="EK151" s="176"/>
      <c r="EL151" s="176"/>
      <c r="EM151" s="225"/>
      <c r="EN151" s="176"/>
      <c r="EO151" s="176"/>
      <c r="EP151" s="176"/>
      <c r="EQ151" s="176"/>
      <c r="ER151" s="176"/>
      <c r="ES151" s="176"/>
      <c r="ET151" s="176"/>
      <c r="EU151" s="176"/>
      <c r="EV151" s="176"/>
      <c r="EW151" s="176"/>
      <c r="EX151" s="176"/>
      <c r="EY151" s="176"/>
      <c r="EZ151" s="176"/>
      <c r="FA151" s="176"/>
      <c r="FB151" s="176"/>
      <c r="FC151" s="176"/>
      <c r="FD151" s="176"/>
      <c r="FE151" s="176"/>
      <c r="FF151" s="178"/>
      <c r="FG151" s="203"/>
      <c r="FH151" s="178"/>
      <c r="FI151" s="177"/>
      <c r="FJ151" s="177"/>
    </row>
    <row r="152" spans="1:166" ht="15" customHeight="1" x14ac:dyDescent="0.3">
      <c r="A152" s="48"/>
      <c r="B152" s="134"/>
      <c r="J152" s="355"/>
      <c r="M152" s="422"/>
      <c r="N152" s="47"/>
      <c r="O152" s="231"/>
      <c r="P152" s="417"/>
      <c r="S152" s="127"/>
      <c r="T152" s="470"/>
      <c r="X152" s="51"/>
      <c r="Y152" s="70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71"/>
      <c r="AK152" s="70"/>
      <c r="AL152" s="135"/>
      <c r="AM152" s="135"/>
      <c r="AN152" s="135"/>
      <c r="AO152" s="135"/>
      <c r="AP152" s="135"/>
      <c r="AQ152" s="135"/>
      <c r="AR152" s="135"/>
      <c r="AS152" s="135"/>
      <c r="AT152" s="135"/>
      <c r="AU152" s="135"/>
      <c r="AV152" s="71"/>
      <c r="AW152" s="139"/>
      <c r="AX152" s="136"/>
      <c r="AY152" s="136"/>
      <c r="AZ152" s="136"/>
      <c r="BA152" s="136"/>
      <c r="BB152" s="136"/>
      <c r="BC152" s="136"/>
      <c r="BD152" s="136"/>
      <c r="BE152" s="136"/>
      <c r="BF152" s="136"/>
      <c r="BG152" s="136"/>
      <c r="BH152" s="136"/>
      <c r="BI152" s="136"/>
      <c r="BJ152" s="136"/>
      <c r="BK152" s="62"/>
      <c r="BL152" s="139"/>
      <c r="BM152" s="136"/>
      <c r="BN152" s="136"/>
      <c r="BO152" s="136"/>
      <c r="BP152" s="136"/>
      <c r="BQ152" s="136"/>
      <c r="BR152" s="136"/>
      <c r="BS152" s="136"/>
      <c r="BT152" s="136"/>
      <c r="BU152" s="136"/>
      <c r="BV152" s="136"/>
      <c r="BW152" s="136"/>
      <c r="BX152" s="62"/>
      <c r="BY152" s="141"/>
      <c r="BZ152" s="68"/>
      <c r="CA152" s="68"/>
      <c r="CB152" s="68"/>
      <c r="CC152" s="68"/>
      <c r="CD152" s="68"/>
      <c r="CE152" s="68"/>
      <c r="CF152" s="68"/>
      <c r="CG152" s="68"/>
      <c r="CH152" s="68"/>
      <c r="CI152" s="68"/>
      <c r="CJ152" s="68"/>
      <c r="CT152" s="143"/>
      <c r="CU152" s="196"/>
      <c r="CV152" s="197"/>
      <c r="CX152" s="206"/>
      <c r="CY152" s="53"/>
      <c r="CZ152" s="53"/>
      <c r="DA152" s="53"/>
      <c r="DB152" s="53"/>
      <c r="DC152" s="53"/>
      <c r="DD152" s="53"/>
      <c r="DE152" s="53"/>
      <c r="DF152" s="53"/>
      <c r="DG152" s="53"/>
      <c r="DH152" s="53"/>
      <c r="DI152" s="53"/>
      <c r="DJ152" s="53"/>
      <c r="DK152" s="53"/>
      <c r="DL152" s="53"/>
      <c r="DM152" s="53"/>
      <c r="DN152" s="53"/>
      <c r="DO152" s="53"/>
      <c r="DP152" s="53"/>
      <c r="DQ152" s="53"/>
      <c r="DR152" s="53"/>
      <c r="DS152" s="53"/>
      <c r="DT152" s="53"/>
      <c r="DU152" s="53"/>
      <c r="DV152" s="53"/>
      <c r="DW152" s="53"/>
      <c r="DX152" s="53"/>
      <c r="DZ152" s="173"/>
      <c r="EA152" s="173"/>
      <c r="EB152" s="344"/>
      <c r="EC152" s="176"/>
      <c r="ED152" s="176"/>
      <c r="EE152" s="176"/>
      <c r="EF152" s="176"/>
      <c r="EG152" s="176"/>
      <c r="EH152" s="176"/>
      <c r="EI152" s="176"/>
      <c r="EJ152" s="176"/>
      <c r="EK152" s="176"/>
      <c r="EL152" s="176"/>
      <c r="EM152" s="225"/>
      <c r="EN152" s="176"/>
      <c r="EO152" s="176"/>
      <c r="EP152" s="176"/>
      <c r="EQ152" s="176"/>
      <c r="ER152" s="176"/>
      <c r="ES152" s="176"/>
      <c r="ET152" s="176"/>
      <c r="EU152" s="176"/>
      <c r="EV152" s="176"/>
      <c r="EW152" s="176"/>
      <c r="EX152" s="176"/>
      <c r="EY152" s="176"/>
      <c r="EZ152" s="176"/>
      <c r="FA152" s="176"/>
      <c r="FB152" s="176"/>
      <c r="FC152" s="176"/>
      <c r="FD152" s="176"/>
      <c r="FE152" s="176"/>
      <c r="FF152" s="178"/>
      <c r="FG152" s="203"/>
      <c r="FH152" s="178"/>
      <c r="FI152" s="177"/>
      <c r="FJ152" s="177"/>
    </row>
    <row r="153" spans="1:166" ht="15" customHeight="1" x14ac:dyDescent="0.3">
      <c r="A153" s="48"/>
      <c r="B153" s="134"/>
      <c r="J153" s="355"/>
      <c r="M153" s="422"/>
      <c r="N153" s="47"/>
      <c r="O153" s="231"/>
      <c r="P153" s="417"/>
      <c r="S153" s="127"/>
      <c r="T153" s="470"/>
      <c r="X153" s="51"/>
      <c r="Y153" s="70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71"/>
      <c r="AK153" s="70"/>
      <c r="AL153" s="135"/>
      <c r="AM153" s="135"/>
      <c r="AN153" s="135"/>
      <c r="AO153" s="135"/>
      <c r="AP153" s="135"/>
      <c r="AQ153" s="135"/>
      <c r="AR153" s="135"/>
      <c r="AS153" s="135"/>
      <c r="AT153" s="135"/>
      <c r="AU153" s="135"/>
      <c r="AV153" s="71"/>
      <c r="AW153" s="139"/>
      <c r="AX153" s="136"/>
      <c r="AY153" s="136"/>
      <c r="AZ153" s="136"/>
      <c r="BA153" s="136"/>
      <c r="BB153" s="136"/>
      <c r="BC153" s="136"/>
      <c r="BD153" s="136"/>
      <c r="BE153" s="136"/>
      <c r="BF153" s="136"/>
      <c r="BG153" s="136"/>
      <c r="BH153" s="136"/>
      <c r="BI153" s="136"/>
      <c r="BJ153" s="136"/>
      <c r="BK153" s="62"/>
      <c r="BL153" s="139"/>
      <c r="BM153" s="136"/>
      <c r="BN153" s="136"/>
      <c r="BO153" s="136"/>
      <c r="BP153" s="136"/>
      <c r="BQ153" s="136"/>
      <c r="BR153" s="136"/>
      <c r="BS153" s="136"/>
      <c r="BT153" s="136"/>
      <c r="BU153" s="136"/>
      <c r="BV153" s="136"/>
      <c r="BW153" s="136"/>
      <c r="BX153" s="62"/>
      <c r="BY153" s="141"/>
      <c r="BZ153" s="68"/>
      <c r="CA153" s="68"/>
      <c r="CB153" s="68"/>
      <c r="CC153" s="68"/>
      <c r="CD153" s="68"/>
      <c r="CE153" s="68"/>
      <c r="CF153" s="68"/>
      <c r="CG153" s="68"/>
      <c r="CH153" s="68"/>
      <c r="CI153" s="68"/>
      <c r="CJ153" s="68"/>
      <c r="CT153" s="143"/>
      <c r="CU153" s="196"/>
      <c r="CV153" s="197"/>
      <c r="CX153" s="206"/>
      <c r="CY153" s="53"/>
      <c r="CZ153" s="53"/>
      <c r="DA153" s="53"/>
      <c r="DB153" s="53"/>
      <c r="DC153" s="53"/>
      <c r="DD153" s="53"/>
      <c r="DE153" s="53"/>
      <c r="DF153" s="53"/>
      <c r="DG153" s="53"/>
      <c r="DH153" s="53"/>
      <c r="DI153" s="53"/>
      <c r="DJ153" s="53"/>
      <c r="DK153" s="53"/>
      <c r="DL153" s="53"/>
      <c r="DM153" s="53"/>
      <c r="DN153" s="53"/>
      <c r="DO153" s="53"/>
      <c r="DP153" s="53"/>
      <c r="DQ153" s="53"/>
      <c r="DR153" s="53"/>
      <c r="DS153" s="53"/>
      <c r="DT153" s="53"/>
      <c r="DU153" s="53"/>
      <c r="DV153" s="53"/>
      <c r="DW153" s="53"/>
      <c r="DX153" s="53"/>
      <c r="DZ153" s="173"/>
      <c r="EA153" s="173"/>
      <c r="EB153" s="344"/>
      <c r="EC153" s="176"/>
      <c r="ED153" s="176"/>
      <c r="EE153" s="176"/>
      <c r="EF153" s="176"/>
      <c r="EG153" s="176"/>
      <c r="EH153" s="176"/>
      <c r="EI153" s="176"/>
      <c r="EJ153" s="176"/>
      <c r="EK153" s="176"/>
      <c r="EL153" s="176"/>
      <c r="EM153" s="225"/>
      <c r="EN153" s="176"/>
      <c r="EO153" s="176"/>
      <c r="EP153" s="176"/>
      <c r="EQ153" s="176"/>
      <c r="ER153" s="176"/>
      <c r="ES153" s="176"/>
      <c r="ET153" s="176"/>
      <c r="EU153" s="176"/>
      <c r="EV153" s="176"/>
      <c r="EW153" s="176"/>
      <c r="EX153" s="176"/>
      <c r="EY153" s="176"/>
      <c r="EZ153" s="176"/>
      <c r="FA153" s="176"/>
      <c r="FB153" s="176"/>
      <c r="FC153" s="176"/>
      <c r="FD153" s="176"/>
      <c r="FE153" s="176"/>
      <c r="FF153" s="178"/>
      <c r="FG153" s="203"/>
      <c r="FH153" s="178"/>
      <c r="FI153" s="177"/>
      <c r="FJ153" s="177"/>
    </row>
    <row r="154" spans="1:166" ht="15" customHeight="1" x14ac:dyDescent="0.3">
      <c r="A154" s="48"/>
      <c r="B154" s="134"/>
      <c r="J154" s="355"/>
      <c r="M154" s="422"/>
      <c r="N154" s="47"/>
      <c r="O154" s="231"/>
      <c r="P154" s="417"/>
      <c r="S154" s="127"/>
      <c r="T154" s="470"/>
      <c r="X154" s="51"/>
      <c r="Y154" s="70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71"/>
      <c r="AK154" s="70"/>
      <c r="AL154" s="135"/>
      <c r="AM154" s="135"/>
      <c r="AN154" s="135"/>
      <c r="AO154" s="135"/>
      <c r="AP154" s="135"/>
      <c r="AQ154" s="135"/>
      <c r="AR154" s="135"/>
      <c r="AS154" s="135"/>
      <c r="AT154" s="135"/>
      <c r="AU154" s="135"/>
      <c r="AV154" s="71"/>
      <c r="AW154" s="139"/>
      <c r="AX154" s="136"/>
      <c r="AY154" s="136"/>
      <c r="AZ154" s="136"/>
      <c r="BA154" s="136"/>
      <c r="BB154" s="136"/>
      <c r="BC154" s="136"/>
      <c r="BD154" s="136"/>
      <c r="BE154" s="136"/>
      <c r="BF154" s="136"/>
      <c r="BG154" s="136"/>
      <c r="BH154" s="136"/>
      <c r="BI154" s="136"/>
      <c r="BJ154" s="136"/>
      <c r="BK154" s="62"/>
      <c r="BL154" s="139"/>
      <c r="BM154" s="136"/>
      <c r="BN154" s="136"/>
      <c r="BO154" s="136"/>
      <c r="BP154" s="136"/>
      <c r="BQ154" s="136"/>
      <c r="BR154" s="136"/>
      <c r="BS154" s="136"/>
      <c r="BT154" s="136"/>
      <c r="BU154" s="136"/>
      <c r="BV154" s="136"/>
      <c r="BW154" s="136"/>
      <c r="BX154" s="62"/>
      <c r="BY154" s="141"/>
      <c r="BZ154" s="68"/>
      <c r="CA154" s="68"/>
      <c r="CB154" s="68"/>
      <c r="CC154" s="68"/>
      <c r="CD154" s="68"/>
      <c r="CE154" s="68"/>
      <c r="CF154" s="68"/>
      <c r="CG154" s="68"/>
      <c r="CH154" s="68"/>
      <c r="CI154" s="68"/>
      <c r="CJ154" s="68"/>
      <c r="CT154" s="143"/>
      <c r="CU154" s="196"/>
      <c r="CV154" s="197"/>
      <c r="CX154" s="206"/>
      <c r="CY154" s="53"/>
      <c r="CZ154" s="53"/>
      <c r="DA154" s="53"/>
      <c r="DB154" s="53"/>
      <c r="DC154" s="53"/>
      <c r="DD154" s="53"/>
      <c r="DE154" s="53"/>
      <c r="DF154" s="53"/>
      <c r="DG154" s="53"/>
      <c r="DH154" s="53"/>
      <c r="DI154" s="53"/>
      <c r="DJ154" s="53"/>
      <c r="DK154" s="53"/>
      <c r="DL154" s="53"/>
      <c r="DM154" s="53"/>
      <c r="DN154" s="53"/>
      <c r="DO154" s="53"/>
      <c r="DP154" s="53"/>
      <c r="DQ154" s="53"/>
      <c r="DR154" s="53"/>
      <c r="DS154" s="53"/>
      <c r="DT154" s="53"/>
      <c r="DU154" s="53"/>
      <c r="DV154" s="53"/>
      <c r="DW154" s="53"/>
      <c r="DX154" s="53"/>
      <c r="DZ154" s="173"/>
      <c r="EA154" s="173"/>
      <c r="EB154" s="344"/>
      <c r="EC154" s="176"/>
      <c r="ED154" s="176"/>
      <c r="EE154" s="176"/>
      <c r="EF154" s="176"/>
      <c r="EG154" s="176"/>
      <c r="EH154" s="176"/>
      <c r="EI154" s="176"/>
      <c r="EJ154" s="176"/>
      <c r="EK154" s="176"/>
      <c r="EL154" s="176"/>
      <c r="EM154" s="225"/>
      <c r="EN154" s="176"/>
      <c r="EO154" s="176"/>
      <c r="EP154" s="176"/>
      <c r="EQ154" s="176"/>
      <c r="ER154" s="176"/>
      <c r="ES154" s="176"/>
      <c r="ET154" s="176"/>
      <c r="EU154" s="176"/>
      <c r="EV154" s="176"/>
      <c r="EW154" s="176"/>
      <c r="EX154" s="176"/>
      <c r="EY154" s="176"/>
      <c r="EZ154" s="176"/>
      <c r="FA154" s="176"/>
      <c r="FB154" s="176"/>
      <c r="FC154" s="176"/>
      <c r="FD154" s="176"/>
      <c r="FE154" s="176"/>
      <c r="FF154" s="178"/>
      <c r="FG154" s="203"/>
      <c r="FH154" s="178"/>
      <c r="FI154" s="177"/>
      <c r="FJ154" s="177"/>
    </row>
    <row r="155" spans="1:166" ht="15" customHeight="1" x14ac:dyDescent="0.3">
      <c r="A155" s="48"/>
      <c r="B155" s="134"/>
      <c r="J155" s="355"/>
      <c r="M155" s="422"/>
      <c r="N155" s="47"/>
      <c r="O155" s="231"/>
      <c r="P155" s="417"/>
      <c r="S155" s="127"/>
      <c r="T155" s="470"/>
      <c r="X155" s="51"/>
      <c r="Y155" s="70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71"/>
      <c r="AK155" s="70"/>
      <c r="AL155" s="135"/>
      <c r="AM155" s="135"/>
      <c r="AN155" s="135"/>
      <c r="AO155" s="135"/>
      <c r="AP155" s="135"/>
      <c r="AQ155" s="135"/>
      <c r="AR155" s="135"/>
      <c r="AS155" s="135"/>
      <c r="AT155" s="135"/>
      <c r="AU155" s="135"/>
      <c r="AV155" s="71"/>
      <c r="AW155" s="139"/>
      <c r="AX155" s="136"/>
      <c r="AY155" s="136"/>
      <c r="AZ155" s="136"/>
      <c r="BA155" s="136"/>
      <c r="BB155" s="136"/>
      <c r="BC155" s="136"/>
      <c r="BD155" s="136"/>
      <c r="BE155" s="136"/>
      <c r="BF155" s="136"/>
      <c r="BG155" s="136"/>
      <c r="BH155" s="136"/>
      <c r="BI155" s="136"/>
      <c r="BJ155" s="136"/>
      <c r="BK155" s="62"/>
      <c r="BL155" s="139"/>
      <c r="BM155" s="136"/>
      <c r="BN155" s="136"/>
      <c r="BO155" s="136"/>
      <c r="BP155" s="136"/>
      <c r="BQ155" s="136"/>
      <c r="BR155" s="136"/>
      <c r="BS155" s="136"/>
      <c r="BT155" s="136"/>
      <c r="BU155" s="136"/>
      <c r="BV155" s="136"/>
      <c r="BW155" s="136"/>
      <c r="BX155" s="62"/>
      <c r="BY155" s="141"/>
      <c r="BZ155" s="68"/>
      <c r="CA155" s="68"/>
      <c r="CB155" s="68"/>
      <c r="CC155" s="68"/>
      <c r="CD155" s="68"/>
      <c r="CE155" s="68"/>
      <c r="CF155" s="68"/>
      <c r="CG155" s="68"/>
      <c r="CH155" s="68"/>
      <c r="CI155" s="68"/>
      <c r="CJ155" s="68"/>
      <c r="CT155" s="143"/>
      <c r="CU155" s="196"/>
      <c r="CV155" s="197"/>
      <c r="CX155" s="206"/>
      <c r="CY155" s="53"/>
      <c r="CZ155" s="53"/>
      <c r="DA155" s="53"/>
      <c r="DB155" s="53"/>
      <c r="DC155" s="53"/>
      <c r="DD155" s="53"/>
      <c r="DE155" s="53"/>
      <c r="DF155" s="53"/>
      <c r="DG155" s="53"/>
      <c r="DH155" s="53"/>
      <c r="DI155" s="53"/>
      <c r="DJ155" s="53"/>
      <c r="DK155" s="53"/>
      <c r="DL155" s="53"/>
      <c r="DM155" s="53"/>
      <c r="DN155" s="53"/>
      <c r="DO155" s="53"/>
      <c r="DP155" s="53"/>
      <c r="DQ155" s="53"/>
      <c r="DR155" s="53"/>
      <c r="DS155" s="53"/>
      <c r="DT155" s="53"/>
      <c r="DU155" s="53"/>
      <c r="DV155" s="53"/>
      <c r="DW155" s="53"/>
      <c r="DX155" s="53"/>
      <c r="DZ155" s="173"/>
      <c r="EA155" s="173"/>
      <c r="EB155" s="344"/>
      <c r="EC155" s="176"/>
      <c r="ED155" s="176"/>
      <c r="EE155" s="176"/>
      <c r="EF155" s="176"/>
      <c r="EG155" s="176"/>
      <c r="EH155" s="176"/>
      <c r="EI155" s="176"/>
      <c r="EJ155" s="176"/>
      <c r="EK155" s="176"/>
      <c r="EL155" s="176"/>
      <c r="EM155" s="225"/>
      <c r="EN155" s="176"/>
      <c r="EO155" s="176"/>
      <c r="EP155" s="176"/>
      <c r="EQ155" s="176"/>
      <c r="ER155" s="176"/>
      <c r="ES155" s="176"/>
      <c r="ET155" s="176"/>
      <c r="EU155" s="176"/>
      <c r="EV155" s="176"/>
      <c r="EW155" s="176"/>
      <c r="EX155" s="176"/>
      <c r="EY155" s="176"/>
      <c r="EZ155" s="176"/>
      <c r="FA155" s="176"/>
      <c r="FB155" s="176"/>
      <c r="FC155" s="176"/>
      <c r="FD155" s="176"/>
      <c r="FE155" s="176"/>
      <c r="FF155" s="178"/>
      <c r="FG155" s="203"/>
      <c r="FH155" s="178"/>
      <c r="FI155" s="177"/>
      <c r="FJ155" s="177"/>
    </row>
    <row r="156" spans="1:166" ht="15" customHeight="1" x14ac:dyDescent="0.3">
      <c r="A156" s="48"/>
      <c r="B156" s="134"/>
      <c r="J156" s="355"/>
      <c r="M156" s="422"/>
      <c r="N156" s="47"/>
      <c r="O156" s="231"/>
      <c r="P156" s="417"/>
      <c r="S156" s="127"/>
      <c r="T156" s="470"/>
      <c r="X156" s="51"/>
      <c r="Y156" s="70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71"/>
      <c r="AK156" s="70"/>
      <c r="AL156" s="135"/>
      <c r="AM156" s="135"/>
      <c r="AN156" s="135"/>
      <c r="AO156" s="135"/>
      <c r="AP156" s="135"/>
      <c r="AQ156" s="135"/>
      <c r="AR156" s="135"/>
      <c r="AS156" s="135"/>
      <c r="AT156" s="135"/>
      <c r="AU156" s="135"/>
      <c r="AV156" s="71"/>
      <c r="AW156" s="139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  <c r="BI156" s="136"/>
      <c r="BJ156" s="136"/>
      <c r="BK156" s="62"/>
      <c r="BL156" s="139"/>
      <c r="BM156" s="136"/>
      <c r="BN156" s="136"/>
      <c r="BO156" s="136"/>
      <c r="BP156" s="136"/>
      <c r="BQ156" s="136"/>
      <c r="BR156" s="136"/>
      <c r="BS156" s="136"/>
      <c r="BT156" s="136"/>
      <c r="BU156" s="136"/>
      <c r="BV156" s="136"/>
      <c r="BW156" s="136"/>
      <c r="BX156" s="62"/>
      <c r="BY156" s="141"/>
      <c r="BZ156" s="68"/>
      <c r="CA156" s="68"/>
      <c r="CB156" s="68"/>
      <c r="CC156" s="68"/>
      <c r="CD156" s="68"/>
      <c r="CE156" s="68"/>
      <c r="CF156" s="68"/>
      <c r="CG156" s="68"/>
      <c r="CH156" s="68"/>
      <c r="CI156" s="68"/>
      <c r="CJ156" s="68"/>
      <c r="CT156" s="143"/>
      <c r="CU156" s="196"/>
      <c r="CV156" s="197"/>
      <c r="CX156" s="206"/>
      <c r="CY156" s="53"/>
      <c r="CZ156" s="53"/>
      <c r="DA156" s="53"/>
      <c r="DB156" s="53"/>
      <c r="DC156" s="53"/>
      <c r="DD156" s="53"/>
      <c r="DE156" s="53"/>
      <c r="DF156" s="53"/>
      <c r="DG156" s="53"/>
      <c r="DH156" s="53"/>
      <c r="DI156" s="53"/>
      <c r="DJ156" s="53"/>
      <c r="DK156" s="53"/>
      <c r="DL156" s="53"/>
      <c r="DM156" s="53"/>
      <c r="DN156" s="53"/>
      <c r="DO156" s="53"/>
      <c r="DP156" s="53"/>
      <c r="DQ156" s="53"/>
      <c r="DR156" s="53"/>
      <c r="DS156" s="53"/>
      <c r="DT156" s="53"/>
      <c r="DU156" s="53"/>
      <c r="DV156" s="53"/>
      <c r="DW156" s="53"/>
      <c r="DX156" s="53"/>
      <c r="DZ156" s="173"/>
      <c r="EA156" s="173"/>
      <c r="EB156" s="344"/>
      <c r="EC156" s="176"/>
      <c r="ED156" s="176"/>
      <c r="EE156" s="176"/>
      <c r="EF156" s="176"/>
      <c r="EG156" s="176"/>
      <c r="EH156" s="176"/>
      <c r="EI156" s="176"/>
      <c r="EJ156" s="176"/>
      <c r="EK156" s="176"/>
      <c r="EL156" s="176"/>
      <c r="EM156" s="225"/>
      <c r="EN156" s="176"/>
      <c r="EO156" s="176"/>
      <c r="EP156" s="176"/>
      <c r="EQ156" s="176"/>
      <c r="ER156" s="176"/>
      <c r="ES156" s="176"/>
      <c r="ET156" s="176"/>
      <c r="EU156" s="176"/>
      <c r="EV156" s="176"/>
      <c r="EW156" s="176"/>
      <c r="EX156" s="176"/>
      <c r="EY156" s="176"/>
      <c r="EZ156" s="176"/>
      <c r="FA156" s="176"/>
      <c r="FB156" s="176"/>
      <c r="FC156" s="176"/>
      <c r="FD156" s="176"/>
      <c r="FE156" s="176"/>
      <c r="FF156" s="178"/>
      <c r="FG156" s="203"/>
      <c r="FH156" s="178"/>
      <c r="FI156" s="177"/>
      <c r="FJ156" s="177"/>
    </row>
    <row r="157" spans="1:166" ht="15" customHeight="1" x14ac:dyDescent="0.3">
      <c r="A157" s="48"/>
      <c r="B157" s="134"/>
      <c r="J157" s="355"/>
      <c r="M157" s="422"/>
      <c r="N157" s="47"/>
      <c r="O157" s="231"/>
      <c r="P157" s="417"/>
      <c r="S157" s="127"/>
      <c r="T157" s="470"/>
      <c r="X157" s="51"/>
      <c r="Y157" s="70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71"/>
      <c r="AK157" s="70"/>
      <c r="AL157" s="135"/>
      <c r="AM157" s="135"/>
      <c r="AN157" s="135"/>
      <c r="AO157" s="135"/>
      <c r="AP157" s="135"/>
      <c r="AQ157" s="135"/>
      <c r="AR157" s="135"/>
      <c r="AS157" s="135"/>
      <c r="AT157" s="135"/>
      <c r="AU157" s="135"/>
      <c r="AV157" s="71"/>
      <c r="AW157" s="139"/>
      <c r="AX157" s="136"/>
      <c r="AY157" s="136"/>
      <c r="AZ157" s="136"/>
      <c r="BA157" s="136"/>
      <c r="BB157" s="136"/>
      <c r="BC157" s="136"/>
      <c r="BD157" s="136"/>
      <c r="BE157" s="136"/>
      <c r="BF157" s="136"/>
      <c r="BG157" s="136"/>
      <c r="BH157" s="136"/>
      <c r="BI157" s="136"/>
      <c r="BJ157" s="136"/>
      <c r="BK157" s="62"/>
      <c r="BL157" s="139"/>
      <c r="BM157" s="136"/>
      <c r="BN157" s="136"/>
      <c r="BO157" s="136"/>
      <c r="BP157" s="136"/>
      <c r="BQ157" s="136"/>
      <c r="BR157" s="136"/>
      <c r="BS157" s="136"/>
      <c r="BT157" s="136"/>
      <c r="BU157" s="136"/>
      <c r="BV157" s="136"/>
      <c r="BW157" s="136"/>
      <c r="BX157" s="62"/>
      <c r="BY157" s="141"/>
      <c r="BZ157" s="68"/>
      <c r="CA157" s="68"/>
      <c r="CB157" s="68"/>
      <c r="CC157" s="68"/>
      <c r="CD157" s="68"/>
      <c r="CE157" s="68"/>
      <c r="CF157" s="68"/>
      <c r="CG157" s="68"/>
      <c r="CH157" s="68"/>
      <c r="CI157" s="68"/>
      <c r="CJ157" s="68"/>
      <c r="CT157" s="143"/>
      <c r="CU157" s="196"/>
      <c r="CV157" s="197"/>
      <c r="CX157" s="206"/>
      <c r="CY157" s="53"/>
      <c r="CZ157" s="53"/>
      <c r="DA157" s="53"/>
      <c r="DB157" s="53"/>
      <c r="DC157" s="53"/>
      <c r="DD157" s="53"/>
      <c r="DE157" s="53"/>
      <c r="DF157" s="53"/>
      <c r="DG157" s="53"/>
      <c r="DH157" s="53"/>
      <c r="DI157" s="53"/>
      <c r="DJ157" s="53"/>
      <c r="DK157" s="53"/>
      <c r="DL157" s="53"/>
      <c r="DM157" s="53"/>
      <c r="DN157" s="53"/>
      <c r="DO157" s="53"/>
      <c r="DP157" s="53"/>
      <c r="DQ157" s="53"/>
      <c r="DR157" s="53"/>
      <c r="DS157" s="53"/>
      <c r="DT157" s="53"/>
      <c r="DU157" s="53"/>
      <c r="DV157" s="53"/>
      <c r="DW157" s="53"/>
      <c r="DX157" s="53"/>
      <c r="DZ157" s="173"/>
      <c r="EA157" s="173"/>
      <c r="EB157" s="344"/>
      <c r="EC157" s="176"/>
      <c r="ED157" s="176"/>
      <c r="EE157" s="176"/>
      <c r="EF157" s="176"/>
      <c r="EG157" s="176"/>
      <c r="EH157" s="176"/>
      <c r="EI157" s="176"/>
      <c r="EJ157" s="176"/>
      <c r="EK157" s="176"/>
      <c r="EL157" s="176"/>
      <c r="EM157" s="225"/>
      <c r="EN157" s="176"/>
      <c r="EO157" s="176"/>
      <c r="EP157" s="176"/>
      <c r="EQ157" s="176"/>
      <c r="ER157" s="176"/>
      <c r="ES157" s="176"/>
      <c r="ET157" s="176"/>
      <c r="EU157" s="176"/>
      <c r="EV157" s="176"/>
      <c r="EW157" s="176"/>
      <c r="EX157" s="176"/>
      <c r="EY157" s="176"/>
      <c r="EZ157" s="176"/>
      <c r="FA157" s="176"/>
      <c r="FB157" s="176"/>
      <c r="FC157" s="176"/>
      <c r="FD157" s="176"/>
      <c r="FE157" s="176"/>
      <c r="FF157" s="178"/>
      <c r="FG157" s="203"/>
      <c r="FH157" s="178"/>
      <c r="FI157" s="177"/>
      <c r="FJ157" s="177"/>
    </row>
    <row r="158" spans="1:166" ht="15" customHeight="1" x14ac:dyDescent="0.3">
      <c r="A158" s="48"/>
      <c r="B158" s="134"/>
      <c r="J158" s="355"/>
      <c r="M158" s="422"/>
      <c r="N158" s="47"/>
      <c r="O158" s="231"/>
      <c r="P158" s="417"/>
      <c r="S158" s="127"/>
      <c r="T158" s="470"/>
      <c r="X158" s="51"/>
      <c r="Y158" s="70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71"/>
      <c r="AK158" s="70"/>
      <c r="AL158" s="135"/>
      <c r="AM158" s="135"/>
      <c r="AN158" s="135"/>
      <c r="AO158" s="135"/>
      <c r="AP158" s="135"/>
      <c r="AQ158" s="135"/>
      <c r="AR158" s="135"/>
      <c r="AS158" s="135"/>
      <c r="AT158" s="135"/>
      <c r="AU158" s="135"/>
      <c r="AV158" s="71"/>
      <c r="AW158" s="139"/>
      <c r="AX158" s="136"/>
      <c r="AY158" s="136"/>
      <c r="AZ158" s="136"/>
      <c r="BA158" s="136"/>
      <c r="BB158" s="136"/>
      <c r="BC158" s="136"/>
      <c r="BD158" s="136"/>
      <c r="BE158" s="136"/>
      <c r="BF158" s="136"/>
      <c r="BG158" s="136"/>
      <c r="BH158" s="136"/>
      <c r="BI158" s="136"/>
      <c r="BJ158" s="136"/>
      <c r="BK158" s="62"/>
      <c r="BL158" s="139"/>
      <c r="BM158" s="136"/>
      <c r="BN158" s="136"/>
      <c r="BO158" s="136"/>
      <c r="BP158" s="136"/>
      <c r="BQ158" s="136"/>
      <c r="BR158" s="136"/>
      <c r="BS158" s="136"/>
      <c r="BT158" s="136"/>
      <c r="BU158" s="136"/>
      <c r="BV158" s="136"/>
      <c r="BW158" s="136"/>
      <c r="BX158" s="62"/>
      <c r="BY158" s="141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T158" s="143"/>
      <c r="CU158" s="196"/>
      <c r="CV158" s="197"/>
      <c r="CX158" s="206"/>
      <c r="CY158" s="53"/>
      <c r="CZ158" s="53"/>
      <c r="DA158" s="53"/>
      <c r="DB158" s="53"/>
      <c r="DC158" s="53"/>
      <c r="DD158" s="53"/>
      <c r="DE158" s="53"/>
      <c r="DF158" s="53"/>
      <c r="DG158" s="53"/>
      <c r="DH158" s="53"/>
      <c r="DI158" s="53"/>
      <c r="DJ158" s="53"/>
      <c r="DK158" s="53"/>
      <c r="DL158" s="53"/>
      <c r="DM158" s="53"/>
      <c r="DN158" s="53"/>
      <c r="DO158" s="53"/>
      <c r="DP158" s="53"/>
      <c r="DQ158" s="53"/>
      <c r="DR158" s="53"/>
      <c r="DS158" s="53"/>
      <c r="DT158" s="53"/>
      <c r="DU158" s="53"/>
      <c r="DV158" s="53"/>
      <c r="DW158" s="53"/>
      <c r="DX158" s="53"/>
      <c r="DZ158" s="173"/>
      <c r="EA158" s="173"/>
      <c r="EB158" s="344"/>
      <c r="EC158" s="176"/>
      <c r="ED158" s="176"/>
      <c r="EE158" s="176"/>
      <c r="EF158" s="176"/>
      <c r="EG158" s="176"/>
      <c r="EH158" s="176"/>
      <c r="EI158" s="176"/>
      <c r="EJ158" s="176"/>
      <c r="EK158" s="176"/>
      <c r="EL158" s="176"/>
      <c r="EM158" s="225"/>
      <c r="EN158" s="176"/>
      <c r="EO158" s="176"/>
      <c r="EP158" s="176"/>
      <c r="EQ158" s="176"/>
      <c r="ER158" s="176"/>
      <c r="ES158" s="176"/>
      <c r="ET158" s="176"/>
      <c r="EU158" s="176"/>
      <c r="EV158" s="176"/>
      <c r="EW158" s="176"/>
      <c r="EX158" s="176"/>
      <c r="EY158" s="176"/>
      <c r="EZ158" s="176"/>
      <c r="FA158" s="176"/>
      <c r="FB158" s="176"/>
      <c r="FC158" s="176"/>
      <c r="FD158" s="176"/>
      <c r="FE158" s="176"/>
      <c r="FF158" s="178"/>
      <c r="FG158" s="203"/>
      <c r="FH158" s="178"/>
      <c r="FI158" s="177"/>
      <c r="FJ158" s="177"/>
    </row>
    <row r="159" spans="1:166" ht="15" customHeight="1" x14ac:dyDescent="0.3">
      <c r="A159" s="48"/>
      <c r="B159" s="134"/>
      <c r="J159" s="355"/>
      <c r="M159" s="422"/>
      <c r="N159" s="47"/>
      <c r="O159" s="231"/>
      <c r="P159" s="417"/>
      <c r="S159" s="127"/>
      <c r="T159" s="470"/>
      <c r="X159" s="51"/>
      <c r="Y159" s="70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71"/>
      <c r="AK159" s="70"/>
      <c r="AL159" s="135"/>
      <c r="AM159" s="135"/>
      <c r="AN159" s="135"/>
      <c r="AO159" s="135"/>
      <c r="AP159" s="135"/>
      <c r="AQ159" s="135"/>
      <c r="AR159" s="135"/>
      <c r="AS159" s="135"/>
      <c r="AT159" s="135"/>
      <c r="AU159" s="135"/>
      <c r="AV159" s="71"/>
      <c r="AW159" s="139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  <c r="BI159" s="136"/>
      <c r="BJ159" s="136"/>
      <c r="BK159" s="62"/>
      <c r="BL159" s="139"/>
      <c r="BM159" s="136"/>
      <c r="BN159" s="136"/>
      <c r="BO159" s="136"/>
      <c r="BP159" s="136"/>
      <c r="BQ159" s="136"/>
      <c r="BR159" s="136"/>
      <c r="BS159" s="136"/>
      <c r="BT159" s="136"/>
      <c r="BU159" s="136"/>
      <c r="BV159" s="136"/>
      <c r="BW159" s="136"/>
      <c r="BX159" s="62"/>
      <c r="BY159" s="141"/>
      <c r="BZ159" s="68"/>
      <c r="CA159" s="68"/>
      <c r="CB159" s="68"/>
      <c r="CC159" s="68"/>
      <c r="CD159" s="68"/>
      <c r="CE159" s="68"/>
      <c r="CF159" s="68"/>
      <c r="CG159" s="68"/>
      <c r="CH159" s="68"/>
      <c r="CI159" s="68"/>
      <c r="CJ159" s="68"/>
      <c r="CT159" s="143"/>
      <c r="CU159" s="196"/>
      <c r="CV159" s="197"/>
      <c r="CX159" s="206"/>
      <c r="CY159" s="53"/>
      <c r="CZ159" s="53"/>
      <c r="DA159" s="53"/>
      <c r="DB159" s="53"/>
      <c r="DC159" s="53"/>
      <c r="DD159" s="53"/>
      <c r="DE159" s="53"/>
      <c r="DF159" s="53"/>
      <c r="DG159" s="53"/>
      <c r="DH159" s="53"/>
      <c r="DI159" s="53"/>
      <c r="DJ159" s="53"/>
      <c r="DK159" s="53"/>
      <c r="DL159" s="53"/>
      <c r="DM159" s="53"/>
      <c r="DN159" s="53"/>
      <c r="DO159" s="53"/>
      <c r="DP159" s="53"/>
      <c r="DQ159" s="53"/>
      <c r="DR159" s="53"/>
      <c r="DS159" s="53"/>
      <c r="DT159" s="53"/>
      <c r="DU159" s="53"/>
      <c r="DV159" s="53"/>
      <c r="DW159" s="53"/>
      <c r="DX159" s="53"/>
      <c r="DZ159" s="173"/>
      <c r="EA159" s="173"/>
      <c r="EB159" s="344"/>
      <c r="EC159" s="176"/>
      <c r="ED159" s="176"/>
      <c r="EE159" s="176"/>
      <c r="EF159" s="176"/>
      <c r="EG159" s="176"/>
      <c r="EH159" s="176"/>
      <c r="EI159" s="176"/>
      <c r="EJ159" s="176"/>
      <c r="EK159" s="176"/>
      <c r="EL159" s="176"/>
      <c r="EM159" s="225"/>
      <c r="EN159" s="176"/>
      <c r="EO159" s="176"/>
      <c r="EP159" s="176"/>
      <c r="EQ159" s="176"/>
      <c r="ER159" s="176"/>
      <c r="ES159" s="176"/>
      <c r="ET159" s="176"/>
      <c r="EU159" s="176"/>
      <c r="EV159" s="176"/>
      <c r="EW159" s="176"/>
      <c r="EX159" s="176"/>
      <c r="EY159" s="176"/>
      <c r="EZ159" s="176"/>
      <c r="FA159" s="176"/>
      <c r="FB159" s="176"/>
      <c r="FC159" s="176"/>
      <c r="FD159" s="176"/>
      <c r="FE159" s="176"/>
      <c r="FF159" s="178"/>
      <c r="FG159" s="203"/>
      <c r="FH159" s="178"/>
      <c r="FI159" s="177"/>
      <c r="FJ159" s="177"/>
    </row>
    <row r="160" spans="1:166" ht="15" customHeight="1" x14ac:dyDescent="0.3">
      <c r="A160" s="48"/>
      <c r="B160" s="134"/>
      <c r="J160" s="355"/>
      <c r="M160" s="422"/>
      <c r="N160" s="47"/>
      <c r="O160" s="231"/>
      <c r="P160" s="417"/>
      <c r="S160" s="127"/>
      <c r="T160" s="470"/>
      <c r="X160" s="51"/>
      <c r="Y160" s="70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71"/>
      <c r="AK160" s="70"/>
      <c r="AL160" s="135"/>
      <c r="AM160" s="135"/>
      <c r="AN160" s="135"/>
      <c r="AO160" s="135"/>
      <c r="AP160" s="135"/>
      <c r="AQ160" s="135"/>
      <c r="AR160" s="135"/>
      <c r="AS160" s="135"/>
      <c r="AT160" s="135"/>
      <c r="AU160" s="135"/>
      <c r="AV160" s="71"/>
      <c r="AW160" s="139"/>
      <c r="AX160" s="136"/>
      <c r="AY160" s="136"/>
      <c r="AZ160" s="136"/>
      <c r="BA160" s="136"/>
      <c r="BB160" s="136"/>
      <c r="BC160" s="136"/>
      <c r="BD160" s="136"/>
      <c r="BE160" s="136"/>
      <c r="BF160" s="136"/>
      <c r="BG160" s="136"/>
      <c r="BH160" s="136"/>
      <c r="BI160" s="136"/>
      <c r="BJ160" s="136"/>
      <c r="BK160" s="62"/>
      <c r="BL160" s="139"/>
      <c r="BM160" s="136"/>
      <c r="BN160" s="136"/>
      <c r="BO160" s="136"/>
      <c r="BP160" s="136"/>
      <c r="BQ160" s="136"/>
      <c r="BR160" s="136"/>
      <c r="BS160" s="136"/>
      <c r="BT160" s="136"/>
      <c r="BU160" s="136"/>
      <c r="BV160" s="136"/>
      <c r="BW160" s="136"/>
      <c r="BX160" s="62"/>
      <c r="BY160" s="141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T160" s="143"/>
      <c r="CU160" s="196"/>
      <c r="CV160" s="197"/>
      <c r="CX160" s="206"/>
      <c r="CY160" s="53"/>
      <c r="CZ160" s="53"/>
      <c r="DA160" s="53"/>
      <c r="DB160" s="53"/>
      <c r="DC160" s="53"/>
      <c r="DD160" s="53"/>
      <c r="DE160" s="53"/>
      <c r="DF160" s="53"/>
      <c r="DG160" s="53"/>
      <c r="DH160" s="53"/>
      <c r="DI160" s="53"/>
      <c r="DJ160" s="53"/>
      <c r="DK160" s="53"/>
      <c r="DL160" s="53"/>
      <c r="DM160" s="53"/>
      <c r="DN160" s="53"/>
      <c r="DO160" s="53"/>
      <c r="DP160" s="53"/>
      <c r="DQ160" s="53"/>
      <c r="DR160" s="53"/>
      <c r="DS160" s="53"/>
      <c r="DT160" s="53"/>
      <c r="DU160" s="53"/>
      <c r="DV160" s="53"/>
      <c r="DW160" s="53"/>
      <c r="DX160" s="53"/>
      <c r="DZ160" s="173"/>
      <c r="EA160" s="173"/>
      <c r="EB160" s="344"/>
      <c r="EC160" s="176"/>
      <c r="ED160" s="176"/>
      <c r="EE160" s="176"/>
      <c r="EF160" s="176"/>
      <c r="EG160" s="176"/>
      <c r="EH160" s="176"/>
      <c r="EI160" s="176"/>
      <c r="EJ160" s="176"/>
      <c r="EK160" s="176"/>
      <c r="EL160" s="176"/>
      <c r="EM160" s="225"/>
      <c r="EN160" s="176"/>
      <c r="EO160" s="176"/>
      <c r="EP160" s="176"/>
      <c r="EQ160" s="176"/>
      <c r="ER160" s="176"/>
      <c r="ES160" s="176"/>
      <c r="ET160" s="176"/>
      <c r="EU160" s="176"/>
      <c r="EV160" s="176"/>
      <c r="EW160" s="176"/>
      <c r="EX160" s="176"/>
      <c r="EY160" s="176"/>
      <c r="EZ160" s="176"/>
      <c r="FA160" s="176"/>
      <c r="FB160" s="176"/>
      <c r="FC160" s="176"/>
      <c r="FD160" s="176"/>
      <c r="FE160" s="176"/>
      <c r="FF160" s="178"/>
      <c r="FG160" s="203"/>
      <c r="FH160" s="178"/>
      <c r="FI160" s="177"/>
      <c r="FJ160" s="177"/>
    </row>
    <row r="161" spans="1:166" ht="15" customHeight="1" x14ac:dyDescent="0.3">
      <c r="A161" s="48"/>
      <c r="B161" s="134"/>
      <c r="J161" s="355"/>
      <c r="M161" s="422"/>
      <c r="N161" s="47"/>
      <c r="O161" s="231"/>
      <c r="P161" s="417"/>
      <c r="S161" s="127"/>
      <c r="T161" s="470"/>
      <c r="X161" s="51"/>
      <c r="Y161" s="70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71"/>
      <c r="AK161" s="70"/>
      <c r="AL161" s="135"/>
      <c r="AM161" s="135"/>
      <c r="AN161" s="135"/>
      <c r="AO161" s="135"/>
      <c r="AP161" s="135"/>
      <c r="AQ161" s="135"/>
      <c r="AR161" s="135"/>
      <c r="AS161" s="135"/>
      <c r="AT161" s="135"/>
      <c r="AU161" s="135"/>
      <c r="AV161" s="71"/>
      <c r="AW161" s="139"/>
      <c r="AX161" s="136"/>
      <c r="AY161" s="136"/>
      <c r="AZ161" s="136"/>
      <c r="BA161" s="136"/>
      <c r="BB161" s="136"/>
      <c r="BC161" s="136"/>
      <c r="BD161" s="136"/>
      <c r="BE161" s="136"/>
      <c r="BF161" s="136"/>
      <c r="BG161" s="136"/>
      <c r="BH161" s="136"/>
      <c r="BI161" s="136"/>
      <c r="BJ161" s="136"/>
      <c r="BK161" s="62"/>
      <c r="BL161" s="139"/>
      <c r="BM161" s="136"/>
      <c r="BN161" s="136"/>
      <c r="BO161" s="136"/>
      <c r="BP161" s="136"/>
      <c r="BQ161" s="136"/>
      <c r="BR161" s="136"/>
      <c r="BS161" s="136"/>
      <c r="BT161" s="136"/>
      <c r="BU161" s="136"/>
      <c r="BV161" s="136"/>
      <c r="BW161" s="136"/>
      <c r="BX161" s="62"/>
      <c r="BY161" s="141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T161" s="143"/>
      <c r="CU161" s="196"/>
      <c r="CV161" s="197"/>
      <c r="CX161" s="206"/>
      <c r="CY161" s="53"/>
      <c r="CZ161" s="53"/>
      <c r="DA161" s="53"/>
      <c r="DB161" s="53"/>
      <c r="DC161" s="53"/>
      <c r="DD161" s="53"/>
      <c r="DE161" s="53"/>
      <c r="DF161" s="53"/>
      <c r="DG161" s="53"/>
      <c r="DH161" s="53"/>
      <c r="DI161" s="53"/>
      <c r="DJ161" s="53"/>
      <c r="DK161" s="53"/>
      <c r="DL161" s="53"/>
      <c r="DM161" s="53"/>
      <c r="DN161" s="53"/>
      <c r="DO161" s="53"/>
      <c r="DP161" s="53"/>
      <c r="DQ161" s="53"/>
      <c r="DR161" s="53"/>
      <c r="DS161" s="53"/>
      <c r="DT161" s="53"/>
      <c r="DU161" s="53"/>
      <c r="DV161" s="53"/>
      <c r="DW161" s="53"/>
      <c r="DX161" s="53"/>
      <c r="DZ161" s="173"/>
      <c r="EA161" s="173"/>
      <c r="EB161" s="344"/>
      <c r="EC161" s="176"/>
      <c r="ED161" s="176"/>
      <c r="EE161" s="176"/>
      <c r="EF161" s="176"/>
      <c r="EG161" s="176"/>
      <c r="EH161" s="176"/>
      <c r="EI161" s="176"/>
      <c r="EJ161" s="176"/>
      <c r="EK161" s="176"/>
      <c r="EL161" s="176"/>
      <c r="EM161" s="225"/>
      <c r="EN161" s="176"/>
      <c r="EO161" s="176"/>
      <c r="EP161" s="176"/>
      <c r="EQ161" s="176"/>
      <c r="ER161" s="176"/>
      <c r="ES161" s="176"/>
      <c r="ET161" s="176"/>
      <c r="EU161" s="176"/>
      <c r="EV161" s="176"/>
      <c r="EW161" s="176"/>
      <c r="EX161" s="176"/>
      <c r="EY161" s="176"/>
      <c r="EZ161" s="176"/>
      <c r="FA161" s="176"/>
      <c r="FB161" s="176"/>
      <c r="FC161" s="176"/>
      <c r="FD161" s="176"/>
      <c r="FE161" s="176"/>
      <c r="FF161" s="178"/>
      <c r="FG161" s="203"/>
      <c r="FH161" s="178"/>
      <c r="FI161" s="177"/>
      <c r="FJ161" s="177"/>
    </row>
    <row r="162" spans="1:166" ht="15" customHeight="1" x14ac:dyDescent="0.3">
      <c r="A162" s="48"/>
      <c r="B162" s="134"/>
      <c r="J162" s="355"/>
      <c r="M162" s="422"/>
      <c r="N162" s="47"/>
      <c r="O162" s="231"/>
      <c r="P162" s="417"/>
      <c r="S162" s="127"/>
      <c r="T162" s="470"/>
      <c r="X162" s="51"/>
      <c r="Y162" s="70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71"/>
      <c r="AK162" s="70"/>
      <c r="AL162" s="135"/>
      <c r="AM162" s="135"/>
      <c r="AN162" s="135"/>
      <c r="AO162" s="135"/>
      <c r="AP162" s="135"/>
      <c r="AQ162" s="135"/>
      <c r="AR162" s="135"/>
      <c r="AS162" s="135"/>
      <c r="AT162" s="135"/>
      <c r="AU162" s="135"/>
      <c r="AV162" s="71"/>
      <c r="AW162" s="139"/>
      <c r="AX162" s="136"/>
      <c r="AY162" s="136"/>
      <c r="AZ162" s="136"/>
      <c r="BA162" s="136"/>
      <c r="BB162" s="136"/>
      <c r="BC162" s="136"/>
      <c r="BD162" s="136"/>
      <c r="BE162" s="136"/>
      <c r="BF162" s="136"/>
      <c r="BG162" s="136"/>
      <c r="BH162" s="136"/>
      <c r="BI162" s="136"/>
      <c r="BJ162" s="136"/>
      <c r="BK162" s="62"/>
      <c r="BL162" s="139"/>
      <c r="BM162" s="136"/>
      <c r="BN162" s="136"/>
      <c r="BO162" s="136"/>
      <c r="BP162" s="136"/>
      <c r="BQ162" s="136"/>
      <c r="BR162" s="136"/>
      <c r="BS162" s="136"/>
      <c r="BT162" s="136"/>
      <c r="BU162" s="136"/>
      <c r="BV162" s="136"/>
      <c r="BW162" s="136"/>
      <c r="BX162" s="62"/>
      <c r="BY162" s="141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T162" s="143"/>
      <c r="CU162" s="196"/>
      <c r="CV162" s="197"/>
      <c r="CX162" s="206"/>
      <c r="CY162" s="53"/>
      <c r="CZ162" s="53"/>
      <c r="DA162" s="53"/>
      <c r="DB162" s="53"/>
      <c r="DC162" s="53"/>
      <c r="DD162" s="53"/>
      <c r="DE162" s="53"/>
      <c r="DF162" s="53"/>
      <c r="DG162" s="53"/>
      <c r="DH162" s="53"/>
      <c r="DI162" s="53"/>
      <c r="DJ162" s="53"/>
      <c r="DK162" s="53"/>
      <c r="DL162" s="53"/>
      <c r="DM162" s="53"/>
      <c r="DN162" s="53"/>
      <c r="DO162" s="53"/>
      <c r="DP162" s="53"/>
      <c r="DQ162" s="53"/>
      <c r="DR162" s="53"/>
      <c r="DS162" s="53"/>
      <c r="DT162" s="53"/>
      <c r="DU162" s="53"/>
      <c r="DV162" s="53"/>
      <c r="DW162" s="53"/>
      <c r="DX162" s="53"/>
      <c r="DZ162" s="173"/>
      <c r="EA162" s="173"/>
      <c r="EB162" s="344"/>
      <c r="EC162" s="176"/>
      <c r="ED162" s="176"/>
      <c r="EE162" s="176"/>
      <c r="EF162" s="176"/>
      <c r="EG162" s="176"/>
      <c r="EH162" s="176"/>
      <c r="EI162" s="176"/>
      <c r="EJ162" s="176"/>
      <c r="EK162" s="176"/>
      <c r="EL162" s="176"/>
      <c r="EM162" s="225"/>
      <c r="EN162" s="176"/>
      <c r="EO162" s="176"/>
      <c r="EP162" s="176"/>
      <c r="EQ162" s="176"/>
      <c r="ER162" s="176"/>
      <c r="ES162" s="176"/>
      <c r="ET162" s="176"/>
      <c r="EU162" s="176"/>
      <c r="EV162" s="176"/>
      <c r="EW162" s="176"/>
      <c r="EX162" s="176"/>
      <c r="EY162" s="176"/>
      <c r="EZ162" s="176"/>
      <c r="FA162" s="176"/>
      <c r="FB162" s="176"/>
      <c r="FC162" s="176"/>
      <c r="FD162" s="176"/>
      <c r="FE162" s="176"/>
      <c r="FF162" s="178"/>
      <c r="FG162" s="203"/>
      <c r="FH162" s="178"/>
      <c r="FI162" s="177"/>
      <c r="FJ162" s="177"/>
    </row>
    <row r="163" spans="1:166" ht="15" customHeight="1" x14ac:dyDescent="0.3">
      <c r="A163" s="48"/>
      <c r="B163" s="134"/>
      <c r="J163" s="355"/>
      <c r="M163" s="422"/>
      <c r="N163" s="47"/>
      <c r="O163" s="231"/>
      <c r="P163" s="417"/>
      <c r="S163" s="127"/>
      <c r="T163" s="470"/>
      <c r="X163" s="51"/>
      <c r="Y163" s="70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71"/>
      <c r="AK163" s="70"/>
      <c r="AL163" s="135"/>
      <c r="AM163" s="135"/>
      <c r="AN163" s="135"/>
      <c r="AO163" s="135"/>
      <c r="AP163" s="135"/>
      <c r="AQ163" s="135"/>
      <c r="AR163" s="135"/>
      <c r="AS163" s="135"/>
      <c r="AT163" s="135"/>
      <c r="AU163" s="135"/>
      <c r="AV163" s="71"/>
      <c r="AW163" s="139"/>
      <c r="AX163" s="136"/>
      <c r="AY163" s="136"/>
      <c r="AZ163" s="136"/>
      <c r="BA163" s="136"/>
      <c r="BB163" s="136"/>
      <c r="BC163" s="136"/>
      <c r="BD163" s="136"/>
      <c r="BE163" s="136"/>
      <c r="BF163" s="136"/>
      <c r="BG163" s="136"/>
      <c r="BH163" s="136"/>
      <c r="BI163" s="136"/>
      <c r="BJ163" s="136"/>
      <c r="BK163" s="62"/>
      <c r="BL163" s="139"/>
      <c r="BM163" s="136"/>
      <c r="BN163" s="136"/>
      <c r="BO163" s="136"/>
      <c r="BP163" s="136"/>
      <c r="BQ163" s="136"/>
      <c r="BR163" s="136"/>
      <c r="BS163" s="136"/>
      <c r="BT163" s="136"/>
      <c r="BU163" s="136"/>
      <c r="BV163" s="136"/>
      <c r="BW163" s="136"/>
      <c r="BX163" s="62"/>
      <c r="BY163" s="141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T163" s="143"/>
      <c r="CU163" s="196"/>
      <c r="CV163" s="197"/>
      <c r="CX163" s="206"/>
      <c r="CY163" s="53"/>
      <c r="CZ163" s="53"/>
      <c r="DA163" s="53"/>
      <c r="DB163" s="53"/>
      <c r="DC163" s="53"/>
      <c r="DD163" s="53"/>
      <c r="DE163" s="53"/>
      <c r="DF163" s="53"/>
      <c r="DG163" s="53"/>
      <c r="DH163" s="53"/>
      <c r="DI163" s="53"/>
      <c r="DJ163" s="53"/>
      <c r="DK163" s="53"/>
      <c r="DL163" s="53"/>
      <c r="DM163" s="53"/>
      <c r="DN163" s="53"/>
      <c r="DO163" s="53"/>
      <c r="DP163" s="53"/>
      <c r="DQ163" s="53"/>
      <c r="DR163" s="53"/>
      <c r="DS163" s="53"/>
      <c r="DT163" s="53"/>
      <c r="DU163" s="53"/>
      <c r="DV163" s="53"/>
      <c r="DW163" s="53"/>
      <c r="DX163" s="53"/>
      <c r="DZ163" s="173"/>
      <c r="EA163" s="173"/>
      <c r="EB163" s="344"/>
      <c r="EC163" s="176"/>
      <c r="ED163" s="176"/>
      <c r="EE163" s="176"/>
      <c r="EF163" s="176"/>
      <c r="EG163" s="176"/>
      <c r="EH163" s="176"/>
      <c r="EI163" s="176"/>
      <c r="EJ163" s="176"/>
      <c r="EK163" s="176"/>
      <c r="EL163" s="176"/>
      <c r="EM163" s="225"/>
      <c r="EN163" s="176"/>
      <c r="EO163" s="176"/>
      <c r="EP163" s="176"/>
      <c r="EQ163" s="176"/>
      <c r="ER163" s="176"/>
      <c r="ES163" s="176"/>
      <c r="ET163" s="176"/>
      <c r="EU163" s="176"/>
      <c r="EV163" s="176"/>
      <c r="EW163" s="176"/>
      <c r="EX163" s="176"/>
      <c r="EY163" s="176"/>
      <c r="EZ163" s="176"/>
      <c r="FA163" s="176"/>
      <c r="FB163" s="176"/>
      <c r="FC163" s="176"/>
      <c r="FD163" s="176"/>
      <c r="FE163" s="176"/>
      <c r="FF163" s="178"/>
      <c r="FG163" s="203"/>
      <c r="FH163" s="178"/>
      <c r="FI163" s="177"/>
      <c r="FJ163" s="177"/>
    </row>
    <row r="164" spans="1:166" ht="15" customHeight="1" x14ac:dyDescent="0.3">
      <c r="A164" s="48"/>
      <c r="B164" s="134"/>
      <c r="J164" s="355"/>
      <c r="M164" s="422"/>
      <c r="N164" s="47"/>
      <c r="O164" s="231"/>
      <c r="P164" s="417"/>
      <c r="S164" s="127"/>
      <c r="T164" s="470"/>
      <c r="X164" s="51"/>
      <c r="Y164" s="70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71"/>
      <c r="AK164" s="70"/>
      <c r="AL164" s="135"/>
      <c r="AM164" s="135"/>
      <c r="AN164" s="135"/>
      <c r="AO164" s="135"/>
      <c r="AP164" s="135"/>
      <c r="AQ164" s="135"/>
      <c r="AR164" s="135"/>
      <c r="AS164" s="135"/>
      <c r="AT164" s="135"/>
      <c r="AU164" s="135"/>
      <c r="AV164" s="71"/>
      <c r="AW164" s="139"/>
      <c r="AX164" s="136"/>
      <c r="AY164" s="136"/>
      <c r="AZ164" s="136"/>
      <c r="BA164" s="136"/>
      <c r="BB164" s="136"/>
      <c r="BC164" s="136"/>
      <c r="BD164" s="136"/>
      <c r="BE164" s="136"/>
      <c r="BF164" s="136"/>
      <c r="BG164" s="136"/>
      <c r="BH164" s="136"/>
      <c r="BI164" s="136"/>
      <c r="BJ164" s="136"/>
      <c r="BK164" s="62"/>
      <c r="BL164" s="139"/>
      <c r="BM164" s="136"/>
      <c r="BN164" s="136"/>
      <c r="BO164" s="136"/>
      <c r="BP164" s="136"/>
      <c r="BQ164" s="136"/>
      <c r="BR164" s="136"/>
      <c r="BS164" s="136"/>
      <c r="BT164" s="136"/>
      <c r="BU164" s="136"/>
      <c r="BV164" s="136"/>
      <c r="BW164" s="136"/>
      <c r="BX164" s="62"/>
      <c r="BY164" s="141"/>
      <c r="BZ164" s="68"/>
      <c r="CA164" s="68"/>
      <c r="CB164" s="68"/>
      <c r="CC164" s="68"/>
      <c r="CD164" s="68"/>
      <c r="CE164" s="68"/>
      <c r="CF164" s="68"/>
      <c r="CG164" s="68"/>
      <c r="CH164" s="68"/>
      <c r="CI164" s="68"/>
      <c r="CJ164" s="68"/>
      <c r="CT164" s="143"/>
      <c r="CU164" s="196"/>
      <c r="CV164" s="197"/>
      <c r="CX164" s="206"/>
      <c r="CY164" s="53"/>
      <c r="CZ164" s="53"/>
      <c r="DA164" s="53"/>
      <c r="DB164" s="53"/>
      <c r="DC164" s="53"/>
      <c r="DD164" s="53"/>
      <c r="DE164" s="53"/>
      <c r="DF164" s="53"/>
      <c r="DG164" s="53"/>
      <c r="DH164" s="53"/>
      <c r="DI164" s="53"/>
      <c r="DJ164" s="53"/>
      <c r="DK164" s="53"/>
      <c r="DL164" s="53"/>
      <c r="DM164" s="53"/>
      <c r="DN164" s="53"/>
      <c r="DO164" s="53"/>
      <c r="DP164" s="53"/>
      <c r="DQ164" s="53"/>
      <c r="DR164" s="53"/>
      <c r="DS164" s="53"/>
      <c r="DT164" s="53"/>
      <c r="DU164" s="53"/>
      <c r="DV164" s="53"/>
      <c r="DW164" s="53"/>
      <c r="DX164" s="53"/>
      <c r="DZ164" s="173"/>
      <c r="EA164" s="173"/>
      <c r="EB164" s="344"/>
      <c r="EC164" s="176"/>
      <c r="ED164" s="176"/>
      <c r="EE164" s="176"/>
      <c r="EF164" s="176"/>
      <c r="EG164" s="176"/>
      <c r="EH164" s="176"/>
      <c r="EI164" s="176"/>
      <c r="EJ164" s="176"/>
      <c r="EK164" s="176"/>
      <c r="EL164" s="176"/>
      <c r="EM164" s="225"/>
      <c r="EN164" s="176"/>
      <c r="EO164" s="176"/>
      <c r="EP164" s="176"/>
      <c r="EQ164" s="176"/>
      <c r="ER164" s="176"/>
      <c r="ES164" s="176"/>
      <c r="ET164" s="176"/>
      <c r="EU164" s="176"/>
      <c r="EV164" s="176"/>
      <c r="EW164" s="176"/>
      <c r="EX164" s="176"/>
      <c r="EY164" s="176"/>
      <c r="EZ164" s="176"/>
      <c r="FA164" s="176"/>
      <c r="FB164" s="176"/>
      <c r="FC164" s="176"/>
      <c r="FD164" s="176"/>
      <c r="FE164" s="176"/>
      <c r="FF164" s="178"/>
      <c r="FG164" s="203"/>
      <c r="FH164" s="178"/>
      <c r="FI164" s="177"/>
      <c r="FJ164" s="177"/>
    </row>
    <row r="165" spans="1:166" ht="15" customHeight="1" x14ac:dyDescent="0.3">
      <c r="A165" s="48"/>
      <c r="B165" s="134"/>
      <c r="J165" s="355"/>
      <c r="M165" s="422"/>
      <c r="N165" s="47"/>
      <c r="O165" s="231"/>
      <c r="P165" s="417"/>
      <c r="S165" s="127"/>
      <c r="T165" s="470"/>
      <c r="X165" s="51"/>
      <c r="Y165" s="70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71"/>
      <c r="AK165" s="70"/>
      <c r="AL165" s="135"/>
      <c r="AM165" s="135"/>
      <c r="AN165" s="135"/>
      <c r="AO165" s="135"/>
      <c r="AP165" s="135"/>
      <c r="AQ165" s="135"/>
      <c r="AR165" s="135"/>
      <c r="AS165" s="135"/>
      <c r="AT165" s="135"/>
      <c r="AU165" s="135"/>
      <c r="AV165" s="71"/>
      <c r="AW165" s="139"/>
      <c r="AX165" s="136"/>
      <c r="AY165" s="136"/>
      <c r="AZ165" s="136"/>
      <c r="BA165" s="136"/>
      <c r="BB165" s="136"/>
      <c r="BC165" s="136"/>
      <c r="BD165" s="136"/>
      <c r="BE165" s="136"/>
      <c r="BF165" s="136"/>
      <c r="BG165" s="136"/>
      <c r="BH165" s="136"/>
      <c r="BI165" s="136"/>
      <c r="BJ165" s="136"/>
      <c r="BK165" s="62"/>
      <c r="BL165" s="139"/>
      <c r="BM165" s="136"/>
      <c r="BN165" s="136"/>
      <c r="BO165" s="136"/>
      <c r="BP165" s="136"/>
      <c r="BQ165" s="136"/>
      <c r="BR165" s="136"/>
      <c r="BS165" s="136"/>
      <c r="BT165" s="136"/>
      <c r="BU165" s="136"/>
      <c r="BV165" s="136"/>
      <c r="BW165" s="136"/>
      <c r="BX165" s="62"/>
      <c r="BY165" s="141"/>
      <c r="BZ165" s="68"/>
      <c r="CA165" s="68"/>
      <c r="CB165" s="68"/>
      <c r="CC165" s="68"/>
      <c r="CD165" s="68"/>
      <c r="CE165" s="68"/>
      <c r="CF165" s="68"/>
      <c r="CG165" s="68"/>
      <c r="CH165" s="68"/>
      <c r="CI165" s="68"/>
      <c r="CJ165" s="68"/>
      <c r="CT165" s="143"/>
      <c r="CU165" s="196"/>
      <c r="CV165" s="197"/>
      <c r="CX165" s="206"/>
      <c r="CY165" s="53"/>
      <c r="CZ165" s="53"/>
      <c r="DA165" s="53"/>
      <c r="DB165" s="53"/>
      <c r="DC165" s="53"/>
      <c r="DD165" s="53"/>
      <c r="DE165" s="53"/>
      <c r="DF165" s="53"/>
      <c r="DG165" s="53"/>
      <c r="DH165" s="53"/>
      <c r="DI165" s="53"/>
      <c r="DJ165" s="53"/>
      <c r="DK165" s="53"/>
      <c r="DL165" s="53"/>
      <c r="DM165" s="53"/>
      <c r="DN165" s="53"/>
      <c r="DO165" s="53"/>
      <c r="DP165" s="53"/>
      <c r="DQ165" s="53"/>
      <c r="DR165" s="53"/>
      <c r="DS165" s="53"/>
      <c r="DT165" s="53"/>
      <c r="DU165" s="53"/>
      <c r="DV165" s="53"/>
      <c r="DW165" s="53"/>
      <c r="DX165" s="53"/>
      <c r="DZ165" s="173"/>
      <c r="EA165" s="173"/>
      <c r="EB165" s="344"/>
      <c r="EC165" s="176"/>
      <c r="ED165" s="176"/>
      <c r="EE165" s="176"/>
      <c r="EF165" s="176"/>
      <c r="EG165" s="176"/>
      <c r="EH165" s="176"/>
      <c r="EI165" s="176"/>
      <c r="EJ165" s="176"/>
      <c r="EK165" s="176"/>
      <c r="EL165" s="176"/>
      <c r="EM165" s="225"/>
      <c r="EN165" s="176"/>
      <c r="EO165" s="176"/>
      <c r="EP165" s="176"/>
      <c r="EQ165" s="176"/>
      <c r="ER165" s="176"/>
      <c r="ES165" s="176"/>
      <c r="ET165" s="176"/>
      <c r="EU165" s="176"/>
      <c r="EV165" s="176"/>
      <c r="EW165" s="176"/>
      <c r="EX165" s="176"/>
      <c r="EY165" s="176"/>
      <c r="EZ165" s="176"/>
      <c r="FA165" s="176"/>
      <c r="FB165" s="176"/>
      <c r="FC165" s="176"/>
      <c r="FD165" s="176"/>
      <c r="FE165" s="176"/>
      <c r="FF165" s="178"/>
      <c r="FG165" s="203"/>
      <c r="FH165" s="178"/>
      <c r="FI165" s="177"/>
      <c r="FJ165" s="177"/>
    </row>
    <row r="166" spans="1:166" ht="15" customHeight="1" x14ac:dyDescent="0.3">
      <c r="A166" s="48"/>
      <c r="B166" s="134"/>
      <c r="J166" s="355"/>
      <c r="M166" s="422"/>
      <c r="N166" s="47"/>
      <c r="O166" s="231"/>
      <c r="P166" s="417"/>
      <c r="S166" s="127"/>
      <c r="T166" s="470"/>
      <c r="X166" s="51"/>
      <c r="Y166" s="70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71"/>
      <c r="AK166" s="70"/>
      <c r="AL166" s="135"/>
      <c r="AM166" s="135"/>
      <c r="AN166" s="135"/>
      <c r="AO166" s="135"/>
      <c r="AP166" s="135"/>
      <c r="AQ166" s="135"/>
      <c r="AR166" s="135"/>
      <c r="AS166" s="135"/>
      <c r="AT166" s="135"/>
      <c r="AU166" s="135"/>
      <c r="AV166" s="71"/>
      <c r="AW166" s="139"/>
      <c r="AX166" s="136"/>
      <c r="AY166" s="136"/>
      <c r="AZ166" s="136"/>
      <c r="BA166" s="136"/>
      <c r="BB166" s="136"/>
      <c r="BC166" s="136"/>
      <c r="BD166" s="136"/>
      <c r="BE166" s="136"/>
      <c r="BF166" s="136"/>
      <c r="BG166" s="136"/>
      <c r="BH166" s="136"/>
      <c r="BI166" s="136"/>
      <c r="BJ166" s="136"/>
      <c r="BK166" s="62"/>
      <c r="BL166" s="139"/>
      <c r="BM166" s="136"/>
      <c r="BN166" s="136"/>
      <c r="BO166" s="136"/>
      <c r="BP166" s="136"/>
      <c r="BQ166" s="136"/>
      <c r="BR166" s="136"/>
      <c r="BS166" s="136"/>
      <c r="BT166" s="136"/>
      <c r="BU166" s="136"/>
      <c r="BV166" s="136"/>
      <c r="BW166" s="136"/>
      <c r="BX166" s="62"/>
      <c r="BY166" s="141"/>
      <c r="BZ166" s="68"/>
      <c r="CA166" s="68"/>
      <c r="CB166" s="68"/>
      <c r="CC166" s="68"/>
      <c r="CD166" s="68"/>
      <c r="CE166" s="68"/>
      <c r="CF166" s="68"/>
      <c r="CG166" s="68"/>
      <c r="CH166" s="68"/>
      <c r="CI166" s="68"/>
      <c r="CJ166" s="68"/>
      <c r="CT166" s="143"/>
      <c r="CU166" s="196"/>
      <c r="CV166" s="197"/>
      <c r="CX166" s="206"/>
      <c r="CY166" s="53"/>
      <c r="CZ166" s="53"/>
      <c r="DA166" s="53"/>
      <c r="DB166" s="53"/>
      <c r="DC166" s="53"/>
      <c r="DD166" s="53"/>
      <c r="DE166" s="53"/>
      <c r="DF166" s="53"/>
      <c r="DG166" s="53"/>
      <c r="DH166" s="53"/>
      <c r="DI166" s="53"/>
      <c r="DJ166" s="53"/>
      <c r="DK166" s="53"/>
      <c r="DL166" s="53"/>
      <c r="DM166" s="53"/>
      <c r="DN166" s="53"/>
      <c r="DO166" s="53"/>
      <c r="DP166" s="53"/>
      <c r="DQ166" s="53"/>
      <c r="DR166" s="53"/>
      <c r="DS166" s="53"/>
      <c r="DT166" s="53"/>
      <c r="DU166" s="53"/>
      <c r="DV166" s="53"/>
      <c r="DW166" s="53"/>
      <c r="DX166" s="53"/>
      <c r="DZ166" s="173"/>
      <c r="EA166" s="173"/>
      <c r="EB166" s="344"/>
      <c r="EC166" s="176"/>
      <c r="ED166" s="176"/>
      <c r="EE166" s="176"/>
      <c r="EF166" s="176"/>
      <c r="EG166" s="176"/>
      <c r="EH166" s="176"/>
      <c r="EI166" s="176"/>
      <c r="EJ166" s="176"/>
      <c r="EK166" s="176"/>
      <c r="EL166" s="176"/>
      <c r="EM166" s="225"/>
      <c r="EN166" s="176"/>
      <c r="EO166" s="176"/>
      <c r="EP166" s="176"/>
      <c r="EQ166" s="176"/>
      <c r="ER166" s="176"/>
      <c r="ES166" s="176"/>
      <c r="ET166" s="176"/>
      <c r="EU166" s="176"/>
      <c r="EV166" s="176"/>
      <c r="EW166" s="176"/>
      <c r="EX166" s="176"/>
      <c r="EY166" s="176"/>
      <c r="EZ166" s="176"/>
      <c r="FA166" s="176"/>
      <c r="FB166" s="176"/>
      <c r="FC166" s="176"/>
      <c r="FD166" s="176"/>
      <c r="FE166" s="176"/>
      <c r="FF166" s="178"/>
      <c r="FG166" s="203"/>
      <c r="FH166" s="178"/>
      <c r="FI166" s="177"/>
      <c r="FJ166" s="177"/>
    </row>
    <row r="167" spans="1:166" ht="15" customHeight="1" x14ac:dyDescent="0.3">
      <c r="A167" s="48"/>
      <c r="B167" s="134"/>
      <c r="J167" s="355"/>
      <c r="M167" s="422"/>
      <c r="N167" s="47"/>
      <c r="O167" s="231"/>
      <c r="P167" s="417"/>
      <c r="S167" s="127"/>
      <c r="T167" s="470"/>
      <c r="X167" s="51"/>
      <c r="Y167" s="70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71"/>
      <c r="AK167" s="70"/>
      <c r="AL167" s="135"/>
      <c r="AM167" s="135"/>
      <c r="AN167" s="135"/>
      <c r="AO167" s="135"/>
      <c r="AP167" s="135"/>
      <c r="AQ167" s="135"/>
      <c r="AR167" s="135"/>
      <c r="AS167" s="135"/>
      <c r="AT167" s="135"/>
      <c r="AU167" s="135"/>
      <c r="AV167" s="71"/>
      <c r="AW167" s="139"/>
      <c r="AX167" s="136"/>
      <c r="AY167" s="136"/>
      <c r="AZ167" s="136"/>
      <c r="BA167" s="136"/>
      <c r="BB167" s="136"/>
      <c r="BC167" s="136"/>
      <c r="BD167" s="136"/>
      <c r="BE167" s="136"/>
      <c r="BF167" s="136"/>
      <c r="BG167" s="136"/>
      <c r="BH167" s="136"/>
      <c r="BI167" s="136"/>
      <c r="BJ167" s="136"/>
      <c r="BK167" s="62"/>
      <c r="BL167" s="139"/>
      <c r="BM167" s="136"/>
      <c r="BN167" s="136"/>
      <c r="BO167" s="136"/>
      <c r="BP167" s="136"/>
      <c r="BQ167" s="136"/>
      <c r="BR167" s="136"/>
      <c r="BS167" s="136"/>
      <c r="BT167" s="136"/>
      <c r="BU167" s="136"/>
      <c r="BV167" s="136"/>
      <c r="BW167" s="136"/>
      <c r="BX167" s="62"/>
      <c r="BY167" s="141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T167" s="143"/>
      <c r="CU167" s="196"/>
      <c r="CV167" s="197"/>
      <c r="CX167" s="206"/>
      <c r="CY167" s="53"/>
      <c r="CZ167" s="53"/>
      <c r="DA167" s="53"/>
      <c r="DB167" s="53"/>
      <c r="DC167" s="53"/>
      <c r="DD167" s="53"/>
      <c r="DE167" s="53"/>
      <c r="DF167" s="53"/>
      <c r="DG167" s="53"/>
      <c r="DH167" s="53"/>
      <c r="DI167" s="53"/>
      <c r="DJ167" s="53"/>
      <c r="DK167" s="53"/>
      <c r="DL167" s="53"/>
      <c r="DM167" s="53"/>
      <c r="DN167" s="53"/>
      <c r="DO167" s="53"/>
      <c r="DP167" s="53"/>
      <c r="DQ167" s="53"/>
      <c r="DR167" s="53"/>
      <c r="DS167" s="53"/>
      <c r="DT167" s="53"/>
      <c r="DU167" s="53"/>
      <c r="DV167" s="53"/>
      <c r="DW167" s="53"/>
      <c r="DX167" s="53"/>
      <c r="DZ167" s="173"/>
      <c r="EA167" s="173"/>
      <c r="EB167" s="344"/>
      <c r="EC167" s="176"/>
      <c r="ED167" s="176"/>
      <c r="EE167" s="176"/>
      <c r="EF167" s="176"/>
      <c r="EG167" s="176"/>
      <c r="EH167" s="176"/>
      <c r="EI167" s="176"/>
      <c r="EJ167" s="176"/>
      <c r="EK167" s="176"/>
      <c r="EL167" s="176"/>
      <c r="EM167" s="225"/>
      <c r="EN167" s="176"/>
      <c r="EO167" s="176"/>
      <c r="EP167" s="176"/>
      <c r="EQ167" s="176"/>
      <c r="ER167" s="176"/>
      <c r="ES167" s="176"/>
      <c r="ET167" s="176"/>
      <c r="EU167" s="176"/>
      <c r="EV167" s="176"/>
      <c r="EW167" s="176"/>
      <c r="EX167" s="176"/>
      <c r="EY167" s="176"/>
      <c r="EZ167" s="176"/>
      <c r="FA167" s="176"/>
      <c r="FB167" s="176"/>
      <c r="FC167" s="176"/>
      <c r="FD167" s="176"/>
      <c r="FE167" s="176"/>
      <c r="FF167" s="178"/>
      <c r="FG167" s="203"/>
      <c r="FH167" s="178"/>
      <c r="FI167" s="177"/>
      <c r="FJ167" s="177"/>
    </row>
    <row r="168" spans="1:166" ht="15" customHeight="1" x14ac:dyDescent="0.3">
      <c r="A168" s="48"/>
      <c r="B168" s="134"/>
      <c r="J168" s="355"/>
      <c r="M168" s="422"/>
      <c r="N168" s="47"/>
      <c r="O168" s="231"/>
      <c r="P168" s="417"/>
      <c r="S168" s="127"/>
      <c r="T168" s="470"/>
      <c r="X168" s="51"/>
      <c r="Y168" s="70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71"/>
      <c r="AK168" s="70"/>
      <c r="AL168" s="135"/>
      <c r="AM168" s="135"/>
      <c r="AN168" s="135"/>
      <c r="AO168" s="135"/>
      <c r="AP168" s="135"/>
      <c r="AQ168" s="135"/>
      <c r="AR168" s="135"/>
      <c r="AS168" s="135"/>
      <c r="AT168" s="135"/>
      <c r="AU168" s="135"/>
      <c r="AV168" s="71"/>
      <c r="AW168" s="139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136"/>
      <c r="BH168" s="136"/>
      <c r="BI168" s="136"/>
      <c r="BJ168" s="136"/>
      <c r="BK168" s="62"/>
      <c r="BL168" s="139"/>
      <c r="BM168" s="136"/>
      <c r="BN168" s="136"/>
      <c r="BO168" s="136"/>
      <c r="BP168" s="136"/>
      <c r="BQ168" s="136"/>
      <c r="BR168" s="136"/>
      <c r="BS168" s="136"/>
      <c r="BT168" s="136"/>
      <c r="BU168" s="136"/>
      <c r="BV168" s="136"/>
      <c r="BW168" s="136"/>
      <c r="BX168" s="62"/>
      <c r="BY168" s="141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T168" s="143"/>
      <c r="CU168" s="196"/>
      <c r="CV168" s="197"/>
      <c r="CX168" s="206"/>
      <c r="CY168" s="53"/>
      <c r="CZ168" s="53"/>
      <c r="DA168" s="53"/>
      <c r="DB168" s="53"/>
      <c r="DC168" s="53"/>
      <c r="DD168" s="53"/>
      <c r="DE168" s="53"/>
      <c r="DF168" s="53"/>
      <c r="DG168" s="53"/>
      <c r="DH168" s="53"/>
      <c r="DI168" s="53"/>
      <c r="DJ168" s="53"/>
      <c r="DK168" s="53"/>
      <c r="DL168" s="53"/>
      <c r="DM168" s="53"/>
      <c r="DN168" s="53"/>
      <c r="DO168" s="53"/>
      <c r="DP168" s="53"/>
      <c r="DQ168" s="53"/>
      <c r="DR168" s="53"/>
      <c r="DS168" s="53"/>
      <c r="DT168" s="53"/>
      <c r="DU168" s="53"/>
      <c r="DV168" s="53"/>
      <c r="DW168" s="53"/>
      <c r="DX168" s="53"/>
      <c r="DZ168" s="173"/>
      <c r="EA168" s="173"/>
      <c r="EB168" s="344"/>
      <c r="EC168" s="176"/>
      <c r="ED168" s="176"/>
      <c r="EE168" s="176"/>
      <c r="EF168" s="176"/>
      <c r="EG168" s="176"/>
      <c r="EH168" s="176"/>
      <c r="EI168" s="176"/>
      <c r="EJ168" s="176"/>
      <c r="EK168" s="176"/>
      <c r="EL168" s="176"/>
      <c r="EM168" s="225"/>
      <c r="EN168" s="176"/>
      <c r="EO168" s="176"/>
      <c r="EP168" s="176"/>
      <c r="EQ168" s="176"/>
      <c r="ER168" s="176"/>
      <c r="ES168" s="176"/>
      <c r="ET168" s="176"/>
      <c r="EU168" s="176"/>
      <c r="EV168" s="176"/>
      <c r="EW168" s="176"/>
      <c r="EX168" s="176"/>
      <c r="EY168" s="176"/>
      <c r="EZ168" s="176"/>
      <c r="FA168" s="176"/>
      <c r="FB168" s="176"/>
      <c r="FC168" s="176"/>
      <c r="FD168" s="176"/>
      <c r="FE168" s="176"/>
      <c r="FF168" s="178"/>
      <c r="FG168" s="203"/>
      <c r="FH168" s="178"/>
      <c r="FI168" s="177"/>
      <c r="FJ168" s="177"/>
    </row>
    <row r="169" spans="1:166" ht="15" customHeight="1" x14ac:dyDescent="0.3">
      <c r="A169" s="48"/>
      <c r="B169" s="134"/>
      <c r="J169" s="355"/>
      <c r="M169" s="422"/>
      <c r="N169" s="47"/>
      <c r="O169" s="231"/>
      <c r="P169" s="417"/>
      <c r="S169" s="127"/>
      <c r="T169" s="470"/>
      <c r="X169" s="51"/>
      <c r="Y169" s="70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71"/>
      <c r="AK169" s="70"/>
      <c r="AL169" s="135"/>
      <c r="AM169" s="135"/>
      <c r="AN169" s="135"/>
      <c r="AO169" s="135"/>
      <c r="AP169" s="135"/>
      <c r="AQ169" s="135"/>
      <c r="AR169" s="135"/>
      <c r="AS169" s="135"/>
      <c r="AT169" s="135"/>
      <c r="AU169" s="135"/>
      <c r="AV169" s="71"/>
      <c r="AW169" s="139"/>
      <c r="AX169" s="136"/>
      <c r="AY169" s="136"/>
      <c r="AZ169" s="136"/>
      <c r="BA169" s="136"/>
      <c r="BB169" s="136"/>
      <c r="BC169" s="136"/>
      <c r="BD169" s="136"/>
      <c r="BE169" s="136"/>
      <c r="BF169" s="136"/>
      <c r="BG169" s="136"/>
      <c r="BH169" s="136"/>
      <c r="BI169" s="136"/>
      <c r="BJ169" s="136"/>
      <c r="BK169" s="62"/>
      <c r="BL169" s="139"/>
      <c r="BM169" s="136"/>
      <c r="BN169" s="136"/>
      <c r="BO169" s="136"/>
      <c r="BP169" s="136"/>
      <c r="BQ169" s="136"/>
      <c r="BR169" s="136"/>
      <c r="BS169" s="136"/>
      <c r="BT169" s="136"/>
      <c r="BU169" s="136"/>
      <c r="BV169" s="136"/>
      <c r="BW169" s="136"/>
      <c r="BX169" s="62"/>
      <c r="BY169" s="141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T169" s="143"/>
      <c r="CU169" s="196"/>
      <c r="CV169" s="197"/>
      <c r="CX169" s="206"/>
      <c r="CY169" s="53"/>
      <c r="CZ169" s="53"/>
      <c r="DA169" s="53"/>
      <c r="DB169" s="53"/>
      <c r="DC169" s="53"/>
      <c r="DD169" s="53"/>
      <c r="DE169" s="53"/>
      <c r="DF169" s="53"/>
      <c r="DG169" s="53"/>
      <c r="DH169" s="53"/>
      <c r="DI169" s="53"/>
      <c r="DJ169" s="53"/>
      <c r="DK169" s="53"/>
      <c r="DL169" s="53"/>
      <c r="DM169" s="53"/>
      <c r="DN169" s="53"/>
      <c r="DO169" s="53"/>
      <c r="DP169" s="53"/>
      <c r="DQ169" s="53"/>
      <c r="DR169" s="53"/>
      <c r="DS169" s="53"/>
      <c r="DT169" s="53"/>
      <c r="DU169" s="53"/>
      <c r="DV169" s="53"/>
      <c r="DW169" s="53"/>
      <c r="DX169" s="53"/>
      <c r="DZ169" s="173"/>
      <c r="EA169" s="173"/>
      <c r="EB169" s="344"/>
      <c r="EC169" s="176"/>
      <c r="ED169" s="176"/>
      <c r="EE169" s="176"/>
      <c r="EF169" s="176"/>
      <c r="EG169" s="176"/>
      <c r="EH169" s="176"/>
      <c r="EI169" s="176"/>
      <c r="EJ169" s="176"/>
      <c r="EK169" s="176"/>
      <c r="EL169" s="176"/>
      <c r="EM169" s="225"/>
      <c r="EN169" s="176"/>
      <c r="EO169" s="176"/>
      <c r="EP169" s="176"/>
      <c r="EQ169" s="176"/>
      <c r="ER169" s="176"/>
      <c r="ES169" s="176"/>
      <c r="ET169" s="176"/>
      <c r="EU169" s="176"/>
      <c r="EV169" s="176"/>
      <c r="EW169" s="176"/>
      <c r="EX169" s="176"/>
      <c r="EY169" s="176"/>
      <c r="EZ169" s="176"/>
      <c r="FA169" s="176"/>
      <c r="FB169" s="176"/>
      <c r="FC169" s="176"/>
      <c r="FD169" s="176"/>
      <c r="FE169" s="176"/>
      <c r="FF169" s="178"/>
      <c r="FG169" s="203"/>
      <c r="FH169" s="178"/>
      <c r="FI169" s="177"/>
      <c r="FJ169" s="177"/>
    </row>
    <row r="170" spans="1:166" ht="15" customHeight="1" x14ac:dyDescent="0.3">
      <c r="A170" s="48"/>
      <c r="B170" s="134"/>
      <c r="J170" s="355"/>
      <c r="M170" s="422"/>
      <c r="N170" s="47"/>
      <c r="O170" s="231"/>
      <c r="P170" s="417"/>
      <c r="S170" s="127"/>
      <c r="T170" s="470"/>
      <c r="X170" s="51"/>
      <c r="Y170" s="70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71"/>
      <c r="AK170" s="70"/>
      <c r="AL170" s="135"/>
      <c r="AM170" s="135"/>
      <c r="AN170" s="135"/>
      <c r="AO170" s="135"/>
      <c r="AP170" s="135"/>
      <c r="AQ170" s="135"/>
      <c r="AR170" s="135"/>
      <c r="AS170" s="135"/>
      <c r="AT170" s="135"/>
      <c r="AU170" s="135"/>
      <c r="AV170" s="71"/>
      <c r="AW170" s="139"/>
      <c r="AX170" s="136"/>
      <c r="AY170" s="136"/>
      <c r="AZ170" s="136"/>
      <c r="BA170" s="136"/>
      <c r="BB170" s="136"/>
      <c r="BC170" s="136"/>
      <c r="BD170" s="136"/>
      <c r="BE170" s="136"/>
      <c r="BF170" s="136"/>
      <c r="BG170" s="136"/>
      <c r="BH170" s="136"/>
      <c r="BI170" s="136"/>
      <c r="BJ170" s="136"/>
      <c r="BK170" s="62"/>
      <c r="BL170" s="139"/>
      <c r="BM170" s="136"/>
      <c r="BN170" s="136"/>
      <c r="BO170" s="136"/>
      <c r="BP170" s="136"/>
      <c r="BQ170" s="136"/>
      <c r="BR170" s="136"/>
      <c r="BS170" s="136"/>
      <c r="BT170" s="136"/>
      <c r="BU170" s="136"/>
      <c r="BV170" s="136"/>
      <c r="BW170" s="136"/>
      <c r="BX170" s="62"/>
      <c r="BY170" s="141"/>
      <c r="BZ170" s="68"/>
      <c r="CA170" s="68"/>
      <c r="CB170" s="68"/>
      <c r="CC170" s="68"/>
      <c r="CD170" s="68"/>
      <c r="CE170" s="68"/>
      <c r="CF170" s="68"/>
      <c r="CG170" s="68"/>
      <c r="CH170" s="68"/>
      <c r="CI170" s="68"/>
      <c r="CJ170" s="68"/>
      <c r="CT170" s="143"/>
      <c r="CU170" s="196"/>
      <c r="CV170" s="197"/>
      <c r="CX170" s="206"/>
      <c r="CY170" s="53"/>
      <c r="CZ170" s="53"/>
      <c r="DA170" s="53"/>
      <c r="DB170" s="53"/>
      <c r="DC170" s="53"/>
      <c r="DD170" s="53"/>
      <c r="DE170" s="53"/>
      <c r="DF170" s="53"/>
      <c r="DG170" s="53"/>
      <c r="DH170" s="53"/>
      <c r="DI170" s="53"/>
      <c r="DJ170" s="53"/>
      <c r="DK170" s="53"/>
      <c r="DL170" s="53"/>
      <c r="DM170" s="53"/>
      <c r="DN170" s="53"/>
      <c r="DO170" s="53"/>
      <c r="DP170" s="53"/>
      <c r="DQ170" s="53"/>
      <c r="DR170" s="53"/>
      <c r="DS170" s="53"/>
      <c r="DT170" s="53"/>
      <c r="DU170" s="53"/>
      <c r="DV170" s="53"/>
      <c r="DW170" s="53"/>
      <c r="DX170" s="53"/>
      <c r="DZ170" s="173"/>
      <c r="EA170" s="173"/>
      <c r="EB170" s="344"/>
      <c r="EC170" s="176"/>
      <c r="ED170" s="176"/>
      <c r="EE170" s="176"/>
      <c r="EF170" s="176"/>
      <c r="EG170" s="176"/>
      <c r="EH170" s="176"/>
      <c r="EI170" s="176"/>
      <c r="EJ170" s="176"/>
      <c r="EK170" s="176"/>
      <c r="EL170" s="176"/>
      <c r="EM170" s="225"/>
      <c r="EN170" s="176"/>
      <c r="EO170" s="176"/>
      <c r="EP170" s="176"/>
      <c r="EQ170" s="176"/>
      <c r="ER170" s="176"/>
      <c r="ES170" s="176"/>
      <c r="ET170" s="176"/>
      <c r="EU170" s="176"/>
      <c r="EV170" s="176"/>
      <c r="EW170" s="176"/>
      <c r="EX170" s="176"/>
      <c r="EY170" s="176"/>
      <c r="EZ170" s="176"/>
      <c r="FA170" s="176"/>
      <c r="FB170" s="176"/>
      <c r="FC170" s="176"/>
      <c r="FD170" s="176"/>
      <c r="FE170" s="176"/>
      <c r="FF170" s="178"/>
      <c r="FG170" s="203"/>
      <c r="FH170" s="178"/>
      <c r="FI170" s="177"/>
      <c r="FJ170" s="177"/>
    </row>
    <row r="171" spans="1:166" ht="15" customHeight="1" x14ac:dyDescent="0.3">
      <c r="A171" s="48"/>
      <c r="B171" s="134"/>
      <c r="J171" s="355"/>
      <c r="M171" s="422"/>
      <c r="N171" s="47"/>
      <c r="O171" s="231"/>
      <c r="P171" s="417"/>
      <c r="S171" s="127"/>
      <c r="T171" s="470"/>
      <c r="X171" s="51"/>
      <c r="Y171" s="70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71"/>
      <c r="AK171" s="70"/>
      <c r="AL171" s="135"/>
      <c r="AM171" s="135"/>
      <c r="AN171" s="135"/>
      <c r="AO171" s="135"/>
      <c r="AP171" s="135"/>
      <c r="AQ171" s="135"/>
      <c r="AR171" s="135"/>
      <c r="AS171" s="135"/>
      <c r="AT171" s="135"/>
      <c r="AU171" s="135"/>
      <c r="AV171" s="71"/>
      <c r="AW171" s="139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  <c r="BI171" s="136"/>
      <c r="BJ171" s="136"/>
      <c r="BK171" s="62"/>
      <c r="BL171" s="139"/>
      <c r="BM171" s="136"/>
      <c r="BN171" s="136"/>
      <c r="BO171" s="136"/>
      <c r="BP171" s="136"/>
      <c r="BQ171" s="136"/>
      <c r="BR171" s="136"/>
      <c r="BS171" s="136"/>
      <c r="BT171" s="136"/>
      <c r="BU171" s="136"/>
      <c r="BV171" s="136"/>
      <c r="BW171" s="136"/>
      <c r="BX171" s="62"/>
      <c r="BY171" s="141"/>
      <c r="BZ171" s="68"/>
      <c r="CA171" s="68"/>
      <c r="CB171" s="68"/>
      <c r="CC171" s="68"/>
      <c r="CD171" s="68"/>
      <c r="CE171" s="68"/>
      <c r="CF171" s="68"/>
      <c r="CG171" s="68"/>
      <c r="CH171" s="68"/>
      <c r="CI171" s="68"/>
      <c r="CJ171" s="68"/>
      <c r="CT171" s="143"/>
      <c r="CU171" s="196"/>
      <c r="CV171" s="197"/>
      <c r="CX171" s="206"/>
      <c r="CY171" s="53"/>
      <c r="CZ171" s="53"/>
      <c r="DA171" s="53"/>
      <c r="DB171" s="53"/>
      <c r="DC171" s="53"/>
      <c r="DD171" s="53"/>
      <c r="DE171" s="53"/>
      <c r="DF171" s="53"/>
      <c r="DG171" s="53"/>
      <c r="DH171" s="53"/>
      <c r="DI171" s="53"/>
      <c r="DJ171" s="53"/>
      <c r="DK171" s="53"/>
      <c r="DL171" s="53"/>
      <c r="DM171" s="53"/>
      <c r="DN171" s="53"/>
      <c r="DO171" s="53"/>
      <c r="DP171" s="53"/>
      <c r="DQ171" s="53"/>
      <c r="DR171" s="53"/>
      <c r="DS171" s="53"/>
      <c r="DT171" s="53"/>
      <c r="DU171" s="53"/>
      <c r="DV171" s="53"/>
      <c r="DW171" s="53"/>
      <c r="DX171" s="53"/>
      <c r="DZ171" s="173"/>
      <c r="EA171" s="173"/>
      <c r="EB171" s="344"/>
      <c r="EC171" s="176"/>
      <c r="ED171" s="176"/>
      <c r="EE171" s="176"/>
      <c r="EF171" s="176"/>
      <c r="EG171" s="176"/>
      <c r="EH171" s="176"/>
      <c r="EI171" s="176"/>
      <c r="EJ171" s="176"/>
      <c r="EK171" s="176"/>
      <c r="EL171" s="176"/>
      <c r="EM171" s="225"/>
      <c r="EN171" s="176"/>
      <c r="EO171" s="176"/>
      <c r="EP171" s="176"/>
      <c r="EQ171" s="176"/>
      <c r="ER171" s="176"/>
      <c r="ES171" s="176"/>
      <c r="ET171" s="176"/>
      <c r="EU171" s="176"/>
      <c r="EV171" s="176"/>
      <c r="EW171" s="176"/>
      <c r="EX171" s="176"/>
      <c r="EY171" s="176"/>
      <c r="EZ171" s="176"/>
      <c r="FA171" s="176"/>
      <c r="FB171" s="176"/>
      <c r="FC171" s="176"/>
      <c r="FD171" s="176"/>
      <c r="FE171" s="176"/>
      <c r="FF171" s="178"/>
      <c r="FG171" s="203"/>
      <c r="FH171" s="178"/>
      <c r="FI171" s="177"/>
      <c r="FJ171" s="177"/>
    </row>
    <row r="172" spans="1:166" ht="15" customHeight="1" x14ac:dyDescent="0.3">
      <c r="A172" s="48"/>
      <c r="B172" s="134"/>
      <c r="J172" s="355"/>
      <c r="M172" s="422"/>
      <c r="N172" s="47"/>
      <c r="O172" s="231"/>
      <c r="P172" s="417"/>
      <c r="S172" s="127"/>
      <c r="T172" s="470"/>
      <c r="X172" s="51"/>
      <c r="Y172" s="70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71"/>
      <c r="AK172" s="70"/>
      <c r="AL172" s="135"/>
      <c r="AM172" s="135"/>
      <c r="AN172" s="135"/>
      <c r="AO172" s="135"/>
      <c r="AP172" s="135"/>
      <c r="AQ172" s="135"/>
      <c r="AR172" s="135"/>
      <c r="AS172" s="135"/>
      <c r="AT172" s="135"/>
      <c r="AU172" s="135"/>
      <c r="AV172" s="71"/>
      <c r="AW172" s="139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136"/>
      <c r="BH172" s="136"/>
      <c r="BI172" s="136"/>
      <c r="BJ172" s="136"/>
      <c r="BK172" s="62"/>
      <c r="BL172" s="139"/>
      <c r="BM172" s="136"/>
      <c r="BN172" s="136"/>
      <c r="BO172" s="136"/>
      <c r="BP172" s="136"/>
      <c r="BQ172" s="136"/>
      <c r="BR172" s="136"/>
      <c r="BS172" s="136"/>
      <c r="BT172" s="136"/>
      <c r="BU172" s="136"/>
      <c r="BV172" s="136"/>
      <c r="BW172" s="136"/>
      <c r="BX172" s="62"/>
      <c r="BY172" s="141"/>
      <c r="BZ172" s="68"/>
      <c r="CA172" s="68"/>
      <c r="CB172" s="68"/>
      <c r="CC172" s="68"/>
      <c r="CD172" s="68"/>
      <c r="CE172" s="68"/>
      <c r="CF172" s="68"/>
      <c r="CG172" s="68"/>
      <c r="CH172" s="68"/>
      <c r="CI172" s="68"/>
      <c r="CJ172" s="68"/>
      <c r="CT172" s="143"/>
      <c r="CU172" s="196"/>
      <c r="CV172" s="197"/>
      <c r="CX172" s="206"/>
      <c r="CY172" s="53"/>
      <c r="CZ172" s="53"/>
      <c r="DA172" s="53"/>
      <c r="DB172" s="53"/>
      <c r="DC172" s="53"/>
      <c r="DD172" s="53"/>
      <c r="DE172" s="53"/>
      <c r="DF172" s="53"/>
      <c r="DG172" s="53"/>
      <c r="DH172" s="53"/>
      <c r="DI172" s="53"/>
      <c r="DJ172" s="53"/>
      <c r="DK172" s="53"/>
      <c r="DL172" s="53"/>
      <c r="DM172" s="53"/>
      <c r="DN172" s="53"/>
      <c r="DO172" s="53"/>
      <c r="DP172" s="53"/>
      <c r="DQ172" s="53"/>
      <c r="DR172" s="53"/>
      <c r="DS172" s="53"/>
      <c r="DT172" s="53"/>
      <c r="DU172" s="53"/>
      <c r="DV172" s="53"/>
      <c r="DW172" s="53"/>
      <c r="DX172" s="53"/>
      <c r="DZ172" s="173"/>
      <c r="EA172" s="173"/>
      <c r="EB172" s="344"/>
      <c r="EC172" s="176"/>
      <c r="ED172" s="176"/>
      <c r="EE172" s="176"/>
      <c r="EF172" s="176"/>
      <c r="EG172" s="176"/>
      <c r="EH172" s="176"/>
      <c r="EI172" s="176"/>
      <c r="EJ172" s="176"/>
      <c r="EK172" s="176"/>
      <c r="EL172" s="176"/>
      <c r="EM172" s="225"/>
      <c r="EN172" s="176"/>
      <c r="EO172" s="176"/>
      <c r="EP172" s="176"/>
      <c r="EQ172" s="176"/>
      <c r="ER172" s="176"/>
      <c r="ES172" s="176"/>
      <c r="ET172" s="176"/>
      <c r="EU172" s="176"/>
      <c r="EV172" s="176"/>
      <c r="EW172" s="176"/>
      <c r="EX172" s="176"/>
      <c r="EY172" s="176"/>
      <c r="EZ172" s="176"/>
      <c r="FA172" s="176"/>
      <c r="FB172" s="176"/>
      <c r="FC172" s="176"/>
      <c r="FD172" s="176"/>
      <c r="FE172" s="176"/>
      <c r="FF172" s="178"/>
      <c r="FG172" s="203"/>
      <c r="FH172" s="178"/>
      <c r="FI172" s="177"/>
      <c r="FJ172" s="177"/>
    </row>
    <row r="173" spans="1:166" ht="15" customHeight="1" x14ac:dyDescent="0.3">
      <c r="A173" s="48"/>
      <c r="B173" s="134"/>
      <c r="J173" s="355"/>
      <c r="M173" s="422"/>
      <c r="N173" s="47"/>
      <c r="O173" s="231"/>
      <c r="P173" s="417"/>
      <c r="S173" s="127"/>
      <c r="T173" s="470"/>
      <c r="X173" s="51"/>
      <c r="Y173" s="70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71"/>
      <c r="AK173" s="70"/>
      <c r="AL173" s="135"/>
      <c r="AM173" s="135"/>
      <c r="AN173" s="135"/>
      <c r="AO173" s="135"/>
      <c r="AP173" s="135"/>
      <c r="AQ173" s="135"/>
      <c r="AR173" s="135"/>
      <c r="AS173" s="135"/>
      <c r="AT173" s="135"/>
      <c r="AU173" s="135"/>
      <c r="AV173" s="71"/>
      <c r="AW173" s="139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136"/>
      <c r="BH173" s="136"/>
      <c r="BI173" s="136"/>
      <c r="BJ173" s="136"/>
      <c r="BK173" s="62"/>
      <c r="BL173" s="139"/>
      <c r="BM173" s="136"/>
      <c r="BN173" s="136"/>
      <c r="BO173" s="136"/>
      <c r="BP173" s="136"/>
      <c r="BQ173" s="136"/>
      <c r="BR173" s="136"/>
      <c r="BS173" s="136"/>
      <c r="BT173" s="136"/>
      <c r="BU173" s="136"/>
      <c r="BV173" s="136"/>
      <c r="BW173" s="136"/>
      <c r="BX173" s="62"/>
      <c r="BY173" s="141"/>
      <c r="BZ173" s="68"/>
      <c r="CA173" s="68"/>
      <c r="CB173" s="68"/>
      <c r="CC173" s="68"/>
      <c r="CD173" s="68"/>
      <c r="CE173" s="68"/>
      <c r="CF173" s="68"/>
      <c r="CG173" s="68"/>
      <c r="CH173" s="68"/>
      <c r="CI173" s="68"/>
      <c r="CJ173" s="68"/>
      <c r="CT173" s="143"/>
      <c r="CU173" s="196"/>
      <c r="CV173" s="197"/>
      <c r="CX173" s="206"/>
      <c r="CY173" s="53"/>
      <c r="CZ173" s="53"/>
      <c r="DA173" s="53"/>
      <c r="DB173" s="53"/>
      <c r="DC173" s="53"/>
      <c r="DD173" s="53"/>
      <c r="DE173" s="53"/>
      <c r="DF173" s="53"/>
      <c r="DG173" s="53"/>
      <c r="DH173" s="53"/>
      <c r="DI173" s="53"/>
      <c r="DJ173" s="53"/>
      <c r="DK173" s="53"/>
      <c r="DL173" s="53"/>
      <c r="DM173" s="53"/>
      <c r="DN173" s="53"/>
      <c r="DO173" s="53"/>
      <c r="DP173" s="53"/>
      <c r="DQ173" s="53"/>
      <c r="DR173" s="53"/>
      <c r="DS173" s="53"/>
      <c r="DT173" s="53"/>
      <c r="DU173" s="53"/>
      <c r="DV173" s="53"/>
      <c r="DW173" s="53"/>
      <c r="DX173" s="53"/>
      <c r="DZ173" s="173"/>
      <c r="EA173" s="173"/>
      <c r="EB173" s="344"/>
      <c r="EC173" s="176"/>
      <c r="ED173" s="176"/>
      <c r="EE173" s="176"/>
      <c r="EF173" s="176"/>
      <c r="EG173" s="176"/>
      <c r="EH173" s="176"/>
      <c r="EI173" s="176"/>
      <c r="EJ173" s="176"/>
      <c r="EK173" s="176"/>
      <c r="EL173" s="176"/>
      <c r="EM173" s="225"/>
      <c r="EN173" s="176"/>
      <c r="EO173" s="176"/>
      <c r="EP173" s="176"/>
      <c r="EQ173" s="176"/>
      <c r="ER173" s="176"/>
      <c r="ES173" s="176"/>
      <c r="ET173" s="176"/>
      <c r="EU173" s="176"/>
      <c r="EV173" s="176"/>
      <c r="EW173" s="176"/>
      <c r="EX173" s="176"/>
      <c r="EY173" s="176"/>
      <c r="EZ173" s="176"/>
      <c r="FA173" s="176"/>
      <c r="FB173" s="176"/>
      <c r="FC173" s="176"/>
      <c r="FD173" s="176"/>
      <c r="FE173" s="176"/>
      <c r="FF173" s="178"/>
      <c r="FG173" s="203"/>
      <c r="FH173" s="178"/>
      <c r="FI173" s="177"/>
      <c r="FJ173" s="177"/>
    </row>
    <row r="174" spans="1:166" ht="15" customHeight="1" x14ac:dyDescent="0.3">
      <c r="A174" s="48"/>
      <c r="B174" s="134"/>
      <c r="J174" s="355"/>
      <c r="M174" s="422"/>
      <c r="N174" s="47"/>
      <c r="O174" s="231"/>
      <c r="P174" s="417"/>
      <c r="S174" s="127"/>
      <c r="T174" s="470"/>
      <c r="X174" s="51"/>
      <c r="Y174" s="70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71"/>
      <c r="AK174" s="70"/>
      <c r="AL174" s="135"/>
      <c r="AM174" s="135"/>
      <c r="AN174" s="135"/>
      <c r="AO174" s="135"/>
      <c r="AP174" s="135"/>
      <c r="AQ174" s="135"/>
      <c r="AR174" s="135"/>
      <c r="AS174" s="135"/>
      <c r="AT174" s="135"/>
      <c r="AU174" s="135"/>
      <c r="AV174" s="71"/>
      <c r="AW174" s="139"/>
      <c r="AX174" s="136"/>
      <c r="AY174" s="136"/>
      <c r="AZ174" s="136"/>
      <c r="BA174" s="136"/>
      <c r="BB174" s="136"/>
      <c r="BC174" s="136"/>
      <c r="BD174" s="136"/>
      <c r="BE174" s="136"/>
      <c r="BF174" s="136"/>
      <c r="BG174" s="136"/>
      <c r="BH174" s="136"/>
      <c r="BI174" s="136"/>
      <c r="BJ174" s="136"/>
      <c r="BK174" s="62"/>
      <c r="BL174" s="139"/>
      <c r="BM174" s="136"/>
      <c r="BN174" s="136"/>
      <c r="BO174" s="136"/>
      <c r="BP174" s="136"/>
      <c r="BQ174" s="136"/>
      <c r="BR174" s="136"/>
      <c r="BS174" s="136"/>
      <c r="BT174" s="136"/>
      <c r="BU174" s="136"/>
      <c r="BV174" s="136"/>
      <c r="BW174" s="136"/>
      <c r="BX174" s="62"/>
      <c r="BY174" s="141"/>
      <c r="BZ174" s="68"/>
      <c r="CA174" s="68"/>
      <c r="CB174" s="68"/>
      <c r="CC174" s="68"/>
      <c r="CD174" s="68"/>
      <c r="CE174" s="68"/>
      <c r="CF174" s="68"/>
      <c r="CG174" s="68"/>
      <c r="CH174" s="68"/>
      <c r="CI174" s="68"/>
      <c r="CJ174" s="68"/>
      <c r="CT174" s="143"/>
      <c r="CU174" s="196"/>
      <c r="CV174" s="197"/>
      <c r="CX174" s="206"/>
      <c r="CY174" s="53"/>
      <c r="CZ174" s="53"/>
      <c r="DA174" s="53"/>
      <c r="DB174" s="53"/>
      <c r="DC174" s="53"/>
      <c r="DD174" s="53"/>
      <c r="DE174" s="53"/>
      <c r="DF174" s="53"/>
      <c r="DG174" s="53"/>
      <c r="DH174" s="53"/>
      <c r="DI174" s="53"/>
      <c r="DJ174" s="53"/>
      <c r="DK174" s="53"/>
      <c r="DL174" s="53"/>
      <c r="DM174" s="53"/>
      <c r="DN174" s="53"/>
      <c r="DO174" s="53"/>
      <c r="DP174" s="53"/>
      <c r="DQ174" s="53"/>
      <c r="DR174" s="53"/>
      <c r="DS174" s="53"/>
      <c r="DT174" s="53"/>
      <c r="DU174" s="53"/>
      <c r="DV174" s="53"/>
      <c r="DW174" s="53"/>
      <c r="DX174" s="53"/>
      <c r="DZ174" s="173"/>
      <c r="EA174" s="173"/>
      <c r="EB174" s="344"/>
      <c r="EC174" s="176"/>
      <c r="ED174" s="176"/>
      <c r="EE174" s="176"/>
      <c r="EF174" s="176"/>
      <c r="EG174" s="176"/>
      <c r="EH174" s="176"/>
      <c r="EI174" s="176"/>
      <c r="EJ174" s="176"/>
      <c r="EK174" s="176"/>
      <c r="EL174" s="176"/>
      <c r="EM174" s="225"/>
      <c r="EN174" s="176"/>
      <c r="EO174" s="176"/>
      <c r="EP174" s="176"/>
      <c r="EQ174" s="176"/>
      <c r="ER174" s="176"/>
      <c r="ES174" s="176"/>
      <c r="ET174" s="176"/>
      <c r="EU174" s="176"/>
      <c r="EV174" s="176"/>
      <c r="EW174" s="176"/>
      <c r="EX174" s="176"/>
      <c r="EY174" s="176"/>
      <c r="EZ174" s="176"/>
      <c r="FA174" s="176"/>
      <c r="FB174" s="176"/>
      <c r="FC174" s="176"/>
      <c r="FD174" s="176"/>
      <c r="FE174" s="176"/>
      <c r="FF174" s="178"/>
      <c r="FG174" s="203"/>
      <c r="FH174" s="178"/>
      <c r="FI174" s="177"/>
      <c r="FJ174" s="177"/>
    </row>
    <row r="175" spans="1:166" ht="15" customHeight="1" x14ac:dyDescent="0.3">
      <c r="A175" s="48"/>
      <c r="B175" s="134"/>
      <c r="J175" s="355"/>
      <c r="M175" s="422"/>
      <c r="N175" s="47"/>
      <c r="O175" s="231"/>
      <c r="P175" s="417"/>
      <c r="S175" s="127"/>
      <c r="T175" s="470"/>
      <c r="X175" s="51"/>
      <c r="Y175" s="70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71"/>
      <c r="AK175" s="70"/>
      <c r="AL175" s="135"/>
      <c r="AM175" s="135"/>
      <c r="AN175" s="135"/>
      <c r="AO175" s="135"/>
      <c r="AP175" s="135"/>
      <c r="AQ175" s="135"/>
      <c r="AR175" s="135"/>
      <c r="AS175" s="135"/>
      <c r="AT175" s="135"/>
      <c r="AU175" s="135"/>
      <c r="AV175" s="71"/>
      <c r="AW175" s="139"/>
      <c r="AX175" s="136"/>
      <c r="AY175" s="136"/>
      <c r="AZ175" s="136"/>
      <c r="BA175" s="136"/>
      <c r="BB175" s="136"/>
      <c r="BC175" s="136"/>
      <c r="BD175" s="136"/>
      <c r="BE175" s="136"/>
      <c r="BF175" s="136"/>
      <c r="BG175" s="136"/>
      <c r="BH175" s="136"/>
      <c r="BI175" s="136"/>
      <c r="BJ175" s="136"/>
      <c r="BK175" s="62"/>
      <c r="BL175" s="139"/>
      <c r="BM175" s="136"/>
      <c r="BN175" s="136"/>
      <c r="BO175" s="136"/>
      <c r="BP175" s="136"/>
      <c r="BQ175" s="136"/>
      <c r="BR175" s="136"/>
      <c r="BS175" s="136"/>
      <c r="BT175" s="136"/>
      <c r="BU175" s="136"/>
      <c r="BV175" s="136"/>
      <c r="BW175" s="136"/>
      <c r="BX175" s="62"/>
      <c r="BY175" s="141"/>
      <c r="BZ175" s="68"/>
      <c r="CA175" s="68"/>
      <c r="CB175" s="68"/>
      <c r="CC175" s="68"/>
      <c r="CD175" s="68"/>
      <c r="CE175" s="68"/>
      <c r="CF175" s="68"/>
      <c r="CG175" s="68"/>
      <c r="CH175" s="68"/>
      <c r="CI175" s="68"/>
      <c r="CJ175" s="68"/>
      <c r="CT175" s="143"/>
      <c r="CU175" s="196"/>
      <c r="CV175" s="197"/>
      <c r="CX175" s="206"/>
      <c r="CY175" s="53"/>
      <c r="CZ175" s="53"/>
      <c r="DA175" s="53"/>
      <c r="DB175" s="53"/>
      <c r="DC175" s="53"/>
      <c r="DD175" s="53"/>
      <c r="DE175" s="53"/>
      <c r="DF175" s="53"/>
      <c r="DG175" s="53"/>
      <c r="DH175" s="53"/>
      <c r="DI175" s="53"/>
      <c r="DJ175" s="53"/>
      <c r="DK175" s="53"/>
      <c r="DL175" s="53"/>
      <c r="DM175" s="53"/>
      <c r="DN175" s="53"/>
      <c r="DO175" s="53"/>
      <c r="DP175" s="53"/>
      <c r="DQ175" s="53"/>
      <c r="DR175" s="53"/>
      <c r="DS175" s="53"/>
      <c r="DT175" s="53"/>
      <c r="DU175" s="53"/>
      <c r="DV175" s="53"/>
      <c r="DW175" s="53"/>
      <c r="DX175" s="53"/>
      <c r="DZ175" s="173"/>
      <c r="EA175" s="173"/>
      <c r="EB175" s="344"/>
      <c r="EC175" s="176"/>
      <c r="ED175" s="176"/>
      <c r="EE175" s="176"/>
      <c r="EF175" s="176"/>
      <c r="EG175" s="176"/>
      <c r="EH175" s="176"/>
      <c r="EI175" s="176"/>
      <c r="EJ175" s="176"/>
      <c r="EK175" s="176"/>
      <c r="EL175" s="176"/>
      <c r="EM175" s="225"/>
      <c r="EN175" s="176"/>
      <c r="EO175" s="176"/>
      <c r="EP175" s="176"/>
      <c r="EQ175" s="176"/>
      <c r="ER175" s="176"/>
      <c r="ES175" s="176"/>
      <c r="ET175" s="176"/>
      <c r="EU175" s="176"/>
      <c r="EV175" s="176"/>
      <c r="EW175" s="176"/>
      <c r="EX175" s="176"/>
      <c r="EY175" s="176"/>
      <c r="EZ175" s="176"/>
      <c r="FA175" s="176"/>
      <c r="FB175" s="176"/>
      <c r="FC175" s="176"/>
      <c r="FD175" s="176"/>
      <c r="FE175" s="176"/>
      <c r="FF175" s="178"/>
      <c r="FG175" s="203"/>
      <c r="FH175" s="178"/>
      <c r="FI175" s="177"/>
      <c r="FJ175" s="177"/>
    </row>
    <row r="176" spans="1:166" ht="15" customHeight="1" x14ac:dyDescent="0.3">
      <c r="A176" s="48"/>
      <c r="B176" s="134"/>
      <c r="J176" s="355"/>
      <c r="M176" s="422"/>
      <c r="N176" s="47"/>
      <c r="O176" s="231"/>
      <c r="P176" s="417"/>
      <c r="S176" s="127"/>
      <c r="T176" s="470"/>
      <c r="X176" s="51"/>
      <c r="Y176" s="70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71"/>
      <c r="AK176" s="70"/>
      <c r="AL176" s="135"/>
      <c r="AM176" s="135"/>
      <c r="AN176" s="135"/>
      <c r="AO176" s="135"/>
      <c r="AP176" s="135"/>
      <c r="AQ176" s="135"/>
      <c r="AR176" s="135"/>
      <c r="AS176" s="135"/>
      <c r="AT176" s="135"/>
      <c r="AU176" s="135"/>
      <c r="AV176" s="71"/>
      <c r="AW176" s="139"/>
      <c r="AX176" s="136"/>
      <c r="AY176" s="136"/>
      <c r="AZ176" s="136"/>
      <c r="BA176" s="136"/>
      <c r="BB176" s="136"/>
      <c r="BC176" s="136"/>
      <c r="BD176" s="136"/>
      <c r="BE176" s="136"/>
      <c r="BF176" s="136"/>
      <c r="BG176" s="136"/>
      <c r="BH176" s="136"/>
      <c r="BI176" s="136"/>
      <c r="BJ176" s="136"/>
      <c r="BK176" s="62"/>
      <c r="BL176" s="139"/>
      <c r="BM176" s="136"/>
      <c r="BN176" s="136"/>
      <c r="BO176" s="136"/>
      <c r="BP176" s="136"/>
      <c r="BQ176" s="136"/>
      <c r="BR176" s="136"/>
      <c r="BS176" s="136"/>
      <c r="BT176" s="136"/>
      <c r="BU176" s="136"/>
      <c r="BV176" s="136"/>
      <c r="BW176" s="136"/>
      <c r="BX176" s="62"/>
      <c r="BY176" s="141"/>
      <c r="BZ176" s="68"/>
      <c r="CA176" s="68"/>
      <c r="CB176" s="68"/>
      <c r="CC176" s="68"/>
      <c r="CD176" s="68"/>
      <c r="CE176" s="68"/>
      <c r="CF176" s="68"/>
      <c r="CG176" s="68"/>
      <c r="CH176" s="68"/>
      <c r="CI176" s="68"/>
      <c r="CJ176" s="68"/>
      <c r="CK176" s="68"/>
      <c r="CL176" s="68"/>
      <c r="CM176" s="68"/>
      <c r="CN176" s="68"/>
      <c r="CT176" s="143"/>
      <c r="CU176" s="196"/>
      <c r="CV176" s="197"/>
      <c r="CX176" s="206"/>
      <c r="CY176" s="53"/>
      <c r="CZ176" s="53"/>
      <c r="DA176" s="53"/>
      <c r="DB176" s="53"/>
      <c r="DC176" s="53"/>
      <c r="DD176" s="53"/>
      <c r="DE176" s="53"/>
      <c r="DF176" s="53"/>
      <c r="DG176" s="53"/>
      <c r="DH176" s="53"/>
      <c r="DI176" s="53"/>
      <c r="DJ176" s="53"/>
      <c r="DK176" s="53"/>
      <c r="DL176" s="53"/>
      <c r="DM176" s="53"/>
      <c r="DN176" s="53"/>
      <c r="DO176" s="53"/>
      <c r="DP176" s="53"/>
      <c r="DQ176" s="53"/>
      <c r="DR176" s="53"/>
      <c r="DS176" s="53"/>
      <c r="DT176" s="53"/>
      <c r="DU176" s="53"/>
      <c r="DV176" s="53"/>
      <c r="DW176" s="53"/>
      <c r="DX176" s="53"/>
      <c r="DZ176" s="173"/>
      <c r="EA176" s="173"/>
      <c r="EB176" s="344"/>
      <c r="EC176" s="176"/>
      <c r="ED176" s="176"/>
      <c r="EE176" s="176"/>
      <c r="EF176" s="176"/>
      <c r="EG176" s="176"/>
      <c r="EH176" s="176"/>
      <c r="EI176" s="176"/>
      <c r="EJ176" s="176"/>
      <c r="EK176" s="176"/>
      <c r="EL176" s="176"/>
      <c r="EM176" s="225"/>
      <c r="EN176" s="176"/>
      <c r="EO176" s="176"/>
      <c r="EP176" s="176"/>
      <c r="EQ176" s="176"/>
      <c r="ER176" s="176"/>
      <c r="ES176" s="176"/>
      <c r="ET176" s="176"/>
      <c r="EU176" s="176"/>
      <c r="EV176" s="176"/>
      <c r="EW176" s="176"/>
      <c r="EX176" s="176"/>
      <c r="EY176" s="176"/>
      <c r="EZ176" s="176"/>
      <c r="FA176" s="176"/>
      <c r="FB176" s="176"/>
      <c r="FC176" s="176"/>
      <c r="FD176" s="176"/>
      <c r="FE176" s="176"/>
      <c r="FF176" s="178"/>
      <c r="FG176" s="203"/>
      <c r="FH176" s="178"/>
      <c r="FI176" s="177"/>
      <c r="FJ176" s="177"/>
    </row>
    <row r="177" spans="1:166" ht="15" customHeight="1" x14ac:dyDescent="0.3">
      <c r="A177" s="48"/>
      <c r="B177" s="134"/>
      <c r="J177" s="355"/>
      <c r="M177" s="422"/>
      <c r="N177" s="47"/>
      <c r="O177" s="231"/>
      <c r="P177" s="417"/>
      <c r="S177" s="127"/>
      <c r="T177" s="470"/>
      <c r="X177" s="51"/>
      <c r="Y177" s="70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71"/>
      <c r="AK177" s="70"/>
      <c r="AL177" s="135"/>
      <c r="AM177" s="135"/>
      <c r="AN177" s="135"/>
      <c r="AO177" s="135"/>
      <c r="AP177" s="135"/>
      <c r="AQ177" s="135"/>
      <c r="AR177" s="135"/>
      <c r="AS177" s="135"/>
      <c r="AT177" s="135"/>
      <c r="AU177" s="135"/>
      <c r="AV177" s="71"/>
      <c r="AW177" s="139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  <c r="BJ177" s="136"/>
      <c r="BK177" s="62"/>
      <c r="BL177" s="139"/>
      <c r="BM177" s="136"/>
      <c r="BN177" s="136"/>
      <c r="BO177" s="136"/>
      <c r="BP177" s="136"/>
      <c r="BQ177" s="136"/>
      <c r="BR177" s="136"/>
      <c r="BS177" s="136"/>
      <c r="BT177" s="136"/>
      <c r="BU177" s="136"/>
      <c r="BV177" s="136"/>
      <c r="BW177" s="136"/>
      <c r="BX177" s="62"/>
      <c r="BY177" s="141"/>
      <c r="BZ177" s="68"/>
      <c r="CA177" s="68"/>
      <c r="CB177" s="68"/>
      <c r="CC177" s="68"/>
      <c r="CD177" s="68"/>
      <c r="CE177" s="68"/>
      <c r="CF177" s="68"/>
      <c r="CG177" s="68"/>
      <c r="CH177" s="68"/>
      <c r="CI177" s="68"/>
      <c r="CJ177" s="68"/>
      <c r="CK177" s="68"/>
      <c r="CL177" s="68"/>
      <c r="CM177" s="68"/>
      <c r="CN177" s="68"/>
      <c r="CT177" s="143"/>
      <c r="CU177" s="196"/>
      <c r="CV177" s="197"/>
      <c r="CX177" s="206"/>
      <c r="CY177" s="53"/>
      <c r="CZ177" s="53"/>
      <c r="DA177" s="53"/>
      <c r="DB177" s="53"/>
      <c r="DC177" s="53"/>
      <c r="DD177" s="53"/>
      <c r="DE177" s="53"/>
      <c r="DF177" s="53"/>
      <c r="DG177" s="53"/>
      <c r="DH177" s="53"/>
      <c r="DI177" s="53"/>
      <c r="DJ177" s="53"/>
      <c r="DK177" s="53"/>
      <c r="DL177" s="53"/>
      <c r="DM177" s="53"/>
      <c r="DN177" s="53"/>
      <c r="DO177" s="53"/>
      <c r="DP177" s="53"/>
      <c r="DQ177" s="53"/>
      <c r="DR177" s="53"/>
      <c r="DS177" s="53"/>
      <c r="DT177" s="53"/>
      <c r="DU177" s="53"/>
      <c r="DV177" s="53"/>
      <c r="DW177" s="53"/>
      <c r="DX177" s="53"/>
      <c r="DZ177" s="173"/>
      <c r="EA177" s="173"/>
      <c r="EB177" s="344"/>
      <c r="EC177" s="176"/>
      <c r="ED177" s="176"/>
      <c r="EE177" s="176"/>
      <c r="EF177" s="176"/>
      <c r="EG177" s="176"/>
      <c r="EH177" s="176"/>
      <c r="EI177" s="176"/>
      <c r="EJ177" s="176"/>
      <c r="EK177" s="176"/>
      <c r="EL177" s="176"/>
      <c r="EM177" s="225"/>
      <c r="EN177" s="176"/>
      <c r="EO177" s="176"/>
      <c r="EP177" s="176"/>
      <c r="EQ177" s="176"/>
      <c r="ER177" s="176"/>
      <c r="ES177" s="176"/>
      <c r="ET177" s="176"/>
      <c r="EU177" s="176"/>
      <c r="EV177" s="176"/>
      <c r="EW177" s="176"/>
      <c r="EX177" s="176"/>
      <c r="EY177" s="176"/>
      <c r="EZ177" s="176"/>
      <c r="FA177" s="176"/>
      <c r="FB177" s="176"/>
      <c r="FC177" s="176"/>
      <c r="FD177" s="176"/>
      <c r="FE177" s="176"/>
      <c r="FF177" s="178"/>
      <c r="FG177" s="203"/>
      <c r="FH177" s="178"/>
      <c r="FI177" s="177"/>
      <c r="FJ177" s="177"/>
    </row>
    <row r="178" spans="1:166" ht="15" customHeight="1" x14ac:dyDescent="0.3">
      <c r="A178" s="48"/>
      <c r="B178" s="134"/>
      <c r="J178" s="355"/>
      <c r="M178" s="422"/>
      <c r="N178" s="47"/>
      <c r="O178" s="231"/>
      <c r="P178" s="417"/>
      <c r="S178" s="127"/>
      <c r="T178" s="470"/>
      <c r="X178" s="51"/>
      <c r="Y178" s="70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71"/>
      <c r="AK178" s="70"/>
      <c r="AL178" s="135"/>
      <c r="AM178" s="135"/>
      <c r="AN178" s="135"/>
      <c r="AO178" s="135"/>
      <c r="AP178" s="135"/>
      <c r="AQ178" s="135"/>
      <c r="AR178" s="135"/>
      <c r="AS178" s="135"/>
      <c r="AT178" s="135"/>
      <c r="AU178" s="135"/>
      <c r="AV178" s="71"/>
      <c r="AW178" s="139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  <c r="BJ178" s="136"/>
      <c r="BK178" s="62"/>
      <c r="BL178" s="139"/>
      <c r="BM178" s="136"/>
      <c r="BN178" s="136"/>
      <c r="BO178" s="136"/>
      <c r="BP178" s="136"/>
      <c r="BQ178" s="136"/>
      <c r="BR178" s="136"/>
      <c r="BS178" s="136"/>
      <c r="BT178" s="136"/>
      <c r="BU178" s="136"/>
      <c r="BV178" s="136"/>
      <c r="BW178" s="136"/>
      <c r="BX178" s="62"/>
      <c r="BY178" s="141"/>
      <c r="BZ178" s="68"/>
      <c r="CA178" s="68"/>
      <c r="CB178" s="68"/>
      <c r="CC178" s="68"/>
      <c r="CD178" s="68"/>
      <c r="CE178" s="68"/>
      <c r="CF178" s="68"/>
      <c r="CG178" s="68"/>
      <c r="CH178" s="68"/>
      <c r="CI178" s="68"/>
      <c r="CJ178" s="68"/>
      <c r="CK178" s="68"/>
      <c r="CL178" s="68"/>
      <c r="CM178" s="68"/>
      <c r="CN178" s="68"/>
      <c r="CT178" s="143"/>
      <c r="CU178" s="196"/>
      <c r="CV178" s="197"/>
      <c r="CX178" s="206"/>
      <c r="CY178" s="53"/>
      <c r="CZ178" s="53"/>
      <c r="DA178" s="53"/>
      <c r="DB178" s="53"/>
      <c r="DC178" s="53"/>
      <c r="DD178" s="53"/>
      <c r="DE178" s="53"/>
      <c r="DF178" s="53"/>
      <c r="DG178" s="53"/>
      <c r="DH178" s="53"/>
      <c r="DI178" s="53"/>
      <c r="DJ178" s="53"/>
      <c r="DK178" s="53"/>
      <c r="DL178" s="53"/>
      <c r="DM178" s="53"/>
      <c r="DN178" s="53"/>
      <c r="DO178" s="53"/>
      <c r="DP178" s="53"/>
      <c r="DQ178" s="53"/>
      <c r="DR178" s="53"/>
      <c r="DS178" s="53"/>
      <c r="DT178" s="53"/>
      <c r="DU178" s="53"/>
      <c r="DV178" s="53"/>
      <c r="DW178" s="53"/>
      <c r="DX178" s="53"/>
      <c r="DZ178" s="173"/>
      <c r="EA178" s="173"/>
      <c r="EB178" s="344"/>
      <c r="EC178" s="176"/>
      <c r="ED178" s="176"/>
      <c r="EE178" s="176"/>
      <c r="EF178" s="176"/>
      <c r="EG178" s="176"/>
      <c r="EH178" s="176"/>
      <c r="EI178" s="176"/>
      <c r="EJ178" s="176"/>
      <c r="EK178" s="176"/>
      <c r="EL178" s="176"/>
      <c r="EM178" s="225"/>
      <c r="EN178" s="176"/>
      <c r="EO178" s="176"/>
      <c r="EP178" s="176"/>
      <c r="EQ178" s="176"/>
      <c r="ER178" s="176"/>
      <c r="ES178" s="176"/>
      <c r="ET178" s="176"/>
      <c r="EU178" s="176"/>
      <c r="EV178" s="176"/>
      <c r="EW178" s="176"/>
      <c r="EX178" s="176"/>
      <c r="EY178" s="176"/>
      <c r="EZ178" s="176"/>
      <c r="FA178" s="176"/>
      <c r="FB178" s="176"/>
      <c r="FC178" s="176"/>
      <c r="FD178" s="176"/>
      <c r="FE178" s="176"/>
      <c r="FF178" s="178"/>
      <c r="FG178" s="203"/>
      <c r="FH178" s="178"/>
      <c r="FI178" s="177"/>
      <c r="FJ178" s="177"/>
    </row>
    <row r="179" spans="1:166" x14ac:dyDescent="0.3">
      <c r="A179" s="1"/>
      <c r="CT179" s="143"/>
      <c r="CU179" s="196"/>
      <c r="CV179" s="197"/>
      <c r="CX179" s="206"/>
      <c r="CY179" s="53"/>
      <c r="CZ179" s="53"/>
      <c r="DA179" s="53"/>
      <c r="DB179" s="53"/>
      <c r="DC179" s="53"/>
      <c r="DD179" s="53"/>
      <c r="DE179" s="53"/>
      <c r="DF179" s="53"/>
      <c r="DG179" s="53"/>
      <c r="DH179" s="53"/>
      <c r="DI179" s="53"/>
      <c r="DJ179" s="53"/>
      <c r="DK179" s="53"/>
      <c r="DL179" s="53"/>
      <c r="DM179" s="53"/>
      <c r="DN179" s="53"/>
      <c r="DO179" s="53"/>
      <c r="DP179" s="53"/>
      <c r="DQ179" s="53"/>
      <c r="DR179" s="53"/>
      <c r="DS179" s="53"/>
      <c r="DT179" s="53"/>
      <c r="DU179" s="53"/>
      <c r="DV179" s="53"/>
      <c r="DW179" s="53"/>
      <c r="DX179" s="53"/>
      <c r="DZ179" s="173"/>
      <c r="EA179" s="173"/>
      <c r="EB179" s="344"/>
      <c r="EC179" s="176"/>
      <c r="ED179" s="176"/>
      <c r="EE179" s="176"/>
      <c r="EF179" s="176"/>
      <c r="EG179" s="176"/>
      <c r="EH179" s="176"/>
      <c r="EI179" s="176"/>
      <c r="EJ179" s="176"/>
      <c r="EK179" s="176"/>
      <c r="EL179" s="176"/>
      <c r="EM179" s="225"/>
      <c r="EN179" s="176"/>
      <c r="EO179" s="176"/>
      <c r="EP179" s="176"/>
      <c r="EQ179" s="176"/>
      <c r="ER179" s="176"/>
      <c r="ES179" s="176"/>
      <c r="ET179" s="176"/>
      <c r="EU179" s="176"/>
      <c r="EV179" s="176"/>
      <c r="EW179" s="176"/>
      <c r="EX179" s="176"/>
      <c r="EY179" s="176"/>
      <c r="EZ179" s="176"/>
      <c r="FA179" s="176"/>
      <c r="FB179" s="176"/>
      <c r="FC179" s="176"/>
      <c r="FD179" s="176"/>
      <c r="FE179" s="176"/>
      <c r="FF179" s="178"/>
      <c r="FG179" s="203"/>
      <c r="FH179" s="178"/>
      <c r="FI179" s="177"/>
      <c r="FJ179" s="177"/>
    </row>
    <row r="180" spans="1:166" x14ac:dyDescent="0.3">
      <c r="A180" s="1"/>
      <c r="CT180" s="143"/>
      <c r="CU180" s="196"/>
      <c r="CV180" s="197"/>
      <c r="CX180" s="206"/>
      <c r="CY180" s="53"/>
      <c r="CZ180" s="53"/>
      <c r="DA180" s="53"/>
      <c r="DB180" s="53"/>
      <c r="DC180" s="53"/>
      <c r="DD180" s="53"/>
      <c r="DE180" s="53"/>
      <c r="DF180" s="53"/>
      <c r="DG180" s="53"/>
      <c r="DH180" s="53"/>
      <c r="DI180" s="53"/>
      <c r="DJ180" s="53"/>
      <c r="DK180" s="53"/>
      <c r="DL180" s="53"/>
      <c r="DM180" s="53"/>
      <c r="DN180" s="53"/>
      <c r="DO180" s="53"/>
      <c r="DP180" s="53"/>
      <c r="DQ180" s="53"/>
      <c r="DR180" s="53"/>
      <c r="DS180" s="53"/>
      <c r="DT180" s="53"/>
      <c r="DU180" s="53"/>
      <c r="DV180" s="53"/>
      <c r="DW180" s="53"/>
      <c r="DX180" s="53"/>
      <c r="DZ180" s="173"/>
      <c r="EA180" s="173"/>
      <c r="EB180" s="344"/>
      <c r="EC180" s="176"/>
      <c r="ED180" s="176"/>
      <c r="EE180" s="176"/>
      <c r="EF180" s="176"/>
      <c r="EG180" s="176"/>
      <c r="EH180" s="176"/>
      <c r="EI180" s="176"/>
      <c r="EJ180" s="176"/>
      <c r="EK180" s="176"/>
      <c r="EL180" s="176"/>
      <c r="EM180" s="225"/>
      <c r="EN180" s="176"/>
      <c r="EO180" s="176"/>
      <c r="EP180" s="176"/>
      <c r="EQ180" s="176"/>
      <c r="ER180" s="176"/>
      <c r="ES180" s="176"/>
      <c r="ET180" s="176"/>
      <c r="EU180" s="176"/>
      <c r="EV180" s="176"/>
      <c r="EW180" s="176"/>
      <c r="EX180" s="176"/>
      <c r="EY180" s="176"/>
      <c r="EZ180" s="176"/>
      <c r="FA180" s="176"/>
      <c r="FB180" s="176"/>
      <c r="FC180" s="176"/>
      <c r="FD180" s="176"/>
      <c r="FE180" s="176"/>
      <c r="FF180" s="178"/>
      <c r="FG180" s="203"/>
      <c r="FH180" s="178"/>
      <c r="FI180" s="177"/>
      <c r="FJ180" s="177"/>
    </row>
    <row r="181" spans="1:166" x14ac:dyDescent="0.3">
      <c r="A181" s="1"/>
      <c r="CT181" s="143"/>
      <c r="CU181" s="196"/>
      <c r="CV181" s="197"/>
      <c r="CX181" s="206"/>
      <c r="CY181" s="53"/>
      <c r="CZ181" s="53"/>
      <c r="DA181" s="53"/>
      <c r="DB181" s="53"/>
      <c r="DC181" s="53"/>
      <c r="DD181" s="53"/>
      <c r="DE181" s="53"/>
      <c r="DF181" s="53"/>
      <c r="DG181" s="53"/>
      <c r="DH181" s="53"/>
      <c r="DI181" s="53"/>
      <c r="DJ181" s="53"/>
      <c r="DK181" s="53"/>
      <c r="DL181" s="53"/>
      <c r="DM181" s="53"/>
      <c r="DN181" s="53"/>
      <c r="DO181" s="53"/>
      <c r="DP181" s="53"/>
      <c r="DQ181" s="53"/>
      <c r="DR181" s="53"/>
      <c r="DS181" s="53"/>
      <c r="DT181" s="53"/>
      <c r="DU181" s="53"/>
      <c r="DV181" s="53"/>
      <c r="DW181" s="53"/>
      <c r="DX181" s="53"/>
      <c r="DZ181" s="173"/>
      <c r="EA181" s="173"/>
      <c r="EB181" s="344"/>
      <c r="EC181" s="176"/>
      <c r="ED181" s="176"/>
      <c r="EE181" s="176"/>
      <c r="EF181" s="176"/>
      <c r="EG181" s="176"/>
      <c r="EH181" s="176"/>
      <c r="EI181" s="176"/>
      <c r="EJ181" s="176"/>
      <c r="EK181" s="176"/>
      <c r="EL181" s="176"/>
      <c r="EM181" s="225"/>
      <c r="EN181" s="176"/>
      <c r="EO181" s="176"/>
      <c r="EP181" s="176"/>
      <c r="EQ181" s="176"/>
      <c r="ER181" s="176"/>
      <c r="ES181" s="176"/>
      <c r="ET181" s="176"/>
      <c r="EU181" s="176"/>
      <c r="EV181" s="176"/>
      <c r="EW181" s="176"/>
      <c r="EX181" s="176"/>
      <c r="EY181" s="176"/>
      <c r="EZ181" s="176"/>
      <c r="FA181" s="176"/>
      <c r="FB181" s="176"/>
      <c r="FC181" s="176"/>
      <c r="FD181" s="176"/>
      <c r="FE181" s="176"/>
      <c r="FF181" s="178"/>
      <c r="FG181" s="203"/>
      <c r="FH181" s="178"/>
      <c r="FI181" s="177"/>
      <c r="FJ181" s="177"/>
    </row>
    <row r="182" spans="1:166" x14ac:dyDescent="0.3">
      <c r="A182" s="1"/>
      <c r="CT182" s="143"/>
      <c r="CU182" s="196"/>
      <c r="CV182" s="197"/>
      <c r="CX182" s="206"/>
      <c r="CY182" s="53"/>
      <c r="CZ182" s="53"/>
      <c r="DA182" s="53"/>
      <c r="DB182" s="53"/>
      <c r="DC182" s="53"/>
      <c r="DD182" s="53"/>
      <c r="DE182" s="53"/>
      <c r="DF182" s="53"/>
      <c r="DG182" s="53"/>
      <c r="DH182" s="53"/>
      <c r="DI182" s="53"/>
      <c r="DJ182" s="53"/>
      <c r="DK182" s="53"/>
      <c r="DL182" s="53"/>
      <c r="DM182" s="53"/>
      <c r="DN182" s="53"/>
      <c r="DO182" s="53"/>
      <c r="DP182" s="53"/>
      <c r="DQ182" s="53"/>
      <c r="DR182" s="53"/>
      <c r="DS182" s="53"/>
      <c r="DT182" s="53"/>
      <c r="DU182" s="53"/>
      <c r="DV182" s="53"/>
      <c r="DW182" s="53"/>
      <c r="DX182" s="53"/>
      <c r="DZ182" s="173"/>
      <c r="EA182" s="173"/>
      <c r="EB182" s="344"/>
      <c r="EC182" s="176"/>
      <c r="ED182" s="176"/>
      <c r="EE182" s="176"/>
      <c r="EF182" s="176"/>
      <c r="EG182" s="176"/>
      <c r="EH182" s="176"/>
      <c r="EI182" s="176"/>
      <c r="EJ182" s="176"/>
      <c r="EK182" s="176"/>
      <c r="EL182" s="176"/>
      <c r="EM182" s="225"/>
      <c r="EN182" s="176"/>
      <c r="EO182" s="176"/>
      <c r="EP182" s="176"/>
      <c r="EQ182" s="176"/>
      <c r="ER182" s="176"/>
      <c r="ES182" s="176"/>
      <c r="ET182" s="176"/>
      <c r="EU182" s="176"/>
      <c r="EV182" s="176"/>
      <c r="EW182" s="176"/>
      <c r="EX182" s="176"/>
      <c r="EY182" s="176"/>
      <c r="EZ182" s="176"/>
      <c r="FA182" s="176"/>
      <c r="FB182" s="176"/>
      <c r="FC182" s="176"/>
      <c r="FD182" s="176"/>
      <c r="FE182" s="176"/>
      <c r="FF182" s="178"/>
      <c r="FG182" s="203"/>
      <c r="FH182" s="178"/>
      <c r="FI182" s="177"/>
      <c r="FJ182" s="177"/>
    </row>
    <row r="183" spans="1:166" x14ac:dyDescent="0.3">
      <c r="A183" s="1"/>
      <c r="CT183" s="143"/>
      <c r="CU183" s="196"/>
      <c r="CV183" s="197"/>
      <c r="CX183" s="206"/>
      <c r="CY183" s="53"/>
      <c r="CZ183" s="53"/>
      <c r="DA183" s="53"/>
      <c r="DB183" s="53"/>
      <c r="DC183" s="53"/>
      <c r="DD183" s="53"/>
      <c r="DE183" s="53"/>
      <c r="DF183" s="53"/>
      <c r="DG183" s="53"/>
      <c r="DH183" s="53"/>
      <c r="DI183" s="53"/>
      <c r="DJ183" s="53"/>
      <c r="DK183" s="53"/>
      <c r="DL183" s="53"/>
      <c r="DM183" s="53"/>
      <c r="DN183" s="53"/>
      <c r="DO183" s="53"/>
      <c r="DP183" s="53"/>
      <c r="DQ183" s="53"/>
      <c r="DR183" s="53"/>
      <c r="DS183" s="53"/>
      <c r="DT183" s="53"/>
      <c r="DU183" s="53"/>
      <c r="DV183" s="53"/>
      <c r="DW183" s="53"/>
      <c r="DX183" s="53"/>
      <c r="DZ183" s="173"/>
      <c r="EA183" s="173"/>
      <c r="EB183" s="344"/>
      <c r="EC183" s="176"/>
      <c r="ED183" s="176"/>
      <c r="EE183" s="176"/>
      <c r="EF183" s="176"/>
      <c r="EG183" s="176"/>
      <c r="EH183" s="176"/>
      <c r="EI183" s="176"/>
      <c r="EJ183" s="176"/>
      <c r="EK183" s="176"/>
      <c r="EL183" s="176"/>
      <c r="EM183" s="225"/>
      <c r="EN183" s="176"/>
      <c r="EO183" s="176"/>
      <c r="EP183" s="176"/>
      <c r="EQ183" s="176"/>
      <c r="ER183" s="176"/>
      <c r="ES183" s="176"/>
      <c r="ET183" s="176"/>
      <c r="EU183" s="176"/>
      <c r="EV183" s="176"/>
      <c r="EW183" s="176"/>
      <c r="EX183" s="176"/>
      <c r="EY183" s="176"/>
      <c r="EZ183" s="176"/>
      <c r="FA183" s="176"/>
      <c r="FB183" s="176"/>
      <c r="FC183" s="176"/>
      <c r="FD183" s="176"/>
      <c r="FE183" s="176"/>
      <c r="FF183" s="178"/>
      <c r="FG183" s="203"/>
      <c r="FH183" s="178"/>
      <c r="FI183" s="177"/>
      <c r="FJ183" s="177"/>
    </row>
    <row r="184" spans="1:166" x14ac:dyDescent="0.3">
      <c r="A184" s="1"/>
      <c r="CT184" s="143"/>
      <c r="CU184" s="196"/>
      <c r="CV184" s="197"/>
      <c r="CX184" s="206"/>
      <c r="CY184" s="53"/>
      <c r="CZ184" s="53"/>
      <c r="DA184" s="53"/>
      <c r="DB184" s="53"/>
      <c r="DC184" s="53"/>
      <c r="DD184" s="53"/>
      <c r="DE184" s="53"/>
      <c r="DF184" s="53"/>
      <c r="DG184" s="53"/>
      <c r="DH184" s="53"/>
      <c r="DI184" s="53"/>
      <c r="DJ184" s="53"/>
      <c r="DK184" s="53"/>
      <c r="DL184" s="53"/>
      <c r="DM184" s="53"/>
      <c r="DN184" s="53"/>
      <c r="DO184" s="53"/>
      <c r="DP184" s="53"/>
      <c r="DQ184" s="53"/>
      <c r="DR184" s="53"/>
      <c r="DS184" s="53"/>
      <c r="DT184" s="53"/>
      <c r="DU184" s="53"/>
      <c r="DV184" s="53"/>
      <c r="DW184" s="53"/>
      <c r="DX184" s="53"/>
      <c r="DZ184" s="173"/>
      <c r="EA184" s="173"/>
      <c r="EB184" s="344"/>
      <c r="EC184" s="176"/>
      <c r="ED184" s="176"/>
      <c r="EE184" s="176"/>
      <c r="EF184" s="176"/>
      <c r="EG184" s="176"/>
      <c r="EH184" s="176"/>
      <c r="EI184" s="176"/>
      <c r="EJ184" s="176"/>
      <c r="EK184" s="176"/>
      <c r="EL184" s="176"/>
      <c r="EM184" s="225"/>
      <c r="EN184" s="176"/>
      <c r="EO184" s="176"/>
      <c r="EP184" s="176"/>
      <c r="EQ184" s="176"/>
      <c r="ER184" s="176"/>
      <c r="ES184" s="176"/>
      <c r="ET184" s="176"/>
      <c r="EU184" s="176"/>
      <c r="EV184" s="176"/>
      <c r="EW184" s="176"/>
      <c r="EX184" s="176"/>
      <c r="EY184" s="176"/>
      <c r="EZ184" s="176"/>
      <c r="FA184" s="176"/>
      <c r="FB184" s="176"/>
      <c r="FC184" s="176"/>
      <c r="FD184" s="176"/>
      <c r="FE184" s="176"/>
      <c r="FF184" s="178"/>
      <c r="FG184" s="203"/>
      <c r="FH184" s="178"/>
      <c r="FI184" s="177"/>
      <c r="FJ184" s="177"/>
    </row>
    <row r="185" spans="1:166" x14ac:dyDescent="0.3">
      <c r="A185" s="1"/>
      <c r="CT185" s="143"/>
      <c r="CU185" s="196"/>
      <c r="CV185" s="197"/>
      <c r="CX185" s="206"/>
      <c r="CY185" s="53"/>
      <c r="CZ185" s="53"/>
      <c r="DA185" s="53"/>
      <c r="DB185" s="53"/>
      <c r="DC185" s="53"/>
      <c r="DD185" s="53"/>
      <c r="DE185" s="53"/>
      <c r="DF185" s="53"/>
      <c r="DG185" s="53"/>
      <c r="DH185" s="53"/>
      <c r="DI185" s="53"/>
      <c r="DJ185" s="53"/>
      <c r="DK185" s="53"/>
      <c r="DL185" s="53"/>
      <c r="DM185" s="53"/>
      <c r="DN185" s="53"/>
      <c r="DO185" s="53"/>
      <c r="DP185" s="53"/>
      <c r="DQ185" s="53"/>
      <c r="DR185" s="53"/>
      <c r="DS185" s="53"/>
      <c r="DT185" s="53"/>
      <c r="DU185" s="53"/>
      <c r="DV185" s="53"/>
      <c r="DW185" s="53"/>
      <c r="DX185" s="53"/>
      <c r="DZ185" s="173"/>
      <c r="EA185" s="173"/>
      <c r="EB185" s="344"/>
      <c r="EC185" s="176"/>
      <c r="ED185" s="176"/>
      <c r="EE185" s="176"/>
      <c r="EF185" s="176"/>
      <c r="EG185" s="176"/>
      <c r="EH185" s="176"/>
      <c r="EI185" s="176"/>
      <c r="EJ185" s="176"/>
      <c r="EK185" s="176"/>
      <c r="EL185" s="176"/>
      <c r="EM185" s="225"/>
      <c r="EN185" s="176"/>
      <c r="EO185" s="176"/>
      <c r="EP185" s="176"/>
      <c r="EQ185" s="176"/>
      <c r="ER185" s="176"/>
      <c r="ES185" s="176"/>
      <c r="ET185" s="176"/>
      <c r="EU185" s="176"/>
      <c r="EV185" s="176"/>
      <c r="EW185" s="176"/>
      <c r="EX185" s="176"/>
      <c r="EY185" s="176"/>
      <c r="EZ185" s="176"/>
      <c r="FA185" s="176"/>
      <c r="FB185" s="176"/>
      <c r="FC185" s="176"/>
      <c r="FD185" s="176"/>
      <c r="FE185" s="176"/>
      <c r="FF185" s="178"/>
      <c r="FG185" s="203"/>
      <c r="FH185" s="178"/>
      <c r="FI185" s="177"/>
      <c r="FJ185" s="177"/>
    </row>
    <row r="186" spans="1:166" x14ac:dyDescent="0.3">
      <c r="A186" s="1"/>
      <c r="CT186" s="143"/>
      <c r="CU186" s="196"/>
      <c r="CV186" s="197"/>
      <c r="CX186" s="206"/>
      <c r="CY186" s="53"/>
      <c r="CZ186" s="53"/>
      <c r="DA186" s="53"/>
      <c r="DB186" s="53"/>
      <c r="DC186" s="53"/>
      <c r="DD186" s="53"/>
      <c r="DE186" s="53"/>
      <c r="DF186" s="53"/>
      <c r="DG186" s="53"/>
      <c r="DH186" s="53"/>
      <c r="DI186" s="53"/>
      <c r="DJ186" s="53"/>
      <c r="DK186" s="53"/>
      <c r="DL186" s="53"/>
      <c r="DM186" s="53"/>
      <c r="DN186" s="53"/>
      <c r="DO186" s="53"/>
      <c r="DP186" s="53"/>
      <c r="DQ186" s="53"/>
      <c r="DR186" s="53"/>
      <c r="DS186" s="53"/>
      <c r="DT186" s="53"/>
      <c r="DU186" s="53"/>
      <c r="DV186" s="53"/>
      <c r="DW186" s="53"/>
      <c r="DX186" s="53"/>
      <c r="DZ186" s="173"/>
      <c r="EA186" s="173"/>
      <c r="EB186" s="344"/>
      <c r="EC186" s="176"/>
      <c r="ED186" s="176"/>
      <c r="EE186" s="176"/>
      <c r="EF186" s="176"/>
      <c r="EG186" s="176"/>
      <c r="EH186" s="176"/>
      <c r="EI186" s="176"/>
      <c r="EJ186" s="176"/>
      <c r="EK186" s="176"/>
      <c r="EL186" s="176"/>
      <c r="EM186" s="225"/>
      <c r="EN186" s="176"/>
      <c r="EO186" s="176"/>
      <c r="EP186" s="176"/>
      <c r="EQ186" s="176"/>
      <c r="ER186" s="176"/>
      <c r="ES186" s="176"/>
      <c r="ET186" s="176"/>
      <c r="EU186" s="176"/>
      <c r="EV186" s="176"/>
      <c r="EW186" s="176"/>
      <c r="EX186" s="176"/>
      <c r="EY186" s="176"/>
      <c r="EZ186" s="176"/>
      <c r="FA186" s="176"/>
      <c r="FB186" s="176"/>
      <c r="FC186" s="176"/>
      <c r="FD186" s="176"/>
      <c r="FE186" s="176"/>
      <c r="FF186" s="178"/>
      <c r="FG186" s="203"/>
      <c r="FH186" s="178"/>
      <c r="FI186" s="177"/>
      <c r="FJ186" s="177"/>
    </row>
    <row r="187" spans="1:166" x14ac:dyDescent="0.3">
      <c r="A187" s="1"/>
      <c r="CT187" s="143"/>
      <c r="CU187" s="196"/>
      <c r="CV187" s="197"/>
      <c r="CX187" s="206"/>
      <c r="CY187" s="53"/>
      <c r="CZ187" s="53"/>
      <c r="DA187" s="53"/>
      <c r="DB187" s="53"/>
      <c r="DC187" s="53"/>
      <c r="DD187" s="53"/>
      <c r="DE187" s="53"/>
      <c r="DF187" s="53"/>
      <c r="DG187" s="53"/>
      <c r="DH187" s="53"/>
      <c r="DI187" s="53"/>
      <c r="DJ187" s="53"/>
      <c r="DK187" s="53"/>
      <c r="DL187" s="53"/>
      <c r="DM187" s="53"/>
      <c r="DN187" s="53"/>
      <c r="DO187" s="53"/>
      <c r="DP187" s="53"/>
      <c r="DQ187" s="53"/>
      <c r="DR187" s="53"/>
      <c r="DS187" s="53"/>
      <c r="DT187" s="53"/>
      <c r="DU187" s="53"/>
      <c r="DV187" s="53"/>
      <c r="DW187" s="53"/>
      <c r="DX187" s="53"/>
      <c r="DZ187" s="173"/>
      <c r="EA187" s="173"/>
      <c r="EB187" s="344"/>
      <c r="EC187" s="176"/>
      <c r="ED187" s="176"/>
      <c r="EE187" s="176"/>
      <c r="EF187" s="176"/>
      <c r="EG187" s="176"/>
      <c r="EH187" s="176"/>
      <c r="EI187" s="176"/>
      <c r="EJ187" s="176"/>
      <c r="EK187" s="176"/>
      <c r="EL187" s="176"/>
      <c r="EM187" s="225"/>
      <c r="EN187" s="176"/>
      <c r="EO187" s="176"/>
      <c r="EP187" s="176"/>
      <c r="EQ187" s="176"/>
      <c r="ER187" s="176"/>
      <c r="ES187" s="176"/>
      <c r="ET187" s="176"/>
      <c r="EU187" s="176"/>
      <c r="EV187" s="176"/>
      <c r="EW187" s="176"/>
      <c r="EX187" s="176"/>
      <c r="EY187" s="176"/>
      <c r="EZ187" s="176"/>
      <c r="FA187" s="176"/>
      <c r="FB187" s="176"/>
      <c r="FC187" s="176"/>
      <c r="FD187" s="176"/>
      <c r="FE187" s="176"/>
      <c r="FF187" s="178"/>
      <c r="FG187" s="203"/>
      <c r="FH187" s="178"/>
      <c r="FI187" s="177"/>
      <c r="FJ187" s="177"/>
    </row>
    <row r="188" spans="1:166" x14ac:dyDescent="0.3">
      <c r="A188" s="1"/>
      <c r="CT188" s="143"/>
      <c r="CU188" s="196"/>
      <c r="CV188" s="197"/>
      <c r="CX188" s="206"/>
      <c r="CY188" s="53"/>
      <c r="CZ188" s="53"/>
      <c r="DA188" s="53"/>
      <c r="DB188" s="53"/>
      <c r="DC188" s="53"/>
      <c r="DD188" s="53"/>
      <c r="DE188" s="53"/>
      <c r="DF188" s="53"/>
      <c r="DG188" s="53"/>
      <c r="DH188" s="53"/>
      <c r="DI188" s="53"/>
      <c r="DJ188" s="53"/>
      <c r="DK188" s="53"/>
      <c r="DL188" s="53"/>
      <c r="DM188" s="53"/>
      <c r="DN188" s="53"/>
      <c r="DO188" s="53"/>
      <c r="DP188" s="53"/>
      <c r="DQ188" s="53"/>
      <c r="DR188" s="53"/>
      <c r="DS188" s="53"/>
      <c r="DT188" s="53"/>
      <c r="DU188" s="53"/>
      <c r="DV188" s="53"/>
      <c r="DW188" s="53"/>
      <c r="DX188" s="53"/>
      <c r="DZ188" s="173"/>
      <c r="EA188" s="173"/>
      <c r="EB188" s="344"/>
      <c r="EC188" s="176"/>
      <c r="ED188" s="176"/>
      <c r="EE188" s="176"/>
      <c r="EF188" s="176"/>
      <c r="EG188" s="176"/>
      <c r="EH188" s="176"/>
      <c r="EI188" s="176"/>
      <c r="EJ188" s="176"/>
      <c r="EK188" s="176"/>
      <c r="EL188" s="176"/>
      <c r="EM188" s="225"/>
      <c r="EN188" s="176"/>
      <c r="EO188" s="176"/>
      <c r="EP188" s="176"/>
      <c r="EQ188" s="176"/>
      <c r="ER188" s="176"/>
      <c r="ES188" s="176"/>
      <c r="ET188" s="176"/>
      <c r="EU188" s="176"/>
      <c r="EV188" s="176"/>
      <c r="EW188" s="176"/>
      <c r="EX188" s="176"/>
      <c r="EY188" s="176"/>
      <c r="EZ188" s="176"/>
      <c r="FA188" s="176"/>
      <c r="FB188" s="176"/>
      <c r="FC188" s="176"/>
      <c r="FD188" s="176"/>
      <c r="FE188" s="176"/>
      <c r="FF188" s="178"/>
      <c r="FG188" s="203"/>
      <c r="FH188" s="178"/>
      <c r="FI188" s="177"/>
      <c r="FJ188" s="177"/>
    </row>
    <row r="189" spans="1:166" x14ac:dyDescent="0.3">
      <c r="A189" s="1"/>
      <c r="CT189" s="143"/>
      <c r="CU189" s="196"/>
      <c r="CV189" s="197"/>
      <c r="CX189" s="206"/>
      <c r="CY189" s="53"/>
      <c r="CZ189" s="53"/>
      <c r="DA189" s="53"/>
      <c r="DB189" s="53"/>
      <c r="DC189" s="53"/>
      <c r="DD189" s="53"/>
      <c r="DE189" s="53"/>
      <c r="DF189" s="53"/>
      <c r="DG189" s="53"/>
      <c r="DH189" s="53"/>
      <c r="DI189" s="53"/>
      <c r="DJ189" s="53"/>
      <c r="DK189" s="53"/>
      <c r="DL189" s="53"/>
      <c r="DM189" s="53"/>
      <c r="DN189" s="53"/>
      <c r="DO189" s="53"/>
      <c r="DP189" s="53"/>
      <c r="DQ189" s="53"/>
      <c r="DR189" s="53"/>
      <c r="DS189" s="53"/>
      <c r="DT189" s="53"/>
      <c r="DU189" s="53"/>
      <c r="DV189" s="53"/>
      <c r="DW189" s="53"/>
      <c r="DX189" s="53"/>
      <c r="DZ189" s="173"/>
      <c r="EA189" s="173"/>
      <c r="EB189" s="344"/>
      <c r="EC189" s="176"/>
      <c r="ED189" s="176"/>
      <c r="EE189" s="176"/>
      <c r="EF189" s="176"/>
      <c r="EG189" s="176"/>
      <c r="EH189" s="176"/>
      <c r="EI189" s="176"/>
      <c r="EJ189" s="176"/>
      <c r="EK189" s="176"/>
      <c r="EL189" s="176"/>
      <c r="EM189" s="225"/>
      <c r="EN189" s="176"/>
      <c r="EO189" s="176"/>
      <c r="EP189" s="176"/>
      <c r="EQ189" s="176"/>
      <c r="ER189" s="176"/>
      <c r="ES189" s="176"/>
      <c r="ET189" s="176"/>
      <c r="EU189" s="176"/>
      <c r="EV189" s="176"/>
      <c r="EW189" s="176"/>
      <c r="EX189" s="176"/>
      <c r="EY189" s="176"/>
      <c r="EZ189" s="176"/>
      <c r="FA189" s="176"/>
      <c r="FB189" s="176"/>
      <c r="FC189" s="176"/>
      <c r="FD189" s="176"/>
      <c r="FE189" s="176"/>
      <c r="FF189" s="178"/>
      <c r="FG189" s="203"/>
      <c r="FH189" s="178"/>
      <c r="FI189" s="177"/>
      <c r="FJ189" s="177"/>
    </row>
    <row r="190" spans="1:166" x14ac:dyDescent="0.3">
      <c r="A190" s="1"/>
      <c r="CT190" s="143"/>
      <c r="CU190" s="196"/>
      <c r="CV190" s="197"/>
      <c r="CX190" s="206"/>
      <c r="CY190" s="53"/>
      <c r="CZ190" s="53"/>
      <c r="DA190" s="53"/>
      <c r="DB190" s="53"/>
      <c r="DC190" s="53"/>
      <c r="DD190" s="53"/>
      <c r="DE190" s="53"/>
      <c r="DF190" s="53"/>
      <c r="DG190" s="53"/>
      <c r="DH190" s="53"/>
      <c r="DI190" s="53"/>
      <c r="DJ190" s="53"/>
      <c r="DK190" s="53"/>
      <c r="DL190" s="53"/>
      <c r="DM190" s="53"/>
      <c r="DN190" s="53"/>
      <c r="DO190" s="53"/>
      <c r="DP190" s="53"/>
      <c r="DQ190" s="53"/>
      <c r="DR190" s="53"/>
      <c r="DS190" s="53"/>
      <c r="DT190" s="53"/>
      <c r="DU190" s="53"/>
      <c r="DV190" s="53"/>
      <c r="DW190" s="53"/>
      <c r="DX190" s="53"/>
      <c r="DZ190" s="173"/>
      <c r="EA190" s="173"/>
      <c r="EB190" s="344"/>
      <c r="EC190" s="176"/>
      <c r="ED190" s="176"/>
      <c r="EE190" s="176"/>
      <c r="EF190" s="176"/>
      <c r="EG190" s="176"/>
      <c r="EH190" s="176"/>
      <c r="EI190" s="176"/>
      <c r="EJ190" s="176"/>
      <c r="EK190" s="176"/>
      <c r="EL190" s="176"/>
      <c r="EM190" s="225"/>
      <c r="EN190" s="176"/>
      <c r="EO190" s="176"/>
      <c r="EP190" s="176"/>
      <c r="EQ190" s="176"/>
      <c r="ER190" s="176"/>
      <c r="ES190" s="176"/>
      <c r="ET190" s="176"/>
      <c r="EU190" s="176"/>
      <c r="EV190" s="176"/>
      <c r="EW190" s="176"/>
      <c r="EX190" s="176"/>
      <c r="EY190" s="176"/>
      <c r="EZ190" s="176"/>
      <c r="FA190" s="176"/>
      <c r="FB190" s="176"/>
      <c r="FC190" s="176"/>
      <c r="FD190" s="176"/>
      <c r="FE190" s="176"/>
      <c r="FF190" s="178"/>
      <c r="FG190" s="203"/>
      <c r="FH190" s="178"/>
      <c r="FI190" s="177"/>
      <c r="FJ190" s="177"/>
    </row>
    <row r="191" spans="1:166" x14ac:dyDescent="0.3">
      <c r="A191" s="1"/>
      <c r="CT191" s="143"/>
      <c r="CU191" s="196"/>
      <c r="CV191" s="197"/>
      <c r="CX191" s="206"/>
      <c r="CY191" s="53"/>
      <c r="CZ191" s="53"/>
      <c r="DA191" s="53"/>
      <c r="DB191" s="53"/>
      <c r="DC191" s="53"/>
      <c r="DD191" s="53"/>
      <c r="DE191" s="53"/>
      <c r="DF191" s="53"/>
      <c r="DG191" s="53"/>
      <c r="DH191" s="53"/>
      <c r="DI191" s="53"/>
      <c r="DJ191" s="53"/>
      <c r="DK191" s="53"/>
      <c r="DL191" s="53"/>
      <c r="DM191" s="53"/>
      <c r="DN191" s="53"/>
      <c r="DO191" s="53"/>
      <c r="DP191" s="53"/>
      <c r="DQ191" s="53"/>
      <c r="DR191" s="53"/>
      <c r="DS191" s="53"/>
      <c r="DT191" s="53"/>
      <c r="DU191" s="53"/>
      <c r="DV191" s="53"/>
      <c r="DW191" s="53"/>
      <c r="DX191" s="53"/>
      <c r="DZ191" s="173"/>
      <c r="EA191" s="173"/>
      <c r="EB191" s="344"/>
      <c r="EC191" s="176"/>
      <c r="ED191" s="176"/>
      <c r="EE191" s="176"/>
      <c r="EF191" s="176"/>
      <c r="EG191" s="176"/>
      <c r="EH191" s="176"/>
      <c r="EI191" s="176"/>
      <c r="EJ191" s="176"/>
      <c r="EK191" s="176"/>
      <c r="EL191" s="176"/>
      <c r="EM191" s="225"/>
      <c r="EN191" s="176"/>
      <c r="EO191" s="176"/>
      <c r="EP191" s="176"/>
      <c r="EQ191" s="176"/>
      <c r="ER191" s="176"/>
      <c r="ES191" s="176"/>
      <c r="ET191" s="176"/>
      <c r="EU191" s="176"/>
      <c r="EV191" s="176"/>
      <c r="EW191" s="176"/>
      <c r="EX191" s="176"/>
      <c r="EY191" s="176"/>
      <c r="EZ191" s="176"/>
      <c r="FA191" s="176"/>
      <c r="FB191" s="176"/>
      <c r="FC191" s="176"/>
      <c r="FD191" s="176"/>
      <c r="FE191" s="176"/>
      <c r="FF191" s="178"/>
      <c r="FG191" s="203"/>
      <c r="FH191" s="178"/>
      <c r="FI191" s="177"/>
      <c r="FJ191" s="177"/>
    </row>
    <row r="192" spans="1:166" x14ac:dyDescent="0.3">
      <c r="A192" s="1"/>
      <c r="CT192" s="143"/>
      <c r="CU192" s="196"/>
      <c r="CV192" s="197"/>
      <c r="CX192" s="206"/>
      <c r="CY192" s="53"/>
      <c r="CZ192" s="53"/>
      <c r="DA192" s="53"/>
      <c r="DB192" s="53"/>
      <c r="DC192" s="53"/>
      <c r="DD192" s="53"/>
      <c r="DE192" s="53"/>
      <c r="DF192" s="53"/>
      <c r="DG192" s="53"/>
      <c r="DH192" s="53"/>
      <c r="DI192" s="53"/>
      <c r="DJ192" s="53"/>
      <c r="DK192" s="53"/>
      <c r="DL192" s="53"/>
      <c r="DM192" s="53"/>
      <c r="DN192" s="53"/>
      <c r="DO192" s="53"/>
      <c r="DP192" s="53"/>
      <c r="DQ192" s="53"/>
      <c r="DR192" s="53"/>
      <c r="DS192" s="53"/>
      <c r="DT192" s="53"/>
      <c r="DU192" s="53"/>
      <c r="DV192" s="53"/>
      <c r="DW192" s="53"/>
      <c r="DX192" s="53"/>
      <c r="DZ192" s="173"/>
      <c r="EA192" s="173"/>
      <c r="EB192" s="344"/>
      <c r="EC192" s="176"/>
      <c r="ED192" s="176"/>
      <c r="EE192" s="176"/>
      <c r="EF192" s="176"/>
      <c r="EG192" s="176"/>
      <c r="EH192" s="176"/>
      <c r="EI192" s="176"/>
      <c r="EJ192" s="176"/>
      <c r="EK192" s="176"/>
      <c r="EL192" s="176"/>
      <c r="EM192" s="225"/>
      <c r="EN192" s="176"/>
      <c r="EO192" s="176"/>
      <c r="EP192" s="176"/>
      <c r="EQ192" s="176"/>
      <c r="ER192" s="176"/>
      <c r="ES192" s="176"/>
      <c r="ET192" s="176"/>
      <c r="EU192" s="176"/>
      <c r="EV192" s="176"/>
      <c r="EW192" s="176"/>
      <c r="EX192" s="176"/>
      <c r="EY192" s="176"/>
      <c r="EZ192" s="176"/>
      <c r="FA192" s="176"/>
      <c r="FB192" s="176"/>
      <c r="FC192" s="176"/>
      <c r="FD192" s="176"/>
      <c r="FE192" s="176"/>
      <c r="FF192" s="178"/>
      <c r="FG192" s="203"/>
      <c r="FH192" s="178"/>
      <c r="FI192" s="177"/>
      <c r="FJ192" s="177"/>
    </row>
    <row r="193" spans="1:166" x14ac:dyDescent="0.3">
      <c r="A193" s="1"/>
      <c r="CT193" s="143"/>
      <c r="CU193" s="196"/>
      <c r="CV193" s="197"/>
      <c r="CX193" s="206"/>
      <c r="CY193" s="53"/>
      <c r="CZ193" s="53"/>
      <c r="DA193" s="53"/>
      <c r="DB193" s="53"/>
      <c r="DC193" s="53"/>
      <c r="DD193" s="53"/>
      <c r="DE193" s="53"/>
      <c r="DF193" s="53"/>
      <c r="DG193" s="53"/>
      <c r="DH193" s="53"/>
      <c r="DI193" s="53"/>
      <c r="DJ193" s="53"/>
      <c r="DK193" s="53"/>
      <c r="DL193" s="53"/>
      <c r="DM193" s="53"/>
      <c r="DN193" s="53"/>
      <c r="DO193" s="53"/>
      <c r="DP193" s="53"/>
      <c r="DQ193" s="53"/>
      <c r="DR193" s="53"/>
      <c r="DS193" s="53"/>
      <c r="DT193" s="53"/>
      <c r="DU193" s="53"/>
      <c r="DV193" s="53"/>
      <c r="DW193" s="53"/>
      <c r="DX193" s="53"/>
      <c r="DZ193" s="173"/>
      <c r="EA193" s="173"/>
      <c r="EB193" s="344"/>
      <c r="EC193" s="176"/>
      <c r="ED193" s="176"/>
      <c r="EE193" s="176"/>
      <c r="EF193" s="176"/>
      <c r="EG193" s="176"/>
      <c r="EH193" s="176"/>
      <c r="EI193" s="176"/>
      <c r="EJ193" s="176"/>
      <c r="EK193" s="176"/>
      <c r="EL193" s="176"/>
      <c r="EM193" s="225"/>
      <c r="EN193" s="176"/>
      <c r="EO193" s="176"/>
      <c r="EP193" s="176"/>
      <c r="EQ193" s="176"/>
      <c r="ER193" s="176"/>
      <c r="ES193" s="176"/>
      <c r="ET193" s="176"/>
      <c r="EU193" s="176"/>
      <c r="EV193" s="176"/>
      <c r="EW193" s="176"/>
      <c r="EX193" s="176"/>
      <c r="EY193" s="176"/>
      <c r="EZ193" s="176"/>
      <c r="FA193" s="176"/>
      <c r="FB193" s="176"/>
      <c r="FC193" s="176"/>
      <c r="FD193" s="176"/>
      <c r="FE193" s="176"/>
      <c r="FF193" s="178"/>
      <c r="FG193" s="203"/>
      <c r="FH193" s="178"/>
      <c r="FI193" s="177"/>
      <c r="FJ193" s="177"/>
    </row>
    <row r="194" spans="1:166" x14ac:dyDescent="0.3">
      <c r="A194" s="1"/>
      <c r="CT194" s="143"/>
      <c r="CU194" s="196"/>
      <c r="CV194" s="197"/>
      <c r="CX194" s="206"/>
      <c r="CY194" s="53"/>
      <c r="CZ194" s="53"/>
      <c r="DA194" s="53"/>
      <c r="DB194" s="53"/>
      <c r="DC194" s="53"/>
      <c r="DD194" s="53"/>
      <c r="DE194" s="53"/>
      <c r="DF194" s="53"/>
      <c r="DG194" s="53"/>
      <c r="DH194" s="53"/>
      <c r="DI194" s="53"/>
      <c r="DJ194" s="53"/>
      <c r="DK194" s="53"/>
      <c r="DL194" s="53"/>
      <c r="DM194" s="53"/>
      <c r="DN194" s="53"/>
      <c r="DO194" s="53"/>
      <c r="DP194" s="53"/>
      <c r="DQ194" s="53"/>
      <c r="DR194" s="53"/>
      <c r="DS194" s="53"/>
      <c r="DT194" s="53"/>
      <c r="DU194" s="53"/>
      <c r="DV194" s="53"/>
      <c r="DW194" s="53"/>
      <c r="DX194" s="53"/>
      <c r="DZ194" s="173"/>
      <c r="EA194" s="173"/>
      <c r="EB194" s="344"/>
      <c r="EC194" s="176"/>
      <c r="ED194" s="176"/>
      <c r="EE194" s="176"/>
      <c r="EF194" s="176"/>
      <c r="EG194" s="176"/>
      <c r="EH194" s="176"/>
      <c r="EI194" s="176"/>
      <c r="EJ194" s="176"/>
      <c r="EK194" s="176"/>
      <c r="EL194" s="176"/>
      <c r="EM194" s="225"/>
      <c r="EN194" s="176"/>
      <c r="EO194" s="176"/>
      <c r="EP194" s="176"/>
      <c r="EQ194" s="176"/>
      <c r="ER194" s="176"/>
      <c r="ES194" s="176"/>
      <c r="ET194" s="176"/>
      <c r="EU194" s="176"/>
      <c r="EV194" s="176"/>
      <c r="EW194" s="176"/>
      <c r="EX194" s="176"/>
      <c r="EY194" s="176"/>
      <c r="EZ194" s="176"/>
      <c r="FA194" s="176"/>
      <c r="FB194" s="176"/>
      <c r="FC194" s="176"/>
      <c r="FD194" s="176"/>
      <c r="FE194" s="176"/>
      <c r="FF194" s="178"/>
      <c r="FG194" s="203"/>
      <c r="FH194" s="178"/>
      <c r="FI194" s="177"/>
      <c r="FJ194" s="177"/>
    </row>
    <row r="195" spans="1:166" x14ac:dyDescent="0.3">
      <c r="A195" s="1"/>
      <c r="CT195" s="143"/>
      <c r="CU195" s="196"/>
      <c r="CV195" s="197"/>
      <c r="CX195" s="206"/>
      <c r="CY195" s="53"/>
      <c r="CZ195" s="53"/>
      <c r="DA195" s="53"/>
      <c r="DB195" s="53"/>
      <c r="DC195" s="53"/>
      <c r="DD195" s="53"/>
      <c r="DE195" s="53"/>
      <c r="DF195" s="53"/>
      <c r="DG195" s="53"/>
      <c r="DH195" s="53"/>
      <c r="DI195" s="53"/>
      <c r="DJ195" s="53"/>
      <c r="DK195" s="53"/>
      <c r="DL195" s="53"/>
      <c r="DM195" s="53"/>
      <c r="DN195" s="53"/>
      <c r="DO195" s="53"/>
      <c r="DP195" s="53"/>
      <c r="DQ195" s="53"/>
      <c r="DR195" s="53"/>
      <c r="DS195" s="53"/>
      <c r="DT195" s="53"/>
      <c r="DU195" s="53"/>
      <c r="DV195" s="53"/>
      <c r="DW195" s="53"/>
      <c r="DX195" s="53"/>
      <c r="DZ195" s="173"/>
      <c r="EA195" s="173"/>
      <c r="EB195" s="344"/>
      <c r="EC195" s="176"/>
      <c r="ED195" s="176"/>
      <c r="EE195" s="176"/>
      <c r="EF195" s="176"/>
      <c r="EG195" s="176"/>
      <c r="EH195" s="176"/>
      <c r="EI195" s="176"/>
      <c r="EJ195" s="176"/>
      <c r="EK195" s="176"/>
      <c r="EL195" s="176"/>
      <c r="EM195" s="225"/>
      <c r="EN195" s="176"/>
      <c r="EO195" s="176"/>
      <c r="EP195" s="176"/>
      <c r="EQ195" s="176"/>
      <c r="ER195" s="176"/>
      <c r="ES195" s="176"/>
      <c r="ET195" s="176"/>
      <c r="EU195" s="176"/>
      <c r="EV195" s="176"/>
      <c r="EW195" s="176"/>
      <c r="EX195" s="176"/>
      <c r="EY195" s="176"/>
      <c r="EZ195" s="176"/>
      <c r="FA195" s="176"/>
      <c r="FB195" s="176"/>
      <c r="FC195" s="176"/>
      <c r="FD195" s="176"/>
      <c r="FE195" s="176"/>
      <c r="FF195" s="178"/>
      <c r="FG195" s="203"/>
      <c r="FH195" s="178"/>
      <c r="FI195" s="177"/>
      <c r="FJ195" s="177"/>
    </row>
    <row r="196" spans="1:166" x14ac:dyDescent="0.3">
      <c r="A196" s="1"/>
      <c r="CT196" s="143"/>
      <c r="CU196" s="196"/>
      <c r="CV196" s="197"/>
      <c r="CX196" s="206"/>
      <c r="CY196" s="53"/>
      <c r="CZ196" s="53"/>
      <c r="DA196" s="53"/>
      <c r="DB196" s="53"/>
      <c r="DC196" s="53"/>
      <c r="DD196" s="53"/>
      <c r="DE196" s="53"/>
      <c r="DF196" s="53"/>
      <c r="DG196" s="53"/>
      <c r="DH196" s="53"/>
      <c r="DI196" s="53"/>
      <c r="DJ196" s="53"/>
      <c r="DK196" s="53"/>
      <c r="DL196" s="53"/>
      <c r="DM196" s="53"/>
      <c r="DN196" s="53"/>
      <c r="DO196" s="53"/>
      <c r="DP196" s="53"/>
      <c r="DQ196" s="53"/>
      <c r="DR196" s="53"/>
      <c r="DS196" s="53"/>
      <c r="DT196" s="53"/>
      <c r="DU196" s="53"/>
      <c r="DV196" s="53"/>
      <c r="DW196" s="53"/>
      <c r="DX196" s="53"/>
      <c r="DZ196" s="173"/>
      <c r="EA196" s="173"/>
      <c r="EB196" s="344"/>
      <c r="EC196" s="176"/>
      <c r="ED196" s="176"/>
      <c r="EE196" s="176"/>
      <c r="EF196" s="176"/>
      <c r="EG196" s="176"/>
      <c r="EH196" s="176"/>
      <c r="EI196" s="176"/>
      <c r="EJ196" s="176"/>
      <c r="EK196" s="176"/>
      <c r="EL196" s="176"/>
      <c r="EM196" s="225"/>
      <c r="EN196" s="176"/>
      <c r="EO196" s="176"/>
      <c r="EP196" s="176"/>
      <c r="EQ196" s="176"/>
      <c r="ER196" s="176"/>
      <c r="ES196" s="176"/>
      <c r="ET196" s="176"/>
      <c r="EU196" s="176"/>
      <c r="EV196" s="176"/>
      <c r="EW196" s="176"/>
      <c r="EX196" s="176"/>
      <c r="EY196" s="176"/>
      <c r="EZ196" s="176"/>
      <c r="FA196" s="176"/>
      <c r="FB196" s="176"/>
      <c r="FC196" s="176"/>
      <c r="FD196" s="176"/>
      <c r="FE196" s="176"/>
      <c r="FF196" s="178"/>
      <c r="FG196" s="203"/>
      <c r="FH196" s="178"/>
      <c r="FI196" s="177"/>
      <c r="FJ196" s="177"/>
    </row>
    <row r="197" spans="1:166" x14ac:dyDescent="0.3">
      <c r="A197" s="1"/>
      <c r="CT197" s="143"/>
      <c r="CU197" s="196"/>
      <c r="CV197" s="197"/>
      <c r="CX197" s="206"/>
      <c r="CY197" s="53"/>
      <c r="CZ197" s="53"/>
      <c r="DA197" s="53"/>
      <c r="DB197" s="53"/>
      <c r="DC197" s="53"/>
      <c r="DD197" s="53"/>
      <c r="DE197" s="53"/>
      <c r="DF197" s="53"/>
      <c r="DG197" s="53"/>
      <c r="DH197" s="53"/>
      <c r="DI197" s="53"/>
      <c r="DJ197" s="53"/>
      <c r="DK197" s="53"/>
      <c r="DL197" s="53"/>
      <c r="DM197" s="53"/>
      <c r="DN197" s="53"/>
      <c r="DO197" s="53"/>
      <c r="DP197" s="53"/>
      <c r="DQ197" s="53"/>
      <c r="DR197" s="53"/>
      <c r="DS197" s="53"/>
      <c r="DT197" s="53"/>
      <c r="DU197" s="53"/>
      <c r="DV197" s="53"/>
      <c r="DW197" s="53"/>
      <c r="DX197" s="53"/>
      <c r="DZ197" s="173"/>
      <c r="EA197" s="173"/>
      <c r="EB197" s="344"/>
      <c r="EC197" s="176"/>
      <c r="ED197" s="176"/>
      <c r="EE197" s="176"/>
      <c r="EF197" s="176"/>
      <c r="EG197" s="176"/>
      <c r="EH197" s="176"/>
      <c r="EI197" s="176"/>
      <c r="EJ197" s="176"/>
      <c r="EK197" s="176"/>
      <c r="EL197" s="176"/>
      <c r="EM197" s="225"/>
      <c r="EN197" s="176"/>
      <c r="EO197" s="176"/>
      <c r="EP197" s="176"/>
      <c r="EQ197" s="176"/>
      <c r="ER197" s="176"/>
      <c r="ES197" s="176"/>
      <c r="ET197" s="176"/>
      <c r="EU197" s="176"/>
      <c r="EV197" s="176"/>
      <c r="EW197" s="176"/>
      <c r="EX197" s="176"/>
      <c r="EY197" s="176"/>
      <c r="EZ197" s="176"/>
      <c r="FA197" s="176"/>
      <c r="FB197" s="176"/>
      <c r="FC197" s="176"/>
      <c r="FD197" s="176"/>
      <c r="FE197" s="176"/>
      <c r="FF197" s="178"/>
      <c r="FG197" s="203"/>
      <c r="FH197" s="178"/>
      <c r="FI197" s="177"/>
      <c r="FJ197" s="177"/>
    </row>
    <row r="198" spans="1:166" x14ac:dyDescent="0.3">
      <c r="A198" s="1"/>
      <c r="CT198" s="143"/>
      <c r="CU198" s="196"/>
      <c r="CV198" s="197"/>
      <c r="CX198" s="206"/>
      <c r="CY198" s="53"/>
      <c r="CZ198" s="53"/>
      <c r="DA198" s="53"/>
      <c r="DB198" s="53"/>
      <c r="DC198" s="53"/>
      <c r="DD198" s="53"/>
      <c r="DE198" s="53"/>
      <c r="DF198" s="53"/>
      <c r="DG198" s="53"/>
      <c r="DH198" s="53"/>
      <c r="DI198" s="53"/>
      <c r="DJ198" s="53"/>
      <c r="DK198" s="53"/>
      <c r="DL198" s="53"/>
      <c r="DM198" s="53"/>
      <c r="DN198" s="53"/>
      <c r="DO198" s="53"/>
      <c r="DP198" s="53"/>
      <c r="DQ198" s="53"/>
      <c r="DR198" s="53"/>
      <c r="DS198" s="53"/>
      <c r="DT198" s="53"/>
      <c r="DU198" s="53"/>
      <c r="DV198" s="53"/>
      <c r="DW198" s="53"/>
      <c r="DX198" s="53"/>
      <c r="DZ198" s="173"/>
      <c r="EA198" s="173"/>
      <c r="EB198" s="344"/>
      <c r="EC198" s="176"/>
      <c r="ED198" s="176"/>
      <c r="EE198" s="176"/>
      <c r="EF198" s="176"/>
      <c r="EG198" s="176"/>
      <c r="EH198" s="176"/>
      <c r="EI198" s="176"/>
      <c r="EJ198" s="176"/>
      <c r="EK198" s="176"/>
      <c r="EL198" s="176"/>
      <c r="EM198" s="225"/>
      <c r="EN198" s="176"/>
      <c r="EO198" s="176"/>
      <c r="EP198" s="176"/>
      <c r="EQ198" s="176"/>
      <c r="ER198" s="176"/>
      <c r="ES198" s="176"/>
      <c r="ET198" s="176"/>
      <c r="EU198" s="176"/>
      <c r="EV198" s="176"/>
      <c r="EW198" s="176"/>
      <c r="EX198" s="176"/>
      <c r="EY198" s="176"/>
      <c r="EZ198" s="176"/>
      <c r="FA198" s="176"/>
      <c r="FB198" s="176"/>
      <c r="FC198" s="176"/>
      <c r="FD198" s="176"/>
      <c r="FE198" s="176"/>
      <c r="FF198" s="178"/>
      <c r="FG198" s="203"/>
      <c r="FH198" s="178"/>
      <c r="FI198" s="177"/>
      <c r="FJ198" s="177"/>
    </row>
    <row r="199" spans="1:166" x14ac:dyDescent="0.3">
      <c r="A199" s="1"/>
      <c r="CT199" s="143"/>
      <c r="CU199" s="196"/>
      <c r="CV199" s="197"/>
      <c r="CX199" s="206"/>
      <c r="CY199" s="53"/>
      <c r="CZ199" s="53"/>
      <c r="DA199" s="53"/>
      <c r="DB199" s="53"/>
      <c r="DC199" s="53"/>
      <c r="DD199" s="53"/>
      <c r="DE199" s="53"/>
      <c r="DF199" s="53"/>
      <c r="DG199" s="53"/>
      <c r="DH199" s="53"/>
      <c r="DI199" s="53"/>
      <c r="DJ199" s="53"/>
      <c r="DK199" s="53"/>
      <c r="DL199" s="53"/>
      <c r="DM199" s="53"/>
      <c r="DN199" s="53"/>
      <c r="DO199" s="53"/>
      <c r="DP199" s="53"/>
      <c r="DQ199" s="53"/>
      <c r="DR199" s="53"/>
      <c r="DS199" s="53"/>
      <c r="DT199" s="53"/>
      <c r="DU199" s="53"/>
      <c r="DV199" s="53"/>
      <c r="DW199" s="53"/>
      <c r="DX199" s="53"/>
      <c r="DZ199" s="173"/>
      <c r="EA199" s="173"/>
      <c r="EB199" s="344"/>
      <c r="EC199" s="176"/>
      <c r="ED199" s="176"/>
      <c r="EE199" s="176"/>
      <c r="EF199" s="176"/>
      <c r="EG199" s="176"/>
      <c r="EH199" s="176"/>
      <c r="EI199" s="176"/>
      <c r="EJ199" s="176"/>
      <c r="EK199" s="176"/>
      <c r="EL199" s="176"/>
      <c r="EM199" s="225"/>
      <c r="EN199" s="176"/>
      <c r="EO199" s="176"/>
      <c r="EP199" s="176"/>
      <c r="EQ199" s="176"/>
      <c r="ER199" s="176"/>
      <c r="ES199" s="176"/>
      <c r="ET199" s="176"/>
      <c r="EU199" s="176"/>
      <c r="EV199" s="176"/>
      <c r="EW199" s="176"/>
      <c r="EX199" s="176"/>
      <c r="EY199" s="176"/>
      <c r="EZ199" s="176"/>
      <c r="FA199" s="176"/>
      <c r="FB199" s="176"/>
      <c r="FC199" s="176"/>
      <c r="FD199" s="176"/>
      <c r="FE199" s="176"/>
      <c r="FF199" s="178"/>
      <c r="FG199" s="203"/>
      <c r="FH199" s="178"/>
      <c r="FI199" s="177"/>
      <c r="FJ199" s="177"/>
    </row>
    <row r="200" spans="1:166" x14ac:dyDescent="0.3">
      <c r="A200" s="1"/>
      <c r="CT200" s="143"/>
      <c r="CU200" s="196"/>
      <c r="CV200" s="197"/>
      <c r="CX200" s="206"/>
      <c r="CY200" s="53"/>
      <c r="CZ200" s="53"/>
      <c r="DA200" s="53"/>
      <c r="DB200" s="53"/>
      <c r="DC200" s="53"/>
      <c r="DD200" s="53"/>
      <c r="DE200" s="53"/>
      <c r="DF200" s="53"/>
      <c r="DG200" s="53"/>
      <c r="DH200" s="53"/>
      <c r="DI200" s="53"/>
      <c r="DJ200" s="53"/>
      <c r="DK200" s="53"/>
      <c r="DL200" s="53"/>
      <c r="DM200" s="53"/>
      <c r="DN200" s="53"/>
      <c r="DO200" s="53"/>
      <c r="DP200" s="53"/>
      <c r="DQ200" s="53"/>
      <c r="DR200" s="53"/>
      <c r="DS200" s="53"/>
      <c r="DT200" s="53"/>
      <c r="DU200" s="53"/>
      <c r="DV200" s="53"/>
      <c r="DW200" s="53"/>
      <c r="DX200" s="53"/>
      <c r="DZ200" s="173"/>
      <c r="EA200" s="173"/>
      <c r="EB200" s="344"/>
      <c r="EC200" s="176"/>
      <c r="ED200" s="176"/>
      <c r="EE200" s="176"/>
      <c r="EF200" s="176"/>
      <c r="EG200" s="176"/>
      <c r="EH200" s="176"/>
      <c r="EI200" s="176"/>
      <c r="EJ200" s="176"/>
      <c r="EK200" s="176"/>
      <c r="EL200" s="176"/>
      <c r="EM200" s="225"/>
      <c r="EN200" s="176"/>
      <c r="EO200" s="176"/>
      <c r="EP200" s="176"/>
      <c r="EQ200" s="176"/>
      <c r="ER200" s="176"/>
      <c r="ES200" s="176"/>
      <c r="ET200" s="176"/>
      <c r="EU200" s="176"/>
      <c r="EV200" s="176"/>
      <c r="EW200" s="176"/>
      <c r="EX200" s="176"/>
      <c r="EY200" s="176"/>
      <c r="EZ200" s="176"/>
      <c r="FA200" s="176"/>
      <c r="FB200" s="176"/>
      <c r="FC200" s="176"/>
      <c r="FD200" s="176"/>
      <c r="FE200" s="176"/>
      <c r="FF200" s="178"/>
      <c r="FG200" s="203"/>
      <c r="FH200" s="178"/>
      <c r="FI200" s="177"/>
      <c r="FJ200" s="177"/>
    </row>
    <row r="201" spans="1:166" x14ac:dyDescent="0.3">
      <c r="A201" s="1"/>
      <c r="CT201" s="143"/>
      <c r="CU201" s="196"/>
      <c r="CV201" s="197"/>
      <c r="CX201" s="206"/>
      <c r="CY201" s="53"/>
      <c r="CZ201" s="53"/>
      <c r="DA201" s="53"/>
      <c r="DB201" s="53"/>
      <c r="DC201" s="53"/>
      <c r="DD201" s="53"/>
      <c r="DE201" s="53"/>
      <c r="DF201" s="53"/>
      <c r="DG201" s="53"/>
      <c r="DH201" s="53"/>
      <c r="DI201" s="53"/>
      <c r="DJ201" s="53"/>
      <c r="DK201" s="53"/>
      <c r="DL201" s="53"/>
      <c r="DM201" s="53"/>
      <c r="DN201" s="53"/>
      <c r="DO201" s="53"/>
      <c r="DP201" s="53"/>
      <c r="DQ201" s="53"/>
      <c r="DR201" s="53"/>
      <c r="DS201" s="53"/>
      <c r="DT201" s="53"/>
      <c r="DU201" s="53"/>
      <c r="DV201" s="53"/>
      <c r="DW201" s="53"/>
      <c r="DX201" s="53"/>
      <c r="DZ201" s="173"/>
      <c r="EA201" s="173"/>
      <c r="EB201" s="344"/>
      <c r="EC201" s="176"/>
      <c r="ED201" s="176"/>
      <c r="EE201" s="176"/>
      <c r="EF201" s="176"/>
      <c r="EG201" s="176"/>
      <c r="EH201" s="176"/>
      <c r="EI201" s="176"/>
      <c r="EJ201" s="176"/>
      <c r="EK201" s="176"/>
      <c r="EL201" s="176"/>
      <c r="EM201" s="225"/>
      <c r="EN201" s="176"/>
      <c r="EO201" s="176"/>
      <c r="EP201" s="176"/>
      <c r="EQ201" s="176"/>
      <c r="ER201" s="176"/>
      <c r="ES201" s="176"/>
      <c r="ET201" s="176"/>
      <c r="EU201" s="176"/>
      <c r="EV201" s="176"/>
      <c r="EW201" s="176"/>
      <c r="EX201" s="176"/>
      <c r="EY201" s="176"/>
      <c r="EZ201" s="176"/>
      <c r="FA201" s="176"/>
      <c r="FB201" s="176"/>
      <c r="FC201" s="176"/>
      <c r="FD201" s="176"/>
      <c r="FE201" s="176"/>
      <c r="FF201" s="178"/>
      <c r="FG201" s="203"/>
      <c r="FH201" s="178"/>
      <c r="FI201" s="177"/>
      <c r="FJ201" s="177"/>
    </row>
    <row r="202" spans="1:166" x14ac:dyDescent="0.3">
      <c r="A202" s="1"/>
      <c r="CT202" s="143"/>
      <c r="CU202" s="196"/>
      <c r="CV202" s="197"/>
      <c r="CX202" s="206"/>
      <c r="CY202" s="53"/>
      <c r="CZ202" s="53"/>
      <c r="DA202" s="53"/>
      <c r="DB202" s="53"/>
      <c r="DC202" s="53"/>
      <c r="DD202" s="53"/>
      <c r="DE202" s="53"/>
      <c r="DF202" s="53"/>
      <c r="DG202" s="53"/>
      <c r="DH202" s="53"/>
      <c r="DI202" s="53"/>
      <c r="DJ202" s="53"/>
      <c r="DK202" s="53"/>
      <c r="DL202" s="53"/>
      <c r="DM202" s="53"/>
      <c r="DN202" s="53"/>
      <c r="DO202" s="53"/>
      <c r="DP202" s="53"/>
      <c r="DQ202" s="53"/>
      <c r="DR202" s="53"/>
      <c r="DS202" s="53"/>
      <c r="DT202" s="53"/>
      <c r="DU202" s="53"/>
      <c r="DV202" s="53"/>
      <c r="DW202" s="53"/>
      <c r="DX202" s="53"/>
      <c r="DZ202" s="173"/>
      <c r="EA202" s="173"/>
      <c r="EB202" s="344"/>
      <c r="EC202" s="176"/>
      <c r="ED202" s="176"/>
      <c r="EE202" s="176"/>
      <c r="EF202" s="176"/>
      <c r="EG202" s="176"/>
      <c r="EH202" s="176"/>
      <c r="EI202" s="176"/>
      <c r="EJ202" s="176"/>
      <c r="EK202" s="176"/>
      <c r="EL202" s="176"/>
      <c r="EM202" s="225"/>
      <c r="EN202" s="176"/>
      <c r="EO202" s="176"/>
      <c r="EP202" s="176"/>
      <c r="EQ202" s="176"/>
      <c r="ER202" s="176"/>
      <c r="ES202" s="176"/>
      <c r="ET202" s="176"/>
      <c r="EU202" s="176"/>
      <c r="EV202" s="176"/>
      <c r="EW202" s="176"/>
      <c r="EX202" s="176"/>
      <c r="EY202" s="176"/>
      <c r="EZ202" s="176"/>
      <c r="FA202" s="176"/>
      <c r="FB202" s="176"/>
      <c r="FC202" s="176"/>
      <c r="FD202" s="176"/>
      <c r="FE202" s="176"/>
      <c r="FF202" s="178"/>
      <c r="FG202" s="203"/>
      <c r="FH202" s="178"/>
      <c r="FI202" s="177"/>
      <c r="FJ202" s="177"/>
    </row>
    <row r="203" spans="1:166" x14ac:dyDescent="0.3">
      <c r="A203" s="1"/>
      <c r="CT203" s="143"/>
      <c r="CU203" s="196"/>
      <c r="CV203" s="197"/>
      <c r="CX203" s="206"/>
      <c r="CY203" s="53"/>
      <c r="CZ203" s="53"/>
      <c r="DA203" s="53"/>
      <c r="DB203" s="53"/>
      <c r="DC203" s="53"/>
      <c r="DD203" s="53"/>
      <c r="DE203" s="53"/>
      <c r="DF203" s="53"/>
      <c r="DG203" s="53"/>
      <c r="DH203" s="53"/>
      <c r="DI203" s="53"/>
      <c r="DJ203" s="53"/>
      <c r="DK203" s="53"/>
      <c r="DL203" s="53"/>
      <c r="DM203" s="53"/>
      <c r="DN203" s="53"/>
      <c r="DO203" s="53"/>
      <c r="DP203" s="53"/>
      <c r="DQ203" s="53"/>
      <c r="DR203" s="53"/>
      <c r="DS203" s="53"/>
      <c r="DT203" s="53"/>
      <c r="DU203" s="53"/>
      <c r="DV203" s="53"/>
      <c r="DW203" s="53"/>
      <c r="DX203" s="53"/>
      <c r="DZ203" s="173"/>
      <c r="EA203" s="173"/>
      <c r="EB203" s="344"/>
      <c r="EC203" s="176"/>
      <c r="ED203" s="176"/>
      <c r="EE203" s="176"/>
      <c r="EF203" s="176"/>
      <c r="EG203" s="176"/>
      <c r="EH203" s="176"/>
      <c r="EI203" s="176"/>
      <c r="EJ203" s="176"/>
      <c r="EK203" s="176"/>
      <c r="EL203" s="176"/>
      <c r="EM203" s="225"/>
      <c r="EN203" s="176"/>
      <c r="EO203" s="176"/>
      <c r="EP203" s="176"/>
      <c r="EQ203" s="176"/>
      <c r="ER203" s="176"/>
      <c r="ES203" s="176"/>
      <c r="ET203" s="176"/>
      <c r="EU203" s="176"/>
      <c r="EV203" s="176"/>
      <c r="EW203" s="176"/>
      <c r="EX203" s="176"/>
      <c r="EY203" s="176"/>
      <c r="EZ203" s="176"/>
      <c r="FA203" s="176"/>
      <c r="FB203" s="176"/>
      <c r="FC203" s="176"/>
      <c r="FD203" s="176"/>
      <c r="FE203" s="176"/>
      <c r="FF203" s="178"/>
      <c r="FG203" s="203"/>
      <c r="FH203" s="178"/>
      <c r="FI203" s="177"/>
      <c r="FJ203" s="177"/>
    </row>
    <row r="204" spans="1:166" x14ac:dyDescent="0.3">
      <c r="A204" s="1"/>
      <c r="CT204" s="143"/>
      <c r="CU204" s="196"/>
      <c r="CV204" s="197"/>
      <c r="CX204" s="206"/>
      <c r="CY204" s="53"/>
      <c r="CZ204" s="53"/>
      <c r="DA204" s="53"/>
      <c r="DB204" s="53"/>
      <c r="DC204" s="53"/>
      <c r="DD204" s="53"/>
      <c r="DE204" s="53"/>
      <c r="DF204" s="53"/>
      <c r="DG204" s="53"/>
      <c r="DH204" s="53"/>
      <c r="DI204" s="53"/>
      <c r="DJ204" s="53"/>
      <c r="DK204" s="53"/>
      <c r="DL204" s="53"/>
      <c r="DM204" s="53"/>
      <c r="DN204" s="53"/>
      <c r="DO204" s="53"/>
      <c r="DP204" s="53"/>
      <c r="DQ204" s="53"/>
      <c r="DR204" s="53"/>
      <c r="DS204" s="53"/>
      <c r="DT204" s="53"/>
      <c r="DU204" s="53"/>
      <c r="DV204" s="53"/>
      <c r="DW204" s="53"/>
      <c r="DX204" s="53"/>
      <c r="DZ204" s="173"/>
      <c r="EA204" s="173"/>
      <c r="EB204" s="344"/>
      <c r="EC204" s="176"/>
      <c r="ED204" s="176"/>
      <c r="EE204" s="176"/>
      <c r="EF204" s="176"/>
      <c r="EG204" s="176"/>
      <c r="EH204" s="176"/>
      <c r="EI204" s="176"/>
      <c r="EJ204" s="176"/>
      <c r="EK204" s="176"/>
      <c r="EL204" s="176"/>
      <c r="EM204" s="225"/>
      <c r="EN204" s="176"/>
      <c r="EO204" s="176"/>
      <c r="EP204" s="176"/>
      <c r="EQ204" s="176"/>
      <c r="ER204" s="176"/>
      <c r="ES204" s="176"/>
      <c r="ET204" s="176"/>
      <c r="EU204" s="176"/>
      <c r="EV204" s="176"/>
      <c r="EW204" s="176"/>
      <c r="EX204" s="176"/>
      <c r="EY204" s="176"/>
      <c r="EZ204" s="176"/>
      <c r="FA204" s="176"/>
      <c r="FB204" s="176"/>
      <c r="FC204" s="176"/>
      <c r="FD204" s="176"/>
      <c r="FE204" s="176"/>
      <c r="FF204" s="178"/>
      <c r="FG204" s="203"/>
      <c r="FH204" s="178"/>
      <c r="FI204" s="177"/>
      <c r="FJ204" s="177"/>
    </row>
  </sheetData>
  <sortState xmlns:xlrd2="http://schemas.microsoft.com/office/spreadsheetml/2017/richdata2" ref="A2:FH81">
    <sortCondition ref="E62:E81"/>
  </sortState>
  <conditionalFormatting sqref="F1:G1048576">
    <cfRule type="cellIs" dxfId="20" priority="7" operator="equal">
      <formula>"WIN"</formula>
    </cfRule>
    <cfRule type="cellIs" dxfId="19" priority="2785" operator="equal">
      <formula>"In"</formula>
    </cfRule>
  </conditionalFormatting>
  <conditionalFormatting sqref="G1:G1048576">
    <cfRule type="colorScale" priority="1">
      <colorScale>
        <cfvo type="formula" val="TODAY()"/>
        <cfvo type="max"/>
        <color rgb="FFFCFCFF"/>
        <color rgb="FF63BE7B"/>
      </colorScale>
    </cfRule>
  </conditionalFormatting>
  <conditionalFormatting sqref="L1:L1048576">
    <cfRule type="colorScale" priority="72">
      <colorScale>
        <cfvo type="min"/>
        <cfvo type="num" val="11.5"/>
        <cfvo type="max"/>
        <color rgb="FF63BE7B"/>
        <color rgb="FFFFEB84"/>
        <color rgb="FFF8696B"/>
      </colorScale>
    </cfRule>
  </conditionalFormatting>
  <conditionalFormatting sqref="M1:M1048576">
    <cfRule type="colorScale" priority="884">
      <colorScale>
        <cfvo type="min"/>
        <cfvo type="num" val="45"/>
        <cfvo type="num" val="100"/>
        <color rgb="FFF8696B"/>
        <color rgb="FFFCFCFF"/>
        <color rgb="FF0070C0"/>
      </colorScale>
    </cfRule>
  </conditionalFormatting>
  <conditionalFormatting sqref="N2:N178">
    <cfRule type="cellIs" dxfId="18" priority="88" operator="equal">
      <formula>0</formula>
    </cfRule>
    <cfRule type="cellIs" dxfId="17" priority="89" operator="equal">
      <formula>1</formula>
    </cfRule>
  </conditionalFormatting>
  <conditionalFormatting sqref="P1:P1048576">
    <cfRule type="colorScale" priority="15">
      <colorScale>
        <cfvo type="min"/>
        <cfvo type="num" val="100"/>
        <color rgb="FF63BE7B"/>
        <color rgb="FFFFEF9C"/>
      </colorScale>
    </cfRule>
  </conditionalFormatting>
  <conditionalFormatting sqref="Q1:Q1048576">
    <cfRule type="colorScale" priority="14">
      <colorScale>
        <cfvo type="min"/>
        <cfvo type="num" val="100"/>
        <color rgb="FF63BE7B"/>
        <color rgb="FFFFEF9C"/>
      </colorScale>
    </cfRule>
  </conditionalFormatting>
  <conditionalFormatting sqref="R1:R1048576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:V1048576">
    <cfRule type="colorScale" priority="76">
      <colorScale>
        <cfvo type="min"/>
        <cfvo type="max"/>
        <color rgb="FFFCFCFF"/>
        <color rgb="FF63BE7B"/>
      </colorScale>
    </cfRule>
  </conditionalFormatting>
  <conditionalFormatting sqref="W1:W1048576">
    <cfRule type="colorScale" priority="9">
      <colorScale>
        <cfvo type="min"/>
        <cfvo type="max"/>
        <color rgb="FFFCFCFF"/>
        <color rgb="FFF8696B"/>
      </colorScale>
    </cfRule>
  </conditionalFormatting>
  <conditionalFormatting sqref="X1:X1048576">
    <cfRule type="cellIs" dxfId="16" priority="85" operator="equal">
      <formula>1</formula>
    </cfRule>
  </conditionalFormatting>
  <conditionalFormatting sqref="CT1:CT1048576">
    <cfRule type="cellIs" dxfId="15" priority="84" operator="between">
      <formula>180</formula>
      <formula>200</formula>
    </cfRule>
  </conditionalFormatting>
  <conditionalFormatting sqref="CT2:CT204">
    <cfRule type="cellIs" dxfId="14" priority="99" operator="greaterThan">
      <formula>180</formula>
    </cfRule>
  </conditionalFormatting>
  <conditionalFormatting sqref="DH1:DH104857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M1:EM1048576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I2:FJ204">
    <cfRule type="colorScale" priority="5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5C344-FCB3-42F1-96A3-686AD4575C3A}">
  <dimension ref="A1:H41"/>
  <sheetViews>
    <sheetView workbookViewId="0">
      <selection activeCell="G7" sqref="G7"/>
    </sheetView>
  </sheetViews>
  <sheetFormatPr defaultRowHeight="14.4" x14ac:dyDescent="0.3"/>
  <sheetData>
    <row r="1" spans="1:8" x14ac:dyDescent="0.3">
      <c r="A1" s="335" t="s">
        <v>1306</v>
      </c>
    </row>
    <row r="2" spans="1:8" x14ac:dyDescent="0.3">
      <c r="A2" t="s">
        <v>1297</v>
      </c>
      <c r="B2" s="224" t="s">
        <v>1298</v>
      </c>
      <c r="C2" s="224" t="s">
        <v>1299</v>
      </c>
      <c r="D2" t="s">
        <v>1300</v>
      </c>
      <c r="E2" t="s">
        <v>1301</v>
      </c>
      <c r="F2" t="s">
        <v>1302</v>
      </c>
      <c r="G2" t="s">
        <v>1303</v>
      </c>
      <c r="H2" t="s">
        <v>1304</v>
      </c>
    </row>
    <row r="3" spans="1:8" x14ac:dyDescent="0.3">
      <c r="A3">
        <v>-69.316199999999995</v>
      </c>
      <c r="B3">
        <v>1.8452</v>
      </c>
      <c r="C3">
        <v>-2.58E-2</v>
      </c>
      <c r="D3">
        <v>0.80179999999999996</v>
      </c>
      <c r="E3">
        <v>0.3261</v>
      </c>
      <c r="F3">
        <v>-1.1548</v>
      </c>
      <c r="G3">
        <v>-0.4456</v>
      </c>
      <c r="H3">
        <v>0.15290000000000001</v>
      </c>
    </row>
    <row r="5" spans="1:8" x14ac:dyDescent="0.3">
      <c r="A5" t="s">
        <v>1305</v>
      </c>
    </row>
    <row r="6" spans="1:8" x14ac:dyDescent="0.3">
      <c r="A6">
        <v>6.4436999999999998</v>
      </c>
    </row>
    <row r="8" spans="1:8" x14ac:dyDescent="0.3">
      <c r="A8" s="335" t="s">
        <v>1307</v>
      </c>
    </row>
    <row r="9" spans="1:8" x14ac:dyDescent="0.3">
      <c r="A9" t="s">
        <v>1297</v>
      </c>
      <c r="B9" t="s">
        <v>1309</v>
      </c>
      <c r="C9" t="s">
        <v>1308</v>
      </c>
      <c r="D9" s="224" t="s">
        <v>1310</v>
      </c>
      <c r="E9" t="s">
        <v>1311</v>
      </c>
      <c r="F9" t="s">
        <v>1312</v>
      </c>
    </row>
    <row r="10" spans="1:8" x14ac:dyDescent="0.3">
      <c r="A10">
        <v>-22.568999999999999</v>
      </c>
      <c r="B10">
        <v>0.17829999999999999</v>
      </c>
      <c r="C10">
        <v>0.67579999999999996</v>
      </c>
      <c r="D10">
        <v>9.6745000000000001</v>
      </c>
      <c r="E10">
        <v>3.8600000000000002E-2</v>
      </c>
      <c r="F10">
        <v>0.41970000000000002</v>
      </c>
    </row>
    <row r="12" spans="1:8" x14ac:dyDescent="0.3">
      <c r="A12" t="s">
        <v>1305</v>
      </c>
    </row>
    <row r="13" spans="1:8" x14ac:dyDescent="0.3">
      <c r="A13">
        <v>4.9371</v>
      </c>
    </row>
    <row r="15" spans="1:8" x14ac:dyDescent="0.3">
      <c r="A15" s="335" t="s">
        <v>1313</v>
      </c>
    </row>
    <row r="16" spans="1:8" x14ac:dyDescent="0.3">
      <c r="A16" t="s">
        <v>1297</v>
      </c>
      <c r="B16" t="s">
        <v>1311</v>
      </c>
      <c r="C16" t="s">
        <v>1312</v>
      </c>
    </row>
    <row r="17" spans="1:6" x14ac:dyDescent="0.3">
      <c r="A17">
        <v>-6.8685999999999998</v>
      </c>
      <c r="B17">
        <v>0.56120000000000003</v>
      </c>
      <c r="C17">
        <v>0.62319999999999998</v>
      </c>
    </row>
    <row r="19" spans="1:6" x14ac:dyDescent="0.3">
      <c r="A19" t="s">
        <v>1305</v>
      </c>
    </row>
    <row r="20" spans="1:6" x14ac:dyDescent="0.3">
      <c r="A20">
        <v>11.350300000000001</v>
      </c>
    </row>
    <row r="22" spans="1:6" x14ac:dyDescent="0.3">
      <c r="A22" s="335" t="s">
        <v>1314</v>
      </c>
    </row>
    <row r="23" spans="1:6" x14ac:dyDescent="0.3">
      <c r="A23" t="s">
        <v>1297</v>
      </c>
      <c r="B23" s="224" t="s">
        <v>1315</v>
      </c>
      <c r="C23" t="s">
        <v>1316</v>
      </c>
      <c r="D23" t="s">
        <v>1317</v>
      </c>
      <c r="E23" t="s">
        <v>1312</v>
      </c>
    </row>
    <row r="24" spans="1:6" x14ac:dyDescent="0.3">
      <c r="A24">
        <v>-6.0199999999999997E-2</v>
      </c>
      <c r="B24">
        <v>0.58409999999999995</v>
      </c>
      <c r="C24">
        <v>-4.8999999999999998E-3</v>
      </c>
      <c r="D24">
        <v>1.29E-2</v>
      </c>
      <c r="E24">
        <v>1.9E-3</v>
      </c>
    </row>
    <row r="26" spans="1:6" x14ac:dyDescent="0.3">
      <c r="A26" t="s">
        <v>1305</v>
      </c>
    </row>
    <row r="27" spans="1:6" x14ac:dyDescent="0.3">
      <c r="A27">
        <v>7.1900000000000006E-2</v>
      </c>
    </row>
    <row r="29" spans="1:6" x14ac:dyDescent="0.3">
      <c r="A29" s="335" t="s">
        <v>1318</v>
      </c>
    </row>
    <row r="30" spans="1:6" x14ac:dyDescent="0.3">
      <c r="A30" t="s">
        <v>1297</v>
      </c>
      <c r="B30" t="s">
        <v>1319</v>
      </c>
      <c r="C30" t="s">
        <v>1320</v>
      </c>
      <c r="D30" t="s">
        <v>1321</v>
      </c>
      <c r="E30" t="s">
        <v>1322</v>
      </c>
      <c r="F30" t="s">
        <v>1304</v>
      </c>
    </row>
    <row r="31" spans="1:6" x14ac:dyDescent="0.3">
      <c r="A31">
        <v>-26.918700000000001</v>
      </c>
      <c r="B31">
        <v>0.9718</v>
      </c>
      <c r="C31">
        <v>1.6581999999999999</v>
      </c>
      <c r="D31">
        <v>0.1469</v>
      </c>
      <c r="E31">
        <v>-9.3200000000000005E-2</v>
      </c>
      <c r="F31">
        <v>0.27639999999999998</v>
      </c>
    </row>
    <row r="33" spans="1:4" x14ac:dyDescent="0.3">
      <c r="A33" t="s">
        <v>1305</v>
      </c>
    </row>
    <row r="34" spans="1:4" x14ac:dyDescent="0.3">
      <c r="A34">
        <v>6.2766000000000002</v>
      </c>
    </row>
    <row r="36" spans="1:4" x14ac:dyDescent="0.3">
      <c r="A36" s="335" t="s">
        <v>1323</v>
      </c>
    </row>
    <row r="37" spans="1:4" x14ac:dyDescent="0.3">
      <c r="A37" t="s">
        <v>1297</v>
      </c>
      <c r="B37" t="s">
        <v>1324</v>
      </c>
      <c r="C37" t="s">
        <v>1325</v>
      </c>
      <c r="D37" t="s">
        <v>1317</v>
      </c>
    </row>
    <row r="38" spans="1:4" x14ac:dyDescent="0.3">
      <c r="A38">
        <v>-26.189299999999999</v>
      </c>
      <c r="B38">
        <v>1.3317000000000001</v>
      </c>
      <c r="C38">
        <v>-0.18720000000000001</v>
      </c>
      <c r="D38">
        <v>0.23250000000000001</v>
      </c>
    </row>
    <row r="40" spans="1:4" x14ac:dyDescent="0.3">
      <c r="A40" t="s">
        <v>1305</v>
      </c>
    </row>
    <row r="41" spans="1:4" x14ac:dyDescent="0.3">
      <c r="A41">
        <v>11.042999999999999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AEEF-F3DE-4C37-A536-2A5660F79F76}">
  <dimension ref="A1:BT217"/>
  <sheetViews>
    <sheetView zoomScale="80" zoomScaleNormal="80" workbookViewId="0">
      <pane xSplit="2" ySplit="1" topLeftCell="C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14.4" x14ac:dyDescent="0.3"/>
  <cols>
    <col min="1" max="1" width="10" bestFit="1" customWidth="1"/>
    <col min="2" max="2" width="10" customWidth="1"/>
    <col min="3" max="3" width="5.5546875" style="362" customWidth="1"/>
    <col min="4" max="13" width="5.5546875" style="363" customWidth="1"/>
    <col min="14" max="14" width="5.5546875" style="364" customWidth="1"/>
    <col min="15" max="15" width="6.44140625" style="370" customWidth="1"/>
    <col min="16" max="25" width="5.5546875" style="371" customWidth="1"/>
    <col min="26" max="26" width="5.5546875" style="372" customWidth="1"/>
    <col min="27" max="27" width="5.5546875" style="362" customWidth="1"/>
    <col min="28" max="40" width="5.5546875" style="363" customWidth="1"/>
    <col min="41" max="41" width="5.5546875" style="364" customWidth="1"/>
    <col min="42" max="54" width="5.5546875" style="370" customWidth="1"/>
    <col min="55" max="71" width="5.5546875" style="376" customWidth="1"/>
  </cols>
  <sheetData>
    <row r="1" spans="1:72" s="228" customFormat="1" ht="15" thickBot="1" x14ac:dyDescent="0.35">
      <c r="A1" s="228" t="s">
        <v>1228</v>
      </c>
      <c r="B1" s="228" t="s">
        <v>667</v>
      </c>
      <c r="C1" s="357" t="s">
        <v>417</v>
      </c>
      <c r="D1" s="357" t="s">
        <v>417</v>
      </c>
      <c r="E1" s="357" t="s">
        <v>417</v>
      </c>
      <c r="F1" s="357" t="s">
        <v>417</v>
      </c>
      <c r="G1" s="357" t="s">
        <v>417</v>
      </c>
      <c r="H1" s="357" t="s">
        <v>417</v>
      </c>
      <c r="I1" s="357" t="s">
        <v>417</v>
      </c>
      <c r="J1" s="357" t="s">
        <v>417</v>
      </c>
      <c r="K1" s="357" t="s">
        <v>417</v>
      </c>
      <c r="L1" s="357" t="s">
        <v>417</v>
      </c>
      <c r="M1" s="357" t="s">
        <v>417</v>
      </c>
      <c r="N1" s="357" t="s">
        <v>417</v>
      </c>
      <c r="O1" s="365" t="s">
        <v>418</v>
      </c>
      <c r="P1" s="365" t="s">
        <v>418</v>
      </c>
      <c r="Q1" s="365" t="s">
        <v>418</v>
      </c>
      <c r="R1" s="365" t="s">
        <v>418</v>
      </c>
      <c r="S1" s="365" t="s">
        <v>418</v>
      </c>
      <c r="T1" s="365" t="s">
        <v>418</v>
      </c>
      <c r="U1" s="365" t="s">
        <v>418</v>
      </c>
      <c r="V1" s="365" t="s">
        <v>418</v>
      </c>
      <c r="W1" s="365" t="s">
        <v>418</v>
      </c>
      <c r="X1" s="365" t="s">
        <v>418</v>
      </c>
      <c r="Y1" s="365" t="s">
        <v>418</v>
      </c>
      <c r="Z1" s="365" t="s">
        <v>418</v>
      </c>
      <c r="AA1" s="357" t="s">
        <v>554</v>
      </c>
      <c r="AB1" s="357" t="s">
        <v>554</v>
      </c>
      <c r="AC1" s="357" t="s">
        <v>554</v>
      </c>
      <c r="AD1" s="357" t="s">
        <v>554</v>
      </c>
      <c r="AE1" s="357" t="s">
        <v>554</v>
      </c>
      <c r="AF1" s="357" t="s">
        <v>554</v>
      </c>
      <c r="AG1" s="357" t="s">
        <v>554</v>
      </c>
      <c r="AH1" s="357" t="s">
        <v>554</v>
      </c>
      <c r="AI1" s="357" t="s">
        <v>554</v>
      </c>
      <c r="AJ1" s="357" t="s">
        <v>554</v>
      </c>
      <c r="AK1" s="357" t="s">
        <v>554</v>
      </c>
      <c r="AL1" s="357" t="s">
        <v>554</v>
      </c>
      <c r="AM1" s="357" t="s">
        <v>554</v>
      </c>
      <c r="AN1" s="357" t="s">
        <v>554</v>
      </c>
      <c r="AO1" s="357" t="s">
        <v>554</v>
      </c>
      <c r="AP1" s="365" t="s">
        <v>555</v>
      </c>
      <c r="AQ1" s="365" t="s">
        <v>555</v>
      </c>
      <c r="AR1" s="365" t="s">
        <v>555</v>
      </c>
      <c r="AS1" s="365" t="s">
        <v>555</v>
      </c>
      <c r="AT1" s="365" t="s">
        <v>555</v>
      </c>
      <c r="AU1" s="365" t="s">
        <v>555</v>
      </c>
      <c r="AV1" s="365" t="s">
        <v>555</v>
      </c>
      <c r="AW1" s="365" t="s">
        <v>555</v>
      </c>
      <c r="AX1" s="365" t="s">
        <v>555</v>
      </c>
      <c r="AY1" s="365" t="s">
        <v>555</v>
      </c>
      <c r="AZ1" s="365" t="s">
        <v>555</v>
      </c>
      <c r="BA1" s="365" t="s">
        <v>555</v>
      </c>
      <c r="BB1" s="365" t="s">
        <v>555</v>
      </c>
      <c r="BC1" s="373" t="s">
        <v>556</v>
      </c>
      <c r="BD1" s="373" t="s">
        <v>556</v>
      </c>
      <c r="BE1" s="373" t="s">
        <v>556</v>
      </c>
      <c r="BF1" s="373" t="s">
        <v>556</v>
      </c>
      <c r="BG1" s="373" t="s">
        <v>556</v>
      </c>
      <c r="BH1" s="373" t="s">
        <v>556</v>
      </c>
      <c r="BI1" s="373" t="s">
        <v>556</v>
      </c>
      <c r="BJ1" s="373" t="s">
        <v>556</v>
      </c>
      <c r="BK1" s="373" t="s">
        <v>556</v>
      </c>
      <c r="BL1" s="373" t="s">
        <v>556</v>
      </c>
      <c r="BM1" s="373" t="s">
        <v>556</v>
      </c>
      <c r="BN1" s="373" t="s">
        <v>556</v>
      </c>
      <c r="BO1" s="373" t="s">
        <v>556</v>
      </c>
      <c r="BP1" s="373" t="s">
        <v>556</v>
      </c>
      <c r="BQ1" s="373" t="s">
        <v>556</v>
      </c>
      <c r="BR1" s="373" t="s">
        <v>556</v>
      </c>
      <c r="BS1" s="373" t="s">
        <v>556</v>
      </c>
      <c r="BT1" s="228" t="s">
        <v>1484</v>
      </c>
    </row>
    <row r="2" spans="1:72" x14ac:dyDescent="0.3">
      <c r="A2" t="str">
        <f t="shared" ref="A2:A65" si="0">INDEX(bpiTeams,ROW())</f>
        <v>Arizona</v>
      </c>
      <c r="B2" t="str">
        <f t="shared" ref="B2" si="1">INDEX(INIcol,MATCH(A2,valCol,0),1)</f>
        <v>ARIZ</v>
      </c>
      <c r="C2" s="358">
        <f>IF(
  COUNTBLANK('BPI+'!Y2)=1,
  0,
  IFERROR(
    IF(
      INDEX(sorCol,MATCH(INDEX(valCol,MATCH('BPI+'!Y2,INIcol,0)),bpiTeams,0))&lt;=40,
      2-INDEX(sorCol,MATCH(INDEX(valCol,MATCH('BPI+'!Y2,INIcol,0)),bpiTeams,0))/40,
      IF(
        INDEX(sorCol,MATCH(INDEX(valCol,MATCH('BPI+'!Y2,INIcol,0)),bpiTeams,0))&lt;=100,
        1-0.9*(INDEX(sorCol,MATCH(INDEX(valCol,MATCH('BPI+'!Y2,INIcol,0)),bpiTeams,0))-40)/60,
        0.1
      )
    ),
    0.1
  )
)</f>
        <v>1.875</v>
      </c>
      <c r="D2" s="358">
        <f>IF(
  COUNTBLANK('BPI+'!Z2)=1,
  0,
  IFERROR(
    IF(
      INDEX(sorCol,MATCH(INDEX(valCol,MATCH('BPI+'!Z2,INIcol,0)),bpiTeams,0))&lt;=40,
      2-INDEX(sorCol,MATCH(INDEX(valCol,MATCH('BPI+'!Z2,INIcol,0)),bpiTeams,0))/40,
      IF(
        INDEX(sorCol,MATCH(INDEX(valCol,MATCH('BPI+'!Z2,INIcol,0)),bpiTeams,0))&lt;=100,
        1-0.9*(INDEX(sorCol,MATCH(INDEX(valCol,MATCH('BPI+'!Z2,INIcol,0)),bpiTeams,0))-40)/60,
        0.1
      )
    ),
    0.1
  )
)</f>
        <v>1.25</v>
      </c>
      <c r="E2" s="358">
        <f>IF(
  COUNTBLANK('BPI+'!AA2)=1,
  0,
  IFERROR(
    IF(
      INDEX(sorCol,MATCH(INDEX(valCol,MATCH('BPI+'!AA2,INIcol,0)),bpiTeams,0))&lt;=40,
      2-INDEX(sorCol,MATCH(INDEX(valCol,MATCH('BPI+'!AA2,INIcol,0)),bpiTeams,0))/40,
      IF(
        INDEX(sorCol,MATCH(INDEX(valCol,MATCH('BPI+'!AA2,INIcol,0)),bpiTeams,0))&lt;=100,
        1-0.9*(INDEX(sorCol,MATCH(INDEX(valCol,MATCH('BPI+'!AA2,INIcol,0)),bpiTeams,0))-40)/60,
        0.1
      )
    ),
    0.1
  )
)</f>
        <v>1.9</v>
      </c>
      <c r="F2" s="358">
        <f>IF(
  COUNTBLANK('BPI+'!AB2)=1,
  0,
  IFERROR(
    IF(
      INDEX(sorCol,MATCH(INDEX(valCol,MATCH('BPI+'!AB2,INIcol,0)),bpiTeams,0))&lt;=40,
      2-INDEX(sorCol,MATCH(INDEX(valCol,MATCH('BPI+'!AB2,INIcol,0)),bpiTeams,0))/40,
      IF(
        INDEX(sorCol,MATCH(INDEX(valCol,MATCH('BPI+'!AB2,INIcol,0)),bpiTeams,0))&lt;=100,
        1-0.9*(INDEX(sorCol,MATCH(INDEX(valCol,MATCH('BPI+'!AB2,INIcol,0)),bpiTeams,0))-40)/60,
        0.1
      )
    ),
    0.1
  )
)</f>
        <v>0.95499999999999996</v>
      </c>
      <c r="G2" s="358">
        <f>IF(
  COUNTBLANK('BPI+'!AC2)=1,
  0,
  IFERROR(
    IF(
      INDEX(sorCol,MATCH(INDEX(valCol,MATCH('BPI+'!AC2,INIcol,0)),bpiTeams,0))&lt;=40,
      2-INDEX(sorCol,MATCH(INDEX(valCol,MATCH('BPI+'!AC2,INIcol,0)),bpiTeams,0))/40,
      IF(
        INDEX(sorCol,MATCH(INDEX(valCol,MATCH('BPI+'!AC2,INIcol,0)),bpiTeams,0))&lt;=100,
        1-0.9*(INDEX(sorCol,MATCH(INDEX(valCol,MATCH('BPI+'!AC2,INIcol,0)),bpiTeams,0))-40)/60,
        0.1
      )
    ),
    0.1
  )
)</f>
        <v>1.625</v>
      </c>
      <c r="H2" s="358">
        <f>IF(
  COUNTBLANK('BPI+'!AD2)=1,
  0,
  IFERROR(
    IF(
      INDEX(sorCol,MATCH(INDEX(valCol,MATCH('BPI+'!AD2,INIcol,0)),bpiTeams,0))&lt;=40,
      2-INDEX(sorCol,MATCH(INDEX(valCol,MATCH('BPI+'!AD2,INIcol,0)),bpiTeams,0))/40,
      IF(
        INDEX(sorCol,MATCH(INDEX(valCol,MATCH('BPI+'!AD2,INIcol,0)),bpiTeams,0))&lt;=100,
        1-0.9*(INDEX(sorCol,MATCH(INDEX(valCol,MATCH('BPI+'!AD2,INIcol,0)),bpiTeams,0))-40)/60,
        0.1
      )
    ),
    0.1
  )
)</f>
        <v>1.4</v>
      </c>
      <c r="I2" s="358">
        <f>IF(
  COUNTBLANK('BPI+'!AE2)=1,
  0,
  IFERROR(
    IF(
      INDEX(sorCol,MATCH(INDEX(valCol,MATCH('BPI+'!AE2,INIcol,0)),bpiTeams,0))&lt;=40,
      2-INDEX(sorCol,MATCH(INDEX(valCol,MATCH('BPI+'!AE2,INIcol,0)),bpiTeams,0))/40,
      IF(
        INDEX(sorCol,MATCH(INDEX(valCol,MATCH('BPI+'!AE2,INIcol,0)),bpiTeams,0))&lt;=100,
        1-0.9*(INDEX(sorCol,MATCH(INDEX(valCol,MATCH('BPI+'!AE2,INIcol,0)),bpiTeams,0))-40)/60,
        0.1
      )
    ),
    0.1
  )
)</f>
        <v>1.4</v>
      </c>
      <c r="J2" s="358">
        <f>IF(
  COUNTBLANK('BPI+'!AF2)=1,
  0,
  IFERROR(
    IF(
      INDEX(sorCol,MATCH(INDEX(valCol,MATCH('BPI+'!AF2,INIcol,0)),bpiTeams,0))&lt;=40,
      2-INDEX(sorCol,MATCH(INDEX(valCol,MATCH('BPI+'!AF2,INIcol,0)),bpiTeams,0))/40,
      IF(
        INDEX(sorCol,MATCH(INDEX(valCol,MATCH('BPI+'!AF2,INIcol,0)),bpiTeams,0))&lt;=100,
        1-0.9*(INDEX(sorCol,MATCH(INDEX(valCol,MATCH('BPI+'!AF2,INIcol,0)),bpiTeams,0))-40)/60,
        0.1
      )
    ),
    0.1
  )
)</f>
        <v>1.85</v>
      </c>
      <c r="K2" s="358">
        <f>IF(
  COUNTBLANK('BPI+'!AG2)=1,
  0,
  IFERROR(
    IF(
      INDEX(sorCol,MATCH(INDEX(valCol,MATCH('BPI+'!AG2,INIcol,0)),bpiTeams,0))&lt;=40,
      2-INDEX(sorCol,MATCH(INDEX(valCol,MATCH('BPI+'!AG2,INIcol,0)),bpiTeams,0))/40,
      IF(
        INDEX(sorCol,MATCH(INDEX(valCol,MATCH('BPI+'!AG2,INIcol,0)),bpiTeams,0))&lt;=100,
        1-0.9*(INDEX(sorCol,MATCH(INDEX(valCol,MATCH('BPI+'!AG2,INIcol,0)),bpiTeams,0))-40)/60,
        0.1
      )
    ),
    0.1
  )
)</f>
        <v>1.55</v>
      </c>
      <c r="L2" s="358">
        <f>IF(
  COUNTBLANK('BPI+'!AH2)=1,
  0,
  IFERROR(
    IF(
      INDEX(sorCol,MATCH(INDEX(valCol,MATCH('BPI+'!AH2,INIcol,0)),bpiTeams,0))&lt;=40,
      2-INDEX(sorCol,MATCH(INDEX(valCol,MATCH('BPI+'!AH2,INIcol,0)),bpiTeams,0))/40,
      IF(
        INDEX(sorCol,MATCH(INDEX(valCol,MATCH('BPI+'!AH2,INIcol,0)),bpiTeams,0))&lt;=100,
        1-0.9*(INDEX(sorCol,MATCH(INDEX(valCol,MATCH('BPI+'!AH2,INIcol,0)),bpiTeams,0))-40)/60,
        0.1
      )
    ),
    0.1
  )
)</f>
        <v>1.65</v>
      </c>
      <c r="M2" s="358">
        <f>IF(
  COUNTBLANK('BPI+'!AI2)=1,
  0,
  IFERROR(
    IF(
      INDEX(sorCol,MATCH(INDEX(valCol,MATCH('BPI+'!AI2,INIcol,0)),bpiTeams,0))&lt;=40,
      2-INDEX(sorCol,MATCH(INDEX(valCol,MATCH('BPI+'!AI2,INIcol,0)),bpiTeams,0))/40,
      IF(
        INDEX(sorCol,MATCH(INDEX(valCol,MATCH('BPI+'!AI2,INIcol,0)),bpiTeams,0))&lt;=100,
        1-0.9*(INDEX(sorCol,MATCH(INDEX(valCol,MATCH('BPI+'!AI2,INIcol,0)),bpiTeams,0))-40)/60,
        0.1
      )
    ),
    0.1
  )
)</f>
        <v>1.65</v>
      </c>
      <c r="N2" s="358">
        <f>IF(
  COUNTBLANK('BPI+'!AJ2)=1,
  0,
  IFERROR(
    IF(
      INDEX(sorCol,MATCH(INDEX(valCol,MATCH('BPI+'!AJ2,INIcol,0)),bpiTeams,0))&lt;=40,
      2-INDEX(sorCol,MATCH(INDEX(valCol,MATCH('BPI+'!AJ2,INIcol,0)),bpiTeams,0))/40,
      IF(
        INDEX(sorCol,MATCH(INDEX(valCol,MATCH('BPI+'!AJ2,INIcol,0)),bpiTeams,0))&lt;=100,
        1-0.9*(INDEX(sorCol,MATCH(INDEX(valCol,MATCH('BPI+'!AJ2,INIcol,0)),bpiTeams,0))-40)/60,
        0.1
      )
    ),
    0.1
  )
)</f>
        <v>1.85</v>
      </c>
      <c r="O2" s="366">
        <f>IF(
  COUNTBLANK('BPI+'!AK2)=1,
  0,
  IFERROR(
    IF(
      INDEX(sorCol, MATCH(INDEX(valCol, MATCH('BPI+'!AK2, INIcol, 0)), bpiTeams, 0)) &lt;= 40,
      -INDEX(sorCol, MATCH(INDEX(valCol, MATCH('BPI+'!AK2, INIcol, 0)), bpiTeams, 0))/40,
      IF(
        INDEX(sorCol, MATCH(INDEX(valCol, MATCH('BPI+'!AK2, INIcol, 0)), bpiTeams, 0)) &lt;= 100,
        -1 - (INDEX(sorCol, MATCH(INDEX(valCol, MATCH('BPI+'!AK2, INIcol, 0)), bpiTeams, 0)) - 40)/60,
        -2
      )
    ),
    -2
  )
)</f>
        <v>-0.45</v>
      </c>
      <c r="P2" s="366">
        <f>IF(
  COUNTBLANK('BPI+'!AL2)=1,
  0,
  IFERROR(
    IF(
      INDEX(sorCol, MATCH(INDEX(valCol, MATCH('BPI+'!AL2, INIcol, 0)), bpiTeams, 0)) &lt;= 40,
      -INDEX(sorCol, MATCH(INDEX(valCol, MATCH('BPI+'!AL2, INIcol, 0)), bpiTeams, 0))/40,
      IF(
        INDEX(sorCol, MATCH(INDEX(valCol, MATCH('BPI+'!AL2, INIcol, 0)), bpiTeams, 0)) &lt;= 100,
        -1 - (INDEX(sorCol, MATCH(INDEX(valCol, MATCH('BPI+'!AL2, INIcol, 0)), bpiTeams, 0)) - 40)/60,
        -2
      )
    ),
    -2
  )
)</f>
        <v>-0.5</v>
      </c>
      <c r="Q2" s="366">
        <f>IF(
  COUNTBLANK('BPI+'!AM2)=1,
  0,
  IFERROR(
    IF(
      INDEX(sorCol, MATCH(INDEX(valCol, MATCH('BPI+'!AM2, INIcol, 0)), bpiTeams, 0)) &lt;= 40,
      -INDEX(sorCol, MATCH(INDEX(valCol, MATCH('BPI+'!AM2, INIcol, 0)), bpiTeams, 0))/40,
      IF(
        INDEX(sorCol, MATCH(INDEX(valCol, MATCH('BPI+'!AM2, INIcol, 0)), bpiTeams, 0)) &lt;= 100,
        -1 - (INDEX(sorCol, MATCH(INDEX(valCol, MATCH('BPI+'!AM2, INIcol, 0)), bpiTeams, 0)) - 40)/60,
        -2
      )
    ),
    -2
  )
)</f>
        <v>0</v>
      </c>
      <c r="R2" s="366">
        <f>IF(
  COUNTBLANK('BPI+'!AN2)=1,
  0,
  IFERROR(
    IF(
      INDEX(sorCol, MATCH(INDEX(valCol, MATCH('BPI+'!AN2, INIcol, 0)), bpiTeams, 0)) &lt;= 40,
      -INDEX(sorCol, MATCH(INDEX(valCol, MATCH('BPI+'!AN2, INIcol, 0)), bpiTeams, 0))/40,
      IF(
        INDEX(sorCol, MATCH(INDEX(valCol, MATCH('BPI+'!AN2, INIcol, 0)), bpiTeams, 0)) &lt;= 100,
        -1 - (INDEX(sorCol, MATCH(INDEX(valCol, MATCH('BPI+'!AN2, INIcol, 0)), bpiTeams, 0)) - 40)/60,
        -2
      )
    ),
    -2
  )
)</f>
        <v>0</v>
      </c>
      <c r="S2" s="366">
        <f>IF(
  COUNTBLANK('BPI+'!AO2)=1,
  0,
  IFERROR(
    IF(
      INDEX(sorCol, MATCH(INDEX(valCol, MATCH('BPI+'!AO2, INIcol, 0)), bpiTeams, 0)) &lt;= 40,
      -INDEX(sorCol, MATCH(INDEX(valCol, MATCH('BPI+'!AO2, INIcol, 0)), bpiTeams, 0))/40,
      IF(
        INDEX(sorCol, MATCH(INDEX(valCol, MATCH('BPI+'!AO2, INIcol, 0)), bpiTeams, 0)) &lt;= 100,
        -1 - (INDEX(sorCol, MATCH(INDEX(valCol, MATCH('BPI+'!AO2, INIcol, 0)), bpiTeams, 0)) - 40)/60,
        -2
      )
    ),
    -2
  )
)</f>
        <v>0</v>
      </c>
      <c r="T2" s="366">
        <f>IF(
  COUNTBLANK('BPI+'!AP2)=1,
  0,
  IFERROR(
    IF(
      INDEX(sorCol, MATCH(INDEX(valCol, MATCH('BPI+'!AP2, INIcol, 0)), bpiTeams, 0)) &lt;= 40,
      -INDEX(sorCol, MATCH(INDEX(valCol, MATCH('BPI+'!AP2, INIcol, 0)), bpiTeams, 0))/40,
      IF(
        INDEX(sorCol, MATCH(INDEX(valCol, MATCH('BPI+'!AP2, INIcol, 0)), bpiTeams, 0)) &lt;= 100,
        -1 - (INDEX(sorCol, MATCH(INDEX(valCol, MATCH('BPI+'!AP2, INIcol, 0)), bpiTeams, 0)) - 40)/60,
        -2
      )
    ),
    -2
  )
)</f>
        <v>0</v>
      </c>
      <c r="U2" s="366">
        <f>IF(
  COUNTBLANK('BPI+'!AQ2)=1,
  0,
  IFERROR(
    IF(
      INDEX(sorCol, MATCH(INDEX(valCol, MATCH('BPI+'!AQ2, INIcol, 0)), bpiTeams, 0)) &lt;= 40,
      -INDEX(sorCol, MATCH(INDEX(valCol, MATCH('BPI+'!AQ2, INIcol, 0)), bpiTeams, 0))/40,
      IF(
        INDEX(sorCol, MATCH(INDEX(valCol, MATCH('BPI+'!AQ2, INIcol, 0)), bpiTeams, 0)) &lt;= 100,
        -1 - (INDEX(sorCol, MATCH(INDEX(valCol, MATCH('BPI+'!AQ2, INIcol, 0)), bpiTeams, 0)) - 40)/60,
        -2
      )
    ),
    -2
  )
)</f>
        <v>0</v>
      </c>
      <c r="V2" s="366">
        <f>IF(
  COUNTBLANK('BPI+'!AR2)=1,
  0,
  IFERROR(
    IF(
      INDEX(sorCol, MATCH(INDEX(valCol, MATCH('BPI+'!AR2, INIcol, 0)), bpiTeams, 0)) &lt;= 40,
      -INDEX(sorCol, MATCH(INDEX(valCol, MATCH('BPI+'!AR2, INIcol, 0)), bpiTeams, 0))/40,
      IF(
        INDEX(sorCol, MATCH(INDEX(valCol, MATCH('BPI+'!AR2, INIcol, 0)), bpiTeams, 0)) &lt;= 100,
        -1 - (INDEX(sorCol, MATCH(INDEX(valCol, MATCH('BPI+'!AR2, INIcol, 0)), bpiTeams, 0)) - 40)/60,
        -2
      )
    ),
    -2
  )
)</f>
        <v>0</v>
      </c>
      <c r="W2" s="366">
        <f>IF(
  COUNTBLANK('BPI+'!AS2)=1,
  0,
  IFERROR(
    IF(
      INDEX(sorCol, MATCH(INDEX(valCol, MATCH('BPI+'!AS2, INIcol, 0)), bpiTeams, 0)) &lt;= 40,
      -INDEX(sorCol, MATCH(INDEX(valCol, MATCH('BPI+'!AS2, INIcol, 0)), bpiTeams, 0))/40,
      IF(
        INDEX(sorCol, MATCH(INDEX(valCol, MATCH('BPI+'!AS2, INIcol, 0)), bpiTeams, 0)) &lt;= 100,
        -1 - (INDEX(sorCol, MATCH(INDEX(valCol, MATCH('BPI+'!AS2, INIcol, 0)), bpiTeams, 0)) - 40)/60,
        -2
      )
    ),
    -2
  )
)</f>
        <v>0</v>
      </c>
      <c r="X2" s="366">
        <f>IF(
  COUNTBLANK('BPI+'!AT2)=1,
  0,
  IFERROR(
    IF(
      INDEX(sorCol, MATCH(INDEX(valCol, MATCH('BPI+'!AT2, INIcol, 0)), bpiTeams, 0)) &lt;= 40,
      -INDEX(sorCol, MATCH(INDEX(valCol, MATCH('BPI+'!AT2, INIcol, 0)), bpiTeams, 0))/40,
      IF(
        INDEX(sorCol, MATCH(INDEX(valCol, MATCH('BPI+'!AT2, INIcol, 0)), bpiTeams, 0)) &lt;= 100,
        -1 - (INDEX(sorCol, MATCH(INDEX(valCol, MATCH('BPI+'!AT2, INIcol, 0)), bpiTeams, 0)) - 40)/60,
        -2
      )
    ),
    -2
  )
)</f>
        <v>0</v>
      </c>
      <c r="Y2" s="366">
        <f>IF(
  COUNTBLANK('BPI+'!AU2)=1,
  0,
  IFERROR(
    IF(
      INDEX(sorCol, MATCH(INDEX(valCol, MATCH('BPI+'!AU2, INIcol, 0)), bpiTeams, 0)) &lt;= 40,
      -INDEX(sorCol, MATCH(INDEX(valCol, MATCH('BPI+'!AU2, INIcol, 0)), bpiTeams, 0))/40,
      IF(
        INDEX(sorCol, MATCH(INDEX(valCol, MATCH('BPI+'!AU2, INIcol, 0)), bpiTeams, 0)) &lt;= 100,
        -1 - (INDEX(sorCol, MATCH(INDEX(valCol, MATCH('BPI+'!AU2, INIcol, 0)), bpiTeams, 0)) - 40)/60,
        -2
      )
    ),
    -2
  )
)</f>
        <v>0</v>
      </c>
      <c r="Z2" s="366">
        <f>IF(
  COUNTBLANK('BPI+'!AV2)=1,
  0,
  IFERROR(
    IF(
      INDEX(sorCol, MATCH(INDEX(valCol, MATCH('BPI+'!AV2, INIcol, 0)), bpiTeams, 0)) &lt;= 40,
      -INDEX(sorCol, MATCH(INDEX(valCol, MATCH('BPI+'!AV2, INIcol, 0)), bpiTeams, 0))/40,
      IF(
        INDEX(sorCol, MATCH(INDEX(valCol, MATCH('BPI+'!AV2, INIcol, 0)), bpiTeams, 0)) &lt;= 100,
        -1 - (INDEX(sorCol, MATCH(INDEX(valCol, MATCH('BPI+'!AV2, INIcol, 0)), bpiTeams, 0)) - 40)/60,
        -2
      )
    ),
    -2
  )
)</f>
        <v>0</v>
      </c>
      <c r="AA2" s="358">
        <f>IFERROR(IF(COUNTBLANK('BPI+'!AX2)=1,0,IF(COUNTIF(qwqlINIcol,'BPI+'!AX2)=0,0.1,IF(INDEX(sorCol,MATCH(INDEX(valCol,MATCH('BPI+'!AW2,INIcol,0)),bpiTeams,0))&gt;=40,INDEX(sorCol,MATCH(INDEX(valCol,MATCH('BPI+'!AW2,INIcol,0)),bpiTeams,0))*-1/40+2,(INDEX(sorCol,MATCH(INDEX(valCol,MATCH('BPI+'!AW2,INIcol,0)),bpiTeams,0))*(-1)+40)/325+1))),0)</f>
        <v>0.60000000000000009</v>
      </c>
      <c r="AB2" s="358">
        <f>IFERROR(IF(COUNTBLANK('BPI+'!AY2)=1,0,IF(COUNTIF(qwqlINIcol,'BPI+'!AY2)=0,0.1,IF(INDEX(sorCol,MATCH(INDEX(valCol,MATCH('BPI+'!AX2,INIcol,0)),bpiTeams,0))&gt;=40,INDEX(sorCol,MATCH(INDEX(valCol,MATCH('BPI+'!AX2,INIcol,0)),bpiTeams,0))*-1/40+2,(INDEX(sorCol,MATCH(INDEX(valCol,MATCH('BPI+'!AX2,INIcol,0)),bpiTeams,0))*(-1)+40)/325+1))),0)</f>
        <v>1.0153846153846153</v>
      </c>
      <c r="AC2" s="358">
        <f>IFERROR(IF(COUNTBLANK('BPI+'!AZ2)=1,0,IF(COUNTIF(qwqlINIcol,'BPI+'!AZ2)=0,0.1,IF(INDEX(sorCol,MATCH(INDEX(valCol,MATCH('BPI+'!AY2,INIcol,0)),bpiTeams,0))&gt;=40,INDEX(sorCol,MATCH(INDEX(valCol,MATCH('BPI+'!AY2,INIcol,0)),bpiTeams,0))*-1/40+2,(INDEX(sorCol,MATCH(INDEX(valCol,MATCH('BPI+'!AY2,INIcol,0)),bpiTeams,0))*(-1)+40)/325+1))),0)</f>
        <v>1.0092307692307692</v>
      </c>
      <c r="AD2" s="358">
        <f>IFERROR(IF(COUNTBLANK('BPI+'!BA2)=1,0,IF(COUNTIF(qwqlINIcol,'BPI+'!BA2)=0,0.1,IF(INDEX(sorCol,MATCH(INDEX(valCol,MATCH('BPI+'!AZ2,INIcol,0)),bpiTeams,0))&gt;=40,INDEX(sorCol,MATCH(INDEX(valCol,MATCH('BPI+'!AZ2,INIcol,0)),bpiTeams,0))*-1/40+2,(INDEX(sorCol,MATCH(INDEX(valCol,MATCH('BPI+'!AZ2,INIcol,0)),bpiTeams,0))*(-1)+40)/325+1))),0)</f>
        <v>0.27499999999999991</v>
      </c>
      <c r="AE2" s="358">
        <f>IFERROR(IF(COUNTBLANK('BPI+'!BB2)=1,0,IF(COUNTIF(qwqlINIcol,'BPI+'!BB2)=0,0.1,IF(INDEX(sorCol,MATCH(INDEX(valCol,MATCH('BPI+'!BA2,INIcol,0)),bpiTeams,0))&gt;=40,INDEX(sorCol,MATCH(INDEX(valCol,MATCH('BPI+'!BA2,INIcol,0)),bpiTeams,0))*-1/40+2,(INDEX(sorCol,MATCH(INDEX(valCol,MATCH('BPI+'!BA2,INIcol,0)),bpiTeams,0))*(-1)+40)/325+1))),0)</f>
        <v>0.30000000000000004</v>
      </c>
      <c r="AF2" s="358">
        <f>IFERROR(IF(COUNTBLANK('BPI+'!BC2)=1,0,IF(COUNTIF(qwqlINIcol,'BPI+'!BC2)=0,0.1,IF(INDEX(sorCol,MATCH(INDEX(valCol,MATCH('BPI+'!BB2,INIcol,0)),bpiTeams,0))&gt;=40,INDEX(sorCol,MATCH(INDEX(valCol,MATCH('BPI+'!BB2,INIcol,0)),bpiTeams,0))*-1/40+2,(INDEX(sorCol,MATCH(INDEX(valCol,MATCH('BPI+'!BB2,INIcol,0)),bpiTeams,0))*(-1)+40)/325+1))),0)</f>
        <v>0</v>
      </c>
      <c r="AG2" s="358">
        <f>IFERROR(IF(COUNTBLANK('BPI+'!BD2)=1,0,IF(COUNTIF(qwqlINIcol,'BPI+'!BD2)=0,0.1,IF(INDEX(sorCol,MATCH(INDEX(valCol,MATCH('BPI+'!BC2,INIcol,0)),bpiTeams,0))&gt;=40,INDEX(sorCol,MATCH(INDEX(valCol,MATCH('BPI+'!BC2,INIcol,0)),bpiTeams,0))*-1/40+2,(INDEX(sorCol,MATCH(INDEX(valCol,MATCH('BPI+'!BC2,INIcol,0)),bpiTeams,0))*(-1)+40)/325+1))),0)</f>
        <v>0</v>
      </c>
      <c r="AH2" s="358">
        <f>IFERROR(IF(COUNTBLANK('BPI+'!BE2)=1,0,IF(COUNTIF(qwqlINIcol,'BPI+'!BE2)=0,0.1,IF(INDEX(sorCol,MATCH(INDEX(valCol,MATCH('BPI+'!BD2,INIcol,0)),bpiTeams,0))&gt;=40,INDEX(sorCol,MATCH(INDEX(valCol,MATCH('BPI+'!BD2,INIcol,0)),bpiTeams,0))*-1/40+2,(INDEX(sorCol,MATCH(INDEX(valCol,MATCH('BPI+'!BD2,INIcol,0)),bpiTeams,0))*(-1)+40)/325+1))),0)</f>
        <v>0</v>
      </c>
      <c r="AI2" s="358">
        <f>IFERROR(IF(COUNTBLANK('BPI+'!BF2)=1,0,IF(COUNTIF(qwqlINIcol,'BPI+'!BF2)=0,0.1,IF(INDEX(sorCol,MATCH(INDEX(valCol,MATCH('BPI+'!BE2,INIcol,0)),bpiTeams,0))&gt;=40,INDEX(sorCol,MATCH(INDEX(valCol,MATCH('BPI+'!BE2,INIcol,0)),bpiTeams,0))*-1/40+2,(INDEX(sorCol,MATCH(INDEX(valCol,MATCH('BPI+'!BE2,INIcol,0)),bpiTeams,0))*(-1)+40)/325+1))),0)</f>
        <v>0</v>
      </c>
      <c r="AJ2" s="358">
        <f>IFERROR(IF(COUNTBLANK('BPI+'!BG2)=1,0,IF(COUNTIF(qwqlINIcol,'BPI+'!BG2)=0,0.1,IF(INDEX(sorCol,MATCH(INDEX(valCol,MATCH('BPI+'!BF2,INIcol,0)),bpiTeams,0))&gt;=40,INDEX(sorCol,MATCH(INDEX(valCol,MATCH('BPI+'!BF2,INIcol,0)),bpiTeams,0))*-1/40+2,(INDEX(sorCol,MATCH(INDEX(valCol,MATCH('BPI+'!BF2,INIcol,0)),bpiTeams,0))*(-1)+40)/325+1))),0)</f>
        <v>0</v>
      </c>
      <c r="AK2" s="358">
        <f>IFERROR(IF(COUNTBLANK('BPI+'!BH2)=1,0,IF(COUNTIF(qwqlINIcol,'BPI+'!BH2)=0,0.1,IF(INDEX(sorCol,MATCH(INDEX(valCol,MATCH('BPI+'!BG2,INIcol,0)),bpiTeams,0))&gt;=40,INDEX(sorCol,MATCH(INDEX(valCol,MATCH('BPI+'!BG2,INIcol,0)),bpiTeams,0))*-1/40+2,(INDEX(sorCol,MATCH(INDEX(valCol,MATCH('BPI+'!BG2,INIcol,0)),bpiTeams,0))*(-1)+40)/325+1))),0)</f>
        <v>0</v>
      </c>
      <c r="AL2" s="358">
        <f>IFERROR(IF(COUNTBLANK('BPI+'!BI2)=1,0,IF(COUNTIF(qwqlINIcol,'BPI+'!BI2)=0,0.1,IF(INDEX(sorCol,MATCH(INDEX(valCol,MATCH('BPI+'!BH2,INIcol,0)),bpiTeams,0))&gt;=40,INDEX(sorCol,MATCH(INDEX(valCol,MATCH('BPI+'!BH2,INIcol,0)),bpiTeams,0))*-1/40+2,(INDEX(sorCol,MATCH(INDEX(valCol,MATCH('BPI+'!BH2,INIcol,0)),bpiTeams,0))*(-1)+40)/325+1))),0)</f>
        <v>0</v>
      </c>
      <c r="AM2" s="358">
        <f>IFERROR(IF(COUNTBLANK('BPI+'!BJ2)=1,0,IF(COUNTIF(qwqlINIcol,'BPI+'!BJ2)=0,0.1,IF(INDEX(sorCol,MATCH(INDEX(valCol,MATCH('BPI+'!BI2,INIcol,0)),bpiTeams,0))&gt;=40,INDEX(sorCol,MATCH(INDEX(valCol,MATCH('BPI+'!BI2,INIcol,0)),bpiTeams,0))*-1/40+2,(INDEX(sorCol,MATCH(INDEX(valCol,MATCH('BPI+'!BI2,INIcol,0)),bpiTeams,0))*(-1)+40)/325+1))),0)</f>
        <v>0</v>
      </c>
      <c r="AN2" s="358">
        <f>IFERROR(IF(COUNTBLANK('BPI+'!BK2)=1,0,IF(COUNTIF(qwqlINIcol,'BPI+'!BK2)=0,0.1,IF(INDEX(sorCol,MATCH(INDEX(valCol,MATCH('BPI+'!BJ2,INIcol,0)),bpiTeams,0))&gt;=40,INDEX(sorCol,MATCH(INDEX(valCol,MATCH('BPI+'!BJ2,INIcol,0)),bpiTeams,0))*-1/40+2,(INDEX(sorCol,MATCH(INDEX(valCol,MATCH('BPI+'!BJ2,INIcol,0)),bpiTeams,0))*(-1)+40)/325+1))),0)</f>
        <v>0</v>
      </c>
      <c r="AO2" s="358">
        <f>IFERROR(IF(COUNTBLANK('BPI+'!BL2)=1,0,IF(COUNTIF(qwqlINIcol,'BPI+'!BL2)=0,0.1,IF(INDEX(sorCol,MATCH(INDEX(valCol,MATCH('BPI+'!BK2,INIcol,0)),bpiTeams,0))&gt;=40,INDEX(sorCol,MATCH(INDEX(valCol,MATCH('BPI+'!BK2,INIcol,0)),bpiTeams,0))*-1/40+2,(INDEX(sorCol,MATCH(INDEX(valCol,MATCH('BPI+'!BK2,INIcol,0)),bpiTeams,0))*(-1)+40)/325+1))),0)</f>
        <v>0</v>
      </c>
      <c r="AP2" s="366">
        <f>IF(COUNTBLANK('BPI+'!BL2)=1,0,IF(COUNTIF(qwqlINIcol,'BPI+'!BL2)=0,-1.5,IF(INDEX(sorCol,MATCH(INDEX(valCol,MATCH('BPI+'!BL2,INIcol,0)),bpiTeams,0))&gt;=80,-1.5,IF(INDEX(sorCol,MATCH(INDEX(valCol,MATCH('BPI+'!BL2,INIcol,0)),bpiTeams,0))&gt;=41,-1 - (INDEX(sorCol,MATCH(INDEX(valCol,MATCH('BPI+'!BL2,INIcol,0)),bpiTeams,0)) - 41) * (0.5/39),(INDEX(sorCol,MATCH(INDEX(valCol,MATCH('BPI+'!BL2,INIcol,0)),bpiTeams,0)) + 40)/325 - 2))))</f>
        <v>0</v>
      </c>
      <c r="AQ2" s="366">
        <f>IF(COUNTBLANK('BPI+'!BM2)=1,0,IF(COUNTIF(qwqlINIcol,'BPI+'!BM2)=0,-1.5,IF(INDEX(sorCol,MATCH(INDEX(valCol,MATCH('BPI+'!BM2,INIcol,0)),bpiTeams,0))&gt;=80,-1.5,IF(INDEX(sorCol,MATCH(INDEX(valCol,MATCH('BPI+'!BM2,INIcol,0)),bpiTeams,0))&gt;=41,-1 - (INDEX(sorCol,MATCH(INDEX(valCol,MATCH('BPI+'!BM2,INIcol,0)),bpiTeams,0)) - 41) * (0.5/39),(INDEX(sorCol,MATCH(INDEX(valCol,MATCH('BPI+'!BM2,INIcol,0)),bpiTeams,0)) + 40)/325 - 2))))</f>
        <v>0</v>
      </c>
      <c r="AR2" s="366">
        <f>IF(COUNTBLANK('BPI+'!BN2)=1,0,IF(COUNTIF(qwqlINIcol,'BPI+'!BN2)=0,-1.5,IF(INDEX(sorCol,MATCH(INDEX(valCol,MATCH('BPI+'!BN2,INIcol,0)),bpiTeams,0))&gt;=80,-1.5,IF(INDEX(sorCol,MATCH(INDEX(valCol,MATCH('BPI+'!BN2,INIcol,0)),bpiTeams,0))&gt;=41,-1 - (INDEX(sorCol,MATCH(INDEX(valCol,MATCH('BPI+'!BN2,INIcol,0)),bpiTeams,0)) - 41) * (0.5/39),(INDEX(sorCol,MATCH(INDEX(valCol,MATCH('BPI+'!BN2,INIcol,0)),bpiTeams,0)) + 40)/325 - 2))))</f>
        <v>0</v>
      </c>
      <c r="AS2" s="366">
        <f>IF(COUNTBLANK('BPI+'!BO2)=1,0,IF(COUNTIF(qwqlINIcol,'BPI+'!BO2)=0,-1.5,IF(INDEX(sorCol,MATCH(INDEX(valCol,MATCH('BPI+'!BO2,INIcol,0)),bpiTeams,0))&gt;=80,-1.5,IF(INDEX(sorCol,MATCH(INDEX(valCol,MATCH('BPI+'!BO2,INIcol,0)),bpiTeams,0))&gt;=41,-1 - (INDEX(sorCol,MATCH(INDEX(valCol,MATCH('BPI+'!BO2,INIcol,0)),bpiTeams,0)) - 41) * (0.5/39),(INDEX(sorCol,MATCH(INDEX(valCol,MATCH('BPI+'!BO2,INIcol,0)),bpiTeams,0)) + 40)/325 - 2))))</f>
        <v>0</v>
      </c>
      <c r="AT2" s="366">
        <f>IF(COUNTBLANK('BPI+'!BP2)=1,0,IF(COUNTIF(qwqlINIcol,'BPI+'!BP2)=0,-1.5,IF(INDEX(sorCol,MATCH(INDEX(valCol,MATCH('BPI+'!BP2,INIcol,0)),bpiTeams,0))&gt;=80,-1.5,IF(INDEX(sorCol,MATCH(INDEX(valCol,MATCH('BPI+'!BP2,INIcol,0)),bpiTeams,0))&gt;=41,-1 - (INDEX(sorCol,MATCH(INDEX(valCol,MATCH('BPI+'!BP2,INIcol,0)),bpiTeams,0)) - 41) * (0.5/39),(INDEX(sorCol,MATCH(INDEX(valCol,MATCH('BPI+'!BP2,INIcol,0)),bpiTeams,0)) + 40)/325 - 2))))</f>
        <v>0</v>
      </c>
      <c r="AU2" s="366">
        <f>IF(COUNTBLANK('BPI+'!BQ2)=1,0,IF(COUNTIF(qwqlINIcol,'BPI+'!BQ2)=0,-1.5,IF(INDEX(sorCol,MATCH(INDEX(valCol,MATCH('BPI+'!BQ2,INIcol,0)),bpiTeams,0))&gt;=80,-1.5,IF(INDEX(sorCol,MATCH(INDEX(valCol,MATCH('BPI+'!BQ2,INIcol,0)),bpiTeams,0))&gt;=41,-1 - (INDEX(sorCol,MATCH(INDEX(valCol,MATCH('BPI+'!BQ2,INIcol,0)),bpiTeams,0)) - 41) * (0.5/39),(INDEX(sorCol,MATCH(INDEX(valCol,MATCH('BPI+'!BQ2,INIcol,0)),bpiTeams,0)) + 40)/325 - 2))))</f>
        <v>0</v>
      </c>
      <c r="AV2" s="366">
        <f>IF(COUNTBLANK('BPI+'!BR2)=1,0,IF(COUNTIF(qwqlINIcol,'BPI+'!BR2)=0,-1.5,IF(INDEX(sorCol,MATCH(INDEX(valCol,MATCH('BPI+'!BR2,INIcol,0)),bpiTeams,0))&gt;=80,-1.5,IF(INDEX(sorCol,MATCH(INDEX(valCol,MATCH('BPI+'!BR2,INIcol,0)),bpiTeams,0))&gt;=41,-1 - (INDEX(sorCol,MATCH(INDEX(valCol,MATCH('BPI+'!BR2,INIcol,0)),bpiTeams,0)) - 41) * (0.5/39),(INDEX(sorCol,MATCH(INDEX(valCol,MATCH('BPI+'!BR2,INIcol,0)),bpiTeams,0)) + 40)/325 - 2))))</f>
        <v>0</v>
      </c>
      <c r="AW2" s="366">
        <f>IF(COUNTBLANK('BPI+'!BS2)=1,0,IF(COUNTIF(qwqlINIcol,'BPI+'!BS2)=0,-1.5,IF(INDEX(sorCol,MATCH(INDEX(valCol,MATCH('BPI+'!BS2,INIcol,0)),bpiTeams,0))&gt;=80,-1.5,IF(INDEX(sorCol,MATCH(INDEX(valCol,MATCH('BPI+'!BS2,INIcol,0)),bpiTeams,0))&gt;=41,-1 - (INDEX(sorCol,MATCH(INDEX(valCol,MATCH('BPI+'!BS2,INIcol,0)),bpiTeams,0)) - 41) * (0.5/39),(INDEX(sorCol,MATCH(INDEX(valCol,MATCH('BPI+'!BS2,INIcol,0)),bpiTeams,0)) + 40)/325 - 2))))</f>
        <v>0</v>
      </c>
      <c r="AX2" s="366">
        <f>IF(COUNTBLANK('BPI+'!BT2)=1,0,IF(COUNTIF(qwqlINIcol,'BPI+'!BT2)=0,-1.5,IF(INDEX(sorCol,MATCH(INDEX(valCol,MATCH('BPI+'!BT2,INIcol,0)),bpiTeams,0))&gt;=80,-1.5,IF(INDEX(sorCol,MATCH(INDEX(valCol,MATCH('BPI+'!BT2,INIcol,0)),bpiTeams,0))&gt;=41,-1 - (INDEX(sorCol,MATCH(INDEX(valCol,MATCH('BPI+'!BT2,INIcol,0)),bpiTeams,0)) - 41) * (0.5/39),(INDEX(sorCol,MATCH(INDEX(valCol,MATCH('BPI+'!BT2,INIcol,0)),bpiTeams,0)) + 40)/325 - 2))))</f>
        <v>0</v>
      </c>
      <c r="AY2" s="366">
        <f>IF(COUNTBLANK('BPI+'!BU2)=1,0,IF(COUNTIF(qwqlINIcol,'BPI+'!BU2)=0,-1.5,IF(INDEX(sorCol,MATCH(INDEX(valCol,MATCH('BPI+'!BU2,INIcol,0)),bpiTeams,0))&gt;=80,-1.5,IF(INDEX(sorCol,MATCH(INDEX(valCol,MATCH('BPI+'!BU2,INIcol,0)),bpiTeams,0))&gt;=41,-1 - (INDEX(sorCol,MATCH(INDEX(valCol,MATCH('BPI+'!BU2,INIcol,0)),bpiTeams,0)) - 41) * (0.5/39),(INDEX(sorCol,MATCH(INDEX(valCol,MATCH('BPI+'!BU2,INIcol,0)),bpiTeams,0)) + 40)/325 - 2))))</f>
        <v>0</v>
      </c>
      <c r="AZ2" s="366">
        <f>IF(COUNTBLANK('BPI+'!BV2)=1,0,IF(COUNTIF(qwqlINIcol,'BPI+'!BV2)=0,-1.5,IF(INDEX(sorCol,MATCH(INDEX(valCol,MATCH('BPI+'!BV2,INIcol,0)),bpiTeams,0))&gt;=80,-1.5,IF(INDEX(sorCol,MATCH(INDEX(valCol,MATCH('BPI+'!BV2,INIcol,0)),bpiTeams,0))&gt;=41,-1 - (INDEX(sorCol,MATCH(INDEX(valCol,MATCH('BPI+'!BV2,INIcol,0)),bpiTeams,0)) - 41) * (0.5/39),(INDEX(sorCol,MATCH(INDEX(valCol,MATCH('BPI+'!BV2,INIcol,0)),bpiTeams,0)) + 40)/325 - 2))))</f>
        <v>0</v>
      </c>
      <c r="BA2" s="366">
        <f>IF(COUNTBLANK('BPI+'!BW2)=1,0,IF(COUNTIF(qwqlINIcol,'BPI+'!BW2)=0,-1.5,IF(INDEX(sorCol,MATCH(INDEX(valCol,MATCH('BPI+'!BW2,INIcol,0)),bpiTeams,0))&gt;=80,-1.5,IF(INDEX(sorCol,MATCH(INDEX(valCol,MATCH('BPI+'!BW2,INIcol,0)),bpiTeams,0))&gt;=41,-1 - (INDEX(sorCol,MATCH(INDEX(valCol,MATCH('BPI+'!BW2,INIcol,0)),bpiTeams,0)) - 41) * (0.5/39),(INDEX(sorCol,MATCH(INDEX(valCol,MATCH('BPI+'!BW2,INIcol,0)),bpiTeams,0)) + 40)/325 - 2))))</f>
        <v>0</v>
      </c>
      <c r="BB2" s="366">
        <f>IF(COUNTBLANK('BPI+'!BX2)=1,0,IF(COUNTIF(qwqlINIcol,'BPI+'!BX2)=0,-1.5,IF(INDEX(sorCol,MATCH(INDEX(valCol,MATCH('BPI+'!BX2,INIcol,0)),bpiTeams,0))&gt;=80,-1.5,IF(INDEX(sorCol,MATCH(INDEX(valCol,MATCH('BPI+'!BX2,INIcol,0)),bpiTeams,0))&gt;=41,-1 - (INDEX(sorCol,MATCH(INDEX(valCol,MATCH('BPI+'!BX2,INIcol,0)),bpiTeams,0)) - 41) * (0.5/39),(INDEX(sorCol,MATCH(INDEX(valCol,MATCH('BPI+'!BX2,INIcol,0)),bpiTeams,0)) + 40)/325 - 2))))</f>
        <v>0</v>
      </c>
      <c r="BC2" s="374">
        <f>IF(COUNTBLANK('BPI+'!BY2)=0,-1.6,0)</f>
        <v>0</v>
      </c>
      <c r="BD2" s="374">
        <f>IF(COUNTBLANK('BPI+'!BZ2)=0,-1.6,0)</f>
        <v>0</v>
      </c>
      <c r="BE2" s="374">
        <f>IF(COUNTBLANK('BPI+'!CA2)=0,-1.6,0)</f>
        <v>0</v>
      </c>
      <c r="BF2" s="374">
        <f>IF(COUNTBLANK('BPI+'!CB2)=0,-1.6,0)</f>
        <v>0</v>
      </c>
      <c r="BG2" s="374">
        <f>IF(COUNTBLANK('BPI+'!CC2)=0,-1.6,0)</f>
        <v>0</v>
      </c>
      <c r="BH2" s="374">
        <f>IF(COUNTBLANK('BPI+'!CD2)=0,-1.6,0)</f>
        <v>0</v>
      </c>
      <c r="BI2" s="374">
        <f>IF(COUNTBLANK('BPI+'!CE2)=0,-1.6,0)</f>
        <v>0</v>
      </c>
      <c r="BJ2" s="374">
        <f>IF(COUNTBLANK('BPI+'!CF2)=0,-1.6,0)</f>
        <v>0</v>
      </c>
      <c r="BK2" s="374">
        <f>IF(COUNTBLANK('BPI+'!CG2)=0,-1.6,0)</f>
        <v>0</v>
      </c>
      <c r="BL2" s="374">
        <f>IF(COUNTBLANK('BPI+'!CH2)=0,-1.6,0)</f>
        <v>0</v>
      </c>
      <c r="BM2" s="374">
        <f>IF(COUNTBLANK('BPI+'!CI2)=0,-1.6,0)</f>
        <v>0</v>
      </c>
      <c r="BN2" s="374">
        <f>IF(COUNTBLANK('BPI+'!CJ2)=0,-1.6,0)</f>
        <v>0</v>
      </c>
      <c r="BO2" s="374">
        <f>IF(COUNTBLANK('BPI+'!CK2)=0,-1.6,0)</f>
        <v>0</v>
      </c>
      <c r="BP2" s="374">
        <f>IF(COUNTBLANK('BPI+'!CL2)=0,-1.6,0)</f>
        <v>0</v>
      </c>
      <c r="BQ2" s="374">
        <f>IF(COUNTBLANK('BPI+'!CM2)=0,-1.6,0)</f>
        <v>0</v>
      </c>
      <c r="BR2" s="374">
        <f>IF(COUNTBLANK('BPI+'!CN2)=0,-1.6,0)</f>
        <v>0</v>
      </c>
      <c r="BS2" s="374">
        <f>IF(COUNTBLANK('BPI+'!CO2)=0,-1.6,0)</f>
        <v>0</v>
      </c>
      <c r="BT2">
        <f t="shared" ref="BT2" si="2">SUM(C2:BS2)</f>
        <v>21.204615384615387</v>
      </c>
    </row>
    <row r="3" spans="1:72" x14ac:dyDescent="0.3">
      <c r="A3" t="str">
        <f t="shared" si="0"/>
        <v>Duke</v>
      </c>
      <c r="B3" t="str">
        <f t="shared" ref="B3:B66" si="3">INDEX(INIcol,MATCH(A3,valCol,0),1)</f>
        <v>DUKE</v>
      </c>
      <c r="C3" s="358">
        <f>IF(
  COUNTBLANK('BPI+'!Y3)=1,
  0,
  IFERROR(
    IF(
      INDEX(sorCol,MATCH(INDEX(valCol,MATCH('BPI+'!Y3,INIcol,0)),bpiTeams,0))&lt;=40,
      2-INDEX(sorCol,MATCH(INDEX(valCol,MATCH('BPI+'!Y3,INIcol,0)),bpiTeams,0))/40,
      IF(
        INDEX(sorCol,MATCH(INDEX(valCol,MATCH('BPI+'!Y3,INIcol,0)),bpiTeams,0))&lt;=100,
        1-0.9*(INDEX(sorCol,MATCH(INDEX(valCol,MATCH('BPI+'!Y3,INIcol,0)),bpiTeams,0))-40)/60,
        0.1
      )
    ),
    0.1
  )
)</f>
        <v>1.55</v>
      </c>
      <c r="D3" s="358">
        <f>IF(
  COUNTBLANK('BPI+'!Z3)=1,
  0,
  IFERROR(
    IF(
      INDEX(sorCol,MATCH(INDEX(valCol,MATCH('BPI+'!Z3,INIcol,0)),bpiTeams,0))&lt;=40,
      2-INDEX(sorCol,MATCH(INDEX(valCol,MATCH('BPI+'!Z3,INIcol,0)),bpiTeams,0))/40,
      IF(
        INDEX(sorCol,MATCH(INDEX(valCol,MATCH('BPI+'!Z3,INIcol,0)),bpiTeams,0))&lt;=100,
        1-0.9*(INDEX(sorCol,MATCH(INDEX(valCol,MATCH('BPI+'!Z3,INIcol,0)),bpiTeams,0))-40)/60,
        0.1
      )
    ),
    0.1
  )
)</f>
        <v>1.75</v>
      </c>
      <c r="E3" s="358">
        <f>IF(
  COUNTBLANK('BPI+'!AA3)=1,
  0,
  IFERROR(
    IF(
      INDEX(sorCol,MATCH(INDEX(valCol,MATCH('BPI+'!AA3,INIcol,0)),bpiTeams,0))&lt;=40,
      2-INDEX(sorCol,MATCH(INDEX(valCol,MATCH('BPI+'!AA3,INIcol,0)),bpiTeams,0))/40,
      IF(
        INDEX(sorCol,MATCH(INDEX(valCol,MATCH('BPI+'!AA3,INIcol,0)),bpiTeams,0))&lt;=100,
        1-0.9*(INDEX(sorCol,MATCH(INDEX(valCol,MATCH('BPI+'!AA3,INIcol,0)),bpiTeams,0))-40)/60,
        0.1
      )
    ),
    0.1
  )
)</f>
        <v>1.875</v>
      </c>
      <c r="F3" s="358">
        <f>IF(
  COUNTBLANK('BPI+'!AB3)=1,
  0,
  IFERROR(
    IF(
      INDEX(sorCol,MATCH(INDEX(valCol,MATCH('BPI+'!AB3,INIcol,0)),bpiTeams,0))&lt;=40,
      2-INDEX(sorCol,MATCH(INDEX(valCol,MATCH('BPI+'!AB3,INIcol,0)),bpiTeams,0))/40,
      IF(
        INDEX(sorCol,MATCH(INDEX(valCol,MATCH('BPI+'!AB3,INIcol,0)),bpiTeams,0))&lt;=100,
        1-0.9*(INDEX(sorCol,MATCH(INDEX(valCol,MATCH('BPI+'!AB3,INIcol,0)),bpiTeams,0))-40)/60,
        0.1
      )
    ),
    0.1
  )
)</f>
        <v>1.675</v>
      </c>
      <c r="G3" s="358">
        <f>IF(
  COUNTBLANK('BPI+'!AC3)=1,
  0,
  IFERROR(
    IF(
      INDEX(sorCol,MATCH(INDEX(valCol,MATCH('BPI+'!AC3,INIcol,0)),bpiTeams,0))&lt;=40,
      2-INDEX(sorCol,MATCH(INDEX(valCol,MATCH('BPI+'!AC3,INIcol,0)),bpiTeams,0))/40,
      IF(
        INDEX(sorCol,MATCH(INDEX(valCol,MATCH('BPI+'!AC3,INIcol,0)),bpiTeams,0))&lt;=100,
        1-0.9*(INDEX(sorCol,MATCH(INDEX(valCol,MATCH('BPI+'!AC3,INIcol,0)),bpiTeams,0))-40)/60,
        0.1
      )
    ),
    0.1
  )
)</f>
        <v>1.35</v>
      </c>
      <c r="H3" s="358">
        <f>IF(
  COUNTBLANK('BPI+'!AD3)=1,
  0,
  IFERROR(
    IF(
      INDEX(sorCol,MATCH(INDEX(valCol,MATCH('BPI+'!AD3,INIcol,0)),bpiTeams,0))&lt;=40,
      2-INDEX(sorCol,MATCH(INDEX(valCol,MATCH('BPI+'!AD3,INIcol,0)),bpiTeams,0))/40,
      IF(
        INDEX(sorCol,MATCH(INDEX(valCol,MATCH('BPI+'!AD3,INIcol,0)),bpiTeams,0))&lt;=100,
        1-0.9*(INDEX(sorCol,MATCH(INDEX(valCol,MATCH('BPI+'!AD3,INIcol,0)),bpiTeams,0))-40)/60,
        0.1
      )
    ),
    0.1
  )
)</f>
        <v>0.86499999999999999</v>
      </c>
      <c r="I3" s="358">
        <f>IF(
  COUNTBLANK('BPI+'!AE3)=1,
  0,
  IFERROR(
    IF(
      INDEX(sorCol,MATCH(INDEX(valCol,MATCH('BPI+'!AE3,INIcol,0)),bpiTeams,0))&lt;=40,
      2-INDEX(sorCol,MATCH(INDEX(valCol,MATCH('BPI+'!AE3,INIcol,0)),bpiTeams,0))/40,
      IF(
        INDEX(sorCol,MATCH(INDEX(valCol,MATCH('BPI+'!AE3,INIcol,0)),bpiTeams,0))&lt;=100,
        1-0.9*(INDEX(sorCol,MATCH(INDEX(valCol,MATCH('BPI+'!AE3,INIcol,0)),bpiTeams,0))-40)/60,
        0.1
      )
    ),
    0.1
  )
)</f>
        <v>1.2</v>
      </c>
      <c r="J3" s="358">
        <f>IF(
  COUNTBLANK('BPI+'!AF3)=1,
  0,
  IFERROR(
    IF(
      INDEX(sorCol,MATCH(INDEX(valCol,MATCH('BPI+'!AF3,INIcol,0)),bpiTeams,0))&lt;=40,
      2-INDEX(sorCol,MATCH(INDEX(valCol,MATCH('BPI+'!AF3,INIcol,0)),bpiTeams,0))/40,
      IF(
        INDEX(sorCol,MATCH(INDEX(valCol,MATCH('BPI+'!AF3,INIcol,0)),bpiTeams,0))&lt;=100,
        1-0.9*(INDEX(sorCol,MATCH(INDEX(valCol,MATCH('BPI+'!AF3,INIcol,0)),bpiTeams,0))-40)/60,
        0.1
      )
    ),
    0.1
  )
)</f>
        <v>1.95</v>
      </c>
      <c r="K3" s="358">
        <f>IF(
  COUNTBLANK('BPI+'!AG3)=1,
  0,
  IFERROR(
    IF(
      INDEX(sorCol,MATCH(INDEX(valCol,MATCH('BPI+'!AG3,INIcol,0)),bpiTeams,0))&lt;=40,
      2-INDEX(sorCol,MATCH(INDEX(valCol,MATCH('BPI+'!AG3,INIcol,0)),bpiTeams,0))/40,
      IF(
        INDEX(sorCol,MATCH(INDEX(valCol,MATCH('BPI+'!AG3,INIcol,0)),bpiTeams,0))&lt;=100,
        1-0.9*(INDEX(sorCol,MATCH(INDEX(valCol,MATCH('BPI+'!AG3,INIcol,0)),bpiTeams,0))-40)/60,
        0.1
      )
    ),
    0.1
  )
)</f>
        <v>1.8</v>
      </c>
      <c r="L3" s="358">
        <f>IF(
  COUNTBLANK('BPI+'!AH3)=1,
  0,
  IFERROR(
    IF(
      INDEX(sorCol,MATCH(INDEX(valCol,MATCH('BPI+'!AH3,INIcol,0)),bpiTeams,0))&lt;=40,
      2-INDEX(sorCol,MATCH(INDEX(valCol,MATCH('BPI+'!AH3,INIcol,0)),bpiTeams,0))/40,
      IF(
        INDEX(sorCol,MATCH(INDEX(valCol,MATCH('BPI+'!AH3,INIcol,0)),bpiTeams,0))&lt;=100,
        1-0.9*(INDEX(sorCol,MATCH(INDEX(valCol,MATCH('BPI+'!AH3,INIcol,0)),bpiTeams,0))-40)/60,
        0.1
      )
    ),
    0.1
  )
)</f>
        <v>1.4750000000000001</v>
      </c>
      <c r="M3" s="358">
        <f>IF(
  COUNTBLANK('BPI+'!AI3)=1,
  0,
  IFERROR(
    IF(
      INDEX(sorCol,MATCH(INDEX(valCol,MATCH('BPI+'!AI3,INIcol,0)),bpiTeams,0))&lt;=40,
      2-INDEX(sorCol,MATCH(INDEX(valCol,MATCH('BPI+'!AI3,INIcol,0)),bpiTeams,0))/40,
      IF(
        INDEX(sorCol,MATCH(INDEX(valCol,MATCH('BPI+'!AI3,INIcol,0)),bpiTeams,0))&lt;=100,
        1-0.9*(INDEX(sorCol,MATCH(INDEX(valCol,MATCH('BPI+'!AI3,INIcol,0)),bpiTeams,0))-40)/60,
        0.1
      )
    ),
    0.1
  )
)</f>
        <v>1.8</v>
      </c>
      <c r="N3" s="358">
        <f>IF(
  COUNTBLANK('BPI+'!AJ3)=1,
  0,
  IFERROR(
    IF(
      INDEX(sorCol,MATCH(INDEX(valCol,MATCH('BPI+'!AJ3,INIcol,0)),bpiTeams,0))&lt;=40,
      2-INDEX(sorCol,MATCH(INDEX(valCol,MATCH('BPI+'!AJ3,INIcol,0)),bpiTeams,0))/40,
      IF(
        INDEX(sorCol,MATCH(INDEX(valCol,MATCH('BPI+'!AJ3,INIcol,0)),bpiTeams,0))&lt;=100,
        1-0.9*(INDEX(sorCol,MATCH(INDEX(valCol,MATCH('BPI+'!AJ3,INIcol,0)),bpiTeams,0))-40)/60,
        0.1
      )
    ),
    0.1
  )
)</f>
        <v>0</v>
      </c>
      <c r="O3" s="366">
        <f>IF(
  COUNTBLANK('BPI+'!AK3)=1,
  0,
  IFERROR(
    IF(
      INDEX(sorCol, MATCH(INDEX(valCol, MATCH('BPI+'!AK3, INIcol, 0)), bpiTeams, 0)) &lt;= 40,
      -INDEX(sorCol, MATCH(INDEX(valCol, MATCH('BPI+'!AK3, INIcol, 0)), bpiTeams, 0))/40,
      IF(
        INDEX(sorCol, MATCH(INDEX(valCol, MATCH('BPI+'!AK3, INIcol, 0)), bpiTeams, 0)) &lt;= 100,
        -1 - (INDEX(sorCol, MATCH(INDEX(valCol, MATCH('BPI+'!AK3, INIcol, 0)), bpiTeams, 0)) - 40)/60,
        -2
      )
    ),
    -2
  )
)</f>
        <v>-0.5</v>
      </c>
      <c r="P3" s="366">
        <f>IF(
  COUNTBLANK('BPI+'!AL3)=1,
  0,
  IFERROR(
    IF(
      INDEX(sorCol, MATCH(INDEX(valCol, MATCH('BPI+'!AL3, INIcol, 0)), bpiTeams, 0)) &lt;= 40,
      -INDEX(sorCol, MATCH(INDEX(valCol, MATCH('BPI+'!AL3, INIcol, 0)), bpiTeams, 0))/40,
      IF(
        INDEX(sorCol, MATCH(INDEX(valCol, MATCH('BPI+'!AL3, INIcol, 0)), bpiTeams, 0)) &lt;= 100,
        -1 - (INDEX(sorCol, MATCH(INDEX(valCol, MATCH('BPI+'!AL3, INIcol, 0)), bpiTeams, 0)) - 40)/60,
        -2
      )
    ),
    -2
  )
)</f>
        <v>-0.52500000000000002</v>
      </c>
      <c r="Q3" s="366">
        <f>IF(
  COUNTBLANK('BPI+'!AM3)=1,
  0,
  IFERROR(
    IF(
      INDEX(sorCol, MATCH(INDEX(valCol, MATCH('BPI+'!AM3, INIcol, 0)), bpiTeams, 0)) &lt;= 40,
      -INDEX(sorCol, MATCH(INDEX(valCol, MATCH('BPI+'!AM3, INIcol, 0)), bpiTeams, 0))/40,
      IF(
        INDEX(sorCol, MATCH(INDEX(valCol, MATCH('BPI+'!AM3, INIcol, 0)), bpiTeams, 0)) &lt;= 100,
        -1 - (INDEX(sorCol, MATCH(INDEX(valCol, MATCH('BPI+'!AM3, INIcol, 0)), bpiTeams, 0)) - 40)/60,
        -2
      )
    ),
    -2
  )
)</f>
        <v>0</v>
      </c>
      <c r="R3" s="366">
        <f>IF(
  COUNTBLANK('BPI+'!AN3)=1,
  0,
  IFERROR(
    IF(
      INDEX(sorCol, MATCH(INDEX(valCol, MATCH('BPI+'!AN3, INIcol, 0)), bpiTeams, 0)) &lt;= 40,
      -INDEX(sorCol, MATCH(INDEX(valCol, MATCH('BPI+'!AN3, INIcol, 0)), bpiTeams, 0))/40,
      IF(
        INDEX(sorCol, MATCH(INDEX(valCol, MATCH('BPI+'!AN3, INIcol, 0)), bpiTeams, 0)) &lt;= 100,
        -1 - (INDEX(sorCol, MATCH(INDEX(valCol, MATCH('BPI+'!AN3, INIcol, 0)), bpiTeams, 0)) - 40)/60,
        -2
      )
    ),
    -2
  )
)</f>
        <v>0</v>
      </c>
      <c r="S3" s="366">
        <f>IF(
  COUNTBLANK('BPI+'!AO3)=1,
  0,
  IFERROR(
    IF(
      INDEX(sorCol, MATCH(INDEX(valCol, MATCH('BPI+'!AO3, INIcol, 0)), bpiTeams, 0)) &lt;= 40,
      -INDEX(sorCol, MATCH(INDEX(valCol, MATCH('BPI+'!AO3, INIcol, 0)), bpiTeams, 0))/40,
      IF(
        INDEX(sorCol, MATCH(INDEX(valCol, MATCH('BPI+'!AO3, INIcol, 0)), bpiTeams, 0)) &lt;= 100,
        -1 - (INDEX(sorCol, MATCH(INDEX(valCol, MATCH('BPI+'!AO3, INIcol, 0)), bpiTeams, 0)) - 40)/60,
        -2
      )
    ),
    -2
  )
)</f>
        <v>0</v>
      </c>
      <c r="T3" s="366">
        <f>IF(
  COUNTBLANK('BPI+'!AP3)=1,
  0,
  IFERROR(
    IF(
      INDEX(sorCol, MATCH(INDEX(valCol, MATCH('BPI+'!AP3, INIcol, 0)), bpiTeams, 0)) &lt;= 40,
      -INDEX(sorCol, MATCH(INDEX(valCol, MATCH('BPI+'!AP3, INIcol, 0)), bpiTeams, 0))/40,
      IF(
        INDEX(sorCol, MATCH(INDEX(valCol, MATCH('BPI+'!AP3, INIcol, 0)), bpiTeams, 0)) &lt;= 100,
        -1 - (INDEX(sorCol, MATCH(INDEX(valCol, MATCH('BPI+'!AP3, INIcol, 0)), bpiTeams, 0)) - 40)/60,
        -2
      )
    ),
    -2
  )
)</f>
        <v>0</v>
      </c>
      <c r="U3" s="366">
        <f>IF(
  COUNTBLANK('BPI+'!AQ3)=1,
  0,
  IFERROR(
    IF(
      INDEX(sorCol, MATCH(INDEX(valCol, MATCH('BPI+'!AQ3, INIcol, 0)), bpiTeams, 0)) &lt;= 40,
      -INDEX(sorCol, MATCH(INDEX(valCol, MATCH('BPI+'!AQ3, INIcol, 0)), bpiTeams, 0))/40,
      IF(
        INDEX(sorCol, MATCH(INDEX(valCol, MATCH('BPI+'!AQ3, INIcol, 0)), bpiTeams, 0)) &lt;= 100,
        -1 - (INDEX(sorCol, MATCH(INDEX(valCol, MATCH('BPI+'!AQ3, INIcol, 0)), bpiTeams, 0)) - 40)/60,
        -2
      )
    ),
    -2
  )
)</f>
        <v>0</v>
      </c>
      <c r="V3" s="366">
        <f>IF(
  COUNTBLANK('BPI+'!AR3)=1,
  0,
  IFERROR(
    IF(
      INDEX(sorCol, MATCH(INDEX(valCol, MATCH('BPI+'!AR3, INIcol, 0)), bpiTeams, 0)) &lt;= 40,
      -INDEX(sorCol, MATCH(INDEX(valCol, MATCH('BPI+'!AR3, INIcol, 0)), bpiTeams, 0))/40,
      IF(
        INDEX(sorCol, MATCH(INDEX(valCol, MATCH('BPI+'!AR3, INIcol, 0)), bpiTeams, 0)) &lt;= 100,
        -1 - (INDEX(sorCol, MATCH(INDEX(valCol, MATCH('BPI+'!AR3, INIcol, 0)), bpiTeams, 0)) - 40)/60,
        -2
      )
    ),
    -2
  )
)</f>
        <v>0</v>
      </c>
      <c r="W3" s="366">
        <f>IF(
  COUNTBLANK('BPI+'!AS3)=1,
  0,
  IFERROR(
    IF(
      INDEX(sorCol, MATCH(INDEX(valCol, MATCH('BPI+'!AS3, INIcol, 0)), bpiTeams, 0)) &lt;= 40,
      -INDEX(sorCol, MATCH(INDEX(valCol, MATCH('BPI+'!AS3, INIcol, 0)), bpiTeams, 0))/40,
      IF(
        INDEX(sorCol, MATCH(INDEX(valCol, MATCH('BPI+'!AS3, INIcol, 0)), bpiTeams, 0)) &lt;= 100,
        -1 - (INDEX(sorCol, MATCH(INDEX(valCol, MATCH('BPI+'!AS3, INIcol, 0)), bpiTeams, 0)) - 40)/60,
        -2
      )
    ),
    -2
  )
)</f>
        <v>0</v>
      </c>
      <c r="X3" s="366">
        <f>IF(
  COUNTBLANK('BPI+'!AT3)=1,
  0,
  IFERROR(
    IF(
      INDEX(sorCol, MATCH(INDEX(valCol, MATCH('BPI+'!AT3, INIcol, 0)), bpiTeams, 0)) &lt;= 40,
      -INDEX(sorCol, MATCH(INDEX(valCol, MATCH('BPI+'!AT3, INIcol, 0)), bpiTeams, 0))/40,
      IF(
        INDEX(sorCol, MATCH(INDEX(valCol, MATCH('BPI+'!AT3, INIcol, 0)), bpiTeams, 0)) &lt;= 100,
        -1 - (INDEX(sorCol, MATCH(INDEX(valCol, MATCH('BPI+'!AT3, INIcol, 0)), bpiTeams, 0)) - 40)/60,
        -2
      )
    ),
    -2
  )
)</f>
        <v>0</v>
      </c>
      <c r="Y3" s="366">
        <f>IF(
  COUNTBLANK('BPI+'!AU3)=1,
  0,
  IFERROR(
    IF(
      INDEX(sorCol, MATCH(INDEX(valCol, MATCH('BPI+'!AU3, INIcol, 0)), bpiTeams, 0)) &lt;= 40,
      -INDEX(sorCol, MATCH(INDEX(valCol, MATCH('BPI+'!AU3, INIcol, 0)), bpiTeams, 0))/40,
      IF(
        INDEX(sorCol, MATCH(INDEX(valCol, MATCH('BPI+'!AU3, INIcol, 0)), bpiTeams, 0)) &lt;= 100,
        -1 - (INDEX(sorCol, MATCH(INDEX(valCol, MATCH('BPI+'!AU3, INIcol, 0)), bpiTeams, 0)) - 40)/60,
        -2
      )
    ),
    -2
  )
)</f>
        <v>0</v>
      </c>
      <c r="Z3" s="366">
        <f>IF(
  COUNTBLANK('BPI+'!AV3)=1,
  0,
  IFERROR(
    IF(
      INDEX(sorCol, MATCH(INDEX(valCol, MATCH('BPI+'!AV3, INIcol, 0)), bpiTeams, 0)) &lt;= 40,
      -INDEX(sorCol, MATCH(INDEX(valCol, MATCH('BPI+'!AV3, INIcol, 0)), bpiTeams, 0))/40,
      IF(
        INDEX(sorCol, MATCH(INDEX(valCol, MATCH('BPI+'!AV3, INIcol, 0)), bpiTeams, 0)) &lt;= 100,
        -1 - (INDEX(sorCol, MATCH(INDEX(valCol, MATCH('BPI+'!AV3, INIcol, 0)), bpiTeams, 0)) - 40)/60,
        -2
      )
    ),
    -2
  )
)</f>
        <v>0</v>
      </c>
      <c r="AA3" s="358">
        <f>IFERROR(IF(COUNTBLANK('BPI+'!AX3)=1,0,IF(COUNTIF(qwqlINIcol,'BPI+'!AX3)=0,0.1,IF(INDEX(sorCol,MATCH(INDEX(valCol,MATCH('BPI+'!AW3,INIcol,0)),bpiTeams,0))&gt;=40,INDEX(sorCol,MATCH(INDEX(valCol,MATCH('BPI+'!AW3,INIcol,0)),bpiTeams,0))*-1/40+2,(INDEX(sorCol,MATCH(INDEX(valCol,MATCH('BPI+'!AW3,INIcol,0)),bpiTeams,0))*(-1)+40)/325+1))),0)</f>
        <v>0.89999999999999991</v>
      </c>
      <c r="AB3" s="358">
        <f>IFERROR(IF(COUNTBLANK('BPI+'!AY3)=1,0,IF(COUNTIF(qwqlINIcol,'BPI+'!AY3)=0,0.1,IF(INDEX(sorCol,MATCH(INDEX(valCol,MATCH('BPI+'!AX3,INIcol,0)),bpiTeams,0))&gt;=40,INDEX(sorCol,MATCH(INDEX(valCol,MATCH('BPI+'!AX3,INIcol,0)),bpiTeams,0))*-1/40+2,(INDEX(sorCol,MATCH(INDEX(valCol,MATCH('BPI+'!AX3,INIcol,0)),bpiTeams,0))*(-1)+40)/325+1))),0)</f>
        <v>0.57499999999999996</v>
      </c>
      <c r="AC3" s="358">
        <f>IFERROR(IF(COUNTBLANK('BPI+'!AZ3)=1,0,IF(COUNTIF(qwqlINIcol,'BPI+'!AZ3)=0,0.1,IF(INDEX(sorCol,MATCH(INDEX(valCol,MATCH('BPI+'!AY3,INIcol,0)),bpiTeams,0))&gt;=40,INDEX(sorCol,MATCH(INDEX(valCol,MATCH('BPI+'!AY3,INIcol,0)),bpiTeams,0))*-1/40+2,(INDEX(sorCol,MATCH(INDEX(valCol,MATCH('BPI+'!AY3,INIcol,0)),bpiTeams,0))*(-1)+40)/325+1))),0)</f>
        <v>0.625</v>
      </c>
      <c r="AD3" s="358">
        <f>IFERROR(IF(COUNTBLANK('BPI+'!BA3)=1,0,IF(COUNTIF(qwqlINIcol,'BPI+'!BA3)=0,0.1,IF(INDEX(sorCol,MATCH(INDEX(valCol,MATCH('BPI+'!AZ3,INIcol,0)),bpiTeams,0))&gt;=40,INDEX(sorCol,MATCH(INDEX(valCol,MATCH('BPI+'!AZ3,INIcol,0)),bpiTeams,0))*-1/40+2,(INDEX(sorCol,MATCH(INDEX(valCol,MATCH('BPI+'!AZ3,INIcol,0)),bpiTeams,0))*(-1)+40)/325+1))),0)</f>
        <v>0.875</v>
      </c>
      <c r="AE3" s="358">
        <f>IFERROR(IF(COUNTBLANK('BPI+'!BB3)=1,0,IF(COUNTIF(qwqlINIcol,'BPI+'!BB3)=0,0.1,IF(INDEX(sorCol,MATCH(INDEX(valCol,MATCH('BPI+'!BA3,INIcol,0)),bpiTeams,0))&gt;=40,INDEX(sorCol,MATCH(INDEX(valCol,MATCH('BPI+'!BA3,INIcol,0)),bpiTeams,0))*-1/40+2,(INDEX(sorCol,MATCH(INDEX(valCol,MATCH('BPI+'!BA3,INIcol,0)),bpiTeams,0))*(-1)+40)/325+1))),0)</f>
        <v>0</v>
      </c>
      <c r="AF3" s="358">
        <f>IFERROR(IF(COUNTBLANK('BPI+'!BC3)=1,0,IF(COUNTIF(qwqlINIcol,'BPI+'!BC3)=0,0.1,IF(INDEX(sorCol,MATCH(INDEX(valCol,MATCH('BPI+'!BB3,INIcol,0)),bpiTeams,0))&gt;=40,INDEX(sorCol,MATCH(INDEX(valCol,MATCH('BPI+'!BB3,INIcol,0)),bpiTeams,0))*-1/40+2,(INDEX(sorCol,MATCH(INDEX(valCol,MATCH('BPI+'!BB3,INIcol,0)),bpiTeams,0))*(-1)+40)/325+1))),0)</f>
        <v>0</v>
      </c>
      <c r="AG3" s="358">
        <f>IFERROR(IF(COUNTBLANK('BPI+'!BD3)=1,0,IF(COUNTIF(qwqlINIcol,'BPI+'!BD3)=0,0.1,IF(INDEX(sorCol,MATCH(INDEX(valCol,MATCH('BPI+'!BC3,INIcol,0)),bpiTeams,0))&gt;=40,INDEX(sorCol,MATCH(INDEX(valCol,MATCH('BPI+'!BC3,INIcol,0)),bpiTeams,0))*-1/40+2,(INDEX(sorCol,MATCH(INDEX(valCol,MATCH('BPI+'!BC3,INIcol,0)),bpiTeams,0))*(-1)+40)/325+1))),0)</f>
        <v>0</v>
      </c>
      <c r="AH3" s="358">
        <f>IFERROR(IF(COUNTBLANK('BPI+'!BE3)=1,0,IF(COUNTIF(qwqlINIcol,'BPI+'!BE3)=0,0.1,IF(INDEX(sorCol,MATCH(INDEX(valCol,MATCH('BPI+'!BD3,INIcol,0)),bpiTeams,0))&gt;=40,INDEX(sorCol,MATCH(INDEX(valCol,MATCH('BPI+'!BD3,INIcol,0)),bpiTeams,0))*-1/40+2,(INDEX(sorCol,MATCH(INDEX(valCol,MATCH('BPI+'!BD3,INIcol,0)),bpiTeams,0))*(-1)+40)/325+1))),0)</f>
        <v>0</v>
      </c>
      <c r="AI3" s="358">
        <f>IFERROR(IF(COUNTBLANK('BPI+'!BF3)=1,0,IF(COUNTIF(qwqlINIcol,'BPI+'!BF3)=0,0.1,IF(INDEX(sorCol,MATCH(INDEX(valCol,MATCH('BPI+'!BE3,INIcol,0)),bpiTeams,0))&gt;=40,INDEX(sorCol,MATCH(INDEX(valCol,MATCH('BPI+'!BE3,INIcol,0)),bpiTeams,0))*-1/40+2,(INDEX(sorCol,MATCH(INDEX(valCol,MATCH('BPI+'!BE3,INIcol,0)),bpiTeams,0))*(-1)+40)/325+1))),0)</f>
        <v>0</v>
      </c>
      <c r="AJ3" s="358">
        <f>IFERROR(IF(COUNTBLANK('BPI+'!BG3)=1,0,IF(COUNTIF(qwqlINIcol,'BPI+'!BG3)=0,0.1,IF(INDEX(sorCol,MATCH(INDEX(valCol,MATCH('BPI+'!BF3,INIcol,0)),bpiTeams,0))&gt;=40,INDEX(sorCol,MATCH(INDEX(valCol,MATCH('BPI+'!BF3,INIcol,0)),bpiTeams,0))*-1/40+2,(INDEX(sorCol,MATCH(INDEX(valCol,MATCH('BPI+'!BF3,INIcol,0)),bpiTeams,0))*(-1)+40)/325+1))),0)</f>
        <v>0</v>
      </c>
      <c r="AK3" s="358">
        <f>IFERROR(IF(COUNTBLANK('BPI+'!BH3)=1,0,IF(COUNTIF(qwqlINIcol,'BPI+'!BH3)=0,0.1,IF(INDEX(sorCol,MATCH(INDEX(valCol,MATCH('BPI+'!BG3,INIcol,0)),bpiTeams,0))&gt;=40,INDEX(sorCol,MATCH(INDEX(valCol,MATCH('BPI+'!BG3,INIcol,0)),bpiTeams,0))*-1/40+2,(INDEX(sorCol,MATCH(INDEX(valCol,MATCH('BPI+'!BG3,INIcol,0)),bpiTeams,0))*(-1)+40)/325+1))),0)</f>
        <v>0</v>
      </c>
      <c r="AL3" s="358">
        <f>IFERROR(IF(COUNTBLANK('BPI+'!BI3)=1,0,IF(COUNTIF(qwqlINIcol,'BPI+'!BI3)=0,0.1,IF(INDEX(sorCol,MATCH(INDEX(valCol,MATCH('BPI+'!BH3,INIcol,0)),bpiTeams,0))&gt;=40,INDEX(sorCol,MATCH(INDEX(valCol,MATCH('BPI+'!BH3,INIcol,0)),bpiTeams,0))*-1/40+2,(INDEX(sorCol,MATCH(INDEX(valCol,MATCH('BPI+'!BH3,INIcol,0)),bpiTeams,0))*(-1)+40)/325+1))),0)</f>
        <v>0</v>
      </c>
      <c r="AM3" s="358">
        <f>IFERROR(IF(COUNTBLANK('BPI+'!BJ3)=1,0,IF(COUNTIF(qwqlINIcol,'BPI+'!BJ3)=0,0.1,IF(INDEX(sorCol,MATCH(INDEX(valCol,MATCH('BPI+'!BI3,INIcol,0)),bpiTeams,0))&gt;=40,INDEX(sorCol,MATCH(INDEX(valCol,MATCH('BPI+'!BI3,INIcol,0)),bpiTeams,0))*-1/40+2,(INDEX(sorCol,MATCH(INDEX(valCol,MATCH('BPI+'!BI3,INIcol,0)),bpiTeams,0))*(-1)+40)/325+1))),0)</f>
        <v>0</v>
      </c>
      <c r="AN3" s="358">
        <f>IFERROR(IF(COUNTBLANK('BPI+'!BK3)=1,0,IF(COUNTIF(qwqlINIcol,'BPI+'!BK3)=0,0.1,IF(INDEX(sorCol,MATCH(INDEX(valCol,MATCH('BPI+'!BJ3,INIcol,0)),bpiTeams,0))&gt;=40,INDEX(sorCol,MATCH(INDEX(valCol,MATCH('BPI+'!BJ3,INIcol,0)),bpiTeams,0))*-1/40+2,(INDEX(sorCol,MATCH(INDEX(valCol,MATCH('BPI+'!BJ3,INIcol,0)),bpiTeams,0))*(-1)+40)/325+1))),0)</f>
        <v>0</v>
      </c>
      <c r="AO3" s="358">
        <f>IFERROR(IF(COUNTBLANK('BPI+'!BL3)=1,0,IF(COUNTIF(qwqlINIcol,'BPI+'!BL3)=0,0.1,IF(INDEX(sorCol,MATCH(INDEX(valCol,MATCH('BPI+'!BK3,INIcol,0)),bpiTeams,0))&gt;=40,INDEX(sorCol,MATCH(INDEX(valCol,MATCH('BPI+'!BK3,INIcol,0)),bpiTeams,0))*-1/40+2,(INDEX(sorCol,MATCH(INDEX(valCol,MATCH('BPI+'!BK3,INIcol,0)),bpiTeams,0))*(-1)+40)/325+1))),0)</f>
        <v>0</v>
      </c>
      <c r="AP3" s="366">
        <f>IF(COUNTBLANK('BPI+'!BL3)=1,0,IF(COUNTIF(qwqlINIcol,'BPI+'!BL3)=0,-1.5,IF(INDEX(sorCol,MATCH(INDEX(valCol,MATCH('BPI+'!BL3,INIcol,0)),bpiTeams,0))&gt;=80,-1.5,IF(INDEX(sorCol,MATCH(INDEX(valCol,MATCH('BPI+'!BL3,INIcol,0)),bpiTeams,0))&gt;=41,-1 - (INDEX(sorCol,MATCH(INDEX(valCol,MATCH('BPI+'!BL3,INIcol,0)),bpiTeams,0)) - 41) * (0.5/39),(INDEX(sorCol,MATCH(INDEX(valCol,MATCH('BPI+'!BL3,INIcol,0)),bpiTeams,0)) + 40)/325 - 2))))</f>
        <v>0</v>
      </c>
      <c r="AQ3" s="366">
        <f>IF(COUNTBLANK('BPI+'!BM3)=1,0,IF(COUNTIF(qwqlINIcol,'BPI+'!BM3)=0,-1.5,IF(INDEX(sorCol,MATCH(INDEX(valCol,MATCH('BPI+'!BM3,INIcol,0)),bpiTeams,0))&gt;=80,-1.5,IF(INDEX(sorCol,MATCH(INDEX(valCol,MATCH('BPI+'!BM3,INIcol,0)),bpiTeams,0))&gt;=41,-1 - (INDEX(sorCol,MATCH(INDEX(valCol,MATCH('BPI+'!BM3,INIcol,0)),bpiTeams,0)) - 41) * (0.5/39),(INDEX(sorCol,MATCH(INDEX(valCol,MATCH('BPI+'!BM3,INIcol,0)),bpiTeams,0)) + 40)/325 - 2))))</f>
        <v>0</v>
      </c>
      <c r="AR3" s="366">
        <f>IF(COUNTBLANK('BPI+'!BN3)=1,0,IF(COUNTIF(qwqlINIcol,'BPI+'!BN3)=0,-1.5,IF(INDEX(sorCol,MATCH(INDEX(valCol,MATCH('BPI+'!BN3,INIcol,0)),bpiTeams,0))&gt;=80,-1.5,IF(INDEX(sorCol,MATCH(INDEX(valCol,MATCH('BPI+'!BN3,INIcol,0)),bpiTeams,0))&gt;=41,-1 - (INDEX(sorCol,MATCH(INDEX(valCol,MATCH('BPI+'!BN3,INIcol,0)),bpiTeams,0)) - 41) * (0.5/39),(INDEX(sorCol,MATCH(INDEX(valCol,MATCH('BPI+'!BN3,INIcol,0)),bpiTeams,0)) + 40)/325 - 2))))</f>
        <v>0</v>
      </c>
      <c r="AS3" s="366">
        <f>IF(COUNTBLANK('BPI+'!BO3)=1,0,IF(COUNTIF(qwqlINIcol,'BPI+'!BO3)=0,-1.5,IF(INDEX(sorCol,MATCH(INDEX(valCol,MATCH('BPI+'!BO3,INIcol,0)),bpiTeams,0))&gt;=80,-1.5,IF(INDEX(sorCol,MATCH(INDEX(valCol,MATCH('BPI+'!BO3,INIcol,0)),bpiTeams,0))&gt;=41,-1 - (INDEX(sorCol,MATCH(INDEX(valCol,MATCH('BPI+'!BO3,INIcol,0)),bpiTeams,0)) - 41) * (0.5/39),(INDEX(sorCol,MATCH(INDEX(valCol,MATCH('BPI+'!BO3,INIcol,0)),bpiTeams,0)) + 40)/325 - 2))))</f>
        <v>0</v>
      </c>
      <c r="AT3" s="366">
        <f>IF(COUNTBLANK('BPI+'!BP3)=1,0,IF(COUNTIF(qwqlINIcol,'BPI+'!BP3)=0,-1.5,IF(INDEX(sorCol,MATCH(INDEX(valCol,MATCH('BPI+'!BP3,INIcol,0)),bpiTeams,0))&gt;=80,-1.5,IF(INDEX(sorCol,MATCH(INDEX(valCol,MATCH('BPI+'!BP3,INIcol,0)),bpiTeams,0))&gt;=41,-1 - (INDEX(sorCol,MATCH(INDEX(valCol,MATCH('BPI+'!BP3,INIcol,0)),bpiTeams,0)) - 41) * (0.5/39),(INDEX(sorCol,MATCH(INDEX(valCol,MATCH('BPI+'!BP3,INIcol,0)),bpiTeams,0)) + 40)/325 - 2))))</f>
        <v>0</v>
      </c>
      <c r="AU3" s="366">
        <f>IF(COUNTBLANK('BPI+'!BQ3)=1,0,IF(COUNTIF(qwqlINIcol,'BPI+'!BQ3)=0,-1.5,IF(INDEX(sorCol,MATCH(INDEX(valCol,MATCH('BPI+'!BQ3,INIcol,0)),bpiTeams,0))&gt;=80,-1.5,IF(INDEX(sorCol,MATCH(INDEX(valCol,MATCH('BPI+'!BQ3,INIcol,0)),bpiTeams,0))&gt;=41,-1 - (INDEX(sorCol,MATCH(INDEX(valCol,MATCH('BPI+'!BQ3,INIcol,0)),bpiTeams,0)) - 41) * (0.5/39),(INDEX(sorCol,MATCH(INDEX(valCol,MATCH('BPI+'!BQ3,INIcol,0)),bpiTeams,0)) + 40)/325 - 2))))</f>
        <v>0</v>
      </c>
      <c r="AV3" s="366">
        <f>IF(COUNTBLANK('BPI+'!BR3)=1,0,IF(COUNTIF(qwqlINIcol,'BPI+'!BR3)=0,-1.5,IF(INDEX(sorCol,MATCH(INDEX(valCol,MATCH('BPI+'!BR3,INIcol,0)),bpiTeams,0))&gt;=80,-1.5,IF(INDEX(sorCol,MATCH(INDEX(valCol,MATCH('BPI+'!BR3,INIcol,0)),bpiTeams,0))&gt;=41,-1 - (INDEX(sorCol,MATCH(INDEX(valCol,MATCH('BPI+'!BR3,INIcol,0)),bpiTeams,0)) - 41) * (0.5/39),(INDEX(sorCol,MATCH(INDEX(valCol,MATCH('BPI+'!BR3,INIcol,0)),bpiTeams,0)) + 40)/325 - 2))))</f>
        <v>0</v>
      </c>
      <c r="AW3" s="366">
        <f>IF(COUNTBLANK('BPI+'!BS3)=1,0,IF(COUNTIF(qwqlINIcol,'BPI+'!BS3)=0,-1.5,IF(INDEX(sorCol,MATCH(INDEX(valCol,MATCH('BPI+'!BS3,INIcol,0)),bpiTeams,0))&gt;=80,-1.5,IF(INDEX(sorCol,MATCH(INDEX(valCol,MATCH('BPI+'!BS3,INIcol,0)),bpiTeams,0))&gt;=41,-1 - (INDEX(sorCol,MATCH(INDEX(valCol,MATCH('BPI+'!BS3,INIcol,0)),bpiTeams,0)) - 41) * (0.5/39),(INDEX(sorCol,MATCH(INDEX(valCol,MATCH('BPI+'!BS3,INIcol,0)),bpiTeams,0)) + 40)/325 - 2))))</f>
        <v>0</v>
      </c>
      <c r="AX3" s="366">
        <f>IF(COUNTBLANK('BPI+'!BT3)=1,0,IF(COUNTIF(qwqlINIcol,'BPI+'!BT3)=0,-1.5,IF(INDEX(sorCol,MATCH(INDEX(valCol,MATCH('BPI+'!BT3,INIcol,0)),bpiTeams,0))&gt;=80,-1.5,IF(INDEX(sorCol,MATCH(INDEX(valCol,MATCH('BPI+'!BT3,INIcol,0)),bpiTeams,0))&gt;=41,-1 - (INDEX(sorCol,MATCH(INDEX(valCol,MATCH('BPI+'!BT3,INIcol,0)),bpiTeams,0)) - 41) * (0.5/39),(INDEX(sorCol,MATCH(INDEX(valCol,MATCH('BPI+'!BT3,INIcol,0)),bpiTeams,0)) + 40)/325 - 2))))</f>
        <v>0</v>
      </c>
      <c r="AY3" s="366">
        <f>IF(COUNTBLANK('BPI+'!BU3)=1,0,IF(COUNTIF(qwqlINIcol,'BPI+'!BU3)=0,-1.5,IF(INDEX(sorCol,MATCH(INDEX(valCol,MATCH('BPI+'!BU3,INIcol,0)),bpiTeams,0))&gt;=80,-1.5,IF(INDEX(sorCol,MATCH(INDEX(valCol,MATCH('BPI+'!BU3,INIcol,0)),bpiTeams,0))&gt;=41,-1 - (INDEX(sorCol,MATCH(INDEX(valCol,MATCH('BPI+'!BU3,INIcol,0)),bpiTeams,0)) - 41) * (0.5/39),(INDEX(sorCol,MATCH(INDEX(valCol,MATCH('BPI+'!BU3,INIcol,0)),bpiTeams,0)) + 40)/325 - 2))))</f>
        <v>0</v>
      </c>
      <c r="AZ3" s="366">
        <f>IF(COUNTBLANK('BPI+'!BV3)=1,0,IF(COUNTIF(qwqlINIcol,'BPI+'!BV3)=0,-1.5,IF(INDEX(sorCol,MATCH(INDEX(valCol,MATCH('BPI+'!BV3,INIcol,0)),bpiTeams,0))&gt;=80,-1.5,IF(INDEX(sorCol,MATCH(INDEX(valCol,MATCH('BPI+'!BV3,INIcol,0)),bpiTeams,0))&gt;=41,-1 - (INDEX(sorCol,MATCH(INDEX(valCol,MATCH('BPI+'!BV3,INIcol,0)),bpiTeams,0)) - 41) * (0.5/39),(INDEX(sorCol,MATCH(INDEX(valCol,MATCH('BPI+'!BV3,INIcol,0)),bpiTeams,0)) + 40)/325 - 2))))</f>
        <v>0</v>
      </c>
      <c r="BA3" s="366">
        <f>IF(COUNTBLANK('BPI+'!BW3)=1,0,IF(COUNTIF(qwqlINIcol,'BPI+'!BW3)=0,-1.5,IF(INDEX(sorCol,MATCH(INDEX(valCol,MATCH('BPI+'!BW3,INIcol,0)),bpiTeams,0))&gt;=80,-1.5,IF(INDEX(sorCol,MATCH(INDEX(valCol,MATCH('BPI+'!BW3,INIcol,0)),bpiTeams,0))&gt;=41,-1 - (INDEX(sorCol,MATCH(INDEX(valCol,MATCH('BPI+'!BW3,INIcol,0)),bpiTeams,0)) - 41) * (0.5/39),(INDEX(sorCol,MATCH(INDEX(valCol,MATCH('BPI+'!BW3,INIcol,0)),bpiTeams,0)) + 40)/325 - 2))))</f>
        <v>0</v>
      </c>
      <c r="BB3" s="366">
        <f>IF(COUNTBLANK('BPI+'!BX3)=1,0,IF(COUNTIF(qwqlINIcol,'BPI+'!BX3)=0,-1.5,IF(INDEX(sorCol,MATCH(INDEX(valCol,MATCH('BPI+'!BX3,INIcol,0)),bpiTeams,0))&gt;=80,-1.5,IF(INDEX(sorCol,MATCH(INDEX(valCol,MATCH('BPI+'!BX3,INIcol,0)),bpiTeams,0))&gt;=41,-1 - (INDEX(sorCol,MATCH(INDEX(valCol,MATCH('BPI+'!BX3,INIcol,0)),bpiTeams,0)) - 41) * (0.5/39),(INDEX(sorCol,MATCH(INDEX(valCol,MATCH('BPI+'!BX3,INIcol,0)),bpiTeams,0)) + 40)/325 - 2))))</f>
        <v>0</v>
      </c>
      <c r="BC3" s="374">
        <f>IF(COUNTBLANK('BPI+'!BY3)=0,-1.6,0)</f>
        <v>0</v>
      </c>
      <c r="BD3" s="374">
        <f>IF(COUNTBLANK('BPI+'!BZ3)=0,-1.6,0)</f>
        <v>0</v>
      </c>
      <c r="BE3" s="374">
        <f>IF(COUNTBLANK('BPI+'!CA3)=0,-1.6,0)</f>
        <v>0</v>
      </c>
      <c r="BF3" s="374">
        <f>IF(COUNTBLANK('BPI+'!CB3)=0,-1.6,0)</f>
        <v>0</v>
      </c>
      <c r="BG3" s="374">
        <f>IF(COUNTBLANK('BPI+'!CC3)=0,-1.6,0)</f>
        <v>0</v>
      </c>
      <c r="BH3" s="374">
        <f>IF(COUNTBLANK('BPI+'!CD3)=0,-1.6,0)</f>
        <v>0</v>
      </c>
      <c r="BI3" s="374">
        <f>IF(COUNTBLANK('BPI+'!CE3)=0,-1.6,0)</f>
        <v>0</v>
      </c>
      <c r="BJ3" s="374">
        <f>IF(COUNTBLANK('BPI+'!CF3)=0,-1.6,0)</f>
        <v>0</v>
      </c>
      <c r="BK3" s="374">
        <f>IF(COUNTBLANK('BPI+'!CG3)=0,-1.6,0)</f>
        <v>0</v>
      </c>
      <c r="BL3" s="374">
        <f>IF(COUNTBLANK('BPI+'!CH3)=0,-1.6,0)</f>
        <v>0</v>
      </c>
      <c r="BM3" s="374">
        <f>IF(COUNTBLANK('BPI+'!CI3)=0,-1.6,0)</f>
        <v>0</v>
      </c>
      <c r="BN3" s="374">
        <f>IF(COUNTBLANK('BPI+'!CJ3)=0,-1.6,0)</f>
        <v>0</v>
      </c>
      <c r="BO3" s="374">
        <f>IF(COUNTBLANK('BPI+'!CK3)=0,-1.6,0)</f>
        <v>0</v>
      </c>
      <c r="BP3" s="374">
        <f>IF(COUNTBLANK('BPI+'!CL3)=0,-1.6,0)</f>
        <v>0</v>
      </c>
      <c r="BQ3" s="374">
        <f>IF(COUNTBLANK('BPI+'!CM3)=0,-1.6,0)</f>
        <v>0</v>
      </c>
      <c r="BR3" s="374">
        <f>IF(COUNTBLANK('BPI+'!CN3)=0,-1.6,0)</f>
        <v>0</v>
      </c>
      <c r="BS3" s="374">
        <f>IF(COUNTBLANK('BPI+'!CO3)=0,-1.6,0)</f>
        <v>0</v>
      </c>
      <c r="BT3">
        <f t="shared" ref="BT3:BT66" si="4">SUM(C3:BS3)</f>
        <v>19.239999999999998</v>
      </c>
    </row>
    <row r="4" spans="1:72" x14ac:dyDescent="0.3">
      <c r="A4" t="str">
        <f t="shared" si="0"/>
        <v>Michigan</v>
      </c>
      <c r="B4" t="str">
        <f t="shared" si="3"/>
        <v>MICH</v>
      </c>
      <c r="C4" s="358">
        <f>IF(
  COUNTBLANK('BPI+'!Y4)=1,
  0,
  IFERROR(
    IF(
      INDEX(sorCol,MATCH(INDEX(valCol,MATCH('BPI+'!Y4,INIcol,0)),bpiTeams,0))&lt;=40,
      2-INDEX(sorCol,MATCH(INDEX(valCol,MATCH('BPI+'!Y4,INIcol,0)),bpiTeams,0))/40,
      IF(
        INDEX(sorCol,MATCH(INDEX(valCol,MATCH('BPI+'!Y4,INIcol,0)),bpiTeams,0))&lt;=100,
        1-0.9*(INDEX(sorCol,MATCH(INDEX(valCol,MATCH('BPI+'!Y4,INIcol,0)),bpiTeams,0))-40)/60,
        0.1
      )
    ),
    0.1
  )
)</f>
        <v>0.95499999999999996</v>
      </c>
      <c r="D4" s="358">
        <f>IF(
  COUNTBLANK('BPI+'!Z4)=1,
  0,
  IFERROR(
    IF(
      INDEX(sorCol,MATCH(INDEX(valCol,MATCH('BPI+'!Z4,INIcol,0)),bpiTeams,0))&lt;=40,
      2-INDEX(sorCol,MATCH(INDEX(valCol,MATCH('BPI+'!Z4,INIcol,0)),bpiTeams,0))/40,
      IF(
        INDEX(sorCol,MATCH(INDEX(valCol,MATCH('BPI+'!Z4,INIcol,0)),bpiTeams,0))&lt;=100,
        1-0.9*(INDEX(sorCol,MATCH(INDEX(valCol,MATCH('BPI+'!Z4,INIcol,0)),bpiTeams,0))-40)/60,
        0.1
      )
    ),
    0.1
  )
)</f>
        <v>1.7250000000000001</v>
      </c>
      <c r="E4" s="358">
        <f>IF(
  COUNTBLANK('BPI+'!AA4)=1,
  0,
  IFERROR(
    IF(
      INDEX(sorCol,MATCH(INDEX(valCol,MATCH('BPI+'!AA4,INIcol,0)),bpiTeams,0))&lt;=40,
      2-INDEX(sorCol,MATCH(INDEX(valCol,MATCH('BPI+'!AA4,INIcol,0)),bpiTeams,0))/40,
      IF(
        INDEX(sorCol,MATCH(INDEX(valCol,MATCH('BPI+'!AA4,INIcol,0)),bpiTeams,0))&lt;=100,
        1-0.9*(INDEX(sorCol,MATCH(INDEX(valCol,MATCH('BPI+'!AA4,INIcol,0)),bpiTeams,0))-40)/60,
        0.1
      )
    ),
    0.1
  )
)</f>
        <v>0.1</v>
      </c>
      <c r="F4" s="358">
        <f>IF(
  COUNTBLANK('BPI+'!AB4)=1,
  0,
  IFERROR(
    IF(
      INDEX(sorCol,MATCH(INDEX(valCol,MATCH('BPI+'!AB4,INIcol,0)),bpiTeams,0))&lt;=40,
      2-INDEX(sorCol,MATCH(INDEX(valCol,MATCH('BPI+'!AB4,INIcol,0)),bpiTeams,0))/40,
      IF(
        INDEX(sorCol,MATCH(INDEX(valCol,MATCH('BPI+'!AB4,INIcol,0)),bpiTeams,0))&lt;=100,
        1-0.9*(INDEX(sorCol,MATCH(INDEX(valCol,MATCH('BPI+'!AB4,INIcol,0)),bpiTeams,0))-40)/60,
        0.1
      )
    ),
    0.1
  )
)</f>
        <v>1.7749999999999999</v>
      </c>
      <c r="G4" s="358">
        <f>IF(
  COUNTBLANK('BPI+'!AC4)=1,
  0,
  IFERROR(
    IF(
      INDEX(sorCol,MATCH(INDEX(valCol,MATCH('BPI+'!AC4,INIcol,0)),bpiTeams,0))&lt;=40,
      2-INDEX(sorCol,MATCH(INDEX(valCol,MATCH('BPI+'!AC4,INIcol,0)),bpiTeams,0))/40,
      IF(
        INDEX(sorCol,MATCH(INDEX(valCol,MATCH('BPI+'!AC4,INIcol,0)),bpiTeams,0))&lt;=100,
        1-0.9*(INDEX(sorCol,MATCH(INDEX(valCol,MATCH('BPI+'!AC4,INIcol,0)),bpiTeams,0))-40)/60,
        0.1
      )
    ),
    0.1
  )
)</f>
        <v>1.675</v>
      </c>
      <c r="H4" s="358">
        <f>IF(
  COUNTBLANK('BPI+'!AD4)=1,
  0,
  IFERROR(
    IF(
      INDEX(sorCol,MATCH(INDEX(valCol,MATCH('BPI+'!AD4,INIcol,0)),bpiTeams,0))&lt;=40,
      2-INDEX(sorCol,MATCH(INDEX(valCol,MATCH('BPI+'!AD4,INIcol,0)),bpiTeams,0))/40,
      IF(
        INDEX(sorCol,MATCH(INDEX(valCol,MATCH('BPI+'!AD4,INIcol,0)),bpiTeams,0))&lt;=100,
        1-0.9*(INDEX(sorCol,MATCH(INDEX(valCol,MATCH('BPI+'!AD4,INIcol,0)),bpiTeams,0))-40)/60,
        0.1
      )
    ),
    0.1
  )
)</f>
        <v>1.7</v>
      </c>
      <c r="I4" s="358">
        <f>IF(
  COUNTBLANK('BPI+'!AE4)=1,
  0,
  IFERROR(
    IF(
      INDEX(sorCol,MATCH(INDEX(valCol,MATCH('BPI+'!AE4,INIcol,0)),bpiTeams,0))&lt;=40,
      2-INDEX(sorCol,MATCH(INDEX(valCol,MATCH('BPI+'!AE4,INIcol,0)),bpiTeams,0))/40,
      IF(
        INDEX(sorCol,MATCH(INDEX(valCol,MATCH('BPI+'!AE4,INIcol,0)),bpiTeams,0))&lt;=100,
        1-0.9*(INDEX(sorCol,MATCH(INDEX(valCol,MATCH('BPI+'!AE4,INIcol,0)),bpiTeams,0))-40)/60,
        0.1
      )
    ),
    0.1
  )
)</f>
        <v>1.575</v>
      </c>
      <c r="J4" s="358">
        <f>IF(
  COUNTBLANK('BPI+'!AF4)=1,
  0,
  IFERROR(
    IF(
      INDEX(sorCol,MATCH(INDEX(valCol,MATCH('BPI+'!AF4,INIcol,0)),bpiTeams,0))&lt;=40,
      2-INDEX(sorCol,MATCH(INDEX(valCol,MATCH('BPI+'!AF4,INIcol,0)),bpiTeams,0))/40,
      IF(
        INDEX(sorCol,MATCH(INDEX(valCol,MATCH('BPI+'!AF4,INIcol,0)),bpiTeams,0))&lt;=100,
        1-0.9*(INDEX(sorCol,MATCH(INDEX(valCol,MATCH('BPI+'!AF4,INIcol,0)),bpiTeams,0))-40)/60,
        0.1
      )
    ),
    0.1
  )
)</f>
        <v>1.675</v>
      </c>
      <c r="K4" s="358">
        <f>IF(
  COUNTBLANK('BPI+'!AG4)=1,
  0,
  IFERROR(
    IF(
      INDEX(sorCol,MATCH(INDEX(valCol,MATCH('BPI+'!AG4,INIcol,0)),bpiTeams,0))&lt;=40,
      2-INDEX(sorCol,MATCH(INDEX(valCol,MATCH('BPI+'!AG4,INIcol,0)),bpiTeams,0))/40,
      IF(
        INDEX(sorCol,MATCH(INDEX(valCol,MATCH('BPI+'!AG4,INIcol,0)),bpiTeams,0))&lt;=100,
        1-0.9*(INDEX(sorCol,MATCH(INDEX(valCol,MATCH('BPI+'!AG4,INIcol,0)),bpiTeams,0))-40)/60,
        0.1
      )
    ),
    0.1
  )
)</f>
        <v>1.5249999999999999</v>
      </c>
      <c r="L4" s="358">
        <f>IF(
  COUNTBLANK('BPI+'!AH4)=1,
  0,
  IFERROR(
    IF(
      INDEX(sorCol,MATCH(INDEX(valCol,MATCH('BPI+'!AH4,INIcol,0)),bpiTeams,0))&lt;=40,
      2-INDEX(sorCol,MATCH(INDEX(valCol,MATCH('BPI+'!AH4,INIcol,0)),bpiTeams,0))/40,
      IF(
        INDEX(sorCol,MATCH(INDEX(valCol,MATCH('BPI+'!AH4,INIcol,0)),bpiTeams,0))&lt;=100,
        1-0.9*(INDEX(sorCol,MATCH(INDEX(valCol,MATCH('BPI+'!AH4,INIcol,0)),bpiTeams,0))-40)/60,
        0.1
      )
    ),
    0.1
  )
)</f>
        <v>0</v>
      </c>
      <c r="M4" s="358">
        <f>IF(
  COUNTBLANK('BPI+'!AI4)=1,
  0,
  IFERROR(
    IF(
      INDEX(sorCol,MATCH(INDEX(valCol,MATCH('BPI+'!AI4,INIcol,0)),bpiTeams,0))&lt;=40,
      2-INDEX(sorCol,MATCH(INDEX(valCol,MATCH('BPI+'!AI4,INIcol,0)),bpiTeams,0))/40,
      IF(
        INDEX(sorCol,MATCH(INDEX(valCol,MATCH('BPI+'!AI4,INIcol,0)),bpiTeams,0))&lt;=100,
        1-0.9*(INDEX(sorCol,MATCH(INDEX(valCol,MATCH('BPI+'!AI4,INIcol,0)),bpiTeams,0))-40)/60,
        0.1
      )
    ),
    0.1
  )
)</f>
        <v>0</v>
      </c>
      <c r="N4" s="358">
        <f>IF(
  COUNTBLANK('BPI+'!AJ4)=1,
  0,
  IFERROR(
    IF(
      INDEX(sorCol,MATCH(INDEX(valCol,MATCH('BPI+'!AJ4,INIcol,0)),bpiTeams,0))&lt;=40,
      2-INDEX(sorCol,MATCH(INDEX(valCol,MATCH('BPI+'!AJ4,INIcol,0)),bpiTeams,0))/40,
      IF(
        INDEX(sorCol,MATCH(INDEX(valCol,MATCH('BPI+'!AJ4,INIcol,0)),bpiTeams,0))&lt;=100,
        1-0.9*(INDEX(sorCol,MATCH(INDEX(valCol,MATCH('BPI+'!AJ4,INIcol,0)),bpiTeams,0))-40)/60,
        0.1
      )
    ),
    0.1
  )
)</f>
        <v>0</v>
      </c>
      <c r="O4" s="366">
        <f>IF(
  COUNTBLANK('BPI+'!AK4)=1,
  0,
  IFERROR(
    IF(
      INDEX(sorCol, MATCH(INDEX(valCol, MATCH('BPI+'!AK4, INIcol, 0)), bpiTeams, 0)) &lt;= 40,
      -INDEX(sorCol, MATCH(INDEX(valCol, MATCH('BPI+'!AK4, INIcol, 0)), bpiTeams, 0))/40,
      IF(
        INDEX(sorCol, MATCH(INDEX(valCol, MATCH('BPI+'!AK4, INIcol, 0)), bpiTeams, 0)) &lt;= 100,
        -1 - (INDEX(sorCol, MATCH(INDEX(valCol, MATCH('BPI+'!AK4, INIcol, 0)), bpiTeams, 0)) - 40)/60,
        -2
      )
    ),
    -2
  )
)</f>
        <v>-7.4999999999999997E-2</v>
      </c>
      <c r="P4" s="366">
        <f>IF(
  COUNTBLANK('BPI+'!AL4)=1,
  0,
  IFERROR(
    IF(
      INDEX(sorCol, MATCH(INDEX(valCol, MATCH('BPI+'!AL4, INIcol, 0)), bpiTeams, 0)) &lt;= 40,
      -INDEX(sorCol, MATCH(INDEX(valCol, MATCH('BPI+'!AL4, INIcol, 0)), bpiTeams, 0))/40,
      IF(
        INDEX(sorCol, MATCH(INDEX(valCol, MATCH('BPI+'!AL4, INIcol, 0)), bpiTeams, 0)) &lt;= 100,
        -1 - (INDEX(sorCol, MATCH(INDEX(valCol, MATCH('BPI+'!AL4, INIcol, 0)), bpiTeams, 0)) - 40)/60,
        -2
      )
    ),
    -2
  )
)</f>
        <v>-0.3</v>
      </c>
      <c r="Q4" s="366">
        <f>IF(
  COUNTBLANK('BPI+'!AM4)=1,
  0,
  IFERROR(
    IF(
      INDEX(sorCol, MATCH(INDEX(valCol, MATCH('BPI+'!AM4, INIcol, 0)), bpiTeams, 0)) &lt;= 40,
      -INDEX(sorCol, MATCH(INDEX(valCol, MATCH('BPI+'!AM4, INIcol, 0)), bpiTeams, 0))/40,
      IF(
        INDEX(sorCol, MATCH(INDEX(valCol, MATCH('BPI+'!AM4, INIcol, 0)), bpiTeams, 0)) &lt;= 100,
        -1 - (INDEX(sorCol, MATCH(INDEX(valCol, MATCH('BPI+'!AM4, INIcol, 0)), bpiTeams, 0)) - 40)/60,
        -2
      )
    ),
    -2
  )
)</f>
        <v>0</v>
      </c>
      <c r="R4" s="366">
        <f>IF(
  COUNTBLANK('BPI+'!AN4)=1,
  0,
  IFERROR(
    IF(
      INDEX(sorCol, MATCH(INDEX(valCol, MATCH('BPI+'!AN4, INIcol, 0)), bpiTeams, 0)) &lt;= 40,
      -INDEX(sorCol, MATCH(INDEX(valCol, MATCH('BPI+'!AN4, INIcol, 0)), bpiTeams, 0))/40,
      IF(
        INDEX(sorCol, MATCH(INDEX(valCol, MATCH('BPI+'!AN4, INIcol, 0)), bpiTeams, 0)) &lt;= 100,
        -1 - (INDEX(sorCol, MATCH(INDEX(valCol, MATCH('BPI+'!AN4, INIcol, 0)), bpiTeams, 0)) - 40)/60,
        -2
      )
    ),
    -2
  )
)</f>
        <v>0</v>
      </c>
      <c r="S4" s="366">
        <f>IF(
  COUNTBLANK('BPI+'!AO4)=1,
  0,
  IFERROR(
    IF(
      INDEX(sorCol, MATCH(INDEX(valCol, MATCH('BPI+'!AO4, INIcol, 0)), bpiTeams, 0)) &lt;= 40,
      -INDEX(sorCol, MATCH(INDEX(valCol, MATCH('BPI+'!AO4, INIcol, 0)), bpiTeams, 0))/40,
      IF(
        INDEX(sorCol, MATCH(INDEX(valCol, MATCH('BPI+'!AO4, INIcol, 0)), bpiTeams, 0)) &lt;= 100,
        -1 - (INDEX(sorCol, MATCH(INDEX(valCol, MATCH('BPI+'!AO4, INIcol, 0)), bpiTeams, 0)) - 40)/60,
        -2
      )
    ),
    -2
  )
)</f>
        <v>0</v>
      </c>
      <c r="T4" s="366">
        <f>IF(
  COUNTBLANK('BPI+'!AP4)=1,
  0,
  IFERROR(
    IF(
      INDEX(sorCol, MATCH(INDEX(valCol, MATCH('BPI+'!AP4, INIcol, 0)), bpiTeams, 0)) &lt;= 40,
      -INDEX(sorCol, MATCH(INDEX(valCol, MATCH('BPI+'!AP4, INIcol, 0)), bpiTeams, 0))/40,
      IF(
        INDEX(sorCol, MATCH(INDEX(valCol, MATCH('BPI+'!AP4, INIcol, 0)), bpiTeams, 0)) &lt;= 100,
        -1 - (INDEX(sorCol, MATCH(INDEX(valCol, MATCH('BPI+'!AP4, INIcol, 0)), bpiTeams, 0)) - 40)/60,
        -2
      )
    ),
    -2
  )
)</f>
        <v>0</v>
      </c>
      <c r="U4" s="366">
        <f>IF(
  COUNTBLANK('BPI+'!AQ4)=1,
  0,
  IFERROR(
    IF(
      INDEX(sorCol, MATCH(INDEX(valCol, MATCH('BPI+'!AQ4, INIcol, 0)), bpiTeams, 0)) &lt;= 40,
      -INDEX(sorCol, MATCH(INDEX(valCol, MATCH('BPI+'!AQ4, INIcol, 0)), bpiTeams, 0))/40,
      IF(
        INDEX(sorCol, MATCH(INDEX(valCol, MATCH('BPI+'!AQ4, INIcol, 0)), bpiTeams, 0)) &lt;= 100,
        -1 - (INDEX(sorCol, MATCH(INDEX(valCol, MATCH('BPI+'!AQ4, INIcol, 0)), bpiTeams, 0)) - 40)/60,
        -2
      )
    ),
    -2
  )
)</f>
        <v>0</v>
      </c>
      <c r="V4" s="366">
        <f>IF(
  COUNTBLANK('BPI+'!AR4)=1,
  0,
  IFERROR(
    IF(
      INDEX(sorCol, MATCH(INDEX(valCol, MATCH('BPI+'!AR4, INIcol, 0)), bpiTeams, 0)) &lt;= 40,
      -INDEX(sorCol, MATCH(INDEX(valCol, MATCH('BPI+'!AR4, INIcol, 0)), bpiTeams, 0))/40,
      IF(
        INDEX(sorCol, MATCH(INDEX(valCol, MATCH('BPI+'!AR4, INIcol, 0)), bpiTeams, 0)) &lt;= 100,
        -1 - (INDEX(sorCol, MATCH(INDEX(valCol, MATCH('BPI+'!AR4, INIcol, 0)), bpiTeams, 0)) - 40)/60,
        -2
      )
    ),
    -2
  )
)</f>
        <v>0</v>
      </c>
      <c r="W4" s="366">
        <f>IF(
  COUNTBLANK('BPI+'!AS4)=1,
  0,
  IFERROR(
    IF(
      INDEX(sorCol, MATCH(INDEX(valCol, MATCH('BPI+'!AS4, INIcol, 0)), bpiTeams, 0)) &lt;= 40,
      -INDEX(sorCol, MATCH(INDEX(valCol, MATCH('BPI+'!AS4, INIcol, 0)), bpiTeams, 0))/40,
      IF(
        INDEX(sorCol, MATCH(INDEX(valCol, MATCH('BPI+'!AS4, INIcol, 0)), bpiTeams, 0)) &lt;= 100,
        -1 - (INDEX(sorCol, MATCH(INDEX(valCol, MATCH('BPI+'!AS4, INIcol, 0)), bpiTeams, 0)) - 40)/60,
        -2
      )
    ),
    -2
  )
)</f>
        <v>0</v>
      </c>
      <c r="X4" s="366">
        <f>IF(
  COUNTBLANK('BPI+'!AT4)=1,
  0,
  IFERROR(
    IF(
      INDEX(sorCol, MATCH(INDEX(valCol, MATCH('BPI+'!AT4, INIcol, 0)), bpiTeams, 0)) &lt;= 40,
      -INDEX(sorCol, MATCH(INDEX(valCol, MATCH('BPI+'!AT4, INIcol, 0)), bpiTeams, 0))/40,
      IF(
        INDEX(sorCol, MATCH(INDEX(valCol, MATCH('BPI+'!AT4, INIcol, 0)), bpiTeams, 0)) &lt;= 100,
        -1 - (INDEX(sorCol, MATCH(INDEX(valCol, MATCH('BPI+'!AT4, INIcol, 0)), bpiTeams, 0)) - 40)/60,
        -2
      )
    ),
    -2
  )
)</f>
        <v>0</v>
      </c>
      <c r="Y4" s="366">
        <f>IF(
  COUNTBLANK('BPI+'!AU4)=1,
  0,
  IFERROR(
    IF(
      INDEX(sorCol, MATCH(INDEX(valCol, MATCH('BPI+'!AU4, INIcol, 0)), bpiTeams, 0)) &lt;= 40,
      -INDEX(sorCol, MATCH(INDEX(valCol, MATCH('BPI+'!AU4, INIcol, 0)), bpiTeams, 0))/40,
      IF(
        INDEX(sorCol, MATCH(INDEX(valCol, MATCH('BPI+'!AU4, INIcol, 0)), bpiTeams, 0)) &lt;= 100,
        -1 - (INDEX(sorCol, MATCH(INDEX(valCol, MATCH('BPI+'!AU4, INIcol, 0)), bpiTeams, 0)) - 40)/60,
        -2
      )
    ),
    -2
  )
)</f>
        <v>0</v>
      </c>
      <c r="Z4" s="366">
        <f>IF(
  COUNTBLANK('BPI+'!AV4)=1,
  0,
  IFERROR(
    IF(
      INDEX(sorCol, MATCH(INDEX(valCol, MATCH('BPI+'!AV4, INIcol, 0)), bpiTeams, 0)) &lt;= 40,
      -INDEX(sorCol, MATCH(INDEX(valCol, MATCH('BPI+'!AV4, INIcol, 0)), bpiTeams, 0))/40,
      IF(
        INDEX(sorCol, MATCH(INDEX(valCol, MATCH('BPI+'!AV4, INIcol, 0)), bpiTeams, 0)) &lt;= 100,
        -1 - (INDEX(sorCol, MATCH(INDEX(valCol, MATCH('BPI+'!AV4, INIcol, 0)), bpiTeams, 0)) - 40)/60,
        -2
      )
    ),
    -2
  )
)</f>
        <v>0</v>
      </c>
      <c r="AA4" s="358">
        <f>IFERROR(IF(COUNTBLANK('BPI+'!AX4)=1,0,IF(COUNTIF(qwqlINIcol,'BPI+'!AX4)=0,0.1,IF(INDEX(sorCol,MATCH(INDEX(valCol,MATCH('BPI+'!AW4,INIcol,0)),bpiTeams,0))&gt;=40,INDEX(sorCol,MATCH(INDEX(valCol,MATCH('BPI+'!AW4,INIcol,0)),bpiTeams,0))*-1/40+2,(INDEX(sorCol,MATCH(INDEX(valCol,MATCH('BPI+'!AW4,INIcol,0)),bpiTeams,0))*(-1)+40)/325+1))),0)</f>
        <v>1.0153846153846153</v>
      </c>
      <c r="AB4" s="358">
        <f>IFERROR(IF(COUNTBLANK('BPI+'!AY4)=1,0,IF(COUNTIF(qwqlINIcol,'BPI+'!AY4)=0,0.1,IF(INDEX(sorCol,MATCH(INDEX(valCol,MATCH('BPI+'!AX4,INIcol,0)),bpiTeams,0))&gt;=40,INDEX(sorCol,MATCH(INDEX(valCol,MATCH('BPI+'!AX4,INIcol,0)),bpiTeams,0))*-1/40+2,(INDEX(sorCol,MATCH(INDEX(valCol,MATCH('BPI+'!AX4,INIcol,0)),bpiTeams,0))*(-1)+40)/325+1))),0)</f>
        <v>0.60000000000000009</v>
      </c>
      <c r="AC4" s="358">
        <f>IFERROR(IF(COUNTBLANK('BPI+'!AZ4)=1,0,IF(COUNTIF(qwqlINIcol,'BPI+'!AZ4)=0,0.1,IF(INDEX(sorCol,MATCH(INDEX(valCol,MATCH('BPI+'!AY4,INIcol,0)),bpiTeams,0))&gt;=40,INDEX(sorCol,MATCH(INDEX(valCol,MATCH('BPI+'!AY4,INIcol,0)),bpiTeams,0))*-1/40+2,(INDEX(sorCol,MATCH(INDEX(valCol,MATCH('BPI+'!AY4,INIcol,0)),bpiTeams,0))*(-1)+40)/325+1))),0)</f>
        <v>1.0523076923076924</v>
      </c>
      <c r="AD4" s="358">
        <f>IFERROR(IF(COUNTBLANK('BPI+'!BA4)=1,0,IF(COUNTIF(qwqlINIcol,'BPI+'!BA4)=0,0.1,IF(INDEX(sorCol,MATCH(INDEX(valCol,MATCH('BPI+'!AZ4,INIcol,0)),bpiTeams,0))&gt;=40,INDEX(sorCol,MATCH(INDEX(valCol,MATCH('BPI+'!AZ4,INIcol,0)),bpiTeams,0))*-1/40+2,(INDEX(sorCol,MATCH(INDEX(valCol,MATCH('BPI+'!AZ4,INIcol,0)),bpiTeams,0))*(-1)+40)/325+1))),0)</f>
        <v>1.0307692307692307</v>
      </c>
      <c r="AE4" s="358">
        <f>IFERROR(IF(COUNTBLANK('BPI+'!BB4)=1,0,IF(COUNTIF(qwqlINIcol,'BPI+'!BB4)=0,0.1,IF(INDEX(sorCol,MATCH(INDEX(valCol,MATCH('BPI+'!BA4,INIcol,0)),bpiTeams,0))&gt;=40,INDEX(sorCol,MATCH(INDEX(valCol,MATCH('BPI+'!BA4,INIcol,0)),bpiTeams,0))*-1/40+2,(INDEX(sorCol,MATCH(INDEX(valCol,MATCH('BPI+'!BA4,INIcol,0)),bpiTeams,0))*(-1)+40)/325+1))),0)</f>
        <v>0.75</v>
      </c>
      <c r="AF4" s="358">
        <f>IFERROR(IF(COUNTBLANK('BPI+'!BC4)=1,0,IF(COUNTIF(qwqlINIcol,'BPI+'!BC4)=0,0.1,IF(INDEX(sorCol,MATCH(INDEX(valCol,MATCH('BPI+'!BB4,INIcol,0)),bpiTeams,0))&gt;=40,INDEX(sorCol,MATCH(INDEX(valCol,MATCH('BPI+'!BB4,INIcol,0)),bpiTeams,0))*-1/40+2,(INDEX(sorCol,MATCH(INDEX(valCol,MATCH('BPI+'!BB4,INIcol,0)),bpiTeams,0))*(-1)+40)/325+1))),0)</f>
        <v>1.0215384615384615</v>
      </c>
      <c r="AG4" s="358">
        <f>IFERROR(IF(COUNTBLANK('BPI+'!BD4)=1,0,IF(COUNTIF(qwqlINIcol,'BPI+'!BD4)=0,0.1,IF(INDEX(sorCol,MATCH(INDEX(valCol,MATCH('BPI+'!BC4,INIcol,0)),bpiTeams,0))&gt;=40,INDEX(sorCol,MATCH(INDEX(valCol,MATCH('BPI+'!BC4,INIcol,0)),bpiTeams,0))*-1/40+2,(INDEX(sorCol,MATCH(INDEX(valCol,MATCH('BPI+'!BC4,INIcol,0)),bpiTeams,0))*(-1)+40)/325+1))),0)</f>
        <v>1.0215384615384615</v>
      </c>
      <c r="AH4" s="358">
        <f>IFERROR(IF(COUNTBLANK('BPI+'!BE4)=1,0,IF(COUNTIF(qwqlINIcol,'BPI+'!BE4)=0,0.1,IF(INDEX(sorCol,MATCH(INDEX(valCol,MATCH('BPI+'!BD4,INIcol,0)),bpiTeams,0))&gt;=40,INDEX(sorCol,MATCH(INDEX(valCol,MATCH('BPI+'!BD4,INIcol,0)),bpiTeams,0))*-1/40+2,(INDEX(sorCol,MATCH(INDEX(valCol,MATCH('BPI+'!BD4,INIcol,0)),bpiTeams,0))*(-1)+40)/325+1))),0)</f>
        <v>1.003076923076923</v>
      </c>
      <c r="AI4" s="358">
        <f>IFERROR(IF(COUNTBLANK('BPI+'!BF4)=1,0,IF(COUNTIF(qwqlINIcol,'BPI+'!BF4)=0,0.1,IF(INDEX(sorCol,MATCH(INDEX(valCol,MATCH('BPI+'!BE4,INIcol,0)),bpiTeams,0))&gt;=40,INDEX(sorCol,MATCH(INDEX(valCol,MATCH('BPI+'!BE4,INIcol,0)),bpiTeams,0))*-1/40+2,(INDEX(sorCol,MATCH(INDEX(valCol,MATCH('BPI+'!BE4,INIcol,0)),bpiTeams,0))*(-1)+40)/325+1))),0)</f>
        <v>0</v>
      </c>
      <c r="AJ4" s="358">
        <f>IFERROR(IF(COUNTBLANK('BPI+'!BG4)=1,0,IF(COUNTIF(qwqlINIcol,'BPI+'!BG4)=0,0.1,IF(INDEX(sorCol,MATCH(INDEX(valCol,MATCH('BPI+'!BF4,INIcol,0)),bpiTeams,0))&gt;=40,INDEX(sorCol,MATCH(INDEX(valCol,MATCH('BPI+'!BF4,INIcol,0)),bpiTeams,0))*-1/40+2,(INDEX(sorCol,MATCH(INDEX(valCol,MATCH('BPI+'!BF4,INIcol,0)),bpiTeams,0))*(-1)+40)/325+1))),0)</f>
        <v>0</v>
      </c>
      <c r="AK4" s="358">
        <f>IFERROR(IF(COUNTBLANK('BPI+'!BH4)=1,0,IF(COUNTIF(qwqlINIcol,'BPI+'!BH4)=0,0.1,IF(INDEX(sorCol,MATCH(INDEX(valCol,MATCH('BPI+'!BG4,INIcol,0)),bpiTeams,0))&gt;=40,INDEX(sorCol,MATCH(INDEX(valCol,MATCH('BPI+'!BG4,INIcol,0)),bpiTeams,0))*-1/40+2,(INDEX(sorCol,MATCH(INDEX(valCol,MATCH('BPI+'!BG4,INIcol,0)),bpiTeams,0))*(-1)+40)/325+1))),0)</f>
        <v>0</v>
      </c>
      <c r="AL4" s="358">
        <f>IFERROR(IF(COUNTBLANK('BPI+'!BI4)=1,0,IF(COUNTIF(qwqlINIcol,'BPI+'!BI4)=0,0.1,IF(INDEX(sorCol,MATCH(INDEX(valCol,MATCH('BPI+'!BH4,INIcol,0)),bpiTeams,0))&gt;=40,INDEX(sorCol,MATCH(INDEX(valCol,MATCH('BPI+'!BH4,INIcol,0)),bpiTeams,0))*-1/40+2,(INDEX(sorCol,MATCH(INDEX(valCol,MATCH('BPI+'!BH4,INIcol,0)),bpiTeams,0))*(-1)+40)/325+1))),0)</f>
        <v>0</v>
      </c>
      <c r="AM4" s="358">
        <f>IFERROR(IF(COUNTBLANK('BPI+'!BJ4)=1,0,IF(COUNTIF(qwqlINIcol,'BPI+'!BJ4)=0,0.1,IF(INDEX(sorCol,MATCH(INDEX(valCol,MATCH('BPI+'!BI4,INIcol,0)),bpiTeams,0))&gt;=40,INDEX(sorCol,MATCH(INDEX(valCol,MATCH('BPI+'!BI4,INIcol,0)),bpiTeams,0))*-1/40+2,(INDEX(sorCol,MATCH(INDEX(valCol,MATCH('BPI+'!BI4,INIcol,0)),bpiTeams,0))*(-1)+40)/325+1))),0)</f>
        <v>0</v>
      </c>
      <c r="AN4" s="358">
        <f>IFERROR(IF(COUNTBLANK('BPI+'!BK4)=1,0,IF(COUNTIF(qwqlINIcol,'BPI+'!BK4)=0,0.1,IF(INDEX(sorCol,MATCH(INDEX(valCol,MATCH('BPI+'!BJ4,INIcol,0)),bpiTeams,0))&gt;=40,INDEX(sorCol,MATCH(INDEX(valCol,MATCH('BPI+'!BJ4,INIcol,0)),bpiTeams,0))*-1/40+2,(INDEX(sorCol,MATCH(INDEX(valCol,MATCH('BPI+'!BJ4,INIcol,0)),bpiTeams,0))*(-1)+40)/325+1))),0)</f>
        <v>0</v>
      </c>
      <c r="AO4" s="358">
        <f>IFERROR(IF(COUNTBLANK('BPI+'!BL4)=1,0,IF(COUNTIF(qwqlINIcol,'BPI+'!BL4)=0,0.1,IF(INDEX(sorCol,MATCH(INDEX(valCol,MATCH('BPI+'!BK4,INIcol,0)),bpiTeams,0))&gt;=40,INDEX(sorCol,MATCH(INDEX(valCol,MATCH('BPI+'!BK4,INIcol,0)),bpiTeams,0))*-1/40+2,(INDEX(sorCol,MATCH(INDEX(valCol,MATCH('BPI+'!BK4,INIcol,0)),bpiTeams,0))*(-1)+40)/325+1))),0)</f>
        <v>0</v>
      </c>
      <c r="AP4" s="366">
        <f>IF(COUNTBLANK('BPI+'!BL4)=1,0,IF(COUNTIF(qwqlINIcol,'BPI+'!BL4)=0,-1.5,IF(INDEX(sorCol,MATCH(INDEX(valCol,MATCH('BPI+'!BL4,INIcol,0)),bpiTeams,0))&gt;=80,-1.5,IF(INDEX(sorCol,MATCH(INDEX(valCol,MATCH('BPI+'!BL4,INIcol,0)),bpiTeams,0))&gt;=41,-1 - (INDEX(sorCol,MATCH(INDEX(valCol,MATCH('BPI+'!BL4,INIcol,0)),bpiTeams,0)) - 41) * (0.5/39),(INDEX(sorCol,MATCH(INDEX(valCol,MATCH('BPI+'!BL4,INIcol,0)),bpiTeams,0)) + 40)/325 - 2))))</f>
        <v>-1.8184615384615386</v>
      </c>
      <c r="AQ4" s="366">
        <f>IF(COUNTBLANK('BPI+'!BM4)=1,0,IF(COUNTIF(qwqlINIcol,'BPI+'!BM4)=0,-1.5,IF(INDEX(sorCol,MATCH(INDEX(valCol,MATCH('BPI+'!BM4,INIcol,0)),bpiTeams,0))&gt;=80,-1.5,IF(INDEX(sorCol,MATCH(INDEX(valCol,MATCH('BPI+'!BM4,INIcol,0)),bpiTeams,0))&gt;=41,-1 - (INDEX(sorCol,MATCH(INDEX(valCol,MATCH('BPI+'!BM4,INIcol,0)),bpiTeams,0)) - 41) * (0.5/39),(INDEX(sorCol,MATCH(INDEX(valCol,MATCH('BPI+'!BM4,INIcol,0)),bpiTeams,0)) + 40)/325 - 2))))</f>
        <v>0</v>
      </c>
      <c r="AR4" s="366">
        <f>IF(COUNTBLANK('BPI+'!BN4)=1,0,IF(COUNTIF(qwqlINIcol,'BPI+'!BN4)=0,-1.5,IF(INDEX(sorCol,MATCH(INDEX(valCol,MATCH('BPI+'!BN4,INIcol,0)),bpiTeams,0))&gt;=80,-1.5,IF(INDEX(sorCol,MATCH(INDEX(valCol,MATCH('BPI+'!BN4,INIcol,0)),bpiTeams,0))&gt;=41,-1 - (INDEX(sorCol,MATCH(INDEX(valCol,MATCH('BPI+'!BN4,INIcol,0)),bpiTeams,0)) - 41) * (0.5/39),(INDEX(sorCol,MATCH(INDEX(valCol,MATCH('BPI+'!BN4,INIcol,0)),bpiTeams,0)) + 40)/325 - 2))))</f>
        <v>0</v>
      </c>
      <c r="AS4" s="366">
        <f>IF(COUNTBLANK('BPI+'!BO4)=1,0,IF(COUNTIF(qwqlINIcol,'BPI+'!BO4)=0,-1.5,IF(INDEX(sorCol,MATCH(INDEX(valCol,MATCH('BPI+'!BO4,INIcol,0)),bpiTeams,0))&gt;=80,-1.5,IF(INDEX(sorCol,MATCH(INDEX(valCol,MATCH('BPI+'!BO4,INIcol,0)),bpiTeams,0))&gt;=41,-1 - (INDEX(sorCol,MATCH(INDEX(valCol,MATCH('BPI+'!BO4,INIcol,0)),bpiTeams,0)) - 41) * (0.5/39),(INDEX(sorCol,MATCH(INDEX(valCol,MATCH('BPI+'!BO4,INIcol,0)),bpiTeams,0)) + 40)/325 - 2))))</f>
        <v>0</v>
      </c>
      <c r="AT4" s="366">
        <f>IF(COUNTBLANK('BPI+'!BP4)=1,0,IF(COUNTIF(qwqlINIcol,'BPI+'!BP4)=0,-1.5,IF(INDEX(sorCol,MATCH(INDEX(valCol,MATCH('BPI+'!BP4,INIcol,0)),bpiTeams,0))&gt;=80,-1.5,IF(INDEX(sorCol,MATCH(INDEX(valCol,MATCH('BPI+'!BP4,INIcol,0)),bpiTeams,0))&gt;=41,-1 - (INDEX(sorCol,MATCH(INDEX(valCol,MATCH('BPI+'!BP4,INIcol,0)),bpiTeams,0)) - 41) * (0.5/39),(INDEX(sorCol,MATCH(INDEX(valCol,MATCH('BPI+'!BP4,INIcol,0)),bpiTeams,0)) + 40)/325 - 2))))</f>
        <v>0</v>
      </c>
      <c r="AU4" s="366">
        <f>IF(COUNTBLANK('BPI+'!BQ4)=1,0,IF(COUNTIF(qwqlINIcol,'BPI+'!BQ4)=0,-1.5,IF(INDEX(sorCol,MATCH(INDEX(valCol,MATCH('BPI+'!BQ4,INIcol,0)),bpiTeams,0))&gt;=80,-1.5,IF(INDEX(sorCol,MATCH(INDEX(valCol,MATCH('BPI+'!BQ4,INIcol,0)),bpiTeams,0))&gt;=41,-1 - (INDEX(sorCol,MATCH(INDEX(valCol,MATCH('BPI+'!BQ4,INIcol,0)),bpiTeams,0)) - 41) * (0.5/39),(INDEX(sorCol,MATCH(INDEX(valCol,MATCH('BPI+'!BQ4,INIcol,0)),bpiTeams,0)) + 40)/325 - 2))))</f>
        <v>0</v>
      </c>
      <c r="AV4" s="366">
        <f>IF(COUNTBLANK('BPI+'!BR4)=1,0,IF(COUNTIF(qwqlINIcol,'BPI+'!BR4)=0,-1.5,IF(INDEX(sorCol,MATCH(INDEX(valCol,MATCH('BPI+'!BR4,INIcol,0)),bpiTeams,0))&gt;=80,-1.5,IF(INDEX(sorCol,MATCH(INDEX(valCol,MATCH('BPI+'!BR4,INIcol,0)),bpiTeams,0))&gt;=41,-1 - (INDEX(sorCol,MATCH(INDEX(valCol,MATCH('BPI+'!BR4,INIcol,0)),bpiTeams,0)) - 41) * (0.5/39),(INDEX(sorCol,MATCH(INDEX(valCol,MATCH('BPI+'!BR4,INIcol,0)),bpiTeams,0)) + 40)/325 - 2))))</f>
        <v>0</v>
      </c>
      <c r="AW4" s="366">
        <f>IF(COUNTBLANK('BPI+'!BS4)=1,0,IF(COUNTIF(qwqlINIcol,'BPI+'!BS4)=0,-1.5,IF(INDEX(sorCol,MATCH(INDEX(valCol,MATCH('BPI+'!BS4,INIcol,0)),bpiTeams,0))&gt;=80,-1.5,IF(INDEX(sorCol,MATCH(INDEX(valCol,MATCH('BPI+'!BS4,INIcol,0)),bpiTeams,0))&gt;=41,-1 - (INDEX(sorCol,MATCH(INDEX(valCol,MATCH('BPI+'!BS4,INIcol,0)),bpiTeams,0)) - 41) * (0.5/39),(INDEX(sorCol,MATCH(INDEX(valCol,MATCH('BPI+'!BS4,INIcol,0)),bpiTeams,0)) + 40)/325 - 2))))</f>
        <v>0</v>
      </c>
      <c r="AX4" s="366">
        <f>IF(COUNTBLANK('BPI+'!BT4)=1,0,IF(COUNTIF(qwqlINIcol,'BPI+'!BT4)=0,-1.5,IF(INDEX(sorCol,MATCH(INDEX(valCol,MATCH('BPI+'!BT4,INIcol,0)),bpiTeams,0))&gt;=80,-1.5,IF(INDEX(sorCol,MATCH(INDEX(valCol,MATCH('BPI+'!BT4,INIcol,0)),bpiTeams,0))&gt;=41,-1 - (INDEX(sorCol,MATCH(INDEX(valCol,MATCH('BPI+'!BT4,INIcol,0)),bpiTeams,0)) - 41) * (0.5/39),(INDEX(sorCol,MATCH(INDEX(valCol,MATCH('BPI+'!BT4,INIcol,0)),bpiTeams,0)) + 40)/325 - 2))))</f>
        <v>0</v>
      </c>
      <c r="AY4" s="366">
        <f>IF(COUNTBLANK('BPI+'!BU4)=1,0,IF(COUNTIF(qwqlINIcol,'BPI+'!BU4)=0,-1.5,IF(INDEX(sorCol,MATCH(INDEX(valCol,MATCH('BPI+'!BU4,INIcol,0)),bpiTeams,0))&gt;=80,-1.5,IF(INDEX(sorCol,MATCH(INDEX(valCol,MATCH('BPI+'!BU4,INIcol,0)),bpiTeams,0))&gt;=41,-1 - (INDEX(sorCol,MATCH(INDEX(valCol,MATCH('BPI+'!BU4,INIcol,0)),bpiTeams,0)) - 41) * (0.5/39),(INDEX(sorCol,MATCH(INDEX(valCol,MATCH('BPI+'!BU4,INIcol,0)),bpiTeams,0)) + 40)/325 - 2))))</f>
        <v>0</v>
      </c>
      <c r="AZ4" s="366">
        <f>IF(COUNTBLANK('BPI+'!BV4)=1,0,IF(COUNTIF(qwqlINIcol,'BPI+'!BV4)=0,-1.5,IF(INDEX(sorCol,MATCH(INDEX(valCol,MATCH('BPI+'!BV4,INIcol,0)),bpiTeams,0))&gt;=80,-1.5,IF(INDEX(sorCol,MATCH(INDEX(valCol,MATCH('BPI+'!BV4,INIcol,0)),bpiTeams,0))&gt;=41,-1 - (INDEX(sorCol,MATCH(INDEX(valCol,MATCH('BPI+'!BV4,INIcol,0)),bpiTeams,0)) - 41) * (0.5/39),(INDEX(sorCol,MATCH(INDEX(valCol,MATCH('BPI+'!BV4,INIcol,0)),bpiTeams,0)) + 40)/325 - 2))))</f>
        <v>0</v>
      </c>
      <c r="BA4" s="366">
        <f>IF(COUNTBLANK('BPI+'!BW4)=1,0,IF(COUNTIF(qwqlINIcol,'BPI+'!BW4)=0,-1.5,IF(INDEX(sorCol,MATCH(INDEX(valCol,MATCH('BPI+'!BW4,INIcol,0)),bpiTeams,0))&gt;=80,-1.5,IF(INDEX(sorCol,MATCH(INDEX(valCol,MATCH('BPI+'!BW4,INIcol,0)),bpiTeams,0))&gt;=41,-1 - (INDEX(sorCol,MATCH(INDEX(valCol,MATCH('BPI+'!BW4,INIcol,0)),bpiTeams,0)) - 41) * (0.5/39),(INDEX(sorCol,MATCH(INDEX(valCol,MATCH('BPI+'!BW4,INIcol,0)),bpiTeams,0)) + 40)/325 - 2))))</f>
        <v>0</v>
      </c>
      <c r="BB4" s="366">
        <f>IF(COUNTBLANK('BPI+'!BX4)=1,0,IF(COUNTIF(qwqlINIcol,'BPI+'!BX4)=0,-1.5,IF(INDEX(sorCol,MATCH(INDEX(valCol,MATCH('BPI+'!BX4,INIcol,0)),bpiTeams,0))&gt;=80,-1.5,IF(INDEX(sorCol,MATCH(INDEX(valCol,MATCH('BPI+'!BX4,INIcol,0)),bpiTeams,0))&gt;=41,-1 - (INDEX(sorCol,MATCH(INDEX(valCol,MATCH('BPI+'!BX4,INIcol,0)),bpiTeams,0)) - 41) * (0.5/39),(INDEX(sorCol,MATCH(INDEX(valCol,MATCH('BPI+'!BX4,INIcol,0)),bpiTeams,0)) + 40)/325 - 2))))</f>
        <v>0</v>
      </c>
      <c r="BC4" s="374">
        <f>IF(COUNTBLANK('BPI+'!BY4)=0,-1.6,0)</f>
        <v>0</v>
      </c>
      <c r="BD4" s="374">
        <f>IF(COUNTBLANK('BPI+'!BZ4)=0,-1.6,0)</f>
        <v>0</v>
      </c>
      <c r="BE4" s="374">
        <f>IF(COUNTBLANK('BPI+'!CA4)=0,-1.6,0)</f>
        <v>0</v>
      </c>
      <c r="BF4" s="374">
        <f>IF(COUNTBLANK('BPI+'!CB4)=0,-1.6,0)</f>
        <v>0</v>
      </c>
      <c r="BG4" s="374">
        <f>IF(COUNTBLANK('BPI+'!CC4)=0,-1.6,0)</f>
        <v>0</v>
      </c>
      <c r="BH4" s="374">
        <f>IF(COUNTBLANK('BPI+'!CD4)=0,-1.6,0)</f>
        <v>0</v>
      </c>
      <c r="BI4" s="374">
        <f>IF(COUNTBLANK('BPI+'!CE4)=0,-1.6,0)</f>
        <v>0</v>
      </c>
      <c r="BJ4" s="374">
        <f>IF(COUNTBLANK('BPI+'!CF4)=0,-1.6,0)</f>
        <v>0</v>
      </c>
      <c r="BK4" s="374">
        <f>IF(COUNTBLANK('BPI+'!CG4)=0,-1.6,0)</f>
        <v>0</v>
      </c>
      <c r="BL4" s="374">
        <f>IF(COUNTBLANK('BPI+'!CH4)=0,-1.6,0)</f>
        <v>0</v>
      </c>
      <c r="BM4" s="374">
        <f>IF(COUNTBLANK('BPI+'!CI4)=0,-1.6,0)</f>
        <v>0</v>
      </c>
      <c r="BN4" s="374">
        <f>IF(COUNTBLANK('BPI+'!CJ4)=0,-1.6,0)</f>
        <v>0</v>
      </c>
      <c r="BO4" s="374">
        <f>IF(COUNTBLANK('BPI+'!CK4)=0,-1.6,0)</f>
        <v>0</v>
      </c>
      <c r="BP4" s="374">
        <f>IF(COUNTBLANK('BPI+'!CL4)=0,-1.6,0)</f>
        <v>0</v>
      </c>
      <c r="BQ4" s="374">
        <f>IF(COUNTBLANK('BPI+'!CM4)=0,-1.6,0)</f>
        <v>0</v>
      </c>
      <c r="BR4" s="374">
        <f>IF(COUNTBLANK('BPI+'!CN4)=0,-1.6,0)</f>
        <v>0</v>
      </c>
      <c r="BS4" s="374">
        <f>IF(COUNTBLANK('BPI+'!CO4)=0,-1.6,0)</f>
        <v>0</v>
      </c>
      <c r="BT4">
        <f t="shared" si="4"/>
        <v>18.006153846153847</v>
      </c>
    </row>
    <row r="5" spans="1:72" x14ac:dyDescent="0.3">
      <c r="A5" t="str">
        <f t="shared" si="0"/>
        <v>Florida</v>
      </c>
      <c r="B5" t="str">
        <f t="shared" si="3"/>
        <v>FLA</v>
      </c>
      <c r="C5" s="358">
        <f>IF(
  COUNTBLANK('BPI+'!Y5)=1,
  0,
  IFERROR(
    IF(
      INDEX(sorCol,MATCH(INDEX(valCol,MATCH('BPI+'!Y5,INIcol,0)),bpiTeams,0))&lt;=40,
      2-INDEX(sorCol,MATCH(INDEX(valCol,MATCH('BPI+'!Y5,INIcol,0)),bpiTeams,0))/40,
      IF(
        INDEX(sorCol,MATCH(INDEX(valCol,MATCH('BPI+'!Y5,INIcol,0)),bpiTeams,0))&lt;=100,
        1-0.9*(INDEX(sorCol,MATCH(INDEX(valCol,MATCH('BPI+'!Y5,INIcol,0)),bpiTeams,0))-40)/60,
        0.1
      )
    ),
    0.1
  )
)</f>
        <v>1.2250000000000001</v>
      </c>
      <c r="D5" s="358">
        <f>IF(
  COUNTBLANK('BPI+'!Z5)=1,
  0,
  IFERROR(
    IF(
      INDEX(sorCol,MATCH(INDEX(valCol,MATCH('BPI+'!Z5,INIcol,0)),bpiTeams,0))&lt;=40,
      2-INDEX(sorCol,MATCH(INDEX(valCol,MATCH('BPI+'!Z5,INIcol,0)),bpiTeams,0))/40,
      IF(
        INDEX(sorCol,MATCH(INDEX(valCol,MATCH('BPI+'!Z5,INIcol,0)),bpiTeams,0))&lt;=100,
        1-0.9*(INDEX(sorCol,MATCH(INDEX(valCol,MATCH('BPI+'!Z5,INIcol,0)),bpiTeams,0))-40)/60,
        0.1
      )
    ),
    0.1
  )
)</f>
        <v>1.45</v>
      </c>
      <c r="E5" s="358">
        <f>IF(
  COUNTBLANK('BPI+'!AA5)=1,
  0,
  IFERROR(
    IF(
      INDEX(sorCol,MATCH(INDEX(valCol,MATCH('BPI+'!AA5,INIcol,0)),bpiTeams,0))&lt;=40,
      2-INDEX(sorCol,MATCH(INDEX(valCol,MATCH('BPI+'!AA5,INIcol,0)),bpiTeams,0))/40,
      IF(
        INDEX(sorCol,MATCH(INDEX(valCol,MATCH('BPI+'!AA5,INIcol,0)),bpiTeams,0))&lt;=100,
        1-0.9*(INDEX(sorCol,MATCH(INDEX(valCol,MATCH('BPI+'!AA5,INIcol,0)),bpiTeams,0))-40)/60,
        0.1
      )
    ),
    0.1
  )
)</f>
        <v>1.825</v>
      </c>
      <c r="F5" s="358">
        <f>IF(
  COUNTBLANK('BPI+'!AB5)=1,
  0,
  IFERROR(
    IF(
      INDEX(sorCol,MATCH(INDEX(valCol,MATCH('BPI+'!AB5,INIcol,0)),bpiTeams,0))&lt;=40,
      2-INDEX(sorCol,MATCH(INDEX(valCol,MATCH('BPI+'!AB5,INIcol,0)),bpiTeams,0))/40,
      IF(
        INDEX(sorCol,MATCH(INDEX(valCol,MATCH('BPI+'!AB5,INIcol,0)),bpiTeams,0))&lt;=100,
        1-0.9*(INDEX(sorCol,MATCH(INDEX(valCol,MATCH('BPI+'!AB5,INIcol,0)),bpiTeams,0))-40)/60,
        0.1
      )
    ),
    0.1
  )
)</f>
        <v>1.625</v>
      </c>
      <c r="G5" s="358">
        <f>IF(
  COUNTBLANK('BPI+'!AC5)=1,
  0,
  IFERROR(
    IF(
      INDEX(sorCol,MATCH(INDEX(valCol,MATCH('BPI+'!AC5,INIcol,0)),bpiTeams,0))&lt;=40,
      2-INDEX(sorCol,MATCH(INDEX(valCol,MATCH('BPI+'!AC5,INIcol,0)),bpiTeams,0))/40,
      IF(
        INDEX(sorCol,MATCH(INDEX(valCol,MATCH('BPI+'!AC5,INIcol,0)),bpiTeams,0))&lt;=100,
        1-0.9*(INDEX(sorCol,MATCH(INDEX(valCol,MATCH('BPI+'!AC5,INIcol,0)),bpiTeams,0))-40)/60,
        0.1
      )
    ),
    0.1
  )
)</f>
        <v>1.325</v>
      </c>
      <c r="H5" s="358">
        <f>IF(
  COUNTBLANK('BPI+'!AD5)=1,
  0,
  IFERROR(
    IF(
      INDEX(sorCol,MATCH(INDEX(valCol,MATCH('BPI+'!AD5,INIcol,0)),bpiTeams,0))&lt;=40,
      2-INDEX(sorCol,MATCH(INDEX(valCol,MATCH('BPI+'!AD5,INIcol,0)),bpiTeams,0))/40,
      IF(
        INDEX(sorCol,MATCH(INDEX(valCol,MATCH('BPI+'!AD5,INIcol,0)),bpiTeams,0))&lt;=100,
        1-0.9*(INDEX(sorCol,MATCH(INDEX(valCol,MATCH('BPI+'!AD5,INIcol,0)),bpiTeams,0))-40)/60,
        0.1
      )
    ),
    0.1
  )
)</f>
        <v>1.75</v>
      </c>
      <c r="I5" s="358">
        <f>IF(
  COUNTBLANK('BPI+'!AE5)=1,
  0,
  IFERROR(
    IF(
      INDEX(sorCol,MATCH(INDEX(valCol,MATCH('BPI+'!AE5,INIcol,0)),bpiTeams,0))&lt;=40,
      2-INDEX(sorCol,MATCH(INDEX(valCol,MATCH('BPI+'!AE5,INIcol,0)),bpiTeams,0))/40,
      IF(
        INDEX(sorCol,MATCH(INDEX(valCol,MATCH('BPI+'!AE5,INIcol,0)),bpiTeams,0))&lt;=100,
        1-0.9*(INDEX(sorCol,MATCH(INDEX(valCol,MATCH('BPI+'!AE5,INIcol,0)),bpiTeams,0))-40)/60,
        0.1
      )
    ),
    0.1
  )
)</f>
        <v>0</v>
      </c>
      <c r="J5" s="358">
        <f>IF(
  COUNTBLANK('BPI+'!AF5)=1,
  0,
  IFERROR(
    IF(
      INDEX(sorCol,MATCH(INDEX(valCol,MATCH('BPI+'!AF5,INIcol,0)),bpiTeams,0))&lt;=40,
      2-INDEX(sorCol,MATCH(INDEX(valCol,MATCH('BPI+'!AF5,INIcol,0)),bpiTeams,0))/40,
      IF(
        INDEX(sorCol,MATCH(INDEX(valCol,MATCH('BPI+'!AF5,INIcol,0)),bpiTeams,0))&lt;=100,
        1-0.9*(INDEX(sorCol,MATCH(INDEX(valCol,MATCH('BPI+'!AF5,INIcol,0)),bpiTeams,0))-40)/60,
        0.1
      )
    ),
    0.1
  )
)</f>
        <v>0</v>
      </c>
      <c r="K5" s="358">
        <f>IF(
  COUNTBLANK('BPI+'!AG5)=1,
  0,
  IFERROR(
    IF(
      INDEX(sorCol,MATCH(INDEX(valCol,MATCH('BPI+'!AG5,INIcol,0)),bpiTeams,0))&lt;=40,
      2-INDEX(sorCol,MATCH(INDEX(valCol,MATCH('BPI+'!AG5,INIcol,0)),bpiTeams,0))/40,
      IF(
        INDEX(sorCol,MATCH(INDEX(valCol,MATCH('BPI+'!AG5,INIcol,0)),bpiTeams,0))&lt;=100,
        1-0.9*(INDEX(sorCol,MATCH(INDEX(valCol,MATCH('BPI+'!AG5,INIcol,0)),bpiTeams,0))-40)/60,
        0.1
      )
    ),
    0.1
  )
)</f>
        <v>0</v>
      </c>
      <c r="L5" s="358">
        <f>IF(
  COUNTBLANK('BPI+'!AH5)=1,
  0,
  IFERROR(
    IF(
      INDEX(sorCol,MATCH(INDEX(valCol,MATCH('BPI+'!AH5,INIcol,0)),bpiTeams,0))&lt;=40,
      2-INDEX(sorCol,MATCH(INDEX(valCol,MATCH('BPI+'!AH5,INIcol,0)),bpiTeams,0))/40,
      IF(
        INDEX(sorCol,MATCH(INDEX(valCol,MATCH('BPI+'!AH5,INIcol,0)),bpiTeams,0))&lt;=100,
        1-0.9*(INDEX(sorCol,MATCH(INDEX(valCol,MATCH('BPI+'!AH5,INIcol,0)),bpiTeams,0))-40)/60,
        0.1
      )
    ),
    0.1
  )
)</f>
        <v>0</v>
      </c>
      <c r="M5" s="358">
        <f>IF(
  COUNTBLANK('BPI+'!AI5)=1,
  0,
  IFERROR(
    IF(
      INDEX(sorCol,MATCH(INDEX(valCol,MATCH('BPI+'!AI5,INIcol,0)),bpiTeams,0))&lt;=40,
      2-INDEX(sorCol,MATCH(INDEX(valCol,MATCH('BPI+'!AI5,INIcol,0)),bpiTeams,0))/40,
      IF(
        INDEX(sorCol,MATCH(INDEX(valCol,MATCH('BPI+'!AI5,INIcol,0)),bpiTeams,0))&lt;=100,
        1-0.9*(INDEX(sorCol,MATCH(INDEX(valCol,MATCH('BPI+'!AI5,INIcol,0)),bpiTeams,0))-40)/60,
        0.1
      )
    ),
    0.1
  )
)</f>
        <v>0</v>
      </c>
      <c r="N5" s="358">
        <f>IF(
  COUNTBLANK('BPI+'!AJ5)=1,
  0,
  IFERROR(
    IF(
      INDEX(sorCol,MATCH(INDEX(valCol,MATCH('BPI+'!AJ5,INIcol,0)),bpiTeams,0))&lt;=40,
      2-INDEX(sorCol,MATCH(INDEX(valCol,MATCH('BPI+'!AJ5,INIcol,0)),bpiTeams,0))/40,
      IF(
        INDEX(sorCol,MATCH(INDEX(valCol,MATCH('BPI+'!AJ5,INIcol,0)),bpiTeams,0))&lt;=100,
        1-0.9*(INDEX(sorCol,MATCH(INDEX(valCol,MATCH('BPI+'!AJ5,INIcol,0)),bpiTeams,0))-40)/60,
        0.1
      )
    ),
    0.1
  )
)</f>
        <v>0</v>
      </c>
      <c r="O5" s="366">
        <f>IF(
  COUNTBLANK('BPI+'!AK5)=1,
  0,
  IFERROR(
    IF(
      INDEX(sorCol, MATCH(INDEX(valCol, MATCH('BPI+'!AK5, INIcol, 0)), bpiTeams, 0)) &lt;= 40,
      -INDEX(sorCol, MATCH(INDEX(valCol, MATCH('BPI+'!AK5, INIcol, 0)), bpiTeams, 0))/40,
      IF(
        INDEX(sorCol, MATCH(INDEX(valCol, MATCH('BPI+'!AK5, INIcol, 0)), bpiTeams, 0)) &lt;= 100,
        -1 - (INDEX(sorCol, MATCH(INDEX(valCol, MATCH('BPI+'!AK5, INIcol, 0)), bpiTeams, 0)) - 40)/60,
        -2
      )
    ),
    -2
  )
)</f>
        <v>-2.5000000000000001E-2</v>
      </c>
      <c r="P5" s="366">
        <f>IF(
  COUNTBLANK('BPI+'!AL5)=1,
  0,
  IFERROR(
    IF(
      INDEX(sorCol, MATCH(INDEX(valCol, MATCH('BPI+'!AL5, INIcol, 0)), bpiTeams, 0)) &lt;= 40,
      -INDEX(sorCol, MATCH(INDEX(valCol, MATCH('BPI+'!AL5, INIcol, 0)), bpiTeams, 0))/40,
      IF(
        INDEX(sorCol, MATCH(INDEX(valCol, MATCH('BPI+'!AL5, INIcol, 0)), bpiTeams, 0)) &lt;= 100,
        -1 - (INDEX(sorCol, MATCH(INDEX(valCol, MATCH('BPI+'!AL5, INIcol, 0)), bpiTeams, 0)) - 40)/60,
        -2
      )
    ),
    -2
  )
)</f>
        <v>-7.4999999999999997E-2</v>
      </c>
      <c r="Q5" s="366">
        <f>IF(
  COUNTBLANK('BPI+'!AM5)=1,
  0,
  IFERROR(
    IF(
      INDEX(sorCol, MATCH(INDEX(valCol, MATCH('BPI+'!AM5, INIcol, 0)), bpiTeams, 0)) &lt;= 40,
      -INDEX(sorCol, MATCH(INDEX(valCol, MATCH('BPI+'!AM5, INIcol, 0)), bpiTeams, 0))/40,
      IF(
        INDEX(sorCol, MATCH(INDEX(valCol, MATCH('BPI+'!AM5, INIcol, 0)), bpiTeams, 0)) &lt;= 100,
        -1 - (INDEX(sorCol, MATCH(INDEX(valCol, MATCH('BPI+'!AM5, INIcol, 0)), bpiTeams, 0)) - 40)/60,
        -2
      )
    ),
    -2
  )
)</f>
        <v>-0.1</v>
      </c>
      <c r="R5" s="366">
        <f>IF(
  COUNTBLANK('BPI+'!AN5)=1,
  0,
  IFERROR(
    IF(
      INDEX(sorCol, MATCH(INDEX(valCol, MATCH('BPI+'!AN5, INIcol, 0)), bpiTeams, 0)) &lt;= 40,
      -INDEX(sorCol, MATCH(INDEX(valCol, MATCH('BPI+'!AN5, INIcol, 0)), bpiTeams, 0))/40,
      IF(
        INDEX(sorCol, MATCH(INDEX(valCol, MATCH('BPI+'!AN5, INIcol, 0)), bpiTeams, 0)) &lt;= 100,
        -1 - (INDEX(sorCol, MATCH(INDEX(valCol, MATCH('BPI+'!AN5, INIcol, 0)), bpiTeams, 0)) - 40)/60,
        -2
      )
    ),
    -2
  )
)</f>
        <v>-0.17499999999999999</v>
      </c>
      <c r="S5" s="366">
        <f>IF(
  COUNTBLANK('BPI+'!AO5)=1,
  0,
  IFERROR(
    IF(
      INDEX(sorCol, MATCH(INDEX(valCol, MATCH('BPI+'!AO5, INIcol, 0)), bpiTeams, 0)) &lt;= 40,
      -INDEX(sorCol, MATCH(INDEX(valCol, MATCH('BPI+'!AO5, INIcol, 0)), bpiTeams, 0))/40,
      IF(
        INDEX(sorCol, MATCH(INDEX(valCol, MATCH('BPI+'!AO5, INIcol, 0)), bpiTeams, 0)) &lt;= 100,
        -1 - (INDEX(sorCol, MATCH(INDEX(valCol, MATCH('BPI+'!AO5, INIcol, 0)), bpiTeams, 0)) - 40)/60,
        -2
      )
    ),
    -2
  )
)</f>
        <v>0</v>
      </c>
      <c r="T5" s="366">
        <f>IF(
  COUNTBLANK('BPI+'!AP5)=1,
  0,
  IFERROR(
    IF(
      INDEX(sorCol, MATCH(INDEX(valCol, MATCH('BPI+'!AP5, INIcol, 0)), bpiTeams, 0)) &lt;= 40,
      -INDEX(sorCol, MATCH(INDEX(valCol, MATCH('BPI+'!AP5, INIcol, 0)), bpiTeams, 0))/40,
      IF(
        INDEX(sorCol, MATCH(INDEX(valCol, MATCH('BPI+'!AP5, INIcol, 0)), bpiTeams, 0)) &lt;= 100,
        -1 - (INDEX(sorCol, MATCH(INDEX(valCol, MATCH('BPI+'!AP5, INIcol, 0)), bpiTeams, 0)) - 40)/60,
        -2
      )
    ),
    -2
  )
)</f>
        <v>0</v>
      </c>
      <c r="U5" s="366">
        <f>IF(
  COUNTBLANK('BPI+'!AQ5)=1,
  0,
  IFERROR(
    IF(
      INDEX(sorCol, MATCH(INDEX(valCol, MATCH('BPI+'!AQ5, INIcol, 0)), bpiTeams, 0)) &lt;= 40,
      -INDEX(sorCol, MATCH(INDEX(valCol, MATCH('BPI+'!AQ5, INIcol, 0)), bpiTeams, 0))/40,
      IF(
        INDEX(sorCol, MATCH(INDEX(valCol, MATCH('BPI+'!AQ5, INIcol, 0)), bpiTeams, 0)) &lt;= 100,
        -1 - (INDEX(sorCol, MATCH(INDEX(valCol, MATCH('BPI+'!AQ5, INIcol, 0)), bpiTeams, 0)) - 40)/60,
        -2
      )
    ),
    -2
  )
)</f>
        <v>0</v>
      </c>
      <c r="V5" s="366">
        <f>IF(
  COUNTBLANK('BPI+'!AR5)=1,
  0,
  IFERROR(
    IF(
      INDEX(sorCol, MATCH(INDEX(valCol, MATCH('BPI+'!AR5, INIcol, 0)), bpiTeams, 0)) &lt;= 40,
      -INDEX(sorCol, MATCH(INDEX(valCol, MATCH('BPI+'!AR5, INIcol, 0)), bpiTeams, 0))/40,
      IF(
        INDEX(sorCol, MATCH(INDEX(valCol, MATCH('BPI+'!AR5, INIcol, 0)), bpiTeams, 0)) &lt;= 100,
        -1 - (INDEX(sorCol, MATCH(INDEX(valCol, MATCH('BPI+'!AR5, INIcol, 0)), bpiTeams, 0)) - 40)/60,
        -2
      )
    ),
    -2
  )
)</f>
        <v>0</v>
      </c>
      <c r="W5" s="366">
        <f>IF(
  COUNTBLANK('BPI+'!AS5)=1,
  0,
  IFERROR(
    IF(
      INDEX(sorCol, MATCH(INDEX(valCol, MATCH('BPI+'!AS5, INIcol, 0)), bpiTeams, 0)) &lt;= 40,
      -INDEX(sorCol, MATCH(INDEX(valCol, MATCH('BPI+'!AS5, INIcol, 0)), bpiTeams, 0))/40,
      IF(
        INDEX(sorCol, MATCH(INDEX(valCol, MATCH('BPI+'!AS5, INIcol, 0)), bpiTeams, 0)) &lt;= 100,
        -1 - (INDEX(sorCol, MATCH(INDEX(valCol, MATCH('BPI+'!AS5, INIcol, 0)), bpiTeams, 0)) - 40)/60,
        -2
      )
    ),
    -2
  )
)</f>
        <v>0</v>
      </c>
      <c r="X5" s="366">
        <f>IF(
  COUNTBLANK('BPI+'!AT5)=1,
  0,
  IFERROR(
    IF(
      INDEX(sorCol, MATCH(INDEX(valCol, MATCH('BPI+'!AT5, INIcol, 0)), bpiTeams, 0)) &lt;= 40,
      -INDEX(sorCol, MATCH(INDEX(valCol, MATCH('BPI+'!AT5, INIcol, 0)), bpiTeams, 0))/40,
      IF(
        INDEX(sorCol, MATCH(INDEX(valCol, MATCH('BPI+'!AT5, INIcol, 0)), bpiTeams, 0)) &lt;= 100,
        -1 - (INDEX(sorCol, MATCH(INDEX(valCol, MATCH('BPI+'!AT5, INIcol, 0)), bpiTeams, 0)) - 40)/60,
        -2
      )
    ),
    -2
  )
)</f>
        <v>0</v>
      </c>
      <c r="Y5" s="366">
        <f>IF(
  COUNTBLANK('BPI+'!AU5)=1,
  0,
  IFERROR(
    IF(
      INDEX(sorCol, MATCH(INDEX(valCol, MATCH('BPI+'!AU5, INIcol, 0)), bpiTeams, 0)) &lt;= 40,
      -INDEX(sorCol, MATCH(INDEX(valCol, MATCH('BPI+'!AU5, INIcol, 0)), bpiTeams, 0))/40,
      IF(
        INDEX(sorCol, MATCH(INDEX(valCol, MATCH('BPI+'!AU5, INIcol, 0)), bpiTeams, 0)) &lt;= 100,
        -1 - (INDEX(sorCol, MATCH(INDEX(valCol, MATCH('BPI+'!AU5, INIcol, 0)), bpiTeams, 0)) - 40)/60,
        -2
      )
    ),
    -2
  )
)</f>
        <v>0</v>
      </c>
      <c r="Z5" s="366">
        <f>IF(
  COUNTBLANK('BPI+'!AV5)=1,
  0,
  IFERROR(
    IF(
      INDEX(sorCol, MATCH(INDEX(valCol, MATCH('BPI+'!AV5, INIcol, 0)), bpiTeams, 0)) &lt;= 40,
      -INDEX(sorCol, MATCH(INDEX(valCol, MATCH('BPI+'!AV5, INIcol, 0)), bpiTeams, 0))/40,
      IF(
        INDEX(sorCol, MATCH(INDEX(valCol, MATCH('BPI+'!AV5, INIcol, 0)), bpiTeams, 0)) &lt;= 100,
        -1 - (INDEX(sorCol, MATCH(INDEX(valCol, MATCH('BPI+'!AV5, INIcol, 0)), bpiTeams, 0)) - 40)/60,
        -2
      )
    ),
    -2
  )
)</f>
        <v>0</v>
      </c>
      <c r="AA5" s="358">
        <f>IFERROR(IF(COUNTBLANK('BPI+'!AX5)=1,0,IF(COUNTIF(qwqlINIcol,'BPI+'!AX5)=0,0.1,IF(INDEX(sorCol,MATCH(INDEX(valCol,MATCH('BPI+'!AW5,INIcol,0)),bpiTeams,0))&gt;=40,INDEX(sorCol,MATCH(INDEX(valCol,MATCH('BPI+'!AW5,INIcol,0)),bpiTeams,0))*-1/40+2,(INDEX(sorCol,MATCH(INDEX(valCol,MATCH('BPI+'!AW5,INIcol,0)),bpiTeams,0))*(-1)+40)/325+1))),0)</f>
        <v>1.0461538461538462</v>
      </c>
      <c r="AB5" s="358">
        <f>IFERROR(IF(COUNTBLANK('BPI+'!AY5)=1,0,IF(COUNTIF(qwqlINIcol,'BPI+'!AY5)=0,0.1,IF(INDEX(sorCol,MATCH(INDEX(valCol,MATCH('BPI+'!AX5,INIcol,0)),bpiTeams,0))&gt;=40,INDEX(sorCol,MATCH(INDEX(valCol,MATCH('BPI+'!AX5,INIcol,0)),bpiTeams,0))*-1/40+2,(INDEX(sorCol,MATCH(INDEX(valCol,MATCH('BPI+'!AX5,INIcol,0)),bpiTeams,0))*(-1)+40)/325+1))),0)</f>
        <v>1.0276923076923077</v>
      </c>
      <c r="AC5" s="358">
        <f>IFERROR(IF(COUNTBLANK('BPI+'!AZ5)=1,0,IF(COUNTIF(qwqlINIcol,'BPI+'!AZ5)=0,0.1,IF(INDEX(sorCol,MATCH(INDEX(valCol,MATCH('BPI+'!AY5,INIcol,0)),bpiTeams,0))&gt;=40,INDEX(sorCol,MATCH(INDEX(valCol,MATCH('BPI+'!AY5,INIcol,0)),bpiTeams,0))*-1/40+2,(INDEX(sorCol,MATCH(INDEX(valCol,MATCH('BPI+'!AY5,INIcol,0)),bpiTeams,0))*(-1)+40)/325+1))),0)</f>
        <v>1.0123076923076924</v>
      </c>
      <c r="AD5" s="358">
        <f>IFERROR(IF(COUNTBLANK('BPI+'!BA5)=1,0,IF(COUNTIF(qwqlINIcol,'BPI+'!BA5)=0,0.1,IF(INDEX(sorCol,MATCH(INDEX(valCol,MATCH('BPI+'!AZ5,INIcol,0)),bpiTeams,0))&gt;=40,INDEX(sorCol,MATCH(INDEX(valCol,MATCH('BPI+'!AZ5,INIcol,0)),bpiTeams,0))*-1/40+2,(INDEX(sorCol,MATCH(INDEX(valCol,MATCH('BPI+'!AZ5,INIcol,0)),bpiTeams,0))*(-1)+40)/325+1))),0)</f>
        <v>0.89999999999999991</v>
      </c>
      <c r="AE5" s="358">
        <f>IFERROR(IF(COUNTBLANK('BPI+'!BB5)=1,0,IF(COUNTIF(qwqlINIcol,'BPI+'!BB5)=0,0.1,IF(INDEX(sorCol,MATCH(INDEX(valCol,MATCH('BPI+'!BA5,INIcol,0)),bpiTeams,0))&gt;=40,INDEX(sorCol,MATCH(INDEX(valCol,MATCH('BPI+'!BA5,INIcol,0)),bpiTeams,0))*-1/40+2,(INDEX(sorCol,MATCH(INDEX(valCol,MATCH('BPI+'!BA5,INIcol,0)),bpiTeams,0))*(-1)+40)/325+1))),0)</f>
        <v>1.04</v>
      </c>
      <c r="AF5" s="358">
        <f>IFERROR(IF(COUNTBLANK('BPI+'!BC5)=1,0,IF(COUNTIF(qwqlINIcol,'BPI+'!BC5)=0,0.1,IF(INDEX(sorCol,MATCH(INDEX(valCol,MATCH('BPI+'!BB5,INIcol,0)),bpiTeams,0))&gt;=40,INDEX(sorCol,MATCH(INDEX(valCol,MATCH('BPI+'!BB5,INIcol,0)),bpiTeams,0))*-1/40+2,(INDEX(sorCol,MATCH(INDEX(valCol,MATCH('BPI+'!BB5,INIcol,0)),bpiTeams,0))*(-1)+40)/325+1))),0)</f>
        <v>0</v>
      </c>
      <c r="AG5" s="358">
        <f>IFERROR(IF(COUNTBLANK('BPI+'!BD5)=1,0,IF(COUNTIF(qwqlINIcol,'BPI+'!BD5)=0,0.1,IF(INDEX(sorCol,MATCH(INDEX(valCol,MATCH('BPI+'!BC5,INIcol,0)),bpiTeams,0))&gt;=40,INDEX(sorCol,MATCH(INDEX(valCol,MATCH('BPI+'!BC5,INIcol,0)),bpiTeams,0))*-1/40+2,(INDEX(sorCol,MATCH(INDEX(valCol,MATCH('BPI+'!BC5,INIcol,0)),bpiTeams,0))*(-1)+40)/325+1))),0)</f>
        <v>0</v>
      </c>
      <c r="AH5" s="358">
        <f>IFERROR(IF(COUNTBLANK('BPI+'!BE5)=1,0,IF(COUNTIF(qwqlINIcol,'BPI+'!BE5)=0,0.1,IF(INDEX(sorCol,MATCH(INDEX(valCol,MATCH('BPI+'!BD5,INIcol,0)),bpiTeams,0))&gt;=40,INDEX(sorCol,MATCH(INDEX(valCol,MATCH('BPI+'!BD5,INIcol,0)),bpiTeams,0))*-1/40+2,(INDEX(sorCol,MATCH(INDEX(valCol,MATCH('BPI+'!BD5,INIcol,0)),bpiTeams,0))*(-1)+40)/325+1))),0)</f>
        <v>0</v>
      </c>
      <c r="AI5" s="358">
        <f>IFERROR(IF(COUNTBLANK('BPI+'!BF5)=1,0,IF(COUNTIF(qwqlINIcol,'BPI+'!BF5)=0,0.1,IF(INDEX(sorCol,MATCH(INDEX(valCol,MATCH('BPI+'!BE5,INIcol,0)),bpiTeams,0))&gt;=40,INDEX(sorCol,MATCH(INDEX(valCol,MATCH('BPI+'!BE5,INIcol,0)),bpiTeams,0))*-1/40+2,(INDEX(sorCol,MATCH(INDEX(valCol,MATCH('BPI+'!BE5,INIcol,0)),bpiTeams,0))*(-1)+40)/325+1))),0)</f>
        <v>0</v>
      </c>
      <c r="AJ5" s="358">
        <f>IFERROR(IF(COUNTBLANK('BPI+'!BG5)=1,0,IF(COUNTIF(qwqlINIcol,'BPI+'!BG5)=0,0.1,IF(INDEX(sorCol,MATCH(INDEX(valCol,MATCH('BPI+'!BF5,INIcol,0)),bpiTeams,0))&gt;=40,INDEX(sorCol,MATCH(INDEX(valCol,MATCH('BPI+'!BF5,INIcol,0)),bpiTeams,0))*-1/40+2,(INDEX(sorCol,MATCH(INDEX(valCol,MATCH('BPI+'!BF5,INIcol,0)),bpiTeams,0))*(-1)+40)/325+1))),0)</f>
        <v>0</v>
      </c>
      <c r="AK5" s="358">
        <f>IFERROR(IF(COUNTBLANK('BPI+'!BH5)=1,0,IF(COUNTIF(qwqlINIcol,'BPI+'!BH5)=0,0.1,IF(INDEX(sorCol,MATCH(INDEX(valCol,MATCH('BPI+'!BG5,INIcol,0)),bpiTeams,0))&gt;=40,INDEX(sorCol,MATCH(INDEX(valCol,MATCH('BPI+'!BG5,INIcol,0)),bpiTeams,0))*-1/40+2,(INDEX(sorCol,MATCH(INDEX(valCol,MATCH('BPI+'!BG5,INIcol,0)),bpiTeams,0))*(-1)+40)/325+1))),0)</f>
        <v>0</v>
      </c>
      <c r="AL5" s="358">
        <f>IFERROR(IF(COUNTBLANK('BPI+'!BI5)=1,0,IF(COUNTIF(qwqlINIcol,'BPI+'!BI5)=0,0.1,IF(INDEX(sorCol,MATCH(INDEX(valCol,MATCH('BPI+'!BH5,INIcol,0)),bpiTeams,0))&gt;=40,INDEX(sorCol,MATCH(INDEX(valCol,MATCH('BPI+'!BH5,INIcol,0)),bpiTeams,0))*-1/40+2,(INDEX(sorCol,MATCH(INDEX(valCol,MATCH('BPI+'!BH5,INIcol,0)),bpiTeams,0))*(-1)+40)/325+1))),0)</f>
        <v>0</v>
      </c>
      <c r="AM5" s="358">
        <f>IFERROR(IF(COUNTBLANK('BPI+'!BJ5)=1,0,IF(COUNTIF(qwqlINIcol,'BPI+'!BJ5)=0,0.1,IF(INDEX(sorCol,MATCH(INDEX(valCol,MATCH('BPI+'!BI5,INIcol,0)),bpiTeams,0))&gt;=40,INDEX(sorCol,MATCH(INDEX(valCol,MATCH('BPI+'!BI5,INIcol,0)),bpiTeams,0))*-1/40+2,(INDEX(sorCol,MATCH(INDEX(valCol,MATCH('BPI+'!BI5,INIcol,0)),bpiTeams,0))*(-1)+40)/325+1))),0)</f>
        <v>0</v>
      </c>
      <c r="AN5" s="358">
        <f>IFERROR(IF(COUNTBLANK('BPI+'!BK5)=1,0,IF(COUNTIF(qwqlINIcol,'BPI+'!BK5)=0,0.1,IF(INDEX(sorCol,MATCH(INDEX(valCol,MATCH('BPI+'!BJ5,INIcol,0)),bpiTeams,0))&gt;=40,INDEX(sorCol,MATCH(INDEX(valCol,MATCH('BPI+'!BJ5,INIcol,0)),bpiTeams,0))*-1/40+2,(INDEX(sorCol,MATCH(INDEX(valCol,MATCH('BPI+'!BJ5,INIcol,0)),bpiTeams,0))*(-1)+40)/325+1))),0)</f>
        <v>0</v>
      </c>
      <c r="AO5" s="358">
        <f>IFERROR(IF(COUNTBLANK('BPI+'!BL5)=1,0,IF(COUNTIF(qwqlINIcol,'BPI+'!BL5)=0,0.1,IF(INDEX(sorCol,MATCH(INDEX(valCol,MATCH('BPI+'!BK5,INIcol,0)),bpiTeams,0))&gt;=40,INDEX(sorCol,MATCH(INDEX(valCol,MATCH('BPI+'!BK5,INIcol,0)),bpiTeams,0))*-1/40+2,(INDEX(sorCol,MATCH(INDEX(valCol,MATCH('BPI+'!BK5,INIcol,0)),bpiTeams,0))*(-1)+40)/325+1))),0)</f>
        <v>0</v>
      </c>
      <c r="AP5" s="366">
        <f>IF(COUNTBLANK('BPI+'!BL5)=1,0,IF(COUNTIF(qwqlINIcol,'BPI+'!BL5)=0,-1.5,IF(INDEX(sorCol,MATCH(INDEX(valCol,MATCH('BPI+'!BL5,INIcol,0)),bpiTeams,0))&gt;=80,-1.5,IF(INDEX(sorCol,MATCH(INDEX(valCol,MATCH('BPI+'!BL5,INIcol,0)),bpiTeams,0))&gt;=41,-1 - (INDEX(sorCol,MATCH(INDEX(valCol,MATCH('BPI+'!BL5,INIcol,0)),bpiTeams,0)) - 41) * (0.5/39),(INDEX(sorCol,MATCH(INDEX(valCol,MATCH('BPI+'!BL5,INIcol,0)),bpiTeams,0)) + 40)/325 - 2))))</f>
        <v>-1.7692307692307692</v>
      </c>
      <c r="AQ5" s="366">
        <f>IF(COUNTBLANK('BPI+'!BM5)=1,0,IF(COUNTIF(qwqlINIcol,'BPI+'!BM5)=0,-1.5,IF(INDEX(sorCol,MATCH(INDEX(valCol,MATCH('BPI+'!BM5,INIcol,0)),bpiTeams,0))&gt;=80,-1.5,IF(INDEX(sorCol,MATCH(INDEX(valCol,MATCH('BPI+'!BM5,INIcol,0)),bpiTeams,0))&gt;=41,-1 - (INDEX(sorCol,MATCH(INDEX(valCol,MATCH('BPI+'!BM5,INIcol,0)),bpiTeams,0)) - 41) * (0.5/39),(INDEX(sorCol,MATCH(INDEX(valCol,MATCH('BPI+'!BM5,INIcol,0)),bpiTeams,0)) + 40)/325 - 2))))</f>
        <v>-1.7538461538461538</v>
      </c>
      <c r="AR5" s="366">
        <f>IF(COUNTBLANK('BPI+'!BN5)=1,0,IF(COUNTIF(qwqlINIcol,'BPI+'!BN5)=0,-1.5,IF(INDEX(sorCol,MATCH(INDEX(valCol,MATCH('BPI+'!BN5,INIcol,0)),bpiTeams,0))&gt;=80,-1.5,IF(INDEX(sorCol,MATCH(INDEX(valCol,MATCH('BPI+'!BN5,INIcol,0)),bpiTeams,0))&gt;=41,-1 - (INDEX(sorCol,MATCH(INDEX(valCol,MATCH('BPI+'!BN5,INIcol,0)),bpiTeams,0)) - 41) * (0.5/39),(INDEX(sorCol,MATCH(INDEX(valCol,MATCH('BPI+'!BN5,INIcol,0)),bpiTeams,0)) + 40)/325 - 2))))</f>
        <v>-1.0256410256410255</v>
      </c>
      <c r="AS5" s="366">
        <f>IF(COUNTBLANK('BPI+'!BO5)=1,0,IF(COUNTIF(qwqlINIcol,'BPI+'!BO5)=0,-1.5,IF(INDEX(sorCol,MATCH(INDEX(valCol,MATCH('BPI+'!BO5,INIcol,0)),bpiTeams,0))&gt;=80,-1.5,IF(INDEX(sorCol,MATCH(INDEX(valCol,MATCH('BPI+'!BO5,INIcol,0)),bpiTeams,0))&gt;=41,-1 - (INDEX(sorCol,MATCH(INDEX(valCol,MATCH('BPI+'!BO5,INIcol,0)),bpiTeams,0)) - 41) * (0.5/39),(INDEX(sorCol,MATCH(INDEX(valCol,MATCH('BPI+'!BO5,INIcol,0)),bpiTeams,0)) + 40)/325 - 2))))</f>
        <v>0</v>
      </c>
      <c r="AT5" s="366">
        <f>IF(COUNTBLANK('BPI+'!BP5)=1,0,IF(COUNTIF(qwqlINIcol,'BPI+'!BP5)=0,-1.5,IF(INDEX(sorCol,MATCH(INDEX(valCol,MATCH('BPI+'!BP5,INIcol,0)),bpiTeams,0))&gt;=80,-1.5,IF(INDEX(sorCol,MATCH(INDEX(valCol,MATCH('BPI+'!BP5,INIcol,0)),bpiTeams,0))&gt;=41,-1 - (INDEX(sorCol,MATCH(INDEX(valCol,MATCH('BPI+'!BP5,INIcol,0)),bpiTeams,0)) - 41) * (0.5/39),(INDEX(sorCol,MATCH(INDEX(valCol,MATCH('BPI+'!BP5,INIcol,0)),bpiTeams,0)) + 40)/325 - 2))))</f>
        <v>0</v>
      </c>
      <c r="AU5" s="366">
        <f>IF(COUNTBLANK('BPI+'!BQ5)=1,0,IF(COUNTIF(qwqlINIcol,'BPI+'!BQ5)=0,-1.5,IF(INDEX(sorCol,MATCH(INDEX(valCol,MATCH('BPI+'!BQ5,INIcol,0)),bpiTeams,0))&gt;=80,-1.5,IF(INDEX(sorCol,MATCH(INDEX(valCol,MATCH('BPI+'!BQ5,INIcol,0)),bpiTeams,0))&gt;=41,-1 - (INDEX(sorCol,MATCH(INDEX(valCol,MATCH('BPI+'!BQ5,INIcol,0)),bpiTeams,0)) - 41) * (0.5/39),(INDEX(sorCol,MATCH(INDEX(valCol,MATCH('BPI+'!BQ5,INIcol,0)),bpiTeams,0)) + 40)/325 - 2))))</f>
        <v>0</v>
      </c>
      <c r="AV5" s="366">
        <f>IF(COUNTBLANK('BPI+'!BR5)=1,0,IF(COUNTIF(qwqlINIcol,'BPI+'!BR5)=0,-1.5,IF(INDEX(sorCol,MATCH(INDEX(valCol,MATCH('BPI+'!BR5,INIcol,0)),bpiTeams,0))&gt;=80,-1.5,IF(INDEX(sorCol,MATCH(INDEX(valCol,MATCH('BPI+'!BR5,INIcol,0)),bpiTeams,0))&gt;=41,-1 - (INDEX(sorCol,MATCH(INDEX(valCol,MATCH('BPI+'!BR5,INIcol,0)),bpiTeams,0)) - 41) * (0.5/39),(INDEX(sorCol,MATCH(INDEX(valCol,MATCH('BPI+'!BR5,INIcol,0)),bpiTeams,0)) + 40)/325 - 2))))</f>
        <v>0</v>
      </c>
      <c r="AW5" s="366">
        <f>IF(COUNTBLANK('BPI+'!BS5)=1,0,IF(COUNTIF(qwqlINIcol,'BPI+'!BS5)=0,-1.5,IF(INDEX(sorCol,MATCH(INDEX(valCol,MATCH('BPI+'!BS5,INIcol,0)),bpiTeams,0))&gt;=80,-1.5,IF(INDEX(sorCol,MATCH(INDEX(valCol,MATCH('BPI+'!BS5,INIcol,0)),bpiTeams,0))&gt;=41,-1 - (INDEX(sorCol,MATCH(INDEX(valCol,MATCH('BPI+'!BS5,INIcol,0)),bpiTeams,0)) - 41) * (0.5/39),(INDEX(sorCol,MATCH(INDEX(valCol,MATCH('BPI+'!BS5,INIcol,0)),bpiTeams,0)) + 40)/325 - 2))))</f>
        <v>0</v>
      </c>
      <c r="AX5" s="366">
        <f>IF(COUNTBLANK('BPI+'!BT5)=1,0,IF(COUNTIF(qwqlINIcol,'BPI+'!BT5)=0,-1.5,IF(INDEX(sorCol,MATCH(INDEX(valCol,MATCH('BPI+'!BT5,INIcol,0)),bpiTeams,0))&gt;=80,-1.5,IF(INDEX(sorCol,MATCH(INDEX(valCol,MATCH('BPI+'!BT5,INIcol,0)),bpiTeams,0))&gt;=41,-1 - (INDEX(sorCol,MATCH(INDEX(valCol,MATCH('BPI+'!BT5,INIcol,0)),bpiTeams,0)) - 41) * (0.5/39),(INDEX(sorCol,MATCH(INDEX(valCol,MATCH('BPI+'!BT5,INIcol,0)),bpiTeams,0)) + 40)/325 - 2))))</f>
        <v>0</v>
      </c>
      <c r="AY5" s="366">
        <f>IF(COUNTBLANK('BPI+'!BU5)=1,0,IF(COUNTIF(qwqlINIcol,'BPI+'!BU5)=0,-1.5,IF(INDEX(sorCol,MATCH(INDEX(valCol,MATCH('BPI+'!BU5,INIcol,0)),bpiTeams,0))&gt;=80,-1.5,IF(INDEX(sorCol,MATCH(INDEX(valCol,MATCH('BPI+'!BU5,INIcol,0)),bpiTeams,0))&gt;=41,-1 - (INDEX(sorCol,MATCH(INDEX(valCol,MATCH('BPI+'!BU5,INIcol,0)),bpiTeams,0)) - 41) * (0.5/39),(INDEX(sorCol,MATCH(INDEX(valCol,MATCH('BPI+'!BU5,INIcol,0)),bpiTeams,0)) + 40)/325 - 2))))</f>
        <v>0</v>
      </c>
      <c r="AZ5" s="366">
        <f>IF(COUNTBLANK('BPI+'!BV5)=1,0,IF(COUNTIF(qwqlINIcol,'BPI+'!BV5)=0,-1.5,IF(INDEX(sorCol,MATCH(INDEX(valCol,MATCH('BPI+'!BV5,INIcol,0)),bpiTeams,0))&gt;=80,-1.5,IF(INDEX(sorCol,MATCH(INDEX(valCol,MATCH('BPI+'!BV5,INIcol,0)),bpiTeams,0))&gt;=41,-1 - (INDEX(sorCol,MATCH(INDEX(valCol,MATCH('BPI+'!BV5,INIcol,0)),bpiTeams,0)) - 41) * (0.5/39),(INDEX(sorCol,MATCH(INDEX(valCol,MATCH('BPI+'!BV5,INIcol,0)),bpiTeams,0)) + 40)/325 - 2))))</f>
        <v>0</v>
      </c>
      <c r="BA5" s="366">
        <f>IF(COUNTBLANK('BPI+'!BW5)=1,0,IF(COUNTIF(qwqlINIcol,'BPI+'!BW5)=0,-1.5,IF(INDEX(sorCol,MATCH(INDEX(valCol,MATCH('BPI+'!BW5,INIcol,0)),bpiTeams,0))&gt;=80,-1.5,IF(INDEX(sorCol,MATCH(INDEX(valCol,MATCH('BPI+'!BW5,INIcol,0)),bpiTeams,0))&gt;=41,-1 - (INDEX(sorCol,MATCH(INDEX(valCol,MATCH('BPI+'!BW5,INIcol,0)),bpiTeams,0)) - 41) * (0.5/39),(INDEX(sorCol,MATCH(INDEX(valCol,MATCH('BPI+'!BW5,INIcol,0)),bpiTeams,0)) + 40)/325 - 2))))</f>
        <v>0</v>
      </c>
      <c r="BB5" s="366">
        <f>IF(COUNTBLANK('BPI+'!BX5)=1,0,IF(COUNTIF(qwqlINIcol,'BPI+'!BX5)=0,-1.5,IF(INDEX(sorCol,MATCH(INDEX(valCol,MATCH('BPI+'!BX5,INIcol,0)),bpiTeams,0))&gt;=80,-1.5,IF(INDEX(sorCol,MATCH(INDEX(valCol,MATCH('BPI+'!BX5,INIcol,0)),bpiTeams,0))&gt;=41,-1 - (INDEX(sorCol,MATCH(INDEX(valCol,MATCH('BPI+'!BX5,INIcol,0)),bpiTeams,0)) - 41) * (0.5/39),(INDEX(sorCol,MATCH(INDEX(valCol,MATCH('BPI+'!BX5,INIcol,0)),bpiTeams,0)) + 40)/325 - 2))))</f>
        <v>0</v>
      </c>
      <c r="BC5" s="374">
        <f>IF(COUNTBLANK('BPI+'!BY5)=0,-1.6,0)</f>
        <v>0</v>
      </c>
      <c r="BD5" s="374">
        <f>IF(COUNTBLANK('BPI+'!BZ5)=0,-1.6,0)</f>
        <v>0</v>
      </c>
      <c r="BE5" s="374">
        <f>IF(COUNTBLANK('BPI+'!CA5)=0,-1.6,0)</f>
        <v>0</v>
      </c>
      <c r="BF5" s="374">
        <f>IF(COUNTBLANK('BPI+'!CB5)=0,-1.6,0)</f>
        <v>0</v>
      </c>
      <c r="BG5" s="374">
        <f>IF(COUNTBLANK('BPI+'!CC5)=0,-1.6,0)</f>
        <v>0</v>
      </c>
      <c r="BH5" s="374">
        <f>IF(COUNTBLANK('BPI+'!CD5)=0,-1.6,0)</f>
        <v>0</v>
      </c>
      <c r="BI5" s="374">
        <f>IF(COUNTBLANK('BPI+'!CE5)=0,-1.6,0)</f>
        <v>0</v>
      </c>
      <c r="BJ5" s="374">
        <f>IF(COUNTBLANK('BPI+'!CF5)=0,-1.6,0)</f>
        <v>0</v>
      </c>
      <c r="BK5" s="374">
        <f>IF(COUNTBLANK('BPI+'!CG5)=0,-1.6,0)</f>
        <v>0</v>
      </c>
      <c r="BL5" s="374">
        <f>IF(COUNTBLANK('BPI+'!CH5)=0,-1.6,0)</f>
        <v>0</v>
      </c>
      <c r="BM5" s="374">
        <f>IF(COUNTBLANK('BPI+'!CI5)=0,-1.6,0)</f>
        <v>0</v>
      </c>
      <c r="BN5" s="374">
        <f>IF(COUNTBLANK('BPI+'!CJ5)=0,-1.6,0)</f>
        <v>0</v>
      </c>
      <c r="BO5" s="374">
        <f>IF(COUNTBLANK('BPI+'!CK5)=0,-1.6,0)</f>
        <v>0</v>
      </c>
      <c r="BP5" s="374">
        <f>IF(COUNTBLANK('BPI+'!CL5)=0,-1.6,0)</f>
        <v>0</v>
      </c>
      <c r="BQ5" s="374">
        <f>IF(COUNTBLANK('BPI+'!CM5)=0,-1.6,0)</f>
        <v>0</v>
      </c>
      <c r="BR5" s="374">
        <f>IF(COUNTBLANK('BPI+'!CN5)=0,-1.6,0)</f>
        <v>0</v>
      </c>
      <c r="BS5" s="374">
        <f>IF(COUNTBLANK('BPI+'!CO5)=0,-1.6,0)</f>
        <v>0</v>
      </c>
      <c r="BT5">
        <f t="shared" si="4"/>
        <v>9.3024358974358954</v>
      </c>
    </row>
    <row r="6" spans="1:72" x14ac:dyDescent="0.3">
      <c r="A6" t="str">
        <f t="shared" si="0"/>
        <v>Houston</v>
      </c>
      <c r="B6" t="str">
        <f t="shared" si="3"/>
        <v>HOU</v>
      </c>
      <c r="C6" s="358">
        <f>IF(
  COUNTBLANK('BPI+'!Y6)=1,
  0,
  IFERROR(
    IF(
      INDEX(sorCol,MATCH(INDEX(valCol,MATCH('BPI+'!Y6,INIcol,0)),bpiTeams,0))&lt;=40,
      2-INDEX(sorCol,MATCH(INDEX(valCol,MATCH('BPI+'!Y6,INIcol,0)),bpiTeams,0))/40,
      IF(
        INDEX(sorCol,MATCH(INDEX(valCol,MATCH('BPI+'!Y6,INIcol,0)),bpiTeams,0))&lt;=100,
        1-0.9*(INDEX(sorCol,MATCH(INDEX(valCol,MATCH('BPI+'!Y6,INIcol,0)),bpiTeams,0))-40)/60,
        0.1
      )
    ),
    0.1
  )
)</f>
        <v>0.95499999999999996</v>
      </c>
      <c r="D6" s="358">
        <f>IF(
  COUNTBLANK('BPI+'!Z6)=1,
  0,
  IFERROR(
    IF(
      INDEX(sorCol,MATCH(INDEX(valCol,MATCH('BPI+'!Z6,INIcol,0)),bpiTeams,0))&lt;=40,
      2-INDEX(sorCol,MATCH(INDEX(valCol,MATCH('BPI+'!Z6,INIcol,0)),bpiTeams,0))/40,
      IF(
        INDEX(sorCol,MATCH(INDEX(valCol,MATCH('BPI+'!Z6,INIcol,0)),bpiTeams,0))&lt;=100,
        1-0.9*(INDEX(sorCol,MATCH(INDEX(valCol,MATCH('BPI+'!Z6,INIcol,0)),bpiTeams,0))-40)/60,
        0.1
      )
    ),
    0.1
  )
)</f>
        <v>1.75</v>
      </c>
      <c r="E6" s="358">
        <f>IF(
  COUNTBLANK('BPI+'!AA6)=1,
  0,
  IFERROR(
    IF(
      INDEX(sorCol,MATCH(INDEX(valCol,MATCH('BPI+'!AA6,INIcol,0)),bpiTeams,0))&lt;=40,
      2-INDEX(sorCol,MATCH(INDEX(valCol,MATCH('BPI+'!AA6,INIcol,0)),bpiTeams,0))/40,
      IF(
        INDEX(sorCol,MATCH(INDEX(valCol,MATCH('BPI+'!AA6,INIcol,0)),bpiTeams,0))&lt;=100,
        1-0.9*(INDEX(sorCol,MATCH(INDEX(valCol,MATCH('BPI+'!AA6,INIcol,0)),bpiTeams,0))-40)/60,
        0.1
      )
    ),
    0.1
  )
)</f>
        <v>1.5</v>
      </c>
      <c r="F6" s="358">
        <f>IF(
  COUNTBLANK('BPI+'!AB6)=1,
  0,
  IFERROR(
    IF(
      INDEX(sorCol,MATCH(INDEX(valCol,MATCH('BPI+'!AB6,INIcol,0)),bpiTeams,0))&lt;=40,
      2-INDEX(sorCol,MATCH(INDEX(valCol,MATCH('BPI+'!AB6,INIcol,0)),bpiTeams,0))/40,
      IF(
        INDEX(sorCol,MATCH(INDEX(valCol,MATCH('BPI+'!AB6,INIcol,0)),bpiTeams,0))&lt;=100,
        1-0.9*(INDEX(sorCol,MATCH(INDEX(valCol,MATCH('BPI+'!AB6,INIcol,0)),bpiTeams,0))-40)/60,
        0.1
      )
    ),
    0.1
  )
)</f>
        <v>1.4</v>
      </c>
      <c r="G6" s="358">
        <f>IF(
  COUNTBLANK('BPI+'!AC6)=1,
  0,
  IFERROR(
    IF(
      INDEX(sorCol,MATCH(INDEX(valCol,MATCH('BPI+'!AC6,INIcol,0)),bpiTeams,0))&lt;=40,
      2-INDEX(sorCol,MATCH(INDEX(valCol,MATCH('BPI+'!AC6,INIcol,0)),bpiTeams,0))/40,
      IF(
        INDEX(sorCol,MATCH(INDEX(valCol,MATCH('BPI+'!AC6,INIcol,0)),bpiTeams,0))&lt;=100,
        1-0.9*(INDEX(sorCol,MATCH(INDEX(valCol,MATCH('BPI+'!AC6,INIcol,0)),bpiTeams,0))-40)/60,
        0.1
      )
    ),
    0.1
  )
)</f>
        <v>1.55</v>
      </c>
      <c r="H6" s="358">
        <f>IF(
  COUNTBLANK('BPI+'!AD6)=1,
  0,
  IFERROR(
    IF(
      INDEX(sorCol,MATCH(INDEX(valCol,MATCH('BPI+'!AD6,INIcol,0)),bpiTeams,0))&lt;=40,
      2-INDEX(sorCol,MATCH(INDEX(valCol,MATCH('BPI+'!AD6,INIcol,0)),bpiTeams,0))/40,
      IF(
        INDEX(sorCol,MATCH(INDEX(valCol,MATCH('BPI+'!AD6,INIcol,0)),bpiTeams,0))&lt;=100,
        1-0.9*(INDEX(sorCol,MATCH(INDEX(valCol,MATCH('BPI+'!AD6,INIcol,0)),bpiTeams,0))-40)/60,
        0.1
      )
    ),
    0.1
  )
)</f>
        <v>0</v>
      </c>
      <c r="I6" s="358">
        <f>IF(
  COUNTBLANK('BPI+'!AE6)=1,
  0,
  IFERROR(
    IF(
      INDEX(sorCol,MATCH(INDEX(valCol,MATCH('BPI+'!AE6,INIcol,0)),bpiTeams,0))&lt;=40,
      2-INDEX(sorCol,MATCH(INDEX(valCol,MATCH('BPI+'!AE6,INIcol,0)),bpiTeams,0))/40,
      IF(
        INDEX(sorCol,MATCH(INDEX(valCol,MATCH('BPI+'!AE6,INIcol,0)),bpiTeams,0))&lt;=100,
        1-0.9*(INDEX(sorCol,MATCH(INDEX(valCol,MATCH('BPI+'!AE6,INIcol,0)),bpiTeams,0))-40)/60,
        0.1
      )
    ),
    0.1
  )
)</f>
        <v>0</v>
      </c>
      <c r="J6" s="358">
        <f>IF(
  COUNTBLANK('BPI+'!AF6)=1,
  0,
  IFERROR(
    IF(
      INDEX(sorCol,MATCH(INDEX(valCol,MATCH('BPI+'!AF6,INIcol,0)),bpiTeams,0))&lt;=40,
      2-INDEX(sorCol,MATCH(INDEX(valCol,MATCH('BPI+'!AF6,INIcol,0)),bpiTeams,0))/40,
      IF(
        INDEX(sorCol,MATCH(INDEX(valCol,MATCH('BPI+'!AF6,INIcol,0)),bpiTeams,0))&lt;=100,
        1-0.9*(INDEX(sorCol,MATCH(INDEX(valCol,MATCH('BPI+'!AF6,INIcol,0)),bpiTeams,0))-40)/60,
        0.1
      )
    ),
    0.1
  )
)</f>
        <v>0</v>
      </c>
      <c r="K6" s="358">
        <f>IF(
  COUNTBLANK('BPI+'!AG6)=1,
  0,
  IFERROR(
    IF(
      INDEX(sorCol,MATCH(INDEX(valCol,MATCH('BPI+'!AG6,INIcol,0)),bpiTeams,0))&lt;=40,
      2-INDEX(sorCol,MATCH(INDEX(valCol,MATCH('BPI+'!AG6,INIcol,0)),bpiTeams,0))/40,
      IF(
        INDEX(sorCol,MATCH(INDEX(valCol,MATCH('BPI+'!AG6,INIcol,0)),bpiTeams,0))&lt;=100,
        1-0.9*(INDEX(sorCol,MATCH(INDEX(valCol,MATCH('BPI+'!AG6,INIcol,0)),bpiTeams,0))-40)/60,
        0.1
      )
    ),
    0.1
  )
)</f>
        <v>0</v>
      </c>
      <c r="L6" s="358">
        <f>IF(
  COUNTBLANK('BPI+'!AH6)=1,
  0,
  IFERROR(
    IF(
      INDEX(sorCol,MATCH(INDEX(valCol,MATCH('BPI+'!AH6,INIcol,0)),bpiTeams,0))&lt;=40,
      2-INDEX(sorCol,MATCH(INDEX(valCol,MATCH('BPI+'!AH6,INIcol,0)),bpiTeams,0))/40,
      IF(
        INDEX(sorCol,MATCH(INDEX(valCol,MATCH('BPI+'!AH6,INIcol,0)),bpiTeams,0))&lt;=100,
        1-0.9*(INDEX(sorCol,MATCH(INDEX(valCol,MATCH('BPI+'!AH6,INIcol,0)),bpiTeams,0))-40)/60,
        0.1
      )
    ),
    0.1
  )
)</f>
        <v>0</v>
      </c>
      <c r="M6" s="358">
        <f>IF(
  COUNTBLANK('BPI+'!AI6)=1,
  0,
  IFERROR(
    IF(
      INDEX(sorCol,MATCH(INDEX(valCol,MATCH('BPI+'!AI6,INIcol,0)),bpiTeams,0))&lt;=40,
      2-INDEX(sorCol,MATCH(INDEX(valCol,MATCH('BPI+'!AI6,INIcol,0)),bpiTeams,0))/40,
      IF(
        INDEX(sorCol,MATCH(INDEX(valCol,MATCH('BPI+'!AI6,INIcol,0)),bpiTeams,0))&lt;=100,
        1-0.9*(INDEX(sorCol,MATCH(INDEX(valCol,MATCH('BPI+'!AI6,INIcol,0)),bpiTeams,0))-40)/60,
        0.1
      )
    ),
    0.1
  )
)</f>
        <v>0</v>
      </c>
      <c r="N6" s="358">
        <f>IF(
  COUNTBLANK('BPI+'!AJ6)=1,
  0,
  IFERROR(
    IF(
      INDEX(sorCol,MATCH(INDEX(valCol,MATCH('BPI+'!AJ6,INIcol,0)),bpiTeams,0))&lt;=40,
      2-INDEX(sorCol,MATCH(INDEX(valCol,MATCH('BPI+'!AJ6,INIcol,0)),bpiTeams,0))/40,
      IF(
        INDEX(sorCol,MATCH(INDEX(valCol,MATCH('BPI+'!AJ6,INIcol,0)),bpiTeams,0))&lt;=100,
        1-0.9*(INDEX(sorCol,MATCH(INDEX(valCol,MATCH('BPI+'!AJ6,INIcol,0)),bpiTeams,0))-40)/60,
        0.1
      )
    ),
    0.1
  )
)</f>
        <v>0</v>
      </c>
      <c r="O6" s="366">
        <f>IF(
  COUNTBLANK('BPI+'!AK6)=1,
  0,
  IFERROR(
    IF(
      INDEX(sorCol, MATCH(INDEX(valCol, MATCH('BPI+'!AK6, INIcol, 0)), bpiTeams, 0)) &lt;= 40,
      -INDEX(sorCol, MATCH(INDEX(valCol, MATCH('BPI+'!AK6, INIcol, 0)), bpiTeams, 0))/40,
      IF(
        INDEX(sorCol, MATCH(INDEX(valCol, MATCH('BPI+'!AK6, INIcol, 0)), bpiTeams, 0)) &lt;= 100,
        -1 - (INDEX(sorCol, MATCH(INDEX(valCol, MATCH('BPI+'!AK6, INIcol, 0)), bpiTeams, 0)) - 40)/60,
        -2
      )
    ),
    -2
  )
)</f>
        <v>-0.55000000000000004</v>
      </c>
      <c r="P6" s="366">
        <f>IF(
  COUNTBLANK('BPI+'!AL6)=1,
  0,
  IFERROR(
    IF(
      INDEX(sorCol, MATCH(INDEX(valCol, MATCH('BPI+'!AL6, INIcol, 0)), bpiTeams, 0)) &lt;= 40,
      -INDEX(sorCol, MATCH(INDEX(valCol, MATCH('BPI+'!AL6, INIcol, 0)), bpiTeams, 0))/40,
      IF(
        INDEX(sorCol, MATCH(INDEX(valCol, MATCH('BPI+'!AL6, INIcol, 0)), bpiTeams, 0)) &lt;= 100,
        -1 - (INDEX(sorCol, MATCH(INDEX(valCol, MATCH('BPI+'!AL6, INIcol, 0)), bpiTeams, 0)) - 40)/60,
        -2
      )
    ),
    -2
  )
)</f>
        <v>-0.5</v>
      </c>
      <c r="Q6" s="366">
        <f>IF(
  COUNTBLANK('BPI+'!AM6)=1,
  0,
  IFERROR(
    IF(
      INDEX(sorCol, MATCH(INDEX(valCol, MATCH('BPI+'!AM6, INIcol, 0)), bpiTeams, 0)) &lt;= 40,
      -INDEX(sorCol, MATCH(INDEX(valCol, MATCH('BPI+'!AM6, INIcol, 0)), bpiTeams, 0))/40,
      IF(
        INDEX(sorCol, MATCH(INDEX(valCol, MATCH('BPI+'!AM6, INIcol, 0)), bpiTeams, 0)) &lt;= 100,
        -1 - (INDEX(sorCol, MATCH(INDEX(valCol, MATCH('BPI+'!AM6, INIcol, 0)), bpiTeams, 0)) - 40)/60,
        -2
      )
    ),
    -2
  )
)</f>
        <v>-0.35</v>
      </c>
      <c r="R6" s="366">
        <f>IF(
  COUNTBLANK('BPI+'!AN6)=1,
  0,
  IFERROR(
    IF(
      INDEX(sorCol, MATCH(INDEX(valCol, MATCH('BPI+'!AN6, INIcol, 0)), bpiTeams, 0)) &lt;= 40,
      -INDEX(sorCol, MATCH(INDEX(valCol, MATCH('BPI+'!AN6, INIcol, 0)), bpiTeams, 0))/40,
      IF(
        INDEX(sorCol, MATCH(INDEX(valCol, MATCH('BPI+'!AN6, INIcol, 0)), bpiTeams, 0)) &lt;= 100,
        -1 - (INDEX(sorCol, MATCH(INDEX(valCol, MATCH('BPI+'!AN6, INIcol, 0)), bpiTeams, 0)) - 40)/60,
        -2
      )
    ),
    -2
  )
)</f>
        <v>-2.5000000000000001E-2</v>
      </c>
      <c r="S6" s="366">
        <f>IF(
  COUNTBLANK('BPI+'!AO6)=1,
  0,
  IFERROR(
    IF(
      INDEX(sorCol, MATCH(INDEX(valCol, MATCH('BPI+'!AO6, INIcol, 0)), bpiTeams, 0)) &lt;= 40,
      -INDEX(sorCol, MATCH(INDEX(valCol, MATCH('BPI+'!AO6, INIcol, 0)), bpiTeams, 0))/40,
      IF(
        INDEX(sorCol, MATCH(INDEX(valCol, MATCH('BPI+'!AO6, INIcol, 0)), bpiTeams, 0)) &lt;= 100,
        -1 - (INDEX(sorCol, MATCH(INDEX(valCol, MATCH('BPI+'!AO6, INIcol, 0)), bpiTeams, 0)) - 40)/60,
        -2
      )
    ),
    -2
  )
)</f>
        <v>-0.45</v>
      </c>
      <c r="T6" s="366">
        <f>IF(
  COUNTBLANK('BPI+'!AP6)=1,
  0,
  IFERROR(
    IF(
      INDEX(sorCol, MATCH(INDEX(valCol, MATCH('BPI+'!AP6, INIcol, 0)), bpiTeams, 0)) &lt;= 40,
      -INDEX(sorCol, MATCH(INDEX(valCol, MATCH('BPI+'!AP6, INIcol, 0)), bpiTeams, 0))/40,
      IF(
        INDEX(sorCol, MATCH(INDEX(valCol, MATCH('BPI+'!AP6, INIcol, 0)), bpiTeams, 0)) &lt;= 100,
        -1 - (INDEX(sorCol, MATCH(INDEX(valCol, MATCH('BPI+'!AP6, INIcol, 0)), bpiTeams, 0)) - 40)/60,
        -2
      )
    ),
    -2
  )
)</f>
        <v>-2.5000000000000001E-2</v>
      </c>
      <c r="U6" s="366">
        <f>IF(
  COUNTBLANK('BPI+'!AQ6)=1,
  0,
  IFERROR(
    IF(
      INDEX(sorCol, MATCH(INDEX(valCol, MATCH('BPI+'!AQ6, INIcol, 0)), bpiTeams, 0)) &lt;= 40,
      -INDEX(sorCol, MATCH(INDEX(valCol, MATCH('BPI+'!AQ6, INIcol, 0)), bpiTeams, 0))/40,
      IF(
        INDEX(sorCol, MATCH(INDEX(valCol, MATCH('BPI+'!AQ6, INIcol, 0)), bpiTeams, 0)) &lt;= 100,
        -1 - (INDEX(sorCol, MATCH(INDEX(valCol, MATCH('BPI+'!AQ6, INIcol, 0)), bpiTeams, 0)) - 40)/60,
        -2
      )
    ),
    -2
  )
)</f>
        <v>0</v>
      </c>
      <c r="V6" s="366">
        <f>IF(
  COUNTBLANK('BPI+'!AR6)=1,
  0,
  IFERROR(
    IF(
      INDEX(sorCol, MATCH(INDEX(valCol, MATCH('BPI+'!AR6, INIcol, 0)), bpiTeams, 0)) &lt;= 40,
      -INDEX(sorCol, MATCH(INDEX(valCol, MATCH('BPI+'!AR6, INIcol, 0)), bpiTeams, 0))/40,
      IF(
        INDEX(sorCol, MATCH(INDEX(valCol, MATCH('BPI+'!AR6, INIcol, 0)), bpiTeams, 0)) &lt;= 100,
        -1 - (INDEX(sorCol, MATCH(INDEX(valCol, MATCH('BPI+'!AR6, INIcol, 0)), bpiTeams, 0)) - 40)/60,
        -2
      )
    ),
    -2
  )
)</f>
        <v>0</v>
      </c>
      <c r="W6" s="366">
        <f>IF(
  COUNTBLANK('BPI+'!AS6)=1,
  0,
  IFERROR(
    IF(
      INDEX(sorCol, MATCH(INDEX(valCol, MATCH('BPI+'!AS6, INIcol, 0)), bpiTeams, 0)) &lt;= 40,
      -INDEX(sorCol, MATCH(INDEX(valCol, MATCH('BPI+'!AS6, INIcol, 0)), bpiTeams, 0))/40,
      IF(
        INDEX(sorCol, MATCH(INDEX(valCol, MATCH('BPI+'!AS6, INIcol, 0)), bpiTeams, 0)) &lt;= 100,
        -1 - (INDEX(sorCol, MATCH(INDEX(valCol, MATCH('BPI+'!AS6, INIcol, 0)), bpiTeams, 0)) - 40)/60,
        -2
      )
    ),
    -2
  )
)</f>
        <v>0</v>
      </c>
      <c r="X6" s="366">
        <f>IF(
  COUNTBLANK('BPI+'!AT6)=1,
  0,
  IFERROR(
    IF(
      INDEX(sorCol, MATCH(INDEX(valCol, MATCH('BPI+'!AT6, INIcol, 0)), bpiTeams, 0)) &lt;= 40,
      -INDEX(sorCol, MATCH(INDEX(valCol, MATCH('BPI+'!AT6, INIcol, 0)), bpiTeams, 0))/40,
      IF(
        INDEX(sorCol, MATCH(INDEX(valCol, MATCH('BPI+'!AT6, INIcol, 0)), bpiTeams, 0)) &lt;= 100,
        -1 - (INDEX(sorCol, MATCH(INDEX(valCol, MATCH('BPI+'!AT6, INIcol, 0)), bpiTeams, 0)) - 40)/60,
        -2
      )
    ),
    -2
  )
)</f>
        <v>0</v>
      </c>
      <c r="Y6" s="366">
        <f>IF(
  COUNTBLANK('BPI+'!AU6)=1,
  0,
  IFERROR(
    IF(
      INDEX(sorCol, MATCH(INDEX(valCol, MATCH('BPI+'!AU6, INIcol, 0)), bpiTeams, 0)) &lt;= 40,
      -INDEX(sorCol, MATCH(INDEX(valCol, MATCH('BPI+'!AU6, INIcol, 0)), bpiTeams, 0))/40,
      IF(
        INDEX(sorCol, MATCH(INDEX(valCol, MATCH('BPI+'!AU6, INIcol, 0)), bpiTeams, 0)) &lt;= 100,
        -1 - (INDEX(sorCol, MATCH(INDEX(valCol, MATCH('BPI+'!AU6, INIcol, 0)), bpiTeams, 0)) - 40)/60,
        -2
      )
    ),
    -2
  )
)</f>
        <v>0</v>
      </c>
      <c r="Z6" s="366">
        <f>IF(
  COUNTBLANK('BPI+'!AV6)=1,
  0,
  IFERROR(
    IF(
      INDEX(sorCol, MATCH(INDEX(valCol, MATCH('BPI+'!AV6, INIcol, 0)), bpiTeams, 0)) &lt;= 40,
      -INDEX(sorCol, MATCH(INDEX(valCol, MATCH('BPI+'!AV6, INIcol, 0)), bpiTeams, 0))/40,
      IF(
        INDEX(sorCol, MATCH(INDEX(valCol, MATCH('BPI+'!AV6, INIcol, 0)), bpiTeams, 0)) &lt;= 100,
        -1 - (INDEX(sorCol, MATCH(INDEX(valCol, MATCH('BPI+'!AV6, INIcol, 0)), bpiTeams, 0)) - 40)/60,
        -2
      )
    ),
    -2
  )
)</f>
        <v>0</v>
      </c>
      <c r="AA6" s="358">
        <f>IFERROR(IF(COUNTBLANK('BPI+'!AX6)=1,0,IF(COUNTIF(qwqlINIcol,'BPI+'!AX6)=0,0.1,IF(INDEX(sorCol,MATCH(INDEX(valCol,MATCH('BPI+'!AW6,INIcol,0)),bpiTeams,0))&gt;=40,INDEX(sorCol,MATCH(INDEX(valCol,MATCH('BPI+'!AW6,INIcol,0)),bpiTeams,0))*-1/40+2,(INDEX(sorCol,MATCH(INDEX(valCol,MATCH('BPI+'!AW6,INIcol,0)),bpiTeams,0))*(-1)+40)/325+1))),0)</f>
        <v>1.0153846153846153</v>
      </c>
      <c r="AB6" s="358">
        <f>IFERROR(IF(COUNTBLANK('BPI+'!AY6)=1,0,IF(COUNTIF(qwqlINIcol,'BPI+'!AY6)=0,0.1,IF(INDEX(sorCol,MATCH(INDEX(valCol,MATCH('BPI+'!AX6,INIcol,0)),bpiTeams,0))&gt;=40,INDEX(sorCol,MATCH(INDEX(valCol,MATCH('BPI+'!AX6,INIcol,0)),bpiTeams,0))*-1/40+2,(INDEX(sorCol,MATCH(INDEX(valCol,MATCH('BPI+'!AX6,INIcol,0)),bpiTeams,0))*(-1)+40)/325+1))),0)</f>
        <v>0.27499999999999991</v>
      </c>
      <c r="AC6" s="358">
        <f>IFERROR(IF(COUNTBLANK('BPI+'!AZ6)=1,0,IF(COUNTIF(qwqlINIcol,'BPI+'!AZ6)=0,0.1,IF(INDEX(sorCol,MATCH(INDEX(valCol,MATCH('BPI+'!AY6,INIcol,0)),bpiTeams,0))&gt;=40,INDEX(sorCol,MATCH(INDEX(valCol,MATCH('BPI+'!AY6,INIcol,0)),bpiTeams,0))*-1/40+2,(INDEX(sorCol,MATCH(INDEX(valCol,MATCH('BPI+'!AY6,INIcol,0)),bpiTeams,0))*(-1)+40)/325+1))),0)</f>
        <v>0.30000000000000004</v>
      </c>
      <c r="AD6" s="358">
        <f>IFERROR(IF(COUNTBLANK('BPI+'!BA6)=1,0,IF(COUNTIF(qwqlINIcol,'BPI+'!BA6)=0,0.1,IF(INDEX(sorCol,MATCH(INDEX(valCol,MATCH('BPI+'!AZ6,INIcol,0)),bpiTeams,0))&gt;=40,INDEX(sorCol,MATCH(INDEX(valCol,MATCH('BPI+'!AZ6,INIcol,0)),bpiTeams,0))*-1/40+2,(INDEX(sorCol,MATCH(INDEX(valCol,MATCH('BPI+'!AZ6,INIcol,0)),bpiTeams,0))*(-1)+40)/325+1))),0)</f>
        <v>0.30000000000000004</v>
      </c>
      <c r="AE6" s="358">
        <f>IFERROR(IF(COUNTBLANK('BPI+'!BB6)=1,0,IF(COUNTIF(qwqlINIcol,'BPI+'!BB6)=0,0.1,IF(INDEX(sorCol,MATCH(INDEX(valCol,MATCH('BPI+'!BA6,INIcol,0)),bpiTeams,0))&gt;=40,INDEX(sorCol,MATCH(INDEX(valCol,MATCH('BPI+'!BA6,INIcol,0)),bpiTeams,0))*-1/40+2,(INDEX(sorCol,MATCH(INDEX(valCol,MATCH('BPI+'!BA6,INIcol,0)),bpiTeams,0))*(-1)+40)/325+1))),0)</f>
        <v>0</v>
      </c>
      <c r="AF6" s="358">
        <f>IFERROR(IF(COUNTBLANK('BPI+'!BC6)=1,0,IF(COUNTIF(qwqlINIcol,'BPI+'!BC6)=0,0.1,IF(INDEX(sorCol,MATCH(INDEX(valCol,MATCH('BPI+'!BB6,INIcol,0)),bpiTeams,0))&gt;=40,INDEX(sorCol,MATCH(INDEX(valCol,MATCH('BPI+'!BB6,INIcol,0)),bpiTeams,0))*-1/40+2,(INDEX(sorCol,MATCH(INDEX(valCol,MATCH('BPI+'!BB6,INIcol,0)),bpiTeams,0))*(-1)+40)/325+1))),0)</f>
        <v>0</v>
      </c>
      <c r="AG6" s="358">
        <f>IFERROR(IF(COUNTBLANK('BPI+'!BD6)=1,0,IF(COUNTIF(qwqlINIcol,'BPI+'!BD6)=0,0.1,IF(INDEX(sorCol,MATCH(INDEX(valCol,MATCH('BPI+'!BC6,INIcol,0)),bpiTeams,0))&gt;=40,INDEX(sorCol,MATCH(INDEX(valCol,MATCH('BPI+'!BC6,INIcol,0)),bpiTeams,0))*-1/40+2,(INDEX(sorCol,MATCH(INDEX(valCol,MATCH('BPI+'!BC6,INIcol,0)),bpiTeams,0))*(-1)+40)/325+1))),0)</f>
        <v>0</v>
      </c>
      <c r="AH6" s="358">
        <f>IFERROR(IF(COUNTBLANK('BPI+'!BE6)=1,0,IF(COUNTIF(qwqlINIcol,'BPI+'!BE6)=0,0.1,IF(INDEX(sorCol,MATCH(INDEX(valCol,MATCH('BPI+'!BD6,INIcol,0)),bpiTeams,0))&gt;=40,INDEX(sorCol,MATCH(INDEX(valCol,MATCH('BPI+'!BD6,INIcol,0)),bpiTeams,0))*-1/40+2,(INDEX(sorCol,MATCH(INDEX(valCol,MATCH('BPI+'!BD6,INIcol,0)),bpiTeams,0))*(-1)+40)/325+1))),0)</f>
        <v>0</v>
      </c>
      <c r="AI6" s="358">
        <f>IFERROR(IF(COUNTBLANK('BPI+'!BF6)=1,0,IF(COUNTIF(qwqlINIcol,'BPI+'!BF6)=0,0.1,IF(INDEX(sorCol,MATCH(INDEX(valCol,MATCH('BPI+'!BE6,INIcol,0)),bpiTeams,0))&gt;=40,INDEX(sorCol,MATCH(INDEX(valCol,MATCH('BPI+'!BE6,INIcol,0)),bpiTeams,0))*-1/40+2,(INDEX(sorCol,MATCH(INDEX(valCol,MATCH('BPI+'!BE6,INIcol,0)),bpiTeams,0))*(-1)+40)/325+1))),0)</f>
        <v>0</v>
      </c>
      <c r="AJ6" s="358">
        <f>IFERROR(IF(COUNTBLANK('BPI+'!BG6)=1,0,IF(COUNTIF(qwqlINIcol,'BPI+'!BG6)=0,0.1,IF(INDEX(sorCol,MATCH(INDEX(valCol,MATCH('BPI+'!BF6,INIcol,0)),bpiTeams,0))&gt;=40,INDEX(sorCol,MATCH(INDEX(valCol,MATCH('BPI+'!BF6,INIcol,0)),bpiTeams,0))*-1/40+2,(INDEX(sorCol,MATCH(INDEX(valCol,MATCH('BPI+'!BF6,INIcol,0)),bpiTeams,0))*(-1)+40)/325+1))),0)</f>
        <v>0</v>
      </c>
      <c r="AK6" s="358">
        <f>IFERROR(IF(COUNTBLANK('BPI+'!BH6)=1,0,IF(COUNTIF(qwqlINIcol,'BPI+'!BH6)=0,0.1,IF(INDEX(sorCol,MATCH(INDEX(valCol,MATCH('BPI+'!BG6,INIcol,0)),bpiTeams,0))&gt;=40,INDEX(sorCol,MATCH(INDEX(valCol,MATCH('BPI+'!BG6,INIcol,0)),bpiTeams,0))*-1/40+2,(INDEX(sorCol,MATCH(INDEX(valCol,MATCH('BPI+'!BG6,INIcol,0)),bpiTeams,0))*(-1)+40)/325+1))),0)</f>
        <v>0</v>
      </c>
      <c r="AL6" s="358">
        <f>IFERROR(IF(COUNTBLANK('BPI+'!BI6)=1,0,IF(COUNTIF(qwqlINIcol,'BPI+'!BI6)=0,0.1,IF(INDEX(sorCol,MATCH(INDEX(valCol,MATCH('BPI+'!BH6,INIcol,0)),bpiTeams,0))&gt;=40,INDEX(sorCol,MATCH(INDEX(valCol,MATCH('BPI+'!BH6,INIcol,0)),bpiTeams,0))*-1/40+2,(INDEX(sorCol,MATCH(INDEX(valCol,MATCH('BPI+'!BH6,INIcol,0)),bpiTeams,0))*(-1)+40)/325+1))),0)</f>
        <v>0</v>
      </c>
      <c r="AM6" s="358">
        <f>IFERROR(IF(COUNTBLANK('BPI+'!BJ6)=1,0,IF(COUNTIF(qwqlINIcol,'BPI+'!BJ6)=0,0.1,IF(INDEX(sorCol,MATCH(INDEX(valCol,MATCH('BPI+'!BI6,INIcol,0)),bpiTeams,0))&gt;=40,INDEX(sorCol,MATCH(INDEX(valCol,MATCH('BPI+'!BI6,INIcol,0)),bpiTeams,0))*-1/40+2,(INDEX(sorCol,MATCH(INDEX(valCol,MATCH('BPI+'!BI6,INIcol,0)),bpiTeams,0))*(-1)+40)/325+1))),0)</f>
        <v>0</v>
      </c>
      <c r="AN6" s="358">
        <f>IFERROR(IF(COUNTBLANK('BPI+'!BK6)=1,0,IF(COUNTIF(qwqlINIcol,'BPI+'!BK6)=0,0.1,IF(INDEX(sorCol,MATCH(INDEX(valCol,MATCH('BPI+'!BJ6,INIcol,0)),bpiTeams,0))&gt;=40,INDEX(sorCol,MATCH(INDEX(valCol,MATCH('BPI+'!BJ6,INIcol,0)),bpiTeams,0))*-1/40+2,(INDEX(sorCol,MATCH(INDEX(valCol,MATCH('BPI+'!BJ6,INIcol,0)),bpiTeams,0))*(-1)+40)/325+1))),0)</f>
        <v>0</v>
      </c>
      <c r="AO6" s="358">
        <f>IFERROR(IF(COUNTBLANK('BPI+'!BL6)=1,0,IF(COUNTIF(qwqlINIcol,'BPI+'!BL6)=0,0.1,IF(INDEX(sorCol,MATCH(INDEX(valCol,MATCH('BPI+'!BK6,INIcol,0)),bpiTeams,0))&gt;=40,INDEX(sorCol,MATCH(INDEX(valCol,MATCH('BPI+'!BK6,INIcol,0)),bpiTeams,0))*-1/40+2,(INDEX(sorCol,MATCH(INDEX(valCol,MATCH('BPI+'!BK6,INIcol,0)),bpiTeams,0))*(-1)+40)/325+1))),0)</f>
        <v>0</v>
      </c>
      <c r="AP6" s="366">
        <f>IF(COUNTBLANK('BPI+'!BL6)=1,0,IF(COUNTIF(qwqlINIcol,'BPI+'!BL6)=0,-1.5,IF(INDEX(sorCol,MATCH(INDEX(valCol,MATCH('BPI+'!BL6,INIcol,0)),bpiTeams,0))&gt;=80,-1.5,IF(INDEX(sorCol,MATCH(INDEX(valCol,MATCH('BPI+'!BL6,INIcol,0)),bpiTeams,0))&gt;=41,-1 - (INDEX(sorCol,MATCH(INDEX(valCol,MATCH('BPI+'!BL6,INIcol,0)),bpiTeams,0)) - 41) * (0.5/39),(INDEX(sorCol,MATCH(INDEX(valCol,MATCH('BPI+'!BL6,INIcol,0)),bpiTeams,0)) + 40)/325 - 2))))</f>
        <v>0</v>
      </c>
      <c r="AQ6" s="366">
        <f>IF(COUNTBLANK('BPI+'!BM6)=1,0,IF(COUNTIF(qwqlINIcol,'BPI+'!BM6)=0,-1.5,IF(INDEX(sorCol,MATCH(INDEX(valCol,MATCH('BPI+'!BM6,INIcol,0)),bpiTeams,0))&gt;=80,-1.5,IF(INDEX(sorCol,MATCH(INDEX(valCol,MATCH('BPI+'!BM6,INIcol,0)),bpiTeams,0))&gt;=41,-1 - (INDEX(sorCol,MATCH(INDEX(valCol,MATCH('BPI+'!BM6,INIcol,0)),bpiTeams,0)) - 41) * (0.5/39),(INDEX(sorCol,MATCH(INDEX(valCol,MATCH('BPI+'!BM6,INIcol,0)),bpiTeams,0)) + 40)/325 - 2))))</f>
        <v>0</v>
      </c>
      <c r="AR6" s="366">
        <f>IF(COUNTBLANK('BPI+'!BN6)=1,0,IF(COUNTIF(qwqlINIcol,'BPI+'!BN6)=0,-1.5,IF(INDEX(sorCol,MATCH(INDEX(valCol,MATCH('BPI+'!BN6,INIcol,0)),bpiTeams,0))&gt;=80,-1.5,IF(INDEX(sorCol,MATCH(INDEX(valCol,MATCH('BPI+'!BN6,INIcol,0)),bpiTeams,0))&gt;=41,-1 - (INDEX(sorCol,MATCH(INDEX(valCol,MATCH('BPI+'!BN6,INIcol,0)),bpiTeams,0)) - 41) * (0.5/39),(INDEX(sorCol,MATCH(INDEX(valCol,MATCH('BPI+'!BN6,INIcol,0)),bpiTeams,0)) + 40)/325 - 2))))</f>
        <v>0</v>
      </c>
      <c r="AS6" s="366">
        <f>IF(COUNTBLANK('BPI+'!BO6)=1,0,IF(COUNTIF(qwqlINIcol,'BPI+'!BO6)=0,-1.5,IF(INDEX(sorCol,MATCH(INDEX(valCol,MATCH('BPI+'!BO6,INIcol,0)),bpiTeams,0))&gt;=80,-1.5,IF(INDEX(sorCol,MATCH(INDEX(valCol,MATCH('BPI+'!BO6,INIcol,0)),bpiTeams,0))&gt;=41,-1 - (INDEX(sorCol,MATCH(INDEX(valCol,MATCH('BPI+'!BO6,INIcol,0)),bpiTeams,0)) - 41) * (0.5/39),(INDEX(sorCol,MATCH(INDEX(valCol,MATCH('BPI+'!BO6,INIcol,0)),bpiTeams,0)) + 40)/325 - 2))))</f>
        <v>0</v>
      </c>
      <c r="AT6" s="366">
        <f>IF(COUNTBLANK('BPI+'!BP6)=1,0,IF(COUNTIF(qwqlINIcol,'BPI+'!BP6)=0,-1.5,IF(INDEX(sorCol,MATCH(INDEX(valCol,MATCH('BPI+'!BP6,INIcol,0)),bpiTeams,0))&gt;=80,-1.5,IF(INDEX(sorCol,MATCH(INDEX(valCol,MATCH('BPI+'!BP6,INIcol,0)),bpiTeams,0))&gt;=41,-1 - (INDEX(sorCol,MATCH(INDEX(valCol,MATCH('BPI+'!BP6,INIcol,0)),bpiTeams,0)) - 41) * (0.5/39),(INDEX(sorCol,MATCH(INDEX(valCol,MATCH('BPI+'!BP6,INIcol,0)),bpiTeams,0)) + 40)/325 - 2))))</f>
        <v>0</v>
      </c>
      <c r="AU6" s="366">
        <f>IF(COUNTBLANK('BPI+'!BQ6)=1,0,IF(COUNTIF(qwqlINIcol,'BPI+'!BQ6)=0,-1.5,IF(INDEX(sorCol,MATCH(INDEX(valCol,MATCH('BPI+'!BQ6,INIcol,0)),bpiTeams,0))&gt;=80,-1.5,IF(INDEX(sorCol,MATCH(INDEX(valCol,MATCH('BPI+'!BQ6,INIcol,0)),bpiTeams,0))&gt;=41,-1 - (INDEX(sorCol,MATCH(INDEX(valCol,MATCH('BPI+'!BQ6,INIcol,0)),bpiTeams,0)) - 41) * (0.5/39),(INDEX(sorCol,MATCH(INDEX(valCol,MATCH('BPI+'!BQ6,INIcol,0)),bpiTeams,0)) + 40)/325 - 2))))</f>
        <v>0</v>
      </c>
      <c r="AV6" s="366">
        <f>IF(COUNTBLANK('BPI+'!BR6)=1,0,IF(COUNTIF(qwqlINIcol,'BPI+'!BR6)=0,-1.5,IF(INDEX(sorCol,MATCH(INDEX(valCol,MATCH('BPI+'!BR6,INIcol,0)),bpiTeams,0))&gt;=80,-1.5,IF(INDEX(sorCol,MATCH(INDEX(valCol,MATCH('BPI+'!BR6,INIcol,0)),bpiTeams,0))&gt;=41,-1 - (INDEX(sorCol,MATCH(INDEX(valCol,MATCH('BPI+'!BR6,INIcol,0)),bpiTeams,0)) - 41) * (0.5/39),(INDEX(sorCol,MATCH(INDEX(valCol,MATCH('BPI+'!BR6,INIcol,0)),bpiTeams,0)) + 40)/325 - 2))))</f>
        <v>0</v>
      </c>
      <c r="AW6" s="366">
        <f>IF(COUNTBLANK('BPI+'!BS6)=1,0,IF(COUNTIF(qwqlINIcol,'BPI+'!BS6)=0,-1.5,IF(INDEX(sorCol,MATCH(INDEX(valCol,MATCH('BPI+'!BS6,INIcol,0)),bpiTeams,0))&gt;=80,-1.5,IF(INDEX(sorCol,MATCH(INDEX(valCol,MATCH('BPI+'!BS6,INIcol,0)),bpiTeams,0))&gt;=41,-1 - (INDEX(sorCol,MATCH(INDEX(valCol,MATCH('BPI+'!BS6,INIcol,0)),bpiTeams,0)) - 41) * (0.5/39),(INDEX(sorCol,MATCH(INDEX(valCol,MATCH('BPI+'!BS6,INIcol,0)),bpiTeams,0)) + 40)/325 - 2))))</f>
        <v>0</v>
      </c>
      <c r="AX6" s="366">
        <f>IF(COUNTBLANK('BPI+'!BT6)=1,0,IF(COUNTIF(qwqlINIcol,'BPI+'!BT6)=0,-1.5,IF(INDEX(sorCol,MATCH(INDEX(valCol,MATCH('BPI+'!BT6,INIcol,0)),bpiTeams,0))&gt;=80,-1.5,IF(INDEX(sorCol,MATCH(INDEX(valCol,MATCH('BPI+'!BT6,INIcol,0)),bpiTeams,0))&gt;=41,-1 - (INDEX(sorCol,MATCH(INDEX(valCol,MATCH('BPI+'!BT6,INIcol,0)),bpiTeams,0)) - 41) * (0.5/39),(INDEX(sorCol,MATCH(INDEX(valCol,MATCH('BPI+'!BT6,INIcol,0)),bpiTeams,0)) + 40)/325 - 2))))</f>
        <v>0</v>
      </c>
      <c r="AY6" s="366">
        <f>IF(COUNTBLANK('BPI+'!BU6)=1,0,IF(COUNTIF(qwqlINIcol,'BPI+'!BU6)=0,-1.5,IF(INDEX(sorCol,MATCH(INDEX(valCol,MATCH('BPI+'!BU6,INIcol,0)),bpiTeams,0))&gt;=80,-1.5,IF(INDEX(sorCol,MATCH(INDEX(valCol,MATCH('BPI+'!BU6,INIcol,0)),bpiTeams,0))&gt;=41,-1 - (INDEX(sorCol,MATCH(INDEX(valCol,MATCH('BPI+'!BU6,INIcol,0)),bpiTeams,0)) - 41) * (0.5/39),(INDEX(sorCol,MATCH(INDEX(valCol,MATCH('BPI+'!BU6,INIcol,0)),bpiTeams,0)) + 40)/325 - 2))))</f>
        <v>0</v>
      </c>
      <c r="AZ6" s="366">
        <f>IF(COUNTBLANK('BPI+'!BV6)=1,0,IF(COUNTIF(qwqlINIcol,'BPI+'!BV6)=0,-1.5,IF(INDEX(sorCol,MATCH(INDEX(valCol,MATCH('BPI+'!BV6,INIcol,0)),bpiTeams,0))&gt;=80,-1.5,IF(INDEX(sorCol,MATCH(INDEX(valCol,MATCH('BPI+'!BV6,INIcol,0)),bpiTeams,0))&gt;=41,-1 - (INDEX(sorCol,MATCH(INDEX(valCol,MATCH('BPI+'!BV6,INIcol,0)),bpiTeams,0)) - 41) * (0.5/39),(INDEX(sorCol,MATCH(INDEX(valCol,MATCH('BPI+'!BV6,INIcol,0)),bpiTeams,0)) + 40)/325 - 2))))</f>
        <v>0</v>
      </c>
      <c r="BA6" s="366">
        <f>IF(COUNTBLANK('BPI+'!BW6)=1,0,IF(COUNTIF(qwqlINIcol,'BPI+'!BW6)=0,-1.5,IF(INDEX(sorCol,MATCH(INDEX(valCol,MATCH('BPI+'!BW6,INIcol,0)),bpiTeams,0))&gt;=80,-1.5,IF(INDEX(sorCol,MATCH(INDEX(valCol,MATCH('BPI+'!BW6,INIcol,0)),bpiTeams,0))&gt;=41,-1 - (INDEX(sorCol,MATCH(INDEX(valCol,MATCH('BPI+'!BW6,INIcol,0)),bpiTeams,0)) - 41) * (0.5/39),(INDEX(sorCol,MATCH(INDEX(valCol,MATCH('BPI+'!BW6,INIcol,0)),bpiTeams,0)) + 40)/325 - 2))))</f>
        <v>0</v>
      </c>
      <c r="BB6" s="366">
        <f>IF(COUNTBLANK('BPI+'!BX6)=1,0,IF(COUNTIF(qwqlINIcol,'BPI+'!BX6)=0,-1.5,IF(INDEX(sorCol,MATCH(INDEX(valCol,MATCH('BPI+'!BX6,INIcol,0)),bpiTeams,0))&gt;=80,-1.5,IF(INDEX(sorCol,MATCH(INDEX(valCol,MATCH('BPI+'!BX6,INIcol,0)),bpiTeams,0))&gt;=41,-1 - (INDEX(sorCol,MATCH(INDEX(valCol,MATCH('BPI+'!BX6,INIcol,0)),bpiTeams,0)) - 41) * (0.5/39),(INDEX(sorCol,MATCH(INDEX(valCol,MATCH('BPI+'!BX6,INIcol,0)),bpiTeams,0)) + 40)/325 - 2))))</f>
        <v>0</v>
      </c>
      <c r="BC6" s="374">
        <f>IF(COUNTBLANK('BPI+'!BY6)=0,-1.6,0)</f>
        <v>0</v>
      </c>
      <c r="BD6" s="374">
        <f>IF(COUNTBLANK('BPI+'!BZ6)=0,-1.6,0)</f>
        <v>0</v>
      </c>
      <c r="BE6" s="374">
        <f>IF(COUNTBLANK('BPI+'!CA6)=0,-1.6,0)</f>
        <v>0</v>
      </c>
      <c r="BF6" s="374">
        <f>IF(COUNTBLANK('BPI+'!CB6)=0,-1.6,0)</f>
        <v>0</v>
      </c>
      <c r="BG6" s="374">
        <f>IF(COUNTBLANK('BPI+'!CC6)=0,-1.6,0)</f>
        <v>0</v>
      </c>
      <c r="BH6" s="374">
        <f>IF(COUNTBLANK('BPI+'!CD6)=0,-1.6,0)</f>
        <v>0</v>
      </c>
      <c r="BI6" s="374">
        <f>IF(COUNTBLANK('BPI+'!CE6)=0,-1.6,0)</f>
        <v>0</v>
      </c>
      <c r="BJ6" s="374">
        <f>IF(COUNTBLANK('BPI+'!CF6)=0,-1.6,0)</f>
        <v>0</v>
      </c>
      <c r="BK6" s="374">
        <f>IF(COUNTBLANK('BPI+'!CG6)=0,-1.6,0)</f>
        <v>0</v>
      </c>
      <c r="BL6" s="374">
        <f>IF(COUNTBLANK('BPI+'!CH6)=0,-1.6,0)</f>
        <v>0</v>
      </c>
      <c r="BM6" s="374">
        <f>IF(COUNTBLANK('BPI+'!CI6)=0,-1.6,0)</f>
        <v>0</v>
      </c>
      <c r="BN6" s="374">
        <f>IF(COUNTBLANK('BPI+'!CJ6)=0,-1.6,0)</f>
        <v>0</v>
      </c>
      <c r="BO6" s="374">
        <f>IF(COUNTBLANK('BPI+'!CK6)=0,-1.6,0)</f>
        <v>0</v>
      </c>
      <c r="BP6" s="374">
        <f>IF(COUNTBLANK('BPI+'!CL6)=0,-1.6,0)</f>
        <v>0</v>
      </c>
      <c r="BQ6" s="374">
        <f>IF(COUNTBLANK('BPI+'!CM6)=0,-1.6,0)</f>
        <v>0</v>
      </c>
      <c r="BR6" s="374">
        <f>IF(COUNTBLANK('BPI+'!CN6)=0,-1.6,0)</f>
        <v>0</v>
      </c>
      <c r="BS6" s="374">
        <f>IF(COUNTBLANK('BPI+'!CO6)=0,-1.6,0)</f>
        <v>0</v>
      </c>
      <c r="BT6">
        <f t="shared" si="4"/>
        <v>7.1453846153846143</v>
      </c>
    </row>
    <row r="7" spans="1:72" x14ac:dyDescent="0.3">
      <c r="A7" t="str">
        <f t="shared" si="0"/>
        <v>Connecticut</v>
      </c>
      <c r="B7" t="str">
        <f t="shared" si="3"/>
        <v>CONN</v>
      </c>
      <c r="C7" s="358">
        <f>IF(
  COUNTBLANK('BPI+'!Y7)=1,
  0,
  IFERROR(
    IF(
      INDEX(sorCol,MATCH(INDEX(valCol,MATCH('BPI+'!Y7,INIcol,0)),bpiTeams,0))&lt;=40,
      2-INDEX(sorCol,MATCH(INDEX(valCol,MATCH('BPI+'!Y7,INIcol,0)),bpiTeams,0))/40,
      IF(
        INDEX(sorCol,MATCH(INDEX(valCol,MATCH('BPI+'!Y7,INIcol,0)),bpiTeams,0))&lt;=100,
        1-0.9*(INDEX(sorCol,MATCH(INDEX(valCol,MATCH('BPI+'!Y7,INIcol,0)),bpiTeams,0))-40)/60,
        0.1
      )
    ),
    0.1
  )
)</f>
        <v>1.4</v>
      </c>
      <c r="D7" s="358">
        <f>IF(
  COUNTBLANK('BPI+'!Z7)=1,
  0,
  IFERROR(
    IF(
      INDEX(sorCol,MATCH(INDEX(valCol,MATCH('BPI+'!Z7,INIcol,0)),bpiTeams,0))&lt;=40,
      2-INDEX(sorCol,MATCH(INDEX(valCol,MATCH('BPI+'!Z7,INIcol,0)),bpiTeams,0))/40,
      IF(
        INDEX(sorCol,MATCH(INDEX(valCol,MATCH('BPI+'!Z7,INIcol,0)),bpiTeams,0))&lt;=100,
        1-0.9*(INDEX(sorCol,MATCH(INDEX(valCol,MATCH('BPI+'!Z7,INIcol,0)),bpiTeams,0))-40)/60,
        0.1
      )
    ),
    0.1
  )
)</f>
        <v>1.575</v>
      </c>
      <c r="E7" s="358">
        <f>IF(
  COUNTBLANK('BPI+'!AA7)=1,
  0,
  IFERROR(
    IF(
      INDEX(sorCol,MATCH(INDEX(valCol,MATCH('BPI+'!AA7,INIcol,0)),bpiTeams,0))&lt;=40,
      2-INDEX(sorCol,MATCH(INDEX(valCol,MATCH('BPI+'!AA7,INIcol,0)),bpiTeams,0))/40,
      IF(
        INDEX(sorCol,MATCH(INDEX(valCol,MATCH('BPI+'!AA7,INIcol,0)),bpiTeams,0))&lt;=100,
        1-0.9*(INDEX(sorCol,MATCH(INDEX(valCol,MATCH('BPI+'!AA7,INIcol,0)),bpiTeams,0))-40)/60,
        0.1
      )
    ),
    0.1
  )
)</f>
        <v>1.55</v>
      </c>
      <c r="F7" s="358">
        <f>IF(
  COUNTBLANK('BPI+'!AB7)=1,
  0,
  IFERROR(
    IF(
      INDEX(sorCol,MATCH(INDEX(valCol,MATCH('BPI+'!AB7,INIcol,0)),bpiTeams,0))&lt;=40,
      2-INDEX(sorCol,MATCH(INDEX(valCol,MATCH('BPI+'!AB7,INIcol,0)),bpiTeams,0))/40,
      IF(
        INDEX(sorCol,MATCH(INDEX(valCol,MATCH('BPI+'!AB7,INIcol,0)),bpiTeams,0))&lt;=100,
        1-0.9*(INDEX(sorCol,MATCH(INDEX(valCol,MATCH('BPI+'!AB7,INIcol,0)),bpiTeams,0))-40)/60,
        0.1
      )
    ),
    0.1
  )
)</f>
        <v>1.875</v>
      </c>
      <c r="G7" s="358">
        <f>IF(
  COUNTBLANK('BPI+'!AC7)=1,
  0,
  IFERROR(
    IF(
      INDEX(sorCol,MATCH(INDEX(valCol,MATCH('BPI+'!AC7,INIcol,0)),bpiTeams,0))&lt;=40,
      2-INDEX(sorCol,MATCH(INDEX(valCol,MATCH('BPI+'!AC7,INIcol,0)),bpiTeams,0))/40,
      IF(
        INDEX(sorCol,MATCH(INDEX(valCol,MATCH('BPI+'!AC7,INIcol,0)),bpiTeams,0))&lt;=100,
        1-0.9*(INDEX(sorCol,MATCH(INDEX(valCol,MATCH('BPI+'!AC7,INIcol,0)),bpiTeams,0))-40)/60,
        0.1
      )
    ),
    0.1
  )
)</f>
        <v>0.88</v>
      </c>
      <c r="H7" s="358">
        <f>IF(
  COUNTBLANK('BPI+'!AD7)=1,
  0,
  IFERROR(
    IF(
      INDEX(sorCol,MATCH(INDEX(valCol,MATCH('BPI+'!AD7,INIcol,0)),bpiTeams,0))&lt;=40,
      2-INDEX(sorCol,MATCH(INDEX(valCol,MATCH('BPI+'!AD7,INIcol,0)),bpiTeams,0))/40,
      IF(
        INDEX(sorCol,MATCH(INDEX(valCol,MATCH('BPI+'!AD7,INIcol,0)),bpiTeams,0))&lt;=100,
        1-0.9*(INDEX(sorCol,MATCH(INDEX(valCol,MATCH('BPI+'!AD7,INIcol,0)),bpiTeams,0))-40)/60,
        0.1
      )
    ),
    0.1
  )
)</f>
        <v>1.6</v>
      </c>
      <c r="I7" s="358">
        <f>IF(
  COUNTBLANK('BPI+'!AE7)=1,
  0,
  IFERROR(
    IF(
      INDEX(sorCol,MATCH(INDEX(valCol,MATCH('BPI+'!AE7,INIcol,0)),bpiTeams,0))&lt;=40,
      2-INDEX(sorCol,MATCH(INDEX(valCol,MATCH('BPI+'!AE7,INIcol,0)),bpiTeams,0))/40,
      IF(
        INDEX(sorCol,MATCH(INDEX(valCol,MATCH('BPI+'!AE7,INIcol,0)),bpiTeams,0))&lt;=100,
        1-0.9*(INDEX(sorCol,MATCH(INDEX(valCol,MATCH('BPI+'!AE7,INIcol,0)),bpiTeams,0))-40)/60,
        0.1
      )
    ),
    0.1
  )
)</f>
        <v>0</v>
      </c>
      <c r="J7" s="358">
        <f>IF(
  COUNTBLANK('BPI+'!AF7)=1,
  0,
  IFERROR(
    IF(
      INDEX(sorCol,MATCH(INDEX(valCol,MATCH('BPI+'!AF7,INIcol,0)),bpiTeams,0))&lt;=40,
      2-INDEX(sorCol,MATCH(INDEX(valCol,MATCH('BPI+'!AF7,INIcol,0)),bpiTeams,0))/40,
      IF(
        INDEX(sorCol,MATCH(INDEX(valCol,MATCH('BPI+'!AF7,INIcol,0)),bpiTeams,0))&lt;=100,
        1-0.9*(INDEX(sorCol,MATCH(INDEX(valCol,MATCH('BPI+'!AF7,INIcol,0)),bpiTeams,0))-40)/60,
        0.1
      )
    ),
    0.1
  )
)</f>
        <v>0</v>
      </c>
      <c r="K7" s="358">
        <f>IF(
  COUNTBLANK('BPI+'!AG7)=1,
  0,
  IFERROR(
    IF(
      INDEX(sorCol,MATCH(INDEX(valCol,MATCH('BPI+'!AG7,INIcol,0)),bpiTeams,0))&lt;=40,
      2-INDEX(sorCol,MATCH(INDEX(valCol,MATCH('BPI+'!AG7,INIcol,0)),bpiTeams,0))/40,
      IF(
        INDEX(sorCol,MATCH(INDEX(valCol,MATCH('BPI+'!AG7,INIcol,0)),bpiTeams,0))&lt;=100,
        1-0.9*(INDEX(sorCol,MATCH(INDEX(valCol,MATCH('BPI+'!AG7,INIcol,0)),bpiTeams,0))-40)/60,
        0.1
      )
    ),
    0.1
  )
)</f>
        <v>0</v>
      </c>
      <c r="L7" s="358">
        <f>IF(
  COUNTBLANK('BPI+'!AH7)=1,
  0,
  IFERROR(
    IF(
      INDEX(sorCol,MATCH(INDEX(valCol,MATCH('BPI+'!AH7,INIcol,0)),bpiTeams,0))&lt;=40,
      2-INDEX(sorCol,MATCH(INDEX(valCol,MATCH('BPI+'!AH7,INIcol,0)),bpiTeams,0))/40,
      IF(
        INDEX(sorCol,MATCH(INDEX(valCol,MATCH('BPI+'!AH7,INIcol,0)),bpiTeams,0))&lt;=100,
        1-0.9*(INDEX(sorCol,MATCH(INDEX(valCol,MATCH('BPI+'!AH7,INIcol,0)),bpiTeams,0))-40)/60,
        0.1
      )
    ),
    0.1
  )
)</f>
        <v>0</v>
      </c>
      <c r="M7" s="358">
        <f>IF(
  COUNTBLANK('BPI+'!AI7)=1,
  0,
  IFERROR(
    IF(
      INDEX(sorCol,MATCH(INDEX(valCol,MATCH('BPI+'!AI7,INIcol,0)),bpiTeams,0))&lt;=40,
      2-INDEX(sorCol,MATCH(INDEX(valCol,MATCH('BPI+'!AI7,INIcol,0)),bpiTeams,0))/40,
      IF(
        INDEX(sorCol,MATCH(INDEX(valCol,MATCH('BPI+'!AI7,INIcol,0)),bpiTeams,0))&lt;=100,
        1-0.9*(INDEX(sorCol,MATCH(INDEX(valCol,MATCH('BPI+'!AI7,INIcol,0)),bpiTeams,0))-40)/60,
        0.1
      )
    ),
    0.1
  )
)</f>
        <v>0</v>
      </c>
      <c r="N7" s="358">
        <f>IF(
  COUNTBLANK('BPI+'!AJ7)=1,
  0,
  IFERROR(
    IF(
      INDEX(sorCol,MATCH(INDEX(valCol,MATCH('BPI+'!AJ7,INIcol,0)),bpiTeams,0))&lt;=40,
      2-INDEX(sorCol,MATCH(INDEX(valCol,MATCH('BPI+'!AJ7,INIcol,0)),bpiTeams,0))/40,
      IF(
        INDEX(sorCol,MATCH(INDEX(valCol,MATCH('BPI+'!AJ7,INIcol,0)),bpiTeams,0))&lt;=100,
        1-0.9*(INDEX(sorCol,MATCH(INDEX(valCol,MATCH('BPI+'!AJ7,INIcol,0)),bpiTeams,0))-40)/60,
        0.1
      )
    ),
    0.1
  )
)</f>
        <v>0</v>
      </c>
      <c r="O7" s="366">
        <f>IF(
  COUNTBLANK('BPI+'!AK7)=1,
  0,
  IFERROR(
    IF(
      INDEX(sorCol, MATCH(INDEX(valCol, MATCH('BPI+'!AK7, INIcol, 0)), bpiTeams, 0)) &lt;= 40,
      -INDEX(sorCol, MATCH(INDEX(valCol, MATCH('BPI+'!AK7, INIcol, 0)), bpiTeams, 0))/40,
      IF(
        INDEX(sorCol, MATCH(INDEX(valCol, MATCH('BPI+'!AK7, INIcol, 0)), bpiTeams, 0)) &lt;= 100,
        -1 - (INDEX(sorCol, MATCH(INDEX(valCol, MATCH('BPI+'!AK7, INIcol, 0)), bpiTeams, 0)) - 40)/60,
        -2
      )
    ),
    -2
  )
)</f>
        <v>-2.5000000000000001E-2</v>
      </c>
      <c r="P7" s="366">
        <f>IF(
  COUNTBLANK('BPI+'!AL7)=1,
  0,
  IFERROR(
    IF(
      INDEX(sorCol, MATCH(INDEX(valCol, MATCH('BPI+'!AL7, INIcol, 0)), bpiTeams, 0)) &lt;= 40,
      -INDEX(sorCol, MATCH(INDEX(valCol, MATCH('BPI+'!AL7, INIcol, 0)), bpiTeams, 0))/40,
      IF(
        INDEX(sorCol, MATCH(INDEX(valCol, MATCH('BPI+'!AL7, INIcol, 0)), bpiTeams, 0)) &lt;= 100,
        -1 - (INDEX(sorCol, MATCH(INDEX(valCol, MATCH('BPI+'!AL7, INIcol, 0)), bpiTeams, 0)) - 40)/60,
        -2
      )
    ),
    -2
  )
)</f>
        <v>-0.4</v>
      </c>
      <c r="Q7" s="366">
        <f>IF(
  COUNTBLANK('BPI+'!AM7)=1,
  0,
  IFERROR(
    IF(
      INDEX(sorCol, MATCH(INDEX(valCol, MATCH('BPI+'!AM7, INIcol, 0)), bpiTeams, 0)) &lt;= 40,
      -INDEX(sorCol, MATCH(INDEX(valCol, MATCH('BPI+'!AM7, INIcol, 0)), bpiTeams, 0))/40,
      IF(
        INDEX(sorCol, MATCH(INDEX(valCol, MATCH('BPI+'!AM7, INIcol, 0)), bpiTeams, 0)) &lt;= 100,
        -1 - (INDEX(sorCol, MATCH(INDEX(valCol, MATCH('BPI+'!AM7, INIcol, 0)), bpiTeams, 0)) - 40)/60,
        -2
      )
    ),
    -2
  )
)</f>
        <v>-0.4</v>
      </c>
      <c r="R7" s="366">
        <f>IF(
  COUNTBLANK('BPI+'!AN7)=1,
  0,
  IFERROR(
    IF(
      INDEX(sorCol, MATCH(INDEX(valCol, MATCH('BPI+'!AN7, INIcol, 0)), bpiTeams, 0)) &lt;= 40,
      -INDEX(sorCol, MATCH(INDEX(valCol, MATCH('BPI+'!AN7, INIcol, 0)), bpiTeams, 0))/40,
      IF(
        INDEX(sorCol, MATCH(INDEX(valCol, MATCH('BPI+'!AN7, INIcol, 0)), bpiTeams, 0)) &lt;= 100,
        -1 - (INDEX(sorCol, MATCH(INDEX(valCol, MATCH('BPI+'!AN7, INIcol, 0)), bpiTeams, 0)) - 40)/60,
        -2
      )
    ),
    -2
  )
)</f>
        <v>0</v>
      </c>
      <c r="S7" s="366">
        <f>IF(
  COUNTBLANK('BPI+'!AO7)=1,
  0,
  IFERROR(
    IF(
      INDEX(sorCol, MATCH(INDEX(valCol, MATCH('BPI+'!AO7, INIcol, 0)), bpiTeams, 0)) &lt;= 40,
      -INDEX(sorCol, MATCH(INDEX(valCol, MATCH('BPI+'!AO7, INIcol, 0)), bpiTeams, 0))/40,
      IF(
        INDEX(sorCol, MATCH(INDEX(valCol, MATCH('BPI+'!AO7, INIcol, 0)), bpiTeams, 0)) &lt;= 100,
        -1 - (INDEX(sorCol, MATCH(INDEX(valCol, MATCH('BPI+'!AO7, INIcol, 0)), bpiTeams, 0)) - 40)/60,
        -2
      )
    ),
    -2
  )
)</f>
        <v>0</v>
      </c>
      <c r="T7" s="366">
        <f>IF(
  COUNTBLANK('BPI+'!AP7)=1,
  0,
  IFERROR(
    IF(
      INDEX(sorCol, MATCH(INDEX(valCol, MATCH('BPI+'!AP7, INIcol, 0)), bpiTeams, 0)) &lt;= 40,
      -INDEX(sorCol, MATCH(INDEX(valCol, MATCH('BPI+'!AP7, INIcol, 0)), bpiTeams, 0))/40,
      IF(
        INDEX(sorCol, MATCH(INDEX(valCol, MATCH('BPI+'!AP7, INIcol, 0)), bpiTeams, 0)) &lt;= 100,
        -1 - (INDEX(sorCol, MATCH(INDEX(valCol, MATCH('BPI+'!AP7, INIcol, 0)), bpiTeams, 0)) - 40)/60,
        -2
      )
    ),
    -2
  )
)</f>
        <v>0</v>
      </c>
      <c r="U7" s="366">
        <f>IF(
  COUNTBLANK('BPI+'!AQ7)=1,
  0,
  IFERROR(
    IF(
      INDEX(sorCol, MATCH(INDEX(valCol, MATCH('BPI+'!AQ7, INIcol, 0)), bpiTeams, 0)) &lt;= 40,
      -INDEX(sorCol, MATCH(INDEX(valCol, MATCH('BPI+'!AQ7, INIcol, 0)), bpiTeams, 0))/40,
      IF(
        INDEX(sorCol, MATCH(INDEX(valCol, MATCH('BPI+'!AQ7, INIcol, 0)), bpiTeams, 0)) &lt;= 100,
        -1 - (INDEX(sorCol, MATCH(INDEX(valCol, MATCH('BPI+'!AQ7, INIcol, 0)), bpiTeams, 0)) - 40)/60,
        -2
      )
    ),
    -2
  )
)</f>
        <v>0</v>
      </c>
      <c r="V7" s="366">
        <f>IF(
  COUNTBLANK('BPI+'!AR7)=1,
  0,
  IFERROR(
    IF(
      INDEX(sorCol, MATCH(INDEX(valCol, MATCH('BPI+'!AR7, INIcol, 0)), bpiTeams, 0)) &lt;= 40,
      -INDEX(sorCol, MATCH(INDEX(valCol, MATCH('BPI+'!AR7, INIcol, 0)), bpiTeams, 0))/40,
      IF(
        INDEX(sorCol, MATCH(INDEX(valCol, MATCH('BPI+'!AR7, INIcol, 0)), bpiTeams, 0)) &lt;= 100,
        -1 - (INDEX(sorCol, MATCH(INDEX(valCol, MATCH('BPI+'!AR7, INIcol, 0)), bpiTeams, 0)) - 40)/60,
        -2
      )
    ),
    -2
  )
)</f>
        <v>0</v>
      </c>
      <c r="W7" s="366">
        <f>IF(
  COUNTBLANK('BPI+'!AS7)=1,
  0,
  IFERROR(
    IF(
      INDEX(sorCol, MATCH(INDEX(valCol, MATCH('BPI+'!AS7, INIcol, 0)), bpiTeams, 0)) &lt;= 40,
      -INDEX(sorCol, MATCH(INDEX(valCol, MATCH('BPI+'!AS7, INIcol, 0)), bpiTeams, 0))/40,
      IF(
        INDEX(sorCol, MATCH(INDEX(valCol, MATCH('BPI+'!AS7, INIcol, 0)), bpiTeams, 0)) &lt;= 100,
        -1 - (INDEX(sorCol, MATCH(INDEX(valCol, MATCH('BPI+'!AS7, INIcol, 0)), bpiTeams, 0)) - 40)/60,
        -2
      )
    ),
    -2
  )
)</f>
        <v>0</v>
      </c>
      <c r="X7" s="366">
        <f>IF(
  COUNTBLANK('BPI+'!AT7)=1,
  0,
  IFERROR(
    IF(
      INDEX(sorCol, MATCH(INDEX(valCol, MATCH('BPI+'!AT7, INIcol, 0)), bpiTeams, 0)) &lt;= 40,
      -INDEX(sorCol, MATCH(INDEX(valCol, MATCH('BPI+'!AT7, INIcol, 0)), bpiTeams, 0))/40,
      IF(
        INDEX(sorCol, MATCH(INDEX(valCol, MATCH('BPI+'!AT7, INIcol, 0)), bpiTeams, 0)) &lt;= 100,
        -1 - (INDEX(sorCol, MATCH(INDEX(valCol, MATCH('BPI+'!AT7, INIcol, 0)), bpiTeams, 0)) - 40)/60,
        -2
      )
    ),
    -2
  )
)</f>
        <v>0</v>
      </c>
      <c r="Y7" s="366">
        <f>IF(
  COUNTBLANK('BPI+'!AU7)=1,
  0,
  IFERROR(
    IF(
      INDEX(sorCol, MATCH(INDEX(valCol, MATCH('BPI+'!AU7, INIcol, 0)), bpiTeams, 0)) &lt;= 40,
      -INDEX(sorCol, MATCH(INDEX(valCol, MATCH('BPI+'!AU7, INIcol, 0)), bpiTeams, 0))/40,
      IF(
        INDEX(sorCol, MATCH(INDEX(valCol, MATCH('BPI+'!AU7, INIcol, 0)), bpiTeams, 0)) &lt;= 100,
        -1 - (INDEX(sorCol, MATCH(INDEX(valCol, MATCH('BPI+'!AU7, INIcol, 0)), bpiTeams, 0)) - 40)/60,
        -2
      )
    ),
    -2
  )
)</f>
        <v>0</v>
      </c>
      <c r="Z7" s="366">
        <f>IF(
  COUNTBLANK('BPI+'!AV7)=1,
  0,
  IFERROR(
    IF(
      INDEX(sorCol, MATCH(INDEX(valCol, MATCH('BPI+'!AV7, INIcol, 0)), bpiTeams, 0)) &lt;= 40,
      -INDEX(sorCol, MATCH(INDEX(valCol, MATCH('BPI+'!AV7, INIcol, 0)), bpiTeams, 0))/40,
      IF(
        INDEX(sorCol, MATCH(INDEX(valCol, MATCH('BPI+'!AV7, INIcol, 0)), bpiTeams, 0)) &lt;= 100,
        -1 - (INDEX(sorCol, MATCH(INDEX(valCol, MATCH('BPI+'!AV7, INIcol, 0)), bpiTeams, 0)) - 40)/60,
        -2
      )
    ),
    -2
  )
)</f>
        <v>0</v>
      </c>
      <c r="AA7" s="358">
        <f>IFERROR(IF(COUNTBLANK('BPI+'!AX7)=1,0,IF(COUNTIF(qwqlINIcol,'BPI+'!AX7)=0,0.1,IF(INDEX(sorCol,MATCH(INDEX(valCol,MATCH('BPI+'!AW7,INIcol,0)),bpiTeams,0))&gt;=40,INDEX(sorCol,MATCH(INDEX(valCol,MATCH('BPI+'!AW7,INIcol,0)),bpiTeams,0))*-1/40+2,(INDEX(sorCol,MATCH(INDEX(valCol,MATCH('BPI+'!AW7,INIcol,0)),bpiTeams,0))*(-1)+40)/325+1))),0)</f>
        <v>0.89999999999999991</v>
      </c>
      <c r="AB7" s="358">
        <f>IFERROR(IF(COUNTBLANK('BPI+'!AY7)=1,0,IF(COUNTIF(qwqlINIcol,'BPI+'!AY7)=0,0.1,IF(INDEX(sorCol,MATCH(INDEX(valCol,MATCH('BPI+'!AX7,INIcol,0)),bpiTeams,0))&gt;=40,INDEX(sorCol,MATCH(INDEX(valCol,MATCH('BPI+'!AX7,INIcol,0)),bpiTeams,0))*-1/40+2,(INDEX(sorCol,MATCH(INDEX(valCol,MATCH('BPI+'!AX7,INIcol,0)),bpiTeams,0))*(-1)+40)/325+1))),0)</f>
        <v>1.0523076923076924</v>
      </c>
      <c r="AC7" s="358">
        <f>IFERROR(IF(COUNTBLANK('BPI+'!AZ7)=1,0,IF(COUNTIF(qwqlINIcol,'BPI+'!AZ7)=0,0.1,IF(INDEX(sorCol,MATCH(INDEX(valCol,MATCH('BPI+'!AY7,INIcol,0)),bpiTeams,0))&gt;=40,INDEX(sorCol,MATCH(INDEX(valCol,MATCH('BPI+'!AY7,INIcol,0)),bpiTeams,0))*-1/40+2,(INDEX(sorCol,MATCH(INDEX(valCol,MATCH('BPI+'!AY7,INIcol,0)),bpiTeams,0))*(-1)+40)/325+1))),0)</f>
        <v>1.0523076923076924</v>
      </c>
      <c r="AD7" s="358">
        <f>IFERROR(IF(COUNTBLANK('BPI+'!BA7)=1,0,IF(COUNTIF(qwqlINIcol,'BPI+'!BA7)=0,0.1,IF(INDEX(sorCol,MATCH(INDEX(valCol,MATCH('BPI+'!AZ7,INIcol,0)),bpiTeams,0))&gt;=40,INDEX(sorCol,MATCH(INDEX(valCol,MATCH('BPI+'!AZ7,INIcol,0)),bpiTeams,0))*-1/40+2,(INDEX(sorCol,MATCH(INDEX(valCol,MATCH('BPI+'!AZ7,INIcol,0)),bpiTeams,0))*(-1)+40)/325+1))),0)</f>
        <v>0</v>
      </c>
      <c r="AE7" s="358">
        <f>IFERROR(IF(COUNTBLANK('BPI+'!BB7)=1,0,IF(COUNTIF(qwqlINIcol,'BPI+'!BB7)=0,0.1,IF(INDEX(sorCol,MATCH(INDEX(valCol,MATCH('BPI+'!BA7,INIcol,0)),bpiTeams,0))&gt;=40,INDEX(sorCol,MATCH(INDEX(valCol,MATCH('BPI+'!BA7,INIcol,0)),bpiTeams,0))*-1/40+2,(INDEX(sorCol,MATCH(INDEX(valCol,MATCH('BPI+'!BA7,INIcol,0)),bpiTeams,0))*(-1)+40)/325+1))),0)</f>
        <v>0</v>
      </c>
      <c r="AF7" s="358">
        <f>IFERROR(IF(COUNTBLANK('BPI+'!BC7)=1,0,IF(COUNTIF(qwqlINIcol,'BPI+'!BC7)=0,0.1,IF(INDEX(sorCol,MATCH(INDEX(valCol,MATCH('BPI+'!BB7,INIcol,0)),bpiTeams,0))&gt;=40,INDEX(sorCol,MATCH(INDEX(valCol,MATCH('BPI+'!BB7,INIcol,0)),bpiTeams,0))*-1/40+2,(INDEX(sorCol,MATCH(INDEX(valCol,MATCH('BPI+'!BB7,INIcol,0)),bpiTeams,0))*(-1)+40)/325+1))),0)</f>
        <v>0</v>
      </c>
      <c r="AG7" s="358">
        <f>IFERROR(IF(COUNTBLANK('BPI+'!BD7)=1,0,IF(COUNTIF(qwqlINIcol,'BPI+'!BD7)=0,0.1,IF(INDEX(sorCol,MATCH(INDEX(valCol,MATCH('BPI+'!BC7,INIcol,0)),bpiTeams,0))&gt;=40,INDEX(sorCol,MATCH(INDEX(valCol,MATCH('BPI+'!BC7,INIcol,0)),bpiTeams,0))*-1/40+2,(INDEX(sorCol,MATCH(INDEX(valCol,MATCH('BPI+'!BC7,INIcol,0)),bpiTeams,0))*(-1)+40)/325+1))),0)</f>
        <v>0</v>
      </c>
      <c r="AH7" s="358">
        <f>IFERROR(IF(COUNTBLANK('BPI+'!BE7)=1,0,IF(COUNTIF(qwqlINIcol,'BPI+'!BE7)=0,0.1,IF(INDEX(sorCol,MATCH(INDEX(valCol,MATCH('BPI+'!BD7,INIcol,0)),bpiTeams,0))&gt;=40,INDEX(sorCol,MATCH(INDEX(valCol,MATCH('BPI+'!BD7,INIcol,0)),bpiTeams,0))*-1/40+2,(INDEX(sorCol,MATCH(INDEX(valCol,MATCH('BPI+'!BD7,INIcol,0)),bpiTeams,0))*(-1)+40)/325+1))),0)</f>
        <v>0</v>
      </c>
      <c r="AI7" s="358">
        <f>IFERROR(IF(COUNTBLANK('BPI+'!BF7)=1,0,IF(COUNTIF(qwqlINIcol,'BPI+'!BF7)=0,0.1,IF(INDEX(sorCol,MATCH(INDEX(valCol,MATCH('BPI+'!BE7,INIcol,0)),bpiTeams,0))&gt;=40,INDEX(sorCol,MATCH(INDEX(valCol,MATCH('BPI+'!BE7,INIcol,0)),bpiTeams,0))*-1/40+2,(INDEX(sorCol,MATCH(INDEX(valCol,MATCH('BPI+'!BE7,INIcol,0)),bpiTeams,0))*(-1)+40)/325+1))),0)</f>
        <v>0</v>
      </c>
      <c r="AJ7" s="358">
        <f>IFERROR(IF(COUNTBLANK('BPI+'!BG7)=1,0,IF(COUNTIF(qwqlINIcol,'BPI+'!BG7)=0,0.1,IF(INDEX(sorCol,MATCH(INDEX(valCol,MATCH('BPI+'!BF7,INIcol,0)),bpiTeams,0))&gt;=40,INDEX(sorCol,MATCH(INDEX(valCol,MATCH('BPI+'!BF7,INIcol,0)),bpiTeams,0))*-1/40+2,(INDEX(sorCol,MATCH(INDEX(valCol,MATCH('BPI+'!BF7,INIcol,0)),bpiTeams,0))*(-1)+40)/325+1))),0)</f>
        <v>0</v>
      </c>
      <c r="AK7" s="358">
        <f>IFERROR(IF(COUNTBLANK('BPI+'!BH7)=1,0,IF(COUNTIF(qwqlINIcol,'BPI+'!BH7)=0,0.1,IF(INDEX(sorCol,MATCH(INDEX(valCol,MATCH('BPI+'!BG7,INIcol,0)),bpiTeams,0))&gt;=40,INDEX(sorCol,MATCH(INDEX(valCol,MATCH('BPI+'!BG7,INIcol,0)),bpiTeams,0))*-1/40+2,(INDEX(sorCol,MATCH(INDEX(valCol,MATCH('BPI+'!BG7,INIcol,0)),bpiTeams,0))*(-1)+40)/325+1))),0)</f>
        <v>0</v>
      </c>
      <c r="AL7" s="358">
        <f>IFERROR(IF(COUNTBLANK('BPI+'!BI7)=1,0,IF(COUNTIF(qwqlINIcol,'BPI+'!BI7)=0,0.1,IF(INDEX(sorCol,MATCH(INDEX(valCol,MATCH('BPI+'!BH7,INIcol,0)),bpiTeams,0))&gt;=40,INDEX(sorCol,MATCH(INDEX(valCol,MATCH('BPI+'!BH7,INIcol,0)),bpiTeams,0))*-1/40+2,(INDEX(sorCol,MATCH(INDEX(valCol,MATCH('BPI+'!BH7,INIcol,0)),bpiTeams,0))*(-1)+40)/325+1))),0)</f>
        <v>0</v>
      </c>
      <c r="AM7" s="358">
        <f>IFERROR(IF(COUNTBLANK('BPI+'!BJ7)=1,0,IF(COUNTIF(qwqlINIcol,'BPI+'!BJ7)=0,0.1,IF(INDEX(sorCol,MATCH(INDEX(valCol,MATCH('BPI+'!BI7,INIcol,0)),bpiTeams,0))&gt;=40,INDEX(sorCol,MATCH(INDEX(valCol,MATCH('BPI+'!BI7,INIcol,0)),bpiTeams,0))*-1/40+2,(INDEX(sorCol,MATCH(INDEX(valCol,MATCH('BPI+'!BI7,INIcol,0)),bpiTeams,0))*(-1)+40)/325+1))),0)</f>
        <v>0</v>
      </c>
      <c r="AN7" s="358">
        <f>IFERROR(IF(COUNTBLANK('BPI+'!BK7)=1,0,IF(COUNTIF(qwqlINIcol,'BPI+'!BK7)=0,0.1,IF(INDEX(sorCol,MATCH(INDEX(valCol,MATCH('BPI+'!BJ7,INIcol,0)),bpiTeams,0))&gt;=40,INDEX(sorCol,MATCH(INDEX(valCol,MATCH('BPI+'!BJ7,INIcol,0)),bpiTeams,0))*-1/40+2,(INDEX(sorCol,MATCH(INDEX(valCol,MATCH('BPI+'!BJ7,INIcol,0)),bpiTeams,0))*(-1)+40)/325+1))),0)</f>
        <v>0</v>
      </c>
      <c r="AO7" s="358">
        <f>IFERROR(IF(COUNTBLANK('BPI+'!BL7)=1,0,IF(COUNTIF(qwqlINIcol,'BPI+'!BL7)=0,0.1,IF(INDEX(sorCol,MATCH(INDEX(valCol,MATCH('BPI+'!BK7,INIcol,0)),bpiTeams,0))&gt;=40,INDEX(sorCol,MATCH(INDEX(valCol,MATCH('BPI+'!BK7,INIcol,0)),bpiTeams,0))*-1/40+2,(INDEX(sorCol,MATCH(INDEX(valCol,MATCH('BPI+'!BK7,INIcol,0)),bpiTeams,0))*(-1)+40)/325+1))),0)</f>
        <v>0</v>
      </c>
      <c r="AP7" s="366">
        <f>IF(COUNTBLANK('BPI+'!BL7)=1,0,IF(COUNTIF(qwqlINIcol,'BPI+'!BL7)=0,-1.5,IF(INDEX(sorCol,MATCH(INDEX(valCol,MATCH('BPI+'!BL7,INIcol,0)),bpiTeams,0))&gt;=80,-1.5,IF(INDEX(sorCol,MATCH(INDEX(valCol,MATCH('BPI+'!BL7,INIcol,0)),bpiTeams,0))&gt;=41,-1 - (INDEX(sorCol,MATCH(INDEX(valCol,MATCH('BPI+'!BL7,INIcol,0)),bpiTeams,0)) - 41) * (0.5/39),(INDEX(sorCol,MATCH(INDEX(valCol,MATCH('BPI+'!BL7,INIcol,0)),bpiTeams,0)) + 40)/325 - 2))))</f>
        <v>0</v>
      </c>
      <c r="AQ7" s="366">
        <f>IF(COUNTBLANK('BPI+'!BM7)=1,0,IF(COUNTIF(qwqlINIcol,'BPI+'!BM7)=0,-1.5,IF(INDEX(sorCol,MATCH(INDEX(valCol,MATCH('BPI+'!BM7,INIcol,0)),bpiTeams,0))&gt;=80,-1.5,IF(INDEX(sorCol,MATCH(INDEX(valCol,MATCH('BPI+'!BM7,INIcol,0)),bpiTeams,0))&gt;=41,-1 - (INDEX(sorCol,MATCH(INDEX(valCol,MATCH('BPI+'!BM7,INIcol,0)),bpiTeams,0)) - 41) * (0.5/39),(INDEX(sorCol,MATCH(INDEX(valCol,MATCH('BPI+'!BM7,INIcol,0)),bpiTeams,0)) + 40)/325 - 2))))</f>
        <v>0</v>
      </c>
      <c r="AR7" s="366">
        <f>IF(COUNTBLANK('BPI+'!BN7)=1,0,IF(COUNTIF(qwqlINIcol,'BPI+'!BN7)=0,-1.5,IF(INDEX(sorCol,MATCH(INDEX(valCol,MATCH('BPI+'!BN7,INIcol,0)),bpiTeams,0))&gt;=80,-1.5,IF(INDEX(sorCol,MATCH(INDEX(valCol,MATCH('BPI+'!BN7,INIcol,0)),bpiTeams,0))&gt;=41,-1 - (INDEX(sorCol,MATCH(INDEX(valCol,MATCH('BPI+'!BN7,INIcol,0)),bpiTeams,0)) - 41) * (0.5/39),(INDEX(sorCol,MATCH(INDEX(valCol,MATCH('BPI+'!BN7,INIcol,0)),bpiTeams,0)) + 40)/325 - 2))))</f>
        <v>0</v>
      </c>
      <c r="AS7" s="366">
        <f>IF(COUNTBLANK('BPI+'!BO7)=1,0,IF(COUNTIF(qwqlINIcol,'BPI+'!BO7)=0,-1.5,IF(INDEX(sorCol,MATCH(INDEX(valCol,MATCH('BPI+'!BO7,INIcol,0)),bpiTeams,0))&gt;=80,-1.5,IF(INDEX(sorCol,MATCH(INDEX(valCol,MATCH('BPI+'!BO7,INIcol,0)),bpiTeams,0))&gt;=41,-1 - (INDEX(sorCol,MATCH(INDEX(valCol,MATCH('BPI+'!BO7,INIcol,0)),bpiTeams,0)) - 41) * (0.5/39),(INDEX(sorCol,MATCH(INDEX(valCol,MATCH('BPI+'!BO7,INIcol,0)),bpiTeams,0)) + 40)/325 - 2))))</f>
        <v>0</v>
      </c>
      <c r="AT7" s="366">
        <f>IF(COUNTBLANK('BPI+'!BP7)=1,0,IF(COUNTIF(qwqlINIcol,'BPI+'!BP7)=0,-1.5,IF(INDEX(sorCol,MATCH(INDEX(valCol,MATCH('BPI+'!BP7,INIcol,0)),bpiTeams,0))&gt;=80,-1.5,IF(INDEX(sorCol,MATCH(INDEX(valCol,MATCH('BPI+'!BP7,INIcol,0)),bpiTeams,0))&gt;=41,-1 - (INDEX(sorCol,MATCH(INDEX(valCol,MATCH('BPI+'!BP7,INIcol,0)),bpiTeams,0)) - 41) * (0.5/39),(INDEX(sorCol,MATCH(INDEX(valCol,MATCH('BPI+'!BP7,INIcol,0)),bpiTeams,0)) + 40)/325 - 2))))</f>
        <v>0</v>
      </c>
      <c r="AU7" s="366">
        <f>IF(COUNTBLANK('BPI+'!BQ7)=1,0,IF(COUNTIF(qwqlINIcol,'BPI+'!BQ7)=0,-1.5,IF(INDEX(sorCol,MATCH(INDEX(valCol,MATCH('BPI+'!BQ7,INIcol,0)),bpiTeams,0))&gt;=80,-1.5,IF(INDEX(sorCol,MATCH(INDEX(valCol,MATCH('BPI+'!BQ7,INIcol,0)),bpiTeams,0))&gt;=41,-1 - (INDEX(sorCol,MATCH(INDEX(valCol,MATCH('BPI+'!BQ7,INIcol,0)),bpiTeams,0)) - 41) * (0.5/39),(INDEX(sorCol,MATCH(INDEX(valCol,MATCH('BPI+'!BQ7,INIcol,0)),bpiTeams,0)) + 40)/325 - 2))))</f>
        <v>0</v>
      </c>
      <c r="AV7" s="366">
        <f>IF(COUNTBLANK('BPI+'!BR7)=1,0,IF(COUNTIF(qwqlINIcol,'BPI+'!BR7)=0,-1.5,IF(INDEX(sorCol,MATCH(INDEX(valCol,MATCH('BPI+'!BR7,INIcol,0)),bpiTeams,0))&gt;=80,-1.5,IF(INDEX(sorCol,MATCH(INDEX(valCol,MATCH('BPI+'!BR7,INIcol,0)),bpiTeams,0))&gt;=41,-1 - (INDEX(sorCol,MATCH(INDEX(valCol,MATCH('BPI+'!BR7,INIcol,0)),bpiTeams,0)) - 41) * (0.5/39),(INDEX(sorCol,MATCH(INDEX(valCol,MATCH('BPI+'!BR7,INIcol,0)),bpiTeams,0)) + 40)/325 - 2))))</f>
        <v>0</v>
      </c>
      <c r="AW7" s="366">
        <f>IF(COUNTBLANK('BPI+'!BS7)=1,0,IF(COUNTIF(qwqlINIcol,'BPI+'!BS7)=0,-1.5,IF(INDEX(sorCol,MATCH(INDEX(valCol,MATCH('BPI+'!BS7,INIcol,0)),bpiTeams,0))&gt;=80,-1.5,IF(INDEX(sorCol,MATCH(INDEX(valCol,MATCH('BPI+'!BS7,INIcol,0)),bpiTeams,0))&gt;=41,-1 - (INDEX(sorCol,MATCH(INDEX(valCol,MATCH('BPI+'!BS7,INIcol,0)),bpiTeams,0)) - 41) * (0.5/39),(INDEX(sorCol,MATCH(INDEX(valCol,MATCH('BPI+'!BS7,INIcol,0)),bpiTeams,0)) + 40)/325 - 2))))</f>
        <v>0</v>
      </c>
      <c r="AX7" s="366">
        <f>IF(COUNTBLANK('BPI+'!BT7)=1,0,IF(COUNTIF(qwqlINIcol,'BPI+'!BT7)=0,-1.5,IF(INDEX(sorCol,MATCH(INDEX(valCol,MATCH('BPI+'!BT7,INIcol,0)),bpiTeams,0))&gt;=80,-1.5,IF(INDEX(sorCol,MATCH(INDEX(valCol,MATCH('BPI+'!BT7,INIcol,0)),bpiTeams,0))&gt;=41,-1 - (INDEX(sorCol,MATCH(INDEX(valCol,MATCH('BPI+'!BT7,INIcol,0)),bpiTeams,0)) - 41) * (0.5/39),(INDEX(sorCol,MATCH(INDEX(valCol,MATCH('BPI+'!BT7,INIcol,0)),bpiTeams,0)) + 40)/325 - 2))))</f>
        <v>0</v>
      </c>
      <c r="AY7" s="366">
        <f>IF(COUNTBLANK('BPI+'!BU7)=1,0,IF(COUNTIF(qwqlINIcol,'BPI+'!BU7)=0,-1.5,IF(INDEX(sorCol,MATCH(INDEX(valCol,MATCH('BPI+'!BU7,INIcol,0)),bpiTeams,0))&gt;=80,-1.5,IF(INDEX(sorCol,MATCH(INDEX(valCol,MATCH('BPI+'!BU7,INIcol,0)),bpiTeams,0))&gt;=41,-1 - (INDEX(sorCol,MATCH(INDEX(valCol,MATCH('BPI+'!BU7,INIcol,0)),bpiTeams,0)) - 41) * (0.5/39),(INDEX(sorCol,MATCH(INDEX(valCol,MATCH('BPI+'!BU7,INIcol,0)),bpiTeams,0)) + 40)/325 - 2))))</f>
        <v>0</v>
      </c>
      <c r="AZ7" s="366">
        <f>IF(COUNTBLANK('BPI+'!BV7)=1,0,IF(COUNTIF(qwqlINIcol,'BPI+'!BV7)=0,-1.5,IF(INDEX(sorCol,MATCH(INDEX(valCol,MATCH('BPI+'!BV7,INIcol,0)),bpiTeams,0))&gt;=80,-1.5,IF(INDEX(sorCol,MATCH(INDEX(valCol,MATCH('BPI+'!BV7,INIcol,0)),bpiTeams,0))&gt;=41,-1 - (INDEX(sorCol,MATCH(INDEX(valCol,MATCH('BPI+'!BV7,INIcol,0)),bpiTeams,0)) - 41) * (0.5/39),(INDEX(sorCol,MATCH(INDEX(valCol,MATCH('BPI+'!BV7,INIcol,0)),bpiTeams,0)) + 40)/325 - 2))))</f>
        <v>0</v>
      </c>
      <c r="BA7" s="366">
        <f>IF(COUNTBLANK('BPI+'!BW7)=1,0,IF(COUNTIF(qwqlINIcol,'BPI+'!BW7)=0,-1.5,IF(INDEX(sorCol,MATCH(INDEX(valCol,MATCH('BPI+'!BW7,INIcol,0)),bpiTeams,0))&gt;=80,-1.5,IF(INDEX(sorCol,MATCH(INDEX(valCol,MATCH('BPI+'!BW7,INIcol,0)),bpiTeams,0))&gt;=41,-1 - (INDEX(sorCol,MATCH(INDEX(valCol,MATCH('BPI+'!BW7,INIcol,0)),bpiTeams,0)) - 41) * (0.5/39),(INDEX(sorCol,MATCH(INDEX(valCol,MATCH('BPI+'!BW7,INIcol,0)),bpiTeams,0)) + 40)/325 - 2))))</f>
        <v>0</v>
      </c>
      <c r="BB7" s="366">
        <f>IF(COUNTBLANK('BPI+'!BX7)=1,0,IF(COUNTIF(qwqlINIcol,'BPI+'!BX7)=0,-1.5,IF(INDEX(sorCol,MATCH(INDEX(valCol,MATCH('BPI+'!BX7,INIcol,0)),bpiTeams,0))&gt;=80,-1.5,IF(INDEX(sorCol,MATCH(INDEX(valCol,MATCH('BPI+'!BX7,INIcol,0)),bpiTeams,0))&gt;=41,-1 - (INDEX(sorCol,MATCH(INDEX(valCol,MATCH('BPI+'!BX7,INIcol,0)),bpiTeams,0)) - 41) * (0.5/39),(INDEX(sorCol,MATCH(INDEX(valCol,MATCH('BPI+'!BX7,INIcol,0)),bpiTeams,0)) + 40)/325 - 2))))</f>
        <v>0</v>
      </c>
      <c r="BC7" s="374">
        <f>IF(COUNTBLANK('BPI+'!BY7)=0,-1.6,0)</f>
        <v>-1.6</v>
      </c>
      <c r="BD7" s="374">
        <f>IF(COUNTBLANK('BPI+'!BZ7)=0,-1.6,0)</f>
        <v>-1.6</v>
      </c>
      <c r="BE7" s="374">
        <f>IF(COUNTBLANK('BPI+'!CA7)=0,-1.6,0)</f>
        <v>0</v>
      </c>
      <c r="BF7" s="374">
        <f>IF(COUNTBLANK('BPI+'!CB7)=0,-1.6,0)</f>
        <v>0</v>
      </c>
      <c r="BG7" s="374">
        <f>IF(COUNTBLANK('BPI+'!CC7)=0,-1.6,0)</f>
        <v>0</v>
      </c>
      <c r="BH7" s="374">
        <f>IF(COUNTBLANK('BPI+'!CD7)=0,-1.6,0)</f>
        <v>0</v>
      </c>
      <c r="BI7" s="374">
        <f>IF(COUNTBLANK('BPI+'!CE7)=0,-1.6,0)</f>
        <v>0</v>
      </c>
      <c r="BJ7" s="374">
        <f>IF(COUNTBLANK('BPI+'!CF7)=0,-1.6,0)</f>
        <v>0</v>
      </c>
      <c r="BK7" s="374">
        <f>IF(COUNTBLANK('BPI+'!CG7)=0,-1.6,0)</f>
        <v>0</v>
      </c>
      <c r="BL7" s="374">
        <f>IF(COUNTBLANK('BPI+'!CH7)=0,-1.6,0)</f>
        <v>0</v>
      </c>
      <c r="BM7" s="374">
        <f>IF(COUNTBLANK('BPI+'!CI7)=0,-1.6,0)</f>
        <v>0</v>
      </c>
      <c r="BN7" s="374">
        <f>IF(COUNTBLANK('BPI+'!CJ7)=0,-1.6,0)</f>
        <v>0</v>
      </c>
      <c r="BO7" s="374">
        <f>IF(COUNTBLANK('BPI+'!CK7)=0,-1.6,0)</f>
        <v>0</v>
      </c>
      <c r="BP7" s="374">
        <f>IF(COUNTBLANK('BPI+'!CL7)=0,-1.6,0)</f>
        <v>0</v>
      </c>
      <c r="BQ7" s="374">
        <f>IF(COUNTBLANK('BPI+'!CM7)=0,-1.6,0)</f>
        <v>0</v>
      </c>
      <c r="BR7" s="374">
        <f>IF(COUNTBLANK('BPI+'!CN7)=0,-1.6,0)</f>
        <v>0</v>
      </c>
      <c r="BS7" s="374">
        <f>IF(COUNTBLANK('BPI+'!CO7)=0,-1.6,0)</f>
        <v>0</v>
      </c>
      <c r="BT7">
        <f t="shared" si="4"/>
        <v>7.8596153846153847</v>
      </c>
    </row>
    <row r="8" spans="1:72" x14ac:dyDescent="0.3">
      <c r="A8" t="str">
        <f t="shared" si="0"/>
        <v>Iowa State</v>
      </c>
      <c r="B8" t="str">
        <f t="shared" si="3"/>
        <v>ISU</v>
      </c>
      <c r="C8" s="358">
        <f>IF(
  COUNTBLANK('BPI+'!Y8)=1,
  0,
  IFERROR(
    IF(
      INDEX(sorCol,MATCH(INDEX(valCol,MATCH('BPI+'!Y8,INIcol,0)),bpiTeams,0))&lt;=40,
      2-INDEX(sorCol,MATCH(INDEX(valCol,MATCH('BPI+'!Y8,INIcol,0)),bpiTeams,0))/40,
      IF(
        INDEX(sorCol,MATCH(INDEX(valCol,MATCH('BPI+'!Y8,INIcol,0)),bpiTeams,0))&lt;=100,
        1-0.9*(INDEX(sorCol,MATCH(INDEX(valCol,MATCH('BPI+'!Y8,INIcol,0)),bpiTeams,0))-40)/60,
        0.1
      )
    ),
    0.1
  )
)</f>
        <v>1.6</v>
      </c>
      <c r="D8" s="358">
        <f>IF(
  COUNTBLANK('BPI+'!Z8)=1,
  0,
  IFERROR(
    IF(
      INDEX(sorCol,MATCH(INDEX(valCol,MATCH('BPI+'!Z8,INIcol,0)),bpiTeams,0))&lt;=40,
      2-INDEX(sorCol,MATCH(INDEX(valCol,MATCH('BPI+'!Z8,INIcol,0)),bpiTeams,0))/40,
      IF(
        INDEX(sorCol,MATCH(INDEX(valCol,MATCH('BPI+'!Z8,INIcol,0)),bpiTeams,0))&lt;=100,
        1-0.9*(INDEX(sorCol,MATCH(INDEX(valCol,MATCH('BPI+'!Z8,INIcol,0)),bpiTeams,0))-40)/60,
        0.1
      )
    ),
    0.1
  )
)</f>
        <v>1.7</v>
      </c>
      <c r="E8" s="358">
        <f>IF(
  COUNTBLANK('BPI+'!AA8)=1,
  0,
  IFERROR(
    IF(
      INDEX(sorCol,MATCH(INDEX(valCol,MATCH('BPI+'!AA8,INIcol,0)),bpiTeams,0))&lt;=40,
      2-INDEX(sorCol,MATCH(INDEX(valCol,MATCH('BPI+'!AA8,INIcol,0)),bpiTeams,0))/40,
      IF(
        INDEX(sorCol,MATCH(INDEX(valCol,MATCH('BPI+'!AA8,INIcol,0)),bpiTeams,0))&lt;=100,
        1-0.9*(INDEX(sorCol,MATCH(INDEX(valCol,MATCH('BPI+'!AA8,INIcol,0)),bpiTeams,0))-40)/60,
        0.1
      )
    ),
    0.1
  )
)</f>
        <v>1.55</v>
      </c>
      <c r="F8" s="358">
        <f>IF(
  COUNTBLANK('BPI+'!AB8)=1,
  0,
  IFERROR(
    IF(
      INDEX(sorCol,MATCH(INDEX(valCol,MATCH('BPI+'!AB8,INIcol,0)),bpiTeams,0))&lt;=40,
      2-INDEX(sorCol,MATCH(INDEX(valCol,MATCH('BPI+'!AB8,INIcol,0)),bpiTeams,0))/40,
      IF(
        INDEX(sorCol,MATCH(INDEX(valCol,MATCH('BPI+'!AB8,INIcol,0)),bpiTeams,0))&lt;=100,
        1-0.9*(INDEX(sorCol,MATCH(INDEX(valCol,MATCH('BPI+'!AB8,INIcol,0)),bpiTeams,0))-40)/60,
        0.1
      )
    ),
    0.1
  )
)</f>
        <v>1.85</v>
      </c>
      <c r="G8" s="358">
        <f>IF(
  COUNTBLANK('BPI+'!AC8)=1,
  0,
  IFERROR(
    IF(
      INDEX(sorCol,MATCH(INDEX(valCol,MATCH('BPI+'!AC8,INIcol,0)),bpiTeams,0))&lt;=40,
      2-INDEX(sorCol,MATCH(INDEX(valCol,MATCH('BPI+'!AC8,INIcol,0)),bpiTeams,0))/40,
      IF(
        INDEX(sorCol,MATCH(INDEX(valCol,MATCH('BPI+'!AC8,INIcol,0)),bpiTeams,0))&lt;=100,
        1-0.9*(INDEX(sorCol,MATCH(INDEX(valCol,MATCH('BPI+'!AC8,INIcol,0)),bpiTeams,0))-40)/60,
        0.1
      )
    ),
    0.1
  )
)</f>
        <v>1.5</v>
      </c>
      <c r="H8" s="358">
        <f>IF(
  COUNTBLANK('BPI+'!AD8)=1,
  0,
  IFERROR(
    IF(
      INDEX(sorCol,MATCH(INDEX(valCol,MATCH('BPI+'!AD8,INIcol,0)),bpiTeams,0))&lt;=40,
      2-INDEX(sorCol,MATCH(INDEX(valCol,MATCH('BPI+'!AD8,INIcol,0)),bpiTeams,0))/40,
      IF(
        INDEX(sorCol,MATCH(INDEX(valCol,MATCH('BPI+'!AD8,INIcol,0)),bpiTeams,0))&lt;=100,
        1-0.9*(INDEX(sorCol,MATCH(INDEX(valCol,MATCH('BPI+'!AD8,INIcol,0)),bpiTeams,0))-40)/60,
        0.1
      )
    ),
    0.1
  )
)</f>
        <v>0</v>
      </c>
      <c r="I8" s="358">
        <f>IF(
  COUNTBLANK('BPI+'!AE8)=1,
  0,
  IFERROR(
    IF(
      INDEX(sorCol,MATCH(INDEX(valCol,MATCH('BPI+'!AE8,INIcol,0)),bpiTeams,0))&lt;=40,
      2-INDEX(sorCol,MATCH(INDEX(valCol,MATCH('BPI+'!AE8,INIcol,0)),bpiTeams,0))/40,
      IF(
        INDEX(sorCol,MATCH(INDEX(valCol,MATCH('BPI+'!AE8,INIcol,0)),bpiTeams,0))&lt;=100,
        1-0.9*(INDEX(sorCol,MATCH(INDEX(valCol,MATCH('BPI+'!AE8,INIcol,0)),bpiTeams,0))-40)/60,
        0.1
      )
    ),
    0.1
  )
)</f>
        <v>0</v>
      </c>
      <c r="J8" s="358">
        <f>IF(
  COUNTBLANK('BPI+'!AF8)=1,
  0,
  IFERROR(
    IF(
      INDEX(sorCol,MATCH(INDEX(valCol,MATCH('BPI+'!AF8,INIcol,0)),bpiTeams,0))&lt;=40,
      2-INDEX(sorCol,MATCH(INDEX(valCol,MATCH('BPI+'!AF8,INIcol,0)),bpiTeams,0))/40,
      IF(
        INDEX(sorCol,MATCH(INDEX(valCol,MATCH('BPI+'!AF8,INIcol,0)),bpiTeams,0))&lt;=100,
        1-0.9*(INDEX(sorCol,MATCH(INDEX(valCol,MATCH('BPI+'!AF8,INIcol,0)),bpiTeams,0))-40)/60,
        0.1
      )
    ),
    0.1
  )
)</f>
        <v>0</v>
      </c>
      <c r="K8" s="358">
        <f>IF(
  COUNTBLANK('BPI+'!AG8)=1,
  0,
  IFERROR(
    IF(
      INDEX(sorCol,MATCH(INDEX(valCol,MATCH('BPI+'!AG8,INIcol,0)),bpiTeams,0))&lt;=40,
      2-INDEX(sorCol,MATCH(INDEX(valCol,MATCH('BPI+'!AG8,INIcol,0)),bpiTeams,0))/40,
      IF(
        INDEX(sorCol,MATCH(INDEX(valCol,MATCH('BPI+'!AG8,INIcol,0)),bpiTeams,0))&lt;=100,
        1-0.9*(INDEX(sorCol,MATCH(INDEX(valCol,MATCH('BPI+'!AG8,INIcol,0)),bpiTeams,0))-40)/60,
        0.1
      )
    ),
    0.1
  )
)</f>
        <v>0</v>
      </c>
      <c r="L8" s="358">
        <f>IF(
  COUNTBLANK('BPI+'!AH8)=1,
  0,
  IFERROR(
    IF(
      INDEX(sorCol,MATCH(INDEX(valCol,MATCH('BPI+'!AH8,INIcol,0)),bpiTeams,0))&lt;=40,
      2-INDEX(sorCol,MATCH(INDEX(valCol,MATCH('BPI+'!AH8,INIcol,0)),bpiTeams,0))/40,
      IF(
        INDEX(sorCol,MATCH(INDEX(valCol,MATCH('BPI+'!AH8,INIcol,0)),bpiTeams,0))&lt;=100,
        1-0.9*(INDEX(sorCol,MATCH(INDEX(valCol,MATCH('BPI+'!AH8,INIcol,0)),bpiTeams,0))-40)/60,
        0.1
      )
    ),
    0.1
  )
)</f>
        <v>0</v>
      </c>
      <c r="M8" s="358">
        <f>IF(
  COUNTBLANK('BPI+'!AI8)=1,
  0,
  IFERROR(
    IF(
      INDEX(sorCol,MATCH(INDEX(valCol,MATCH('BPI+'!AI8,INIcol,0)),bpiTeams,0))&lt;=40,
      2-INDEX(sorCol,MATCH(INDEX(valCol,MATCH('BPI+'!AI8,INIcol,0)),bpiTeams,0))/40,
      IF(
        INDEX(sorCol,MATCH(INDEX(valCol,MATCH('BPI+'!AI8,INIcol,0)),bpiTeams,0))&lt;=100,
        1-0.9*(INDEX(sorCol,MATCH(INDEX(valCol,MATCH('BPI+'!AI8,INIcol,0)),bpiTeams,0))-40)/60,
        0.1
      )
    ),
    0.1
  )
)</f>
        <v>0</v>
      </c>
      <c r="N8" s="358">
        <f>IF(
  COUNTBLANK('BPI+'!AJ8)=1,
  0,
  IFERROR(
    IF(
      INDEX(sorCol,MATCH(INDEX(valCol,MATCH('BPI+'!AJ8,INIcol,0)),bpiTeams,0))&lt;=40,
      2-INDEX(sorCol,MATCH(INDEX(valCol,MATCH('BPI+'!AJ8,INIcol,0)),bpiTeams,0))/40,
      IF(
        INDEX(sorCol,MATCH(INDEX(valCol,MATCH('BPI+'!AJ8,INIcol,0)),bpiTeams,0))&lt;=100,
        1-0.9*(INDEX(sorCol,MATCH(INDEX(valCol,MATCH('BPI+'!AJ8,INIcol,0)),bpiTeams,0))-40)/60,
        0.1
      )
    ),
    0.1
  )
)</f>
        <v>0</v>
      </c>
      <c r="O8" s="366">
        <f>IF(
  COUNTBLANK('BPI+'!AK8)=1,
  0,
  IFERROR(
    IF(
      INDEX(sorCol, MATCH(INDEX(valCol, MATCH('BPI+'!AK8, INIcol, 0)), bpiTeams, 0)) &lt;= 40,
      -INDEX(sorCol, MATCH(INDEX(valCol, MATCH('BPI+'!AK8, INIcol, 0)), bpiTeams, 0))/40,
      IF(
        INDEX(sorCol, MATCH(INDEX(valCol, MATCH('BPI+'!AK8, INIcol, 0)), bpiTeams, 0)) &lt;= 100,
        -1 - (INDEX(sorCol, MATCH(INDEX(valCol, MATCH('BPI+'!AK8, INIcol, 0)), bpiTeams, 0)) - 40)/60,
        -2
      )
    ),
    -2
  )
)</f>
        <v>-0.6</v>
      </c>
      <c r="P8" s="366">
        <f>IF(
  COUNTBLANK('BPI+'!AL8)=1,
  0,
  IFERROR(
    IF(
      INDEX(sorCol, MATCH(INDEX(valCol, MATCH('BPI+'!AL8, INIcol, 0)), bpiTeams, 0)) &lt;= 40,
      -INDEX(sorCol, MATCH(INDEX(valCol, MATCH('BPI+'!AL8, INIcol, 0)), bpiTeams, 0))/40,
      IF(
        INDEX(sorCol, MATCH(INDEX(valCol, MATCH('BPI+'!AL8, INIcol, 0)), bpiTeams, 0)) &lt;= 100,
        -1 - (INDEX(sorCol, MATCH(INDEX(valCol, MATCH('BPI+'!AL8, INIcol, 0)), bpiTeams, 0)) - 40)/60,
        -2
      )
    ),
    -2
  )
)</f>
        <v>-0.5</v>
      </c>
      <c r="Q8" s="366">
        <f>IF(
  COUNTBLANK('BPI+'!AM8)=1,
  0,
  IFERROR(
    IF(
      INDEX(sorCol, MATCH(INDEX(valCol, MATCH('BPI+'!AM8, INIcol, 0)), bpiTeams, 0)) &lt;= 40,
      -INDEX(sorCol, MATCH(INDEX(valCol, MATCH('BPI+'!AM8, INIcol, 0)), bpiTeams, 0))/40,
      IF(
        INDEX(sorCol, MATCH(INDEX(valCol, MATCH('BPI+'!AM8, INIcol, 0)), bpiTeams, 0)) &lt;= 100,
        -1 - (INDEX(sorCol, MATCH(INDEX(valCol, MATCH('BPI+'!AM8, INIcol, 0)), bpiTeams, 0)) - 40)/60,
        -2
      )
    ),
    -2
  )
)</f>
        <v>-2.5000000000000001E-2</v>
      </c>
      <c r="R8" s="366">
        <f>IF(
  COUNTBLANK('BPI+'!AN8)=1,
  0,
  IFERROR(
    IF(
      INDEX(sorCol, MATCH(INDEX(valCol, MATCH('BPI+'!AN8, INIcol, 0)), bpiTeams, 0)) &lt;= 40,
      -INDEX(sorCol, MATCH(INDEX(valCol, MATCH('BPI+'!AN8, INIcol, 0)), bpiTeams, 0))/40,
      IF(
        INDEX(sorCol, MATCH(INDEX(valCol, MATCH('BPI+'!AN8, INIcol, 0)), bpiTeams, 0)) &lt;= 100,
        -1 - (INDEX(sorCol, MATCH(INDEX(valCol, MATCH('BPI+'!AN8, INIcol, 0)), bpiTeams, 0)) - 40)/60,
        -2
      )
    ),
    -2
  )
)</f>
        <v>-2.5000000000000001E-2</v>
      </c>
      <c r="S8" s="366">
        <f>IF(
  COUNTBLANK('BPI+'!AO8)=1,
  0,
  IFERROR(
    IF(
      INDEX(sorCol, MATCH(INDEX(valCol, MATCH('BPI+'!AO8, INIcol, 0)), bpiTeams, 0)) &lt;= 40,
      -INDEX(sorCol, MATCH(INDEX(valCol, MATCH('BPI+'!AO8, INIcol, 0)), bpiTeams, 0))/40,
      IF(
        INDEX(sorCol, MATCH(INDEX(valCol, MATCH('BPI+'!AO8, INIcol, 0)), bpiTeams, 0)) &lt;= 100,
        -1 - (INDEX(sorCol, MATCH(INDEX(valCol, MATCH('BPI+'!AO8, INIcol, 0)), bpiTeams, 0)) - 40)/60,
        -2
      )
    ),
    -2
  )
)</f>
        <v>0</v>
      </c>
      <c r="T8" s="366">
        <f>IF(
  COUNTBLANK('BPI+'!AP8)=1,
  0,
  IFERROR(
    IF(
      INDEX(sorCol, MATCH(INDEX(valCol, MATCH('BPI+'!AP8, INIcol, 0)), bpiTeams, 0)) &lt;= 40,
      -INDEX(sorCol, MATCH(INDEX(valCol, MATCH('BPI+'!AP8, INIcol, 0)), bpiTeams, 0))/40,
      IF(
        INDEX(sorCol, MATCH(INDEX(valCol, MATCH('BPI+'!AP8, INIcol, 0)), bpiTeams, 0)) &lt;= 100,
        -1 - (INDEX(sorCol, MATCH(INDEX(valCol, MATCH('BPI+'!AP8, INIcol, 0)), bpiTeams, 0)) - 40)/60,
        -2
      )
    ),
    -2
  )
)</f>
        <v>0</v>
      </c>
      <c r="U8" s="366">
        <f>IF(
  COUNTBLANK('BPI+'!AQ8)=1,
  0,
  IFERROR(
    IF(
      INDEX(sorCol, MATCH(INDEX(valCol, MATCH('BPI+'!AQ8, INIcol, 0)), bpiTeams, 0)) &lt;= 40,
      -INDEX(sorCol, MATCH(INDEX(valCol, MATCH('BPI+'!AQ8, INIcol, 0)), bpiTeams, 0))/40,
      IF(
        INDEX(sorCol, MATCH(INDEX(valCol, MATCH('BPI+'!AQ8, INIcol, 0)), bpiTeams, 0)) &lt;= 100,
        -1 - (INDEX(sorCol, MATCH(INDEX(valCol, MATCH('BPI+'!AQ8, INIcol, 0)), bpiTeams, 0)) - 40)/60,
        -2
      )
    ),
    -2
  )
)</f>
        <v>0</v>
      </c>
      <c r="V8" s="366">
        <f>IF(
  COUNTBLANK('BPI+'!AR8)=1,
  0,
  IFERROR(
    IF(
      INDEX(sorCol, MATCH(INDEX(valCol, MATCH('BPI+'!AR8, INIcol, 0)), bpiTeams, 0)) &lt;= 40,
      -INDEX(sorCol, MATCH(INDEX(valCol, MATCH('BPI+'!AR8, INIcol, 0)), bpiTeams, 0))/40,
      IF(
        INDEX(sorCol, MATCH(INDEX(valCol, MATCH('BPI+'!AR8, INIcol, 0)), bpiTeams, 0)) &lt;= 100,
        -1 - (INDEX(sorCol, MATCH(INDEX(valCol, MATCH('BPI+'!AR8, INIcol, 0)), bpiTeams, 0)) - 40)/60,
        -2
      )
    ),
    -2
  )
)</f>
        <v>0</v>
      </c>
      <c r="W8" s="366">
        <f>IF(
  COUNTBLANK('BPI+'!AS8)=1,
  0,
  IFERROR(
    IF(
      INDEX(sorCol, MATCH(INDEX(valCol, MATCH('BPI+'!AS8, INIcol, 0)), bpiTeams, 0)) &lt;= 40,
      -INDEX(sorCol, MATCH(INDEX(valCol, MATCH('BPI+'!AS8, INIcol, 0)), bpiTeams, 0))/40,
      IF(
        INDEX(sorCol, MATCH(INDEX(valCol, MATCH('BPI+'!AS8, INIcol, 0)), bpiTeams, 0)) &lt;= 100,
        -1 - (INDEX(sorCol, MATCH(INDEX(valCol, MATCH('BPI+'!AS8, INIcol, 0)), bpiTeams, 0)) - 40)/60,
        -2
      )
    ),
    -2
  )
)</f>
        <v>0</v>
      </c>
      <c r="X8" s="366">
        <f>IF(
  COUNTBLANK('BPI+'!AT8)=1,
  0,
  IFERROR(
    IF(
      INDEX(sorCol, MATCH(INDEX(valCol, MATCH('BPI+'!AT8, INIcol, 0)), bpiTeams, 0)) &lt;= 40,
      -INDEX(sorCol, MATCH(INDEX(valCol, MATCH('BPI+'!AT8, INIcol, 0)), bpiTeams, 0))/40,
      IF(
        INDEX(sorCol, MATCH(INDEX(valCol, MATCH('BPI+'!AT8, INIcol, 0)), bpiTeams, 0)) &lt;= 100,
        -1 - (INDEX(sorCol, MATCH(INDEX(valCol, MATCH('BPI+'!AT8, INIcol, 0)), bpiTeams, 0)) - 40)/60,
        -2
      )
    ),
    -2
  )
)</f>
        <v>0</v>
      </c>
      <c r="Y8" s="366">
        <f>IF(
  COUNTBLANK('BPI+'!AU8)=1,
  0,
  IFERROR(
    IF(
      INDEX(sorCol, MATCH(INDEX(valCol, MATCH('BPI+'!AU8, INIcol, 0)), bpiTeams, 0)) &lt;= 40,
      -INDEX(sorCol, MATCH(INDEX(valCol, MATCH('BPI+'!AU8, INIcol, 0)), bpiTeams, 0))/40,
      IF(
        INDEX(sorCol, MATCH(INDEX(valCol, MATCH('BPI+'!AU8, INIcol, 0)), bpiTeams, 0)) &lt;= 100,
        -1 - (INDEX(sorCol, MATCH(INDEX(valCol, MATCH('BPI+'!AU8, INIcol, 0)), bpiTeams, 0)) - 40)/60,
        -2
      )
    ),
    -2
  )
)</f>
        <v>0</v>
      </c>
      <c r="Z8" s="366">
        <f>IF(
  COUNTBLANK('BPI+'!AV8)=1,
  0,
  IFERROR(
    IF(
      INDEX(sorCol, MATCH(INDEX(valCol, MATCH('BPI+'!AV8, INIcol, 0)), bpiTeams, 0)) &lt;= 40,
      -INDEX(sorCol, MATCH(INDEX(valCol, MATCH('BPI+'!AV8, INIcol, 0)), bpiTeams, 0))/40,
      IF(
        INDEX(sorCol, MATCH(INDEX(valCol, MATCH('BPI+'!AV8, INIcol, 0)), bpiTeams, 0)) &lt;= 100,
        -1 - (INDEX(sorCol, MATCH(INDEX(valCol, MATCH('BPI+'!AV8, INIcol, 0)), bpiTeams, 0)) - 40)/60,
        -2
      )
    ),
    -2
  )
)</f>
        <v>0</v>
      </c>
      <c r="AA8" s="358">
        <f>IFERROR(IF(COUNTBLANK('BPI+'!AX8)=1,0,IF(COUNTIF(qwqlINIcol,'BPI+'!AX8)=0,0.1,IF(INDEX(sorCol,MATCH(INDEX(valCol,MATCH('BPI+'!AW8,INIcol,0)),bpiTeams,0))&gt;=40,INDEX(sorCol,MATCH(INDEX(valCol,MATCH('BPI+'!AW8,INIcol,0)),bpiTeams,0))*-1/40+2,(INDEX(sorCol,MATCH(INDEX(valCol,MATCH('BPI+'!AW8,INIcol,0)),bpiTeams,0))*(-1)+40)/325+1))),0)</f>
        <v>1.0092307692307692</v>
      </c>
      <c r="AB8" s="358">
        <f>IFERROR(IF(COUNTBLANK('BPI+'!AY8)=1,0,IF(COUNTIF(qwqlINIcol,'BPI+'!AY8)=0,0.1,IF(INDEX(sorCol,MATCH(INDEX(valCol,MATCH('BPI+'!AX8,INIcol,0)),bpiTeams,0))&gt;=40,INDEX(sorCol,MATCH(INDEX(valCol,MATCH('BPI+'!AX8,INIcol,0)),bpiTeams,0))*-1/40+2,(INDEX(sorCol,MATCH(INDEX(valCol,MATCH('BPI+'!AX8,INIcol,0)),bpiTeams,0))*(-1)+40)/325+1))),0)</f>
        <v>1.003076923076923</v>
      </c>
      <c r="AC8" s="358">
        <f>IFERROR(IF(COUNTBLANK('BPI+'!AZ8)=1,0,IF(COUNTIF(qwqlINIcol,'BPI+'!AZ8)=0,0.1,IF(INDEX(sorCol,MATCH(INDEX(valCol,MATCH('BPI+'!AY8,INIcol,0)),bpiTeams,0))&gt;=40,INDEX(sorCol,MATCH(INDEX(valCol,MATCH('BPI+'!AY8,INIcol,0)),bpiTeams,0))*-1/40+2,(INDEX(sorCol,MATCH(INDEX(valCol,MATCH('BPI+'!AY8,INIcol,0)),bpiTeams,0))*(-1)+40)/325+1))),0)</f>
        <v>0</v>
      </c>
      <c r="AD8" s="358">
        <f>IFERROR(IF(COUNTBLANK('BPI+'!BA8)=1,0,IF(COUNTIF(qwqlINIcol,'BPI+'!BA8)=0,0.1,IF(INDEX(sorCol,MATCH(INDEX(valCol,MATCH('BPI+'!AZ8,INIcol,0)),bpiTeams,0))&gt;=40,INDEX(sorCol,MATCH(INDEX(valCol,MATCH('BPI+'!AZ8,INIcol,0)),bpiTeams,0))*-1/40+2,(INDEX(sorCol,MATCH(INDEX(valCol,MATCH('BPI+'!AZ8,INIcol,0)),bpiTeams,0))*(-1)+40)/325+1))),0)</f>
        <v>0</v>
      </c>
      <c r="AE8" s="358">
        <f>IFERROR(IF(COUNTBLANK('BPI+'!BB8)=1,0,IF(COUNTIF(qwqlINIcol,'BPI+'!BB8)=0,0.1,IF(INDEX(sorCol,MATCH(INDEX(valCol,MATCH('BPI+'!BA8,INIcol,0)),bpiTeams,0))&gt;=40,INDEX(sorCol,MATCH(INDEX(valCol,MATCH('BPI+'!BA8,INIcol,0)),bpiTeams,0))*-1/40+2,(INDEX(sorCol,MATCH(INDEX(valCol,MATCH('BPI+'!BA8,INIcol,0)),bpiTeams,0))*(-1)+40)/325+1))),0)</f>
        <v>0</v>
      </c>
      <c r="AF8" s="358">
        <f>IFERROR(IF(COUNTBLANK('BPI+'!BC8)=1,0,IF(COUNTIF(qwqlINIcol,'BPI+'!BC8)=0,0.1,IF(INDEX(sorCol,MATCH(INDEX(valCol,MATCH('BPI+'!BB8,INIcol,0)),bpiTeams,0))&gt;=40,INDEX(sorCol,MATCH(INDEX(valCol,MATCH('BPI+'!BB8,INIcol,0)),bpiTeams,0))*-1/40+2,(INDEX(sorCol,MATCH(INDEX(valCol,MATCH('BPI+'!BB8,INIcol,0)),bpiTeams,0))*(-1)+40)/325+1))),0)</f>
        <v>0</v>
      </c>
      <c r="AG8" s="358">
        <f>IFERROR(IF(COUNTBLANK('BPI+'!BD8)=1,0,IF(COUNTIF(qwqlINIcol,'BPI+'!BD8)=0,0.1,IF(INDEX(sorCol,MATCH(INDEX(valCol,MATCH('BPI+'!BC8,INIcol,0)),bpiTeams,0))&gt;=40,INDEX(sorCol,MATCH(INDEX(valCol,MATCH('BPI+'!BC8,INIcol,0)),bpiTeams,0))*-1/40+2,(INDEX(sorCol,MATCH(INDEX(valCol,MATCH('BPI+'!BC8,INIcol,0)),bpiTeams,0))*(-1)+40)/325+1))),0)</f>
        <v>0</v>
      </c>
      <c r="AH8" s="358">
        <f>IFERROR(IF(COUNTBLANK('BPI+'!BE8)=1,0,IF(COUNTIF(qwqlINIcol,'BPI+'!BE8)=0,0.1,IF(INDEX(sorCol,MATCH(INDEX(valCol,MATCH('BPI+'!BD8,INIcol,0)),bpiTeams,0))&gt;=40,INDEX(sorCol,MATCH(INDEX(valCol,MATCH('BPI+'!BD8,INIcol,0)),bpiTeams,0))*-1/40+2,(INDEX(sorCol,MATCH(INDEX(valCol,MATCH('BPI+'!BD8,INIcol,0)),bpiTeams,0))*(-1)+40)/325+1))),0)</f>
        <v>0</v>
      </c>
      <c r="AI8" s="358">
        <f>IFERROR(IF(COUNTBLANK('BPI+'!BF8)=1,0,IF(COUNTIF(qwqlINIcol,'BPI+'!BF8)=0,0.1,IF(INDEX(sorCol,MATCH(INDEX(valCol,MATCH('BPI+'!BE8,INIcol,0)),bpiTeams,0))&gt;=40,INDEX(sorCol,MATCH(INDEX(valCol,MATCH('BPI+'!BE8,INIcol,0)),bpiTeams,0))*-1/40+2,(INDEX(sorCol,MATCH(INDEX(valCol,MATCH('BPI+'!BE8,INIcol,0)),bpiTeams,0))*(-1)+40)/325+1))),0)</f>
        <v>0</v>
      </c>
      <c r="AJ8" s="358">
        <f>IFERROR(IF(COUNTBLANK('BPI+'!BG8)=1,0,IF(COUNTIF(qwqlINIcol,'BPI+'!BG8)=0,0.1,IF(INDEX(sorCol,MATCH(INDEX(valCol,MATCH('BPI+'!BF8,INIcol,0)),bpiTeams,0))&gt;=40,INDEX(sorCol,MATCH(INDEX(valCol,MATCH('BPI+'!BF8,INIcol,0)),bpiTeams,0))*-1/40+2,(INDEX(sorCol,MATCH(INDEX(valCol,MATCH('BPI+'!BF8,INIcol,0)),bpiTeams,0))*(-1)+40)/325+1))),0)</f>
        <v>0</v>
      </c>
      <c r="AK8" s="358">
        <f>IFERROR(IF(COUNTBLANK('BPI+'!BH8)=1,0,IF(COUNTIF(qwqlINIcol,'BPI+'!BH8)=0,0.1,IF(INDEX(sorCol,MATCH(INDEX(valCol,MATCH('BPI+'!BG8,INIcol,0)),bpiTeams,0))&gt;=40,INDEX(sorCol,MATCH(INDEX(valCol,MATCH('BPI+'!BG8,INIcol,0)),bpiTeams,0))*-1/40+2,(INDEX(sorCol,MATCH(INDEX(valCol,MATCH('BPI+'!BG8,INIcol,0)),bpiTeams,0))*(-1)+40)/325+1))),0)</f>
        <v>0</v>
      </c>
      <c r="AL8" s="358">
        <f>IFERROR(IF(COUNTBLANK('BPI+'!BI8)=1,0,IF(COUNTIF(qwqlINIcol,'BPI+'!BI8)=0,0.1,IF(INDEX(sorCol,MATCH(INDEX(valCol,MATCH('BPI+'!BH8,INIcol,0)),bpiTeams,0))&gt;=40,INDEX(sorCol,MATCH(INDEX(valCol,MATCH('BPI+'!BH8,INIcol,0)),bpiTeams,0))*-1/40+2,(INDEX(sorCol,MATCH(INDEX(valCol,MATCH('BPI+'!BH8,INIcol,0)),bpiTeams,0))*(-1)+40)/325+1))),0)</f>
        <v>0</v>
      </c>
      <c r="AM8" s="358">
        <f>IFERROR(IF(COUNTBLANK('BPI+'!BJ8)=1,0,IF(COUNTIF(qwqlINIcol,'BPI+'!BJ8)=0,0.1,IF(INDEX(sorCol,MATCH(INDEX(valCol,MATCH('BPI+'!BI8,INIcol,0)),bpiTeams,0))&gt;=40,INDEX(sorCol,MATCH(INDEX(valCol,MATCH('BPI+'!BI8,INIcol,0)),bpiTeams,0))*-1/40+2,(INDEX(sorCol,MATCH(INDEX(valCol,MATCH('BPI+'!BI8,INIcol,0)),bpiTeams,0))*(-1)+40)/325+1))),0)</f>
        <v>0</v>
      </c>
      <c r="AN8" s="358">
        <f>IFERROR(IF(COUNTBLANK('BPI+'!BK8)=1,0,IF(COUNTIF(qwqlINIcol,'BPI+'!BK8)=0,0.1,IF(INDEX(sorCol,MATCH(INDEX(valCol,MATCH('BPI+'!BJ8,INIcol,0)),bpiTeams,0))&gt;=40,INDEX(sorCol,MATCH(INDEX(valCol,MATCH('BPI+'!BJ8,INIcol,0)),bpiTeams,0))*-1/40+2,(INDEX(sorCol,MATCH(INDEX(valCol,MATCH('BPI+'!BJ8,INIcol,0)),bpiTeams,0))*(-1)+40)/325+1))),0)</f>
        <v>0</v>
      </c>
      <c r="AO8" s="358">
        <f>IFERROR(IF(COUNTBLANK('BPI+'!BL8)=1,0,IF(COUNTIF(qwqlINIcol,'BPI+'!BL8)=0,0.1,IF(INDEX(sorCol,MATCH(INDEX(valCol,MATCH('BPI+'!BK8,INIcol,0)),bpiTeams,0))&gt;=40,INDEX(sorCol,MATCH(INDEX(valCol,MATCH('BPI+'!BK8,INIcol,0)),bpiTeams,0))*-1/40+2,(INDEX(sorCol,MATCH(INDEX(valCol,MATCH('BPI+'!BK8,INIcol,0)),bpiTeams,0))*(-1)+40)/325+1))),0)</f>
        <v>0</v>
      </c>
      <c r="AP8" s="366">
        <f>IF(COUNTBLANK('BPI+'!BL8)=1,0,IF(COUNTIF(qwqlINIcol,'BPI+'!BL8)=0,-1.5,IF(INDEX(sorCol,MATCH(INDEX(valCol,MATCH('BPI+'!BL8,INIcol,0)),bpiTeams,0))&gt;=80,-1.5,IF(INDEX(sorCol,MATCH(INDEX(valCol,MATCH('BPI+'!BL8,INIcol,0)),bpiTeams,0))&gt;=41,-1 - (INDEX(sorCol,MATCH(INDEX(valCol,MATCH('BPI+'!BL8,INIcol,0)),bpiTeams,0)) - 41) * (0.5/39),(INDEX(sorCol,MATCH(INDEX(valCol,MATCH('BPI+'!BL8,INIcol,0)),bpiTeams,0)) + 40)/325 - 2))))</f>
        <v>-1.8215384615384616</v>
      </c>
      <c r="AQ8" s="366">
        <f>IF(COUNTBLANK('BPI+'!BM8)=1,0,IF(COUNTIF(qwqlINIcol,'BPI+'!BM8)=0,-1.5,IF(INDEX(sorCol,MATCH(INDEX(valCol,MATCH('BPI+'!BM8,INIcol,0)),bpiTeams,0))&gt;=80,-1.5,IF(INDEX(sorCol,MATCH(INDEX(valCol,MATCH('BPI+'!BM8,INIcol,0)),bpiTeams,0))&gt;=41,-1 - (INDEX(sorCol,MATCH(INDEX(valCol,MATCH('BPI+'!BM8,INIcol,0)),bpiTeams,0)) - 41) * (0.5/39),(INDEX(sorCol,MATCH(INDEX(valCol,MATCH('BPI+'!BM8,INIcol,0)),bpiTeams,0)) + 40)/325 - 2))))</f>
        <v>-1.7692307692307692</v>
      </c>
      <c r="AR8" s="366">
        <f>IF(COUNTBLANK('BPI+'!BN8)=1,0,IF(COUNTIF(qwqlINIcol,'BPI+'!BN8)=0,-1.5,IF(INDEX(sorCol,MATCH(INDEX(valCol,MATCH('BPI+'!BN8,INIcol,0)),bpiTeams,0))&gt;=80,-1.5,IF(INDEX(sorCol,MATCH(INDEX(valCol,MATCH('BPI+'!BN8,INIcol,0)),bpiTeams,0))&gt;=41,-1 - (INDEX(sorCol,MATCH(INDEX(valCol,MATCH('BPI+'!BN8,INIcol,0)),bpiTeams,0)) - 41) * (0.5/39),(INDEX(sorCol,MATCH(INDEX(valCol,MATCH('BPI+'!BN8,INIcol,0)),bpiTeams,0)) + 40)/325 - 2))))</f>
        <v>-1.3461538461538463</v>
      </c>
      <c r="AS8" s="366">
        <f>IF(COUNTBLANK('BPI+'!BO8)=1,0,IF(COUNTIF(qwqlINIcol,'BPI+'!BO8)=0,-1.5,IF(INDEX(sorCol,MATCH(INDEX(valCol,MATCH('BPI+'!BO8,INIcol,0)),bpiTeams,0))&gt;=80,-1.5,IF(INDEX(sorCol,MATCH(INDEX(valCol,MATCH('BPI+'!BO8,INIcol,0)),bpiTeams,0))&gt;=41,-1 - (INDEX(sorCol,MATCH(INDEX(valCol,MATCH('BPI+'!BO8,INIcol,0)),bpiTeams,0)) - 41) * (0.5/39),(INDEX(sorCol,MATCH(INDEX(valCol,MATCH('BPI+'!BO8,INIcol,0)),bpiTeams,0)) + 40)/325 - 2))))</f>
        <v>0</v>
      </c>
      <c r="AT8" s="366">
        <f>IF(COUNTBLANK('BPI+'!BP8)=1,0,IF(COUNTIF(qwqlINIcol,'BPI+'!BP8)=0,-1.5,IF(INDEX(sorCol,MATCH(INDEX(valCol,MATCH('BPI+'!BP8,INIcol,0)),bpiTeams,0))&gt;=80,-1.5,IF(INDEX(sorCol,MATCH(INDEX(valCol,MATCH('BPI+'!BP8,INIcol,0)),bpiTeams,0))&gt;=41,-1 - (INDEX(sorCol,MATCH(INDEX(valCol,MATCH('BPI+'!BP8,INIcol,0)),bpiTeams,0)) - 41) * (0.5/39),(INDEX(sorCol,MATCH(INDEX(valCol,MATCH('BPI+'!BP8,INIcol,0)),bpiTeams,0)) + 40)/325 - 2))))</f>
        <v>0</v>
      </c>
      <c r="AU8" s="366">
        <f>IF(COUNTBLANK('BPI+'!BQ8)=1,0,IF(COUNTIF(qwqlINIcol,'BPI+'!BQ8)=0,-1.5,IF(INDEX(sorCol,MATCH(INDEX(valCol,MATCH('BPI+'!BQ8,INIcol,0)),bpiTeams,0))&gt;=80,-1.5,IF(INDEX(sorCol,MATCH(INDEX(valCol,MATCH('BPI+'!BQ8,INIcol,0)),bpiTeams,0))&gt;=41,-1 - (INDEX(sorCol,MATCH(INDEX(valCol,MATCH('BPI+'!BQ8,INIcol,0)),bpiTeams,0)) - 41) * (0.5/39),(INDEX(sorCol,MATCH(INDEX(valCol,MATCH('BPI+'!BQ8,INIcol,0)),bpiTeams,0)) + 40)/325 - 2))))</f>
        <v>0</v>
      </c>
      <c r="AV8" s="366">
        <f>IF(COUNTBLANK('BPI+'!BR8)=1,0,IF(COUNTIF(qwqlINIcol,'BPI+'!BR8)=0,-1.5,IF(INDEX(sorCol,MATCH(INDEX(valCol,MATCH('BPI+'!BR8,INIcol,0)),bpiTeams,0))&gt;=80,-1.5,IF(INDEX(sorCol,MATCH(INDEX(valCol,MATCH('BPI+'!BR8,INIcol,0)),bpiTeams,0))&gt;=41,-1 - (INDEX(sorCol,MATCH(INDEX(valCol,MATCH('BPI+'!BR8,INIcol,0)),bpiTeams,0)) - 41) * (0.5/39),(INDEX(sorCol,MATCH(INDEX(valCol,MATCH('BPI+'!BR8,INIcol,0)),bpiTeams,0)) + 40)/325 - 2))))</f>
        <v>0</v>
      </c>
      <c r="AW8" s="366">
        <f>IF(COUNTBLANK('BPI+'!BS8)=1,0,IF(COUNTIF(qwqlINIcol,'BPI+'!BS8)=0,-1.5,IF(INDEX(sorCol,MATCH(INDEX(valCol,MATCH('BPI+'!BS8,INIcol,0)),bpiTeams,0))&gt;=80,-1.5,IF(INDEX(sorCol,MATCH(INDEX(valCol,MATCH('BPI+'!BS8,INIcol,0)),bpiTeams,0))&gt;=41,-1 - (INDEX(sorCol,MATCH(INDEX(valCol,MATCH('BPI+'!BS8,INIcol,0)),bpiTeams,0)) - 41) * (0.5/39),(INDEX(sorCol,MATCH(INDEX(valCol,MATCH('BPI+'!BS8,INIcol,0)),bpiTeams,0)) + 40)/325 - 2))))</f>
        <v>0</v>
      </c>
      <c r="AX8" s="366">
        <f>IF(COUNTBLANK('BPI+'!BT8)=1,0,IF(COUNTIF(qwqlINIcol,'BPI+'!BT8)=0,-1.5,IF(INDEX(sorCol,MATCH(INDEX(valCol,MATCH('BPI+'!BT8,INIcol,0)),bpiTeams,0))&gt;=80,-1.5,IF(INDEX(sorCol,MATCH(INDEX(valCol,MATCH('BPI+'!BT8,INIcol,0)),bpiTeams,0))&gt;=41,-1 - (INDEX(sorCol,MATCH(INDEX(valCol,MATCH('BPI+'!BT8,INIcol,0)),bpiTeams,0)) - 41) * (0.5/39),(INDEX(sorCol,MATCH(INDEX(valCol,MATCH('BPI+'!BT8,INIcol,0)),bpiTeams,0)) + 40)/325 - 2))))</f>
        <v>0</v>
      </c>
      <c r="AY8" s="366">
        <f>IF(COUNTBLANK('BPI+'!BU8)=1,0,IF(COUNTIF(qwqlINIcol,'BPI+'!BU8)=0,-1.5,IF(INDEX(sorCol,MATCH(INDEX(valCol,MATCH('BPI+'!BU8,INIcol,0)),bpiTeams,0))&gt;=80,-1.5,IF(INDEX(sorCol,MATCH(INDEX(valCol,MATCH('BPI+'!BU8,INIcol,0)),bpiTeams,0))&gt;=41,-1 - (INDEX(sorCol,MATCH(INDEX(valCol,MATCH('BPI+'!BU8,INIcol,0)),bpiTeams,0)) - 41) * (0.5/39),(INDEX(sorCol,MATCH(INDEX(valCol,MATCH('BPI+'!BU8,INIcol,0)),bpiTeams,0)) + 40)/325 - 2))))</f>
        <v>0</v>
      </c>
      <c r="AZ8" s="366">
        <f>IF(COUNTBLANK('BPI+'!BV8)=1,0,IF(COUNTIF(qwqlINIcol,'BPI+'!BV8)=0,-1.5,IF(INDEX(sorCol,MATCH(INDEX(valCol,MATCH('BPI+'!BV8,INIcol,0)),bpiTeams,0))&gt;=80,-1.5,IF(INDEX(sorCol,MATCH(INDEX(valCol,MATCH('BPI+'!BV8,INIcol,0)),bpiTeams,0))&gt;=41,-1 - (INDEX(sorCol,MATCH(INDEX(valCol,MATCH('BPI+'!BV8,INIcol,0)),bpiTeams,0)) - 41) * (0.5/39),(INDEX(sorCol,MATCH(INDEX(valCol,MATCH('BPI+'!BV8,INIcol,0)),bpiTeams,0)) + 40)/325 - 2))))</f>
        <v>0</v>
      </c>
      <c r="BA8" s="366">
        <f>IF(COUNTBLANK('BPI+'!BW8)=1,0,IF(COUNTIF(qwqlINIcol,'BPI+'!BW8)=0,-1.5,IF(INDEX(sorCol,MATCH(INDEX(valCol,MATCH('BPI+'!BW8,INIcol,0)),bpiTeams,0))&gt;=80,-1.5,IF(INDEX(sorCol,MATCH(INDEX(valCol,MATCH('BPI+'!BW8,INIcol,0)),bpiTeams,0))&gt;=41,-1 - (INDEX(sorCol,MATCH(INDEX(valCol,MATCH('BPI+'!BW8,INIcol,0)),bpiTeams,0)) - 41) * (0.5/39),(INDEX(sorCol,MATCH(INDEX(valCol,MATCH('BPI+'!BW8,INIcol,0)),bpiTeams,0)) + 40)/325 - 2))))</f>
        <v>0</v>
      </c>
      <c r="BB8" s="366">
        <f>IF(COUNTBLANK('BPI+'!BX8)=1,0,IF(COUNTIF(qwqlINIcol,'BPI+'!BX8)=0,-1.5,IF(INDEX(sorCol,MATCH(INDEX(valCol,MATCH('BPI+'!BX8,INIcol,0)),bpiTeams,0))&gt;=80,-1.5,IF(INDEX(sorCol,MATCH(INDEX(valCol,MATCH('BPI+'!BX8,INIcol,0)),bpiTeams,0))&gt;=41,-1 - (INDEX(sorCol,MATCH(INDEX(valCol,MATCH('BPI+'!BX8,INIcol,0)),bpiTeams,0)) - 41) * (0.5/39),(INDEX(sorCol,MATCH(INDEX(valCol,MATCH('BPI+'!BX8,INIcol,0)),bpiTeams,0)) + 40)/325 - 2))))</f>
        <v>0</v>
      </c>
      <c r="BC8" s="374">
        <f>IF(COUNTBLANK('BPI+'!BY8)=0,-1.6,0)</f>
        <v>0</v>
      </c>
      <c r="BD8" s="374">
        <f>IF(COUNTBLANK('BPI+'!BZ8)=0,-1.6,0)</f>
        <v>0</v>
      </c>
      <c r="BE8" s="374">
        <f>IF(COUNTBLANK('BPI+'!CA8)=0,-1.6,0)</f>
        <v>0</v>
      </c>
      <c r="BF8" s="374">
        <f>IF(COUNTBLANK('BPI+'!CB8)=0,-1.6,0)</f>
        <v>0</v>
      </c>
      <c r="BG8" s="374">
        <f>IF(COUNTBLANK('BPI+'!CC8)=0,-1.6,0)</f>
        <v>0</v>
      </c>
      <c r="BH8" s="374">
        <f>IF(COUNTBLANK('BPI+'!CD8)=0,-1.6,0)</f>
        <v>0</v>
      </c>
      <c r="BI8" s="374">
        <f>IF(COUNTBLANK('BPI+'!CE8)=0,-1.6,0)</f>
        <v>0</v>
      </c>
      <c r="BJ8" s="374">
        <f>IF(COUNTBLANK('BPI+'!CF8)=0,-1.6,0)</f>
        <v>0</v>
      </c>
      <c r="BK8" s="374">
        <f>IF(COUNTBLANK('BPI+'!CG8)=0,-1.6,0)</f>
        <v>0</v>
      </c>
      <c r="BL8" s="374">
        <f>IF(COUNTBLANK('BPI+'!CH8)=0,-1.6,0)</f>
        <v>0</v>
      </c>
      <c r="BM8" s="374">
        <f>IF(COUNTBLANK('BPI+'!CI8)=0,-1.6,0)</f>
        <v>0</v>
      </c>
      <c r="BN8" s="374">
        <f>IF(COUNTBLANK('BPI+'!CJ8)=0,-1.6,0)</f>
        <v>0</v>
      </c>
      <c r="BO8" s="374">
        <f>IF(COUNTBLANK('BPI+'!CK8)=0,-1.6,0)</f>
        <v>0</v>
      </c>
      <c r="BP8" s="374">
        <f>IF(COUNTBLANK('BPI+'!CL8)=0,-1.6,0)</f>
        <v>0</v>
      </c>
      <c r="BQ8" s="374">
        <f>IF(COUNTBLANK('BPI+'!CM8)=0,-1.6,0)</f>
        <v>0</v>
      </c>
      <c r="BR8" s="374">
        <f>IF(COUNTBLANK('BPI+'!CN8)=0,-1.6,0)</f>
        <v>0</v>
      </c>
      <c r="BS8" s="374">
        <f>IF(COUNTBLANK('BPI+'!CO8)=0,-1.6,0)</f>
        <v>0</v>
      </c>
      <c r="BT8">
        <f t="shared" si="4"/>
        <v>4.1253846153846148</v>
      </c>
    </row>
    <row r="9" spans="1:72" x14ac:dyDescent="0.3">
      <c r="A9" t="str">
        <f t="shared" si="0"/>
        <v>Purdue</v>
      </c>
      <c r="B9" t="str">
        <f t="shared" si="3"/>
        <v>PUR</v>
      </c>
      <c r="C9" s="358">
        <f>IF(
  COUNTBLANK('BPI+'!Y9)=1,
  0,
  IFERROR(
    IF(
      INDEX(sorCol,MATCH(INDEX(valCol,MATCH('BPI+'!Y9,INIcol,0)),bpiTeams,0))&lt;=40,
      2-INDEX(sorCol,MATCH(INDEX(valCol,MATCH('BPI+'!Y9,INIcol,0)),bpiTeams,0))/40,
      IF(
        INDEX(sorCol,MATCH(INDEX(valCol,MATCH('BPI+'!Y9,INIcol,0)),bpiTeams,0))&lt;=100,
        1-0.9*(INDEX(sorCol,MATCH(INDEX(valCol,MATCH('BPI+'!Y9,INIcol,0)),bpiTeams,0))-40)/60,
        0.1
      )
    ),
    0.1
  )
)</f>
        <v>1.625</v>
      </c>
      <c r="D9" s="358">
        <f>IF(
  COUNTBLANK('BPI+'!Z9)=1,
  0,
  IFERROR(
    IF(
      INDEX(sorCol,MATCH(INDEX(valCol,MATCH('BPI+'!Z9,INIcol,0)),bpiTeams,0))&lt;=40,
      2-INDEX(sorCol,MATCH(INDEX(valCol,MATCH('BPI+'!Z9,INIcol,0)),bpiTeams,0))/40,
      IF(
        INDEX(sorCol,MATCH(INDEX(valCol,MATCH('BPI+'!Z9,INIcol,0)),bpiTeams,0))&lt;=100,
        1-0.9*(INDEX(sorCol,MATCH(INDEX(valCol,MATCH('BPI+'!Z9,INIcol,0)),bpiTeams,0))-40)/60,
        0.1
      )
    ),
    0.1
  )
)</f>
        <v>1.5</v>
      </c>
      <c r="E9" s="358">
        <f>IF(
  COUNTBLANK('BPI+'!AA9)=1,
  0,
  IFERROR(
    IF(
      INDEX(sorCol,MATCH(INDEX(valCol,MATCH('BPI+'!AA9,INIcol,0)),bpiTeams,0))&lt;=40,
      2-INDEX(sorCol,MATCH(INDEX(valCol,MATCH('BPI+'!AA9,INIcol,0)),bpiTeams,0))/40,
      IF(
        INDEX(sorCol,MATCH(INDEX(valCol,MATCH('BPI+'!AA9,INIcol,0)),bpiTeams,0))&lt;=100,
        1-0.9*(INDEX(sorCol,MATCH(INDEX(valCol,MATCH('BPI+'!AA9,INIcol,0)),bpiTeams,0))-40)/60,
        0.1
      )
    ),
    0.1
  )
)</f>
        <v>0.95499999999999996</v>
      </c>
      <c r="F9" s="358">
        <f>IF(
  COUNTBLANK('BPI+'!AB9)=1,
  0,
  IFERROR(
    IF(
      INDEX(sorCol,MATCH(INDEX(valCol,MATCH('BPI+'!AB9,INIcol,0)),bpiTeams,0))&lt;=40,
      2-INDEX(sorCol,MATCH(INDEX(valCol,MATCH('BPI+'!AB9,INIcol,0)),bpiTeams,0))/40,
      IF(
        INDEX(sorCol,MATCH(INDEX(valCol,MATCH('BPI+'!AB9,INIcol,0)),bpiTeams,0))&lt;=100,
        1-0.9*(INDEX(sorCol,MATCH(INDEX(valCol,MATCH('BPI+'!AB9,INIcol,0)),bpiTeams,0))-40)/60,
        0.1
      )
    ),
    0.1
  )
)</f>
        <v>1.7749999999999999</v>
      </c>
      <c r="G9" s="358">
        <f>IF(
  COUNTBLANK('BPI+'!AC9)=1,
  0,
  IFERROR(
    IF(
      INDEX(sorCol,MATCH(INDEX(valCol,MATCH('BPI+'!AC9,INIcol,0)),bpiTeams,0))&lt;=40,
      2-INDEX(sorCol,MATCH(INDEX(valCol,MATCH('BPI+'!AC9,INIcol,0)),bpiTeams,0))/40,
      IF(
        INDEX(sorCol,MATCH(INDEX(valCol,MATCH('BPI+'!AC9,INIcol,0)),bpiTeams,0))&lt;=100,
        1-0.9*(INDEX(sorCol,MATCH(INDEX(valCol,MATCH('BPI+'!AC9,INIcol,0)),bpiTeams,0))-40)/60,
        0.1
      )
    ),
    0.1
  )
)</f>
        <v>1.7749999999999999</v>
      </c>
      <c r="H9" s="358">
        <f>IF(
  COUNTBLANK('BPI+'!AD9)=1,
  0,
  IFERROR(
    IF(
      INDEX(sorCol,MATCH(INDEX(valCol,MATCH('BPI+'!AD9,INIcol,0)),bpiTeams,0))&lt;=40,
      2-INDEX(sorCol,MATCH(INDEX(valCol,MATCH('BPI+'!AD9,INIcol,0)),bpiTeams,0))/40,
      IF(
        INDEX(sorCol,MATCH(INDEX(valCol,MATCH('BPI+'!AD9,INIcol,0)),bpiTeams,0))&lt;=100,
        1-0.9*(INDEX(sorCol,MATCH(INDEX(valCol,MATCH('BPI+'!AD9,INIcol,0)),bpiTeams,0))-40)/60,
        0.1
      )
    ),
    0.1
  )
)</f>
        <v>1.95</v>
      </c>
      <c r="I9" s="358">
        <f>IF(
  COUNTBLANK('BPI+'!AE9)=1,
  0,
  IFERROR(
    IF(
      INDEX(sorCol,MATCH(INDEX(valCol,MATCH('BPI+'!AE9,INIcol,0)),bpiTeams,0))&lt;=40,
      2-INDEX(sorCol,MATCH(INDEX(valCol,MATCH('BPI+'!AE9,INIcol,0)),bpiTeams,0))/40,
      IF(
        INDEX(sorCol,MATCH(INDEX(valCol,MATCH('BPI+'!AE9,INIcol,0)),bpiTeams,0))&lt;=100,
        1-0.9*(INDEX(sorCol,MATCH(INDEX(valCol,MATCH('BPI+'!AE9,INIcol,0)),bpiTeams,0))-40)/60,
        0.1
      )
    ),
    0.1
  )
)</f>
        <v>0</v>
      </c>
      <c r="J9" s="358">
        <f>IF(
  COUNTBLANK('BPI+'!AF9)=1,
  0,
  IFERROR(
    IF(
      INDEX(sorCol,MATCH(INDEX(valCol,MATCH('BPI+'!AF9,INIcol,0)),bpiTeams,0))&lt;=40,
      2-INDEX(sorCol,MATCH(INDEX(valCol,MATCH('BPI+'!AF9,INIcol,0)),bpiTeams,0))/40,
      IF(
        INDEX(sorCol,MATCH(INDEX(valCol,MATCH('BPI+'!AF9,INIcol,0)),bpiTeams,0))&lt;=100,
        1-0.9*(INDEX(sorCol,MATCH(INDEX(valCol,MATCH('BPI+'!AF9,INIcol,0)),bpiTeams,0))-40)/60,
        0.1
      )
    ),
    0.1
  )
)</f>
        <v>0</v>
      </c>
      <c r="K9" s="358">
        <f>IF(
  COUNTBLANK('BPI+'!AG9)=1,
  0,
  IFERROR(
    IF(
      INDEX(sorCol,MATCH(INDEX(valCol,MATCH('BPI+'!AG9,INIcol,0)),bpiTeams,0))&lt;=40,
      2-INDEX(sorCol,MATCH(INDEX(valCol,MATCH('BPI+'!AG9,INIcol,0)),bpiTeams,0))/40,
      IF(
        INDEX(sorCol,MATCH(INDEX(valCol,MATCH('BPI+'!AG9,INIcol,0)),bpiTeams,0))&lt;=100,
        1-0.9*(INDEX(sorCol,MATCH(INDEX(valCol,MATCH('BPI+'!AG9,INIcol,0)),bpiTeams,0))-40)/60,
        0.1
      )
    ),
    0.1
  )
)</f>
        <v>0</v>
      </c>
      <c r="L9" s="358">
        <f>IF(
  COUNTBLANK('BPI+'!AH9)=1,
  0,
  IFERROR(
    IF(
      INDEX(sorCol,MATCH(INDEX(valCol,MATCH('BPI+'!AH9,INIcol,0)),bpiTeams,0))&lt;=40,
      2-INDEX(sorCol,MATCH(INDEX(valCol,MATCH('BPI+'!AH9,INIcol,0)),bpiTeams,0))/40,
      IF(
        INDEX(sorCol,MATCH(INDEX(valCol,MATCH('BPI+'!AH9,INIcol,0)),bpiTeams,0))&lt;=100,
        1-0.9*(INDEX(sorCol,MATCH(INDEX(valCol,MATCH('BPI+'!AH9,INIcol,0)),bpiTeams,0))-40)/60,
        0.1
      )
    ),
    0.1
  )
)</f>
        <v>0</v>
      </c>
      <c r="M9" s="358">
        <f>IF(
  COUNTBLANK('BPI+'!AI9)=1,
  0,
  IFERROR(
    IF(
      INDEX(sorCol,MATCH(INDEX(valCol,MATCH('BPI+'!AI9,INIcol,0)),bpiTeams,0))&lt;=40,
      2-INDEX(sorCol,MATCH(INDEX(valCol,MATCH('BPI+'!AI9,INIcol,0)),bpiTeams,0))/40,
      IF(
        INDEX(sorCol,MATCH(INDEX(valCol,MATCH('BPI+'!AI9,INIcol,0)),bpiTeams,0))&lt;=100,
        1-0.9*(INDEX(sorCol,MATCH(INDEX(valCol,MATCH('BPI+'!AI9,INIcol,0)),bpiTeams,0))-40)/60,
        0.1
      )
    ),
    0.1
  )
)</f>
        <v>0</v>
      </c>
      <c r="N9" s="358">
        <f>IF(
  COUNTBLANK('BPI+'!AJ9)=1,
  0,
  IFERROR(
    IF(
      INDEX(sorCol,MATCH(INDEX(valCol,MATCH('BPI+'!AJ9,INIcol,0)),bpiTeams,0))&lt;=40,
      2-INDEX(sorCol,MATCH(INDEX(valCol,MATCH('BPI+'!AJ9,INIcol,0)),bpiTeams,0))/40,
      IF(
        INDEX(sorCol,MATCH(INDEX(valCol,MATCH('BPI+'!AJ9,INIcol,0)),bpiTeams,0))&lt;=100,
        1-0.9*(INDEX(sorCol,MATCH(INDEX(valCol,MATCH('BPI+'!AJ9,INIcol,0)),bpiTeams,0))-40)/60,
        0.1
      )
    ),
    0.1
  )
)</f>
        <v>0</v>
      </c>
      <c r="O9" s="366">
        <f>IF(
  COUNTBLANK('BPI+'!AK9)=1,
  0,
  IFERROR(
    IF(
      INDEX(sorCol, MATCH(INDEX(valCol, MATCH('BPI+'!AK9, INIcol, 0)), bpiTeams, 0)) &lt;= 40,
      -INDEX(sorCol, MATCH(INDEX(valCol, MATCH('BPI+'!AK9, INIcol, 0)), bpiTeams, 0))/40,
      IF(
        INDEX(sorCol, MATCH(INDEX(valCol, MATCH('BPI+'!AK9, INIcol, 0)), bpiTeams, 0)) &lt;= 100,
        -1 - (INDEX(sorCol, MATCH(INDEX(valCol, MATCH('BPI+'!AK9, INIcol, 0)), bpiTeams, 0)) - 40)/60,
        -2
      )
    ),
    -2
  )
)</f>
        <v>-0.35</v>
      </c>
      <c r="P9" s="366">
        <f>IF(
  COUNTBLANK('BPI+'!AL9)=1,
  0,
  IFERROR(
    IF(
      INDEX(sorCol, MATCH(INDEX(valCol, MATCH('BPI+'!AL9, INIcol, 0)), bpiTeams, 0)) &lt;= 40,
      -INDEX(sorCol, MATCH(INDEX(valCol, MATCH('BPI+'!AL9, INIcol, 0)), bpiTeams, 0))/40,
      IF(
        INDEX(sorCol, MATCH(INDEX(valCol, MATCH('BPI+'!AL9, INIcol, 0)), bpiTeams, 0)) &lt;= 100,
        -1 - (INDEX(sorCol, MATCH(INDEX(valCol, MATCH('BPI+'!AL9, INIcol, 0)), bpiTeams, 0)) - 40)/60,
        -2
      )
    ),
    -2
  )
)</f>
        <v>-0.42499999999999999</v>
      </c>
      <c r="Q9" s="366">
        <f>IF(
  COUNTBLANK('BPI+'!AM9)=1,
  0,
  IFERROR(
    IF(
      INDEX(sorCol, MATCH(INDEX(valCol, MATCH('BPI+'!AM9, INIcol, 0)), bpiTeams, 0)) &lt;= 40,
      -INDEX(sorCol, MATCH(INDEX(valCol, MATCH('BPI+'!AM9, INIcol, 0)), bpiTeams, 0))/40,
      IF(
        INDEX(sorCol, MATCH(INDEX(valCol, MATCH('BPI+'!AM9, INIcol, 0)), bpiTeams, 0)) &lt;= 100,
        -1 - (INDEX(sorCol, MATCH(INDEX(valCol, MATCH('BPI+'!AM9, INIcol, 0)), bpiTeams, 0)) - 40)/60,
        -2
      )
    ),
    -2
  )
)</f>
        <v>-0.05</v>
      </c>
      <c r="R9" s="366">
        <f>IF(
  COUNTBLANK('BPI+'!AN9)=1,
  0,
  IFERROR(
    IF(
      INDEX(sorCol, MATCH(INDEX(valCol, MATCH('BPI+'!AN9, INIcol, 0)), bpiTeams, 0)) &lt;= 40,
      -INDEX(sorCol, MATCH(INDEX(valCol, MATCH('BPI+'!AN9, INIcol, 0)), bpiTeams, 0))/40,
      IF(
        INDEX(sorCol, MATCH(INDEX(valCol, MATCH('BPI+'!AN9, INIcol, 0)), bpiTeams, 0)) &lt;= 100,
        -1 - (INDEX(sorCol, MATCH(INDEX(valCol, MATCH('BPI+'!AN9, INIcol, 0)), bpiTeams, 0)) - 40)/60,
        -2
      )
    ),
    -2
  )
)</f>
        <v>-0.32500000000000001</v>
      </c>
      <c r="S9" s="366">
        <f>IF(
  COUNTBLANK('BPI+'!AO9)=1,
  0,
  IFERROR(
    IF(
      INDEX(sorCol, MATCH(INDEX(valCol, MATCH('BPI+'!AO9, INIcol, 0)), bpiTeams, 0)) &lt;= 40,
      -INDEX(sorCol, MATCH(INDEX(valCol, MATCH('BPI+'!AO9, INIcol, 0)), bpiTeams, 0))/40,
      IF(
        INDEX(sorCol, MATCH(INDEX(valCol, MATCH('BPI+'!AO9, INIcol, 0)), bpiTeams, 0)) &lt;= 100,
        -1 - (INDEX(sorCol, MATCH(INDEX(valCol, MATCH('BPI+'!AO9, INIcol, 0)), bpiTeams, 0)) - 40)/60,
        -2
      )
    ),
    -2
  )
)</f>
        <v>0</v>
      </c>
      <c r="T9" s="366">
        <f>IF(
  COUNTBLANK('BPI+'!AP9)=1,
  0,
  IFERROR(
    IF(
      INDEX(sorCol, MATCH(INDEX(valCol, MATCH('BPI+'!AP9, INIcol, 0)), bpiTeams, 0)) &lt;= 40,
      -INDEX(sorCol, MATCH(INDEX(valCol, MATCH('BPI+'!AP9, INIcol, 0)), bpiTeams, 0))/40,
      IF(
        INDEX(sorCol, MATCH(INDEX(valCol, MATCH('BPI+'!AP9, INIcol, 0)), bpiTeams, 0)) &lt;= 100,
        -1 - (INDEX(sorCol, MATCH(INDEX(valCol, MATCH('BPI+'!AP9, INIcol, 0)), bpiTeams, 0)) - 40)/60,
        -2
      )
    ),
    -2
  )
)</f>
        <v>0</v>
      </c>
      <c r="U9" s="366">
        <f>IF(
  COUNTBLANK('BPI+'!AQ9)=1,
  0,
  IFERROR(
    IF(
      INDEX(sorCol, MATCH(INDEX(valCol, MATCH('BPI+'!AQ9, INIcol, 0)), bpiTeams, 0)) &lt;= 40,
      -INDEX(sorCol, MATCH(INDEX(valCol, MATCH('BPI+'!AQ9, INIcol, 0)), bpiTeams, 0))/40,
      IF(
        INDEX(sorCol, MATCH(INDEX(valCol, MATCH('BPI+'!AQ9, INIcol, 0)), bpiTeams, 0)) &lt;= 100,
        -1 - (INDEX(sorCol, MATCH(INDEX(valCol, MATCH('BPI+'!AQ9, INIcol, 0)), bpiTeams, 0)) - 40)/60,
        -2
      )
    ),
    -2
  )
)</f>
        <v>0</v>
      </c>
      <c r="V9" s="366">
        <f>IF(
  COUNTBLANK('BPI+'!AR9)=1,
  0,
  IFERROR(
    IF(
      INDEX(sorCol, MATCH(INDEX(valCol, MATCH('BPI+'!AR9, INIcol, 0)), bpiTeams, 0)) &lt;= 40,
      -INDEX(sorCol, MATCH(INDEX(valCol, MATCH('BPI+'!AR9, INIcol, 0)), bpiTeams, 0))/40,
      IF(
        INDEX(sorCol, MATCH(INDEX(valCol, MATCH('BPI+'!AR9, INIcol, 0)), bpiTeams, 0)) &lt;= 100,
        -1 - (INDEX(sorCol, MATCH(INDEX(valCol, MATCH('BPI+'!AR9, INIcol, 0)), bpiTeams, 0)) - 40)/60,
        -2
      )
    ),
    -2
  )
)</f>
        <v>0</v>
      </c>
      <c r="W9" s="366">
        <f>IF(
  COUNTBLANK('BPI+'!AS9)=1,
  0,
  IFERROR(
    IF(
      INDEX(sorCol, MATCH(INDEX(valCol, MATCH('BPI+'!AS9, INIcol, 0)), bpiTeams, 0)) &lt;= 40,
      -INDEX(sorCol, MATCH(INDEX(valCol, MATCH('BPI+'!AS9, INIcol, 0)), bpiTeams, 0))/40,
      IF(
        INDEX(sorCol, MATCH(INDEX(valCol, MATCH('BPI+'!AS9, INIcol, 0)), bpiTeams, 0)) &lt;= 100,
        -1 - (INDEX(sorCol, MATCH(INDEX(valCol, MATCH('BPI+'!AS9, INIcol, 0)), bpiTeams, 0)) - 40)/60,
        -2
      )
    ),
    -2
  )
)</f>
        <v>0</v>
      </c>
      <c r="X9" s="366">
        <f>IF(
  COUNTBLANK('BPI+'!AT9)=1,
  0,
  IFERROR(
    IF(
      INDEX(sorCol, MATCH(INDEX(valCol, MATCH('BPI+'!AT9, INIcol, 0)), bpiTeams, 0)) &lt;= 40,
      -INDEX(sorCol, MATCH(INDEX(valCol, MATCH('BPI+'!AT9, INIcol, 0)), bpiTeams, 0))/40,
      IF(
        INDEX(sorCol, MATCH(INDEX(valCol, MATCH('BPI+'!AT9, INIcol, 0)), bpiTeams, 0)) &lt;= 100,
        -1 - (INDEX(sorCol, MATCH(INDEX(valCol, MATCH('BPI+'!AT9, INIcol, 0)), bpiTeams, 0)) - 40)/60,
        -2
      )
    ),
    -2
  )
)</f>
        <v>0</v>
      </c>
      <c r="Y9" s="366">
        <f>IF(
  COUNTBLANK('BPI+'!AU9)=1,
  0,
  IFERROR(
    IF(
      INDEX(sorCol, MATCH(INDEX(valCol, MATCH('BPI+'!AU9, INIcol, 0)), bpiTeams, 0)) &lt;= 40,
      -INDEX(sorCol, MATCH(INDEX(valCol, MATCH('BPI+'!AU9, INIcol, 0)), bpiTeams, 0))/40,
      IF(
        INDEX(sorCol, MATCH(INDEX(valCol, MATCH('BPI+'!AU9, INIcol, 0)), bpiTeams, 0)) &lt;= 100,
        -1 - (INDEX(sorCol, MATCH(INDEX(valCol, MATCH('BPI+'!AU9, INIcol, 0)), bpiTeams, 0)) - 40)/60,
        -2
      )
    ),
    -2
  )
)</f>
        <v>0</v>
      </c>
      <c r="Z9" s="366">
        <f>IF(
  COUNTBLANK('BPI+'!AV9)=1,
  0,
  IFERROR(
    IF(
      INDEX(sorCol, MATCH(INDEX(valCol, MATCH('BPI+'!AV9, INIcol, 0)), bpiTeams, 0)) &lt;= 40,
      -INDEX(sorCol, MATCH(INDEX(valCol, MATCH('BPI+'!AV9, INIcol, 0)), bpiTeams, 0))/40,
      IF(
        INDEX(sorCol, MATCH(INDEX(valCol, MATCH('BPI+'!AV9, INIcol, 0)), bpiTeams, 0)) &lt;= 100,
        -1 - (INDEX(sorCol, MATCH(INDEX(valCol, MATCH('BPI+'!AV9, INIcol, 0)), bpiTeams, 0)) - 40)/60,
        -2
      )
    ),
    -2
  )
)</f>
        <v>0</v>
      </c>
      <c r="AA9" s="358">
        <f>IFERROR(IF(COUNTBLANK('BPI+'!AX9)=1,0,IF(COUNTIF(qwqlINIcol,'BPI+'!AX9)=0,0.1,IF(INDEX(sorCol,MATCH(INDEX(valCol,MATCH('BPI+'!AW9,INIcol,0)),bpiTeams,0))&gt;=40,INDEX(sorCol,MATCH(INDEX(valCol,MATCH('BPI+'!AW9,INIcol,0)),bpiTeams,0))*-1/40+2,(INDEX(sorCol,MATCH(INDEX(valCol,MATCH('BPI+'!AW9,INIcol,0)),bpiTeams,0))*(-1)+40)/325+1))),0)</f>
        <v>1.0646153846153845</v>
      </c>
      <c r="AB9" s="358">
        <f>IFERROR(IF(COUNTBLANK('BPI+'!AY9)=1,0,IF(COUNTIF(qwqlINIcol,'BPI+'!AY9)=0,0.1,IF(INDEX(sorCol,MATCH(INDEX(valCol,MATCH('BPI+'!AX9,INIcol,0)),bpiTeams,0))&gt;=40,INDEX(sorCol,MATCH(INDEX(valCol,MATCH('BPI+'!AX9,INIcol,0)),bpiTeams,0))*-1/40+2,(INDEX(sorCol,MATCH(INDEX(valCol,MATCH('BPI+'!AX9,INIcol,0)),bpiTeams,0))*(-1)+40)/325+1))),0)</f>
        <v>0.75</v>
      </c>
      <c r="AC9" s="358">
        <f>IFERROR(IF(COUNTBLANK('BPI+'!AZ9)=1,0,IF(COUNTIF(qwqlINIcol,'BPI+'!AZ9)=0,0.1,IF(INDEX(sorCol,MATCH(INDEX(valCol,MATCH('BPI+'!AY9,INIcol,0)),bpiTeams,0))&gt;=40,INDEX(sorCol,MATCH(INDEX(valCol,MATCH('BPI+'!AY9,INIcol,0)),bpiTeams,0))*-1/40+2,(INDEX(sorCol,MATCH(INDEX(valCol,MATCH('BPI+'!AY9,INIcol,0)),bpiTeams,0))*(-1)+40)/325+1))),0)</f>
        <v>0.1</v>
      </c>
      <c r="AD9" s="358">
        <f>IFERROR(IF(COUNTBLANK('BPI+'!BA9)=1,0,IF(COUNTIF(qwqlINIcol,'BPI+'!BA9)=0,0.1,IF(INDEX(sorCol,MATCH(INDEX(valCol,MATCH('BPI+'!AZ9,INIcol,0)),bpiTeams,0))&gt;=40,INDEX(sorCol,MATCH(INDEX(valCol,MATCH('BPI+'!AZ9,INIcol,0)),bpiTeams,0))*-1/40+2,(INDEX(sorCol,MATCH(INDEX(valCol,MATCH('BPI+'!AZ9,INIcol,0)),bpiTeams,0))*(-1)+40)/325+1))),0)</f>
        <v>0</v>
      </c>
      <c r="AE9" s="358">
        <f>IFERROR(IF(COUNTBLANK('BPI+'!BB9)=1,0,IF(COUNTIF(qwqlINIcol,'BPI+'!BB9)=0,0.1,IF(INDEX(sorCol,MATCH(INDEX(valCol,MATCH('BPI+'!BA9,INIcol,0)),bpiTeams,0))&gt;=40,INDEX(sorCol,MATCH(INDEX(valCol,MATCH('BPI+'!BA9,INIcol,0)),bpiTeams,0))*-1/40+2,(INDEX(sorCol,MATCH(INDEX(valCol,MATCH('BPI+'!BA9,INIcol,0)),bpiTeams,0))*(-1)+40)/325+1))),0)</f>
        <v>1.003076923076923</v>
      </c>
      <c r="AF9" s="358">
        <f>IFERROR(IF(COUNTBLANK('BPI+'!BC9)=1,0,IF(COUNTIF(qwqlINIcol,'BPI+'!BC9)=0,0.1,IF(INDEX(sorCol,MATCH(INDEX(valCol,MATCH('BPI+'!BB9,INIcol,0)),bpiTeams,0))&gt;=40,INDEX(sorCol,MATCH(INDEX(valCol,MATCH('BPI+'!BB9,INIcol,0)),bpiTeams,0))*-1/40+2,(INDEX(sorCol,MATCH(INDEX(valCol,MATCH('BPI+'!BB9,INIcol,0)),bpiTeams,0))*(-1)+40)/325+1))),0)</f>
        <v>0</v>
      </c>
      <c r="AG9" s="358">
        <f>IFERROR(IF(COUNTBLANK('BPI+'!BD9)=1,0,IF(COUNTIF(qwqlINIcol,'BPI+'!BD9)=0,0.1,IF(INDEX(sorCol,MATCH(INDEX(valCol,MATCH('BPI+'!BC9,INIcol,0)),bpiTeams,0))&gt;=40,INDEX(sorCol,MATCH(INDEX(valCol,MATCH('BPI+'!BC9,INIcol,0)),bpiTeams,0))*-1/40+2,(INDEX(sorCol,MATCH(INDEX(valCol,MATCH('BPI+'!BC9,INIcol,0)),bpiTeams,0))*(-1)+40)/325+1))),0)</f>
        <v>0</v>
      </c>
      <c r="AH9" s="358">
        <f>IFERROR(IF(COUNTBLANK('BPI+'!BE9)=1,0,IF(COUNTIF(qwqlINIcol,'BPI+'!BE9)=0,0.1,IF(INDEX(sorCol,MATCH(INDEX(valCol,MATCH('BPI+'!BD9,INIcol,0)),bpiTeams,0))&gt;=40,INDEX(sorCol,MATCH(INDEX(valCol,MATCH('BPI+'!BD9,INIcol,0)),bpiTeams,0))*-1/40+2,(INDEX(sorCol,MATCH(INDEX(valCol,MATCH('BPI+'!BD9,INIcol,0)),bpiTeams,0))*(-1)+40)/325+1))),0)</f>
        <v>0</v>
      </c>
      <c r="AI9" s="358">
        <f>IFERROR(IF(COUNTBLANK('BPI+'!BF9)=1,0,IF(COUNTIF(qwqlINIcol,'BPI+'!BF9)=0,0.1,IF(INDEX(sorCol,MATCH(INDEX(valCol,MATCH('BPI+'!BE9,INIcol,0)),bpiTeams,0))&gt;=40,INDEX(sorCol,MATCH(INDEX(valCol,MATCH('BPI+'!BE9,INIcol,0)),bpiTeams,0))*-1/40+2,(INDEX(sorCol,MATCH(INDEX(valCol,MATCH('BPI+'!BE9,INIcol,0)),bpiTeams,0))*(-1)+40)/325+1))),0)</f>
        <v>0</v>
      </c>
      <c r="AJ9" s="358">
        <f>IFERROR(IF(COUNTBLANK('BPI+'!BG9)=1,0,IF(COUNTIF(qwqlINIcol,'BPI+'!BG9)=0,0.1,IF(INDEX(sorCol,MATCH(INDEX(valCol,MATCH('BPI+'!BF9,INIcol,0)),bpiTeams,0))&gt;=40,INDEX(sorCol,MATCH(INDEX(valCol,MATCH('BPI+'!BF9,INIcol,0)),bpiTeams,0))*-1/40+2,(INDEX(sorCol,MATCH(INDEX(valCol,MATCH('BPI+'!BF9,INIcol,0)),bpiTeams,0))*(-1)+40)/325+1))),0)</f>
        <v>0</v>
      </c>
      <c r="AK9" s="358">
        <f>IFERROR(IF(COUNTBLANK('BPI+'!BH9)=1,0,IF(COUNTIF(qwqlINIcol,'BPI+'!BH9)=0,0.1,IF(INDEX(sorCol,MATCH(INDEX(valCol,MATCH('BPI+'!BG9,INIcol,0)),bpiTeams,0))&gt;=40,INDEX(sorCol,MATCH(INDEX(valCol,MATCH('BPI+'!BG9,INIcol,0)),bpiTeams,0))*-1/40+2,(INDEX(sorCol,MATCH(INDEX(valCol,MATCH('BPI+'!BG9,INIcol,0)),bpiTeams,0))*(-1)+40)/325+1))),0)</f>
        <v>0</v>
      </c>
      <c r="AL9" s="358">
        <f>IFERROR(IF(COUNTBLANK('BPI+'!BI9)=1,0,IF(COUNTIF(qwqlINIcol,'BPI+'!BI9)=0,0.1,IF(INDEX(sorCol,MATCH(INDEX(valCol,MATCH('BPI+'!BH9,INIcol,0)),bpiTeams,0))&gt;=40,INDEX(sorCol,MATCH(INDEX(valCol,MATCH('BPI+'!BH9,INIcol,0)),bpiTeams,0))*-1/40+2,(INDEX(sorCol,MATCH(INDEX(valCol,MATCH('BPI+'!BH9,INIcol,0)),bpiTeams,0))*(-1)+40)/325+1))),0)</f>
        <v>0</v>
      </c>
      <c r="AM9" s="358">
        <f>IFERROR(IF(COUNTBLANK('BPI+'!BJ9)=1,0,IF(COUNTIF(qwqlINIcol,'BPI+'!BJ9)=0,0.1,IF(INDEX(sorCol,MATCH(INDEX(valCol,MATCH('BPI+'!BI9,INIcol,0)),bpiTeams,0))&gt;=40,INDEX(sorCol,MATCH(INDEX(valCol,MATCH('BPI+'!BI9,INIcol,0)),bpiTeams,0))*-1/40+2,(INDEX(sorCol,MATCH(INDEX(valCol,MATCH('BPI+'!BI9,INIcol,0)),bpiTeams,0))*(-1)+40)/325+1))),0)</f>
        <v>0</v>
      </c>
      <c r="AN9" s="358">
        <f>IFERROR(IF(COUNTBLANK('BPI+'!BK9)=1,0,IF(COUNTIF(qwqlINIcol,'BPI+'!BK9)=0,0.1,IF(INDEX(sorCol,MATCH(INDEX(valCol,MATCH('BPI+'!BJ9,INIcol,0)),bpiTeams,0))&gt;=40,INDEX(sorCol,MATCH(INDEX(valCol,MATCH('BPI+'!BJ9,INIcol,0)),bpiTeams,0))*-1/40+2,(INDEX(sorCol,MATCH(INDEX(valCol,MATCH('BPI+'!BJ9,INIcol,0)),bpiTeams,0))*(-1)+40)/325+1))),0)</f>
        <v>0</v>
      </c>
      <c r="AO9" s="358">
        <f>IFERROR(IF(COUNTBLANK('BPI+'!BL9)=1,0,IF(COUNTIF(qwqlINIcol,'BPI+'!BL9)=0,0.1,IF(INDEX(sorCol,MATCH(INDEX(valCol,MATCH('BPI+'!BK9,INIcol,0)),bpiTeams,0))&gt;=40,INDEX(sorCol,MATCH(INDEX(valCol,MATCH('BPI+'!BK9,INIcol,0)),bpiTeams,0))*-1/40+2,(INDEX(sorCol,MATCH(INDEX(valCol,MATCH('BPI+'!BK9,INIcol,0)),bpiTeams,0))*(-1)+40)/325+1))),0)</f>
        <v>0</v>
      </c>
      <c r="AP9" s="366">
        <f>IF(COUNTBLANK('BPI+'!BL9)=1,0,IF(COUNTIF(qwqlINIcol,'BPI+'!BL9)=0,-1.5,IF(INDEX(sorCol,MATCH(INDEX(valCol,MATCH('BPI+'!BL9,INIcol,0)),bpiTeams,0))&gt;=80,-1.5,IF(INDEX(sorCol,MATCH(INDEX(valCol,MATCH('BPI+'!BL9,INIcol,0)),bpiTeams,0))&gt;=41,-1 - (INDEX(sorCol,MATCH(INDEX(valCol,MATCH('BPI+'!BL9,INIcol,0)),bpiTeams,0)) - 41) * (0.5/39),(INDEX(sorCol,MATCH(INDEX(valCol,MATCH('BPI+'!BL9,INIcol,0)),bpiTeams,0)) + 40)/325 - 2))))</f>
        <v>-1.7846153846153845</v>
      </c>
      <c r="AQ9" s="366">
        <f>IF(COUNTBLANK('BPI+'!BM9)=1,0,IF(COUNTIF(qwqlINIcol,'BPI+'!BM9)=0,-1.5,IF(INDEX(sorCol,MATCH(INDEX(valCol,MATCH('BPI+'!BM9,INIcol,0)),bpiTeams,0))&gt;=80,-1.5,IF(INDEX(sorCol,MATCH(INDEX(valCol,MATCH('BPI+'!BM9,INIcol,0)),bpiTeams,0))&gt;=41,-1 - (INDEX(sorCol,MATCH(INDEX(valCol,MATCH('BPI+'!BM9,INIcol,0)),bpiTeams,0)) - 41) * (0.5/39),(INDEX(sorCol,MATCH(INDEX(valCol,MATCH('BPI+'!BM9,INIcol,0)),bpiTeams,0)) + 40)/325 - 2))))</f>
        <v>-1.1153846153846154</v>
      </c>
      <c r="AR9" s="366">
        <f>IF(COUNTBLANK('BPI+'!BN9)=1,0,IF(COUNTIF(qwqlINIcol,'BPI+'!BN9)=0,-1.5,IF(INDEX(sorCol,MATCH(INDEX(valCol,MATCH('BPI+'!BN9,INIcol,0)),bpiTeams,0))&gt;=80,-1.5,IF(INDEX(sorCol,MATCH(INDEX(valCol,MATCH('BPI+'!BN9,INIcol,0)),bpiTeams,0))&gt;=41,-1 - (INDEX(sorCol,MATCH(INDEX(valCol,MATCH('BPI+'!BN9,INIcol,0)),bpiTeams,0)) - 41) * (0.5/39),(INDEX(sorCol,MATCH(INDEX(valCol,MATCH('BPI+'!BN9,INIcol,0)),bpiTeams,0)) + 40)/325 - 2))))</f>
        <v>-1.7753846153846153</v>
      </c>
      <c r="AS9" s="366">
        <f>IF(COUNTBLANK('BPI+'!BO9)=1,0,IF(COUNTIF(qwqlINIcol,'BPI+'!BO9)=0,-1.5,IF(INDEX(sorCol,MATCH(INDEX(valCol,MATCH('BPI+'!BO9,INIcol,0)),bpiTeams,0))&gt;=80,-1.5,IF(INDEX(sorCol,MATCH(INDEX(valCol,MATCH('BPI+'!BO9,INIcol,0)),bpiTeams,0))&gt;=41,-1 - (INDEX(sorCol,MATCH(INDEX(valCol,MATCH('BPI+'!BO9,INIcol,0)),bpiTeams,0)) - 41) * (0.5/39),(INDEX(sorCol,MATCH(INDEX(valCol,MATCH('BPI+'!BO9,INIcol,0)),bpiTeams,0)) + 40)/325 - 2))))</f>
        <v>-1.8184615384615386</v>
      </c>
      <c r="AT9" s="366">
        <f>IF(COUNTBLANK('BPI+'!BP9)=1,0,IF(COUNTIF(qwqlINIcol,'BPI+'!BP9)=0,-1.5,IF(INDEX(sorCol,MATCH(INDEX(valCol,MATCH('BPI+'!BP9,INIcol,0)),bpiTeams,0))&gt;=80,-1.5,IF(INDEX(sorCol,MATCH(INDEX(valCol,MATCH('BPI+'!BP9,INIcol,0)),bpiTeams,0))&gt;=41,-1 - (INDEX(sorCol,MATCH(INDEX(valCol,MATCH('BPI+'!BP9,INIcol,0)),bpiTeams,0)) - 41) * (0.5/39),(INDEX(sorCol,MATCH(INDEX(valCol,MATCH('BPI+'!BP9,INIcol,0)),bpiTeams,0)) + 40)/325 - 2))))</f>
        <v>0</v>
      </c>
      <c r="AU9" s="366">
        <f>IF(COUNTBLANK('BPI+'!BQ9)=1,0,IF(COUNTIF(qwqlINIcol,'BPI+'!BQ9)=0,-1.5,IF(INDEX(sorCol,MATCH(INDEX(valCol,MATCH('BPI+'!BQ9,INIcol,0)),bpiTeams,0))&gt;=80,-1.5,IF(INDEX(sorCol,MATCH(INDEX(valCol,MATCH('BPI+'!BQ9,INIcol,0)),bpiTeams,0))&gt;=41,-1 - (INDEX(sorCol,MATCH(INDEX(valCol,MATCH('BPI+'!BQ9,INIcol,0)),bpiTeams,0)) - 41) * (0.5/39),(INDEX(sorCol,MATCH(INDEX(valCol,MATCH('BPI+'!BQ9,INIcol,0)),bpiTeams,0)) + 40)/325 - 2))))</f>
        <v>0</v>
      </c>
      <c r="AV9" s="366">
        <f>IF(COUNTBLANK('BPI+'!BR9)=1,0,IF(COUNTIF(qwqlINIcol,'BPI+'!BR9)=0,-1.5,IF(INDEX(sorCol,MATCH(INDEX(valCol,MATCH('BPI+'!BR9,INIcol,0)),bpiTeams,0))&gt;=80,-1.5,IF(INDEX(sorCol,MATCH(INDEX(valCol,MATCH('BPI+'!BR9,INIcol,0)),bpiTeams,0))&gt;=41,-1 - (INDEX(sorCol,MATCH(INDEX(valCol,MATCH('BPI+'!BR9,INIcol,0)),bpiTeams,0)) - 41) * (0.5/39),(INDEX(sorCol,MATCH(INDEX(valCol,MATCH('BPI+'!BR9,INIcol,0)),bpiTeams,0)) + 40)/325 - 2))))</f>
        <v>0</v>
      </c>
      <c r="AW9" s="366">
        <f>IF(COUNTBLANK('BPI+'!BS9)=1,0,IF(COUNTIF(qwqlINIcol,'BPI+'!BS9)=0,-1.5,IF(INDEX(sorCol,MATCH(INDEX(valCol,MATCH('BPI+'!BS9,INIcol,0)),bpiTeams,0))&gt;=80,-1.5,IF(INDEX(sorCol,MATCH(INDEX(valCol,MATCH('BPI+'!BS9,INIcol,0)),bpiTeams,0))&gt;=41,-1 - (INDEX(sorCol,MATCH(INDEX(valCol,MATCH('BPI+'!BS9,INIcol,0)),bpiTeams,0)) - 41) * (0.5/39),(INDEX(sorCol,MATCH(INDEX(valCol,MATCH('BPI+'!BS9,INIcol,0)),bpiTeams,0)) + 40)/325 - 2))))</f>
        <v>0</v>
      </c>
      <c r="AX9" s="366">
        <f>IF(COUNTBLANK('BPI+'!BT9)=1,0,IF(COUNTIF(qwqlINIcol,'BPI+'!BT9)=0,-1.5,IF(INDEX(sorCol,MATCH(INDEX(valCol,MATCH('BPI+'!BT9,INIcol,0)),bpiTeams,0))&gt;=80,-1.5,IF(INDEX(sorCol,MATCH(INDEX(valCol,MATCH('BPI+'!BT9,INIcol,0)),bpiTeams,0))&gt;=41,-1 - (INDEX(sorCol,MATCH(INDEX(valCol,MATCH('BPI+'!BT9,INIcol,0)),bpiTeams,0)) - 41) * (0.5/39),(INDEX(sorCol,MATCH(INDEX(valCol,MATCH('BPI+'!BT9,INIcol,0)),bpiTeams,0)) + 40)/325 - 2))))</f>
        <v>0</v>
      </c>
      <c r="AY9" s="366">
        <f>IF(COUNTBLANK('BPI+'!BU9)=1,0,IF(COUNTIF(qwqlINIcol,'BPI+'!BU9)=0,-1.5,IF(INDEX(sorCol,MATCH(INDEX(valCol,MATCH('BPI+'!BU9,INIcol,0)),bpiTeams,0))&gt;=80,-1.5,IF(INDEX(sorCol,MATCH(INDEX(valCol,MATCH('BPI+'!BU9,INIcol,0)),bpiTeams,0))&gt;=41,-1 - (INDEX(sorCol,MATCH(INDEX(valCol,MATCH('BPI+'!BU9,INIcol,0)),bpiTeams,0)) - 41) * (0.5/39),(INDEX(sorCol,MATCH(INDEX(valCol,MATCH('BPI+'!BU9,INIcol,0)),bpiTeams,0)) + 40)/325 - 2))))</f>
        <v>0</v>
      </c>
      <c r="AZ9" s="366">
        <f>IF(COUNTBLANK('BPI+'!BV9)=1,0,IF(COUNTIF(qwqlINIcol,'BPI+'!BV9)=0,-1.5,IF(INDEX(sorCol,MATCH(INDEX(valCol,MATCH('BPI+'!BV9,INIcol,0)),bpiTeams,0))&gt;=80,-1.5,IF(INDEX(sorCol,MATCH(INDEX(valCol,MATCH('BPI+'!BV9,INIcol,0)),bpiTeams,0))&gt;=41,-1 - (INDEX(sorCol,MATCH(INDEX(valCol,MATCH('BPI+'!BV9,INIcol,0)),bpiTeams,0)) - 41) * (0.5/39),(INDEX(sorCol,MATCH(INDEX(valCol,MATCH('BPI+'!BV9,INIcol,0)),bpiTeams,0)) + 40)/325 - 2))))</f>
        <v>0</v>
      </c>
      <c r="BA9" s="366">
        <f>IF(COUNTBLANK('BPI+'!BW9)=1,0,IF(COUNTIF(qwqlINIcol,'BPI+'!BW9)=0,-1.5,IF(INDEX(sorCol,MATCH(INDEX(valCol,MATCH('BPI+'!BW9,INIcol,0)),bpiTeams,0))&gt;=80,-1.5,IF(INDEX(sorCol,MATCH(INDEX(valCol,MATCH('BPI+'!BW9,INIcol,0)),bpiTeams,0))&gt;=41,-1 - (INDEX(sorCol,MATCH(INDEX(valCol,MATCH('BPI+'!BW9,INIcol,0)),bpiTeams,0)) - 41) * (0.5/39),(INDEX(sorCol,MATCH(INDEX(valCol,MATCH('BPI+'!BW9,INIcol,0)),bpiTeams,0)) + 40)/325 - 2))))</f>
        <v>0</v>
      </c>
      <c r="BB9" s="366">
        <f>IF(COUNTBLANK('BPI+'!BX9)=1,0,IF(COUNTIF(qwqlINIcol,'BPI+'!BX9)=0,-1.5,IF(INDEX(sorCol,MATCH(INDEX(valCol,MATCH('BPI+'!BX9,INIcol,0)),bpiTeams,0))&gt;=80,-1.5,IF(INDEX(sorCol,MATCH(INDEX(valCol,MATCH('BPI+'!BX9,INIcol,0)),bpiTeams,0))&gt;=41,-1 - (INDEX(sorCol,MATCH(INDEX(valCol,MATCH('BPI+'!BX9,INIcol,0)),bpiTeams,0)) - 41) * (0.5/39),(INDEX(sorCol,MATCH(INDEX(valCol,MATCH('BPI+'!BX9,INIcol,0)),bpiTeams,0)) + 40)/325 - 2))))</f>
        <v>0</v>
      </c>
      <c r="BC9" s="374">
        <f>IF(COUNTBLANK('BPI+'!BY9)=0,-1.6,0)</f>
        <v>0</v>
      </c>
      <c r="BD9" s="374">
        <f>IF(COUNTBLANK('BPI+'!BZ9)=0,-1.6,0)</f>
        <v>0</v>
      </c>
      <c r="BE9" s="374">
        <f>IF(COUNTBLANK('BPI+'!CA9)=0,-1.6,0)</f>
        <v>0</v>
      </c>
      <c r="BF9" s="374">
        <f>IF(COUNTBLANK('BPI+'!CB9)=0,-1.6,0)</f>
        <v>0</v>
      </c>
      <c r="BG9" s="374">
        <f>IF(COUNTBLANK('BPI+'!CC9)=0,-1.6,0)</f>
        <v>0</v>
      </c>
      <c r="BH9" s="374">
        <f>IF(COUNTBLANK('BPI+'!CD9)=0,-1.6,0)</f>
        <v>0</v>
      </c>
      <c r="BI9" s="374">
        <f>IF(COUNTBLANK('BPI+'!CE9)=0,-1.6,0)</f>
        <v>0</v>
      </c>
      <c r="BJ9" s="374">
        <f>IF(COUNTBLANK('BPI+'!CF9)=0,-1.6,0)</f>
        <v>0</v>
      </c>
      <c r="BK9" s="374">
        <f>IF(COUNTBLANK('BPI+'!CG9)=0,-1.6,0)</f>
        <v>0</v>
      </c>
      <c r="BL9" s="374">
        <f>IF(COUNTBLANK('BPI+'!CH9)=0,-1.6,0)</f>
        <v>0</v>
      </c>
      <c r="BM9" s="374">
        <f>IF(COUNTBLANK('BPI+'!CI9)=0,-1.6,0)</f>
        <v>0</v>
      </c>
      <c r="BN9" s="374">
        <f>IF(COUNTBLANK('BPI+'!CJ9)=0,-1.6,0)</f>
        <v>0</v>
      </c>
      <c r="BO9" s="374">
        <f>IF(COUNTBLANK('BPI+'!CK9)=0,-1.6,0)</f>
        <v>0</v>
      </c>
      <c r="BP9" s="374">
        <f>IF(COUNTBLANK('BPI+'!CL9)=0,-1.6,0)</f>
        <v>0</v>
      </c>
      <c r="BQ9" s="374">
        <f>IF(COUNTBLANK('BPI+'!CM9)=0,-1.6,0)</f>
        <v>0</v>
      </c>
      <c r="BR9" s="374">
        <f>IF(COUNTBLANK('BPI+'!CN9)=0,-1.6,0)</f>
        <v>0</v>
      </c>
      <c r="BS9" s="374">
        <f>IF(COUNTBLANK('BPI+'!CO9)=0,-1.6,0)</f>
        <v>0</v>
      </c>
      <c r="BT9">
        <f t="shared" si="4"/>
        <v>4.8538461538461553</v>
      </c>
    </row>
    <row r="10" spans="1:72" x14ac:dyDescent="0.3">
      <c r="A10" t="str">
        <f t="shared" si="0"/>
        <v>Gonzaga</v>
      </c>
      <c r="B10" t="str">
        <f t="shared" si="3"/>
        <v>GONZ</v>
      </c>
      <c r="C10" s="358">
        <f>IF(
  COUNTBLANK('BPI+'!Y10)=1,
  0,
  IFERROR(
    IF(
      INDEX(sorCol,MATCH(INDEX(valCol,MATCH('BPI+'!Y10,INIcol,0)),bpiTeams,0))&lt;=40,
      2-INDEX(sorCol,MATCH(INDEX(valCol,MATCH('BPI+'!Y10,INIcol,0)),bpiTeams,0))/40,
      IF(
        INDEX(sorCol,MATCH(INDEX(valCol,MATCH('BPI+'!Y10,INIcol,0)),bpiTeams,0))&lt;=100,
        1-0.9*(INDEX(sorCol,MATCH(INDEX(valCol,MATCH('BPI+'!Y10,INIcol,0)),bpiTeams,0))-40)/60,
        0.1
      )
    ),
    0.1
  )
)</f>
        <v>0.1</v>
      </c>
      <c r="D10" s="358">
        <f>IF(
  COUNTBLANK('BPI+'!Z10)=1,
  0,
  IFERROR(
    IF(
      INDEX(sorCol,MATCH(INDEX(valCol,MATCH('BPI+'!Z10,INIcol,0)),bpiTeams,0))&lt;=40,
      2-INDEX(sorCol,MATCH(INDEX(valCol,MATCH('BPI+'!Z10,INIcol,0)),bpiTeams,0))/40,
      IF(
        INDEX(sorCol,MATCH(INDEX(valCol,MATCH('BPI+'!Z10,INIcol,0)),bpiTeams,0))&lt;=100,
        1-0.9*(INDEX(sorCol,MATCH(INDEX(valCol,MATCH('BPI+'!Z10,INIcol,0)),bpiTeams,0))-40)/60,
        0.1
      )
    ),
    0.1
  )
)</f>
        <v>1.625</v>
      </c>
      <c r="E10" s="358">
        <f>IF(
  COUNTBLANK('BPI+'!AA10)=1,
  0,
  IFERROR(
    IF(
      INDEX(sorCol,MATCH(INDEX(valCol,MATCH('BPI+'!AA10,INIcol,0)),bpiTeams,0))&lt;=40,
      2-INDEX(sorCol,MATCH(INDEX(valCol,MATCH('BPI+'!AA10,INIcol,0)),bpiTeams,0))/40,
      IF(
        INDEX(sorCol,MATCH(INDEX(valCol,MATCH('BPI+'!AA10,INIcol,0)),bpiTeams,0))&lt;=100,
        1-0.9*(INDEX(sorCol,MATCH(INDEX(valCol,MATCH('BPI+'!AA10,INIcol,0)),bpiTeams,0))-40)/60,
        0.1
      )
    ),
    0.1
  )
)</f>
        <v>1.325</v>
      </c>
      <c r="F10" s="358">
        <f>IF(
  COUNTBLANK('BPI+'!AB10)=1,
  0,
  IFERROR(
    IF(
      INDEX(sorCol,MATCH(INDEX(valCol,MATCH('BPI+'!AB10,INIcol,0)),bpiTeams,0))&lt;=40,
      2-INDEX(sorCol,MATCH(INDEX(valCol,MATCH('BPI+'!AB10,INIcol,0)),bpiTeams,0))/40,
      IF(
        INDEX(sorCol,MATCH(INDEX(valCol,MATCH('BPI+'!AB10,INIcol,0)),bpiTeams,0))&lt;=100,
        1-0.9*(INDEX(sorCol,MATCH(INDEX(valCol,MATCH('BPI+'!AB10,INIcol,0)),bpiTeams,0))-40)/60,
        0.1
      )
    ),
    0.1
  )
)</f>
        <v>1.25</v>
      </c>
      <c r="G10" s="358">
        <f>IF(
  COUNTBLANK('BPI+'!AC10)=1,
  0,
  IFERROR(
    IF(
      INDEX(sorCol,MATCH(INDEX(valCol,MATCH('BPI+'!AC10,INIcol,0)),bpiTeams,0))&lt;=40,
      2-INDEX(sorCol,MATCH(INDEX(valCol,MATCH('BPI+'!AC10,INIcol,0)),bpiTeams,0))/40,
      IF(
        INDEX(sorCol,MATCH(INDEX(valCol,MATCH('BPI+'!AC10,INIcol,0)),bpiTeams,0))&lt;=100,
        1-0.9*(INDEX(sorCol,MATCH(INDEX(valCol,MATCH('BPI+'!AC10,INIcol,0)),bpiTeams,0))-40)/60,
        0.1
      )
    ),
    0.1
  )
)</f>
        <v>0</v>
      </c>
      <c r="H10" s="358">
        <f>IF(
  COUNTBLANK('BPI+'!AD10)=1,
  0,
  IFERROR(
    IF(
      INDEX(sorCol,MATCH(INDEX(valCol,MATCH('BPI+'!AD10,INIcol,0)),bpiTeams,0))&lt;=40,
      2-INDEX(sorCol,MATCH(INDEX(valCol,MATCH('BPI+'!AD10,INIcol,0)),bpiTeams,0))/40,
      IF(
        INDEX(sorCol,MATCH(INDEX(valCol,MATCH('BPI+'!AD10,INIcol,0)),bpiTeams,0))&lt;=100,
        1-0.9*(INDEX(sorCol,MATCH(INDEX(valCol,MATCH('BPI+'!AD10,INIcol,0)),bpiTeams,0))-40)/60,
        0.1
      )
    ),
    0.1
  )
)</f>
        <v>0</v>
      </c>
      <c r="I10" s="358">
        <f>IF(
  COUNTBLANK('BPI+'!AE10)=1,
  0,
  IFERROR(
    IF(
      INDEX(sorCol,MATCH(INDEX(valCol,MATCH('BPI+'!AE10,INIcol,0)),bpiTeams,0))&lt;=40,
      2-INDEX(sorCol,MATCH(INDEX(valCol,MATCH('BPI+'!AE10,INIcol,0)),bpiTeams,0))/40,
      IF(
        INDEX(sorCol,MATCH(INDEX(valCol,MATCH('BPI+'!AE10,INIcol,0)),bpiTeams,0))&lt;=100,
        1-0.9*(INDEX(sorCol,MATCH(INDEX(valCol,MATCH('BPI+'!AE10,INIcol,0)),bpiTeams,0))-40)/60,
        0.1
      )
    ),
    0.1
  )
)</f>
        <v>0</v>
      </c>
      <c r="J10" s="358">
        <f>IF(
  COUNTBLANK('BPI+'!AF10)=1,
  0,
  IFERROR(
    IF(
      INDEX(sorCol,MATCH(INDEX(valCol,MATCH('BPI+'!AF10,INIcol,0)),bpiTeams,0))&lt;=40,
      2-INDEX(sorCol,MATCH(INDEX(valCol,MATCH('BPI+'!AF10,INIcol,0)),bpiTeams,0))/40,
      IF(
        INDEX(sorCol,MATCH(INDEX(valCol,MATCH('BPI+'!AF10,INIcol,0)),bpiTeams,0))&lt;=100,
        1-0.9*(INDEX(sorCol,MATCH(INDEX(valCol,MATCH('BPI+'!AF10,INIcol,0)),bpiTeams,0))-40)/60,
        0.1
      )
    ),
    0.1
  )
)</f>
        <v>0</v>
      </c>
      <c r="K10" s="358">
        <f>IF(
  COUNTBLANK('BPI+'!AG10)=1,
  0,
  IFERROR(
    IF(
      INDEX(sorCol,MATCH(INDEX(valCol,MATCH('BPI+'!AG10,INIcol,0)),bpiTeams,0))&lt;=40,
      2-INDEX(sorCol,MATCH(INDEX(valCol,MATCH('BPI+'!AG10,INIcol,0)),bpiTeams,0))/40,
      IF(
        INDEX(sorCol,MATCH(INDEX(valCol,MATCH('BPI+'!AG10,INIcol,0)),bpiTeams,0))&lt;=100,
        1-0.9*(INDEX(sorCol,MATCH(INDEX(valCol,MATCH('BPI+'!AG10,INIcol,0)),bpiTeams,0))-40)/60,
        0.1
      )
    ),
    0.1
  )
)</f>
        <v>0</v>
      </c>
      <c r="L10" s="358">
        <f>IF(
  COUNTBLANK('BPI+'!AH10)=1,
  0,
  IFERROR(
    IF(
      INDEX(sorCol,MATCH(INDEX(valCol,MATCH('BPI+'!AH10,INIcol,0)),bpiTeams,0))&lt;=40,
      2-INDEX(sorCol,MATCH(INDEX(valCol,MATCH('BPI+'!AH10,INIcol,0)),bpiTeams,0))/40,
      IF(
        INDEX(sorCol,MATCH(INDEX(valCol,MATCH('BPI+'!AH10,INIcol,0)),bpiTeams,0))&lt;=100,
        1-0.9*(INDEX(sorCol,MATCH(INDEX(valCol,MATCH('BPI+'!AH10,INIcol,0)),bpiTeams,0))-40)/60,
        0.1
      )
    ),
    0.1
  )
)</f>
        <v>0</v>
      </c>
      <c r="M10" s="358">
        <f>IF(
  COUNTBLANK('BPI+'!AI10)=1,
  0,
  IFERROR(
    IF(
      INDEX(sorCol,MATCH(INDEX(valCol,MATCH('BPI+'!AI10,INIcol,0)),bpiTeams,0))&lt;=40,
      2-INDEX(sorCol,MATCH(INDEX(valCol,MATCH('BPI+'!AI10,INIcol,0)),bpiTeams,0))/40,
      IF(
        INDEX(sorCol,MATCH(INDEX(valCol,MATCH('BPI+'!AI10,INIcol,0)),bpiTeams,0))&lt;=100,
        1-0.9*(INDEX(sorCol,MATCH(INDEX(valCol,MATCH('BPI+'!AI10,INIcol,0)),bpiTeams,0))-40)/60,
        0.1
      )
    ),
    0.1
  )
)</f>
        <v>0</v>
      </c>
      <c r="N10" s="358">
        <f>IF(
  COUNTBLANK('BPI+'!AJ10)=1,
  0,
  IFERROR(
    IF(
      INDEX(sorCol,MATCH(INDEX(valCol,MATCH('BPI+'!AJ10,INIcol,0)),bpiTeams,0))&lt;=40,
      2-INDEX(sorCol,MATCH(INDEX(valCol,MATCH('BPI+'!AJ10,INIcol,0)),bpiTeams,0))/40,
      IF(
        INDEX(sorCol,MATCH(INDEX(valCol,MATCH('BPI+'!AJ10,INIcol,0)),bpiTeams,0))&lt;=100,
        1-0.9*(INDEX(sorCol,MATCH(INDEX(valCol,MATCH('BPI+'!AJ10,INIcol,0)),bpiTeams,0))-40)/60,
        0.1
      )
    ),
    0.1
  )
)</f>
        <v>0</v>
      </c>
      <c r="O10" s="366">
        <f>IF(
  COUNTBLANK('BPI+'!AK10)=1,
  0,
  IFERROR(
    IF(
      INDEX(sorCol, MATCH(INDEX(valCol, MATCH('BPI+'!AK10, INIcol, 0)), bpiTeams, 0)) &lt;= 40,
      -INDEX(sorCol, MATCH(INDEX(valCol, MATCH('BPI+'!AK10, INIcol, 0)), bpiTeams, 0))/40,
      IF(
        INDEX(sorCol, MATCH(INDEX(valCol, MATCH('BPI+'!AK10, INIcol, 0)), bpiTeams, 0)) &lt;= 100,
        -1 - (INDEX(sorCol, MATCH(INDEX(valCol, MATCH('BPI+'!AK10, INIcol, 0)), bpiTeams, 0)) - 40)/60,
        -2
      )
    ),
    -2
  )
)</f>
        <v>-0.05</v>
      </c>
      <c r="P10" s="366">
        <f>IF(
  COUNTBLANK('BPI+'!AL10)=1,
  0,
  IFERROR(
    IF(
      INDEX(sorCol, MATCH(INDEX(valCol, MATCH('BPI+'!AL10, INIcol, 0)), bpiTeams, 0)) &lt;= 40,
      -INDEX(sorCol, MATCH(INDEX(valCol, MATCH('BPI+'!AL10, INIcol, 0)), bpiTeams, 0))/40,
      IF(
        INDEX(sorCol, MATCH(INDEX(valCol, MATCH('BPI+'!AL10, INIcol, 0)), bpiTeams, 0)) &lt;= 100,
        -1 - (INDEX(sorCol, MATCH(INDEX(valCol, MATCH('BPI+'!AL10, INIcol, 0)), bpiTeams, 0)) - 40)/60,
        -2
      )
    ),
    -2
  )
)</f>
        <v>0</v>
      </c>
      <c r="Q10" s="366">
        <f>IF(
  COUNTBLANK('BPI+'!AM10)=1,
  0,
  IFERROR(
    IF(
      INDEX(sorCol, MATCH(INDEX(valCol, MATCH('BPI+'!AM10, INIcol, 0)), bpiTeams, 0)) &lt;= 40,
      -INDEX(sorCol, MATCH(INDEX(valCol, MATCH('BPI+'!AM10, INIcol, 0)), bpiTeams, 0))/40,
      IF(
        INDEX(sorCol, MATCH(INDEX(valCol, MATCH('BPI+'!AM10, INIcol, 0)), bpiTeams, 0)) &lt;= 100,
        -1 - (INDEX(sorCol, MATCH(INDEX(valCol, MATCH('BPI+'!AM10, INIcol, 0)), bpiTeams, 0)) - 40)/60,
        -2
      )
    ),
    -2
  )
)</f>
        <v>0</v>
      </c>
      <c r="R10" s="366">
        <f>IF(
  COUNTBLANK('BPI+'!AN10)=1,
  0,
  IFERROR(
    IF(
      INDEX(sorCol, MATCH(INDEX(valCol, MATCH('BPI+'!AN10, INIcol, 0)), bpiTeams, 0)) &lt;= 40,
      -INDEX(sorCol, MATCH(INDEX(valCol, MATCH('BPI+'!AN10, INIcol, 0)), bpiTeams, 0))/40,
      IF(
        INDEX(sorCol, MATCH(INDEX(valCol, MATCH('BPI+'!AN10, INIcol, 0)), bpiTeams, 0)) &lt;= 100,
        -1 - (INDEX(sorCol, MATCH(INDEX(valCol, MATCH('BPI+'!AN10, INIcol, 0)), bpiTeams, 0)) - 40)/60,
        -2
      )
    ),
    -2
  )
)</f>
        <v>0</v>
      </c>
      <c r="S10" s="366">
        <f>IF(
  COUNTBLANK('BPI+'!AO10)=1,
  0,
  IFERROR(
    IF(
      INDEX(sorCol, MATCH(INDEX(valCol, MATCH('BPI+'!AO10, INIcol, 0)), bpiTeams, 0)) &lt;= 40,
      -INDEX(sorCol, MATCH(INDEX(valCol, MATCH('BPI+'!AO10, INIcol, 0)), bpiTeams, 0))/40,
      IF(
        INDEX(sorCol, MATCH(INDEX(valCol, MATCH('BPI+'!AO10, INIcol, 0)), bpiTeams, 0)) &lt;= 100,
        -1 - (INDEX(sorCol, MATCH(INDEX(valCol, MATCH('BPI+'!AO10, INIcol, 0)), bpiTeams, 0)) - 40)/60,
        -2
      )
    ),
    -2
  )
)</f>
        <v>0</v>
      </c>
      <c r="T10" s="366">
        <f>IF(
  COUNTBLANK('BPI+'!AP10)=1,
  0,
  IFERROR(
    IF(
      INDEX(sorCol, MATCH(INDEX(valCol, MATCH('BPI+'!AP10, INIcol, 0)), bpiTeams, 0)) &lt;= 40,
      -INDEX(sorCol, MATCH(INDEX(valCol, MATCH('BPI+'!AP10, INIcol, 0)), bpiTeams, 0))/40,
      IF(
        INDEX(sorCol, MATCH(INDEX(valCol, MATCH('BPI+'!AP10, INIcol, 0)), bpiTeams, 0)) &lt;= 100,
        -1 - (INDEX(sorCol, MATCH(INDEX(valCol, MATCH('BPI+'!AP10, INIcol, 0)), bpiTeams, 0)) - 40)/60,
        -2
      )
    ),
    -2
  )
)</f>
        <v>0</v>
      </c>
      <c r="U10" s="366">
        <f>IF(
  COUNTBLANK('BPI+'!AQ10)=1,
  0,
  IFERROR(
    IF(
      INDEX(sorCol, MATCH(INDEX(valCol, MATCH('BPI+'!AQ10, INIcol, 0)), bpiTeams, 0)) &lt;= 40,
      -INDEX(sorCol, MATCH(INDEX(valCol, MATCH('BPI+'!AQ10, INIcol, 0)), bpiTeams, 0))/40,
      IF(
        INDEX(sorCol, MATCH(INDEX(valCol, MATCH('BPI+'!AQ10, INIcol, 0)), bpiTeams, 0)) &lt;= 100,
        -1 - (INDEX(sorCol, MATCH(INDEX(valCol, MATCH('BPI+'!AQ10, INIcol, 0)), bpiTeams, 0)) - 40)/60,
        -2
      )
    ),
    -2
  )
)</f>
        <v>0</v>
      </c>
      <c r="V10" s="366">
        <f>IF(
  COUNTBLANK('BPI+'!AR10)=1,
  0,
  IFERROR(
    IF(
      INDEX(sorCol, MATCH(INDEX(valCol, MATCH('BPI+'!AR10, INIcol, 0)), bpiTeams, 0)) &lt;= 40,
      -INDEX(sorCol, MATCH(INDEX(valCol, MATCH('BPI+'!AR10, INIcol, 0)), bpiTeams, 0))/40,
      IF(
        INDEX(sorCol, MATCH(INDEX(valCol, MATCH('BPI+'!AR10, INIcol, 0)), bpiTeams, 0)) &lt;= 100,
        -1 - (INDEX(sorCol, MATCH(INDEX(valCol, MATCH('BPI+'!AR10, INIcol, 0)), bpiTeams, 0)) - 40)/60,
        -2
      )
    ),
    -2
  )
)</f>
        <v>0</v>
      </c>
      <c r="W10" s="366">
        <f>IF(
  COUNTBLANK('BPI+'!AS10)=1,
  0,
  IFERROR(
    IF(
      INDEX(sorCol, MATCH(INDEX(valCol, MATCH('BPI+'!AS10, INIcol, 0)), bpiTeams, 0)) &lt;= 40,
      -INDEX(sorCol, MATCH(INDEX(valCol, MATCH('BPI+'!AS10, INIcol, 0)), bpiTeams, 0))/40,
      IF(
        INDEX(sorCol, MATCH(INDEX(valCol, MATCH('BPI+'!AS10, INIcol, 0)), bpiTeams, 0)) &lt;= 100,
        -1 - (INDEX(sorCol, MATCH(INDEX(valCol, MATCH('BPI+'!AS10, INIcol, 0)), bpiTeams, 0)) - 40)/60,
        -2
      )
    ),
    -2
  )
)</f>
        <v>0</v>
      </c>
      <c r="X10" s="366">
        <f>IF(
  COUNTBLANK('BPI+'!AT10)=1,
  0,
  IFERROR(
    IF(
      INDEX(sorCol, MATCH(INDEX(valCol, MATCH('BPI+'!AT10, INIcol, 0)), bpiTeams, 0)) &lt;= 40,
      -INDEX(sorCol, MATCH(INDEX(valCol, MATCH('BPI+'!AT10, INIcol, 0)), bpiTeams, 0))/40,
      IF(
        INDEX(sorCol, MATCH(INDEX(valCol, MATCH('BPI+'!AT10, INIcol, 0)), bpiTeams, 0)) &lt;= 100,
        -1 - (INDEX(sorCol, MATCH(INDEX(valCol, MATCH('BPI+'!AT10, INIcol, 0)), bpiTeams, 0)) - 40)/60,
        -2
      )
    ),
    -2
  )
)</f>
        <v>0</v>
      </c>
      <c r="Y10" s="366">
        <f>IF(
  COUNTBLANK('BPI+'!AU10)=1,
  0,
  IFERROR(
    IF(
      INDEX(sorCol, MATCH(INDEX(valCol, MATCH('BPI+'!AU10, INIcol, 0)), bpiTeams, 0)) &lt;= 40,
      -INDEX(sorCol, MATCH(INDEX(valCol, MATCH('BPI+'!AU10, INIcol, 0)), bpiTeams, 0))/40,
      IF(
        INDEX(sorCol, MATCH(INDEX(valCol, MATCH('BPI+'!AU10, INIcol, 0)), bpiTeams, 0)) &lt;= 100,
        -1 - (INDEX(sorCol, MATCH(INDEX(valCol, MATCH('BPI+'!AU10, INIcol, 0)), bpiTeams, 0)) - 40)/60,
        -2
      )
    ),
    -2
  )
)</f>
        <v>0</v>
      </c>
      <c r="Z10" s="366">
        <f>IF(
  COUNTBLANK('BPI+'!AV10)=1,
  0,
  IFERROR(
    IF(
      INDEX(sorCol, MATCH(INDEX(valCol, MATCH('BPI+'!AV10, INIcol, 0)), bpiTeams, 0)) &lt;= 40,
      -INDEX(sorCol, MATCH(INDEX(valCol, MATCH('BPI+'!AV10, INIcol, 0)), bpiTeams, 0))/40,
      IF(
        INDEX(sorCol, MATCH(INDEX(valCol, MATCH('BPI+'!AV10, INIcol, 0)), bpiTeams, 0)) &lt;= 100,
        -1 - (INDEX(sorCol, MATCH(INDEX(valCol, MATCH('BPI+'!AV10, INIcol, 0)), bpiTeams, 0)) - 40)/60,
        -2
      )
    ),
    -2
  )
)</f>
        <v>0</v>
      </c>
      <c r="AA10" s="358">
        <f>IFERROR(IF(COUNTBLANK('BPI+'!AX10)=1,0,IF(COUNTIF(qwqlINIcol,'BPI+'!AX10)=0,0.1,IF(INDEX(sorCol,MATCH(INDEX(valCol,MATCH('BPI+'!AW10,INIcol,0)),bpiTeams,0))&gt;=40,INDEX(sorCol,MATCH(INDEX(valCol,MATCH('BPI+'!AW10,INIcol,0)),bpiTeams,0))*-1/40+2,(INDEX(sorCol,MATCH(INDEX(valCol,MATCH('BPI+'!AW10,INIcol,0)),bpiTeams,0))*(-1)+40)/325+1))),0)</f>
        <v>1.0338461538461539</v>
      </c>
      <c r="AB10" s="358">
        <f>IFERROR(IF(COUNTBLANK('BPI+'!AY10)=1,0,IF(COUNTIF(qwqlINIcol,'BPI+'!AY10)=0,0.1,IF(INDEX(sorCol,MATCH(INDEX(valCol,MATCH('BPI+'!AX10,INIcol,0)),bpiTeams,0))&gt;=40,INDEX(sorCol,MATCH(INDEX(valCol,MATCH('BPI+'!AX10,INIcol,0)),bpiTeams,0))*-1/40+2,(INDEX(sorCol,MATCH(INDEX(valCol,MATCH('BPI+'!AX10,INIcol,0)),bpiTeams,0))*(-1)+40)/325+1))),0)</f>
        <v>0.97500000000000009</v>
      </c>
      <c r="AC10" s="358">
        <f>IFERROR(IF(COUNTBLANK('BPI+'!AZ10)=1,0,IF(COUNTIF(qwqlINIcol,'BPI+'!AZ10)=0,0.1,IF(INDEX(sorCol,MATCH(INDEX(valCol,MATCH('BPI+'!AY10,INIcol,0)),bpiTeams,0))&gt;=40,INDEX(sorCol,MATCH(INDEX(valCol,MATCH('BPI+'!AY10,INIcol,0)),bpiTeams,0))*-1/40+2,(INDEX(sorCol,MATCH(INDEX(valCol,MATCH('BPI+'!AY10,INIcol,0)),bpiTeams,0))*(-1)+40)/325+1))),0)</f>
        <v>0</v>
      </c>
      <c r="AD10" s="358">
        <f>IFERROR(IF(COUNTBLANK('BPI+'!BA10)=1,0,IF(COUNTIF(qwqlINIcol,'BPI+'!BA10)=0,0.1,IF(INDEX(sorCol,MATCH(INDEX(valCol,MATCH('BPI+'!AZ10,INIcol,0)),bpiTeams,0))&gt;=40,INDEX(sorCol,MATCH(INDEX(valCol,MATCH('BPI+'!AZ10,INIcol,0)),bpiTeams,0))*-1/40+2,(INDEX(sorCol,MATCH(INDEX(valCol,MATCH('BPI+'!AZ10,INIcol,0)),bpiTeams,0))*(-1)+40)/325+1))),0)</f>
        <v>0</v>
      </c>
      <c r="AE10" s="358">
        <f>IFERROR(IF(COUNTBLANK('BPI+'!BB10)=1,0,IF(COUNTIF(qwqlINIcol,'BPI+'!BB10)=0,0.1,IF(INDEX(sorCol,MATCH(INDEX(valCol,MATCH('BPI+'!BA10,INIcol,0)),bpiTeams,0))&gt;=40,INDEX(sorCol,MATCH(INDEX(valCol,MATCH('BPI+'!BA10,INIcol,0)),bpiTeams,0))*-1/40+2,(INDEX(sorCol,MATCH(INDEX(valCol,MATCH('BPI+'!BA10,INIcol,0)),bpiTeams,0))*(-1)+40)/325+1))),0)</f>
        <v>0</v>
      </c>
      <c r="AF10" s="358">
        <f>IFERROR(IF(COUNTBLANK('BPI+'!BC10)=1,0,IF(COUNTIF(qwqlINIcol,'BPI+'!BC10)=0,0.1,IF(INDEX(sorCol,MATCH(INDEX(valCol,MATCH('BPI+'!BB10,INIcol,0)),bpiTeams,0))&gt;=40,INDEX(sorCol,MATCH(INDEX(valCol,MATCH('BPI+'!BB10,INIcol,0)),bpiTeams,0))*-1/40+2,(INDEX(sorCol,MATCH(INDEX(valCol,MATCH('BPI+'!BB10,INIcol,0)),bpiTeams,0))*(-1)+40)/325+1))),0)</f>
        <v>0</v>
      </c>
      <c r="AG10" s="358">
        <f>IFERROR(IF(COUNTBLANK('BPI+'!BD10)=1,0,IF(COUNTIF(qwqlINIcol,'BPI+'!BD10)=0,0.1,IF(INDEX(sorCol,MATCH(INDEX(valCol,MATCH('BPI+'!BC10,INIcol,0)),bpiTeams,0))&gt;=40,INDEX(sorCol,MATCH(INDEX(valCol,MATCH('BPI+'!BC10,INIcol,0)),bpiTeams,0))*-1/40+2,(INDEX(sorCol,MATCH(INDEX(valCol,MATCH('BPI+'!BC10,INIcol,0)),bpiTeams,0))*(-1)+40)/325+1))),0)</f>
        <v>0</v>
      </c>
      <c r="AH10" s="358">
        <f>IFERROR(IF(COUNTBLANK('BPI+'!BE10)=1,0,IF(COUNTIF(qwqlINIcol,'BPI+'!BE10)=0,0.1,IF(INDEX(sorCol,MATCH(INDEX(valCol,MATCH('BPI+'!BD10,INIcol,0)),bpiTeams,0))&gt;=40,INDEX(sorCol,MATCH(INDEX(valCol,MATCH('BPI+'!BD10,INIcol,0)),bpiTeams,0))*-1/40+2,(INDEX(sorCol,MATCH(INDEX(valCol,MATCH('BPI+'!BD10,INIcol,0)),bpiTeams,0))*(-1)+40)/325+1))),0)</f>
        <v>0</v>
      </c>
      <c r="AI10" s="358">
        <f>IFERROR(IF(COUNTBLANK('BPI+'!BF10)=1,0,IF(COUNTIF(qwqlINIcol,'BPI+'!BF10)=0,0.1,IF(INDEX(sorCol,MATCH(INDEX(valCol,MATCH('BPI+'!BE10,INIcol,0)),bpiTeams,0))&gt;=40,INDEX(sorCol,MATCH(INDEX(valCol,MATCH('BPI+'!BE10,INIcol,0)),bpiTeams,0))*-1/40+2,(INDEX(sorCol,MATCH(INDEX(valCol,MATCH('BPI+'!BE10,INIcol,0)),bpiTeams,0))*(-1)+40)/325+1))),0)</f>
        <v>0</v>
      </c>
      <c r="AJ10" s="358">
        <f>IFERROR(IF(COUNTBLANK('BPI+'!BG10)=1,0,IF(COUNTIF(qwqlINIcol,'BPI+'!BG10)=0,0.1,IF(INDEX(sorCol,MATCH(INDEX(valCol,MATCH('BPI+'!BF10,INIcol,0)),bpiTeams,0))&gt;=40,INDEX(sorCol,MATCH(INDEX(valCol,MATCH('BPI+'!BF10,INIcol,0)),bpiTeams,0))*-1/40+2,(INDEX(sorCol,MATCH(INDEX(valCol,MATCH('BPI+'!BF10,INIcol,0)),bpiTeams,0))*(-1)+40)/325+1))),0)</f>
        <v>0</v>
      </c>
      <c r="AK10" s="358">
        <f>IFERROR(IF(COUNTBLANK('BPI+'!BH10)=1,0,IF(COUNTIF(qwqlINIcol,'BPI+'!BH10)=0,0.1,IF(INDEX(sorCol,MATCH(INDEX(valCol,MATCH('BPI+'!BG10,INIcol,0)),bpiTeams,0))&gt;=40,INDEX(sorCol,MATCH(INDEX(valCol,MATCH('BPI+'!BG10,INIcol,0)),bpiTeams,0))*-1/40+2,(INDEX(sorCol,MATCH(INDEX(valCol,MATCH('BPI+'!BG10,INIcol,0)),bpiTeams,0))*(-1)+40)/325+1))),0)</f>
        <v>0</v>
      </c>
      <c r="AL10" s="358">
        <f>IFERROR(IF(COUNTBLANK('BPI+'!BI10)=1,0,IF(COUNTIF(qwqlINIcol,'BPI+'!BI10)=0,0.1,IF(INDEX(sorCol,MATCH(INDEX(valCol,MATCH('BPI+'!BH10,INIcol,0)),bpiTeams,0))&gt;=40,INDEX(sorCol,MATCH(INDEX(valCol,MATCH('BPI+'!BH10,INIcol,0)),bpiTeams,0))*-1/40+2,(INDEX(sorCol,MATCH(INDEX(valCol,MATCH('BPI+'!BH10,INIcol,0)),bpiTeams,0))*(-1)+40)/325+1))),0)</f>
        <v>0</v>
      </c>
      <c r="AM10" s="358">
        <f>IFERROR(IF(COUNTBLANK('BPI+'!BJ10)=1,0,IF(COUNTIF(qwqlINIcol,'BPI+'!BJ10)=0,0.1,IF(INDEX(sorCol,MATCH(INDEX(valCol,MATCH('BPI+'!BI10,INIcol,0)),bpiTeams,0))&gt;=40,INDEX(sorCol,MATCH(INDEX(valCol,MATCH('BPI+'!BI10,INIcol,0)),bpiTeams,0))*-1/40+2,(INDEX(sorCol,MATCH(INDEX(valCol,MATCH('BPI+'!BI10,INIcol,0)),bpiTeams,0))*(-1)+40)/325+1))),0)</f>
        <v>0</v>
      </c>
      <c r="AN10" s="358">
        <f>IFERROR(IF(COUNTBLANK('BPI+'!BK10)=1,0,IF(COUNTIF(qwqlINIcol,'BPI+'!BK10)=0,0.1,IF(INDEX(sorCol,MATCH(INDEX(valCol,MATCH('BPI+'!BJ10,INIcol,0)),bpiTeams,0))&gt;=40,INDEX(sorCol,MATCH(INDEX(valCol,MATCH('BPI+'!BJ10,INIcol,0)),bpiTeams,0))*-1/40+2,(INDEX(sorCol,MATCH(INDEX(valCol,MATCH('BPI+'!BJ10,INIcol,0)),bpiTeams,0))*(-1)+40)/325+1))),0)</f>
        <v>0</v>
      </c>
      <c r="AO10" s="358">
        <f>IFERROR(IF(COUNTBLANK('BPI+'!BL10)=1,0,IF(COUNTIF(qwqlINIcol,'BPI+'!BL10)=0,0.1,IF(INDEX(sorCol,MATCH(INDEX(valCol,MATCH('BPI+'!BK10,INIcol,0)),bpiTeams,0))&gt;=40,INDEX(sorCol,MATCH(INDEX(valCol,MATCH('BPI+'!BK10,INIcol,0)),bpiTeams,0))*-1/40+2,(INDEX(sorCol,MATCH(INDEX(valCol,MATCH('BPI+'!BK10,INIcol,0)),bpiTeams,0))*(-1)+40)/325+1))),0)</f>
        <v>0</v>
      </c>
      <c r="AP10" s="366">
        <f>IF(COUNTBLANK('BPI+'!BL10)=1,0,IF(COUNTIF(qwqlINIcol,'BPI+'!BL10)=0,-1.5,IF(INDEX(sorCol,MATCH(INDEX(valCol,MATCH('BPI+'!BL10,INIcol,0)),bpiTeams,0))&gt;=80,-1.5,IF(INDEX(sorCol,MATCH(INDEX(valCol,MATCH('BPI+'!BL10,INIcol,0)),bpiTeams,0))&gt;=41,-1 - (INDEX(sorCol,MATCH(INDEX(valCol,MATCH('BPI+'!BL10,INIcol,0)),bpiTeams,0)) - 41) * (0.5/39),(INDEX(sorCol,MATCH(INDEX(valCol,MATCH('BPI+'!BL10,INIcol,0)),bpiTeams,0)) + 40)/325 - 2))))</f>
        <v>-1.7876923076923077</v>
      </c>
      <c r="AQ10" s="366">
        <f>IF(COUNTBLANK('BPI+'!BM10)=1,0,IF(COUNTIF(qwqlINIcol,'BPI+'!BM10)=0,-1.5,IF(INDEX(sorCol,MATCH(INDEX(valCol,MATCH('BPI+'!BM10,INIcol,0)),bpiTeams,0))&gt;=80,-1.5,IF(INDEX(sorCol,MATCH(INDEX(valCol,MATCH('BPI+'!BM10,INIcol,0)),bpiTeams,0))&gt;=41,-1 - (INDEX(sorCol,MATCH(INDEX(valCol,MATCH('BPI+'!BM10,INIcol,0)),bpiTeams,0)) - 41) * (0.5/39),(INDEX(sorCol,MATCH(INDEX(valCol,MATCH('BPI+'!BM10,INIcol,0)),bpiTeams,0)) + 40)/325 - 2))))</f>
        <v>0</v>
      </c>
      <c r="AR10" s="366">
        <f>IF(COUNTBLANK('BPI+'!BN10)=1,0,IF(COUNTIF(qwqlINIcol,'BPI+'!BN10)=0,-1.5,IF(INDEX(sorCol,MATCH(INDEX(valCol,MATCH('BPI+'!BN10,INIcol,0)),bpiTeams,0))&gt;=80,-1.5,IF(INDEX(sorCol,MATCH(INDEX(valCol,MATCH('BPI+'!BN10,INIcol,0)),bpiTeams,0))&gt;=41,-1 - (INDEX(sorCol,MATCH(INDEX(valCol,MATCH('BPI+'!BN10,INIcol,0)),bpiTeams,0)) - 41) * (0.5/39),(INDEX(sorCol,MATCH(INDEX(valCol,MATCH('BPI+'!BN10,INIcol,0)),bpiTeams,0)) + 40)/325 - 2))))</f>
        <v>0</v>
      </c>
      <c r="AS10" s="366">
        <f>IF(COUNTBLANK('BPI+'!BO10)=1,0,IF(COUNTIF(qwqlINIcol,'BPI+'!BO10)=0,-1.5,IF(INDEX(sorCol,MATCH(INDEX(valCol,MATCH('BPI+'!BO10,INIcol,0)),bpiTeams,0))&gt;=80,-1.5,IF(INDEX(sorCol,MATCH(INDEX(valCol,MATCH('BPI+'!BO10,INIcol,0)),bpiTeams,0))&gt;=41,-1 - (INDEX(sorCol,MATCH(INDEX(valCol,MATCH('BPI+'!BO10,INIcol,0)),bpiTeams,0)) - 41) * (0.5/39),(INDEX(sorCol,MATCH(INDEX(valCol,MATCH('BPI+'!BO10,INIcol,0)),bpiTeams,0)) + 40)/325 - 2))))</f>
        <v>0</v>
      </c>
      <c r="AT10" s="366">
        <f>IF(COUNTBLANK('BPI+'!BP10)=1,0,IF(COUNTIF(qwqlINIcol,'BPI+'!BP10)=0,-1.5,IF(INDEX(sorCol,MATCH(INDEX(valCol,MATCH('BPI+'!BP10,INIcol,0)),bpiTeams,0))&gt;=80,-1.5,IF(INDEX(sorCol,MATCH(INDEX(valCol,MATCH('BPI+'!BP10,INIcol,0)),bpiTeams,0))&gt;=41,-1 - (INDEX(sorCol,MATCH(INDEX(valCol,MATCH('BPI+'!BP10,INIcol,0)),bpiTeams,0)) - 41) * (0.5/39),(INDEX(sorCol,MATCH(INDEX(valCol,MATCH('BPI+'!BP10,INIcol,0)),bpiTeams,0)) + 40)/325 - 2))))</f>
        <v>0</v>
      </c>
      <c r="AU10" s="366">
        <f>IF(COUNTBLANK('BPI+'!BQ10)=1,0,IF(COUNTIF(qwqlINIcol,'BPI+'!BQ10)=0,-1.5,IF(INDEX(sorCol,MATCH(INDEX(valCol,MATCH('BPI+'!BQ10,INIcol,0)),bpiTeams,0))&gt;=80,-1.5,IF(INDEX(sorCol,MATCH(INDEX(valCol,MATCH('BPI+'!BQ10,INIcol,0)),bpiTeams,0))&gt;=41,-1 - (INDEX(sorCol,MATCH(INDEX(valCol,MATCH('BPI+'!BQ10,INIcol,0)),bpiTeams,0)) - 41) * (0.5/39),(INDEX(sorCol,MATCH(INDEX(valCol,MATCH('BPI+'!BQ10,INIcol,0)),bpiTeams,0)) + 40)/325 - 2))))</f>
        <v>0</v>
      </c>
      <c r="AV10" s="366">
        <f>IF(COUNTBLANK('BPI+'!BR10)=1,0,IF(COUNTIF(qwqlINIcol,'BPI+'!BR10)=0,-1.5,IF(INDEX(sorCol,MATCH(INDEX(valCol,MATCH('BPI+'!BR10,INIcol,0)),bpiTeams,0))&gt;=80,-1.5,IF(INDEX(sorCol,MATCH(INDEX(valCol,MATCH('BPI+'!BR10,INIcol,0)),bpiTeams,0))&gt;=41,-1 - (INDEX(sorCol,MATCH(INDEX(valCol,MATCH('BPI+'!BR10,INIcol,0)),bpiTeams,0)) - 41) * (0.5/39),(INDEX(sorCol,MATCH(INDEX(valCol,MATCH('BPI+'!BR10,INIcol,0)),bpiTeams,0)) + 40)/325 - 2))))</f>
        <v>0</v>
      </c>
      <c r="AW10" s="366">
        <f>IF(COUNTBLANK('BPI+'!BS10)=1,0,IF(COUNTIF(qwqlINIcol,'BPI+'!BS10)=0,-1.5,IF(INDEX(sorCol,MATCH(INDEX(valCol,MATCH('BPI+'!BS10,INIcol,0)),bpiTeams,0))&gt;=80,-1.5,IF(INDEX(sorCol,MATCH(INDEX(valCol,MATCH('BPI+'!BS10,INIcol,0)),bpiTeams,0))&gt;=41,-1 - (INDEX(sorCol,MATCH(INDEX(valCol,MATCH('BPI+'!BS10,INIcol,0)),bpiTeams,0)) - 41) * (0.5/39),(INDEX(sorCol,MATCH(INDEX(valCol,MATCH('BPI+'!BS10,INIcol,0)),bpiTeams,0)) + 40)/325 - 2))))</f>
        <v>0</v>
      </c>
      <c r="AX10" s="366">
        <f>IF(COUNTBLANK('BPI+'!BT10)=1,0,IF(COUNTIF(qwqlINIcol,'BPI+'!BT10)=0,-1.5,IF(INDEX(sorCol,MATCH(INDEX(valCol,MATCH('BPI+'!BT10,INIcol,0)),bpiTeams,0))&gt;=80,-1.5,IF(INDEX(sorCol,MATCH(INDEX(valCol,MATCH('BPI+'!BT10,INIcol,0)),bpiTeams,0))&gt;=41,-1 - (INDEX(sorCol,MATCH(INDEX(valCol,MATCH('BPI+'!BT10,INIcol,0)),bpiTeams,0)) - 41) * (0.5/39),(INDEX(sorCol,MATCH(INDEX(valCol,MATCH('BPI+'!BT10,INIcol,0)),bpiTeams,0)) + 40)/325 - 2))))</f>
        <v>0</v>
      </c>
      <c r="AY10" s="366">
        <f>IF(COUNTBLANK('BPI+'!BU10)=1,0,IF(COUNTIF(qwqlINIcol,'BPI+'!BU10)=0,-1.5,IF(INDEX(sorCol,MATCH(INDEX(valCol,MATCH('BPI+'!BU10,INIcol,0)),bpiTeams,0))&gt;=80,-1.5,IF(INDEX(sorCol,MATCH(INDEX(valCol,MATCH('BPI+'!BU10,INIcol,0)),bpiTeams,0))&gt;=41,-1 - (INDEX(sorCol,MATCH(INDEX(valCol,MATCH('BPI+'!BU10,INIcol,0)),bpiTeams,0)) - 41) * (0.5/39),(INDEX(sorCol,MATCH(INDEX(valCol,MATCH('BPI+'!BU10,INIcol,0)),bpiTeams,0)) + 40)/325 - 2))))</f>
        <v>0</v>
      </c>
      <c r="AZ10" s="366">
        <f>IF(COUNTBLANK('BPI+'!BV10)=1,0,IF(COUNTIF(qwqlINIcol,'BPI+'!BV10)=0,-1.5,IF(INDEX(sorCol,MATCH(INDEX(valCol,MATCH('BPI+'!BV10,INIcol,0)),bpiTeams,0))&gt;=80,-1.5,IF(INDEX(sorCol,MATCH(INDEX(valCol,MATCH('BPI+'!BV10,INIcol,0)),bpiTeams,0))&gt;=41,-1 - (INDEX(sorCol,MATCH(INDEX(valCol,MATCH('BPI+'!BV10,INIcol,0)),bpiTeams,0)) - 41) * (0.5/39),(INDEX(sorCol,MATCH(INDEX(valCol,MATCH('BPI+'!BV10,INIcol,0)),bpiTeams,0)) + 40)/325 - 2))))</f>
        <v>0</v>
      </c>
      <c r="BA10" s="366">
        <f>IF(COUNTBLANK('BPI+'!BW10)=1,0,IF(COUNTIF(qwqlINIcol,'BPI+'!BW10)=0,-1.5,IF(INDEX(sorCol,MATCH(INDEX(valCol,MATCH('BPI+'!BW10,INIcol,0)),bpiTeams,0))&gt;=80,-1.5,IF(INDEX(sorCol,MATCH(INDEX(valCol,MATCH('BPI+'!BW10,INIcol,0)),bpiTeams,0))&gt;=41,-1 - (INDEX(sorCol,MATCH(INDEX(valCol,MATCH('BPI+'!BW10,INIcol,0)),bpiTeams,0)) - 41) * (0.5/39),(INDEX(sorCol,MATCH(INDEX(valCol,MATCH('BPI+'!BW10,INIcol,0)),bpiTeams,0)) + 40)/325 - 2))))</f>
        <v>0</v>
      </c>
      <c r="BB10" s="366">
        <f>IF(COUNTBLANK('BPI+'!BX10)=1,0,IF(COUNTIF(qwqlINIcol,'BPI+'!BX10)=0,-1.5,IF(INDEX(sorCol,MATCH(INDEX(valCol,MATCH('BPI+'!BX10,INIcol,0)),bpiTeams,0))&gt;=80,-1.5,IF(INDEX(sorCol,MATCH(INDEX(valCol,MATCH('BPI+'!BX10,INIcol,0)),bpiTeams,0))&gt;=41,-1 - (INDEX(sorCol,MATCH(INDEX(valCol,MATCH('BPI+'!BX10,INIcol,0)),bpiTeams,0)) - 41) * (0.5/39),(INDEX(sorCol,MATCH(INDEX(valCol,MATCH('BPI+'!BX10,INIcol,0)),bpiTeams,0)) + 40)/325 - 2))))</f>
        <v>0</v>
      </c>
      <c r="BC10" s="374">
        <f>IF(COUNTBLANK('BPI+'!BY10)=0,-1.6,0)</f>
        <v>-1.6</v>
      </c>
      <c r="BD10" s="374">
        <f>IF(COUNTBLANK('BPI+'!BZ10)=0,-1.6,0)</f>
        <v>0</v>
      </c>
      <c r="BE10" s="374">
        <f>IF(COUNTBLANK('BPI+'!CA10)=0,-1.6,0)</f>
        <v>0</v>
      </c>
      <c r="BF10" s="374">
        <f>IF(COUNTBLANK('BPI+'!CB10)=0,-1.6,0)</f>
        <v>0</v>
      </c>
      <c r="BG10" s="374">
        <f>IF(COUNTBLANK('BPI+'!CC10)=0,-1.6,0)</f>
        <v>0</v>
      </c>
      <c r="BH10" s="374">
        <f>IF(COUNTBLANK('BPI+'!CD10)=0,-1.6,0)</f>
        <v>0</v>
      </c>
      <c r="BI10" s="374">
        <f>IF(COUNTBLANK('BPI+'!CE10)=0,-1.6,0)</f>
        <v>0</v>
      </c>
      <c r="BJ10" s="374">
        <f>IF(COUNTBLANK('BPI+'!CF10)=0,-1.6,0)</f>
        <v>0</v>
      </c>
      <c r="BK10" s="374">
        <f>IF(COUNTBLANK('BPI+'!CG10)=0,-1.6,0)</f>
        <v>0</v>
      </c>
      <c r="BL10" s="374">
        <f>IF(COUNTBLANK('BPI+'!CH10)=0,-1.6,0)</f>
        <v>0</v>
      </c>
      <c r="BM10" s="374">
        <f>IF(COUNTBLANK('BPI+'!CI10)=0,-1.6,0)</f>
        <v>0</v>
      </c>
      <c r="BN10" s="374">
        <f>IF(COUNTBLANK('BPI+'!CJ10)=0,-1.6,0)</f>
        <v>0</v>
      </c>
      <c r="BO10" s="374">
        <f>IF(COUNTBLANK('BPI+'!CK10)=0,-1.6,0)</f>
        <v>0</v>
      </c>
      <c r="BP10" s="374">
        <f>IF(COUNTBLANK('BPI+'!CL10)=0,-1.6,0)</f>
        <v>0</v>
      </c>
      <c r="BQ10" s="374">
        <f>IF(COUNTBLANK('BPI+'!CM10)=0,-1.6,0)</f>
        <v>0</v>
      </c>
      <c r="BR10" s="374">
        <f>IF(COUNTBLANK('BPI+'!CN10)=0,-1.6,0)</f>
        <v>0</v>
      </c>
      <c r="BS10" s="374">
        <f>IF(COUNTBLANK('BPI+'!CO10)=0,-1.6,0)</f>
        <v>0</v>
      </c>
      <c r="BT10">
        <f t="shared" si="4"/>
        <v>2.8711538461538457</v>
      </c>
    </row>
    <row r="11" spans="1:72" x14ac:dyDescent="0.3">
      <c r="A11" t="str">
        <f t="shared" si="0"/>
        <v>Virginia</v>
      </c>
      <c r="B11" t="str">
        <f t="shared" si="3"/>
        <v>UVA</v>
      </c>
      <c r="C11" s="358">
        <f>IF(
  COUNTBLANK('BPI+'!Y11)=1,
  0,
  IFERROR(
    IF(
      INDEX(sorCol,MATCH(INDEX(valCol,MATCH('BPI+'!Y11,INIcol,0)),bpiTeams,0))&lt;=40,
      2-INDEX(sorCol,MATCH(INDEX(valCol,MATCH('BPI+'!Y11,INIcol,0)),bpiTeams,0))/40,
      IF(
        INDEX(sorCol,MATCH(INDEX(valCol,MATCH('BPI+'!Y11,INIcol,0)),bpiTeams,0))&lt;=100,
        1-0.9*(INDEX(sorCol,MATCH(INDEX(valCol,MATCH('BPI+'!Y11,INIcol,0)),bpiTeams,0))-40)/60,
        0.1
      )
    ),
    0.1
  )
)</f>
        <v>1.35</v>
      </c>
      <c r="D11" s="358">
        <f>IF(
  COUNTBLANK('BPI+'!Z11)=1,
  0,
  IFERROR(
    IF(
      INDEX(sorCol,MATCH(INDEX(valCol,MATCH('BPI+'!Z11,INIcol,0)),bpiTeams,0))&lt;=40,
      2-INDEX(sorCol,MATCH(INDEX(valCol,MATCH('BPI+'!Z11,INIcol,0)),bpiTeams,0))/40,
      IF(
        INDEX(sorCol,MATCH(INDEX(valCol,MATCH('BPI+'!Z11,INIcol,0)),bpiTeams,0))&lt;=100,
        1-0.9*(INDEX(sorCol,MATCH(INDEX(valCol,MATCH('BPI+'!Z11,INIcol,0)),bpiTeams,0))-40)/60,
        0.1
      )
    ),
    0.1
  )
)</f>
        <v>0</v>
      </c>
      <c r="E11" s="358">
        <f>IF(
  COUNTBLANK('BPI+'!AA11)=1,
  0,
  IFERROR(
    IF(
      INDEX(sorCol,MATCH(INDEX(valCol,MATCH('BPI+'!AA11,INIcol,0)),bpiTeams,0))&lt;=40,
      2-INDEX(sorCol,MATCH(INDEX(valCol,MATCH('BPI+'!AA11,INIcol,0)),bpiTeams,0))/40,
      IF(
        INDEX(sorCol,MATCH(INDEX(valCol,MATCH('BPI+'!AA11,INIcol,0)),bpiTeams,0))&lt;=100,
        1-0.9*(INDEX(sorCol,MATCH(INDEX(valCol,MATCH('BPI+'!AA11,INIcol,0)),bpiTeams,0))-40)/60,
        0.1
      )
    ),
    0.1
  )
)</f>
        <v>0</v>
      </c>
      <c r="F11" s="358">
        <f>IF(
  COUNTBLANK('BPI+'!AB11)=1,
  0,
  IFERROR(
    IF(
      INDEX(sorCol,MATCH(INDEX(valCol,MATCH('BPI+'!AB11,INIcol,0)),bpiTeams,0))&lt;=40,
      2-INDEX(sorCol,MATCH(INDEX(valCol,MATCH('BPI+'!AB11,INIcol,0)),bpiTeams,0))/40,
      IF(
        INDEX(sorCol,MATCH(INDEX(valCol,MATCH('BPI+'!AB11,INIcol,0)),bpiTeams,0))&lt;=100,
        1-0.9*(INDEX(sorCol,MATCH(INDEX(valCol,MATCH('BPI+'!AB11,INIcol,0)),bpiTeams,0))-40)/60,
        0.1
      )
    ),
    0.1
  )
)</f>
        <v>0</v>
      </c>
      <c r="G11" s="358">
        <f>IF(
  COUNTBLANK('BPI+'!AC11)=1,
  0,
  IFERROR(
    IF(
      INDEX(sorCol,MATCH(INDEX(valCol,MATCH('BPI+'!AC11,INIcol,0)),bpiTeams,0))&lt;=40,
      2-INDEX(sorCol,MATCH(INDEX(valCol,MATCH('BPI+'!AC11,INIcol,0)),bpiTeams,0))/40,
      IF(
        INDEX(sorCol,MATCH(INDEX(valCol,MATCH('BPI+'!AC11,INIcol,0)),bpiTeams,0))&lt;=100,
        1-0.9*(INDEX(sorCol,MATCH(INDEX(valCol,MATCH('BPI+'!AC11,INIcol,0)),bpiTeams,0))-40)/60,
        0.1
      )
    ),
    0.1
  )
)</f>
        <v>0</v>
      </c>
      <c r="H11" s="358">
        <f>IF(
  COUNTBLANK('BPI+'!AD11)=1,
  0,
  IFERROR(
    IF(
      INDEX(sorCol,MATCH(INDEX(valCol,MATCH('BPI+'!AD11,INIcol,0)),bpiTeams,0))&lt;=40,
      2-INDEX(sorCol,MATCH(INDEX(valCol,MATCH('BPI+'!AD11,INIcol,0)),bpiTeams,0))/40,
      IF(
        INDEX(sorCol,MATCH(INDEX(valCol,MATCH('BPI+'!AD11,INIcol,0)),bpiTeams,0))&lt;=100,
        1-0.9*(INDEX(sorCol,MATCH(INDEX(valCol,MATCH('BPI+'!AD11,INIcol,0)),bpiTeams,0))-40)/60,
        0.1
      )
    ),
    0.1
  )
)</f>
        <v>0</v>
      </c>
      <c r="I11" s="358">
        <f>IF(
  COUNTBLANK('BPI+'!AE11)=1,
  0,
  IFERROR(
    IF(
      INDEX(sorCol,MATCH(INDEX(valCol,MATCH('BPI+'!AE11,INIcol,0)),bpiTeams,0))&lt;=40,
      2-INDEX(sorCol,MATCH(INDEX(valCol,MATCH('BPI+'!AE11,INIcol,0)),bpiTeams,0))/40,
      IF(
        INDEX(sorCol,MATCH(INDEX(valCol,MATCH('BPI+'!AE11,INIcol,0)),bpiTeams,0))&lt;=100,
        1-0.9*(INDEX(sorCol,MATCH(INDEX(valCol,MATCH('BPI+'!AE11,INIcol,0)),bpiTeams,0))-40)/60,
        0.1
      )
    ),
    0.1
  )
)</f>
        <v>0</v>
      </c>
      <c r="J11" s="358">
        <f>IF(
  COUNTBLANK('BPI+'!AF11)=1,
  0,
  IFERROR(
    IF(
      INDEX(sorCol,MATCH(INDEX(valCol,MATCH('BPI+'!AF11,INIcol,0)),bpiTeams,0))&lt;=40,
      2-INDEX(sorCol,MATCH(INDEX(valCol,MATCH('BPI+'!AF11,INIcol,0)),bpiTeams,0))/40,
      IF(
        INDEX(sorCol,MATCH(INDEX(valCol,MATCH('BPI+'!AF11,INIcol,0)),bpiTeams,0))&lt;=100,
        1-0.9*(INDEX(sorCol,MATCH(INDEX(valCol,MATCH('BPI+'!AF11,INIcol,0)),bpiTeams,0))-40)/60,
        0.1
      )
    ),
    0.1
  )
)</f>
        <v>0</v>
      </c>
      <c r="K11" s="358">
        <f>IF(
  COUNTBLANK('BPI+'!AG11)=1,
  0,
  IFERROR(
    IF(
      INDEX(sorCol,MATCH(INDEX(valCol,MATCH('BPI+'!AG11,INIcol,0)),bpiTeams,0))&lt;=40,
      2-INDEX(sorCol,MATCH(INDEX(valCol,MATCH('BPI+'!AG11,INIcol,0)),bpiTeams,0))/40,
      IF(
        INDEX(sorCol,MATCH(INDEX(valCol,MATCH('BPI+'!AG11,INIcol,0)),bpiTeams,0))&lt;=100,
        1-0.9*(INDEX(sorCol,MATCH(INDEX(valCol,MATCH('BPI+'!AG11,INIcol,0)),bpiTeams,0))-40)/60,
        0.1
      )
    ),
    0.1
  )
)</f>
        <v>0</v>
      </c>
      <c r="L11" s="358">
        <f>IF(
  COUNTBLANK('BPI+'!AH11)=1,
  0,
  IFERROR(
    IF(
      INDEX(sorCol,MATCH(INDEX(valCol,MATCH('BPI+'!AH11,INIcol,0)),bpiTeams,0))&lt;=40,
      2-INDEX(sorCol,MATCH(INDEX(valCol,MATCH('BPI+'!AH11,INIcol,0)),bpiTeams,0))/40,
      IF(
        INDEX(sorCol,MATCH(INDEX(valCol,MATCH('BPI+'!AH11,INIcol,0)),bpiTeams,0))&lt;=100,
        1-0.9*(INDEX(sorCol,MATCH(INDEX(valCol,MATCH('BPI+'!AH11,INIcol,0)),bpiTeams,0))-40)/60,
        0.1
      )
    ),
    0.1
  )
)</f>
        <v>0</v>
      </c>
      <c r="M11" s="358">
        <f>IF(
  COUNTBLANK('BPI+'!AI11)=1,
  0,
  IFERROR(
    IF(
      INDEX(sorCol,MATCH(INDEX(valCol,MATCH('BPI+'!AI11,INIcol,0)),bpiTeams,0))&lt;=40,
      2-INDEX(sorCol,MATCH(INDEX(valCol,MATCH('BPI+'!AI11,INIcol,0)),bpiTeams,0))/40,
      IF(
        INDEX(sorCol,MATCH(INDEX(valCol,MATCH('BPI+'!AI11,INIcol,0)),bpiTeams,0))&lt;=100,
        1-0.9*(INDEX(sorCol,MATCH(INDEX(valCol,MATCH('BPI+'!AI11,INIcol,0)),bpiTeams,0))-40)/60,
        0.1
      )
    ),
    0.1
  )
)</f>
        <v>0</v>
      </c>
      <c r="N11" s="358">
        <f>IF(
  COUNTBLANK('BPI+'!AJ11)=1,
  0,
  IFERROR(
    IF(
      INDEX(sorCol,MATCH(INDEX(valCol,MATCH('BPI+'!AJ11,INIcol,0)),bpiTeams,0))&lt;=40,
      2-INDEX(sorCol,MATCH(INDEX(valCol,MATCH('BPI+'!AJ11,INIcol,0)),bpiTeams,0))/40,
      IF(
        INDEX(sorCol,MATCH(INDEX(valCol,MATCH('BPI+'!AJ11,INIcol,0)),bpiTeams,0))&lt;=100,
        1-0.9*(INDEX(sorCol,MATCH(INDEX(valCol,MATCH('BPI+'!AJ11,INIcol,0)),bpiTeams,0))-40)/60,
        0.1
      )
    ),
    0.1
  )
)</f>
        <v>0</v>
      </c>
      <c r="O11" s="366">
        <f>IF(
  COUNTBLANK('BPI+'!AK11)=1,
  0,
  IFERROR(
    IF(
      INDEX(sorCol, MATCH(INDEX(valCol, MATCH('BPI+'!AK11, INIcol, 0)), bpiTeams, 0)) &lt;= 40,
      -INDEX(sorCol, MATCH(INDEX(valCol, MATCH('BPI+'!AK11, INIcol, 0)), bpiTeams, 0))/40,
      IF(
        INDEX(sorCol, MATCH(INDEX(valCol, MATCH('BPI+'!AK11, INIcol, 0)), bpiTeams, 0)) &lt;= 100,
        -1 - (INDEX(sorCol, MATCH(INDEX(valCol, MATCH('BPI+'!AK11, INIcol, 0)), bpiTeams, 0)) - 40)/60,
        -2
      )
    ),
    -2
  )
)</f>
        <v>-0.52500000000000002</v>
      </c>
      <c r="P11" s="366">
        <f>IF(
  COUNTBLANK('BPI+'!AL11)=1,
  0,
  IFERROR(
    IF(
      INDEX(sorCol, MATCH(INDEX(valCol, MATCH('BPI+'!AL11, INIcol, 0)), bpiTeams, 0)) &lt;= 40,
      -INDEX(sorCol, MATCH(INDEX(valCol, MATCH('BPI+'!AL11, INIcol, 0)), bpiTeams, 0))/40,
      IF(
        INDEX(sorCol, MATCH(INDEX(valCol, MATCH('BPI+'!AL11, INIcol, 0)), bpiTeams, 0)) &lt;= 100,
        -1 - (INDEX(sorCol, MATCH(INDEX(valCol, MATCH('BPI+'!AL11, INIcol, 0)), bpiTeams, 0)) - 40)/60,
        -2
      )
    ),
    -2
  )
)</f>
        <v>-7.4999999999999997E-2</v>
      </c>
      <c r="Q11" s="366">
        <f>IF(
  COUNTBLANK('BPI+'!AM11)=1,
  0,
  IFERROR(
    IF(
      INDEX(sorCol, MATCH(INDEX(valCol, MATCH('BPI+'!AM11, INIcol, 0)), bpiTeams, 0)) &lt;= 40,
      -INDEX(sorCol, MATCH(INDEX(valCol, MATCH('BPI+'!AM11, INIcol, 0)), bpiTeams, 0))/40,
      IF(
        INDEX(sorCol, MATCH(INDEX(valCol, MATCH('BPI+'!AM11, INIcol, 0)), bpiTeams, 0)) &lt;= 100,
        -1 - (INDEX(sorCol, MATCH(INDEX(valCol, MATCH('BPI+'!AM11, INIcol, 0)), bpiTeams, 0)) - 40)/60,
        -2
      )
    ),
    -2
  )
)</f>
        <v>-7.4999999999999997E-2</v>
      </c>
      <c r="R11" s="366">
        <f>IF(
  COUNTBLANK('BPI+'!AN11)=1,
  0,
  IFERROR(
    IF(
      INDEX(sorCol, MATCH(INDEX(valCol, MATCH('BPI+'!AN11, INIcol, 0)), bpiTeams, 0)) &lt;= 40,
      -INDEX(sorCol, MATCH(INDEX(valCol, MATCH('BPI+'!AN11, INIcol, 0)), bpiTeams, 0))/40,
      IF(
        INDEX(sorCol, MATCH(INDEX(valCol, MATCH('BPI+'!AN11, INIcol, 0)), bpiTeams, 0)) &lt;= 100,
        -1 - (INDEX(sorCol, MATCH(INDEX(valCol, MATCH('BPI+'!AN11, INIcol, 0)), bpiTeams, 0)) - 40)/60,
        -2
      )
    ),
    -2
  )
)</f>
        <v>0</v>
      </c>
      <c r="S11" s="366">
        <f>IF(
  COUNTBLANK('BPI+'!AO11)=1,
  0,
  IFERROR(
    IF(
      INDEX(sorCol, MATCH(INDEX(valCol, MATCH('BPI+'!AO11, INIcol, 0)), bpiTeams, 0)) &lt;= 40,
      -INDEX(sorCol, MATCH(INDEX(valCol, MATCH('BPI+'!AO11, INIcol, 0)), bpiTeams, 0))/40,
      IF(
        INDEX(sorCol, MATCH(INDEX(valCol, MATCH('BPI+'!AO11, INIcol, 0)), bpiTeams, 0)) &lt;= 100,
        -1 - (INDEX(sorCol, MATCH(INDEX(valCol, MATCH('BPI+'!AO11, INIcol, 0)), bpiTeams, 0)) - 40)/60,
        -2
      )
    ),
    -2
  )
)</f>
        <v>0</v>
      </c>
      <c r="T11" s="366">
        <f>IF(
  COUNTBLANK('BPI+'!AP11)=1,
  0,
  IFERROR(
    IF(
      INDEX(sorCol, MATCH(INDEX(valCol, MATCH('BPI+'!AP11, INIcol, 0)), bpiTeams, 0)) &lt;= 40,
      -INDEX(sorCol, MATCH(INDEX(valCol, MATCH('BPI+'!AP11, INIcol, 0)), bpiTeams, 0))/40,
      IF(
        INDEX(sorCol, MATCH(INDEX(valCol, MATCH('BPI+'!AP11, INIcol, 0)), bpiTeams, 0)) &lt;= 100,
        -1 - (INDEX(sorCol, MATCH(INDEX(valCol, MATCH('BPI+'!AP11, INIcol, 0)), bpiTeams, 0)) - 40)/60,
        -2
      )
    ),
    -2
  )
)</f>
        <v>0</v>
      </c>
      <c r="U11" s="366">
        <f>IF(
  COUNTBLANK('BPI+'!AQ11)=1,
  0,
  IFERROR(
    IF(
      INDEX(sorCol, MATCH(INDEX(valCol, MATCH('BPI+'!AQ11, INIcol, 0)), bpiTeams, 0)) &lt;= 40,
      -INDEX(sorCol, MATCH(INDEX(valCol, MATCH('BPI+'!AQ11, INIcol, 0)), bpiTeams, 0))/40,
      IF(
        INDEX(sorCol, MATCH(INDEX(valCol, MATCH('BPI+'!AQ11, INIcol, 0)), bpiTeams, 0)) &lt;= 100,
        -1 - (INDEX(sorCol, MATCH(INDEX(valCol, MATCH('BPI+'!AQ11, INIcol, 0)), bpiTeams, 0)) - 40)/60,
        -2
      )
    ),
    -2
  )
)</f>
        <v>0</v>
      </c>
      <c r="V11" s="366">
        <f>IF(
  COUNTBLANK('BPI+'!AR11)=1,
  0,
  IFERROR(
    IF(
      INDEX(sorCol, MATCH(INDEX(valCol, MATCH('BPI+'!AR11, INIcol, 0)), bpiTeams, 0)) &lt;= 40,
      -INDEX(sorCol, MATCH(INDEX(valCol, MATCH('BPI+'!AR11, INIcol, 0)), bpiTeams, 0))/40,
      IF(
        INDEX(sorCol, MATCH(INDEX(valCol, MATCH('BPI+'!AR11, INIcol, 0)), bpiTeams, 0)) &lt;= 100,
        -1 - (INDEX(sorCol, MATCH(INDEX(valCol, MATCH('BPI+'!AR11, INIcol, 0)), bpiTeams, 0)) - 40)/60,
        -2
      )
    ),
    -2
  )
)</f>
        <v>0</v>
      </c>
      <c r="W11" s="366">
        <f>IF(
  COUNTBLANK('BPI+'!AS11)=1,
  0,
  IFERROR(
    IF(
      INDEX(sorCol, MATCH(INDEX(valCol, MATCH('BPI+'!AS11, INIcol, 0)), bpiTeams, 0)) &lt;= 40,
      -INDEX(sorCol, MATCH(INDEX(valCol, MATCH('BPI+'!AS11, INIcol, 0)), bpiTeams, 0))/40,
      IF(
        INDEX(sorCol, MATCH(INDEX(valCol, MATCH('BPI+'!AS11, INIcol, 0)), bpiTeams, 0)) &lt;= 100,
        -1 - (INDEX(sorCol, MATCH(INDEX(valCol, MATCH('BPI+'!AS11, INIcol, 0)), bpiTeams, 0)) - 40)/60,
        -2
      )
    ),
    -2
  )
)</f>
        <v>0</v>
      </c>
      <c r="X11" s="366">
        <f>IF(
  COUNTBLANK('BPI+'!AT11)=1,
  0,
  IFERROR(
    IF(
      INDEX(sorCol, MATCH(INDEX(valCol, MATCH('BPI+'!AT11, INIcol, 0)), bpiTeams, 0)) &lt;= 40,
      -INDEX(sorCol, MATCH(INDEX(valCol, MATCH('BPI+'!AT11, INIcol, 0)), bpiTeams, 0))/40,
      IF(
        INDEX(sorCol, MATCH(INDEX(valCol, MATCH('BPI+'!AT11, INIcol, 0)), bpiTeams, 0)) &lt;= 100,
        -1 - (INDEX(sorCol, MATCH(INDEX(valCol, MATCH('BPI+'!AT11, INIcol, 0)), bpiTeams, 0)) - 40)/60,
        -2
      )
    ),
    -2
  )
)</f>
        <v>0</v>
      </c>
      <c r="Y11" s="366">
        <f>IF(
  COUNTBLANK('BPI+'!AU11)=1,
  0,
  IFERROR(
    IF(
      INDEX(sorCol, MATCH(INDEX(valCol, MATCH('BPI+'!AU11, INIcol, 0)), bpiTeams, 0)) &lt;= 40,
      -INDEX(sorCol, MATCH(INDEX(valCol, MATCH('BPI+'!AU11, INIcol, 0)), bpiTeams, 0))/40,
      IF(
        INDEX(sorCol, MATCH(INDEX(valCol, MATCH('BPI+'!AU11, INIcol, 0)), bpiTeams, 0)) &lt;= 100,
        -1 - (INDEX(sorCol, MATCH(INDEX(valCol, MATCH('BPI+'!AU11, INIcol, 0)), bpiTeams, 0)) - 40)/60,
        -2
      )
    ),
    -2
  )
)</f>
        <v>0</v>
      </c>
      <c r="Z11" s="366">
        <f>IF(
  COUNTBLANK('BPI+'!AV11)=1,
  0,
  IFERROR(
    IF(
      INDEX(sorCol, MATCH(INDEX(valCol, MATCH('BPI+'!AV11, INIcol, 0)), bpiTeams, 0)) &lt;= 40,
      -INDEX(sorCol, MATCH(INDEX(valCol, MATCH('BPI+'!AV11, INIcol, 0)), bpiTeams, 0))/40,
      IF(
        INDEX(sorCol, MATCH(INDEX(valCol, MATCH('BPI+'!AV11, INIcol, 0)), bpiTeams, 0)) &lt;= 100,
        -1 - (INDEX(sorCol, MATCH(INDEX(valCol, MATCH('BPI+'!AV11, INIcol, 0)), bpiTeams, 0)) - 40)/60,
        -2
      )
    ),
    -2
  )
)</f>
        <v>0</v>
      </c>
      <c r="AA11" s="358">
        <f>IFERROR(IF(COUNTBLANK('BPI+'!AX11)=1,0,IF(COUNTIF(qwqlINIcol,'BPI+'!AX11)=0,0.1,IF(INDEX(sorCol,MATCH(INDEX(valCol,MATCH('BPI+'!AW11,INIcol,0)),bpiTeams,0))&gt;=40,INDEX(sorCol,MATCH(INDEX(valCol,MATCH('BPI+'!AW11,INIcol,0)),bpiTeams,0))*-1/40+2,(INDEX(sorCol,MATCH(INDEX(valCol,MATCH('BPI+'!AW11,INIcol,0)),bpiTeams,0))*(-1)+40)/325+1))),0)</f>
        <v>0.89999999999999991</v>
      </c>
      <c r="AB11" s="358">
        <f>IFERROR(IF(COUNTBLANK('BPI+'!AY11)=1,0,IF(COUNTIF(qwqlINIcol,'BPI+'!AY11)=0,0.1,IF(INDEX(sorCol,MATCH(INDEX(valCol,MATCH('BPI+'!AX11,INIcol,0)),bpiTeams,0))&gt;=40,INDEX(sorCol,MATCH(INDEX(valCol,MATCH('BPI+'!AX11,INIcol,0)),bpiTeams,0))*-1/40+2,(INDEX(sorCol,MATCH(INDEX(valCol,MATCH('BPI+'!AX11,INIcol,0)),bpiTeams,0))*(-1)+40)/325+1))),0)</f>
        <v>0.875</v>
      </c>
      <c r="AC11" s="358">
        <f>IFERROR(IF(COUNTBLANK('BPI+'!AZ11)=1,0,IF(COUNTIF(qwqlINIcol,'BPI+'!AZ11)=0,0.1,IF(INDEX(sorCol,MATCH(INDEX(valCol,MATCH('BPI+'!AY11,INIcol,0)),bpiTeams,0))&gt;=40,INDEX(sorCol,MATCH(INDEX(valCol,MATCH('BPI+'!AY11,INIcol,0)),bpiTeams,0))*-1/40+2,(INDEX(sorCol,MATCH(INDEX(valCol,MATCH('BPI+'!AY11,INIcol,0)),bpiTeams,0))*(-1)+40)/325+1))),0)</f>
        <v>1.0215384615384615</v>
      </c>
      <c r="AD11" s="358">
        <f>IFERROR(IF(COUNTBLANK('BPI+'!BA11)=1,0,IF(COUNTIF(qwqlINIcol,'BPI+'!BA11)=0,0.1,IF(INDEX(sorCol,MATCH(INDEX(valCol,MATCH('BPI+'!AZ11,INIcol,0)),bpiTeams,0))&gt;=40,INDEX(sorCol,MATCH(INDEX(valCol,MATCH('BPI+'!AZ11,INIcol,0)),bpiTeams,0))*-1/40+2,(INDEX(sorCol,MATCH(INDEX(valCol,MATCH('BPI+'!AZ11,INIcol,0)),bpiTeams,0))*(-1)+40)/325+1))),0)</f>
        <v>0.77499999999999991</v>
      </c>
      <c r="AE11" s="358">
        <f>IFERROR(IF(COUNTBLANK('BPI+'!BB11)=1,0,IF(COUNTIF(qwqlINIcol,'BPI+'!BB11)=0,0.1,IF(INDEX(sorCol,MATCH(INDEX(valCol,MATCH('BPI+'!BA11,INIcol,0)),bpiTeams,0))&gt;=40,INDEX(sorCol,MATCH(INDEX(valCol,MATCH('BPI+'!BA11,INIcol,0)),bpiTeams,0))*-1/40+2,(INDEX(sorCol,MATCH(INDEX(valCol,MATCH('BPI+'!BA11,INIcol,0)),bpiTeams,0))*(-1)+40)/325+1))),0)</f>
        <v>0.57499999999999996</v>
      </c>
      <c r="AF11" s="358">
        <f>IFERROR(IF(COUNTBLANK('BPI+'!BC11)=1,0,IF(COUNTIF(qwqlINIcol,'BPI+'!BC11)=0,0.1,IF(INDEX(sorCol,MATCH(INDEX(valCol,MATCH('BPI+'!BB11,INIcol,0)),bpiTeams,0))&gt;=40,INDEX(sorCol,MATCH(INDEX(valCol,MATCH('BPI+'!BB11,INIcol,0)),bpiTeams,0))*-1/40+2,(INDEX(sorCol,MATCH(INDEX(valCol,MATCH('BPI+'!BB11,INIcol,0)),bpiTeams,0))*(-1)+40)/325+1))),0)</f>
        <v>1.0461538461538462</v>
      </c>
      <c r="AG11" s="358">
        <f>IFERROR(IF(COUNTBLANK('BPI+'!BD11)=1,0,IF(COUNTIF(qwqlINIcol,'BPI+'!BD11)=0,0.1,IF(INDEX(sorCol,MATCH(INDEX(valCol,MATCH('BPI+'!BC11,INIcol,0)),bpiTeams,0))&gt;=40,INDEX(sorCol,MATCH(INDEX(valCol,MATCH('BPI+'!BC11,INIcol,0)),bpiTeams,0))*-1/40+2,(INDEX(sorCol,MATCH(INDEX(valCol,MATCH('BPI+'!BC11,INIcol,0)),bpiTeams,0))*(-1)+40)/325+1))),0)</f>
        <v>0.875</v>
      </c>
      <c r="AH11" s="358">
        <f>IFERROR(IF(COUNTBLANK('BPI+'!BE11)=1,0,IF(COUNTIF(qwqlINIcol,'BPI+'!BE11)=0,0.1,IF(INDEX(sorCol,MATCH(INDEX(valCol,MATCH('BPI+'!BD11,INIcol,0)),bpiTeams,0))&gt;=40,INDEX(sorCol,MATCH(INDEX(valCol,MATCH('BPI+'!BD11,INIcol,0)),bpiTeams,0))*-1/40+2,(INDEX(sorCol,MATCH(INDEX(valCol,MATCH('BPI+'!BD11,INIcol,0)),bpiTeams,0))*(-1)+40)/325+1))),0)</f>
        <v>0.625</v>
      </c>
      <c r="AI11" s="358">
        <f>IFERROR(IF(COUNTBLANK('BPI+'!BF11)=1,0,IF(COUNTIF(qwqlINIcol,'BPI+'!BF11)=0,0.1,IF(INDEX(sorCol,MATCH(INDEX(valCol,MATCH('BPI+'!BE11,INIcol,0)),bpiTeams,0))&gt;=40,INDEX(sorCol,MATCH(INDEX(valCol,MATCH('BPI+'!BE11,INIcol,0)),bpiTeams,0))*-1/40+2,(INDEX(sorCol,MATCH(INDEX(valCol,MATCH('BPI+'!BE11,INIcol,0)),bpiTeams,0))*(-1)+40)/325+1))),0)</f>
        <v>0.875</v>
      </c>
      <c r="AJ11" s="358">
        <f>IFERROR(IF(COUNTBLANK('BPI+'!BG11)=1,0,IF(COUNTIF(qwqlINIcol,'BPI+'!BG11)=0,0.1,IF(INDEX(sorCol,MATCH(INDEX(valCol,MATCH('BPI+'!BF11,INIcol,0)),bpiTeams,0))&gt;=40,INDEX(sorCol,MATCH(INDEX(valCol,MATCH('BPI+'!BF11,INIcol,0)),bpiTeams,0))*-1/40+2,(INDEX(sorCol,MATCH(INDEX(valCol,MATCH('BPI+'!BF11,INIcol,0)),bpiTeams,0))*(-1)+40)/325+1))),0)</f>
        <v>0</v>
      </c>
      <c r="AK11" s="358">
        <f>IFERROR(IF(COUNTBLANK('BPI+'!BH11)=1,0,IF(COUNTIF(qwqlINIcol,'BPI+'!BH11)=0,0.1,IF(INDEX(sorCol,MATCH(INDEX(valCol,MATCH('BPI+'!BG11,INIcol,0)),bpiTeams,0))&gt;=40,INDEX(sorCol,MATCH(INDEX(valCol,MATCH('BPI+'!BG11,INIcol,0)),bpiTeams,0))*-1/40+2,(INDEX(sorCol,MATCH(INDEX(valCol,MATCH('BPI+'!BG11,INIcol,0)),bpiTeams,0))*(-1)+40)/325+1))),0)</f>
        <v>0</v>
      </c>
      <c r="AL11" s="358">
        <f>IFERROR(IF(COUNTBLANK('BPI+'!BI11)=1,0,IF(COUNTIF(qwqlINIcol,'BPI+'!BI11)=0,0.1,IF(INDEX(sorCol,MATCH(INDEX(valCol,MATCH('BPI+'!BH11,INIcol,0)),bpiTeams,0))&gt;=40,INDEX(sorCol,MATCH(INDEX(valCol,MATCH('BPI+'!BH11,INIcol,0)),bpiTeams,0))*-1/40+2,(INDEX(sorCol,MATCH(INDEX(valCol,MATCH('BPI+'!BH11,INIcol,0)),bpiTeams,0))*(-1)+40)/325+1))),0)</f>
        <v>0</v>
      </c>
      <c r="AM11" s="358">
        <f>IFERROR(IF(COUNTBLANK('BPI+'!BJ11)=1,0,IF(COUNTIF(qwqlINIcol,'BPI+'!BJ11)=0,0.1,IF(INDEX(sorCol,MATCH(INDEX(valCol,MATCH('BPI+'!BI11,INIcol,0)),bpiTeams,0))&gt;=40,INDEX(sorCol,MATCH(INDEX(valCol,MATCH('BPI+'!BI11,INIcol,0)),bpiTeams,0))*-1/40+2,(INDEX(sorCol,MATCH(INDEX(valCol,MATCH('BPI+'!BI11,INIcol,0)),bpiTeams,0))*(-1)+40)/325+1))),0)</f>
        <v>0</v>
      </c>
      <c r="AN11" s="358">
        <f>IFERROR(IF(COUNTBLANK('BPI+'!BK11)=1,0,IF(COUNTIF(qwqlINIcol,'BPI+'!BK11)=0,0.1,IF(INDEX(sorCol,MATCH(INDEX(valCol,MATCH('BPI+'!BJ11,INIcol,0)),bpiTeams,0))&gt;=40,INDEX(sorCol,MATCH(INDEX(valCol,MATCH('BPI+'!BJ11,INIcol,0)),bpiTeams,0))*-1/40+2,(INDEX(sorCol,MATCH(INDEX(valCol,MATCH('BPI+'!BJ11,INIcol,0)),bpiTeams,0))*(-1)+40)/325+1))),0)</f>
        <v>0</v>
      </c>
      <c r="AO11" s="358">
        <f>IFERROR(IF(COUNTBLANK('BPI+'!BL11)=1,0,IF(COUNTIF(qwqlINIcol,'BPI+'!BL11)=0,0.1,IF(INDEX(sorCol,MATCH(INDEX(valCol,MATCH('BPI+'!BK11,INIcol,0)),bpiTeams,0))&gt;=40,INDEX(sorCol,MATCH(INDEX(valCol,MATCH('BPI+'!BK11,INIcol,0)),bpiTeams,0))*-1/40+2,(INDEX(sorCol,MATCH(INDEX(valCol,MATCH('BPI+'!BK11,INIcol,0)),bpiTeams,0))*(-1)+40)/325+1))),0)</f>
        <v>0</v>
      </c>
      <c r="AP11" s="366">
        <f>IF(COUNTBLANK('BPI+'!BL11)=1,0,IF(COUNTIF(qwqlINIcol,'BPI+'!BL11)=0,-1.5,IF(INDEX(sorCol,MATCH(INDEX(valCol,MATCH('BPI+'!BL11,INIcol,0)),bpiTeams,0))&gt;=80,-1.5,IF(INDEX(sorCol,MATCH(INDEX(valCol,MATCH('BPI+'!BL11,INIcol,0)),bpiTeams,0))&gt;=41,-1 - (INDEX(sorCol,MATCH(INDEX(valCol,MATCH('BPI+'!BL11,INIcol,0)),bpiTeams,0)) - 41) * (0.5/39),(INDEX(sorCol,MATCH(INDEX(valCol,MATCH('BPI+'!BL11,INIcol,0)),bpiTeams,0)) + 40)/325 - 2))))</f>
        <v>-1.1794871794871795</v>
      </c>
      <c r="AQ11" s="366">
        <f>IF(COUNTBLANK('BPI+'!BM11)=1,0,IF(COUNTIF(qwqlINIcol,'BPI+'!BM11)=0,-1.5,IF(INDEX(sorCol,MATCH(INDEX(valCol,MATCH('BPI+'!BM11,INIcol,0)),bpiTeams,0))&gt;=80,-1.5,IF(INDEX(sorCol,MATCH(INDEX(valCol,MATCH('BPI+'!BM11,INIcol,0)),bpiTeams,0))&gt;=41,-1 - (INDEX(sorCol,MATCH(INDEX(valCol,MATCH('BPI+'!BM11,INIcol,0)),bpiTeams,0)) - 41) * (0.5/39),(INDEX(sorCol,MATCH(INDEX(valCol,MATCH('BPI+'!BM11,INIcol,0)),bpiTeams,0)) + 40)/325 - 2))))</f>
        <v>0</v>
      </c>
      <c r="AR11" s="366">
        <f>IF(COUNTBLANK('BPI+'!BN11)=1,0,IF(COUNTIF(qwqlINIcol,'BPI+'!BN11)=0,-1.5,IF(INDEX(sorCol,MATCH(INDEX(valCol,MATCH('BPI+'!BN11,INIcol,0)),bpiTeams,0))&gt;=80,-1.5,IF(INDEX(sorCol,MATCH(INDEX(valCol,MATCH('BPI+'!BN11,INIcol,0)),bpiTeams,0))&gt;=41,-1 - (INDEX(sorCol,MATCH(INDEX(valCol,MATCH('BPI+'!BN11,INIcol,0)),bpiTeams,0)) - 41) * (0.5/39),(INDEX(sorCol,MATCH(INDEX(valCol,MATCH('BPI+'!BN11,INIcol,0)),bpiTeams,0)) + 40)/325 - 2))))</f>
        <v>0</v>
      </c>
      <c r="AS11" s="366">
        <f>IF(COUNTBLANK('BPI+'!BO11)=1,0,IF(COUNTIF(qwqlINIcol,'BPI+'!BO11)=0,-1.5,IF(INDEX(sorCol,MATCH(INDEX(valCol,MATCH('BPI+'!BO11,INIcol,0)),bpiTeams,0))&gt;=80,-1.5,IF(INDEX(sorCol,MATCH(INDEX(valCol,MATCH('BPI+'!BO11,INIcol,0)),bpiTeams,0))&gt;=41,-1 - (INDEX(sorCol,MATCH(INDEX(valCol,MATCH('BPI+'!BO11,INIcol,0)),bpiTeams,0)) - 41) * (0.5/39),(INDEX(sorCol,MATCH(INDEX(valCol,MATCH('BPI+'!BO11,INIcol,0)),bpiTeams,0)) + 40)/325 - 2))))</f>
        <v>0</v>
      </c>
      <c r="AT11" s="366">
        <f>IF(COUNTBLANK('BPI+'!BP11)=1,0,IF(COUNTIF(qwqlINIcol,'BPI+'!BP11)=0,-1.5,IF(INDEX(sorCol,MATCH(INDEX(valCol,MATCH('BPI+'!BP11,INIcol,0)),bpiTeams,0))&gt;=80,-1.5,IF(INDEX(sorCol,MATCH(INDEX(valCol,MATCH('BPI+'!BP11,INIcol,0)),bpiTeams,0))&gt;=41,-1 - (INDEX(sorCol,MATCH(INDEX(valCol,MATCH('BPI+'!BP11,INIcol,0)),bpiTeams,0)) - 41) * (0.5/39),(INDEX(sorCol,MATCH(INDEX(valCol,MATCH('BPI+'!BP11,INIcol,0)),bpiTeams,0)) + 40)/325 - 2))))</f>
        <v>0</v>
      </c>
      <c r="AU11" s="366">
        <f>IF(COUNTBLANK('BPI+'!BQ11)=1,0,IF(COUNTIF(qwqlINIcol,'BPI+'!BQ11)=0,-1.5,IF(INDEX(sorCol,MATCH(INDEX(valCol,MATCH('BPI+'!BQ11,INIcol,0)),bpiTeams,0))&gt;=80,-1.5,IF(INDEX(sorCol,MATCH(INDEX(valCol,MATCH('BPI+'!BQ11,INIcol,0)),bpiTeams,0))&gt;=41,-1 - (INDEX(sorCol,MATCH(INDEX(valCol,MATCH('BPI+'!BQ11,INIcol,0)),bpiTeams,0)) - 41) * (0.5/39),(INDEX(sorCol,MATCH(INDEX(valCol,MATCH('BPI+'!BQ11,INIcol,0)),bpiTeams,0)) + 40)/325 - 2))))</f>
        <v>0</v>
      </c>
      <c r="AV11" s="366">
        <f>IF(COUNTBLANK('BPI+'!BR11)=1,0,IF(COUNTIF(qwqlINIcol,'BPI+'!BR11)=0,-1.5,IF(INDEX(sorCol,MATCH(INDEX(valCol,MATCH('BPI+'!BR11,INIcol,0)),bpiTeams,0))&gt;=80,-1.5,IF(INDEX(sorCol,MATCH(INDEX(valCol,MATCH('BPI+'!BR11,INIcol,0)),bpiTeams,0))&gt;=41,-1 - (INDEX(sorCol,MATCH(INDEX(valCol,MATCH('BPI+'!BR11,INIcol,0)),bpiTeams,0)) - 41) * (0.5/39),(INDEX(sorCol,MATCH(INDEX(valCol,MATCH('BPI+'!BR11,INIcol,0)),bpiTeams,0)) + 40)/325 - 2))))</f>
        <v>0</v>
      </c>
      <c r="AW11" s="366">
        <f>IF(COUNTBLANK('BPI+'!BS11)=1,0,IF(COUNTIF(qwqlINIcol,'BPI+'!BS11)=0,-1.5,IF(INDEX(sorCol,MATCH(INDEX(valCol,MATCH('BPI+'!BS11,INIcol,0)),bpiTeams,0))&gt;=80,-1.5,IF(INDEX(sorCol,MATCH(INDEX(valCol,MATCH('BPI+'!BS11,INIcol,0)),bpiTeams,0))&gt;=41,-1 - (INDEX(sorCol,MATCH(INDEX(valCol,MATCH('BPI+'!BS11,INIcol,0)),bpiTeams,0)) - 41) * (0.5/39),(INDEX(sorCol,MATCH(INDEX(valCol,MATCH('BPI+'!BS11,INIcol,0)),bpiTeams,0)) + 40)/325 - 2))))</f>
        <v>0</v>
      </c>
      <c r="AX11" s="366">
        <f>IF(COUNTBLANK('BPI+'!BT11)=1,0,IF(COUNTIF(qwqlINIcol,'BPI+'!BT11)=0,-1.5,IF(INDEX(sorCol,MATCH(INDEX(valCol,MATCH('BPI+'!BT11,INIcol,0)),bpiTeams,0))&gt;=80,-1.5,IF(INDEX(sorCol,MATCH(INDEX(valCol,MATCH('BPI+'!BT11,INIcol,0)),bpiTeams,0))&gt;=41,-1 - (INDEX(sorCol,MATCH(INDEX(valCol,MATCH('BPI+'!BT11,INIcol,0)),bpiTeams,0)) - 41) * (0.5/39),(INDEX(sorCol,MATCH(INDEX(valCol,MATCH('BPI+'!BT11,INIcol,0)),bpiTeams,0)) + 40)/325 - 2))))</f>
        <v>0</v>
      </c>
      <c r="AY11" s="366">
        <f>IF(COUNTBLANK('BPI+'!BU11)=1,0,IF(COUNTIF(qwqlINIcol,'BPI+'!BU11)=0,-1.5,IF(INDEX(sorCol,MATCH(INDEX(valCol,MATCH('BPI+'!BU11,INIcol,0)),bpiTeams,0))&gt;=80,-1.5,IF(INDEX(sorCol,MATCH(INDEX(valCol,MATCH('BPI+'!BU11,INIcol,0)),bpiTeams,0))&gt;=41,-1 - (INDEX(sorCol,MATCH(INDEX(valCol,MATCH('BPI+'!BU11,INIcol,0)),bpiTeams,0)) - 41) * (0.5/39),(INDEX(sorCol,MATCH(INDEX(valCol,MATCH('BPI+'!BU11,INIcol,0)),bpiTeams,0)) + 40)/325 - 2))))</f>
        <v>0</v>
      </c>
      <c r="AZ11" s="366">
        <f>IF(COUNTBLANK('BPI+'!BV11)=1,0,IF(COUNTIF(qwqlINIcol,'BPI+'!BV11)=0,-1.5,IF(INDEX(sorCol,MATCH(INDEX(valCol,MATCH('BPI+'!BV11,INIcol,0)),bpiTeams,0))&gt;=80,-1.5,IF(INDEX(sorCol,MATCH(INDEX(valCol,MATCH('BPI+'!BV11,INIcol,0)),bpiTeams,0))&gt;=41,-1 - (INDEX(sorCol,MATCH(INDEX(valCol,MATCH('BPI+'!BV11,INIcol,0)),bpiTeams,0)) - 41) * (0.5/39),(INDEX(sorCol,MATCH(INDEX(valCol,MATCH('BPI+'!BV11,INIcol,0)),bpiTeams,0)) + 40)/325 - 2))))</f>
        <v>0</v>
      </c>
      <c r="BA11" s="366">
        <f>IF(COUNTBLANK('BPI+'!BW11)=1,0,IF(COUNTIF(qwqlINIcol,'BPI+'!BW11)=0,-1.5,IF(INDEX(sorCol,MATCH(INDEX(valCol,MATCH('BPI+'!BW11,INIcol,0)),bpiTeams,0))&gt;=80,-1.5,IF(INDEX(sorCol,MATCH(INDEX(valCol,MATCH('BPI+'!BW11,INIcol,0)),bpiTeams,0))&gt;=41,-1 - (INDEX(sorCol,MATCH(INDEX(valCol,MATCH('BPI+'!BW11,INIcol,0)),bpiTeams,0)) - 41) * (0.5/39),(INDEX(sorCol,MATCH(INDEX(valCol,MATCH('BPI+'!BW11,INIcol,0)),bpiTeams,0)) + 40)/325 - 2))))</f>
        <v>0</v>
      </c>
      <c r="BB11" s="366">
        <f>IF(COUNTBLANK('BPI+'!BX11)=1,0,IF(COUNTIF(qwqlINIcol,'BPI+'!BX11)=0,-1.5,IF(INDEX(sorCol,MATCH(INDEX(valCol,MATCH('BPI+'!BX11,INIcol,0)),bpiTeams,0))&gt;=80,-1.5,IF(INDEX(sorCol,MATCH(INDEX(valCol,MATCH('BPI+'!BX11,INIcol,0)),bpiTeams,0))&gt;=41,-1 - (INDEX(sorCol,MATCH(INDEX(valCol,MATCH('BPI+'!BX11,INIcol,0)),bpiTeams,0)) - 41) * (0.5/39),(INDEX(sorCol,MATCH(INDEX(valCol,MATCH('BPI+'!BX11,INIcol,0)),bpiTeams,0)) + 40)/325 - 2))))</f>
        <v>0</v>
      </c>
      <c r="BC11" s="374">
        <f>IF(COUNTBLANK('BPI+'!BY11)=0,-1.6,0)</f>
        <v>-1.6</v>
      </c>
      <c r="BD11" s="374">
        <f>IF(COUNTBLANK('BPI+'!BZ11)=0,-1.6,0)</f>
        <v>0</v>
      </c>
      <c r="BE11" s="374">
        <f>IF(COUNTBLANK('BPI+'!CA11)=0,-1.6,0)</f>
        <v>0</v>
      </c>
      <c r="BF11" s="374">
        <f>IF(COUNTBLANK('BPI+'!CB11)=0,-1.6,0)</f>
        <v>0</v>
      </c>
      <c r="BG11" s="374">
        <f>IF(COUNTBLANK('BPI+'!CC11)=0,-1.6,0)</f>
        <v>0</v>
      </c>
      <c r="BH11" s="374">
        <f>IF(COUNTBLANK('BPI+'!CD11)=0,-1.6,0)</f>
        <v>0</v>
      </c>
      <c r="BI11" s="374">
        <f>IF(COUNTBLANK('BPI+'!CE11)=0,-1.6,0)</f>
        <v>0</v>
      </c>
      <c r="BJ11" s="374">
        <f>IF(COUNTBLANK('BPI+'!CF11)=0,-1.6,0)</f>
        <v>0</v>
      </c>
      <c r="BK11" s="374">
        <f>IF(COUNTBLANK('BPI+'!CG11)=0,-1.6,0)</f>
        <v>0</v>
      </c>
      <c r="BL11" s="374">
        <f>IF(COUNTBLANK('BPI+'!CH11)=0,-1.6,0)</f>
        <v>0</v>
      </c>
      <c r="BM11" s="374">
        <f>IF(COUNTBLANK('BPI+'!CI11)=0,-1.6,0)</f>
        <v>0</v>
      </c>
      <c r="BN11" s="374">
        <f>IF(COUNTBLANK('BPI+'!CJ11)=0,-1.6,0)</f>
        <v>0</v>
      </c>
      <c r="BO11" s="374">
        <f>IF(COUNTBLANK('BPI+'!CK11)=0,-1.6,0)</f>
        <v>0</v>
      </c>
      <c r="BP11" s="374">
        <f>IF(COUNTBLANK('BPI+'!CL11)=0,-1.6,0)</f>
        <v>0</v>
      </c>
      <c r="BQ11" s="374">
        <f>IF(COUNTBLANK('BPI+'!CM11)=0,-1.6,0)</f>
        <v>0</v>
      </c>
      <c r="BR11" s="374">
        <f>IF(COUNTBLANK('BPI+'!CN11)=0,-1.6,0)</f>
        <v>0</v>
      </c>
      <c r="BS11" s="374">
        <f>IF(COUNTBLANK('BPI+'!CO11)=0,-1.6,0)</f>
        <v>0</v>
      </c>
      <c r="BT11">
        <f t="shared" si="4"/>
        <v>5.4632051282051286</v>
      </c>
    </row>
    <row r="12" spans="1:72" x14ac:dyDescent="0.3">
      <c r="A12" t="str">
        <f t="shared" si="0"/>
        <v>Michigan State</v>
      </c>
      <c r="B12" t="str">
        <f t="shared" si="3"/>
        <v>MSU</v>
      </c>
      <c r="C12" s="358">
        <f>IF(
  COUNTBLANK('BPI+'!Y12)=1,
  0,
  IFERROR(
    IF(
      INDEX(sorCol,MATCH(INDEX(valCol,MATCH('BPI+'!Y12,INIcol,0)),bpiTeams,0))&lt;=40,
      2-INDEX(sorCol,MATCH(INDEX(valCol,MATCH('BPI+'!Y12,INIcol,0)),bpiTeams,0))/40,
      IF(
        INDEX(sorCol,MATCH(INDEX(valCol,MATCH('BPI+'!Y12,INIcol,0)),bpiTeams,0))&lt;=100,
        1-0.9*(INDEX(sorCol,MATCH(INDEX(valCol,MATCH('BPI+'!Y12,INIcol,0)),bpiTeams,0))-40)/60,
        0.1
      )
    ),
    0.1
  )
)</f>
        <v>1.75</v>
      </c>
      <c r="D12" s="358">
        <f>IF(
  COUNTBLANK('BPI+'!Z12)=1,
  0,
  IFERROR(
    IF(
      INDEX(sorCol,MATCH(INDEX(valCol,MATCH('BPI+'!Z12,INIcol,0)),bpiTeams,0))&lt;=40,
      2-INDEX(sorCol,MATCH(INDEX(valCol,MATCH('BPI+'!Z12,INIcol,0)),bpiTeams,0))/40,
      IF(
        INDEX(sorCol,MATCH(INDEX(valCol,MATCH('BPI+'!Z12,INIcol,0)),bpiTeams,0))&lt;=100,
        1-0.9*(INDEX(sorCol,MATCH(INDEX(valCol,MATCH('BPI+'!Z12,INIcol,0)),bpiTeams,0))-40)/60,
        0.1
      )
    ),
    0.1
  )
)</f>
        <v>1.325</v>
      </c>
      <c r="E12" s="358">
        <f>IF(
  COUNTBLANK('BPI+'!AA12)=1,
  0,
  IFERROR(
    IF(
      INDEX(sorCol,MATCH(INDEX(valCol,MATCH('BPI+'!AA12,INIcol,0)),bpiTeams,0))&lt;=40,
      2-INDEX(sorCol,MATCH(INDEX(valCol,MATCH('BPI+'!AA12,INIcol,0)),bpiTeams,0))/40,
      IF(
        INDEX(sorCol,MATCH(INDEX(valCol,MATCH('BPI+'!AA12,INIcol,0)),bpiTeams,0))&lt;=100,
        1-0.9*(INDEX(sorCol,MATCH(INDEX(valCol,MATCH('BPI+'!AA12,INIcol,0)),bpiTeams,0))-40)/60,
        0.1
      )
    ),
    0.1
  )
)</f>
        <v>1.4750000000000001</v>
      </c>
      <c r="F12" s="358">
        <f>IF(
  COUNTBLANK('BPI+'!AB12)=1,
  0,
  IFERROR(
    IF(
      INDEX(sorCol,MATCH(INDEX(valCol,MATCH('BPI+'!AB12,INIcol,0)),bpiTeams,0))&lt;=40,
      2-INDEX(sorCol,MATCH(INDEX(valCol,MATCH('BPI+'!AB12,INIcol,0)),bpiTeams,0))/40,
      IF(
        INDEX(sorCol,MATCH(INDEX(valCol,MATCH('BPI+'!AB12,INIcol,0)),bpiTeams,0))&lt;=100,
        1-0.9*(INDEX(sorCol,MATCH(INDEX(valCol,MATCH('BPI+'!AB12,INIcol,0)),bpiTeams,0))-40)/60,
        0.1
      )
    ),
    0.1
  )
)</f>
        <v>1.575</v>
      </c>
      <c r="G12" s="358">
        <f>IF(
  COUNTBLANK('BPI+'!AC12)=1,
  0,
  IFERROR(
    IF(
      INDEX(sorCol,MATCH(INDEX(valCol,MATCH('BPI+'!AC12,INIcol,0)),bpiTeams,0))&lt;=40,
      2-INDEX(sorCol,MATCH(INDEX(valCol,MATCH('BPI+'!AC12,INIcol,0)),bpiTeams,0))/40,
      IF(
        INDEX(sorCol,MATCH(INDEX(valCol,MATCH('BPI+'!AC12,INIcol,0)),bpiTeams,0))&lt;=100,
        1-0.9*(INDEX(sorCol,MATCH(INDEX(valCol,MATCH('BPI+'!AC12,INIcol,0)),bpiTeams,0))-40)/60,
        0.1
      )
    ),
    0.1
  )
)</f>
        <v>1.7</v>
      </c>
      <c r="H12" s="358">
        <f>IF(
  COUNTBLANK('BPI+'!AD12)=1,
  0,
  IFERROR(
    IF(
      INDEX(sorCol,MATCH(INDEX(valCol,MATCH('BPI+'!AD12,INIcol,0)),bpiTeams,0))&lt;=40,
      2-INDEX(sorCol,MATCH(INDEX(valCol,MATCH('BPI+'!AD12,INIcol,0)),bpiTeams,0))/40,
      IF(
        INDEX(sorCol,MATCH(INDEX(valCol,MATCH('BPI+'!AD12,INIcol,0)),bpiTeams,0))&lt;=100,
        1-0.9*(INDEX(sorCol,MATCH(INDEX(valCol,MATCH('BPI+'!AD12,INIcol,0)),bpiTeams,0))-40)/60,
        0.1
      )
    ),
    0.1
  )
)</f>
        <v>0</v>
      </c>
      <c r="I12" s="358">
        <f>IF(
  COUNTBLANK('BPI+'!AE12)=1,
  0,
  IFERROR(
    IF(
      INDEX(sorCol,MATCH(INDEX(valCol,MATCH('BPI+'!AE12,INIcol,0)),bpiTeams,0))&lt;=40,
      2-INDEX(sorCol,MATCH(INDEX(valCol,MATCH('BPI+'!AE12,INIcol,0)),bpiTeams,0))/40,
      IF(
        INDEX(sorCol,MATCH(INDEX(valCol,MATCH('BPI+'!AE12,INIcol,0)),bpiTeams,0))&lt;=100,
        1-0.9*(INDEX(sorCol,MATCH(INDEX(valCol,MATCH('BPI+'!AE12,INIcol,0)),bpiTeams,0))-40)/60,
        0.1
      )
    ),
    0.1
  )
)</f>
        <v>0</v>
      </c>
      <c r="J12" s="358">
        <f>IF(
  COUNTBLANK('BPI+'!AF12)=1,
  0,
  IFERROR(
    IF(
      INDEX(sorCol,MATCH(INDEX(valCol,MATCH('BPI+'!AF12,INIcol,0)),bpiTeams,0))&lt;=40,
      2-INDEX(sorCol,MATCH(INDEX(valCol,MATCH('BPI+'!AF12,INIcol,0)),bpiTeams,0))/40,
      IF(
        INDEX(sorCol,MATCH(INDEX(valCol,MATCH('BPI+'!AF12,INIcol,0)),bpiTeams,0))&lt;=100,
        1-0.9*(INDEX(sorCol,MATCH(INDEX(valCol,MATCH('BPI+'!AF12,INIcol,0)),bpiTeams,0))-40)/60,
        0.1
      )
    ),
    0.1
  )
)</f>
        <v>0</v>
      </c>
      <c r="K12" s="358">
        <f>IF(
  COUNTBLANK('BPI+'!AG12)=1,
  0,
  IFERROR(
    IF(
      INDEX(sorCol,MATCH(INDEX(valCol,MATCH('BPI+'!AG12,INIcol,0)),bpiTeams,0))&lt;=40,
      2-INDEX(sorCol,MATCH(INDEX(valCol,MATCH('BPI+'!AG12,INIcol,0)),bpiTeams,0))/40,
      IF(
        INDEX(sorCol,MATCH(INDEX(valCol,MATCH('BPI+'!AG12,INIcol,0)),bpiTeams,0))&lt;=100,
        1-0.9*(INDEX(sorCol,MATCH(INDEX(valCol,MATCH('BPI+'!AG12,INIcol,0)),bpiTeams,0))-40)/60,
        0.1
      )
    ),
    0.1
  )
)</f>
        <v>0</v>
      </c>
      <c r="L12" s="358">
        <f>IF(
  COUNTBLANK('BPI+'!AH12)=1,
  0,
  IFERROR(
    IF(
      INDEX(sorCol,MATCH(INDEX(valCol,MATCH('BPI+'!AH12,INIcol,0)),bpiTeams,0))&lt;=40,
      2-INDEX(sorCol,MATCH(INDEX(valCol,MATCH('BPI+'!AH12,INIcol,0)),bpiTeams,0))/40,
      IF(
        INDEX(sorCol,MATCH(INDEX(valCol,MATCH('BPI+'!AH12,INIcol,0)),bpiTeams,0))&lt;=100,
        1-0.9*(INDEX(sorCol,MATCH(INDEX(valCol,MATCH('BPI+'!AH12,INIcol,0)),bpiTeams,0))-40)/60,
        0.1
      )
    ),
    0.1
  )
)</f>
        <v>0</v>
      </c>
      <c r="M12" s="358">
        <f>IF(
  COUNTBLANK('BPI+'!AI12)=1,
  0,
  IFERROR(
    IF(
      INDEX(sorCol,MATCH(INDEX(valCol,MATCH('BPI+'!AI12,INIcol,0)),bpiTeams,0))&lt;=40,
      2-INDEX(sorCol,MATCH(INDEX(valCol,MATCH('BPI+'!AI12,INIcol,0)),bpiTeams,0))/40,
      IF(
        INDEX(sorCol,MATCH(INDEX(valCol,MATCH('BPI+'!AI12,INIcol,0)),bpiTeams,0))&lt;=100,
        1-0.9*(INDEX(sorCol,MATCH(INDEX(valCol,MATCH('BPI+'!AI12,INIcol,0)),bpiTeams,0))-40)/60,
        0.1
      )
    ),
    0.1
  )
)</f>
        <v>0</v>
      </c>
      <c r="N12" s="358">
        <f>IF(
  COUNTBLANK('BPI+'!AJ12)=1,
  0,
  IFERROR(
    IF(
      INDEX(sorCol,MATCH(INDEX(valCol,MATCH('BPI+'!AJ12,INIcol,0)),bpiTeams,0))&lt;=40,
      2-INDEX(sorCol,MATCH(INDEX(valCol,MATCH('BPI+'!AJ12,INIcol,0)),bpiTeams,0))/40,
      IF(
        INDEX(sorCol,MATCH(INDEX(valCol,MATCH('BPI+'!AJ12,INIcol,0)),bpiTeams,0))&lt;=100,
        1-0.9*(INDEX(sorCol,MATCH(INDEX(valCol,MATCH('BPI+'!AJ12,INIcol,0)),bpiTeams,0))-40)/60,
        0.1
      )
    ),
    0.1
  )
)</f>
        <v>0</v>
      </c>
      <c r="O12" s="366">
        <f>IF(
  COUNTBLANK('BPI+'!AK12)=1,
  0,
  IFERROR(
    IF(
      INDEX(sorCol, MATCH(INDEX(valCol, MATCH('BPI+'!AK12, INIcol, 0)), bpiTeams, 0)) &lt;= 40,
      -INDEX(sorCol, MATCH(INDEX(valCol, MATCH('BPI+'!AK12, INIcol, 0)), bpiTeams, 0))/40,
      IF(
        INDEX(sorCol, MATCH(INDEX(valCol, MATCH('BPI+'!AK12, INIcol, 0)), bpiTeams, 0)) &lt;= 100,
        -1 - (INDEX(sorCol, MATCH(INDEX(valCol, MATCH('BPI+'!AK12, INIcol, 0)), bpiTeams, 0)) - 40)/60,
        -2
      )
    ),
    -2
  )
)</f>
        <v>-7.4999999999999997E-2</v>
      </c>
      <c r="P12" s="366">
        <f>IF(
  COUNTBLANK('BPI+'!AL12)=1,
  0,
  IFERROR(
    IF(
      INDEX(sorCol, MATCH(INDEX(valCol, MATCH('BPI+'!AL12, INIcol, 0)), bpiTeams, 0)) &lt;= 40,
      -INDEX(sorCol, MATCH(INDEX(valCol, MATCH('BPI+'!AL12, INIcol, 0)), bpiTeams, 0))/40,
      IF(
        INDEX(sorCol, MATCH(INDEX(valCol, MATCH('BPI+'!AL12, INIcol, 0)), bpiTeams, 0)) &lt;= 100,
        -1 - (INDEX(sorCol, MATCH(INDEX(valCol, MATCH('BPI+'!AL12, INIcol, 0)), bpiTeams, 0)) - 40)/60,
        -2
      )
    ),
    -2
  )
)</f>
        <v>-0.22500000000000001</v>
      </c>
      <c r="Q12" s="366">
        <f>IF(
  COUNTBLANK('BPI+'!AM12)=1,
  0,
  IFERROR(
    IF(
      INDEX(sorCol, MATCH(INDEX(valCol, MATCH('BPI+'!AM12, INIcol, 0)), bpiTeams, 0)) &lt;= 40,
      -INDEX(sorCol, MATCH(INDEX(valCol, MATCH('BPI+'!AM12, INIcol, 0)), bpiTeams, 0))/40,
      IF(
        INDEX(sorCol, MATCH(INDEX(valCol, MATCH('BPI+'!AM12, INIcol, 0)), bpiTeams, 0)) &lt;= 100,
        -1 - (INDEX(sorCol, MATCH(INDEX(valCol, MATCH('BPI+'!AM12, INIcol, 0)), bpiTeams, 0)) - 40)/60,
        -2
      )
    ),
    -2
  )
)</f>
        <v>-0.05</v>
      </c>
      <c r="R12" s="366">
        <f>IF(
  COUNTBLANK('BPI+'!AN12)=1,
  0,
  IFERROR(
    IF(
      INDEX(sorCol, MATCH(INDEX(valCol, MATCH('BPI+'!AN12, INIcol, 0)), bpiTeams, 0)) &lt;= 40,
      -INDEX(sorCol, MATCH(INDEX(valCol, MATCH('BPI+'!AN12, INIcol, 0)), bpiTeams, 0))/40,
      IF(
        INDEX(sorCol, MATCH(INDEX(valCol, MATCH('BPI+'!AN12, INIcol, 0)), bpiTeams, 0)) &lt;= 100,
        -1 - (INDEX(sorCol, MATCH(INDEX(valCol, MATCH('BPI+'!AN12, INIcol, 0)), bpiTeams, 0)) - 40)/60,
        -2
      )
    ),
    -2
  )
)</f>
        <v>-0.05</v>
      </c>
      <c r="S12" s="366">
        <f>IF(
  COUNTBLANK('BPI+'!AO12)=1,
  0,
  IFERROR(
    IF(
      INDEX(sorCol, MATCH(INDEX(valCol, MATCH('BPI+'!AO12, INIcol, 0)), bpiTeams, 0)) &lt;= 40,
      -INDEX(sorCol, MATCH(INDEX(valCol, MATCH('BPI+'!AO12, INIcol, 0)), bpiTeams, 0))/40,
      IF(
        INDEX(sorCol, MATCH(INDEX(valCol, MATCH('BPI+'!AO12, INIcol, 0)), bpiTeams, 0)) &lt;= 100,
        -1 - (INDEX(sorCol, MATCH(INDEX(valCol, MATCH('BPI+'!AO12, INIcol, 0)), bpiTeams, 0)) - 40)/60,
        -2
      )
    ),
    -2
  )
)</f>
        <v>0</v>
      </c>
      <c r="T12" s="366">
        <f>IF(
  COUNTBLANK('BPI+'!AP12)=1,
  0,
  IFERROR(
    IF(
      INDEX(sorCol, MATCH(INDEX(valCol, MATCH('BPI+'!AP12, INIcol, 0)), bpiTeams, 0)) &lt;= 40,
      -INDEX(sorCol, MATCH(INDEX(valCol, MATCH('BPI+'!AP12, INIcol, 0)), bpiTeams, 0))/40,
      IF(
        INDEX(sorCol, MATCH(INDEX(valCol, MATCH('BPI+'!AP12, INIcol, 0)), bpiTeams, 0)) &lt;= 100,
        -1 - (INDEX(sorCol, MATCH(INDEX(valCol, MATCH('BPI+'!AP12, INIcol, 0)), bpiTeams, 0)) - 40)/60,
        -2
      )
    ),
    -2
  )
)</f>
        <v>0</v>
      </c>
      <c r="U12" s="366">
        <f>IF(
  COUNTBLANK('BPI+'!AQ12)=1,
  0,
  IFERROR(
    IF(
      INDEX(sorCol, MATCH(INDEX(valCol, MATCH('BPI+'!AQ12, INIcol, 0)), bpiTeams, 0)) &lt;= 40,
      -INDEX(sorCol, MATCH(INDEX(valCol, MATCH('BPI+'!AQ12, INIcol, 0)), bpiTeams, 0))/40,
      IF(
        INDEX(sorCol, MATCH(INDEX(valCol, MATCH('BPI+'!AQ12, INIcol, 0)), bpiTeams, 0)) &lt;= 100,
        -1 - (INDEX(sorCol, MATCH(INDEX(valCol, MATCH('BPI+'!AQ12, INIcol, 0)), bpiTeams, 0)) - 40)/60,
        -2
      )
    ),
    -2
  )
)</f>
        <v>0</v>
      </c>
      <c r="V12" s="366">
        <f>IF(
  COUNTBLANK('BPI+'!AR12)=1,
  0,
  IFERROR(
    IF(
      INDEX(sorCol, MATCH(INDEX(valCol, MATCH('BPI+'!AR12, INIcol, 0)), bpiTeams, 0)) &lt;= 40,
      -INDEX(sorCol, MATCH(INDEX(valCol, MATCH('BPI+'!AR12, INIcol, 0)), bpiTeams, 0))/40,
      IF(
        INDEX(sorCol, MATCH(INDEX(valCol, MATCH('BPI+'!AR12, INIcol, 0)), bpiTeams, 0)) &lt;= 100,
        -1 - (INDEX(sorCol, MATCH(INDEX(valCol, MATCH('BPI+'!AR12, INIcol, 0)), bpiTeams, 0)) - 40)/60,
        -2
      )
    ),
    -2
  )
)</f>
        <v>0</v>
      </c>
      <c r="W12" s="366">
        <f>IF(
  COUNTBLANK('BPI+'!AS12)=1,
  0,
  IFERROR(
    IF(
      INDEX(sorCol, MATCH(INDEX(valCol, MATCH('BPI+'!AS12, INIcol, 0)), bpiTeams, 0)) &lt;= 40,
      -INDEX(sorCol, MATCH(INDEX(valCol, MATCH('BPI+'!AS12, INIcol, 0)), bpiTeams, 0))/40,
      IF(
        INDEX(sorCol, MATCH(INDEX(valCol, MATCH('BPI+'!AS12, INIcol, 0)), bpiTeams, 0)) &lt;= 100,
        -1 - (INDEX(sorCol, MATCH(INDEX(valCol, MATCH('BPI+'!AS12, INIcol, 0)), bpiTeams, 0)) - 40)/60,
        -2
      )
    ),
    -2
  )
)</f>
        <v>0</v>
      </c>
      <c r="X12" s="366">
        <f>IF(
  COUNTBLANK('BPI+'!AT12)=1,
  0,
  IFERROR(
    IF(
      INDEX(sorCol, MATCH(INDEX(valCol, MATCH('BPI+'!AT12, INIcol, 0)), bpiTeams, 0)) &lt;= 40,
      -INDEX(sorCol, MATCH(INDEX(valCol, MATCH('BPI+'!AT12, INIcol, 0)), bpiTeams, 0))/40,
      IF(
        INDEX(sorCol, MATCH(INDEX(valCol, MATCH('BPI+'!AT12, INIcol, 0)), bpiTeams, 0)) &lt;= 100,
        -1 - (INDEX(sorCol, MATCH(INDEX(valCol, MATCH('BPI+'!AT12, INIcol, 0)), bpiTeams, 0)) - 40)/60,
        -2
      )
    ),
    -2
  )
)</f>
        <v>0</v>
      </c>
      <c r="Y12" s="366">
        <f>IF(
  COUNTBLANK('BPI+'!AU12)=1,
  0,
  IFERROR(
    IF(
      INDEX(sorCol, MATCH(INDEX(valCol, MATCH('BPI+'!AU12, INIcol, 0)), bpiTeams, 0)) &lt;= 40,
      -INDEX(sorCol, MATCH(INDEX(valCol, MATCH('BPI+'!AU12, INIcol, 0)), bpiTeams, 0))/40,
      IF(
        INDEX(sorCol, MATCH(INDEX(valCol, MATCH('BPI+'!AU12, INIcol, 0)), bpiTeams, 0)) &lt;= 100,
        -1 - (INDEX(sorCol, MATCH(INDEX(valCol, MATCH('BPI+'!AU12, INIcol, 0)), bpiTeams, 0)) - 40)/60,
        -2
      )
    ),
    -2
  )
)</f>
        <v>0</v>
      </c>
      <c r="Z12" s="366">
        <f>IF(
  COUNTBLANK('BPI+'!AV12)=1,
  0,
  IFERROR(
    IF(
      INDEX(sorCol, MATCH(INDEX(valCol, MATCH('BPI+'!AV12, INIcol, 0)), bpiTeams, 0)) &lt;= 40,
      -INDEX(sorCol, MATCH(INDEX(valCol, MATCH('BPI+'!AV12, INIcol, 0)), bpiTeams, 0))/40,
      IF(
        INDEX(sorCol, MATCH(INDEX(valCol, MATCH('BPI+'!AV12, INIcol, 0)), bpiTeams, 0)) &lt;= 100,
        -1 - (INDEX(sorCol, MATCH(INDEX(valCol, MATCH('BPI+'!AV12, INIcol, 0)), bpiTeams, 0)) - 40)/60,
        -2
      )
    ),
    -2
  )
)</f>
        <v>0</v>
      </c>
      <c r="AA12" s="358">
        <f>IFERROR(IF(COUNTBLANK('BPI+'!AX12)=1,0,IF(COUNTIF(qwqlINIcol,'BPI+'!AX12)=0,0.1,IF(INDEX(sorCol,MATCH(INDEX(valCol,MATCH('BPI+'!AW12,INIcol,0)),bpiTeams,0))&gt;=40,INDEX(sorCol,MATCH(INDEX(valCol,MATCH('BPI+'!AW12,INIcol,0)),bpiTeams,0))*-1/40+2,(INDEX(sorCol,MATCH(INDEX(valCol,MATCH('BPI+'!AW12,INIcol,0)),bpiTeams,0))*(-1)+40)/325+1))),0)</f>
        <v>0.1</v>
      </c>
      <c r="AB12" s="358">
        <f>IFERROR(IF(COUNTBLANK('BPI+'!AY12)=1,0,IF(COUNTIF(qwqlINIcol,'BPI+'!AY12)=0,0.1,IF(INDEX(sorCol,MATCH(INDEX(valCol,MATCH('BPI+'!AX12,INIcol,0)),bpiTeams,0))&gt;=40,INDEX(sorCol,MATCH(INDEX(valCol,MATCH('BPI+'!AX12,INIcol,0)),bpiTeams,0))*-1/40+2,(INDEX(sorCol,MATCH(INDEX(valCol,MATCH('BPI+'!AX12,INIcol,0)),bpiTeams,0))*(-1)+40)/325+1))),0)</f>
        <v>0</v>
      </c>
      <c r="AC12" s="358">
        <f>IFERROR(IF(COUNTBLANK('BPI+'!AZ12)=1,0,IF(COUNTIF(qwqlINIcol,'BPI+'!AZ12)=0,0.1,IF(INDEX(sorCol,MATCH(INDEX(valCol,MATCH('BPI+'!AY12,INIcol,0)),bpiTeams,0))&gt;=40,INDEX(sorCol,MATCH(INDEX(valCol,MATCH('BPI+'!AY12,INIcol,0)),bpiTeams,0))*-1/40+2,(INDEX(sorCol,MATCH(INDEX(valCol,MATCH('BPI+'!AY12,INIcol,0)),bpiTeams,0))*(-1)+40)/325+1))),0)</f>
        <v>0.75</v>
      </c>
      <c r="AD12" s="358">
        <f>IFERROR(IF(COUNTBLANK('BPI+'!BA12)=1,0,IF(COUNTIF(qwqlINIcol,'BPI+'!BA12)=0,0.1,IF(INDEX(sorCol,MATCH(INDEX(valCol,MATCH('BPI+'!AZ12,INIcol,0)),bpiTeams,0))&gt;=40,INDEX(sorCol,MATCH(INDEX(valCol,MATCH('BPI+'!AZ12,INIcol,0)),bpiTeams,0))*-1/40+2,(INDEX(sorCol,MATCH(INDEX(valCol,MATCH('BPI+'!AZ12,INIcol,0)),bpiTeams,0))*(-1)+40)/325+1))),0)</f>
        <v>1.0307692307692307</v>
      </c>
      <c r="AE12" s="358">
        <f>IFERROR(IF(COUNTBLANK('BPI+'!BB12)=1,0,IF(COUNTIF(qwqlINIcol,'BPI+'!BB12)=0,0.1,IF(INDEX(sorCol,MATCH(INDEX(valCol,MATCH('BPI+'!BA12,INIcol,0)),bpiTeams,0))&gt;=40,INDEX(sorCol,MATCH(INDEX(valCol,MATCH('BPI+'!BA12,INIcol,0)),bpiTeams,0))*-1/40+2,(INDEX(sorCol,MATCH(INDEX(valCol,MATCH('BPI+'!BA12,INIcol,0)),bpiTeams,0))*(-1)+40)/325+1))),0)</f>
        <v>1.0215384615384615</v>
      </c>
      <c r="AF12" s="358">
        <f>IFERROR(IF(COUNTBLANK('BPI+'!BC12)=1,0,IF(COUNTIF(qwqlINIcol,'BPI+'!BC12)=0,0.1,IF(INDEX(sorCol,MATCH(INDEX(valCol,MATCH('BPI+'!BB12,INIcol,0)),bpiTeams,0))&gt;=40,INDEX(sorCol,MATCH(INDEX(valCol,MATCH('BPI+'!BB12,INIcol,0)),bpiTeams,0))*-1/40+2,(INDEX(sorCol,MATCH(INDEX(valCol,MATCH('BPI+'!BB12,INIcol,0)),bpiTeams,0))*(-1)+40)/325+1))),0)</f>
        <v>0</v>
      </c>
      <c r="AG12" s="358">
        <f>IFERROR(IF(COUNTBLANK('BPI+'!BD12)=1,0,IF(COUNTIF(qwqlINIcol,'BPI+'!BD12)=0,0.1,IF(INDEX(sorCol,MATCH(INDEX(valCol,MATCH('BPI+'!BC12,INIcol,0)),bpiTeams,0))&gt;=40,INDEX(sorCol,MATCH(INDEX(valCol,MATCH('BPI+'!BC12,INIcol,0)),bpiTeams,0))*-1/40+2,(INDEX(sorCol,MATCH(INDEX(valCol,MATCH('BPI+'!BC12,INIcol,0)),bpiTeams,0))*(-1)+40)/325+1))),0)</f>
        <v>0</v>
      </c>
      <c r="AH12" s="358">
        <f>IFERROR(IF(COUNTBLANK('BPI+'!BE12)=1,0,IF(COUNTIF(qwqlINIcol,'BPI+'!BE12)=0,0.1,IF(INDEX(sorCol,MATCH(INDEX(valCol,MATCH('BPI+'!BD12,INIcol,0)),bpiTeams,0))&gt;=40,INDEX(sorCol,MATCH(INDEX(valCol,MATCH('BPI+'!BD12,INIcol,0)),bpiTeams,0))*-1/40+2,(INDEX(sorCol,MATCH(INDEX(valCol,MATCH('BPI+'!BD12,INIcol,0)),bpiTeams,0))*(-1)+40)/325+1))),0)</f>
        <v>0</v>
      </c>
      <c r="AI12" s="358">
        <f>IFERROR(IF(COUNTBLANK('BPI+'!BF12)=1,0,IF(COUNTIF(qwqlINIcol,'BPI+'!BF12)=0,0.1,IF(INDEX(sorCol,MATCH(INDEX(valCol,MATCH('BPI+'!BE12,INIcol,0)),bpiTeams,0))&gt;=40,INDEX(sorCol,MATCH(INDEX(valCol,MATCH('BPI+'!BE12,INIcol,0)),bpiTeams,0))*-1/40+2,(INDEX(sorCol,MATCH(INDEX(valCol,MATCH('BPI+'!BE12,INIcol,0)),bpiTeams,0))*(-1)+40)/325+1))),0)</f>
        <v>0</v>
      </c>
      <c r="AJ12" s="358">
        <f>IFERROR(IF(COUNTBLANK('BPI+'!BG12)=1,0,IF(COUNTIF(qwqlINIcol,'BPI+'!BG12)=0,0.1,IF(INDEX(sorCol,MATCH(INDEX(valCol,MATCH('BPI+'!BF12,INIcol,0)),bpiTeams,0))&gt;=40,INDEX(sorCol,MATCH(INDEX(valCol,MATCH('BPI+'!BF12,INIcol,0)),bpiTeams,0))*-1/40+2,(INDEX(sorCol,MATCH(INDEX(valCol,MATCH('BPI+'!BF12,INIcol,0)),bpiTeams,0))*(-1)+40)/325+1))),0)</f>
        <v>0</v>
      </c>
      <c r="AK12" s="358">
        <f>IFERROR(IF(COUNTBLANK('BPI+'!BH12)=1,0,IF(COUNTIF(qwqlINIcol,'BPI+'!BH12)=0,0.1,IF(INDEX(sorCol,MATCH(INDEX(valCol,MATCH('BPI+'!BG12,INIcol,0)),bpiTeams,0))&gt;=40,INDEX(sorCol,MATCH(INDEX(valCol,MATCH('BPI+'!BG12,INIcol,0)),bpiTeams,0))*-1/40+2,(INDEX(sorCol,MATCH(INDEX(valCol,MATCH('BPI+'!BG12,INIcol,0)),bpiTeams,0))*(-1)+40)/325+1))),0)</f>
        <v>0</v>
      </c>
      <c r="AL12" s="358">
        <f>IFERROR(IF(COUNTBLANK('BPI+'!BI12)=1,0,IF(COUNTIF(qwqlINIcol,'BPI+'!BI12)=0,0.1,IF(INDEX(sorCol,MATCH(INDEX(valCol,MATCH('BPI+'!BH12,INIcol,0)),bpiTeams,0))&gt;=40,INDEX(sorCol,MATCH(INDEX(valCol,MATCH('BPI+'!BH12,INIcol,0)),bpiTeams,0))*-1/40+2,(INDEX(sorCol,MATCH(INDEX(valCol,MATCH('BPI+'!BH12,INIcol,0)),bpiTeams,0))*(-1)+40)/325+1))),0)</f>
        <v>0</v>
      </c>
      <c r="AM12" s="358">
        <f>IFERROR(IF(COUNTBLANK('BPI+'!BJ12)=1,0,IF(COUNTIF(qwqlINIcol,'BPI+'!BJ12)=0,0.1,IF(INDEX(sorCol,MATCH(INDEX(valCol,MATCH('BPI+'!BI12,INIcol,0)),bpiTeams,0))&gt;=40,INDEX(sorCol,MATCH(INDEX(valCol,MATCH('BPI+'!BI12,INIcol,0)),bpiTeams,0))*-1/40+2,(INDEX(sorCol,MATCH(INDEX(valCol,MATCH('BPI+'!BI12,INIcol,0)),bpiTeams,0))*(-1)+40)/325+1))),0)</f>
        <v>0</v>
      </c>
      <c r="AN12" s="358">
        <f>IFERROR(IF(COUNTBLANK('BPI+'!BK12)=1,0,IF(COUNTIF(qwqlINIcol,'BPI+'!BK12)=0,0.1,IF(INDEX(sorCol,MATCH(INDEX(valCol,MATCH('BPI+'!BJ12,INIcol,0)),bpiTeams,0))&gt;=40,INDEX(sorCol,MATCH(INDEX(valCol,MATCH('BPI+'!BJ12,INIcol,0)),bpiTeams,0))*-1/40+2,(INDEX(sorCol,MATCH(INDEX(valCol,MATCH('BPI+'!BJ12,INIcol,0)),bpiTeams,0))*(-1)+40)/325+1))),0)</f>
        <v>0</v>
      </c>
      <c r="AO12" s="358">
        <f>IFERROR(IF(COUNTBLANK('BPI+'!BL12)=1,0,IF(COUNTIF(qwqlINIcol,'BPI+'!BL12)=0,0.1,IF(INDEX(sorCol,MATCH(INDEX(valCol,MATCH('BPI+'!BK12,INIcol,0)),bpiTeams,0))&gt;=40,INDEX(sorCol,MATCH(INDEX(valCol,MATCH('BPI+'!BK12,INIcol,0)),bpiTeams,0))*-1/40+2,(INDEX(sorCol,MATCH(INDEX(valCol,MATCH('BPI+'!BK12,INIcol,0)),bpiTeams,0))*(-1)+40)/325+1))),0)</f>
        <v>0</v>
      </c>
      <c r="AP12" s="366">
        <f>IF(COUNTBLANK('BPI+'!BL12)=1,0,IF(COUNTIF(qwqlINIcol,'BPI+'!BL12)=0,-1.5,IF(INDEX(sorCol,MATCH(INDEX(valCol,MATCH('BPI+'!BL12,INIcol,0)),bpiTeams,0))&gt;=80,-1.5,IF(INDEX(sorCol,MATCH(INDEX(valCol,MATCH('BPI+'!BL12,INIcol,0)),bpiTeams,0))&gt;=41,-1 - (INDEX(sorCol,MATCH(INDEX(valCol,MATCH('BPI+'!BL12,INIcol,0)),bpiTeams,0)) - 41) * (0.5/39),(INDEX(sorCol,MATCH(INDEX(valCol,MATCH('BPI+'!BL12,INIcol,0)),bpiTeams,0)) + 40)/325 - 2))))</f>
        <v>-1.8184615384615386</v>
      </c>
      <c r="AQ12" s="366">
        <f>IF(COUNTBLANK('BPI+'!BM12)=1,0,IF(COUNTIF(qwqlINIcol,'BPI+'!BM12)=0,-1.5,IF(INDEX(sorCol,MATCH(INDEX(valCol,MATCH('BPI+'!BM12,INIcol,0)),bpiTeams,0))&gt;=80,-1.5,IF(INDEX(sorCol,MATCH(INDEX(valCol,MATCH('BPI+'!BM12,INIcol,0)),bpiTeams,0))&gt;=41,-1 - (INDEX(sorCol,MATCH(INDEX(valCol,MATCH('BPI+'!BM12,INIcol,0)),bpiTeams,0)) - 41) * (0.5/39),(INDEX(sorCol,MATCH(INDEX(valCol,MATCH('BPI+'!BM12,INIcol,0)),bpiTeams,0)) + 40)/325 - 2))))</f>
        <v>-1.7846153846153845</v>
      </c>
      <c r="AR12" s="366">
        <f>IF(COUNTBLANK('BPI+'!BN12)=1,0,IF(COUNTIF(qwqlINIcol,'BPI+'!BN12)=0,-1.5,IF(INDEX(sorCol,MATCH(INDEX(valCol,MATCH('BPI+'!BN12,INIcol,0)),bpiTeams,0))&gt;=80,-1.5,IF(INDEX(sorCol,MATCH(INDEX(valCol,MATCH('BPI+'!BN12,INIcol,0)),bpiTeams,0))&gt;=41,-1 - (INDEX(sorCol,MATCH(INDEX(valCol,MATCH('BPI+'!BN12,INIcol,0)),bpiTeams,0)) - 41) * (0.5/39),(INDEX(sorCol,MATCH(INDEX(valCol,MATCH('BPI+'!BN12,INIcol,0)),bpiTeams,0)) + 40)/325 - 2))))</f>
        <v>0</v>
      </c>
      <c r="AS12" s="366">
        <f>IF(COUNTBLANK('BPI+'!BO12)=1,0,IF(COUNTIF(qwqlINIcol,'BPI+'!BO12)=0,-1.5,IF(INDEX(sorCol,MATCH(INDEX(valCol,MATCH('BPI+'!BO12,INIcol,0)),bpiTeams,0))&gt;=80,-1.5,IF(INDEX(sorCol,MATCH(INDEX(valCol,MATCH('BPI+'!BO12,INIcol,0)),bpiTeams,0))&gt;=41,-1 - (INDEX(sorCol,MATCH(INDEX(valCol,MATCH('BPI+'!BO12,INIcol,0)),bpiTeams,0)) - 41) * (0.5/39),(INDEX(sorCol,MATCH(INDEX(valCol,MATCH('BPI+'!BO12,INIcol,0)),bpiTeams,0)) + 40)/325 - 2))))</f>
        <v>0</v>
      </c>
      <c r="AT12" s="366">
        <f>IF(COUNTBLANK('BPI+'!BP12)=1,0,IF(COUNTIF(qwqlINIcol,'BPI+'!BP12)=0,-1.5,IF(INDEX(sorCol,MATCH(INDEX(valCol,MATCH('BPI+'!BP12,INIcol,0)),bpiTeams,0))&gt;=80,-1.5,IF(INDEX(sorCol,MATCH(INDEX(valCol,MATCH('BPI+'!BP12,INIcol,0)),bpiTeams,0))&gt;=41,-1 - (INDEX(sorCol,MATCH(INDEX(valCol,MATCH('BPI+'!BP12,INIcol,0)),bpiTeams,0)) - 41) * (0.5/39),(INDEX(sorCol,MATCH(INDEX(valCol,MATCH('BPI+'!BP12,INIcol,0)),bpiTeams,0)) + 40)/325 - 2))))</f>
        <v>0</v>
      </c>
      <c r="AU12" s="366">
        <f>IF(COUNTBLANK('BPI+'!BQ12)=1,0,IF(COUNTIF(qwqlINIcol,'BPI+'!BQ12)=0,-1.5,IF(INDEX(sorCol,MATCH(INDEX(valCol,MATCH('BPI+'!BQ12,INIcol,0)),bpiTeams,0))&gt;=80,-1.5,IF(INDEX(sorCol,MATCH(INDEX(valCol,MATCH('BPI+'!BQ12,INIcol,0)),bpiTeams,0))&gt;=41,-1 - (INDEX(sorCol,MATCH(INDEX(valCol,MATCH('BPI+'!BQ12,INIcol,0)),bpiTeams,0)) - 41) * (0.5/39),(INDEX(sorCol,MATCH(INDEX(valCol,MATCH('BPI+'!BQ12,INIcol,0)),bpiTeams,0)) + 40)/325 - 2))))</f>
        <v>0</v>
      </c>
      <c r="AV12" s="366">
        <f>IF(COUNTBLANK('BPI+'!BR12)=1,0,IF(COUNTIF(qwqlINIcol,'BPI+'!BR12)=0,-1.5,IF(INDEX(sorCol,MATCH(INDEX(valCol,MATCH('BPI+'!BR12,INIcol,0)),bpiTeams,0))&gt;=80,-1.5,IF(INDEX(sorCol,MATCH(INDEX(valCol,MATCH('BPI+'!BR12,INIcol,0)),bpiTeams,0))&gt;=41,-1 - (INDEX(sorCol,MATCH(INDEX(valCol,MATCH('BPI+'!BR12,INIcol,0)),bpiTeams,0)) - 41) * (0.5/39),(INDEX(sorCol,MATCH(INDEX(valCol,MATCH('BPI+'!BR12,INIcol,0)),bpiTeams,0)) + 40)/325 - 2))))</f>
        <v>0</v>
      </c>
      <c r="AW12" s="366">
        <f>IF(COUNTBLANK('BPI+'!BS12)=1,0,IF(COUNTIF(qwqlINIcol,'BPI+'!BS12)=0,-1.5,IF(INDEX(sorCol,MATCH(INDEX(valCol,MATCH('BPI+'!BS12,INIcol,0)),bpiTeams,0))&gt;=80,-1.5,IF(INDEX(sorCol,MATCH(INDEX(valCol,MATCH('BPI+'!BS12,INIcol,0)),bpiTeams,0))&gt;=41,-1 - (INDEX(sorCol,MATCH(INDEX(valCol,MATCH('BPI+'!BS12,INIcol,0)),bpiTeams,0)) - 41) * (0.5/39),(INDEX(sorCol,MATCH(INDEX(valCol,MATCH('BPI+'!BS12,INIcol,0)),bpiTeams,0)) + 40)/325 - 2))))</f>
        <v>0</v>
      </c>
      <c r="AX12" s="366">
        <f>IF(COUNTBLANK('BPI+'!BT12)=1,0,IF(COUNTIF(qwqlINIcol,'BPI+'!BT12)=0,-1.5,IF(INDEX(sorCol,MATCH(INDEX(valCol,MATCH('BPI+'!BT12,INIcol,0)),bpiTeams,0))&gt;=80,-1.5,IF(INDEX(sorCol,MATCH(INDEX(valCol,MATCH('BPI+'!BT12,INIcol,0)),bpiTeams,0))&gt;=41,-1 - (INDEX(sorCol,MATCH(INDEX(valCol,MATCH('BPI+'!BT12,INIcol,0)),bpiTeams,0)) - 41) * (0.5/39),(INDEX(sorCol,MATCH(INDEX(valCol,MATCH('BPI+'!BT12,INIcol,0)),bpiTeams,0)) + 40)/325 - 2))))</f>
        <v>0</v>
      </c>
      <c r="AY12" s="366">
        <f>IF(COUNTBLANK('BPI+'!BU12)=1,0,IF(COUNTIF(qwqlINIcol,'BPI+'!BU12)=0,-1.5,IF(INDEX(sorCol,MATCH(INDEX(valCol,MATCH('BPI+'!BU12,INIcol,0)),bpiTeams,0))&gt;=80,-1.5,IF(INDEX(sorCol,MATCH(INDEX(valCol,MATCH('BPI+'!BU12,INIcol,0)),bpiTeams,0))&gt;=41,-1 - (INDEX(sorCol,MATCH(INDEX(valCol,MATCH('BPI+'!BU12,INIcol,0)),bpiTeams,0)) - 41) * (0.5/39),(INDEX(sorCol,MATCH(INDEX(valCol,MATCH('BPI+'!BU12,INIcol,0)),bpiTeams,0)) + 40)/325 - 2))))</f>
        <v>0</v>
      </c>
      <c r="AZ12" s="366">
        <f>IF(COUNTBLANK('BPI+'!BV12)=1,0,IF(COUNTIF(qwqlINIcol,'BPI+'!BV12)=0,-1.5,IF(INDEX(sorCol,MATCH(INDEX(valCol,MATCH('BPI+'!BV12,INIcol,0)),bpiTeams,0))&gt;=80,-1.5,IF(INDEX(sorCol,MATCH(INDEX(valCol,MATCH('BPI+'!BV12,INIcol,0)),bpiTeams,0))&gt;=41,-1 - (INDEX(sorCol,MATCH(INDEX(valCol,MATCH('BPI+'!BV12,INIcol,0)),bpiTeams,0)) - 41) * (0.5/39),(INDEX(sorCol,MATCH(INDEX(valCol,MATCH('BPI+'!BV12,INIcol,0)),bpiTeams,0)) + 40)/325 - 2))))</f>
        <v>0</v>
      </c>
      <c r="BA12" s="366">
        <f>IF(COUNTBLANK('BPI+'!BW12)=1,0,IF(COUNTIF(qwqlINIcol,'BPI+'!BW12)=0,-1.5,IF(INDEX(sorCol,MATCH(INDEX(valCol,MATCH('BPI+'!BW12,INIcol,0)),bpiTeams,0))&gt;=80,-1.5,IF(INDEX(sorCol,MATCH(INDEX(valCol,MATCH('BPI+'!BW12,INIcol,0)),bpiTeams,0))&gt;=41,-1 - (INDEX(sorCol,MATCH(INDEX(valCol,MATCH('BPI+'!BW12,INIcol,0)),bpiTeams,0)) - 41) * (0.5/39),(INDEX(sorCol,MATCH(INDEX(valCol,MATCH('BPI+'!BW12,INIcol,0)),bpiTeams,0)) + 40)/325 - 2))))</f>
        <v>0</v>
      </c>
      <c r="BB12" s="366">
        <f>IF(COUNTBLANK('BPI+'!BX12)=1,0,IF(COUNTIF(qwqlINIcol,'BPI+'!BX12)=0,-1.5,IF(INDEX(sorCol,MATCH(INDEX(valCol,MATCH('BPI+'!BX12,INIcol,0)),bpiTeams,0))&gt;=80,-1.5,IF(INDEX(sorCol,MATCH(INDEX(valCol,MATCH('BPI+'!BX12,INIcol,0)),bpiTeams,0))&gt;=41,-1 - (INDEX(sorCol,MATCH(INDEX(valCol,MATCH('BPI+'!BX12,INIcol,0)),bpiTeams,0)) - 41) * (0.5/39),(INDEX(sorCol,MATCH(INDEX(valCol,MATCH('BPI+'!BX12,INIcol,0)),bpiTeams,0)) + 40)/325 - 2))))</f>
        <v>0</v>
      </c>
      <c r="BC12" s="374">
        <f>IF(COUNTBLANK('BPI+'!BY12)=0,-1.6,0)</f>
        <v>-1.6</v>
      </c>
      <c r="BD12" s="374">
        <f>IF(COUNTBLANK('BPI+'!BZ12)=0,-1.6,0)</f>
        <v>0</v>
      </c>
      <c r="BE12" s="374">
        <f>IF(COUNTBLANK('BPI+'!CA12)=0,-1.6,0)</f>
        <v>0</v>
      </c>
      <c r="BF12" s="374">
        <f>IF(COUNTBLANK('BPI+'!CB12)=0,-1.6,0)</f>
        <v>0</v>
      </c>
      <c r="BG12" s="374">
        <f>IF(COUNTBLANK('BPI+'!CC12)=0,-1.6,0)</f>
        <v>0</v>
      </c>
      <c r="BH12" s="374">
        <f>IF(COUNTBLANK('BPI+'!CD12)=0,-1.6,0)</f>
        <v>0</v>
      </c>
      <c r="BI12" s="374">
        <f>IF(COUNTBLANK('BPI+'!CE12)=0,-1.6,0)</f>
        <v>0</v>
      </c>
      <c r="BJ12" s="374">
        <f>IF(COUNTBLANK('BPI+'!CF12)=0,-1.6,0)</f>
        <v>0</v>
      </c>
      <c r="BK12" s="374">
        <f>IF(COUNTBLANK('BPI+'!CG12)=0,-1.6,0)</f>
        <v>0</v>
      </c>
      <c r="BL12" s="374">
        <f>IF(COUNTBLANK('BPI+'!CH12)=0,-1.6,0)</f>
        <v>0</v>
      </c>
      <c r="BM12" s="374">
        <f>IF(COUNTBLANK('BPI+'!CI12)=0,-1.6,0)</f>
        <v>0</v>
      </c>
      <c r="BN12" s="374">
        <f>IF(COUNTBLANK('BPI+'!CJ12)=0,-1.6,0)</f>
        <v>0</v>
      </c>
      <c r="BO12" s="374">
        <f>IF(COUNTBLANK('BPI+'!CK12)=0,-1.6,0)</f>
        <v>0</v>
      </c>
      <c r="BP12" s="374">
        <f>IF(COUNTBLANK('BPI+'!CL12)=0,-1.6,0)</f>
        <v>0</v>
      </c>
      <c r="BQ12" s="374">
        <f>IF(COUNTBLANK('BPI+'!CM12)=0,-1.6,0)</f>
        <v>0</v>
      </c>
      <c r="BR12" s="374">
        <f>IF(COUNTBLANK('BPI+'!CN12)=0,-1.6,0)</f>
        <v>0</v>
      </c>
      <c r="BS12" s="374">
        <f>IF(COUNTBLANK('BPI+'!CO12)=0,-1.6,0)</f>
        <v>0</v>
      </c>
      <c r="BT12">
        <f t="shared" si="4"/>
        <v>5.1242307692307723</v>
      </c>
    </row>
    <row r="13" spans="1:72" x14ac:dyDescent="0.3">
      <c r="A13" t="str">
        <f t="shared" si="0"/>
        <v>Illinois</v>
      </c>
      <c r="B13" t="str">
        <f t="shared" si="3"/>
        <v>ILL</v>
      </c>
      <c r="C13" s="358">
        <f>IF(
  COUNTBLANK('BPI+'!Y13)=1,
  0,
  IFERROR(
    IF(
      INDEX(sorCol,MATCH(INDEX(valCol,MATCH('BPI+'!Y13,INIcol,0)),bpiTeams,0))&lt;=40,
      2-INDEX(sorCol,MATCH(INDEX(valCol,MATCH('BPI+'!Y13,INIcol,0)),bpiTeams,0))/40,
      IF(
        INDEX(sorCol,MATCH(INDEX(valCol,MATCH('BPI+'!Y13,INIcol,0)),bpiTeams,0))&lt;=100,
        1-0.9*(INDEX(sorCol,MATCH(INDEX(valCol,MATCH('BPI+'!Y13,INIcol,0)),bpiTeams,0))-40)/60,
        0.1
      )
    ),
    0.1
  )
)</f>
        <v>1.5</v>
      </c>
      <c r="D13" s="358">
        <f>IF(
  COUNTBLANK('BPI+'!Z13)=1,
  0,
  IFERROR(
    IF(
      INDEX(sorCol,MATCH(INDEX(valCol,MATCH('BPI+'!Z13,INIcol,0)),bpiTeams,0))&lt;=40,
      2-INDEX(sorCol,MATCH(INDEX(valCol,MATCH('BPI+'!Z13,INIcol,0)),bpiTeams,0))/40,
      IF(
        INDEX(sorCol,MATCH(INDEX(valCol,MATCH('BPI+'!Z13,INIcol,0)),bpiTeams,0))&lt;=100,
        1-0.9*(INDEX(sorCol,MATCH(INDEX(valCol,MATCH('BPI+'!Z13,INIcol,0)),bpiTeams,0))-40)/60,
        0.1
      )
    ),
    0.1
  )
)</f>
        <v>1.45</v>
      </c>
      <c r="E13" s="358">
        <f>IF(
  COUNTBLANK('BPI+'!AA13)=1,
  0,
  IFERROR(
    IF(
      INDEX(sorCol,MATCH(INDEX(valCol,MATCH('BPI+'!AA13,INIcol,0)),bpiTeams,0))&lt;=40,
      2-INDEX(sorCol,MATCH(INDEX(valCol,MATCH('BPI+'!AA13,INIcol,0)),bpiTeams,0))/40,
      IF(
        INDEX(sorCol,MATCH(INDEX(valCol,MATCH('BPI+'!AA13,INIcol,0)),bpiTeams,0))&lt;=100,
        1-0.9*(INDEX(sorCol,MATCH(INDEX(valCol,MATCH('BPI+'!AA13,INIcol,0)),bpiTeams,0))-40)/60,
        0.1
      )
    ),
    0.1
  )
)</f>
        <v>1.0249999999999999</v>
      </c>
      <c r="F13" s="358">
        <f>IF(
  COUNTBLANK('BPI+'!AB13)=1,
  0,
  IFERROR(
    IF(
      INDEX(sorCol,MATCH(INDEX(valCol,MATCH('BPI+'!AB13,INIcol,0)),bpiTeams,0))&lt;=40,
      2-INDEX(sorCol,MATCH(INDEX(valCol,MATCH('BPI+'!AB13,INIcol,0)),bpiTeams,0))/40,
      IF(
        INDEX(sorCol,MATCH(INDEX(valCol,MATCH('BPI+'!AB13,INIcol,0)),bpiTeams,0))&lt;=100,
        1-0.9*(INDEX(sorCol,MATCH(INDEX(valCol,MATCH('BPI+'!AB13,INIcol,0)),bpiTeams,0))-40)/60,
        0.1
      )
    ),
    0.1
  )
)</f>
        <v>1.7</v>
      </c>
      <c r="G13" s="358">
        <f>IF(
  COUNTBLANK('BPI+'!AC13)=1,
  0,
  IFERROR(
    IF(
      INDEX(sorCol,MATCH(INDEX(valCol,MATCH('BPI+'!AC13,INIcol,0)),bpiTeams,0))&lt;=40,
      2-INDEX(sorCol,MATCH(INDEX(valCol,MATCH('BPI+'!AC13,INIcol,0)),bpiTeams,0))/40,
      IF(
        INDEX(sorCol,MATCH(INDEX(valCol,MATCH('BPI+'!AC13,INIcol,0)),bpiTeams,0))&lt;=100,
        1-0.9*(INDEX(sorCol,MATCH(INDEX(valCol,MATCH('BPI+'!AC13,INIcol,0)),bpiTeams,0))-40)/60,
        0.1
      )
    ),
    0.1
  )
)</f>
        <v>1.7749999999999999</v>
      </c>
      <c r="H13" s="358">
        <f>IF(
  COUNTBLANK('BPI+'!AD13)=1,
  0,
  IFERROR(
    IF(
      INDEX(sorCol,MATCH(INDEX(valCol,MATCH('BPI+'!AD13,INIcol,0)),bpiTeams,0))&lt;=40,
      2-INDEX(sorCol,MATCH(INDEX(valCol,MATCH('BPI+'!AD13,INIcol,0)),bpiTeams,0))/40,
      IF(
        INDEX(sorCol,MATCH(INDEX(valCol,MATCH('BPI+'!AD13,INIcol,0)),bpiTeams,0))&lt;=100,
        1-0.9*(INDEX(sorCol,MATCH(INDEX(valCol,MATCH('BPI+'!AD13,INIcol,0)),bpiTeams,0))-40)/60,
        0.1
      )
    ),
    0.1
  )
)</f>
        <v>0</v>
      </c>
      <c r="I13" s="358">
        <f>IF(
  COUNTBLANK('BPI+'!AE13)=1,
  0,
  IFERROR(
    IF(
      INDEX(sorCol,MATCH(INDEX(valCol,MATCH('BPI+'!AE13,INIcol,0)),bpiTeams,0))&lt;=40,
      2-INDEX(sorCol,MATCH(INDEX(valCol,MATCH('BPI+'!AE13,INIcol,0)),bpiTeams,0))/40,
      IF(
        INDEX(sorCol,MATCH(INDEX(valCol,MATCH('BPI+'!AE13,INIcol,0)),bpiTeams,0))&lt;=100,
        1-0.9*(INDEX(sorCol,MATCH(INDEX(valCol,MATCH('BPI+'!AE13,INIcol,0)),bpiTeams,0))-40)/60,
        0.1
      )
    ),
    0.1
  )
)</f>
        <v>0</v>
      </c>
      <c r="J13" s="358">
        <f>IF(
  COUNTBLANK('BPI+'!AF13)=1,
  0,
  IFERROR(
    IF(
      INDEX(sorCol,MATCH(INDEX(valCol,MATCH('BPI+'!AF13,INIcol,0)),bpiTeams,0))&lt;=40,
      2-INDEX(sorCol,MATCH(INDEX(valCol,MATCH('BPI+'!AF13,INIcol,0)),bpiTeams,0))/40,
      IF(
        INDEX(sorCol,MATCH(INDEX(valCol,MATCH('BPI+'!AF13,INIcol,0)),bpiTeams,0))&lt;=100,
        1-0.9*(INDEX(sorCol,MATCH(INDEX(valCol,MATCH('BPI+'!AF13,INIcol,0)),bpiTeams,0))-40)/60,
        0.1
      )
    ),
    0.1
  )
)</f>
        <v>0</v>
      </c>
      <c r="K13" s="358">
        <f>IF(
  COUNTBLANK('BPI+'!AG13)=1,
  0,
  IFERROR(
    IF(
      INDEX(sorCol,MATCH(INDEX(valCol,MATCH('BPI+'!AG13,INIcol,0)),bpiTeams,0))&lt;=40,
      2-INDEX(sorCol,MATCH(INDEX(valCol,MATCH('BPI+'!AG13,INIcol,0)),bpiTeams,0))/40,
      IF(
        INDEX(sorCol,MATCH(INDEX(valCol,MATCH('BPI+'!AG13,INIcol,0)),bpiTeams,0))&lt;=100,
        1-0.9*(INDEX(sorCol,MATCH(INDEX(valCol,MATCH('BPI+'!AG13,INIcol,0)),bpiTeams,0))-40)/60,
        0.1
      )
    ),
    0.1
  )
)</f>
        <v>0</v>
      </c>
      <c r="L13" s="358">
        <f>IF(
  COUNTBLANK('BPI+'!AH13)=1,
  0,
  IFERROR(
    IF(
      INDEX(sorCol,MATCH(INDEX(valCol,MATCH('BPI+'!AH13,INIcol,0)),bpiTeams,0))&lt;=40,
      2-INDEX(sorCol,MATCH(INDEX(valCol,MATCH('BPI+'!AH13,INIcol,0)),bpiTeams,0))/40,
      IF(
        INDEX(sorCol,MATCH(INDEX(valCol,MATCH('BPI+'!AH13,INIcol,0)),bpiTeams,0))&lt;=100,
        1-0.9*(INDEX(sorCol,MATCH(INDEX(valCol,MATCH('BPI+'!AH13,INIcol,0)),bpiTeams,0))-40)/60,
        0.1
      )
    ),
    0.1
  )
)</f>
        <v>0</v>
      </c>
      <c r="M13" s="358">
        <f>IF(
  COUNTBLANK('BPI+'!AI13)=1,
  0,
  IFERROR(
    IF(
      INDEX(sorCol,MATCH(INDEX(valCol,MATCH('BPI+'!AI13,INIcol,0)),bpiTeams,0))&lt;=40,
      2-INDEX(sorCol,MATCH(INDEX(valCol,MATCH('BPI+'!AI13,INIcol,0)),bpiTeams,0))/40,
      IF(
        INDEX(sorCol,MATCH(INDEX(valCol,MATCH('BPI+'!AI13,INIcol,0)),bpiTeams,0))&lt;=100,
        1-0.9*(INDEX(sorCol,MATCH(INDEX(valCol,MATCH('BPI+'!AI13,INIcol,0)),bpiTeams,0))-40)/60,
        0.1
      )
    ),
    0.1
  )
)</f>
        <v>0</v>
      </c>
      <c r="N13" s="358">
        <f>IF(
  COUNTBLANK('BPI+'!AJ13)=1,
  0,
  IFERROR(
    IF(
      INDEX(sorCol,MATCH(INDEX(valCol,MATCH('BPI+'!AJ13,INIcol,0)),bpiTeams,0))&lt;=40,
      2-INDEX(sorCol,MATCH(INDEX(valCol,MATCH('BPI+'!AJ13,INIcol,0)),bpiTeams,0))/40,
      IF(
        INDEX(sorCol,MATCH(INDEX(valCol,MATCH('BPI+'!AJ13,INIcol,0)),bpiTeams,0))&lt;=100,
        1-0.9*(INDEX(sorCol,MATCH(INDEX(valCol,MATCH('BPI+'!AJ13,INIcol,0)),bpiTeams,0))-40)/60,
        0.1
      )
    ),
    0.1
  )
)</f>
        <v>0</v>
      </c>
      <c r="O13" s="366">
        <f>IF(
  COUNTBLANK('BPI+'!AK13)=1,
  0,
  IFERROR(
    IF(
      INDEX(sorCol, MATCH(INDEX(valCol, MATCH('BPI+'!AK13, INIcol, 0)), bpiTeams, 0)) &lt;= 40,
      -INDEX(sorCol, MATCH(INDEX(valCol, MATCH('BPI+'!AK13, INIcol, 0)), bpiTeams, 0))/40,
      IF(
        INDEX(sorCol, MATCH(INDEX(valCol, MATCH('BPI+'!AK13, INIcol, 0)), bpiTeams, 0)) &lt;= 100,
        -1 - (INDEX(sorCol, MATCH(INDEX(valCol, MATCH('BPI+'!AK13, INIcol, 0)), bpiTeams, 0)) - 40)/60,
        -2
      )
    ),
    -2
  )
)</f>
        <v>-0.375</v>
      </c>
      <c r="P13" s="366">
        <f>IF(
  COUNTBLANK('BPI+'!AL13)=1,
  0,
  IFERROR(
    IF(
      INDEX(sorCol, MATCH(INDEX(valCol, MATCH('BPI+'!AL13, INIcol, 0)), bpiTeams, 0)) &lt;= 40,
      -INDEX(sorCol, MATCH(INDEX(valCol, MATCH('BPI+'!AL13, INIcol, 0)), bpiTeams, 0))/40,
      IF(
        INDEX(sorCol, MATCH(INDEX(valCol, MATCH('BPI+'!AL13, INIcol, 0)), bpiTeams, 0)) &lt;= 100,
        -1 - (INDEX(sorCol, MATCH(INDEX(valCol, MATCH('BPI+'!AL13, INIcol, 0)), bpiTeams, 0)) - 40)/60,
        -2
      )
    ),
    -2
  )
)</f>
        <v>-0.1</v>
      </c>
      <c r="Q13" s="366">
        <f>IF(
  COUNTBLANK('BPI+'!AM13)=1,
  0,
  IFERROR(
    IF(
      INDEX(sorCol, MATCH(INDEX(valCol, MATCH('BPI+'!AM13, INIcol, 0)), bpiTeams, 0)) &lt;= 40,
      -INDEX(sorCol, MATCH(INDEX(valCol, MATCH('BPI+'!AM13, INIcol, 0)), bpiTeams, 0))/40,
      IF(
        INDEX(sorCol, MATCH(INDEX(valCol, MATCH('BPI+'!AM13, INIcol, 0)), bpiTeams, 0)) &lt;= 100,
        -1 - (INDEX(sorCol, MATCH(INDEX(valCol, MATCH('BPI+'!AM13, INIcol, 0)), bpiTeams, 0)) - 40)/60,
        -2
      )
    ),
    -2
  )
)</f>
        <v>-0.22500000000000001</v>
      </c>
      <c r="R13" s="366">
        <f>IF(
  COUNTBLANK('BPI+'!AN13)=1,
  0,
  IFERROR(
    IF(
      INDEX(sorCol, MATCH(INDEX(valCol, MATCH('BPI+'!AN13, INIcol, 0)), bpiTeams, 0)) &lt;= 40,
      -INDEX(sorCol, MATCH(INDEX(valCol, MATCH('BPI+'!AN13, INIcol, 0)), bpiTeams, 0))/40,
      IF(
        INDEX(sorCol, MATCH(INDEX(valCol, MATCH('BPI+'!AN13, INIcol, 0)), bpiTeams, 0)) &lt;= 100,
        -1 - (INDEX(sorCol, MATCH(INDEX(valCol, MATCH('BPI+'!AN13, INIcol, 0)), bpiTeams, 0)) - 40)/60,
        -2
      )
    ),
    -2
  )
)</f>
        <v>-0.32500000000000001</v>
      </c>
      <c r="S13" s="366">
        <f>IF(
  COUNTBLANK('BPI+'!AO13)=1,
  0,
  IFERROR(
    IF(
      INDEX(sorCol, MATCH(INDEX(valCol, MATCH('BPI+'!AO13, INIcol, 0)), bpiTeams, 0)) &lt;= 40,
      -INDEX(sorCol, MATCH(INDEX(valCol, MATCH('BPI+'!AO13, INIcol, 0)), bpiTeams, 0))/40,
      IF(
        INDEX(sorCol, MATCH(INDEX(valCol, MATCH('BPI+'!AO13, INIcol, 0)), bpiTeams, 0)) &lt;= 100,
        -1 - (INDEX(sorCol, MATCH(INDEX(valCol, MATCH('BPI+'!AO13, INIcol, 0)), bpiTeams, 0)) - 40)/60,
        -2
      )
    ),
    -2
  )
)</f>
        <v>-0.05</v>
      </c>
      <c r="T13" s="366">
        <f>IF(
  COUNTBLANK('BPI+'!AP13)=1,
  0,
  IFERROR(
    IF(
      INDEX(sorCol, MATCH(INDEX(valCol, MATCH('BPI+'!AP13, INIcol, 0)), bpiTeams, 0)) &lt;= 40,
      -INDEX(sorCol, MATCH(INDEX(valCol, MATCH('BPI+'!AP13, INIcol, 0)), bpiTeams, 0))/40,
      IF(
        INDEX(sorCol, MATCH(INDEX(valCol, MATCH('BPI+'!AP13, INIcol, 0)), bpiTeams, 0)) &lt;= 100,
        -1 - (INDEX(sorCol, MATCH(INDEX(valCol, MATCH('BPI+'!AP13, INIcol, 0)), bpiTeams, 0)) - 40)/60,
        -2
      )
    ),
    -2
  )
)</f>
        <v>-0.47499999999999998</v>
      </c>
      <c r="U13" s="366">
        <f>IF(
  COUNTBLANK('BPI+'!AQ13)=1,
  0,
  IFERROR(
    IF(
      INDEX(sorCol, MATCH(INDEX(valCol, MATCH('BPI+'!AQ13, INIcol, 0)), bpiTeams, 0)) &lt;= 40,
      -INDEX(sorCol, MATCH(INDEX(valCol, MATCH('BPI+'!AQ13, INIcol, 0)), bpiTeams, 0))/40,
      IF(
        INDEX(sorCol, MATCH(INDEX(valCol, MATCH('BPI+'!AQ13, INIcol, 0)), bpiTeams, 0)) &lt;= 100,
        -1 - (INDEX(sorCol, MATCH(INDEX(valCol, MATCH('BPI+'!AQ13, INIcol, 0)), bpiTeams, 0)) - 40)/60,
        -2
      )
    ),
    -2
  )
)</f>
        <v>0</v>
      </c>
      <c r="V13" s="366">
        <f>IF(
  COUNTBLANK('BPI+'!AR13)=1,
  0,
  IFERROR(
    IF(
      INDEX(sorCol, MATCH(INDEX(valCol, MATCH('BPI+'!AR13, INIcol, 0)), bpiTeams, 0)) &lt;= 40,
      -INDEX(sorCol, MATCH(INDEX(valCol, MATCH('BPI+'!AR13, INIcol, 0)), bpiTeams, 0))/40,
      IF(
        INDEX(sorCol, MATCH(INDEX(valCol, MATCH('BPI+'!AR13, INIcol, 0)), bpiTeams, 0)) &lt;= 100,
        -1 - (INDEX(sorCol, MATCH(INDEX(valCol, MATCH('BPI+'!AR13, INIcol, 0)), bpiTeams, 0)) - 40)/60,
        -2
      )
    ),
    -2
  )
)</f>
        <v>0</v>
      </c>
      <c r="W13" s="366">
        <f>IF(
  COUNTBLANK('BPI+'!AS13)=1,
  0,
  IFERROR(
    IF(
      INDEX(sorCol, MATCH(INDEX(valCol, MATCH('BPI+'!AS13, INIcol, 0)), bpiTeams, 0)) &lt;= 40,
      -INDEX(sorCol, MATCH(INDEX(valCol, MATCH('BPI+'!AS13, INIcol, 0)), bpiTeams, 0))/40,
      IF(
        INDEX(sorCol, MATCH(INDEX(valCol, MATCH('BPI+'!AS13, INIcol, 0)), bpiTeams, 0)) &lt;= 100,
        -1 - (INDEX(sorCol, MATCH(INDEX(valCol, MATCH('BPI+'!AS13, INIcol, 0)), bpiTeams, 0)) - 40)/60,
        -2
      )
    ),
    -2
  )
)</f>
        <v>0</v>
      </c>
      <c r="X13" s="366">
        <f>IF(
  COUNTBLANK('BPI+'!AT13)=1,
  0,
  IFERROR(
    IF(
      INDEX(sorCol, MATCH(INDEX(valCol, MATCH('BPI+'!AT13, INIcol, 0)), bpiTeams, 0)) &lt;= 40,
      -INDEX(sorCol, MATCH(INDEX(valCol, MATCH('BPI+'!AT13, INIcol, 0)), bpiTeams, 0))/40,
      IF(
        INDEX(sorCol, MATCH(INDEX(valCol, MATCH('BPI+'!AT13, INIcol, 0)), bpiTeams, 0)) &lt;= 100,
        -1 - (INDEX(sorCol, MATCH(INDEX(valCol, MATCH('BPI+'!AT13, INIcol, 0)), bpiTeams, 0)) - 40)/60,
        -2
      )
    ),
    -2
  )
)</f>
        <v>0</v>
      </c>
      <c r="Y13" s="366">
        <f>IF(
  COUNTBLANK('BPI+'!AU13)=1,
  0,
  IFERROR(
    IF(
      INDEX(sorCol, MATCH(INDEX(valCol, MATCH('BPI+'!AU13, INIcol, 0)), bpiTeams, 0)) &lt;= 40,
      -INDEX(sorCol, MATCH(INDEX(valCol, MATCH('BPI+'!AU13, INIcol, 0)), bpiTeams, 0))/40,
      IF(
        INDEX(sorCol, MATCH(INDEX(valCol, MATCH('BPI+'!AU13, INIcol, 0)), bpiTeams, 0)) &lt;= 100,
        -1 - (INDEX(sorCol, MATCH(INDEX(valCol, MATCH('BPI+'!AU13, INIcol, 0)), bpiTeams, 0)) - 40)/60,
        -2
      )
    ),
    -2
  )
)</f>
        <v>0</v>
      </c>
      <c r="Z13" s="366">
        <f>IF(
  COUNTBLANK('BPI+'!AV13)=1,
  0,
  IFERROR(
    IF(
      INDEX(sorCol, MATCH(INDEX(valCol, MATCH('BPI+'!AV13, INIcol, 0)), bpiTeams, 0)) &lt;= 40,
      -INDEX(sorCol, MATCH(INDEX(valCol, MATCH('BPI+'!AV13, INIcol, 0)), bpiTeams, 0))/40,
      IF(
        INDEX(sorCol, MATCH(INDEX(valCol, MATCH('BPI+'!AV13, INIcol, 0)), bpiTeams, 0)) &lt;= 100,
        -1 - (INDEX(sorCol, MATCH(INDEX(valCol, MATCH('BPI+'!AV13, INIcol, 0)), bpiTeams, 0)) - 40)/60,
        -2
      )
    ),
    -2
  )
)</f>
        <v>0</v>
      </c>
      <c r="AA13" s="358">
        <f>IFERROR(IF(COUNTBLANK('BPI+'!AX13)=1,0,IF(COUNTIF(qwqlINIcol,'BPI+'!AX13)=0,0.1,IF(INDEX(sorCol,MATCH(INDEX(valCol,MATCH('BPI+'!AW13,INIcol,0)),bpiTeams,0))&gt;=40,INDEX(sorCol,MATCH(INDEX(valCol,MATCH('BPI+'!AW13,INIcol,0)),bpiTeams,0))*-1/40+2,(INDEX(sorCol,MATCH(INDEX(valCol,MATCH('BPI+'!AW13,INIcol,0)),bpiTeams,0))*(-1)+40)/325+1))),0)</f>
        <v>1.0215384615384615</v>
      </c>
      <c r="AB13" s="358">
        <f>IFERROR(IF(COUNTBLANK('BPI+'!AY13)=1,0,IF(COUNTIF(qwqlINIcol,'BPI+'!AY13)=0,0.1,IF(INDEX(sorCol,MATCH(INDEX(valCol,MATCH('BPI+'!AX13,INIcol,0)),bpiTeams,0))&gt;=40,INDEX(sorCol,MATCH(INDEX(valCol,MATCH('BPI+'!AX13,INIcol,0)),bpiTeams,0))*-1/40+2,(INDEX(sorCol,MATCH(INDEX(valCol,MATCH('BPI+'!AX13,INIcol,0)),bpiTeams,0))*(-1)+40)/325+1))),0)</f>
        <v>0.1</v>
      </c>
      <c r="AC13" s="358">
        <f>IFERROR(IF(COUNTBLANK('BPI+'!AZ13)=1,0,IF(COUNTIF(qwqlINIcol,'BPI+'!AZ13)=0,0.1,IF(INDEX(sorCol,MATCH(INDEX(valCol,MATCH('BPI+'!AY13,INIcol,0)),bpiTeams,0))&gt;=40,INDEX(sorCol,MATCH(INDEX(valCol,MATCH('BPI+'!AY13,INIcol,0)),bpiTeams,0))*-1/40+2,(INDEX(sorCol,MATCH(INDEX(valCol,MATCH('BPI+'!AY13,INIcol,0)),bpiTeams,0))*(-1)+40)/325+1))),0)</f>
        <v>0</v>
      </c>
      <c r="AD13" s="358">
        <f>IFERROR(IF(COUNTBLANK('BPI+'!BA13)=1,0,IF(COUNTIF(qwqlINIcol,'BPI+'!BA13)=0,0.1,IF(INDEX(sorCol,MATCH(INDEX(valCol,MATCH('BPI+'!AZ13,INIcol,0)),bpiTeams,0))&gt;=40,INDEX(sorCol,MATCH(INDEX(valCol,MATCH('BPI+'!AZ13,INIcol,0)),bpiTeams,0))*-1/40+2,(INDEX(sorCol,MATCH(INDEX(valCol,MATCH('BPI+'!AZ13,INIcol,0)),bpiTeams,0))*(-1)+40)/325+1))),0)</f>
        <v>0</v>
      </c>
      <c r="AE13" s="358">
        <f>IFERROR(IF(COUNTBLANK('BPI+'!BB13)=1,0,IF(COUNTIF(qwqlINIcol,'BPI+'!BB13)=0,0.1,IF(INDEX(sorCol,MATCH(INDEX(valCol,MATCH('BPI+'!BA13,INIcol,0)),bpiTeams,0))&gt;=40,INDEX(sorCol,MATCH(INDEX(valCol,MATCH('BPI+'!BA13,INIcol,0)),bpiTeams,0))*-1/40+2,(INDEX(sorCol,MATCH(INDEX(valCol,MATCH('BPI+'!BA13,INIcol,0)),bpiTeams,0))*(-1)+40)/325+1))),0)</f>
        <v>0</v>
      </c>
      <c r="AF13" s="358">
        <f>IFERROR(IF(COUNTBLANK('BPI+'!BC13)=1,0,IF(COUNTIF(qwqlINIcol,'BPI+'!BC13)=0,0.1,IF(INDEX(sorCol,MATCH(INDEX(valCol,MATCH('BPI+'!BB13,INIcol,0)),bpiTeams,0))&gt;=40,INDEX(sorCol,MATCH(INDEX(valCol,MATCH('BPI+'!BB13,INIcol,0)),bpiTeams,0))*-1/40+2,(INDEX(sorCol,MATCH(INDEX(valCol,MATCH('BPI+'!BB13,INIcol,0)),bpiTeams,0))*(-1)+40)/325+1))),0)</f>
        <v>0</v>
      </c>
      <c r="AG13" s="358">
        <f>IFERROR(IF(COUNTBLANK('BPI+'!BD13)=1,0,IF(COUNTIF(qwqlINIcol,'BPI+'!BD13)=0,0.1,IF(INDEX(sorCol,MATCH(INDEX(valCol,MATCH('BPI+'!BC13,INIcol,0)),bpiTeams,0))&gt;=40,INDEX(sorCol,MATCH(INDEX(valCol,MATCH('BPI+'!BC13,INIcol,0)),bpiTeams,0))*-1/40+2,(INDEX(sorCol,MATCH(INDEX(valCol,MATCH('BPI+'!BC13,INIcol,0)),bpiTeams,0))*(-1)+40)/325+1))),0)</f>
        <v>0</v>
      </c>
      <c r="AH13" s="358">
        <f>IFERROR(IF(COUNTBLANK('BPI+'!BE13)=1,0,IF(COUNTIF(qwqlINIcol,'BPI+'!BE13)=0,0.1,IF(INDEX(sorCol,MATCH(INDEX(valCol,MATCH('BPI+'!BD13,INIcol,0)),bpiTeams,0))&gt;=40,INDEX(sorCol,MATCH(INDEX(valCol,MATCH('BPI+'!BD13,INIcol,0)),bpiTeams,0))*-1/40+2,(INDEX(sorCol,MATCH(INDEX(valCol,MATCH('BPI+'!BD13,INIcol,0)),bpiTeams,0))*(-1)+40)/325+1))),0)</f>
        <v>0</v>
      </c>
      <c r="AI13" s="358">
        <f>IFERROR(IF(COUNTBLANK('BPI+'!BF13)=1,0,IF(COUNTIF(qwqlINIcol,'BPI+'!BF13)=0,0.1,IF(INDEX(sorCol,MATCH(INDEX(valCol,MATCH('BPI+'!BE13,INIcol,0)),bpiTeams,0))&gt;=40,INDEX(sorCol,MATCH(INDEX(valCol,MATCH('BPI+'!BE13,INIcol,0)),bpiTeams,0))*-1/40+2,(INDEX(sorCol,MATCH(INDEX(valCol,MATCH('BPI+'!BE13,INIcol,0)),bpiTeams,0))*(-1)+40)/325+1))),0)</f>
        <v>0</v>
      </c>
      <c r="AJ13" s="358">
        <f>IFERROR(IF(COUNTBLANK('BPI+'!BG13)=1,0,IF(COUNTIF(qwqlINIcol,'BPI+'!BG13)=0,0.1,IF(INDEX(sorCol,MATCH(INDEX(valCol,MATCH('BPI+'!BF13,INIcol,0)),bpiTeams,0))&gt;=40,INDEX(sorCol,MATCH(INDEX(valCol,MATCH('BPI+'!BF13,INIcol,0)),bpiTeams,0))*-1/40+2,(INDEX(sorCol,MATCH(INDEX(valCol,MATCH('BPI+'!BF13,INIcol,0)),bpiTeams,0))*(-1)+40)/325+1))),0)</f>
        <v>0</v>
      </c>
      <c r="AK13" s="358">
        <f>IFERROR(IF(COUNTBLANK('BPI+'!BH13)=1,0,IF(COUNTIF(qwqlINIcol,'BPI+'!BH13)=0,0.1,IF(INDEX(sorCol,MATCH(INDEX(valCol,MATCH('BPI+'!BG13,INIcol,0)),bpiTeams,0))&gt;=40,INDEX(sorCol,MATCH(INDEX(valCol,MATCH('BPI+'!BG13,INIcol,0)),bpiTeams,0))*-1/40+2,(INDEX(sorCol,MATCH(INDEX(valCol,MATCH('BPI+'!BG13,INIcol,0)),bpiTeams,0))*(-1)+40)/325+1))),0)</f>
        <v>0</v>
      </c>
      <c r="AL13" s="358">
        <f>IFERROR(IF(COUNTBLANK('BPI+'!BI13)=1,0,IF(COUNTIF(qwqlINIcol,'BPI+'!BI13)=0,0.1,IF(INDEX(sorCol,MATCH(INDEX(valCol,MATCH('BPI+'!BH13,INIcol,0)),bpiTeams,0))&gt;=40,INDEX(sorCol,MATCH(INDEX(valCol,MATCH('BPI+'!BH13,INIcol,0)),bpiTeams,0))*-1/40+2,(INDEX(sorCol,MATCH(INDEX(valCol,MATCH('BPI+'!BH13,INIcol,0)),bpiTeams,0))*(-1)+40)/325+1))),0)</f>
        <v>0</v>
      </c>
      <c r="AM13" s="358">
        <f>IFERROR(IF(COUNTBLANK('BPI+'!BJ13)=1,0,IF(COUNTIF(qwqlINIcol,'BPI+'!BJ13)=0,0.1,IF(INDEX(sorCol,MATCH(INDEX(valCol,MATCH('BPI+'!BI13,INIcol,0)),bpiTeams,0))&gt;=40,INDEX(sorCol,MATCH(INDEX(valCol,MATCH('BPI+'!BI13,INIcol,0)),bpiTeams,0))*-1/40+2,(INDEX(sorCol,MATCH(INDEX(valCol,MATCH('BPI+'!BI13,INIcol,0)),bpiTeams,0))*(-1)+40)/325+1))),0)</f>
        <v>0</v>
      </c>
      <c r="AN13" s="358">
        <f>IFERROR(IF(COUNTBLANK('BPI+'!BK13)=1,0,IF(COUNTIF(qwqlINIcol,'BPI+'!BK13)=0,0.1,IF(INDEX(sorCol,MATCH(INDEX(valCol,MATCH('BPI+'!BJ13,INIcol,0)),bpiTeams,0))&gt;=40,INDEX(sorCol,MATCH(INDEX(valCol,MATCH('BPI+'!BJ13,INIcol,0)),bpiTeams,0))*-1/40+2,(INDEX(sorCol,MATCH(INDEX(valCol,MATCH('BPI+'!BJ13,INIcol,0)),bpiTeams,0))*(-1)+40)/325+1))),0)</f>
        <v>0</v>
      </c>
      <c r="AO13" s="358">
        <f>IFERROR(IF(COUNTBLANK('BPI+'!BL13)=1,0,IF(COUNTIF(qwqlINIcol,'BPI+'!BL13)=0,0.1,IF(INDEX(sorCol,MATCH(INDEX(valCol,MATCH('BPI+'!BK13,INIcol,0)),bpiTeams,0))&gt;=40,INDEX(sorCol,MATCH(INDEX(valCol,MATCH('BPI+'!BK13,INIcol,0)),bpiTeams,0))*-1/40+2,(INDEX(sorCol,MATCH(INDEX(valCol,MATCH('BPI+'!BK13,INIcol,0)),bpiTeams,0))*(-1)+40)/325+1))),0)</f>
        <v>0</v>
      </c>
      <c r="AP13" s="366">
        <f>IF(COUNTBLANK('BPI+'!BL13)=1,0,IF(COUNTIF(qwqlINIcol,'BPI+'!BL13)=0,-1.5,IF(INDEX(sorCol,MATCH(INDEX(valCol,MATCH('BPI+'!BL13,INIcol,0)),bpiTeams,0))&gt;=80,-1.5,IF(INDEX(sorCol,MATCH(INDEX(valCol,MATCH('BPI+'!BL13,INIcol,0)),bpiTeams,0))&gt;=41,-1 - (INDEX(sorCol,MATCH(INDEX(valCol,MATCH('BPI+'!BL13,INIcol,0)),bpiTeams,0)) - 41) * (0.5/39),(INDEX(sorCol,MATCH(INDEX(valCol,MATCH('BPI+'!BL13,INIcol,0)),bpiTeams,0)) + 40)/325 - 2))))</f>
        <v>-1.8184615384615386</v>
      </c>
      <c r="AQ13" s="366">
        <f>IF(COUNTBLANK('BPI+'!BM13)=1,0,IF(COUNTIF(qwqlINIcol,'BPI+'!BM13)=0,-1.5,IF(INDEX(sorCol,MATCH(INDEX(valCol,MATCH('BPI+'!BM13,INIcol,0)),bpiTeams,0))&gt;=80,-1.5,IF(INDEX(sorCol,MATCH(INDEX(valCol,MATCH('BPI+'!BM13,INIcol,0)),bpiTeams,0))&gt;=41,-1 - (INDEX(sorCol,MATCH(INDEX(valCol,MATCH('BPI+'!BM13,INIcol,0)),bpiTeams,0)) - 41) * (0.5/39),(INDEX(sorCol,MATCH(INDEX(valCol,MATCH('BPI+'!BM13,INIcol,0)),bpiTeams,0)) + 40)/325 - 2))))</f>
        <v>-1.7846153846153845</v>
      </c>
      <c r="AR13" s="366">
        <f>IF(COUNTBLANK('BPI+'!BN13)=1,0,IF(COUNTIF(qwqlINIcol,'BPI+'!BN13)=0,-1.5,IF(INDEX(sorCol,MATCH(INDEX(valCol,MATCH('BPI+'!BN13,INIcol,0)),bpiTeams,0))&gt;=80,-1.5,IF(INDEX(sorCol,MATCH(INDEX(valCol,MATCH('BPI+'!BN13,INIcol,0)),bpiTeams,0))&gt;=41,-1 - (INDEX(sorCol,MATCH(INDEX(valCol,MATCH('BPI+'!BN13,INIcol,0)),bpiTeams,0)) - 41) * (0.5/39),(INDEX(sorCol,MATCH(INDEX(valCol,MATCH('BPI+'!BN13,INIcol,0)),bpiTeams,0)) + 40)/325 - 2))))</f>
        <v>0</v>
      </c>
      <c r="AS13" s="366">
        <f>IF(COUNTBLANK('BPI+'!BO13)=1,0,IF(COUNTIF(qwqlINIcol,'BPI+'!BO13)=0,-1.5,IF(INDEX(sorCol,MATCH(INDEX(valCol,MATCH('BPI+'!BO13,INIcol,0)),bpiTeams,0))&gt;=80,-1.5,IF(INDEX(sorCol,MATCH(INDEX(valCol,MATCH('BPI+'!BO13,INIcol,0)),bpiTeams,0))&gt;=41,-1 - (INDEX(sorCol,MATCH(INDEX(valCol,MATCH('BPI+'!BO13,INIcol,0)),bpiTeams,0)) - 41) * (0.5/39),(INDEX(sorCol,MATCH(INDEX(valCol,MATCH('BPI+'!BO13,INIcol,0)),bpiTeams,0)) + 40)/325 - 2))))</f>
        <v>0</v>
      </c>
      <c r="AT13" s="366">
        <f>IF(COUNTBLANK('BPI+'!BP13)=1,0,IF(COUNTIF(qwqlINIcol,'BPI+'!BP13)=0,-1.5,IF(INDEX(sorCol,MATCH(INDEX(valCol,MATCH('BPI+'!BP13,INIcol,0)),bpiTeams,0))&gt;=80,-1.5,IF(INDEX(sorCol,MATCH(INDEX(valCol,MATCH('BPI+'!BP13,INIcol,0)),bpiTeams,0))&gt;=41,-1 - (INDEX(sorCol,MATCH(INDEX(valCol,MATCH('BPI+'!BP13,INIcol,0)),bpiTeams,0)) - 41) * (0.5/39),(INDEX(sorCol,MATCH(INDEX(valCol,MATCH('BPI+'!BP13,INIcol,0)),bpiTeams,0)) + 40)/325 - 2))))</f>
        <v>0</v>
      </c>
      <c r="AU13" s="366">
        <f>IF(COUNTBLANK('BPI+'!BQ13)=1,0,IF(COUNTIF(qwqlINIcol,'BPI+'!BQ13)=0,-1.5,IF(INDEX(sorCol,MATCH(INDEX(valCol,MATCH('BPI+'!BQ13,INIcol,0)),bpiTeams,0))&gt;=80,-1.5,IF(INDEX(sorCol,MATCH(INDEX(valCol,MATCH('BPI+'!BQ13,INIcol,0)),bpiTeams,0))&gt;=41,-1 - (INDEX(sorCol,MATCH(INDEX(valCol,MATCH('BPI+'!BQ13,INIcol,0)),bpiTeams,0)) - 41) * (0.5/39),(INDEX(sorCol,MATCH(INDEX(valCol,MATCH('BPI+'!BQ13,INIcol,0)),bpiTeams,0)) + 40)/325 - 2))))</f>
        <v>0</v>
      </c>
      <c r="AV13" s="366">
        <f>IF(COUNTBLANK('BPI+'!BR13)=1,0,IF(COUNTIF(qwqlINIcol,'BPI+'!BR13)=0,-1.5,IF(INDEX(sorCol,MATCH(INDEX(valCol,MATCH('BPI+'!BR13,INIcol,0)),bpiTeams,0))&gt;=80,-1.5,IF(INDEX(sorCol,MATCH(INDEX(valCol,MATCH('BPI+'!BR13,INIcol,0)),bpiTeams,0))&gt;=41,-1 - (INDEX(sorCol,MATCH(INDEX(valCol,MATCH('BPI+'!BR13,INIcol,0)),bpiTeams,0)) - 41) * (0.5/39),(INDEX(sorCol,MATCH(INDEX(valCol,MATCH('BPI+'!BR13,INIcol,0)),bpiTeams,0)) + 40)/325 - 2))))</f>
        <v>0</v>
      </c>
      <c r="AW13" s="366">
        <f>IF(COUNTBLANK('BPI+'!BS13)=1,0,IF(COUNTIF(qwqlINIcol,'BPI+'!BS13)=0,-1.5,IF(INDEX(sorCol,MATCH(INDEX(valCol,MATCH('BPI+'!BS13,INIcol,0)),bpiTeams,0))&gt;=80,-1.5,IF(INDEX(sorCol,MATCH(INDEX(valCol,MATCH('BPI+'!BS13,INIcol,0)),bpiTeams,0))&gt;=41,-1 - (INDEX(sorCol,MATCH(INDEX(valCol,MATCH('BPI+'!BS13,INIcol,0)),bpiTeams,0)) - 41) * (0.5/39),(INDEX(sorCol,MATCH(INDEX(valCol,MATCH('BPI+'!BS13,INIcol,0)),bpiTeams,0)) + 40)/325 - 2))))</f>
        <v>0</v>
      </c>
      <c r="AX13" s="366">
        <f>IF(COUNTBLANK('BPI+'!BT13)=1,0,IF(COUNTIF(qwqlINIcol,'BPI+'!BT13)=0,-1.5,IF(INDEX(sorCol,MATCH(INDEX(valCol,MATCH('BPI+'!BT13,INIcol,0)),bpiTeams,0))&gt;=80,-1.5,IF(INDEX(sorCol,MATCH(INDEX(valCol,MATCH('BPI+'!BT13,INIcol,0)),bpiTeams,0))&gt;=41,-1 - (INDEX(sorCol,MATCH(INDEX(valCol,MATCH('BPI+'!BT13,INIcol,0)),bpiTeams,0)) - 41) * (0.5/39),(INDEX(sorCol,MATCH(INDEX(valCol,MATCH('BPI+'!BT13,INIcol,0)),bpiTeams,0)) + 40)/325 - 2))))</f>
        <v>0</v>
      </c>
      <c r="AY13" s="366">
        <f>IF(COUNTBLANK('BPI+'!BU13)=1,0,IF(COUNTIF(qwqlINIcol,'BPI+'!BU13)=0,-1.5,IF(INDEX(sorCol,MATCH(INDEX(valCol,MATCH('BPI+'!BU13,INIcol,0)),bpiTeams,0))&gt;=80,-1.5,IF(INDEX(sorCol,MATCH(INDEX(valCol,MATCH('BPI+'!BU13,INIcol,0)),bpiTeams,0))&gt;=41,-1 - (INDEX(sorCol,MATCH(INDEX(valCol,MATCH('BPI+'!BU13,INIcol,0)),bpiTeams,0)) - 41) * (0.5/39),(INDEX(sorCol,MATCH(INDEX(valCol,MATCH('BPI+'!BU13,INIcol,0)),bpiTeams,0)) + 40)/325 - 2))))</f>
        <v>0</v>
      </c>
      <c r="AZ13" s="366">
        <f>IF(COUNTBLANK('BPI+'!BV13)=1,0,IF(COUNTIF(qwqlINIcol,'BPI+'!BV13)=0,-1.5,IF(INDEX(sorCol,MATCH(INDEX(valCol,MATCH('BPI+'!BV13,INIcol,0)),bpiTeams,0))&gt;=80,-1.5,IF(INDEX(sorCol,MATCH(INDEX(valCol,MATCH('BPI+'!BV13,INIcol,0)),bpiTeams,0))&gt;=41,-1 - (INDEX(sorCol,MATCH(INDEX(valCol,MATCH('BPI+'!BV13,INIcol,0)),bpiTeams,0)) - 41) * (0.5/39),(INDEX(sorCol,MATCH(INDEX(valCol,MATCH('BPI+'!BV13,INIcol,0)),bpiTeams,0)) + 40)/325 - 2))))</f>
        <v>0</v>
      </c>
      <c r="BA13" s="366">
        <f>IF(COUNTBLANK('BPI+'!BW13)=1,0,IF(COUNTIF(qwqlINIcol,'BPI+'!BW13)=0,-1.5,IF(INDEX(sorCol,MATCH(INDEX(valCol,MATCH('BPI+'!BW13,INIcol,0)),bpiTeams,0))&gt;=80,-1.5,IF(INDEX(sorCol,MATCH(INDEX(valCol,MATCH('BPI+'!BW13,INIcol,0)),bpiTeams,0))&gt;=41,-1 - (INDEX(sorCol,MATCH(INDEX(valCol,MATCH('BPI+'!BW13,INIcol,0)),bpiTeams,0)) - 41) * (0.5/39),(INDEX(sorCol,MATCH(INDEX(valCol,MATCH('BPI+'!BW13,INIcol,0)),bpiTeams,0)) + 40)/325 - 2))))</f>
        <v>0</v>
      </c>
      <c r="BB13" s="366">
        <f>IF(COUNTBLANK('BPI+'!BX13)=1,0,IF(COUNTIF(qwqlINIcol,'BPI+'!BX13)=0,-1.5,IF(INDEX(sorCol,MATCH(INDEX(valCol,MATCH('BPI+'!BX13,INIcol,0)),bpiTeams,0))&gt;=80,-1.5,IF(INDEX(sorCol,MATCH(INDEX(valCol,MATCH('BPI+'!BX13,INIcol,0)),bpiTeams,0))&gt;=41,-1 - (INDEX(sorCol,MATCH(INDEX(valCol,MATCH('BPI+'!BX13,INIcol,0)),bpiTeams,0)) - 41) * (0.5/39),(INDEX(sorCol,MATCH(INDEX(valCol,MATCH('BPI+'!BX13,INIcol,0)),bpiTeams,0)) + 40)/325 - 2))))</f>
        <v>0</v>
      </c>
      <c r="BC13" s="374">
        <f>IF(COUNTBLANK('BPI+'!BY13)=0,-1.6,0)</f>
        <v>0</v>
      </c>
      <c r="BD13" s="374">
        <f>IF(COUNTBLANK('BPI+'!BZ13)=0,-1.6,0)</f>
        <v>0</v>
      </c>
      <c r="BE13" s="374">
        <f>IF(COUNTBLANK('BPI+'!CA13)=0,-1.6,0)</f>
        <v>0</v>
      </c>
      <c r="BF13" s="374">
        <f>IF(COUNTBLANK('BPI+'!CB13)=0,-1.6,0)</f>
        <v>0</v>
      </c>
      <c r="BG13" s="374">
        <f>IF(COUNTBLANK('BPI+'!CC13)=0,-1.6,0)</f>
        <v>0</v>
      </c>
      <c r="BH13" s="374">
        <f>IF(COUNTBLANK('BPI+'!CD13)=0,-1.6,0)</f>
        <v>0</v>
      </c>
      <c r="BI13" s="374">
        <f>IF(COUNTBLANK('BPI+'!CE13)=0,-1.6,0)</f>
        <v>0</v>
      </c>
      <c r="BJ13" s="374">
        <f>IF(COUNTBLANK('BPI+'!CF13)=0,-1.6,0)</f>
        <v>0</v>
      </c>
      <c r="BK13" s="374">
        <f>IF(COUNTBLANK('BPI+'!CG13)=0,-1.6,0)</f>
        <v>0</v>
      </c>
      <c r="BL13" s="374">
        <f>IF(COUNTBLANK('BPI+'!CH13)=0,-1.6,0)</f>
        <v>0</v>
      </c>
      <c r="BM13" s="374">
        <f>IF(COUNTBLANK('BPI+'!CI13)=0,-1.6,0)</f>
        <v>0</v>
      </c>
      <c r="BN13" s="374">
        <f>IF(COUNTBLANK('BPI+'!CJ13)=0,-1.6,0)</f>
        <v>0</v>
      </c>
      <c r="BO13" s="374">
        <f>IF(COUNTBLANK('BPI+'!CK13)=0,-1.6,0)</f>
        <v>0</v>
      </c>
      <c r="BP13" s="374">
        <f>IF(COUNTBLANK('BPI+'!CL13)=0,-1.6,0)</f>
        <v>0</v>
      </c>
      <c r="BQ13" s="374">
        <f>IF(COUNTBLANK('BPI+'!CM13)=0,-1.6,0)</f>
        <v>0</v>
      </c>
      <c r="BR13" s="374">
        <f>IF(COUNTBLANK('BPI+'!CN13)=0,-1.6,0)</f>
        <v>0</v>
      </c>
      <c r="BS13" s="374">
        <f>IF(COUNTBLANK('BPI+'!CO13)=0,-1.6,0)</f>
        <v>0</v>
      </c>
      <c r="BT13">
        <f t="shared" si="4"/>
        <v>3.4184615384615382</v>
      </c>
    </row>
    <row r="14" spans="1:72" x14ac:dyDescent="0.3">
      <c r="A14" t="str">
        <f t="shared" si="0"/>
        <v>Arkansas</v>
      </c>
      <c r="B14" t="str">
        <f t="shared" si="3"/>
        <v>ARK</v>
      </c>
      <c r="C14" s="358">
        <f>IF(
  COUNTBLANK('BPI+'!Y14)=1,
  0,
  IFERROR(
    IF(
      INDEX(sorCol,MATCH(INDEX(valCol,MATCH('BPI+'!Y14,INIcol,0)),bpiTeams,0))&lt;=40,
      2-INDEX(sorCol,MATCH(INDEX(valCol,MATCH('BPI+'!Y14,INIcol,0)),bpiTeams,0))/40,
      IF(
        INDEX(sorCol,MATCH(INDEX(valCol,MATCH('BPI+'!Y14,INIcol,0)),bpiTeams,0))&lt;=100,
        1-0.9*(INDEX(sorCol,MATCH(INDEX(valCol,MATCH('BPI+'!Y14,INIcol,0)),bpiTeams,0))-40)/60,
        0.1
      )
    ),
    0.1
  )
)</f>
        <v>1.35</v>
      </c>
      <c r="D14" s="358">
        <f>IF(
  COUNTBLANK('BPI+'!Z14)=1,
  0,
  IFERROR(
    IF(
      INDEX(sorCol,MATCH(INDEX(valCol,MATCH('BPI+'!Z14,INIcol,0)),bpiTeams,0))&lt;=40,
      2-INDEX(sorCol,MATCH(INDEX(valCol,MATCH('BPI+'!Z14,INIcol,0)),bpiTeams,0))/40,
      IF(
        INDEX(sorCol,MATCH(INDEX(valCol,MATCH('BPI+'!Z14,INIcol,0)),bpiTeams,0))&lt;=100,
        1-0.9*(INDEX(sorCol,MATCH(INDEX(valCol,MATCH('BPI+'!Z14,INIcol,0)),bpiTeams,0))-40)/60,
        0.1
      )
    ),
    0.1
  )
)</f>
        <v>1.5</v>
      </c>
      <c r="E14" s="358">
        <f>IF(
  COUNTBLANK('BPI+'!AA14)=1,
  0,
  IFERROR(
    IF(
      INDEX(sorCol,MATCH(INDEX(valCol,MATCH('BPI+'!AA14,INIcol,0)),bpiTeams,0))&lt;=40,
      2-INDEX(sorCol,MATCH(INDEX(valCol,MATCH('BPI+'!AA14,INIcol,0)),bpiTeams,0))/40,
      IF(
        INDEX(sorCol,MATCH(INDEX(valCol,MATCH('BPI+'!AA14,INIcol,0)),bpiTeams,0))&lt;=100,
        1-0.9*(INDEX(sorCol,MATCH(INDEX(valCol,MATCH('BPI+'!AA14,INIcol,0)),bpiTeams,0))-40)/60,
        0.1
      )
    ),
    0.1
  )
)</f>
        <v>1.45</v>
      </c>
      <c r="F14" s="358">
        <f>IF(
  COUNTBLANK('BPI+'!AB14)=1,
  0,
  IFERROR(
    IF(
      INDEX(sorCol,MATCH(INDEX(valCol,MATCH('BPI+'!AB14,INIcol,0)),bpiTeams,0))&lt;=40,
      2-INDEX(sorCol,MATCH(INDEX(valCol,MATCH('BPI+'!AB14,INIcol,0)),bpiTeams,0))/40,
      IF(
        INDEX(sorCol,MATCH(INDEX(valCol,MATCH('BPI+'!AB14,INIcol,0)),bpiTeams,0))&lt;=100,
        1-0.9*(INDEX(sorCol,MATCH(INDEX(valCol,MATCH('BPI+'!AB14,INIcol,0)),bpiTeams,0))-40)/60,
        0.1
      )
    ),
    0.1
  )
)</f>
        <v>1.825</v>
      </c>
      <c r="G14" s="358">
        <f>IF(
  COUNTBLANK('BPI+'!AC14)=1,
  0,
  IFERROR(
    IF(
      INDEX(sorCol,MATCH(INDEX(valCol,MATCH('BPI+'!AC14,INIcol,0)),bpiTeams,0))&lt;=40,
      2-INDEX(sorCol,MATCH(INDEX(valCol,MATCH('BPI+'!AC14,INIcol,0)),bpiTeams,0))/40,
      IF(
        INDEX(sorCol,MATCH(INDEX(valCol,MATCH('BPI+'!AC14,INIcol,0)),bpiTeams,0))&lt;=100,
        1-0.9*(INDEX(sorCol,MATCH(INDEX(valCol,MATCH('BPI+'!AC14,INIcol,0)),bpiTeams,0))-40)/60,
        0.1
      )
    ),
    0.1
  )
)</f>
        <v>1.825</v>
      </c>
      <c r="H14" s="358">
        <f>IF(
  COUNTBLANK('BPI+'!AD14)=1,
  0,
  IFERROR(
    IF(
      INDEX(sorCol,MATCH(INDEX(valCol,MATCH('BPI+'!AD14,INIcol,0)),bpiTeams,0))&lt;=40,
      2-INDEX(sorCol,MATCH(INDEX(valCol,MATCH('BPI+'!AD14,INIcol,0)),bpiTeams,0))/40,
      IF(
        INDEX(sorCol,MATCH(INDEX(valCol,MATCH('BPI+'!AD14,INIcol,0)),bpiTeams,0))&lt;=100,
        1-0.9*(INDEX(sorCol,MATCH(INDEX(valCol,MATCH('BPI+'!AD14,INIcol,0)),bpiTeams,0))-40)/60,
        0.1
      )
    ),
    0.1
  )
)</f>
        <v>0</v>
      </c>
      <c r="I14" s="358">
        <f>IF(
  COUNTBLANK('BPI+'!AE14)=1,
  0,
  IFERROR(
    IF(
      INDEX(sorCol,MATCH(INDEX(valCol,MATCH('BPI+'!AE14,INIcol,0)),bpiTeams,0))&lt;=40,
      2-INDEX(sorCol,MATCH(INDEX(valCol,MATCH('BPI+'!AE14,INIcol,0)),bpiTeams,0))/40,
      IF(
        INDEX(sorCol,MATCH(INDEX(valCol,MATCH('BPI+'!AE14,INIcol,0)),bpiTeams,0))&lt;=100,
        1-0.9*(INDEX(sorCol,MATCH(INDEX(valCol,MATCH('BPI+'!AE14,INIcol,0)),bpiTeams,0))-40)/60,
        0.1
      )
    ),
    0.1
  )
)</f>
        <v>0</v>
      </c>
      <c r="J14" s="358">
        <f>IF(
  COUNTBLANK('BPI+'!AF14)=1,
  0,
  IFERROR(
    IF(
      INDEX(sorCol,MATCH(INDEX(valCol,MATCH('BPI+'!AF14,INIcol,0)),bpiTeams,0))&lt;=40,
      2-INDEX(sorCol,MATCH(INDEX(valCol,MATCH('BPI+'!AF14,INIcol,0)),bpiTeams,0))/40,
      IF(
        INDEX(sorCol,MATCH(INDEX(valCol,MATCH('BPI+'!AF14,INIcol,0)),bpiTeams,0))&lt;=100,
        1-0.9*(INDEX(sorCol,MATCH(INDEX(valCol,MATCH('BPI+'!AF14,INIcol,0)),bpiTeams,0))-40)/60,
        0.1
      )
    ),
    0.1
  )
)</f>
        <v>0</v>
      </c>
      <c r="K14" s="358">
        <f>IF(
  COUNTBLANK('BPI+'!AG14)=1,
  0,
  IFERROR(
    IF(
      INDEX(sorCol,MATCH(INDEX(valCol,MATCH('BPI+'!AG14,INIcol,0)),bpiTeams,0))&lt;=40,
      2-INDEX(sorCol,MATCH(INDEX(valCol,MATCH('BPI+'!AG14,INIcol,0)),bpiTeams,0))/40,
      IF(
        INDEX(sorCol,MATCH(INDEX(valCol,MATCH('BPI+'!AG14,INIcol,0)),bpiTeams,0))&lt;=100,
        1-0.9*(INDEX(sorCol,MATCH(INDEX(valCol,MATCH('BPI+'!AG14,INIcol,0)),bpiTeams,0))-40)/60,
        0.1
      )
    ),
    0.1
  )
)</f>
        <v>0</v>
      </c>
      <c r="L14" s="358">
        <f>IF(
  COUNTBLANK('BPI+'!AH14)=1,
  0,
  IFERROR(
    IF(
      INDEX(sorCol,MATCH(INDEX(valCol,MATCH('BPI+'!AH14,INIcol,0)),bpiTeams,0))&lt;=40,
      2-INDEX(sorCol,MATCH(INDEX(valCol,MATCH('BPI+'!AH14,INIcol,0)),bpiTeams,0))/40,
      IF(
        INDEX(sorCol,MATCH(INDEX(valCol,MATCH('BPI+'!AH14,INIcol,0)),bpiTeams,0))&lt;=100,
        1-0.9*(INDEX(sorCol,MATCH(INDEX(valCol,MATCH('BPI+'!AH14,INIcol,0)),bpiTeams,0))-40)/60,
        0.1
      )
    ),
    0.1
  )
)</f>
        <v>0</v>
      </c>
      <c r="M14" s="358">
        <f>IF(
  COUNTBLANK('BPI+'!AI14)=1,
  0,
  IFERROR(
    IF(
      INDEX(sorCol,MATCH(INDEX(valCol,MATCH('BPI+'!AI14,INIcol,0)),bpiTeams,0))&lt;=40,
      2-INDEX(sorCol,MATCH(INDEX(valCol,MATCH('BPI+'!AI14,INIcol,0)),bpiTeams,0))/40,
      IF(
        INDEX(sorCol,MATCH(INDEX(valCol,MATCH('BPI+'!AI14,INIcol,0)),bpiTeams,0))&lt;=100,
        1-0.9*(INDEX(sorCol,MATCH(INDEX(valCol,MATCH('BPI+'!AI14,INIcol,0)),bpiTeams,0))-40)/60,
        0.1
      )
    ),
    0.1
  )
)</f>
        <v>0</v>
      </c>
      <c r="N14" s="358">
        <f>IF(
  COUNTBLANK('BPI+'!AJ14)=1,
  0,
  IFERROR(
    IF(
      INDEX(sorCol,MATCH(INDEX(valCol,MATCH('BPI+'!AJ14,INIcol,0)),bpiTeams,0))&lt;=40,
      2-INDEX(sorCol,MATCH(INDEX(valCol,MATCH('BPI+'!AJ14,INIcol,0)),bpiTeams,0))/40,
      IF(
        INDEX(sorCol,MATCH(INDEX(valCol,MATCH('BPI+'!AJ14,INIcol,0)),bpiTeams,0))&lt;=100,
        1-0.9*(INDEX(sorCol,MATCH(INDEX(valCol,MATCH('BPI+'!AJ14,INIcol,0)),bpiTeams,0))-40)/60,
        0.1
      )
    ),
    0.1
  )
)</f>
        <v>0</v>
      </c>
      <c r="O14" s="366">
        <f>IF(
  COUNTBLANK('BPI+'!AK14)=1,
  0,
  IFERROR(
    IF(
      INDEX(sorCol, MATCH(INDEX(valCol, MATCH('BPI+'!AK14, INIcol, 0)), bpiTeams, 0)) &lt;= 40,
      -INDEX(sorCol, MATCH(INDEX(valCol, MATCH('BPI+'!AK14, INIcol, 0)), bpiTeams, 0))/40,
      IF(
        INDEX(sorCol, MATCH(INDEX(valCol, MATCH('BPI+'!AK14, INIcol, 0)), bpiTeams, 0)) &lt;= 100,
        -1 - (INDEX(sorCol, MATCH(INDEX(valCol, MATCH('BPI+'!AK14, INIcol, 0)), bpiTeams, 0)) - 40)/60,
        -2
      )
    ),
    -2
  )
)</f>
        <v>-0.32500000000000001</v>
      </c>
      <c r="P14" s="366">
        <f>IF(
  COUNTBLANK('BPI+'!AL14)=1,
  0,
  IFERROR(
    IF(
      INDEX(sorCol, MATCH(INDEX(valCol, MATCH('BPI+'!AL14, INIcol, 0)), bpiTeams, 0)) &lt;= 40,
      -INDEX(sorCol, MATCH(INDEX(valCol, MATCH('BPI+'!AL14, INIcol, 0)), bpiTeams, 0))/40,
      IF(
        INDEX(sorCol, MATCH(INDEX(valCol, MATCH('BPI+'!AL14, INIcol, 0)), bpiTeams, 0)) &lt;= 100,
        -1 - (INDEX(sorCol, MATCH(INDEX(valCol, MATCH('BPI+'!AL14, INIcol, 0)), bpiTeams, 0)) - 40)/60,
        -2
      )
    ),
    -2
  )
)</f>
        <v>-7.4999999999999997E-2</v>
      </c>
      <c r="Q14" s="366">
        <f>IF(
  COUNTBLANK('BPI+'!AM14)=1,
  0,
  IFERROR(
    IF(
      INDEX(sorCol, MATCH(INDEX(valCol, MATCH('BPI+'!AM14, INIcol, 0)), bpiTeams, 0)) &lt;= 40,
      -INDEX(sorCol, MATCH(INDEX(valCol, MATCH('BPI+'!AM14, INIcol, 0)), bpiTeams, 0))/40,
      IF(
        INDEX(sorCol, MATCH(INDEX(valCol, MATCH('BPI+'!AM14, INIcol, 0)), bpiTeams, 0)) &lt;= 100,
        -1 - (INDEX(sorCol, MATCH(INDEX(valCol, MATCH('BPI+'!AM14, INIcol, 0)), bpiTeams, 0)) - 40)/60,
        -2
      )
    ),
    -2
  )
)</f>
        <v>-0.15</v>
      </c>
      <c r="R14" s="366">
        <f>IF(
  COUNTBLANK('BPI+'!AN14)=1,
  0,
  IFERROR(
    IF(
      INDEX(sorCol, MATCH(INDEX(valCol, MATCH('BPI+'!AN14, INIcol, 0)), bpiTeams, 0)) &lt;= 40,
      -INDEX(sorCol, MATCH(INDEX(valCol, MATCH('BPI+'!AN14, INIcol, 0)), bpiTeams, 0))/40,
      IF(
        INDEX(sorCol, MATCH(INDEX(valCol, MATCH('BPI+'!AN14, INIcol, 0)), bpiTeams, 0)) &lt;= 100,
        -1 - (INDEX(sorCol, MATCH(INDEX(valCol, MATCH('BPI+'!AN14, INIcol, 0)), bpiTeams, 0)) - 40)/60,
        -2
      )
    ),
    -2
  )
)</f>
        <v>-0.77500000000000002</v>
      </c>
      <c r="S14" s="366">
        <f>IF(
  COUNTBLANK('BPI+'!AO14)=1,
  0,
  IFERROR(
    IF(
      INDEX(sorCol, MATCH(INDEX(valCol, MATCH('BPI+'!AO14, INIcol, 0)), bpiTeams, 0)) &lt;= 40,
      -INDEX(sorCol, MATCH(INDEX(valCol, MATCH('BPI+'!AO14, INIcol, 0)), bpiTeams, 0))/40,
      IF(
        INDEX(sorCol, MATCH(INDEX(valCol, MATCH('BPI+'!AO14, INIcol, 0)), bpiTeams, 0)) &lt;= 100,
        -1 - (INDEX(sorCol, MATCH(INDEX(valCol, MATCH('BPI+'!AO14, INIcol, 0)), bpiTeams, 0)) - 40)/60,
        -2
      )
    ),
    -2
  )
)</f>
        <v>-0.375</v>
      </c>
      <c r="T14" s="366">
        <f>IF(
  COUNTBLANK('BPI+'!AP14)=1,
  0,
  IFERROR(
    IF(
      INDEX(sorCol, MATCH(INDEX(valCol, MATCH('BPI+'!AP14, INIcol, 0)), bpiTeams, 0)) &lt;= 40,
      -INDEX(sorCol, MATCH(INDEX(valCol, MATCH('BPI+'!AP14, INIcol, 0)), bpiTeams, 0))/40,
      IF(
        INDEX(sorCol, MATCH(INDEX(valCol, MATCH('BPI+'!AP14, INIcol, 0)), bpiTeams, 0)) &lt;= 100,
        -1 - (INDEX(sorCol, MATCH(INDEX(valCol, MATCH('BPI+'!AP14, INIcol, 0)), bpiTeams, 0)) - 40)/60,
        -2
      )
    ),
    -2
  )
)</f>
        <v>-0.125</v>
      </c>
      <c r="U14" s="366">
        <f>IF(
  COUNTBLANK('BPI+'!AQ14)=1,
  0,
  IFERROR(
    IF(
      INDEX(sorCol, MATCH(INDEX(valCol, MATCH('BPI+'!AQ14, INIcol, 0)), bpiTeams, 0)) &lt;= 40,
      -INDEX(sorCol, MATCH(INDEX(valCol, MATCH('BPI+'!AQ14, INIcol, 0)), bpiTeams, 0))/40,
      IF(
        INDEX(sorCol, MATCH(INDEX(valCol, MATCH('BPI+'!AQ14, INIcol, 0)), bpiTeams, 0)) &lt;= 100,
        -1 - (INDEX(sorCol, MATCH(INDEX(valCol, MATCH('BPI+'!AQ14, INIcol, 0)), bpiTeams, 0)) - 40)/60,
        -2
      )
    ),
    -2
  )
)</f>
        <v>0</v>
      </c>
      <c r="V14" s="366">
        <f>IF(
  COUNTBLANK('BPI+'!AR14)=1,
  0,
  IFERROR(
    IF(
      INDEX(sorCol, MATCH(INDEX(valCol, MATCH('BPI+'!AR14, INIcol, 0)), bpiTeams, 0)) &lt;= 40,
      -INDEX(sorCol, MATCH(INDEX(valCol, MATCH('BPI+'!AR14, INIcol, 0)), bpiTeams, 0))/40,
      IF(
        INDEX(sorCol, MATCH(INDEX(valCol, MATCH('BPI+'!AR14, INIcol, 0)), bpiTeams, 0)) &lt;= 100,
        -1 - (INDEX(sorCol, MATCH(INDEX(valCol, MATCH('BPI+'!AR14, INIcol, 0)), bpiTeams, 0)) - 40)/60,
        -2
      )
    ),
    -2
  )
)</f>
        <v>0</v>
      </c>
      <c r="W14" s="366">
        <f>IF(
  COUNTBLANK('BPI+'!AS14)=1,
  0,
  IFERROR(
    IF(
      INDEX(sorCol, MATCH(INDEX(valCol, MATCH('BPI+'!AS14, INIcol, 0)), bpiTeams, 0)) &lt;= 40,
      -INDEX(sorCol, MATCH(INDEX(valCol, MATCH('BPI+'!AS14, INIcol, 0)), bpiTeams, 0))/40,
      IF(
        INDEX(sorCol, MATCH(INDEX(valCol, MATCH('BPI+'!AS14, INIcol, 0)), bpiTeams, 0)) &lt;= 100,
        -1 - (INDEX(sorCol, MATCH(INDEX(valCol, MATCH('BPI+'!AS14, INIcol, 0)), bpiTeams, 0)) - 40)/60,
        -2
      )
    ),
    -2
  )
)</f>
        <v>0</v>
      </c>
      <c r="X14" s="366">
        <f>IF(
  COUNTBLANK('BPI+'!AT14)=1,
  0,
  IFERROR(
    IF(
      INDEX(sorCol, MATCH(INDEX(valCol, MATCH('BPI+'!AT14, INIcol, 0)), bpiTeams, 0)) &lt;= 40,
      -INDEX(sorCol, MATCH(INDEX(valCol, MATCH('BPI+'!AT14, INIcol, 0)), bpiTeams, 0))/40,
      IF(
        INDEX(sorCol, MATCH(INDEX(valCol, MATCH('BPI+'!AT14, INIcol, 0)), bpiTeams, 0)) &lt;= 100,
        -1 - (INDEX(sorCol, MATCH(INDEX(valCol, MATCH('BPI+'!AT14, INIcol, 0)), bpiTeams, 0)) - 40)/60,
        -2
      )
    ),
    -2
  )
)</f>
        <v>0</v>
      </c>
      <c r="Y14" s="366">
        <f>IF(
  COUNTBLANK('BPI+'!AU14)=1,
  0,
  IFERROR(
    IF(
      INDEX(sorCol, MATCH(INDEX(valCol, MATCH('BPI+'!AU14, INIcol, 0)), bpiTeams, 0)) &lt;= 40,
      -INDEX(sorCol, MATCH(INDEX(valCol, MATCH('BPI+'!AU14, INIcol, 0)), bpiTeams, 0))/40,
      IF(
        INDEX(sorCol, MATCH(INDEX(valCol, MATCH('BPI+'!AU14, INIcol, 0)), bpiTeams, 0)) &lt;= 100,
        -1 - (INDEX(sorCol, MATCH(INDEX(valCol, MATCH('BPI+'!AU14, INIcol, 0)), bpiTeams, 0)) - 40)/60,
        -2
      )
    ),
    -2
  )
)</f>
        <v>0</v>
      </c>
      <c r="Z14" s="366">
        <f>IF(
  COUNTBLANK('BPI+'!AV14)=1,
  0,
  IFERROR(
    IF(
      INDEX(sorCol, MATCH(INDEX(valCol, MATCH('BPI+'!AV14, INIcol, 0)), bpiTeams, 0)) &lt;= 40,
      -INDEX(sorCol, MATCH(INDEX(valCol, MATCH('BPI+'!AV14, INIcol, 0)), bpiTeams, 0))/40,
      IF(
        INDEX(sorCol, MATCH(INDEX(valCol, MATCH('BPI+'!AV14, INIcol, 0)), bpiTeams, 0)) &lt;= 100,
        -1 - (INDEX(sorCol, MATCH(INDEX(valCol, MATCH('BPI+'!AV14, INIcol, 0)), bpiTeams, 0)) - 40)/60,
        -2
      )
    ),
    -2
  )
)</f>
        <v>0</v>
      </c>
      <c r="AA14" s="358">
        <f>IFERROR(IF(COUNTBLANK('BPI+'!AX14)=1,0,IF(COUNTIF(qwqlINIcol,'BPI+'!AX14)=0,0.1,IF(INDEX(sorCol,MATCH(INDEX(valCol,MATCH('BPI+'!AW14,INIcol,0)),bpiTeams,0))&gt;=40,INDEX(sorCol,MATCH(INDEX(valCol,MATCH('BPI+'!AW14,INIcol,0)),bpiTeams,0))*-1/40+2,(INDEX(sorCol,MATCH(INDEX(valCol,MATCH('BPI+'!AW14,INIcol,0)),bpiTeams,0))*(-1)+40)/325+1))),0)</f>
        <v>0.92500000000000004</v>
      </c>
      <c r="AB14" s="358">
        <f>IFERROR(IF(COUNTBLANK('BPI+'!AY14)=1,0,IF(COUNTIF(qwqlINIcol,'BPI+'!AY14)=0,0.1,IF(INDEX(sorCol,MATCH(INDEX(valCol,MATCH('BPI+'!AX14,INIcol,0)),bpiTeams,0))&gt;=40,INDEX(sorCol,MATCH(INDEX(valCol,MATCH('BPI+'!AX14,INIcol,0)),bpiTeams,0))*-1/40+2,(INDEX(sorCol,MATCH(INDEX(valCol,MATCH('BPI+'!AX14,INIcol,0)),bpiTeams,0))*(-1)+40)/325+1))),0)</f>
        <v>1.0123076923076924</v>
      </c>
      <c r="AC14" s="358">
        <f>IFERROR(IF(COUNTBLANK('BPI+'!AZ14)=1,0,IF(COUNTIF(qwqlINIcol,'BPI+'!AZ14)=0,0.1,IF(INDEX(sorCol,MATCH(INDEX(valCol,MATCH('BPI+'!AY14,INIcol,0)),bpiTeams,0))&gt;=40,INDEX(sorCol,MATCH(INDEX(valCol,MATCH('BPI+'!AY14,INIcol,0)),bpiTeams,0))*-1/40+2,(INDEX(sorCol,MATCH(INDEX(valCol,MATCH('BPI+'!AY14,INIcol,0)),bpiTeams,0))*(-1)+40)/325+1))),0)</f>
        <v>0.89999999999999991</v>
      </c>
      <c r="AD14" s="358">
        <f>IFERROR(IF(COUNTBLANK('BPI+'!BA14)=1,0,IF(COUNTIF(qwqlINIcol,'BPI+'!BA14)=0,0.1,IF(INDEX(sorCol,MATCH(INDEX(valCol,MATCH('BPI+'!AZ14,INIcol,0)),bpiTeams,0))&gt;=40,INDEX(sorCol,MATCH(INDEX(valCol,MATCH('BPI+'!AZ14,INIcol,0)),bpiTeams,0))*-1/40+2,(INDEX(sorCol,MATCH(INDEX(valCol,MATCH('BPI+'!AZ14,INIcol,0)),bpiTeams,0))*(-1)+40)/325+1))),0)</f>
        <v>1</v>
      </c>
      <c r="AE14" s="358">
        <f>IFERROR(IF(COUNTBLANK('BPI+'!BB14)=1,0,IF(COUNTIF(qwqlINIcol,'BPI+'!BB14)=0,0.1,IF(INDEX(sorCol,MATCH(INDEX(valCol,MATCH('BPI+'!BA14,INIcol,0)),bpiTeams,0))&gt;=40,INDEX(sorCol,MATCH(INDEX(valCol,MATCH('BPI+'!BA14,INIcol,0)),bpiTeams,0))*-1/40+2,(INDEX(sorCol,MATCH(INDEX(valCol,MATCH('BPI+'!BA14,INIcol,0)),bpiTeams,0))*(-1)+40)/325+1))),0)</f>
        <v>0</v>
      </c>
      <c r="AF14" s="358">
        <f>IFERROR(IF(COUNTBLANK('BPI+'!BC14)=1,0,IF(COUNTIF(qwqlINIcol,'BPI+'!BC14)=0,0.1,IF(INDEX(sorCol,MATCH(INDEX(valCol,MATCH('BPI+'!BB14,INIcol,0)),bpiTeams,0))&gt;=40,INDEX(sorCol,MATCH(INDEX(valCol,MATCH('BPI+'!BB14,INIcol,0)),bpiTeams,0))*-1/40+2,(INDEX(sorCol,MATCH(INDEX(valCol,MATCH('BPI+'!BB14,INIcol,0)),bpiTeams,0))*(-1)+40)/325+1))),0)</f>
        <v>0</v>
      </c>
      <c r="AG14" s="358">
        <f>IFERROR(IF(COUNTBLANK('BPI+'!BD14)=1,0,IF(COUNTIF(qwqlINIcol,'BPI+'!BD14)=0,0.1,IF(INDEX(sorCol,MATCH(INDEX(valCol,MATCH('BPI+'!BC14,INIcol,0)),bpiTeams,0))&gt;=40,INDEX(sorCol,MATCH(INDEX(valCol,MATCH('BPI+'!BC14,INIcol,0)),bpiTeams,0))*-1/40+2,(INDEX(sorCol,MATCH(INDEX(valCol,MATCH('BPI+'!BC14,INIcol,0)),bpiTeams,0))*(-1)+40)/325+1))),0)</f>
        <v>0</v>
      </c>
      <c r="AH14" s="358">
        <f>IFERROR(IF(COUNTBLANK('BPI+'!BE14)=1,0,IF(COUNTIF(qwqlINIcol,'BPI+'!BE14)=0,0.1,IF(INDEX(sorCol,MATCH(INDEX(valCol,MATCH('BPI+'!BD14,INIcol,0)),bpiTeams,0))&gt;=40,INDEX(sorCol,MATCH(INDEX(valCol,MATCH('BPI+'!BD14,INIcol,0)),bpiTeams,0))*-1/40+2,(INDEX(sorCol,MATCH(INDEX(valCol,MATCH('BPI+'!BD14,INIcol,0)),bpiTeams,0))*(-1)+40)/325+1))),0)</f>
        <v>0</v>
      </c>
      <c r="AI14" s="358">
        <f>IFERROR(IF(COUNTBLANK('BPI+'!BF14)=1,0,IF(COUNTIF(qwqlINIcol,'BPI+'!BF14)=0,0.1,IF(INDEX(sorCol,MATCH(INDEX(valCol,MATCH('BPI+'!BE14,INIcol,0)),bpiTeams,0))&gt;=40,INDEX(sorCol,MATCH(INDEX(valCol,MATCH('BPI+'!BE14,INIcol,0)),bpiTeams,0))*-1/40+2,(INDEX(sorCol,MATCH(INDEX(valCol,MATCH('BPI+'!BE14,INIcol,0)),bpiTeams,0))*(-1)+40)/325+1))),0)</f>
        <v>0</v>
      </c>
      <c r="AJ14" s="358">
        <f>IFERROR(IF(COUNTBLANK('BPI+'!BG14)=1,0,IF(COUNTIF(qwqlINIcol,'BPI+'!BG14)=0,0.1,IF(INDEX(sorCol,MATCH(INDEX(valCol,MATCH('BPI+'!BF14,INIcol,0)),bpiTeams,0))&gt;=40,INDEX(sorCol,MATCH(INDEX(valCol,MATCH('BPI+'!BF14,INIcol,0)),bpiTeams,0))*-1/40+2,(INDEX(sorCol,MATCH(INDEX(valCol,MATCH('BPI+'!BF14,INIcol,0)),bpiTeams,0))*(-1)+40)/325+1))),0)</f>
        <v>0</v>
      </c>
      <c r="AK14" s="358">
        <f>IFERROR(IF(COUNTBLANK('BPI+'!BH14)=1,0,IF(COUNTIF(qwqlINIcol,'BPI+'!BH14)=0,0.1,IF(INDEX(sorCol,MATCH(INDEX(valCol,MATCH('BPI+'!BG14,INIcol,0)),bpiTeams,0))&gt;=40,INDEX(sorCol,MATCH(INDEX(valCol,MATCH('BPI+'!BG14,INIcol,0)),bpiTeams,0))*-1/40+2,(INDEX(sorCol,MATCH(INDEX(valCol,MATCH('BPI+'!BG14,INIcol,0)),bpiTeams,0))*(-1)+40)/325+1))),0)</f>
        <v>0</v>
      </c>
      <c r="AL14" s="358">
        <f>IFERROR(IF(COUNTBLANK('BPI+'!BI14)=1,0,IF(COUNTIF(qwqlINIcol,'BPI+'!BI14)=0,0.1,IF(INDEX(sorCol,MATCH(INDEX(valCol,MATCH('BPI+'!BH14,INIcol,0)),bpiTeams,0))&gt;=40,INDEX(sorCol,MATCH(INDEX(valCol,MATCH('BPI+'!BH14,INIcol,0)),bpiTeams,0))*-1/40+2,(INDEX(sorCol,MATCH(INDEX(valCol,MATCH('BPI+'!BH14,INIcol,0)),bpiTeams,0))*(-1)+40)/325+1))),0)</f>
        <v>0</v>
      </c>
      <c r="AM14" s="358">
        <f>IFERROR(IF(COUNTBLANK('BPI+'!BJ14)=1,0,IF(COUNTIF(qwqlINIcol,'BPI+'!BJ14)=0,0.1,IF(INDEX(sorCol,MATCH(INDEX(valCol,MATCH('BPI+'!BI14,INIcol,0)),bpiTeams,0))&gt;=40,INDEX(sorCol,MATCH(INDEX(valCol,MATCH('BPI+'!BI14,INIcol,0)),bpiTeams,0))*-1/40+2,(INDEX(sorCol,MATCH(INDEX(valCol,MATCH('BPI+'!BI14,INIcol,0)),bpiTeams,0))*(-1)+40)/325+1))),0)</f>
        <v>0</v>
      </c>
      <c r="AN14" s="358">
        <f>IFERROR(IF(COUNTBLANK('BPI+'!BK14)=1,0,IF(COUNTIF(qwqlINIcol,'BPI+'!BK14)=0,0.1,IF(INDEX(sorCol,MATCH(INDEX(valCol,MATCH('BPI+'!BJ14,INIcol,0)),bpiTeams,0))&gt;=40,INDEX(sorCol,MATCH(INDEX(valCol,MATCH('BPI+'!BJ14,INIcol,0)),bpiTeams,0))*-1/40+2,(INDEX(sorCol,MATCH(INDEX(valCol,MATCH('BPI+'!BJ14,INIcol,0)),bpiTeams,0))*(-1)+40)/325+1))),0)</f>
        <v>0</v>
      </c>
      <c r="AO14" s="358">
        <f>IFERROR(IF(COUNTBLANK('BPI+'!BL14)=1,0,IF(COUNTIF(qwqlINIcol,'BPI+'!BL14)=0,0.1,IF(INDEX(sorCol,MATCH(INDEX(valCol,MATCH('BPI+'!BK14,INIcol,0)),bpiTeams,0))&gt;=40,INDEX(sorCol,MATCH(INDEX(valCol,MATCH('BPI+'!BK14,INIcol,0)),bpiTeams,0))*-1/40+2,(INDEX(sorCol,MATCH(INDEX(valCol,MATCH('BPI+'!BK14,INIcol,0)),bpiTeams,0))*(-1)+40)/325+1))),0)</f>
        <v>0</v>
      </c>
      <c r="AP14" s="366">
        <f>IF(COUNTBLANK('BPI+'!BL14)=1,0,IF(COUNTIF(qwqlINIcol,'BPI+'!BL14)=0,-1.5,IF(INDEX(sorCol,MATCH(INDEX(valCol,MATCH('BPI+'!BL14,INIcol,0)),bpiTeams,0))&gt;=80,-1.5,IF(INDEX(sorCol,MATCH(INDEX(valCol,MATCH('BPI+'!BL14,INIcol,0)),bpiTeams,0))&gt;=41,-1 - (INDEX(sorCol,MATCH(INDEX(valCol,MATCH('BPI+'!BL14,INIcol,0)),bpiTeams,0)) - 41) * (0.5/39),(INDEX(sorCol,MATCH(INDEX(valCol,MATCH('BPI+'!BL14,INIcol,0)),bpiTeams,0)) + 40)/325 - 2))))</f>
        <v>-1.0256410256410255</v>
      </c>
      <c r="AQ14" s="366">
        <f>IF(COUNTBLANK('BPI+'!BM14)=1,0,IF(COUNTIF(qwqlINIcol,'BPI+'!BM14)=0,-1.5,IF(INDEX(sorCol,MATCH(INDEX(valCol,MATCH('BPI+'!BM14,INIcol,0)),bpiTeams,0))&gt;=80,-1.5,IF(INDEX(sorCol,MATCH(INDEX(valCol,MATCH('BPI+'!BM14,INIcol,0)),bpiTeams,0))&gt;=41,-1 - (INDEX(sorCol,MATCH(INDEX(valCol,MATCH('BPI+'!BM14,INIcol,0)),bpiTeams,0)) - 41) * (0.5/39),(INDEX(sorCol,MATCH(INDEX(valCol,MATCH('BPI+'!BM14,INIcol,0)),bpiTeams,0)) + 40)/325 - 2))))</f>
        <v>0</v>
      </c>
      <c r="AR14" s="366">
        <f>IF(COUNTBLANK('BPI+'!BN14)=1,0,IF(COUNTIF(qwqlINIcol,'BPI+'!BN14)=0,-1.5,IF(INDEX(sorCol,MATCH(INDEX(valCol,MATCH('BPI+'!BN14,INIcol,0)),bpiTeams,0))&gt;=80,-1.5,IF(INDEX(sorCol,MATCH(INDEX(valCol,MATCH('BPI+'!BN14,INIcol,0)),bpiTeams,0))&gt;=41,-1 - (INDEX(sorCol,MATCH(INDEX(valCol,MATCH('BPI+'!BN14,INIcol,0)),bpiTeams,0)) - 41) * (0.5/39),(INDEX(sorCol,MATCH(INDEX(valCol,MATCH('BPI+'!BN14,INIcol,0)),bpiTeams,0)) + 40)/325 - 2))))</f>
        <v>0</v>
      </c>
      <c r="AS14" s="366">
        <f>IF(COUNTBLANK('BPI+'!BO14)=1,0,IF(COUNTIF(qwqlINIcol,'BPI+'!BO14)=0,-1.5,IF(INDEX(sorCol,MATCH(INDEX(valCol,MATCH('BPI+'!BO14,INIcol,0)),bpiTeams,0))&gt;=80,-1.5,IF(INDEX(sorCol,MATCH(INDEX(valCol,MATCH('BPI+'!BO14,INIcol,0)),bpiTeams,0))&gt;=41,-1 - (INDEX(sorCol,MATCH(INDEX(valCol,MATCH('BPI+'!BO14,INIcol,0)),bpiTeams,0)) - 41) * (0.5/39),(INDEX(sorCol,MATCH(INDEX(valCol,MATCH('BPI+'!BO14,INIcol,0)),bpiTeams,0)) + 40)/325 - 2))))</f>
        <v>0</v>
      </c>
      <c r="AT14" s="366">
        <f>IF(COUNTBLANK('BPI+'!BP14)=1,0,IF(COUNTIF(qwqlINIcol,'BPI+'!BP14)=0,-1.5,IF(INDEX(sorCol,MATCH(INDEX(valCol,MATCH('BPI+'!BP14,INIcol,0)),bpiTeams,0))&gt;=80,-1.5,IF(INDEX(sorCol,MATCH(INDEX(valCol,MATCH('BPI+'!BP14,INIcol,0)),bpiTeams,0))&gt;=41,-1 - (INDEX(sorCol,MATCH(INDEX(valCol,MATCH('BPI+'!BP14,INIcol,0)),bpiTeams,0)) - 41) * (0.5/39),(INDEX(sorCol,MATCH(INDEX(valCol,MATCH('BPI+'!BP14,INIcol,0)),bpiTeams,0)) + 40)/325 - 2))))</f>
        <v>0</v>
      </c>
      <c r="AU14" s="366">
        <f>IF(COUNTBLANK('BPI+'!BQ14)=1,0,IF(COUNTIF(qwqlINIcol,'BPI+'!BQ14)=0,-1.5,IF(INDEX(sorCol,MATCH(INDEX(valCol,MATCH('BPI+'!BQ14,INIcol,0)),bpiTeams,0))&gt;=80,-1.5,IF(INDEX(sorCol,MATCH(INDEX(valCol,MATCH('BPI+'!BQ14,INIcol,0)),bpiTeams,0))&gt;=41,-1 - (INDEX(sorCol,MATCH(INDEX(valCol,MATCH('BPI+'!BQ14,INIcol,0)),bpiTeams,0)) - 41) * (0.5/39),(INDEX(sorCol,MATCH(INDEX(valCol,MATCH('BPI+'!BQ14,INIcol,0)),bpiTeams,0)) + 40)/325 - 2))))</f>
        <v>0</v>
      </c>
      <c r="AV14" s="366">
        <f>IF(COUNTBLANK('BPI+'!BR14)=1,0,IF(COUNTIF(qwqlINIcol,'BPI+'!BR14)=0,-1.5,IF(INDEX(sorCol,MATCH(INDEX(valCol,MATCH('BPI+'!BR14,INIcol,0)),bpiTeams,0))&gt;=80,-1.5,IF(INDEX(sorCol,MATCH(INDEX(valCol,MATCH('BPI+'!BR14,INIcol,0)),bpiTeams,0))&gt;=41,-1 - (INDEX(sorCol,MATCH(INDEX(valCol,MATCH('BPI+'!BR14,INIcol,0)),bpiTeams,0)) - 41) * (0.5/39),(INDEX(sorCol,MATCH(INDEX(valCol,MATCH('BPI+'!BR14,INIcol,0)),bpiTeams,0)) + 40)/325 - 2))))</f>
        <v>0</v>
      </c>
      <c r="AW14" s="366">
        <f>IF(COUNTBLANK('BPI+'!BS14)=1,0,IF(COUNTIF(qwqlINIcol,'BPI+'!BS14)=0,-1.5,IF(INDEX(sorCol,MATCH(INDEX(valCol,MATCH('BPI+'!BS14,INIcol,0)),bpiTeams,0))&gt;=80,-1.5,IF(INDEX(sorCol,MATCH(INDEX(valCol,MATCH('BPI+'!BS14,INIcol,0)),bpiTeams,0))&gt;=41,-1 - (INDEX(sorCol,MATCH(INDEX(valCol,MATCH('BPI+'!BS14,INIcol,0)),bpiTeams,0)) - 41) * (0.5/39),(INDEX(sorCol,MATCH(INDEX(valCol,MATCH('BPI+'!BS14,INIcol,0)),bpiTeams,0)) + 40)/325 - 2))))</f>
        <v>0</v>
      </c>
      <c r="AX14" s="366">
        <f>IF(COUNTBLANK('BPI+'!BT14)=1,0,IF(COUNTIF(qwqlINIcol,'BPI+'!BT14)=0,-1.5,IF(INDEX(sorCol,MATCH(INDEX(valCol,MATCH('BPI+'!BT14,INIcol,0)),bpiTeams,0))&gt;=80,-1.5,IF(INDEX(sorCol,MATCH(INDEX(valCol,MATCH('BPI+'!BT14,INIcol,0)),bpiTeams,0))&gt;=41,-1 - (INDEX(sorCol,MATCH(INDEX(valCol,MATCH('BPI+'!BT14,INIcol,0)),bpiTeams,0)) - 41) * (0.5/39),(INDEX(sorCol,MATCH(INDEX(valCol,MATCH('BPI+'!BT14,INIcol,0)),bpiTeams,0)) + 40)/325 - 2))))</f>
        <v>0</v>
      </c>
      <c r="AY14" s="366">
        <f>IF(COUNTBLANK('BPI+'!BU14)=1,0,IF(COUNTIF(qwqlINIcol,'BPI+'!BU14)=0,-1.5,IF(INDEX(sorCol,MATCH(INDEX(valCol,MATCH('BPI+'!BU14,INIcol,0)),bpiTeams,0))&gt;=80,-1.5,IF(INDEX(sorCol,MATCH(INDEX(valCol,MATCH('BPI+'!BU14,INIcol,0)),bpiTeams,0))&gt;=41,-1 - (INDEX(sorCol,MATCH(INDEX(valCol,MATCH('BPI+'!BU14,INIcol,0)),bpiTeams,0)) - 41) * (0.5/39),(INDEX(sorCol,MATCH(INDEX(valCol,MATCH('BPI+'!BU14,INIcol,0)),bpiTeams,0)) + 40)/325 - 2))))</f>
        <v>0</v>
      </c>
      <c r="AZ14" s="366">
        <f>IF(COUNTBLANK('BPI+'!BV14)=1,0,IF(COUNTIF(qwqlINIcol,'BPI+'!BV14)=0,-1.5,IF(INDEX(sorCol,MATCH(INDEX(valCol,MATCH('BPI+'!BV14,INIcol,0)),bpiTeams,0))&gt;=80,-1.5,IF(INDEX(sorCol,MATCH(INDEX(valCol,MATCH('BPI+'!BV14,INIcol,0)),bpiTeams,0))&gt;=41,-1 - (INDEX(sorCol,MATCH(INDEX(valCol,MATCH('BPI+'!BV14,INIcol,0)),bpiTeams,0)) - 41) * (0.5/39),(INDEX(sorCol,MATCH(INDEX(valCol,MATCH('BPI+'!BV14,INIcol,0)),bpiTeams,0)) + 40)/325 - 2))))</f>
        <v>0</v>
      </c>
      <c r="BA14" s="366">
        <f>IF(COUNTBLANK('BPI+'!BW14)=1,0,IF(COUNTIF(qwqlINIcol,'BPI+'!BW14)=0,-1.5,IF(INDEX(sorCol,MATCH(INDEX(valCol,MATCH('BPI+'!BW14,INIcol,0)),bpiTeams,0))&gt;=80,-1.5,IF(INDEX(sorCol,MATCH(INDEX(valCol,MATCH('BPI+'!BW14,INIcol,0)),bpiTeams,0))&gt;=41,-1 - (INDEX(sorCol,MATCH(INDEX(valCol,MATCH('BPI+'!BW14,INIcol,0)),bpiTeams,0)) - 41) * (0.5/39),(INDEX(sorCol,MATCH(INDEX(valCol,MATCH('BPI+'!BW14,INIcol,0)),bpiTeams,0)) + 40)/325 - 2))))</f>
        <v>0</v>
      </c>
      <c r="BB14" s="366">
        <f>IF(COUNTBLANK('BPI+'!BX14)=1,0,IF(COUNTIF(qwqlINIcol,'BPI+'!BX14)=0,-1.5,IF(INDEX(sorCol,MATCH(INDEX(valCol,MATCH('BPI+'!BX14,INIcol,0)),bpiTeams,0))&gt;=80,-1.5,IF(INDEX(sorCol,MATCH(INDEX(valCol,MATCH('BPI+'!BX14,INIcol,0)),bpiTeams,0))&gt;=41,-1 - (INDEX(sorCol,MATCH(INDEX(valCol,MATCH('BPI+'!BX14,INIcol,0)),bpiTeams,0)) - 41) * (0.5/39),(INDEX(sorCol,MATCH(INDEX(valCol,MATCH('BPI+'!BX14,INIcol,0)),bpiTeams,0)) + 40)/325 - 2))))</f>
        <v>0</v>
      </c>
      <c r="BC14" s="374">
        <f>IF(COUNTBLANK('BPI+'!BY14)=0,-1.6,0)</f>
        <v>0</v>
      </c>
      <c r="BD14" s="374">
        <f>IF(COUNTBLANK('BPI+'!BZ14)=0,-1.6,0)</f>
        <v>0</v>
      </c>
      <c r="BE14" s="374">
        <f>IF(COUNTBLANK('BPI+'!CA14)=0,-1.6,0)</f>
        <v>0</v>
      </c>
      <c r="BF14" s="374">
        <f>IF(COUNTBLANK('BPI+'!CB14)=0,-1.6,0)</f>
        <v>0</v>
      </c>
      <c r="BG14" s="374">
        <f>IF(COUNTBLANK('BPI+'!CC14)=0,-1.6,0)</f>
        <v>0</v>
      </c>
      <c r="BH14" s="374">
        <f>IF(COUNTBLANK('BPI+'!CD14)=0,-1.6,0)</f>
        <v>0</v>
      </c>
      <c r="BI14" s="374">
        <f>IF(COUNTBLANK('BPI+'!CE14)=0,-1.6,0)</f>
        <v>0</v>
      </c>
      <c r="BJ14" s="374">
        <f>IF(COUNTBLANK('BPI+'!CF14)=0,-1.6,0)</f>
        <v>0</v>
      </c>
      <c r="BK14" s="374">
        <f>IF(COUNTBLANK('BPI+'!CG14)=0,-1.6,0)</f>
        <v>0</v>
      </c>
      <c r="BL14" s="374">
        <f>IF(COUNTBLANK('BPI+'!CH14)=0,-1.6,0)</f>
        <v>0</v>
      </c>
      <c r="BM14" s="374">
        <f>IF(COUNTBLANK('BPI+'!CI14)=0,-1.6,0)</f>
        <v>0</v>
      </c>
      <c r="BN14" s="374">
        <f>IF(COUNTBLANK('BPI+'!CJ14)=0,-1.6,0)</f>
        <v>0</v>
      </c>
      <c r="BO14" s="374">
        <f>IF(COUNTBLANK('BPI+'!CK14)=0,-1.6,0)</f>
        <v>0</v>
      </c>
      <c r="BP14" s="374">
        <f>IF(COUNTBLANK('BPI+'!CL14)=0,-1.6,0)</f>
        <v>0</v>
      </c>
      <c r="BQ14" s="374">
        <f>IF(COUNTBLANK('BPI+'!CM14)=0,-1.6,0)</f>
        <v>0</v>
      </c>
      <c r="BR14" s="374">
        <f>IF(COUNTBLANK('BPI+'!CN14)=0,-1.6,0)</f>
        <v>0</v>
      </c>
      <c r="BS14" s="374">
        <f>IF(COUNTBLANK('BPI+'!CO14)=0,-1.6,0)</f>
        <v>0</v>
      </c>
      <c r="BT14">
        <f t="shared" si="4"/>
        <v>8.9366666666666656</v>
      </c>
    </row>
    <row r="15" spans="1:72" x14ac:dyDescent="0.3">
      <c r="A15" t="str">
        <f t="shared" si="0"/>
        <v>Kansas</v>
      </c>
      <c r="B15" t="str">
        <f t="shared" si="3"/>
        <v>KU</v>
      </c>
      <c r="C15" s="358">
        <f>IF(
  COUNTBLANK('BPI+'!Y15)=1,
  0,
  IFERROR(
    IF(
      INDEX(sorCol,MATCH(INDEX(valCol,MATCH('BPI+'!Y15,INIcol,0)),bpiTeams,0))&lt;=40,
      2-INDEX(sorCol,MATCH(INDEX(valCol,MATCH('BPI+'!Y15,INIcol,0)),bpiTeams,0))/40,
      IF(
        INDEX(sorCol,MATCH(INDEX(valCol,MATCH('BPI+'!Y15,INIcol,0)),bpiTeams,0))&lt;=100,
        1-0.9*(INDEX(sorCol,MATCH(INDEX(valCol,MATCH('BPI+'!Y15,INIcol,0)),bpiTeams,0))-40)/60,
        0.1
      )
    ),
    0.1
  )
)</f>
        <v>1.65</v>
      </c>
      <c r="D15" s="358">
        <f>IF(
  COUNTBLANK('BPI+'!Z15)=1,
  0,
  IFERROR(
    IF(
      INDEX(sorCol,MATCH(INDEX(valCol,MATCH('BPI+'!Z15,INIcol,0)),bpiTeams,0))&lt;=40,
      2-INDEX(sorCol,MATCH(INDEX(valCol,MATCH('BPI+'!Z15,INIcol,0)),bpiTeams,0))/40,
      IF(
        INDEX(sorCol,MATCH(INDEX(valCol,MATCH('BPI+'!Z15,INIcol,0)),bpiTeams,0))&lt;=100,
        1-0.9*(INDEX(sorCol,MATCH(INDEX(valCol,MATCH('BPI+'!Z15,INIcol,0)),bpiTeams,0))-40)/60,
        0.1
      )
    ),
    0.1
  )
)</f>
        <v>1.4</v>
      </c>
      <c r="E15" s="358">
        <f>IF(
  COUNTBLANK('BPI+'!AA15)=1,
  0,
  IFERROR(
    IF(
      INDEX(sorCol,MATCH(INDEX(valCol,MATCH('BPI+'!AA15,INIcol,0)),bpiTeams,0))&lt;=40,
      2-INDEX(sorCol,MATCH(INDEX(valCol,MATCH('BPI+'!AA15,INIcol,0)),bpiTeams,0))/40,
      IF(
        INDEX(sorCol,MATCH(INDEX(valCol,MATCH('BPI+'!AA15,INIcol,0)),bpiTeams,0))&lt;=100,
        1-0.9*(INDEX(sorCol,MATCH(INDEX(valCol,MATCH('BPI+'!AA15,INIcol,0)),bpiTeams,0))-40)/60,
        0.1
      )
    ),
    0.1
  )
)</f>
        <v>1.5</v>
      </c>
      <c r="F15" s="358">
        <f>IF(
  COUNTBLANK('BPI+'!AB15)=1,
  0,
  IFERROR(
    IF(
      INDEX(sorCol,MATCH(INDEX(valCol,MATCH('BPI+'!AB15,INIcol,0)),bpiTeams,0))&lt;=40,
      2-INDEX(sorCol,MATCH(INDEX(valCol,MATCH('BPI+'!AB15,INIcol,0)),bpiTeams,0))/40,
      IF(
        INDEX(sorCol,MATCH(INDEX(valCol,MATCH('BPI+'!AB15,INIcol,0)),bpiTeams,0))&lt;=100,
        1-0.9*(INDEX(sorCol,MATCH(INDEX(valCol,MATCH('BPI+'!AB15,INIcol,0)),bpiTeams,0))-40)/60,
        0.1
      )
    ),
    0.1
  )
)</f>
        <v>1.9750000000000001</v>
      </c>
      <c r="G15" s="358">
        <f>IF(
  COUNTBLANK('BPI+'!AC15)=1,
  0,
  IFERROR(
    IF(
      INDEX(sorCol,MATCH(INDEX(valCol,MATCH('BPI+'!AC15,INIcol,0)),bpiTeams,0))&lt;=40,
      2-INDEX(sorCol,MATCH(INDEX(valCol,MATCH('BPI+'!AC15,INIcol,0)),bpiTeams,0))/40,
      IF(
        INDEX(sorCol,MATCH(INDEX(valCol,MATCH('BPI+'!AC15,INIcol,0)),bpiTeams,0))&lt;=100,
        1-0.9*(INDEX(sorCol,MATCH(INDEX(valCol,MATCH('BPI+'!AC15,INIcol,0)),bpiTeams,0))-40)/60,
        0.1
      )
    ),
    0.1
  )
)</f>
        <v>1.85</v>
      </c>
      <c r="H15" s="358">
        <f>IF(
  COUNTBLANK('BPI+'!AD15)=1,
  0,
  IFERROR(
    IF(
      INDEX(sorCol,MATCH(INDEX(valCol,MATCH('BPI+'!AD15,INIcol,0)),bpiTeams,0))&lt;=40,
      2-INDEX(sorCol,MATCH(INDEX(valCol,MATCH('BPI+'!AD15,INIcol,0)),bpiTeams,0))/40,
      IF(
        INDEX(sorCol,MATCH(INDEX(valCol,MATCH('BPI+'!AD15,INIcol,0)),bpiTeams,0))&lt;=100,
        1-0.9*(INDEX(sorCol,MATCH(INDEX(valCol,MATCH('BPI+'!AD15,INIcol,0)),bpiTeams,0))-40)/60,
        0.1
      )
    ),
    0.1
  )
)</f>
        <v>0</v>
      </c>
      <c r="I15" s="358">
        <f>IF(
  COUNTBLANK('BPI+'!AE15)=1,
  0,
  IFERROR(
    IF(
      INDEX(sorCol,MATCH(INDEX(valCol,MATCH('BPI+'!AE15,INIcol,0)),bpiTeams,0))&lt;=40,
      2-INDEX(sorCol,MATCH(INDEX(valCol,MATCH('BPI+'!AE15,INIcol,0)),bpiTeams,0))/40,
      IF(
        INDEX(sorCol,MATCH(INDEX(valCol,MATCH('BPI+'!AE15,INIcol,0)),bpiTeams,0))&lt;=100,
        1-0.9*(INDEX(sorCol,MATCH(INDEX(valCol,MATCH('BPI+'!AE15,INIcol,0)),bpiTeams,0))-40)/60,
        0.1
      )
    ),
    0.1
  )
)</f>
        <v>0</v>
      </c>
      <c r="J15" s="358">
        <f>IF(
  COUNTBLANK('BPI+'!AF15)=1,
  0,
  IFERROR(
    IF(
      INDEX(sorCol,MATCH(INDEX(valCol,MATCH('BPI+'!AF15,INIcol,0)),bpiTeams,0))&lt;=40,
      2-INDEX(sorCol,MATCH(INDEX(valCol,MATCH('BPI+'!AF15,INIcol,0)),bpiTeams,0))/40,
      IF(
        INDEX(sorCol,MATCH(INDEX(valCol,MATCH('BPI+'!AF15,INIcol,0)),bpiTeams,0))&lt;=100,
        1-0.9*(INDEX(sorCol,MATCH(INDEX(valCol,MATCH('BPI+'!AF15,INIcol,0)),bpiTeams,0))-40)/60,
        0.1
      )
    ),
    0.1
  )
)</f>
        <v>0</v>
      </c>
      <c r="K15" s="358">
        <f>IF(
  COUNTBLANK('BPI+'!AG15)=1,
  0,
  IFERROR(
    IF(
      INDEX(sorCol,MATCH(INDEX(valCol,MATCH('BPI+'!AG15,INIcol,0)),bpiTeams,0))&lt;=40,
      2-INDEX(sorCol,MATCH(INDEX(valCol,MATCH('BPI+'!AG15,INIcol,0)),bpiTeams,0))/40,
      IF(
        INDEX(sorCol,MATCH(INDEX(valCol,MATCH('BPI+'!AG15,INIcol,0)),bpiTeams,0))&lt;=100,
        1-0.9*(INDEX(sorCol,MATCH(INDEX(valCol,MATCH('BPI+'!AG15,INIcol,0)),bpiTeams,0))-40)/60,
        0.1
      )
    ),
    0.1
  )
)</f>
        <v>0</v>
      </c>
      <c r="L15" s="358">
        <f>IF(
  COUNTBLANK('BPI+'!AH15)=1,
  0,
  IFERROR(
    IF(
      INDEX(sorCol,MATCH(INDEX(valCol,MATCH('BPI+'!AH15,INIcol,0)),bpiTeams,0))&lt;=40,
      2-INDEX(sorCol,MATCH(INDEX(valCol,MATCH('BPI+'!AH15,INIcol,0)),bpiTeams,0))/40,
      IF(
        INDEX(sorCol,MATCH(INDEX(valCol,MATCH('BPI+'!AH15,INIcol,0)),bpiTeams,0))&lt;=100,
        1-0.9*(INDEX(sorCol,MATCH(INDEX(valCol,MATCH('BPI+'!AH15,INIcol,0)),bpiTeams,0))-40)/60,
        0.1
      )
    ),
    0.1
  )
)</f>
        <v>0</v>
      </c>
      <c r="M15" s="358">
        <f>IF(
  COUNTBLANK('BPI+'!AI15)=1,
  0,
  IFERROR(
    IF(
      INDEX(sorCol,MATCH(INDEX(valCol,MATCH('BPI+'!AI15,INIcol,0)),bpiTeams,0))&lt;=40,
      2-INDEX(sorCol,MATCH(INDEX(valCol,MATCH('BPI+'!AI15,INIcol,0)),bpiTeams,0))/40,
      IF(
        INDEX(sorCol,MATCH(INDEX(valCol,MATCH('BPI+'!AI15,INIcol,0)),bpiTeams,0))&lt;=100,
        1-0.9*(INDEX(sorCol,MATCH(INDEX(valCol,MATCH('BPI+'!AI15,INIcol,0)),bpiTeams,0))-40)/60,
        0.1
      )
    ),
    0.1
  )
)</f>
        <v>0</v>
      </c>
      <c r="N15" s="358">
        <f>IF(
  COUNTBLANK('BPI+'!AJ15)=1,
  0,
  IFERROR(
    IF(
      INDEX(sorCol,MATCH(INDEX(valCol,MATCH('BPI+'!AJ15,INIcol,0)),bpiTeams,0))&lt;=40,
      2-INDEX(sorCol,MATCH(INDEX(valCol,MATCH('BPI+'!AJ15,INIcol,0)),bpiTeams,0))/40,
      IF(
        INDEX(sorCol,MATCH(INDEX(valCol,MATCH('BPI+'!AJ15,INIcol,0)),bpiTeams,0))&lt;=100,
        1-0.9*(INDEX(sorCol,MATCH(INDEX(valCol,MATCH('BPI+'!AJ15,INIcol,0)),bpiTeams,0))-40)/60,
        0.1
      )
    ),
    0.1
  )
)</f>
        <v>0</v>
      </c>
      <c r="O15" s="366">
        <f>IF(
  COUNTBLANK('BPI+'!AK15)=1,
  0,
  IFERROR(
    IF(
      INDEX(sorCol, MATCH(INDEX(valCol, MATCH('BPI+'!AK15, INIcol, 0)), bpiTeams, 0)) &lt;= 40,
      -INDEX(sorCol, MATCH(INDEX(valCol, MATCH('BPI+'!AK15, INIcol, 0)), bpiTeams, 0))/40,
      IF(
        INDEX(sorCol, MATCH(INDEX(valCol, MATCH('BPI+'!AK15, INIcol, 0)), bpiTeams, 0)) &lt;= 100,
        -1 - (INDEX(sorCol, MATCH(INDEX(valCol, MATCH('BPI+'!AK15, INIcol, 0)), bpiTeams, 0)) - 40)/60,
        -2
      )
    ),
    -2
  )
)</f>
        <v>-0.52500000000000002</v>
      </c>
      <c r="P15" s="366">
        <f>IF(
  COUNTBLANK('BPI+'!AL15)=1,
  0,
  IFERROR(
    IF(
      INDEX(sorCol, MATCH(INDEX(valCol, MATCH('BPI+'!AL15, INIcol, 0)), bpiTeams, 0)) &lt;= 40,
      -INDEX(sorCol, MATCH(INDEX(valCol, MATCH('BPI+'!AL15, INIcol, 0)), bpiTeams, 0))/40,
      IF(
        INDEX(sorCol, MATCH(INDEX(valCol, MATCH('BPI+'!AL15, INIcol, 0)), bpiTeams, 0)) &lt;= 100,
        -1 - (INDEX(sorCol, MATCH(INDEX(valCol, MATCH('BPI+'!AL15, INIcol, 0)), bpiTeams, 0)) - 40)/60,
        -2
      )
    ),
    -2
  )
)</f>
        <v>-7.4999999999999997E-2</v>
      </c>
      <c r="Q15" s="366">
        <f>IF(
  COUNTBLANK('BPI+'!AM15)=1,
  0,
  IFERROR(
    IF(
      INDEX(sorCol, MATCH(INDEX(valCol, MATCH('BPI+'!AM15, INIcol, 0)), bpiTeams, 0)) &lt;= 40,
      -INDEX(sorCol, MATCH(INDEX(valCol, MATCH('BPI+'!AM15, INIcol, 0)), bpiTeams, 0))/40,
      IF(
        INDEX(sorCol, MATCH(INDEX(valCol, MATCH('BPI+'!AM15, INIcol, 0)), bpiTeams, 0)) &lt;= 100,
        -1 - (INDEX(sorCol, MATCH(INDEX(valCol, MATCH('BPI+'!AM15, INIcol, 0)), bpiTeams, 0)) - 40)/60,
        -2
      )
    ),
    -2
  )
)</f>
        <v>-0.1</v>
      </c>
      <c r="R15" s="366">
        <f>IF(
  COUNTBLANK('BPI+'!AN15)=1,
  0,
  IFERROR(
    IF(
      INDEX(sorCol, MATCH(INDEX(valCol, MATCH('BPI+'!AN15, INIcol, 0)), bpiTeams, 0)) &lt;= 40,
      -INDEX(sorCol, MATCH(INDEX(valCol, MATCH('BPI+'!AN15, INIcol, 0)), bpiTeams, 0))/40,
      IF(
        INDEX(sorCol, MATCH(INDEX(valCol, MATCH('BPI+'!AN15, INIcol, 0)), bpiTeams, 0)) &lt;= 100,
        -1 - (INDEX(sorCol, MATCH(INDEX(valCol, MATCH('BPI+'!AN15, INIcol, 0)), bpiTeams, 0)) - 40)/60,
        -2
      )
    ),
    -2
  )
)</f>
        <v>-0.35</v>
      </c>
      <c r="S15" s="366">
        <f>IF(
  COUNTBLANK('BPI+'!AO15)=1,
  0,
  IFERROR(
    IF(
      INDEX(sorCol, MATCH(INDEX(valCol, MATCH('BPI+'!AO15, INIcol, 0)), bpiTeams, 0)) &lt;= 40,
      -INDEX(sorCol, MATCH(INDEX(valCol, MATCH('BPI+'!AO15, INIcol, 0)), bpiTeams, 0))/40,
      IF(
        INDEX(sorCol, MATCH(INDEX(valCol, MATCH('BPI+'!AO15, INIcol, 0)), bpiTeams, 0)) &lt;= 100,
        -1 - (INDEX(sorCol, MATCH(INDEX(valCol, MATCH('BPI+'!AO15, INIcol, 0)), bpiTeams, 0)) - 40)/60,
        -2
      )
    ),
    -2
  )
)</f>
        <v>-2.5000000000000001E-2</v>
      </c>
      <c r="T15" s="366">
        <f>IF(
  COUNTBLANK('BPI+'!AP15)=1,
  0,
  IFERROR(
    IF(
      INDEX(sorCol, MATCH(INDEX(valCol, MATCH('BPI+'!AP15, INIcol, 0)), bpiTeams, 0)) &lt;= 40,
      -INDEX(sorCol, MATCH(INDEX(valCol, MATCH('BPI+'!AP15, INIcol, 0)), bpiTeams, 0))/40,
      IF(
        INDEX(sorCol, MATCH(INDEX(valCol, MATCH('BPI+'!AP15, INIcol, 0)), bpiTeams, 0)) &lt;= 100,
        -1 - (INDEX(sorCol, MATCH(INDEX(valCol, MATCH('BPI+'!AP15, INIcol, 0)), bpiTeams, 0)) - 40)/60,
        -2
      )
    ),
    -2
  )
)</f>
        <v>-0.15</v>
      </c>
      <c r="U15" s="366">
        <f>IF(
  COUNTBLANK('BPI+'!AQ15)=1,
  0,
  IFERROR(
    IF(
      INDEX(sorCol, MATCH(INDEX(valCol, MATCH('BPI+'!AQ15, INIcol, 0)), bpiTeams, 0)) &lt;= 40,
      -INDEX(sorCol, MATCH(INDEX(valCol, MATCH('BPI+'!AQ15, INIcol, 0)), bpiTeams, 0))/40,
      IF(
        INDEX(sorCol, MATCH(INDEX(valCol, MATCH('BPI+'!AQ15, INIcol, 0)), bpiTeams, 0)) &lt;= 100,
        -1 - (INDEX(sorCol, MATCH(INDEX(valCol, MATCH('BPI+'!AQ15, INIcol, 0)), bpiTeams, 0)) - 40)/60,
        -2
      )
    ),
    -2
  )
)</f>
        <v>0</v>
      </c>
      <c r="V15" s="366">
        <f>IF(
  COUNTBLANK('BPI+'!AR15)=1,
  0,
  IFERROR(
    IF(
      INDEX(sorCol, MATCH(INDEX(valCol, MATCH('BPI+'!AR15, INIcol, 0)), bpiTeams, 0)) &lt;= 40,
      -INDEX(sorCol, MATCH(INDEX(valCol, MATCH('BPI+'!AR15, INIcol, 0)), bpiTeams, 0))/40,
      IF(
        INDEX(sorCol, MATCH(INDEX(valCol, MATCH('BPI+'!AR15, INIcol, 0)), bpiTeams, 0)) &lt;= 100,
        -1 - (INDEX(sorCol, MATCH(INDEX(valCol, MATCH('BPI+'!AR15, INIcol, 0)), bpiTeams, 0)) - 40)/60,
        -2
      )
    ),
    -2
  )
)</f>
        <v>0</v>
      </c>
      <c r="W15" s="366">
        <f>IF(
  COUNTBLANK('BPI+'!AS15)=1,
  0,
  IFERROR(
    IF(
      INDEX(sorCol, MATCH(INDEX(valCol, MATCH('BPI+'!AS15, INIcol, 0)), bpiTeams, 0)) &lt;= 40,
      -INDEX(sorCol, MATCH(INDEX(valCol, MATCH('BPI+'!AS15, INIcol, 0)), bpiTeams, 0))/40,
      IF(
        INDEX(sorCol, MATCH(INDEX(valCol, MATCH('BPI+'!AS15, INIcol, 0)), bpiTeams, 0)) &lt;= 100,
        -1 - (INDEX(sorCol, MATCH(INDEX(valCol, MATCH('BPI+'!AS15, INIcol, 0)), bpiTeams, 0)) - 40)/60,
        -2
      )
    ),
    -2
  )
)</f>
        <v>0</v>
      </c>
      <c r="X15" s="366">
        <f>IF(
  COUNTBLANK('BPI+'!AT15)=1,
  0,
  IFERROR(
    IF(
      INDEX(sorCol, MATCH(INDEX(valCol, MATCH('BPI+'!AT15, INIcol, 0)), bpiTeams, 0)) &lt;= 40,
      -INDEX(sorCol, MATCH(INDEX(valCol, MATCH('BPI+'!AT15, INIcol, 0)), bpiTeams, 0))/40,
      IF(
        INDEX(sorCol, MATCH(INDEX(valCol, MATCH('BPI+'!AT15, INIcol, 0)), bpiTeams, 0)) &lt;= 100,
        -1 - (INDEX(sorCol, MATCH(INDEX(valCol, MATCH('BPI+'!AT15, INIcol, 0)), bpiTeams, 0)) - 40)/60,
        -2
      )
    ),
    -2
  )
)</f>
        <v>0</v>
      </c>
      <c r="Y15" s="366">
        <f>IF(
  COUNTBLANK('BPI+'!AU15)=1,
  0,
  IFERROR(
    IF(
      INDEX(sorCol, MATCH(INDEX(valCol, MATCH('BPI+'!AU15, INIcol, 0)), bpiTeams, 0)) &lt;= 40,
      -INDEX(sorCol, MATCH(INDEX(valCol, MATCH('BPI+'!AU15, INIcol, 0)), bpiTeams, 0))/40,
      IF(
        INDEX(sorCol, MATCH(INDEX(valCol, MATCH('BPI+'!AU15, INIcol, 0)), bpiTeams, 0)) &lt;= 100,
        -1 - (INDEX(sorCol, MATCH(INDEX(valCol, MATCH('BPI+'!AU15, INIcol, 0)), bpiTeams, 0)) - 40)/60,
        -2
      )
    ),
    -2
  )
)</f>
        <v>0</v>
      </c>
      <c r="Z15" s="366">
        <f>IF(
  COUNTBLANK('BPI+'!AV15)=1,
  0,
  IFERROR(
    IF(
      INDEX(sorCol, MATCH(INDEX(valCol, MATCH('BPI+'!AV15, INIcol, 0)), bpiTeams, 0)) &lt;= 40,
      -INDEX(sorCol, MATCH(INDEX(valCol, MATCH('BPI+'!AV15, INIcol, 0)), bpiTeams, 0))/40,
      IF(
        INDEX(sorCol, MATCH(INDEX(valCol, MATCH('BPI+'!AV15, INIcol, 0)), bpiTeams, 0)) &lt;= 100,
        -1 - (INDEX(sorCol, MATCH(INDEX(valCol, MATCH('BPI+'!AV15, INIcol, 0)), bpiTeams, 0)) - 40)/60,
        -2
      )
    ),
    -2
  )
)</f>
        <v>0</v>
      </c>
      <c r="AA15" s="358">
        <f>IFERROR(IF(COUNTBLANK('BPI+'!AX15)=1,0,IF(COUNTIF(qwqlINIcol,'BPI+'!AX15)=0,0.1,IF(INDEX(sorCol,MATCH(INDEX(valCol,MATCH('BPI+'!AW15,INIcol,0)),bpiTeams,0))&gt;=40,INDEX(sorCol,MATCH(INDEX(valCol,MATCH('BPI+'!AW15,INIcol,0)),bpiTeams,0))*-1/40+2,(INDEX(sorCol,MATCH(INDEX(valCol,MATCH('BPI+'!AW15,INIcol,0)),bpiTeams,0))*(-1)+40)/325+1))),0)</f>
        <v>1</v>
      </c>
      <c r="AB15" s="358">
        <f>IFERROR(IF(COUNTBLANK('BPI+'!AY15)=1,0,IF(COUNTIF(qwqlINIcol,'BPI+'!AY15)=0,0.1,IF(INDEX(sorCol,MATCH(INDEX(valCol,MATCH('BPI+'!AX15,INIcol,0)),bpiTeams,0))&gt;=40,INDEX(sorCol,MATCH(INDEX(valCol,MATCH('BPI+'!AX15,INIcol,0)),bpiTeams,0))*-1/40+2,(INDEX(sorCol,MATCH(INDEX(valCol,MATCH('BPI+'!AX15,INIcol,0)),bpiTeams,0))*(-1)+40)/325+1))),0)</f>
        <v>0.875</v>
      </c>
      <c r="AC15" s="358">
        <f>IFERROR(IF(COUNTBLANK('BPI+'!AZ15)=1,0,IF(COUNTIF(qwqlINIcol,'BPI+'!AZ15)=0,0.1,IF(INDEX(sorCol,MATCH(INDEX(valCol,MATCH('BPI+'!AY15,INIcol,0)),bpiTeams,0))&gt;=40,INDEX(sorCol,MATCH(INDEX(valCol,MATCH('BPI+'!AY15,INIcol,0)),bpiTeams,0))*-1/40+2,(INDEX(sorCol,MATCH(INDEX(valCol,MATCH('BPI+'!AY15,INIcol,0)),bpiTeams,0))*(-1)+40)/325+1))),0)</f>
        <v>1.0153846153846153</v>
      </c>
      <c r="AD15" s="358">
        <f>IFERROR(IF(COUNTBLANK('BPI+'!BA15)=1,0,IF(COUNTIF(qwqlINIcol,'BPI+'!BA15)=0,0.1,IF(INDEX(sorCol,MATCH(INDEX(valCol,MATCH('BPI+'!AZ15,INIcol,0)),bpiTeams,0))&gt;=40,INDEX(sorCol,MATCH(INDEX(valCol,MATCH('BPI+'!AZ15,INIcol,0)),bpiTeams,0))*-1/40+2,(INDEX(sorCol,MATCH(INDEX(valCol,MATCH('BPI+'!AZ15,INIcol,0)),bpiTeams,0))*(-1)+40)/325+1))),0)</f>
        <v>0</v>
      </c>
      <c r="AE15" s="358">
        <f>IFERROR(IF(COUNTBLANK('BPI+'!BB15)=1,0,IF(COUNTIF(qwqlINIcol,'BPI+'!BB15)=0,0.1,IF(INDEX(sorCol,MATCH(INDEX(valCol,MATCH('BPI+'!BA15,INIcol,0)),bpiTeams,0))&gt;=40,INDEX(sorCol,MATCH(INDEX(valCol,MATCH('BPI+'!BA15,INIcol,0)),bpiTeams,0))*-1/40+2,(INDEX(sorCol,MATCH(INDEX(valCol,MATCH('BPI+'!BA15,INIcol,0)),bpiTeams,0))*(-1)+40)/325+1))),0)</f>
        <v>0</v>
      </c>
      <c r="AF15" s="358">
        <f>IFERROR(IF(COUNTBLANK('BPI+'!BC15)=1,0,IF(COUNTIF(qwqlINIcol,'BPI+'!BC15)=0,0.1,IF(INDEX(sorCol,MATCH(INDEX(valCol,MATCH('BPI+'!BB15,INIcol,0)),bpiTeams,0))&gt;=40,INDEX(sorCol,MATCH(INDEX(valCol,MATCH('BPI+'!BB15,INIcol,0)),bpiTeams,0))*-1/40+2,(INDEX(sorCol,MATCH(INDEX(valCol,MATCH('BPI+'!BB15,INIcol,0)),bpiTeams,0))*(-1)+40)/325+1))),0)</f>
        <v>0</v>
      </c>
      <c r="AG15" s="358">
        <f>IFERROR(IF(COUNTBLANK('BPI+'!BD15)=1,0,IF(COUNTIF(qwqlINIcol,'BPI+'!BD15)=0,0.1,IF(INDEX(sorCol,MATCH(INDEX(valCol,MATCH('BPI+'!BC15,INIcol,0)),bpiTeams,0))&gt;=40,INDEX(sorCol,MATCH(INDEX(valCol,MATCH('BPI+'!BC15,INIcol,0)),bpiTeams,0))*-1/40+2,(INDEX(sorCol,MATCH(INDEX(valCol,MATCH('BPI+'!BC15,INIcol,0)),bpiTeams,0))*(-1)+40)/325+1))),0)</f>
        <v>0</v>
      </c>
      <c r="AH15" s="358">
        <f>IFERROR(IF(COUNTBLANK('BPI+'!BE15)=1,0,IF(COUNTIF(qwqlINIcol,'BPI+'!BE15)=0,0.1,IF(INDEX(sorCol,MATCH(INDEX(valCol,MATCH('BPI+'!BD15,INIcol,0)),bpiTeams,0))&gt;=40,INDEX(sorCol,MATCH(INDEX(valCol,MATCH('BPI+'!BD15,INIcol,0)),bpiTeams,0))*-1/40+2,(INDEX(sorCol,MATCH(INDEX(valCol,MATCH('BPI+'!BD15,INIcol,0)),bpiTeams,0))*(-1)+40)/325+1))),0)</f>
        <v>0</v>
      </c>
      <c r="AI15" s="358">
        <f>IFERROR(IF(COUNTBLANK('BPI+'!BF15)=1,0,IF(COUNTIF(qwqlINIcol,'BPI+'!BF15)=0,0.1,IF(INDEX(sorCol,MATCH(INDEX(valCol,MATCH('BPI+'!BE15,INIcol,0)),bpiTeams,0))&gt;=40,INDEX(sorCol,MATCH(INDEX(valCol,MATCH('BPI+'!BE15,INIcol,0)),bpiTeams,0))*-1/40+2,(INDEX(sorCol,MATCH(INDEX(valCol,MATCH('BPI+'!BE15,INIcol,0)),bpiTeams,0))*(-1)+40)/325+1))),0)</f>
        <v>0</v>
      </c>
      <c r="AJ15" s="358">
        <f>IFERROR(IF(COUNTBLANK('BPI+'!BG15)=1,0,IF(COUNTIF(qwqlINIcol,'BPI+'!BG15)=0,0.1,IF(INDEX(sorCol,MATCH(INDEX(valCol,MATCH('BPI+'!BF15,INIcol,0)),bpiTeams,0))&gt;=40,INDEX(sorCol,MATCH(INDEX(valCol,MATCH('BPI+'!BF15,INIcol,0)),bpiTeams,0))*-1/40+2,(INDEX(sorCol,MATCH(INDEX(valCol,MATCH('BPI+'!BF15,INIcol,0)),bpiTeams,0))*(-1)+40)/325+1))),0)</f>
        <v>0</v>
      </c>
      <c r="AK15" s="358">
        <f>IFERROR(IF(COUNTBLANK('BPI+'!BH15)=1,0,IF(COUNTIF(qwqlINIcol,'BPI+'!BH15)=0,0.1,IF(INDEX(sorCol,MATCH(INDEX(valCol,MATCH('BPI+'!BG15,INIcol,0)),bpiTeams,0))&gt;=40,INDEX(sorCol,MATCH(INDEX(valCol,MATCH('BPI+'!BG15,INIcol,0)),bpiTeams,0))*-1/40+2,(INDEX(sorCol,MATCH(INDEX(valCol,MATCH('BPI+'!BG15,INIcol,0)),bpiTeams,0))*(-1)+40)/325+1))),0)</f>
        <v>0</v>
      </c>
      <c r="AL15" s="358">
        <f>IFERROR(IF(COUNTBLANK('BPI+'!BI15)=1,0,IF(COUNTIF(qwqlINIcol,'BPI+'!BI15)=0,0.1,IF(INDEX(sorCol,MATCH(INDEX(valCol,MATCH('BPI+'!BH15,INIcol,0)),bpiTeams,0))&gt;=40,INDEX(sorCol,MATCH(INDEX(valCol,MATCH('BPI+'!BH15,INIcol,0)),bpiTeams,0))*-1/40+2,(INDEX(sorCol,MATCH(INDEX(valCol,MATCH('BPI+'!BH15,INIcol,0)),bpiTeams,0))*(-1)+40)/325+1))),0)</f>
        <v>0</v>
      </c>
      <c r="AM15" s="358">
        <f>IFERROR(IF(COUNTBLANK('BPI+'!BJ15)=1,0,IF(COUNTIF(qwqlINIcol,'BPI+'!BJ15)=0,0.1,IF(INDEX(sorCol,MATCH(INDEX(valCol,MATCH('BPI+'!BI15,INIcol,0)),bpiTeams,0))&gt;=40,INDEX(sorCol,MATCH(INDEX(valCol,MATCH('BPI+'!BI15,INIcol,0)),bpiTeams,0))*-1/40+2,(INDEX(sorCol,MATCH(INDEX(valCol,MATCH('BPI+'!BI15,INIcol,0)),bpiTeams,0))*(-1)+40)/325+1))),0)</f>
        <v>0</v>
      </c>
      <c r="AN15" s="358">
        <f>IFERROR(IF(COUNTBLANK('BPI+'!BK15)=1,0,IF(COUNTIF(qwqlINIcol,'BPI+'!BK15)=0,0.1,IF(INDEX(sorCol,MATCH(INDEX(valCol,MATCH('BPI+'!BJ15,INIcol,0)),bpiTeams,0))&gt;=40,INDEX(sorCol,MATCH(INDEX(valCol,MATCH('BPI+'!BJ15,INIcol,0)),bpiTeams,0))*-1/40+2,(INDEX(sorCol,MATCH(INDEX(valCol,MATCH('BPI+'!BJ15,INIcol,0)),bpiTeams,0))*(-1)+40)/325+1))),0)</f>
        <v>0</v>
      </c>
      <c r="AO15" s="358">
        <f>IFERROR(IF(COUNTBLANK('BPI+'!BL15)=1,0,IF(COUNTIF(qwqlINIcol,'BPI+'!BL15)=0,0.1,IF(INDEX(sorCol,MATCH(INDEX(valCol,MATCH('BPI+'!BK15,INIcol,0)),bpiTeams,0))&gt;=40,INDEX(sorCol,MATCH(INDEX(valCol,MATCH('BPI+'!BK15,INIcol,0)),bpiTeams,0))*-1/40+2,(INDEX(sorCol,MATCH(INDEX(valCol,MATCH('BPI+'!BK15,INIcol,0)),bpiTeams,0))*(-1)+40)/325+1))),0)</f>
        <v>0</v>
      </c>
      <c r="AP15" s="366">
        <f>IF(COUNTBLANK('BPI+'!BL15)=1,0,IF(COUNTIF(qwqlINIcol,'BPI+'!BL15)=0,-1.5,IF(INDEX(sorCol,MATCH(INDEX(valCol,MATCH('BPI+'!BL15,INIcol,0)),bpiTeams,0))&gt;=80,-1.5,IF(INDEX(sorCol,MATCH(INDEX(valCol,MATCH('BPI+'!BL15,INIcol,0)),bpiTeams,0))&gt;=41,-1 - (INDEX(sorCol,MATCH(INDEX(valCol,MATCH('BPI+'!BL15,INIcol,0)),bpiTeams,0)) - 41) * (0.5/39),(INDEX(sorCol,MATCH(INDEX(valCol,MATCH('BPI+'!BL15,INIcol,0)),bpiTeams,0)) + 40)/325 - 2))))</f>
        <v>-1.763076923076923</v>
      </c>
      <c r="AQ15" s="366">
        <f>IF(COUNTBLANK('BPI+'!BM15)=1,0,IF(COUNTIF(qwqlINIcol,'BPI+'!BM15)=0,-1.5,IF(INDEX(sorCol,MATCH(INDEX(valCol,MATCH('BPI+'!BM15,INIcol,0)),bpiTeams,0))&gt;=80,-1.5,IF(INDEX(sorCol,MATCH(INDEX(valCol,MATCH('BPI+'!BM15,INIcol,0)),bpiTeams,0))&gt;=41,-1 - (INDEX(sorCol,MATCH(INDEX(valCol,MATCH('BPI+'!BM15,INIcol,0)),bpiTeams,0)) - 41) * (0.5/39),(INDEX(sorCol,MATCH(INDEX(valCol,MATCH('BPI+'!BM15,INIcol,0)),bpiTeams,0)) + 40)/325 - 2))))</f>
        <v>-1.358974358974359</v>
      </c>
      <c r="AR15" s="366">
        <f>IF(COUNTBLANK('BPI+'!BN15)=1,0,IF(COUNTIF(qwqlINIcol,'BPI+'!BN15)=0,-1.5,IF(INDEX(sorCol,MATCH(INDEX(valCol,MATCH('BPI+'!BN15,INIcol,0)),bpiTeams,0))&gt;=80,-1.5,IF(INDEX(sorCol,MATCH(INDEX(valCol,MATCH('BPI+'!BN15,INIcol,0)),bpiTeams,0))&gt;=41,-1 - (INDEX(sorCol,MATCH(INDEX(valCol,MATCH('BPI+'!BN15,INIcol,0)),bpiTeams,0)) - 41) * (0.5/39),(INDEX(sorCol,MATCH(INDEX(valCol,MATCH('BPI+'!BN15,INIcol,0)),bpiTeams,0)) + 40)/325 - 2))))</f>
        <v>-1.3461538461538463</v>
      </c>
      <c r="AS15" s="366">
        <f>IF(COUNTBLANK('BPI+'!BO15)=1,0,IF(COUNTIF(qwqlINIcol,'BPI+'!BO15)=0,-1.5,IF(INDEX(sorCol,MATCH(INDEX(valCol,MATCH('BPI+'!BO15,INIcol,0)),bpiTeams,0))&gt;=80,-1.5,IF(INDEX(sorCol,MATCH(INDEX(valCol,MATCH('BPI+'!BO15,INIcol,0)),bpiTeams,0))&gt;=41,-1 - (INDEX(sorCol,MATCH(INDEX(valCol,MATCH('BPI+'!BO15,INIcol,0)),bpiTeams,0)) - 41) * (0.5/39),(INDEX(sorCol,MATCH(INDEX(valCol,MATCH('BPI+'!BO15,INIcol,0)),bpiTeams,0)) + 40)/325 - 2))))</f>
        <v>0</v>
      </c>
      <c r="AT15" s="366">
        <f>IF(COUNTBLANK('BPI+'!BP15)=1,0,IF(COUNTIF(qwqlINIcol,'BPI+'!BP15)=0,-1.5,IF(INDEX(sorCol,MATCH(INDEX(valCol,MATCH('BPI+'!BP15,INIcol,0)),bpiTeams,0))&gt;=80,-1.5,IF(INDEX(sorCol,MATCH(INDEX(valCol,MATCH('BPI+'!BP15,INIcol,0)),bpiTeams,0))&gt;=41,-1 - (INDEX(sorCol,MATCH(INDEX(valCol,MATCH('BPI+'!BP15,INIcol,0)),bpiTeams,0)) - 41) * (0.5/39),(INDEX(sorCol,MATCH(INDEX(valCol,MATCH('BPI+'!BP15,INIcol,0)),bpiTeams,0)) + 40)/325 - 2))))</f>
        <v>0</v>
      </c>
      <c r="AU15" s="366">
        <f>IF(COUNTBLANK('BPI+'!BQ15)=1,0,IF(COUNTIF(qwqlINIcol,'BPI+'!BQ15)=0,-1.5,IF(INDEX(sorCol,MATCH(INDEX(valCol,MATCH('BPI+'!BQ15,INIcol,0)),bpiTeams,0))&gt;=80,-1.5,IF(INDEX(sorCol,MATCH(INDEX(valCol,MATCH('BPI+'!BQ15,INIcol,0)),bpiTeams,0))&gt;=41,-1 - (INDEX(sorCol,MATCH(INDEX(valCol,MATCH('BPI+'!BQ15,INIcol,0)),bpiTeams,0)) - 41) * (0.5/39),(INDEX(sorCol,MATCH(INDEX(valCol,MATCH('BPI+'!BQ15,INIcol,0)),bpiTeams,0)) + 40)/325 - 2))))</f>
        <v>0</v>
      </c>
      <c r="AV15" s="366">
        <f>IF(COUNTBLANK('BPI+'!BR15)=1,0,IF(COUNTIF(qwqlINIcol,'BPI+'!BR15)=0,-1.5,IF(INDEX(sorCol,MATCH(INDEX(valCol,MATCH('BPI+'!BR15,INIcol,0)),bpiTeams,0))&gt;=80,-1.5,IF(INDEX(sorCol,MATCH(INDEX(valCol,MATCH('BPI+'!BR15,INIcol,0)),bpiTeams,0))&gt;=41,-1 - (INDEX(sorCol,MATCH(INDEX(valCol,MATCH('BPI+'!BR15,INIcol,0)),bpiTeams,0)) - 41) * (0.5/39),(INDEX(sorCol,MATCH(INDEX(valCol,MATCH('BPI+'!BR15,INIcol,0)),bpiTeams,0)) + 40)/325 - 2))))</f>
        <v>0</v>
      </c>
      <c r="AW15" s="366">
        <f>IF(COUNTBLANK('BPI+'!BS15)=1,0,IF(COUNTIF(qwqlINIcol,'BPI+'!BS15)=0,-1.5,IF(INDEX(sorCol,MATCH(INDEX(valCol,MATCH('BPI+'!BS15,INIcol,0)),bpiTeams,0))&gt;=80,-1.5,IF(INDEX(sorCol,MATCH(INDEX(valCol,MATCH('BPI+'!BS15,INIcol,0)),bpiTeams,0))&gt;=41,-1 - (INDEX(sorCol,MATCH(INDEX(valCol,MATCH('BPI+'!BS15,INIcol,0)),bpiTeams,0)) - 41) * (0.5/39),(INDEX(sorCol,MATCH(INDEX(valCol,MATCH('BPI+'!BS15,INIcol,0)),bpiTeams,0)) + 40)/325 - 2))))</f>
        <v>0</v>
      </c>
      <c r="AX15" s="366">
        <f>IF(COUNTBLANK('BPI+'!BT15)=1,0,IF(COUNTIF(qwqlINIcol,'BPI+'!BT15)=0,-1.5,IF(INDEX(sorCol,MATCH(INDEX(valCol,MATCH('BPI+'!BT15,INIcol,0)),bpiTeams,0))&gt;=80,-1.5,IF(INDEX(sorCol,MATCH(INDEX(valCol,MATCH('BPI+'!BT15,INIcol,0)),bpiTeams,0))&gt;=41,-1 - (INDEX(sorCol,MATCH(INDEX(valCol,MATCH('BPI+'!BT15,INIcol,0)),bpiTeams,0)) - 41) * (0.5/39),(INDEX(sorCol,MATCH(INDEX(valCol,MATCH('BPI+'!BT15,INIcol,0)),bpiTeams,0)) + 40)/325 - 2))))</f>
        <v>0</v>
      </c>
      <c r="AY15" s="366">
        <f>IF(COUNTBLANK('BPI+'!BU15)=1,0,IF(COUNTIF(qwqlINIcol,'BPI+'!BU15)=0,-1.5,IF(INDEX(sorCol,MATCH(INDEX(valCol,MATCH('BPI+'!BU15,INIcol,0)),bpiTeams,0))&gt;=80,-1.5,IF(INDEX(sorCol,MATCH(INDEX(valCol,MATCH('BPI+'!BU15,INIcol,0)),bpiTeams,0))&gt;=41,-1 - (INDEX(sorCol,MATCH(INDEX(valCol,MATCH('BPI+'!BU15,INIcol,0)),bpiTeams,0)) - 41) * (0.5/39),(INDEX(sorCol,MATCH(INDEX(valCol,MATCH('BPI+'!BU15,INIcol,0)),bpiTeams,0)) + 40)/325 - 2))))</f>
        <v>0</v>
      </c>
      <c r="AZ15" s="366">
        <f>IF(COUNTBLANK('BPI+'!BV15)=1,0,IF(COUNTIF(qwqlINIcol,'BPI+'!BV15)=0,-1.5,IF(INDEX(sorCol,MATCH(INDEX(valCol,MATCH('BPI+'!BV15,INIcol,0)),bpiTeams,0))&gt;=80,-1.5,IF(INDEX(sorCol,MATCH(INDEX(valCol,MATCH('BPI+'!BV15,INIcol,0)),bpiTeams,0))&gt;=41,-1 - (INDEX(sorCol,MATCH(INDEX(valCol,MATCH('BPI+'!BV15,INIcol,0)),bpiTeams,0)) - 41) * (0.5/39),(INDEX(sorCol,MATCH(INDEX(valCol,MATCH('BPI+'!BV15,INIcol,0)),bpiTeams,0)) + 40)/325 - 2))))</f>
        <v>0</v>
      </c>
      <c r="BA15" s="366">
        <f>IF(COUNTBLANK('BPI+'!BW15)=1,0,IF(COUNTIF(qwqlINIcol,'BPI+'!BW15)=0,-1.5,IF(INDEX(sorCol,MATCH(INDEX(valCol,MATCH('BPI+'!BW15,INIcol,0)),bpiTeams,0))&gt;=80,-1.5,IF(INDEX(sorCol,MATCH(INDEX(valCol,MATCH('BPI+'!BW15,INIcol,0)),bpiTeams,0))&gt;=41,-1 - (INDEX(sorCol,MATCH(INDEX(valCol,MATCH('BPI+'!BW15,INIcol,0)),bpiTeams,0)) - 41) * (0.5/39),(INDEX(sorCol,MATCH(INDEX(valCol,MATCH('BPI+'!BW15,INIcol,0)),bpiTeams,0)) + 40)/325 - 2))))</f>
        <v>0</v>
      </c>
      <c r="BB15" s="366">
        <f>IF(COUNTBLANK('BPI+'!BX15)=1,0,IF(COUNTIF(qwqlINIcol,'BPI+'!BX15)=0,-1.5,IF(INDEX(sorCol,MATCH(INDEX(valCol,MATCH('BPI+'!BX15,INIcol,0)),bpiTeams,0))&gt;=80,-1.5,IF(INDEX(sorCol,MATCH(INDEX(valCol,MATCH('BPI+'!BX15,INIcol,0)),bpiTeams,0))&gt;=41,-1 - (INDEX(sorCol,MATCH(INDEX(valCol,MATCH('BPI+'!BX15,INIcol,0)),bpiTeams,0)) - 41) * (0.5/39),(INDEX(sorCol,MATCH(INDEX(valCol,MATCH('BPI+'!BX15,INIcol,0)),bpiTeams,0)) + 40)/325 - 2))))</f>
        <v>0</v>
      </c>
      <c r="BC15" s="374">
        <f>IF(COUNTBLANK('BPI+'!BY15)=0,-1.6,0)</f>
        <v>-1.6</v>
      </c>
      <c r="BD15" s="374">
        <f>IF(COUNTBLANK('BPI+'!BZ15)=0,-1.6,0)</f>
        <v>0</v>
      </c>
      <c r="BE15" s="374">
        <f>IF(COUNTBLANK('BPI+'!CA15)=0,-1.6,0)</f>
        <v>0</v>
      </c>
      <c r="BF15" s="374">
        <f>IF(COUNTBLANK('BPI+'!CB15)=0,-1.6,0)</f>
        <v>0</v>
      </c>
      <c r="BG15" s="374">
        <f>IF(COUNTBLANK('BPI+'!CC15)=0,-1.6,0)</f>
        <v>0</v>
      </c>
      <c r="BH15" s="374">
        <f>IF(COUNTBLANK('BPI+'!CD15)=0,-1.6,0)</f>
        <v>0</v>
      </c>
      <c r="BI15" s="374">
        <f>IF(COUNTBLANK('BPI+'!CE15)=0,-1.6,0)</f>
        <v>0</v>
      </c>
      <c r="BJ15" s="374">
        <f>IF(COUNTBLANK('BPI+'!CF15)=0,-1.6,0)</f>
        <v>0</v>
      </c>
      <c r="BK15" s="374">
        <f>IF(COUNTBLANK('BPI+'!CG15)=0,-1.6,0)</f>
        <v>0</v>
      </c>
      <c r="BL15" s="374">
        <f>IF(COUNTBLANK('BPI+'!CH15)=0,-1.6,0)</f>
        <v>0</v>
      </c>
      <c r="BM15" s="374">
        <f>IF(COUNTBLANK('BPI+'!CI15)=0,-1.6,0)</f>
        <v>0</v>
      </c>
      <c r="BN15" s="374">
        <f>IF(COUNTBLANK('BPI+'!CJ15)=0,-1.6,0)</f>
        <v>0</v>
      </c>
      <c r="BO15" s="374">
        <f>IF(COUNTBLANK('BPI+'!CK15)=0,-1.6,0)</f>
        <v>0</v>
      </c>
      <c r="BP15" s="374">
        <f>IF(COUNTBLANK('BPI+'!CL15)=0,-1.6,0)</f>
        <v>0</v>
      </c>
      <c r="BQ15" s="374">
        <f>IF(COUNTBLANK('BPI+'!CM15)=0,-1.6,0)</f>
        <v>0</v>
      </c>
      <c r="BR15" s="374">
        <f>IF(COUNTBLANK('BPI+'!CN15)=0,-1.6,0)</f>
        <v>0</v>
      </c>
      <c r="BS15" s="374">
        <f>IF(COUNTBLANK('BPI+'!CO15)=0,-1.6,0)</f>
        <v>0</v>
      </c>
      <c r="BT15">
        <f t="shared" si="4"/>
        <v>3.9721794871794844</v>
      </c>
    </row>
    <row r="16" spans="1:72" x14ac:dyDescent="0.3">
      <c r="A16" t="str">
        <f t="shared" si="0"/>
        <v>Nebraska</v>
      </c>
      <c r="B16" t="str">
        <f t="shared" si="3"/>
        <v>NEB</v>
      </c>
      <c r="C16" s="358">
        <f>IF(
  COUNTBLANK('BPI+'!Y16)=1,
  0,
  IFERROR(
    IF(
      INDEX(sorCol,MATCH(INDEX(valCol,MATCH('BPI+'!Y16,INIcol,0)),bpiTeams,0))&lt;=40,
      2-INDEX(sorCol,MATCH(INDEX(valCol,MATCH('BPI+'!Y16,INIcol,0)),bpiTeams,0))/40,
      IF(
        INDEX(sorCol,MATCH(INDEX(valCol,MATCH('BPI+'!Y16,INIcol,0)),bpiTeams,0))&lt;=100,
        1-0.9*(INDEX(sorCol,MATCH(INDEX(valCol,MATCH('BPI+'!Y16,INIcol,0)),bpiTeams,0))-40)/60,
        0.1
      )
    ),
    0.1
  )
)</f>
        <v>1.575</v>
      </c>
      <c r="D16" s="358">
        <f>IF(
  COUNTBLANK('BPI+'!Z16)=1,
  0,
  IFERROR(
    IF(
      INDEX(sorCol,MATCH(INDEX(valCol,MATCH('BPI+'!Z16,INIcol,0)),bpiTeams,0))&lt;=40,
      2-INDEX(sorCol,MATCH(INDEX(valCol,MATCH('BPI+'!Z16,INIcol,0)),bpiTeams,0))/40,
      IF(
        INDEX(sorCol,MATCH(INDEX(valCol,MATCH('BPI+'!Z16,INIcol,0)),bpiTeams,0))&lt;=100,
        1-0.9*(INDEX(sorCol,MATCH(INDEX(valCol,MATCH('BPI+'!Z16,INIcol,0)),bpiTeams,0))-40)/60,
        0.1
      )
    ),
    0.1
  )
)</f>
        <v>1.675</v>
      </c>
      <c r="E16" s="358">
        <f>IF(
  COUNTBLANK('BPI+'!AA16)=1,
  0,
  IFERROR(
    IF(
      INDEX(sorCol,MATCH(INDEX(valCol,MATCH('BPI+'!AA16,INIcol,0)),bpiTeams,0))&lt;=40,
      2-INDEX(sorCol,MATCH(INDEX(valCol,MATCH('BPI+'!AA16,INIcol,0)),bpiTeams,0))/40,
      IF(
        INDEX(sorCol,MATCH(INDEX(valCol,MATCH('BPI+'!AA16,INIcol,0)),bpiTeams,0))&lt;=100,
        1-0.9*(INDEX(sorCol,MATCH(INDEX(valCol,MATCH('BPI+'!AA16,INIcol,0)),bpiTeams,0))-40)/60,
        0.1
      )
    ),
    0.1
  )
)</f>
        <v>0</v>
      </c>
      <c r="F16" s="358">
        <f>IF(
  COUNTBLANK('BPI+'!AB16)=1,
  0,
  IFERROR(
    IF(
      INDEX(sorCol,MATCH(INDEX(valCol,MATCH('BPI+'!AB16,INIcol,0)),bpiTeams,0))&lt;=40,
      2-INDEX(sorCol,MATCH(INDEX(valCol,MATCH('BPI+'!AB16,INIcol,0)),bpiTeams,0))/40,
      IF(
        INDEX(sorCol,MATCH(INDEX(valCol,MATCH('BPI+'!AB16,INIcol,0)),bpiTeams,0))&lt;=100,
        1-0.9*(INDEX(sorCol,MATCH(INDEX(valCol,MATCH('BPI+'!AB16,INIcol,0)),bpiTeams,0))-40)/60,
        0.1
      )
    ),
    0.1
  )
)</f>
        <v>0</v>
      </c>
      <c r="G16" s="358">
        <f>IF(
  COUNTBLANK('BPI+'!AC16)=1,
  0,
  IFERROR(
    IF(
      INDEX(sorCol,MATCH(INDEX(valCol,MATCH('BPI+'!AC16,INIcol,0)),bpiTeams,0))&lt;=40,
      2-INDEX(sorCol,MATCH(INDEX(valCol,MATCH('BPI+'!AC16,INIcol,0)),bpiTeams,0))/40,
      IF(
        INDEX(sorCol,MATCH(INDEX(valCol,MATCH('BPI+'!AC16,INIcol,0)),bpiTeams,0))&lt;=100,
        1-0.9*(INDEX(sorCol,MATCH(INDEX(valCol,MATCH('BPI+'!AC16,INIcol,0)),bpiTeams,0))-40)/60,
        0.1
      )
    ),
    0.1
  )
)</f>
        <v>0</v>
      </c>
      <c r="H16" s="358">
        <f>IF(
  COUNTBLANK('BPI+'!AD16)=1,
  0,
  IFERROR(
    IF(
      INDEX(sorCol,MATCH(INDEX(valCol,MATCH('BPI+'!AD16,INIcol,0)),bpiTeams,0))&lt;=40,
      2-INDEX(sorCol,MATCH(INDEX(valCol,MATCH('BPI+'!AD16,INIcol,0)),bpiTeams,0))/40,
      IF(
        INDEX(sorCol,MATCH(INDEX(valCol,MATCH('BPI+'!AD16,INIcol,0)),bpiTeams,0))&lt;=100,
        1-0.9*(INDEX(sorCol,MATCH(INDEX(valCol,MATCH('BPI+'!AD16,INIcol,0)),bpiTeams,0))-40)/60,
        0.1
      )
    ),
    0.1
  )
)</f>
        <v>0</v>
      </c>
      <c r="I16" s="358">
        <f>IF(
  COUNTBLANK('BPI+'!AE16)=1,
  0,
  IFERROR(
    IF(
      INDEX(sorCol,MATCH(INDEX(valCol,MATCH('BPI+'!AE16,INIcol,0)),bpiTeams,0))&lt;=40,
      2-INDEX(sorCol,MATCH(INDEX(valCol,MATCH('BPI+'!AE16,INIcol,0)),bpiTeams,0))/40,
      IF(
        INDEX(sorCol,MATCH(INDEX(valCol,MATCH('BPI+'!AE16,INIcol,0)),bpiTeams,0))&lt;=100,
        1-0.9*(INDEX(sorCol,MATCH(INDEX(valCol,MATCH('BPI+'!AE16,INIcol,0)),bpiTeams,0))-40)/60,
        0.1
      )
    ),
    0.1
  )
)</f>
        <v>0</v>
      </c>
      <c r="J16" s="358">
        <f>IF(
  COUNTBLANK('BPI+'!AF16)=1,
  0,
  IFERROR(
    IF(
      INDEX(sorCol,MATCH(INDEX(valCol,MATCH('BPI+'!AF16,INIcol,0)),bpiTeams,0))&lt;=40,
      2-INDEX(sorCol,MATCH(INDEX(valCol,MATCH('BPI+'!AF16,INIcol,0)),bpiTeams,0))/40,
      IF(
        INDEX(sorCol,MATCH(INDEX(valCol,MATCH('BPI+'!AF16,INIcol,0)),bpiTeams,0))&lt;=100,
        1-0.9*(INDEX(sorCol,MATCH(INDEX(valCol,MATCH('BPI+'!AF16,INIcol,0)),bpiTeams,0))-40)/60,
        0.1
      )
    ),
    0.1
  )
)</f>
        <v>0</v>
      </c>
      <c r="K16" s="358">
        <f>IF(
  COUNTBLANK('BPI+'!AG16)=1,
  0,
  IFERROR(
    IF(
      INDEX(sorCol,MATCH(INDEX(valCol,MATCH('BPI+'!AG16,INIcol,0)),bpiTeams,0))&lt;=40,
      2-INDEX(sorCol,MATCH(INDEX(valCol,MATCH('BPI+'!AG16,INIcol,0)),bpiTeams,0))/40,
      IF(
        INDEX(sorCol,MATCH(INDEX(valCol,MATCH('BPI+'!AG16,INIcol,0)),bpiTeams,0))&lt;=100,
        1-0.9*(INDEX(sorCol,MATCH(INDEX(valCol,MATCH('BPI+'!AG16,INIcol,0)),bpiTeams,0))-40)/60,
        0.1
      )
    ),
    0.1
  )
)</f>
        <v>0</v>
      </c>
      <c r="L16" s="358">
        <f>IF(
  COUNTBLANK('BPI+'!AH16)=1,
  0,
  IFERROR(
    IF(
      INDEX(sorCol,MATCH(INDEX(valCol,MATCH('BPI+'!AH16,INIcol,0)),bpiTeams,0))&lt;=40,
      2-INDEX(sorCol,MATCH(INDEX(valCol,MATCH('BPI+'!AH16,INIcol,0)),bpiTeams,0))/40,
      IF(
        INDEX(sorCol,MATCH(INDEX(valCol,MATCH('BPI+'!AH16,INIcol,0)),bpiTeams,0))&lt;=100,
        1-0.9*(INDEX(sorCol,MATCH(INDEX(valCol,MATCH('BPI+'!AH16,INIcol,0)),bpiTeams,0))-40)/60,
        0.1
      )
    ),
    0.1
  )
)</f>
        <v>0</v>
      </c>
      <c r="M16" s="358">
        <f>IF(
  COUNTBLANK('BPI+'!AI16)=1,
  0,
  IFERROR(
    IF(
      INDEX(sorCol,MATCH(INDEX(valCol,MATCH('BPI+'!AI16,INIcol,0)),bpiTeams,0))&lt;=40,
      2-INDEX(sorCol,MATCH(INDEX(valCol,MATCH('BPI+'!AI16,INIcol,0)),bpiTeams,0))/40,
      IF(
        INDEX(sorCol,MATCH(INDEX(valCol,MATCH('BPI+'!AI16,INIcol,0)),bpiTeams,0))&lt;=100,
        1-0.9*(INDEX(sorCol,MATCH(INDEX(valCol,MATCH('BPI+'!AI16,INIcol,0)),bpiTeams,0))-40)/60,
        0.1
      )
    ),
    0.1
  )
)</f>
        <v>0</v>
      </c>
      <c r="N16" s="358">
        <f>IF(
  COUNTBLANK('BPI+'!AJ16)=1,
  0,
  IFERROR(
    IF(
      INDEX(sorCol,MATCH(INDEX(valCol,MATCH('BPI+'!AJ16,INIcol,0)),bpiTeams,0))&lt;=40,
      2-INDEX(sorCol,MATCH(INDEX(valCol,MATCH('BPI+'!AJ16,INIcol,0)),bpiTeams,0))/40,
      IF(
        INDEX(sorCol,MATCH(INDEX(valCol,MATCH('BPI+'!AJ16,INIcol,0)),bpiTeams,0))&lt;=100,
        1-0.9*(INDEX(sorCol,MATCH(INDEX(valCol,MATCH('BPI+'!AJ16,INIcol,0)),bpiTeams,0))-40)/60,
        0.1
      )
    ),
    0.1
  )
)</f>
        <v>0</v>
      </c>
      <c r="O16" s="366">
        <f>IF(
  COUNTBLANK('BPI+'!AK16)=1,
  0,
  IFERROR(
    IF(
      INDEX(sorCol, MATCH(INDEX(valCol, MATCH('BPI+'!AK16, INIcol, 0)), bpiTeams, 0)) &lt;= 40,
      -INDEX(sorCol, MATCH(INDEX(valCol, MATCH('BPI+'!AK16, INIcol, 0)), bpiTeams, 0))/40,
      IF(
        INDEX(sorCol, MATCH(INDEX(valCol, MATCH('BPI+'!AK16, INIcol, 0)), bpiTeams, 0)) &lt;= 100,
        -1 - (INDEX(sorCol, MATCH(INDEX(valCol, MATCH('BPI+'!AK16, INIcol, 0)), bpiTeams, 0)) - 40)/60,
        -2
      )
    ),
    -2
  )
)</f>
        <v>-0.05</v>
      </c>
      <c r="P16" s="366">
        <f>IF(
  COUNTBLANK('BPI+'!AL16)=1,
  0,
  IFERROR(
    IF(
      INDEX(sorCol, MATCH(INDEX(valCol, MATCH('BPI+'!AL16, INIcol, 0)), bpiTeams, 0)) &lt;= 40,
      -INDEX(sorCol, MATCH(INDEX(valCol, MATCH('BPI+'!AL16, INIcol, 0)), bpiTeams, 0))/40,
      IF(
        INDEX(sorCol, MATCH(INDEX(valCol, MATCH('BPI+'!AL16, INIcol, 0)), bpiTeams, 0)) &lt;= 100,
        -1 - (INDEX(sorCol, MATCH(INDEX(valCol, MATCH('BPI+'!AL16, INIcol, 0)), bpiTeams, 0)) - 40)/60,
        -2
      )
    ),
    -2
  )
)</f>
        <v>-0.42499999999999999</v>
      </c>
      <c r="Q16" s="366">
        <f>IF(
  COUNTBLANK('BPI+'!AM16)=1,
  0,
  IFERROR(
    IF(
      INDEX(sorCol, MATCH(INDEX(valCol, MATCH('BPI+'!AM16, INIcol, 0)), bpiTeams, 0)) &lt;= 40,
      -INDEX(sorCol, MATCH(INDEX(valCol, MATCH('BPI+'!AM16, INIcol, 0)), bpiTeams, 0))/40,
      IF(
        INDEX(sorCol, MATCH(INDEX(valCol, MATCH('BPI+'!AM16, INIcol, 0)), bpiTeams, 0)) &lt;= 100,
        -1 - (INDEX(sorCol, MATCH(INDEX(valCol, MATCH('BPI+'!AM16, INIcol, 0)), bpiTeams, 0)) - 40)/60,
        -2
      )
    ),
    -2
  )
)</f>
        <v>-0.3</v>
      </c>
      <c r="R16" s="366">
        <f>IF(
  COUNTBLANK('BPI+'!AN16)=1,
  0,
  IFERROR(
    IF(
      INDEX(sorCol, MATCH(INDEX(valCol, MATCH('BPI+'!AN16, INIcol, 0)), bpiTeams, 0)) &lt;= 40,
      -INDEX(sorCol, MATCH(INDEX(valCol, MATCH('BPI+'!AN16, INIcol, 0)), bpiTeams, 0))/40,
      IF(
        INDEX(sorCol, MATCH(INDEX(valCol, MATCH('BPI+'!AN16, INIcol, 0)), bpiTeams, 0)) &lt;= 100,
        -1 - (INDEX(sorCol, MATCH(INDEX(valCol, MATCH('BPI+'!AN16, INIcol, 0)), bpiTeams, 0)) - 40)/60,
        -2
      )
    ),
    -2
  )
)</f>
        <v>-0.3</v>
      </c>
      <c r="S16" s="366">
        <f>IF(
  COUNTBLANK('BPI+'!AO16)=1,
  0,
  IFERROR(
    IF(
      INDEX(sorCol, MATCH(INDEX(valCol, MATCH('BPI+'!AO16, INIcol, 0)), bpiTeams, 0)) &lt;= 40,
      -INDEX(sorCol, MATCH(INDEX(valCol, MATCH('BPI+'!AO16, INIcol, 0)), bpiTeams, 0))/40,
      IF(
        INDEX(sorCol, MATCH(INDEX(valCol, MATCH('BPI+'!AO16, INIcol, 0)), bpiTeams, 0)) &lt;= 100,
        -1 - (INDEX(sorCol, MATCH(INDEX(valCol, MATCH('BPI+'!AO16, INIcol, 0)), bpiTeams, 0)) - 40)/60,
        -2
      )
    ),
    -2
  )
)</f>
        <v>0</v>
      </c>
      <c r="T16" s="366">
        <f>IF(
  COUNTBLANK('BPI+'!AP16)=1,
  0,
  IFERROR(
    IF(
      INDEX(sorCol, MATCH(INDEX(valCol, MATCH('BPI+'!AP16, INIcol, 0)), bpiTeams, 0)) &lt;= 40,
      -INDEX(sorCol, MATCH(INDEX(valCol, MATCH('BPI+'!AP16, INIcol, 0)), bpiTeams, 0))/40,
      IF(
        INDEX(sorCol, MATCH(INDEX(valCol, MATCH('BPI+'!AP16, INIcol, 0)), bpiTeams, 0)) &lt;= 100,
        -1 - (INDEX(sorCol, MATCH(INDEX(valCol, MATCH('BPI+'!AP16, INIcol, 0)), bpiTeams, 0)) - 40)/60,
        -2
      )
    ),
    -2
  )
)</f>
        <v>0</v>
      </c>
      <c r="U16" s="366">
        <f>IF(
  COUNTBLANK('BPI+'!AQ16)=1,
  0,
  IFERROR(
    IF(
      INDEX(sorCol, MATCH(INDEX(valCol, MATCH('BPI+'!AQ16, INIcol, 0)), bpiTeams, 0)) &lt;= 40,
      -INDEX(sorCol, MATCH(INDEX(valCol, MATCH('BPI+'!AQ16, INIcol, 0)), bpiTeams, 0))/40,
      IF(
        INDEX(sorCol, MATCH(INDEX(valCol, MATCH('BPI+'!AQ16, INIcol, 0)), bpiTeams, 0)) &lt;= 100,
        -1 - (INDEX(sorCol, MATCH(INDEX(valCol, MATCH('BPI+'!AQ16, INIcol, 0)), bpiTeams, 0)) - 40)/60,
        -2
      )
    ),
    -2
  )
)</f>
        <v>0</v>
      </c>
      <c r="V16" s="366">
        <f>IF(
  COUNTBLANK('BPI+'!AR16)=1,
  0,
  IFERROR(
    IF(
      INDEX(sorCol, MATCH(INDEX(valCol, MATCH('BPI+'!AR16, INIcol, 0)), bpiTeams, 0)) &lt;= 40,
      -INDEX(sorCol, MATCH(INDEX(valCol, MATCH('BPI+'!AR16, INIcol, 0)), bpiTeams, 0))/40,
      IF(
        INDEX(sorCol, MATCH(INDEX(valCol, MATCH('BPI+'!AR16, INIcol, 0)), bpiTeams, 0)) &lt;= 100,
        -1 - (INDEX(sorCol, MATCH(INDEX(valCol, MATCH('BPI+'!AR16, INIcol, 0)), bpiTeams, 0)) - 40)/60,
        -2
      )
    ),
    -2
  )
)</f>
        <v>0</v>
      </c>
      <c r="W16" s="366">
        <f>IF(
  COUNTBLANK('BPI+'!AS16)=1,
  0,
  IFERROR(
    IF(
      INDEX(sorCol, MATCH(INDEX(valCol, MATCH('BPI+'!AS16, INIcol, 0)), bpiTeams, 0)) &lt;= 40,
      -INDEX(sorCol, MATCH(INDEX(valCol, MATCH('BPI+'!AS16, INIcol, 0)), bpiTeams, 0))/40,
      IF(
        INDEX(sorCol, MATCH(INDEX(valCol, MATCH('BPI+'!AS16, INIcol, 0)), bpiTeams, 0)) &lt;= 100,
        -1 - (INDEX(sorCol, MATCH(INDEX(valCol, MATCH('BPI+'!AS16, INIcol, 0)), bpiTeams, 0)) - 40)/60,
        -2
      )
    ),
    -2
  )
)</f>
        <v>0</v>
      </c>
      <c r="X16" s="366">
        <f>IF(
  COUNTBLANK('BPI+'!AT16)=1,
  0,
  IFERROR(
    IF(
      INDEX(sorCol, MATCH(INDEX(valCol, MATCH('BPI+'!AT16, INIcol, 0)), bpiTeams, 0)) &lt;= 40,
      -INDEX(sorCol, MATCH(INDEX(valCol, MATCH('BPI+'!AT16, INIcol, 0)), bpiTeams, 0))/40,
      IF(
        INDEX(sorCol, MATCH(INDEX(valCol, MATCH('BPI+'!AT16, INIcol, 0)), bpiTeams, 0)) &lt;= 100,
        -1 - (INDEX(sorCol, MATCH(INDEX(valCol, MATCH('BPI+'!AT16, INIcol, 0)), bpiTeams, 0)) - 40)/60,
        -2
      )
    ),
    -2
  )
)</f>
        <v>0</v>
      </c>
      <c r="Y16" s="366">
        <f>IF(
  COUNTBLANK('BPI+'!AU16)=1,
  0,
  IFERROR(
    IF(
      INDEX(sorCol, MATCH(INDEX(valCol, MATCH('BPI+'!AU16, INIcol, 0)), bpiTeams, 0)) &lt;= 40,
      -INDEX(sorCol, MATCH(INDEX(valCol, MATCH('BPI+'!AU16, INIcol, 0)), bpiTeams, 0))/40,
      IF(
        INDEX(sorCol, MATCH(INDEX(valCol, MATCH('BPI+'!AU16, INIcol, 0)), bpiTeams, 0)) &lt;= 100,
        -1 - (INDEX(sorCol, MATCH(INDEX(valCol, MATCH('BPI+'!AU16, INIcol, 0)), bpiTeams, 0)) - 40)/60,
        -2
      )
    ),
    -2
  )
)</f>
        <v>0</v>
      </c>
      <c r="Z16" s="366">
        <f>IF(
  COUNTBLANK('BPI+'!AV16)=1,
  0,
  IFERROR(
    IF(
      INDEX(sorCol, MATCH(INDEX(valCol, MATCH('BPI+'!AV16, INIcol, 0)), bpiTeams, 0)) &lt;= 40,
      -INDEX(sorCol, MATCH(INDEX(valCol, MATCH('BPI+'!AV16, INIcol, 0)), bpiTeams, 0))/40,
      IF(
        INDEX(sorCol, MATCH(INDEX(valCol, MATCH('BPI+'!AV16, INIcol, 0)), bpiTeams, 0)) &lt;= 100,
        -1 - (INDEX(sorCol, MATCH(INDEX(valCol, MATCH('BPI+'!AV16, INIcol, 0)), bpiTeams, 0)) - 40)/60,
        -2
      )
    ),
    -2
  )
)</f>
        <v>0</v>
      </c>
      <c r="AA16" s="358">
        <f>IFERROR(IF(COUNTBLANK('BPI+'!AX16)=1,0,IF(COUNTIF(qwqlINIcol,'BPI+'!AX16)=0,0.1,IF(INDEX(sorCol,MATCH(INDEX(valCol,MATCH('BPI+'!AW16,INIcol,0)),bpiTeams,0))&gt;=40,INDEX(sorCol,MATCH(INDEX(valCol,MATCH('BPI+'!AW16,INIcol,0)),bpiTeams,0))*-1/40+2,(INDEX(sorCol,MATCH(INDEX(valCol,MATCH('BPI+'!AW16,INIcol,0)),bpiTeams,0))*(-1)+40)/325+1))),0)</f>
        <v>0.39999999999999991</v>
      </c>
      <c r="AB16" s="358">
        <f>IFERROR(IF(COUNTBLANK('BPI+'!AY16)=1,0,IF(COUNTIF(qwqlINIcol,'BPI+'!AY16)=0,0.1,IF(INDEX(sorCol,MATCH(INDEX(valCol,MATCH('BPI+'!AX16,INIcol,0)),bpiTeams,0))&gt;=40,INDEX(sorCol,MATCH(INDEX(valCol,MATCH('BPI+'!AX16,INIcol,0)),bpiTeams,0))*-1/40+2,(INDEX(sorCol,MATCH(INDEX(valCol,MATCH('BPI+'!AX16,INIcol,0)),bpiTeams,0))*(-1)+40)/325+1))),0)</f>
        <v>0.75</v>
      </c>
      <c r="AC16" s="358">
        <f>IFERROR(IF(COUNTBLANK('BPI+'!AZ16)=1,0,IF(COUNTIF(qwqlINIcol,'BPI+'!AZ16)=0,0.1,IF(INDEX(sorCol,MATCH(INDEX(valCol,MATCH('BPI+'!AY16,INIcol,0)),bpiTeams,0))&gt;=40,INDEX(sorCol,MATCH(INDEX(valCol,MATCH('BPI+'!AY16,INIcol,0)),bpiTeams,0))*-1/40+2,(INDEX(sorCol,MATCH(INDEX(valCol,MATCH('BPI+'!AY16,INIcol,0)),bpiTeams,0))*(-1)+40)/325+1))),0)</f>
        <v>1.0646153846153845</v>
      </c>
      <c r="AD16" s="358">
        <f>IFERROR(IF(COUNTBLANK('BPI+'!BA16)=1,0,IF(COUNTIF(qwqlINIcol,'BPI+'!BA16)=0,0.1,IF(INDEX(sorCol,MATCH(INDEX(valCol,MATCH('BPI+'!AZ16,INIcol,0)),bpiTeams,0))&gt;=40,INDEX(sorCol,MATCH(INDEX(valCol,MATCH('BPI+'!AZ16,INIcol,0)),bpiTeams,0))*-1/40+2,(INDEX(sorCol,MATCH(INDEX(valCol,MATCH('BPI+'!AZ16,INIcol,0)),bpiTeams,0))*(-1)+40)/325+1))),0)</f>
        <v>0.1</v>
      </c>
      <c r="AE16" s="358">
        <f>IFERROR(IF(COUNTBLANK('BPI+'!BB16)=1,0,IF(COUNTIF(qwqlINIcol,'BPI+'!BB16)=0,0.1,IF(INDEX(sorCol,MATCH(INDEX(valCol,MATCH('BPI+'!BA16,INIcol,0)),bpiTeams,0))&gt;=40,INDEX(sorCol,MATCH(INDEX(valCol,MATCH('BPI+'!BA16,INIcol,0)),bpiTeams,0))*-1/40+2,(INDEX(sorCol,MATCH(INDEX(valCol,MATCH('BPI+'!BA16,INIcol,0)),bpiTeams,0))*(-1)+40)/325+1))),0)</f>
        <v>0</v>
      </c>
      <c r="AF16" s="358">
        <f>IFERROR(IF(COUNTBLANK('BPI+'!BC16)=1,0,IF(COUNTIF(qwqlINIcol,'BPI+'!BC16)=0,0.1,IF(INDEX(sorCol,MATCH(INDEX(valCol,MATCH('BPI+'!BB16,INIcol,0)),bpiTeams,0))&gt;=40,INDEX(sorCol,MATCH(INDEX(valCol,MATCH('BPI+'!BB16,INIcol,0)),bpiTeams,0))*-1/40+2,(INDEX(sorCol,MATCH(INDEX(valCol,MATCH('BPI+'!BB16,INIcol,0)),bpiTeams,0))*(-1)+40)/325+1))),0)</f>
        <v>0</v>
      </c>
      <c r="AG16" s="358">
        <f>IFERROR(IF(COUNTBLANK('BPI+'!BD16)=1,0,IF(COUNTIF(qwqlINIcol,'BPI+'!BD16)=0,0.1,IF(INDEX(sorCol,MATCH(INDEX(valCol,MATCH('BPI+'!BC16,INIcol,0)),bpiTeams,0))&gt;=40,INDEX(sorCol,MATCH(INDEX(valCol,MATCH('BPI+'!BC16,INIcol,0)),bpiTeams,0))*-1/40+2,(INDEX(sorCol,MATCH(INDEX(valCol,MATCH('BPI+'!BC16,INIcol,0)),bpiTeams,0))*(-1)+40)/325+1))),0)</f>
        <v>0</v>
      </c>
      <c r="AH16" s="358">
        <f>IFERROR(IF(COUNTBLANK('BPI+'!BE16)=1,0,IF(COUNTIF(qwqlINIcol,'BPI+'!BE16)=0,0.1,IF(INDEX(sorCol,MATCH(INDEX(valCol,MATCH('BPI+'!BD16,INIcol,0)),bpiTeams,0))&gt;=40,INDEX(sorCol,MATCH(INDEX(valCol,MATCH('BPI+'!BD16,INIcol,0)),bpiTeams,0))*-1/40+2,(INDEX(sorCol,MATCH(INDEX(valCol,MATCH('BPI+'!BD16,INIcol,0)),bpiTeams,0))*(-1)+40)/325+1))),0)</f>
        <v>0</v>
      </c>
      <c r="AI16" s="358">
        <f>IFERROR(IF(COUNTBLANK('BPI+'!BF16)=1,0,IF(COUNTIF(qwqlINIcol,'BPI+'!BF16)=0,0.1,IF(INDEX(sorCol,MATCH(INDEX(valCol,MATCH('BPI+'!BE16,INIcol,0)),bpiTeams,0))&gt;=40,INDEX(sorCol,MATCH(INDEX(valCol,MATCH('BPI+'!BE16,INIcol,0)),bpiTeams,0))*-1/40+2,(INDEX(sorCol,MATCH(INDEX(valCol,MATCH('BPI+'!BE16,INIcol,0)),bpiTeams,0))*(-1)+40)/325+1))),0)</f>
        <v>0</v>
      </c>
      <c r="AJ16" s="358">
        <f>IFERROR(IF(COUNTBLANK('BPI+'!BG16)=1,0,IF(COUNTIF(qwqlINIcol,'BPI+'!BG16)=0,0.1,IF(INDEX(sorCol,MATCH(INDEX(valCol,MATCH('BPI+'!BF16,INIcol,0)),bpiTeams,0))&gt;=40,INDEX(sorCol,MATCH(INDEX(valCol,MATCH('BPI+'!BF16,INIcol,0)),bpiTeams,0))*-1/40+2,(INDEX(sorCol,MATCH(INDEX(valCol,MATCH('BPI+'!BF16,INIcol,0)),bpiTeams,0))*(-1)+40)/325+1))),0)</f>
        <v>0</v>
      </c>
      <c r="AK16" s="358">
        <f>IFERROR(IF(COUNTBLANK('BPI+'!BH16)=1,0,IF(COUNTIF(qwqlINIcol,'BPI+'!BH16)=0,0.1,IF(INDEX(sorCol,MATCH(INDEX(valCol,MATCH('BPI+'!BG16,INIcol,0)),bpiTeams,0))&gt;=40,INDEX(sorCol,MATCH(INDEX(valCol,MATCH('BPI+'!BG16,INIcol,0)),bpiTeams,0))*-1/40+2,(INDEX(sorCol,MATCH(INDEX(valCol,MATCH('BPI+'!BG16,INIcol,0)),bpiTeams,0))*(-1)+40)/325+1))),0)</f>
        <v>0</v>
      </c>
      <c r="AL16" s="358">
        <f>IFERROR(IF(COUNTBLANK('BPI+'!BI16)=1,0,IF(COUNTIF(qwqlINIcol,'BPI+'!BI16)=0,0.1,IF(INDEX(sorCol,MATCH(INDEX(valCol,MATCH('BPI+'!BH16,INIcol,0)),bpiTeams,0))&gt;=40,INDEX(sorCol,MATCH(INDEX(valCol,MATCH('BPI+'!BH16,INIcol,0)),bpiTeams,0))*-1/40+2,(INDEX(sorCol,MATCH(INDEX(valCol,MATCH('BPI+'!BH16,INIcol,0)),bpiTeams,0))*(-1)+40)/325+1))),0)</f>
        <v>0</v>
      </c>
      <c r="AM16" s="358">
        <f>IFERROR(IF(COUNTBLANK('BPI+'!BJ16)=1,0,IF(COUNTIF(qwqlINIcol,'BPI+'!BJ16)=0,0.1,IF(INDEX(sorCol,MATCH(INDEX(valCol,MATCH('BPI+'!BI16,INIcol,0)),bpiTeams,0))&gt;=40,INDEX(sorCol,MATCH(INDEX(valCol,MATCH('BPI+'!BI16,INIcol,0)),bpiTeams,0))*-1/40+2,(INDEX(sorCol,MATCH(INDEX(valCol,MATCH('BPI+'!BI16,INIcol,0)),bpiTeams,0))*(-1)+40)/325+1))),0)</f>
        <v>0</v>
      </c>
      <c r="AN16" s="358">
        <f>IFERROR(IF(COUNTBLANK('BPI+'!BK16)=1,0,IF(COUNTIF(qwqlINIcol,'BPI+'!BK16)=0,0.1,IF(INDEX(sorCol,MATCH(INDEX(valCol,MATCH('BPI+'!BJ16,INIcol,0)),bpiTeams,0))&gt;=40,INDEX(sorCol,MATCH(INDEX(valCol,MATCH('BPI+'!BJ16,INIcol,0)),bpiTeams,0))*-1/40+2,(INDEX(sorCol,MATCH(INDEX(valCol,MATCH('BPI+'!BJ16,INIcol,0)),bpiTeams,0))*(-1)+40)/325+1))),0)</f>
        <v>0</v>
      </c>
      <c r="AO16" s="358">
        <f>IFERROR(IF(COUNTBLANK('BPI+'!BL16)=1,0,IF(COUNTIF(qwqlINIcol,'BPI+'!BL16)=0,0.1,IF(INDEX(sorCol,MATCH(INDEX(valCol,MATCH('BPI+'!BK16,INIcol,0)),bpiTeams,0))&gt;=40,INDEX(sorCol,MATCH(INDEX(valCol,MATCH('BPI+'!BK16,INIcol,0)),bpiTeams,0))*-1/40+2,(INDEX(sorCol,MATCH(INDEX(valCol,MATCH('BPI+'!BK16,INIcol,0)),bpiTeams,0))*(-1)+40)/325+1))),0)</f>
        <v>0</v>
      </c>
      <c r="AP16" s="366">
        <f>IF(COUNTBLANK('BPI+'!BL16)=1,0,IF(COUNTIF(qwqlINIcol,'BPI+'!BL16)=0,-1.5,IF(INDEX(sorCol,MATCH(INDEX(valCol,MATCH('BPI+'!BL16,INIcol,0)),bpiTeams,0))&gt;=80,-1.5,IF(INDEX(sorCol,MATCH(INDEX(valCol,MATCH('BPI+'!BL16,INIcol,0)),bpiTeams,0))&gt;=41,-1 - (INDEX(sorCol,MATCH(INDEX(valCol,MATCH('BPI+'!BL16,INIcol,0)),bpiTeams,0)) - 41) * (0.5/39),(INDEX(sorCol,MATCH(INDEX(valCol,MATCH('BPI+'!BL16,INIcol,0)),bpiTeams,0)) + 40)/325 - 2))))</f>
        <v>-1.7569230769230768</v>
      </c>
      <c r="AQ16" s="366">
        <f>IF(COUNTBLANK('BPI+'!BM16)=1,0,IF(COUNTIF(qwqlINIcol,'BPI+'!BM16)=0,-1.5,IF(INDEX(sorCol,MATCH(INDEX(valCol,MATCH('BPI+'!BM16,INIcol,0)),bpiTeams,0))&gt;=80,-1.5,IF(INDEX(sorCol,MATCH(INDEX(valCol,MATCH('BPI+'!BM16,INIcol,0)),bpiTeams,0))&gt;=41,-1 - (INDEX(sorCol,MATCH(INDEX(valCol,MATCH('BPI+'!BM16,INIcol,0)),bpiTeams,0)) - 41) * (0.5/39),(INDEX(sorCol,MATCH(INDEX(valCol,MATCH('BPI+'!BM16,INIcol,0)),bpiTeams,0)) + 40)/325 - 2))))</f>
        <v>-1.7846153846153845</v>
      </c>
      <c r="AR16" s="366">
        <f>IF(COUNTBLANK('BPI+'!BN16)=1,0,IF(COUNTIF(qwqlINIcol,'BPI+'!BN16)=0,-1.5,IF(INDEX(sorCol,MATCH(INDEX(valCol,MATCH('BPI+'!BN16,INIcol,0)),bpiTeams,0))&gt;=80,-1.5,IF(INDEX(sorCol,MATCH(INDEX(valCol,MATCH('BPI+'!BN16,INIcol,0)),bpiTeams,0))&gt;=41,-1 - (INDEX(sorCol,MATCH(INDEX(valCol,MATCH('BPI+'!BN16,INIcol,0)),bpiTeams,0)) - 41) * (0.5/39),(INDEX(sorCol,MATCH(INDEX(valCol,MATCH('BPI+'!BN16,INIcol,0)),bpiTeams,0)) + 40)/325 - 2))))</f>
        <v>0</v>
      </c>
      <c r="AS16" s="366">
        <f>IF(COUNTBLANK('BPI+'!BO16)=1,0,IF(COUNTIF(qwqlINIcol,'BPI+'!BO16)=0,-1.5,IF(INDEX(sorCol,MATCH(INDEX(valCol,MATCH('BPI+'!BO16,INIcol,0)),bpiTeams,0))&gt;=80,-1.5,IF(INDEX(sorCol,MATCH(INDEX(valCol,MATCH('BPI+'!BO16,INIcol,0)),bpiTeams,0))&gt;=41,-1 - (INDEX(sorCol,MATCH(INDEX(valCol,MATCH('BPI+'!BO16,INIcol,0)),bpiTeams,0)) - 41) * (0.5/39),(INDEX(sorCol,MATCH(INDEX(valCol,MATCH('BPI+'!BO16,INIcol,0)),bpiTeams,0)) + 40)/325 - 2))))</f>
        <v>0</v>
      </c>
      <c r="AT16" s="366">
        <f>IF(COUNTBLANK('BPI+'!BP16)=1,0,IF(COUNTIF(qwqlINIcol,'BPI+'!BP16)=0,-1.5,IF(INDEX(sorCol,MATCH(INDEX(valCol,MATCH('BPI+'!BP16,INIcol,0)),bpiTeams,0))&gt;=80,-1.5,IF(INDEX(sorCol,MATCH(INDEX(valCol,MATCH('BPI+'!BP16,INIcol,0)),bpiTeams,0))&gt;=41,-1 - (INDEX(sorCol,MATCH(INDEX(valCol,MATCH('BPI+'!BP16,INIcol,0)),bpiTeams,0)) - 41) * (0.5/39),(INDEX(sorCol,MATCH(INDEX(valCol,MATCH('BPI+'!BP16,INIcol,0)),bpiTeams,0)) + 40)/325 - 2))))</f>
        <v>0</v>
      </c>
      <c r="AU16" s="366">
        <f>IF(COUNTBLANK('BPI+'!BQ16)=1,0,IF(COUNTIF(qwqlINIcol,'BPI+'!BQ16)=0,-1.5,IF(INDEX(sorCol,MATCH(INDEX(valCol,MATCH('BPI+'!BQ16,INIcol,0)),bpiTeams,0))&gt;=80,-1.5,IF(INDEX(sorCol,MATCH(INDEX(valCol,MATCH('BPI+'!BQ16,INIcol,0)),bpiTeams,0))&gt;=41,-1 - (INDEX(sorCol,MATCH(INDEX(valCol,MATCH('BPI+'!BQ16,INIcol,0)),bpiTeams,0)) - 41) * (0.5/39),(INDEX(sorCol,MATCH(INDEX(valCol,MATCH('BPI+'!BQ16,INIcol,0)),bpiTeams,0)) + 40)/325 - 2))))</f>
        <v>0</v>
      </c>
      <c r="AV16" s="366">
        <f>IF(COUNTBLANK('BPI+'!BR16)=1,0,IF(COUNTIF(qwqlINIcol,'BPI+'!BR16)=0,-1.5,IF(INDEX(sorCol,MATCH(INDEX(valCol,MATCH('BPI+'!BR16,INIcol,0)),bpiTeams,0))&gt;=80,-1.5,IF(INDEX(sorCol,MATCH(INDEX(valCol,MATCH('BPI+'!BR16,INIcol,0)),bpiTeams,0))&gt;=41,-1 - (INDEX(sorCol,MATCH(INDEX(valCol,MATCH('BPI+'!BR16,INIcol,0)),bpiTeams,0)) - 41) * (0.5/39),(INDEX(sorCol,MATCH(INDEX(valCol,MATCH('BPI+'!BR16,INIcol,0)),bpiTeams,0)) + 40)/325 - 2))))</f>
        <v>0</v>
      </c>
      <c r="AW16" s="366">
        <f>IF(COUNTBLANK('BPI+'!BS16)=1,0,IF(COUNTIF(qwqlINIcol,'BPI+'!BS16)=0,-1.5,IF(INDEX(sorCol,MATCH(INDEX(valCol,MATCH('BPI+'!BS16,INIcol,0)),bpiTeams,0))&gt;=80,-1.5,IF(INDEX(sorCol,MATCH(INDEX(valCol,MATCH('BPI+'!BS16,INIcol,0)),bpiTeams,0))&gt;=41,-1 - (INDEX(sorCol,MATCH(INDEX(valCol,MATCH('BPI+'!BS16,INIcol,0)),bpiTeams,0)) - 41) * (0.5/39),(INDEX(sorCol,MATCH(INDEX(valCol,MATCH('BPI+'!BS16,INIcol,0)),bpiTeams,0)) + 40)/325 - 2))))</f>
        <v>0</v>
      </c>
      <c r="AX16" s="366">
        <f>IF(COUNTBLANK('BPI+'!BT16)=1,0,IF(COUNTIF(qwqlINIcol,'BPI+'!BT16)=0,-1.5,IF(INDEX(sorCol,MATCH(INDEX(valCol,MATCH('BPI+'!BT16,INIcol,0)),bpiTeams,0))&gt;=80,-1.5,IF(INDEX(sorCol,MATCH(INDEX(valCol,MATCH('BPI+'!BT16,INIcol,0)),bpiTeams,0))&gt;=41,-1 - (INDEX(sorCol,MATCH(INDEX(valCol,MATCH('BPI+'!BT16,INIcol,0)),bpiTeams,0)) - 41) * (0.5/39),(INDEX(sorCol,MATCH(INDEX(valCol,MATCH('BPI+'!BT16,INIcol,0)),bpiTeams,0)) + 40)/325 - 2))))</f>
        <v>0</v>
      </c>
      <c r="AY16" s="366">
        <f>IF(COUNTBLANK('BPI+'!BU16)=1,0,IF(COUNTIF(qwqlINIcol,'BPI+'!BU16)=0,-1.5,IF(INDEX(sorCol,MATCH(INDEX(valCol,MATCH('BPI+'!BU16,INIcol,0)),bpiTeams,0))&gt;=80,-1.5,IF(INDEX(sorCol,MATCH(INDEX(valCol,MATCH('BPI+'!BU16,INIcol,0)),bpiTeams,0))&gt;=41,-1 - (INDEX(sorCol,MATCH(INDEX(valCol,MATCH('BPI+'!BU16,INIcol,0)),bpiTeams,0)) - 41) * (0.5/39),(INDEX(sorCol,MATCH(INDEX(valCol,MATCH('BPI+'!BU16,INIcol,0)),bpiTeams,0)) + 40)/325 - 2))))</f>
        <v>0</v>
      </c>
      <c r="AZ16" s="366">
        <f>IF(COUNTBLANK('BPI+'!BV16)=1,0,IF(COUNTIF(qwqlINIcol,'BPI+'!BV16)=0,-1.5,IF(INDEX(sorCol,MATCH(INDEX(valCol,MATCH('BPI+'!BV16,INIcol,0)),bpiTeams,0))&gt;=80,-1.5,IF(INDEX(sorCol,MATCH(INDEX(valCol,MATCH('BPI+'!BV16,INIcol,0)),bpiTeams,0))&gt;=41,-1 - (INDEX(sorCol,MATCH(INDEX(valCol,MATCH('BPI+'!BV16,INIcol,0)),bpiTeams,0)) - 41) * (0.5/39),(INDEX(sorCol,MATCH(INDEX(valCol,MATCH('BPI+'!BV16,INIcol,0)),bpiTeams,0)) + 40)/325 - 2))))</f>
        <v>0</v>
      </c>
      <c r="BA16" s="366">
        <f>IF(COUNTBLANK('BPI+'!BW16)=1,0,IF(COUNTIF(qwqlINIcol,'BPI+'!BW16)=0,-1.5,IF(INDEX(sorCol,MATCH(INDEX(valCol,MATCH('BPI+'!BW16,INIcol,0)),bpiTeams,0))&gt;=80,-1.5,IF(INDEX(sorCol,MATCH(INDEX(valCol,MATCH('BPI+'!BW16,INIcol,0)),bpiTeams,0))&gt;=41,-1 - (INDEX(sorCol,MATCH(INDEX(valCol,MATCH('BPI+'!BW16,INIcol,0)),bpiTeams,0)) - 41) * (0.5/39),(INDEX(sorCol,MATCH(INDEX(valCol,MATCH('BPI+'!BW16,INIcol,0)),bpiTeams,0)) + 40)/325 - 2))))</f>
        <v>0</v>
      </c>
      <c r="BB16" s="366">
        <f>IF(COUNTBLANK('BPI+'!BX16)=1,0,IF(COUNTIF(qwqlINIcol,'BPI+'!BX16)=0,-1.5,IF(INDEX(sorCol,MATCH(INDEX(valCol,MATCH('BPI+'!BX16,INIcol,0)),bpiTeams,0))&gt;=80,-1.5,IF(INDEX(sorCol,MATCH(INDEX(valCol,MATCH('BPI+'!BX16,INIcol,0)),bpiTeams,0))&gt;=41,-1 - (INDEX(sorCol,MATCH(INDEX(valCol,MATCH('BPI+'!BX16,INIcol,0)),bpiTeams,0)) - 41) * (0.5/39),(INDEX(sorCol,MATCH(INDEX(valCol,MATCH('BPI+'!BX16,INIcol,0)),bpiTeams,0)) + 40)/325 - 2))))</f>
        <v>0</v>
      </c>
      <c r="BC16" s="374">
        <f>IF(COUNTBLANK('BPI+'!BY16)=0,-1.6,0)</f>
        <v>0</v>
      </c>
      <c r="BD16" s="374">
        <f>IF(COUNTBLANK('BPI+'!BZ16)=0,-1.6,0)</f>
        <v>0</v>
      </c>
      <c r="BE16" s="374">
        <f>IF(COUNTBLANK('BPI+'!CA16)=0,-1.6,0)</f>
        <v>0</v>
      </c>
      <c r="BF16" s="374">
        <f>IF(COUNTBLANK('BPI+'!CB16)=0,-1.6,0)</f>
        <v>0</v>
      </c>
      <c r="BG16" s="374">
        <f>IF(COUNTBLANK('BPI+'!CC16)=0,-1.6,0)</f>
        <v>0</v>
      </c>
      <c r="BH16" s="374">
        <f>IF(COUNTBLANK('BPI+'!CD16)=0,-1.6,0)</f>
        <v>0</v>
      </c>
      <c r="BI16" s="374">
        <f>IF(COUNTBLANK('BPI+'!CE16)=0,-1.6,0)</f>
        <v>0</v>
      </c>
      <c r="BJ16" s="374">
        <f>IF(COUNTBLANK('BPI+'!CF16)=0,-1.6,0)</f>
        <v>0</v>
      </c>
      <c r="BK16" s="374">
        <f>IF(COUNTBLANK('BPI+'!CG16)=0,-1.6,0)</f>
        <v>0</v>
      </c>
      <c r="BL16" s="374">
        <f>IF(COUNTBLANK('BPI+'!CH16)=0,-1.6,0)</f>
        <v>0</v>
      </c>
      <c r="BM16" s="374">
        <f>IF(COUNTBLANK('BPI+'!CI16)=0,-1.6,0)</f>
        <v>0</v>
      </c>
      <c r="BN16" s="374">
        <f>IF(COUNTBLANK('BPI+'!CJ16)=0,-1.6,0)</f>
        <v>0</v>
      </c>
      <c r="BO16" s="374">
        <f>IF(COUNTBLANK('BPI+'!CK16)=0,-1.6,0)</f>
        <v>0</v>
      </c>
      <c r="BP16" s="374">
        <f>IF(COUNTBLANK('BPI+'!CL16)=0,-1.6,0)</f>
        <v>0</v>
      </c>
      <c r="BQ16" s="374">
        <f>IF(COUNTBLANK('BPI+'!CM16)=0,-1.6,0)</f>
        <v>0</v>
      </c>
      <c r="BR16" s="374">
        <f>IF(COUNTBLANK('BPI+'!CN16)=0,-1.6,0)</f>
        <v>0</v>
      </c>
      <c r="BS16" s="374">
        <f>IF(COUNTBLANK('BPI+'!CO16)=0,-1.6,0)</f>
        <v>0</v>
      </c>
      <c r="BT16">
        <f t="shared" si="4"/>
        <v>0.94807692307692326</v>
      </c>
    </row>
    <row r="17" spans="1:72" x14ac:dyDescent="0.3">
      <c r="A17" t="str">
        <f t="shared" si="0"/>
        <v>Alabama</v>
      </c>
      <c r="B17" t="str">
        <f t="shared" si="3"/>
        <v>ALA</v>
      </c>
      <c r="C17" s="358">
        <f>IF(
  COUNTBLANK('BPI+'!Y17)=1,
  0,
  IFERROR(
    IF(
      INDEX(sorCol,MATCH(INDEX(valCol,MATCH('BPI+'!Y17,INIcol,0)),bpiTeams,0))&lt;=40,
      2-INDEX(sorCol,MATCH(INDEX(valCol,MATCH('BPI+'!Y17,INIcol,0)),bpiTeams,0))/40,
      IF(
        INDEX(sorCol,MATCH(INDEX(valCol,MATCH('BPI+'!Y17,INIcol,0)),bpiTeams,0))&lt;=100,
        1-0.9*(INDEX(sorCol,MATCH(INDEX(valCol,MATCH('BPI+'!Y17,INIcol,0)),bpiTeams,0))-40)/60,
        0.1
      )
    ),
    0.1
  )
)</f>
        <v>1.6</v>
      </c>
      <c r="D17" s="358">
        <f>IF(
  COUNTBLANK('BPI+'!Z17)=1,
  0,
  IFERROR(
    IF(
      INDEX(sorCol,MATCH(INDEX(valCol,MATCH('BPI+'!Z17,INIcol,0)),bpiTeams,0))&lt;=40,
      2-INDEX(sorCol,MATCH(INDEX(valCol,MATCH('BPI+'!Z17,INIcol,0)),bpiTeams,0))/40,
      IF(
        INDEX(sorCol,MATCH(INDEX(valCol,MATCH('BPI+'!Z17,INIcol,0)),bpiTeams,0))&lt;=100,
        1-0.9*(INDEX(sorCol,MATCH(INDEX(valCol,MATCH('BPI+'!Z17,INIcol,0)),bpiTeams,0))-40)/60,
        0.1
      )
    ),
    0.1
  )
)</f>
        <v>1.575</v>
      </c>
      <c r="E17" s="358">
        <f>IF(
  COUNTBLANK('BPI+'!AA17)=1,
  0,
  IFERROR(
    IF(
      INDEX(sorCol,MATCH(INDEX(valCol,MATCH('BPI+'!AA17,INIcol,0)),bpiTeams,0))&lt;=40,
      2-INDEX(sorCol,MATCH(INDEX(valCol,MATCH('BPI+'!AA17,INIcol,0)),bpiTeams,0))/40,
      IF(
        INDEX(sorCol,MATCH(INDEX(valCol,MATCH('BPI+'!AA17,INIcol,0)),bpiTeams,0))&lt;=100,
        1-0.9*(INDEX(sorCol,MATCH(INDEX(valCol,MATCH('BPI+'!AA17,INIcol,0)),bpiTeams,0))-40)/60,
        0.1
      )
    ),
    0.1
  )
)</f>
        <v>1.75</v>
      </c>
      <c r="F17" s="358">
        <f>IF(
  COUNTBLANK('BPI+'!AB17)=1,
  0,
  IFERROR(
    IF(
      INDEX(sorCol,MATCH(INDEX(valCol,MATCH('BPI+'!AB17,INIcol,0)),bpiTeams,0))&lt;=40,
      2-INDEX(sorCol,MATCH(INDEX(valCol,MATCH('BPI+'!AB17,INIcol,0)),bpiTeams,0))/40,
      IF(
        INDEX(sorCol,MATCH(INDEX(valCol,MATCH('BPI+'!AB17,INIcol,0)),bpiTeams,0))&lt;=100,
        1-0.9*(INDEX(sorCol,MATCH(INDEX(valCol,MATCH('BPI+'!AB17,INIcol,0)),bpiTeams,0))-40)/60,
        0.1
      )
    ),
    0.1
  )
)</f>
        <v>1.45</v>
      </c>
      <c r="G17" s="358">
        <f>IF(
  COUNTBLANK('BPI+'!AC17)=1,
  0,
  IFERROR(
    IF(
      INDEX(sorCol,MATCH(INDEX(valCol,MATCH('BPI+'!AC17,INIcol,0)),bpiTeams,0))&lt;=40,
      2-INDEX(sorCol,MATCH(INDEX(valCol,MATCH('BPI+'!AC17,INIcol,0)),bpiTeams,0))/40,
      IF(
        INDEX(sorCol,MATCH(INDEX(valCol,MATCH('BPI+'!AC17,INIcol,0)),bpiTeams,0))&lt;=100,
        1-0.9*(INDEX(sorCol,MATCH(INDEX(valCol,MATCH('BPI+'!AC17,INIcol,0)),bpiTeams,0))-40)/60,
        0.1
      )
    ),
    0.1
  )
)</f>
        <v>0</v>
      </c>
      <c r="H17" s="358">
        <f>IF(
  COUNTBLANK('BPI+'!AD17)=1,
  0,
  IFERROR(
    IF(
      INDEX(sorCol,MATCH(INDEX(valCol,MATCH('BPI+'!AD17,INIcol,0)),bpiTeams,0))&lt;=40,
      2-INDEX(sorCol,MATCH(INDEX(valCol,MATCH('BPI+'!AD17,INIcol,0)),bpiTeams,0))/40,
      IF(
        INDEX(sorCol,MATCH(INDEX(valCol,MATCH('BPI+'!AD17,INIcol,0)),bpiTeams,0))&lt;=100,
        1-0.9*(INDEX(sorCol,MATCH(INDEX(valCol,MATCH('BPI+'!AD17,INIcol,0)),bpiTeams,0))-40)/60,
        0.1
      )
    ),
    0.1
  )
)</f>
        <v>0</v>
      </c>
      <c r="I17" s="358">
        <f>IF(
  COUNTBLANK('BPI+'!AE17)=1,
  0,
  IFERROR(
    IF(
      INDEX(sorCol,MATCH(INDEX(valCol,MATCH('BPI+'!AE17,INIcol,0)),bpiTeams,0))&lt;=40,
      2-INDEX(sorCol,MATCH(INDEX(valCol,MATCH('BPI+'!AE17,INIcol,0)),bpiTeams,0))/40,
      IF(
        INDEX(sorCol,MATCH(INDEX(valCol,MATCH('BPI+'!AE17,INIcol,0)),bpiTeams,0))&lt;=100,
        1-0.9*(INDEX(sorCol,MATCH(INDEX(valCol,MATCH('BPI+'!AE17,INIcol,0)),bpiTeams,0))-40)/60,
        0.1
      )
    ),
    0.1
  )
)</f>
        <v>0</v>
      </c>
      <c r="J17" s="358">
        <f>IF(
  COUNTBLANK('BPI+'!AF17)=1,
  0,
  IFERROR(
    IF(
      INDEX(sorCol,MATCH(INDEX(valCol,MATCH('BPI+'!AF17,INIcol,0)),bpiTeams,0))&lt;=40,
      2-INDEX(sorCol,MATCH(INDEX(valCol,MATCH('BPI+'!AF17,INIcol,0)),bpiTeams,0))/40,
      IF(
        INDEX(sorCol,MATCH(INDEX(valCol,MATCH('BPI+'!AF17,INIcol,0)),bpiTeams,0))&lt;=100,
        1-0.9*(INDEX(sorCol,MATCH(INDEX(valCol,MATCH('BPI+'!AF17,INIcol,0)),bpiTeams,0))-40)/60,
        0.1
      )
    ),
    0.1
  )
)</f>
        <v>0</v>
      </c>
      <c r="K17" s="358">
        <f>IF(
  COUNTBLANK('BPI+'!AG17)=1,
  0,
  IFERROR(
    IF(
      INDEX(sorCol,MATCH(INDEX(valCol,MATCH('BPI+'!AG17,INIcol,0)),bpiTeams,0))&lt;=40,
      2-INDEX(sorCol,MATCH(INDEX(valCol,MATCH('BPI+'!AG17,INIcol,0)),bpiTeams,0))/40,
      IF(
        INDEX(sorCol,MATCH(INDEX(valCol,MATCH('BPI+'!AG17,INIcol,0)),bpiTeams,0))&lt;=100,
        1-0.9*(INDEX(sorCol,MATCH(INDEX(valCol,MATCH('BPI+'!AG17,INIcol,0)),bpiTeams,0))-40)/60,
        0.1
      )
    ),
    0.1
  )
)</f>
        <v>0</v>
      </c>
      <c r="L17" s="358">
        <f>IF(
  COUNTBLANK('BPI+'!AH17)=1,
  0,
  IFERROR(
    IF(
      INDEX(sorCol,MATCH(INDEX(valCol,MATCH('BPI+'!AH17,INIcol,0)),bpiTeams,0))&lt;=40,
      2-INDEX(sorCol,MATCH(INDEX(valCol,MATCH('BPI+'!AH17,INIcol,0)),bpiTeams,0))/40,
      IF(
        INDEX(sorCol,MATCH(INDEX(valCol,MATCH('BPI+'!AH17,INIcol,0)),bpiTeams,0))&lt;=100,
        1-0.9*(INDEX(sorCol,MATCH(INDEX(valCol,MATCH('BPI+'!AH17,INIcol,0)),bpiTeams,0))-40)/60,
        0.1
      )
    ),
    0.1
  )
)</f>
        <v>0</v>
      </c>
      <c r="M17" s="358">
        <f>IF(
  COUNTBLANK('BPI+'!AI17)=1,
  0,
  IFERROR(
    IF(
      INDEX(sorCol,MATCH(INDEX(valCol,MATCH('BPI+'!AI17,INIcol,0)),bpiTeams,0))&lt;=40,
      2-INDEX(sorCol,MATCH(INDEX(valCol,MATCH('BPI+'!AI17,INIcol,0)),bpiTeams,0))/40,
      IF(
        INDEX(sorCol,MATCH(INDEX(valCol,MATCH('BPI+'!AI17,INIcol,0)),bpiTeams,0))&lt;=100,
        1-0.9*(INDEX(sorCol,MATCH(INDEX(valCol,MATCH('BPI+'!AI17,INIcol,0)),bpiTeams,0))-40)/60,
        0.1
      )
    ),
    0.1
  )
)</f>
        <v>0</v>
      </c>
      <c r="N17" s="358">
        <f>IF(
  COUNTBLANK('BPI+'!AJ17)=1,
  0,
  IFERROR(
    IF(
      INDEX(sorCol,MATCH(INDEX(valCol,MATCH('BPI+'!AJ17,INIcol,0)),bpiTeams,0))&lt;=40,
      2-INDEX(sorCol,MATCH(INDEX(valCol,MATCH('BPI+'!AJ17,INIcol,0)),bpiTeams,0))/40,
      IF(
        INDEX(sorCol,MATCH(INDEX(valCol,MATCH('BPI+'!AJ17,INIcol,0)),bpiTeams,0))&lt;=100,
        1-0.9*(INDEX(sorCol,MATCH(INDEX(valCol,MATCH('BPI+'!AJ17,INIcol,0)),bpiTeams,0))-40)/60,
        0.1
      )
    ),
    0.1
  )
)</f>
        <v>0</v>
      </c>
      <c r="O17" s="366">
        <f>IF(
  COUNTBLANK('BPI+'!AK17)=1,
  0,
  IFERROR(
    IF(
      INDEX(sorCol, MATCH(INDEX(valCol, MATCH('BPI+'!AK17, INIcol, 0)), bpiTeams, 0)) &lt;= 40,
      -INDEX(sorCol, MATCH(INDEX(valCol, MATCH('BPI+'!AK17, INIcol, 0)), bpiTeams, 0))/40,
      IF(
        INDEX(sorCol, MATCH(INDEX(valCol, MATCH('BPI+'!AK17, INIcol, 0)), bpiTeams, 0)) &lt;= 100,
        -1 - (INDEX(sorCol, MATCH(INDEX(valCol, MATCH('BPI+'!AK17, INIcol, 0)), bpiTeams, 0)) - 40)/60,
        -2
      )
    ),
    -2
  )
)</f>
        <v>-0.3</v>
      </c>
      <c r="P17" s="366">
        <f>IF(
  COUNTBLANK('BPI+'!AL17)=1,
  0,
  IFERROR(
    IF(
      INDEX(sorCol, MATCH(INDEX(valCol, MATCH('BPI+'!AL17, INIcol, 0)), bpiTeams, 0)) &lt;= 40,
      -INDEX(sorCol, MATCH(INDEX(valCol, MATCH('BPI+'!AL17, INIcol, 0)), bpiTeams, 0))/40,
      IF(
        INDEX(sorCol, MATCH(INDEX(valCol, MATCH('BPI+'!AL17, INIcol, 0)), bpiTeams, 0)) &lt;= 100,
        -1 - (INDEX(sorCol, MATCH(INDEX(valCol, MATCH('BPI+'!AL17, INIcol, 0)), bpiTeams, 0)) - 40)/60,
        -2
      )
    ),
    -2
  )
)</f>
        <v>-0.27500000000000002</v>
      </c>
      <c r="Q17" s="366">
        <f>IF(
  COUNTBLANK('BPI+'!AM17)=1,
  0,
  IFERROR(
    IF(
      INDEX(sorCol, MATCH(INDEX(valCol, MATCH('BPI+'!AM17, INIcol, 0)), bpiTeams, 0)) &lt;= 40,
      -INDEX(sorCol, MATCH(INDEX(valCol, MATCH('BPI+'!AM17, INIcol, 0)), bpiTeams, 0))/40,
      IF(
        INDEX(sorCol, MATCH(INDEX(valCol, MATCH('BPI+'!AM17, INIcol, 0)), bpiTeams, 0)) &lt;= 100,
        -1 - (INDEX(sorCol, MATCH(INDEX(valCol, MATCH('BPI+'!AM17, INIcol, 0)), bpiTeams, 0)) - 40)/60,
        -2
      )
    ),
    -2
  )
)</f>
        <v>-2.5000000000000001E-2</v>
      </c>
      <c r="R17" s="366">
        <f>IF(
  COUNTBLANK('BPI+'!AN17)=1,
  0,
  IFERROR(
    IF(
      INDEX(sorCol, MATCH(INDEX(valCol, MATCH('BPI+'!AN17, INIcol, 0)), bpiTeams, 0)) &lt;= 40,
      -INDEX(sorCol, MATCH(INDEX(valCol, MATCH('BPI+'!AN17, INIcol, 0)), bpiTeams, 0))/40,
      IF(
        INDEX(sorCol, MATCH(INDEX(valCol, MATCH('BPI+'!AN17, INIcol, 0)), bpiTeams, 0)) &lt;= 100,
        -1 - (INDEX(sorCol, MATCH(INDEX(valCol, MATCH('BPI+'!AN17, INIcol, 0)), bpiTeams, 0)) - 40)/60,
        -2
      )
    ),
    -2
  )
)</f>
        <v>-0.17499999999999999</v>
      </c>
      <c r="S17" s="366">
        <f>IF(
  COUNTBLANK('BPI+'!AO17)=1,
  0,
  IFERROR(
    IF(
      INDEX(sorCol, MATCH(INDEX(valCol, MATCH('BPI+'!AO17, INIcol, 0)), bpiTeams, 0)) &lt;= 40,
      -INDEX(sorCol, MATCH(INDEX(valCol, MATCH('BPI+'!AO17, INIcol, 0)), bpiTeams, 0))/40,
      IF(
        INDEX(sorCol, MATCH(INDEX(valCol, MATCH('BPI+'!AO17, INIcol, 0)), bpiTeams, 0)) &lt;= 100,
        -1 - (INDEX(sorCol, MATCH(INDEX(valCol, MATCH('BPI+'!AO17, INIcol, 0)), bpiTeams, 0)) - 40)/60,
        -2
      )
    ),
    -2
  )
)</f>
        <v>-0.125</v>
      </c>
      <c r="T17" s="366">
        <f>IF(
  COUNTBLANK('BPI+'!AP17)=1,
  0,
  IFERROR(
    IF(
      INDEX(sorCol, MATCH(INDEX(valCol, MATCH('BPI+'!AP17, INIcol, 0)), bpiTeams, 0)) &lt;= 40,
      -INDEX(sorCol, MATCH(INDEX(valCol, MATCH('BPI+'!AP17, INIcol, 0)), bpiTeams, 0))/40,
      IF(
        INDEX(sorCol, MATCH(INDEX(valCol, MATCH('BPI+'!AP17, INIcol, 0)), bpiTeams, 0)) &lt;= 100,
        -1 - (INDEX(sorCol, MATCH(INDEX(valCol, MATCH('BPI+'!AP17, INIcol, 0)), bpiTeams, 0)) - 40)/60,
        -2
      )
    ),
    -2
  )
)</f>
        <v>0</v>
      </c>
      <c r="U17" s="366">
        <f>IF(
  COUNTBLANK('BPI+'!AQ17)=1,
  0,
  IFERROR(
    IF(
      INDEX(sorCol, MATCH(INDEX(valCol, MATCH('BPI+'!AQ17, INIcol, 0)), bpiTeams, 0)) &lt;= 40,
      -INDEX(sorCol, MATCH(INDEX(valCol, MATCH('BPI+'!AQ17, INIcol, 0)), bpiTeams, 0))/40,
      IF(
        INDEX(sorCol, MATCH(INDEX(valCol, MATCH('BPI+'!AQ17, INIcol, 0)), bpiTeams, 0)) &lt;= 100,
        -1 - (INDEX(sorCol, MATCH(INDEX(valCol, MATCH('BPI+'!AQ17, INIcol, 0)), bpiTeams, 0)) - 40)/60,
        -2
      )
    ),
    -2
  )
)</f>
        <v>0</v>
      </c>
      <c r="V17" s="366">
        <f>IF(
  COUNTBLANK('BPI+'!AR17)=1,
  0,
  IFERROR(
    IF(
      INDEX(sorCol, MATCH(INDEX(valCol, MATCH('BPI+'!AR17, INIcol, 0)), bpiTeams, 0)) &lt;= 40,
      -INDEX(sorCol, MATCH(INDEX(valCol, MATCH('BPI+'!AR17, INIcol, 0)), bpiTeams, 0))/40,
      IF(
        INDEX(sorCol, MATCH(INDEX(valCol, MATCH('BPI+'!AR17, INIcol, 0)), bpiTeams, 0)) &lt;= 100,
        -1 - (INDEX(sorCol, MATCH(INDEX(valCol, MATCH('BPI+'!AR17, INIcol, 0)), bpiTeams, 0)) - 40)/60,
        -2
      )
    ),
    -2
  )
)</f>
        <v>0</v>
      </c>
      <c r="W17" s="366">
        <f>IF(
  COUNTBLANK('BPI+'!AS17)=1,
  0,
  IFERROR(
    IF(
      INDEX(sorCol, MATCH(INDEX(valCol, MATCH('BPI+'!AS17, INIcol, 0)), bpiTeams, 0)) &lt;= 40,
      -INDEX(sorCol, MATCH(INDEX(valCol, MATCH('BPI+'!AS17, INIcol, 0)), bpiTeams, 0))/40,
      IF(
        INDEX(sorCol, MATCH(INDEX(valCol, MATCH('BPI+'!AS17, INIcol, 0)), bpiTeams, 0)) &lt;= 100,
        -1 - (INDEX(sorCol, MATCH(INDEX(valCol, MATCH('BPI+'!AS17, INIcol, 0)), bpiTeams, 0)) - 40)/60,
        -2
      )
    ),
    -2
  )
)</f>
        <v>0</v>
      </c>
      <c r="X17" s="366">
        <f>IF(
  COUNTBLANK('BPI+'!AT17)=1,
  0,
  IFERROR(
    IF(
      INDEX(sorCol, MATCH(INDEX(valCol, MATCH('BPI+'!AT17, INIcol, 0)), bpiTeams, 0)) &lt;= 40,
      -INDEX(sorCol, MATCH(INDEX(valCol, MATCH('BPI+'!AT17, INIcol, 0)), bpiTeams, 0))/40,
      IF(
        INDEX(sorCol, MATCH(INDEX(valCol, MATCH('BPI+'!AT17, INIcol, 0)), bpiTeams, 0)) &lt;= 100,
        -1 - (INDEX(sorCol, MATCH(INDEX(valCol, MATCH('BPI+'!AT17, INIcol, 0)), bpiTeams, 0)) - 40)/60,
        -2
      )
    ),
    -2
  )
)</f>
        <v>0</v>
      </c>
      <c r="Y17" s="366">
        <f>IF(
  COUNTBLANK('BPI+'!AU17)=1,
  0,
  IFERROR(
    IF(
      INDEX(sorCol, MATCH(INDEX(valCol, MATCH('BPI+'!AU17, INIcol, 0)), bpiTeams, 0)) &lt;= 40,
      -INDEX(sorCol, MATCH(INDEX(valCol, MATCH('BPI+'!AU17, INIcol, 0)), bpiTeams, 0))/40,
      IF(
        INDEX(sorCol, MATCH(INDEX(valCol, MATCH('BPI+'!AU17, INIcol, 0)), bpiTeams, 0)) &lt;= 100,
        -1 - (INDEX(sorCol, MATCH(INDEX(valCol, MATCH('BPI+'!AU17, INIcol, 0)), bpiTeams, 0)) - 40)/60,
        -2
      )
    ),
    -2
  )
)</f>
        <v>0</v>
      </c>
      <c r="Z17" s="366">
        <f>IF(
  COUNTBLANK('BPI+'!AV17)=1,
  0,
  IFERROR(
    IF(
      INDEX(sorCol, MATCH(INDEX(valCol, MATCH('BPI+'!AV17, INIcol, 0)), bpiTeams, 0)) &lt;= 40,
      -INDEX(sorCol, MATCH(INDEX(valCol, MATCH('BPI+'!AV17, INIcol, 0)), bpiTeams, 0))/40,
      IF(
        INDEX(sorCol, MATCH(INDEX(valCol, MATCH('BPI+'!AV17, INIcol, 0)), bpiTeams, 0)) &lt;= 100,
        -1 - (INDEX(sorCol, MATCH(INDEX(valCol, MATCH('BPI+'!AV17, INIcol, 0)), bpiTeams, 0)) - 40)/60,
        -2
      )
    ),
    -2
  )
)</f>
        <v>0</v>
      </c>
      <c r="AA17" s="358">
        <f>IFERROR(IF(COUNTBLANK('BPI+'!AX17)=1,0,IF(COUNTIF(qwqlINIcol,'BPI+'!AX17)=0,0.1,IF(INDEX(sorCol,MATCH(INDEX(valCol,MATCH('BPI+'!AW17,INIcol,0)),bpiTeams,0))&gt;=40,INDEX(sorCol,MATCH(INDEX(valCol,MATCH('BPI+'!AW17,INIcol,0)),bpiTeams,0))*-1/40+2,(INDEX(sorCol,MATCH(INDEX(valCol,MATCH('BPI+'!AW17,INIcol,0)),bpiTeams,0))*(-1)+40)/325+1))),0)</f>
        <v>1.0246153846153847</v>
      </c>
      <c r="AB17" s="358">
        <f>IFERROR(IF(COUNTBLANK('BPI+'!AY17)=1,0,IF(COUNTIF(qwqlINIcol,'BPI+'!AY17)=0,0.1,IF(INDEX(sorCol,MATCH(INDEX(valCol,MATCH('BPI+'!AX17,INIcol,0)),bpiTeams,0))&gt;=40,INDEX(sorCol,MATCH(INDEX(valCol,MATCH('BPI+'!AX17,INIcol,0)),bpiTeams,0))*-1/40+2,(INDEX(sorCol,MATCH(INDEX(valCol,MATCH('BPI+'!AX17,INIcol,0)),bpiTeams,0))*(-1)+40)/325+1))),0)</f>
        <v>1.04</v>
      </c>
      <c r="AC17" s="358">
        <f>IFERROR(IF(COUNTBLANK('BPI+'!AZ17)=1,0,IF(COUNTIF(qwqlINIcol,'BPI+'!AZ17)=0,0.1,IF(INDEX(sorCol,MATCH(INDEX(valCol,MATCH('BPI+'!AY17,INIcol,0)),bpiTeams,0))&gt;=40,INDEX(sorCol,MATCH(INDEX(valCol,MATCH('BPI+'!AY17,INIcol,0)),bpiTeams,0))*-1/40+2,(INDEX(sorCol,MATCH(INDEX(valCol,MATCH('BPI+'!AY17,INIcol,0)),bpiTeams,0))*(-1)+40)/325+1))),0)</f>
        <v>1</v>
      </c>
      <c r="AD17" s="358">
        <f>IFERROR(IF(COUNTBLANK('BPI+'!BA17)=1,0,IF(COUNTIF(qwqlINIcol,'BPI+'!BA17)=0,0.1,IF(INDEX(sorCol,MATCH(INDEX(valCol,MATCH('BPI+'!AZ17,INIcol,0)),bpiTeams,0))&gt;=40,INDEX(sorCol,MATCH(INDEX(valCol,MATCH('BPI+'!AZ17,INIcol,0)),bpiTeams,0))*-1/40+2,(INDEX(sorCol,MATCH(INDEX(valCol,MATCH('BPI+'!AZ17,INIcol,0)),bpiTeams,0))*(-1)+40)/325+1))),0)</f>
        <v>1.0123076923076924</v>
      </c>
      <c r="AE17" s="358">
        <f>IFERROR(IF(COUNTBLANK('BPI+'!BB17)=1,0,IF(COUNTIF(qwqlINIcol,'BPI+'!BB17)=0,0.1,IF(INDEX(sorCol,MATCH(INDEX(valCol,MATCH('BPI+'!BA17,INIcol,0)),bpiTeams,0))&gt;=40,INDEX(sorCol,MATCH(INDEX(valCol,MATCH('BPI+'!BA17,INIcol,0)),bpiTeams,0))*-1/40+2,(INDEX(sorCol,MATCH(INDEX(valCol,MATCH('BPI+'!BA17,INIcol,0)),bpiTeams,0))*(-1)+40)/325+1))),0)</f>
        <v>0</v>
      </c>
      <c r="AF17" s="358">
        <f>IFERROR(IF(COUNTBLANK('BPI+'!BC17)=1,0,IF(COUNTIF(qwqlINIcol,'BPI+'!BC17)=0,0.1,IF(INDEX(sorCol,MATCH(INDEX(valCol,MATCH('BPI+'!BB17,INIcol,0)),bpiTeams,0))&gt;=40,INDEX(sorCol,MATCH(INDEX(valCol,MATCH('BPI+'!BB17,INIcol,0)),bpiTeams,0))*-1/40+2,(INDEX(sorCol,MATCH(INDEX(valCol,MATCH('BPI+'!BB17,INIcol,0)),bpiTeams,0))*(-1)+40)/325+1))),0)</f>
        <v>0</v>
      </c>
      <c r="AG17" s="358">
        <f>IFERROR(IF(COUNTBLANK('BPI+'!BD17)=1,0,IF(COUNTIF(qwqlINIcol,'BPI+'!BD17)=0,0.1,IF(INDEX(sorCol,MATCH(INDEX(valCol,MATCH('BPI+'!BC17,INIcol,0)),bpiTeams,0))&gt;=40,INDEX(sorCol,MATCH(INDEX(valCol,MATCH('BPI+'!BC17,INIcol,0)),bpiTeams,0))*-1/40+2,(INDEX(sorCol,MATCH(INDEX(valCol,MATCH('BPI+'!BC17,INIcol,0)),bpiTeams,0))*(-1)+40)/325+1))),0)</f>
        <v>0</v>
      </c>
      <c r="AH17" s="358">
        <f>IFERROR(IF(COUNTBLANK('BPI+'!BE17)=1,0,IF(COUNTIF(qwqlINIcol,'BPI+'!BE17)=0,0.1,IF(INDEX(sorCol,MATCH(INDEX(valCol,MATCH('BPI+'!BD17,INIcol,0)),bpiTeams,0))&gt;=40,INDEX(sorCol,MATCH(INDEX(valCol,MATCH('BPI+'!BD17,INIcol,0)),bpiTeams,0))*-1/40+2,(INDEX(sorCol,MATCH(INDEX(valCol,MATCH('BPI+'!BD17,INIcol,0)),bpiTeams,0))*(-1)+40)/325+1))),0)</f>
        <v>0</v>
      </c>
      <c r="AI17" s="358">
        <f>IFERROR(IF(COUNTBLANK('BPI+'!BF17)=1,0,IF(COUNTIF(qwqlINIcol,'BPI+'!BF17)=0,0.1,IF(INDEX(sorCol,MATCH(INDEX(valCol,MATCH('BPI+'!BE17,INIcol,0)),bpiTeams,0))&gt;=40,INDEX(sorCol,MATCH(INDEX(valCol,MATCH('BPI+'!BE17,INIcol,0)),bpiTeams,0))*-1/40+2,(INDEX(sorCol,MATCH(INDEX(valCol,MATCH('BPI+'!BE17,INIcol,0)),bpiTeams,0))*(-1)+40)/325+1))),0)</f>
        <v>0</v>
      </c>
      <c r="AJ17" s="358">
        <f>IFERROR(IF(COUNTBLANK('BPI+'!BG17)=1,0,IF(COUNTIF(qwqlINIcol,'BPI+'!BG17)=0,0.1,IF(INDEX(sorCol,MATCH(INDEX(valCol,MATCH('BPI+'!BF17,INIcol,0)),bpiTeams,0))&gt;=40,INDEX(sorCol,MATCH(INDEX(valCol,MATCH('BPI+'!BF17,INIcol,0)),bpiTeams,0))*-1/40+2,(INDEX(sorCol,MATCH(INDEX(valCol,MATCH('BPI+'!BF17,INIcol,0)),bpiTeams,0))*(-1)+40)/325+1))),0)</f>
        <v>0</v>
      </c>
      <c r="AK17" s="358">
        <f>IFERROR(IF(COUNTBLANK('BPI+'!BH17)=1,0,IF(COUNTIF(qwqlINIcol,'BPI+'!BH17)=0,0.1,IF(INDEX(sorCol,MATCH(INDEX(valCol,MATCH('BPI+'!BG17,INIcol,0)),bpiTeams,0))&gt;=40,INDEX(sorCol,MATCH(INDEX(valCol,MATCH('BPI+'!BG17,INIcol,0)),bpiTeams,0))*-1/40+2,(INDEX(sorCol,MATCH(INDEX(valCol,MATCH('BPI+'!BG17,INIcol,0)),bpiTeams,0))*(-1)+40)/325+1))),0)</f>
        <v>0</v>
      </c>
      <c r="AL17" s="358">
        <f>IFERROR(IF(COUNTBLANK('BPI+'!BI17)=1,0,IF(COUNTIF(qwqlINIcol,'BPI+'!BI17)=0,0.1,IF(INDEX(sorCol,MATCH(INDEX(valCol,MATCH('BPI+'!BH17,INIcol,0)),bpiTeams,0))&gt;=40,INDEX(sorCol,MATCH(INDEX(valCol,MATCH('BPI+'!BH17,INIcol,0)),bpiTeams,0))*-1/40+2,(INDEX(sorCol,MATCH(INDEX(valCol,MATCH('BPI+'!BH17,INIcol,0)),bpiTeams,0))*(-1)+40)/325+1))),0)</f>
        <v>0</v>
      </c>
      <c r="AM17" s="358">
        <f>IFERROR(IF(COUNTBLANK('BPI+'!BJ17)=1,0,IF(COUNTIF(qwqlINIcol,'BPI+'!BJ17)=0,0.1,IF(INDEX(sorCol,MATCH(INDEX(valCol,MATCH('BPI+'!BI17,INIcol,0)),bpiTeams,0))&gt;=40,INDEX(sorCol,MATCH(INDEX(valCol,MATCH('BPI+'!BI17,INIcol,0)),bpiTeams,0))*-1/40+2,(INDEX(sorCol,MATCH(INDEX(valCol,MATCH('BPI+'!BI17,INIcol,0)),bpiTeams,0))*(-1)+40)/325+1))),0)</f>
        <v>0</v>
      </c>
      <c r="AN17" s="358">
        <f>IFERROR(IF(COUNTBLANK('BPI+'!BK17)=1,0,IF(COUNTIF(qwqlINIcol,'BPI+'!BK17)=0,0.1,IF(INDEX(sorCol,MATCH(INDEX(valCol,MATCH('BPI+'!BJ17,INIcol,0)),bpiTeams,0))&gt;=40,INDEX(sorCol,MATCH(INDEX(valCol,MATCH('BPI+'!BJ17,INIcol,0)),bpiTeams,0))*-1/40+2,(INDEX(sorCol,MATCH(INDEX(valCol,MATCH('BPI+'!BJ17,INIcol,0)),bpiTeams,0))*(-1)+40)/325+1))),0)</f>
        <v>0</v>
      </c>
      <c r="AO17" s="358">
        <f>IFERROR(IF(COUNTBLANK('BPI+'!BL17)=1,0,IF(COUNTIF(qwqlINIcol,'BPI+'!BL17)=0,0.1,IF(INDEX(sorCol,MATCH(INDEX(valCol,MATCH('BPI+'!BK17,INIcol,0)),bpiTeams,0))&gt;=40,INDEX(sorCol,MATCH(INDEX(valCol,MATCH('BPI+'!BK17,INIcol,0)),bpiTeams,0))*-1/40+2,(INDEX(sorCol,MATCH(INDEX(valCol,MATCH('BPI+'!BK17,INIcol,0)),bpiTeams,0))*(-1)+40)/325+1))),0)</f>
        <v>0</v>
      </c>
      <c r="AP17" s="366">
        <f>IF(COUNTBLANK('BPI+'!BL17)=1,0,IF(COUNTIF(qwqlINIcol,'BPI+'!BL17)=0,-1.5,IF(INDEX(sorCol,MATCH(INDEX(valCol,MATCH('BPI+'!BL17,INIcol,0)),bpiTeams,0))&gt;=80,-1.5,IF(INDEX(sorCol,MATCH(INDEX(valCol,MATCH('BPI+'!BL17,INIcol,0)),bpiTeams,0))&gt;=41,-1 - (INDEX(sorCol,MATCH(INDEX(valCol,MATCH('BPI+'!BL17,INIcol,0)),bpiTeams,0)) - 41) * (0.5/39),(INDEX(sorCol,MATCH(INDEX(valCol,MATCH('BPI+'!BL17,INIcol,0)),bpiTeams,0)) + 40)/325 - 2))))</f>
        <v>-1.0384615384615385</v>
      </c>
      <c r="AQ17" s="366">
        <f>IF(COUNTBLANK('BPI+'!BM17)=1,0,IF(COUNTIF(qwqlINIcol,'BPI+'!BM17)=0,-1.5,IF(INDEX(sorCol,MATCH(INDEX(valCol,MATCH('BPI+'!BM17,INIcol,0)),bpiTeams,0))&gt;=80,-1.5,IF(INDEX(sorCol,MATCH(INDEX(valCol,MATCH('BPI+'!BM17,INIcol,0)),bpiTeams,0))&gt;=41,-1 - (INDEX(sorCol,MATCH(INDEX(valCol,MATCH('BPI+'!BM17,INIcol,0)),bpiTeams,0)) - 41) * (0.5/39),(INDEX(sorCol,MATCH(INDEX(valCol,MATCH('BPI+'!BM17,INIcol,0)),bpiTeams,0)) + 40)/325 - 2))))</f>
        <v>-1.8092307692307692</v>
      </c>
      <c r="AR17" s="366">
        <f>IF(COUNTBLANK('BPI+'!BN17)=1,0,IF(COUNTIF(qwqlINIcol,'BPI+'!BN17)=0,-1.5,IF(INDEX(sorCol,MATCH(INDEX(valCol,MATCH('BPI+'!BN17,INIcol,0)),bpiTeams,0))&gt;=80,-1.5,IF(INDEX(sorCol,MATCH(INDEX(valCol,MATCH('BPI+'!BN17,INIcol,0)),bpiTeams,0))&gt;=41,-1 - (INDEX(sorCol,MATCH(INDEX(valCol,MATCH('BPI+'!BN17,INIcol,0)),bpiTeams,0)) - 41) * (0.5/39),(INDEX(sorCol,MATCH(INDEX(valCol,MATCH('BPI+'!BN17,INIcol,0)),bpiTeams,0)) + 40)/325 - 2))))</f>
        <v>-1.7815384615384615</v>
      </c>
      <c r="AS17" s="366">
        <f>IF(COUNTBLANK('BPI+'!BO17)=1,0,IF(COUNTIF(qwqlINIcol,'BPI+'!BO17)=0,-1.5,IF(INDEX(sorCol,MATCH(INDEX(valCol,MATCH('BPI+'!BO17,INIcol,0)),bpiTeams,0))&gt;=80,-1.5,IF(INDEX(sorCol,MATCH(INDEX(valCol,MATCH('BPI+'!BO17,INIcol,0)),bpiTeams,0))&gt;=41,-1 - (INDEX(sorCol,MATCH(INDEX(valCol,MATCH('BPI+'!BO17,INIcol,0)),bpiTeams,0)) - 41) * (0.5/39),(INDEX(sorCol,MATCH(INDEX(valCol,MATCH('BPI+'!BO17,INIcol,0)),bpiTeams,0)) + 40)/325 - 2))))</f>
        <v>0</v>
      </c>
      <c r="AT17" s="366">
        <f>IF(COUNTBLANK('BPI+'!BP17)=1,0,IF(COUNTIF(qwqlINIcol,'BPI+'!BP17)=0,-1.5,IF(INDEX(sorCol,MATCH(INDEX(valCol,MATCH('BPI+'!BP17,INIcol,0)),bpiTeams,0))&gt;=80,-1.5,IF(INDEX(sorCol,MATCH(INDEX(valCol,MATCH('BPI+'!BP17,INIcol,0)),bpiTeams,0))&gt;=41,-1 - (INDEX(sorCol,MATCH(INDEX(valCol,MATCH('BPI+'!BP17,INIcol,0)),bpiTeams,0)) - 41) * (0.5/39),(INDEX(sorCol,MATCH(INDEX(valCol,MATCH('BPI+'!BP17,INIcol,0)),bpiTeams,0)) + 40)/325 - 2))))</f>
        <v>0</v>
      </c>
      <c r="AU17" s="366">
        <f>IF(COUNTBLANK('BPI+'!BQ17)=1,0,IF(COUNTIF(qwqlINIcol,'BPI+'!BQ17)=0,-1.5,IF(INDEX(sorCol,MATCH(INDEX(valCol,MATCH('BPI+'!BQ17,INIcol,0)),bpiTeams,0))&gt;=80,-1.5,IF(INDEX(sorCol,MATCH(INDEX(valCol,MATCH('BPI+'!BQ17,INIcol,0)),bpiTeams,0))&gt;=41,-1 - (INDEX(sorCol,MATCH(INDEX(valCol,MATCH('BPI+'!BQ17,INIcol,0)),bpiTeams,0)) - 41) * (0.5/39),(INDEX(sorCol,MATCH(INDEX(valCol,MATCH('BPI+'!BQ17,INIcol,0)),bpiTeams,0)) + 40)/325 - 2))))</f>
        <v>0</v>
      </c>
      <c r="AV17" s="366">
        <f>IF(COUNTBLANK('BPI+'!BR17)=1,0,IF(COUNTIF(qwqlINIcol,'BPI+'!BR17)=0,-1.5,IF(INDEX(sorCol,MATCH(INDEX(valCol,MATCH('BPI+'!BR17,INIcol,0)),bpiTeams,0))&gt;=80,-1.5,IF(INDEX(sorCol,MATCH(INDEX(valCol,MATCH('BPI+'!BR17,INIcol,0)),bpiTeams,0))&gt;=41,-1 - (INDEX(sorCol,MATCH(INDEX(valCol,MATCH('BPI+'!BR17,INIcol,0)),bpiTeams,0)) - 41) * (0.5/39),(INDEX(sorCol,MATCH(INDEX(valCol,MATCH('BPI+'!BR17,INIcol,0)),bpiTeams,0)) + 40)/325 - 2))))</f>
        <v>0</v>
      </c>
      <c r="AW17" s="366">
        <f>IF(COUNTBLANK('BPI+'!BS17)=1,0,IF(COUNTIF(qwqlINIcol,'BPI+'!BS17)=0,-1.5,IF(INDEX(sorCol,MATCH(INDEX(valCol,MATCH('BPI+'!BS17,INIcol,0)),bpiTeams,0))&gt;=80,-1.5,IF(INDEX(sorCol,MATCH(INDEX(valCol,MATCH('BPI+'!BS17,INIcol,0)),bpiTeams,0))&gt;=41,-1 - (INDEX(sorCol,MATCH(INDEX(valCol,MATCH('BPI+'!BS17,INIcol,0)),bpiTeams,0)) - 41) * (0.5/39),(INDEX(sorCol,MATCH(INDEX(valCol,MATCH('BPI+'!BS17,INIcol,0)),bpiTeams,0)) + 40)/325 - 2))))</f>
        <v>0</v>
      </c>
      <c r="AX17" s="366">
        <f>IF(COUNTBLANK('BPI+'!BT17)=1,0,IF(COUNTIF(qwqlINIcol,'BPI+'!BT17)=0,-1.5,IF(INDEX(sorCol,MATCH(INDEX(valCol,MATCH('BPI+'!BT17,INIcol,0)),bpiTeams,0))&gt;=80,-1.5,IF(INDEX(sorCol,MATCH(INDEX(valCol,MATCH('BPI+'!BT17,INIcol,0)),bpiTeams,0))&gt;=41,-1 - (INDEX(sorCol,MATCH(INDEX(valCol,MATCH('BPI+'!BT17,INIcol,0)),bpiTeams,0)) - 41) * (0.5/39),(INDEX(sorCol,MATCH(INDEX(valCol,MATCH('BPI+'!BT17,INIcol,0)),bpiTeams,0)) + 40)/325 - 2))))</f>
        <v>0</v>
      </c>
      <c r="AY17" s="366">
        <f>IF(COUNTBLANK('BPI+'!BU17)=1,0,IF(COUNTIF(qwqlINIcol,'BPI+'!BU17)=0,-1.5,IF(INDEX(sorCol,MATCH(INDEX(valCol,MATCH('BPI+'!BU17,INIcol,0)),bpiTeams,0))&gt;=80,-1.5,IF(INDEX(sorCol,MATCH(INDEX(valCol,MATCH('BPI+'!BU17,INIcol,0)),bpiTeams,0))&gt;=41,-1 - (INDEX(sorCol,MATCH(INDEX(valCol,MATCH('BPI+'!BU17,INIcol,0)),bpiTeams,0)) - 41) * (0.5/39),(INDEX(sorCol,MATCH(INDEX(valCol,MATCH('BPI+'!BU17,INIcol,0)),bpiTeams,0)) + 40)/325 - 2))))</f>
        <v>0</v>
      </c>
      <c r="AZ17" s="366">
        <f>IF(COUNTBLANK('BPI+'!BV17)=1,0,IF(COUNTIF(qwqlINIcol,'BPI+'!BV17)=0,-1.5,IF(INDEX(sorCol,MATCH(INDEX(valCol,MATCH('BPI+'!BV17,INIcol,0)),bpiTeams,0))&gt;=80,-1.5,IF(INDEX(sorCol,MATCH(INDEX(valCol,MATCH('BPI+'!BV17,INIcol,0)),bpiTeams,0))&gt;=41,-1 - (INDEX(sorCol,MATCH(INDEX(valCol,MATCH('BPI+'!BV17,INIcol,0)),bpiTeams,0)) - 41) * (0.5/39),(INDEX(sorCol,MATCH(INDEX(valCol,MATCH('BPI+'!BV17,INIcol,0)),bpiTeams,0)) + 40)/325 - 2))))</f>
        <v>0</v>
      </c>
      <c r="BA17" s="366">
        <f>IF(COUNTBLANK('BPI+'!BW17)=1,0,IF(COUNTIF(qwqlINIcol,'BPI+'!BW17)=0,-1.5,IF(INDEX(sorCol,MATCH(INDEX(valCol,MATCH('BPI+'!BW17,INIcol,0)),bpiTeams,0))&gt;=80,-1.5,IF(INDEX(sorCol,MATCH(INDEX(valCol,MATCH('BPI+'!BW17,INIcol,0)),bpiTeams,0))&gt;=41,-1 - (INDEX(sorCol,MATCH(INDEX(valCol,MATCH('BPI+'!BW17,INIcol,0)),bpiTeams,0)) - 41) * (0.5/39),(INDEX(sorCol,MATCH(INDEX(valCol,MATCH('BPI+'!BW17,INIcol,0)),bpiTeams,0)) + 40)/325 - 2))))</f>
        <v>0</v>
      </c>
      <c r="BB17" s="366">
        <f>IF(COUNTBLANK('BPI+'!BX17)=1,0,IF(COUNTIF(qwqlINIcol,'BPI+'!BX17)=0,-1.5,IF(INDEX(sorCol,MATCH(INDEX(valCol,MATCH('BPI+'!BX17,INIcol,0)),bpiTeams,0))&gt;=80,-1.5,IF(INDEX(sorCol,MATCH(INDEX(valCol,MATCH('BPI+'!BX17,INIcol,0)),bpiTeams,0))&gt;=41,-1 - (INDEX(sorCol,MATCH(INDEX(valCol,MATCH('BPI+'!BX17,INIcol,0)),bpiTeams,0)) - 41) * (0.5/39),(INDEX(sorCol,MATCH(INDEX(valCol,MATCH('BPI+'!BX17,INIcol,0)),bpiTeams,0)) + 40)/325 - 2))))</f>
        <v>0</v>
      </c>
      <c r="BC17" s="374">
        <f>IF(COUNTBLANK('BPI+'!BY17)=0,-1.6,0)</f>
        <v>-1.6</v>
      </c>
      <c r="BD17" s="374">
        <f>IF(COUNTBLANK('BPI+'!BZ17)=0,-1.6,0)</f>
        <v>0</v>
      </c>
      <c r="BE17" s="374">
        <f>IF(COUNTBLANK('BPI+'!CA17)=0,-1.6,0)</f>
        <v>0</v>
      </c>
      <c r="BF17" s="374">
        <f>IF(COUNTBLANK('BPI+'!CB17)=0,-1.6,0)</f>
        <v>0</v>
      </c>
      <c r="BG17" s="374">
        <f>IF(COUNTBLANK('BPI+'!CC17)=0,-1.6,0)</f>
        <v>0</v>
      </c>
      <c r="BH17" s="374">
        <f>IF(COUNTBLANK('BPI+'!CD17)=0,-1.6,0)</f>
        <v>0</v>
      </c>
      <c r="BI17" s="374">
        <f>IF(COUNTBLANK('BPI+'!CE17)=0,-1.6,0)</f>
        <v>0</v>
      </c>
      <c r="BJ17" s="374">
        <f>IF(COUNTBLANK('BPI+'!CF17)=0,-1.6,0)</f>
        <v>0</v>
      </c>
      <c r="BK17" s="374">
        <f>IF(COUNTBLANK('BPI+'!CG17)=0,-1.6,0)</f>
        <v>0</v>
      </c>
      <c r="BL17" s="374">
        <f>IF(COUNTBLANK('BPI+'!CH17)=0,-1.6,0)</f>
        <v>0</v>
      </c>
      <c r="BM17" s="374">
        <f>IF(COUNTBLANK('BPI+'!CI17)=0,-1.6,0)</f>
        <v>0</v>
      </c>
      <c r="BN17" s="374">
        <f>IF(COUNTBLANK('BPI+'!CJ17)=0,-1.6,0)</f>
        <v>0</v>
      </c>
      <c r="BO17" s="374">
        <f>IF(COUNTBLANK('BPI+'!CK17)=0,-1.6,0)</f>
        <v>0</v>
      </c>
      <c r="BP17" s="374">
        <f>IF(COUNTBLANK('BPI+'!CL17)=0,-1.6,0)</f>
        <v>0</v>
      </c>
      <c r="BQ17" s="374">
        <f>IF(COUNTBLANK('BPI+'!CM17)=0,-1.6,0)</f>
        <v>0</v>
      </c>
      <c r="BR17" s="374">
        <f>IF(COUNTBLANK('BPI+'!CN17)=0,-1.6,0)</f>
        <v>0</v>
      </c>
      <c r="BS17" s="374">
        <f>IF(COUNTBLANK('BPI+'!CO17)=0,-1.6,0)</f>
        <v>0</v>
      </c>
      <c r="BT17">
        <f t="shared" si="4"/>
        <v>3.3226923076923067</v>
      </c>
    </row>
    <row r="18" spans="1:72" x14ac:dyDescent="0.3">
      <c r="A18" t="str">
        <f t="shared" si="0"/>
        <v>St. John's</v>
      </c>
      <c r="B18" t="str">
        <f t="shared" si="3"/>
        <v>SJU</v>
      </c>
      <c r="C18" s="358">
        <f>IF(
  COUNTBLANK('BPI+'!Y18)=1,
  0,
  IFERROR(
    IF(
      INDEX(sorCol,MATCH(INDEX(valCol,MATCH('BPI+'!Y18,INIcol,0)),bpiTeams,0))&lt;=40,
      2-INDEX(sorCol,MATCH(INDEX(valCol,MATCH('BPI+'!Y18,INIcol,0)),bpiTeams,0))/40,
      IF(
        INDEX(sorCol,MATCH(INDEX(valCol,MATCH('BPI+'!Y18,INIcol,0)),bpiTeams,0))&lt;=100,
        1-0.9*(INDEX(sorCol,MATCH(INDEX(valCol,MATCH('BPI+'!Y18,INIcol,0)),bpiTeams,0))-40)/60,
        0.1
      )
    ),
    0.1
  )
)</f>
        <v>1.9</v>
      </c>
      <c r="D18" s="358">
        <f>IF(
  COUNTBLANK('BPI+'!Z18)=1,
  0,
  IFERROR(
    IF(
      INDEX(sorCol,MATCH(INDEX(valCol,MATCH('BPI+'!Z18,INIcol,0)),bpiTeams,0))&lt;=40,
      2-INDEX(sorCol,MATCH(INDEX(valCol,MATCH('BPI+'!Z18,INIcol,0)),bpiTeams,0))/40,
      IF(
        INDEX(sorCol,MATCH(INDEX(valCol,MATCH('BPI+'!Z18,INIcol,0)),bpiTeams,0))&lt;=100,
        1-0.9*(INDEX(sorCol,MATCH(INDEX(valCol,MATCH('BPI+'!Z18,INIcol,0)),bpiTeams,0))-40)/60,
        0.1
      )
    ),
    0.1
  )
)</f>
        <v>1.9</v>
      </c>
      <c r="E18" s="358">
        <f>IF(
  COUNTBLANK('BPI+'!AA18)=1,
  0,
  IFERROR(
    IF(
      INDEX(sorCol,MATCH(INDEX(valCol,MATCH('BPI+'!AA18,INIcol,0)),bpiTeams,0))&lt;=40,
      2-INDEX(sorCol,MATCH(INDEX(valCol,MATCH('BPI+'!AA18,INIcol,0)),bpiTeams,0))/40,
      IF(
        INDEX(sorCol,MATCH(INDEX(valCol,MATCH('BPI+'!AA18,INIcol,0)),bpiTeams,0))&lt;=100,
        1-0.9*(INDEX(sorCol,MATCH(INDEX(valCol,MATCH('BPI+'!AA18,INIcol,0)),bpiTeams,0))-40)/60,
        0.1
      )
    ),
    0.1
  )
)</f>
        <v>0</v>
      </c>
      <c r="F18" s="358">
        <f>IF(
  COUNTBLANK('BPI+'!AB18)=1,
  0,
  IFERROR(
    IF(
      INDEX(sorCol,MATCH(INDEX(valCol,MATCH('BPI+'!AB18,INIcol,0)),bpiTeams,0))&lt;=40,
      2-INDEX(sorCol,MATCH(INDEX(valCol,MATCH('BPI+'!AB18,INIcol,0)),bpiTeams,0))/40,
      IF(
        INDEX(sorCol,MATCH(INDEX(valCol,MATCH('BPI+'!AB18,INIcol,0)),bpiTeams,0))&lt;=100,
        1-0.9*(INDEX(sorCol,MATCH(INDEX(valCol,MATCH('BPI+'!AB18,INIcol,0)),bpiTeams,0))-40)/60,
        0.1
      )
    ),
    0.1
  )
)</f>
        <v>0</v>
      </c>
      <c r="G18" s="358">
        <f>IF(
  COUNTBLANK('BPI+'!AC18)=1,
  0,
  IFERROR(
    IF(
      INDEX(sorCol,MATCH(INDEX(valCol,MATCH('BPI+'!AC18,INIcol,0)),bpiTeams,0))&lt;=40,
      2-INDEX(sorCol,MATCH(INDEX(valCol,MATCH('BPI+'!AC18,INIcol,0)),bpiTeams,0))/40,
      IF(
        INDEX(sorCol,MATCH(INDEX(valCol,MATCH('BPI+'!AC18,INIcol,0)),bpiTeams,0))&lt;=100,
        1-0.9*(INDEX(sorCol,MATCH(INDEX(valCol,MATCH('BPI+'!AC18,INIcol,0)),bpiTeams,0))-40)/60,
        0.1
      )
    ),
    0.1
  )
)</f>
        <v>0</v>
      </c>
      <c r="H18" s="358">
        <f>IF(
  COUNTBLANK('BPI+'!AD18)=1,
  0,
  IFERROR(
    IF(
      INDEX(sorCol,MATCH(INDEX(valCol,MATCH('BPI+'!AD18,INIcol,0)),bpiTeams,0))&lt;=40,
      2-INDEX(sorCol,MATCH(INDEX(valCol,MATCH('BPI+'!AD18,INIcol,0)),bpiTeams,0))/40,
      IF(
        INDEX(sorCol,MATCH(INDEX(valCol,MATCH('BPI+'!AD18,INIcol,0)),bpiTeams,0))&lt;=100,
        1-0.9*(INDEX(sorCol,MATCH(INDEX(valCol,MATCH('BPI+'!AD18,INIcol,0)),bpiTeams,0))-40)/60,
        0.1
      )
    ),
    0.1
  )
)</f>
        <v>0</v>
      </c>
      <c r="I18" s="358">
        <f>IF(
  COUNTBLANK('BPI+'!AE18)=1,
  0,
  IFERROR(
    IF(
      INDEX(sorCol,MATCH(INDEX(valCol,MATCH('BPI+'!AE18,INIcol,0)),bpiTeams,0))&lt;=40,
      2-INDEX(sorCol,MATCH(INDEX(valCol,MATCH('BPI+'!AE18,INIcol,0)),bpiTeams,0))/40,
      IF(
        INDEX(sorCol,MATCH(INDEX(valCol,MATCH('BPI+'!AE18,INIcol,0)),bpiTeams,0))&lt;=100,
        1-0.9*(INDEX(sorCol,MATCH(INDEX(valCol,MATCH('BPI+'!AE18,INIcol,0)),bpiTeams,0))-40)/60,
        0.1
      )
    ),
    0.1
  )
)</f>
        <v>0</v>
      </c>
      <c r="J18" s="358">
        <f>IF(
  COUNTBLANK('BPI+'!AF18)=1,
  0,
  IFERROR(
    IF(
      INDEX(sorCol,MATCH(INDEX(valCol,MATCH('BPI+'!AF18,INIcol,0)),bpiTeams,0))&lt;=40,
      2-INDEX(sorCol,MATCH(INDEX(valCol,MATCH('BPI+'!AF18,INIcol,0)),bpiTeams,0))/40,
      IF(
        INDEX(sorCol,MATCH(INDEX(valCol,MATCH('BPI+'!AF18,INIcol,0)),bpiTeams,0))&lt;=100,
        1-0.9*(INDEX(sorCol,MATCH(INDEX(valCol,MATCH('BPI+'!AF18,INIcol,0)),bpiTeams,0))-40)/60,
        0.1
      )
    ),
    0.1
  )
)</f>
        <v>0</v>
      </c>
      <c r="K18" s="358">
        <f>IF(
  COUNTBLANK('BPI+'!AG18)=1,
  0,
  IFERROR(
    IF(
      INDEX(sorCol,MATCH(INDEX(valCol,MATCH('BPI+'!AG18,INIcol,0)),bpiTeams,0))&lt;=40,
      2-INDEX(sorCol,MATCH(INDEX(valCol,MATCH('BPI+'!AG18,INIcol,0)),bpiTeams,0))/40,
      IF(
        INDEX(sorCol,MATCH(INDEX(valCol,MATCH('BPI+'!AG18,INIcol,0)),bpiTeams,0))&lt;=100,
        1-0.9*(INDEX(sorCol,MATCH(INDEX(valCol,MATCH('BPI+'!AG18,INIcol,0)),bpiTeams,0))-40)/60,
        0.1
      )
    ),
    0.1
  )
)</f>
        <v>0</v>
      </c>
      <c r="L18" s="358">
        <f>IF(
  COUNTBLANK('BPI+'!AH18)=1,
  0,
  IFERROR(
    IF(
      INDEX(sorCol,MATCH(INDEX(valCol,MATCH('BPI+'!AH18,INIcol,0)),bpiTeams,0))&lt;=40,
      2-INDEX(sorCol,MATCH(INDEX(valCol,MATCH('BPI+'!AH18,INIcol,0)),bpiTeams,0))/40,
      IF(
        INDEX(sorCol,MATCH(INDEX(valCol,MATCH('BPI+'!AH18,INIcol,0)),bpiTeams,0))&lt;=100,
        1-0.9*(INDEX(sorCol,MATCH(INDEX(valCol,MATCH('BPI+'!AH18,INIcol,0)),bpiTeams,0))-40)/60,
        0.1
      )
    ),
    0.1
  )
)</f>
        <v>0</v>
      </c>
      <c r="M18" s="358">
        <f>IF(
  COUNTBLANK('BPI+'!AI18)=1,
  0,
  IFERROR(
    IF(
      INDEX(sorCol,MATCH(INDEX(valCol,MATCH('BPI+'!AI18,INIcol,0)),bpiTeams,0))&lt;=40,
      2-INDEX(sorCol,MATCH(INDEX(valCol,MATCH('BPI+'!AI18,INIcol,0)),bpiTeams,0))/40,
      IF(
        INDEX(sorCol,MATCH(INDEX(valCol,MATCH('BPI+'!AI18,INIcol,0)),bpiTeams,0))&lt;=100,
        1-0.9*(INDEX(sorCol,MATCH(INDEX(valCol,MATCH('BPI+'!AI18,INIcol,0)),bpiTeams,0))-40)/60,
        0.1
      )
    ),
    0.1
  )
)</f>
        <v>0</v>
      </c>
      <c r="N18" s="358">
        <f>IF(
  COUNTBLANK('BPI+'!AJ18)=1,
  0,
  IFERROR(
    IF(
      INDEX(sorCol,MATCH(INDEX(valCol,MATCH('BPI+'!AJ18,INIcol,0)),bpiTeams,0))&lt;=40,
      2-INDEX(sorCol,MATCH(INDEX(valCol,MATCH('BPI+'!AJ18,INIcol,0)),bpiTeams,0))/40,
      IF(
        INDEX(sorCol,MATCH(INDEX(valCol,MATCH('BPI+'!AJ18,INIcol,0)),bpiTeams,0))&lt;=100,
        1-0.9*(INDEX(sorCol,MATCH(INDEX(valCol,MATCH('BPI+'!AJ18,INIcol,0)),bpiTeams,0))-40)/60,
        0.1
      )
    ),
    0.1
  )
)</f>
        <v>0</v>
      </c>
      <c r="O18" s="366">
        <f>IF(
  COUNTBLANK('BPI+'!AK18)=1,
  0,
  IFERROR(
    IF(
      INDEX(sorCol, MATCH(INDEX(valCol, MATCH('BPI+'!AK18, INIcol, 0)), bpiTeams, 0)) &lt;= 40,
      -INDEX(sorCol, MATCH(INDEX(valCol, MATCH('BPI+'!AK18, INIcol, 0)), bpiTeams, 0))/40,
      IF(
        INDEX(sorCol, MATCH(INDEX(valCol, MATCH('BPI+'!AK18, INIcol, 0)), bpiTeams, 0)) &lt;= 100,
        -1 - (INDEX(sorCol, MATCH(INDEX(valCol, MATCH('BPI+'!AK18, INIcol, 0)), bpiTeams, 0)) - 40)/60,
        -2
      )
    ),
    -2
  )
)</f>
        <v>-0.375</v>
      </c>
      <c r="P18" s="366">
        <f>IF(
  COUNTBLANK('BPI+'!AL18)=1,
  0,
  IFERROR(
    IF(
      INDEX(sorCol, MATCH(INDEX(valCol, MATCH('BPI+'!AL18, INIcol, 0)), bpiTeams, 0)) &lt;= 40,
      -INDEX(sorCol, MATCH(INDEX(valCol, MATCH('BPI+'!AL18, INIcol, 0)), bpiTeams, 0))/40,
      IF(
        INDEX(sorCol, MATCH(INDEX(valCol, MATCH('BPI+'!AL18, INIcol, 0)), bpiTeams, 0)) &lt;= 100,
        -1 - (INDEX(sorCol, MATCH(INDEX(valCol, MATCH('BPI+'!AL18, INIcol, 0)), bpiTeams, 0)) - 40)/60,
        -2
      )
    ),
    -2
  )
)</f>
        <v>-0.35</v>
      </c>
      <c r="Q18" s="366">
        <f>IF(
  COUNTBLANK('BPI+'!AM18)=1,
  0,
  IFERROR(
    IF(
      INDEX(sorCol, MATCH(INDEX(valCol, MATCH('BPI+'!AM18, INIcol, 0)), bpiTeams, 0)) &lt;= 40,
      -INDEX(sorCol, MATCH(INDEX(valCol, MATCH('BPI+'!AM18, INIcol, 0)), bpiTeams, 0))/40,
      IF(
        INDEX(sorCol, MATCH(INDEX(valCol, MATCH('BPI+'!AM18, INIcol, 0)), bpiTeams, 0)) &lt;= 100,
        -1 - (INDEX(sorCol, MATCH(INDEX(valCol, MATCH('BPI+'!AM18, INIcol, 0)), bpiTeams, 0)) - 40)/60,
        -2
      )
    ),
    -2
  )
)</f>
        <v>-1.05</v>
      </c>
      <c r="R18" s="366">
        <f>IF(
  COUNTBLANK('BPI+'!AN18)=1,
  0,
  IFERROR(
    IF(
      INDEX(sorCol, MATCH(INDEX(valCol, MATCH('BPI+'!AN18, INIcol, 0)), bpiTeams, 0)) &lt;= 40,
      -INDEX(sorCol, MATCH(INDEX(valCol, MATCH('BPI+'!AN18, INIcol, 0)), bpiTeams, 0))/40,
      IF(
        INDEX(sorCol, MATCH(INDEX(valCol, MATCH('BPI+'!AN18, INIcol, 0)), bpiTeams, 0)) &lt;= 100,
        -1 - (INDEX(sorCol, MATCH(INDEX(valCol, MATCH('BPI+'!AN18, INIcol, 0)), bpiTeams, 0)) - 40)/60,
        -2
      )
    ),
    -2
  )
)</f>
        <v>-0.1</v>
      </c>
      <c r="S18" s="366">
        <f>IF(
  COUNTBLANK('BPI+'!AO18)=1,
  0,
  IFERROR(
    IF(
      INDEX(sorCol, MATCH(INDEX(valCol, MATCH('BPI+'!AO18, INIcol, 0)), bpiTeams, 0)) &lt;= 40,
      -INDEX(sorCol, MATCH(INDEX(valCol, MATCH('BPI+'!AO18, INIcol, 0)), bpiTeams, 0))/40,
      IF(
        INDEX(sorCol, MATCH(INDEX(valCol, MATCH('BPI+'!AO18, INIcol, 0)), bpiTeams, 0)) &lt;= 100,
        -1 - (INDEX(sorCol, MATCH(INDEX(valCol, MATCH('BPI+'!AO18, INIcol, 0)), bpiTeams, 0)) - 40)/60,
        -2
      )
    ),
    -2
  )
)</f>
        <v>0</v>
      </c>
      <c r="T18" s="366">
        <f>IF(
  COUNTBLANK('BPI+'!AP18)=1,
  0,
  IFERROR(
    IF(
      INDEX(sorCol, MATCH(INDEX(valCol, MATCH('BPI+'!AP18, INIcol, 0)), bpiTeams, 0)) &lt;= 40,
      -INDEX(sorCol, MATCH(INDEX(valCol, MATCH('BPI+'!AP18, INIcol, 0)), bpiTeams, 0))/40,
      IF(
        INDEX(sorCol, MATCH(INDEX(valCol, MATCH('BPI+'!AP18, INIcol, 0)), bpiTeams, 0)) &lt;= 100,
        -1 - (INDEX(sorCol, MATCH(INDEX(valCol, MATCH('BPI+'!AP18, INIcol, 0)), bpiTeams, 0)) - 40)/60,
        -2
      )
    ),
    -2
  )
)</f>
        <v>0</v>
      </c>
      <c r="U18" s="366">
        <f>IF(
  COUNTBLANK('BPI+'!AQ18)=1,
  0,
  IFERROR(
    IF(
      INDEX(sorCol, MATCH(INDEX(valCol, MATCH('BPI+'!AQ18, INIcol, 0)), bpiTeams, 0)) &lt;= 40,
      -INDEX(sorCol, MATCH(INDEX(valCol, MATCH('BPI+'!AQ18, INIcol, 0)), bpiTeams, 0))/40,
      IF(
        INDEX(sorCol, MATCH(INDEX(valCol, MATCH('BPI+'!AQ18, INIcol, 0)), bpiTeams, 0)) &lt;= 100,
        -1 - (INDEX(sorCol, MATCH(INDEX(valCol, MATCH('BPI+'!AQ18, INIcol, 0)), bpiTeams, 0)) - 40)/60,
        -2
      )
    ),
    -2
  )
)</f>
        <v>0</v>
      </c>
      <c r="V18" s="366">
        <f>IF(
  COUNTBLANK('BPI+'!AR18)=1,
  0,
  IFERROR(
    IF(
      INDEX(sorCol, MATCH(INDEX(valCol, MATCH('BPI+'!AR18, INIcol, 0)), bpiTeams, 0)) &lt;= 40,
      -INDEX(sorCol, MATCH(INDEX(valCol, MATCH('BPI+'!AR18, INIcol, 0)), bpiTeams, 0))/40,
      IF(
        INDEX(sorCol, MATCH(INDEX(valCol, MATCH('BPI+'!AR18, INIcol, 0)), bpiTeams, 0)) &lt;= 100,
        -1 - (INDEX(sorCol, MATCH(INDEX(valCol, MATCH('BPI+'!AR18, INIcol, 0)), bpiTeams, 0)) - 40)/60,
        -2
      )
    ),
    -2
  )
)</f>
        <v>0</v>
      </c>
      <c r="W18" s="366">
        <f>IF(
  COUNTBLANK('BPI+'!AS18)=1,
  0,
  IFERROR(
    IF(
      INDEX(sorCol, MATCH(INDEX(valCol, MATCH('BPI+'!AS18, INIcol, 0)), bpiTeams, 0)) &lt;= 40,
      -INDEX(sorCol, MATCH(INDEX(valCol, MATCH('BPI+'!AS18, INIcol, 0)), bpiTeams, 0))/40,
      IF(
        INDEX(sorCol, MATCH(INDEX(valCol, MATCH('BPI+'!AS18, INIcol, 0)), bpiTeams, 0)) &lt;= 100,
        -1 - (INDEX(sorCol, MATCH(INDEX(valCol, MATCH('BPI+'!AS18, INIcol, 0)), bpiTeams, 0)) - 40)/60,
        -2
      )
    ),
    -2
  )
)</f>
        <v>0</v>
      </c>
      <c r="X18" s="366">
        <f>IF(
  COUNTBLANK('BPI+'!AT18)=1,
  0,
  IFERROR(
    IF(
      INDEX(sorCol, MATCH(INDEX(valCol, MATCH('BPI+'!AT18, INIcol, 0)), bpiTeams, 0)) &lt;= 40,
      -INDEX(sorCol, MATCH(INDEX(valCol, MATCH('BPI+'!AT18, INIcol, 0)), bpiTeams, 0))/40,
      IF(
        INDEX(sorCol, MATCH(INDEX(valCol, MATCH('BPI+'!AT18, INIcol, 0)), bpiTeams, 0)) &lt;= 100,
        -1 - (INDEX(sorCol, MATCH(INDEX(valCol, MATCH('BPI+'!AT18, INIcol, 0)), bpiTeams, 0)) - 40)/60,
        -2
      )
    ),
    -2
  )
)</f>
        <v>0</v>
      </c>
      <c r="Y18" s="366">
        <f>IF(
  COUNTBLANK('BPI+'!AU18)=1,
  0,
  IFERROR(
    IF(
      INDEX(sorCol, MATCH(INDEX(valCol, MATCH('BPI+'!AU18, INIcol, 0)), bpiTeams, 0)) &lt;= 40,
      -INDEX(sorCol, MATCH(INDEX(valCol, MATCH('BPI+'!AU18, INIcol, 0)), bpiTeams, 0))/40,
      IF(
        INDEX(sorCol, MATCH(INDEX(valCol, MATCH('BPI+'!AU18, INIcol, 0)), bpiTeams, 0)) &lt;= 100,
        -1 - (INDEX(sorCol, MATCH(INDEX(valCol, MATCH('BPI+'!AU18, INIcol, 0)), bpiTeams, 0)) - 40)/60,
        -2
      )
    ),
    -2
  )
)</f>
        <v>0</v>
      </c>
      <c r="Z18" s="366">
        <f>IF(
  COUNTBLANK('BPI+'!AV18)=1,
  0,
  IFERROR(
    IF(
      INDEX(sorCol, MATCH(INDEX(valCol, MATCH('BPI+'!AV18, INIcol, 0)), bpiTeams, 0)) &lt;= 40,
      -INDEX(sorCol, MATCH(INDEX(valCol, MATCH('BPI+'!AV18, INIcol, 0)), bpiTeams, 0))/40,
      IF(
        INDEX(sorCol, MATCH(INDEX(valCol, MATCH('BPI+'!AV18, INIcol, 0)), bpiTeams, 0)) &lt;= 100,
        -1 - (INDEX(sorCol, MATCH(INDEX(valCol, MATCH('BPI+'!AV18, INIcol, 0)), bpiTeams, 0)) - 40)/60,
        -2
      )
    ),
    -2
  )
)</f>
        <v>0</v>
      </c>
      <c r="AA18" s="358">
        <f>IFERROR(IF(COUNTBLANK('BPI+'!AX18)=1,0,IF(COUNTIF(qwqlINIcol,'BPI+'!AX18)=0,0.1,IF(INDEX(sorCol,MATCH(INDEX(valCol,MATCH('BPI+'!AW18,INIcol,0)),bpiTeams,0))&gt;=40,INDEX(sorCol,MATCH(INDEX(valCol,MATCH('BPI+'!AW18,INIcol,0)),bpiTeams,0))*-1/40+2,(INDEX(sorCol,MATCH(INDEX(valCol,MATCH('BPI+'!AW18,INIcol,0)),bpiTeams,0))*(-1)+40)/325+1))),0)</f>
        <v>0.8</v>
      </c>
      <c r="AB18" s="358">
        <f>IFERROR(IF(COUNTBLANK('BPI+'!AY18)=1,0,IF(COUNTIF(qwqlINIcol,'BPI+'!AY18)=0,0.1,IF(INDEX(sorCol,MATCH(INDEX(valCol,MATCH('BPI+'!AX18,INIcol,0)),bpiTeams,0))&gt;=40,INDEX(sorCol,MATCH(INDEX(valCol,MATCH('BPI+'!AX18,INIcol,0)),bpiTeams,0))*-1/40+2,(INDEX(sorCol,MATCH(INDEX(valCol,MATCH('BPI+'!AX18,INIcol,0)),bpiTeams,0))*(-1)+40)/325+1))),0)</f>
        <v>1.0523076923076924</v>
      </c>
      <c r="AC18" s="358">
        <f>IFERROR(IF(COUNTBLANK('BPI+'!AZ18)=1,0,IF(COUNTIF(qwqlINIcol,'BPI+'!AZ18)=0,0.1,IF(INDEX(sorCol,MATCH(INDEX(valCol,MATCH('BPI+'!AY18,INIcol,0)),bpiTeams,0))&gt;=40,INDEX(sorCol,MATCH(INDEX(valCol,MATCH('BPI+'!AY18,INIcol,0)),bpiTeams,0))*-1/40+2,(INDEX(sorCol,MATCH(INDEX(valCol,MATCH('BPI+'!AY18,INIcol,0)),bpiTeams,0))*(-1)+40)/325+1))),0)</f>
        <v>1.0523076923076924</v>
      </c>
      <c r="AD18" s="358">
        <f>IFERROR(IF(COUNTBLANK('BPI+'!BA18)=1,0,IF(COUNTIF(qwqlINIcol,'BPI+'!BA18)=0,0.1,IF(INDEX(sorCol,MATCH(INDEX(valCol,MATCH('BPI+'!AZ18,INIcol,0)),bpiTeams,0))&gt;=40,INDEX(sorCol,MATCH(INDEX(valCol,MATCH('BPI+'!AZ18,INIcol,0)),bpiTeams,0))*-1/40+2,(INDEX(sorCol,MATCH(INDEX(valCol,MATCH('BPI+'!AZ18,INIcol,0)),bpiTeams,0))*(-1)+40)/325+1))),0)</f>
        <v>0.8</v>
      </c>
      <c r="AE18" s="358">
        <f>IFERROR(IF(COUNTBLANK('BPI+'!BB18)=1,0,IF(COUNTIF(qwqlINIcol,'BPI+'!BB18)=0,0.1,IF(INDEX(sorCol,MATCH(INDEX(valCol,MATCH('BPI+'!BA18,INIcol,0)),bpiTeams,0))&gt;=40,INDEX(sorCol,MATCH(INDEX(valCol,MATCH('BPI+'!BA18,INIcol,0)),bpiTeams,0))*-1/40+2,(INDEX(sorCol,MATCH(INDEX(valCol,MATCH('BPI+'!BA18,INIcol,0)),bpiTeams,0))*(-1)+40)/325+1))),0)</f>
        <v>0</v>
      </c>
      <c r="AF18" s="358">
        <f>IFERROR(IF(COUNTBLANK('BPI+'!BC18)=1,0,IF(COUNTIF(qwqlINIcol,'BPI+'!BC18)=0,0.1,IF(INDEX(sorCol,MATCH(INDEX(valCol,MATCH('BPI+'!BB18,INIcol,0)),bpiTeams,0))&gt;=40,INDEX(sorCol,MATCH(INDEX(valCol,MATCH('BPI+'!BB18,INIcol,0)),bpiTeams,0))*-1/40+2,(INDEX(sorCol,MATCH(INDEX(valCol,MATCH('BPI+'!BB18,INIcol,0)),bpiTeams,0))*(-1)+40)/325+1))),0)</f>
        <v>0</v>
      </c>
      <c r="AG18" s="358">
        <f>IFERROR(IF(COUNTBLANK('BPI+'!BD18)=1,0,IF(COUNTIF(qwqlINIcol,'BPI+'!BD18)=0,0.1,IF(INDEX(sorCol,MATCH(INDEX(valCol,MATCH('BPI+'!BC18,INIcol,0)),bpiTeams,0))&gt;=40,INDEX(sorCol,MATCH(INDEX(valCol,MATCH('BPI+'!BC18,INIcol,0)),bpiTeams,0))*-1/40+2,(INDEX(sorCol,MATCH(INDEX(valCol,MATCH('BPI+'!BC18,INIcol,0)),bpiTeams,0))*(-1)+40)/325+1))),0)</f>
        <v>0</v>
      </c>
      <c r="AH18" s="358">
        <f>IFERROR(IF(COUNTBLANK('BPI+'!BE18)=1,0,IF(COUNTIF(qwqlINIcol,'BPI+'!BE18)=0,0.1,IF(INDEX(sorCol,MATCH(INDEX(valCol,MATCH('BPI+'!BD18,INIcol,0)),bpiTeams,0))&gt;=40,INDEX(sorCol,MATCH(INDEX(valCol,MATCH('BPI+'!BD18,INIcol,0)),bpiTeams,0))*-1/40+2,(INDEX(sorCol,MATCH(INDEX(valCol,MATCH('BPI+'!BD18,INIcol,0)),bpiTeams,0))*(-1)+40)/325+1))),0)</f>
        <v>0</v>
      </c>
      <c r="AI18" s="358">
        <f>IFERROR(IF(COUNTBLANK('BPI+'!BF18)=1,0,IF(COUNTIF(qwqlINIcol,'BPI+'!BF18)=0,0.1,IF(INDEX(sorCol,MATCH(INDEX(valCol,MATCH('BPI+'!BE18,INIcol,0)),bpiTeams,0))&gt;=40,INDEX(sorCol,MATCH(INDEX(valCol,MATCH('BPI+'!BE18,INIcol,0)),bpiTeams,0))*-1/40+2,(INDEX(sorCol,MATCH(INDEX(valCol,MATCH('BPI+'!BE18,INIcol,0)),bpiTeams,0))*(-1)+40)/325+1))),0)</f>
        <v>0</v>
      </c>
      <c r="AJ18" s="358">
        <f>IFERROR(IF(COUNTBLANK('BPI+'!BG18)=1,0,IF(COUNTIF(qwqlINIcol,'BPI+'!BG18)=0,0.1,IF(INDEX(sorCol,MATCH(INDEX(valCol,MATCH('BPI+'!BF18,INIcol,0)),bpiTeams,0))&gt;=40,INDEX(sorCol,MATCH(INDEX(valCol,MATCH('BPI+'!BF18,INIcol,0)),bpiTeams,0))*-1/40+2,(INDEX(sorCol,MATCH(INDEX(valCol,MATCH('BPI+'!BF18,INIcol,0)),bpiTeams,0))*(-1)+40)/325+1))),0)</f>
        <v>0</v>
      </c>
      <c r="AK18" s="358">
        <f>IFERROR(IF(COUNTBLANK('BPI+'!BH18)=1,0,IF(COUNTIF(qwqlINIcol,'BPI+'!BH18)=0,0.1,IF(INDEX(sorCol,MATCH(INDEX(valCol,MATCH('BPI+'!BG18,INIcol,0)),bpiTeams,0))&gt;=40,INDEX(sorCol,MATCH(INDEX(valCol,MATCH('BPI+'!BG18,INIcol,0)),bpiTeams,0))*-1/40+2,(INDEX(sorCol,MATCH(INDEX(valCol,MATCH('BPI+'!BG18,INIcol,0)),bpiTeams,0))*(-1)+40)/325+1))),0)</f>
        <v>0</v>
      </c>
      <c r="AL18" s="358">
        <f>IFERROR(IF(COUNTBLANK('BPI+'!BI18)=1,0,IF(COUNTIF(qwqlINIcol,'BPI+'!BI18)=0,0.1,IF(INDEX(sorCol,MATCH(INDEX(valCol,MATCH('BPI+'!BH18,INIcol,0)),bpiTeams,0))&gt;=40,INDEX(sorCol,MATCH(INDEX(valCol,MATCH('BPI+'!BH18,INIcol,0)),bpiTeams,0))*-1/40+2,(INDEX(sorCol,MATCH(INDEX(valCol,MATCH('BPI+'!BH18,INIcol,0)),bpiTeams,0))*(-1)+40)/325+1))),0)</f>
        <v>0</v>
      </c>
      <c r="AM18" s="358">
        <f>IFERROR(IF(COUNTBLANK('BPI+'!BJ18)=1,0,IF(COUNTIF(qwqlINIcol,'BPI+'!BJ18)=0,0.1,IF(INDEX(sorCol,MATCH(INDEX(valCol,MATCH('BPI+'!BI18,INIcol,0)),bpiTeams,0))&gt;=40,INDEX(sorCol,MATCH(INDEX(valCol,MATCH('BPI+'!BI18,INIcol,0)),bpiTeams,0))*-1/40+2,(INDEX(sorCol,MATCH(INDEX(valCol,MATCH('BPI+'!BI18,INIcol,0)),bpiTeams,0))*(-1)+40)/325+1))),0)</f>
        <v>0</v>
      </c>
      <c r="AN18" s="358">
        <f>IFERROR(IF(COUNTBLANK('BPI+'!BK18)=1,0,IF(COUNTIF(qwqlINIcol,'BPI+'!BK18)=0,0.1,IF(INDEX(sorCol,MATCH(INDEX(valCol,MATCH('BPI+'!BJ18,INIcol,0)),bpiTeams,0))&gt;=40,INDEX(sorCol,MATCH(INDEX(valCol,MATCH('BPI+'!BJ18,INIcol,0)),bpiTeams,0))*-1/40+2,(INDEX(sorCol,MATCH(INDEX(valCol,MATCH('BPI+'!BJ18,INIcol,0)),bpiTeams,0))*(-1)+40)/325+1))),0)</f>
        <v>0</v>
      </c>
      <c r="AO18" s="358">
        <f>IFERROR(IF(COUNTBLANK('BPI+'!BL18)=1,0,IF(COUNTIF(qwqlINIcol,'BPI+'!BL18)=0,0.1,IF(INDEX(sorCol,MATCH(INDEX(valCol,MATCH('BPI+'!BK18,INIcol,0)),bpiTeams,0))&gt;=40,INDEX(sorCol,MATCH(INDEX(valCol,MATCH('BPI+'!BK18,INIcol,0)),bpiTeams,0))*-1/40+2,(INDEX(sorCol,MATCH(INDEX(valCol,MATCH('BPI+'!BK18,INIcol,0)),bpiTeams,0))*(-1)+40)/325+1))),0)</f>
        <v>0</v>
      </c>
      <c r="AP18" s="366">
        <f>IF(COUNTBLANK('BPI+'!BL18)=1,0,IF(COUNTIF(qwqlINIcol,'BPI+'!BL18)=0,-1.5,IF(INDEX(sorCol,MATCH(INDEX(valCol,MATCH('BPI+'!BL18,INIcol,0)),bpiTeams,0))&gt;=80,-1.5,IF(INDEX(sorCol,MATCH(INDEX(valCol,MATCH('BPI+'!BL18,INIcol,0)),bpiTeams,0))&gt;=41,-1 - (INDEX(sorCol,MATCH(INDEX(valCol,MATCH('BPI+'!BL18,INIcol,0)),bpiTeams,0)) - 41) * (0.5/39),(INDEX(sorCol,MATCH(INDEX(valCol,MATCH('BPI+'!BL18,INIcol,0)),bpiTeams,0)) + 40)/325 - 2))))</f>
        <v>-1.7938461538461539</v>
      </c>
      <c r="AQ18" s="366">
        <f>IF(COUNTBLANK('BPI+'!BM18)=1,0,IF(COUNTIF(qwqlINIcol,'BPI+'!BM18)=0,-1.5,IF(INDEX(sorCol,MATCH(INDEX(valCol,MATCH('BPI+'!BM18,INIcol,0)),bpiTeams,0))&gt;=80,-1.5,IF(INDEX(sorCol,MATCH(INDEX(valCol,MATCH('BPI+'!BM18,INIcol,0)),bpiTeams,0))&gt;=41,-1 - (INDEX(sorCol,MATCH(INDEX(valCol,MATCH('BPI+'!BM18,INIcol,0)),bpiTeams,0)) - 41) * (0.5/39),(INDEX(sorCol,MATCH(INDEX(valCol,MATCH('BPI+'!BM18,INIcol,0)),bpiTeams,0)) + 40)/325 - 2))))</f>
        <v>0</v>
      </c>
      <c r="AR18" s="366">
        <f>IF(COUNTBLANK('BPI+'!BN18)=1,0,IF(COUNTIF(qwqlINIcol,'BPI+'!BN18)=0,-1.5,IF(INDEX(sorCol,MATCH(INDEX(valCol,MATCH('BPI+'!BN18,INIcol,0)),bpiTeams,0))&gt;=80,-1.5,IF(INDEX(sorCol,MATCH(INDEX(valCol,MATCH('BPI+'!BN18,INIcol,0)),bpiTeams,0))&gt;=41,-1 - (INDEX(sorCol,MATCH(INDEX(valCol,MATCH('BPI+'!BN18,INIcol,0)),bpiTeams,0)) - 41) * (0.5/39),(INDEX(sorCol,MATCH(INDEX(valCol,MATCH('BPI+'!BN18,INIcol,0)),bpiTeams,0)) + 40)/325 - 2))))</f>
        <v>0</v>
      </c>
      <c r="AS18" s="366">
        <f>IF(COUNTBLANK('BPI+'!BO18)=1,0,IF(COUNTIF(qwqlINIcol,'BPI+'!BO18)=0,-1.5,IF(INDEX(sorCol,MATCH(INDEX(valCol,MATCH('BPI+'!BO18,INIcol,0)),bpiTeams,0))&gt;=80,-1.5,IF(INDEX(sorCol,MATCH(INDEX(valCol,MATCH('BPI+'!BO18,INIcol,0)),bpiTeams,0))&gt;=41,-1 - (INDEX(sorCol,MATCH(INDEX(valCol,MATCH('BPI+'!BO18,INIcol,0)),bpiTeams,0)) - 41) * (0.5/39),(INDEX(sorCol,MATCH(INDEX(valCol,MATCH('BPI+'!BO18,INIcol,0)),bpiTeams,0)) + 40)/325 - 2))))</f>
        <v>0</v>
      </c>
      <c r="AT18" s="366">
        <f>IF(COUNTBLANK('BPI+'!BP18)=1,0,IF(COUNTIF(qwqlINIcol,'BPI+'!BP18)=0,-1.5,IF(INDEX(sorCol,MATCH(INDEX(valCol,MATCH('BPI+'!BP18,INIcol,0)),bpiTeams,0))&gt;=80,-1.5,IF(INDEX(sorCol,MATCH(INDEX(valCol,MATCH('BPI+'!BP18,INIcol,0)),bpiTeams,0))&gt;=41,-1 - (INDEX(sorCol,MATCH(INDEX(valCol,MATCH('BPI+'!BP18,INIcol,0)),bpiTeams,0)) - 41) * (0.5/39),(INDEX(sorCol,MATCH(INDEX(valCol,MATCH('BPI+'!BP18,INIcol,0)),bpiTeams,0)) + 40)/325 - 2))))</f>
        <v>0</v>
      </c>
      <c r="AU18" s="366">
        <f>IF(COUNTBLANK('BPI+'!BQ18)=1,0,IF(COUNTIF(qwqlINIcol,'BPI+'!BQ18)=0,-1.5,IF(INDEX(sorCol,MATCH(INDEX(valCol,MATCH('BPI+'!BQ18,INIcol,0)),bpiTeams,0))&gt;=80,-1.5,IF(INDEX(sorCol,MATCH(INDEX(valCol,MATCH('BPI+'!BQ18,INIcol,0)),bpiTeams,0))&gt;=41,-1 - (INDEX(sorCol,MATCH(INDEX(valCol,MATCH('BPI+'!BQ18,INIcol,0)),bpiTeams,0)) - 41) * (0.5/39),(INDEX(sorCol,MATCH(INDEX(valCol,MATCH('BPI+'!BQ18,INIcol,0)),bpiTeams,0)) + 40)/325 - 2))))</f>
        <v>0</v>
      </c>
      <c r="AV18" s="366">
        <f>IF(COUNTBLANK('BPI+'!BR18)=1,0,IF(COUNTIF(qwqlINIcol,'BPI+'!BR18)=0,-1.5,IF(INDEX(sorCol,MATCH(INDEX(valCol,MATCH('BPI+'!BR18,INIcol,0)),bpiTeams,0))&gt;=80,-1.5,IF(INDEX(sorCol,MATCH(INDEX(valCol,MATCH('BPI+'!BR18,INIcol,0)),bpiTeams,0))&gt;=41,-1 - (INDEX(sorCol,MATCH(INDEX(valCol,MATCH('BPI+'!BR18,INIcol,0)),bpiTeams,0)) - 41) * (0.5/39),(INDEX(sorCol,MATCH(INDEX(valCol,MATCH('BPI+'!BR18,INIcol,0)),bpiTeams,0)) + 40)/325 - 2))))</f>
        <v>0</v>
      </c>
      <c r="AW18" s="366">
        <f>IF(COUNTBLANK('BPI+'!BS18)=1,0,IF(COUNTIF(qwqlINIcol,'BPI+'!BS18)=0,-1.5,IF(INDEX(sorCol,MATCH(INDEX(valCol,MATCH('BPI+'!BS18,INIcol,0)),bpiTeams,0))&gt;=80,-1.5,IF(INDEX(sorCol,MATCH(INDEX(valCol,MATCH('BPI+'!BS18,INIcol,0)),bpiTeams,0))&gt;=41,-1 - (INDEX(sorCol,MATCH(INDEX(valCol,MATCH('BPI+'!BS18,INIcol,0)),bpiTeams,0)) - 41) * (0.5/39),(INDEX(sorCol,MATCH(INDEX(valCol,MATCH('BPI+'!BS18,INIcol,0)),bpiTeams,0)) + 40)/325 - 2))))</f>
        <v>0</v>
      </c>
      <c r="AX18" s="366">
        <f>IF(COUNTBLANK('BPI+'!BT18)=1,0,IF(COUNTIF(qwqlINIcol,'BPI+'!BT18)=0,-1.5,IF(INDEX(sorCol,MATCH(INDEX(valCol,MATCH('BPI+'!BT18,INIcol,0)),bpiTeams,0))&gt;=80,-1.5,IF(INDEX(sorCol,MATCH(INDEX(valCol,MATCH('BPI+'!BT18,INIcol,0)),bpiTeams,0))&gt;=41,-1 - (INDEX(sorCol,MATCH(INDEX(valCol,MATCH('BPI+'!BT18,INIcol,0)),bpiTeams,0)) - 41) * (0.5/39),(INDEX(sorCol,MATCH(INDEX(valCol,MATCH('BPI+'!BT18,INIcol,0)),bpiTeams,0)) + 40)/325 - 2))))</f>
        <v>0</v>
      </c>
      <c r="AY18" s="366">
        <f>IF(COUNTBLANK('BPI+'!BU18)=1,0,IF(COUNTIF(qwqlINIcol,'BPI+'!BU18)=0,-1.5,IF(INDEX(sorCol,MATCH(INDEX(valCol,MATCH('BPI+'!BU18,INIcol,0)),bpiTeams,0))&gt;=80,-1.5,IF(INDEX(sorCol,MATCH(INDEX(valCol,MATCH('BPI+'!BU18,INIcol,0)),bpiTeams,0))&gt;=41,-1 - (INDEX(sorCol,MATCH(INDEX(valCol,MATCH('BPI+'!BU18,INIcol,0)),bpiTeams,0)) - 41) * (0.5/39),(INDEX(sorCol,MATCH(INDEX(valCol,MATCH('BPI+'!BU18,INIcol,0)),bpiTeams,0)) + 40)/325 - 2))))</f>
        <v>0</v>
      </c>
      <c r="AZ18" s="366">
        <f>IF(COUNTBLANK('BPI+'!BV18)=1,0,IF(COUNTIF(qwqlINIcol,'BPI+'!BV18)=0,-1.5,IF(INDEX(sorCol,MATCH(INDEX(valCol,MATCH('BPI+'!BV18,INIcol,0)),bpiTeams,0))&gt;=80,-1.5,IF(INDEX(sorCol,MATCH(INDEX(valCol,MATCH('BPI+'!BV18,INIcol,0)),bpiTeams,0))&gt;=41,-1 - (INDEX(sorCol,MATCH(INDEX(valCol,MATCH('BPI+'!BV18,INIcol,0)),bpiTeams,0)) - 41) * (0.5/39),(INDEX(sorCol,MATCH(INDEX(valCol,MATCH('BPI+'!BV18,INIcol,0)),bpiTeams,0)) + 40)/325 - 2))))</f>
        <v>0</v>
      </c>
      <c r="BA18" s="366">
        <f>IF(COUNTBLANK('BPI+'!BW18)=1,0,IF(COUNTIF(qwqlINIcol,'BPI+'!BW18)=0,-1.5,IF(INDEX(sorCol,MATCH(INDEX(valCol,MATCH('BPI+'!BW18,INIcol,0)),bpiTeams,0))&gt;=80,-1.5,IF(INDEX(sorCol,MATCH(INDEX(valCol,MATCH('BPI+'!BW18,INIcol,0)),bpiTeams,0))&gt;=41,-1 - (INDEX(sorCol,MATCH(INDEX(valCol,MATCH('BPI+'!BW18,INIcol,0)),bpiTeams,0)) - 41) * (0.5/39),(INDEX(sorCol,MATCH(INDEX(valCol,MATCH('BPI+'!BW18,INIcol,0)),bpiTeams,0)) + 40)/325 - 2))))</f>
        <v>0</v>
      </c>
      <c r="BB18" s="366">
        <f>IF(COUNTBLANK('BPI+'!BX18)=1,0,IF(COUNTIF(qwqlINIcol,'BPI+'!BX18)=0,-1.5,IF(INDEX(sorCol,MATCH(INDEX(valCol,MATCH('BPI+'!BX18,INIcol,0)),bpiTeams,0))&gt;=80,-1.5,IF(INDEX(sorCol,MATCH(INDEX(valCol,MATCH('BPI+'!BX18,INIcol,0)),bpiTeams,0))&gt;=41,-1 - (INDEX(sorCol,MATCH(INDEX(valCol,MATCH('BPI+'!BX18,INIcol,0)),bpiTeams,0)) - 41) * (0.5/39),(INDEX(sorCol,MATCH(INDEX(valCol,MATCH('BPI+'!BX18,INIcol,0)),bpiTeams,0)) + 40)/325 - 2))))</f>
        <v>0</v>
      </c>
      <c r="BC18" s="374">
        <f>IF(COUNTBLANK('BPI+'!BY18)=0,-1.6,0)</f>
        <v>-1.6</v>
      </c>
      <c r="BD18" s="374">
        <f>IF(COUNTBLANK('BPI+'!BZ18)=0,-1.6,0)</f>
        <v>0</v>
      </c>
      <c r="BE18" s="374">
        <f>IF(COUNTBLANK('BPI+'!CA18)=0,-1.6,0)</f>
        <v>0</v>
      </c>
      <c r="BF18" s="374">
        <f>IF(COUNTBLANK('BPI+'!CB18)=0,-1.6,0)</f>
        <v>0</v>
      </c>
      <c r="BG18" s="374">
        <f>IF(COUNTBLANK('BPI+'!CC18)=0,-1.6,0)</f>
        <v>0</v>
      </c>
      <c r="BH18" s="374">
        <f>IF(COUNTBLANK('BPI+'!CD18)=0,-1.6,0)</f>
        <v>0</v>
      </c>
      <c r="BI18" s="374">
        <f>IF(COUNTBLANK('BPI+'!CE18)=0,-1.6,0)</f>
        <v>0</v>
      </c>
      <c r="BJ18" s="374">
        <f>IF(COUNTBLANK('BPI+'!CF18)=0,-1.6,0)</f>
        <v>0</v>
      </c>
      <c r="BK18" s="374">
        <f>IF(COUNTBLANK('BPI+'!CG18)=0,-1.6,0)</f>
        <v>0</v>
      </c>
      <c r="BL18" s="374">
        <f>IF(COUNTBLANK('BPI+'!CH18)=0,-1.6,0)</f>
        <v>0</v>
      </c>
      <c r="BM18" s="374">
        <f>IF(COUNTBLANK('BPI+'!CI18)=0,-1.6,0)</f>
        <v>0</v>
      </c>
      <c r="BN18" s="374">
        <f>IF(COUNTBLANK('BPI+'!CJ18)=0,-1.6,0)</f>
        <v>0</v>
      </c>
      <c r="BO18" s="374">
        <f>IF(COUNTBLANK('BPI+'!CK18)=0,-1.6,0)</f>
        <v>0</v>
      </c>
      <c r="BP18" s="374">
        <f>IF(COUNTBLANK('BPI+'!CL18)=0,-1.6,0)</f>
        <v>0</v>
      </c>
      <c r="BQ18" s="374">
        <f>IF(COUNTBLANK('BPI+'!CM18)=0,-1.6,0)</f>
        <v>0</v>
      </c>
      <c r="BR18" s="374">
        <f>IF(COUNTBLANK('BPI+'!CN18)=0,-1.6,0)</f>
        <v>0</v>
      </c>
      <c r="BS18" s="374">
        <f>IF(COUNTBLANK('BPI+'!CO18)=0,-1.6,0)</f>
        <v>0</v>
      </c>
      <c r="BT18">
        <f t="shared" si="4"/>
        <v>2.2357692307692303</v>
      </c>
    </row>
    <row r="19" spans="1:72" x14ac:dyDescent="0.3">
      <c r="A19" t="str">
        <f t="shared" si="0"/>
        <v>Vanderbilt</v>
      </c>
      <c r="B19" t="str">
        <f t="shared" si="3"/>
        <v>VAN</v>
      </c>
      <c r="C19" s="358">
        <f>IF(
  COUNTBLANK('BPI+'!Y19)=1,
  0,
  IFERROR(
    IF(
      INDEX(sorCol,MATCH(INDEX(valCol,MATCH('BPI+'!Y19,INIcol,0)),bpiTeams,0))&lt;=40,
      2-INDEX(sorCol,MATCH(INDEX(valCol,MATCH('BPI+'!Y19,INIcol,0)),bpiTeams,0))/40,
      IF(
        INDEX(sorCol,MATCH(INDEX(valCol,MATCH('BPI+'!Y19,INIcol,0)),bpiTeams,0))&lt;=100,
        1-0.9*(INDEX(sorCol,MATCH(INDEX(valCol,MATCH('BPI+'!Y19,INIcol,0)),bpiTeams,0))-40)/60,
        0.1
      )
    ),
    0.1
  )
)</f>
        <v>1.625</v>
      </c>
      <c r="D19" s="358">
        <f>IF(
  COUNTBLANK('BPI+'!Z19)=1,
  0,
  IFERROR(
    IF(
      INDEX(sorCol,MATCH(INDEX(valCol,MATCH('BPI+'!Z19,INIcol,0)),bpiTeams,0))&lt;=40,
      2-INDEX(sorCol,MATCH(INDEX(valCol,MATCH('BPI+'!Z19,INIcol,0)),bpiTeams,0))/40,
      IF(
        INDEX(sorCol,MATCH(INDEX(valCol,MATCH('BPI+'!Z19,INIcol,0)),bpiTeams,0))&lt;=100,
        1-0.9*(INDEX(sorCol,MATCH(INDEX(valCol,MATCH('BPI+'!Z19,INIcol,0)),bpiTeams,0))-40)/60,
        0.1
      )
    ),
    0.1
  )
)</f>
        <v>1.45</v>
      </c>
      <c r="E19" s="358">
        <f>IF(
  COUNTBLANK('BPI+'!AA19)=1,
  0,
  IFERROR(
    IF(
      INDEX(sorCol,MATCH(INDEX(valCol,MATCH('BPI+'!AA19,INIcol,0)),bpiTeams,0))&lt;=40,
      2-INDEX(sorCol,MATCH(INDEX(valCol,MATCH('BPI+'!AA19,INIcol,0)),bpiTeams,0))/40,
      IF(
        INDEX(sorCol,MATCH(INDEX(valCol,MATCH('BPI+'!AA19,INIcol,0)),bpiTeams,0))&lt;=100,
        1-0.9*(INDEX(sorCol,MATCH(INDEX(valCol,MATCH('BPI+'!AA19,INIcol,0)),bpiTeams,0))-40)/60,
        0.1
      )
    ),
    0.1
  )
)</f>
        <v>1.45</v>
      </c>
      <c r="F19" s="358">
        <f>IF(
  COUNTBLANK('BPI+'!AB19)=1,
  0,
  IFERROR(
    IF(
      INDEX(sorCol,MATCH(INDEX(valCol,MATCH('BPI+'!AB19,INIcol,0)),bpiTeams,0))&lt;=40,
      2-INDEX(sorCol,MATCH(INDEX(valCol,MATCH('BPI+'!AB19,INIcol,0)),bpiTeams,0))/40,
      IF(
        INDEX(sorCol,MATCH(INDEX(valCol,MATCH('BPI+'!AB19,INIcol,0)),bpiTeams,0))&lt;=100,
        1-0.9*(INDEX(sorCol,MATCH(INDEX(valCol,MATCH('BPI+'!AB19,INIcol,0)),bpiTeams,0))-40)/60,
        0.1
      )
    ),
    0.1
  )
)</f>
        <v>1.875</v>
      </c>
      <c r="G19" s="358">
        <f>IF(
  COUNTBLANK('BPI+'!AC19)=1,
  0,
  IFERROR(
    IF(
      INDEX(sorCol,MATCH(INDEX(valCol,MATCH('BPI+'!AC19,INIcol,0)),bpiTeams,0))&lt;=40,
      2-INDEX(sorCol,MATCH(INDEX(valCol,MATCH('BPI+'!AC19,INIcol,0)),bpiTeams,0))/40,
      IF(
        INDEX(sorCol,MATCH(INDEX(valCol,MATCH('BPI+'!AC19,INIcol,0)),bpiTeams,0))&lt;=100,
        1-0.9*(INDEX(sorCol,MATCH(INDEX(valCol,MATCH('BPI+'!AC19,INIcol,0)),bpiTeams,0))-40)/60,
        0.1
      )
    ),
    0.1
  )
)</f>
        <v>0</v>
      </c>
      <c r="H19" s="358">
        <f>IF(
  COUNTBLANK('BPI+'!AD19)=1,
  0,
  IFERROR(
    IF(
      INDEX(sorCol,MATCH(INDEX(valCol,MATCH('BPI+'!AD19,INIcol,0)),bpiTeams,0))&lt;=40,
      2-INDEX(sorCol,MATCH(INDEX(valCol,MATCH('BPI+'!AD19,INIcol,0)),bpiTeams,0))/40,
      IF(
        INDEX(sorCol,MATCH(INDEX(valCol,MATCH('BPI+'!AD19,INIcol,0)),bpiTeams,0))&lt;=100,
        1-0.9*(INDEX(sorCol,MATCH(INDEX(valCol,MATCH('BPI+'!AD19,INIcol,0)),bpiTeams,0))-40)/60,
        0.1
      )
    ),
    0.1
  )
)</f>
        <v>0</v>
      </c>
      <c r="I19" s="358">
        <f>IF(
  COUNTBLANK('BPI+'!AE19)=1,
  0,
  IFERROR(
    IF(
      INDEX(sorCol,MATCH(INDEX(valCol,MATCH('BPI+'!AE19,INIcol,0)),bpiTeams,0))&lt;=40,
      2-INDEX(sorCol,MATCH(INDEX(valCol,MATCH('BPI+'!AE19,INIcol,0)),bpiTeams,0))/40,
      IF(
        INDEX(sorCol,MATCH(INDEX(valCol,MATCH('BPI+'!AE19,INIcol,0)),bpiTeams,0))&lt;=100,
        1-0.9*(INDEX(sorCol,MATCH(INDEX(valCol,MATCH('BPI+'!AE19,INIcol,0)),bpiTeams,0))-40)/60,
        0.1
      )
    ),
    0.1
  )
)</f>
        <v>0</v>
      </c>
      <c r="J19" s="358">
        <f>IF(
  COUNTBLANK('BPI+'!AF19)=1,
  0,
  IFERROR(
    IF(
      INDEX(sorCol,MATCH(INDEX(valCol,MATCH('BPI+'!AF19,INIcol,0)),bpiTeams,0))&lt;=40,
      2-INDEX(sorCol,MATCH(INDEX(valCol,MATCH('BPI+'!AF19,INIcol,0)),bpiTeams,0))/40,
      IF(
        INDEX(sorCol,MATCH(INDEX(valCol,MATCH('BPI+'!AF19,INIcol,0)),bpiTeams,0))&lt;=100,
        1-0.9*(INDEX(sorCol,MATCH(INDEX(valCol,MATCH('BPI+'!AF19,INIcol,0)),bpiTeams,0))-40)/60,
        0.1
      )
    ),
    0.1
  )
)</f>
        <v>0</v>
      </c>
      <c r="K19" s="358">
        <f>IF(
  COUNTBLANK('BPI+'!AG19)=1,
  0,
  IFERROR(
    IF(
      INDEX(sorCol,MATCH(INDEX(valCol,MATCH('BPI+'!AG19,INIcol,0)),bpiTeams,0))&lt;=40,
      2-INDEX(sorCol,MATCH(INDEX(valCol,MATCH('BPI+'!AG19,INIcol,0)),bpiTeams,0))/40,
      IF(
        INDEX(sorCol,MATCH(INDEX(valCol,MATCH('BPI+'!AG19,INIcol,0)),bpiTeams,0))&lt;=100,
        1-0.9*(INDEX(sorCol,MATCH(INDEX(valCol,MATCH('BPI+'!AG19,INIcol,0)),bpiTeams,0))-40)/60,
        0.1
      )
    ),
    0.1
  )
)</f>
        <v>0</v>
      </c>
      <c r="L19" s="358">
        <f>IF(
  COUNTBLANK('BPI+'!AH19)=1,
  0,
  IFERROR(
    IF(
      INDEX(sorCol,MATCH(INDEX(valCol,MATCH('BPI+'!AH19,INIcol,0)),bpiTeams,0))&lt;=40,
      2-INDEX(sorCol,MATCH(INDEX(valCol,MATCH('BPI+'!AH19,INIcol,0)),bpiTeams,0))/40,
      IF(
        INDEX(sorCol,MATCH(INDEX(valCol,MATCH('BPI+'!AH19,INIcol,0)),bpiTeams,0))&lt;=100,
        1-0.9*(INDEX(sorCol,MATCH(INDEX(valCol,MATCH('BPI+'!AH19,INIcol,0)),bpiTeams,0))-40)/60,
        0.1
      )
    ),
    0.1
  )
)</f>
        <v>0</v>
      </c>
      <c r="M19" s="358">
        <f>IF(
  COUNTBLANK('BPI+'!AI19)=1,
  0,
  IFERROR(
    IF(
      INDEX(sorCol,MATCH(INDEX(valCol,MATCH('BPI+'!AI19,INIcol,0)),bpiTeams,0))&lt;=40,
      2-INDEX(sorCol,MATCH(INDEX(valCol,MATCH('BPI+'!AI19,INIcol,0)),bpiTeams,0))/40,
      IF(
        INDEX(sorCol,MATCH(INDEX(valCol,MATCH('BPI+'!AI19,INIcol,0)),bpiTeams,0))&lt;=100,
        1-0.9*(INDEX(sorCol,MATCH(INDEX(valCol,MATCH('BPI+'!AI19,INIcol,0)),bpiTeams,0))-40)/60,
        0.1
      )
    ),
    0.1
  )
)</f>
        <v>0</v>
      </c>
      <c r="N19" s="358">
        <f>IF(
  COUNTBLANK('BPI+'!AJ19)=1,
  0,
  IFERROR(
    IF(
      INDEX(sorCol,MATCH(INDEX(valCol,MATCH('BPI+'!AJ19,INIcol,0)),bpiTeams,0))&lt;=40,
      2-INDEX(sorCol,MATCH(INDEX(valCol,MATCH('BPI+'!AJ19,INIcol,0)),bpiTeams,0))/40,
      IF(
        INDEX(sorCol,MATCH(INDEX(valCol,MATCH('BPI+'!AJ19,INIcol,0)),bpiTeams,0))&lt;=100,
        1-0.9*(INDEX(sorCol,MATCH(INDEX(valCol,MATCH('BPI+'!AJ19,INIcol,0)),bpiTeams,0))-40)/60,
        0.1
      )
    ),
    0.1
  )
)</f>
        <v>0</v>
      </c>
      <c r="O19" s="366">
        <f>IF(
  COUNTBLANK('BPI+'!AK19)=1,
  0,
  IFERROR(
    IF(
      INDEX(sorCol, MATCH(INDEX(valCol, MATCH('BPI+'!AK19, INIcol, 0)), bpiTeams, 0)) &lt;= 40,
      -INDEX(sorCol, MATCH(INDEX(valCol, MATCH('BPI+'!AK19, INIcol, 0)), bpiTeams, 0))/40,
      IF(
        INDEX(sorCol, MATCH(INDEX(valCol, MATCH('BPI+'!AK19, INIcol, 0)), bpiTeams, 0)) &lt;= 100,
        -1 - (INDEX(sorCol, MATCH(INDEX(valCol, MATCH('BPI+'!AK19, INIcol, 0)), bpiTeams, 0)) - 40)/60,
        -2
      )
    ),
    -2
  )
)</f>
        <v>-0.125</v>
      </c>
      <c r="P19" s="366">
        <f>IF(
  COUNTBLANK('BPI+'!AL19)=1,
  0,
  IFERROR(
    IF(
      INDEX(sorCol, MATCH(INDEX(valCol, MATCH('BPI+'!AL19, INIcol, 0)), bpiTeams, 0)) &lt;= 40,
      -INDEX(sorCol, MATCH(INDEX(valCol, MATCH('BPI+'!AL19, INIcol, 0)), bpiTeams, 0))/40,
      IF(
        INDEX(sorCol, MATCH(INDEX(valCol, MATCH('BPI+'!AL19, INIcol, 0)), bpiTeams, 0)) &lt;= 100,
        -1 - (INDEX(sorCol, MATCH(INDEX(valCol, MATCH('BPI+'!AL19, INIcol, 0)), bpiTeams, 0)) - 40)/60,
        -2
      )
    ),
    -2
  )
)</f>
        <v>-0.25</v>
      </c>
      <c r="Q19" s="366">
        <f>IF(
  COUNTBLANK('BPI+'!AM19)=1,
  0,
  IFERROR(
    IF(
      INDEX(sorCol, MATCH(INDEX(valCol, MATCH('BPI+'!AM19, INIcol, 0)), bpiTeams, 0)) &lt;= 40,
      -INDEX(sorCol, MATCH(INDEX(valCol, MATCH('BPI+'!AM19, INIcol, 0)), bpiTeams, 0))/40,
      IF(
        INDEX(sorCol, MATCH(INDEX(valCol, MATCH('BPI+'!AM19, INIcol, 0)), bpiTeams, 0)) &lt;= 100,
        -1 - (INDEX(sorCol, MATCH(INDEX(valCol, MATCH('BPI+'!AM19, INIcol, 0)), bpiTeams, 0)) - 40)/60,
        -2
      )
    ),
    -2
  )
)</f>
        <v>-0.25</v>
      </c>
      <c r="R19" s="366">
        <f>IF(
  COUNTBLANK('BPI+'!AN19)=1,
  0,
  IFERROR(
    IF(
      INDEX(sorCol, MATCH(INDEX(valCol, MATCH('BPI+'!AN19, INIcol, 0)), bpiTeams, 0)) &lt;= 40,
      -INDEX(sorCol, MATCH(INDEX(valCol, MATCH('BPI+'!AN19, INIcol, 0)), bpiTeams, 0))/40,
      IF(
        INDEX(sorCol, MATCH(INDEX(valCol, MATCH('BPI+'!AN19, INIcol, 0)), bpiTeams, 0)) &lt;= 100,
        -1 - (INDEX(sorCol, MATCH(INDEX(valCol, MATCH('BPI+'!AN19, INIcol, 0)), bpiTeams, 0)) - 40)/60,
        -2
      )
    ),
    -2
  )
)</f>
        <v>0</v>
      </c>
      <c r="S19" s="366">
        <f>IF(
  COUNTBLANK('BPI+'!AO19)=1,
  0,
  IFERROR(
    IF(
      INDEX(sorCol, MATCH(INDEX(valCol, MATCH('BPI+'!AO19, INIcol, 0)), bpiTeams, 0)) &lt;= 40,
      -INDEX(sorCol, MATCH(INDEX(valCol, MATCH('BPI+'!AO19, INIcol, 0)), bpiTeams, 0))/40,
      IF(
        INDEX(sorCol, MATCH(INDEX(valCol, MATCH('BPI+'!AO19, INIcol, 0)), bpiTeams, 0)) &lt;= 100,
        -1 - (INDEX(sorCol, MATCH(INDEX(valCol, MATCH('BPI+'!AO19, INIcol, 0)), bpiTeams, 0)) - 40)/60,
        -2
      )
    ),
    -2
  )
)</f>
        <v>0</v>
      </c>
      <c r="T19" s="366">
        <f>IF(
  COUNTBLANK('BPI+'!AP19)=1,
  0,
  IFERROR(
    IF(
      INDEX(sorCol, MATCH(INDEX(valCol, MATCH('BPI+'!AP19, INIcol, 0)), bpiTeams, 0)) &lt;= 40,
      -INDEX(sorCol, MATCH(INDEX(valCol, MATCH('BPI+'!AP19, INIcol, 0)), bpiTeams, 0))/40,
      IF(
        INDEX(sorCol, MATCH(INDEX(valCol, MATCH('BPI+'!AP19, INIcol, 0)), bpiTeams, 0)) &lt;= 100,
        -1 - (INDEX(sorCol, MATCH(INDEX(valCol, MATCH('BPI+'!AP19, INIcol, 0)), bpiTeams, 0)) - 40)/60,
        -2
      )
    ),
    -2
  )
)</f>
        <v>0</v>
      </c>
      <c r="U19" s="366">
        <f>IF(
  COUNTBLANK('BPI+'!AQ19)=1,
  0,
  IFERROR(
    IF(
      INDEX(sorCol, MATCH(INDEX(valCol, MATCH('BPI+'!AQ19, INIcol, 0)), bpiTeams, 0)) &lt;= 40,
      -INDEX(sorCol, MATCH(INDEX(valCol, MATCH('BPI+'!AQ19, INIcol, 0)), bpiTeams, 0))/40,
      IF(
        INDEX(sorCol, MATCH(INDEX(valCol, MATCH('BPI+'!AQ19, INIcol, 0)), bpiTeams, 0)) &lt;= 100,
        -1 - (INDEX(sorCol, MATCH(INDEX(valCol, MATCH('BPI+'!AQ19, INIcol, 0)), bpiTeams, 0)) - 40)/60,
        -2
      )
    ),
    -2
  )
)</f>
        <v>0</v>
      </c>
      <c r="V19" s="366">
        <f>IF(
  COUNTBLANK('BPI+'!AR19)=1,
  0,
  IFERROR(
    IF(
      INDEX(sorCol, MATCH(INDEX(valCol, MATCH('BPI+'!AR19, INIcol, 0)), bpiTeams, 0)) &lt;= 40,
      -INDEX(sorCol, MATCH(INDEX(valCol, MATCH('BPI+'!AR19, INIcol, 0)), bpiTeams, 0))/40,
      IF(
        INDEX(sorCol, MATCH(INDEX(valCol, MATCH('BPI+'!AR19, INIcol, 0)), bpiTeams, 0)) &lt;= 100,
        -1 - (INDEX(sorCol, MATCH(INDEX(valCol, MATCH('BPI+'!AR19, INIcol, 0)), bpiTeams, 0)) - 40)/60,
        -2
      )
    ),
    -2
  )
)</f>
        <v>0</v>
      </c>
      <c r="W19" s="366">
        <f>IF(
  COUNTBLANK('BPI+'!AS19)=1,
  0,
  IFERROR(
    IF(
      INDEX(sorCol, MATCH(INDEX(valCol, MATCH('BPI+'!AS19, INIcol, 0)), bpiTeams, 0)) &lt;= 40,
      -INDEX(sorCol, MATCH(INDEX(valCol, MATCH('BPI+'!AS19, INIcol, 0)), bpiTeams, 0))/40,
      IF(
        INDEX(sorCol, MATCH(INDEX(valCol, MATCH('BPI+'!AS19, INIcol, 0)), bpiTeams, 0)) &lt;= 100,
        -1 - (INDEX(sorCol, MATCH(INDEX(valCol, MATCH('BPI+'!AS19, INIcol, 0)), bpiTeams, 0)) - 40)/60,
        -2
      )
    ),
    -2
  )
)</f>
        <v>0</v>
      </c>
      <c r="X19" s="366">
        <f>IF(
  COUNTBLANK('BPI+'!AT19)=1,
  0,
  IFERROR(
    IF(
      INDEX(sorCol, MATCH(INDEX(valCol, MATCH('BPI+'!AT19, INIcol, 0)), bpiTeams, 0)) &lt;= 40,
      -INDEX(sorCol, MATCH(INDEX(valCol, MATCH('BPI+'!AT19, INIcol, 0)), bpiTeams, 0))/40,
      IF(
        INDEX(sorCol, MATCH(INDEX(valCol, MATCH('BPI+'!AT19, INIcol, 0)), bpiTeams, 0)) &lt;= 100,
        -1 - (INDEX(sorCol, MATCH(INDEX(valCol, MATCH('BPI+'!AT19, INIcol, 0)), bpiTeams, 0)) - 40)/60,
        -2
      )
    ),
    -2
  )
)</f>
        <v>0</v>
      </c>
      <c r="Y19" s="366">
        <f>IF(
  COUNTBLANK('BPI+'!AU19)=1,
  0,
  IFERROR(
    IF(
      INDEX(sorCol, MATCH(INDEX(valCol, MATCH('BPI+'!AU19, INIcol, 0)), bpiTeams, 0)) &lt;= 40,
      -INDEX(sorCol, MATCH(INDEX(valCol, MATCH('BPI+'!AU19, INIcol, 0)), bpiTeams, 0))/40,
      IF(
        INDEX(sorCol, MATCH(INDEX(valCol, MATCH('BPI+'!AU19, INIcol, 0)), bpiTeams, 0)) &lt;= 100,
        -1 - (INDEX(sorCol, MATCH(INDEX(valCol, MATCH('BPI+'!AU19, INIcol, 0)), bpiTeams, 0)) - 40)/60,
        -2
      )
    ),
    -2
  )
)</f>
        <v>0</v>
      </c>
      <c r="Z19" s="366">
        <f>IF(
  COUNTBLANK('BPI+'!AV19)=1,
  0,
  IFERROR(
    IF(
      INDEX(sorCol, MATCH(INDEX(valCol, MATCH('BPI+'!AV19, INIcol, 0)), bpiTeams, 0)) &lt;= 40,
      -INDEX(sorCol, MATCH(INDEX(valCol, MATCH('BPI+'!AV19, INIcol, 0)), bpiTeams, 0))/40,
      IF(
        INDEX(sorCol, MATCH(INDEX(valCol, MATCH('BPI+'!AV19, INIcol, 0)), bpiTeams, 0)) &lt;= 100,
        -1 - (INDEX(sorCol, MATCH(INDEX(valCol, MATCH('BPI+'!AV19, INIcol, 0)), bpiTeams, 0)) - 40)/60,
        -2
      )
    ),
    -2
  )
)</f>
        <v>0</v>
      </c>
      <c r="AA19" s="358">
        <f>IFERROR(IF(COUNTBLANK('BPI+'!AX19)=1,0,IF(COUNTIF(qwqlINIcol,'BPI+'!AX19)=0,0.1,IF(INDEX(sorCol,MATCH(INDEX(valCol,MATCH('BPI+'!AW19,INIcol,0)),bpiTeams,0))&gt;=40,INDEX(sorCol,MATCH(INDEX(valCol,MATCH('BPI+'!AW19,INIcol,0)),bpiTeams,0))*-1/40+2,(INDEX(sorCol,MATCH(INDEX(valCol,MATCH('BPI+'!AW19,INIcol,0)),bpiTeams,0))*(-1)+40)/325+1))),0)</f>
        <v>1.0092307692307692</v>
      </c>
      <c r="AB19" s="358">
        <f>IFERROR(IF(COUNTBLANK('BPI+'!AY19)=1,0,IF(COUNTIF(qwqlINIcol,'BPI+'!AY19)=0,0.1,IF(INDEX(sorCol,MATCH(INDEX(valCol,MATCH('BPI+'!AX19,INIcol,0)),bpiTeams,0))&gt;=40,INDEX(sorCol,MATCH(INDEX(valCol,MATCH('BPI+'!AX19,INIcol,0)),bpiTeams,0))*-1/40+2,(INDEX(sorCol,MATCH(INDEX(valCol,MATCH('BPI+'!AX19,INIcol,0)),bpiTeams,0))*(-1)+40)/325+1))),0)</f>
        <v>0.95</v>
      </c>
      <c r="AC19" s="358">
        <f>IFERROR(IF(COUNTBLANK('BPI+'!AZ19)=1,0,IF(COUNTIF(qwqlINIcol,'BPI+'!AZ19)=0,0.1,IF(INDEX(sorCol,MATCH(INDEX(valCol,MATCH('BPI+'!AY19,INIcol,0)),bpiTeams,0))&gt;=40,INDEX(sorCol,MATCH(INDEX(valCol,MATCH('BPI+'!AY19,INIcol,0)),bpiTeams,0))*-1/40+2,(INDEX(sorCol,MATCH(INDEX(valCol,MATCH('BPI+'!AY19,INIcol,0)),bpiTeams,0))*(-1)+40)/325+1))),0)</f>
        <v>1.0338461538461539</v>
      </c>
      <c r="AD19" s="358">
        <f>IFERROR(IF(COUNTBLANK('BPI+'!BA19)=1,0,IF(COUNTIF(qwqlINIcol,'BPI+'!BA19)=0,0.1,IF(INDEX(sorCol,MATCH(INDEX(valCol,MATCH('BPI+'!AZ19,INIcol,0)),bpiTeams,0))&gt;=40,INDEX(sorCol,MATCH(INDEX(valCol,MATCH('BPI+'!AZ19,INIcol,0)),bpiTeams,0))*-1/40+2,(INDEX(sorCol,MATCH(INDEX(valCol,MATCH('BPI+'!AZ19,INIcol,0)),bpiTeams,0))*(-1)+40)/325+1))),0)</f>
        <v>0.77499999999999991</v>
      </c>
      <c r="AE19" s="358">
        <f>IFERROR(IF(COUNTBLANK('BPI+'!BB19)=1,0,IF(COUNTIF(qwqlINIcol,'BPI+'!BB19)=0,0.1,IF(INDEX(sorCol,MATCH(INDEX(valCol,MATCH('BPI+'!BA19,INIcol,0)),bpiTeams,0))&gt;=40,INDEX(sorCol,MATCH(INDEX(valCol,MATCH('BPI+'!BA19,INIcol,0)),bpiTeams,0))*-1/40+2,(INDEX(sorCol,MATCH(INDEX(valCol,MATCH('BPI+'!BA19,INIcol,0)),bpiTeams,0))*(-1)+40)/325+1))),0)</f>
        <v>1.04</v>
      </c>
      <c r="AF19" s="358">
        <f>IFERROR(IF(COUNTBLANK('BPI+'!BC19)=1,0,IF(COUNTIF(qwqlINIcol,'BPI+'!BC19)=0,0.1,IF(INDEX(sorCol,MATCH(INDEX(valCol,MATCH('BPI+'!BB19,INIcol,0)),bpiTeams,0))&gt;=40,INDEX(sorCol,MATCH(INDEX(valCol,MATCH('BPI+'!BB19,INIcol,0)),bpiTeams,0))*-1/40+2,(INDEX(sorCol,MATCH(INDEX(valCol,MATCH('BPI+'!BB19,INIcol,0)),bpiTeams,0))*(-1)+40)/325+1))),0)</f>
        <v>0.92500000000000004</v>
      </c>
      <c r="AG19" s="358">
        <f>IFERROR(IF(COUNTBLANK('BPI+'!BD19)=1,0,IF(COUNTIF(qwqlINIcol,'BPI+'!BD19)=0,0.1,IF(INDEX(sorCol,MATCH(INDEX(valCol,MATCH('BPI+'!BC19,INIcol,0)),bpiTeams,0))&gt;=40,INDEX(sorCol,MATCH(INDEX(valCol,MATCH('BPI+'!BC19,INIcol,0)),bpiTeams,0))*-1/40+2,(INDEX(sorCol,MATCH(INDEX(valCol,MATCH('BPI+'!BC19,INIcol,0)),bpiTeams,0))*(-1)+40)/325+1))),0)</f>
        <v>1.0123076923076924</v>
      </c>
      <c r="AH19" s="358">
        <f>IFERROR(IF(COUNTBLANK('BPI+'!BE19)=1,0,IF(COUNTIF(qwqlINIcol,'BPI+'!BE19)=0,0.1,IF(INDEX(sorCol,MATCH(INDEX(valCol,MATCH('BPI+'!BD19,INIcol,0)),bpiTeams,0))&gt;=40,INDEX(sorCol,MATCH(INDEX(valCol,MATCH('BPI+'!BD19,INIcol,0)),bpiTeams,0))*-1/40+2,(INDEX(sorCol,MATCH(INDEX(valCol,MATCH('BPI+'!BD19,INIcol,0)),bpiTeams,0))*(-1)+40)/325+1))),0)</f>
        <v>0</v>
      </c>
      <c r="AI19" s="358">
        <f>IFERROR(IF(COUNTBLANK('BPI+'!BF19)=1,0,IF(COUNTIF(qwqlINIcol,'BPI+'!BF19)=0,0.1,IF(INDEX(sorCol,MATCH(INDEX(valCol,MATCH('BPI+'!BE19,INIcol,0)),bpiTeams,0))&gt;=40,INDEX(sorCol,MATCH(INDEX(valCol,MATCH('BPI+'!BE19,INIcol,0)),bpiTeams,0))*-1/40+2,(INDEX(sorCol,MATCH(INDEX(valCol,MATCH('BPI+'!BE19,INIcol,0)),bpiTeams,0))*(-1)+40)/325+1))),0)</f>
        <v>0</v>
      </c>
      <c r="AJ19" s="358">
        <f>IFERROR(IF(COUNTBLANK('BPI+'!BG19)=1,0,IF(COUNTIF(qwqlINIcol,'BPI+'!BG19)=0,0.1,IF(INDEX(sorCol,MATCH(INDEX(valCol,MATCH('BPI+'!BF19,INIcol,0)),bpiTeams,0))&gt;=40,INDEX(sorCol,MATCH(INDEX(valCol,MATCH('BPI+'!BF19,INIcol,0)),bpiTeams,0))*-1/40+2,(INDEX(sorCol,MATCH(INDEX(valCol,MATCH('BPI+'!BF19,INIcol,0)),bpiTeams,0))*(-1)+40)/325+1))),0)</f>
        <v>0</v>
      </c>
      <c r="AK19" s="358">
        <f>IFERROR(IF(COUNTBLANK('BPI+'!BH19)=1,0,IF(COUNTIF(qwqlINIcol,'BPI+'!BH19)=0,0.1,IF(INDEX(sorCol,MATCH(INDEX(valCol,MATCH('BPI+'!BG19,INIcol,0)),bpiTeams,0))&gt;=40,INDEX(sorCol,MATCH(INDEX(valCol,MATCH('BPI+'!BG19,INIcol,0)),bpiTeams,0))*-1/40+2,(INDEX(sorCol,MATCH(INDEX(valCol,MATCH('BPI+'!BG19,INIcol,0)),bpiTeams,0))*(-1)+40)/325+1))),0)</f>
        <v>0</v>
      </c>
      <c r="AL19" s="358">
        <f>IFERROR(IF(COUNTBLANK('BPI+'!BI19)=1,0,IF(COUNTIF(qwqlINIcol,'BPI+'!BI19)=0,0.1,IF(INDEX(sorCol,MATCH(INDEX(valCol,MATCH('BPI+'!BH19,INIcol,0)),bpiTeams,0))&gt;=40,INDEX(sorCol,MATCH(INDEX(valCol,MATCH('BPI+'!BH19,INIcol,0)),bpiTeams,0))*-1/40+2,(INDEX(sorCol,MATCH(INDEX(valCol,MATCH('BPI+'!BH19,INIcol,0)),bpiTeams,0))*(-1)+40)/325+1))),0)</f>
        <v>0</v>
      </c>
      <c r="AM19" s="358">
        <f>IFERROR(IF(COUNTBLANK('BPI+'!BJ19)=1,0,IF(COUNTIF(qwqlINIcol,'BPI+'!BJ19)=0,0.1,IF(INDEX(sorCol,MATCH(INDEX(valCol,MATCH('BPI+'!BI19,INIcol,0)),bpiTeams,0))&gt;=40,INDEX(sorCol,MATCH(INDEX(valCol,MATCH('BPI+'!BI19,INIcol,0)),bpiTeams,0))*-1/40+2,(INDEX(sorCol,MATCH(INDEX(valCol,MATCH('BPI+'!BI19,INIcol,0)),bpiTeams,0))*(-1)+40)/325+1))),0)</f>
        <v>0</v>
      </c>
      <c r="AN19" s="358">
        <f>IFERROR(IF(COUNTBLANK('BPI+'!BK19)=1,0,IF(COUNTIF(qwqlINIcol,'BPI+'!BK19)=0,0.1,IF(INDEX(sorCol,MATCH(INDEX(valCol,MATCH('BPI+'!BJ19,INIcol,0)),bpiTeams,0))&gt;=40,INDEX(sorCol,MATCH(INDEX(valCol,MATCH('BPI+'!BJ19,INIcol,0)),bpiTeams,0))*-1/40+2,(INDEX(sorCol,MATCH(INDEX(valCol,MATCH('BPI+'!BJ19,INIcol,0)),bpiTeams,0))*(-1)+40)/325+1))),0)</f>
        <v>0</v>
      </c>
      <c r="AO19" s="358">
        <f>IFERROR(IF(COUNTBLANK('BPI+'!BL19)=1,0,IF(COUNTIF(qwqlINIcol,'BPI+'!BL19)=0,0.1,IF(INDEX(sorCol,MATCH(INDEX(valCol,MATCH('BPI+'!BK19,INIcol,0)),bpiTeams,0))&gt;=40,INDEX(sorCol,MATCH(INDEX(valCol,MATCH('BPI+'!BK19,INIcol,0)),bpiTeams,0))*-1/40+2,(INDEX(sorCol,MATCH(INDEX(valCol,MATCH('BPI+'!BK19,INIcol,0)),bpiTeams,0))*(-1)+40)/325+1))),0)</f>
        <v>0</v>
      </c>
      <c r="AP19" s="366">
        <f>IF(COUNTBLANK('BPI+'!BL19)=1,0,IF(COUNTIF(qwqlINIcol,'BPI+'!BL19)=0,-1.5,IF(INDEX(sorCol,MATCH(INDEX(valCol,MATCH('BPI+'!BL19,INIcol,0)),bpiTeams,0))&gt;=80,-1.5,IF(INDEX(sorCol,MATCH(INDEX(valCol,MATCH('BPI+'!BL19,INIcol,0)),bpiTeams,0))&gt;=41,-1 - (INDEX(sorCol,MATCH(INDEX(valCol,MATCH('BPI+'!BL19,INIcol,0)),bpiTeams,0)) - 41) * (0.5/39),(INDEX(sorCol,MATCH(INDEX(valCol,MATCH('BPI+'!BL19,INIcol,0)),bpiTeams,0)) + 40)/325 - 2))))</f>
        <v>-1.0384615384615385</v>
      </c>
      <c r="AQ19" s="366">
        <f>IF(COUNTBLANK('BPI+'!BM19)=1,0,IF(COUNTIF(qwqlINIcol,'BPI+'!BM19)=0,-1.5,IF(INDEX(sorCol,MATCH(INDEX(valCol,MATCH('BPI+'!BM19,INIcol,0)),bpiTeams,0))&gt;=80,-1.5,IF(INDEX(sorCol,MATCH(INDEX(valCol,MATCH('BPI+'!BM19,INIcol,0)),bpiTeams,0))&gt;=41,-1 - (INDEX(sorCol,MATCH(INDEX(valCol,MATCH('BPI+'!BM19,INIcol,0)),bpiTeams,0)) - 41) * (0.5/39),(INDEX(sorCol,MATCH(INDEX(valCol,MATCH('BPI+'!BM19,INIcol,0)),bpiTeams,0)) + 40)/325 - 2))))</f>
        <v>-1.7538461538461538</v>
      </c>
      <c r="AR19" s="366">
        <f>IF(COUNTBLANK('BPI+'!BN19)=1,0,IF(COUNTIF(qwqlINIcol,'BPI+'!BN19)=0,-1.5,IF(INDEX(sorCol,MATCH(INDEX(valCol,MATCH('BPI+'!BN19,INIcol,0)),bpiTeams,0))&gt;=80,-1.5,IF(INDEX(sorCol,MATCH(INDEX(valCol,MATCH('BPI+'!BN19,INIcol,0)),bpiTeams,0))&gt;=41,-1 - (INDEX(sorCol,MATCH(INDEX(valCol,MATCH('BPI+'!BN19,INIcol,0)),bpiTeams,0)) - 41) * (0.5/39),(INDEX(sorCol,MATCH(INDEX(valCol,MATCH('BPI+'!BN19,INIcol,0)),bpiTeams,0)) + 40)/325 - 2))))</f>
        <v>-1.8092307692307692</v>
      </c>
      <c r="AS19" s="366">
        <f>IF(COUNTBLANK('BPI+'!BO19)=1,0,IF(COUNTIF(qwqlINIcol,'BPI+'!BO19)=0,-1.5,IF(INDEX(sorCol,MATCH(INDEX(valCol,MATCH('BPI+'!BO19,INIcol,0)),bpiTeams,0))&gt;=80,-1.5,IF(INDEX(sorCol,MATCH(INDEX(valCol,MATCH('BPI+'!BO19,INIcol,0)),bpiTeams,0))&gt;=41,-1 - (INDEX(sorCol,MATCH(INDEX(valCol,MATCH('BPI+'!BO19,INIcol,0)),bpiTeams,0)) - 41) * (0.5/39),(INDEX(sorCol,MATCH(INDEX(valCol,MATCH('BPI+'!BO19,INIcol,0)),bpiTeams,0)) + 40)/325 - 2))))</f>
        <v>-1.7938461538461539</v>
      </c>
      <c r="AT19" s="366">
        <f>IF(COUNTBLANK('BPI+'!BP19)=1,0,IF(COUNTIF(qwqlINIcol,'BPI+'!BP19)=0,-1.5,IF(INDEX(sorCol,MATCH(INDEX(valCol,MATCH('BPI+'!BP19,INIcol,0)),bpiTeams,0))&gt;=80,-1.5,IF(INDEX(sorCol,MATCH(INDEX(valCol,MATCH('BPI+'!BP19,INIcol,0)),bpiTeams,0))&gt;=41,-1 - (INDEX(sorCol,MATCH(INDEX(valCol,MATCH('BPI+'!BP19,INIcol,0)),bpiTeams,0)) - 41) * (0.5/39),(INDEX(sorCol,MATCH(INDEX(valCol,MATCH('BPI+'!BP19,INIcol,0)),bpiTeams,0)) + 40)/325 - 2))))</f>
        <v>0</v>
      </c>
      <c r="AU19" s="366">
        <f>IF(COUNTBLANK('BPI+'!BQ19)=1,0,IF(COUNTIF(qwqlINIcol,'BPI+'!BQ19)=0,-1.5,IF(INDEX(sorCol,MATCH(INDEX(valCol,MATCH('BPI+'!BQ19,INIcol,0)),bpiTeams,0))&gt;=80,-1.5,IF(INDEX(sorCol,MATCH(INDEX(valCol,MATCH('BPI+'!BQ19,INIcol,0)),bpiTeams,0))&gt;=41,-1 - (INDEX(sorCol,MATCH(INDEX(valCol,MATCH('BPI+'!BQ19,INIcol,0)),bpiTeams,0)) - 41) * (0.5/39),(INDEX(sorCol,MATCH(INDEX(valCol,MATCH('BPI+'!BQ19,INIcol,0)),bpiTeams,0)) + 40)/325 - 2))))</f>
        <v>0</v>
      </c>
      <c r="AV19" s="366">
        <f>IF(COUNTBLANK('BPI+'!BR19)=1,0,IF(COUNTIF(qwqlINIcol,'BPI+'!BR19)=0,-1.5,IF(INDEX(sorCol,MATCH(INDEX(valCol,MATCH('BPI+'!BR19,INIcol,0)),bpiTeams,0))&gt;=80,-1.5,IF(INDEX(sorCol,MATCH(INDEX(valCol,MATCH('BPI+'!BR19,INIcol,0)),bpiTeams,0))&gt;=41,-1 - (INDEX(sorCol,MATCH(INDEX(valCol,MATCH('BPI+'!BR19,INIcol,0)),bpiTeams,0)) - 41) * (0.5/39),(INDEX(sorCol,MATCH(INDEX(valCol,MATCH('BPI+'!BR19,INIcol,0)),bpiTeams,0)) + 40)/325 - 2))))</f>
        <v>0</v>
      </c>
      <c r="AW19" s="366">
        <f>IF(COUNTBLANK('BPI+'!BS19)=1,0,IF(COUNTIF(qwqlINIcol,'BPI+'!BS19)=0,-1.5,IF(INDEX(sorCol,MATCH(INDEX(valCol,MATCH('BPI+'!BS19,INIcol,0)),bpiTeams,0))&gt;=80,-1.5,IF(INDEX(sorCol,MATCH(INDEX(valCol,MATCH('BPI+'!BS19,INIcol,0)),bpiTeams,0))&gt;=41,-1 - (INDEX(sorCol,MATCH(INDEX(valCol,MATCH('BPI+'!BS19,INIcol,0)),bpiTeams,0)) - 41) * (0.5/39),(INDEX(sorCol,MATCH(INDEX(valCol,MATCH('BPI+'!BS19,INIcol,0)),bpiTeams,0)) + 40)/325 - 2))))</f>
        <v>0</v>
      </c>
      <c r="AX19" s="366">
        <f>IF(COUNTBLANK('BPI+'!BT19)=1,0,IF(COUNTIF(qwqlINIcol,'BPI+'!BT19)=0,-1.5,IF(INDEX(sorCol,MATCH(INDEX(valCol,MATCH('BPI+'!BT19,INIcol,0)),bpiTeams,0))&gt;=80,-1.5,IF(INDEX(sorCol,MATCH(INDEX(valCol,MATCH('BPI+'!BT19,INIcol,0)),bpiTeams,0))&gt;=41,-1 - (INDEX(sorCol,MATCH(INDEX(valCol,MATCH('BPI+'!BT19,INIcol,0)),bpiTeams,0)) - 41) * (0.5/39),(INDEX(sorCol,MATCH(INDEX(valCol,MATCH('BPI+'!BT19,INIcol,0)),bpiTeams,0)) + 40)/325 - 2))))</f>
        <v>0</v>
      </c>
      <c r="AY19" s="366">
        <f>IF(COUNTBLANK('BPI+'!BU19)=1,0,IF(COUNTIF(qwqlINIcol,'BPI+'!BU19)=0,-1.5,IF(INDEX(sorCol,MATCH(INDEX(valCol,MATCH('BPI+'!BU19,INIcol,0)),bpiTeams,0))&gt;=80,-1.5,IF(INDEX(sorCol,MATCH(INDEX(valCol,MATCH('BPI+'!BU19,INIcol,0)),bpiTeams,0))&gt;=41,-1 - (INDEX(sorCol,MATCH(INDEX(valCol,MATCH('BPI+'!BU19,INIcol,0)),bpiTeams,0)) - 41) * (0.5/39),(INDEX(sorCol,MATCH(INDEX(valCol,MATCH('BPI+'!BU19,INIcol,0)),bpiTeams,0)) + 40)/325 - 2))))</f>
        <v>0</v>
      </c>
      <c r="AZ19" s="366">
        <f>IF(COUNTBLANK('BPI+'!BV19)=1,0,IF(COUNTIF(qwqlINIcol,'BPI+'!BV19)=0,-1.5,IF(INDEX(sorCol,MATCH(INDEX(valCol,MATCH('BPI+'!BV19,INIcol,0)),bpiTeams,0))&gt;=80,-1.5,IF(INDEX(sorCol,MATCH(INDEX(valCol,MATCH('BPI+'!BV19,INIcol,0)),bpiTeams,0))&gt;=41,-1 - (INDEX(sorCol,MATCH(INDEX(valCol,MATCH('BPI+'!BV19,INIcol,0)),bpiTeams,0)) - 41) * (0.5/39),(INDEX(sorCol,MATCH(INDEX(valCol,MATCH('BPI+'!BV19,INIcol,0)),bpiTeams,0)) + 40)/325 - 2))))</f>
        <v>0</v>
      </c>
      <c r="BA19" s="366">
        <f>IF(COUNTBLANK('BPI+'!BW19)=1,0,IF(COUNTIF(qwqlINIcol,'BPI+'!BW19)=0,-1.5,IF(INDEX(sorCol,MATCH(INDEX(valCol,MATCH('BPI+'!BW19,INIcol,0)),bpiTeams,0))&gt;=80,-1.5,IF(INDEX(sorCol,MATCH(INDEX(valCol,MATCH('BPI+'!BW19,INIcol,0)),bpiTeams,0))&gt;=41,-1 - (INDEX(sorCol,MATCH(INDEX(valCol,MATCH('BPI+'!BW19,INIcol,0)),bpiTeams,0)) - 41) * (0.5/39),(INDEX(sorCol,MATCH(INDEX(valCol,MATCH('BPI+'!BW19,INIcol,0)),bpiTeams,0)) + 40)/325 - 2))))</f>
        <v>0</v>
      </c>
      <c r="BB19" s="366">
        <f>IF(COUNTBLANK('BPI+'!BX19)=1,0,IF(COUNTIF(qwqlINIcol,'BPI+'!BX19)=0,-1.5,IF(INDEX(sorCol,MATCH(INDEX(valCol,MATCH('BPI+'!BX19,INIcol,0)),bpiTeams,0))&gt;=80,-1.5,IF(INDEX(sorCol,MATCH(INDEX(valCol,MATCH('BPI+'!BX19,INIcol,0)),bpiTeams,0))&gt;=41,-1 - (INDEX(sorCol,MATCH(INDEX(valCol,MATCH('BPI+'!BX19,INIcol,0)),bpiTeams,0)) - 41) * (0.5/39),(INDEX(sorCol,MATCH(INDEX(valCol,MATCH('BPI+'!BX19,INIcol,0)),bpiTeams,0)) + 40)/325 - 2))))</f>
        <v>0</v>
      </c>
      <c r="BC19" s="374">
        <f>IF(COUNTBLANK('BPI+'!BY19)=0,-1.6,0)</f>
        <v>-1.6</v>
      </c>
      <c r="BD19" s="374">
        <f>IF(COUNTBLANK('BPI+'!BZ19)=0,-1.6,0)</f>
        <v>0</v>
      </c>
      <c r="BE19" s="374">
        <f>IF(COUNTBLANK('BPI+'!CA19)=0,-1.6,0)</f>
        <v>0</v>
      </c>
      <c r="BF19" s="374">
        <f>IF(COUNTBLANK('BPI+'!CB19)=0,-1.6,0)</f>
        <v>0</v>
      </c>
      <c r="BG19" s="374">
        <f>IF(COUNTBLANK('BPI+'!CC19)=0,-1.6,0)</f>
        <v>0</v>
      </c>
      <c r="BH19" s="374">
        <f>IF(COUNTBLANK('BPI+'!CD19)=0,-1.6,0)</f>
        <v>0</v>
      </c>
      <c r="BI19" s="374">
        <f>IF(COUNTBLANK('BPI+'!CE19)=0,-1.6,0)</f>
        <v>0</v>
      </c>
      <c r="BJ19" s="374">
        <f>IF(COUNTBLANK('BPI+'!CF19)=0,-1.6,0)</f>
        <v>0</v>
      </c>
      <c r="BK19" s="374">
        <f>IF(COUNTBLANK('BPI+'!CG19)=0,-1.6,0)</f>
        <v>0</v>
      </c>
      <c r="BL19" s="374">
        <f>IF(COUNTBLANK('BPI+'!CH19)=0,-1.6,0)</f>
        <v>0</v>
      </c>
      <c r="BM19" s="374">
        <f>IF(COUNTBLANK('BPI+'!CI19)=0,-1.6,0)</f>
        <v>0</v>
      </c>
      <c r="BN19" s="374">
        <f>IF(COUNTBLANK('BPI+'!CJ19)=0,-1.6,0)</f>
        <v>0</v>
      </c>
      <c r="BO19" s="374">
        <f>IF(COUNTBLANK('BPI+'!CK19)=0,-1.6,0)</f>
        <v>0</v>
      </c>
      <c r="BP19" s="374">
        <f>IF(COUNTBLANK('BPI+'!CL19)=0,-1.6,0)</f>
        <v>0</v>
      </c>
      <c r="BQ19" s="374">
        <f>IF(COUNTBLANK('BPI+'!CM19)=0,-1.6,0)</f>
        <v>0</v>
      </c>
      <c r="BR19" s="374">
        <f>IF(COUNTBLANK('BPI+'!CN19)=0,-1.6,0)</f>
        <v>0</v>
      </c>
      <c r="BS19" s="374">
        <f>IF(COUNTBLANK('BPI+'!CO19)=0,-1.6,0)</f>
        <v>0</v>
      </c>
      <c r="BT19">
        <f t="shared" si="4"/>
        <v>4.5250000000000004</v>
      </c>
    </row>
    <row r="20" spans="1:72" x14ac:dyDescent="0.3">
      <c r="A20" t="str">
        <f t="shared" si="0"/>
        <v>Texas Tech</v>
      </c>
      <c r="B20" t="str">
        <f t="shared" si="3"/>
        <v>TTU</v>
      </c>
      <c r="C20" s="358">
        <f>IF(
  COUNTBLANK('BPI+'!Y20)=1,
  0,
  IFERROR(
    IF(
      INDEX(sorCol,MATCH(INDEX(valCol,MATCH('BPI+'!Y20,INIcol,0)),bpiTeams,0))&lt;=40,
      2-INDEX(sorCol,MATCH(INDEX(valCol,MATCH('BPI+'!Y20,INIcol,0)),bpiTeams,0))/40,
      IF(
        INDEX(sorCol,MATCH(INDEX(valCol,MATCH('BPI+'!Y20,INIcol,0)),bpiTeams,0))&lt;=100,
        1-0.9*(INDEX(sorCol,MATCH(INDEX(valCol,MATCH('BPI+'!Y20,INIcol,0)),bpiTeams,0))-40)/60,
        0.1
      )
    ),
    0.1
  )
)</f>
        <v>1.925</v>
      </c>
      <c r="D20" s="358">
        <f>IF(
  COUNTBLANK('BPI+'!Z20)=1,
  0,
  IFERROR(
    IF(
      INDEX(sorCol,MATCH(INDEX(valCol,MATCH('BPI+'!Z20,INIcol,0)),bpiTeams,0))&lt;=40,
      2-INDEX(sorCol,MATCH(INDEX(valCol,MATCH('BPI+'!Z20,INIcol,0)),bpiTeams,0))/40,
      IF(
        INDEX(sorCol,MATCH(INDEX(valCol,MATCH('BPI+'!Z20,INIcol,0)),bpiTeams,0))&lt;=100,
        1-0.9*(INDEX(sorCol,MATCH(INDEX(valCol,MATCH('BPI+'!Z20,INIcol,0)),bpiTeams,0))-40)/60,
        0.1
      )
    ),
    0.1
  )
)</f>
        <v>1.4</v>
      </c>
      <c r="E20" s="358">
        <f>IF(
  COUNTBLANK('BPI+'!AA20)=1,
  0,
  IFERROR(
    IF(
      INDEX(sorCol,MATCH(INDEX(valCol,MATCH('BPI+'!AA20,INIcol,0)),bpiTeams,0))&lt;=40,
      2-INDEX(sorCol,MATCH(INDEX(valCol,MATCH('BPI+'!AA20,INIcol,0)),bpiTeams,0))/40,
      IF(
        INDEX(sorCol,MATCH(INDEX(valCol,MATCH('BPI+'!AA20,INIcol,0)),bpiTeams,0))&lt;=100,
        1-0.9*(INDEX(sorCol,MATCH(INDEX(valCol,MATCH('BPI+'!AA20,INIcol,0)),bpiTeams,0))-40)/60,
        0.1
      )
    ),
    0.1
  )
)</f>
        <v>1.85</v>
      </c>
      <c r="F20" s="358">
        <f>IF(
  COUNTBLANK('BPI+'!AB20)=1,
  0,
  IFERROR(
    IF(
      INDEX(sorCol,MATCH(INDEX(valCol,MATCH('BPI+'!AB20,INIcol,0)),bpiTeams,0))&lt;=40,
      2-INDEX(sorCol,MATCH(INDEX(valCol,MATCH('BPI+'!AB20,INIcol,0)),bpiTeams,0))/40,
      IF(
        INDEX(sorCol,MATCH(INDEX(valCol,MATCH('BPI+'!AB20,INIcol,0)),bpiTeams,0))&lt;=100,
        1-0.9*(INDEX(sorCol,MATCH(INDEX(valCol,MATCH('BPI+'!AB20,INIcol,0)),bpiTeams,0))-40)/60,
        0.1
      )
    ),
    0.1
  )
)</f>
        <v>1.9750000000000001</v>
      </c>
      <c r="G20" s="358">
        <f>IF(
  COUNTBLANK('BPI+'!AC20)=1,
  0,
  IFERROR(
    IF(
      INDEX(sorCol,MATCH(INDEX(valCol,MATCH('BPI+'!AC20,INIcol,0)),bpiTeams,0))&lt;=40,
      2-INDEX(sorCol,MATCH(INDEX(valCol,MATCH('BPI+'!AC20,INIcol,0)),bpiTeams,0))/40,
      IF(
        INDEX(sorCol,MATCH(INDEX(valCol,MATCH('BPI+'!AC20,INIcol,0)),bpiTeams,0))&lt;=100,
        1-0.9*(INDEX(sorCol,MATCH(INDEX(valCol,MATCH('BPI+'!AC20,INIcol,0)),bpiTeams,0))-40)/60,
        0.1
      )
    ),
    0.1
  )
)</f>
        <v>1.65</v>
      </c>
      <c r="H20" s="358">
        <f>IF(
  COUNTBLANK('BPI+'!AD20)=1,
  0,
  IFERROR(
    IF(
      INDEX(sorCol,MATCH(INDEX(valCol,MATCH('BPI+'!AD20,INIcol,0)),bpiTeams,0))&lt;=40,
      2-INDEX(sorCol,MATCH(INDEX(valCol,MATCH('BPI+'!AD20,INIcol,0)),bpiTeams,0))/40,
      IF(
        INDEX(sorCol,MATCH(INDEX(valCol,MATCH('BPI+'!AD20,INIcol,0)),bpiTeams,0))&lt;=100,
        1-0.9*(INDEX(sorCol,MATCH(INDEX(valCol,MATCH('BPI+'!AD20,INIcol,0)),bpiTeams,0))-40)/60,
        0.1
      )
    ),
    0.1
  )
)</f>
        <v>0</v>
      </c>
      <c r="I20" s="358">
        <f>IF(
  COUNTBLANK('BPI+'!AE20)=1,
  0,
  IFERROR(
    IF(
      INDEX(sorCol,MATCH(INDEX(valCol,MATCH('BPI+'!AE20,INIcol,0)),bpiTeams,0))&lt;=40,
      2-INDEX(sorCol,MATCH(INDEX(valCol,MATCH('BPI+'!AE20,INIcol,0)),bpiTeams,0))/40,
      IF(
        INDEX(sorCol,MATCH(INDEX(valCol,MATCH('BPI+'!AE20,INIcol,0)),bpiTeams,0))&lt;=100,
        1-0.9*(INDEX(sorCol,MATCH(INDEX(valCol,MATCH('BPI+'!AE20,INIcol,0)),bpiTeams,0))-40)/60,
        0.1
      )
    ),
    0.1
  )
)</f>
        <v>0</v>
      </c>
      <c r="J20" s="358">
        <f>IF(
  COUNTBLANK('BPI+'!AF20)=1,
  0,
  IFERROR(
    IF(
      INDEX(sorCol,MATCH(INDEX(valCol,MATCH('BPI+'!AF20,INIcol,0)),bpiTeams,0))&lt;=40,
      2-INDEX(sorCol,MATCH(INDEX(valCol,MATCH('BPI+'!AF20,INIcol,0)),bpiTeams,0))/40,
      IF(
        INDEX(sorCol,MATCH(INDEX(valCol,MATCH('BPI+'!AF20,INIcol,0)),bpiTeams,0))&lt;=100,
        1-0.9*(INDEX(sorCol,MATCH(INDEX(valCol,MATCH('BPI+'!AF20,INIcol,0)),bpiTeams,0))-40)/60,
        0.1
      )
    ),
    0.1
  )
)</f>
        <v>0</v>
      </c>
      <c r="K20" s="358">
        <f>IF(
  COUNTBLANK('BPI+'!AG20)=1,
  0,
  IFERROR(
    IF(
      INDEX(sorCol,MATCH(INDEX(valCol,MATCH('BPI+'!AG20,INIcol,0)),bpiTeams,0))&lt;=40,
      2-INDEX(sorCol,MATCH(INDEX(valCol,MATCH('BPI+'!AG20,INIcol,0)),bpiTeams,0))/40,
      IF(
        INDEX(sorCol,MATCH(INDEX(valCol,MATCH('BPI+'!AG20,INIcol,0)),bpiTeams,0))&lt;=100,
        1-0.9*(INDEX(sorCol,MATCH(INDEX(valCol,MATCH('BPI+'!AG20,INIcol,0)),bpiTeams,0))-40)/60,
        0.1
      )
    ),
    0.1
  )
)</f>
        <v>0</v>
      </c>
      <c r="L20" s="358">
        <f>IF(
  COUNTBLANK('BPI+'!AH20)=1,
  0,
  IFERROR(
    IF(
      INDEX(sorCol,MATCH(INDEX(valCol,MATCH('BPI+'!AH20,INIcol,0)),bpiTeams,0))&lt;=40,
      2-INDEX(sorCol,MATCH(INDEX(valCol,MATCH('BPI+'!AH20,INIcol,0)),bpiTeams,0))/40,
      IF(
        INDEX(sorCol,MATCH(INDEX(valCol,MATCH('BPI+'!AH20,INIcol,0)),bpiTeams,0))&lt;=100,
        1-0.9*(INDEX(sorCol,MATCH(INDEX(valCol,MATCH('BPI+'!AH20,INIcol,0)),bpiTeams,0))-40)/60,
        0.1
      )
    ),
    0.1
  )
)</f>
        <v>0</v>
      </c>
      <c r="M20" s="358">
        <f>IF(
  COUNTBLANK('BPI+'!AI20)=1,
  0,
  IFERROR(
    IF(
      INDEX(sorCol,MATCH(INDEX(valCol,MATCH('BPI+'!AI20,INIcol,0)),bpiTeams,0))&lt;=40,
      2-INDEX(sorCol,MATCH(INDEX(valCol,MATCH('BPI+'!AI20,INIcol,0)),bpiTeams,0))/40,
      IF(
        INDEX(sorCol,MATCH(INDEX(valCol,MATCH('BPI+'!AI20,INIcol,0)),bpiTeams,0))&lt;=100,
        1-0.9*(INDEX(sorCol,MATCH(INDEX(valCol,MATCH('BPI+'!AI20,INIcol,0)),bpiTeams,0))-40)/60,
        0.1
      )
    ),
    0.1
  )
)</f>
        <v>0</v>
      </c>
      <c r="N20" s="358">
        <f>IF(
  COUNTBLANK('BPI+'!AJ20)=1,
  0,
  IFERROR(
    IF(
      INDEX(sorCol,MATCH(INDEX(valCol,MATCH('BPI+'!AJ20,INIcol,0)),bpiTeams,0))&lt;=40,
      2-INDEX(sorCol,MATCH(INDEX(valCol,MATCH('BPI+'!AJ20,INIcol,0)),bpiTeams,0))/40,
      IF(
        INDEX(sorCol,MATCH(INDEX(valCol,MATCH('BPI+'!AJ20,INIcol,0)),bpiTeams,0))&lt;=100,
        1-0.9*(INDEX(sorCol,MATCH(INDEX(valCol,MATCH('BPI+'!AJ20,INIcol,0)),bpiTeams,0))-40)/60,
        0.1
      )
    ),
    0.1
  )
)</f>
        <v>0</v>
      </c>
      <c r="O20" s="366">
        <f>IF(
  COUNTBLANK('BPI+'!AK20)=1,
  0,
  IFERROR(
    IF(
      INDEX(sorCol, MATCH(INDEX(valCol, MATCH('BPI+'!AK20, INIcol, 0)), bpiTeams, 0)) &lt;= 40,
      -INDEX(sorCol, MATCH(INDEX(valCol, MATCH('BPI+'!AK20, INIcol, 0)), bpiTeams, 0))/40,
      IF(
        INDEX(sorCol, MATCH(INDEX(valCol, MATCH('BPI+'!AK20, INIcol, 0)), bpiTeams, 0)) &lt;= 100,
        -1 - (INDEX(sorCol, MATCH(INDEX(valCol, MATCH('BPI+'!AK20, INIcol, 0)), bpiTeams, 0)) - 40)/60,
        -2
      )
    ),
    -2
  )
)</f>
        <v>-0.42499999999999999</v>
      </c>
      <c r="P20" s="366">
        <f>IF(
  COUNTBLANK('BPI+'!AL20)=1,
  0,
  IFERROR(
    IF(
      INDEX(sorCol, MATCH(INDEX(valCol, MATCH('BPI+'!AL20, INIcol, 0)), bpiTeams, 0)) &lt;= 40,
      -INDEX(sorCol, MATCH(INDEX(valCol, MATCH('BPI+'!AL20, INIcol, 0)), bpiTeams, 0))/40,
      IF(
        INDEX(sorCol, MATCH(INDEX(valCol, MATCH('BPI+'!AL20, INIcol, 0)), bpiTeams, 0)) &lt;= 100,
        -1 - (INDEX(sorCol, MATCH(INDEX(valCol, MATCH('BPI+'!AL20, INIcol, 0)), bpiTeams, 0)) - 40)/60,
        -2
      )
    ),
    -2
  )
)</f>
        <v>-0.3</v>
      </c>
      <c r="Q20" s="366">
        <f>IF(
  COUNTBLANK('BPI+'!AM20)=1,
  0,
  IFERROR(
    IF(
      INDEX(sorCol, MATCH(INDEX(valCol, MATCH('BPI+'!AM20, INIcol, 0)), bpiTeams, 0)) &lt;= 40,
      -INDEX(sorCol, MATCH(INDEX(valCol, MATCH('BPI+'!AM20, INIcol, 0)), bpiTeams, 0))/40,
      IF(
        INDEX(sorCol, MATCH(INDEX(valCol, MATCH('BPI+'!AM20, INIcol, 0)), bpiTeams, 0)) &lt;= 100,
        -1 - (INDEX(sorCol, MATCH(INDEX(valCol, MATCH('BPI+'!AM20, INIcol, 0)), bpiTeams, 0)) - 40)/60,
        -2
      )
    ),
    -2
  )
)</f>
        <v>-0.25</v>
      </c>
      <c r="R20" s="366">
        <f>IF(
  COUNTBLANK('BPI+'!AN20)=1,
  0,
  IFERROR(
    IF(
      INDEX(sorCol, MATCH(INDEX(valCol, MATCH('BPI+'!AN20, INIcol, 0)), bpiTeams, 0)) &lt;= 40,
      -INDEX(sorCol, MATCH(INDEX(valCol, MATCH('BPI+'!AN20, INIcol, 0)), bpiTeams, 0))/40,
      IF(
        INDEX(sorCol, MATCH(INDEX(valCol, MATCH('BPI+'!AN20, INIcol, 0)), bpiTeams, 0)) &lt;= 100,
        -1 - (INDEX(sorCol, MATCH(INDEX(valCol, MATCH('BPI+'!AN20, INIcol, 0)), bpiTeams, 0)) - 40)/60,
        -2
      )
    ),
    -2
  )
)</f>
        <v>-0.15</v>
      </c>
      <c r="S20" s="366">
        <f>IF(
  COUNTBLANK('BPI+'!AO20)=1,
  0,
  IFERROR(
    IF(
      INDEX(sorCol, MATCH(INDEX(valCol, MATCH('BPI+'!AO20, INIcol, 0)), bpiTeams, 0)) &lt;= 40,
      -INDEX(sorCol, MATCH(INDEX(valCol, MATCH('BPI+'!AO20, INIcol, 0)), bpiTeams, 0))/40,
      IF(
        INDEX(sorCol, MATCH(INDEX(valCol, MATCH('BPI+'!AO20, INIcol, 0)), bpiTeams, 0)) &lt;= 100,
        -1 - (INDEX(sorCol, MATCH(INDEX(valCol, MATCH('BPI+'!AO20, INIcol, 0)), bpiTeams, 0)) - 40)/60,
        -2
      )
    ),
    -2
  )
)</f>
        <v>-0.45</v>
      </c>
      <c r="T20" s="366">
        <f>IF(
  COUNTBLANK('BPI+'!AP20)=1,
  0,
  IFERROR(
    IF(
      INDEX(sorCol, MATCH(INDEX(valCol, MATCH('BPI+'!AP20, INIcol, 0)), bpiTeams, 0)) &lt;= 40,
      -INDEX(sorCol, MATCH(INDEX(valCol, MATCH('BPI+'!AP20, INIcol, 0)), bpiTeams, 0))/40,
      IF(
        INDEX(sorCol, MATCH(INDEX(valCol, MATCH('BPI+'!AP20, INIcol, 0)), bpiTeams, 0)) &lt;= 100,
        -1 - (INDEX(sorCol, MATCH(INDEX(valCol, MATCH('BPI+'!AP20, INIcol, 0)), bpiTeams, 0)) - 40)/60,
        -2
      )
    ),
    -2
  )
)</f>
        <v>-0.35</v>
      </c>
      <c r="U20" s="366">
        <f>IF(
  COUNTBLANK('BPI+'!AQ20)=1,
  0,
  IFERROR(
    IF(
      INDEX(sorCol, MATCH(INDEX(valCol, MATCH('BPI+'!AQ20, INIcol, 0)), bpiTeams, 0)) &lt;= 40,
      -INDEX(sorCol, MATCH(INDEX(valCol, MATCH('BPI+'!AQ20, INIcol, 0)), bpiTeams, 0))/40,
      IF(
        INDEX(sorCol, MATCH(INDEX(valCol, MATCH('BPI+'!AQ20, INIcol, 0)), bpiTeams, 0)) &lt;= 100,
        -1 - (INDEX(sorCol, MATCH(INDEX(valCol, MATCH('BPI+'!AQ20, INIcol, 0)), bpiTeams, 0)) - 40)/60,
        -2
      )
    ),
    -2
  )
)</f>
        <v>0</v>
      </c>
      <c r="V20" s="366">
        <f>IF(
  COUNTBLANK('BPI+'!AR20)=1,
  0,
  IFERROR(
    IF(
      INDEX(sorCol, MATCH(INDEX(valCol, MATCH('BPI+'!AR20, INIcol, 0)), bpiTeams, 0)) &lt;= 40,
      -INDEX(sorCol, MATCH(INDEX(valCol, MATCH('BPI+'!AR20, INIcol, 0)), bpiTeams, 0))/40,
      IF(
        INDEX(sorCol, MATCH(INDEX(valCol, MATCH('BPI+'!AR20, INIcol, 0)), bpiTeams, 0)) &lt;= 100,
        -1 - (INDEX(sorCol, MATCH(INDEX(valCol, MATCH('BPI+'!AR20, INIcol, 0)), bpiTeams, 0)) - 40)/60,
        -2
      )
    ),
    -2
  )
)</f>
        <v>0</v>
      </c>
      <c r="W20" s="366">
        <f>IF(
  COUNTBLANK('BPI+'!AS20)=1,
  0,
  IFERROR(
    IF(
      INDEX(sorCol, MATCH(INDEX(valCol, MATCH('BPI+'!AS20, INIcol, 0)), bpiTeams, 0)) &lt;= 40,
      -INDEX(sorCol, MATCH(INDEX(valCol, MATCH('BPI+'!AS20, INIcol, 0)), bpiTeams, 0))/40,
      IF(
        INDEX(sorCol, MATCH(INDEX(valCol, MATCH('BPI+'!AS20, INIcol, 0)), bpiTeams, 0)) &lt;= 100,
        -1 - (INDEX(sorCol, MATCH(INDEX(valCol, MATCH('BPI+'!AS20, INIcol, 0)), bpiTeams, 0)) - 40)/60,
        -2
      )
    ),
    -2
  )
)</f>
        <v>0</v>
      </c>
      <c r="X20" s="366">
        <f>IF(
  COUNTBLANK('BPI+'!AT20)=1,
  0,
  IFERROR(
    IF(
      INDEX(sorCol, MATCH(INDEX(valCol, MATCH('BPI+'!AT20, INIcol, 0)), bpiTeams, 0)) &lt;= 40,
      -INDEX(sorCol, MATCH(INDEX(valCol, MATCH('BPI+'!AT20, INIcol, 0)), bpiTeams, 0))/40,
      IF(
        INDEX(sorCol, MATCH(INDEX(valCol, MATCH('BPI+'!AT20, INIcol, 0)), bpiTeams, 0)) &lt;= 100,
        -1 - (INDEX(sorCol, MATCH(INDEX(valCol, MATCH('BPI+'!AT20, INIcol, 0)), bpiTeams, 0)) - 40)/60,
        -2
      )
    ),
    -2
  )
)</f>
        <v>0</v>
      </c>
      <c r="Y20" s="366">
        <f>IF(
  COUNTBLANK('BPI+'!AU20)=1,
  0,
  IFERROR(
    IF(
      INDEX(sorCol, MATCH(INDEX(valCol, MATCH('BPI+'!AU20, INIcol, 0)), bpiTeams, 0)) &lt;= 40,
      -INDEX(sorCol, MATCH(INDEX(valCol, MATCH('BPI+'!AU20, INIcol, 0)), bpiTeams, 0))/40,
      IF(
        INDEX(sorCol, MATCH(INDEX(valCol, MATCH('BPI+'!AU20, INIcol, 0)), bpiTeams, 0)) &lt;= 100,
        -1 - (INDEX(sorCol, MATCH(INDEX(valCol, MATCH('BPI+'!AU20, INIcol, 0)), bpiTeams, 0)) - 40)/60,
        -2
      )
    ),
    -2
  )
)</f>
        <v>0</v>
      </c>
      <c r="Z20" s="366">
        <f>IF(
  COUNTBLANK('BPI+'!AV20)=1,
  0,
  IFERROR(
    IF(
      INDEX(sorCol, MATCH(INDEX(valCol, MATCH('BPI+'!AV20, INIcol, 0)), bpiTeams, 0)) &lt;= 40,
      -INDEX(sorCol, MATCH(INDEX(valCol, MATCH('BPI+'!AV20, INIcol, 0)), bpiTeams, 0))/40,
      IF(
        INDEX(sorCol, MATCH(INDEX(valCol, MATCH('BPI+'!AV20, INIcol, 0)), bpiTeams, 0)) &lt;= 100,
        -1 - (INDEX(sorCol, MATCH(INDEX(valCol, MATCH('BPI+'!AV20, INIcol, 0)), bpiTeams, 0)) - 40)/60,
        -2
      )
    ),
    -2
  )
)</f>
        <v>0</v>
      </c>
      <c r="AA20" s="358">
        <f>IFERROR(IF(COUNTBLANK('BPI+'!AX20)=1,0,IF(COUNTIF(qwqlINIcol,'BPI+'!AX20)=0,0.1,IF(INDEX(sorCol,MATCH(INDEX(valCol,MATCH('BPI+'!AW20,INIcol,0)),bpiTeams,0))&gt;=40,INDEX(sorCol,MATCH(INDEX(valCol,MATCH('BPI+'!AW20,INIcol,0)),bpiTeams,0))*-1/40+2,(INDEX(sorCol,MATCH(INDEX(valCol,MATCH('BPI+'!AW20,INIcol,0)),bpiTeams,0))*(-1)+40)/325+1))),0)</f>
        <v>0.27499999999999991</v>
      </c>
      <c r="AB20" s="358">
        <f>IFERROR(IF(COUNTBLANK('BPI+'!AY20)=1,0,IF(COUNTIF(qwqlINIcol,'BPI+'!AY20)=0,0.1,IF(INDEX(sorCol,MATCH(INDEX(valCol,MATCH('BPI+'!AX20,INIcol,0)),bpiTeams,0))&gt;=40,INDEX(sorCol,MATCH(INDEX(valCol,MATCH('BPI+'!AX20,INIcol,0)),bpiTeams,0))*-1/40+2,(INDEX(sorCol,MATCH(INDEX(valCol,MATCH('BPI+'!AX20,INIcol,0)),bpiTeams,0))*(-1)+40)/325+1))),0)</f>
        <v>0</v>
      </c>
      <c r="AC20" s="358">
        <f>IFERROR(IF(COUNTBLANK('BPI+'!AZ20)=1,0,IF(COUNTIF(qwqlINIcol,'BPI+'!AZ20)=0,0.1,IF(INDEX(sorCol,MATCH(INDEX(valCol,MATCH('BPI+'!AY20,INIcol,0)),bpiTeams,0))&gt;=40,INDEX(sorCol,MATCH(INDEX(valCol,MATCH('BPI+'!AY20,INIcol,0)),bpiTeams,0))*-1/40+2,(INDEX(sorCol,MATCH(INDEX(valCol,MATCH('BPI+'!AY20,INIcol,0)),bpiTeams,0))*(-1)+40)/325+1))),0)</f>
        <v>0</v>
      </c>
      <c r="AD20" s="358">
        <f>IFERROR(IF(COUNTBLANK('BPI+'!BA20)=1,0,IF(COUNTIF(qwqlINIcol,'BPI+'!BA20)=0,0.1,IF(INDEX(sorCol,MATCH(INDEX(valCol,MATCH('BPI+'!AZ20,INIcol,0)),bpiTeams,0))&gt;=40,INDEX(sorCol,MATCH(INDEX(valCol,MATCH('BPI+'!AZ20,INIcol,0)),bpiTeams,0))*-1/40+2,(INDEX(sorCol,MATCH(INDEX(valCol,MATCH('BPI+'!AZ20,INIcol,0)),bpiTeams,0))*(-1)+40)/325+1))),0)</f>
        <v>0</v>
      </c>
      <c r="AE20" s="358">
        <f>IFERROR(IF(COUNTBLANK('BPI+'!BB20)=1,0,IF(COUNTIF(qwqlINIcol,'BPI+'!BB20)=0,0.1,IF(INDEX(sorCol,MATCH(INDEX(valCol,MATCH('BPI+'!BA20,INIcol,0)),bpiTeams,0))&gt;=40,INDEX(sorCol,MATCH(INDEX(valCol,MATCH('BPI+'!BA20,INIcol,0)),bpiTeams,0))*-1/40+2,(INDEX(sorCol,MATCH(INDEX(valCol,MATCH('BPI+'!BA20,INIcol,0)),bpiTeams,0))*(-1)+40)/325+1))),0)</f>
        <v>0</v>
      </c>
      <c r="AF20" s="358">
        <f>IFERROR(IF(COUNTBLANK('BPI+'!BC20)=1,0,IF(COUNTIF(qwqlINIcol,'BPI+'!BC20)=0,0.1,IF(INDEX(sorCol,MATCH(INDEX(valCol,MATCH('BPI+'!BB20,INIcol,0)),bpiTeams,0))&gt;=40,INDEX(sorCol,MATCH(INDEX(valCol,MATCH('BPI+'!BB20,INIcol,0)),bpiTeams,0))*-1/40+2,(INDEX(sorCol,MATCH(INDEX(valCol,MATCH('BPI+'!BB20,INIcol,0)),bpiTeams,0))*(-1)+40)/325+1))),0)</f>
        <v>0</v>
      </c>
      <c r="AG20" s="358">
        <f>IFERROR(IF(COUNTBLANK('BPI+'!BD20)=1,0,IF(COUNTIF(qwqlINIcol,'BPI+'!BD20)=0,0.1,IF(INDEX(sorCol,MATCH(INDEX(valCol,MATCH('BPI+'!BC20,INIcol,0)),bpiTeams,0))&gt;=40,INDEX(sorCol,MATCH(INDEX(valCol,MATCH('BPI+'!BC20,INIcol,0)),bpiTeams,0))*-1/40+2,(INDEX(sorCol,MATCH(INDEX(valCol,MATCH('BPI+'!BC20,INIcol,0)),bpiTeams,0))*(-1)+40)/325+1))),0)</f>
        <v>0</v>
      </c>
      <c r="AH20" s="358">
        <f>IFERROR(IF(COUNTBLANK('BPI+'!BE20)=1,0,IF(COUNTIF(qwqlINIcol,'BPI+'!BE20)=0,0.1,IF(INDEX(sorCol,MATCH(INDEX(valCol,MATCH('BPI+'!BD20,INIcol,0)),bpiTeams,0))&gt;=40,INDEX(sorCol,MATCH(INDEX(valCol,MATCH('BPI+'!BD20,INIcol,0)),bpiTeams,0))*-1/40+2,(INDEX(sorCol,MATCH(INDEX(valCol,MATCH('BPI+'!BD20,INIcol,0)),bpiTeams,0))*(-1)+40)/325+1))),0)</f>
        <v>0</v>
      </c>
      <c r="AI20" s="358">
        <f>IFERROR(IF(COUNTBLANK('BPI+'!BF20)=1,0,IF(COUNTIF(qwqlINIcol,'BPI+'!BF20)=0,0.1,IF(INDEX(sorCol,MATCH(INDEX(valCol,MATCH('BPI+'!BE20,INIcol,0)),bpiTeams,0))&gt;=40,INDEX(sorCol,MATCH(INDEX(valCol,MATCH('BPI+'!BE20,INIcol,0)),bpiTeams,0))*-1/40+2,(INDEX(sorCol,MATCH(INDEX(valCol,MATCH('BPI+'!BE20,INIcol,0)),bpiTeams,0))*(-1)+40)/325+1))),0)</f>
        <v>0</v>
      </c>
      <c r="AJ20" s="358">
        <f>IFERROR(IF(COUNTBLANK('BPI+'!BG20)=1,0,IF(COUNTIF(qwqlINIcol,'BPI+'!BG20)=0,0.1,IF(INDEX(sorCol,MATCH(INDEX(valCol,MATCH('BPI+'!BF20,INIcol,0)),bpiTeams,0))&gt;=40,INDEX(sorCol,MATCH(INDEX(valCol,MATCH('BPI+'!BF20,INIcol,0)),bpiTeams,0))*-1/40+2,(INDEX(sorCol,MATCH(INDEX(valCol,MATCH('BPI+'!BF20,INIcol,0)),bpiTeams,0))*(-1)+40)/325+1))),0)</f>
        <v>0</v>
      </c>
      <c r="AK20" s="358">
        <f>IFERROR(IF(COUNTBLANK('BPI+'!BH20)=1,0,IF(COUNTIF(qwqlINIcol,'BPI+'!BH20)=0,0.1,IF(INDEX(sorCol,MATCH(INDEX(valCol,MATCH('BPI+'!BG20,INIcol,0)),bpiTeams,0))&gt;=40,INDEX(sorCol,MATCH(INDEX(valCol,MATCH('BPI+'!BG20,INIcol,0)),bpiTeams,0))*-1/40+2,(INDEX(sorCol,MATCH(INDEX(valCol,MATCH('BPI+'!BG20,INIcol,0)),bpiTeams,0))*(-1)+40)/325+1))),0)</f>
        <v>0</v>
      </c>
      <c r="AL20" s="358">
        <f>IFERROR(IF(COUNTBLANK('BPI+'!BI20)=1,0,IF(COUNTIF(qwqlINIcol,'BPI+'!BI20)=0,0.1,IF(INDEX(sorCol,MATCH(INDEX(valCol,MATCH('BPI+'!BH20,INIcol,0)),bpiTeams,0))&gt;=40,INDEX(sorCol,MATCH(INDEX(valCol,MATCH('BPI+'!BH20,INIcol,0)),bpiTeams,0))*-1/40+2,(INDEX(sorCol,MATCH(INDEX(valCol,MATCH('BPI+'!BH20,INIcol,0)),bpiTeams,0))*(-1)+40)/325+1))),0)</f>
        <v>0</v>
      </c>
      <c r="AM20" s="358">
        <f>IFERROR(IF(COUNTBLANK('BPI+'!BJ20)=1,0,IF(COUNTIF(qwqlINIcol,'BPI+'!BJ20)=0,0.1,IF(INDEX(sorCol,MATCH(INDEX(valCol,MATCH('BPI+'!BI20,INIcol,0)),bpiTeams,0))&gt;=40,INDEX(sorCol,MATCH(INDEX(valCol,MATCH('BPI+'!BI20,INIcol,0)),bpiTeams,0))*-1/40+2,(INDEX(sorCol,MATCH(INDEX(valCol,MATCH('BPI+'!BI20,INIcol,0)),bpiTeams,0))*(-1)+40)/325+1))),0)</f>
        <v>0</v>
      </c>
      <c r="AN20" s="358">
        <f>IFERROR(IF(COUNTBLANK('BPI+'!BK20)=1,0,IF(COUNTIF(qwqlINIcol,'BPI+'!BK20)=0,0.1,IF(INDEX(sorCol,MATCH(INDEX(valCol,MATCH('BPI+'!BJ20,INIcol,0)),bpiTeams,0))&gt;=40,INDEX(sorCol,MATCH(INDEX(valCol,MATCH('BPI+'!BJ20,INIcol,0)),bpiTeams,0))*-1/40+2,(INDEX(sorCol,MATCH(INDEX(valCol,MATCH('BPI+'!BJ20,INIcol,0)),bpiTeams,0))*(-1)+40)/325+1))),0)</f>
        <v>0</v>
      </c>
      <c r="AO20" s="358">
        <f>IFERROR(IF(COUNTBLANK('BPI+'!BL20)=1,0,IF(COUNTIF(qwqlINIcol,'BPI+'!BL20)=0,0.1,IF(INDEX(sorCol,MATCH(INDEX(valCol,MATCH('BPI+'!BK20,INIcol,0)),bpiTeams,0))&gt;=40,INDEX(sorCol,MATCH(INDEX(valCol,MATCH('BPI+'!BK20,INIcol,0)),bpiTeams,0))*-1/40+2,(INDEX(sorCol,MATCH(INDEX(valCol,MATCH('BPI+'!BK20,INIcol,0)),bpiTeams,0))*(-1)+40)/325+1))),0)</f>
        <v>0</v>
      </c>
      <c r="AP20" s="366">
        <f>IF(COUNTBLANK('BPI+'!BL20)=1,0,IF(COUNTIF(qwqlINIcol,'BPI+'!BL20)=0,-1.5,IF(INDEX(sorCol,MATCH(INDEX(valCol,MATCH('BPI+'!BL20,INIcol,0)),bpiTeams,0))&gt;=80,-1.5,IF(INDEX(sorCol,MATCH(INDEX(valCol,MATCH('BPI+'!BL20,INIcol,0)),bpiTeams,0))&gt;=41,-1 - (INDEX(sorCol,MATCH(INDEX(valCol,MATCH('BPI+'!BL20,INIcol,0)),bpiTeams,0)) - 41) * (0.5/39),(INDEX(sorCol,MATCH(INDEX(valCol,MATCH('BPI+'!BL20,INIcol,0)),bpiTeams,0)) + 40)/325 - 2))))</f>
        <v>-1.763076923076923</v>
      </c>
      <c r="AQ20" s="366">
        <f>IF(COUNTBLANK('BPI+'!BM20)=1,0,IF(COUNTIF(qwqlINIcol,'BPI+'!BM20)=0,-1.5,IF(INDEX(sorCol,MATCH(INDEX(valCol,MATCH('BPI+'!BM20,INIcol,0)),bpiTeams,0))&gt;=80,-1.5,IF(INDEX(sorCol,MATCH(INDEX(valCol,MATCH('BPI+'!BM20,INIcol,0)),bpiTeams,0))&gt;=41,-1 - (INDEX(sorCol,MATCH(INDEX(valCol,MATCH('BPI+'!BM20,INIcol,0)),bpiTeams,0)) - 41) * (0.5/39),(INDEX(sorCol,MATCH(INDEX(valCol,MATCH('BPI+'!BM20,INIcol,0)),bpiTeams,0)) + 40)/325 - 2))))</f>
        <v>-1.7692307692307692</v>
      </c>
      <c r="AR20" s="366">
        <f>IF(COUNTBLANK('BPI+'!BN20)=1,0,IF(COUNTIF(qwqlINIcol,'BPI+'!BN20)=0,-1.5,IF(INDEX(sorCol,MATCH(INDEX(valCol,MATCH('BPI+'!BN20,INIcol,0)),bpiTeams,0))&gt;=80,-1.5,IF(INDEX(sorCol,MATCH(INDEX(valCol,MATCH('BPI+'!BN20,INIcol,0)),bpiTeams,0))&gt;=41,-1 - (INDEX(sorCol,MATCH(INDEX(valCol,MATCH('BPI+'!BN20,INIcol,0)),bpiTeams,0)) - 41) * (0.5/39),(INDEX(sorCol,MATCH(INDEX(valCol,MATCH('BPI+'!BN20,INIcol,0)),bpiTeams,0)) + 40)/325 - 2))))</f>
        <v>-1.803076923076923</v>
      </c>
      <c r="AS20" s="366">
        <f>IF(COUNTBLANK('BPI+'!BO20)=1,0,IF(COUNTIF(qwqlINIcol,'BPI+'!BO20)=0,-1.5,IF(INDEX(sorCol,MATCH(INDEX(valCol,MATCH('BPI+'!BO20,INIcol,0)),bpiTeams,0))&gt;=80,-1.5,IF(INDEX(sorCol,MATCH(INDEX(valCol,MATCH('BPI+'!BO20,INIcol,0)),bpiTeams,0))&gt;=41,-1 - (INDEX(sorCol,MATCH(INDEX(valCol,MATCH('BPI+'!BO20,INIcol,0)),bpiTeams,0)) - 41) * (0.5/39),(INDEX(sorCol,MATCH(INDEX(valCol,MATCH('BPI+'!BO20,INIcol,0)),bpiTeams,0)) + 40)/325 - 2))))</f>
        <v>0</v>
      </c>
      <c r="AT20" s="366">
        <f>IF(COUNTBLANK('BPI+'!BP20)=1,0,IF(COUNTIF(qwqlINIcol,'BPI+'!BP20)=0,-1.5,IF(INDEX(sorCol,MATCH(INDEX(valCol,MATCH('BPI+'!BP20,INIcol,0)),bpiTeams,0))&gt;=80,-1.5,IF(INDEX(sorCol,MATCH(INDEX(valCol,MATCH('BPI+'!BP20,INIcol,0)),bpiTeams,0))&gt;=41,-1 - (INDEX(sorCol,MATCH(INDEX(valCol,MATCH('BPI+'!BP20,INIcol,0)),bpiTeams,0)) - 41) * (0.5/39),(INDEX(sorCol,MATCH(INDEX(valCol,MATCH('BPI+'!BP20,INIcol,0)),bpiTeams,0)) + 40)/325 - 2))))</f>
        <v>0</v>
      </c>
      <c r="AU20" s="366">
        <f>IF(COUNTBLANK('BPI+'!BQ20)=1,0,IF(COUNTIF(qwqlINIcol,'BPI+'!BQ20)=0,-1.5,IF(INDEX(sorCol,MATCH(INDEX(valCol,MATCH('BPI+'!BQ20,INIcol,0)),bpiTeams,0))&gt;=80,-1.5,IF(INDEX(sorCol,MATCH(INDEX(valCol,MATCH('BPI+'!BQ20,INIcol,0)),bpiTeams,0))&gt;=41,-1 - (INDEX(sorCol,MATCH(INDEX(valCol,MATCH('BPI+'!BQ20,INIcol,0)),bpiTeams,0)) - 41) * (0.5/39),(INDEX(sorCol,MATCH(INDEX(valCol,MATCH('BPI+'!BQ20,INIcol,0)),bpiTeams,0)) + 40)/325 - 2))))</f>
        <v>0</v>
      </c>
      <c r="AV20" s="366">
        <f>IF(COUNTBLANK('BPI+'!BR20)=1,0,IF(COUNTIF(qwqlINIcol,'BPI+'!BR20)=0,-1.5,IF(INDEX(sorCol,MATCH(INDEX(valCol,MATCH('BPI+'!BR20,INIcol,0)),bpiTeams,0))&gt;=80,-1.5,IF(INDEX(sorCol,MATCH(INDEX(valCol,MATCH('BPI+'!BR20,INIcol,0)),bpiTeams,0))&gt;=41,-1 - (INDEX(sorCol,MATCH(INDEX(valCol,MATCH('BPI+'!BR20,INIcol,0)),bpiTeams,0)) - 41) * (0.5/39),(INDEX(sorCol,MATCH(INDEX(valCol,MATCH('BPI+'!BR20,INIcol,0)),bpiTeams,0)) + 40)/325 - 2))))</f>
        <v>0</v>
      </c>
      <c r="AW20" s="366">
        <f>IF(COUNTBLANK('BPI+'!BS20)=1,0,IF(COUNTIF(qwqlINIcol,'BPI+'!BS20)=0,-1.5,IF(INDEX(sorCol,MATCH(INDEX(valCol,MATCH('BPI+'!BS20,INIcol,0)),bpiTeams,0))&gt;=80,-1.5,IF(INDEX(sorCol,MATCH(INDEX(valCol,MATCH('BPI+'!BS20,INIcol,0)),bpiTeams,0))&gt;=41,-1 - (INDEX(sorCol,MATCH(INDEX(valCol,MATCH('BPI+'!BS20,INIcol,0)),bpiTeams,0)) - 41) * (0.5/39),(INDEX(sorCol,MATCH(INDEX(valCol,MATCH('BPI+'!BS20,INIcol,0)),bpiTeams,0)) + 40)/325 - 2))))</f>
        <v>0</v>
      </c>
      <c r="AX20" s="366">
        <f>IF(COUNTBLANK('BPI+'!BT20)=1,0,IF(COUNTIF(qwqlINIcol,'BPI+'!BT20)=0,-1.5,IF(INDEX(sorCol,MATCH(INDEX(valCol,MATCH('BPI+'!BT20,INIcol,0)),bpiTeams,0))&gt;=80,-1.5,IF(INDEX(sorCol,MATCH(INDEX(valCol,MATCH('BPI+'!BT20,INIcol,0)),bpiTeams,0))&gt;=41,-1 - (INDEX(sorCol,MATCH(INDEX(valCol,MATCH('BPI+'!BT20,INIcol,0)),bpiTeams,0)) - 41) * (0.5/39),(INDEX(sorCol,MATCH(INDEX(valCol,MATCH('BPI+'!BT20,INIcol,0)),bpiTeams,0)) + 40)/325 - 2))))</f>
        <v>0</v>
      </c>
      <c r="AY20" s="366">
        <f>IF(COUNTBLANK('BPI+'!BU20)=1,0,IF(COUNTIF(qwqlINIcol,'BPI+'!BU20)=0,-1.5,IF(INDEX(sorCol,MATCH(INDEX(valCol,MATCH('BPI+'!BU20,INIcol,0)),bpiTeams,0))&gt;=80,-1.5,IF(INDEX(sorCol,MATCH(INDEX(valCol,MATCH('BPI+'!BU20,INIcol,0)),bpiTeams,0))&gt;=41,-1 - (INDEX(sorCol,MATCH(INDEX(valCol,MATCH('BPI+'!BU20,INIcol,0)),bpiTeams,0)) - 41) * (0.5/39),(INDEX(sorCol,MATCH(INDEX(valCol,MATCH('BPI+'!BU20,INIcol,0)),bpiTeams,0)) + 40)/325 - 2))))</f>
        <v>0</v>
      </c>
      <c r="AZ20" s="366">
        <f>IF(COUNTBLANK('BPI+'!BV20)=1,0,IF(COUNTIF(qwqlINIcol,'BPI+'!BV20)=0,-1.5,IF(INDEX(sorCol,MATCH(INDEX(valCol,MATCH('BPI+'!BV20,INIcol,0)),bpiTeams,0))&gt;=80,-1.5,IF(INDEX(sorCol,MATCH(INDEX(valCol,MATCH('BPI+'!BV20,INIcol,0)),bpiTeams,0))&gt;=41,-1 - (INDEX(sorCol,MATCH(INDEX(valCol,MATCH('BPI+'!BV20,INIcol,0)),bpiTeams,0)) - 41) * (0.5/39),(INDEX(sorCol,MATCH(INDEX(valCol,MATCH('BPI+'!BV20,INIcol,0)),bpiTeams,0)) + 40)/325 - 2))))</f>
        <v>0</v>
      </c>
      <c r="BA20" s="366">
        <f>IF(COUNTBLANK('BPI+'!BW20)=1,0,IF(COUNTIF(qwqlINIcol,'BPI+'!BW20)=0,-1.5,IF(INDEX(sorCol,MATCH(INDEX(valCol,MATCH('BPI+'!BW20,INIcol,0)),bpiTeams,0))&gt;=80,-1.5,IF(INDEX(sorCol,MATCH(INDEX(valCol,MATCH('BPI+'!BW20,INIcol,0)),bpiTeams,0))&gt;=41,-1 - (INDEX(sorCol,MATCH(INDEX(valCol,MATCH('BPI+'!BW20,INIcol,0)),bpiTeams,0)) - 41) * (0.5/39),(INDEX(sorCol,MATCH(INDEX(valCol,MATCH('BPI+'!BW20,INIcol,0)),bpiTeams,0)) + 40)/325 - 2))))</f>
        <v>0</v>
      </c>
      <c r="BB20" s="366">
        <f>IF(COUNTBLANK('BPI+'!BX20)=1,0,IF(COUNTIF(qwqlINIcol,'BPI+'!BX20)=0,-1.5,IF(INDEX(sorCol,MATCH(INDEX(valCol,MATCH('BPI+'!BX20,INIcol,0)),bpiTeams,0))&gt;=80,-1.5,IF(INDEX(sorCol,MATCH(INDEX(valCol,MATCH('BPI+'!BX20,INIcol,0)),bpiTeams,0))&gt;=41,-1 - (INDEX(sorCol,MATCH(INDEX(valCol,MATCH('BPI+'!BX20,INIcol,0)),bpiTeams,0)) - 41) * (0.5/39),(INDEX(sorCol,MATCH(INDEX(valCol,MATCH('BPI+'!BX20,INIcol,0)),bpiTeams,0)) + 40)/325 - 2))))</f>
        <v>0</v>
      </c>
      <c r="BC20" s="374">
        <f>IF(COUNTBLANK('BPI+'!BY20)=0,-1.6,0)</f>
        <v>0</v>
      </c>
      <c r="BD20" s="374">
        <f>IF(COUNTBLANK('BPI+'!BZ20)=0,-1.6,0)</f>
        <v>0</v>
      </c>
      <c r="BE20" s="374">
        <f>IF(COUNTBLANK('BPI+'!CA20)=0,-1.6,0)</f>
        <v>0</v>
      </c>
      <c r="BF20" s="374">
        <f>IF(COUNTBLANK('BPI+'!CB20)=0,-1.6,0)</f>
        <v>0</v>
      </c>
      <c r="BG20" s="374">
        <f>IF(COUNTBLANK('BPI+'!CC20)=0,-1.6,0)</f>
        <v>0</v>
      </c>
      <c r="BH20" s="374">
        <f>IF(COUNTBLANK('BPI+'!CD20)=0,-1.6,0)</f>
        <v>0</v>
      </c>
      <c r="BI20" s="374">
        <f>IF(COUNTBLANK('BPI+'!CE20)=0,-1.6,0)</f>
        <v>0</v>
      </c>
      <c r="BJ20" s="374">
        <f>IF(COUNTBLANK('BPI+'!CF20)=0,-1.6,0)</f>
        <v>0</v>
      </c>
      <c r="BK20" s="374">
        <f>IF(COUNTBLANK('BPI+'!CG20)=0,-1.6,0)</f>
        <v>0</v>
      </c>
      <c r="BL20" s="374">
        <f>IF(COUNTBLANK('BPI+'!CH20)=0,-1.6,0)</f>
        <v>0</v>
      </c>
      <c r="BM20" s="374">
        <f>IF(COUNTBLANK('BPI+'!CI20)=0,-1.6,0)</f>
        <v>0</v>
      </c>
      <c r="BN20" s="374">
        <f>IF(COUNTBLANK('BPI+'!CJ20)=0,-1.6,0)</f>
        <v>0</v>
      </c>
      <c r="BO20" s="374">
        <f>IF(COUNTBLANK('BPI+'!CK20)=0,-1.6,0)</f>
        <v>0</v>
      </c>
      <c r="BP20" s="374">
        <f>IF(COUNTBLANK('BPI+'!CL20)=0,-1.6,0)</f>
        <v>0</v>
      </c>
      <c r="BQ20" s="374">
        <f>IF(COUNTBLANK('BPI+'!CM20)=0,-1.6,0)</f>
        <v>0</v>
      </c>
      <c r="BR20" s="374">
        <f>IF(COUNTBLANK('BPI+'!CN20)=0,-1.6,0)</f>
        <v>0</v>
      </c>
      <c r="BS20" s="374">
        <f>IF(COUNTBLANK('BPI+'!CO20)=0,-1.6,0)</f>
        <v>0</v>
      </c>
      <c r="BT20">
        <f t="shared" si="4"/>
        <v>1.8146153846153832</v>
      </c>
    </row>
    <row r="21" spans="1:72" x14ac:dyDescent="0.3">
      <c r="A21" t="str">
        <f t="shared" si="0"/>
        <v>Wisconsin</v>
      </c>
      <c r="B21" t="str">
        <f t="shared" si="3"/>
        <v>WIS</v>
      </c>
      <c r="C21" s="358">
        <f>IF(
  COUNTBLANK('BPI+'!Y21)=1,
  0,
  IFERROR(
    IF(
      INDEX(sorCol,MATCH(INDEX(valCol,MATCH('BPI+'!Y21,INIcol,0)),bpiTeams,0))&lt;=40,
      2-INDEX(sorCol,MATCH(INDEX(valCol,MATCH('BPI+'!Y21,INIcol,0)),bpiTeams,0))/40,
      IF(
        INDEX(sorCol,MATCH(INDEX(valCol,MATCH('BPI+'!Y21,INIcol,0)),bpiTeams,0))&lt;=100,
        1-0.9*(INDEX(sorCol,MATCH(INDEX(valCol,MATCH('BPI+'!Y21,INIcol,0)),bpiTeams,0))-40)/60,
        0.1
      )
    ),
    0.1
  )
)</f>
        <v>1.95</v>
      </c>
      <c r="D21" s="358">
        <f>IF(
  COUNTBLANK('BPI+'!Z21)=1,
  0,
  IFERROR(
    IF(
      INDEX(sorCol,MATCH(INDEX(valCol,MATCH('BPI+'!Z21,INIcol,0)),bpiTeams,0))&lt;=40,
      2-INDEX(sorCol,MATCH(INDEX(valCol,MATCH('BPI+'!Z21,INIcol,0)),bpiTeams,0))/40,
      IF(
        INDEX(sorCol,MATCH(INDEX(valCol,MATCH('BPI+'!Z21,INIcol,0)),bpiTeams,0))&lt;=100,
        1-0.9*(INDEX(sorCol,MATCH(INDEX(valCol,MATCH('BPI+'!Z21,INIcol,0)),bpiTeams,0))-40)/60,
        0.1
      )
    ),
    0.1
  )
)</f>
        <v>1.575</v>
      </c>
      <c r="E21" s="358">
        <f>IF(
  COUNTBLANK('BPI+'!AA21)=1,
  0,
  IFERROR(
    IF(
      INDEX(sorCol,MATCH(INDEX(valCol,MATCH('BPI+'!AA21,INIcol,0)),bpiTeams,0))&lt;=40,
      2-INDEX(sorCol,MATCH(INDEX(valCol,MATCH('BPI+'!AA21,INIcol,0)),bpiTeams,0))/40,
      IF(
        INDEX(sorCol,MATCH(INDEX(valCol,MATCH('BPI+'!AA21,INIcol,0)),bpiTeams,0))&lt;=100,
        1-0.9*(INDEX(sorCol,MATCH(INDEX(valCol,MATCH('BPI+'!AA21,INIcol,0)),bpiTeams,0))-40)/60,
        0.1
      )
    ),
    0.1
  )
)</f>
        <v>1.675</v>
      </c>
      <c r="F21" s="358">
        <f>IF(
  COUNTBLANK('BPI+'!AB21)=1,
  0,
  IFERROR(
    IF(
      INDEX(sorCol,MATCH(INDEX(valCol,MATCH('BPI+'!AB21,INIcol,0)),bpiTeams,0))&lt;=40,
      2-INDEX(sorCol,MATCH(INDEX(valCol,MATCH('BPI+'!AB21,INIcol,0)),bpiTeams,0))/40,
      IF(
        INDEX(sorCol,MATCH(INDEX(valCol,MATCH('BPI+'!AB21,INIcol,0)),bpiTeams,0))&lt;=100,
        1-0.9*(INDEX(sorCol,MATCH(INDEX(valCol,MATCH('BPI+'!AB21,INIcol,0)),bpiTeams,0))-40)/60,
        0.1
      )
    ),
    0.1
  )
)</f>
        <v>1.7</v>
      </c>
      <c r="G21" s="358">
        <f>IF(
  COUNTBLANK('BPI+'!AC21)=1,
  0,
  IFERROR(
    IF(
      INDEX(sorCol,MATCH(INDEX(valCol,MATCH('BPI+'!AC21,INIcol,0)),bpiTeams,0))&lt;=40,
      2-INDEX(sorCol,MATCH(INDEX(valCol,MATCH('BPI+'!AC21,INIcol,0)),bpiTeams,0))/40,
      IF(
        INDEX(sorCol,MATCH(INDEX(valCol,MATCH('BPI+'!AC21,INIcol,0)),bpiTeams,0))&lt;=100,
        1-0.9*(INDEX(sorCol,MATCH(INDEX(valCol,MATCH('BPI+'!AC21,INIcol,0)),bpiTeams,0))-40)/60,
        0.1
      )
    ),
    0.1
  )
)</f>
        <v>1.575</v>
      </c>
      <c r="H21" s="358">
        <f>IF(
  COUNTBLANK('BPI+'!AD21)=1,
  0,
  IFERROR(
    IF(
      INDEX(sorCol,MATCH(INDEX(valCol,MATCH('BPI+'!AD21,INIcol,0)),bpiTeams,0))&lt;=40,
      2-INDEX(sorCol,MATCH(INDEX(valCol,MATCH('BPI+'!AD21,INIcol,0)),bpiTeams,0))/40,
      IF(
        INDEX(sorCol,MATCH(INDEX(valCol,MATCH('BPI+'!AD21,INIcol,0)),bpiTeams,0))&lt;=100,
        1-0.9*(INDEX(sorCol,MATCH(INDEX(valCol,MATCH('BPI+'!AD21,INIcol,0)),bpiTeams,0))-40)/60,
        0.1
      )
    ),
    0.1
  )
)</f>
        <v>0</v>
      </c>
      <c r="I21" s="358">
        <f>IF(
  COUNTBLANK('BPI+'!AE21)=1,
  0,
  IFERROR(
    IF(
      INDEX(sorCol,MATCH(INDEX(valCol,MATCH('BPI+'!AE21,INIcol,0)),bpiTeams,0))&lt;=40,
      2-INDEX(sorCol,MATCH(INDEX(valCol,MATCH('BPI+'!AE21,INIcol,0)),bpiTeams,0))/40,
      IF(
        INDEX(sorCol,MATCH(INDEX(valCol,MATCH('BPI+'!AE21,INIcol,0)),bpiTeams,0))&lt;=100,
        1-0.9*(INDEX(sorCol,MATCH(INDEX(valCol,MATCH('BPI+'!AE21,INIcol,0)),bpiTeams,0))-40)/60,
        0.1
      )
    ),
    0.1
  )
)</f>
        <v>0</v>
      </c>
      <c r="J21" s="358">
        <f>IF(
  COUNTBLANK('BPI+'!AF21)=1,
  0,
  IFERROR(
    IF(
      INDEX(sorCol,MATCH(INDEX(valCol,MATCH('BPI+'!AF21,INIcol,0)),bpiTeams,0))&lt;=40,
      2-INDEX(sorCol,MATCH(INDEX(valCol,MATCH('BPI+'!AF21,INIcol,0)),bpiTeams,0))/40,
      IF(
        INDEX(sorCol,MATCH(INDEX(valCol,MATCH('BPI+'!AF21,INIcol,0)),bpiTeams,0))&lt;=100,
        1-0.9*(INDEX(sorCol,MATCH(INDEX(valCol,MATCH('BPI+'!AF21,INIcol,0)),bpiTeams,0))-40)/60,
        0.1
      )
    ),
    0.1
  )
)</f>
        <v>0</v>
      </c>
      <c r="K21" s="358">
        <f>IF(
  COUNTBLANK('BPI+'!AG21)=1,
  0,
  IFERROR(
    IF(
      INDEX(sorCol,MATCH(INDEX(valCol,MATCH('BPI+'!AG21,INIcol,0)),bpiTeams,0))&lt;=40,
      2-INDEX(sorCol,MATCH(INDEX(valCol,MATCH('BPI+'!AG21,INIcol,0)),bpiTeams,0))/40,
      IF(
        INDEX(sorCol,MATCH(INDEX(valCol,MATCH('BPI+'!AG21,INIcol,0)),bpiTeams,0))&lt;=100,
        1-0.9*(INDEX(sorCol,MATCH(INDEX(valCol,MATCH('BPI+'!AG21,INIcol,0)),bpiTeams,0))-40)/60,
        0.1
      )
    ),
    0.1
  )
)</f>
        <v>0</v>
      </c>
      <c r="L21" s="358">
        <f>IF(
  COUNTBLANK('BPI+'!AH21)=1,
  0,
  IFERROR(
    IF(
      INDEX(sorCol,MATCH(INDEX(valCol,MATCH('BPI+'!AH21,INIcol,0)),bpiTeams,0))&lt;=40,
      2-INDEX(sorCol,MATCH(INDEX(valCol,MATCH('BPI+'!AH21,INIcol,0)),bpiTeams,0))/40,
      IF(
        INDEX(sorCol,MATCH(INDEX(valCol,MATCH('BPI+'!AH21,INIcol,0)),bpiTeams,0))&lt;=100,
        1-0.9*(INDEX(sorCol,MATCH(INDEX(valCol,MATCH('BPI+'!AH21,INIcol,0)),bpiTeams,0))-40)/60,
        0.1
      )
    ),
    0.1
  )
)</f>
        <v>0</v>
      </c>
      <c r="M21" s="358">
        <f>IF(
  COUNTBLANK('BPI+'!AI21)=1,
  0,
  IFERROR(
    IF(
      INDEX(sorCol,MATCH(INDEX(valCol,MATCH('BPI+'!AI21,INIcol,0)),bpiTeams,0))&lt;=40,
      2-INDEX(sorCol,MATCH(INDEX(valCol,MATCH('BPI+'!AI21,INIcol,0)),bpiTeams,0))/40,
      IF(
        INDEX(sorCol,MATCH(INDEX(valCol,MATCH('BPI+'!AI21,INIcol,0)),bpiTeams,0))&lt;=100,
        1-0.9*(INDEX(sorCol,MATCH(INDEX(valCol,MATCH('BPI+'!AI21,INIcol,0)),bpiTeams,0))-40)/60,
        0.1
      )
    ),
    0.1
  )
)</f>
        <v>0</v>
      </c>
      <c r="N21" s="358">
        <f>IF(
  COUNTBLANK('BPI+'!AJ21)=1,
  0,
  IFERROR(
    IF(
      INDEX(sorCol,MATCH(INDEX(valCol,MATCH('BPI+'!AJ21,INIcol,0)),bpiTeams,0))&lt;=40,
      2-INDEX(sorCol,MATCH(INDEX(valCol,MATCH('BPI+'!AJ21,INIcol,0)),bpiTeams,0))/40,
      IF(
        INDEX(sorCol,MATCH(INDEX(valCol,MATCH('BPI+'!AJ21,INIcol,0)),bpiTeams,0))&lt;=100,
        1-0.9*(INDEX(sorCol,MATCH(INDEX(valCol,MATCH('BPI+'!AJ21,INIcol,0)),bpiTeams,0))-40)/60,
        0.1
      )
    ),
    0.1
  )
)</f>
        <v>0</v>
      </c>
      <c r="O21" s="366">
        <f>IF(
  COUNTBLANK('BPI+'!AK21)=1,
  0,
  IFERROR(
    IF(
      INDEX(sorCol, MATCH(INDEX(valCol, MATCH('BPI+'!AK21, INIcol, 0)), bpiTeams, 0)) &lt;= 40,
      -INDEX(sorCol, MATCH(INDEX(valCol, MATCH('BPI+'!AK21, INIcol, 0)), bpiTeams, 0))/40,
      IF(
        INDEX(sorCol, MATCH(INDEX(valCol, MATCH('BPI+'!AK21, INIcol, 0)), bpiTeams, 0)) &lt;= 100,
        -1 - (INDEX(sorCol, MATCH(INDEX(valCol, MATCH('BPI+'!AK21, INIcol, 0)), bpiTeams, 0)) - 40)/60,
        -2
      )
    ),
    -2
  )
)</f>
        <v>-0.6</v>
      </c>
      <c r="P21" s="366">
        <f>IF(
  COUNTBLANK('BPI+'!AL21)=1,
  0,
  IFERROR(
    IF(
      INDEX(sorCol, MATCH(INDEX(valCol, MATCH('BPI+'!AL21, INIcol, 0)), bpiTeams, 0)) &lt;= 40,
      -INDEX(sorCol, MATCH(INDEX(valCol, MATCH('BPI+'!AL21, INIcol, 0)), bpiTeams, 0))/40,
      IF(
        INDEX(sorCol, MATCH(INDEX(valCol, MATCH('BPI+'!AL21, INIcol, 0)), bpiTeams, 0)) &lt;= 100,
        -1 - (INDEX(sorCol, MATCH(INDEX(valCol, MATCH('BPI+'!AL21, INIcol, 0)), bpiTeams, 0)) - 40)/60,
        -2
      )
    ),
    -2
  )
)</f>
        <v>-0.22500000000000001</v>
      </c>
      <c r="Q21" s="366">
        <f>IF(
  COUNTBLANK('BPI+'!AM21)=1,
  0,
  IFERROR(
    IF(
      INDEX(sorCol, MATCH(INDEX(valCol, MATCH('BPI+'!AM21, INIcol, 0)), bpiTeams, 0)) &lt;= 40,
      -INDEX(sorCol, MATCH(INDEX(valCol, MATCH('BPI+'!AM21, INIcol, 0)), bpiTeams, 0))/40,
      IF(
        INDEX(sorCol, MATCH(INDEX(valCol, MATCH('BPI+'!AM21, INIcol, 0)), bpiTeams, 0)) &lt;= 100,
        -1 - (INDEX(sorCol, MATCH(INDEX(valCol, MATCH('BPI+'!AM21, INIcol, 0)), bpiTeams, 0)) - 40)/60,
        -2
      )
    ),
    -2
  )
)</f>
        <v>-0.3</v>
      </c>
      <c r="R21" s="366">
        <f>IF(
  COUNTBLANK('BPI+'!AN21)=1,
  0,
  IFERROR(
    IF(
      INDEX(sorCol, MATCH(INDEX(valCol, MATCH('BPI+'!AN21, INIcol, 0)), bpiTeams, 0)) &lt;= 40,
      -INDEX(sorCol, MATCH(INDEX(valCol, MATCH('BPI+'!AN21, INIcol, 0)), bpiTeams, 0))/40,
      IF(
        INDEX(sorCol, MATCH(INDEX(valCol, MATCH('BPI+'!AN21, INIcol, 0)), bpiTeams, 0)) &lt;= 100,
        -1 - (INDEX(sorCol, MATCH(INDEX(valCol, MATCH('BPI+'!AN21, INIcol, 0)), bpiTeams, 0)) - 40)/60,
        -2
      )
    ),
    -2
  )
)</f>
        <v>-0.05</v>
      </c>
      <c r="S21" s="366">
        <f>IF(
  COUNTBLANK('BPI+'!AO21)=1,
  0,
  IFERROR(
    IF(
      INDEX(sorCol, MATCH(INDEX(valCol, MATCH('BPI+'!AO21, INIcol, 0)), bpiTeams, 0)) &lt;= 40,
      -INDEX(sorCol, MATCH(INDEX(valCol, MATCH('BPI+'!AO21, INIcol, 0)), bpiTeams, 0))/40,
      IF(
        INDEX(sorCol, MATCH(INDEX(valCol, MATCH('BPI+'!AO21, INIcol, 0)), bpiTeams, 0)) &lt;= 100,
        -1 - (INDEX(sorCol, MATCH(INDEX(valCol, MATCH('BPI+'!AO21, INIcol, 0)), bpiTeams, 0)) - 40)/60,
        -2
      )
    ),
    -2
  )
)</f>
        <v>0</v>
      </c>
      <c r="T21" s="366">
        <f>IF(
  COUNTBLANK('BPI+'!AP21)=1,
  0,
  IFERROR(
    IF(
      INDEX(sorCol, MATCH(INDEX(valCol, MATCH('BPI+'!AP21, INIcol, 0)), bpiTeams, 0)) &lt;= 40,
      -INDEX(sorCol, MATCH(INDEX(valCol, MATCH('BPI+'!AP21, INIcol, 0)), bpiTeams, 0))/40,
      IF(
        INDEX(sorCol, MATCH(INDEX(valCol, MATCH('BPI+'!AP21, INIcol, 0)), bpiTeams, 0)) &lt;= 100,
        -1 - (INDEX(sorCol, MATCH(INDEX(valCol, MATCH('BPI+'!AP21, INIcol, 0)), bpiTeams, 0)) - 40)/60,
        -2
      )
    ),
    -2
  )
)</f>
        <v>0</v>
      </c>
      <c r="U21" s="366">
        <f>IF(
  COUNTBLANK('BPI+'!AQ21)=1,
  0,
  IFERROR(
    IF(
      INDEX(sorCol, MATCH(INDEX(valCol, MATCH('BPI+'!AQ21, INIcol, 0)), bpiTeams, 0)) &lt;= 40,
      -INDEX(sorCol, MATCH(INDEX(valCol, MATCH('BPI+'!AQ21, INIcol, 0)), bpiTeams, 0))/40,
      IF(
        INDEX(sorCol, MATCH(INDEX(valCol, MATCH('BPI+'!AQ21, INIcol, 0)), bpiTeams, 0)) &lt;= 100,
        -1 - (INDEX(sorCol, MATCH(INDEX(valCol, MATCH('BPI+'!AQ21, INIcol, 0)), bpiTeams, 0)) - 40)/60,
        -2
      )
    ),
    -2
  )
)</f>
        <v>0</v>
      </c>
      <c r="V21" s="366">
        <f>IF(
  COUNTBLANK('BPI+'!AR21)=1,
  0,
  IFERROR(
    IF(
      INDEX(sorCol, MATCH(INDEX(valCol, MATCH('BPI+'!AR21, INIcol, 0)), bpiTeams, 0)) &lt;= 40,
      -INDEX(sorCol, MATCH(INDEX(valCol, MATCH('BPI+'!AR21, INIcol, 0)), bpiTeams, 0))/40,
      IF(
        INDEX(sorCol, MATCH(INDEX(valCol, MATCH('BPI+'!AR21, INIcol, 0)), bpiTeams, 0)) &lt;= 100,
        -1 - (INDEX(sorCol, MATCH(INDEX(valCol, MATCH('BPI+'!AR21, INIcol, 0)), bpiTeams, 0)) - 40)/60,
        -2
      )
    ),
    -2
  )
)</f>
        <v>0</v>
      </c>
      <c r="W21" s="366">
        <f>IF(
  COUNTBLANK('BPI+'!AS21)=1,
  0,
  IFERROR(
    IF(
      INDEX(sorCol, MATCH(INDEX(valCol, MATCH('BPI+'!AS21, INIcol, 0)), bpiTeams, 0)) &lt;= 40,
      -INDEX(sorCol, MATCH(INDEX(valCol, MATCH('BPI+'!AS21, INIcol, 0)), bpiTeams, 0))/40,
      IF(
        INDEX(sorCol, MATCH(INDEX(valCol, MATCH('BPI+'!AS21, INIcol, 0)), bpiTeams, 0)) &lt;= 100,
        -1 - (INDEX(sorCol, MATCH(INDEX(valCol, MATCH('BPI+'!AS21, INIcol, 0)), bpiTeams, 0)) - 40)/60,
        -2
      )
    ),
    -2
  )
)</f>
        <v>0</v>
      </c>
      <c r="X21" s="366">
        <f>IF(
  COUNTBLANK('BPI+'!AT21)=1,
  0,
  IFERROR(
    IF(
      INDEX(sorCol, MATCH(INDEX(valCol, MATCH('BPI+'!AT21, INIcol, 0)), bpiTeams, 0)) &lt;= 40,
      -INDEX(sorCol, MATCH(INDEX(valCol, MATCH('BPI+'!AT21, INIcol, 0)), bpiTeams, 0))/40,
      IF(
        INDEX(sorCol, MATCH(INDEX(valCol, MATCH('BPI+'!AT21, INIcol, 0)), bpiTeams, 0)) &lt;= 100,
        -1 - (INDEX(sorCol, MATCH(INDEX(valCol, MATCH('BPI+'!AT21, INIcol, 0)), bpiTeams, 0)) - 40)/60,
        -2
      )
    ),
    -2
  )
)</f>
        <v>0</v>
      </c>
      <c r="Y21" s="366">
        <f>IF(
  COUNTBLANK('BPI+'!AU21)=1,
  0,
  IFERROR(
    IF(
      INDEX(sorCol, MATCH(INDEX(valCol, MATCH('BPI+'!AU21, INIcol, 0)), bpiTeams, 0)) &lt;= 40,
      -INDEX(sorCol, MATCH(INDEX(valCol, MATCH('BPI+'!AU21, INIcol, 0)), bpiTeams, 0))/40,
      IF(
        INDEX(sorCol, MATCH(INDEX(valCol, MATCH('BPI+'!AU21, INIcol, 0)), bpiTeams, 0)) &lt;= 100,
        -1 - (INDEX(sorCol, MATCH(INDEX(valCol, MATCH('BPI+'!AU21, INIcol, 0)), bpiTeams, 0)) - 40)/60,
        -2
      )
    ),
    -2
  )
)</f>
        <v>0</v>
      </c>
      <c r="Z21" s="366">
        <f>IF(
  COUNTBLANK('BPI+'!AV21)=1,
  0,
  IFERROR(
    IF(
      INDEX(sorCol, MATCH(INDEX(valCol, MATCH('BPI+'!AV21, INIcol, 0)), bpiTeams, 0)) &lt;= 40,
      -INDEX(sorCol, MATCH(INDEX(valCol, MATCH('BPI+'!AV21, INIcol, 0)), bpiTeams, 0))/40,
      IF(
        INDEX(sorCol, MATCH(INDEX(valCol, MATCH('BPI+'!AV21, INIcol, 0)), bpiTeams, 0)) &lt;= 100,
        -1 - (INDEX(sorCol, MATCH(INDEX(valCol, MATCH('BPI+'!AV21, INIcol, 0)), bpiTeams, 0)) - 40)/60,
        -2
      )
    ),
    -2
  )
)</f>
        <v>0</v>
      </c>
      <c r="AA21" s="358">
        <f>IFERROR(IF(COUNTBLANK('BPI+'!AX21)=1,0,IF(COUNTIF(qwqlINIcol,'BPI+'!AX21)=0,0.1,IF(INDEX(sorCol,MATCH(INDEX(valCol,MATCH('BPI+'!AW21,INIcol,0)),bpiTeams,0))&gt;=40,INDEX(sorCol,MATCH(INDEX(valCol,MATCH('BPI+'!AW21,INIcol,0)),bpiTeams,0))*-1/40+2,(INDEX(sorCol,MATCH(INDEX(valCol,MATCH('BPI+'!AW21,INIcol,0)),bpiTeams,0))*(-1)+40)/325+1))),0)</f>
        <v>1.0307692307692307</v>
      </c>
      <c r="AB21" s="358">
        <f>IFERROR(IF(COUNTBLANK('BPI+'!AY21)=1,0,IF(COUNTIF(qwqlINIcol,'BPI+'!AY21)=0,0.1,IF(INDEX(sorCol,MATCH(INDEX(valCol,MATCH('BPI+'!AX21,INIcol,0)),bpiTeams,0))&gt;=40,INDEX(sorCol,MATCH(INDEX(valCol,MATCH('BPI+'!AX21,INIcol,0)),bpiTeams,0))*-1/40+2,(INDEX(sorCol,MATCH(INDEX(valCol,MATCH('BPI+'!AX21,INIcol,0)),bpiTeams,0))*(-1)+40)/325+1))),0)</f>
        <v>1.0215384615384615</v>
      </c>
      <c r="AC21" s="358">
        <f>IFERROR(IF(COUNTBLANK('BPI+'!AZ21)=1,0,IF(COUNTIF(qwqlINIcol,'BPI+'!AZ21)=0,0.1,IF(INDEX(sorCol,MATCH(INDEX(valCol,MATCH('BPI+'!AY21,INIcol,0)),bpiTeams,0))&gt;=40,INDEX(sorCol,MATCH(INDEX(valCol,MATCH('BPI+'!AY21,INIcol,0)),bpiTeams,0))*-1/40+2,(INDEX(sorCol,MATCH(INDEX(valCol,MATCH('BPI+'!AY21,INIcol,0)),bpiTeams,0))*(-1)+40)/325+1))),0)</f>
        <v>0</v>
      </c>
      <c r="AD21" s="358">
        <f>IFERROR(IF(COUNTBLANK('BPI+'!BA21)=1,0,IF(COUNTIF(qwqlINIcol,'BPI+'!BA21)=0,0.1,IF(INDEX(sorCol,MATCH(INDEX(valCol,MATCH('BPI+'!AZ21,INIcol,0)),bpiTeams,0))&gt;=40,INDEX(sorCol,MATCH(INDEX(valCol,MATCH('BPI+'!AZ21,INIcol,0)),bpiTeams,0))*-1/40+2,(INDEX(sorCol,MATCH(INDEX(valCol,MATCH('BPI+'!AZ21,INIcol,0)),bpiTeams,0))*(-1)+40)/325+1))),0)</f>
        <v>0</v>
      </c>
      <c r="AE21" s="358">
        <f>IFERROR(IF(COUNTBLANK('BPI+'!BB21)=1,0,IF(COUNTIF(qwqlINIcol,'BPI+'!BB21)=0,0.1,IF(INDEX(sorCol,MATCH(INDEX(valCol,MATCH('BPI+'!BA21,INIcol,0)),bpiTeams,0))&gt;=40,INDEX(sorCol,MATCH(INDEX(valCol,MATCH('BPI+'!BA21,INIcol,0)),bpiTeams,0))*-1/40+2,(INDEX(sorCol,MATCH(INDEX(valCol,MATCH('BPI+'!BA21,INIcol,0)),bpiTeams,0))*(-1)+40)/325+1))),0)</f>
        <v>0</v>
      </c>
      <c r="AF21" s="358">
        <f>IFERROR(IF(COUNTBLANK('BPI+'!BC21)=1,0,IF(COUNTIF(qwqlINIcol,'BPI+'!BC21)=0,0.1,IF(INDEX(sorCol,MATCH(INDEX(valCol,MATCH('BPI+'!BB21,INIcol,0)),bpiTeams,0))&gt;=40,INDEX(sorCol,MATCH(INDEX(valCol,MATCH('BPI+'!BB21,INIcol,0)),bpiTeams,0))*-1/40+2,(INDEX(sorCol,MATCH(INDEX(valCol,MATCH('BPI+'!BB21,INIcol,0)),bpiTeams,0))*(-1)+40)/325+1))),0)</f>
        <v>0</v>
      </c>
      <c r="AG21" s="358">
        <f>IFERROR(IF(COUNTBLANK('BPI+'!BD21)=1,0,IF(COUNTIF(qwqlINIcol,'BPI+'!BD21)=0,0.1,IF(INDEX(sorCol,MATCH(INDEX(valCol,MATCH('BPI+'!BC21,INIcol,0)),bpiTeams,0))&gt;=40,INDEX(sorCol,MATCH(INDEX(valCol,MATCH('BPI+'!BC21,INIcol,0)),bpiTeams,0))*-1/40+2,(INDEX(sorCol,MATCH(INDEX(valCol,MATCH('BPI+'!BC21,INIcol,0)),bpiTeams,0))*(-1)+40)/325+1))),0)</f>
        <v>0</v>
      </c>
      <c r="AH21" s="358">
        <f>IFERROR(IF(COUNTBLANK('BPI+'!BE21)=1,0,IF(COUNTIF(qwqlINIcol,'BPI+'!BE21)=0,0.1,IF(INDEX(sorCol,MATCH(INDEX(valCol,MATCH('BPI+'!BD21,INIcol,0)),bpiTeams,0))&gt;=40,INDEX(sorCol,MATCH(INDEX(valCol,MATCH('BPI+'!BD21,INIcol,0)),bpiTeams,0))*-1/40+2,(INDEX(sorCol,MATCH(INDEX(valCol,MATCH('BPI+'!BD21,INIcol,0)),bpiTeams,0))*(-1)+40)/325+1))),0)</f>
        <v>0</v>
      </c>
      <c r="AI21" s="358">
        <f>IFERROR(IF(COUNTBLANK('BPI+'!BF21)=1,0,IF(COUNTIF(qwqlINIcol,'BPI+'!BF21)=0,0.1,IF(INDEX(sorCol,MATCH(INDEX(valCol,MATCH('BPI+'!BE21,INIcol,0)),bpiTeams,0))&gt;=40,INDEX(sorCol,MATCH(INDEX(valCol,MATCH('BPI+'!BE21,INIcol,0)),bpiTeams,0))*-1/40+2,(INDEX(sorCol,MATCH(INDEX(valCol,MATCH('BPI+'!BE21,INIcol,0)),bpiTeams,0))*(-1)+40)/325+1))),0)</f>
        <v>0</v>
      </c>
      <c r="AJ21" s="358">
        <f>IFERROR(IF(COUNTBLANK('BPI+'!BG21)=1,0,IF(COUNTIF(qwqlINIcol,'BPI+'!BG21)=0,0.1,IF(INDEX(sorCol,MATCH(INDEX(valCol,MATCH('BPI+'!BF21,INIcol,0)),bpiTeams,0))&gt;=40,INDEX(sorCol,MATCH(INDEX(valCol,MATCH('BPI+'!BF21,INIcol,0)),bpiTeams,0))*-1/40+2,(INDEX(sorCol,MATCH(INDEX(valCol,MATCH('BPI+'!BF21,INIcol,0)),bpiTeams,0))*(-1)+40)/325+1))),0)</f>
        <v>0</v>
      </c>
      <c r="AK21" s="358">
        <f>IFERROR(IF(COUNTBLANK('BPI+'!BH21)=1,0,IF(COUNTIF(qwqlINIcol,'BPI+'!BH21)=0,0.1,IF(INDEX(sorCol,MATCH(INDEX(valCol,MATCH('BPI+'!BG21,INIcol,0)),bpiTeams,0))&gt;=40,INDEX(sorCol,MATCH(INDEX(valCol,MATCH('BPI+'!BG21,INIcol,0)),bpiTeams,0))*-1/40+2,(INDEX(sorCol,MATCH(INDEX(valCol,MATCH('BPI+'!BG21,INIcol,0)),bpiTeams,0))*(-1)+40)/325+1))),0)</f>
        <v>0</v>
      </c>
      <c r="AL21" s="358">
        <f>IFERROR(IF(COUNTBLANK('BPI+'!BI21)=1,0,IF(COUNTIF(qwqlINIcol,'BPI+'!BI21)=0,0.1,IF(INDEX(sorCol,MATCH(INDEX(valCol,MATCH('BPI+'!BH21,INIcol,0)),bpiTeams,0))&gt;=40,INDEX(sorCol,MATCH(INDEX(valCol,MATCH('BPI+'!BH21,INIcol,0)),bpiTeams,0))*-1/40+2,(INDEX(sorCol,MATCH(INDEX(valCol,MATCH('BPI+'!BH21,INIcol,0)),bpiTeams,0))*(-1)+40)/325+1))),0)</f>
        <v>0</v>
      </c>
      <c r="AM21" s="358">
        <f>IFERROR(IF(COUNTBLANK('BPI+'!BJ21)=1,0,IF(COUNTIF(qwqlINIcol,'BPI+'!BJ21)=0,0.1,IF(INDEX(sorCol,MATCH(INDEX(valCol,MATCH('BPI+'!BI21,INIcol,0)),bpiTeams,0))&gt;=40,INDEX(sorCol,MATCH(INDEX(valCol,MATCH('BPI+'!BI21,INIcol,0)),bpiTeams,0))*-1/40+2,(INDEX(sorCol,MATCH(INDEX(valCol,MATCH('BPI+'!BI21,INIcol,0)),bpiTeams,0))*(-1)+40)/325+1))),0)</f>
        <v>0</v>
      </c>
      <c r="AN21" s="358">
        <f>IFERROR(IF(COUNTBLANK('BPI+'!BK21)=1,0,IF(COUNTIF(qwqlINIcol,'BPI+'!BK21)=0,0.1,IF(INDEX(sorCol,MATCH(INDEX(valCol,MATCH('BPI+'!BJ21,INIcol,0)),bpiTeams,0))&gt;=40,INDEX(sorCol,MATCH(INDEX(valCol,MATCH('BPI+'!BJ21,INIcol,0)),bpiTeams,0))*-1/40+2,(INDEX(sorCol,MATCH(INDEX(valCol,MATCH('BPI+'!BJ21,INIcol,0)),bpiTeams,0))*(-1)+40)/325+1))),0)</f>
        <v>0</v>
      </c>
      <c r="AO21" s="358">
        <f>IFERROR(IF(COUNTBLANK('BPI+'!BL21)=1,0,IF(COUNTIF(qwqlINIcol,'BPI+'!BL21)=0,0.1,IF(INDEX(sorCol,MATCH(INDEX(valCol,MATCH('BPI+'!BK21,INIcol,0)),bpiTeams,0))&gt;=40,INDEX(sorCol,MATCH(INDEX(valCol,MATCH('BPI+'!BK21,INIcol,0)),bpiTeams,0))*-1/40+2,(INDEX(sorCol,MATCH(INDEX(valCol,MATCH('BPI+'!BK21,INIcol,0)),bpiTeams,0))*(-1)+40)/325+1))),0)</f>
        <v>0</v>
      </c>
      <c r="AP21" s="366">
        <f>IF(COUNTBLANK('BPI+'!BL21)=1,0,IF(COUNTIF(qwqlINIcol,'BPI+'!BL21)=0,-1.5,IF(INDEX(sorCol,MATCH(INDEX(valCol,MATCH('BPI+'!BL21,INIcol,0)),bpiTeams,0))&gt;=80,-1.5,IF(INDEX(sorCol,MATCH(INDEX(valCol,MATCH('BPI+'!BL21,INIcol,0)),bpiTeams,0))&gt;=41,-1 - (INDEX(sorCol,MATCH(INDEX(valCol,MATCH('BPI+'!BL21,INIcol,0)),bpiTeams,0)) - 41) * (0.5/39),(INDEX(sorCol,MATCH(INDEX(valCol,MATCH('BPI+'!BL21,INIcol,0)),bpiTeams,0)) + 40)/325 - 2))))</f>
        <v>-1.7692307692307692</v>
      </c>
      <c r="AQ21" s="366">
        <f>IF(COUNTBLANK('BPI+'!BM21)=1,0,IF(COUNTIF(qwqlINIcol,'BPI+'!BM21)=0,-1.5,IF(INDEX(sorCol,MATCH(INDEX(valCol,MATCH('BPI+'!BM21,INIcol,0)),bpiTeams,0))&gt;=80,-1.5,IF(INDEX(sorCol,MATCH(INDEX(valCol,MATCH('BPI+'!BM21,INIcol,0)),bpiTeams,0))&gt;=41,-1 - (INDEX(sorCol,MATCH(INDEX(valCol,MATCH('BPI+'!BM21,INIcol,0)),bpiTeams,0)) - 41) * (0.5/39),(INDEX(sorCol,MATCH(INDEX(valCol,MATCH('BPI+'!BM21,INIcol,0)),bpiTeams,0)) + 40)/325 - 2))))</f>
        <v>-1.8061538461538462</v>
      </c>
      <c r="AR21" s="366">
        <f>IF(COUNTBLANK('BPI+'!BN21)=1,0,IF(COUNTIF(qwqlINIcol,'BPI+'!BN21)=0,-1.5,IF(INDEX(sorCol,MATCH(INDEX(valCol,MATCH('BPI+'!BN21,INIcol,0)),bpiTeams,0))&gt;=80,-1.5,IF(INDEX(sorCol,MATCH(INDEX(valCol,MATCH('BPI+'!BN21,INIcol,0)),bpiTeams,0))&gt;=41,-1 - (INDEX(sorCol,MATCH(INDEX(valCol,MATCH('BPI+'!BN21,INIcol,0)),bpiTeams,0)) - 41) * (0.5/39),(INDEX(sorCol,MATCH(INDEX(valCol,MATCH('BPI+'!BN21,INIcol,0)),bpiTeams,0)) + 40)/325 - 2))))</f>
        <v>-1.5</v>
      </c>
      <c r="AS21" s="366">
        <f>IF(COUNTBLANK('BPI+'!BO21)=1,0,IF(COUNTIF(qwqlINIcol,'BPI+'!BO21)=0,-1.5,IF(INDEX(sorCol,MATCH(INDEX(valCol,MATCH('BPI+'!BO21,INIcol,0)),bpiTeams,0))&gt;=80,-1.5,IF(INDEX(sorCol,MATCH(INDEX(valCol,MATCH('BPI+'!BO21,INIcol,0)),bpiTeams,0))&gt;=41,-1 - (INDEX(sorCol,MATCH(INDEX(valCol,MATCH('BPI+'!BO21,INIcol,0)),bpiTeams,0)) - 41) * (0.5/39),(INDEX(sorCol,MATCH(INDEX(valCol,MATCH('BPI+'!BO21,INIcol,0)),bpiTeams,0)) + 40)/325 - 2))))</f>
        <v>-1.1153846153846154</v>
      </c>
      <c r="AT21" s="366">
        <f>IF(COUNTBLANK('BPI+'!BP21)=1,0,IF(COUNTIF(qwqlINIcol,'BPI+'!BP21)=0,-1.5,IF(INDEX(sorCol,MATCH(INDEX(valCol,MATCH('BPI+'!BP21,INIcol,0)),bpiTeams,0))&gt;=80,-1.5,IF(INDEX(sorCol,MATCH(INDEX(valCol,MATCH('BPI+'!BP21,INIcol,0)),bpiTeams,0))&gt;=41,-1 - (INDEX(sorCol,MATCH(INDEX(valCol,MATCH('BPI+'!BP21,INIcol,0)),bpiTeams,0)) - 41) * (0.5/39),(INDEX(sorCol,MATCH(INDEX(valCol,MATCH('BPI+'!BP21,INIcol,0)),bpiTeams,0)) + 40)/325 - 2))))</f>
        <v>-1.7753846153846153</v>
      </c>
      <c r="AU21" s="366">
        <f>IF(COUNTBLANK('BPI+'!BQ21)=1,0,IF(COUNTIF(qwqlINIcol,'BPI+'!BQ21)=0,-1.5,IF(INDEX(sorCol,MATCH(INDEX(valCol,MATCH('BPI+'!BQ21,INIcol,0)),bpiTeams,0))&gt;=80,-1.5,IF(INDEX(sorCol,MATCH(INDEX(valCol,MATCH('BPI+'!BQ21,INIcol,0)),bpiTeams,0))&gt;=41,-1 - (INDEX(sorCol,MATCH(INDEX(valCol,MATCH('BPI+'!BQ21,INIcol,0)),bpiTeams,0)) - 41) * (0.5/39),(INDEX(sorCol,MATCH(INDEX(valCol,MATCH('BPI+'!BQ21,INIcol,0)),bpiTeams,0)) + 40)/325 - 2))))</f>
        <v>0</v>
      </c>
      <c r="AV21" s="366">
        <f>IF(COUNTBLANK('BPI+'!BR21)=1,0,IF(COUNTIF(qwqlINIcol,'BPI+'!BR21)=0,-1.5,IF(INDEX(sorCol,MATCH(INDEX(valCol,MATCH('BPI+'!BR21,INIcol,0)),bpiTeams,0))&gt;=80,-1.5,IF(INDEX(sorCol,MATCH(INDEX(valCol,MATCH('BPI+'!BR21,INIcol,0)),bpiTeams,0))&gt;=41,-1 - (INDEX(sorCol,MATCH(INDEX(valCol,MATCH('BPI+'!BR21,INIcol,0)),bpiTeams,0)) - 41) * (0.5/39),(INDEX(sorCol,MATCH(INDEX(valCol,MATCH('BPI+'!BR21,INIcol,0)),bpiTeams,0)) + 40)/325 - 2))))</f>
        <v>0</v>
      </c>
      <c r="AW21" s="366">
        <f>IF(COUNTBLANK('BPI+'!BS21)=1,0,IF(COUNTIF(qwqlINIcol,'BPI+'!BS21)=0,-1.5,IF(INDEX(sorCol,MATCH(INDEX(valCol,MATCH('BPI+'!BS21,INIcol,0)),bpiTeams,0))&gt;=80,-1.5,IF(INDEX(sorCol,MATCH(INDEX(valCol,MATCH('BPI+'!BS21,INIcol,0)),bpiTeams,0))&gt;=41,-1 - (INDEX(sorCol,MATCH(INDEX(valCol,MATCH('BPI+'!BS21,INIcol,0)),bpiTeams,0)) - 41) * (0.5/39),(INDEX(sorCol,MATCH(INDEX(valCol,MATCH('BPI+'!BS21,INIcol,0)),bpiTeams,0)) + 40)/325 - 2))))</f>
        <v>0</v>
      </c>
      <c r="AX21" s="366">
        <f>IF(COUNTBLANK('BPI+'!BT21)=1,0,IF(COUNTIF(qwqlINIcol,'BPI+'!BT21)=0,-1.5,IF(INDEX(sorCol,MATCH(INDEX(valCol,MATCH('BPI+'!BT21,INIcol,0)),bpiTeams,0))&gt;=80,-1.5,IF(INDEX(sorCol,MATCH(INDEX(valCol,MATCH('BPI+'!BT21,INIcol,0)),bpiTeams,0))&gt;=41,-1 - (INDEX(sorCol,MATCH(INDEX(valCol,MATCH('BPI+'!BT21,INIcol,0)),bpiTeams,0)) - 41) * (0.5/39),(INDEX(sorCol,MATCH(INDEX(valCol,MATCH('BPI+'!BT21,INIcol,0)),bpiTeams,0)) + 40)/325 - 2))))</f>
        <v>0</v>
      </c>
      <c r="AY21" s="366">
        <f>IF(COUNTBLANK('BPI+'!BU21)=1,0,IF(COUNTIF(qwqlINIcol,'BPI+'!BU21)=0,-1.5,IF(INDEX(sorCol,MATCH(INDEX(valCol,MATCH('BPI+'!BU21,INIcol,0)),bpiTeams,0))&gt;=80,-1.5,IF(INDEX(sorCol,MATCH(INDEX(valCol,MATCH('BPI+'!BU21,INIcol,0)),bpiTeams,0))&gt;=41,-1 - (INDEX(sorCol,MATCH(INDEX(valCol,MATCH('BPI+'!BU21,INIcol,0)),bpiTeams,0)) - 41) * (0.5/39),(INDEX(sorCol,MATCH(INDEX(valCol,MATCH('BPI+'!BU21,INIcol,0)),bpiTeams,0)) + 40)/325 - 2))))</f>
        <v>0</v>
      </c>
      <c r="AZ21" s="366">
        <f>IF(COUNTBLANK('BPI+'!BV21)=1,0,IF(COUNTIF(qwqlINIcol,'BPI+'!BV21)=0,-1.5,IF(INDEX(sorCol,MATCH(INDEX(valCol,MATCH('BPI+'!BV21,INIcol,0)),bpiTeams,0))&gt;=80,-1.5,IF(INDEX(sorCol,MATCH(INDEX(valCol,MATCH('BPI+'!BV21,INIcol,0)),bpiTeams,0))&gt;=41,-1 - (INDEX(sorCol,MATCH(INDEX(valCol,MATCH('BPI+'!BV21,INIcol,0)),bpiTeams,0)) - 41) * (0.5/39),(INDEX(sorCol,MATCH(INDEX(valCol,MATCH('BPI+'!BV21,INIcol,0)),bpiTeams,0)) + 40)/325 - 2))))</f>
        <v>0</v>
      </c>
      <c r="BA21" s="366">
        <f>IF(COUNTBLANK('BPI+'!BW21)=1,0,IF(COUNTIF(qwqlINIcol,'BPI+'!BW21)=0,-1.5,IF(INDEX(sorCol,MATCH(INDEX(valCol,MATCH('BPI+'!BW21,INIcol,0)),bpiTeams,0))&gt;=80,-1.5,IF(INDEX(sorCol,MATCH(INDEX(valCol,MATCH('BPI+'!BW21,INIcol,0)),bpiTeams,0))&gt;=41,-1 - (INDEX(sorCol,MATCH(INDEX(valCol,MATCH('BPI+'!BW21,INIcol,0)),bpiTeams,0)) - 41) * (0.5/39),(INDEX(sorCol,MATCH(INDEX(valCol,MATCH('BPI+'!BW21,INIcol,0)),bpiTeams,0)) + 40)/325 - 2))))</f>
        <v>0</v>
      </c>
      <c r="BB21" s="366">
        <f>IF(COUNTBLANK('BPI+'!BX21)=1,0,IF(COUNTIF(qwqlINIcol,'BPI+'!BX21)=0,-1.5,IF(INDEX(sorCol,MATCH(INDEX(valCol,MATCH('BPI+'!BX21,INIcol,0)),bpiTeams,0))&gt;=80,-1.5,IF(INDEX(sorCol,MATCH(INDEX(valCol,MATCH('BPI+'!BX21,INIcol,0)),bpiTeams,0))&gt;=41,-1 - (INDEX(sorCol,MATCH(INDEX(valCol,MATCH('BPI+'!BX21,INIcol,0)),bpiTeams,0)) - 41) * (0.5/39),(INDEX(sorCol,MATCH(INDEX(valCol,MATCH('BPI+'!BX21,INIcol,0)),bpiTeams,0)) + 40)/325 - 2))))</f>
        <v>0</v>
      </c>
      <c r="BC21" s="374">
        <f>IF(COUNTBLANK('BPI+'!BY21)=0,-1.6,0)</f>
        <v>-1.6</v>
      </c>
      <c r="BD21" s="374">
        <f>IF(COUNTBLANK('BPI+'!BZ21)=0,-1.6,0)</f>
        <v>0</v>
      </c>
      <c r="BE21" s="374">
        <f>IF(COUNTBLANK('BPI+'!CA21)=0,-1.6,0)</f>
        <v>0</v>
      </c>
      <c r="BF21" s="374">
        <f>IF(COUNTBLANK('BPI+'!CB21)=0,-1.6,0)</f>
        <v>0</v>
      </c>
      <c r="BG21" s="374">
        <f>IF(COUNTBLANK('BPI+'!CC21)=0,-1.6,0)</f>
        <v>0</v>
      </c>
      <c r="BH21" s="374">
        <f>IF(COUNTBLANK('BPI+'!CD21)=0,-1.6,0)</f>
        <v>0</v>
      </c>
      <c r="BI21" s="374">
        <f>IF(COUNTBLANK('BPI+'!CE21)=0,-1.6,0)</f>
        <v>0</v>
      </c>
      <c r="BJ21" s="374">
        <f>IF(COUNTBLANK('BPI+'!CF21)=0,-1.6,0)</f>
        <v>0</v>
      </c>
      <c r="BK21" s="374">
        <f>IF(COUNTBLANK('BPI+'!CG21)=0,-1.6,0)</f>
        <v>0</v>
      </c>
      <c r="BL21" s="374">
        <f>IF(COUNTBLANK('BPI+'!CH21)=0,-1.6,0)</f>
        <v>0</v>
      </c>
      <c r="BM21" s="374">
        <f>IF(COUNTBLANK('BPI+'!CI21)=0,-1.6,0)</f>
        <v>0</v>
      </c>
      <c r="BN21" s="374">
        <f>IF(COUNTBLANK('BPI+'!CJ21)=0,-1.6,0)</f>
        <v>0</v>
      </c>
      <c r="BO21" s="374">
        <f>IF(COUNTBLANK('BPI+'!CK21)=0,-1.6,0)</f>
        <v>0</v>
      </c>
      <c r="BP21" s="374">
        <f>IF(COUNTBLANK('BPI+'!CL21)=0,-1.6,0)</f>
        <v>0</v>
      </c>
      <c r="BQ21" s="374">
        <f>IF(COUNTBLANK('BPI+'!CM21)=0,-1.6,0)</f>
        <v>0</v>
      </c>
      <c r="BR21" s="374">
        <f>IF(COUNTBLANK('BPI+'!CN21)=0,-1.6,0)</f>
        <v>0</v>
      </c>
      <c r="BS21" s="374">
        <f>IF(COUNTBLANK('BPI+'!CO21)=0,-1.6,0)</f>
        <v>0</v>
      </c>
      <c r="BT21">
        <f t="shared" si="4"/>
        <v>-0.21384615384615313</v>
      </c>
    </row>
    <row r="22" spans="1:72" x14ac:dyDescent="0.3">
      <c r="A22" t="str">
        <f t="shared" si="0"/>
        <v>Louisville</v>
      </c>
      <c r="B22" t="str">
        <f t="shared" si="3"/>
        <v>LOU</v>
      </c>
      <c r="C22" s="358">
        <f>IF(
  COUNTBLANK('BPI+'!Y22)=1,
  0,
  IFERROR(
    IF(
      INDEX(sorCol,MATCH(INDEX(valCol,MATCH('BPI+'!Y22,INIcol,0)),bpiTeams,0))&lt;=40,
      2-INDEX(sorCol,MATCH(INDEX(valCol,MATCH('BPI+'!Y22,INIcol,0)),bpiTeams,0))/40,
      IF(
        INDEX(sorCol,MATCH(INDEX(valCol,MATCH('BPI+'!Y22,INIcol,0)),bpiTeams,0))&lt;=100,
        1-0.9*(INDEX(sorCol,MATCH(INDEX(valCol,MATCH('BPI+'!Y22,INIcol,0)),bpiTeams,0))-40)/60,
        0.1
      )
    ),
    0.1
  )
)</f>
        <v>1.325</v>
      </c>
      <c r="D22" s="358">
        <f>IF(
  COUNTBLANK('BPI+'!Z22)=1,
  0,
  IFERROR(
    IF(
      INDEX(sorCol,MATCH(INDEX(valCol,MATCH('BPI+'!Z22,INIcol,0)),bpiTeams,0))&lt;=40,
      2-INDEX(sorCol,MATCH(INDEX(valCol,MATCH('BPI+'!Z22,INIcol,0)),bpiTeams,0))/40,
      IF(
        INDEX(sorCol,MATCH(INDEX(valCol,MATCH('BPI+'!Z22,INIcol,0)),bpiTeams,0))&lt;=100,
        1-0.9*(INDEX(sorCol,MATCH(INDEX(valCol,MATCH('BPI+'!Z22,INIcol,0)),bpiTeams,0))-40)/60,
        0.1
      )
    ),
    0.1
  )
)</f>
        <v>0.85</v>
      </c>
      <c r="E22" s="358">
        <f>IF(
  COUNTBLANK('BPI+'!AA22)=1,
  0,
  IFERROR(
    IF(
      INDEX(sorCol,MATCH(INDEX(valCol,MATCH('BPI+'!AA22,INIcol,0)),bpiTeams,0))&lt;=40,
      2-INDEX(sorCol,MATCH(INDEX(valCol,MATCH('BPI+'!AA22,INIcol,0)),bpiTeams,0))/40,
      IF(
        INDEX(sorCol,MATCH(INDEX(valCol,MATCH('BPI+'!AA22,INIcol,0)),bpiTeams,0))&lt;=100,
        1-0.9*(INDEX(sorCol,MATCH(INDEX(valCol,MATCH('BPI+'!AA22,INIcol,0)),bpiTeams,0))-40)/60,
        0.1
      )
    ),
    0.1
  )
)</f>
        <v>1.375</v>
      </c>
      <c r="F22" s="358">
        <f>IF(
  COUNTBLANK('BPI+'!AB22)=1,
  0,
  IFERROR(
    IF(
      INDEX(sorCol,MATCH(INDEX(valCol,MATCH('BPI+'!AB22,INIcol,0)),bpiTeams,0))&lt;=40,
      2-INDEX(sorCol,MATCH(INDEX(valCol,MATCH('BPI+'!AB22,INIcol,0)),bpiTeams,0))/40,
      IF(
        INDEX(sorCol,MATCH(INDEX(valCol,MATCH('BPI+'!AB22,INIcol,0)),bpiTeams,0))&lt;=100,
        1-0.9*(INDEX(sorCol,MATCH(INDEX(valCol,MATCH('BPI+'!AB22,INIcol,0)),bpiTeams,0))-40)/60,
        0.1
      )
    ),
    0.1
  )
)</f>
        <v>0</v>
      </c>
      <c r="G22" s="358">
        <f>IF(
  COUNTBLANK('BPI+'!AC22)=1,
  0,
  IFERROR(
    IF(
      INDEX(sorCol,MATCH(INDEX(valCol,MATCH('BPI+'!AC22,INIcol,0)),bpiTeams,0))&lt;=40,
      2-INDEX(sorCol,MATCH(INDEX(valCol,MATCH('BPI+'!AC22,INIcol,0)),bpiTeams,0))/40,
      IF(
        INDEX(sorCol,MATCH(INDEX(valCol,MATCH('BPI+'!AC22,INIcol,0)),bpiTeams,0))&lt;=100,
        1-0.9*(INDEX(sorCol,MATCH(INDEX(valCol,MATCH('BPI+'!AC22,INIcol,0)),bpiTeams,0))-40)/60,
        0.1
      )
    ),
    0.1
  )
)</f>
        <v>0</v>
      </c>
      <c r="H22" s="358">
        <f>IF(
  COUNTBLANK('BPI+'!AD22)=1,
  0,
  IFERROR(
    IF(
      INDEX(sorCol,MATCH(INDEX(valCol,MATCH('BPI+'!AD22,INIcol,0)),bpiTeams,0))&lt;=40,
      2-INDEX(sorCol,MATCH(INDEX(valCol,MATCH('BPI+'!AD22,INIcol,0)),bpiTeams,0))/40,
      IF(
        INDEX(sorCol,MATCH(INDEX(valCol,MATCH('BPI+'!AD22,INIcol,0)),bpiTeams,0))&lt;=100,
        1-0.9*(INDEX(sorCol,MATCH(INDEX(valCol,MATCH('BPI+'!AD22,INIcol,0)),bpiTeams,0))-40)/60,
        0.1
      )
    ),
    0.1
  )
)</f>
        <v>0</v>
      </c>
      <c r="I22" s="358">
        <f>IF(
  COUNTBLANK('BPI+'!AE22)=1,
  0,
  IFERROR(
    IF(
      INDEX(sorCol,MATCH(INDEX(valCol,MATCH('BPI+'!AE22,INIcol,0)),bpiTeams,0))&lt;=40,
      2-INDEX(sorCol,MATCH(INDEX(valCol,MATCH('BPI+'!AE22,INIcol,0)),bpiTeams,0))/40,
      IF(
        INDEX(sorCol,MATCH(INDEX(valCol,MATCH('BPI+'!AE22,INIcol,0)),bpiTeams,0))&lt;=100,
        1-0.9*(INDEX(sorCol,MATCH(INDEX(valCol,MATCH('BPI+'!AE22,INIcol,0)),bpiTeams,0))-40)/60,
        0.1
      )
    ),
    0.1
  )
)</f>
        <v>0</v>
      </c>
      <c r="J22" s="358">
        <f>IF(
  COUNTBLANK('BPI+'!AF22)=1,
  0,
  IFERROR(
    IF(
      INDEX(sorCol,MATCH(INDEX(valCol,MATCH('BPI+'!AF22,INIcol,0)),bpiTeams,0))&lt;=40,
      2-INDEX(sorCol,MATCH(INDEX(valCol,MATCH('BPI+'!AF22,INIcol,0)),bpiTeams,0))/40,
      IF(
        INDEX(sorCol,MATCH(INDEX(valCol,MATCH('BPI+'!AF22,INIcol,0)),bpiTeams,0))&lt;=100,
        1-0.9*(INDEX(sorCol,MATCH(INDEX(valCol,MATCH('BPI+'!AF22,INIcol,0)),bpiTeams,0))-40)/60,
        0.1
      )
    ),
    0.1
  )
)</f>
        <v>0</v>
      </c>
      <c r="K22" s="358">
        <f>IF(
  COUNTBLANK('BPI+'!AG22)=1,
  0,
  IFERROR(
    IF(
      INDEX(sorCol,MATCH(INDEX(valCol,MATCH('BPI+'!AG22,INIcol,0)),bpiTeams,0))&lt;=40,
      2-INDEX(sorCol,MATCH(INDEX(valCol,MATCH('BPI+'!AG22,INIcol,0)),bpiTeams,0))/40,
      IF(
        INDEX(sorCol,MATCH(INDEX(valCol,MATCH('BPI+'!AG22,INIcol,0)),bpiTeams,0))&lt;=100,
        1-0.9*(INDEX(sorCol,MATCH(INDEX(valCol,MATCH('BPI+'!AG22,INIcol,0)),bpiTeams,0))-40)/60,
        0.1
      )
    ),
    0.1
  )
)</f>
        <v>0</v>
      </c>
      <c r="L22" s="358">
        <f>IF(
  COUNTBLANK('BPI+'!AH22)=1,
  0,
  IFERROR(
    IF(
      INDEX(sorCol,MATCH(INDEX(valCol,MATCH('BPI+'!AH22,INIcol,0)),bpiTeams,0))&lt;=40,
      2-INDEX(sorCol,MATCH(INDEX(valCol,MATCH('BPI+'!AH22,INIcol,0)),bpiTeams,0))/40,
      IF(
        INDEX(sorCol,MATCH(INDEX(valCol,MATCH('BPI+'!AH22,INIcol,0)),bpiTeams,0))&lt;=100,
        1-0.9*(INDEX(sorCol,MATCH(INDEX(valCol,MATCH('BPI+'!AH22,INIcol,0)),bpiTeams,0))-40)/60,
        0.1
      )
    ),
    0.1
  )
)</f>
        <v>0</v>
      </c>
      <c r="M22" s="358">
        <f>IF(
  COUNTBLANK('BPI+'!AI22)=1,
  0,
  IFERROR(
    IF(
      INDEX(sorCol,MATCH(INDEX(valCol,MATCH('BPI+'!AI22,INIcol,0)),bpiTeams,0))&lt;=40,
      2-INDEX(sorCol,MATCH(INDEX(valCol,MATCH('BPI+'!AI22,INIcol,0)),bpiTeams,0))/40,
      IF(
        INDEX(sorCol,MATCH(INDEX(valCol,MATCH('BPI+'!AI22,INIcol,0)),bpiTeams,0))&lt;=100,
        1-0.9*(INDEX(sorCol,MATCH(INDEX(valCol,MATCH('BPI+'!AI22,INIcol,0)),bpiTeams,0))-40)/60,
        0.1
      )
    ),
    0.1
  )
)</f>
        <v>0</v>
      </c>
      <c r="N22" s="358">
        <f>IF(
  COUNTBLANK('BPI+'!AJ22)=1,
  0,
  IFERROR(
    IF(
      INDEX(sorCol,MATCH(INDEX(valCol,MATCH('BPI+'!AJ22,INIcol,0)),bpiTeams,0))&lt;=40,
      2-INDEX(sorCol,MATCH(INDEX(valCol,MATCH('BPI+'!AJ22,INIcol,0)),bpiTeams,0))/40,
      IF(
        INDEX(sorCol,MATCH(INDEX(valCol,MATCH('BPI+'!AJ22,INIcol,0)),bpiTeams,0))&lt;=100,
        1-0.9*(INDEX(sorCol,MATCH(INDEX(valCol,MATCH('BPI+'!AJ22,INIcol,0)),bpiTeams,0))-40)/60,
        0.1
      )
    ),
    0.1
  )
)</f>
        <v>0</v>
      </c>
      <c r="O22" s="366">
        <f>IF(
  COUNTBLANK('BPI+'!AK22)=1,
  0,
  IFERROR(
    IF(
      INDEX(sorCol, MATCH(INDEX(valCol, MATCH('BPI+'!AK22, INIcol, 0)), bpiTeams, 0)) &lt;= 40,
      -INDEX(sorCol, MATCH(INDEX(valCol, MATCH('BPI+'!AK22, INIcol, 0)), bpiTeams, 0))/40,
      IF(
        INDEX(sorCol, MATCH(INDEX(valCol, MATCH('BPI+'!AK22, INIcol, 0)), bpiTeams, 0)) &lt;= 100,
        -1 - (INDEX(sorCol, MATCH(INDEX(valCol, MATCH('BPI+'!AK22, INIcol, 0)), bpiTeams, 0)) - 40)/60,
        -2
      )
    ),
    -2
  )
)</f>
        <v>-0.25</v>
      </c>
      <c r="P22" s="366">
        <f>IF(
  COUNTBLANK('BPI+'!AL22)=1,
  0,
  IFERROR(
    IF(
      INDEX(sorCol, MATCH(INDEX(valCol, MATCH('BPI+'!AL22, INIcol, 0)), bpiTeams, 0)) &lt;= 40,
      -INDEX(sorCol, MATCH(INDEX(valCol, MATCH('BPI+'!AL22, INIcol, 0)), bpiTeams, 0))/40,
      IF(
        INDEX(sorCol, MATCH(INDEX(valCol, MATCH('BPI+'!AL22, INIcol, 0)), bpiTeams, 0)) &lt;= 100,
        -1 - (INDEX(sorCol, MATCH(INDEX(valCol, MATCH('BPI+'!AL22, INIcol, 0)), bpiTeams, 0)) - 40)/60,
        -2
      )
    ),
    -2
  )
)</f>
        <v>-0.55000000000000004</v>
      </c>
      <c r="Q22" s="366">
        <f>IF(
  COUNTBLANK('BPI+'!AM22)=1,
  0,
  IFERROR(
    IF(
      INDEX(sorCol, MATCH(INDEX(valCol, MATCH('BPI+'!AM22, INIcol, 0)), bpiTeams, 0)) &lt;= 40,
      -INDEX(sorCol, MATCH(INDEX(valCol, MATCH('BPI+'!AM22, INIcol, 0)), bpiTeams, 0))/40,
      IF(
        INDEX(sorCol, MATCH(INDEX(valCol, MATCH('BPI+'!AM22, INIcol, 0)), bpiTeams, 0)) &lt;= 100,
        -1 - (INDEX(sorCol, MATCH(INDEX(valCol, MATCH('BPI+'!AM22, INIcol, 0)), bpiTeams, 0)) - 40)/60,
        -2
      )
    ),
    -2
  )
)</f>
        <v>-7.4999999999999997E-2</v>
      </c>
      <c r="R22" s="366">
        <f>IF(
  COUNTBLANK('BPI+'!AN22)=1,
  0,
  IFERROR(
    IF(
      INDEX(sorCol, MATCH(INDEX(valCol, MATCH('BPI+'!AN22, INIcol, 0)), bpiTeams, 0)) &lt;= 40,
      -INDEX(sorCol, MATCH(INDEX(valCol, MATCH('BPI+'!AN22, INIcol, 0)), bpiTeams, 0))/40,
      IF(
        INDEX(sorCol, MATCH(INDEX(valCol, MATCH('BPI+'!AN22, INIcol, 0)), bpiTeams, 0)) &lt;= 100,
        -1 - (INDEX(sorCol, MATCH(INDEX(valCol, MATCH('BPI+'!AN22, INIcol, 0)), bpiTeams, 0)) - 40)/60,
        -2
      )
    ),
    -2
  )
)</f>
        <v>-0.2</v>
      </c>
      <c r="S22" s="366">
        <f>IF(
  COUNTBLANK('BPI+'!AO22)=1,
  0,
  IFERROR(
    IF(
      INDEX(sorCol, MATCH(INDEX(valCol, MATCH('BPI+'!AO22, INIcol, 0)), bpiTeams, 0)) &lt;= 40,
      -INDEX(sorCol, MATCH(INDEX(valCol, MATCH('BPI+'!AO22, INIcol, 0)), bpiTeams, 0))/40,
      IF(
        INDEX(sorCol, MATCH(INDEX(valCol, MATCH('BPI+'!AO22, INIcol, 0)), bpiTeams, 0)) &lt;= 100,
        -1 - (INDEX(sorCol, MATCH(INDEX(valCol, MATCH('BPI+'!AO22, INIcol, 0)), bpiTeams, 0)) - 40)/60,
        -2
      )
    ),
    -2
  )
)</f>
        <v>0</v>
      </c>
      <c r="T22" s="366">
        <f>IF(
  COUNTBLANK('BPI+'!AP22)=1,
  0,
  IFERROR(
    IF(
      INDEX(sorCol, MATCH(INDEX(valCol, MATCH('BPI+'!AP22, INIcol, 0)), bpiTeams, 0)) &lt;= 40,
      -INDEX(sorCol, MATCH(INDEX(valCol, MATCH('BPI+'!AP22, INIcol, 0)), bpiTeams, 0))/40,
      IF(
        INDEX(sorCol, MATCH(INDEX(valCol, MATCH('BPI+'!AP22, INIcol, 0)), bpiTeams, 0)) &lt;= 100,
        -1 - (INDEX(sorCol, MATCH(INDEX(valCol, MATCH('BPI+'!AP22, INIcol, 0)), bpiTeams, 0)) - 40)/60,
        -2
      )
    ),
    -2
  )
)</f>
        <v>0</v>
      </c>
      <c r="U22" s="366">
        <f>IF(
  COUNTBLANK('BPI+'!AQ22)=1,
  0,
  IFERROR(
    IF(
      INDEX(sorCol, MATCH(INDEX(valCol, MATCH('BPI+'!AQ22, INIcol, 0)), bpiTeams, 0)) &lt;= 40,
      -INDEX(sorCol, MATCH(INDEX(valCol, MATCH('BPI+'!AQ22, INIcol, 0)), bpiTeams, 0))/40,
      IF(
        INDEX(sorCol, MATCH(INDEX(valCol, MATCH('BPI+'!AQ22, INIcol, 0)), bpiTeams, 0)) &lt;= 100,
        -1 - (INDEX(sorCol, MATCH(INDEX(valCol, MATCH('BPI+'!AQ22, INIcol, 0)), bpiTeams, 0)) - 40)/60,
        -2
      )
    ),
    -2
  )
)</f>
        <v>0</v>
      </c>
      <c r="V22" s="366">
        <f>IF(
  COUNTBLANK('BPI+'!AR22)=1,
  0,
  IFERROR(
    IF(
      INDEX(sorCol, MATCH(INDEX(valCol, MATCH('BPI+'!AR22, INIcol, 0)), bpiTeams, 0)) &lt;= 40,
      -INDEX(sorCol, MATCH(INDEX(valCol, MATCH('BPI+'!AR22, INIcol, 0)), bpiTeams, 0))/40,
      IF(
        INDEX(sorCol, MATCH(INDEX(valCol, MATCH('BPI+'!AR22, INIcol, 0)), bpiTeams, 0)) &lt;= 100,
        -1 - (INDEX(sorCol, MATCH(INDEX(valCol, MATCH('BPI+'!AR22, INIcol, 0)), bpiTeams, 0)) - 40)/60,
        -2
      )
    ),
    -2
  )
)</f>
        <v>0</v>
      </c>
      <c r="W22" s="366">
        <f>IF(
  COUNTBLANK('BPI+'!AS22)=1,
  0,
  IFERROR(
    IF(
      INDEX(sorCol, MATCH(INDEX(valCol, MATCH('BPI+'!AS22, INIcol, 0)), bpiTeams, 0)) &lt;= 40,
      -INDEX(sorCol, MATCH(INDEX(valCol, MATCH('BPI+'!AS22, INIcol, 0)), bpiTeams, 0))/40,
      IF(
        INDEX(sorCol, MATCH(INDEX(valCol, MATCH('BPI+'!AS22, INIcol, 0)), bpiTeams, 0)) &lt;= 100,
        -1 - (INDEX(sorCol, MATCH(INDEX(valCol, MATCH('BPI+'!AS22, INIcol, 0)), bpiTeams, 0)) - 40)/60,
        -2
      )
    ),
    -2
  )
)</f>
        <v>0</v>
      </c>
      <c r="X22" s="366">
        <f>IF(
  COUNTBLANK('BPI+'!AT22)=1,
  0,
  IFERROR(
    IF(
      INDEX(sorCol, MATCH(INDEX(valCol, MATCH('BPI+'!AT22, INIcol, 0)), bpiTeams, 0)) &lt;= 40,
      -INDEX(sorCol, MATCH(INDEX(valCol, MATCH('BPI+'!AT22, INIcol, 0)), bpiTeams, 0))/40,
      IF(
        INDEX(sorCol, MATCH(INDEX(valCol, MATCH('BPI+'!AT22, INIcol, 0)), bpiTeams, 0)) &lt;= 100,
        -1 - (INDEX(sorCol, MATCH(INDEX(valCol, MATCH('BPI+'!AT22, INIcol, 0)), bpiTeams, 0)) - 40)/60,
        -2
      )
    ),
    -2
  )
)</f>
        <v>0</v>
      </c>
      <c r="Y22" s="366">
        <f>IF(
  COUNTBLANK('BPI+'!AU22)=1,
  0,
  IFERROR(
    IF(
      INDEX(sorCol, MATCH(INDEX(valCol, MATCH('BPI+'!AU22, INIcol, 0)), bpiTeams, 0)) &lt;= 40,
      -INDEX(sorCol, MATCH(INDEX(valCol, MATCH('BPI+'!AU22, INIcol, 0)), bpiTeams, 0))/40,
      IF(
        INDEX(sorCol, MATCH(INDEX(valCol, MATCH('BPI+'!AU22, INIcol, 0)), bpiTeams, 0)) &lt;= 100,
        -1 - (INDEX(sorCol, MATCH(INDEX(valCol, MATCH('BPI+'!AU22, INIcol, 0)), bpiTeams, 0)) - 40)/60,
        -2
      )
    ),
    -2
  )
)</f>
        <v>0</v>
      </c>
      <c r="Z22" s="366">
        <f>IF(
  COUNTBLANK('BPI+'!AV22)=1,
  0,
  IFERROR(
    IF(
      INDEX(sorCol, MATCH(INDEX(valCol, MATCH('BPI+'!AV22, INIcol, 0)), bpiTeams, 0)) &lt;= 40,
      -INDEX(sorCol, MATCH(INDEX(valCol, MATCH('BPI+'!AV22, INIcol, 0)), bpiTeams, 0))/40,
      IF(
        INDEX(sorCol, MATCH(INDEX(valCol, MATCH('BPI+'!AV22, INIcol, 0)), bpiTeams, 0)) &lt;= 100,
        -1 - (INDEX(sorCol, MATCH(INDEX(valCol, MATCH('BPI+'!AV22, INIcol, 0)), bpiTeams, 0)) - 40)/60,
        -2
      )
    ),
    -2
  )
)</f>
        <v>0</v>
      </c>
      <c r="AA22" s="358">
        <f>IFERROR(IF(COUNTBLANK('BPI+'!AX22)=1,0,IF(COUNTIF(qwqlINIcol,'BPI+'!AX22)=0,0.1,IF(INDEX(sorCol,MATCH(INDEX(valCol,MATCH('BPI+'!AW22,INIcol,0)),bpiTeams,0))&gt;=40,INDEX(sorCol,MATCH(INDEX(valCol,MATCH('BPI+'!AW22,INIcol,0)),bpiTeams,0))*-1/40+2,(INDEX(sorCol,MATCH(INDEX(valCol,MATCH('BPI+'!AW22,INIcol,0)),bpiTeams,0))*(-1)+40)/325+1))),0)</f>
        <v>0.57499999999999996</v>
      </c>
      <c r="AB22" s="358">
        <f>IFERROR(IF(COUNTBLANK('BPI+'!AY22)=1,0,IF(COUNTIF(qwqlINIcol,'BPI+'!AY22)=0,0.1,IF(INDEX(sorCol,MATCH(INDEX(valCol,MATCH('BPI+'!AX22,INIcol,0)),bpiTeams,0))&gt;=40,INDEX(sorCol,MATCH(INDEX(valCol,MATCH('BPI+'!AX22,INIcol,0)),bpiTeams,0))*-1/40+2,(INDEX(sorCol,MATCH(INDEX(valCol,MATCH('BPI+'!AX22,INIcol,0)),bpiTeams,0))*(-1)+40)/325+1))),0)</f>
        <v>0.625</v>
      </c>
      <c r="AC22" s="358">
        <f>IFERROR(IF(COUNTBLANK('BPI+'!AZ22)=1,0,IF(COUNTIF(qwqlINIcol,'BPI+'!AZ22)=0,0.1,IF(INDEX(sorCol,MATCH(INDEX(valCol,MATCH('BPI+'!AY22,INIcol,0)),bpiTeams,0))&gt;=40,INDEX(sorCol,MATCH(INDEX(valCol,MATCH('BPI+'!AY22,INIcol,0)),bpiTeams,0))*-1/40+2,(INDEX(sorCol,MATCH(INDEX(valCol,MATCH('BPI+'!AY22,INIcol,0)),bpiTeams,0))*(-1)+40)/325+1))),0)</f>
        <v>0.77499999999999991</v>
      </c>
      <c r="AD22" s="358">
        <f>IFERROR(IF(COUNTBLANK('BPI+'!BA22)=1,0,IF(COUNTIF(qwqlINIcol,'BPI+'!BA22)=0,0.1,IF(INDEX(sorCol,MATCH(INDEX(valCol,MATCH('BPI+'!AZ22,INIcol,0)),bpiTeams,0))&gt;=40,INDEX(sorCol,MATCH(INDEX(valCol,MATCH('BPI+'!AZ22,INIcol,0)),bpiTeams,0))*-1/40+2,(INDEX(sorCol,MATCH(INDEX(valCol,MATCH('BPI+'!AZ22,INIcol,0)),bpiTeams,0))*(-1)+40)/325+1))),0)</f>
        <v>0.875</v>
      </c>
      <c r="AE22" s="358">
        <f>IFERROR(IF(COUNTBLANK('BPI+'!BB22)=1,0,IF(COUNTIF(qwqlINIcol,'BPI+'!BB22)=0,0.1,IF(INDEX(sorCol,MATCH(INDEX(valCol,MATCH('BPI+'!BA22,INIcol,0)),bpiTeams,0))&gt;=40,INDEX(sorCol,MATCH(INDEX(valCol,MATCH('BPI+'!BA22,INIcol,0)),bpiTeams,0))*-1/40+2,(INDEX(sorCol,MATCH(INDEX(valCol,MATCH('BPI+'!BA22,INIcol,0)),bpiTeams,0))*(-1)+40)/325+1))),0)</f>
        <v>0</v>
      </c>
      <c r="AF22" s="358">
        <f>IFERROR(IF(COUNTBLANK('BPI+'!BC22)=1,0,IF(COUNTIF(qwqlINIcol,'BPI+'!BC22)=0,0.1,IF(INDEX(sorCol,MATCH(INDEX(valCol,MATCH('BPI+'!BB22,INIcol,0)),bpiTeams,0))&gt;=40,INDEX(sorCol,MATCH(INDEX(valCol,MATCH('BPI+'!BB22,INIcol,0)),bpiTeams,0))*-1/40+2,(INDEX(sorCol,MATCH(INDEX(valCol,MATCH('BPI+'!BB22,INIcol,0)),bpiTeams,0))*(-1)+40)/325+1))),0)</f>
        <v>0</v>
      </c>
      <c r="AG22" s="358">
        <f>IFERROR(IF(COUNTBLANK('BPI+'!BD22)=1,0,IF(COUNTIF(qwqlINIcol,'BPI+'!BD22)=0,0.1,IF(INDEX(sorCol,MATCH(INDEX(valCol,MATCH('BPI+'!BC22,INIcol,0)),bpiTeams,0))&gt;=40,INDEX(sorCol,MATCH(INDEX(valCol,MATCH('BPI+'!BC22,INIcol,0)),bpiTeams,0))*-1/40+2,(INDEX(sorCol,MATCH(INDEX(valCol,MATCH('BPI+'!BC22,INIcol,0)),bpiTeams,0))*(-1)+40)/325+1))),0)</f>
        <v>0</v>
      </c>
      <c r="AH22" s="358">
        <f>IFERROR(IF(COUNTBLANK('BPI+'!BE22)=1,0,IF(COUNTIF(qwqlINIcol,'BPI+'!BE22)=0,0.1,IF(INDEX(sorCol,MATCH(INDEX(valCol,MATCH('BPI+'!BD22,INIcol,0)),bpiTeams,0))&gt;=40,INDEX(sorCol,MATCH(INDEX(valCol,MATCH('BPI+'!BD22,INIcol,0)),bpiTeams,0))*-1/40+2,(INDEX(sorCol,MATCH(INDEX(valCol,MATCH('BPI+'!BD22,INIcol,0)),bpiTeams,0))*(-1)+40)/325+1))),0)</f>
        <v>0</v>
      </c>
      <c r="AI22" s="358">
        <f>IFERROR(IF(COUNTBLANK('BPI+'!BF22)=1,0,IF(COUNTIF(qwqlINIcol,'BPI+'!BF22)=0,0.1,IF(INDEX(sorCol,MATCH(INDEX(valCol,MATCH('BPI+'!BE22,INIcol,0)),bpiTeams,0))&gt;=40,INDEX(sorCol,MATCH(INDEX(valCol,MATCH('BPI+'!BE22,INIcol,0)),bpiTeams,0))*-1/40+2,(INDEX(sorCol,MATCH(INDEX(valCol,MATCH('BPI+'!BE22,INIcol,0)),bpiTeams,0))*(-1)+40)/325+1))),0)</f>
        <v>0</v>
      </c>
      <c r="AJ22" s="358">
        <f>IFERROR(IF(COUNTBLANK('BPI+'!BG22)=1,0,IF(COUNTIF(qwqlINIcol,'BPI+'!BG22)=0,0.1,IF(INDEX(sorCol,MATCH(INDEX(valCol,MATCH('BPI+'!BF22,INIcol,0)),bpiTeams,0))&gt;=40,INDEX(sorCol,MATCH(INDEX(valCol,MATCH('BPI+'!BF22,INIcol,0)),bpiTeams,0))*-1/40+2,(INDEX(sorCol,MATCH(INDEX(valCol,MATCH('BPI+'!BF22,INIcol,0)),bpiTeams,0))*(-1)+40)/325+1))),0)</f>
        <v>0</v>
      </c>
      <c r="AK22" s="358">
        <f>IFERROR(IF(COUNTBLANK('BPI+'!BH22)=1,0,IF(COUNTIF(qwqlINIcol,'BPI+'!BH22)=0,0.1,IF(INDEX(sorCol,MATCH(INDEX(valCol,MATCH('BPI+'!BG22,INIcol,0)),bpiTeams,0))&gt;=40,INDEX(sorCol,MATCH(INDEX(valCol,MATCH('BPI+'!BG22,INIcol,0)),bpiTeams,0))*-1/40+2,(INDEX(sorCol,MATCH(INDEX(valCol,MATCH('BPI+'!BG22,INIcol,0)),bpiTeams,0))*(-1)+40)/325+1))),0)</f>
        <v>0</v>
      </c>
      <c r="AL22" s="358">
        <f>IFERROR(IF(COUNTBLANK('BPI+'!BI22)=1,0,IF(COUNTIF(qwqlINIcol,'BPI+'!BI22)=0,0.1,IF(INDEX(sorCol,MATCH(INDEX(valCol,MATCH('BPI+'!BH22,INIcol,0)),bpiTeams,0))&gt;=40,INDEX(sorCol,MATCH(INDEX(valCol,MATCH('BPI+'!BH22,INIcol,0)),bpiTeams,0))*-1/40+2,(INDEX(sorCol,MATCH(INDEX(valCol,MATCH('BPI+'!BH22,INIcol,0)),bpiTeams,0))*(-1)+40)/325+1))),0)</f>
        <v>0</v>
      </c>
      <c r="AM22" s="358">
        <f>IFERROR(IF(COUNTBLANK('BPI+'!BJ22)=1,0,IF(COUNTIF(qwqlINIcol,'BPI+'!BJ22)=0,0.1,IF(INDEX(sorCol,MATCH(INDEX(valCol,MATCH('BPI+'!BI22,INIcol,0)),bpiTeams,0))&gt;=40,INDEX(sorCol,MATCH(INDEX(valCol,MATCH('BPI+'!BI22,INIcol,0)),bpiTeams,0))*-1/40+2,(INDEX(sorCol,MATCH(INDEX(valCol,MATCH('BPI+'!BI22,INIcol,0)),bpiTeams,0))*(-1)+40)/325+1))),0)</f>
        <v>0</v>
      </c>
      <c r="AN22" s="358">
        <f>IFERROR(IF(COUNTBLANK('BPI+'!BK22)=1,0,IF(COUNTIF(qwqlINIcol,'BPI+'!BK22)=0,0.1,IF(INDEX(sorCol,MATCH(INDEX(valCol,MATCH('BPI+'!BJ22,INIcol,0)),bpiTeams,0))&gt;=40,INDEX(sorCol,MATCH(INDEX(valCol,MATCH('BPI+'!BJ22,INIcol,0)),bpiTeams,0))*-1/40+2,(INDEX(sorCol,MATCH(INDEX(valCol,MATCH('BPI+'!BJ22,INIcol,0)),bpiTeams,0))*(-1)+40)/325+1))),0)</f>
        <v>0</v>
      </c>
      <c r="AO22" s="358">
        <f>IFERROR(IF(COUNTBLANK('BPI+'!BL22)=1,0,IF(COUNTIF(qwqlINIcol,'BPI+'!BL22)=0,0.1,IF(INDEX(sorCol,MATCH(INDEX(valCol,MATCH('BPI+'!BK22,INIcol,0)),bpiTeams,0))&gt;=40,INDEX(sorCol,MATCH(INDEX(valCol,MATCH('BPI+'!BK22,INIcol,0)),bpiTeams,0))*-1/40+2,(INDEX(sorCol,MATCH(INDEX(valCol,MATCH('BPI+'!BK22,INIcol,0)),bpiTeams,0))*(-1)+40)/325+1))),0)</f>
        <v>0</v>
      </c>
      <c r="AP22" s="366">
        <f>IF(COUNTBLANK('BPI+'!BL22)=1,0,IF(COUNTIF(qwqlINIcol,'BPI+'!BL22)=0,-1.5,IF(INDEX(sorCol,MATCH(INDEX(valCol,MATCH('BPI+'!BL22,INIcol,0)),bpiTeams,0))&gt;=80,-1.5,IF(INDEX(sorCol,MATCH(INDEX(valCol,MATCH('BPI+'!BL22,INIcol,0)),bpiTeams,0))&gt;=41,-1 - (INDEX(sorCol,MATCH(INDEX(valCol,MATCH('BPI+'!BL22,INIcol,0)),bpiTeams,0)) - 41) * (0.5/39),(INDEX(sorCol,MATCH(INDEX(valCol,MATCH('BPI+'!BL22,INIcol,0)),bpiTeams,0)) + 40)/325 - 2))))</f>
        <v>-1.1025641025641026</v>
      </c>
      <c r="AQ22" s="366">
        <f>IF(COUNTBLANK('BPI+'!BM22)=1,0,IF(COUNTIF(qwqlINIcol,'BPI+'!BM22)=0,-1.5,IF(INDEX(sorCol,MATCH(INDEX(valCol,MATCH('BPI+'!BM22,INIcol,0)),bpiTeams,0))&gt;=80,-1.5,IF(INDEX(sorCol,MATCH(INDEX(valCol,MATCH('BPI+'!BM22,INIcol,0)),bpiTeams,0))&gt;=41,-1 - (INDEX(sorCol,MATCH(INDEX(valCol,MATCH('BPI+'!BM22,INIcol,0)),bpiTeams,0)) - 41) * (0.5/39),(INDEX(sorCol,MATCH(INDEX(valCol,MATCH('BPI+'!BM22,INIcol,0)),bpiTeams,0)) + 40)/325 - 2))))</f>
        <v>-1.7784615384615385</v>
      </c>
      <c r="AR22" s="366">
        <f>IF(COUNTBLANK('BPI+'!BN22)=1,0,IF(COUNTIF(qwqlINIcol,'BPI+'!BN22)=0,-1.5,IF(INDEX(sorCol,MATCH(INDEX(valCol,MATCH('BPI+'!BN22,INIcol,0)),bpiTeams,0))&gt;=80,-1.5,IF(INDEX(sorCol,MATCH(INDEX(valCol,MATCH('BPI+'!BN22,INIcol,0)),bpiTeams,0))&gt;=41,-1 - (INDEX(sorCol,MATCH(INDEX(valCol,MATCH('BPI+'!BN22,INIcol,0)),bpiTeams,0)) - 41) * (0.5/39),(INDEX(sorCol,MATCH(INDEX(valCol,MATCH('BPI+'!BN22,INIcol,0)),bpiTeams,0)) + 40)/325 - 2))))</f>
        <v>-1.2820512820512819</v>
      </c>
      <c r="AS22" s="366">
        <f>IF(COUNTBLANK('BPI+'!BO22)=1,0,IF(COUNTIF(qwqlINIcol,'BPI+'!BO22)=0,-1.5,IF(INDEX(sorCol,MATCH(INDEX(valCol,MATCH('BPI+'!BO22,INIcol,0)),bpiTeams,0))&gt;=80,-1.5,IF(INDEX(sorCol,MATCH(INDEX(valCol,MATCH('BPI+'!BO22,INIcol,0)),bpiTeams,0))&gt;=41,-1 - (INDEX(sorCol,MATCH(INDEX(valCol,MATCH('BPI+'!BO22,INIcol,0)),bpiTeams,0)) - 41) * (0.5/39),(INDEX(sorCol,MATCH(INDEX(valCol,MATCH('BPI+'!BO22,INIcol,0)),bpiTeams,0)) + 40)/325 - 2))))</f>
        <v>-1.8</v>
      </c>
      <c r="AT22" s="366">
        <f>IF(COUNTBLANK('BPI+'!BP22)=1,0,IF(COUNTIF(qwqlINIcol,'BPI+'!BP22)=0,-1.5,IF(INDEX(sorCol,MATCH(INDEX(valCol,MATCH('BPI+'!BP22,INIcol,0)),bpiTeams,0))&gt;=80,-1.5,IF(INDEX(sorCol,MATCH(INDEX(valCol,MATCH('BPI+'!BP22,INIcol,0)),bpiTeams,0))&gt;=41,-1 - (INDEX(sorCol,MATCH(INDEX(valCol,MATCH('BPI+'!BP22,INIcol,0)),bpiTeams,0)) - 41) * (0.5/39),(INDEX(sorCol,MATCH(INDEX(valCol,MATCH('BPI+'!BP22,INIcol,0)),bpiTeams,0)) + 40)/325 - 2))))</f>
        <v>0</v>
      </c>
      <c r="AU22" s="366">
        <f>IF(COUNTBLANK('BPI+'!BQ22)=1,0,IF(COUNTIF(qwqlINIcol,'BPI+'!BQ22)=0,-1.5,IF(INDEX(sorCol,MATCH(INDEX(valCol,MATCH('BPI+'!BQ22,INIcol,0)),bpiTeams,0))&gt;=80,-1.5,IF(INDEX(sorCol,MATCH(INDEX(valCol,MATCH('BPI+'!BQ22,INIcol,0)),bpiTeams,0))&gt;=41,-1 - (INDEX(sorCol,MATCH(INDEX(valCol,MATCH('BPI+'!BQ22,INIcol,0)),bpiTeams,0)) - 41) * (0.5/39),(INDEX(sorCol,MATCH(INDEX(valCol,MATCH('BPI+'!BQ22,INIcol,0)),bpiTeams,0)) + 40)/325 - 2))))</f>
        <v>0</v>
      </c>
      <c r="AV22" s="366">
        <f>IF(COUNTBLANK('BPI+'!BR22)=1,0,IF(COUNTIF(qwqlINIcol,'BPI+'!BR22)=0,-1.5,IF(INDEX(sorCol,MATCH(INDEX(valCol,MATCH('BPI+'!BR22,INIcol,0)),bpiTeams,0))&gt;=80,-1.5,IF(INDEX(sorCol,MATCH(INDEX(valCol,MATCH('BPI+'!BR22,INIcol,0)),bpiTeams,0))&gt;=41,-1 - (INDEX(sorCol,MATCH(INDEX(valCol,MATCH('BPI+'!BR22,INIcol,0)),bpiTeams,0)) - 41) * (0.5/39),(INDEX(sorCol,MATCH(INDEX(valCol,MATCH('BPI+'!BR22,INIcol,0)),bpiTeams,0)) + 40)/325 - 2))))</f>
        <v>0</v>
      </c>
      <c r="AW22" s="366">
        <f>IF(COUNTBLANK('BPI+'!BS22)=1,0,IF(COUNTIF(qwqlINIcol,'BPI+'!BS22)=0,-1.5,IF(INDEX(sorCol,MATCH(INDEX(valCol,MATCH('BPI+'!BS22,INIcol,0)),bpiTeams,0))&gt;=80,-1.5,IF(INDEX(sorCol,MATCH(INDEX(valCol,MATCH('BPI+'!BS22,INIcol,0)),bpiTeams,0))&gt;=41,-1 - (INDEX(sorCol,MATCH(INDEX(valCol,MATCH('BPI+'!BS22,INIcol,0)),bpiTeams,0)) - 41) * (0.5/39),(INDEX(sorCol,MATCH(INDEX(valCol,MATCH('BPI+'!BS22,INIcol,0)),bpiTeams,0)) + 40)/325 - 2))))</f>
        <v>0</v>
      </c>
      <c r="AX22" s="366">
        <f>IF(COUNTBLANK('BPI+'!BT22)=1,0,IF(COUNTIF(qwqlINIcol,'BPI+'!BT22)=0,-1.5,IF(INDEX(sorCol,MATCH(INDEX(valCol,MATCH('BPI+'!BT22,INIcol,0)),bpiTeams,0))&gt;=80,-1.5,IF(INDEX(sorCol,MATCH(INDEX(valCol,MATCH('BPI+'!BT22,INIcol,0)),bpiTeams,0))&gt;=41,-1 - (INDEX(sorCol,MATCH(INDEX(valCol,MATCH('BPI+'!BT22,INIcol,0)),bpiTeams,0)) - 41) * (0.5/39),(INDEX(sorCol,MATCH(INDEX(valCol,MATCH('BPI+'!BT22,INIcol,0)),bpiTeams,0)) + 40)/325 - 2))))</f>
        <v>0</v>
      </c>
      <c r="AY22" s="366">
        <f>IF(COUNTBLANK('BPI+'!BU22)=1,0,IF(COUNTIF(qwqlINIcol,'BPI+'!BU22)=0,-1.5,IF(INDEX(sorCol,MATCH(INDEX(valCol,MATCH('BPI+'!BU22,INIcol,0)),bpiTeams,0))&gt;=80,-1.5,IF(INDEX(sorCol,MATCH(INDEX(valCol,MATCH('BPI+'!BU22,INIcol,0)),bpiTeams,0))&gt;=41,-1 - (INDEX(sorCol,MATCH(INDEX(valCol,MATCH('BPI+'!BU22,INIcol,0)),bpiTeams,0)) - 41) * (0.5/39),(INDEX(sorCol,MATCH(INDEX(valCol,MATCH('BPI+'!BU22,INIcol,0)),bpiTeams,0)) + 40)/325 - 2))))</f>
        <v>0</v>
      </c>
      <c r="AZ22" s="366">
        <f>IF(COUNTBLANK('BPI+'!BV22)=1,0,IF(COUNTIF(qwqlINIcol,'BPI+'!BV22)=0,-1.5,IF(INDEX(sorCol,MATCH(INDEX(valCol,MATCH('BPI+'!BV22,INIcol,0)),bpiTeams,0))&gt;=80,-1.5,IF(INDEX(sorCol,MATCH(INDEX(valCol,MATCH('BPI+'!BV22,INIcol,0)),bpiTeams,0))&gt;=41,-1 - (INDEX(sorCol,MATCH(INDEX(valCol,MATCH('BPI+'!BV22,INIcol,0)),bpiTeams,0)) - 41) * (0.5/39),(INDEX(sorCol,MATCH(INDEX(valCol,MATCH('BPI+'!BV22,INIcol,0)),bpiTeams,0)) + 40)/325 - 2))))</f>
        <v>0</v>
      </c>
      <c r="BA22" s="366">
        <f>IF(COUNTBLANK('BPI+'!BW22)=1,0,IF(COUNTIF(qwqlINIcol,'BPI+'!BW22)=0,-1.5,IF(INDEX(sorCol,MATCH(INDEX(valCol,MATCH('BPI+'!BW22,INIcol,0)),bpiTeams,0))&gt;=80,-1.5,IF(INDEX(sorCol,MATCH(INDEX(valCol,MATCH('BPI+'!BW22,INIcol,0)),bpiTeams,0))&gt;=41,-1 - (INDEX(sorCol,MATCH(INDEX(valCol,MATCH('BPI+'!BW22,INIcol,0)),bpiTeams,0)) - 41) * (0.5/39),(INDEX(sorCol,MATCH(INDEX(valCol,MATCH('BPI+'!BW22,INIcol,0)),bpiTeams,0)) + 40)/325 - 2))))</f>
        <v>0</v>
      </c>
      <c r="BB22" s="366">
        <f>IF(COUNTBLANK('BPI+'!BX22)=1,0,IF(COUNTIF(qwqlINIcol,'BPI+'!BX22)=0,-1.5,IF(INDEX(sorCol,MATCH(INDEX(valCol,MATCH('BPI+'!BX22,INIcol,0)),bpiTeams,0))&gt;=80,-1.5,IF(INDEX(sorCol,MATCH(INDEX(valCol,MATCH('BPI+'!BX22,INIcol,0)),bpiTeams,0))&gt;=41,-1 - (INDEX(sorCol,MATCH(INDEX(valCol,MATCH('BPI+'!BX22,INIcol,0)),bpiTeams,0)) - 41) * (0.5/39),(INDEX(sorCol,MATCH(INDEX(valCol,MATCH('BPI+'!BX22,INIcol,0)),bpiTeams,0)) + 40)/325 - 2))))</f>
        <v>0</v>
      </c>
      <c r="BC22" s="374">
        <f>IF(COUNTBLANK('BPI+'!BY22)=0,-1.6,0)</f>
        <v>0</v>
      </c>
      <c r="BD22" s="374">
        <f>IF(COUNTBLANK('BPI+'!BZ22)=0,-1.6,0)</f>
        <v>0</v>
      </c>
      <c r="BE22" s="374">
        <f>IF(COUNTBLANK('BPI+'!CA22)=0,-1.6,0)</f>
        <v>0</v>
      </c>
      <c r="BF22" s="374">
        <f>IF(COUNTBLANK('BPI+'!CB22)=0,-1.6,0)</f>
        <v>0</v>
      </c>
      <c r="BG22" s="374">
        <f>IF(COUNTBLANK('BPI+'!CC22)=0,-1.6,0)</f>
        <v>0</v>
      </c>
      <c r="BH22" s="374">
        <f>IF(COUNTBLANK('BPI+'!CD22)=0,-1.6,0)</f>
        <v>0</v>
      </c>
      <c r="BI22" s="374">
        <f>IF(COUNTBLANK('BPI+'!CE22)=0,-1.6,0)</f>
        <v>0</v>
      </c>
      <c r="BJ22" s="374">
        <f>IF(COUNTBLANK('BPI+'!CF22)=0,-1.6,0)</f>
        <v>0</v>
      </c>
      <c r="BK22" s="374">
        <f>IF(COUNTBLANK('BPI+'!CG22)=0,-1.6,0)</f>
        <v>0</v>
      </c>
      <c r="BL22" s="374">
        <f>IF(COUNTBLANK('BPI+'!CH22)=0,-1.6,0)</f>
        <v>0</v>
      </c>
      <c r="BM22" s="374">
        <f>IF(COUNTBLANK('BPI+'!CI22)=0,-1.6,0)</f>
        <v>0</v>
      </c>
      <c r="BN22" s="374">
        <f>IF(COUNTBLANK('BPI+'!CJ22)=0,-1.6,0)</f>
        <v>0</v>
      </c>
      <c r="BO22" s="374">
        <f>IF(COUNTBLANK('BPI+'!CK22)=0,-1.6,0)</f>
        <v>0</v>
      </c>
      <c r="BP22" s="374">
        <f>IF(COUNTBLANK('BPI+'!CL22)=0,-1.6,0)</f>
        <v>0</v>
      </c>
      <c r="BQ22" s="374">
        <f>IF(COUNTBLANK('BPI+'!CM22)=0,-1.6,0)</f>
        <v>0</v>
      </c>
      <c r="BR22" s="374">
        <f>IF(COUNTBLANK('BPI+'!CN22)=0,-1.6,0)</f>
        <v>0</v>
      </c>
      <c r="BS22" s="374">
        <f>IF(COUNTBLANK('BPI+'!CO22)=0,-1.6,0)</f>
        <v>0</v>
      </c>
      <c r="BT22">
        <f t="shared" si="4"/>
        <v>-0.63807692307692343</v>
      </c>
    </row>
    <row r="23" spans="1:72" x14ac:dyDescent="0.3">
      <c r="A23" t="str">
        <f t="shared" si="0"/>
        <v>BYU</v>
      </c>
      <c r="B23" t="str">
        <f t="shared" si="3"/>
        <v>BYU</v>
      </c>
      <c r="C23" s="358">
        <f>IF(
  COUNTBLANK('BPI+'!Y23)=1,
  0,
  IFERROR(
    IF(
      INDEX(sorCol,MATCH(INDEX(valCol,MATCH('BPI+'!Y23,INIcol,0)),bpiTeams,0))&lt;=40,
      2-INDEX(sorCol,MATCH(INDEX(valCol,MATCH('BPI+'!Y23,INIcol,0)),bpiTeams,0))/40,
      IF(
        INDEX(sorCol,MATCH(INDEX(valCol,MATCH('BPI+'!Y23,INIcol,0)),bpiTeams,0))&lt;=100,
        1-0.9*(INDEX(sorCol,MATCH(INDEX(valCol,MATCH('BPI+'!Y23,INIcol,0)),bpiTeams,0))-40)/60,
        0.1
      )
    ),
    0.1
  )
)</f>
        <v>1.5249999999999999</v>
      </c>
      <c r="D23" s="358">
        <f>IF(
  COUNTBLANK('BPI+'!Z23)=1,
  0,
  IFERROR(
    IF(
      INDEX(sorCol,MATCH(INDEX(valCol,MATCH('BPI+'!Z23,INIcol,0)),bpiTeams,0))&lt;=40,
      2-INDEX(sorCol,MATCH(INDEX(valCol,MATCH('BPI+'!Z23,INIcol,0)),bpiTeams,0))/40,
      IF(
        INDEX(sorCol,MATCH(INDEX(valCol,MATCH('BPI+'!Z23,INIcol,0)),bpiTeams,0))&lt;=100,
        1-0.9*(INDEX(sorCol,MATCH(INDEX(valCol,MATCH('BPI+'!Z23,INIcol,0)),bpiTeams,0))-40)/60,
        0.1
      )
    ),
    0.1
  )
)</f>
        <v>1.65</v>
      </c>
      <c r="E23" s="358">
        <f>IF(
  COUNTBLANK('BPI+'!AA23)=1,
  0,
  IFERROR(
    IF(
      INDEX(sorCol,MATCH(INDEX(valCol,MATCH('BPI+'!AA23,INIcol,0)),bpiTeams,0))&lt;=40,
      2-INDEX(sorCol,MATCH(INDEX(valCol,MATCH('BPI+'!AA23,INIcol,0)),bpiTeams,0))/40,
      IF(
        INDEX(sorCol,MATCH(INDEX(valCol,MATCH('BPI+'!AA23,INIcol,0)),bpiTeams,0))&lt;=100,
        1-0.9*(INDEX(sorCol,MATCH(INDEX(valCol,MATCH('BPI+'!AA23,INIcol,0)),bpiTeams,0))-40)/60,
        0.1
      )
    ),
    0.1
  )
)</f>
        <v>1.5</v>
      </c>
      <c r="F23" s="358">
        <f>IF(
  COUNTBLANK('BPI+'!AB23)=1,
  0,
  IFERROR(
    IF(
      INDEX(sorCol,MATCH(INDEX(valCol,MATCH('BPI+'!AB23,INIcol,0)),bpiTeams,0))&lt;=40,
      2-INDEX(sorCol,MATCH(INDEX(valCol,MATCH('BPI+'!AB23,INIcol,0)),bpiTeams,0))/40,
      IF(
        INDEX(sorCol,MATCH(INDEX(valCol,MATCH('BPI+'!AB23,INIcol,0)),bpiTeams,0))&lt;=100,
        1-0.9*(INDEX(sorCol,MATCH(INDEX(valCol,MATCH('BPI+'!AB23,INIcol,0)),bpiTeams,0))-40)/60,
        0.1
      )
    ),
    0.1
  )
)</f>
        <v>0</v>
      </c>
      <c r="G23" s="358">
        <f>IF(
  COUNTBLANK('BPI+'!AC23)=1,
  0,
  IFERROR(
    IF(
      INDEX(sorCol,MATCH(INDEX(valCol,MATCH('BPI+'!AC23,INIcol,0)),bpiTeams,0))&lt;=40,
      2-INDEX(sorCol,MATCH(INDEX(valCol,MATCH('BPI+'!AC23,INIcol,0)),bpiTeams,0))/40,
      IF(
        INDEX(sorCol,MATCH(INDEX(valCol,MATCH('BPI+'!AC23,INIcol,0)),bpiTeams,0))&lt;=100,
        1-0.9*(INDEX(sorCol,MATCH(INDEX(valCol,MATCH('BPI+'!AC23,INIcol,0)),bpiTeams,0))-40)/60,
        0.1
      )
    ),
    0.1
  )
)</f>
        <v>0</v>
      </c>
      <c r="H23" s="358">
        <f>IF(
  COUNTBLANK('BPI+'!AD23)=1,
  0,
  IFERROR(
    IF(
      INDEX(sorCol,MATCH(INDEX(valCol,MATCH('BPI+'!AD23,INIcol,0)),bpiTeams,0))&lt;=40,
      2-INDEX(sorCol,MATCH(INDEX(valCol,MATCH('BPI+'!AD23,INIcol,0)),bpiTeams,0))/40,
      IF(
        INDEX(sorCol,MATCH(INDEX(valCol,MATCH('BPI+'!AD23,INIcol,0)),bpiTeams,0))&lt;=100,
        1-0.9*(INDEX(sorCol,MATCH(INDEX(valCol,MATCH('BPI+'!AD23,INIcol,0)),bpiTeams,0))-40)/60,
        0.1
      )
    ),
    0.1
  )
)</f>
        <v>0</v>
      </c>
      <c r="I23" s="358">
        <f>IF(
  COUNTBLANK('BPI+'!AE23)=1,
  0,
  IFERROR(
    IF(
      INDEX(sorCol,MATCH(INDEX(valCol,MATCH('BPI+'!AE23,INIcol,0)),bpiTeams,0))&lt;=40,
      2-INDEX(sorCol,MATCH(INDEX(valCol,MATCH('BPI+'!AE23,INIcol,0)),bpiTeams,0))/40,
      IF(
        INDEX(sorCol,MATCH(INDEX(valCol,MATCH('BPI+'!AE23,INIcol,0)),bpiTeams,0))&lt;=100,
        1-0.9*(INDEX(sorCol,MATCH(INDEX(valCol,MATCH('BPI+'!AE23,INIcol,0)),bpiTeams,0))-40)/60,
        0.1
      )
    ),
    0.1
  )
)</f>
        <v>0</v>
      </c>
      <c r="J23" s="358">
        <f>IF(
  COUNTBLANK('BPI+'!AF23)=1,
  0,
  IFERROR(
    IF(
      INDEX(sorCol,MATCH(INDEX(valCol,MATCH('BPI+'!AF23,INIcol,0)),bpiTeams,0))&lt;=40,
      2-INDEX(sorCol,MATCH(INDEX(valCol,MATCH('BPI+'!AF23,INIcol,0)),bpiTeams,0))/40,
      IF(
        INDEX(sorCol,MATCH(INDEX(valCol,MATCH('BPI+'!AF23,INIcol,0)),bpiTeams,0))&lt;=100,
        1-0.9*(INDEX(sorCol,MATCH(INDEX(valCol,MATCH('BPI+'!AF23,INIcol,0)),bpiTeams,0))-40)/60,
        0.1
      )
    ),
    0.1
  )
)</f>
        <v>0</v>
      </c>
      <c r="K23" s="358">
        <f>IF(
  COUNTBLANK('BPI+'!AG23)=1,
  0,
  IFERROR(
    IF(
      INDEX(sorCol,MATCH(INDEX(valCol,MATCH('BPI+'!AG23,INIcol,0)),bpiTeams,0))&lt;=40,
      2-INDEX(sorCol,MATCH(INDEX(valCol,MATCH('BPI+'!AG23,INIcol,0)),bpiTeams,0))/40,
      IF(
        INDEX(sorCol,MATCH(INDEX(valCol,MATCH('BPI+'!AG23,INIcol,0)),bpiTeams,0))&lt;=100,
        1-0.9*(INDEX(sorCol,MATCH(INDEX(valCol,MATCH('BPI+'!AG23,INIcol,0)),bpiTeams,0))-40)/60,
        0.1
      )
    ),
    0.1
  )
)</f>
        <v>0</v>
      </c>
      <c r="L23" s="358">
        <f>IF(
  COUNTBLANK('BPI+'!AH23)=1,
  0,
  IFERROR(
    IF(
      INDEX(sorCol,MATCH(INDEX(valCol,MATCH('BPI+'!AH23,INIcol,0)),bpiTeams,0))&lt;=40,
      2-INDEX(sorCol,MATCH(INDEX(valCol,MATCH('BPI+'!AH23,INIcol,0)),bpiTeams,0))/40,
      IF(
        INDEX(sorCol,MATCH(INDEX(valCol,MATCH('BPI+'!AH23,INIcol,0)),bpiTeams,0))&lt;=100,
        1-0.9*(INDEX(sorCol,MATCH(INDEX(valCol,MATCH('BPI+'!AH23,INIcol,0)),bpiTeams,0))-40)/60,
        0.1
      )
    ),
    0.1
  )
)</f>
        <v>0</v>
      </c>
      <c r="M23" s="358">
        <f>IF(
  COUNTBLANK('BPI+'!AI23)=1,
  0,
  IFERROR(
    IF(
      INDEX(sorCol,MATCH(INDEX(valCol,MATCH('BPI+'!AI23,INIcol,0)),bpiTeams,0))&lt;=40,
      2-INDEX(sorCol,MATCH(INDEX(valCol,MATCH('BPI+'!AI23,INIcol,0)),bpiTeams,0))/40,
      IF(
        INDEX(sorCol,MATCH(INDEX(valCol,MATCH('BPI+'!AI23,INIcol,0)),bpiTeams,0))&lt;=100,
        1-0.9*(INDEX(sorCol,MATCH(INDEX(valCol,MATCH('BPI+'!AI23,INIcol,0)),bpiTeams,0))-40)/60,
        0.1
      )
    ),
    0.1
  )
)</f>
        <v>0</v>
      </c>
      <c r="N23" s="358">
        <f>IF(
  COUNTBLANK('BPI+'!AJ23)=1,
  0,
  IFERROR(
    IF(
      INDEX(sorCol,MATCH(INDEX(valCol,MATCH('BPI+'!AJ23,INIcol,0)),bpiTeams,0))&lt;=40,
      2-INDEX(sorCol,MATCH(INDEX(valCol,MATCH('BPI+'!AJ23,INIcol,0)),bpiTeams,0))/40,
      IF(
        INDEX(sorCol,MATCH(INDEX(valCol,MATCH('BPI+'!AJ23,INIcol,0)),bpiTeams,0))&lt;=100,
        1-0.9*(INDEX(sorCol,MATCH(INDEX(valCol,MATCH('BPI+'!AJ23,INIcol,0)),bpiTeams,0))-40)/60,
        0.1
      )
    ),
    0.1
  )
)</f>
        <v>0</v>
      </c>
      <c r="O23" s="366">
        <f>IF(
  COUNTBLANK('BPI+'!AK23)=1,
  0,
  IFERROR(
    IF(
      INDEX(sorCol, MATCH(INDEX(valCol, MATCH('BPI+'!AK23, INIcol, 0)), bpiTeams, 0)) &lt;= 40,
      -INDEX(sorCol, MATCH(INDEX(valCol, MATCH('BPI+'!AK23, INIcol, 0)), bpiTeams, 0))/40,
      IF(
        INDEX(sorCol, MATCH(INDEX(valCol, MATCH('BPI+'!AK23, INIcol, 0)), bpiTeams, 0)) &lt;= 100,
        -1 - (INDEX(sorCol, MATCH(INDEX(valCol, MATCH('BPI+'!AK23, INIcol, 0)), bpiTeams, 0)) - 40)/60,
        -2
      )
    ),
    -2
  )
)</f>
        <v>-0.1</v>
      </c>
      <c r="P23" s="366">
        <f>IF(
  COUNTBLANK('BPI+'!AL23)=1,
  0,
  IFERROR(
    IF(
      INDEX(sorCol, MATCH(INDEX(valCol, MATCH('BPI+'!AL23, INIcol, 0)), bpiTeams, 0)) &lt;= 40,
      -INDEX(sorCol, MATCH(INDEX(valCol, MATCH('BPI+'!AL23, INIcol, 0)), bpiTeams, 0))/40,
      IF(
        INDEX(sorCol, MATCH(INDEX(valCol, MATCH('BPI+'!AL23, INIcol, 0)), bpiTeams, 0)) &lt;= 100,
        -1 - (INDEX(sorCol, MATCH(INDEX(valCol, MATCH('BPI+'!AL23, INIcol, 0)), bpiTeams, 0)) - 40)/60,
        -2
      )
    ),
    -2
  )
)</f>
        <v>-0.5</v>
      </c>
      <c r="Q23" s="366">
        <f>IF(
  COUNTBLANK('BPI+'!AM23)=1,
  0,
  IFERROR(
    IF(
      INDEX(sorCol, MATCH(INDEX(valCol, MATCH('BPI+'!AM23, INIcol, 0)), bpiTeams, 0)) &lt;= 40,
      -INDEX(sorCol, MATCH(INDEX(valCol, MATCH('BPI+'!AM23, INIcol, 0)), bpiTeams, 0))/40,
      IF(
        INDEX(sorCol, MATCH(INDEX(valCol, MATCH('BPI+'!AM23, INIcol, 0)), bpiTeams, 0)) &lt;= 100,
        -1 - (INDEX(sorCol, MATCH(INDEX(valCol, MATCH('BPI+'!AM23, INIcol, 0)), bpiTeams, 0)) - 40)/60,
        -2
      )
    ),
    -2
  )
)</f>
        <v>-2.5000000000000001E-2</v>
      </c>
      <c r="R23" s="366">
        <f>IF(
  COUNTBLANK('BPI+'!AN23)=1,
  0,
  IFERROR(
    IF(
      INDEX(sorCol, MATCH(INDEX(valCol, MATCH('BPI+'!AN23, INIcol, 0)), bpiTeams, 0)) &lt;= 40,
      -INDEX(sorCol, MATCH(INDEX(valCol, MATCH('BPI+'!AN23, INIcol, 0)), bpiTeams, 0))/40,
      IF(
        INDEX(sorCol, MATCH(INDEX(valCol, MATCH('BPI+'!AN23, INIcol, 0)), bpiTeams, 0)) &lt;= 100,
        -1 - (INDEX(sorCol, MATCH(INDEX(valCol, MATCH('BPI+'!AN23, INIcol, 0)), bpiTeams, 0)) - 40)/60,
        -2
      )
    ),
    -2
  )
)</f>
        <v>-0.45</v>
      </c>
      <c r="S23" s="366">
        <f>IF(
  COUNTBLANK('BPI+'!AO23)=1,
  0,
  IFERROR(
    IF(
      INDEX(sorCol, MATCH(INDEX(valCol, MATCH('BPI+'!AO23, INIcol, 0)), bpiTeams, 0)) &lt;= 40,
      -INDEX(sorCol, MATCH(INDEX(valCol, MATCH('BPI+'!AO23, INIcol, 0)), bpiTeams, 0))/40,
      IF(
        INDEX(sorCol, MATCH(INDEX(valCol, MATCH('BPI+'!AO23, INIcol, 0)), bpiTeams, 0)) &lt;= 100,
        -1 - (INDEX(sorCol, MATCH(INDEX(valCol, MATCH('BPI+'!AO23, INIcol, 0)), bpiTeams, 0)) - 40)/60,
        -2
      )
    ),
    -2
  )
)</f>
        <v>-0.15</v>
      </c>
      <c r="T23" s="366">
        <f>IF(
  COUNTBLANK('BPI+'!AP23)=1,
  0,
  IFERROR(
    IF(
      INDEX(sorCol, MATCH(INDEX(valCol, MATCH('BPI+'!AP23, INIcol, 0)), bpiTeams, 0)) &lt;= 40,
      -INDEX(sorCol, MATCH(INDEX(valCol, MATCH('BPI+'!AP23, INIcol, 0)), bpiTeams, 0))/40,
      IF(
        INDEX(sorCol, MATCH(INDEX(valCol, MATCH('BPI+'!AP23, INIcol, 0)), bpiTeams, 0)) &lt;= 100,
        -1 - (INDEX(sorCol, MATCH(INDEX(valCol, MATCH('BPI+'!AP23, INIcol, 0)), bpiTeams, 0)) - 40)/60,
        -2
      )
    ),
    -2
  )
)</f>
        <v>-2.5000000000000001E-2</v>
      </c>
      <c r="U23" s="366">
        <f>IF(
  COUNTBLANK('BPI+'!AQ23)=1,
  0,
  IFERROR(
    IF(
      INDEX(sorCol, MATCH(INDEX(valCol, MATCH('BPI+'!AQ23, INIcol, 0)), bpiTeams, 0)) &lt;= 40,
      -INDEX(sorCol, MATCH(INDEX(valCol, MATCH('BPI+'!AQ23, INIcol, 0)), bpiTeams, 0))/40,
      IF(
        INDEX(sorCol, MATCH(INDEX(valCol, MATCH('BPI+'!AQ23, INIcol, 0)), bpiTeams, 0)) &lt;= 100,
        -1 - (INDEX(sorCol, MATCH(INDEX(valCol, MATCH('BPI+'!AQ23, INIcol, 0)), bpiTeams, 0)) - 40)/60,
        -2
      )
    ),
    -2
  )
)</f>
        <v>-0.15</v>
      </c>
      <c r="V23" s="366">
        <f>IF(
  COUNTBLANK('BPI+'!AR23)=1,
  0,
  IFERROR(
    IF(
      INDEX(sorCol, MATCH(INDEX(valCol, MATCH('BPI+'!AR23, INIcol, 0)), bpiTeams, 0)) &lt;= 40,
      -INDEX(sorCol, MATCH(INDEX(valCol, MATCH('BPI+'!AR23, INIcol, 0)), bpiTeams, 0))/40,
      IF(
        INDEX(sorCol, MATCH(INDEX(valCol, MATCH('BPI+'!AR23, INIcol, 0)), bpiTeams, 0)) &lt;= 100,
        -1 - (INDEX(sorCol, MATCH(INDEX(valCol, MATCH('BPI+'!AR23, INIcol, 0)), bpiTeams, 0)) - 40)/60,
        -2
      )
    ),
    -2
  )
)</f>
        <v>0</v>
      </c>
      <c r="W23" s="366">
        <f>IF(
  COUNTBLANK('BPI+'!AS23)=1,
  0,
  IFERROR(
    IF(
      INDEX(sorCol, MATCH(INDEX(valCol, MATCH('BPI+'!AS23, INIcol, 0)), bpiTeams, 0)) &lt;= 40,
      -INDEX(sorCol, MATCH(INDEX(valCol, MATCH('BPI+'!AS23, INIcol, 0)), bpiTeams, 0))/40,
      IF(
        INDEX(sorCol, MATCH(INDEX(valCol, MATCH('BPI+'!AS23, INIcol, 0)), bpiTeams, 0)) &lt;= 100,
        -1 - (INDEX(sorCol, MATCH(INDEX(valCol, MATCH('BPI+'!AS23, INIcol, 0)), bpiTeams, 0)) - 40)/60,
        -2
      )
    ),
    -2
  )
)</f>
        <v>0</v>
      </c>
      <c r="X23" s="366">
        <f>IF(
  COUNTBLANK('BPI+'!AT23)=1,
  0,
  IFERROR(
    IF(
      INDEX(sorCol, MATCH(INDEX(valCol, MATCH('BPI+'!AT23, INIcol, 0)), bpiTeams, 0)) &lt;= 40,
      -INDEX(sorCol, MATCH(INDEX(valCol, MATCH('BPI+'!AT23, INIcol, 0)), bpiTeams, 0))/40,
      IF(
        INDEX(sorCol, MATCH(INDEX(valCol, MATCH('BPI+'!AT23, INIcol, 0)), bpiTeams, 0)) &lt;= 100,
        -1 - (INDEX(sorCol, MATCH(INDEX(valCol, MATCH('BPI+'!AT23, INIcol, 0)), bpiTeams, 0)) - 40)/60,
        -2
      )
    ),
    -2
  )
)</f>
        <v>0</v>
      </c>
      <c r="Y23" s="366">
        <f>IF(
  COUNTBLANK('BPI+'!AU23)=1,
  0,
  IFERROR(
    IF(
      INDEX(sorCol, MATCH(INDEX(valCol, MATCH('BPI+'!AU23, INIcol, 0)), bpiTeams, 0)) &lt;= 40,
      -INDEX(sorCol, MATCH(INDEX(valCol, MATCH('BPI+'!AU23, INIcol, 0)), bpiTeams, 0))/40,
      IF(
        INDEX(sorCol, MATCH(INDEX(valCol, MATCH('BPI+'!AU23, INIcol, 0)), bpiTeams, 0)) &lt;= 100,
        -1 - (INDEX(sorCol, MATCH(INDEX(valCol, MATCH('BPI+'!AU23, INIcol, 0)), bpiTeams, 0)) - 40)/60,
        -2
      )
    ),
    -2
  )
)</f>
        <v>0</v>
      </c>
      <c r="Z23" s="366">
        <f>IF(
  COUNTBLANK('BPI+'!AV23)=1,
  0,
  IFERROR(
    IF(
      INDEX(sorCol, MATCH(INDEX(valCol, MATCH('BPI+'!AV23, INIcol, 0)), bpiTeams, 0)) &lt;= 40,
      -INDEX(sorCol, MATCH(INDEX(valCol, MATCH('BPI+'!AV23, INIcol, 0)), bpiTeams, 0))/40,
      IF(
        INDEX(sorCol, MATCH(INDEX(valCol, MATCH('BPI+'!AV23, INIcol, 0)), bpiTeams, 0)) &lt;= 100,
        -1 - (INDEX(sorCol, MATCH(INDEX(valCol, MATCH('BPI+'!AV23, INIcol, 0)), bpiTeams, 0)) - 40)/60,
        -2
      )
    ),
    -2
  )
)</f>
        <v>0</v>
      </c>
      <c r="AA23" s="358">
        <f>IFERROR(IF(COUNTBLANK('BPI+'!AX23)=1,0,IF(COUNTIF(qwqlINIcol,'BPI+'!AX23)=0,0.1,IF(INDEX(sorCol,MATCH(INDEX(valCol,MATCH('BPI+'!AW23,INIcol,0)),bpiTeams,0))&gt;=40,INDEX(sorCol,MATCH(INDEX(valCol,MATCH('BPI+'!AW23,INIcol,0)),bpiTeams,0))*-1/40+2,(INDEX(sorCol,MATCH(INDEX(valCol,MATCH('BPI+'!AW23,INIcol,0)),bpiTeams,0))*(-1)+40)/325+1))),0)</f>
        <v>1.0523076923076924</v>
      </c>
      <c r="AB23" s="358">
        <f>IFERROR(IF(COUNTBLANK('BPI+'!AY23)=1,0,IF(COUNTIF(qwqlINIcol,'BPI+'!AY23)=0,0.1,IF(INDEX(sorCol,MATCH(INDEX(valCol,MATCH('BPI+'!AX23,INIcol,0)),bpiTeams,0))&gt;=40,INDEX(sorCol,MATCH(INDEX(valCol,MATCH('BPI+'!AX23,INIcol,0)),bpiTeams,0))*-1/40+2,(INDEX(sorCol,MATCH(INDEX(valCol,MATCH('BPI+'!AX23,INIcol,0)),bpiTeams,0))*(-1)+40)/325+1))),0)</f>
        <v>1.0461538461538462</v>
      </c>
      <c r="AC23" s="358">
        <f>IFERROR(IF(COUNTBLANK('BPI+'!AZ23)=1,0,IF(COUNTIF(qwqlINIcol,'BPI+'!AZ23)=0,0.1,IF(INDEX(sorCol,MATCH(INDEX(valCol,MATCH('BPI+'!AY23,INIcol,0)),bpiTeams,0))&gt;=40,INDEX(sorCol,MATCH(INDEX(valCol,MATCH('BPI+'!AY23,INIcol,0)),bpiTeams,0))*-1/40+2,(INDEX(sorCol,MATCH(INDEX(valCol,MATCH('BPI+'!AY23,INIcol,0)),bpiTeams,0))*(-1)+40)/325+1))),0)</f>
        <v>1.0246153846153847</v>
      </c>
      <c r="AD23" s="358">
        <f>IFERROR(IF(COUNTBLANK('BPI+'!BA23)=1,0,IF(COUNTIF(qwqlINIcol,'BPI+'!BA23)=0,0.1,IF(INDEX(sorCol,MATCH(INDEX(valCol,MATCH('BPI+'!AZ23,INIcol,0)),bpiTeams,0))&gt;=40,INDEX(sorCol,MATCH(INDEX(valCol,MATCH('BPI+'!AZ23,INIcol,0)),bpiTeams,0))*-1/40+2,(INDEX(sorCol,MATCH(INDEX(valCol,MATCH('BPI+'!AZ23,INIcol,0)),bpiTeams,0))*(-1)+40)/325+1))),0)</f>
        <v>1.0153846153846153</v>
      </c>
      <c r="AE23" s="358">
        <f>IFERROR(IF(COUNTBLANK('BPI+'!BB23)=1,0,IF(COUNTIF(qwqlINIcol,'BPI+'!BB23)=0,0.1,IF(INDEX(sorCol,MATCH(INDEX(valCol,MATCH('BPI+'!BA23,INIcol,0)),bpiTeams,0))&gt;=40,INDEX(sorCol,MATCH(INDEX(valCol,MATCH('BPI+'!BA23,INIcol,0)),bpiTeams,0))*-1/40+2,(INDEX(sorCol,MATCH(INDEX(valCol,MATCH('BPI+'!BA23,INIcol,0)),bpiTeams,0))*(-1)+40)/325+1))),0)</f>
        <v>0</v>
      </c>
      <c r="AF23" s="358">
        <f>IFERROR(IF(COUNTBLANK('BPI+'!BC23)=1,0,IF(COUNTIF(qwqlINIcol,'BPI+'!BC23)=0,0.1,IF(INDEX(sorCol,MATCH(INDEX(valCol,MATCH('BPI+'!BB23,INIcol,0)),bpiTeams,0))&gt;=40,INDEX(sorCol,MATCH(INDEX(valCol,MATCH('BPI+'!BB23,INIcol,0)),bpiTeams,0))*-1/40+2,(INDEX(sorCol,MATCH(INDEX(valCol,MATCH('BPI+'!BB23,INIcol,0)),bpiTeams,0))*(-1)+40)/325+1))),0)</f>
        <v>0</v>
      </c>
      <c r="AG23" s="358">
        <f>IFERROR(IF(COUNTBLANK('BPI+'!BD23)=1,0,IF(COUNTIF(qwqlINIcol,'BPI+'!BD23)=0,0.1,IF(INDEX(sorCol,MATCH(INDEX(valCol,MATCH('BPI+'!BC23,INIcol,0)),bpiTeams,0))&gt;=40,INDEX(sorCol,MATCH(INDEX(valCol,MATCH('BPI+'!BC23,INIcol,0)),bpiTeams,0))*-1/40+2,(INDEX(sorCol,MATCH(INDEX(valCol,MATCH('BPI+'!BC23,INIcol,0)),bpiTeams,0))*(-1)+40)/325+1))),0)</f>
        <v>0</v>
      </c>
      <c r="AH23" s="358">
        <f>IFERROR(IF(COUNTBLANK('BPI+'!BE23)=1,0,IF(COUNTIF(qwqlINIcol,'BPI+'!BE23)=0,0.1,IF(INDEX(sorCol,MATCH(INDEX(valCol,MATCH('BPI+'!BD23,INIcol,0)),bpiTeams,0))&gt;=40,INDEX(sorCol,MATCH(INDEX(valCol,MATCH('BPI+'!BD23,INIcol,0)),bpiTeams,0))*-1/40+2,(INDEX(sorCol,MATCH(INDEX(valCol,MATCH('BPI+'!BD23,INIcol,0)),bpiTeams,0))*(-1)+40)/325+1))),0)</f>
        <v>0</v>
      </c>
      <c r="AI23" s="358">
        <f>IFERROR(IF(COUNTBLANK('BPI+'!BF23)=1,0,IF(COUNTIF(qwqlINIcol,'BPI+'!BF23)=0,0.1,IF(INDEX(sorCol,MATCH(INDEX(valCol,MATCH('BPI+'!BE23,INIcol,0)),bpiTeams,0))&gt;=40,INDEX(sorCol,MATCH(INDEX(valCol,MATCH('BPI+'!BE23,INIcol,0)),bpiTeams,0))*-1/40+2,(INDEX(sorCol,MATCH(INDEX(valCol,MATCH('BPI+'!BE23,INIcol,0)),bpiTeams,0))*(-1)+40)/325+1))),0)</f>
        <v>0</v>
      </c>
      <c r="AJ23" s="358">
        <f>IFERROR(IF(COUNTBLANK('BPI+'!BG23)=1,0,IF(COUNTIF(qwqlINIcol,'BPI+'!BG23)=0,0.1,IF(INDEX(sorCol,MATCH(INDEX(valCol,MATCH('BPI+'!BF23,INIcol,0)),bpiTeams,0))&gt;=40,INDEX(sorCol,MATCH(INDEX(valCol,MATCH('BPI+'!BF23,INIcol,0)),bpiTeams,0))*-1/40+2,(INDEX(sorCol,MATCH(INDEX(valCol,MATCH('BPI+'!BF23,INIcol,0)),bpiTeams,0))*(-1)+40)/325+1))),0)</f>
        <v>0</v>
      </c>
      <c r="AK23" s="358">
        <f>IFERROR(IF(COUNTBLANK('BPI+'!BH23)=1,0,IF(COUNTIF(qwqlINIcol,'BPI+'!BH23)=0,0.1,IF(INDEX(sorCol,MATCH(INDEX(valCol,MATCH('BPI+'!BG23,INIcol,0)),bpiTeams,0))&gt;=40,INDEX(sorCol,MATCH(INDEX(valCol,MATCH('BPI+'!BG23,INIcol,0)),bpiTeams,0))*-1/40+2,(INDEX(sorCol,MATCH(INDEX(valCol,MATCH('BPI+'!BG23,INIcol,0)),bpiTeams,0))*(-1)+40)/325+1))),0)</f>
        <v>0</v>
      </c>
      <c r="AL23" s="358">
        <f>IFERROR(IF(COUNTBLANK('BPI+'!BI23)=1,0,IF(COUNTIF(qwqlINIcol,'BPI+'!BI23)=0,0.1,IF(INDEX(sorCol,MATCH(INDEX(valCol,MATCH('BPI+'!BH23,INIcol,0)),bpiTeams,0))&gt;=40,INDEX(sorCol,MATCH(INDEX(valCol,MATCH('BPI+'!BH23,INIcol,0)),bpiTeams,0))*-1/40+2,(INDEX(sorCol,MATCH(INDEX(valCol,MATCH('BPI+'!BH23,INIcol,0)),bpiTeams,0))*(-1)+40)/325+1))),0)</f>
        <v>0</v>
      </c>
      <c r="AM23" s="358">
        <f>IFERROR(IF(COUNTBLANK('BPI+'!BJ23)=1,0,IF(COUNTIF(qwqlINIcol,'BPI+'!BJ23)=0,0.1,IF(INDEX(sorCol,MATCH(INDEX(valCol,MATCH('BPI+'!BI23,INIcol,0)),bpiTeams,0))&gt;=40,INDEX(sorCol,MATCH(INDEX(valCol,MATCH('BPI+'!BI23,INIcol,0)),bpiTeams,0))*-1/40+2,(INDEX(sorCol,MATCH(INDEX(valCol,MATCH('BPI+'!BI23,INIcol,0)),bpiTeams,0))*(-1)+40)/325+1))),0)</f>
        <v>0</v>
      </c>
      <c r="AN23" s="358">
        <f>IFERROR(IF(COUNTBLANK('BPI+'!BK23)=1,0,IF(COUNTIF(qwqlINIcol,'BPI+'!BK23)=0,0.1,IF(INDEX(sorCol,MATCH(INDEX(valCol,MATCH('BPI+'!BJ23,INIcol,0)),bpiTeams,0))&gt;=40,INDEX(sorCol,MATCH(INDEX(valCol,MATCH('BPI+'!BJ23,INIcol,0)),bpiTeams,0))*-1/40+2,(INDEX(sorCol,MATCH(INDEX(valCol,MATCH('BPI+'!BJ23,INIcol,0)),bpiTeams,0))*(-1)+40)/325+1))),0)</f>
        <v>0</v>
      </c>
      <c r="AO23" s="358">
        <f>IFERROR(IF(COUNTBLANK('BPI+'!BL23)=1,0,IF(COUNTIF(qwqlINIcol,'BPI+'!BL23)=0,0.1,IF(INDEX(sorCol,MATCH(INDEX(valCol,MATCH('BPI+'!BK23,INIcol,0)),bpiTeams,0))&gt;=40,INDEX(sorCol,MATCH(INDEX(valCol,MATCH('BPI+'!BK23,INIcol,0)),bpiTeams,0))*-1/40+2,(INDEX(sorCol,MATCH(INDEX(valCol,MATCH('BPI+'!BK23,INIcol,0)),bpiTeams,0))*(-1)+40)/325+1))),0)</f>
        <v>0</v>
      </c>
      <c r="AP23" s="366">
        <f>IF(COUNTBLANK('BPI+'!BL23)=1,0,IF(COUNTIF(qwqlINIcol,'BPI+'!BL23)=0,-1.5,IF(INDEX(sorCol,MATCH(INDEX(valCol,MATCH('BPI+'!BL23,INIcol,0)),bpiTeams,0))&gt;=80,-1.5,IF(INDEX(sorCol,MATCH(INDEX(valCol,MATCH('BPI+'!BL23,INIcol,0)),bpiTeams,0))&gt;=41,-1 - (INDEX(sorCol,MATCH(INDEX(valCol,MATCH('BPI+'!BL23,INIcol,0)),bpiTeams,0)) - 41) * (0.5/39),(INDEX(sorCol,MATCH(INDEX(valCol,MATCH('BPI+'!BL23,INIcol,0)),bpiTeams,0)) + 40)/325 - 2))))</f>
        <v>-1.763076923076923</v>
      </c>
      <c r="AQ23" s="366">
        <f>IF(COUNTBLANK('BPI+'!BM23)=1,0,IF(COUNTIF(qwqlINIcol,'BPI+'!BM23)=0,-1.5,IF(INDEX(sorCol,MATCH(INDEX(valCol,MATCH('BPI+'!BM23,INIcol,0)),bpiTeams,0))&gt;=80,-1.5,IF(INDEX(sorCol,MATCH(INDEX(valCol,MATCH('BPI+'!BM23,INIcol,0)),bpiTeams,0))&gt;=41,-1 - (INDEX(sorCol,MATCH(INDEX(valCol,MATCH('BPI+'!BM23,INIcol,0)),bpiTeams,0)) - 41) * (0.5/39),(INDEX(sorCol,MATCH(INDEX(valCol,MATCH('BPI+'!BM23,INIcol,0)),bpiTeams,0)) + 40)/325 - 2))))</f>
        <v>-1.358974358974359</v>
      </c>
      <c r="AR23" s="366">
        <f>IF(COUNTBLANK('BPI+'!BN23)=1,0,IF(COUNTIF(qwqlINIcol,'BPI+'!BN23)=0,-1.5,IF(INDEX(sorCol,MATCH(INDEX(valCol,MATCH('BPI+'!BN23,INIcol,0)),bpiTeams,0))&gt;=80,-1.5,IF(INDEX(sorCol,MATCH(INDEX(valCol,MATCH('BPI+'!BN23,INIcol,0)),bpiTeams,0))&gt;=41,-1 - (INDEX(sorCol,MATCH(INDEX(valCol,MATCH('BPI+'!BN23,INIcol,0)),bpiTeams,0)) - 41) * (0.5/39),(INDEX(sorCol,MATCH(INDEX(valCol,MATCH('BPI+'!BN23,INIcol,0)),bpiTeams,0)) + 40)/325 - 2))))</f>
        <v>-1.3461538461538463</v>
      </c>
      <c r="AS23" s="366">
        <f>IF(COUNTBLANK('BPI+'!BO23)=1,0,IF(COUNTIF(qwqlINIcol,'BPI+'!BO23)=0,-1.5,IF(INDEX(sorCol,MATCH(INDEX(valCol,MATCH('BPI+'!BO23,INIcol,0)),bpiTeams,0))&gt;=80,-1.5,IF(INDEX(sorCol,MATCH(INDEX(valCol,MATCH('BPI+'!BO23,INIcol,0)),bpiTeams,0))&gt;=41,-1 - (INDEX(sorCol,MATCH(INDEX(valCol,MATCH('BPI+'!BO23,INIcol,0)),bpiTeams,0)) - 41) * (0.5/39),(INDEX(sorCol,MATCH(INDEX(valCol,MATCH('BPI+'!BO23,INIcol,0)),bpiTeams,0)) + 40)/325 - 2))))</f>
        <v>0</v>
      </c>
      <c r="AT23" s="366">
        <f>IF(COUNTBLANK('BPI+'!BP23)=1,0,IF(COUNTIF(qwqlINIcol,'BPI+'!BP23)=0,-1.5,IF(INDEX(sorCol,MATCH(INDEX(valCol,MATCH('BPI+'!BP23,INIcol,0)),bpiTeams,0))&gt;=80,-1.5,IF(INDEX(sorCol,MATCH(INDEX(valCol,MATCH('BPI+'!BP23,INIcol,0)),bpiTeams,0))&gt;=41,-1 - (INDEX(sorCol,MATCH(INDEX(valCol,MATCH('BPI+'!BP23,INIcol,0)),bpiTeams,0)) - 41) * (0.5/39),(INDEX(sorCol,MATCH(INDEX(valCol,MATCH('BPI+'!BP23,INIcol,0)),bpiTeams,0)) + 40)/325 - 2))))</f>
        <v>0</v>
      </c>
      <c r="AU23" s="366">
        <f>IF(COUNTBLANK('BPI+'!BQ23)=1,0,IF(COUNTIF(qwqlINIcol,'BPI+'!BQ23)=0,-1.5,IF(INDEX(sorCol,MATCH(INDEX(valCol,MATCH('BPI+'!BQ23,INIcol,0)),bpiTeams,0))&gt;=80,-1.5,IF(INDEX(sorCol,MATCH(INDEX(valCol,MATCH('BPI+'!BQ23,INIcol,0)),bpiTeams,0))&gt;=41,-1 - (INDEX(sorCol,MATCH(INDEX(valCol,MATCH('BPI+'!BQ23,INIcol,0)),bpiTeams,0)) - 41) * (0.5/39),(INDEX(sorCol,MATCH(INDEX(valCol,MATCH('BPI+'!BQ23,INIcol,0)),bpiTeams,0)) + 40)/325 - 2))))</f>
        <v>0</v>
      </c>
      <c r="AV23" s="366">
        <f>IF(COUNTBLANK('BPI+'!BR23)=1,0,IF(COUNTIF(qwqlINIcol,'BPI+'!BR23)=0,-1.5,IF(INDEX(sorCol,MATCH(INDEX(valCol,MATCH('BPI+'!BR23,INIcol,0)),bpiTeams,0))&gt;=80,-1.5,IF(INDEX(sorCol,MATCH(INDEX(valCol,MATCH('BPI+'!BR23,INIcol,0)),bpiTeams,0))&gt;=41,-1 - (INDEX(sorCol,MATCH(INDEX(valCol,MATCH('BPI+'!BR23,INIcol,0)),bpiTeams,0)) - 41) * (0.5/39),(INDEX(sorCol,MATCH(INDEX(valCol,MATCH('BPI+'!BR23,INIcol,0)),bpiTeams,0)) + 40)/325 - 2))))</f>
        <v>0</v>
      </c>
      <c r="AW23" s="366">
        <f>IF(COUNTBLANK('BPI+'!BS23)=1,0,IF(COUNTIF(qwqlINIcol,'BPI+'!BS23)=0,-1.5,IF(INDEX(sorCol,MATCH(INDEX(valCol,MATCH('BPI+'!BS23,INIcol,0)),bpiTeams,0))&gt;=80,-1.5,IF(INDEX(sorCol,MATCH(INDEX(valCol,MATCH('BPI+'!BS23,INIcol,0)),bpiTeams,0))&gt;=41,-1 - (INDEX(sorCol,MATCH(INDEX(valCol,MATCH('BPI+'!BS23,INIcol,0)),bpiTeams,0)) - 41) * (0.5/39),(INDEX(sorCol,MATCH(INDEX(valCol,MATCH('BPI+'!BS23,INIcol,0)),bpiTeams,0)) + 40)/325 - 2))))</f>
        <v>0</v>
      </c>
      <c r="AX23" s="366">
        <f>IF(COUNTBLANK('BPI+'!BT23)=1,0,IF(COUNTIF(qwqlINIcol,'BPI+'!BT23)=0,-1.5,IF(INDEX(sorCol,MATCH(INDEX(valCol,MATCH('BPI+'!BT23,INIcol,0)),bpiTeams,0))&gt;=80,-1.5,IF(INDEX(sorCol,MATCH(INDEX(valCol,MATCH('BPI+'!BT23,INIcol,0)),bpiTeams,0))&gt;=41,-1 - (INDEX(sorCol,MATCH(INDEX(valCol,MATCH('BPI+'!BT23,INIcol,0)),bpiTeams,0)) - 41) * (0.5/39),(INDEX(sorCol,MATCH(INDEX(valCol,MATCH('BPI+'!BT23,INIcol,0)),bpiTeams,0)) + 40)/325 - 2))))</f>
        <v>0</v>
      </c>
      <c r="AY23" s="366">
        <f>IF(COUNTBLANK('BPI+'!BU23)=1,0,IF(COUNTIF(qwqlINIcol,'BPI+'!BU23)=0,-1.5,IF(INDEX(sorCol,MATCH(INDEX(valCol,MATCH('BPI+'!BU23,INIcol,0)),bpiTeams,0))&gt;=80,-1.5,IF(INDEX(sorCol,MATCH(INDEX(valCol,MATCH('BPI+'!BU23,INIcol,0)),bpiTeams,0))&gt;=41,-1 - (INDEX(sorCol,MATCH(INDEX(valCol,MATCH('BPI+'!BU23,INIcol,0)),bpiTeams,0)) - 41) * (0.5/39),(INDEX(sorCol,MATCH(INDEX(valCol,MATCH('BPI+'!BU23,INIcol,0)),bpiTeams,0)) + 40)/325 - 2))))</f>
        <v>0</v>
      </c>
      <c r="AZ23" s="366">
        <f>IF(COUNTBLANK('BPI+'!BV23)=1,0,IF(COUNTIF(qwqlINIcol,'BPI+'!BV23)=0,-1.5,IF(INDEX(sorCol,MATCH(INDEX(valCol,MATCH('BPI+'!BV23,INIcol,0)),bpiTeams,0))&gt;=80,-1.5,IF(INDEX(sorCol,MATCH(INDEX(valCol,MATCH('BPI+'!BV23,INIcol,0)),bpiTeams,0))&gt;=41,-1 - (INDEX(sorCol,MATCH(INDEX(valCol,MATCH('BPI+'!BV23,INIcol,0)),bpiTeams,0)) - 41) * (0.5/39),(INDEX(sorCol,MATCH(INDEX(valCol,MATCH('BPI+'!BV23,INIcol,0)),bpiTeams,0)) + 40)/325 - 2))))</f>
        <v>0</v>
      </c>
      <c r="BA23" s="366">
        <f>IF(COUNTBLANK('BPI+'!BW23)=1,0,IF(COUNTIF(qwqlINIcol,'BPI+'!BW23)=0,-1.5,IF(INDEX(sorCol,MATCH(INDEX(valCol,MATCH('BPI+'!BW23,INIcol,0)),bpiTeams,0))&gt;=80,-1.5,IF(INDEX(sorCol,MATCH(INDEX(valCol,MATCH('BPI+'!BW23,INIcol,0)),bpiTeams,0))&gt;=41,-1 - (INDEX(sorCol,MATCH(INDEX(valCol,MATCH('BPI+'!BW23,INIcol,0)),bpiTeams,0)) - 41) * (0.5/39),(INDEX(sorCol,MATCH(INDEX(valCol,MATCH('BPI+'!BW23,INIcol,0)),bpiTeams,0)) + 40)/325 - 2))))</f>
        <v>0</v>
      </c>
      <c r="BB23" s="366">
        <f>IF(COUNTBLANK('BPI+'!BX23)=1,0,IF(COUNTIF(qwqlINIcol,'BPI+'!BX23)=0,-1.5,IF(INDEX(sorCol,MATCH(INDEX(valCol,MATCH('BPI+'!BX23,INIcol,0)),bpiTeams,0))&gt;=80,-1.5,IF(INDEX(sorCol,MATCH(INDEX(valCol,MATCH('BPI+'!BX23,INIcol,0)),bpiTeams,0))&gt;=41,-1 - (INDEX(sorCol,MATCH(INDEX(valCol,MATCH('BPI+'!BX23,INIcol,0)),bpiTeams,0)) - 41) * (0.5/39),(INDEX(sorCol,MATCH(INDEX(valCol,MATCH('BPI+'!BX23,INIcol,0)),bpiTeams,0)) + 40)/325 - 2))))</f>
        <v>0</v>
      </c>
      <c r="BC23" s="374">
        <f>IF(COUNTBLANK('BPI+'!BY23)=0,-1.6,0)</f>
        <v>-1.6</v>
      </c>
      <c r="BD23" s="374">
        <f>IF(COUNTBLANK('BPI+'!BZ23)=0,-1.6,0)</f>
        <v>0</v>
      </c>
      <c r="BE23" s="374">
        <f>IF(COUNTBLANK('BPI+'!CA23)=0,-1.6,0)</f>
        <v>0</v>
      </c>
      <c r="BF23" s="374">
        <f>IF(COUNTBLANK('BPI+'!CB23)=0,-1.6,0)</f>
        <v>0</v>
      </c>
      <c r="BG23" s="374">
        <f>IF(COUNTBLANK('BPI+'!CC23)=0,-1.6,0)</f>
        <v>0</v>
      </c>
      <c r="BH23" s="374">
        <f>IF(COUNTBLANK('BPI+'!CD23)=0,-1.6,0)</f>
        <v>0</v>
      </c>
      <c r="BI23" s="374">
        <f>IF(COUNTBLANK('BPI+'!CE23)=0,-1.6,0)</f>
        <v>0</v>
      </c>
      <c r="BJ23" s="374">
        <f>IF(COUNTBLANK('BPI+'!CF23)=0,-1.6,0)</f>
        <v>0</v>
      </c>
      <c r="BK23" s="374">
        <f>IF(COUNTBLANK('BPI+'!CG23)=0,-1.6,0)</f>
        <v>0</v>
      </c>
      <c r="BL23" s="374">
        <f>IF(COUNTBLANK('BPI+'!CH23)=0,-1.6,0)</f>
        <v>0</v>
      </c>
      <c r="BM23" s="374">
        <f>IF(COUNTBLANK('BPI+'!CI23)=0,-1.6,0)</f>
        <v>0</v>
      </c>
      <c r="BN23" s="374">
        <f>IF(COUNTBLANK('BPI+'!CJ23)=0,-1.6,0)</f>
        <v>0</v>
      </c>
      <c r="BO23" s="374">
        <f>IF(COUNTBLANK('BPI+'!CK23)=0,-1.6,0)</f>
        <v>0</v>
      </c>
      <c r="BP23" s="374">
        <f>IF(COUNTBLANK('BPI+'!CL23)=0,-1.6,0)</f>
        <v>0</v>
      </c>
      <c r="BQ23" s="374">
        <f>IF(COUNTBLANK('BPI+'!CM23)=0,-1.6,0)</f>
        <v>0</v>
      </c>
      <c r="BR23" s="374">
        <f>IF(COUNTBLANK('BPI+'!CN23)=0,-1.6,0)</f>
        <v>0</v>
      </c>
      <c r="BS23" s="374">
        <f>IF(COUNTBLANK('BPI+'!CO23)=0,-1.6,0)</f>
        <v>0</v>
      </c>
      <c r="BT23">
        <f t="shared" si="4"/>
        <v>1.3452564102564093</v>
      </c>
    </row>
    <row r="24" spans="1:72" x14ac:dyDescent="0.3">
      <c r="A24" t="str">
        <f t="shared" si="0"/>
        <v>North Carolina</v>
      </c>
      <c r="B24" t="str">
        <f t="shared" si="3"/>
        <v>UNC</v>
      </c>
      <c r="C24" s="358">
        <f>IF(
  COUNTBLANK('BPI+'!Y24)=1,
  0,
  IFERROR(
    IF(
      INDEX(sorCol,MATCH(INDEX(valCol,MATCH('BPI+'!Y24,INIcol,0)),bpiTeams,0))&lt;=40,
      2-INDEX(sorCol,MATCH(INDEX(valCol,MATCH('BPI+'!Y24,INIcol,0)),bpiTeams,0))/40,
      IF(
        INDEX(sorCol,MATCH(INDEX(valCol,MATCH('BPI+'!Y24,INIcol,0)),bpiTeams,0))&lt;=100,
        1-0.9*(INDEX(sorCol,MATCH(INDEX(valCol,MATCH('BPI+'!Y24,INIcol,0)),bpiTeams,0))-40)/60,
        0.1
      )
    ),
    0.1
  )
)</f>
        <v>1.55</v>
      </c>
      <c r="D24" s="358">
        <f>IF(
  COUNTBLANK('BPI+'!Z24)=1,
  0,
  IFERROR(
    IF(
      INDEX(sorCol,MATCH(INDEX(valCol,MATCH('BPI+'!Z24,INIcol,0)),bpiTeams,0))&lt;=40,
      2-INDEX(sorCol,MATCH(INDEX(valCol,MATCH('BPI+'!Z24,INIcol,0)),bpiTeams,0))/40,
      IF(
        INDEX(sorCol,MATCH(INDEX(valCol,MATCH('BPI+'!Z24,INIcol,0)),bpiTeams,0))&lt;=100,
        1-0.9*(INDEX(sorCol,MATCH(INDEX(valCol,MATCH('BPI+'!Z24,INIcol,0)),bpiTeams,0))-40)/60,
        0.1
      )
    ),
    0.1
  )
)</f>
        <v>1.325</v>
      </c>
      <c r="E24" s="358">
        <f>IF(
  COUNTBLANK('BPI+'!AA24)=1,
  0,
  IFERROR(
    IF(
      INDEX(sorCol,MATCH(INDEX(valCol,MATCH('BPI+'!AA24,INIcol,0)),bpiTeams,0))&lt;=40,
      2-INDEX(sorCol,MATCH(INDEX(valCol,MATCH('BPI+'!AA24,INIcol,0)),bpiTeams,0))/40,
      IF(
        INDEX(sorCol,MATCH(INDEX(valCol,MATCH('BPI+'!AA24,INIcol,0)),bpiTeams,0))&lt;=100,
        1-0.9*(INDEX(sorCol,MATCH(INDEX(valCol,MATCH('BPI+'!AA24,INIcol,0)),bpiTeams,0))-40)/60,
        0.1
      )
    ),
    0.1
  )
)</f>
        <v>1.8</v>
      </c>
      <c r="F24" s="358">
        <f>IF(
  COUNTBLANK('BPI+'!AB24)=1,
  0,
  IFERROR(
    IF(
      INDEX(sorCol,MATCH(INDEX(valCol,MATCH('BPI+'!AB24,INIcol,0)),bpiTeams,0))&lt;=40,
      2-INDEX(sorCol,MATCH(INDEX(valCol,MATCH('BPI+'!AB24,INIcol,0)),bpiTeams,0))/40,
      IF(
        INDEX(sorCol,MATCH(INDEX(valCol,MATCH('BPI+'!AB24,INIcol,0)),bpiTeams,0))&lt;=100,
        1-0.9*(INDEX(sorCol,MATCH(INDEX(valCol,MATCH('BPI+'!AB24,INIcol,0)),bpiTeams,0))-40)/60,
        0.1
      )
    ),
    0.1
  )
)</f>
        <v>1.925</v>
      </c>
      <c r="G24" s="358">
        <f>IF(
  COUNTBLANK('BPI+'!AC24)=1,
  0,
  IFERROR(
    IF(
      INDEX(sorCol,MATCH(INDEX(valCol,MATCH('BPI+'!AC24,INIcol,0)),bpiTeams,0))&lt;=40,
      2-INDEX(sorCol,MATCH(INDEX(valCol,MATCH('BPI+'!AC24,INIcol,0)),bpiTeams,0))/40,
      IF(
        INDEX(sorCol,MATCH(INDEX(valCol,MATCH('BPI+'!AC24,INIcol,0)),bpiTeams,0))&lt;=100,
        1-0.9*(INDEX(sorCol,MATCH(INDEX(valCol,MATCH('BPI+'!AC24,INIcol,0)),bpiTeams,0))-40)/60,
        0.1
      )
    ),
    0.1
  )
)</f>
        <v>0</v>
      </c>
      <c r="H24" s="358">
        <f>IF(
  COUNTBLANK('BPI+'!AD24)=1,
  0,
  IFERROR(
    IF(
      INDEX(sorCol,MATCH(INDEX(valCol,MATCH('BPI+'!AD24,INIcol,0)),bpiTeams,0))&lt;=40,
      2-INDEX(sorCol,MATCH(INDEX(valCol,MATCH('BPI+'!AD24,INIcol,0)),bpiTeams,0))/40,
      IF(
        INDEX(sorCol,MATCH(INDEX(valCol,MATCH('BPI+'!AD24,INIcol,0)),bpiTeams,0))&lt;=100,
        1-0.9*(INDEX(sorCol,MATCH(INDEX(valCol,MATCH('BPI+'!AD24,INIcol,0)),bpiTeams,0))-40)/60,
        0.1
      )
    ),
    0.1
  )
)</f>
        <v>0</v>
      </c>
      <c r="I24" s="358">
        <f>IF(
  COUNTBLANK('BPI+'!AE24)=1,
  0,
  IFERROR(
    IF(
      INDEX(sorCol,MATCH(INDEX(valCol,MATCH('BPI+'!AE24,INIcol,0)),bpiTeams,0))&lt;=40,
      2-INDEX(sorCol,MATCH(INDEX(valCol,MATCH('BPI+'!AE24,INIcol,0)),bpiTeams,0))/40,
      IF(
        INDEX(sorCol,MATCH(INDEX(valCol,MATCH('BPI+'!AE24,INIcol,0)),bpiTeams,0))&lt;=100,
        1-0.9*(INDEX(sorCol,MATCH(INDEX(valCol,MATCH('BPI+'!AE24,INIcol,0)),bpiTeams,0))-40)/60,
        0.1
      )
    ),
    0.1
  )
)</f>
        <v>0</v>
      </c>
      <c r="J24" s="358">
        <f>IF(
  COUNTBLANK('BPI+'!AF24)=1,
  0,
  IFERROR(
    IF(
      INDEX(sorCol,MATCH(INDEX(valCol,MATCH('BPI+'!AF24,INIcol,0)),bpiTeams,0))&lt;=40,
      2-INDEX(sorCol,MATCH(INDEX(valCol,MATCH('BPI+'!AF24,INIcol,0)),bpiTeams,0))/40,
      IF(
        INDEX(sorCol,MATCH(INDEX(valCol,MATCH('BPI+'!AF24,INIcol,0)),bpiTeams,0))&lt;=100,
        1-0.9*(INDEX(sorCol,MATCH(INDEX(valCol,MATCH('BPI+'!AF24,INIcol,0)),bpiTeams,0))-40)/60,
        0.1
      )
    ),
    0.1
  )
)</f>
        <v>0</v>
      </c>
      <c r="K24" s="358">
        <f>IF(
  COUNTBLANK('BPI+'!AG24)=1,
  0,
  IFERROR(
    IF(
      INDEX(sorCol,MATCH(INDEX(valCol,MATCH('BPI+'!AG24,INIcol,0)),bpiTeams,0))&lt;=40,
      2-INDEX(sorCol,MATCH(INDEX(valCol,MATCH('BPI+'!AG24,INIcol,0)),bpiTeams,0))/40,
      IF(
        INDEX(sorCol,MATCH(INDEX(valCol,MATCH('BPI+'!AG24,INIcol,0)),bpiTeams,0))&lt;=100,
        1-0.9*(INDEX(sorCol,MATCH(INDEX(valCol,MATCH('BPI+'!AG24,INIcol,0)),bpiTeams,0))-40)/60,
        0.1
      )
    ),
    0.1
  )
)</f>
        <v>0</v>
      </c>
      <c r="L24" s="358">
        <f>IF(
  COUNTBLANK('BPI+'!AH24)=1,
  0,
  IFERROR(
    IF(
      INDEX(sorCol,MATCH(INDEX(valCol,MATCH('BPI+'!AH24,INIcol,0)),bpiTeams,0))&lt;=40,
      2-INDEX(sorCol,MATCH(INDEX(valCol,MATCH('BPI+'!AH24,INIcol,0)),bpiTeams,0))/40,
      IF(
        INDEX(sorCol,MATCH(INDEX(valCol,MATCH('BPI+'!AH24,INIcol,0)),bpiTeams,0))&lt;=100,
        1-0.9*(INDEX(sorCol,MATCH(INDEX(valCol,MATCH('BPI+'!AH24,INIcol,0)),bpiTeams,0))-40)/60,
        0.1
      )
    ),
    0.1
  )
)</f>
        <v>0</v>
      </c>
      <c r="M24" s="358">
        <f>IF(
  COUNTBLANK('BPI+'!AI24)=1,
  0,
  IFERROR(
    IF(
      INDEX(sorCol,MATCH(INDEX(valCol,MATCH('BPI+'!AI24,INIcol,0)),bpiTeams,0))&lt;=40,
      2-INDEX(sorCol,MATCH(INDEX(valCol,MATCH('BPI+'!AI24,INIcol,0)),bpiTeams,0))/40,
      IF(
        INDEX(sorCol,MATCH(INDEX(valCol,MATCH('BPI+'!AI24,INIcol,0)),bpiTeams,0))&lt;=100,
        1-0.9*(INDEX(sorCol,MATCH(INDEX(valCol,MATCH('BPI+'!AI24,INIcol,0)),bpiTeams,0))-40)/60,
        0.1
      )
    ),
    0.1
  )
)</f>
        <v>0</v>
      </c>
      <c r="N24" s="358">
        <f>IF(
  COUNTBLANK('BPI+'!AJ24)=1,
  0,
  IFERROR(
    IF(
      INDEX(sorCol,MATCH(INDEX(valCol,MATCH('BPI+'!AJ24,INIcol,0)),bpiTeams,0))&lt;=40,
      2-INDEX(sorCol,MATCH(INDEX(valCol,MATCH('BPI+'!AJ24,INIcol,0)),bpiTeams,0))/40,
      IF(
        INDEX(sorCol,MATCH(INDEX(valCol,MATCH('BPI+'!AJ24,INIcol,0)),bpiTeams,0))&lt;=100,
        1-0.9*(INDEX(sorCol,MATCH(INDEX(valCol,MATCH('BPI+'!AJ24,INIcol,0)),bpiTeams,0))-40)/60,
        0.1
      )
    ),
    0.1
  )
)</f>
        <v>0</v>
      </c>
      <c r="O24" s="366">
        <f>IF(
  COUNTBLANK('BPI+'!AK24)=1,
  0,
  IFERROR(
    IF(
      INDEX(sorCol, MATCH(INDEX(valCol, MATCH('BPI+'!AK24, INIcol, 0)), bpiTeams, 0)) &lt;= 40,
      -INDEX(sorCol, MATCH(INDEX(valCol, MATCH('BPI+'!AK24, INIcol, 0)), bpiTeams, 0))/40,
      IF(
        INDEX(sorCol, MATCH(INDEX(valCol, MATCH('BPI+'!AK24, INIcol, 0)), bpiTeams, 0)) &lt;= 100,
        -1 - (INDEX(sorCol, MATCH(INDEX(valCol, MATCH('BPI+'!AK24, INIcol, 0)), bpiTeams, 0)) - 40)/60,
        -2
      )
    ),
    -2
  )
)</f>
        <v>-0.32500000000000001</v>
      </c>
      <c r="P24" s="366">
        <f>IF(
  COUNTBLANK('BPI+'!AL24)=1,
  0,
  IFERROR(
    IF(
      INDEX(sorCol, MATCH(INDEX(valCol, MATCH('BPI+'!AL24, INIcol, 0)), bpiTeams, 0)) &lt;= 40,
      -INDEX(sorCol, MATCH(INDEX(valCol, MATCH('BPI+'!AL24, INIcol, 0)), bpiTeams, 0))/40,
      IF(
        INDEX(sorCol, MATCH(INDEX(valCol, MATCH('BPI+'!AL24, INIcol, 0)), bpiTeams, 0)) &lt;= 100,
        -1 - (INDEX(sorCol, MATCH(INDEX(valCol, MATCH('BPI+'!AL24, INIcol, 0)), bpiTeams, 0)) - 40)/60,
        -2
      )
    ),
    -2
  )
)</f>
        <v>-7.4999999999999997E-2</v>
      </c>
      <c r="Q24" s="366">
        <f>IF(
  COUNTBLANK('BPI+'!AM24)=1,
  0,
  IFERROR(
    IF(
      INDEX(sorCol, MATCH(INDEX(valCol, MATCH('BPI+'!AM24, INIcol, 0)), bpiTeams, 0)) &lt;= 40,
      -INDEX(sorCol, MATCH(INDEX(valCol, MATCH('BPI+'!AM24, INIcol, 0)), bpiTeams, 0))/40,
      IF(
        INDEX(sorCol, MATCH(INDEX(valCol, MATCH('BPI+'!AM24, INIcol, 0)), bpiTeams, 0)) &lt;= 100,
        -1 - (INDEX(sorCol, MATCH(INDEX(valCol, MATCH('BPI+'!AM24, INIcol, 0)), bpiTeams, 0)) - 40)/60,
        -2
      )
    ),
    -2
  )
)</f>
        <v>0</v>
      </c>
      <c r="R24" s="366">
        <f>IF(
  COUNTBLANK('BPI+'!AN24)=1,
  0,
  IFERROR(
    IF(
      INDEX(sorCol, MATCH(INDEX(valCol, MATCH('BPI+'!AN24, INIcol, 0)), bpiTeams, 0)) &lt;= 40,
      -INDEX(sorCol, MATCH(INDEX(valCol, MATCH('BPI+'!AN24, INIcol, 0)), bpiTeams, 0))/40,
      IF(
        INDEX(sorCol, MATCH(INDEX(valCol, MATCH('BPI+'!AN24, INIcol, 0)), bpiTeams, 0)) &lt;= 100,
        -1 - (INDEX(sorCol, MATCH(INDEX(valCol, MATCH('BPI+'!AN24, INIcol, 0)), bpiTeams, 0)) - 40)/60,
        -2
      )
    ),
    -2
  )
)</f>
        <v>0</v>
      </c>
      <c r="S24" s="366">
        <f>IF(
  COUNTBLANK('BPI+'!AO24)=1,
  0,
  IFERROR(
    IF(
      INDEX(sorCol, MATCH(INDEX(valCol, MATCH('BPI+'!AO24, INIcol, 0)), bpiTeams, 0)) &lt;= 40,
      -INDEX(sorCol, MATCH(INDEX(valCol, MATCH('BPI+'!AO24, INIcol, 0)), bpiTeams, 0))/40,
      IF(
        INDEX(sorCol, MATCH(INDEX(valCol, MATCH('BPI+'!AO24, INIcol, 0)), bpiTeams, 0)) &lt;= 100,
        -1 - (INDEX(sorCol, MATCH(INDEX(valCol, MATCH('BPI+'!AO24, INIcol, 0)), bpiTeams, 0)) - 40)/60,
        -2
      )
    ),
    -2
  )
)</f>
        <v>0</v>
      </c>
      <c r="T24" s="366">
        <f>IF(
  COUNTBLANK('BPI+'!AP24)=1,
  0,
  IFERROR(
    IF(
      INDEX(sorCol, MATCH(INDEX(valCol, MATCH('BPI+'!AP24, INIcol, 0)), bpiTeams, 0)) &lt;= 40,
      -INDEX(sorCol, MATCH(INDEX(valCol, MATCH('BPI+'!AP24, INIcol, 0)), bpiTeams, 0))/40,
      IF(
        INDEX(sorCol, MATCH(INDEX(valCol, MATCH('BPI+'!AP24, INIcol, 0)), bpiTeams, 0)) &lt;= 100,
        -1 - (INDEX(sorCol, MATCH(INDEX(valCol, MATCH('BPI+'!AP24, INIcol, 0)), bpiTeams, 0)) - 40)/60,
        -2
      )
    ),
    -2
  )
)</f>
        <v>0</v>
      </c>
      <c r="U24" s="366">
        <f>IF(
  COUNTBLANK('BPI+'!AQ24)=1,
  0,
  IFERROR(
    IF(
      INDEX(sorCol, MATCH(INDEX(valCol, MATCH('BPI+'!AQ24, INIcol, 0)), bpiTeams, 0)) &lt;= 40,
      -INDEX(sorCol, MATCH(INDEX(valCol, MATCH('BPI+'!AQ24, INIcol, 0)), bpiTeams, 0))/40,
      IF(
        INDEX(sorCol, MATCH(INDEX(valCol, MATCH('BPI+'!AQ24, INIcol, 0)), bpiTeams, 0)) &lt;= 100,
        -1 - (INDEX(sorCol, MATCH(INDEX(valCol, MATCH('BPI+'!AQ24, INIcol, 0)), bpiTeams, 0)) - 40)/60,
        -2
      )
    ),
    -2
  )
)</f>
        <v>0</v>
      </c>
      <c r="V24" s="366">
        <f>IF(
  COUNTBLANK('BPI+'!AR24)=1,
  0,
  IFERROR(
    IF(
      INDEX(sorCol, MATCH(INDEX(valCol, MATCH('BPI+'!AR24, INIcol, 0)), bpiTeams, 0)) &lt;= 40,
      -INDEX(sorCol, MATCH(INDEX(valCol, MATCH('BPI+'!AR24, INIcol, 0)), bpiTeams, 0))/40,
      IF(
        INDEX(sorCol, MATCH(INDEX(valCol, MATCH('BPI+'!AR24, INIcol, 0)), bpiTeams, 0)) &lt;= 100,
        -1 - (INDEX(sorCol, MATCH(INDEX(valCol, MATCH('BPI+'!AR24, INIcol, 0)), bpiTeams, 0)) - 40)/60,
        -2
      )
    ),
    -2
  )
)</f>
        <v>0</v>
      </c>
      <c r="W24" s="366">
        <f>IF(
  COUNTBLANK('BPI+'!AS24)=1,
  0,
  IFERROR(
    IF(
      INDEX(sorCol, MATCH(INDEX(valCol, MATCH('BPI+'!AS24, INIcol, 0)), bpiTeams, 0)) &lt;= 40,
      -INDEX(sorCol, MATCH(INDEX(valCol, MATCH('BPI+'!AS24, INIcol, 0)), bpiTeams, 0))/40,
      IF(
        INDEX(sorCol, MATCH(INDEX(valCol, MATCH('BPI+'!AS24, INIcol, 0)), bpiTeams, 0)) &lt;= 100,
        -1 - (INDEX(sorCol, MATCH(INDEX(valCol, MATCH('BPI+'!AS24, INIcol, 0)), bpiTeams, 0)) - 40)/60,
        -2
      )
    ),
    -2
  )
)</f>
        <v>0</v>
      </c>
      <c r="X24" s="366">
        <f>IF(
  COUNTBLANK('BPI+'!AT24)=1,
  0,
  IFERROR(
    IF(
      INDEX(sorCol, MATCH(INDEX(valCol, MATCH('BPI+'!AT24, INIcol, 0)), bpiTeams, 0)) &lt;= 40,
      -INDEX(sorCol, MATCH(INDEX(valCol, MATCH('BPI+'!AT24, INIcol, 0)), bpiTeams, 0))/40,
      IF(
        INDEX(sorCol, MATCH(INDEX(valCol, MATCH('BPI+'!AT24, INIcol, 0)), bpiTeams, 0)) &lt;= 100,
        -1 - (INDEX(sorCol, MATCH(INDEX(valCol, MATCH('BPI+'!AT24, INIcol, 0)), bpiTeams, 0)) - 40)/60,
        -2
      )
    ),
    -2
  )
)</f>
        <v>0</v>
      </c>
      <c r="Y24" s="366">
        <f>IF(
  COUNTBLANK('BPI+'!AU24)=1,
  0,
  IFERROR(
    IF(
      INDEX(sorCol, MATCH(INDEX(valCol, MATCH('BPI+'!AU24, INIcol, 0)), bpiTeams, 0)) &lt;= 40,
      -INDEX(sorCol, MATCH(INDEX(valCol, MATCH('BPI+'!AU24, INIcol, 0)), bpiTeams, 0))/40,
      IF(
        INDEX(sorCol, MATCH(INDEX(valCol, MATCH('BPI+'!AU24, INIcol, 0)), bpiTeams, 0)) &lt;= 100,
        -1 - (INDEX(sorCol, MATCH(INDEX(valCol, MATCH('BPI+'!AU24, INIcol, 0)), bpiTeams, 0)) - 40)/60,
        -2
      )
    ),
    -2
  )
)</f>
        <v>0</v>
      </c>
      <c r="Z24" s="366">
        <f>IF(
  COUNTBLANK('BPI+'!AV24)=1,
  0,
  IFERROR(
    IF(
      INDEX(sorCol, MATCH(INDEX(valCol, MATCH('BPI+'!AV24, INIcol, 0)), bpiTeams, 0)) &lt;= 40,
      -INDEX(sorCol, MATCH(INDEX(valCol, MATCH('BPI+'!AV24, INIcol, 0)), bpiTeams, 0))/40,
      IF(
        INDEX(sorCol, MATCH(INDEX(valCol, MATCH('BPI+'!AV24, INIcol, 0)), bpiTeams, 0)) &lt;= 100,
        -1 - (INDEX(sorCol, MATCH(INDEX(valCol, MATCH('BPI+'!AV24, INIcol, 0)), bpiTeams, 0)) - 40)/60,
        -2
      )
    ),
    -2
  )
)</f>
        <v>0</v>
      </c>
      <c r="AA24" s="358">
        <f>IFERROR(IF(COUNTBLANK('BPI+'!AX24)=1,0,IF(COUNTIF(qwqlINIcol,'BPI+'!AX24)=0,0.1,IF(INDEX(sorCol,MATCH(INDEX(valCol,MATCH('BPI+'!AW24,INIcol,0)),bpiTeams,0))&gt;=40,INDEX(sorCol,MATCH(INDEX(valCol,MATCH('BPI+'!AW24,INIcol,0)),bpiTeams,0))*-1/40+2,(INDEX(sorCol,MATCH(INDEX(valCol,MATCH('BPI+'!AW24,INIcol,0)),bpiTeams,0))*(-1)+40)/325+1))),0)</f>
        <v>1.0215384615384615</v>
      </c>
      <c r="AB24" s="358">
        <f>IFERROR(IF(COUNTBLANK('BPI+'!AY24)=1,0,IF(COUNTIF(qwqlINIcol,'BPI+'!AY24)=0,0.1,IF(INDEX(sorCol,MATCH(INDEX(valCol,MATCH('BPI+'!AX24,INIcol,0)),bpiTeams,0))&gt;=40,INDEX(sorCol,MATCH(INDEX(valCol,MATCH('BPI+'!AX24,INIcol,0)),bpiTeams,0))*-1/40+2,(INDEX(sorCol,MATCH(INDEX(valCol,MATCH('BPI+'!AX24,INIcol,0)),bpiTeams,0))*(-1)+40)/325+1))),0)</f>
        <v>0.625</v>
      </c>
      <c r="AC24" s="358">
        <f>IFERROR(IF(COUNTBLANK('BPI+'!AZ24)=1,0,IF(COUNTIF(qwqlINIcol,'BPI+'!AZ24)=0,0.1,IF(INDEX(sorCol,MATCH(INDEX(valCol,MATCH('BPI+'!AY24,INIcol,0)),bpiTeams,0))&gt;=40,INDEX(sorCol,MATCH(INDEX(valCol,MATCH('BPI+'!AY24,INIcol,0)),bpiTeams,0))*-1/40+2,(INDEX(sorCol,MATCH(INDEX(valCol,MATCH('BPI+'!AY24,INIcol,0)),bpiTeams,0))*(-1)+40)/325+1))),0)</f>
        <v>0</v>
      </c>
      <c r="AD24" s="358">
        <f>IFERROR(IF(COUNTBLANK('BPI+'!BA24)=1,0,IF(COUNTIF(qwqlINIcol,'BPI+'!BA24)=0,0.1,IF(INDEX(sorCol,MATCH(INDEX(valCol,MATCH('BPI+'!AZ24,INIcol,0)),bpiTeams,0))&gt;=40,INDEX(sorCol,MATCH(INDEX(valCol,MATCH('BPI+'!AZ24,INIcol,0)),bpiTeams,0))*-1/40+2,(INDEX(sorCol,MATCH(INDEX(valCol,MATCH('BPI+'!AZ24,INIcol,0)),bpiTeams,0))*(-1)+40)/325+1))),0)</f>
        <v>0</v>
      </c>
      <c r="AE24" s="358">
        <f>IFERROR(IF(COUNTBLANK('BPI+'!BB24)=1,0,IF(COUNTIF(qwqlINIcol,'BPI+'!BB24)=0,0.1,IF(INDEX(sorCol,MATCH(INDEX(valCol,MATCH('BPI+'!BA24,INIcol,0)),bpiTeams,0))&gt;=40,INDEX(sorCol,MATCH(INDEX(valCol,MATCH('BPI+'!BA24,INIcol,0)),bpiTeams,0))*-1/40+2,(INDEX(sorCol,MATCH(INDEX(valCol,MATCH('BPI+'!BA24,INIcol,0)),bpiTeams,0))*(-1)+40)/325+1))),0)</f>
        <v>0</v>
      </c>
      <c r="AF24" s="358">
        <f>IFERROR(IF(COUNTBLANK('BPI+'!BC24)=1,0,IF(COUNTIF(qwqlINIcol,'BPI+'!BC24)=0,0.1,IF(INDEX(sorCol,MATCH(INDEX(valCol,MATCH('BPI+'!BB24,INIcol,0)),bpiTeams,0))&gt;=40,INDEX(sorCol,MATCH(INDEX(valCol,MATCH('BPI+'!BB24,INIcol,0)),bpiTeams,0))*-1/40+2,(INDEX(sorCol,MATCH(INDEX(valCol,MATCH('BPI+'!BB24,INIcol,0)),bpiTeams,0))*(-1)+40)/325+1))),0)</f>
        <v>0</v>
      </c>
      <c r="AG24" s="358">
        <f>IFERROR(IF(COUNTBLANK('BPI+'!BD24)=1,0,IF(COUNTIF(qwqlINIcol,'BPI+'!BD24)=0,0.1,IF(INDEX(sorCol,MATCH(INDEX(valCol,MATCH('BPI+'!BC24,INIcol,0)),bpiTeams,0))&gt;=40,INDEX(sorCol,MATCH(INDEX(valCol,MATCH('BPI+'!BC24,INIcol,0)),bpiTeams,0))*-1/40+2,(INDEX(sorCol,MATCH(INDEX(valCol,MATCH('BPI+'!BC24,INIcol,0)),bpiTeams,0))*(-1)+40)/325+1))),0)</f>
        <v>0</v>
      </c>
      <c r="AH24" s="358">
        <f>IFERROR(IF(COUNTBLANK('BPI+'!BE24)=1,0,IF(COUNTIF(qwqlINIcol,'BPI+'!BE24)=0,0.1,IF(INDEX(sorCol,MATCH(INDEX(valCol,MATCH('BPI+'!BD24,INIcol,0)),bpiTeams,0))&gt;=40,INDEX(sorCol,MATCH(INDEX(valCol,MATCH('BPI+'!BD24,INIcol,0)),bpiTeams,0))*-1/40+2,(INDEX(sorCol,MATCH(INDEX(valCol,MATCH('BPI+'!BD24,INIcol,0)),bpiTeams,0))*(-1)+40)/325+1))),0)</f>
        <v>0</v>
      </c>
      <c r="AI24" s="358">
        <f>IFERROR(IF(COUNTBLANK('BPI+'!BF24)=1,0,IF(COUNTIF(qwqlINIcol,'BPI+'!BF24)=0,0.1,IF(INDEX(sorCol,MATCH(INDEX(valCol,MATCH('BPI+'!BE24,INIcol,0)),bpiTeams,0))&gt;=40,INDEX(sorCol,MATCH(INDEX(valCol,MATCH('BPI+'!BE24,INIcol,0)),bpiTeams,0))*-1/40+2,(INDEX(sorCol,MATCH(INDEX(valCol,MATCH('BPI+'!BE24,INIcol,0)),bpiTeams,0))*(-1)+40)/325+1))),0)</f>
        <v>0</v>
      </c>
      <c r="AJ24" s="358">
        <f>IFERROR(IF(COUNTBLANK('BPI+'!BG24)=1,0,IF(COUNTIF(qwqlINIcol,'BPI+'!BG24)=0,0.1,IF(INDEX(sorCol,MATCH(INDEX(valCol,MATCH('BPI+'!BF24,INIcol,0)),bpiTeams,0))&gt;=40,INDEX(sorCol,MATCH(INDEX(valCol,MATCH('BPI+'!BF24,INIcol,0)),bpiTeams,0))*-1/40+2,(INDEX(sorCol,MATCH(INDEX(valCol,MATCH('BPI+'!BF24,INIcol,0)),bpiTeams,0))*(-1)+40)/325+1))),0)</f>
        <v>0</v>
      </c>
      <c r="AK24" s="358">
        <f>IFERROR(IF(COUNTBLANK('BPI+'!BH24)=1,0,IF(COUNTIF(qwqlINIcol,'BPI+'!BH24)=0,0.1,IF(INDEX(sorCol,MATCH(INDEX(valCol,MATCH('BPI+'!BG24,INIcol,0)),bpiTeams,0))&gt;=40,INDEX(sorCol,MATCH(INDEX(valCol,MATCH('BPI+'!BG24,INIcol,0)),bpiTeams,0))*-1/40+2,(INDEX(sorCol,MATCH(INDEX(valCol,MATCH('BPI+'!BG24,INIcol,0)),bpiTeams,0))*(-1)+40)/325+1))),0)</f>
        <v>0</v>
      </c>
      <c r="AL24" s="358">
        <f>IFERROR(IF(COUNTBLANK('BPI+'!BI24)=1,0,IF(COUNTIF(qwqlINIcol,'BPI+'!BI24)=0,0.1,IF(INDEX(sorCol,MATCH(INDEX(valCol,MATCH('BPI+'!BH24,INIcol,0)),bpiTeams,0))&gt;=40,INDEX(sorCol,MATCH(INDEX(valCol,MATCH('BPI+'!BH24,INIcol,0)),bpiTeams,0))*-1/40+2,(INDEX(sorCol,MATCH(INDEX(valCol,MATCH('BPI+'!BH24,INIcol,0)),bpiTeams,0))*(-1)+40)/325+1))),0)</f>
        <v>0</v>
      </c>
      <c r="AM24" s="358">
        <f>IFERROR(IF(COUNTBLANK('BPI+'!BJ24)=1,0,IF(COUNTIF(qwqlINIcol,'BPI+'!BJ24)=0,0.1,IF(INDEX(sorCol,MATCH(INDEX(valCol,MATCH('BPI+'!BI24,INIcol,0)),bpiTeams,0))&gt;=40,INDEX(sorCol,MATCH(INDEX(valCol,MATCH('BPI+'!BI24,INIcol,0)),bpiTeams,0))*-1/40+2,(INDEX(sorCol,MATCH(INDEX(valCol,MATCH('BPI+'!BI24,INIcol,0)),bpiTeams,0))*(-1)+40)/325+1))),0)</f>
        <v>0</v>
      </c>
      <c r="AN24" s="358">
        <f>IFERROR(IF(COUNTBLANK('BPI+'!BK24)=1,0,IF(COUNTIF(qwqlINIcol,'BPI+'!BK24)=0,0.1,IF(INDEX(sorCol,MATCH(INDEX(valCol,MATCH('BPI+'!BJ24,INIcol,0)),bpiTeams,0))&gt;=40,INDEX(sorCol,MATCH(INDEX(valCol,MATCH('BPI+'!BJ24,INIcol,0)),bpiTeams,0))*-1/40+2,(INDEX(sorCol,MATCH(INDEX(valCol,MATCH('BPI+'!BJ24,INIcol,0)),bpiTeams,0))*(-1)+40)/325+1))),0)</f>
        <v>0</v>
      </c>
      <c r="AO24" s="358">
        <f>IFERROR(IF(COUNTBLANK('BPI+'!BL24)=1,0,IF(COUNTIF(qwqlINIcol,'BPI+'!BL24)=0,0.1,IF(INDEX(sorCol,MATCH(INDEX(valCol,MATCH('BPI+'!BK24,INIcol,0)),bpiTeams,0))&gt;=40,INDEX(sorCol,MATCH(INDEX(valCol,MATCH('BPI+'!BK24,INIcol,0)),bpiTeams,0))*-1/40+2,(INDEX(sorCol,MATCH(INDEX(valCol,MATCH('BPI+'!BK24,INIcol,0)),bpiTeams,0))*(-1)+40)/325+1))),0)</f>
        <v>0</v>
      </c>
      <c r="AP24" s="366">
        <f>IF(COUNTBLANK('BPI+'!BL24)=1,0,IF(COUNTIF(qwqlINIcol,'BPI+'!BL24)=0,-1.5,IF(INDEX(sorCol,MATCH(INDEX(valCol,MATCH('BPI+'!BL24,INIcol,0)),bpiTeams,0))&gt;=80,-1.5,IF(INDEX(sorCol,MATCH(INDEX(valCol,MATCH('BPI+'!BL24,INIcol,0)),bpiTeams,0))&gt;=41,-1 - (INDEX(sorCol,MATCH(INDEX(valCol,MATCH('BPI+'!BL24,INIcol,0)),bpiTeams,0)) - 41) * (0.5/39),(INDEX(sorCol,MATCH(INDEX(valCol,MATCH('BPI+'!BL24,INIcol,0)),bpiTeams,0)) + 40)/325 - 2))))</f>
        <v>-1.1025641025641026</v>
      </c>
      <c r="AQ24" s="366">
        <f>IF(COUNTBLANK('BPI+'!BM24)=1,0,IF(COUNTIF(qwqlINIcol,'BPI+'!BM24)=0,-1.5,IF(INDEX(sorCol,MATCH(INDEX(valCol,MATCH('BPI+'!BM24,INIcol,0)),bpiTeams,0))&gt;=80,-1.5,IF(INDEX(sorCol,MATCH(INDEX(valCol,MATCH('BPI+'!BM24,INIcol,0)),bpiTeams,0))&gt;=41,-1 - (INDEX(sorCol,MATCH(INDEX(valCol,MATCH('BPI+'!BM24,INIcol,0)),bpiTeams,0)) - 41) * (0.5/39),(INDEX(sorCol,MATCH(INDEX(valCol,MATCH('BPI+'!BM24,INIcol,0)),bpiTeams,0)) + 40)/325 - 2))))</f>
        <v>-1.8</v>
      </c>
      <c r="AR24" s="366">
        <f>IF(COUNTBLANK('BPI+'!BN24)=1,0,IF(COUNTIF(qwqlINIcol,'BPI+'!BN24)=0,-1.5,IF(INDEX(sorCol,MATCH(INDEX(valCol,MATCH('BPI+'!BN24,INIcol,0)),bpiTeams,0))&gt;=80,-1.5,IF(INDEX(sorCol,MATCH(INDEX(valCol,MATCH('BPI+'!BN24,INIcol,0)),bpiTeams,0))&gt;=41,-1 - (INDEX(sorCol,MATCH(INDEX(valCol,MATCH('BPI+'!BN24,INIcol,0)),bpiTeams,0)) - 41) * (0.5/39),(INDEX(sorCol,MATCH(INDEX(valCol,MATCH('BPI+'!BN24,INIcol,0)),bpiTeams,0)) + 40)/325 - 2))))</f>
        <v>-1.2051282051282051</v>
      </c>
      <c r="AS24" s="366">
        <f>IF(COUNTBLANK('BPI+'!BO24)=1,0,IF(COUNTIF(qwqlINIcol,'BPI+'!BO24)=0,-1.5,IF(INDEX(sorCol,MATCH(INDEX(valCol,MATCH('BPI+'!BO24,INIcol,0)),bpiTeams,0))&gt;=80,-1.5,IF(INDEX(sorCol,MATCH(INDEX(valCol,MATCH('BPI+'!BO24,INIcol,0)),bpiTeams,0))&gt;=41,-1 - (INDEX(sorCol,MATCH(INDEX(valCol,MATCH('BPI+'!BO24,INIcol,0)),bpiTeams,0)) - 41) * (0.5/39),(INDEX(sorCol,MATCH(INDEX(valCol,MATCH('BPI+'!BO24,INIcol,0)),bpiTeams,0)) + 40)/325 - 2))))</f>
        <v>-1.0512820512820513</v>
      </c>
      <c r="AT24" s="366">
        <f>IF(COUNTBLANK('BPI+'!BP24)=1,0,IF(COUNTIF(qwqlINIcol,'BPI+'!BP24)=0,-1.5,IF(INDEX(sorCol,MATCH(INDEX(valCol,MATCH('BPI+'!BP24,INIcol,0)),bpiTeams,0))&gt;=80,-1.5,IF(INDEX(sorCol,MATCH(INDEX(valCol,MATCH('BPI+'!BP24,INIcol,0)),bpiTeams,0))&gt;=41,-1 - (INDEX(sorCol,MATCH(INDEX(valCol,MATCH('BPI+'!BP24,INIcol,0)),bpiTeams,0)) - 41) * (0.5/39),(INDEX(sorCol,MATCH(INDEX(valCol,MATCH('BPI+'!BP24,INIcol,0)),bpiTeams,0)) + 40)/325 - 2))))</f>
        <v>-1.2820512820512819</v>
      </c>
      <c r="AU24" s="366">
        <f>IF(COUNTBLANK('BPI+'!BQ24)=1,0,IF(COUNTIF(qwqlINIcol,'BPI+'!BQ24)=0,-1.5,IF(INDEX(sorCol,MATCH(INDEX(valCol,MATCH('BPI+'!BQ24,INIcol,0)),bpiTeams,0))&gt;=80,-1.5,IF(INDEX(sorCol,MATCH(INDEX(valCol,MATCH('BPI+'!BQ24,INIcol,0)),bpiTeams,0))&gt;=41,-1 - (INDEX(sorCol,MATCH(INDEX(valCol,MATCH('BPI+'!BQ24,INIcol,0)),bpiTeams,0)) - 41) * (0.5/39),(INDEX(sorCol,MATCH(INDEX(valCol,MATCH('BPI+'!BQ24,INIcol,0)),bpiTeams,0)) + 40)/325 - 2))))</f>
        <v>-1.7784615384615385</v>
      </c>
      <c r="AV24" s="366">
        <f>IF(COUNTBLANK('BPI+'!BR24)=1,0,IF(COUNTIF(qwqlINIcol,'BPI+'!BR24)=0,-1.5,IF(INDEX(sorCol,MATCH(INDEX(valCol,MATCH('BPI+'!BR24,INIcol,0)),bpiTeams,0))&gt;=80,-1.5,IF(INDEX(sorCol,MATCH(INDEX(valCol,MATCH('BPI+'!BR24,INIcol,0)),bpiTeams,0))&gt;=41,-1 - (INDEX(sorCol,MATCH(INDEX(valCol,MATCH('BPI+'!BR24,INIcol,0)),bpiTeams,0)) - 41) * (0.5/39),(INDEX(sorCol,MATCH(INDEX(valCol,MATCH('BPI+'!BR24,INIcol,0)),bpiTeams,0)) + 40)/325 - 2))))</f>
        <v>0</v>
      </c>
      <c r="AW24" s="366">
        <f>IF(COUNTBLANK('BPI+'!BS24)=1,0,IF(COUNTIF(qwqlINIcol,'BPI+'!BS24)=0,-1.5,IF(INDEX(sorCol,MATCH(INDEX(valCol,MATCH('BPI+'!BS24,INIcol,0)),bpiTeams,0))&gt;=80,-1.5,IF(INDEX(sorCol,MATCH(INDEX(valCol,MATCH('BPI+'!BS24,INIcol,0)),bpiTeams,0))&gt;=41,-1 - (INDEX(sorCol,MATCH(INDEX(valCol,MATCH('BPI+'!BS24,INIcol,0)),bpiTeams,0)) - 41) * (0.5/39),(INDEX(sorCol,MATCH(INDEX(valCol,MATCH('BPI+'!BS24,INIcol,0)),bpiTeams,0)) + 40)/325 - 2))))</f>
        <v>0</v>
      </c>
      <c r="AX24" s="366">
        <f>IF(COUNTBLANK('BPI+'!BT24)=1,0,IF(COUNTIF(qwqlINIcol,'BPI+'!BT24)=0,-1.5,IF(INDEX(sorCol,MATCH(INDEX(valCol,MATCH('BPI+'!BT24,INIcol,0)),bpiTeams,0))&gt;=80,-1.5,IF(INDEX(sorCol,MATCH(INDEX(valCol,MATCH('BPI+'!BT24,INIcol,0)),bpiTeams,0))&gt;=41,-1 - (INDEX(sorCol,MATCH(INDEX(valCol,MATCH('BPI+'!BT24,INIcol,0)),bpiTeams,0)) - 41) * (0.5/39),(INDEX(sorCol,MATCH(INDEX(valCol,MATCH('BPI+'!BT24,INIcol,0)),bpiTeams,0)) + 40)/325 - 2))))</f>
        <v>0</v>
      </c>
      <c r="AY24" s="366">
        <f>IF(COUNTBLANK('BPI+'!BU24)=1,0,IF(COUNTIF(qwqlINIcol,'BPI+'!BU24)=0,-1.5,IF(INDEX(sorCol,MATCH(INDEX(valCol,MATCH('BPI+'!BU24,INIcol,0)),bpiTeams,0))&gt;=80,-1.5,IF(INDEX(sorCol,MATCH(INDEX(valCol,MATCH('BPI+'!BU24,INIcol,0)),bpiTeams,0))&gt;=41,-1 - (INDEX(sorCol,MATCH(INDEX(valCol,MATCH('BPI+'!BU24,INIcol,0)),bpiTeams,0)) - 41) * (0.5/39),(INDEX(sorCol,MATCH(INDEX(valCol,MATCH('BPI+'!BU24,INIcol,0)),bpiTeams,0)) + 40)/325 - 2))))</f>
        <v>0</v>
      </c>
      <c r="AZ24" s="366">
        <f>IF(COUNTBLANK('BPI+'!BV24)=1,0,IF(COUNTIF(qwqlINIcol,'BPI+'!BV24)=0,-1.5,IF(INDEX(sorCol,MATCH(INDEX(valCol,MATCH('BPI+'!BV24,INIcol,0)),bpiTeams,0))&gt;=80,-1.5,IF(INDEX(sorCol,MATCH(INDEX(valCol,MATCH('BPI+'!BV24,INIcol,0)),bpiTeams,0))&gt;=41,-1 - (INDEX(sorCol,MATCH(INDEX(valCol,MATCH('BPI+'!BV24,INIcol,0)),bpiTeams,0)) - 41) * (0.5/39),(INDEX(sorCol,MATCH(INDEX(valCol,MATCH('BPI+'!BV24,INIcol,0)),bpiTeams,0)) + 40)/325 - 2))))</f>
        <v>0</v>
      </c>
      <c r="BA24" s="366">
        <f>IF(COUNTBLANK('BPI+'!BW24)=1,0,IF(COUNTIF(qwqlINIcol,'BPI+'!BW24)=0,-1.5,IF(INDEX(sorCol,MATCH(INDEX(valCol,MATCH('BPI+'!BW24,INIcol,0)),bpiTeams,0))&gt;=80,-1.5,IF(INDEX(sorCol,MATCH(INDEX(valCol,MATCH('BPI+'!BW24,INIcol,0)),bpiTeams,0))&gt;=41,-1 - (INDEX(sorCol,MATCH(INDEX(valCol,MATCH('BPI+'!BW24,INIcol,0)),bpiTeams,0)) - 41) * (0.5/39),(INDEX(sorCol,MATCH(INDEX(valCol,MATCH('BPI+'!BW24,INIcol,0)),bpiTeams,0)) + 40)/325 - 2))))</f>
        <v>0</v>
      </c>
      <c r="BB24" s="366">
        <f>IF(COUNTBLANK('BPI+'!BX24)=1,0,IF(COUNTIF(qwqlINIcol,'BPI+'!BX24)=0,-1.5,IF(INDEX(sorCol,MATCH(INDEX(valCol,MATCH('BPI+'!BX24,INIcol,0)),bpiTeams,0))&gt;=80,-1.5,IF(INDEX(sorCol,MATCH(INDEX(valCol,MATCH('BPI+'!BX24,INIcol,0)),bpiTeams,0))&gt;=41,-1 - (INDEX(sorCol,MATCH(INDEX(valCol,MATCH('BPI+'!BX24,INIcol,0)),bpiTeams,0)) - 41) * (0.5/39),(INDEX(sorCol,MATCH(INDEX(valCol,MATCH('BPI+'!BX24,INIcol,0)),bpiTeams,0)) + 40)/325 - 2))))</f>
        <v>0</v>
      </c>
      <c r="BC24" s="374">
        <f>IF(COUNTBLANK('BPI+'!BY24)=0,-1.6,0)</f>
        <v>0</v>
      </c>
      <c r="BD24" s="374">
        <f>IF(COUNTBLANK('BPI+'!BZ24)=0,-1.6,0)</f>
        <v>0</v>
      </c>
      <c r="BE24" s="374">
        <f>IF(COUNTBLANK('BPI+'!CA24)=0,-1.6,0)</f>
        <v>0</v>
      </c>
      <c r="BF24" s="374">
        <f>IF(COUNTBLANK('BPI+'!CB24)=0,-1.6,0)</f>
        <v>0</v>
      </c>
      <c r="BG24" s="374">
        <f>IF(COUNTBLANK('BPI+'!CC24)=0,-1.6,0)</f>
        <v>0</v>
      </c>
      <c r="BH24" s="374">
        <f>IF(COUNTBLANK('BPI+'!CD24)=0,-1.6,0)</f>
        <v>0</v>
      </c>
      <c r="BI24" s="374">
        <f>IF(COUNTBLANK('BPI+'!CE24)=0,-1.6,0)</f>
        <v>0</v>
      </c>
      <c r="BJ24" s="374">
        <f>IF(COUNTBLANK('BPI+'!CF24)=0,-1.6,0)</f>
        <v>0</v>
      </c>
      <c r="BK24" s="374">
        <f>IF(COUNTBLANK('BPI+'!CG24)=0,-1.6,0)</f>
        <v>0</v>
      </c>
      <c r="BL24" s="374">
        <f>IF(COUNTBLANK('BPI+'!CH24)=0,-1.6,0)</f>
        <v>0</v>
      </c>
      <c r="BM24" s="374">
        <f>IF(COUNTBLANK('BPI+'!CI24)=0,-1.6,0)</f>
        <v>0</v>
      </c>
      <c r="BN24" s="374">
        <f>IF(COUNTBLANK('BPI+'!CJ24)=0,-1.6,0)</f>
        <v>0</v>
      </c>
      <c r="BO24" s="374">
        <f>IF(COUNTBLANK('BPI+'!CK24)=0,-1.6,0)</f>
        <v>0</v>
      </c>
      <c r="BP24" s="374">
        <f>IF(COUNTBLANK('BPI+'!CL24)=0,-1.6,0)</f>
        <v>0</v>
      </c>
      <c r="BQ24" s="374">
        <f>IF(COUNTBLANK('BPI+'!CM24)=0,-1.6,0)</f>
        <v>0</v>
      </c>
      <c r="BR24" s="374">
        <f>IF(COUNTBLANK('BPI+'!CN24)=0,-1.6,0)</f>
        <v>0</v>
      </c>
      <c r="BS24" s="374">
        <f>IF(COUNTBLANK('BPI+'!CO24)=0,-1.6,0)</f>
        <v>0</v>
      </c>
      <c r="BT24">
        <f t="shared" si="4"/>
        <v>-0.3729487179487192</v>
      </c>
    </row>
    <row r="25" spans="1:72" x14ac:dyDescent="0.3">
      <c r="A25" t="str">
        <f t="shared" si="0"/>
        <v>Tennessee</v>
      </c>
      <c r="B25" t="str">
        <f t="shared" si="3"/>
        <v>TENN</v>
      </c>
      <c r="C25" s="358">
        <f>IF(
  COUNTBLANK('BPI+'!Y25)=1,
  0,
  IFERROR(
    IF(
      INDEX(sorCol,MATCH(INDEX(valCol,MATCH('BPI+'!Y25,INIcol,0)),bpiTeams,0))&lt;=40,
      2-INDEX(sorCol,MATCH(INDEX(valCol,MATCH('BPI+'!Y25,INIcol,0)),bpiTeams,0))/40,
      IF(
        INDEX(sorCol,MATCH(INDEX(valCol,MATCH('BPI+'!Y25,INIcol,0)),bpiTeams,0))&lt;=100,
        1-0.9*(INDEX(sorCol,MATCH(INDEX(valCol,MATCH('BPI+'!Y25,INIcol,0)),bpiTeams,0))-40)/60,
        0.1
      )
    ),
    0.1
  )
)</f>
        <v>1.85</v>
      </c>
      <c r="D25" s="358">
        <f>IF(
  COUNTBLANK('BPI+'!Z25)=1,
  0,
  IFERROR(
    IF(
      INDEX(sorCol,MATCH(INDEX(valCol,MATCH('BPI+'!Z25,INIcol,0)),bpiTeams,0))&lt;=40,
      2-INDEX(sorCol,MATCH(INDEX(valCol,MATCH('BPI+'!Z25,INIcol,0)),bpiTeams,0))/40,
      IF(
        INDEX(sorCol,MATCH(INDEX(valCol,MATCH('BPI+'!Z25,INIcol,0)),bpiTeams,0))&lt;=100,
        1-0.9*(INDEX(sorCol,MATCH(INDEX(valCol,MATCH('BPI+'!Z25,INIcol,0)),bpiTeams,0))-40)/60,
        0.1
      )
    ),
    0.1
  )
)</f>
        <v>1.35</v>
      </c>
      <c r="E25" s="358">
        <f>IF(
  COUNTBLANK('BPI+'!AA25)=1,
  0,
  IFERROR(
    IF(
      INDEX(sorCol,MATCH(INDEX(valCol,MATCH('BPI+'!AA25,INIcol,0)),bpiTeams,0))&lt;=40,
      2-INDEX(sorCol,MATCH(INDEX(valCol,MATCH('BPI+'!AA25,INIcol,0)),bpiTeams,0))/40,
      IF(
        INDEX(sorCol,MATCH(INDEX(valCol,MATCH('BPI+'!AA25,INIcol,0)),bpiTeams,0))&lt;=100,
        1-0.9*(INDEX(sorCol,MATCH(INDEX(valCol,MATCH('BPI+'!AA25,INIcol,0)),bpiTeams,0))-40)/60,
        0.1
      )
    ),
    0.1
  )
)</f>
        <v>1.625</v>
      </c>
      <c r="F25" s="358">
        <f>IF(
  COUNTBLANK('BPI+'!AB25)=1,
  0,
  IFERROR(
    IF(
      INDEX(sorCol,MATCH(INDEX(valCol,MATCH('BPI+'!AB25,INIcol,0)),bpiTeams,0))&lt;=40,
      2-INDEX(sorCol,MATCH(INDEX(valCol,MATCH('BPI+'!AB25,INIcol,0)),bpiTeams,0))/40,
      IF(
        INDEX(sorCol,MATCH(INDEX(valCol,MATCH('BPI+'!AB25,INIcol,0)),bpiTeams,0))&lt;=100,
        1-0.9*(INDEX(sorCol,MATCH(INDEX(valCol,MATCH('BPI+'!AB25,INIcol,0)),bpiTeams,0))-40)/60,
        0.1
      )
    ),
    0.1
  )
)</f>
        <v>1.825</v>
      </c>
      <c r="G25" s="358">
        <f>IF(
  COUNTBLANK('BPI+'!AC25)=1,
  0,
  IFERROR(
    IF(
      INDEX(sorCol,MATCH(INDEX(valCol,MATCH('BPI+'!AC25,INIcol,0)),bpiTeams,0))&lt;=40,
      2-INDEX(sorCol,MATCH(INDEX(valCol,MATCH('BPI+'!AC25,INIcol,0)),bpiTeams,0))/40,
      IF(
        INDEX(sorCol,MATCH(INDEX(valCol,MATCH('BPI+'!AC25,INIcol,0)),bpiTeams,0))&lt;=100,
        1-0.9*(INDEX(sorCol,MATCH(INDEX(valCol,MATCH('BPI+'!AC25,INIcol,0)),bpiTeams,0))-40)/60,
        0.1
      )
    ),
    0.1
  )
)</f>
        <v>0</v>
      </c>
      <c r="H25" s="358">
        <f>IF(
  COUNTBLANK('BPI+'!AD25)=1,
  0,
  IFERROR(
    IF(
      INDEX(sorCol,MATCH(INDEX(valCol,MATCH('BPI+'!AD25,INIcol,0)),bpiTeams,0))&lt;=40,
      2-INDEX(sorCol,MATCH(INDEX(valCol,MATCH('BPI+'!AD25,INIcol,0)),bpiTeams,0))/40,
      IF(
        INDEX(sorCol,MATCH(INDEX(valCol,MATCH('BPI+'!AD25,INIcol,0)),bpiTeams,0))&lt;=100,
        1-0.9*(INDEX(sorCol,MATCH(INDEX(valCol,MATCH('BPI+'!AD25,INIcol,0)),bpiTeams,0))-40)/60,
        0.1
      )
    ),
    0.1
  )
)</f>
        <v>0</v>
      </c>
      <c r="I25" s="358">
        <f>IF(
  COUNTBLANK('BPI+'!AE25)=1,
  0,
  IFERROR(
    IF(
      INDEX(sorCol,MATCH(INDEX(valCol,MATCH('BPI+'!AE25,INIcol,0)),bpiTeams,0))&lt;=40,
      2-INDEX(sorCol,MATCH(INDEX(valCol,MATCH('BPI+'!AE25,INIcol,0)),bpiTeams,0))/40,
      IF(
        INDEX(sorCol,MATCH(INDEX(valCol,MATCH('BPI+'!AE25,INIcol,0)),bpiTeams,0))&lt;=100,
        1-0.9*(INDEX(sorCol,MATCH(INDEX(valCol,MATCH('BPI+'!AE25,INIcol,0)),bpiTeams,0))-40)/60,
        0.1
      )
    ),
    0.1
  )
)</f>
        <v>0</v>
      </c>
      <c r="J25" s="358">
        <f>IF(
  COUNTBLANK('BPI+'!AF25)=1,
  0,
  IFERROR(
    IF(
      INDEX(sorCol,MATCH(INDEX(valCol,MATCH('BPI+'!AF25,INIcol,0)),bpiTeams,0))&lt;=40,
      2-INDEX(sorCol,MATCH(INDEX(valCol,MATCH('BPI+'!AF25,INIcol,0)),bpiTeams,0))/40,
      IF(
        INDEX(sorCol,MATCH(INDEX(valCol,MATCH('BPI+'!AF25,INIcol,0)),bpiTeams,0))&lt;=100,
        1-0.9*(INDEX(sorCol,MATCH(INDEX(valCol,MATCH('BPI+'!AF25,INIcol,0)),bpiTeams,0))-40)/60,
        0.1
      )
    ),
    0.1
  )
)</f>
        <v>0</v>
      </c>
      <c r="K25" s="358">
        <f>IF(
  COUNTBLANK('BPI+'!AG25)=1,
  0,
  IFERROR(
    IF(
      INDEX(sorCol,MATCH(INDEX(valCol,MATCH('BPI+'!AG25,INIcol,0)),bpiTeams,0))&lt;=40,
      2-INDEX(sorCol,MATCH(INDEX(valCol,MATCH('BPI+'!AG25,INIcol,0)),bpiTeams,0))/40,
      IF(
        INDEX(sorCol,MATCH(INDEX(valCol,MATCH('BPI+'!AG25,INIcol,0)),bpiTeams,0))&lt;=100,
        1-0.9*(INDEX(sorCol,MATCH(INDEX(valCol,MATCH('BPI+'!AG25,INIcol,0)),bpiTeams,0))-40)/60,
        0.1
      )
    ),
    0.1
  )
)</f>
        <v>0</v>
      </c>
      <c r="L25" s="358">
        <f>IF(
  COUNTBLANK('BPI+'!AH25)=1,
  0,
  IFERROR(
    IF(
      INDEX(sorCol,MATCH(INDEX(valCol,MATCH('BPI+'!AH25,INIcol,0)),bpiTeams,0))&lt;=40,
      2-INDEX(sorCol,MATCH(INDEX(valCol,MATCH('BPI+'!AH25,INIcol,0)),bpiTeams,0))/40,
      IF(
        INDEX(sorCol,MATCH(INDEX(valCol,MATCH('BPI+'!AH25,INIcol,0)),bpiTeams,0))&lt;=100,
        1-0.9*(INDEX(sorCol,MATCH(INDEX(valCol,MATCH('BPI+'!AH25,INIcol,0)),bpiTeams,0))-40)/60,
        0.1
      )
    ),
    0.1
  )
)</f>
        <v>0</v>
      </c>
      <c r="M25" s="358">
        <f>IF(
  COUNTBLANK('BPI+'!AI25)=1,
  0,
  IFERROR(
    IF(
      INDEX(sorCol,MATCH(INDEX(valCol,MATCH('BPI+'!AI25,INIcol,0)),bpiTeams,0))&lt;=40,
      2-INDEX(sorCol,MATCH(INDEX(valCol,MATCH('BPI+'!AI25,INIcol,0)),bpiTeams,0))/40,
      IF(
        INDEX(sorCol,MATCH(INDEX(valCol,MATCH('BPI+'!AI25,INIcol,0)),bpiTeams,0))&lt;=100,
        1-0.9*(INDEX(sorCol,MATCH(INDEX(valCol,MATCH('BPI+'!AI25,INIcol,0)),bpiTeams,0))-40)/60,
        0.1
      )
    ),
    0.1
  )
)</f>
        <v>0</v>
      </c>
      <c r="N25" s="358">
        <f>IF(
  COUNTBLANK('BPI+'!AJ25)=1,
  0,
  IFERROR(
    IF(
      INDEX(sorCol,MATCH(INDEX(valCol,MATCH('BPI+'!AJ25,INIcol,0)),bpiTeams,0))&lt;=40,
      2-INDEX(sorCol,MATCH(INDEX(valCol,MATCH('BPI+'!AJ25,INIcol,0)),bpiTeams,0))/40,
      IF(
        INDEX(sorCol,MATCH(INDEX(valCol,MATCH('BPI+'!AJ25,INIcol,0)),bpiTeams,0))&lt;=100,
        1-0.9*(INDEX(sorCol,MATCH(INDEX(valCol,MATCH('BPI+'!AJ25,INIcol,0)),bpiTeams,0))-40)/60,
        0.1
      )
    ),
    0.1
  )
)</f>
        <v>0</v>
      </c>
      <c r="O25" s="366">
        <f>IF(
  COUNTBLANK('BPI+'!AK25)=1,
  0,
  IFERROR(
    IF(
      INDEX(sorCol, MATCH(INDEX(valCol, MATCH('BPI+'!AK25, INIcol, 0)), bpiTeams, 0)) &lt;= 40,
      -INDEX(sorCol, MATCH(INDEX(valCol, MATCH('BPI+'!AK25, INIcol, 0)), bpiTeams, 0))/40,
      IF(
        INDEX(sorCol, MATCH(INDEX(valCol, MATCH('BPI+'!AK25, INIcol, 0)), bpiTeams, 0)) &lt;= 100,
        -1 - (INDEX(sorCol, MATCH(INDEX(valCol, MATCH('BPI+'!AK25, INIcol, 0)), bpiTeams, 0)) - 40)/60,
        -2
      )
    ),
    -2
  )
)</f>
        <v>-0.42499999999999999</v>
      </c>
      <c r="P25" s="366">
        <f>IF(
  COUNTBLANK('BPI+'!AL25)=1,
  0,
  IFERROR(
    IF(
      INDEX(sorCol, MATCH(INDEX(valCol, MATCH('BPI+'!AL25, INIcol, 0)), bpiTeams, 0)) &lt;= 40,
      -INDEX(sorCol, MATCH(INDEX(valCol, MATCH('BPI+'!AL25, INIcol, 0)), bpiTeams, 0))/40,
      IF(
        INDEX(sorCol, MATCH(INDEX(valCol, MATCH('BPI+'!AL25, INIcol, 0)), bpiTeams, 0)) &lt;= 100,
        -1 - (INDEX(sorCol, MATCH(INDEX(valCol, MATCH('BPI+'!AL25, INIcol, 0)), bpiTeams, 0)) - 40)/60,
        -2
      )
    ),
    -2
  )
)</f>
        <v>-0.25</v>
      </c>
      <c r="Q25" s="366">
        <f>IF(
  COUNTBLANK('BPI+'!AM25)=1,
  0,
  IFERROR(
    IF(
      INDEX(sorCol, MATCH(INDEX(valCol, MATCH('BPI+'!AM25, INIcol, 0)), bpiTeams, 0)) &lt;= 40,
      -INDEX(sorCol, MATCH(INDEX(valCol, MATCH('BPI+'!AM25, INIcol, 0)), bpiTeams, 0))/40,
      IF(
        INDEX(sorCol, MATCH(INDEX(valCol, MATCH('BPI+'!AM25, INIcol, 0)), bpiTeams, 0)) &lt;= 100,
        -1 - (INDEX(sorCol, MATCH(INDEX(valCol, MATCH('BPI+'!AM25, INIcol, 0)), bpiTeams, 0)) - 40)/60,
        -2
      )
    ),
    -2
  )
)</f>
        <v>-0.375</v>
      </c>
      <c r="R25" s="366">
        <f>IF(
  COUNTBLANK('BPI+'!AN25)=1,
  0,
  IFERROR(
    IF(
      INDEX(sorCol, MATCH(INDEX(valCol, MATCH('BPI+'!AN25, INIcol, 0)), bpiTeams, 0)) &lt;= 40,
      -INDEX(sorCol, MATCH(INDEX(valCol, MATCH('BPI+'!AN25, INIcol, 0)), bpiTeams, 0))/40,
      IF(
        INDEX(sorCol, MATCH(INDEX(valCol, MATCH('BPI+'!AN25, INIcol, 0)), bpiTeams, 0)) &lt;= 100,
        -1 - (INDEX(sorCol, MATCH(INDEX(valCol, MATCH('BPI+'!AN25, INIcol, 0)), bpiTeams, 0)) - 40)/60,
        -2
      )
    ),
    -2
  )
)</f>
        <v>-0.17499999999999999</v>
      </c>
      <c r="S25" s="366">
        <f>IF(
  COUNTBLANK('BPI+'!AO25)=1,
  0,
  IFERROR(
    IF(
      INDEX(sorCol, MATCH(INDEX(valCol, MATCH('BPI+'!AO25, INIcol, 0)), bpiTeams, 0)) &lt;= 40,
      -INDEX(sorCol, MATCH(INDEX(valCol, MATCH('BPI+'!AO25, INIcol, 0)), bpiTeams, 0))/40,
      IF(
        INDEX(sorCol, MATCH(INDEX(valCol, MATCH('BPI+'!AO25, INIcol, 0)), bpiTeams, 0)) &lt;= 100,
        -1 - (INDEX(sorCol, MATCH(INDEX(valCol, MATCH('BPI+'!AO25, INIcol, 0)), bpiTeams, 0)) - 40)/60,
        -2
      )
    ),
    -2
  )
)</f>
        <v>-0.17499999999999999</v>
      </c>
      <c r="T25" s="366">
        <f>IF(
  COUNTBLANK('BPI+'!AP25)=1,
  0,
  IFERROR(
    IF(
      INDEX(sorCol, MATCH(INDEX(valCol, MATCH('BPI+'!AP25, INIcol, 0)), bpiTeams, 0)) &lt;= 40,
      -INDEX(sorCol, MATCH(INDEX(valCol, MATCH('BPI+'!AP25, INIcol, 0)), bpiTeams, 0))/40,
      IF(
        INDEX(sorCol, MATCH(INDEX(valCol, MATCH('BPI+'!AP25, INIcol, 0)), bpiTeams, 0)) &lt;= 100,
        -1 - (INDEX(sorCol, MATCH(INDEX(valCol, MATCH('BPI+'!AP25, INIcol, 0)), bpiTeams, 0)) - 40)/60,
        -2
      )
    ),
    -2
  )
)</f>
        <v>0</v>
      </c>
      <c r="U25" s="366">
        <f>IF(
  COUNTBLANK('BPI+'!AQ25)=1,
  0,
  IFERROR(
    IF(
      INDEX(sorCol, MATCH(INDEX(valCol, MATCH('BPI+'!AQ25, INIcol, 0)), bpiTeams, 0)) &lt;= 40,
      -INDEX(sorCol, MATCH(INDEX(valCol, MATCH('BPI+'!AQ25, INIcol, 0)), bpiTeams, 0))/40,
      IF(
        INDEX(sorCol, MATCH(INDEX(valCol, MATCH('BPI+'!AQ25, INIcol, 0)), bpiTeams, 0)) &lt;= 100,
        -1 - (INDEX(sorCol, MATCH(INDEX(valCol, MATCH('BPI+'!AQ25, INIcol, 0)), bpiTeams, 0)) - 40)/60,
        -2
      )
    ),
    -2
  )
)</f>
        <v>0</v>
      </c>
      <c r="V25" s="366">
        <f>IF(
  COUNTBLANK('BPI+'!AR25)=1,
  0,
  IFERROR(
    IF(
      INDEX(sorCol, MATCH(INDEX(valCol, MATCH('BPI+'!AR25, INIcol, 0)), bpiTeams, 0)) &lt;= 40,
      -INDEX(sorCol, MATCH(INDEX(valCol, MATCH('BPI+'!AR25, INIcol, 0)), bpiTeams, 0))/40,
      IF(
        INDEX(sorCol, MATCH(INDEX(valCol, MATCH('BPI+'!AR25, INIcol, 0)), bpiTeams, 0)) &lt;= 100,
        -1 - (INDEX(sorCol, MATCH(INDEX(valCol, MATCH('BPI+'!AR25, INIcol, 0)), bpiTeams, 0)) - 40)/60,
        -2
      )
    ),
    -2
  )
)</f>
        <v>0</v>
      </c>
      <c r="W25" s="366">
        <f>IF(
  COUNTBLANK('BPI+'!AS25)=1,
  0,
  IFERROR(
    IF(
      INDEX(sorCol, MATCH(INDEX(valCol, MATCH('BPI+'!AS25, INIcol, 0)), bpiTeams, 0)) &lt;= 40,
      -INDEX(sorCol, MATCH(INDEX(valCol, MATCH('BPI+'!AS25, INIcol, 0)), bpiTeams, 0))/40,
      IF(
        INDEX(sorCol, MATCH(INDEX(valCol, MATCH('BPI+'!AS25, INIcol, 0)), bpiTeams, 0)) &lt;= 100,
        -1 - (INDEX(sorCol, MATCH(INDEX(valCol, MATCH('BPI+'!AS25, INIcol, 0)), bpiTeams, 0)) - 40)/60,
        -2
      )
    ),
    -2
  )
)</f>
        <v>0</v>
      </c>
      <c r="X25" s="366">
        <f>IF(
  COUNTBLANK('BPI+'!AT25)=1,
  0,
  IFERROR(
    IF(
      INDEX(sorCol, MATCH(INDEX(valCol, MATCH('BPI+'!AT25, INIcol, 0)), bpiTeams, 0)) &lt;= 40,
      -INDEX(sorCol, MATCH(INDEX(valCol, MATCH('BPI+'!AT25, INIcol, 0)), bpiTeams, 0))/40,
      IF(
        INDEX(sorCol, MATCH(INDEX(valCol, MATCH('BPI+'!AT25, INIcol, 0)), bpiTeams, 0)) &lt;= 100,
        -1 - (INDEX(sorCol, MATCH(INDEX(valCol, MATCH('BPI+'!AT25, INIcol, 0)), bpiTeams, 0)) - 40)/60,
        -2
      )
    ),
    -2
  )
)</f>
        <v>0</v>
      </c>
      <c r="Y25" s="366">
        <f>IF(
  COUNTBLANK('BPI+'!AU25)=1,
  0,
  IFERROR(
    IF(
      INDEX(sorCol, MATCH(INDEX(valCol, MATCH('BPI+'!AU25, INIcol, 0)), bpiTeams, 0)) &lt;= 40,
      -INDEX(sorCol, MATCH(INDEX(valCol, MATCH('BPI+'!AU25, INIcol, 0)), bpiTeams, 0))/40,
      IF(
        INDEX(sorCol, MATCH(INDEX(valCol, MATCH('BPI+'!AU25, INIcol, 0)), bpiTeams, 0)) &lt;= 100,
        -1 - (INDEX(sorCol, MATCH(INDEX(valCol, MATCH('BPI+'!AU25, INIcol, 0)), bpiTeams, 0)) - 40)/60,
        -2
      )
    ),
    -2
  )
)</f>
        <v>0</v>
      </c>
      <c r="Z25" s="366">
        <f>IF(
  COUNTBLANK('BPI+'!AV25)=1,
  0,
  IFERROR(
    IF(
      INDEX(sorCol, MATCH(INDEX(valCol, MATCH('BPI+'!AV25, INIcol, 0)), bpiTeams, 0)) &lt;= 40,
      -INDEX(sorCol, MATCH(INDEX(valCol, MATCH('BPI+'!AV25, INIcol, 0)), bpiTeams, 0))/40,
      IF(
        INDEX(sorCol, MATCH(INDEX(valCol, MATCH('BPI+'!AV25, INIcol, 0)), bpiTeams, 0)) &lt;= 100,
        -1 - (INDEX(sorCol, MATCH(INDEX(valCol, MATCH('BPI+'!AV25, INIcol, 0)), bpiTeams, 0)) - 40)/60,
        -2
      )
    ),
    -2
  )
)</f>
        <v>0</v>
      </c>
      <c r="AA25" s="358">
        <f>IFERROR(IF(COUNTBLANK('BPI+'!AX25)=1,0,IF(COUNTIF(qwqlINIcol,'BPI+'!AX25)=0,0.1,IF(INDEX(sorCol,MATCH(INDEX(valCol,MATCH('BPI+'!AW25,INIcol,0)),bpiTeams,0))&gt;=40,INDEX(sorCol,MATCH(INDEX(valCol,MATCH('BPI+'!AW25,INIcol,0)),bpiTeams,0))*-1/40+2,(INDEX(sorCol,MATCH(INDEX(valCol,MATCH('BPI+'!AW25,INIcol,0)),bpiTeams,0))*(-1)+40)/325+1))),0)</f>
        <v>0.89999999999999991</v>
      </c>
      <c r="AB25" s="358">
        <f>IFERROR(IF(COUNTBLANK('BPI+'!AY25)=1,0,IF(COUNTIF(qwqlINIcol,'BPI+'!AY25)=0,0.1,IF(INDEX(sorCol,MATCH(INDEX(valCol,MATCH('BPI+'!AX25,INIcol,0)),bpiTeams,0))&gt;=40,INDEX(sorCol,MATCH(INDEX(valCol,MATCH('BPI+'!AX25,INIcol,0)),bpiTeams,0))*-1/40+2,(INDEX(sorCol,MATCH(INDEX(valCol,MATCH('BPI+'!AX25,INIcol,0)),bpiTeams,0))*(-1)+40)/325+1))),0)</f>
        <v>1.0123076923076924</v>
      </c>
      <c r="AC25" s="358">
        <f>IFERROR(IF(COUNTBLANK('BPI+'!AZ25)=1,0,IF(COUNTIF(qwqlINIcol,'BPI+'!AZ25)=0,0.1,IF(INDEX(sorCol,MATCH(INDEX(valCol,MATCH('BPI+'!AY25,INIcol,0)),bpiTeams,0))&gt;=40,INDEX(sorCol,MATCH(INDEX(valCol,MATCH('BPI+'!AY25,INIcol,0)),bpiTeams,0))*-1/40+2,(INDEX(sorCol,MATCH(INDEX(valCol,MATCH('BPI+'!AY25,INIcol,0)),bpiTeams,0))*(-1)+40)/325+1))),0)</f>
        <v>1.0276923076923077</v>
      </c>
      <c r="AD25" s="358">
        <f>IFERROR(IF(COUNTBLANK('BPI+'!BA25)=1,0,IF(COUNTIF(qwqlINIcol,'BPI+'!BA25)=0,0.1,IF(INDEX(sorCol,MATCH(INDEX(valCol,MATCH('BPI+'!AZ25,INIcol,0)),bpiTeams,0))&gt;=40,INDEX(sorCol,MATCH(INDEX(valCol,MATCH('BPI+'!AZ25,INIcol,0)),bpiTeams,0))*-1/40+2,(INDEX(sorCol,MATCH(INDEX(valCol,MATCH('BPI+'!AZ25,INIcol,0)),bpiTeams,0))*(-1)+40)/325+1))),0)</f>
        <v>0.92500000000000004</v>
      </c>
      <c r="AE25" s="358">
        <f>IFERROR(IF(COUNTBLANK('BPI+'!BB25)=1,0,IF(COUNTIF(qwqlINIcol,'BPI+'!BB25)=0,0.1,IF(INDEX(sorCol,MATCH(INDEX(valCol,MATCH('BPI+'!BA25,INIcol,0)),bpiTeams,0))&gt;=40,INDEX(sorCol,MATCH(INDEX(valCol,MATCH('BPI+'!BA25,INIcol,0)),bpiTeams,0))*-1/40+2,(INDEX(sorCol,MATCH(INDEX(valCol,MATCH('BPI+'!BA25,INIcol,0)),bpiTeams,0))*(-1)+40)/325+1))),0)</f>
        <v>0</v>
      </c>
      <c r="AF25" s="358">
        <f>IFERROR(IF(COUNTBLANK('BPI+'!BC25)=1,0,IF(COUNTIF(qwqlINIcol,'BPI+'!BC25)=0,0.1,IF(INDEX(sorCol,MATCH(INDEX(valCol,MATCH('BPI+'!BB25,INIcol,0)),bpiTeams,0))&gt;=40,INDEX(sorCol,MATCH(INDEX(valCol,MATCH('BPI+'!BB25,INIcol,0)),bpiTeams,0))*-1/40+2,(INDEX(sorCol,MATCH(INDEX(valCol,MATCH('BPI+'!BB25,INIcol,0)),bpiTeams,0))*(-1)+40)/325+1))),0)</f>
        <v>0</v>
      </c>
      <c r="AG25" s="358">
        <f>IFERROR(IF(COUNTBLANK('BPI+'!BD25)=1,0,IF(COUNTIF(qwqlINIcol,'BPI+'!BD25)=0,0.1,IF(INDEX(sorCol,MATCH(INDEX(valCol,MATCH('BPI+'!BC25,INIcol,0)),bpiTeams,0))&gt;=40,INDEX(sorCol,MATCH(INDEX(valCol,MATCH('BPI+'!BC25,INIcol,0)),bpiTeams,0))*-1/40+2,(INDEX(sorCol,MATCH(INDEX(valCol,MATCH('BPI+'!BC25,INIcol,0)),bpiTeams,0))*(-1)+40)/325+1))),0)</f>
        <v>0</v>
      </c>
      <c r="AH25" s="358">
        <f>IFERROR(IF(COUNTBLANK('BPI+'!BE25)=1,0,IF(COUNTIF(qwqlINIcol,'BPI+'!BE25)=0,0.1,IF(INDEX(sorCol,MATCH(INDEX(valCol,MATCH('BPI+'!BD25,INIcol,0)),bpiTeams,0))&gt;=40,INDEX(sorCol,MATCH(INDEX(valCol,MATCH('BPI+'!BD25,INIcol,0)),bpiTeams,0))*-1/40+2,(INDEX(sorCol,MATCH(INDEX(valCol,MATCH('BPI+'!BD25,INIcol,0)),bpiTeams,0))*(-1)+40)/325+1))),0)</f>
        <v>0</v>
      </c>
      <c r="AI25" s="358">
        <f>IFERROR(IF(COUNTBLANK('BPI+'!BF25)=1,0,IF(COUNTIF(qwqlINIcol,'BPI+'!BF25)=0,0.1,IF(INDEX(sorCol,MATCH(INDEX(valCol,MATCH('BPI+'!BE25,INIcol,0)),bpiTeams,0))&gt;=40,INDEX(sorCol,MATCH(INDEX(valCol,MATCH('BPI+'!BE25,INIcol,0)),bpiTeams,0))*-1/40+2,(INDEX(sorCol,MATCH(INDEX(valCol,MATCH('BPI+'!BE25,INIcol,0)),bpiTeams,0))*(-1)+40)/325+1))),0)</f>
        <v>0</v>
      </c>
      <c r="AJ25" s="358">
        <f>IFERROR(IF(COUNTBLANK('BPI+'!BG25)=1,0,IF(COUNTIF(qwqlINIcol,'BPI+'!BG25)=0,0.1,IF(INDEX(sorCol,MATCH(INDEX(valCol,MATCH('BPI+'!BF25,INIcol,0)),bpiTeams,0))&gt;=40,INDEX(sorCol,MATCH(INDEX(valCol,MATCH('BPI+'!BF25,INIcol,0)),bpiTeams,0))*-1/40+2,(INDEX(sorCol,MATCH(INDEX(valCol,MATCH('BPI+'!BF25,INIcol,0)),bpiTeams,0))*(-1)+40)/325+1))),0)</f>
        <v>0</v>
      </c>
      <c r="AK25" s="358">
        <f>IFERROR(IF(COUNTBLANK('BPI+'!BH25)=1,0,IF(COUNTIF(qwqlINIcol,'BPI+'!BH25)=0,0.1,IF(INDEX(sorCol,MATCH(INDEX(valCol,MATCH('BPI+'!BG25,INIcol,0)),bpiTeams,0))&gt;=40,INDEX(sorCol,MATCH(INDEX(valCol,MATCH('BPI+'!BG25,INIcol,0)),bpiTeams,0))*-1/40+2,(INDEX(sorCol,MATCH(INDEX(valCol,MATCH('BPI+'!BG25,INIcol,0)),bpiTeams,0))*(-1)+40)/325+1))),0)</f>
        <v>0</v>
      </c>
      <c r="AL25" s="358">
        <f>IFERROR(IF(COUNTBLANK('BPI+'!BI25)=1,0,IF(COUNTIF(qwqlINIcol,'BPI+'!BI25)=0,0.1,IF(INDEX(sorCol,MATCH(INDEX(valCol,MATCH('BPI+'!BH25,INIcol,0)),bpiTeams,0))&gt;=40,INDEX(sorCol,MATCH(INDEX(valCol,MATCH('BPI+'!BH25,INIcol,0)),bpiTeams,0))*-1/40+2,(INDEX(sorCol,MATCH(INDEX(valCol,MATCH('BPI+'!BH25,INIcol,0)),bpiTeams,0))*(-1)+40)/325+1))),0)</f>
        <v>0</v>
      </c>
      <c r="AM25" s="358">
        <f>IFERROR(IF(COUNTBLANK('BPI+'!BJ25)=1,0,IF(COUNTIF(qwqlINIcol,'BPI+'!BJ25)=0,0.1,IF(INDEX(sorCol,MATCH(INDEX(valCol,MATCH('BPI+'!BI25,INIcol,0)),bpiTeams,0))&gt;=40,INDEX(sorCol,MATCH(INDEX(valCol,MATCH('BPI+'!BI25,INIcol,0)),bpiTeams,0))*-1/40+2,(INDEX(sorCol,MATCH(INDEX(valCol,MATCH('BPI+'!BI25,INIcol,0)),bpiTeams,0))*(-1)+40)/325+1))),0)</f>
        <v>0</v>
      </c>
      <c r="AN25" s="358">
        <f>IFERROR(IF(COUNTBLANK('BPI+'!BK25)=1,0,IF(COUNTIF(qwqlINIcol,'BPI+'!BK25)=0,0.1,IF(INDEX(sorCol,MATCH(INDEX(valCol,MATCH('BPI+'!BJ25,INIcol,0)),bpiTeams,0))&gt;=40,INDEX(sorCol,MATCH(INDEX(valCol,MATCH('BPI+'!BJ25,INIcol,0)),bpiTeams,0))*-1/40+2,(INDEX(sorCol,MATCH(INDEX(valCol,MATCH('BPI+'!BJ25,INIcol,0)),bpiTeams,0))*(-1)+40)/325+1))),0)</f>
        <v>0</v>
      </c>
      <c r="AO25" s="358">
        <f>IFERROR(IF(COUNTBLANK('BPI+'!BL25)=1,0,IF(COUNTIF(qwqlINIcol,'BPI+'!BL25)=0,0.1,IF(INDEX(sorCol,MATCH(INDEX(valCol,MATCH('BPI+'!BK25,INIcol,0)),bpiTeams,0))&gt;=40,INDEX(sorCol,MATCH(INDEX(valCol,MATCH('BPI+'!BK25,INIcol,0)),bpiTeams,0))*-1/40+2,(INDEX(sorCol,MATCH(INDEX(valCol,MATCH('BPI+'!BK25,INIcol,0)),bpiTeams,0))*(-1)+40)/325+1))),0)</f>
        <v>0</v>
      </c>
      <c r="AP25" s="366">
        <f>IF(COUNTBLANK('BPI+'!BL25)=1,0,IF(COUNTIF(qwqlINIcol,'BPI+'!BL25)=0,-1.5,IF(INDEX(sorCol,MATCH(INDEX(valCol,MATCH('BPI+'!BL25,INIcol,0)),bpiTeams,0))&gt;=80,-1.5,IF(INDEX(sorCol,MATCH(INDEX(valCol,MATCH('BPI+'!BL25,INIcol,0)),bpiTeams,0))&gt;=41,-1 - (INDEX(sorCol,MATCH(INDEX(valCol,MATCH('BPI+'!BL25,INIcol,0)),bpiTeams,0)) - 41) * (0.5/39),(INDEX(sorCol,MATCH(INDEX(valCol,MATCH('BPI+'!BL25,INIcol,0)),bpiTeams,0)) + 40)/325 - 2))))</f>
        <v>-1.8215384615384616</v>
      </c>
      <c r="AQ25" s="366">
        <f>IF(COUNTBLANK('BPI+'!BM25)=1,0,IF(COUNTIF(qwqlINIcol,'BPI+'!BM25)=0,-1.5,IF(INDEX(sorCol,MATCH(INDEX(valCol,MATCH('BPI+'!BM25,INIcol,0)),bpiTeams,0))&gt;=80,-1.5,IF(INDEX(sorCol,MATCH(INDEX(valCol,MATCH('BPI+'!BM25,INIcol,0)),bpiTeams,0))&gt;=41,-1 - (INDEX(sorCol,MATCH(INDEX(valCol,MATCH('BPI+'!BM25,INIcol,0)),bpiTeams,0)) - 41) * (0.5/39),(INDEX(sorCol,MATCH(INDEX(valCol,MATCH('BPI+'!BM25,INIcol,0)),bpiTeams,0)) + 40)/325 - 2))))</f>
        <v>-1.8615384615384616</v>
      </c>
      <c r="AR25" s="366">
        <f>IF(COUNTBLANK('BPI+'!BN25)=1,0,IF(COUNTIF(qwqlINIcol,'BPI+'!BN25)=0,-1.5,IF(INDEX(sorCol,MATCH(INDEX(valCol,MATCH('BPI+'!BN25,INIcol,0)),bpiTeams,0))&gt;=80,-1.5,IF(INDEX(sorCol,MATCH(INDEX(valCol,MATCH('BPI+'!BN25,INIcol,0)),bpiTeams,0))&gt;=41,-1 - (INDEX(sorCol,MATCH(INDEX(valCol,MATCH('BPI+'!BN25,INIcol,0)),bpiTeams,0)) - 41) * (0.5/39),(INDEX(sorCol,MATCH(INDEX(valCol,MATCH('BPI+'!BN25,INIcol,0)),bpiTeams,0)) + 40)/325 - 2))))</f>
        <v>-1.7938461538461539</v>
      </c>
      <c r="AS25" s="366">
        <f>IF(COUNTBLANK('BPI+'!BO25)=1,0,IF(COUNTIF(qwqlINIcol,'BPI+'!BO25)=0,-1.5,IF(INDEX(sorCol,MATCH(INDEX(valCol,MATCH('BPI+'!BO25,INIcol,0)),bpiTeams,0))&gt;=80,-1.5,IF(INDEX(sorCol,MATCH(INDEX(valCol,MATCH('BPI+'!BO25,INIcol,0)),bpiTeams,0))&gt;=41,-1 - (INDEX(sorCol,MATCH(INDEX(valCol,MATCH('BPI+'!BO25,INIcol,0)),bpiTeams,0)) - 41) * (0.5/39),(INDEX(sorCol,MATCH(INDEX(valCol,MATCH('BPI+'!BO25,INIcol,0)),bpiTeams,0)) + 40)/325 - 2))))</f>
        <v>-1.7938461538461539</v>
      </c>
      <c r="AT25" s="366">
        <f>IF(COUNTBLANK('BPI+'!BP25)=1,0,IF(COUNTIF(qwqlINIcol,'BPI+'!BP25)=0,-1.5,IF(INDEX(sorCol,MATCH(INDEX(valCol,MATCH('BPI+'!BP25,INIcol,0)),bpiTeams,0))&gt;=80,-1.5,IF(INDEX(sorCol,MATCH(INDEX(valCol,MATCH('BPI+'!BP25,INIcol,0)),bpiTeams,0))&gt;=41,-1 - (INDEX(sorCol,MATCH(INDEX(valCol,MATCH('BPI+'!BP25,INIcol,0)),bpiTeams,0)) - 41) * (0.5/39),(INDEX(sorCol,MATCH(INDEX(valCol,MATCH('BPI+'!BP25,INIcol,0)),bpiTeams,0)) + 40)/325 - 2))))</f>
        <v>-1.7538461538461538</v>
      </c>
      <c r="AU25" s="366">
        <f>IF(COUNTBLANK('BPI+'!BQ25)=1,0,IF(COUNTIF(qwqlINIcol,'BPI+'!BQ25)=0,-1.5,IF(INDEX(sorCol,MATCH(INDEX(valCol,MATCH('BPI+'!BQ25,INIcol,0)),bpiTeams,0))&gt;=80,-1.5,IF(INDEX(sorCol,MATCH(INDEX(valCol,MATCH('BPI+'!BQ25,INIcol,0)),bpiTeams,0))&gt;=41,-1 - (INDEX(sorCol,MATCH(INDEX(valCol,MATCH('BPI+'!BQ25,INIcol,0)),bpiTeams,0)) - 41) * (0.5/39),(INDEX(sorCol,MATCH(INDEX(valCol,MATCH('BPI+'!BQ25,INIcol,0)),bpiTeams,0)) + 40)/325 - 2))))</f>
        <v>0</v>
      </c>
      <c r="AV25" s="366">
        <f>IF(COUNTBLANK('BPI+'!BR25)=1,0,IF(COUNTIF(qwqlINIcol,'BPI+'!BR25)=0,-1.5,IF(INDEX(sorCol,MATCH(INDEX(valCol,MATCH('BPI+'!BR25,INIcol,0)),bpiTeams,0))&gt;=80,-1.5,IF(INDEX(sorCol,MATCH(INDEX(valCol,MATCH('BPI+'!BR25,INIcol,0)),bpiTeams,0))&gt;=41,-1 - (INDEX(sorCol,MATCH(INDEX(valCol,MATCH('BPI+'!BR25,INIcol,0)),bpiTeams,0)) - 41) * (0.5/39),(INDEX(sorCol,MATCH(INDEX(valCol,MATCH('BPI+'!BR25,INIcol,0)),bpiTeams,0)) + 40)/325 - 2))))</f>
        <v>0</v>
      </c>
      <c r="AW25" s="366">
        <f>IF(COUNTBLANK('BPI+'!BS25)=1,0,IF(COUNTIF(qwqlINIcol,'BPI+'!BS25)=0,-1.5,IF(INDEX(sorCol,MATCH(INDEX(valCol,MATCH('BPI+'!BS25,INIcol,0)),bpiTeams,0))&gt;=80,-1.5,IF(INDEX(sorCol,MATCH(INDEX(valCol,MATCH('BPI+'!BS25,INIcol,0)),bpiTeams,0))&gt;=41,-1 - (INDEX(sorCol,MATCH(INDEX(valCol,MATCH('BPI+'!BS25,INIcol,0)),bpiTeams,0)) - 41) * (0.5/39),(INDEX(sorCol,MATCH(INDEX(valCol,MATCH('BPI+'!BS25,INIcol,0)),bpiTeams,0)) + 40)/325 - 2))))</f>
        <v>0</v>
      </c>
      <c r="AX25" s="366">
        <f>IF(COUNTBLANK('BPI+'!BT25)=1,0,IF(COUNTIF(qwqlINIcol,'BPI+'!BT25)=0,-1.5,IF(INDEX(sorCol,MATCH(INDEX(valCol,MATCH('BPI+'!BT25,INIcol,0)),bpiTeams,0))&gt;=80,-1.5,IF(INDEX(sorCol,MATCH(INDEX(valCol,MATCH('BPI+'!BT25,INIcol,0)),bpiTeams,0))&gt;=41,-1 - (INDEX(sorCol,MATCH(INDEX(valCol,MATCH('BPI+'!BT25,INIcol,0)),bpiTeams,0)) - 41) * (0.5/39),(INDEX(sorCol,MATCH(INDEX(valCol,MATCH('BPI+'!BT25,INIcol,0)),bpiTeams,0)) + 40)/325 - 2))))</f>
        <v>0</v>
      </c>
      <c r="AY25" s="366">
        <f>IF(COUNTBLANK('BPI+'!BU25)=1,0,IF(COUNTIF(qwqlINIcol,'BPI+'!BU25)=0,-1.5,IF(INDEX(sorCol,MATCH(INDEX(valCol,MATCH('BPI+'!BU25,INIcol,0)),bpiTeams,0))&gt;=80,-1.5,IF(INDEX(sorCol,MATCH(INDEX(valCol,MATCH('BPI+'!BU25,INIcol,0)),bpiTeams,0))&gt;=41,-1 - (INDEX(sorCol,MATCH(INDEX(valCol,MATCH('BPI+'!BU25,INIcol,0)),bpiTeams,0)) - 41) * (0.5/39),(INDEX(sorCol,MATCH(INDEX(valCol,MATCH('BPI+'!BU25,INIcol,0)),bpiTeams,0)) + 40)/325 - 2))))</f>
        <v>0</v>
      </c>
      <c r="AZ25" s="366">
        <f>IF(COUNTBLANK('BPI+'!BV25)=1,0,IF(COUNTIF(qwqlINIcol,'BPI+'!BV25)=0,-1.5,IF(INDEX(sorCol,MATCH(INDEX(valCol,MATCH('BPI+'!BV25,INIcol,0)),bpiTeams,0))&gt;=80,-1.5,IF(INDEX(sorCol,MATCH(INDEX(valCol,MATCH('BPI+'!BV25,INIcol,0)),bpiTeams,0))&gt;=41,-1 - (INDEX(sorCol,MATCH(INDEX(valCol,MATCH('BPI+'!BV25,INIcol,0)),bpiTeams,0)) - 41) * (0.5/39),(INDEX(sorCol,MATCH(INDEX(valCol,MATCH('BPI+'!BV25,INIcol,0)),bpiTeams,0)) + 40)/325 - 2))))</f>
        <v>0</v>
      </c>
      <c r="BA25" s="366">
        <f>IF(COUNTBLANK('BPI+'!BW25)=1,0,IF(COUNTIF(qwqlINIcol,'BPI+'!BW25)=0,-1.5,IF(INDEX(sorCol,MATCH(INDEX(valCol,MATCH('BPI+'!BW25,INIcol,0)),bpiTeams,0))&gt;=80,-1.5,IF(INDEX(sorCol,MATCH(INDEX(valCol,MATCH('BPI+'!BW25,INIcol,0)),bpiTeams,0))&gt;=41,-1 - (INDEX(sorCol,MATCH(INDEX(valCol,MATCH('BPI+'!BW25,INIcol,0)),bpiTeams,0)) - 41) * (0.5/39),(INDEX(sorCol,MATCH(INDEX(valCol,MATCH('BPI+'!BW25,INIcol,0)),bpiTeams,0)) + 40)/325 - 2))))</f>
        <v>0</v>
      </c>
      <c r="BB25" s="366">
        <f>IF(COUNTBLANK('BPI+'!BX25)=1,0,IF(COUNTIF(qwqlINIcol,'BPI+'!BX25)=0,-1.5,IF(INDEX(sorCol,MATCH(INDEX(valCol,MATCH('BPI+'!BX25,INIcol,0)),bpiTeams,0))&gt;=80,-1.5,IF(INDEX(sorCol,MATCH(INDEX(valCol,MATCH('BPI+'!BX25,INIcol,0)),bpiTeams,0))&gt;=41,-1 - (INDEX(sorCol,MATCH(INDEX(valCol,MATCH('BPI+'!BX25,INIcol,0)),bpiTeams,0)) - 41) * (0.5/39),(INDEX(sorCol,MATCH(INDEX(valCol,MATCH('BPI+'!BX25,INIcol,0)),bpiTeams,0)) + 40)/325 - 2))))</f>
        <v>0</v>
      </c>
      <c r="BC25" s="374">
        <f>IF(COUNTBLANK('BPI+'!BY25)=0,-1.6,0)</f>
        <v>-1.6</v>
      </c>
      <c r="BD25" s="374">
        <f>IF(COUNTBLANK('BPI+'!BZ25)=0,-1.6,0)</f>
        <v>0</v>
      </c>
      <c r="BE25" s="374">
        <f>IF(COUNTBLANK('BPI+'!CA25)=0,-1.6,0)</f>
        <v>0</v>
      </c>
      <c r="BF25" s="374">
        <f>IF(COUNTBLANK('BPI+'!CB25)=0,-1.6,0)</f>
        <v>0</v>
      </c>
      <c r="BG25" s="374">
        <f>IF(COUNTBLANK('BPI+'!CC25)=0,-1.6,0)</f>
        <v>0</v>
      </c>
      <c r="BH25" s="374">
        <f>IF(COUNTBLANK('BPI+'!CD25)=0,-1.6,0)</f>
        <v>0</v>
      </c>
      <c r="BI25" s="374">
        <f>IF(COUNTBLANK('BPI+'!CE25)=0,-1.6,0)</f>
        <v>0</v>
      </c>
      <c r="BJ25" s="374">
        <f>IF(COUNTBLANK('BPI+'!CF25)=0,-1.6,0)</f>
        <v>0</v>
      </c>
      <c r="BK25" s="374">
        <f>IF(COUNTBLANK('BPI+'!CG25)=0,-1.6,0)</f>
        <v>0</v>
      </c>
      <c r="BL25" s="374">
        <f>IF(COUNTBLANK('BPI+'!CH25)=0,-1.6,0)</f>
        <v>0</v>
      </c>
      <c r="BM25" s="374">
        <f>IF(COUNTBLANK('BPI+'!CI25)=0,-1.6,0)</f>
        <v>0</v>
      </c>
      <c r="BN25" s="374">
        <f>IF(COUNTBLANK('BPI+'!CJ25)=0,-1.6,0)</f>
        <v>0</v>
      </c>
      <c r="BO25" s="374">
        <f>IF(COUNTBLANK('BPI+'!CK25)=0,-1.6,0)</f>
        <v>0</v>
      </c>
      <c r="BP25" s="374">
        <f>IF(COUNTBLANK('BPI+'!CL25)=0,-1.6,0)</f>
        <v>0</v>
      </c>
      <c r="BQ25" s="374">
        <f>IF(COUNTBLANK('BPI+'!CM25)=0,-1.6,0)</f>
        <v>0</v>
      </c>
      <c r="BR25" s="374">
        <f>IF(COUNTBLANK('BPI+'!CN25)=0,-1.6,0)</f>
        <v>0</v>
      </c>
      <c r="BS25" s="374">
        <f>IF(COUNTBLANK('BPI+'!CO25)=0,-1.6,0)</f>
        <v>0</v>
      </c>
      <c r="BT25">
        <f t="shared" si="4"/>
        <v>-1.5096153846153846</v>
      </c>
    </row>
    <row r="26" spans="1:72" x14ac:dyDescent="0.3">
      <c r="A26" t="str">
        <f t="shared" si="0"/>
        <v>UCLA</v>
      </c>
      <c r="B26" t="str">
        <f t="shared" si="3"/>
        <v>UCLA</v>
      </c>
      <c r="C26" s="358">
        <f>IF(
  COUNTBLANK('BPI+'!Y26)=1,
  0,
  IFERROR(
    IF(
      INDEX(sorCol,MATCH(INDEX(valCol,MATCH('BPI+'!Y26,INIcol,0)),bpiTeams,0))&lt;=40,
      2-INDEX(sorCol,MATCH(INDEX(valCol,MATCH('BPI+'!Y26,INIcol,0)),bpiTeams,0))/40,
      IF(
        INDEX(sorCol,MATCH(INDEX(valCol,MATCH('BPI+'!Y26,INIcol,0)),bpiTeams,0))&lt;=100,
        1-0.9*(INDEX(sorCol,MATCH(INDEX(valCol,MATCH('BPI+'!Y26,INIcol,0)),bpiTeams,0))-40)/60,
        0.1
      )
    ),
    0.1
  )
)</f>
        <v>1.7</v>
      </c>
      <c r="D26" s="358">
        <f>IF(
  COUNTBLANK('BPI+'!Z26)=1,
  0,
  IFERROR(
    IF(
      INDEX(sorCol,MATCH(INDEX(valCol,MATCH('BPI+'!Z26,INIcol,0)),bpiTeams,0))&lt;=40,
      2-INDEX(sorCol,MATCH(INDEX(valCol,MATCH('BPI+'!Z26,INIcol,0)),bpiTeams,0))/40,
      IF(
        INDEX(sorCol,MATCH(INDEX(valCol,MATCH('BPI+'!Z26,INIcol,0)),bpiTeams,0))&lt;=100,
        1-0.9*(INDEX(sorCol,MATCH(INDEX(valCol,MATCH('BPI+'!Z26,INIcol,0)),bpiTeams,0))-40)/60,
        0.1
      )
    ),
    0.1
  )
)</f>
        <v>1.575</v>
      </c>
      <c r="E26" s="358">
        <f>IF(
  COUNTBLANK('BPI+'!AA26)=1,
  0,
  IFERROR(
    IF(
      INDEX(sorCol,MATCH(INDEX(valCol,MATCH('BPI+'!AA26,INIcol,0)),bpiTeams,0))&lt;=40,
      2-INDEX(sorCol,MATCH(INDEX(valCol,MATCH('BPI+'!AA26,INIcol,0)),bpiTeams,0))/40,
      IF(
        INDEX(sorCol,MATCH(INDEX(valCol,MATCH('BPI+'!AA26,INIcol,0)),bpiTeams,0))&lt;=100,
        1-0.9*(INDEX(sorCol,MATCH(INDEX(valCol,MATCH('BPI+'!AA26,INIcol,0)),bpiTeams,0))-40)/60,
        0.1
      )
    ),
    0.1
  )
)</f>
        <v>1.7749999999999999</v>
      </c>
      <c r="F26" s="358">
        <f>IF(
  COUNTBLANK('BPI+'!AB26)=1,
  0,
  IFERROR(
    IF(
      INDEX(sorCol,MATCH(INDEX(valCol,MATCH('BPI+'!AB26,INIcol,0)),bpiTeams,0))&lt;=40,
      2-INDEX(sorCol,MATCH(INDEX(valCol,MATCH('BPI+'!AB26,INIcol,0)),bpiTeams,0))/40,
      IF(
        INDEX(sorCol,MATCH(INDEX(valCol,MATCH('BPI+'!AB26,INIcol,0)),bpiTeams,0))&lt;=100,
        1-0.9*(INDEX(sorCol,MATCH(INDEX(valCol,MATCH('BPI+'!AB26,INIcol,0)),bpiTeams,0))-40)/60,
        0.1
      )
    ),
    0.1
  )
)</f>
        <v>1.675</v>
      </c>
      <c r="G26" s="358">
        <f>IF(
  COUNTBLANK('BPI+'!AC26)=1,
  0,
  IFERROR(
    IF(
      INDEX(sorCol,MATCH(INDEX(valCol,MATCH('BPI+'!AC26,INIcol,0)),bpiTeams,0))&lt;=40,
      2-INDEX(sorCol,MATCH(INDEX(valCol,MATCH('BPI+'!AC26,INIcol,0)),bpiTeams,0))/40,
      IF(
        INDEX(sorCol,MATCH(INDEX(valCol,MATCH('BPI+'!AC26,INIcol,0)),bpiTeams,0))&lt;=100,
        1-0.9*(INDEX(sorCol,MATCH(INDEX(valCol,MATCH('BPI+'!AC26,INIcol,0)),bpiTeams,0))-40)/60,
        0.1
      )
    ),
    0.1
  )
)</f>
        <v>0</v>
      </c>
      <c r="H26" s="358">
        <f>IF(
  COUNTBLANK('BPI+'!AD26)=1,
  0,
  IFERROR(
    IF(
      INDEX(sorCol,MATCH(INDEX(valCol,MATCH('BPI+'!AD26,INIcol,0)),bpiTeams,0))&lt;=40,
      2-INDEX(sorCol,MATCH(INDEX(valCol,MATCH('BPI+'!AD26,INIcol,0)),bpiTeams,0))/40,
      IF(
        INDEX(sorCol,MATCH(INDEX(valCol,MATCH('BPI+'!AD26,INIcol,0)),bpiTeams,0))&lt;=100,
        1-0.9*(INDEX(sorCol,MATCH(INDEX(valCol,MATCH('BPI+'!AD26,INIcol,0)),bpiTeams,0))-40)/60,
        0.1
      )
    ),
    0.1
  )
)</f>
        <v>0</v>
      </c>
      <c r="I26" s="358">
        <f>IF(
  COUNTBLANK('BPI+'!AE26)=1,
  0,
  IFERROR(
    IF(
      INDEX(sorCol,MATCH(INDEX(valCol,MATCH('BPI+'!AE26,INIcol,0)),bpiTeams,0))&lt;=40,
      2-INDEX(sorCol,MATCH(INDEX(valCol,MATCH('BPI+'!AE26,INIcol,0)),bpiTeams,0))/40,
      IF(
        INDEX(sorCol,MATCH(INDEX(valCol,MATCH('BPI+'!AE26,INIcol,0)),bpiTeams,0))&lt;=100,
        1-0.9*(INDEX(sorCol,MATCH(INDEX(valCol,MATCH('BPI+'!AE26,INIcol,0)),bpiTeams,0))-40)/60,
        0.1
      )
    ),
    0.1
  )
)</f>
        <v>0</v>
      </c>
      <c r="J26" s="358">
        <f>IF(
  COUNTBLANK('BPI+'!AF26)=1,
  0,
  IFERROR(
    IF(
      INDEX(sorCol,MATCH(INDEX(valCol,MATCH('BPI+'!AF26,INIcol,0)),bpiTeams,0))&lt;=40,
      2-INDEX(sorCol,MATCH(INDEX(valCol,MATCH('BPI+'!AF26,INIcol,0)),bpiTeams,0))/40,
      IF(
        INDEX(sorCol,MATCH(INDEX(valCol,MATCH('BPI+'!AF26,INIcol,0)),bpiTeams,0))&lt;=100,
        1-0.9*(INDEX(sorCol,MATCH(INDEX(valCol,MATCH('BPI+'!AF26,INIcol,0)),bpiTeams,0))-40)/60,
        0.1
      )
    ),
    0.1
  )
)</f>
        <v>0</v>
      </c>
      <c r="K26" s="358">
        <f>IF(
  COUNTBLANK('BPI+'!AG26)=1,
  0,
  IFERROR(
    IF(
      INDEX(sorCol,MATCH(INDEX(valCol,MATCH('BPI+'!AG26,INIcol,0)),bpiTeams,0))&lt;=40,
      2-INDEX(sorCol,MATCH(INDEX(valCol,MATCH('BPI+'!AG26,INIcol,0)),bpiTeams,0))/40,
      IF(
        INDEX(sorCol,MATCH(INDEX(valCol,MATCH('BPI+'!AG26,INIcol,0)),bpiTeams,0))&lt;=100,
        1-0.9*(INDEX(sorCol,MATCH(INDEX(valCol,MATCH('BPI+'!AG26,INIcol,0)),bpiTeams,0))-40)/60,
        0.1
      )
    ),
    0.1
  )
)</f>
        <v>0</v>
      </c>
      <c r="L26" s="358">
        <f>IF(
  COUNTBLANK('BPI+'!AH26)=1,
  0,
  IFERROR(
    IF(
      INDEX(sorCol,MATCH(INDEX(valCol,MATCH('BPI+'!AH26,INIcol,0)),bpiTeams,0))&lt;=40,
      2-INDEX(sorCol,MATCH(INDEX(valCol,MATCH('BPI+'!AH26,INIcol,0)),bpiTeams,0))/40,
      IF(
        INDEX(sorCol,MATCH(INDEX(valCol,MATCH('BPI+'!AH26,INIcol,0)),bpiTeams,0))&lt;=100,
        1-0.9*(INDEX(sorCol,MATCH(INDEX(valCol,MATCH('BPI+'!AH26,INIcol,0)),bpiTeams,0))-40)/60,
        0.1
      )
    ),
    0.1
  )
)</f>
        <v>0</v>
      </c>
      <c r="M26" s="358">
        <f>IF(
  COUNTBLANK('BPI+'!AI26)=1,
  0,
  IFERROR(
    IF(
      INDEX(sorCol,MATCH(INDEX(valCol,MATCH('BPI+'!AI26,INIcol,0)),bpiTeams,0))&lt;=40,
      2-INDEX(sorCol,MATCH(INDEX(valCol,MATCH('BPI+'!AI26,INIcol,0)),bpiTeams,0))/40,
      IF(
        INDEX(sorCol,MATCH(INDEX(valCol,MATCH('BPI+'!AI26,INIcol,0)),bpiTeams,0))&lt;=100,
        1-0.9*(INDEX(sorCol,MATCH(INDEX(valCol,MATCH('BPI+'!AI26,INIcol,0)),bpiTeams,0))-40)/60,
        0.1
      )
    ),
    0.1
  )
)</f>
        <v>0</v>
      </c>
      <c r="N26" s="358">
        <f>IF(
  COUNTBLANK('BPI+'!AJ26)=1,
  0,
  IFERROR(
    IF(
      INDEX(sorCol,MATCH(INDEX(valCol,MATCH('BPI+'!AJ26,INIcol,0)),bpiTeams,0))&lt;=40,
      2-INDEX(sorCol,MATCH(INDEX(valCol,MATCH('BPI+'!AJ26,INIcol,0)),bpiTeams,0))/40,
      IF(
        INDEX(sorCol,MATCH(INDEX(valCol,MATCH('BPI+'!AJ26,INIcol,0)),bpiTeams,0))&lt;=100,
        1-0.9*(INDEX(sorCol,MATCH(INDEX(valCol,MATCH('BPI+'!AJ26,INIcol,0)),bpiTeams,0))-40)/60,
        0.1
      )
    ),
    0.1
  )
)</f>
        <v>0</v>
      </c>
      <c r="O26" s="366">
        <f>IF(
  COUNTBLANK('BPI+'!AK26)=1,
  0,
  IFERROR(
    IF(
      INDEX(sorCol, MATCH(INDEX(valCol, MATCH('BPI+'!AK26, INIcol, 0)), bpiTeams, 0)) &lt;= 40,
      -INDEX(sorCol, MATCH(INDEX(valCol, MATCH('BPI+'!AK26, INIcol, 0)), bpiTeams, 0))/40,
      IF(
        INDEX(sorCol, MATCH(INDEX(valCol, MATCH('BPI+'!AK26, INIcol, 0)), bpiTeams, 0)) &lt;= 100,
        -1 - (INDEX(sorCol, MATCH(INDEX(valCol, MATCH('BPI+'!AK26, INIcol, 0)), bpiTeams, 0)) - 40)/60,
        -2
      )
    ),
    -2
  )
)</f>
        <v>-2.5000000000000001E-2</v>
      </c>
      <c r="P26" s="366">
        <f>IF(
  COUNTBLANK('BPI+'!AL26)=1,
  0,
  IFERROR(
    IF(
      INDEX(sorCol, MATCH(INDEX(valCol, MATCH('BPI+'!AL26, INIcol, 0)), bpiTeams, 0)) &lt;= 40,
      -INDEX(sorCol, MATCH(INDEX(valCol, MATCH('BPI+'!AL26, INIcol, 0)), bpiTeams, 0))/40,
      IF(
        INDEX(sorCol, MATCH(INDEX(valCol, MATCH('BPI+'!AL26, INIcol, 0)), bpiTeams, 0)) &lt;= 100,
        -1 - (INDEX(sorCol, MATCH(INDEX(valCol, MATCH('BPI+'!AL26, INIcol, 0)), bpiTeams, 0)) - 40)/60,
        -2
      )
    ),
    -2
  )
)</f>
        <v>-0.27500000000000002</v>
      </c>
      <c r="Q26" s="366">
        <f>IF(
  COUNTBLANK('BPI+'!AM26)=1,
  0,
  IFERROR(
    IF(
      INDEX(sorCol, MATCH(INDEX(valCol, MATCH('BPI+'!AM26, INIcol, 0)), bpiTeams, 0)) &lt;= 40,
      -INDEX(sorCol, MATCH(INDEX(valCol, MATCH('BPI+'!AM26, INIcol, 0)), bpiTeams, 0))/40,
      IF(
        INDEX(sorCol, MATCH(INDEX(valCol, MATCH('BPI+'!AM26, INIcol, 0)), bpiTeams, 0)) &lt;= 100,
        -1 - (INDEX(sorCol, MATCH(INDEX(valCol, MATCH('BPI+'!AM26, INIcol, 0)), bpiTeams, 0)) - 40)/60,
        -2
      )
    ),
    -2
  )
)</f>
        <v>-0.97499999999999998</v>
      </c>
      <c r="R26" s="366">
        <f>IF(
  COUNTBLANK('BPI+'!AN26)=1,
  0,
  IFERROR(
    IF(
      INDEX(sorCol, MATCH(INDEX(valCol, MATCH('BPI+'!AN26, INIcol, 0)), bpiTeams, 0)) &lt;= 40,
      -INDEX(sorCol, MATCH(INDEX(valCol, MATCH('BPI+'!AN26, INIcol, 0)), bpiTeams, 0))/40,
      IF(
        INDEX(sorCol, MATCH(INDEX(valCol, MATCH('BPI+'!AN26, INIcol, 0)), bpiTeams, 0)) &lt;= 100,
        -1 - (INDEX(sorCol, MATCH(INDEX(valCol, MATCH('BPI+'!AN26, INIcol, 0)), bpiTeams, 0)) - 40)/60,
        -2
      )
    ),
    -2
  )
)</f>
        <v>-0.05</v>
      </c>
      <c r="S26" s="366">
        <f>IF(
  COUNTBLANK('BPI+'!AO26)=1,
  0,
  IFERROR(
    IF(
      INDEX(sorCol, MATCH(INDEX(valCol, MATCH('BPI+'!AO26, INIcol, 0)), bpiTeams, 0)) &lt;= 40,
      -INDEX(sorCol, MATCH(INDEX(valCol, MATCH('BPI+'!AO26, INIcol, 0)), bpiTeams, 0))/40,
      IF(
        INDEX(sorCol, MATCH(INDEX(valCol, MATCH('BPI+'!AO26, INIcol, 0)), bpiTeams, 0)) &lt;= 100,
        -1 - (INDEX(sorCol, MATCH(INDEX(valCol, MATCH('BPI+'!AO26, INIcol, 0)), bpiTeams, 0)) - 40)/60,
        -2
      )
    ),
    -2
  )
)</f>
        <v>-0.32500000000000001</v>
      </c>
      <c r="T26" s="366">
        <f>IF(
  COUNTBLANK('BPI+'!AP26)=1,
  0,
  IFERROR(
    IF(
      INDEX(sorCol, MATCH(INDEX(valCol, MATCH('BPI+'!AP26, INIcol, 0)), bpiTeams, 0)) &lt;= 40,
      -INDEX(sorCol, MATCH(INDEX(valCol, MATCH('BPI+'!AP26, INIcol, 0)), bpiTeams, 0))/40,
      IF(
        INDEX(sorCol, MATCH(INDEX(valCol, MATCH('BPI+'!AP26, INIcol, 0)), bpiTeams, 0)) &lt;= 100,
        -1 - (INDEX(sorCol, MATCH(INDEX(valCol, MATCH('BPI+'!AP26, INIcol, 0)), bpiTeams, 0)) - 40)/60,
        -2
      )
    ),
    -2
  )
)</f>
        <v>-0.3</v>
      </c>
      <c r="U26" s="366">
        <f>IF(
  COUNTBLANK('BPI+'!AQ26)=1,
  0,
  IFERROR(
    IF(
      INDEX(sorCol, MATCH(INDEX(valCol, MATCH('BPI+'!AQ26, INIcol, 0)), bpiTeams, 0)) &lt;= 40,
      -INDEX(sorCol, MATCH(INDEX(valCol, MATCH('BPI+'!AQ26, INIcol, 0)), bpiTeams, 0))/40,
      IF(
        INDEX(sorCol, MATCH(INDEX(valCol, MATCH('BPI+'!AQ26, INIcol, 0)), bpiTeams, 0)) &lt;= 100,
        -1 - (INDEX(sorCol, MATCH(INDEX(valCol, MATCH('BPI+'!AQ26, INIcol, 0)), bpiTeams, 0)) - 40)/60,
        -2
      )
    ),
    -2
  )
)</f>
        <v>0</v>
      </c>
      <c r="V26" s="366">
        <f>IF(
  COUNTBLANK('BPI+'!AR26)=1,
  0,
  IFERROR(
    IF(
      INDEX(sorCol, MATCH(INDEX(valCol, MATCH('BPI+'!AR26, INIcol, 0)), bpiTeams, 0)) &lt;= 40,
      -INDEX(sorCol, MATCH(INDEX(valCol, MATCH('BPI+'!AR26, INIcol, 0)), bpiTeams, 0))/40,
      IF(
        INDEX(sorCol, MATCH(INDEX(valCol, MATCH('BPI+'!AR26, INIcol, 0)), bpiTeams, 0)) &lt;= 100,
        -1 - (INDEX(sorCol, MATCH(INDEX(valCol, MATCH('BPI+'!AR26, INIcol, 0)), bpiTeams, 0)) - 40)/60,
        -2
      )
    ),
    -2
  )
)</f>
        <v>0</v>
      </c>
      <c r="W26" s="366">
        <f>IF(
  COUNTBLANK('BPI+'!AS26)=1,
  0,
  IFERROR(
    IF(
      INDEX(sorCol, MATCH(INDEX(valCol, MATCH('BPI+'!AS26, INIcol, 0)), bpiTeams, 0)) &lt;= 40,
      -INDEX(sorCol, MATCH(INDEX(valCol, MATCH('BPI+'!AS26, INIcol, 0)), bpiTeams, 0))/40,
      IF(
        INDEX(sorCol, MATCH(INDEX(valCol, MATCH('BPI+'!AS26, INIcol, 0)), bpiTeams, 0)) &lt;= 100,
        -1 - (INDEX(sorCol, MATCH(INDEX(valCol, MATCH('BPI+'!AS26, INIcol, 0)), bpiTeams, 0)) - 40)/60,
        -2
      )
    ),
    -2
  )
)</f>
        <v>0</v>
      </c>
      <c r="X26" s="366">
        <f>IF(
  COUNTBLANK('BPI+'!AT26)=1,
  0,
  IFERROR(
    IF(
      INDEX(sorCol, MATCH(INDEX(valCol, MATCH('BPI+'!AT26, INIcol, 0)), bpiTeams, 0)) &lt;= 40,
      -INDEX(sorCol, MATCH(INDEX(valCol, MATCH('BPI+'!AT26, INIcol, 0)), bpiTeams, 0))/40,
      IF(
        INDEX(sorCol, MATCH(INDEX(valCol, MATCH('BPI+'!AT26, INIcol, 0)), bpiTeams, 0)) &lt;= 100,
        -1 - (INDEX(sorCol, MATCH(INDEX(valCol, MATCH('BPI+'!AT26, INIcol, 0)), bpiTeams, 0)) - 40)/60,
        -2
      )
    ),
    -2
  )
)</f>
        <v>0</v>
      </c>
      <c r="Y26" s="366">
        <f>IF(
  COUNTBLANK('BPI+'!AU26)=1,
  0,
  IFERROR(
    IF(
      INDEX(sorCol, MATCH(INDEX(valCol, MATCH('BPI+'!AU26, INIcol, 0)), bpiTeams, 0)) &lt;= 40,
      -INDEX(sorCol, MATCH(INDEX(valCol, MATCH('BPI+'!AU26, INIcol, 0)), bpiTeams, 0))/40,
      IF(
        INDEX(sorCol, MATCH(INDEX(valCol, MATCH('BPI+'!AU26, INIcol, 0)), bpiTeams, 0)) &lt;= 100,
        -1 - (INDEX(sorCol, MATCH(INDEX(valCol, MATCH('BPI+'!AU26, INIcol, 0)), bpiTeams, 0)) - 40)/60,
        -2
      )
    ),
    -2
  )
)</f>
        <v>0</v>
      </c>
      <c r="Z26" s="366">
        <f>IF(
  COUNTBLANK('BPI+'!AV26)=1,
  0,
  IFERROR(
    IF(
      INDEX(sorCol, MATCH(INDEX(valCol, MATCH('BPI+'!AV26, INIcol, 0)), bpiTeams, 0)) &lt;= 40,
      -INDEX(sorCol, MATCH(INDEX(valCol, MATCH('BPI+'!AV26, INIcol, 0)), bpiTeams, 0))/40,
      IF(
        INDEX(sorCol, MATCH(INDEX(valCol, MATCH('BPI+'!AV26, INIcol, 0)), bpiTeams, 0)) &lt;= 100,
        -1 - (INDEX(sorCol, MATCH(INDEX(valCol, MATCH('BPI+'!AV26, INIcol, 0)), bpiTeams, 0)) - 40)/60,
        -2
      )
    ),
    -2
  )
)</f>
        <v>0</v>
      </c>
      <c r="AA26" s="358">
        <f>IFERROR(IF(COUNTBLANK('BPI+'!AX26)=1,0,IF(COUNTIF(qwqlINIcol,'BPI+'!AX26)=0,0.1,IF(INDEX(sorCol,MATCH(INDEX(valCol,MATCH('BPI+'!AW26,INIcol,0)),bpiTeams,0))&gt;=40,INDEX(sorCol,MATCH(INDEX(valCol,MATCH('BPI+'!AW26,INIcol,0)),bpiTeams,0))*-1/40+2,(INDEX(sorCol,MATCH(INDEX(valCol,MATCH('BPI+'!AW26,INIcol,0)),bpiTeams,0))*(-1)+40)/325+1))),0)</f>
        <v>0.1</v>
      </c>
      <c r="AB26" s="358">
        <f>IFERROR(IF(COUNTBLANK('BPI+'!AY26)=1,0,IF(COUNTIF(qwqlINIcol,'BPI+'!AY26)=0,0.1,IF(INDEX(sorCol,MATCH(INDEX(valCol,MATCH('BPI+'!AX26,INIcol,0)),bpiTeams,0))&gt;=40,INDEX(sorCol,MATCH(INDEX(valCol,MATCH('BPI+'!AX26,INIcol,0)),bpiTeams,0))*-1/40+2,(INDEX(sorCol,MATCH(INDEX(valCol,MATCH('BPI+'!AX26,INIcol,0)),bpiTeams,0))*(-1)+40)/325+1))),0)</f>
        <v>0</v>
      </c>
      <c r="AC26" s="358">
        <f>IFERROR(IF(COUNTBLANK('BPI+'!AZ26)=1,0,IF(COUNTIF(qwqlINIcol,'BPI+'!AZ26)=0,0.1,IF(INDEX(sorCol,MATCH(INDEX(valCol,MATCH('BPI+'!AY26,INIcol,0)),bpiTeams,0))&gt;=40,INDEX(sorCol,MATCH(INDEX(valCol,MATCH('BPI+'!AY26,INIcol,0)),bpiTeams,0))*-1/40+2,(INDEX(sorCol,MATCH(INDEX(valCol,MATCH('BPI+'!AY26,INIcol,0)),bpiTeams,0))*(-1)+40)/325+1))),0)</f>
        <v>0</v>
      </c>
      <c r="AD26" s="358">
        <f>IFERROR(IF(COUNTBLANK('BPI+'!BA26)=1,0,IF(COUNTIF(qwqlINIcol,'BPI+'!BA26)=0,0.1,IF(INDEX(sorCol,MATCH(INDEX(valCol,MATCH('BPI+'!AZ26,INIcol,0)),bpiTeams,0))&gt;=40,INDEX(sorCol,MATCH(INDEX(valCol,MATCH('BPI+'!AZ26,INIcol,0)),bpiTeams,0))*-1/40+2,(INDEX(sorCol,MATCH(INDEX(valCol,MATCH('BPI+'!AZ26,INIcol,0)),bpiTeams,0))*(-1)+40)/325+1))),0)</f>
        <v>0</v>
      </c>
      <c r="AE26" s="358">
        <f>IFERROR(IF(COUNTBLANK('BPI+'!BB26)=1,0,IF(COUNTIF(qwqlINIcol,'BPI+'!BB26)=0,0.1,IF(INDEX(sorCol,MATCH(INDEX(valCol,MATCH('BPI+'!BA26,INIcol,0)),bpiTeams,0))&gt;=40,INDEX(sorCol,MATCH(INDEX(valCol,MATCH('BPI+'!BA26,INIcol,0)),bpiTeams,0))*-1/40+2,(INDEX(sorCol,MATCH(INDEX(valCol,MATCH('BPI+'!BA26,INIcol,0)),bpiTeams,0))*(-1)+40)/325+1))),0)</f>
        <v>0</v>
      </c>
      <c r="AF26" s="358">
        <f>IFERROR(IF(COUNTBLANK('BPI+'!BC26)=1,0,IF(COUNTIF(qwqlINIcol,'BPI+'!BC26)=0,0.1,IF(INDEX(sorCol,MATCH(INDEX(valCol,MATCH('BPI+'!BB26,INIcol,0)),bpiTeams,0))&gt;=40,INDEX(sorCol,MATCH(INDEX(valCol,MATCH('BPI+'!BB26,INIcol,0)),bpiTeams,0))*-1/40+2,(INDEX(sorCol,MATCH(INDEX(valCol,MATCH('BPI+'!BB26,INIcol,0)),bpiTeams,0))*(-1)+40)/325+1))),0)</f>
        <v>0</v>
      </c>
      <c r="AG26" s="358">
        <f>IFERROR(IF(COUNTBLANK('BPI+'!BD26)=1,0,IF(COUNTIF(qwqlINIcol,'BPI+'!BD26)=0,0.1,IF(INDEX(sorCol,MATCH(INDEX(valCol,MATCH('BPI+'!BC26,INIcol,0)),bpiTeams,0))&gt;=40,INDEX(sorCol,MATCH(INDEX(valCol,MATCH('BPI+'!BC26,INIcol,0)),bpiTeams,0))*-1/40+2,(INDEX(sorCol,MATCH(INDEX(valCol,MATCH('BPI+'!BC26,INIcol,0)),bpiTeams,0))*(-1)+40)/325+1))),0)</f>
        <v>0</v>
      </c>
      <c r="AH26" s="358">
        <f>IFERROR(IF(COUNTBLANK('BPI+'!BE26)=1,0,IF(COUNTIF(qwqlINIcol,'BPI+'!BE26)=0,0.1,IF(INDEX(sorCol,MATCH(INDEX(valCol,MATCH('BPI+'!BD26,INIcol,0)),bpiTeams,0))&gt;=40,INDEX(sorCol,MATCH(INDEX(valCol,MATCH('BPI+'!BD26,INIcol,0)),bpiTeams,0))*-1/40+2,(INDEX(sorCol,MATCH(INDEX(valCol,MATCH('BPI+'!BD26,INIcol,0)),bpiTeams,0))*(-1)+40)/325+1))),0)</f>
        <v>0</v>
      </c>
      <c r="AI26" s="358">
        <f>IFERROR(IF(COUNTBLANK('BPI+'!BF26)=1,0,IF(COUNTIF(qwqlINIcol,'BPI+'!BF26)=0,0.1,IF(INDEX(sorCol,MATCH(INDEX(valCol,MATCH('BPI+'!BE26,INIcol,0)),bpiTeams,0))&gt;=40,INDEX(sorCol,MATCH(INDEX(valCol,MATCH('BPI+'!BE26,INIcol,0)),bpiTeams,0))*-1/40+2,(INDEX(sorCol,MATCH(INDEX(valCol,MATCH('BPI+'!BE26,INIcol,0)),bpiTeams,0))*(-1)+40)/325+1))),0)</f>
        <v>0</v>
      </c>
      <c r="AJ26" s="358">
        <f>IFERROR(IF(COUNTBLANK('BPI+'!BG26)=1,0,IF(COUNTIF(qwqlINIcol,'BPI+'!BG26)=0,0.1,IF(INDEX(sorCol,MATCH(INDEX(valCol,MATCH('BPI+'!BF26,INIcol,0)),bpiTeams,0))&gt;=40,INDEX(sorCol,MATCH(INDEX(valCol,MATCH('BPI+'!BF26,INIcol,0)),bpiTeams,0))*-1/40+2,(INDEX(sorCol,MATCH(INDEX(valCol,MATCH('BPI+'!BF26,INIcol,0)),bpiTeams,0))*(-1)+40)/325+1))),0)</f>
        <v>0</v>
      </c>
      <c r="AK26" s="358">
        <f>IFERROR(IF(COUNTBLANK('BPI+'!BH26)=1,0,IF(COUNTIF(qwqlINIcol,'BPI+'!BH26)=0,0.1,IF(INDEX(sorCol,MATCH(INDEX(valCol,MATCH('BPI+'!BG26,INIcol,0)),bpiTeams,0))&gt;=40,INDEX(sorCol,MATCH(INDEX(valCol,MATCH('BPI+'!BG26,INIcol,0)),bpiTeams,0))*-1/40+2,(INDEX(sorCol,MATCH(INDEX(valCol,MATCH('BPI+'!BG26,INIcol,0)),bpiTeams,0))*(-1)+40)/325+1))),0)</f>
        <v>0</v>
      </c>
      <c r="AL26" s="358">
        <f>IFERROR(IF(COUNTBLANK('BPI+'!BI26)=1,0,IF(COUNTIF(qwqlINIcol,'BPI+'!BI26)=0,0.1,IF(INDEX(sorCol,MATCH(INDEX(valCol,MATCH('BPI+'!BH26,INIcol,0)),bpiTeams,0))&gt;=40,INDEX(sorCol,MATCH(INDEX(valCol,MATCH('BPI+'!BH26,INIcol,0)),bpiTeams,0))*-1/40+2,(INDEX(sorCol,MATCH(INDEX(valCol,MATCH('BPI+'!BH26,INIcol,0)),bpiTeams,0))*(-1)+40)/325+1))),0)</f>
        <v>0</v>
      </c>
      <c r="AM26" s="358">
        <f>IFERROR(IF(COUNTBLANK('BPI+'!BJ26)=1,0,IF(COUNTIF(qwqlINIcol,'BPI+'!BJ26)=0,0.1,IF(INDEX(sorCol,MATCH(INDEX(valCol,MATCH('BPI+'!BI26,INIcol,0)),bpiTeams,0))&gt;=40,INDEX(sorCol,MATCH(INDEX(valCol,MATCH('BPI+'!BI26,INIcol,0)),bpiTeams,0))*-1/40+2,(INDEX(sorCol,MATCH(INDEX(valCol,MATCH('BPI+'!BI26,INIcol,0)),bpiTeams,0))*(-1)+40)/325+1))),0)</f>
        <v>0</v>
      </c>
      <c r="AN26" s="358">
        <f>IFERROR(IF(COUNTBLANK('BPI+'!BK26)=1,0,IF(COUNTIF(qwqlINIcol,'BPI+'!BK26)=0,0.1,IF(INDEX(sorCol,MATCH(INDEX(valCol,MATCH('BPI+'!BJ26,INIcol,0)),bpiTeams,0))&gt;=40,INDEX(sorCol,MATCH(INDEX(valCol,MATCH('BPI+'!BJ26,INIcol,0)),bpiTeams,0))*-1/40+2,(INDEX(sorCol,MATCH(INDEX(valCol,MATCH('BPI+'!BJ26,INIcol,0)),bpiTeams,0))*(-1)+40)/325+1))),0)</f>
        <v>0</v>
      </c>
      <c r="AO26" s="358">
        <f>IFERROR(IF(COUNTBLANK('BPI+'!BL26)=1,0,IF(COUNTIF(qwqlINIcol,'BPI+'!BL26)=0,0.1,IF(INDEX(sorCol,MATCH(INDEX(valCol,MATCH('BPI+'!BK26,INIcol,0)),bpiTeams,0))&gt;=40,INDEX(sorCol,MATCH(INDEX(valCol,MATCH('BPI+'!BK26,INIcol,0)),bpiTeams,0))*-1/40+2,(INDEX(sorCol,MATCH(INDEX(valCol,MATCH('BPI+'!BK26,INIcol,0)),bpiTeams,0))*(-1)+40)/325+1))),0)</f>
        <v>0</v>
      </c>
      <c r="AP26" s="366">
        <f>IF(COUNTBLANK('BPI+'!BL26)=1,0,IF(COUNTIF(qwqlINIcol,'BPI+'!BL26)=0,-1.5,IF(INDEX(sorCol,MATCH(INDEX(valCol,MATCH('BPI+'!BL26,INIcol,0)),bpiTeams,0))&gt;=80,-1.5,IF(INDEX(sorCol,MATCH(INDEX(valCol,MATCH('BPI+'!BL26,INIcol,0)),bpiTeams,0))&gt;=41,-1 - (INDEX(sorCol,MATCH(INDEX(valCol,MATCH('BPI+'!BL26,INIcol,0)),bpiTeams,0)) - 41) * (0.5/39),(INDEX(sorCol,MATCH(INDEX(valCol,MATCH('BPI+'!BL26,INIcol,0)),bpiTeams,0)) + 40)/325 - 2))))</f>
        <v>-1.8184615384615386</v>
      </c>
      <c r="AQ26" s="366">
        <f>IF(COUNTBLANK('BPI+'!BM26)=1,0,IF(COUNTIF(qwqlINIcol,'BPI+'!BM26)=0,-1.5,IF(INDEX(sorCol,MATCH(INDEX(valCol,MATCH('BPI+'!BM26,INIcol,0)),bpiTeams,0))&gt;=80,-1.5,IF(INDEX(sorCol,MATCH(INDEX(valCol,MATCH('BPI+'!BM26,INIcol,0)),bpiTeams,0))&gt;=41,-1 - (INDEX(sorCol,MATCH(INDEX(valCol,MATCH('BPI+'!BM26,INIcol,0)),bpiTeams,0)) - 41) * (0.5/39),(INDEX(sorCol,MATCH(INDEX(valCol,MATCH('BPI+'!BM26,INIcol,0)),bpiTeams,0)) + 40)/325 - 2))))</f>
        <v>-1.7753846153846153</v>
      </c>
      <c r="AR26" s="366">
        <f>IF(COUNTBLANK('BPI+'!BN26)=1,0,IF(COUNTIF(qwqlINIcol,'BPI+'!BN26)=0,-1.5,IF(INDEX(sorCol,MATCH(INDEX(valCol,MATCH('BPI+'!BN26,INIcol,0)),bpiTeams,0))&gt;=80,-1.5,IF(INDEX(sorCol,MATCH(INDEX(valCol,MATCH('BPI+'!BN26,INIcol,0)),bpiTeams,0))&gt;=41,-1 - (INDEX(sorCol,MATCH(INDEX(valCol,MATCH('BPI+'!BN26,INIcol,0)),bpiTeams,0)) - 41) * (0.5/39),(INDEX(sorCol,MATCH(INDEX(valCol,MATCH('BPI+'!BN26,INIcol,0)),bpiTeams,0)) + 40)/325 - 2))))</f>
        <v>-1.2051282051282051</v>
      </c>
      <c r="AS26" s="366">
        <f>IF(COUNTBLANK('BPI+'!BO26)=1,0,IF(COUNTIF(qwqlINIcol,'BPI+'!BO26)=0,-1.5,IF(INDEX(sorCol,MATCH(INDEX(valCol,MATCH('BPI+'!BO26,INIcol,0)),bpiTeams,0))&gt;=80,-1.5,IF(INDEX(sorCol,MATCH(INDEX(valCol,MATCH('BPI+'!BO26,INIcol,0)),bpiTeams,0))&gt;=41,-1 - (INDEX(sorCol,MATCH(INDEX(valCol,MATCH('BPI+'!BO26,INIcol,0)),bpiTeams,0)) - 41) * (0.5/39),(INDEX(sorCol,MATCH(INDEX(valCol,MATCH('BPI+'!BO26,INIcol,0)),bpiTeams,0)) + 40)/325 - 2))))</f>
        <v>-1.1153846153846154</v>
      </c>
      <c r="AT26" s="366">
        <f>IF(COUNTBLANK('BPI+'!BP26)=1,0,IF(COUNTIF(qwqlINIcol,'BPI+'!BP26)=0,-1.5,IF(INDEX(sorCol,MATCH(INDEX(valCol,MATCH('BPI+'!BP26,INIcol,0)),bpiTeams,0))&gt;=80,-1.5,IF(INDEX(sorCol,MATCH(INDEX(valCol,MATCH('BPI+'!BP26,INIcol,0)),bpiTeams,0))&gt;=41,-1 - (INDEX(sorCol,MATCH(INDEX(valCol,MATCH('BPI+'!BP26,INIcol,0)),bpiTeams,0)) - 41) * (0.5/39),(INDEX(sorCol,MATCH(INDEX(valCol,MATCH('BPI+'!BP26,INIcol,0)),bpiTeams,0)) + 40)/325 - 2))))</f>
        <v>0</v>
      </c>
      <c r="AU26" s="366">
        <f>IF(COUNTBLANK('BPI+'!BQ26)=1,0,IF(COUNTIF(qwqlINIcol,'BPI+'!BQ26)=0,-1.5,IF(INDEX(sorCol,MATCH(INDEX(valCol,MATCH('BPI+'!BQ26,INIcol,0)),bpiTeams,0))&gt;=80,-1.5,IF(INDEX(sorCol,MATCH(INDEX(valCol,MATCH('BPI+'!BQ26,INIcol,0)),bpiTeams,0))&gt;=41,-1 - (INDEX(sorCol,MATCH(INDEX(valCol,MATCH('BPI+'!BQ26,INIcol,0)),bpiTeams,0)) - 41) * (0.5/39),(INDEX(sorCol,MATCH(INDEX(valCol,MATCH('BPI+'!BQ26,INIcol,0)),bpiTeams,0)) + 40)/325 - 2))))</f>
        <v>0</v>
      </c>
      <c r="AV26" s="366">
        <f>IF(COUNTBLANK('BPI+'!BR26)=1,0,IF(COUNTIF(qwqlINIcol,'BPI+'!BR26)=0,-1.5,IF(INDEX(sorCol,MATCH(INDEX(valCol,MATCH('BPI+'!BR26,INIcol,0)),bpiTeams,0))&gt;=80,-1.5,IF(INDEX(sorCol,MATCH(INDEX(valCol,MATCH('BPI+'!BR26,INIcol,0)),bpiTeams,0))&gt;=41,-1 - (INDEX(sorCol,MATCH(INDEX(valCol,MATCH('BPI+'!BR26,INIcol,0)),bpiTeams,0)) - 41) * (0.5/39),(INDEX(sorCol,MATCH(INDEX(valCol,MATCH('BPI+'!BR26,INIcol,0)),bpiTeams,0)) + 40)/325 - 2))))</f>
        <v>0</v>
      </c>
      <c r="AW26" s="366">
        <f>IF(COUNTBLANK('BPI+'!BS26)=1,0,IF(COUNTIF(qwqlINIcol,'BPI+'!BS26)=0,-1.5,IF(INDEX(sorCol,MATCH(INDEX(valCol,MATCH('BPI+'!BS26,INIcol,0)),bpiTeams,0))&gt;=80,-1.5,IF(INDEX(sorCol,MATCH(INDEX(valCol,MATCH('BPI+'!BS26,INIcol,0)),bpiTeams,0))&gt;=41,-1 - (INDEX(sorCol,MATCH(INDEX(valCol,MATCH('BPI+'!BS26,INIcol,0)),bpiTeams,0)) - 41) * (0.5/39),(INDEX(sorCol,MATCH(INDEX(valCol,MATCH('BPI+'!BS26,INIcol,0)),bpiTeams,0)) + 40)/325 - 2))))</f>
        <v>0</v>
      </c>
      <c r="AX26" s="366">
        <f>IF(COUNTBLANK('BPI+'!BT26)=1,0,IF(COUNTIF(qwqlINIcol,'BPI+'!BT26)=0,-1.5,IF(INDEX(sorCol,MATCH(INDEX(valCol,MATCH('BPI+'!BT26,INIcol,0)),bpiTeams,0))&gt;=80,-1.5,IF(INDEX(sorCol,MATCH(INDEX(valCol,MATCH('BPI+'!BT26,INIcol,0)),bpiTeams,0))&gt;=41,-1 - (INDEX(sorCol,MATCH(INDEX(valCol,MATCH('BPI+'!BT26,INIcol,0)),bpiTeams,0)) - 41) * (0.5/39),(INDEX(sorCol,MATCH(INDEX(valCol,MATCH('BPI+'!BT26,INIcol,0)),bpiTeams,0)) + 40)/325 - 2))))</f>
        <v>0</v>
      </c>
      <c r="AY26" s="366">
        <f>IF(COUNTBLANK('BPI+'!BU26)=1,0,IF(COUNTIF(qwqlINIcol,'BPI+'!BU26)=0,-1.5,IF(INDEX(sorCol,MATCH(INDEX(valCol,MATCH('BPI+'!BU26,INIcol,0)),bpiTeams,0))&gt;=80,-1.5,IF(INDEX(sorCol,MATCH(INDEX(valCol,MATCH('BPI+'!BU26,INIcol,0)),bpiTeams,0))&gt;=41,-1 - (INDEX(sorCol,MATCH(INDEX(valCol,MATCH('BPI+'!BU26,INIcol,0)),bpiTeams,0)) - 41) * (0.5/39),(INDEX(sorCol,MATCH(INDEX(valCol,MATCH('BPI+'!BU26,INIcol,0)),bpiTeams,0)) + 40)/325 - 2))))</f>
        <v>0</v>
      </c>
      <c r="AZ26" s="366">
        <f>IF(COUNTBLANK('BPI+'!BV26)=1,0,IF(COUNTIF(qwqlINIcol,'BPI+'!BV26)=0,-1.5,IF(INDEX(sorCol,MATCH(INDEX(valCol,MATCH('BPI+'!BV26,INIcol,0)),bpiTeams,0))&gt;=80,-1.5,IF(INDEX(sorCol,MATCH(INDEX(valCol,MATCH('BPI+'!BV26,INIcol,0)),bpiTeams,0))&gt;=41,-1 - (INDEX(sorCol,MATCH(INDEX(valCol,MATCH('BPI+'!BV26,INIcol,0)),bpiTeams,0)) - 41) * (0.5/39),(INDEX(sorCol,MATCH(INDEX(valCol,MATCH('BPI+'!BV26,INIcol,0)),bpiTeams,0)) + 40)/325 - 2))))</f>
        <v>0</v>
      </c>
      <c r="BA26" s="366">
        <f>IF(COUNTBLANK('BPI+'!BW26)=1,0,IF(COUNTIF(qwqlINIcol,'BPI+'!BW26)=0,-1.5,IF(INDEX(sorCol,MATCH(INDEX(valCol,MATCH('BPI+'!BW26,INIcol,0)),bpiTeams,0))&gt;=80,-1.5,IF(INDEX(sorCol,MATCH(INDEX(valCol,MATCH('BPI+'!BW26,INIcol,0)),bpiTeams,0))&gt;=41,-1 - (INDEX(sorCol,MATCH(INDEX(valCol,MATCH('BPI+'!BW26,INIcol,0)),bpiTeams,0)) - 41) * (0.5/39),(INDEX(sorCol,MATCH(INDEX(valCol,MATCH('BPI+'!BW26,INIcol,0)),bpiTeams,0)) + 40)/325 - 2))))</f>
        <v>0</v>
      </c>
      <c r="BB26" s="366">
        <f>IF(COUNTBLANK('BPI+'!BX26)=1,0,IF(COUNTIF(qwqlINIcol,'BPI+'!BX26)=0,-1.5,IF(INDEX(sorCol,MATCH(INDEX(valCol,MATCH('BPI+'!BX26,INIcol,0)),bpiTeams,0))&gt;=80,-1.5,IF(INDEX(sorCol,MATCH(INDEX(valCol,MATCH('BPI+'!BX26,INIcol,0)),bpiTeams,0))&gt;=41,-1 - (INDEX(sorCol,MATCH(INDEX(valCol,MATCH('BPI+'!BX26,INIcol,0)),bpiTeams,0)) - 41) * (0.5/39),(INDEX(sorCol,MATCH(INDEX(valCol,MATCH('BPI+'!BX26,INIcol,0)),bpiTeams,0)) + 40)/325 - 2))))</f>
        <v>0</v>
      </c>
      <c r="BC26" s="374">
        <f>IF(COUNTBLANK('BPI+'!BY26)=0,-1.6,0)</f>
        <v>-1.6</v>
      </c>
      <c r="BD26" s="374">
        <f>IF(COUNTBLANK('BPI+'!BZ26)=0,-1.6,0)</f>
        <v>0</v>
      </c>
      <c r="BE26" s="374">
        <f>IF(COUNTBLANK('BPI+'!CA26)=0,-1.6,0)</f>
        <v>0</v>
      </c>
      <c r="BF26" s="374">
        <f>IF(COUNTBLANK('BPI+'!CB26)=0,-1.6,0)</f>
        <v>0</v>
      </c>
      <c r="BG26" s="374">
        <f>IF(COUNTBLANK('BPI+'!CC26)=0,-1.6,0)</f>
        <v>0</v>
      </c>
      <c r="BH26" s="374">
        <f>IF(COUNTBLANK('BPI+'!CD26)=0,-1.6,0)</f>
        <v>0</v>
      </c>
      <c r="BI26" s="374">
        <f>IF(COUNTBLANK('BPI+'!CE26)=0,-1.6,0)</f>
        <v>0</v>
      </c>
      <c r="BJ26" s="374">
        <f>IF(COUNTBLANK('BPI+'!CF26)=0,-1.6,0)</f>
        <v>0</v>
      </c>
      <c r="BK26" s="374">
        <f>IF(COUNTBLANK('BPI+'!CG26)=0,-1.6,0)</f>
        <v>0</v>
      </c>
      <c r="BL26" s="374">
        <f>IF(COUNTBLANK('BPI+'!CH26)=0,-1.6,0)</f>
        <v>0</v>
      </c>
      <c r="BM26" s="374">
        <f>IF(COUNTBLANK('BPI+'!CI26)=0,-1.6,0)</f>
        <v>0</v>
      </c>
      <c r="BN26" s="374">
        <f>IF(COUNTBLANK('BPI+'!CJ26)=0,-1.6,0)</f>
        <v>0</v>
      </c>
      <c r="BO26" s="374">
        <f>IF(COUNTBLANK('BPI+'!CK26)=0,-1.6,0)</f>
        <v>0</v>
      </c>
      <c r="BP26" s="374">
        <f>IF(COUNTBLANK('BPI+'!CL26)=0,-1.6,0)</f>
        <v>0</v>
      </c>
      <c r="BQ26" s="374">
        <f>IF(COUNTBLANK('BPI+'!CM26)=0,-1.6,0)</f>
        <v>0</v>
      </c>
      <c r="BR26" s="374">
        <f>IF(COUNTBLANK('BPI+'!CN26)=0,-1.6,0)</f>
        <v>0</v>
      </c>
      <c r="BS26" s="374">
        <f>IF(COUNTBLANK('BPI+'!CO26)=0,-1.6,0)</f>
        <v>0</v>
      </c>
      <c r="BT26">
        <f t="shared" si="4"/>
        <v>-2.6393589743589754</v>
      </c>
    </row>
    <row r="27" spans="1:72" x14ac:dyDescent="0.3">
      <c r="A27" t="str">
        <f t="shared" si="0"/>
        <v>Miami</v>
      </c>
      <c r="B27" t="str">
        <f t="shared" si="3"/>
        <v>MIA</v>
      </c>
      <c r="C27" s="358">
        <f>IF(
  COUNTBLANK('BPI+'!Y27)=1,
  0,
  IFERROR(
    IF(
      INDEX(sorCol,MATCH(INDEX(valCol,MATCH('BPI+'!Y27,INIcol,0)),bpiTeams,0))&lt;=40,
      2-INDEX(sorCol,MATCH(INDEX(valCol,MATCH('BPI+'!Y27,INIcol,0)),bpiTeams,0))/40,
      IF(
        INDEX(sorCol,MATCH(INDEX(valCol,MATCH('BPI+'!Y27,INIcol,0)),bpiTeams,0))&lt;=100,
        1-0.9*(INDEX(sorCol,MATCH(INDEX(valCol,MATCH('BPI+'!Y27,INIcol,0)),bpiTeams,0))-40)/60,
        0.1
      )
    ),
    0.1
  )
)</f>
        <v>1.4750000000000001</v>
      </c>
      <c r="D27" s="358">
        <f>IF(
  COUNTBLANK('BPI+'!Z27)=1,
  0,
  IFERROR(
    IF(
      INDEX(sorCol,MATCH(INDEX(valCol,MATCH('BPI+'!Z27,INIcol,0)),bpiTeams,0))&lt;=40,
      2-INDEX(sorCol,MATCH(INDEX(valCol,MATCH('BPI+'!Z27,INIcol,0)),bpiTeams,0))/40,
      IF(
        INDEX(sorCol,MATCH(INDEX(valCol,MATCH('BPI+'!Z27,INIcol,0)),bpiTeams,0))&lt;=100,
        1-0.9*(INDEX(sorCol,MATCH(INDEX(valCol,MATCH('BPI+'!Z27,INIcol,0)),bpiTeams,0))-40)/60,
        0.1
      )
    ),
    0.1
  )
)</f>
        <v>1.35</v>
      </c>
      <c r="E27" s="358">
        <f>IF(
  COUNTBLANK('BPI+'!AA27)=1,
  0,
  IFERROR(
    IF(
      INDEX(sorCol,MATCH(INDEX(valCol,MATCH('BPI+'!AA27,INIcol,0)),bpiTeams,0))&lt;=40,
      2-INDEX(sorCol,MATCH(INDEX(valCol,MATCH('BPI+'!AA27,INIcol,0)),bpiTeams,0))/40,
      IF(
        INDEX(sorCol,MATCH(INDEX(valCol,MATCH('BPI+'!AA27,INIcol,0)),bpiTeams,0))&lt;=100,
        1-0.9*(INDEX(sorCol,MATCH(INDEX(valCol,MATCH('BPI+'!AA27,INIcol,0)),bpiTeams,0))-40)/60,
        0.1
      )
    ),
    0.1
  )
)</f>
        <v>0</v>
      </c>
      <c r="F27" s="358">
        <f>IF(
  COUNTBLANK('BPI+'!AB27)=1,
  0,
  IFERROR(
    IF(
      INDEX(sorCol,MATCH(INDEX(valCol,MATCH('BPI+'!AB27,INIcol,0)),bpiTeams,0))&lt;=40,
      2-INDEX(sorCol,MATCH(INDEX(valCol,MATCH('BPI+'!AB27,INIcol,0)),bpiTeams,0))/40,
      IF(
        INDEX(sorCol,MATCH(INDEX(valCol,MATCH('BPI+'!AB27,INIcol,0)),bpiTeams,0))&lt;=100,
        1-0.9*(INDEX(sorCol,MATCH(INDEX(valCol,MATCH('BPI+'!AB27,INIcol,0)),bpiTeams,0))-40)/60,
        0.1
      )
    ),
    0.1
  )
)</f>
        <v>0</v>
      </c>
      <c r="G27" s="358">
        <f>IF(
  COUNTBLANK('BPI+'!AC27)=1,
  0,
  IFERROR(
    IF(
      INDEX(sorCol,MATCH(INDEX(valCol,MATCH('BPI+'!AC27,INIcol,0)),bpiTeams,0))&lt;=40,
      2-INDEX(sorCol,MATCH(INDEX(valCol,MATCH('BPI+'!AC27,INIcol,0)),bpiTeams,0))/40,
      IF(
        INDEX(sorCol,MATCH(INDEX(valCol,MATCH('BPI+'!AC27,INIcol,0)),bpiTeams,0))&lt;=100,
        1-0.9*(INDEX(sorCol,MATCH(INDEX(valCol,MATCH('BPI+'!AC27,INIcol,0)),bpiTeams,0))-40)/60,
        0.1
      )
    ),
    0.1
  )
)</f>
        <v>0</v>
      </c>
      <c r="H27" s="358">
        <f>IF(
  COUNTBLANK('BPI+'!AD27)=1,
  0,
  IFERROR(
    IF(
      INDEX(sorCol,MATCH(INDEX(valCol,MATCH('BPI+'!AD27,INIcol,0)),bpiTeams,0))&lt;=40,
      2-INDEX(sorCol,MATCH(INDEX(valCol,MATCH('BPI+'!AD27,INIcol,0)),bpiTeams,0))/40,
      IF(
        INDEX(sorCol,MATCH(INDEX(valCol,MATCH('BPI+'!AD27,INIcol,0)),bpiTeams,0))&lt;=100,
        1-0.9*(INDEX(sorCol,MATCH(INDEX(valCol,MATCH('BPI+'!AD27,INIcol,0)),bpiTeams,0))-40)/60,
        0.1
      )
    ),
    0.1
  )
)</f>
        <v>0</v>
      </c>
      <c r="I27" s="358">
        <f>IF(
  COUNTBLANK('BPI+'!AE27)=1,
  0,
  IFERROR(
    IF(
      INDEX(sorCol,MATCH(INDEX(valCol,MATCH('BPI+'!AE27,INIcol,0)),bpiTeams,0))&lt;=40,
      2-INDEX(sorCol,MATCH(INDEX(valCol,MATCH('BPI+'!AE27,INIcol,0)),bpiTeams,0))/40,
      IF(
        INDEX(sorCol,MATCH(INDEX(valCol,MATCH('BPI+'!AE27,INIcol,0)),bpiTeams,0))&lt;=100,
        1-0.9*(INDEX(sorCol,MATCH(INDEX(valCol,MATCH('BPI+'!AE27,INIcol,0)),bpiTeams,0))-40)/60,
        0.1
      )
    ),
    0.1
  )
)</f>
        <v>0</v>
      </c>
      <c r="J27" s="358">
        <f>IF(
  COUNTBLANK('BPI+'!AF27)=1,
  0,
  IFERROR(
    IF(
      INDEX(sorCol,MATCH(INDEX(valCol,MATCH('BPI+'!AF27,INIcol,0)),bpiTeams,0))&lt;=40,
      2-INDEX(sorCol,MATCH(INDEX(valCol,MATCH('BPI+'!AF27,INIcol,0)),bpiTeams,0))/40,
      IF(
        INDEX(sorCol,MATCH(INDEX(valCol,MATCH('BPI+'!AF27,INIcol,0)),bpiTeams,0))&lt;=100,
        1-0.9*(INDEX(sorCol,MATCH(INDEX(valCol,MATCH('BPI+'!AF27,INIcol,0)),bpiTeams,0))-40)/60,
        0.1
      )
    ),
    0.1
  )
)</f>
        <v>0</v>
      </c>
      <c r="K27" s="358">
        <f>IF(
  COUNTBLANK('BPI+'!AG27)=1,
  0,
  IFERROR(
    IF(
      INDEX(sorCol,MATCH(INDEX(valCol,MATCH('BPI+'!AG27,INIcol,0)),bpiTeams,0))&lt;=40,
      2-INDEX(sorCol,MATCH(INDEX(valCol,MATCH('BPI+'!AG27,INIcol,0)),bpiTeams,0))/40,
      IF(
        INDEX(sorCol,MATCH(INDEX(valCol,MATCH('BPI+'!AG27,INIcol,0)),bpiTeams,0))&lt;=100,
        1-0.9*(INDEX(sorCol,MATCH(INDEX(valCol,MATCH('BPI+'!AG27,INIcol,0)),bpiTeams,0))-40)/60,
        0.1
      )
    ),
    0.1
  )
)</f>
        <v>0</v>
      </c>
      <c r="L27" s="358">
        <f>IF(
  COUNTBLANK('BPI+'!AH27)=1,
  0,
  IFERROR(
    IF(
      INDEX(sorCol,MATCH(INDEX(valCol,MATCH('BPI+'!AH27,INIcol,0)),bpiTeams,0))&lt;=40,
      2-INDEX(sorCol,MATCH(INDEX(valCol,MATCH('BPI+'!AH27,INIcol,0)),bpiTeams,0))/40,
      IF(
        INDEX(sorCol,MATCH(INDEX(valCol,MATCH('BPI+'!AH27,INIcol,0)),bpiTeams,0))&lt;=100,
        1-0.9*(INDEX(sorCol,MATCH(INDEX(valCol,MATCH('BPI+'!AH27,INIcol,0)),bpiTeams,0))-40)/60,
        0.1
      )
    ),
    0.1
  )
)</f>
        <v>0</v>
      </c>
      <c r="M27" s="358">
        <f>IF(
  COUNTBLANK('BPI+'!AI27)=1,
  0,
  IFERROR(
    IF(
      INDEX(sorCol,MATCH(INDEX(valCol,MATCH('BPI+'!AI27,INIcol,0)),bpiTeams,0))&lt;=40,
      2-INDEX(sorCol,MATCH(INDEX(valCol,MATCH('BPI+'!AI27,INIcol,0)),bpiTeams,0))/40,
      IF(
        INDEX(sorCol,MATCH(INDEX(valCol,MATCH('BPI+'!AI27,INIcol,0)),bpiTeams,0))&lt;=100,
        1-0.9*(INDEX(sorCol,MATCH(INDEX(valCol,MATCH('BPI+'!AI27,INIcol,0)),bpiTeams,0))-40)/60,
        0.1
      )
    ),
    0.1
  )
)</f>
        <v>0</v>
      </c>
      <c r="N27" s="358">
        <f>IF(
  COUNTBLANK('BPI+'!AJ27)=1,
  0,
  IFERROR(
    IF(
      INDEX(sorCol,MATCH(INDEX(valCol,MATCH('BPI+'!AJ27,INIcol,0)),bpiTeams,0))&lt;=40,
      2-INDEX(sorCol,MATCH(INDEX(valCol,MATCH('BPI+'!AJ27,INIcol,0)),bpiTeams,0))/40,
      IF(
        INDEX(sorCol,MATCH(INDEX(valCol,MATCH('BPI+'!AJ27,INIcol,0)),bpiTeams,0))&lt;=100,
        1-0.9*(INDEX(sorCol,MATCH(INDEX(valCol,MATCH('BPI+'!AJ27,INIcol,0)),bpiTeams,0))-40)/60,
        0.1
      )
    ),
    0.1
  )
)</f>
        <v>0</v>
      </c>
      <c r="O27" s="366">
        <f>IF(
  COUNTBLANK('BPI+'!AK27)=1,
  0,
  IFERROR(
    IF(
      INDEX(sorCol, MATCH(INDEX(valCol, MATCH('BPI+'!AK27, INIcol, 0)), bpiTeams, 0)) &lt;= 40,
      -INDEX(sorCol, MATCH(INDEX(valCol, MATCH('BPI+'!AK27, INIcol, 0)), bpiTeams, 0))/40,
      IF(
        INDEX(sorCol, MATCH(INDEX(valCol, MATCH('BPI+'!AK27, INIcol, 0)), bpiTeams, 0)) &lt;= 100,
        -1 - (INDEX(sorCol, MATCH(INDEX(valCol, MATCH('BPI+'!AK27, INIcol, 0)), bpiTeams, 0)) - 40)/60,
        -2
      )
    ),
    -2
  )
)</f>
        <v>-0.125</v>
      </c>
      <c r="P27" s="366">
        <f>IF(
  COUNTBLANK('BPI+'!AL27)=1,
  0,
  IFERROR(
    IF(
      INDEX(sorCol, MATCH(INDEX(valCol, MATCH('BPI+'!AL27, INIcol, 0)), bpiTeams, 0)) &lt;= 40,
      -INDEX(sorCol, MATCH(INDEX(valCol, MATCH('BPI+'!AL27, INIcol, 0)), bpiTeams, 0))/40,
      IF(
        INDEX(sorCol, MATCH(INDEX(valCol, MATCH('BPI+'!AL27, INIcol, 0)), bpiTeams, 0)) &lt;= 100,
        -1 - (INDEX(sorCol, MATCH(INDEX(valCol, MATCH('BPI+'!AL27, INIcol, 0)), bpiTeams, 0)) - 40)/60,
        -2
      )
    ),
    -2
  )
)</f>
        <v>-0.6</v>
      </c>
      <c r="Q27" s="366">
        <f>IF(
  COUNTBLANK('BPI+'!AM27)=1,
  0,
  IFERROR(
    IF(
      INDEX(sorCol, MATCH(INDEX(valCol, MATCH('BPI+'!AM27, INIcol, 0)), bpiTeams, 0)) &lt;= 40,
      -INDEX(sorCol, MATCH(INDEX(valCol, MATCH('BPI+'!AM27, INIcol, 0)), bpiTeams, 0))/40,
      IF(
        INDEX(sorCol, MATCH(INDEX(valCol, MATCH('BPI+'!AM27, INIcol, 0)), bpiTeams, 0)) &lt;= 100,
        -1 - (INDEX(sorCol, MATCH(INDEX(valCol, MATCH('BPI+'!AM27, INIcol, 0)), bpiTeams, 0)) - 40)/60,
        -2
      )
    ),
    -2
  )
)</f>
        <v>-0.8</v>
      </c>
      <c r="R27" s="366">
        <f>IF(
  COUNTBLANK('BPI+'!AN27)=1,
  0,
  IFERROR(
    IF(
      INDEX(sorCol, MATCH(INDEX(valCol, MATCH('BPI+'!AN27, INIcol, 0)), bpiTeams, 0)) &lt;= 40,
      -INDEX(sorCol, MATCH(INDEX(valCol, MATCH('BPI+'!AN27, INIcol, 0)), bpiTeams, 0))/40,
      IF(
        INDEX(sorCol, MATCH(INDEX(valCol, MATCH('BPI+'!AN27, INIcol, 0)), bpiTeams, 0)) &lt;= 100,
        -1 - (INDEX(sorCol, MATCH(INDEX(valCol, MATCH('BPI+'!AN27, INIcol, 0)), bpiTeams, 0)) - 40)/60,
        -2
      )
    ),
    -2
  )
)</f>
        <v>-0.2</v>
      </c>
      <c r="S27" s="366">
        <f>IF(
  COUNTBLANK('BPI+'!AO27)=1,
  0,
  IFERROR(
    IF(
      INDEX(sorCol, MATCH(INDEX(valCol, MATCH('BPI+'!AO27, INIcol, 0)), bpiTeams, 0)) &lt;= 40,
      -INDEX(sorCol, MATCH(INDEX(valCol, MATCH('BPI+'!AO27, INIcol, 0)), bpiTeams, 0))/40,
      IF(
        INDEX(sorCol, MATCH(INDEX(valCol, MATCH('BPI+'!AO27, INIcol, 0)), bpiTeams, 0)) &lt;= 100,
        -1 - (INDEX(sorCol, MATCH(INDEX(valCol, MATCH('BPI+'!AO27, INIcol, 0)), bpiTeams, 0)) - 40)/60,
        -2
      )
    ),
    -2
  )
)</f>
        <v>-0.2</v>
      </c>
      <c r="T27" s="366">
        <f>IF(
  COUNTBLANK('BPI+'!AP27)=1,
  0,
  IFERROR(
    IF(
      INDEX(sorCol, MATCH(INDEX(valCol, MATCH('BPI+'!AP27, INIcol, 0)), bpiTeams, 0)) &lt;= 40,
      -INDEX(sorCol, MATCH(INDEX(valCol, MATCH('BPI+'!AP27, INIcol, 0)), bpiTeams, 0))/40,
      IF(
        INDEX(sorCol, MATCH(INDEX(valCol, MATCH('BPI+'!AP27, INIcol, 0)), bpiTeams, 0)) &lt;= 100,
        -1 - (INDEX(sorCol, MATCH(INDEX(valCol, MATCH('BPI+'!AP27, INIcol, 0)), bpiTeams, 0)) - 40)/60,
        -2
      )
    ),
    -2
  )
)</f>
        <v>0</v>
      </c>
      <c r="U27" s="366">
        <f>IF(
  COUNTBLANK('BPI+'!AQ27)=1,
  0,
  IFERROR(
    IF(
      INDEX(sorCol, MATCH(INDEX(valCol, MATCH('BPI+'!AQ27, INIcol, 0)), bpiTeams, 0)) &lt;= 40,
      -INDEX(sorCol, MATCH(INDEX(valCol, MATCH('BPI+'!AQ27, INIcol, 0)), bpiTeams, 0))/40,
      IF(
        INDEX(sorCol, MATCH(INDEX(valCol, MATCH('BPI+'!AQ27, INIcol, 0)), bpiTeams, 0)) &lt;= 100,
        -1 - (INDEX(sorCol, MATCH(INDEX(valCol, MATCH('BPI+'!AQ27, INIcol, 0)), bpiTeams, 0)) - 40)/60,
        -2
      )
    ),
    -2
  )
)</f>
        <v>0</v>
      </c>
      <c r="V27" s="366">
        <f>IF(
  COUNTBLANK('BPI+'!AR27)=1,
  0,
  IFERROR(
    IF(
      INDEX(sorCol, MATCH(INDEX(valCol, MATCH('BPI+'!AR27, INIcol, 0)), bpiTeams, 0)) &lt;= 40,
      -INDEX(sorCol, MATCH(INDEX(valCol, MATCH('BPI+'!AR27, INIcol, 0)), bpiTeams, 0))/40,
      IF(
        INDEX(sorCol, MATCH(INDEX(valCol, MATCH('BPI+'!AR27, INIcol, 0)), bpiTeams, 0)) &lt;= 100,
        -1 - (INDEX(sorCol, MATCH(INDEX(valCol, MATCH('BPI+'!AR27, INIcol, 0)), bpiTeams, 0)) - 40)/60,
        -2
      )
    ),
    -2
  )
)</f>
        <v>0</v>
      </c>
      <c r="W27" s="366">
        <f>IF(
  COUNTBLANK('BPI+'!AS27)=1,
  0,
  IFERROR(
    IF(
      INDEX(sorCol, MATCH(INDEX(valCol, MATCH('BPI+'!AS27, INIcol, 0)), bpiTeams, 0)) &lt;= 40,
      -INDEX(sorCol, MATCH(INDEX(valCol, MATCH('BPI+'!AS27, INIcol, 0)), bpiTeams, 0))/40,
      IF(
        INDEX(sorCol, MATCH(INDEX(valCol, MATCH('BPI+'!AS27, INIcol, 0)), bpiTeams, 0)) &lt;= 100,
        -1 - (INDEX(sorCol, MATCH(INDEX(valCol, MATCH('BPI+'!AS27, INIcol, 0)), bpiTeams, 0)) - 40)/60,
        -2
      )
    ),
    -2
  )
)</f>
        <v>0</v>
      </c>
      <c r="X27" s="366">
        <f>IF(
  COUNTBLANK('BPI+'!AT27)=1,
  0,
  IFERROR(
    IF(
      INDEX(sorCol, MATCH(INDEX(valCol, MATCH('BPI+'!AT27, INIcol, 0)), bpiTeams, 0)) &lt;= 40,
      -INDEX(sorCol, MATCH(INDEX(valCol, MATCH('BPI+'!AT27, INIcol, 0)), bpiTeams, 0))/40,
      IF(
        INDEX(sorCol, MATCH(INDEX(valCol, MATCH('BPI+'!AT27, INIcol, 0)), bpiTeams, 0)) &lt;= 100,
        -1 - (INDEX(sorCol, MATCH(INDEX(valCol, MATCH('BPI+'!AT27, INIcol, 0)), bpiTeams, 0)) - 40)/60,
        -2
      )
    ),
    -2
  )
)</f>
        <v>0</v>
      </c>
      <c r="Y27" s="366">
        <f>IF(
  COUNTBLANK('BPI+'!AU27)=1,
  0,
  IFERROR(
    IF(
      INDEX(sorCol, MATCH(INDEX(valCol, MATCH('BPI+'!AU27, INIcol, 0)), bpiTeams, 0)) &lt;= 40,
      -INDEX(sorCol, MATCH(INDEX(valCol, MATCH('BPI+'!AU27, INIcol, 0)), bpiTeams, 0))/40,
      IF(
        INDEX(sorCol, MATCH(INDEX(valCol, MATCH('BPI+'!AU27, INIcol, 0)), bpiTeams, 0)) &lt;= 100,
        -1 - (INDEX(sorCol, MATCH(INDEX(valCol, MATCH('BPI+'!AU27, INIcol, 0)), bpiTeams, 0)) - 40)/60,
        -2
      )
    ),
    -2
  )
)</f>
        <v>0</v>
      </c>
      <c r="Z27" s="366">
        <f>IF(
  COUNTBLANK('BPI+'!AV27)=1,
  0,
  IFERROR(
    IF(
      INDEX(sorCol, MATCH(INDEX(valCol, MATCH('BPI+'!AV27, INIcol, 0)), bpiTeams, 0)) &lt;= 40,
      -INDEX(sorCol, MATCH(INDEX(valCol, MATCH('BPI+'!AV27, INIcol, 0)), bpiTeams, 0))/40,
      IF(
        INDEX(sorCol, MATCH(INDEX(valCol, MATCH('BPI+'!AV27, INIcol, 0)), bpiTeams, 0)) &lt;= 100,
        -1 - (INDEX(sorCol, MATCH(INDEX(valCol, MATCH('BPI+'!AV27, INIcol, 0)), bpiTeams, 0)) - 40)/60,
        -2
      )
    ),
    -2
  )
)</f>
        <v>0</v>
      </c>
      <c r="AA27" s="358">
        <f>IFERROR(IF(COUNTBLANK('BPI+'!AX27)=1,0,IF(COUNTIF(qwqlINIcol,'BPI+'!AX27)=0,0.1,IF(INDEX(sorCol,MATCH(INDEX(valCol,MATCH('BPI+'!AW27,INIcol,0)),bpiTeams,0))&gt;=40,INDEX(sorCol,MATCH(INDEX(valCol,MATCH('BPI+'!AW27,INIcol,0)),bpiTeams,0))*-1/40+2,(INDEX(sorCol,MATCH(INDEX(valCol,MATCH('BPI+'!AW27,INIcol,0)),bpiTeams,0))*(-1)+40)/325+1))),0)</f>
        <v>0.875</v>
      </c>
      <c r="AB27" s="358">
        <f>IFERROR(IF(COUNTBLANK('BPI+'!AY27)=1,0,IF(COUNTIF(qwqlINIcol,'BPI+'!AY27)=0,0.1,IF(INDEX(sorCol,MATCH(INDEX(valCol,MATCH('BPI+'!AX27,INIcol,0)),bpiTeams,0))&gt;=40,INDEX(sorCol,MATCH(INDEX(valCol,MATCH('BPI+'!AX27,INIcol,0)),bpiTeams,0))*-1/40+2,(INDEX(sorCol,MATCH(INDEX(valCol,MATCH('BPI+'!AX27,INIcol,0)),bpiTeams,0))*(-1)+40)/325+1))),0)</f>
        <v>0.625</v>
      </c>
      <c r="AC27" s="358">
        <f>IFERROR(IF(COUNTBLANK('BPI+'!AZ27)=1,0,IF(COUNTIF(qwqlINIcol,'BPI+'!AZ27)=0,0.1,IF(INDEX(sorCol,MATCH(INDEX(valCol,MATCH('BPI+'!AY27,INIcol,0)),bpiTeams,0))&gt;=40,INDEX(sorCol,MATCH(INDEX(valCol,MATCH('BPI+'!AY27,INIcol,0)),bpiTeams,0))*-1/40+2,(INDEX(sorCol,MATCH(INDEX(valCol,MATCH('BPI+'!AY27,INIcol,0)),bpiTeams,0))*(-1)+40)/325+1))),0)</f>
        <v>0</v>
      </c>
      <c r="AD27" s="358">
        <f>IFERROR(IF(COUNTBLANK('BPI+'!BA27)=1,0,IF(COUNTIF(qwqlINIcol,'BPI+'!BA27)=0,0.1,IF(INDEX(sorCol,MATCH(INDEX(valCol,MATCH('BPI+'!AZ27,INIcol,0)),bpiTeams,0))&gt;=40,INDEX(sorCol,MATCH(INDEX(valCol,MATCH('BPI+'!AZ27,INIcol,0)),bpiTeams,0))*-1/40+2,(INDEX(sorCol,MATCH(INDEX(valCol,MATCH('BPI+'!AZ27,INIcol,0)),bpiTeams,0))*(-1)+40)/325+1))),0)</f>
        <v>0</v>
      </c>
      <c r="AE27" s="358">
        <f>IFERROR(IF(COUNTBLANK('BPI+'!BB27)=1,0,IF(COUNTIF(qwqlINIcol,'BPI+'!BB27)=0,0.1,IF(INDEX(sorCol,MATCH(INDEX(valCol,MATCH('BPI+'!BA27,INIcol,0)),bpiTeams,0))&gt;=40,INDEX(sorCol,MATCH(INDEX(valCol,MATCH('BPI+'!BA27,INIcol,0)),bpiTeams,0))*-1/40+2,(INDEX(sorCol,MATCH(INDEX(valCol,MATCH('BPI+'!BA27,INIcol,0)),bpiTeams,0))*(-1)+40)/325+1))),0)</f>
        <v>0</v>
      </c>
      <c r="AF27" s="358">
        <f>IFERROR(IF(COUNTBLANK('BPI+'!BC27)=1,0,IF(COUNTIF(qwqlINIcol,'BPI+'!BC27)=0,0.1,IF(INDEX(sorCol,MATCH(INDEX(valCol,MATCH('BPI+'!BB27,INIcol,0)),bpiTeams,0))&gt;=40,INDEX(sorCol,MATCH(INDEX(valCol,MATCH('BPI+'!BB27,INIcol,0)),bpiTeams,0))*-1/40+2,(INDEX(sorCol,MATCH(INDEX(valCol,MATCH('BPI+'!BB27,INIcol,0)),bpiTeams,0))*(-1)+40)/325+1))),0)</f>
        <v>0</v>
      </c>
      <c r="AG27" s="358">
        <f>IFERROR(IF(COUNTBLANK('BPI+'!BD27)=1,0,IF(COUNTIF(qwqlINIcol,'BPI+'!BD27)=0,0.1,IF(INDEX(sorCol,MATCH(INDEX(valCol,MATCH('BPI+'!BC27,INIcol,0)),bpiTeams,0))&gt;=40,INDEX(sorCol,MATCH(INDEX(valCol,MATCH('BPI+'!BC27,INIcol,0)),bpiTeams,0))*-1/40+2,(INDEX(sorCol,MATCH(INDEX(valCol,MATCH('BPI+'!BC27,INIcol,0)),bpiTeams,0))*(-1)+40)/325+1))),0)</f>
        <v>0</v>
      </c>
      <c r="AH27" s="358">
        <f>IFERROR(IF(COUNTBLANK('BPI+'!BE27)=1,0,IF(COUNTIF(qwqlINIcol,'BPI+'!BE27)=0,0.1,IF(INDEX(sorCol,MATCH(INDEX(valCol,MATCH('BPI+'!BD27,INIcol,0)),bpiTeams,0))&gt;=40,INDEX(sorCol,MATCH(INDEX(valCol,MATCH('BPI+'!BD27,INIcol,0)),bpiTeams,0))*-1/40+2,(INDEX(sorCol,MATCH(INDEX(valCol,MATCH('BPI+'!BD27,INIcol,0)),bpiTeams,0))*(-1)+40)/325+1))),0)</f>
        <v>0</v>
      </c>
      <c r="AI27" s="358">
        <f>IFERROR(IF(COUNTBLANK('BPI+'!BF27)=1,0,IF(COUNTIF(qwqlINIcol,'BPI+'!BF27)=0,0.1,IF(INDEX(sorCol,MATCH(INDEX(valCol,MATCH('BPI+'!BE27,INIcol,0)),bpiTeams,0))&gt;=40,INDEX(sorCol,MATCH(INDEX(valCol,MATCH('BPI+'!BE27,INIcol,0)),bpiTeams,0))*-1/40+2,(INDEX(sorCol,MATCH(INDEX(valCol,MATCH('BPI+'!BE27,INIcol,0)),bpiTeams,0))*(-1)+40)/325+1))),0)</f>
        <v>0</v>
      </c>
      <c r="AJ27" s="358">
        <f>IFERROR(IF(COUNTBLANK('BPI+'!BG27)=1,0,IF(COUNTIF(qwqlINIcol,'BPI+'!BG27)=0,0.1,IF(INDEX(sorCol,MATCH(INDEX(valCol,MATCH('BPI+'!BF27,INIcol,0)),bpiTeams,0))&gt;=40,INDEX(sorCol,MATCH(INDEX(valCol,MATCH('BPI+'!BF27,INIcol,0)),bpiTeams,0))*-1/40+2,(INDEX(sorCol,MATCH(INDEX(valCol,MATCH('BPI+'!BF27,INIcol,0)),bpiTeams,0))*(-1)+40)/325+1))),0)</f>
        <v>0</v>
      </c>
      <c r="AK27" s="358">
        <f>IFERROR(IF(COUNTBLANK('BPI+'!BH27)=1,0,IF(COUNTIF(qwqlINIcol,'BPI+'!BH27)=0,0.1,IF(INDEX(sorCol,MATCH(INDEX(valCol,MATCH('BPI+'!BG27,INIcol,0)),bpiTeams,0))&gt;=40,INDEX(sorCol,MATCH(INDEX(valCol,MATCH('BPI+'!BG27,INIcol,0)),bpiTeams,0))*-1/40+2,(INDEX(sorCol,MATCH(INDEX(valCol,MATCH('BPI+'!BG27,INIcol,0)),bpiTeams,0))*(-1)+40)/325+1))),0)</f>
        <v>0</v>
      </c>
      <c r="AL27" s="358">
        <f>IFERROR(IF(COUNTBLANK('BPI+'!BI27)=1,0,IF(COUNTIF(qwqlINIcol,'BPI+'!BI27)=0,0.1,IF(INDEX(sorCol,MATCH(INDEX(valCol,MATCH('BPI+'!BH27,INIcol,0)),bpiTeams,0))&gt;=40,INDEX(sorCol,MATCH(INDEX(valCol,MATCH('BPI+'!BH27,INIcol,0)),bpiTeams,0))*-1/40+2,(INDEX(sorCol,MATCH(INDEX(valCol,MATCH('BPI+'!BH27,INIcol,0)),bpiTeams,0))*(-1)+40)/325+1))),0)</f>
        <v>0</v>
      </c>
      <c r="AM27" s="358">
        <f>IFERROR(IF(COUNTBLANK('BPI+'!BJ27)=1,0,IF(COUNTIF(qwqlINIcol,'BPI+'!BJ27)=0,0.1,IF(INDEX(sorCol,MATCH(INDEX(valCol,MATCH('BPI+'!BI27,INIcol,0)),bpiTeams,0))&gt;=40,INDEX(sorCol,MATCH(INDEX(valCol,MATCH('BPI+'!BI27,INIcol,0)),bpiTeams,0))*-1/40+2,(INDEX(sorCol,MATCH(INDEX(valCol,MATCH('BPI+'!BI27,INIcol,0)),bpiTeams,0))*(-1)+40)/325+1))),0)</f>
        <v>0</v>
      </c>
      <c r="AN27" s="358">
        <f>IFERROR(IF(COUNTBLANK('BPI+'!BK27)=1,0,IF(COUNTIF(qwqlINIcol,'BPI+'!BK27)=0,0.1,IF(INDEX(sorCol,MATCH(INDEX(valCol,MATCH('BPI+'!BJ27,INIcol,0)),bpiTeams,0))&gt;=40,INDEX(sorCol,MATCH(INDEX(valCol,MATCH('BPI+'!BJ27,INIcol,0)),bpiTeams,0))*-1/40+2,(INDEX(sorCol,MATCH(INDEX(valCol,MATCH('BPI+'!BJ27,INIcol,0)),bpiTeams,0))*(-1)+40)/325+1))),0)</f>
        <v>0</v>
      </c>
      <c r="AO27" s="358">
        <f>IFERROR(IF(COUNTBLANK('BPI+'!BL27)=1,0,IF(COUNTIF(qwqlINIcol,'BPI+'!BL27)=0,0.1,IF(INDEX(sorCol,MATCH(INDEX(valCol,MATCH('BPI+'!BK27,INIcol,0)),bpiTeams,0))&gt;=40,INDEX(sorCol,MATCH(INDEX(valCol,MATCH('BPI+'!BK27,INIcol,0)),bpiTeams,0))*-1/40+2,(INDEX(sorCol,MATCH(INDEX(valCol,MATCH('BPI+'!BK27,INIcol,0)),bpiTeams,0))*(-1)+40)/325+1))),0)</f>
        <v>0</v>
      </c>
      <c r="AP27" s="366">
        <f>IF(COUNTBLANK('BPI+'!BL27)=1,0,IF(COUNTIF(qwqlINIcol,'BPI+'!BL27)=0,-1.5,IF(INDEX(sorCol,MATCH(INDEX(valCol,MATCH('BPI+'!BL27,INIcol,0)),bpiTeams,0))&gt;=80,-1.5,IF(INDEX(sorCol,MATCH(INDEX(valCol,MATCH('BPI+'!BL27,INIcol,0)),bpiTeams,0))&gt;=41,-1 - (INDEX(sorCol,MATCH(INDEX(valCol,MATCH('BPI+'!BL27,INIcol,0)),bpiTeams,0)) - 41) * (0.5/39),(INDEX(sorCol,MATCH(INDEX(valCol,MATCH('BPI+'!BL27,INIcol,0)),bpiTeams,0)) + 40)/325 - 2))))</f>
        <v>-1.2051282051282051</v>
      </c>
      <c r="AQ27" s="366">
        <f>IF(COUNTBLANK('BPI+'!BM27)=1,0,IF(COUNTIF(qwqlINIcol,'BPI+'!BM27)=0,-1.5,IF(INDEX(sorCol,MATCH(INDEX(valCol,MATCH('BPI+'!BM27,INIcol,0)),bpiTeams,0))&gt;=80,-1.5,IF(INDEX(sorCol,MATCH(INDEX(valCol,MATCH('BPI+'!BM27,INIcol,0)),bpiTeams,0))&gt;=41,-1 - (INDEX(sorCol,MATCH(INDEX(valCol,MATCH('BPI+'!BM27,INIcol,0)),bpiTeams,0)) - 41) * (0.5/39),(INDEX(sorCol,MATCH(INDEX(valCol,MATCH('BPI+'!BM27,INIcol,0)),bpiTeams,0)) + 40)/325 - 2))))</f>
        <v>-1.7969230769230768</v>
      </c>
      <c r="AR27" s="366">
        <f>IF(COUNTBLANK('BPI+'!BN27)=1,0,IF(COUNTIF(qwqlINIcol,'BPI+'!BN27)=0,-1.5,IF(INDEX(sorCol,MATCH(INDEX(valCol,MATCH('BPI+'!BN27,INIcol,0)),bpiTeams,0))&gt;=80,-1.5,IF(INDEX(sorCol,MATCH(INDEX(valCol,MATCH('BPI+'!BN27,INIcol,0)),bpiTeams,0))&gt;=41,-1 - (INDEX(sorCol,MATCH(INDEX(valCol,MATCH('BPI+'!BN27,INIcol,0)),bpiTeams,0)) - 41) * (0.5/39),(INDEX(sorCol,MATCH(INDEX(valCol,MATCH('BPI+'!BN27,INIcol,0)),bpiTeams,0)) + 40)/325 - 2))))</f>
        <v>0</v>
      </c>
      <c r="AS27" s="366">
        <f>IF(COUNTBLANK('BPI+'!BO27)=1,0,IF(COUNTIF(qwqlINIcol,'BPI+'!BO27)=0,-1.5,IF(INDEX(sorCol,MATCH(INDEX(valCol,MATCH('BPI+'!BO27,INIcol,0)),bpiTeams,0))&gt;=80,-1.5,IF(INDEX(sorCol,MATCH(INDEX(valCol,MATCH('BPI+'!BO27,INIcol,0)),bpiTeams,0))&gt;=41,-1 - (INDEX(sorCol,MATCH(INDEX(valCol,MATCH('BPI+'!BO27,INIcol,0)),bpiTeams,0)) - 41) * (0.5/39),(INDEX(sorCol,MATCH(INDEX(valCol,MATCH('BPI+'!BO27,INIcol,0)),bpiTeams,0)) + 40)/325 - 2))))</f>
        <v>0</v>
      </c>
      <c r="AT27" s="366">
        <f>IF(COUNTBLANK('BPI+'!BP27)=1,0,IF(COUNTIF(qwqlINIcol,'BPI+'!BP27)=0,-1.5,IF(INDEX(sorCol,MATCH(INDEX(valCol,MATCH('BPI+'!BP27,INIcol,0)),bpiTeams,0))&gt;=80,-1.5,IF(INDEX(sorCol,MATCH(INDEX(valCol,MATCH('BPI+'!BP27,INIcol,0)),bpiTeams,0))&gt;=41,-1 - (INDEX(sorCol,MATCH(INDEX(valCol,MATCH('BPI+'!BP27,INIcol,0)),bpiTeams,0)) - 41) * (0.5/39),(INDEX(sorCol,MATCH(INDEX(valCol,MATCH('BPI+'!BP27,INIcol,0)),bpiTeams,0)) + 40)/325 - 2))))</f>
        <v>0</v>
      </c>
      <c r="AU27" s="366">
        <f>IF(COUNTBLANK('BPI+'!BQ27)=1,0,IF(COUNTIF(qwqlINIcol,'BPI+'!BQ27)=0,-1.5,IF(INDEX(sorCol,MATCH(INDEX(valCol,MATCH('BPI+'!BQ27,INIcol,0)),bpiTeams,0))&gt;=80,-1.5,IF(INDEX(sorCol,MATCH(INDEX(valCol,MATCH('BPI+'!BQ27,INIcol,0)),bpiTeams,0))&gt;=41,-1 - (INDEX(sorCol,MATCH(INDEX(valCol,MATCH('BPI+'!BQ27,INIcol,0)),bpiTeams,0)) - 41) * (0.5/39),(INDEX(sorCol,MATCH(INDEX(valCol,MATCH('BPI+'!BQ27,INIcol,0)),bpiTeams,0)) + 40)/325 - 2))))</f>
        <v>0</v>
      </c>
      <c r="AV27" s="366">
        <f>IF(COUNTBLANK('BPI+'!BR27)=1,0,IF(COUNTIF(qwqlINIcol,'BPI+'!BR27)=0,-1.5,IF(INDEX(sorCol,MATCH(INDEX(valCol,MATCH('BPI+'!BR27,INIcol,0)),bpiTeams,0))&gt;=80,-1.5,IF(INDEX(sorCol,MATCH(INDEX(valCol,MATCH('BPI+'!BR27,INIcol,0)),bpiTeams,0))&gt;=41,-1 - (INDEX(sorCol,MATCH(INDEX(valCol,MATCH('BPI+'!BR27,INIcol,0)),bpiTeams,0)) - 41) * (0.5/39),(INDEX(sorCol,MATCH(INDEX(valCol,MATCH('BPI+'!BR27,INIcol,0)),bpiTeams,0)) + 40)/325 - 2))))</f>
        <v>0</v>
      </c>
      <c r="AW27" s="366">
        <f>IF(COUNTBLANK('BPI+'!BS27)=1,0,IF(COUNTIF(qwqlINIcol,'BPI+'!BS27)=0,-1.5,IF(INDEX(sorCol,MATCH(INDEX(valCol,MATCH('BPI+'!BS27,INIcol,0)),bpiTeams,0))&gt;=80,-1.5,IF(INDEX(sorCol,MATCH(INDEX(valCol,MATCH('BPI+'!BS27,INIcol,0)),bpiTeams,0))&gt;=41,-1 - (INDEX(sorCol,MATCH(INDEX(valCol,MATCH('BPI+'!BS27,INIcol,0)),bpiTeams,0)) - 41) * (0.5/39),(INDEX(sorCol,MATCH(INDEX(valCol,MATCH('BPI+'!BS27,INIcol,0)),bpiTeams,0)) + 40)/325 - 2))))</f>
        <v>0</v>
      </c>
      <c r="AX27" s="366">
        <f>IF(COUNTBLANK('BPI+'!BT27)=1,0,IF(COUNTIF(qwqlINIcol,'BPI+'!BT27)=0,-1.5,IF(INDEX(sorCol,MATCH(INDEX(valCol,MATCH('BPI+'!BT27,INIcol,0)),bpiTeams,0))&gt;=80,-1.5,IF(INDEX(sorCol,MATCH(INDEX(valCol,MATCH('BPI+'!BT27,INIcol,0)),bpiTeams,0))&gt;=41,-1 - (INDEX(sorCol,MATCH(INDEX(valCol,MATCH('BPI+'!BT27,INIcol,0)),bpiTeams,0)) - 41) * (0.5/39),(INDEX(sorCol,MATCH(INDEX(valCol,MATCH('BPI+'!BT27,INIcol,0)),bpiTeams,0)) + 40)/325 - 2))))</f>
        <v>0</v>
      </c>
      <c r="AY27" s="366">
        <f>IF(COUNTBLANK('BPI+'!BU27)=1,0,IF(COUNTIF(qwqlINIcol,'BPI+'!BU27)=0,-1.5,IF(INDEX(sorCol,MATCH(INDEX(valCol,MATCH('BPI+'!BU27,INIcol,0)),bpiTeams,0))&gt;=80,-1.5,IF(INDEX(sorCol,MATCH(INDEX(valCol,MATCH('BPI+'!BU27,INIcol,0)),bpiTeams,0))&gt;=41,-1 - (INDEX(sorCol,MATCH(INDEX(valCol,MATCH('BPI+'!BU27,INIcol,0)),bpiTeams,0)) - 41) * (0.5/39),(INDEX(sorCol,MATCH(INDEX(valCol,MATCH('BPI+'!BU27,INIcol,0)),bpiTeams,0)) + 40)/325 - 2))))</f>
        <v>0</v>
      </c>
      <c r="AZ27" s="366">
        <f>IF(COUNTBLANK('BPI+'!BV27)=1,0,IF(COUNTIF(qwqlINIcol,'BPI+'!BV27)=0,-1.5,IF(INDEX(sorCol,MATCH(INDEX(valCol,MATCH('BPI+'!BV27,INIcol,0)),bpiTeams,0))&gt;=80,-1.5,IF(INDEX(sorCol,MATCH(INDEX(valCol,MATCH('BPI+'!BV27,INIcol,0)),bpiTeams,0))&gt;=41,-1 - (INDEX(sorCol,MATCH(INDEX(valCol,MATCH('BPI+'!BV27,INIcol,0)),bpiTeams,0)) - 41) * (0.5/39),(INDEX(sorCol,MATCH(INDEX(valCol,MATCH('BPI+'!BV27,INIcol,0)),bpiTeams,0)) + 40)/325 - 2))))</f>
        <v>0</v>
      </c>
      <c r="BA27" s="366">
        <f>IF(COUNTBLANK('BPI+'!BW27)=1,0,IF(COUNTIF(qwqlINIcol,'BPI+'!BW27)=0,-1.5,IF(INDEX(sorCol,MATCH(INDEX(valCol,MATCH('BPI+'!BW27,INIcol,0)),bpiTeams,0))&gt;=80,-1.5,IF(INDEX(sorCol,MATCH(INDEX(valCol,MATCH('BPI+'!BW27,INIcol,0)),bpiTeams,0))&gt;=41,-1 - (INDEX(sorCol,MATCH(INDEX(valCol,MATCH('BPI+'!BW27,INIcol,0)),bpiTeams,0)) - 41) * (0.5/39),(INDEX(sorCol,MATCH(INDEX(valCol,MATCH('BPI+'!BW27,INIcol,0)),bpiTeams,0)) + 40)/325 - 2))))</f>
        <v>0</v>
      </c>
      <c r="BB27" s="366">
        <f>IF(COUNTBLANK('BPI+'!BX27)=1,0,IF(COUNTIF(qwqlINIcol,'BPI+'!BX27)=0,-1.5,IF(INDEX(sorCol,MATCH(INDEX(valCol,MATCH('BPI+'!BX27,INIcol,0)),bpiTeams,0))&gt;=80,-1.5,IF(INDEX(sorCol,MATCH(INDEX(valCol,MATCH('BPI+'!BX27,INIcol,0)),bpiTeams,0))&gt;=41,-1 - (INDEX(sorCol,MATCH(INDEX(valCol,MATCH('BPI+'!BX27,INIcol,0)),bpiTeams,0)) - 41) * (0.5/39),(INDEX(sorCol,MATCH(INDEX(valCol,MATCH('BPI+'!BX27,INIcol,0)),bpiTeams,0)) + 40)/325 - 2))))</f>
        <v>0</v>
      </c>
      <c r="BC27" s="374">
        <f>IF(COUNTBLANK('BPI+'!BY27)=0,-1.6,0)</f>
        <v>-1.6</v>
      </c>
      <c r="BD27" s="374">
        <f>IF(COUNTBLANK('BPI+'!BZ27)=0,-1.6,0)</f>
        <v>0</v>
      </c>
      <c r="BE27" s="374">
        <f>IF(COUNTBLANK('BPI+'!CA27)=0,-1.6,0)</f>
        <v>0</v>
      </c>
      <c r="BF27" s="374">
        <f>IF(COUNTBLANK('BPI+'!CB27)=0,-1.6,0)</f>
        <v>0</v>
      </c>
      <c r="BG27" s="374">
        <f>IF(COUNTBLANK('BPI+'!CC27)=0,-1.6,0)</f>
        <v>0</v>
      </c>
      <c r="BH27" s="374">
        <f>IF(COUNTBLANK('BPI+'!CD27)=0,-1.6,0)</f>
        <v>0</v>
      </c>
      <c r="BI27" s="374">
        <f>IF(COUNTBLANK('BPI+'!CE27)=0,-1.6,0)</f>
        <v>0</v>
      </c>
      <c r="BJ27" s="374">
        <f>IF(COUNTBLANK('BPI+'!CF27)=0,-1.6,0)</f>
        <v>0</v>
      </c>
      <c r="BK27" s="374">
        <f>IF(COUNTBLANK('BPI+'!CG27)=0,-1.6,0)</f>
        <v>0</v>
      </c>
      <c r="BL27" s="374">
        <f>IF(COUNTBLANK('BPI+'!CH27)=0,-1.6,0)</f>
        <v>0</v>
      </c>
      <c r="BM27" s="374">
        <f>IF(COUNTBLANK('BPI+'!CI27)=0,-1.6,0)</f>
        <v>0</v>
      </c>
      <c r="BN27" s="374">
        <f>IF(COUNTBLANK('BPI+'!CJ27)=0,-1.6,0)</f>
        <v>0</v>
      </c>
      <c r="BO27" s="374">
        <f>IF(COUNTBLANK('BPI+'!CK27)=0,-1.6,0)</f>
        <v>0</v>
      </c>
      <c r="BP27" s="374">
        <f>IF(COUNTBLANK('BPI+'!CL27)=0,-1.6,0)</f>
        <v>0</v>
      </c>
      <c r="BQ27" s="374">
        <f>IF(COUNTBLANK('BPI+'!CM27)=0,-1.6,0)</f>
        <v>0</v>
      </c>
      <c r="BR27" s="374">
        <f>IF(COUNTBLANK('BPI+'!CN27)=0,-1.6,0)</f>
        <v>0</v>
      </c>
      <c r="BS27" s="374">
        <f>IF(COUNTBLANK('BPI+'!CO27)=0,-1.6,0)</f>
        <v>0</v>
      </c>
      <c r="BT27">
        <f t="shared" si="4"/>
        <v>-2.2020512820512819</v>
      </c>
    </row>
    <row r="28" spans="1:72" x14ac:dyDescent="0.3">
      <c r="A28" t="str">
        <f t="shared" si="0"/>
        <v>Saint Mary's</v>
      </c>
      <c r="B28" t="str">
        <f t="shared" si="3"/>
        <v>SMC</v>
      </c>
      <c r="C28" s="358">
        <f>IF(
  COUNTBLANK('BPI+'!Y28)=1,
  0,
  IFERROR(
    IF(
      INDEX(sorCol,MATCH(INDEX(valCol,MATCH('BPI+'!Y28,INIcol,0)),bpiTeams,0))&lt;=40,
      2-INDEX(sorCol,MATCH(INDEX(valCol,MATCH('BPI+'!Y28,INIcol,0)),bpiTeams,0))/40,
      IF(
        INDEX(sorCol,MATCH(INDEX(valCol,MATCH('BPI+'!Y28,INIcol,0)),bpiTeams,0))&lt;=100,
        1-0.9*(INDEX(sorCol,MATCH(INDEX(valCol,MATCH('BPI+'!Y28,INIcol,0)),bpiTeams,0))-40)/60,
        0.1
      )
    ),
    0.1
  )
)</f>
        <v>1.7250000000000001</v>
      </c>
      <c r="D28" s="358">
        <f>IF(
  COUNTBLANK('BPI+'!Z28)=1,
  0,
  IFERROR(
    IF(
      INDEX(sorCol,MATCH(INDEX(valCol,MATCH('BPI+'!Z28,INIcol,0)),bpiTeams,0))&lt;=40,
      2-INDEX(sorCol,MATCH(INDEX(valCol,MATCH('BPI+'!Z28,INIcol,0)),bpiTeams,0))/40,
      IF(
        INDEX(sorCol,MATCH(INDEX(valCol,MATCH('BPI+'!Z28,INIcol,0)),bpiTeams,0))&lt;=100,
        1-0.9*(INDEX(sorCol,MATCH(INDEX(valCol,MATCH('BPI+'!Z28,INIcol,0)),bpiTeams,0))-40)/60,
        0.1
      )
    ),
    0.1
  )
)</f>
        <v>0</v>
      </c>
      <c r="E28" s="358">
        <f>IF(
  COUNTBLANK('BPI+'!AA28)=1,
  0,
  IFERROR(
    IF(
      INDEX(sorCol,MATCH(INDEX(valCol,MATCH('BPI+'!AA28,INIcol,0)),bpiTeams,0))&lt;=40,
      2-INDEX(sorCol,MATCH(INDEX(valCol,MATCH('BPI+'!AA28,INIcol,0)),bpiTeams,0))/40,
      IF(
        INDEX(sorCol,MATCH(INDEX(valCol,MATCH('BPI+'!AA28,INIcol,0)),bpiTeams,0))&lt;=100,
        1-0.9*(INDEX(sorCol,MATCH(INDEX(valCol,MATCH('BPI+'!AA28,INIcol,0)),bpiTeams,0))-40)/60,
        0.1
      )
    ),
    0.1
  )
)</f>
        <v>0</v>
      </c>
      <c r="F28" s="358">
        <f>IF(
  COUNTBLANK('BPI+'!AB28)=1,
  0,
  IFERROR(
    IF(
      INDEX(sorCol,MATCH(INDEX(valCol,MATCH('BPI+'!AB28,INIcol,0)),bpiTeams,0))&lt;=40,
      2-INDEX(sorCol,MATCH(INDEX(valCol,MATCH('BPI+'!AB28,INIcol,0)),bpiTeams,0))/40,
      IF(
        INDEX(sorCol,MATCH(INDEX(valCol,MATCH('BPI+'!AB28,INIcol,0)),bpiTeams,0))&lt;=100,
        1-0.9*(INDEX(sorCol,MATCH(INDEX(valCol,MATCH('BPI+'!AB28,INIcol,0)),bpiTeams,0))-40)/60,
        0.1
      )
    ),
    0.1
  )
)</f>
        <v>0</v>
      </c>
      <c r="G28" s="358">
        <f>IF(
  COUNTBLANK('BPI+'!AC28)=1,
  0,
  IFERROR(
    IF(
      INDEX(sorCol,MATCH(INDEX(valCol,MATCH('BPI+'!AC28,INIcol,0)),bpiTeams,0))&lt;=40,
      2-INDEX(sorCol,MATCH(INDEX(valCol,MATCH('BPI+'!AC28,INIcol,0)),bpiTeams,0))/40,
      IF(
        INDEX(sorCol,MATCH(INDEX(valCol,MATCH('BPI+'!AC28,INIcol,0)),bpiTeams,0))&lt;=100,
        1-0.9*(INDEX(sorCol,MATCH(INDEX(valCol,MATCH('BPI+'!AC28,INIcol,0)),bpiTeams,0))-40)/60,
        0.1
      )
    ),
    0.1
  )
)</f>
        <v>0</v>
      </c>
      <c r="H28" s="358">
        <f>IF(
  COUNTBLANK('BPI+'!AD28)=1,
  0,
  IFERROR(
    IF(
      INDEX(sorCol,MATCH(INDEX(valCol,MATCH('BPI+'!AD28,INIcol,0)),bpiTeams,0))&lt;=40,
      2-INDEX(sorCol,MATCH(INDEX(valCol,MATCH('BPI+'!AD28,INIcol,0)),bpiTeams,0))/40,
      IF(
        INDEX(sorCol,MATCH(INDEX(valCol,MATCH('BPI+'!AD28,INIcol,0)),bpiTeams,0))&lt;=100,
        1-0.9*(INDEX(sorCol,MATCH(INDEX(valCol,MATCH('BPI+'!AD28,INIcol,0)),bpiTeams,0))-40)/60,
        0.1
      )
    ),
    0.1
  )
)</f>
        <v>0</v>
      </c>
      <c r="I28" s="358">
        <f>IF(
  COUNTBLANK('BPI+'!AE28)=1,
  0,
  IFERROR(
    IF(
      INDEX(sorCol,MATCH(INDEX(valCol,MATCH('BPI+'!AE28,INIcol,0)),bpiTeams,0))&lt;=40,
      2-INDEX(sorCol,MATCH(INDEX(valCol,MATCH('BPI+'!AE28,INIcol,0)),bpiTeams,0))/40,
      IF(
        INDEX(sorCol,MATCH(INDEX(valCol,MATCH('BPI+'!AE28,INIcol,0)),bpiTeams,0))&lt;=100,
        1-0.9*(INDEX(sorCol,MATCH(INDEX(valCol,MATCH('BPI+'!AE28,INIcol,0)),bpiTeams,0))-40)/60,
        0.1
      )
    ),
    0.1
  )
)</f>
        <v>0</v>
      </c>
      <c r="J28" s="358">
        <f>IF(
  COUNTBLANK('BPI+'!AF28)=1,
  0,
  IFERROR(
    IF(
      INDEX(sorCol,MATCH(INDEX(valCol,MATCH('BPI+'!AF28,INIcol,0)),bpiTeams,0))&lt;=40,
      2-INDEX(sorCol,MATCH(INDEX(valCol,MATCH('BPI+'!AF28,INIcol,0)),bpiTeams,0))/40,
      IF(
        INDEX(sorCol,MATCH(INDEX(valCol,MATCH('BPI+'!AF28,INIcol,0)),bpiTeams,0))&lt;=100,
        1-0.9*(INDEX(sorCol,MATCH(INDEX(valCol,MATCH('BPI+'!AF28,INIcol,0)),bpiTeams,0))-40)/60,
        0.1
      )
    ),
    0.1
  )
)</f>
        <v>0</v>
      </c>
      <c r="K28" s="358">
        <f>IF(
  COUNTBLANK('BPI+'!AG28)=1,
  0,
  IFERROR(
    IF(
      INDEX(sorCol,MATCH(INDEX(valCol,MATCH('BPI+'!AG28,INIcol,0)),bpiTeams,0))&lt;=40,
      2-INDEX(sorCol,MATCH(INDEX(valCol,MATCH('BPI+'!AG28,INIcol,0)),bpiTeams,0))/40,
      IF(
        INDEX(sorCol,MATCH(INDEX(valCol,MATCH('BPI+'!AG28,INIcol,0)),bpiTeams,0))&lt;=100,
        1-0.9*(INDEX(sorCol,MATCH(INDEX(valCol,MATCH('BPI+'!AG28,INIcol,0)),bpiTeams,0))-40)/60,
        0.1
      )
    ),
    0.1
  )
)</f>
        <v>0</v>
      </c>
      <c r="L28" s="358">
        <f>IF(
  COUNTBLANK('BPI+'!AH28)=1,
  0,
  IFERROR(
    IF(
      INDEX(sorCol,MATCH(INDEX(valCol,MATCH('BPI+'!AH28,INIcol,0)),bpiTeams,0))&lt;=40,
      2-INDEX(sorCol,MATCH(INDEX(valCol,MATCH('BPI+'!AH28,INIcol,0)),bpiTeams,0))/40,
      IF(
        INDEX(sorCol,MATCH(INDEX(valCol,MATCH('BPI+'!AH28,INIcol,0)),bpiTeams,0))&lt;=100,
        1-0.9*(INDEX(sorCol,MATCH(INDEX(valCol,MATCH('BPI+'!AH28,INIcol,0)),bpiTeams,0))-40)/60,
        0.1
      )
    ),
    0.1
  )
)</f>
        <v>0</v>
      </c>
      <c r="M28" s="358">
        <f>IF(
  COUNTBLANK('BPI+'!AI28)=1,
  0,
  IFERROR(
    IF(
      INDEX(sorCol,MATCH(INDEX(valCol,MATCH('BPI+'!AI28,INIcol,0)),bpiTeams,0))&lt;=40,
      2-INDEX(sorCol,MATCH(INDEX(valCol,MATCH('BPI+'!AI28,INIcol,0)),bpiTeams,0))/40,
      IF(
        INDEX(sorCol,MATCH(INDEX(valCol,MATCH('BPI+'!AI28,INIcol,0)),bpiTeams,0))&lt;=100,
        1-0.9*(INDEX(sorCol,MATCH(INDEX(valCol,MATCH('BPI+'!AI28,INIcol,0)),bpiTeams,0))-40)/60,
        0.1
      )
    ),
    0.1
  )
)</f>
        <v>0</v>
      </c>
      <c r="N28" s="358">
        <f>IF(
  COUNTBLANK('BPI+'!AJ28)=1,
  0,
  IFERROR(
    IF(
      INDEX(sorCol,MATCH(INDEX(valCol,MATCH('BPI+'!AJ28,INIcol,0)),bpiTeams,0))&lt;=40,
      2-INDEX(sorCol,MATCH(INDEX(valCol,MATCH('BPI+'!AJ28,INIcol,0)),bpiTeams,0))/40,
      IF(
        INDEX(sorCol,MATCH(INDEX(valCol,MATCH('BPI+'!AJ28,INIcol,0)),bpiTeams,0))&lt;=100,
        1-0.9*(INDEX(sorCol,MATCH(INDEX(valCol,MATCH('BPI+'!AJ28,INIcol,0)),bpiTeams,0))-40)/60,
        0.1
      )
    ),
    0.1
  )
)</f>
        <v>0</v>
      </c>
      <c r="O28" s="366">
        <f>IF(
  COUNTBLANK('BPI+'!AK28)=1,
  0,
  IFERROR(
    IF(
      INDEX(sorCol, MATCH(INDEX(valCol, MATCH('BPI+'!AK28, INIcol, 0)), bpiTeams, 0)) &lt;= 40,
      -INDEX(sorCol, MATCH(INDEX(valCol, MATCH('BPI+'!AK28, INIcol, 0)), bpiTeams, 0))/40,
      IF(
        INDEX(sorCol, MATCH(INDEX(valCol, MATCH('BPI+'!AK28, INIcol, 0)), bpiTeams, 0)) &lt;= 100,
        -1 - (INDEX(sorCol, MATCH(INDEX(valCol, MATCH('BPI+'!AK28, INIcol, 0)), bpiTeams, 0)) - 40)/60,
        -2
      )
    ),
    -2
  )
)</f>
        <v>-0.17499999999999999</v>
      </c>
      <c r="P28" s="366">
        <f>IF(
  COUNTBLANK('BPI+'!AL28)=1,
  0,
  IFERROR(
    IF(
      INDEX(sorCol, MATCH(INDEX(valCol, MATCH('BPI+'!AL28, INIcol, 0)), bpiTeams, 0)) &lt;= 40,
      -INDEX(sorCol, MATCH(INDEX(valCol, MATCH('BPI+'!AL28, INIcol, 0)), bpiTeams, 0))/40,
      IF(
        INDEX(sorCol, MATCH(INDEX(valCol, MATCH('BPI+'!AL28, INIcol, 0)), bpiTeams, 0)) &lt;= 100,
        -1 - (INDEX(sorCol, MATCH(INDEX(valCol, MATCH('BPI+'!AL28, INIcol, 0)), bpiTeams, 0)) - 40)/60,
        -2
      )
    ),
    -2
  )
)</f>
        <v>-0.27500000000000002</v>
      </c>
      <c r="Q28" s="366">
        <f>IF(
  COUNTBLANK('BPI+'!AM28)=1,
  0,
  IFERROR(
    IF(
      INDEX(sorCol, MATCH(INDEX(valCol, MATCH('BPI+'!AM28, INIcol, 0)), bpiTeams, 0)) &lt;= 40,
      -INDEX(sorCol, MATCH(INDEX(valCol, MATCH('BPI+'!AM28, INIcol, 0)), bpiTeams, 0))/40,
      IF(
        INDEX(sorCol, MATCH(INDEX(valCol, MATCH('BPI+'!AM28, INIcol, 0)), bpiTeams, 0)) &lt;= 100,
        -1 - (INDEX(sorCol, MATCH(INDEX(valCol, MATCH('BPI+'!AM28, INIcol, 0)), bpiTeams, 0)) - 40)/60,
        -2
      )
    ),
    -2
  )
)</f>
        <v>0</v>
      </c>
      <c r="R28" s="366">
        <f>IF(
  COUNTBLANK('BPI+'!AN28)=1,
  0,
  IFERROR(
    IF(
      INDEX(sorCol, MATCH(INDEX(valCol, MATCH('BPI+'!AN28, INIcol, 0)), bpiTeams, 0)) &lt;= 40,
      -INDEX(sorCol, MATCH(INDEX(valCol, MATCH('BPI+'!AN28, INIcol, 0)), bpiTeams, 0))/40,
      IF(
        INDEX(sorCol, MATCH(INDEX(valCol, MATCH('BPI+'!AN28, INIcol, 0)), bpiTeams, 0)) &lt;= 100,
        -1 - (INDEX(sorCol, MATCH(INDEX(valCol, MATCH('BPI+'!AN28, INIcol, 0)), bpiTeams, 0)) - 40)/60,
        -2
      )
    ),
    -2
  )
)</f>
        <v>0</v>
      </c>
      <c r="S28" s="366">
        <f>IF(
  COUNTBLANK('BPI+'!AO28)=1,
  0,
  IFERROR(
    IF(
      INDEX(sorCol, MATCH(INDEX(valCol, MATCH('BPI+'!AO28, INIcol, 0)), bpiTeams, 0)) &lt;= 40,
      -INDEX(sorCol, MATCH(INDEX(valCol, MATCH('BPI+'!AO28, INIcol, 0)), bpiTeams, 0))/40,
      IF(
        INDEX(sorCol, MATCH(INDEX(valCol, MATCH('BPI+'!AO28, INIcol, 0)), bpiTeams, 0)) &lt;= 100,
        -1 - (INDEX(sorCol, MATCH(INDEX(valCol, MATCH('BPI+'!AO28, INIcol, 0)), bpiTeams, 0)) - 40)/60,
        -2
      )
    ),
    -2
  )
)</f>
        <v>0</v>
      </c>
      <c r="T28" s="366">
        <f>IF(
  COUNTBLANK('BPI+'!AP28)=1,
  0,
  IFERROR(
    IF(
      INDEX(sorCol, MATCH(INDEX(valCol, MATCH('BPI+'!AP28, INIcol, 0)), bpiTeams, 0)) &lt;= 40,
      -INDEX(sorCol, MATCH(INDEX(valCol, MATCH('BPI+'!AP28, INIcol, 0)), bpiTeams, 0))/40,
      IF(
        INDEX(sorCol, MATCH(INDEX(valCol, MATCH('BPI+'!AP28, INIcol, 0)), bpiTeams, 0)) &lt;= 100,
        -1 - (INDEX(sorCol, MATCH(INDEX(valCol, MATCH('BPI+'!AP28, INIcol, 0)), bpiTeams, 0)) - 40)/60,
        -2
      )
    ),
    -2
  )
)</f>
        <v>0</v>
      </c>
      <c r="U28" s="366">
        <f>IF(
  COUNTBLANK('BPI+'!AQ28)=1,
  0,
  IFERROR(
    IF(
      INDEX(sorCol, MATCH(INDEX(valCol, MATCH('BPI+'!AQ28, INIcol, 0)), bpiTeams, 0)) &lt;= 40,
      -INDEX(sorCol, MATCH(INDEX(valCol, MATCH('BPI+'!AQ28, INIcol, 0)), bpiTeams, 0))/40,
      IF(
        INDEX(sorCol, MATCH(INDEX(valCol, MATCH('BPI+'!AQ28, INIcol, 0)), bpiTeams, 0)) &lt;= 100,
        -1 - (INDEX(sorCol, MATCH(INDEX(valCol, MATCH('BPI+'!AQ28, INIcol, 0)), bpiTeams, 0)) - 40)/60,
        -2
      )
    ),
    -2
  )
)</f>
        <v>0</v>
      </c>
      <c r="V28" s="366">
        <f>IF(
  COUNTBLANK('BPI+'!AR28)=1,
  0,
  IFERROR(
    IF(
      INDEX(sorCol, MATCH(INDEX(valCol, MATCH('BPI+'!AR28, INIcol, 0)), bpiTeams, 0)) &lt;= 40,
      -INDEX(sorCol, MATCH(INDEX(valCol, MATCH('BPI+'!AR28, INIcol, 0)), bpiTeams, 0))/40,
      IF(
        INDEX(sorCol, MATCH(INDEX(valCol, MATCH('BPI+'!AR28, INIcol, 0)), bpiTeams, 0)) &lt;= 100,
        -1 - (INDEX(sorCol, MATCH(INDEX(valCol, MATCH('BPI+'!AR28, INIcol, 0)), bpiTeams, 0)) - 40)/60,
        -2
      )
    ),
    -2
  )
)</f>
        <v>0</v>
      </c>
      <c r="W28" s="366">
        <f>IF(
  COUNTBLANK('BPI+'!AS28)=1,
  0,
  IFERROR(
    IF(
      INDEX(sorCol, MATCH(INDEX(valCol, MATCH('BPI+'!AS28, INIcol, 0)), bpiTeams, 0)) &lt;= 40,
      -INDEX(sorCol, MATCH(INDEX(valCol, MATCH('BPI+'!AS28, INIcol, 0)), bpiTeams, 0))/40,
      IF(
        INDEX(sorCol, MATCH(INDEX(valCol, MATCH('BPI+'!AS28, INIcol, 0)), bpiTeams, 0)) &lt;= 100,
        -1 - (INDEX(sorCol, MATCH(INDEX(valCol, MATCH('BPI+'!AS28, INIcol, 0)), bpiTeams, 0)) - 40)/60,
        -2
      )
    ),
    -2
  )
)</f>
        <v>0</v>
      </c>
      <c r="X28" s="366">
        <f>IF(
  COUNTBLANK('BPI+'!AT28)=1,
  0,
  IFERROR(
    IF(
      INDEX(sorCol, MATCH(INDEX(valCol, MATCH('BPI+'!AT28, INIcol, 0)), bpiTeams, 0)) &lt;= 40,
      -INDEX(sorCol, MATCH(INDEX(valCol, MATCH('BPI+'!AT28, INIcol, 0)), bpiTeams, 0))/40,
      IF(
        INDEX(sorCol, MATCH(INDEX(valCol, MATCH('BPI+'!AT28, INIcol, 0)), bpiTeams, 0)) &lt;= 100,
        -1 - (INDEX(sorCol, MATCH(INDEX(valCol, MATCH('BPI+'!AT28, INIcol, 0)), bpiTeams, 0)) - 40)/60,
        -2
      )
    ),
    -2
  )
)</f>
        <v>0</v>
      </c>
      <c r="Y28" s="366">
        <f>IF(
  COUNTBLANK('BPI+'!AU28)=1,
  0,
  IFERROR(
    IF(
      INDEX(sorCol, MATCH(INDEX(valCol, MATCH('BPI+'!AU28, INIcol, 0)), bpiTeams, 0)) &lt;= 40,
      -INDEX(sorCol, MATCH(INDEX(valCol, MATCH('BPI+'!AU28, INIcol, 0)), bpiTeams, 0))/40,
      IF(
        INDEX(sorCol, MATCH(INDEX(valCol, MATCH('BPI+'!AU28, INIcol, 0)), bpiTeams, 0)) &lt;= 100,
        -1 - (INDEX(sorCol, MATCH(INDEX(valCol, MATCH('BPI+'!AU28, INIcol, 0)), bpiTeams, 0)) - 40)/60,
        -2
      )
    ),
    -2
  )
)</f>
        <v>0</v>
      </c>
      <c r="Z28" s="366">
        <f>IF(
  COUNTBLANK('BPI+'!AV28)=1,
  0,
  IFERROR(
    IF(
      INDEX(sorCol, MATCH(INDEX(valCol, MATCH('BPI+'!AV28, INIcol, 0)), bpiTeams, 0)) &lt;= 40,
      -INDEX(sorCol, MATCH(INDEX(valCol, MATCH('BPI+'!AV28, INIcol, 0)), bpiTeams, 0))/40,
      IF(
        INDEX(sorCol, MATCH(INDEX(valCol, MATCH('BPI+'!AV28, INIcol, 0)), bpiTeams, 0)) &lt;= 100,
        -1 - (INDEX(sorCol, MATCH(INDEX(valCol, MATCH('BPI+'!AV28, INIcol, 0)), bpiTeams, 0)) - 40)/60,
        -2
      )
    ),
    -2
  )
)</f>
        <v>0</v>
      </c>
      <c r="AA28" s="358">
        <f>IFERROR(IF(COUNTBLANK('BPI+'!AX28)=1,0,IF(COUNTIF(qwqlINIcol,'BPI+'!AX28)=0,0.1,IF(INDEX(sorCol,MATCH(INDEX(valCol,MATCH('BPI+'!AW28,INIcol,0)),bpiTeams,0))&gt;=40,INDEX(sorCol,MATCH(INDEX(valCol,MATCH('BPI+'!AW28,INIcol,0)),bpiTeams,0))*-1/40+2,(INDEX(sorCol,MATCH(INDEX(valCol,MATCH('BPI+'!AW28,INIcol,0)),bpiTeams,0))*(-1)+40)/325+1))),0)</f>
        <v>0.625</v>
      </c>
      <c r="AB28" s="358">
        <f>IFERROR(IF(COUNTBLANK('BPI+'!AY28)=1,0,IF(COUNTIF(qwqlINIcol,'BPI+'!AY28)=0,0.1,IF(INDEX(sorCol,MATCH(INDEX(valCol,MATCH('BPI+'!AX28,INIcol,0)),bpiTeams,0))&gt;=40,INDEX(sorCol,MATCH(INDEX(valCol,MATCH('BPI+'!AX28,INIcol,0)),bpiTeams,0))*-1/40+2,(INDEX(sorCol,MATCH(INDEX(valCol,MATCH('BPI+'!AX28,INIcol,0)),bpiTeams,0))*(-1)+40)/325+1))),0)</f>
        <v>0</v>
      </c>
      <c r="AC28" s="358">
        <f>IFERROR(IF(COUNTBLANK('BPI+'!AZ28)=1,0,IF(COUNTIF(qwqlINIcol,'BPI+'!AZ28)=0,0.1,IF(INDEX(sorCol,MATCH(INDEX(valCol,MATCH('BPI+'!AY28,INIcol,0)),bpiTeams,0))&gt;=40,INDEX(sorCol,MATCH(INDEX(valCol,MATCH('BPI+'!AY28,INIcol,0)),bpiTeams,0))*-1/40+2,(INDEX(sorCol,MATCH(INDEX(valCol,MATCH('BPI+'!AY28,INIcol,0)),bpiTeams,0))*(-1)+40)/325+1))),0)</f>
        <v>0</v>
      </c>
      <c r="AD28" s="358">
        <f>IFERROR(IF(COUNTBLANK('BPI+'!BA28)=1,0,IF(COUNTIF(qwqlINIcol,'BPI+'!BA28)=0,0.1,IF(INDEX(sorCol,MATCH(INDEX(valCol,MATCH('BPI+'!AZ28,INIcol,0)),bpiTeams,0))&gt;=40,INDEX(sorCol,MATCH(INDEX(valCol,MATCH('BPI+'!AZ28,INIcol,0)),bpiTeams,0))*-1/40+2,(INDEX(sorCol,MATCH(INDEX(valCol,MATCH('BPI+'!AZ28,INIcol,0)),bpiTeams,0))*(-1)+40)/325+1))),0)</f>
        <v>0</v>
      </c>
      <c r="AE28" s="358">
        <f>IFERROR(IF(COUNTBLANK('BPI+'!BB28)=1,0,IF(COUNTIF(qwqlINIcol,'BPI+'!BB28)=0,0.1,IF(INDEX(sorCol,MATCH(INDEX(valCol,MATCH('BPI+'!BA28,INIcol,0)),bpiTeams,0))&gt;=40,INDEX(sorCol,MATCH(INDEX(valCol,MATCH('BPI+'!BA28,INIcol,0)),bpiTeams,0))*-1/40+2,(INDEX(sorCol,MATCH(INDEX(valCol,MATCH('BPI+'!BA28,INIcol,0)),bpiTeams,0))*(-1)+40)/325+1))),0)</f>
        <v>0</v>
      </c>
      <c r="AF28" s="358">
        <f>IFERROR(IF(COUNTBLANK('BPI+'!BC28)=1,0,IF(COUNTIF(qwqlINIcol,'BPI+'!BC28)=0,0.1,IF(INDEX(sorCol,MATCH(INDEX(valCol,MATCH('BPI+'!BB28,INIcol,0)),bpiTeams,0))&gt;=40,INDEX(sorCol,MATCH(INDEX(valCol,MATCH('BPI+'!BB28,INIcol,0)),bpiTeams,0))*-1/40+2,(INDEX(sorCol,MATCH(INDEX(valCol,MATCH('BPI+'!BB28,INIcol,0)),bpiTeams,0))*(-1)+40)/325+1))),0)</f>
        <v>0</v>
      </c>
      <c r="AG28" s="358">
        <f>IFERROR(IF(COUNTBLANK('BPI+'!BD28)=1,0,IF(COUNTIF(qwqlINIcol,'BPI+'!BD28)=0,0.1,IF(INDEX(sorCol,MATCH(INDEX(valCol,MATCH('BPI+'!BC28,INIcol,0)),bpiTeams,0))&gt;=40,INDEX(sorCol,MATCH(INDEX(valCol,MATCH('BPI+'!BC28,INIcol,0)),bpiTeams,0))*-1/40+2,(INDEX(sorCol,MATCH(INDEX(valCol,MATCH('BPI+'!BC28,INIcol,0)),bpiTeams,0))*(-1)+40)/325+1))),0)</f>
        <v>0</v>
      </c>
      <c r="AH28" s="358">
        <f>IFERROR(IF(COUNTBLANK('BPI+'!BE28)=1,0,IF(COUNTIF(qwqlINIcol,'BPI+'!BE28)=0,0.1,IF(INDEX(sorCol,MATCH(INDEX(valCol,MATCH('BPI+'!BD28,INIcol,0)),bpiTeams,0))&gt;=40,INDEX(sorCol,MATCH(INDEX(valCol,MATCH('BPI+'!BD28,INIcol,0)),bpiTeams,0))*-1/40+2,(INDEX(sorCol,MATCH(INDEX(valCol,MATCH('BPI+'!BD28,INIcol,0)),bpiTeams,0))*(-1)+40)/325+1))),0)</f>
        <v>0</v>
      </c>
      <c r="AI28" s="358">
        <f>IFERROR(IF(COUNTBLANK('BPI+'!BF28)=1,0,IF(COUNTIF(qwqlINIcol,'BPI+'!BF28)=0,0.1,IF(INDEX(sorCol,MATCH(INDEX(valCol,MATCH('BPI+'!BE28,INIcol,0)),bpiTeams,0))&gt;=40,INDEX(sorCol,MATCH(INDEX(valCol,MATCH('BPI+'!BE28,INIcol,0)),bpiTeams,0))*-1/40+2,(INDEX(sorCol,MATCH(INDEX(valCol,MATCH('BPI+'!BE28,INIcol,0)),bpiTeams,0))*(-1)+40)/325+1))),0)</f>
        <v>0</v>
      </c>
      <c r="AJ28" s="358">
        <f>IFERROR(IF(COUNTBLANK('BPI+'!BG28)=1,0,IF(COUNTIF(qwqlINIcol,'BPI+'!BG28)=0,0.1,IF(INDEX(sorCol,MATCH(INDEX(valCol,MATCH('BPI+'!BF28,INIcol,0)),bpiTeams,0))&gt;=40,INDEX(sorCol,MATCH(INDEX(valCol,MATCH('BPI+'!BF28,INIcol,0)),bpiTeams,0))*-1/40+2,(INDEX(sorCol,MATCH(INDEX(valCol,MATCH('BPI+'!BF28,INIcol,0)),bpiTeams,0))*(-1)+40)/325+1))),0)</f>
        <v>0</v>
      </c>
      <c r="AK28" s="358">
        <f>IFERROR(IF(COUNTBLANK('BPI+'!BH28)=1,0,IF(COUNTIF(qwqlINIcol,'BPI+'!BH28)=0,0.1,IF(INDEX(sorCol,MATCH(INDEX(valCol,MATCH('BPI+'!BG28,INIcol,0)),bpiTeams,0))&gt;=40,INDEX(sorCol,MATCH(INDEX(valCol,MATCH('BPI+'!BG28,INIcol,0)),bpiTeams,0))*-1/40+2,(INDEX(sorCol,MATCH(INDEX(valCol,MATCH('BPI+'!BG28,INIcol,0)),bpiTeams,0))*(-1)+40)/325+1))),0)</f>
        <v>0</v>
      </c>
      <c r="AL28" s="358">
        <f>IFERROR(IF(COUNTBLANK('BPI+'!BI28)=1,0,IF(COUNTIF(qwqlINIcol,'BPI+'!BI28)=0,0.1,IF(INDEX(sorCol,MATCH(INDEX(valCol,MATCH('BPI+'!BH28,INIcol,0)),bpiTeams,0))&gt;=40,INDEX(sorCol,MATCH(INDEX(valCol,MATCH('BPI+'!BH28,INIcol,0)),bpiTeams,0))*-1/40+2,(INDEX(sorCol,MATCH(INDEX(valCol,MATCH('BPI+'!BH28,INIcol,0)),bpiTeams,0))*(-1)+40)/325+1))),0)</f>
        <v>0</v>
      </c>
      <c r="AM28" s="358">
        <f>IFERROR(IF(COUNTBLANK('BPI+'!BJ28)=1,0,IF(COUNTIF(qwqlINIcol,'BPI+'!BJ28)=0,0.1,IF(INDEX(sorCol,MATCH(INDEX(valCol,MATCH('BPI+'!BI28,INIcol,0)),bpiTeams,0))&gt;=40,INDEX(sorCol,MATCH(INDEX(valCol,MATCH('BPI+'!BI28,INIcol,0)),bpiTeams,0))*-1/40+2,(INDEX(sorCol,MATCH(INDEX(valCol,MATCH('BPI+'!BI28,INIcol,0)),bpiTeams,0))*(-1)+40)/325+1))),0)</f>
        <v>0</v>
      </c>
      <c r="AN28" s="358">
        <f>IFERROR(IF(COUNTBLANK('BPI+'!BK28)=1,0,IF(COUNTIF(qwqlINIcol,'BPI+'!BK28)=0,0.1,IF(INDEX(sorCol,MATCH(INDEX(valCol,MATCH('BPI+'!BJ28,INIcol,0)),bpiTeams,0))&gt;=40,INDEX(sorCol,MATCH(INDEX(valCol,MATCH('BPI+'!BJ28,INIcol,0)),bpiTeams,0))*-1/40+2,(INDEX(sorCol,MATCH(INDEX(valCol,MATCH('BPI+'!BJ28,INIcol,0)),bpiTeams,0))*(-1)+40)/325+1))),0)</f>
        <v>0</v>
      </c>
      <c r="AO28" s="358">
        <f>IFERROR(IF(COUNTBLANK('BPI+'!BL28)=1,0,IF(COUNTIF(qwqlINIcol,'BPI+'!BL28)=0,0.1,IF(INDEX(sorCol,MATCH(INDEX(valCol,MATCH('BPI+'!BK28,INIcol,0)),bpiTeams,0))&gt;=40,INDEX(sorCol,MATCH(INDEX(valCol,MATCH('BPI+'!BK28,INIcol,0)),bpiTeams,0))*-1/40+2,(INDEX(sorCol,MATCH(INDEX(valCol,MATCH('BPI+'!BK28,INIcol,0)),bpiTeams,0))*(-1)+40)/325+1))),0)</f>
        <v>0</v>
      </c>
      <c r="AP28" s="366">
        <f>IF(COUNTBLANK('BPI+'!BL28)=1,0,IF(COUNTIF(qwqlINIcol,'BPI+'!BL28)=0,-1.5,IF(INDEX(sorCol,MATCH(INDEX(valCol,MATCH('BPI+'!BL28,INIcol,0)),bpiTeams,0))&gt;=80,-1.5,IF(INDEX(sorCol,MATCH(INDEX(valCol,MATCH('BPI+'!BL28,INIcol,0)),bpiTeams,0))&gt;=41,-1 - (INDEX(sorCol,MATCH(INDEX(valCol,MATCH('BPI+'!BL28,INIcol,0)),bpiTeams,0)) - 41) * (0.5/39),(INDEX(sorCol,MATCH(INDEX(valCol,MATCH('BPI+'!BL28,INIcol,0)),bpiTeams,0)) + 40)/325 - 2))))</f>
        <v>-1</v>
      </c>
      <c r="AQ28" s="366">
        <f>IF(COUNTBLANK('BPI+'!BM28)=1,0,IF(COUNTIF(qwqlINIcol,'BPI+'!BM28)=0,-1.5,IF(INDEX(sorCol,MATCH(INDEX(valCol,MATCH('BPI+'!BM28,INIcol,0)),bpiTeams,0))&gt;=80,-1.5,IF(INDEX(sorCol,MATCH(INDEX(valCol,MATCH('BPI+'!BM28,INIcol,0)),bpiTeams,0))&gt;=41,-1 - (INDEX(sorCol,MATCH(INDEX(valCol,MATCH('BPI+'!BM28,INIcol,0)),bpiTeams,0)) - 41) * (0.5/39),(INDEX(sorCol,MATCH(INDEX(valCol,MATCH('BPI+'!BM28,INIcol,0)),bpiTeams,0)) + 40)/325 - 2))))</f>
        <v>-1</v>
      </c>
      <c r="AR28" s="366">
        <f>IF(COUNTBLANK('BPI+'!BN28)=1,0,IF(COUNTIF(qwqlINIcol,'BPI+'!BN28)=0,-1.5,IF(INDEX(sorCol,MATCH(INDEX(valCol,MATCH('BPI+'!BN28,INIcol,0)),bpiTeams,0))&gt;=80,-1.5,IF(INDEX(sorCol,MATCH(INDEX(valCol,MATCH('BPI+'!BN28,INIcol,0)),bpiTeams,0))&gt;=41,-1 - (INDEX(sorCol,MATCH(INDEX(valCol,MATCH('BPI+'!BN28,INIcol,0)),bpiTeams,0)) - 41) * (0.5/39),(INDEX(sorCol,MATCH(INDEX(valCol,MATCH('BPI+'!BN28,INIcol,0)),bpiTeams,0)) + 40)/325 - 2))))</f>
        <v>0</v>
      </c>
      <c r="AS28" s="366">
        <f>IF(COUNTBLANK('BPI+'!BO28)=1,0,IF(COUNTIF(qwqlINIcol,'BPI+'!BO28)=0,-1.5,IF(INDEX(sorCol,MATCH(INDEX(valCol,MATCH('BPI+'!BO28,INIcol,0)),bpiTeams,0))&gt;=80,-1.5,IF(INDEX(sorCol,MATCH(INDEX(valCol,MATCH('BPI+'!BO28,INIcol,0)),bpiTeams,0))&gt;=41,-1 - (INDEX(sorCol,MATCH(INDEX(valCol,MATCH('BPI+'!BO28,INIcol,0)),bpiTeams,0)) - 41) * (0.5/39),(INDEX(sorCol,MATCH(INDEX(valCol,MATCH('BPI+'!BO28,INIcol,0)),bpiTeams,0)) + 40)/325 - 2))))</f>
        <v>0</v>
      </c>
      <c r="AT28" s="366">
        <f>IF(COUNTBLANK('BPI+'!BP28)=1,0,IF(COUNTIF(qwqlINIcol,'BPI+'!BP28)=0,-1.5,IF(INDEX(sorCol,MATCH(INDEX(valCol,MATCH('BPI+'!BP28,INIcol,0)),bpiTeams,0))&gt;=80,-1.5,IF(INDEX(sorCol,MATCH(INDEX(valCol,MATCH('BPI+'!BP28,INIcol,0)),bpiTeams,0))&gt;=41,-1 - (INDEX(sorCol,MATCH(INDEX(valCol,MATCH('BPI+'!BP28,INIcol,0)),bpiTeams,0)) - 41) * (0.5/39),(INDEX(sorCol,MATCH(INDEX(valCol,MATCH('BPI+'!BP28,INIcol,0)),bpiTeams,0)) + 40)/325 - 2))))</f>
        <v>0</v>
      </c>
      <c r="AU28" s="366">
        <f>IF(COUNTBLANK('BPI+'!BQ28)=1,0,IF(COUNTIF(qwqlINIcol,'BPI+'!BQ28)=0,-1.5,IF(INDEX(sorCol,MATCH(INDEX(valCol,MATCH('BPI+'!BQ28,INIcol,0)),bpiTeams,0))&gt;=80,-1.5,IF(INDEX(sorCol,MATCH(INDEX(valCol,MATCH('BPI+'!BQ28,INIcol,0)),bpiTeams,0))&gt;=41,-1 - (INDEX(sorCol,MATCH(INDEX(valCol,MATCH('BPI+'!BQ28,INIcol,0)),bpiTeams,0)) - 41) * (0.5/39),(INDEX(sorCol,MATCH(INDEX(valCol,MATCH('BPI+'!BQ28,INIcol,0)),bpiTeams,0)) + 40)/325 - 2))))</f>
        <v>0</v>
      </c>
      <c r="AV28" s="366">
        <f>IF(COUNTBLANK('BPI+'!BR28)=1,0,IF(COUNTIF(qwqlINIcol,'BPI+'!BR28)=0,-1.5,IF(INDEX(sorCol,MATCH(INDEX(valCol,MATCH('BPI+'!BR28,INIcol,0)),bpiTeams,0))&gt;=80,-1.5,IF(INDEX(sorCol,MATCH(INDEX(valCol,MATCH('BPI+'!BR28,INIcol,0)),bpiTeams,0))&gt;=41,-1 - (INDEX(sorCol,MATCH(INDEX(valCol,MATCH('BPI+'!BR28,INIcol,0)),bpiTeams,0)) - 41) * (0.5/39),(INDEX(sorCol,MATCH(INDEX(valCol,MATCH('BPI+'!BR28,INIcol,0)),bpiTeams,0)) + 40)/325 - 2))))</f>
        <v>0</v>
      </c>
      <c r="AW28" s="366">
        <f>IF(COUNTBLANK('BPI+'!BS28)=1,0,IF(COUNTIF(qwqlINIcol,'BPI+'!BS28)=0,-1.5,IF(INDEX(sorCol,MATCH(INDEX(valCol,MATCH('BPI+'!BS28,INIcol,0)),bpiTeams,0))&gt;=80,-1.5,IF(INDEX(sorCol,MATCH(INDEX(valCol,MATCH('BPI+'!BS28,INIcol,0)),bpiTeams,0))&gt;=41,-1 - (INDEX(sorCol,MATCH(INDEX(valCol,MATCH('BPI+'!BS28,INIcol,0)),bpiTeams,0)) - 41) * (0.5/39),(INDEX(sorCol,MATCH(INDEX(valCol,MATCH('BPI+'!BS28,INIcol,0)),bpiTeams,0)) + 40)/325 - 2))))</f>
        <v>0</v>
      </c>
      <c r="AX28" s="366">
        <f>IF(COUNTBLANK('BPI+'!BT28)=1,0,IF(COUNTIF(qwqlINIcol,'BPI+'!BT28)=0,-1.5,IF(INDEX(sorCol,MATCH(INDEX(valCol,MATCH('BPI+'!BT28,INIcol,0)),bpiTeams,0))&gt;=80,-1.5,IF(INDEX(sorCol,MATCH(INDEX(valCol,MATCH('BPI+'!BT28,INIcol,0)),bpiTeams,0))&gt;=41,-1 - (INDEX(sorCol,MATCH(INDEX(valCol,MATCH('BPI+'!BT28,INIcol,0)),bpiTeams,0)) - 41) * (0.5/39),(INDEX(sorCol,MATCH(INDEX(valCol,MATCH('BPI+'!BT28,INIcol,0)),bpiTeams,0)) + 40)/325 - 2))))</f>
        <v>0</v>
      </c>
      <c r="AY28" s="366">
        <f>IF(COUNTBLANK('BPI+'!BU28)=1,0,IF(COUNTIF(qwqlINIcol,'BPI+'!BU28)=0,-1.5,IF(INDEX(sorCol,MATCH(INDEX(valCol,MATCH('BPI+'!BU28,INIcol,0)),bpiTeams,0))&gt;=80,-1.5,IF(INDEX(sorCol,MATCH(INDEX(valCol,MATCH('BPI+'!BU28,INIcol,0)),bpiTeams,0))&gt;=41,-1 - (INDEX(sorCol,MATCH(INDEX(valCol,MATCH('BPI+'!BU28,INIcol,0)),bpiTeams,0)) - 41) * (0.5/39),(INDEX(sorCol,MATCH(INDEX(valCol,MATCH('BPI+'!BU28,INIcol,0)),bpiTeams,0)) + 40)/325 - 2))))</f>
        <v>0</v>
      </c>
      <c r="AZ28" s="366">
        <f>IF(COUNTBLANK('BPI+'!BV28)=1,0,IF(COUNTIF(qwqlINIcol,'BPI+'!BV28)=0,-1.5,IF(INDEX(sorCol,MATCH(INDEX(valCol,MATCH('BPI+'!BV28,INIcol,0)),bpiTeams,0))&gt;=80,-1.5,IF(INDEX(sorCol,MATCH(INDEX(valCol,MATCH('BPI+'!BV28,INIcol,0)),bpiTeams,0))&gt;=41,-1 - (INDEX(sorCol,MATCH(INDEX(valCol,MATCH('BPI+'!BV28,INIcol,0)),bpiTeams,0)) - 41) * (0.5/39),(INDEX(sorCol,MATCH(INDEX(valCol,MATCH('BPI+'!BV28,INIcol,0)),bpiTeams,0)) + 40)/325 - 2))))</f>
        <v>0</v>
      </c>
      <c r="BA28" s="366">
        <f>IF(COUNTBLANK('BPI+'!BW28)=1,0,IF(COUNTIF(qwqlINIcol,'BPI+'!BW28)=0,-1.5,IF(INDEX(sorCol,MATCH(INDEX(valCol,MATCH('BPI+'!BW28,INIcol,0)),bpiTeams,0))&gt;=80,-1.5,IF(INDEX(sorCol,MATCH(INDEX(valCol,MATCH('BPI+'!BW28,INIcol,0)),bpiTeams,0))&gt;=41,-1 - (INDEX(sorCol,MATCH(INDEX(valCol,MATCH('BPI+'!BW28,INIcol,0)),bpiTeams,0)) - 41) * (0.5/39),(INDEX(sorCol,MATCH(INDEX(valCol,MATCH('BPI+'!BW28,INIcol,0)),bpiTeams,0)) + 40)/325 - 2))))</f>
        <v>0</v>
      </c>
      <c r="BB28" s="366">
        <f>IF(COUNTBLANK('BPI+'!BX28)=1,0,IF(COUNTIF(qwqlINIcol,'BPI+'!BX28)=0,-1.5,IF(INDEX(sorCol,MATCH(INDEX(valCol,MATCH('BPI+'!BX28,INIcol,0)),bpiTeams,0))&gt;=80,-1.5,IF(INDEX(sorCol,MATCH(INDEX(valCol,MATCH('BPI+'!BX28,INIcol,0)),bpiTeams,0))&gt;=41,-1 - (INDEX(sorCol,MATCH(INDEX(valCol,MATCH('BPI+'!BX28,INIcol,0)),bpiTeams,0)) - 41) * (0.5/39),(INDEX(sorCol,MATCH(INDEX(valCol,MATCH('BPI+'!BX28,INIcol,0)),bpiTeams,0)) + 40)/325 - 2))))</f>
        <v>0</v>
      </c>
      <c r="BC28" s="374">
        <f>IF(COUNTBLANK('BPI+'!BY28)=0,-1.6,0)</f>
        <v>-1.6</v>
      </c>
      <c r="BD28" s="374">
        <f>IF(COUNTBLANK('BPI+'!BZ28)=0,-1.6,0)</f>
        <v>0</v>
      </c>
      <c r="BE28" s="374">
        <f>IF(COUNTBLANK('BPI+'!CA28)=0,-1.6,0)</f>
        <v>0</v>
      </c>
      <c r="BF28" s="374">
        <f>IF(COUNTBLANK('BPI+'!CB28)=0,-1.6,0)</f>
        <v>0</v>
      </c>
      <c r="BG28" s="374">
        <f>IF(COUNTBLANK('BPI+'!CC28)=0,-1.6,0)</f>
        <v>0</v>
      </c>
      <c r="BH28" s="374">
        <f>IF(COUNTBLANK('BPI+'!CD28)=0,-1.6,0)</f>
        <v>0</v>
      </c>
      <c r="BI28" s="374">
        <f>IF(COUNTBLANK('BPI+'!CE28)=0,-1.6,0)</f>
        <v>0</v>
      </c>
      <c r="BJ28" s="374">
        <f>IF(COUNTBLANK('BPI+'!CF28)=0,-1.6,0)</f>
        <v>0</v>
      </c>
      <c r="BK28" s="374">
        <f>IF(COUNTBLANK('BPI+'!CG28)=0,-1.6,0)</f>
        <v>0</v>
      </c>
      <c r="BL28" s="374">
        <f>IF(COUNTBLANK('BPI+'!CH28)=0,-1.6,0)</f>
        <v>0</v>
      </c>
      <c r="BM28" s="374">
        <f>IF(COUNTBLANK('BPI+'!CI28)=0,-1.6,0)</f>
        <v>0</v>
      </c>
      <c r="BN28" s="374">
        <f>IF(COUNTBLANK('BPI+'!CJ28)=0,-1.6,0)</f>
        <v>0</v>
      </c>
      <c r="BO28" s="374">
        <f>IF(COUNTBLANK('BPI+'!CK28)=0,-1.6,0)</f>
        <v>0</v>
      </c>
      <c r="BP28" s="374">
        <f>IF(COUNTBLANK('BPI+'!CL28)=0,-1.6,0)</f>
        <v>0</v>
      </c>
      <c r="BQ28" s="374">
        <f>IF(COUNTBLANK('BPI+'!CM28)=0,-1.6,0)</f>
        <v>0</v>
      </c>
      <c r="BR28" s="374">
        <f>IF(COUNTBLANK('BPI+'!CN28)=0,-1.6,0)</f>
        <v>0</v>
      </c>
      <c r="BS28" s="374">
        <f>IF(COUNTBLANK('BPI+'!CO28)=0,-1.6,0)</f>
        <v>0</v>
      </c>
      <c r="BT28">
        <f t="shared" si="4"/>
        <v>-1.7000000000000002</v>
      </c>
    </row>
    <row r="29" spans="1:72" x14ac:dyDescent="0.3">
      <c r="A29" t="str">
        <f t="shared" si="0"/>
        <v>Kentucky</v>
      </c>
      <c r="B29" t="str">
        <f t="shared" si="3"/>
        <v>UK</v>
      </c>
      <c r="C29" s="358">
        <f>IF(
  COUNTBLANK('BPI+'!Y29)=1,
  0,
  IFERROR(
    IF(
      INDEX(sorCol,MATCH(INDEX(valCol,MATCH('BPI+'!Y29,INIcol,0)),bpiTeams,0))&lt;=40,
      2-INDEX(sorCol,MATCH(INDEX(valCol,MATCH('BPI+'!Y29,INIcol,0)),bpiTeams,0))/40,
      IF(
        INDEX(sorCol,MATCH(INDEX(valCol,MATCH('BPI+'!Y29,INIcol,0)),bpiTeams,0))&lt;=100,
        1-0.9*(INDEX(sorCol,MATCH(INDEX(valCol,MATCH('BPI+'!Y29,INIcol,0)),bpiTeams,0))-40)/60,
        0.1
      )
    ),
    0.1
  )
)</f>
        <v>1.6</v>
      </c>
      <c r="D29" s="358">
        <f>IF(
  COUNTBLANK('BPI+'!Z29)=1,
  0,
  IFERROR(
    IF(
      INDEX(sorCol,MATCH(INDEX(valCol,MATCH('BPI+'!Z29,INIcol,0)),bpiTeams,0))&lt;=40,
      2-INDEX(sorCol,MATCH(INDEX(valCol,MATCH('BPI+'!Z29,INIcol,0)),bpiTeams,0))/40,
      IF(
        INDEX(sorCol,MATCH(INDEX(valCol,MATCH('BPI+'!Z29,INIcol,0)),bpiTeams,0))&lt;=100,
        1-0.9*(INDEX(sorCol,MATCH(INDEX(valCol,MATCH('BPI+'!Z29,INIcol,0)),bpiTeams,0))-40)/60,
        0.1
      )
    ),
    0.1
  )
)</f>
        <v>1.45</v>
      </c>
      <c r="E29" s="358">
        <f>IF(
  COUNTBLANK('BPI+'!AA29)=1,
  0,
  IFERROR(
    IF(
      INDEX(sorCol,MATCH(INDEX(valCol,MATCH('BPI+'!AA29,INIcol,0)),bpiTeams,0))&lt;=40,
      2-INDEX(sorCol,MATCH(INDEX(valCol,MATCH('BPI+'!AA29,INIcol,0)),bpiTeams,0))/40,
      IF(
        INDEX(sorCol,MATCH(INDEX(valCol,MATCH('BPI+'!AA29,INIcol,0)),bpiTeams,0))&lt;=100,
        1-0.9*(INDEX(sorCol,MATCH(INDEX(valCol,MATCH('BPI+'!AA29,INIcol,0)),bpiTeams,0))-40)/60,
        0.1
      )
    ),
    0.1
  )
)</f>
        <v>1.45</v>
      </c>
      <c r="F29" s="358">
        <f>IF(
  COUNTBLANK('BPI+'!AB29)=1,
  0,
  IFERROR(
    IF(
      INDEX(sorCol,MATCH(INDEX(valCol,MATCH('BPI+'!AB29,INIcol,0)),bpiTeams,0))&lt;=40,
      2-INDEX(sorCol,MATCH(INDEX(valCol,MATCH('BPI+'!AB29,INIcol,0)),bpiTeams,0))/40,
      IF(
        INDEX(sorCol,MATCH(INDEX(valCol,MATCH('BPI+'!AB29,INIcol,0)),bpiTeams,0))&lt;=100,
        1-0.9*(INDEX(sorCol,MATCH(INDEX(valCol,MATCH('BPI+'!AB29,INIcol,0)),bpiTeams,0))-40)/60,
        0.1
      )
    ),
    0.1
  )
)</f>
        <v>1.825</v>
      </c>
      <c r="G29" s="358">
        <f>IF(
  COUNTBLANK('BPI+'!AC29)=1,
  0,
  IFERROR(
    IF(
      INDEX(sorCol,MATCH(INDEX(valCol,MATCH('BPI+'!AC29,INIcol,0)),bpiTeams,0))&lt;=40,
      2-INDEX(sorCol,MATCH(INDEX(valCol,MATCH('BPI+'!AC29,INIcol,0)),bpiTeams,0))/40,
      IF(
        INDEX(sorCol,MATCH(INDEX(valCol,MATCH('BPI+'!AC29,INIcol,0)),bpiTeams,0))&lt;=100,
        1-0.9*(INDEX(sorCol,MATCH(INDEX(valCol,MATCH('BPI+'!AC29,INIcol,0)),bpiTeams,0))-40)/60,
        0.1
      )
    ),
    0.1
  )
)</f>
        <v>0</v>
      </c>
      <c r="H29" s="358">
        <f>IF(
  COUNTBLANK('BPI+'!AD29)=1,
  0,
  IFERROR(
    IF(
      INDEX(sorCol,MATCH(INDEX(valCol,MATCH('BPI+'!AD29,INIcol,0)),bpiTeams,0))&lt;=40,
      2-INDEX(sorCol,MATCH(INDEX(valCol,MATCH('BPI+'!AD29,INIcol,0)),bpiTeams,0))/40,
      IF(
        INDEX(sorCol,MATCH(INDEX(valCol,MATCH('BPI+'!AD29,INIcol,0)),bpiTeams,0))&lt;=100,
        1-0.9*(INDEX(sorCol,MATCH(INDEX(valCol,MATCH('BPI+'!AD29,INIcol,0)),bpiTeams,0))-40)/60,
        0.1
      )
    ),
    0.1
  )
)</f>
        <v>0</v>
      </c>
      <c r="I29" s="358">
        <f>IF(
  COUNTBLANK('BPI+'!AE29)=1,
  0,
  IFERROR(
    IF(
      INDEX(sorCol,MATCH(INDEX(valCol,MATCH('BPI+'!AE29,INIcol,0)),bpiTeams,0))&lt;=40,
      2-INDEX(sorCol,MATCH(INDEX(valCol,MATCH('BPI+'!AE29,INIcol,0)),bpiTeams,0))/40,
      IF(
        INDEX(sorCol,MATCH(INDEX(valCol,MATCH('BPI+'!AE29,INIcol,0)),bpiTeams,0))&lt;=100,
        1-0.9*(INDEX(sorCol,MATCH(INDEX(valCol,MATCH('BPI+'!AE29,INIcol,0)),bpiTeams,0))-40)/60,
        0.1
      )
    ),
    0.1
  )
)</f>
        <v>0</v>
      </c>
      <c r="J29" s="358">
        <f>IF(
  COUNTBLANK('BPI+'!AF29)=1,
  0,
  IFERROR(
    IF(
      INDEX(sorCol,MATCH(INDEX(valCol,MATCH('BPI+'!AF29,INIcol,0)),bpiTeams,0))&lt;=40,
      2-INDEX(sorCol,MATCH(INDEX(valCol,MATCH('BPI+'!AF29,INIcol,0)),bpiTeams,0))/40,
      IF(
        INDEX(sorCol,MATCH(INDEX(valCol,MATCH('BPI+'!AF29,INIcol,0)),bpiTeams,0))&lt;=100,
        1-0.9*(INDEX(sorCol,MATCH(INDEX(valCol,MATCH('BPI+'!AF29,INIcol,0)),bpiTeams,0))-40)/60,
        0.1
      )
    ),
    0.1
  )
)</f>
        <v>0</v>
      </c>
      <c r="K29" s="358">
        <f>IF(
  COUNTBLANK('BPI+'!AG29)=1,
  0,
  IFERROR(
    IF(
      INDEX(sorCol,MATCH(INDEX(valCol,MATCH('BPI+'!AG29,INIcol,0)),bpiTeams,0))&lt;=40,
      2-INDEX(sorCol,MATCH(INDEX(valCol,MATCH('BPI+'!AG29,INIcol,0)),bpiTeams,0))/40,
      IF(
        INDEX(sorCol,MATCH(INDEX(valCol,MATCH('BPI+'!AG29,INIcol,0)),bpiTeams,0))&lt;=100,
        1-0.9*(INDEX(sorCol,MATCH(INDEX(valCol,MATCH('BPI+'!AG29,INIcol,0)),bpiTeams,0))-40)/60,
        0.1
      )
    ),
    0.1
  )
)</f>
        <v>0</v>
      </c>
      <c r="L29" s="358">
        <f>IF(
  COUNTBLANK('BPI+'!AH29)=1,
  0,
  IFERROR(
    IF(
      INDEX(sorCol,MATCH(INDEX(valCol,MATCH('BPI+'!AH29,INIcol,0)),bpiTeams,0))&lt;=40,
      2-INDEX(sorCol,MATCH(INDEX(valCol,MATCH('BPI+'!AH29,INIcol,0)),bpiTeams,0))/40,
      IF(
        INDEX(sorCol,MATCH(INDEX(valCol,MATCH('BPI+'!AH29,INIcol,0)),bpiTeams,0))&lt;=100,
        1-0.9*(INDEX(sorCol,MATCH(INDEX(valCol,MATCH('BPI+'!AH29,INIcol,0)),bpiTeams,0))-40)/60,
        0.1
      )
    ),
    0.1
  )
)</f>
        <v>0</v>
      </c>
      <c r="M29" s="358">
        <f>IF(
  COUNTBLANK('BPI+'!AI29)=1,
  0,
  IFERROR(
    IF(
      INDEX(sorCol,MATCH(INDEX(valCol,MATCH('BPI+'!AI29,INIcol,0)),bpiTeams,0))&lt;=40,
      2-INDEX(sorCol,MATCH(INDEX(valCol,MATCH('BPI+'!AI29,INIcol,0)),bpiTeams,0))/40,
      IF(
        INDEX(sorCol,MATCH(INDEX(valCol,MATCH('BPI+'!AI29,INIcol,0)),bpiTeams,0))&lt;=100,
        1-0.9*(INDEX(sorCol,MATCH(INDEX(valCol,MATCH('BPI+'!AI29,INIcol,0)),bpiTeams,0))-40)/60,
        0.1
      )
    ),
    0.1
  )
)</f>
        <v>0</v>
      </c>
      <c r="N29" s="358">
        <f>IF(
  COUNTBLANK('BPI+'!AJ29)=1,
  0,
  IFERROR(
    IF(
      INDEX(sorCol,MATCH(INDEX(valCol,MATCH('BPI+'!AJ29,INIcol,0)),bpiTeams,0))&lt;=40,
      2-INDEX(sorCol,MATCH(INDEX(valCol,MATCH('BPI+'!AJ29,INIcol,0)),bpiTeams,0))/40,
      IF(
        INDEX(sorCol,MATCH(INDEX(valCol,MATCH('BPI+'!AJ29,INIcol,0)),bpiTeams,0))&lt;=100,
        1-0.9*(INDEX(sorCol,MATCH(INDEX(valCol,MATCH('BPI+'!AJ29,INIcol,0)),bpiTeams,0))-40)/60,
        0.1
      )
    ),
    0.1
  )
)</f>
        <v>0</v>
      </c>
      <c r="O29" s="366">
        <f>IF(
  COUNTBLANK('BPI+'!AK29)=1,
  0,
  IFERROR(
    IF(
      INDEX(sorCol, MATCH(INDEX(valCol, MATCH('BPI+'!AK29, INIcol, 0)), bpiTeams, 0)) &lt;= 40,
      -INDEX(sorCol, MATCH(INDEX(valCol, MATCH('BPI+'!AK29, INIcol, 0)), bpiTeams, 0))/40,
      IF(
        INDEX(sorCol, MATCH(INDEX(valCol, MATCH('BPI+'!AK29, INIcol, 0)), bpiTeams, 0)) &lt;= 100,
        -1 - (INDEX(sorCol, MATCH(INDEX(valCol, MATCH('BPI+'!AK29, INIcol, 0)), bpiTeams, 0)) - 40)/60,
        -2
      )
    ),
    -2
  )
)</f>
        <v>-0.65</v>
      </c>
      <c r="P29" s="366">
        <f>IF(
  COUNTBLANK('BPI+'!AL29)=1,
  0,
  IFERROR(
    IF(
      INDEX(sorCol, MATCH(INDEX(valCol, MATCH('BPI+'!AL29, INIcol, 0)), bpiTeams, 0)) &lt;= 40,
      -INDEX(sorCol, MATCH(INDEX(valCol, MATCH('BPI+'!AL29, INIcol, 0)), bpiTeams, 0))/40,
      IF(
        INDEX(sorCol, MATCH(INDEX(valCol, MATCH('BPI+'!AL29, INIcol, 0)), bpiTeams, 0)) &lt;= 100,
        -1 - (INDEX(sorCol, MATCH(INDEX(valCol, MATCH('BPI+'!AL29, INIcol, 0)), bpiTeams, 0)) - 40)/60,
        -2
      )
    ),
    -2
  )
)</f>
        <v>-0.32500000000000001</v>
      </c>
      <c r="Q29" s="366">
        <f>IF(
  COUNTBLANK('BPI+'!AM29)=1,
  0,
  IFERROR(
    IF(
      INDEX(sorCol, MATCH(INDEX(valCol, MATCH('BPI+'!AM29, INIcol, 0)), bpiTeams, 0)) &lt;= 40,
      -INDEX(sorCol, MATCH(INDEX(valCol, MATCH('BPI+'!AM29, INIcol, 0)), bpiTeams, 0))/40,
      IF(
        INDEX(sorCol, MATCH(INDEX(valCol, MATCH('BPI+'!AM29, INIcol, 0)), bpiTeams, 0)) &lt;= 100,
        -1 - (INDEX(sorCol, MATCH(INDEX(valCol, MATCH('BPI+'!AM29, INIcol, 0)), bpiTeams, 0)) - 40)/60,
        -2
      )
    ),
    -2
  )
)</f>
        <v>-0.52500000000000002</v>
      </c>
      <c r="R29" s="366">
        <f>IF(
  COUNTBLANK('BPI+'!AN29)=1,
  0,
  IFERROR(
    IF(
      INDEX(sorCol, MATCH(INDEX(valCol, MATCH('BPI+'!AN29, INIcol, 0)), bpiTeams, 0)) &lt;= 40,
      -INDEX(sorCol, MATCH(INDEX(valCol, MATCH('BPI+'!AN29, INIcol, 0)), bpiTeams, 0))/40,
      IF(
        INDEX(sorCol, MATCH(INDEX(valCol, MATCH('BPI+'!AN29, INIcol, 0)), bpiTeams, 0)) &lt;= 100,
        -1 - (INDEX(sorCol, MATCH(INDEX(valCol, MATCH('BPI+'!AN29, INIcol, 0)), bpiTeams, 0)) - 40)/60,
        -2
      )
    ),
    -2
  )
)</f>
        <v>-0.27500000000000002</v>
      </c>
      <c r="S29" s="366">
        <f>IF(
  COUNTBLANK('BPI+'!AO29)=1,
  0,
  IFERROR(
    IF(
      INDEX(sorCol, MATCH(INDEX(valCol, MATCH('BPI+'!AO29, INIcol, 0)), bpiTeams, 0)) &lt;= 40,
      -INDEX(sorCol, MATCH(INDEX(valCol, MATCH('BPI+'!AO29, INIcol, 0)), bpiTeams, 0))/40,
      IF(
        INDEX(sorCol, MATCH(INDEX(valCol, MATCH('BPI+'!AO29, INIcol, 0)), bpiTeams, 0)) &lt;= 100,
        -1 - (INDEX(sorCol, MATCH(INDEX(valCol, MATCH('BPI+'!AO29, INIcol, 0)), bpiTeams, 0)) - 40)/60,
        -2
      )
    ),
    -2
  )
)</f>
        <v>-0.375</v>
      </c>
      <c r="T29" s="366">
        <f>IF(
  COUNTBLANK('BPI+'!AP29)=1,
  0,
  IFERROR(
    IF(
      INDEX(sorCol, MATCH(INDEX(valCol, MATCH('BPI+'!AP29, INIcol, 0)), bpiTeams, 0)) &lt;= 40,
      -INDEX(sorCol, MATCH(INDEX(valCol, MATCH('BPI+'!AP29, INIcol, 0)), bpiTeams, 0))/40,
      IF(
        INDEX(sorCol, MATCH(INDEX(valCol, MATCH('BPI+'!AP29, INIcol, 0)), bpiTeams, 0)) &lt;= 100,
        -1 - (INDEX(sorCol, MATCH(INDEX(valCol, MATCH('BPI+'!AP29, INIcol, 0)), bpiTeams, 0)) - 40)/60,
        -2
      )
    ),
    -2
  )
)</f>
        <v>-0.125</v>
      </c>
      <c r="U29" s="366">
        <f>IF(
  COUNTBLANK('BPI+'!AQ29)=1,
  0,
  IFERROR(
    IF(
      INDEX(sorCol, MATCH(INDEX(valCol, MATCH('BPI+'!AQ29, INIcol, 0)), bpiTeams, 0)) &lt;= 40,
      -INDEX(sorCol, MATCH(INDEX(valCol, MATCH('BPI+'!AQ29, INIcol, 0)), bpiTeams, 0))/40,
      IF(
        INDEX(sorCol, MATCH(INDEX(valCol, MATCH('BPI+'!AQ29, INIcol, 0)), bpiTeams, 0)) &lt;= 100,
        -1 - (INDEX(sorCol, MATCH(INDEX(valCol, MATCH('BPI+'!AQ29, INIcol, 0)), bpiTeams, 0)) - 40)/60,
        -2
      )
    ),
    -2
  )
)</f>
        <v>-0.125</v>
      </c>
      <c r="V29" s="366">
        <f>IF(
  COUNTBLANK('BPI+'!AR29)=1,
  0,
  IFERROR(
    IF(
      INDEX(sorCol, MATCH(INDEX(valCol, MATCH('BPI+'!AR29, INIcol, 0)), bpiTeams, 0)) &lt;= 40,
      -INDEX(sorCol, MATCH(INDEX(valCol, MATCH('BPI+'!AR29, INIcol, 0)), bpiTeams, 0))/40,
      IF(
        INDEX(sorCol, MATCH(INDEX(valCol, MATCH('BPI+'!AR29, INIcol, 0)), bpiTeams, 0)) &lt;= 100,
        -1 - (INDEX(sorCol, MATCH(INDEX(valCol, MATCH('BPI+'!AR29, INIcol, 0)), bpiTeams, 0)) - 40)/60,
        -2
      )
    ),
    -2
  )
)</f>
        <v>-0.125</v>
      </c>
      <c r="W29" s="366">
        <f>IF(
  COUNTBLANK('BPI+'!AS29)=1,
  0,
  IFERROR(
    IF(
      INDEX(sorCol, MATCH(INDEX(valCol, MATCH('BPI+'!AS29, INIcol, 0)), bpiTeams, 0)) &lt;= 40,
      -INDEX(sorCol, MATCH(INDEX(valCol, MATCH('BPI+'!AS29, INIcol, 0)), bpiTeams, 0))/40,
      IF(
        INDEX(sorCol, MATCH(INDEX(valCol, MATCH('BPI+'!AS29, INIcol, 0)), bpiTeams, 0)) &lt;= 100,
        -1 - (INDEX(sorCol, MATCH(INDEX(valCol, MATCH('BPI+'!AS29, INIcol, 0)), bpiTeams, 0)) - 40)/60,
        -2
      )
    ),
    -2
  )
)</f>
        <v>0</v>
      </c>
      <c r="X29" s="366">
        <f>IF(
  COUNTBLANK('BPI+'!AT29)=1,
  0,
  IFERROR(
    IF(
      INDEX(sorCol, MATCH(INDEX(valCol, MATCH('BPI+'!AT29, INIcol, 0)), bpiTeams, 0)) &lt;= 40,
      -INDEX(sorCol, MATCH(INDEX(valCol, MATCH('BPI+'!AT29, INIcol, 0)), bpiTeams, 0))/40,
      IF(
        INDEX(sorCol, MATCH(INDEX(valCol, MATCH('BPI+'!AT29, INIcol, 0)), bpiTeams, 0)) &lt;= 100,
        -1 - (INDEX(sorCol, MATCH(INDEX(valCol, MATCH('BPI+'!AT29, INIcol, 0)), bpiTeams, 0)) - 40)/60,
        -2
      )
    ),
    -2
  )
)</f>
        <v>0</v>
      </c>
      <c r="Y29" s="366">
        <f>IF(
  COUNTBLANK('BPI+'!AU29)=1,
  0,
  IFERROR(
    IF(
      INDEX(sorCol, MATCH(INDEX(valCol, MATCH('BPI+'!AU29, INIcol, 0)), bpiTeams, 0)) &lt;= 40,
      -INDEX(sorCol, MATCH(INDEX(valCol, MATCH('BPI+'!AU29, INIcol, 0)), bpiTeams, 0))/40,
      IF(
        INDEX(sorCol, MATCH(INDEX(valCol, MATCH('BPI+'!AU29, INIcol, 0)), bpiTeams, 0)) &lt;= 100,
        -1 - (INDEX(sorCol, MATCH(INDEX(valCol, MATCH('BPI+'!AU29, INIcol, 0)), bpiTeams, 0)) - 40)/60,
        -2
      )
    ),
    -2
  )
)</f>
        <v>0</v>
      </c>
      <c r="Z29" s="366">
        <f>IF(
  COUNTBLANK('BPI+'!AV29)=1,
  0,
  IFERROR(
    IF(
      INDEX(sorCol, MATCH(INDEX(valCol, MATCH('BPI+'!AV29, INIcol, 0)), bpiTeams, 0)) &lt;= 40,
      -INDEX(sorCol, MATCH(INDEX(valCol, MATCH('BPI+'!AV29, INIcol, 0)), bpiTeams, 0))/40,
      IF(
        INDEX(sorCol, MATCH(INDEX(valCol, MATCH('BPI+'!AV29, INIcol, 0)), bpiTeams, 0)) &lt;= 100,
        -1 - (INDEX(sorCol, MATCH(INDEX(valCol, MATCH('BPI+'!AV29, INIcol, 0)), bpiTeams, 0)) - 40)/60,
        -2
      )
    ),
    -2
  )
)</f>
        <v>0</v>
      </c>
      <c r="AA29" s="358">
        <f>IFERROR(IF(COUNTBLANK('BPI+'!AX29)=1,0,IF(COUNTIF(qwqlINIcol,'BPI+'!AX29)=0,0.1,IF(INDEX(sorCol,MATCH(INDEX(valCol,MATCH('BPI+'!AW29,INIcol,0)),bpiTeams,0))&gt;=40,INDEX(sorCol,MATCH(INDEX(valCol,MATCH('BPI+'!AW29,INIcol,0)),bpiTeams,0))*-1/40+2,(INDEX(sorCol,MATCH(INDEX(valCol,MATCH('BPI+'!AW29,INIcol,0)),bpiTeams,0))*(-1)+40)/325+1))),0)</f>
        <v>0.75</v>
      </c>
      <c r="AB29" s="358">
        <f>IFERROR(IF(COUNTBLANK('BPI+'!AY29)=1,0,IF(COUNTIF(qwqlINIcol,'BPI+'!AY29)=0,0.1,IF(INDEX(sorCol,MATCH(INDEX(valCol,MATCH('BPI+'!AX29,INIcol,0)),bpiTeams,0))&gt;=40,INDEX(sorCol,MATCH(INDEX(valCol,MATCH('BPI+'!AX29,INIcol,0)),bpiTeams,0))*-1/40+2,(INDEX(sorCol,MATCH(INDEX(valCol,MATCH('BPI+'!AX29,INIcol,0)),bpiTeams,0))*(-1)+40)/325+1))),0)</f>
        <v>0.89999999999999991</v>
      </c>
      <c r="AC29" s="358">
        <f>IFERROR(IF(COUNTBLANK('BPI+'!AZ29)=1,0,IF(COUNTIF(qwqlINIcol,'BPI+'!AZ29)=0,0.1,IF(INDEX(sorCol,MATCH(INDEX(valCol,MATCH('BPI+'!AY29,INIcol,0)),bpiTeams,0))&gt;=40,INDEX(sorCol,MATCH(INDEX(valCol,MATCH('BPI+'!AY29,INIcol,0)),bpiTeams,0))*-1/40+2,(INDEX(sorCol,MATCH(INDEX(valCol,MATCH('BPI+'!AY29,INIcol,0)),bpiTeams,0))*(-1)+40)/325+1))),0)</f>
        <v>0</v>
      </c>
      <c r="AD29" s="358">
        <f>IFERROR(IF(COUNTBLANK('BPI+'!BA29)=1,0,IF(COUNTIF(qwqlINIcol,'BPI+'!BA29)=0,0.1,IF(INDEX(sorCol,MATCH(INDEX(valCol,MATCH('BPI+'!AZ29,INIcol,0)),bpiTeams,0))&gt;=40,INDEX(sorCol,MATCH(INDEX(valCol,MATCH('BPI+'!AZ29,INIcol,0)),bpiTeams,0))*-1/40+2,(INDEX(sorCol,MATCH(INDEX(valCol,MATCH('BPI+'!AZ29,INIcol,0)),bpiTeams,0))*(-1)+40)/325+1))),0)</f>
        <v>0</v>
      </c>
      <c r="AE29" s="358">
        <f>IFERROR(IF(COUNTBLANK('BPI+'!BB29)=1,0,IF(COUNTIF(qwqlINIcol,'BPI+'!BB29)=0,0.1,IF(INDEX(sorCol,MATCH(INDEX(valCol,MATCH('BPI+'!BA29,INIcol,0)),bpiTeams,0))&gt;=40,INDEX(sorCol,MATCH(INDEX(valCol,MATCH('BPI+'!BA29,INIcol,0)),bpiTeams,0))*-1/40+2,(INDEX(sorCol,MATCH(INDEX(valCol,MATCH('BPI+'!BA29,INIcol,0)),bpiTeams,0))*(-1)+40)/325+1))),0)</f>
        <v>0</v>
      </c>
      <c r="AF29" s="358">
        <f>IFERROR(IF(COUNTBLANK('BPI+'!BC29)=1,0,IF(COUNTIF(qwqlINIcol,'BPI+'!BC29)=0,0.1,IF(INDEX(sorCol,MATCH(INDEX(valCol,MATCH('BPI+'!BB29,INIcol,0)),bpiTeams,0))&gt;=40,INDEX(sorCol,MATCH(INDEX(valCol,MATCH('BPI+'!BB29,INIcol,0)),bpiTeams,0))*-1/40+2,(INDEX(sorCol,MATCH(INDEX(valCol,MATCH('BPI+'!BB29,INIcol,0)),bpiTeams,0))*(-1)+40)/325+1))),0)</f>
        <v>0</v>
      </c>
      <c r="AG29" s="358">
        <f>IFERROR(IF(COUNTBLANK('BPI+'!BD29)=1,0,IF(COUNTIF(qwqlINIcol,'BPI+'!BD29)=0,0.1,IF(INDEX(sorCol,MATCH(INDEX(valCol,MATCH('BPI+'!BC29,INIcol,0)),bpiTeams,0))&gt;=40,INDEX(sorCol,MATCH(INDEX(valCol,MATCH('BPI+'!BC29,INIcol,0)),bpiTeams,0))*-1/40+2,(INDEX(sorCol,MATCH(INDEX(valCol,MATCH('BPI+'!BC29,INIcol,0)),bpiTeams,0))*(-1)+40)/325+1))),0)</f>
        <v>0</v>
      </c>
      <c r="AH29" s="358">
        <f>IFERROR(IF(COUNTBLANK('BPI+'!BE29)=1,0,IF(COUNTIF(qwqlINIcol,'BPI+'!BE29)=0,0.1,IF(INDEX(sorCol,MATCH(INDEX(valCol,MATCH('BPI+'!BD29,INIcol,0)),bpiTeams,0))&gt;=40,INDEX(sorCol,MATCH(INDEX(valCol,MATCH('BPI+'!BD29,INIcol,0)),bpiTeams,0))*-1/40+2,(INDEX(sorCol,MATCH(INDEX(valCol,MATCH('BPI+'!BD29,INIcol,0)),bpiTeams,0))*(-1)+40)/325+1))),0)</f>
        <v>0</v>
      </c>
      <c r="AI29" s="358">
        <f>IFERROR(IF(COUNTBLANK('BPI+'!BF29)=1,0,IF(COUNTIF(qwqlINIcol,'BPI+'!BF29)=0,0.1,IF(INDEX(sorCol,MATCH(INDEX(valCol,MATCH('BPI+'!BE29,INIcol,0)),bpiTeams,0))&gt;=40,INDEX(sorCol,MATCH(INDEX(valCol,MATCH('BPI+'!BE29,INIcol,0)),bpiTeams,0))*-1/40+2,(INDEX(sorCol,MATCH(INDEX(valCol,MATCH('BPI+'!BE29,INIcol,0)),bpiTeams,0))*(-1)+40)/325+1))),0)</f>
        <v>0</v>
      </c>
      <c r="AJ29" s="358">
        <f>IFERROR(IF(COUNTBLANK('BPI+'!BG29)=1,0,IF(COUNTIF(qwqlINIcol,'BPI+'!BG29)=0,0.1,IF(INDEX(sorCol,MATCH(INDEX(valCol,MATCH('BPI+'!BF29,INIcol,0)),bpiTeams,0))&gt;=40,INDEX(sorCol,MATCH(INDEX(valCol,MATCH('BPI+'!BF29,INIcol,0)),bpiTeams,0))*-1/40+2,(INDEX(sorCol,MATCH(INDEX(valCol,MATCH('BPI+'!BF29,INIcol,0)),bpiTeams,0))*(-1)+40)/325+1))),0)</f>
        <v>0</v>
      </c>
      <c r="AK29" s="358">
        <f>IFERROR(IF(COUNTBLANK('BPI+'!BH29)=1,0,IF(COUNTIF(qwqlINIcol,'BPI+'!BH29)=0,0.1,IF(INDEX(sorCol,MATCH(INDEX(valCol,MATCH('BPI+'!BG29,INIcol,0)),bpiTeams,0))&gt;=40,INDEX(sorCol,MATCH(INDEX(valCol,MATCH('BPI+'!BG29,INIcol,0)),bpiTeams,0))*-1/40+2,(INDEX(sorCol,MATCH(INDEX(valCol,MATCH('BPI+'!BG29,INIcol,0)),bpiTeams,0))*(-1)+40)/325+1))),0)</f>
        <v>0</v>
      </c>
      <c r="AL29" s="358">
        <f>IFERROR(IF(COUNTBLANK('BPI+'!BI29)=1,0,IF(COUNTIF(qwqlINIcol,'BPI+'!BI29)=0,0.1,IF(INDEX(sorCol,MATCH(INDEX(valCol,MATCH('BPI+'!BH29,INIcol,0)),bpiTeams,0))&gt;=40,INDEX(sorCol,MATCH(INDEX(valCol,MATCH('BPI+'!BH29,INIcol,0)),bpiTeams,0))*-1/40+2,(INDEX(sorCol,MATCH(INDEX(valCol,MATCH('BPI+'!BH29,INIcol,0)),bpiTeams,0))*(-1)+40)/325+1))),0)</f>
        <v>0</v>
      </c>
      <c r="AM29" s="358">
        <f>IFERROR(IF(COUNTBLANK('BPI+'!BJ29)=1,0,IF(COUNTIF(qwqlINIcol,'BPI+'!BJ29)=0,0.1,IF(INDEX(sorCol,MATCH(INDEX(valCol,MATCH('BPI+'!BI29,INIcol,0)),bpiTeams,0))&gt;=40,INDEX(sorCol,MATCH(INDEX(valCol,MATCH('BPI+'!BI29,INIcol,0)),bpiTeams,0))*-1/40+2,(INDEX(sorCol,MATCH(INDEX(valCol,MATCH('BPI+'!BI29,INIcol,0)),bpiTeams,0))*(-1)+40)/325+1))),0)</f>
        <v>0</v>
      </c>
      <c r="AN29" s="358">
        <f>IFERROR(IF(COUNTBLANK('BPI+'!BK29)=1,0,IF(COUNTIF(qwqlINIcol,'BPI+'!BK29)=0,0.1,IF(INDEX(sorCol,MATCH(INDEX(valCol,MATCH('BPI+'!BJ29,INIcol,0)),bpiTeams,0))&gt;=40,INDEX(sorCol,MATCH(INDEX(valCol,MATCH('BPI+'!BJ29,INIcol,0)),bpiTeams,0))*-1/40+2,(INDEX(sorCol,MATCH(INDEX(valCol,MATCH('BPI+'!BJ29,INIcol,0)),bpiTeams,0))*(-1)+40)/325+1))),0)</f>
        <v>0</v>
      </c>
      <c r="AO29" s="358">
        <f>IFERROR(IF(COUNTBLANK('BPI+'!BL29)=1,0,IF(COUNTIF(qwqlINIcol,'BPI+'!BL29)=0,0.1,IF(INDEX(sorCol,MATCH(INDEX(valCol,MATCH('BPI+'!BK29,INIcol,0)),bpiTeams,0))&gt;=40,INDEX(sorCol,MATCH(INDEX(valCol,MATCH('BPI+'!BK29,INIcol,0)),bpiTeams,0))*-1/40+2,(INDEX(sorCol,MATCH(INDEX(valCol,MATCH('BPI+'!BK29,INIcol,0)),bpiTeams,0))*(-1)+40)/325+1))),0)</f>
        <v>0</v>
      </c>
      <c r="AP29" s="366">
        <f>IF(COUNTBLANK('BPI+'!BL29)=1,0,IF(COUNTIF(qwqlINIcol,'BPI+'!BL29)=0,-1.5,IF(INDEX(sorCol,MATCH(INDEX(valCol,MATCH('BPI+'!BL29,INIcol,0)),bpiTeams,0))&gt;=80,-1.5,IF(INDEX(sorCol,MATCH(INDEX(valCol,MATCH('BPI+'!BL29,INIcol,0)),bpiTeams,0))&gt;=41,-1 - (INDEX(sorCol,MATCH(INDEX(valCol,MATCH('BPI+'!BL29,INIcol,0)),bpiTeams,0)) - 41) * (0.5/39),(INDEX(sorCol,MATCH(INDEX(valCol,MATCH('BPI+'!BL29,INIcol,0)),bpiTeams,0)) + 40)/325 - 2))))</f>
        <v>-1.7538461538461538</v>
      </c>
      <c r="AQ29" s="366">
        <f>IF(COUNTBLANK('BPI+'!BM29)=1,0,IF(COUNTIF(qwqlINIcol,'BPI+'!BM29)=0,-1.5,IF(INDEX(sorCol,MATCH(INDEX(valCol,MATCH('BPI+'!BM29,INIcol,0)),bpiTeams,0))&gt;=80,-1.5,IF(INDEX(sorCol,MATCH(INDEX(valCol,MATCH('BPI+'!BM29,INIcol,0)),bpiTeams,0))&gt;=41,-1 - (INDEX(sorCol,MATCH(INDEX(valCol,MATCH('BPI+'!BM29,INIcol,0)),bpiTeams,0)) - 41) * (0.5/39),(INDEX(sorCol,MATCH(INDEX(valCol,MATCH('BPI+'!BM29,INIcol,0)),bpiTeams,0)) + 40)/325 - 2))))</f>
        <v>-1.7815384615384615</v>
      </c>
      <c r="AR29" s="366">
        <f>IF(COUNTBLANK('BPI+'!BN29)=1,0,IF(COUNTIF(qwqlINIcol,'BPI+'!BN29)=0,-1.5,IF(INDEX(sorCol,MATCH(INDEX(valCol,MATCH('BPI+'!BN29,INIcol,0)),bpiTeams,0))&gt;=80,-1.5,IF(INDEX(sorCol,MATCH(INDEX(valCol,MATCH('BPI+'!BN29,INIcol,0)),bpiTeams,0))&gt;=41,-1 - (INDEX(sorCol,MATCH(INDEX(valCol,MATCH('BPI+'!BN29,INIcol,0)),bpiTeams,0)) - 41) * (0.5/39),(INDEX(sorCol,MATCH(INDEX(valCol,MATCH('BPI+'!BN29,INIcol,0)),bpiTeams,0)) + 40)/325 - 2))))</f>
        <v>-1.0256410256410255</v>
      </c>
      <c r="AS29" s="366">
        <f>IF(COUNTBLANK('BPI+'!BO29)=1,0,IF(COUNTIF(qwqlINIcol,'BPI+'!BO29)=0,-1.5,IF(INDEX(sorCol,MATCH(INDEX(valCol,MATCH('BPI+'!BO29,INIcol,0)),bpiTeams,0))&gt;=80,-1.5,IF(INDEX(sorCol,MATCH(INDEX(valCol,MATCH('BPI+'!BO29,INIcol,0)),bpiTeams,0))&gt;=41,-1 - (INDEX(sorCol,MATCH(INDEX(valCol,MATCH('BPI+'!BO29,INIcol,0)),bpiTeams,0)) - 41) * (0.5/39),(INDEX(sorCol,MATCH(INDEX(valCol,MATCH('BPI+'!BO29,INIcol,0)),bpiTeams,0)) + 40)/325 - 2))))</f>
        <v>-1.7661538461538462</v>
      </c>
      <c r="AT29" s="366">
        <f>IF(COUNTBLANK('BPI+'!BP29)=1,0,IF(COUNTIF(qwqlINIcol,'BPI+'!BP29)=0,-1.5,IF(INDEX(sorCol,MATCH(INDEX(valCol,MATCH('BPI+'!BP29,INIcol,0)),bpiTeams,0))&gt;=80,-1.5,IF(INDEX(sorCol,MATCH(INDEX(valCol,MATCH('BPI+'!BP29,INIcol,0)),bpiTeams,0))&gt;=41,-1 - (INDEX(sorCol,MATCH(INDEX(valCol,MATCH('BPI+'!BP29,INIcol,0)),bpiTeams,0)) - 41) * (0.5/39),(INDEX(sorCol,MATCH(INDEX(valCol,MATCH('BPI+'!BP29,INIcol,0)),bpiTeams,0)) + 40)/325 - 2))))</f>
        <v>0</v>
      </c>
      <c r="AU29" s="366">
        <f>IF(COUNTBLANK('BPI+'!BQ29)=1,0,IF(COUNTIF(qwqlINIcol,'BPI+'!BQ29)=0,-1.5,IF(INDEX(sorCol,MATCH(INDEX(valCol,MATCH('BPI+'!BQ29,INIcol,0)),bpiTeams,0))&gt;=80,-1.5,IF(INDEX(sorCol,MATCH(INDEX(valCol,MATCH('BPI+'!BQ29,INIcol,0)),bpiTeams,0))&gt;=41,-1 - (INDEX(sorCol,MATCH(INDEX(valCol,MATCH('BPI+'!BQ29,INIcol,0)),bpiTeams,0)) - 41) * (0.5/39),(INDEX(sorCol,MATCH(INDEX(valCol,MATCH('BPI+'!BQ29,INIcol,0)),bpiTeams,0)) + 40)/325 - 2))))</f>
        <v>0</v>
      </c>
      <c r="AV29" s="366">
        <f>IF(COUNTBLANK('BPI+'!BR29)=1,0,IF(COUNTIF(qwqlINIcol,'BPI+'!BR29)=0,-1.5,IF(INDEX(sorCol,MATCH(INDEX(valCol,MATCH('BPI+'!BR29,INIcol,0)),bpiTeams,0))&gt;=80,-1.5,IF(INDEX(sorCol,MATCH(INDEX(valCol,MATCH('BPI+'!BR29,INIcol,0)),bpiTeams,0))&gt;=41,-1 - (INDEX(sorCol,MATCH(INDEX(valCol,MATCH('BPI+'!BR29,INIcol,0)),bpiTeams,0)) - 41) * (0.5/39),(INDEX(sorCol,MATCH(INDEX(valCol,MATCH('BPI+'!BR29,INIcol,0)),bpiTeams,0)) + 40)/325 - 2))))</f>
        <v>0</v>
      </c>
      <c r="AW29" s="366">
        <f>IF(COUNTBLANK('BPI+'!BS29)=1,0,IF(COUNTIF(qwqlINIcol,'BPI+'!BS29)=0,-1.5,IF(INDEX(sorCol,MATCH(INDEX(valCol,MATCH('BPI+'!BS29,INIcol,0)),bpiTeams,0))&gt;=80,-1.5,IF(INDEX(sorCol,MATCH(INDEX(valCol,MATCH('BPI+'!BS29,INIcol,0)),bpiTeams,0))&gt;=41,-1 - (INDEX(sorCol,MATCH(INDEX(valCol,MATCH('BPI+'!BS29,INIcol,0)),bpiTeams,0)) - 41) * (0.5/39),(INDEX(sorCol,MATCH(INDEX(valCol,MATCH('BPI+'!BS29,INIcol,0)),bpiTeams,0)) + 40)/325 - 2))))</f>
        <v>0</v>
      </c>
      <c r="AX29" s="366">
        <f>IF(COUNTBLANK('BPI+'!BT29)=1,0,IF(COUNTIF(qwqlINIcol,'BPI+'!BT29)=0,-1.5,IF(INDEX(sorCol,MATCH(INDEX(valCol,MATCH('BPI+'!BT29,INIcol,0)),bpiTeams,0))&gt;=80,-1.5,IF(INDEX(sorCol,MATCH(INDEX(valCol,MATCH('BPI+'!BT29,INIcol,0)),bpiTeams,0))&gt;=41,-1 - (INDEX(sorCol,MATCH(INDEX(valCol,MATCH('BPI+'!BT29,INIcol,0)),bpiTeams,0)) - 41) * (0.5/39),(INDEX(sorCol,MATCH(INDEX(valCol,MATCH('BPI+'!BT29,INIcol,0)),bpiTeams,0)) + 40)/325 - 2))))</f>
        <v>0</v>
      </c>
      <c r="AY29" s="366">
        <f>IF(COUNTBLANK('BPI+'!BU29)=1,0,IF(COUNTIF(qwqlINIcol,'BPI+'!BU29)=0,-1.5,IF(INDEX(sorCol,MATCH(INDEX(valCol,MATCH('BPI+'!BU29,INIcol,0)),bpiTeams,0))&gt;=80,-1.5,IF(INDEX(sorCol,MATCH(INDEX(valCol,MATCH('BPI+'!BU29,INIcol,0)),bpiTeams,0))&gt;=41,-1 - (INDEX(sorCol,MATCH(INDEX(valCol,MATCH('BPI+'!BU29,INIcol,0)),bpiTeams,0)) - 41) * (0.5/39),(INDEX(sorCol,MATCH(INDEX(valCol,MATCH('BPI+'!BU29,INIcol,0)),bpiTeams,0)) + 40)/325 - 2))))</f>
        <v>0</v>
      </c>
      <c r="AZ29" s="366">
        <f>IF(COUNTBLANK('BPI+'!BV29)=1,0,IF(COUNTIF(qwqlINIcol,'BPI+'!BV29)=0,-1.5,IF(INDEX(sorCol,MATCH(INDEX(valCol,MATCH('BPI+'!BV29,INIcol,0)),bpiTeams,0))&gt;=80,-1.5,IF(INDEX(sorCol,MATCH(INDEX(valCol,MATCH('BPI+'!BV29,INIcol,0)),bpiTeams,0))&gt;=41,-1 - (INDEX(sorCol,MATCH(INDEX(valCol,MATCH('BPI+'!BV29,INIcol,0)),bpiTeams,0)) - 41) * (0.5/39),(INDEX(sorCol,MATCH(INDEX(valCol,MATCH('BPI+'!BV29,INIcol,0)),bpiTeams,0)) + 40)/325 - 2))))</f>
        <v>0</v>
      </c>
      <c r="BA29" s="366">
        <f>IF(COUNTBLANK('BPI+'!BW29)=1,0,IF(COUNTIF(qwqlINIcol,'BPI+'!BW29)=0,-1.5,IF(INDEX(sorCol,MATCH(INDEX(valCol,MATCH('BPI+'!BW29,INIcol,0)),bpiTeams,0))&gt;=80,-1.5,IF(INDEX(sorCol,MATCH(INDEX(valCol,MATCH('BPI+'!BW29,INIcol,0)),bpiTeams,0))&gt;=41,-1 - (INDEX(sorCol,MATCH(INDEX(valCol,MATCH('BPI+'!BW29,INIcol,0)),bpiTeams,0)) - 41) * (0.5/39),(INDEX(sorCol,MATCH(INDEX(valCol,MATCH('BPI+'!BW29,INIcol,0)),bpiTeams,0)) + 40)/325 - 2))))</f>
        <v>0</v>
      </c>
      <c r="BB29" s="366">
        <f>IF(COUNTBLANK('BPI+'!BX29)=1,0,IF(COUNTIF(qwqlINIcol,'BPI+'!BX29)=0,-1.5,IF(INDEX(sorCol,MATCH(INDEX(valCol,MATCH('BPI+'!BX29,INIcol,0)),bpiTeams,0))&gt;=80,-1.5,IF(INDEX(sorCol,MATCH(INDEX(valCol,MATCH('BPI+'!BX29,INIcol,0)),bpiTeams,0))&gt;=41,-1 - (INDEX(sorCol,MATCH(INDEX(valCol,MATCH('BPI+'!BX29,INIcol,0)),bpiTeams,0)) - 41) * (0.5/39),(INDEX(sorCol,MATCH(INDEX(valCol,MATCH('BPI+'!BX29,INIcol,0)),bpiTeams,0)) + 40)/325 - 2))))</f>
        <v>0</v>
      </c>
      <c r="BC29" s="374">
        <f>IF(COUNTBLANK('BPI+'!BY29)=0,-1.6,0)</f>
        <v>0</v>
      </c>
      <c r="BD29" s="374">
        <f>IF(COUNTBLANK('BPI+'!BZ29)=0,-1.6,0)</f>
        <v>0</v>
      </c>
      <c r="BE29" s="374">
        <f>IF(COUNTBLANK('BPI+'!CA29)=0,-1.6,0)</f>
        <v>0</v>
      </c>
      <c r="BF29" s="374">
        <f>IF(COUNTBLANK('BPI+'!CB29)=0,-1.6,0)</f>
        <v>0</v>
      </c>
      <c r="BG29" s="374">
        <f>IF(COUNTBLANK('BPI+'!CC29)=0,-1.6,0)</f>
        <v>0</v>
      </c>
      <c r="BH29" s="374">
        <f>IF(COUNTBLANK('BPI+'!CD29)=0,-1.6,0)</f>
        <v>0</v>
      </c>
      <c r="BI29" s="374">
        <f>IF(COUNTBLANK('BPI+'!CE29)=0,-1.6,0)</f>
        <v>0</v>
      </c>
      <c r="BJ29" s="374">
        <f>IF(COUNTBLANK('BPI+'!CF29)=0,-1.6,0)</f>
        <v>0</v>
      </c>
      <c r="BK29" s="374">
        <f>IF(COUNTBLANK('BPI+'!CG29)=0,-1.6,0)</f>
        <v>0</v>
      </c>
      <c r="BL29" s="374">
        <f>IF(COUNTBLANK('BPI+'!CH29)=0,-1.6,0)</f>
        <v>0</v>
      </c>
      <c r="BM29" s="374">
        <f>IF(COUNTBLANK('BPI+'!CI29)=0,-1.6,0)</f>
        <v>0</v>
      </c>
      <c r="BN29" s="374">
        <f>IF(COUNTBLANK('BPI+'!CJ29)=0,-1.6,0)</f>
        <v>0</v>
      </c>
      <c r="BO29" s="374">
        <f>IF(COUNTBLANK('BPI+'!CK29)=0,-1.6,0)</f>
        <v>0</v>
      </c>
      <c r="BP29" s="374">
        <f>IF(COUNTBLANK('BPI+'!CL29)=0,-1.6,0)</f>
        <v>0</v>
      </c>
      <c r="BQ29" s="374">
        <f>IF(COUNTBLANK('BPI+'!CM29)=0,-1.6,0)</f>
        <v>0</v>
      </c>
      <c r="BR29" s="374">
        <f>IF(COUNTBLANK('BPI+'!CN29)=0,-1.6,0)</f>
        <v>0</v>
      </c>
      <c r="BS29" s="374">
        <f>IF(COUNTBLANK('BPI+'!CO29)=0,-1.6,0)</f>
        <v>0</v>
      </c>
      <c r="BT29">
        <f t="shared" si="4"/>
        <v>-0.87717948717948779</v>
      </c>
    </row>
    <row r="30" spans="1:72" x14ac:dyDescent="0.3">
      <c r="A30" t="str">
        <f t="shared" si="0"/>
        <v>Ohio State</v>
      </c>
      <c r="B30" t="str">
        <f t="shared" si="3"/>
        <v>OSU</v>
      </c>
      <c r="C30" s="358">
        <f>IF(
  COUNTBLANK('BPI+'!Y30)=1,
  0,
  IFERROR(
    IF(
      INDEX(sorCol,MATCH(INDEX(valCol,MATCH('BPI+'!Y30,INIcol,0)),bpiTeams,0))&lt;=40,
      2-INDEX(sorCol,MATCH(INDEX(valCol,MATCH('BPI+'!Y30,INIcol,0)),bpiTeams,0))/40,
      IF(
        INDEX(sorCol,MATCH(INDEX(valCol,MATCH('BPI+'!Y30,INIcol,0)),bpiTeams,0))&lt;=100,
        1-0.9*(INDEX(sorCol,MATCH(INDEX(valCol,MATCH('BPI+'!Y30,INIcol,0)),bpiTeams,0))-40)/60,
        0.1
      )
    ),
    0.1
  )
)</f>
        <v>1.5249999999999999</v>
      </c>
      <c r="D30" s="358">
        <f>IF(
  COUNTBLANK('BPI+'!Z30)=1,
  0,
  IFERROR(
    IF(
      INDEX(sorCol,MATCH(INDEX(valCol,MATCH('BPI+'!Z30,INIcol,0)),bpiTeams,0))&lt;=40,
      2-INDEX(sorCol,MATCH(INDEX(valCol,MATCH('BPI+'!Z30,INIcol,0)),bpiTeams,0))/40,
      IF(
        INDEX(sorCol,MATCH(INDEX(valCol,MATCH('BPI+'!Z30,INIcol,0)),bpiTeams,0))&lt;=100,
        1-0.9*(INDEX(sorCol,MATCH(INDEX(valCol,MATCH('BPI+'!Z30,INIcol,0)),bpiTeams,0))-40)/60,
        0.1
      )
    ),
    0.1
  )
)</f>
        <v>1.7</v>
      </c>
      <c r="E30" s="358">
        <f>IF(
  COUNTBLANK('BPI+'!AA30)=1,
  0,
  IFERROR(
    IF(
      INDEX(sorCol,MATCH(INDEX(valCol,MATCH('BPI+'!AA30,INIcol,0)),bpiTeams,0))&lt;=40,
      2-INDEX(sorCol,MATCH(INDEX(valCol,MATCH('BPI+'!AA30,INIcol,0)),bpiTeams,0))/40,
      IF(
        INDEX(sorCol,MATCH(INDEX(valCol,MATCH('BPI+'!AA30,INIcol,0)),bpiTeams,0))&lt;=100,
        1-0.9*(INDEX(sorCol,MATCH(INDEX(valCol,MATCH('BPI+'!AA30,INIcol,0)),bpiTeams,0))-40)/60,
        0.1
      )
    ),
    0.1
  )
)</f>
        <v>0</v>
      </c>
      <c r="F30" s="358">
        <f>IF(
  COUNTBLANK('BPI+'!AB30)=1,
  0,
  IFERROR(
    IF(
      INDEX(sorCol,MATCH(INDEX(valCol,MATCH('BPI+'!AB30,INIcol,0)),bpiTeams,0))&lt;=40,
      2-INDEX(sorCol,MATCH(INDEX(valCol,MATCH('BPI+'!AB30,INIcol,0)),bpiTeams,0))/40,
      IF(
        INDEX(sorCol,MATCH(INDEX(valCol,MATCH('BPI+'!AB30,INIcol,0)),bpiTeams,0))&lt;=100,
        1-0.9*(INDEX(sorCol,MATCH(INDEX(valCol,MATCH('BPI+'!AB30,INIcol,0)),bpiTeams,0))-40)/60,
        0.1
      )
    ),
    0.1
  )
)</f>
        <v>0</v>
      </c>
      <c r="G30" s="358">
        <f>IF(
  COUNTBLANK('BPI+'!AC30)=1,
  0,
  IFERROR(
    IF(
      INDEX(sorCol,MATCH(INDEX(valCol,MATCH('BPI+'!AC30,INIcol,0)),bpiTeams,0))&lt;=40,
      2-INDEX(sorCol,MATCH(INDEX(valCol,MATCH('BPI+'!AC30,INIcol,0)),bpiTeams,0))/40,
      IF(
        INDEX(sorCol,MATCH(INDEX(valCol,MATCH('BPI+'!AC30,INIcol,0)),bpiTeams,0))&lt;=100,
        1-0.9*(INDEX(sorCol,MATCH(INDEX(valCol,MATCH('BPI+'!AC30,INIcol,0)),bpiTeams,0))-40)/60,
        0.1
      )
    ),
    0.1
  )
)</f>
        <v>0</v>
      </c>
      <c r="H30" s="358">
        <f>IF(
  COUNTBLANK('BPI+'!AD30)=1,
  0,
  IFERROR(
    IF(
      INDEX(sorCol,MATCH(INDEX(valCol,MATCH('BPI+'!AD30,INIcol,0)),bpiTeams,0))&lt;=40,
      2-INDEX(sorCol,MATCH(INDEX(valCol,MATCH('BPI+'!AD30,INIcol,0)),bpiTeams,0))/40,
      IF(
        INDEX(sorCol,MATCH(INDEX(valCol,MATCH('BPI+'!AD30,INIcol,0)),bpiTeams,0))&lt;=100,
        1-0.9*(INDEX(sorCol,MATCH(INDEX(valCol,MATCH('BPI+'!AD30,INIcol,0)),bpiTeams,0))-40)/60,
        0.1
      )
    ),
    0.1
  )
)</f>
        <v>0</v>
      </c>
      <c r="I30" s="358">
        <f>IF(
  COUNTBLANK('BPI+'!AE30)=1,
  0,
  IFERROR(
    IF(
      INDEX(sorCol,MATCH(INDEX(valCol,MATCH('BPI+'!AE30,INIcol,0)),bpiTeams,0))&lt;=40,
      2-INDEX(sorCol,MATCH(INDEX(valCol,MATCH('BPI+'!AE30,INIcol,0)),bpiTeams,0))/40,
      IF(
        INDEX(sorCol,MATCH(INDEX(valCol,MATCH('BPI+'!AE30,INIcol,0)),bpiTeams,0))&lt;=100,
        1-0.9*(INDEX(sorCol,MATCH(INDEX(valCol,MATCH('BPI+'!AE30,INIcol,0)),bpiTeams,0))-40)/60,
        0.1
      )
    ),
    0.1
  )
)</f>
        <v>0</v>
      </c>
      <c r="J30" s="358">
        <f>IF(
  COUNTBLANK('BPI+'!AF30)=1,
  0,
  IFERROR(
    IF(
      INDEX(sorCol,MATCH(INDEX(valCol,MATCH('BPI+'!AF30,INIcol,0)),bpiTeams,0))&lt;=40,
      2-INDEX(sorCol,MATCH(INDEX(valCol,MATCH('BPI+'!AF30,INIcol,0)),bpiTeams,0))/40,
      IF(
        INDEX(sorCol,MATCH(INDEX(valCol,MATCH('BPI+'!AF30,INIcol,0)),bpiTeams,0))&lt;=100,
        1-0.9*(INDEX(sorCol,MATCH(INDEX(valCol,MATCH('BPI+'!AF30,INIcol,0)),bpiTeams,0))-40)/60,
        0.1
      )
    ),
    0.1
  )
)</f>
        <v>0</v>
      </c>
      <c r="K30" s="358">
        <f>IF(
  COUNTBLANK('BPI+'!AG30)=1,
  0,
  IFERROR(
    IF(
      INDEX(sorCol,MATCH(INDEX(valCol,MATCH('BPI+'!AG30,INIcol,0)),bpiTeams,0))&lt;=40,
      2-INDEX(sorCol,MATCH(INDEX(valCol,MATCH('BPI+'!AG30,INIcol,0)),bpiTeams,0))/40,
      IF(
        INDEX(sorCol,MATCH(INDEX(valCol,MATCH('BPI+'!AG30,INIcol,0)),bpiTeams,0))&lt;=100,
        1-0.9*(INDEX(sorCol,MATCH(INDEX(valCol,MATCH('BPI+'!AG30,INIcol,0)),bpiTeams,0))-40)/60,
        0.1
      )
    ),
    0.1
  )
)</f>
        <v>0</v>
      </c>
      <c r="L30" s="358">
        <f>IF(
  COUNTBLANK('BPI+'!AH30)=1,
  0,
  IFERROR(
    IF(
      INDEX(sorCol,MATCH(INDEX(valCol,MATCH('BPI+'!AH30,INIcol,0)),bpiTeams,0))&lt;=40,
      2-INDEX(sorCol,MATCH(INDEX(valCol,MATCH('BPI+'!AH30,INIcol,0)),bpiTeams,0))/40,
      IF(
        INDEX(sorCol,MATCH(INDEX(valCol,MATCH('BPI+'!AH30,INIcol,0)),bpiTeams,0))&lt;=100,
        1-0.9*(INDEX(sorCol,MATCH(INDEX(valCol,MATCH('BPI+'!AH30,INIcol,0)),bpiTeams,0))-40)/60,
        0.1
      )
    ),
    0.1
  )
)</f>
        <v>0</v>
      </c>
      <c r="M30" s="358">
        <f>IF(
  COUNTBLANK('BPI+'!AI30)=1,
  0,
  IFERROR(
    IF(
      INDEX(sorCol,MATCH(INDEX(valCol,MATCH('BPI+'!AI30,INIcol,0)),bpiTeams,0))&lt;=40,
      2-INDEX(sorCol,MATCH(INDEX(valCol,MATCH('BPI+'!AI30,INIcol,0)),bpiTeams,0))/40,
      IF(
        INDEX(sorCol,MATCH(INDEX(valCol,MATCH('BPI+'!AI30,INIcol,0)),bpiTeams,0))&lt;=100,
        1-0.9*(INDEX(sorCol,MATCH(INDEX(valCol,MATCH('BPI+'!AI30,INIcol,0)),bpiTeams,0))-40)/60,
        0.1
      )
    ),
    0.1
  )
)</f>
        <v>0</v>
      </c>
      <c r="N30" s="358">
        <f>IF(
  COUNTBLANK('BPI+'!AJ30)=1,
  0,
  IFERROR(
    IF(
      INDEX(sorCol,MATCH(INDEX(valCol,MATCH('BPI+'!AJ30,INIcol,0)),bpiTeams,0))&lt;=40,
      2-INDEX(sorCol,MATCH(INDEX(valCol,MATCH('BPI+'!AJ30,INIcol,0)),bpiTeams,0))/40,
      IF(
        INDEX(sorCol,MATCH(INDEX(valCol,MATCH('BPI+'!AJ30,INIcol,0)),bpiTeams,0))&lt;=100,
        1-0.9*(INDEX(sorCol,MATCH(INDEX(valCol,MATCH('BPI+'!AJ30,INIcol,0)),bpiTeams,0))-40)/60,
        0.1
      )
    ),
    0.1
  )
)</f>
        <v>0</v>
      </c>
      <c r="O30" s="366">
        <f>IF(
  COUNTBLANK('BPI+'!AK30)=1,
  0,
  IFERROR(
    IF(
      INDEX(sorCol, MATCH(INDEX(valCol, MATCH('BPI+'!AK30, INIcol, 0)), bpiTeams, 0)) &lt;= 40,
      -INDEX(sorCol, MATCH(INDEX(valCol, MATCH('BPI+'!AK30, INIcol, 0)), bpiTeams, 0))/40,
      IF(
        INDEX(sorCol, MATCH(INDEX(valCol, MATCH('BPI+'!AK30, INIcol, 0)), bpiTeams, 0)) &lt;= 100,
        -1 - (INDEX(sorCol, MATCH(INDEX(valCol, MATCH('BPI+'!AK30, INIcol, 0)), bpiTeams, 0)) - 40)/60,
        -2
      )
    ),
    -2
  )
)</f>
        <v>-0.42499999999999999</v>
      </c>
      <c r="P30" s="366">
        <f>IF(
  COUNTBLANK('BPI+'!AL30)=1,
  0,
  IFERROR(
    IF(
      INDEX(sorCol, MATCH(INDEX(valCol, MATCH('BPI+'!AL30, INIcol, 0)), bpiTeams, 0)) &lt;= 40,
      -INDEX(sorCol, MATCH(INDEX(valCol, MATCH('BPI+'!AL30, INIcol, 0)), bpiTeams, 0))/40,
      IF(
        INDEX(sorCol, MATCH(INDEX(valCol, MATCH('BPI+'!AL30, INIcol, 0)), bpiTeams, 0)) &lt;= 100,
        -1 - (INDEX(sorCol, MATCH(INDEX(valCol, MATCH('BPI+'!AL30, INIcol, 0)), bpiTeams, 0)) - 40)/60,
        -2
      )
    ),
    -2
  )
)</f>
        <v>-0.52500000000000002</v>
      </c>
      <c r="Q30" s="366">
        <f>IF(
  COUNTBLANK('BPI+'!AM30)=1,
  0,
  IFERROR(
    IF(
      INDEX(sorCol, MATCH(INDEX(valCol, MATCH('BPI+'!AM30, INIcol, 0)), bpiTeams, 0)) &lt;= 40,
      -INDEX(sorCol, MATCH(INDEX(valCol, MATCH('BPI+'!AM30, INIcol, 0)), bpiTeams, 0))/40,
      IF(
        INDEX(sorCol, MATCH(INDEX(valCol, MATCH('BPI+'!AM30, INIcol, 0)), bpiTeams, 0)) &lt;= 100,
        -1 - (INDEX(sorCol, MATCH(INDEX(valCol, MATCH('BPI+'!AM30, INIcol, 0)), bpiTeams, 0)) - 40)/60,
        -2
      )
    ),
    -2
  )
)</f>
        <v>-0.22500000000000001</v>
      </c>
      <c r="R30" s="366">
        <f>IF(
  COUNTBLANK('BPI+'!AN30)=1,
  0,
  IFERROR(
    IF(
      INDEX(sorCol, MATCH(INDEX(valCol, MATCH('BPI+'!AN30, INIcol, 0)), bpiTeams, 0)) &lt;= 40,
      -INDEX(sorCol, MATCH(INDEX(valCol, MATCH('BPI+'!AN30, INIcol, 0)), bpiTeams, 0))/40,
      IF(
        INDEX(sorCol, MATCH(INDEX(valCol, MATCH('BPI+'!AN30, INIcol, 0)), bpiTeams, 0)) &lt;= 100,
        -1 - (INDEX(sorCol, MATCH(INDEX(valCol, MATCH('BPI+'!AN30, INIcol, 0)), bpiTeams, 0)) - 40)/60,
        -2
      )
    ),
    -2
  )
)</f>
        <v>-0.05</v>
      </c>
      <c r="S30" s="366">
        <f>IF(
  COUNTBLANK('BPI+'!AO30)=1,
  0,
  IFERROR(
    IF(
      INDEX(sorCol, MATCH(INDEX(valCol, MATCH('BPI+'!AO30, INIcol, 0)), bpiTeams, 0)) &lt;= 40,
      -INDEX(sorCol, MATCH(INDEX(valCol, MATCH('BPI+'!AO30, INIcol, 0)), bpiTeams, 0))/40,
      IF(
        INDEX(sorCol, MATCH(INDEX(valCol, MATCH('BPI+'!AO30, INIcol, 0)), bpiTeams, 0)) &lt;= 100,
        -1 - (INDEX(sorCol, MATCH(INDEX(valCol, MATCH('BPI+'!AO30, INIcol, 0)), bpiTeams, 0)) - 40)/60,
        -2
      )
    ),
    -2
  )
)</f>
        <v>-0.05</v>
      </c>
      <c r="T30" s="366">
        <f>IF(
  COUNTBLANK('BPI+'!AP30)=1,
  0,
  IFERROR(
    IF(
      INDEX(sorCol, MATCH(INDEX(valCol, MATCH('BPI+'!AP30, INIcol, 0)), bpiTeams, 0)) &lt;= 40,
      -INDEX(sorCol, MATCH(INDEX(valCol, MATCH('BPI+'!AP30, INIcol, 0)), bpiTeams, 0))/40,
      IF(
        INDEX(sorCol, MATCH(INDEX(valCol, MATCH('BPI+'!AP30, INIcol, 0)), bpiTeams, 0)) &lt;= 100,
        -1 - (INDEX(sorCol, MATCH(INDEX(valCol, MATCH('BPI+'!AP30, INIcol, 0)), bpiTeams, 0)) - 40)/60,
        -2
      )
    ),
    -2
  )
)</f>
        <v>-0.2</v>
      </c>
      <c r="U30" s="366">
        <f>IF(
  COUNTBLANK('BPI+'!AQ30)=1,
  0,
  IFERROR(
    IF(
      INDEX(sorCol, MATCH(INDEX(valCol, MATCH('BPI+'!AQ30, INIcol, 0)), bpiTeams, 0)) &lt;= 40,
      -INDEX(sorCol, MATCH(INDEX(valCol, MATCH('BPI+'!AQ30, INIcol, 0)), bpiTeams, 0))/40,
      IF(
        INDEX(sorCol, MATCH(INDEX(valCol, MATCH('BPI+'!AQ30, INIcol, 0)), bpiTeams, 0)) &lt;= 100,
        -1 - (INDEX(sorCol, MATCH(INDEX(valCol, MATCH('BPI+'!AQ30, INIcol, 0)), bpiTeams, 0)) - 40)/60,
        -2
      )
    ),
    -2
  )
)</f>
        <v>-0.32500000000000001</v>
      </c>
      <c r="V30" s="366">
        <f>IF(
  COUNTBLANK('BPI+'!AR30)=1,
  0,
  IFERROR(
    IF(
      INDEX(sorCol, MATCH(INDEX(valCol, MATCH('BPI+'!AR30, INIcol, 0)), bpiTeams, 0)) &lt;= 40,
      -INDEX(sorCol, MATCH(INDEX(valCol, MATCH('BPI+'!AR30, INIcol, 0)), bpiTeams, 0))/40,
      IF(
        INDEX(sorCol, MATCH(INDEX(valCol, MATCH('BPI+'!AR30, INIcol, 0)), bpiTeams, 0)) &lt;= 100,
        -1 - (INDEX(sorCol, MATCH(INDEX(valCol, MATCH('BPI+'!AR30, INIcol, 0)), bpiTeams, 0)) - 40)/60,
        -2
      )
    ),
    -2
  )
)</f>
        <v>-0.05</v>
      </c>
      <c r="W30" s="366">
        <f>IF(
  COUNTBLANK('BPI+'!AS30)=1,
  0,
  IFERROR(
    IF(
      INDEX(sorCol, MATCH(INDEX(valCol, MATCH('BPI+'!AS30, INIcol, 0)), bpiTeams, 0)) &lt;= 40,
      -INDEX(sorCol, MATCH(INDEX(valCol, MATCH('BPI+'!AS30, INIcol, 0)), bpiTeams, 0))/40,
      IF(
        INDEX(sorCol, MATCH(INDEX(valCol, MATCH('BPI+'!AS30, INIcol, 0)), bpiTeams, 0)) &lt;= 100,
        -1 - (INDEX(sorCol, MATCH(INDEX(valCol, MATCH('BPI+'!AS30, INIcol, 0)), bpiTeams, 0)) - 40)/60,
        -2
      )
    ),
    -2
  )
)</f>
        <v>0</v>
      </c>
      <c r="X30" s="366">
        <f>IF(
  COUNTBLANK('BPI+'!AT30)=1,
  0,
  IFERROR(
    IF(
      INDEX(sorCol, MATCH(INDEX(valCol, MATCH('BPI+'!AT30, INIcol, 0)), bpiTeams, 0)) &lt;= 40,
      -INDEX(sorCol, MATCH(INDEX(valCol, MATCH('BPI+'!AT30, INIcol, 0)), bpiTeams, 0))/40,
      IF(
        INDEX(sorCol, MATCH(INDEX(valCol, MATCH('BPI+'!AT30, INIcol, 0)), bpiTeams, 0)) &lt;= 100,
        -1 - (INDEX(sorCol, MATCH(INDEX(valCol, MATCH('BPI+'!AT30, INIcol, 0)), bpiTeams, 0)) - 40)/60,
        -2
      )
    ),
    -2
  )
)</f>
        <v>0</v>
      </c>
      <c r="Y30" s="366">
        <f>IF(
  COUNTBLANK('BPI+'!AU30)=1,
  0,
  IFERROR(
    IF(
      INDEX(sorCol, MATCH(INDEX(valCol, MATCH('BPI+'!AU30, INIcol, 0)), bpiTeams, 0)) &lt;= 40,
      -INDEX(sorCol, MATCH(INDEX(valCol, MATCH('BPI+'!AU30, INIcol, 0)), bpiTeams, 0))/40,
      IF(
        INDEX(sorCol, MATCH(INDEX(valCol, MATCH('BPI+'!AU30, INIcol, 0)), bpiTeams, 0)) &lt;= 100,
        -1 - (INDEX(sorCol, MATCH(INDEX(valCol, MATCH('BPI+'!AU30, INIcol, 0)), bpiTeams, 0)) - 40)/60,
        -2
      )
    ),
    -2
  )
)</f>
        <v>0</v>
      </c>
      <c r="Z30" s="366">
        <f>IF(
  COUNTBLANK('BPI+'!AV30)=1,
  0,
  IFERROR(
    IF(
      INDEX(sorCol, MATCH(INDEX(valCol, MATCH('BPI+'!AV30, INIcol, 0)), bpiTeams, 0)) &lt;= 40,
      -INDEX(sorCol, MATCH(INDEX(valCol, MATCH('BPI+'!AV30, INIcol, 0)), bpiTeams, 0))/40,
      IF(
        INDEX(sorCol, MATCH(INDEX(valCol, MATCH('BPI+'!AV30, INIcol, 0)), bpiTeams, 0)) &lt;= 100,
        -1 - (INDEX(sorCol, MATCH(INDEX(valCol, MATCH('BPI+'!AV30, INIcol, 0)), bpiTeams, 0)) - 40)/60,
        -2
      )
    ),
    -2
  )
)</f>
        <v>0</v>
      </c>
      <c r="AA30" s="358">
        <f>IFERROR(IF(COUNTBLANK('BPI+'!AX30)=1,0,IF(COUNTIF(qwqlINIcol,'BPI+'!AX30)=0,0.1,IF(INDEX(sorCol,MATCH(INDEX(valCol,MATCH('BPI+'!AW30,INIcol,0)),bpiTeams,0))&gt;=40,INDEX(sorCol,MATCH(INDEX(valCol,MATCH('BPI+'!AW30,INIcol,0)),bpiTeams,0))*-1/40+2,(INDEX(sorCol,MATCH(INDEX(valCol,MATCH('BPI+'!AW30,INIcol,0)),bpiTeams,0))*(-1)+40)/325+1))),0)</f>
        <v>0.27499999999999991</v>
      </c>
      <c r="AB30" s="358">
        <f>IFERROR(IF(COUNTBLANK('BPI+'!AY30)=1,0,IF(COUNTIF(qwqlINIcol,'BPI+'!AY30)=0,0.1,IF(INDEX(sorCol,MATCH(INDEX(valCol,MATCH('BPI+'!AX30,INIcol,0)),bpiTeams,0))&gt;=40,INDEX(sorCol,MATCH(INDEX(valCol,MATCH('BPI+'!AX30,INIcol,0)),bpiTeams,0))*-1/40+2,(INDEX(sorCol,MATCH(INDEX(valCol,MATCH('BPI+'!AX30,INIcol,0)),bpiTeams,0))*(-1)+40)/325+1))),0)</f>
        <v>0.1</v>
      </c>
      <c r="AC30" s="358">
        <f>IFERROR(IF(COUNTBLANK('BPI+'!AZ30)=1,0,IF(COUNTIF(qwqlINIcol,'BPI+'!AZ30)=0,0.1,IF(INDEX(sorCol,MATCH(INDEX(valCol,MATCH('BPI+'!AY30,INIcol,0)),bpiTeams,0))&gt;=40,INDEX(sorCol,MATCH(INDEX(valCol,MATCH('BPI+'!AY30,INIcol,0)),bpiTeams,0))*-1/40+2,(INDEX(sorCol,MATCH(INDEX(valCol,MATCH('BPI+'!AY30,INIcol,0)),bpiTeams,0))*(-1)+40)/325+1))),0)</f>
        <v>0</v>
      </c>
      <c r="AD30" s="358">
        <f>IFERROR(IF(COUNTBLANK('BPI+'!BA30)=1,0,IF(COUNTIF(qwqlINIcol,'BPI+'!BA30)=0,0.1,IF(INDEX(sorCol,MATCH(INDEX(valCol,MATCH('BPI+'!AZ30,INIcol,0)),bpiTeams,0))&gt;=40,INDEX(sorCol,MATCH(INDEX(valCol,MATCH('BPI+'!AZ30,INIcol,0)),bpiTeams,0))*-1/40+2,(INDEX(sorCol,MATCH(INDEX(valCol,MATCH('BPI+'!AZ30,INIcol,0)),bpiTeams,0))*(-1)+40)/325+1))),0)</f>
        <v>0.75</v>
      </c>
      <c r="AE30" s="358">
        <f>IFERROR(IF(COUNTBLANK('BPI+'!BB30)=1,0,IF(COUNTIF(qwqlINIcol,'BPI+'!BB30)=0,0.1,IF(INDEX(sorCol,MATCH(INDEX(valCol,MATCH('BPI+'!BA30,INIcol,0)),bpiTeams,0))&gt;=40,INDEX(sorCol,MATCH(INDEX(valCol,MATCH('BPI+'!BA30,INIcol,0)),bpiTeams,0))*-1/40+2,(INDEX(sorCol,MATCH(INDEX(valCol,MATCH('BPI+'!BA30,INIcol,0)),bpiTeams,0))*(-1)+40)/325+1))),0)</f>
        <v>0</v>
      </c>
      <c r="AF30" s="358">
        <f>IFERROR(IF(COUNTBLANK('BPI+'!BC30)=1,0,IF(COUNTIF(qwqlINIcol,'BPI+'!BC30)=0,0.1,IF(INDEX(sorCol,MATCH(INDEX(valCol,MATCH('BPI+'!BB30,INIcol,0)),bpiTeams,0))&gt;=40,INDEX(sorCol,MATCH(INDEX(valCol,MATCH('BPI+'!BB30,INIcol,0)),bpiTeams,0))*-1/40+2,(INDEX(sorCol,MATCH(INDEX(valCol,MATCH('BPI+'!BB30,INIcol,0)),bpiTeams,0))*(-1)+40)/325+1))),0)</f>
        <v>0</v>
      </c>
      <c r="AG30" s="358">
        <f>IFERROR(IF(COUNTBLANK('BPI+'!BD30)=1,0,IF(COUNTIF(qwqlINIcol,'BPI+'!BD30)=0,0.1,IF(INDEX(sorCol,MATCH(INDEX(valCol,MATCH('BPI+'!BC30,INIcol,0)),bpiTeams,0))&gt;=40,INDEX(sorCol,MATCH(INDEX(valCol,MATCH('BPI+'!BC30,INIcol,0)),bpiTeams,0))*-1/40+2,(INDEX(sorCol,MATCH(INDEX(valCol,MATCH('BPI+'!BC30,INIcol,0)),bpiTeams,0))*(-1)+40)/325+1))),0)</f>
        <v>0</v>
      </c>
      <c r="AH30" s="358">
        <f>IFERROR(IF(COUNTBLANK('BPI+'!BE30)=1,0,IF(COUNTIF(qwqlINIcol,'BPI+'!BE30)=0,0.1,IF(INDEX(sorCol,MATCH(INDEX(valCol,MATCH('BPI+'!BD30,INIcol,0)),bpiTeams,0))&gt;=40,INDEX(sorCol,MATCH(INDEX(valCol,MATCH('BPI+'!BD30,INIcol,0)),bpiTeams,0))*-1/40+2,(INDEX(sorCol,MATCH(INDEX(valCol,MATCH('BPI+'!BD30,INIcol,0)),bpiTeams,0))*(-1)+40)/325+1))),0)</f>
        <v>0</v>
      </c>
      <c r="AI30" s="358">
        <f>IFERROR(IF(COUNTBLANK('BPI+'!BF30)=1,0,IF(COUNTIF(qwqlINIcol,'BPI+'!BF30)=0,0.1,IF(INDEX(sorCol,MATCH(INDEX(valCol,MATCH('BPI+'!BE30,INIcol,0)),bpiTeams,0))&gt;=40,INDEX(sorCol,MATCH(INDEX(valCol,MATCH('BPI+'!BE30,INIcol,0)),bpiTeams,0))*-1/40+2,(INDEX(sorCol,MATCH(INDEX(valCol,MATCH('BPI+'!BE30,INIcol,0)),bpiTeams,0))*(-1)+40)/325+1))),0)</f>
        <v>0</v>
      </c>
      <c r="AJ30" s="358">
        <f>IFERROR(IF(COUNTBLANK('BPI+'!BG30)=1,0,IF(COUNTIF(qwqlINIcol,'BPI+'!BG30)=0,0.1,IF(INDEX(sorCol,MATCH(INDEX(valCol,MATCH('BPI+'!BF30,INIcol,0)),bpiTeams,0))&gt;=40,INDEX(sorCol,MATCH(INDEX(valCol,MATCH('BPI+'!BF30,INIcol,0)),bpiTeams,0))*-1/40+2,(INDEX(sorCol,MATCH(INDEX(valCol,MATCH('BPI+'!BF30,INIcol,0)),bpiTeams,0))*(-1)+40)/325+1))),0)</f>
        <v>0</v>
      </c>
      <c r="AK30" s="358">
        <f>IFERROR(IF(COUNTBLANK('BPI+'!BH30)=1,0,IF(COUNTIF(qwqlINIcol,'BPI+'!BH30)=0,0.1,IF(INDEX(sorCol,MATCH(INDEX(valCol,MATCH('BPI+'!BG30,INIcol,0)),bpiTeams,0))&gt;=40,INDEX(sorCol,MATCH(INDEX(valCol,MATCH('BPI+'!BG30,INIcol,0)),bpiTeams,0))*-1/40+2,(INDEX(sorCol,MATCH(INDEX(valCol,MATCH('BPI+'!BG30,INIcol,0)),bpiTeams,0))*(-1)+40)/325+1))),0)</f>
        <v>0</v>
      </c>
      <c r="AL30" s="358">
        <f>IFERROR(IF(COUNTBLANK('BPI+'!BI30)=1,0,IF(COUNTIF(qwqlINIcol,'BPI+'!BI30)=0,0.1,IF(INDEX(sorCol,MATCH(INDEX(valCol,MATCH('BPI+'!BH30,INIcol,0)),bpiTeams,0))&gt;=40,INDEX(sorCol,MATCH(INDEX(valCol,MATCH('BPI+'!BH30,INIcol,0)),bpiTeams,0))*-1/40+2,(INDEX(sorCol,MATCH(INDEX(valCol,MATCH('BPI+'!BH30,INIcol,0)),bpiTeams,0))*(-1)+40)/325+1))),0)</f>
        <v>0</v>
      </c>
      <c r="AM30" s="358">
        <f>IFERROR(IF(COUNTBLANK('BPI+'!BJ30)=1,0,IF(COUNTIF(qwqlINIcol,'BPI+'!BJ30)=0,0.1,IF(INDEX(sorCol,MATCH(INDEX(valCol,MATCH('BPI+'!BI30,INIcol,0)),bpiTeams,0))&gt;=40,INDEX(sorCol,MATCH(INDEX(valCol,MATCH('BPI+'!BI30,INIcol,0)),bpiTeams,0))*-1/40+2,(INDEX(sorCol,MATCH(INDEX(valCol,MATCH('BPI+'!BI30,INIcol,0)),bpiTeams,0))*(-1)+40)/325+1))),0)</f>
        <v>0</v>
      </c>
      <c r="AN30" s="358">
        <f>IFERROR(IF(COUNTBLANK('BPI+'!BK30)=1,0,IF(COUNTIF(qwqlINIcol,'BPI+'!BK30)=0,0.1,IF(INDEX(sorCol,MATCH(INDEX(valCol,MATCH('BPI+'!BJ30,INIcol,0)),bpiTeams,0))&gt;=40,INDEX(sorCol,MATCH(INDEX(valCol,MATCH('BPI+'!BJ30,INIcol,0)),bpiTeams,0))*-1/40+2,(INDEX(sorCol,MATCH(INDEX(valCol,MATCH('BPI+'!BJ30,INIcol,0)),bpiTeams,0))*(-1)+40)/325+1))),0)</f>
        <v>0</v>
      </c>
      <c r="AO30" s="358">
        <f>IFERROR(IF(COUNTBLANK('BPI+'!BL30)=1,0,IF(COUNTIF(qwqlINIcol,'BPI+'!BL30)=0,0.1,IF(INDEX(sorCol,MATCH(INDEX(valCol,MATCH('BPI+'!BK30,INIcol,0)),bpiTeams,0))&gt;=40,INDEX(sorCol,MATCH(INDEX(valCol,MATCH('BPI+'!BK30,INIcol,0)),bpiTeams,0))*-1/40+2,(INDEX(sorCol,MATCH(INDEX(valCol,MATCH('BPI+'!BK30,INIcol,0)),bpiTeams,0))*(-1)+40)/325+1))),0)</f>
        <v>0</v>
      </c>
      <c r="AP30" s="366">
        <f>IF(COUNTBLANK('BPI+'!BL30)=1,0,IF(COUNTIF(qwqlINIcol,'BPI+'!BL30)=0,-1.5,IF(INDEX(sorCol,MATCH(INDEX(valCol,MATCH('BPI+'!BL30,INIcol,0)),bpiTeams,0))&gt;=80,-1.5,IF(INDEX(sorCol,MATCH(INDEX(valCol,MATCH('BPI+'!BL30,INIcol,0)),bpiTeams,0))&gt;=41,-1 - (INDEX(sorCol,MATCH(INDEX(valCol,MATCH('BPI+'!BL30,INIcol,0)),bpiTeams,0)) - 41) * (0.5/39),(INDEX(sorCol,MATCH(INDEX(valCol,MATCH('BPI+'!BL30,INIcol,0)),bpiTeams,0)) + 40)/325 - 2))))</f>
        <v>-1.8184615384615386</v>
      </c>
      <c r="AQ30" s="366">
        <f>IF(COUNTBLANK('BPI+'!BM30)=1,0,IF(COUNTIF(qwqlINIcol,'BPI+'!BM30)=0,-1.5,IF(INDEX(sorCol,MATCH(INDEX(valCol,MATCH('BPI+'!BM30,INIcol,0)),bpiTeams,0))&gt;=80,-1.5,IF(INDEX(sorCol,MATCH(INDEX(valCol,MATCH('BPI+'!BM30,INIcol,0)),bpiTeams,0))&gt;=41,-1 - (INDEX(sorCol,MATCH(INDEX(valCol,MATCH('BPI+'!BM30,INIcol,0)),bpiTeams,0)) - 41) * (0.5/39),(INDEX(sorCol,MATCH(INDEX(valCol,MATCH('BPI+'!BM30,INIcol,0)),bpiTeams,0)) + 40)/325 - 2))))</f>
        <v>-1.7569230769230768</v>
      </c>
      <c r="AR30" s="366">
        <f>IF(COUNTBLANK('BPI+'!BN30)=1,0,IF(COUNTIF(qwqlINIcol,'BPI+'!BN30)=0,-1.5,IF(INDEX(sorCol,MATCH(INDEX(valCol,MATCH('BPI+'!BN30,INIcol,0)),bpiTeams,0))&gt;=80,-1.5,IF(INDEX(sorCol,MATCH(INDEX(valCol,MATCH('BPI+'!BN30,INIcol,0)),bpiTeams,0))&gt;=41,-1 - (INDEX(sorCol,MATCH(INDEX(valCol,MATCH('BPI+'!BN30,INIcol,0)),bpiTeams,0)) - 41) * (0.5/39),(INDEX(sorCol,MATCH(INDEX(valCol,MATCH('BPI+'!BN30,INIcol,0)),bpiTeams,0)) + 40)/325 - 2))))</f>
        <v>0</v>
      </c>
      <c r="AS30" s="366">
        <f>IF(COUNTBLANK('BPI+'!BO30)=1,0,IF(COUNTIF(qwqlINIcol,'BPI+'!BO30)=0,-1.5,IF(INDEX(sorCol,MATCH(INDEX(valCol,MATCH('BPI+'!BO30,INIcol,0)),bpiTeams,0))&gt;=80,-1.5,IF(INDEX(sorCol,MATCH(INDEX(valCol,MATCH('BPI+'!BO30,INIcol,0)),bpiTeams,0))&gt;=41,-1 - (INDEX(sorCol,MATCH(INDEX(valCol,MATCH('BPI+'!BO30,INIcol,0)),bpiTeams,0)) - 41) * (0.5/39),(INDEX(sorCol,MATCH(INDEX(valCol,MATCH('BPI+'!BO30,INIcol,0)),bpiTeams,0)) + 40)/325 - 2))))</f>
        <v>0</v>
      </c>
      <c r="AT30" s="366">
        <f>IF(COUNTBLANK('BPI+'!BP30)=1,0,IF(COUNTIF(qwqlINIcol,'BPI+'!BP30)=0,-1.5,IF(INDEX(sorCol,MATCH(INDEX(valCol,MATCH('BPI+'!BP30,INIcol,0)),bpiTeams,0))&gt;=80,-1.5,IF(INDEX(sorCol,MATCH(INDEX(valCol,MATCH('BPI+'!BP30,INIcol,0)),bpiTeams,0))&gt;=41,-1 - (INDEX(sorCol,MATCH(INDEX(valCol,MATCH('BPI+'!BP30,INIcol,0)),bpiTeams,0)) - 41) * (0.5/39),(INDEX(sorCol,MATCH(INDEX(valCol,MATCH('BPI+'!BP30,INIcol,0)),bpiTeams,0)) + 40)/325 - 2))))</f>
        <v>0</v>
      </c>
      <c r="AU30" s="366">
        <f>IF(COUNTBLANK('BPI+'!BQ30)=1,0,IF(COUNTIF(qwqlINIcol,'BPI+'!BQ30)=0,-1.5,IF(INDEX(sorCol,MATCH(INDEX(valCol,MATCH('BPI+'!BQ30,INIcol,0)),bpiTeams,0))&gt;=80,-1.5,IF(INDEX(sorCol,MATCH(INDEX(valCol,MATCH('BPI+'!BQ30,INIcol,0)),bpiTeams,0))&gt;=41,-1 - (INDEX(sorCol,MATCH(INDEX(valCol,MATCH('BPI+'!BQ30,INIcol,0)),bpiTeams,0)) - 41) * (0.5/39),(INDEX(sorCol,MATCH(INDEX(valCol,MATCH('BPI+'!BQ30,INIcol,0)),bpiTeams,0)) + 40)/325 - 2))))</f>
        <v>0</v>
      </c>
      <c r="AV30" s="366">
        <f>IF(COUNTBLANK('BPI+'!BR30)=1,0,IF(COUNTIF(qwqlINIcol,'BPI+'!BR30)=0,-1.5,IF(INDEX(sorCol,MATCH(INDEX(valCol,MATCH('BPI+'!BR30,INIcol,0)),bpiTeams,0))&gt;=80,-1.5,IF(INDEX(sorCol,MATCH(INDEX(valCol,MATCH('BPI+'!BR30,INIcol,0)),bpiTeams,0))&gt;=41,-1 - (INDEX(sorCol,MATCH(INDEX(valCol,MATCH('BPI+'!BR30,INIcol,0)),bpiTeams,0)) - 41) * (0.5/39),(INDEX(sorCol,MATCH(INDEX(valCol,MATCH('BPI+'!BR30,INIcol,0)),bpiTeams,0)) + 40)/325 - 2))))</f>
        <v>0</v>
      </c>
      <c r="AW30" s="366">
        <f>IF(COUNTBLANK('BPI+'!BS30)=1,0,IF(COUNTIF(qwqlINIcol,'BPI+'!BS30)=0,-1.5,IF(INDEX(sorCol,MATCH(INDEX(valCol,MATCH('BPI+'!BS30,INIcol,0)),bpiTeams,0))&gt;=80,-1.5,IF(INDEX(sorCol,MATCH(INDEX(valCol,MATCH('BPI+'!BS30,INIcol,0)),bpiTeams,0))&gt;=41,-1 - (INDEX(sorCol,MATCH(INDEX(valCol,MATCH('BPI+'!BS30,INIcol,0)),bpiTeams,0)) - 41) * (0.5/39),(INDEX(sorCol,MATCH(INDEX(valCol,MATCH('BPI+'!BS30,INIcol,0)),bpiTeams,0)) + 40)/325 - 2))))</f>
        <v>0</v>
      </c>
      <c r="AX30" s="366">
        <f>IF(COUNTBLANK('BPI+'!BT30)=1,0,IF(COUNTIF(qwqlINIcol,'BPI+'!BT30)=0,-1.5,IF(INDEX(sorCol,MATCH(INDEX(valCol,MATCH('BPI+'!BT30,INIcol,0)),bpiTeams,0))&gt;=80,-1.5,IF(INDEX(sorCol,MATCH(INDEX(valCol,MATCH('BPI+'!BT30,INIcol,0)),bpiTeams,0))&gt;=41,-1 - (INDEX(sorCol,MATCH(INDEX(valCol,MATCH('BPI+'!BT30,INIcol,0)),bpiTeams,0)) - 41) * (0.5/39),(INDEX(sorCol,MATCH(INDEX(valCol,MATCH('BPI+'!BT30,INIcol,0)),bpiTeams,0)) + 40)/325 - 2))))</f>
        <v>0</v>
      </c>
      <c r="AY30" s="366">
        <f>IF(COUNTBLANK('BPI+'!BU30)=1,0,IF(COUNTIF(qwqlINIcol,'BPI+'!BU30)=0,-1.5,IF(INDEX(sorCol,MATCH(INDEX(valCol,MATCH('BPI+'!BU30,INIcol,0)),bpiTeams,0))&gt;=80,-1.5,IF(INDEX(sorCol,MATCH(INDEX(valCol,MATCH('BPI+'!BU30,INIcol,0)),bpiTeams,0))&gt;=41,-1 - (INDEX(sorCol,MATCH(INDEX(valCol,MATCH('BPI+'!BU30,INIcol,0)),bpiTeams,0)) - 41) * (0.5/39),(INDEX(sorCol,MATCH(INDEX(valCol,MATCH('BPI+'!BU30,INIcol,0)),bpiTeams,0)) + 40)/325 - 2))))</f>
        <v>0</v>
      </c>
      <c r="AZ30" s="366">
        <f>IF(COUNTBLANK('BPI+'!BV30)=1,0,IF(COUNTIF(qwqlINIcol,'BPI+'!BV30)=0,-1.5,IF(INDEX(sorCol,MATCH(INDEX(valCol,MATCH('BPI+'!BV30,INIcol,0)),bpiTeams,0))&gt;=80,-1.5,IF(INDEX(sorCol,MATCH(INDEX(valCol,MATCH('BPI+'!BV30,INIcol,0)),bpiTeams,0))&gt;=41,-1 - (INDEX(sorCol,MATCH(INDEX(valCol,MATCH('BPI+'!BV30,INIcol,0)),bpiTeams,0)) - 41) * (0.5/39),(INDEX(sorCol,MATCH(INDEX(valCol,MATCH('BPI+'!BV30,INIcol,0)),bpiTeams,0)) + 40)/325 - 2))))</f>
        <v>0</v>
      </c>
      <c r="BA30" s="366">
        <f>IF(COUNTBLANK('BPI+'!BW30)=1,0,IF(COUNTIF(qwqlINIcol,'BPI+'!BW30)=0,-1.5,IF(INDEX(sorCol,MATCH(INDEX(valCol,MATCH('BPI+'!BW30,INIcol,0)),bpiTeams,0))&gt;=80,-1.5,IF(INDEX(sorCol,MATCH(INDEX(valCol,MATCH('BPI+'!BW30,INIcol,0)),bpiTeams,0))&gt;=41,-1 - (INDEX(sorCol,MATCH(INDEX(valCol,MATCH('BPI+'!BW30,INIcol,0)),bpiTeams,0)) - 41) * (0.5/39),(INDEX(sorCol,MATCH(INDEX(valCol,MATCH('BPI+'!BW30,INIcol,0)),bpiTeams,0)) + 40)/325 - 2))))</f>
        <v>0</v>
      </c>
      <c r="BB30" s="366">
        <f>IF(COUNTBLANK('BPI+'!BX30)=1,0,IF(COUNTIF(qwqlINIcol,'BPI+'!BX30)=0,-1.5,IF(INDEX(sorCol,MATCH(INDEX(valCol,MATCH('BPI+'!BX30,INIcol,0)),bpiTeams,0))&gt;=80,-1.5,IF(INDEX(sorCol,MATCH(INDEX(valCol,MATCH('BPI+'!BX30,INIcol,0)),bpiTeams,0))&gt;=41,-1 - (INDEX(sorCol,MATCH(INDEX(valCol,MATCH('BPI+'!BX30,INIcol,0)),bpiTeams,0)) - 41) * (0.5/39),(INDEX(sorCol,MATCH(INDEX(valCol,MATCH('BPI+'!BX30,INIcol,0)),bpiTeams,0)) + 40)/325 - 2))))</f>
        <v>0</v>
      </c>
      <c r="BC30" s="374">
        <f>IF(COUNTBLANK('BPI+'!BY30)=0,-1.6,0)</f>
        <v>-1.6</v>
      </c>
      <c r="BD30" s="374">
        <f>IF(COUNTBLANK('BPI+'!BZ30)=0,-1.6,0)</f>
        <v>-1.6</v>
      </c>
      <c r="BE30" s="374">
        <f>IF(COUNTBLANK('BPI+'!CA30)=0,-1.6,0)</f>
        <v>0</v>
      </c>
      <c r="BF30" s="374">
        <f>IF(COUNTBLANK('BPI+'!CB30)=0,-1.6,0)</f>
        <v>0</v>
      </c>
      <c r="BG30" s="374">
        <f>IF(COUNTBLANK('BPI+'!CC30)=0,-1.6,0)</f>
        <v>0</v>
      </c>
      <c r="BH30" s="374">
        <f>IF(COUNTBLANK('BPI+'!CD30)=0,-1.6,0)</f>
        <v>0</v>
      </c>
      <c r="BI30" s="374">
        <f>IF(COUNTBLANK('BPI+'!CE30)=0,-1.6,0)</f>
        <v>0</v>
      </c>
      <c r="BJ30" s="374">
        <f>IF(COUNTBLANK('BPI+'!CF30)=0,-1.6,0)</f>
        <v>0</v>
      </c>
      <c r="BK30" s="374">
        <f>IF(COUNTBLANK('BPI+'!CG30)=0,-1.6,0)</f>
        <v>0</v>
      </c>
      <c r="BL30" s="374">
        <f>IF(COUNTBLANK('BPI+'!CH30)=0,-1.6,0)</f>
        <v>0</v>
      </c>
      <c r="BM30" s="374">
        <f>IF(COUNTBLANK('BPI+'!CI30)=0,-1.6,0)</f>
        <v>0</v>
      </c>
      <c r="BN30" s="374">
        <f>IF(COUNTBLANK('BPI+'!CJ30)=0,-1.6,0)</f>
        <v>0</v>
      </c>
      <c r="BO30" s="374">
        <f>IF(COUNTBLANK('BPI+'!CK30)=0,-1.6,0)</f>
        <v>0</v>
      </c>
      <c r="BP30" s="374">
        <f>IF(COUNTBLANK('BPI+'!CL30)=0,-1.6,0)</f>
        <v>0</v>
      </c>
      <c r="BQ30" s="374">
        <f>IF(COUNTBLANK('BPI+'!CM30)=0,-1.6,0)</f>
        <v>0</v>
      </c>
      <c r="BR30" s="374">
        <f>IF(COUNTBLANK('BPI+'!CN30)=0,-1.6,0)</f>
        <v>0</v>
      </c>
      <c r="BS30" s="374">
        <f>IF(COUNTBLANK('BPI+'!CO30)=0,-1.6,0)</f>
        <v>0</v>
      </c>
      <c r="BT30">
        <f t="shared" si="4"/>
        <v>-4.2753846153846151</v>
      </c>
    </row>
    <row r="31" spans="1:72" x14ac:dyDescent="0.3">
      <c r="A31" t="str">
        <f t="shared" si="0"/>
        <v>Villanova</v>
      </c>
      <c r="B31" t="str">
        <f t="shared" si="3"/>
        <v>VILL</v>
      </c>
      <c r="C31" s="358">
        <f>IF(
  COUNTBLANK('BPI+'!Y31)=1,
  0,
  IFERROR(
    IF(
      INDEX(sorCol,MATCH(INDEX(valCol,MATCH('BPI+'!Y31,INIcol,0)),bpiTeams,0))&lt;=40,
      2-INDEX(sorCol,MATCH(INDEX(valCol,MATCH('BPI+'!Y31,INIcol,0)),bpiTeams,0))/40,
      IF(
        INDEX(sorCol,MATCH(INDEX(valCol,MATCH('BPI+'!Y31,INIcol,0)),bpiTeams,0))&lt;=100,
        1-0.9*(INDEX(sorCol,MATCH(INDEX(valCol,MATCH('BPI+'!Y31,INIcol,0)),bpiTeams,0))-40)/60,
        0.1
      )
    ),
    0.1
  )
)</f>
        <v>0</v>
      </c>
      <c r="D31" s="358">
        <f>IF(
  COUNTBLANK('BPI+'!Z31)=1,
  0,
  IFERROR(
    IF(
      INDEX(sorCol,MATCH(INDEX(valCol,MATCH('BPI+'!Z31,INIcol,0)),bpiTeams,0))&lt;=40,
      2-INDEX(sorCol,MATCH(INDEX(valCol,MATCH('BPI+'!Z31,INIcol,0)),bpiTeams,0))/40,
      IF(
        INDEX(sorCol,MATCH(INDEX(valCol,MATCH('BPI+'!Z31,INIcol,0)),bpiTeams,0))&lt;=100,
        1-0.9*(INDEX(sorCol,MATCH(INDEX(valCol,MATCH('BPI+'!Z31,INIcol,0)),bpiTeams,0))-40)/60,
        0.1
      )
    ),
    0.1
  )
)</f>
        <v>0</v>
      </c>
      <c r="E31" s="358">
        <f>IF(
  COUNTBLANK('BPI+'!AA31)=1,
  0,
  IFERROR(
    IF(
      INDEX(sorCol,MATCH(INDEX(valCol,MATCH('BPI+'!AA31,INIcol,0)),bpiTeams,0))&lt;=40,
      2-INDEX(sorCol,MATCH(INDEX(valCol,MATCH('BPI+'!AA31,INIcol,0)),bpiTeams,0))/40,
      IF(
        INDEX(sorCol,MATCH(INDEX(valCol,MATCH('BPI+'!AA31,INIcol,0)),bpiTeams,0))&lt;=100,
        1-0.9*(INDEX(sorCol,MATCH(INDEX(valCol,MATCH('BPI+'!AA31,INIcol,0)),bpiTeams,0))-40)/60,
        0.1
      )
    ),
    0.1
  )
)</f>
        <v>0</v>
      </c>
      <c r="F31" s="358">
        <f>IF(
  COUNTBLANK('BPI+'!AB31)=1,
  0,
  IFERROR(
    IF(
      INDEX(sorCol,MATCH(INDEX(valCol,MATCH('BPI+'!AB31,INIcol,0)),bpiTeams,0))&lt;=40,
      2-INDEX(sorCol,MATCH(INDEX(valCol,MATCH('BPI+'!AB31,INIcol,0)),bpiTeams,0))/40,
      IF(
        INDEX(sorCol,MATCH(INDEX(valCol,MATCH('BPI+'!AB31,INIcol,0)),bpiTeams,0))&lt;=100,
        1-0.9*(INDEX(sorCol,MATCH(INDEX(valCol,MATCH('BPI+'!AB31,INIcol,0)),bpiTeams,0))-40)/60,
        0.1
      )
    ),
    0.1
  )
)</f>
        <v>0</v>
      </c>
      <c r="G31" s="358">
        <f>IF(
  COUNTBLANK('BPI+'!AC31)=1,
  0,
  IFERROR(
    IF(
      INDEX(sorCol,MATCH(INDEX(valCol,MATCH('BPI+'!AC31,INIcol,0)),bpiTeams,0))&lt;=40,
      2-INDEX(sorCol,MATCH(INDEX(valCol,MATCH('BPI+'!AC31,INIcol,0)),bpiTeams,0))/40,
      IF(
        INDEX(sorCol,MATCH(INDEX(valCol,MATCH('BPI+'!AC31,INIcol,0)),bpiTeams,0))&lt;=100,
        1-0.9*(INDEX(sorCol,MATCH(INDEX(valCol,MATCH('BPI+'!AC31,INIcol,0)),bpiTeams,0))-40)/60,
        0.1
      )
    ),
    0.1
  )
)</f>
        <v>0</v>
      </c>
      <c r="H31" s="358">
        <f>IF(
  COUNTBLANK('BPI+'!AD31)=1,
  0,
  IFERROR(
    IF(
      INDEX(sorCol,MATCH(INDEX(valCol,MATCH('BPI+'!AD31,INIcol,0)),bpiTeams,0))&lt;=40,
      2-INDEX(sorCol,MATCH(INDEX(valCol,MATCH('BPI+'!AD31,INIcol,0)),bpiTeams,0))/40,
      IF(
        INDEX(sorCol,MATCH(INDEX(valCol,MATCH('BPI+'!AD31,INIcol,0)),bpiTeams,0))&lt;=100,
        1-0.9*(INDEX(sorCol,MATCH(INDEX(valCol,MATCH('BPI+'!AD31,INIcol,0)),bpiTeams,0))-40)/60,
        0.1
      )
    ),
    0.1
  )
)</f>
        <v>0</v>
      </c>
      <c r="I31" s="358">
        <f>IF(
  COUNTBLANK('BPI+'!AE31)=1,
  0,
  IFERROR(
    IF(
      INDEX(sorCol,MATCH(INDEX(valCol,MATCH('BPI+'!AE31,INIcol,0)),bpiTeams,0))&lt;=40,
      2-INDEX(sorCol,MATCH(INDEX(valCol,MATCH('BPI+'!AE31,INIcol,0)),bpiTeams,0))/40,
      IF(
        INDEX(sorCol,MATCH(INDEX(valCol,MATCH('BPI+'!AE31,INIcol,0)),bpiTeams,0))&lt;=100,
        1-0.9*(INDEX(sorCol,MATCH(INDEX(valCol,MATCH('BPI+'!AE31,INIcol,0)),bpiTeams,0))-40)/60,
        0.1
      )
    ),
    0.1
  )
)</f>
        <v>0</v>
      </c>
      <c r="J31" s="358">
        <f>IF(
  COUNTBLANK('BPI+'!AF31)=1,
  0,
  IFERROR(
    IF(
      INDEX(sorCol,MATCH(INDEX(valCol,MATCH('BPI+'!AF31,INIcol,0)),bpiTeams,0))&lt;=40,
      2-INDEX(sorCol,MATCH(INDEX(valCol,MATCH('BPI+'!AF31,INIcol,0)),bpiTeams,0))/40,
      IF(
        INDEX(sorCol,MATCH(INDEX(valCol,MATCH('BPI+'!AF31,INIcol,0)),bpiTeams,0))&lt;=100,
        1-0.9*(INDEX(sorCol,MATCH(INDEX(valCol,MATCH('BPI+'!AF31,INIcol,0)),bpiTeams,0))-40)/60,
        0.1
      )
    ),
    0.1
  )
)</f>
        <v>0</v>
      </c>
      <c r="K31" s="358">
        <f>IF(
  COUNTBLANK('BPI+'!AG31)=1,
  0,
  IFERROR(
    IF(
      INDEX(sorCol,MATCH(INDEX(valCol,MATCH('BPI+'!AG31,INIcol,0)),bpiTeams,0))&lt;=40,
      2-INDEX(sorCol,MATCH(INDEX(valCol,MATCH('BPI+'!AG31,INIcol,0)),bpiTeams,0))/40,
      IF(
        INDEX(sorCol,MATCH(INDEX(valCol,MATCH('BPI+'!AG31,INIcol,0)),bpiTeams,0))&lt;=100,
        1-0.9*(INDEX(sorCol,MATCH(INDEX(valCol,MATCH('BPI+'!AG31,INIcol,0)),bpiTeams,0))-40)/60,
        0.1
      )
    ),
    0.1
  )
)</f>
        <v>0</v>
      </c>
      <c r="L31" s="358">
        <f>IF(
  COUNTBLANK('BPI+'!AH31)=1,
  0,
  IFERROR(
    IF(
      INDEX(sorCol,MATCH(INDEX(valCol,MATCH('BPI+'!AH31,INIcol,0)),bpiTeams,0))&lt;=40,
      2-INDEX(sorCol,MATCH(INDEX(valCol,MATCH('BPI+'!AH31,INIcol,0)),bpiTeams,0))/40,
      IF(
        INDEX(sorCol,MATCH(INDEX(valCol,MATCH('BPI+'!AH31,INIcol,0)),bpiTeams,0))&lt;=100,
        1-0.9*(INDEX(sorCol,MATCH(INDEX(valCol,MATCH('BPI+'!AH31,INIcol,0)),bpiTeams,0))-40)/60,
        0.1
      )
    ),
    0.1
  )
)</f>
        <v>0</v>
      </c>
      <c r="M31" s="358">
        <f>IF(
  COUNTBLANK('BPI+'!AI31)=1,
  0,
  IFERROR(
    IF(
      INDEX(sorCol,MATCH(INDEX(valCol,MATCH('BPI+'!AI31,INIcol,0)),bpiTeams,0))&lt;=40,
      2-INDEX(sorCol,MATCH(INDEX(valCol,MATCH('BPI+'!AI31,INIcol,0)),bpiTeams,0))/40,
      IF(
        INDEX(sorCol,MATCH(INDEX(valCol,MATCH('BPI+'!AI31,INIcol,0)),bpiTeams,0))&lt;=100,
        1-0.9*(INDEX(sorCol,MATCH(INDEX(valCol,MATCH('BPI+'!AI31,INIcol,0)),bpiTeams,0))-40)/60,
        0.1
      )
    ),
    0.1
  )
)</f>
        <v>0</v>
      </c>
      <c r="N31" s="358">
        <f>IF(
  COUNTBLANK('BPI+'!AJ31)=1,
  0,
  IFERROR(
    IF(
      INDEX(sorCol,MATCH(INDEX(valCol,MATCH('BPI+'!AJ31,INIcol,0)),bpiTeams,0))&lt;=40,
      2-INDEX(sorCol,MATCH(INDEX(valCol,MATCH('BPI+'!AJ31,INIcol,0)),bpiTeams,0))/40,
      IF(
        INDEX(sorCol,MATCH(INDEX(valCol,MATCH('BPI+'!AJ31,INIcol,0)),bpiTeams,0))&lt;=100,
        1-0.9*(INDEX(sorCol,MATCH(INDEX(valCol,MATCH('BPI+'!AJ31,INIcol,0)),bpiTeams,0))-40)/60,
        0.1
      )
    ),
    0.1
  )
)</f>
        <v>0</v>
      </c>
      <c r="O31" s="366">
        <f>IF(
  COUNTBLANK('BPI+'!AK31)=1,
  0,
  IFERROR(
    IF(
      INDEX(sorCol, MATCH(INDEX(valCol, MATCH('BPI+'!AK31, INIcol, 0)), bpiTeams, 0)) &lt;= 40,
      -INDEX(sorCol, MATCH(INDEX(valCol, MATCH('BPI+'!AK31, INIcol, 0)), bpiTeams, 0))/40,
      IF(
        INDEX(sorCol, MATCH(INDEX(valCol, MATCH('BPI+'!AK31, INIcol, 0)), bpiTeams, 0)) &lt;= 100,
        -1 - (INDEX(sorCol, MATCH(INDEX(valCol, MATCH('BPI+'!AK31, INIcol, 0)), bpiTeams, 0)) - 40)/60,
        -2
      )
    ),
    -2
  )
)</f>
        <v>-0.6</v>
      </c>
      <c r="P31" s="366">
        <f>IF(
  COUNTBLANK('BPI+'!AL31)=1,
  0,
  IFERROR(
    IF(
      INDEX(sorCol, MATCH(INDEX(valCol, MATCH('BPI+'!AL31, INIcol, 0)), bpiTeams, 0)) &lt;= 40,
      -INDEX(sorCol, MATCH(INDEX(valCol, MATCH('BPI+'!AL31, INIcol, 0)), bpiTeams, 0))/40,
      IF(
        INDEX(sorCol, MATCH(INDEX(valCol, MATCH('BPI+'!AL31, INIcol, 0)), bpiTeams, 0)) &lt;= 100,
        -1 - (INDEX(sorCol, MATCH(INDEX(valCol, MATCH('BPI+'!AL31, INIcol, 0)), bpiTeams, 0)) - 40)/60,
        -2
      )
    ),
    -2
  )
)</f>
        <v>-0.05</v>
      </c>
      <c r="Q31" s="366">
        <f>IF(
  COUNTBLANK('BPI+'!AM31)=1,
  0,
  IFERROR(
    IF(
      INDEX(sorCol, MATCH(INDEX(valCol, MATCH('BPI+'!AM31, INIcol, 0)), bpiTeams, 0)) &lt;= 40,
      -INDEX(sorCol, MATCH(INDEX(valCol, MATCH('BPI+'!AM31, INIcol, 0)), bpiTeams, 0))/40,
      IF(
        INDEX(sorCol, MATCH(INDEX(valCol, MATCH('BPI+'!AM31, INIcol, 0)), bpiTeams, 0)) &lt;= 100,
        -1 - (INDEX(sorCol, MATCH(INDEX(valCol, MATCH('BPI+'!AM31, INIcol, 0)), bpiTeams, 0)) - 40)/60,
        -2
      )
    ),
    -2
  )
)</f>
        <v>-0.1</v>
      </c>
      <c r="R31" s="366">
        <f>IF(
  COUNTBLANK('BPI+'!AN31)=1,
  0,
  IFERROR(
    IF(
      INDEX(sorCol, MATCH(INDEX(valCol, MATCH('BPI+'!AN31, INIcol, 0)), bpiTeams, 0)) &lt;= 40,
      -INDEX(sorCol, MATCH(INDEX(valCol, MATCH('BPI+'!AN31, INIcol, 0)), bpiTeams, 0))/40,
      IF(
        INDEX(sorCol, MATCH(INDEX(valCol, MATCH('BPI+'!AN31, INIcol, 0)), bpiTeams, 0)) &lt;= 100,
        -1 - (INDEX(sorCol, MATCH(INDEX(valCol, MATCH('BPI+'!AN31, INIcol, 0)), bpiTeams, 0)) - 40)/60,
        -2
      )
    ),
    -2
  )
)</f>
        <v>-0.1</v>
      </c>
      <c r="S31" s="366">
        <f>IF(
  COUNTBLANK('BPI+'!AO31)=1,
  0,
  IFERROR(
    IF(
      INDEX(sorCol, MATCH(INDEX(valCol, MATCH('BPI+'!AO31, INIcol, 0)), bpiTeams, 0)) &lt;= 40,
      -INDEX(sorCol, MATCH(INDEX(valCol, MATCH('BPI+'!AO31, INIcol, 0)), bpiTeams, 0))/40,
      IF(
        INDEX(sorCol, MATCH(INDEX(valCol, MATCH('BPI+'!AO31, INIcol, 0)), bpiTeams, 0)) &lt;= 100,
        -1 - (INDEX(sorCol, MATCH(INDEX(valCol, MATCH('BPI+'!AO31, INIcol, 0)), bpiTeams, 0)) - 40)/60,
        -2
      )
    ),
    -2
  )
)</f>
        <v>-0.4</v>
      </c>
      <c r="T31" s="366">
        <f>IF(
  COUNTBLANK('BPI+'!AP31)=1,
  0,
  IFERROR(
    IF(
      INDEX(sorCol, MATCH(INDEX(valCol, MATCH('BPI+'!AP31, INIcol, 0)), bpiTeams, 0)) &lt;= 40,
      -INDEX(sorCol, MATCH(INDEX(valCol, MATCH('BPI+'!AP31, INIcol, 0)), bpiTeams, 0))/40,
      IF(
        INDEX(sorCol, MATCH(INDEX(valCol, MATCH('BPI+'!AP31, INIcol, 0)), bpiTeams, 0)) &lt;= 100,
        -1 - (INDEX(sorCol, MATCH(INDEX(valCol, MATCH('BPI+'!AP31, INIcol, 0)), bpiTeams, 0)) - 40)/60,
        -2
      )
    ),
    -2
  )
)</f>
        <v>0</v>
      </c>
      <c r="U31" s="366">
        <f>IF(
  COUNTBLANK('BPI+'!AQ31)=1,
  0,
  IFERROR(
    IF(
      INDEX(sorCol, MATCH(INDEX(valCol, MATCH('BPI+'!AQ31, INIcol, 0)), bpiTeams, 0)) &lt;= 40,
      -INDEX(sorCol, MATCH(INDEX(valCol, MATCH('BPI+'!AQ31, INIcol, 0)), bpiTeams, 0))/40,
      IF(
        INDEX(sorCol, MATCH(INDEX(valCol, MATCH('BPI+'!AQ31, INIcol, 0)), bpiTeams, 0)) &lt;= 100,
        -1 - (INDEX(sorCol, MATCH(INDEX(valCol, MATCH('BPI+'!AQ31, INIcol, 0)), bpiTeams, 0)) - 40)/60,
        -2
      )
    ),
    -2
  )
)</f>
        <v>0</v>
      </c>
      <c r="V31" s="366">
        <f>IF(
  COUNTBLANK('BPI+'!AR31)=1,
  0,
  IFERROR(
    IF(
      INDEX(sorCol, MATCH(INDEX(valCol, MATCH('BPI+'!AR31, INIcol, 0)), bpiTeams, 0)) &lt;= 40,
      -INDEX(sorCol, MATCH(INDEX(valCol, MATCH('BPI+'!AR31, INIcol, 0)), bpiTeams, 0))/40,
      IF(
        INDEX(sorCol, MATCH(INDEX(valCol, MATCH('BPI+'!AR31, INIcol, 0)), bpiTeams, 0)) &lt;= 100,
        -1 - (INDEX(sorCol, MATCH(INDEX(valCol, MATCH('BPI+'!AR31, INIcol, 0)), bpiTeams, 0)) - 40)/60,
        -2
      )
    ),
    -2
  )
)</f>
        <v>0</v>
      </c>
      <c r="W31" s="366">
        <f>IF(
  COUNTBLANK('BPI+'!AS31)=1,
  0,
  IFERROR(
    IF(
      INDEX(sorCol, MATCH(INDEX(valCol, MATCH('BPI+'!AS31, INIcol, 0)), bpiTeams, 0)) &lt;= 40,
      -INDEX(sorCol, MATCH(INDEX(valCol, MATCH('BPI+'!AS31, INIcol, 0)), bpiTeams, 0))/40,
      IF(
        INDEX(sorCol, MATCH(INDEX(valCol, MATCH('BPI+'!AS31, INIcol, 0)), bpiTeams, 0)) &lt;= 100,
        -1 - (INDEX(sorCol, MATCH(INDEX(valCol, MATCH('BPI+'!AS31, INIcol, 0)), bpiTeams, 0)) - 40)/60,
        -2
      )
    ),
    -2
  )
)</f>
        <v>0</v>
      </c>
      <c r="X31" s="366">
        <f>IF(
  COUNTBLANK('BPI+'!AT31)=1,
  0,
  IFERROR(
    IF(
      INDEX(sorCol, MATCH(INDEX(valCol, MATCH('BPI+'!AT31, INIcol, 0)), bpiTeams, 0)) &lt;= 40,
      -INDEX(sorCol, MATCH(INDEX(valCol, MATCH('BPI+'!AT31, INIcol, 0)), bpiTeams, 0))/40,
      IF(
        INDEX(sorCol, MATCH(INDEX(valCol, MATCH('BPI+'!AT31, INIcol, 0)), bpiTeams, 0)) &lt;= 100,
        -1 - (INDEX(sorCol, MATCH(INDEX(valCol, MATCH('BPI+'!AT31, INIcol, 0)), bpiTeams, 0)) - 40)/60,
        -2
      )
    ),
    -2
  )
)</f>
        <v>0</v>
      </c>
      <c r="Y31" s="366">
        <f>IF(
  COUNTBLANK('BPI+'!AU31)=1,
  0,
  IFERROR(
    IF(
      INDEX(sorCol, MATCH(INDEX(valCol, MATCH('BPI+'!AU31, INIcol, 0)), bpiTeams, 0)) &lt;= 40,
      -INDEX(sorCol, MATCH(INDEX(valCol, MATCH('BPI+'!AU31, INIcol, 0)), bpiTeams, 0))/40,
      IF(
        INDEX(sorCol, MATCH(INDEX(valCol, MATCH('BPI+'!AU31, INIcol, 0)), bpiTeams, 0)) &lt;= 100,
        -1 - (INDEX(sorCol, MATCH(INDEX(valCol, MATCH('BPI+'!AU31, INIcol, 0)), bpiTeams, 0)) - 40)/60,
        -2
      )
    ),
    -2
  )
)</f>
        <v>0</v>
      </c>
      <c r="Z31" s="366">
        <f>IF(
  COUNTBLANK('BPI+'!AV31)=1,
  0,
  IFERROR(
    IF(
      INDEX(sorCol, MATCH(INDEX(valCol, MATCH('BPI+'!AV31, INIcol, 0)), bpiTeams, 0)) &lt;= 40,
      -INDEX(sorCol, MATCH(INDEX(valCol, MATCH('BPI+'!AV31, INIcol, 0)), bpiTeams, 0))/40,
      IF(
        INDEX(sorCol, MATCH(INDEX(valCol, MATCH('BPI+'!AV31, INIcol, 0)), bpiTeams, 0)) &lt;= 100,
        -1 - (INDEX(sorCol, MATCH(INDEX(valCol, MATCH('BPI+'!AV31, INIcol, 0)), bpiTeams, 0)) - 40)/60,
        -2
      )
    ),
    -2
  )
)</f>
        <v>0</v>
      </c>
      <c r="AA31" s="358">
        <f>IFERROR(IF(COUNTBLANK('BPI+'!AX31)=1,0,IF(COUNTIF(qwqlINIcol,'BPI+'!AX31)=0,0.1,IF(INDEX(sorCol,MATCH(INDEX(valCol,MATCH('BPI+'!AW31,INIcol,0)),bpiTeams,0))&gt;=40,INDEX(sorCol,MATCH(INDEX(valCol,MATCH('BPI+'!AW31,INIcol,0)),bpiTeams,0))*-1/40+2,(INDEX(sorCol,MATCH(INDEX(valCol,MATCH('BPI+'!AW31,INIcol,0)),bpiTeams,0))*(-1)+40)/325+1))),0)</f>
        <v>1.0646153846153845</v>
      </c>
      <c r="AB31" s="358">
        <f>IFERROR(IF(COUNTBLANK('BPI+'!AY31)=1,0,IF(COUNTIF(qwqlINIcol,'BPI+'!AY31)=0,0.1,IF(INDEX(sorCol,MATCH(INDEX(valCol,MATCH('BPI+'!AX31,INIcol,0)),bpiTeams,0))&gt;=40,INDEX(sorCol,MATCH(INDEX(valCol,MATCH('BPI+'!AX31,INIcol,0)),bpiTeams,0))*-1/40+2,(INDEX(sorCol,MATCH(INDEX(valCol,MATCH('BPI+'!AX31,INIcol,0)),bpiTeams,0))*(-1)+40)/325+1))),0)</f>
        <v>0.8</v>
      </c>
      <c r="AC31" s="358">
        <f>IFERROR(IF(COUNTBLANK('BPI+'!AZ31)=1,0,IF(COUNTIF(qwqlINIcol,'BPI+'!AZ31)=0,0.1,IF(INDEX(sorCol,MATCH(INDEX(valCol,MATCH('BPI+'!AY31,INIcol,0)),bpiTeams,0))&gt;=40,INDEX(sorCol,MATCH(INDEX(valCol,MATCH('BPI+'!AY31,INIcol,0)),bpiTeams,0))*-1/40+2,(INDEX(sorCol,MATCH(INDEX(valCol,MATCH('BPI+'!AY31,INIcol,0)),bpiTeams,0))*(-1)+40)/325+1))),0)</f>
        <v>0</v>
      </c>
      <c r="AD31" s="358">
        <f>IFERROR(IF(COUNTBLANK('BPI+'!BA31)=1,0,IF(COUNTIF(qwqlINIcol,'BPI+'!BA31)=0,0.1,IF(INDEX(sorCol,MATCH(INDEX(valCol,MATCH('BPI+'!AZ31,INIcol,0)),bpiTeams,0))&gt;=40,INDEX(sorCol,MATCH(INDEX(valCol,MATCH('BPI+'!AZ31,INIcol,0)),bpiTeams,0))*-1/40+2,(INDEX(sorCol,MATCH(INDEX(valCol,MATCH('BPI+'!AZ31,INIcol,0)),bpiTeams,0))*(-1)+40)/325+1))),0)</f>
        <v>0</v>
      </c>
      <c r="AE31" s="358">
        <f>IFERROR(IF(COUNTBLANK('BPI+'!BB31)=1,0,IF(COUNTIF(qwqlINIcol,'BPI+'!BB31)=0,0.1,IF(INDEX(sorCol,MATCH(INDEX(valCol,MATCH('BPI+'!BA31,INIcol,0)),bpiTeams,0))&gt;=40,INDEX(sorCol,MATCH(INDEX(valCol,MATCH('BPI+'!BA31,INIcol,0)),bpiTeams,0))*-1/40+2,(INDEX(sorCol,MATCH(INDEX(valCol,MATCH('BPI+'!BA31,INIcol,0)),bpiTeams,0))*(-1)+40)/325+1))),0)</f>
        <v>0</v>
      </c>
      <c r="AF31" s="358">
        <f>IFERROR(IF(COUNTBLANK('BPI+'!BC31)=1,0,IF(COUNTIF(qwqlINIcol,'BPI+'!BC31)=0,0.1,IF(INDEX(sorCol,MATCH(INDEX(valCol,MATCH('BPI+'!BB31,INIcol,0)),bpiTeams,0))&gt;=40,INDEX(sorCol,MATCH(INDEX(valCol,MATCH('BPI+'!BB31,INIcol,0)),bpiTeams,0))*-1/40+2,(INDEX(sorCol,MATCH(INDEX(valCol,MATCH('BPI+'!BB31,INIcol,0)),bpiTeams,0))*(-1)+40)/325+1))),0)</f>
        <v>0</v>
      </c>
      <c r="AG31" s="358">
        <f>IFERROR(IF(COUNTBLANK('BPI+'!BD31)=1,0,IF(COUNTIF(qwqlINIcol,'BPI+'!BD31)=0,0.1,IF(INDEX(sorCol,MATCH(INDEX(valCol,MATCH('BPI+'!BC31,INIcol,0)),bpiTeams,0))&gt;=40,INDEX(sorCol,MATCH(INDEX(valCol,MATCH('BPI+'!BC31,INIcol,0)),bpiTeams,0))*-1/40+2,(INDEX(sorCol,MATCH(INDEX(valCol,MATCH('BPI+'!BC31,INIcol,0)),bpiTeams,0))*(-1)+40)/325+1))),0)</f>
        <v>0</v>
      </c>
      <c r="AH31" s="358">
        <f>IFERROR(IF(COUNTBLANK('BPI+'!BE31)=1,0,IF(COUNTIF(qwqlINIcol,'BPI+'!BE31)=0,0.1,IF(INDEX(sorCol,MATCH(INDEX(valCol,MATCH('BPI+'!BD31,INIcol,0)),bpiTeams,0))&gt;=40,INDEX(sorCol,MATCH(INDEX(valCol,MATCH('BPI+'!BD31,INIcol,0)),bpiTeams,0))*-1/40+2,(INDEX(sorCol,MATCH(INDEX(valCol,MATCH('BPI+'!BD31,INIcol,0)),bpiTeams,0))*(-1)+40)/325+1))),0)</f>
        <v>0</v>
      </c>
      <c r="AI31" s="358">
        <f>IFERROR(IF(COUNTBLANK('BPI+'!BF31)=1,0,IF(COUNTIF(qwqlINIcol,'BPI+'!BF31)=0,0.1,IF(INDEX(sorCol,MATCH(INDEX(valCol,MATCH('BPI+'!BE31,INIcol,0)),bpiTeams,0))&gt;=40,INDEX(sorCol,MATCH(INDEX(valCol,MATCH('BPI+'!BE31,INIcol,0)),bpiTeams,0))*-1/40+2,(INDEX(sorCol,MATCH(INDEX(valCol,MATCH('BPI+'!BE31,INIcol,0)),bpiTeams,0))*(-1)+40)/325+1))),0)</f>
        <v>0</v>
      </c>
      <c r="AJ31" s="358">
        <f>IFERROR(IF(COUNTBLANK('BPI+'!BG31)=1,0,IF(COUNTIF(qwqlINIcol,'BPI+'!BG31)=0,0.1,IF(INDEX(sorCol,MATCH(INDEX(valCol,MATCH('BPI+'!BF31,INIcol,0)),bpiTeams,0))&gt;=40,INDEX(sorCol,MATCH(INDEX(valCol,MATCH('BPI+'!BF31,INIcol,0)),bpiTeams,0))*-1/40+2,(INDEX(sorCol,MATCH(INDEX(valCol,MATCH('BPI+'!BF31,INIcol,0)),bpiTeams,0))*(-1)+40)/325+1))),0)</f>
        <v>0</v>
      </c>
      <c r="AK31" s="358">
        <f>IFERROR(IF(COUNTBLANK('BPI+'!BH31)=1,0,IF(COUNTIF(qwqlINIcol,'BPI+'!BH31)=0,0.1,IF(INDEX(sorCol,MATCH(INDEX(valCol,MATCH('BPI+'!BG31,INIcol,0)),bpiTeams,0))&gt;=40,INDEX(sorCol,MATCH(INDEX(valCol,MATCH('BPI+'!BG31,INIcol,0)),bpiTeams,0))*-1/40+2,(INDEX(sorCol,MATCH(INDEX(valCol,MATCH('BPI+'!BG31,INIcol,0)),bpiTeams,0))*(-1)+40)/325+1))),0)</f>
        <v>0</v>
      </c>
      <c r="AL31" s="358">
        <f>IFERROR(IF(COUNTBLANK('BPI+'!BI31)=1,0,IF(COUNTIF(qwqlINIcol,'BPI+'!BI31)=0,0.1,IF(INDEX(sorCol,MATCH(INDEX(valCol,MATCH('BPI+'!BH31,INIcol,0)),bpiTeams,0))&gt;=40,INDEX(sorCol,MATCH(INDEX(valCol,MATCH('BPI+'!BH31,INIcol,0)),bpiTeams,0))*-1/40+2,(INDEX(sorCol,MATCH(INDEX(valCol,MATCH('BPI+'!BH31,INIcol,0)),bpiTeams,0))*(-1)+40)/325+1))),0)</f>
        <v>0</v>
      </c>
      <c r="AM31" s="358">
        <f>IFERROR(IF(COUNTBLANK('BPI+'!BJ31)=1,0,IF(COUNTIF(qwqlINIcol,'BPI+'!BJ31)=0,0.1,IF(INDEX(sorCol,MATCH(INDEX(valCol,MATCH('BPI+'!BI31,INIcol,0)),bpiTeams,0))&gt;=40,INDEX(sorCol,MATCH(INDEX(valCol,MATCH('BPI+'!BI31,INIcol,0)),bpiTeams,0))*-1/40+2,(INDEX(sorCol,MATCH(INDEX(valCol,MATCH('BPI+'!BI31,INIcol,0)),bpiTeams,0))*(-1)+40)/325+1))),0)</f>
        <v>0</v>
      </c>
      <c r="AN31" s="358">
        <f>IFERROR(IF(COUNTBLANK('BPI+'!BK31)=1,0,IF(COUNTIF(qwqlINIcol,'BPI+'!BK31)=0,0.1,IF(INDEX(sorCol,MATCH(INDEX(valCol,MATCH('BPI+'!BJ31,INIcol,0)),bpiTeams,0))&gt;=40,INDEX(sorCol,MATCH(INDEX(valCol,MATCH('BPI+'!BJ31,INIcol,0)),bpiTeams,0))*-1/40+2,(INDEX(sorCol,MATCH(INDEX(valCol,MATCH('BPI+'!BJ31,INIcol,0)),bpiTeams,0))*(-1)+40)/325+1))),0)</f>
        <v>0</v>
      </c>
      <c r="AO31" s="358">
        <f>IFERROR(IF(COUNTBLANK('BPI+'!BL31)=1,0,IF(COUNTIF(qwqlINIcol,'BPI+'!BL31)=0,0.1,IF(INDEX(sorCol,MATCH(INDEX(valCol,MATCH('BPI+'!BK31,INIcol,0)),bpiTeams,0))&gt;=40,INDEX(sorCol,MATCH(INDEX(valCol,MATCH('BPI+'!BK31,INIcol,0)),bpiTeams,0))*-1/40+2,(INDEX(sorCol,MATCH(INDEX(valCol,MATCH('BPI+'!BK31,INIcol,0)),bpiTeams,0))*(-1)+40)/325+1))),0)</f>
        <v>0</v>
      </c>
      <c r="AP31" s="366">
        <f>IF(COUNTBLANK('BPI+'!BL31)=1,0,IF(COUNTIF(qwqlINIcol,'BPI+'!BL31)=0,-1.5,IF(INDEX(sorCol,MATCH(INDEX(valCol,MATCH('BPI+'!BL31,INIcol,0)),bpiTeams,0))&gt;=80,-1.5,IF(INDEX(sorCol,MATCH(INDEX(valCol,MATCH('BPI+'!BL31,INIcol,0)),bpiTeams,0))&gt;=41,-1 - (INDEX(sorCol,MATCH(INDEX(valCol,MATCH('BPI+'!BL31,INIcol,0)),bpiTeams,0)) - 41) * (0.5/39),(INDEX(sorCol,MATCH(INDEX(valCol,MATCH('BPI+'!BL31,INIcol,0)),bpiTeams,0)) + 40)/325 - 2))))</f>
        <v>-1.8276923076923077</v>
      </c>
      <c r="AQ31" s="366">
        <f>IF(COUNTBLANK('BPI+'!BM31)=1,0,IF(COUNTIF(qwqlINIcol,'BPI+'!BM31)=0,-1.5,IF(INDEX(sorCol,MATCH(INDEX(valCol,MATCH('BPI+'!BM31,INIcol,0)),bpiTeams,0))&gt;=80,-1.5,IF(INDEX(sorCol,MATCH(INDEX(valCol,MATCH('BPI+'!BM31,INIcol,0)),bpiTeams,0))&gt;=41,-1 - (INDEX(sorCol,MATCH(INDEX(valCol,MATCH('BPI+'!BM31,INIcol,0)),bpiTeams,0)) - 41) * (0.5/39),(INDEX(sorCol,MATCH(INDEX(valCol,MATCH('BPI+'!BM31,INIcol,0)),bpiTeams,0)) + 40)/325 - 2))))</f>
        <v>0</v>
      </c>
      <c r="AR31" s="366">
        <f>IF(COUNTBLANK('BPI+'!BN31)=1,0,IF(COUNTIF(qwqlINIcol,'BPI+'!BN31)=0,-1.5,IF(INDEX(sorCol,MATCH(INDEX(valCol,MATCH('BPI+'!BN31,INIcol,0)),bpiTeams,0))&gt;=80,-1.5,IF(INDEX(sorCol,MATCH(INDEX(valCol,MATCH('BPI+'!BN31,INIcol,0)),bpiTeams,0))&gt;=41,-1 - (INDEX(sorCol,MATCH(INDEX(valCol,MATCH('BPI+'!BN31,INIcol,0)),bpiTeams,0)) - 41) * (0.5/39),(INDEX(sorCol,MATCH(INDEX(valCol,MATCH('BPI+'!BN31,INIcol,0)),bpiTeams,0)) + 40)/325 - 2))))</f>
        <v>0</v>
      </c>
      <c r="AS31" s="366">
        <f>IF(COUNTBLANK('BPI+'!BO31)=1,0,IF(COUNTIF(qwqlINIcol,'BPI+'!BO31)=0,-1.5,IF(INDEX(sorCol,MATCH(INDEX(valCol,MATCH('BPI+'!BO31,INIcol,0)),bpiTeams,0))&gt;=80,-1.5,IF(INDEX(sorCol,MATCH(INDEX(valCol,MATCH('BPI+'!BO31,INIcol,0)),bpiTeams,0))&gt;=41,-1 - (INDEX(sorCol,MATCH(INDEX(valCol,MATCH('BPI+'!BO31,INIcol,0)),bpiTeams,0)) - 41) * (0.5/39),(INDEX(sorCol,MATCH(INDEX(valCol,MATCH('BPI+'!BO31,INIcol,0)),bpiTeams,0)) + 40)/325 - 2))))</f>
        <v>0</v>
      </c>
      <c r="AT31" s="366">
        <f>IF(COUNTBLANK('BPI+'!BP31)=1,0,IF(COUNTIF(qwqlINIcol,'BPI+'!BP31)=0,-1.5,IF(INDEX(sorCol,MATCH(INDEX(valCol,MATCH('BPI+'!BP31,INIcol,0)),bpiTeams,0))&gt;=80,-1.5,IF(INDEX(sorCol,MATCH(INDEX(valCol,MATCH('BPI+'!BP31,INIcol,0)),bpiTeams,0))&gt;=41,-1 - (INDEX(sorCol,MATCH(INDEX(valCol,MATCH('BPI+'!BP31,INIcol,0)),bpiTeams,0)) - 41) * (0.5/39),(INDEX(sorCol,MATCH(INDEX(valCol,MATCH('BPI+'!BP31,INIcol,0)),bpiTeams,0)) + 40)/325 - 2))))</f>
        <v>0</v>
      </c>
      <c r="AU31" s="366">
        <f>IF(COUNTBLANK('BPI+'!BQ31)=1,0,IF(COUNTIF(qwqlINIcol,'BPI+'!BQ31)=0,-1.5,IF(INDEX(sorCol,MATCH(INDEX(valCol,MATCH('BPI+'!BQ31,INIcol,0)),bpiTeams,0))&gt;=80,-1.5,IF(INDEX(sorCol,MATCH(INDEX(valCol,MATCH('BPI+'!BQ31,INIcol,0)),bpiTeams,0))&gt;=41,-1 - (INDEX(sorCol,MATCH(INDEX(valCol,MATCH('BPI+'!BQ31,INIcol,0)),bpiTeams,0)) - 41) * (0.5/39),(INDEX(sorCol,MATCH(INDEX(valCol,MATCH('BPI+'!BQ31,INIcol,0)),bpiTeams,0)) + 40)/325 - 2))))</f>
        <v>0</v>
      </c>
      <c r="AV31" s="366">
        <f>IF(COUNTBLANK('BPI+'!BR31)=1,0,IF(COUNTIF(qwqlINIcol,'BPI+'!BR31)=0,-1.5,IF(INDEX(sorCol,MATCH(INDEX(valCol,MATCH('BPI+'!BR31,INIcol,0)),bpiTeams,0))&gt;=80,-1.5,IF(INDEX(sorCol,MATCH(INDEX(valCol,MATCH('BPI+'!BR31,INIcol,0)),bpiTeams,0))&gt;=41,-1 - (INDEX(sorCol,MATCH(INDEX(valCol,MATCH('BPI+'!BR31,INIcol,0)),bpiTeams,0)) - 41) * (0.5/39),(INDEX(sorCol,MATCH(INDEX(valCol,MATCH('BPI+'!BR31,INIcol,0)),bpiTeams,0)) + 40)/325 - 2))))</f>
        <v>0</v>
      </c>
      <c r="AW31" s="366">
        <f>IF(COUNTBLANK('BPI+'!BS31)=1,0,IF(COUNTIF(qwqlINIcol,'BPI+'!BS31)=0,-1.5,IF(INDEX(sorCol,MATCH(INDEX(valCol,MATCH('BPI+'!BS31,INIcol,0)),bpiTeams,0))&gt;=80,-1.5,IF(INDEX(sorCol,MATCH(INDEX(valCol,MATCH('BPI+'!BS31,INIcol,0)),bpiTeams,0))&gt;=41,-1 - (INDEX(sorCol,MATCH(INDEX(valCol,MATCH('BPI+'!BS31,INIcol,0)),bpiTeams,0)) - 41) * (0.5/39),(INDEX(sorCol,MATCH(INDEX(valCol,MATCH('BPI+'!BS31,INIcol,0)),bpiTeams,0)) + 40)/325 - 2))))</f>
        <v>0</v>
      </c>
      <c r="AX31" s="366">
        <f>IF(COUNTBLANK('BPI+'!BT31)=1,0,IF(COUNTIF(qwqlINIcol,'BPI+'!BT31)=0,-1.5,IF(INDEX(sorCol,MATCH(INDEX(valCol,MATCH('BPI+'!BT31,INIcol,0)),bpiTeams,0))&gt;=80,-1.5,IF(INDEX(sorCol,MATCH(INDEX(valCol,MATCH('BPI+'!BT31,INIcol,0)),bpiTeams,0))&gt;=41,-1 - (INDEX(sorCol,MATCH(INDEX(valCol,MATCH('BPI+'!BT31,INIcol,0)),bpiTeams,0)) - 41) * (0.5/39),(INDEX(sorCol,MATCH(INDEX(valCol,MATCH('BPI+'!BT31,INIcol,0)),bpiTeams,0)) + 40)/325 - 2))))</f>
        <v>0</v>
      </c>
      <c r="AY31" s="366">
        <f>IF(COUNTBLANK('BPI+'!BU31)=1,0,IF(COUNTIF(qwqlINIcol,'BPI+'!BU31)=0,-1.5,IF(INDEX(sorCol,MATCH(INDEX(valCol,MATCH('BPI+'!BU31,INIcol,0)),bpiTeams,0))&gt;=80,-1.5,IF(INDEX(sorCol,MATCH(INDEX(valCol,MATCH('BPI+'!BU31,INIcol,0)),bpiTeams,0))&gt;=41,-1 - (INDEX(sorCol,MATCH(INDEX(valCol,MATCH('BPI+'!BU31,INIcol,0)),bpiTeams,0)) - 41) * (0.5/39),(INDEX(sorCol,MATCH(INDEX(valCol,MATCH('BPI+'!BU31,INIcol,0)),bpiTeams,0)) + 40)/325 - 2))))</f>
        <v>0</v>
      </c>
      <c r="AZ31" s="366">
        <f>IF(COUNTBLANK('BPI+'!BV31)=1,0,IF(COUNTIF(qwqlINIcol,'BPI+'!BV31)=0,-1.5,IF(INDEX(sorCol,MATCH(INDEX(valCol,MATCH('BPI+'!BV31,INIcol,0)),bpiTeams,0))&gt;=80,-1.5,IF(INDEX(sorCol,MATCH(INDEX(valCol,MATCH('BPI+'!BV31,INIcol,0)),bpiTeams,0))&gt;=41,-1 - (INDEX(sorCol,MATCH(INDEX(valCol,MATCH('BPI+'!BV31,INIcol,0)),bpiTeams,0)) - 41) * (0.5/39),(INDEX(sorCol,MATCH(INDEX(valCol,MATCH('BPI+'!BV31,INIcol,0)),bpiTeams,0)) + 40)/325 - 2))))</f>
        <v>0</v>
      </c>
      <c r="BA31" s="366">
        <f>IF(COUNTBLANK('BPI+'!BW31)=1,0,IF(COUNTIF(qwqlINIcol,'BPI+'!BW31)=0,-1.5,IF(INDEX(sorCol,MATCH(INDEX(valCol,MATCH('BPI+'!BW31,INIcol,0)),bpiTeams,0))&gt;=80,-1.5,IF(INDEX(sorCol,MATCH(INDEX(valCol,MATCH('BPI+'!BW31,INIcol,0)),bpiTeams,0))&gt;=41,-1 - (INDEX(sorCol,MATCH(INDEX(valCol,MATCH('BPI+'!BW31,INIcol,0)),bpiTeams,0)) - 41) * (0.5/39),(INDEX(sorCol,MATCH(INDEX(valCol,MATCH('BPI+'!BW31,INIcol,0)),bpiTeams,0)) + 40)/325 - 2))))</f>
        <v>0</v>
      </c>
      <c r="BB31" s="366">
        <f>IF(COUNTBLANK('BPI+'!BX31)=1,0,IF(COUNTIF(qwqlINIcol,'BPI+'!BX31)=0,-1.5,IF(INDEX(sorCol,MATCH(INDEX(valCol,MATCH('BPI+'!BX31,INIcol,0)),bpiTeams,0))&gt;=80,-1.5,IF(INDEX(sorCol,MATCH(INDEX(valCol,MATCH('BPI+'!BX31,INIcol,0)),bpiTeams,0))&gt;=41,-1 - (INDEX(sorCol,MATCH(INDEX(valCol,MATCH('BPI+'!BX31,INIcol,0)),bpiTeams,0)) - 41) * (0.5/39),(INDEX(sorCol,MATCH(INDEX(valCol,MATCH('BPI+'!BX31,INIcol,0)),bpiTeams,0)) + 40)/325 - 2))))</f>
        <v>0</v>
      </c>
      <c r="BC31" s="374">
        <f>IF(COUNTBLANK('BPI+'!BY31)=0,-1.6,0)</f>
        <v>-1.6</v>
      </c>
      <c r="BD31" s="374">
        <f>IF(COUNTBLANK('BPI+'!BZ31)=0,-1.6,0)</f>
        <v>-1.6</v>
      </c>
      <c r="BE31" s="374">
        <f>IF(COUNTBLANK('BPI+'!CA31)=0,-1.6,0)</f>
        <v>0</v>
      </c>
      <c r="BF31" s="374">
        <f>IF(COUNTBLANK('BPI+'!CB31)=0,-1.6,0)</f>
        <v>0</v>
      </c>
      <c r="BG31" s="374">
        <f>IF(COUNTBLANK('BPI+'!CC31)=0,-1.6,0)</f>
        <v>0</v>
      </c>
      <c r="BH31" s="374">
        <f>IF(COUNTBLANK('BPI+'!CD31)=0,-1.6,0)</f>
        <v>0</v>
      </c>
      <c r="BI31" s="374">
        <f>IF(COUNTBLANK('BPI+'!CE31)=0,-1.6,0)</f>
        <v>0</v>
      </c>
      <c r="BJ31" s="374">
        <f>IF(COUNTBLANK('BPI+'!CF31)=0,-1.6,0)</f>
        <v>0</v>
      </c>
      <c r="BK31" s="374">
        <f>IF(COUNTBLANK('BPI+'!CG31)=0,-1.6,0)</f>
        <v>0</v>
      </c>
      <c r="BL31" s="374">
        <f>IF(COUNTBLANK('BPI+'!CH31)=0,-1.6,0)</f>
        <v>0</v>
      </c>
      <c r="BM31" s="374">
        <f>IF(COUNTBLANK('BPI+'!CI31)=0,-1.6,0)</f>
        <v>0</v>
      </c>
      <c r="BN31" s="374">
        <f>IF(COUNTBLANK('BPI+'!CJ31)=0,-1.6,0)</f>
        <v>0</v>
      </c>
      <c r="BO31" s="374">
        <f>IF(COUNTBLANK('BPI+'!CK31)=0,-1.6,0)</f>
        <v>0</v>
      </c>
      <c r="BP31" s="374">
        <f>IF(COUNTBLANK('BPI+'!CL31)=0,-1.6,0)</f>
        <v>0</v>
      </c>
      <c r="BQ31" s="374">
        <f>IF(COUNTBLANK('BPI+'!CM31)=0,-1.6,0)</f>
        <v>0</v>
      </c>
      <c r="BR31" s="374">
        <f>IF(COUNTBLANK('BPI+'!CN31)=0,-1.6,0)</f>
        <v>0</v>
      </c>
      <c r="BS31" s="374">
        <f>IF(COUNTBLANK('BPI+'!CO31)=0,-1.6,0)</f>
        <v>0</v>
      </c>
      <c r="BT31">
        <f t="shared" si="4"/>
        <v>-4.4130769230769236</v>
      </c>
    </row>
    <row r="32" spans="1:72" x14ac:dyDescent="0.3">
      <c r="A32" t="str">
        <f t="shared" si="0"/>
        <v>Clemson</v>
      </c>
      <c r="B32" t="str">
        <f t="shared" si="3"/>
        <v>CLEM</v>
      </c>
      <c r="C32" s="358">
        <f>IF(
  COUNTBLANK('BPI+'!Y32)=1,
  0,
  IFERROR(
    IF(
      INDEX(sorCol,MATCH(INDEX(valCol,MATCH('BPI+'!Y32,INIcol,0)),bpiTeams,0))&lt;=40,
      2-INDEX(sorCol,MATCH(INDEX(valCol,MATCH('BPI+'!Y32,INIcol,0)),bpiTeams,0))/40,
      IF(
        INDEX(sorCol,MATCH(INDEX(valCol,MATCH('BPI+'!Y32,INIcol,0)),bpiTeams,0))&lt;=100,
        1-0.9*(INDEX(sorCol,MATCH(INDEX(valCol,MATCH('BPI+'!Y32,INIcol,0)),bpiTeams,0))-40)/60,
        0.1
      )
    ),
    0.1
  )
)</f>
        <v>0.86499999999999999</v>
      </c>
      <c r="D32" s="358">
        <f>IF(
  COUNTBLANK('BPI+'!Z32)=1,
  0,
  IFERROR(
    IF(
      INDEX(sorCol,MATCH(INDEX(valCol,MATCH('BPI+'!Z32,INIcol,0)),bpiTeams,0))&lt;=40,
      2-INDEX(sorCol,MATCH(INDEX(valCol,MATCH('BPI+'!Z32,INIcol,0)),bpiTeams,0))/40,
      IF(
        INDEX(sorCol,MATCH(INDEX(valCol,MATCH('BPI+'!Z32,INIcol,0)),bpiTeams,0))&lt;=100,
        1-0.9*(INDEX(sorCol,MATCH(INDEX(valCol,MATCH('BPI+'!Z32,INIcol,0)),bpiTeams,0))-40)/60,
        0.1
      )
    ),
    0.1
  )
)</f>
        <v>1.35</v>
      </c>
      <c r="E32" s="358">
        <f>IF(
  COUNTBLANK('BPI+'!AA32)=1,
  0,
  IFERROR(
    IF(
      INDEX(sorCol,MATCH(INDEX(valCol,MATCH('BPI+'!AA32,INIcol,0)),bpiTeams,0))&lt;=40,
      2-INDEX(sorCol,MATCH(INDEX(valCol,MATCH('BPI+'!AA32,INIcol,0)),bpiTeams,0))/40,
      IF(
        INDEX(sorCol,MATCH(INDEX(valCol,MATCH('BPI+'!AA32,INIcol,0)),bpiTeams,0))&lt;=100,
        1-0.9*(INDEX(sorCol,MATCH(INDEX(valCol,MATCH('BPI+'!AA32,INIcol,0)),bpiTeams,0))-40)/60,
        0.1
      )
    ),
    0.1
  )
)</f>
        <v>1.4750000000000001</v>
      </c>
      <c r="F32" s="358">
        <f>IF(
  COUNTBLANK('BPI+'!AB32)=1,
  0,
  IFERROR(
    IF(
      INDEX(sorCol,MATCH(INDEX(valCol,MATCH('BPI+'!AB32,INIcol,0)),bpiTeams,0))&lt;=40,
      2-INDEX(sorCol,MATCH(INDEX(valCol,MATCH('BPI+'!AB32,INIcol,0)),bpiTeams,0))/40,
      IF(
        INDEX(sorCol,MATCH(INDEX(valCol,MATCH('BPI+'!AB32,INIcol,0)),bpiTeams,0))&lt;=100,
        1-0.9*(INDEX(sorCol,MATCH(INDEX(valCol,MATCH('BPI+'!AB32,INIcol,0)),bpiTeams,0))-40)/60,
        0.1
      )
    ),
    0.1
  )
)</f>
        <v>0</v>
      </c>
      <c r="G32" s="358">
        <f>IF(
  COUNTBLANK('BPI+'!AC32)=1,
  0,
  IFERROR(
    IF(
      INDEX(sorCol,MATCH(INDEX(valCol,MATCH('BPI+'!AC32,INIcol,0)),bpiTeams,0))&lt;=40,
      2-INDEX(sorCol,MATCH(INDEX(valCol,MATCH('BPI+'!AC32,INIcol,0)),bpiTeams,0))/40,
      IF(
        INDEX(sorCol,MATCH(INDEX(valCol,MATCH('BPI+'!AC32,INIcol,0)),bpiTeams,0))&lt;=100,
        1-0.9*(INDEX(sorCol,MATCH(INDEX(valCol,MATCH('BPI+'!AC32,INIcol,0)),bpiTeams,0))-40)/60,
        0.1
      )
    ),
    0.1
  )
)</f>
        <v>0</v>
      </c>
      <c r="H32" s="358">
        <f>IF(
  COUNTBLANK('BPI+'!AD32)=1,
  0,
  IFERROR(
    IF(
      INDEX(sorCol,MATCH(INDEX(valCol,MATCH('BPI+'!AD32,INIcol,0)),bpiTeams,0))&lt;=40,
      2-INDEX(sorCol,MATCH(INDEX(valCol,MATCH('BPI+'!AD32,INIcol,0)),bpiTeams,0))/40,
      IF(
        INDEX(sorCol,MATCH(INDEX(valCol,MATCH('BPI+'!AD32,INIcol,0)),bpiTeams,0))&lt;=100,
        1-0.9*(INDEX(sorCol,MATCH(INDEX(valCol,MATCH('BPI+'!AD32,INIcol,0)),bpiTeams,0))-40)/60,
        0.1
      )
    ),
    0.1
  )
)</f>
        <v>0</v>
      </c>
      <c r="I32" s="358">
        <f>IF(
  COUNTBLANK('BPI+'!AE32)=1,
  0,
  IFERROR(
    IF(
      INDEX(sorCol,MATCH(INDEX(valCol,MATCH('BPI+'!AE32,INIcol,0)),bpiTeams,0))&lt;=40,
      2-INDEX(sorCol,MATCH(INDEX(valCol,MATCH('BPI+'!AE32,INIcol,0)),bpiTeams,0))/40,
      IF(
        INDEX(sorCol,MATCH(INDEX(valCol,MATCH('BPI+'!AE32,INIcol,0)),bpiTeams,0))&lt;=100,
        1-0.9*(INDEX(sorCol,MATCH(INDEX(valCol,MATCH('BPI+'!AE32,INIcol,0)),bpiTeams,0))-40)/60,
        0.1
      )
    ),
    0.1
  )
)</f>
        <v>0</v>
      </c>
      <c r="J32" s="358">
        <f>IF(
  COUNTBLANK('BPI+'!AF32)=1,
  0,
  IFERROR(
    IF(
      INDEX(sorCol,MATCH(INDEX(valCol,MATCH('BPI+'!AF32,INIcol,0)),bpiTeams,0))&lt;=40,
      2-INDEX(sorCol,MATCH(INDEX(valCol,MATCH('BPI+'!AF32,INIcol,0)),bpiTeams,0))/40,
      IF(
        INDEX(sorCol,MATCH(INDEX(valCol,MATCH('BPI+'!AF32,INIcol,0)),bpiTeams,0))&lt;=100,
        1-0.9*(INDEX(sorCol,MATCH(INDEX(valCol,MATCH('BPI+'!AF32,INIcol,0)),bpiTeams,0))-40)/60,
        0.1
      )
    ),
    0.1
  )
)</f>
        <v>0</v>
      </c>
      <c r="K32" s="358">
        <f>IF(
  COUNTBLANK('BPI+'!AG32)=1,
  0,
  IFERROR(
    IF(
      INDEX(sorCol,MATCH(INDEX(valCol,MATCH('BPI+'!AG32,INIcol,0)),bpiTeams,0))&lt;=40,
      2-INDEX(sorCol,MATCH(INDEX(valCol,MATCH('BPI+'!AG32,INIcol,0)),bpiTeams,0))/40,
      IF(
        INDEX(sorCol,MATCH(INDEX(valCol,MATCH('BPI+'!AG32,INIcol,0)),bpiTeams,0))&lt;=100,
        1-0.9*(INDEX(sorCol,MATCH(INDEX(valCol,MATCH('BPI+'!AG32,INIcol,0)),bpiTeams,0))-40)/60,
        0.1
      )
    ),
    0.1
  )
)</f>
        <v>0</v>
      </c>
      <c r="L32" s="358">
        <f>IF(
  COUNTBLANK('BPI+'!AH32)=1,
  0,
  IFERROR(
    IF(
      INDEX(sorCol,MATCH(INDEX(valCol,MATCH('BPI+'!AH32,INIcol,0)),bpiTeams,0))&lt;=40,
      2-INDEX(sorCol,MATCH(INDEX(valCol,MATCH('BPI+'!AH32,INIcol,0)),bpiTeams,0))/40,
      IF(
        INDEX(sorCol,MATCH(INDEX(valCol,MATCH('BPI+'!AH32,INIcol,0)),bpiTeams,0))&lt;=100,
        1-0.9*(INDEX(sorCol,MATCH(INDEX(valCol,MATCH('BPI+'!AH32,INIcol,0)),bpiTeams,0))-40)/60,
        0.1
      )
    ),
    0.1
  )
)</f>
        <v>0</v>
      </c>
      <c r="M32" s="358">
        <f>IF(
  COUNTBLANK('BPI+'!AI32)=1,
  0,
  IFERROR(
    IF(
      INDEX(sorCol,MATCH(INDEX(valCol,MATCH('BPI+'!AI32,INIcol,0)),bpiTeams,0))&lt;=40,
      2-INDEX(sorCol,MATCH(INDEX(valCol,MATCH('BPI+'!AI32,INIcol,0)),bpiTeams,0))/40,
      IF(
        INDEX(sorCol,MATCH(INDEX(valCol,MATCH('BPI+'!AI32,INIcol,0)),bpiTeams,0))&lt;=100,
        1-0.9*(INDEX(sorCol,MATCH(INDEX(valCol,MATCH('BPI+'!AI32,INIcol,0)),bpiTeams,0))-40)/60,
        0.1
      )
    ),
    0.1
  )
)</f>
        <v>0</v>
      </c>
      <c r="N32" s="358">
        <f>IF(
  COUNTBLANK('BPI+'!AJ32)=1,
  0,
  IFERROR(
    IF(
      INDEX(sorCol,MATCH(INDEX(valCol,MATCH('BPI+'!AJ32,INIcol,0)),bpiTeams,0))&lt;=40,
      2-INDEX(sorCol,MATCH(INDEX(valCol,MATCH('BPI+'!AJ32,INIcol,0)),bpiTeams,0))/40,
      IF(
        INDEX(sorCol,MATCH(INDEX(valCol,MATCH('BPI+'!AJ32,INIcol,0)),bpiTeams,0))&lt;=100,
        1-0.9*(INDEX(sorCol,MATCH(INDEX(valCol,MATCH('BPI+'!AJ32,INIcol,0)),bpiTeams,0))-40)/60,
        0.1
      )
    ),
    0.1
  )
)</f>
        <v>0</v>
      </c>
      <c r="O32" s="366">
        <f>IF(
  COUNTBLANK('BPI+'!AK32)=1,
  0,
  IFERROR(
    IF(
      INDEX(sorCol, MATCH(INDEX(valCol, MATCH('BPI+'!AK32, INIcol, 0)), bpiTeams, 0)) &lt;= 40,
      -INDEX(sorCol, MATCH(INDEX(valCol, MATCH('BPI+'!AK32, INIcol, 0)), bpiTeams, 0))/40,
      IF(
        INDEX(sorCol, MATCH(INDEX(valCol, MATCH('BPI+'!AK32, INIcol, 0)), bpiTeams, 0)) &lt;= 100,
        -1 - (INDEX(sorCol, MATCH(INDEX(valCol, MATCH('BPI+'!AK32, INIcol, 0)), bpiTeams, 0)) - 40)/60,
        -2
      )
    ),
    -2
  )
)</f>
        <v>-0.375</v>
      </c>
      <c r="P32" s="366">
        <f>IF(
  COUNTBLANK('BPI+'!AL32)=1,
  0,
  IFERROR(
    IF(
      INDEX(sorCol, MATCH(INDEX(valCol, MATCH('BPI+'!AL32, INIcol, 0)), bpiTeams, 0)) &lt;= 40,
      -INDEX(sorCol, MATCH(INDEX(valCol, MATCH('BPI+'!AL32, INIcol, 0)), bpiTeams, 0))/40,
      IF(
        INDEX(sorCol, MATCH(INDEX(valCol, MATCH('BPI+'!AL32, INIcol, 0)), bpiTeams, 0)) &lt;= 100,
        -1 - (INDEX(sorCol, MATCH(INDEX(valCol, MATCH('BPI+'!AL32, INIcol, 0)), bpiTeams, 0)) - 40)/60,
        -2
      )
    ),
    -2
  )
)</f>
        <v>-0.6</v>
      </c>
      <c r="Q32" s="366">
        <f>IF(
  COUNTBLANK('BPI+'!AM32)=1,
  0,
  IFERROR(
    IF(
      INDEX(sorCol, MATCH(INDEX(valCol, MATCH('BPI+'!AM32, INIcol, 0)), bpiTeams, 0)) &lt;= 40,
      -INDEX(sorCol, MATCH(INDEX(valCol, MATCH('BPI+'!AM32, INIcol, 0)), bpiTeams, 0))/40,
      IF(
        INDEX(sorCol, MATCH(INDEX(valCol, MATCH('BPI+'!AM32, INIcol, 0)), bpiTeams, 0)) &lt;= 100,
        -1 - (INDEX(sorCol, MATCH(INDEX(valCol, MATCH('BPI+'!AM32, INIcol, 0)), bpiTeams, 0)) - 40)/60,
        -2
      )
    ),
    -2
  )
)</f>
        <v>-7.4999999999999997E-2</v>
      </c>
      <c r="R32" s="366">
        <f>IF(
  COUNTBLANK('BPI+'!AN32)=1,
  0,
  IFERROR(
    IF(
      INDEX(sorCol, MATCH(INDEX(valCol, MATCH('BPI+'!AN32, INIcol, 0)), bpiTeams, 0)) &lt;= 40,
      -INDEX(sorCol, MATCH(INDEX(valCol, MATCH('BPI+'!AN32, INIcol, 0)), bpiTeams, 0))/40,
      IF(
        INDEX(sorCol, MATCH(INDEX(valCol, MATCH('BPI+'!AN32, INIcol, 0)), bpiTeams, 0)) &lt;= 100,
        -1 - (INDEX(sorCol, MATCH(INDEX(valCol, MATCH('BPI+'!AN32, INIcol, 0)), bpiTeams, 0)) - 40)/60,
        -2
      )
    ),
    -2
  )
)</f>
        <v>-0.52500000000000002</v>
      </c>
      <c r="S32" s="366">
        <f>IF(
  COUNTBLANK('BPI+'!AO32)=1,
  0,
  IFERROR(
    IF(
      INDEX(sorCol, MATCH(INDEX(valCol, MATCH('BPI+'!AO32, INIcol, 0)), bpiTeams, 0)) &lt;= 40,
      -INDEX(sorCol, MATCH(INDEX(valCol, MATCH('BPI+'!AO32, INIcol, 0)), bpiTeams, 0))/40,
      IF(
        INDEX(sorCol, MATCH(INDEX(valCol, MATCH('BPI+'!AO32, INIcol, 0)), bpiTeams, 0)) &lt;= 100,
        -1 - (INDEX(sorCol, MATCH(INDEX(valCol, MATCH('BPI+'!AO32, INIcol, 0)), bpiTeams, 0)) - 40)/60,
        -2
      )
    ),
    -2
  )
)</f>
        <v>-7.4999999999999997E-2</v>
      </c>
      <c r="T32" s="366">
        <f>IF(
  COUNTBLANK('BPI+'!AP32)=1,
  0,
  IFERROR(
    IF(
      INDEX(sorCol, MATCH(INDEX(valCol, MATCH('BPI+'!AP32, INIcol, 0)), bpiTeams, 0)) &lt;= 40,
      -INDEX(sorCol, MATCH(INDEX(valCol, MATCH('BPI+'!AP32, INIcol, 0)), bpiTeams, 0))/40,
      IF(
        INDEX(sorCol, MATCH(INDEX(valCol, MATCH('BPI+'!AP32, INIcol, 0)), bpiTeams, 0)) &lt;= 100,
        -1 - (INDEX(sorCol, MATCH(INDEX(valCol, MATCH('BPI+'!AP32, INIcol, 0)), bpiTeams, 0)) - 40)/60,
        -2
      )
    ),
    -2
  )
)</f>
        <v>0</v>
      </c>
      <c r="U32" s="366">
        <f>IF(
  COUNTBLANK('BPI+'!AQ32)=1,
  0,
  IFERROR(
    IF(
      INDEX(sorCol, MATCH(INDEX(valCol, MATCH('BPI+'!AQ32, INIcol, 0)), bpiTeams, 0)) &lt;= 40,
      -INDEX(sorCol, MATCH(INDEX(valCol, MATCH('BPI+'!AQ32, INIcol, 0)), bpiTeams, 0))/40,
      IF(
        INDEX(sorCol, MATCH(INDEX(valCol, MATCH('BPI+'!AQ32, INIcol, 0)), bpiTeams, 0)) &lt;= 100,
        -1 - (INDEX(sorCol, MATCH(INDEX(valCol, MATCH('BPI+'!AQ32, INIcol, 0)), bpiTeams, 0)) - 40)/60,
        -2
      )
    ),
    -2
  )
)</f>
        <v>0</v>
      </c>
      <c r="V32" s="366">
        <f>IF(
  COUNTBLANK('BPI+'!AR32)=1,
  0,
  IFERROR(
    IF(
      INDEX(sorCol, MATCH(INDEX(valCol, MATCH('BPI+'!AR32, INIcol, 0)), bpiTeams, 0)) &lt;= 40,
      -INDEX(sorCol, MATCH(INDEX(valCol, MATCH('BPI+'!AR32, INIcol, 0)), bpiTeams, 0))/40,
      IF(
        INDEX(sorCol, MATCH(INDEX(valCol, MATCH('BPI+'!AR32, INIcol, 0)), bpiTeams, 0)) &lt;= 100,
        -1 - (INDEX(sorCol, MATCH(INDEX(valCol, MATCH('BPI+'!AR32, INIcol, 0)), bpiTeams, 0)) - 40)/60,
        -2
      )
    ),
    -2
  )
)</f>
        <v>0</v>
      </c>
      <c r="W32" s="366">
        <f>IF(
  COUNTBLANK('BPI+'!AS32)=1,
  0,
  IFERROR(
    IF(
      INDEX(sorCol, MATCH(INDEX(valCol, MATCH('BPI+'!AS32, INIcol, 0)), bpiTeams, 0)) &lt;= 40,
      -INDEX(sorCol, MATCH(INDEX(valCol, MATCH('BPI+'!AS32, INIcol, 0)), bpiTeams, 0))/40,
      IF(
        INDEX(sorCol, MATCH(INDEX(valCol, MATCH('BPI+'!AS32, INIcol, 0)), bpiTeams, 0)) &lt;= 100,
        -1 - (INDEX(sorCol, MATCH(INDEX(valCol, MATCH('BPI+'!AS32, INIcol, 0)), bpiTeams, 0)) - 40)/60,
        -2
      )
    ),
    -2
  )
)</f>
        <v>0</v>
      </c>
      <c r="X32" s="366">
        <f>IF(
  COUNTBLANK('BPI+'!AT32)=1,
  0,
  IFERROR(
    IF(
      INDEX(sorCol, MATCH(INDEX(valCol, MATCH('BPI+'!AT32, INIcol, 0)), bpiTeams, 0)) &lt;= 40,
      -INDEX(sorCol, MATCH(INDEX(valCol, MATCH('BPI+'!AT32, INIcol, 0)), bpiTeams, 0))/40,
      IF(
        INDEX(sorCol, MATCH(INDEX(valCol, MATCH('BPI+'!AT32, INIcol, 0)), bpiTeams, 0)) &lt;= 100,
        -1 - (INDEX(sorCol, MATCH(INDEX(valCol, MATCH('BPI+'!AT32, INIcol, 0)), bpiTeams, 0)) - 40)/60,
        -2
      )
    ),
    -2
  )
)</f>
        <v>0</v>
      </c>
      <c r="Y32" s="366">
        <f>IF(
  COUNTBLANK('BPI+'!AU32)=1,
  0,
  IFERROR(
    IF(
      INDEX(sorCol, MATCH(INDEX(valCol, MATCH('BPI+'!AU32, INIcol, 0)), bpiTeams, 0)) &lt;= 40,
      -INDEX(sorCol, MATCH(INDEX(valCol, MATCH('BPI+'!AU32, INIcol, 0)), bpiTeams, 0))/40,
      IF(
        INDEX(sorCol, MATCH(INDEX(valCol, MATCH('BPI+'!AU32, INIcol, 0)), bpiTeams, 0)) &lt;= 100,
        -1 - (INDEX(sorCol, MATCH(INDEX(valCol, MATCH('BPI+'!AU32, INIcol, 0)), bpiTeams, 0)) - 40)/60,
        -2
      )
    ),
    -2
  )
)</f>
        <v>0</v>
      </c>
      <c r="Z32" s="366">
        <f>IF(
  COUNTBLANK('BPI+'!AV32)=1,
  0,
  IFERROR(
    IF(
      INDEX(sorCol, MATCH(INDEX(valCol, MATCH('BPI+'!AV32, INIcol, 0)), bpiTeams, 0)) &lt;= 40,
      -INDEX(sorCol, MATCH(INDEX(valCol, MATCH('BPI+'!AV32, INIcol, 0)), bpiTeams, 0))/40,
      IF(
        INDEX(sorCol, MATCH(INDEX(valCol, MATCH('BPI+'!AV32, INIcol, 0)), bpiTeams, 0)) &lt;= 100,
        -1 - (INDEX(sorCol, MATCH(INDEX(valCol, MATCH('BPI+'!AV32, INIcol, 0)), bpiTeams, 0)) - 40)/60,
        -2
      )
    ),
    -2
  )
)</f>
        <v>0</v>
      </c>
      <c r="AA32" s="358">
        <f>IFERROR(IF(COUNTBLANK('BPI+'!AX32)=1,0,IF(COUNTIF(qwqlINIcol,'BPI+'!AX32)=0,0.1,IF(INDEX(sorCol,MATCH(INDEX(valCol,MATCH('BPI+'!AW32,INIcol,0)),bpiTeams,0))&gt;=40,INDEX(sorCol,MATCH(INDEX(valCol,MATCH('BPI+'!AW32,INIcol,0)),bpiTeams,0))*-1/40+2,(INDEX(sorCol,MATCH(INDEX(valCol,MATCH('BPI+'!AW32,INIcol,0)),bpiTeams,0))*(-1)+40)/325+1))),0)</f>
        <v>0.27499999999999991</v>
      </c>
      <c r="AB32" s="358">
        <f>IFERROR(IF(COUNTBLANK('BPI+'!AY32)=1,0,IF(COUNTIF(qwqlINIcol,'BPI+'!AY32)=0,0.1,IF(INDEX(sorCol,MATCH(INDEX(valCol,MATCH('BPI+'!AX32,INIcol,0)),bpiTeams,0))&gt;=40,INDEX(sorCol,MATCH(INDEX(valCol,MATCH('BPI+'!AX32,INIcol,0)),bpiTeams,0))*-1/40+2,(INDEX(sorCol,MATCH(INDEX(valCol,MATCH('BPI+'!AX32,INIcol,0)),bpiTeams,0))*(-1)+40)/325+1))),0)</f>
        <v>1.0276923076923077</v>
      </c>
      <c r="AC32" s="358">
        <f>IFERROR(IF(COUNTBLANK('BPI+'!AZ32)=1,0,IF(COUNTIF(qwqlINIcol,'BPI+'!AZ32)=0,0.1,IF(INDEX(sorCol,MATCH(INDEX(valCol,MATCH('BPI+'!AY32,INIcol,0)),bpiTeams,0))&gt;=40,INDEX(sorCol,MATCH(INDEX(valCol,MATCH('BPI+'!AY32,INIcol,0)),bpiTeams,0))*-1/40+2,(INDEX(sorCol,MATCH(INDEX(valCol,MATCH('BPI+'!AY32,INIcol,0)),bpiTeams,0))*(-1)+40)/325+1))),0)</f>
        <v>1.0461538461538462</v>
      </c>
      <c r="AD32" s="358">
        <f>IFERROR(IF(COUNTBLANK('BPI+'!BA32)=1,0,IF(COUNTIF(qwqlINIcol,'BPI+'!BA32)=0,0.1,IF(INDEX(sorCol,MATCH(INDEX(valCol,MATCH('BPI+'!AZ32,INIcol,0)),bpiTeams,0))&gt;=40,INDEX(sorCol,MATCH(INDEX(valCol,MATCH('BPI+'!AZ32,INIcol,0)),bpiTeams,0))*-1/40+2,(INDEX(sorCol,MATCH(INDEX(valCol,MATCH('BPI+'!AZ32,INIcol,0)),bpiTeams,0))*(-1)+40)/325+1))),0)</f>
        <v>0.57499999999999996</v>
      </c>
      <c r="AE32" s="358">
        <f>IFERROR(IF(COUNTBLANK('BPI+'!BB32)=1,0,IF(COUNTIF(qwqlINIcol,'BPI+'!BB32)=0,0.1,IF(INDEX(sorCol,MATCH(INDEX(valCol,MATCH('BPI+'!BA32,INIcol,0)),bpiTeams,0))&gt;=40,INDEX(sorCol,MATCH(INDEX(valCol,MATCH('BPI+'!BA32,INIcol,0)),bpiTeams,0))*-1/40+2,(INDEX(sorCol,MATCH(INDEX(valCol,MATCH('BPI+'!BA32,INIcol,0)),bpiTeams,0))*(-1)+40)/325+1))),0)</f>
        <v>0</v>
      </c>
      <c r="AF32" s="358">
        <f>IFERROR(IF(COUNTBLANK('BPI+'!BC32)=1,0,IF(COUNTIF(qwqlINIcol,'BPI+'!BC32)=0,0.1,IF(INDEX(sorCol,MATCH(INDEX(valCol,MATCH('BPI+'!BB32,INIcol,0)),bpiTeams,0))&gt;=40,INDEX(sorCol,MATCH(INDEX(valCol,MATCH('BPI+'!BB32,INIcol,0)),bpiTeams,0))*-1/40+2,(INDEX(sorCol,MATCH(INDEX(valCol,MATCH('BPI+'!BB32,INIcol,0)),bpiTeams,0))*(-1)+40)/325+1))),0)</f>
        <v>0</v>
      </c>
      <c r="AG32" s="358">
        <f>IFERROR(IF(COUNTBLANK('BPI+'!BD32)=1,0,IF(COUNTIF(qwqlINIcol,'BPI+'!BD32)=0,0.1,IF(INDEX(sorCol,MATCH(INDEX(valCol,MATCH('BPI+'!BC32,INIcol,0)),bpiTeams,0))&gt;=40,INDEX(sorCol,MATCH(INDEX(valCol,MATCH('BPI+'!BC32,INIcol,0)),bpiTeams,0))*-1/40+2,(INDEX(sorCol,MATCH(INDEX(valCol,MATCH('BPI+'!BC32,INIcol,0)),bpiTeams,0))*(-1)+40)/325+1))),0)</f>
        <v>0</v>
      </c>
      <c r="AH32" s="358">
        <f>IFERROR(IF(COUNTBLANK('BPI+'!BE32)=1,0,IF(COUNTIF(qwqlINIcol,'BPI+'!BE32)=0,0.1,IF(INDEX(sorCol,MATCH(INDEX(valCol,MATCH('BPI+'!BD32,INIcol,0)),bpiTeams,0))&gt;=40,INDEX(sorCol,MATCH(INDEX(valCol,MATCH('BPI+'!BD32,INIcol,0)),bpiTeams,0))*-1/40+2,(INDEX(sorCol,MATCH(INDEX(valCol,MATCH('BPI+'!BD32,INIcol,0)),bpiTeams,0))*(-1)+40)/325+1))),0)</f>
        <v>0</v>
      </c>
      <c r="AI32" s="358">
        <f>IFERROR(IF(COUNTBLANK('BPI+'!BF32)=1,0,IF(COUNTIF(qwqlINIcol,'BPI+'!BF32)=0,0.1,IF(INDEX(sorCol,MATCH(INDEX(valCol,MATCH('BPI+'!BE32,INIcol,0)),bpiTeams,0))&gt;=40,INDEX(sorCol,MATCH(INDEX(valCol,MATCH('BPI+'!BE32,INIcol,0)),bpiTeams,0))*-1/40+2,(INDEX(sorCol,MATCH(INDEX(valCol,MATCH('BPI+'!BE32,INIcol,0)),bpiTeams,0))*(-1)+40)/325+1))),0)</f>
        <v>0</v>
      </c>
      <c r="AJ32" s="358">
        <f>IFERROR(IF(COUNTBLANK('BPI+'!BG32)=1,0,IF(COUNTIF(qwqlINIcol,'BPI+'!BG32)=0,0.1,IF(INDEX(sorCol,MATCH(INDEX(valCol,MATCH('BPI+'!BF32,INIcol,0)),bpiTeams,0))&gt;=40,INDEX(sorCol,MATCH(INDEX(valCol,MATCH('BPI+'!BF32,INIcol,0)),bpiTeams,0))*-1/40+2,(INDEX(sorCol,MATCH(INDEX(valCol,MATCH('BPI+'!BF32,INIcol,0)),bpiTeams,0))*(-1)+40)/325+1))),0)</f>
        <v>0</v>
      </c>
      <c r="AK32" s="358">
        <f>IFERROR(IF(COUNTBLANK('BPI+'!BH32)=1,0,IF(COUNTIF(qwqlINIcol,'BPI+'!BH32)=0,0.1,IF(INDEX(sorCol,MATCH(INDEX(valCol,MATCH('BPI+'!BG32,INIcol,0)),bpiTeams,0))&gt;=40,INDEX(sorCol,MATCH(INDEX(valCol,MATCH('BPI+'!BG32,INIcol,0)),bpiTeams,0))*-1/40+2,(INDEX(sorCol,MATCH(INDEX(valCol,MATCH('BPI+'!BG32,INIcol,0)),bpiTeams,0))*(-1)+40)/325+1))),0)</f>
        <v>0</v>
      </c>
      <c r="AL32" s="358">
        <f>IFERROR(IF(COUNTBLANK('BPI+'!BI32)=1,0,IF(COUNTIF(qwqlINIcol,'BPI+'!BI32)=0,0.1,IF(INDEX(sorCol,MATCH(INDEX(valCol,MATCH('BPI+'!BH32,INIcol,0)),bpiTeams,0))&gt;=40,INDEX(sorCol,MATCH(INDEX(valCol,MATCH('BPI+'!BH32,INIcol,0)),bpiTeams,0))*-1/40+2,(INDEX(sorCol,MATCH(INDEX(valCol,MATCH('BPI+'!BH32,INIcol,0)),bpiTeams,0))*(-1)+40)/325+1))),0)</f>
        <v>0</v>
      </c>
      <c r="AM32" s="358">
        <f>IFERROR(IF(COUNTBLANK('BPI+'!BJ32)=1,0,IF(COUNTIF(qwqlINIcol,'BPI+'!BJ32)=0,0.1,IF(INDEX(sorCol,MATCH(INDEX(valCol,MATCH('BPI+'!BI32,INIcol,0)),bpiTeams,0))&gt;=40,INDEX(sorCol,MATCH(INDEX(valCol,MATCH('BPI+'!BI32,INIcol,0)),bpiTeams,0))*-1/40+2,(INDEX(sorCol,MATCH(INDEX(valCol,MATCH('BPI+'!BI32,INIcol,0)),bpiTeams,0))*(-1)+40)/325+1))),0)</f>
        <v>0</v>
      </c>
      <c r="AN32" s="358">
        <f>IFERROR(IF(COUNTBLANK('BPI+'!BK32)=1,0,IF(COUNTIF(qwqlINIcol,'BPI+'!BK32)=0,0.1,IF(INDEX(sorCol,MATCH(INDEX(valCol,MATCH('BPI+'!BJ32,INIcol,0)),bpiTeams,0))&gt;=40,INDEX(sorCol,MATCH(INDEX(valCol,MATCH('BPI+'!BJ32,INIcol,0)),bpiTeams,0))*-1/40+2,(INDEX(sorCol,MATCH(INDEX(valCol,MATCH('BPI+'!BJ32,INIcol,0)),bpiTeams,0))*(-1)+40)/325+1))),0)</f>
        <v>0</v>
      </c>
      <c r="AO32" s="358">
        <f>IFERROR(IF(COUNTBLANK('BPI+'!BL32)=1,0,IF(COUNTIF(qwqlINIcol,'BPI+'!BL32)=0,0.1,IF(INDEX(sorCol,MATCH(INDEX(valCol,MATCH('BPI+'!BK32,INIcol,0)),bpiTeams,0))&gt;=40,INDEX(sorCol,MATCH(INDEX(valCol,MATCH('BPI+'!BK32,INIcol,0)),bpiTeams,0))*-1/40+2,(INDEX(sorCol,MATCH(INDEX(valCol,MATCH('BPI+'!BK32,INIcol,0)),bpiTeams,0))*(-1)+40)/325+1))),0)</f>
        <v>0</v>
      </c>
      <c r="AP32" s="366">
        <f>IF(COUNTBLANK('BPI+'!BL32)=1,0,IF(COUNTIF(qwqlINIcol,'BPI+'!BL32)=0,-1.5,IF(INDEX(sorCol,MATCH(INDEX(valCol,MATCH('BPI+'!BL32,INIcol,0)),bpiTeams,0))&gt;=80,-1.5,IF(INDEX(sorCol,MATCH(INDEX(valCol,MATCH('BPI+'!BL32,INIcol,0)),bpiTeams,0))&gt;=41,-1 - (INDEX(sorCol,MATCH(INDEX(valCol,MATCH('BPI+'!BL32,INIcol,0)),bpiTeams,0)) - 41) * (0.5/39),(INDEX(sorCol,MATCH(INDEX(valCol,MATCH('BPI+'!BL32,INIcol,0)),bpiTeams,0)) + 40)/325 - 2))))</f>
        <v>-1.0512820512820513</v>
      </c>
      <c r="AQ32" s="366">
        <f>IF(COUNTBLANK('BPI+'!BM32)=1,0,IF(COUNTIF(qwqlINIcol,'BPI+'!BM32)=0,-1.5,IF(INDEX(sorCol,MATCH(INDEX(valCol,MATCH('BPI+'!BM32,INIcol,0)),bpiTeams,0))&gt;=80,-1.5,IF(INDEX(sorCol,MATCH(INDEX(valCol,MATCH('BPI+'!BM32,INIcol,0)),bpiTeams,0))&gt;=41,-1 - (INDEX(sorCol,MATCH(INDEX(valCol,MATCH('BPI+'!BM32,INIcol,0)),bpiTeams,0)) - 41) * (0.5/39),(INDEX(sorCol,MATCH(INDEX(valCol,MATCH('BPI+'!BM32,INIcol,0)),bpiTeams,0)) + 40)/325 - 2))))</f>
        <v>-1.1794871794871795</v>
      </c>
      <c r="AR32" s="366">
        <f>IF(COUNTBLANK('BPI+'!BN32)=1,0,IF(COUNTIF(qwqlINIcol,'BPI+'!BN32)=0,-1.5,IF(INDEX(sorCol,MATCH(INDEX(valCol,MATCH('BPI+'!BN32,INIcol,0)),bpiTeams,0))&gt;=80,-1.5,IF(INDEX(sorCol,MATCH(INDEX(valCol,MATCH('BPI+'!BN32,INIcol,0)),bpiTeams,0))&gt;=41,-1 - (INDEX(sorCol,MATCH(INDEX(valCol,MATCH('BPI+'!BN32,INIcol,0)),bpiTeams,0)) - 41) * (0.5/39),(INDEX(sorCol,MATCH(INDEX(valCol,MATCH('BPI+'!BN32,INIcol,0)),bpiTeams,0)) + 40)/325 - 2))))</f>
        <v>0</v>
      </c>
      <c r="AS32" s="366">
        <f>IF(COUNTBLANK('BPI+'!BO32)=1,0,IF(COUNTIF(qwqlINIcol,'BPI+'!BO32)=0,-1.5,IF(INDEX(sorCol,MATCH(INDEX(valCol,MATCH('BPI+'!BO32,INIcol,0)),bpiTeams,0))&gt;=80,-1.5,IF(INDEX(sorCol,MATCH(INDEX(valCol,MATCH('BPI+'!BO32,INIcol,0)),bpiTeams,0))&gt;=41,-1 - (INDEX(sorCol,MATCH(INDEX(valCol,MATCH('BPI+'!BO32,INIcol,0)),bpiTeams,0)) - 41) * (0.5/39),(INDEX(sorCol,MATCH(INDEX(valCol,MATCH('BPI+'!BO32,INIcol,0)),bpiTeams,0)) + 40)/325 - 2))))</f>
        <v>0</v>
      </c>
      <c r="AT32" s="366">
        <f>IF(COUNTBLANK('BPI+'!BP32)=1,0,IF(COUNTIF(qwqlINIcol,'BPI+'!BP32)=0,-1.5,IF(INDEX(sorCol,MATCH(INDEX(valCol,MATCH('BPI+'!BP32,INIcol,0)),bpiTeams,0))&gt;=80,-1.5,IF(INDEX(sorCol,MATCH(INDEX(valCol,MATCH('BPI+'!BP32,INIcol,0)),bpiTeams,0))&gt;=41,-1 - (INDEX(sorCol,MATCH(INDEX(valCol,MATCH('BPI+'!BP32,INIcol,0)),bpiTeams,0)) - 41) * (0.5/39),(INDEX(sorCol,MATCH(INDEX(valCol,MATCH('BPI+'!BP32,INIcol,0)),bpiTeams,0)) + 40)/325 - 2))))</f>
        <v>0</v>
      </c>
      <c r="AU32" s="366">
        <f>IF(COUNTBLANK('BPI+'!BQ32)=1,0,IF(COUNTIF(qwqlINIcol,'BPI+'!BQ32)=0,-1.5,IF(INDEX(sorCol,MATCH(INDEX(valCol,MATCH('BPI+'!BQ32,INIcol,0)),bpiTeams,0))&gt;=80,-1.5,IF(INDEX(sorCol,MATCH(INDEX(valCol,MATCH('BPI+'!BQ32,INIcol,0)),bpiTeams,0))&gt;=41,-1 - (INDEX(sorCol,MATCH(INDEX(valCol,MATCH('BPI+'!BQ32,INIcol,0)),bpiTeams,0)) - 41) * (0.5/39),(INDEX(sorCol,MATCH(INDEX(valCol,MATCH('BPI+'!BQ32,INIcol,0)),bpiTeams,0)) + 40)/325 - 2))))</f>
        <v>0</v>
      </c>
      <c r="AV32" s="366">
        <f>IF(COUNTBLANK('BPI+'!BR32)=1,0,IF(COUNTIF(qwqlINIcol,'BPI+'!BR32)=0,-1.5,IF(INDEX(sorCol,MATCH(INDEX(valCol,MATCH('BPI+'!BR32,INIcol,0)),bpiTeams,0))&gt;=80,-1.5,IF(INDEX(sorCol,MATCH(INDEX(valCol,MATCH('BPI+'!BR32,INIcol,0)),bpiTeams,0))&gt;=41,-1 - (INDEX(sorCol,MATCH(INDEX(valCol,MATCH('BPI+'!BR32,INIcol,0)),bpiTeams,0)) - 41) * (0.5/39),(INDEX(sorCol,MATCH(INDEX(valCol,MATCH('BPI+'!BR32,INIcol,0)),bpiTeams,0)) + 40)/325 - 2))))</f>
        <v>0</v>
      </c>
      <c r="AW32" s="366">
        <f>IF(COUNTBLANK('BPI+'!BS32)=1,0,IF(COUNTIF(qwqlINIcol,'BPI+'!BS32)=0,-1.5,IF(INDEX(sorCol,MATCH(INDEX(valCol,MATCH('BPI+'!BS32,INIcol,0)),bpiTeams,0))&gt;=80,-1.5,IF(INDEX(sorCol,MATCH(INDEX(valCol,MATCH('BPI+'!BS32,INIcol,0)),bpiTeams,0))&gt;=41,-1 - (INDEX(sorCol,MATCH(INDEX(valCol,MATCH('BPI+'!BS32,INIcol,0)),bpiTeams,0)) - 41) * (0.5/39),(INDEX(sorCol,MATCH(INDEX(valCol,MATCH('BPI+'!BS32,INIcol,0)),bpiTeams,0)) + 40)/325 - 2))))</f>
        <v>0</v>
      </c>
      <c r="AX32" s="366">
        <f>IF(COUNTBLANK('BPI+'!BT32)=1,0,IF(COUNTIF(qwqlINIcol,'BPI+'!BT32)=0,-1.5,IF(INDEX(sorCol,MATCH(INDEX(valCol,MATCH('BPI+'!BT32,INIcol,0)),bpiTeams,0))&gt;=80,-1.5,IF(INDEX(sorCol,MATCH(INDEX(valCol,MATCH('BPI+'!BT32,INIcol,0)),bpiTeams,0))&gt;=41,-1 - (INDEX(sorCol,MATCH(INDEX(valCol,MATCH('BPI+'!BT32,INIcol,0)),bpiTeams,0)) - 41) * (0.5/39),(INDEX(sorCol,MATCH(INDEX(valCol,MATCH('BPI+'!BT32,INIcol,0)),bpiTeams,0)) + 40)/325 - 2))))</f>
        <v>0</v>
      </c>
      <c r="AY32" s="366">
        <f>IF(COUNTBLANK('BPI+'!BU32)=1,0,IF(COUNTIF(qwqlINIcol,'BPI+'!BU32)=0,-1.5,IF(INDEX(sorCol,MATCH(INDEX(valCol,MATCH('BPI+'!BU32,INIcol,0)),bpiTeams,0))&gt;=80,-1.5,IF(INDEX(sorCol,MATCH(INDEX(valCol,MATCH('BPI+'!BU32,INIcol,0)),bpiTeams,0))&gt;=41,-1 - (INDEX(sorCol,MATCH(INDEX(valCol,MATCH('BPI+'!BU32,INIcol,0)),bpiTeams,0)) - 41) * (0.5/39),(INDEX(sorCol,MATCH(INDEX(valCol,MATCH('BPI+'!BU32,INIcol,0)),bpiTeams,0)) + 40)/325 - 2))))</f>
        <v>0</v>
      </c>
      <c r="AZ32" s="366">
        <f>IF(COUNTBLANK('BPI+'!BV32)=1,0,IF(COUNTIF(qwqlINIcol,'BPI+'!BV32)=0,-1.5,IF(INDEX(sorCol,MATCH(INDEX(valCol,MATCH('BPI+'!BV32,INIcol,0)),bpiTeams,0))&gt;=80,-1.5,IF(INDEX(sorCol,MATCH(INDEX(valCol,MATCH('BPI+'!BV32,INIcol,0)),bpiTeams,0))&gt;=41,-1 - (INDEX(sorCol,MATCH(INDEX(valCol,MATCH('BPI+'!BV32,INIcol,0)),bpiTeams,0)) - 41) * (0.5/39),(INDEX(sorCol,MATCH(INDEX(valCol,MATCH('BPI+'!BV32,INIcol,0)),bpiTeams,0)) + 40)/325 - 2))))</f>
        <v>0</v>
      </c>
      <c r="BA32" s="366">
        <f>IF(COUNTBLANK('BPI+'!BW32)=1,0,IF(COUNTIF(qwqlINIcol,'BPI+'!BW32)=0,-1.5,IF(INDEX(sorCol,MATCH(INDEX(valCol,MATCH('BPI+'!BW32,INIcol,0)),bpiTeams,0))&gt;=80,-1.5,IF(INDEX(sorCol,MATCH(INDEX(valCol,MATCH('BPI+'!BW32,INIcol,0)),bpiTeams,0))&gt;=41,-1 - (INDEX(sorCol,MATCH(INDEX(valCol,MATCH('BPI+'!BW32,INIcol,0)),bpiTeams,0)) - 41) * (0.5/39),(INDEX(sorCol,MATCH(INDEX(valCol,MATCH('BPI+'!BW32,INIcol,0)),bpiTeams,0)) + 40)/325 - 2))))</f>
        <v>0</v>
      </c>
      <c r="BB32" s="366">
        <f>IF(COUNTBLANK('BPI+'!BX32)=1,0,IF(COUNTIF(qwqlINIcol,'BPI+'!BX32)=0,-1.5,IF(INDEX(sorCol,MATCH(INDEX(valCol,MATCH('BPI+'!BX32,INIcol,0)),bpiTeams,0))&gt;=80,-1.5,IF(INDEX(sorCol,MATCH(INDEX(valCol,MATCH('BPI+'!BX32,INIcol,0)),bpiTeams,0))&gt;=41,-1 - (INDEX(sorCol,MATCH(INDEX(valCol,MATCH('BPI+'!BX32,INIcol,0)),bpiTeams,0)) - 41) * (0.5/39),(INDEX(sorCol,MATCH(INDEX(valCol,MATCH('BPI+'!BX32,INIcol,0)),bpiTeams,0)) + 40)/325 - 2))))</f>
        <v>0</v>
      </c>
      <c r="BC32" s="374">
        <f>IF(COUNTBLANK('BPI+'!BY32)=0,-1.6,0)</f>
        <v>-1.6</v>
      </c>
      <c r="BD32" s="374">
        <f>IF(COUNTBLANK('BPI+'!BZ32)=0,-1.6,0)</f>
        <v>-1.6</v>
      </c>
      <c r="BE32" s="374">
        <f>IF(COUNTBLANK('BPI+'!CA32)=0,-1.6,0)</f>
        <v>-1.6</v>
      </c>
      <c r="BF32" s="374">
        <f>IF(COUNTBLANK('BPI+'!CB32)=0,-1.6,0)</f>
        <v>0</v>
      </c>
      <c r="BG32" s="374">
        <f>IF(COUNTBLANK('BPI+'!CC32)=0,-1.6,0)</f>
        <v>0</v>
      </c>
      <c r="BH32" s="374">
        <f>IF(COUNTBLANK('BPI+'!CD32)=0,-1.6,0)</f>
        <v>0</v>
      </c>
      <c r="BI32" s="374">
        <f>IF(COUNTBLANK('BPI+'!CE32)=0,-1.6,0)</f>
        <v>0</v>
      </c>
      <c r="BJ32" s="374">
        <f>IF(COUNTBLANK('BPI+'!CF32)=0,-1.6,0)</f>
        <v>0</v>
      </c>
      <c r="BK32" s="374">
        <f>IF(COUNTBLANK('BPI+'!CG32)=0,-1.6,0)</f>
        <v>0</v>
      </c>
      <c r="BL32" s="374">
        <f>IF(COUNTBLANK('BPI+'!CH32)=0,-1.6,0)</f>
        <v>0</v>
      </c>
      <c r="BM32" s="374">
        <f>IF(COUNTBLANK('BPI+'!CI32)=0,-1.6,0)</f>
        <v>0</v>
      </c>
      <c r="BN32" s="374">
        <f>IF(COUNTBLANK('BPI+'!CJ32)=0,-1.6,0)</f>
        <v>0</v>
      </c>
      <c r="BO32" s="374">
        <f>IF(COUNTBLANK('BPI+'!CK32)=0,-1.6,0)</f>
        <v>0</v>
      </c>
      <c r="BP32" s="374">
        <f>IF(COUNTBLANK('BPI+'!CL32)=0,-1.6,0)</f>
        <v>0</v>
      </c>
      <c r="BQ32" s="374">
        <f>IF(COUNTBLANK('BPI+'!CM32)=0,-1.6,0)</f>
        <v>0</v>
      </c>
      <c r="BR32" s="374">
        <f>IF(COUNTBLANK('BPI+'!CN32)=0,-1.6,0)</f>
        <v>0</v>
      </c>
      <c r="BS32" s="374">
        <f>IF(COUNTBLANK('BPI+'!CO32)=0,-1.6,0)</f>
        <v>0</v>
      </c>
      <c r="BT32">
        <f t="shared" si="4"/>
        <v>-2.0669230769230773</v>
      </c>
    </row>
    <row r="33" spans="1:72" x14ac:dyDescent="0.3">
      <c r="A33" t="str">
        <f t="shared" si="0"/>
        <v>Georgia</v>
      </c>
      <c r="B33" t="str">
        <f t="shared" si="3"/>
        <v>UGA</v>
      </c>
      <c r="C33" s="358">
        <f>IF(
  COUNTBLANK('BPI+'!Y33)=1,
  0,
  IFERROR(
    IF(
      INDEX(sorCol,MATCH(INDEX(valCol,MATCH('BPI+'!Y33,INIcol,0)),bpiTeams,0))&lt;=40,
      2-INDEX(sorCol,MATCH(INDEX(valCol,MATCH('BPI+'!Y33,INIcol,0)),bpiTeams,0))/40,
      IF(
        INDEX(sorCol,MATCH(INDEX(valCol,MATCH('BPI+'!Y33,INIcol,0)),bpiTeams,0))&lt;=100,
        1-0.9*(INDEX(sorCol,MATCH(INDEX(valCol,MATCH('BPI+'!Y33,INIcol,0)),bpiTeams,0))-40)/60,
        0.1
      )
    ),
    0.1
  )
)</f>
        <v>1.75</v>
      </c>
      <c r="D33" s="358">
        <f>IF(
  COUNTBLANK('BPI+'!Z33)=1,
  0,
  IFERROR(
    IF(
      INDEX(sorCol,MATCH(INDEX(valCol,MATCH('BPI+'!Z33,INIcol,0)),bpiTeams,0))&lt;=40,
      2-INDEX(sorCol,MATCH(INDEX(valCol,MATCH('BPI+'!Z33,INIcol,0)),bpiTeams,0))/40,
      IF(
        INDEX(sorCol,MATCH(INDEX(valCol,MATCH('BPI+'!Z33,INIcol,0)),bpiTeams,0))&lt;=100,
        1-0.9*(INDEX(sorCol,MATCH(INDEX(valCol,MATCH('BPI+'!Z33,INIcol,0)),bpiTeams,0))-40)/60,
        0.1
      )
    ),
    0.1
  )
)</f>
        <v>1.625</v>
      </c>
      <c r="E33" s="358">
        <f>IF(
  COUNTBLANK('BPI+'!AA33)=1,
  0,
  IFERROR(
    IF(
      INDEX(sorCol,MATCH(INDEX(valCol,MATCH('BPI+'!AA33,INIcol,0)),bpiTeams,0))&lt;=40,
      2-INDEX(sorCol,MATCH(INDEX(valCol,MATCH('BPI+'!AA33,INIcol,0)),bpiTeams,0))/40,
      IF(
        INDEX(sorCol,MATCH(INDEX(valCol,MATCH('BPI+'!AA33,INIcol,0)),bpiTeams,0))&lt;=100,
        1-0.9*(INDEX(sorCol,MATCH(INDEX(valCol,MATCH('BPI+'!AA33,INIcol,0)),bpiTeams,0))-40)/60,
        0.1
      )
    ),
    0.1
  )
)</f>
        <v>0</v>
      </c>
      <c r="F33" s="358">
        <f>IF(
  COUNTBLANK('BPI+'!AB33)=1,
  0,
  IFERROR(
    IF(
      INDEX(sorCol,MATCH(INDEX(valCol,MATCH('BPI+'!AB33,INIcol,0)),bpiTeams,0))&lt;=40,
      2-INDEX(sorCol,MATCH(INDEX(valCol,MATCH('BPI+'!AB33,INIcol,0)),bpiTeams,0))/40,
      IF(
        INDEX(sorCol,MATCH(INDEX(valCol,MATCH('BPI+'!AB33,INIcol,0)),bpiTeams,0))&lt;=100,
        1-0.9*(INDEX(sorCol,MATCH(INDEX(valCol,MATCH('BPI+'!AB33,INIcol,0)),bpiTeams,0))-40)/60,
        0.1
      )
    ),
    0.1
  )
)</f>
        <v>0</v>
      </c>
      <c r="G33" s="358">
        <f>IF(
  COUNTBLANK('BPI+'!AC33)=1,
  0,
  IFERROR(
    IF(
      INDEX(sorCol,MATCH(INDEX(valCol,MATCH('BPI+'!AC33,INIcol,0)),bpiTeams,0))&lt;=40,
      2-INDEX(sorCol,MATCH(INDEX(valCol,MATCH('BPI+'!AC33,INIcol,0)),bpiTeams,0))/40,
      IF(
        INDEX(sorCol,MATCH(INDEX(valCol,MATCH('BPI+'!AC33,INIcol,0)),bpiTeams,0))&lt;=100,
        1-0.9*(INDEX(sorCol,MATCH(INDEX(valCol,MATCH('BPI+'!AC33,INIcol,0)),bpiTeams,0))-40)/60,
        0.1
      )
    ),
    0.1
  )
)</f>
        <v>0</v>
      </c>
      <c r="H33" s="358">
        <f>IF(
  COUNTBLANK('BPI+'!AD33)=1,
  0,
  IFERROR(
    IF(
      INDEX(sorCol,MATCH(INDEX(valCol,MATCH('BPI+'!AD33,INIcol,0)),bpiTeams,0))&lt;=40,
      2-INDEX(sorCol,MATCH(INDEX(valCol,MATCH('BPI+'!AD33,INIcol,0)),bpiTeams,0))/40,
      IF(
        INDEX(sorCol,MATCH(INDEX(valCol,MATCH('BPI+'!AD33,INIcol,0)),bpiTeams,0))&lt;=100,
        1-0.9*(INDEX(sorCol,MATCH(INDEX(valCol,MATCH('BPI+'!AD33,INIcol,0)),bpiTeams,0))-40)/60,
        0.1
      )
    ),
    0.1
  )
)</f>
        <v>0</v>
      </c>
      <c r="I33" s="358">
        <f>IF(
  COUNTBLANK('BPI+'!AE33)=1,
  0,
  IFERROR(
    IF(
      INDEX(sorCol,MATCH(INDEX(valCol,MATCH('BPI+'!AE33,INIcol,0)),bpiTeams,0))&lt;=40,
      2-INDEX(sorCol,MATCH(INDEX(valCol,MATCH('BPI+'!AE33,INIcol,0)),bpiTeams,0))/40,
      IF(
        INDEX(sorCol,MATCH(INDEX(valCol,MATCH('BPI+'!AE33,INIcol,0)),bpiTeams,0))&lt;=100,
        1-0.9*(INDEX(sorCol,MATCH(INDEX(valCol,MATCH('BPI+'!AE33,INIcol,0)),bpiTeams,0))-40)/60,
        0.1
      )
    ),
    0.1
  )
)</f>
        <v>0</v>
      </c>
      <c r="J33" s="358">
        <f>IF(
  COUNTBLANK('BPI+'!AF33)=1,
  0,
  IFERROR(
    IF(
      INDEX(sorCol,MATCH(INDEX(valCol,MATCH('BPI+'!AF33,INIcol,0)),bpiTeams,0))&lt;=40,
      2-INDEX(sorCol,MATCH(INDEX(valCol,MATCH('BPI+'!AF33,INIcol,0)),bpiTeams,0))/40,
      IF(
        INDEX(sorCol,MATCH(INDEX(valCol,MATCH('BPI+'!AF33,INIcol,0)),bpiTeams,0))&lt;=100,
        1-0.9*(INDEX(sorCol,MATCH(INDEX(valCol,MATCH('BPI+'!AF33,INIcol,0)),bpiTeams,0))-40)/60,
        0.1
      )
    ),
    0.1
  )
)</f>
        <v>0</v>
      </c>
      <c r="K33" s="358">
        <f>IF(
  COUNTBLANK('BPI+'!AG33)=1,
  0,
  IFERROR(
    IF(
      INDEX(sorCol,MATCH(INDEX(valCol,MATCH('BPI+'!AG33,INIcol,0)),bpiTeams,0))&lt;=40,
      2-INDEX(sorCol,MATCH(INDEX(valCol,MATCH('BPI+'!AG33,INIcol,0)),bpiTeams,0))/40,
      IF(
        INDEX(sorCol,MATCH(INDEX(valCol,MATCH('BPI+'!AG33,INIcol,0)),bpiTeams,0))&lt;=100,
        1-0.9*(INDEX(sorCol,MATCH(INDEX(valCol,MATCH('BPI+'!AG33,INIcol,0)),bpiTeams,0))-40)/60,
        0.1
      )
    ),
    0.1
  )
)</f>
        <v>0</v>
      </c>
      <c r="L33" s="358">
        <f>IF(
  COUNTBLANK('BPI+'!AH33)=1,
  0,
  IFERROR(
    IF(
      INDEX(sorCol,MATCH(INDEX(valCol,MATCH('BPI+'!AH33,INIcol,0)),bpiTeams,0))&lt;=40,
      2-INDEX(sorCol,MATCH(INDEX(valCol,MATCH('BPI+'!AH33,INIcol,0)),bpiTeams,0))/40,
      IF(
        INDEX(sorCol,MATCH(INDEX(valCol,MATCH('BPI+'!AH33,INIcol,0)),bpiTeams,0))&lt;=100,
        1-0.9*(INDEX(sorCol,MATCH(INDEX(valCol,MATCH('BPI+'!AH33,INIcol,0)),bpiTeams,0))-40)/60,
        0.1
      )
    ),
    0.1
  )
)</f>
        <v>0</v>
      </c>
      <c r="M33" s="358">
        <f>IF(
  COUNTBLANK('BPI+'!AI33)=1,
  0,
  IFERROR(
    IF(
      INDEX(sorCol,MATCH(INDEX(valCol,MATCH('BPI+'!AI33,INIcol,0)),bpiTeams,0))&lt;=40,
      2-INDEX(sorCol,MATCH(INDEX(valCol,MATCH('BPI+'!AI33,INIcol,0)),bpiTeams,0))/40,
      IF(
        INDEX(sorCol,MATCH(INDEX(valCol,MATCH('BPI+'!AI33,INIcol,0)),bpiTeams,0))&lt;=100,
        1-0.9*(INDEX(sorCol,MATCH(INDEX(valCol,MATCH('BPI+'!AI33,INIcol,0)),bpiTeams,0))-40)/60,
        0.1
      )
    ),
    0.1
  )
)</f>
        <v>0</v>
      </c>
      <c r="N33" s="358">
        <f>IF(
  COUNTBLANK('BPI+'!AJ33)=1,
  0,
  IFERROR(
    IF(
      INDEX(sorCol,MATCH(INDEX(valCol,MATCH('BPI+'!AJ33,INIcol,0)),bpiTeams,0))&lt;=40,
      2-INDEX(sorCol,MATCH(INDEX(valCol,MATCH('BPI+'!AJ33,INIcol,0)),bpiTeams,0))/40,
      IF(
        INDEX(sorCol,MATCH(INDEX(valCol,MATCH('BPI+'!AJ33,INIcol,0)),bpiTeams,0))&lt;=100,
        1-0.9*(INDEX(sorCol,MATCH(INDEX(valCol,MATCH('BPI+'!AJ33,INIcol,0)),bpiTeams,0))-40)/60,
        0.1
      )
    ),
    0.1
  )
)</f>
        <v>0</v>
      </c>
      <c r="O33" s="366">
        <f>IF(
  COUNTBLANK('BPI+'!AK33)=1,
  0,
  IFERROR(
    IF(
      INDEX(sorCol, MATCH(INDEX(valCol, MATCH('BPI+'!AK33, INIcol, 0)), bpiTeams, 0)) &lt;= 40,
      -INDEX(sorCol, MATCH(INDEX(valCol, MATCH('BPI+'!AK33, INIcol, 0)), bpiTeams, 0))/40,
      IF(
        INDEX(sorCol, MATCH(INDEX(valCol, MATCH('BPI+'!AK33, INIcol, 0)), bpiTeams, 0)) &lt;= 100,
        -1 - (INDEX(sorCol, MATCH(INDEX(valCol, MATCH('BPI+'!AK33, INIcol, 0)), bpiTeams, 0)) - 40)/60,
        -2
      )
    ),
    -2
  )
)</f>
        <v>-0.125</v>
      </c>
      <c r="P33" s="366">
        <f>IF(
  COUNTBLANK('BPI+'!AL33)=1,
  0,
  IFERROR(
    IF(
      INDEX(sorCol, MATCH(INDEX(valCol, MATCH('BPI+'!AL33, INIcol, 0)), bpiTeams, 0)) &lt;= 40,
      -INDEX(sorCol, MATCH(INDEX(valCol, MATCH('BPI+'!AL33, INIcol, 0)), bpiTeams, 0))/40,
      IF(
        INDEX(sorCol, MATCH(INDEX(valCol, MATCH('BPI+'!AL33, INIcol, 0)), bpiTeams, 0)) &lt;= 100,
        -1 - (INDEX(sorCol, MATCH(INDEX(valCol, MATCH('BPI+'!AL33, INIcol, 0)), bpiTeams, 0)) - 40)/60,
        -2
      )
    ),
    -2
  )
)</f>
        <v>-0.17499999999999999</v>
      </c>
      <c r="Q33" s="366">
        <f>IF(
  COUNTBLANK('BPI+'!AM33)=1,
  0,
  IFERROR(
    IF(
      INDEX(sorCol, MATCH(INDEX(valCol, MATCH('BPI+'!AM33, INIcol, 0)), bpiTeams, 0)) &lt;= 40,
      -INDEX(sorCol, MATCH(INDEX(valCol, MATCH('BPI+'!AM33, INIcol, 0)), bpiTeams, 0))/40,
      IF(
        INDEX(sorCol, MATCH(INDEX(valCol, MATCH('BPI+'!AM33, INIcol, 0)), bpiTeams, 0)) &lt;= 100,
        -1 - (INDEX(sorCol, MATCH(INDEX(valCol, MATCH('BPI+'!AM33, INIcol, 0)), bpiTeams, 0)) - 40)/60,
        -2
      )
    ),
    -2
  )
)</f>
        <v>0</v>
      </c>
      <c r="R33" s="366">
        <f>IF(
  COUNTBLANK('BPI+'!AN33)=1,
  0,
  IFERROR(
    IF(
      INDEX(sorCol, MATCH(INDEX(valCol, MATCH('BPI+'!AN33, INIcol, 0)), bpiTeams, 0)) &lt;= 40,
      -INDEX(sorCol, MATCH(INDEX(valCol, MATCH('BPI+'!AN33, INIcol, 0)), bpiTeams, 0))/40,
      IF(
        INDEX(sorCol, MATCH(INDEX(valCol, MATCH('BPI+'!AN33, INIcol, 0)), bpiTeams, 0)) &lt;= 100,
        -1 - (INDEX(sorCol, MATCH(INDEX(valCol, MATCH('BPI+'!AN33, INIcol, 0)), bpiTeams, 0)) - 40)/60,
        -2
      )
    ),
    -2
  )
)</f>
        <v>0</v>
      </c>
      <c r="S33" s="366">
        <f>IF(
  COUNTBLANK('BPI+'!AO33)=1,
  0,
  IFERROR(
    IF(
      INDEX(sorCol, MATCH(INDEX(valCol, MATCH('BPI+'!AO33, INIcol, 0)), bpiTeams, 0)) &lt;= 40,
      -INDEX(sorCol, MATCH(INDEX(valCol, MATCH('BPI+'!AO33, INIcol, 0)), bpiTeams, 0))/40,
      IF(
        INDEX(sorCol, MATCH(INDEX(valCol, MATCH('BPI+'!AO33, INIcol, 0)), bpiTeams, 0)) &lt;= 100,
        -1 - (INDEX(sorCol, MATCH(INDEX(valCol, MATCH('BPI+'!AO33, INIcol, 0)), bpiTeams, 0)) - 40)/60,
        -2
      )
    ),
    -2
  )
)</f>
        <v>0</v>
      </c>
      <c r="T33" s="366">
        <f>IF(
  COUNTBLANK('BPI+'!AP33)=1,
  0,
  IFERROR(
    IF(
      INDEX(sorCol, MATCH(INDEX(valCol, MATCH('BPI+'!AP33, INIcol, 0)), bpiTeams, 0)) &lt;= 40,
      -INDEX(sorCol, MATCH(INDEX(valCol, MATCH('BPI+'!AP33, INIcol, 0)), bpiTeams, 0))/40,
      IF(
        INDEX(sorCol, MATCH(INDEX(valCol, MATCH('BPI+'!AP33, INIcol, 0)), bpiTeams, 0)) &lt;= 100,
        -1 - (INDEX(sorCol, MATCH(INDEX(valCol, MATCH('BPI+'!AP33, INIcol, 0)), bpiTeams, 0)) - 40)/60,
        -2
      )
    ),
    -2
  )
)</f>
        <v>0</v>
      </c>
      <c r="U33" s="366">
        <f>IF(
  COUNTBLANK('BPI+'!AQ33)=1,
  0,
  IFERROR(
    IF(
      INDEX(sorCol, MATCH(INDEX(valCol, MATCH('BPI+'!AQ33, INIcol, 0)), bpiTeams, 0)) &lt;= 40,
      -INDEX(sorCol, MATCH(INDEX(valCol, MATCH('BPI+'!AQ33, INIcol, 0)), bpiTeams, 0))/40,
      IF(
        INDEX(sorCol, MATCH(INDEX(valCol, MATCH('BPI+'!AQ33, INIcol, 0)), bpiTeams, 0)) &lt;= 100,
        -1 - (INDEX(sorCol, MATCH(INDEX(valCol, MATCH('BPI+'!AQ33, INIcol, 0)), bpiTeams, 0)) - 40)/60,
        -2
      )
    ),
    -2
  )
)</f>
        <v>0</v>
      </c>
      <c r="V33" s="366">
        <f>IF(
  COUNTBLANK('BPI+'!AR33)=1,
  0,
  IFERROR(
    IF(
      INDEX(sorCol, MATCH(INDEX(valCol, MATCH('BPI+'!AR33, INIcol, 0)), bpiTeams, 0)) &lt;= 40,
      -INDEX(sorCol, MATCH(INDEX(valCol, MATCH('BPI+'!AR33, INIcol, 0)), bpiTeams, 0))/40,
      IF(
        INDEX(sorCol, MATCH(INDEX(valCol, MATCH('BPI+'!AR33, INIcol, 0)), bpiTeams, 0)) &lt;= 100,
        -1 - (INDEX(sorCol, MATCH(INDEX(valCol, MATCH('BPI+'!AR33, INIcol, 0)), bpiTeams, 0)) - 40)/60,
        -2
      )
    ),
    -2
  )
)</f>
        <v>0</v>
      </c>
      <c r="W33" s="366">
        <f>IF(
  COUNTBLANK('BPI+'!AS33)=1,
  0,
  IFERROR(
    IF(
      INDEX(sorCol, MATCH(INDEX(valCol, MATCH('BPI+'!AS33, INIcol, 0)), bpiTeams, 0)) &lt;= 40,
      -INDEX(sorCol, MATCH(INDEX(valCol, MATCH('BPI+'!AS33, INIcol, 0)), bpiTeams, 0))/40,
      IF(
        INDEX(sorCol, MATCH(INDEX(valCol, MATCH('BPI+'!AS33, INIcol, 0)), bpiTeams, 0)) &lt;= 100,
        -1 - (INDEX(sorCol, MATCH(INDEX(valCol, MATCH('BPI+'!AS33, INIcol, 0)), bpiTeams, 0)) - 40)/60,
        -2
      )
    ),
    -2
  )
)</f>
        <v>0</v>
      </c>
      <c r="X33" s="366">
        <f>IF(
  COUNTBLANK('BPI+'!AT33)=1,
  0,
  IFERROR(
    IF(
      INDEX(sorCol, MATCH(INDEX(valCol, MATCH('BPI+'!AT33, INIcol, 0)), bpiTeams, 0)) &lt;= 40,
      -INDEX(sorCol, MATCH(INDEX(valCol, MATCH('BPI+'!AT33, INIcol, 0)), bpiTeams, 0))/40,
      IF(
        INDEX(sorCol, MATCH(INDEX(valCol, MATCH('BPI+'!AT33, INIcol, 0)), bpiTeams, 0)) &lt;= 100,
        -1 - (INDEX(sorCol, MATCH(INDEX(valCol, MATCH('BPI+'!AT33, INIcol, 0)), bpiTeams, 0)) - 40)/60,
        -2
      )
    ),
    -2
  )
)</f>
        <v>0</v>
      </c>
      <c r="Y33" s="366">
        <f>IF(
  COUNTBLANK('BPI+'!AU33)=1,
  0,
  IFERROR(
    IF(
      INDEX(sorCol, MATCH(INDEX(valCol, MATCH('BPI+'!AU33, INIcol, 0)), bpiTeams, 0)) &lt;= 40,
      -INDEX(sorCol, MATCH(INDEX(valCol, MATCH('BPI+'!AU33, INIcol, 0)), bpiTeams, 0))/40,
      IF(
        INDEX(sorCol, MATCH(INDEX(valCol, MATCH('BPI+'!AU33, INIcol, 0)), bpiTeams, 0)) &lt;= 100,
        -1 - (INDEX(sorCol, MATCH(INDEX(valCol, MATCH('BPI+'!AU33, INIcol, 0)), bpiTeams, 0)) - 40)/60,
        -2
      )
    ),
    -2
  )
)</f>
        <v>0</v>
      </c>
      <c r="Z33" s="366">
        <f>IF(
  COUNTBLANK('BPI+'!AV33)=1,
  0,
  IFERROR(
    IF(
      INDEX(sorCol, MATCH(INDEX(valCol, MATCH('BPI+'!AV33, INIcol, 0)), bpiTeams, 0)) &lt;= 40,
      -INDEX(sorCol, MATCH(INDEX(valCol, MATCH('BPI+'!AV33, INIcol, 0)), bpiTeams, 0))/40,
      IF(
        INDEX(sorCol, MATCH(INDEX(valCol, MATCH('BPI+'!AV33, INIcol, 0)), bpiTeams, 0)) &lt;= 100,
        -1 - (INDEX(sorCol, MATCH(INDEX(valCol, MATCH('BPI+'!AV33, INIcol, 0)), bpiTeams, 0)) - 40)/60,
        -2
      )
    ),
    -2
  )
)</f>
        <v>0</v>
      </c>
      <c r="AA33" s="358">
        <f>IFERROR(IF(COUNTBLANK('BPI+'!AX33)=1,0,IF(COUNTIF(qwqlINIcol,'BPI+'!AX33)=0,0.1,IF(INDEX(sorCol,MATCH(INDEX(valCol,MATCH('BPI+'!AW33,INIcol,0)),bpiTeams,0))&gt;=40,INDEX(sorCol,MATCH(INDEX(valCol,MATCH('BPI+'!AW33,INIcol,0)),bpiTeams,0))*-1/40+2,(INDEX(sorCol,MATCH(INDEX(valCol,MATCH('BPI+'!AW33,INIcol,0)),bpiTeams,0))*(-1)+40)/325+1))),0)</f>
        <v>0.92500000000000004</v>
      </c>
      <c r="AB33" s="358">
        <f>IFERROR(IF(COUNTBLANK('BPI+'!AY33)=1,0,IF(COUNTIF(qwqlINIcol,'BPI+'!AY33)=0,0.1,IF(INDEX(sorCol,MATCH(INDEX(valCol,MATCH('BPI+'!AX33,INIcol,0)),bpiTeams,0))&gt;=40,INDEX(sorCol,MATCH(INDEX(valCol,MATCH('BPI+'!AX33,INIcol,0)),bpiTeams,0))*-1/40+2,(INDEX(sorCol,MATCH(INDEX(valCol,MATCH('BPI+'!AX33,INIcol,0)),bpiTeams,0))*(-1)+40)/325+1))),0)</f>
        <v>1</v>
      </c>
      <c r="AC33" s="358">
        <f>IFERROR(IF(COUNTBLANK('BPI+'!AZ33)=1,0,IF(COUNTIF(qwqlINIcol,'BPI+'!AZ33)=0,0.1,IF(INDEX(sorCol,MATCH(INDEX(valCol,MATCH('BPI+'!AY33,INIcol,0)),bpiTeams,0))&gt;=40,INDEX(sorCol,MATCH(INDEX(valCol,MATCH('BPI+'!AY33,INIcol,0)),bpiTeams,0))*-1/40+2,(INDEX(sorCol,MATCH(INDEX(valCol,MATCH('BPI+'!AY33,INIcol,0)),bpiTeams,0))*(-1)+40)/325+1))),0)</f>
        <v>1.04</v>
      </c>
      <c r="AD33" s="358">
        <f>IFERROR(IF(COUNTBLANK('BPI+'!BA33)=1,0,IF(COUNTIF(qwqlINIcol,'BPI+'!BA33)=0,0.1,IF(INDEX(sorCol,MATCH(INDEX(valCol,MATCH('BPI+'!AZ33,INIcol,0)),bpiTeams,0))&gt;=40,INDEX(sorCol,MATCH(INDEX(valCol,MATCH('BPI+'!AZ33,INIcol,0)),bpiTeams,0))*-1/40+2,(INDEX(sorCol,MATCH(INDEX(valCol,MATCH('BPI+'!AZ33,INIcol,0)),bpiTeams,0))*(-1)+40)/325+1))),0)</f>
        <v>0.89999999999999991</v>
      </c>
      <c r="AE33" s="358">
        <f>IFERROR(IF(COUNTBLANK('BPI+'!BB33)=1,0,IF(COUNTIF(qwqlINIcol,'BPI+'!BB33)=0,0.1,IF(INDEX(sorCol,MATCH(INDEX(valCol,MATCH('BPI+'!BA33,INIcol,0)),bpiTeams,0))&gt;=40,INDEX(sorCol,MATCH(INDEX(valCol,MATCH('BPI+'!BA33,INIcol,0)),bpiTeams,0))*-1/40+2,(INDEX(sorCol,MATCH(INDEX(valCol,MATCH('BPI+'!BA33,INIcol,0)),bpiTeams,0))*(-1)+40)/325+1))),0)</f>
        <v>0</v>
      </c>
      <c r="AF33" s="358">
        <f>IFERROR(IF(COUNTBLANK('BPI+'!BC33)=1,0,IF(COUNTIF(qwqlINIcol,'BPI+'!BC33)=0,0.1,IF(INDEX(sorCol,MATCH(INDEX(valCol,MATCH('BPI+'!BB33,INIcol,0)),bpiTeams,0))&gt;=40,INDEX(sorCol,MATCH(INDEX(valCol,MATCH('BPI+'!BB33,INIcol,0)),bpiTeams,0))*-1/40+2,(INDEX(sorCol,MATCH(INDEX(valCol,MATCH('BPI+'!BB33,INIcol,0)),bpiTeams,0))*(-1)+40)/325+1))),0)</f>
        <v>0</v>
      </c>
      <c r="AG33" s="358">
        <f>IFERROR(IF(COUNTBLANK('BPI+'!BD33)=1,0,IF(COUNTIF(qwqlINIcol,'BPI+'!BD33)=0,0.1,IF(INDEX(sorCol,MATCH(INDEX(valCol,MATCH('BPI+'!BC33,INIcol,0)),bpiTeams,0))&gt;=40,INDEX(sorCol,MATCH(INDEX(valCol,MATCH('BPI+'!BC33,INIcol,0)),bpiTeams,0))*-1/40+2,(INDEX(sorCol,MATCH(INDEX(valCol,MATCH('BPI+'!BC33,INIcol,0)),bpiTeams,0))*(-1)+40)/325+1))),0)</f>
        <v>0</v>
      </c>
      <c r="AH33" s="358">
        <f>IFERROR(IF(COUNTBLANK('BPI+'!BE33)=1,0,IF(COUNTIF(qwqlINIcol,'BPI+'!BE33)=0,0.1,IF(INDEX(sorCol,MATCH(INDEX(valCol,MATCH('BPI+'!BD33,INIcol,0)),bpiTeams,0))&gt;=40,INDEX(sorCol,MATCH(INDEX(valCol,MATCH('BPI+'!BD33,INIcol,0)),bpiTeams,0))*-1/40+2,(INDEX(sorCol,MATCH(INDEX(valCol,MATCH('BPI+'!BD33,INIcol,0)),bpiTeams,0))*(-1)+40)/325+1))),0)</f>
        <v>0</v>
      </c>
      <c r="AI33" s="358">
        <f>IFERROR(IF(COUNTBLANK('BPI+'!BF33)=1,0,IF(COUNTIF(qwqlINIcol,'BPI+'!BF33)=0,0.1,IF(INDEX(sorCol,MATCH(INDEX(valCol,MATCH('BPI+'!BE33,INIcol,0)),bpiTeams,0))&gt;=40,INDEX(sorCol,MATCH(INDEX(valCol,MATCH('BPI+'!BE33,INIcol,0)),bpiTeams,0))*-1/40+2,(INDEX(sorCol,MATCH(INDEX(valCol,MATCH('BPI+'!BE33,INIcol,0)),bpiTeams,0))*(-1)+40)/325+1))),0)</f>
        <v>0</v>
      </c>
      <c r="AJ33" s="358">
        <f>IFERROR(IF(COUNTBLANK('BPI+'!BG33)=1,0,IF(COUNTIF(qwqlINIcol,'BPI+'!BG33)=0,0.1,IF(INDEX(sorCol,MATCH(INDEX(valCol,MATCH('BPI+'!BF33,INIcol,0)),bpiTeams,0))&gt;=40,INDEX(sorCol,MATCH(INDEX(valCol,MATCH('BPI+'!BF33,INIcol,0)),bpiTeams,0))*-1/40+2,(INDEX(sorCol,MATCH(INDEX(valCol,MATCH('BPI+'!BF33,INIcol,0)),bpiTeams,0))*(-1)+40)/325+1))),0)</f>
        <v>0</v>
      </c>
      <c r="AK33" s="358">
        <f>IFERROR(IF(COUNTBLANK('BPI+'!BH33)=1,0,IF(COUNTIF(qwqlINIcol,'BPI+'!BH33)=0,0.1,IF(INDEX(sorCol,MATCH(INDEX(valCol,MATCH('BPI+'!BG33,INIcol,0)),bpiTeams,0))&gt;=40,INDEX(sorCol,MATCH(INDEX(valCol,MATCH('BPI+'!BG33,INIcol,0)),bpiTeams,0))*-1/40+2,(INDEX(sorCol,MATCH(INDEX(valCol,MATCH('BPI+'!BG33,INIcol,0)),bpiTeams,0))*(-1)+40)/325+1))),0)</f>
        <v>0</v>
      </c>
      <c r="AL33" s="358">
        <f>IFERROR(IF(COUNTBLANK('BPI+'!BI33)=1,0,IF(COUNTIF(qwqlINIcol,'BPI+'!BI33)=0,0.1,IF(INDEX(sorCol,MATCH(INDEX(valCol,MATCH('BPI+'!BH33,INIcol,0)),bpiTeams,0))&gt;=40,INDEX(sorCol,MATCH(INDEX(valCol,MATCH('BPI+'!BH33,INIcol,0)),bpiTeams,0))*-1/40+2,(INDEX(sorCol,MATCH(INDEX(valCol,MATCH('BPI+'!BH33,INIcol,0)),bpiTeams,0))*(-1)+40)/325+1))),0)</f>
        <v>0</v>
      </c>
      <c r="AM33" s="358">
        <f>IFERROR(IF(COUNTBLANK('BPI+'!BJ33)=1,0,IF(COUNTIF(qwqlINIcol,'BPI+'!BJ33)=0,0.1,IF(INDEX(sorCol,MATCH(INDEX(valCol,MATCH('BPI+'!BI33,INIcol,0)),bpiTeams,0))&gt;=40,INDEX(sorCol,MATCH(INDEX(valCol,MATCH('BPI+'!BI33,INIcol,0)),bpiTeams,0))*-1/40+2,(INDEX(sorCol,MATCH(INDEX(valCol,MATCH('BPI+'!BI33,INIcol,0)),bpiTeams,0))*(-1)+40)/325+1))),0)</f>
        <v>0</v>
      </c>
      <c r="AN33" s="358">
        <f>IFERROR(IF(COUNTBLANK('BPI+'!BK33)=1,0,IF(COUNTIF(qwqlINIcol,'BPI+'!BK33)=0,0.1,IF(INDEX(sorCol,MATCH(INDEX(valCol,MATCH('BPI+'!BJ33,INIcol,0)),bpiTeams,0))&gt;=40,INDEX(sorCol,MATCH(INDEX(valCol,MATCH('BPI+'!BJ33,INIcol,0)),bpiTeams,0))*-1/40+2,(INDEX(sorCol,MATCH(INDEX(valCol,MATCH('BPI+'!BJ33,INIcol,0)),bpiTeams,0))*(-1)+40)/325+1))),0)</f>
        <v>0</v>
      </c>
      <c r="AO33" s="358">
        <f>IFERROR(IF(COUNTBLANK('BPI+'!BL33)=1,0,IF(COUNTIF(qwqlINIcol,'BPI+'!BL33)=0,0.1,IF(INDEX(sorCol,MATCH(INDEX(valCol,MATCH('BPI+'!BK33,INIcol,0)),bpiTeams,0))&gt;=40,INDEX(sorCol,MATCH(INDEX(valCol,MATCH('BPI+'!BK33,INIcol,0)),bpiTeams,0))*-1/40+2,(INDEX(sorCol,MATCH(INDEX(valCol,MATCH('BPI+'!BK33,INIcol,0)),bpiTeams,0))*(-1)+40)/325+1))),0)</f>
        <v>0</v>
      </c>
      <c r="AP33" s="366">
        <f>IF(COUNTBLANK('BPI+'!BL33)=1,0,IF(COUNTIF(qwqlINIcol,'BPI+'!BL33)=0,-1.5,IF(INDEX(sorCol,MATCH(INDEX(valCol,MATCH('BPI+'!BL33,INIcol,0)),bpiTeams,0))&gt;=80,-1.5,IF(INDEX(sorCol,MATCH(INDEX(valCol,MATCH('BPI+'!BL33,INIcol,0)),bpiTeams,0))&gt;=41,-1 - (INDEX(sorCol,MATCH(INDEX(valCol,MATCH('BPI+'!BL33,INIcol,0)),bpiTeams,0)) - 41) * (0.5/39),(INDEX(sorCol,MATCH(INDEX(valCol,MATCH('BPI+'!BL33,INIcol,0)),bpiTeams,0)) + 40)/325 - 2))))</f>
        <v>-1.7784615384615385</v>
      </c>
      <c r="AQ33" s="366">
        <f>IF(COUNTBLANK('BPI+'!BM33)=1,0,IF(COUNTIF(qwqlINIcol,'BPI+'!BM33)=0,-1.5,IF(INDEX(sorCol,MATCH(INDEX(valCol,MATCH('BPI+'!BM33,INIcol,0)),bpiTeams,0))&gt;=80,-1.5,IF(INDEX(sorCol,MATCH(INDEX(valCol,MATCH('BPI+'!BM33,INIcol,0)),bpiTeams,0))&gt;=41,-1 - (INDEX(sorCol,MATCH(INDEX(valCol,MATCH('BPI+'!BM33,INIcol,0)),bpiTeams,0)) - 41) * (0.5/39),(INDEX(sorCol,MATCH(INDEX(valCol,MATCH('BPI+'!BM33,INIcol,0)),bpiTeams,0)) + 40)/325 - 2))))</f>
        <v>-1.8615384615384616</v>
      </c>
      <c r="AR33" s="366">
        <f>IF(COUNTBLANK('BPI+'!BN33)=1,0,IF(COUNTIF(qwqlINIcol,'BPI+'!BN33)=0,-1.5,IF(INDEX(sorCol,MATCH(INDEX(valCol,MATCH('BPI+'!BN33,INIcol,0)),bpiTeams,0))&gt;=80,-1.5,IF(INDEX(sorCol,MATCH(INDEX(valCol,MATCH('BPI+'!BN33,INIcol,0)),bpiTeams,0))&gt;=41,-1 - (INDEX(sorCol,MATCH(INDEX(valCol,MATCH('BPI+'!BN33,INIcol,0)),bpiTeams,0)) - 41) * (0.5/39),(INDEX(sorCol,MATCH(INDEX(valCol,MATCH('BPI+'!BN33,INIcol,0)),bpiTeams,0)) + 40)/325 - 2))))</f>
        <v>-1.0384615384615385</v>
      </c>
      <c r="AS33" s="366">
        <f>IF(COUNTBLANK('BPI+'!BO33)=1,0,IF(COUNTIF(qwqlINIcol,'BPI+'!BO33)=0,-1.5,IF(INDEX(sorCol,MATCH(INDEX(valCol,MATCH('BPI+'!BO33,INIcol,0)),bpiTeams,0))&gt;=80,-1.5,IF(INDEX(sorCol,MATCH(INDEX(valCol,MATCH('BPI+'!BO33,INIcol,0)),bpiTeams,0))&gt;=41,-1 - (INDEX(sorCol,MATCH(INDEX(valCol,MATCH('BPI+'!BO33,INIcol,0)),bpiTeams,0)) - 41) * (0.5/39),(INDEX(sorCol,MATCH(INDEX(valCol,MATCH('BPI+'!BO33,INIcol,0)),bpiTeams,0)) + 40)/325 - 2))))</f>
        <v>-1.8092307692307692</v>
      </c>
      <c r="AT33" s="366">
        <f>IF(COUNTBLANK('BPI+'!BP33)=1,0,IF(COUNTIF(qwqlINIcol,'BPI+'!BP33)=0,-1.5,IF(INDEX(sorCol,MATCH(INDEX(valCol,MATCH('BPI+'!BP33,INIcol,0)),bpiTeams,0))&gt;=80,-1.5,IF(INDEX(sorCol,MATCH(INDEX(valCol,MATCH('BPI+'!BP33,INIcol,0)),bpiTeams,0))&gt;=41,-1 - (INDEX(sorCol,MATCH(INDEX(valCol,MATCH('BPI+'!BP33,INIcol,0)),bpiTeams,0)) - 41) * (0.5/39),(INDEX(sorCol,MATCH(INDEX(valCol,MATCH('BPI+'!BP33,INIcol,0)),bpiTeams,0)) + 40)/325 - 2))))</f>
        <v>-1.7661538461538462</v>
      </c>
      <c r="AU33" s="366">
        <f>IF(COUNTBLANK('BPI+'!BQ33)=1,0,IF(COUNTIF(qwqlINIcol,'BPI+'!BQ33)=0,-1.5,IF(INDEX(sorCol,MATCH(INDEX(valCol,MATCH('BPI+'!BQ33,INIcol,0)),bpiTeams,0))&gt;=80,-1.5,IF(INDEX(sorCol,MATCH(INDEX(valCol,MATCH('BPI+'!BQ33,INIcol,0)),bpiTeams,0))&gt;=41,-1 - (INDEX(sorCol,MATCH(INDEX(valCol,MATCH('BPI+'!BQ33,INIcol,0)),bpiTeams,0)) - 41) * (0.5/39),(INDEX(sorCol,MATCH(INDEX(valCol,MATCH('BPI+'!BQ33,INIcol,0)),bpiTeams,0)) + 40)/325 - 2))))</f>
        <v>0</v>
      </c>
      <c r="AV33" s="366">
        <f>IF(COUNTBLANK('BPI+'!BR33)=1,0,IF(COUNTIF(qwqlINIcol,'BPI+'!BR33)=0,-1.5,IF(INDEX(sorCol,MATCH(INDEX(valCol,MATCH('BPI+'!BR33,INIcol,0)),bpiTeams,0))&gt;=80,-1.5,IF(INDEX(sorCol,MATCH(INDEX(valCol,MATCH('BPI+'!BR33,INIcol,0)),bpiTeams,0))&gt;=41,-1 - (INDEX(sorCol,MATCH(INDEX(valCol,MATCH('BPI+'!BR33,INIcol,0)),bpiTeams,0)) - 41) * (0.5/39),(INDEX(sorCol,MATCH(INDEX(valCol,MATCH('BPI+'!BR33,INIcol,0)),bpiTeams,0)) + 40)/325 - 2))))</f>
        <v>0</v>
      </c>
      <c r="AW33" s="366">
        <f>IF(COUNTBLANK('BPI+'!BS33)=1,0,IF(COUNTIF(qwqlINIcol,'BPI+'!BS33)=0,-1.5,IF(INDEX(sorCol,MATCH(INDEX(valCol,MATCH('BPI+'!BS33,INIcol,0)),bpiTeams,0))&gt;=80,-1.5,IF(INDEX(sorCol,MATCH(INDEX(valCol,MATCH('BPI+'!BS33,INIcol,0)),bpiTeams,0))&gt;=41,-1 - (INDEX(sorCol,MATCH(INDEX(valCol,MATCH('BPI+'!BS33,INIcol,0)),bpiTeams,0)) - 41) * (0.5/39),(INDEX(sorCol,MATCH(INDEX(valCol,MATCH('BPI+'!BS33,INIcol,0)),bpiTeams,0)) + 40)/325 - 2))))</f>
        <v>0</v>
      </c>
      <c r="AX33" s="366">
        <f>IF(COUNTBLANK('BPI+'!BT33)=1,0,IF(COUNTIF(qwqlINIcol,'BPI+'!BT33)=0,-1.5,IF(INDEX(sorCol,MATCH(INDEX(valCol,MATCH('BPI+'!BT33,INIcol,0)),bpiTeams,0))&gt;=80,-1.5,IF(INDEX(sorCol,MATCH(INDEX(valCol,MATCH('BPI+'!BT33,INIcol,0)),bpiTeams,0))&gt;=41,-1 - (INDEX(sorCol,MATCH(INDEX(valCol,MATCH('BPI+'!BT33,INIcol,0)),bpiTeams,0)) - 41) * (0.5/39),(INDEX(sorCol,MATCH(INDEX(valCol,MATCH('BPI+'!BT33,INIcol,0)),bpiTeams,0)) + 40)/325 - 2))))</f>
        <v>0</v>
      </c>
      <c r="AY33" s="366">
        <f>IF(COUNTBLANK('BPI+'!BU33)=1,0,IF(COUNTIF(qwqlINIcol,'BPI+'!BU33)=0,-1.5,IF(INDEX(sorCol,MATCH(INDEX(valCol,MATCH('BPI+'!BU33,INIcol,0)),bpiTeams,0))&gt;=80,-1.5,IF(INDEX(sorCol,MATCH(INDEX(valCol,MATCH('BPI+'!BU33,INIcol,0)),bpiTeams,0))&gt;=41,-1 - (INDEX(sorCol,MATCH(INDEX(valCol,MATCH('BPI+'!BU33,INIcol,0)),bpiTeams,0)) - 41) * (0.5/39),(INDEX(sorCol,MATCH(INDEX(valCol,MATCH('BPI+'!BU33,INIcol,0)),bpiTeams,0)) + 40)/325 - 2))))</f>
        <v>0</v>
      </c>
      <c r="AZ33" s="366">
        <f>IF(COUNTBLANK('BPI+'!BV33)=1,0,IF(COUNTIF(qwqlINIcol,'BPI+'!BV33)=0,-1.5,IF(INDEX(sorCol,MATCH(INDEX(valCol,MATCH('BPI+'!BV33,INIcol,0)),bpiTeams,0))&gt;=80,-1.5,IF(INDEX(sorCol,MATCH(INDEX(valCol,MATCH('BPI+'!BV33,INIcol,0)),bpiTeams,0))&gt;=41,-1 - (INDEX(sorCol,MATCH(INDEX(valCol,MATCH('BPI+'!BV33,INIcol,0)),bpiTeams,0)) - 41) * (0.5/39),(INDEX(sorCol,MATCH(INDEX(valCol,MATCH('BPI+'!BV33,INIcol,0)),bpiTeams,0)) + 40)/325 - 2))))</f>
        <v>0</v>
      </c>
      <c r="BA33" s="366">
        <f>IF(COUNTBLANK('BPI+'!BW33)=1,0,IF(COUNTIF(qwqlINIcol,'BPI+'!BW33)=0,-1.5,IF(INDEX(sorCol,MATCH(INDEX(valCol,MATCH('BPI+'!BW33,INIcol,0)),bpiTeams,0))&gt;=80,-1.5,IF(INDEX(sorCol,MATCH(INDEX(valCol,MATCH('BPI+'!BW33,INIcol,0)),bpiTeams,0))&gt;=41,-1 - (INDEX(sorCol,MATCH(INDEX(valCol,MATCH('BPI+'!BW33,INIcol,0)),bpiTeams,0)) - 41) * (0.5/39),(INDEX(sorCol,MATCH(INDEX(valCol,MATCH('BPI+'!BW33,INIcol,0)),bpiTeams,0)) + 40)/325 - 2))))</f>
        <v>0</v>
      </c>
      <c r="BB33" s="366">
        <f>IF(COUNTBLANK('BPI+'!BX33)=1,0,IF(COUNTIF(qwqlINIcol,'BPI+'!BX33)=0,-1.5,IF(INDEX(sorCol,MATCH(INDEX(valCol,MATCH('BPI+'!BX33,INIcol,0)),bpiTeams,0))&gt;=80,-1.5,IF(INDEX(sorCol,MATCH(INDEX(valCol,MATCH('BPI+'!BX33,INIcol,0)),bpiTeams,0))&gt;=41,-1 - (INDEX(sorCol,MATCH(INDEX(valCol,MATCH('BPI+'!BX33,INIcol,0)),bpiTeams,0)) - 41) * (0.5/39),(INDEX(sorCol,MATCH(INDEX(valCol,MATCH('BPI+'!BX33,INIcol,0)),bpiTeams,0)) + 40)/325 - 2))))</f>
        <v>0</v>
      </c>
      <c r="BC33" s="374">
        <f>IF(COUNTBLANK('BPI+'!BY33)=0,-1.6,0)</f>
        <v>-1.6</v>
      </c>
      <c r="BD33" s="374">
        <f>IF(COUNTBLANK('BPI+'!BZ33)=0,-1.6,0)</f>
        <v>-1.6</v>
      </c>
      <c r="BE33" s="374">
        <f>IF(COUNTBLANK('BPI+'!CA33)=0,-1.6,0)</f>
        <v>-1.6</v>
      </c>
      <c r="BF33" s="374">
        <f>IF(COUNTBLANK('BPI+'!CB33)=0,-1.6,0)</f>
        <v>0</v>
      </c>
      <c r="BG33" s="374">
        <f>IF(COUNTBLANK('BPI+'!CC33)=0,-1.6,0)</f>
        <v>0</v>
      </c>
      <c r="BH33" s="374">
        <f>IF(COUNTBLANK('BPI+'!CD33)=0,-1.6,0)</f>
        <v>0</v>
      </c>
      <c r="BI33" s="374">
        <f>IF(COUNTBLANK('BPI+'!CE33)=0,-1.6,0)</f>
        <v>0</v>
      </c>
      <c r="BJ33" s="374">
        <f>IF(COUNTBLANK('BPI+'!CF33)=0,-1.6,0)</f>
        <v>0</v>
      </c>
      <c r="BK33" s="374">
        <f>IF(COUNTBLANK('BPI+'!CG33)=0,-1.6,0)</f>
        <v>0</v>
      </c>
      <c r="BL33" s="374">
        <f>IF(COUNTBLANK('BPI+'!CH33)=0,-1.6,0)</f>
        <v>0</v>
      </c>
      <c r="BM33" s="374">
        <f>IF(COUNTBLANK('BPI+'!CI33)=0,-1.6,0)</f>
        <v>0</v>
      </c>
      <c r="BN33" s="374">
        <f>IF(COUNTBLANK('BPI+'!CJ33)=0,-1.6,0)</f>
        <v>0</v>
      </c>
      <c r="BO33" s="374">
        <f>IF(COUNTBLANK('BPI+'!CK33)=0,-1.6,0)</f>
        <v>0</v>
      </c>
      <c r="BP33" s="374">
        <f>IF(COUNTBLANK('BPI+'!CL33)=0,-1.6,0)</f>
        <v>0</v>
      </c>
      <c r="BQ33" s="374">
        <f>IF(COUNTBLANK('BPI+'!CM33)=0,-1.6,0)</f>
        <v>0</v>
      </c>
      <c r="BR33" s="374">
        <f>IF(COUNTBLANK('BPI+'!CN33)=0,-1.6,0)</f>
        <v>0</v>
      </c>
      <c r="BS33" s="374">
        <f>IF(COUNTBLANK('BPI+'!CO33)=0,-1.6,0)</f>
        <v>0</v>
      </c>
      <c r="BT33">
        <f t="shared" si="4"/>
        <v>-6.1138461538461542</v>
      </c>
    </row>
    <row r="34" spans="1:72" x14ac:dyDescent="0.3">
      <c r="A34" t="str">
        <f t="shared" si="0"/>
        <v>TCU</v>
      </c>
      <c r="B34" t="str">
        <f t="shared" si="3"/>
        <v>TCU</v>
      </c>
      <c r="C34" s="358">
        <f>IF(
  COUNTBLANK('BPI+'!Y34)=1,
  0,
  IFERROR(
    IF(
      INDEX(sorCol,MATCH(INDEX(valCol,MATCH('BPI+'!Y34,INIcol,0)),bpiTeams,0))&lt;=40,
      2-INDEX(sorCol,MATCH(INDEX(valCol,MATCH('BPI+'!Y34,INIcol,0)),bpiTeams,0))/40,
      IF(
        INDEX(sorCol,MATCH(INDEX(valCol,MATCH('BPI+'!Y34,INIcol,0)),bpiTeams,0))&lt;=100,
        1-0.9*(INDEX(sorCol,MATCH(INDEX(valCol,MATCH('BPI+'!Y34,INIcol,0)),bpiTeams,0))-40)/60,
        0.1
      )
    ),
    0.1
  )
)</f>
        <v>1.875</v>
      </c>
      <c r="D34" s="358">
        <f>IF(
  COUNTBLANK('BPI+'!Z34)=1,
  0,
  IFERROR(
    IF(
      INDEX(sorCol,MATCH(INDEX(valCol,MATCH('BPI+'!Z34,INIcol,0)),bpiTeams,0))&lt;=40,
      2-INDEX(sorCol,MATCH(INDEX(valCol,MATCH('BPI+'!Z34,INIcol,0)),bpiTeams,0))/40,
      IF(
        INDEX(sorCol,MATCH(INDEX(valCol,MATCH('BPI+'!Z34,INIcol,0)),bpiTeams,0))&lt;=100,
        1-0.9*(INDEX(sorCol,MATCH(INDEX(valCol,MATCH('BPI+'!Z34,INIcol,0)),bpiTeams,0))-40)/60,
        0.1
      )
    ),
    0.1
  )
)</f>
        <v>1.65</v>
      </c>
      <c r="E34" s="358">
        <f>IF(
  COUNTBLANK('BPI+'!AA34)=1,
  0,
  IFERROR(
    IF(
      INDEX(sorCol,MATCH(INDEX(valCol,MATCH('BPI+'!AA34,INIcol,0)),bpiTeams,0))&lt;=40,
      2-INDEX(sorCol,MATCH(INDEX(valCol,MATCH('BPI+'!AA34,INIcol,0)),bpiTeams,0))/40,
      IF(
        INDEX(sorCol,MATCH(INDEX(valCol,MATCH('BPI+'!AA34,INIcol,0)),bpiTeams,0))&lt;=100,
        1-0.9*(INDEX(sorCol,MATCH(INDEX(valCol,MATCH('BPI+'!AA34,INIcol,0)),bpiTeams,0))-40)/60,
        0.1
      )
    ),
    0.1
  )
)</f>
        <v>1.5</v>
      </c>
      <c r="F34" s="358">
        <f>IF(
  COUNTBLANK('BPI+'!AB34)=1,
  0,
  IFERROR(
    IF(
      INDEX(sorCol,MATCH(INDEX(valCol,MATCH('BPI+'!AB34,INIcol,0)),bpiTeams,0))&lt;=40,
      2-INDEX(sorCol,MATCH(INDEX(valCol,MATCH('BPI+'!AB34,INIcol,0)),bpiTeams,0))/40,
      IF(
        INDEX(sorCol,MATCH(INDEX(valCol,MATCH('BPI+'!AB34,INIcol,0)),bpiTeams,0))&lt;=100,
        1-0.9*(INDEX(sorCol,MATCH(INDEX(valCol,MATCH('BPI+'!AB34,INIcol,0)),bpiTeams,0))-40)/60,
        0.1
      )
    ),
    0.1
  )
)</f>
        <v>0</v>
      </c>
      <c r="G34" s="358">
        <f>IF(
  COUNTBLANK('BPI+'!AC34)=1,
  0,
  IFERROR(
    IF(
      INDEX(sorCol,MATCH(INDEX(valCol,MATCH('BPI+'!AC34,INIcol,0)),bpiTeams,0))&lt;=40,
      2-INDEX(sorCol,MATCH(INDEX(valCol,MATCH('BPI+'!AC34,INIcol,0)),bpiTeams,0))/40,
      IF(
        INDEX(sorCol,MATCH(INDEX(valCol,MATCH('BPI+'!AC34,INIcol,0)),bpiTeams,0))&lt;=100,
        1-0.9*(INDEX(sorCol,MATCH(INDEX(valCol,MATCH('BPI+'!AC34,INIcol,0)),bpiTeams,0))-40)/60,
        0.1
      )
    ),
    0.1
  )
)</f>
        <v>0</v>
      </c>
      <c r="H34" s="358">
        <f>IF(
  COUNTBLANK('BPI+'!AD34)=1,
  0,
  IFERROR(
    IF(
      INDEX(sorCol,MATCH(INDEX(valCol,MATCH('BPI+'!AD34,INIcol,0)),bpiTeams,0))&lt;=40,
      2-INDEX(sorCol,MATCH(INDEX(valCol,MATCH('BPI+'!AD34,INIcol,0)),bpiTeams,0))/40,
      IF(
        INDEX(sorCol,MATCH(INDEX(valCol,MATCH('BPI+'!AD34,INIcol,0)),bpiTeams,0))&lt;=100,
        1-0.9*(INDEX(sorCol,MATCH(INDEX(valCol,MATCH('BPI+'!AD34,INIcol,0)),bpiTeams,0))-40)/60,
        0.1
      )
    ),
    0.1
  )
)</f>
        <v>0</v>
      </c>
      <c r="I34" s="358">
        <f>IF(
  COUNTBLANK('BPI+'!AE34)=1,
  0,
  IFERROR(
    IF(
      INDEX(sorCol,MATCH(INDEX(valCol,MATCH('BPI+'!AE34,INIcol,0)),bpiTeams,0))&lt;=40,
      2-INDEX(sorCol,MATCH(INDEX(valCol,MATCH('BPI+'!AE34,INIcol,0)),bpiTeams,0))/40,
      IF(
        INDEX(sorCol,MATCH(INDEX(valCol,MATCH('BPI+'!AE34,INIcol,0)),bpiTeams,0))&lt;=100,
        1-0.9*(INDEX(sorCol,MATCH(INDEX(valCol,MATCH('BPI+'!AE34,INIcol,0)),bpiTeams,0))-40)/60,
        0.1
      )
    ),
    0.1
  )
)</f>
        <v>0</v>
      </c>
      <c r="J34" s="358">
        <f>IF(
  COUNTBLANK('BPI+'!AF34)=1,
  0,
  IFERROR(
    IF(
      INDEX(sorCol,MATCH(INDEX(valCol,MATCH('BPI+'!AF34,INIcol,0)),bpiTeams,0))&lt;=40,
      2-INDEX(sorCol,MATCH(INDEX(valCol,MATCH('BPI+'!AF34,INIcol,0)),bpiTeams,0))/40,
      IF(
        INDEX(sorCol,MATCH(INDEX(valCol,MATCH('BPI+'!AF34,INIcol,0)),bpiTeams,0))&lt;=100,
        1-0.9*(INDEX(sorCol,MATCH(INDEX(valCol,MATCH('BPI+'!AF34,INIcol,0)),bpiTeams,0))-40)/60,
        0.1
      )
    ),
    0.1
  )
)</f>
        <v>0</v>
      </c>
      <c r="K34" s="358">
        <f>IF(
  COUNTBLANK('BPI+'!AG34)=1,
  0,
  IFERROR(
    IF(
      INDEX(sorCol,MATCH(INDEX(valCol,MATCH('BPI+'!AG34,INIcol,0)),bpiTeams,0))&lt;=40,
      2-INDEX(sorCol,MATCH(INDEX(valCol,MATCH('BPI+'!AG34,INIcol,0)),bpiTeams,0))/40,
      IF(
        INDEX(sorCol,MATCH(INDEX(valCol,MATCH('BPI+'!AG34,INIcol,0)),bpiTeams,0))&lt;=100,
        1-0.9*(INDEX(sorCol,MATCH(INDEX(valCol,MATCH('BPI+'!AG34,INIcol,0)),bpiTeams,0))-40)/60,
        0.1
      )
    ),
    0.1
  )
)</f>
        <v>0</v>
      </c>
      <c r="L34" s="358">
        <f>IF(
  COUNTBLANK('BPI+'!AH34)=1,
  0,
  IFERROR(
    IF(
      INDEX(sorCol,MATCH(INDEX(valCol,MATCH('BPI+'!AH34,INIcol,0)),bpiTeams,0))&lt;=40,
      2-INDEX(sorCol,MATCH(INDEX(valCol,MATCH('BPI+'!AH34,INIcol,0)),bpiTeams,0))/40,
      IF(
        INDEX(sorCol,MATCH(INDEX(valCol,MATCH('BPI+'!AH34,INIcol,0)),bpiTeams,0))&lt;=100,
        1-0.9*(INDEX(sorCol,MATCH(INDEX(valCol,MATCH('BPI+'!AH34,INIcol,0)),bpiTeams,0))-40)/60,
        0.1
      )
    ),
    0.1
  )
)</f>
        <v>0</v>
      </c>
      <c r="M34" s="358">
        <f>IF(
  COUNTBLANK('BPI+'!AI34)=1,
  0,
  IFERROR(
    IF(
      INDEX(sorCol,MATCH(INDEX(valCol,MATCH('BPI+'!AI34,INIcol,0)),bpiTeams,0))&lt;=40,
      2-INDEX(sorCol,MATCH(INDEX(valCol,MATCH('BPI+'!AI34,INIcol,0)),bpiTeams,0))/40,
      IF(
        INDEX(sorCol,MATCH(INDEX(valCol,MATCH('BPI+'!AI34,INIcol,0)),bpiTeams,0))&lt;=100,
        1-0.9*(INDEX(sorCol,MATCH(INDEX(valCol,MATCH('BPI+'!AI34,INIcol,0)),bpiTeams,0))-40)/60,
        0.1
      )
    ),
    0.1
  )
)</f>
        <v>0</v>
      </c>
      <c r="N34" s="358">
        <f>IF(
  COUNTBLANK('BPI+'!AJ34)=1,
  0,
  IFERROR(
    IF(
      INDEX(sorCol,MATCH(INDEX(valCol,MATCH('BPI+'!AJ34,INIcol,0)),bpiTeams,0))&lt;=40,
      2-INDEX(sorCol,MATCH(INDEX(valCol,MATCH('BPI+'!AJ34,INIcol,0)),bpiTeams,0))/40,
      IF(
        INDEX(sorCol,MATCH(INDEX(valCol,MATCH('BPI+'!AJ34,INIcol,0)),bpiTeams,0))&lt;=100,
        1-0.9*(INDEX(sorCol,MATCH(INDEX(valCol,MATCH('BPI+'!AJ34,INIcol,0)),bpiTeams,0))-40)/60,
        0.1
      )
    ),
    0.1
  )
)</f>
        <v>0</v>
      </c>
      <c r="O34" s="366">
        <f>IF(
  COUNTBLANK('BPI+'!AK34)=1,
  0,
  IFERROR(
    IF(
      INDEX(sorCol, MATCH(INDEX(valCol, MATCH('BPI+'!AK34, INIcol, 0)), bpiTeams, 0)) &lt;= 40,
      -INDEX(sorCol, MATCH(INDEX(valCol, MATCH('BPI+'!AK34, INIcol, 0)), bpiTeams, 0))/40,
      IF(
        INDEX(sorCol, MATCH(INDEX(valCol, MATCH('BPI+'!AK34, INIcol, 0)), bpiTeams, 0)) &lt;= 100,
        -1 - (INDEX(sorCol, MATCH(INDEX(valCol, MATCH('BPI+'!AK34, INIcol, 0)), bpiTeams, 0)) - 40)/60,
        -2
      )
    ),
    -2
  )
)</f>
        <v>-0.05</v>
      </c>
      <c r="P34" s="366">
        <f>IF(
  COUNTBLANK('BPI+'!AL34)=1,
  0,
  IFERROR(
    IF(
      INDEX(sorCol, MATCH(INDEX(valCol, MATCH('BPI+'!AL34, INIcol, 0)), bpiTeams, 0)) &lt;= 40,
      -INDEX(sorCol, MATCH(INDEX(valCol, MATCH('BPI+'!AL34, INIcol, 0)), bpiTeams, 0))/40,
      IF(
        INDEX(sorCol, MATCH(INDEX(valCol, MATCH('BPI+'!AL34, INIcol, 0)), bpiTeams, 0)) &lt;= 100,
        -1 - (INDEX(sorCol, MATCH(INDEX(valCol, MATCH('BPI+'!AL34, INIcol, 0)), bpiTeams, 0)) - 40)/60,
        -2
      )
    ),
    -2
  )
)</f>
        <v>-0.45</v>
      </c>
      <c r="Q34" s="366">
        <f>IF(
  COUNTBLANK('BPI+'!AM34)=1,
  0,
  IFERROR(
    IF(
      INDEX(sorCol, MATCH(INDEX(valCol, MATCH('BPI+'!AM34, INIcol, 0)), bpiTeams, 0)) &lt;= 40,
      -INDEX(sorCol, MATCH(INDEX(valCol, MATCH('BPI+'!AM34, INIcol, 0)), bpiTeams, 0))/40,
      IF(
        INDEX(sorCol, MATCH(INDEX(valCol, MATCH('BPI+'!AM34, INIcol, 0)), bpiTeams, 0)) &lt;= 100,
        -1 - (INDEX(sorCol, MATCH(INDEX(valCol, MATCH('BPI+'!AM34, INIcol, 0)), bpiTeams, 0)) - 40)/60,
        -2
      )
    ),
    -2
  )
)</f>
        <v>-2.5000000000000001E-2</v>
      </c>
      <c r="R34" s="366">
        <f>IF(
  COUNTBLANK('BPI+'!AN34)=1,
  0,
  IFERROR(
    IF(
      INDEX(sorCol, MATCH(INDEX(valCol, MATCH('BPI+'!AN34, INIcol, 0)), bpiTeams, 0)) &lt;= 40,
      -INDEX(sorCol, MATCH(INDEX(valCol, MATCH('BPI+'!AN34, INIcol, 0)), bpiTeams, 0))/40,
      IF(
        INDEX(sorCol, MATCH(INDEX(valCol, MATCH('BPI+'!AN34, INIcol, 0)), bpiTeams, 0)) &lt;= 100,
        -1 - (INDEX(sorCol, MATCH(INDEX(valCol, MATCH('BPI+'!AN34, INIcol, 0)), bpiTeams, 0)) - 40)/60,
        -2
      )
    ),
    -2
  )
)</f>
        <v>-0.6</v>
      </c>
      <c r="S34" s="366">
        <f>IF(
  COUNTBLANK('BPI+'!AO34)=1,
  0,
  IFERROR(
    IF(
      INDEX(sorCol, MATCH(INDEX(valCol, MATCH('BPI+'!AO34, INIcol, 0)), bpiTeams, 0)) &lt;= 40,
      -INDEX(sorCol, MATCH(INDEX(valCol, MATCH('BPI+'!AO34, INIcol, 0)), bpiTeams, 0))/40,
      IF(
        INDEX(sorCol, MATCH(INDEX(valCol, MATCH('BPI+'!AO34, INIcol, 0)), bpiTeams, 0)) &lt;= 100,
        -1 - (INDEX(sorCol, MATCH(INDEX(valCol, MATCH('BPI+'!AO34, INIcol, 0)), bpiTeams, 0)) - 40)/60,
        -2
      )
    ),
    -2
  )
)</f>
        <v>-0.15</v>
      </c>
      <c r="T34" s="366">
        <f>IF(
  COUNTBLANK('BPI+'!AP34)=1,
  0,
  IFERROR(
    IF(
      INDEX(sorCol, MATCH(INDEX(valCol, MATCH('BPI+'!AP34, INIcol, 0)), bpiTeams, 0)) &lt;= 40,
      -INDEX(sorCol, MATCH(INDEX(valCol, MATCH('BPI+'!AP34, INIcol, 0)), bpiTeams, 0))/40,
      IF(
        INDEX(sorCol, MATCH(INDEX(valCol, MATCH('BPI+'!AP34, INIcol, 0)), bpiTeams, 0)) &lt;= 100,
        -1 - (INDEX(sorCol, MATCH(INDEX(valCol, MATCH('BPI+'!AP34, INIcol, 0)), bpiTeams, 0)) - 40)/60,
        -2
      )
    ),
    -2
  )
)</f>
        <v>-0.45</v>
      </c>
      <c r="U34" s="366">
        <f>IF(
  COUNTBLANK('BPI+'!AQ34)=1,
  0,
  IFERROR(
    IF(
      INDEX(sorCol, MATCH(INDEX(valCol, MATCH('BPI+'!AQ34, INIcol, 0)), bpiTeams, 0)) &lt;= 40,
      -INDEX(sorCol, MATCH(INDEX(valCol, MATCH('BPI+'!AQ34, INIcol, 0)), bpiTeams, 0))/40,
      IF(
        INDEX(sorCol, MATCH(INDEX(valCol, MATCH('BPI+'!AQ34, INIcol, 0)), bpiTeams, 0)) &lt;= 100,
        -1 - (INDEX(sorCol, MATCH(INDEX(valCol, MATCH('BPI+'!AQ34, INIcol, 0)), bpiTeams, 0)) - 40)/60,
        -2
      )
    ),
    -2
  )
)</f>
        <v>0</v>
      </c>
      <c r="V34" s="366">
        <f>IF(
  COUNTBLANK('BPI+'!AR34)=1,
  0,
  IFERROR(
    IF(
      INDEX(sorCol, MATCH(INDEX(valCol, MATCH('BPI+'!AR34, INIcol, 0)), bpiTeams, 0)) &lt;= 40,
      -INDEX(sorCol, MATCH(INDEX(valCol, MATCH('BPI+'!AR34, INIcol, 0)), bpiTeams, 0))/40,
      IF(
        INDEX(sorCol, MATCH(INDEX(valCol, MATCH('BPI+'!AR34, INIcol, 0)), bpiTeams, 0)) &lt;= 100,
        -1 - (INDEX(sorCol, MATCH(INDEX(valCol, MATCH('BPI+'!AR34, INIcol, 0)), bpiTeams, 0)) - 40)/60,
        -2
      )
    ),
    -2
  )
)</f>
        <v>0</v>
      </c>
      <c r="W34" s="366">
        <f>IF(
  COUNTBLANK('BPI+'!AS34)=1,
  0,
  IFERROR(
    IF(
      INDEX(sorCol, MATCH(INDEX(valCol, MATCH('BPI+'!AS34, INIcol, 0)), bpiTeams, 0)) &lt;= 40,
      -INDEX(sorCol, MATCH(INDEX(valCol, MATCH('BPI+'!AS34, INIcol, 0)), bpiTeams, 0))/40,
      IF(
        INDEX(sorCol, MATCH(INDEX(valCol, MATCH('BPI+'!AS34, INIcol, 0)), bpiTeams, 0)) &lt;= 100,
        -1 - (INDEX(sorCol, MATCH(INDEX(valCol, MATCH('BPI+'!AS34, INIcol, 0)), bpiTeams, 0)) - 40)/60,
        -2
      )
    ),
    -2
  )
)</f>
        <v>0</v>
      </c>
      <c r="X34" s="366">
        <f>IF(
  COUNTBLANK('BPI+'!AT34)=1,
  0,
  IFERROR(
    IF(
      INDEX(sorCol, MATCH(INDEX(valCol, MATCH('BPI+'!AT34, INIcol, 0)), bpiTeams, 0)) &lt;= 40,
      -INDEX(sorCol, MATCH(INDEX(valCol, MATCH('BPI+'!AT34, INIcol, 0)), bpiTeams, 0))/40,
      IF(
        INDEX(sorCol, MATCH(INDEX(valCol, MATCH('BPI+'!AT34, INIcol, 0)), bpiTeams, 0)) &lt;= 100,
        -1 - (INDEX(sorCol, MATCH(INDEX(valCol, MATCH('BPI+'!AT34, INIcol, 0)), bpiTeams, 0)) - 40)/60,
        -2
      )
    ),
    -2
  )
)</f>
        <v>0</v>
      </c>
      <c r="Y34" s="366">
        <f>IF(
  COUNTBLANK('BPI+'!AU34)=1,
  0,
  IFERROR(
    IF(
      INDEX(sorCol, MATCH(INDEX(valCol, MATCH('BPI+'!AU34, INIcol, 0)), bpiTeams, 0)) &lt;= 40,
      -INDEX(sorCol, MATCH(INDEX(valCol, MATCH('BPI+'!AU34, INIcol, 0)), bpiTeams, 0))/40,
      IF(
        INDEX(sorCol, MATCH(INDEX(valCol, MATCH('BPI+'!AU34, INIcol, 0)), bpiTeams, 0)) &lt;= 100,
        -1 - (INDEX(sorCol, MATCH(INDEX(valCol, MATCH('BPI+'!AU34, INIcol, 0)), bpiTeams, 0)) - 40)/60,
        -2
      )
    ),
    -2
  )
)</f>
        <v>0</v>
      </c>
      <c r="Z34" s="366">
        <f>IF(
  COUNTBLANK('BPI+'!AV34)=1,
  0,
  IFERROR(
    IF(
      INDEX(sorCol, MATCH(INDEX(valCol, MATCH('BPI+'!AV34, INIcol, 0)), bpiTeams, 0)) &lt;= 40,
      -INDEX(sorCol, MATCH(INDEX(valCol, MATCH('BPI+'!AV34, INIcol, 0)), bpiTeams, 0))/40,
      IF(
        INDEX(sorCol, MATCH(INDEX(valCol, MATCH('BPI+'!AV34, INIcol, 0)), bpiTeams, 0)) &lt;= 100,
        -1 - (INDEX(sorCol, MATCH(INDEX(valCol, MATCH('BPI+'!AV34, INIcol, 0)), bpiTeams, 0)) - 40)/60,
        -2
      )
    ),
    -2
  )
)</f>
        <v>0</v>
      </c>
      <c r="AA34" s="358">
        <f>IFERROR(IF(COUNTBLANK('BPI+'!AX34)=1,0,IF(COUNTIF(qwqlINIcol,'BPI+'!AX34)=0,0.1,IF(INDEX(sorCol,MATCH(INDEX(valCol,MATCH('BPI+'!AW34,INIcol,0)),bpiTeams,0))&gt;=40,INDEX(sorCol,MATCH(INDEX(valCol,MATCH('BPI+'!AW34,INIcol,0)),bpiTeams,0))*-1/40+2,(INDEX(sorCol,MATCH(INDEX(valCol,MATCH('BPI+'!AW34,INIcol,0)),bpiTeams,0))*(-1)+40)/325+1))),0)</f>
        <v>1.0646153846153845</v>
      </c>
      <c r="AB34" s="358">
        <f>IFERROR(IF(COUNTBLANK('BPI+'!AY34)=1,0,IF(COUNTIF(qwqlINIcol,'BPI+'!AY34)=0,0.1,IF(INDEX(sorCol,MATCH(INDEX(valCol,MATCH('BPI+'!AX34,INIcol,0)),bpiTeams,0))&gt;=40,INDEX(sorCol,MATCH(INDEX(valCol,MATCH('BPI+'!AX34,INIcol,0)),bpiTeams,0))*-1/40+2,(INDEX(sorCol,MATCH(INDEX(valCol,MATCH('BPI+'!AX34,INIcol,0)),bpiTeams,0))*(-1)+40)/325+1))),0)</f>
        <v>0.27499999999999991</v>
      </c>
      <c r="AC34" s="358">
        <f>IFERROR(IF(COUNTBLANK('BPI+'!AZ34)=1,0,IF(COUNTIF(qwqlINIcol,'BPI+'!AZ34)=0,0.1,IF(INDEX(sorCol,MATCH(INDEX(valCol,MATCH('BPI+'!AY34,INIcol,0)),bpiTeams,0))&gt;=40,INDEX(sorCol,MATCH(INDEX(valCol,MATCH('BPI+'!AY34,INIcol,0)),bpiTeams,0))*-1/40+2,(INDEX(sorCol,MATCH(INDEX(valCol,MATCH('BPI+'!AY34,INIcol,0)),bpiTeams,0))*(-1)+40)/325+1))),0)</f>
        <v>0</v>
      </c>
      <c r="AD34" s="358">
        <f>IFERROR(IF(COUNTBLANK('BPI+'!BA34)=1,0,IF(COUNTIF(qwqlINIcol,'BPI+'!BA34)=0,0.1,IF(INDEX(sorCol,MATCH(INDEX(valCol,MATCH('BPI+'!AZ34,INIcol,0)),bpiTeams,0))&gt;=40,INDEX(sorCol,MATCH(INDEX(valCol,MATCH('BPI+'!AZ34,INIcol,0)),bpiTeams,0))*-1/40+2,(INDEX(sorCol,MATCH(INDEX(valCol,MATCH('BPI+'!AZ34,INIcol,0)),bpiTeams,0))*(-1)+40)/325+1))),0)</f>
        <v>0</v>
      </c>
      <c r="AE34" s="358">
        <f>IFERROR(IF(COUNTBLANK('BPI+'!BB34)=1,0,IF(COUNTIF(qwqlINIcol,'BPI+'!BB34)=0,0.1,IF(INDEX(sorCol,MATCH(INDEX(valCol,MATCH('BPI+'!BA34,INIcol,0)),bpiTeams,0))&gt;=40,INDEX(sorCol,MATCH(INDEX(valCol,MATCH('BPI+'!BA34,INIcol,0)),bpiTeams,0))*-1/40+2,(INDEX(sorCol,MATCH(INDEX(valCol,MATCH('BPI+'!BA34,INIcol,0)),bpiTeams,0))*(-1)+40)/325+1))),0)</f>
        <v>0</v>
      </c>
      <c r="AF34" s="358">
        <f>IFERROR(IF(COUNTBLANK('BPI+'!BC34)=1,0,IF(COUNTIF(qwqlINIcol,'BPI+'!BC34)=0,0.1,IF(INDEX(sorCol,MATCH(INDEX(valCol,MATCH('BPI+'!BB34,INIcol,0)),bpiTeams,0))&gt;=40,INDEX(sorCol,MATCH(INDEX(valCol,MATCH('BPI+'!BB34,INIcol,0)),bpiTeams,0))*-1/40+2,(INDEX(sorCol,MATCH(INDEX(valCol,MATCH('BPI+'!BB34,INIcol,0)),bpiTeams,0))*(-1)+40)/325+1))),0)</f>
        <v>0</v>
      </c>
      <c r="AG34" s="358">
        <f>IFERROR(IF(COUNTBLANK('BPI+'!BD34)=1,0,IF(COUNTIF(qwqlINIcol,'BPI+'!BD34)=0,0.1,IF(INDEX(sorCol,MATCH(INDEX(valCol,MATCH('BPI+'!BC34,INIcol,0)),bpiTeams,0))&gt;=40,INDEX(sorCol,MATCH(INDEX(valCol,MATCH('BPI+'!BC34,INIcol,0)),bpiTeams,0))*-1/40+2,(INDEX(sorCol,MATCH(INDEX(valCol,MATCH('BPI+'!BC34,INIcol,0)),bpiTeams,0))*(-1)+40)/325+1))),0)</f>
        <v>0</v>
      </c>
      <c r="AH34" s="358">
        <f>IFERROR(IF(COUNTBLANK('BPI+'!BE34)=1,0,IF(COUNTIF(qwqlINIcol,'BPI+'!BE34)=0,0.1,IF(INDEX(sorCol,MATCH(INDEX(valCol,MATCH('BPI+'!BD34,INIcol,0)),bpiTeams,0))&gt;=40,INDEX(sorCol,MATCH(INDEX(valCol,MATCH('BPI+'!BD34,INIcol,0)),bpiTeams,0))*-1/40+2,(INDEX(sorCol,MATCH(INDEX(valCol,MATCH('BPI+'!BD34,INIcol,0)),bpiTeams,0))*(-1)+40)/325+1))),0)</f>
        <v>0</v>
      </c>
      <c r="AI34" s="358">
        <f>IFERROR(IF(COUNTBLANK('BPI+'!BF34)=1,0,IF(COUNTIF(qwqlINIcol,'BPI+'!BF34)=0,0.1,IF(INDEX(sorCol,MATCH(INDEX(valCol,MATCH('BPI+'!BE34,INIcol,0)),bpiTeams,0))&gt;=40,INDEX(sorCol,MATCH(INDEX(valCol,MATCH('BPI+'!BE34,INIcol,0)),bpiTeams,0))*-1/40+2,(INDEX(sorCol,MATCH(INDEX(valCol,MATCH('BPI+'!BE34,INIcol,0)),bpiTeams,0))*(-1)+40)/325+1))),0)</f>
        <v>0</v>
      </c>
      <c r="AJ34" s="358">
        <f>IFERROR(IF(COUNTBLANK('BPI+'!BG34)=1,0,IF(COUNTIF(qwqlINIcol,'BPI+'!BG34)=0,0.1,IF(INDEX(sorCol,MATCH(INDEX(valCol,MATCH('BPI+'!BF34,INIcol,0)),bpiTeams,0))&gt;=40,INDEX(sorCol,MATCH(INDEX(valCol,MATCH('BPI+'!BF34,INIcol,0)),bpiTeams,0))*-1/40+2,(INDEX(sorCol,MATCH(INDEX(valCol,MATCH('BPI+'!BF34,INIcol,0)),bpiTeams,0))*(-1)+40)/325+1))),0)</f>
        <v>0</v>
      </c>
      <c r="AK34" s="358">
        <f>IFERROR(IF(COUNTBLANK('BPI+'!BH34)=1,0,IF(COUNTIF(qwqlINIcol,'BPI+'!BH34)=0,0.1,IF(INDEX(sorCol,MATCH(INDEX(valCol,MATCH('BPI+'!BG34,INIcol,0)),bpiTeams,0))&gt;=40,INDEX(sorCol,MATCH(INDEX(valCol,MATCH('BPI+'!BG34,INIcol,0)),bpiTeams,0))*-1/40+2,(INDEX(sorCol,MATCH(INDEX(valCol,MATCH('BPI+'!BG34,INIcol,0)),bpiTeams,0))*(-1)+40)/325+1))),0)</f>
        <v>0</v>
      </c>
      <c r="AL34" s="358">
        <f>IFERROR(IF(COUNTBLANK('BPI+'!BI34)=1,0,IF(COUNTIF(qwqlINIcol,'BPI+'!BI34)=0,0.1,IF(INDEX(sorCol,MATCH(INDEX(valCol,MATCH('BPI+'!BH34,INIcol,0)),bpiTeams,0))&gt;=40,INDEX(sorCol,MATCH(INDEX(valCol,MATCH('BPI+'!BH34,INIcol,0)),bpiTeams,0))*-1/40+2,(INDEX(sorCol,MATCH(INDEX(valCol,MATCH('BPI+'!BH34,INIcol,0)),bpiTeams,0))*(-1)+40)/325+1))),0)</f>
        <v>0</v>
      </c>
      <c r="AM34" s="358">
        <f>IFERROR(IF(COUNTBLANK('BPI+'!BJ34)=1,0,IF(COUNTIF(qwqlINIcol,'BPI+'!BJ34)=0,0.1,IF(INDEX(sorCol,MATCH(INDEX(valCol,MATCH('BPI+'!BI34,INIcol,0)),bpiTeams,0))&gt;=40,INDEX(sorCol,MATCH(INDEX(valCol,MATCH('BPI+'!BI34,INIcol,0)),bpiTeams,0))*-1/40+2,(INDEX(sorCol,MATCH(INDEX(valCol,MATCH('BPI+'!BI34,INIcol,0)),bpiTeams,0))*(-1)+40)/325+1))),0)</f>
        <v>0</v>
      </c>
      <c r="AN34" s="358">
        <f>IFERROR(IF(COUNTBLANK('BPI+'!BK34)=1,0,IF(COUNTIF(qwqlINIcol,'BPI+'!BK34)=0,0.1,IF(INDEX(sorCol,MATCH(INDEX(valCol,MATCH('BPI+'!BJ34,INIcol,0)),bpiTeams,0))&gt;=40,INDEX(sorCol,MATCH(INDEX(valCol,MATCH('BPI+'!BJ34,INIcol,0)),bpiTeams,0))*-1/40+2,(INDEX(sorCol,MATCH(INDEX(valCol,MATCH('BPI+'!BJ34,INIcol,0)),bpiTeams,0))*(-1)+40)/325+1))),0)</f>
        <v>0</v>
      </c>
      <c r="AO34" s="358">
        <f>IFERROR(IF(COUNTBLANK('BPI+'!BL34)=1,0,IF(COUNTIF(qwqlINIcol,'BPI+'!BL34)=0,0.1,IF(INDEX(sorCol,MATCH(INDEX(valCol,MATCH('BPI+'!BK34,INIcol,0)),bpiTeams,0))&gt;=40,INDEX(sorCol,MATCH(INDEX(valCol,MATCH('BPI+'!BK34,INIcol,0)),bpiTeams,0))*-1/40+2,(INDEX(sorCol,MATCH(INDEX(valCol,MATCH('BPI+'!BK34,INIcol,0)),bpiTeams,0))*(-1)+40)/325+1))),0)</f>
        <v>0</v>
      </c>
      <c r="AP34" s="366">
        <f>IF(COUNTBLANK('BPI+'!BL34)=1,0,IF(COUNTIF(qwqlINIcol,'BPI+'!BL34)=0,-1.5,IF(INDEX(sorCol,MATCH(INDEX(valCol,MATCH('BPI+'!BL34,INIcol,0)),bpiTeams,0))&gt;=80,-1.5,IF(INDEX(sorCol,MATCH(INDEX(valCol,MATCH('BPI+'!BL34,INIcol,0)),bpiTeams,0))&gt;=41,-1 - (INDEX(sorCol,MATCH(INDEX(valCol,MATCH('BPI+'!BL34,INIcol,0)),bpiTeams,0)) - 41) * (0.5/39),(INDEX(sorCol,MATCH(INDEX(valCol,MATCH('BPI+'!BL34,INIcol,0)),bpiTeams,0)) + 40)/325 - 2))))</f>
        <v>-1.763076923076923</v>
      </c>
      <c r="AQ34" s="366">
        <f>IF(COUNTBLANK('BPI+'!BM34)=1,0,IF(COUNTIF(qwqlINIcol,'BPI+'!BM34)=0,-1.5,IF(INDEX(sorCol,MATCH(INDEX(valCol,MATCH('BPI+'!BM34,INIcol,0)),bpiTeams,0))&gt;=80,-1.5,IF(INDEX(sorCol,MATCH(INDEX(valCol,MATCH('BPI+'!BM34,INIcol,0)),bpiTeams,0))&gt;=41,-1 - (INDEX(sorCol,MATCH(INDEX(valCol,MATCH('BPI+'!BM34,INIcol,0)),bpiTeams,0)) - 41) * (0.5/39),(INDEX(sorCol,MATCH(INDEX(valCol,MATCH('BPI+'!BM34,INIcol,0)),bpiTeams,0)) + 40)/325 - 2))))</f>
        <v>0</v>
      </c>
      <c r="AR34" s="366">
        <f>IF(COUNTBLANK('BPI+'!BN34)=1,0,IF(COUNTIF(qwqlINIcol,'BPI+'!BN34)=0,-1.5,IF(INDEX(sorCol,MATCH(INDEX(valCol,MATCH('BPI+'!BN34,INIcol,0)),bpiTeams,0))&gt;=80,-1.5,IF(INDEX(sorCol,MATCH(INDEX(valCol,MATCH('BPI+'!BN34,INIcol,0)),bpiTeams,0))&gt;=41,-1 - (INDEX(sorCol,MATCH(INDEX(valCol,MATCH('BPI+'!BN34,INIcol,0)),bpiTeams,0)) - 41) * (0.5/39),(INDEX(sorCol,MATCH(INDEX(valCol,MATCH('BPI+'!BN34,INIcol,0)),bpiTeams,0)) + 40)/325 - 2))))</f>
        <v>0</v>
      </c>
      <c r="AS34" s="366">
        <f>IF(COUNTBLANK('BPI+'!BO34)=1,0,IF(COUNTIF(qwqlINIcol,'BPI+'!BO34)=0,-1.5,IF(INDEX(sorCol,MATCH(INDEX(valCol,MATCH('BPI+'!BO34,INIcol,0)),bpiTeams,0))&gt;=80,-1.5,IF(INDEX(sorCol,MATCH(INDEX(valCol,MATCH('BPI+'!BO34,INIcol,0)),bpiTeams,0))&gt;=41,-1 - (INDEX(sorCol,MATCH(INDEX(valCol,MATCH('BPI+'!BO34,INIcol,0)),bpiTeams,0)) - 41) * (0.5/39),(INDEX(sorCol,MATCH(INDEX(valCol,MATCH('BPI+'!BO34,INIcol,0)),bpiTeams,0)) + 40)/325 - 2))))</f>
        <v>0</v>
      </c>
      <c r="AT34" s="366">
        <f>IF(COUNTBLANK('BPI+'!BP34)=1,0,IF(COUNTIF(qwqlINIcol,'BPI+'!BP34)=0,-1.5,IF(INDEX(sorCol,MATCH(INDEX(valCol,MATCH('BPI+'!BP34,INIcol,0)),bpiTeams,0))&gt;=80,-1.5,IF(INDEX(sorCol,MATCH(INDEX(valCol,MATCH('BPI+'!BP34,INIcol,0)),bpiTeams,0))&gt;=41,-1 - (INDEX(sorCol,MATCH(INDEX(valCol,MATCH('BPI+'!BP34,INIcol,0)),bpiTeams,0)) - 41) * (0.5/39),(INDEX(sorCol,MATCH(INDEX(valCol,MATCH('BPI+'!BP34,INIcol,0)),bpiTeams,0)) + 40)/325 - 2))))</f>
        <v>0</v>
      </c>
      <c r="AU34" s="366">
        <f>IF(COUNTBLANK('BPI+'!BQ34)=1,0,IF(COUNTIF(qwqlINIcol,'BPI+'!BQ34)=0,-1.5,IF(INDEX(sorCol,MATCH(INDEX(valCol,MATCH('BPI+'!BQ34,INIcol,0)),bpiTeams,0))&gt;=80,-1.5,IF(INDEX(sorCol,MATCH(INDEX(valCol,MATCH('BPI+'!BQ34,INIcol,0)),bpiTeams,0))&gt;=41,-1 - (INDEX(sorCol,MATCH(INDEX(valCol,MATCH('BPI+'!BQ34,INIcol,0)),bpiTeams,0)) - 41) * (0.5/39),(INDEX(sorCol,MATCH(INDEX(valCol,MATCH('BPI+'!BQ34,INIcol,0)),bpiTeams,0)) + 40)/325 - 2))))</f>
        <v>0</v>
      </c>
      <c r="AV34" s="366">
        <f>IF(COUNTBLANK('BPI+'!BR34)=1,0,IF(COUNTIF(qwqlINIcol,'BPI+'!BR34)=0,-1.5,IF(INDEX(sorCol,MATCH(INDEX(valCol,MATCH('BPI+'!BR34,INIcol,0)),bpiTeams,0))&gt;=80,-1.5,IF(INDEX(sorCol,MATCH(INDEX(valCol,MATCH('BPI+'!BR34,INIcol,0)),bpiTeams,0))&gt;=41,-1 - (INDEX(sorCol,MATCH(INDEX(valCol,MATCH('BPI+'!BR34,INIcol,0)),bpiTeams,0)) - 41) * (0.5/39),(INDEX(sorCol,MATCH(INDEX(valCol,MATCH('BPI+'!BR34,INIcol,0)),bpiTeams,0)) + 40)/325 - 2))))</f>
        <v>0</v>
      </c>
      <c r="AW34" s="366">
        <f>IF(COUNTBLANK('BPI+'!BS34)=1,0,IF(COUNTIF(qwqlINIcol,'BPI+'!BS34)=0,-1.5,IF(INDEX(sorCol,MATCH(INDEX(valCol,MATCH('BPI+'!BS34,INIcol,0)),bpiTeams,0))&gt;=80,-1.5,IF(INDEX(sorCol,MATCH(INDEX(valCol,MATCH('BPI+'!BS34,INIcol,0)),bpiTeams,0))&gt;=41,-1 - (INDEX(sorCol,MATCH(INDEX(valCol,MATCH('BPI+'!BS34,INIcol,0)),bpiTeams,0)) - 41) * (0.5/39),(INDEX(sorCol,MATCH(INDEX(valCol,MATCH('BPI+'!BS34,INIcol,0)),bpiTeams,0)) + 40)/325 - 2))))</f>
        <v>0</v>
      </c>
      <c r="AX34" s="366">
        <f>IF(COUNTBLANK('BPI+'!BT34)=1,0,IF(COUNTIF(qwqlINIcol,'BPI+'!BT34)=0,-1.5,IF(INDEX(sorCol,MATCH(INDEX(valCol,MATCH('BPI+'!BT34,INIcol,0)),bpiTeams,0))&gt;=80,-1.5,IF(INDEX(sorCol,MATCH(INDEX(valCol,MATCH('BPI+'!BT34,INIcol,0)),bpiTeams,0))&gt;=41,-1 - (INDEX(sorCol,MATCH(INDEX(valCol,MATCH('BPI+'!BT34,INIcol,0)),bpiTeams,0)) - 41) * (0.5/39),(INDEX(sorCol,MATCH(INDEX(valCol,MATCH('BPI+'!BT34,INIcol,0)),bpiTeams,0)) + 40)/325 - 2))))</f>
        <v>0</v>
      </c>
      <c r="AY34" s="366">
        <f>IF(COUNTBLANK('BPI+'!BU34)=1,0,IF(COUNTIF(qwqlINIcol,'BPI+'!BU34)=0,-1.5,IF(INDEX(sorCol,MATCH(INDEX(valCol,MATCH('BPI+'!BU34,INIcol,0)),bpiTeams,0))&gt;=80,-1.5,IF(INDEX(sorCol,MATCH(INDEX(valCol,MATCH('BPI+'!BU34,INIcol,0)),bpiTeams,0))&gt;=41,-1 - (INDEX(sorCol,MATCH(INDEX(valCol,MATCH('BPI+'!BU34,INIcol,0)),bpiTeams,0)) - 41) * (0.5/39),(INDEX(sorCol,MATCH(INDEX(valCol,MATCH('BPI+'!BU34,INIcol,0)),bpiTeams,0)) + 40)/325 - 2))))</f>
        <v>0</v>
      </c>
      <c r="AZ34" s="366">
        <f>IF(COUNTBLANK('BPI+'!BV34)=1,0,IF(COUNTIF(qwqlINIcol,'BPI+'!BV34)=0,-1.5,IF(INDEX(sorCol,MATCH(INDEX(valCol,MATCH('BPI+'!BV34,INIcol,0)),bpiTeams,0))&gt;=80,-1.5,IF(INDEX(sorCol,MATCH(INDEX(valCol,MATCH('BPI+'!BV34,INIcol,0)),bpiTeams,0))&gt;=41,-1 - (INDEX(sorCol,MATCH(INDEX(valCol,MATCH('BPI+'!BV34,INIcol,0)),bpiTeams,0)) - 41) * (0.5/39),(INDEX(sorCol,MATCH(INDEX(valCol,MATCH('BPI+'!BV34,INIcol,0)),bpiTeams,0)) + 40)/325 - 2))))</f>
        <v>0</v>
      </c>
      <c r="BA34" s="366">
        <f>IF(COUNTBLANK('BPI+'!BW34)=1,0,IF(COUNTIF(qwqlINIcol,'BPI+'!BW34)=0,-1.5,IF(INDEX(sorCol,MATCH(INDEX(valCol,MATCH('BPI+'!BW34,INIcol,0)),bpiTeams,0))&gt;=80,-1.5,IF(INDEX(sorCol,MATCH(INDEX(valCol,MATCH('BPI+'!BW34,INIcol,0)),bpiTeams,0))&gt;=41,-1 - (INDEX(sorCol,MATCH(INDEX(valCol,MATCH('BPI+'!BW34,INIcol,0)),bpiTeams,0)) - 41) * (0.5/39),(INDEX(sorCol,MATCH(INDEX(valCol,MATCH('BPI+'!BW34,INIcol,0)),bpiTeams,0)) + 40)/325 - 2))))</f>
        <v>0</v>
      </c>
      <c r="BB34" s="366">
        <f>IF(COUNTBLANK('BPI+'!BX34)=1,0,IF(COUNTIF(qwqlINIcol,'BPI+'!BX34)=0,-1.5,IF(INDEX(sorCol,MATCH(INDEX(valCol,MATCH('BPI+'!BX34,INIcol,0)),bpiTeams,0))&gt;=80,-1.5,IF(INDEX(sorCol,MATCH(INDEX(valCol,MATCH('BPI+'!BX34,INIcol,0)),bpiTeams,0))&gt;=41,-1 - (INDEX(sorCol,MATCH(INDEX(valCol,MATCH('BPI+'!BX34,INIcol,0)),bpiTeams,0)) - 41) * (0.5/39),(INDEX(sorCol,MATCH(INDEX(valCol,MATCH('BPI+'!BX34,INIcol,0)),bpiTeams,0)) + 40)/325 - 2))))</f>
        <v>0</v>
      </c>
      <c r="BC34" s="374">
        <f>IF(COUNTBLANK('BPI+'!BY34)=0,-1.6,0)</f>
        <v>-1.6</v>
      </c>
      <c r="BD34" s="374">
        <f>IF(COUNTBLANK('BPI+'!BZ34)=0,-1.6,0)</f>
        <v>-1.6</v>
      </c>
      <c r="BE34" s="374">
        <f>IF(COUNTBLANK('BPI+'!CA34)=0,-1.6,0)</f>
        <v>-1.6</v>
      </c>
      <c r="BF34" s="374">
        <f>IF(COUNTBLANK('BPI+'!CB34)=0,-1.6,0)</f>
        <v>-1.6</v>
      </c>
      <c r="BG34" s="374">
        <f>IF(COUNTBLANK('BPI+'!CC34)=0,-1.6,0)</f>
        <v>0</v>
      </c>
      <c r="BH34" s="374">
        <f>IF(COUNTBLANK('BPI+'!CD34)=0,-1.6,0)</f>
        <v>0</v>
      </c>
      <c r="BI34" s="374">
        <f>IF(COUNTBLANK('BPI+'!CE34)=0,-1.6,0)</f>
        <v>0</v>
      </c>
      <c r="BJ34" s="374">
        <f>IF(COUNTBLANK('BPI+'!CF34)=0,-1.6,0)</f>
        <v>0</v>
      </c>
      <c r="BK34" s="374">
        <f>IF(COUNTBLANK('BPI+'!CG34)=0,-1.6,0)</f>
        <v>0</v>
      </c>
      <c r="BL34" s="374">
        <f>IF(COUNTBLANK('BPI+'!CH34)=0,-1.6,0)</f>
        <v>0</v>
      </c>
      <c r="BM34" s="374">
        <f>IF(COUNTBLANK('BPI+'!CI34)=0,-1.6,0)</f>
        <v>0</v>
      </c>
      <c r="BN34" s="374">
        <f>IF(COUNTBLANK('BPI+'!CJ34)=0,-1.6,0)</f>
        <v>0</v>
      </c>
      <c r="BO34" s="374">
        <f>IF(COUNTBLANK('BPI+'!CK34)=0,-1.6,0)</f>
        <v>0</v>
      </c>
      <c r="BP34" s="374">
        <f>IF(COUNTBLANK('BPI+'!CL34)=0,-1.6,0)</f>
        <v>0</v>
      </c>
      <c r="BQ34" s="374">
        <f>IF(COUNTBLANK('BPI+'!CM34)=0,-1.6,0)</f>
        <v>0</v>
      </c>
      <c r="BR34" s="374">
        <f>IF(COUNTBLANK('BPI+'!CN34)=0,-1.6,0)</f>
        <v>0</v>
      </c>
      <c r="BS34" s="374">
        <f>IF(COUNTBLANK('BPI+'!CO34)=0,-1.6,0)</f>
        <v>0</v>
      </c>
      <c r="BT34">
        <f t="shared" si="4"/>
        <v>-3.5234615384615395</v>
      </c>
    </row>
    <row r="35" spans="1:72" x14ac:dyDescent="0.3">
      <c r="A35" t="str">
        <f t="shared" si="0"/>
        <v>Utah State</v>
      </c>
      <c r="B35" t="str">
        <f t="shared" si="3"/>
        <v>USU</v>
      </c>
      <c r="C35" s="358">
        <f>IF(
  COUNTBLANK('BPI+'!Y35)=1,
  0,
  IFERROR(
    IF(
      INDEX(sorCol,MATCH(INDEX(valCol,MATCH('BPI+'!Y35,INIcol,0)),bpiTeams,0))&lt;=40,
      2-INDEX(sorCol,MATCH(INDEX(valCol,MATCH('BPI+'!Y35,INIcol,0)),bpiTeams,0))/40,
      IF(
        INDEX(sorCol,MATCH(INDEX(valCol,MATCH('BPI+'!Y35,INIcol,0)),bpiTeams,0))&lt;=100,
        1-0.9*(INDEX(sorCol,MATCH(INDEX(valCol,MATCH('BPI+'!Y35,INIcol,0)),bpiTeams,0))-40)/60,
        0.1
      )
    ),
    0.1
  )
)</f>
        <v>0</v>
      </c>
      <c r="D35" s="358">
        <f>IF(
  COUNTBLANK('BPI+'!Z35)=1,
  0,
  IFERROR(
    IF(
      INDEX(sorCol,MATCH(INDEX(valCol,MATCH('BPI+'!Z35,INIcol,0)),bpiTeams,0))&lt;=40,
      2-INDEX(sorCol,MATCH(INDEX(valCol,MATCH('BPI+'!Z35,INIcol,0)),bpiTeams,0))/40,
      IF(
        INDEX(sorCol,MATCH(INDEX(valCol,MATCH('BPI+'!Z35,INIcol,0)),bpiTeams,0))&lt;=100,
        1-0.9*(INDEX(sorCol,MATCH(INDEX(valCol,MATCH('BPI+'!Z35,INIcol,0)),bpiTeams,0))-40)/60,
        0.1
      )
    ),
    0.1
  )
)</f>
        <v>0</v>
      </c>
      <c r="E35" s="358">
        <f>IF(
  COUNTBLANK('BPI+'!AA35)=1,
  0,
  IFERROR(
    IF(
      INDEX(sorCol,MATCH(INDEX(valCol,MATCH('BPI+'!AA35,INIcol,0)),bpiTeams,0))&lt;=40,
      2-INDEX(sorCol,MATCH(INDEX(valCol,MATCH('BPI+'!AA35,INIcol,0)),bpiTeams,0))/40,
      IF(
        INDEX(sorCol,MATCH(INDEX(valCol,MATCH('BPI+'!AA35,INIcol,0)),bpiTeams,0))&lt;=100,
        1-0.9*(INDEX(sorCol,MATCH(INDEX(valCol,MATCH('BPI+'!AA35,INIcol,0)),bpiTeams,0))-40)/60,
        0.1
      )
    ),
    0.1
  )
)</f>
        <v>0</v>
      </c>
      <c r="F35" s="358">
        <f>IF(
  COUNTBLANK('BPI+'!AB35)=1,
  0,
  IFERROR(
    IF(
      INDEX(sorCol,MATCH(INDEX(valCol,MATCH('BPI+'!AB35,INIcol,0)),bpiTeams,0))&lt;=40,
      2-INDEX(sorCol,MATCH(INDEX(valCol,MATCH('BPI+'!AB35,INIcol,0)),bpiTeams,0))/40,
      IF(
        INDEX(sorCol,MATCH(INDEX(valCol,MATCH('BPI+'!AB35,INIcol,0)),bpiTeams,0))&lt;=100,
        1-0.9*(INDEX(sorCol,MATCH(INDEX(valCol,MATCH('BPI+'!AB35,INIcol,0)),bpiTeams,0))-40)/60,
        0.1
      )
    ),
    0.1
  )
)</f>
        <v>0</v>
      </c>
      <c r="G35" s="358">
        <f>IF(
  COUNTBLANK('BPI+'!AC35)=1,
  0,
  IFERROR(
    IF(
      INDEX(sorCol,MATCH(INDEX(valCol,MATCH('BPI+'!AC35,INIcol,0)),bpiTeams,0))&lt;=40,
      2-INDEX(sorCol,MATCH(INDEX(valCol,MATCH('BPI+'!AC35,INIcol,0)),bpiTeams,0))/40,
      IF(
        INDEX(sorCol,MATCH(INDEX(valCol,MATCH('BPI+'!AC35,INIcol,0)),bpiTeams,0))&lt;=100,
        1-0.9*(INDEX(sorCol,MATCH(INDEX(valCol,MATCH('BPI+'!AC35,INIcol,0)),bpiTeams,0))-40)/60,
        0.1
      )
    ),
    0.1
  )
)</f>
        <v>0</v>
      </c>
      <c r="H35" s="358">
        <f>IF(
  COUNTBLANK('BPI+'!AD35)=1,
  0,
  IFERROR(
    IF(
      INDEX(sorCol,MATCH(INDEX(valCol,MATCH('BPI+'!AD35,INIcol,0)),bpiTeams,0))&lt;=40,
      2-INDEX(sorCol,MATCH(INDEX(valCol,MATCH('BPI+'!AD35,INIcol,0)),bpiTeams,0))/40,
      IF(
        INDEX(sorCol,MATCH(INDEX(valCol,MATCH('BPI+'!AD35,INIcol,0)),bpiTeams,0))&lt;=100,
        1-0.9*(INDEX(sorCol,MATCH(INDEX(valCol,MATCH('BPI+'!AD35,INIcol,0)),bpiTeams,0))-40)/60,
        0.1
      )
    ),
    0.1
  )
)</f>
        <v>0</v>
      </c>
      <c r="I35" s="358">
        <f>IF(
  COUNTBLANK('BPI+'!AE35)=1,
  0,
  IFERROR(
    IF(
      INDEX(sorCol,MATCH(INDEX(valCol,MATCH('BPI+'!AE35,INIcol,0)),bpiTeams,0))&lt;=40,
      2-INDEX(sorCol,MATCH(INDEX(valCol,MATCH('BPI+'!AE35,INIcol,0)),bpiTeams,0))/40,
      IF(
        INDEX(sorCol,MATCH(INDEX(valCol,MATCH('BPI+'!AE35,INIcol,0)),bpiTeams,0))&lt;=100,
        1-0.9*(INDEX(sorCol,MATCH(INDEX(valCol,MATCH('BPI+'!AE35,INIcol,0)),bpiTeams,0))-40)/60,
        0.1
      )
    ),
    0.1
  )
)</f>
        <v>0</v>
      </c>
      <c r="J35" s="358">
        <f>IF(
  COUNTBLANK('BPI+'!AF35)=1,
  0,
  IFERROR(
    IF(
      INDEX(sorCol,MATCH(INDEX(valCol,MATCH('BPI+'!AF35,INIcol,0)),bpiTeams,0))&lt;=40,
      2-INDEX(sorCol,MATCH(INDEX(valCol,MATCH('BPI+'!AF35,INIcol,0)),bpiTeams,0))/40,
      IF(
        INDEX(sorCol,MATCH(INDEX(valCol,MATCH('BPI+'!AF35,INIcol,0)),bpiTeams,0))&lt;=100,
        1-0.9*(INDEX(sorCol,MATCH(INDEX(valCol,MATCH('BPI+'!AF35,INIcol,0)),bpiTeams,0))-40)/60,
        0.1
      )
    ),
    0.1
  )
)</f>
        <v>0</v>
      </c>
      <c r="K35" s="358">
        <f>IF(
  COUNTBLANK('BPI+'!AG35)=1,
  0,
  IFERROR(
    IF(
      INDEX(sorCol,MATCH(INDEX(valCol,MATCH('BPI+'!AG35,INIcol,0)),bpiTeams,0))&lt;=40,
      2-INDEX(sorCol,MATCH(INDEX(valCol,MATCH('BPI+'!AG35,INIcol,0)),bpiTeams,0))/40,
      IF(
        INDEX(sorCol,MATCH(INDEX(valCol,MATCH('BPI+'!AG35,INIcol,0)),bpiTeams,0))&lt;=100,
        1-0.9*(INDEX(sorCol,MATCH(INDEX(valCol,MATCH('BPI+'!AG35,INIcol,0)),bpiTeams,0))-40)/60,
        0.1
      )
    ),
    0.1
  )
)</f>
        <v>0</v>
      </c>
      <c r="L35" s="358">
        <f>IF(
  COUNTBLANK('BPI+'!AH35)=1,
  0,
  IFERROR(
    IF(
      INDEX(sorCol,MATCH(INDEX(valCol,MATCH('BPI+'!AH35,INIcol,0)),bpiTeams,0))&lt;=40,
      2-INDEX(sorCol,MATCH(INDEX(valCol,MATCH('BPI+'!AH35,INIcol,0)),bpiTeams,0))/40,
      IF(
        INDEX(sorCol,MATCH(INDEX(valCol,MATCH('BPI+'!AH35,INIcol,0)),bpiTeams,0))&lt;=100,
        1-0.9*(INDEX(sorCol,MATCH(INDEX(valCol,MATCH('BPI+'!AH35,INIcol,0)),bpiTeams,0))-40)/60,
        0.1
      )
    ),
    0.1
  )
)</f>
        <v>0</v>
      </c>
      <c r="M35" s="358">
        <f>IF(
  COUNTBLANK('BPI+'!AI35)=1,
  0,
  IFERROR(
    IF(
      INDEX(sorCol,MATCH(INDEX(valCol,MATCH('BPI+'!AI35,INIcol,0)),bpiTeams,0))&lt;=40,
      2-INDEX(sorCol,MATCH(INDEX(valCol,MATCH('BPI+'!AI35,INIcol,0)),bpiTeams,0))/40,
      IF(
        INDEX(sorCol,MATCH(INDEX(valCol,MATCH('BPI+'!AI35,INIcol,0)),bpiTeams,0))&lt;=100,
        1-0.9*(INDEX(sorCol,MATCH(INDEX(valCol,MATCH('BPI+'!AI35,INIcol,0)),bpiTeams,0))-40)/60,
        0.1
      )
    ),
    0.1
  )
)</f>
        <v>0</v>
      </c>
      <c r="N35" s="358">
        <f>IF(
  COUNTBLANK('BPI+'!AJ35)=1,
  0,
  IFERROR(
    IF(
      INDEX(sorCol,MATCH(INDEX(valCol,MATCH('BPI+'!AJ35,INIcol,0)),bpiTeams,0))&lt;=40,
      2-INDEX(sorCol,MATCH(INDEX(valCol,MATCH('BPI+'!AJ35,INIcol,0)),bpiTeams,0))/40,
      IF(
        INDEX(sorCol,MATCH(INDEX(valCol,MATCH('BPI+'!AJ35,INIcol,0)),bpiTeams,0))&lt;=100,
        1-0.9*(INDEX(sorCol,MATCH(INDEX(valCol,MATCH('BPI+'!AJ35,INIcol,0)),bpiTeams,0))-40)/60,
        0.1
      )
    ),
    0.1
  )
)</f>
        <v>0</v>
      </c>
      <c r="O35" s="366">
        <f>IF(
  COUNTBLANK('BPI+'!AK35)=1,
  0,
  IFERROR(
    IF(
      INDEX(sorCol, MATCH(INDEX(valCol, MATCH('BPI+'!AK35, INIcol, 0)), bpiTeams, 0)) &lt;= 40,
      -INDEX(sorCol, MATCH(INDEX(valCol, MATCH('BPI+'!AK35, INIcol, 0)), bpiTeams, 0))/40,
      IF(
        INDEX(sorCol, MATCH(INDEX(valCol, MATCH('BPI+'!AK35, INIcol, 0)), bpiTeams, 0)) &lt;= 100,
        -1 - (INDEX(sorCol, MATCH(INDEX(valCol, MATCH('BPI+'!AK35, INIcol, 0)), bpiTeams, 0)) - 40)/60,
        -2
      )
    ),
    -2
  )
)</f>
        <v>0</v>
      </c>
      <c r="P35" s="366">
        <f>IF(
  COUNTBLANK('BPI+'!AL35)=1,
  0,
  IFERROR(
    IF(
      INDEX(sorCol, MATCH(INDEX(valCol, MATCH('BPI+'!AL35, INIcol, 0)), bpiTeams, 0)) &lt;= 40,
      -INDEX(sorCol, MATCH(INDEX(valCol, MATCH('BPI+'!AL35, INIcol, 0)), bpiTeams, 0))/40,
      IF(
        INDEX(sorCol, MATCH(INDEX(valCol, MATCH('BPI+'!AL35, INIcol, 0)), bpiTeams, 0)) &lt;= 100,
        -1 - (INDEX(sorCol, MATCH(INDEX(valCol, MATCH('BPI+'!AL35, INIcol, 0)), bpiTeams, 0)) - 40)/60,
        -2
      )
    ),
    -2
  )
)</f>
        <v>0</v>
      </c>
      <c r="Q35" s="366">
        <f>IF(
  COUNTBLANK('BPI+'!AM35)=1,
  0,
  IFERROR(
    IF(
      INDEX(sorCol, MATCH(INDEX(valCol, MATCH('BPI+'!AM35, INIcol, 0)), bpiTeams, 0)) &lt;= 40,
      -INDEX(sorCol, MATCH(INDEX(valCol, MATCH('BPI+'!AM35, INIcol, 0)), bpiTeams, 0))/40,
      IF(
        INDEX(sorCol, MATCH(INDEX(valCol, MATCH('BPI+'!AM35, INIcol, 0)), bpiTeams, 0)) &lt;= 100,
        -1 - (INDEX(sorCol, MATCH(INDEX(valCol, MATCH('BPI+'!AM35, INIcol, 0)), bpiTeams, 0)) - 40)/60,
        -2
      )
    ),
    -2
  )
)</f>
        <v>0</v>
      </c>
      <c r="R35" s="366">
        <f>IF(
  COUNTBLANK('BPI+'!AN35)=1,
  0,
  IFERROR(
    IF(
      INDEX(sorCol, MATCH(INDEX(valCol, MATCH('BPI+'!AN35, INIcol, 0)), bpiTeams, 0)) &lt;= 40,
      -INDEX(sorCol, MATCH(INDEX(valCol, MATCH('BPI+'!AN35, INIcol, 0)), bpiTeams, 0))/40,
      IF(
        INDEX(sorCol, MATCH(INDEX(valCol, MATCH('BPI+'!AN35, INIcol, 0)), bpiTeams, 0)) &lt;= 100,
        -1 - (INDEX(sorCol, MATCH(INDEX(valCol, MATCH('BPI+'!AN35, INIcol, 0)), bpiTeams, 0)) - 40)/60,
        -2
      )
    ),
    -2
  )
)</f>
        <v>0</v>
      </c>
      <c r="S35" s="366">
        <f>IF(
  COUNTBLANK('BPI+'!AO35)=1,
  0,
  IFERROR(
    IF(
      INDEX(sorCol, MATCH(INDEX(valCol, MATCH('BPI+'!AO35, INIcol, 0)), bpiTeams, 0)) &lt;= 40,
      -INDEX(sorCol, MATCH(INDEX(valCol, MATCH('BPI+'!AO35, INIcol, 0)), bpiTeams, 0))/40,
      IF(
        INDEX(sorCol, MATCH(INDEX(valCol, MATCH('BPI+'!AO35, INIcol, 0)), bpiTeams, 0)) &lt;= 100,
        -1 - (INDEX(sorCol, MATCH(INDEX(valCol, MATCH('BPI+'!AO35, INIcol, 0)), bpiTeams, 0)) - 40)/60,
        -2
      )
    ),
    -2
  )
)</f>
        <v>0</v>
      </c>
      <c r="T35" s="366">
        <f>IF(
  COUNTBLANK('BPI+'!AP35)=1,
  0,
  IFERROR(
    IF(
      INDEX(sorCol, MATCH(INDEX(valCol, MATCH('BPI+'!AP35, INIcol, 0)), bpiTeams, 0)) &lt;= 40,
      -INDEX(sorCol, MATCH(INDEX(valCol, MATCH('BPI+'!AP35, INIcol, 0)), bpiTeams, 0))/40,
      IF(
        INDEX(sorCol, MATCH(INDEX(valCol, MATCH('BPI+'!AP35, INIcol, 0)), bpiTeams, 0)) &lt;= 100,
        -1 - (INDEX(sorCol, MATCH(INDEX(valCol, MATCH('BPI+'!AP35, INIcol, 0)), bpiTeams, 0)) - 40)/60,
        -2
      )
    ),
    -2
  )
)</f>
        <v>0</v>
      </c>
      <c r="U35" s="366">
        <f>IF(
  COUNTBLANK('BPI+'!AQ35)=1,
  0,
  IFERROR(
    IF(
      INDEX(sorCol, MATCH(INDEX(valCol, MATCH('BPI+'!AQ35, INIcol, 0)), bpiTeams, 0)) &lt;= 40,
      -INDEX(sorCol, MATCH(INDEX(valCol, MATCH('BPI+'!AQ35, INIcol, 0)), bpiTeams, 0))/40,
      IF(
        INDEX(sorCol, MATCH(INDEX(valCol, MATCH('BPI+'!AQ35, INIcol, 0)), bpiTeams, 0)) &lt;= 100,
        -1 - (INDEX(sorCol, MATCH(INDEX(valCol, MATCH('BPI+'!AQ35, INIcol, 0)), bpiTeams, 0)) - 40)/60,
        -2
      )
    ),
    -2
  )
)</f>
        <v>0</v>
      </c>
      <c r="V35" s="366">
        <f>IF(
  COUNTBLANK('BPI+'!AR35)=1,
  0,
  IFERROR(
    IF(
      INDEX(sorCol, MATCH(INDEX(valCol, MATCH('BPI+'!AR35, INIcol, 0)), bpiTeams, 0)) &lt;= 40,
      -INDEX(sorCol, MATCH(INDEX(valCol, MATCH('BPI+'!AR35, INIcol, 0)), bpiTeams, 0))/40,
      IF(
        INDEX(sorCol, MATCH(INDEX(valCol, MATCH('BPI+'!AR35, INIcol, 0)), bpiTeams, 0)) &lt;= 100,
        -1 - (INDEX(sorCol, MATCH(INDEX(valCol, MATCH('BPI+'!AR35, INIcol, 0)), bpiTeams, 0)) - 40)/60,
        -2
      )
    ),
    -2
  )
)</f>
        <v>0</v>
      </c>
      <c r="W35" s="366">
        <f>IF(
  COUNTBLANK('BPI+'!AS35)=1,
  0,
  IFERROR(
    IF(
      INDEX(sorCol, MATCH(INDEX(valCol, MATCH('BPI+'!AS35, INIcol, 0)), bpiTeams, 0)) &lt;= 40,
      -INDEX(sorCol, MATCH(INDEX(valCol, MATCH('BPI+'!AS35, INIcol, 0)), bpiTeams, 0))/40,
      IF(
        INDEX(sorCol, MATCH(INDEX(valCol, MATCH('BPI+'!AS35, INIcol, 0)), bpiTeams, 0)) &lt;= 100,
        -1 - (INDEX(sorCol, MATCH(INDEX(valCol, MATCH('BPI+'!AS35, INIcol, 0)), bpiTeams, 0)) - 40)/60,
        -2
      )
    ),
    -2
  )
)</f>
        <v>0</v>
      </c>
      <c r="X35" s="366">
        <f>IF(
  COUNTBLANK('BPI+'!AT35)=1,
  0,
  IFERROR(
    IF(
      INDEX(sorCol, MATCH(INDEX(valCol, MATCH('BPI+'!AT35, INIcol, 0)), bpiTeams, 0)) &lt;= 40,
      -INDEX(sorCol, MATCH(INDEX(valCol, MATCH('BPI+'!AT35, INIcol, 0)), bpiTeams, 0))/40,
      IF(
        INDEX(sorCol, MATCH(INDEX(valCol, MATCH('BPI+'!AT35, INIcol, 0)), bpiTeams, 0)) &lt;= 100,
        -1 - (INDEX(sorCol, MATCH(INDEX(valCol, MATCH('BPI+'!AT35, INIcol, 0)), bpiTeams, 0)) - 40)/60,
        -2
      )
    ),
    -2
  )
)</f>
        <v>0</v>
      </c>
      <c r="Y35" s="366">
        <f>IF(
  COUNTBLANK('BPI+'!AU35)=1,
  0,
  IFERROR(
    IF(
      INDEX(sorCol, MATCH(INDEX(valCol, MATCH('BPI+'!AU35, INIcol, 0)), bpiTeams, 0)) &lt;= 40,
      -INDEX(sorCol, MATCH(INDEX(valCol, MATCH('BPI+'!AU35, INIcol, 0)), bpiTeams, 0))/40,
      IF(
        INDEX(sorCol, MATCH(INDEX(valCol, MATCH('BPI+'!AU35, INIcol, 0)), bpiTeams, 0)) &lt;= 100,
        -1 - (INDEX(sorCol, MATCH(INDEX(valCol, MATCH('BPI+'!AU35, INIcol, 0)), bpiTeams, 0)) - 40)/60,
        -2
      )
    ),
    -2
  )
)</f>
        <v>0</v>
      </c>
      <c r="Z35" s="366">
        <f>IF(
  COUNTBLANK('BPI+'!AV35)=1,
  0,
  IFERROR(
    IF(
      INDEX(sorCol, MATCH(INDEX(valCol, MATCH('BPI+'!AV35, INIcol, 0)), bpiTeams, 0)) &lt;= 40,
      -INDEX(sorCol, MATCH(INDEX(valCol, MATCH('BPI+'!AV35, INIcol, 0)), bpiTeams, 0))/40,
      IF(
        INDEX(sorCol, MATCH(INDEX(valCol, MATCH('BPI+'!AV35, INIcol, 0)), bpiTeams, 0)) &lt;= 100,
        -1 - (INDEX(sorCol, MATCH(INDEX(valCol, MATCH('BPI+'!AV35, INIcol, 0)), bpiTeams, 0)) - 40)/60,
        -2
      )
    ),
    -2
  )
)</f>
        <v>0</v>
      </c>
      <c r="AA35" s="358">
        <f>IFERROR(IF(COUNTBLANK('BPI+'!AX35)=1,0,IF(COUNTIF(qwqlINIcol,'BPI+'!AX35)=0,0.1,IF(INDEX(sorCol,MATCH(INDEX(valCol,MATCH('BPI+'!AW35,INIcol,0)),bpiTeams,0))&gt;=40,INDEX(sorCol,MATCH(INDEX(valCol,MATCH('BPI+'!AW35,INIcol,0)),bpiTeams,0))*-1/40+2,(INDEX(sorCol,MATCH(INDEX(valCol,MATCH('BPI+'!AW35,INIcol,0)),bpiTeams,0))*(-1)+40)/325+1))),0)</f>
        <v>0.95</v>
      </c>
      <c r="AB35" s="358">
        <f>IFERROR(IF(COUNTBLANK('BPI+'!AY35)=1,0,IF(COUNTIF(qwqlINIcol,'BPI+'!AY35)=0,0.1,IF(INDEX(sorCol,MATCH(INDEX(valCol,MATCH('BPI+'!AX35,INIcol,0)),bpiTeams,0))&gt;=40,INDEX(sorCol,MATCH(INDEX(valCol,MATCH('BPI+'!AX35,INIcol,0)),bpiTeams,0))*-1/40+2,(INDEX(sorCol,MATCH(INDEX(valCol,MATCH('BPI+'!AX35,INIcol,0)),bpiTeams,0))*(-1)+40)/325+1))),0)</f>
        <v>0.60000000000000009</v>
      </c>
      <c r="AC35" s="358">
        <f>IFERROR(IF(COUNTBLANK('BPI+'!AZ35)=1,0,IF(COUNTIF(qwqlINIcol,'BPI+'!AZ35)=0,0.1,IF(INDEX(sorCol,MATCH(INDEX(valCol,MATCH('BPI+'!AY35,INIcol,0)),bpiTeams,0))&gt;=40,INDEX(sorCol,MATCH(INDEX(valCol,MATCH('BPI+'!AY35,INIcol,0)),bpiTeams,0))*-1/40+2,(INDEX(sorCol,MATCH(INDEX(valCol,MATCH('BPI+'!AY35,INIcol,0)),bpiTeams,0))*(-1)+40)/325+1))),0)</f>
        <v>0.39999999999999991</v>
      </c>
      <c r="AD35" s="358">
        <f>IFERROR(IF(COUNTBLANK('BPI+'!BA35)=1,0,IF(COUNTIF(qwqlINIcol,'BPI+'!BA35)=0,0.1,IF(INDEX(sorCol,MATCH(INDEX(valCol,MATCH('BPI+'!AZ35,INIcol,0)),bpiTeams,0))&gt;=40,INDEX(sorCol,MATCH(INDEX(valCol,MATCH('BPI+'!AZ35,INIcol,0)),bpiTeams,0))*-1/40+2,(INDEX(sorCol,MATCH(INDEX(valCol,MATCH('BPI+'!AZ35,INIcol,0)),bpiTeams,0))*(-1)+40)/325+1))),0)</f>
        <v>0.39999999999999991</v>
      </c>
      <c r="AE35" s="358">
        <f>IFERROR(IF(COUNTBLANK('BPI+'!BB35)=1,0,IF(COUNTIF(qwqlINIcol,'BPI+'!BB35)=0,0.1,IF(INDEX(sorCol,MATCH(INDEX(valCol,MATCH('BPI+'!BA35,INIcol,0)),bpiTeams,0))&gt;=40,INDEX(sorCol,MATCH(INDEX(valCol,MATCH('BPI+'!BA35,INIcol,0)),bpiTeams,0))*-1/40+2,(INDEX(sorCol,MATCH(INDEX(valCol,MATCH('BPI+'!BA35,INIcol,0)),bpiTeams,0))*(-1)+40)/325+1))),0)</f>
        <v>0</v>
      </c>
      <c r="AF35" s="358">
        <f>IFERROR(IF(COUNTBLANK('BPI+'!BC35)=1,0,IF(COUNTIF(qwqlINIcol,'BPI+'!BC35)=0,0.1,IF(INDEX(sorCol,MATCH(INDEX(valCol,MATCH('BPI+'!BB35,INIcol,0)),bpiTeams,0))&gt;=40,INDEX(sorCol,MATCH(INDEX(valCol,MATCH('BPI+'!BB35,INIcol,0)),bpiTeams,0))*-1/40+2,(INDEX(sorCol,MATCH(INDEX(valCol,MATCH('BPI+'!BB35,INIcol,0)),bpiTeams,0))*(-1)+40)/325+1))),0)</f>
        <v>0</v>
      </c>
      <c r="AG35" s="358">
        <f>IFERROR(IF(COUNTBLANK('BPI+'!BD35)=1,0,IF(COUNTIF(qwqlINIcol,'BPI+'!BD35)=0,0.1,IF(INDEX(sorCol,MATCH(INDEX(valCol,MATCH('BPI+'!BC35,INIcol,0)),bpiTeams,0))&gt;=40,INDEX(sorCol,MATCH(INDEX(valCol,MATCH('BPI+'!BC35,INIcol,0)),bpiTeams,0))*-1/40+2,(INDEX(sorCol,MATCH(INDEX(valCol,MATCH('BPI+'!BC35,INIcol,0)),bpiTeams,0))*(-1)+40)/325+1))),0)</f>
        <v>0</v>
      </c>
      <c r="AH35" s="358">
        <f>IFERROR(IF(COUNTBLANK('BPI+'!BE35)=1,0,IF(COUNTIF(qwqlINIcol,'BPI+'!BE35)=0,0.1,IF(INDEX(sorCol,MATCH(INDEX(valCol,MATCH('BPI+'!BD35,INIcol,0)),bpiTeams,0))&gt;=40,INDEX(sorCol,MATCH(INDEX(valCol,MATCH('BPI+'!BD35,INIcol,0)),bpiTeams,0))*-1/40+2,(INDEX(sorCol,MATCH(INDEX(valCol,MATCH('BPI+'!BD35,INIcol,0)),bpiTeams,0))*(-1)+40)/325+1))),0)</f>
        <v>0</v>
      </c>
      <c r="AI35" s="358">
        <f>IFERROR(IF(COUNTBLANK('BPI+'!BF35)=1,0,IF(COUNTIF(qwqlINIcol,'BPI+'!BF35)=0,0.1,IF(INDEX(sorCol,MATCH(INDEX(valCol,MATCH('BPI+'!BE35,INIcol,0)),bpiTeams,0))&gt;=40,INDEX(sorCol,MATCH(INDEX(valCol,MATCH('BPI+'!BE35,INIcol,0)),bpiTeams,0))*-1/40+2,(INDEX(sorCol,MATCH(INDEX(valCol,MATCH('BPI+'!BE35,INIcol,0)),bpiTeams,0))*(-1)+40)/325+1))),0)</f>
        <v>0</v>
      </c>
      <c r="AJ35" s="358">
        <f>IFERROR(IF(COUNTBLANK('BPI+'!BG35)=1,0,IF(COUNTIF(qwqlINIcol,'BPI+'!BG35)=0,0.1,IF(INDEX(sorCol,MATCH(INDEX(valCol,MATCH('BPI+'!BF35,INIcol,0)),bpiTeams,0))&gt;=40,INDEX(sorCol,MATCH(INDEX(valCol,MATCH('BPI+'!BF35,INIcol,0)),bpiTeams,0))*-1/40+2,(INDEX(sorCol,MATCH(INDEX(valCol,MATCH('BPI+'!BF35,INIcol,0)),bpiTeams,0))*(-1)+40)/325+1))),0)</f>
        <v>0</v>
      </c>
      <c r="AK35" s="358">
        <f>IFERROR(IF(COUNTBLANK('BPI+'!BH35)=1,0,IF(COUNTIF(qwqlINIcol,'BPI+'!BH35)=0,0.1,IF(INDEX(sorCol,MATCH(INDEX(valCol,MATCH('BPI+'!BG35,INIcol,0)),bpiTeams,0))&gt;=40,INDEX(sorCol,MATCH(INDEX(valCol,MATCH('BPI+'!BG35,INIcol,0)),bpiTeams,0))*-1/40+2,(INDEX(sorCol,MATCH(INDEX(valCol,MATCH('BPI+'!BG35,INIcol,0)),bpiTeams,0))*(-1)+40)/325+1))),0)</f>
        <v>0</v>
      </c>
      <c r="AL35" s="358">
        <f>IFERROR(IF(COUNTBLANK('BPI+'!BI35)=1,0,IF(COUNTIF(qwqlINIcol,'BPI+'!BI35)=0,0.1,IF(INDEX(sorCol,MATCH(INDEX(valCol,MATCH('BPI+'!BH35,INIcol,0)),bpiTeams,0))&gt;=40,INDEX(sorCol,MATCH(INDEX(valCol,MATCH('BPI+'!BH35,INIcol,0)),bpiTeams,0))*-1/40+2,(INDEX(sorCol,MATCH(INDEX(valCol,MATCH('BPI+'!BH35,INIcol,0)),bpiTeams,0))*(-1)+40)/325+1))),0)</f>
        <v>0</v>
      </c>
      <c r="AM35" s="358">
        <f>IFERROR(IF(COUNTBLANK('BPI+'!BJ35)=1,0,IF(COUNTIF(qwqlINIcol,'BPI+'!BJ35)=0,0.1,IF(INDEX(sorCol,MATCH(INDEX(valCol,MATCH('BPI+'!BI35,INIcol,0)),bpiTeams,0))&gt;=40,INDEX(sorCol,MATCH(INDEX(valCol,MATCH('BPI+'!BI35,INIcol,0)),bpiTeams,0))*-1/40+2,(INDEX(sorCol,MATCH(INDEX(valCol,MATCH('BPI+'!BI35,INIcol,0)),bpiTeams,0))*(-1)+40)/325+1))),0)</f>
        <v>0</v>
      </c>
      <c r="AN35" s="358">
        <f>IFERROR(IF(COUNTBLANK('BPI+'!BK35)=1,0,IF(COUNTIF(qwqlINIcol,'BPI+'!BK35)=0,0.1,IF(INDEX(sorCol,MATCH(INDEX(valCol,MATCH('BPI+'!BJ35,INIcol,0)),bpiTeams,0))&gt;=40,INDEX(sorCol,MATCH(INDEX(valCol,MATCH('BPI+'!BJ35,INIcol,0)),bpiTeams,0))*-1/40+2,(INDEX(sorCol,MATCH(INDEX(valCol,MATCH('BPI+'!BJ35,INIcol,0)),bpiTeams,0))*(-1)+40)/325+1))),0)</f>
        <v>0</v>
      </c>
      <c r="AO35" s="358">
        <f>IFERROR(IF(COUNTBLANK('BPI+'!BL35)=1,0,IF(COUNTIF(qwqlINIcol,'BPI+'!BL35)=0,0.1,IF(INDEX(sorCol,MATCH(INDEX(valCol,MATCH('BPI+'!BK35,INIcol,0)),bpiTeams,0))&gt;=40,INDEX(sorCol,MATCH(INDEX(valCol,MATCH('BPI+'!BK35,INIcol,0)),bpiTeams,0))*-1/40+2,(INDEX(sorCol,MATCH(INDEX(valCol,MATCH('BPI+'!BK35,INIcol,0)),bpiTeams,0))*(-1)+40)/325+1))),0)</f>
        <v>0</v>
      </c>
      <c r="AP35" s="366">
        <f>IF(COUNTBLANK('BPI+'!BL35)=1,0,IF(COUNTIF(qwqlINIcol,'BPI+'!BL35)=0,-1.5,IF(INDEX(sorCol,MATCH(INDEX(valCol,MATCH('BPI+'!BL35,INIcol,0)),bpiTeams,0))&gt;=80,-1.5,IF(INDEX(sorCol,MATCH(INDEX(valCol,MATCH('BPI+'!BL35,INIcol,0)),bpiTeams,0))&gt;=41,-1 - (INDEX(sorCol,MATCH(INDEX(valCol,MATCH('BPI+'!BL35,INIcol,0)),bpiTeams,0)) - 41) * (0.5/39),(INDEX(sorCol,MATCH(INDEX(valCol,MATCH('BPI+'!BL35,INIcol,0)),bpiTeams,0)) + 40)/325 - 2))))</f>
        <v>-1.1923076923076923</v>
      </c>
      <c r="AQ35" s="366">
        <f>IF(COUNTBLANK('BPI+'!BM35)=1,0,IF(COUNTIF(qwqlINIcol,'BPI+'!BM35)=0,-1.5,IF(INDEX(sorCol,MATCH(INDEX(valCol,MATCH('BPI+'!BM35,INIcol,0)),bpiTeams,0))&gt;=80,-1.5,IF(INDEX(sorCol,MATCH(INDEX(valCol,MATCH('BPI+'!BM35,INIcol,0)),bpiTeams,0))&gt;=41,-1 - (INDEX(sorCol,MATCH(INDEX(valCol,MATCH('BPI+'!BM35,INIcol,0)),bpiTeams,0)) - 41) * (0.5/39),(INDEX(sorCol,MATCH(INDEX(valCol,MATCH('BPI+'!BM35,INIcol,0)),bpiTeams,0)) + 40)/325 - 2))))</f>
        <v>0</v>
      </c>
      <c r="AR35" s="366">
        <f>IF(COUNTBLANK('BPI+'!BN35)=1,0,IF(COUNTIF(qwqlINIcol,'BPI+'!BN35)=0,-1.5,IF(INDEX(sorCol,MATCH(INDEX(valCol,MATCH('BPI+'!BN35,INIcol,0)),bpiTeams,0))&gt;=80,-1.5,IF(INDEX(sorCol,MATCH(INDEX(valCol,MATCH('BPI+'!BN35,INIcol,0)),bpiTeams,0))&gt;=41,-1 - (INDEX(sorCol,MATCH(INDEX(valCol,MATCH('BPI+'!BN35,INIcol,0)),bpiTeams,0)) - 41) * (0.5/39),(INDEX(sorCol,MATCH(INDEX(valCol,MATCH('BPI+'!BN35,INIcol,0)),bpiTeams,0)) + 40)/325 - 2))))</f>
        <v>0</v>
      </c>
      <c r="AS35" s="366">
        <f>IF(COUNTBLANK('BPI+'!BO35)=1,0,IF(COUNTIF(qwqlINIcol,'BPI+'!BO35)=0,-1.5,IF(INDEX(sorCol,MATCH(INDEX(valCol,MATCH('BPI+'!BO35,INIcol,0)),bpiTeams,0))&gt;=80,-1.5,IF(INDEX(sorCol,MATCH(INDEX(valCol,MATCH('BPI+'!BO35,INIcol,0)),bpiTeams,0))&gt;=41,-1 - (INDEX(sorCol,MATCH(INDEX(valCol,MATCH('BPI+'!BO35,INIcol,0)),bpiTeams,0)) - 41) * (0.5/39),(INDEX(sorCol,MATCH(INDEX(valCol,MATCH('BPI+'!BO35,INIcol,0)),bpiTeams,0)) + 40)/325 - 2))))</f>
        <v>0</v>
      </c>
      <c r="AT35" s="366">
        <f>IF(COUNTBLANK('BPI+'!BP35)=1,0,IF(COUNTIF(qwqlINIcol,'BPI+'!BP35)=0,-1.5,IF(INDEX(sorCol,MATCH(INDEX(valCol,MATCH('BPI+'!BP35,INIcol,0)),bpiTeams,0))&gt;=80,-1.5,IF(INDEX(sorCol,MATCH(INDEX(valCol,MATCH('BPI+'!BP35,INIcol,0)),bpiTeams,0))&gt;=41,-1 - (INDEX(sorCol,MATCH(INDEX(valCol,MATCH('BPI+'!BP35,INIcol,0)),bpiTeams,0)) - 41) * (0.5/39),(INDEX(sorCol,MATCH(INDEX(valCol,MATCH('BPI+'!BP35,INIcol,0)),bpiTeams,0)) + 40)/325 - 2))))</f>
        <v>0</v>
      </c>
      <c r="AU35" s="366">
        <f>IF(COUNTBLANK('BPI+'!BQ35)=1,0,IF(COUNTIF(qwqlINIcol,'BPI+'!BQ35)=0,-1.5,IF(INDEX(sorCol,MATCH(INDEX(valCol,MATCH('BPI+'!BQ35,INIcol,0)),bpiTeams,0))&gt;=80,-1.5,IF(INDEX(sorCol,MATCH(INDEX(valCol,MATCH('BPI+'!BQ35,INIcol,0)),bpiTeams,0))&gt;=41,-1 - (INDEX(sorCol,MATCH(INDEX(valCol,MATCH('BPI+'!BQ35,INIcol,0)),bpiTeams,0)) - 41) * (0.5/39),(INDEX(sorCol,MATCH(INDEX(valCol,MATCH('BPI+'!BQ35,INIcol,0)),bpiTeams,0)) + 40)/325 - 2))))</f>
        <v>0</v>
      </c>
      <c r="AV35" s="366">
        <f>IF(COUNTBLANK('BPI+'!BR35)=1,0,IF(COUNTIF(qwqlINIcol,'BPI+'!BR35)=0,-1.5,IF(INDEX(sorCol,MATCH(INDEX(valCol,MATCH('BPI+'!BR35,INIcol,0)),bpiTeams,0))&gt;=80,-1.5,IF(INDEX(sorCol,MATCH(INDEX(valCol,MATCH('BPI+'!BR35,INIcol,0)),bpiTeams,0))&gt;=41,-1 - (INDEX(sorCol,MATCH(INDEX(valCol,MATCH('BPI+'!BR35,INIcol,0)),bpiTeams,0)) - 41) * (0.5/39),(INDEX(sorCol,MATCH(INDEX(valCol,MATCH('BPI+'!BR35,INIcol,0)),bpiTeams,0)) + 40)/325 - 2))))</f>
        <v>0</v>
      </c>
      <c r="AW35" s="366">
        <f>IF(COUNTBLANK('BPI+'!BS35)=1,0,IF(COUNTIF(qwqlINIcol,'BPI+'!BS35)=0,-1.5,IF(INDEX(sorCol,MATCH(INDEX(valCol,MATCH('BPI+'!BS35,INIcol,0)),bpiTeams,0))&gt;=80,-1.5,IF(INDEX(sorCol,MATCH(INDEX(valCol,MATCH('BPI+'!BS35,INIcol,0)),bpiTeams,0))&gt;=41,-1 - (INDEX(sorCol,MATCH(INDEX(valCol,MATCH('BPI+'!BS35,INIcol,0)),bpiTeams,0)) - 41) * (0.5/39),(INDEX(sorCol,MATCH(INDEX(valCol,MATCH('BPI+'!BS35,INIcol,0)),bpiTeams,0)) + 40)/325 - 2))))</f>
        <v>0</v>
      </c>
      <c r="AX35" s="366">
        <f>IF(COUNTBLANK('BPI+'!BT35)=1,0,IF(COUNTIF(qwqlINIcol,'BPI+'!BT35)=0,-1.5,IF(INDEX(sorCol,MATCH(INDEX(valCol,MATCH('BPI+'!BT35,INIcol,0)),bpiTeams,0))&gt;=80,-1.5,IF(INDEX(sorCol,MATCH(INDEX(valCol,MATCH('BPI+'!BT35,INIcol,0)),bpiTeams,0))&gt;=41,-1 - (INDEX(sorCol,MATCH(INDEX(valCol,MATCH('BPI+'!BT35,INIcol,0)),bpiTeams,0)) - 41) * (0.5/39),(INDEX(sorCol,MATCH(INDEX(valCol,MATCH('BPI+'!BT35,INIcol,0)),bpiTeams,0)) + 40)/325 - 2))))</f>
        <v>0</v>
      </c>
      <c r="AY35" s="366">
        <f>IF(COUNTBLANK('BPI+'!BU35)=1,0,IF(COUNTIF(qwqlINIcol,'BPI+'!BU35)=0,-1.5,IF(INDEX(sorCol,MATCH(INDEX(valCol,MATCH('BPI+'!BU35,INIcol,0)),bpiTeams,0))&gt;=80,-1.5,IF(INDEX(sorCol,MATCH(INDEX(valCol,MATCH('BPI+'!BU35,INIcol,0)),bpiTeams,0))&gt;=41,-1 - (INDEX(sorCol,MATCH(INDEX(valCol,MATCH('BPI+'!BU35,INIcol,0)),bpiTeams,0)) - 41) * (0.5/39),(INDEX(sorCol,MATCH(INDEX(valCol,MATCH('BPI+'!BU35,INIcol,0)),bpiTeams,0)) + 40)/325 - 2))))</f>
        <v>0</v>
      </c>
      <c r="AZ35" s="366">
        <f>IF(COUNTBLANK('BPI+'!BV35)=1,0,IF(COUNTIF(qwqlINIcol,'BPI+'!BV35)=0,-1.5,IF(INDEX(sorCol,MATCH(INDEX(valCol,MATCH('BPI+'!BV35,INIcol,0)),bpiTeams,0))&gt;=80,-1.5,IF(INDEX(sorCol,MATCH(INDEX(valCol,MATCH('BPI+'!BV35,INIcol,0)),bpiTeams,0))&gt;=41,-1 - (INDEX(sorCol,MATCH(INDEX(valCol,MATCH('BPI+'!BV35,INIcol,0)),bpiTeams,0)) - 41) * (0.5/39),(INDEX(sorCol,MATCH(INDEX(valCol,MATCH('BPI+'!BV35,INIcol,0)),bpiTeams,0)) + 40)/325 - 2))))</f>
        <v>0</v>
      </c>
      <c r="BA35" s="366">
        <f>IF(COUNTBLANK('BPI+'!BW35)=1,0,IF(COUNTIF(qwqlINIcol,'BPI+'!BW35)=0,-1.5,IF(INDEX(sorCol,MATCH(INDEX(valCol,MATCH('BPI+'!BW35,INIcol,0)),bpiTeams,0))&gt;=80,-1.5,IF(INDEX(sorCol,MATCH(INDEX(valCol,MATCH('BPI+'!BW35,INIcol,0)),bpiTeams,0))&gt;=41,-1 - (INDEX(sorCol,MATCH(INDEX(valCol,MATCH('BPI+'!BW35,INIcol,0)),bpiTeams,0)) - 41) * (0.5/39),(INDEX(sorCol,MATCH(INDEX(valCol,MATCH('BPI+'!BW35,INIcol,0)),bpiTeams,0)) + 40)/325 - 2))))</f>
        <v>0</v>
      </c>
      <c r="BB35" s="366">
        <f>IF(COUNTBLANK('BPI+'!BX35)=1,0,IF(COUNTIF(qwqlINIcol,'BPI+'!BX35)=0,-1.5,IF(INDEX(sorCol,MATCH(INDEX(valCol,MATCH('BPI+'!BX35,INIcol,0)),bpiTeams,0))&gt;=80,-1.5,IF(INDEX(sorCol,MATCH(INDEX(valCol,MATCH('BPI+'!BX35,INIcol,0)),bpiTeams,0))&gt;=41,-1 - (INDEX(sorCol,MATCH(INDEX(valCol,MATCH('BPI+'!BX35,INIcol,0)),bpiTeams,0)) - 41) * (0.5/39),(INDEX(sorCol,MATCH(INDEX(valCol,MATCH('BPI+'!BX35,INIcol,0)),bpiTeams,0)) + 40)/325 - 2))))</f>
        <v>0</v>
      </c>
      <c r="BC35" s="374">
        <f>IF(COUNTBLANK('BPI+'!BY35)=0,-1.6,0)</f>
        <v>-1.6</v>
      </c>
      <c r="BD35" s="374">
        <f>IF(COUNTBLANK('BPI+'!BZ35)=0,-1.6,0)</f>
        <v>-1.6</v>
      </c>
      <c r="BE35" s="374">
        <f>IF(COUNTBLANK('BPI+'!CA35)=0,-1.6,0)</f>
        <v>-1.6</v>
      </c>
      <c r="BF35" s="374">
        <f>IF(COUNTBLANK('BPI+'!CB35)=0,-1.6,0)</f>
        <v>-1.6</v>
      </c>
      <c r="BG35" s="374">
        <f>IF(COUNTBLANK('BPI+'!CC35)=0,-1.6,0)</f>
        <v>-1.6</v>
      </c>
      <c r="BH35" s="374">
        <f>IF(COUNTBLANK('BPI+'!CD35)=0,-1.6,0)</f>
        <v>0</v>
      </c>
      <c r="BI35" s="374">
        <f>IF(COUNTBLANK('BPI+'!CE35)=0,-1.6,0)</f>
        <v>0</v>
      </c>
      <c r="BJ35" s="374">
        <f>IF(COUNTBLANK('BPI+'!CF35)=0,-1.6,0)</f>
        <v>0</v>
      </c>
      <c r="BK35" s="374">
        <f>IF(COUNTBLANK('BPI+'!CG35)=0,-1.6,0)</f>
        <v>0</v>
      </c>
      <c r="BL35" s="374">
        <f>IF(COUNTBLANK('BPI+'!CH35)=0,-1.6,0)</f>
        <v>0</v>
      </c>
      <c r="BM35" s="374">
        <f>IF(COUNTBLANK('BPI+'!CI35)=0,-1.6,0)</f>
        <v>0</v>
      </c>
      <c r="BN35" s="374">
        <f>IF(COUNTBLANK('BPI+'!CJ35)=0,-1.6,0)</f>
        <v>0</v>
      </c>
      <c r="BO35" s="374">
        <f>IF(COUNTBLANK('BPI+'!CK35)=0,-1.6,0)</f>
        <v>0</v>
      </c>
      <c r="BP35" s="374">
        <f>IF(COUNTBLANK('BPI+'!CL35)=0,-1.6,0)</f>
        <v>0</v>
      </c>
      <c r="BQ35" s="374">
        <f>IF(COUNTBLANK('BPI+'!CM35)=0,-1.6,0)</f>
        <v>0</v>
      </c>
      <c r="BR35" s="374">
        <f>IF(COUNTBLANK('BPI+'!CN35)=0,-1.6,0)</f>
        <v>0</v>
      </c>
      <c r="BS35" s="374">
        <f>IF(COUNTBLANK('BPI+'!CO35)=0,-1.6,0)</f>
        <v>0</v>
      </c>
      <c r="BT35">
        <f t="shared" si="4"/>
        <v>-6.8423076923076938</v>
      </c>
    </row>
    <row r="36" spans="1:72" x14ac:dyDescent="0.3">
      <c r="A36" t="str">
        <f t="shared" si="0"/>
        <v>Saint Louis</v>
      </c>
      <c r="B36" t="str">
        <f t="shared" si="3"/>
        <v>SLU</v>
      </c>
      <c r="C36" s="358">
        <f>IF(
  COUNTBLANK('BPI+'!Y36)=1,
  0,
  IFERROR(
    IF(
      INDEX(sorCol,MATCH(INDEX(valCol,MATCH('BPI+'!Y36,INIcol,0)),bpiTeams,0))&lt;=40,
      2-INDEX(sorCol,MATCH(INDEX(valCol,MATCH('BPI+'!Y36,INIcol,0)),bpiTeams,0))/40,
      IF(
        INDEX(sorCol,MATCH(INDEX(valCol,MATCH('BPI+'!Y36,INIcol,0)),bpiTeams,0))&lt;=100,
        1-0.9*(INDEX(sorCol,MATCH(INDEX(valCol,MATCH('BPI+'!Y36,INIcol,0)),bpiTeams,0))-40)/60,
        0.1
      )
    ),
    0.1
  )
)</f>
        <v>0</v>
      </c>
      <c r="D36" s="358">
        <f>IF(
  COUNTBLANK('BPI+'!Z36)=1,
  0,
  IFERROR(
    IF(
      INDEX(sorCol,MATCH(INDEX(valCol,MATCH('BPI+'!Z36,INIcol,0)),bpiTeams,0))&lt;=40,
      2-INDEX(sorCol,MATCH(INDEX(valCol,MATCH('BPI+'!Z36,INIcol,0)),bpiTeams,0))/40,
      IF(
        INDEX(sorCol,MATCH(INDEX(valCol,MATCH('BPI+'!Z36,INIcol,0)),bpiTeams,0))&lt;=100,
        1-0.9*(INDEX(sorCol,MATCH(INDEX(valCol,MATCH('BPI+'!Z36,INIcol,0)),bpiTeams,0))-40)/60,
        0.1
      )
    ),
    0.1
  )
)</f>
        <v>0</v>
      </c>
      <c r="E36" s="358">
        <f>IF(
  COUNTBLANK('BPI+'!AA36)=1,
  0,
  IFERROR(
    IF(
      INDEX(sorCol,MATCH(INDEX(valCol,MATCH('BPI+'!AA36,INIcol,0)),bpiTeams,0))&lt;=40,
      2-INDEX(sorCol,MATCH(INDEX(valCol,MATCH('BPI+'!AA36,INIcol,0)),bpiTeams,0))/40,
      IF(
        INDEX(sorCol,MATCH(INDEX(valCol,MATCH('BPI+'!AA36,INIcol,0)),bpiTeams,0))&lt;=100,
        1-0.9*(INDEX(sorCol,MATCH(INDEX(valCol,MATCH('BPI+'!AA36,INIcol,0)),bpiTeams,0))-40)/60,
        0.1
      )
    ),
    0.1
  )
)</f>
        <v>0</v>
      </c>
      <c r="F36" s="358">
        <f>IF(
  COUNTBLANK('BPI+'!AB36)=1,
  0,
  IFERROR(
    IF(
      INDEX(sorCol,MATCH(INDEX(valCol,MATCH('BPI+'!AB36,INIcol,0)),bpiTeams,0))&lt;=40,
      2-INDEX(sorCol,MATCH(INDEX(valCol,MATCH('BPI+'!AB36,INIcol,0)),bpiTeams,0))/40,
      IF(
        INDEX(sorCol,MATCH(INDEX(valCol,MATCH('BPI+'!AB36,INIcol,0)),bpiTeams,0))&lt;=100,
        1-0.9*(INDEX(sorCol,MATCH(INDEX(valCol,MATCH('BPI+'!AB36,INIcol,0)),bpiTeams,0))-40)/60,
        0.1
      )
    ),
    0.1
  )
)</f>
        <v>0</v>
      </c>
      <c r="G36" s="358">
        <f>IF(
  COUNTBLANK('BPI+'!AC36)=1,
  0,
  IFERROR(
    IF(
      INDEX(sorCol,MATCH(INDEX(valCol,MATCH('BPI+'!AC36,INIcol,0)),bpiTeams,0))&lt;=40,
      2-INDEX(sorCol,MATCH(INDEX(valCol,MATCH('BPI+'!AC36,INIcol,0)),bpiTeams,0))/40,
      IF(
        INDEX(sorCol,MATCH(INDEX(valCol,MATCH('BPI+'!AC36,INIcol,0)),bpiTeams,0))&lt;=100,
        1-0.9*(INDEX(sorCol,MATCH(INDEX(valCol,MATCH('BPI+'!AC36,INIcol,0)),bpiTeams,0))-40)/60,
        0.1
      )
    ),
    0.1
  )
)</f>
        <v>0</v>
      </c>
      <c r="H36" s="358">
        <f>IF(
  COUNTBLANK('BPI+'!AD36)=1,
  0,
  IFERROR(
    IF(
      INDEX(sorCol,MATCH(INDEX(valCol,MATCH('BPI+'!AD36,INIcol,0)),bpiTeams,0))&lt;=40,
      2-INDEX(sorCol,MATCH(INDEX(valCol,MATCH('BPI+'!AD36,INIcol,0)),bpiTeams,0))/40,
      IF(
        INDEX(sorCol,MATCH(INDEX(valCol,MATCH('BPI+'!AD36,INIcol,0)),bpiTeams,0))&lt;=100,
        1-0.9*(INDEX(sorCol,MATCH(INDEX(valCol,MATCH('BPI+'!AD36,INIcol,0)),bpiTeams,0))-40)/60,
        0.1
      )
    ),
    0.1
  )
)</f>
        <v>0</v>
      </c>
      <c r="I36" s="358">
        <f>IF(
  COUNTBLANK('BPI+'!AE36)=1,
  0,
  IFERROR(
    IF(
      INDEX(sorCol,MATCH(INDEX(valCol,MATCH('BPI+'!AE36,INIcol,0)),bpiTeams,0))&lt;=40,
      2-INDEX(sorCol,MATCH(INDEX(valCol,MATCH('BPI+'!AE36,INIcol,0)),bpiTeams,0))/40,
      IF(
        INDEX(sorCol,MATCH(INDEX(valCol,MATCH('BPI+'!AE36,INIcol,0)),bpiTeams,0))&lt;=100,
        1-0.9*(INDEX(sorCol,MATCH(INDEX(valCol,MATCH('BPI+'!AE36,INIcol,0)),bpiTeams,0))-40)/60,
        0.1
      )
    ),
    0.1
  )
)</f>
        <v>0</v>
      </c>
      <c r="J36" s="358">
        <f>IF(
  COUNTBLANK('BPI+'!AF36)=1,
  0,
  IFERROR(
    IF(
      INDEX(sorCol,MATCH(INDEX(valCol,MATCH('BPI+'!AF36,INIcol,0)),bpiTeams,0))&lt;=40,
      2-INDEX(sorCol,MATCH(INDEX(valCol,MATCH('BPI+'!AF36,INIcol,0)),bpiTeams,0))/40,
      IF(
        INDEX(sorCol,MATCH(INDEX(valCol,MATCH('BPI+'!AF36,INIcol,0)),bpiTeams,0))&lt;=100,
        1-0.9*(INDEX(sorCol,MATCH(INDEX(valCol,MATCH('BPI+'!AF36,INIcol,0)),bpiTeams,0))-40)/60,
        0.1
      )
    ),
    0.1
  )
)</f>
        <v>0</v>
      </c>
      <c r="K36" s="358">
        <f>IF(
  COUNTBLANK('BPI+'!AG36)=1,
  0,
  IFERROR(
    IF(
      INDEX(sorCol,MATCH(INDEX(valCol,MATCH('BPI+'!AG36,INIcol,0)),bpiTeams,0))&lt;=40,
      2-INDEX(sorCol,MATCH(INDEX(valCol,MATCH('BPI+'!AG36,INIcol,0)),bpiTeams,0))/40,
      IF(
        INDEX(sorCol,MATCH(INDEX(valCol,MATCH('BPI+'!AG36,INIcol,0)),bpiTeams,0))&lt;=100,
        1-0.9*(INDEX(sorCol,MATCH(INDEX(valCol,MATCH('BPI+'!AG36,INIcol,0)),bpiTeams,0))-40)/60,
        0.1
      )
    ),
    0.1
  )
)</f>
        <v>0</v>
      </c>
      <c r="L36" s="358">
        <f>IF(
  COUNTBLANK('BPI+'!AH36)=1,
  0,
  IFERROR(
    IF(
      INDEX(sorCol,MATCH(INDEX(valCol,MATCH('BPI+'!AH36,INIcol,0)),bpiTeams,0))&lt;=40,
      2-INDEX(sorCol,MATCH(INDEX(valCol,MATCH('BPI+'!AH36,INIcol,0)),bpiTeams,0))/40,
      IF(
        INDEX(sorCol,MATCH(INDEX(valCol,MATCH('BPI+'!AH36,INIcol,0)),bpiTeams,0))&lt;=100,
        1-0.9*(INDEX(sorCol,MATCH(INDEX(valCol,MATCH('BPI+'!AH36,INIcol,0)),bpiTeams,0))-40)/60,
        0.1
      )
    ),
    0.1
  )
)</f>
        <v>0</v>
      </c>
      <c r="M36" s="358">
        <f>IF(
  COUNTBLANK('BPI+'!AI36)=1,
  0,
  IFERROR(
    IF(
      INDEX(sorCol,MATCH(INDEX(valCol,MATCH('BPI+'!AI36,INIcol,0)),bpiTeams,0))&lt;=40,
      2-INDEX(sorCol,MATCH(INDEX(valCol,MATCH('BPI+'!AI36,INIcol,0)),bpiTeams,0))/40,
      IF(
        INDEX(sorCol,MATCH(INDEX(valCol,MATCH('BPI+'!AI36,INIcol,0)),bpiTeams,0))&lt;=100,
        1-0.9*(INDEX(sorCol,MATCH(INDEX(valCol,MATCH('BPI+'!AI36,INIcol,0)),bpiTeams,0))-40)/60,
        0.1
      )
    ),
    0.1
  )
)</f>
        <v>0</v>
      </c>
      <c r="N36" s="358">
        <f>IF(
  COUNTBLANK('BPI+'!AJ36)=1,
  0,
  IFERROR(
    IF(
      INDEX(sorCol,MATCH(INDEX(valCol,MATCH('BPI+'!AJ36,INIcol,0)),bpiTeams,0))&lt;=40,
      2-INDEX(sorCol,MATCH(INDEX(valCol,MATCH('BPI+'!AJ36,INIcol,0)),bpiTeams,0))/40,
      IF(
        INDEX(sorCol,MATCH(INDEX(valCol,MATCH('BPI+'!AJ36,INIcol,0)),bpiTeams,0))&lt;=100,
        1-0.9*(INDEX(sorCol,MATCH(INDEX(valCol,MATCH('BPI+'!AJ36,INIcol,0)),bpiTeams,0))-40)/60,
        0.1
      )
    ),
    0.1
  )
)</f>
        <v>0</v>
      </c>
      <c r="O36" s="366">
        <f>IF(
  COUNTBLANK('BPI+'!AK36)=1,
  0,
  IFERROR(
    IF(
      INDEX(sorCol, MATCH(INDEX(valCol, MATCH('BPI+'!AK36, INIcol, 0)), bpiTeams, 0)) &lt;= 40,
      -INDEX(sorCol, MATCH(INDEX(valCol, MATCH('BPI+'!AK36, INIcol, 0)), bpiTeams, 0))/40,
      IF(
        INDEX(sorCol, MATCH(INDEX(valCol, MATCH('BPI+'!AK36, INIcol, 0)), bpiTeams, 0)) &lt;= 100,
        -1 - (INDEX(sorCol, MATCH(INDEX(valCol, MATCH('BPI+'!AK36, INIcol, 0)), bpiTeams, 0)) - 40)/60,
        -2
      )
    ),
    -2
  )
)</f>
        <v>0</v>
      </c>
      <c r="P36" s="366">
        <f>IF(
  COUNTBLANK('BPI+'!AL36)=1,
  0,
  IFERROR(
    IF(
      INDEX(sorCol, MATCH(INDEX(valCol, MATCH('BPI+'!AL36, INIcol, 0)), bpiTeams, 0)) &lt;= 40,
      -INDEX(sorCol, MATCH(INDEX(valCol, MATCH('BPI+'!AL36, INIcol, 0)), bpiTeams, 0))/40,
      IF(
        INDEX(sorCol, MATCH(INDEX(valCol, MATCH('BPI+'!AL36, INIcol, 0)), bpiTeams, 0)) &lt;= 100,
        -1 - (INDEX(sorCol, MATCH(INDEX(valCol, MATCH('BPI+'!AL36, INIcol, 0)), bpiTeams, 0)) - 40)/60,
        -2
      )
    ),
    -2
  )
)</f>
        <v>0</v>
      </c>
      <c r="Q36" s="366">
        <f>IF(
  COUNTBLANK('BPI+'!AM36)=1,
  0,
  IFERROR(
    IF(
      INDEX(sorCol, MATCH(INDEX(valCol, MATCH('BPI+'!AM36, INIcol, 0)), bpiTeams, 0)) &lt;= 40,
      -INDEX(sorCol, MATCH(INDEX(valCol, MATCH('BPI+'!AM36, INIcol, 0)), bpiTeams, 0))/40,
      IF(
        INDEX(sorCol, MATCH(INDEX(valCol, MATCH('BPI+'!AM36, INIcol, 0)), bpiTeams, 0)) &lt;= 100,
        -1 - (INDEX(sorCol, MATCH(INDEX(valCol, MATCH('BPI+'!AM36, INIcol, 0)), bpiTeams, 0)) - 40)/60,
        -2
      )
    ),
    -2
  )
)</f>
        <v>0</v>
      </c>
      <c r="R36" s="366">
        <f>IF(
  COUNTBLANK('BPI+'!AN36)=1,
  0,
  IFERROR(
    IF(
      INDEX(sorCol, MATCH(INDEX(valCol, MATCH('BPI+'!AN36, INIcol, 0)), bpiTeams, 0)) &lt;= 40,
      -INDEX(sorCol, MATCH(INDEX(valCol, MATCH('BPI+'!AN36, INIcol, 0)), bpiTeams, 0))/40,
      IF(
        INDEX(sorCol, MATCH(INDEX(valCol, MATCH('BPI+'!AN36, INIcol, 0)), bpiTeams, 0)) &lt;= 100,
        -1 - (INDEX(sorCol, MATCH(INDEX(valCol, MATCH('BPI+'!AN36, INIcol, 0)), bpiTeams, 0)) - 40)/60,
        -2
      )
    ),
    -2
  )
)</f>
        <v>0</v>
      </c>
      <c r="S36" s="366">
        <f>IF(
  COUNTBLANK('BPI+'!AO36)=1,
  0,
  IFERROR(
    IF(
      INDEX(sorCol, MATCH(INDEX(valCol, MATCH('BPI+'!AO36, INIcol, 0)), bpiTeams, 0)) &lt;= 40,
      -INDEX(sorCol, MATCH(INDEX(valCol, MATCH('BPI+'!AO36, INIcol, 0)), bpiTeams, 0))/40,
      IF(
        INDEX(sorCol, MATCH(INDEX(valCol, MATCH('BPI+'!AO36, INIcol, 0)), bpiTeams, 0)) &lt;= 100,
        -1 - (INDEX(sorCol, MATCH(INDEX(valCol, MATCH('BPI+'!AO36, INIcol, 0)), bpiTeams, 0)) - 40)/60,
        -2
      )
    ),
    -2
  )
)</f>
        <v>0</v>
      </c>
      <c r="T36" s="366">
        <f>IF(
  COUNTBLANK('BPI+'!AP36)=1,
  0,
  IFERROR(
    IF(
      INDEX(sorCol, MATCH(INDEX(valCol, MATCH('BPI+'!AP36, INIcol, 0)), bpiTeams, 0)) &lt;= 40,
      -INDEX(sorCol, MATCH(INDEX(valCol, MATCH('BPI+'!AP36, INIcol, 0)), bpiTeams, 0))/40,
      IF(
        INDEX(sorCol, MATCH(INDEX(valCol, MATCH('BPI+'!AP36, INIcol, 0)), bpiTeams, 0)) &lt;= 100,
        -1 - (INDEX(sorCol, MATCH(INDEX(valCol, MATCH('BPI+'!AP36, INIcol, 0)), bpiTeams, 0)) - 40)/60,
        -2
      )
    ),
    -2
  )
)</f>
        <v>0</v>
      </c>
      <c r="U36" s="366">
        <f>IF(
  COUNTBLANK('BPI+'!AQ36)=1,
  0,
  IFERROR(
    IF(
      INDEX(sorCol, MATCH(INDEX(valCol, MATCH('BPI+'!AQ36, INIcol, 0)), bpiTeams, 0)) &lt;= 40,
      -INDEX(sorCol, MATCH(INDEX(valCol, MATCH('BPI+'!AQ36, INIcol, 0)), bpiTeams, 0))/40,
      IF(
        INDEX(sorCol, MATCH(INDEX(valCol, MATCH('BPI+'!AQ36, INIcol, 0)), bpiTeams, 0)) &lt;= 100,
        -1 - (INDEX(sorCol, MATCH(INDEX(valCol, MATCH('BPI+'!AQ36, INIcol, 0)), bpiTeams, 0)) - 40)/60,
        -2
      )
    ),
    -2
  )
)</f>
        <v>0</v>
      </c>
      <c r="V36" s="366">
        <f>IF(
  COUNTBLANK('BPI+'!AR36)=1,
  0,
  IFERROR(
    IF(
      INDEX(sorCol, MATCH(INDEX(valCol, MATCH('BPI+'!AR36, INIcol, 0)), bpiTeams, 0)) &lt;= 40,
      -INDEX(sorCol, MATCH(INDEX(valCol, MATCH('BPI+'!AR36, INIcol, 0)), bpiTeams, 0))/40,
      IF(
        INDEX(sorCol, MATCH(INDEX(valCol, MATCH('BPI+'!AR36, INIcol, 0)), bpiTeams, 0)) &lt;= 100,
        -1 - (INDEX(sorCol, MATCH(INDEX(valCol, MATCH('BPI+'!AR36, INIcol, 0)), bpiTeams, 0)) - 40)/60,
        -2
      )
    ),
    -2
  )
)</f>
        <v>0</v>
      </c>
      <c r="W36" s="366">
        <f>IF(
  COUNTBLANK('BPI+'!AS36)=1,
  0,
  IFERROR(
    IF(
      INDEX(sorCol, MATCH(INDEX(valCol, MATCH('BPI+'!AS36, INIcol, 0)), bpiTeams, 0)) &lt;= 40,
      -INDEX(sorCol, MATCH(INDEX(valCol, MATCH('BPI+'!AS36, INIcol, 0)), bpiTeams, 0))/40,
      IF(
        INDEX(sorCol, MATCH(INDEX(valCol, MATCH('BPI+'!AS36, INIcol, 0)), bpiTeams, 0)) &lt;= 100,
        -1 - (INDEX(sorCol, MATCH(INDEX(valCol, MATCH('BPI+'!AS36, INIcol, 0)), bpiTeams, 0)) - 40)/60,
        -2
      )
    ),
    -2
  )
)</f>
        <v>0</v>
      </c>
      <c r="X36" s="366">
        <f>IF(
  COUNTBLANK('BPI+'!AT36)=1,
  0,
  IFERROR(
    IF(
      INDEX(sorCol, MATCH(INDEX(valCol, MATCH('BPI+'!AT36, INIcol, 0)), bpiTeams, 0)) &lt;= 40,
      -INDEX(sorCol, MATCH(INDEX(valCol, MATCH('BPI+'!AT36, INIcol, 0)), bpiTeams, 0))/40,
      IF(
        INDEX(sorCol, MATCH(INDEX(valCol, MATCH('BPI+'!AT36, INIcol, 0)), bpiTeams, 0)) &lt;= 100,
        -1 - (INDEX(sorCol, MATCH(INDEX(valCol, MATCH('BPI+'!AT36, INIcol, 0)), bpiTeams, 0)) - 40)/60,
        -2
      )
    ),
    -2
  )
)</f>
        <v>0</v>
      </c>
      <c r="Y36" s="366">
        <f>IF(
  COUNTBLANK('BPI+'!AU36)=1,
  0,
  IFERROR(
    IF(
      INDEX(sorCol, MATCH(INDEX(valCol, MATCH('BPI+'!AU36, INIcol, 0)), bpiTeams, 0)) &lt;= 40,
      -INDEX(sorCol, MATCH(INDEX(valCol, MATCH('BPI+'!AU36, INIcol, 0)), bpiTeams, 0))/40,
      IF(
        INDEX(sorCol, MATCH(INDEX(valCol, MATCH('BPI+'!AU36, INIcol, 0)), bpiTeams, 0)) &lt;= 100,
        -1 - (INDEX(sorCol, MATCH(INDEX(valCol, MATCH('BPI+'!AU36, INIcol, 0)), bpiTeams, 0)) - 40)/60,
        -2
      )
    ),
    -2
  )
)</f>
        <v>0</v>
      </c>
      <c r="Z36" s="366">
        <f>IF(
  COUNTBLANK('BPI+'!AV36)=1,
  0,
  IFERROR(
    IF(
      INDEX(sorCol, MATCH(INDEX(valCol, MATCH('BPI+'!AV36, INIcol, 0)), bpiTeams, 0)) &lt;= 40,
      -INDEX(sorCol, MATCH(INDEX(valCol, MATCH('BPI+'!AV36, INIcol, 0)), bpiTeams, 0))/40,
      IF(
        INDEX(sorCol, MATCH(INDEX(valCol, MATCH('BPI+'!AV36, INIcol, 0)), bpiTeams, 0)) &lt;= 100,
        -1 - (INDEX(sorCol, MATCH(INDEX(valCol, MATCH('BPI+'!AV36, INIcol, 0)), bpiTeams, 0)) - 40)/60,
        -2
      )
    ),
    -2
  )
)</f>
        <v>0</v>
      </c>
      <c r="AA36" s="358">
        <f>IFERROR(IF(COUNTBLANK('BPI+'!AX36)=1,0,IF(COUNTIF(qwqlINIcol,'BPI+'!AX36)=0,0.1,IF(INDEX(sorCol,MATCH(INDEX(valCol,MATCH('BPI+'!AW36,INIcol,0)),bpiTeams,0))&gt;=40,INDEX(sorCol,MATCH(INDEX(valCol,MATCH('BPI+'!AW36,INIcol,0)),bpiTeams,0))*-1/40+2,(INDEX(sorCol,MATCH(INDEX(valCol,MATCH('BPI+'!AW36,INIcol,0)),bpiTeams,0))*(-1)+40)/325+1))),0)</f>
        <v>0.95</v>
      </c>
      <c r="AB36" s="358">
        <f>IFERROR(IF(COUNTBLANK('BPI+'!AY36)=1,0,IF(COUNTIF(qwqlINIcol,'BPI+'!AY36)=0,0.1,IF(INDEX(sorCol,MATCH(INDEX(valCol,MATCH('BPI+'!AX36,INIcol,0)),bpiTeams,0))&gt;=40,INDEX(sorCol,MATCH(INDEX(valCol,MATCH('BPI+'!AX36,INIcol,0)),bpiTeams,0))*-1/40+2,(INDEX(sorCol,MATCH(INDEX(valCol,MATCH('BPI+'!AX36,INIcol,0)),bpiTeams,0))*(-1)+40)/325+1))),0)</f>
        <v>0.97500000000000009</v>
      </c>
      <c r="AC36" s="358">
        <f>IFERROR(IF(COUNTBLANK('BPI+'!AZ36)=1,0,IF(COUNTIF(qwqlINIcol,'BPI+'!AZ36)=0,0.1,IF(INDEX(sorCol,MATCH(INDEX(valCol,MATCH('BPI+'!AY36,INIcol,0)),bpiTeams,0))&gt;=40,INDEX(sorCol,MATCH(INDEX(valCol,MATCH('BPI+'!AY36,INIcol,0)),bpiTeams,0))*-1/40+2,(INDEX(sorCol,MATCH(INDEX(valCol,MATCH('BPI+'!AY36,INIcol,0)),bpiTeams,0))*(-1)+40)/325+1))),0)</f>
        <v>0</v>
      </c>
      <c r="AD36" s="358">
        <f>IFERROR(IF(COUNTBLANK('BPI+'!BA36)=1,0,IF(COUNTIF(qwqlINIcol,'BPI+'!BA36)=0,0.1,IF(INDEX(sorCol,MATCH(INDEX(valCol,MATCH('BPI+'!AZ36,INIcol,0)),bpiTeams,0))&gt;=40,INDEX(sorCol,MATCH(INDEX(valCol,MATCH('BPI+'!AZ36,INIcol,0)),bpiTeams,0))*-1/40+2,(INDEX(sorCol,MATCH(INDEX(valCol,MATCH('BPI+'!AZ36,INIcol,0)),bpiTeams,0))*(-1)+40)/325+1))),0)</f>
        <v>0</v>
      </c>
      <c r="AE36" s="358">
        <f>IFERROR(IF(COUNTBLANK('BPI+'!BB36)=1,0,IF(COUNTIF(qwqlINIcol,'BPI+'!BB36)=0,0.1,IF(INDEX(sorCol,MATCH(INDEX(valCol,MATCH('BPI+'!BA36,INIcol,0)),bpiTeams,0))&gt;=40,INDEX(sorCol,MATCH(INDEX(valCol,MATCH('BPI+'!BA36,INIcol,0)),bpiTeams,0))*-1/40+2,(INDEX(sorCol,MATCH(INDEX(valCol,MATCH('BPI+'!BA36,INIcol,0)),bpiTeams,0))*(-1)+40)/325+1))),0)</f>
        <v>0</v>
      </c>
      <c r="AF36" s="358">
        <f>IFERROR(IF(COUNTBLANK('BPI+'!BC36)=1,0,IF(COUNTIF(qwqlINIcol,'BPI+'!BC36)=0,0.1,IF(INDEX(sorCol,MATCH(INDEX(valCol,MATCH('BPI+'!BB36,INIcol,0)),bpiTeams,0))&gt;=40,INDEX(sorCol,MATCH(INDEX(valCol,MATCH('BPI+'!BB36,INIcol,0)),bpiTeams,0))*-1/40+2,(INDEX(sorCol,MATCH(INDEX(valCol,MATCH('BPI+'!BB36,INIcol,0)),bpiTeams,0))*(-1)+40)/325+1))),0)</f>
        <v>0</v>
      </c>
      <c r="AG36" s="358">
        <f>IFERROR(IF(COUNTBLANK('BPI+'!BD36)=1,0,IF(COUNTIF(qwqlINIcol,'BPI+'!BD36)=0,0.1,IF(INDEX(sorCol,MATCH(INDEX(valCol,MATCH('BPI+'!BC36,INIcol,0)),bpiTeams,0))&gt;=40,INDEX(sorCol,MATCH(INDEX(valCol,MATCH('BPI+'!BC36,INIcol,0)),bpiTeams,0))*-1/40+2,(INDEX(sorCol,MATCH(INDEX(valCol,MATCH('BPI+'!BC36,INIcol,0)),bpiTeams,0))*(-1)+40)/325+1))),0)</f>
        <v>0</v>
      </c>
      <c r="AH36" s="358">
        <f>IFERROR(IF(COUNTBLANK('BPI+'!BE36)=1,0,IF(COUNTIF(qwqlINIcol,'BPI+'!BE36)=0,0.1,IF(INDEX(sorCol,MATCH(INDEX(valCol,MATCH('BPI+'!BD36,INIcol,0)),bpiTeams,0))&gt;=40,INDEX(sorCol,MATCH(INDEX(valCol,MATCH('BPI+'!BD36,INIcol,0)),bpiTeams,0))*-1/40+2,(INDEX(sorCol,MATCH(INDEX(valCol,MATCH('BPI+'!BD36,INIcol,0)),bpiTeams,0))*(-1)+40)/325+1))),0)</f>
        <v>0</v>
      </c>
      <c r="AI36" s="358">
        <f>IFERROR(IF(COUNTBLANK('BPI+'!BF36)=1,0,IF(COUNTIF(qwqlINIcol,'BPI+'!BF36)=0,0.1,IF(INDEX(sorCol,MATCH(INDEX(valCol,MATCH('BPI+'!BE36,INIcol,0)),bpiTeams,0))&gt;=40,INDEX(sorCol,MATCH(INDEX(valCol,MATCH('BPI+'!BE36,INIcol,0)),bpiTeams,0))*-1/40+2,(INDEX(sorCol,MATCH(INDEX(valCol,MATCH('BPI+'!BE36,INIcol,0)),bpiTeams,0))*(-1)+40)/325+1))),0)</f>
        <v>0</v>
      </c>
      <c r="AJ36" s="358">
        <f>IFERROR(IF(COUNTBLANK('BPI+'!BG36)=1,0,IF(COUNTIF(qwqlINIcol,'BPI+'!BG36)=0,0.1,IF(INDEX(sorCol,MATCH(INDEX(valCol,MATCH('BPI+'!BF36,INIcol,0)),bpiTeams,0))&gt;=40,INDEX(sorCol,MATCH(INDEX(valCol,MATCH('BPI+'!BF36,INIcol,0)),bpiTeams,0))*-1/40+2,(INDEX(sorCol,MATCH(INDEX(valCol,MATCH('BPI+'!BF36,INIcol,0)),bpiTeams,0))*(-1)+40)/325+1))),0)</f>
        <v>0</v>
      </c>
      <c r="AK36" s="358">
        <f>IFERROR(IF(COUNTBLANK('BPI+'!BH36)=1,0,IF(COUNTIF(qwqlINIcol,'BPI+'!BH36)=0,0.1,IF(INDEX(sorCol,MATCH(INDEX(valCol,MATCH('BPI+'!BG36,INIcol,0)),bpiTeams,0))&gt;=40,INDEX(sorCol,MATCH(INDEX(valCol,MATCH('BPI+'!BG36,INIcol,0)),bpiTeams,0))*-1/40+2,(INDEX(sorCol,MATCH(INDEX(valCol,MATCH('BPI+'!BG36,INIcol,0)),bpiTeams,0))*(-1)+40)/325+1))),0)</f>
        <v>0</v>
      </c>
      <c r="AL36" s="358">
        <f>IFERROR(IF(COUNTBLANK('BPI+'!BI36)=1,0,IF(COUNTIF(qwqlINIcol,'BPI+'!BI36)=0,0.1,IF(INDEX(sorCol,MATCH(INDEX(valCol,MATCH('BPI+'!BH36,INIcol,0)),bpiTeams,0))&gt;=40,INDEX(sorCol,MATCH(INDEX(valCol,MATCH('BPI+'!BH36,INIcol,0)),bpiTeams,0))*-1/40+2,(INDEX(sorCol,MATCH(INDEX(valCol,MATCH('BPI+'!BH36,INIcol,0)),bpiTeams,0))*(-1)+40)/325+1))),0)</f>
        <v>0</v>
      </c>
      <c r="AM36" s="358">
        <f>IFERROR(IF(COUNTBLANK('BPI+'!BJ36)=1,0,IF(COUNTIF(qwqlINIcol,'BPI+'!BJ36)=0,0.1,IF(INDEX(sorCol,MATCH(INDEX(valCol,MATCH('BPI+'!BI36,INIcol,0)),bpiTeams,0))&gt;=40,INDEX(sorCol,MATCH(INDEX(valCol,MATCH('BPI+'!BI36,INIcol,0)),bpiTeams,0))*-1/40+2,(INDEX(sorCol,MATCH(INDEX(valCol,MATCH('BPI+'!BI36,INIcol,0)),bpiTeams,0))*(-1)+40)/325+1))),0)</f>
        <v>0</v>
      </c>
      <c r="AN36" s="358">
        <f>IFERROR(IF(COUNTBLANK('BPI+'!BK36)=1,0,IF(COUNTIF(qwqlINIcol,'BPI+'!BK36)=0,0.1,IF(INDEX(sorCol,MATCH(INDEX(valCol,MATCH('BPI+'!BJ36,INIcol,0)),bpiTeams,0))&gt;=40,INDEX(sorCol,MATCH(INDEX(valCol,MATCH('BPI+'!BJ36,INIcol,0)),bpiTeams,0))*-1/40+2,(INDEX(sorCol,MATCH(INDEX(valCol,MATCH('BPI+'!BJ36,INIcol,0)),bpiTeams,0))*(-1)+40)/325+1))),0)</f>
        <v>0</v>
      </c>
      <c r="AO36" s="358">
        <f>IFERROR(IF(COUNTBLANK('BPI+'!BL36)=1,0,IF(COUNTIF(qwqlINIcol,'BPI+'!BL36)=0,0.1,IF(INDEX(sorCol,MATCH(INDEX(valCol,MATCH('BPI+'!BK36,INIcol,0)),bpiTeams,0))&gt;=40,INDEX(sorCol,MATCH(INDEX(valCol,MATCH('BPI+'!BK36,INIcol,0)),bpiTeams,0))*-1/40+2,(INDEX(sorCol,MATCH(INDEX(valCol,MATCH('BPI+'!BK36,INIcol,0)),bpiTeams,0))*(-1)+40)/325+1))),0)</f>
        <v>0</v>
      </c>
      <c r="AP36" s="366">
        <f>IF(COUNTBLANK('BPI+'!BL36)=1,0,IF(COUNTIF(qwqlINIcol,'BPI+'!BL36)=0,-1.5,IF(INDEX(sorCol,MATCH(INDEX(valCol,MATCH('BPI+'!BL36,INIcol,0)),bpiTeams,0))&gt;=80,-1.5,IF(INDEX(sorCol,MATCH(INDEX(valCol,MATCH('BPI+'!BL36,INIcol,0)),bpiTeams,0))&gt;=41,-1 - (INDEX(sorCol,MATCH(INDEX(valCol,MATCH('BPI+'!BL36,INIcol,0)),bpiTeams,0)) - 41) * (0.5/39),(INDEX(sorCol,MATCH(INDEX(valCol,MATCH('BPI+'!BL36,INIcol,0)),bpiTeams,0)) + 40)/325 - 2))))</f>
        <v>-1.2820512820512819</v>
      </c>
      <c r="AQ36" s="366">
        <f>IF(COUNTBLANK('BPI+'!BM36)=1,0,IF(COUNTIF(qwqlINIcol,'BPI+'!BM36)=0,-1.5,IF(INDEX(sorCol,MATCH(INDEX(valCol,MATCH('BPI+'!BM36,INIcol,0)),bpiTeams,0))&gt;=80,-1.5,IF(INDEX(sorCol,MATCH(INDEX(valCol,MATCH('BPI+'!BM36,INIcol,0)),bpiTeams,0))&gt;=41,-1 - (INDEX(sorCol,MATCH(INDEX(valCol,MATCH('BPI+'!BM36,INIcol,0)),bpiTeams,0)) - 41) * (0.5/39),(INDEX(sorCol,MATCH(INDEX(valCol,MATCH('BPI+'!BM36,INIcol,0)),bpiTeams,0)) + 40)/325 - 2))))</f>
        <v>0</v>
      </c>
      <c r="AR36" s="366">
        <f>IF(COUNTBLANK('BPI+'!BN36)=1,0,IF(COUNTIF(qwqlINIcol,'BPI+'!BN36)=0,-1.5,IF(INDEX(sorCol,MATCH(INDEX(valCol,MATCH('BPI+'!BN36,INIcol,0)),bpiTeams,0))&gt;=80,-1.5,IF(INDEX(sorCol,MATCH(INDEX(valCol,MATCH('BPI+'!BN36,INIcol,0)),bpiTeams,0))&gt;=41,-1 - (INDEX(sorCol,MATCH(INDEX(valCol,MATCH('BPI+'!BN36,INIcol,0)),bpiTeams,0)) - 41) * (0.5/39),(INDEX(sorCol,MATCH(INDEX(valCol,MATCH('BPI+'!BN36,INIcol,0)),bpiTeams,0)) + 40)/325 - 2))))</f>
        <v>0</v>
      </c>
      <c r="AS36" s="366">
        <f>IF(COUNTBLANK('BPI+'!BO36)=1,0,IF(COUNTIF(qwqlINIcol,'BPI+'!BO36)=0,-1.5,IF(INDEX(sorCol,MATCH(INDEX(valCol,MATCH('BPI+'!BO36,INIcol,0)),bpiTeams,0))&gt;=80,-1.5,IF(INDEX(sorCol,MATCH(INDEX(valCol,MATCH('BPI+'!BO36,INIcol,0)),bpiTeams,0))&gt;=41,-1 - (INDEX(sorCol,MATCH(INDEX(valCol,MATCH('BPI+'!BO36,INIcol,0)),bpiTeams,0)) - 41) * (0.5/39),(INDEX(sorCol,MATCH(INDEX(valCol,MATCH('BPI+'!BO36,INIcol,0)),bpiTeams,0)) + 40)/325 - 2))))</f>
        <v>0</v>
      </c>
      <c r="AT36" s="366">
        <f>IF(COUNTBLANK('BPI+'!BP36)=1,0,IF(COUNTIF(qwqlINIcol,'BPI+'!BP36)=0,-1.5,IF(INDEX(sorCol,MATCH(INDEX(valCol,MATCH('BPI+'!BP36,INIcol,0)),bpiTeams,0))&gt;=80,-1.5,IF(INDEX(sorCol,MATCH(INDEX(valCol,MATCH('BPI+'!BP36,INIcol,0)),bpiTeams,0))&gt;=41,-1 - (INDEX(sorCol,MATCH(INDEX(valCol,MATCH('BPI+'!BP36,INIcol,0)),bpiTeams,0)) - 41) * (0.5/39),(INDEX(sorCol,MATCH(INDEX(valCol,MATCH('BPI+'!BP36,INIcol,0)),bpiTeams,0)) + 40)/325 - 2))))</f>
        <v>0</v>
      </c>
      <c r="AU36" s="366">
        <f>IF(COUNTBLANK('BPI+'!BQ36)=1,0,IF(COUNTIF(qwqlINIcol,'BPI+'!BQ36)=0,-1.5,IF(INDEX(sorCol,MATCH(INDEX(valCol,MATCH('BPI+'!BQ36,INIcol,0)),bpiTeams,0))&gt;=80,-1.5,IF(INDEX(sorCol,MATCH(INDEX(valCol,MATCH('BPI+'!BQ36,INIcol,0)),bpiTeams,0))&gt;=41,-1 - (INDEX(sorCol,MATCH(INDEX(valCol,MATCH('BPI+'!BQ36,INIcol,0)),bpiTeams,0)) - 41) * (0.5/39),(INDEX(sorCol,MATCH(INDEX(valCol,MATCH('BPI+'!BQ36,INIcol,0)),bpiTeams,0)) + 40)/325 - 2))))</f>
        <v>0</v>
      </c>
      <c r="AV36" s="366">
        <f>IF(COUNTBLANK('BPI+'!BR36)=1,0,IF(COUNTIF(qwqlINIcol,'BPI+'!BR36)=0,-1.5,IF(INDEX(sorCol,MATCH(INDEX(valCol,MATCH('BPI+'!BR36,INIcol,0)),bpiTeams,0))&gt;=80,-1.5,IF(INDEX(sorCol,MATCH(INDEX(valCol,MATCH('BPI+'!BR36,INIcol,0)),bpiTeams,0))&gt;=41,-1 - (INDEX(sorCol,MATCH(INDEX(valCol,MATCH('BPI+'!BR36,INIcol,0)),bpiTeams,0)) - 41) * (0.5/39),(INDEX(sorCol,MATCH(INDEX(valCol,MATCH('BPI+'!BR36,INIcol,0)),bpiTeams,0)) + 40)/325 - 2))))</f>
        <v>0</v>
      </c>
      <c r="AW36" s="366">
        <f>IF(COUNTBLANK('BPI+'!BS36)=1,0,IF(COUNTIF(qwqlINIcol,'BPI+'!BS36)=0,-1.5,IF(INDEX(sorCol,MATCH(INDEX(valCol,MATCH('BPI+'!BS36,INIcol,0)),bpiTeams,0))&gt;=80,-1.5,IF(INDEX(sorCol,MATCH(INDEX(valCol,MATCH('BPI+'!BS36,INIcol,0)),bpiTeams,0))&gt;=41,-1 - (INDEX(sorCol,MATCH(INDEX(valCol,MATCH('BPI+'!BS36,INIcol,0)),bpiTeams,0)) - 41) * (0.5/39),(INDEX(sorCol,MATCH(INDEX(valCol,MATCH('BPI+'!BS36,INIcol,0)),bpiTeams,0)) + 40)/325 - 2))))</f>
        <v>0</v>
      </c>
      <c r="AX36" s="366">
        <f>IF(COUNTBLANK('BPI+'!BT36)=1,0,IF(COUNTIF(qwqlINIcol,'BPI+'!BT36)=0,-1.5,IF(INDEX(sorCol,MATCH(INDEX(valCol,MATCH('BPI+'!BT36,INIcol,0)),bpiTeams,0))&gt;=80,-1.5,IF(INDEX(sorCol,MATCH(INDEX(valCol,MATCH('BPI+'!BT36,INIcol,0)),bpiTeams,0))&gt;=41,-1 - (INDEX(sorCol,MATCH(INDEX(valCol,MATCH('BPI+'!BT36,INIcol,0)),bpiTeams,0)) - 41) * (0.5/39),(INDEX(sorCol,MATCH(INDEX(valCol,MATCH('BPI+'!BT36,INIcol,0)),bpiTeams,0)) + 40)/325 - 2))))</f>
        <v>0</v>
      </c>
      <c r="AY36" s="366">
        <f>IF(COUNTBLANK('BPI+'!BU36)=1,0,IF(COUNTIF(qwqlINIcol,'BPI+'!BU36)=0,-1.5,IF(INDEX(sorCol,MATCH(INDEX(valCol,MATCH('BPI+'!BU36,INIcol,0)),bpiTeams,0))&gt;=80,-1.5,IF(INDEX(sorCol,MATCH(INDEX(valCol,MATCH('BPI+'!BU36,INIcol,0)),bpiTeams,0))&gt;=41,-1 - (INDEX(sorCol,MATCH(INDEX(valCol,MATCH('BPI+'!BU36,INIcol,0)),bpiTeams,0)) - 41) * (0.5/39),(INDEX(sorCol,MATCH(INDEX(valCol,MATCH('BPI+'!BU36,INIcol,0)),bpiTeams,0)) + 40)/325 - 2))))</f>
        <v>0</v>
      </c>
      <c r="AZ36" s="366">
        <f>IF(COUNTBLANK('BPI+'!BV36)=1,0,IF(COUNTIF(qwqlINIcol,'BPI+'!BV36)=0,-1.5,IF(INDEX(sorCol,MATCH(INDEX(valCol,MATCH('BPI+'!BV36,INIcol,0)),bpiTeams,0))&gt;=80,-1.5,IF(INDEX(sorCol,MATCH(INDEX(valCol,MATCH('BPI+'!BV36,INIcol,0)),bpiTeams,0))&gt;=41,-1 - (INDEX(sorCol,MATCH(INDEX(valCol,MATCH('BPI+'!BV36,INIcol,0)),bpiTeams,0)) - 41) * (0.5/39),(INDEX(sorCol,MATCH(INDEX(valCol,MATCH('BPI+'!BV36,INIcol,0)),bpiTeams,0)) + 40)/325 - 2))))</f>
        <v>0</v>
      </c>
      <c r="BA36" s="366">
        <f>IF(COUNTBLANK('BPI+'!BW36)=1,0,IF(COUNTIF(qwqlINIcol,'BPI+'!BW36)=0,-1.5,IF(INDEX(sorCol,MATCH(INDEX(valCol,MATCH('BPI+'!BW36,INIcol,0)),bpiTeams,0))&gt;=80,-1.5,IF(INDEX(sorCol,MATCH(INDEX(valCol,MATCH('BPI+'!BW36,INIcol,0)),bpiTeams,0))&gt;=41,-1 - (INDEX(sorCol,MATCH(INDEX(valCol,MATCH('BPI+'!BW36,INIcol,0)),bpiTeams,0)) - 41) * (0.5/39),(INDEX(sorCol,MATCH(INDEX(valCol,MATCH('BPI+'!BW36,INIcol,0)),bpiTeams,0)) + 40)/325 - 2))))</f>
        <v>0</v>
      </c>
      <c r="BB36" s="366">
        <f>IF(COUNTBLANK('BPI+'!BX36)=1,0,IF(COUNTIF(qwqlINIcol,'BPI+'!BX36)=0,-1.5,IF(INDEX(sorCol,MATCH(INDEX(valCol,MATCH('BPI+'!BX36,INIcol,0)),bpiTeams,0))&gt;=80,-1.5,IF(INDEX(sorCol,MATCH(INDEX(valCol,MATCH('BPI+'!BX36,INIcol,0)),bpiTeams,0))&gt;=41,-1 - (INDEX(sorCol,MATCH(INDEX(valCol,MATCH('BPI+'!BX36,INIcol,0)),bpiTeams,0)) - 41) * (0.5/39),(INDEX(sorCol,MATCH(INDEX(valCol,MATCH('BPI+'!BX36,INIcol,0)),bpiTeams,0)) + 40)/325 - 2))))</f>
        <v>0</v>
      </c>
      <c r="BC36" s="374">
        <f>IF(COUNTBLANK('BPI+'!BY36)=0,-1.6,0)</f>
        <v>-1.6</v>
      </c>
      <c r="BD36" s="374">
        <f>IF(COUNTBLANK('BPI+'!BZ36)=0,-1.6,0)</f>
        <v>-1.6</v>
      </c>
      <c r="BE36" s="374">
        <f>IF(COUNTBLANK('BPI+'!CA36)=0,-1.6,0)</f>
        <v>-1.6</v>
      </c>
      <c r="BF36" s="374">
        <f>IF(COUNTBLANK('BPI+'!CB36)=0,-1.6,0)</f>
        <v>-1.6</v>
      </c>
      <c r="BG36" s="374">
        <f>IF(COUNTBLANK('BPI+'!CC36)=0,-1.6,0)</f>
        <v>0</v>
      </c>
      <c r="BH36" s="374">
        <f>IF(COUNTBLANK('BPI+'!CD36)=0,-1.6,0)</f>
        <v>0</v>
      </c>
      <c r="BI36" s="374">
        <f>IF(COUNTBLANK('BPI+'!CE36)=0,-1.6,0)</f>
        <v>0</v>
      </c>
      <c r="BJ36" s="374">
        <f>IF(COUNTBLANK('BPI+'!CF36)=0,-1.6,0)</f>
        <v>0</v>
      </c>
      <c r="BK36" s="374">
        <f>IF(COUNTBLANK('BPI+'!CG36)=0,-1.6,0)</f>
        <v>0</v>
      </c>
      <c r="BL36" s="374">
        <f>IF(COUNTBLANK('BPI+'!CH36)=0,-1.6,0)</f>
        <v>0</v>
      </c>
      <c r="BM36" s="374">
        <f>IF(COUNTBLANK('BPI+'!CI36)=0,-1.6,0)</f>
        <v>0</v>
      </c>
      <c r="BN36" s="374">
        <f>IF(COUNTBLANK('BPI+'!CJ36)=0,-1.6,0)</f>
        <v>0</v>
      </c>
      <c r="BO36" s="374">
        <f>IF(COUNTBLANK('BPI+'!CK36)=0,-1.6,0)</f>
        <v>0</v>
      </c>
      <c r="BP36" s="374">
        <f>IF(COUNTBLANK('BPI+'!CL36)=0,-1.6,0)</f>
        <v>0</v>
      </c>
      <c r="BQ36" s="374">
        <f>IF(COUNTBLANK('BPI+'!CM36)=0,-1.6,0)</f>
        <v>0</v>
      </c>
      <c r="BR36" s="374">
        <f>IF(COUNTBLANK('BPI+'!CN36)=0,-1.6,0)</f>
        <v>0</v>
      </c>
      <c r="BS36" s="374">
        <f>IF(COUNTBLANK('BPI+'!CO36)=0,-1.6,0)</f>
        <v>0</v>
      </c>
      <c r="BT36">
        <f t="shared" si="4"/>
        <v>-5.7570512820512825</v>
      </c>
    </row>
    <row r="37" spans="1:72" x14ac:dyDescent="0.3">
      <c r="A37" t="str">
        <f t="shared" si="0"/>
        <v>Iowa</v>
      </c>
      <c r="B37" t="str">
        <f t="shared" si="3"/>
        <v>IOWA</v>
      </c>
      <c r="C37" s="358">
        <f>IF(
  COUNTBLANK('BPI+'!Y37)=1,
  0,
  IFERROR(
    IF(
      INDEX(sorCol,MATCH(INDEX(valCol,MATCH('BPI+'!Y37,INIcol,0)),bpiTeams,0))&lt;=40,
      2-INDEX(sorCol,MATCH(INDEX(valCol,MATCH('BPI+'!Y37,INIcol,0)),bpiTeams,0))/40,
      IF(
        INDEX(sorCol,MATCH(INDEX(valCol,MATCH('BPI+'!Y37,INIcol,0)),bpiTeams,0))&lt;=100,
        1-0.9*(INDEX(sorCol,MATCH(INDEX(valCol,MATCH('BPI+'!Y37,INIcol,0)),bpiTeams,0))-40)/60,
        0.1
      )
    ),
    0.1
  )
)</f>
        <v>1.7749999999999999</v>
      </c>
      <c r="D37" s="358">
        <f>IF(
  COUNTBLANK('BPI+'!Z37)=1,
  0,
  IFERROR(
    IF(
      INDEX(sorCol,MATCH(INDEX(valCol,MATCH('BPI+'!Z37,INIcol,0)),bpiTeams,0))&lt;=40,
      2-INDEX(sorCol,MATCH(INDEX(valCol,MATCH('BPI+'!Z37,INIcol,0)),bpiTeams,0))/40,
      IF(
        INDEX(sorCol,MATCH(INDEX(valCol,MATCH('BPI+'!Z37,INIcol,0)),bpiTeams,0))&lt;=100,
        1-0.9*(INDEX(sorCol,MATCH(INDEX(valCol,MATCH('BPI+'!Z37,INIcol,0)),bpiTeams,0))-40)/60,
        0.1
      )
    ),
    0.1
  )
)</f>
        <v>0</v>
      </c>
      <c r="E37" s="358">
        <f>IF(
  COUNTBLANK('BPI+'!AA37)=1,
  0,
  IFERROR(
    IF(
      INDEX(sorCol,MATCH(INDEX(valCol,MATCH('BPI+'!AA37,INIcol,0)),bpiTeams,0))&lt;=40,
      2-INDEX(sorCol,MATCH(INDEX(valCol,MATCH('BPI+'!AA37,INIcol,0)),bpiTeams,0))/40,
      IF(
        INDEX(sorCol,MATCH(INDEX(valCol,MATCH('BPI+'!AA37,INIcol,0)),bpiTeams,0))&lt;=100,
        1-0.9*(INDEX(sorCol,MATCH(INDEX(valCol,MATCH('BPI+'!AA37,INIcol,0)),bpiTeams,0))-40)/60,
        0.1
      )
    ),
    0.1
  )
)</f>
        <v>0</v>
      </c>
      <c r="F37" s="358">
        <f>IF(
  COUNTBLANK('BPI+'!AB37)=1,
  0,
  IFERROR(
    IF(
      INDEX(sorCol,MATCH(INDEX(valCol,MATCH('BPI+'!AB37,INIcol,0)),bpiTeams,0))&lt;=40,
      2-INDEX(sorCol,MATCH(INDEX(valCol,MATCH('BPI+'!AB37,INIcol,0)),bpiTeams,0))/40,
      IF(
        INDEX(sorCol,MATCH(INDEX(valCol,MATCH('BPI+'!AB37,INIcol,0)),bpiTeams,0))&lt;=100,
        1-0.9*(INDEX(sorCol,MATCH(INDEX(valCol,MATCH('BPI+'!AB37,INIcol,0)),bpiTeams,0))-40)/60,
        0.1
      )
    ),
    0.1
  )
)</f>
        <v>0</v>
      </c>
      <c r="G37" s="358">
        <f>IF(
  COUNTBLANK('BPI+'!AC37)=1,
  0,
  IFERROR(
    IF(
      INDEX(sorCol,MATCH(INDEX(valCol,MATCH('BPI+'!AC37,INIcol,0)),bpiTeams,0))&lt;=40,
      2-INDEX(sorCol,MATCH(INDEX(valCol,MATCH('BPI+'!AC37,INIcol,0)),bpiTeams,0))/40,
      IF(
        INDEX(sorCol,MATCH(INDEX(valCol,MATCH('BPI+'!AC37,INIcol,0)),bpiTeams,0))&lt;=100,
        1-0.9*(INDEX(sorCol,MATCH(INDEX(valCol,MATCH('BPI+'!AC37,INIcol,0)),bpiTeams,0))-40)/60,
        0.1
      )
    ),
    0.1
  )
)</f>
        <v>0</v>
      </c>
      <c r="H37" s="358">
        <f>IF(
  COUNTBLANK('BPI+'!AD37)=1,
  0,
  IFERROR(
    IF(
      INDEX(sorCol,MATCH(INDEX(valCol,MATCH('BPI+'!AD37,INIcol,0)),bpiTeams,0))&lt;=40,
      2-INDEX(sorCol,MATCH(INDEX(valCol,MATCH('BPI+'!AD37,INIcol,0)),bpiTeams,0))/40,
      IF(
        INDEX(sorCol,MATCH(INDEX(valCol,MATCH('BPI+'!AD37,INIcol,0)),bpiTeams,0))&lt;=100,
        1-0.9*(INDEX(sorCol,MATCH(INDEX(valCol,MATCH('BPI+'!AD37,INIcol,0)),bpiTeams,0))-40)/60,
        0.1
      )
    ),
    0.1
  )
)</f>
        <v>0</v>
      </c>
      <c r="I37" s="358">
        <f>IF(
  COUNTBLANK('BPI+'!AE37)=1,
  0,
  IFERROR(
    IF(
      INDEX(sorCol,MATCH(INDEX(valCol,MATCH('BPI+'!AE37,INIcol,0)),bpiTeams,0))&lt;=40,
      2-INDEX(sorCol,MATCH(INDEX(valCol,MATCH('BPI+'!AE37,INIcol,0)),bpiTeams,0))/40,
      IF(
        INDEX(sorCol,MATCH(INDEX(valCol,MATCH('BPI+'!AE37,INIcol,0)),bpiTeams,0))&lt;=100,
        1-0.9*(INDEX(sorCol,MATCH(INDEX(valCol,MATCH('BPI+'!AE37,INIcol,0)),bpiTeams,0))-40)/60,
        0.1
      )
    ),
    0.1
  )
)</f>
        <v>0</v>
      </c>
      <c r="J37" s="358">
        <f>IF(
  COUNTBLANK('BPI+'!AF37)=1,
  0,
  IFERROR(
    IF(
      INDEX(sorCol,MATCH(INDEX(valCol,MATCH('BPI+'!AF37,INIcol,0)),bpiTeams,0))&lt;=40,
      2-INDEX(sorCol,MATCH(INDEX(valCol,MATCH('BPI+'!AF37,INIcol,0)),bpiTeams,0))/40,
      IF(
        INDEX(sorCol,MATCH(INDEX(valCol,MATCH('BPI+'!AF37,INIcol,0)),bpiTeams,0))&lt;=100,
        1-0.9*(INDEX(sorCol,MATCH(INDEX(valCol,MATCH('BPI+'!AF37,INIcol,0)),bpiTeams,0))-40)/60,
        0.1
      )
    ),
    0.1
  )
)</f>
        <v>0</v>
      </c>
      <c r="K37" s="358">
        <f>IF(
  COUNTBLANK('BPI+'!AG37)=1,
  0,
  IFERROR(
    IF(
      INDEX(sorCol,MATCH(INDEX(valCol,MATCH('BPI+'!AG37,INIcol,0)),bpiTeams,0))&lt;=40,
      2-INDEX(sorCol,MATCH(INDEX(valCol,MATCH('BPI+'!AG37,INIcol,0)),bpiTeams,0))/40,
      IF(
        INDEX(sorCol,MATCH(INDEX(valCol,MATCH('BPI+'!AG37,INIcol,0)),bpiTeams,0))&lt;=100,
        1-0.9*(INDEX(sorCol,MATCH(INDEX(valCol,MATCH('BPI+'!AG37,INIcol,0)),bpiTeams,0))-40)/60,
        0.1
      )
    ),
    0.1
  )
)</f>
        <v>0</v>
      </c>
      <c r="L37" s="358">
        <f>IF(
  COUNTBLANK('BPI+'!AH37)=1,
  0,
  IFERROR(
    IF(
      INDEX(sorCol,MATCH(INDEX(valCol,MATCH('BPI+'!AH37,INIcol,0)),bpiTeams,0))&lt;=40,
      2-INDEX(sorCol,MATCH(INDEX(valCol,MATCH('BPI+'!AH37,INIcol,0)),bpiTeams,0))/40,
      IF(
        INDEX(sorCol,MATCH(INDEX(valCol,MATCH('BPI+'!AH37,INIcol,0)),bpiTeams,0))&lt;=100,
        1-0.9*(INDEX(sorCol,MATCH(INDEX(valCol,MATCH('BPI+'!AH37,INIcol,0)),bpiTeams,0))-40)/60,
        0.1
      )
    ),
    0.1
  )
)</f>
        <v>0</v>
      </c>
      <c r="M37" s="358">
        <f>IF(
  COUNTBLANK('BPI+'!AI37)=1,
  0,
  IFERROR(
    IF(
      INDEX(sorCol,MATCH(INDEX(valCol,MATCH('BPI+'!AI37,INIcol,0)),bpiTeams,0))&lt;=40,
      2-INDEX(sorCol,MATCH(INDEX(valCol,MATCH('BPI+'!AI37,INIcol,0)),bpiTeams,0))/40,
      IF(
        INDEX(sorCol,MATCH(INDEX(valCol,MATCH('BPI+'!AI37,INIcol,0)),bpiTeams,0))&lt;=100,
        1-0.9*(INDEX(sorCol,MATCH(INDEX(valCol,MATCH('BPI+'!AI37,INIcol,0)),bpiTeams,0))-40)/60,
        0.1
      )
    ),
    0.1
  )
)</f>
        <v>0</v>
      </c>
      <c r="N37" s="358">
        <f>IF(
  COUNTBLANK('BPI+'!AJ37)=1,
  0,
  IFERROR(
    IF(
      INDEX(sorCol,MATCH(INDEX(valCol,MATCH('BPI+'!AJ37,INIcol,0)),bpiTeams,0))&lt;=40,
      2-INDEX(sorCol,MATCH(INDEX(valCol,MATCH('BPI+'!AJ37,INIcol,0)),bpiTeams,0))/40,
      IF(
        INDEX(sorCol,MATCH(INDEX(valCol,MATCH('BPI+'!AJ37,INIcol,0)),bpiTeams,0))&lt;=100,
        1-0.9*(INDEX(sorCol,MATCH(INDEX(valCol,MATCH('BPI+'!AJ37,INIcol,0)),bpiTeams,0))-40)/60,
        0.1
      )
    ),
    0.1
  )
)</f>
        <v>0</v>
      </c>
      <c r="O37" s="366">
        <f>IF(
  COUNTBLANK('BPI+'!AK37)=1,
  0,
  IFERROR(
    IF(
      INDEX(sorCol, MATCH(INDEX(valCol, MATCH('BPI+'!AK37, INIcol, 0)), bpiTeams, 0)) &lt;= 40,
      -INDEX(sorCol, MATCH(INDEX(valCol, MATCH('BPI+'!AK37, INIcol, 0)), bpiTeams, 0))/40,
      IF(
        INDEX(sorCol, MATCH(INDEX(valCol, MATCH('BPI+'!AK37, INIcol, 0)), bpiTeams, 0)) &lt;= 100,
        -1 - (INDEX(sorCol, MATCH(INDEX(valCol, MATCH('BPI+'!AK37, INIcol, 0)), bpiTeams, 0)) - 40)/60,
        -2
      )
    ),
    -2
  )
)</f>
        <v>-0.32500000000000001</v>
      </c>
      <c r="P37" s="366">
        <f>IF(
  COUNTBLANK('BPI+'!AL37)=1,
  0,
  IFERROR(
    IF(
      INDEX(sorCol, MATCH(INDEX(valCol, MATCH('BPI+'!AL37, INIcol, 0)), bpiTeams, 0)) &lt;= 40,
      -INDEX(sorCol, MATCH(INDEX(valCol, MATCH('BPI+'!AL37, INIcol, 0)), bpiTeams, 0))/40,
      IF(
        INDEX(sorCol, MATCH(INDEX(valCol, MATCH('BPI+'!AL37, INIcol, 0)), bpiTeams, 0)) &lt;= 100,
        -1 - (INDEX(sorCol, MATCH(INDEX(valCol, MATCH('BPI+'!AL37, INIcol, 0)), bpiTeams, 0)) - 40)/60,
        -2
      )
    ),
    -2
  )
)</f>
        <v>-0.35</v>
      </c>
      <c r="Q37" s="366">
        <f>IF(
  COUNTBLANK('BPI+'!AM37)=1,
  0,
  IFERROR(
    IF(
      INDEX(sorCol, MATCH(INDEX(valCol, MATCH('BPI+'!AM37, INIcol, 0)), bpiTeams, 0)) &lt;= 40,
      -INDEX(sorCol, MATCH(INDEX(valCol, MATCH('BPI+'!AM37, INIcol, 0)), bpiTeams, 0))/40,
      IF(
        INDEX(sorCol, MATCH(INDEX(valCol, MATCH('BPI+'!AM37, INIcol, 0)), bpiTeams, 0)) &lt;= 100,
        -1 - (INDEX(sorCol, MATCH(INDEX(valCol, MATCH('BPI+'!AM37, INIcol, 0)), bpiTeams, 0)) - 40)/60,
        -2
      )
    ),
    -2
  )
)</f>
        <v>-0.42499999999999999</v>
      </c>
      <c r="R37" s="366">
        <f>IF(
  COUNTBLANK('BPI+'!AN37)=1,
  0,
  IFERROR(
    IF(
      INDEX(sorCol, MATCH(INDEX(valCol, MATCH('BPI+'!AN37, INIcol, 0)), bpiTeams, 0)) &lt;= 40,
      -INDEX(sorCol, MATCH(INDEX(valCol, MATCH('BPI+'!AN37, INIcol, 0)), bpiTeams, 0))/40,
      IF(
        INDEX(sorCol, MATCH(INDEX(valCol, MATCH('BPI+'!AN37, INIcol, 0)), bpiTeams, 0)) &lt;= 100,
        -1 - (INDEX(sorCol, MATCH(INDEX(valCol, MATCH('BPI+'!AN37, INIcol, 0)), bpiTeams, 0)) - 40)/60,
        -2
      )
    ),
    -2
  )
)</f>
        <v>-0.3</v>
      </c>
      <c r="S37" s="366">
        <f>IF(
  COUNTBLANK('BPI+'!AO37)=1,
  0,
  IFERROR(
    IF(
      INDEX(sorCol, MATCH(INDEX(valCol, MATCH('BPI+'!AO37, INIcol, 0)), bpiTeams, 0)) &lt;= 40,
      -INDEX(sorCol, MATCH(INDEX(valCol, MATCH('BPI+'!AO37, INIcol, 0)), bpiTeams, 0))/40,
      IF(
        INDEX(sorCol, MATCH(INDEX(valCol, MATCH('BPI+'!AO37, INIcol, 0)), bpiTeams, 0)) &lt;= 100,
        -1 - (INDEX(sorCol, MATCH(INDEX(valCol, MATCH('BPI+'!AO37, INIcol, 0)), bpiTeams, 0)) - 40)/60,
        -2
      )
    ),
    -2
  )
)</f>
        <v>-0.3</v>
      </c>
      <c r="T37" s="366">
        <f>IF(
  COUNTBLANK('BPI+'!AP37)=1,
  0,
  IFERROR(
    IF(
      INDEX(sorCol, MATCH(INDEX(valCol, MATCH('BPI+'!AP37, INIcol, 0)), bpiTeams, 0)) &lt;= 40,
      -INDEX(sorCol, MATCH(INDEX(valCol, MATCH('BPI+'!AP37, INIcol, 0)), bpiTeams, 0))/40,
      IF(
        INDEX(sorCol, MATCH(INDEX(valCol, MATCH('BPI+'!AP37, INIcol, 0)), bpiTeams, 0)) &lt;= 100,
        -1 - (INDEX(sorCol, MATCH(INDEX(valCol, MATCH('BPI+'!AP37, INIcol, 0)), bpiTeams, 0)) - 40)/60,
        -2
      )
    ),
    -2
  )
)</f>
        <v>-0.47499999999999998</v>
      </c>
      <c r="U37" s="366">
        <f>IF(
  COUNTBLANK('BPI+'!AQ37)=1,
  0,
  IFERROR(
    IF(
      INDEX(sorCol, MATCH(INDEX(valCol, MATCH('BPI+'!AQ37, INIcol, 0)), bpiTeams, 0)) &lt;= 40,
      -INDEX(sorCol, MATCH(INDEX(valCol, MATCH('BPI+'!AQ37, INIcol, 0)), bpiTeams, 0))/40,
      IF(
        INDEX(sorCol, MATCH(INDEX(valCol, MATCH('BPI+'!AQ37, INIcol, 0)), bpiTeams, 0)) &lt;= 100,
        -1 - (INDEX(sorCol, MATCH(INDEX(valCol, MATCH('BPI+'!AQ37, INIcol, 0)), bpiTeams, 0)) - 40)/60,
        -2
      )
    ),
    -2
  )
)</f>
        <v>-0.05</v>
      </c>
      <c r="V37" s="366">
        <f>IF(
  COUNTBLANK('BPI+'!AR37)=1,
  0,
  IFERROR(
    IF(
      INDEX(sorCol, MATCH(INDEX(valCol, MATCH('BPI+'!AR37, INIcol, 0)), bpiTeams, 0)) &lt;= 40,
      -INDEX(sorCol, MATCH(INDEX(valCol, MATCH('BPI+'!AR37, INIcol, 0)), bpiTeams, 0))/40,
      IF(
        INDEX(sorCol, MATCH(INDEX(valCol, MATCH('BPI+'!AR37, INIcol, 0)), bpiTeams, 0)) &lt;= 100,
        -1 - (INDEX(sorCol, MATCH(INDEX(valCol, MATCH('BPI+'!AR37, INIcol, 0)), bpiTeams, 0)) - 40)/60,
        -2
      )
    ),
    -2
  )
)</f>
        <v>-0.22500000000000001</v>
      </c>
      <c r="W37" s="366">
        <f>IF(
  COUNTBLANK('BPI+'!AS37)=1,
  0,
  IFERROR(
    IF(
      INDEX(sorCol, MATCH(INDEX(valCol, MATCH('BPI+'!AS37, INIcol, 0)), bpiTeams, 0)) &lt;= 40,
      -INDEX(sorCol, MATCH(INDEX(valCol, MATCH('BPI+'!AS37, INIcol, 0)), bpiTeams, 0))/40,
      IF(
        INDEX(sorCol, MATCH(INDEX(valCol, MATCH('BPI+'!AS37, INIcol, 0)), bpiTeams, 0)) &lt;= 100,
        -1 - (INDEX(sorCol, MATCH(INDEX(valCol, MATCH('BPI+'!AS37, INIcol, 0)), bpiTeams, 0)) - 40)/60,
        -2
      )
    ),
    -2
  )
)</f>
        <v>0</v>
      </c>
      <c r="X37" s="366">
        <f>IF(
  COUNTBLANK('BPI+'!AT37)=1,
  0,
  IFERROR(
    IF(
      INDEX(sorCol, MATCH(INDEX(valCol, MATCH('BPI+'!AT37, INIcol, 0)), bpiTeams, 0)) &lt;= 40,
      -INDEX(sorCol, MATCH(INDEX(valCol, MATCH('BPI+'!AT37, INIcol, 0)), bpiTeams, 0))/40,
      IF(
        INDEX(sorCol, MATCH(INDEX(valCol, MATCH('BPI+'!AT37, INIcol, 0)), bpiTeams, 0)) &lt;= 100,
        -1 - (INDEX(sorCol, MATCH(INDEX(valCol, MATCH('BPI+'!AT37, INIcol, 0)), bpiTeams, 0)) - 40)/60,
        -2
      )
    ),
    -2
  )
)</f>
        <v>0</v>
      </c>
      <c r="Y37" s="366">
        <f>IF(
  COUNTBLANK('BPI+'!AU37)=1,
  0,
  IFERROR(
    IF(
      INDEX(sorCol, MATCH(INDEX(valCol, MATCH('BPI+'!AU37, INIcol, 0)), bpiTeams, 0)) &lt;= 40,
      -INDEX(sorCol, MATCH(INDEX(valCol, MATCH('BPI+'!AU37, INIcol, 0)), bpiTeams, 0))/40,
      IF(
        INDEX(sorCol, MATCH(INDEX(valCol, MATCH('BPI+'!AU37, INIcol, 0)), bpiTeams, 0)) &lt;= 100,
        -1 - (INDEX(sorCol, MATCH(INDEX(valCol, MATCH('BPI+'!AU37, INIcol, 0)), bpiTeams, 0)) - 40)/60,
        -2
      )
    ),
    -2
  )
)</f>
        <v>0</v>
      </c>
      <c r="Z37" s="366">
        <f>IF(
  COUNTBLANK('BPI+'!AV37)=1,
  0,
  IFERROR(
    IF(
      INDEX(sorCol, MATCH(INDEX(valCol, MATCH('BPI+'!AV37, INIcol, 0)), bpiTeams, 0)) &lt;= 40,
      -INDEX(sorCol, MATCH(INDEX(valCol, MATCH('BPI+'!AV37, INIcol, 0)), bpiTeams, 0))/40,
      IF(
        INDEX(sorCol, MATCH(INDEX(valCol, MATCH('BPI+'!AV37, INIcol, 0)), bpiTeams, 0)) &lt;= 100,
        -1 - (INDEX(sorCol, MATCH(INDEX(valCol, MATCH('BPI+'!AV37, INIcol, 0)), bpiTeams, 0)) - 40)/60,
        -2
      )
    ),
    -2
  )
)</f>
        <v>0</v>
      </c>
      <c r="AA37" s="358">
        <f>IFERROR(IF(COUNTBLANK('BPI+'!AX37)=1,0,IF(COUNTIF(qwqlINIcol,'BPI+'!AX37)=0,0.1,IF(INDEX(sorCol,MATCH(INDEX(valCol,MATCH('BPI+'!AW37,INIcol,0)),bpiTeams,0))&gt;=40,INDEX(sorCol,MATCH(INDEX(valCol,MATCH('BPI+'!AW37,INIcol,0)),bpiTeams,0))*-1/40+2,(INDEX(sorCol,MATCH(INDEX(valCol,MATCH('BPI+'!AW37,INIcol,0)),bpiTeams,0))*(-1)+40)/325+1))),0)</f>
        <v>1.0307692307692307</v>
      </c>
      <c r="AB37" s="358">
        <f>IFERROR(IF(COUNTBLANK('BPI+'!AY37)=1,0,IF(COUNTIF(qwqlINIcol,'BPI+'!AY37)=0,0.1,IF(INDEX(sorCol,MATCH(INDEX(valCol,MATCH('BPI+'!AX37,INIcol,0)),bpiTeams,0))&gt;=40,INDEX(sorCol,MATCH(INDEX(valCol,MATCH('BPI+'!AX37,INIcol,0)),bpiTeams,0))*-1/40+2,(INDEX(sorCol,MATCH(INDEX(valCol,MATCH('BPI+'!AX37,INIcol,0)),bpiTeams,0))*(-1)+40)/325+1))),0)</f>
        <v>0.1</v>
      </c>
      <c r="AC37" s="358">
        <f>IFERROR(IF(COUNTBLANK('BPI+'!AZ37)=1,0,IF(COUNTIF(qwqlINIcol,'BPI+'!AZ37)=0,0.1,IF(INDEX(sorCol,MATCH(INDEX(valCol,MATCH('BPI+'!AY37,INIcol,0)),bpiTeams,0))&gt;=40,INDEX(sorCol,MATCH(INDEX(valCol,MATCH('BPI+'!AY37,INIcol,0)),bpiTeams,0))*-1/40+2,(INDEX(sorCol,MATCH(INDEX(valCol,MATCH('BPI+'!AY37,INIcol,0)),bpiTeams,0))*(-1)+40)/325+1))),0)</f>
        <v>0</v>
      </c>
      <c r="AD37" s="358">
        <f>IFERROR(IF(COUNTBLANK('BPI+'!BA37)=1,0,IF(COUNTIF(qwqlINIcol,'BPI+'!BA37)=0,0.1,IF(INDEX(sorCol,MATCH(INDEX(valCol,MATCH('BPI+'!AZ37,INIcol,0)),bpiTeams,0))&gt;=40,INDEX(sorCol,MATCH(INDEX(valCol,MATCH('BPI+'!AZ37,INIcol,0)),bpiTeams,0))*-1/40+2,(INDEX(sorCol,MATCH(INDEX(valCol,MATCH('BPI+'!AZ37,INIcol,0)),bpiTeams,0))*(-1)+40)/325+1))),0)</f>
        <v>0</v>
      </c>
      <c r="AE37" s="358">
        <f>IFERROR(IF(COUNTBLANK('BPI+'!BB37)=1,0,IF(COUNTIF(qwqlINIcol,'BPI+'!BB37)=0,0.1,IF(INDEX(sorCol,MATCH(INDEX(valCol,MATCH('BPI+'!BA37,INIcol,0)),bpiTeams,0))&gt;=40,INDEX(sorCol,MATCH(INDEX(valCol,MATCH('BPI+'!BA37,INIcol,0)),bpiTeams,0))*-1/40+2,(INDEX(sorCol,MATCH(INDEX(valCol,MATCH('BPI+'!BA37,INIcol,0)),bpiTeams,0))*(-1)+40)/325+1))),0)</f>
        <v>0</v>
      </c>
      <c r="AF37" s="358">
        <f>IFERROR(IF(COUNTBLANK('BPI+'!BC37)=1,0,IF(COUNTIF(qwqlINIcol,'BPI+'!BC37)=0,0.1,IF(INDEX(sorCol,MATCH(INDEX(valCol,MATCH('BPI+'!BB37,INIcol,0)),bpiTeams,0))&gt;=40,INDEX(sorCol,MATCH(INDEX(valCol,MATCH('BPI+'!BB37,INIcol,0)),bpiTeams,0))*-1/40+2,(INDEX(sorCol,MATCH(INDEX(valCol,MATCH('BPI+'!BB37,INIcol,0)),bpiTeams,0))*(-1)+40)/325+1))),0)</f>
        <v>0</v>
      </c>
      <c r="AG37" s="358">
        <f>IFERROR(IF(COUNTBLANK('BPI+'!BD37)=1,0,IF(COUNTIF(qwqlINIcol,'BPI+'!BD37)=0,0.1,IF(INDEX(sorCol,MATCH(INDEX(valCol,MATCH('BPI+'!BC37,INIcol,0)),bpiTeams,0))&gt;=40,INDEX(sorCol,MATCH(INDEX(valCol,MATCH('BPI+'!BC37,INIcol,0)),bpiTeams,0))*-1/40+2,(INDEX(sorCol,MATCH(INDEX(valCol,MATCH('BPI+'!BC37,INIcol,0)),bpiTeams,0))*(-1)+40)/325+1))),0)</f>
        <v>0</v>
      </c>
      <c r="AH37" s="358">
        <f>IFERROR(IF(COUNTBLANK('BPI+'!BE37)=1,0,IF(COUNTIF(qwqlINIcol,'BPI+'!BE37)=0,0.1,IF(INDEX(sorCol,MATCH(INDEX(valCol,MATCH('BPI+'!BD37,INIcol,0)),bpiTeams,0))&gt;=40,INDEX(sorCol,MATCH(INDEX(valCol,MATCH('BPI+'!BD37,INIcol,0)),bpiTeams,0))*-1/40+2,(INDEX(sorCol,MATCH(INDEX(valCol,MATCH('BPI+'!BD37,INIcol,0)),bpiTeams,0))*(-1)+40)/325+1))),0)</f>
        <v>0</v>
      </c>
      <c r="AI37" s="358">
        <f>IFERROR(IF(COUNTBLANK('BPI+'!BF37)=1,0,IF(COUNTIF(qwqlINIcol,'BPI+'!BF37)=0,0.1,IF(INDEX(sorCol,MATCH(INDEX(valCol,MATCH('BPI+'!BE37,INIcol,0)),bpiTeams,0))&gt;=40,INDEX(sorCol,MATCH(INDEX(valCol,MATCH('BPI+'!BE37,INIcol,0)),bpiTeams,0))*-1/40+2,(INDEX(sorCol,MATCH(INDEX(valCol,MATCH('BPI+'!BE37,INIcol,0)),bpiTeams,0))*(-1)+40)/325+1))),0)</f>
        <v>0</v>
      </c>
      <c r="AJ37" s="358">
        <f>IFERROR(IF(COUNTBLANK('BPI+'!BG37)=1,0,IF(COUNTIF(qwqlINIcol,'BPI+'!BG37)=0,0.1,IF(INDEX(sorCol,MATCH(INDEX(valCol,MATCH('BPI+'!BF37,INIcol,0)),bpiTeams,0))&gt;=40,INDEX(sorCol,MATCH(INDEX(valCol,MATCH('BPI+'!BF37,INIcol,0)),bpiTeams,0))*-1/40+2,(INDEX(sorCol,MATCH(INDEX(valCol,MATCH('BPI+'!BF37,INIcol,0)),bpiTeams,0))*(-1)+40)/325+1))),0)</f>
        <v>0</v>
      </c>
      <c r="AK37" s="358">
        <f>IFERROR(IF(COUNTBLANK('BPI+'!BH37)=1,0,IF(COUNTIF(qwqlINIcol,'BPI+'!BH37)=0,0.1,IF(INDEX(sorCol,MATCH(INDEX(valCol,MATCH('BPI+'!BG37,INIcol,0)),bpiTeams,0))&gt;=40,INDEX(sorCol,MATCH(INDEX(valCol,MATCH('BPI+'!BG37,INIcol,0)),bpiTeams,0))*-1/40+2,(INDEX(sorCol,MATCH(INDEX(valCol,MATCH('BPI+'!BG37,INIcol,0)),bpiTeams,0))*(-1)+40)/325+1))),0)</f>
        <v>0</v>
      </c>
      <c r="AL37" s="358">
        <f>IFERROR(IF(COUNTBLANK('BPI+'!BI37)=1,0,IF(COUNTIF(qwqlINIcol,'BPI+'!BI37)=0,0.1,IF(INDEX(sorCol,MATCH(INDEX(valCol,MATCH('BPI+'!BH37,INIcol,0)),bpiTeams,0))&gt;=40,INDEX(sorCol,MATCH(INDEX(valCol,MATCH('BPI+'!BH37,INIcol,0)),bpiTeams,0))*-1/40+2,(INDEX(sorCol,MATCH(INDEX(valCol,MATCH('BPI+'!BH37,INIcol,0)),bpiTeams,0))*(-1)+40)/325+1))),0)</f>
        <v>0</v>
      </c>
      <c r="AM37" s="358">
        <f>IFERROR(IF(COUNTBLANK('BPI+'!BJ37)=1,0,IF(COUNTIF(qwqlINIcol,'BPI+'!BJ37)=0,0.1,IF(INDEX(sorCol,MATCH(INDEX(valCol,MATCH('BPI+'!BI37,INIcol,0)),bpiTeams,0))&gt;=40,INDEX(sorCol,MATCH(INDEX(valCol,MATCH('BPI+'!BI37,INIcol,0)),bpiTeams,0))*-1/40+2,(INDEX(sorCol,MATCH(INDEX(valCol,MATCH('BPI+'!BI37,INIcol,0)),bpiTeams,0))*(-1)+40)/325+1))),0)</f>
        <v>0</v>
      </c>
      <c r="AN37" s="358">
        <f>IFERROR(IF(COUNTBLANK('BPI+'!BK37)=1,0,IF(COUNTIF(qwqlINIcol,'BPI+'!BK37)=0,0.1,IF(INDEX(sorCol,MATCH(INDEX(valCol,MATCH('BPI+'!BJ37,INIcol,0)),bpiTeams,0))&gt;=40,INDEX(sorCol,MATCH(INDEX(valCol,MATCH('BPI+'!BJ37,INIcol,0)),bpiTeams,0))*-1/40+2,(INDEX(sorCol,MATCH(INDEX(valCol,MATCH('BPI+'!BJ37,INIcol,0)),bpiTeams,0))*(-1)+40)/325+1))),0)</f>
        <v>0</v>
      </c>
      <c r="AO37" s="358">
        <f>IFERROR(IF(COUNTBLANK('BPI+'!BL37)=1,0,IF(COUNTIF(qwqlINIcol,'BPI+'!BL37)=0,0.1,IF(INDEX(sorCol,MATCH(INDEX(valCol,MATCH('BPI+'!BK37,INIcol,0)),bpiTeams,0))&gt;=40,INDEX(sorCol,MATCH(INDEX(valCol,MATCH('BPI+'!BK37,INIcol,0)),bpiTeams,0))*-1/40+2,(INDEX(sorCol,MATCH(INDEX(valCol,MATCH('BPI+'!BK37,INIcol,0)),bpiTeams,0))*(-1)+40)/325+1))),0)</f>
        <v>0</v>
      </c>
      <c r="AP37" s="366">
        <f>IF(COUNTBLANK('BPI+'!BL37)=1,0,IF(COUNTIF(qwqlINIcol,'BPI+'!BL37)=0,-1.5,IF(INDEX(sorCol,MATCH(INDEX(valCol,MATCH('BPI+'!BL37,INIcol,0)),bpiTeams,0))&gt;=80,-1.5,IF(INDEX(sorCol,MATCH(INDEX(valCol,MATCH('BPI+'!BL37,INIcol,0)),bpiTeams,0))&gt;=41,-1 - (INDEX(sorCol,MATCH(INDEX(valCol,MATCH('BPI+'!BL37,INIcol,0)),bpiTeams,0)) - 41) * (0.5/39),(INDEX(sorCol,MATCH(INDEX(valCol,MATCH('BPI+'!BL37,INIcol,0)),bpiTeams,0)) + 40)/325 - 2))))</f>
        <v>-1.7753846153846153</v>
      </c>
      <c r="AQ37" s="366">
        <f>IF(COUNTBLANK('BPI+'!BM37)=1,0,IF(COUNTIF(qwqlINIcol,'BPI+'!BM37)=0,-1.5,IF(INDEX(sorCol,MATCH(INDEX(valCol,MATCH('BPI+'!BM37,INIcol,0)),bpiTeams,0))&gt;=80,-1.5,IF(INDEX(sorCol,MATCH(INDEX(valCol,MATCH('BPI+'!BM37,INIcol,0)),bpiTeams,0))&gt;=41,-1 - (INDEX(sorCol,MATCH(INDEX(valCol,MATCH('BPI+'!BM37,INIcol,0)),bpiTeams,0)) - 41) * (0.5/39),(INDEX(sorCol,MATCH(INDEX(valCol,MATCH('BPI+'!BM37,INIcol,0)),bpiTeams,0)) + 40)/325 - 2))))</f>
        <v>0</v>
      </c>
      <c r="AR37" s="366">
        <f>IF(COUNTBLANK('BPI+'!BN37)=1,0,IF(COUNTIF(qwqlINIcol,'BPI+'!BN37)=0,-1.5,IF(INDEX(sorCol,MATCH(INDEX(valCol,MATCH('BPI+'!BN37,INIcol,0)),bpiTeams,0))&gt;=80,-1.5,IF(INDEX(sorCol,MATCH(INDEX(valCol,MATCH('BPI+'!BN37,INIcol,0)),bpiTeams,0))&gt;=41,-1 - (INDEX(sorCol,MATCH(INDEX(valCol,MATCH('BPI+'!BN37,INIcol,0)),bpiTeams,0)) - 41) * (0.5/39),(INDEX(sorCol,MATCH(INDEX(valCol,MATCH('BPI+'!BN37,INIcol,0)),bpiTeams,0)) + 40)/325 - 2))))</f>
        <v>0</v>
      </c>
      <c r="AS37" s="366">
        <f>IF(COUNTBLANK('BPI+'!BO37)=1,0,IF(COUNTIF(qwqlINIcol,'BPI+'!BO37)=0,-1.5,IF(INDEX(sorCol,MATCH(INDEX(valCol,MATCH('BPI+'!BO37,INIcol,0)),bpiTeams,0))&gt;=80,-1.5,IF(INDEX(sorCol,MATCH(INDEX(valCol,MATCH('BPI+'!BO37,INIcol,0)),bpiTeams,0))&gt;=41,-1 - (INDEX(sorCol,MATCH(INDEX(valCol,MATCH('BPI+'!BO37,INIcol,0)),bpiTeams,0)) - 41) * (0.5/39),(INDEX(sorCol,MATCH(INDEX(valCol,MATCH('BPI+'!BO37,INIcol,0)),bpiTeams,0)) + 40)/325 - 2))))</f>
        <v>0</v>
      </c>
      <c r="AT37" s="366">
        <f>IF(COUNTBLANK('BPI+'!BP37)=1,0,IF(COUNTIF(qwqlINIcol,'BPI+'!BP37)=0,-1.5,IF(INDEX(sorCol,MATCH(INDEX(valCol,MATCH('BPI+'!BP37,INIcol,0)),bpiTeams,0))&gt;=80,-1.5,IF(INDEX(sorCol,MATCH(INDEX(valCol,MATCH('BPI+'!BP37,INIcol,0)),bpiTeams,0))&gt;=41,-1 - (INDEX(sorCol,MATCH(INDEX(valCol,MATCH('BPI+'!BP37,INIcol,0)),bpiTeams,0)) - 41) * (0.5/39),(INDEX(sorCol,MATCH(INDEX(valCol,MATCH('BPI+'!BP37,INIcol,0)),bpiTeams,0)) + 40)/325 - 2))))</f>
        <v>0</v>
      </c>
      <c r="AU37" s="366">
        <f>IF(COUNTBLANK('BPI+'!BQ37)=1,0,IF(COUNTIF(qwqlINIcol,'BPI+'!BQ37)=0,-1.5,IF(INDEX(sorCol,MATCH(INDEX(valCol,MATCH('BPI+'!BQ37,INIcol,0)),bpiTeams,0))&gt;=80,-1.5,IF(INDEX(sorCol,MATCH(INDEX(valCol,MATCH('BPI+'!BQ37,INIcol,0)),bpiTeams,0))&gt;=41,-1 - (INDEX(sorCol,MATCH(INDEX(valCol,MATCH('BPI+'!BQ37,INIcol,0)),bpiTeams,0)) - 41) * (0.5/39),(INDEX(sorCol,MATCH(INDEX(valCol,MATCH('BPI+'!BQ37,INIcol,0)),bpiTeams,0)) + 40)/325 - 2))))</f>
        <v>0</v>
      </c>
      <c r="AV37" s="366">
        <f>IF(COUNTBLANK('BPI+'!BR37)=1,0,IF(COUNTIF(qwqlINIcol,'BPI+'!BR37)=0,-1.5,IF(INDEX(sorCol,MATCH(INDEX(valCol,MATCH('BPI+'!BR37,INIcol,0)),bpiTeams,0))&gt;=80,-1.5,IF(INDEX(sorCol,MATCH(INDEX(valCol,MATCH('BPI+'!BR37,INIcol,0)),bpiTeams,0))&gt;=41,-1 - (INDEX(sorCol,MATCH(INDEX(valCol,MATCH('BPI+'!BR37,INIcol,0)),bpiTeams,0)) - 41) * (0.5/39),(INDEX(sorCol,MATCH(INDEX(valCol,MATCH('BPI+'!BR37,INIcol,0)),bpiTeams,0)) + 40)/325 - 2))))</f>
        <v>0</v>
      </c>
      <c r="AW37" s="366">
        <f>IF(COUNTBLANK('BPI+'!BS37)=1,0,IF(COUNTIF(qwqlINIcol,'BPI+'!BS37)=0,-1.5,IF(INDEX(sorCol,MATCH(INDEX(valCol,MATCH('BPI+'!BS37,INIcol,0)),bpiTeams,0))&gt;=80,-1.5,IF(INDEX(sorCol,MATCH(INDEX(valCol,MATCH('BPI+'!BS37,INIcol,0)),bpiTeams,0))&gt;=41,-1 - (INDEX(sorCol,MATCH(INDEX(valCol,MATCH('BPI+'!BS37,INIcol,0)),bpiTeams,0)) - 41) * (0.5/39),(INDEX(sorCol,MATCH(INDEX(valCol,MATCH('BPI+'!BS37,INIcol,0)),bpiTeams,0)) + 40)/325 - 2))))</f>
        <v>0</v>
      </c>
      <c r="AX37" s="366">
        <f>IF(COUNTBLANK('BPI+'!BT37)=1,0,IF(COUNTIF(qwqlINIcol,'BPI+'!BT37)=0,-1.5,IF(INDEX(sorCol,MATCH(INDEX(valCol,MATCH('BPI+'!BT37,INIcol,0)),bpiTeams,0))&gt;=80,-1.5,IF(INDEX(sorCol,MATCH(INDEX(valCol,MATCH('BPI+'!BT37,INIcol,0)),bpiTeams,0))&gt;=41,-1 - (INDEX(sorCol,MATCH(INDEX(valCol,MATCH('BPI+'!BT37,INIcol,0)),bpiTeams,0)) - 41) * (0.5/39),(INDEX(sorCol,MATCH(INDEX(valCol,MATCH('BPI+'!BT37,INIcol,0)),bpiTeams,0)) + 40)/325 - 2))))</f>
        <v>0</v>
      </c>
      <c r="AY37" s="366">
        <f>IF(COUNTBLANK('BPI+'!BU37)=1,0,IF(COUNTIF(qwqlINIcol,'BPI+'!BU37)=0,-1.5,IF(INDEX(sorCol,MATCH(INDEX(valCol,MATCH('BPI+'!BU37,INIcol,0)),bpiTeams,0))&gt;=80,-1.5,IF(INDEX(sorCol,MATCH(INDEX(valCol,MATCH('BPI+'!BU37,INIcol,0)),bpiTeams,0))&gt;=41,-1 - (INDEX(sorCol,MATCH(INDEX(valCol,MATCH('BPI+'!BU37,INIcol,0)),bpiTeams,0)) - 41) * (0.5/39),(INDEX(sorCol,MATCH(INDEX(valCol,MATCH('BPI+'!BU37,INIcol,0)),bpiTeams,0)) + 40)/325 - 2))))</f>
        <v>0</v>
      </c>
      <c r="AZ37" s="366">
        <f>IF(COUNTBLANK('BPI+'!BV37)=1,0,IF(COUNTIF(qwqlINIcol,'BPI+'!BV37)=0,-1.5,IF(INDEX(sorCol,MATCH(INDEX(valCol,MATCH('BPI+'!BV37,INIcol,0)),bpiTeams,0))&gt;=80,-1.5,IF(INDEX(sorCol,MATCH(INDEX(valCol,MATCH('BPI+'!BV37,INIcol,0)),bpiTeams,0))&gt;=41,-1 - (INDEX(sorCol,MATCH(INDEX(valCol,MATCH('BPI+'!BV37,INIcol,0)),bpiTeams,0)) - 41) * (0.5/39),(INDEX(sorCol,MATCH(INDEX(valCol,MATCH('BPI+'!BV37,INIcol,0)),bpiTeams,0)) + 40)/325 - 2))))</f>
        <v>0</v>
      </c>
      <c r="BA37" s="366">
        <f>IF(COUNTBLANK('BPI+'!BW37)=1,0,IF(COUNTIF(qwqlINIcol,'BPI+'!BW37)=0,-1.5,IF(INDEX(sorCol,MATCH(INDEX(valCol,MATCH('BPI+'!BW37,INIcol,0)),bpiTeams,0))&gt;=80,-1.5,IF(INDEX(sorCol,MATCH(INDEX(valCol,MATCH('BPI+'!BW37,INIcol,0)),bpiTeams,0))&gt;=41,-1 - (INDEX(sorCol,MATCH(INDEX(valCol,MATCH('BPI+'!BW37,INIcol,0)),bpiTeams,0)) - 41) * (0.5/39),(INDEX(sorCol,MATCH(INDEX(valCol,MATCH('BPI+'!BW37,INIcol,0)),bpiTeams,0)) + 40)/325 - 2))))</f>
        <v>0</v>
      </c>
      <c r="BB37" s="366">
        <f>IF(COUNTBLANK('BPI+'!BX37)=1,0,IF(COUNTIF(qwqlINIcol,'BPI+'!BX37)=0,-1.5,IF(INDEX(sorCol,MATCH(INDEX(valCol,MATCH('BPI+'!BX37,INIcol,0)),bpiTeams,0))&gt;=80,-1.5,IF(INDEX(sorCol,MATCH(INDEX(valCol,MATCH('BPI+'!BX37,INIcol,0)),bpiTeams,0))&gt;=41,-1 - (INDEX(sorCol,MATCH(INDEX(valCol,MATCH('BPI+'!BX37,INIcol,0)),bpiTeams,0)) - 41) * (0.5/39),(INDEX(sorCol,MATCH(INDEX(valCol,MATCH('BPI+'!BX37,INIcol,0)),bpiTeams,0)) + 40)/325 - 2))))</f>
        <v>0</v>
      </c>
      <c r="BC37" s="374">
        <f>IF(COUNTBLANK('BPI+'!BY37)=0,-1.6,0)</f>
        <v>-1.6</v>
      </c>
      <c r="BD37" s="374">
        <f>IF(COUNTBLANK('BPI+'!BZ37)=0,-1.6,0)</f>
        <v>-1.6</v>
      </c>
      <c r="BE37" s="374">
        <f>IF(COUNTBLANK('BPI+'!CA37)=0,-1.6,0)</f>
        <v>-1.6</v>
      </c>
      <c r="BF37" s="374">
        <f>IF(COUNTBLANK('BPI+'!CB37)=0,-1.6,0)</f>
        <v>0</v>
      </c>
      <c r="BG37" s="374">
        <f>IF(COUNTBLANK('BPI+'!CC37)=0,-1.6,0)</f>
        <v>0</v>
      </c>
      <c r="BH37" s="374">
        <f>IF(COUNTBLANK('BPI+'!CD37)=0,-1.6,0)</f>
        <v>0</v>
      </c>
      <c r="BI37" s="374">
        <f>IF(COUNTBLANK('BPI+'!CE37)=0,-1.6,0)</f>
        <v>0</v>
      </c>
      <c r="BJ37" s="374">
        <f>IF(COUNTBLANK('BPI+'!CF37)=0,-1.6,0)</f>
        <v>0</v>
      </c>
      <c r="BK37" s="374">
        <f>IF(COUNTBLANK('BPI+'!CG37)=0,-1.6,0)</f>
        <v>0</v>
      </c>
      <c r="BL37" s="374">
        <f>IF(COUNTBLANK('BPI+'!CH37)=0,-1.6,0)</f>
        <v>0</v>
      </c>
      <c r="BM37" s="374">
        <f>IF(COUNTBLANK('BPI+'!CI37)=0,-1.6,0)</f>
        <v>0</v>
      </c>
      <c r="BN37" s="374">
        <f>IF(COUNTBLANK('BPI+'!CJ37)=0,-1.6,0)</f>
        <v>0</v>
      </c>
      <c r="BO37" s="374">
        <f>IF(COUNTBLANK('BPI+'!CK37)=0,-1.6,0)</f>
        <v>0</v>
      </c>
      <c r="BP37" s="374">
        <f>IF(COUNTBLANK('BPI+'!CL37)=0,-1.6,0)</f>
        <v>0</v>
      </c>
      <c r="BQ37" s="374">
        <f>IF(COUNTBLANK('BPI+'!CM37)=0,-1.6,0)</f>
        <v>0</v>
      </c>
      <c r="BR37" s="374">
        <f>IF(COUNTBLANK('BPI+'!CN37)=0,-1.6,0)</f>
        <v>0</v>
      </c>
      <c r="BS37" s="374">
        <f>IF(COUNTBLANK('BPI+'!CO37)=0,-1.6,0)</f>
        <v>0</v>
      </c>
      <c r="BT37">
        <f t="shared" si="4"/>
        <v>-6.1196153846153845</v>
      </c>
    </row>
    <row r="38" spans="1:72" x14ac:dyDescent="0.3">
      <c r="A38" t="str">
        <f t="shared" si="0"/>
        <v>UCF</v>
      </c>
      <c r="B38" t="str">
        <f t="shared" si="3"/>
        <v>UCF</v>
      </c>
      <c r="C38" s="358">
        <f>IF(
  COUNTBLANK('BPI+'!Y38)=1,
  0,
  IFERROR(
    IF(
      INDEX(sorCol,MATCH(INDEX(valCol,MATCH('BPI+'!Y38,INIcol,0)),bpiTeams,0))&lt;=40,
      2-INDEX(sorCol,MATCH(INDEX(valCol,MATCH('BPI+'!Y38,INIcol,0)),bpiTeams,0))/40,
      IF(
        INDEX(sorCol,MATCH(INDEX(valCol,MATCH('BPI+'!Y38,INIcol,0)),bpiTeams,0))&lt;=100,
        1-0.9*(INDEX(sorCol,MATCH(INDEX(valCol,MATCH('BPI+'!Y38,INIcol,0)),bpiTeams,0))-40)/60,
        0.1
      )
    ),
    0.1
  )
)</f>
        <v>1.55</v>
      </c>
      <c r="D38" s="358">
        <f>IF(
  COUNTBLANK('BPI+'!Z38)=1,
  0,
  IFERROR(
    IF(
      INDEX(sorCol,MATCH(INDEX(valCol,MATCH('BPI+'!Z38,INIcol,0)),bpiTeams,0))&lt;=40,
      2-INDEX(sorCol,MATCH(INDEX(valCol,MATCH('BPI+'!Z38,INIcol,0)),bpiTeams,0))/40,
      IF(
        INDEX(sorCol,MATCH(INDEX(valCol,MATCH('BPI+'!Z38,INIcol,0)),bpiTeams,0))&lt;=100,
        1-0.9*(INDEX(sorCol,MATCH(INDEX(valCol,MATCH('BPI+'!Z38,INIcol,0)),bpiTeams,0))-40)/60,
        0.1
      )
    ),
    0.1
  )
)</f>
        <v>1.5</v>
      </c>
      <c r="E38" s="358">
        <f>IF(
  COUNTBLANK('BPI+'!AA38)=1,
  0,
  IFERROR(
    IF(
      INDEX(sorCol,MATCH(INDEX(valCol,MATCH('BPI+'!AA38,INIcol,0)),bpiTeams,0))&lt;=40,
      2-INDEX(sorCol,MATCH(INDEX(valCol,MATCH('BPI+'!AA38,INIcol,0)),bpiTeams,0))/40,
      IF(
        INDEX(sorCol,MATCH(INDEX(valCol,MATCH('BPI+'!AA38,INIcol,0)),bpiTeams,0))&lt;=100,
        1-0.9*(INDEX(sorCol,MATCH(INDEX(valCol,MATCH('BPI+'!AA38,INIcol,0)),bpiTeams,0))-40)/60,
        0.1
      )
    ),
    0.1
  )
)</f>
        <v>1.4</v>
      </c>
      <c r="F38" s="358">
        <f>IF(
  COUNTBLANK('BPI+'!AB38)=1,
  0,
  IFERROR(
    IF(
      INDEX(sorCol,MATCH(INDEX(valCol,MATCH('BPI+'!AB38,INIcol,0)),bpiTeams,0))&lt;=40,
      2-INDEX(sorCol,MATCH(INDEX(valCol,MATCH('BPI+'!AB38,INIcol,0)),bpiTeams,0))/40,
      IF(
        INDEX(sorCol,MATCH(INDEX(valCol,MATCH('BPI+'!AB38,INIcol,0)),bpiTeams,0))&lt;=100,
        1-0.9*(INDEX(sorCol,MATCH(INDEX(valCol,MATCH('BPI+'!AB38,INIcol,0)),bpiTeams,0))-40)/60,
        0.1
      )
    ),
    0.1
  )
)</f>
        <v>0</v>
      </c>
      <c r="G38" s="358">
        <f>IF(
  COUNTBLANK('BPI+'!AC38)=1,
  0,
  IFERROR(
    IF(
      INDEX(sorCol,MATCH(INDEX(valCol,MATCH('BPI+'!AC38,INIcol,0)),bpiTeams,0))&lt;=40,
      2-INDEX(sorCol,MATCH(INDEX(valCol,MATCH('BPI+'!AC38,INIcol,0)),bpiTeams,0))/40,
      IF(
        INDEX(sorCol,MATCH(INDEX(valCol,MATCH('BPI+'!AC38,INIcol,0)),bpiTeams,0))&lt;=100,
        1-0.9*(INDEX(sorCol,MATCH(INDEX(valCol,MATCH('BPI+'!AC38,INIcol,0)),bpiTeams,0))-40)/60,
        0.1
      )
    ),
    0.1
  )
)</f>
        <v>0</v>
      </c>
      <c r="H38" s="358">
        <f>IF(
  COUNTBLANK('BPI+'!AD38)=1,
  0,
  IFERROR(
    IF(
      INDEX(sorCol,MATCH(INDEX(valCol,MATCH('BPI+'!AD38,INIcol,0)),bpiTeams,0))&lt;=40,
      2-INDEX(sorCol,MATCH(INDEX(valCol,MATCH('BPI+'!AD38,INIcol,0)),bpiTeams,0))/40,
      IF(
        INDEX(sorCol,MATCH(INDEX(valCol,MATCH('BPI+'!AD38,INIcol,0)),bpiTeams,0))&lt;=100,
        1-0.9*(INDEX(sorCol,MATCH(INDEX(valCol,MATCH('BPI+'!AD38,INIcol,0)),bpiTeams,0))-40)/60,
        0.1
      )
    ),
    0.1
  )
)</f>
        <v>0</v>
      </c>
      <c r="I38" s="358">
        <f>IF(
  COUNTBLANK('BPI+'!AE38)=1,
  0,
  IFERROR(
    IF(
      INDEX(sorCol,MATCH(INDEX(valCol,MATCH('BPI+'!AE38,INIcol,0)),bpiTeams,0))&lt;=40,
      2-INDEX(sorCol,MATCH(INDEX(valCol,MATCH('BPI+'!AE38,INIcol,0)),bpiTeams,0))/40,
      IF(
        INDEX(sorCol,MATCH(INDEX(valCol,MATCH('BPI+'!AE38,INIcol,0)),bpiTeams,0))&lt;=100,
        1-0.9*(INDEX(sorCol,MATCH(INDEX(valCol,MATCH('BPI+'!AE38,INIcol,0)),bpiTeams,0))-40)/60,
        0.1
      )
    ),
    0.1
  )
)</f>
        <v>0</v>
      </c>
      <c r="J38" s="358">
        <f>IF(
  COUNTBLANK('BPI+'!AF38)=1,
  0,
  IFERROR(
    IF(
      INDEX(sorCol,MATCH(INDEX(valCol,MATCH('BPI+'!AF38,INIcol,0)),bpiTeams,0))&lt;=40,
      2-INDEX(sorCol,MATCH(INDEX(valCol,MATCH('BPI+'!AF38,INIcol,0)),bpiTeams,0))/40,
      IF(
        INDEX(sorCol,MATCH(INDEX(valCol,MATCH('BPI+'!AF38,INIcol,0)),bpiTeams,0))&lt;=100,
        1-0.9*(INDEX(sorCol,MATCH(INDEX(valCol,MATCH('BPI+'!AF38,INIcol,0)),bpiTeams,0))-40)/60,
        0.1
      )
    ),
    0.1
  )
)</f>
        <v>0</v>
      </c>
      <c r="K38" s="358">
        <f>IF(
  COUNTBLANK('BPI+'!AG38)=1,
  0,
  IFERROR(
    IF(
      INDEX(sorCol,MATCH(INDEX(valCol,MATCH('BPI+'!AG38,INIcol,0)),bpiTeams,0))&lt;=40,
      2-INDEX(sorCol,MATCH(INDEX(valCol,MATCH('BPI+'!AG38,INIcol,0)),bpiTeams,0))/40,
      IF(
        INDEX(sorCol,MATCH(INDEX(valCol,MATCH('BPI+'!AG38,INIcol,0)),bpiTeams,0))&lt;=100,
        1-0.9*(INDEX(sorCol,MATCH(INDEX(valCol,MATCH('BPI+'!AG38,INIcol,0)),bpiTeams,0))-40)/60,
        0.1
      )
    ),
    0.1
  )
)</f>
        <v>0</v>
      </c>
      <c r="L38" s="358">
        <f>IF(
  COUNTBLANK('BPI+'!AH38)=1,
  0,
  IFERROR(
    IF(
      INDEX(sorCol,MATCH(INDEX(valCol,MATCH('BPI+'!AH38,INIcol,0)),bpiTeams,0))&lt;=40,
      2-INDEX(sorCol,MATCH(INDEX(valCol,MATCH('BPI+'!AH38,INIcol,0)),bpiTeams,0))/40,
      IF(
        INDEX(sorCol,MATCH(INDEX(valCol,MATCH('BPI+'!AH38,INIcol,0)),bpiTeams,0))&lt;=100,
        1-0.9*(INDEX(sorCol,MATCH(INDEX(valCol,MATCH('BPI+'!AH38,INIcol,0)),bpiTeams,0))-40)/60,
        0.1
      )
    ),
    0.1
  )
)</f>
        <v>0</v>
      </c>
      <c r="M38" s="358">
        <f>IF(
  COUNTBLANK('BPI+'!AI38)=1,
  0,
  IFERROR(
    IF(
      INDEX(sorCol,MATCH(INDEX(valCol,MATCH('BPI+'!AI38,INIcol,0)),bpiTeams,0))&lt;=40,
      2-INDEX(sorCol,MATCH(INDEX(valCol,MATCH('BPI+'!AI38,INIcol,0)),bpiTeams,0))/40,
      IF(
        INDEX(sorCol,MATCH(INDEX(valCol,MATCH('BPI+'!AI38,INIcol,0)),bpiTeams,0))&lt;=100,
        1-0.9*(INDEX(sorCol,MATCH(INDEX(valCol,MATCH('BPI+'!AI38,INIcol,0)),bpiTeams,0))-40)/60,
        0.1
      )
    ),
    0.1
  )
)</f>
        <v>0</v>
      </c>
      <c r="N38" s="358">
        <f>IF(
  COUNTBLANK('BPI+'!AJ38)=1,
  0,
  IFERROR(
    IF(
      INDEX(sorCol,MATCH(INDEX(valCol,MATCH('BPI+'!AJ38,INIcol,0)),bpiTeams,0))&lt;=40,
      2-INDEX(sorCol,MATCH(INDEX(valCol,MATCH('BPI+'!AJ38,INIcol,0)),bpiTeams,0))/40,
      IF(
        INDEX(sorCol,MATCH(INDEX(valCol,MATCH('BPI+'!AJ38,INIcol,0)),bpiTeams,0))&lt;=100,
        1-0.9*(INDEX(sorCol,MATCH(INDEX(valCol,MATCH('BPI+'!AJ38,INIcol,0)),bpiTeams,0))-40)/60,
        0.1
      )
    ),
    0.1
  )
)</f>
        <v>0</v>
      </c>
      <c r="O38" s="366">
        <f>IF(
  COUNTBLANK('BPI+'!AK38)=1,
  0,
  IFERROR(
    IF(
      INDEX(sorCol, MATCH(INDEX(valCol, MATCH('BPI+'!AK38, INIcol, 0)), bpiTeams, 0)) &lt;= 40,
      -INDEX(sorCol, MATCH(INDEX(valCol, MATCH('BPI+'!AK38, INIcol, 0)), bpiTeams, 0))/40,
      IF(
        INDEX(sorCol, MATCH(INDEX(valCol, MATCH('BPI+'!AK38, INIcol, 0)), bpiTeams, 0)) &lt;= 100,
        -1 - (INDEX(sorCol, MATCH(INDEX(valCol, MATCH('BPI+'!AK38, INIcol, 0)), bpiTeams, 0)) - 40)/60,
        -2
      )
    ),
    -2
  )
)</f>
        <v>-2.5000000000000001E-2</v>
      </c>
      <c r="P38" s="366">
        <f>IF(
  COUNTBLANK('BPI+'!AL38)=1,
  0,
  IFERROR(
    IF(
      INDEX(sorCol, MATCH(INDEX(valCol, MATCH('BPI+'!AL38, INIcol, 0)), bpiTeams, 0)) &lt;= 40,
      -INDEX(sorCol, MATCH(INDEX(valCol, MATCH('BPI+'!AL38, INIcol, 0)), bpiTeams, 0))/40,
      IF(
        INDEX(sorCol, MATCH(INDEX(valCol, MATCH('BPI+'!AL38, INIcol, 0)), bpiTeams, 0)) &lt;= 100,
        -1 - (INDEX(sorCol, MATCH(INDEX(valCol, MATCH('BPI+'!AL38, INIcol, 0)), bpiTeams, 0)) - 40)/60,
        -2
      )
    ),
    -2
  )
)</f>
        <v>-0.35</v>
      </c>
      <c r="Q38" s="366">
        <f>IF(
  COUNTBLANK('BPI+'!AM38)=1,
  0,
  IFERROR(
    IF(
      INDEX(sorCol, MATCH(INDEX(valCol, MATCH('BPI+'!AM38, INIcol, 0)), bpiTeams, 0)) &lt;= 40,
      -INDEX(sorCol, MATCH(INDEX(valCol, MATCH('BPI+'!AM38, INIcol, 0)), bpiTeams, 0))/40,
      IF(
        INDEX(sorCol, MATCH(INDEX(valCol, MATCH('BPI+'!AM38, INIcol, 0)), bpiTeams, 0)) &lt;= 100,
        -1 - (INDEX(sorCol, MATCH(INDEX(valCol, MATCH('BPI+'!AM38, INIcol, 0)), bpiTeams, 0)) - 40)/60,
        -2
      )
    ),
    -2
  )
)</f>
        <v>-2.5000000000000001E-2</v>
      </c>
      <c r="R38" s="366">
        <f>IF(
  COUNTBLANK('BPI+'!AN38)=1,
  0,
  IFERROR(
    IF(
      INDEX(sorCol, MATCH(INDEX(valCol, MATCH('BPI+'!AN38, INIcol, 0)), bpiTeams, 0)) &lt;= 40,
      -INDEX(sorCol, MATCH(INDEX(valCol, MATCH('BPI+'!AN38, INIcol, 0)), bpiTeams, 0))/40,
      IF(
        INDEX(sorCol, MATCH(INDEX(valCol, MATCH('BPI+'!AN38, INIcol, 0)), bpiTeams, 0)) &lt;= 100,
        -1 - (INDEX(sorCol, MATCH(INDEX(valCol, MATCH('BPI+'!AN38, INIcol, 0)), bpiTeams, 0)) - 40)/60,
        -2
      )
    ),
    -2
  )
)</f>
        <v>0</v>
      </c>
      <c r="S38" s="366">
        <f>IF(
  COUNTBLANK('BPI+'!AO38)=1,
  0,
  IFERROR(
    IF(
      INDEX(sorCol, MATCH(INDEX(valCol, MATCH('BPI+'!AO38, INIcol, 0)), bpiTeams, 0)) &lt;= 40,
      -INDEX(sorCol, MATCH(INDEX(valCol, MATCH('BPI+'!AO38, INIcol, 0)), bpiTeams, 0))/40,
      IF(
        INDEX(sorCol, MATCH(INDEX(valCol, MATCH('BPI+'!AO38, INIcol, 0)), bpiTeams, 0)) &lt;= 100,
        -1 - (INDEX(sorCol, MATCH(INDEX(valCol, MATCH('BPI+'!AO38, INIcol, 0)), bpiTeams, 0)) - 40)/60,
        -2
      )
    ),
    -2
  )
)</f>
        <v>0</v>
      </c>
      <c r="T38" s="366">
        <f>IF(
  COUNTBLANK('BPI+'!AP38)=1,
  0,
  IFERROR(
    IF(
      INDEX(sorCol, MATCH(INDEX(valCol, MATCH('BPI+'!AP38, INIcol, 0)), bpiTeams, 0)) &lt;= 40,
      -INDEX(sorCol, MATCH(INDEX(valCol, MATCH('BPI+'!AP38, INIcol, 0)), bpiTeams, 0))/40,
      IF(
        INDEX(sorCol, MATCH(INDEX(valCol, MATCH('BPI+'!AP38, INIcol, 0)), bpiTeams, 0)) &lt;= 100,
        -1 - (INDEX(sorCol, MATCH(INDEX(valCol, MATCH('BPI+'!AP38, INIcol, 0)), bpiTeams, 0)) - 40)/60,
        -2
      )
    ),
    -2
  )
)</f>
        <v>0</v>
      </c>
      <c r="U38" s="366">
        <f>IF(
  COUNTBLANK('BPI+'!AQ38)=1,
  0,
  IFERROR(
    IF(
      INDEX(sorCol, MATCH(INDEX(valCol, MATCH('BPI+'!AQ38, INIcol, 0)), bpiTeams, 0)) &lt;= 40,
      -INDEX(sorCol, MATCH(INDEX(valCol, MATCH('BPI+'!AQ38, INIcol, 0)), bpiTeams, 0))/40,
      IF(
        INDEX(sorCol, MATCH(INDEX(valCol, MATCH('BPI+'!AQ38, INIcol, 0)), bpiTeams, 0)) &lt;= 100,
        -1 - (INDEX(sorCol, MATCH(INDEX(valCol, MATCH('BPI+'!AQ38, INIcol, 0)), bpiTeams, 0)) - 40)/60,
        -2
      )
    ),
    -2
  )
)</f>
        <v>0</v>
      </c>
      <c r="V38" s="366">
        <f>IF(
  COUNTBLANK('BPI+'!AR38)=1,
  0,
  IFERROR(
    IF(
      INDEX(sorCol, MATCH(INDEX(valCol, MATCH('BPI+'!AR38, INIcol, 0)), bpiTeams, 0)) &lt;= 40,
      -INDEX(sorCol, MATCH(INDEX(valCol, MATCH('BPI+'!AR38, INIcol, 0)), bpiTeams, 0))/40,
      IF(
        INDEX(sorCol, MATCH(INDEX(valCol, MATCH('BPI+'!AR38, INIcol, 0)), bpiTeams, 0)) &lt;= 100,
        -1 - (INDEX(sorCol, MATCH(INDEX(valCol, MATCH('BPI+'!AR38, INIcol, 0)), bpiTeams, 0)) - 40)/60,
        -2
      )
    ),
    -2
  )
)</f>
        <v>0</v>
      </c>
      <c r="W38" s="366">
        <f>IF(
  COUNTBLANK('BPI+'!AS38)=1,
  0,
  IFERROR(
    IF(
      INDEX(sorCol, MATCH(INDEX(valCol, MATCH('BPI+'!AS38, INIcol, 0)), bpiTeams, 0)) &lt;= 40,
      -INDEX(sorCol, MATCH(INDEX(valCol, MATCH('BPI+'!AS38, INIcol, 0)), bpiTeams, 0))/40,
      IF(
        INDEX(sorCol, MATCH(INDEX(valCol, MATCH('BPI+'!AS38, INIcol, 0)), bpiTeams, 0)) &lt;= 100,
        -1 - (INDEX(sorCol, MATCH(INDEX(valCol, MATCH('BPI+'!AS38, INIcol, 0)), bpiTeams, 0)) - 40)/60,
        -2
      )
    ),
    -2
  )
)</f>
        <v>0</v>
      </c>
      <c r="X38" s="366">
        <f>IF(
  COUNTBLANK('BPI+'!AT38)=1,
  0,
  IFERROR(
    IF(
      INDEX(sorCol, MATCH(INDEX(valCol, MATCH('BPI+'!AT38, INIcol, 0)), bpiTeams, 0)) &lt;= 40,
      -INDEX(sorCol, MATCH(INDEX(valCol, MATCH('BPI+'!AT38, INIcol, 0)), bpiTeams, 0))/40,
      IF(
        INDEX(sorCol, MATCH(INDEX(valCol, MATCH('BPI+'!AT38, INIcol, 0)), bpiTeams, 0)) &lt;= 100,
        -1 - (INDEX(sorCol, MATCH(INDEX(valCol, MATCH('BPI+'!AT38, INIcol, 0)), bpiTeams, 0)) - 40)/60,
        -2
      )
    ),
    -2
  )
)</f>
        <v>0</v>
      </c>
      <c r="Y38" s="366">
        <f>IF(
  COUNTBLANK('BPI+'!AU38)=1,
  0,
  IFERROR(
    IF(
      INDEX(sorCol, MATCH(INDEX(valCol, MATCH('BPI+'!AU38, INIcol, 0)), bpiTeams, 0)) &lt;= 40,
      -INDEX(sorCol, MATCH(INDEX(valCol, MATCH('BPI+'!AU38, INIcol, 0)), bpiTeams, 0))/40,
      IF(
        INDEX(sorCol, MATCH(INDEX(valCol, MATCH('BPI+'!AU38, INIcol, 0)), bpiTeams, 0)) &lt;= 100,
        -1 - (INDEX(sorCol, MATCH(INDEX(valCol, MATCH('BPI+'!AU38, INIcol, 0)), bpiTeams, 0)) - 40)/60,
        -2
      )
    ),
    -2
  )
)</f>
        <v>0</v>
      </c>
      <c r="Z38" s="366">
        <f>IF(
  COUNTBLANK('BPI+'!AV38)=1,
  0,
  IFERROR(
    IF(
      INDEX(sorCol, MATCH(INDEX(valCol, MATCH('BPI+'!AV38, INIcol, 0)), bpiTeams, 0)) &lt;= 40,
      -INDEX(sorCol, MATCH(INDEX(valCol, MATCH('BPI+'!AV38, INIcol, 0)), bpiTeams, 0))/40,
      IF(
        INDEX(sorCol, MATCH(INDEX(valCol, MATCH('BPI+'!AV38, INIcol, 0)), bpiTeams, 0)) &lt;= 100,
        -1 - (INDEX(sorCol, MATCH(INDEX(valCol, MATCH('BPI+'!AV38, INIcol, 0)), bpiTeams, 0)) - 40)/60,
        -2
      )
    ),
    -2
  )
)</f>
        <v>0</v>
      </c>
      <c r="AA38" s="358">
        <f>IFERROR(IF(COUNTBLANK('BPI+'!AX38)=1,0,IF(COUNTIF(qwqlINIcol,'BPI+'!AX38)=0,0.1,IF(INDEX(sorCol,MATCH(INDEX(valCol,MATCH('BPI+'!AW38,INIcol,0)),bpiTeams,0))&gt;=40,INDEX(sorCol,MATCH(INDEX(valCol,MATCH('BPI+'!AW38,INIcol,0)),bpiTeams,0))*-1/40+2,(INDEX(sorCol,MATCH(INDEX(valCol,MATCH('BPI+'!AW38,INIcol,0)),bpiTeams,0))*(-1)+40)/325+1))),0)</f>
        <v>1.0123076923076924</v>
      </c>
      <c r="AB38" s="358">
        <f>IFERROR(IF(COUNTBLANK('BPI+'!AY38)=1,0,IF(COUNTIF(qwqlINIcol,'BPI+'!AY38)=0,0.1,IF(INDEX(sorCol,MATCH(INDEX(valCol,MATCH('BPI+'!AX38,INIcol,0)),bpiTeams,0))&gt;=40,INDEX(sorCol,MATCH(INDEX(valCol,MATCH('BPI+'!AX38,INIcol,0)),bpiTeams,0))*-1/40+2,(INDEX(sorCol,MATCH(INDEX(valCol,MATCH('BPI+'!AX38,INIcol,0)),bpiTeams,0))*(-1)+40)/325+1))),0)</f>
        <v>1.0153846153846153</v>
      </c>
      <c r="AC38" s="358">
        <f>IFERROR(IF(COUNTBLANK('BPI+'!AZ38)=1,0,IF(COUNTIF(qwqlINIcol,'BPI+'!AZ38)=0,0.1,IF(INDEX(sorCol,MATCH(INDEX(valCol,MATCH('BPI+'!AY38,INIcol,0)),bpiTeams,0))&gt;=40,INDEX(sorCol,MATCH(INDEX(valCol,MATCH('BPI+'!AY38,INIcol,0)),bpiTeams,0))*-1/40+2,(INDEX(sorCol,MATCH(INDEX(valCol,MATCH('BPI+'!AY38,INIcol,0)),bpiTeams,0))*(-1)+40)/325+1))),0)</f>
        <v>0.30000000000000004</v>
      </c>
      <c r="AD38" s="358">
        <f>IFERROR(IF(COUNTBLANK('BPI+'!BA38)=1,0,IF(COUNTIF(qwqlINIcol,'BPI+'!BA38)=0,0.1,IF(INDEX(sorCol,MATCH(INDEX(valCol,MATCH('BPI+'!AZ38,INIcol,0)),bpiTeams,0))&gt;=40,INDEX(sorCol,MATCH(INDEX(valCol,MATCH('BPI+'!AZ38,INIcol,0)),bpiTeams,0))*-1/40+2,(INDEX(sorCol,MATCH(INDEX(valCol,MATCH('BPI+'!AZ38,INIcol,0)),bpiTeams,0))*(-1)+40)/325+1))),0)</f>
        <v>0</v>
      </c>
      <c r="AE38" s="358">
        <f>IFERROR(IF(COUNTBLANK('BPI+'!BB38)=1,0,IF(COUNTIF(qwqlINIcol,'BPI+'!BB38)=0,0.1,IF(INDEX(sorCol,MATCH(INDEX(valCol,MATCH('BPI+'!BA38,INIcol,0)),bpiTeams,0))&gt;=40,INDEX(sorCol,MATCH(INDEX(valCol,MATCH('BPI+'!BA38,INIcol,0)),bpiTeams,0))*-1/40+2,(INDEX(sorCol,MATCH(INDEX(valCol,MATCH('BPI+'!BA38,INIcol,0)),bpiTeams,0))*(-1)+40)/325+1))),0)</f>
        <v>0</v>
      </c>
      <c r="AF38" s="358">
        <f>IFERROR(IF(COUNTBLANK('BPI+'!BC38)=1,0,IF(COUNTIF(qwqlINIcol,'BPI+'!BC38)=0,0.1,IF(INDEX(sorCol,MATCH(INDEX(valCol,MATCH('BPI+'!BB38,INIcol,0)),bpiTeams,0))&gt;=40,INDEX(sorCol,MATCH(INDEX(valCol,MATCH('BPI+'!BB38,INIcol,0)),bpiTeams,0))*-1/40+2,(INDEX(sorCol,MATCH(INDEX(valCol,MATCH('BPI+'!BB38,INIcol,0)),bpiTeams,0))*(-1)+40)/325+1))),0)</f>
        <v>0</v>
      </c>
      <c r="AG38" s="358">
        <f>IFERROR(IF(COUNTBLANK('BPI+'!BD38)=1,0,IF(COUNTIF(qwqlINIcol,'BPI+'!BD38)=0,0.1,IF(INDEX(sorCol,MATCH(INDEX(valCol,MATCH('BPI+'!BC38,INIcol,0)),bpiTeams,0))&gt;=40,INDEX(sorCol,MATCH(INDEX(valCol,MATCH('BPI+'!BC38,INIcol,0)),bpiTeams,0))*-1/40+2,(INDEX(sorCol,MATCH(INDEX(valCol,MATCH('BPI+'!BC38,INIcol,0)),bpiTeams,0))*(-1)+40)/325+1))),0)</f>
        <v>0</v>
      </c>
      <c r="AH38" s="358">
        <f>IFERROR(IF(COUNTBLANK('BPI+'!BE38)=1,0,IF(COUNTIF(qwqlINIcol,'BPI+'!BE38)=0,0.1,IF(INDEX(sorCol,MATCH(INDEX(valCol,MATCH('BPI+'!BD38,INIcol,0)),bpiTeams,0))&gt;=40,INDEX(sorCol,MATCH(INDEX(valCol,MATCH('BPI+'!BD38,INIcol,0)),bpiTeams,0))*-1/40+2,(INDEX(sorCol,MATCH(INDEX(valCol,MATCH('BPI+'!BD38,INIcol,0)),bpiTeams,0))*(-1)+40)/325+1))),0)</f>
        <v>0</v>
      </c>
      <c r="AI38" s="358">
        <f>IFERROR(IF(COUNTBLANK('BPI+'!BF38)=1,0,IF(COUNTIF(qwqlINIcol,'BPI+'!BF38)=0,0.1,IF(INDEX(sorCol,MATCH(INDEX(valCol,MATCH('BPI+'!BE38,INIcol,0)),bpiTeams,0))&gt;=40,INDEX(sorCol,MATCH(INDEX(valCol,MATCH('BPI+'!BE38,INIcol,0)),bpiTeams,0))*-1/40+2,(INDEX(sorCol,MATCH(INDEX(valCol,MATCH('BPI+'!BE38,INIcol,0)),bpiTeams,0))*(-1)+40)/325+1))),0)</f>
        <v>0</v>
      </c>
      <c r="AJ38" s="358">
        <f>IFERROR(IF(COUNTBLANK('BPI+'!BG38)=1,0,IF(COUNTIF(qwqlINIcol,'BPI+'!BG38)=0,0.1,IF(INDEX(sorCol,MATCH(INDEX(valCol,MATCH('BPI+'!BF38,INIcol,0)),bpiTeams,0))&gt;=40,INDEX(sorCol,MATCH(INDEX(valCol,MATCH('BPI+'!BF38,INIcol,0)),bpiTeams,0))*-1/40+2,(INDEX(sorCol,MATCH(INDEX(valCol,MATCH('BPI+'!BF38,INIcol,0)),bpiTeams,0))*(-1)+40)/325+1))),0)</f>
        <v>0</v>
      </c>
      <c r="AK38" s="358">
        <f>IFERROR(IF(COUNTBLANK('BPI+'!BH38)=1,0,IF(COUNTIF(qwqlINIcol,'BPI+'!BH38)=0,0.1,IF(INDEX(sorCol,MATCH(INDEX(valCol,MATCH('BPI+'!BG38,INIcol,0)),bpiTeams,0))&gt;=40,INDEX(sorCol,MATCH(INDEX(valCol,MATCH('BPI+'!BG38,INIcol,0)),bpiTeams,0))*-1/40+2,(INDEX(sorCol,MATCH(INDEX(valCol,MATCH('BPI+'!BG38,INIcol,0)),bpiTeams,0))*(-1)+40)/325+1))),0)</f>
        <v>0</v>
      </c>
      <c r="AL38" s="358">
        <f>IFERROR(IF(COUNTBLANK('BPI+'!BI38)=1,0,IF(COUNTIF(qwqlINIcol,'BPI+'!BI38)=0,0.1,IF(INDEX(sorCol,MATCH(INDEX(valCol,MATCH('BPI+'!BH38,INIcol,0)),bpiTeams,0))&gt;=40,INDEX(sorCol,MATCH(INDEX(valCol,MATCH('BPI+'!BH38,INIcol,0)),bpiTeams,0))*-1/40+2,(INDEX(sorCol,MATCH(INDEX(valCol,MATCH('BPI+'!BH38,INIcol,0)),bpiTeams,0))*(-1)+40)/325+1))),0)</f>
        <v>0</v>
      </c>
      <c r="AM38" s="358">
        <f>IFERROR(IF(COUNTBLANK('BPI+'!BJ38)=1,0,IF(COUNTIF(qwqlINIcol,'BPI+'!BJ38)=0,0.1,IF(INDEX(sorCol,MATCH(INDEX(valCol,MATCH('BPI+'!BI38,INIcol,0)),bpiTeams,0))&gt;=40,INDEX(sorCol,MATCH(INDEX(valCol,MATCH('BPI+'!BI38,INIcol,0)),bpiTeams,0))*-1/40+2,(INDEX(sorCol,MATCH(INDEX(valCol,MATCH('BPI+'!BI38,INIcol,0)),bpiTeams,0))*(-1)+40)/325+1))),0)</f>
        <v>0</v>
      </c>
      <c r="AN38" s="358">
        <f>IFERROR(IF(COUNTBLANK('BPI+'!BK38)=1,0,IF(COUNTIF(qwqlINIcol,'BPI+'!BK38)=0,0.1,IF(INDEX(sorCol,MATCH(INDEX(valCol,MATCH('BPI+'!BJ38,INIcol,0)),bpiTeams,0))&gt;=40,INDEX(sorCol,MATCH(INDEX(valCol,MATCH('BPI+'!BJ38,INIcol,0)),bpiTeams,0))*-1/40+2,(INDEX(sorCol,MATCH(INDEX(valCol,MATCH('BPI+'!BJ38,INIcol,0)),bpiTeams,0))*(-1)+40)/325+1))),0)</f>
        <v>0</v>
      </c>
      <c r="AO38" s="358">
        <f>IFERROR(IF(COUNTBLANK('BPI+'!BL38)=1,0,IF(COUNTIF(qwqlINIcol,'BPI+'!BL38)=0,0.1,IF(INDEX(sorCol,MATCH(INDEX(valCol,MATCH('BPI+'!BK38,INIcol,0)),bpiTeams,0))&gt;=40,INDEX(sorCol,MATCH(INDEX(valCol,MATCH('BPI+'!BK38,INIcol,0)),bpiTeams,0))*-1/40+2,(INDEX(sorCol,MATCH(INDEX(valCol,MATCH('BPI+'!BK38,INIcol,0)),bpiTeams,0))*(-1)+40)/325+1))),0)</f>
        <v>0</v>
      </c>
      <c r="AP38" s="366">
        <f>IF(COUNTBLANK('BPI+'!BL38)=1,0,IF(COUNTIF(qwqlINIcol,'BPI+'!BL38)=0,-1.5,IF(INDEX(sorCol,MATCH(INDEX(valCol,MATCH('BPI+'!BL38,INIcol,0)),bpiTeams,0))&gt;=80,-1.5,IF(INDEX(sorCol,MATCH(INDEX(valCol,MATCH('BPI+'!BL38,INIcol,0)),bpiTeams,0))&gt;=41,-1 - (INDEX(sorCol,MATCH(INDEX(valCol,MATCH('BPI+'!BL38,INIcol,0)),bpiTeams,0)) - 41) * (0.5/39),(INDEX(sorCol,MATCH(INDEX(valCol,MATCH('BPI+'!BL38,INIcol,0)),bpiTeams,0)) + 40)/325 - 2))))</f>
        <v>-1.8553846153846154</v>
      </c>
      <c r="AQ38" s="366">
        <f>IF(COUNTBLANK('BPI+'!BM38)=1,0,IF(COUNTIF(qwqlINIcol,'BPI+'!BM38)=0,-1.5,IF(INDEX(sorCol,MATCH(INDEX(valCol,MATCH('BPI+'!BM38,INIcol,0)),bpiTeams,0))&gt;=80,-1.5,IF(INDEX(sorCol,MATCH(INDEX(valCol,MATCH('BPI+'!BM38,INIcol,0)),bpiTeams,0))&gt;=41,-1 - (INDEX(sorCol,MATCH(INDEX(valCol,MATCH('BPI+'!BM38,INIcol,0)),bpiTeams,0)) - 41) * (0.5/39),(INDEX(sorCol,MATCH(INDEX(valCol,MATCH('BPI+'!BM38,INIcol,0)),bpiTeams,0)) + 40)/325 - 2))))</f>
        <v>-1.358974358974359</v>
      </c>
      <c r="AR38" s="366">
        <f>IF(COUNTBLANK('BPI+'!BN38)=1,0,IF(COUNTIF(qwqlINIcol,'BPI+'!BN38)=0,-1.5,IF(INDEX(sorCol,MATCH(INDEX(valCol,MATCH('BPI+'!BN38,INIcol,0)),bpiTeams,0))&gt;=80,-1.5,IF(INDEX(sorCol,MATCH(INDEX(valCol,MATCH('BPI+'!BN38,INIcol,0)),bpiTeams,0))&gt;=41,-1 - (INDEX(sorCol,MATCH(INDEX(valCol,MATCH('BPI+'!BN38,INIcol,0)),bpiTeams,0)) - 41) * (0.5/39),(INDEX(sorCol,MATCH(INDEX(valCol,MATCH('BPI+'!BN38,INIcol,0)),bpiTeams,0)) + 40)/325 - 2))))</f>
        <v>-1.3461538461538463</v>
      </c>
      <c r="AS38" s="366">
        <f>IF(COUNTBLANK('BPI+'!BO38)=1,0,IF(COUNTIF(qwqlINIcol,'BPI+'!BO38)=0,-1.5,IF(INDEX(sorCol,MATCH(INDEX(valCol,MATCH('BPI+'!BO38,INIcol,0)),bpiTeams,0))&gt;=80,-1.5,IF(INDEX(sorCol,MATCH(INDEX(valCol,MATCH('BPI+'!BO38,INIcol,0)),bpiTeams,0))&gt;=41,-1 - (INDEX(sorCol,MATCH(INDEX(valCol,MATCH('BPI+'!BO38,INIcol,0)),bpiTeams,0)) - 41) * (0.5/39),(INDEX(sorCol,MATCH(INDEX(valCol,MATCH('BPI+'!BO38,INIcol,0)),bpiTeams,0)) + 40)/325 - 2))))</f>
        <v>-1.358974358974359</v>
      </c>
      <c r="AT38" s="366">
        <f>IF(COUNTBLANK('BPI+'!BP38)=1,0,IF(COUNTIF(qwqlINIcol,'BPI+'!BP38)=0,-1.5,IF(INDEX(sorCol,MATCH(INDEX(valCol,MATCH('BPI+'!BP38,INIcol,0)),bpiTeams,0))&gt;=80,-1.5,IF(INDEX(sorCol,MATCH(INDEX(valCol,MATCH('BPI+'!BP38,INIcol,0)),bpiTeams,0))&gt;=41,-1 - (INDEX(sorCol,MATCH(INDEX(valCol,MATCH('BPI+'!BP38,INIcol,0)),bpiTeams,0)) - 41) * (0.5/39),(INDEX(sorCol,MATCH(INDEX(valCol,MATCH('BPI+'!BP38,INIcol,0)),bpiTeams,0)) + 40)/325 - 2))))</f>
        <v>0</v>
      </c>
      <c r="AU38" s="366">
        <f>IF(COUNTBLANK('BPI+'!BQ38)=1,0,IF(COUNTIF(qwqlINIcol,'BPI+'!BQ38)=0,-1.5,IF(INDEX(sorCol,MATCH(INDEX(valCol,MATCH('BPI+'!BQ38,INIcol,0)),bpiTeams,0))&gt;=80,-1.5,IF(INDEX(sorCol,MATCH(INDEX(valCol,MATCH('BPI+'!BQ38,INIcol,0)),bpiTeams,0))&gt;=41,-1 - (INDEX(sorCol,MATCH(INDEX(valCol,MATCH('BPI+'!BQ38,INIcol,0)),bpiTeams,0)) - 41) * (0.5/39),(INDEX(sorCol,MATCH(INDEX(valCol,MATCH('BPI+'!BQ38,INIcol,0)),bpiTeams,0)) + 40)/325 - 2))))</f>
        <v>0</v>
      </c>
      <c r="AV38" s="366">
        <f>IF(COUNTBLANK('BPI+'!BR38)=1,0,IF(COUNTIF(qwqlINIcol,'BPI+'!BR38)=0,-1.5,IF(INDEX(sorCol,MATCH(INDEX(valCol,MATCH('BPI+'!BR38,INIcol,0)),bpiTeams,0))&gt;=80,-1.5,IF(INDEX(sorCol,MATCH(INDEX(valCol,MATCH('BPI+'!BR38,INIcol,0)),bpiTeams,0))&gt;=41,-1 - (INDEX(sorCol,MATCH(INDEX(valCol,MATCH('BPI+'!BR38,INIcol,0)),bpiTeams,0)) - 41) * (0.5/39),(INDEX(sorCol,MATCH(INDEX(valCol,MATCH('BPI+'!BR38,INIcol,0)),bpiTeams,0)) + 40)/325 - 2))))</f>
        <v>0</v>
      </c>
      <c r="AW38" s="366">
        <f>IF(COUNTBLANK('BPI+'!BS38)=1,0,IF(COUNTIF(qwqlINIcol,'BPI+'!BS38)=0,-1.5,IF(INDEX(sorCol,MATCH(INDEX(valCol,MATCH('BPI+'!BS38,INIcol,0)),bpiTeams,0))&gt;=80,-1.5,IF(INDEX(sorCol,MATCH(INDEX(valCol,MATCH('BPI+'!BS38,INIcol,0)),bpiTeams,0))&gt;=41,-1 - (INDEX(sorCol,MATCH(INDEX(valCol,MATCH('BPI+'!BS38,INIcol,0)),bpiTeams,0)) - 41) * (0.5/39),(INDEX(sorCol,MATCH(INDEX(valCol,MATCH('BPI+'!BS38,INIcol,0)),bpiTeams,0)) + 40)/325 - 2))))</f>
        <v>0</v>
      </c>
      <c r="AX38" s="366">
        <f>IF(COUNTBLANK('BPI+'!BT38)=1,0,IF(COUNTIF(qwqlINIcol,'BPI+'!BT38)=0,-1.5,IF(INDEX(sorCol,MATCH(INDEX(valCol,MATCH('BPI+'!BT38,INIcol,0)),bpiTeams,0))&gt;=80,-1.5,IF(INDEX(sorCol,MATCH(INDEX(valCol,MATCH('BPI+'!BT38,INIcol,0)),bpiTeams,0))&gt;=41,-1 - (INDEX(sorCol,MATCH(INDEX(valCol,MATCH('BPI+'!BT38,INIcol,0)),bpiTeams,0)) - 41) * (0.5/39),(INDEX(sorCol,MATCH(INDEX(valCol,MATCH('BPI+'!BT38,INIcol,0)),bpiTeams,0)) + 40)/325 - 2))))</f>
        <v>0</v>
      </c>
      <c r="AY38" s="366">
        <f>IF(COUNTBLANK('BPI+'!BU38)=1,0,IF(COUNTIF(qwqlINIcol,'BPI+'!BU38)=0,-1.5,IF(INDEX(sorCol,MATCH(INDEX(valCol,MATCH('BPI+'!BU38,INIcol,0)),bpiTeams,0))&gt;=80,-1.5,IF(INDEX(sorCol,MATCH(INDEX(valCol,MATCH('BPI+'!BU38,INIcol,0)),bpiTeams,0))&gt;=41,-1 - (INDEX(sorCol,MATCH(INDEX(valCol,MATCH('BPI+'!BU38,INIcol,0)),bpiTeams,0)) - 41) * (0.5/39),(INDEX(sorCol,MATCH(INDEX(valCol,MATCH('BPI+'!BU38,INIcol,0)),bpiTeams,0)) + 40)/325 - 2))))</f>
        <v>0</v>
      </c>
      <c r="AZ38" s="366">
        <f>IF(COUNTBLANK('BPI+'!BV38)=1,0,IF(COUNTIF(qwqlINIcol,'BPI+'!BV38)=0,-1.5,IF(INDEX(sorCol,MATCH(INDEX(valCol,MATCH('BPI+'!BV38,INIcol,0)),bpiTeams,0))&gt;=80,-1.5,IF(INDEX(sorCol,MATCH(INDEX(valCol,MATCH('BPI+'!BV38,INIcol,0)),bpiTeams,0))&gt;=41,-1 - (INDEX(sorCol,MATCH(INDEX(valCol,MATCH('BPI+'!BV38,INIcol,0)),bpiTeams,0)) - 41) * (0.5/39),(INDEX(sorCol,MATCH(INDEX(valCol,MATCH('BPI+'!BV38,INIcol,0)),bpiTeams,0)) + 40)/325 - 2))))</f>
        <v>0</v>
      </c>
      <c r="BA38" s="366">
        <f>IF(COUNTBLANK('BPI+'!BW38)=1,0,IF(COUNTIF(qwqlINIcol,'BPI+'!BW38)=0,-1.5,IF(INDEX(sorCol,MATCH(INDEX(valCol,MATCH('BPI+'!BW38,INIcol,0)),bpiTeams,0))&gt;=80,-1.5,IF(INDEX(sorCol,MATCH(INDEX(valCol,MATCH('BPI+'!BW38,INIcol,0)),bpiTeams,0))&gt;=41,-1 - (INDEX(sorCol,MATCH(INDEX(valCol,MATCH('BPI+'!BW38,INIcol,0)),bpiTeams,0)) - 41) * (0.5/39),(INDEX(sorCol,MATCH(INDEX(valCol,MATCH('BPI+'!BW38,INIcol,0)),bpiTeams,0)) + 40)/325 - 2))))</f>
        <v>0</v>
      </c>
      <c r="BB38" s="366">
        <f>IF(COUNTBLANK('BPI+'!BX38)=1,0,IF(COUNTIF(qwqlINIcol,'BPI+'!BX38)=0,-1.5,IF(INDEX(sorCol,MATCH(INDEX(valCol,MATCH('BPI+'!BX38,INIcol,0)),bpiTeams,0))&gt;=80,-1.5,IF(INDEX(sorCol,MATCH(INDEX(valCol,MATCH('BPI+'!BX38,INIcol,0)),bpiTeams,0))&gt;=41,-1 - (INDEX(sorCol,MATCH(INDEX(valCol,MATCH('BPI+'!BX38,INIcol,0)),bpiTeams,0)) - 41) * (0.5/39),(INDEX(sorCol,MATCH(INDEX(valCol,MATCH('BPI+'!BX38,INIcol,0)),bpiTeams,0)) + 40)/325 - 2))))</f>
        <v>0</v>
      </c>
      <c r="BC38" s="374">
        <f>IF(COUNTBLANK('BPI+'!BY38)=0,-1.6,0)</f>
        <v>-1.6</v>
      </c>
      <c r="BD38" s="374">
        <f>IF(COUNTBLANK('BPI+'!BZ38)=0,-1.6,0)</f>
        <v>-1.6</v>
      </c>
      <c r="BE38" s="374">
        <f>IF(COUNTBLANK('BPI+'!CA38)=0,-1.6,0)</f>
        <v>-1.6</v>
      </c>
      <c r="BF38" s="374">
        <f>IF(COUNTBLANK('BPI+'!CB38)=0,-1.6,0)</f>
        <v>0</v>
      </c>
      <c r="BG38" s="374">
        <f>IF(COUNTBLANK('BPI+'!CC38)=0,-1.6,0)</f>
        <v>0</v>
      </c>
      <c r="BH38" s="374">
        <f>IF(COUNTBLANK('BPI+'!CD38)=0,-1.6,0)</f>
        <v>0</v>
      </c>
      <c r="BI38" s="374">
        <f>IF(COUNTBLANK('BPI+'!CE38)=0,-1.6,0)</f>
        <v>0</v>
      </c>
      <c r="BJ38" s="374">
        <f>IF(COUNTBLANK('BPI+'!CF38)=0,-1.6,0)</f>
        <v>0</v>
      </c>
      <c r="BK38" s="374">
        <f>IF(COUNTBLANK('BPI+'!CG38)=0,-1.6,0)</f>
        <v>0</v>
      </c>
      <c r="BL38" s="374">
        <f>IF(COUNTBLANK('BPI+'!CH38)=0,-1.6,0)</f>
        <v>0</v>
      </c>
      <c r="BM38" s="374">
        <f>IF(COUNTBLANK('BPI+'!CI38)=0,-1.6,0)</f>
        <v>0</v>
      </c>
      <c r="BN38" s="374">
        <f>IF(COUNTBLANK('BPI+'!CJ38)=0,-1.6,0)</f>
        <v>0</v>
      </c>
      <c r="BO38" s="374">
        <f>IF(COUNTBLANK('BPI+'!CK38)=0,-1.6,0)</f>
        <v>0</v>
      </c>
      <c r="BP38" s="374">
        <f>IF(COUNTBLANK('BPI+'!CL38)=0,-1.6,0)</f>
        <v>0</v>
      </c>
      <c r="BQ38" s="374">
        <f>IF(COUNTBLANK('BPI+'!CM38)=0,-1.6,0)</f>
        <v>0</v>
      </c>
      <c r="BR38" s="374">
        <f>IF(COUNTBLANK('BPI+'!CN38)=0,-1.6,0)</f>
        <v>0</v>
      </c>
      <c r="BS38" s="374">
        <f>IF(COUNTBLANK('BPI+'!CO38)=0,-1.6,0)</f>
        <v>0</v>
      </c>
      <c r="BT38">
        <f t="shared" si="4"/>
        <v>-4.3417948717948738</v>
      </c>
    </row>
    <row r="39" spans="1:72" x14ac:dyDescent="0.3">
      <c r="A39" t="str">
        <f t="shared" si="0"/>
        <v>Missouri</v>
      </c>
      <c r="B39" t="str">
        <f t="shared" si="3"/>
        <v>MIZ</v>
      </c>
      <c r="C39" s="358">
        <f>IF(
  COUNTBLANK('BPI+'!Y39)=1,
  0,
  IFERROR(
    IF(
      INDEX(sorCol,MATCH(INDEX(valCol,MATCH('BPI+'!Y39,INIcol,0)),bpiTeams,0))&lt;=40,
      2-INDEX(sorCol,MATCH(INDEX(valCol,MATCH('BPI+'!Y39,INIcol,0)),bpiTeams,0))/40,
      IF(
        INDEX(sorCol,MATCH(INDEX(valCol,MATCH('BPI+'!Y39,INIcol,0)),bpiTeams,0))&lt;=100,
        1-0.9*(INDEX(sorCol,MATCH(INDEX(valCol,MATCH('BPI+'!Y39,INIcol,0)),bpiTeams,0))-40)/60,
        0.1
      )
    ),
    0.1
  )
)</f>
        <v>1.875</v>
      </c>
      <c r="D39" s="358">
        <f>IF(
  COUNTBLANK('BPI+'!Z39)=1,
  0,
  IFERROR(
    IF(
      INDEX(sorCol,MATCH(INDEX(valCol,MATCH('BPI+'!Z39,INIcol,0)),bpiTeams,0))&lt;=40,
      2-INDEX(sorCol,MATCH(INDEX(valCol,MATCH('BPI+'!Z39,INIcol,0)),bpiTeams,0))/40,
      IF(
        INDEX(sorCol,MATCH(INDEX(valCol,MATCH('BPI+'!Z39,INIcol,0)),bpiTeams,0))&lt;=100,
        1-0.9*(INDEX(sorCol,MATCH(INDEX(valCol,MATCH('BPI+'!Z39,INIcol,0)),bpiTeams,0))-40)/60,
        0.1
      )
    ),
    0.1
  )
)</f>
        <v>1.825</v>
      </c>
      <c r="E39" s="358">
        <f>IF(
  COUNTBLANK('BPI+'!AA39)=1,
  0,
  IFERROR(
    IF(
      INDEX(sorCol,MATCH(INDEX(valCol,MATCH('BPI+'!AA39,INIcol,0)),bpiTeams,0))&lt;=40,
      2-INDEX(sorCol,MATCH(INDEX(valCol,MATCH('BPI+'!AA39,INIcol,0)),bpiTeams,0))/40,
      IF(
        INDEX(sorCol,MATCH(INDEX(valCol,MATCH('BPI+'!AA39,INIcol,0)),bpiTeams,0))&lt;=100,
        1-0.9*(INDEX(sorCol,MATCH(INDEX(valCol,MATCH('BPI+'!AA39,INIcol,0)),bpiTeams,0))-40)/60,
        0.1
      )
    ),
    0.1
  )
)</f>
        <v>1.45</v>
      </c>
      <c r="F39" s="358">
        <f>IF(
  COUNTBLANK('BPI+'!AB39)=1,
  0,
  IFERROR(
    IF(
      INDEX(sorCol,MATCH(INDEX(valCol,MATCH('BPI+'!AB39,INIcol,0)),bpiTeams,0))&lt;=40,
      2-INDEX(sorCol,MATCH(INDEX(valCol,MATCH('BPI+'!AB39,INIcol,0)),bpiTeams,0))/40,
      IF(
        INDEX(sorCol,MATCH(INDEX(valCol,MATCH('BPI+'!AB39,INIcol,0)),bpiTeams,0))&lt;=100,
        1-0.9*(INDEX(sorCol,MATCH(INDEX(valCol,MATCH('BPI+'!AB39,INIcol,0)),bpiTeams,0))-40)/60,
        0.1
      )
    ),
    0.1
  )
)</f>
        <v>0</v>
      </c>
      <c r="G39" s="358">
        <f>IF(
  COUNTBLANK('BPI+'!AC39)=1,
  0,
  IFERROR(
    IF(
      INDEX(sorCol,MATCH(INDEX(valCol,MATCH('BPI+'!AC39,INIcol,0)),bpiTeams,0))&lt;=40,
      2-INDEX(sorCol,MATCH(INDEX(valCol,MATCH('BPI+'!AC39,INIcol,0)),bpiTeams,0))/40,
      IF(
        INDEX(sorCol,MATCH(INDEX(valCol,MATCH('BPI+'!AC39,INIcol,0)),bpiTeams,0))&lt;=100,
        1-0.9*(INDEX(sorCol,MATCH(INDEX(valCol,MATCH('BPI+'!AC39,INIcol,0)),bpiTeams,0))-40)/60,
        0.1
      )
    ),
    0.1
  )
)</f>
        <v>0</v>
      </c>
      <c r="H39" s="358">
        <f>IF(
  COUNTBLANK('BPI+'!AD39)=1,
  0,
  IFERROR(
    IF(
      INDEX(sorCol,MATCH(INDEX(valCol,MATCH('BPI+'!AD39,INIcol,0)),bpiTeams,0))&lt;=40,
      2-INDEX(sorCol,MATCH(INDEX(valCol,MATCH('BPI+'!AD39,INIcol,0)),bpiTeams,0))/40,
      IF(
        INDEX(sorCol,MATCH(INDEX(valCol,MATCH('BPI+'!AD39,INIcol,0)),bpiTeams,0))&lt;=100,
        1-0.9*(INDEX(sorCol,MATCH(INDEX(valCol,MATCH('BPI+'!AD39,INIcol,0)),bpiTeams,0))-40)/60,
        0.1
      )
    ),
    0.1
  )
)</f>
        <v>0</v>
      </c>
      <c r="I39" s="358">
        <f>IF(
  COUNTBLANK('BPI+'!AE39)=1,
  0,
  IFERROR(
    IF(
      INDEX(sorCol,MATCH(INDEX(valCol,MATCH('BPI+'!AE39,INIcol,0)),bpiTeams,0))&lt;=40,
      2-INDEX(sorCol,MATCH(INDEX(valCol,MATCH('BPI+'!AE39,INIcol,0)),bpiTeams,0))/40,
      IF(
        INDEX(sorCol,MATCH(INDEX(valCol,MATCH('BPI+'!AE39,INIcol,0)),bpiTeams,0))&lt;=100,
        1-0.9*(INDEX(sorCol,MATCH(INDEX(valCol,MATCH('BPI+'!AE39,INIcol,0)),bpiTeams,0))-40)/60,
        0.1
      )
    ),
    0.1
  )
)</f>
        <v>0</v>
      </c>
      <c r="J39" s="358">
        <f>IF(
  COUNTBLANK('BPI+'!AF39)=1,
  0,
  IFERROR(
    IF(
      INDEX(sorCol,MATCH(INDEX(valCol,MATCH('BPI+'!AF39,INIcol,0)),bpiTeams,0))&lt;=40,
      2-INDEX(sorCol,MATCH(INDEX(valCol,MATCH('BPI+'!AF39,INIcol,0)),bpiTeams,0))/40,
      IF(
        INDEX(sorCol,MATCH(INDEX(valCol,MATCH('BPI+'!AF39,INIcol,0)),bpiTeams,0))&lt;=100,
        1-0.9*(INDEX(sorCol,MATCH(INDEX(valCol,MATCH('BPI+'!AF39,INIcol,0)),bpiTeams,0))-40)/60,
        0.1
      )
    ),
    0.1
  )
)</f>
        <v>0</v>
      </c>
      <c r="K39" s="358">
        <f>IF(
  COUNTBLANK('BPI+'!AG39)=1,
  0,
  IFERROR(
    IF(
      INDEX(sorCol,MATCH(INDEX(valCol,MATCH('BPI+'!AG39,INIcol,0)),bpiTeams,0))&lt;=40,
      2-INDEX(sorCol,MATCH(INDEX(valCol,MATCH('BPI+'!AG39,INIcol,0)),bpiTeams,0))/40,
      IF(
        INDEX(sorCol,MATCH(INDEX(valCol,MATCH('BPI+'!AG39,INIcol,0)),bpiTeams,0))&lt;=100,
        1-0.9*(INDEX(sorCol,MATCH(INDEX(valCol,MATCH('BPI+'!AG39,INIcol,0)),bpiTeams,0))-40)/60,
        0.1
      )
    ),
    0.1
  )
)</f>
        <v>0</v>
      </c>
      <c r="L39" s="358">
        <f>IF(
  COUNTBLANK('BPI+'!AH39)=1,
  0,
  IFERROR(
    IF(
      INDEX(sorCol,MATCH(INDEX(valCol,MATCH('BPI+'!AH39,INIcol,0)),bpiTeams,0))&lt;=40,
      2-INDEX(sorCol,MATCH(INDEX(valCol,MATCH('BPI+'!AH39,INIcol,0)),bpiTeams,0))/40,
      IF(
        INDEX(sorCol,MATCH(INDEX(valCol,MATCH('BPI+'!AH39,INIcol,0)),bpiTeams,0))&lt;=100,
        1-0.9*(INDEX(sorCol,MATCH(INDEX(valCol,MATCH('BPI+'!AH39,INIcol,0)),bpiTeams,0))-40)/60,
        0.1
      )
    ),
    0.1
  )
)</f>
        <v>0</v>
      </c>
      <c r="M39" s="358">
        <f>IF(
  COUNTBLANK('BPI+'!AI39)=1,
  0,
  IFERROR(
    IF(
      INDEX(sorCol,MATCH(INDEX(valCol,MATCH('BPI+'!AI39,INIcol,0)),bpiTeams,0))&lt;=40,
      2-INDEX(sorCol,MATCH(INDEX(valCol,MATCH('BPI+'!AI39,INIcol,0)),bpiTeams,0))/40,
      IF(
        INDEX(sorCol,MATCH(INDEX(valCol,MATCH('BPI+'!AI39,INIcol,0)),bpiTeams,0))&lt;=100,
        1-0.9*(INDEX(sorCol,MATCH(INDEX(valCol,MATCH('BPI+'!AI39,INIcol,0)),bpiTeams,0))-40)/60,
        0.1
      )
    ),
    0.1
  )
)</f>
        <v>0</v>
      </c>
      <c r="N39" s="358">
        <f>IF(
  COUNTBLANK('BPI+'!AJ39)=1,
  0,
  IFERROR(
    IF(
      INDEX(sorCol,MATCH(INDEX(valCol,MATCH('BPI+'!AJ39,INIcol,0)),bpiTeams,0))&lt;=40,
      2-INDEX(sorCol,MATCH(INDEX(valCol,MATCH('BPI+'!AJ39,INIcol,0)),bpiTeams,0))/40,
      IF(
        INDEX(sorCol,MATCH(INDEX(valCol,MATCH('BPI+'!AJ39,INIcol,0)),bpiTeams,0))&lt;=100,
        1-0.9*(INDEX(sorCol,MATCH(INDEX(valCol,MATCH('BPI+'!AJ39,INIcol,0)),bpiTeams,0))-40)/60,
        0.1
      )
    ),
    0.1
  )
)</f>
        <v>0</v>
      </c>
      <c r="O39" s="366">
        <f>IF(
  COUNTBLANK('BPI+'!AK39)=1,
  0,
  IFERROR(
    IF(
      INDEX(sorCol, MATCH(INDEX(valCol, MATCH('BPI+'!AK39, INIcol, 0)), bpiTeams, 0)) &lt;= 40,
      -INDEX(sorCol, MATCH(INDEX(valCol, MATCH('BPI+'!AK39, INIcol, 0)), bpiTeams, 0))/40,
      IF(
        INDEX(sorCol, MATCH(INDEX(valCol, MATCH('BPI+'!AK39, INIcol, 0)), bpiTeams, 0)) &lt;= 100,
        -1 - (INDEX(sorCol, MATCH(INDEX(valCol, MATCH('BPI+'!AK39, INIcol, 0)), bpiTeams, 0)) - 40)/60,
        -2
      )
    ),
    -2
  )
)</f>
        <v>-0.45</v>
      </c>
      <c r="P39" s="366">
        <f>IF(
  COUNTBLANK('BPI+'!AL39)=1,
  0,
  IFERROR(
    IF(
      INDEX(sorCol, MATCH(INDEX(valCol, MATCH('BPI+'!AL39, INIcol, 0)), bpiTeams, 0)) &lt;= 40,
      -INDEX(sorCol, MATCH(INDEX(valCol, MATCH('BPI+'!AL39, INIcol, 0)), bpiTeams, 0))/40,
      IF(
        INDEX(sorCol, MATCH(INDEX(valCol, MATCH('BPI+'!AL39, INIcol, 0)), bpiTeams, 0)) &lt;= 100,
        -1 - (INDEX(sorCol, MATCH(INDEX(valCol, MATCH('BPI+'!AL39, INIcol, 0)), bpiTeams, 0)) - 40)/60,
        -2
      )
    ),
    -2
  )
)</f>
        <v>-0.42499999999999999</v>
      </c>
      <c r="Q39" s="366">
        <f>IF(
  COUNTBLANK('BPI+'!AM39)=1,
  0,
  IFERROR(
    IF(
      INDEX(sorCol, MATCH(INDEX(valCol, MATCH('BPI+'!AM39, INIcol, 0)), bpiTeams, 0)) &lt;= 40,
      -INDEX(sorCol, MATCH(INDEX(valCol, MATCH('BPI+'!AM39, INIcol, 0)), bpiTeams, 0))/40,
      IF(
        INDEX(sorCol, MATCH(INDEX(valCol, MATCH('BPI+'!AM39, INIcol, 0)), bpiTeams, 0)) &lt;= 100,
        -1 - (INDEX(sorCol, MATCH(INDEX(valCol, MATCH('BPI+'!AM39, INIcol, 0)), bpiTeams, 0)) - 40)/60,
        -2
      )
    ),
    -2
  )
)</f>
        <v>-0.77500000000000002</v>
      </c>
      <c r="R39" s="366">
        <f>IF(
  COUNTBLANK('BPI+'!AN39)=1,
  0,
  IFERROR(
    IF(
      INDEX(sorCol, MATCH(INDEX(valCol, MATCH('BPI+'!AN39, INIcol, 0)), bpiTeams, 0)) &lt;= 40,
      -INDEX(sorCol, MATCH(INDEX(valCol, MATCH('BPI+'!AN39, INIcol, 0)), bpiTeams, 0))/40,
      IF(
        INDEX(sorCol, MATCH(INDEX(valCol, MATCH('BPI+'!AN39, INIcol, 0)), bpiTeams, 0)) &lt;= 100,
        -1 - (INDEX(sorCol, MATCH(INDEX(valCol, MATCH('BPI+'!AN39, INIcol, 0)), bpiTeams, 0)) - 40)/60,
        -2
      )
    ),
    -2
  )
)</f>
        <v>-0.375</v>
      </c>
      <c r="S39" s="366">
        <f>IF(
  COUNTBLANK('BPI+'!AO39)=1,
  0,
  IFERROR(
    IF(
      INDEX(sorCol, MATCH(INDEX(valCol, MATCH('BPI+'!AO39, INIcol, 0)), bpiTeams, 0)) &lt;= 40,
      -INDEX(sorCol, MATCH(INDEX(valCol, MATCH('BPI+'!AO39, INIcol, 0)), bpiTeams, 0))/40,
      IF(
        INDEX(sorCol, MATCH(INDEX(valCol, MATCH('BPI+'!AO39, INIcol, 0)), bpiTeams, 0)) &lt;= 100,
        -1 - (INDEX(sorCol, MATCH(INDEX(valCol, MATCH('BPI+'!AO39, INIcol, 0)), bpiTeams, 0)) - 40)/60,
        -2
      )
    ),
    -2
  )
)</f>
        <v>-0.25</v>
      </c>
      <c r="T39" s="366">
        <f>IF(
  COUNTBLANK('BPI+'!AP39)=1,
  0,
  IFERROR(
    IF(
      INDEX(sorCol, MATCH(INDEX(valCol, MATCH('BPI+'!AP39, INIcol, 0)), bpiTeams, 0)) &lt;= 40,
      -INDEX(sorCol, MATCH(INDEX(valCol, MATCH('BPI+'!AP39, INIcol, 0)), bpiTeams, 0))/40,
      IF(
        INDEX(sorCol, MATCH(INDEX(valCol, MATCH('BPI+'!AP39, INIcol, 0)), bpiTeams, 0)) &lt;= 100,
        -1 - (INDEX(sorCol, MATCH(INDEX(valCol, MATCH('BPI+'!AP39, INIcol, 0)), bpiTeams, 0)) - 40)/60,
        -2
      )
    ),
    -2
  )
)</f>
        <v>-0.25</v>
      </c>
      <c r="U39" s="366">
        <f>IF(
  COUNTBLANK('BPI+'!AQ39)=1,
  0,
  IFERROR(
    IF(
      INDEX(sorCol, MATCH(INDEX(valCol, MATCH('BPI+'!AQ39, INIcol, 0)), bpiTeams, 0)) &lt;= 40,
      -INDEX(sorCol, MATCH(INDEX(valCol, MATCH('BPI+'!AQ39, INIcol, 0)), bpiTeams, 0))/40,
      IF(
        INDEX(sorCol, MATCH(INDEX(valCol, MATCH('BPI+'!AQ39, INIcol, 0)), bpiTeams, 0)) &lt;= 100,
        -1 - (INDEX(sorCol, MATCH(INDEX(valCol, MATCH('BPI+'!AQ39, INIcol, 0)), bpiTeams, 0)) - 40)/60,
        -2
      )
    ),
    -2
  )
)</f>
        <v>0</v>
      </c>
      <c r="V39" s="366">
        <f>IF(
  COUNTBLANK('BPI+'!AR39)=1,
  0,
  IFERROR(
    IF(
      INDEX(sorCol, MATCH(INDEX(valCol, MATCH('BPI+'!AR39, INIcol, 0)), bpiTeams, 0)) &lt;= 40,
      -INDEX(sorCol, MATCH(INDEX(valCol, MATCH('BPI+'!AR39, INIcol, 0)), bpiTeams, 0))/40,
      IF(
        INDEX(sorCol, MATCH(INDEX(valCol, MATCH('BPI+'!AR39, INIcol, 0)), bpiTeams, 0)) &lt;= 100,
        -1 - (INDEX(sorCol, MATCH(INDEX(valCol, MATCH('BPI+'!AR39, INIcol, 0)), bpiTeams, 0)) - 40)/60,
        -2
      )
    ),
    -2
  )
)</f>
        <v>0</v>
      </c>
      <c r="W39" s="366">
        <f>IF(
  COUNTBLANK('BPI+'!AS39)=1,
  0,
  IFERROR(
    IF(
      INDEX(sorCol, MATCH(INDEX(valCol, MATCH('BPI+'!AS39, INIcol, 0)), bpiTeams, 0)) &lt;= 40,
      -INDEX(sorCol, MATCH(INDEX(valCol, MATCH('BPI+'!AS39, INIcol, 0)), bpiTeams, 0))/40,
      IF(
        INDEX(sorCol, MATCH(INDEX(valCol, MATCH('BPI+'!AS39, INIcol, 0)), bpiTeams, 0)) &lt;= 100,
        -1 - (INDEX(sorCol, MATCH(INDEX(valCol, MATCH('BPI+'!AS39, INIcol, 0)), bpiTeams, 0)) - 40)/60,
        -2
      )
    ),
    -2
  )
)</f>
        <v>0</v>
      </c>
      <c r="X39" s="366">
        <f>IF(
  COUNTBLANK('BPI+'!AT39)=1,
  0,
  IFERROR(
    IF(
      INDEX(sorCol, MATCH(INDEX(valCol, MATCH('BPI+'!AT39, INIcol, 0)), bpiTeams, 0)) &lt;= 40,
      -INDEX(sorCol, MATCH(INDEX(valCol, MATCH('BPI+'!AT39, INIcol, 0)), bpiTeams, 0))/40,
      IF(
        INDEX(sorCol, MATCH(INDEX(valCol, MATCH('BPI+'!AT39, INIcol, 0)), bpiTeams, 0)) &lt;= 100,
        -1 - (INDEX(sorCol, MATCH(INDEX(valCol, MATCH('BPI+'!AT39, INIcol, 0)), bpiTeams, 0)) - 40)/60,
        -2
      )
    ),
    -2
  )
)</f>
        <v>0</v>
      </c>
      <c r="Y39" s="366">
        <f>IF(
  COUNTBLANK('BPI+'!AU39)=1,
  0,
  IFERROR(
    IF(
      INDEX(sorCol, MATCH(INDEX(valCol, MATCH('BPI+'!AU39, INIcol, 0)), bpiTeams, 0)) &lt;= 40,
      -INDEX(sorCol, MATCH(INDEX(valCol, MATCH('BPI+'!AU39, INIcol, 0)), bpiTeams, 0))/40,
      IF(
        INDEX(sorCol, MATCH(INDEX(valCol, MATCH('BPI+'!AU39, INIcol, 0)), bpiTeams, 0)) &lt;= 100,
        -1 - (INDEX(sorCol, MATCH(INDEX(valCol, MATCH('BPI+'!AU39, INIcol, 0)), bpiTeams, 0)) - 40)/60,
        -2
      )
    ),
    -2
  )
)</f>
        <v>0</v>
      </c>
      <c r="Z39" s="366">
        <f>IF(
  COUNTBLANK('BPI+'!AV39)=1,
  0,
  IFERROR(
    IF(
      INDEX(sorCol, MATCH(INDEX(valCol, MATCH('BPI+'!AV39, INIcol, 0)), bpiTeams, 0)) &lt;= 40,
      -INDEX(sorCol, MATCH(INDEX(valCol, MATCH('BPI+'!AV39, INIcol, 0)), bpiTeams, 0))/40,
      IF(
        INDEX(sorCol, MATCH(INDEX(valCol, MATCH('BPI+'!AV39, INIcol, 0)), bpiTeams, 0)) &lt;= 100,
        -1 - (INDEX(sorCol, MATCH(INDEX(valCol, MATCH('BPI+'!AV39, INIcol, 0)), bpiTeams, 0)) - 40)/60,
        -2
      )
    ),
    -2
  )
)</f>
        <v>0</v>
      </c>
      <c r="AA39" s="358">
        <f>IFERROR(IF(COUNTBLANK('BPI+'!AX39)=1,0,IF(COUNTIF(qwqlINIcol,'BPI+'!AX39)=0,0.1,IF(INDEX(sorCol,MATCH(INDEX(valCol,MATCH('BPI+'!AW39,INIcol,0)),bpiTeams,0))&gt;=40,INDEX(sorCol,MATCH(INDEX(valCol,MATCH('BPI+'!AW39,INIcol,0)),bpiTeams,0))*-1/40+2,(INDEX(sorCol,MATCH(INDEX(valCol,MATCH('BPI+'!AW39,INIcol,0)),bpiTeams,0))*(-1)+40)/325+1))),0)</f>
        <v>1.04</v>
      </c>
      <c r="AB39" s="358">
        <f>IFERROR(IF(COUNTBLANK('BPI+'!AY39)=1,0,IF(COUNTIF(qwqlINIcol,'BPI+'!AY39)=0,0.1,IF(INDEX(sorCol,MATCH(INDEX(valCol,MATCH('BPI+'!AX39,INIcol,0)),bpiTeams,0))&gt;=40,INDEX(sorCol,MATCH(INDEX(valCol,MATCH('BPI+'!AX39,INIcol,0)),bpiTeams,0))*-1/40+2,(INDEX(sorCol,MATCH(INDEX(valCol,MATCH('BPI+'!AX39,INIcol,0)),bpiTeams,0))*(-1)+40)/325+1))),0)</f>
        <v>0.92500000000000004</v>
      </c>
      <c r="AC39" s="358">
        <f>IFERROR(IF(COUNTBLANK('BPI+'!AZ39)=1,0,IF(COUNTIF(qwqlINIcol,'BPI+'!AZ39)=0,0.1,IF(INDEX(sorCol,MATCH(INDEX(valCol,MATCH('BPI+'!AY39,INIcol,0)),bpiTeams,0))&gt;=40,INDEX(sorCol,MATCH(INDEX(valCol,MATCH('BPI+'!AY39,INIcol,0)),bpiTeams,0))*-1/40+2,(INDEX(sorCol,MATCH(INDEX(valCol,MATCH('BPI+'!AY39,INIcol,0)),bpiTeams,0))*(-1)+40)/325+1))),0)</f>
        <v>0</v>
      </c>
      <c r="AD39" s="358">
        <f>IFERROR(IF(COUNTBLANK('BPI+'!BA39)=1,0,IF(COUNTIF(qwqlINIcol,'BPI+'!BA39)=0,0.1,IF(INDEX(sorCol,MATCH(INDEX(valCol,MATCH('BPI+'!AZ39,INIcol,0)),bpiTeams,0))&gt;=40,INDEX(sorCol,MATCH(INDEX(valCol,MATCH('BPI+'!AZ39,INIcol,0)),bpiTeams,0))*-1/40+2,(INDEX(sorCol,MATCH(INDEX(valCol,MATCH('BPI+'!AZ39,INIcol,0)),bpiTeams,0))*(-1)+40)/325+1))),0)</f>
        <v>0</v>
      </c>
      <c r="AE39" s="358">
        <f>IFERROR(IF(COUNTBLANK('BPI+'!BB39)=1,0,IF(COUNTIF(qwqlINIcol,'BPI+'!BB39)=0,0.1,IF(INDEX(sorCol,MATCH(INDEX(valCol,MATCH('BPI+'!BA39,INIcol,0)),bpiTeams,0))&gt;=40,INDEX(sorCol,MATCH(INDEX(valCol,MATCH('BPI+'!BA39,INIcol,0)),bpiTeams,0))*-1/40+2,(INDEX(sorCol,MATCH(INDEX(valCol,MATCH('BPI+'!BA39,INIcol,0)),bpiTeams,0))*(-1)+40)/325+1))),0)</f>
        <v>0</v>
      </c>
      <c r="AF39" s="358">
        <f>IFERROR(IF(COUNTBLANK('BPI+'!BC39)=1,0,IF(COUNTIF(qwqlINIcol,'BPI+'!BC39)=0,0.1,IF(INDEX(sorCol,MATCH(INDEX(valCol,MATCH('BPI+'!BB39,INIcol,0)),bpiTeams,0))&gt;=40,INDEX(sorCol,MATCH(INDEX(valCol,MATCH('BPI+'!BB39,INIcol,0)),bpiTeams,0))*-1/40+2,(INDEX(sorCol,MATCH(INDEX(valCol,MATCH('BPI+'!BB39,INIcol,0)),bpiTeams,0))*(-1)+40)/325+1))),0)</f>
        <v>0</v>
      </c>
      <c r="AG39" s="358">
        <f>IFERROR(IF(COUNTBLANK('BPI+'!BD39)=1,0,IF(COUNTIF(qwqlINIcol,'BPI+'!BD39)=0,0.1,IF(INDEX(sorCol,MATCH(INDEX(valCol,MATCH('BPI+'!BC39,INIcol,0)),bpiTeams,0))&gt;=40,INDEX(sorCol,MATCH(INDEX(valCol,MATCH('BPI+'!BC39,INIcol,0)),bpiTeams,0))*-1/40+2,(INDEX(sorCol,MATCH(INDEX(valCol,MATCH('BPI+'!BC39,INIcol,0)),bpiTeams,0))*(-1)+40)/325+1))),0)</f>
        <v>0</v>
      </c>
      <c r="AH39" s="358">
        <f>IFERROR(IF(COUNTBLANK('BPI+'!BE39)=1,0,IF(COUNTIF(qwqlINIcol,'BPI+'!BE39)=0,0.1,IF(INDEX(sorCol,MATCH(INDEX(valCol,MATCH('BPI+'!BD39,INIcol,0)),bpiTeams,0))&gt;=40,INDEX(sorCol,MATCH(INDEX(valCol,MATCH('BPI+'!BD39,INIcol,0)),bpiTeams,0))*-1/40+2,(INDEX(sorCol,MATCH(INDEX(valCol,MATCH('BPI+'!BD39,INIcol,0)),bpiTeams,0))*(-1)+40)/325+1))),0)</f>
        <v>0</v>
      </c>
      <c r="AI39" s="358">
        <f>IFERROR(IF(COUNTBLANK('BPI+'!BF39)=1,0,IF(COUNTIF(qwqlINIcol,'BPI+'!BF39)=0,0.1,IF(INDEX(sorCol,MATCH(INDEX(valCol,MATCH('BPI+'!BE39,INIcol,0)),bpiTeams,0))&gt;=40,INDEX(sorCol,MATCH(INDEX(valCol,MATCH('BPI+'!BE39,INIcol,0)),bpiTeams,0))*-1/40+2,(INDEX(sorCol,MATCH(INDEX(valCol,MATCH('BPI+'!BE39,INIcol,0)),bpiTeams,0))*(-1)+40)/325+1))),0)</f>
        <v>0</v>
      </c>
      <c r="AJ39" s="358">
        <f>IFERROR(IF(COUNTBLANK('BPI+'!BG39)=1,0,IF(COUNTIF(qwqlINIcol,'BPI+'!BG39)=0,0.1,IF(INDEX(sorCol,MATCH(INDEX(valCol,MATCH('BPI+'!BF39,INIcol,0)),bpiTeams,0))&gt;=40,INDEX(sorCol,MATCH(INDEX(valCol,MATCH('BPI+'!BF39,INIcol,0)),bpiTeams,0))*-1/40+2,(INDEX(sorCol,MATCH(INDEX(valCol,MATCH('BPI+'!BF39,INIcol,0)),bpiTeams,0))*(-1)+40)/325+1))),0)</f>
        <v>0</v>
      </c>
      <c r="AK39" s="358">
        <f>IFERROR(IF(COUNTBLANK('BPI+'!BH39)=1,0,IF(COUNTIF(qwqlINIcol,'BPI+'!BH39)=0,0.1,IF(INDEX(sorCol,MATCH(INDEX(valCol,MATCH('BPI+'!BG39,INIcol,0)),bpiTeams,0))&gt;=40,INDEX(sorCol,MATCH(INDEX(valCol,MATCH('BPI+'!BG39,INIcol,0)),bpiTeams,0))*-1/40+2,(INDEX(sorCol,MATCH(INDEX(valCol,MATCH('BPI+'!BG39,INIcol,0)),bpiTeams,0))*(-1)+40)/325+1))),0)</f>
        <v>0</v>
      </c>
      <c r="AL39" s="358">
        <f>IFERROR(IF(COUNTBLANK('BPI+'!BI39)=1,0,IF(COUNTIF(qwqlINIcol,'BPI+'!BI39)=0,0.1,IF(INDEX(sorCol,MATCH(INDEX(valCol,MATCH('BPI+'!BH39,INIcol,0)),bpiTeams,0))&gt;=40,INDEX(sorCol,MATCH(INDEX(valCol,MATCH('BPI+'!BH39,INIcol,0)),bpiTeams,0))*-1/40+2,(INDEX(sorCol,MATCH(INDEX(valCol,MATCH('BPI+'!BH39,INIcol,0)),bpiTeams,0))*(-1)+40)/325+1))),0)</f>
        <v>0</v>
      </c>
      <c r="AM39" s="358">
        <f>IFERROR(IF(COUNTBLANK('BPI+'!BJ39)=1,0,IF(COUNTIF(qwqlINIcol,'BPI+'!BJ39)=0,0.1,IF(INDEX(sorCol,MATCH(INDEX(valCol,MATCH('BPI+'!BI39,INIcol,0)),bpiTeams,0))&gt;=40,INDEX(sorCol,MATCH(INDEX(valCol,MATCH('BPI+'!BI39,INIcol,0)),bpiTeams,0))*-1/40+2,(INDEX(sorCol,MATCH(INDEX(valCol,MATCH('BPI+'!BI39,INIcol,0)),bpiTeams,0))*(-1)+40)/325+1))),0)</f>
        <v>0</v>
      </c>
      <c r="AN39" s="358">
        <f>IFERROR(IF(COUNTBLANK('BPI+'!BK39)=1,0,IF(COUNTIF(qwqlINIcol,'BPI+'!BK39)=0,0.1,IF(INDEX(sorCol,MATCH(INDEX(valCol,MATCH('BPI+'!BJ39,INIcol,0)),bpiTeams,0))&gt;=40,INDEX(sorCol,MATCH(INDEX(valCol,MATCH('BPI+'!BJ39,INIcol,0)),bpiTeams,0))*-1/40+2,(INDEX(sorCol,MATCH(INDEX(valCol,MATCH('BPI+'!BJ39,INIcol,0)),bpiTeams,0))*(-1)+40)/325+1))),0)</f>
        <v>0</v>
      </c>
      <c r="AO39" s="358">
        <f>IFERROR(IF(COUNTBLANK('BPI+'!BL39)=1,0,IF(COUNTIF(qwqlINIcol,'BPI+'!BL39)=0,0.1,IF(INDEX(sorCol,MATCH(INDEX(valCol,MATCH('BPI+'!BK39,INIcol,0)),bpiTeams,0))&gt;=40,INDEX(sorCol,MATCH(INDEX(valCol,MATCH('BPI+'!BK39,INIcol,0)),bpiTeams,0))*-1/40+2,(INDEX(sorCol,MATCH(INDEX(valCol,MATCH('BPI+'!BK39,INIcol,0)),bpiTeams,0))*(-1)+40)/325+1))),0)</f>
        <v>0</v>
      </c>
      <c r="AP39" s="366">
        <f>IF(COUNTBLANK('BPI+'!BL39)=1,0,IF(COUNTIF(qwqlINIcol,'BPI+'!BL39)=0,-1.5,IF(INDEX(sorCol,MATCH(INDEX(valCol,MATCH('BPI+'!BL39,INIcol,0)),bpiTeams,0))&gt;=80,-1.5,IF(INDEX(sorCol,MATCH(INDEX(valCol,MATCH('BPI+'!BL39,INIcol,0)),bpiTeams,0))&gt;=41,-1 - (INDEX(sorCol,MATCH(INDEX(valCol,MATCH('BPI+'!BL39,INIcol,0)),bpiTeams,0)) - 41) * (0.5/39),(INDEX(sorCol,MATCH(INDEX(valCol,MATCH('BPI+'!BL39,INIcol,0)),bpiTeams,0)) + 40)/325 - 2))))</f>
        <v>-1.0384615384615385</v>
      </c>
      <c r="AQ39" s="366">
        <f>IF(COUNTBLANK('BPI+'!BM39)=1,0,IF(COUNTIF(qwqlINIcol,'BPI+'!BM39)=0,-1.5,IF(INDEX(sorCol,MATCH(INDEX(valCol,MATCH('BPI+'!BM39,INIcol,0)),bpiTeams,0))&gt;=80,-1.5,IF(INDEX(sorCol,MATCH(INDEX(valCol,MATCH('BPI+'!BM39,INIcol,0)),bpiTeams,0))&gt;=41,-1 - (INDEX(sorCol,MATCH(INDEX(valCol,MATCH('BPI+'!BM39,INIcol,0)),bpiTeams,0)) - 41) * (0.5/39),(INDEX(sorCol,MATCH(INDEX(valCol,MATCH('BPI+'!BM39,INIcol,0)),bpiTeams,0)) + 40)/325 - 2))))</f>
        <v>-1.7938461538461539</v>
      </c>
      <c r="AR39" s="366">
        <f>IF(COUNTBLANK('BPI+'!BN39)=1,0,IF(COUNTIF(qwqlINIcol,'BPI+'!BN39)=0,-1.5,IF(INDEX(sorCol,MATCH(INDEX(valCol,MATCH('BPI+'!BN39,INIcol,0)),bpiTeams,0))&gt;=80,-1.5,IF(INDEX(sorCol,MATCH(INDEX(valCol,MATCH('BPI+'!BN39,INIcol,0)),bpiTeams,0))&gt;=41,-1 - (INDEX(sorCol,MATCH(INDEX(valCol,MATCH('BPI+'!BN39,INIcol,0)),bpiTeams,0)) - 41) * (0.5/39),(INDEX(sorCol,MATCH(INDEX(valCol,MATCH('BPI+'!BN39,INIcol,0)),bpiTeams,0)) + 40)/325 - 2))))</f>
        <v>0</v>
      </c>
      <c r="AS39" s="366">
        <f>IF(COUNTBLANK('BPI+'!BO39)=1,0,IF(COUNTIF(qwqlINIcol,'BPI+'!BO39)=0,-1.5,IF(INDEX(sorCol,MATCH(INDEX(valCol,MATCH('BPI+'!BO39,INIcol,0)),bpiTeams,0))&gt;=80,-1.5,IF(INDEX(sorCol,MATCH(INDEX(valCol,MATCH('BPI+'!BO39,INIcol,0)),bpiTeams,0))&gt;=41,-1 - (INDEX(sorCol,MATCH(INDEX(valCol,MATCH('BPI+'!BO39,INIcol,0)),bpiTeams,0)) - 41) * (0.5/39),(INDEX(sorCol,MATCH(INDEX(valCol,MATCH('BPI+'!BO39,INIcol,0)),bpiTeams,0)) + 40)/325 - 2))))</f>
        <v>0</v>
      </c>
      <c r="AT39" s="366">
        <f>IF(COUNTBLANK('BPI+'!BP39)=1,0,IF(COUNTIF(qwqlINIcol,'BPI+'!BP39)=0,-1.5,IF(INDEX(sorCol,MATCH(INDEX(valCol,MATCH('BPI+'!BP39,INIcol,0)),bpiTeams,0))&gt;=80,-1.5,IF(INDEX(sorCol,MATCH(INDEX(valCol,MATCH('BPI+'!BP39,INIcol,0)),bpiTeams,0))&gt;=41,-1 - (INDEX(sorCol,MATCH(INDEX(valCol,MATCH('BPI+'!BP39,INIcol,0)),bpiTeams,0)) - 41) * (0.5/39),(INDEX(sorCol,MATCH(INDEX(valCol,MATCH('BPI+'!BP39,INIcol,0)),bpiTeams,0)) + 40)/325 - 2))))</f>
        <v>0</v>
      </c>
      <c r="AU39" s="366">
        <f>IF(COUNTBLANK('BPI+'!BQ39)=1,0,IF(COUNTIF(qwqlINIcol,'BPI+'!BQ39)=0,-1.5,IF(INDEX(sorCol,MATCH(INDEX(valCol,MATCH('BPI+'!BQ39,INIcol,0)),bpiTeams,0))&gt;=80,-1.5,IF(INDEX(sorCol,MATCH(INDEX(valCol,MATCH('BPI+'!BQ39,INIcol,0)),bpiTeams,0))&gt;=41,-1 - (INDEX(sorCol,MATCH(INDEX(valCol,MATCH('BPI+'!BQ39,INIcol,0)),bpiTeams,0)) - 41) * (0.5/39),(INDEX(sorCol,MATCH(INDEX(valCol,MATCH('BPI+'!BQ39,INIcol,0)),bpiTeams,0)) + 40)/325 - 2))))</f>
        <v>0</v>
      </c>
      <c r="AV39" s="366">
        <f>IF(COUNTBLANK('BPI+'!BR39)=1,0,IF(COUNTIF(qwqlINIcol,'BPI+'!BR39)=0,-1.5,IF(INDEX(sorCol,MATCH(INDEX(valCol,MATCH('BPI+'!BR39,INIcol,0)),bpiTeams,0))&gt;=80,-1.5,IF(INDEX(sorCol,MATCH(INDEX(valCol,MATCH('BPI+'!BR39,INIcol,0)),bpiTeams,0))&gt;=41,-1 - (INDEX(sorCol,MATCH(INDEX(valCol,MATCH('BPI+'!BR39,INIcol,0)),bpiTeams,0)) - 41) * (0.5/39),(INDEX(sorCol,MATCH(INDEX(valCol,MATCH('BPI+'!BR39,INIcol,0)),bpiTeams,0)) + 40)/325 - 2))))</f>
        <v>0</v>
      </c>
      <c r="AW39" s="366">
        <f>IF(COUNTBLANK('BPI+'!BS39)=1,0,IF(COUNTIF(qwqlINIcol,'BPI+'!BS39)=0,-1.5,IF(INDEX(sorCol,MATCH(INDEX(valCol,MATCH('BPI+'!BS39,INIcol,0)),bpiTeams,0))&gt;=80,-1.5,IF(INDEX(sorCol,MATCH(INDEX(valCol,MATCH('BPI+'!BS39,INIcol,0)),bpiTeams,0))&gt;=41,-1 - (INDEX(sorCol,MATCH(INDEX(valCol,MATCH('BPI+'!BS39,INIcol,0)),bpiTeams,0)) - 41) * (0.5/39),(INDEX(sorCol,MATCH(INDEX(valCol,MATCH('BPI+'!BS39,INIcol,0)),bpiTeams,0)) + 40)/325 - 2))))</f>
        <v>0</v>
      </c>
      <c r="AX39" s="366">
        <f>IF(COUNTBLANK('BPI+'!BT39)=1,0,IF(COUNTIF(qwqlINIcol,'BPI+'!BT39)=0,-1.5,IF(INDEX(sorCol,MATCH(INDEX(valCol,MATCH('BPI+'!BT39,INIcol,0)),bpiTeams,0))&gt;=80,-1.5,IF(INDEX(sorCol,MATCH(INDEX(valCol,MATCH('BPI+'!BT39,INIcol,0)),bpiTeams,0))&gt;=41,-1 - (INDEX(sorCol,MATCH(INDEX(valCol,MATCH('BPI+'!BT39,INIcol,0)),bpiTeams,0)) - 41) * (0.5/39),(INDEX(sorCol,MATCH(INDEX(valCol,MATCH('BPI+'!BT39,INIcol,0)),bpiTeams,0)) + 40)/325 - 2))))</f>
        <v>0</v>
      </c>
      <c r="AY39" s="366">
        <f>IF(COUNTBLANK('BPI+'!BU39)=1,0,IF(COUNTIF(qwqlINIcol,'BPI+'!BU39)=0,-1.5,IF(INDEX(sorCol,MATCH(INDEX(valCol,MATCH('BPI+'!BU39,INIcol,0)),bpiTeams,0))&gt;=80,-1.5,IF(INDEX(sorCol,MATCH(INDEX(valCol,MATCH('BPI+'!BU39,INIcol,0)),bpiTeams,0))&gt;=41,-1 - (INDEX(sorCol,MATCH(INDEX(valCol,MATCH('BPI+'!BU39,INIcol,0)),bpiTeams,0)) - 41) * (0.5/39),(INDEX(sorCol,MATCH(INDEX(valCol,MATCH('BPI+'!BU39,INIcol,0)),bpiTeams,0)) + 40)/325 - 2))))</f>
        <v>0</v>
      </c>
      <c r="AZ39" s="366">
        <f>IF(COUNTBLANK('BPI+'!BV39)=1,0,IF(COUNTIF(qwqlINIcol,'BPI+'!BV39)=0,-1.5,IF(INDEX(sorCol,MATCH(INDEX(valCol,MATCH('BPI+'!BV39,INIcol,0)),bpiTeams,0))&gt;=80,-1.5,IF(INDEX(sorCol,MATCH(INDEX(valCol,MATCH('BPI+'!BV39,INIcol,0)),bpiTeams,0))&gt;=41,-1 - (INDEX(sorCol,MATCH(INDEX(valCol,MATCH('BPI+'!BV39,INIcol,0)),bpiTeams,0)) - 41) * (0.5/39),(INDEX(sorCol,MATCH(INDEX(valCol,MATCH('BPI+'!BV39,INIcol,0)),bpiTeams,0)) + 40)/325 - 2))))</f>
        <v>0</v>
      </c>
      <c r="BA39" s="366">
        <f>IF(COUNTBLANK('BPI+'!BW39)=1,0,IF(COUNTIF(qwqlINIcol,'BPI+'!BW39)=0,-1.5,IF(INDEX(sorCol,MATCH(INDEX(valCol,MATCH('BPI+'!BW39,INIcol,0)),bpiTeams,0))&gt;=80,-1.5,IF(INDEX(sorCol,MATCH(INDEX(valCol,MATCH('BPI+'!BW39,INIcol,0)),bpiTeams,0))&gt;=41,-1 - (INDEX(sorCol,MATCH(INDEX(valCol,MATCH('BPI+'!BW39,INIcol,0)),bpiTeams,0)) - 41) * (0.5/39),(INDEX(sorCol,MATCH(INDEX(valCol,MATCH('BPI+'!BW39,INIcol,0)),bpiTeams,0)) + 40)/325 - 2))))</f>
        <v>0</v>
      </c>
      <c r="BB39" s="366">
        <f>IF(COUNTBLANK('BPI+'!BX39)=1,0,IF(COUNTIF(qwqlINIcol,'BPI+'!BX39)=0,-1.5,IF(INDEX(sorCol,MATCH(INDEX(valCol,MATCH('BPI+'!BX39,INIcol,0)),bpiTeams,0))&gt;=80,-1.5,IF(INDEX(sorCol,MATCH(INDEX(valCol,MATCH('BPI+'!BX39,INIcol,0)),bpiTeams,0))&gt;=41,-1 - (INDEX(sorCol,MATCH(INDEX(valCol,MATCH('BPI+'!BX39,INIcol,0)),bpiTeams,0)) - 41) * (0.5/39),(INDEX(sorCol,MATCH(INDEX(valCol,MATCH('BPI+'!BX39,INIcol,0)),bpiTeams,0)) + 40)/325 - 2))))</f>
        <v>0</v>
      </c>
      <c r="BC39" s="374">
        <f>IF(COUNTBLANK('BPI+'!BY39)=0,-1.6,0)</f>
        <v>-1.6</v>
      </c>
      <c r="BD39" s="374">
        <f>IF(COUNTBLANK('BPI+'!BZ39)=0,-1.6,0)</f>
        <v>-1.6</v>
      </c>
      <c r="BE39" s="374">
        <f>IF(COUNTBLANK('BPI+'!CA39)=0,-1.6,0)</f>
        <v>-1.6</v>
      </c>
      <c r="BF39" s="374">
        <f>IF(COUNTBLANK('BPI+'!CB39)=0,-1.6,0)</f>
        <v>0</v>
      </c>
      <c r="BG39" s="374">
        <f>IF(COUNTBLANK('BPI+'!CC39)=0,-1.6,0)</f>
        <v>0</v>
      </c>
      <c r="BH39" s="374">
        <f>IF(COUNTBLANK('BPI+'!CD39)=0,-1.6,0)</f>
        <v>0</v>
      </c>
      <c r="BI39" s="374">
        <f>IF(COUNTBLANK('BPI+'!CE39)=0,-1.6,0)</f>
        <v>0</v>
      </c>
      <c r="BJ39" s="374">
        <f>IF(COUNTBLANK('BPI+'!CF39)=0,-1.6,0)</f>
        <v>0</v>
      </c>
      <c r="BK39" s="374">
        <f>IF(COUNTBLANK('BPI+'!CG39)=0,-1.6,0)</f>
        <v>0</v>
      </c>
      <c r="BL39" s="374">
        <f>IF(COUNTBLANK('BPI+'!CH39)=0,-1.6,0)</f>
        <v>0</v>
      </c>
      <c r="BM39" s="374">
        <f>IF(COUNTBLANK('BPI+'!CI39)=0,-1.6,0)</f>
        <v>0</v>
      </c>
      <c r="BN39" s="374">
        <f>IF(COUNTBLANK('BPI+'!CJ39)=0,-1.6,0)</f>
        <v>0</v>
      </c>
      <c r="BO39" s="374">
        <f>IF(COUNTBLANK('BPI+'!CK39)=0,-1.6,0)</f>
        <v>0</v>
      </c>
      <c r="BP39" s="374">
        <f>IF(COUNTBLANK('BPI+'!CL39)=0,-1.6,0)</f>
        <v>0</v>
      </c>
      <c r="BQ39" s="374">
        <f>IF(COUNTBLANK('BPI+'!CM39)=0,-1.6,0)</f>
        <v>0</v>
      </c>
      <c r="BR39" s="374">
        <f>IF(COUNTBLANK('BPI+'!CN39)=0,-1.6,0)</f>
        <v>0</v>
      </c>
      <c r="BS39" s="374">
        <f>IF(COUNTBLANK('BPI+'!CO39)=0,-1.6,0)</f>
        <v>0</v>
      </c>
      <c r="BT39">
        <f t="shared" si="4"/>
        <v>-3.0423076923076917</v>
      </c>
    </row>
    <row r="40" spans="1:72" x14ac:dyDescent="0.3">
      <c r="A40" t="str">
        <f t="shared" si="0"/>
        <v>Texas A&amp;M</v>
      </c>
      <c r="B40" t="str">
        <f t="shared" si="3"/>
        <v>TA&amp;M</v>
      </c>
      <c r="C40" s="358">
        <f>IF(
  COUNTBLANK('BPI+'!Y40)=1,
  0,
  IFERROR(
    IF(
      INDEX(sorCol,MATCH(INDEX(valCol,MATCH('BPI+'!Y40,INIcol,0)),bpiTeams,0))&lt;=40,
      2-INDEX(sorCol,MATCH(INDEX(valCol,MATCH('BPI+'!Y40,INIcol,0)),bpiTeams,0))/40,
      IF(
        INDEX(sorCol,MATCH(INDEX(valCol,MATCH('BPI+'!Y40,INIcol,0)),bpiTeams,0))&lt;=100,
        1-0.9*(INDEX(sorCol,MATCH(INDEX(valCol,MATCH('BPI+'!Y40,INIcol,0)),bpiTeams,0))-40)/60,
        0.1
      )
    ),
    0.1
  )
)</f>
        <v>0</v>
      </c>
      <c r="D40" s="358">
        <f>IF(
  COUNTBLANK('BPI+'!Z40)=1,
  0,
  IFERROR(
    IF(
      INDEX(sorCol,MATCH(INDEX(valCol,MATCH('BPI+'!Z40,INIcol,0)),bpiTeams,0))&lt;=40,
      2-INDEX(sorCol,MATCH(INDEX(valCol,MATCH('BPI+'!Z40,INIcol,0)),bpiTeams,0))/40,
      IF(
        INDEX(sorCol,MATCH(INDEX(valCol,MATCH('BPI+'!Z40,INIcol,0)),bpiTeams,0))&lt;=100,
        1-0.9*(INDEX(sorCol,MATCH(INDEX(valCol,MATCH('BPI+'!Z40,INIcol,0)),bpiTeams,0))-40)/60,
        0.1
      )
    ),
    0.1
  )
)</f>
        <v>0</v>
      </c>
      <c r="E40" s="358">
        <f>IF(
  COUNTBLANK('BPI+'!AA40)=1,
  0,
  IFERROR(
    IF(
      INDEX(sorCol,MATCH(INDEX(valCol,MATCH('BPI+'!AA40,INIcol,0)),bpiTeams,0))&lt;=40,
      2-INDEX(sorCol,MATCH(INDEX(valCol,MATCH('BPI+'!AA40,INIcol,0)),bpiTeams,0))/40,
      IF(
        INDEX(sorCol,MATCH(INDEX(valCol,MATCH('BPI+'!AA40,INIcol,0)),bpiTeams,0))&lt;=100,
        1-0.9*(INDEX(sorCol,MATCH(INDEX(valCol,MATCH('BPI+'!AA40,INIcol,0)),bpiTeams,0))-40)/60,
        0.1
      )
    ),
    0.1
  )
)</f>
        <v>0</v>
      </c>
      <c r="F40" s="358">
        <f>IF(
  COUNTBLANK('BPI+'!AB40)=1,
  0,
  IFERROR(
    IF(
      INDEX(sorCol,MATCH(INDEX(valCol,MATCH('BPI+'!AB40,INIcol,0)),bpiTeams,0))&lt;=40,
      2-INDEX(sorCol,MATCH(INDEX(valCol,MATCH('BPI+'!AB40,INIcol,0)),bpiTeams,0))/40,
      IF(
        INDEX(sorCol,MATCH(INDEX(valCol,MATCH('BPI+'!AB40,INIcol,0)),bpiTeams,0))&lt;=100,
        1-0.9*(INDEX(sorCol,MATCH(INDEX(valCol,MATCH('BPI+'!AB40,INIcol,0)),bpiTeams,0))-40)/60,
        0.1
      )
    ),
    0.1
  )
)</f>
        <v>0</v>
      </c>
      <c r="G40" s="358">
        <f>IF(
  COUNTBLANK('BPI+'!AC40)=1,
  0,
  IFERROR(
    IF(
      INDEX(sorCol,MATCH(INDEX(valCol,MATCH('BPI+'!AC40,INIcol,0)),bpiTeams,0))&lt;=40,
      2-INDEX(sorCol,MATCH(INDEX(valCol,MATCH('BPI+'!AC40,INIcol,0)),bpiTeams,0))/40,
      IF(
        INDEX(sorCol,MATCH(INDEX(valCol,MATCH('BPI+'!AC40,INIcol,0)),bpiTeams,0))&lt;=100,
        1-0.9*(INDEX(sorCol,MATCH(INDEX(valCol,MATCH('BPI+'!AC40,INIcol,0)),bpiTeams,0))-40)/60,
        0.1
      )
    ),
    0.1
  )
)</f>
        <v>0</v>
      </c>
      <c r="H40" s="358">
        <f>IF(
  COUNTBLANK('BPI+'!AD40)=1,
  0,
  IFERROR(
    IF(
      INDEX(sorCol,MATCH(INDEX(valCol,MATCH('BPI+'!AD40,INIcol,0)),bpiTeams,0))&lt;=40,
      2-INDEX(sorCol,MATCH(INDEX(valCol,MATCH('BPI+'!AD40,INIcol,0)),bpiTeams,0))/40,
      IF(
        INDEX(sorCol,MATCH(INDEX(valCol,MATCH('BPI+'!AD40,INIcol,0)),bpiTeams,0))&lt;=100,
        1-0.9*(INDEX(sorCol,MATCH(INDEX(valCol,MATCH('BPI+'!AD40,INIcol,0)),bpiTeams,0))-40)/60,
        0.1
      )
    ),
    0.1
  )
)</f>
        <v>0</v>
      </c>
      <c r="I40" s="358">
        <f>IF(
  COUNTBLANK('BPI+'!AE40)=1,
  0,
  IFERROR(
    IF(
      INDEX(sorCol,MATCH(INDEX(valCol,MATCH('BPI+'!AE40,INIcol,0)),bpiTeams,0))&lt;=40,
      2-INDEX(sorCol,MATCH(INDEX(valCol,MATCH('BPI+'!AE40,INIcol,0)),bpiTeams,0))/40,
      IF(
        INDEX(sorCol,MATCH(INDEX(valCol,MATCH('BPI+'!AE40,INIcol,0)),bpiTeams,0))&lt;=100,
        1-0.9*(INDEX(sorCol,MATCH(INDEX(valCol,MATCH('BPI+'!AE40,INIcol,0)),bpiTeams,0))-40)/60,
        0.1
      )
    ),
    0.1
  )
)</f>
        <v>0</v>
      </c>
      <c r="J40" s="358">
        <f>IF(
  COUNTBLANK('BPI+'!AF40)=1,
  0,
  IFERROR(
    IF(
      INDEX(sorCol,MATCH(INDEX(valCol,MATCH('BPI+'!AF40,INIcol,0)),bpiTeams,0))&lt;=40,
      2-INDEX(sorCol,MATCH(INDEX(valCol,MATCH('BPI+'!AF40,INIcol,0)),bpiTeams,0))/40,
      IF(
        INDEX(sorCol,MATCH(INDEX(valCol,MATCH('BPI+'!AF40,INIcol,0)),bpiTeams,0))&lt;=100,
        1-0.9*(INDEX(sorCol,MATCH(INDEX(valCol,MATCH('BPI+'!AF40,INIcol,0)),bpiTeams,0))-40)/60,
        0.1
      )
    ),
    0.1
  )
)</f>
        <v>0</v>
      </c>
      <c r="K40" s="358">
        <f>IF(
  COUNTBLANK('BPI+'!AG40)=1,
  0,
  IFERROR(
    IF(
      INDEX(sorCol,MATCH(INDEX(valCol,MATCH('BPI+'!AG40,INIcol,0)),bpiTeams,0))&lt;=40,
      2-INDEX(sorCol,MATCH(INDEX(valCol,MATCH('BPI+'!AG40,INIcol,0)),bpiTeams,0))/40,
      IF(
        INDEX(sorCol,MATCH(INDEX(valCol,MATCH('BPI+'!AG40,INIcol,0)),bpiTeams,0))&lt;=100,
        1-0.9*(INDEX(sorCol,MATCH(INDEX(valCol,MATCH('BPI+'!AG40,INIcol,0)),bpiTeams,0))-40)/60,
        0.1
      )
    ),
    0.1
  )
)</f>
        <v>0</v>
      </c>
      <c r="L40" s="358">
        <f>IF(
  COUNTBLANK('BPI+'!AH40)=1,
  0,
  IFERROR(
    IF(
      INDEX(sorCol,MATCH(INDEX(valCol,MATCH('BPI+'!AH40,INIcol,0)),bpiTeams,0))&lt;=40,
      2-INDEX(sorCol,MATCH(INDEX(valCol,MATCH('BPI+'!AH40,INIcol,0)),bpiTeams,0))/40,
      IF(
        INDEX(sorCol,MATCH(INDEX(valCol,MATCH('BPI+'!AH40,INIcol,0)),bpiTeams,0))&lt;=100,
        1-0.9*(INDEX(sorCol,MATCH(INDEX(valCol,MATCH('BPI+'!AH40,INIcol,0)),bpiTeams,0))-40)/60,
        0.1
      )
    ),
    0.1
  )
)</f>
        <v>0</v>
      </c>
      <c r="M40" s="358">
        <f>IF(
  COUNTBLANK('BPI+'!AI40)=1,
  0,
  IFERROR(
    IF(
      INDEX(sorCol,MATCH(INDEX(valCol,MATCH('BPI+'!AI40,INIcol,0)),bpiTeams,0))&lt;=40,
      2-INDEX(sorCol,MATCH(INDEX(valCol,MATCH('BPI+'!AI40,INIcol,0)),bpiTeams,0))/40,
      IF(
        INDEX(sorCol,MATCH(INDEX(valCol,MATCH('BPI+'!AI40,INIcol,0)),bpiTeams,0))&lt;=100,
        1-0.9*(INDEX(sorCol,MATCH(INDEX(valCol,MATCH('BPI+'!AI40,INIcol,0)),bpiTeams,0))-40)/60,
        0.1
      )
    ),
    0.1
  )
)</f>
        <v>0</v>
      </c>
      <c r="N40" s="358">
        <f>IF(
  COUNTBLANK('BPI+'!AJ40)=1,
  0,
  IFERROR(
    IF(
      INDEX(sorCol,MATCH(INDEX(valCol,MATCH('BPI+'!AJ40,INIcol,0)),bpiTeams,0))&lt;=40,
      2-INDEX(sorCol,MATCH(INDEX(valCol,MATCH('BPI+'!AJ40,INIcol,0)),bpiTeams,0))/40,
      IF(
        INDEX(sorCol,MATCH(INDEX(valCol,MATCH('BPI+'!AJ40,INIcol,0)),bpiTeams,0))&lt;=100,
        1-0.9*(INDEX(sorCol,MATCH(INDEX(valCol,MATCH('BPI+'!AJ40,INIcol,0)),bpiTeams,0))-40)/60,
        0.1
      )
    ),
    0.1
  )
)</f>
        <v>0</v>
      </c>
      <c r="O40" s="366">
        <f>IF(
  COUNTBLANK('BPI+'!AK40)=1,
  0,
  IFERROR(
    IF(
      INDEX(sorCol, MATCH(INDEX(valCol, MATCH('BPI+'!AK40, INIcol, 0)), bpiTeams, 0)) &lt;= 40,
      -INDEX(sorCol, MATCH(INDEX(valCol, MATCH('BPI+'!AK40, INIcol, 0)), bpiTeams, 0))/40,
      IF(
        INDEX(sorCol, MATCH(INDEX(valCol, MATCH('BPI+'!AK40, INIcol, 0)), bpiTeams, 0)) &lt;= 100,
        -1 - (INDEX(sorCol, MATCH(INDEX(valCol, MATCH('BPI+'!AK40, INIcol, 0)), bpiTeams, 0)) - 40)/60,
        -2
      )
    ),
    -2
  )
)</f>
        <v>-0.55000000000000004</v>
      </c>
      <c r="P40" s="366">
        <f>IF(
  COUNTBLANK('BPI+'!AL40)=1,
  0,
  IFERROR(
    IF(
      INDEX(sorCol, MATCH(INDEX(valCol, MATCH('BPI+'!AL40, INIcol, 0)), bpiTeams, 0)) &lt;= 40,
      -INDEX(sorCol, MATCH(INDEX(valCol, MATCH('BPI+'!AL40, INIcol, 0)), bpiTeams, 0))/40,
      IF(
        INDEX(sorCol, MATCH(INDEX(valCol, MATCH('BPI+'!AL40, INIcol, 0)), bpiTeams, 0)) &lt;= 100,
        -1 - (INDEX(sorCol, MATCH(INDEX(valCol, MATCH('BPI+'!AL40, INIcol, 0)), bpiTeams, 0)) - 40)/60,
        -2
      )
    ),
    -2
  )
)</f>
        <v>-0.125</v>
      </c>
      <c r="Q40" s="366">
        <f>IF(
  COUNTBLANK('BPI+'!AM40)=1,
  0,
  IFERROR(
    IF(
      INDEX(sorCol, MATCH(INDEX(valCol, MATCH('BPI+'!AM40, INIcol, 0)), bpiTeams, 0)) &lt;= 40,
      -INDEX(sorCol, MATCH(INDEX(valCol, MATCH('BPI+'!AM40, INIcol, 0)), bpiTeams, 0))/40,
      IF(
        INDEX(sorCol, MATCH(INDEX(valCol, MATCH('BPI+'!AM40, INIcol, 0)), bpiTeams, 0)) &lt;= 100,
        -1 - (INDEX(sorCol, MATCH(INDEX(valCol, MATCH('BPI+'!AM40, INIcol, 0)), bpiTeams, 0)) - 40)/60,
        -2
      )
    ),
    -2
  )
)</f>
        <v>-0.17499999999999999</v>
      </c>
      <c r="R40" s="366">
        <f>IF(
  COUNTBLANK('BPI+'!AN40)=1,
  0,
  IFERROR(
    IF(
      INDEX(sorCol, MATCH(INDEX(valCol, MATCH('BPI+'!AN40, INIcol, 0)), bpiTeams, 0)) &lt;= 40,
      -INDEX(sorCol, MATCH(INDEX(valCol, MATCH('BPI+'!AN40, INIcol, 0)), bpiTeams, 0))/40,
      IF(
        INDEX(sorCol, MATCH(INDEX(valCol, MATCH('BPI+'!AN40, INIcol, 0)), bpiTeams, 0)) &lt;= 100,
        -1 - (INDEX(sorCol, MATCH(INDEX(valCol, MATCH('BPI+'!AN40, INIcol, 0)), bpiTeams, 0)) - 40)/60,
        -2
      )
    ),
    -2
  )
)</f>
        <v>-0.25</v>
      </c>
      <c r="S40" s="366">
        <f>IF(
  COUNTBLANK('BPI+'!AO40)=1,
  0,
  IFERROR(
    IF(
      INDEX(sorCol, MATCH(INDEX(valCol, MATCH('BPI+'!AO40, INIcol, 0)), bpiTeams, 0)) &lt;= 40,
      -INDEX(sorCol, MATCH(INDEX(valCol, MATCH('BPI+'!AO40, INIcol, 0)), bpiTeams, 0))/40,
      IF(
        INDEX(sorCol, MATCH(INDEX(valCol, MATCH('BPI+'!AO40, INIcol, 0)), bpiTeams, 0)) &lt;= 100,
        -1 - (INDEX(sorCol, MATCH(INDEX(valCol, MATCH('BPI+'!AO40, INIcol, 0)), bpiTeams, 0)) - 40)/60,
        -2
      )
    ),
    -2
  )
)</f>
        <v>0</v>
      </c>
      <c r="T40" s="366">
        <f>IF(
  COUNTBLANK('BPI+'!AP40)=1,
  0,
  IFERROR(
    IF(
      INDEX(sorCol, MATCH(INDEX(valCol, MATCH('BPI+'!AP40, INIcol, 0)), bpiTeams, 0)) &lt;= 40,
      -INDEX(sorCol, MATCH(INDEX(valCol, MATCH('BPI+'!AP40, INIcol, 0)), bpiTeams, 0))/40,
      IF(
        INDEX(sorCol, MATCH(INDEX(valCol, MATCH('BPI+'!AP40, INIcol, 0)), bpiTeams, 0)) &lt;= 100,
        -1 - (INDEX(sorCol, MATCH(INDEX(valCol, MATCH('BPI+'!AP40, INIcol, 0)), bpiTeams, 0)) - 40)/60,
        -2
      )
    ),
    -2
  )
)</f>
        <v>0</v>
      </c>
      <c r="U40" s="366">
        <f>IF(
  COUNTBLANK('BPI+'!AQ40)=1,
  0,
  IFERROR(
    IF(
      INDEX(sorCol, MATCH(INDEX(valCol, MATCH('BPI+'!AQ40, INIcol, 0)), bpiTeams, 0)) &lt;= 40,
      -INDEX(sorCol, MATCH(INDEX(valCol, MATCH('BPI+'!AQ40, INIcol, 0)), bpiTeams, 0))/40,
      IF(
        INDEX(sorCol, MATCH(INDEX(valCol, MATCH('BPI+'!AQ40, INIcol, 0)), bpiTeams, 0)) &lt;= 100,
        -1 - (INDEX(sorCol, MATCH(INDEX(valCol, MATCH('BPI+'!AQ40, INIcol, 0)), bpiTeams, 0)) - 40)/60,
        -2
      )
    ),
    -2
  )
)</f>
        <v>0</v>
      </c>
      <c r="V40" s="366">
        <f>IF(
  COUNTBLANK('BPI+'!AR40)=1,
  0,
  IFERROR(
    IF(
      INDEX(sorCol, MATCH(INDEX(valCol, MATCH('BPI+'!AR40, INIcol, 0)), bpiTeams, 0)) &lt;= 40,
      -INDEX(sorCol, MATCH(INDEX(valCol, MATCH('BPI+'!AR40, INIcol, 0)), bpiTeams, 0))/40,
      IF(
        INDEX(sorCol, MATCH(INDEX(valCol, MATCH('BPI+'!AR40, INIcol, 0)), bpiTeams, 0)) &lt;= 100,
        -1 - (INDEX(sorCol, MATCH(INDEX(valCol, MATCH('BPI+'!AR40, INIcol, 0)), bpiTeams, 0)) - 40)/60,
        -2
      )
    ),
    -2
  )
)</f>
        <v>0</v>
      </c>
      <c r="W40" s="366">
        <f>IF(
  COUNTBLANK('BPI+'!AS40)=1,
  0,
  IFERROR(
    IF(
      INDEX(sorCol, MATCH(INDEX(valCol, MATCH('BPI+'!AS40, INIcol, 0)), bpiTeams, 0)) &lt;= 40,
      -INDEX(sorCol, MATCH(INDEX(valCol, MATCH('BPI+'!AS40, INIcol, 0)), bpiTeams, 0))/40,
      IF(
        INDEX(sorCol, MATCH(INDEX(valCol, MATCH('BPI+'!AS40, INIcol, 0)), bpiTeams, 0)) &lt;= 100,
        -1 - (INDEX(sorCol, MATCH(INDEX(valCol, MATCH('BPI+'!AS40, INIcol, 0)), bpiTeams, 0)) - 40)/60,
        -2
      )
    ),
    -2
  )
)</f>
        <v>0</v>
      </c>
      <c r="X40" s="366">
        <f>IF(
  COUNTBLANK('BPI+'!AT40)=1,
  0,
  IFERROR(
    IF(
      INDEX(sorCol, MATCH(INDEX(valCol, MATCH('BPI+'!AT40, INIcol, 0)), bpiTeams, 0)) &lt;= 40,
      -INDEX(sorCol, MATCH(INDEX(valCol, MATCH('BPI+'!AT40, INIcol, 0)), bpiTeams, 0))/40,
      IF(
        INDEX(sorCol, MATCH(INDEX(valCol, MATCH('BPI+'!AT40, INIcol, 0)), bpiTeams, 0)) &lt;= 100,
        -1 - (INDEX(sorCol, MATCH(INDEX(valCol, MATCH('BPI+'!AT40, INIcol, 0)), bpiTeams, 0)) - 40)/60,
        -2
      )
    ),
    -2
  )
)</f>
        <v>0</v>
      </c>
      <c r="Y40" s="366">
        <f>IF(
  COUNTBLANK('BPI+'!AU40)=1,
  0,
  IFERROR(
    IF(
      INDEX(sorCol, MATCH(INDEX(valCol, MATCH('BPI+'!AU40, INIcol, 0)), bpiTeams, 0)) &lt;= 40,
      -INDEX(sorCol, MATCH(INDEX(valCol, MATCH('BPI+'!AU40, INIcol, 0)), bpiTeams, 0))/40,
      IF(
        INDEX(sorCol, MATCH(INDEX(valCol, MATCH('BPI+'!AU40, INIcol, 0)), bpiTeams, 0)) &lt;= 100,
        -1 - (INDEX(sorCol, MATCH(INDEX(valCol, MATCH('BPI+'!AU40, INIcol, 0)), bpiTeams, 0)) - 40)/60,
        -2
      )
    ),
    -2
  )
)</f>
        <v>0</v>
      </c>
      <c r="Z40" s="366">
        <f>IF(
  COUNTBLANK('BPI+'!AV40)=1,
  0,
  IFERROR(
    IF(
      INDEX(sorCol, MATCH(INDEX(valCol, MATCH('BPI+'!AV40, INIcol, 0)), bpiTeams, 0)) &lt;= 40,
      -INDEX(sorCol, MATCH(INDEX(valCol, MATCH('BPI+'!AV40, INIcol, 0)), bpiTeams, 0))/40,
      IF(
        INDEX(sorCol, MATCH(INDEX(valCol, MATCH('BPI+'!AV40, INIcol, 0)), bpiTeams, 0)) &lt;= 100,
        -1 - (INDEX(sorCol, MATCH(INDEX(valCol, MATCH('BPI+'!AV40, INIcol, 0)), bpiTeams, 0)) - 40)/60,
        -2
      )
    ),
    -2
  )
)</f>
        <v>0</v>
      </c>
      <c r="AA40" s="358">
        <f>IFERROR(IF(COUNTBLANK('BPI+'!AX40)=1,0,IF(COUNTIF(qwqlINIcol,'BPI+'!AX40)=0,0.1,IF(INDEX(sorCol,MATCH(INDEX(valCol,MATCH('BPI+'!AW40,INIcol,0)),bpiTeams,0))&gt;=40,INDEX(sorCol,MATCH(INDEX(valCol,MATCH('BPI+'!AW40,INIcol,0)),bpiTeams,0))*-1/40+2,(INDEX(sorCol,MATCH(INDEX(valCol,MATCH('BPI+'!AW40,INIcol,0)),bpiTeams,0))*(-1)+40)/325+1))),0)</f>
        <v>1.0276923076923077</v>
      </c>
      <c r="AB40" s="358">
        <f>IFERROR(IF(COUNTBLANK('BPI+'!AY40)=1,0,IF(COUNTIF(qwqlINIcol,'BPI+'!AY40)=0,0.1,IF(INDEX(sorCol,MATCH(INDEX(valCol,MATCH('BPI+'!AX40,INIcol,0)),bpiTeams,0))&gt;=40,INDEX(sorCol,MATCH(INDEX(valCol,MATCH('BPI+'!AX40,INIcol,0)),bpiTeams,0))*-1/40+2,(INDEX(sorCol,MATCH(INDEX(valCol,MATCH('BPI+'!AX40,INIcol,0)),bpiTeams,0))*(-1)+40)/325+1))),0)</f>
        <v>0.92500000000000004</v>
      </c>
      <c r="AC40" s="358">
        <f>IFERROR(IF(COUNTBLANK('BPI+'!AZ40)=1,0,IF(COUNTIF(qwqlINIcol,'BPI+'!AZ40)=0,0.1,IF(INDEX(sorCol,MATCH(INDEX(valCol,MATCH('BPI+'!AY40,INIcol,0)),bpiTeams,0))&gt;=40,INDEX(sorCol,MATCH(INDEX(valCol,MATCH('BPI+'!AY40,INIcol,0)),bpiTeams,0))*-1/40+2,(INDEX(sorCol,MATCH(INDEX(valCol,MATCH('BPI+'!AY40,INIcol,0)),bpiTeams,0))*(-1)+40)/325+1))),0)</f>
        <v>0.89999999999999991</v>
      </c>
      <c r="AD40" s="358">
        <f>IFERROR(IF(COUNTBLANK('BPI+'!BA40)=1,0,IF(COUNTIF(qwqlINIcol,'BPI+'!BA40)=0,0.1,IF(INDEX(sorCol,MATCH(INDEX(valCol,MATCH('BPI+'!AZ40,INIcol,0)),bpiTeams,0))&gt;=40,INDEX(sorCol,MATCH(INDEX(valCol,MATCH('BPI+'!AZ40,INIcol,0)),bpiTeams,0))*-1/40+2,(INDEX(sorCol,MATCH(INDEX(valCol,MATCH('BPI+'!AZ40,INIcol,0)),bpiTeams,0))*(-1)+40)/325+1))),0)</f>
        <v>0</v>
      </c>
      <c r="AE40" s="358">
        <f>IFERROR(IF(COUNTBLANK('BPI+'!BB40)=1,0,IF(COUNTIF(qwqlINIcol,'BPI+'!BB40)=0,0.1,IF(INDEX(sorCol,MATCH(INDEX(valCol,MATCH('BPI+'!BA40,INIcol,0)),bpiTeams,0))&gt;=40,INDEX(sorCol,MATCH(INDEX(valCol,MATCH('BPI+'!BA40,INIcol,0)),bpiTeams,0))*-1/40+2,(INDEX(sorCol,MATCH(INDEX(valCol,MATCH('BPI+'!BA40,INIcol,0)),bpiTeams,0))*(-1)+40)/325+1))),0)</f>
        <v>0</v>
      </c>
      <c r="AF40" s="358">
        <f>IFERROR(IF(COUNTBLANK('BPI+'!BC40)=1,0,IF(COUNTIF(qwqlINIcol,'BPI+'!BC40)=0,0.1,IF(INDEX(sorCol,MATCH(INDEX(valCol,MATCH('BPI+'!BB40,INIcol,0)),bpiTeams,0))&gt;=40,INDEX(sorCol,MATCH(INDEX(valCol,MATCH('BPI+'!BB40,INIcol,0)),bpiTeams,0))*-1/40+2,(INDEX(sorCol,MATCH(INDEX(valCol,MATCH('BPI+'!BB40,INIcol,0)),bpiTeams,0))*(-1)+40)/325+1))),0)</f>
        <v>0</v>
      </c>
      <c r="AG40" s="358">
        <f>IFERROR(IF(COUNTBLANK('BPI+'!BD40)=1,0,IF(COUNTIF(qwqlINIcol,'BPI+'!BD40)=0,0.1,IF(INDEX(sorCol,MATCH(INDEX(valCol,MATCH('BPI+'!BC40,INIcol,0)),bpiTeams,0))&gt;=40,INDEX(sorCol,MATCH(INDEX(valCol,MATCH('BPI+'!BC40,INIcol,0)),bpiTeams,0))*-1/40+2,(INDEX(sorCol,MATCH(INDEX(valCol,MATCH('BPI+'!BC40,INIcol,0)),bpiTeams,0))*(-1)+40)/325+1))),0)</f>
        <v>0</v>
      </c>
      <c r="AH40" s="358">
        <f>IFERROR(IF(COUNTBLANK('BPI+'!BE40)=1,0,IF(COUNTIF(qwqlINIcol,'BPI+'!BE40)=0,0.1,IF(INDEX(sorCol,MATCH(INDEX(valCol,MATCH('BPI+'!BD40,INIcol,0)),bpiTeams,0))&gt;=40,INDEX(sorCol,MATCH(INDEX(valCol,MATCH('BPI+'!BD40,INIcol,0)),bpiTeams,0))*-1/40+2,(INDEX(sorCol,MATCH(INDEX(valCol,MATCH('BPI+'!BD40,INIcol,0)),bpiTeams,0))*(-1)+40)/325+1))),0)</f>
        <v>0</v>
      </c>
      <c r="AI40" s="358">
        <f>IFERROR(IF(COUNTBLANK('BPI+'!BF40)=1,0,IF(COUNTIF(qwqlINIcol,'BPI+'!BF40)=0,0.1,IF(INDEX(sorCol,MATCH(INDEX(valCol,MATCH('BPI+'!BE40,INIcol,0)),bpiTeams,0))&gt;=40,INDEX(sorCol,MATCH(INDEX(valCol,MATCH('BPI+'!BE40,INIcol,0)),bpiTeams,0))*-1/40+2,(INDEX(sorCol,MATCH(INDEX(valCol,MATCH('BPI+'!BE40,INIcol,0)),bpiTeams,0))*(-1)+40)/325+1))),0)</f>
        <v>0</v>
      </c>
      <c r="AJ40" s="358">
        <f>IFERROR(IF(COUNTBLANK('BPI+'!BG40)=1,0,IF(COUNTIF(qwqlINIcol,'BPI+'!BG40)=0,0.1,IF(INDEX(sorCol,MATCH(INDEX(valCol,MATCH('BPI+'!BF40,INIcol,0)),bpiTeams,0))&gt;=40,INDEX(sorCol,MATCH(INDEX(valCol,MATCH('BPI+'!BF40,INIcol,0)),bpiTeams,0))*-1/40+2,(INDEX(sorCol,MATCH(INDEX(valCol,MATCH('BPI+'!BF40,INIcol,0)),bpiTeams,0))*(-1)+40)/325+1))),0)</f>
        <v>0</v>
      </c>
      <c r="AK40" s="358">
        <f>IFERROR(IF(COUNTBLANK('BPI+'!BH40)=1,0,IF(COUNTIF(qwqlINIcol,'BPI+'!BH40)=0,0.1,IF(INDEX(sorCol,MATCH(INDEX(valCol,MATCH('BPI+'!BG40,INIcol,0)),bpiTeams,0))&gt;=40,INDEX(sorCol,MATCH(INDEX(valCol,MATCH('BPI+'!BG40,INIcol,0)),bpiTeams,0))*-1/40+2,(INDEX(sorCol,MATCH(INDEX(valCol,MATCH('BPI+'!BG40,INIcol,0)),bpiTeams,0))*(-1)+40)/325+1))),0)</f>
        <v>0</v>
      </c>
      <c r="AL40" s="358">
        <f>IFERROR(IF(COUNTBLANK('BPI+'!BI40)=1,0,IF(COUNTIF(qwqlINIcol,'BPI+'!BI40)=0,0.1,IF(INDEX(sorCol,MATCH(INDEX(valCol,MATCH('BPI+'!BH40,INIcol,0)),bpiTeams,0))&gt;=40,INDEX(sorCol,MATCH(INDEX(valCol,MATCH('BPI+'!BH40,INIcol,0)),bpiTeams,0))*-1/40+2,(INDEX(sorCol,MATCH(INDEX(valCol,MATCH('BPI+'!BH40,INIcol,0)),bpiTeams,0))*(-1)+40)/325+1))),0)</f>
        <v>0</v>
      </c>
      <c r="AM40" s="358">
        <f>IFERROR(IF(COUNTBLANK('BPI+'!BJ40)=1,0,IF(COUNTIF(qwqlINIcol,'BPI+'!BJ40)=0,0.1,IF(INDEX(sorCol,MATCH(INDEX(valCol,MATCH('BPI+'!BI40,INIcol,0)),bpiTeams,0))&gt;=40,INDEX(sorCol,MATCH(INDEX(valCol,MATCH('BPI+'!BI40,INIcol,0)),bpiTeams,0))*-1/40+2,(INDEX(sorCol,MATCH(INDEX(valCol,MATCH('BPI+'!BI40,INIcol,0)),bpiTeams,0))*(-1)+40)/325+1))),0)</f>
        <v>0</v>
      </c>
      <c r="AN40" s="358">
        <f>IFERROR(IF(COUNTBLANK('BPI+'!BK40)=1,0,IF(COUNTIF(qwqlINIcol,'BPI+'!BK40)=0,0.1,IF(INDEX(sorCol,MATCH(INDEX(valCol,MATCH('BPI+'!BJ40,INIcol,0)),bpiTeams,0))&gt;=40,INDEX(sorCol,MATCH(INDEX(valCol,MATCH('BPI+'!BJ40,INIcol,0)),bpiTeams,0))*-1/40+2,(INDEX(sorCol,MATCH(INDEX(valCol,MATCH('BPI+'!BJ40,INIcol,0)),bpiTeams,0))*(-1)+40)/325+1))),0)</f>
        <v>0</v>
      </c>
      <c r="AO40" s="358">
        <f>IFERROR(IF(COUNTBLANK('BPI+'!BL40)=1,0,IF(COUNTIF(qwqlINIcol,'BPI+'!BL40)=0,0.1,IF(INDEX(sorCol,MATCH(INDEX(valCol,MATCH('BPI+'!BK40,INIcol,0)),bpiTeams,0))&gt;=40,INDEX(sorCol,MATCH(INDEX(valCol,MATCH('BPI+'!BK40,INIcol,0)),bpiTeams,0))*-1/40+2,(INDEX(sorCol,MATCH(INDEX(valCol,MATCH('BPI+'!BK40,INIcol,0)),bpiTeams,0))*(-1)+40)/325+1))),0)</f>
        <v>0</v>
      </c>
      <c r="AP40" s="366">
        <f>IF(COUNTBLANK('BPI+'!BL40)=1,0,IF(COUNTIF(qwqlINIcol,'BPI+'!BL40)=0,-1.5,IF(INDEX(sorCol,MATCH(INDEX(valCol,MATCH('BPI+'!BL40,INIcol,0)),bpiTeams,0))&gt;=80,-1.5,IF(INDEX(sorCol,MATCH(INDEX(valCol,MATCH('BPI+'!BL40,INIcol,0)),bpiTeams,0))&gt;=41,-1 - (INDEX(sorCol,MATCH(INDEX(valCol,MATCH('BPI+'!BL40,INIcol,0)),bpiTeams,0)) - 41) * (0.5/39),(INDEX(sorCol,MATCH(INDEX(valCol,MATCH('BPI+'!BL40,INIcol,0)),bpiTeams,0)) + 40)/325 - 2))))</f>
        <v>-1.7538461538461538</v>
      </c>
      <c r="AQ40" s="366">
        <f>IF(COUNTBLANK('BPI+'!BM40)=1,0,IF(COUNTIF(qwqlINIcol,'BPI+'!BM40)=0,-1.5,IF(INDEX(sorCol,MATCH(INDEX(valCol,MATCH('BPI+'!BM40,INIcol,0)),bpiTeams,0))&gt;=80,-1.5,IF(INDEX(sorCol,MATCH(INDEX(valCol,MATCH('BPI+'!BM40,INIcol,0)),bpiTeams,0))&gt;=41,-1 - (INDEX(sorCol,MATCH(INDEX(valCol,MATCH('BPI+'!BM40,INIcol,0)),bpiTeams,0)) - 41) * (0.5/39),(INDEX(sorCol,MATCH(INDEX(valCol,MATCH('BPI+'!BM40,INIcol,0)),bpiTeams,0)) + 40)/325 - 2))))</f>
        <v>-1.763076923076923</v>
      </c>
      <c r="AR40" s="366">
        <f>IF(COUNTBLANK('BPI+'!BN40)=1,0,IF(COUNTIF(qwqlINIcol,'BPI+'!BN40)=0,-1.5,IF(INDEX(sorCol,MATCH(INDEX(valCol,MATCH('BPI+'!BN40,INIcol,0)),bpiTeams,0))&gt;=80,-1.5,IF(INDEX(sorCol,MATCH(INDEX(valCol,MATCH('BPI+'!BN40,INIcol,0)),bpiTeams,0))&gt;=41,-1 - (INDEX(sorCol,MATCH(INDEX(valCol,MATCH('BPI+'!BN40,INIcol,0)),bpiTeams,0)) - 41) * (0.5/39),(INDEX(sorCol,MATCH(INDEX(valCol,MATCH('BPI+'!BN40,INIcol,0)),bpiTeams,0)) + 40)/325 - 2))))</f>
        <v>-1.1025641025641026</v>
      </c>
      <c r="AS40" s="366">
        <f>IF(COUNTBLANK('BPI+'!BO40)=1,0,IF(COUNTIF(qwqlINIcol,'BPI+'!BO40)=0,-1.5,IF(INDEX(sorCol,MATCH(INDEX(valCol,MATCH('BPI+'!BO40,INIcol,0)),bpiTeams,0))&gt;=80,-1.5,IF(INDEX(sorCol,MATCH(INDEX(valCol,MATCH('BPI+'!BO40,INIcol,0)),bpiTeams,0))&gt;=41,-1 - (INDEX(sorCol,MATCH(INDEX(valCol,MATCH('BPI+'!BO40,INIcol,0)),bpiTeams,0)) - 41) * (0.5/39),(INDEX(sorCol,MATCH(INDEX(valCol,MATCH('BPI+'!BO40,INIcol,0)),bpiTeams,0)) + 40)/325 - 2))))</f>
        <v>-1.8307692307692307</v>
      </c>
      <c r="AT40" s="366">
        <f>IF(COUNTBLANK('BPI+'!BP40)=1,0,IF(COUNTIF(qwqlINIcol,'BPI+'!BP40)=0,-1.5,IF(INDEX(sorCol,MATCH(INDEX(valCol,MATCH('BPI+'!BP40,INIcol,0)),bpiTeams,0))&gt;=80,-1.5,IF(INDEX(sorCol,MATCH(INDEX(valCol,MATCH('BPI+'!BP40,INIcol,0)),bpiTeams,0))&gt;=41,-1 - (INDEX(sorCol,MATCH(INDEX(valCol,MATCH('BPI+'!BP40,INIcol,0)),bpiTeams,0)) - 41) * (0.5/39),(INDEX(sorCol,MATCH(INDEX(valCol,MATCH('BPI+'!BP40,INIcol,0)),bpiTeams,0)) + 40)/325 - 2))))</f>
        <v>-1.0384615384615385</v>
      </c>
      <c r="AU40" s="366">
        <f>IF(COUNTBLANK('BPI+'!BQ40)=1,0,IF(COUNTIF(qwqlINIcol,'BPI+'!BQ40)=0,-1.5,IF(INDEX(sorCol,MATCH(INDEX(valCol,MATCH('BPI+'!BQ40,INIcol,0)),bpiTeams,0))&gt;=80,-1.5,IF(INDEX(sorCol,MATCH(INDEX(valCol,MATCH('BPI+'!BQ40,INIcol,0)),bpiTeams,0))&gt;=41,-1 - (INDEX(sorCol,MATCH(INDEX(valCol,MATCH('BPI+'!BQ40,INIcol,0)),bpiTeams,0)) - 41) * (0.5/39),(INDEX(sorCol,MATCH(INDEX(valCol,MATCH('BPI+'!BQ40,INIcol,0)),bpiTeams,0)) + 40)/325 - 2))))</f>
        <v>-1.0769230769230769</v>
      </c>
      <c r="AV40" s="366">
        <f>IF(COUNTBLANK('BPI+'!BR40)=1,0,IF(COUNTIF(qwqlINIcol,'BPI+'!BR40)=0,-1.5,IF(INDEX(sorCol,MATCH(INDEX(valCol,MATCH('BPI+'!BR40,INIcol,0)),bpiTeams,0))&gt;=80,-1.5,IF(INDEX(sorCol,MATCH(INDEX(valCol,MATCH('BPI+'!BR40,INIcol,0)),bpiTeams,0))&gt;=41,-1 - (INDEX(sorCol,MATCH(INDEX(valCol,MATCH('BPI+'!BR40,INIcol,0)),bpiTeams,0)) - 41) * (0.5/39),(INDEX(sorCol,MATCH(INDEX(valCol,MATCH('BPI+'!BR40,INIcol,0)),bpiTeams,0)) + 40)/325 - 2))))</f>
        <v>0</v>
      </c>
      <c r="AW40" s="366">
        <f>IF(COUNTBLANK('BPI+'!BS40)=1,0,IF(COUNTIF(qwqlINIcol,'BPI+'!BS40)=0,-1.5,IF(INDEX(sorCol,MATCH(INDEX(valCol,MATCH('BPI+'!BS40,INIcol,0)),bpiTeams,0))&gt;=80,-1.5,IF(INDEX(sorCol,MATCH(INDEX(valCol,MATCH('BPI+'!BS40,INIcol,0)),bpiTeams,0))&gt;=41,-1 - (INDEX(sorCol,MATCH(INDEX(valCol,MATCH('BPI+'!BS40,INIcol,0)),bpiTeams,0)) - 41) * (0.5/39),(INDEX(sorCol,MATCH(INDEX(valCol,MATCH('BPI+'!BS40,INIcol,0)),bpiTeams,0)) + 40)/325 - 2))))</f>
        <v>0</v>
      </c>
      <c r="AX40" s="366">
        <f>IF(COUNTBLANK('BPI+'!BT40)=1,0,IF(COUNTIF(qwqlINIcol,'BPI+'!BT40)=0,-1.5,IF(INDEX(sorCol,MATCH(INDEX(valCol,MATCH('BPI+'!BT40,INIcol,0)),bpiTeams,0))&gt;=80,-1.5,IF(INDEX(sorCol,MATCH(INDEX(valCol,MATCH('BPI+'!BT40,INIcol,0)),bpiTeams,0))&gt;=41,-1 - (INDEX(sorCol,MATCH(INDEX(valCol,MATCH('BPI+'!BT40,INIcol,0)),bpiTeams,0)) - 41) * (0.5/39),(INDEX(sorCol,MATCH(INDEX(valCol,MATCH('BPI+'!BT40,INIcol,0)),bpiTeams,0)) + 40)/325 - 2))))</f>
        <v>0</v>
      </c>
      <c r="AY40" s="366">
        <f>IF(COUNTBLANK('BPI+'!BU40)=1,0,IF(COUNTIF(qwqlINIcol,'BPI+'!BU40)=0,-1.5,IF(INDEX(sorCol,MATCH(INDEX(valCol,MATCH('BPI+'!BU40,INIcol,0)),bpiTeams,0))&gt;=80,-1.5,IF(INDEX(sorCol,MATCH(INDEX(valCol,MATCH('BPI+'!BU40,INIcol,0)),bpiTeams,0))&gt;=41,-1 - (INDEX(sorCol,MATCH(INDEX(valCol,MATCH('BPI+'!BU40,INIcol,0)),bpiTeams,0)) - 41) * (0.5/39),(INDEX(sorCol,MATCH(INDEX(valCol,MATCH('BPI+'!BU40,INIcol,0)),bpiTeams,0)) + 40)/325 - 2))))</f>
        <v>0</v>
      </c>
      <c r="AZ40" s="366">
        <f>IF(COUNTBLANK('BPI+'!BV40)=1,0,IF(COUNTIF(qwqlINIcol,'BPI+'!BV40)=0,-1.5,IF(INDEX(sorCol,MATCH(INDEX(valCol,MATCH('BPI+'!BV40,INIcol,0)),bpiTeams,0))&gt;=80,-1.5,IF(INDEX(sorCol,MATCH(INDEX(valCol,MATCH('BPI+'!BV40,INIcol,0)),bpiTeams,0))&gt;=41,-1 - (INDEX(sorCol,MATCH(INDEX(valCol,MATCH('BPI+'!BV40,INIcol,0)),bpiTeams,0)) - 41) * (0.5/39),(INDEX(sorCol,MATCH(INDEX(valCol,MATCH('BPI+'!BV40,INIcol,0)),bpiTeams,0)) + 40)/325 - 2))))</f>
        <v>0</v>
      </c>
      <c r="BA40" s="366">
        <f>IF(COUNTBLANK('BPI+'!BW40)=1,0,IF(COUNTIF(qwqlINIcol,'BPI+'!BW40)=0,-1.5,IF(INDEX(sorCol,MATCH(INDEX(valCol,MATCH('BPI+'!BW40,INIcol,0)),bpiTeams,0))&gt;=80,-1.5,IF(INDEX(sorCol,MATCH(INDEX(valCol,MATCH('BPI+'!BW40,INIcol,0)),bpiTeams,0))&gt;=41,-1 - (INDEX(sorCol,MATCH(INDEX(valCol,MATCH('BPI+'!BW40,INIcol,0)),bpiTeams,0)) - 41) * (0.5/39),(INDEX(sorCol,MATCH(INDEX(valCol,MATCH('BPI+'!BW40,INIcol,0)),bpiTeams,0)) + 40)/325 - 2))))</f>
        <v>0</v>
      </c>
      <c r="BB40" s="366">
        <f>IF(COUNTBLANK('BPI+'!BX40)=1,0,IF(COUNTIF(qwqlINIcol,'BPI+'!BX40)=0,-1.5,IF(INDEX(sorCol,MATCH(INDEX(valCol,MATCH('BPI+'!BX40,INIcol,0)),bpiTeams,0))&gt;=80,-1.5,IF(INDEX(sorCol,MATCH(INDEX(valCol,MATCH('BPI+'!BX40,INIcol,0)),bpiTeams,0))&gt;=41,-1 - (INDEX(sorCol,MATCH(INDEX(valCol,MATCH('BPI+'!BX40,INIcol,0)),bpiTeams,0)) - 41) * (0.5/39),(INDEX(sorCol,MATCH(INDEX(valCol,MATCH('BPI+'!BX40,INIcol,0)),bpiTeams,0)) + 40)/325 - 2))))</f>
        <v>0</v>
      </c>
      <c r="BC40" s="374">
        <f>IF(COUNTBLANK('BPI+'!BY40)=0,-1.6,0)</f>
        <v>-1.6</v>
      </c>
      <c r="BD40" s="374">
        <f>IF(COUNTBLANK('BPI+'!BZ40)=0,-1.6,0)</f>
        <v>0</v>
      </c>
      <c r="BE40" s="374">
        <f>IF(COUNTBLANK('BPI+'!CA40)=0,-1.6,0)</f>
        <v>0</v>
      </c>
      <c r="BF40" s="374">
        <f>IF(COUNTBLANK('BPI+'!CB40)=0,-1.6,0)</f>
        <v>0</v>
      </c>
      <c r="BG40" s="374">
        <f>IF(COUNTBLANK('BPI+'!CC40)=0,-1.6,0)</f>
        <v>0</v>
      </c>
      <c r="BH40" s="374">
        <f>IF(COUNTBLANK('BPI+'!CD40)=0,-1.6,0)</f>
        <v>0</v>
      </c>
      <c r="BI40" s="374">
        <f>IF(COUNTBLANK('BPI+'!CE40)=0,-1.6,0)</f>
        <v>0</v>
      </c>
      <c r="BJ40" s="374">
        <f>IF(COUNTBLANK('BPI+'!CF40)=0,-1.6,0)</f>
        <v>0</v>
      </c>
      <c r="BK40" s="374">
        <f>IF(COUNTBLANK('BPI+'!CG40)=0,-1.6,0)</f>
        <v>0</v>
      </c>
      <c r="BL40" s="374">
        <f>IF(COUNTBLANK('BPI+'!CH40)=0,-1.6,0)</f>
        <v>0</v>
      </c>
      <c r="BM40" s="374">
        <f>IF(COUNTBLANK('BPI+'!CI40)=0,-1.6,0)</f>
        <v>0</v>
      </c>
      <c r="BN40" s="374">
        <f>IF(COUNTBLANK('BPI+'!CJ40)=0,-1.6,0)</f>
        <v>0</v>
      </c>
      <c r="BO40" s="374">
        <f>IF(COUNTBLANK('BPI+'!CK40)=0,-1.6,0)</f>
        <v>0</v>
      </c>
      <c r="BP40" s="374">
        <f>IF(COUNTBLANK('BPI+'!CL40)=0,-1.6,0)</f>
        <v>0</v>
      </c>
      <c r="BQ40" s="374">
        <f>IF(COUNTBLANK('BPI+'!CM40)=0,-1.6,0)</f>
        <v>0</v>
      </c>
      <c r="BR40" s="374">
        <f>IF(COUNTBLANK('BPI+'!CN40)=0,-1.6,0)</f>
        <v>0</v>
      </c>
      <c r="BS40" s="374">
        <f>IF(COUNTBLANK('BPI+'!CO40)=0,-1.6,0)</f>
        <v>0</v>
      </c>
      <c r="BT40">
        <f t="shared" si="4"/>
        <v>-8.4129487179487175</v>
      </c>
    </row>
    <row r="41" spans="1:72" x14ac:dyDescent="0.3">
      <c r="A41" t="str">
        <f t="shared" si="0"/>
        <v>Santa Clara</v>
      </c>
      <c r="B41" t="str">
        <f t="shared" si="3"/>
        <v>SCU</v>
      </c>
      <c r="C41" s="358">
        <f>IF(
  COUNTBLANK('BPI+'!Y41)=1,
  0,
  IFERROR(
    IF(
      INDEX(sorCol,MATCH(INDEX(valCol,MATCH('BPI+'!Y41,INIcol,0)),bpiTeams,0))&lt;=40,
      2-INDEX(sorCol,MATCH(INDEX(valCol,MATCH('BPI+'!Y41,INIcol,0)),bpiTeams,0))/40,
      IF(
        INDEX(sorCol,MATCH(INDEX(valCol,MATCH('BPI+'!Y41,INIcol,0)),bpiTeams,0))&lt;=100,
        1-0.9*(INDEX(sorCol,MATCH(INDEX(valCol,MATCH('BPI+'!Y41,INIcol,0)),bpiTeams,0))-40)/60,
        0.1
      )
    ),
    0.1
  )
)</f>
        <v>1.2749999999999999</v>
      </c>
      <c r="D41" s="358">
        <f>IF(
  COUNTBLANK('BPI+'!Z41)=1,
  0,
  IFERROR(
    IF(
      INDEX(sorCol,MATCH(INDEX(valCol,MATCH('BPI+'!Z41,INIcol,0)),bpiTeams,0))&lt;=40,
      2-INDEX(sorCol,MATCH(INDEX(valCol,MATCH('BPI+'!Z41,INIcol,0)),bpiTeams,0))/40,
      IF(
        INDEX(sorCol,MATCH(INDEX(valCol,MATCH('BPI+'!Z41,INIcol,0)),bpiTeams,0))&lt;=100,
        1-0.9*(INDEX(sorCol,MATCH(INDEX(valCol,MATCH('BPI+'!Z41,INIcol,0)),bpiTeams,0))-40)/60,
        0.1
      )
    ),
    0.1
  )
)</f>
        <v>0</v>
      </c>
      <c r="E41" s="358">
        <f>IF(
  COUNTBLANK('BPI+'!AA41)=1,
  0,
  IFERROR(
    IF(
      INDEX(sorCol,MATCH(INDEX(valCol,MATCH('BPI+'!AA41,INIcol,0)),bpiTeams,0))&lt;=40,
      2-INDEX(sorCol,MATCH(INDEX(valCol,MATCH('BPI+'!AA41,INIcol,0)),bpiTeams,0))/40,
      IF(
        INDEX(sorCol,MATCH(INDEX(valCol,MATCH('BPI+'!AA41,INIcol,0)),bpiTeams,0))&lt;=100,
        1-0.9*(INDEX(sorCol,MATCH(INDEX(valCol,MATCH('BPI+'!AA41,INIcol,0)),bpiTeams,0))-40)/60,
        0.1
      )
    ),
    0.1
  )
)</f>
        <v>0</v>
      </c>
      <c r="F41" s="358">
        <f>IF(
  COUNTBLANK('BPI+'!AB41)=1,
  0,
  IFERROR(
    IF(
      INDEX(sorCol,MATCH(INDEX(valCol,MATCH('BPI+'!AB41,INIcol,0)),bpiTeams,0))&lt;=40,
      2-INDEX(sorCol,MATCH(INDEX(valCol,MATCH('BPI+'!AB41,INIcol,0)),bpiTeams,0))/40,
      IF(
        INDEX(sorCol,MATCH(INDEX(valCol,MATCH('BPI+'!AB41,INIcol,0)),bpiTeams,0))&lt;=100,
        1-0.9*(INDEX(sorCol,MATCH(INDEX(valCol,MATCH('BPI+'!AB41,INIcol,0)),bpiTeams,0))-40)/60,
        0.1
      )
    ),
    0.1
  )
)</f>
        <v>0</v>
      </c>
      <c r="G41" s="358">
        <f>IF(
  COUNTBLANK('BPI+'!AC41)=1,
  0,
  IFERROR(
    IF(
      INDEX(sorCol,MATCH(INDEX(valCol,MATCH('BPI+'!AC41,INIcol,0)),bpiTeams,0))&lt;=40,
      2-INDEX(sorCol,MATCH(INDEX(valCol,MATCH('BPI+'!AC41,INIcol,0)),bpiTeams,0))/40,
      IF(
        INDEX(sorCol,MATCH(INDEX(valCol,MATCH('BPI+'!AC41,INIcol,0)),bpiTeams,0))&lt;=100,
        1-0.9*(INDEX(sorCol,MATCH(INDEX(valCol,MATCH('BPI+'!AC41,INIcol,0)),bpiTeams,0))-40)/60,
        0.1
      )
    ),
    0.1
  )
)</f>
        <v>0</v>
      </c>
      <c r="H41" s="358">
        <f>IF(
  COUNTBLANK('BPI+'!AD41)=1,
  0,
  IFERROR(
    IF(
      INDEX(sorCol,MATCH(INDEX(valCol,MATCH('BPI+'!AD41,INIcol,0)),bpiTeams,0))&lt;=40,
      2-INDEX(sorCol,MATCH(INDEX(valCol,MATCH('BPI+'!AD41,INIcol,0)),bpiTeams,0))/40,
      IF(
        INDEX(sorCol,MATCH(INDEX(valCol,MATCH('BPI+'!AD41,INIcol,0)),bpiTeams,0))&lt;=100,
        1-0.9*(INDEX(sorCol,MATCH(INDEX(valCol,MATCH('BPI+'!AD41,INIcol,0)),bpiTeams,0))-40)/60,
        0.1
      )
    ),
    0.1
  )
)</f>
        <v>0</v>
      </c>
      <c r="I41" s="358">
        <f>IF(
  COUNTBLANK('BPI+'!AE41)=1,
  0,
  IFERROR(
    IF(
      INDEX(sorCol,MATCH(INDEX(valCol,MATCH('BPI+'!AE41,INIcol,0)),bpiTeams,0))&lt;=40,
      2-INDEX(sorCol,MATCH(INDEX(valCol,MATCH('BPI+'!AE41,INIcol,0)),bpiTeams,0))/40,
      IF(
        INDEX(sorCol,MATCH(INDEX(valCol,MATCH('BPI+'!AE41,INIcol,0)),bpiTeams,0))&lt;=100,
        1-0.9*(INDEX(sorCol,MATCH(INDEX(valCol,MATCH('BPI+'!AE41,INIcol,0)),bpiTeams,0))-40)/60,
        0.1
      )
    ),
    0.1
  )
)</f>
        <v>0</v>
      </c>
      <c r="J41" s="358">
        <f>IF(
  COUNTBLANK('BPI+'!AF41)=1,
  0,
  IFERROR(
    IF(
      INDEX(sorCol,MATCH(INDEX(valCol,MATCH('BPI+'!AF41,INIcol,0)),bpiTeams,0))&lt;=40,
      2-INDEX(sorCol,MATCH(INDEX(valCol,MATCH('BPI+'!AF41,INIcol,0)),bpiTeams,0))/40,
      IF(
        INDEX(sorCol,MATCH(INDEX(valCol,MATCH('BPI+'!AF41,INIcol,0)),bpiTeams,0))&lt;=100,
        1-0.9*(INDEX(sorCol,MATCH(INDEX(valCol,MATCH('BPI+'!AF41,INIcol,0)),bpiTeams,0))-40)/60,
        0.1
      )
    ),
    0.1
  )
)</f>
        <v>0</v>
      </c>
      <c r="K41" s="358">
        <f>IF(
  COUNTBLANK('BPI+'!AG41)=1,
  0,
  IFERROR(
    IF(
      INDEX(sorCol,MATCH(INDEX(valCol,MATCH('BPI+'!AG41,INIcol,0)),bpiTeams,0))&lt;=40,
      2-INDEX(sorCol,MATCH(INDEX(valCol,MATCH('BPI+'!AG41,INIcol,0)),bpiTeams,0))/40,
      IF(
        INDEX(sorCol,MATCH(INDEX(valCol,MATCH('BPI+'!AG41,INIcol,0)),bpiTeams,0))&lt;=100,
        1-0.9*(INDEX(sorCol,MATCH(INDEX(valCol,MATCH('BPI+'!AG41,INIcol,0)),bpiTeams,0))-40)/60,
        0.1
      )
    ),
    0.1
  )
)</f>
        <v>0</v>
      </c>
      <c r="L41" s="358">
        <f>IF(
  COUNTBLANK('BPI+'!AH41)=1,
  0,
  IFERROR(
    IF(
      INDEX(sorCol,MATCH(INDEX(valCol,MATCH('BPI+'!AH41,INIcol,0)),bpiTeams,0))&lt;=40,
      2-INDEX(sorCol,MATCH(INDEX(valCol,MATCH('BPI+'!AH41,INIcol,0)),bpiTeams,0))/40,
      IF(
        INDEX(sorCol,MATCH(INDEX(valCol,MATCH('BPI+'!AH41,INIcol,0)),bpiTeams,0))&lt;=100,
        1-0.9*(INDEX(sorCol,MATCH(INDEX(valCol,MATCH('BPI+'!AH41,INIcol,0)),bpiTeams,0))-40)/60,
        0.1
      )
    ),
    0.1
  )
)</f>
        <v>0</v>
      </c>
      <c r="M41" s="358">
        <f>IF(
  COUNTBLANK('BPI+'!AI41)=1,
  0,
  IFERROR(
    IF(
      INDEX(sorCol,MATCH(INDEX(valCol,MATCH('BPI+'!AI41,INIcol,0)),bpiTeams,0))&lt;=40,
      2-INDEX(sorCol,MATCH(INDEX(valCol,MATCH('BPI+'!AI41,INIcol,0)),bpiTeams,0))/40,
      IF(
        INDEX(sorCol,MATCH(INDEX(valCol,MATCH('BPI+'!AI41,INIcol,0)),bpiTeams,0))&lt;=100,
        1-0.9*(INDEX(sorCol,MATCH(INDEX(valCol,MATCH('BPI+'!AI41,INIcol,0)),bpiTeams,0))-40)/60,
        0.1
      )
    ),
    0.1
  )
)</f>
        <v>0</v>
      </c>
      <c r="N41" s="358">
        <f>IF(
  COUNTBLANK('BPI+'!AJ41)=1,
  0,
  IFERROR(
    IF(
      INDEX(sorCol,MATCH(INDEX(valCol,MATCH('BPI+'!AJ41,INIcol,0)),bpiTeams,0))&lt;=40,
      2-INDEX(sorCol,MATCH(INDEX(valCol,MATCH('BPI+'!AJ41,INIcol,0)),bpiTeams,0))/40,
      IF(
        INDEX(sorCol,MATCH(INDEX(valCol,MATCH('BPI+'!AJ41,INIcol,0)),bpiTeams,0))&lt;=100,
        1-0.9*(INDEX(sorCol,MATCH(INDEX(valCol,MATCH('BPI+'!AJ41,INIcol,0)),bpiTeams,0))-40)/60,
        0.1
      )
    ),
    0.1
  )
)</f>
        <v>0</v>
      </c>
      <c r="O41" s="366">
        <f>IF(
  COUNTBLANK('BPI+'!AK41)=1,
  0,
  IFERROR(
    IF(
      INDEX(sorCol, MATCH(INDEX(valCol, MATCH('BPI+'!AK41, INIcol, 0)), bpiTeams, 0)) &lt;= 40,
      -INDEX(sorCol, MATCH(INDEX(valCol, MATCH('BPI+'!AK41, INIcol, 0)), bpiTeams, 0))/40,
      IF(
        INDEX(sorCol, MATCH(INDEX(valCol, MATCH('BPI+'!AK41, INIcol, 0)), bpiTeams, 0)) &lt;= 100,
        -1 - (INDEX(sorCol, MATCH(INDEX(valCol, MATCH('BPI+'!AK41, INIcol, 0)), bpiTeams, 0)) - 40)/60,
        -2
      )
    ),
    -2
  )
)</f>
        <v>-0.27500000000000002</v>
      </c>
      <c r="P41" s="366">
        <f>IF(
  COUNTBLANK('BPI+'!AL41)=1,
  0,
  IFERROR(
    IF(
      INDEX(sorCol, MATCH(INDEX(valCol, MATCH('BPI+'!AL41, INIcol, 0)), bpiTeams, 0)) &lt;= 40,
      -INDEX(sorCol, MATCH(INDEX(valCol, MATCH('BPI+'!AL41, INIcol, 0)), bpiTeams, 0))/40,
      IF(
        INDEX(sorCol, MATCH(INDEX(valCol, MATCH('BPI+'!AL41, INIcol, 0)), bpiTeams, 0)) &lt;= 100,
        -1 - (INDEX(sorCol, MATCH(INDEX(valCol, MATCH('BPI+'!AL41, INIcol, 0)), bpiTeams, 0)) - 40)/60,
        -2
      )
    ),
    -2
  )
)</f>
        <v>-0.27500000000000002</v>
      </c>
      <c r="Q41" s="366">
        <f>IF(
  COUNTBLANK('BPI+'!AM41)=1,
  0,
  IFERROR(
    IF(
      INDEX(sorCol, MATCH(INDEX(valCol, MATCH('BPI+'!AM41, INIcol, 0)), bpiTeams, 0)) &lt;= 40,
      -INDEX(sorCol, MATCH(INDEX(valCol, MATCH('BPI+'!AM41, INIcol, 0)), bpiTeams, 0))/40,
      IF(
        INDEX(sorCol, MATCH(INDEX(valCol, MATCH('BPI+'!AM41, INIcol, 0)), bpiTeams, 0)) &lt;= 100,
        -1 - (INDEX(sorCol, MATCH(INDEX(valCol, MATCH('BPI+'!AM41, INIcol, 0)), bpiTeams, 0)) - 40)/60,
        -2
      )
    ),
    -2
  )
)</f>
        <v>-0.27500000000000002</v>
      </c>
      <c r="R41" s="366">
        <f>IF(
  COUNTBLANK('BPI+'!AN41)=1,
  0,
  IFERROR(
    IF(
      INDEX(sorCol, MATCH(INDEX(valCol, MATCH('BPI+'!AN41, INIcol, 0)), bpiTeams, 0)) &lt;= 40,
      -INDEX(sorCol, MATCH(INDEX(valCol, MATCH('BPI+'!AN41, INIcol, 0)), bpiTeams, 0))/40,
      IF(
        INDEX(sorCol, MATCH(INDEX(valCol, MATCH('BPI+'!AN41, INIcol, 0)), bpiTeams, 0)) &lt;= 100,
        -1 - (INDEX(sorCol, MATCH(INDEX(valCol, MATCH('BPI+'!AN41, INIcol, 0)), bpiTeams, 0)) - 40)/60,
        -2
      )
    ),
    -2
  )
)</f>
        <v>0</v>
      </c>
      <c r="S41" s="366">
        <f>IF(
  COUNTBLANK('BPI+'!AO41)=1,
  0,
  IFERROR(
    IF(
      INDEX(sorCol, MATCH(INDEX(valCol, MATCH('BPI+'!AO41, INIcol, 0)), bpiTeams, 0)) &lt;= 40,
      -INDEX(sorCol, MATCH(INDEX(valCol, MATCH('BPI+'!AO41, INIcol, 0)), bpiTeams, 0))/40,
      IF(
        INDEX(sorCol, MATCH(INDEX(valCol, MATCH('BPI+'!AO41, INIcol, 0)), bpiTeams, 0)) &lt;= 100,
        -1 - (INDEX(sorCol, MATCH(INDEX(valCol, MATCH('BPI+'!AO41, INIcol, 0)), bpiTeams, 0)) - 40)/60,
        -2
      )
    ),
    -2
  )
)</f>
        <v>0</v>
      </c>
      <c r="T41" s="366">
        <f>IF(
  COUNTBLANK('BPI+'!AP41)=1,
  0,
  IFERROR(
    IF(
      INDEX(sorCol, MATCH(INDEX(valCol, MATCH('BPI+'!AP41, INIcol, 0)), bpiTeams, 0)) &lt;= 40,
      -INDEX(sorCol, MATCH(INDEX(valCol, MATCH('BPI+'!AP41, INIcol, 0)), bpiTeams, 0))/40,
      IF(
        INDEX(sorCol, MATCH(INDEX(valCol, MATCH('BPI+'!AP41, INIcol, 0)), bpiTeams, 0)) &lt;= 100,
        -1 - (INDEX(sorCol, MATCH(INDEX(valCol, MATCH('BPI+'!AP41, INIcol, 0)), bpiTeams, 0)) - 40)/60,
        -2
      )
    ),
    -2
  )
)</f>
        <v>0</v>
      </c>
      <c r="U41" s="366">
        <f>IF(
  COUNTBLANK('BPI+'!AQ41)=1,
  0,
  IFERROR(
    IF(
      INDEX(sorCol, MATCH(INDEX(valCol, MATCH('BPI+'!AQ41, INIcol, 0)), bpiTeams, 0)) &lt;= 40,
      -INDEX(sorCol, MATCH(INDEX(valCol, MATCH('BPI+'!AQ41, INIcol, 0)), bpiTeams, 0))/40,
      IF(
        INDEX(sorCol, MATCH(INDEX(valCol, MATCH('BPI+'!AQ41, INIcol, 0)), bpiTeams, 0)) &lt;= 100,
        -1 - (INDEX(sorCol, MATCH(INDEX(valCol, MATCH('BPI+'!AQ41, INIcol, 0)), bpiTeams, 0)) - 40)/60,
        -2
      )
    ),
    -2
  )
)</f>
        <v>0</v>
      </c>
      <c r="V41" s="366">
        <f>IF(
  COUNTBLANK('BPI+'!AR41)=1,
  0,
  IFERROR(
    IF(
      INDEX(sorCol, MATCH(INDEX(valCol, MATCH('BPI+'!AR41, INIcol, 0)), bpiTeams, 0)) &lt;= 40,
      -INDEX(sorCol, MATCH(INDEX(valCol, MATCH('BPI+'!AR41, INIcol, 0)), bpiTeams, 0))/40,
      IF(
        INDEX(sorCol, MATCH(INDEX(valCol, MATCH('BPI+'!AR41, INIcol, 0)), bpiTeams, 0)) &lt;= 100,
        -1 - (INDEX(sorCol, MATCH(INDEX(valCol, MATCH('BPI+'!AR41, INIcol, 0)), bpiTeams, 0)) - 40)/60,
        -2
      )
    ),
    -2
  )
)</f>
        <v>0</v>
      </c>
      <c r="W41" s="366">
        <f>IF(
  COUNTBLANK('BPI+'!AS41)=1,
  0,
  IFERROR(
    IF(
      INDEX(sorCol, MATCH(INDEX(valCol, MATCH('BPI+'!AS41, INIcol, 0)), bpiTeams, 0)) &lt;= 40,
      -INDEX(sorCol, MATCH(INDEX(valCol, MATCH('BPI+'!AS41, INIcol, 0)), bpiTeams, 0))/40,
      IF(
        INDEX(sorCol, MATCH(INDEX(valCol, MATCH('BPI+'!AS41, INIcol, 0)), bpiTeams, 0)) &lt;= 100,
        -1 - (INDEX(sorCol, MATCH(INDEX(valCol, MATCH('BPI+'!AS41, INIcol, 0)), bpiTeams, 0)) - 40)/60,
        -2
      )
    ),
    -2
  )
)</f>
        <v>0</v>
      </c>
      <c r="X41" s="366">
        <f>IF(
  COUNTBLANK('BPI+'!AT41)=1,
  0,
  IFERROR(
    IF(
      INDEX(sorCol, MATCH(INDEX(valCol, MATCH('BPI+'!AT41, INIcol, 0)), bpiTeams, 0)) &lt;= 40,
      -INDEX(sorCol, MATCH(INDEX(valCol, MATCH('BPI+'!AT41, INIcol, 0)), bpiTeams, 0))/40,
      IF(
        INDEX(sorCol, MATCH(INDEX(valCol, MATCH('BPI+'!AT41, INIcol, 0)), bpiTeams, 0)) &lt;= 100,
        -1 - (INDEX(sorCol, MATCH(INDEX(valCol, MATCH('BPI+'!AT41, INIcol, 0)), bpiTeams, 0)) - 40)/60,
        -2
      )
    ),
    -2
  )
)</f>
        <v>0</v>
      </c>
      <c r="Y41" s="366">
        <f>IF(
  COUNTBLANK('BPI+'!AU41)=1,
  0,
  IFERROR(
    IF(
      INDEX(sorCol, MATCH(INDEX(valCol, MATCH('BPI+'!AU41, INIcol, 0)), bpiTeams, 0)) &lt;= 40,
      -INDEX(sorCol, MATCH(INDEX(valCol, MATCH('BPI+'!AU41, INIcol, 0)), bpiTeams, 0))/40,
      IF(
        INDEX(sorCol, MATCH(INDEX(valCol, MATCH('BPI+'!AU41, INIcol, 0)), bpiTeams, 0)) &lt;= 100,
        -1 - (INDEX(sorCol, MATCH(INDEX(valCol, MATCH('BPI+'!AU41, INIcol, 0)), bpiTeams, 0)) - 40)/60,
        -2
      )
    ),
    -2
  )
)</f>
        <v>0</v>
      </c>
      <c r="Z41" s="366">
        <f>IF(
  COUNTBLANK('BPI+'!AV41)=1,
  0,
  IFERROR(
    IF(
      INDEX(sorCol, MATCH(INDEX(valCol, MATCH('BPI+'!AV41, INIcol, 0)), bpiTeams, 0)) &lt;= 40,
      -INDEX(sorCol, MATCH(INDEX(valCol, MATCH('BPI+'!AV41, INIcol, 0)), bpiTeams, 0))/40,
      IF(
        INDEX(sorCol, MATCH(INDEX(valCol, MATCH('BPI+'!AV41, INIcol, 0)), bpiTeams, 0)) &lt;= 100,
        -1 - (INDEX(sorCol, MATCH(INDEX(valCol, MATCH('BPI+'!AV41, INIcol, 0)), bpiTeams, 0)) - 40)/60,
        -2
      )
    ),
    -2
  )
)</f>
        <v>0</v>
      </c>
      <c r="AA41" s="358">
        <f>IFERROR(IF(COUNTBLANK('BPI+'!AX41)=1,0,IF(COUNTIF(qwqlINIcol,'BPI+'!AX41)=0,0.1,IF(INDEX(sorCol,MATCH(INDEX(valCol,MATCH('BPI+'!AW41,INIcol,0)),bpiTeams,0))&gt;=40,INDEX(sorCol,MATCH(INDEX(valCol,MATCH('BPI+'!AW41,INIcol,0)),bpiTeams,0))*-1/40+2,(INDEX(sorCol,MATCH(INDEX(valCol,MATCH('BPI+'!AW41,INIcol,0)),bpiTeams,0))*(-1)+40)/325+1))),0)</f>
        <v>0</v>
      </c>
      <c r="AB41" s="358">
        <f>IFERROR(IF(COUNTBLANK('BPI+'!AY41)=1,0,IF(COUNTIF(qwqlINIcol,'BPI+'!AY41)=0,0.1,IF(INDEX(sorCol,MATCH(INDEX(valCol,MATCH('BPI+'!AX41,INIcol,0)),bpiTeams,0))&gt;=40,INDEX(sorCol,MATCH(INDEX(valCol,MATCH('BPI+'!AX41,INIcol,0)),bpiTeams,0))*-1/40+2,(INDEX(sorCol,MATCH(INDEX(valCol,MATCH('BPI+'!AX41,INIcol,0)),bpiTeams,0))*(-1)+40)/325+1))),0)</f>
        <v>0</v>
      </c>
      <c r="AC41" s="358">
        <f>IFERROR(IF(COUNTBLANK('BPI+'!AZ41)=1,0,IF(COUNTIF(qwqlINIcol,'BPI+'!AZ41)=0,0.1,IF(INDEX(sorCol,MATCH(INDEX(valCol,MATCH('BPI+'!AY41,INIcol,0)),bpiTeams,0))&gt;=40,INDEX(sorCol,MATCH(INDEX(valCol,MATCH('BPI+'!AY41,INIcol,0)),bpiTeams,0))*-1/40+2,(INDEX(sorCol,MATCH(INDEX(valCol,MATCH('BPI+'!AY41,INIcol,0)),bpiTeams,0))*(-1)+40)/325+1))),0)</f>
        <v>0</v>
      </c>
      <c r="AD41" s="358">
        <f>IFERROR(IF(COUNTBLANK('BPI+'!BA41)=1,0,IF(COUNTIF(qwqlINIcol,'BPI+'!BA41)=0,0.1,IF(INDEX(sorCol,MATCH(INDEX(valCol,MATCH('BPI+'!AZ41,INIcol,0)),bpiTeams,0))&gt;=40,INDEX(sorCol,MATCH(INDEX(valCol,MATCH('BPI+'!AZ41,INIcol,0)),bpiTeams,0))*-1/40+2,(INDEX(sorCol,MATCH(INDEX(valCol,MATCH('BPI+'!AZ41,INIcol,0)),bpiTeams,0))*(-1)+40)/325+1))),0)</f>
        <v>0</v>
      </c>
      <c r="AE41" s="358">
        <f>IFERROR(IF(COUNTBLANK('BPI+'!BB41)=1,0,IF(COUNTIF(qwqlINIcol,'BPI+'!BB41)=0,0.1,IF(INDEX(sorCol,MATCH(INDEX(valCol,MATCH('BPI+'!BA41,INIcol,0)),bpiTeams,0))&gt;=40,INDEX(sorCol,MATCH(INDEX(valCol,MATCH('BPI+'!BA41,INIcol,0)),bpiTeams,0))*-1/40+2,(INDEX(sorCol,MATCH(INDEX(valCol,MATCH('BPI+'!BA41,INIcol,0)),bpiTeams,0))*(-1)+40)/325+1))),0)</f>
        <v>0</v>
      </c>
      <c r="AF41" s="358">
        <f>IFERROR(IF(COUNTBLANK('BPI+'!BC41)=1,0,IF(COUNTIF(qwqlINIcol,'BPI+'!BC41)=0,0.1,IF(INDEX(sorCol,MATCH(INDEX(valCol,MATCH('BPI+'!BB41,INIcol,0)),bpiTeams,0))&gt;=40,INDEX(sorCol,MATCH(INDEX(valCol,MATCH('BPI+'!BB41,INIcol,0)),bpiTeams,0))*-1/40+2,(INDEX(sorCol,MATCH(INDEX(valCol,MATCH('BPI+'!BB41,INIcol,0)),bpiTeams,0))*(-1)+40)/325+1))),0)</f>
        <v>0</v>
      </c>
      <c r="AG41" s="358">
        <f>IFERROR(IF(COUNTBLANK('BPI+'!BD41)=1,0,IF(COUNTIF(qwqlINIcol,'BPI+'!BD41)=0,0.1,IF(INDEX(sorCol,MATCH(INDEX(valCol,MATCH('BPI+'!BC41,INIcol,0)),bpiTeams,0))&gt;=40,INDEX(sorCol,MATCH(INDEX(valCol,MATCH('BPI+'!BC41,INIcol,0)),bpiTeams,0))*-1/40+2,(INDEX(sorCol,MATCH(INDEX(valCol,MATCH('BPI+'!BC41,INIcol,0)),bpiTeams,0))*(-1)+40)/325+1))),0)</f>
        <v>0</v>
      </c>
      <c r="AH41" s="358">
        <f>IFERROR(IF(COUNTBLANK('BPI+'!BE41)=1,0,IF(COUNTIF(qwqlINIcol,'BPI+'!BE41)=0,0.1,IF(INDEX(sorCol,MATCH(INDEX(valCol,MATCH('BPI+'!BD41,INIcol,0)),bpiTeams,0))&gt;=40,INDEX(sorCol,MATCH(INDEX(valCol,MATCH('BPI+'!BD41,INIcol,0)),bpiTeams,0))*-1/40+2,(INDEX(sorCol,MATCH(INDEX(valCol,MATCH('BPI+'!BD41,INIcol,0)),bpiTeams,0))*(-1)+40)/325+1))),0)</f>
        <v>0</v>
      </c>
      <c r="AI41" s="358">
        <f>IFERROR(IF(COUNTBLANK('BPI+'!BF41)=1,0,IF(COUNTIF(qwqlINIcol,'BPI+'!BF41)=0,0.1,IF(INDEX(sorCol,MATCH(INDEX(valCol,MATCH('BPI+'!BE41,INIcol,0)),bpiTeams,0))&gt;=40,INDEX(sorCol,MATCH(INDEX(valCol,MATCH('BPI+'!BE41,INIcol,0)),bpiTeams,0))*-1/40+2,(INDEX(sorCol,MATCH(INDEX(valCol,MATCH('BPI+'!BE41,INIcol,0)),bpiTeams,0))*(-1)+40)/325+1))),0)</f>
        <v>0</v>
      </c>
      <c r="AJ41" s="358">
        <f>IFERROR(IF(COUNTBLANK('BPI+'!BG41)=1,0,IF(COUNTIF(qwqlINIcol,'BPI+'!BG41)=0,0.1,IF(INDEX(sorCol,MATCH(INDEX(valCol,MATCH('BPI+'!BF41,INIcol,0)),bpiTeams,0))&gt;=40,INDEX(sorCol,MATCH(INDEX(valCol,MATCH('BPI+'!BF41,INIcol,0)),bpiTeams,0))*-1/40+2,(INDEX(sorCol,MATCH(INDEX(valCol,MATCH('BPI+'!BF41,INIcol,0)),bpiTeams,0))*(-1)+40)/325+1))),0)</f>
        <v>0</v>
      </c>
      <c r="AK41" s="358">
        <f>IFERROR(IF(COUNTBLANK('BPI+'!BH41)=1,0,IF(COUNTIF(qwqlINIcol,'BPI+'!BH41)=0,0.1,IF(INDEX(sorCol,MATCH(INDEX(valCol,MATCH('BPI+'!BG41,INIcol,0)),bpiTeams,0))&gt;=40,INDEX(sorCol,MATCH(INDEX(valCol,MATCH('BPI+'!BG41,INIcol,0)),bpiTeams,0))*-1/40+2,(INDEX(sorCol,MATCH(INDEX(valCol,MATCH('BPI+'!BG41,INIcol,0)),bpiTeams,0))*(-1)+40)/325+1))),0)</f>
        <v>0</v>
      </c>
      <c r="AL41" s="358">
        <f>IFERROR(IF(COUNTBLANK('BPI+'!BI41)=1,0,IF(COUNTIF(qwqlINIcol,'BPI+'!BI41)=0,0.1,IF(INDEX(sorCol,MATCH(INDEX(valCol,MATCH('BPI+'!BH41,INIcol,0)),bpiTeams,0))&gt;=40,INDEX(sorCol,MATCH(INDEX(valCol,MATCH('BPI+'!BH41,INIcol,0)),bpiTeams,0))*-1/40+2,(INDEX(sorCol,MATCH(INDEX(valCol,MATCH('BPI+'!BH41,INIcol,0)),bpiTeams,0))*(-1)+40)/325+1))),0)</f>
        <v>0</v>
      </c>
      <c r="AM41" s="358">
        <f>IFERROR(IF(COUNTBLANK('BPI+'!BJ41)=1,0,IF(COUNTIF(qwqlINIcol,'BPI+'!BJ41)=0,0.1,IF(INDEX(sorCol,MATCH(INDEX(valCol,MATCH('BPI+'!BI41,INIcol,0)),bpiTeams,0))&gt;=40,INDEX(sorCol,MATCH(INDEX(valCol,MATCH('BPI+'!BI41,INIcol,0)),bpiTeams,0))*-1/40+2,(INDEX(sorCol,MATCH(INDEX(valCol,MATCH('BPI+'!BI41,INIcol,0)),bpiTeams,0))*(-1)+40)/325+1))),0)</f>
        <v>0</v>
      </c>
      <c r="AN41" s="358">
        <f>IFERROR(IF(COUNTBLANK('BPI+'!BK41)=1,0,IF(COUNTIF(qwqlINIcol,'BPI+'!BK41)=0,0.1,IF(INDEX(sorCol,MATCH(INDEX(valCol,MATCH('BPI+'!BJ41,INIcol,0)),bpiTeams,0))&gt;=40,INDEX(sorCol,MATCH(INDEX(valCol,MATCH('BPI+'!BJ41,INIcol,0)),bpiTeams,0))*-1/40+2,(INDEX(sorCol,MATCH(INDEX(valCol,MATCH('BPI+'!BJ41,INIcol,0)),bpiTeams,0))*(-1)+40)/325+1))),0)</f>
        <v>0</v>
      </c>
      <c r="AO41" s="358">
        <f>IFERROR(IF(COUNTBLANK('BPI+'!BL41)=1,0,IF(COUNTIF(qwqlINIcol,'BPI+'!BL41)=0,0.1,IF(INDEX(sorCol,MATCH(INDEX(valCol,MATCH('BPI+'!BK41,INIcol,0)),bpiTeams,0))&gt;=40,INDEX(sorCol,MATCH(INDEX(valCol,MATCH('BPI+'!BK41,INIcol,0)),bpiTeams,0))*-1/40+2,(INDEX(sorCol,MATCH(INDEX(valCol,MATCH('BPI+'!BK41,INIcol,0)),bpiTeams,0))*(-1)+40)/325+1))),0)</f>
        <v>0</v>
      </c>
      <c r="AP41" s="366">
        <f>IF(COUNTBLANK('BPI+'!BL41)=1,0,IF(COUNTIF(qwqlINIcol,'BPI+'!BL41)=0,-1.5,IF(INDEX(sorCol,MATCH(INDEX(valCol,MATCH('BPI+'!BL41,INIcol,0)),bpiTeams,0))&gt;=80,-1.5,IF(INDEX(sorCol,MATCH(INDEX(valCol,MATCH('BPI+'!BL41,INIcol,0)),bpiTeams,0))&gt;=41,-1 - (INDEX(sorCol,MATCH(INDEX(valCol,MATCH('BPI+'!BL41,INIcol,0)),bpiTeams,0)) - 41) * (0.5/39),(INDEX(sorCol,MATCH(INDEX(valCol,MATCH('BPI+'!BL41,INIcol,0)),bpiTeams,0)) + 40)/325 - 2))))</f>
        <v>-1.76</v>
      </c>
      <c r="AQ41" s="366">
        <f>IF(COUNTBLANK('BPI+'!BM41)=1,0,IF(COUNTIF(qwqlINIcol,'BPI+'!BM41)=0,-1.5,IF(INDEX(sorCol,MATCH(INDEX(valCol,MATCH('BPI+'!BM41,INIcol,0)),bpiTeams,0))&gt;=80,-1.5,IF(INDEX(sorCol,MATCH(INDEX(valCol,MATCH('BPI+'!BM41,INIcol,0)),bpiTeams,0))&gt;=41,-1 - (INDEX(sorCol,MATCH(INDEX(valCol,MATCH('BPI+'!BM41,INIcol,0)),bpiTeams,0)) - 41) * (0.5/39),(INDEX(sorCol,MATCH(INDEX(valCol,MATCH('BPI+'!BM41,INIcol,0)),bpiTeams,0)) + 40)/325 - 2))))</f>
        <v>-1.2948717948717949</v>
      </c>
      <c r="AR41" s="366">
        <f>IF(COUNTBLANK('BPI+'!BN41)=1,0,IF(COUNTIF(qwqlINIcol,'BPI+'!BN41)=0,-1.5,IF(INDEX(sorCol,MATCH(INDEX(valCol,MATCH('BPI+'!BN41,INIcol,0)),bpiTeams,0))&gt;=80,-1.5,IF(INDEX(sorCol,MATCH(INDEX(valCol,MATCH('BPI+'!BN41,INIcol,0)),bpiTeams,0))&gt;=41,-1 - (INDEX(sorCol,MATCH(INDEX(valCol,MATCH('BPI+'!BN41,INIcol,0)),bpiTeams,0)) - 41) * (0.5/39),(INDEX(sorCol,MATCH(INDEX(valCol,MATCH('BPI+'!BN41,INIcol,0)),bpiTeams,0)) + 40)/325 - 2))))</f>
        <v>-1.7876923076923077</v>
      </c>
      <c r="AS41" s="366">
        <f>IF(COUNTBLANK('BPI+'!BO41)=1,0,IF(COUNTIF(qwqlINIcol,'BPI+'!BO41)=0,-1.5,IF(INDEX(sorCol,MATCH(INDEX(valCol,MATCH('BPI+'!BO41,INIcol,0)),bpiTeams,0))&gt;=80,-1.5,IF(INDEX(sorCol,MATCH(INDEX(valCol,MATCH('BPI+'!BO41,INIcol,0)),bpiTeams,0))&gt;=41,-1 - (INDEX(sorCol,MATCH(INDEX(valCol,MATCH('BPI+'!BO41,INIcol,0)),bpiTeams,0)) - 41) * (0.5/39),(INDEX(sorCol,MATCH(INDEX(valCol,MATCH('BPI+'!BO41,INIcol,0)),bpiTeams,0)) + 40)/325 - 2))))</f>
        <v>0</v>
      </c>
      <c r="AT41" s="366">
        <f>IF(COUNTBLANK('BPI+'!BP41)=1,0,IF(COUNTIF(qwqlINIcol,'BPI+'!BP41)=0,-1.5,IF(INDEX(sorCol,MATCH(INDEX(valCol,MATCH('BPI+'!BP41,INIcol,0)),bpiTeams,0))&gt;=80,-1.5,IF(INDEX(sorCol,MATCH(INDEX(valCol,MATCH('BPI+'!BP41,INIcol,0)),bpiTeams,0))&gt;=41,-1 - (INDEX(sorCol,MATCH(INDEX(valCol,MATCH('BPI+'!BP41,INIcol,0)),bpiTeams,0)) - 41) * (0.5/39),(INDEX(sorCol,MATCH(INDEX(valCol,MATCH('BPI+'!BP41,INIcol,0)),bpiTeams,0)) + 40)/325 - 2))))</f>
        <v>0</v>
      </c>
      <c r="AU41" s="366">
        <f>IF(COUNTBLANK('BPI+'!BQ41)=1,0,IF(COUNTIF(qwqlINIcol,'BPI+'!BQ41)=0,-1.5,IF(INDEX(sorCol,MATCH(INDEX(valCol,MATCH('BPI+'!BQ41,INIcol,0)),bpiTeams,0))&gt;=80,-1.5,IF(INDEX(sorCol,MATCH(INDEX(valCol,MATCH('BPI+'!BQ41,INIcol,0)),bpiTeams,0))&gt;=41,-1 - (INDEX(sorCol,MATCH(INDEX(valCol,MATCH('BPI+'!BQ41,INIcol,0)),bpiTeams,0)) - 41) * (0.5/39),(INDEX(sorCol,MATCH(INDEX(valCol,MATCH('BPI+'!BQ41,INIcol,0)),bpiTeams,0)) + 40)/325 - 2))))</f>
        <v>0</v>
      </c>
      <c r="AV41" s="366">
        <f>IF(COUNTBLANK('BPI+'!BR41)=1,0,IF(COUNTIF(qwqlINIcol,'BPI+'!BR41)=0,-1.5,IF(INDEX(sorCol,MATCH(INDEX(valCol,MATCH('BPI+'!BR41,INIcol,0)),bpiTeams,0))&gt;=80,-1.5,IF(INDEX(sorCol,MATCH(INDEX(valCol,MATCH('BPI+'!BR41,INIcol,0)),bpiTeams,0))&gt;=41,-1 - (INDEX(sorCol,MATCH(INDEX(valCol,MATCH('BPI+'!BR41,INIcol,0)),bpiTeams,0)) - 41) * (0.5/39),(INDEX(sorCol,MATCH(INDEX(valCol,MATCH('BPI+'!BR41,INIcol,0)),bpiTeams,0)) + 40)/325 - 2))))</f>
        <v>0</v>
      </c>
      <c r="AW41" s="366">
        <f>IF(COUNTBLANK('BPI+'!BS41)=1,0,IF(COUNTIF(qwqlINIcol,'BPI+'!BS41)=0,-1.5,IF(INDEX(sorCol,MATCH(INDEX(valCol,MATCH('BPI+'!BS41,INIcol,0)),bpiTeams,0))&gt;=80,-1.5,IF(INDEX(sorCol,MATCH(INDEX(valCol,MATCH('BPI+'!BS41,INIcol,0)),bpiTeams,0))&gt;=41,-1 - (INDEX(sorCol,MATCH(INDEX(valCol,MATCH('BPI+'!BS41,INIcol,0)),bpiTeams,0)) - 41) * (0.5/39),(INDEX(sorCol,MATCH(INDEX(valCol,MATCH('BPI+'!BS41,INIcol,0)),bpiTeams,0)) + 40)/325 - 2))))</f>
        <v>0</v>
      </c>
      <c r="AX41" s="366">
        <f>IF(COUNTBLANK('BPI+'!BT41)=1,0,IF(COUNTIF(qwqlINIcol,'BPI+'!BT41)=0,-1.5,IF(INDEX(sorCol,MATCH(INDEX(valCol,MATCH('BPI+'!BT41,INIcol,0)),bpiTeams,0))&gt;=80,-1.5,IF(INDEX(sorCol,MATCH(INDEX(valCol,MATCH('BPI+'!BT41,INIcol,0)),bpiTeams,0))&gt;=41,-1 - (INDEX(sorCol,MATCH(INDEX(valCol,MATCH('BPI+'!BT41,INIcol,0)),bpiTeams,0)) - 41) * (0.5/39),(INDEX(sorCol,MATCH(INDEX(valCol,MATCH('BPI+'!BT41,INIcol,0)),bpiTeams,0)) + 40)/325 - 2))))</f>
        <v>0</v>
      </c>
      <c r="AY41" s="366">
        <f>IF(COUNTBLANK('BPI+'!BU41)=1,0,IF(COUNTIF(qwqlINIcol,'BPI+'!BU41)=0,-1.5,IF(INDEX(sorCol,MATCH(INDEX(valCol,MATCH('BPI+'!BU41,INIcol,0)),bpiTeams,0))&gt;=80,-1.5,IF(INDEX(sorCol,MATCH(INDEX(valCol,MATCH('BPI+'!BU41,INIcol,0)),bpiTeams,0))&gt;=41,-1 - (INDEX(sorCol,MATCH(INDEX(valCol,MATCH('BPI+'!BU41,INIcol,0)),bpiTeams,0)) - 41) * (0.5/39),(INDEX(sorCol,MATCH(INDEX(valCol,MATCH('BPI+'!BU41,INIcol,0)),bpiTeams,0)) + 40)/325 - 2))))</f>
        <v>0</v>
      </c>
      <c r="AZ41" s="366">
        <f>IF(COUNTBLANK('BPI+'!BV41)=1,0,IF(COUNTIF(qwqlINIcol,'BPI+'!BV41)=0,-1.5,IF(INDEX(sorCol,MATCH(INDEX(valCol,MATCH('BPI+'!BV41,INIcol,0)),bpiTeams,0))&gt;=80,-1.5,IF(INDEX(sorCol,MATCH(INDEX(valCol,MATCH('BPI+'!BV41,INIcol,0)),bpiTeams,0))&gt;=41,-1 - (INDEX(sorCol,MATCH(INDEX(valCol,MATCH('BPI+'!BV41,INIcol,0)),bpiTeams,0)) - 41) * (0.5/39),(INDEX(sorCol,MATCH(INDEX(valCol,MATCH('BPI+'!BV41,INIcol,0)),bpiTeams,0)) + 40)/325 - 2))))</f>
        <v>0</v>
      </c>
      <c r="BA41" s="366">
        <f>IF(COUNTBLANK('BPI+'!BW41)=1,0,IF(COUNTIF(qwqlINIcol,'BPI+'!BW41)=0,-1.5,IF(INDEX(sorCol,MATCH(INDEX(valCol,MATCH('BPI+'!BW41,INIcol,0)),bpiTeams,0))&gt;=80,-1.5,IF(INDEX(sorCol,MATCH(INDEX(valCol,MATCH('BPI+'!BW41,INIcol,0)),bpiTeams,0))&gt;=41,-1 - (INDEX(sorCol,MATCH(INDEX(valCol,MATCH('BPI+'!BW41,INIcol,0)),bpiTeams,0)) - 41) * (0.5/39),(INDEX(sorCol,MATCH(INDEX(valCol,MATCH('BPI+'!BW41,INIcol,0)),bpiTeams,0)) + 40)/325 - 2))))</f>
        <v>0</v>
      </c>
      <c r="BB41" s="366">
        <f>IF(COUNTBLANK('BPI+'!BX41)=1,0,IF(COUNTIF(qwqlINIcol,'BPI+'!BX41)=0,-1.5,IF(INDEX(sorCol,MATCH(INDEX(valCol,MATCH('BPI+'!BX41,INIcol,0)),bpiTeams,0))&gt;=80,-1.5,IF(INDEX(sorCol,MATCH(INDEX(valCol,MATCH('BPI+'!BX41,INIcol,0)),bpiTeams,0))&gt;=41,-1 - (INDEX(sorCol,MATCH(INDEX(valCol,MATCH('BPI+'!BX41,INIcol,0)),bpiTeams,0)) - 41) * (0.5/39),(INDEX(sorCol,MATCH(INDEX(valCol,MATCH('BPI+'!BX41,INIcol,0)),bpiTeams,0)) + 40)/325 - 2))))</f>
        <v>0</v>
      </c>
      <c r="BC41" s="374">
        <f>IF(COUNTBLANK('BPI+'!BY41)=0,-1.6,0)</f>
        <v>-1.6</v>
      </c>
      <c r="BD41" s="374">
        <f>IF(COUNTBLANK('BPI+'!BZ41)=0,-1.6,0)</f>
        <v>-1.6</v>
      </c>
      <c r="BE41" s="374">
        <f>IF(COUNTBLANK('BPI+'!CA41)=0,-1.6,0)</f>
        <v>0</v>
      </c>
      <c r="BF41" s="374">
        <f>IF(COUNTBLANK('BPI+'!CB41)=0,-1.6,0)</f>
        <v>0</v>
      </c>
      <c r="BG41" s="374">
        <f>IF(COUNTBLANK('BPI+'!CC41)=0,-1.6,0)</f>
        <v>0</v>
      </c>
      <c r="BH41" s="374">
        <f>IF(COUNTBLANK('BPI+'!CD41)=0,-1.6,0)</f>
        <v>0</v>
      </c>
      <c r="BI41" s="374">
        <f>IF(COUNTBLANK('BPI+'!CE41)=0,-1.6,0)</f>
        <v>0</v>
      </c>
      <c r="BJ41" s="374">
        <f>IF(COUNTBLANK('BPI+'!CF41)=0,-1.6,0)</f>
        <v>0</v>
      </c>
      <c r="BK41" s="374">
        <f>IF(COUNTBLANK('BPI+'!CG41)=0,-1.6,0)</f>
        <v>0</v>
      </c>
      <c r="BL41" s="374">
        <f>IF(COUNTBLANK('BPI+'!CH41)=0,-1.6,0)</f>
        <v>0</v>
      </c>
      <c r="BM41" s="374">
        <f>IF(COUNTBLANK('BPI+'!CI41)=0,-1.6,0)</f>
        <v>0</v>
      </c>
      <c r="BN41" s="374">
        <f>IF(COUNTBLANK('BPI+'!CJ41)=0,-1.6,0)</f>
        <v>0</v>
      </c>
      <c r="BO41" s="374">
        <f>IF(COUNTBLANK('BPI+'!CK41)=0,-1.6,0)</f>
        <v>0</v>
      </c>
      <c r="BP41" s="374">
        <f>IF(COUNTBLANK('BPI+'!CL41)=0,-1.6,0)</f>
        <v>0</v>
      </c>
      <c r="BQ41" s="374">
        <f>IF(COUNTBLANK('BPI+'!CM41)=0,-1.6,0)</f>
        <v>0</v>
      </c>
      <c r="BR41" s="374">
        <f>IF(COUNTBLANK('BPI+'!CN41)=0,-1.6,0)</f>
        <v>0</v>
      </c>
      <c r="BS41" s="374">
        <f>IF(COUNTBLANK('BPI+'!CO41)=0,-1.6,0)</f>
        <v>0</v>
      </c>
      <c r="BT41">
        <f t="shared" si="4"/>
        <v>-7.5925641025641024</v>
      </c>
    </row>
    <row r="42" spans="1:72" x14ac:dyDescent="0.3">
      <c r="A42" t="str">
        <f t="shared" si="0"/>
        <v>USF</v>
      </c>
      <c r="B42" t="str">
        <f t="shared" si="3"/>
        <v>USF</v>
      </c>
      <c r="C42" s="358">
        <f>IF(
  COUNTBLANK('BPI+'!Y42)=1,
  0,
  IFERROR(
    IF(
      INDEX(sorCol,MATCH(INDEX(valCol,MATCH('BPI+'!Y42,INIcol,0)),bpiTeams,0))&lt;=40,
      2-INDEX(sorCol,MATCH(INDEX(valCol,MATCH('BPI+'!Y42,INIcol,0)),bpiTeams,0))/40,
      IF(
        INDEX(sorCol,MATCH(INDEX(valCol,MATCH('BPI+'!Y42,INIcol,0)),bpiTeams,0))&lt;=100,
        1-0.9*(INDEX(sorCol,MATCH(INDEX(valCol,MATCH('BPI+'!Y42,INIcol,0)),bpiTeams,0))-40)/60,
        0.1
      )
    ),
    0.1
  )
)</f>
        <v>0</v>
      </c>
      <c r="D42" s="358">
        <f>IF(
  COUNTBLANK('BPI+'!Z42)=1,
  0,
  IFERROR(
    IF(
      INDEX(sorCol,MATCH(INDEX(valCol,MATCH('BPI+'!Z42,INIcol,0)),bpiTeams,0))&lt;=40,
      2-INDEX(sorCol,MATCH(INDEX(valCol,MATCH('BPI+'!Z42,INIcol,0)),bpiTeams,0))/40,
      IF(
        INDEX(sorCol,MATCH(INDEX(valCol,MATCH('BPI+'!Z42,INIcol,0)),bpiTeams,0))&lt;=100,
        1-0.9*(INDEX(sorCol,MATCH(INDEX(valCol,MATCH('BPI+'!Z42,INIcol,0)),bpiTeams,0))-40)/60,
        0.1
      )
    ),
    0.1
  )
)</f>
        <v>0</v>
      </c>
      <c r="E42" s="358">
        <f>IF(
  COUNTBLANK('BPI+'!AA42)=1,
  0,
  IFERROR(
    IF(
      INDEX(sorCol,MATCH(INDEX(valCol,MATCH('BPI+'!AA42,INIcol,0)),bpiTeams,0))&lt;=40,
      2-INDEX(sorCol,MATCH(INDEX(valCol,MATCH('BPI+'!AA42,INIcol,0)),bpiTeams,0))/40,
      IF(
        INDEX(sorCol,MATCH(INDEX(valCol,MATCH('BPI+'!AA42,INIcol,0)),bpiTeams,0))&lt;=100,
        1-0.9*(INDEX(sorCol,MATCH(INDEX(valCol,MATCH('BPI+'!AA42,INIcol,0)),bpiTeams,0))-40)/60,
        0.1
      )
    ),
    0.1
  )
)</f>
        <v>0</v>
      </c>
      <c r="F42" s="358">
        <f>IF(
  COUNTBLANK('BPI+'!AB42)=1,
  0,
  IFERROR(
    IF(
      INDEX(sorCol,MATCH(INDEX(valCol,MATCH('BPI+'!AB42,INIcol,0)),bpiTeams,0))&lt;=40,
      2-INDEX(sorCol,MATCH(INDEX(valCol,MATCH('BPI+'!AB42,INIcol,0)),bpiTeams,0))/40,
      IF(
        INDEX(sorCol,MATCH(INDEX(valCol,MATCH('BPI+'!AB42,INIcol,0)),bpiTeams,0))&lt;=100,
        1-0.9*(INDEX(sorCol,MATCH(INDEX(valCol,MATCH('BPI+'!AB42,INIcol,0)),bpiTeams,0))-40)/60,
        0.1
      )
    ),
    0.1
  )
)</f>
        <v>0</v>
      </c>
      <c r="G42" s="358">
        <f>IF(
  COUNTBLANK('BPI+'!AC42)=1,
  0,
  IFERROR(
    IF(
      INDEX(sorCol,MATCH(INDEX(valCol,MATCH('BPI+'!AC42,INIcol,0)),bpiTeams,0))&lt;=40,
      2-INDEX(sorCol,MATCH(INDEX(valCol,MATCH('BPI+'!AC42,INIcol,0)),bpiTeams,0))/40,
      IF(
        INDEX(sorCol,MATCH(INDEX(valCol,MATCH('BPI+'!AC42,INIcol,0)),bpiTeams,0))&lt;=100,
        1-0.9*(INDEX(sorCol,MATCH(INDEX(valCol,MATCH('BPI+'!AC42,INIcol,0)),bpiTeams,0))-40)/60,
        0.1
      )
    ),
    0.1
  )
)</f>
        <v>0</v>
      </c>
      <c r="H42" s="358">
        <f>IF(
  COUNTBLANK('BPI+'!AD42)=1,
  0,
  IFERROR(
    IF(
      INDEX(sorCol,MATCH(INDEX(valCol,MATCH('BPI+'!AD42,INIcol,0)),bpiTeams,0))&lt;=40,
      2-INDEX(sorCol,MATCH(INDEX(valCol,MATCH('BPI+'!AD42,INIcol,0)),bpiTeams,0))/40,
      IF(
        INDEX(sorCol,MATCH(INDEX(valCol,MATCH('BPI+'!AD42,INIcol,0)),bpiTeams,0))&lt;=100,
        1-0.9*(INDEX(sorCol,MATCH(INDEX(valCol,MATCH('BPI+'!AD42,INIcol,0)),bpiTeams,0))-40)/60,
        0.1
      )
    ),
    0.1
  )
)</f>
        <v>0</v>
      </c>
      <c r="I42" s="358">
        <f>IF(
  COUNTBLANK('BPI+'!AE42)=1,
  0,
  IFERROR(
    IF(
      INDEX(sorCol,MATCH(INDEX(valCol,MATCH('BPI+'!AE42,INIcol,0)),bpiTeams,0))&lt;=40,
      2-INDEX(sorCol,MATCH(INDEX(valCol,MATCH('BPI+'!AE42,INIcol,0)),bpiTeams,0))/40,
      IF(
        INDEX(sorCol,MATCH(INDEX(valCol,MATCH('BPI+'!AE42,INIcol,0)),bpiTeams,0))&lt;=100,
        1-0.9*(INDEX(sorCol,MATCH(INDEX(valCol,MATCH('BPI+'!AE42,INIcol,0)),bpiTeams,0))-40)/60,
        0.1
      )
    ),
    0.1
  )
)</f>
        <v>0</v>
      </c>
      <c r="J42" s="358">
        <f>IF(
  COUNTBLANK('BPI+'!AF42)=1,
  0,
  IFERROR(
    IF(
      INDEX(sorCol,MATCH(INDEX(valCol,MATCH('BPI+'!AF42,INIcol,0)),bpiTeams,0))&lt;=40,
      2-INDEX(sorCol,MATCH(INDEX(valCol,MATCH('BPI+'!AF42,INIcol,0)),bpiTeams,0))/40,
      IF(
        INDEX(sorCol,MATCH(INDEX(valCol,MATCH('BPI+'!AF42,INIcol,0)),bpiTeams,0))&lt;=100,
        1-0.9*(INDEX(sorCol,MATCH(INDEX(valCol,MATCH('BPI+'!AF42,INIcol,0)),bpiTeams,0))-40)/60,
        0.1
      )
    ),
    0.1
  )
)</f>
        <v>0</v>
      </c>
      <c r="K42" s="358">
        <f>IF(
  COUNTBLANK('BPI+'!AG42)=1,
  0,
  IFERROR(
    IF(
      INDEX(sorCol,MATCH(INDEX(valCol,MATCH('BPI+'!AG42,INIcol,0)),bpiTeams,0))&lt;=40,
      2-INDEX(sorCol,MATCH(INDEX(valCol,MATCH('BPI+'!AG42,INIcol,0)),bpiTeams,0))/40,
      IF(
        INDEX(sorCol,MATCH(INDEX(valCol,MATCH('BPI+'!AG42,INIcol,0)),bpiTeams,0))&lt;=100,
        1-0.9*(INDEX(sorCol,MATCH(INDEX(valCol,MATCH('BPI+'!AG42,INIcol,0)),bpiTeams,0))-40)/60,
        0.1
      )
    ),
    0.1
  )
)</f>
        <v>0</v>
      </c>
      <c r="L42" s="358">
        <f>IF(
  COUNTBLANK('BPI+'!AH42)=1,
  0,
  IFERROR(
    IF(
      INDEX(sorCol,MATCH(INDEX(valCol,MATCH('BPI+'!AH42,INIcol,0)),bpiTeams,0))&lt;=40,
      2-INDEX(sorCol,MATCH(INDEX(valCol,MATCH('BPI+'!AH42,INIcol,0)),bpiTeams,0))/40,
      IF(
        INDEX(sorCol,MATCH(INDEX(valCol,MATCH('BPI+'!AH42,INIcol,0)),bpiTeams,0))&lt;=100,
        1-0.9*(INDEX(sorCol,MATCH(INDEX(valCol,MATCH('BPI+'!AH42,INIcol,0)),bpiTeams,0))-40)/60,
        0.1
      )
    ),
    0.1
  )
)</f>
        <v>0</v>
      </c>
      <c r="M42" s="358">
        <f>IF(
  COUNTBLANK('BPI+'!AI42)=1,
  0,
  IFERROR(
    IF(
      INDEX(sorCol,MATCH(INDEX(valCol,MATCH('BPI+'!AI42,INIcol,0)),bpiTeams,0))&lt;=40,
      2-INDEX(sorCol,MATCH(INDEX(valCol,MATCH('BPI+'!AI42,INIcol,0)),bpiTeams,0))/40,
      IF(
        INDEX(sorCol,MATCH(INDEX(valCol,MATCH('BPI+'!AI42,INIcol,0)),bpiTeams,0))&lt;=100,
        1-0.9*(INDEX(sorCol,MATCH(INDEX(valCol,MATCH('BPI+'!AI42,INIcol,0)),bpiTeams,0))-40)/60,
        0.1
      )
    ),
    0.1
  )
)</f>
        <v>0</v>
      </c>
      <c r="N42" s="358">
        <f>IF(
  COUNTBLANK('BPI+'!AJ42)=1,
  0,
  IFERROR(
    IF(
      INDEX(sorCol,MATCH(INDEX(valCol,MATCH('BPI+'!AJ42,INIcol,0)),bpiTeams,0))&lt;=40,
      2-INDEX(sorCol,MATCH(INDEX(valCol,MATCH('BPI+'!AJ42,INIcol,0)),bpiTeams,0))/40,
      IF(
        INDEX(sorCol,MATCH(INDEX(valCol,MATCH('BPI+'!AJ42,INIcol,0)),bpiTeams,0))&lt;=100,
        1-0.9*(INDEX(sorCol,MATCH(INDEX(valCol,MATCH('BPI+'!AJ42,INIcol,0)),bpiTeams,0))-40)/60,
        0.1
      )
    ),
    0.1
  )
)</f>
        <v>0</v>
      </c>
      <c r="O42" s="366">
        <f>IF(
  COUNTBLANK('BPI+'!AK42)=1,
  0,
  IFERROR(
    IF(
      INDEX(sorCol, MATCH(INDEX(valCol, MATCH('BPI+'!AK42, INIcol, 0)), bpiTeams, 0)) &lt;= 40,
      -INDEX(sorCol, MATCH(INDEX(valCol, MATCH('BPI+'!AK42, INIcol, 0)), bpiTeams, 0))/40,
      IF(
        INDEX(sorCol, MATCH(INDEX(valCol, MATCH('BPI+'!AK42, INIcol, 0)), bpiTeams, 0)) &lt;= 100,
        -1 - (INDEX(sorCol, MATCH(INDEX(valCol, MATCH('BPI+'!AK42, INIcol, 0)), bpiTeams, 0)) - 40)/60,
        -2
      )
    ),
    -2
  )
)</f>
        <v>-0.375</v>
      </c>
      <c r="P42" s="366">
        <f>IF(
  COUNTBLANK('BPI+'!AL42)=1,
  0,
  IFERROR(
    IF(
      INDEX(sorCol, MATCH(INDEX(valCol, MATCH('BPI+'!AL42, INIcol, 0)), bpiTeams, 0)) &lt;= 40,
      -INDEX(sorCol, MATCH(INDEX(valCol, MATCH('BPI+'!AL42, INIcol, 0)), bpiTeams, 0))/40,
      IF(
        INDEX(sorCol, MATCH(INDEX(valCol, MATCH('BPI+'!AL42, INIcol, 0)), bpiTeams, 0)) &lt;= 100,
        -1 - (INDEX(sorCol, MATCH(INDEX(valCol, MATCH('BPI+'!AL42, INIcol, 0)), bpiTeams, 0)) - 40)/60,
        -2
      )
    ),
    -2
  )
)</f>
        <v>0</v>
      </c>
      <c r="Q42" s="366">
        <f>IF(
  COUNTBLANK('BPI+'!AM42)=1,
  0,
  IFERROR(
    IF(
      INDEX(sorCol, MATCH(INDEX(valCol, MATCH('BPI+'!AM42, INIcol, 0)), bpiTeams, 0)) &lt;= 40,
      -INDEX(sorCol, MATCH(INDEX(valCol, MATCH('BPI+'!AM42, INIcol, 0)), bpiTeams, 0))/40,
      IF(
        INDEX(sorCol, MATCH(INDEX(valCol, MATCH('BPI+'!AM42, INIcol, 0)), bpiTeams, 0)) &lt;= 100,
        -1 - (INDEX(sorCol, MATCH(INDEX(valCol, MATCH('BPI+'!AM42, INIcol, 0)), bpiTeams, 0)) - 40)/60,
        -2
      )
    ),
    -2
  )
)</f>
        <v>0</v>
      </c>
      <c r="R42" s="366">
        <f>IF(
  COUNTBLANK('BPI+'!AN42)=1,
  0,
  IFERROR(
    IF(
      INDEX(sorCol, MATCH(INDEX(valCol, MATCH('BPI+'!AN42, INIcol, 0)), bpiTeams, 0)) &lt;= 40,
      -INDEX(sorCol, MATCH(INDEX(valCol, MATCH('BPI+'!AN42, INIcol, 0)), bpiTeams, 0))/40,
      IF(
        INDEX(sorCol, MATCH(INDEX(valCol, MATCH('BPI+'!AN42, INIcol, 0)), bpiTeams, 0)) &lt;= 100,
        -1 - (INDEX(sorCol, MATCH(INDEX(valCol, MATCH('BPI+'!AN42, INIcol, 0)), bpiTeams, 0)) - 40)/60,
        -2
      )
    ),
    -2
  )
)</f>
        <v>0</v>
      </c>
      <c r="S42" s="366">
        <f>IF(
  COUNTBLANK('BPI+'!AO42)=1,
  0,
  IFERROR(
    IF(
      INDEX(sorCol, MATCH(INDEX(valCol, MATCH('BPI+'!AO42, INIcol, 0)), bpiTeams, 0)) &lt;= 40,
      -INDEX(sorCol, MATCH(INDEX(valCol, MATCH('BPI+'!AO42, INIcol, 0)), bpiTeams, 0))/40,
      IF(
        INDEX(sorCol, MATCH(INDEX(valCol, MATCH('BPI+'!AO42, INIcol, 0)), bpiTeams, 0)) &lt;= 100,
        -1 - (INDEX(sorCol, MATCH(INDEX(valCol, MATCH('BPI+'!AO42, INIcol, 0)), bpiTeams, 0)) - 40)/60,
        -2
      )
    ),
    -2
  )
)</f>
        <v>0</v>
      </c>
      <c r="T42" s="366">
        <f>IF(
  COUNTBLANK('BPI+'!AP42)=1,
  0,
  IFERROR(
    IF(
      INDEX(sorCol, MATCH(INDEX(valCol, MATCH('BPI+'!AP42, INIcol, 0)), bpiTeams, 0)) &lt;= 40,
      -INDEX(sorCol, MATCH(INDEX(valCol, MATCH('BPI+'!AP42, INIcol, 0)), bpiTeams, 0))/40,
      IF(
        INDEX(sorCol, MATCH(INDEX(valCol, MATCH('BPI+'!AP42, INIcol, 0)), bpiTeams, 0)) &lt;= 100,
        -1 - (INDEX(sorCol, MATCH(INDEX(valCol, MATCH('BPI+'!AP42, INIcol, 0)), bpiTeams, 0)) - 40)/60,
        -2
      )
    ),
    -2
  )
)</f>
        <v>0</v>
      </c>
      <c r="U42" s="366">
        <f>IF(
  COUNTBLANK('BPI+'!AQ42)=1,
  0,
  IFERROR(
    IF(
      INDEX(sorCol, MATCH(INDEX(valCol, MATCH('BPI+'!AQ42, INIcol, 0)), bpiTeams, 0)) &lt;= 40,
      -INDEX(sorCol, MATCH(INDEX(valCol, MATCH('BPI+'!AQ42, INIcol, 0)), bpiTeams, 0))/40,
      IF(
        INDEX(sorCol, MATCH(INDEX(valCol, MATCH('BPI+'!AQ42, INIcol, 0)), bpiTeams, 0)) &lt;= 100,
        -1 - (INDEX(sorCol, MATCH(INDEX(valCol, MATCH('BPI+'!AQ42, INIcol, 0)), bpiTeams, 0)) - 40)/60,
        -2
      )
    ),
    -2
  )
)</f>
        <v>0</v>
      </c>
      <c r="V42" s="366">
        <f>IF(
  COUNTBLANK('BPI+'!AR42)=1,
  0,
  IFERROR(
    IF(
      INDEX(sorCol, MATCH(INDEX(valCol, MATCH('BPI+'!AR42, INIcol, 0)), bpiTeams, 0)) &lt;= 40,
      -INDEX(sorCol, MATCH(INDEX(valCol, MATCH('BPI+'!AR42, INIcol, 0)), bpiTeams, 0))/40,
      IF(
        INDEX(sorCol, MATCH(INDEX(valCol, MATCH('BPI+'!AR42, INIcol, 0)), bpiTeams, 0)) &lt;= 100,
        -1 - (INDEX(sorCol, MATCH(INDEX(valCol, MATCH('BPI+'!AR42, INIcol, 0)), bpiTeams, 0)) - 40)/60,
        -2
      )
    ),
    -2
  )
)</f>
        <v>0</v>
      </c>
      <c r="W42" s="366">
        <f>IF(
  COUNTBLANK('BPI+'!AS42)=1,
  0,
  IFERROR(
    IF(
      INDEX(sorCol, MATCH(INDEX(valCol, MATCH('BPI+'!AS42, INIcol, 0)), bpiTeams, 0)) &lt;= 40,
      -INDEX(sorCol, MATCH(INDEX(valCol, MATCH('BPI+'!AS42, INIcol, 0)), bpiTeams, 0))/40,
      IF(
        INDEX(sorCol, MATCH(INDEX(valCol, MATCH('BPI+'!AS42, INIcol, 0)), bpiTeams, 0)) &lt;= 100,
        -1 - (INDEX(sorCol, MATCH(INDEX(valCol, MATCH('BPI+'!AS42, INIcol, 0)), bpiTeams, 0)) - 40)/60,
        -2
      )
    ),
    -2
  )
)</f>
        <v>0</v>
      </c>
      <c r="X42" s="366">
        <f>IF(
  COUNTBLANK('BPI+'!AT42)=1,
  0,
  IFERROR(
    IF(
      INDEX(sorCol, MATCH(INDEX(valCol, MATCH('BPI+'!AT42, INIcol, 0)), bpiTeams, 0)) &lt;= 40,
      -INDEX(sorCol, MATCH(INDEX(valCol, MATCH('BPI+'!AT42, INIcol, 0)), bpiTeams, 0))/40,
      IF(
        INDEX(sorCol, MATCH(INDEX(valCol, MATCH('BPI+'!AT42, INIcol, 0)), bpiTeams, 0)) &lt;= 100,
        -1 - (INDEX(sorCol, MATCH(INDEX(valCol, MATCH('BPI+'!AT42, INIcol, 0)), bpiTeams, 0)) - 40)/60,
        -2
      )
    ),
    -2
  )
)</f>
        <v>0</v>
      </c>
      <c r="Y42" s="366">
        <f>IF(
  COUNTBLANK('BPI+'!AU42)=1,
  0,
  IFERROR(
    IF(
      INDEX(sorCol, MATCH(INDEX(valCol, MATCH('BPI+'!AU42, INIcol, 0)), bpiTeams, 0)) &lt;= 40,
      -INDEX(sorCol, MATCH(INDEX(valCol, MATCH('BPI+'!AU42, INIcol, 0)), bpiTeams, 0))/40,
      IF(
        INDEX(sorCol, MATCH(INDEX(valCol, MATCH('BPI+'!AU42, INIcol, 0)), bpiTeams, 0)) &lt;= 100,
        -1 - (INDEX(sorCol, MATCH(INDEX(valCol, MATCH('BPI+'!AU42, INIcol, 0)), bpiTeams, 0)) - 40)/60,
        -2
      )
    ),
    -2
  )
)</f>
        <v>0</v>
      </c>
      <c r="Z42" s="366">
        <f>IF(
  COUNTBLANK('BPI+'!AV42)=1,
  0,
  IFERROR(
    IF(
      INDEX(sorCol, MATCH(INDEX(valCol, MATCH('BPI+'!AV42, INIcol, 0)), bpiTeams, 0)) &lt;= 40,
      -INDEX(sorCol, MATCH(INDEX(valCol, MATCH('BPI+'!AV42, INIcol, 0)), bpiTeams, 0))/40,
      IF(
        INDEX(sorCol, MATCH(INDEX(valCol, MATCH('BPI+'!AV42, INIcol, 0)), bpiTeams, 0)) &lt;= 100,
        -1 - (INDEX(sorCol, MATCH(INDEX(valCol, MATCH('BPI+'!AV42, INIcol, 0)), bpiTeams, 0)) - 40)/60,
        -2
      )
    ),
    -2
  )
)</f>
        <v>0</v>
      </c>
      <c r="AA42" s="358">
        <f>IFERROR(IF(COUNTBLANK('BPI+'!AX42)=1,0,IF(COUNTIF(qwqlINIcol,'BPI+'!AX42)=0,0.1,IF(INDEX(sorCol,MATCH(INDEX(valCol,MATCH('BPI+'!AW42,INIcol,0)),bpiTeams,0))&gt;=40,INDEX(sorCol,MATCH(INDEX(valCol,MATCH('BPI+'!AW42,INIcol,0)),bpiTeams,0))*-1/40+2,(INDEX(sorCol,MATCH(INDEX(valCol,MATCH('BPI+'!AW42,INIcol,0)),bpiTeams,0))*(-1)+40)/325+1))),0)</f>
        <v>0</v>
      </c>
      <c r="AB42" s="358">
        <f>IFERROR(IF(COUNTBLANK('BPI+'!AY42)=1,0,IF(COUNTIF(qwqlINIcol,'BPI+'!AY42)=0,0.1,IF(INDEX(sorCol,MATCH(INDEX(valCol,MATCH('BPI+'!AX42,INIcol,0)),bpiTeams,0))&gt;=40,INDEX(sorCol,MATCH(INDEX(valCol,MATCH('BPI+'!AX42,INIcol,0)),bpiTeams,0))*-1/40+2,(INDEX(sorCol,MATCH(INDEX(valCol,MATCH('BPI+'!AX42,INIcol,0)),bpiTeams,0))*(-1)+40)/325+1))),0)</f>
        <v>0</v>
      </c>
      <c r="AC42" s="358">
        <f>IFERROR(IF(COUNTBLANK('BPI+'!AZ42)=1,0,IF(COUNTIF(qwqlINIcol,'BPI+'!AZ42)=0,0.1,IF(INDEX(sorCol,MATCH(INDEX(valCol,MATCH('BPI+'!AY42,INIcol,0)),bpiTeams,0))&gt;=40,INDEX(sorCol,MATCH(INDEX(valCol,MATCH('BPI+'!AY42,INIcol,0)),bpiTeams,0))*-1/40+2,(INDEX(sorCol,MATCH(INDEX(valCol,MATCH('BPI+'!AY42,INIcol,0)),bpiTeams,0))*(-1)+40)/325+1))),0)</f>
        <v>0</v>
      </c>
      <c r="AD42" s="358">
        <f>IFERROR(IF(COUNTBLANK('BPI+'!BA42)=1,0,IF(COUNTIF(qwqlINIcol,'BPI+'!BA42)=0,0.1,IF(INDEX(sorCol,MATCH(INDEX(valCol,MATCH('BPI+'!AZ42,INIcol,0)),bpiTeams,0))&gt;=40,INDEX(sorCol,MATCH(INDEX(valCol,MATCH('BPI+'!AZ42,INIcol,0)),bpiTeams,0))*-1/40+2,(INDEX(sorCol,MATCH(INDEX(valCol,MATCH('BPI+'!AZ42,INIcol,0)),bpiTeams,0))*(-1)+40)/325+1))),0)</f>
        <v>0</v>
      </c>
      <c r="AE42" s="358">
        <f>IFERROR(IF(COUNTBLANK('BPI+'!BB42)=1,0,IF(COUNTIF(qwqlINIcol,'BPI+'!BB42)=0,0.1,IF(INDEX(sorCol,MATCH(INDEX(valCol,MATCH('BPI+'!BA42,INIcol,0)),bpiTeams,0))&gt;=40,INDEX(sorCol,MATCH(INDEX(valCol,MATCH('BPI+'!BA42,INIcol,0)),bpiTeams,0))*-1/40+2,(INDEX(sorCol,MATCH(INDEX(valCol,MATCH('BPI+'!BA42,INIcol,0)),bpiTeams,0))*(-1)+40)/325+1))),0)</f>
        <v>0</v>
      </c>
      <c r="AF42" s="358">
        <f>IFERROR(IF(COUNTBLANK('BPI+'!BC42)=1,0,IF(COUNTIF(qwqlINIcol,'BPI+'!BC42)=0,0.1,IF(INDEX(sorCol,MATCH(INDEX(valCol,MATCH('BPI+'!BB42,INIcol,0)),bpiTeams,0))&gt;=40,INDEX(sorCol,MATCH(INDEX(valCol,MATCH('BPI+'!BB42,INIcol,0)),bpiTeams,0))*-1/40+2,(INDEX(sorCol,MATCH(INDEX(valCol,MATCH('BPI+'!BB42,INIcol,0)),bpiTeams,0))*(-1)+40)/325+1))),0)</f>
        <v>0</v>
      </c>
      <c r="AG42" s="358">
        <f>IFERROR(IF(COUNTBLANK('BPI+'!BD42)=1,0,IF(COUNTIF(qwqlINIcol,'BPI+'!BD42)=0,0.1,IF(INDEX(sorCol,MATCH(INDEX(valCol,MATCH('BPI+'!BC42,INIcol,0)),bpiTeams,0))&gt;=40,INDEX(sorCol,MATCH(INDEX(valCol,MATCH('BPI+'!BC42,INIcol,0)),bpiTeams,0))*-1/40+2,(INDEX(sorCol,MATCH(INDEX(valCol,MATCH('BPI+'!BC42,INIcol,0)),bpiTeams,0))*(-1)+40)/325+1))),0)</f>
        <v>0</v>
      </c>
      <c r="AH42" s="358">
        <f>IFERROR(IF(COUNTBLANK('BPI+'!BE42)=1,0,IF(COUNTIF(qwqlINIcol,'BPI+'!BE42)=0,0.1,IF(INDEX(sorCol,MATCH(INDEX(valCol,MATCH('BPI+'!BD42,INIcol,0)),bpiTeams,0))&gt;=40,INDEX(sorCol,MATCH(INDEX(valCol,MATCH('BPI+'!BD42,INIcol,0)),bpiTeams,0))*-1/40+2,(INDEX(sorCol,MATCH(INDEX(valCol,MATCH('BPI+'!BD42,INIcol,0)),bpiTeams,0))*(-1)+40)/325+1))),0)</f>
        <v>0</v>
      </c>
      <c r="AI42" s="358">
        <f>IFERROR(IF(COUNTBLANK('BPI+'!BF42)=1,0,IF(COUNTIF(qwqlINIcol,'BPI+'!BF42)=0,0.1,IF(INDEX(sorCol,MATCH(INDEX(valCol,MATCH('BPI+'!BE42,INIcol,0)),bpiTeams,0))&gt;=40,INDEX(sorCol,MATCH(INDEX(valCol,MATCH('BPI+'!BE42,INIcol,0)),bpiTeams,0))*-1/40+2,(INDEX(sorCol,MATCH(INDEX(valCol,MATCH('BPI+'!BE42,INIcol,0)),bpiTeams,0))*(-1)+40)/325+1))),0)</f>
        <v>0</v>
      </c>
      <c r="AJ42" s="358">
        <f>IFERROR(IF(COUNTBLANK('BPI+'!BG42)=1,0,IF(COUNTIF(qwqlINIcol,'BPI+'!BG42)=0,0.1,IF(INDEX(sorCol,MATCH(INDEX(valCol,MATCH('BPI+'!BF42,INIcol,0)),bpiTeams,0))&gt;=40,INDEX(sorCol,MATCH(INDEX(valCol,MATCH('BPI+'!BF42,INIcol,0)),bpiTeams,0))*-1/40+2,(INDEX(sorCol,MATCH(INDEX(valCol,MATCH('BPI+'!BF42,INIcol,0)),bpiTeams,0))*(-1)+40)/325+1))),0)</f>
        <v>0</v>
      </c>
      <c r="AK42" s="358">
        <f>IFERROR(IF(COUNTBLANK('BPI+'!BH42)=1,0,IF(COUNTIF(qwqlINIcol,'BPI+'!BH42)=0,0.1,IF(INDEX(sorCol,MATCH(INDEX(valCol,MATCH('BPI+'!BG42,INIcol,0)),bpiTeams,0))&gt;=40,INDEX(sorCol,MATCH(INDEX(valCol,MATCH('BPI+'!BG42,INIcol,0)),bpiTeams,0))*-1/40+2,(INDEX(sorCol,MATCH(INDEX(valCol,MATCH('BPI+'!BG42,INIcol,0)),bpiTeams,0))*(-1)+40)/325+1))),0)</f>
        <v>0</v>
      </c>
      <c r="AL42" s="358">
        <f>IFERROR(IF(COUNTBLANK('BPI+'!BI42)=1,0,IF(COUNTIF(qwqlINIcol,'BPI+'!BI42)=0,0.1,IF(INDEX(sorCol,MATCH(INDEX(valCol,MATCH('BPI+'!BH42,INIcol,0)),bpiTeams,0))&gt;=40,INDEX(sorCol,MATCH(INDEX(valCol,MATCH('BPI+'!BH42,INIcol,0)),bpiTeams,0))*-1/40+2,(INDEX(sorCol,MATCH(INDEX(valCol,MATCH('BPI+'!BH42,INIcol,0)),bpiTeams,0))*(-1)+40)/325+1))),0)</f>
        <v>0</v>
      </c>
      <c r="AM42" s="358">
        <f>IFERROR(IF(COUNTBLANK('BPI+'!BJ42)=1,0,IF(COUNTIF(qwqlINIcol,'BPI+'!BJ42)=0,0.1,IF(INDEX(sorCol,MATCH(INDEX(valCol,MATCH('BPI+'!BI42,INIcol,0)),bpiTeams,0))&gt;=40,INDEX(sorCol,MATCH(INDEX(valCol,MATCH('BPI+'!BI42,INIcol,0)),bpiTeams,0))*-1/40+2,(INDEX(sorCol,MATCH(INDEX(valCol,MATCH('BPI+'!BI42,INIcol,0)),bpiTeams,0))*(-1)+40)/325+1))),0)</f>
        <v>0</v>
      </c>
      <c r="AN42" s="358">
        <f>IFERROR(IF(COUNTBLANK('BPI+'!BK42)=1,0,IF(COUNTIF(qwqlINIcol,'BPI+'!BK42)=0,0.1,IF(INDEX(sorCol,MATCH(INDEX(valCol,MATCH('BPI+'!BJ42,INIcol,0)),bpiTeams,0))&gt;=40,INDEX(sorCol,MATCH(INDEX(valCol,MATCH('BPI+'!BJ42,INIcol,0)),bpiTeams,0))*-1/40+2,(INDEX(sorCol,MATCH(INDEX(valCol,MATCH('BPI+'!BJ42,INIcol,0)),bpiTeams,0))*(-1)+40)/325+1))),0)</f>
        <v>0</v>
      </c>
      <c r="AO42" s="358">
        <f>IFERROR(IF(COUNTBLANK('BPI+'!BL42)=1,0,IF(COUNTIF(qwqlINIcol,'BPI+'!BL42)=0,0.1,IF(INDEX(sorCol,MATCH(INDEX(valCol,MATCH('BPI+'!BK42,INIcol,0)),bpiTeams,0))&gt;=40,INDEX(sorCol,MATCH(INDEX(valCol,MATCH('BPI+'!BK42,INIcol,0)),bpiTeams,0))*-1/40+2,(INDEX(sorCol,MATCH(INDEX(valCol,MATCH('BPI+'!BK42,INIcol,0)),bpiTeams,0))*(-1)+40)/325+1))),0)</f>
        <v>0</v>
      </c>
      <c r="AP42" s="366">
        <f>IF(COUNTBLANK('BPI+'!BL42)=1,0,IF(COUNTIF(qwqlINIcol,'BPI+'!BL42)=0,-1.5,IF(INDEX(sorCol,MATCH(INDEX(valCol,MATCH('BPI+'!BL42,INIcol,0)),bpiTeams,0))&gt;=80,-1.5,IF(INDEX(sorCol,MATCH(INDEX(valCol,MATCH('BPI+'!BL42,INIcol,0)),bpiTeams,0))&gt;=41,-1 - (INDEX(sorCol,MATCH(INDEX(valCol,MATCH('BPI+'!BL42,INIcol,0)),bpiTeams,0)) - 41) * (0.5/39),(INDEX(sorCol,MATCH(INDEX(valCol,MATCH('BPI+'!BL42,INIcol,0)),bpiTeams,0)) + 40)/325 - 2))))</f>
        <v>-1.0128205128205128</v>
      </c>
      <c r="AQ42" s="366">
        <f>IF(COUNTBLANK('BPI+'!BM42)=1,0,IF(COUNTIF(qwqlINIcol,'BPI+'!BM42)=0,-1.5,IF(INDEX(sorCol,MATCH(INDEX(valCol,MATCH('BPI+'!BM42,INIcol,0)),bpiTeams,0))&gt;=80,-1.5,IF(INDEX(sorCol,MATCH(INDEX(valCol,MATCH('BPI+'!BM42,INIcol,0)),bpiTeams,0))&gt;=41,-1 - (INDEX(sorCol,MATCH(INDEX(valCol,MATCH('BPI+'!BM42,INIcol,0)),bpiTeams,0)) - 41) * (0.5/39),(INDEX(sorCol,MATCH(INDEX(valCol,MATCH('BPI+'!BM42,INIcol,0)),bpiTeams,0)) + 40)/325 - 2))))</f>
        <v>0</v>
      </c>
      <c r="AR42" s="366">
        <f>IF(COUNTBLANK('BPI+'!BN42)=1,0,IF(COUNTIF(qwqlINIcol,'BPI+'!BN42)=0,-1.5,IF(INDEX(sorCol,MATCH(INDEX(valCol,MATCH('BPI+'!BN42,INIcol,0)),bpiTeams,0))&gt;=80,-1.5,IF(INDEX(sorCol,MATCH(INDEX(valCol,MATCH('BPI+'!BN42,INIcol,0)),bpiTeams,0))&gt;=41,-1 - (INDEX(sorCol,MATCH(INDEX(valCol,MATCH('BPI+'!BN42,INIcol,0)),bpiTeams,0)) - 41) * (0.5/39),(INDEX(sorCol,MATCH(INDEX(valCol,MATCH('BPI+'!BN42,INIcol,0)),bpiTeams,0)) + 40)/325 - 2))))</f>
        <v>0</v>
      </c>
      <c r="AS42" s="366">
        <f>IF(COUNTBLANK('BPI+'!BO42)=1,0,IF(COUNTIF(qwqlINIcol,'BPI+'!BO42)=0,-1.5,IF(INDEX(sorCol,MATCH(INDEX(valCol,MATCH('BPI+'!BO42,INIcol,0)),bpiTeams,0))&gt;=80,-1.5,IF(INDEX(sorCol,MATCH(INDEX(valCol,MATCH('BPI+'!BO42,INIcol,0)),bpiTeams,0))&gt;=41,-1 - (INDEX(sorCol,MATCH(INDEX(valCol,MATCH('BPI+'!BO42,INIcol,0)),bpiTeams,0)) - 41) * (0.5/39),(INDEX(sorCol,MATCH(INDEX(valCol,MATCH('BPI+'!BO42,INIcol,0)),bpiTeams,0)) + 40)/325 - 2))))</f>
        <v>0</v>
      </c>
      <c r="AT42" s="366">
        <f>IF(COUNTBLANK('BPI+'!BP42)=1,0,IF(COUNTIF(qwqlINIcol,'BPI+'!BP42)=0,-1.5,IF(INDEX(sorCol,MATCH(INDEX(valCol,MATCH('BPI+'!BP42,INIcol,0)),bpiTeams,0))&gt;=80,-1.5,IF(INDEX(sorCol,MATCH(INDEX(valCol,MATCH('BPI+'!BP42,INIcol,0)),bpiTeams,0))&gt;=41,-1 - (INDEX(sorCol,MATCH(INDEX(valCol,MATCH('BPI+'!BP42,INIcol,0)),bpiTeams,0)) - 41) * (0.5/39),(INDEX(sorCol,MATCH(INDEX(valCol,MATCH('BPI+'!BP42,INIcol,0)),bpiTeams,0)) + 40)/325 - 2))))</f>
        <v>0</v>
      </c>
      <c r="AU42" s="366">
        <f>IF(COUNTBLANK('BPI+'!BQ42)=1,0,IF(COUNTIF(qwqlINIcol,'BPI+'!BQ42)=0,-1.5,IF(INDEX(sorCol,MATCH(INDEX(valCol,MATCH('BPI+'!BQ42,INIcol,0)),bpiTeams,0))&gt;=80,-1.5,IF(INDEX(sorCol,MATCH(INDEX(valCol,MATCH('BPI+'!BQ42,INIcol,0)),bpiTeams,0))&gt;=41,-1 - (INDEX(sorCol,MATCH(INDEX(valCol,MATCH('BPI+'!BQ42,INIcol,0)),bpiTeams,0)) - 41) * (0.5/39),(INDEX(sorCol,MATCH(INDEX(valCol,MATCH('BPI+'!BQ42,INIcol,0)),bpiTeams,0)) + 40)/325 - 2))))</f>
        <v>0</v>
      </c>
      <c r="AV42" s="366">
        <f>IF(COUNTBLANK('BPI+'!BR42)=1,0,IF(COUNTIF(qwqlINIcol,'BPI+'!BR42)=0,-1.5,IF(INDEX(sorCol,MATCH(INDEX(valCol,MATCH('BPI+'!BR42,INIcol,0)),bpiTeams,0))&gt;=80,-1.5,IF(INDEX(sorCol,MATCH(INDEX(valCol,MATCH('BPI+'!BR42,INIcol,0)),bpiTeams,0))&gt;=41,-1 - (INDEX(sorCol,MATCH(INDEX(valCol,MATCH('BPI+'!BR42,INIcol,0)),bpiTeams,0)) - 41) * (0.5/39),(INDEX(sorCol,MATCH(INDEX(valCol,MATCH('BPI+'!BR42,INIcol,0)),bpiTeams,0)) + 40)/325 - 2))))</f>
        <v>0</v>
      </c>
      <c r="AW42" s="366">
        <f>IF(COUNTBLANK('BPI+'!BS42)=1,0,IF(COUNTIF(qwqlINIcol,'BPI+'!BS42)=0,-1.5,IF(INDEX(sorCol,MATCH(INDEX(valCol,MATCH('BPI+'!BS42,INIcol,0)),bpiTeams,0))&gt;=80,-1.5,IF(INDEX(sorCol,MATCH(INDEX(valCol,MATCH('BPI+'!BS42,INIcol,0)),bpiTeams,0))&gt;=41,-1 - (INDEX(sorCol,MATCH(INDEX(valCol,MATCH('BPI+'!BS42,INIcol,0)),bpiTeams,0)) - 41) * (0.5/39),(INDEX(sorCol,MATCH(INDEX(valCol,MATCH('BPI+'!BS42,INIcol,0)),bpiTeams,0)) + 40)/325 - 2))))</f>
        <v>0</v>
      </c>
      <c r="AX42" s="366">
        <f>IF(COUNTBLANK('BPI+'!BT42)=1,0,IF(COUNTIF(qwqlINIcol,'BPI+'!BT42)=0,-1.5,IF(INDEX(sorCol,MATCH(INDEX(valCol,MATCH('BPI+'!BT42,INIcol,0)),bpiTeams,0))&gt;=80,-1.5,IF(INDEX(sorCol,MATCH(INDEX(valCol,MATCH('BPI+'!BT42,INIcol,0)),bpiTeams,0))&gt;=41,-1 - (INDEX(sorCol,MATCH(INDEX(valCol,MATCH('BPI+'!BT42,INIcol,0)),bpiTeams,0)) - 41) * (0.5/39),(INDEX(sorCol,MATCH(INDEX(valCol,MATCH('BPI+'!BT42,INIcol,0)),bpiTeams,0)) + 40)/325 - 2))))</f>
        <v>0</v>
      </c>
      <c r="AY42" s="366">
        <f>IF(COUNTBLANK('BPI+'!BU42)=1,0,IF(COUNTIF(qwqlINIcol,'BPI+'!BU42)=0,-1.5,IF(INDEX(sorCol,MATCH(INDEX(valCol,MATCH('BPI+'!BU42,INIcol,0)),bpiTeams,0))&gt;=80,-1.5,IF(INDEX(sorCol,MATCH(INDEX(valCol,MATCH('BPI+'!BU42,INIcol,0)),bpiTeams,0))&gt;=41,-1 - (INDEX(sorCol,MATCH(INDEX(valCol,MATCH('BPI+'!BU42,INIcol,0)),bpiTeams,0)) - 41) * (0.5/39),(INDEX(sorCol,MATCH(INDEX(valCol,MATCH('BPI+'!BU42,INIcol,0)),bpiTeams,0)) + 40)/325 - 2))))</f>
        <v>0</v>
      </c>
      <c r="AZ42" s="366">
        <f>IF(COUNTBLANK('BPI+'!BV42)=1,0,IF(COUNTIF(qwqlINIcol,'BPI+'!BV42)=0,-1.5,IF(INDEX(sorCol,MATCH(INDEX(valCol,MATCH('BPI+'!BV42,INIcol,0)),bpiTeams,0))&gt;=80,-1.5,IF(INDEX(sorCol,MATCH(INDEX(valCol,MATCH('BPI+'!BV42,INIcol,0)),bpiTeams,0))&gt;=41,-1 - (INDEX(sorCol,MATCH(INDEX(valCol,MATCH('BPI+'!BV42,INIcol,0)),bpiTeams,0)) - 41) * (0.5/39),(INDEX(sorCol,MATCH(INDEX(valCol,MATCH('BPI+'!BV42,INIcol,0)),bpiTeams,0)) + 40)/325 - 2))))</f>
        <v>0</v>
      </c>
      <c r="BA42" s="366">
        <f>IF(COUNTBLANK('BPI+'!BW42)=1,0,IF(COUNTIF(qwqlINIcol,'BPI+'!BW42)=0,-1.5,IF(INDEX(sorCol,MATCH(INDEX(valCol,MATCH('BPI+'!BW42,INIcol,0)),bpiTeams,0))&gt;=80,-1.5,IF(INDEX(sorCol,MATCH(INDEX(valCol,MATCH('BPI+'!BW42,INIcol,0)),bpiTeams,0))&gt;=41,-1 - (INDEX(sorCol,MATCH(INDEX(valCol,MATCH('BPI+'!BW42,INIcol,0)),bpiTeams,0)) - 41) * (0.5/39),(INDEX(sorCol,MATCH(INDEX(valCol,MATCH('BPI+'!BW42,INIcol,0)),bpiTeams,0)) + 40)/325 - 2))))</f>
        <v>0</v>
      </c>
      <c r="BB42" s="366">
        <f>IF(COUNTBLANK('BPI+'!BX42)=1,0,IF(COUNTIF(qwqlINIcol,'BPI+'!BX42)=0,-1.5,IF(INDEX(sorCol,MATCH(INDEX(valCol,MATCH('BPI+'!BX42,INIcol,0)),bpiTeams,0))&gt;=80,-1.5,IF(INDEX(sorCol,MATCH(INDEX(valCol,MATCH('BPI+'!BX42,INIcol,0)),bpiTeams,0))&gt;=41,-1 - (INDEX(sorCol,MATCH(INDEX(valCol,MATCH('BPI+'!BX42,INIcol,0)),bpiTeams,0)) - 41) * (0.5/39),(INDEX(sorCol,MATCH(INDEX(valCol,MATCH('BPI+'!BX42,INIcol,0)),bpiTeams,0)) + 40)/325 - 2))))</f>
        <v>0</v>
      </c>
      <c r="BC42" s="374">
        <f>IF(COUNTBLANK('BPI+'!BY42)=0,-1.6,0)</f>
        <v>-1.6</v>
      </c>
      <c r="BD42" s="374">
        <f>IF(COUNTBLANK('BPI+'!BZ42)=0,-1.6,0)</f>
        <v>-1.6</v>
      </c>
      <c r="BE42" s="374">
        <f>IF(COUNTBLANK('BPI+'!CA42)=0,-1.6,0)</f>
        <v>-1.6</v>
      </c>
      <c r="BF42" s="374">
        <f>IF(COUNTBLANK('BPI+'!CB42)=0,-1.6,0)</f>
        <v>-1.6</v>
      </c>
      <c r="BG42" s="374">
        <f>IF(COUNTBLANK('BPI+'!CC42)=0,-1.6,0)</f>
        <v>-1.6</v>
      </c>
      <c r="BH42" s="374">
        <f>IF(COUNTBLANK('BPI+'!CD42)=0,-1.6,0)</f>
        <v>-1.6</v>
      </c>
      <c r="BI42" s="374">
        <f>IF(COUNTBLANK('BPI+'!CE42)=0,-1.6,0)</f>
        <v>0</v>
      </c>
      <c r="BJ42" s="374">
        <f>IF(COUNTBLANK('BPI+'!CF42)=0,-1.6,0)</f>
        <v>0</v>
      </c>
      <c r="BK42" s="374">
        <f>IF(COUNTBLANK('BPI+'!CG42)=0,-1.6,0)</f>
        <v>0</v>
      </c>
      <c r="BL42" s="374">
        <f>IF(COUNTBLANK('BPI+'!CH42)=0,-1.6,0)</f>
        <v>0</v>
      </c>
      <c r="BM42" s="374">
        <f>IF(COUNTBLANK('BPI+'!CI42)=0,-1.6,0)</f>
        <v>0</v>
      </c>
      <c r="BN42" s="374">
        <f>IF(COUNTBLANK('BPI+'!CJ42)=0,-1.6,0)</f>
        <v>0</v>
      </c>
      <c r="BO42" s="374">
        <f>IF(COUNTBLANK('BPI+'!CK42)=0,-1.6,0)</f>
        <v>0</v>
      </c>
      <c r="BP42" s="374">
        <f>IF(COUNTBLANK('BPI+'!CL42)=0,-1.6,0)</f>
        <v>0</v>
      </c>
      <c r="BQ42" s="374">
        <f>IF(COUNTBLANK('BPI+'!CM42)=0,-1.6,0)</f>
        <v>0</v>
      </c>
      <c r="BR42" s="374">
        <f>IF(COUNTBLANK('BPI+'!CN42)=0,-1.6,0)</f>
        <v>0</v>
      </c>
      <c r="BS42" s="374">
        <f>IF(COUNTBLANK('BPI+'!CO42)=0,-1.6,0)</f>
        <v>0</v>
      </c>
      <c r="BT42">
        <f t="shared" si="4"/>
        <v>-10.987820512820512</v>
      </c>
    </row>
    <row r="43" spans="1:72" x14ac:dyDescent="0.3">
      <c r="A43" t="str">
        <f t="shared" si="0"/>
        <v>NC State</v>
      </c>
      <c r="B43" t="str">
        <f t="shared" si="3"/>
        <v>NCSU</v>
      </c>
      <c r="C43" s="358">
        <f>IF(
  COUNTBLANK('BPI+'!Y43)=1,
  0,
  IFERROR(
    IF(
      INDEX(sorCol,MATCH(INDEX(valCol,MATCH('BPI+'!Y43,INIcol,0)),bpiTeams,0))&lt;=40,
      2-INDEX(sorCol,MATCH(INDEX(valCol,MATCH('BPI+'!Y43,INIcol,0)),bpiTeams,0))/40,
      IF(
        INDEX(sorCol,MATCH(INDEX(valCol,MATCH('BPI+'!Y43,INIcol,0)),bpiTeams,0))&lt;=100,
        1-0.9*(INDEX(sorCol,MATCH(INDEX(valCol,MATCH('BPI+'!Y43,INIcol,0)),bpiTeams,0))-40)/60,
        0.1
      )
    ),
    0.1
  )
)</f>
        <v>1.2</v>
      </c>
      <c r="D43" s="358">
        <f>IF(
  COUNTBLANK('BPI+'!Z43)=1,
  0,
  IFERROR(
    IF(
      INDEX(sorCol,MATCH(INDEX(valCol,MATCH('BPI+'!Z43,INIcol,0)),bpiTeams,0))&lt;=40,
      2-INDEX(sorCol,MATCH(INDEX(valCol,MATCH('BPI+'!Z43,INIcol,0)),bpiTeams,0))/40,
      IF(
        INDEX(sorCol,MATCH(INDEX(valCol,MATCH('BPI+'!Z43,INIcol,0)),bpiTeams,0))&lt;=100,
        1-0.9*(INDEX(sorCol,MATCH(INDEX(valCol,MATCH('BPI+'!Z43,INIcol,0)),bpiTeams,0))-40)/60,
        0.1
      )
    ),
    0.1
  )
)</f>
        <v>1.4750000000000001</v>
      </c>
      <c r="E43" s="358">
        <f>IF(
  COUNTBLANK('BPI+'!AA43)=1,
  0,
  IFERROR(
    IF(
      INDEX(sorCol,MATCH(INDEX(valCol,MATCH('BPI+'!AA43,INIcol,0)),bpiTeams,0))&lt;=40,
      2-INDEX(sorCol,MATCH(INDEX(valCol,MATCH('BPI+'!AA43,INIcol,0)),bpiTeams,0))/40,
      IF(
        INDEX(sorCol,MATCH(INDEX(valCol,MATCH('BPI+'!AA43,INIcol,0)),bpiTeams,0))&lt;=100,
        1-0.9*(INDEX(sorCol,MATCH(INDEX(valCol,MATCH('BPI+'!AA43,INIcol,0)),bpiTeams,0))-40)/60,
        0.1
      )
    ),
    0.1
  )
)</f>
        <v>0</v>
      </c>
      <c r="F43" s="358">
        <f>IF(
  COUNTBLANK('BPI+'!AB43)=1,
  0,
  IFERROR(
    IF(
      INDEX(sorCol,MATCH(INDEX(valCol,MATCH('BPI+'!AB43,INIcol,0)),bpiTeams,0))&lt;=40,
      2-INDEX(sorCol,MATCH(INDEX(valCol,MATCH('BPI+'!AB43,INIcol,0)),bpiTeams,0))/40,
      IF(
        INDEX(sorCol,MATCH(INDEX(valCol,MATCH('BPI+'!AB43,INIcol,0)),bpiTeams,0))&lt;=100,
        1-0.9*(INDEX(sorCol,MATCH(INDEX(valCol,MATCH('BPI+'!AB43,INIcol,0)),bpiTeams,0))-40)/60,
        0.1
      )
    ),
    0.1
  )
)</f>
        <v>0</v>
      </c>
      <c r="G43" s="358">
        <f>IF(
  COUNTBLANK('BPI+'!AC43)=1,
  0,
  IFERROR(
    IF(
      INDEX(sorCol,MATCH(INDEX(valCol,MATCH('BPI+'!AC43,INIcol,0)),bpiTeams,0))&lt;=40,
      2-INDEX(sorCol,MATCH(INDEX(valCol,MATCH('BPI+'!AC43,INIcol,0)),bpiTeams,0))/40,
      IF(
        INDEX(sorCol,MATCH(INDEX(valCol,MATCH('BPI+'!AC43,INIcol,0)),bpiTeams,0))&lt;=100,
        1-0.9*(INDEX(sorCol,MATCH(INDEX(valCol,MATCH('BPI+'!AC43,INIcol,0)),bpiTeams,0))-40)/60,
        0.1
      )
    ),
    0.1
  )
)</f>
        <v>0</v>
      </c>
      <c r="H43" s="358">
        <f>IF(
  COUNTBLANK('BPI+'!AD43)=1,
  0,
  IFERROR(
    IF(
      INDEX(sorCol,MATCH(INDEX(valCol,MATCH('BPI+'!AD43,INIcol,0)),bpiTeams,0))&lt;=40,
      2-INDEX(sorCol,MATCH(INDEX(valCol,MATCH('BPI+'!AD43,INIcol,0)),bpiTeams,0))/40,
      IF(
        INDEX(sorCol,MATCH(INDEX(valCol,MATCH('BPI+'!AD43,INIcol,0)),bpiTeams,0))&lt;=100,
        1-0.9*(INDEX(sorCol,MATCH(INDEX(valCol,MATCH('BPI+'!AD43,INIcol,0)),bpiTeams,0))-40)/60,
        0.1
      )
    ),
    0.1
  )
)</f>
        <v>0</v>
      </c>
      <c r="I43" s="358">
        <f>IF(
  COUNTBLANK('BPI+'!AE43)=1,
  0,
  IFERROR(
    IF(
      INDEX(sorCol,MATCH(INDEX(valCol,MATCH('BPI+'!AE43,INIcol,0)),bpiTeams,0))&lt;=40,
      2-INDEX(sorCol,MATCH(INDEX(valCol,MATCH('BPI+'!AE43,INIcol,0)),bpiTeams,0))/40,
      IF(
        INDEX(sorCol,MATCH(INDEX(valCol,MATCH('BPI+'!AE43,INIcol,0)),bpiTeams,0))&lt;=100,
        1-0.9*(INDEX(sorCol,MATCH(INDEX(valCol,MATCH('BPI+'!AE43,INIcol,0)),bpiTeams,0))-40)/60,
        0.1
      )
    ),
    0.1
  )
)</f>
        <v>0</v>
      </c>
      <c r="J43" s="358">
        <f>IF(
  COUNTBLANK('BPI+'!AF43)=1,
  0,
  IFERROR(
    IF(
      INDEX(sorCol,MATCH(INDEX(valCol,MATCH('BPI+'!AF43,INIcol,0)),bpiTeams,0))&lt;=40,
      2-INDEX(sorCol,MATCH(INDEX(valCol,MATCH('BPI+'!AF43,INIcol,0)),bpiTeams,0))/40,
      IF(
        INDEX(sorCol,MATCH(INDEX(valCol,MATCH('BPI+'!AF43,INIcol,0)),bpiTeams,0))&lt;=100,
        1-0.9*(INDEX(sorCol,MATCH(INDEX(valCol,MATCH('BPI+'!AF43,INIcol,0)),bpiTeams,0))-40)/60,
        0.1
      )
    ),
    0.1
  )
)</f>
        <v>0</v>
      </c>
      <c r="K43" s="358">
        <f>IF(
  COUNTBLANK('BPI+'!AG43)=1,
  0,
  IFERROR(
    IF(
      INDEX(sorCol,MATCH(INDEX(valCol,MATCH('BPI+'!AG43,INIcol,0)),bpiTeams,0))&lt;=40,
      2-INDEX(sorCol,MATCH(INDEX(valCol,MATCH('BPI+'!AG43,INIcol,0)),bpiTeams,0))/40,
      IF(
        INDEX(sorCol,MATCH(INDEX(valCol,MATCH('BPI+'!AG43,INIcol,0)),bpiTeams,0))&lt;=100,
        1-0.9*(INDEX(sorCol,MATCH(INDEX(valCol,MATCH('BPI+'!AG43,INIcol,0)),bpiTeams,0))-40)/60,
        0.1
      )
    ),
    0.1
  )
)</f>
        <v>0</v>
      </c>
      <c r="L43" s="358">
        <f>IF(
  COUNTBLANK('BPI+'!AH43)=1,
  0,
  IFERROR(
    IF(
      INDEX(sorCol,MATCH(INDEX(valCol,MATCH('BPI+'!AH43,INIcol,0)),bpiTeams,0))&lt;=40,
      2-INDEX(sorCol,MATCH(INDEX(valCol,MATCH('BPI+'!AH43,INIcol,0)),bpiTeams,0))/40,
      IF(
        INDEX(sorCol,MATCH(INDEX(valCol,MATCH('BPI+'!AH43,INIcol,0)),bpiTeams,0))&lt;=100,
        1-0.9*(INDEX(sorCol,MATCH(INDEX(valCol,MATCH('BPI+'!AH43,INIcol,0)),bpiTeams,0))-40)/60,
        0.1
      )
    ),
    0.1
  )
)</f>
        <v>0</v>
      </c>
      <c r="M43" s="358">
        <f>IF(
  COUNTBLANK('BPI+'!AI43)=1,
  0,
  IFERROR(
    IF(
      INDEX(sorCol,MATCH(INDEX(valCol,MATCH('BPI+'!AI43,INIcol,0)),bpiTeams,0))&lt;=40,
      2-INDEX(sorCol,MATCH(INDEX(valCol,MATCH('BPI+'!AI43,INIcol,0)),bpiTeams,0))/40,
      IF(
        INDEX(sorCol,MATCH(INDEX(valCol,MATCH('BPI+'!AI43,INIcol,0)),bpiTeams,0))&lt;=100,
        1-0.9*(INDEX(sorCol,MATCH(INDEX(valCol,MATCH('BPI+'!AI43,INIcol,0)),bpiTeams,0))-40)/60,
        0.1
      )
    ),
    0.1
  )
)</f>
        <v>0</v>
      </c>
      <c r="N43" s="358">
        <f>IF(
  COUNTBLANK('BPI+'!AJ43)=1,
  0,
  IFERROR(
    IF(
      INDEX(sorCol,MATCH(INDEX(valCol,MATCH('BPI+'!AJ43,INIcol,0)),bpiTeams,0))&lt;=40,
      2-INDEX(sorCol,MATCH(INDEX(valCol,MATCH('BPI+'!AJ43,INIcol,0)),bpiTeams,0))/40,
      IF(
        INDEX(sorCol,MATCH(INDEX(valCol,MATCH('BPI+'!AJ43,INIcol,0)),bpiTeams,0))&lt;=100,
        1-0.9*(INDEX(sorCol,MATCH(INDEX(valCol,MATCH('BPI+'!AJ43,INIcol,0)),bpiTeams,0))-40)/60,
        0.1
      )
    ),
    0.1
  )
)</f>
        <v>0</v>
      </c>
      <c r="O43" s="366">
        <f>IF(
  COUNTBLANK('BPI+'!AK43)=1,
  0,
  IFERROR(
    IF(
      INDEX(sorCol, MATCH(INDEX(valCol, MATCH('BPI+'!AK43, INIcol, 0)), bpiTeams, 0)) &lt;= 40,
      -INDEX(sorCol, MATCH(INDEX(valCol, MATCH('BPI+'!AK43, INIcol, 0)), bpiTeams, 0))/40,
      IF(
        INDEX(sorCol, MATCH(INDEX(valCol, MATCH('BPI+'!AK43, INIcol, 0)), bpiTeams, 0)) &lt;= 100,
        -1 - (INDEX(sorCol, MATCH(INDEX(valCol, MATCH('BPI+'!AK43, INIcol, 0)), bpiTeams, 0)) - 40)/60,
        -2
      )
    ),
    -2
  )
)</f>
        <v>-1.05</v>
      </c>
      <c r="P43" s="366">
        <f>IF(
  COUNTBLANK('BPI+'!AL43)=1,
  0,
  IFERROR(
    IF(
      INDEX(sorCol, MATCH(INDEX(valCol, MATCH('BPI+'!AL43, INIcol, 0)), bpiTeams, 0)) &lt;= 40,
      -INDEX(sorCol, MATCH(INDEX(valCol, MATCH('BPI+'!AL43, INIcol, 0)), bpiTeams, 0))/40,
      IF(
        INDEX(sorCol, MATCH(INDEX(valCol, MATCH('BPI+'!AL43, INIcol, 0)), bpiTeams, 0)) &lt;= 100,
        -1 - (INDEX(sorCol, MATCH(INDEX(valCol, MATCH('BPI+'!AL43, INIcol, 0)), bpiTeams, 0)) - 40)/60,
        -2
      )
    ),
    -2
  )
)</f>
        <v>-0.45</v>
      </c>
      <c r="Q43" s="366">
        <f>IF(
  COUNTBLANK('BPI+'!AM43)=1,
  0,
  IFERROR(
    IF(
      INDEX(sorCol, MATCH(INDEX(valCol, MATCH('BPI+'!AM43, INIcol, 0)), bpiTeams, 0)) &lt;= 40,
      -INDEX(sorCol, MATCH(INDEX(valCol, MATCH('BPI+'!AM43, INIcol, 0)), bpiTeams, 0))/40,
      IF(
        INDEX(sorCol, MATCH(INDEX(valCol, MATCH('BPI+'!AM43, INIcol, 0)), bpiTeams, 0)) &lt;= 100,
        -1 - (INDEX(sorCol, MATCH(INDEX(valCol, MATCH('BPI+'!AM43, INIcol, 0)), bpiTeams, 0)) - 40)/60,
        -2
      )
    ),
    -2
  )
)</f>
        <v>-0.2</v>
      </c>
      <c r="R43" s="366">
        <f>IF(
  COUNTBLANK('BPI+'!AN43)=1,
  0,
  IFERROR(
    IF(
      INDEX(sorCol, MATCH(INDEX(valCol, MATCH('BPI+'!AN43, INIcol, 0)), bpiTeams, 0)) &lt;= 40,
      -INDEX(sorCol, MATCH(INDEX(valCol, MATCH('BPI+'!AN43, INIcol, 0)), bpiTeams, 0))/40,
      IF(
        INDEX(sorCol, MATCH(INDEX(valCol, MATCH('BPI+'!AN43, INIcol, 0)), bpiTeams, 0)) &lt;= 100,
        -1 - (INDEX(sorCol, MATCH(INDEX(valCol, MATCH('BPI+'!AN43, INIcol, 0)), bpiTeams, 0)) - 40)/60,
        -2
      )
    ),
    -2
  )
)</f>
        <v>-0.65</v>
      </c>
      <c r="S43" s="366">
        <f>IF(
  COUNTBLANK('BPI+'!AO43)=1,
  0,
  IFERROR(
    IF(
      INDEX(sorCol, MATCH(INDEX(valCol, MATCH('BPI+'!AO43, INIcol, 0)), bpiTeams, 0)) &lt;= 40,
      -INDEX(sorCol, MATCH(INDEX(valCol, MATCH('BPI+'!AO43, INIcol, 0)), bpiTeams, 0))/40,
      IF(
        INDEX(sorCol, MATCH(INDEX(valCol, MATCH('BPI+'!AO43, INIcol, 0)), bpiTeams, 0)) &lt;= 100,
        -1 - (INDEX(sorCol, MATCH(INDEX(valCol, MATCH('BPI+'!AO43, INIcol, 0)), bpiTeams, 0)) - 40)/60,
        -2
      )
    ),
    -2
  )
)</f>
        <v>-0.2</v>
      </c>
      <c r="T43" s="366">
        <f>IF(
  COUNTBLANK('BPI+'!AP43)=1,
  0,
  IFERROR(
    IF(
      INDEX(sorCol, MATCH(INDEX(valCol, MATCH('BPI+'!AP43, INIcol, 0)), bpiTeams, 0)) &lt;= 40,
      -INDEX(sorCol, MATCH(INDEX(valCol, MATCH('BPI+'!AP43, INIcol, 0)), bpiTeams, 0))/40,
      IF(
        INDEX(sorCol, MATCH(INDEX(valCol, MATCH('BPI+'!AP43, INIcol, 0)), bpiTeams, 0)) &lt;= 100,
        -1 - (INDEX(sorCol, MATCH(INDEX(valCol, MATCH('BPI+'!AP43, INIcol, 0)), bpiTeams, 0)) - 40)/60,
        -2
      )
    ),
    -2
  )
)</f>
        <v>-7.4999999999999997E-2</v>
      </c>
      <c r="U43" s="366">
        <f>IF(
  COUNTBLANK('BPI+'!AQ43)=1,
  0,
  IFERROR(
    IF(
      INDEX(sorCol, MATCH(INDEX(valCol, MATCH('BPI+'!AQ43, INIcol, 0)), bpiTeams, 0)) &lt;= 40,
      -INDEX(sorCol, MATCH(INDEX(valCol, MATCH('BPI+'!AQ43, INIcol, 0)), bpiTeams, 0))/40,
      IF(
        INDEX(sorCol, MATCH(INDEX(valCol, MATCH('BPI+'!AQ43, INIcol, 0)), bpiTeams, 0)) &lt;= 100,
        -1 - (INDEX(sorCol, MATCH(INDEX(valCol, MATCH('BPI+'!AQ43, INIcol, 0)), bpiTeams, 0)) - 40)/60,
        -2
      )
    ),
    -2
  )
)</f>
        <v>-0.2</v>
      </c>
      <c r="V43" s="366">
        <f>IF(
  COUNTBLANK('BPI+'!AR43)=1,
  0,
  IFERROR(
    IF(
      INDEX(sorCol, MATCH(INDEX(valCol, MATCH('BPI+'!AR43, INIcol, 0)), bpiTeams, 0)) &lt;= 40,
      -INDEX(sorCol, MATCH(INDEX(valCol, MATCH('BPI+'!AR43, INIcol, 0)), bpiTeams, 0))/40,
      IF(
        INDEX(sorCol, MATCH(INDEX(valCol, MATCH('BPI+'!AR43, INIcol, 0)), bpiTeams, 0)) &lt;= 100,
        -1 - (INDEX(sorCol, MATCH(INDEX(valCol, MATCH('BPI+'!AR43, INIcol, 0)), bpiTeams, 0)) - 40)/60,
        -2
      )
    ),
    -2
  )
)</f>
        <v>0</v>
      </c>
      <c r="W43" s="366">
        <f>IF(
  COUNTBLANK('BPI+'!AS43)=1,
  0,
  IFERROR(
    IF(
      INDEX(sorCol, MATCH(INDEX(valCol, MATCH('BPI+'!AS43, INIcol, 0)), bpiTeams, 0)) &lt;= 40,
      -INDEX(sorCol, MATCH(INDEX(valCol, MATCH('BPI+'!AS43, INIcol, 0)), bpiTeams, 0))/40,
      IF(
        INDEX(sorCol, MATCH(INDEX(valCol, MATCH('BPI+'!AS43, INIcol, 0)), bpiTeams, 0)) &lt;= 100,
        -1 - (INDEX(sorCol, MATCH(INDEX(valCol, MATCH('BPI+'!AS43, INIcol, 0)), bpiTeams, 0)) - 40)/60,
        -2
      )
    ),
    -2
  )
)</f>
        <v>0</v>
      </c>
      <c r="X43" s="366">
        <f>IF(
  COUNTBLANK('BPI+'!AT43)=1,
  0,
  IFERROR(
    IF(
      INDEX(sorCol, MATCH(INDEX(valCol, MATCH('BPI+'!AT43, INIcol, 0)), bpiTeams, 0)) &lt;= 40,
      -INDEX(sorCol, MATCH(INDEX(valCol, MATCH('BPI+'!AT43, INIcol, 0)), bpiTeams, 0))/40,
      IF(
        INDEX(sorCol, MATCH(INDEX(valCol, MATCH('BPI+'!AT43, INIcol, 0)), bpiTeams, 0)) &lt;= 100,
        -1 - (INDEX(sorCol, MATCH(INDEX(valCol, MATCH('BPI+'!AT43, INIcol, 0)), bpiTeams, 0)) - 40)/60,
        -2
      )
    ),
    -2
  )
)</f>
        <v>0</v>
      </c>
      <c r="Y43" s="366">
        <f>IF(
  COUNTBLANK('BPI+'!AU43)=1,
  0,
  IFERROR(
    IF(
      INDEX(sorCol, MATCH(INDEX(valCol, MATCH('BPI+'!AU43, INIcol, 0)), bpiTeams, 0)) &lt;= 40,
      -INDEX(sorCol, MATCH(INDEX(valCol, MATCH('BPI+'!AU43, INIcol, 0)), bpiTeams, 0))/40,
      IF(
        INDEX(sorCol, MATCH(INDEX(valCol, MATCH('BPI+'!AU43, INIcol, 0)), bpiTeams, 0)) &lt;= 100,
        -1 - (INDEX(sorCol, MATCH(INDEX(valCol, MATCH('BPI+'!AU43, INIcol, 0)), bpiTeams, 0)) - 40)/60,
        -2
      )
    ),
    -2
  )
)</f>
        <v>0</v>
      </c>
      <c r="Z43" s="366">
        <f>IF(
  COUNTBLANK('BPI+'!AV43)=1,
  0,
  IFERROR(
    IF(
      INDEX(sorCol, MATCH(INDEX(valCol, MATCH('BPI+'!AV43, INIcol, 0)), bpiTeams, 0)) &lt;= 40,
      -INDEX(sorCol, MATCH(INDEX(valCol, MATCH('BPI+'!AV43, INIcol, 0)), bpiTeams, 0))/40,
      IF(
        INDEX(sorCol, MATCH(INDEX(valCol, MATCH('BPI+'!AV43, INIcol, 0)), bpiTeams, 0)) &lt;= 100,
        -1 - (INDEX(sorCol, MATCH(INDEX(valCol, MATCH('BPI+'!AV43, INIcol, 0)), bpiTeams, 0)) - 40)/60,
        -2
      )
    ),
    -2
  )
)</f>
        <v>0</v>
      </c>
      <c r="AA43" s="358">
        <f>IFERROR(IF(COUNTBLANK('BPI+'!AX43)=1,0,IF(COUNTIF(qwqlINIcol,'BPI+'!AX43)=0,0.1,IF(INDEX(sorCol,MATCH(INDEX(valCol,MATCH('BPI+'!AW43,INIcol,0)),bpiTeams,0))&gt;=40,INDEX(sorCol,MATCH(INDEX(valCol,MATCH('BPI+'!AW43,INIcol,0)),bpiTeams,0))*-1/40+2,(INDEX(sorCol,MATCH(INDEX(valCol,MATCH('BPI+'!AW43,INIcol,0)),bpiTeams,0))*(-1)+40)/325+1))),0)</f>
        <v>0.95</v>
      </c>
      <c r="AB43" s="358">
        <f>IFERROR(IF(COUNTBLANK('BPI+'!AY43)=1,0,IF(COUNTIF(qwqlINIcol,'BPI+'!AY43)=0,0.1,IF(INDEX(sorCol,MATCH(INDEX(valCol,MATCH('BPI+'!AX43,INIcol,0)),bpiTeams,0))&gt;=40,INDEX(sorCol,MATCH(INDEX(valCol,MATCH('BPI+'!AX43,INIcol,0)),bpiTeams,0))*-1/40+2,(INDEX(sorCol,MATCH(INDEX(valCol,MATCH('BPI+'!AX43,INIcol,0)),bpiTeams,0))*(-1)+40)/325+1))),0)</f>
        <v>0.77499999999999991</v>
      </c>
      <c r="AC43" s="358">
        <f>IFERROR(IF(COUNTBLANK('BPI+'!AZ43)=1,0,IF(COUNTIF(qwqlINIcol,'BPI+'!AZ43)=0,0.1,IF(INDEX(sorCol,MATCH(INDEX(valCol,MATCH('BPI+'!AY43,INIcol,0)),bpiTeams,0))&gt;=40,INDEX(sorCol,MATCH(INDEX(valCol,MATCH('BPI+'!AY43,INIcol,0)),bpiTeams,0))*-1/40+2,(INDEX(sorCol,MATCH(INDEX(valCol,MATCH('BPI+'!AY43,INIcol,0)),bpiTeams,0))*(-1)+40)/325+1))),0)</f>
        <v>0</v>
      </c>
      <c r="AD43" s="358">
        <f>IFERROR(IF(COUNTBLANK('BPI+'!BA43)=1,0,IF(COUNTIF(qwqlINIcol,'BPI+'!BA43)=0,0.1,IF(INDEX(sorCol,MATCH(INDEX(valCol,MATCH('BPI+'!AZ43,INIcol,0)),bpiTeams,0))&gt;=40,INDEX(sorCol,MATCH(INDEX(valCol,MATCH('BPI+'!AZ43,INIcol,0)),bpiTeams,0))*-1/40+2,(INDEX(sorCol,MATCH(INDEX(valCol,MATCH('BPI+'!AZ43,INIcol,0)),bpiTeams,0))*(-1)+40)/325+1))),0)</f>
        <v>0</v>
      </c>
      <c r="AE43" s="358">
        <f>IFERROR(IF(COUNTBLANK('BPI+'!BB43)=1,0,IF(COUNTIF(qwqlINIcol,'BPI+'!BB43)=0,0.1,IF(INDEX(sorCol,MATCH(INDEX(valCol,MATCH('BPI+'!BA43,INIcol,0)),bpiTeams,0))&gt;=40,INDEX(sorCol,MATCH(INDEX(valCol,MATCH('BPI+'!BA43,INIcol,0)),bpiTeams,0))*-1/40+2,(INDEX(sorCol,MATCH(INDEX(valCol,MATCH('BPI+'!BA43,INIcol,0)),bpiTeams,0))*(-1)+40)/325+1))),0)</f>
        <v>0</v>
      </c>
      <c r="AF43" s="358">
        <f>IFERROR(IF(COUNTBLANK('BPI+'!BC43)=1,0,IF(COUNTIF(qwqlINIcol,'BPI+'!BC43)=0,0.1,IF(INDEX(sorCol,MATCH(INDEX(valCol,MATCH('BPI+'!BB43,INIcol,0)),bpiTeams,0))&gt;=40,INDEX(sorCol,MATCH(INDEX(valCol,MATCH('BPI+'!BB43,INIcol,0)),bpiTeams,0))*-1/40+2,(INDEX(sorCol,MATCH(INDEX(valCol,MATCH('BPI+'!BB43,INIcol,0)),bpiTeams,0))*(-1)+40)/325+1))),0)</f>
        <v>0</v>
      </c>
      <c r="AG43" s="358">
        <f>IFERROR(IF(COUNTBLANK('BPI+'!BD43)=1,0,IF(COUNTIF(qwqlINIcol,'BPI+'!BD43)=0,0.1,IF(INDEX(sorCol,MATCH(INDEX(valCol,MATCH('BPI+'!BC43,INIcol,0)),bpiTeams,0))&gt;=40,INDEX(sorCol,MATCH(INDEX(valCol,MATCH('BPI+'!BC43,INIcol,0)),bpiTeams,0))*-1/40+2,(INDEX(sorCol,MATCH(INDEX(valCol,MATCH('BPI+'!BC43,INIcol,0)),bpiTeams,0))*(-1)+40)/325+1))),0)</f>
        <v>0</v>
      </c>
      <c r="AH43" s="358">
        <f>IFERROR(IF(COUNTBLANK('BPI+'!BE43)=1,0,IF(COUNTIF(qwqlINIcol,'BPI+'!BE43)=0,0.1,IF(INDEX(sorCol,MATCH(INDEX(valCol,MATCH('BPI+'!BD43,INIcol,0)),bpiTeams,0))&gt;=40,INDEX(sorCol,MATCH(INDEX(valCol,MATCH('BPI+'!BD43,INIcol,0)),bpiTeams,0))*-1/40+2,(INDEX(sorCol,MATCH(INDEX(valCol,MATCH('BPI+'!BD43,INIcol,0)),bpiTeams,0))*(-1)+40)/325+1))),0)</f>
        <v>0</v>
      </c>
      <c r="AI43" s="358">
        <f>IFERROR(IF(COUNTBLANK('BPI+'!BF43)=1,0,IF(COUNTIF(qwqlINIcol,'BPI+'!BF43)=0,0.1,IF(INDEX(sorCol,MATCH(INDEX(valCol,MATCH('BPI+'!BE43,INIcol,0)),bpiTeams,0))&gt;=40,INDEX(sorCol,MATCH(INDEX(valCol,MATCH('BPI+'!BE43,INIcol,0)),bpiTeams,0))*-1/40+2,(INDEX(sorCol,MATCH(INDEX(valCol,MATCH('BPI+'!BE43,INIcol,0)),bpiTeams,0))*(-1)+40)/325+1))),0)</f>
        <v>0</v>
      </c>
      <c r="AJ43" s="358">
        <f>IFERROR(IF(COUNTBLANK('BPI+'!BG43)=1,0,IF(COUNTIF(qwqlINIcol,'BPI+'!BG43)=0,0.1,IF(INDEX(sorCol,MATCH(INDEX(valCol,MATCH('BPI+'!BF43,INIcol,0)),bpiTeams,0))&gt;=40,INDEX(sorCol,MATCH(INDEX(valCol,MATCH('BPI+'!BF43,INIcol,0)),bpiTeams,0))*-1/40+2,(INDEX(sorCol,MATCH(INDEX(valCol,MATCH('BPI+'!BF43,INIcol,0)),bpiTeams,0))*(-1)+40)/325+1))),0)</f>
        <v>0</v>
      </c>
      <c r="AK43" s="358">
        <f>IFERROR(IF(COUNTBLANK('BPI+'!BH43)=1,0,IF(COUNTIF(qwqlINIcol,'BPI+'!BH43)=0,0.1,IF(INDEX(sorCol,MATCH(INDEX(valCol,MATCH('BPI+'!BG43,INIcol,0)),bpiTeams,0))&gt;=40,INDEX(sorCol,MATCH(INDEX(valCol,MATCH('BPI+'!BG43,INIcol,0)),bpiTeams,0))*-1/40+2,(INDEX(sorCol,MATCH(INDEX(valCol,MATCH('BPI+'!BG43,INIcol,0)),bpiTeams,0))*(-1)+40)/325+1))),0)</f>
        <v>0</v>
      </c>
      <c r="AL43" s="358">
        <f>IFERROR(IF(COUNTBLANK('BPI+'!BI43)=1,0,IF(COUNTIF(qwqlINIcol,'BPI+'!BI43)=0,0.1,IF(INDEX(sorCol,MATCH(INDEX(valCol,MATCH('BPI+'!BH43,INIcol,0)),bpiTeams,0))&gt;=40,INDEX(sorCol,MATCH(INDEX(valCol,MATCH('BPI+'!BH43,INIcol,0)),bpiTeams,0))*-1/40+2,(INDEX(sorCol,MATCH(INDEX(valCol,MATCH('BPI+'!BH43,INIcol,0)),bpiTeams,0))*(-1)+40)/325+1))),0)</f>
        <v>0</v>
      </c>
      <c r="AM43" s="358">
        <f>IFERROR(IF(COUNTBLANK('BPI+'!BJ43)=1,0,IF(COUNTIF(qwqlINIcol,'BPI+'!BJ43)=0,0.1,IF(INDEX(sorCol,MATCH(INDEX(valCol,MATCH('BPI+'!BI43,INIcol,0)),bpiTeams,0))&gt;=40,INDEX(sorCol,MATCH(INDEX(valCol,MATCH('BPI+'!BI43,INIcol,0)),bpiTeams,0))*-1/40+2,(INDEX(sorCol,MATCH(INDEX(valCol,MATCH('BPI+'!BI43,INIcol,0)),bpiTeams,0))*(-1)+40)/325+1))),0)</f>
        <v>0</v>
      </c>
      <c r="AN43" s="358">
        <f>IFERROR(IF(COUNTBLANK('BPI+'!BK43)=1,0,IF(COUNTIF(qwqlINIcol,'BPI+'!BK43)=0,0.1,IF(INDEX(sorCol,MATCH(INDEX(valCol,MATCH('BPI+'!BJ43,INIcol,0)),bpiTeams,0))&gt;=40,INDEX(sorCol,MATCH(INDEX(valCol,MATCH('BPI+'!BJ43,INIcol,0)),bpiTeams,0))*-1/40+2,(INDEX(sorCol,MATCH(INDEX(valCol,MATCH('BPI+'!BJ43,INIcol,0)),bpiTeams,0))*(-1)+40)/325+1))),0)</f>
        <v>0</v>
      </c>
      <c r="AO43" s="358">
        <f>IFERROR(IF(COUNTBLANK('BPI+'!BL43)=1,0,IF(COUNTIF(qwqlINIcol,'BPI+'!BL43)=0,0.1,IF(INDEX(sorCol,MATCH(INDEX(valCol,MATCH('BPI+'!BK43,INIcol,0)),bpiTeams,0))&gt;=40,INDEX(sorCol,MATCH(INDEX(valCol,MATCH('BPI+'!BK43,INIcol,0)),bpiTeams,0))*-1/40+2,(INDEX(sorCol,MATCH(INDEX(valCol,MATCH('BPI+'!BK43,INIcol,0)),bpiTeams,0))*(-1)+40)/325+1))),0)</f>
        <v>0</v>
      </c>
      <c r="AP43" s="366">
        <f>IF(COUNTBLANK('BPI+'!BL43)=1,0,IF(COUNTIF(qwqlINIcol,'BPI+'!BL43)=0,-1.5,IF(INDEX(sorCol,MATCH(INDEX(valCol,MATCH('BPI+'!BL43,INIcol,0)),bpiTeams,0))&gt;=80,-1.5,IF(INDEX(sorCol,MATCH(INDEX(valCol,MATCH('BPI+'!BL43,INIcol,0)),bpiTeams,0))&gt;=41,-1 - (INDEX(sorCol,MATCH(INDEX(valCol,MATCH('BPI+'!BL43,INIcol,0)),bpiTeams,0)) - 41) * (0.5/39),(INDEX(sorCol,MATCH(INDEX(valCol,MATCH('BPI+'!BL43,INIcol,0)),bpiTeams,0)) + 40)/325 - 2))))</f>
        <v>-1.0897435897435896</v>
      </c>
      <c r="AQ43" s="366">
        <f>IF(COUNTBLANK('BPI+'!BM43)=1,0,IF(COUNTIF(qwqlINIcol,'BPI+'!BM43)=0,-1.5,IF(INDEX(sorCol,MATCH(INDEX(valCol,MATCH('BPI+'!BM43,INIcol,0)),bpiTeams,0))&gt;=80,-1.5,IF(INDEX(sorCol,MATCH(INDEX(valCol,MATCH('BPI+'!BM43,INIcol,0)),bpiTeams,0))&gt;=41,-1 - (INDEX(sorCol,MATCH(INDEX(valCol,MATCH('BPI+'!BM43,INIcol,0)),bpiTeams,0)) - 41) * (0.5/39),(INDEX(sorCol,MATCH(INDEX(valCol,MATCH('BPI+'!BM43,INIcol,0)),bpiTeams,0)) + 40)/325 - 2))))</f>
        <v>-1.0384615384615385</v>
      </c>
      <c r="AR43" s="366">
        <f>IF(COUNTBLANK('BPI+'!BN43)=1,0,IF(COUNTIF(qwqlINIcol,'BPI+'!BN43)=0,-1.5,IF(INDEX(sorCol,MATCH(INDEX(valCol,MATCH('BPI+'!BN43,INIcol,0)),bpiTeams,0))&gt;=80,-1.5,IF(INDEX(sorCol,MATCH(INDEX(valCol,MATCH('BPI+'!BN43,INIcol,0)),bpiTeams,0))&gt;=41,-1 - (INDEX(sorCol,MATCH(INDEX(valCol,MATCH('BPI+'!BN43,INIcol,0)),bpiTeams,0)) - 41) * (0.5/39),(INDEX(sorCol,MATCH(INDEX(valCol,MATCH('BPI+'!BN43,INIcol,0)),bpiTeams,0)) + 40)/325 - 2))))</f>
        <v>-1.8</v>
      </c>
      <c r="AS43" s="366">
        <f>IF(COUNTBLANK('BPI+'!BO43)=1,0,IF(COUNTIF(qwqlINIcol,'BPI+'!BO43)=0,-1.5,IF(INDEX(sorCol,MATCH(INDEX(valCol,MATCH('BPI+'!BO43,INIcol,0)),bpiTeams,0))&gt;=80,-1.5,IF(INDEX(sorCol,MATCH(INDEX(valCol,MATCH('BPI+'!BO43,INIcol,0)),bpiTeams,0))&gt;=41,-1 - (INDEX(sorCol,MATCH(INDEX(valCol,MATCH('BPI+'!BO43,INIcol,0)),bpiTeams,0)) - 41) * (0.5/39),(INDEX(sorCol,MATCH(INDEX(valCol,MATCH('BPI+'!BO43,INIcol,0)),bpiTeams,0)) + 40)/325 - 2))))</f>
        <v>-1.2820512820512819</v>
      </c>
      <c r="AT43" s="366">
        <f>IF(COUNTBLANK('BPI+'!BP43)=1,0,IF(COUNTIF(qwqlINIcol,'BPI+'!BP43)=0,-1.5,IF(INDEX(sorCol,MATCH(INDEX(valCol,MATCH('BPI+'!BP43,INIcol,0)),bpiTeams,0))&gt;=80,-1.5,IF(INDEX(sorCol,MATCH(INDEX(valCol,MATCH('BPI+'!BP43,INIcol,0)),bpiTeams,0))&gt;=41,-1 - (INDEX(sorCol,MATCH(INDEX(valCol,MATCH('BPI+'!BP43,INIcol,0)),bpiTeams,0)) - 41) * (0.5/39),(INDEX(sorCol,MATCH(INDEX(valCol,MATCH('BPI+'!BP43,INIcol,0)),bpiTeams,0)) + 40)/325 - 2))))</f>
        <v>0</v>
      </c>
      <c r="AU43" s="366">
        <f>IF(COUNTBLANK('BPI+'!BQ43)=1,0,IF(COUNTIF(qwqlINIcol,'BPI+'!BQ43)=0,-1.5,IF(INDEX(sorCol,MATCH(INDEX(valCol,MATCH('BPI+'!BQ43,INIcol,0)),bpiTeams,0))&gt;=80,-1.5,IF(INDEX(sorCol,MATCH(INDEX(valCol,MATCH('BPI+'!BQ43,INIcol,0)),bpiTeams,0))&gt;=41,-1 - (INDEX(sorCol,MATCH(INDEX(valCol,MATCH('BPI+'!BQ43,INIcol,0)),bpiTeams,0)) - 41) * (0.5/39),(INDEX(sorCol,MATCH(INDEX(valCol,MATCH('BPI+'!BQ43,INIcol,0)),bpiTeams,0)) + 40)/325 - 2))))</f>
        <v>0</v>
      </c>
      <c r="AV43" s="366">
        <f>IF(COUNTBLANK('BPI+'!BR43)=1,0,IF(COUNTIF(qwqlINIcol,'BPI+'!BR43)=0,-1.5,IF(INDEX(sorCol,MATCH(INDEX(valCol,MATCH('BPI+'!BR43,INIcol,0)),bpiTeams,0))&gt;=80,-1.5,IF(INDEX(sorCol,MATCH(INDEX(valCol,MATCH('BPI+'!BR43,INIcol,0)),bpiTeams,0))&gt;=41,-1 - (INDEX(sorCol,MATCH(INDEX(valCol,MATCH('BPI+'!BR43,INIcol,0)),bpiTeams,0)) - 41) * (0.5/39),(INDEX(sorCol,MATCH(INDEX(valCol,MATCH('BPI+'!BR43,INIcol,0)),bpiTeams,0)) + 40)/325 - 2))))</f>
        <v>0</v>
      </c>
      <c r="AW43" s="366">
        <f>IF(COUNTBLANK('BPI+'!BS43)=1,0,IF(COUNTIF(qwqlINIcol,'BPI+'!BS43)=0,-1.5,IF(INDEX(sorCol,MATCH(INDEX(valCol,MATCH('BPI+'!BS43,INIcol,0)),bpiTeams,0))&gt;=80,-1.5,IF(INDEX(sorCol,MATCH(INDEX(valCol,MATCH('BPI+'!BS43,INIcol,0)),bpiTeams,0))&gt;=41,-1 - (INDEX(sorCol,MATCH(INDEX(valCol,MATCH('BPI+'!BS43,INIcol,0)),bpiTeams,0)) - 41) * (0.5/39),(INDEX(sorCol,MATCH(INDEX(valCol,MATCH('BPI+'!BS43,INIcol,0)),bpiTeams,0)) + 40)/325 - 2))))</f>
        <v>0</v>
      </c>
      <c r="AX43" s="366">
        <f>IF(COUNTBLANK('BPI+'!BT43)=1,0,IF(COUNTIF(qwqlINIcol,'BPI+'!BT43)=0,-1.5,IF(INDEX(sorCol,MATCH(INDEX(valCol,MATCH('BPI+'!BT43,INIcol,0)),bpiTeams,0))&gt;=80,-1.5,IF(INDEX(sorCol,MATCH(INDEX(valCol,MATCH('BPI+'!BT43,INIcol,0)),bpiTeams,0))&gt;=41,-1 - (INDEX(sorCol,MATCH(INDEX(valCol,MATCH('BPI+'!BT43,INIcol,0)),bpiTeams,0)) - 41) * (0.5/39),(INDEX(sorCol,MATCH(INDEX(valCol,MATCH('BPI+'!BT43,INIcol,0)),bpiTeams,0)) + 40)/325 - 2))))</f>
        <v>0</v>
      </c>
      <c r="AY43" s="366">
        <f>IF(COUNTBLANK('BPI+'!BU43)=1,0,IF(COUNTIF(qwqlINIcol,'BPI+'!BU43)=0,-1.5,IF(INDEX(sorCol,MATCH(INDEX(valCol,MATCH('BPI+'!BU43,INIcol,0)),bpiTeams,0))&gt;=80,-1.5,IF(INDEX(sorCol,MATCH(INDEX(valCol,MATCH('BPI+'!BU43,INIcol,0)),bpiTeams,0))&gt;=41,-1 - (INDEX(sorCol,MATCH(INDEX(valCol,MATCH('BPI+'!BU43,INIcol,0)),bpiTeams,0)) - 41) * (0.5/39),(INDEX(sorCol,MATCH(INDEX(valCol,MATCH('BPI+'!BU43,INIcol,0)),bpiTeams,0)) + 40)/325 - 2))))</f>
        <v>0</v>
      </c>
      <c r="AZ43" s="366">
        <f>IF(COUNTBLANK('BPI+'!BV43)=1,0,IF(COUNTIF(qwqlINIcol,'BPI+'!BV43)=0,-1.5,IF(INDEX(sorCol,MATCH(INDEX(valCol,MATCH('BPI+'!BV43,INIcol,0)),bpiTeams,0))&gt;=80,-1.5,IF(INDEX(sorCol,MATCH(INDEX(valCol,MATCH('BPI+'!BV43,INIcol,0)),bpiTeams,0))&gt;=41,-1 - (INDEX(sorCol,MATCH(INDEX(valCol,MATCH('BPI+'!BV43,INIcol,0)),bpiTeams,0)) - 41) * (0.5/39),(INDEX(sorCol,MATCH(INDEX(valCol,MATCH('BPI+'!BV43,INIcol,0)),bpiTeams,0)) + 40)/325 - 2))))</f>
        <v>0</v>
      </c>
      <c r="BA43" s="366">
        <f>IF(COUNTBLANK('BPI+'!BW43)=1,0,IF(COUNTIF(qwqlINIcol,'BPI+'!BW43)=0,-1.5,IF(INDEX(sorCol,MATCH(INDEX(valCol,MATCH('BPI+'!BW43,INIcol,0)),bpiTeams,0))&gt;=80,-1.5,IF(INDEX(sorCol,MATCH(INDEX(valCol,MATCH('BPI+'!BW43,INIcol,0)),bpiTeams,0))&gt;=41,-1 - (INDEX(sorCol,MATCH(INDEX(valCol,MATCH('BPI+'!BW43,INIcol,0)),bpiTeams,0)) - 41) * (0.5/39),(INDEX(sorCol,MATCH(INDEX(valCol,MATCH('BPI+'!BW43,INIcol,0)),bpiTeams,0)) + 40)/325 - 2))))</f>
        <v>0</v>
      </c>
      <c r="BB43" s="366">
        <f>IF(COUNTBLANK('BPI+'!BX43)=1,0,IF(COUNTIF(qwqlINIcol,'BPI+'!BX43)=0,-1.5,IF(INDEX(sorCol,MATCH(INDEX(valCol,MATCH('BPI+'!BX43,INIcol,0)),bpiTeams,0))&gt;=80,-1.5,IF(INDEX(sorCol,MATCH(INDEX(valCol,MATCH('BPI+'!BX43,INIcol,0)),bpiTeams,0))&gt;=41,-1 - (INDEX(sorCol,MATCH(INDEX(valCol,MATCH('BPI+'!BX43,INIcol,0)),bpiTeams,0)) - 41) * (0.5/39),(INDEX(sorCol,MATCH(INDEX(valCol,MATCH('BPI+'!BX43,INIcol,0)),bpiTeams,0)) + 40)/325 - 2))))</f>
        <v>0</v>
      </c>
      <c r="BC43" s="374">
        <f>IF(COUNTBLANK('BPI+'!BY43)=0,-1.6,0)</f>
        <v>-1.6</v>
      </c>
      <c r="BD43" s="374">
        <f>IF(COUNTBLANK('BPI+'!BZ43)=0,-1.6,0)</f>
        <v>-1.6</v>
      </c>
      <c r="BE43" s="374">
        <f>IF(COUNTBLANK('BPI+'!CA43)=0,-1.6,0)</f>
        <v>0</v>
      </c>
      <c r="BF43" s="374">
        <f>IF(COUNTBLANK('BPI+'!CB43)=0,-1.6,0)</f>
        <v>0</v>
      </c>
      <c r="BG43" s="374">
        <f>IF(COUNTBLANK('BPI+'!CC43)=0,-1.6,0)</f>
        <v>0</v>
      </c>
      <c r="BH43" s="374">
        <f>IF(COUNTBLANK('BPI+'!CD43)=0,-1.6,0)</f>
        <v>0</v>
      </c>
      <c r="BI43" s="374">
        <f>IF(COUNTBLANK('BPI+'!CE43)=0,-1.6,0)</f>
        <v>0</v>
      </c>
      <c r="BJ43" s="374">
        <f>IF(COUNTBLANK('BPI+'!CF43)=0,-1.6,0)</f>
        <v>0</v>
      </c>
      <c r="BK43" s="374">
        <f>IF(COUNTBLANK('BPI+'!CG43)=0,-1.6,0)</f>
        <v>0</v>
      </c>
      <c r="BL43" s="374">
        <f>IF(COUNTBLANK('BPI+'!CH43)=0,-1.6,0)</f>
        <v>0</v>
      </c>
      <c r="BM43" s="374">
        <f>IF(COUNTBLANK('BPI+'!CI43)=0,-1.6,0)</f>
        <v>0</v>
      </c>
      <c r="BN43" s="374">
        <f>IF(COUNTBLANK('BPI+'!CJ43)=0,-1.6,0)</f>
        <v>0</v>
      </c>
      <c r="BO43" s="374">
        <f>IF(COUNTBLANK('BPI+'!CK43)=0,-1.6,0)</f>
        <v>0</v>
      </c>
      <c r="BP43" s="374">
        <f>IF(COUNTBLANK('BPI+'!CL43)=0,-1.6,0)</f>
        <v>0</v>
      </c>
      <c r="BQ43" s="374">
        <f>IF(COUNTBLANK('BPI+'!CM43)=0,-1.6,0)</f>
        <v>0</v>
      </c>
      <c r="BR43" s="374">
        <f>IF(COUNTBLANK('BPI+'!CN43)=0,-1.6,0)</f>
        <v>0</v>
      </c>
      <c r="BS43" s="374">
        <f>IF(COUNTBLANK('BPI+'!CO43)=0,-1.6,0)</f>
        <v>0</v>
      </c>
      <c r="BT43">
        <f t="shared" si="4"/>
        <v>-6.8352564102564095</v>
      </c>
    </row>
    <row r="44" spans="1:72" x14ac:dyDescent="0.3">
      <c r="A44" t="str">
        <f t="shared" si="0"/>
        <v>VCU</v>
      </c>
      <c r="B44" t="str">
        <f t="shared" si="3"/>
        <v>VCU</v>
      </c>
      <c r="C44" s="358">
        <f>IF(
  COUNTBLANK('BPI+'!Y44)=1,
  0,
  IFERROR(
    IF(
      INDEX(sorCol,MATCH(INDEX(valCol,MATCH('BPI+'!Y44,INIcol,0)),bpiTeams,0))&lt;=40,
      2-INDEX(sorCol,MATCH(INDEX(valCol,MATCH('BPI+'!Y44,INIcol,0)),bpiTeams,0))/40,
      IF(
        INDEX(sorCol,MATCH(INDEX(valCol,MATCH('BPI+'!Y44,INIcol,0)),bpiTeams,0))&lt;=100,
        1-0.9*(INDEX(sorCol,MATCH(INDEX(valCol,MATCH('BPI+'!Y44,INIcol,0)),bpiTeams,0))-40)/60,
        0.1
      )
    ),
    0.1
  )
)</f>
        <v>0</v>
      </c>
      <c r="D44" s="358">
        <f>IF(
  COUNTBLANK('BPI+'!Z44)=1,
  0,
  IFERROR(
    IF(
      INDEX(sorCol,MATCH(INDEX(valCol,MATCH('BPI+'!Z44,INIcol,0)),bpiTeams,0))&lt;=40,
      2-INDEX(sorCol,MATCH(INDEX(valCol,MATCH('BPI+'!Z44,INIcol,0)),bpiTeams,0))/40,
      IF(
        INDEX(sorCol,MATCH(INDEX(valCol,MATCH('BPI+'!Z44,INIcol,0)),bpiTeams,0))&lt;=100,
        1-0.9*(INDEX(sorCol,MATCH(INDEX(valCol,MATCH('BPI+'!Z44,INIcol,0)),bpiTeams,0))-40)/60,
        0.1
      )
    ),
    0.1
  )
)</f>
        <v>0</v>
      </c>
      <c r="E44" s="358">
        <f>IF(
  COUNTBLANK('BPI+'!AA44)=1,
  0,
  IFERROR(
    IF(
      INDEX(sorCol,MATCH(INDEX(valCol,MATCH('BPI+'!AA44,INIcol,0)),bpiTeams,0))&lt;=40,
      2-INDEX(sorCol,MATCH(INDEX(valCol,MATCH('BPI+'!AA44,INIcol,0)),bpiTeams,0))/40,
      IF(
        INDEX(sorCol,MATCH(INDEX(valCol,MATCH('BPI+'!AA44,INIcol,0)),bpiTeams,0))&lt;=100,
        1-0.9*(INDEX(sorCol,MATCH(INDEX(valCol,MATCH('BPI+'!AA44,INIcol,0)),bpiTeams,0))-40)/60,
        0.1
      )
    ),
    0.1
  )
)</f>
        <v>0</v>
      </c>
      <c r="F44" s="358">
        <f>IF(
  COUNTBLANK('BPI+'!AB44)=1,
  0,
  IFERROR(
    IF(
      INDEX(sorCol,MATCH(INDEX(valCol,MATCH('BPI+'!AB44,INIcol,0)),bpiTeams,0))&lt;=40,
      2-INDEX(sorCol,MATCH(INDEX(valCol,MATCH('BPI+'!AB44,INIcol,0)),bpiTeams,0))/40,
      IF(
        INDEX(sorCol,MATCH(INDEX(valCol,MATCH('BPI+'!AB44,INIcol,0)),bpiTeams,0))&lt;=100,
        1-0.9*(INDEX(sorCol,MATCH(INDEX(valCol,MATCH('BPI+'!AB44,INIcol,0)),bpiTeams,0))-40)/60,
        0.1
      )
    ),
    0.1
  )
)</f>
        <v>0</v>
      </c>
      <c r="G44" s="358">
        <f>IF(
  COUNTBLANK('BPI+'!AC44)=1,
  0,
  IFERROR(
    IF(
      INDEX(sorCol,MATCH(INDEX(valCol,MATCH('BPI+'!AC44,INIcol,0)),bpiTeams,0))&lt;=40,
      2-INDEX(sorCol,MATCH(INDEX(valCol,MATCH('BPI+'!AC44,INIcol,0)),bpiTeams,0))/40,
      IF(
        INDEX(sorCol,MATCH(INDEX(valCol,MATCH('BPI+'!AC44,INIcol,0)),bpiTeams,0))&lt;=100,
        1-0.9*(INDEX(sorCol,MATCH(INDEX(valCol,MATCH('BPI+'!AC44,INIcol,0)),bpiTeams,0))-40)/60,
        0.1
      )
    ),
    0.1
  )
)</f>
        <v>0</v>
      </c>
      <c r="H44" s="358">
        <f>IF(
  COUNTBLANK('BPI+'!AD44)=1,
  0,
  IFERROR(
    IF(
      INDEX(sorCol,MATCH(INDEX(valCol,MATCH('BPI+'!AD44,INIcol,0)),bpiTeams,0))&lt;=40,
      2-INDEX(sorCol,MATCH(INDEX(valCol,MATCH('BPI+'!AD44,INIcol,0)),bpiTeams,0))/40,
      IF(
        INDEX(sorCol,MATCH(INDEX(valCol,MATCH('BPI+'!AD44,INIcol,0)),bpiTeams,0))&lt;=100,
        1-0.9*(INDEX(sorCol,MATCH(INDEX(valCol,MATCH('BPI+'!AD44,INIcol,0)),bpiTeams,0))-40)/60,
        0.1
      )
    ),
    0.1
  )
)</f>
        <v>0</v>
      </c>
      <c r="I44" s="358">
        <f>IF(
  COUNTBLANK('BPI+'!AE44)=1,
  0,
  IFERROR(
    IF(
      INDEX(sorCol,MATCH(INDEX(valCol,MATCH('BPI+'!AE44,INIcol,0)),bpiTeams,0))&lt;=40,
      2-INDEX(sorCol,MATCH(INDEX(valCol,MATCH('BPI+'!AE44,INIcol,0)),bpiTeams,0))/40,
      IF(
        INDEX(sorCol,MATCH(INDEX(valCol,MATCH('BPI+'!AE44,INIcol,0)),bpiTeams,0))&lt;=100,
        1-0.9*(INDEX(sorCol,MATCH(INDEX(valCol,MATCH('BPI+'!AE44,INIcol,0)),bpiTeams,0))-40)/60,
        0.1
      )
    ),
    0.1
  )
)</f>
        <v>0</v>
      </c>
      <c r="J44" s="358">
        <f>IF(
  COUNTBLANK('BPI+'!AF44)=1,
  0,
  IFERROR(
    IF(
      INDEX(sorCol,MATCH(INDEX(valCol,MATCH('BPI+'!AF44,INIcol,0)),bpiTeams,0))&lt;=40,
      2-INDEX(sorCol,MATCH(INDEX(valCol,MATCH('BPI+'!AF44,INIcol,0)),bpiTeams,0))/40,
      IF(
        INDEX(sorCol,MATCH(INDEX(valCol,MATCH('BPI+'!AF44,INIcol,0)),bpiTeams,0))&lt;=100,
        1-0.9*(INDEX(sorCol,MATCH(INDEX(valCol,MATCH('BPI+'!AF44,INIcol,0)),bpiTeams,0))-40)/60,
        0.1
      )
    ),
    0.1
  )
)</f>
        <v>0</v>
      </c>
      <c r="K44" s="358">
        <f>IF(
  COUNTBLANK('BPI+'!AG44)=1,
  0,
  IFERROR(
    IF(
      INDEX(sorCol,MATCH(INDEX(valCol,MATCH('BPI+'!AG44,INIcol,0)),bpiTeams,0))&lt;=40,
      2-INDEX(sorCol,MATCH(INDEX(valCol,MATCH('BPI+'!AG44,INIcol,0)),bpiTeams,0))/40,
      IF(
        INDEX(sorCol,MATCH(INDEX(valCol,MATCH('BPI+'!AG44,INIcol,0)),bpiTeams,0))&lt;=100,
        1-0.9*(INDEX(sorCol,MATCH(INDEX(valCol,MATCH('BPI+'!AG44,INIcol,0)),bpiTeams,0))-40)/60,
        0.1
      )
    ),
    0.1
  )
)</f>
        <v>0</v>
      </c>
      <c r="L44" s="358">
        <f>IF(
  COUNTBLANK('BPI+'!AH44)=1,
  0,
  IFERROR(
    IF(
      INDEX(sorCol,MATCH(INDEX(valCol,MATCH('BPI+'!AH44,INIcol,0)),bpiTeams,0))&lt;=40,
      2-INDEX(sorCol,MATCH(INDEX(valCol,MATCH('BPI+'!AH44,INIcol,0)),bpiTeams,0))/40,
      IF(
        INDEX(sorCol,MATCH(INDEX(valCol,MATCH('BPI+'!AH44,INIcol,0)),bpiTeams,0))&lt;=100,
        1-0.9*(INDEX(sorCol,MATCH(INDEX(valCol,MATCH('BPI+'!AH44,INIcol,0)),bpiTeams,0))-40)/60,
        0.1
      )
    ),
    0.1
  )
)</f>
        <v>0</v>
      </c>
      <c r="M44" s="358">
        <f>IF(
  COUNTBLANK('BPI+'!AI44)=1,
  0,
  IFERROR(
    IF(
      INDEX(sorCol,MATCH(INDEX(valCol,MATCH('BPI+'!AI44,INIcol,0)),bpiTeams,0))&lt;=40,
      2-INDEX(sorCol,MATCH(INDEX(valCol,MATCH('BPI+'!AI44,INIcol,0)),bpiTeams,0))/40,
      IF(
        INDEX(sorCol,MATCH(INDEX(valCol,MATCH('BPI+'!AI44,INIcol,0)),bpiTeams,0))&lt;=100,
        1-0.9*(INDEX(sorCol,MATCH(INDEX(valCol,MATCH('BPI+'!AI44,INIcol,0)),bpiTeams,0))-40)/60,
        0.1
      )
    ),
    0.1
  )
)</f>
        <v>0</v>
      </c>
      <c r="N44" s="358">
        <f>IF(
  COUNTBLANK('BPI+'!AJ44)=1,
  0,
  IFERROR(
    IF(
      INDEX(sorCol,MATCH(INDEX(valCol,MATCH('BPI+'!AJ44,INIcol,0)),bpiTeams,0))&lt;=40,
      2-INDEX(sorCol,MATCH(INDEX(valCol,MATCH('BPI+'!AJ44,INIcol,0)),bpiTeams,0))/40,
      IF(
        INDEX(sorCol,MATCH(INDEX(valCol,MATCH('BPI+'!AJ44,INIcol,0)),bpiTeams,0))&lt;=100,
        1-0.9*(INDEX(sorCol,MATCH(INDEX(valCol,MATCH('BPI+'!AJ44,INIcol,0)),bpiTeams,0))-40)/60,
        0.1
      )
    ),
    0.1
  )
)</f>
        <v>0</v>
      </c>
      <c r="O44" s="366">
        <f>IF(
  COUNTBLANK('BPI+'!AK44)=1,
  0,
  IFERROR(
    IF(
      INDEX(sorCol, MATCH(INDEX(valCol, MATCH('BPI+'!AK44, INIcol, 0)), bpiTeams, 0)) &lt;= 40,
      -INDEX(sorCol, MATCH(INDEX(valCol, MATCH('BPI+'!AK44, INIcol, 0)), bpiTeams, 0))/40,
      IF(
        INDEX(sorCol, MATCH(INDEX(valCol, MATCH('BPI+'!AK44, INIcol, 0)), bpiTeams, 0)) &lt;= 100,
        -1 - (INDEX(sorCol, MATCH(INDEX(valCol, MATCH('BPI+'!AK44, INIcol, 0)), bpiTeams, 0)) - 40)/60,
        -2
      )
    ),
    -2
  )
)</f>
        <v>-1.0833333333333333</v>
      </c>
      <c r="P44" s="366">
        <f>IF(
  COUNTBLANK('BPI+'!AL44)=1,
  0,
  IFERROR(
    IF(
      INDEX(sorCol, MATCH(INDEX(valCol, MATCH('BPI+'!AL44, INIcol, 0)), bpiTeams, 0)) &lt;= 40,
      -INDEX(sorCol, MATCH(INDEX(valCol, MATCH('BPI+'!AL44, INIcol, 0)), bpiTeams, 0))/40,
      IF(
        INDEX(sorCol, MATCH(INDEX(valCol, MATCH('BPI+'!AL44, INIcol, 0)), bpiTeams, 0)) &lt;= 100,
        -1 - (INDEX(sorCol, MATCH(INDEX(valCol, MATCH('BPI+'!AL44, INIcol, 0)), bpiTeams, 0)) - 40)/60,
        -2
      )
    ),
    -2
  )
)</f>
        <v>-0.17499999999999999</v>
      </c>
      <c r="Q44" s="366">
        <f>IF(
  COUNTBLANK('BPI+'!AM44)=1,
  0,
  IFERROR(
    IF(
      INDEX(sorCol, MATCH(INDEX(valCol, MATCH('BPI+'!AM44, INIcol, 0)), bpiTeams, 0)) &lt;= 40,
      -INDEX(sorCol, MATCH(INDEX(valCol, MATCH('BPI+'!AM44, INIcol, 0)), bpiTeams, 0))/40,
      IF(
        INDEX(sorCol, MATCH(INDEX(valCol, MATCH('BPI+'!AM44, INIcol, 0)), bpiTeams, 0)) &lt;= 100,
        -1 - (INDEX(sorCol, MATCH(INDEX(valCol, MATCH('BPI+'!AM44, INIcol, 0)), bpiTeams, 0)) - 40)/60,
        -2
      )
    ),
    -2
  )
)</f>
        <v>-0.95</v>
      </c>
      <c r="R44" s="366">
        <f>IF(
  COUNTBLANK('BPI+'!AN44)=1,
  0,
  IFERROR(
    IF(
      INDEX(sorCol, MATCH(INDEX(valCol, MATCH('BPI+'!AN44, INIcol, 0)), bpiTeams, 0)) &lt;= 40,
      -INDEX(sorCol, MATCH(INDEX(valCol, MATCH('BPI+'!AN44, INIcol, 0)), bpiTeams, 0))/40,
      IF(
        INDEX(sorCol, MATCH(INDEX(valCol, MATCH('BPI+'!AN44, INIcol, 0)), bpiTeams, 0)) &lt;= 100,
        -1 - (INDEX(sorCol, MATCH(INDEX(valCol, MATCH('BPI+'!AN44, INIcol, 0)), bpiTeams, 0)) - 40)/60,
        -2
      )
    ),
    -2
  )
)</f>
        <v>0</v>
      </c>
      <c r="S44" s="366">
        <f>IF(
  COUNTBLANK('BPI+'!AO44)=1,
  0,
  IFERROR(
    IF(
      INDEX(sorCol, MATCH(INDEX(valCol, MATCH('BPI+'!AO44, INIcol, 0)), bpiTeams, 0)) &lt;= 40,
      -INDEX(sorCol, MATCH(INDEX(valCol, MATCH('BPI+'!AO44, INIcol, 0)), bpiTeams, 0))/40,
      IF(
        INDEX(sorCol, MATCH(INDEX(valCol, MATCH('BPI+'!AO44, INIcol, 0)), bpiTeams, 0)) &lt;= 100,
        -1 - (INDEX(sorCol, MATCH(INDEX(valCol, MATCH('BPI+'!AO44, INIcol, 0)), bpiTeams, 0)) - 40)/60,
        -2
      )
    ),
    -2
  )
)</f>
        <v>0</v>
      </c>
      <c r="T44" s="366">
        <f>IF(
  COUNTBLANK('BPI+'!AP44)=1,
  0,
  IFERROR(
    IF(
      INDEX(sorCol, MATCH(INDEX(valCol, MATCH('BPI+'!AP44, INIcol, 0)), bpiTeams, 0)) &lt;= 40,
      -INDEX(sorCol, MATCH(INDEX(valCol, MATCH('BPI+'!AP44, INIcol, 0)), bpiTeams, 0))/40,
      IF(
        INDEX(sorCol, MATCH(INDEX(valCol, MATCH('BPI+'!AP44, INIcol, 0)), bpiTeams, 0)) &lt;= 100,
        -1 - (INDEX(sorCol, MATCH(INDEX(valCol, MATCH('BPI+'!AP44, INIcol, 0)), bpiTeams, 0)) - 40)/60,
        -2
      )
    ),
    -2
  )
)</f>
        <v>0</v>
      </c>
      <c r="U44" s="366">
        <f>IF(
  COUNTBLANK('BPI+'!AQ44)=1,
  0,
  IFERROR(
    IF(
      INDEX(sorCol, MATCH(INDEX(valCol, MATCH('BPI+'!AQ44, INIcol, 0)), bpiTeams, 0)) &lt;= 40,
      -INDEX(sorCol, MATCH(INDEX(valCol, MATCH('BPI+'!AQ44, INIcol, 0)), bpiTeams, 0))/40,
      IF(
        INDEX(sorCol, MATCH(INDEX(valCol, MATCH('BPI+'!AQ44, INIcol, 0)), bpiTeams, 0)) &lt;= 100,
        -1 - (INDEX(sorCol, MATCH(INDEX(valCol, MATCH('BPI+'!AQ44, INIcol, 0)), bpiTeams, 0)) - 40)/60,
        -2
      )
    ),
    -2
  )
)</f>
        <v>0</v>
      </c>
      <c r="V44" s="366">
        <f>IF(
  COUNTBLANK('BPI+'!AR44)=1,
  0,
  IFERROR(
    IF(
      INDEX(sorCol, MATCH(INDEX(valCol, MATCH('BPI+'!AR44, INIcol, 0)), bpiTeams, 0)) &lt;= 40,
      -INDEX(sorCol, MATCH(INDEX(valCol, MATCH('BPI+'!AR44, INIcol, 0)), bpiTeams, 0))/40,
      IF(
        INDEX(sorCol, MATCH(INDEX(valCol, MATCH('BPI+'!AR44, INIcol, 0)), bpiTeams, 0)) &lt;= 100,
        -1 - (INDEX(sorCol, MATCH(INDEX(valCol, MATCH('BPI+'!AR44, INIcol, 0)), bpiTeams, 0)) - 40)/60,
        -2
      )
    ),
    -2
  )
)</f>
        <v>0</v>
      </c>
      <c r="W44" s="366">
        <f>IF(
  COUNTBLANK('BPI+'!AS44)=1,
  0,
  IFERROR(
    IF(
      INDEX(sorCol, MATCH(INDEX(valCol, MATCH('BPI+'!AS44, INIcol, 0)), bpiTeams, 0)) &lt;= 40,
      -INDEX(sorCol, MATCH(INDEX(valCol, MATCH('BPI+'!AS44, INIcol, 0)), bpiTeams, 0))/40,
      IF(
        INDEX(sorCol, MATCH(INDEX(valCol, MATCH('BPI+'!AS44, INIcol, 0)), bpiTeams, 0)) &lt;= 100,
        -1 - (INDEX(sorCol, MATCH(INDEX(valCol, MATCH('BPI+'!AS44, INIcol, 0)), bpiTeams, 0)) - 40)/60,
        -2
      )
    ),
    -2
  )
)</f>
        <v>0</v>
      </c>
      <c r="X44" s="366">
        <f>IF(
  COUNTBLANK('BPI+'!AT44)=1,
  0,
  IFERROR(
    IF(
      INDEX(sorCol, MATCH(INDEX(valCol, MATCH('BPI+'!AT44, INIcol, 0)), bpiTeams, 0)) &lt;= 40,
      -INDEX(sorCol, MATCH(INDEX(valCol, MATCH('BPI+'!AT44, INIcol, 0)), bpiTeams, 0))/40,
      IF(
        INDEX(sorCol, MATCH(INDEX(valCol, MATCH('BPI+'!AT44, INIcol, 0)), bpiTeams, 0)) &lt;= 100,
        -1 - (INDEX(sorCol, MATCH(INDEX(valCol, MATCH('BPI+'!AT44, INIcol, 0)), bpiTeams, 0)) - 40)/60,
        -2
      )
    ),
    -2
  )
)</f>
        <v>0</v>
      </c>
      <c r="Y44" s="366">
        <f>IF(
  COUNTBLANK('BPI+'!AU44)=1,
  0,
  IFERROR(
    IF(
      INDEX(sorCol, MATCH(INDEX(valCol, MATCH('BPI+'!AU44, INIcol, 0)), bpiTeams, 0)) &lt;= 40,
      -INDEX(sorCol, MATCH(INDEX(valCol, MATCH('BPI+'!AU44, INIcol, 0)), bpiTeams, 0))/40,
      IF(
        INDEX(sorCol, MATCH(INDEX(valCol, MATCH('BPI+'!AU44, INIcol, 0)), bpiTeams, 0)) &lt;= 100,
        -1 - (INDEX(sorCol, MATCH(INDEX(valCol, MATCH('BPI+'!AU44, INIcol, 0)), bpiTeams, 0)) - 40)/60,
        -2
      )
    ),
    -2
  )
)</f>
        <v>0</v>
      </c>
      <c r="Z44" s="366">
        <f>IF(
  COUNTBLANK('BPI+'!AV44)=1,
  0,
  IFERROR(
    IF(
      INDEX(sorCol, MATCH(INDEX(valCol, MATCH('BPI+'!AV44, INIcol, 0)), bpiTeams, 0)) &lt;= 40,
      -INDEX(sorCol, MATCH(INDEX(valCol, MATCH('BPI+'!AV44, INIcol, 0)), bpiTeams, 0))/40,
      IF(
        INDEX(sorCol, MATCH(INDEX(valCol, MATCH('BPI+'!AV44, INIcol, 0)), bpiTeams, 0)) &lt;= 100,
        -1 - (INDEX(sorCol, MATCH(INDEX(valCol, MATCH('BPI+'!AV44, INIcol, 0)), bpiTeams, 0)) - 40)/60,
        -2
      )
    ),
    -2
  )
)</f>
        <v>0</v>
      </c>
      <c r="AA44" s="358">
        <f>IFERROR(IF(COUNTBLANK('BPI+'!AX44)=1,0,IF(COUNTIF(qwqlINIcol,'BPI+'!AX44)=0,0.1,IF(INDEX(sorCol,MATCH(INDEX(valCol,MATCH('BPI+'!AW44,INIcol,0)),bpiTeams,0))&gt;=40,INDEX(sorCol,MATCH(INDEX(valCol,MATCH('BPI+'!AW44,INIcol,0)),bpiTeams,0))*-1/40+2,(INDEX(sorCol,MATCH(INDEX(valCol,MATCH('BPI+'!AW44,INIcol,0)),bpiTeams,0))*(-1)+40)/325+1))),0)</f>
        <v>0</v>
      </c>
      <c r="AB44" s="358">
        <f>IFERROR(IF(COUNTBLANK('BPI+'!AY44)=1,0,IF(COUNTIF(qwqlINIcol,'BPI+'!AY44)=0,0.1,IF(INDEX(sorCol,MATCH(INDEX(valCol,MATCH('BPI+'!AX44,INIcol,0)),bpiTeams,0))&gt;=40,INDEX(sorCol,MATCH(INDEX(valCol,MATCH('BPI+'!AX44,INIcol,0)),bpiTeams,0))*-1/40+2,(INDEX(sorCol,MATCH(INDEX(valCol,MATCH('BPI+'!AX44,INIcol,0)),bpiTeams,0))*(-1)+40)/325+1))),0)</f>
        <v>0</v>
      </c>
      <c r="AC44" s="358">
        <f>IFERROR(IF(COUNTBLANK('BPI+'!AZ44)=1,0,IF(COUNTIF(qwqlINIcol,'BPI+'!AZ44)=0,0.1,IF(INDEX(sorCol,MATCH(INDEX(valCol,MATCH('BPI+'!AY44,INIcol,0)),bpiTeams,0))&gt;=40,INDEX(sorCol,MATCH(INDEX(valCol,MATCH('BPI+'!AY44,INIcol,0)),bpiTeams,0))*-1/40+2,(INDEX(sorCol,MATCH(INDEX(valCol,MATCH('BPI+'!AY44,INIcol,0)),bpiTeams,0))*(-1)+40)/325+1))),0)</f>
        <v>0</v>
      </c>
      <c r="AD44" s="358">
        <f>IFERROR(IF(COUNTBLANK('BPI+'!BA44)=1,0,IF(COUNTIF(qwqlINIcol,'BPI+'!BA44)=0,0.1,IF(INDEX(sorCol,MATCH(INDEX(valCol,MATCH('BPI+'!AZ44,INIcol,0)),bpiTeams,0))&gt;=40,INDEX(sorCol,MATCH(INDEX(valCol,MATCH('BPI+'!AZ44,INIcol,0)),bpiTeams,0))*-1/40+2,(INDEX(sorCol,MATCH(INDEX(valCol,MATCH('BPI+'!AZ44,INIcol,0)),bpiTeams,0))*(-1)+40)/325+1))),0)</f>
        <v>0</v>
      </c>
      <c r="AE44" s="358">
        <f>IFERROR(IF(COUNTBLANK('BPI+'!BB44)=1,0,IF(COUNTIF(qwqlINIcol,'BPI+'!BB44)=0,0.1,IF(INDEX(sorCol,MATCH(INDEX(valCol,MATCH('BPI+'!BA44,INIcol,0)),bpiTeams,0))&gt;=40,INDEX(sorCol,MATCH(INDEX(valCol,MATCH('BPI+'!BA44,INIcol,0)),bpiTeams,0))*-1/40+2,(INDEX(sorCol,MATCH(INDEX(valCol,MATCH('BPI+'!BA44,INIcol,0)),bpiTeams,0))*(-1)+40)/325+1))),0)</f>
        <v>0</v>
      </c>
      <c r="AF44" s="358">
        <f>IFERROR(IF(COUNTBLANK('BPI+'!BC44)=1,0,IF(COUNTIF(qwqlINIcol,'BPI+'!BC44)=0,0.1,IF(INDEX(sorCol,MATCH(INDEX(valCol,MATCH('BPI+'!BB44,INIcol,0)),bpiTeams,0))&gt;=40,INDEX(sorCol,MATCH(INDEX(valCol,MATCH('BPI+'!BB44,INIcol,0)),bpiTeams,0))*-1/40+2,(INDEX(sorCol,MATCH(INDEX(valCol,MATCH('BPI+'!BB44,INIcol,0)),bpiTeams,0))*(-1)+40)/325+1))),0)</f>
        <v>0</v>
      </c>
      <c r="AG44" s="358">
        <f>IFERROR(IF(COUNTBLANK('BPI+'!BD44)=1,0,IF(COUNTIF(qwqlINIcol,'BPI+'!BD44)=0,0.1,IF(INDEX(sorCol,MATCH(INDEX(valCol,MATCH('BPI+'!BC44,INIcol,0)),bpiTeams,0))&gt;=40,INDEX(sorCol,MATCH(INDEX(valCol,MATCH('BPI+'!BC44,INIcol,0)),bpiTeams,0))*-1/40+2,(INDEX(sorCol,MATCH(INDEX(valCol,MATCH('BPI+'!BC44,INIcol,0)),bpiTeams,0))*(-1)+40)/325+1))),0)</f>
        <v>0</v>
      </c>
      <c r="AH44" s="358">
        <f>IFERROR(IF(COUNTBLANK('BPI+'!BE44)=1,0,IF(COUNTIF(qwqlINIcol,'BPI+'!BE44)=0,0.1,IF(INDEX(sorCol,MATCH(INDEX(valCol,MATCH('BPI+'!BD44,INIcol,0)),bpiTeams,0))&gt;=40,INDEX(sorCol,MATCH(INDEX(valCol,MATCH('BPI+'!BD44,INIcol,0)),bpiTeams,0))*-1/40+2,(INDEX(sorCol,MATCH(INDEX(valCol,MATCH('BPI+'!BD44,INIcol,0)),bpiTeams,0))*(-1)+40)/325+1))),0)</f>
        <v>0</v>
      </c>
      <c r="AI44" s="358">
        <f>IFERROR(IF(COUNTBLANK('BPI+'!BF44)=1,0,IF(COUNTIF(qwqlINIcol,'BPI+'!BF44)=0,0.1,IF(INDEX(sorCol,MATCH(INDEX(valCol,MATCH('BPI+'!BE44,INIcol,0)),bpiTeams,0))&gt;=40,INDEX(sorCol,MATCH(INDEX(valCol,MATCH('BPI+'!BE44,INIcol,0)),bpiTeams,0))*-1/40+2,(INDEX(sorCol,MATCH(INDEX(valCol,MATCH('BPI+'!BE44,INIcol,0)),bpiTeams,0))*(-1)+40)/325+1))),0)</f>
        <v>0</v>
      </c>
      <c r="AJ44" s="358">
        <f>IFERROR(IF(COUNTBLANK('BPI+'!BG44)=1,0,IF(COUNTIF(qwqlINIcol,'BPI+'!BG44)=0,0.1,IF(INDEX(sorCol,MATCH(INDEX(valCol,MATCH('BPI+'!BF44,INIcol,0)),bpiTeams,0))&gt;=40,INDEX(sorCol,MATCH(INDEX(valCol,MATCH('BPI+'!BF44,INIcol,0)),bpiTeams,0))*-1/40+2,(INDEX(sorCol,MATCH(INDEX(valCol,MATCH('BPI+'!BF44,INIcol,0)),bpiTeams,0))*(-1)+40)/325+1))),0)</f>
        <v>0</v>
      </c>
      <c r="AK44" s="358">
        <f>IFERROR(IF(COUNTBLANK('BPI+'!BH44)=1,0,IF(COUNTIF(qwqlINIcol,'BPI+'!BH44)=0,0.1,IF(INDEX(sorCol,MATCH(INDEX(valCol,MATCH('BPI+'!BG44,INIcol,0)),bpiTeams,0))&gt;=40,INDEX(sorCol,MATCH(INDEX(valCol,MATCH('BPI+'!BG44,INIcol,0)),bpiTeams,0))*-1/40+2,(INDEX(sorCol,MATCH(INDEX(valCol,MATCH('BPI+'!BG44,INIcol,0)),bpiTeams,0))*(-1)+40)/325+1))),0)</f>
        <v>0</v>
      </c>
      <c r="AL44" s="358">
        <f>IFERROR(IF(COUNTBLANK('BPI+'!BI44)=1,0,IF(COUNTIF(qwqlINIcol,'BPI+'!BI44)=0,0.1,IF(INDEX(sorCol,MATCH(INDEX(valCol,MATCH('BPI+'!BH44,INIcol,0)),bpiTeams,0))&gt;=40,INDEX(sorCol,MATCH(INDEX(valCol,MATCH('BPI+'!BH44,INIcol,0)),bpiTeams,0))*-1/40+2,(INDEX(sorCol,MATCH(INDEX(valCol,MATCH('BPI+'!BH44,INIcol,0)),bpiTeams,0))*(-1)+40)/325+1))),0)</f>
        <v>0</v>
      </c>
      <c r="AM44" s="358">
        <f>IFERROR(IF(COUNTBLANK('BPI+'!BJ44)=1,0,IF(COUNTIF(qwqlINIcol,'BPI+'!BJ44)=0,0.1,IF(INDEX(sorCol,MATCH(INDEX(valCol,MATCH('BPI+'!BI44,INIcol,0)),bpiTeams,0))&gt;=40,INDEX(sorCol,MATCH(INDEX(valCol,MATCH('BPI+'!BI44,INIcol,0)),bpiTeams,0))*-1/40+2,(INDEX(sorCol,MATCH(INDEX(valCol,MATCH('BPI+'!BI44,INIcol,0)),bpiTeams,0))*(-1)+40)/325+1))),0)</f>
        <v>0</v>
      </c>
      <c r="AN44" s="358">
        <f>IFERROR(IF(COUNTBLANK('BPI+'!BK44)=1,0,IF(COUNTIF(qwqlINIcol,'BPI+'!BK44)=0,0.1,IF(INDEX(sorCol,MATCH(INDEX(valCol,MATCH('BPI+'!BJ44,INIcol,0)),bpiTeams,0))&gt;=40,INDEX(sorCol,MATCH(INDEX(valCol,MATCH('BPI+'!BJ44,INIcol,0)),bpiTeams,0))*-1/40+2,(INDEX(sorCol,MATCH(INDEX(valCol,MATCH('BPI+'!BJ44,INIcol,0)),bpiTeams,0))*(-1)+40)/325+1))),0)</f>
        <v>0</v>
      </c>
      <c r="AO44" s="358">
        <f>IFERROR(IF(COUNTBLANK('BPI+'!BL44)=1,0,IF(COUNTIF(qwqlINIcol,'BPI+'!BL44)=0,0.1,IF(INDEX(sorCol,MATCH(INDEX(valCol,MATCH('BPI+'!BK44,INIcol,0)),bpiTeams,0))&gt;=40,INDEX(sorCol,MATCH(INDEX(valCol,MATCH('BPI+'!BK44,INIcol,0)),bpiTeams,0))*-1/40+2,(INDEX(sorCol,MATCH(INDEX(valCol,MATCH('BPI+'!BK44,INIcol,0)),bpiTeams,0))*(-1)+40)/325+1))),0)</f>
        <v>0</v>
      </c>
      <c r="AP44" s="366">
        <f>IF(COUNTBLANK('BPI+'!BL44)=1,0,IF(COUNTIF(qwqlINIcol,'BPI+'!BL44)=0,-1.5,IF(INDEX(sorCol,MATCH(INDEX(valCol,MATCH('BPI+'!BL44,INIcol,0)),bpiTeams,0))&gt;=80,-1.5,IF(INDEX(sorCol,MATCH(INDEX(valCol,MATCH('BPI+'!BL44,INIcol,0)),bpiTeams,0))&gt;=41,-1 - (INDEX(sorCol,MATCH(INDEX(valCol,MATCH('BPI+'!BL44,INIcol,0)),bpiTeams,0)) - 41) * (0.5/39),(INDEX(sorCol,MATCH(INDEX(valCol,MATCH('BPI+'!BL44,INIcol,0)),bpiTeams,0)) + 40)/325 - 2))))</f>
        <v>-1.7723076923076924</v>
      </c>
      <c r="AQ44" s="366">
        <f>IF(COUNTBLANK('BPI+'!BM44)=1,0,IF(COUNTIF(qwqlINIcol,'BPI+'!BM44)=0,-1.5,IF(INDEX(sorCol,MATCH(INDEX(valCol,MATCH('BPI+'!BM44,INIcol,0)),bpiTeams,0))&gt;=80,-1.5,IF(INDEX(sorCol,MATCH(INDEX(valCol,MATCH('BPI+'!BM44,INIcol,0)),bpiTeams,0))&gt;=41,-1 - (INDEX(sorCol,MATCH(INDEX(valCol,MATCH('BPI+'!BM44,INIcol,0)),bpiTeams,0)) - 41) * (0.5/39),(INDEX(sorCol,MATCH(INDEX(valCol,MATCH('BPI+'!BM44,INIcol,0)),bpiTeams,0)) + 40)/325 - 2))))</f>
        <v>-1.2948717948717949</v>
      </c>
      <c r="AR44" s="366">
        <f>IF(COUNTBLANK('BPI+'!BN44)=1,0,IF(COUNTIF(qwqlINIcol,'BPI+'!BN44)=0,-1.5,IF(INDEX(sorCol,MATCH(INDEX(valCol,MATCH('BPI+'!BN44,INIcol,0)),bpiTeams,0))&gt;=80,-1.5,IF(INDEX(sorCol,MATCH(INDEX(valCol,MATCH('BPI+'!BN44,INIcol,0)),bpiTeams,0))&gt;=41,-1 - (INDEX(sorCol,MATCH(INDEX(valCol,MATCH('BPI+'!BN44,INIcol,0)),bpiTeams,0)) - 41) * (0.5/39),(INDEX(sorCol,MATCH(INDEX(valCol,MATCH('BPI+'!BN44,INIcol,0)),bpiTeams,0)) + 40)/325 - 2))))</f>
        <v>-1.76</v>
      </c>
      <c r="AS44" s="366">
        <f>IF(COUNTBLANK('BPI+'!BO44)=1,0,IF(COUNTIF(qwqlINIcol,'BPI+'!BO44)=0,-1.5,IF(INDEX(sorCol,MATCH(INDEX(valCol,MATCH('BPI+'!BO44,INIcol,0)),bpiTeams,0))&gt;=80,-1.5,IF(INDEX(sorCol,MATCH(INDEX(valCol,MATCH('BPI+'!BO44,INIcol,0)),bpiTeams,0))&gt;=41,-1 - (INDEX(sorCol,MATCH(INDEX(valCol,MATCH('BPI+'!BO44,INIcol,0)),bpiTeams,0)) - 41) * (0.5/39),(INDEX(sorCol,MATCH(INDEX(valCol,MATCH('BPI+'!BO44,INIcol,0)),bpiTeams,0)) + 40)/325 - 2))))</f>
        <v>0</v>
      </c>
      <c r="AT44" s="366">
        <f>IF(COUNTBLANK('BPI+'!BP44)=1,0,IF(COUNTIF(qwqlINIcol,'BPI+'!BP44)=0,-1.5,IF(INDEX(sorCol,MATCH(INDEX(valCol,MATCH('BPI+'!BP44,INIcol,0)),bpiTeams,0))&gt;=80,-1.5,IF(INDEX(sorCol,MATCH(INDEX(valCol,MATCH('BPI+'!BP44,INIcol,0)),bpiTeams,0))&gt;=41,-1 - (INDEX(sorCol,MATCH(INDEX(valCol,MATCH('BPI+'!BP44,INIcol,0)),bpiTeams,0)) - 41) * (0.5/39),(INDEX(sorCol,MATCH(INDEX(valCol,MATCH('BPI+'!BP44,INIcol,0)),bpiTeams,0)) + 40)/325 - 2))))</f>
        <v>0</v>
      </c>
      <c r="AU44" s="366">
        <f>IF(COUNTBLANK('BPI+'!BQ44)=1,0,IF(COUNTIF(qwqlINIcol,'BPI+'!BQ44)=0,-1.5,IF(INDEX(sorCol,MATCH(INDEX(valCol,MATCH('BPI+'!BQ44,INIcol,0)),bpiTeams,0))&gt;=80,-1.5,IF(INDEX(sorCol,MATCH(INDEX(valCol,MATCH('BPI+'!BQ44,INIcol,0)),bpiTeams,0))&gt;=41,-1 - (INDEX(sorCol,MATCH(INDEX(valCol,MATCH('BPI+'!BQ44,INIcol,0)),bpiTeams,0)) - 41) * (0.5/39),(INDEX(sorCol,MATCH(INDEX(valCol,MATCH('BPI+'!BQ44,INIcol,0)),bpiTeams,0)) + 40)/325 - 2))))</f>
        <v>0</v>
      </c>
      <c r="AV44" s="366">
        <f>IF(COUNTBLANK('BPI+'!BR44)=1,0,IF(COUNTIF(qwqlINIcol,'BPI+'!BR44)=0,-1.5,IF(INDEX(sorCol,MATCH(INDEX(valCol,MATCH('BPI+'!BR44,INIcol,0)),bpiTeams,0))&gt;=80,-1.5,IF(INDEX(sorCol,MATCH(INDEX(valCol,MATCH('BPI+'!BR44,INIcol,0)),bpiTeams,0))&gt;=41,-1 - (INDEX(sorCol,MATCH(INDEX(valCol,MATCH('BPI+'!BR44,INIcol,0)),bpiTeams,0)) - 41) * (0.5/39),(INDEX(sorCol,MATCH(INDEX(valCol,MATCH('BPI+'!BR44,INIcol,0)),bpiTeams,0)) + 40)/325 - 2))))</f>
        <v>0</v>
      </c>
      <c r="AW44" s="366">
        <f>IF(COUNTBLANK('BPI+'!BS44)=1,0,IF(COUNTIF(qwqlINIcol,'BPI+'!BS44)=0,-1.5,IF(INDEX(sorCol,MATCH(INDEX(valCol,MATCH('BPI+'!BS44,INIcol,0)),bpiTeams,0))&gt;=80,-1.5,IF(INDEX(sorCol,MATCH(INDEX(valCol,MATCH('BPI+'!BS44,INIcol,0)),bpiTeams,0))&gt;=41,-1 - (INDEX(sorCol,MATCH(INDEX(valCol,MATCH('BPI+'!BS44,INIcol,0)),bpiTeams,0)) - 41) * (0.5/39),(INDEX(sorCol,MATCH(INDEX(valCol,MATCH('BPI+'!BS44,INIcol,0)),bpiTeams,0)) + 40)/325 - 2))))</f>
        <v>0</v>
      </c>
      <c r="AX44" s="366">
        <f>IF(COUNTBLANK('BPI+'!BT44)=1,0,IF(COUNTIF(qwqlINIcol,'BPI+'!BT44)=0,-1.5,IF(INDEX(sorCol,MATCH(INDEX(valCol,MATCH('BPI+'!BT44,INIcol,0)),bpiTeams,0))&gt;=80,-1.5,IF(INDEX(sorCol,MATCH(INDEX(valCol,MATCH('BPI+'!BT44,INIcol,0)),bpiTeams,0))&gt;=41,-1 - (INDEX(sorCol,MATCH(INDEX(valCol,MATCH('BPI+'!BT44,INIcol,0)),bpiTeams,0)) - 41) * (0.5/39),(INDEX(sorCol,MATCH(INDEX(valCol,MATCH('BPI+'!BT44,INIcol,0)),bpiTeams,0)) + 40)/325 - 2))))</f>
        <v>0</v>
      </c>
      <c r="AY44" s="366">
        <f>IF(COUNTBLANK('BPI+'!BU44)=1,0,IF(COUNTIF(qwqlINIcol,'BPI+'!BU44)=0,-1.5,IF(INDEX(sorCol,MATCH(INDEX(valCol,MATCH('BPI+'!BU44,INIcol,0)),bpiTeams,0))&gt;=80,-1.5,IF(INDEX(sorCol,MATCH(INDEX(valCol,MATCH('BPI+'!BU44,INIcol,0)),bpiTeams,0))&gt;=41,-1 - (INDEX(sorCol,MATCH(INDEX(valCol,MATCH('BPI+'!BU44,INIcol,0)),bpiTeams,0)) - 41) * (0.5/39),(INDEX(sorCol,MATCH(INDEX(valCol,MATCH('BPI+'!BU44,INIcol,0)),bpiTeams,0)) + 40)/325 - 2))))</f>
        <v>0</v>
      </c>
      <c r="AZ44" s="366">
        <f>IF(COUNTBLANK('BPI+'!BV44)=1,0,IF(COUNTIF(qwqlINIcol,'BPI+'!BV44)=0,-1.5,IF(INDEX(sorCol,MATCH(INDEX(valCol,MATCH('BPI+'!BV44,INIcol,0)),bpiTeams,0))&gt;=80,-1.5,IF(INDEX(sorCol,MATCH(INDEX(valCol,MATCH('BPI+'!BV44,INIcol,0)),bpiTeams,0))&gt;=41,-1 - (INDEX(sorCol,MATCH(INDEX(valCol,MATCH('BPI+'!BV44,INIcol,0)),bpiTeams,0)) - 41) * (0.5/39),(INDEX(sorCol,MATCH(INDEX(valCol,MATCH('BPI+'!BV44,INIcol,0)),bpiTeams,0)) + 40)/325 - 2))))</f>
        <v>0</v>
      </c>
      <c r="BA44" s="366">
        <f>IF(COUNTBLANK('BPI+'!BW44)=1,0,IF(COUNTIF(qwqlINIcol,'BPI+'!BW44)=0,-1.5,IF(INDEX(sorCol,MATCH(INDEX(valCol,MATCH('BPI+'!BW44,INIcol,0)),bpiTeams,0))&gt;=80,-1.5,IF(INDEX(sorCol,MATCH(INDEX(valCol,MATCH('BPI+'!BW44,INIcol,0)),bpiTeams,0))&gt;=41,-1 - (INDEX(sorCol,MATCH(INDEX(valCol,MATCH('BPI+'!BW44,INIcol,0)),bpiTeams,0)) - 41) * (0.5/39),(INDEX(sorCol,MATCH(INDEX(valCol,MATCH('BPI+'!BW44,INIcol,0)),bpiTeams,0)) + 40)/325 - 2))))</f>
        <v>0</v>
      </c>
      <c r="BB44" s="366">
        <f>IF(COUNTBLANK('BPI+'!BX44)=1,0,IF(COUNTIF(qwqlINIcol,'BPI+'!BX44)=0,-1.5,IF(INDEX(sorCol,MATCH(INDEX(valCol,MATCH('BPI+'!BX44,INIcol,0)),bpiTeams,0))&gt;=80,-1.5,IF(INDEX(sorCol,MATCH(INDEX(valCol,MATCH('BPI+'!BX44,INIcol,0)),bpiTeams,0))&gt;=41,-1 - (INDEX(sorCol,MATCH(INDEX(valCol,MATCH('BPI+'!BX44,INIcol,0)),bpiTeams,0)) - 41) * (0.5/39),(INDEX(sorCol,MATCH(INDEX(valCol,MATCH('BPI+'!BX44,INIcol,0)),bpiTeams,0)) + 40)/325 - 2))))</f>
        <v>0</v>
      </c>
      <c r="BC44" s="374">
        <f>IF(COUNTBLANK('BPI+'!BY44)=0,-1.6,0)</f>
        <v>-1.6</v>
      </c>
      <c r="BD44" s="374">
        <f>IF(COUNTBLANK('BPI+'!BZ44)=0,-1.6,0)</f>
        <v>0</v>
      </c>
      <c r="BE44" s="374">
        <f>IF(COUNTBLANK('BPI+'!CA44)=0,-1.6,0)</f>
        <v>0</v>
      </c>
      <c r="BF44" s="374">
        <f>IF(COUNTBLANK('BPI+'!CB44)=0,-1.6,0)</f>
        <v>0</v>
      </c>
      <c r="BG44" s="374">
        <f>IF(COUNTBLANK('BPI+'!CC44)=0,-1.6,0)</f>
        <v>0</v>
      </c>
      <c r="BH44" s="374">
        <f>IF(COUNTBLANK('BPI+'!CD44)=0,-1.6,0)</f>
        <v>0</v>
      </c>
      <c r="BI44" s="374">
        <f>IF(COUNTBLANK('BPI+'!CE44)=0,-1.6,0)</f>
        <v>0</v>
      </c>
      <c r="BJ44" s="374">
        <f>IF(COUNTBLANK('BPI+'!CF44)=0,-1.6,0)</f>
        <v>0</v>
      </c>
      <c r="BK44" s="374">
        <f>IF(COUNTBLANK('BPI+'!CG44)=0,-1.6,0)</f>
        <v>0</v>
      </c>
      <c r="BL44" s="374">
        <f>IF(COUNTBLANK('BPI+'!CH44)=0,-1.6,0)</f>
        <v>0</v>
      </c>
      <c r="BM44" s="374">
        <f>IF(COUNTBLANK('BPI+'!CI44)=0,-1.6,0)</f>
        <v>0</v>
      </c>
      <c r="BN44" s="374">
        <f>IF(COUNTBLANK('BPI+'!CJ44)=0,-1.6,0)</f>
        <v>0</v>
      </c>
      <c r="BO44" s="374">
        <f>IF(COUNTBLANK('BPI+'!CK44)=0,-1.6,0)</f>
        <v>0</v>
      </c>
      <c r="BP44" s="374">
        <f>IF(COUNTBLANK('BPI+'!CL44)=0,-1.6,0)</f>
        <v>0</v>
      </c>
      <c r="BQ44" s="374">
        <f>IF(COUNTBLANK('BPI+'!CM44)=0,-1.6,0)</f>
        <v>0</v>
      </c>
      <c r="BR44" s="374">
        <f>IF(COUNTBLANK('BPI+'!CN44)=0,-1.6,0)</f>
        <v>0</v>
      </c>
      <c r="BS44" s="374">
        <f>IF(COUNTBLANK('BPI+'!CO44)=0,-1.6,0)</f>
        <v>0</v>
      </c>
      <c r="BT44">
        <f t="shared" si="4"/>
        <v>-8.6355128205128207</v>
      </c>
    </row>
    <row r="45" spans="1:72" x14ac:dyDescent="0.3">
      <c r="A45" t="str">
        <f t="shared" si="0"/>
        <v>Miami-OH</v>
      </c>
      <c r="B45" t="str">
        <f t="shared" si="3"/>
        <v>M-OH</v>
      </c>
      <c r="C45" s="358">
        <f>IF(
  COUNTBLANK('BPI+'!Y45)=1,
  0,
  IFERROR(
    IF(
      INDEX(sorCol,MATCH(INDEX(valCol,MATCH('BPI+'!Y45,INIcol,0)),bpiTeams,0))&lt;=40,
      2-INDEX(sorCol,MATCH(INDEX(valCol,MATCH('BPI+'!Y45,INIcol,0)),bpiTeams,0))/40,
      IF(
        INDEX(sorCol,MATCH(INDEX(valCol,MATCH('BPI+'!Y45,INIcol,0)),bpiTeams,0))&lt;=100,
        1-0.9*(INDEX(sorCol,MATCH(INDEX(valCol,MATCH('BPI+'!Y45,INIcol,0)),bpiTeams,0))-40)/60,
        0.1
      )
    ),
    0.1
  )
)</f>
        <v>0</v>
      </c>
      <c r="D45" s="358">
        <f>IF(
  COUNTBLANK('BPI+'!Z45)=1,
  0,
  IFERROR(
    IF(
      INDEX(sorCol,MATCH(INDEX(valCol,MATCH('BPI+'!Z45,INIcol,0)),bpiTeams,0))&lt;=40,
      2-INDEX(sorCol,MATCH(INDEX(valCol,MATCH('BPI+'!Z45,INIcol,0)),bpiTeams,0))/40,
      IF(
        INDEX(sorCol,MATCH(INDEX(valCol,MATCH('BPI+'!Z45,INIcol,0)),bpiTeams,0))&lt;=100,
        1-0.9*(INDEX(sorCol,MATCH(INDEX(valCol,MATCH('BPI+'!Z45,INIcol,0)),bpiTeams,0))-40)/60,
        0.1
      )
    ),
    0.1
  )
)</f>
        <v>0</v>
      </c>
      <c r="E45" s="358">
        <f>IF(
  COUNTBLANK('BPI+'!AA45)=1,
  0,
  IFERROR(
    IF(
      INDEX(sorCol,MATCH(INDEX(valCol,MATCH('BPI+'!AA45,INIcol,0)),bpiTeams,0))&lt;=40,
      2-INDEX(sorCol,MATCH(INDEX(valCol,MATCH('BPI+'!AA45,INIcol,0)),bpiTeams,0))/40,
      IF(
        INDEX(sorCol,MATCH(INDEX(valCol,MATCH('BPI+'!AA45,INIcol,0)),bpiTeams,0))&lt;=100,
        1-0.9*(INDEX(sorCol,MATCH(INDEX(valCol,MATCH('BPI+'!AA45,INIcol,0)),bpiTeams,0))-40)/60,
        0.1
      )
    ),
    0.1
  )
)</f>
        <v>0</v>
      </c>
      <c r="F45" s="358">
        <f>IF(
  COUNTBLANK('BPI+'!AB45)=1,
  0,
  IFERROR(
    IF(
      INDEX(sorCol,MATCH(INDEX(valCol,MATCH('BPI+'!AB45,INIcol,0)),bpiTeams,0))&lt;=40,
      2-INDEX(sorCol,MATCH(INDEX(valCol,MATCH('BPI+'!AB45,INIcol,0)),bpiTeams,0))/40,
      IF(
        INDEX(sorCol,MATCH(INDEX(valCol,MATCH('BPI+'!AB45,INIcol,0)),bpiTeams,0))&lt;=100,
        1-0.9*(INDEX(sorCol,MATCH(INDEX(valCol,MATCH('BPI+'!AB45,INIcol,0)),bpiTeams,0))-40)/60,
        0.1
      )
    ),
    0.1
  )
)</f>
        <v>0</v>
      </c>
      <c r="G45" s="358">
        <f>IF(
  COUNTBLANK('BPI+'!AC45)=1,
  0,
  IFERROR(
    IF(
      INDEX(sorCol,MATCH(INDEX(valCol,MATCH('BPI+'!AC45,INIcol,0)),bpiTeams,0))&lt;=40,
      2-INDEX(sorCol,MATCH(INDEX(valCol,MATCH('BPI+'!AC45,INIcol,0)),bpiTeams,0))/40,
      IF(
        INDEX(sorCol,MATCH(INDEX(valCol,MATCH('BPI+'!AC45,INIcol,0)),bpiTeams,0))&lt;=100,
        1-0.9*(INDEX(sorCol,MATCH(INDEX(valCol,MATCH('BPI+'!AC45,INIcol,0)),bpiTeams,0))-40)/60,
        0.1
      )
    ),
    0.1
  )
)</f>
        <v>0</v>
      </c>
      <c r="H45" s="358">
        <f>IF(
  COUNTBLANK('BPI+'!AD45)=1,
  0,
  IFERROR(
    IF(
      INDEX(sorCol,MATCH(INDEX(valCol,MATCH('BPI+'!AD45,INIcol,0)),bpiTeams,0))&lt;=40,
      2-INDEX(sorCol,MATCH(INDEX(valCol,MATCH('BPI+'!AD45,INIcol,0)),bpiTeams,0))/40,
      IF(
        INDEX(sorCol,MATCH(INDEX(valCol,MATCH('BPI+'!AD45,INIcol,0)),bpiTeams,0))&lt;=100,
        1-0.9*(INDEX(sorCol,MATCH(INDEX(valCol,MATCH('BPI+'!AD45,INIcol,0)),bpiTeams,0))-40)/60,
        0.1
      )
    ),
    0.1
  )
)</f>
        <v>0</v>
      </c>
      <c r="I45" s="358">
        <f>IF(
  COUNTBLANK('BPI+'!AE45)=1,
  0,
  IFERROR(
    IF(
      INDEX(sorCol,MATCH(INDEX(valCol,MATCH('BPI+'!AE45,INIcol,0)),bpiTeams,0))&lt;=40,
      2-INDEX(sorCol,MATCH(INDEX(valCol,MATCH('BPI+'!AE45,INIcol,0)),bpiTeams,0))/40,
      IF(
        INDEX(sorCol,MATCH(INDEX(valCol,MATCH('BPI+'!AE45,INIcol,0)),bpiTeams,0))&lt;=100,
        1-0.9*(INDEX(sorCol,MATCH(INDEX(valCol,MATCH('BPI+'!AE45,INIcol,0)),bpiTeams,0))-40)/60,
        0.1
      )
    ),
    0.1
  )
)</f>
        <v>0</v>
      </c>
      <c r="J45" s="358">
        <f>IF(
  COUNTBLANK('BPI+'!AF45)=1,
  0,
  IFERROR(
    IF(
      INDEX(sorCol,MATCH(INDEX(valCol,MATCH('BPI+'!AF45,INIcol,0)),bpiTeams,0))&lt;=40,
      2-INDEX(sorCol,MATCH(INDEX(valCol,MATCH('BPI+'!AF45,INIcol,0)),bpiTeams,0))/40,
      IF(
        INDEX(sorCol,MATCH(INDEX(valCol,MATCH('BPI+'!AF45,INIcol,0)),bpiTeams,0))&lt;=100,
        1-0.9*(INDEX(sorCol,MATCH(INDEX(valCol,MATCH('BPI+'!AF45,INIcol,0)),bpiTeams,0))-40)/60,
        0.1
      )
    ),
    0.1
  )
)</f>
        <v>0</v>
      </c>
      <c r="K45" s="358">
        <f>IF(
  COUNTBLANK('BPI+'!AG45)=1,
  0,
  IFERROR(
    IF(
      INDEX(sorCol,MATCH(INDEX(valCol,MATCH('BPI+'!AG45,INIcol,0)),bpiTeams,0))&lt;=40,
      2-INDEX(sorCol,MATCH(INDEX(valCol,MATCH('BPI+'!AG45,INIcol,0)),bpiTeams,0))/40,
      IF(
        INDEX(sorCol,MATCH(INDEX(valCol,MATCH('BPI+'!AG45,INIcol,0)),bpiTeams,0))&lt;=100,
        1-0.9*(INDEX(sorCol,MATCH(INDEX(valCol,MATCH('BPI+'!AG45,INIcol,0)),bpiTeams,0))-40)/60,
        0.1
      )
    ),
    0.1
  )
)</f>
        <v>0</v>
      </c>
      <c r="L45" s="358">
        <f>IF(
  COUNTBLANK('BPI+'!AH45)=1,
  0,
  IFERROR(
    IF(
      INDEX(sorCol,MATCH(INDEX(valCol,MATCH('BPI+'!AH45,INIcol,0)),bpiTeams,0))&lt;=40,
      2-INDEX(sorCol,MATCH(INDEX(valCol,MATCH('BPI+'!AH45,INIcol,0)),bpiTeams,0))/40,
      IF(
        INDEX(sorCol,MATCH(INDEX(valCol,MATCH('BPI+'!AH45,INIcol,0)),bpiTeams,0))&lt;=100,
        1-0.9*(INDEX(sorCol,MATCH(INDEX(valCol,MATCH('BPI+'!AH45,INIcol,0)),bpiTeams,0))-40)/60,
        0.1
      )
    ),
    0.1
  )
)</f>
        <v>0</v>
      </c>
      <c r="M45" s="358">
        <f>IF(
  COUNTBLANK('BPI+'!AI45)=1,
  0,
  IFERROR(
    IF(
      INDEX(sorCol,MATCH(INDEX(valCol,MATCH('BPI+'!AI45,INIcol,0)),bpiTeams,0))&lt;=40,
      2-INDEX(sorCol,MATCH(INDEX(valCol,MATCH('BPI+'!AI45,INIcol,0)),bpiTeams,0))/40,
      IF(
        INDEX(sorCol,MATCH(INDEX(valCol,MATCH('BPI+'!AI45,INIcol,0)),bpiTeams,0))&lt;=100,
        1-0.9*(INDEX(sorCol,MATCH(INDEX(valCol,MATCH('BPI+'!AI45,INIcol,0)),bpiTeams,0))-40)/60,
        0.1
      )
    ),
    0.1
  )
)</f>
        <v>0</v>
      </c>
      <c r="N45" s="358">
        <f>IF(
  COUNTBLANK('BPI+'!AJ45)=1,
  0,
  IFERROR(
    IF(
      INDEX(sorCol,MATCH(INDEX(valCol,MATCH('BPI+'!AJ45,INIcol,0)),bpiTeams,0))&lt;=40,
      2-INDEX(sorCol,MATCH(INDEX(valCol,MATCH('BPI+'!AJ45,INIcol,0)),bpiTeams,0))/40,
      IF(
        INDEX(sorCol,MATCH(INDEX(valCol,MATCH('BPI+'!AJ45,INIcol,0)),bpiTeams,0))&lt;=100,
        1-0.9*(INDEX(sorCol,MATCH(INDEX(valCol,MATCH('BPI+'!AJ45,INIcol,0)),bpiTeams,0))-40)/60,
        0.1
      )
    ),
    0.1
  )
)</f>
        <v>0</v>
      </c>
      <c r="O45" s="366">
        <f>IF(
  COUNTBLANK('BPI+'!AK45)=1,
  0,
  IFERROR(
    IF(
      INDEX(sorCol, MATCH(INDEX(valCol, MATCH('BPI+'!AK45, INIcol, 0)), bpiTeams, 0)) &lt;= 40,
      -INDEX(sorCol, MATCH(INDEX(valCol, MATCH('BPI+'!AK45, INIcol, 0)), bpiTeams, 0))/40,
      IF(
        INDEX(sorCol, MATCH(INDEX(valCol, MATCH('BPI+'!AK45, INIcol, 0)), bpiTeams, 0)) &lt;= 100,
        -1 - (INDEX(sorCol, MATCH(INDEX(valCol, MATCH('BPI+'!AK45, INIcol, 0)), bpiTeams, 0)) - 40)/60,
        -2
      )
    ),
    -2
  )
)</f>
        <v>0</v>
      </c>
      <c r="P45" s="366">
        <f>IF(
  COUNTBLANK('BPI+'!AL45)=1,
  0,
  IFERROR(
    IF(
      INDEX(sorCol, MATCH(INDEX(valCol, MATCH('BPI+'!AL45, INIcol, 0)), bpiTeams, 0)) &lt;= 40,
      -INDEX(sorCol, MATCH(INDEX(valCol, MATCH('BPI+'!AL45, INIcol, 0)), bpiTeams, 0))/40,
      IF(
        INDEX(sorCol, MATCH(INDEX(valCol, MATCH('BPI+'!AL45, INIcol, 0)), bpiTeams, 0)) &lt;= 100,
        -1 - (INDEX(sorCol, MATCH(INDEX(valCol, MATCH('BPI+'!AL45, INIcol, 0)), bpiTeams, 0)) - 40)/60,
        -2
      )
    ),
    -2
  )
)</f>
        <v>0</v>
      </c>
      <c r="Q45" s="366">
        <f>IF(
  COUNTBLANK('BPI+'!AM45)=1,
  0,
  IFERROR(
    IF(
      INDEX(sorCol, MATCH(INDEX(valCol, MATCH('BPI+'!AM45, INIcol, 0)), bpiTeams, 0)) &lt;= 40,
      -INDEX(sorCol, MATCH(INDEX(valCol, MATCH('BPI+'!AM45, INIcol, 0)), bpiTeams, 0))/40,
      IF(
        INDEX(sorCol, MATCH(INDEX(valCol, MATCH('BPI+'!AM45, INIcol, 0)), bpiTeams, 0)) &lt;= 100,
        -1 - (INDEX(sorCol, MATCH(INDEX(valCol, MATCH('BPI+'!AM45, INIcol, 0)), bpiTeams, 0)) - 40)/60,
        -2
      )
    ),
    -2
  )
)</f>
        <v>0</v>
      </c>
      <c r="R45" s="366">
        <f>IF(
  COUNTBLANK('BPI+'!AN45)=1,
  0,
  IFERROR(
    IF(
      INDEX(sorCol, MATCH(INDEX(valCol, MATCH('BPI+'!AN45, INIcol, 0)), bpiTeams, 0)) &lt;= 40,
      -INDEX(sorCol, MATCH(INDEX(valCol, MATCH('BPI+'!AN45, INIcol, 0)), bpiTeams, 0))/40,
      IF(
        INDEX(sorCol, MATCH(INDEX(valCol, MATCH('BPI+'!AN45, INIcol, 0)), bpiTeams, 0)) &lt;= 100,
        -1 - (INDEX(sorCol, MATCH(INDEX(valCol, MATCH('BPI+'!AN45, INIcol, 0)), bpiTeams, 0)) - 40)/60,
        -2
      )
    ),
    -2
  )
)</f>
        <v>0</v>
      </c>
      <c r="S45" s="366">
        <f>IF(
  COUNTBLANK('BPI+'!AO45)=1,
  0,
  IFERROR(
    IF(
      INDEX(sorCol, MATCH(INDEX(valCol, MATCH('BPI+'!AO45, INIcol, 0)), bpiTeams, 0)) &lt;= 40,
      -INDEX(sorCol, MATCH(INDEX(valCol, MATCH('BPI+'!AO45, INIcol, 0)), bpiTeams, 0))/40,
      IF(
        INDEX(sorCol, MATCH(INDEX(valCol, MATCH('BPI+'!AO45, INIcol, 0)), bpiTeams, 0)) &lt;= 100,
        -1 - (INDEX(sorCol, MATCH(INDEX(valCol, MATCH('BPI+'!AO45, INIcol, 0)), bpiTeams, 0)) - 40)/60,
        -2
      )
    ),
    -2
  )
)</f>
        <v>0</v>
      </c>
      <c r="T45" s="366">
        <f>IF(
  COUNTBLANK('BPI+'!AP45)=1,
  0,
  IFERROR(
    IF(
      INDEX(sorCol, MATCH(INDEX(valCol, MATCH('BPI+'!AP45, INIcol, 0)), bpiTeams, 0)) &lt;= 40,
      -INDEX(sorCol, MATCH(INDEX(valCol, MATCH('BPI+'!AP45, INIcol, 0)), bpiTeams, 0))/40,
      IF(
        INDEX(sorCol, MATCH(INDEX(valCol, MATCH('BPI+'!AP45, INIcol, 0)), bpiTeams, 0)) &lt;= 100,
        -1 - (INDEX(sorCol, MATCH(INDEX(valCol, MATCH('BPI+'!AP45, INIcol, 0)), bpiTeams, 0)) - 40)/60,
        -2
      )
    ),
    -2
  )
)</f>
        <v>0</v>
      </c>
      <c r="U45" s="366">
        <f>IF(
  COUNTBLANK('BPI+'!AQ45)=1,
  0,
  IFERROR(
    IF(
      INDEX(sorCol, MATCH(INDEX(valCol, MATCH('BPI+'!AQ45, INIcol, 0)), bpiTeams, 0)) &lt;= 40,
      -INDEX(sorCol, MATCH(INDEX(valCol, MATCH('BPI+'!AQ45, INIcol, 0)), bpiTeams, 0))/40,
      IF(
        INDEX(sorCol, MATCH(INDEX(valCol, MATCH('BPI+'!AQ45, INIcol, 0)), bpiTeams, 0)) &lt;= 100,
        -1 - (INDEX(sorCol, MATCH(INDEX(valCol, MATCH('BPI+'!AQ45, INIcol, 0)), bpiTeams, 0)) - 40)/60,
        -2
      )
    ),
    -2
  )
)</f>
        <v>0</v>
      </c>
      <c r="V45" s="366">
        <f>IF(
  COUNTBLANK('BPI+'!AR45)=1,
  0,
  IFERROR(
    IF(
      INDEX(sorCol, MATCH(INDEX(valCol, MATCH('BPI+'!AR45, INIcol, 0)), bpiTeams, 0)) &lt;= 40,
      -INDEX(sorCol, MATCH(INDEX(valCol, MATCH('BPI+'!AR45, INIcol, 0)), bpiTeams, 0))/40,
      IF(
        INDEX(sorCol, MATCH(INDEX(valCol, MATCH('BPI+'!AR45, INIcol, 0)), bpiTeams, 0)) &lt;= 100,
        -1 - (INDEX(sorCol, MATCH(INDEX(valCol, MATCH('BPI+'!AR45, INIcol, 0)), bpiTeams, 0)) - 40)/60,
        -2
      )
    ),
    -2
  )
)</f>
        <v>0</v>
      </c>
      <c r="W45" s="366">
        <f>IF(
  COUNTBLANK('BPI+'!AS45)=1,
  0,
  IFERROR(
    IF(
      INDEX(sorCol, MATCH(INDEX(valCol, MATCH('BPI+'!AS45, INIcol, 0)), bpiTeams, 0)) &lt;= 40,
      -INDEX(sorCol, MATCH(INDEX(valCol, MATCH('BPI+'!AS45, INIcol, 0)), bpiTeams, 0))/40,
      IF(
        INDEX(sorCol, MATCH(INDEX(valCol, MATCH('BPI+'!AS45, INIcol, 0)), bpiTeams, 0)) &lt;= 100,
        -1 - (INDEX(sorCol, MATCH(INDEX(valCol, MATCH('BPI+'!AS45, INIcol, 0)), bpiTeams, 0)) - 40)/60,
        -2
      )
    ),
    -2
  )
)</f>
        <v>0</v>
      </c>
      <c r="X45" s="366">
        <f>IF(
  COUNTBLANK('BPI+'!AT45)=1,
  0,
  IFERROR(
    IF(
      INDEX(sorCol, MATCH(INDEX(valCol, MATCH('BPI+'!AT45, INIcol, 0)), bpiTeams, 0)) &lt;= 40,
      -INDEX(sorCol, MATCH(INDEX(valCol, MATCH('BPI+'!AT45, INIcol, 0)), bpiTeams, 0))/40,
      IF(
        INDEX(sorCol, MATCH(INDEX(valCol, MATCH('BPI+'!AT45, INIcol, 0)), bpiTeams, 0)) &lt;= 100,
        -1 - (INDEX(sorCol, MATCH(INDEX(valCol, MATCH('BPI+'!AT45, INIcol, 0)), bpiTeams, 0)) - 40)/60,
        -2
      )
    ),
    -2
  )
)</f>
        <v>0</v>
      </c>
      <c r="Y45" s="366">
        <f>IF(
  COUNTBLANK('BPI+'!AU45)=1,
  0,
  IFERROR(
    IF(
      INDEX(sorCol, MATCH(INDEX(valCol, MATCH('BPI+'!AU45, INIcol, 0)), bpiTeams, 0)) &lt;= 40,
      -INDEX(sorCol, MATCH(INDEX(valCol, MATCH('BPI+'!AU45, INIcol, 0)), bpiTeams, 0))/40,
      IF(
        INDEX(sorCol, MATCH(INDEX(valCol, MATCH('BPI+'!AU45, INIcol, 0)), bpiTeams, 0)) &lt;= 100,
        -1 - (INDEX(sorCol, MATCH(INDEX(valCol, MATCH('BPI+'!AU45, INIcol, 0)), bpiTeams, 0)) - 40)/60,
        -2
      )
    ),
    -2
  )
)</f>
        <v>0</v>
      </c>
      <c r="Z45" s="366">
        <f>IF(
  COUNTBLANK('BPI+'!AV45)=1,
  0,
  IFERROR(
    IF(
      INDEX(sorCol, MATCH(INDEX(valCol, MATCH('BPI+'!AV45, INIcol, 0)), bpiTeams, 0)) &lt;= 40,
      -INDEX(sorCol, MATCH(INDEX(valCol, MATCH('BPI+'!AV45, INIcol, 0)), bpiTeams, 0))/40,
      IF(
        INDEX(sorCol, MATCH(INDEX(valCol, MATCH('BPI+'!AV45, INIcol, 0)), bpiTeams, 0)) &lt;= 100,
        -1 - (INDEX(sorCol, MATCH(INDEX(valCol, MATCH('BPI+'!AV45, INIcol, 0)), bpiTeams, 0)) - 40)/60,
        -2
      )
    ),
    -2
  )
)</f>
        <v>0</v>
      </c>
      <c r="AA45" s="358">
        <f>IFERROR(IF(COUNTBLANK('BPI+'!AX45)=1,0,IF(COUNTIF(qwqlINIcol,'BPI+'!AX45)=0,0.1,IF(INDEX(sorCol,MATCH(INDEX(valCol,MATCH('BPI+'!AW45,INIcol,0)),bpiTeams,0))&gt;=40,INDEX(sorCol,MATCH(INDEX(valCol,MATCH('BPI+'!AW45,INIcol,0)),bpiTeams,0))*-1/40+2,(INDEX(sorCol,MATCH(INDEX(valCol,MATCH('BPI+'!AW45,INIcol,0)),bpiTeams,0))*(-1)+40)/325+1))),0)</f>
        <v>0</v>
      </c>
      <c r="AB45" s="358">
        <f>IFERROR(IF(COUNTBLANK('BPI+'!AY45)=1,0,IF(COUNTIF(qwqlINIcol,'BPI+'!AY45)=0,0.1,IF(INDEX(sorCol,MATCH(INDEX(valCol,MATCH('BPI+'!AX45,INIcol,0)),bpiTeams,0))&gt;=40,INDEX(sorCol,MATCH(INDEX(valCol,MATCH('BPI+'!AX45,INIcol,0)),bpiTeams,0))*-1/40+2,(INDEX(sorCol,MATCH(INDEX(valCol,MATCH('BPI+'!AX45,INIcol,0)),bpiTeams,0))*(-1)+40)/325+1))),0)</f>
        <v>0</v>
      </c>
      <c r="AC45" s="358">
        <f>IFERROR(IF(COUNTBLANK('BPI+'!AZ45)=1,0,IF(COUNTIF(qwqlINIcol,'BPI+'!AZ45)=0,0.1,IF(INDEX(sorCol,MATCH(INDEX(valCol,MATCH('BPI+'!AY45,INIcol,0)),bpiTeams,0))&gt;=40,INDEX(sorCol,MATCH(INDEX(valCol,MATCH('BPI+'!AY45,INIcol,0)),bpiTeams,0))*-1/40+2,(INDEX(sorCol,MATCH(INDEX(valCol,MATCH('BPI+'!AY45,INIcol,0)),bpiTeams,0))*(-1)+40)/325+1))),0)</f>
        <v>0</v>
      </c>
      <c r="AD45" s="358">
        <f>IFERROR(IF(COUNTBLANK('BPI+'!BA45)=1,0,IF(COUNTIF(qwqlINIcol,'BPI+'!BA45)=0,0.1,IF(INDEX(sorCol,MATCH(INDEX(valCol,MATCH('BPI+'!AZ45,INIcol,0)),bpiTeams,0))&gt;=40,INDEX(sorCol,MATCH(INDEX(valCol,MATCH('BPI+'!AZ45,INIcol,0)),bpiTeams,0))*-1/40+2,(INDEX(sorCol,MATCH(INDEX(valCol,MATCH('BPI+'!AZ45,INIcol,0)),bpiTeams,0))*(-1)+40)/325+1))),0)</f>
        <v>0</v>
      </c>
      <c r="AE45" s="358">
        <f>IFERROR(IF(COUNTBLANK('BPI+'!BB45)=1,0,IF(COUNTIF(qwqlINIcol,'BPI+'!BB45)=0,0.1,IF(INDEX(sorCol,MATCH(INDEX(valCol,MATCH('BPI+'!BA45,INIcol,0)),bpiTeams,0))&gt;=40,INDEX(sorCol,MATCH(INDEX(valCol,MATCH('BPI+'!BA45,INIcol,0)),bpiTeams,0))*-1/40+2,(INDEX(sorCol,MATCH(INDEX(valCol,MATCH('BPI+'!BA45,INIcol,0)),bpiTeams,0))*(-1)+40)/325+1))),0)</f>
        <v>0</v>
      </c>
      <c r="AF45" s="358">
        <f>IFERROR(IF(COUNTBLANK('BPI+'!BC45)=1,0,IF(COUNTIF(qwqlINIcol,'BPI+'!BC45)=0,0.1,IF(INDEX(sorCol,MATCH(INDEX(valCol,MATCH('BPI+'!BB45,INIcol,0)),bpiTeams,0))&gt;=40,INDEX(sorCol,MATCH(INDEX(valCol,MATCH('BPI+'!BB45,INIcol,0)),bpiTeams,0))*-1/40+2,(INDEX(sorCol,MATCH(INDEX(valCol,MATCH('BPI+'!BB45,INIcol,0)),bpiTeams,0))*(-1)+40)/325+1))),0)</f>
        <v>0</v>
      </c>
      <c r="AG45" s="358">
        <f>IFERROR(IF(COUNTBLANK('BPI+'!BD45)=1,0,IF(COUNTIF(qwqlINIcol,'BPI+'!BD45)=0,0.1,IF(INDEX(sorCol,MATCH(INDEX(valCol,MATCH('BPI+'!BC45,INIcol,0)),bpiTeams,0))&gt;=40,INDEX(sorCol,MATCH(INDEX(valCol,MATCH('BPI+'!BC45,INIcol,0)),bpiTeams,0))*-1/40+2,(INDEX(sorCol,MATCH(INDEX(valCol,MATCH('BPI+'!BC45,INIcol,0)),bpiTeams,0))*(-1)+40)/325+1))),0)</f>
        <v>0</v>
      </c>
      <c r="AH45" s="358">
        <f>IFERROR(IF(COUNTBLANK('BPI+'!BE45)=1,0,IF(COUNTIF(qwqlINIcol,'BPI+'!BE45)=0,0.1,IF(INDEX(sorCol,MATCH(INDEX(valCol,MATCH('BPI+'!BD45,INIcol,0)),bpiTeams,0))&gt;=40,INDEX(sorCol,MATCH(INDEX(valCol,MATCH('BPI+'!BD45,INIcol,0)),bpiTeams,0))*-1/40+2,(INDEX(sorCol,MATCH(INDEX(valCol,MATCH('BPI+'!BD45,INIcol,0)),bpiTeams,0))*(-1)+40)/325+1))),0)</f>
        <v>0</v>
      </c>
      <c r="AI45" s="358">
        <f>IFERROR(IF(COUNTBLANK('BPI+'!BF45)=1,0,IF(COUNTIF(qwqlINIcol,'BPI+'!BF45)=0,0.1,IF(INDEX(sorCol,MATCH(INDEX(valCol,MATCH('BPI+'!BE45,INIcol,0)),bpiTeams,0))&gt;=40,INDEX(sorCol,MATCH(INDEX(valCol,MATCH('BPI+'!BE45,INIcol,0)),bpiTeams,0))*-1/40+2,(INDEX(sorCol,MATCH(INDEX(valCol,MATCH('BPI+'!BE45,INIcol,0)),bpiTeams,0))*(-1)+40)/325+1))),0)</f>
        <v>0</v>
      </c>
      <c r="AJ45" s="358">
        <f>IFERROR(IF(COUNTBLANK('BPI+'!BG45)=1,0,IF(COUNTIF(qwqlINIcol,'BPI+'!BG45)=0,0.1,IF(INDEX(sorCol,MATCH(INDEX(valCol,MATCH('BPI+'!BF45,INIcol,0)),bpiTeams,0))&gt;=40,INDEX(sorCol,MATCH(INDEX(valCol,MATCH('BPI+'!BF45,INIcol,0)),bpiTeams,0))*-1/40+2,(INDEX(sorCol,MATCH(INDEX(valCol,MATCH('BPI+'!BF45,INIcol,0)),bpiTeams,0))*(-1)+40)/325+1))),0)</f>
        <v>0</v>
      </c>
      <c r="AK45" s="358">
        <f>IFERROR(IF(COUNTBLANK('BPI+'!BH45)=1,0,IF(COUNTIF(qwqlINIcol,'BPI+'!BH45)=0,0.1,IF(INDEX(sorCol,MATCH(INDEX(valCol,MATCH('BPI+'!BG45,INIcol,0)),bpiTeams,0))&gt;=40,INDEX(sorCol,MATCH(INDEX(valCol,MATCH('BPI+'!BG45,INIcol,0)),bpiTeams,0))*-1/40+2,(INDEX(sorCol,MATCH(INDEX(valCol,MATCH('BPI+'!BG45,INIcol,0)),bpiTeams,0))*(-1)+40)/325+1))),0)</f>
        <v>0</v>
      </c>
      <c r="AL45" s="358">
        <f>IFERROR(IF(COUNTBLANK('BPI+'!BI45)=1,0,IF(COUNTIF(qwqlINIcol,'BPI+'!BI45)=0,0.1,IF(INDEX(sorCol,MATCH(INDEX(valCol,MATCH('BPI+'!BH45,INIcol,0)),bpiTeams,0))&gt;=40,INDEX(sorCol,MATCH(INDEX(valCol,MATCH('BPI+'!BH45,INIcol,0)),bpiTeams,0))*-1/40+2,(INDEX(sorCol,MATCH(INDEX(valCol,MATCH('BPI+'!BH45,INIcol,0)),bpiTeams,0))*(-1)+40)/325+1))),0)</f>
        <v>0</v>
      </c>
      <c r="AM45" s="358">
        <f>IFERROR(IF(COUNTBLANK('BPI+'!BJ45)=1,0,IF(COUNTIF(qwqlINIcol,'BPI+'!BJ45)=0,0.1,IF(INDEX(sorCol,MATCH(INDEX(valCol,MATCH('BPI+'!BI45,INIcol,0)),bpiTeams,0))&gt;=40,INDEX(sorCol,MATCH(INDEX(valCol,MATCH('BPI+'!BI45,INIcol,0)),bpiTeams,0))*-1/40+2,(INDEX(sorCol,MATCH(INDEX(valCol,MATCH('BPI+'!BI45,INIcol,0)),bpiTeams,0))*(-1)+40)/325+1))),0)</f>
        <v>0</v>
      </c>
      <c r="AN45" s="358">
        <f>IFERROR(IF(COUNTBLANK('BPI+'!BK45)=1,0,IF(COUNTIF(qwqlINIcol,'BPI+'!BK45)=0,0.1,IF(INDEX(sorCol,MATCH(INDEX(valCol,MATCH('BPI+'!BJ45,INIcol,0)),bpiTeams,0))&gt;=40,INDEX(sorCol,MATCH(INDEX(valCol,MATCH('BPI+'!BJ45,INIcol,0)),bpiTeams,0))*-1/40+2,(INDEX(sorCol,MATCH(INDEX(valCol,MATCH('BPI+'!BJ45,INIcol,0)),bpiTeams,0))*(-1)+40)/325+1))),0)</f>
        <v>0</v>
      </c>
      <c r="AO45" s="358">
        <f>IFERROR(IF(COUNTBLANK('BPI+'!BL45)=1,0,IF(COUNTIF(qwqlINIcol,'BPI+'!BL45)=0,0.1,IF(INDEX(sorCol,MATCH(INDEX(valCol,MATCH('BPI+'!BK45,INIcol,0)),bpiTeams,0))&gt;=40,INDEX(sorCol,MATCH(INDEX(valCol,MATCH('BPI+'!BK45,INIcol,0)),bpiTeams,0))*-1/40+2,(INDEX(sorCol,MATCH(INDEX(valCol,MATCH('BPI+'!BK45,INIcol,0)),bpiTeams,0))*(-1)+40)/325+1))),0)</f>
        <v>0</v>
      </c>
      <c r="AP45" s="366">
        <f>IF(COUNTBLANK('BPI+'!BL45)=1,0,IF(COUNTIF(qwqlINIcol,'BPI+'!BL45)=0,-1.5,IF(INDEX(sorCol,MATCH(INDEX(valCol,MATCH('BPI+'!BL45,INIcol,0)),bpiTeams,0))&gt;=80,-1.5,IF(INDEX(sorCol,MATCH(INDEX(valCol,MATCH('BPI+'!BL45,INIcol,0)),bpiTeams,0))&gt;=41,-1 - (INDEX(sorCol,MATCH(INDEX(valCol,MATCH('BPI+'!BL45,INIcol,0)),bpiTeams,0)) - 41) * (0.5/39),(INDEX(sorCol,MATCH(INDEX(valCol,MATCH('BPI+'!BL45,INIcol,0)),bpiTeams,0)) + 40)/325 - 2))))</f>
        <v>0</v>
      </c>
      <c r="AQ45" s="366">
        <f>IF(COUNTBLANK('BPI+'!BM45)=1,0,IF(COUNTIF(qwqlINIcol,'BPI+'!BM45)=0,-1.5,IF(INDEX(sorCol,MATCH(INDEX(valCol,MATCH('BPI+'!BM45,INIcol,0)),bpiTeams,0))&gt;=80,-1.5,IF(INDEX(sorCol,MATCH(INDEX(valCol,MATCH('BPI+'!BM45,INIcol,0)),bpiTeams,0))&gt;=41,-1 - (INDEX(sorCol,MATCH(INDEX(valCol,MATCH('BPI+'!BM45,INIcol,0)),bpiTeams,0)) - 41) * (0.5/39),(INDEX(sorCol,MATCH(INDEX(valCol,MATCH('BPI+'!BM45,INIcol,0)),bpiTeams,0)) + 40)/325 - 2))))</f>
        <v>0</v>
      </c>
      <c r="AR45" s="366">
        <f>IF(COUNTBLANK('BPI+'!BN45)=1,0,IF(COUNTIF(qwqlINIcol,'BPI+'!BN45)=0,-1.5,IF(INDEX(sorCol,MATCH(INDEX(valCol,MATCH('BPI+'!BN45,INIcol,0)),bpiTeams,0))&gt;=80,-1.5,IF(INDEX(sorCol,MATCH(INDEX(valCol,MATCH('BPI+'!BN45,INIcol,0)),bpiTeams,0))&gt;=41,-1 - (INDEX(sorCol,MATCH(INDEX(valCol,MATCH('BPI+'!BN45,INIcol,0)),bpiTeams,0)) - 41) * (0.5/39),(INDEX(sorCol,MATCH(INDEX(valCol,MATCH('BPI+'!BN45,INIcol,0)),bpiTeams,0)) + 40)/325 - 2))))</f>
        <v>0</v>
      </c>
      <c r="AS45" s="366">
        <f>IF(COUNTBLANK('BPI+'!BO45)=1,0,IF(COUNTIF(qwqlINIcol,'BPI+'!BO45)=0,-1.5,IF(INDEX(sorCol,MATCH(INDEX(valCol,MATCH('BPI+'!BO45,INIcol,0)),bpiTeams,0))&gt;=80,-1.5,IF(INDEX(sorCol,MATCH(INDEX(valCol,MATCH('BPI+'!BO45,INIcol,0)),bpiTeams,0))&gt;=41,-1 - (INDEX(sorCol,MATCH(INDEX(valCol,MATCH('BPI+'!BO45,INIcol,0)),bpiTeams,0)) - 41) * (0.5/39),(INDEX(sorCol,MATCH(INDEX(valCol,MATCH('BPI+'!BO45,INIcol,0)),bpiTeams,0)) + 40)/325 - 2))))</f>
        <v>0</v>
      </c>
      <c r="AT45" s="366">
        <f>IF(COUNTBLANK('BPI+'!BP45)=1,0,IF(COUNTIF(qwqlINIcol,'BPI+'!BP45)=0,-1.5,IF(INDEX(sorCol,MATCH(INDEX(valCol,MATCH('BPI+'!BP45,INIcol,0)),bpiTeams,0))&gt;=80,-1.5,IF(INDEX(sorCol,MATCH(INDEX(valCol,MATCH('BPI+'!BP45,INIcol,0)),bpiTeams,0))&gt;=41,-1 - (INDEX(sorCol,MATCH(INDEX(valCol,MATCH('BPI+'!BP45,INIcol,0)),bpiTeams,0)) - 41) * (0.5/39),(INDEX(sorCol,MATCH(INDEX(valCol,MATCH('BPI+'!BP45,INIcol,0)),bpiTeams,0)) + 40)/325 - 2))))</f>
        <v>0</v>
      </c>
      <c r="AU45" s="366">
        <f>IF(COUNTBLANK('BPI+'!BQ45)=1,0,IF(COUNTIF(qwqlINIcol,'BPI+'!BQ45)=0,-1.5,IF(INDEX(sorCol,MATCH(INDEX(valCol,MATCH('BPI+'!BQ45,INIcol,0)),bpiTeams,0))&gt;=80,-1.5,IF(INDEX(sorCol,MATCH(INDEX(valCol,MATCH('BPI+'!BQ45,INIcol,0)),bpiTeams,0))&gt;=41,-1 - (INDEX(sorCol,MATCH(INDEX(valCol,MATCH('BPI+'!BQ45,INIcol,0)),bpiTeams,0)) - 41) * (0.5/39),(INDEX(sorCol,MATCH(INDEX(valCol,MATCH('BPI+'!BQ45,INIcol,0)),bpiTeams,0)) + 40)/325 - 2))))</f>
        <v>0</v>
      </c>
      <c r="AV45" s="366">
        <f>IF(COUNTBLANK('BPI+'!BR45)=1,0,IF(COUNTIF(qwqlINIcol,'BPI+'!BR45)=0,-1.5,IF(INDEX(sorCol,MATCH(INDEX(valCol,MATCH('BPI+'!BR45,INIcol,0)),bpiTeams,0))&gt;=80,-1.5,IF(INDEX(sorCol,MATCH(INDEX(valCol,MATCH('BPI+'!BR45,INIcol,0)),bpiTeams,0))&gt;=41,-1 - (INDEX(sorCol,MATCH(INDEX(valCol,MATCH('BPI+'!BR45,INIcol,0)),bpiTeams,0)) - 41) * (0.5/39),(INDEX(sorCol,MATCH(INDEX(valCol,MATCH('BPI+'!BR45,INIcol,0)),bpiTeams,0)) + 40)/325 - 2))))</f>
        <v>0</v>
      </c>
      <c r="AW45" s="366">
        <f>IF(COUNTBLANK('BPI+'!BS45)=1,0,IF(COUNTIF(qwqlINIcol,'BPI+'!BS45)=0,-1.5,IF(INDEX(sorCol,MATCH(INDEX(valCol,MATCH('BPI+'!BS45,INIcol,0)),bpiTeams,0))&gt;=80,-1.5,IF(INDEX(sorCol,MATCH(INDEX(valCol,MATCH('BPI+'!BS45,INIcol,0)),bpiTeams,0))&gt;=41,-1 - (INDEX(sorCol,MATCH(INDEX(valCol,MATCH('BPI+'!BS45,INIcol,0)),bpiTeams,0)) - 41) * (0.5/39),(INDEX(sorCol,MATCH(INDEX(valCol,MATCH('BPI+'!BS45,INIcol,0)),bpiTeams,0)) + 40)/325 - 2))))</f>
        <v>0</v>
      </c>
      <c r="AX45" s="366">
        <f>IF(COUNTBLANK('BPI+'!BT45)=1,0,IF(COUNTIF(qwqlINIcol,'BPI+'!BT45)=0,-1.5,IF(INDEX(sorCol,MATCH(INDEX(valCol,MATCH('BPI+'!BT45,INIcol,0)),bpiTeams,0))&gt;=80,-1.5,IF(INDEX(sorCol,MATCH(INDEX(valCol,MATCH('BPI+'!BT45,INIcol,0)),bpiTeams,0))&gt;=41,-1 - (INDEX(sorCol,MATCH(INDEX(valCol,MATCH('BPI+'!BT45,INIcol,0)),bpiTeams,0)) - 41) * (0.5/39),(INDEX(sorCol,MATCH(INDEX(valCol,MATCH('BPI+'!BT45,INIcol,0)),bpiTeams,0)) + 40)/325 - 2))))</f>
        <v>0</v>
      </c>
      <c r="AY45" s="366">
        <f>IF(COUNTBLANK('BPI+'!BU45)=1,0,IF(COUNTIF(qwqlINIcol,'BPI+'!BU45)=0,-1.5,IF(INDEX(sorCol,MATCH(INDEX(valCol,MATCH('BPI+'!BU45,INIcol,0)),bpiTeams,0))&gt;=80,-1.5,IF(INDEX(sorCol,MATCH(INDEX(valCol,MATCH('BPI+'!BU45,INIcol,0)),bpiTeams,0))&gt;=41,-1 - (INDEX(sorCol,MATCH(INDEX(valCol,MATCH('BPI+'!BU45,INIcol,0)),bpiTeams,0)) - 41) * (0.5/39),(INDEX(sorCol,MATCH(INDEX(valCol,MATCH('BPI+'!BU45,INIcol,0)),bpiTeams,0)) + 40)/325 - 2))))</f>
        <v>0</v>
      </c>
      <c r="AZ45" s="366">
        <f>IF(COUNTBLANK('BPI+'!BV45)=1,0,IF(COUNTIF(qwqlINIcol,'BPI+'!BV45)=0,-1.5,IF(INDEX(sorCol,MATCH(INDEX(valCol,MATCH('BPI+'!BV45,INIcol,0)),bpiTeams,0))&gt;=80,-1.5,IF(INDEX(sorCol,MATCH(INDEX(valCol,MATCH('BPI+'!BV45,INIcol,0)),bpiTeams,0))&gt;=41,-1 - (INDEX(sorCol,MATCH(INDEX(valCol,MATCH('BPI+'!BV45,INIcol,0)),bpiTeams,0)) - 41) * (0.5/39),(INDEX(sorCol,MATCH(INDEX(valCol,MATCH('BPI+'!BV45,INIcol,0)),bpiTeams,0)) + 40)/325 - 2))))</f>
        <v>0</v>
      </c>
      <c r="BA45" s="366">
        <f>IF(COUNTBLANK('BPI+'!BW45)=1,0,IF(COUNTIF(qwqlINIcol,'BPI+'!BW45)=0,-1.5,IF(INDEX(sorCol,MATCH(INDEX(valCol,MATCH('BPI+'!BW45,INIcol,0)),bpiTeams,0))&gt;=80,-1.5,IF(INDEX(sorCol,MATCH(INDEX(valCol,MATCH('BPI+'!BW45,INIcol,0)),bpiTeams,0))&gt;=41,-1 - (INDEX(sorCol,MATCH(INDEX(valCol,MATCH('BPI+'!BW45,INIcol,0)),bpiTeams,0)) - 41) * (0.5/39),(INDEX(sorCol,MATCH(INDEX(valCol,MATCH('BPI+'!BW45,INIcol,0)),bpiTeams,0)) + 40)/325 - 2))))</f>
        <v>0</v>
      </c>
      <c r="BB45" s="366">
        <f>IF(COUNTBLANK('BPI+'!BX45)=1,0,IF(COUNTIF(qwqlINIcol,'BPI+'!BX45)=0,-1.5,IF(INDEX(sorCol,MATCH(INDEX(valCol,MATCH('BPI+'!BX45,INIcol,0)),bpiTeams,0))&gt;=80,-1.5,IF(INDEX(sorCol,MATCH(INDEX(valCol,MATCH('BPI+'!BX45,INIcol,0)),bpiTeams,0))&gt;=41,-1 - (INDEX(sorCol,MATCH(INDEX(valCol,MATCH('BPI+'!BX45,INIcol,0)),bpiTeams,0)) - 41) * (0.5/39),(INDEX(sorCol,MATCH(INDEX(valCol,MATCH('BPI+'!BX45,INIcol,0)),bpiTeams,0)) + 40)/325 - 2))))</f>
        <v>0</v>
      </c>
      <c r="BC45" s="374">
        <f>IF(COUNTBLANK('BPI+'!BY45)=0,-1.6,0)</f>
        <v>-1.6</v>
      </c>
      <c r="BD45" s="374">
        <f>IF(COUNTBLANK('BPI+'!BZ45)=0,-1.6,0)</f>
        <v>0</v>
      </c>
      <c r="BE45" s="374">
        <f>IF(COUNTBLANK('BPI+'!CA45)=0,-1.6,0)</f>
        <v>0</v>
      </c>
      <c r="BF45" s="374">
        <f>IF(COUNTBLANK('BPI+'!CB45)=0,-1.6,0)</f>
        <v>0</v>
      </c>
      <c r="BG45" s="374">
        <f>IF(COUNTBLANK('BPI+'!CC45)=0,-1.6,0)</f>
        <v>0</v>
      </c>
      <c r="BH45" s="374">
        <f>IF(COUNTBLANK('BPI+'!CD45)=0,-1.6,0)</f>
        <v>0</v>
      </c>
      <c r="BI45" s="374">
        <f>IF(COUNTBLANK('BPI+'!CE45)=0,-1.6,0)</f>
        <v>0</v>
      </c>
      <c r="BJ45" s="374">
        <f>IF(COUNTBLANK('BPI+'!CF45)=0,-1.6,0)</f>
        <v>0</v>
      </c>
      <c r="BK45" s="374">
        <f>IF(COUNTBLANK('BPI+'!CG45)=0,-1.6,0)</f>
        <v>0</v>
      </c>
      <c r="BL45" s="374">
        <f>IF(COUNTBLANK('BPI+'!CH45)=0,-1.6,0)</f>
        <v>0</v>
      </c>
      <c r="BM45" s="374">
        <f>IF(COUNTBLANK('BPI+'!CI45)=0,-1.6,0)</f>
        <v>0</v>
      </c>
      <c r="BN45" s="374">
        <f>IF(COUNTBLANK('BPI+'!CJ45)=0,-1.6,0)</f>
        <v>0</v>
      </c>
      <c r="BO45" s="374">
        <f>IF(COUNTBLANK('BPI+'!CK45)=0,-1.6,0)</f>
        <v>0</v>
      </c>
      <c r="BP45" s="374">
        <f>IF(COUNTBLANK('BPI+'!CL45)=0,-1.6,0)</f>
        <v>0</v>
      </c>
      <c r="BQ45" s="374">
        <f>IF(COUNTBLANK('BPI+'!CM45)=0,-1.6,0)</f>
        <v>0</v>
      </c>
      <c r="BR45" s="374">
        <f>IF(COUNTBLANK('BPI+'!CN45)=0,-1.6,0)</f>
        <v>0</v>
      </c>
      <c r="BS45" s="374">
        <f>IF(COUNTBLANK('BPI+'!CO45)=0,-1.6,0)</f>
        <v>0</v>
      </c>
      <c r="BT45">
        <f t="shared" si="4"/>
        <v>-1.6</v>
      </c>
    </row>
    <row r="46" spans="1:72" x14ac:dyDescent="0.3">
      <c r="A46" t="str">
        <f t="shared" si="0"/>
        <v>SMU</v>
      </c>
      <c r="B46" t="str">
        <f t="shared" si="3"/>
        <v>SMU</v>
      </c>
      <c r="C46" s="358">
        <f>IF(
  COUNTBLANK('BPI+'!Y46)=1,
  0,
  IFERROR(
    IF(
      INDEX(sorCol,MATCH(INDEX(valCol,MATCH('BPI+'!Y46,INIcol,0)),bpiTeams,0))&lt;=40,
      2-INDEX(sorCol,MATCH(INDEX(valCol,MATCH('BPI+'!Y46,INIcol,0)),bpiTeams,0))/40,
      IF(
        INDEX(sorCol,MATCH(INDEX(valCol,MATCH('BPI+'!Y46,INIcol,0)),bpiTeams,0))&lt;=100,
        1-0.9*(INDEX(sorCol,MATCH(INDEX(valCol,MATCH('BPI+'!Y46,INIcol,0)),bpiTeams,0))-40)/60,
        0.1
      )
    ),
    0.1
  )
)</f>
        <v>1.4750000000000001</v>
      </c>
      <c r="D46" s="358">
        <f>IF(
  COUNTBLANK('BPI+'!Z46)=1,
  0,
  IFERROR(
    IF(
      INDEX(sorCol,MATCH(INDEX(valCol,MATCH('BPI+'!Z46,INIcol,0)),bpiTeams,0))&lt;=40,
      2-INDEX(sorCol,MATCH(INDEX(valCol,MATCH('BPI+'!Z46,INIcol,0)),bpiTeams,0))/40,
      IF(
        INDEX(sorCol,MATCH(INDEX(valCol,MATCH('BPI+'!Z46,INIcol,0)),bpiTeams,0))&lt;=100,
        1-0.9*(INDEX(sorCol,MATCH(INDEX(valCol,MATCH('BPI+'!Z46,INIcol,0)),bpiTeams,0))-40)/60,
        0.1
      )
    ),
    0.1
  )
)</f>
        <v>1.35</v>
      </c>
      <c r="E46" s="358">
        <f>IF(
  COUNTBLANK('BPI+'!AA46)=1,
  0,
  IFERROR(
    IF(
      INDEX(sorCol,MATCH(INDEX(valCol,MATCH('BPI+'!AA46,INIcol,0)),bpiTeams,0))&lt;=40,
      2-INDEX(sorCol,MATCH(INDEX(valCol,MATCH('BPI+'!AA46,INIcol,0)),bpiTeams,0))/40,
      IF(
        INDEX(sorCol,MATCH(INDEX(valCol,MATCH('BPI+'!AA46,INIcol,0)),bpiTeams,0))&lt;=100,
        1-0.9*(INDEX(sorCol,MATCH(INDEX(valCol,MATCH('BPI+'!AA46,INIcol,0)),bpiTeams,0))-40)/60,
        0.1
      )
    ),
    0.1
  )
)</f>
        <v>0</v>
      </c>
      <c r="F46" s="358">
        <f>IF(
  COUNTBLANK('BPI+'!AB46)=1,
  0,
  IFERROR(
    IF(
      INDEX(sorCol,MATCH(INDEX(valCol,MATCH('BPI+'!AB46,INIcol,0)),bpiTeams,0))&lt;=40,
      2-INDEX(sorCol,MATCH(INDEX(valCol,MATCH('BPI+'!AB46,INIcol,0)),bpiTeams,0))/40,
      IF(
        INDEX(sorCol,MATCH(INDEX(valCol,MATCH('BPI+'!AB46,INIcol,0)),bpiTeams,0))&lt;=100,
        1-0.9*(INDEX(sorCol,MATCH(INDEX(valCol,MATCH('BPI+'!AB46,INIcol,0)),bpiTeams,0))-40)/60,
        0.1
      )
    ),
    0.1
  )
)</f>
        <v>0</v>
      </c>
      <c r="G46" s="358">
        <f>IF(
  COUNTBLANK('BPI+'!AC46)=1,
  0,
  IFERROR(
    IF(
      INDEX(sorCol,MATCH(INDEX(valCol,MATCH('BPI+'!AC46,INIcol,0)),bpiTeams,0))&lt;=40,
      2-INDEX(sorCol,MATCH(INDEX(valCol,MATCH('BPI+'!AC46,INIcol,0)),bpiTeams,0))/40,
      IF(
        INDEX(sorCol,MATCH(INDEX(valCol,MATCH('BPI+'!AC46,INIcol,0)),bpiTeams,0))&lt;=100,
        1-0.9*(INDEX(sorCol,MATCH(INDEX(valCol,MATCH('BPI+'!AC46,INIcol,0)),bpiTeams,0))-40)/60,
        0.1
      )
    ),
    0.1
  )
)</f>
        <v>0</v>
      </c>
      <c r="H46" s="358">
        <f>IF(
  COUNTBLANK('BPI+'!AD46)=1,
  0,
  IFERROR(
    IF(
      INDEX(sorCol,MATCH(INDEX(valCol,MATCH('BPI+'!AD46,INIcol,0)),bpiTeams,0))&lt;=40,
      2-INDEX(sorCol,MATCH(INDEX(valCol,MATCH('BPI+'!AD46,INIcol,0)),bpiTeams,0))/40,
      IF(
        INDEX(sorCol,MATCH(INDEX(valCol,MATCH('BPI+'!AD46,INIcol,0)),bpiTeams,0))&lt;=100,
        1-0.9*(INDEX(sorCol,MATCH(INDEX(valCol,MATCH('BPI+'!AD46,INIcol,0)),bpiTeams,0))-40)/60,
        0.1
      )
    ),
    0.1
  )
)</f>
        <v>0</v>
      </c>
      <c r="I46" s="358">
        <f>IF(
  COUNTBLANK('BPI+'!AE46)=1,
  0,
  IFERROR(
    IF(
      INDEX(sorCol,MATCH(INDEX(valCol,MATCH('BPI+'!AE46,INIcol,0)),bpiTeams,0))&lt;=40,
      2-INDEX(sorCol,MATCH(INDEX(valCol,MATCH('BPI+'!AE46,INIcol,0)),bpiTeams,0))/40,
      IF(
        INDEX(sorCol,MATCH(INDEX(valCol,MATCH('BPI+'!AE46,INIcol,0)),bpiTeams,0))&lt;=100,
        1-0.9*(INDEX(sorCol,MATCH(INDEX(valCol,MATCH('BPI+'!AE46,INIcol,0)),bpiTeams,0))-40)/60,
        0.1
      )
    ),
    0.1
  )
)</f>
        <v>0</v>
      </c>
      <c r="J46" s="358">
        <f>IF(
  COUNTBLANK('BPI+'!AF46)=1,
  0,
  IFERROR(
    IF(
      INDEX(sorCol,MATCH(INDEX(valCol,MATCH('BPI+'!AF46,INIcol,0)),bpiTeams,0))&lt;=40,
      2-INDEX(sorCol,MATCH(INDEX(valCol,MATCH('BPI+'!AF46,INIcol,0)),bpiTeams,0))/40,
      IF(
        INDEX(sorCol,MATCH(INDEX(valCol,MATCH('BPI+'!AF46,INIcol,0)),bpiTeams,0))&lt;=100,
        1-0.9*(INDEX(sorCol,MATCH(INDEX(valCol,MATCH('BPI+'!AF46,INIcol,0)),bpiTeams,0))-40)/60,
        0.1
      )
    ),
    0.1
  )
)</f>
        <v>0</v>
      </c>
      <c r="K46" s="358">
        <f>IF(
  COUNTBLANK('BPI+'!AG46)=1,
  0,
  IFERROR(
    IF(
      INDEX(sorCol,MATCH(INDEX(valCol,MATCH('BPI+'!AG46,INIcol,0)),bpiTeams,0))&lt;=40,
      2-INDEX(sorCol,MATCH(INDEX(valCol,MATCH('BPI+'!AG46,INIcol,0)),bpiTeams,0))/40,
      IF(
        INDEX(sorCol,MATCH(INDEX(valCol,MATCH('BPI+'!AG46,INIcol,0)),bpiTeams,0))&lt;=100,
        1-0.9*(INDEX(sorCol,MATCH(INDEX(valCol,MATCH('BPI+'!AG46,INIcol,0)),bpiTeams,0))-40)/60,
        0.1
      )
    ),
    0.1
  )
)</f>
        <v>0</v>
      </c>
      <c r="L46" s="358">
        <f>IF(
  COUNTBLANK('BPI+'!AH46)=1,
  0,
  IFERROR(
    IF(
      INDEX(sorCol,MATCH(INDEX(valCol,MATCH('BPI+'!AH46,INIcol,0)),bpiTeams,0))&lt;=40,
      2-INDEX(sorCol,MATCH(INDEX(valCol,MATCH('BPI+'!AH46,INIcol,0)),bpiTeams,0))/40,
      IF(
        INDEX(sorCol,MATCH(INDEX(valCol,MATCH('BPI+'!AH46,INIcol,0)),bpiTeams,0))&lt;=100,
        1-0.9*(INDEX(sorCol,MATCH(INDEX(valCol,MATCH('BPI+'!AH46,INIcol,0)),bpiTeams,0))-40)/60,
        0.1
      )
    ),
    0.1
  )
)</f>
        <v>0</v>
      </c>
      <c r="M46" s="358">
        <f>IF(
  COUNTBLANK('BPI+'!AI46)=1,
  0,
  IFERROR(
    IF(
      INDEX(sorCol,MATCH(INDEX(valCol,MATCH('BPI+'!AI46,INIcol,0)),bpiTeams,0))&lt;=40,
      2-INDEX(sorCol,MATCH(INDEX(valCol,MATCH('BPI+'!AI46,INIcol,0)),bpiTeams,0))/40,
      IF(
        INDEX(sorCol,MATCH(INDEX(valCol,MATCH('BPI+'!AI46,INIcol,0)),bpiTeams,0))&lt;=100,
        1-0.9*(INDEX(sorCol,MATCH(INDEX(valCol,MATCH('BPI+'!AI46,INIcol,0)),bpiTeams,0))-40)/60,
        0.1
      )
    ),
    0.1
  )
)</f>
        <v>0</v>
      </c>
      <c r="N46" s="358">
        <f>IF(
  COUNTBLANK('BPI+'!AJ46)=1,
  0,
  IFERROR(
    IF(
      INDEX(sorCol,MATCH(INDEX(valCol,MATCH('BPI+'!AJ46,INIcol,0)),bpiTeams,0))&lt;=40,
      2-INDEX(sorCol,MATCH(INDEX(valCol,MATCH('BPI+'!AJ46,INIcol,0)),bpiTeams,0))/40,
      IF(
        INDEX(sorCol,MATCH(INDEX(valCol,MATCH('BPI+'!AJ46,INIcol,0)),bpiTeams,0))&lt;=100,
        1-0.9*(INDEX(sorCol,MATCH(INDEX(valCol,MATCH('BPI+'!AJ46,INIcol,0)),bpiTeams,0))-40)/60,
        0.1
      )
    ),
    0.1
  )
)</f>
        <v>0</v>
      </c>
      <c r="O46" s="366">
        <f>IF(
  COUNTBLANK('BPI+'!AK46)=1,
  0,
  IFERROR(
    IF(
      INDEX(sorCol, MATCH(INDEX(valCol, MATCH('BPI+'!AK46, INIcol, 0)), bpiTeams, 0)) &lt;= 40,
      -INDEX(sorCol, MATCH(INDEX(valCol, MATCH('BPI+'!AK46, INIcol, 0)), bpiTeams, 0))/40,
      IF(
        INDEX(sorCol, MATCH(INDEX(valCol, MATCH('BPI+'!AK46, INIcol, 0)), bpiTeams, 0)) &lt;= 100,
        -1 - (INDEX(sorCol, MATCH(INDEX(valCol, MATCH('BPI+'!AK46, INIcol, 0)), bpiTeams, 0)) - 40)/60,
        -2
      )
    ),
    -2
  )
)</f>
        <v>-0.17499999999999999</v>
      </c>
      <c r="P46" s="366">
        <f>IF(
  COUNTBLANK('BPI+'!AL46)=1,
  0,
  IFERROR(
    IF(
      INDEX(sorCol, MATCH(INDEX(valCol, MATCH('BPI+'!AL46, INIcol, 0)), bpiTeams, 0)) &lt;= 40,
      -INDEX(sorCol, MATCH(INDEX(valCol, MATCH('BPI+'!AL46, INIcol, 0)), bpiTeams, 0))/40,
      IF(
        INDEX(sorCol, MATCH(INDEX(valCol, MATCH('BPI+'!AL46, INIcol, 0)), bpiTeams, 0)) &lt;= 100,
        -1 - (INDEX(sorCol, MATCH(INDEX(valCol, MATCH('BPI+'!AL46, INIcol, 0)), bpiTeams, 0)) - 40)/60,
        -2
      )
    ),
    -2
  )
)</f>
        <v>-7.4999999999999997E-2</v>
      </c>
      <c r="Q46" s="366">
        <f>IF(
  COUNTBLANK('BPI+'!AM46)=1,
  0,
  IFERROR(
    IF(
      INDEX(sorCol, MATCH(INDEX(valCol, MATCH('BPI+'!AM46, INIcol, 0)), bpiTeams, 0)) &lt;= 40,
      -INDEX(sorCol, MATCH(INDEX(valCol, MATCH('BPI+'!AM46, INIcol, 0)), bpiTeams, 0))/40,
      IF(
        INDEX(sorCol, MATCH(INDEX(valCol, MATCH('BPI+'!AM46, INIcol, 0)), bpiTeams, 0)) &lt;= 100,
        -1 - (INDEX(sorCol, MATCH(INDEX(valCol, MATCH('BPI+'!AM46, INIcol, 0)), bpiTeams, 0)) - 40)/60,
        -2
      )
    ),
    -2
  )
)</f>
        <v>-0.2</v>
      </c>
      <c r="R46" s="366">
        <f>IF(
  COUNTBLANK('BPI+'!AN46)=1,
  0,
  IFERROR(
    IF(
      INDEX(sorCol, MATCH(INDEX(valCol, MATCH('BPI+'!AN46, INIcol, 0)), bpiTeams, 0)) &lt;= 40,
      -INDEX(sorCol, MATCH(INDEX(valCol, MATCH('BPI+'!AN46, INIcol, 0)), bpiTeams, 0))/40,
      IF(
        INDEX(sorCol, MATCH(INDEX(valCol, MATCH('BPI+'!AN46, INIcol, 0)), bpiTeams, 0)) &lt;= 100,
        -1 - (INDEX(sorCol, MATCH(INDEX(valCol, MATCH('BPI+'!AN46, INIcol, 0)), bpiTeams, 0)) - 40)/60,
        -2
      )
    ),
    -2
  )
)</f>
        <v>-0.65</v>
      </c>
      <c r="S46" s="366">
        <f>IF(
  COUNTBLANK('BPI+'!AO46)=1,
  0,
  IFERROR(
    IF(
      INDEX(sorCol, MATCH(INDEX(valCol, MATCH('BPI+'!AO46, INIcol, 0)), bpiTeams, 0)) &lt;= 40,
      -INDEX(sorCol, MATCH(INDEX(valCol, MATCH('BPI+'!AO46, INIcol, 0)), bpiTeams, 0))/40,
      IF(
        INDEX(sorCol, MATCH(INDEX(valCol, MATCH('BPI+'!AO46, INIcol, 0)), bpiTeams, 0)) &lt;= 100,
        -1 - (INDEX(sorCol, MATCH(INDEX(valCol, MATCH('BPI+'!AO46, INIcol, 0)), bpiTeams, 0)) - 40)/60,
        -2
      )
    ),
    -2
  )
)</f>
        <v>-0.625</v>
      </c>
      <c r="T46" s="366">
        <f>IF(
  COUNTBLANK('BPI+'!AP46)=1,
  0,
  IFERROR(
    IF(
      INDEX(sorCol, MATCH(INDEX(valCol, MATCH('BPI+'!AP46, INIcol, 0)), bpiTeams, 0)) &lt;= 40,
      -INDEX(sorCol, MATCH(INDEX(valCol, MATCH('BPI+'!AP46, INIcol, 0)), bpiTeams, 0))/40,
      IF(
        INDEX(sorCol, MATCH(INDEX(valCol, MATCH('BPI+'!AP46, INIcol, 0)), bpiTeams, 0)) &lt;= 100,
        -1 - (INDEX(sorCol, MATCH(INDEX(valCol, MATCH('BPI+'!AP46, INIcol, 0)), bpiTeams, 0)) - 40)/60,
        -2
      )
    ),
    -2
  )
)</f>
        <v>-0.65</v>
      </c>
      <c r="U46" s="366">
        <f>IF(
  COUNTBLANK('BPI+'!AQ46)=1,
  0,
  IFERROR(
    IF(
      INDEX(sorCol, MATCH(INDEX(valCol, MATCH('BPI+'!AQ46, INIcol, 0)), bpiTeams, 0)) &lt;= 40,
      -INDEX(sorCol, MATCH(INDEX(valCol, MATCH('BPI+'!AQ46, INIcol, 0)), bpiTeams, 0))/40,
      IF(
        INDEX(sorCol, MATCH(INDEX(valCol, MATCH('BPI+'!AQ46, INIcol, 0)), bpiTeams, 0)) &lt;= 100,
        -1 - (INDEX(sorCol, MATCH(INDEX(valCol, MATCH('BPI+'!AQ46, INIcol, 0)), bpiTeams, 0)) - 40)/60,
        -2
      )
    ),
    -2
  )
)</f>
        <v>0</v>
      </c>
      <c r="V46" s="366">
        <f>IF(
  COUNTBLANK('BPI+'!AR46)=1,
  0,
  IFERROR(
    IF(
      INDEX(sorCol, MATCH(INDEX(valCol, MATCH('BPI+'!AR46, INIcol, 0)), bpiTeams, 0)) &lt;= 40,
      -INDEX(sorCol, MATCH(INDEX(valCol, MATCH('BPI+'!AR46, INIcol, 0)), bpiTeams, 0))/40,
      IF(
        INDEX(sorCol, MATCH(INDEX(valCol, MATCH('BPI+'!AR46, INIcol, 0)), bpiTeams, 0)) &lt;= 100,
        -1 - (INDEX(sorCol, MATCH(INDEX(valCol, MATCH('BPI+'!AR46, INIcol, 0)), bpiTeams, 0)) - 40)/60,
        -2
      )
    ),
    -2
  )
)</f>
        <v>0</v>
      </c>
      <c r="W46" s="366">
        <f>IF(
  COUNTBLANK('BPI+'!AS46)=1,
  0,
  IFERROR(
    IF(
      INDEX(sorCol, MATCH(INDEX(valCol, MATCH('BPI+'!AS46, INIcol, 0)), bpiTeams, 0)) &lt;= 40,
      -INDEX(sorCol, MATCH(INDEX(valCol, MATCH('BPI+'!AS46, INIcol, 0)), bpiTeams, 0))/40,
      IF(
        INDEX(sorCol, MATCH(INDEX(valCol, MATCH('BPI+'!AS46, INIcol, 0)), bpiTeams, 0)) &lt;= 100,
        -1 - (INDEX(sorCol, MATCH(INDEX(valCol, MATCH('BPI+'!AS46, INIcol, 0)), bpiTeams, 0)) - 40)/60,
        -2
      )
    ),
    -2
  )
)</f>
        <v>0</v>
      </c>
      <c r="X46" s="366">
        <f>IF(
  COUNTBLANK('BPI+'!AT46)=1,
  0,
  IFERROR(
    IF(
      INDEX(sorCol, MATCH(INDEX(valCol, MATCH('BPI+'!AT46, INIcol, 0)), bpiTeams, 0)) &lt;= 40,
      -INDEX(sorCol, MATCH(INDEX(valCol, MATCH('BPI+'!AT46, INIcol, 0)), bpiTeams, 0))/40,
      IF(
        INDEX(sorCol, MATCH(INDEX(valCol, MATCH('BPI+'!AT46, INIcol, 0)), bpiTeams, 0)) &lt;= 100,
        -1 - (INDEX(sorCol, MATCH(INDEX(valCol, MATCH('BPI+'!AT46, INIcol, 0)), bpiTeams, 0)) - 40)/60,
        -2
      )
    ),
    -2
  )
)</f>
        <v>0</v>
      </c>
      <c r="Y46" s="366">
        <f>IF(
  COUNTBLANK('BPI+'!AU46)=1,
  0,
  IFERROR(
    IF(
      INDEX(sorCol, MATCH(INDEX(valCol, MATCH('BPI+'!AU46, INIcol, 0)), bpiTeams, 0)) &lt;= 40,
      -INDEX(sorCol, MATCH(INDEX(valCol, MATCH('BPI+'!AU46, INIcol, 0)), bpiTeams, 0))/40,
      IF(
        INDEX(sorCol, MATCH(INDEX(valCol, MATCH('BPI+'!AU46, INIcol, 0)), bpiTeams, 0)) &lt;= 100,
        -1 - (INDEX(sorCol, MATCH(INDEX(valCol, MATCH('BPI+'!AU46, INIcol, 0)), bpiTeams, 0)) - 40)/60,
        -2
      )
    ),
    -2
  )
)</f>
        <v>0</v>
      </c>
      <c r="Z46" s="366">
        <f>IF(
  COUNTBLANK('BPI+'!AV46)=1,
  0,
  IFERROR(
    IF(
      INDEX(sorCol, MATCH(INDEX(valCol, MATCH('BPI+'!AV46, INIcol, 0)), bpiTeams, 0)) &lt;= 40,
      -INDEX(sorCol, MATCH(INDEX(valCol, MATCH('BPI+'!AV46, INIcol, 0)), bpiTeams, 0))/40,
      IF(
        INDEX(sorCol, MATCH(INDEX(valCol, MATCH('BPI+'!AV46, INIcol, 0)), bpiTeams, 0)) &lt;= 100,
        -1 - (INDEX(sorCol, MATCH(INDEX(valCol, MATCH('BPI+'!AV46, INIcol, 0)), bpiTeams, 0)) - 40)/60,
        -2
      )
    ),
    -2
  )
)</f>
        <v>0</v>
      </c>
      <c r="AA46" s="358">
        <f>IFERROR(IF(COUNTBLANK('BPI+'!AX46)=1,0,IF(COUNTIF(qwqlINIcol,'BPI+'!AX46)=0,0.1,IF(INDEX(sorCol,MATCH(INDEX(valCol,MATCH('BPI+'!AW46,INIcol,0)),bpiTeams,0))&gt;=40,INDEX(sorCol,MATCH(INDEX(valCol,MATCH('BPI+'!AW46,INIcol,0)),bpiTeams,0))*-1/40+2,(INDEX(sorCol,MATCH(INDEX(valCol,MATCH('BPI+'!AW46,INIcol,0)),bpiTeams,0))*(-1)+40)/325+1))),0)</f>
        <v>1.0123076923076924</v>
      </c>
      <c r="AB46" s="358">
        <f>IFERROR(IF(COUNTBLANK('BPI+'!AY46)=1,0,IF(COUNTIF(qwqlINIcol,'BPI+'!AY46)=0,0.1,IF(INDEX(sorCol,MATCH(INDEX(valCol,MATCH('BPI+'!AX46,INIcol,0)),bpiTeams,0))&gt;=40,INDEX(sorCol,MATCH(INDEX(valCol,MATCH('BPI+'!AX46,INIcol,0)),bpiTeams,0))*-1/40+2,(INDEX(sorCol,MATCH(INDEX(valCol,MATCH('BPI+'!AX46,INIcol,0)),bpiTeams,0))*(-1)+40)/325+1))),0)</f>
        <v>0</v>
      </c>
      <c r="AC46" s="358">
        <f>IFERROR(IF(COUNTBLANK('BPI+'!AZ46)=1,0,IF(COUNTIF(qwqlINIcol,'BPI+'!AZ46)=0,0.1,IF(INDEX(sorCol,MATCH(INDEX(valCol,MATCH('BPI+'!AY46,INIcol,0)),bpiTeams,0))&gt;=40,INDEX(sorCol,MATCH(INDEX(valCol,MATCH('BPI+'!AY46,INIcol,0)),bpiTeams,0))*-1/40+2,(INDEX(sorCol,MATCH(INDEX(valCol,MATCH('BPI+'!AY46,INIcol,0)),bpiTeams,0))*(-1)+40)/325+1))),0)</f>
        <v>0</v>
      </c>
      <c r="AD46" s="358">
        <f>IFERROR(IF(COUNTBLANK('BPI+'!BA46)=1,0,IF(COUNTIF(qwqlINIcol,'BPI+'!BA46)=0,0.1,IF(INDEX(sorCol,MATCH(INDEX(valCol,MATCH('BPI+'!AZ46,INIcol,0)),bpiTeams,0))&gt;=40,INDEX(sorCol,MATCH(INDEX(valCol,MATCH('BPI+'!AZ46,INIcol,0)),bpiTeams,0))*-1/40+2,(INDEX(sorCol,MATCH(INDEX(valCol,MATCH('BPI+'!AZ46,INIcol,0)),bpiTeams,0))*(-1)+40)/325+1))),0)</f>
        <v>0</v>
      </c>
      <c r="AE46" s="358">
        <f>IFERROR(IF(COUNTBLANK('BPI+'!BB46)=1,0,IF(COUNTIF(qwqlINIcol,'BPI+'!BB46)=0,0.1,IF(INDEX(sorCol,MATCH(INDEX(valCol,MATCH('BPI+'!BA46,INIcol,0)),bpiTeams,0))&gt;=40,INDEX(sorCol,MATCH(INDEX(valCol,MATCH('BPI+'!BA46,INIcol,0)),bpiTeams,0))*-1/40+2,(INDEX(sorCol,MATCH(INDEX(valCol,MATCH('BPI+'!BA46,INIcol,0)),bpiTeams,0))*(-1)+40)/325+1))),0)</f>
        <v>0</v>
      </c>
      <c r="AF46" s="358">
        <f>IFERROR(IF(COUNTBLANK('BPI+'!BC46)=1,0,IF(COUNTIF(qwqlINIcol,'BPI+'!BC46)=0,0.1,IF(INDEX(sorCol,MATCH(INDEX(valCol,MATCH('BPI+'!BB46,INIcol,0)),bpiTeams,0))&gt;=40,INDEX(sorCol,MATCH(INDEX(valCol,MATCH('BPI+'!BB46,INIcol,0)),bpiTeams,0))*-1/40+2,(INDEX(sorCol,MATCH(INDEX(valCol,MATCH('BPI+'!BB46,INIcol,0)),bpiTeams,0))*(-1)+40)/325+1))),0)</f>
        <v>0</v>
      </c>
      <c r="AG46" s="358">
        <f>IFERROR(IF(COUNTBLANK('BPI+'!BD46)=1,0,IF(COUNTIF(qwqlINIcol,'BPI+'!BD46)=0,0.1,IF(INDEX(sorCol,MATCH(INDEX(valCol,MATCH('BPI+'!BC46,INIcol,0)),bpiTeams,0))&gt;=40,INDEX(sorCol,MATCH(INDEX(valCol,MATCH('BPI+'!BC46,INIcol,0)),bpiTeams,0))*-1/40+2,(INDEX(sorCol,MATCH(INDEX(valCol,MATCH('BPI+'!BC46,INIcol,0)),bpiTeams,0))*(-1)+40)/325+1))),0)</f>
        <v>0</v>
      </c>
      <c r="AH46" s="358">
        <f>IFERROR(IF(COUNTBLANK('BPI+'!BE46)=1,0,IF(COUNTIF(qwqlINIcol,'BPI+'!BE46)=0,0.1,IF(INDEX(sorCol,MATCH(INDEX(valCol,MATCH('BPI+'!BD46,INIcol,0)),bpiTeams,0))&gt;=40,INDEX(sorCol,MATCH(INDEX(valCol,MATCH('BPI+'!BD46,INIcol,0)),bpiTeams,0))*-1/40+2,(INDEX(sorCol,MATCH(INDEX(valCol,MATCH('BPI+'!BD46,INIcol,0)),bpiTeams,0))*(-1)+40)/325+1))),0)</f>
        <v>0</v>
      </c>
      <c r="AI46" s="358">
        <f>IFERROR(IF(COUNTBLANK('BPI+'!BF46)=1,0,IF(COUNTIF(qwqlINIcol,'BPI+'!BF46)=0,0.1,IF(INDEX(sorCol,MATCH(INDEX(valCol,MATCH('BPI+'!BE46,INIcol,0)),bpiTeams,0))&gt;=40,INDEX(sorCol,MATCH(INDEX(valCol,MATCH('BPI+'!BE46,INIcol,0)),bpiTeams,0))*-1/40+2,(INDEX(sorCol,MATCH(INDEX(valCol,MATCH('BPI+'!BE46,INIcol,0)),bpiTeams,0))*(-1)+40)/325+1))),0)</f>
        <v>0</v>
      </c>
      <c r="AJ46" s="358">
        <f>IFERROR(IF(COUNTBLANK('BPI+'!BG46)=1,0,IF(COUNTIF(qwqlINIcol,'BPI+'!BG46)=0,0.1,IF(INDEX(sorCol,MATCH(INDEX(valCol,MATCH('BPI+'!BF46,INIcol,0)),bpiTeams,0))&gt;=40,INDEX(sorCol,MATCH(INDEX(valCol,MATCH('BPI+'!BF46,INIcol,0)),bpiTeams,0))*-1/40+2,(INDEX(sorCol,MATCH(INDEX(valCol,MATCH('BPI+'!BF46,INIcol,0)),bpiTeams,0))*(-1)+40)/325+1))),0)</f>
        <v>0</v>
      </c>
      <c r="AK46" s="358">
        <f>IFERROR(IF(COUNTBLANK('BPI+'!BH46)=1,0,IF(COUNTIF(qwqlINIcol,'BPI+'!BH46)=0,0.1,IF(INDEX(sorCol,MATCH(INDEX(valCol,MATCH('BPI+'!BG46,INIcol,0)),bpiTeams,0))&gt;=40,INDEX(sorCol,MATCH(INDEX(valCol,MATCH('BPI+'!BG46,INIcol,0)),bpiTeams,0))*-1/40+2,(INDEX(sorCol,MATCH(INDEX(valCol,MATCH('BPI+'!BG46,INIcol,0)),bpiTeams,0))*(-1)+40)/325+1))),0)</f>
        <v>0</v>
      </c>
      <c r="AL46" s="358">
        <f>IFERROR(IF(COUNTBLANK('BPI+'!BI46)=1,0,IF(COUNTIF(qwqlINIcol,'BPI+'!BI46)=0,0.1,IF(INDEX(sorCol,MATCH(INDEX(valCol,MATCH('BPI+'!BH46,INIcol,0)),bpiTeams,0))&gt;=40,INDEX(sorCol,MATCH(INDEX(valCol,MATCH('BPI+'!BH46,INIcol,0)),bpiTeams,0))*-1/40+2,(INDEX(sorCol,MATCH(INDEX(valCol,MATCH('BPI+'!BH46,INIcol,0)),bpiTeams,0))*(-1)+40)/325+1))),0)</f>
        <v>0</v>
      </c>
      <c r="AM46" s="358">
        <f>IFERROR(IF(COUNTBLANK('BPI+'!BJ46)=1,0,IF(COUNTIF(qwqlINIcol,'BPI+'!BJ46)=0,0.1,IF(INDEX(sorCol,MATCH(INDEX(valCol,MATCH('BPI+'!BI46,INIcol,0)),bpiTeams,0))&gt;=40,INDEX(sorCol,MATCH(INDEX(valCol,MATCH('BPI+'!BI46,INIcol,0)),bpiTeams,0))*-1/40+2,(INDEX(sorCol,MATCH(INDEX(valCol,MATCH('BPI+'!BI46,INIcol,0)),bpiTeams,0))*(-1)+40)/325+1))),0)</f>
        <v>0</v>
      </c>
      <c r="AN46" s="358">
        <f>IFERROR(IF(COUNTBLANK('BPI+'!BK46)=1,0,IF(COUNTIF(qwqlINIcol,'BPI+'!BK46)=0,0.1,IF(INDEX(sorCol,MATCH(INDEX(valCol,MATCH('BPI+'!BJ46,INIcol,0)),bpiTeams,0))&gt;=40,INDEX(sorCol,MATCH(INDEX(valCol,MATCH('BPI+'!BJ46,INIcol,0)),bpiTeams,0))*-1/40+2,(INDEX(sorCol,MATCH(INDEX(valCol,MATCH('BPI+'!BJ46,INIcol,0)),bpiTeams,0))*(-1)+40)/325+1))),0)</f>
        <v>0</v>
      </c>
      <c r="AO46" s="358">
        <f>IFERROR(IF(COUNTBLANK('BPI+'!BL46)=1,0,IF(COUNTIF(qwqlINIcol,'BPI+'!BL46)=0,0.1,IF(INDEX(sorCol,MATCH(INDEX(valCol,MATCH('BPI+'!BK46,INIcol,0)),bpiTeams,0))&gt;=40,INDEX(sorCol,MATCH(INDEX(valCol,MATCH('BPI+'!BK46,INIcol,0)),bpiTeams,0))*-1/40+2,(INDEX(sorCol,MATCH(INDEX(valCol,MATCH('BPI+'!BK46,INIcol,0)),bpiTeams,0))*(-1)+40)/325+1))),0)</f>
        <v>0</v>
      </c>
      <c r="AP46" s="366">
        <f>IF(COUNTBLANK('BPI+'!BL46)=1,0,IF(COUNTIF(qwqlINIcol,'BPI+'!BL46)=0,-1.5,IF(INDEX(sorCol,MATCH(INDEX(valCol,MATCH('BPI+'!BL46,INIcol,0)),bpiTeams,0))&gt;=80,-1.5,IF(INDEX(sorCol,MATCH(INDEX(valCol,MATCH('BPI+'!BL46,INIcol,0)),bpiTeams,0))&gt;=41,-1 - (INDEX(sorCol,MATCH(INDEX(valCol,MATCH('BPI+'!BL46,INIcol,0)),bpiTeams,0)) - 41) * (0.5/39),(INDEX(sorCol,MATCH(INDEX(valCol,MATCH('BPI+'!BL46,INIcol,0)),bpiTeams,0)) + 40)/325 - 2))))</f>
        <v>-1.0512820512820513</v>
      </c>
      <c r="AQ46" s="366">
        <f>IF(COUNTBLANK('BPI+'!BM46)=1,0,IF(COUNTIF(qwqlINIcol,'BPI+'!BM46)=0,-1.5,IF(INDEX(sorCol,MATCH(INDEX(valCol,MATCH('BPI+'!BM46,INIcol,0)),bpiTeams,0))&gt;=80,-1.5,IF(INDEX(sorCol,MATCH(INDEX(valCol,MATCH('BPI+'!BM46,INIcol,0)),bpiTeams,0))&gt;=41,-1 - (INDEX(sorCol,MATCH(INDEX(valCol,MATCH('BPI+'!BM46,INIcol,0)),bpiTeams,0)) - 41) * (0.5/39),(INDEX(sorCol,MATCH(INDEX(valCol,MATCH('BPI+'!BM46,INIcol,0)),bpiTeams,0)) + 40)/325 - 2))))</f>
        <v>-1.7784615384615385</v>
      </c>
      <c r="AR46" s="366">
        <f>IF(COUNTBLANK('BPI+'!BN46)=1,0,IF(COUNTIF(qwqlINIcol,'BPI+'!BN46)=0,-1.5,IF(INDEX(sorCol,MATCH(INDEX(valCol,MATCH('BPI+'!BN46,INIcol,0)),bpiTeams,0))&gt;=80,-1.5,IF(INDEX(sorCol,MATCH(INDEX(valCol,MATCH('BPI+'!BN46,INIcol,0)),bpiTeams,0))&gt;=41,-1 - (INDEX(sorCol,MATCH(INDEX(valCol,MATCH('BPI+'!BN46,INIcol,0)),bpiTeams,0)) - 41) * (0.5/39),(INDEX(sorCol,MATCH(INDEX(valCol,MATCH('BPI+'!BN46,INIcol,0)),bpiTeams,0)) + 40)/325 - 2))))</f>
        <v>-1.2051282051282051</v>
      </c>
      <c r="AS46" s="366">
        <f>IF(COUNTBLANK('BPI+'!BO46)=1,0,IF(COUNTIF(qwqlINIcol,'BPI+'!BO46)=0,-1.5,IF(INDEX(sorCol,MATCH(INDEX(valCol,MATCH('BPI+'!BO46,INIcol,0)),bpiTeams,0))&gt;=80,-1.5,IF(INDEX(sorCol,MATCH(INDEX(valCol,MATCH('BPI+'!BO46,INIcol,0)),bpiTeams,0))&gt;=41,-1 - (INDEX(sorCol,MATCH(INDEX(valCol,MATCH('BPI+'!BO46,INIcol,0)),bpiTeams,0)) - 41) * (0.5/39),(INDEX(sorCol,MATCH(INDEX(valCol,MATCH('BPI+'!BO46,INIcol,0)),bpiTeams,0)) + 40)/325 - 2))))</f>
        <v>-1.2820512820512819</v>
      </c>
      <c r="AT46" s="366">
        <f>IF(COUNTBLANK('BPI+'!BP46)=1,0,IF(COUNTIF(qwqlINIcol,'BPI+'!BP46)=0,-1.5,IF(INDEX(sorCol,MATCH(INDEX(valCol,MATCH('BPI+'!BP46,INIcol,0)),bpiTeams,0))&gt;=80,-1.5,IF(INDEX(sorCol,MATCH(INDEX(valCol,MATCH('BPI+'!BP46,INIcol,0)),bpiTeams,0))&gt;=41,-1 - (INDEX(sorCol,MATCH(INDEX(valCol,MATCH('BPI+'!BP46,INIcol,0)),bpiTeams,0)) - 41) * (0.5/39),(INDEX(sorCol,MATCH(INDEX(valCol,MATCH('BPI+'!BP46,INIcol,0)),bpiTeams,0)) + 40)/325 - 2))))</f>
        <v>0</v>
      </c>
      <c r="AU46" s="366">
        <f>IF(COUNTBLANK('BPI+'!BQ46)=1,0,IF(COUNTIF(qwqlINIcol,'BPI+'!BQ46)=0,-1.5,IF(INDEX(sorCol,MATCH(INDEX(valCol,MATCH('BPI+'!BQ46,INIcol,0)),bpiTeams,0))&gt;=80,-1.5,IF(INDEX(sorCol,MATCH(INDEX(valCol,MATCH('BPI+'!BQ46,INIcol,0)),bpiTeams,0))&gt;=41,-1 - (INDEX(sorCol,MATCH(INDEX(valCol,MATCH('BPI+'!BQ46,INIcol,0)),bpiTeams,0)) - 41) * (0.5/39),(INDEX(sorCol,MATCH(INDEX(valCol,MATCH('BPI+'!BQ46,INIcol,0)),bpiTeams,0)) + 40)/325 - 2))))</f>
        <v>0</v>
      </c>
      <c r="AV46" s="366">
        <f>IF(COUNTBLANK('BPI+'!BR46)=1,0,IF(COUNTIF(qwqlINIcol,'BPI+'!BR46)=0,-1.5,IF(INDEX(sorCol,MATCH(INDEX(valCol,MATCH('BPI+'!BR46,INIcol,0)),bpiTeams,0))&gt;=80,-1.5,IF(INDEX(sorCol,MATCH(INDEX(valCol,MATCH('BPI+'!BR46,INIcol,0)),bpiTeams,0))&gt;=41,-1 - (INDEX(sorCol,MATCH(INDEX(valCol,MATCH('BPI+'!BR46,INIcol,0)),bpiTeams,0)) - 41) * (0.5/39),(INDEX(sorCol,MATCH(INDEX(valCol,MATCH('BPI+'!BR46,INIcol,0)),bpiTeams,0)) + 40)/325 - 2))))</f>
        <v>0</v>
      </c>
      <c r="AW46" s="366">
        <f>IF(COUNTBLANK('BPI+'!BS46)=1,0,IF(COUNTIF(qwqlINIcol,'BPI+'!BS46)=0,-1.5,IF(INDEX(sorCol,MATCH(INDEX(valCol,MATCH('BPI+'!BS46,INIcol,0)),bpiTeams,0))&gt;=80,-1.5,IF(INDEX(sorCol,MATCH(INDEX(valCol,MATCH('BPI+'!BS46,INIcol,0)),bpiTeams,0))&gt;=41,-1 - (INDEX(sorCol,MATCH(INDEX(valCol,MATCH('BPI+'!BS46,INIcol,0)),bpiTeams,0)) - 41) * (0.5/39),(INDEX(sorCol,MATCH(INDEX(valCol,MATCH('BPI+'!BS46,INIcol,0)),bpiTeams,0)) + 40)/325 - 2))))</f>
        <v>0</v>
      </c>
      <c r="AX46" s="366">
        <f>IF(COUNTBLANK('BPI+'!BT46)=1,0,IF(COUNTIF(qwqlINIcol,'BPI+'!BT46)=0,-1.5,IF(INDEX(sorCol,MATCH(INDEX(valCol,MATCH('BPI+'!BT46,INIcol,0)),bpiTeams,0))&gt;=80,-1.5,IF(INDEX(sorCol,MATCH(INDEX(valCol,MATCH('BPI+'!BT46,INIcol,0)),bpiTeams,0))&gt;=41,-1 - (INDEX(sorCol,MATCH(INDEX(valCol,MATCH('BPI+'!BT46,INIcol,0)),bpiTeams,0)) - 41) * (0.5/39),(INDEX(sorCol,MATCH(INDEX(valCol,MATCH('BPI+'!BT46,INIcol,0)),bpiTeams,0)) + 40)/325 - 2))))</f>
        <v>0</v>
      </c>
      <c r="AY46" s="366">
        <f>IF(COUNTBLANK('BPI+'!BU46)=1,0,IF(COUNTIF(qwqlINIcol,'BPI+'!BU46)=0,-1.5,IF(INDEX(sorCol,MATCH(INDEX(valCol,MATCH('BPI+'!BU46,INIcol,0)),bpiTeams,0))&gt;=80,-1.5,IF(INDEX(sorCol,MATCH(INDEX(valCol,MATCH('BPI+'!BU46,INIcol,0)),bpiTeams,0))&gt;=41,-1 - (INDEX(sorCol,MATCH(INDEX(valCol,MATCH('BPI+'!BU46,INIcol,0)),bpiTeams,0)) - 41) * (0.5/39),(INDEX(sorCol,MATCH(INDEX(valCol,MATCH('BPI+'!BU46,INIcol,0)),bpiTeams,0)) + 40)/325 - 2))))</f>
        <v>0</v>
      </c>
      <c r="AZ46" s="366">
        <f>IF(COUNTBLANK('BPI+'!BV46)=1,0,IF(COUNTIF(qwqlINIcol,'BPI+'!BV46)=0,-1.5,IF(INDEX(sorCol,MATCH(INDEX(valCol,MATCH('BPI+'!BV46,INIcol,0)),bpiTeams,0))&gt;=80,-1.5,IF(INDEX(sorCol,MATCH(INDEX(valCol,MATCH('BPI+'!BV46,INIcol,0)),bpiTeams,0))&gt;=41,-1 - (INDEX(sorCol,MATCH(INDEX(valCol,MATCH('BPI+'!BV46,INIcol,0)),bpiTeams,0)) - 41) * (0.5/39),(INDEX(sorCol,MATCH(INDEX(valCol,MATCH('BPI+'!BV46,INIcol,0)),bpiTeams,0)) + 40)/325 - 2))))</f>
        <v>0</v>
      </c>
      <c r="BA46" s="366">
        <f>IF(COUNTBLANK('BPI+'!BW46)=1,0,IF(COUNTIF(qwqlINIcol,'BPI+'!BW46)=0,-1.5,IF(INDEX(sorCol,MATCH(INDEX(valCol,MATCH('BPI+'!BW46,INIcol,0)),bpiTeams,0))&gt;=80,-1.5,IF(INDEX(sorCol,MATCH(INDEX(valCol,MATCH('BPI+'!BW46,INIcol,0)),bpiTeams,0))&gt;=41,-1 - (INDEX(sorCol,MATCH(INDEX(valCol,MATCH('BPI+'!BW46,INIcol,0)),bpiTeams,0)) - 41) * (0.5/39),(INDEX(sorCol,MATCH(INDEX(valCol,MATCH('BPI+'!BW46,INIcol,0)),bpiTeams,0)) + 40)/325 - 2))))</f>
        <v>0</v>
      </c>
      <c r="BB46" s="366">
        <f>IF(COUNTBLANK('BPI+'!BX46)=1,0,IF(COUNTIF(qwqlINIcol,'BPI+'!BX46)=0,-1.5,IF(INDEX(sorCol,MATCH(INDEX(valCol,MATCH('BPI+'!BX46,INIcol,0)),bpiTeams,0))&gt;=80,-1.5,IF(INDEX(sorCol,MATCH(INDEX(valCol,MATCH('BPI+'!BX46,INIcol,0)),bpiTeams,0))&gt;=41,-1 - (INDEX(sorCol,MATCH(INDEX(valCol,MATCH('BPI+'!BX46,INIcol,0)),bpiTeams,0)) - 41) * (0.5/39),(INDEX(sorCol,MATCH(INDEX(valCol,MATCH('BPI+'!BX46,INIcol,0)),bpiTeams,0)) + 40)/325 - 2))))</f>
        <v>0</v>
      </c>
      <c r="BC46" s="374">
        <f>IF(COUNTBLANK('BPI+'!BY46)=0,-1.6,0)</f>
        <v>-1.6</v>
      </c>
      <c r="BD46" s="374">
        <f>IF(COUNTBLANK('BPI+'!BZ46)=0,-1.6,0)</f>
        <v>-1.6</v>
      </c>
      <c r="BE46" s="374">
        <f>IF(COUNTBLANK('BPI+'!CA46)=0,-1.6,0)</f>
        <v>-1.6</v>
      </c>
      <c r="BF46" s="374">
        <f>IF(COUNTBLANK('BPI+'!CB46)=0,-1.6,0)</f>
        <v>0</v>
      </c>
      <c r="BG46" s="374">
        <f>IF(COUNTBLANK('BPI+'!CC46)=0,-1.6,0)</f>
        <v>0</v>
      </c>
      <c r="BH46" s="374">
        <f>IF(COUNTBLANK('BPI+'!CD46)=0,-1.6,0)</f>
        <v>0</v>
      </c>
      <c r="BI46" s="374">
        <f>IF(COUNTBLANK('BPI+'!CE46)=0,-1.6,0)</f>
        <v>0</v>
      </c>
      <c r="BJ46" s="374">
        <f>IF(COUNTBLANK('BPI+'!CF46)=0,-1.6,0)</f>
        <v>0</v>
      </c>
      <c r="BK46" s="374">
        <f>IF(COUNTBLANK('BPI+'!CG46)=0,-1.6,0)</f>
        <v>0</v>
      </c>
      <c r="BL46" s="374">
        <f>IF(COUNTBLANK('BPI+'!CH46)=0,-1.6,0)</f>
        <v>0</v>
      </c>
      <c r="BM46" s="374">
        <f>IF(COUNTBLANK('BPI+'!CI46)=0,-1.6,0)</f>
        <v>0</v>
      </c>
      <c r="BN46" s="374">
        <f>IF(COUNTBLANK('BPI+'!CJ46)=0,-1.6,0)</f>
        <v>0</v>
      </c>
      <c r="BO46" s="374">
        <f>IF(COUNTBLANK('BPI+'!CK46)=0,-1.6,0)</f>
        <v>0</v>
      </c>
      <c r="BP46" s="374">
        <f>IF(COUNTBLANK('BPI+'!CL46)=0,-1.6,0)</f>
        <v>0</v>
      </c>
      <c r="BQ46" s="374">
        <f>IF(COUNTBLANK('BPI+'!CM46)=0,-1.6,0)</f>
        <v>0</v>
      </c>
      <c r="BR46" s="374">
        <f>IF(COUNTBLANK('BPI+'!CN46)=0,-1.6,0)</f>
        <v>0</v>
      </c>
      <c r="BS46" s="374">
        <f>IF(COUNTBLANK('BPI+'!CO46)=0,-1.6,0)</f>
        <v>0</v>
      </c>
      <c r="BT46">
        <f t="shared" si="4"/>
        <v>-8.6546153846153846</v>
      </c>
    </row>
    <row r="47" spans="1:72" x14ac:dyDescent="0.3">
      <c r="A47" t="str">
        <f t="shared" si="0"/>
        <v>Texas</v>
      </c>
      <c r="B47" t="str">
        <f t="shared" si="3"/>
        <v>TEX</v>
      </c>
      <c r="C47" s="358">
        <f>IF(
  COUNTBLANK('BPI+'!Y47)=1,
  0,
  IFERROR(
    IF(
      INDEX(sorCol,MATCH(INDEX(valCol,MATCH('BPI+'!Y47,INIcol,0)),bpiTeams,0))&lt;=40,
      2-INDEX(sorCol,MATCH(INDEX(valCol,MATCH('BPI+'!Y47,INIcol,0)),bpiTeams,0))/40,
      IF(
        INDEX(sorCol,MATCH(INDEX(valCol,MATCH('BPI+'!Y47,INIcol,0)),bpiTeams,0))&lt;=100,
        1-0.9*(INDEX(sorCol,MATCH(INDEX(valCol,MATCH('BPI+'!Y47,INIcol,0)),bpiTeams,0))-40)/60,
        0.1
      )
    ),
    0.1
  )
)</f>
        <v>0.92500000000000004</v>
      </c>
      <c r="D47" s="358">
        <f>IF(
  COUNTBLANK('BPI+'!Z47)=1,
  0,
  IFERROR(
    IF(
      INDEX(sorCol,MATCH(INDEX(valCol,MATCH('BPI+'!Z47,INIcol,0)),bpiTeams,0))&lt;=40,
      2-INDEX(sorCol,MATCH(INDEX(valCol,MATCH('BPI+'!Z47,INIcol,0)),bpiTeams,0))/40,
      IF(
        INDEX(sorCol,MATCH(INDEX(valCol,MATCH('BPI+'!Z47,INIcol,0)),bpiTeams,0))&lt;=100,
        1-0.9*(INDEX(sorCol,MATCH(INDEX(valCol,MATCH('BPI+'!Z47,INIcol,0)),bpiTeams,0))-40)/60,
        0.1
      )
    ),
    0.1
  )
)</f>
        <v>1.625</v>
      </c>
      <c r="E47" s="358">
        <f>IF(
  COUNTBLANK('BPI+'!AA47)=1,
  0,
  IFERROR(
    IF(
      INDEX(sorCol,MATCH(INDEX(valCol,MATCH('BPI+'!AA47,INIcol,0)),bpiTeams,0))&lt;=40,
      2-INDEX(sorCol,MATCH(INDEX(valCol,MATCH('BPI+'!AA47,INIcol,0)),bpiTeams,0))/40,
      IF(
        INDEX(sorCol,MATCH(INDEX(valCol,MATCH('BPI+'!AA47,INIcol,0)),bpiTeams,0))&lt;=100,
        1-0.9*(INDEX(sorCol,MATCH(INDEX(valCol,MATCH('BPI+'!AA47,INIcol,0)),bpiTeams,0))-40)/60,
        0.1
      )
    ),
    0.1
  )
)</f>
        <v>1.825</v>
      </c>
      <c r="F47" s="358">
        <f>IF(
  COUNTBLANK('BPI+'!AB47)=1,
  0,
  IFERROR(
    IF(
      INDEX(sorCol,MATCH(INDEX(valCol,MATCH('BPI+'!AB47,INIcol,0)),bpiTeams,0))&lt;=40,
      2-INDEX(sorCol,MATCH(INDEX(valCol,MATCH('BPI+'!AB47,INIcol,0)),bpiTeams,0))/40,
      IF(
        INDEX(sorCol,MATCH(INDEX(valCol,MATCH('BPI+'!AB47,INIcol,0)),bpiTeams,0))&lt;=100,
        1-0.9*(INDEX(sorCol,MATCH(INDEX(valCol,MATCH('BPI+'!AB47,INIcol,0)),bpiTeams,0))-40)/60,
        0.1
      )
    ),
    0.1
  )
)</f>
        <v>1.2250000000000001</v>
      </c>
      <c r="G47" s="358">
        <f>IF(
  COUNTBLANK('BPI+'!AC47)=1,
  0,
  IFERROR(
    IF(
      INDEX(sorCol,MATCH(INDEX(valCol,MATCH('BPI+'!AC47,INIcol,0)),bpiTeams,0))&lt;=40,
      2-INDEX(sorCol,MATCH(INDEX(valCol,MATCH('BPI+'!AC47,INIcol,0)),bpiTeams,0))/40,
      IF(
        INDEX(sorCol,MATCH(INDEX(valCol,MATCH('BPI+'!AC47,INIcol,0)),bpiTeams,0))&lt;=100,
        1-0.9*(INDEX(sorCol,MATCH(INDEX(valCol,MATCH('BPI+'!AC47,INIcol,0)),bpiTeams,0))-40)/60,
        0.1
      )
    ),
    0.1
  )
)</f>
        <v>0</v>
      </c>
      <c r="H47" s="358">
        <f>IF(
  COUNTBLANK('BPI+'!AD47)=1,
  0,
  IFERROR(
    IF(
      INDEX(sorCol,MATCH(INDEX(valCol,MATCH('BPI+'!AD47,INIcol,0)),bpiTeams,0))&lt;=40,
      2-INDEX(sorCol,MATCH(INDEX(valCol,MATCH('BPI+'!AD47,INIcol,0)),bpiTeams,0))/40,
      IF(
        INDEX(sorCol,MATCH(INDEX(valCol,MATCH('BPI+'!AD47,INIcol,0)),bpiTeams,0))&lt;=100,
        1-0.9*(INDEX(sorCol,MATCH(INDEX(valCol,MATCH('BPI+'!AD47,INIcol,0)),bpiTeams,0))-40)/60,
        0.1
      )
    ),
    0.1
  )
)</f>
        <v>0</v>
      </c>
      <c r="I47" s="358">
        <f>IF(
  COUNTBLANK('BPI+'!AE47)=1,
  0,
  IFERROR(
    IF(
      INDEX(sorCol,MATCH(INDEX(valCol,MATCH('BPI+'!AE47,INIcol,0)),bpiTeams,0))&lt;=40,
      2-INDEX(sorCol,MATCH(INDEX(valCol,MATCH('BPI+'!AE47,INIcol,0)),bpiTeams,0))/40,
      IF(
        INDEX(sorCol,MATCH(INDEX(valCol,MATCH('BPI+'!AE47,INIcol,0)),bpiTeams,0))&lt;=100,
        1-0.9*(INDEX(sorCol,MATCH(INDEX(valCol,MATCH('BPI+'!AE47,INIcol,0)),bpiTeams,0))-40)/60,
        0.1
      )
    ),
    0.1
  )
)</f>
        <v>0</v>
      </c>
      <c r="J47" s="358">
        <f>IF(
  COUNTBLANK('BPI+'!AF47)=1,
  0,
  IFERROR(
    IF(
      INDEX(sorCol,MATCH(INDEX(valCol,MATCH('BPI+'!AF47,INIcol,0)),bpiTeams,0))&lt;=40,
      2-INDEX(sorCol,MATCH(INDEX(valCol,MATCH('BPI+'!AF47,INIcol,0)),bpiTeams,0))/40,
      IF(
        INDEX(sorCol,MATCH(INDEX(valCol,MATCH('BPI+'!AF47,INIcol,0)),bpiTeams,0))&lt;=100,
        1-0.9*(INDEX(sorCol,MATCH(INDEX(valCol,MATCH('BPI+'!AF47,INIcol,0)),bpiTeams,0))-40)/60,
        0.1
      )
    ),
    0.1
  )
)</f>
        <v>0</v>
      </c>
      <c r="K47" s="358">
        <f>IF(
  COUNTBLANK('BPI+'!AG47)=1,
  0,
  IFERROR(
    IF(
      INDEX(sorCol,MATCH(INDEX(valCol,MATCH('BPI+'!AG47,INIcol,0)),bpiTeams,0))&lt;=40,
      2-INDEX(sorCol,MATCH(INDEX(valCol,MATCH('BPI+'!AG47,INIcol,0)),bpiTeams,0))/40,
      IF(
        INDEX(sorCol,MATCH(INDEX(valCol,MATCH('BPI+'!AG47,INIcol,0)),bpiTeams,0))&lt;=100,
        1-0.9*(INDEX(sorCol,MATCH(INDEX(valCol,MATCH('BPI+'!AG47,INIcol,0)),bpiTeams,0))-40)/60,
        0.1
      )
    ),
    0.1
  )
)</f>
        <v>0</v>
      </c>
      <c r="L47" s="358">
        <f>IF(
  COUNTBLANK('BPI+'!AH47)=1,
  0,
  IFERROR(
    IF(
      INDEX(sorCol,MATCH(INDEX(valCol,MATCH('BPI+'!AH47,INIcol,0)),bpiTeams,0))&lt;=40,
      2-INDEX(sorCol,MATCH(INDEX(valCol,MATCH('BPI+'!AH47,INIcol,0)),bpiTeams,0))/40,
      IF(
        INDEX(sorCol,MATCH(INDEX(valCol,MATCH('BPI+'!AH47,INIcol,0)),bpiTeams,0))&lt;=100,
        1-0.9*(INDEX(sorCol,MATCH(INDEX(valCol,MATCH('BPI+'!AH47,INIcol,0)),bpiTeams,0))-40)/60,
        0.1
      )
    ),
    0.1
  )
)</f>
        <v>0</v>
      </c>
      <c r="M47" s="358">
        <f>IF(
  COUNTBLANK('BPI+'!AI47)=1,
  0,
  IFERROR(
    IF(
      INDEX(sorCol,MATCH(INDEX(valCol,MATCH('BPI+'!AI47,INIcol,0)),bpiTeams,0))&lt;=40,
      2-INDEX(sorCol,MATCH(INDEX(valCol,MATCH('BPI+'!AI47,INIcol,0)),bpiTeams,0))/40,
      IF(
        INDEX(sorCol,MATCH(INDEX(valCol,MATCH('BPI+'!AI47,INIcol,0)),bpiTeams,0))&lt;=100,
        1-0.9*(INDEX(sorCol,MATCH(INDEX(valCol,MATCH('BPI+'!AI47,INIcol,0)),bpiTeams,0))-40)/60,
        0.1
      )
    ),
    0.1
  )
)</f>
        <v>0</v>
      </c>
      <c r="N47" s="358">
        <f>IF(
  COUNTBLANK('BPI+'!AJ47)=1,
  0,
  IFERROR(
    IF(
      INDEX(sorCol,MATCH(INDEX(valCol,MATCH('BPI+'!AJ47,INIcol,0)),bpiTeams,0))&lt;=40,
      2-INDEX(sorCol,MATCH(INDEX(valCol,MATCH('BPI+'!AJ47,INIcol,0)),bpiTeams,0))/40,
      IF(
        INDEX(sorCol,MATCH(INDEX(valCol,MATCH('BPI+'!AJ47,INIcol,0)),bpiTeams,0))&lt;=100,
        1-0.9*(INDEX(sorCol,MATCH(INDEX(valCol,MATCH('BPI+'!AJ47,INIcol,0)),bpiTeams,0))-40)/60,
        0.1
      )
    ),
    0.1
  )
)</f>
        <v>0</v>
      </c>
      <c r="O47" s="366">
        <f>IF(
  COUNTBLANK('BPI+'!AK47)=1,
  0,
  IFERROR(
    IF(
      INDEX(sorCol, MATCH(INDEX(valCol, MATCH('BPI+'!AK47, INIcol, 0)), bpiTeams, 0)) &lt;= 40,
      -INDEX(sorCol, MATCH(INDEX(valCol, MATCH('BPI+'!AK47, INIcol, 0)), bpiTeams, 0))/40,
      IF(
        INDEX(sorCol, MATCH(INDEX(valCol, MATCH('BPI+'!AK47, INIcol, 0)), bpiTeams, 0)) &lt;= 100,
        -1 - (INDEX(sorCol, MATCH(INDEX(valCol, MATCH('BPI+'!AK47, INIcol, 0)), bpiTeams, 0)) - 40)/60,
        -2
      )
    ),
    -2
  )
)</f>
        <v>-7.4999999999999997E-2</v>
      </c>
      <c r="P47" s="366">
        <f>IF(
  COUNTBLANK('BPI+'!AL47)=1,
  0,
  IFERROR(
    IF(
      INDEX(sorCol, MATCH(INDEX(valCol, MATCH('BPI+'!AL47, INIcol, 0)), bpiTeams, 0)) &lt;= 40,
      -INDEX(sorCol, MATCH(INDEX(valCol, MATCH('BPI+'!AL47, INIcol, 0)), bpiTeams, 0))/40,
      IF(
        INDEX(sorCol, MATCH(INDEX(valCol, MATCH('BPI+'!AL47, INIcol, 0)), bpiTeams, 0)) &lt;= 100,
        -1 - (INDEX(sorCol, MATCH(INDEX(valCol, MATCH('BPI+'!AL47, INIcol, 0)), bpiTeams, 0)) - 40)/60,
        -2
      )
    ),
    -2
  )
)</f>
        <v>-0.1</v>
      </c>
      <c r="Q47" s="366">
        <f>IF(
  COUNTBLANK('BPI+'!AM47)=1,
  0,
  IFERROR(
    IF(
      INDEX(sorCol, MATCH(INDEX(valCol, MATCH('BPI+'!AM47, INIcol, 0)), bpiTeams, 0)) &lt;= 40,
      -INDEX(sorCol, MATCH(INDEX(valCol, MATCH('BPI+'!AM47, INIcol, 0)), bpiTeams, 0))/40,
      IF(
        INDEX(sorCol, MATCH(INDEX(valCol, MATCH('BPI+'!AM47, INIcol, 0)), bpiTeams, 0)) &lt;= 100,
        -1 - (INDEX(sorCol, MATCH(INDEX(valCol, MATCH('BPI+'!AM47, INIcol, 0)), bpiTeams, 0)) - 40)/60,
        -2
      )
    ),
    -2
  )
)</f>
        <v>-0.55000000000000004</v>
      </c>
      <c r="R47" s="366">
        <f>IF(
  COUNTBLANK('BPI+'!AN47)=1,
  0,
  IFERROR(
    IF(
      INDEX(sorCol, MATCH(INDEX(valCol, MATCH('BPI+'!AN47, INIcol, 0)), bpiTeams, 0)) &lt;= 40,
      -INDEX(sorCol, MATCH(INDEX(valCol, MATCH('BPI+'!AN47, INIcol, 0)), bpiTeams, 0))/40,
      IF(
        INDEX(sorCol, MATCH(INDEX(valCol, MATCH('BPI+'!AN47, INIcol, 0)), bpiTeams, 0)) &lt;= 100,
        -1 - (INDEX(sorCol, MATCH(INDEX(valCol, MATCH('BPI+'!AN47, INIcol, 0)), bpiTeams, 0)) - 40)/60,
        -2
      )
    ),
    -2
  )
)</f>
        <v>-0.125</v>
      </c>
      <c r="S47" s="366">
        <f>IF(
  COUNTBLANK('BPI+'!AO47)=1,
  0,
  IFERROR(
    IF(
      INDEX(sorCol, MATCH(INDEX(valCol, MATCH('BPI+'!AO47, INIcol, 0)), bpiTeams, 0)) &lt;= 40,
      -INDEX(sorCol, MATCH(INDEX(valCol, MATCH('BPI+'!AO47, INIcol, 0)), bpiTeams, 0))/40,
      IF(
        INDEX(sorCol, MATCH(INDEX(valCol, MATCH('BPI+'!AO47, INIcol, 0)), bpiTeams, 0)) &lt;= 100,
        -1 - (INDEX(sorCol, MATCH(INDEX(valCol, MATCH('BPI+'!AO47, INIcol, 0)), bpiTeams, 0)) - 40)/60,
        -2
      )
    ),
    -2
  )
)</f>
        <v>-0.25</v>
      </c>
      <c r="T47" s="366">
        <f>IF(
  COUNTBLANK('BPI+'!AP47)=1,
  0,
  IFERROR(
    IF(
      INDEX(sorCol, MATCH(INDEX(valCol, MATCH('BPI+'!AP47, INIcol, 0)), bpiTeams, 0)) &lt;= 40,
      -INDEX(sorCol, MATCH(INDEX(valCol, MATCH('BPI+'!AP47, INIcol, 0)), bpiTeams, 0))/40,
      IF(
        INDEX(sorCol, MATCH(INDEX(valCol, MATCH('BPI+'!AP47, INIcol, 0)), bpiTeams, 0)) &lt;= 100,
        -1 - (INDEX(sorCol, MATCH(INDEX(valCol, MATCH('BPI+'!AP47, INIcol, 0)), bpiTeams, 0)) - 40)/60,
        -2
      )
    ),
    -2
  )
)</f>
        <v>0</v>
      </c>
      <c r="U47" s="366">
        <f>IF(
  COUNTBLANK('BPI+'!AQ47)=1,
  0,
  IFERROR(
    IF(
      INDEX(sorCol, MATCH(INDEX(valCol, MATCH('BPI+'!AQ47, INIcol, 0)), bpiTeams, 0)) &lt;= 40,
      -INDEX(sorCol, MATCH(INDEX(valCol, MATCH('BPI+'!AQ47, INIcol, 0)), bpiTeams, 0))/40,
      IF(
        INDEX(sorCol, MATCH(INDEX(valCol, MATCH('BPI+'!AQ47, INIcol, 0)), bpiTeams, 0)) &lt;= 100,
        -1 - (INDEX(sorCol, MATCH(INDEX(valCol, MATCH('BPI+'!AQ47, INIcol, 0)), bpiTeams, 0)) - 40)/60,
        -2
      )
    ),
    -2
  )
)</f>
        <v>0</v>
      </c>
      <c r="V47" s="366">
        <f>IF(
  COUNTBLANK('BPI+'!AR47)=1,
  0,
  IFERROR(
    IF(
      INDEX(sorCol, MATCH(INDEX(valCol, MATCH('BPI+'!AR47, INIcol, 0)), bpiTeams, 0)) &lt;= 40,
      -INDEX(sorCol, MATCH(INDEX(valCol, MATCH('BPI+'!AR47, INIcol, 0)), bpiTeams, 0))/40,
      IF(
        INDEX(sorCol, MATCH(INDEX(valCol, MATCH('BPI+'!AR47, INIcol, 0)), bpiTeams, 0)) &lt;= 100,
        -1 - (INDEX(sorCol, MATCH(INDEX(valCol, MATCH('BPI+'!AR47, INIcol, 0)), bpiTeams, 0)) - 40)/60,
        -2
      )
    ),
    -2
  )
)</f>
        <v>0</v>
      </c>
      <c r="W47" s="366">
        <f>IF(
  COUNTBLANK('BPI+'!AS47)=1,
  0,
  IFERROR(
    IF(
      INDEX(sorCol, MATCH(INDEX(valCol, MATCH('BPI+'!AS47, INIcol, 0)), bpiTeams, 0)) &lt;= 40,
      -INDEX(sorCol, MATCH(INDEX(valCol, MATCH('BPI+'!AS47, INIcol, 0)), bpiTeams, 0))/40,
      IF(
        INDEX(sorCol, MATCH(INDEX(valCol, MATCH('BPI+'!AS47, INIcol, 0)), bpiTeams, 0)) &lt;= 100,
        -1 - (INDEX(sorCol, MATCH(INDEX(valCol, MATCH('BPI+'!AS47, INIcol, 0)), bpiTeams, 0)) - 40)/60,
        -2
      )
    ),
    -2
  )
)</f>
        <v>0</v>
      </c>
      <c r="X47" s="366">
        <f>IF(
  COUNTBLANK('BPI+'!AT47)=1,
  0,
  IFERROR(
    IF(
      INDEX(sorCol, MATCH(INDEX(valCol, MATCH('BPI+'!AT47, INIcol, 0)), bpiTeams, 0)) &lt;= 40,
      -INDEX(sorCol, MATCH(INDEX(valCol, MATCH('BPI+'!AT47, INIcol, 0)), bpiTeams, 0))/40,
      IF(
        INDEX(sorCol, MATCH(INDEX(valCol, MATCH('BPI+'!AT47, INIcol, 0)), bpiTeams, 0)) &lt;= 100,
        -1 - (INDEX(sorCol, MATCH(INDEX(valCol, MATCH('BPI+'!AT47, INIcol, 0)), bpiTeams, 0)) - 40)/60,
        -2
      )
    ),
    -2
  )
)</f>
        <v>0</v>
      </c>
      <c r="Y47" s="366">
        <f>IF(
  COUNTBLANK('BPI+'!AU47)=1,
  0,
  IFERROR(
    IF(
      INDEX(sorCol, MATCH(INDEX(valCol, MATCH('BPI+'!AU47, INIcol, 0)), bpiTeams, 0)) &lt;= 40,
      -INDEX(sorCol, MATCH(INDEX(valCol, MATCH('BPI+'!AU47, INIcol, 0)), bpiTeams, 0))/40,
      IF(
        INDEX(sorCol, MATCH(INDEX(valCol, MATCH('BPI+'!AU47, INIcol, 0)), bpiTeams, 0)) &lt;= 100,
        -1 - (INDEX(sorCol, MATCH(INDEX(valCol, MATCH('BPI+'!AU47, INIcol, 0)), bpiTeams, 0)) - 40)/60,
        -2
      )
    ),
    -2
  )
)</f>
        <v>0</v>
      </c>
      <c r="Z47" s="366">
        <f>IF(
  COUNTBLANK('BPI+'!AV47)=1,
  0,
  IFERROR(
    IF(
      INDEX(sorCol, MATCH(INDEX(valCol, MATCH('BPI+'!AV47, INIcol, 0)), bpiTeams, 0)) &lt;= 40,
      -INDEX(sorCol, MATCH(INDEX(valCol, MATCH('BPI+'!AV47, INIcol, 0)), bpiTeams, 0))/40,
      IF(
        INDEX(sorCol, MATCH(INDEX(valCol, MATCH('BPI+'!AV47, INIcol, 0)), bpiTeams, 0)) &lt;= 100,
        -1 - (INDEX(sorCol, MATCH(INDEX(valCol, MATCH('BPI+'!AV47, INIcol, 0)), bpiTeams, 0)) - 40)/60,
        -2
      )
    ),
    -2
  )
)</f>
        <v>0</v>
      </c>
      <c r="AA47" s="358">
        <f>IFERROR(IF(COUNTBLANK('BPI+'!AX47)=1,0,IF(COUNTIF(qwqlINIcol,'BPI+'!AX47)=0,0.1,IF(INDEX(sorCol,MATCH(INDEX(valCol,MATCH('BPI+'!AW47,INIcol,0)),bpiTeams,0))&gt;=40,INDEX(sorCol,MATCH(INDEX(valCol,MATCH('BPI+'!AW47,INIcol,0)),bpiTeams,0))*-1/40+2,(INDEX(sorCol,MATCH(INDEX(valCol,MATCH('BPI+'!AW47,INIcol,0)),bpiTeams,0))*(-1)+40)/325+1))),0)</f>
        <v>1</v>
      </c>
      <c r="AB47" s="358">
        <f>IFERROR(IF(COUNTBLANK('BPI+'!AY47)=1,0,IF(COUNTIF(qwqlINIcol,'BPI+'!AY47)=0,0.1,IF(INDEX(sorCol,MATCH(INDEX(valCol,MATCH('BPI+'!AX47,INIcol,0)),bpiTeams,0))&gt;=40,INDEX(sorCol,MATCH(INDEX(valCol,MATCH('BPI+'!AX47,INIcol,0)),bpiTeams,0))*-1/40+2,(INDEX(sorCol,MATCH(INDEX(valCol,MATCH('BPI+'!AX47,INIcol,0)),bpiTeams,0))*(-1)+40)/325+1))),0)</f>
        <v>0</v>
      </c>
      <c r="AC47" s="358">
        <f>IFERROR(IF(COUNTBLANK('BPI+'!AZ47)=1,0,IF(COUNTIF(qwqlINIcol,'BPI+'!AZ47)=0,0.1,IF(INDEX(sorCol,MATCH(INDEX(valCol,MATCH('BPI+'!AY47,INIcol,0)),bpiTeams,0))&gt;=40,INDEX(sorCol,MATCH(INDEX(valCol,MATCH('BPI+'!AY47,INIcol,0)),bpiTeams,0))*-1/40+2,(INDEX(sorCol,MATCH(INDEX(valCol,MATCH('BPI+'!AY47,INIcol,0)),bpiTeams,0))*(-1)+40)/325+1))),0)</f>
        <v>0</v>
      </c>
      <c r="AD47" s="358">
        <f>IFERROR(IF(COUNTBLANK('BPI+'!BA47)=1,0,IF(COUNTIF(qwqlINIcol,'BPI+'!BA47)=0,0.1,IF(INDEX(sorCol,MATCH(INDEX(valCol,MATCH('BPI+'!AZ47,INIcol,0)),bpiTeams,0))&gt;=40,INDEX(sorCol,MATCH(INDEX(valCol,MATCH('BPI+'!AZ47,INIcol,0)),bpiTeams,0))*-1/40+2,(INDEX(sorCol,MATCH(INDEX(valCol,MATCH('BPI+'!AZ47,INIcol,0)),bpiTeams,0))*(-1)+40)/325+1))),0)</f>
        <v>0</v>
      </c>
      <c r="AE47" s="358">
        <f>IFERROR(IF(COUNTBLANK('BPI+'!BB47)=1,0,IF(COUNTIF(qwqlINIcol,'BPI+'!BB47)=0,0.1,IF(INDEX(sorCol,MATCH(INDEX(valCol,MATCH('BPI+'!BA47,INIcol,0)),bpiTeams,0))&gt;=40,INDEX(sorCol,MATCH(INDEX(valCol,MATCH('BPI+'!BA47,INIcol,0)),bpiTeams,0))*-1/40+2,(INDEX(sorCol,MATCH(INDEX(valCol,MATCH('BPI+'!BA47,INIcol,0)),bpiTeams,0))*(-1)+40)/325+1))),0)</f>
        <v>0</v>
      </c>
      <c r="AF47" s="358">
        <f>IFERROR(IF(COUNTBLANK('BPI+'!BC47)=1,0,IF(COUNTIF(qwqlINIcol,'BPI+'!BC47)=0,0.1,IF(INDEX(sorCol,MATCH(INDEX(valCol,MATCH('BPI+'!BB47,INIcol,0)),bpiTeams,0))&gt;=40,INDEX(sorCol,MATCH(INDEX(valCol,MATCH('BPI+'!BB47,INIcol,0)),bpiTeams,0))*-1/40+2,(INDEX(sorCol,MATCH(INDEX(valCol,MATCH('BPI+'!BB47,INIcol,0)),bpiTeams,0))*(-1)+40)/325+1))),0)</f>
        <v>0</v>
      </c>
      <c r="AG47" s="358">
        <f>IFERROR(IF(COUNTBLANK('BPI+'!BD47)=1,0,IF(COUNTIF(qwqlINIcol,'BPI+'!BD47)=0,0.1,IF(INDEX(sorCol,MATCH(INDEX(valCol,MATCH('BPI+'!BC47,INIcol,0)),bpiTeams,0))&gt;=40,INDEX(sorCol,MATCH(INDEX(valCol,MATCH('BPI+'!BC47,INIcol,0)),bpiTeams,0))*-1/40+2,(INDEX(sorCol,MATCH(INDEX(valCol,MATCH('BPI+'!BC47,INIcol,0)),bpiTeams,0))*(-1)+40)/325+1))),0)</f>
        <v>0</v>
      </c>
      <c r="AH47" s="358">
        <f>IFERROR(IF(COUNTBLANK('BPI+'!BE47)=1,0,IF(COUNTIF(qwqlINIcol,'BPI+'!BE47)=0,0.1,IF(INDEX(sorCol,MATCH(INDEX(valCol,MATCH('BPI+'!BD47,INIcol,0)),bpiTeams,0))&gt;=40,INDEX(sorCol,MATCH(INDEX(valCol,MATCH('BPI+'!BD47,INIcol,0)),bpiTeams,0))*-1/40+2,(INDEX(sorCol,MATCH(INDEX(valCol,MATCH('BPI+'!BD47,INIcol,0)),bpiTeams,0))*(-1)+40)/325+1))),0)</f>
        <v>0</v>
      </c>
      <c r="AI47" s="358">
        <f>IFERROR(IF(COUNTBLANK('BPI+'!BF47)=1,0,IF(COUNTIF(qwqlINIcol,'BPI+'!BF47)=0,0.1,IF(INDEX(sorCol,MATCH(INDEX(valCol,MATCH('BPI+'!BE47,INIcol,0)),bpiTeams,0))&gt;=40,INDEX(sorCol,MATCH(INDEX(valCol,MATCH('BPI+'!BE47,INIcol,0)),bpiTeams,0))*-1/40+2,(INDEX(sorCol,MATCH(INDEX(valCol,MATCH('BPI+'!BE47,INIcol,0)),bpiTeams,0))*(-1)+40)/325+1))),0)</f>
        <v>0</v>
      </c>
      <c r="AJ47" s="358">
        <f>IFERROR(IF(COUNTBLANK('BPI+'!BG47)=1,0,IF(COUNTIF(qwqlINIcol,'BPI+'!BG47)=0,0.1,IF(INDEX(sorCol,MATCH(INDEX(valCol,MATCH('BPI+'!BF47,INIcol,0)),bpiTeams,0))&gt;=40,INDEX(sorCol,MATCH(INDEX(valCol,MATCH('BPI+'!BF47,INIcol,0)),bpiTeams,0))*-1/40+2,(INDEX(sorCol,MATCH(INDEX(valCol,MATCH('BPI+'!BF47,INIcol,0)),bpiTeams,0))*(-1)+40)/325+1))),0)</f>
        <v>0</v>
      </c>
      <c r="AK47" s="358">
        <f>IFERROR(IF(COUNTBLANK('BPI+'!BH47)=1,0,IF(COUNTIF(qwqlINIcol,'BPI+'!BH47)=0,0.1,IF(INDEX(sorCol,MATCH(INDEX(valCol,MATCH('BPI+'!BG47,INIcol,0)),bpiTeams,0))&gt;=40,INDEX(sorCol,MATCH(INDEX(valCol,MATCH('BPI+'!BG47,INIcol,0)),bpiTeams,0))*-1/40+2,(INDEX(sorCol,MATCH(INDEX(valCol,MATCH('BPI+'!BG47,INIcol,0)),bpiTeams,0))*(-1)+40)/325+1))),0)</f>
        <v>0</v>
      </c>
      <c r="AL47" s="358">
        <f>IFERROR(IF(COUNTBLANK('BPI+'!BI47)=1,0,IF(COUNTIF(qwqlINIcol,'BPI+'!BI47)=0,0.1,IF(INDEX(sorCol,MATCH(INDEX(valCol,MATCH('BPI+'!BH47,INIcol,0)),bpiTeams,0))&gt;=40,INDEX(sorCol,MATCH(INDEX(valCol,MATCH('BPI+'!BH47,INIcol,0)),bpiTeams,0))*-1/40+2,(INDEX(sorCol,MATCH(INDEX(valCol,MATCH('BPI+'!BH47,INIcol,0)),bpiTeams,0))*(-1)+40)/325+1))),0)</f>
        <v>0</v>
      </c>
      <c r="AM47" s="358">
        <f>IFERROR(IF(COUNTBLANK('BPI+'!BJ47)=1,0,IF(COUNTIF(qwqlINIcol,'BPI+'!BJ47)=0,0.1,IF(INDEX(sorCol,MATCH(INDEX(valCol,MATCH('BPI+'!BI47,INIcol,0)),bpiTeams,0))&gt;=40,INDEX(sorCol,MATCH(INDEX(valCol,MATCH('BPI+'!BI47,INIcol,0)),bpiTeams,0))*-1/40+2,(INDEX(sorCol,MATCH(INDEX(valCol,MATCH('BPI+'!BI47,INIcol,0)),bpiTeams,0))*(-1)+40)/325+1))),0)</f>
        <v>0</v>
      </c>
      <c r="AN47" s="358">
        <f>IFERROR(IF(COUNTBLANK('BPI+'!BK47)=1,0,IF(COUNTIF(qwqlINIcol,'BPI+'!BK47)=0,0.1,IF(INDEX(sorCol,MATCH(INDEX(valCol,MATCH('BPI+'!BJ47,INIcol,0)),bpiTeams,0))&gt;=40,INDEX(sorCol,MATCH(INDEX(valCol,MATCH('BPI+'!BJ47,INIcol,0)),bpiTeams,0))*-1/40+2,(INDEX(sorCol,MATCH(INDEX(valCol,MATCH('BPI+'!BJ47,INIcol,0)),bpiTeams,0))*(-1)+40)/325+1))),0)</f>
        <v>0</v>
      </c>
      <c r="AO47" s="358">
        <f>IFERROR(IF(COUNTBLANK('BPI+'!BL47)=1,0,IF(COUNTIF(qwqlINIcol,'BPI+'!BL47)=0,0.1,IF(INDEX(sorCol,MATCH(INDEX(valCol,MATCH('BPI+'!BK47,INIcol,0)),bpiTeams,0))&gt;=40,INDEX(sorCol,MATCH(INDEX(valCol,MATCH('BPI+'!BK47,INIcol,0)),bpiTeams,0))*-1/40+2,(INDEX(sorCol,MATCH(INDEX(valCol,MATCH('BPI+'!BK47,INIcol,0)),bpiTeams,0))*(-1)+40)/325+1))),0)</f>
        <v>0</v>
      </c>
      <c r="AP47" s="366">
        <f>IF(COUNTBLANK('BPI+'!BL47)=1,0,IF(COUNTIF(qwqlINIcol,'BPI+'!BL47)=0,-1.5,IF(INDEX(sorCol,MATCH(INDEX(valCol,MATCH('BPI+'!BL47,INIcol,0)),bpiTeams,0))&gt;=80,-1.5,IF(INDEX(sorCol,MATCH(INDEX(valCol,MATCH('BPI+'!BL47,INIcol,0)),bpiTeams,0))&gt;=41,-1 - (INDEX(sorCol,MATCH(INDEX(valCol,MATCH('BPI+'!BL47,INIcol,0)),bpiTeams,0)) - 41) * (0.5/39),(INDEX(sorCol,MATCH(INDEX(valCol,MATCH('BPI+'!BL47,INIcol,0)),bpiTeams,0)) + 40)/325 - 2))))</f>
        <v>-1.8523076923076922</v>
      </c>
      <c r="AQ47" s="366">
        <f>IF(COUNTBLANK('BPI+'!BM47)=1,0,IF(COUNTIF(qwqlINIcol,'BPI+'!BM47)=0,-1.5,IF(INDEX(sorCol,MATCH(INDEX(valCol,MATCH('BPI+'!BM47,INIcol,0)),bpiTeams,0))&gt;=80,-1.5,IF(INDEX(sorCol,MATCH(INDEX(valCol,MATCH('BPI+'!BM47,INIcol,0)),bpiTeams,0))&gt;=41,-1 - (INDEX(sorCol,MATCH(INDEX(valCol,MATCH('BPI+'!BM47,INIcol,0)),bpiTeams,0)) - 41) * (0.5/39),(INDEX(sorCol,MATCH(INDEX(valCol,MATCH('BPI+'!BM47,INIcol,0)),bpiTeams,0)) + 40)/325 - 2))))</f>
        <v>-1.7661538461538462</v>
      </c>
      <c r="AR47" s="366">
        <f>IF(COUNTBLANK('BPI+'!BN47)=1,0,IF(COUNTIF(qwqlINIcol,'BPI+'!BN47)=0,-1.5,IF(INDEX(sorCol,MATCH(INDEX(valCol,MATCH('BPI+'!BN47,INIcol,0)),bpiTeams,0))&gt;=80,-1.5,IF(INDEX(sorCol,MATCH(INDEX(valCol,MATCH('BPI+'!BN47,INIcol,0)),bpiTeams,0))&gt;=41,-1 - (INDEX(sorCol,MATCH(INDEX(valCol,MATCH('BPI+'!BN47,INIcol,0)),bpiTeams,0)) - 41) * (0.5/39),(INDEX(sorCol,MATCH(INDEX(valCol,MATCH('BPI+'!BN47,INIcol,0)),bpiTeams,0)) + 40)/325 - 2))))</f>
        <v>-1.7938461538461539</v>
      </c>
      <c r="AS47" s="366">
        <f>IF(COUNTBLANK('BPI+'!BO47)=1,0,IF(COUNTIF(qwqlINIcol,'BPI+'!BO47)=0,-1.5,IF(INDEX(sorCol,MATCH(INDEX(valCol,MATCH('BPI+'!BO47,INIcol,0)),bpiTeams,0))&gt;=80,-1.5,IF(INDEX(sorCol,MATCH(INDEX(valCol,MATCH('BPI+'!BO47,INIcol,0)),bpiTeams,0))&gt;=41,-1 - (INDEX(sorCol,MATCH(INDEX(valCol,MATCH('BPI+'!BO47,INIcol,0)),bpiTeams,0)) - 41) * (0.5/39),(INDEX(sorCol,MATCH(INDEX(valCol,MATCH('BPI+'!BO47,INIcol,0)),bpiTeams,0)) + 40)/325 - 2))))</f>
        <v>-1.0256410256410255</v>
      </c>
      <c r="AT47" s="366">
        <f>IF(COUNTBLANK('BPI+'!BP47)=1,0,IF(COUNTIF(qwqlINIcol,'BPI+'!BP47)=0,-1.5,IF(INDEX(sorCol,MATCH(INDEX(valCol,MATCH('BPI+'!BP47,INIcol,0)),bpiTeams,0))&gt;=80,-1.5,IF(INDEX(sorCol,MATCH(INDEX(valCol,MATCH('BPI+'!BP47,INIcol,0)),bpiTeams,0))&gt;=41,-1 - (INDEX(sorCol,MATCH(INDEX(valCol,MATCH('BPI+'!BP47,INIcol,0)),bpiTeams,0)) - 41) * (0.5/39),(INDEX(sorCol,MATCH(INDEX(valCol,MATCH('BPI+'!BP47,INIcol,0)),bpiTeams,0)) + 40)/325 - 2))))</f>
        <v>-1.7815384615384615</v>
      </c>
      <c r="AU47" s="366">
        <f>IF(COUNTBLANK('BPI+'!BQ47)=1,0,IF(COUNTIF(qwqlINIcol,'BPI+'!BQ47)=0,-1.5,IF(INDEX(sorCol,MATCH(INDEX(valCol,MATCH('BPI+'!BQ47,INIcol,0)),bpiTeams,0))&gt;=80,-1.5,IF(INDEX(sorCol,MATCH(INDEX(valCol,MATCH('BPI+'!BQ47,INIcol,0)),bpiTeams,0))&gt;=41,-1 - (INDEX(sorCol,MATCH(INDEX(valCol,MATCH('BPI+'!BQ47,INIcol,0)),bpiTeams,0)) - 41) * (0.5/39),(INDEX(sorCol,MATCH(INDEX(valCol,MATCH('BPI+'!BQ47,INIcol,0)),bpiTeams,0)) + 40)/325 - 2))))</f>
        <v>0</v>
      </c>
      <c r="AV47" s="366">
        <f>IF(COUNTBLANK('BPI+'!BR47)=1,0,IF(COUNTIF(qwqlINIcol,'BPI+'!BR47)=0,-1.5,IF(INDEX(sorCol,MATCH(INDEX(valCol,MATCH('BPI+'!BR47,INIcol,0)),bpiTeams,0))&gt;=80,-1.5,IF(INDEX(sorCol,MATCH(INDEX(valCol,MATCH('BPI+'!BR47,INIcol,0)),bpiTeams,0))&gt;=41,-1 - (INDEX(sorCol,MATCH(INDEX(valCol,MATCH('BPI+'!BR47,INIcol,0)),bpiTeams,0)) - 41) * (0.5/39),(INDEX(sorCol,MATCH(INDEX(valCol,MATCH('BPI+'!BR47,INIcol,0)),bpiTeams,0)) + 40)/325 - 2))))</f>
        <v>0</v>
      </c>
      <c r="AW47" s="366">
        <f>IF(COUNTBLANK('BPI+'!BS47)=1,0,IF(COUNTIF(qwqlINIcol,'BPI+'!BS47)=0,-1.5,IF(INDEX(sorCol,MATCH(INDEX(valCol,MATCH('BPI+'!BS47,INIcol,0)),bpiTeams,0))&gt;=80,-1.5,IF(INDEX(sorCol,MATCH(INDEX(valCol,MATCH('BPI+'!BS47,INIcol,0)),bpiTeams,0))&gt;=41,-1 - (INDEX(sorCol,MATCH(INDEX(valCol,MATCH('BPI+'!BS47,INIcol,0)),bpiTeams,0)) - 41) * (0.5/39),(INDEX(sorCol,MATCH(INDEX(valCol,MATCH('BPI+'!BS47,INIcol,0)),bpiTeams,0)) + 40)/325 - 2))))</f>
        <v>0</v>
      </c>
      <c r="AX47" s="366">
        <f>IF(COUNTBLANK('BPI+'!BT47)=1,0,IF(COUNTIF(qwqlINIcol,'BPI+'!BT47)=0,-1.5,IF(INDEX(sorCol,MATCH(INDEX(valCol,MATCH('BPI+'!BT47,INIcol,0)),bpiTeams,0))&gt;=80,-1.5,IF(INDEX(sorCol,MATCH(INDEX(valCol,MATCH('BPI+'!BT47,INIcol,0)),bpiTeams,0))&gt;=41,-1 - (INDEX(sorCol,MATCH(INDEX(valCol,MATCH('BPI+'!BT47,INIcol,0)),bpiTeams,0)) - 41) * (0.5/39),(INDEX(sorCol,MATCH(INDEX(valCol,MATCH('BPI+'!BT47,INIcol,0)),bpiTeams,0)) + 40)/325 - 2))))</f>
        <v>0</v>
      </c>
      <c r="AY47" s="366">
        <f>IF(COUNTBLANK('BPI+'!BU47)=1,0,IF(COUNTIF(qwqlINIcol,'BPI+'!BU47)=0,-1.5,IF(INDEX(sorCol,MATCH(INDEX(valCol,MATCH('BPI+'!BU47,INIcol,0)),bpiTeams,0))&gt;=80,-1.5,IF(INDEX(sorCol,MATCH(INDEX(valCol,MATCH('BPI+'!BU47,INIcol,0)),bpiTeams,0))&gt;=41,-1 - (INDEX(sorCol,MATCH(INDEX(valCol,MATCH('BPI+'!BU47,INIcol,0)),bpiTeams,0)) - 41) * (0.5/39),(INDEX(sorCol,MATCH(INDEX(valCol,MATCH('BPI+'!BU47,INIcol,0)),bpiTeams,0)) + 40)/325 - 2))))</f>
        <v>0</v>
      </c>
      <c r="AZ47" s="366">
        <f>IF(COUNTBLANK('BPI+'!BV47)=1,0,IF(COUNTIF(qwqlINIcol,'BPI+'!BV47)=0,-1.5,IF(INDEX(sorCol,MATCH(INDEX(valCol,MATCH('BPI+'!BV47,INIcol,0)),bpiTeams,0))&gt;=80,-1.5,IF(INDEX(sorCol,MATCH(INDEX(valCol,MATCH('BPI+'!BV47,INIcol,0)),bpiTeams,0))&gt;=41,-1 - (INDEX(sorCol,MATCH(INDEX(valCol,MATCH('BPI+'!BV47,INIcol,0)),bpiTeams,0)) - 41) * (0.5/39),(INDEX(sorCol,MATCH(INDEX(valCol,MATCH('BPI+'!BV47,INIcol,0)),bpiTeams,0)) + 40)/325 - 2))))</f>
        <v>0</v>
      </c>
      <c r="BA47" s="366">
        <f>IF(COUNTBLANK('BPI+'!BW47)=1,0,IF(COUNTIF(qwqlINIcol,'BPI+'!BW47)=0,-1.5,IF(INDEX(sorCol,MATCH(INDEX(valCol,MATCH('BPI+'!BW47,INIcol,0)),bpiTeams,0))&gt;=80,-1.5,IF(INDEX(sorCol,MATCH(INDEX(valCol,MATCH('BPI+'!BW47,INIcol,0)),bpiTeams,0))&gt;=41,-1 - (INDEX(sorCol,MATCH(INDEX(valCol,MATCH('BPI+'!BW47,INIcol,0)),bpiTeams,0)) - 41) * (0.5/39),(INDEX(sorCol,MATCH(INDEX(valCol,MATCH('BPI+'!BW47,INIcol,0)),bpiTeams,0)) + 40)/325 - 2))))</f>
        <v>0</v>
      </c>
      <c r="BB47" s="366">
        <f>IF(COUNTBLANK('BPI+'!BX47)=1,0,IF(COUNTIF(qwqlINIcol,'BPI+'!BX47)=0,-1.5,IF(INDEX(sorCol,MATCH(INDEX(valCol,MATCH('BPI+'!BX47,INIcol,0)),bpiTeams,0))&gt;=80,-1.5,IF(INDEX(sorCol,MATCH(INDEX(valCol,MATCH('BPI+'!BX47,INIcol,0)),bpiTeams,0))&gt;=41,-1 - (INDEX(sorCol,MATCH(INDEX(valCol,MATCH('BPI+'!BX47,INIcol,0)),bpiTeams,0)) - 41) * (0.5/39),(INDEX(sorCol,MATCH(INDEX(valCol,MATCH('BPI+'!BX47,INIcol,0)),bpiTeams,0)) + 40)/325 - 2))))</f>
        <v>0</v>
      </c>
      <c r="BC47" s="374">
        <f>IF(COUNTBLANK('BPI+'!BY47)=0,-1.6,0)</f>
        <v>-1.6</v>
      </c>
      <c r="BD47" s="374">
        <f>IF(COUNTBLANK('BPI+'!BZ47)=0,-1.6,0)</f>
        <v>-1.6</v>
      </c>
      <c r="BE47" s="374">
        <f>IF(COUNTBLANK('BPI+'!CA47)=0,-1.6,0)</f>
        <v>-1.6</v>
      </c>
      <c r="BF47" s="374">
        <f>IF(COUNTBLANK('BPI+'!CB47)=0,-1.6,0)</f>
        <v>-1.6</v>
      </c>
      <c r="BG47" s="374">
        <f>IF(COUNTBLANK('BPI+'!CC47)=0,-1.6,0)</f>
        <v>0</v>
      </c>
      <c r="BH47" s="374">
        <f>IF(COUNTBLANK('BPI+'!CD47)=0,-1.6,0)</f>
        <v>0</v>
      </c>
      <c r="BI47" s="374">
        <f>IF(COUNTBLANK('BPI+'!CE47)=0,-1.6,0)</f>
        <v>0</v>
      </c>
      <c r="BJ47" s="374">
        <f>IF(COUNTBLANK('BPI+'!CF47)=0,-1.6,0)</f>
        <v>0</v>
      </c>
      <c r="BK47" s="374">
        <f>IF(COUNTBLANK('BPI+'!CG47)=0,-1.6,0)</f>
        <v>0</v>
      </c>
      <c r="BL47" s="374">
        <f>IF(COUNTBLANK('BPI+'!CH47)=0,-1.6,0)</f>
        <v>0</v>
      </c>
      <c r="BM47" s="374">
        <f>IF(COUNTBLANK('BPI+'!CI47)=0,-1.6,0)</f>
        <v>0</v>
      </c>
      <c r="BN47" s="374">
        <f>IF(COUNTBLANK('BPI+'!CJ47)=0,-1.6,0)</f>
        <v>0</v>
      </c>
      <c r="BO47" s="374">
        <f>IF(COUNTBLANK('BPI+'!CK47)=0,-1.6,0)</f>
        <v>0</v>
      </c>
      <c r="BP47" s="374">
        <f>IF(COUNTBLANK('BPI+'!CL47)=0,-1.6,0)</f>
        <v>0</v>
      </c>
      <c r="BQ47" s="374">
        <f>IF(COUNTBLANK('BPI+'!CM47)=0,-1.6,0)</f>
        <v>0</v>
      </c>
      <c r="BR47" s="374">
        <f>IF(COUNTBLANK('BPI+'!CN47)=0,-1.6,0)</f>
        <v>0</v>
      </c>
      <c r="BS47" s="374">
        <f>IF(COUNTBLANK('BPI+'!CO47)=0,-1.6,0)</f>
        <v>0</v>
      </c>
      <c r="BT47">
        <f t="shared" si="4"/>
        <v>-9.1194871794871784</v>
      </c>
    </row>
    <row r="48" spans="1:72" x14ac:dyDescent="0.3">
      <c r="A48" t="str">
        <f t="shared" si="0"/>
        <v>Northern Iowa</v>
      </c>
      <c r="B48" t="str">
        <f t="shared" si="3"/>
        <v>UNI</v>
      </c>
      <c r="C48" s="358">
        <f>IF(
  COUNTBLANK('BPI+'!Y48)=1,
  0,
  IFERROR(
    IF(
      INDEX(sorCol,MATCH(INDEX(valCol,MATCH('BPI+'!Y48,INIcol,0)),bpiTeams,0))&lt;=40,
      2-INDEX(sorCol,MATCH(INDEX(valCol,MATCH('BPI+'!Y48,INIcol,0)),bpiTeams,0))/40,
      IF(
        INDEX(sorCol,MATCH(INDEX(valCol,MATCH('BPI+'!Y48,INIcol,0)),bpiTeams,0))&lt;=100,
        1-0.9*(INDEX(sorCol,MATCH(INDEX(valCol,MATCH('BPI+'!Y48,INIcol,0)),bpiTeams,0))-40)/60,
        0.1
      )
    ),
    0.1
  )
)</f>
        <v>0</v>
      </c>
      <c r="D48" s="358">
        <f>IF(
  COUNTBLANK('BPI+'!Z48)=1,
  0,
  IFERROR(
    IF(
      INDEX(sorCol,MATCH(INDEX(valCol,MATCH('BPI+'!Z48,INIcol,0)),bpiTeams,0))&lt;=40,
      2-INDEX(sorCol,MATCH(INDEX(valCol,MATCH('BPI+'!Z48,INIcol,0)),bpiTeams,0))/40,
      IF(
        INDEX(sorCol,MATCH(INDEX(valCol,MATCH('BPI+'!Z48,INIcol,0)),bpiTeams,0))&lt;=100,
        1-0.9*(INDEX(sorCol,MATCH(INDEX(valCol,MATCH('BPI+'!Z48,INIcol,0)),bpiTeams,0))-40)/60,
        0.1
      )
    ),
    0.1
  )
)</f>
        <v>0</v>
      </c>
      <c r="E48" s="358">
        <f>IF(
  COUNTBLANK('BPI+'!AA48)=1,
  0,
  IFERROR(
    IF(
      INDEX(sorCol,MATCH(INDEX(valCol,MATCH('BPI+'!AA48,INIcol,0)),bpiTeams,0))&lt;=40,
      2-INDEX(sorCol,MATCH(INDEX(valCol,MATCH('BPI+'!AA48,INIcol,0)),bpiTeams,0))/40,
      IF(
        INDEX(sorCol,MATCH(INDEX(valCol,MATCH('BPI+'!AA48,INIcol,0)),bpiTeams,0))&lt;=100,
        1-0.9*(INDEX(sorCol,MATCH(INDEX(valCol,MATCH('BPI+'!AA48,INIcol,0)),bpiTeams,0))-40)/60,
        0.1
      )
    ),
    0.1
  )
)</f>
        <v>0</v>
      </c>
      <c r="F48" s="358">
        <f>IF(
  COUNTBLANK('BPI+'!AB48)=1,
  0,
  IFERROR(
    IF(
      INDEX(sorCol,MATCH(INDEX(valCol,MATCH('BPI+'!AB48,INIcol,0)),bpiTeams,0))&lt;=40,
      2-INDEX(sorCol,MATCH(INDEX(valCol,MATCH('BPI+'!AB48,INIcol,0)),bpiTeams,0))/40,
      IF(
        INDEX(sorCol,MATCH(INDEX(valCol,MATCH('BPI+'!AB48,INIcol,0)),bpiTeams,0))&lt;=100,
        1-0.9*(INDEX(sorCol,MATCH(INDEX(valCol,MATCH('BPI+'!AB48,INIcol,0)),bpiTeams,0))-40)/60,
        0.1
      )
    ),
    0.1
  )
)</f>
        <v>0</v>
      </c>
      <c r="G48" s="358">
        <f>IF(
  COUNTBLANK('BPI+'!AC48)=1,
  0,
  IFERROR(
    IF(
      INDEX(sorCol,MATCH(INDEX(valCol,MATCH('BPI+'!AC48,INIcol,0)),bpiTeams,0))&lt;=40,
      2-INDEX(sorCol,MATCH(INDEX(valCol,MATCH('BPI+'!AC48,INIcol,0)),bpiTeams,0))/40,
      IF(
        INDEX(sorCol,MATCH(INDEX(valCol,MATCH('BPI+'!AC48,INIcol,0)),bpiTeams,0))&lt;=100,
        1-0.9*(INDEX(sorCol,MATCH(INDEX(valCol,MATCH('BPI+'!AC48,INIcol,0)),bpiTeams,0))-40)/60,
        0.1
      )
    ),
    0.1
  )
)</f>
        <v>0</v>
      </c>
      <c r="H48" s="358">
        <f>IF(
  COUNTBLANK('BPI+'!AD48)=1,
  0,
  IFERROR(
    IF(
      INDEX(sorCol,MATCH(INDEX(valCol,MATCH('BPI+'!AD48,INIcol,0)),bpiTeams,0))&lt;=40,
      2-INDEX(sorCol,MATCH(INDEX(valCol,MATCH('BPI+'!AD48,INIcol,0)),bpiTeams,0))/40,
      IF(
        INDEX(sorCol,MATCH(INDEX(valCol,MATCH('BPI+'!AD48,INIcol,0)),bpiTeams,0))&lt;=100,
        1-0.9*(INDEX(sorCol,MATCH(INDEX(valCol,MATCH('BPI+'!AD48,INIcol,0)),bpiTeams,0))-40)/60,
        0.1
      )
    ),
    0.1
  )
)</f>
        <v>0</v>
      </c>
      <c r="I48" s="358">
        <f>IF(
  COUNTBLANK('BPI+'!AE48)=1,
  0,
  IFERROR(
    IF(
      INDEX(sorCol,MATCH(INDEX(valCol,MATCH('BPI+'!AE48,INIcol,0)),bpiTeams,0))&lt;=40,
      2-INDEX(sorCol,MATCH(INDEX(valCol,MATCH('BPI+'!AE48,INIcol,0)),bpiTeams,0))/40,
      IF(
        INDEX(sorCol,MATCH(INDEX(valCol,MATCH('BPI+'!AE48,INIcol,0)),bpiTeams,0))&lt;=100,
        1-0.9*(INDEX(sorCol,MATCH(INDEX(valCol,MATCH('BPI+'!AE48,INIcol,0)),bpiTeams,0))-40)/60,
        0.1
      )
    ),
    0.1
  )
)</f>
        <v>0</v>
      </c>
      <c r="J48" s="358">
        <f>IF(
  COUNTBLANK('BPI+'!AF48)=1,
  0,
  IFERROR(
    IF(
      INDEX(sorCol,MATCH(INDEX(valCol,MATCH('BPI+'!AF48,INIcol,0)),bpiTeams,0))&lt;=40,
      2-INDEX(sorCol,MATCH(INDEX(valCol,MATCH('BPI+'!AF48,INIcol,0)),bpiTeams,0))/40,
      IF(
        INDEX(sorCol,MATCH(INDEX(valCol,MATCH('BPI+'!AF48,INIcol,0)),bpiTeams,0))&lt;=100,
        1-0.9*(INDEX(sorCol,MATCH(INDEX(valCol,MATCH('BPI+'!AF48,INIcol,0)),bpiTeams,0))-40)/60,
        0.1
      )
    ),
    0.1
  )
)</f>
        <v>0</v>
      </c>
      <c r="K48" s="358">
        <f>IF(
  COUNTBLANK('BPI+'!AG48)=1,
  0,
  IFERROR(
    IF(
      INDEX(sorCol,MATCH(INDEX(valCol,MATCH('BPI+'!AG48,INIcol,0)),bpiTeams,0))&lt;=40,
      2-INDEX(sorCol,MATCH(INDEX(valCol,MATCH('BPI+'!AG48,INIcol,0)),bpiTeams,0))/40,
      IF(
        INDEX(sorCol,MATCH(INDEX(valCol,MATCH('BPI+'!AG48,INIcol,0)),bpiTeams,0))&lt;=100,
        1-0.9*(INDEX(sorCol,MATCH(INDEX(valCol,MATCH('BPI+'!AG48,INIcol,0)),bpiTeams,0))-40)/60,
        0.1
      )
    ),
    0.1
  )
)</f>
        <v>0</v>
      </c>
      <c r="L48" s="358">
        <f>IF(
  COUNTBLANK('BPI+'!AH48)=1,
  0,
  IFERROR(
    IF(
      INDEX(sorCol,MATCH(INDEX(valCol,MATCH('BPI+'!AH48,INIcol,0)),bpiTeams,0))&lt;=40,
      2-INDEX(sorCol,MATCH(INDEX(valCol,MATCH('BPI+'!AH48,INIcol,0)),bpiTeams,0))/40,
      IF(
        INDEX(sorCol,MATCH(INDEX(valCol,MATCH('BPI+'!AH48,INIcol,0)),bpiTeams,0))&lt;=100,
        1-0.9*(INDEX(sorCol,MATCH(INDEX(valCol,MATCH('BPI+'!AH48,INIcol,0)),bpiTeams,0))-40)/60,
        0.1
      )
    ),
    0.1
  )
)</f>
        <v>0</v>
      </c>
      <c r="M48" s="358">
        <f>IF(
  COUNTBLANK('BPI+'!AI48)=1,
  0,
  IFERROR(
    IF(
      INDEX(sorCol,MATCH(INDEX(valCol,MATCH('BPI+'!AI48,INIcol,0)),bpiTeams,0))&lt;=40,
      2-INDEX(sorCol,MATCH(INDEX(valCol,MATCH('BPI+'!AI48,INIcol,0)),bpiTeams,0))/40,
      IF(
        INDEX(sorCol,MATCH(INDEX(valCol,MATCH('BPI+'!AI48,INIcol,0)),bpiTeams,0))&lt;=100,
        1-0.9*(INDEX(sorCol,MATCH(INDEX(valCol,MATCH('BPI+'!AI48,INIcol,0)),bpiTeams,0))-40)/60,
        0.1
      )
    ),
    0.1
  )
)</f>
        <v>0</v>
      </c>
      <c r="N48" s="358">
        <f>IF(
  COUNTBLANK('BPI+'!AJ48)=1,
  0,
  IFERROR(
    IF(
      INDEX(sorCol,MATCH(INDEX(valCol,MATCH('BPI+'!AJ48,INIcol,0)),bpiTeams,0))&lt;=40,
      2-INDEX(sorCol,MATCH(INDEX(valCol,MATCH('BPI+'!AJ48,INIcol,0)),bpiTeams,0))/40,
      IF(
        INDEX(sorCol,MATCH(INDEX(valCol,MATCH('BPI+'!AJ48,INIcol,0)),bpiTeams,0))&lt;=100,
        1-0.9*(INDEX(sorCol,MATCH(INDEX(valCol,MATCH('BPI+'!AJ48,INIcol,0)),bpiTeams,0))-40)/60,
        0.1
      )
    ),
    0.1
  )
)</f>
        <v>0</v>
      </c>
      <c r="O48" s="366">
        <f>IF(
  COUNTBLANK('BPI+'!AK48)=1,
  0,
  IFERROR(
    IF(
      INDEX(sorCol, MATCH(INDEX(valCol, MATCH('BPI+'!AK48, INIcol, 0)), bpiTeams, 0)) &lt;= 40,
      -INDEX(sorCol, MATCH(INDEX(valCol, MATCH('BPI+'!AK48, INIcol, 0)), bpiTeams, 0))/40,
      IF(
        INDEX(sorCol, MATCH(INDEX(valCol, MATCH('BPI+'!AK48, INIcol, 0)), bpiTeams, 0)) &lt;= 100,
        -1 - (INDEX(sorCol, MATCH(INDEX(valCol, MATCH('BPI+'!AK48, INIcol, 0)), bpiTeams, 0)) - 40)/60,
        -2
      )
    ),
    -2
  )
)</f>
        <v>0</v>
      </c>
      <c r="P48" s="366">
        <f>IF(
  COUNTBLANK('BPI+'!AL48)=1,
  0,
  IFERROR(
    IF(
      INDEX(sorCol, MATCH(INDEX(valCol, MATCH('BPI+'!AL48, INIcol, 0)), bpiTeams, 0)) &lt;= 40,
      -INDEX(sorCol, MATCH(INDEX(valCol, MATCH('BPI+'!AL48, INIcol, 0)), bpiTeams, 0))/40,
      IF(
        INDEX(sorCol, MATCH(INDEX(valCol, MATCH('BPI+'!AL48, INIcol, 0)), bpiTeams, 0)) &lt;= 100,
        -1 - (INDEX(sorCol, MATCH(INDEX(valCol, MATCH('BPI+'!AL48, INIcol, 0)), bpiTeams, 0)) - 40)/60,
        -2
      )
    ),
    -2
  )
)</f>
        <v>0</v>
      </c>
      <c r="Q48" s="366">
        <f>IF(
  COUNTBLANK('BPI+'!AM48)=1,
  0,
  IFERROR(
    IF(
      INDEX(sorCol, MATCH(INDEX(valCol, MATCH('BPI+'!AM48, INIcol, 0)), bpiTeams, 0)) &lt;= 40,
      -INDEX(sorCol, MATCH(INDEX(valCol, MATCH('BPI+'!AM48, INIcol, 0)), bpiTeams, 0))/40,
      IF(
        INDEX(sorCol, MATCH(INDEX(valCol, MATCH('BPI+'!AM48, INIcol, 0)), bpiTeams, 0)) &lt;= 100,
        -1 - (INDEX(sorCol, MATCH(INDEX(valCol, MATCH('BPI+'!AM48, INIcol, 0)), bpiTeams, 0)) - 40)/60,
        -2
      )
    ),
    -2
  )
)</f>
        <v>0</v>
      </c>
      <c r="R48" s="366">
        <f>IF(
  COUNTBLANK('BPI+'!AN48)=1,
  0,
  IFERROR(
    IF(
      INDEX(sorCol, MATCH(INDEX(valCol, MATCH('BPI+'!AN48, INIcol, 0)), bpiTeams, 0)) &lt;= 40,
      -INDEX(sorCol, MATCH(INDEX(valCol, MATCH('BPI+'!AN48, INIcol, 0)), bpiTeams, 0))/40,
      IF(
        INDEX(sorCol, MATCH(INDEX(valCol, MATCH('BPI+'!AN48, INIcol, 0)), bpiTeams, 0)) &lt;= 100,
        -1 - (INDEX(sorCol, MATCH(INDEX(valCol, MATCH('BPI+'!AN48, INIcol, 0)), bpiTeams, 0)) - 40)/60,
        -2
      )
    ),
    -2
  )
)</f>
        <v>0</v>
      </c>
      <c r="S48" s="366">
        <f>IF(
  COUNTBLANK('BPI+'!AO48)=1,
  0,
  IFERROR(
    IF(
      INDEX(sorCol, MATCH(INDEX(valCol, MATCH('BPI+'!AO48, INIcol, 0)), bpiTeams, 0)) &lt;= 40,
      -INDEX(sorCol, MATCH(INDEX(valCol, MATCH('BPI+'!AO48, INIcol, 0)), bpiTeams, 0))/40,
      IF(
        INDEX(sorCol, MATCH(INDEX(valCol, MATCH('BPI+'!AO48, INIcol, 0)), bpiTeams, 0)) &lt;= 100,
        -1 - (INDEX(sorCol, MATCH(INDEX(valCol, MATCH('BPI+'!AO48, INIcol, 0)), bpiTeams, 0)) - 40)/60,
        -2
      )
    ),
    -2
  )
)</f>
        <v>0</v>
      </c>
      <c r="T48" s="366">
        <f>IF(
  COUNTBLANK('BPI+'!AP48)=1,
  0,
  IFERROR(
    IF(
      INDEX(sorCol, MATCH(INDEX(valCol, MATCH('BPI+'!AP48, INIcol, 0)), bpiTeams, 0)) &lt;= 40,
      -INDEX(sorCol, MATCH(INDEX(valCol, MATCH('BPI+'!AP48, INIcol, 0)), bpiTeams, 0))/40,
      IF(
        INDEX(sorCol, MATCH(INDEX(valCol, MATCH('BPI+'!AP48, INIcol, 0)), bpiTeams, 0)) &lt;= 100,
        -1 - (INDEX(sorCol, MATCH(INDEX(valCol, MATCH('BPI+'!AP48, INIcol, 0)), bpiTeams, 0)) - 40)/60,
        -2
      )
    ),
    -2
  )
)</f>
        <v>0</v>
      </c>
      <c r="U48" s="366">
        <f>IF(
  COUNTBLANK('BPI+'!AQ48)=1,
  0,
  IFERROR(
    IF(
      INDEX(sorCol, MATCH(INDEX(valCol, MATCH('BPI+'!AQ48, INIcol, 0)), bpiTeams, 0)) &lt;= 40,
      -INDEX(sorCol, MATCH(INDEX(valCol, MATCH('BPI+'!AQ48, INIcol, 0)), bpiTeams, 0))/40,
      IF(
        INDEX(sorCol, MATCH(INDEX(valCol, MATCH('BPI+'!AQ48, INIcol, 0)), bpiTeams, 0)) &lt;= 100,
        -1 - (INDEX(sorCol, MATCH(INDEX(valCol, MATCH('BPI+'!AQ48, INIcol, 0)), bpiTeams, 0)) - 40)/60,
        -2
      )
    ),
    -2
  )
)</f>
        <v>0</v>
      </c>
      <c r="V48" s="366">
        <f>IF(
  COUNTBLANK('BPI+'!AR48)=1,
  0,
  IFERROR(
    IF(
      INDEX(sorCol, MATCH(INDEX(valCol, MATCH('BPI+'!AR48, INIcol, 0)), bpiTeams, 0)) &lt;= 40,
      -INDEX(sorCol, MATCH(INDEX(valCol, MATCH('BPI+'!AR48, INIcol, 0)), bpiTeams, 0))/40,
      IF(
        INDEX(sorCol, MATCH(INDEX(valCol, MATCH('BPI+'!AR48, INIcol, 0)), bpiTeams, 0)) &lt;= 100,
        -1 - (INDEX(sorCol, MATCH(INDEX(valCol, MATCH('BPI+'!AR48, INIcol, 0)), bpiTeams, 0)) - 40)/60,
        -2
      )
    ),
    -2
  )
)</f>
        <v>0</v>
      </c>
      <c r="W48" s="366">
        <f>IF(
  COUNTBLANK('BPI+'!AS48)=1,
  0,
  IFERROR(
    IF(
      INDEX(sorCol, MATCH(INDEX(valCol, MATCH('BPI+'!AS48, INIcol, 0)), bpiTeams, 0)) &lt;= 40,
      -INDEX(sorCol, MATCH(INDEX(valCol, MATCH('BPI+'!AS48, INIcol, 0)), bpiTeams, 0))/40,
      IF(
        INDEX(sorCol, MATCH(INDEX(valCol, MATCH('BPI+'!AS48, INIcol, 0)), bpiTeams, 0)) &lt;= 100,
        -1 - (INDEX(sorCol, MATCH(INDEX(valCol, MATCH('BPI+'!AS48, INIcol, 0)), bpiTeams, 0)) - 40)/60,
        -2
      )
    ),
    -2
  )
)</f>
        <v>0</v>
      </c>
      <c r="X48" s="366">
        <f>IF(
  COUNTBLANK('BPI+'!AT48)=1,
  0,
  IFERROR(
    IF(
      INDEX(sorCol, MATCH(INDEX(valCol, MATCH('BPI+'!AT48, INIcol, 0)), bpiTeams, 0)) &lt;= 40,
      -INDEX(sorCol, MATCH(INDEX(valCol, MATCH('BPI+'!AT48, INIcol, 0)), bpiTeams, 0))/40,
      IF(
        INDEX(sorCol, MATCH(INDEX(valCol, MATCH('BPI+'!AT48, INIcol, 0)), bpiTeams, 0)) &lt;= 100,
        -1 - (INDEX(sorCol, MATCH(INDEX(valCol, MATCH('BPI+'!AT48, INIcol, 0)), bpiTeams, 0)) - 40)/60,
        -2
      )
    ),
    -2
  )
)</f>
        <v>0</v>
      </c>
      <c r="Y48" s="366">
        <f>IF(
  COUNTBLANK('BPI+'!AU48)=1,
  0,
  IFERROR(
    IF(
      INDEX(sorCol, MATCH(INDEX(valCol, MATCH('BPI+'!AU48, INIcol, 0)), bpiTeams, 0)) &lt;= 40,
      -INDEX(sorCol, MATCH(INDEX(valCol, MATCH('BPI+'!AU48, INIcol, 0)), bpiTeams, 0))/40,
      IF(
        INDEX(sorCol, MATCH(INDEX(valCol, MATCH('BPI+'!AU48, INIcol, 0)), bpiTeams, 0)) &lt;= 100,
        -1 - (INDEX(sorCol, MATCH(INDEX(valCol, MATCH('BPI+'!AU48, INIcol, 0)), bpiTeams, 0)) - 40)/60,
        -2
      )
    ),
    -2
  )
)</f>
        <v>0</v>
      </c>
      <c r="Z48" s="366">
        <f>IF(
  COUNTBLANK('BPI+'!AV48)=1,
  0,
  IFERROR(
    IF(
      INDEX(sorCol, MATCH(INDEX(valCol, MATCH('BPI+'!AV48, INIcol, 0)), bpiTeams, 0)) &lt;= 40,
      -INDEX(sorCol, MATCH(INDEX(valCol, MATCH('BPI+'!AV48, INIcol, 0)), bpiTeams, 0))/40,
      IF(
        INDEX(sorCol, MATCH(INDEX(valCol, MATCH('BPI+'!AV48, INIcol, 0)), bpiTeams, 0)) &lt;= 100,
        -1 - (INDEX(sorCol, MATCH(INDEX(valCol, MATCH('BPI+'!AV48, INIcol, 0)), bpiTeams, 0)) - 40)/60,
        -2
      )
    ),
    -2
  )
)</f>
        <v>0</v>
      </c>
      <c r="AA48" s="358">
        <f>IFERROR(IF(COUNTBLANK('BPI+'!AX48)=1,0,IF(COUNTIF(qwqlINIcol,'BPI+'!AX48)=0,0.1,IF(INDEX(sorCol,MATCH(INDEX(valCol,MATCH('BPI+'!AW48,INIcol,0)),bpiTeams,0))&gt;=40,INDEX(sorCol,MATCH(INDEX(valCol,MATCH('BPI+'!AW48,INIcol,0)),bpiTeams,0))*-1/40+2,(INDEX(sorCol,MATCH(INDEX(valCol,MATCH('BPI+'!AW48,INIcol,0)),bpiTeams,0))*(-1)+40)/325+1))),0)</f>
        <v>0</v>
      </c>
      <c r="AB48" s="358">
        <f>IFERROR(IF(COUNTBLANK('BPI+'!AY48)=1,0,IF(COUNTIF(qwqlINIcol,'BPI+'!AY48)=0,0.1,IF(INDEX(sorCol,MATCH(INDEX(valCol,MATCH('BPI+'!AX48,INIcol,0)),bpiTeams,0))&gt;=40,INDEX(sorCol,MATCH(INDEX(valCol,MATCH('BPI+'!AX48,INIcol,0)),bpiTeams,0))*-1/40+2,(INDEX(sorCol,MATCH(INDEX(valCol,MATCH('BPI+'!AX48,INIcol,0)),bpiTeams,0))*(-1)+40)/325+1))),0)</f>
        <v>0</v>
      </c>
      <c r="AC48" s="358">
        <f>IFERROR(IF(COUNTBLANK('BPI+'!AZ48)=1,0,IF(COUNTIF(qwqlINIcol,'BPI+'!AZ48)=0,0.1,IF(INDEX(sorCol,MATCH(INDEX(valCol,MATCH('BPI+'!AY48,INIcol,0)),bpiTeams,0))&gt;=40,INDEX(sorCol,MATCH(INDEX(valCol,MATCH('BPI+'!AY48,INIcol,0)),bpiTeams,0))*-1/40+2,(INDEX(sorCol,MATCH(INDEX(valCol,MATCH('BPI+'!AY48,INIcol,0)),bpiTeams,0))*(-1)+40)/325+1))),0)</f>
        <v>0</v>
      </c>
      <c r="AD48" s="358">
        <f>IFERROR(IF(COUNTBLANK('BPI+'!BA48)=1,0,IF(COUNTIF(qwqlINIcol,'BPI+'!BA48)=0,0.1,IF(INDEX(sorCol,MATCH(INDEX(valCol,MATCH('BPI+'!AZ48,INIcol,0)),bpiTeams,0))&gt;=40,INDEX(sorCol,MATCH(INDEX(valCol,MATCH('BPI+'!AZ48,INIcol,0)),bpiTeams,0))*-1/40+2,(INDEX(sorCol,MATCH(INDEX(valCol,MATCH('BPI+'!AZ48,INIcol,0)),bpiTeams,0))*(-1)+40)/325+1))),0)</f>
        <v>0</v>
      </c>
      <c r="AE48" s="358">
        <f>IFERROR(IF(COUNTBLANK('BPI+'!BB48)=1,0,IF(COUNTIF(qwqlINIcol,'BPI+'!BB48)=0,0.1,IF(INDEX(sorCol,MATCH(INDEX(valCol,MATCH('BPI+'!BA48,INIcol,0)),bpiTeams,0))&gt;=40,INDEX(sorCol,MATCH(INDEX(valCol,MATCH('BPI+'!BA48,INIcol,0)),bpiTeams,0))*-1/40+2,(INDEX(sorCol,MATCH(INDEX(valCol,MATCH('BPI+'!BA48,INIcol,0)),bpiTeams,0))*(-1)+40)/325+1))),0)</f>
        <v>0</v>
      </c>
      <c r="AF48" s="358">
        <f>IFERROR(IF(COUNTBLANK('BPI+'!BC48)=1,0,IF(COUNTIF(qwqlINIcol,'BPI+'!BC48)=0,0.1,IF(INDEX(sorCol,MATCH(INDEX(valCol,MATCH('BPI+'!BB48,INIcol,0)),bpiTeams,0))&gt;=40,INDEX(sorCol,MATCH(INDEX(valCol,MATCH('BPI+'!BB48,INIcol,0)),bpiTeams,0))*-1/40+2,(INDEX(sorCol,MATCH(INDEX(valCol,MATCH('BPI+'!BB48,INIcol,0)),bpiTeams,0))*(-1)+40)/325+1))),0)</f>
        <v>0</v>
      </c>
      <c r="AG48" s="358">
        <f>IFERROR(IF(COUNTBLANK('BPI+'!BD48)=1,0,IF(COUNTIF(qwqlINIcol,'BPI+'!BD48)=0,0.1,IF(INDEX(sorCol,MATCH(INDEX(valCol,MATCH('BPI+'!BC48,INIcol,0)),bpiTeams,0))&gt;=40,INDEX(sorCol,MATCH(INDEX(valCol,MATCH('BPI+'!BC48,INIcol,0)),bpiTeams,0))*-1/40+2,(INDEX(sorCol,MATCH(INDEX(valCol,MATCH('BPI+'!BC48,INIcol,0)),bpiTeams,0))*(-1)+40)/325+1))),0)</f>
        <v>0</v>
      </c>
      <c r="AH48" s="358">
        <f>IFERROR(IF(COUNTBLANK('BPI+'!BE48)=1,0,IF(COUNTIF(qwqlINIcol,'BPI+'!BE48)=0,0.1,IF(INDEX(sorCol,MATCH(INDEX(valCol,MATCH('BPI+'!BD48,INIcol,0)),bpiTeams,0))&gt;=40,INDEX(sorCol,MATCH(INDEX(valCol,MATCH('BPI+'!BD48,INIcol,0)),bpiTeams,0))*-1/40+2,(INDEX(sorCol,MATCH(INDEX(valCol,MATCH('BPI+'!BD48,INIcol,0)),bpiTeams,0))*(-1)+40)/325+1))),0)</f>
        <v>0</v>
      </c>
      <c r="AI48" s="358">
        <f>IFERROR(IF(COUNTBLANK('BPI+'!BF48)=1,0,IF(COUNTIF(qwqlINIcol,'BPI+'!BF48)=0,0.1,IF(INDEX(sorCol,MATCH(INDEX(valCol,MATCH('BPI+'!BE48,INIcol,0)),bpiTeams,0))&gt;=40,INDEX(sorCol,MATCH(INDEX(valCol,MATCH('BPI+'!BE48,INIcol,0)),bpiTeams,0))*-1/40+2,(INDEX(sorCol,MATCH(INDEX(valCol,MATCH('BPI+'!BE48,INIcol,0)),bpiTeams,0))*(-1)+40)/325+1))),0)</f>
        <v>0</v>
      </c>
      <c r="AJ48" s="358">
        <f>IFERROR(IF(COUNTBLANK('BPI+'!BG48)=1,0,IF(COUNTIF(qwqlINIcol,'BPI+'!BG48)=0,0.1,IF(INDEX(sorCol,MATCH(INDEX(valCol,MATCH('BPI+'!BF48,INIcol,0)),bpiTeams,0))&gt;=40,INDEX(sorCol,MATCH(INDEX(valCol,MATCH('BPI+'!BF48,INIcol,0)),bpiTeams,0))*-1/40+2,(INDEX(sorCol,MATCH(INDEX(valCol,MATCH('BPI+'!BF48,INIcol,0)),bpiTeams,0))*(-1)+40)/325+1))),0)</f>
        <v>0</v>
      </c>
      <c r="AK48" s="358">
        <f>IFERROR(IF(COUNTBLANK('BPI+'!BH48)=1,0,IF(COUNTIF(qwqlINIcol,'BPI+'!BH48)=0,0.1,IF(INDEX(sorCol,MATCH(INDEX(valCol,MATCH('BPI+'!BG48,INIcol,0)),bpiTeams,0))&gt;=40,INDEX(sorCol,MATCH(INDEX(valCol,MATCH('BPI+'!BG48,INIcol,0)),bpiTeams,0))*-1/40+2,(INDEX(sorCol,MATCH(INDEX(valCol,MATCH('BPI+'!BG48,INIcol,0)),bpiTeams,0))*(-1)+40)/325+1))),0)</f>
        <v>0</v>
      </c>
      <c r="AL48" s="358">
        <f>IFERROR(IF(COUNTBLANK('BPI+'!BI48)=1,0,IF(COUNTIF(qwqlINIcol,'BPI+'!BI48)=0,0.1,IF(INDEX(sorCol,MATCH(INDEX(valCol,MATCH('BPI+'!BH48,INIcol,0)),bpiTeams,0))&gt;=40,INDEX(sorCol,MATCH(INDEX(valCol,MATCH('BPI+'!BH48,INIcol,0)),bpiTeams,0))*-1/40+2,(INDEX(sorCol,MATCH(INDEX(valCol,MATCH('BPI+'!BH48,INIcol,0)),bpiTeams,0))*(-1)+40)/325+1))),0)</f>
        <v>0</v>
      </c>
      <c r="AM48" s="358">
        <f>IFERROR(IF(COUNTBLANK('BPI+'!BJ48)=1,0,IF(COUNTIF(qwqlINIcol,'BPI+'!BJ48)=0,0.1,IF(INDEX(sorCol,MATCH(INDEX(valCol,MATCH('BPI+'!BI48,INIcol,0)),bpiTeams,0))&gt;=40,INDEX(sorCol,MATCH(INDEX(valCol,MATCH('BPI+'!BI48,INIcol,0)),bpiTeams,0))*-1/40+2,(INDEX(sorCol,MATCH(INDEX(valCol,MATCH('BPI+'!BI48,INIcol,0)),bpiTeams,0))*(-1)+40)/325+1))),0)</f>
        <v>0</v>
      </c>
      <c r="AN48" s="358">
        <f>IFERROR(IF(COUNTBLANK('BPI+'!BK48)=1,0,IF(COUNTIF(qwqlINIcol,'BPI+'!BK48)=0,0.1,IF(INDEX(sorCol,MATCH(INDEX(valCol,MATCH('BPI+'!BJ48,INIcol,0)),bpiTeams,0))&gt;=40,INDEX(sorCol,MATCH(INDEX(valCol,MATCH('BPI+'!BJ48,INIcol,0)),bpiTeams,0))*-1/40+2,(INDEX(sorCol,MATCH(INDEX(valCol,MATCH('BPI+'!BJ48,INIcol,0)),bpiTeams,0))*(-1)+40)/325+1))),0)</f>
        <v>0</v>
      </c>
      <c r="AO48" s="358">
        <f>IFERROR(IF(COUNTBLANK('BPI+'!BL48)=1,0,IF(COUNTIF(qwqlINIcol,'BPI+'!BL48)=0,0.1,IF(INDEX(sorCol,MATCH(INDEX(valCol,MATCH('BPI+'!BK48,INIcol,0)),bpiTeams,0))&gt;=40,INDEX(sorCol,MATCH(INDEX(valCol,MATCH('BPI+'!BK48,INIcol,0)),bpiTeams,0))*-1/40+2,(INDEX(sorCol,MATCH(INDEX(valCol,MATCH('BPI+'!BK48,INIcol,0)),bpiTeams,0))*(-1)+40)/325+1))),0)</f>
        <v>0</v>
      </c>
      <c r="AP48" s="366">
        <f>IF(COUNTBLANK('BPI+'!BL48)=1,0,IF(COUNTIF(qwqlINIcol,'BPI+'!BL48)=0,-1.5,IF(INDEX(sorCol,MATCH(INDEX(valCol,MATCH('BPI+'!BL48,INIcol,0)),bpiTeams,0))&gt;=80,-1.5,IF(INDEX(sorCol,MATCH(INDEX(valCol,MATCH('BPI+'!BL48,INIcol,0)),bpiTeams,0))&gt;=41,-1 - (INDEX(sorCol,MATCH(INDEX(valCol,MATCH('BPI+'!BL48,INIcol,0)),bpiTeams,0)) - 41) * (0.5/39),(INDEX(sorCol,MATCH(INDEX(valCol,MATCH('BPI+'!BL48,INIcol,0)),bpiTeams,0)) + 40)/325 - 2))))</f>
        <v>-1.7876923076923077</v>
      </c>
      <c r="AQ48" s="366">
        <f>IF(COUNTBLANK('BPI+'!BM48)=1,0,IF(COUNTIF(qwqlINIcol,'BPI+'!BM48)=0,-1.5,IF(INDEX(sorCol,MATCH(INDEX(valCol,MATCH('BPI+'!BM48,INIcol,0)),bpiTeams,0))&gt;=80,-1.5,IF(INDEX(sorCol,MATCH(INDEX(valCol,MATCH('BPI+'!BM48,INIcol,0)),bpiTeams,0))&gt;=41,-1 - (INDEX(sorCol,MATCH(INDEX(valCol,MATCH('BPI+'!BM48,INIcol,0)),bpiTeams,0)) - 41) * (0.5/39),(INDEX(sorCol,MATCH(INDEX(valCol,MATCH('BPI+'!BM48,INIcol,0)),bpiTeams,0)) + 40)/325 - 2))))</f>
        <v>0</v>
      </c>
      <c r="AR48" s="366">
        <f>IF(COUNTBLANK('BPI+'!BN48)=1,0,IF(COUNTIF(qwqlINIcol,'BPI+'!BN48)=0,-1.5,IF(INDEX(sorCol,MATCH(INDEX(valCol,MATCH('BPI+'!BN48,INIcol,0)),bpiTeams,0))&gt;=80,-1.5,IF(INDEX(sorCol,MATCH(INDEX(valCol,MATCH('BPI+'!BN48,INIcol,0)),bpiTeams,0))&gt;=41,-1 - (INDEX(sorCol,MATCH(INDEX(valCol,MATCH('BPI+'!BN48,INIcol,0)),bpiTeams,0)) - 41) * (0.5/39),(INDEX(sorCol,MATCH(INDEX(valCol,MATCH('BPI+'!BN48,INIcol,0)),bpiTeams,0)) + 40)/325 - 2))))</f>
        <v>0</v>
      </c>
      <c r="AS48" s="366">
        <f>IF(COUNTBLANK('BPI+'!BO48)=1,0,IF(COUNTIF(qwqlINIcol,'BPI+'!BO48)=0,-1.5,IF(INDEX(sorCol,MATCH(INDEX(valCol,MATCH('BPI+'!BO48,INIcol,0)),bpiTeams,0))&gt;=80,-1.5,IF(INDEX(sorCol,MATCH(INDEX(valCol,MATCH('BPI+'!BO48,INIcol,0)),bpiTeams,0))&gt;=41,-1 - (INDEX(sorCol,MATCH(INDEX(valCol,MATCH('BPI+'!BO48,INIcol,0)),bpiTeams,0)) - 41) * (0.5/39),(INDEX(sorCol,MATCH(INDEX(valCol,MATCH('BPI+'!BO48,INIcol,0)),bpiTeams,0)) + 40)/325 - 2))))</f>
        <v>0</v>
      </c>
      <c r="AT48" s="366">
        <f>IF(COUNTBLANK('BPI+'!BP48)=1,0,IF(COUNTIF(qwqlINIcol,'BPI+'!BP48)=0,-1.5,IF(INDEX(sorCol,MATCH(INDEX(valCol,MATCH('BPI+'!BP48,INIcol,0)),bpiTeams,0))&gt;=80,-1.5,IF(INDEX(sorCol,MATCH(INDEX(valCol,MATCH('BPI+'!BP48,INIcol,0)),bpiTeams,0))&gt;=41,-1 - (INDEX(sorCol,MATCH(INDEX(valCol,MATCH('BPI+'!BP48,INIcol,0)),bpiTeams,0)) - 41) * (0.5/39),(INDEX(sorCol,MATCH(INDEX(valCol,MATCH('BPI+'!BP48,INIcol,0)),bpiTeams,0)) + 40)/325 - 2))))</f>
        <v>0</v>
      </c>
      <c r="AU48" s="366">
        <f>IF(COUNTBLANK('BPI+'!BQ48)=1,0,IF(COUNTIF(qwqlINIcol,'BPI+'!BQ48)=0,-1.5,IF(INDEX(sorCol,MATCH(INDEX(valCol,MATCH('BPI+'!BQ48,INIcol,0)),bpiTeams,0))&gt;=80,-1.5,IF(INDEX(sorCol,MATCH(INDEX(valCol,MATCH('BPI+'!BQ48,INIcol,0)),bpiTeams,0))&gt;=41,-1 - (INDEX(sorCol,MATCH(INDEX(valCol,MATCH('BPI+'!BQ48,INIcol,0)),bpiTeams,0)) - 41) * (0.5/39),(INDEX(sorCol,MATCH(INDEX(valCol,MATCH('BPI+'!BQ48,INIcol,0)),bpiTeams,0)) + 40)/325 - 2))))</f>
        <v>0</v>
      </c>
      <c r="AV48" s="366">
        <f>IF(COUNTBLANK('BPI+'!BR48)=1,0,IF(COUNTIF(qwqlINIcol,'BPI+'!BR48)=0,-1.5,IF(INDEX(sorCol,MATCH(INDEX(valCol,MATCH('BPI+'!BR48,INIcol,0)),bpiTeams,0))&gt;=80,-1.5,IF(INDEX(sorCol,MATCH(INDEX(valCol,MATCH('BPI+'!BR48,INIcol,0)),bpiTeams,0))&gt;=41,-1 - (INDEX(sorCol,MATCH(INDEX(valCol,MATCH('BPI+'!BR48,INIcol,0)),bpiTeams,0)) - 41) * (0.5/39),(INDEX(sorCol,MATCH(INDEX(valCol,MATCH('BPI+'!BR48,INIcol,0)),bpiTeams,0)) + 40)/325 - 2))))</f>
        <v>0</v>
      </c>
      <c r="AW48" s="366">
        <f>IF(COUNTBLANK('BPI+'!BS48)=1,0,IF(COUNTIF(qwqlINIcol,'BPI+'!BS48)=0,-1.5,IF(INDEX(sorCol,MATCH(INDEX(valCol,MATCH('BPI+'!BS48,INIcol,0)),bpiTeams,0))&gt;=80,-1.5,IF(INDEX(sorCol,MATCH(INDEX(valCol,MATCH('BPI+'!BS48,INIcol,0)),bpiTeams,0))&gt;=41,-1 - (INDEX(sorCol,MATCH(INDEX(valCol,MATCH('BPI+'!BS48,INIcol,0)),bpiTeams,0)) - 41) * (0.5/39),(INDEX(sorCol,MATCH(INDEX(valCol,MATCH('BPI+'!BS48,INIcol,0)),bpiTeams,0)) + 40)/325 - 2))))</f>
        <v>0</v>
      </c>
      <c r="AX48" s="366">
        <f>IF(COUNTBLANK('BPI+'!BT48)=1,0,IF(COUNTIF(qwqlINIcol,'BPI+'!BT48)=0,-1.5,IF(INDEX(sorCol,MATCH(INDEX(valCol,MATCH('BPI+'!BT48,INIcol,0)),bpiTeams,0))&gt;=80,-1.5,IF(INDEX(sorCol,MATCH(INDEX(valCol,MATCH('BPI+'!BT48,INIcol,0)),bpiTeams,0))&gt;=41,-1 - (INDEX(sorCol,MATCH(INDEX(valCol,MATCH('BPI+'!BT48,INIcol,0)),bpiTeams,0)) - 41) * (0.5/39),(INDEX(sorCol,MATCH(INDEX(valCol,MATCH('BPI+'!BT48,INIcol,0)),bpiTeams,0)) + 40)/325 - 2))))</f>
        <v>0</v>
      </c>
      <c r="AY48" s="366">
        <f>IF(COUNTBLANK('BPI+'!BU48)=1,0,IF(COUNTIF(qwqlINIcol,'BPI+'!BU48)=0,-1.5,IF(INDEX(sorCol,MATCH(INDEX(valCol,MATCH('BPI+'!BU48,INIcol,0)),bpiTeams,0))&gt;=80,-1.5,IF(INDEX(sorCol,MATCH(INDEX(valCol,MATCH('BPI+'!BU48,INIcol,0)),bpiTeams,0))&gt;=41,-1 - (INDEX(sorCol,MATCH(INDEX(valCol,MATCH('BPI+'!BU48,INIcol,0)),bpiTeams,0)) - 41) * (0.5/39),(INDEX(sorCol,MATCH(INDEX(valCol,MATCH('BPI+'!BU48,INIcol,0)),bpiTeams,0)) + 40)/325 - 2))))</f>
        <v>0</v>
      </c>
      <c r="AZ48" s="366">
        <f>IF(COUNTBLANK('BPI+'!BV48)=1,0,IF(COUNTIF(qwqlINIcol,'BPI+'!BV48)=0,-1.5,IF(INDEX(sorCol,MATCH(INDEX(valCol,MATCH('BPI+'!BV48,INIcol,0)),bpiTeams,0))&gt;=80,-1.5,IF(INDEX(sorCol,MATCH(INDEX(valCol,MATCH('BPI+'!BV48,INIcol,0)),bpiTeams,0))&gt;=41,-1 - (INDEX(sorCol,MATCH(INDEX(valCol,MATCH('BPI+'!BV48,INIcol,0)),bpiTeams,0)) - 41) * (0.5/39),(INDEX(sorCol,MATCH(INDEX(valCol,MATCH('BPI+'!BV48,INIcol,0)),bpiTeams,0)) + 40)/325 - 2))))</f>
        <v>0</v>
      </c>
      <c r="BA48" s="366">
        <f>IF(COUNTBLANK('BPI+'!BW48)=1,0,IF(COUNTIF(qwqlINIcol,'BPI+'!BW48)=0,-1.5,IF(INDEX(sorCol,MATCH(INDEX(valCol,MATCH('BPI+'!BW48,INIcol,0)),bpiTeams,0))&gt;=80,-1.5,IF(INDEX(sorCol,MATCH(INDEX(valCol,MATCH('BPI+'!BW48,INIcol,0)),bpiTeams,0))&gt;=41,-1 - (INDEX(sorCol,MATCH(INDEX(valCol,MATCH('BPI+'!BW48,INIcol,0)),bpiTeams,0)) - 41) * (0.5/39),(INDEX(sorCol,MATCH(INDEX(valCol,MATCH('BPI+'!BW48,INIcol,0)),bpiTeams,0)) + 40)/325 - 2))))</f>
        <v>0</v>
      </c>
      <c r="BB48" s="366">
        <f>IF(COUNTBLANK('BPI+'!BX48)=1,0,IF(COUNTIF(qwqlINIcol,'BPI+'!BX48)=0,-1.5,IF(INDEX(sorCol,MATCH(INDEX(valCol,MATCH('BPI+'!BX48,INIcol,0)),bpiTeams,0))&gt;=80,-1.5,IF(INDEX(sorCol,MATCH(INDEX(valCol,MATCH('BPI+'!BX48,INIcol,0)),bpiTeams,0))&gt;=41,-1 - (INDEX(sorCol,MATCH(INDEX(valCol,MATCH('BPI+'!BX48,INIcol,0)),bpiTeams,0)) - 41) * (0.5/39),(INDEX(sorCol,MATCH(INDEX(valCol,MATCH('BPI+'!BX48,INIcol,0)),bpiTeams,0)) + 40)/325 - 2))))</f>
        <v>0</v>
      </c>
      <c r="BC48" s="374">
        <f>IF(COUNTBLANK('BPI+'!BY48)=0,-1.6,0)</f>
        <v>-1.6</v>
      </c>
      <c r="BD48" s="374">
        <f>IF(COUNTBLANK('BPI+'!BZ48)=0,-1.6,0)</f>
        <v>-1.6</v>
      </c>
      <c r="BE48" s="374">
        <f>IF(COUNTBLANK('BPI+'!CA48)=0,-1.6,0)</f>
        <v>-1.6</v>
      </c>
      <c r="BF48" s="374">
        <f>IF(COUNTBLANK('BPI+'!CB48)=0,-1.6,0)</f>
        <v>-1.6</v>
      </c>
      <c r="BG48" s="374">
        <f>IF(COUNTBLANK('BPI+'!CC48)=0,-1.6,0)</f>
        <v>-1.6</v>
      </c>
      <c r="BH48" s="374">
        <f>IF(COUNTBLANK('BPI+'!CD48)=0,-1.6,0)</f>
        <v>-1.6</v>
      </c>
      <c r="BI48" s="374">
        <f>IF(COUNTBLANK('BPI+'!CE48)=0,-1.6,0)</f>
        <v>-1.6</v>
      </c>
      <c r="BJ48" s="374">
        <f>IF(COUNTBLANK('BPI+'!CF48)=0,-1.6,0)</f>
        <v>-1.6</v>
      </c>
      <c r="BK48" s="374">
        <f>IF(COUNTBLANK('BPI+'!CG48)=0,-1.6,0)</f>
        <v>-1.6</v>
      </c>
      <c r="BL48" s="374">
        <f>IF(COUNTBLANK('BPI+'!CH48)=0,-1.6,0)</f>
        <v>-1.6</v>
      </c>
      <c r="BM48" s="374">
        <f>IF(COUNTBLANK('BPI+'!CI48)=0,-1.6,0)</f>
        <v>-1.6</v>
      </c>
      <c r="BN48" s="374">
        <f>IF(COUNTBLANK('BPI+'!CJ48)=0,-1.6,0)</f>
        <v>0</v>
      </c>
      <c r="BO48" s="374">
        <f>IF(COUNTBLANK('BPI+'!CK48)=0,-1.6,0)</f>
        <v>0</v>
      </c>
      <c r="BP48" s="374">
        <f>IF(COUNTBLANK('BPI+'!CL48)=0,-1.6,0)</f>
        <v>0</v>
      </c>
      <c r="BQ48" s="374">
        <f>IF(COUNTBLANK('BPI+'!CM48)=0,-1.6,0)</f>
        <v>0</v>
      </c>
      <c r="BR48" s="374">
        <f>IF(COUNTBLANK('BPI+'!CN48)=0,-1.6,0)</f>
        <v>0</v>
      </c>
      <c r="BS48" s="374">
        <f>IF(COUNTBLANK('BPI+'!CO48)=0,-1.6,0)</f>
        <v>0</v>
      </c>
      <c r="BT48">
        <f t="shared" si="4"/>
        <v>-19.387692307692308</v>
      </c>
    </row>
    <row r="49" spans="1:72" x14ac:dyDescent="0.3">
      <c r="A49" t="str">
        <f t="shared" si="0"/>
        <v>High Point</v>
      </c>
      <c r="B49" t="str">
        <f t="shared" si="3"/>
        <v>HPU</v>
      </c>
      <c r="C49" s="358">
        <f>IF(
  COUNTBLANK('BPI+'!Y49)=1,
  0,
  IFERROR(
    IF(
      INDEX(sorCol,MATCH(INDEX(valCol,MATCH('BPI+'!Y49,INIcol,0)),bpiTeams,0))&lt;=40,
      2-INDEX(sorCol,MATCH(INDEX(valCol,MATCH('BPI+'!Y49,INIcol,0)),bpiTeams,0))/40,
      IF(
        INDEX(sorCol,MATCH(INDEX(valCol,MATCH('BPI+'!Y49,INIcol,0)),bpiTeams,0))&lt;=100,
        1-0.9*(INDEX(sorCol,MATCH(INDEX(valCol,MATCH('BPI+'!Y49,INIcol,0)),bpiTeams,0))-40)/60,
        0.1
      )
    ),
    0.1
  )
)</f>
        <v>0</v>
      </c>
      <c r="D49" s="358">
        <f>IF(
  COUNTBLANK('BPI+'!Z49)=1,
  0,
  IFERROR(
    IF(
      INDEX(sorCol,MATCH(INDEX(valCol,MATCH('BPI+'!Z49,INIcol,0)),bpiTeams,0))&lt;=40,
      2-INDEX(sorCol,MATCH(INDEX(valCol,MATCH('BPI+'!Z49,INIcol,0)),bpiTeams,0))/40,
      IF(
        INDEX(sorCol,MATCH(INDEX(valCol,MATCH('BPI+'!Z49,INIcol,0)),bpiTeams,0))&lt;=100,
        1-0.9*(INDEX(sorCol,MATCH(INDEX(valCol,MATCH('BPI+'!Z49,INIcol,0)),bpiTeams,0))-40)/60,
        0.1
      )
    ),
    0.1
  )
)</f>
        <v>0</v>
      </c>
      <c r="E49" s="358">
        <f>IF(
  COUNTBLANK('BPI+'!AA49)=1,
  0,
  IFERROR(
    IF(
      INDEX(sorCol,MATCH(INDEX(valCol,MATCH('BPI+'!AA49,INIcol,0)),bpiTeams,0))&lt;=40,
      2-INDEX(sorCol,MATCH(INDEX(valCol,MATCH('BPI+'!AA49,INIcol,0)),bpiTeams,0))/40,
      IF(
        INDEX(sorCol,MATCH(INDEX(valCol,MATCH('BPI+'!AA49,INIcol,0)),bpiTeams,0))&lt;=100,
        1-0.9*(INDEX(sorCol,MATCH(INDEX(valCol,MATCH('BPI+'!AA49,INIcol,0)),bpiTeams,0))-40)/60,
        0.1
      )
    ),
    0.1
  )
)</f>
        <v>0</v>
      </c>
      <c r="F49" s="358">
        <f>IF(
  COUNTBLANK('BPI+'!AB49)=1,
  0,
  IFERROR(
    IF(
      INDEX(sorCol,MATCH(INDEX(valCol,MATCH('BPI+'!AB49,INIcol,0)),bpiTeams,0))&lt;=40,
      2-INDEX(sorCol,MATCH(INDEX(valCol,MATCH('BPI+'!AB49,INIcol,0)),bpiTeams,0))/40,
      IF(
        INDEX(sorCol,MATCH(INDEX(valCol,MATCH('BPI+'!AB49,INIcol,0)),bpiTeams,0))&lt;=100,
        1-0.9*(INDEX(sorCol,MATCH(INDEX(valCol,MATCH('BPI+'!AB49,INIcol,0)),bpiTeams,0))-40)/60,
        0.1
      )
    ),
    0.1
  )
)</f>
        <v>0</v>
      </c>
      <c r="G49" s="358">
        <f>IF(
  COUNTBLANK('BPI+'!AC49)=1,
  0,
  IFERROR(
    IF(
      INDEX(sorCol,MATCH(INDEX(valCol,MATCH('BPI+'!AC49,INIcol,0)),bpiTeams,0))&lt;=40,
      2-INDEX(sorCol,MATCH(INDEX(valCol,MATCH('BPI+'!AC49,INIcol,0)),bpiTeams,0))/40,
      IF(
        INDEX(sorCol,MATCH(INDEX(valCol,MATCH('BPI+'!AC49,INIcol,0)),bpiTeams,0))&lt;=100,
        1-0.9*(INDEX(sorCol,MATCH(INDEX(valCol,MATCH('BPI+'!AC49,INIcol,0)),bpiTeams,0))-40)/60,
        0.1
      )
    ),
    0.1
  )
)</f>
        <v>0</v>
      </c>
      <c r="H49" s="358">
        <f>IF(
  COUNTBLANK('BPI+'!AD49)=1,
  0,
  IFERROR(
    IF(
      INDEX(sorCol,MATCH(INDEX(valCol,MATCH('BPI+'!AD49,INIcol,0)),bpiTeams,0))&lt;=40,
      2-INDEX(sorCol,MATCH(INDEX(valCol,MATCH('BPI+'!AD49,INIcol,0)),bpiTeams,0))/40,
      IF(
        INDEX(sorCol,MATCH(INDEX(valCol,MATCH('BPI+'!AD49,INIcol,0)),bpiTeams,0))&lt;=100,
        1-0.9*(INDEX(sorCol,MATCH(INDEX(valCol,MATCH('BPI+'!AD49,INIcol,0)),bpiTeams,0))-40)/60,
        0.1
      )
    ),
    0.1
  )
)</f>
        <v>0</v>
      </c>
      <c r="I49" s="358">
        <f>IF(
  COUNTBLANK('BPI+'!AE49)=1,
  0,
  IFERROR(
    IF(
      INDEX(sorCol,MATCH(INDEX(valCol,MATCH('BPI+'!AE49,INIcol,0)),bpiTeams,0))&lt;=40,
      2-INDEX(sorCol,MATCH(INDEX(valCol,MATCH('BPI+'!AE49,INIcol,0)),bpiTeams,0))/40,
      IF(
        INDEX(sorCol,MATCH(INDEX(valCol,MATCH('BPI+'!AE49,INIcol,0)),bpiTeams,0))&lt;=100,
        1-0.9*(INDEX(sorCol,MATCH(INDEX(valCol,MATCH('BPI+'!AE49,INIcol,0)),bpiTeams,0))-40)/60,
        0.1
      )
    ),
    0.1
  )
)</f>
        <v>0</v>
      </c>
      <c r="J49" s="358">
        <f>IF(
  COUNTBLANK('BPI+'!AF49)=1,
  0,
  IFERROR(
    IF(
      INDEX(sorCol,MATCH(INDEX(valCol,MATCH('BPI+'!AF49,INIcol,0)),bpiTeams,0))&lt;=40,
      2-INDEX(sorCol,MATCH(INDEX(valCol,MATCH('BPI+'!AF49,INIcol,0)),bpiTeams,0))/40,
      IF(
        INDEX(sorCol,MATCH(INDEX(valCol,MATCH('BPI+'!AF49,INIcol,0)),bpiTeams,0))&lt;=100,
        1-0.9*(INDEX(sorCol,MATCH(INDEX(valCol,MATCH('BPI+'!AF49,INIcol,0)),bpiTeams,0))-40)/60,
        0.1
      )
    ),
    0.1
  )
)</f>
        <v>0</v>
      </c>
      <c r="K49" s="358">
        <f>IF(
  COUNTBLANK('BPI+'!AG49)=1,
  0,
  IFERROR(
    IF(
      INDEX(sorCol,MATCH(INDEX(valCol,MATCH('BPI+'!AG49,INIcol,0)),bpiTeams,0))&lt;=40,
      2-INDEX(sorCol,MATCH(INDEX(valCol,MATCH('BPI+'!AG49,INIcol,0)),bpiTeams,0))/40,
      IF(
        INDEX(sorCol,MATCH(INDEX(valCol,MATCH('BPI+'!AG49,INIcol,0)),bpiTeams,0))&lt;=100,
        1-0.9*(INDEX(sorCol,MATCH(INDEX(valCol,MATCH('BPI+'!AG49,INIcol,0)),bpiTeams,0))-40)/60,
        0.1
      )
    ),
    0.1
  )
)</f>
        <v>0</v>
      </c>
      <c r="L49" s="358">
        <f>IF(
  COUNTBLANK('BPI+'!AH49)=1,
  0,
  IFERROR(
    IF(
      INDEX(sorCol,MATCH(INDEX(valCol,MATCH('BPI+'!AH49,INIcol,0)),bpiTeams,0))&lt;=40,
      2-INDEX(sorCol,MATCH(INDEX(valCol,MATCH('BPI+'!AH49,INIcol,0)),bpiTeams,0))/40,
      IF(
        INDEX(sorCol,MATCH(INDEX(valCol,MATCH('BPI+'!AH49,INIcol,0)),bpiTeams,0))&lt;=100,
        1-0.9*(INDEX(sorCol,MATCH(INDEX(valCol,MATCH('BPI+'!AH49,INIcol,0)),bpiTeams,0))-40)/60,
        0.1
      )
    ),
    0.1
  )
)</f>
        <v>0</v>
      </c>
      <c r="M49" s="358">
        <f>IF(
  COUNTBLANK('BPI+'!AI49)=1,
  0,
  IFERROR(
    IF(
      INDEX(sorCol,MATCH(INDEX(valCol,MATCH('BPI+'!AI49,INIcol,0)),bpiTeams,0))&lt;=40,
      2-INDEX(sorCol,MATCH(INDEX(valCol,MATCH('BPI+'!AI49,INIcol,0)),bpiTeams,0))/40,
      IF(
        INDEX(sorCol,MATCH(INDEX(valCol,MATCH('BPI+'!AI49,INIcol,0)),bpiTeams,0))&lt;=100,
        1-0.9*(INDEX(sorCol,MATCH(INDEX(valCol,MATCH('BPI+'!AI49,INIcol,0)),bpiTeams,0))-40)/60,
        0.1
      )
    ),
    0.1
  )
)</f>
        <v>0</v>
      </c>
      <c r="N49" s="358">
        <f>IF(
  COUNTBLANK('BPI+'!AJ49)=1,
  0,
  IFERROR(
    IF(
      INDEX(sorCol,MATCH(INDEX(valCol,MATCH('BPI+'!AJ49,INIcol,0)),bpiTeams,0))&lt;=40,
      2-INDEX(sorCol,MATCH(INDEX(valCol,MATCH('BPI+'!AJ49,INIcol,0)),bpiTeams,0))/40,
      IF(
        INDEX(sorCol,MATCH(INDEX(valCol,MATCH('BPI+'!AJ49,INIcol,0)),bpiTeams,0))&lt;=100,
        1-0.9*(INDEX(sorCol,MATCH(INDEX(valCol,MATCH('BPI+'!AJ49,INIcol,0)),bpiTeams,0))-40)/60,
        0.1
      )
    ),
    0.1
  )
)</f>
        <v>0</v>
      </c>
      <c r="O49" s="366">
        <f>IF(
  COUNTBLANK('BPI+'!AK49)=1,
  0,
  IFERROR(
    IF(
      INDEX(sorCol, MATCH(INDEX(valCol, MATCH('BPI+'!AK49, INIcol, 0)), bpiTeams, 0)) &lt;= 40,
      -INDEX(sorCol, MATCH(INDEX(valCol, MATCH('BPI+'!AK49, INIcol, 0)), bpiTeams, 0))/40,
      IF(
        INDEX(sorCol, MATCH(INDEX(valCol, MATCH('BPI+'!AK49, INIcol, 0)), bpiTeams, 0)) &lt;= 100,
        -1 - (INDEX(sorCol, MATCH(INDEX(valCol, MATCH('BPI+'!AK49, INIcol, 0)), bpiTeams, 0)) - 40)/60,
        -2
      )
    ),
    -2
  )
)</f>
        <v>0</v>
      </c>
      <c r="P49" s="366">
        <f>IF(
  COUNTBLANK('BPI+'!AL49)=1,
  0,
  IFERROR(
    IF(
      INDEX(sorCol, MATCH(INDEX(valCol, MATCH('BPI+'!AL49, INIcol, 0)), bpiTeams, 0)) &lt;= 40,
      -INDEX(sorCol, MATCH(INDEX(valCol, MATCH('BPI+'!AL49, INIcol, 0)), bpiTeams, 0))/40,
      IF(
        INDEX(sorCol, MATCH(INDEX(valCol, MATCH('BPI+'!AL49, INIcol, 0)), bpiTeams, 0)) &lt;= 100,
        -1 - (INDEX(sorCol, MATCH(INDEX(valCol, MATCH('BPI+'!AL49, INIcol, 0)), bpiTeams, 0)) - 40)/60,
        -2
      )
    ),
    -2
  )
)</f>
        <v>0</v>
      </c>
      <c r="Q49" s="366">
        <f>IF(
  COUNTBLANK('BPI+'!AM49)=1,
  0,
  IFERROR(
    IF(
      INDEX(sorCol, MATCH(INDEX(valCol, MATCH('BPI+'!AM49, INIcol, 0)), bpiTeams, 0)) &lt;= 40,
      -INDEX(sorCol, MATCH(INDEX(valCol, MATCH('BPI+'!AM49, INIcol, 0)), bpiTeams, 0))/40,
      IF(
        INDEX(sorCol, MATCH(INDEX(valCol, MATCH('BPI+'!AM49, INIcol, 0)), bpiTeams, 0)) &lt;= 100,
        -1 - (INDEX(sorCol, MATCH(INDEX(valCol, MATCH('BPI+'!AM49, INIcol, 0)), bpiTeams, 0)) - 40)/60,
        -2
      )
    ),
    -2
  )
)</f>
        <v>0</v>
      </c>
      <c r="R49" s="366">
        <f>IF(
  COUNTBLANK('BPI+'!AN49)=1,
  0,
  IFERROR(
    IF(
      INDEX(sorCol, MATCH(INDEX(valCol, MATCH('BPI+'!AN49, INIcol, 0)), bpiTeams, 0)) &lt;= 40,
      -INDEX(sorCol, MATCH(INDEX(valCol, MATCH('BPI+'!AN49, INIcol, 0)), bpiTeams, 0))/40,
      IF(
        INDEX(sorCol, MATCH(INDEX(valCol, MATCH('BPI+'!AN49, INIcol, 0)), bpiTeams, 0)) &lt;= 100,
        -1 - (INDEX(sorCol, MATCH(INDEX(valCol, MATCH('BPI+'!AN49, INIcol, 0)), bpiTeams, 0)) - 40)/60,
        -2
      )
    ),
    -2
  )
)</f>
        <v>0</v>
      </c>
      <c r="S49" s="366">
        <f>IF(
  COUNTBLANK('BPI+'!AO49)=1,
  0,
  IFERROR(
    IF(
      INDEX(sorCol, MATCH(INDEX(valCol, MATCH('BPI+'!AO49, INIcol, 0)), bpiTeams, 0)) &lt;= 40,
      -INDEX(sorCol, MATCH(INDEX(valCol, MATCH('BPI+'!AO49, INIcol, 0)), bpiTeams, 0))/40,
      IF(
        INDEX(sorCol, MATCH(INDEX(valCol, MATCH('BPI+'!AO49, INIcol, 0)), bpiTeams, 0)) &lt;= 100,
        -1 - (INDEX(sorCol, MATCH(INDEX(valCol, MATCH('BPI+'!AO49, INIcol, 0)), bpiTeams, 0)) - 40)/60,
        -2
      )
    ),
    -2
  )
)</f>
        <v>0</v>
      </c>
      <c r="T49" s="366">
        <f>IF(
  COUNTBLANK('BPI+'!AP49)=1,
  0,
  IFERROR(
    IF(
      INDEX(sorCol, MATCH(INDEX(valCol, MATCH('BPI+'!AP49, INIcol, 0)), bpiTeams, 0)) &lt;= 40,
      -INDEX(sorCol, MATCH(INDEX(valCol, MATCH('BPI+'!AP49, INIcol, 0)), bpiTeams, 0))/40,
      IF(
        INDEX(sorCol, MATCH(INDEX(valCol, MATCH('BPI+'!AP49, INIcol, 0)), bpiTeams, 0)) &lt;= 100,
        -1 - (INDEX(sorCol, MATCH(INDEX(valCol, MATCH('BPI+'!AP49, INIcol, 0)), bpiTeams, 0)) - 40)/60,
        -2
      )
    ),
    -2
  )
)</f>
        <v>0</v>
      </c>
      <c r="U49" s="366">
        <f>IF(
  COUNTBLANK('BPI+'!AQ49)=1,
  0,
  IFERROR(
    IF(
      INDEX(sorCol, MATCH(INDEX(valCol, MATCH('BPI+'!AQ49, INIcol, 0)), bpiTeams, 0)) &lt;= 40,
      -INDEX(sorCol, MATCH(INDEX(valCol, MATCH('BPI+'!AQ49, INIcol, 0)), bpiTeams, 0))/40,
      IF(
        INDEX(sorCol, MATCH(INDEX(valCol, MATCH('BPI+'!AQ49, INIcol, 0)), bpiTeams, 0)) &lt;= 100,
        -1 - (INDEX(sorCol, MATCH(INDEX(valCol, MATCH('BPI+'!AQ49, INIcol, 0)), bpiTeams, 0)) - 40)/60,
        -2
      )
    ),
    -2
  )
)</f>
        <v>0</v>
      </c>
      <c r="V49" s="366">
        <f>IF(
  COUNTBLANK('BPI+'!AR49)=1,
  0,
  IFERROR(
    IF(
      INDEX(sorCol, MATCH(INDEX(valCol, MATCH('BPI+'!AR49, INIcol, 0)), bpiTeams, 0)) &lt;= 40,
      -INDEX(sorCol, MATCH(INDEX(valCol, MATCH('BPI+'!AR49, INIcol, 0)), bpiTeams, 0))/40,
      IF(
        INDEX(sorCol, MATCH(INDEX(valCol, MATCH('BPI+'!AR49, INIcol, 0)), bpiTeams, 0)) &lt;= 100,
        -1 - (INDEX(sorCol, MATCH(INDEX(valCol, MATCH('BPI+'!AR49, INIcol, 0)), bpiTeams, 0)) - 40)/60,
        -2
      )
    ),
    -2
  )
)</f>
        <v>0</v>
      </c>
      <c r="W49" s="366">
        <f>IF(
  COUNTBLANK('BPI+'!AS49)=1,
  0,
  IFERROR(
    IF(
      INDEX(sorCol, MATCH(INDEX(valCol, MATCH('BPI+'!AS49, INIcol, 0)), bpiTeams, 0)) &lt;= 40,
      -INDEX(sorCol, MATCH(INDEX(valCol, MATCH('BPI+'!AS49, INIcol, 0)), bpiTeams, 0))/40,
      IF(
        INDEX(sorCol, MATCH(INDEX(valCol, MATCH('BPI+'!AS49, INIcol, 0)), bpiTeams, 0)) &lt;= 100,
        -1 - (INDEX(sorCol, MATCH(INDEX(valCol, MATCH('BPI+'!AS49, INIcol, 0)), bpiTeams, 0)) - 40)/60,
        -2
      )
    ),
    -2
  )
)</f>
        <v>0</v>
      </c>
      <c r="X49" s="366">
        <f>IF(
  COUNTBLANK('BPI+'!AT49)=1,
  0,
  IFERROR(
    IF(
      INDEX(sorCol, MATCH(INDEX(valCol, MATCH('BPI+'!AT49, INIcol, 0)), bpiTeams, 0)) &lt;= 40,
      -INDEX(sorCol, MATCH(INDEX(valCol, MATCH('BPI+'!AT49, INIcol, 0)), bpiTeams, 0))/40,
      IF(
        INDEX(sorCol, MATCH(INDEX(valCol, MATCH('BPI+'!AT49, INIcol, 0)), bpiTeams, 0)) &lt;= 100,
        -1 - (INDEX(sorCol, MATCH(INDEX(valCol, MATCH('BPI+'!AT49, INIcol, 0)), bpiTeams, 0)) - 40)/60,
        -2
      )
    ),
    -2
  )
)</f>
        <v>0</v>
      </c>
      <c r="Y49" s="366">
        <f>IF(
  COUNTBLANK('BPI+'!AU49)=1,
  0,
  IFERROR(
    IF(
      INDEX(sorCol, MATCH(INDEX(valCol, MATCH('BPI+'!AU49, INIcol, 0)), bpiTeams, 0)) &lt;= 40,
      -INDEX(sorCol, MATCH(INDEX(valCol, MATCH('BPI+'!AU49, INIcol, 0)), bpiTeams, 0))/40,
      IF(
        INDEX(sorCol, MATCH(INDEX(valCol, MATCH('BPI+'!AU49, INIcol, 0)), bpiTeams, 0)) &lt;= 100,
        -1 - (INDEX(sorCol, MATCH(INDEX(valCol, MATCH('BPI+'!AU49, INIcol, 0)), bpiTeams, 0)) - 40)/60,
        -2
      )
    ),
    -2
  )
)</f>
        <v>0</v>
      </c>
      <c r="Z49" s="366">
        <f>IF(
  COUNTBLANK('BPI+'!AV49)=1,
  0,
  IFERROR(
    IF(
      INDEX(sorCol, MATCH(INDEX(valCol, MATCH('BPI+'!AV49, INIcol, 0)), bpiTeams, 0)) &lt;= 40,
      -INDEX(sorCol, MATCH(INDEX(valCol, MATCH('BPI+'!AV49, INIcol, 0)), bpiTeams, 0))/40,
      IF(
        INDEX(sorCol, MATCH(INDEX(valCol, MATCH('BPI+'!AV49, INIcol, 0)), bpiTeams, 0)) &lt;= 100,
        -1 - (INDEX(sorCol, MATCH(INDEX(valCol, MATCH('BPI+'!AV49, INIcol, 0)), bpiTeams, 0)) - 40)/60,
        -2
      )
    ),
    -2
  )
)</f>
        <v>0</v>
      </c>
      <c r="AA49" s="358">
        <f>IFERROR(IF(COUNTBLANK('BPI+'!AX49)=1,0,IF(COUNTIF(qwqlINIcol,'BPI+'!AX49)=0,0.1,IF(INDEX(sorCol,MATCH(INDEX(valCol,MATCH('BPI+'!AW49,INIcol,0)),bpiTeams,0))&gt;=40,INDEX(sorCol,MATCH(INDEX(valCol,MATCH('BPI+'!AW49,INIcol,0)),bpiTeams,0))*-1/40+2,(INDEX(sorCol,MATCH(INDEX(valCol,MATCH('BPI+'!AW49,INIcol,0)),bpiTeams,0))*(-1)+40)/325+1))),0)</f>
        <v>0</v>
      </c>
      <c r="AB49" s="358">
        <f>IFERROR(IF(COUNTBLANK('BPI+'!AY49)=1,0,IF(COUNTIF(qwqlINIcol,'BPI+'!AY49)=0,0.1,IF(INDEX(sorCol,MATCH(INDEX(valCol,MATCH('BPI+'!AX49,INIcol,0)),bpiTeams,0))&gt;=40,INDEX(sorCol,MATCH(INDEX(valCol,MATCH('BPI+'!AX49,INIcol,0)),bpiTeams,0))*-1/40+2,(INDEX(sorCol,MATCH(INDEX(valCol,MATCH('BPI+'!AX49,INIcol,0)),bpiTeams,0))*(-1)+40)/325+1))),0)</f>
        <v>0</v>
      </c>
      <c r="AC49" s="358">
        <f>IFERROR(IF(COUNTBLANK('BPI+'!AZ49)=1,0,IF(COUNTIF(qwqlINIcol,'BPI+'!AZ49)=0,0.1,IF(INDEX(sorCol,MATCH(INDEX(valCol,MATCH('BPI+'!AY49,INIcol,0)),bpiTeams,0))&gt;=40,INDEX(sorCol,MATCH(INDEX(valCol,MATCH('BPI+'!AY49,INIcol,0)),bpiTeams,0))*-1/40+2,(INDEX(sorCol,MATCH(INDEX(valCol,MATCH('BPI+'!AY49,INIcol,0)),bpiTeams,0))*(-1)+40)/325+1))),0)</f>
        <v>0</v>
      </c>
      <c r="AD49" s="358">
        <f>IFERROR(IF(COUNTBLANK('BPI+'!BA49)=1,0,IF(COUNTIF(qwqlINIcol,'BPI+'!BA49)=0,0.1,IF(INDEX(sorCol,MATCH(INDEX(valCol,MATCH('BPI+'!AZ49,INIcol,0)),bpiTeams,0))&gt;=40,INDEX(sorCol,MATCH(INDEX(valCol,MATCH('BPI+'!AZ49,INIcol,0)),bpiTeams,0))*-1/40+2,(INDEX(sorCol,MATCH(INDEX(valCol,MATCH('BPI+'!AZ49,INIcol,0)),bpiTeams,0))*(-1)+40)/325+1))),0)</f>
        <v>0</v>
      </c>
      <c r="AE49" s="358">
        <f>IFERROR(IF(COUNTBLANK('BPI+'!BB49)=1,0,IF(COUNTIF(qwqlINIcol,'BPI+'!BB49)=0,0.1,IF(INDEX(sorCol,MATCH(INDEX(valCol,MATCH('BPI+'!BA49,INIcol,0)),bpiTeams,0))&gt;=40,INDEX(sorCol,MATCH(INDEX(valCol,MATCH('BPI+'!BA49,INIcol,0)),bpiTeams,0))*-1/40+2,(INDEX(sorCol,MATCH(INDEX(valCol,MATCH('BPI+'!BA49,INIcol,0)),bpiTeams,0))*(-1)+40)/325+1))),0)</f>
        <v>0</v>
      </c>
      <c r="AF49" s="358">
        <f>IFERROR(IF(COUNTBLANK('BPI+'!BC49)=1,0,IF(COUNTIF(qwqlINIcol,'BPI+'!BC49)=0,0.1,IF(INDEX(sorCol,MATCH(INDEX(valCol,MATCH('BPI+'!BB49,INIcol,0)),bpiTeams,0))&gt;=40,INDEX(sorCol,MATCH(INDEX(valCol,MATCH('BPI+'!BB49,INIcol,0)),bpiTeams,0))*-1/40+2,(INDEX(sorCol,MATCH(INDEX(valCol,MATCH('BPI+'!BB49,INIcol,0)),bpiTeams,0))*(-1)+40)/325+1))),0)</f>
        <v>0</v>
      </c>
      <c r="AG49" s="358">
        <f>IFERROR(IF(COUNTBLANK('BPI+'!BD49)=1,0,IF(COUNTIF(qwqlINIcol,'BPI+'!BD49)=0,0.1,IF(INDEX(sorCol,MATCH(INDEX(valCol,MATCH('BPI+'!BC49,INIcol,0)),bpiTeams,0))&gt;=40,INDEX(sorCol,MATCH(INDEX(valCol,MATCH('BPI+'!BC49,INIcol,0)),bpiTeams,0))*-1/40+2,(INDEX(sorCol,MATCH(INDEX(valCol,MATCH('BPI+'!BC49,INIcol,0)),bpiTeams,0))*(-1)+40)/325+1))),0)</f>
        <v>0</v>
      </c>
      <c r="AH49" s="358">
        <f>IFERROR(IF(COUNTBLANK('BPI+'!BE49)=1,0,IF(COUNTIF(qwqlINIcol,'BPI+'!BE49)=0,0.1,IF(INDEX(sorCol,MATCH(INDEX(valCol,MATCH('BPI+'!BD49,INIcol,0)),bpiTeams,0))&gt;=40,INDEX(sorCol,MATCH(INDEX(valCol,MATCH('BPI+'!BD49,INIcol,0)),bpiTeams,0))*-1/40+2,(INDEX(sorCol,MATCH(INDEX(valCol,MATCH('BPI+'!BD49,INIcol,0)),bpiTeams,0))*(-1)+40)/325+1))),0)</f>
        <v>0</v>
      </c>
      <c r="AI49" s="358">
        <f>IFERROR(IF(COUNTBLANK('BPI+'!BF49)=1,0,IF(COUNTIF(qwqlINIcol,'BPI+'!BF49)=0,0.1,IF(INDEX(sorCol,MATCH(INDEX(valCol,MATCH('BPI+'!BE49,INIcol,0)),bpiTeams,0))&gt;=40,INDEX(sorCol,MATCH(INDEX(valCol,MATCH('BPI+'!BE49,INIcol,0)),bpiTeams,0))*-1/40+2,(INDEX(sorCol,MATCH(INDEX(valCol,MATCH('BPI+'!BE49,INIcol,0)),bpiTeams,0))*(-1)+40)/325+1))),0)</f>
        <v>0</v>
      </c>
      <c r="AJ49" s="358">
        <f>IFERROR(IF(COUNTBLANK('BPI+'!BG49)=1,0,IF(COUNTIF(qwqlINIcol,'BPI+'!BG49)=0,0.1,IF(INDEX(sorCol,MATCH(INDEX(valCol,MATCH('BPI+'!BF49,INIcol,0)),bpiTeams,0))&gt;=40,INDEX(sorCol,MATCH(INDEX(valCol,MATCH('BPI+'!BF49,INIcol,0)),bpiTeams,0))*-1/40+2,(INDEX(sorCol,MATCH(INDEX(valCol,MATCH('BPI+'!BF49,INIcol,0)),bpiTeams,0))*(-1)+40)/325+1))),0)</f>
        <v>0</v>
      </c>
      <c r="AK49" s="358">
        <f>IFERROR(IF(COUNTBLANK('BPI+'!BH49)=1,0,IF(COUNTIF(qwqlINIcol,'BPI+'!BH49)=0,0.1,IF(INDEX(sorCol,MATCH(INDEX(valCol,MATCH('BPI+'!BG49,INIcol,0)),bpiTeams,0))&gt;=40,INDEX(sorCol,MATCH(INDEX(valCol,MATCH('BPI+'!BG49,INIcol,0)),bpiTeams,0))*-1/40+2,(INDEX(sorCol,MATCH(INDEX(valCol,MATCH('BPI+'!BG49,INIcol,0)),bpiTeams,0))*(-1)+40)/325+1))),0)</f>
        <v>0</v>
      </c>
      <c r="AL49" s="358">
        <f>IFERROR(IF(COUNTBLANK('BPI+'!BI49)=1,0,IF(COUNTIF(qwqlINIcol,'BPI+'!BI49)=0,0.1,IF(INDEX(sorCol,MATCH(INDEX(valCol,MATCH('BPI+'!BH49,INIcol,0)),bpiTeams,0))&gt;=40,INDEX(sorCol,MATCH(INDEX(valCol,MATCH('BPI+'!BH49,INIcol,0)),bpiTeams,0))*-1/40+2,(INDEX(sorCol,MATCH(INDEX(valCol,MATCH('BPI+'!BH49,INIcol,0)),bpiTeams,0))*(-1)+40)/325+1))),0)</f>
        <v>0</v>
      </c>
      <c r="AM49" s="358">
        <f>IFERROR(IF(COUNTBLANK('BPI+'!BJ49)=1,0,IF(COUNTIF(qwqlINIcol,'BPI+'!BJ49)=0,0.1,IF(INDEX(sorCol,MATCH(INDEX(valCol,MATCH('BPI+'!BI49,INIcol,0)),bpiTeams,0))&gt;=40,INDEX(sorCol,MATCH(INDEX(valCol,MATCH('BPI+'!BI49,INIcol,0)),bpiTeams,0))*-1/40+2,(INDEX(sorCol,MATCH(INDEX(valCol,MATCH('BPI+'!BI49,INIcol,0)),bpiTeams,0))*(-1)+40)/325+1))),0)</f>
        <v>0</v>
      </c>
      <c r="AN49" s="358">
        <f>IFERROR(IF(COUNTBLANK('BPI+'!BK49)=1,0,IF(COUNTIF(qwqlINIcol,'BPI+'!BK49)=0,0.1,IF(INDEX(sorCol,MATCH(INDEX(valCol,MATCH('BPI+'!BJ49,INIcol,0)),bpiTeams,0))&gt;=40,INDEX(sorCol,MATCH(INDEX(valCol,MATCH('BPI+'!BJ49,INIcol,0)),bpiTeams,0))*-1/40+2,(INDEX(sorCol,MATCH(INDEX(valCol,MATCH('BPI+'!BJ49,INIcol,0)),bpiTeams,0))*(-1)+40)/325+1))),0)</f>
        <v>0</v>
      </c>
      <c r="AO49" s="358">
        <f>IFERROR(IF(COUNTBLANK('BPI+'!BL49)=1,0,IF(COUNTIF(qwqlINIcol,'BPI+'!BL49)=0,0.1,IF(INDEX(sorCol,MATCH(INDEX(valCol,MATCH('BPI+'!BK49,INIcol,0)),bpiTeams,0))&gt;=40,INDEX(sorCol,MATCH(INDEX(valCol,MATCH('BPI+'!BK49,INIcol,0)),bpiTeams,0))*-1/40+2,(INDEX(sorCol,MATCH(INDEX(valCol,MATCH('BPI+'!BK49,INIcol,0)),bpiTeams,0))*(-1)+40)/325+1))),0)</f>
        <v>0</v>
      </c>
      <c r="AP49" s="366">
        <f>IF(COUNTBLANK('BPI+'!BL49)=1,0,IF(COUNTIF(qwqlINIcol,'BPI+'!BL49)=0,-1.5,IF(INDEX(sorCol,MATCH(INDEX(valCol,MATCH('BPI+'!BL49,INIcol,0)),bpiTeams,0))&gt;=80,-1.5,IF(INDEX(sorCol,MATCH(INDEX(valCol,MATCH('BPI+'!BL49,INIcol,0)),bpiTeams,0))&gt;=41,-1 - (INDEX(sorCol,MATCH(INDEX(valCol,MATCH('BPI+'!BL49,INIcol,0)),bpiTeams,0)) - 41) * (0.5/39),(INDEX(sorCol,MATCH(INDEX(valCol,MATCH('BPI+'!BL49,INIcol,0)),bpiTeams,0)) + 40)/325 - 2))))</f>
        <v>0</v>
      </c>
      <c r="AQ49" s="366">
        <f>IF(COUNTBLANK('BPI+'!BM49)=1,0,IF(COUNTIF(qwqlINIcol,'BPI+'!BM49)=0,-1.5,IF(INDEX(sorCol,MATCH(INDEX(valCol,MATCH('BPI+'!BM49,INIcol,0)),bpiTeams,0))&gt;=80,-1.5,IF(INDEX(sorCol,MATCH(INDEX(valCol,MATCH('BPI+'!BM49,INIcol,0)),bpiTeams,0))&gt;=41,-1 - (INDEX(sorCol,MATCH(INDEX(valCol,MATCH('BPI+'!BM49,INIcol,0)),bpiTeams,0)) - 41) * (0.5/39),(INDEX(sorCol,MATCH(INDEX(valCol,MATCH('BPI+'!BM49,INIcol,0)),bpiTeams,0)) + 40)/325 - 2))))</f>
        <v>0</v>
      </c>
      <c r="AR49" s="366">
        <f>IF(COUNTBLANK('BPI+'!BN49)=1,0,IF(COUNTIF(qwqlINIcol,'BPI+'!BN49)=0,-1.5,IF(INDEX(sorCol,MATCH(INDEX(valCol,MATCH('BPI+'!BN49,INIcol,0)),bpiTeams,0))&gt;=80,-1.5,IF(INDEX(sorCol,MATCH(INDEX(valCol,MATCH('BPI+'!BN49,INIcol,0)),bpiTeams,0))&gt;=41,-1 - (INDEX(sorCol,MATCH(INDEX(valCol,MATCH('BPI+'!BN49,INIcol,0)),bpiTeams,0)) - 41) * (0.5/39),(INDEX(sorCol,MATCH(INDEX(valCol,MATCH('BPI+'!BN49,INIcol,0)),bpiTeams,0)) + 40)/325 - 2))))</f>
        <v>0</v>
      </c>
      <c r="AS49" s="366">
        <f>IF(COUNTBLANK('BPI+'!BO49)=1,0,IF(COUNTIF(qwqlINIcol,'BPI+'!BO49)=0,-1.5,IF(INDEX(sorCol,MATCH(INDEX(valCol,MATCH('BPI+'!BO49,INIcol,0)),bpiTeams,0))&gt;=80,-1.5,IF(INDEX(sorCol,MATCH(INDEX(valCol,MATCH('BPI+'!BO49,INIcol,0)),bpiTeams,0))&gt;=41,-1 - (INDEX(sorCol,MATCH(INDEX(valCol,MATCH('BPI+'!BO49,INIcol,0)),bpiTeams,0)) - 41) * (0.5/39),(INDEX(sorCol,MATCH(INDEX(valCol,MATCH('BPI+'!BO49,INIcol,0)),bpiTeams,0)) + 40)/325 - 2))))</f>
        <v>0</v>
      </c>
      <c r="AT49" s="366">
        <f>IF(COUNTBLANK('BPI+'!BP49)=1,0,IF(COUNTIF(qwqlINIcol,'BPI+'!BP49)=0,-1.5,IF(INDEX(sorCol,MATCH(INDEX(valCol,MATCH('BPI+'!BP49,INIcol,0)),bpiTeams,0))&gt;=80,-1.5,IF(INDEX(sorCol,MATCH(INDEX(valCol,MATCH('BPI+'!BP49,INIcol,0)),bpiTeams,0))&gt;=41,-1 - (INDEX(sorCol,MATCH(INDEX(valCol,MATCH('BPI+'!BP49,INIcol,0)),bpiTeams,0)) - 41) * (0.5/39),(INDEX(sorCol,MATCH(INDEX(valCol,MATCH('BPI+'!BP49,INIcol,0)),bpiTeams,0)) + 40)/325 - 2))))</f>
        <v>0</v>
      </c>
      <c r="AU49" s="366">
        <f>IF(COUNTBLANK('BPI+'!BQ49)=1,0,IF(COUNTIF(qwqlINIcol,'BPI+'!BQ49)=0,-1.5,IF(INDEX(sorCol,MATCH(INDEX(valCol,MATCH('BPI+'!BQ49,INIcol,0)),bpiTeams,0))&gt;=80,-1.5,IF(INDEX(sorCol,MATCH(INDEX(valCol,MATCH('BPI+'!BQ49,INIcol,0)),bpiTeams,0))&gt;=41,-1 - (INDEX(sorCol,MATCH(INDEX(valCol,MATCH('BPI+'!BQ49,INIcol,0)),bpiTeams,0)) - 41) * (0.5/39),(INDEX(sorCol,MATCH(INDEX(valCol,MATCH('BPI+'!BQ49,INIcol,0)),bpiTeams,0)) + 40)/325 - 2))))</f>
        <v>0</v>
      </c>
      <c r="AV49" s="366">
        <f>IF(COUNTBLANK('BPI+'!BR49)=1,0,IF(COUNTIF(qwqlINIcol,'BPI+'!BR49)=0,-1.5,IF(INDEX(sorCol,MATCH(INDEX(valCol,MATCH('BPI+'!BR49,INIcol,0)),bpiTeams,0))&gt;=80,-1.5,IF(INDEX(sorCol,MATCH(INDEX(valCol,MATCH('BPI+'!BR49,INIcol,0)),bpiTeams,0))&gt;=41,-1 - (INDEX(sorCol,MATCH(INDEX(valCol,MATCH('BPI+'!BR49,INIcol,0)),bpiTeams,0)) - 41) * (0.5/39),(INDEX(sorCol,MATCH(INDEX(valCol,MATCH('BPI+'!BR49,INIcol,0)),bpiTeams,0)) + 40)/325 - 2))))</f>
        <v>0</v>
      </c>
      <c r="AW49" s="366">
        <f>IF(COUNTBLANK('BPI+'!BS49)=1,0,IF(COUNTIF(qwqlINIcol,'BPI+'!BS49)=0,-1.5,IF(INDEX(sorCol,MATCH(INDEX(valCol,MATCH('BPI+'!BS49,INIcol,0)),bpiTeams,0))&gt;=80,-1.5,IF(INDEX(sorCol,MATCH(INDEX(valCol,MATCH('BPI+'!BS49,INIcol,0)),bpiTeams,0))&gt;=41,-1 - (INDEX(sorCol,MATCH(INDEX(valCol,MATCH('BPI+'!BS49,INIcol,0)),bpiTeams,0)) - 41) * (0.5/39),(INDEX(sorCol,MATCH(INDEX(valCol,MATCH('BPI+'!BS49,INIcol,0)),bpiTeams,0)) + 40)/325 - 2))))</f>
        <v>0</v>
      </c>
      <c r="AX49" s="366">
        <f>IF(COUNTBLANK('BPI+'!BT49)=1,0,IF(COUNTIF(qwqlINIcol,'BPI+'!BT49)=0,-1.5,IF(INDEX(sorCol,MATCH(INDEX(valCol,MATCH('BPI+'!BT49,INIcol,0)),bpiTeams,0))&gt;=80,-1.5,IF(INDEX(sorCol,MATCH(INDEX(valCol,MATCH('BPI+'!BT49,INIcol,0)),bpiTeams,0))&gt;=41,-1 - (INDEX(sorCol,MATCH(INDEX(valCol,MATCH('BPI+'!BT49,INIcol,0)),bpiTeams,0)) - 41) * (0.5/39),(INDEX(sorCol,MATCH(INDEX(valCol,MATCH('BPI+'!BT49,INIcol,0)),bpiTeams,0)) + 40)/325 - 2))))</f>
        <v>0</v>
      </c>
      <c r="AY49" s="366">
        <f>IF(COUNTBLANK('BPI+'!BU49)=1,0,IF(COUNTIF(qwqlINIcol,'BPI+'!BU49)=0,-1.5,IF(INDEX(sorCol,MATCH(INDEX(valCol,MATCH('BPI+'!BU49,INIcol,0)),bpiTeams,0))&gt;=80,-1.5,IF(INDEX(sorCol,MATCH(INDEX(valCol,MATCH('BPI+'!BU49,INIcol,0)),bpiTeams,0))&gt;=41,-1 - (INDEX(sorCol,MATCH(INDEX(valCol,MATCH('BPI+'!BU49,INIcol,0)),bpiTeams,0)) - 41) * (0.5/39),(INDEX(sorCol,MATCH(INDEX(valCol,MATCH('BPI+'!BU49,INIcol,0)),bpiTeams,0)) + 40)/325 - 2))))</f>
        <v>0</v>
      </c>
      <c r="AZ49" s="366">
        <f>IF(COUNTBLANK('BPI+'!BV49)=1,0,IF(COUNTIF(qwqlINIcol,'BPI+'!BV49)=0,-1.5,IF(INDEX(sorCol,MATCH(INDEX(valCol,MATCH('BPI+'!BV49,INIcol,0)),bpiTeams,0))&gt;=80,-1.5,IF(INDEX(sorCol,MATCH(INDEX(valCol,MATCH('BPI+'!BV49,INIcol,0)),bpiTeams,0))&gt;=41,-1 - (INDEX(sorCol,MATCH(INDEX(valCol,MATCH('BPI+'!BV49,INIcol,0)),bpiTeams,0)) - 41) * (0.5/39),(INDEX(sorCol,MATCH(INDEX(valCol,MATCH('BPI+'!BV49,INIcol,0)),bpiTeams,0)) + 40)/325 - 2))))</f>
        <v>0</v>
      </c>
      <c r="BA49" s="366">
        <f>IF(COUNTBLANK('BPI+'!BW49)=1,0,IF(COUNTIF(qwqlINIcol,'BPI+'!BW49)=0,-1.5,IF(INDEX(sorCol,MATCH(INDEX(valCol,MATCH('BPI+'!BW49,INIcol,0)),bpiTeams,0))&gt;=80,-1.5,IF(INDEX(sorCol,MATCH(INDEX(valCol,MATCH('BPI+'!BW49,INIcol,0)),bpiTeams,0))&gt;=41,-1 - (INDEX(sorCol,MATCH(INDEX(valCol,MATCH('BPI+'!BW49,INIcol,0)),bpiTeams,0)) - 41) * (0.5/39),(INDEX(sorCol,MATCH(INDEX(valCol,MATCH('BPI+'!BW49,INIcol,0)),bpiTeams,0)) + 40)/325 - 2))))</f>
        <v>0</v>
      </c>
      <c r="BB49" s="366">
        <f>IF(COUNTBLANK('BPI+'!BX49)=1,0,IF(COUNTIF(qwqlINIcol,'BPI+'!BX49)=0,-1.5,IF(INDEX(sorCol,MATCH(INDEX(valCol,MATCH('BPI+'!BX49,INIcol,0)),bpiTeams,0))&gt;=80,-1.5,IF(INDEX(sorCol,MATCH(INDEX(valCol,MATCH('BPI+'!BX49,INIcol,0)),bpiTeams,0))&gt;=41,-1 - (INDEX(sorCol,MATCH(INDEX(valCol,MATCH('BPI+'!BX49,INIcol,0)),bpiTeams,0)) - 41) * (0.5/39),(INDEX(sorCol,MATCH(INDEX(valCol,MATCH('BPI+'!BX49,INIcol,0)),bpiTeams,0)) + 40)/325 - 2))))</f>
        <v>0</v>
      </c>
      <c r="BC49" s="374">
        <f>IF(COUNTBLANK('BPI+'!BY49)=0,-1.6,0)</f>
        <v>-1.6</v>
      </c>
      <c r="BD49" s="374">
        <f>IF(COUNTBLANK('BPI+'!BZ49)=0,-1.6,0)</f>
        <v>-1.6</v>
      </c>
      <c r="BE49" s="374">
        <f>IF(COUNTBLANK('BPI+'!CA49)=0,-1.6,0)</f>
        <v>-1.6</v>
      </c>
      <c r="BF49" s="374">
        <f>IF(COUNTBLANK('BPI+'!CB49)=0,-1.6,0)</f>
        <v>-1.6</v>
      </c>
      <c r="BG49" s="374">
        <f>IF(COUNTBLANK('BPI+'!CC49)=0,-1.6,0)</f>
        <v>0</v>
      </c>
      <c r="BH49" s="374">
        <f>IF(COUNTBLANK('BPI+'!CD49)=0,-1.6,0)</f>
        <v>0</v>
      </c>
      <c r="BI49" s="374">
        <f>IF(COUNTBLANK('BPI+'!CE49)=0,-1.6,0)</f>
        <v>0</v>
      </c>
      <c r="BJ49" s="374">
        <f>IF(COUNTBLANK('BPI+'!CF49)=0,-1.6,0)</f>
        <v>0</v>
      </c>
      <c r="BK49" s="374">
        <f>IF(COUNTBLANK('BPI+'!CG49)=0,-1.6,0)</f>
        <v>0</v>
      </c>
      <c r="BL49" s="374">
        <f>IF(COUNTBLANK('BPI+'!CH49)=0,-1.6,0)</f>
        <v>0</v>
      </c>
      <c r="BM49" s="374">
        <f>IF(COUNTBLANK('BPI+'!CI49)=0,-1.6,0)</f>
        <v>0</v>
      </c>
      <c r="BN49" s="374">
        <f>IF(COUNTBLANK('BPI+'!CJ49)=0,-1.6,0)</f>
        <v>0</v>
      </c>
      <c r="BO49" s="374">
        <f>IF(COUNTBLANK('BPI+'!CK49)=0,-1.6,0)</f>
        <v>0</v>
      </c>
      <c r="BP49" s="374">
        <f>IF(COUNTBLANK('BPI+'!CL49)=0,-1.6,0)</f>
        <v>0</v>
      </c>
      <c r="BQ49" s="374">
        <f>IF(COUNTBLANK('BPI+'!CM49)=0,-1.6,0)</f>
        <v>0</v>
      </c>
      <c r="BR49" s="374">
        <f>IF(COUNTBLANK('BPI+'!CN49)=0,-1.6,0)</f>
        <v>0</v>
      </c>
      <c r="BS49" s="374">
        <f>IF(COUNTBLANK('BPI+'!CO49)=0,-1.6,0)</f>
        <v>0</v>
      </c>
      <c r="BT49">
        <f t="shared" si="4"/>
        <v>-6.4</v>
      </c>
    </row>
    <row r="50" spans="1:72" x14ac:dyDescent="0.3">
      <c r="A50" t="str">
        <f t="shared" si="0"/>
        <v>McNeese</v>
      </c>
      <c r="B50" t="str">
        <f t="shared" si="3"/>
        <v>MCN</v>
      </c>
      <c r="C50" s="358">
        <f>IF(
  COUNTBLANK('BPI+'!Y50)=1,
  0,
  IFERROR(
    IF(
      INDEX(sorCol,MATCH(INDEX(valCol,MATCH('BPI+'!Y50,INIcol,0)),bpiTeams,0))&lt;=40,
      2-INDEX(sorCol,MATCH(INDEX(valCol,MATCH('BPI+'!Y50,INIcol,0)),bpiTeams,0))/40,
      IF(
        INDEX(sorCol,MATCH(INDEX(valCol,MATCH('BPI+'!Y50,INIcol,0)),bpiTeams,0))&lt;=100,
        1-0.9*(INDEX(sorCol,MATCH(INDEX(valCol,MATCH('BPI+'!Y50,INIcol,0)),bpiTeams,0))-40)/60,
        0.1
      )
    ),
    0.1
  )
)</f>
        <v>0</v>
      </c>
      <c r="D50" s="358">
        <f>IF(
  COUNTBLANK('BPI+'!Z50)=1,
  0,
  IFERROR(
    IF(
      INDEX(sorCol,MATCH(INDEX(valCol,MATCH('BPI+'!Z50,INIcol,0)),bpiTeams,0))&lt;=40,
      2-INDEX(sorCol,MATCH(INDEX(valCol,MATCH('BPI+'!Z50,INIcol,0)),bpiTeams,0))/40,
      IF(
        INDEX(sorCol,MATCH(INDEX(valCol,MATCH('BPI+'!Z50,INIcol,0)),bpiTeams,0))&lt;=100,
        1-0.9*(INDEX(sorCol,MATCH(INDEX(valCol,MATCH('BPI+'!Z50,INIcol,0)),bpiTeams,0))-40)/60,
        0.1
      )
    ),
    0.1
  )
)</f>
        <v>0</v>
      </c>
      <c r="E50" s="358">
        <f>IF(
  COUNTBLANK('BPI+'!AA50)=1,
  0,
  IFERROR(
    IF(
      INDEX(sorCol,MATCH(INDEX(valCol,MATCH('BPI+'!AA50,INIcol,0)),bpiTeams,0))&lt;=40,
      2-INDEX(sorCol,MATCH(INDEX(valCol,MATCH('BPI+'!AA50,INIcol,0)),bpiTeams,0))/40,
      IF(
        INDEX(sorCol,MATCH(INDEX(valCol,MATCH('BPI+'!AA50,INIcol,0)),bpiTeams,0))&lt;=100,
        1-0.9*(INDEX(sorCol,MATCH(INDEX(valCol,MATCH('BPI+'!AA50,INIcol,0)),bpiTeams,0))-40)/60,
        0.1
      )
    ),
    0.1
  )
)</f>
        <v>0</v>
      </c>
      <c r="F50" s="358">
        <f>IF(
  COUNTBLANK('BPI+'!AB50)=1,
  0,
  IFERROR(
    IF(
      INDEX(sorCol,MATCH(INDEX(valCol,MATCH('BPI+'!AB50,INIcol,0)),bpiTeams,0))&lt;=40,
      2-INDEX(sorCol,MATCH(INDEX(valCol,MATCH('BPI+'!AB50,INIcol,0)),bpiTeams,0))/40,
      IF(
        INDEX(sorCol,MATCH(INDEX(valCol,MATCH('BPI+'!AB50,INIcol,0)),bpiTeams,0))&lt;=100,
        1-0.9*(INDEX(sorCol,MATCH(INDEX(valCol,MATCH('BPI+'!AB50,INIcol,0)),bpiTeams,0))-40)/60,
        0.1
      )
    ),
    0.1
  )
)</f>
        <v>0</v>
      </c>
      <c r="G50" s="358">
        <f>IF(
  COUNTBLANK('BPI+'!AC50)=1,
  0,
  IFERROR(
    IF(
      INDEX(sorCol,MATCH(INDEX(valCol,MATCH('BPI+'!AC50,INIcol,0)),bpiTeams,0))&lt;=40,
      2-INDEX(sorCol,MATCH(INDEX(valCol,MATCH('BPI+'!AC50,INIcol,0)),bpiTeams,0))/40,
      IF(
        INDEX(sorCol,MATCH(INDEX(valCol,MATCH('BPI+'!AC50,INIcol,0)),bpiTeams,0))&lt;=100,
        1-0.9*(INDEX(sorCol,MATCH(INDEX(valCol,MATCH('BPI+'!AC50,INIcol,0)),bpiTeams,0))-40)/60,
        0.1
      )
    ),
    0.1
  )
)</f>
        <v>0</v>
      </c>
      <c r="H50" s="358">
        <f>IF(
  COUNTBLANK('BPI+'!AD50)=1,
  0,
  IFERROR(
    IF(
      INDEX(sorCol,MATCH(INDEX(valCol,MATCH('BPI+'!AD50,INIcol,0)),bpiTeams,0))&lt;=40,
      2-INDEX(sorCol,MATCH(INDEX(valCol,MATCH('BPI+'!AD50,INIcol,0)),bpiTeams,0))/40,
      IF(
        INDEX(sorCol,MATCH(INDEX(valCol,MATCH('BPI+'!AD50,INIcol,0)),bpiTeams,0))&lt;=100,
        1-0.9*(INDEX(sorCol,MATCH(INDEX(valCol,MATCH('BPI+'!AD50,INIcol,0)),bpiTeams,0))-40)/60,
        0.1
      )
    ),
    0.1
  )
)</f>
        <v>0</v>
      </c>
      <c r="I50" s="358">
        <f>IF(
  COUNTBLANK('BPI+'!AE50)=1,
  0,
  IFERROR(
    IF(
      INDEX(sorCol,MATCH(INDEX(valCol,MATCH('BPI+'!AE50,INIcol,0)),bpiTeams,0))&lt;=40,
      2-INDEX(sorCol,MATCH(INDEX(valCol,MATCH('BPI+'!AE50,INIcol,0)),bpiTeams,0))/40,
      IF(
        INDEX(sorCol,MATCH(INDEX(valCol,MATCH('BPI+'!AE50,INIcol,0)),bpiTeams,0))&lt;=100,
        1-0.9*(INDEX(sorCol,MATCH(INDEX(valCol,MATCH('BPI+'!AE50,INIcol,0)),bpiTeams,0))-40)/60,
        0.1
      )
    ),
    0.1
  )
)</f>
        <v>0</v>
      </c>
      <c r="J50" s="358">
        <f>IF(
  COUNTBLANK('BPI+'!AF50)=1,
  0,
  IFERROR(
    IF(
      INDEX(sorCol,MATCH(INDEX(valCol,MATCH('BPI+'!AF50,INIcol,0)),bpiTeams,0))&lt;=40,
      2-INDEX(sorCol,MATCH(INDEX(valCol,MATCH('BPI+'!AF50,INIcol,0)),bpiTeams,0))/40,
      IF(
        INDEX(sorCol,MATCH(INDEX(valCol,MATCH('BPI+'!AF50,INIcol,0)),bpiTeams,0))&lt;=100,
        1-0.9*(INDEX(sorCol,MATCH(INDEX(valCol,MATCH('BPI+'!AF50,INIcol,0)),bpiTeams,0))-40)/60,
        0.1
      )
    ),
    0.1
  )
)</f>
        <v>0</v>
      </c>
      <c r="K50" s="358">
        <f>IF(
  COUNTBLANK('BPI+'!AG50)=1,
  0,
  IFERROR(
    IF(
      INDEX(sorCol,MATCH(INDEX(valCol,MATCH('BPI+'!AG50,INIcol,0)),bpiTeams,0))&lt;=40,
      2-INDEX(sorCol,MATCH(INDEX(valCol,MATCH('BPI+'!AG50,INIcol,0)),bpiTeams,0))/40,
      IF(
        INDEX(sorCol,MATCH(INDEX(valCol,MATCH('BPI+'!AG50,INIcol,0)),bpiTeams,0))&lt;=100,
        1-0.9*(INDEX(sorCol,MATCH(INDEX(valCol,MATCH('BPI+'!AG50,INIcol,0)),bpiTeams,0))-40)/60,
        0.1
      )
    ),
    0.1
  )
)</f>
        <v>0</v>
      </c>
      <c r="L50" s="358">
        <f>IF(
  COUNTBLANK('BPI+'!AH50)=1,
  0,
  IFERROR(
    IF(
      INDEX(sorCol,MATCH(INDEX(valCol,MATCH('BPI+'!AH50,INIcol,0)),bpiTeams,0))&lt;=40,
      2-INDEX(sorCol,MATCH(INDEX(valCol,MATCH('BPI+'!AH50,INIcol,0)),bpiTeams,0))/40,
      IF(
        INDEX(sorCol,MATCH(INDEX(valCol,MATCH('BPI+'!AH50,INIcol,0)),bpiTeams,0))&lt;=100,
        1-0.9*(INDEX(sorCol,MATCH(INDEX(valCol,MATCH('BPI+'!AH50,INIcol,0)),bpiTeams,0))-40)/60,
        0.1
      )
    ),
    0.1
  )
)</f>
        <v>0</v>
      </c>
      <c r="M50" s="358">
        <f>IF(
  COUNTBLANK('BPI+'!AI50)=1,
  0,
  IFERROR(
    IF(
      INDEX(sorCol,MATCH(INDEX(valCol,MATCH('BPI+'!AI50,INIcol,0)),bpiTeams,0))&lt;=40,
      2-INDEX(sorCol,MATCH(INDEX(valCol,MATCH('BPI+'!AI50,INIcol,0)),bpiTeams,0))/40,
      IF(
        INDEX(sorCol,MATCH(INDEX(valCol,MATCH('BPI+'!AI50,INIcol,0)),bpiTeams,0))&lt;=100,
        1-0.9*(INDEX(sorCol,MATCH(INDEX(valCol,MATCH('BPI+'!AI50,INIcol,0)),bpiTeams,0))-40)/60,
        0.1
      )
    ),
    0.1
  )
)</f>
        <v>0</v>
      </c>
      <c r="N50" s="358">
        <f>IF(
  COUNTBLANK('BPI+'!AJ50)=1,
  0,
  IFERROR(
    IF(
      INDEX(sorCol,MATCH(INDEX(valCol,MATCH('BPI+'!AJ50,INIcol,0)),bpiTeams,0))&lt;=40,
      2-INDEX(sorCol,MATCH(INDEX(valCol,MATCH('BPI+'!AJ50,INIcol,0)),bpiTeams,0))/40,
      IF(
        INDEX(sorCol,MATCH(INDEX(valCol,MATCH('BPI+'!AJ50,INIcol,0)),bpiTeams,0))&lt;=100,
        1-0.9*(INDEX(sorCol,MATCH(INDEX(valCol,MATCH('BPI+'!AJ50,INIcol,0)),bpiTeams,0))-40)/60,
        0.1
      )
    ),
    0.1
  )
)</f>
        <v>0</v>
      </c>
      <c r="O50" s="366">
        <f>IF(
  COUNTBLANK('BPI+'!AK50)=1,
  0,
  IFERROR(
    IF(
      INDEX(sorCol, MATCH(INDEX(valCol, MATCH('BPI+'!AK50, INIcol, 0)), bpiTeams, 0)) &lt;= 40,
      -INDEX(sorCol, MATCH(INDEX(valCol, MATCH('BPI+'!AK50, INIcol, 0)), bpiTeams, 0))/40,
      IF(
        INDEX(sorCol, MATCH(INDEX(valCol, MATCH('BPI+'!AK50, INIcol, 0)), bpiTeams, 0)) &lt;= 100,
        -1 - (INDEX(sorCol, MATCH(INDEX(valCol, MATCH('BPI+'!AK50, INIcol, 0)), bpiTeams, 0)) - 40)/60,
        -2
      )
    ),
    -2
  )
)</f>
        <v>-0.05</v>
      </c>
      <c r="P50" s="366">
        <f>IF(
  COUNTBLANK('BPI+'!AL50)=1,
  0,
  IFERROR(
    IF(
      INDEX(sorCol, MATCH(INDEX(valCol, MATCH('BPI+'!AL50, INIcol, 0)), bpiTeams, 0)) &lt;= 40,
      -INDEX(sorCol, MATCH(INDEX(valCol, MATCH('BPI+'!AL50, INIcol, 0)), bpiTeams, 0))/40,
      IF(
        INDEX(sorCol, MATCH(INDEX(valCol, MATCH('BPI+'!AL50, INIcol, 0)), bpiTeams, 0)) &lt;= 100,
        -1 - (INDEX(sorCol, MATCH(INDEX(valCol, MATCH('BPI+'!AL50, INIcol, 0)), bpiTeams, 0)) - 40)/60,
        -2
      )
    ),
    -2
  )
)</f>
        <v>0</v>
      </c>
      <c r="Q50" s="366">
        <f>IF(
  COUNTBLANK('BPI+'!AM50)=1,
  0,
  IFERROR(
    IF(
      INDEX(sorCol, MATCH(INDEX(valCol, MATCH('BPI+'!AM50, INIcol, 0)), bpiTeams, 0)) &lt;= 40,
      -INDEX(sorCol, MATCH(INDEX(valCol, MATCH('BPI+'!AM50, INIcol, 0)), bpiTeams, 0))/40,
      IF(
        INDEX(sorCol, MATCH(INDEX(valCol, MATCH('BPI+'!AM50, INIcol, 0)), bpiTeams, 0)) &lt;= 100,
        -1 - (INDEX(sorCol, MATCH(INDEX(valCol, MATCH('BPI+'!AM50, INIcol, 0)), bpiTeams, 0)) - 40)/60,
        -2
      )
    ),
    -2
  )
)</f>
        <v>0</v>
      </c>
      <c r="R50" s="366">
        <f>IF(
  COUNTBLANK('BPI+'!AN50)=1,
  0,
  IFERROR(
    IF(
      INDEX(sorCol, MATCH(INDEX(valCol, MATCH('BPI+'!AN50, INIcol, 0)), bpiTeams, 0)) &lt;= 40,
      -INDEX(sorCol, MATCH(INDEX(valCol, MATCH('BPI+'!AN50, INIcol, 0)), bpiTeams, 0))/40,
      IF(
        INDEX(sorCol, MATCH(INDEX(valCol, MATCH('BPI+'!AN50, INIcol, 0)), bpiTeams, 0)) &lt;= 100,
        -1 - (INDEX(sorCol, MATCH(INDEX(valCol, MATCH('BPI+'!AN50, INIcol, 0)), bpiTeams, 0)) - 40)/60,
        -2
      )
    ),
    -2
  )
)</f>
        <v>0</v>
      </c>
      <c r="S50" s="366">
        <f>IF(
  COUNTBLANK('BPI+'!AO50)=1,
  0,
  IFERROR(
    IF(
      INDEX(sorCol, MATCH(INDEX(valCol, MATCH('BPI+'!AO50, INIcol, 0)), bpiTeams, 0)) &lt;= 40,
      -INDEX(sorCol, MATCH(INDEX(valCol, MATCH('BPI+'!AO50, INIcol, 0)), bpiTeams, 0))/40,
      IF(
        INDEX(sorCol, MATCH(INDEX(valCol, MATCH('BPI+'!AO50, INIcol, 0)), bpiTeams, 0)) &lt;= 100,
        -1 - (INDEX(sorCol, MATCH(INDEX(valCol, MATCH('BPI+'!AO50, INIcol, 0)), bpiTeams, 0)) - 40)/60,
        -2
      )
    ),
    -2
  )
)</f>
        <v>0</v>
      </c>
      <c r="T50" s="366">
        <f>IF(
  COUNTBLANK('BPI+'!AP50)=1,
  0,
  IFERROR(
    IF(
      INDEX(sorCol, MATCH(INDEX(valCol, MATCH('BPI+'!AP50, INIcol, 0)), bpiTeams, 0)) &lt;= 40,
      -INDEX(sorCol, MATCH(INDEX(valCol, MATCH('BPI+'!AP50, INIcol, 0)), bpiTeams, 0))/40,
      IF(
        INDEX(sorCol, MATCH(INDEX(valCol, MATCH('BPI+'!AP50, INIcol, 0)), bpiTeams, 0)) &lt;= 100,
        -1 - (INDEX(sorCol, MATCH(INDEX(valCol, MATCH('BPI+'!AP50, INIcol, 0)), bpiTeams, 0)) - 40)/60,
        -2
      )
    ),
    -2
  )
)</f>
        <v>0</v>
      </c>
      <c r="U50" s="366">
        <f>IF(
  COUNTBLANK('BPI+'!AQ50)=1,
  0,
  IFERROR(
    IF(
      INDEX(sorCol, MATCH(INDEX(valCol, MATCH('BPI+'!AQ50, INIcol, 0)), bpiTeams, 0)) &lt;= 40,
      -INDEX(sorCol, MATCH(INDEX(valCol, MATCH('BPI+'!AQ50, INIcol, 0)), bpiTeams, 0))/40,
      IF(
        INDEX(sorCol, MATCH(INDEX(valCol, MATCH('BPI+'!AQ50, INIcol, 0)), bpiTeams, 0)) &lt;= 100,
        -1 - (INDEX(sorCol, MATCH(INDEX(valCol, MATCH('BPI+'!AQ50, INIcol, 0)), bpiTeams, 0)) - 40)/60,
        -2
      )
    ),
    -2
  )
)</f>
        <v>0</v>
      </c>
      <c r="V50" s="366">
        <f>IF(
  COUNTBLANK('BPI+'!AR50)=1,
  0,
  IFERROR(
    IF(
      INDEX(sorCol, MATCH(INDEX(valCol, MATCH('BPI+'!AR50, INIcol, 0)), bpiTeams, 0)) &lt;= 40,
      -INDEX(sorCol, MATCH(INDEX(valCol, MATCH('BPI+'!AR50, INIcol, 0)), bpiTeams, 0))/40,
      IF(
        INDEX(sorCol, MATCH(INDEX(valCol, MATCH('BPI+'!AR50, INIcol, 0)), bpiTeams, 0)) &lt;= 100,
        -1 - (INDEX(sorCol, MATCH(INDEX(valCol, MATCH('BPI+'!AR50, INIcol, 0)), bpiTeams, 0)) - 40)/60,
        -2
      )
    ),
    -2
  )
)</f>
        <v>0</v>
      </c>
      <c r="W50" s="366">
        <f>IF(
  COUNTBLANK('BPI+'!AS50)=1,
  0,
  IFERROR(
    IF(
      INDEX(sorCol, MATCH(INDEX(valCol, MATCH('BPI+'!AS50, INIcol, 0)), bpiTeams, 0)) &lt;= 40,
      -INDEX(sorCol, MATCH(INDEX(valCol, MATCH('BPI+'!AS50, INIcol, 0)), bpiTeams, 0))/40,
      IF(
        INDEX(sorCol, MATCH(INDEX(valCol, MATCH('BPI+'!AS50, INIcol, 0)), bpiTeams, 0)) &lt;= 100,
        -1 - (INDEX(sorCol, MATCH(INDEX(valCol, MATCH('BPI+'!AS50, INIcol, 0)), bpiTeams, 0)) - 40)/60,
        -2
      )
    ),
    -2
  )
)</f>
        <v>0</v>
      </c>
      <c r="X50" s="366">
        <f>IF(
  COUNTBLANK('BPI+'!AT50)=1,
  0,
  IFERROR(
    IF(
      INDEX(sorCol, MATCH(INDEX(valCol, MATCH('BPI+'!AT50, INIcol, 0)), bpiTeams, 0)) &lt;= 40,
      -INDEX(sorCol, MATCH(INDEX(valCol, MATCH('BPI+'!AT50, INIcol, 0)), bpiTeams, 0))/40,
      IF(
        INDEX(sorCol, MATCH(INDEX(valCol, MATCH('BPI+'!AT50, INIcol, 0)), bpiTeams, 0)) &lt;= 100,
        -1 - (INDEX(sorCol, MATCH(INDEX(valCol, MATCH('BPI+'!AT50, INIcol, 0)), bpiTeams, 0)) - 40)/60,
        -2
      )
    ),
    -2
  )
)</f>
        <v>0</v>
      </c>
      <c r="Y50" s="366">
        <f>IF(
  COUNTBLANK('BPI+'!AU50)=1,
  0,
  IFERROR(
    IF(
      INDEX(sorCol, MATCH(INDEX(valCol, MATCH('BPI+'!AU50, INIcol, 0)), bpiTeams, 0)) &lt;= 40,
      -INDEX(sorCol, MATCH(INDEX(valCol, MATCH('BPI+'!AU50, INIcol, 0)), bpiTeams, 0))/40,
      IF(
        INDEX(sorCol, MATCH(INDEX(valCol, MATCH('BPI+'!AU50, INIcol, 0)), bpiTeams, 0)) &lt;= 100,
        -1 - (INDEX(sorCol, MATCH(INDEX(valCol, MATCH('BPI+'!AU50, INIcol, 0)), bpiTeams, 0)) - 40)/60,
        -2
      )
    ),
    -2
  )
)</f>
        <v>0</v>
      </c>
      <c r="Z50" s="366">
        <f>IF(
  COUNTBLANK('BPI+'!AV50)=1,
  0,
  IFERROR(
    IF(
      INDEX(sorCol, MATCH(INDEX(valCol, MATCH('BPI+'!AV50, INIcol, 0)), bpiTeams, 0)) &lt;= 40,
      -INDEX(sorCol, MATCH(INDEX(valCol, MATCH('BPI+'!AV50, INIcol, 0)), bpiTeams, 0))/40,
      IF(
        INDEX(sorCol, MATCH(INDEX(valCol, MATCH('BPI+'!AV50, INIcol, 0)), bpiTeams, 0)) &lt;= 100,
        -1 - (INDEX(sorCol, MATCH(INDEX(valCol, MATCH('BPI+'!AV50, INIcol, 0)), bpiTeams, 0)) - 40)/60,
        -2
      )
    ),
    -2
  )
)</f>
        <v>0</v>
      </c>
      <c r="AA50" s="358">
        <f>IFERROR(IF(COUNTBLANK('BPI+'!AX50)=1,0,IF(COUNTIF(qwqlINIcol,'BPI+'!AX50)=0,0.1,IF(INDEX(sorCol,MATCH(INDEX(valCol,MATCH('BPI+'!AW50,INIcol,0)),bpiTeams,0))&gt;=40,INDEX(sorCol,MATCH(INDEX(valCol,MATCH('BPI+'!AW50,INIcol,0)),bpiTeams,0))*-1/40+2,(INDEX(sorCol,MATCH(INDEX(valCol,MATCH('BPI+'!AW50,INIcol,0)),bpiTeams,0))*(-1)+40)/325+1))),0)</f>
        <v>0</v>
      </c>
      <c r="AB50" s="358">
        <f>IFERROR(IF(COUNTBLANK('BPI+'!AY50)=1,0,IF(COUNTIF(qwqlINIcol,'BPI+'!AY50)=0,0.1,IF(INDEX(sorCol,MATCH(INDEX(valCol,MATCH('BPI+'!AX50,INIcol,0)),bpiTeams,0))&gt;=40,INDEX(sorCol,MATCH(INDEX(valCol,MATCH('BPI+'!AX50,INIcol,0)),bpiTeams,0))*-1/40+2,(INDEX(sorCol,MATCH(INDEX(valCol,MATCH('BPI+'!AX50,INIcol,0)),bpiTeams,0))*(-1)+40)/325+1))),0)</f>
        <v>0</v>
      </c>
      <c r="AC50" s="358">
        <f>IFERROR(IF(COUNTBLANK('BPI+'!AZ50)=1,0,IF(COUNTIF(qwqlINIcol,'BPI+'!AZ50)=0,0.1,IF(INDEX(sorCol,MATCH(INDEX(valCol,MATCH('BPI+'!AY50,INIcol,0)),bpiTeams,0))&gt;=40,INDEX(sorCol,MATCH(INDEX(valCol,MATCH('BPI+'!AY50,INIcol,0)),bpiTeams,0))*-1/40+2,(INDEX(sorCol,MATCH(INDEX(valCol,MATCH('BPI+'!AY50,INIcol,0)),bpiTeams,0))*(-1)+40)/325+1))),0)</f>
        <v>0</v>
      </c>
      <c r="AD50" s="358">
        <f>IFERROR(IF(COUNTBLANK('BPI+'!BA50)=1,0,IF(COUNTIF(qwqlINIcol,'BPI+'!BA50)=0,0.1,IF(INDEX(sorCol,MATCH(INDEX(valCol,MATCH('BPI+'!AZ50,INIcol,0)),bpiTeams,0))&gt;=40,INDEX(sorCol,MATCH(INDEX(valCol,MATCH('BPI+'!AZ50,INIcol,0)),bpiTeams,0))*-1/40+2,(INDEX(sorCol,MATCH(INDEX(valCol,MATCH('BPI+'!AZ50,INIcol,0)),bpiTeams,0))*(-1)+40)/325+1))),0)</f>
        <v>0</v>
      </c>
      <c r="AE50" s="358">
        <f>IFERROR(IF(COUNTBLANK('BPI+'!BB50)=1,0,IF(COUNTIF(qwqlINIcol,'BPI+'!BB50)=0,0.1,IF(INDEX(sorCol,MATCH(INDEX(valCol,MATCH('BPI+'!BA50,INIcol,0)),bpiTeams,0))&gt;=40,INDEX(sorCol,MATCH(INDEX(valCol,MATCH('BPI+'!BA50,INIcol,0)),bpiTeams,0))*-1/40+2,(INDEX(sorCol,MATCH(INDEX(valCol,MATCH('BPI+'!BA50,INIcol,0)),bpiTeams,0))*(-1)+40)/325+1))),0)</f>
        <v>0</v>
      </c>
      <c r="AF50" s="358">
        <f>IFERROR(IF(COUNTBLANK('BPI+'!BC50)=1,0,IF(COUNTIF(qwqlINIcol,'BPI+'!BC50)=0,0.1,IF(INDEX(sorCol,MATCH(INDEX(valCol,MATCH('BPI+'!BB50,INIcol,0)),bpiTeams,0))&gt;=40,INDEX(sorCol,MATCH(INDEX(valCol,MATCH('BPI+'!BB50,INIcol,0)),bpiTeams,0))*-1/40+2,(INDEX(sorCol,MATCH(INDEX(valCol,MATCH('BPI+'!BB50,INIcol,0)),bpiTeams,0))*(-1)+40)/325+1))),0)</f>
        <v>0</v>
      </c>
      <c r="AG50" s="358">
        <f>IFERROR(IF(COUNTBLANK('BPI+'!BD50)=1,0,IF(COUNTIF(qwqlINIcol,'BPI+'!BD50)=0,0.1,IF(INDEX(sorCol,MATCH(INDEX(valCol,MATCH('BPI+'!BC50,INIcol,0)),bpiTeams,0))&gt;=40,INDEX(sorCol,MATCH(INDEX(valCol,MATCH('BPI+'!BC50,INIcol,0)),bpiTeams,0))*-1/40+2,(INDEX(sorCol,MATCH(INDEX(valCol,MATCH('BPI+'!BC50,INIcol,0)),bpiTeams,0))*(-1)+40)/325+1))),0)</f>
        <v>0</v>
      </c>
      <c r="AH50" s="358">
        <f>IFERROR(IF(COUNTBLANK('BPI+'!BE50)=1,0,IF(COUNTIF(qwqlINIcol,'BPI+'!BE50)=0,0.1,IF(INDEX(sorCol,MATCH(INDEX(valCol,MATCH('BPI+'!BD50,INIcol,0)),bpiTeams,0))&gt;=40,INDEX(sorCol,MATCH(INDEX(valCol,MATCH('BPI+'!BD50,INIcol,0)),bpiTeams,0))*-1/40+2,(INDEX(sorCol,MATCH(INDEX(valCol,MATCH('BPI+'!BD50,INIcol,0)),bpiTeams,0))*(-1)+40)/325+1))),0)</f>
        <v>0</v>
      </c>
      <c r="AI50" s="358">
        <f>IFERROR(IF(COUNTBLANK('BPI+'!BF50)=1,0,IF(COUNTIF(qwqlINIcol,'BPI+'!BF50)=0,0.1,IF(INDEX(sorCol,MATCH(INDEX(valCol,MATCH('BPI+'!BE50,INIcol,0)),bpiTeams,0))&gt;=40,INDEX(sorCol,MATCH(INDEX(valCol,MATCH('BPI+'!BE50,INIcol,0)),bpiTeams,0))*-1/40+2,(INDEX(sorCol,MATCH(INDEX(valCol,MATCH('BPI+'!BE50,INIcol,0)),bpiTeams,0))*(-1)+40)/325+1))),0)</f>
        <v>0</v>
      </c>
      <c r="AJ50" s="358">
        <f>IFERROR(IF(COUNTBLANK('BPI+'!BG50)=1,0,IF(COUNTIF(qwqlINIcol,'BPI+'!BG50)=0,0.1,IF(INDEX(sorCol,MATCH(INDEX(valCol,MATCH('BPI+'!BF50,INIcol,0)),bpiTeams,0))&gt;=40,INDEX(sorCol,MATCH(INDEX(valCol,MATCH('BPI+'!BF50,INIcol,0)),bpiTeams,0))*-1/40+2,(INDEX(sorCol,MATCH(INDEX(valCol,MATCH('BPI+'!BF50,INIcol,0)),bpiTeams,0))*(-1)+40)/325+1))),0)</f>
        <v>0</v>
      </c>
      <c r="AK50" s="358">
        <f>IFERROR(IF(COUNTBLANK('BPI+'!BH50)=1,0,IF(COUNTIF(qwqlINIcol,'BPI+'!BH50)=0,0.1,IF(INDEX(sorCol,MATCH(INDEX(valCol,MATCH('BPI+'!BG50,INIcol,0)),bpiTeams,0))&gt;=40,INDEX(sorCol,MATCH(INDEX(valCol,MATCH('BPI+'!BG50,INIcol,0)),bpiTeams,0))*-1/40+2,(INDEX(sorCol,MATCH(INDEX(valCol,MATCH('BPI+'!BG50,INIcol,0)),bpiTeams,0))*(-1)+40)/325+1))),0)</f>
        <v>0</v>
      </c>
      <c r="AL50" s="358">
        <f>IFERROR(IF(COUNTBLANK('BPI+'!BI50)=1,0,IF(COUNTIF(qwqlINIcol,'BPI+'!BI50)=0,0.1,IF(INDEX(sorCol,MATCH(INDEX(valCol,MATCH('BPI+'!BH50,INIcol,0)),bpiTeams,0))&gt;=40,INDEX(sorCol,MATCH(INDEX(valCol,MATCH('BPI+'!BH50,INIcol,0)),bpiTeams,0))*-1/40+2,(INDEX(sorCol,MATCH(INDEX(valCol,MATCH('BPI+'!BH50,INIcol,0)),bpiTeams,0))*(-1)+40)/325+1))),0)</f>
        <v>0</v>
      </c>
      <c r="AM50" s="358">
        <f>IFERROR(IF(COUNTBLANK('BPI+'!BJ50)=1,0,IF(COUNTIF(qwqlINIcol,'BPI+'!BJ50)=0,0.1,IF(INDEX(sorCol,MATCH(INDEX(valCol,MATCH('BPI+'!BI50,INIcol,0)),bpiTeams,0))&gt;=40,INDEX(sorCol,MATCH(INDEX(valCol,MATCH('BPI+'!BI50,INIcol,0)),bpiTeams,0))*-1/40+2,(INDEX(sorCol,MATCH(INDEX(valCol,MATCH('BPI+'!BI50,INIcol,0)),bpiTeams,0))*(-1)+40)/325+1))),0)</f>
        <v>0</v>
      </c>
      <c r="AN50" s="358">
        <f>IFERROR(IF(COUNTBLANK('BPI+'!BK50)=1,0,IF(COUNTIF(qwqlINIcol,'BPI+'!BK50)=0,0.1,IF(INDEX(sorCol,MATCH(INDEX(valCol,MATCH('BPI+'!BJ50,INIcol,0)),bpiTeams,0))&gt;=40,INDEX(sorCol,MATCH(INDEX(valCol,MATCH('BPI+'!BJ50,INIcol,0)),bpiTeams,0))*-1/40+2,(INDEX(sorCol,MATCH(INDEX(valCol,MATCH('BPI+'!BJ50,INIcol,0)),bpiTeams,0))*(-1)+40)/325+1))),0)</f>
        <v>0</v>
      </c>
      <c r="AO50" s="358">
        <f>IFERROR(IF(COUNTBLANK('BPI+'!BL50)=1,0,IF(COUNTIF(qwqlINIcol,'BPI+'!BL50)=0,0.1,IF(INDEX(sorCol,MATCH(INDEX(valCol,MATCH('BPI+'!BK50,INIcol,0)),bpiTeams,0))&gt;=40,INDEX(sorCol,MATCH(INDEX(valCol,MATCH('BPI+'!BK50,INIcol,0)),bpiTeams,0))*-1/40+2,(INDEX(sorCol,MATCH(INDEX(valCol,MATCH('BPI+'!BK50,INIcol,0)),bpiTeams,0))*(-1)+40)/325+1))),0)</f>
        <v>0</v>
      </c>
      <c r="AP50" s="366">
        <f>IF(COUNTBLANK('BPI+'!BL50)=1,0,IF(COUNTIF(qwqlINIcol,'BPI+'!BL50)=0,-1.5,IF(INDEX(sorCol,MATCH(INDEX(valCol,MATCH('BPI+'!BL50,INIcol,0)),bpiTeams,0))&gt;=80,-1.5,IF(INDEX(sorCol,MATCH(INDEX(valCol,MATCH('BPI+'!BL50,INIcol,0)),bpiTeams,0))&gt;=41,-1 - (INDEX(sorCol,MATCH(INDEX(valCol,MATCH('BPI+'!BL50,INIcol,0)),bpiTeams,0)) - 41) * (0.5/39),(INDEX(sorCol,MATCH(INDEX(valCol,MATCH('BPI+'!BL50,INIcol,0)),bpiTeams,0)) + 40)/325 - 2))))</f>
        <v>0</v>
      </c>
      <c r="AQ50" s="366">
        <f>IF(COUNTBLANK('BPI+'!BM50)=1,0,IF(COUNTIF(qwqlINIcol,'BPI+'!BM50)=0,-1.5,IF(INDEX(sorCol,MATCH(INDEX(valCol,MATCH('BPI+'!BM50,INIcol,0)),bpiTeams,0))&gt;=80,-1.5,IF(INDEX(sorCol,MATCH(INDEX(valCol,MATCH('BPI+'!BM50,INIcol,0)),bpiTeams,0))&gt;=41,-1 - (INDEX(sorCol,MATCH(INDEX(valCol,MATCH('BPI+'!BM50,INIcol,0)),bpiTeams,0)) - 41) * (0.5/39),(INDEX(sorCol,MATCH(INDEX(valCol,MATCH('BPI+'!BM50,INIcol,0)),bpiTeams,0)) + 40)/325 - 2))))</f>
        <v>0</v>
      </c>
      <c r="AR50" s="366">
        <f>IF(COUNTBLANK('BPI+'!BN50)=1,0,IF(COUNTIF(qwqlINIcol,'BPI+'!BN50)=0,-1.5,IF(INDEX(sorCol,MATCH(INDEX(valCol,MATCH('BPI+'!BN50,INIcol,0)),bpiTeams,0))&gt;=80,-1.5,IF(INDEX(sorCol,MATCH(INDEX(valCol,MATCH('BPI+'!BN50,INIcol,0)),bpiTeams,0))&gt;=41,-1 - (INDEX(sorCol,MATCH(INDEX(valCol,MATCH('BPI+'!BN50,INIcol,0)),bpiTeams,0)) - 41) * (0.5/39),(INDEX(sorCol,MATCH(INDEX(valCol,MATCH('BPI+'!BN50,INIcol,0)),bpiTeams,0)) + 40)/325 - 2))))</f>
        <v>0</v>
      </c>
      <c r="AS50" s="366">
        <f>IF(COUNTBLANK('BPI+'!BO50)=1,0,IF(COUNTIF(qwqlINIcol,'BPI+'!BO50)=0,-1.5,IF(INDEX(sorCol,MATCH(INDEX(valCol,MATCH('BPI+'!BO50,INIcol,0)),bpiTeams,0))&gt;=80,-1.5,IF(INDEX(sorCol,MATCH(INDEX(valCol,MATCH('BPI+'!BO50,INIcol,0)),bpiTeams,0))&gt;=41,-1 - (INDEX(sorCol,MATCH(INDEX(valCol,MATCH('BPI+'!BO50,INIcol,0)),bpiTeams,0)) - 41) * (0.5/39),(INDEX(sorCol,MATCH(INDEX(valCol,MATCH('BPI+'!BO50,INIcol,0)),bpiTeams,0)) + 40)/325 - 2))))</f>
        <v>0</v>
      </c>
      <c r="AT50" s="366">
        <f>IF(COUNTBLANK('BPI+'!BP50)=1,0,IF(COUNTIF(qwqlINIcol,'BPI+'!BP50)=0,-1.5,IF(INDEX(sorCol,MATCH(INDEX(valCol,MATCH('BPI+'!BP50,INIcol,0)),bpiTeams,0))&gt;=80,-1.5,IF(INDEX(sorCol,MATCH(INDEX(valCol,MATCH('BPI+'!BP50,INIcol,0)),bpiTeams,0))&gt;=41,-1 - (INDEX(sorCol,MATCH(INDEX(valCol,MATCH('BPI+'!BP50,INIcol,0)),bpiTeams,0)) - 41) * (0.5/39),(INDEX(sorCol,MATCH(INDEX(valCol,MATCH('BPI+'!BP50,INIcol,0)),bpiTeams,0)) + 40)/325 - 2))))</f>
        <v>0</v>
      </c>
      <c r="AU50" s="366">
        <f>IF(COUNTBLANK('BPI+'!BQ50)=1,0,IF(COUNTIF(qwqlINIcol,'BPI+'!BQ50)=0,-1.5,IF(INDEX(sorCol,MATCH(INDEX(valCol,MATCH('BPI+'!BQ50,INIcol,0)),bpiTeams,0))&gt;=80,-1.5,IF(INDEX(sorCol,MATCH(INDEX(valCol,MATCH('BPI+'!BQ50,INIcol,0)),bpiTeams,0))&gt;=41,-1 - (INDEX(sorCol,MATCH(INDEX(valCol,MATCH('BPI+'!BQ50,INIcol,0)),bpiTeams,0)) - 41) * (0.5/39),(INDEX(sorCol,MATCH(INDEX(valCol,MATCH('BPI+'!BQ50,INIcol,0)),bpiTeams,0)) + 40)/325 - 2))))</f>
        <v>0</v>
      </c>
      <c r="AV50" s="366">
        <f>IF(COUNTBLANK('BPI+'!BR50)=1,0,IF(COUNTIF(qwqlINIcol,'BPI+'!BR50)=0,-1.5,IF(INDEX(sorCol,MATCH(INDEX(valCol,MATCH('BPI+'!BR50,INIcol,0)),bpiTeams,0))&gt;=80,-1.5,IF(INDEX(sorCol,MATCH(INDEX(valCol,MATCH('BPI+'!BR50,INIcol,0)),bpiTeams,0))&gt;=41,-1 - (INDEX(sorCol,MATCH(INDEX(valCol,MATCH('BPI+'!BR50,INIcol,0)),bpiTeams,0)) - 41) * (0.5/39),(INDEX(sorCol,MATCH(INDEX(valCol,MATCH('BPI+'!BR50,INIcol,0)),bpiTeams,0)) + 40)/325 - 2))))</f>
        <v>0</v>
      </c>
      <c r="AW50" s="366">
        <f>IF(COUNTBLANK('BPI+'!BS50)=1,0,IF(COUNTIF(qwqlINIcol,'BPI+'!BS50)=0,-1.5,IF(INDEX(sorCol,MATCH(INDEX(valCol,MATCH('BPI+'!BS50,INIcol,0)),bpiTeams,0))&gt;=80,-1.5,IF(INDEX(sorCol,MATCH(INDEX(valCol,MATCH('BPI+'!BS50,INIcol,0)),bpiTeams,0))&gt;=41,-1 - (INDEX(sorCol,MATCH(INDEX(valCol,MATCH('BPI+'!BS50,INIcol,0)),bpiTeams,0)) - 41) * (0.5/39),(INDEX(sorCol,MATCH(INDEX(valCol,MATCH('BPI+'!BS50,INIcol,0)),bpiTeams,0)) + 40)/325 - 2))))</f>
        <v>0</v>
      </c>
      <c r="AX50" s="366">
        <f>IF(COUNTBLANK('BPI+'!BT50)=1,0,IF(COUNTIF(qwqlINIcol,'BPI+'!BT50)=0,-1.5,IF(INDEX(sorCol,MATCH(INDEX(valCol,MATCH('BPI+'!BT50,INIcol,0)),bpiTeams,0))&gt;=80,-1.5,IF(INDEX(sorCol,MATCH(INDEX(valCol,MATCH('BPI+'!BT50,INIcol,0)),bpiTeams,0))&gt;=41,-1 - (INDEX(sorCol,MATCH(INDEX(valCol,MATCH('BPI+'!BT50,INIcol,0)),bpiTeams,0)) - 41) * (0.5/39),(INDEX(sorCol,MATCH(INDEX(valCol,MATCH('BPI+'!BT50,INIcol,0)),bpiTeams,0)) + 40)/325 - 2))))</f>
        <v>0</v>
      </c>
      <c r="AY50" s="366">
        <f>IF(COUNTBLANK('BPI+'!BU50)=1,0,IF(COUNTIF(qwqlINIcol,'BPI+'!BU50)=0,-1.5,IF(INDEX(sorCol,MATCH(INDEX(valCol,MATCH('BPI+'!BU50,INIcol,0)),bpiTeams,0))&gt;=80,-1.5,IF(INDEX(sorCol,MATCH(INDEX(valCol,MATCH('BPI+'!BU50,INIcol,0)),bpiTeams,0))&gt;=41,-1 - (INDEX(sorCol,MATCH(INDEX(valCol,MATCH('BPI+'!BU50,INIcol,0)),bpiTeams,0)) - 41) * (0.5/39),(INDEX(sorCol,MATCH(INDEX(valCol,MATCH('BPI+'!BU50,INIcol,0)),bpiTeams,0)) + 40)/325 - 2))))</f>
        <v>0</v>
      </c>
      <c r="AZ50" s="366">
        <f>IF(COUNTBLANK('BPI+'!BV50)=1,0,IF(COUNTIF(qwqlINIcol,'BPI+'!BV50)=0,-1.5,IF(INDEX(sorCol,MATCH(INDEX(valCol,MATCH('BPI+'!BV50,INIcol,0)),bpiTeams,0))&gt;=80,-1.5,IF(INDEX(sorCol,MATCH(INDEX(valCol,MATCH('BPI+'!BV50,INIcol,0)),bpiTeams,0))&gt;=41,-1 - (INDEX(sorCol,MATCH(INDEX(valCol,MATCH('BPI+'!BV50,INIcol,0)),bpiTeams,0)) - 41) * (0.5/39),(INDEX(sorCol,MATCH(INDEX(valCol,MATCH('BPI+'!BV50,INIcol,0)),bpiTeams,0)) + 40)/325 - 2))))</f>
        <v>0</v>
      </c>
      <c r="BA50" s="366">
        <f>IF(COUNTBLANK('BPI+'!BW50)=1,0,IF(COUNTIF(qwqlINIcol,'BPI+'!BW50)=0,-1.5,IF(INDEX(sorCol,MATCH(INDEX(valCol,MATCH('BPI+'!BW50,INIcol,0)),bpiTeams,0))&gt;=80,-1.5,IF(INDEX(sorCol,MATCH(INDEX(valCol,MATCH('BPI+'!BW50,INIcol,0)),bpiTeams,0))&gt;=41,-1 - (INDEX(sorCol,MATCH(INDEX(valCol,MATCH('BPI+'!BW50,INIcol,0)),bpiTeams,0)) - 41) * (0.5/39),(INDEX(sorCol,MATCH(INDEX(valCol,MATCH('BPI+'!BW50,INIcol,0)),bpiTeams,0)) + 40)/325 - 2))))</f>
        <v>0</v>
      </c>
      <c r="BB50" s="366">
        <f>IF(COUNTBLANK('BPI+'!BX50)=1,0,IF(COUNTIF(qwqlINIcol,'BPI+'!BX50)=0,-1.5,IF(INDEX(sorCol,MATCH(INDEX(valCol,MATCH('BPI+'!BX50,INIcol,0)),bpiTeams,0))&gt;=80,-1.5,IF(INDEX(sorCol,MATCH(INDEX(valCol,MATCH('BPI+'!BX50,INIcol,0)),bpiTeams,0))&gt;=41,-1 - (INDEX(sorCol,MATCH(INDEX(valCol,MATCH('BPI+'!BX50,INIcol,0)),bpiTeams,0)) - 41) * (0.5/39),(INDEX(sorCol,MATCH(INDEX(valCol,MATCH('BPI+'!BX50,INIcol,0)),bpiTeams,0)) + 40)/325 - 2))))</f>
        <v>0</v>
      </c>
      <c r="BC50" s="374">
        <f>IF(COUNTBLANK('BPI+'!BY50)=0,-1.6,0)</f>
        <v>-1.6</v>
      </c>
      <c r="BD50" s="374">
        <f>IF(COUNTBLANK('BPI+'!BZ50)=0,-1.6,0)</f>
        <v>-1.6</v>
      </c>
      <c r="BE50" s="374">
        <f>IF(COUNTBLANK('BPI+'!CA50)=0,-1.6,0)</f>
        <v>-1.6</v>
      </c>
      <c r="BF50" s="374">
        <f>IF(COUNTBLANK('BPI+'!CB50)=0,-1.6,0)</f>
        <v>-1.6</v>
      </c>
      <c r="BG50" s="374">
        <f>IF(COUNTBLANK('BPI+'!CC50)=0,-1.6,0)</f>
        <v>0</v>
      </c>
      <c r="BH50" s="374">
        <f>IF(COUNTBLANK('BPI+'!CD50)=0,-1.6,0)</f>
        <v>0</v>
      </c>
      <c r="BI50" s="374">
        <f>IF(COUNTBLANK('BPI+'!CE50)=0,-1.6,0)</f>
        <v>0</v>
      </c>
      <c r="BJ50" s="374">
        <f>IF(COUNTBLANK('BPI+'!CF50)=0,-1.6,0)</f>
        <v>0</v>
      </c>
      <c r="BK50" s="374">
        <f>IF(COUNTBLANK('BPI+'!CG50)=0,-1.6,0)</f>
        <v>0</v>
      </c>
      <c r="BL50" s="374">
        <f>IF(COUNTBLANK('BPI+'!CH50)=0,-1.6,0)</f>
        <v>0</v>
      </c>
      <c r="BM50" s="374">
        <f>IF(COUNTBLANK('BPI+'!CI50)=0,-1.6,0)</f>
        <v>0</v>
      </c>
      <c r="BN50" s="374">
        <f>IF(COUNTBLANK('BPI+'!CJ50)=0,-1.6,0)</f>
        <v>0</v>
      </c>
      <c r="BO50" s="374">
        <f>IF(COUNTBLANK('BPI+'!CK50)=0,-1.6,0)</f>
        <v>0</v>
      </c>
      <c r="BP50" s="374">
        <f>IF(COUNTBLANK('BPI+'!CL50)=0,-1.6,0)</f>
        <v>0</v>
      </c>
      <c r="BQ50" s="374">
        <f>IF(COUNTBLANK('BPI+'!CM50)=0,-1.6,0)</f>
        <v>0</v>
      </c>
      <c r="BR50" s="374">
        <f>IF(COUNTBLANK('BPI+'!CN50)=0,-1.6,0)</f>
        <v>0</v>
      </c>
      <c r="BS50" s="374">
        <f>IF(COUNTBLANK('BPI+'!CO50)=0,-1.6,0)</f>
        <v>0</v>
      </c>
      <c r="BT50">
        <f t="shared" si="4"/>
        <v>-6.4499999999999993</v>
      </c>
    </row>
    <row r="51" spans="1:72" x14ac:dyDescent="0.3">
      <c r="A51" t="str">
        <f t="shared" si="0"/>
        <v>Akron</v>
      </c>
      <c r="B51" t="str">
        <f t="shared" si="3"/>
        <v>AKR</v>
      </c>
      <c r="C51" s="358">
        <f>IF(
  COUNTBLANK('BPI+'!Y51)=1,
  0,
  IFERROR(
    IF(
      INDEX(sorCol,MATCH(INDEX(valCol,MATCH('BPI+'!Y51,INIcol,0)),bpiTeams,0))&lt;=40,
      2-INDEX(sorCol,MATCH(INDEX(valCol,MATCH('BPI+'!Y51,INIcol,0)),bpiTeams,0))/40,
      IF(
        INDEX(sorCol,MATCH(INDEX(valCol,MATCH('BPI+'!Y51,INIcol,0)),bpiTeams,0))&lt;=100,
        1-0.9*(INDEX(sorCol,MATCH(INDEX(valCol,MATCH('BPI+'!Y51,INIcol,0)),bpiTeams,0))-40)/60,
        0.1
      )
    ),
    0.1
  )
)</f>
        <v>0</v>
      </c>
      <c r="D51" s="358">
        <f>IF(
  COUNTBLANK('BPI+'!Z51)=1,
  0,
  IFERROR(
    IF(
      INDEX(sorCol,MATCH(INDEX(valCol,MATCH('BPI+'!Z51,INIcol,0)),bpiTeams,0))&lt;=40,
      2-INDEX(sorCol,MATCH(INDEX(valCol,MATCH('BPI+'!Z51,INIcol,0)),bpiTeams,0))/40,
      IF(
        INDEX(sorCol,MATCH(INDEX(valCol,MATCH('BPI+'!Z51,INIcol,0)),bpiTeams,0))&lt;=100,
        1-0.9*(INDEX(sorCol,MATCH(INDEX(valCol,MATCH('BPI+'!Z51,INIcol,0)),bpiTeams,0))-40)/60,
        0.1
      )
    ),
    0.1
  )
)</f>
        <v>0</v>
      </c>
      <c r="E51" s="358">
        <f>IF(
  COUNTBLANK('BPI+'!AA51)=1,
  0,
  IFERROR(
    IF(
      INDEX(sorCol,MATCH(INDEX(valCol,MATCH('BPI+'!AA51,INIcol,0)),bpiTeams,0))&lt;=40,
      2-INDEX(sorCol,MATCH(INDEX(valCol,MATCH('BPI+'!AA51,INIcol,0)),bpiTeams,0))/40,
      IF(
        INDEX(sorCol,MATCH(INDEX(valCol,MATCH('BPI+'!AA51,INIcol,0)),bpiTeams,0))&lt;=100,
        1-0.9*(INDEX(sorCol,MATCH(INDEX(valCol,MATCH('BPI+'!AA51,INIcol,0)),bpiTeams,0))-40)/60,
        0.1
      )
    ),
    0.1
  )
)</f>
        <v>0</v>
      </c>
      <c r="F51" s="358">
        <f>IF(
  COUNTBLANK('BPI+'!AB51)=1,
  0,
  IFERROR(
    IF(
      INDEX(sorCol,MATCH(INDEX(valCol,MATCH('BPI+'!AB51,INIcol,0)),bpiTeams,0))&lt;=40,
      2-INDEX(sorCol,MATCH(INDEX(valCol,MATCH('BPI+'!AB51,INIcol,0)),bpiTeams,0))/40,
      IF(
        INDEX(sorCol,MATCH(INDEX(valCol,MATCH('BPI+'!AB51,INIcol,0)),bpiTeams,0))&lt;=100,
        1-0.9*(INDEX(sorCol,MATCH(INDEX(valCol,MATCH('BPI+'!AB51,INIcol,0)),bpiTeams,0))-40)/60,
        0.1
      )
    ),
    0.1
  )
)</f>
        <v>0</v>
      </c>
      <c r="G51" s="358">
        <f>IF(
  COUNTBLANK('BPI+'!AC51)=1,
  0,
  IFERROR(
    IF(
      INDEX(sorCol,MATCH(INDEX(valCol,MATCH('BPI+'!AC51,INIcol,0)),bpiTeams,0))&lt;=40,
      2-INDEX(sorCol,MATCH(INDEX(valCol,MATCH('BPI+'!AC51,INIcol,0)),bpiTeams,0))/40,
      IF(
        INDEX(sorCol,MATCH(INDEX(valCol,MATCH('BPI+'!AC51,INIcol,0)),bpiTeams,0))&lt;=100,
        1-0.9*(INDEX(sorCol,MATCH(INDEX(valCol,MATCH('BPI+'!AC51,INIcol,0)),bpiTeams,0))-40)/60,
        0.1
      )
    ),
    0.1
  )
)</f>
        <v>0</v>
      </c>
      <c r="H51" s="358">
        <f>IF(
  COUNTBLANK('BPI+'!AD51)=1,
  0,
  IFERROR(
    IF(
      INDEX(sorCol,MATCH(INDEX(valCol,MATCH('BPI+'!AD51,INIcol,0)),bpiTeams,0))&lt;=40,
      2-INDEX(sorCol,MATCH(INDEX(valCol,MATCH('BPI+'!AD51,INIcol,0)),bpiTeams,0))/40,
      IF(
        INDEX(sorCol,MATCH(INDEX(valCol,MATCH('BPI+'!AD51,INIcol,0)),bpiTeams,0))&lt;=100,
        1-0.9*(INDEX(sorCol,MATCH(INDEX(valCol,MATCH('BPI+'!AD51,INIcol,0)),bpiTeams,0))-40)/60,
        0.1
      )
    ),
    0.1
  )
)</f>
        <v>0</v>
      </c>
      <c r="I51" s="358">
        <f>IF(
  COUNTBLANK('BPI+'!AE51)=1,
  0,
  IFERROR(
    IF(
      INDEX(sorCol,MATCH(INDEX(valCol,MATCH('BPI+'!AE51,INIcol,0)),bpiTeams,0))&lt;=40,
      2-INDEX(sorCol,MATCH(INDEX(valCol,MATCH('BPI+'!AE51,INIcol,0)),bpiTeams,0))/40,
      IF(
        INDEX(sorCol,MATCH(INDEX(valCol,MATCH('BPI+'!AE51,INIcol,0)),bpiTeams,0))&lt;=100,
        1-0.9*(INDEX(sorCol,MATCH(INDEX(valCol,MATCH('BPI+'!AE51,INIcol,0)),bpiTeams,0))-40)/60,
        0.1
      )
    ),
    0.1
  )
)</f>
        <v>0</v>
      </c>
      <c r="J51" s="358">
        <f>IF(
  COUNTBLANK('BPI+'!AF51)=1,
  0,
  IFERROR(
    IF(
      INDEX(sorCol,MATCH(INDEX(valCol,MATCH('BPI+'!AF51,INIcol,0)),bpiTeams,0))&lt;=40,
      2-INDEX(sorCol,MATCH(INDEX(valCol,MATCH('BPI+'!AF51,INIcol,0)),bpiTeams,0))/40,
      IF(
        INDEX(sorCol,MATCH(INDEX(valCol,MATCH('BPI+'!AF51,INIcol,0)),bpiTeams,0))&lt;=100,
        1-0.9*(INDEX(sorCol,MATCH(INDEX(valCol,MATCH('BPI+'!AF51,INIcol,0)),bpiTeams,0))-40)/60,
        0.1
      )
    ),
    0.1
  )
)</f>
        <v>0</v>
      </c>
      <c r="K51" s="358">
        <f>IF(
  COUNTBLANK('BPI+'!AG51)=1,
  0,
  IFERROR(
    IF(
      INDEX(sorCol,MATCH(INDEX(valCol,MATCH('BPI+'!AG51,INIcol,0)),bpiTeams,0))&lt;=40,
      2-INDEX(sorCol,MATCH(INDEX(valCol,MATCH('BPI+'!AG51,INIcol,0)),bpiTeams,0))/40,
      IF(
        INDEX(sorCol,MATCH(INDEX(valCol,MATCH('BPI+'!AG51,INIcol,0)),bpiTeams,0))&lt;=100,
        1-0.9*(INDEX(sorCol,MATCH(INDEX(valCol,MATCH('BPI+'!AG51,INIcol,0)),bpiTeams,0))-40)/60,
        0.1
      )
    ),
    0.1
  )
)</f>
        <v>0</v>
      </c>
      <c r="L51" s="358">
        <f>IF(
  COUNTBLANK('BPI+'!AH51)=1,
  0,
  IFERROR(
    IF(
      INDEX(sorCol,MATCH(INDEX(valCol,MATCH('BPI+'!AH51,INIcol,0)),bpiTeams,0))&lt;=40,
      2-INDEX(sorCol,MATCH(INDEX(valCol,MATCH('BPI+'!AH51,INIcol,0)),bpiTeams,0))/40,
      IF(
        INDEX(sorCol,MATCH(INDEX(valCol,MATCH('BPI+'!AH51,INIcol,0)),bpiTeams,0))&lt;=100,
        1-0.9*(INDEX(sorCol,MATCH(INDEX(valCol,MATCH('BPI+'!AH51,INIcol,0)),bpiTeams,0))-40)/60,
        0.1
      )
    ),
    0.1
  )
)</f>
        <v>0</v>
      </c>
      <c r="M51" s="358">
        <f>IF(
  COUNTBLANK('BPI+'!AI51)=1,
  0,
  IFERROR(
    IF(
      INDEX(sorCol,MATCH(INDEX(valCol,MATCH('BPI+'!AI51,INIcol,0)),bpiTeams,0))&lt;=40,
      2-INDEX(sorCol,MATCH(INDEX(valCol,MATCH('BPI+'!AI51,INIcol,0)),bpiTeams,0))/40,
      IF(
        INDEX(sorCol,MATCH(INDEX(valCol,MATCH('BPI+'!AI51,INIcol,0)),bpiTeams,0))&lt;=100,
        1-0.9*(INDEX(sorCol,MATCH(INDEX(valCol,MATCH('BPI+'!AI51,INIcol,0)),bpiTeams,0))-40)/60,
        0.1
      )
    ),
    0.1
  )
)</f>
        <v>0</v>
      </c>
      <c r="N51" s="358">
        <f>IF(
  COUNTBLANK('BPI+'!AJ51)=1,
  0,
  IFERROR(
    IF(
      INDEX(sorCol,MATCH(INDEX(valCol,MATCH('BPI+'!AJ51,INIcol,0)),bpiTeams,0))&lt;=40,
      2-INDEX(sorCol,MATCH(INDEX(valCol,MATCH('BPI+'!AJ51,INIcol,0)),bpiTeams,0))/40,
      IF(
        INDEX(sorCol,MATCH(INDEX(valCol,MATCH('BPI+'!AJ51,INIcol,0)),bpiTeams,0))&lt;=100,
        1-0.9*(INDEX(sorCol,MATCH(INDEX(valCol,MATCH('BPI+'!AJ51,INIcol,0)),bpiTeams,0))-40)/60,
        0.1
      )
    ),
    0.1
  )
)</f>
        <v>0</v>
      </c>
      <c r="O51" s="366">
        <f>IF(
  COUNTBLANK('BPI+'!AK51)=1,
  0,
  IFERROR(
    IF(
      INDEX(sorCol, MATCH(INDEX(valCol, MATCH('BPI+'!AK51, INIcol, 0)), bpiTeams, 0)) &lt;= 40,
      -INDEX(sorCol, MATCH(INDEX(valCol, MATCH('BPI+'!AK51, INIcol, 0)), bpiTeams, 0))/40,
      IF(
        INDEX(sorCol, MATCH(INDEX(valCol, MATCH('BPI+'!AK51, INIcol, 0)), bpiTeams, 0)) &lt;= 100,
        -1 - (INDEX(sorCol, MATCH(INDEX(valCol, MATCH('BPI+'!AK51, INIcol, 0)), bpiTeams, 0)) - 40)/60,
        -2
      )
    ),
    -2
  )
)</f>
        <v>-0.3</v>
      </c>
      <c r="P51" s="366">
        <f>IF(
  COUNTBLANK('BPI+'!AL51)=1,
  0,
  IFERROR(
    IF(
      INDEX(sorCol, MATCH(INDEX(valCol, MATCH('BPI+'!AL51, INIcol, 0)), bpiTeams, 0)) &lt;= 40,
      -INDEX(sorCol, MATCH(INDEX(valCol, MATCH('BPI+'!AL51, INIcol, 0)), bpiTeams, 0))/40,
      IF(
        INDEX(sorCol, MATCH(INDEX(valCol, MATCH('BPI+'!AL51, INIcol, 0)), bpiTeams, 0)) &lt;= 100,
        -1 - (INDEX(sorCol, MATCH(INDEX(valCol, MATCH('BPI+'!AL51, INIcol, 0)), bpiTeams, 0)) - 40)/60,
        -2
      )
    ),
    -2
  )
)</f>
        <v>0</v>
      </c>
      <c r="Q51" s="366">
        <f>IF(
  COUNTBLANK('BPI+'!AM51)=1,
  0,
  IFERROR(
    IF(
      INDEX(sorCol, MATCH(INDEX(valCol, MATCH('BPI+'!AM51, INIcol, 0)), bpiTeams, 0)) &lt;= 40,
      -INDEX(sorCol, MATCH(INDEX(valCol, MATCH('BPI+'!AM51, INIcol, 0)), bpiTeams, 0))/40,
      IF(
        INDEX(sorCol, MATCH(INDEX(valCol, MATCH('BPI+'!AM51, INIcol, 0)), bpiTeams, 0)) &lt;= 100,
        -1 - (INDEX(sorCol, MATCH(INDEX(valCol, MATCH('BPI+'!AM51, INIcol, 0)), bpiTeams, 0)) - 40)/60,
        -2
      )
    ),
    -2
  )
)</f>
        <v>0</v>
      </c>
      <c r="R51" s="366">
        <f>IF(
  COUNTBLANK('BPI+'!AN51)=1,
  0,
  IFERROR(
    IF(
      INDEX(sorCol, MATCH(INDEX(valCol, MATCH('BPI+'!AN51, INIcol, 0)), bpiTeams, 0)) &lt;= 40,
      -INDEX(sorCol, MATCH(INDEX(valCol, MATCH('BPI+'!AN51, INIcol, 0)), bpiTeams, 0))/40,
      IF(
        INDEX(sorCol, MATCH(INDEX(valCol, MATCH('BPI+'!AN51, INIcol, 0)), bpiTeams, 0)) &lt;= 100,
        -1 - (INDEX(sorCol, MATCH(INDEX(valCol, MATCH('BPI+'!AN51, INIcol, 0)), bpiTeams, 0)) - 40)/60,
        -2
      )
    ),
    -2
  )
)</f>
        <v>0</v>
      </c>
      <c r="S51" s="366">
        <f>IF(
  COUNTBLANK('BPI+'!AO51)=1,
  0,
  IFERROR(
    IF(
      INDEX(sorCol, MATCH(INDEX(valCol, MATCH('BPI+'!AO51, INIcol, 0)), bpiTeams, 0)) &lt;= 40,
      -INDEX(sorCol, MATCH(INDEX(valCol, MATCH('BPI+'!AO51, INIcol, 0)), bpiTeams, 0))/40,
      IF(
        INDEX(sorCol, MATCH(INDEX(valCol, MATCH('BPI+'!AO51, INIcol, 0)), bpiTeams, 0)) &lt;= 100,
        -1 - (INDEX(sorCol, MATCH(INDEX(valCol, MATCH('BPI+'!AO51, INIcol, 0)), bpiTeams, 0)) - 40)/60,
        -2
      )
    ),
    -2
  )
)</f>
        <v>0</v>
      </c>
      <c r="T51" s="366">
        <f>IF(
  COUNTBLANK('BPI+'!AP51)=1,
  0,
  IFERROR(
    IF(
      INDEX(sorCol, MATCH(INDEX(valCol, MATCH('BPI+'!AP51, INIcol, 0)), bpiTeams, 0)) &lt;= 40,
      -INDEX(sorCol, MATCH(INDEX(valCol, MATCH('BPI+'!AP51, INIcol, 0)), bpiTeams, 0))/40,
      IF(
        INDEX(sorCol, MATCH(INDEX(valCol, MATCH('BPI+'!AP51, INIcol, 0)), bpiTeams, 0)) &lt;= 100,
        -1 - (INDEX(sorCol, MATCH(INDEX(valCol, MATCH('BPI+'!AP51, INIcol, 0)), bpiTeams, 0)) - 40)/60,
        -2
      )
    ),
    -2
  )
)</f>
        <v>0</v>
      </c>
      <c r="U51" s="366">
        <f>IF(
  COUNTBLANK('BPI+'!AQ51)=1,
  0,
  IFERROR(
    IF(
      INDEX(sorCol, MATCH(INDEX(valCol, MATCH('BPI+'!AQ51, INIcol, 0)), bpiTeams, 0)) &lt;= 40,
      -INDEX(sorCol, MATCH(INDEX(valCol, MATCH('BPI+'!AQ51, INIcol, 0)), bpiTeams, 0))/40,
      IF(
        INDEX(sorCol, MATCH(INDEX(valCol, MATCH('BPI+'!AQ51, INIcol, 0)), bpiTeams, 0)) &lt;= 100,
        -1 - (INDEX(sorCol, MATCH(INDEX(valCol, MATCH('BPI+'!AQ51, INIcol, 0)), bpiTeams, 0)) - 40)/60,
        -2
      )
    ),
    -2
  )
)</f>
        <v>0</v>
      </c>
      <c r="V51" s="366">
        <f>IF(
  COUNTBLANK('BPI+'!AR51)=1,
  0,
  IFERROR(
    IF(
      INDEX(sorCol, MATCH(INDEX(valCol, MATCH('BPI+'!AR51, INIcol, 0)), bpiTeams, 0)) &lt;= 40,
      -INDEX(sorCol, MATCH(INDEX(valCol, MATCH('BPI+'!AR51, INIcol, 0)), bpiTeams, 0))/40,
      IF(
        INDEX(sorCol, MATCH(INDEX(valCol, MATCH('BPI+'!AR51, INIcol, 0)), bpiTeams, 0)) &lt;= 100,
        -1 - (INDEX(sorCol, MATCH(INDEX(valCol, MATCH('BPI+'!AR51, INIcol, 0)), bpiTeams, 0)) - 40)/60,
        -2
      )
    ),
    -2
  )
)</f>
        <v>0</v>
      </c>
      <c r="W51" s="366">
        <f>IF(
  COUNTBLANK('BPI+'!AS51)=1,
  0,
  IFERROR(
    IF(
      INDEX(sorCol, MATCH(INDEX(valCol, MATCH('BPI+'!AS51, INIcol, 0)), bpiTeams, 0)) &lt;= 40,
      -INDEX(sorCol, MATCH(INDEX(valCol, MATCH('BPI+'!AS51, INIcol, 0)), bpiTeams, 0))/40,
      IF(
        INDEX(sorCol, MATCH(INDEX(valCol, MATCH('BPI+'!AS51, INIcol, 0)), bpiTeams, 0)) &lt;= 100,
        -1 - (INDEX(sorCol, MATCH(INDEX(valCol, MATCH('BPI+'!AS51, INIcol, 0)), bpiTeams, 0)) - 40)/60,
        -2
      )
    ),
    -2
  )
)</f>
        <v>0</v>
      </c>
      <c r="X51" s="366">
        <f>IF(
  COUNTBLANK('BPI+'!AT51)=1,
  0,
  IFERROR(
    IF(
      INDEX(sorCol, MATCH(INDEX(valCol, MATCH('BPI+'!AT51, INIcol, 0)), bpiTeams, 0)) &lt;= 40,
      -INDEX(sorCol, MATCH(INDEX(valCol, MATCH('BPI+'!AT51, INIcol, 0)), bpiTeams, 0))/40,
      IF(
        INDEX(sorCol, MATCH(INDEX(valCol, MATCH('BPI+'!AT51, INIcol, 0)), bpiTeams, 0)) &lt;= 100,
        -1 - (INDEX(sorCol, MATCH(INDEX(valCol, MATCH('BPI+'!AT51, INIcol, 0)), bpiTeams, 0)) - 40)/60,
        -2
      )
    ),
    -2
  )
)</f>
        <v>0</v>
      </c>
      <c r="Y51" s="366">
        <f>IF(
  COUNTBLANK('BPI+'!AU51)=1,
  0,
  IFERROR(
    IF(
      INDEX(sorCol, MATCH(INDEX(valCol, MATCH('BPI+'!AU51, INIcol, 0)), bpiTeams, 0)) &lt;= 40,
      -INDEX(sorCol, MATCH(INDEX(valCol, MATCH('BPI+'!AU51, INIcol, 0)), bpiTeams, 0))/40,
      IF(
        INDEX(sorCol, MATCH(INDEX(valCol, MATCH('BPI+'!AU51, INIcol, 0)), bpiTeams, 0)) &lt;= 100,
        -1 - (INDEX(sorCol, MATCH(INDEX(valCol, MATCH('BPI+'!AU51, INIcol, 0)), bpiTeams, 0)) - 40)/60,
        -2
      )
    ),
    -2
  )
)</f>
        <v>0</v>
      </c>
      <c r="Z51" s="366">
        <f>IF(
  COUNTBLANK('BPI+'!AV51)=1,
  0,
  IFERROR(
    IF(
      INDEX(sorCol, MATCH(INDEX(valCol, MATCH('BPI+'!AV51, INIcol, 0)), bpiTeams, 0)) &lt;= 40,
      -INDEX(sorCol, MATCH(INDEX(valCol, MATCH('BPI+'!AV51, INIcol, 0)), bpiTeams, 0))/40,
      IF(
        INDEX(sorCol, MATCH(INDEX(valCol, MATCH('BPI+'!AV51, INIcol, 0)), bpiTeams, 0)) &lt;= 100,
        -1 - (INDEX(sorCol, MATCH(INDEX(valCol, MATCH('BPI+'!AV51, INIcol, 0)), bpiTeams, 0)) - 40)/60,
        -2
      )
    ),
    -2
  )
)</f>
        <v>0</v>
      </c>
      <c r="AA51" s="358">
        <f>IFERROR(IF(COUNTBLANK('BPI+'!AX51)=1,0,IF(COUNTIF(qwqlINIcol,'BPI+'!AX51)=0,0.1,IF(INDEX(sorCol,MATCH(INDEX(valCol,MATCH('BPI+'!AW51,INIcol,0)),bpiTeams,0))&gt;=40,INDEX(sorCol,MATCH(INDEX(valCol,MATCH('BPI+'!AW51,INIcol,0)),bpiTeams,0))*-1/40+2,(INDEX(sorCol,MATCH(INDEX(valCol,MATCH('BPI+'!AW51,INIcol,0)),bpiTeams,0))*(-1)+40)/325+1))),0)</f>
        <v>0</v>
      </c>
      <c r="AB51" s="358">
        <f>IFERROR(IF(COUNTBLANK('BPI+'!AY51)=1,0,IF(COUNTIF(qwqlINIcol,'BPI+'!AY51)=0,0.1,IF(INDEX(sorCol,MATCH(INDEX(valCol,MATCH('BPI+'!AX51,INIcol,0)),bpiTeams,0))&gt;=40,INDEX(sorCol,MATCH(INDEX(valCol,MATCH('BPI+'!AX51,INIcol,0)),bpiTeams,0))*-1/40+2,(INDEX(sorCol,MATCH(INDEX(valCol,MATCH('BPI+'!AX51,INIcol,0)),bpiTeams,0))*(-1)+40)/325+1))),0)</f>
        <v>0</v>
      </c>
      <c r="AC51" s="358">
        <f>IFERROR(IF(COUNTBLANK('BPI+'!AZ51)=1,0,IF(COUNTIF(qwqlINIcol,'BPI+'!AZ51)=0,0.1,IF(INDEX(sorCol,MATCH(INDEX(valCol,MATCH('BPI+'!AY51,INIcol,0)),bpiTeams,0))&gt;=40,INDEX(sorCol,MATCH(INDEX(valCol,MATCH('BPI+'!AY51,INIcol,0)),bpiTeams,0))*-1/40+2,(INDEX(sorCol,MATCH(INDEX(valCol,MATCH('BPI+'!AY51,INIcol,0)),bpiTeams,0))*(-1)+40)/325+1))),0)</f>
        <v>0</v>
      </c>
      <c r="AD51" s="358">
        <f>IFERROR(IF(COUNTBLANK('BPI+'!BA51)=1,0,IF(COUNTIF(qwqlINIcol,'BPI+'!BA51)=0,0.1,IF(INDEX(sorCol,MATCH(INDEX(valCol,MATCH('BPI+'!AZ51,INIcol,0)),bpiTeams,0))&gt;=40,INDEX(sorCol,MATCH(INDEX(valCol,MATCH('BPI+'!AZ51,INIcol,0)),bpiTeams,0))*-1/40+2,(INDEX(sorCol,MATCH(INDEX(valCol,MATCH('BPI+'!AZ51,INIcol,0)),bpiTeams,0))*(-1)+40)/325+1))),0)</f>
        <v>0</v>
      </c>
      <c r="AE51" s="358">
        <f>IFERROR(IF(COUNTBLANK('BPI+'!BB51)=1,0,IF(COUNTIF(qwqlINIcol,'BPI+'!BB51)=0,0.1,IF(INDEX(sorCol,MATCH(INDEX(valCol,MATCH('BPI+'!BA51,INIcol,0)),bpiTeams,0))&gt;=40,INDEX(sorCol,MATCH(INDEX(valCol,MATCH('BPI+'!BA51,INIcol,0)),bpiTeams,0))*-1/40+2,(INDEX(sorCol,MATCH(INDEX(valCol,MATCH('BPI+'!BA51,INIcol,0)),bpiTeams,0))*(-1)+40)/325+1))),0)</f>
        <v>0</v>
      </c>
      <c r="AF51" s="358">
        <f>IFERROR(IF(COUNTBLANK('BPI+'!BC51)=1,0,IF(COUNTIF(qwqlINIcol,'BPI+'!BC51)=0,0.1,IF(INDEX(sorCol,MATCH(INDEX(valCol,MATCH('BPI+'!BB51,INIcol,0)),bpiTeams,0))&gt;=40,INDEX(sorCol,MATCH(INDEX(valCol,MATCH('BPI+'!BB51,INIcol,0)),bpiTeams,0))*-1/40+2,(INDEX(sorCol,MATCH(INDEX(valCol,MATCH('BPI+'!BB51,INIcol,0)),bpiTeams,0))*(-1)+40)/325+1))),0)</f>
        <v>0</v>
      </c>
      <c r="AG51" s="358">
        <f>IFERROR(IF(COUNTBLANK('BPI+'!BD51)=1,0,IF(COUNTIF(qwqlINIcol,'BPI+'!BD51)=0,0.1,IF(INDEX(sorCol,MATCH(INDEX(valCol,MATCH('BPI+'!BC51,INIcol,0)),bpiTeams,0))&gt;=40,INDEX(sorCol,MATCH(INDEX(valCol,MATCH('BPI+'!BC51,INIcol,0)),bpiTeams,0))*-1/40+2,(INDEX(sorCol,MATCH(INDEX(valCol,MATCH('BPI+'!BC51,INIcol,0)),bpiTeams,0))*(-1)+40)/325+1))),0)</f>
        <v>0</v>
      </c>
      <c r="AH51" s="358">
        <f>IFERROR(IF(COUNTBLANK('BPI+'!BE51)=1,0,IF(COUNTIF(qwqlINIcol,'BPI+'!BE51)=0,0.1,IF(INDEX(sorCol,MATCH(INDEX(valCol,MATCH('BPI+'!BD51,INIcol,0)),bpiTeams,0))&gt;=40,INDEX(sorCol,MATCH(INDEX(valCol,MATCH('BPI+'!BD51,INIcol,0)),bpiTeams,0))*-1/40+2,(INDEX(sorCol,MATCH(INDEX(valCol,MATCH('BPI+'!BD51,INIcol,0)),bpiTeams,0))*(-1)+40)/325+1))),0)</f>
        <v>0</v>
      </c>
      <c r="AI51" s="358">
        <f>IFERROR(IF(COUNTBLANK('BPI+'!BF51)=1,0,IF(COUNTIF(qwqlINIcol,'BPI+'!BF51)=0,0.1,IF(INDEX(sorCol,MATCH(INDEX(valCol,MATCH('BPI+'!BE51,INIcol,0)),bpiTeams,0))&gt;=40,INDEX(sorCol,MATCH(INDEX(valCol,MATCH('BPI+'!BE51,INIcol,0)),bpiTeams,0))*-1/40+2,(INDEX(sorCol,MATCH(INDEX(valCol,MATCH('BPI+'!BE51,INIcol,0)),bpiTeams,0))*(-1)+40)/325+1))),0)</f>
        <v>0</v>
      </c>
      <c r="AJ51" s="358">
        <f>IFERROR(IF(COUNTBLANK('BPI+'!BG51)=1,0,IF(COUNTIF(qwqlINIcol,'BPI+'!BG51)=0,0.1,IF(INDEX(sorCol,MATCH(INDEX(valCol,MATCH('BPI+'!BF51,INIcol,0)),bpiTeams,0))&gt;=40,INDEX(sorCol,MATCH(INDEX(valCol,MATCH('BPI+'!BF51,INIcol,0)),bpiTeams,0))*-1/40+2,(INDEX(sorCol,MATCH(INDEX(valCol,MATCH('BPI+'!BF51,INIcol,0)),bpiTeams,0))*(-1)+40)/325+1))),0)</f>
        <v>0</v>
      </c>
      <c r="AK51" s="358">
        <f>IFERROR(IF(COUNTBLANK('BPI+'!BH51)=1,0,IF(COUNTIF(qwqlINIcol,'BPI+'!BH51)=0,0.1,IF(INDEX(sorCol,MATCH(INDEX(valCol,MATCH('BPI+'!BG51,INIcol,0)),bpiTeams,0))&gt;=40,INDEX(sorCol,MATCH(INDEX(valCol,MATCH('BPI+'!BG51,INIcol,0)),bpiTeams,0))*-1/40+2,(INDEX(sorCol,MATCH(INDEX(valCol,MATCH('BPI+'!BG51,INIcol,0)),bpiTeams,0))*(-1)+40)/325+1))),0)</f>
        <v>0</v>
      </c>
      <c r="AL51" s="358">
        <f>IFERROR(IF(COUNTBLANK('BPI+'!BI51)=1,0,IF(COUNTIF(qwqlINIcol,'BPI+'!BI51)=0,0.1,IF(INDEX(sorCol,MATCH(INDEX(valCol,MATCH('BPI+'!BH51,INIcol,0)),bpiTeams,0))&gt;=40,INDEX(sorCol,MATCH(INDEX(valCol,MATCH('BPI+'!BH51,INIcol,0)),bpiTeams,0))*-1/40+2,(INDEX(sorCol,MATCH(INDEX(valCol,MATCH('BPI+'!BH51,INIcol,0)),bpiTeams,0))*(-1)+40)/325+1))),0)</f>
        <v>0</v>
      </c>
      <c r="AM51" s="358">
        <f>IFERROR(IF(COUNTBLANK('BPI+'!BJ51)=1,0,IF(COUNTIF(qwqlINIcol,'BPI+'!BJ51)=0,0.1,IF(INDEX(sorCol,MATCH(INDEX(valCol,MATCH('BPI+'!BI51,INIcol,0)),bpiTeams,0))&gt;=40,INDEX(sorCol,MATCH(INDEX(valCol,MATCH('BPI+'!BI51,INIcol,0)),bpiTeams,0))*-1/40+2,(INDEX(sorCol,MATCH(INDEX(valCol,MATCH('BPI+'!BI51,INIcol,0)),bpiTeams,0))*(-1)+40)/325+1))),0)</f>
        <v>0</v>
      </c>
      <c r="AN51" s="358">
        <f>IFERROR(IF(COUNTBLANK('BPI+'!BK51)=1,0,IF(COUNTIF(qwqlINIcol,'BPI+'!BK51)=0,0.1,IF(INDEX(sorCol,MATCH(INDEX(valCol,MATCH('BPI+'!BJ51,INIcol,0)),bpiTeams,0))&gt;=40,INDEX(sorCol,MATCH(INDEX(valCol,MATCH('BPI+'!BJ51,INIcol,0)),bpiTeams,0))*-1/40+2,(INDEX(sorCol,MATCH(INDEX(valCol,MATCH('BPI+'!BJ51,INIcol,0)),bpiTeams,0))*(-1)+40)/325+1))),0)</f>
        <v>0</v>
      </c>
      <c r="AO51" s="358">
        <f>IFERROR(IF(COUNTBLANK('BPI+'!BL51)=1,0,IF(COUNTIF(qwqlINIcol,'BPI+'!BL51)=0,0.1,IF(INDEX(sorCol,MATCH(INDEX(valCol,MATCH('BPI+'!BK51,INIcol,0)),bpiTeams,0))&gt;=40,INDEX(sorCol,MATCH(INDEX(valCol,MATCH('BPI+'!BK51,INIcol,0)),bpiTeams,0))*-1/40+2,(INDEX(sorCol,MATCH(INDEX(valCol,MATCH('BPI+'!BK51,INIcol,0)),bpiTeams,0))*(-1)+40)/325+1))),0)</f>
        <v>0</v>
      </c>
      <c r="AP51" s="366">
        <f>IF(COUNTBLANK('BPI+'!BL51)=1,0,IF(COUNTIF(qwqlINIcol,'BPI+'!BL51)=0,-1.5,IF(INDEX(sorCol,MATCH(INDEX(valCol,MATCH('BPI+'!BL51,INIcol,0)),bpiTeams,0))&gt;=80,-1.5,IF(INDEX(sorCol,MATCH(INDEX(valCol,MATCH('BPI+'!BL51,INIcol,0)),bpiTeams,0))&gt;=41,-1 - (INDEX(sorCol,MATCH(INDEX(valCol,MATCH('BPI+'!BL51,INIcol,0)),bpiTeams,0)) - 41) * (0.5/39),(INDEX(sorCol,MATCH(INDEX(valCol,MATCH('BPI+'!BL51,INIcol,0)),bpiTeams,0)) + 40)/325 - 2))))</f>
        <v>-1.7907692307692309</v>
      </c>
      <c r="AQ51" s="366">
        <f>IF(COUNTBLANK('BPI+'!BM51)=1,0,IF(COUNTIF(qwqlINIcol,'BPI+'!BM51)=0,-1.5,IF(INDEX(sorCol,MATCH(INDEX(valCol,MATCH('BPI+'!BM51,INIcol,0)),bpiTeams,0))&gt;=80,-1.5,IF(INDEX(sorCol,MATCH(INDEX(valCol,MATCH('BPI+'!BM51,INIcol,0)),bpiTeams,0))&gt;=41,-1 - (INDEX(sorCol,MATCH(INDEX(valCol,MATCH('BPI+'!BM51,INIcol,0)),bpiTeams,0)) - 41) * (0.5/39),(INDEX(sorCol,MATCH(INDEX(valCol,MATCH('BPI+'!BM51,INIcol,0)),bpiTeams,0)) + 40)/325 - 2))))</f>
        <v>0</v>
      </c>
      <c r="AR51" s="366">
        <f>IF(COUNTBLANK('BPI+'!BN51)=1,0,IF(COUNTIF(qwqlINIcol,'BPI+'!BN51)=0,-1.5,IF(INDEX(sorCol,MATCH(INDEX(valCol,MATCH('BPI+'!BN51,INIcol,0)),bpiTeams,0))&gt;=80,-1.5,IF(INDEX(sorCol,MATCH(INDEX(valCol,MATCH('BPI+'!BN51,INIcol,0)),bpiTeams,0))&gt;=41,-1 - (INDEX(sorCol,MATCH(INDEX(valCol,MATCH('BPI+'!BN51,INIcol,0)),bpiTeams,0)) - 41) * (0.5/39),(INDEX(sorCol,MATCH(INDEX(valCol,MATCH('BPI+'!BN51,INIcol,0)),bpiTeams,0)) + 40)/325 - 2))))</f>
        <v>0</v>
      </c>
      <c r="AS51" s="366">
        <f>IF(COUNTBLANK('BPI+'!BO51)=1,0,IF(COUNTIF(qwqlINIcol,'BPI+'!BO51)=0,-1.5,IF(INDEX(sorCol,MATCH(INDEX(valCol,MATCH('BPI+'!BO51,INIcol,0)),bpiTeams,0))&gt;=80,-1.5,IF(INDEX(sorCol,MATCH(INDEX(valCol,MATCH('BPI+'!BO51,INIcol,0)),bpiTeams,0))&gt;=41,-1 - (INDEX(sorCol,MATCH(INDEX(valCol,MATCH('BPI+'!BO51,INIcol,0)),bpiTeams,0)) - 41) * (0.5/39),(INDEX(sorCol,MATCH(INDEX(valCol,MATCH('BPI+'!BO51,INIcol,0)),bpiTeams,0)) + 40)/325 - 2))))</f>
        <v>0</v>
      </c>
      <c r="AT51" s="366">
        <f>IF(COUNTBLANK('BPI+'!BP51)=1,0,IF(COUNTIF(qwqlINIcol,'BPI+'!BP51)=0,-1.5,IF(INDEX(sorCol,MATCH(INDEX(valCol,MATCH('BPI+'!BP51,INIcol,0)),bpiTeams,0))&gt;=80,-1.5,IF(INDEX(sorCol,MATCH(INDEX(valCol,MATCH('BPI+'!BP51,INIcol,0)),bpiTeams,0))&gt;=41,-1 - (INDEX(sorCol,MATCH(INDEX(valCol,MATCH('BPI+'!BP51,INIcol,0)),bpiTeams,0)) - 41) * (0.5/39),(INDEX(sorCol,MATCH(INDEX(valCol,MATCH('BPI+'!BP51,INIcol,0)),bpiTeams,0)) + 40)/325 - 2))))</f>
        <v>0</v>
      </c>
      <c r="AU51" s="366">
        <f>IF(COUNTBLANK('BPI+'!BQ51)=1,0,IF(COUNTIF(qwqlINIcol,'BPI+'!BQ51)=0,-1.5,IF(INDEX(sorCol,MATCH(INDEX(valCol,MATCH('BPI+'!BQ51,INIcol,0)),bpiTeams,0))&gt;=80,-1.5,IF(INDEX(sorCol,MATCH(INDEX(valCol,MATCH('BPI+'!BQ51,INIcol,0)),bpiTeams,0))&gt;=41,-1 - (INDEX(sorCol,MATCH(INDEX(valCol,MATCH('BPI+'!BQ51,INIcol,0)),bpiTeams,0)) - 41) * (0.5/39),(INDEX(sorCol,MATCH(INDEX(valCol,MATCH('BPI+'!BQ51,INIcol,0)),bpiTeams,0)) + 40)/325 - 2))))</f>
        <v>0</v>
      </c>
      <c r="AV51" s="366">
        <f>IF(COUNTBLANK('BPI+'!BR51)=1,0,IF(COUNTIF(qwqlINIcol,'BPI+'!BR51)=0,-1.5,IF(INDEX(sorCol,MATCH(INDEX(valCol,MATCH('BPI+'!BR51,INIcol,0)),bpiTeams,0))&gt;=80,-1.5,IF(INDEX(sorCol,MATCH(INDEX(valCol,MATCH('BPI+'!BR51,INIcol,0)),bpiTeams,0))&gt;=41,-1 - (INDEX(sorCol,MATCH(INDEX(valCol,MATCH('BPI+'!BR51,INIcol,0)),bpiTeams,0)) - 41) * (0.5/39),(INDEX(sorCol,MATCH(INDEX(valCol,MATCH('BPI+'!BR51,INIcol,0)),bpiTeams,0)) + 40)/325 - 2))))</f>
        <v>0</v>
      </c>
      <c r="AW51" s="366">
        <f>IF(COUNTBLANK('BPI+'!BS51)=1,0,IF(COUNTIF(qwqlINIcol,'BPI+'!BS51)=0,-1.5,IF(INDEX(sorCol,MATCH(INDEX(valCol,MATCH('BPI+'!BS51,INIcol,0)),bpiTeams,0))&gt;=80,-1.5,IF(INDEX(sorCol,MATCH(INDEX(valCol,MATCH('BPI+'!BS51,INIcol,0)),bpiTeams,0))&gt;=41,-1 - (INDEX(sorCol,MATCH(INDEX(valCol,MATCH('BPI+'!BS51,INIcol,0)),bpiTeams,0)) - 41) * (0.5/39),(INDEX(sorCol,MATCH(INDEX(valCol,MATCH('BPI+'!BS51,INIcol,0)),bpiTeams,0)) + 40)/325 - 2))))</f>
        <v>0</v>
      </c>
      <c r="AX51" s="366">
        <f>IF(COUNTBLANK('BPI+'!BT51)=1,0,IF(COUNTIF(qwqlINIcol,'BPI+'!BT51)=0,-1.5,IF(INDEX(sorCol,MATCH(INDEX(valCol,MATCH('BPI+'!BT51,INIcol,0)),bpiTeams,0))&gt;=80,-1.5,IF(INDEX(sorCol,MATCH(INDEX(valCol,MATCH('BPI+'!BT51,INIcol,0)),bpiTeams,0))&gt;=41,-1 - (INDEX(sorCol,MATCH(INDEX(valCol,MATCH('BPI+'!BT51,INIcol,0)),bpiTeams,0)) - 41) * (0.5/39),(INDEX(sorCol,MATCH(INDEX(valCol,MATCH('BPI+'!BT51,INIcol,0)),bpiTeams,0)) + 40)/325 - 2))))</f>
        <v>0</v>
      </c>
      <c r="AY51" s="366">
        <f>IF(COUNTBLANK('BPI+'!BU51)=1,0,IF(COUNTIF(qwqlINIcol,'BPI+'!BU51)=0,-1.5,IF(INDEX(sorCol,MATCH(INDEX(valCol,MATCH('BPI+'!BU51,INIcol,0)),bpiTeams,0))&gt;=80,-1.5,IF(INDEX(sorCol,MATCH(INDEX(valCol,MATCH('BPI+'!BU51,INIcol,0)),bpiTeams,0))&gt;=41,-1 - (INDEX(sorCol,MATCH(INDEX(valCol,MATCH('BPI+'!BU51,INIcol,0)),bpiTeams,0)) - 41) * (0.5/39),(INDEX(sorCol,MATCH(INDEX(valCol,MATCH('BPI+'!BU51,INIcol,0)),bpiTeams,0)) + 40)/325 - 2))))</f>
        <v>0</v>
      </c>
      <c r="AZ51" s="366">
        <f>IF(COUNTBLANK('BPI+'!BV51)=1,0,IF(COUNTIF(qwqlINIcol,'BPI+'!BV51)=0,-1.5,IF(INDEX(sorCol,MATCH(INDEX(valCol,MATCH('BPI+'!BV51,INIcol,0)),bpiTeams,0))&gt;=80,-1.5,IF(INDEX(sorCol,MATCH(INDEX(valCol,MATCH('BPI+'!BV51,INIcol,0)),bpiTeams,0))&gt;=41,-1 - (INDEX(sorCol,MATCH(INDEX(valCol,MATCH('BPI+'!BV51,INIcol,0)),bpiTeams,0)) - 41) * (0.5/39),(INDEX(sorCol,MATCH(INDEX(valCol,MATCH('BPI+'!BV51,INIcol,0)),bpiTeams,0)) + 40)/325 - 2))))</f>
        <v>0</v>
      </c>
      <c r="BA51" s="366">
        <f>IF(COUNTBLANK('BPI+'!BW51)=1,0,IF(COUNTIF(qwqlINIcol,'BPI+'!BW51)=0,-1.5,IF(INDEX(sorCol,MATCH(INDEX(valCol,MATCH('BPI+'!BW51,INIcol,0)),bpiTeams,0))&gt;=80,-1.5,IF(INDEX(sorCol,MATCH(INDEX(valCol,MATCH('BPI+'!BW51,INIcol,0)),bpiTeams,0))&gt;=41,-1 - (INDEX(sorCol,MATCH(INDEX(valCol,MATCH('BPI+'!BW51,INIcol,0)),bpiTeams,0)) - 41) * (0.5/39),(INDEX(sorCol,MATCH(INDEX(valCol,MATCH('BPI+'!BW51,INIcol,0)),bpiTeams,0)) + 40)/325 - 2))))</f>
        <v>0</v>
      </c>
      <c r="BB51" s="366">
        <f>IF(COUNTBLANK('BPI+'!BX51)=1,0,IF(COUNTIF(qwqlINIcol,'BPI+'!BX51)=0,-1.5,IF(INDEX(sorCol,MATCH(INDEX(valCol,MATCH('BPI+'!BX51,INIcol,0)),bpiTeams,0))&gt;=80,-1.5,IF(INDEX(sorCol,MATCH(INDEX(valCol,MATCH('BPI+'!BX51,INIcol,0)),bpiTeams,0))&gt;=41,-1 - (INDEX(sorCol,MATCH(INDEX(valCol,MATCH('BPI+'!BX51,INIcol,0)),bpiTeams,0)) - 41) * (0.5/39),(INDEX(sorCol,MATCH(INDEX(valCol,MATCH('BPI+'!BX51,INIcol,0)),bpiTeams,0)) + 40)/325 - 2))))</f>
        <v>0</v>
      </c>
      <c r="BC51" s="374">
        <f>IF(COUNTBLANK('BPI+'!BY51)=0,-1.6,0)</f>
        <v>-1.6</v>
      </c>
      <c r="BD51" s="374">
        <f>IF(COUNTBLANK('BPI+'!BZ51)=0,-1.6,0)</f>
        <v>-1.6</v>
      </c>
      <c r="BE51" s="374">
        <f>IF(COUNTBLANK('BPI+'!CA51)=0,-1.6,0)</f>
        <v>-1.6</v>
      </c>
      <c r="BF51" s="374">
        <f>IF(COUNTBLANK('BPI+'!CB51)=0,-1.6,0)</f>
        <v>0</v>
      </c>
      <c r="BG51" s="374">
        <f>IF(COUNTBLANK('BPI+'!CC51)=0,-1.6,0)</f>
        <v>0</v>
      </c>
      <c r="BH51" s="374">
        <f>IF(COUNTBLANK('BPI+'!CD51)=0,-1.6,0)</f>
        <v>0</v>
      </c>
      <c r="BI51" s="374">
        <f>IF(COUNTBLANK('BPI+'!CE51)=0,-1.6,0)</f>
        <v>0</v>
      </c>
      <c r="BJ51" s="374">
        <f>IF(COUNTBLANK('BPI+'!CF51)=0,-1.6,0)</f>
        <v>0</v>
      </c>
      <c r="BK51" s="374">
        <f>IF(COUNTBLANK('BPI+'!CG51)=0,-1.6,0)</f>
        <v>0</v>
      </c>
      <c r="BL51" s="374">
        <f>IF(COUNTBLANK('BPI+'!CH51)=0,-1.6,0)</f>
        <v>0</v>
      </c>
      <c r="BM51" s="374">
        <f>IF(COUNTBLANK('BPI+'!CI51)=0,-1.6,0)</f>
        <v>0</v>
      </c>
      <c r="BN51" s="374">
        <f>IF(COUNTBLANK('BPI+'!CJ51)=0,-1.6,0)</f>
        <v>0</v>
      </c>
      <c r="BO51" s="374">
        <f>IF(COUNTBLANK('BPI+'!CK51)=0,-1.6,0)</f>
        <v>0</v>
      </c>
      <c r="BP51" s="374">
        <f>IF(COUNTBLANK('BPI+'!CL51)=0,-1.6,0)</f>
        <v>0</v>
      </c>
      <c r="BQ51" s="374">
        <f>IF(COUNTBLANK('BPI+'!CM51)=0,-1.6,0)</f>
        <v>0</v>
      </c>
      <c r="BR51" s="374">
        <f>IF(COUNTBLANK('BPI+'!CN51)=0,-1.6,0)</f>
        <v>0</v>
      </c>
      <c r="BS51" s="374">
        <f>IF(COUNTBLANK('BPI+'!CO51)=0,-1.6,0)</f>
        <v>0</v>
      </c>
      <c r="BT51">
        <f t="shared" si="4"/>
        <v>-6.8907692307692301</v>
      </c>
    </row>
    <row r="52" spans="1:72" x14ac:dyDescent="0.3">
      <c r="A52" t="str">
        <f t="shared" si="0"/>
        <v>California Baptist</v>
      </c>
      <c r="B52" t="str">
        <f t="shared" si="3"/>
        <v>CBU</v>
      </c>
      <c r="C52" s="358">
        <f>IF(
  COUNTBLANK('BPI+'!Y52)=1,
  0,
  IFERROR(
    IF(
      INDEX(sorCol,MATCH(INDEX(valCol,MATCH('BPI+'!Y52,INIcol,0)),bpiTeams,0))&lt;=40,
      2-INDEX(sorCol,MATCH(INDEX(valCol,MATCH('BPI+'!Y52,INIcol,0)),bpiTeams,0))/40,
      IF(
        INDEX(sorCol,MATCH(INDEX(valCol,MATCH('BPI+'!Y52,INIcol,0)),bpiTeams,0))&lt;=100,
        1-0.9*(INDEX(sorCol,MATCH(INDEX(valCol,MATCH('BPI+'!Y52,INIcol,0)),bpiTeams,0))-40)/60,
        0.1
      )
    ),
    0.1
  )
)</f>
        <v>0</v>
      </c>
      <c r="D52" s="358">
        <f>IF(
  COUNTBLANK('BPI+'!Z52)=1,
  0,
  IFERROR(
    IF(
      INDEX(sorCol,MATCH(INDEX(valCol,MATCH('BPI+'!Z52,INIcol,0)),bpiTeams,0))&lt;=40,
      2-INDEX(sorCol,MATCH(INDEX(valCol,MATCH('BPI+'!Z52,INIcol,0)),bpiTeams,0))/40,
      IF(
        INDEX(sorCol,MATCH(INDEX(valCol,MATCH('BPI+'!Z52,INIcol,0)),bpiTeams,0))&lt;=100,
        1-0.9*(INDEX(sorCol,MATCH(INDEX(valCol,MATCH('BPI+'!Z52,INIcol,0)),bpiTeams,0))-40)/60,
        0.1
      )
    ),
    0.1
  )
)</f>
        <v>0</v>
      </c>
      <c r="E52" s="358">
        <f>IF(
  COUNTBLANK('BPI+'!AA52)=1,
  0,
  IFERROR(
    IF(
      INDEX(sorCol,MATCH(INDEX(valCol,MATCH('BPI+'!AA52,INIcol,0)),bpiTeams,0))&lt;=40,
      2-INDEX(sorCol,MATCH(INDEX(valCol,MATCH('BPI+'!AA52,INIcol,0)),bpiTeams,0))/40,
      IF(
        INDEX(sorCol,MATCH(INDEX(valCol,MATCH('BPI+'!AA52,INIcol,0)),bpiTeams,0))&lt;=100,
        1-0.9*(INDEX(sorCol,MATCH(INDEX(valCol,MATCH('BPI+'!AA52,INIcol,0)),bpiTeams,0))-40)/60,
        0.1
      )
    ),
    0.1
  )
)</f>
        <v>0</v>
      </c>
      <c r="F52" s="358">
        <f>IF(
  COUNTBLANK('BPI+'!AB52)=1,
  0,
  IFERROR(
    IF(
      INDEX(sorCol,MATCH(INDEX(valCol,MATCH('BPI+'!AB52,INIcol,0)),bpiTeams,0))&lt;=40,
      2-INDEX(sorCol,MATCH(INDEX(valCol,MATCH('BPI+'!AB52,INIcol,0)),bpiTeams,0))/40,
      IF(
        INDEX(sorCol,MATCH(INDEX(valCol,MATCH('BPI+'!AB52,INIcol,0)),bpiTeams,0))&lt;=100,
        1-0.9*(INDEX(sorCol,MATCH(INDEX(valCol,MATCH('BPI+'!AB52,INIcol,0)),bpiTeams,0))-40)/60,
        0.1
      )
    ),
    0.1
  )
)</f>
        <v>0</v>
      </c>
      <c r="G52" s="358">
        <f>IF(
  COUNTBLANK('BPI+'!AC52)=1,
  0,
  IFERROR(
    IF(
      INDEX(sorCol,MATCH(INDEX(valCol,MATCH('BPI+'!AC52,INIcol,0)),bpiTeams,0))&lt;=40,
      2-INDEX(sorCol,MATCH(INDEX(valCol,MATCH('BPI+'!AC52,INIcol,0)),bpiTeams,0))/40,
      IF(
        INDEX(sorCol,MATCH(INDEX(valCol,MATCH('BPI+'!AC52,INIcol,0)),bpiTeams,0))&lt;=100,
        1-0.9*(INDEX(sorCol,MATCH(INDEX(valCol,MATCH('BPI+'!AC52,INIcol,0)),bpiTeams,0))-40)/60,
        0.1
      )
    ),
    0.1
  )
)</f>
        <v>0</v>
      </c>
      <c r="H52" s="358">
        <f>IF(
  COUNTBLANK('BPI+'!AD52)=1,
  0,
  IFERROR(
    IF(
      INDEX(sorCol,MATCH(INDEX(valCol,MATCH('BPI+'!AD52,INIcol,0)),bpiTeams,0))&lt;=40,
      2-INDEX(sorCol,MATCH(INDEX(valCol,MATCH('BPI+'!AD52,INIcol,0)),bpiTeams,0))/40,
      IF(
        INDEX(sorCol,MATCH(INDEX(valCol,MATCH('BPI+'!AD52,INIcol,0)),bpiTeams,0))&lt;=100,
        1-0.9*(INDEX(sorCol,MATCH(INDEX(valCol,MATCH('BPI+'!AD52,INIcol,0)),bpiTeams,0))-40)/60,
        0.1
      )
    ),
    0.1
  )
)</f>
        <v>0</v>
      </c>
      <c r="I52" s="358">
        <f>IF(
  COUNTBLANK('BPI+'!AE52)=1,
  0,
  IFERROR(
    IF(
      INDEX(sorCol,MATCH(INDEX(valCol,MATCH('BPI+'!AE52,INIcol,0)),bpiTeams,0))&lt;=40,
      2-INDEX(sorCol,MATCH(INDEX(valCol,MATCH('BPI+'!AE52,INIcol,0)),bpiTeams,0))/40,
      IF(
        INDEX(sorCol,MATCH(INDEX(valCol,MATCH('BPI+'!AE52,INIcol,0)),bpiTeams,0))&lt;=100,
        1-0.9*(INDEX(sorCol,MATCH(INDEX(valCol,MATCH('BPI+'!AE52,INIcol,0)),bpiTeams,0))-40)/60,
        0.1
      )
    ),
    0.1
  )
)</f>
        <v>0</v>
      </c>
      <c r="J52" s="358">
        <f>IF(
  COUNTBLANK('BPI+'!AF52)=1,
  0,
  IFERROR(
    IF(
      INDEX(sorCol,MATCH(INDEX(valCol,MATCH('BPI+'!AF52,INIcol,0)),bpiTeams,0))&lt;=40,
      2-INDEX(sorCol,MATCH(INDEX(valCol,MATCH('BPI+'!AF52,INIcol,0)),bpiTeams,0))/40,
      IF(
        INDEX(sorCol,MATCH(INDEX(valCol,MATCH('BPI+'!AF52,INIcol,0)),bpiTeams,0))&lt;=100,
        1-0.9*(INDEX(sorCol,MATCH(INDEX(valCol,MATCH('BPI+'!AF52,INIcol,0)),bpiTeams,0))-40)/60,
        0.1
      )
    ),
    0.1
  )
)</f>
        <v>0</v>
      </c>
      <c r="K52" s="358">
        <f>IF(
  COUNTBLANK('BPI+'!AG52)=1,
  0,
  IFERROR(
    IF(
      INDEX(sorCol,MATCH(INDEX(valCol,MATCH('BPI+'!AG52,INIcol,0)),bpiTeams,0))&lt;=40,
      2-INDEX(sorCol,MATCH(INDEX(valCol,MATCH('BPI+'!AG52,INIcol,0)),bpiTeams,0))/40,
      IF(
        INDEX(sorCol,MATCH(INDEX(valCol,MATCH('BPI+'!AG52,INIcol,0)),bpiTeams,0))&lt;=100,
        1-0.9*(INDEX(sorCol,MATCH(INDEX(valCol,MATCH('BPI+'!AG52,INIcol,0)),bpiTeams,0))-40)/60,
        0.1
      )
    ),
    0.1
  )
)</f>
        <v>0</v>
      </c>
      <c r="L52" s="358">
        <f>IF(
  COUNTBLANK('BPI+'!AH52)=1,
  0,
  IFERROR(
    IF(
      INDEX(sorCol,MATCH(INDEX(valCol,MATCH('BPI+'!AH52,INIcol,0)),bpiTeams,0))&lt;=40,
      2-INDEX(sorCol,MATCH(INDEX(valCol,MATCH('BPI+'!AH52,INIcol,0)),bpiTeams,0))/40,
      IF(
        INDEX(sorCol,MATCH(INDEX(valCol,MATCH('BPI+'!AH52,INIcol,0)),bpiTeams,0))&lt;=100,
        1-0.9*(INDEX(sorCol,MATCH(INDEX(valCol,MATCH('BPI+'!AH52,INIcol,0)),bpiTeams,0))-40)/60,
        0.1
      )
    ),
    0.1
  )
)</f>
        <v>0</v>
      </c>
      <c r="M52" s="358">
        <f>IF(
  COUNTBLANK('BPI+'!AI52)=1,
  0,
  IFERROR(
    IF(
      INDEX(sorCol,MATCH(INDEX(valCol,MATCH('BPI+'!AI52,INIcol,0)),bpiTeams,0))&lt;=40,
      2-INDEX(sorCol,MATCH(INDEX(valCol,MATCH('BPI+'!AI52,INIcol,0)),bpiTeams,0))/40,
      IF(
        INDEX(sorCol,MATCH(INDEX(valCol,MATCH('BPI+'!AI52,INIcol,0)),bpiTeams,0))&lt;=100,
        1-0.9*(INDEX(sorCol,MATCH(INDEX(valCol,MATCH('BPI+'!AI52,INIcol,0)),bpiTeams,0))-40)/60,
        0.1
      )
    ),
    0.1
  )
)</f>
        <v>0</v>
      </c>
      <c r="N52" s="358">
        <f>IF(
  COUNTBLANK('BPI+'!AJ52)=1,
  0,
  IFERROR(
    IF(
      INDEX(sorCol,MATCH(INDEX(valCol,MATCH('BPI+'!AJ52,INIcol,0)),bpiTeams,0))&lt;=40,
      2-INDEX(sorCol,MATCH(INDEX(valCol,MATCH('BPI+'!AJ52,INIcol,0)),bpiTeams,0))/40,
      IF(
        INDEX(sorCol,MATCH(INDEX(valCol,MATCH('BPI+'!AJ52,INIcol,0)),bpiTeams,0))&lt;=100,
        1-0.9*(INDEX(sorCol,MATCH(INDEX(valCol,MATCH('BPI+'!AJ52,INIcol,0)),bpiTeams,0))-40)/60,
        0.1
      )
    ),
    0.1
  )
)</f>
        <v>0</v>
      </c>
      <c r="O52" s="366">
        <f>IF(
  COUNTBLANK('BPI+'!AK52)=1,
  0,
  IFERROR(
    IF(
      INDEX(sorCol, MATCH(INDEX(valCol, MATCH('BPI+'!AK52, INIcol, 0)), bpiTeams, 0)) &lt;= 40,
      -INDEX(sorCol, MATCH(INDEX(valCol, MATCH('BPI+'!AK52, INIcol, 0)), bpiTeams, 0))/40,
      IF(
        INDEX(sorCol, MATCH(INDEX(valCol, MATCH('BPI+'!AK52, INIcol, 0)), bpiTeams, 0)) &lt;= 100,
        -1 - (INDEX(sorCol, MATCH(INDEX(valCol, MATCH('BPI+'!AK52, INIcol, 0)), bpiTeams, 0)) - 40)/60,
        -2
      )
    ),
    -2
  )
)</f>
        <v>-0.6</v>
      </c>
      <c r="P52" s="366">
        <f>IF(
  COUNTBLANK('BPI+'!AL52)=1,
  0,
  IFERROR(
    IF(
      INDEX(sorCol, MATCH(INDEX(valCol, MATCH('BPI+'!AL52, INIcol, 0)), bpiTeams, 0)) &lt;= 40,
      -INDEX(sorCol, MATCH(INDEX(valCol, MATCH('BPI+'!AL52, INIcol, 0)), bpiTeams, 0))/40,
      IF(
        INDEX(sorCol, MATCH(INDEX(valCol, MATCH('BPI+'!AL52, INIcol, 0)), bpiTeams, 0)) &lt;= 100,
        -1 - (INDEX(sorCol, MATCH(INDEX(valCol, MATCH('BPI+'!AL52, INIcol, 0)), bpiTeams, 0)) - 40)/60,
        -2
      )
    ),
    -2
  )
)</f>
        <v>0</v>
      </c>
      <c r="Q52" s="366">
        <f>IF(
  COUNTBLANK('BPI+'!AM52)=1,
  0,
  IFERROR(
    IF(
      INDEX(sorCol, MATCH(INDEX(valCol, MATCH('BPI+'!AM52, INIcol, 0)), bpiTeams, 0)) &lt;= 40,
      -INDEX(sorCol, MATCH(INDEX(valCol, MATCH('BPI+'!AM52, INIcol, 0)), bpiTeams, 0))/40,
      IF(
        INDEX(sorCol, MATCH(INDEX(valCol, MATCH('BPI+'!AM52, INIcol, 0)), bpiTeams, 0)) &lt;= 100,
        -1 - (INDEX(sorCol, MATCH(INDEX(valCol, MATCH('BPI+'!AM52, INIcol, 0)), bpiTeams, 0)) - 40)/60,
        -2
      )
    ),
    -2
  )
)</f>
        <v>0</v>
      </c>
      <c r="R52" s="366">
        <f>IF(
  COUNTBLANK('BPI+'!AN52)=1,
  0,
  IFERROR(
    IF(
      INDEX(sorCol, MATCH(INDEX(valCol, MATCH('BPI+'!AN52, INIcol, 0)), bpiTeams, 0)) &lt;= 40,
      -INDEX(sorCol, MATCH(INDEX(valCol, MATCH('BPI+'!AN52, INIcol, 0)), bpiTeams, 0))/40,
      IF(
        INDEX(sorCol, MATCH(INDEX(valCol, MATCH('BPI+'!AN52, INIcol, 0)), bpiTeams, 0)) &lt;= 100,
        -1 - (INDEX(sorCol, MATCH(INDEX(valCol, MATCH('BPI+'!AN52, INIcol, 0)), bpiTeams, 0)) - 40)/60,
        -2
      )
    ),
    -2
  )
)</f>
        <v>0</v>
      </c>
      <c r="S52" s="366">
        <f>IF(
  COUNTBLANK('BPI+'!AO52)=1,
  0,
  IFERROR(
    IF(
      INDEX(sorCol, MATCH(INDEX(valCol, MATCH('BPI+'!AO52, INIcol, 0)), bpiTeams, 0)) &lt;= 40,
      -INDEX(sorCol, MATCH(INDEX(valCol, MATCH('BPI+'!AO52, INIcol, 0)), bpiTeams, 0))/40,
      IF(
        INDEX(sorCol, MATCH(INDEX(valCol, MATCH('BPI+'!AO52, INIcol, 0)), bpiTeams, 0)) &lt;= 100,
        -1 - (INDEX(sorCol, MATCH(INDEX(valCol, MATCH('BPI+'!AO52, INIcol, 0)), bpiTeams, 0)) - 40)/60,
        -2
      )
    ),
    -2
  )
)</f>
        <v>0</v>
      </c>
      <c r="T52" s="366">
        <f>IF(
  COUNTBLANK('BPI+'!AP52)=1,
  0,
  IFERROR(
    IF(
      INDEX(sorCol, MATCH(INDEX(valCol, MATCH('BPI+'!AP52, INIcol, 0)), bpiTeams, 0)) &lt;= 40,
      -INDEX(sorCol, MATCH(INDEX(valCol, MATCH('BPI+'!AP52, INIcol, 0)), bpiTeams, 0))/40,
      IF(
        INDEX(sorCol, MATCH(INDEX(valCol, MATCH('BPI+'!AP52, INIcol, 0)), bpiTeams, 0)) &lt;= 100,
        -1 - (INDEX(sorCol, MATCH(INDEX(valCol, MATCH('BPI+'!AP52, INIcol, 0)), bpiTeams, 0)) - 40)/60,
        -2
      )
    ),
    -2
  )
)</f>
        <v>0</v>
      </c>
      <c r="U52" s="366">
        <f>IF(
  COUNTBLANK('BPI+'!AQ52)=1,
  0,
  IFERROR(
    IF(
      INDEX(sorCol, MATCH(INDEX(valCol, MATCH('BPI+'!AQ52, INIcol, 0)), bpiTeams, 0)) &lt;= 40,
      -INDEX(sorCol, MATCH(INDEX(valCol, MATCH('BPI+'!AQ52, INIcol, 0)), bpiTeams, 0))/40,
      IF(
        INDEX(sorCol, MATCH(INDEX(valCol, MATCH('BPI+'!AQ52, INIcol, 0)), bpiTeams, 0)) &lt;= 100,
        -1 - (INDEX(sorCol, MATCH(INDEX(valCol, MATCH('BPI+'!AQ52, INIcol, 0)), bpiTeams, 0)) - 40)/60,
        -2
      )
    ),
    -2
  )
)</f>
        <v>0</v>
      </c>
      <c r="V52" s="366">
        <f>IF(
  COUNTBLANK('BPI+'!AR52)=1,
  0,
  IFERROR(
    IF(
      INDEX(sorCol, MATCH(INDEX(valCol, MATCH('BPI+'!AR52, INIcol, 0)), bpiTeams, 0)) &lt;= 40,
      -INDEX(sorCol, MATCH(INDEX(valCol, MATCH('BPI+'!AR52, INIcol, 0)), bpiTeams, 0))/40,
      IF(
        INDEX(sorCol, MATCH(INDEX(valCol, MATCH('BPI+'!AR52, INIcol, 0)), bpiTeams, 0)) &lt;= 100,
        -1 - (INDEX(sorCol, MATCH(INDEX(valCol, MATCH('BPI+'!AR52, INIcol, 0)), bpiTeams, 0)) - 40)/60,
        -2
      )
    ),
    -2
  )
)</f>
        <v>0</v>
      </c>
      <c r="W52" s="366">
        <f>IF(
  COUNTBLANK('BPI+'!AS52)=1,
  0,
  IFERROR(
    IF(
      INDEX(sorCol, MATCH(INDEX(valCol, MATCH('BPI+'!AS52, INIcol, 0)), bpiTeams, 0)) &lt;= 40,
      -INDEX(sorCol, MATCH(INDEX(valCol, MATCH('BPI+'!AS52, INIcol, 0)), bpiTeams, 0))/40,
      IF(
        INDEX(sorCol, MATCH(INDEX(valCol, MATCH('BPI+'!AS52, INIcol, 0)), bpiTeams, 0)) &lt;= 100,
        -1 - (INDEX(sorCol, MATCH(INDEX(valCol, MATCH('BPI+'!AS52, INIcol, 0)), bpiTeams, 0)) - 40)/60,
        -2
      )
    ),
    -2
  )
)</f>
        <v>0</v>
      </c>
      <c r="X52" s="366">
        <f>IF(
  COUNTBLANK('BPI+'!AT52)=1,
  0,
  IFERROR(
    IF(
      INDEX(sorCol, MATCH(INDEX(valCol, MATCH('BPI+'!AT52, INIcol, 0)), bpiTeams, 0)) &lt;= 40,
      -INDEX(sorCol, MATCH(INDEX(valCol, MATCH('BPI+'!AT52, INIcol, 0)), bpiTeams, 0))/40,
      IF(
        INDEX(sorCol, MATCH(INDEX(valCol, MATCH('BPI+'!AT52, INIcol, 0)), bpiTeams, 0)) &lt;= 100,
        -1 - (INDEX(sorCol, MATCH(INDEX(valCol, MATCH('BPI+'!AT52, INIcol, 0)), bpiTeams, 0)) - 40)/60,
        -2
      )
    ),
    -2
  )
)</f>
        <v>0</v>
      </c>
      <c r="Y52" s="366">
        <f>IF(
  COUNTBLANK('BPI+'!AU52)=1,
  0,
  IFERROR(
    IF(
      INDEX(sorCol, MATCH(INDEX(valCol, MATCH('BPI+'!AU52, INIcol, 0)), bpiTeams, 0)) &lt;= 40,
      -INDEX(sorCol, MATCH(INDEX(valCol, MATCH('BPI+'!AU52, INIcol, 0)), bpiTeams, 0))/40,
      IF(
        INDEX(sorCol, MATCH(INDEX(valCol, MATCH('BPI+'!AU52, INIcol, 0)), bpiTeams, 0)) &lt;= 100,
        -1 - (INDEX(sorCol, MATCH(INDEX(valCol, MATCH('BPI+'!AU52, INIcol, 0)), bpiTeams, 0)) - 40)/60,
        -2
      )
    ),
    -2
  )
)</f>
        <v>0</v>
      </c>
      <c r="Z52" s="366">
        <f>IF(
  COUNTBLANK('BPI+'!AV52)=1,
  0,
  IFERROR(
    IF(
      INDEX(sorCol, MATCH(INDEX(valCol, MATCH('BPI+'!AV52, INIcol, 0)), bpiTeams, 0)) &lt;= 40,
      -INDEX(sorCol, MATCH(INDEX(valCol, MATCH('BPI+'!AV52, INIcol, 0)), bpiTeams, 0))/40,
      IF(
        INDEX(sorCol, MATCH(INDEX(valCol, MATCH('BPI+'!AV52, INIcol, 0)), bpiTeams, 0)) &lt;= 100,
        -1 - (INDEX(sorCol, MATCH(INDEX(valCol, MATCH('BPI+'!AV52, INIcol, 0)), bpiTeams, 0)) - 40)/60,
        -2
      )
    ),
    -2
  )
)</f>
        <v>0</v>
      </c>
      <c r="AA52" s="358">
        <f>IFERROR(IF(COUNTBLANK('BPI+'!AX52)=1,0,IF(COUNTIF(qwqlINIcol,'BPI+'!AX52)=0,0.1,IF(INDEX(sorCol,MATCH(INDEX(valCol,MATCH('BPI+'!AW52,INIcol,0)),bpiTeams,0))&gt;=40,INDEX(sorCol,MATCH(INDEX(valCol,MATCH('BPI+'!AW52,INIcol,0)),bpiTeams,0))*-1/40+2,(INDEX(sorCol,MATCH(INDEX(valCol,MATCH('BPI+'!AW52,INIcol,0)),bpiTeams,0))*(-1)+40)/325+1))),0)</f>
        <v>0</v>
      </c>
      <c r="AB52" s="358">
        <f>IFERROR(IF(COUNTBLANK('BPI+'!AY52)=1,0,IF(COUNTIF(qwqlINIcol,'BPI+'!AY52)=0,0.1,IF(INDEX(sorCol,MATCH(INDEX(valCol,MATCH('BPI+'!AX52,INIcol,0)),bpiTeams,0))&gt;=40,INDEX(sorCol,MATCH(INDEX(valCol,MATCH('BPI+'!AX52,INIcol,0)),bpiTeams,0))*-1/40+2,(INDEX(sorCol,MATCH(INDEX(valCol,MATCH('BPI+'!AX52,INIcol,0)),bpiTeams,0))*(-1)+40)/325+1))),0)</f>
        <v>0</v>
      </c>
      <c r="AC52" s="358">
        <f>IFERROR(IF(COUNTBLANK('BPI+'!AZ52)=1,0,IF(COUNTIF(qwqlINIcol,'BPI+'!AZ52)=0,0.1,IF(INDEX(sorCol,MATCH(INDEX(valCol,MATCH('BPI+'!AY52,INIcol,0)),bpiTeams,0))&gt;=40,INDEX(sorCol,MATCH(INDEX(valCol,MATCH('BPI+'!AY52,INIcol,0)),bpiTeams,0))*-1/40+2,(INDEX(sorCol,MATCH(INDEX(valCol,MATCH('BPI+'!AY52,INIcol,0)),bpiTeams,0))*(-1)+40)/325+1))),0)</f>
        <v>0</v>
      </c>
      <c r="AD52" s="358">
        <f>IFERROR(IF(COUNTBLANK('BPI+'!BA52)=1,0,IF(COUNTIF(qwqlINIcol,'BPI+'!BA52)=0,0.1,IF(INDEX(sorCol,MATCH(INDEX(valCol,MATCH('BPI+'!AZ52,INIcol,0)),bpiTeams,0))&gt;=40,INDEX(sorCol,MATCH(INDEX(valCol,MATCH('BPI+'!AZ52,INIcol,0)),bpiTeams,0))*-1/40+2,(INDEX(sorCol,MATCH(INDEX(valCol,MATCH('BPI+'!AZ52,INIcol,0)),bpiTeams,0))*(-1)+40)/325+1))),0)</f>
        <v>0</v>
      </c>
      <c r="AE52" s="358">
        <f>IFERROR(IF(COUNTBLANK('BPI+'!BB52)=1,0,IF(COUNTIF(qwqlINIcol,'BPI+'!BB52)=0,0.1,IF(INDEX(sorCol,MATCH(INDEX(valCol,MATCH('BPI+'!BA52,INIcol,0)),bpiTeams,0))&gt;=40,INDEX(sorCol,MATCH(INDEX(valCol,MATCH('BPI+'!BA52,INIcol,0)),bpiTeams,0))*-1/40+2,(INDEX(sorCol,MATCH(INDEX(valCol,MATCH('BPI+'!BA52,INIcol,0)),bpiTeams,0))*(-1)+40)/325+1))),0)</f>
        <v>0</v>
      </c>
      <c r="AF52" s="358">
        <f>IFERROR(IF(COUNTBLANK('BPI+'!BC52)=1,0,IF(COUNTIF(qwqlINIcol,'BPI+'!BC52)=0,0.1,IF(INDEX(sorCol,MATCH(INDEX(valCol,MATCH('BPI+'!BB52,INIcol,0)),bpiTeams,0))&gt;=40,INDEX(sorCol,MATCH(INDEX(valCol,MATCH('BPI+'!BB52,INIcol,0)),bpiTeams,0))*-1/40+2,(INDEX(sorCol,MATCH(INDEX(valCol,MATCH('BPI+'!BB52,INIcol,0)),bpiTeams,0))*(-1)+40)/325+1))),0)</f>
        <v>0</v>
      </c>
      <c r="AG52" s="358">
        <f>IFERROR(IF(COUNTBLANK('BPI+'!BD52)=1,0,IF(COUNTIF(qwqlINIcol,'BPI+'!BD52)=0,0.1,IF(INDEX(sorCol,MATCH(INDEX(valCol,MATCH('BPI+'!BC52,INIcol,0)),bpiTeams,0))&gt;=40,INDEX(sorCol,MATCH(INDEX(valCol,MATCH('BPI+'!BC52,INIcol,0)),bpiTeams,0))*-1/40+2,(INDEX(sorCol,MATCH(INDEX(valCol,MATCH('BPI+'!BC52,INIcol,0)),bpiTeams,0))*(-1)+40)/325+1))),0)</f>
        <v>0</v>
      </c>
      <c r="AH52" s="358">
        <f>IFERROR(IF(COUNTBLANK('BPI+'!BE52)=1,0,IF(COUNTIF(qwqlINIcol,'BPI+'!BE52)=0,0.1,IF(INDEX(sorCol,MATCH(INDEX(valCol,MATCH('BPI+'!BD52,INIcol,0)),bpiTeams,0))&gt;=40,INDEX(sorCol,MATCH(INDEX(valCol,MATCH('BPI+'!BD52,INIcol,0)),bpiTeams,0))*-1/40+2,(INDEX(sorCol,MATCH(INDEX(valCol,MATCH('BPI+'!BD52,INIcol,0)),bpiTeams,0))*(-1)+40)/325+1))),0)</f>
        <v>0</v>
      </c>
      <c r="AI52" s="358">
        <f>IFERROR(IF(COUNTBLANK('BPI+'!BF52)=1,0,IF(COUNTIF(qwqlINIcol,'BPI+'!BF52)=0,0.1,IF(INDEX(sorCol,MATCH(INDEX(valCol,MATCH('BPI+'!BE52,INIcol,0)),bpiTeams,0))&gt;=40,INDEX(sorCol,MATCH(INDEX(valCol,MATCH('BPI+'!BE52,INIcol,0)),bpiTeams,0))*-1/40+2,(INDEX(sorCol,MATCH(INDEX(valCol,MATCH('BPI+'!BE52,INIcol,0)),bpiTeams,0))*(-1)+40)/325+1))),0)</f>
        <v>0</v>
      </c>
      <c r="AJ52" s="358">
        <f>IFERROR(IF(COUNTBLANK('BPI+'!BG52)=1,0,IF(COUNTIF(qwqlINIcol,'BPI+'!BG52)=0,0.1,IF(INDEX(sorCol,MATCH(INDEX(valCol,MATCH('BPI+'!BF52,INIcol,0)),bpiTeams,0))&gt;=40,INDEX(sorCol,MATCH(INDEX(valCol,MATCH('BPI+'!BF52,INIcol,0)),bpiTeams,0))*-1/40+2,(INDEX(sorCol,MATCH(INDEX(valCol,MATCH('BPI+'!BF52,INIcol,0)),bpiTeams,0))*(-1)+40)/325+1))),0)</f>
        <v>0</v>
      </c>
      <c r="AK52" s="358">
        <f>IFERROR(IF(COUNTBLANK('BPI+'!BH52)=1,0,IF(COUNTIF(qwqlINIcol,'BPI+'!BH52)=0,0.1,IF(INDEX(sorCol,MATCH(INDEX(valCol,MATCH('BPI+'!BG52,INIcol,0)),bpiTeams,0))&gt;=40,INDEX(sorCol,MATCH(INDEX(valCol,MATCH('BPI+'!BG52,INIcol,0)),bpiTeams,0))*-1/40+2,(INDEX(sorCol,MATCH(INDEX(valCol,MATCH('BPI+'!BG52,INIcol,0)),bpiTeams,0))*(-1)+40)/325+1))),0)</f>
        <v>0</v>
      </c>
      <c r="AL52" s="358">
        <f>IFERROR(IF(COUNTBLANK('BPI+'!BI52)=1,0,IF(COUNTIF(qwqlINIcol,'BPI+'!BI52)=0,0.1,IF(INDEX(sorCol,MATCH(INDEX(valCol,MATCH('BPI+'!BH52,INIcol,0)),bpiTeams,0))&gt;=40,INDEX(sorCol,MATCH(INDEX(valCol,MATCH('BPI+'!BH52,INIcol,0)),bpiTeams,0))*-1/40+2,(INDEX(sorCol,MATCH(INDEX(valCol,MATCH('BPI+'!BH52,INIcol,0)),bpiTeams,0))*(-1)+40)/325+1))),0)</f>
        <v>0</v>
      </c>
      <c r="AM52" s="358">
        <f>IFERROR(IF(COUNTBLANK('BPI+'!BJ52)=1,0,IF(COUNTIF(qwqlINIcol,'BPI+'!BJ52)=0,0.1,IF(INDEX(sorCol,MATCH(INDEX(valCol,MATCH('BPI+'!BI52,INIcol,0)),bpiTeams,0))&gt;=40,INDEX(sorCol,MATCH(INDEX(valCol,MATCH('BPI+'!BI52,INIcol,0)),bpiTeams,0))*-1/40+2,(INDEX(sorCol,MATCH(INDEX(valCol,MATCH('BPI+'!BI52,INIcol,0)),bpiTeams,0))*(-1)+40)/325+1))),0)</f>
        <v>0</v>
      </c>
      <c r="AN52" s="358">
        <f>IFERROR(IF(COUNTBLANK('BPI+'!BK52)=1,0,IF(COUNTIF(qwqlINIcol,'BPI+'!BK52)=0,0.1,IF(INDEX(sorCol,MATCH(INDEX(valCol,MATCH('BPI+'!BJ52,INIcol,0)),bpiTeams,0))&gt;=40,INDEX(sorCol,MATCH(INDEX(valCol,MATCH('BPI+'!BJ52,INIcol,0)),bpiTeams,0))*-1/40+2,(INDEX(sorCol,MATCH(INDEX(valCol,MATCH('BPI+'!BJ52,INIcol,0)),bpiTeams,0))*(-1)+40)/325+1))),0)</f>
        <v>0</v>
      </c>
      <c r="AO52" s="358">
        <f>IFERROR(IF(COUNTBLANK('BPI+'!BL52)=1,0,IF(COUNTIF(qwqlINIcol,'BPI+'!BL52)=0,0.1,IF(INDEX(sorCol,MATCH(INDEX(valCol,MATCH('BPI+'!BK52,INIcol,0)),bpiTeams,0))&gt;=40,INDEX(sorCol,MATCH(INDEX(valCol,MATCH('BPI+'!BK52,INIcol,0)),bpiTeams,0))*-1/40+2,(INDEX(sorCol,MATCH(INDEX(valCol,MATCH('BPI+'!BK52,INIcol,0)),bpiTeams,0))*(-1)+40)/325+1))),0)</f>
        <v>0</v>
      </c>
      <c r="AP52" s="366">
        <f>IF(COUNTBLANK('BPI+'!BL52)=1,0,IF(COUNTIF(qwqlINIcol,'BPI+'!BL52)=0,-1.5,IF(INDEX(sorCol,MATCH(INDEX(valCol,MATCH('BPI+'!BL52,INIcol,0)),bpiTeams,0))&gt;=80,-1.5,IF(INDEX(sorCol,MATCH(INDEX(valCol,MATCH('BPI+'!BL52,INIcol,0)),bpiTeams,0))&gt;=41,-1 - (INDEX(sorCol,MATCH(INDEX(valCol,MATCH('BPI+'!BL52,INIcol,0)),bpiTeams,0)) - 41) * (0.5/39),(INDEX(sorCol,MATCH(INDEX(valCol,MATCH('BPI+'!BL52,INIcol,0)),bpiTeams,0)) + 40)/325 - 2))))</f>
        <v>0</v>
      </c>
      <c r="AQ52" s="366">
        <f>IF(COUNTBLANK('BPI+'!BM52)=1,0,IF(COUNTIF(qwqlINIcol,'BPI+'!BM52)=0,-1.5,IF(INDEX(sorCol,MATCH(INDEX(valCol,MATCH('BPI+'!BM52,INIcol,0)),bpiTeams,0))&gt;=80,-1.5,IF(INDEX(sorCol,MATCH(INDEX(valCol,MATCH('BPI+'!BM52,INIcol,0)),bpiTeams,0))&gt;=41,-1 - (INDEX(sorCol,MATCH(INDEX(valCol,MATCH('BPI+'!BM52,INIcol,0)),bpiTeams,0)) - 41) * (0.5/39),(INDEX(sorCol,MATCH(INDEX(valCol,MATCH('BPI+'!BM52,INIcol,0)),bpiTeams,0)) + 40)/325 - 2))))</f>
        <v>0</v>
      </c>
      <c r="AR52" s="366">
        <f>IF(COUNTBLANK('BPI+'!BN52)=1,0,IF(COUNTIF(qwqlINIcol,'BPI+'!BN52)=0,-1.5,IF(INDEX(sorCol,MATCH(INDEX(valCol,MATCH('BPI+'!BN52,INIcol,0)),bpiTeams,0))&gt;=80,-1.5,IF(INDEX(sorCol,MATCH(INDEX(valCol,MATCH('BPI+'!BN52,INIcol,0)),bpiTeams,0))&gt;=41,-1 - (INDEX(sorCol,MATCH(INDEX(valCol,MATCH('BPI+'!BN52,INIcol,0)),bpiTeams,0)) - 41) * (0.5/39),(INDEX(sorCol,MATCH(INDEX(valCol,MATCH('BPI+'!BN52,INIcol,0)),bpiTeams,0)) + 40)/325 - 2))))</f>
        <v>0</v>
      </c>
      <c r="AS52" s="366">
        <f>IF(COUNTBLANK('BPI+'!BO52)=1,0,IF(COUNTIF(qwqlINIcol,'BPI+'!BO52)=0,-1.5,IF(INDEX(sorCol,MATCH(INDEX(valCol,MATCH('BPI+'!BO52,INIcol,0)),bpiTeams,0))&gt;=80,-1.5,IF(INDEX(sorCol,MATCH(INDEX(valCol,MATCH('BPI+'!BO52,INIcol,0)),bpiTeams,0))&gt;=41,-1 - (INDEX(sorCol,MATCH(INDEX(valCol,MATCH('BPI+'!BO52,INIcol,0)),bpiTeams,0)) - 41) * (0.5/39),(INDEX(sorCol,MATCH(INDEX(valCol,MATCH('BPI+'!BO52,INIcol,0)),bpiTeams,0)) + 40)/325 - 2))))</f>
        <v>0</v>
      </c>
      <c r="AT52" s="366">
        <f>IF(COUNTBLANK('BPI+'!BP52)=1,0,IF(COUNTIF(qwqlINIcol,'BPI+'!BP52)=0,-1.5,IF(INDEX(sorCol,MATCH(INDEX(valCol,MATCH('BPI+'!BP52,INIcol,0)),bpiTeams,0))&gt;=80,-1.5,IF(INDEX(sorCol,MATCH(INDEX(valCol,MATCH('BPI+'!BP52,INIcol,0)),bpiTeams,0))&gt;=41,-1 - (INDEX(sorCol,MATCH(INDEX(valCol,MATCH('BPI+'!BP52,INIcol,0)),bpiTeams,0)) - 41) * (0.5/39),(INDEX(sorCol,MATCH(INDEX(valCol,MATCH('BPI+'!BP52,INIcol,0)),bpiTeams,0)) + 40)/325 - 2))))</f>
        <v>0</v>
      </c>
      <c r="AU52" s="366">
        <f>IF(COUNTBLANK('BPI+'!BQ52)=1,0,IF(COUNTIF(qwqlINIcol,'BPI+'!BQ52)=0,-1.5,IF(INDEX(sorCol,MATCH(INDEX(valCol,MATCH('BPI+'!BQ52,INIcol,0)),bpiTeams,0))&gt;=80,-1.5,IF(INDEX(sorCol,MATCH(INDEX(valCol,MATCH('BPI+'!BQ52,INIcol,0)),bpiTeams,0))&gt;=41,-1 - (INDEX(sorCol,MATCH(INDEX(valCol,MATCH('BPI+'!BQ52,INIcol,0)),bpiTeams,0)) - 41) * (0.5/39),(INDEX(sorCol,MATCH(INDEX(valCol,MATCH('BPI+'!BQ52,INIcol,0)),bpiTeams,0)) + 40)/325 - 2))))</f>
        <v>0</v>
      </c>
      <c r="AV52" s="366">
        <f>IF(COUNTBLANK('BPI+'!BR52)=1,0,IF(COUNTIF(qwqlINIcol,'BPI+'!BR52)=0,-1.5,IF(INDEX(sorCol,MATCH(INDEX(valCol,MATCH('BPI+'!BR52,INIcol,0)),bpiTeams,0))&gt;=80,-1.5,IF(INDEX(sorCol,MATCH(INDEX(valCol,MATCH('BPI+'!BR52,INIcol,0)),bpiTeams,0))&gt;=41,-1 - (INDEX(sorCol,MATCH(INDEX(valCol,MATCH('BPI+'!BR52,INIcol,0)),bpiTeams,0)) - 41) * (0.5/39),(INDEX(sorCol,MATCH(INDEX(valCol,MATCH('BPI+'!BR52,INIcol,0)),bpiTeams,0)) + 40)/325 - 2))))</f>
        <v>0</v>
      </c>
      <c r="AW52" s="366">
        <f>IF(COUNTBLANK('BPI+'!BS52)=1,0,IF(COUNTIF(qwqlINIcol,'BPI+'!BS52)=0,-1.5,IF(INDEX(sorCol,MATCH(INDEX(valCol,MATCH('BPI+'!BS52,INIcol,0)),bpiTeams,0))&gt;=80,-1.5,IF(INDEX(sorCol,MATCH(INDEX(valCol,MATCH('BPI+'!BS52,INIcol,0)),bpiTeams,0))&gt;=41,-1 - (INDEX(sorCol,MATCH(INDEX(valCol,MATCH('BPI+'!BS52,INIcol,0)),bpiTeams,0)) - 41) * (0.5/39),(INDEX(sorCol,MATCH(INDEX(valCol,MATCH('BPI+'!BS52,INIcol,0)),bpiTeams,0)) + 40)/325 - 2))))</f>
        <v>0</v>
      </c>
      <c r="AX52" s="366">
        <f>IF(COUNTBLANK('BPI+'!BT52)=1,0,IF(COUNTIF(qwqlINIcol,'BPI+'!BT52)=0,-1.5,IF(INDEX(sorCol,MATCH(INDEX(valCol,MATCH('BPI+'!BT52,INIcol,0)),bpiTeams,0))&gt;=80,-1.5,IF(INDEX(sorCol,MATCH(INDEX(valCol,MATCH('BPI+'!BT52,INIcol,0)),bpiTeams,0))&gt;=41,-1 - (INDEX(sorCol,MATCH(INDEX(valCol,MATCH('BPI+'!BT52,INIcol,0)),bpiTeams,0)) - 41) * (0.5/39),(INDEX(sorCol,MATCH(INDEX(valCol,MATCH('BPI+'!BT52,INIcol,0)),bpiTeams,0)) + 40)/325 - 2))))</f>
        <v>0</v>
      </c>
      <c r="AY52" s="366">
        <f>IF(COUNTBLANK('BPI+'!BU52)=1,0,IF(COUNTIF(qwqlINIcol,'BPI+'!BU52)=0,-1.5,IF(INDEX(sorCol,MATCH(INDEX(valCol,MATCH('BPI+'!BU52,INIcol,0)),bpiTeams,0))&gt;=80,-1.5,IF(INDEX(sorCol,MATCH(INDEX(valCol,MATCH('BPI+'!BU52,INIcol,0)),bpiTeams,0))&gt;=41,-1 - (INDEX(sorCol,MATCH(INDEX(valCol,MATCH('BPI+'!BU52,INIcol,0)),bpiTeams,0)) - 41) * (0.5/39),(INDEX(sorCol,MATCH(INDEX(valCol,MATCH('BPI+'!BU52,INIcol,0)),bpiTeams,0)) + 40)/325 - 2))))</f>
        <v>0</v>
      </c>
      <c r="AZ52" s="366">
        <f>IF(COUNTBLANK('BPI+'!BV52)=1,0,IF(COUNTIF(qwqlINIcol,'BPI+'!BV52)=0,-1.5,IF(INDEX(sorCol,MATCH(INDEX(valCol,MATCH('BPI+'!BV52,INIcol,0)),bpiTeams,0))&gt;=80,-1.5,IF(INDEX(sorCol,MATCH(INDEX(valCol,MATCH('BPI+'!BV52,INIcol,0)),bpiTeams,0))&gt;=41,-1 - (INDEX(sorCol,MATCH(INDEX(valCol,MATCH('BPI+'!BV52,INIcol,0)),bpiTeams,0)) - 41) * (0.5/39),(INDEX(sorCol,MATCH(INDEX(valCol,MATCH('BPI+'!BV52,INIcol,0)),bpiTeams,0)) + 40)/325 - 2))))</f>
        <v>0</v>
      </c>
      <c r="BA52" s="366">
        <f>IF(COUNTBLANK('BPI+'!BW52)=1,0,IF(COUNTIF(qwqlINIcol,'BPI+'!BW52)=0,-1.5,IF(INDEX(sorCol,MATCH(INDEX(valCol,MATCH('BPI+'!BW52,INIcol,0)),bpiTeams,0))&gt;=80,-1.5,IF(INDEX(sorCol,MATCH(INDEX(valCol,MATCH('BPI+'!BW52,INIcol,0)),bpiTeams,0))&gt;=41,-1 - (INDEX(sorCol,MATCH(INDEX(valCol,MATCH('BPI+'!BW52,INIcol,0)),bpiTeams,0)) - 41) * (0.5/39),(INDEX(sorCol,MATCH(INDEX(valCol,MATCH('BPI+'!BW52,INIcol,0)),bpiTeams,0)) + 40)/325 - 2))))</f>
        <v>0</v>
      </c>
      <c r="BB52" s="366">
        <f>IF(COUNTBLANK('BPI+'!BX52)=1,0,IF(COUNTIF(qwqlINIcol,'BPI+'!BX52)=0,-1.5,IF(INDEX(sorCol,MATCH(INDEX(valCol,MATCH('BPI+'!BX52,INIcol,0)),bpiTeams,0))&gt;=80,-1.5,IF(INDEX(sorCol,MATCH(INDEX(valCol,MATCH('BPI+'!BX52,INIcol,0)),bpiTeams,0))&gt;=41,-1 - (INDEX(sorCol,MATCH(INDEX(valCol,MATCH('BPI+'!BX52,INIcol,0)),bpiTeams,0)) - 41) * (0.5/39),(INDEX(sorCol,MATCH(INDEX(valCol,MATCH('BPI+'!BX52,INIcol,0)),bpiTeams,0)) + 40)/325 - 2))))</f>
        <v>0</v>
      </c>
      <c r="BC52" s="374">
        <f>IF(COUNTBLANK('BPI+'!BY52)=0,-1.6,0)</f>
        <v>-1.6</v>
      </c>
      <c r="BD52" s="374">
        <f>IF(COUNTBLANK('BPI+'!BZ52)=0,-1.6,0)</f>
        <v>-1.6</v>
      </c>
      <c r="BE52" s="374">
        <f>IF(COUNTBLANK('BPI+'!CA52)=0,-1.6,0)</f>
        <v>-1.6</v>
      </c>
      <c r="BF52" s="374">
        <f>IF(COUNTBLANK('BPI+'!CB52)=0,-1.6,0)</f>
        <v>-1.6</v>
      </c>
      <c r="BG52" s="374">
        <f>IF(COUNTBLANK('BPI+'!CC52)=0,-1.6,0)</f>
        <v>-1.6</v>
      </c>
      <c r="BH52" s="374">
        <f>IF(COUNTBLANK('BPI+'!CD52)=0,-1.6,0)</f>
        <v>-1.6</v>
      </c>
      <c r="BI52" s="374">
        <f>IF(COUNTBLANK('BPI+'!CE52)=0,-1.6,0)</f>
        <v>-1.6</v>
      </c>
      <c r="BJ52" s="374">
        <f>IF(COUNTBLANK('BPI+'!CF52)=0,-1.6,0)</f>
        <v>0</v>
      </c>
      <c r="BK52" s="374">
        <f>IF(COUNTBLANK('BPI+'!CG52)=0,-1.6,0)</f>
        <v>0</v>
      </c>
      <c r="BL52" s="374">
        <f>IF(COUNTBLANK('BPI+'!CH52)=0,-1.6,0)</f>
        <v>0</v>
      </c>
      <c r="BM52" s="374">
        <f>IF(COUNTBLANK('BPI+'!CI52)=0,-1.6,0)</f>
        <v>0</v>
      </c>
      <c r="BN52" s="374">
        <f>IF(COUNTBLANK('BPI+'!CJ52)=0,-1.6,0)</f>
        <v>0</v>
      </c>
      <c r="BO52" s="374">
        <f>IF(COUNTBLANK('BPI+'!CK52)=0,-1.6,0)</f>
        <v>0</v>
      </c>
      <c r="BP52" s="374">
        <f>IF(COUNTBLANK('BPI+'!CL52)=0,-1.6,0)</f>
        <v>0</v>
      </c>
      <c r="BQ52" s="374">
        <f>IF(COUNTBLANK('BPI+'!CM52)=0,-1.6,0)</f>
        <v>0</v>
      </c>
      <c r="BR52" s="374">
        <f>IF(COUNTBLANK('BPI+'!CN52)=0,-1.6,0)</f>
        <v>0</v>
      </c>
      <c r="BS52" s="374">
        <f>IF(COUNTBLANK('BPI+'!CO52)=0,-1.6,0)</f>
        <v>0</v>
      </c>
      <c r="BT52">
        <f t="shared" si="4"/>
        <v>-11.799999999999999</v>
      </c>
    </row>
    <row r="53" spans="1:72" x14ac:dyDescent="0.3">
      <c r="A53" t="str">
        <f t="shared" si="0"/>
        <v>Hawaii</v>
      </c>
      <c r="B53" t="str">
        <f t="shared" si="3"/>
        <v>HAW</v>
      </c>
      <c r="C53" s="358">
        <f>IF(
  COUNTBLANK('BPI+'!Y53)=1,
  0,
  IFERROR(
    IF(
      INDEX(sorCol,MATCH(INDEX(valCol,MATCH('BPI+'!Y53,INIcol,0)),bpiTeams,0))&lt;=40,
      2-INDEX(sorCol,MATCH(INDEX(valCol,MATCH('BPI+'!Y53,INIcol,0)),bpiTeams,0))/40,
      IF(
        INDEX(sorCol,MATCH(INDEX(valCol,MATCH('BPI+'!Y53,INIcol,0)),bpiTeams,0))&lt;=100,
        1-0.9*(INDEX(sorCol,MATCH(INDEX(valCol,MATCH('BPI+'!Y53,INIcol,0)),bpiTeams,0))-40)/60,
        0.1
      )
    ),
    0.1
  )
)</f>
        <v>0</v>
      </c>
      <c r="D53" s="358">
        <f>IF(
  COUNTBLANK('BPI+'!Z53)=1,
  0,
  IFERROR(
    IF(
      INDEX(sorCol,MATCH(INDEX(valCol,MATCH('BPI+'!Z53,INIcol,0)),bpiTeams,0))&lt;=40,
      2-INDEX(sorCol,MATCH(INDEX(valCol,MATCH('BPI+'!Z53,INIcol,0)),bpiTeams,0))/40,
      IF(
        INDEX(sorCol,MATCH(INDEX(valCol,MATCH('BPI+'!Z53,INIcol,0)),bpiTeams,0))&lt;=100,
        1-0.9*(INDEX(sorCol,MATCH(INDEX(valCol,MATCH('BPI+'!Z53,INIcol,0)),bpiTeams,0))-40)/60,
        0.1
      )
    ),
    0.1
  )
)</f>
        <v>0</v>
      </c>
      <c r="E53" s="358">
        <f>IF(
  COUNTBLANK('BPI+'!AA53)=1,
  0,
  IFERROR(
    IF(
      INDEX(sorCol,MATCH(INDEX(valCol,MATCH('BPI+'!AA53,INIcol,0)),bpiTeams,0))&lt;=40,
      2-INDEX(sorCol,MATCH(INDEX(valCol,MATCH('BPI+'!AA53,INIcol,0)),bpiTeams,0))/40,
      IF(
        INDEX(sorCol,MATCH(INDEX(valCol,MATCH('BPI+'!AA53,INIcol,0)),bpiTeams,0))&lt;=100,
        1-0.9*(INDEX(sorCol,MATCH(INDEX(valCol,MATCH('BPI+'!AA53,INIcol,0)),bpiTeams,0))-40)/60,
        0.1
      )
    ),
    0.1
  )
)</f>
        <v>0</v>
      </c>
      <c r="F53" s="358">
        <f>IF(
  COUNTBLANK('BPI+'!AB53)=1,
  0,
  IFERROR(
    IF(
      INDEX(sorCol,MATCH(INDEX(valCol,MATCH('BPI+'!AB53,INIcol,0)),bpiTeams,0))&lt;=40,
      2-INDEX(sorCol,MATCH(INDEX(valCol,MATCH('BPI+'!AB53,INIcol,0)),bpiTeams,0))/40,
      IF(
        INDEX(sorCol,MATCH(INDEX(valCol,MATCH('BPI+'!AB53,INIcol,0)),bpiTeams,0))&lt;=100,
        1-0.9*(INDEX(sorCol,MATCH(INDEX(valCol,MATCH('BPI+'!AB53,INIcol,0)),bpiTeams,0))-40)/60,
        0.1
      )
    ),
    0.1
  )
)</f>
        <v>0</v>
      </c>
      <c r="G53" s="358">
        <f>IF(
  COUNTBLANK('BPI+'!AC53)=1,
  0,
  IFERROR(
    IF(
      INDEX(sorCol,MATCH(INDEX(valCol,MATCH('BPI+'!AC53,INIcol,0)),bpiTeams,0))&lt;=40,
      2-INDEX(sorCol,MATCH(INDEX(valCol,MATCH('BPI+'!AC53,INIcol,0)),bpiTeams,0))/40,
      IF(
        INDEX(sorCol,MATCH(INDEX(valCol,MATCH('BPI+'!AC53,INIcol,0)),bpiTeams,0))&lt;=100,
        1-0.9*(INDEX(sorCol,MATCH(INDEX(valCol,MATCH('BPI+'!AC53,INIcol,0)),bpiTeams,0))-40)/60,
        0.1
      )
    ),
    0.1
  )
)</f>
        <v>0</v>
      </c>
      <c r="H53" s="358">
        <f>IF(
  COUNTBLANK('BPI+'!AD53)=1,
  0,
  IFERROR(
    IF(
      INDEX(sorCol,MATCH(INDEX(valCol,MATCH('BPI+'!AD53,INIcol,0)),bpiTeams,0))&lt;=40,
      2-INDEX(sorCol,MATCH(INDEX(valCol,MATCH('BPI+'!AD53,INIcol,0)),bpiTeams,0))/40,
      IF(
        INDEX(sorCol,MATCH(INDEX(valCol,MATCH('BPI+'!AD53,INIcol,0)),bpiTeams,0))&lt;=100,
        1-0.9*(INDEX(sorCol,MATCH(INDEX(valCol,MATCH('BPI+'!AD53,INIcol,0)),bpiTeams,0))-40)/60,
        0.1
      )
    ),
    0.1
  )
)</f>
        <v>0</v>
      </c>
      <c r="I53" s="358">
        <f>IF(
  COUNTBLANK('BPI+'!AE53)=1,
  0,
  IFERROR(
    IF(
      INDEX(sorCol,MATCH(INDEX(valCol,MATCH('BPI+'!AE53,INIcol,0)),bpiTeams,0))&lt;=40,
      2-INDEX(sorCol,MATCH(INDEX(valCol,MATCH('BPI+'!AE53,INIcol,0)),bpiTeams,0))/40,
      IF(
        INDEX(sorCol,MATCH(INDEX(valCol,MATCH('BPI+'!AE53,INIcol,0)),bpiTeams,0))&lt;=100,
        1-0.9*(INDEX(sorCol,MATCH(INDEX(valCol,MATCH('BPI+'!AE53,INIcol,0)),bpiTeams,0))-40)/60,
        0.1
      )
    ),
    0.1
  )
)</f>
        <v>0</v>
      </c>
      <c r="J53" s="358">
        <f>IF(
  COUNTBLANK('BPI+'!AF53)=1,
  0,
  IFERROR(
    IF(
      INDEX(sorCol,MATCH(INDEX(valCol,MATCH('BPI+'!AF53,INIcol,0)),bpiTeams,0))&lt;=40,
      2-INDEX(sorCol,MATCH(INDEX(valCol,MATCH('BPI+'!AF53,INIcol,0)),bpiTeams,0))/40,
      IF(
        INDEX(sorCol,MATCH(INDEX(valCol,MATCH('BPI+'!AF53,INIcol,0)),bpiTeams,0))&lt;=100,
        1-0.9*(INDEX(sorCol,MATCH(INDEX(valCol,MATCH('BPI+'!AF53,INIcol,0)),bpiTeams,0))-40)/60,
        0.1
      )
    ),
    0.1
  )
)</f>
        <v>0</v>
      </c>
      <c r="K53" s="358">
        <f>IF(
  COUNTBLANK('BPI+'!AG53)=1,
  0,
  IFERROR(
    IF(
      INDEX(sorCol,MATCH(INDEX(valCol,MATCH('BPI+'!AG53,INIcol,0)),bpiTeams,0))&lt;=40,
      2-INDEX(sorCol,MATCH(INDEX(valCol,MATCH('BPI+'!AG53,INIcol,0)),bpiTeams,0))/40,
      IF(
        INDEX(sorCol,MATCH(INDEX(valCol,MATCH('BPI+'!AG53,INIcol,0)),bpiTeams,0))&lt;=100,
        1-0.9*(INDEX(sorCol,MATCH(INDEX(valCol,MATCH('BPI+'!AG53,INIcol,0)),bpiTeams,0))-40)/60,
        0.1
      )
    ),
    0.1
  )
)</f>
        <v>0</v>
      </c>
      <c r="L53" s="358">
        <f>IF(
  COUNTBLANK('BPI+'!AH53)=1,
  0,
  IFERROR(
    IF(
      INDEX(sorCol,MATCH(INDEX(valCol,MATCH('BPI+'!AH53,INIcol,0)),bpiTeams,0))&lt;=40,
      2-INDEX(sorCol,MATCH(INDEX(valCol,MATCH('BPI+'!AH53,INIcol,0)),bpiTeams,0))/40,
      IF(
        INDEX(sorCol,MATCH(INDEX(valCol,MATCH('BPI+'!AH53,INIcol,0)),bpiTeams,0))&lt;=100,
        1-0.9*(INDEX(sorCol,MATCH(INDEX(valCol,MATCH('BPI+'!AH53,INIcol,0)),bpiTeams,0))-40)/60,
        0.1
      )
    ),
    0.1
  )
)</f>
        <v>0</v>
      </c>
      <c r="M53" s="358">
        <f>IF(
  COUNTBLANK('BPI+'!AI53)=1,
  0,
  IFERROR(
    IF(
      INDEX(sorCol,MATCH(INDEX(valCol,MATCH('BPI+'!AI53,INIcol,0)),bpiTeams,0))&lt;=40,
      2-INDEX(sorCol,MATCH(INDEX(valCol,MATCH('BPI+'!AI53,INIcol,0)),bpiTeams,0))/40,
      IF(
        INDEX(sorCol,MATCH(INDEX(valCol,MATCH('BPI+'!AI53,INIcol,0)),bpiTeams,0))&lt;=100,
        1-0.9*(INDEX(sorCol,MATCH(INDEX(valCol,MATCH('BPI+'!AI53,INIcol,0)),bpiTeams,0))-40)/60,
        0.1
      )
    ),
    0.1
  )
)</f>
        <v>0</v>
      </c>
      <c r="N53" s="358">
        <f>IF(
  COUNTBLANK('BPI+'!AJ53)=1,
  0,
  IFERROR(
    IF(
      INDEX(sorCol,MATCH(INDEX(valCol,MATCH('BPI+'!AJ53,INIcol,0)),bpiTeams,0))&lt;=40,
      2-INDEX(sorCol,MATCH(INDEX(valCol,MATCH('BPI+'!AJ53,INIcol,0)),bpiTeams,0))/40,
      IF(
        INDEX(sorCol,MATCH(INDEX(valCol,MATCH('BPI+'!AJ53,INIcol,0)),bpiTeams,0))&lt;=100,
        1-0.9*(INDEX(sorCol,MATCH(INDEX(valCol,MATCH('BPI+'!AJ53,INIcol,0)),bpiTeams,0))-40)/60,
        0.1
      )
    ),
    0.1
  )
)</f>
        <v>0</v>
      </c>
      <c r="O53" s="366">
        <f>IF(
  COUNTBLANK('BPI+'!AK53)=1,
  0,
  IFERROR(
    IF(
      INDEX(sorCol, MATCH(INDEX(valCol, MATCH('BPI+'!AK53, INIcol, 0)), bpiTeams, 0)) &lt;= 40,
      -INDEX(sorCol, MATCH(INDEX(valCol, MATCH('BPI+'!AK53, INIcol, 0)), bpiTeams, 0))/40,
      IF(
        INDEX(sorCol, MATCH(INDEX(valCol, MATCH('BPI+'!AK53, INIcol, 0)), bpiTeams, 0)) &lt;= 100,
        -1 - (INDEX(sorCol, MATCH(INDEX(valCol, MATCH('BPI+'!AK53, INIcol, 0)), bpiTeams, 0)) - 40)/60,
        -2
      )
    ),
    -2
  )
)</f>
        <v>0</v>
      </c>
      <c r="P53" s="366">
        <f>IF(
  COUNTBLANK('BPI+'!AL53)=1,
  0,
  IFERROR(
    IF(
      INDEX(sorCol, MATCH(INDEX(valCol, MATCH('BPI+'!AL53, INIcol, 0)), bpiTeams, 0)) &lt;= 40,
      -INDEX(sorCol, MATCH(INDEX(valCol, MATCH('BPI+'!AL53, INIcol, 0)), bpiTeams, 0))/40,
      IF(
        INDEX(sorCol, MATCH(INDEX(valCol, MATCH('BPI+'!AL53, INIcol, 0)), bpiTeams, 0)) &lt;= 100,
        -1 - (INDEX(sorCol, MATCH(INDEX(valCol, MATCH('BPI+'!AL53, INIcol, 0)), bpiTeams, 0)) - 40)/60,
        -2
      )
    ),
    -2
  )
)</f>
        <v>0</v>
      </c>
      <c r="Q53" s="366">
        <f>IF(
  COUNTBLANK('BPI+'!AM53)=1,
  0,
  IFERROR(
    IF(
      INDEX(sorCol, MATCH(INDEX(valCol, MATCH('BPI+'!AM53, INIcol, 0)), bpiTeams, 0)) &lt;= 40,
      -INDEX(sorCol, MATCH(INDEX(valCol, MATCH('BPI+'!AM53, INIcol, 0)), bpiTeams, 0))/40,
      IF(
        INDEX(sorCol, MATCH(INDEX(valCol, MATCH('BPI+'!AM53, INIcol, 0)), bpiTeams, 0)) &lt;= 100,
        -1 - (INDEX(sorCol, MATCH(INDEX(valCol, MATCH('BPI+'!AM53, INIcol, 0)), bpiTeams, 0)) - 40)/60,
        -2
      )
    ),
    -2
  )
)</f>
        <v>0</v>
      </c>
      <c r="R53" s="366">
        <f>IF(
  COUNTBLANK('BPI+'!AN53)=1,
  0,
  IFERROR(
    IF(
      INDEX(sorCol, MATCH(INDEX(valCol, MATCH('BPI+'!AN53, INIcol, 0)), bpiTeams, 0)) &lt;= 40,
      -INDEX(sorCol, MATCH(INDEX(valCol, MATCH('BPI+'!AN53, INIcol, 0)), bpiTeams, 0))/40,
      IF(
        INDEX(sorCol, MATCH(INDEX(valCol, MATCH('BPI+'!AN53, INIcol, 0)), bpiTeams, 0)) &lt;= 100,
        -1 - (INDEX(sorCol, MATCH(INDEX(valCol, MATCH('BPI+'!AN53, INIcol, 0)), bpiTeams, 0)) - 40)/60,
        -2
      )
    ),
    -2
  )
)</f>
        <v>0</v>
      </c>
      <c r="S53" s="366">
        <f>IF(
  COUNTBLANK('BPI+'!AO53)=1,
  0,
  IFERROR(
    IF(
      INDEX(sorCol, MATCH(INDEX(valCol, MATCH('BPI+'!AO53, INIcol, 0)), bpiTeams, 0)) &lt;= 40,
      -INDEX(sorCol, MATCH(INDEX(valCol, MATCH('BPI+'!AO53, INIcol, 0)), bpiTeams, 0))/40,
      IF(
        INDEX(sorCol, MATCH(INDEX(valCol, MATCH('BPI+'!AO53, INIcol, 0)), bpiTeams, 0)) &lt;= 100,
        -1 - (INDEX(sorCol, MATCH(INDEX(valCol, MATCH('BPI+'!AO53, INIcol, 0)), bpiTeams, 0)) - 40)/60,
        -2
      )
    ),
    -2
  )
)</f>
        <v>0</v>
      </c>
      <c r="T53" s="366">
        <f>IF(
  COUNTBLANK('BPI+'!AP53)=1,
  0,
  IFERROR(
    IF(
      INDEX(sorCol, MATCH(INDEX(valCol, MATCH('BPI+'!AP53, INIcol, 0)), bpiTeams, 0)) &lt;= 40,
      -INDEX(sorCol, MATCH(INDEX(valCol, MATCH('BPI+'!AP53, INIcol, 0)), bpiTeams, 0))/40,
      IF(
        INDEX(sorCol, MATCH(INDEX(valCol, MATCH('BPI+'!AP53, INIcol, 0)), bpiTeams, 0)) &lt;= 100,
        -1 - (INDEX(sorCol, MATCH(INDEX(valCol, MATCH('BPI+'!AP53, INIcol, 0)), bpiTeams, 0)) - 40)/60,
        -2
      )
    ),
    -2
  )
)</f>
        <v>0</v>
      </c>
      <c r="U53" s="366">
        <f>IF(
  COUNTBLANK('BPI+'!AQ53)=1,
  0,
  IFERROR(
    IF(
      INDEX(sorCol, MATCH(INDEX(valCol, MATCH('BPI+'!AQ53, INIcol, 0)), bpiTeams, 0)) &lt;= 40,
      -INDEX(sorCol, MATCH(INDEX(valCol, MATCH('BPI+'!AQ53, INIcol, 0)), bpiTeams, 0))/40,
      IF(
        INDEX(sorCol, MATCH(INDEX(valCol, MATCH('BPI+'!AQ53, INIcol, 0)), bpiTeams, 0)) &lt;= 100,
        -1 - (INDEX(sorCol, MATCH(INDEX(valCol, MATCH('BPI+'!AQ53, INIcol, 0)), bpiTeams, 0)) - 40)/60,
        -2
      )
    ),
    -2
  )
)</f>
        <v>0</v>
      </c>
      <c r="V53" s="366">
        <f>IF(
  COUNTBLANK('BPI+'!AR53)=1,
  0,
  IFERROR(
    IF(
      INDEX(sorCol, MATCH(INDEX(valCol, MATCH('BPI+'!AR53, INIcol, 0)), bpiTeams, 0)) &lt;= 40,
      -INDEX(sorCol, MATCH(INDEX(valCol, MATCH('BPI+'!AR53, INIcol, 0)), bpiTeams, 0))/40,
      IF(
        INDEX(sorCol, MATCH(INDEX(valCol, MATCH('BPI+'!AR53, INIcol, 0)), bpiTeams, 0)) &lt;= 100,
        -1 - (INDEX(sorCol, MATCH(INDEX(valCol, MATCH('BPI+'!AR53, INIcol, 0)), bpiTeams, 0)) - 40)/60,
        -2
      )
    ),
    -2
  )
)</f>
        <v>0</v>
      </c>
      <c r="W53" s="366">
        <f>IF(
  COUNTBLANK('BPI+'!AS53)=1,
  0,
  IFERROR(
    IF(
      INDEX(sorCol, MATCH(INDEX(valCol, MATCH('BPI+'!AS53, INIcol, 0)), bpiTeams, 0)) &lt;= 40,
      -INDEX(sorCol, MATCH(INDEX(valCol, MATCH('BPI+'!AS53, INIcol, 0)), bpiTeams, 0))/40,
      IF(
        INDEX(sorCol, MATCH(INDEX(valCol, MATCH('BPI+'!AS53, INIcol, 0)), bpiTeams, 0)) &lt;= 100,
        -1 - (INDEX(sorCol, MATCH(INDEX(valCol, MATCH('BPI+'!AS53, INIcol, 0)), bpiTeams, 0)) - 40)/60,
        -2
      )
    ),
    -2
  )
)</f>
        <v>0</v>
      </c>
      <c r="X53" s="366">
        <f>IF(
  COUNTBLANK('BPI+'!AT53)=1,
  0,
  IFERROR(
    IF(
      INDEX(sorCol, MATCH(INDEX(valCol, MATCH('BPI+'!AT53, INIcol, 0)), bpiTeams, 0)) &lt;= 40,
      -INDEX(sorCol, MATCH(INDEX(valCol, MATCH('BPI+'!AT53, INIcol, 0)), bpiTeams, 0))/40,
      IF(
        INDEX(sorCol, MATCH(INDEX(valCol, MATCH('BPI+'!AT53, INIcol, 0)), bpiTeams, 0)) &lt;= 100,
        -1 - (INDEX(sorCol, MATCH(INDEX(valCol, MATCH('BPI+'!AT53, INIcol, 0)), bpiTeams, 0)) - 40)/60,
        -2
      )
    ),
    -2
  )
)</f>
        <v>0</v>
      </c>
      <c r="Y53" s="366">
        <f>IF(
  COUNTBLANK('BPI+'!AU53)=1,
  0,
  IFERROR(
    IF(
      INDEX(sorCol, MATCH(INDEX(valCol, MATCH('BPI+'!AU53, INIcol, 0)), bpiTeams, 0)) &lt;= 40,
      -INDEX(sorCol, MATCH(INDEX(valCol, MATCH('BPI+'!AU53, INIcol, 0)), bpiTeams, 0))/40,
      IF(
        INDEX(sorCol, MATCH(INDEX(valCol, MATCH('BPI+'!AU53, INIcol, 0)), bpiTeams, 0)) &lt;= 100,
        -1 - (INDEX(sorCol, MATCH(INDEX(valCol, MATCH('BPI+'!AU53, INIcol, 0)), bpiTeams, 0)) - 40)/60,
        -2
      )
    ),
    -2
  )
)</f>
        <v>0</v>
      </c>
      <c r="Z53" s="366">
        <f>IF(
  COUNTBLANK('BPI+'!AV53)=1,
  0,
  IFERROR(
    IF(
      INDEX(sorCol, MATCH(INDEX(valCol, MATCH('BPI+'!AV53, INIcol, 0)), bpiTeams, 0)) &lt;= 40,
      -INDEX(sorCol, MATCH(INDEX(valCol, MATCH('BPI+'!AV53, INIcol, 0)), bpiTeams, 0))/40,
      IF(
        INDEX(sorCol, MATCH(INDEX(valCol, MATCH('BPI+'!AV53, INIcol, 0)), bpiTeams, 0)) &lt;= 100,
        -1 - (INDEX(sorCol, MATCH(INDEX(valCol, MATCH('BPI+'!AV53, INIcol, 0)), bpiTeams, 0)) - 40)/60,
        -2
      )
    ),
    -2
  )
)</f>
        <v>0</v>
      </c>
      <c r="AA53" s="358">
        <f>IFERROR(IF(COUNTBLANK('BPI+'!AX53)=1,0,IF(COUNTIF(qwqlINIcol,'BPI+'!AX53)=0,0.1,IF(INDEX(sorCol,MATCH(INDEX(valCol,MATCH('BPI+'!AW53,INIcol,0)),bpiTeams,0))&gt;=40,INDEX(sorCol,MATCH(INDEX(valCol,MATCH('BPI+'!AW53,INIcol,0)),bpiTeams,0))*-1/40+2,(INDEX(sorCol,MATCH(INDEX(valCol,MATCH('BPI+'!AW53,INIcol,0)),bpiTeams,0))*(-1)+40)/325+1))),0)</f>
        <v>0</v>
      </c>
      <c r="AB53" s="358">
        <f>IFERROR(IF(COUNTBLANK('BPI+'!AY53)=1,0,IF(COUNTIF(qwqlINIcol,'BPI+'!AY53)=0,0.1,IF(INDEX(sorCol,MATCH(INDEX(valCol,MATCH('BPI+'!AX53,INIcol,0)),bpiTeams,0))&gt;=40,INDEX(sorCol,MATCH(INDEX(valCol,MATCH('BPI+'!AX53,INIcol,0)),bpiTeams,0))*-1/40+2,(INDEX(sorCol,MATCH(INDEX(valCol,MATCH('BPI+'!AX53,INIcol,0)),bpiTeams,0))*(-1)+40)/325+1))),0)</f>
        <v>0</v>
      </c>
      <c r="AC53" s="358">
        <f>IFERROR(IF(COUNTBLANK('BPI+'!AZ53)=1,0,IF(COUNTIF(qwqlINIcol,'BPI+'!AZ53)=0,0.1,IF(INDEX(sorCol,MATCH(INDEX(valCol,MATCH('BPI+'!AY53,INIcol,0)),bpiTeams,0))&gt;=40,INDEX(sorCol,MATCH(INDEX(valCol,MATCH('BPI+'!AY53,INIcol,0)),bpiTeams,0))*-1/40+2,(INDEX(sorCol,MATCH(INDEX(valCol,MATCH('BPI+'!AY53,INIcol,0)),bpiTeams,0))*(-1)+40)/325+1))),0)</f>
        <v>0</v>
      </c>
      <c r="AD53" s="358">
        <f>IFERROR(IF(COUNTBLANK('BPI+'!BA53)=1,0,IF(COUNTIF(qwqlINIcol,'BPI+'!BA53)=0,0.1,IF(INDEX(sorCol,MATCH(INDEX(valCol,MATCH('BPI+'!AZ53,INIcol,0)),bpiTeams,0))&gt;=40,INDEX(sorCol,MATCH(INDEX(valCol,MATCH('BPI+'!AZ53,INIcol,0)),bpiTeams,0))*-1/40+2,(INDEX(sorCol,MATCH(INDEX(valCol,MATCH('BPI+'!AZ53,INIcol,0)),bpiTeams,0))*(-1)+40)/325+1))),0)</f>
        <v>0</v>
      </c>
      <c r="AE53" s="358">
        <f>IFERROR(IF(COUNTBLANK('BPI+'!BB53)=1,0,IF(COUNTIF(qwqlINIcol,'BPI+'!BB53)=0,0.1,IF(INDEX(sorCol,MATCH(INDEX(valCol,MATCH('BPI+'!BA53,INIcol,0)),bpiTeams,0))&gt;=40,INDEX(sorCol,MATCH(INDEX(valCol,MATCH('BPI+'!BA53,INIcol,0)),bpiTeams,0))*-1/40+2,(INDEX(sorCol,MATCH(INDEX(valCol,MATCH('BPI+'!BA53,INIcol,0)),bpiTeams,0))*(-1)+40)/325+1))),0)</f>
        <v>0</v>
      </c>
      <c r="AF53" s="358">
        <f>IFERROR(IF(COUNTBLANK('BPI+'!BC53)=1,0,IF(COUNTIF(qwqlINIcol,'BPI+'!BC53)=0,0.1,IF(INDEX(sorCol,MATCH(INDEX(valCol,MATCH('BPI+'!BB53,INIcol,0)),bpiTeams,0))&gt;=40,INDEX(sorCol,MATCH(INDEX(valCol,MATCH('BPI+'!BB53,INIcol,0)),bpiTeams,0))*-1/40+2,(INDEX(sorCol,MATCH(INDEX(valCol,MATCH('BPI+'!BB53,INIcol,0)),bpiTeams,0))*(-1)+40)/325+1))),0)</f>
        <v>0</v>
      </c>
      <c r="AG53" s="358">
        <f>IFERROR(IF(COUNTBLANK('BPI+'!BD53)=1,0,IF(COUNTIF(qwqlINIcol,'BPI+'!BD53)=0,0.1,IF(INDEX(sorCol,MATCH(INDEX(valCol,MATCH('BPI+'!BC53,INIcol,0)),bpiTeams,0))&gt;=40,INDEX(sorCol,MATCH(INDEX(valCol,MATCH('BPI+'!BC53,INIcol,0)),bpiTeams,0))*-1/40+2,(INDEX(sorCol,MATCH(INDEX(valCol,MATCH('BPI+'!BC53,INIcol,0)),bpiTeams,0))*(-1)+40)/325+1))),0)</f>
        <v>0</v>
      </c>
      <c r="AH53" s="358">
        <f>IFERROR(IF(COUNTBLANK('BPI+'!BE53)=1,0,IF(COUNTIF(qwqlINIcol,'BPI+'!BE53)=0,0.1,IF(INDEX(sorCol,MATCH(INDEX(valCol,MATCH('BPI+'!BD53,INIcol,0)),bpiTeams,0))&gt;=40,INDEX(sorCol,MATCH(INDEX(valCol,MATCH('BPI+'!BD53,INIcol,0)),bpiTeams,0))*-1/40+2,(INDEX(sorCol,MATCH(INDEX(valCol,MATCH('BPI+'!BD53,INIcol,0)),bpiTeams,0))*(-1)+40)/325+1))),0)</f>
        <v>0</v>
      </c>
      <c r="AI53" s="358">
        <f>IFERROR(IF(COUNTBLANK('BPI+'!BF53)=1,0,IF(COUNTIF(qwqlINIcol,'BPI+'!BF53)=0,0.1,IF(INDEX(sorCol,MATCH(INDEX(valCol,MATCH('BPI+'!BE53,INIcol,0)),bpiTeams,0))&gt;=40,INDEX(sorCol,MATCH(INDEX(valCol,MATCH('BPI+'!BE53,INIcol,0)),bpiTeams,0))*-1/40+2,(INDEX(sorCol,MATCH(INDEX(valCol,MATCH('BPI+'!BE53,INIcol,0)),bpiTeams,0))*(-1)+40)/325+1))),0)</f>
        <v>0</v>
      </c>
      <c r="AJ53" s="358">
        <f>IFERROR(IF(COUNTBLANK('BPI+'!BG53)=1,0,IF(COUNTIF(qwqlINIcol,'BPI+'!BG53)=0,0.1,IF(INDEX(sorCol,MATCH(INDEX(valCol,MATCH('BPI+'!BF53,INIcol,0)),bpiTeams,0))&gt;=40,INDEX(sorCol,MATCH(INDEX(valCol,MATCH('BPI+'!BF53,INIcol,0)),bpiTeams,0))*-1/40+2,(INDEX(sorCol,MATCH(INDEX(valCol,MATCH('BPI+'!BF53,INIcol,0)),bpiTeams,0))*(-1)+40)/325+1))),0)</f>
        <v>0</v>
      </c>
      <c r="AK53" s="358">
        <f>IFERROR(IF(COUNTBLANK('BPI+'!BH53)=1,0,IF(COUNTIF(qwqlINIcol,'BPI+'!BH53)=0,0.1,IF(INDEX(sorCol,MATCH(INDEX(valCol,MATCH('BPI+'!BG53,INIcol,0)),bpiTeams,0))&gt;=40,INDEX(sorCol,MATCH(INDEX(valCol,MATCH('BPI+'!BG53,INIcol,0)),bpiTeams,0))*-1/40+2,(INDEX(sorCol,MATCH(INDEX(valCol,MATCH('BPI+'!BG53,INIcol,0)),bpiTeams,0))*(-1)+40)/325+1))),0)</f>
        <v>0</v>
      </c>
      <c r="AL53" s="358">
        <f>IFERROR(IF(COUNTBLANK('BPI+'!BI53)=1,0,IF(COUNTIF(qwqlINIcol,'BPI+'!BI53)=0,0.1,IF(INDEX(sorCol,MATCH(INDEX(valCol,MATCH('BPI+'!BH53,INIcol,0)),bpiTeams,0))&gt;=40,INDEX(sorCol,MATCH(INDEX(valCol,MATCH('BPI+'!BH53,INIcol,0)),bpiTeams,0))*-1/40+2,(INDEX(sorCol,MATCH(INDEX(valCol,MATCH('BPI+'!BH53,INIcol,0)),bpiTeams,0))*(-1)+40)/325+1))),0)</f>
        <v>0</v>
      </c>
      <c r="AM53" s="358">
        <f>IFERROR(IF(COUNTBLANK('BPI+'!BJ53)=1,0,IF(COUNTIF(qwqlINIcol,'BPI+'!BJ53)=0,0.1,IF(INDEX(sorCol,MATCH(INDEX(valCol,MATCH('BPI+'!BI53,INIcol,0)),bpiTeams,0))&gt;=40,INDEX(sorCol,MATCH(INDEX(valCol,MATCH('BPI+'!BI53,INIcol,0)),bpiTeams,0))*-1/40+2,(INDEX(sorCol,MATCH(INDEX(valCol,MATCH('BPI+'!BI53,INIcol,0)),bpiTeams,0))*(-1)+40)/325+1))),0)</f>
        <v>0</v>
      </c>
      <c r="AN53" s="358">
        <f>IFERROR(IF(COUNTBLANK('BPI+'!BK53)=1,0,IF(COUNTIF(qwqlINIcol,'BPI+'!BK53)=0,0.1,IF(INDEX(sorCol,MATCH(INDEX(valCol,MATCH('BPI+'!BJ53,INIcol,0)),bpiTeams,0))&gt;=40,INDEX(sorCol,MATCH(INDEX(valCol,MATCH('BPI+'!BJ53,INIcol,0)),bpiTeams,0))*-1/40+2,(INDEX(sorCol,MATCH(INDEX(valCol,MATCH('BPI+'!BJ53,INIcol,0)),bpiTeams,0))*(-1)+40)/325+1))),0)</f>
        <v>0</v>
      </c>
      <c r="AO53" s="358">
        <f>IFERROR(IF(COUNTBLANK('BPI+'!BL53)=1,0,IF(COUNTIF(qwqlINIcol,'BPI+'!BL53)=0,0.1,IF(INDEX(sorCol,MATCH(INDEX(valCol,MATCH('BPI+'!BK53,INIcol,0)),bpiTeams,0))&gt;=40,INDEX(sorCol,MATCH(INDEX(valCol,MATCH('BPI+'!BK53,INIcol,0)),bpiTeams,0))*-1/40+2,(INDEX(sorCol,MATCH(INDEX(valCol,MATCH('BPI+'!BK53,INIcol,0)),bpiTeams,0))*(-1)+40)/325+1))),0)</f>
        <v>0</v>
      </c>
      <c r="AP53" s="366">
        <f>IF(COUNTBLANK('BPI+'!BL53)=1,0,IF(COUNTIF(qwqlINIcol,'BPI+'!BL53)=0,-1.5,IF(INDEX(sorCol,MATCH(INDEX(valCol,MATCH('BPI+'!BL53,INIcol,0)),bpiTeams,0))&gt;=80,-1.5,IF(INDEX(sorCol,MATCH(INDEX(valCol,MATCH('BPI+'!BL53,INIcol,0)),bpiTeams,0))&gt;=41,-1 - (INDEX(sorCol,MATCH(INDEX(valCol,MATCH('BPI+'!BL53,INIcol,0)),bpiTeams,0)) - 41) * (0.5/39),(INDEX(sorCol,MATCH(INDEX(valCol,MATCH('BPI+'!BL53,INIcol,0)),bpiTeams,0)) + 40)/325 - 2))))</f>
        <v>0</v>
      </c>
      <c r="AQ53" s="366">
        <f>IF(COUNTBLANK('BPI+'!BM53)=1,0,IF(COUNTIF(qwqlINIcol,'BPI+'!BM53)=0,-1.5,IF(INDEX(sorCol,MATCH(INDEX(valCol,MATCH('BPI+'!BM53,INIcol,0)),bpiTeams,0))&gt;=80,-1.5,IF(INDEX(sorCol,MATCH(INDEX(valCol,MATCH('BPI+'!BM53,INIcol,0)),bpiTeams,0))&gt;=41,-1 - (INDEX(sorCol,MATCH(INDEX(valCol,MATCH('BPI+'!BM53,INIcol,0)),bpiTeams,0)) - 41) * (0.5/39),(INDEX(sorCol,MATCH(INDEX(valCol,MATCH('BPI+'!BM53,INIcol,0)),bpiTeams,0)) + 40)/325 - 2))))</f>
        <v>0</v>
      </c>
      <c r="AR53" s="366">
        <f>IF(COUNTBLANK('BPI+'!BN53)=1,0,IF(COUNTIF(qwqlINIcol,'BPI+'!BN53)=0,-1.5,IF(INDEX(sorCol,MATCH(INDEX(valCol,MATCH('BPI+'!BN53,INIcol,0)),bpiTeams,0))&gt;=80,-1.5,IF(INDEX(sorCol,MATCH(INDEX(valCol,MATCH('BPI+'!BN53,INIcol,0)),bpiTeams,0))&gt;=41,-1 - (INDEX(sorCol,MATCH(INDEX(valCol,MATCH('BPI+'!BN53,INIcol,0)),bpiTeams,0)) - 41) * (0.5/39),(INDEX(sorCol,MATCH(INDEX(valCol,MATCH('BPI+'!BN53,INIcol,0)),bpiTeams,0)) + 40)/325 - 2))))</f>
        <v>0</v>
      </c>
      <c r="AS53" s="366">
        <f>IF(COUNTBLANK('BPI+'!BO53)=1,0,IF(COUNTIF(qwqlINIcol,'BPI+'!BO53)=0,-1.5,IF(INDEX(sorCol,MATCH(INDEX(valCol,MATCH('BPI+'!BO53,INIcol,0)),bpiTeams,0))&gt;=80,-1.5,IF(INDEX(sorCol,MATCH(INDEX(valCol,MATCH('BPI+'!BO53,INIcol,0)),bpiTeams,0))&gt;=41,-1 - (INDEX(sorCol,MATCH(INDEX(valCol,MATCH('BPI+'!BO53,INIcol,0)),bpiTeams,0)) - 41) * (0.5/39),(INDEX(sorCol,MATCH(INDEX(valCol,MATCH('BPI+'!BO53,INIcol,0)),bpiTeams,0)) + 40)/325 - 2))))</f>
        <v>0</v>
      </c>
      <c r="AT53" s="366">
        <f>IF(COUNTBLANK('BPI+'!BP53)=1,0,IF(COUNTIF(qwqlINIcol,'BPI+'!BP53)=0,-1.5,IF(INDEX(sorCol,MATCH(INDEX(valCol,MATCH('BPI+'!BP53,INIcol,0)),bpiTeams,0))&gt;=80,-1.5,IF(INDEX(sorCol,MATCH(INDEX(valCol,MATCH('BPI+'!BP53,INIcol,0)),bpiTeams,0))&gt;=41,-1 - (INDEX(sorCol,MATCH(INDEX(valCol,MATCH('BPI+'!BP53,INIcol,0)),bpiTeams,0)) - 41) * (0.5/39),(INDEX(sorCol,MATCH(INDEX(valCol,MATCH('BPI+'!BP53,INIcol,0)),bpiTeams,0)) + 40)/325 - 2))))</f>
        <v>0</v>
      </c>
      <c r="AU53" s="366">
        <f>IF(COUNTBLANK('BPI+'!BQ53)=1,0,IF(COUNTIF(qwqlINIcol,'BPI+'!BQ53)=0,-1.5,IF(INDEX(sorCol,MATCH(INDEX(valCol,MATCH('BPI+'!BQ53,INIcol,0)),bpiTeams,0))&gt;=80,-1.5,IF(INDEX(sorCol,MATCH(INDEX(valCol,MATCH('BPI+'!BQ53,INIcol,0)),bpiTeams,0))&gt;=41,-1 - (INDEX(sorCol,MATCH(INDEX(valCol,MATCH('BPI+'!BQ53,INIcol,0)),bpiTeams,0)) - 41) * (0.5/39),(INDEX(sorCol,MATCH(INDEX(valCol,MATCH('BPI+'!BQ53,INIcol,0)),bpiTeams,0)) + 40)/325 - 2))))</f>
        <v>0</v>
      </c>
      <c r="AV53" s="366">
        <f>IF(COUNTBLANK('BPI+'!BR53)=1,0,IF(COUNTIF(qwqlINIcol,'BPI+'!BR53)=0,-1.5,IF(INDEX(sorCol,MATCH(INDEX(valCol,MATCH('BPI+'!BR53,INIcol,0)),bpiTeams,0))&gt;=80,-1.5,IF(INDEX(sorCol,MATCH(INDEX(valCol,MATCH('BPI+'!BR53,INIcol,0)),bpiTeams,0))&gt;=41,-1 - (INDEX(sorCol,MATCH(INDEX(valCol,MATCH('BPI+'!BR53,INIcol,0)),bpiTeams,0)) - 41) * (0.5/39),(INDEX(sorCol,MATCH(INDEX(valCol,MATCH('BPI+'!BR53,INIcol,0)),bpiTeams,0)) + 40)/325 - 2))))</f>
        <v>0</v>
      </c>
      <c r="AW53" s="366">
        <f>IF(COUNTBLANK('BPI+'!BS53)=1,0,IF(COUNTIF(qwqlINIcol,'BPI+'!BS53)=0,-1.5,IF(INDEX(sorCol,MATCH(INDEX(valCol,MATCH('BPI+'!BS53,INIcol,0)),bpiTeams,0))&gt;=80,-1.5,IF(INDEX(sorCol,MATCH(INDEX(valCol,MATCH('BPI+'!BS53,INIcol,0)),bpiTeams,0))&gt;=41,-1 - (INDEX(sorCol,MATCH(INDEX(valCol,MATCH('BPI+'!BS53,INIcol,0)),bpiTeams,0)) - 41) * (0.5/39),(INDEX(sorCol,MATCH(INDEX(valCol,MATCH('BPI+'!BS53,INIcol,0)),bpiTeams,0)) + 40)/325 - 2))))</f>
        <v>0</v>
      </c>
      <c r="AX53" s="366">
        <f>IF(COUNTBLANK('BPI+'!BT53)=1,0,IF(COUNTIF(qwqlINIcol,'BPI+'!BT53)=0,-1.5,IF(INDEX(sorCol,MATCH(INDEX(valCol,MATCH('BPI+'!BT53,INIcol,0)),bpiTeams,0))&gt;=80,-1.5,IF(INDEX(sorCol,MATCH(INDEX(valCol,MATCH('BPI+'!BT53,INIcol,0)),bpiTeams,0))&gt;=41,-1 - (INDEX(sorCol,MATCH(INDEX(valCol,MATCH('BPI+'!BT53,INIcol,0)),bpiTeams,0)) - 41) * (0.5/39),(INDEX(sorCol,MATCH(INDEX(valCol,MATCH('BPI+'!BT53,INIcol,0)),bpiTeams,0)) + 40)/325 - 2))))</f>
        <v>0</v>
      </c>
      <c r="AY53" s="366">
        <f>IF(COUNTBLANK('BPI+'!BU53)=1,0,IF(COUNTIF(qwqlINIcol,'BPI+'!BU53)=0,-1.5,IF(INDEX(sorCol,MATCH(INDEX(valCol,MATCH('BPI+'!BU53,INIcol,0)),bpiTeams,0))&gt;=80,-1.5,IF(INDEX(sorCol,MATCH(INDEX(valCol,MATCH('BPI+'!BU53,INIcol,0)),bpiTeams,0))&gt;=41,-1 - (INDEX(sorCol,MATCH(INDEX(valCol,MATCH('BPI+'!BU53,INIcol,0)),bpiTeams,0)) - 41) * (0.5/39),(INDEX(sorCol,MATCH(INDEX(valCol,MATCH('BPI+'!BU53,INIcol,0)),bpiTeams,0)) + 40)/325 - 2))))</f>
        <v>0</v>
      </c>
      <c r="AZ53" s="366">
        <f>IF(COUNTBLANK('BPI+'!BV53)=1,0,IF(COUNTIF(qwqlINIcol,'BPI+'!BV53)=0,-1.5,IF(INDEX(sorCol,MATCH(INDEX(valCol,MATCH('BPI+'!BV53,INIcol,0)),bpiTeams,0))&gt;=80,-1.5,IF(INDEX(sorCol,MATCH(INDEX(valCol,MATCH('BPI+'!BV53,INIcol,0)),bpiTeams,0))&gt;=41,-1 - (INDEX(sorCol,MATCH(INDEX(valCol,MATCH('BPI+'!BV53,INIcol,0)),bpiTeams,0)) - 41) * (0.5/39),(INDEX(sorCol,MATCH(INDEX(valCol,MATCH('BPI+'!BV53,INIcol,0)),bpiTeams,0)) + 40)/325 - 2))))</f>
        <v>0</v>
      </c>
      <c r="BA53" s="366">
        <f>IF(COUNTBLANK('BPI+'!BW53)=1,0,IF(COUNTIF(qwqlINIcol,'BPI+'!BW53)=0,-1.5,IF(INDEX(sorCol,MATCH(INDEX(valCol,MATCH('BPI+'!BW53,INIcol,0)),bpiTeams,0))&gt;=80,-1.5,IF(INDEX(sorCol,MATCH(INDEX(valCol,MATCH('BPI+'!BW53,INIcol,0)),bpiTeams,0))&gt;=41,-1 - (INDEX(sorCol,MATCH(INDEX(valCol,MATCH('BPI+'!BW53,INIcol,0)),bpiTeams,0)) - 41) * (0.5/39),(INDEX(sorCol,MATCH(INDEX(valCol,MATCH('BPI+'!BW53,INIcol,0)),bpiTeams,0)) + 40)/325 - 2))))</f>
        <v>0</v>
      </c>
      <c r="BB53" s="366">
        <f>IF(COUNTBLANK('BPI+'!BX53)=1,0,IF(COUNTIF(qwqlINIcol,'BPI+'!BX53)=0,-1.5,IF(INDEX(sorCol,MATCH(INDEX(valCol,MATCH('BPI+'!BX53,INIcol,0)),bpiTeams,0))&gt;=80,-1.5,IF(INDEX(sorCol,MATCH(INDEX(valCol,MATCH('BPI+'!BX53,INIcol,0)),bpiTeams,0))&gt;=41,-1 - (INDEX(sorCol,MATCH(INDEX(valCol,MATCH('BPI+'!BX53,INIcol,0)),bpiTeams,0)) - 41) * (0.5/39),(INDEX(sorCol,MATCH(INDEX(valCol,MATCH('BPI+'!BX53,INIcol,0)),bpiTeams,0)) + 40)/325 - 2))))</f>
        <v>0</v>
      </c>
      <c r="BC53" s="374">
        <f>IF(COUNTBLANK('BPI+'!BY53)=0,-1.6,0)</f>
        <v>-1.6</v>
      </c>
      <c r="BD53" s="374">
        <f>IF(COUNTBLANK('BPI+'!BZ53)=0,-1.6,0)</f>
        <v>-1.6</v>
      </c>
      <c r="BE53" s="374">
        <f>IF(COUNTBLANK('BPI+'!CA53)=0,-1.6,0)</f>
        <v>-1.6</v>
      </c>
      <c r="BF53" s="374">
        <f>IF(COUNTBLANK('BPI+'!CB53)=0,-1.6,0)</f>
        <v>-1.6</v>
      </c>
      <c r="BG53" s="374">
        <f>IF(COUNTBLANK('BPI+'!CC53)=0,-1.6,0)</f>
        <v>-1.6</v>
      </c>
      <c r="BH53" s="374">
        <f>IF(COUNTBLANK('BPI+'!CD53)=0,-1.6,0)</f>
        <v>-1.6</v>
      </c>
      <c r="BI53" s="374">
        <f>IF(COUNTBLANK('BPI+'!CE53)=0,-1.6,0)</f>
        <v>-1.6</v>
      </c>
      <c r="BJ53" s="374">
        <f>IF(COUNTBLANK('BPI+'!CF53)=0,-1.6,0)</f>
        <v>-1.6</v>
      </c>
      <c r="BK53" s="374">
        <f>IF(COUNTBLANK('BPI+'!CG53)=0,-1.6,0)</f>
        <v>0</v>
      </c>
      <c r="BL53" s="374">
        <f>IF(COUNTBLANK('BPI+'!CH53)=0,-1.6,0)</f>
        <v>0</v>
      </c>
      <c r="BM53" s="374">
        <f>IF(COUNTBLANK('BPI+'!CI53)=0,-1.6,0)</f>
        <v>0</v>
      </c>
      <c r="BN53" s="374">
        <f>IF(COUNTBLANK('BPI+'!CJ53)=0,-1.6,0)</f>
        <v>0</v>
      </c>
      <c r="BO53" s="374">
        <f>IF(COUNTBLANK('BPI+'!CK53)=0,-1.6,0)</f>
        <v>0</v>
      </c>
      <c r="BP53" s="374">
        <f>IF(COUNTBLANK('BPI+'!CL53)=0,-1.6,0)</f>
        <v>0</v>
      </c>
      <c r="BQ53" s="374">
        <f>IF(COUNTBLANK('BPI+'!CM53)=0,-1.6,0)</f>
        <v>0</v>
      </c>
      <c r="BR53" s="374">
        <f>IF(COUNTBLANK('BPI+'!CN53)=0,-1.6,0)</f>
        <v>0</v>
      </c>
      <c r="BS53" s="374">
        <f>IF(COUNTBLANK('BPI+'!CO53)=0,-1.6,0)</f>
        <v>0</v>
      </c>
      <c r="BT53">
        <f t="shared" si="4"/>
        <v>-12.799999999999999</v>
      </c>
    </row>
    <row r="54" spans="1:72" x14ac:dyDescent="0.3">
      <c r="A54" t="str">
        <f t="shared" si="0"/>
        <v>Hofstra</v>
      </c>
      <c r="B54" t="str">
        <f t="shared" si="3"/>
        <v>HOF</v>
      </c>
      <c r="C54" s="358">
        <f>IF(
  COUNTBLANK('BPI+'!Y54)=1,
  0,
  IFERROR(
    IF(
      INDEX(sorCol,MATCH(INDEX(valCol,MATCH('BPI+'!Y54,INIcol,0)),bpiTeams,0))&lt;=40,
      2-INDEX(sorCol,MATCH(INDEX(valCol,MATCH('BPI+'!Y54,INIcol,0)),bpiTeams,0))/40,
      IF(
        INDEX(sorCol,MATCH(INDEX(valCol,MATCH('BPI+'!Y54,INIcol,0)),bpiTeams,0))&lt;=100,
        1-0.9*(INDEX(sorCol,MATCH(INDEX(valCol,MATCH('BPI+'!Y54,INIcol,0)),bpiTeams,0))-40)/60,
        0.1
      )
    ),
    0.1
  )
)</f>
        <v>0</v>
      </c>
      <c r="D54" s="358">
        <f>IF(
  COUNTBLANK('BPI+'!Z54)=1,
  0,
  IFERROR(
    IF(
      INDEX(sorCol,MATCH(INDEX(valCol,MATCH('BPI+'!Z54,INIcol,0)),bpiTeams,0))&lt;=40,
      2-INDEX(sorCol,MATCH(INDEX(valCol,MATCH('BPI+'!Z54,INIcol,0)),bpiTeams,0))/40,
      IF(
        INDEX(sorCol,MATCH(INDEX(valCol,MATCH('BPI+'!Z54,INIcol,0)),bpiTeams,0))&lt;=100,
        1-0.9*(INDEX(sorCol,MATCH(INDEX(valCol,MATCH('BPI+'!Z54,INIcol,0)),bpiTeams,0))-40)/60,
        0.1
      )
    ),
    0.1
  )
)</f>
        <v>0</v>
      </c>
      <c r="E54" s="358">
        <f>IF(
  COUNTBLANK('BPI+'!AA54)=1,
  0,
  IFERROR(
    IF(
      INDEX(sorCol,MATCH(INDEX(valCol,MATCH('BPI+'!AA54,INIcol,0)),bpiTeams,0))&lt;=40,
      2-INDEX(sorCol,MATCH(INDEX(valCol,MATCH('BPI+'!AA54,INIcol,0)),bpiTeams,0))/40,
      IF(
        INDEX(sorCol,MATCH(INDEX(valCol,MATCH('BPI+'!AA54,INIcol,0)),bpiTeams,0))&lt;=100,
        1-0.9*(INDEX(sorCol,MATCH(INDEX(valCol,MATCH('BPI+'!AA54,INIcol,0)),bpiTeams,0))-40)/60,
        0.1
      )
    ),
    0.1
  )
)</f>
        <v>0</v>
      </c>
      <c r="F54" s="358">
        <f>IF(
  COUNTBLANK('BPI+'!AB54)=1,
  0,
  IFERROR(
    IF(
      INDEX(sorCol,MATCH(INDEX(valCol,MATCH('BPI+'!AB54,INIcol,0)),bpiTeams,0))&lt;=40,
      2-INDEX(sorCol,MATCH(INDEX(valCol,MATCH('BPI+'!AB54,INIcol,0)),bpiTeams,0))/40,
      IF(
        INDEX(sorCol,MATCH(INDEX(valCol,MATCH('BPI+'!AB54,INIcol,0)),bpiTeams,0))&lt;=100,
        1-0.9*(INDEX(sorCol,MATCH(INDEX(valCol,MATCH('BPI+'!AB54,INIcol,0)),bpiTeams,0))-40)/60,
        0.1
      )
    ),
    0.1
  )
)</f>
        <v>0</v>
      </c>
      <c r="G54" s="358">
        <f>IF(
  COUNTBLANK('BPI+'!AC54)=1,
  0,
  IFERROR(
    IF(
      INDEX(sorCol,MATCH(INDEX(valCol,MATCH('BPI+'!AC54,INIcol,0)),bpiTeams,0))&lt;=40,
      2-INDEX(sorCol,MATCH(INDEX(valCol,MATCH('BPI+'!AC54,INIcol,0)),bpiTeams,0))/40,
      IF(
        INDEX(sorCol,MATCH(INDEX(valCol,MATCH('BPI+'!AC54,INIcol,0)),bpiTeams,0))&lt;=100,
        1-0.9*(INDEX(sorCol,MATCH(INDEX(valCol,MATCH('BPI+'!AC54,INIcol,0)),bpiTeams,0))-40)/60,
        0.1
      )
    ),
    0.1
  )
)</f>
        <v>0</v>
      </c>
      <c r="H54" s="358">
        <f>IF(
  COUNTBLANK('BPI+'!AD54)=1,
  0,
  IFERROR(
    IF(
      INDEX(sorCol,MATCH(INDEX(valCol,MATCH('BPI+'!AD54,INIcol,0)),bpiTeams,0))&lt;=40,
      2-INDEX(sorCol,MATCH(INDEX(valCol,MATCH('BPI+'!AD54,INIcol,0)),bpiTeams,0))/40,
      IF(
        INDEX(sorCol,MATCH(INDEX(valCol,MATCH('BPI+'!AD54,INIcol,0)),bpiTeams,0))&lt;=100,
        1-0.9*(INDEX(sorCol,MATCH(INDEX(valCol,MATCH('BPI+'!AD54,INIcol,0)),bpiTeams,0))-40)/60,
        0.1
      )
    ),
    0.1
  )
)</f>
        <v>0</v>
      </c>
      <c r="I54" s="358">
        <f>IF(
  COUNTBLANK('BPI+'!AE54)=1,
  0,
  IFERROR(
    IF(
      INDEX(sorCol,MATCH(INDEX(valCol,MATCH('BPI+'!AE54,INIcol,0)),bpiTeams,0))&lt;=40,
      2-INDEX(sorCol,MATCH(INDEX(valCol,MATCH('BPI+'!AE54,INIcol,0)),bpiTeams,0))/40,
      IF(
        INDEX(sorCol,MATCH(INDEX(valCol,MATCH('BPI+'!AE54,INIcol,0)),bpiTeams,0))&lt;=100,
        1-0.9*(INDEX(sorCol,MATCH(INDEX(valCol,MATCH('BPI+'!AE54,INIcol,0)),bpiTeams,0))-40)/60,
        0.1
      )
    ),
    0.1
  )
)</f>
        <v>0</v>
      </c>
      <c r="J54" s="358">
        <f>IF(
  COUNTBLANK('BPI+'!AF54)=1,
  0,
  IFERROR(
    IF(
      INDEX(sorCol,MATCH(INDEX(valCol,MATCH('BPI+'!AF54,INIcol,0)),bpiTeams,0))&lt;=40,
      2-INDEX(sorCol,MATCH(INDEX(valCol,MATCH('BPI+'!AF54,INIcol,0)),bpiTeams,0))/40,
      IF(
        INDEX(sorCol,MATCH(INDEX(valCol,MATCH('BPI+'!AF54,INIcol,0)),bpiTeams,0))&lt;=100,
        1-0.9*(INDEX(sorCol,MATCH(INDEX(valCol,MATCH('BPI+'!AF54,INIcol,0)),bpiTeams,0))-40)/60,
        0.1
      )
    ),
    0.1
  )
)</f>
        <v>0</v>
      </c>
      <c r="K54" s="358">
        <f>IF(
  COUNTBLANK('BPI+'!AG54)=1,
  0,
  IFERROR(
    IF(
      INDEX(sorCol,MATCH(INDEX(valCol,MATCH('BPI+'!AG54,INIcol,0)),bpiTeams,0))&lt;=40,
      2-INDEX(sorCol,MATCH(INDEX(valCol,MATCH('BPI+'!AG54,INIcol,0)),bpiTeams,0))/40,
      IF(
        INDEX(sorCol,MATCH(INDEX(valCol,MATCH('BPI+'!AG54,INIcol,0)),bpiTeams,0))&lt;=100,
        1-0.9*(INDEX(sorCol,MATCH(INDEX(valCol,MATCH('BPI+'!AG54,INIcol,0)),bpiTeams,0))-40)/60,
        0.1
      )
    ),
    0.1
  )
)</f>
        <v>0</v>
      </c>
      <c r="L54" s="358">
        <f>IF(
  COUNTBLANK('BPI+'!AH54)=1,
  0,
  IFERROR(
    IF(
      INDEX(sorCol,MATCH(INDEX(valCol,MATCH('BPI+'!AH54,INIcol,0)),bpiTeams,0))&lt;=40,
      2-INDEX(sorCol,MATCH(INDEX(valCol,MATCH('BPI+'!AH54,INIcol,0)),bpiTeams,0))/40,
      IF(
        INDEX(sorCol,MATCH(INDEX(valCol,MATCH('BPI+'!AH54,INIcol,0)),bpiTeams,0))&lt;=100,
        1-0.9*(INDEX(sorCol,MATCH(INDEX(valCol,MATCH('BPI+'!AH54,INIcol,0)),bpiTeams,0))-40)/60,
        0.1
      )
    ),
    0.1
  )
)</f>
        <v>0</v>
      </c>
      <c r="M54" s="358">
        <f>IF(
  COUNTBLANK('BPI+'!AI54)=1,
  0,
  IFERROR(
    IF(
      INDEX(sorCol,MATCH(INDEX(valCol,MATCH('BPI+'!AI54,INIcol,0)),bpiTeams,0))&lt;=40,
      2-INDEX(sorCol,MATCH(INDEX(valCol,MATCH('BPI+'!AI54,INIcol,0)),bpiTeams,0))/40,
      IF(
        INDEX(sorCol,MATCH(INDEX(valCol,MATCH('BPI+'!AI54,INIcol,0)),bpiTeams,0))&lt;=100,
        1-0.9*(INDEX(sorCol,MATCH(INDEX(valCol,MATCH('BPI+'!AI54,INIcol,0)),bpiTeams,0))-40)/60,
        0.1
      )
    ),
    0.1
  )
)</f>
        <v>0</v>
      </c>
      <c r="N54" s="358">
        <f>IF(
  COUNTBLANK('BPI+'!AJ54)=1,
  0,
  IFERROR(
    IF(
      INDEX(sorCol,MATCH(INDEX(valCol,MATCH('BPI+'!AJ54,INIcol,0)),bpiTeams,0))&lt;=40,
      2-INDEX(sorCol,MATCH(INDEX(valCol,MATCH('BPI+'!AJ54,INIcol,0)),bpiTeams,0))/40,
      IF(
        INDEX(sorCol,MATCH(INDEX(valCol,MATCH('BPI+'!AJ54,INIcol,0)),bpiTeams,0))&lt;=100,
        1-0.9*(INDEX(sorCol,MATCH(INDEX(valCol,MATCH('BPI+'!AJ54,INIcol,0)),bpiTeams,0))-40)/60,
        0.1
      )
    ),
    0.1
  )
)</f>
        <v>0</v>
      </c>
      <c r="O54" s="366">
        <f>IF(
  COUNTBLANK('BPI+'!AK54)=1,
  0,
  IFERROR(
    IF(
      INDEX(sorCol, MATCH(INDEX(valCol, MATCH('BPI+'!AK54, INIcol, 0)), bpiTeams, 0)) &lt;= 40,
      -INDEX(sorCol, MATCH(INDEX(valCol, MATCH('BPI+'!AK54, INIcol, 0)), bpiTeams, 0))/40,
      IF(
        INDEX(sorCol, MATCH(INDEX(valCol, MATCH('BPI+'!AK54, INIcol, 0)), bpiTeams, 0)) &lt;= 100,
        -1 - (INDEX(sorCol, MATCH(INDEX(valCol, MATCH('BPI+'!AK54, INIcol, 0)), bpiTeams, 0)) - 40)/60,
        -2
      )
    ),
    -2
  )
)</f>
        <v>0</v>
      </c>
      <c r="P54" s="366">
        <f>IF(
  COUNTBLANK('BPI+'!AL54)=1,
  0,
  IFERROR(
    IF(
      INDEX(sorCol, MATCH(INDEX(valCol, MATCH('BPI+'!AL54, INIcol, 0)), bpiTeams, 0)) &lt;= 40,
      -INDEX(sorCol, MATCH(INDEX(valCol, MATCH('BPI+'!AL54, INIcol, 0)), bpiTeams, 0))/40,
      IF(
        INDEX(sorCol, MATCH(INDEX(valCol, MATCH('BPI+'!AL54, INIcol, 0)), bpiTeams, 0)) &lt;= 100,
        -1 - (INDEX(sorCol, MATCH(INDEX(valCol, MATCH('BPI+'!AL54, INIcol, 0)), bpiTeams, 0)) - 40)/60,
        -2
      )
    ),
    -2
  )
)</f>
        <v>0</v>
      </c>
      <c r="Q54" s="366">
        <f>IF(
  COUNTBLANK('BPI+'!AM54)=1,
  0,
  IFERROR(
    IF(
      INDEX(sorCol, MATCH(INDEX(valCol, MATCH('BPI+'!AM54, INIcol, 0)), bpiTeams, 0)) &lt;= 40,
      -INDEX(sorCol, MATCH(INDEX(valCol, MATCH('BPI+'!AM54, INIcol, 0)), bpiTeams, 0))/40,
      IF(
        INDEX(sorCol, MATCH(INDEX(valCol, MATCH('BPI+'!AM54, INIcol, 0)), bpiTeams, 0)) &lt;= 100,
        -1 - (INDEX(sorCol, MATCH(INDEX(valCol, MATCH('BPI+'!AM54, INIcol, 0)), bpiTeams, 0)) - 40)/60,
        -2
      )
    ),
    -2
  )
)</f>
        <v>0</v>
      </c>
      <c r="R54" s="366">
        <f>IF(
  COUNTBLANK('BPI+'!AN54)=1,
  0,
  IFERROR(
    IF(
      INDEX(sorCol, MATCH(INDEX(valCol, MATCH('BPI+'!AN54, INIcol, 0)), bpiTeams, 0)) &lt;= 40,
      -INDEX(sorCol, MATCH(INDEX(valCol, MATCH('BPI+'!AN54, INIcol, 0)), bpiTeams, 0))/40,
      IF(
        INDEX(sorCol, MATCH(INDEX(valCol, MATCH('BPI+'!AN54, INIcol, 0)), bpiTeams, 0)) &lt;= 100,
        -1 - (INDEX(sorCol, MATCH(INDEX(valCol, MATCH('BPI+'!AN54, INIcol, 0)), bpiTeams, 0)) - 40)/60,
        -2
      )
    ),
    -2
  )
)</f>
        <v>0</v>
      </c>
      <c r="S54" s="366">
        <f>IF(
  COUNTBLANK('BPI+'!AO54)=1,
  0,
  IFERROR(
    IF(
      INDEX(sorCol, MATCH(INDEX(valCol, MATCH('BPI+'!AO54, INIcol, 0)), bpiTeams, 0)) &lt;= 40,
      -INDEX(sorCol, MATCH(INDEX(valCol, MATCH('BPI+'!AO54, INIcol, 0)), bpiTeams, 0))/40,
      IF(
        INDEX(sorCol, MATCH(INDEX(valCol, MATCH('BPI+'!AO54, INIcol, 0)), bpiTeams, 0)) &lt;= 100,
        -1 - (INDEX(sorCol, MATCH(INDEX(valCol, MATCH('BPI+'!AO54, INIcol, 0)), bpiTeams, 0)) - 40)/60,
        -2
      )
    ),
    -2
  )
)</f>
        <v>0</v>
      </c>
      <c r="T54" s="366">
        <f>IF(
  COUNTBLANK('BPI+'!AP54)=1,
  0,
  IFERROR(
    IF(
      INDEX(sorCol, MATCH(INDEX(valCol, MATCH('BPI+'!AP54, INIcol, 0)), bpiTeams, 0)) &lt;= 40,
      -INDEX(sorCol, MATCH(INDEX(valCol, MATCH('BPI+'!AP54, INIcol, 0)), bpiTeams, 0))/40,
      IF(
        INDEX(sorCol, MATCH(INDEX(valCol, MATCH('BPI+'!AP54, INIcol, 0)), bpiTeams, 0)) &lt;= 100,
        -1 - (INDEX(sorCol, MATCH(INDEX(valCol, MATCH('BPI+'!AP54, INIcol, 0)), bpiTeams, 0)) - 40)/60,
        -2
      )
    ),
    -2
  )
)</f>
        <v>0</v>
      </c>
      <c r="U54" s="366">
        <f>IF(
  COUNTBLANK('BPI+'!AQ54)=1,
  0,
  IFERROR(
    IF(
      INDEX(sorCol, MATCH(INDEX(valCol, MATCH('BPI+'!AQ54, INIcol, 0)), bpiTeams, 0)) &lt;= 40,
      -INDEX(sorCol, MATCH(INDEX(valCol, MATCH('BPI+'!AQ54, INIcol, 0)), bpiTeams, 0))/40,
      IF(
        INDEX(sorCol, MATCH(INDEX(valCol, MATCH('BPI+'!AQ54, INIcol, 0)), bpiTeams, 0)) &lt;= 100,
        -1 - (INDEX(sorCol, MATCH(INDEX(valCol, MATCH('BPI+'!AQ54, INIcol, 0)), bpiTeams, 0)) - 40)/60,
        -2
      )
    ),
    -2
  )
)</f>
        <v>0</v>
      </c>
      <c r="V54" s="366">
        <f>IF(
  COUNTBLANK('BPI+'!AR54)=1,
  0,
  IFERROR(
    IF(
      INDEX(sorCol, MATCH(INDEX(valCol, MATCH('BPI+'!AR54, INIcol, 0)), bpiTeams, 0)) &lt;= 40,
      -INDEX(sorCol, MATCH(INDEX(valCol, MATCH('BPI+'!AR54, INIcol, 0)), bpiTeams, 0))/40,
      IF(
        INDEX(sorCol, MATCH(INDEX(valCol, MATCH('BPI+'!AR54, INIcol, 0)), bpiTeams, 0)) &lt;= 100,
        -1 - (INDEX(sorCol, MATCH(INDEX(valCol, MATCH('BPI+'!AR54, INIcol, 0)), bpiTeams, 0)) - 40)/60,
        -2
      )
    ),
    -2
  )
)</f>
        <v>0</v>
      </c>
      <c r="W54" s="366">
        <f>IF(
  COUNTBLANK('BPI+'!AS54)=1,
  0,
  IFERROR(
    IF(
      INDEX(sorCol, MATCH(INDEX(valCol, MATCH('BPI+'!AS54, INIcol, 0)), bpiTeams, 0)) &lt;= 40,
      -INDEX(sorCol, MATCH(INDEX(valCol, MATCH('BPI+'!AS54, INIcol, 0)), bpiTeams, 0))/40,
      IF(
        INDEX(sorCol, MATCH(INDEX(valCol, MATCH('BPI+'!AS54, INIcol, 0)), bpiTeams, 0)) &lt;= 100,
        -1 - (INDEX(sorCol, MATCH(INDEX(valCol, MATCH('BPI+'!AS54, INIcol, 0)), bpiTeams, 0)) - 40)/60,
        -2
      )
    ),
    -2
  )
)</f>
        <v>0</v>
      </c>
      <c r="X54" s="366">
        <f>IF(
  COUNTBLANK('BPI+'!AT54)=1,
  0,
  IFERROR(
    IF(
      INDEX(sorCol, MATCH(INDEX(valCol, MATCH('BPI+'!AT54, INIcol, 0)), bpiTeams, 0)) &lt;= 40,
      -INDEX(sorCol, MATCH(INDEX(valCol, MATCH('BPI+'!AT54, INIcol, 0)), bpiTeams, 0))/40,
      IF(
        INDEX(sorCol, MATCH(INDEX(valCol, MATCH('BPI+'!AT54, INIcol, 0)), bpiTeams, 0)) &lt;= 100,
        -1 - (INDEX(sorCol, MATCH(INDEX(valCol, MATCH('BPI+'!AT54, INIcol, 0)), bpiTeams, 0)) - 40)/60,
        -2
      )
    ),
    -2
  )
)</f>
        <v>0</v>
      </c>
      <c r="Y54" s="366">
        <f>IF(
  COUNTBLANK('BPI+'!AU54)=1,
  0,
  IFERROR(
    IF(
      INDEX(sorCol, MATCH(INDEX(valCol, MATCH('BPI+'!AU54, INIcol, 0)), bpiTeams, 0)) &lt;= 40,
      -INDEX(sorCol, MATCH(INDEX(valCol, MATCH('BPI+'!AU54, INIcol, 0)), bpiTeams, 0))/40,
      IF(
        INDEX(sorCol, MATCH(INDEX(valCol, MATCH('BPI+'!AU54, INIcol, 0)), bpiTeams, 0)) &lt;= 100,
        -1 - (INDEX(sorCol, MATCH(INDEX(valCol, MATCH('BPI+'!AU54, INIcol, 0)), bpiTeams, 0)) - 40)/60,
        -2
      )
    ),
    -2
  )
)</f>
        <v>0</v>
      </c>
      <c r="Z54" s="366">
        <f>IF(
  COUNTBLANK('BPI+'!AV54)=1,
  0,
  IFERROR(
    IF(
      INDEX(sorCol, MATCH(INDEX(valCol, MATCH('BPI+'!AV54, INIcol, 0)), bpiTeams, 0)) &lt;= 40,
      -INDEX(sorCol, MATCH(INDEX(valCol, MATCH('BPI+'!AV54, INIcol, 0)), bpiTeams, 0))/40,
      IF(
        INDEX(sorCol, MATCH(INDEX(valCol, MATCH('BPI+'!AV54, INIcol, 0)), bpiTeams, 0)) &lt;= 100,
        -1 - (INDEX(sorCol, MATCH(INDEX(valCol, MATCH('BPI+'!AV54, INIcol, 0)), bpiTeams, 0)) - 40)/60,
        -2
      )
    ),
    -2
  )
)</f>
        <v>0</v>
      </c>
      <c r="AA54" s="358">
        <f>IFERROR(IF(COUNTBLANK('BPI+'!AX54)=1,0,IF(COUNTIF(qwqlINIcol,'BPI+'!AX54)=0,0.1,IF(INDEX(sorCol,MATCH(INDEX(valCol,MATCH('BPI+'!AW54,INIcol,0)),bpiTeams,0))&gt;=40,INDEX(sorCol,MATCH(INDEX(valCol,MATCH('BPI+'!AW54,INIcol,0)),bpiTeams,0))*-1/40+2,(INDEX(sorCol,MATCH(INDEX(valCol,MATCH('BPI+'!AW54,INIcol,0)),bpiTeams,0))*(-1)+40)/325+1))),0)</f>
        <v>0</v>
      </c>
      <c r="AB54" s="358">
        <f>IFERROR(IF(COUNTBLANK('BPI+'!AY54)=1,0,IF(COUNTIF(qwqlINIcol,'BPI+'!AY54)=0,0.1,IF(INDEX(sorCol,MATCH(INDEX(valCol,MATCH('BPI+'!AX54,INIcol,0)),bpiTeams,0))&gt;=40,INDEX(sorCol,MATCH(INDEX(valCol,MATCH('BPI+'!AX54,INIcol,0)),bpiTeams,0))*-1/40+2,(INDEX(sorCol,MATCH(INDEX(valCol,MATCH('BPI+'!AX54,INIcol,0)),bpiTeams,0))*(-1)+40)/325+1))),0)</f>
        <v>0</v>
      </c>
      <c r="AC54" s="358">
        <f>IFERROR(IF(COUNTBLANK('BPI+'!AZ54)=1,0,IF(COUNTIF(qwqlINIcol,'BPI+'!AZ54)=0,0.1,IF(INDEX(sorCol,MATCH(INDEX(valCol,MATCH('BPI+'!AY54,INIcol,0)),bpiTeams,0))&gt;=40,INDEX(sorCol,MATCH(INDEX(valCol,MATCH('BPI+'!AY54,INIcol,0)),bpiTeams,0))*-1/40+2,(INDEX(sorCol,MATCH(INDEX(valCol,MATCH('BPI+'!AY54,INIcol,0)),bpiTeams,0))*(-1)+40)/325+1))),0)</f>
        <v>0</v>
      </c>
      <c r="AD54" s="358">
        <f>IFERROR(IF(COUNTBLANK('BPI+'!BA54)=1,0,IF(COUNTIF(qwqlINIcol,'BPI+'!BA54)=0,0.1,IF(INDEX(sorCol,MATCH(INDEX(valCol,MATCH('BPI+'!AZ54,INIcol,0)),bpiTeams,0))&gt;=40,INDEX(sorCol,MATCH(INDEX(valCol,MATCH('BPI+'!AZ54,INIcol,0)),bpiTeams,0))*-1/40+2,(INDEX(sorCol,MATCH(INDEX(valCol,MATCH('BPI+'!AZ54,INIcol,0)),bpiTeams,0))*(-1)+40)/325+1))),0)</f>
        <v>0</v>
      </c>
      <c r="AE54" s="358">
        <f>IFERROR(IF(COUNTBLANK('BPI+'!BB54)=1,0,IF(COUNTIF(qwqlINIcol,'BPI+'!BB54)=0,0.1,IF(INDEX(sorCol,MATCH(INDEX(valCol,MATCH('BPI+'!BA54,INIcol,0)),bpiTeams,0))&gt;=40,INDEX(sorCol,MATCH(INDEX(valCol,MATCH('BPI+'!BA54,INIcol,0)),bpiTeams,0))*-1/40+2,(INDEX(sorCol,MATCH(INDEX(valCol,MATCH('BPI+'!BA54,INIcol,0)),bpiTeams,0))*(-1)+40)/325+1))),0)</f>
        <v>0</v>
      </c>
      <c r="AF54" s="358">
        <f>IFERROR(IF(COUNTBLANK('BPI+'!BC54)=1,0,IF(COUNTIF(qwqlINIcol,'BPI+'!BC54)=0,0.1,IF(INDEX(sorCol,MATCH(INDEX(valCol,MATCH('BPI+'!BB54,INIcol,0)),bpiTeams,0))&gt;=40,INDEX(sorCol,MATCH(INDEX(valCol,MATCH('BPI+'!BB54,INIcol,0)),bpiTeams,0))*-1/40+2,(INDEX(sorCol,MATCH(INDEX(valCol,MATCH('BPI+'!BB54,INIcol,0)),bpiTeams,0))*(-1)+40)/325+1))),0)</f>
        <v>0</v>
      </c>
      <c r="AG54" s="358">
        <f>IFERROR(IF(COUNTBLANK('BPI+'!BD54)=1,0,IF(COUNTIF(qwqlINIcol,'BPI+'!BD54)=0,0.1,IF(INDEX(sorCol,MATCH(INDEX(valCol,MATCH('BPI+'!BC54,INIcol,0)),bpiTeams,0))&gt;=40,INDEX(sorCol,MATCH(INDEX(valCol,MATCH('BPI+'!BC54,INIcol,0)),bpiTeams,0))*-1/40+2,(INDEX(sorCol,MATCH(INDEX(valCol,MATCH('BPI+'!BC54,INIcol,0)),bpiTeams,0))*(-1)+40)/325+1))),0)</f>
        <v>0</v>
      </c>
      <c r="AH54" s="358">
        <f>IFERROR(IF(COUNTBLANK('BPI+'!BE54)=1,0,IF(COUNTIF(qwqlINIcol,'BPI+'!BE54)=0,0.1,IF(INDEX(sorCol,MATCH(INDEX(valCol,MATCH('BPI+'!BD54,INIcol,0)),bpiTeams,0))&gt;=40,INDEX(sorCol,MATCH(INDEX(valCol,MATCH('BPI+'!BD54,INIcol,0)),bpiTeams,0))*-1/40+2,(INDEX(sorCol,MATCH(INDEX(valCol,MATCH('BPI+'!BD54,INIcol,0)),bpiTeams,0))*(-1)+40)/325+1))),0)</f>
        <v>0</v>
      </c>
      <c r="AI54" s="358">
        <f>IFERROR(IF(COUNTBLANK('BPI+'!BF54)=1,0,IF(COUNTIF(qwqlINIcol,'BPI+'!BF54)=0,0.1,IF(INDEX(sorCol,MATCH(INDEX(valCol,MATCH('BPI+'!BE54,INIcol,0)),bpiTeams,0))&gt;=40,INDEX(sorCol,MATCH(INDEX(valCol,MATCH('BPI+'!BE54,INIcol,0)),bpiTeams,0))*-1/40+2,(INDEX(sorCol,MATCH(INDEX(valCol,MATCH('BPI+'!BE54,INIcol,0)),bpiTeams,0))*(-1)+40)/325+1))),0)</f>
        <v>0</v>
      </c>
      <c r="AJ54" s="358">
        <f>IFERROR(IF(COUNTBLANK('BPI+'!BG54)=1,0,IF(COUNTIF(qwqlINIcol,'BPI+'!BG54)=0,0.1,IF(INDEX(sorCol,MATCH(INDEX(valCol,MATCH('BPI+'!BF54,INIcol,0)),bpiTeams,0))&gt;=40,INDEX(sorCol,MATCH(INDEX(valCol,MATCH('BPI+'!BF54,INIcol,0)),bpiTeams,0))*-1/40+2,(INDEX(sorCol,MATCH(INDEX(valCol,MATCH('BPI+'!BF54,INIcol,0)),bpiTeams,0))*(-1)+40)/325+1))),0)</f>
        <v>0</v>
      </c>
      <c r="AK54" s="358">
        <f>IFERROR(IF(COUNTBLANK('BPI+'!BH54)=1,0,IF(COUNTIF(qwqlINIcol,'BPI+'!BH54)=0,0.1,IF(INDEX(sorCol,MATCH(INDEX(valCol,MATCH('BPI+'!BG54,INIcol,0)),bpiTeams,0))&gt;=40,INDEX(sorCol,MATCH(INDEX(valCol,MATCH('BPI+'!BG54,INIcol,0)),bpiTeams,0))*-1/40+2,(INDEX(sorCol,MATCH(INDEX(valCol,MATCH('BPI+'!BG54,INIcol,0)),bpiTeams,0))*(-1)+40)/325+1))),0)</f>
        <v>0</v>
      </c>
      <c r="AL54" s="358">
        <f>IFERROR(IF(COUNTBLANK('BPI+'!BI54)=1,0,IF(COUNTIF(qwqlINIcol,'BPI+'!BI54)=0,0.1,IF(INDEX(sorCol,MATCH(INDEX(valCol,MATCH('BPI+'!BH54,INIcol,0)),bpiTeams,0))&gt;=40,INDEX(sorCol,MATCH(INDEX(valCol,MATCH('BPI+'!BH54,INIcol,0)),bpiTeams,0))*-1/40+2,(INDEX(sorCol,MATCH(INDEX(valCol,MATCH('BPI+'!BH54,INIcol,0)),bpiTeams,0))*(-1)+40)/325+1))),0)</f>
        <v>0</v>
      </c>
      <c r="AM54" s="358">
        <f>IFERROR(IF(COUNTBLANK('BPI+'!BJ54)=1,0,IF(COUNTIF(qwqlINIcol,'BPI+'!BJ54)=0,0.1,IF(INDEX(sorCol,MATCH(INDEX(valCol,MATCH('BPI+'!BI54,INIcol,0)),bpiTeams,0))&gt;=40,INDEX(sorCol,MATCH(INDEX(valCol,MATCH('BPI+'!BI54,INIcol,0)),bpiTeams,0))*-1/40+2,(INDEX(sorCol,MATCH(INDEX(valCol,MATCH('BPI+'!BI54,INIcol,0)),bpiTeams,0))*(-1)+40)/325+1))),0)</f>
        <v>0</v>
      </c>
      <c r="AN54" s="358">
        <f>IFERROR(IF(COUNTBLANK('BPI+'!BK54)=1,0,IF(COUNTIF(qwqlINIcol,'BPI+'!BK54)=0,0.1,IF(INDEX(sorCol,MATCH(INDEX(valCol,MATCH('BPI+'!BJ54,INIcol,0)),bpiTeams,0))&gt;=40,INDEX(sorCol,MATCH(INDEX(valCol,MATCH('BPI+'!BJ54,INIcol,0)),bpiTeams,0))*-1/40+2,(INDEX(sorCol,MATCH(INDEX(valCol,MATCH('BPI+'!BJ54,INIcol,0)),bpiTeams,0))*(-1)+40)/325+1))),0)</f>
        <v>0</v>
      </c>
      <c r="AO54" s="358">
        <f>IFERROR(IF(COUNTBLANK('BPI+'!BL54)=1,0,IF(COUNTIF(qwqlINIcol,'BPI+'!BL54)=0,0.1,IF(INDEX(sorCol,MATCH(INDEX(valCol,MATCH('BPI+'!BK54,INIcol,0)),bpiTeams,0))&gt;=40,INDEX(sorCol,MATCH(INDEX(valCol,MATCH('BPI+'!BK54,INIcol,0)),bpiTeams,0))*-1/40+2,(INDEX(sorCol,MATCH(INDEX(valCol,MATCH('BPI+'!BK54,INIcol,0)),bpiTeams,0))*(-1)+40)/325+1))),0)</f>
        <v>0</v>
      </c>
      <c r="AP54" s="366">
        <f>IF(COUNTBLANK('BPI+'!BL54)=1,0,IF(COUNTIF(qwqlINIcol,'BPI+'!BL54)=0,-1.5,IF(INDEX(sorCol,MATCH(INDEX(valCol,MATCH('BPI+'!BL54,INIcol,0)),bpiTeams,0))&gt;=80,-1.5,IF(INDEX(sorCol,MATCH(INDEX(valCol,MATCH('BPI+'!BL54,INIcol,0)),bpiTeams,0))&gt;=41,-1 - (INDEX(sorCol,MATCH(INDEX(valCol,MATCH('BPI+'!BL54,INIcol,0)),bpiTeams,0)) - 41) * (0.5/39),(INDEX(sorCol,MATCH(INDEX(valCol,MATCH('BPI+'!BL54,INIcol,0)),bpiTeams,0)) + 40)/325 - 2))))</f>
        <v>-1.763076923076923</v>
      </c>
      <c r="AQ54" s="366">
        <f>IF(COUNTBLANK('BPI+'!BM54)=1,0,IF(COUNTIF(qwqlINIcol,'BPI+'!BM54)=0,-1.5,IF(INDEX(sorCol,MATCH(INDEX(valCol,MATCH('BPI+'!BM54,INIcol,0)),bpiTeams,0))&gt;=80,-1.5,IF(INDEX(sorCol,MATCH(INDEX(valCol,MATCH('BPI+'!BM54,INIcol,0)),bpiTeams,0))&gt;=41,-1 - (INDEX(sorCol,MATCH(INDEX(valCol,MATCH('BPI+'!BM54,INIcol,0)),bpiTeams,0)) - 41) * (0.5/39),(INDEX(sorCol,MATCH(INDEX(valCol,MATCH('BPI+'!BM54,INIcol,0)),bpiTeams,0)) + 40)/325 - 2))))</f>
        <v>0</v>
      </c>
      <c r="AR54" s="366">
        <f>IF(COUNTBLANK('BPI+'!BN54)=1,0,IF(COUNTIF(qwqlINIcol,'BPI+'!BN54)=0,-1.5,IF(INDEX(sorCol,MATCH(INDEX(valCol,MATCH('BPI+'!BN54,INIcol,0)),bpiTeams,0))&gt;=80,-1.5,IF(INDEX(sorCol,MATCH(INDEX(valCol,MATCH('BPI+'!BN54,INIcol,0)),bpiTeams,0))&gt;=41,-1 - (INDEX(sorCol,MATCH(INDEX(valCol,MATCH('BPI+'!BN54,INIcol,0)),bpiTeams,0)) - 41) * (0.5/39),(INDEX(sorCol,MATCH(INDEX(valCol,MATCH('BPI+'!BN54,INIcol,0)),bpiTeams,0)) + 40)/325 - 2))))</f>
        <v>0</v>
      </c>
      <c r="AS54" s="366">
        <f>IF(COUNTBLANK('BPI+'!BO54)=1,0,IF(COUNTIF(qwqlINIcol,'BPI+'!BO54)=0,-1.5,IF(INDEX(sorCol,MATCH(INDEX(valCol,MATCH('BPI+'!BO54,INIcol,0)),bpiTeams,0))&gt;=80,-1.5,IF(INDEX(sorCol,MATCH(INDEX(valCol,MATCH('BPI+'!BO54,INIcol,0)),bpiTeams,0))&gt;=41,-1 - (INDEX(sorCol,MATCH(INDEX(valCol,MATCH('BPI+'!BO54,INIcol,0)),bpiTeams,0)) - 41) * (0.5/39),(INDEX(sorCol,MATCH(INDEX(valCol,MATCH('BPI+'!BO54,INIcol,0)),bpiTeams,0)) + 40)/325 - 2))))</f>
        <v>0</v>
      </c>
      <c r="AT54" s="366">
        <f>IF(COUNTBLANK('BPI+'!BP54)=1,0,IF(COUNTIF(qwqlINIcol,'BPI+'!BP54)=0,-1.5,IF(INDEX(sorCol,MATCH(INDEX(valCol,MATCH('BPI+'!BP54,INIcol,0)),bpiTeams,0))&gt;=80,-1.5,IF(INDEX(sorCol,MATCH(INDEX(valCol,MATCH('BPI+'!BP54,INIcol,0)),bpiTeams,0))&gt;=41,-1 - (INDEX(sorCol,MATCH(INDEX(valCol,MATCH('BPI+'!BP54,INIcol,0)),bpiTeams,0)) - 41) * (0.5/39),(INDEX(sorCol,MATCH(INDEX(valCol,MATCH('BPI+'!BP54,INIcol,0)),bpiTeams,0)) + 40)/325 - 2))))</f>
        <v>0</v>
      </c>
      <c r="AU54" s="366">
        <f>IF(COUNTBLANK('BPI+'!BQ54)=1,0,IF(COUNTIF(qwqlINIcol,'BPI+'!BQ54)=0,-1.5,IF(INDEX(sorCol,MATCH(INDEX(valCol,MATCH('BPI+'!BQ54,INIcol,0)),bpiTeams,0))&gt;=80,-1.5,IF(INDEX(sorCol,MATCH(INDEX(valCol,MATCH('BPI+'!BQ54,INIcol,0)),bpiTeams,0))&gt;=41,-1 - (INDEX(sorCol,MATCH(INDEX(valCol,MATCH('BPI+'!BQ54,INIcol,0)),bpiTeams,0)) - 41) * (0.5/39),(INDEX(sorCol,MATCH(INDEX(valCol,MATCH('BPI+'!BQ54,INIcol,0)),bpiTeams,0)) + 40)/325 - 2))))</f>
        <v>0</v>
      </c>
      <c r="AV54" s="366">
        <f>IF(COUNTBLANK('BPI+'!BR54)=1,0,IF(COUNTIF(qwqlINIcol,'BPI+'!BR54)=0,-1.5,IF(INDEX(sorCol,MATCH(INDEX(valCol,MATCH('BPI+'!BR54,INIcol,0)),bpiTeams,0))&gt;=80,-1.5,IF(INDEX(sorCol,MATCH(INDEX(valCol,MATCH('BPI+'!BR54,INIcol,0)),bpiTeams,0))&gt;=41,-1 - (INDEX(sorCol,MATCH(INDEX(valCol,MATCH('BPI+'!BR54,INIcol,0)),bpiTeams,0)) - 41) * (0.5/39),(INDEX(sorCol,MATCH(INDEX(valCol,MATCH('BPI+'!BR54,INIcol,0)),bpiTeams,0)) + 40)/325 - 2))))</f>
        <v>0</v>
      </c>
      <c r="AW54" s="366">
        <f>IF(COUNTBLANK('BPI+'!BS54)=1,0,IF(COUNTIF(qwqlINIcol,'BPI+'!BS54)=0,-1.5,IF(INDEX(sorCol,MATCH(INDEX(valCol,MATCH('BPI+'!BS54,INIcol,0)),bpiTeams,0))&gt;=80,-1.5,IF(INDEX(sorCol,MATCH(INDEX(valCol,MATCH('BPI+'!BS54,INIcol,0)),bpiTeams,0))&gt;=41,-1 - (INDEX(sorCol,MATCH(INDEX(valCol,MATCH('BPI+'!BS54,INIcol,0)),bpiTeams,0)) - 41) * (0.5/39),(INDEX(sorCol,MATCH(INDEX(valCol,MATCH('BPI+'!BS54,INIcol,0)),bpiTeams,0)) + 40)/325 - 2))))</f>
        <v>0</v>
      </c>
      <c r="AX54" s="366">
        <f>IF(COUNTBLANK('BPI+'!BT54)=1,0,IF(COUNTIF(qwqlINIcol,'BPI+'!BT54)=0,-1.5,IF(INDEX(sorCol,MATCH(INDEX(valCol,MATCH('BPI+'!BT54,INIcol,0)),bpiTeams,0))&gt;=80,-1.5,IF(INDEX(sorCol,MATCH(INDEX(valCol,MATCH('BPI+'!BT54,INIcol,0)),bpiTeams,0))&gt;=41,-1 - (INDEX(sorCol,MATCH(INDEX(valCol,MATCH('BPI+'!BT54,INIcol,0)),bpiTeams,0)) - 41) * (0.5/39),(INDEX(sorCol,MATCH(INDEX(valCol,MATCH('BPI+'!BT54,INIcol,0)),bpiTeams,0)) + 40)/325 - 2))))</f>
        <v>0</v>
      </c>
      <c r="AY54" s="366">
        <f>IF(COUNTBLANK('BPI+'!BU54)=1,0,IF(COUNTIF(qwqlINIcol,'BPI+'!BU54)=0,-1.5,IF(INDEX(sorCol,MATCH(INDEX(valCol,MATCH('BPI+'!BU54,INIcol,0)),bpiTeams,0))&gt;=80,-1.5,IF(INDEX(sorCol,MATCH(INDEX(valCol,MATCH('BPI+'!BU54,INIcol,0)),bpiTeams,0))&gt;=41,-1 - (INDEX(sorCol,MATCH(INDEX(valCol,MATCH('BPI+'!BU54,INIcol,0)),bpiTeams,0)) - 41) * (0.5/39),(INDEX(sorCol,MATCH(INDEX(valCol,MATCH('BPI+'!BU54,INIcol,0)),bpiTeams,0)) + 40)/325 - 2))))</f>
        <v>0</v>
      </c>
      <c r="AZ54" s="366">
        <f>IF(COUNTBLANK('BPI+'!BV54)=1,0,IF(COUNTIF(qwqlINIcol,'BPI+'!BV54)=0,-1.5,IF(INDEX(sorCol,MATCH(INDEX(valCol,MATCH('BPI+'!BV54,INIcol,0)),bpiTeams,0))&gt;=80,-1.5,IF(INDEX(sorCol,MATCH(INDEX(valCol,MATCH('BPI+'!BV54,INIcol,0)),bpiTeams,0))&gt;=41,-1 - (INDEX(sorCol,MATCH(INDEX(valCol,MATCH('BPI+'!BV54,INIcol,0)),bpiTeams,0)) - 41) * (0.5/39),(INDEX(sorCol,MATCH(INDEX(valCol,MATCH('BPI+'!BV54,INIcol,0)),bpiTeams,0)) + 40)/325 - 2))))</f>
        <v>0</v>
      </c>
      <c r="BA54" s="366">
        <f>IF(COUNTBLANK('BPI+'!BW54)=1,0,IF(COUNTIF(qwqlINIcol,'BPI+'!BW54)=0,-1.5,IF(INDEX(sorCol,MATCH(INDEX(valCol,MATCH('BPI+'!BW54,INIcol,0)),bpiTeams,0))&gt;=80,-1.5,IF(INDEX(sorCol,MATCH(INDEX(valCol,MATCH('BPI+'!BW54,INIcol,0)),bpiTeams,0))&gt;=41,-1 - (INDEX(sorCol,MATCH(INDEX(valCol,MATCH('BPI+'!BW54,INIcol,0)),bpiTeams,0)) - 41) * (0.5/39),(INDEX(sorCol,MATCH(INDEX(valCol,MATCH('BPI+'!BW54,INIcol,0)),bpiTeams,0)) + 40)/325 - 2))))</f>
        <v>0</v>
      </c>
      <c r="BB54" s="366">
        <f>IF(COUNTBLANK('BPI+'!BX54)=1,0,IF(COUNTIF(qwqlINIcol,'BPI+'!BX54)=0,-1.5,IF(INDEX(sorCol,MATCH(INDEX(valCol,MATCH('BPI+'!BX54,INIcol,0)),bpiTeams,0))&gt;=80,-1.5,IF(INDEX(sorCol,MATCH(INDEX(valCol,MATCH('BPI+'!BX54,INIcol,0)),bpiTeams,0))&gt;=41,-1 - (INDEX(sorCol,MATCH(INDEX(valCol,MATCH('BPI+'!BX54,INIcol,0)),bpiTeams,0)) - 41) * (0.5/39),(INDEX(sorCol,MATCH(INDEX(valCol,MATCH('BPI+'!BX54,INIcol,0)),bpiTeams,0)) + 40)/325 - 2))))</f>
        <v>0</v>
      </c>
      <c r="BC54" s="374">
        <f>IF(COUNTBLANK('BPI+'!BY54)=0,-1.6,0)</f>
        <v>-1.6</v>
      </c>
      <c r="BD54" s="374">
        <f>IF(COUNTBLANK('BPI+'!BZ54)=0,-1.6,0)</f>
        <v>-1.6</v>
      </c>
      <c r="BE54" s="374">
        <f>IF(COUNTBLANK('BPI+'!CA54)=0,-1.6,0)</f>
        <v>-1.6</v>
      </c>
      <c r="BF54" s="374">
        <f>IF(COUNTBLANK('BPI+'!CB54)=0,-1.6,0)</f>
        <v>-1.6</v>
      </c>
      <c r="BG54" s="374">
        <f>IF(COUNTBLANK('BPI+'!CC54)=0,-1.6,0)</f>
        <v>-1.6</v>
      </c>
      <c r="BH54" s="374">
        <f>IF(COUNTBLANK('BPI+'!CD54)=0,-1.6,0)</f>
        <v>-1.6</v>
      </c>
      <c r="BI54" s="374">
        <f>IF(COUNTBLANK('BPI+'!CE54)=0,-1.6,0)</f>
        <v>-1.6</v>
      </c>
      <c r="BJ54" s="374">
        <f>IF(COUNTBLANK('BPI+'!CF54)=0,-1.6,0)</f>
        <v>-1.6</v>
      </c>
      <c r="BK54" s="374">
        <f>IF(COUNTBLANK('BPI+'!CG54)=0,-1.6,0)</f>
        <v>-1.6</v>
      </c>
      <c r="BL54" s="374">
        <f>IF(COUNTBLANK('BPI+'!CH54)=0,-1.6,0)</f>
        <v>0</v>
      </c>
      <c r="BM54" s="374">
        <f>IF(COUNTBLANK('BPI+'!CI54)=0,-1.6,0)</f>
        <v>0</v>
      </c>
      <c r="BN54" s="374">
        <f>IF(COUNTBLANK('BPI+'!CJ54)=0,-1.6,0)</f>
        <v>0</v>
      </c>
      <c r="BO54" s="374">
        <f>IF(COUNTBLANK('BPI+'!CK54)=0,-1.6,0)</f>
        <v>0</v>
      </c>
      <c r="BP54" s="374">
        <f>IF(COUNTBLANK('BPI+'!CL54)=0,-1.6,0)</f>
        <v>0</v>
      </c>
      <c r="BQ54" s="374">
        <f>IF(COUNTBLANK('BPI+'!CM54)=0,-1.6,0)</f>
        <v>0</v>
      </c>
      <c r="BR54" s="374">
        <f>IF(COUNTBLANK('BPI+'!CN54)=0,-1.6,0)</f>
        <v>0</v>
      </c>
      <c r="BS54" s="374">
        <f>IF(COUNTBLANK('BPI+'!CO54)=0,-1.6,0)</f>
        <v>0</v>
      </c>
      <c r="BT54">
        <f t="shared" si="4"/>
        <v>-16.163076923076922</v>
      </c>
    </row>
    <row r="55" spans="1:72" x14ac:dyDescent="0.3">
      <c r="A55" t="str">
        <f t="shared" si="0"/>
        <v>Troy</v>
      </c>
      <c r="B55" t="str">
        <f t="shared" si="3"/>
        <v>TROY</v>
      </c>
      <c r="C55" s="358">
        <f>IF(
  COUNTBLANK('BPI+'!Y55)=1,
  0,
  IFERROR(
    IF(
      INDEX(sorCol,MATCH(INDEX(valCol,MATCH('BPI+'!Y55,INIcol,0)),bpiTeams,0))&lt;=40,
      2-INDEX(sorCol,MATCH(INDEX(valCol,MATCH('BPI+'!Y55,INIcol,0)),bpiTeams,0))/40,
      IF(
        INDEX(sorCol,MATCH(INDEX(valCol,MATCH('BPI+'!Y55,INIcol,0)),bpiTeams,0))&lt;=100,
        1-0.9*(INDEX(sorCol,MATCH(INDEX(valCol,MATCH('BPI+'!Y55,INIcol,0)),bpiTeams,0))-40)/60,
        0.1
      )
    ),
    0.1
  )
)</f>
        <v>0</v>
      </c>
      <c r="D55" s="358">
        <f>IF(
  COUNTBLANK('BPI+'!Z55)=1,
  0,
  IFERROR(
    IF(
      INDEX(sorCol,MATCH(INDEX(valCol,MATCH('BPI+'!Z55,INIcol,0)),bpiTeams,0))&lt;=40,
      2-INDEX(sorCol,MATCH(INDEX(valCol,MATCH('BPI+'!Z55,INIcol,0)),bpiTeams,0))/40,
      IF(
        INDEX(sorCol,MATCH(INDEX(valCol,MATCH('BPI+'!Z55,INIcol,0)),bpiTeams,0))&lt;=100,
        1-0.9*(INDEX(sorCol,MATCH(INDEX(valCol,MATCH('BPI+'!Z55,INIcol,0)),bpiTeams,0))-40)/60,
        0.1
      )
    ),
    0.1
  )
)</f>
        <v>0</v>
      </c>
      <c r="E55" s="358">
        <f>IF(
  COUNTBLANK('BPI+'!AA55)=1,
  0,
  IFERROR(
    IF(
      INDEX(sorCol,MATCH(INDEX(valCol,MATCH('BPI+'!AA55,INIcol,0)),bpiTeams,0))&lt;=40,
      2-INDEX(sorCol,MATCH(INDEX(valCol,MATCH('BPI+'!AA55,INIcol,0)),bpiTeams,0))/40,
      IF(
        INDEX(sorCol,MATCH(INDEX(valCol,MATCH('BPI+'!AA55,INIcol,0)),bpiTeams,0))&lt;=100,
        1-0.9*(INDEX(sorCol,MATCH(INDEX(valCol,MATCH('BPI+'!AA55,INIcol,0)),bpiTeams,0))-40)/60,
        0.1
      )
    ),
    0.1
  )
)</f>
        <v>0</v>
      </c>
      <c r="F55" s="358">
        <f>IF(
  COUNTBLANK('BPI+'!AB55)=1,
  0,
  IFERROR(
    IF(
      INDEX(sorCol,MATCH(INDEX(valCol,MATCH('BPI+'!AB55,INIcol,0)),bpiTeams,0))&lt;=40,
      2-INDEX(sorCol,MATCH(INDEX(valCol,MATCH('BPI+'!AB55,INIcol,0)),bpiTeams,0))/40,
      IF(
        INDEX(sorCol,MATCH(INDEX(valCol,MATCH('BPI+'!AB55,INIcol,0)),bpiTeams,0))&lt;=100,
        1-0.9*(INDEX(sorCol,MATCH(INDEX(valCol,MATCH('BPI+'!AB55,INIcol,0)),bpiTeams,0))-40)/60,
        0.1
      )
    ),
    0.1
  )
)</f>
        <v>0</v>
      </c>
      <c r="G55" s="358">
        <f>IF(
  COUNTBLANK('BPI+'!AC55)=1,
  0,
  IFERROR(
    IF(
      INDEX(sorCol,MATCH(INDEX(valCol,MATCH('BPI+'!AC55,INIcol,0)),bpiTeams,0))&lt;=40,
      2-INDEX(sorCol,MATCH(INDEX(valCol,MATCH('BPI+'!AC55,INIcol,0)),bpiTeams,0))/40,
      IF(
        INDEX(sorCol,MATCH(INDEX(valCol,MATCH('BPI+'!AC55,INIcol,0)),bpiTeams,0))&lt;=100,
        1-0.9*(INDEX(sorCol,MATCH(INDEX(valCol,MATCH('BPI+'!AC55,INIcol,0)),bpiTeams,0))-40)/60,
        0.1
      )
    ),
    0.1
  )
)</f>
        <v>0</v>
      </c>
      <c r="H55" s="358">
        <f>IF(
  COUNTBLANK('BPI+'!AD55)=1,
  0,
  IFERROR(
    IF(
      INDEX(sorCol,MATCH(INDEX(valCol,MATCH('BPI+'!AD55,INIcol,0)),bpiTeams,0))&lt;=40,
      2-INDEX(sorCol,MATCH(INDEX(valCol,MATCH('BPI+'!AD55,INIcol,0)),bpiTeams,0))/40,
      IF(
        INDEX(sorCol,MATCH(INDEX(valCol,MATCH('BPI+'!AD55,INIcol,0)),bpiTeams,0))&lt;=100,
        1-0.9*(INDEX(sorCol,MATCH(INDEX(valCol,MATCH('BPI+'!AD55,INIcol,0)),bpiTeams,0))-40)/60,
        0.1
      )
    ),
    0.1
  )
)</f>
        <v>0</v>
      </c>
      <c r="I55" s="358">
        <f>IF(
  COUNTBLANK('BPI+'!AE55)=1,
  0,
  IFERROR(
    IF(
      INDEX(sorCol,MATCH(INDEX(valCol,MATCH('BPI+'!AE55,INIcol,0)),bpiTeams,0))&lt;=40,
      2-INDEX(sorCol,MATCH(INDEX(valCol,MATCH('BPI+'!AE55,INIcol,0)),bpiTeams,0))/40,
      IF(
        INDEX(sorCol,MATCH(INDEX(valCol,MATCH('BPI+'!AE55,INIcol,0)),bpiTeams,0))&lt;=100,
        1-0.9*(INDEX(sorCol,MATCH(INDEX(valCol,MATCH('BPI+'!AE55,INIcol,0)),bpiTeams,0))-40)/60,
        0.1
      )
    ),
    0.1
  )
)</f>
        <v>0</v>
      </c>
      <c r="J55" s="358">
        <f>IF(
  COUNTBLANK('BPI+'!AF55)=1,
  0,
  IFERROR(
    IF(
      INDEX(sorCol,MATCH(INDEX(valCol,MATCH('BPI+'!AF55,INIcol,0)),bpiTeams,0))&lt;=40,
      2-INDEX(sorCol,MATCH(INDEX(valCol,MATCH('BPI+'!AF55,INIcol,0)),bpiTeams,0))/40,
      IF(
        INDEX(sorCol,MATCH(INDEX(valCol,MATCH('BPI+'!AF55,INIcol,0)),bpiTeams,0))&lt;=100,
        1-0.9*(INDEX(sorCol,MATCH(INDEX(valCol,MATCH('BPI+'!AF55,INIcol,0)),bpiTeams,0))-40)/60,
        0.1
      )
    ),
    0.1
  )
)</f>
        <v>0</v>
      </c>
      <c r="K55" s="358">
        <f>IF(
  COUNTBLANK('BPI+'!AG55)=1,
  0,
  IFERROR(
    IF(
      INDEX(sorCol,MATCH(INDEX(valCol,MATCH('BPI+'!AG55,INIcol,0)),bpiTeams,0))&lt;=40,
      2-INDEX(sorCol,MATCH(INDEX(valCol,MATCH('BPI+'!AG55,INIcol,0)),bpiTeams,0))/40,
      IF(
        INDEX(sorCol,MATCH(INDEX(valCol,MATCH('BPI+'!AG55,INIcol,0)),bpiTeams,0))&lt;=100,
        1-0.9*(INDEX(sorCol,MATCH(INDEX(valCol,MATCH('BPI+'!AG55,INIcol,0)),bpiTeams,0))-40)/60,
        0.1
      )
    ),
    0.1
  )
)</f>
        <v>0</v>
      </c>
      <c r="L55" s="358">
        <f>IF(
  COUNTBLANK('BPI+'!AH55)=1,
  0,
  IFERROR(
    IF(
      INDEX(sorCol,MATCH(INDEX(valCol,MATCH('BPI+'!AH55,INIcol,0)),bpiTeams,0))&lt;=40,
      2-INDEX(sorCol,MATCH(INDEX(valCol,MATCH('BPI+'!AH55,INIcol,0)),bpiTeams,0))/40,
      IF(
        INDEX(sorCol,MATCH(INDEX(valCol,MATCH('BPI+'!AH55,INIcol,0)),bpiTeams,0))&lt;=100,
        1-0.9*(INDEX(sorCol,MATCH(INDEX(valCol,MATCH('BPI+'!AH55,INIcol,0)),bpiTeams,0))-40)/60,
        0.1
      )
    ),
    0.1
  )
)</f>
        <v>0</v>
      </c>
      <c r="M55" s="358">
        <f>IF(
  COUNTBLANK('BPI+'!AI55)=1,
  0,
  IFERROR(
    IF(
      INDEX(sorCol,MATCH(INDEX(valCol,MATCH('BPI+'!AI55,INIcol,0)),bpiTeams,0))&lt;=40,
      2-INDEX(sorCol,MATCH(INDEX(valCol,MATCH('BPI+'!AI55,INIcol,0)),bpiTeams,0))/40,
      IF(
        INDEX(sorCol,MATCH(INDEX(valCol,MATCH('BPI+'!AI55,INIcol,0)),bpiTeams,0))&lt;=100,
        1-0.9*(INDEX(sorCol,MATCH(INDEX(valCol,MATCH('BPI+'!AI55,INIcol,0)),bpiTeams,0))-40)/60,
        0.1
      )
    ),
    0.1
  )
)</f>
        <v>0</v>
      </c>
      <c r="N55" s="358">
        <f>IF(
  COUNTBLANK('BPI+'!AJ55)=1,
  0,
  IFERROR(
    IF(
      INDEX(sorCol,MATCH(INDEX(valCol,MATCH('BPI+'!AJ55,INIcol,0)),bpiTeams,0))&lt;=40,
      2-INDEX(sorCol,MATCH(INDEX(valCol,MATCH('BPI+'!AJ55,INIcol,0)),bpiTeams,0))/40,
      IF(
        INDEX(sorCol,MATCH(INDEX(valCol,MATCH('BPI+'!AJ55,INIcol,0)),bpiTeams,0))&lt;=100,
        1-0.9*(INDEX(sorCol,MATCH(INDEX(valCol,MATCH('BPI+'!AJ55,INIcol,0)),bpiTeams,0))-40)/60,
        0.1
      )
    ),
    0.1
  )
)</f>
        <v>0</v>
      </c>
      <c r="O55" s="366">
        <f>IF(
  COUNTBLANK('BPI+'!AK55)=1,
  0,
  IFERROR(
    IF(
      INDEX(sorCol, MATCH(INDEX(valCol, MATCH('BPI+'!AK55, INIcol, 0)), bpiTeams, 0)) &lt;= 40,
      -INDEX(sorCol, MATCH(INDEX(valCol, MATCH('BPI+'!AK55, INIcol, 0)), bpiTeams, 0))/40,
      IF(
        INDEX(sorCol, MATCH(INDEX(valCol, MATCH('BPI+'!AK55, INIcol, 0)), bpiTeams, 0)) &lt;= 100,
        -1 - (INDEX(sorCol, MATCH(INDEX(valCol, MATCH('BPI+'!AK55, INIcol, 0)), bpiTeams, 0)) - 40)/60,
        -2
      )
    ),
    -2
  )
)</f>
        <v>0</v>
      </c>
      <c r="P55" s="366">
        <f>IF(
  COUNTBLANK('BPI+'!AL55)=1,
  0,
  IFERROR(
    IF(
      INDEX(sorCol, MATCH(INDEX(valCol, MATCH('BPI+'!AL55, INIcol, 0)), bpiTeams, 0)) &lt;= 40,
      -INDEX(sorCol, MATCH(INDEX(valCol, MATCH('BPI+'!AL55, INIcol, 0)), bpiTeams, 0))/40,
      IF(
        INDEX(sorCol, MATCH(INDEX(valCol, MATCH('BPI+'!AL55, INIcol, 0)), bpiTeams, 0)) &lt;= 100,
        -1 - (INDEX(sorCol, MATCH(INDEX(valCol, MATCH('BPI+'!AL55, INIcol, 0)), bpiTeams, 0)) - 40)/60,
        -2
      )
    ),
    -2
  )
)</f>
        <v>0</v>
      </c>
      <c r="Q55" s="366">
        <f>IF(
  COUNTBLANK('BPI+'!AM55)=1,
  0,
  IFERROR(
    IF(
      INDEX(sorCol, MATCH(INDEX(valCol, MATCH('BPI+'!AM55, INIcol, 0)), bpiTeams, 0)) &lt;= 40,
      -INDEX(sorCol, MATCH(INDEX(valCol, MATCH('BPI+'!AM55, INIcol, 0)), bpiTeams, 0))/40,
      IF(
        INDEX(sorCol, MATCH(INDEX(valCol, MATCH('BPI+'!AM55, INIcol, 0)), bpiTeams, 0)) &lt;= 100,
        -1 - (INDEX(sorCol, MATCH(INDEX(valCol, MATCH('BPI+'!AM55, INIcol, 0)), bpiTeams, 0)) - 40)/60,
        -2
      )
    ),
    -2
  )
)</f>
        <v>0</v>
      </c>
      <c r="R55" s="366">
        <f>IF(
  COUNTBLANK('BPI+'!AN55)=1,
  0,
  IFERROR(
    IF(
      INDEX(sorCol, MATCH(INDEX(valCol, MATCH('BPI+'!AN55, INIcol, 0)), bpiTeams, 0)) &lt;= 40,
      -INDEX(sorCol, MATCH(INDEX(valCol, MATCH('BPI+'!AN55, INIcol, 0)), bpiTeams, 0))/40,
      IF(
        INDEX(sorCol, MATCH(INDEX(valCol, MATCH('BPI+'!AN55, INIcol, 0)), bpiTeams, 0)) &lt;= 100,
        -1 - (INDEX(sorCol, MATCH(INDEX(valCol, MATCH('BPI+'!AN55, INIcol, 0)), bpiTeams, 0)) - 40)/60,
        -2
      )
    ),
    -2
  )
)</f>
        <v>0</v>
      </c>
      <c r="S55" s="366">
        <f>IF(
  COUNTBLANK('BPI+'!AO55)=1,
  0,
  IFERROR(
    IF(
      INDEX(sorCol, MATCH(INDEX(valCol, MATCH('BPI+'!AO55, INIcol, 0)), bpiTeams, 0)) &lt;= 40,
      -INDEX(sorCol, MATCH(INDEX(valCol, MATCH('BPI+'!AO55, INIcol, 0)), bpiTeams, 0))/40,
      IF(
        INDEX(sorCol, MATCH(INDEX(valCol, MATCH('BPI+'!AO55, INIcol, 0)), bpiTeams, 0)) &lt;= 100,
        -1 - (INDEX(sorCol, MATCH(INDEX(valCol, MATCH('BPI+'!AO55, INIcol, 0)), bpiTeams, 0)) - 40)/60,
        -2
      )
    ),
    -2
  )
)</f>
        <v>0</v>
      </c>
      <c r="T55" s="366">
        <f>IF(
  COUNTBLANK('BPI+'!AP55)=1,
  0,
  IFERROR(
    IF(
      INDEX(sorCol, MATCH(INDEX(valCol, MATCH('BPI+'!AP55, INIcol, 0)), bpiTeams, 0)) &lt;= 40,
      -INDEX(sorCol, MATCH(INDEX(valCol, MATCH('BPI+'!AP55, INIcol, 0)), bpiTeams, 0))/40,
      IF(
        INDEX(sorCol, MATCH(INDEX(valCol, MATCH('BPI+'!AP55, INIcol, 0)), bpiTeams, 0)) &lt;= 100,
        -1 - (INDEX(sorCol, MATCH(INDEX(valCol, MATCH('BPI+'!AP55, INIcol, 0)), bpiTeams, 0)) - 40)/60,
        -2
      )
    ),
    -2
  )
)</f>
        <v>0</v>
      </c>
      <c r="U55" s="366">
        <f>IF(
  COUNTBLANK('BPI+'!AQ55)=1,
  0,
  IFERROR(
    IF(
      INDEX(sorCol, MATCH(INDEX(valCol, MATCH('BPI+'!AQ55, INIcol, 0)), bpiTeams, 0)) &lt;= 40,
      -INDEX(sorCol, MATCH(INDEX(valCol, MATCH('BPI+'!AQ55, INIcol, 0)), bpiTeams, 0))/40,
      IF(
        INDEX(sorCol, MATCH(INDEX(valCol, MATCH('BPI+'!AQ55, INIcol, 0)), bpiTeams, 0)) &lt;= 100,
        -1 - (INDEX(sorCol, MATCH(INDEX(valCol, MATCH('BPI+'!AQ55, INIcol, 0)), bpiTeams, 0)) - 40)/60,
        -2
      )
    ),
    -2
  )
)</f>
        <v>0</v>
      </c>
      <c r="V55" s="366">
        <f>IF(
  COUNTBLANK('BPI+'!AR55)=1,
  0,
  IFERROR(
    IF(
      INDEX(sorCol, MATCH(INDEX(valCol, MATCH('BPI+'!AR55, INIcol, 0)), bpiTeams, 0)) &lt;= 40,
      -INDEX(sorCol, MATCH(INDEX(valCol, MATCH('BPI+'!AR55, INIcol, 0)), bpiTeams, 0))/40,
      IF(
        INDEX(sorCol, MATCH(INDEX(valCol, MATCH('BPI+'!AR55, INIcol, 0)), bpiTeams, 0)) &lt;= 100,
        -1 - (INDEX(sorCol, MATCH(INDEX(valCol, MATCH('BPI+'!AR55, INIcol, 0)), bpiTeams, 0)) - 40)/60,
        -2
      )
    ),
    -2
  )
)</f>
        <v>0</v>
      </c>
      <c r="W55" s="366">
        <f>IF(
  COUNTBLANK('BPI+'!AS55)=1,
  0,
  IFERROR(
    IF(
      INDEX(sorCol, MATCH(INDEX(valCol, MATCH('BPI+'!AS55, INIcol, 0)), bpiTeams, 0)) &lt;= 40,
      -INDEX(sorCol, MATCH(INDEX(valCol, MATCH('BPI+'!AS55, INIcol, 0)), bpiTeams, 0))/40,
      IF(
        INDEX(sorCol, MATCH(INDEX(valCol, MATCH('BPI+'!AS55, INIcol, 0)), bpiTeams, 0)) &lt;= 100,
        -1 - (INDEX(sorCol, MATCH(INDEX(valCol, MATCH('BPI+'!AS55, INIcol, 0)), bpiTeams, 0)) - 40)/60,
        -2
      )
    ),
    -2
  )
)</f>
        <v>0</v>
      </c>
      <c r="X55" s="366">
        <f>IF(
  COUNTBLANK('BPI+'!AT55)=1,
  0,
  IFERROR(
    IF(
      INDEX(sorCol, MATCH(INDEX(valCol, MATCH('BPI+'!AT55, INIcol, 0)), bpiTeams, 0)) &lt;= 40,
      -INDEX(sorCol, MATCH(INDEX(valCol, MATCH('BPI+'!AT55, INIcol, 0)), bpiTeams, 0))/40,
      IF(
        INDEX(sorCol, MATCH(INDEX(valCol, MATCH('BPI+'!AT55, INIcol, 0)), bpiTeams, 0)) &lt;= 100,
        -1 - (INDEX(sorCol, MATCH(INDEX(valCol, MATCH('BPI+'!AT55, INIcol, 0)), bpiTeams, 0)) - 40)/60,
        -2
      )
    ),
    -2
  )
)</f>
        <v>0</v>
      </c>
      <c r="Y55" s="366">
        <f>IF(
  COUNTBLANK('BPI+'!AU55)=1,
  0,
  IFERROR(
    IF(
      INDEX(sorCol, MATCH(INDEX(valCol, MATCH('BPI+'!AU55, INIcol, 0)), bpiTeams, 0)) &lt;= 40,
      -INDEX(sorCol, MATCH(INDEX(valCol, MATCH('BPI+'!AU55, INIcol, 0)), bpiTeams, 0))/40,
      IF(
        INDEX(sorCol, MATCH(INDEX(valCol, MATCH('BPI+'!AU55, INIcol, 0)), bpiTeams, 0)) &lt;= 100,
        -1 - (INDEX(sorCol, MATCH(INDEX(valCol, MATCH('BPI+'!AU55, INIcol, 0)), bpiTeams, 0)) - 40)/60,
        -2
      )
    ),
    -2
  )
)</f>
        <v>0</v>
      </c>
      <c r="Z55" s="366">
        <f>IF(
  COUNTBLANK('BPI+'!AV55)=1,
  0,
  IFERROR(
    IF(
      INDEX(sorCol, MATCH(INDEX(valCol, MATCH('BPI+'!AV55, INIcol, 0)), bpiTeams, 0)) &lt;= 40,
      -INDEX(sorCol, MATCH(INDEX(valCol, MATCH('BPI+'!AV55, INIcol, 0)), bpiTeams, 0))/40,
      IF(
        INDEX(sorCol, MATCH(INDEX(valCol, MATCH('BPI+'!AV55, INIcol, 0)), bpiTeams, 0)) &lt;= 100,
        -1 - (INDEX(sorCol, MATCH(INDEX(valCol, MATCH('BPI+'!AV55, INIcol, 0)), bpiTeams, 0)) - 40)/60,
        -2
      )
    ),
    -2
  )
)</f>
        <v>0</v>
      </c>
      <c r="AA55" s="358">
        <f>IFERROR(IF(COUNTBLANK('BPI+'!AX55)=1,0,IF(COUNTIF(qwqlINIcol,'BPI+'!AX55)=0,0.1,IF(INDEX(sorCol,MATCH(INDEX(valCol,MATCH('BPI+'!AW55,INIcol,0)),bpiTeams,0))&gt;=40,INDEX(sorCol,MATCH(INDEX(valCol,MATCH('BPI+'!AW55,INIcol,0)),bpiTeams,0))*-1/40+2,(INDEX(sorCol,MATCH(INDEX(valCol,MATCH('BPI+'!AW55,INIcol,0)),bpiTeams,0))*(-1)+40)/325+1))),0)</f>
        <v>0</v>
      </c>
      <c r="AB55" s="358">
        <f>IFERROR(IF(COUNTBLANK('BPI+'!AY55)=1,0,IF(COUNTIF(qwqlINIcol,'BPI+'!AY55)=0,0.1,IF(INDEX(sorCol,MATCH(INDEX(valCol,MATCH('BPI+'!AX55,INIcol,0)),bpiTeams,0))&gt;=40,INDEX(sorCol,MATCH(INDEX(valCol,MATCH('BPI+'!AX55,INIcol,0)),bpiTeams,0))*-1/40+2,(INDEX(sorCol,MATCH(INDEX(valCol,MATCH('BPI+'!AX55,INIcol,0)),bpiTeams,0))*(-1)+40)/325+1))),0)</f>
        <v>0</v>
      </c>
      <c r="AC55" s="358">
        <f>IFERROR(IF(COUNTBLANK('BPI+'!AZ55)=1,0,IF(COUNTIF(qwqlINIcol,'BPI+'!AZ55)=0,0.1,IF(INDEX(sorCol,MATCH(INDEX(valCol,MATCH('BPI+'!AY55,INIcol,0)),bpiTeams,0))&gt;=40,INDEX(sorCol,MATCH(INDEX(valCol,MATCH('BPI+'!AY55,INIcol,0)),bpiTeams,0))*-1/40+2,(INDEX(sorCol,MATCH(INDEX(valCol,MATCH('BPI+'!AY55,INIcol,0)),bpiTeams,0))*(-1)+40)/325+1))),0)</f>
        <v>0</v>
      </c>
      <c r="AD55" s="358">
        <f>IFERROR(IF(COUNTBLANK('BPI+'!BA55)=1,0,IF(COUNTIF(qwqlINIcol,'BPI+'!BA55)=0,0.1,IF(INDEX(sorCol,MATCH(INDEX(valCol,MATCH('BPI+'!AZ55,INIcol,0)),bpiTeams,0))&gt;=40,INDEX(sorCol,MATCH(INDEX(valCol,MATCH('BPI+'!AZ55,INIcol,0)),bpiTeams,0))*-1/40+2,(INDEX(sorCol,MATCH(INDEX(valCol,MATCH('BPI+'!AZ55,INIcol,0)),bpiTeams,0))*(-1)+40)/325+1))),0)</f>
        <v>0</v>
      </c>
      <c r="AE55" s="358">
        <f>IFERROR(IF(COUNTBLANK('BPI+'!BB55)=1,0,IF(COUNTIF(qwqlINIcol,'BPI+'!BB55)=0,0.1,IF(INDEX(sorCol,MATCH(INDEX(valCol,MATCH('BPI+'!BA55,INIcol,0)),bpiTeams,0))&gt;=40,INDEX(sorCol,MATCH(INDEX(valCol,MATCH('BPI+'!BA55,INIcol,0)),bpiTeams,0))*-1/40+2,(INDEX(sorCol,MATCH(INDEX(valCol,MATCH('BPI+'!BA55,INIcol,0)),bpiTeams,0))*(-1)+40)/325+1))),0)</f>
        <v>0</v>
      </c>
      <c r="AF55" s="358">
        <f>IFERROR(IF(COUNTBLANK('BPI+'!BC55)=1,0,IF(COUNTIF(qwqlINIcol,'BPI+'!BC55)=0,0.1,IF(INDEX(sorCol,MATCH(INDEX(valCol,MATCH('BPI+'!BB55,INIcol,0)),bpiTeams,0))&gt;=40,INDEX(sorCol,MATCH(INDEX(valCol,MATCH('BPI+'!BB55,INIcol,0)),bpiTeams,0))*-1/40+2,(INDEX(sorCol,MATCH(INDEX(valCol,MATCH('BPI+'!BB55,INIcol,0)),bpiTeams,0))*(-1)+40)/325+1))),0)</f>
        <v>0</v>
      </c>
      <c r="AG55" s="358">
        <f>IFERROR(IF(COUNTBLANK('BPI+'!BD55)=1,0,IF(COUNTIF(qwqlINIcol,'BPI+'!BD55)=0,0.1,IF(INDEX(sorCol,MATCH(INDEX(valCol,MATCH('BPI+'!BC55,INIcol,0)),bpiTeams,0))&gt;=40,INDEX(sorCol,MATCH(INDEX(valCol,MATCH('BPI+'!BC55,INIcol,0)),bpiTeams,0))*-1/40+2,(INDEX(sorCol,MATCH(INDEX(valCol,MATCH('BPI+'!BC55,INIcol,0)),bpiTeams,0))*(-1)+40)/325+1))),0)</f>
        <v>0</v>
      </c>
      <c r="AH55" s="358">
        <f>IFERROR(IF(COUNTBLANK('BPI+'!BE55)=1,0,IF(COUNTIF(qwqlINIcol,'BPI+'!BE55)=0,0.1,IF(INDEX(sorCol,MATCH(INDEX(valCol,MATCH('BPI+'!BD55,INIcol,0)),bpiTeams,0))&gt;=40,INDEX(sorCol,MATCH(INDEX(valCol,MATCH('BPI+'!BD55,INIcol,0)),bpiTeams,0))*-1/40+2,(INDEX(sorCol,MATCH(INDEX(valCol,MATCH('BPI+'!BD55,INIcol,0)),bpiTeams,0))*(-1)+40)/325+1))),0)</f>
        <v>0</v>
      </c>
      <c r="AI55" s="358">
        <f>IFERROR(IF(COUNTBLANK('BPI+'!BF55)=1,0,IF(COUNTIF(qwqlINIcol,'BPI+'!BF55)=0,0.1,IF(INDEX(sorCol,MATCH(INDEX(valCol,MATCH('BPI+'!BE55,INIcol,0)),bpiTeams,0))&gt;=40,INDEX(sorCol,MATCH(INDEX(valCol,MATCH('BPI+'!BE55,INIcol,0)),bpiTeams,0))*-1/40+2,(INDEX(sorCol,MATCH(INDEX(valCol,MATCH('BPI+'!BE55,INIcol,0)),bpiTeams,0))*(-1)+40)/325+1))),0)</f>
        <v>0</v>
      </c>
      <c r="AJ55" s="358">
        <f>IFERROR(IF(COUNTBLANK('BPI+'!BG55)=1,0,IF(COUNTIF(qwqlINIcol,'BPI+'!BG55)=0,0.1,IF(INDEX(sorCol,MATCH(INDEX(valCol,MATCH('BPI+'!BF55,INIcol,0)),bpiTeams,0))&gt;=40,INDEX(sorCol,MATCH(INDEX(valCol,MATCH('BPI+'!BF55,INIcol,0)),bpiTeams,0))*-1/40+2,(INDEX(sorCol,MATCH(INDEX(valCol,MATCH('BPI+'!BF55,INIcol,0)),bpiTeams,0))*(-1)+40)/325+1))),0)</f>
        <v>0</v>
      </c>
      <c r="AK55" s="358">
        <f>IFERROR(IF(COUNTBLANK('BPI+'!BH55)=1,0,IF(COUNTIF(qwqlINIcol,'BPI+'!BH55)=0,0.1,IF(INDEX(sorCol,MATCH(INDEX(valCol,MATCH('BPI+'!BG55,INIcol,0)),bpiTeams,0))&gt;=40,INDEX(sorCol,MATCH(INDEX(valCol,MATCH('BPI+'!BG55,INIcol,0)),bpiTeams,0))*-1/40+2,(INDEX(sorCol,MATCH(INDEX(valCol,MATCH('BPI+'!BG55,INIcol,0)),bpiTeams,0))*(-1)+40)/325+1))),0)</f>
        <v>0</v>
      </c>
      <c r="AL55" s="358">
        <f>IFERROR(IF(COUNTBLANK('BPI+'!BI55)=1,0,IF(COUNTIF(qwqlINIcol,'BPI+'!BI55)=0,0.1,IF(INDEX(sorCol,MATCH(INDEX(valCol,MATCH('BPI+'!BH55,INIcol,0)),bpiTeams,0))&gt;=40,INDEX(sorCol,MATCH(INDEX(valCol,MATCH('BPI+'!BH55,INIcol,0)),bpiTeams,0))*-1/40+2,(INDEX(sorCol,MATCH(INDEX(valCol,MATCH('BPI+'!BH55,INIcol,0)),bpiTeams,0))*(-1)+40)/325+1))),0)</f>
        <v>0</v>
      </c>
      <c r="AM55" s="358">
        <f>IFERROR(IF(COUNTBLANK('BPI+'!BJ55)=1,0,IF(COUNTIF(qwqlINIcol,'BPI+'!BJ55)=0,0.1,IF(INDEX(sorCol,MATCH(INDEX(valCol,MATCH('BPI+'!BI55,INIcol,0)),bpiTeams,0))&gt;=40,INDEX(sorCol,MATCH(INDEX(valCol,MATCH('BPI+'!BI55,INIcol,0)),bpiTeams,0))*-1/40+2,(INDEX(sorCol,MATCH(INDEX(valCol,MATCH('BPI+'!BI55,INIcol,0)),bpiTeams,0))*(-1)+40)/325+1))),0)</f>
        <v>0</v>
      </c>
      <c r="AN55" s="358">
        <f>IFERROR(IF(COUNTBLANK('BPI+'!BK55)=1,0,IF(COUNTIF(qwqlINIcol,'BPI+'!BK55)=0,0.1,IF(INDEX(sorCol,MATCH(INDEX(valCol,MATCH('BPI+'!BJ55,INIcol,0)),bpiTeams,0))&gt;=40,INDEX(sorCol,MATCH(INDEX(valCol,MATCH('BPI+'!BJ55,INIcol,0)),bpiTeams,0))*-1/40+2,(INDEX(sorCol,MATCH(INDEX(valCol,MATCH('BPI+'!BJ55,INIcol,0)),bpiTeams,0))*(-1)+40)/325+1))),0)</f>
        <v>0</v>
      </c>
      <c r="AO55" s="358">
        <f>IFERROR(IF(COUNTBLANK('BPI+'!BL55)=1,0,IF(COUNTIF(qwqlINIcol,'BPI+'!BL55)=0,0.1,IF(INDEX(sorCol,MATCH(INDEX(valCol,MATCH('BPI+'!BK55,INIcol,0)),bpiTeams,0))&gt;=40,INDEX(sorCol,MATCH(INDEX(valCol,MATCH('BPI+'!BK55,INIcol,0)),bpiTeams,0))*-1/40+2,(INDEX(sorCol,MATCH(INDEX(valCol,MATCH('BPI+'!BK55,INIcol,0)),bpiTeams,0))*(-1)+40)/325+1))),0)</f>
        <v>0.1</v>
      </c>
      <c r="AP55" s="366">
        <f>IF(COUNTBLANK('BPI+'!BL55)=1,0,IF(COUNTIF(qwqlINIcol,'BPI+'!BL55)=0,-1.5,IF(INDEX(sorCol,MATCH(INDEX(valCol,MATCH('BPI+'!BL55,INIcol,0)),bpiTeams,0))&gt;=80,-1.5,IF(INDEX(sorCol,MATCH(INDEX(valCol,MATCH('BPI+'!BL55,INIcol,0)),bpiTeams,0))&gt;=41,-1 - (INDEX(sorCol,MATCH(INDEX(valCol,MATCH('BPI+'!BL55,INIcol,0)),bpiTeams,0)) - 41) * (0.5/39),(INDEX(sorCol,MATCH(INDEX(valCol,MATCH('BPI+'!BL55,INIcol,0)),bpiTeams,0)) + 40)/325 - 2))))</f>
        <v>-1.5</v>
      </c>
      <c r="AQ55" s="366">
        <f>IF(COUNTBLANK('BPI+'!BM55)=1,0,IF(COUNTIF(qwqlINIcol,'BPI+'!BM55)=0,-1.5,IF(INDEX(sorCol,MATCH(INDEX(valCol,MATCH('BPI+'!BM55,INIcol,0)),bpiTeams,0))&gt;=80,-1.5,IF(INDEX(sorCol,MATCH(INDEX(valCol,MATCH('BPI+'!BM55,INIcol,0)),bpiTeams,0))&gt;=41,-1 - (INDEX(sorCol,MATCH(INDEX(valCol,MATCH('BPI+'!BM55,INIcol,0)),bpiTeams,0)) - 41) * (0.5/39),(INDEX(sorCol,MATCH(INDEX(valCol,MATCH('BPI+'!BM55,INIcol,0)),bpiTeams,0)) + 40)/325 - 2))))</f>
        <v>0</v>
      </c>
      <c r="AR55" s="366">
        <f>IF(COUNTBLANK('BPI+'!BN55)=1,0,IF(COUNTIF(qwqlINIcol,'BPI+'!BN55)=0,-1.5,IF(INDEX(sorCol,MATCH(INDEX(valCol,MATCH('BPI+'!BN55,INIcol,0)),bpiTeams,0))&gt;=80,-1.5,IF(INDEX(sorCol,MATCH(INDEX(valCol,MATCH('BPI+'!BN55,INIcol,0)),bpiTeams,0))&gt;=41,-1 - (INDEX(sorCol,MATCH(INDEX(valCol,MATCH('BPI+'!BN55,INIcol,0)),bpiTeams,0)) - 41) * (0.5/39),(INDEX(sorCol,MATCH(INDEX(valCol,MATCH('BPI+'!BN55,INIcol,0)),bpiTeams,0)) + 40)/325 - 2))))</f>
        <v>0</v>
      </c>
      <c r="AS55" s="366">
        <f>IF(COUNTBLANK('BPI+'!BO55)=1,0,IF(COUNTIF(qwqlINIcol,'BPI+'!BO55)=0,-1.5,IF(INDEX(sorCol,MATCH(INDEX(valCol,MATCH('BPI+'!BO55,INIcol,0)),bpiTeams,0))&gt;=80,-1.5,IF(INDEX(sorCol,MATCH(INDEX(valCol,MATCH('BPI+'!BO55,INIcol,0)),bpiTeams,0))&gt;=41,-1 - (INDEX(sorCol,MATCH(INDEX(valCol,MATCH('BPI+'!BO55,INIcol,0)),bpiTeams,0)) - 41) * (0.5/39),(INDEX(sorCol,MATCH(INDEX(valCol,MATCH('BPI+'!BO55,INIcol,0)),bpiTeams,0)) + 40)/325 - 2))))</f>
        <v>0</v>
      </c>
      <c r="AT55" s="366">
        <f>IF(COUNTBLANK('BPI+'!BP55)=1,0,IF(COUNTIF(qwqlINIcol,'BPI+'!BP55)=0,-1.5,IF(INDEX(sorCol,MATCH(INDEX(valCol,MATCH('BPI+'!BP55,INIcol,0)),bpiTeams,0))&gt;=80,-1.5,IF(INDEX(sorCol,MATCH(INDEX(valCol,MATCH('BPI+'!BP55,INIcol,0)),bpiTeams,0))&gt;=41,-1 - (INDEX(sorCol,MATCH(INDEX(valCol,MATCH('BPI+'!BP55,INIcol,0)),bpiTeams,0)) - 41) * (0.5/39),(INDEX(sorCol,MATCH(INDEX(valCol,MATCH('BPI+'!BP55,INIcol,0)),bpiTeams,0)) + 40)/325 - 2))))</f>
        <v>0</v>
      </c>
      <c r="AU55" s="366">
        <f>IF(COUNTBLANK('BPI+'!BQ55)=1,0,IF(COUNTIF(qwqlINIcol,'BPI+'!BQ55)=0,-1.5,IF(INDEX(sorCol,MATCH(INDEX(valCol,MATCH('BPI+'!BQ55,INIcol,0)),bpiTeams,0))&gt;=80,-1.5,IF(INDEX(sorCol,MATCH(INDEX(valCol,MATCH('BPI+'!BQ55,INIcol,0)),bpiTeams,0))&gt;=41,-1 - (INDEX(sorCol,MATCH(INDEX(valCol,MATCH('BPI+'!BQ55,INIcol,0)),bpiTeams,0)) - 41) * (0.5/39),(INDEX(sorCol,MATCH(INDEX(valCol,MATCH('BPI+'!BQ55,INIcol,0)),bpiTeams,0)) + 40)/325 - 2))))</f>
        <v>0</v>
      </c>
      <c r="AV55" s="366">
        <f>IF(COUNTBLANK('BPI+'!BR55)=1,0,IF(COUNTIF(qwqlINIcol,'BPI+'!BR55)=0,-1.5,IF(INDEX(sorCol,MATCH(INDEX(valCol,MATCH('BPI+'!BR55,INIcol,0)),bpiTeams,0))&gt;=80,-1.5,IF(INDEX(sorCol,MATCH(INDEX(valCol,MATCH('BPI+'!BR55,INIcol,0)),bpiTeams,0))&gt;=41,-1 - (INDEX(sorCol,MATCH(INDEX(valCol,MATCH('BPI+'!BR55,INIcol,0)),bpiTeams,0)) - 41) * (0.5/39),(INDEX(sorCol,MATCH(INDEX(valCol,MATCH('BPI+'!BR55,INIcol,0)),bpiTeams,0)) + 40)/325 - 2))))</f>
        <v>0</v>
      </c>
      <c r="AW55" s="366">
        <f>IF(COUNTBLANK('BPI+'!BS55)=1,0,IF(COUNTIF(qwqlINIcol,'BPI+'!BS55)=0,-1.5,IF(INDEX(sorCol,MATCH(INDEX(valCol,MATCH('BPI+'!BS55,INIcol,0)),bpiTeams,0))&gt;=80,-1.5,IF(INDEX(sorCol,MATCH(INDEX(valCol,MATCH('BPI+'!BS55,INIcol,0)),bpiTeams,0))&gt;=41,-1 - (INDEX(sorCol,MATCH(INDEX(valCol,MATCH('BPI+'!BS55,INIcol,0)),bpiTeams,0)) - 41) * (0.5/39),(INDEX(sorCol,MATCH(INDEX(valCol,MATCH('BPI+'!BS55,INIcol,0)),bpiTeams,0)) + 40)/325 - 2))))</f>
        <v>0</v>
      </c>
      <c r="AX55" s="366">
        <f>IF(COUNTBLANK('BPI+'!BT55)=1,0,IF(COUNTIF(qwqlINIcol,'BPI+'!BT55)=0,-1.5,IF(INDEX(sorCol,MATCH(INDEX(valCol,MATCH('BPI+'!BT55,INIcol,0)),bpiTeams,0))&gt;=80,-1.5,IF(INDEX(sorCol,MATCH(INDEX(valCol,MATCH('BPI+'!BT55,INIcol,0)),bpiTeams,0))&gt;=41,-1 - (INDEX(sorCol,MATCH(INDEX(valCol,MATCH('BPI+'!BT55,INIcol,0)),bpiTeams,0)) - 41) * (0.5/39),(INDEX(sorCol,MATCH(INDEX(valCol,MATCH('BPI+'!BT55,INIcol,0)),bpiTeams,0)) + 40)/325 - 2))))</f>
        <v>0</v>
      </c>
      <c r="AY55" s="366">
        <f>IF(COUNTBLANK('BPI+'!BU55)=1,0,IF(COUNTIF(qwqlINIcol,'BPI+'!BU55)=0,-1.5,IF(INDEX(sorCol,MATCH(INDEX(valCol,MATCH('BPI+'!BU55,INIcol,0)),bpiTeams,0))&gt;=80,-1.5,IF(INDEX(sorCol,MATCH(INDEX(valCol,MATCH('BPI+'!BU55,INIcol,0)),bpiTeams,0))&gt;=41,-1 - (INDEX(sorCol,MATCH(INDEX(valCol,MATCH('BPI+'!BU55,INIcol,0)),bpiTeams,0)) - 41) * (0.5/39),(INDEX(sorCol,MATCH(INDEX(valCol,MATCH('BPI+'!BU55,INIcol,0)),bpiTeams,0)) + 40)/325 - 2))))</f>
        <v>0</v>
      </c>
      <c r="AZ55" s="366">
        <f>IF(COUNTBLANK('BPI+'!BV55)=1,0,IF(COUNTIF(qwqlINIcol,'BPI+'!BV55)=0,-1.5,IF(INDEX(sorCol,MATCH(INDEX(valCol,MATCH('BPI+'!BV55,INIcol,0)),bpiTeams,0))&gt;=80,-1.5,IF(INDEX(sorCol,MATCH(INDEX(valCol,MATCH('BPI+'!BV55,INIcol,0)),bpiTeams,0))&gt;=41,-1 - (INDEX(sorCol,MATCH(INDEX(valCol,MATCH('BPI+'!BV55,INIcol,0)),bpiTeams,0)) - 41) * (0.5/39),(INDEX(sorCol,MATCH(INDEX(valCol,MATCH('BPI+'!BV55,INIcol,0)),bpiTeams,0)) + 40)/325 - 2))))</f>
        <v>0</v>
      </c>
      <c r="BA55" s="366">
        <f>IF(COUNTBLANK('BPI+'!BW55)=1,0,IF(COUNTIF(qwqlINIcol,'BPI+'!BW55)=0,-1.5,IF(INDEX(sorCol,MATCH(INDEX(valCol,MATCH('BPI+'!BW55,INIcol,0)),bpiTeams,0))&gt;=80,-1.5,IF(INDEX(sorCol,MATCH(INDEX(valCol,MATCH('BPI+'!BW55,INIcol,0)),bpiTeams,0))&gt;=41,-1 - (INDEX(sorCol,MATCH(INDEX(valCol,MATCH('BPI+'!BW55,INIcol,0)),bpiTeams,0)) - 41) * (0.5/39),(INDEX(sorCol,MATCH(INDEX(valCol,MATCH('BPI+'!BW55,INIcol,0)),bpiTeams,0)) + 40)/325 - 2))))</f>
        <v>0</v>
      </c>
      <c r="BB55" s="366">
        <f>IF(COUNTBLANK('BPI+'!BX55)=1,0,IF(COUNTIF(qwqlINIcol,'BPI+'!BX55)=0,-1.5,IF(INDEX(sorCol,MATCH(INDEX(valCol,MATCH('BPI+'!BX55,INIcol,0)),bpiTeams,0))&gt;=80,-1.5,IF(INDEX(sorCol,MATCH(INDEX(valCol,MATCH('BPI+'!BX55,INIcol,0)),bpiTeams,0))&gt;=41,-1 - (INDEX(sorCol,MATCH(INDEX(valCol,MATCH('BPI+'!BX55,INIcol,0)),bpiTeams,0)) - 41) * (0.5/39),(INDEX(sorCol,MATCH(INDEX(valCol,MATCH('BPI+'!BX55,INIcol,0)),bpiTeams,0)) + 40)/325 - 2))))</f>
        <v>0</v>
      </c>
      <c r="BC55" s="374">
        <f>IF(COUNTBLANK('BPI+'!BY55)=0,-1.6,0)</f>
        <v>-1.6</v>
      </c>
      <c r="BD55" s="374">
        <f>IF(COUNTBLANK('BPI+'!BZ55)=0,-1.6,0)</f>
        <v>-1.6</v>
      </c>
      <c r="BE55" s="374">
        <f>IF(COUNTBLANK('BPI+'!CA55)=0,-1.6,0)</f>
        <v>-1.6</v>
      </c>
      <c r="BF55" s="374">
        <f>IF(COUNTBLANK('BPI+'!CB55)=0,-1.6,0)</f>
        <v>-1.6</v>
      </c>
      <c r="BG55" s="374">
        <f>IF(COUNTBLANK('BPI+'!CC55)=0,-1.6,0)</f>
        <v>-1.6</v>
      </c>
      <c r="BH55" s="374">
        <f>IF(COUNTBLANK('BPI+'!CD55)=0,-1.6,0)</f>
        <v>-1.6</v>
      </c>
      <c r="BI55" s="374">
        <f>IF(COUNTBLANK('BPI+'!CE55)=0,-1.6,0)</f>
        <v>-1.6</v>
      </c>
      <c r="BJ55" s="374">
        <f>IF(COUNTBLANK('BPI+'!CF55)=0,-1.6,0)</f>
        <v>-1.6</v>
      </c>
      <c r="BK55" s="374">
        <f>IF(COUNTBLANK('BPI+'!CG55)=0,-1.6,0)</f>
        <v>-1.6</v>
      </c>
      <c r="BL55" s="374">
        <f>IF(COUNTBLANK('BPI+'!CH55)=0,-1.6,0)</f>
        <v>-1.6</v>
      </c>
      <c r="BM55" s="374">
        <f>IF(COUNTBLANK('BPI+'!CI55)=0,-1.6,0)</f>
        <v>0</v>
      </c>
      <c r="BN55" s="374">
        <f>IF(COUNTBLANK('BPI+'!CJ55)=0,-1.6,0)</f>
        <v>0</v>
      </c>
      <c r="BO55" s="374">
        <f>IF(COUNTBLANK('BPI+'!CK55)=0,-1.6,0)</f>
        <v>0</v>
      </c>
      <c r="BP55" s="374">
        <f>IF(COUNTBLANK('BPI+'!CL55)=0,-1.6,0)</f>
        <v>0</v>
      </c>
      <c r="BQ55" s="374">
        <f>IF(COUNTBLANK('BPI+'!CM55)=0,-1.6,0)</f>
        <v>0</v>
      </c>
      <c r="BR55" s="374">
        <f>IF(COUNTBLANK('BPI+'!CN55)=0,-1.6,0)</f>
        <v>0</v>
      </c>
      <c r="BS55" s="374">
        <f>IF(COUNTBLANK('BPI+'!CO55)=0,-1.6,0)</f>
        <v>0</v>
      </c>
      <c r="BT55">
        <f t="shared" si="4"/>
        <v>-17.399999999999999</v>
      </c>
    </row>
    <row r="56" spans="1:72" x14ac:dyDescent="0.3">
      <c r="A56" t="str">
        <f t="shared" si="0"/>
        <v>North Dakota State</v>
      </c>
      <c r="B56" t="str">
        <f t="shared" si="3"/>
        <v>NDSU</v>
      </c>
      <c r="C56" s="358">
        <f>IF(
  COUNTBLANK('BPI+'!Y56)=1,
  0,
  IFERROR(
    IF(
      INDEX(sorCol,MATCH(INDEX(valCol,MATCH('BPI+'!Y56,INIcol,0)),bpiTeams,0))&lt;=40,
      2-INDEX(sorCol,MATCH(INDEX(valCol,MATCH('BPI+'!Y56,INIcol,0)),bpiTeams,0))/40,
      IF(
        INDEX(sorCol,MATCH(INDEX(valCol,MATCH('BPI+'!Y56,INIcol,0)),bpiTeams,0))&lt;=100,
        1-0.9*(INDEX(sorCol,MATCH(INDEX(valCol,MATCH('BPI+'!Y56,INIcol,0)),bpiTeams,0))-40)/60,
        0.1
      )
    ),
    0.1
  )
)</f>
        <v>0</v>
      </c>
      <c r="D56" s="358">
        <f>IF(
  COUNTBLANK('BPI+'!Z56)=1,
  0,
  IFERROR(
    IF(
      INDEX(sorCol,MATCH(INDEX(valCol,MATCH('BPI+'!Z56,INIcol,0)),bpiTeams,0))&lt;=40,
      2-INDEX(sorCol,MATCH(INDEX(valCol,MATCH('BPI+'!Z56,INIcol,0)),bpiTeams,0))/40,
      IF(
        INDEX(sorCol,MATCH(INDEX(valCol,MATCH('BPI+'!Z56,INIcol,0)),bpiTeams,0))&lt;=100,
        1-0.9*(INDEX(sorCol,MATCH(INDEX(valCol,MATCH('BPI+'!Z56,INIcol,0)),bpiTeams,0))-40)/60,
        0.1
      )
    ),
    0.1
  )
)</f>
        <v>0</v>
      </c>
      <c r="E56" s="358">
        <f>IF(
  COUNTBLANK('BPI+'!AA56)=1,
  0,
  IFERROR(
    IF(
      INDEX(sorCol,MATCH(INDEX(valCol,MATCH('BPI+'!AA56,INIcol,0)),bpiTeams,0))&lt;=40,
      2-INDEX(sorCol,MATCH(INDEX(valCol,MATCH('BPI+'!AA56,INIcol,0)),bpiTeams,0))/40,
      IF(
        INDEX(sorCol,MATCH(INDEX(valCol,MATCH('BPI+'!AA56,INIcol,0)),bpiTeams,0))&lt;=100,
        1-0.9*(INDEX(sorCol,MATCH(INDEX(valCol,MATCH('BPI+'!AA56,INIcol,0)),bpiTeams,0))-40)/60,
        0.1
      )
    ),
    0.1
  )
)</f>
        <v>0</v>
      </c>
      <c r="F56" s="358">
        <f>IF(
  COUNTBLANK('BPI+'!AB56)=1,
  0,
  IFERROR(
    IF(
      INDEX(sorCol,MATCH(INDEX(valCol,MATCH('BPI+'!AB56,INIcol,0)),bpiTeams,0))&lt;=40,
      2-INDEX(sorCol,MATCH(INDEX(valCol,MATCH('BPI+'!AB56,INIcol,0)),bpiTeams,0))/40,
      IF(
        INDEX(sorCol,MATCH(INDEX(valCol,MATCH('BPI+'!AB56,INIcol,0)),bpiTeams,0))&lt;=100,
        1-0.9*(INDEX(sorCol,MATCH(INDEX(valCol,MATCH('BPI+'!AB56,INIcol,0)),bpiTeams,0))-40)/60,
        0.1
      )
    ),
    0.1
  )
)</f>
        <v>0</v>
      </c>
      <c r="G56" s="358">
        <f>IF(
  COUNTBLANK('BPI+'!AC56)=1,
  0,
  IFERROR(
    IF(
      INDEX(sorCol,MATCH(INDEX(valCol,MATCH('BPI+'!AC56,INIcol,0)),bpiTeams,0))&lt;=40,
      2-INDEX(sorCol,MATCH(INDEX(valCol,MATCH('BPI+'!AC56,INIcol,0)),bpiTeams,0))/40,
      IF(
        INDEX(sorCol,MATCH(INDEX(valCol,MATCH('BPI+'!AC56,INIcol,0)),bpiTeams,0))&lt;=100,
        1-0.9*(INDEX(sorCol,MATCH(INDEX(valCol,MATCH('BPI+'!AC56,INIcol,0)),bpiTeams,0))-40)/60,
        0.1
      )
    ),
    0.1
  )
)</f>
        <v>0</v>
      </c>
      <c r="H56" s="358">
        <f>IF(
  COUNTBLANK('BPI+'!AD56)=1,
  0,
  IFERROR(
    IF(
      INDEX(sorCol,MATCH(INDEX(valCol,MATCH('BPI+'!AD56,INIcol,0)),bpiTeams,0))&lt;=40,
      2-INDEX(sorCol,MATCH(INDEX(valCol,MATCH('BPI+'!AD56,INIcol,0)),bpiTeams,0))/40,
      IF(
        INDEX(sorCol,MATCH(INDEX(valCol,MATCH('BPI+'!AD56,INIcol,0)),bpiTeams,0))&lt;=100,
        1-0.9*(INDEX(sorCol,MATCH(INDEX(valCol,MATCH('BPI+'!AD56,INIcol,0)),bpiTeams,0))-40)/60,
        0.1
      )
    ),
    0.1
  )
)</f>
        <v>0</v>
      </c>
      <c r="I56" s="358">
        <f>IF(
  COUNTBLANK('BPI+'!AE56)=1,
  0,
  IFERROR(
    IF(
      INDEX(sorCol,MATCH(INDEX(valCol,MATCH('BPI+'!AE56,INIcol,0)),bpiTeams,0))&lt;=40,
      2-INDEX(sorCol,MATCH(INDEX(valCol,MATCH('BPI+'!AE56,INIcol,0)),bpiTeams,0))/40,
      IF(
        INDEX(sorCol,MATCH(INDEX(valCol,MATCH('BPI+'!AE56,INIcol,0)),bpiTeams,0))&lt;=100,
        1-0.9*(INDEX(sorCol,MATCH(INDEX(valCol,MATCH('BPI+'!AE56,INIcol,0)),bpiTeams,0))-40)/60,
        0.1
      )
    ),
    0.1
  )
)</f>
        <v>0</v>
      </c>
      <c r="J56" s="358">
        <f>IF(
  COUNTBLANK('BPI+'!AF56)=1,
  0,
  IFERROR(
    IF(
      INDEX(sorCol,MATCH(INDEX(valCol,MATCH('BPI+'!AF56,INIcol,0)),bpiTeams,0))&lt;=40,
      2-INDEX(sorCol,MATCH(INDEX(valCol,MATCH('BPI+'!AF56,INIcol,0)),bpiTeams,0))/40,
      IF(
        INDEX(sorCol,MATCH(INDEX(valCol,MATCH('BPI+'!AF56,INIcol,0)),bpiTeams,0))&lt;=100,
        1-0.9*(INDEX(sorCol,MATCH(INDEX(valCol,MATCH('BPI+'!AF56,INIcol,0)),bpiTeams,0))-40)/60,
        0.1
      )
    ),
    0.1
  )
)</f>
        <v>0</v>
      </c>
      <c r="K56" s="358">
        <f>IF(
  COUNTBLANK('BPI+'!AG56)=1,
  0,
  IFERROR(
    IF(
      INDEX(sorCol,MATCH(INDEX(valCol,MATCH('BPI+'!AG56,INIcol,0)),bpiTeams,0))&lt;=40,
      2-INDEX(sorCol,MATCH(INDEX(valCol,MATCH('BPI+'!AG56,INIcol,0)),bpiTeams,0))/40,
      IF(
        INDEX(sorCol,MATCH(INDEX(valCol,MATCH('BPI+'!AG56,INIcol,0)),bpiTeams,0))&lt;=100,
        1-0.9*(INDEX(sorCol,MATCH(INDEX(valCol,MATCH('BPI+'!AG56,INIcol,0)),bpiTeams,0))-40)/60,
        0.1
      )
    ),
    0.1
  )
)</f>
        <v>0</v>
      </c>
      <c r="L56" s="358">
        <f>IF(
  COUNTBLANK('BPI+'!AH56)=1,
  0,
  IFERROR(
    IF(
      INDEX(sorCol,MATCH(INDEX(valCol,MATCH('BPI+'!AH56,INIcol,0)),bpiTeams,0))&lt;=40,
      2-INDEX(sorCol,MATCH(INDEX(valCol,MATCH('BPI+'!AH56,INIcol,0)),bpiTeams,0))/40,
      IF(
        INDEX(sorCol,MATCH(INDEX(valCol,MATCH('BPI+'!AH56,INIcol,0)),bpiTeams,0))&lt;=100,
        1-0.9*(INDEX(sorCol,MATCH(INDEX(valCol,MATCH('BPI+'!AH56,INIcol,0)),bpiTeams,0))-40)/60,
        0.1
      )
    ),
    0.1
  )
)</f>
        <v>0</v>
      </c>
      <c r="M56" s="358">
        <f>IF(
  COUNTBLANK('BPI+'!AI56)=1,
  0,
  IFERROR(
    IF(
      INDEX(sorCol,MATCH(INDEX(valCol,MATCH('BPI+'!AI56,INIcol,0)),bpiTeams,0))&lt;=40,
      2-INDEX(sorCol,MATCH(INDEX(valCol,MATCH('BPI+'!AI56,INIcol,0)),bpiTeams,0))/40,
      IF(
        INDEX(sorCol,MATCH(INDEX(valCol,MATCH('BPI+'!AI56,INIcol,0)),bpiTeams,0))&lt;=100,
        1-0.9*(INDEX(sorCol,MATCH(INDEX(valCol,MATCH('BPI+'!AI56,INIcol,0)),bpiTeams,0))-40)/60,
        0.1
      )
    ),
    0.1
  )
)</f>
        <v>0</v>
      </c>
      <c r="N56" s="358">
        <f>IF(
  COUNTBLANK('BPI+'!AJ56)=1,
  0,
  IFERROR(
    IF(
      INDEX(sorCol,MATCH(INDEX(valCol,MATCH('BPI+'!AJ56,INIcol,0)),bpiTeams,0))&lt;=40,
      2-INDEX(sorCol,MATCH(INDEX(valCol,MATCH('BPI+'!AJ56,INIcol,0)),bpiTeams,0))/40,
      IF(
        INDEX(sorCol,MATCH(INDEX(valCol,MATCH('BPI+'!AJ56,INIcol,0)),bpiTeams,0))&lt;=100,
        1-0.9*(INDEX(sorCol,MATCH(INDEX(valCol,MATCH('BPI+'!AJ56,INIcol,0)),bpiTeams,0))-40)/60,
        0.1
      )
    ),
    0.1
  )
)</f>
        <v>0</v>
      </c>
      <c r="O56" s="366">
        <f>IF(
  COUNTBLANK('BPI+'!AK56)=1,
  0,
  IFERROR(
    IF(
      INDEX(sorCol, MATCH(INDEX(valCol, MATCH('BPI+'!AK56, INIcol, 0)), bpiTeams, 0)) &lt;= 40,
      -INDEX(sorCol, MATCH(INDEX(valCol, MATCH('BPI+'!AK56, INIcol, 0)), bpiTeams, 0))/40,
      IF(
        INDEX(sorCol, MATCH(INDEX(valCol, MATCH('BPI+'!AK56, INIcol, 0)), bpiTeams, 0)) &lt;= 100,
        -1 - (INDEX(sorCol, MATCH(INDEX(valCol, MATCH('BPI+'!AK56, INIcol, 0)), bpiTeams, 0)) - 40)/60,
        -2
      )
    ),
    -2
  )
)</f>
        <v>0</v>
      </c>
      <c r="P56" s="366">
        <f>IF(
  COUNTBLANK('BPI+'!AL56)=1,
  0,
  IFERROR(
    IF(
      INDEX(sorCol, MATCH(INDEX(valCol, MATCH('BPI+'!AL56, INIcol, 0)), bpiTeams, 0)) &lt;= 40,
      -INDEX(sorCol, MATCH(INDEX(valCol, MATCH('BPI+'!AL56, INIcol, 0)), bpiTeams, 0))/40,
      IF(
        INDEX(sorCol, MATCH(INDEX(valCol, MATCH('BPI+'!AL56, INIcol, 0)), bpiTeams, 0)) &lt;= 100,
        -1 - (INDEX(sorCol, MATCH(INDEX(valCol, MATCH('BPI+'!AL56, INIcol, 0)), bpiTeams, 0)) - 40)/60,
        -2
      )
    ),
    -2
  )
)</f>
        <v>0</v>
      </c>
      <c r="Q56" s="366">
        <f>IF(
  COUNTBLANK('BPI+'!AM56)=1,
  0,
  IFERROR(
    IF(
      INDEX(sorCol, MATCH(INDEX(valCol, MATCH('BPI+'!AM56, INIcol, 0)), bpiTeams, 0)) &lt;= 40,
      -INDEX(sorCol, MATCH(INDEX(valCol, MATCH('BPI+'!AM56, INIcol, 0)), bpiTeams, 0))/40,
      IF(
        INDEX(sorCol, MATCH(INDEX(valCol, MATCH('BPI+'!AM56, INIcol, 0)), bpiTeams, 0)) &lt;= 100,
        -1 - (INDEX(sorCol, MATCH(INDEX(valCol, MATCH('BPI+'!AM56, INIcol, 0)), bpiTeams, 0)) - 40)/60,
        -2
      )
    ),
    -2
  )
)</f>
        <v>0</v>
      </c>
      <c r="R56" s="366">
        <f>IF(
  COUNTBLANK('BPI+'!AN56)=1,
  0,
  IFERROR(
    IF(
      INDEX(sorCol, MATCH(INDEX(valCol, MATCH('BPI+'!AN56, INIcol, 0)), bpiTeams, 0)) &lt;= 40,
      -INDEX(sorCol, MATCH(INDEX(valCol, MATCH('BPI+'!AN56, INIcol, 0)), bpiTeams, 0))/40,
      IF(
        INDEX(sorCol, MATCH(INDEX(valCol, MATCH('BPI+'!AN56, INIcol, 0)), bpiTeams, 0)) &lt;= 100,
        -1 - (INDEX(sorCol, MATCH(INDEX(valCol, MATCH('BPI+'!AN56, INIcol, 0)), bpiTeams, 0)) - 40)/60,
        -2
      )
    ),
    -2
  )
)</f>
        <v>0</v>
      </c>
      <c r="S56" s="366">
        <f>IF(
  COUNTBLANK('BPI+'!AO56)=1,
  0,
  IFERROR(
    IF(
      INDEX(sorCol, MATCH(INDEX(valCol, MATCH('BPI+'!AO56, INIcol, 0)), bpiTeams, 0)) &lt;= 40,
      -INDEX(sorCol, MATCH(INDEX(valCol, MATCH('BPI+'!AO56, INIcol, 0)), bpiTeams, 0))/40,
      IF(
        INDEX(sorCol, MATCH(INDEX(valCol, MATCH('BPI+'!AO56, INIcol, 0)), bpiTeams, 0)) &lt;= 100,
        -1 - (INDEX(sorCol, MATCH(INDEX(valCol, MATCH('BPI+'!AO56, INIcol, 0)), bpiTeams, 0)) - 40)/60,
        -2
      )
    ),
    -2
  )
)</f>
        <v>0</v>
      </c>
      <c r="T56" s="366">
        <f>IF(
  COUNTBLANK('BPI+'!AP56)=1,
  0,
  IFERROR(
    IF(
      INDEX(sorCol, MATCH(INDEX(valCol, MATCH('BPI+'!AP56, INIcol, 0)), bpiTeams, 0)) &lt;= 40,
      -INDEX(sorCol, MATCH(INDEX(valCol, MATCH('BPI+'!AP56, INIcol, 0)), bpiTeams, 0))/40,
      IF(
        INDEX(sorCol, MATCH(INDEX(valCol, MATCH('BPI+'!AP56, INIcol, 0)), bpiTeams, 0)) &lt;= 100,
        -1 - (INDEX(sorCol, MATCH(INDEX(valCol, MATCH('BPI+'!AP56, INIcol, 0)), bpiTeams, 0)) - 40)/60,
        -2
      )
    ),
    -2
  )
)</f>
        <v>0</v>
      </c>
      <c r="U56" s="366">
        <f>IF(
  COUNTBLANK('BPI+'!AQ56)=1,
  0,
  IFERROR(
    IF(
      INDEX(sorCol, MATCH(INDEX(valCol, MATCH('BPI+'!AQ56, INIcol, 0)), bpiTeams, 0)) &lt;= 40,
      -INDEX(sorCol, MATCH(INDEX(valCol, MATCH('BPI+'!AQ56, INIcol, 0)), bpiTeams, 0))/40,
      IF(
        INDEX(sorCol, MATCH(INDEX(valCol, MATCH('BPI+'!AQ56, INIcol, 0)), bpiTeams, 0)) &lt;= 100,
        -1 - (INDEX(sorCol, MATCH(INDEX(valCol, MATCH('BPI+'!AQ56, INIcol, 0)), bpiTeams, 0)) - 40)/60,
        -2
      )
    ),
    -2
  )
)</f>
        <v>0</v>
      </c>
      <c r="V56" s="366">
        <f>IF(
  COUNTBLANK('BPI+'!AR56)=1,
  0,
  IFERROR(
    IF(
      INDEX(sorCol, MATCH(INDEX(valCol, MATCH('BPI+'!AR56, INIcol, 0)), bpiTeams, 0)) &lt;= 40,
      -INDEX(sorCol, MATCH(INDEX(valCol, MATCH('BPI+'!AR56, INIcol, 0)), bpiTeams, 0))/40,
      IF(
        INDEX(sorCol, MATCH(INDEX(valCol, MATCH('BPI+'!AR56, INIcol, 0)), bpiTeams, 0)) &lt;= 100,
        -1 - (INDEX(sorCol, MATCH(INDEX(valCol, MATCH('BPI+'!AR56, INIcol, 0)), bpiTeams, 0)) - 40)/60,
        -2
      )
    ),
    -2
  )
)</f>
        <v>0</v>
      </c>
      <c r="W56" s="366">
        <f>IF(
  COUNTBLANK('BPI+'!AS56)=1,
  0,
  IFERROR(
    IF(
      INDEX(sorCol, MATCH(INDEX(valCol, MATCH('BPI+'!AS56, INIcol, 0)), bpiTeams, 0)) &lt;= 40,
      -INDEX(sorCol, MATCH(INDEX(valCol, MATCH('BPI+'!AS56, INIcol, 0)), bpiTeams, 0))/40,
      IF(
        INDEX(sorCol, MATCH(INDEX(valCol, MATCH('BPI+'!AS56, INIcol, 0)), bpiTeams, 0)) &lt;= 100,
        -1 - (INDEX(sorCol, MATCH(INDEX(valCol, MATCH('BPI+'!AS56, INIcol, 0)), bpiTeams, 0)) - 40)/60,
        -2
      )
    ),
    -2
  )
)</f>
        <v>0</v>
      </c>
      <c r="X56" s="366">
        <f>IF(
  COUNTBLANK('BPI+'!AT56)=1,
  0,
  IFERROR(
    IF(
      INDEX(sorCol, MATCH(INDEX(valCol, MATCH('BPI+'!AT56, INIcol, 0)), bpiTeams, 0)) &lt;= 40,
      -INDEX(sorCol, MATCH(INDEX(valCol, MATCH('BPI+'!AT56, INIcol, 0)), bpiTeams, 0))/40,
      IF(
        INDEX(sorCol, MATCH(INDEX(valCol, MATCH('BPI+'!AT56, INIcol, 0)), bpiTeams, 0)) &lt;= 100,
        -1 - (INDEX(sorCol, MATCH(INDEX(valCol, MATCH('BPI+'!AT56, INIcol, 0)), bpiTeams, 0)) - 40)/60,
        -2
      )
    ),
    -2
  )
)</f>
        <v>0</v>
      </c>
      <c r="Y56" s="366">
        <f>IF(
  COUNTBLANK('BPI+'!AU56)=1,
  0,
  IFERROR(
    IF(
      INDEX(sorCol, MATCH(INDEX(valCol, MATCH('BPI+'!AU56, INIcol, 0)), bpiTeams, 0)) &lt;= 40,
      -INDEX(sorCol, MATCH(INDEX(valCol, MATCH('BPI+'!AU56, INIcol, 0)), bpiTeams, 0))/40,
      IF(
        INDEX(sorCol, MATCH(INDEX(valCol, MATCH('BPI+'!AU56, INIcol, 0)), bpiTeams, 0)) &lt;= 100,
        -1 - (INDEX(sorCol, MATCH(INDEX(valCol, MATCH('BPI+'!AU56, INIcol, 0)), bpiTeams, 0)) - 40)/60,
        -2
      )
    ),
    -2
  )
)</f>
        <v>0</v>
      </c>
      <c r="Z56" s="366">
        <f>IF(
  COUNTBLANK('BPI+'!AV56)=1,
  0,
  IFERROR(
    IF(
      INDEX(sorCol, MATCH(INDEX(valCol, MATCH('BPI+'!AV56, INIcol, 0)), bpiTeams, 0)) &lt;= 40,
      -INDEX(sorCol, MATCH(INDEX(valCol, MATCH('BPI+'!AV56, INIcol, 0)), bpiTeams, 0))/40,
      IF(
        INDEX(sorCol, MATCH(INDEX(valCol, MATCH('BPI+'!AV56, INIcol, 0)), bpiTeams, 0)) &lt;= 100,
        -1 - (INDEX(sorCol, MATCH(INDEX(valCol, MATCH('BPI+'!AV56, INIcol, 0)), bpiTeams, 0)) - 40)/60,
        -2
      )
    ),
    -2
  )
)</f>
        <v>0</v>
      </c>
      <c r="AA56" s="358">
        <f>IFERROR(IF(COUNTBLANK('BPI+'!AX56)=1,0,IF(COUNTIF(qwqlINIcol,'BPI+'!AX56)=0,0.1,IF(INDEX(sorCol,MATCH(INDEX(valCol,MATCH('BPI+'!AW56,INIcol,0)),bpiTeams,0))&gt;=40,INDEX(sorCol,MATCH(INDEX(valCol,MATCH('BPI+'!AW56,INIcol,0)),bpiTeams,0))*-1/40+2,(INDEX(sorCol,MATCH(INDEX(valCol,MATCH('BPI+'!AW56,INIcol,0)),bpiTeams,0))*(-1)+40)/325+1))),0)</f>
        <v>0</v>
      </c>
      <c r="AB56" s="358">
        <f>IFERROR(IF(COUNTBLANK('BPI+'!AY56)=1,0,IF(COUNTIF(qwqlINIcol,'BPI+'!AY56)=0,0.1,IF(INDEX(sorCol,MATCH(INDEX(valCol,MATCH('BPI+'!AX56,INIcol,0)),bpiTeams,0))&gt;=40,INDEX(sorCol,MATCH(INDEX(valCol,MATCH('BPI+'!AX56,INIcol,0)),bpiTeams,0))*-1/40+2,(INDEX(sorCol,MATCH(INDEX(valCol,MATCH('BPI+'!AX56,INIcol,0)),bpiTeams,0))*(-1)+40)/325+1))),0)</f>
        <v>0</v>
      </c>
      <c r="AC56" s="358">
        <f>IFERROR(IF(COUNTBLANK('BPI+'!AZ56)=1,0,IF(COUNTIF(qwqlINIcol,'BPI+'!AZ56)=0,0.1,IF(INDEX(sorCol,MATCH(INDEX(valCol,MATCH('BPI+'!AY56,INIcol,0)),bpiTeams,0))&gt;=40,INDEX(sorCol,MATCH(INDEX(valCol,MATCH('BPI+'!AY56,INIcol,0)),bpiTeams,0))*-1/40+2,(INDEX(sorCol,MATCH(INDEX(valCol,MATCH('BPI+'!AY56,INIcol,0)),bpiTeams,0))*(-1)+40)/325+1))),0)</f>
        <v>0</v>
      </c>
      <c r="AD56" s="358">
        <f>IFERROR(IF(COUNTBLANK('BPI+'!BA56)=1,0,IF(COUNTIF(qwqlINIcol,'BPI+'!BA56)=0,0.1,IF(INDEX(sorCol,MATCH(INDEX(valCol,MATCH('BPI+'!AZ56,INIcol,0)),bpiTeams,0))&gt;=40,INDEX(sorCol,MATCH(INDEX(valCol,MATCH('BPI+'!AZ56,INIcol,0)),bpiTeams,0))*-1/40+2,(INDEX(sorCol,MATCH(INDEX(valCol,MATCH('BPI+'!AZ56,INIcol,0)),bpiTeams,0))*(-1)+40)/325+1))),0)</f>
        <v>0</v>
      </c>
      <c r="AE56" s="358">
        <f>IFERROR(IF(COUNTBLANK('BPI+'!BB56)=1,0,IF(COUNTIF(qwqlINIcol,'BPI+'!BB56)=0,0.1,IF(INDEX(sorCol,MATCH(INDEX(valCol,MATCH('BPI+'!BA56,INIcol,0)),bpiTeams,0))&gt;=40,INDEX(sorCol,MATCH(INDEX(valCol,MATCH('BPI+'!BA56,INIcol,0)),bpiTeams,0))*-1/40+2,(INDEX(sorCol,MATCH(INDEX(valCol,MATCH('BPI+'!BA56,INIcol,0)),bpiTeams,0))*(-1)+40)/325+1))),0)</f>
        <v>0</v>
      </c>
      <c r="AF56" s="358">
        <f>IFERROR(IF(COUNTBLANK('BPI+'!BC56)=1,0,IF(COUNTIF(qwqlINIcol,'BPI+'!BC56)=0,0.1,IF(INDEX(sorCol,MATCH(INDEX(valCol,MATCH('BPI+'!BB56,INIcol,0)),bpiTeams,0))&gt;=40,INDEX(sorCol,MATCH(INDEX(valCol,MATCH('BPI+'!BB56,INIcol,0)),bpiTeams,0))*-1/40+2,(INDEX(sorCol,MATCH(INDEX(valCol,MATCH('BPI+'!BB56,INIcol,0)),bpiTeams,0))*(-1)+40)/325+1))),0)</f>
        <v>0</v>
      </c>
      <c r="AG56" s="358">
        <f>IFERROR(IF(COUNTBLANK('BPI+'!BD56)=1,0,IF(COUNTIF(qwqlINIcol,'BPI+'!BD56)=0,0.1,IF(INDEX(sorCol,MATCH(INDEX(valCol,MATCH('BPI+'!BC56,INIcol,0)),bpiTeams,0))&gt;=40,INDEX(sorCol,MATCH(INDEX(valCol,MATCH('BPI+'!BC56,INIcol,0)),bpiTeams,0))*-1/40+2,(INDEX(sorCol,MATCH(INDEX(valCol,MATCH('BPI+'!BC56,INIcol,0)),bpiTeams,0))*(-1)+40)/325+1))),0)</f>
        <v>0</v>
      </c>
      <c r="AH56" s="358">
        <f>IFERROR(IF(COUNTBLANK('BPI+'!BE56)=1,0,IF(COUNTIF(qwqlINIcol,'BPI+'!BE56)=0,0.1,IF(INDEX(sorCol,MATCH(INDEX(valCol,MATCH('BPI+'!BD56,INIcol,0)),bpiTeams,0))&gt;=40,INDEX(sorCol,MATCH(INDEX(valCol,MATCH('BPI+'!BD56,INIcol,0)),bpiTeams,0))*-1/40+2,(INDEX(sorCol,MATCH(INDEX(valCol,MATCH('BPI+'!BD56,INIcol,0)),bpiTeams,0))*(-1)+40)/325+1))),0)</f>
        <v>0</v>
      </c>
      <c r="AI56" s="358">
        <f>IFERROR(IF(COUNTBLANK('BPI+'!BF56)=1,0,IF(COUNTIF(qwqlINIcol,'BPI+'!BF56)=0,0.1,IF(INDEX(sorCol,MATCH(INDEX(valCol,MATCH('BPI+'!BE56,INIcol,0)),bpiTeams,0))&gt;=40,INDEX(sorCol,MATCH(INDEX(valCol,MATCH('BPI+'!BE56,INIcol,0)),bpiTeams,0))*-1/40+2,(INDEX(sorCol,MATCH(INDEX(valCol,MATCH('BPI+'!BE56,INIcol,0)),bpiTeams,0))*(-1)+40)/325+1))),0)</f>
        <v>0</v>
      </c>
      <c r="AJ56" s="358">
        <f>IFERROR(IF(COUNTBLANK('BPI+'!BG56)=1,0,IF(COUNTIF(qwqlINIcol,'BPI+'!BG56)=0,0.1,IF(INDEX(sorCol,MATCH(INDEX(valCol,MATCH('BPI+'!BF56,INIcol,0)),bpiTeams,0))&gt;=40,INDEX(sorCol,MATCH(INDEX(valCol,MATCH('BPI+'!BF56,INIcol,0)),bpiTeams,0))*-1/40+2,(INDEX(sorCol,MATCH(INDEX(valCol,MATCH('BPI+'!BF56,INIcol,0)),bpiTeams,0))*(-1)+40)/325+1))),0)</f>
        <v>0</v>
      </c>
      <c r="AK56" s="358">
        <f>IFERROR(IF(COUNTBLANK('BPI+'!BH56)=1,0,IF(COUNTIF(qwqlINIcol,'BPI+'!BH56)=0,0.1,IF(INDEX(sorCol,MATCH(INDEX(valCol,MATCH('BPI+'!BG56,INIcol,0)),bpiTeams,0))&gt;=40,INDEX(sorCol,MATCH(INDEX(valCol,MATCH('BPI+'!BG56,INIcol,0)),bpiTeams,0))*-1/40+2,(INDEX(sorCol,MATCH(INDEX(valCol,MATCH('BPI+'!BG56,INIcol,0)),bpiTeams,0))*(-1)+40)/325+1))),0)</f>
        <v>0</v>
      </c>
      <c r="AL56" s="358">
        <f>IFERROR(IF(COUNTBLANK('BPI+'!BI56)=1,0,IF(COUNTIF(qwqlINIcol,'BPI+'!BI56)=0,0.1,IF(INDEX(sorCol,MATCH(INDEX(valCol,MATCH('BPI+'!BH56,INIcol,0)),bpiTeams,0))&gt;=40,INDEX(sorCol,MATCH(INDEX(valCol,MATCH('BPI+'!BH56,INIcol,0)),bpiTeams,0))*-1/40+2,(INDEX(sorCol,MATCH(INDEX(valCol,MATCH('BPI+'!BH56,INIcol,0)),bpiTeams,0))*(-1)+40)/325+1))),0)</f>
        <v>0</v>
      </c>
      <c r="AM56" s="358">
        <f>IFERROR(IF(COUNTBLANK('BPI+'!BJ56)=1,0,IF(COUNTIF(qwqlINIcol,'BPI+'!BJ56)=0,0.1,IF(INDEX(sorCol,MATCH(INDEX(valCol,MATCH('BPI+'!BI56,INIcol,0)),bpiTeams,0))&gt;=40,INDEX(sorCol,MATCH(INDEX(valCol,MATCH('BPI+'!BI56,INIcol,0)),bpiTeams,0))*-1/40+2,(INDEX(sorCol,MATCH(INDEX(valCol,MATCH('BPI+'!BI56,INIcol,0)),bpiTeams,0))*(-1)+40)/325+1))),0)</f>
        <v>0</v>
      </c>
      <c r="AN56" s="358">
        <f>IFERROR(IF(COUNTBLANK('BPI+'!BK56)=1,0,IF(COUNTIF(qwqlINIcol,'BPI+'!BK56)=0,0.1,IF(INDEX(sorCol,MATCH(INDEX(valCol,MATCH('BPI+'!BJ56,INIcol,0)),bpiTeams,0))&gt;=40,INDEX(sorCol,MATCH(INDEX(valCol,MATCH('BPI+'!BJ56,INIcol,0)),bpiTeams,0))*-1/40+2,(INDEX(sorCol,MATCH(INDEX(valCol,MATCH('BPI+'!BJ56,INIcol,0)),bpiTeams,0))*(-1)+40)/325+1))),0)</f>
        <v>0</v>
      </c>
      <c r="AO56" s="358">
        <f>IFERROR(IF(COUNTBLANK('BPI+'!BL56)=1,0,IF(COUNTIF(qwqlINIcol,'BPI+'!BL56)=0,0.1,IF(INDEX(sorCol,MATCH(INDEX(valCol,MATCH('BPI+'!BK56,INIcol,0)),bpiTeams,0))&gt;=40,INDEX(sorCol,MATCH(INDEX(valCol,MATCH('BPI+'!BK56,INIcol,0)),bpiTeams,0))*-1/40+2,(INDEX(sorCol,MATCH(INDEX(valCol,MATCH('BPI+'!BK56,INIcol,0)),bpiTeams,0))*(-1)+40)/325+1))),0)</f>
        <v>0</v>
      </c>
      <c r="AP56" s="366">
        <f>IF(COUNTBLANK('BPI+'!BL56)=1,0,IF(COUNTIF(qwqlINIcol,'BPI+'!BL56)=0,-1.5,IF(INDEX(sorCol,MATCH(INDEX(valCol,MATCH('BPI+'!BL56,INIcol,0)),bpiTeams,0))&gt;=80,-1.5,IF(INDEX(sorCol,MATCH(INDEX(valCol,MATCH('BPI+'!BL56,INIcol,0)),bpiTeams,0))&gt;=41,-1 - (INDEX(sorCol,MATCH(INDEX(valCol,MATCH('BPI+'!BL56,INIcol,0)),bpiTeams,0)) - 41) * (0.5/39),(INDEX(sorCol,MATCH(INDEX(valCol,MATCH('BPI+'!BL56,INIcol,0)),bpiTeams,0)) + 40)/325 - 2))))</f>
        <v>0</v>
      </c>
      <c r="AQ56" s="366">
        <f>IF(COUNTBLANK('BPI+'!BM56)=1,0,IF(COUNTIF(qwqlINIcol,'BPI+'!BM56)=0,-1.5,IF(INDEX(sorCol,MATCH(INDEX(valCol,MATCH('BPI+'!BM56,INIcol,0)),bpiTeams,0))&gt;=80,-1.5,IF(INDEX(sorCol,MATCH(INDEX(valCol,MATCH('BPI+'!BM56,INIcol,0)),bpiTeams,0))&gt;=41,-1 - (INDEX(sorCol,MATCH(INDEX(valCol,MATCH('BPI+'!BM56,INIcol,0)),bpiTeams,0)) - 41) * (0.5/39),(INDEX(sorCol,MATCH(INDEX(valCol,MATCH('BPI+'!BM56,INIcol,0)),bpiTeams,0)) + 40)/325 - 2))))</f>
        <v>0</v>
      </c>
      <c r="AR56" s="366">
        <f>IF(COUNTBLANK('BPI+'!BN56)=1,0,IF(COUNTIF(qwqlINIcol,'BPI+'!BN56)=0,-1.5,IF(INDEX(sorCol,MATCH(INDEX(valCol,MATCH('BPI+'!BN56,INIcol,0)),bpiTeams,0))&gt;=80,-1.5,IF(INDEX(sorCol,MATCH(INDEX(valCol,MATCH('BPI+'!BN56,INIcol,0)),bpiTeams,0))&gt;=41,-1 - (INDEX(sorCol,MATCH(INDEX(valCol,MATCH('BPI+'!BN56,INIcol,0)),bpiTeams,0)) - 41) * (0.5/39),(INDEX(sorCol,MATCH(INDEX(valCol,MATCH('BPI+'!BN56,INIcol,0)),bpiTeams,0)) + 40)/325 - 2))))</f>
        <v>0</v>
      </c>
      <c r="AS56" s="366">
        <f>IF(COUNTBLANK('BPI+'!BO56)=1,0,IF(COUNTIF(qwqlINIcol,'BPI+'!BO56)=0,-1.5,IF(INDEX(sorCol,MATCH(INDEX(valCol,MATCH('BPI+'!BO56,INIcol,0)),bpiTeams,0))&gt;=80,-1.5,IF(INDEX(sorCol,MATCH(INDEX(valCol,MATCH('BPI+'!BO56,INIcol,0)),bpiTeams,0))&gt;=41,-1 - (INDEX(sorCol,MATCH(INDEX(valCol,MATCH('BPI+'!BO56,INIcol,0)),bpiTeams,0)) - 41) * (0.5/39),(INDEX(sorCol,MATCH(INDEX(valCol,MATCH('BPI+'!BO56,INIcol,0)),bpiTeams,0)) + 40)/325 - 2))))</f>
        <v>0</v>
      </c>
      <c r="AT56" s="366">
        <f>IF(COUNTBLANK('BPI+'!BP56)=1,0,IF(COUNTIF(qwqlINIcol,'BPI+'!BP56)=0,-1.5,IF(INDEX(sorCol,MATCH(INDEX(valCol,MATCH('BPI+'!BP56,INIcol,0)),bpiTeams,0))&gt;=80,-1.5,IF(INDEX(sorCol,MATCH(INDEX(valCol,MATCH('BPI+'!BP56,INIcol,0)),bpiTeams,0))&gt;=41,-1 - (INDEX(sorCol,MATCH(INDEX(valCol,MATCH('BPI+'!BP56,INIcol,0)),bpiTeams,0)) - 41) * (0.5/39),(INDEX(sorCol,MATCH(INDEX(valCol,MATCH('BPI+'!BP56,INIcol,0)),bpiTeams,0)) + 40)/325 - 2))))</f>
        <v>0</v>
      </c>
      <c r="AU56" s="366">
        <f>IF(COUNTBLANK('BPI+'!BQ56)=1,0,IF(COUNTIF(qwqlINIcol,'BPI+'!BQ56)=0,-1.5,IF(INDEX(sorCol,MATCH(INDEX(valCol,MATCH('BPI+'!BQ56,INIcol,0)),bpiTeams,0))&gt;=80,-1.5,IF(INDEX(sorCol,MATCH(INDEX(valCol,MATCH('BPI+'!BQ56,INIcol,0)),bpiTeams,0))&gt;=41,-1 - (INDEX(sorCol,MATCH(INDEX(valCol,MATCH('BPI+'!BQ56,INIcol,0)),bpiTeams,0)) - 41) * (0.5/39),(INDEX(sorCol,MATCH(INDEX(valCol,MATCH('BPI+'!BQ56,INIcol,0)),bpiTeams,0)) + 40)/325 - 2))))</f>
        <v>0</v>
      </c>
      <c r="AV56" s="366">
        <f>IF(COUNTBLANK('BPI+'!BR56)=1,0,IF(COUNTIF(qwqlINIcol,'BPI+'!BR56)=0,-1.5,IF(INDEX(sorCol,MATCH(INDEX(valCol,MATCH('BPI+'!BR56,INIcol,0)),bpiTeams,0))&gt;=80,-1.5,IF(INDEX(sorCol,MATCH(INDEX(valCol,MATCH('BPI+'!BR56,INIcol,0)),bpiTeams,0))&gt;=41,-1 - (INDEX(sorCol,MATCH(INDEX(valCol,MATCH('BPI+'!BR56,INIcol,0)),bpiTeams,0)) - 41) * (0.5/39),(INDEX(sorCol,MATCH(INDEX(valCol,MATCH('BPI+'!BR56,INIcol,0)),bpiTeams,0)) + 40)/325 - 2))))</f>
        <v>0</v>
      </c>
      <c r="AW56" s="366">
        <f>IF(COUNTBLANK('BPI+'!BS56)=1,0,IF(COUNTIF(qwqlINIcol,'BPI+'!BS56)=0,-1.5,IF(INDEX(sorCol,MATCH(INDEX(valCol,MATCH('BPI+'!BS56,INIcol,0)),bpiTeams,0))&gt;=80,-1.5,IF(INDEX(sorCol,MATCH(INDEX(valCol,MATCH('BPI+'!BS56,INIcol,0)),bpiTeams,0))&gt;=41,-1 - (INDEX(sorCol,MATCH(INDEX(valCol,MATCH('BPI+'!BS56,INIcol,0)),bpiTeams,0)) - 41) * (0.5/39),(INDEX(sorCol,MATCH(INDEX(valCol,MATCH('BPI+'!BS56,INIcol,0)),bpiTeams,0)) + 40)/325 - 2))))</f>
        <v>0</v>
      </c>
      <c r="AX56" s="366">
        <f>IF(COUNTBLANK('BPI+'!BT56)=1,0,IF(COUNTIF(qwqlINIcol,'BPI+'!BT56)=0,-1.5,IF(INDEX(sorCol,MATCH(INDEX(valCol,MATCH('BPI+'!BT56,INIcol,0)),bpiTeams,0))&gt;=80,-1.5,IF(INDEX(sorCol,MATCH(INDEX(valCol,MATCH('BPI+'!BT56,INIcol,0)),bpiTeams,0))&gt;=41,-1 - (INDEX(sorCol,MATCH(INDEX(valCol,MATCH('BPI+'!BT56,INIcol,0)),bpiTeams,0)) - 41) * (0.5/39),(INDEX(sorCol,MATCH(INDEX(valCol,MATCH('BPI+'!BT56,INIcol,0)),bpiTeams,0)) + 40)/325 - 2))))</f>
        <v>0</v>
      </c>
      <c r="AY56" s="366">
        <f>IF(COUNTBLANK('BPI+'!BU56)=1,0,IF(COUNTIF(qwqlINIcol,'BPI+'!BU56)=0,-1.5,IF(INDEX(sorCol,MATCH(INDEX(valCol,MATCH('BPI+'!BU56,INIcol,0)),bpiTeams,0))&gt;=80,-1.5,IF(INDEX(sorCol,MATCH(INDEX(valCol,MATCH('BPI+'!BU56,INIcol,0)),bpiTeams,0))&gt;=41,-1 - (INDEX(sorCol,MATCH(INDEX(valCol,MATCH('BPI+'!BU56,INIcol,0)),bpiTeams,0)) - 41) * (0.5/39),(INDEX(sorCol,MATCH(INDEX(valCol,MATCH('BPI+'!BU56,INIcol,0)),bpiTeams,0)) + 40)/325 - 2))))</f>
        <v>0</v>
      </c>
      <c r="AZ56" s="366">
        <f>IF(COUNTBLANK('BPI+'!BV56)=1,0,IF(COUNTIF(qwqlINIcol,'BPI+'!BV56)=0,-1.5,IF(INDEX(sorCol,MATCH(INDEX(valCol,MATCH('BPI+'!BV56,INIcol,0)),bpiTeams,0))&gt;=80,-1.5,IF(INDEX(sorCol,MATCH(INDEX(valCol,MATCH('BPI+'!BV56,INIcol,0)),bpiTeams,0))&gt;=41,-1 - (INDEX(sorCol,MATCH(INDEX(valCol,MATCH('BPI+'!BV56,INIcol,0)),bpiTeams,0)) - 41) * (0.5/39),(INDEX(sorCol,MATCH(INDEX(valCol,MATCH('BPI+'!BV56,INIcol,0)),bpiTeams,0)) + 40)/325 - 2))))</f>
        <v>0</v>
      </c>
      <c r="BA56" s="366">
        <f>IF(COUNTBLANK('BPI+'!BW56)=1,0,IF(COUNTIF(qwqlINIcol,'BPI+'!BW56)=0,-1.5,IF(INDEX(sorCol,MATCH(INDEX(valCol,MATCH('BPI+'!BW56,INIcol,0)),bpiTeams,0))&gt;=80,-1.5,IF(INDEX(sorCol,MATCH(INDEX(valCol,MATCH('BPI+'!BW56,INIcol,0)),bpiTeams,0))&gt;=41,-1 - (INDEX(sorCol,MATCH(INDEX(valCol,MATCH('BPI+'!BW56,INIcol,0)),bpiTeams,0)) - 41) * (0.5/39),(INDEX(sorCol,MATCH(INDEX(valCol,MATCH('BPI+'!BW56,INIcol,0)),bpiTeams,0)) + 40)/325 - 2))))</f>
        <v>0</v>
      </c>
      <c r="BB56" s="366">
        <f>IF(COUNTBLANK('BPI+'!BX56)=1,0,IF(COUNTIF(qwqlINIcol,'BPI+'!BX56)=0,-1.5,IF(INDEX(sorCol,MATCH(INDEX(valCol,MATCH('BPI+'!BX56,INIcol,0)),bpiTeams,0))&gt;=80,-1.5,IF(INDEX(sorCol,MATCH(INDEX(valCol,MATCH('BPI+'!BX56,INIcol,0)),bpiTeams,0))&gt;=41,-1 - (INDEX(sorCol,MATCH(INDEX(valCol,MATCH('BPI+'!BX56,INIcol,0)),bpiTeams,0)) - 41) * (0.5/39),(INDEX(sorCol,MATCH(INDEX(valCol,MATCH('BPI+'!BX56,INIcol,0)),bpiTeams,0)) + 40)/325 - 2))))</f>
        <v>0</v>
      </c>
      <c r="BC56" s="374">
        <f>IF(COUNTBLANK('BPI+'!BY56)=0,-1.6,0)</f>
        <v>-1.6</v>
      </c>
      <c r="BD56" s="374">
        <f>IF(COUNTBLANK('BPI+'!BZ56)=0,-1.6,0)</f>
        <v>-1.6</v>
      </c>
      <c r="BE56" s="374">
        <f>IF(COUNTBLANK('BPI+'!CA56)=0,-1.6,0)</f>
        <v>-1.6</v>
      </c>
      <c r="BF56" s="374">
        <f>IF(COUNTBLANK('BPI+'!CB56)=0,-1.6,0)</f>
        <v>-1.6</v>
      </c>
      <c r="BG56" s="374">
        <f>IF(COUNTBLANK('BPI+'!CC56)=0,-1.6,0)</f>
        <v>-1.6</v>
      </c>
      <c r="BH56" s="374">
        <f>IF(COUNTBLANK('BPI+'!CD56)=0,-1.6,0)</f>
        <v>-1.6</v>
      </c>
      <c r="BI56" s="374">
        <f>IF(COUNTBLANK('BPI+'!CE56)=0,-1.6,0)</f>
        <v>-1.6</v>
      </c>
      <c r="BJ56" s="374">
        <f>IF(COUNTBLANK('BPI+'!CF56)=0,-1.6,0)</f>
        <v>0</v>
      </c>
      <c r="BK56" s="374">
        <f>IF(COUNTBLANK('BPI+'!CG56)=0,-1.6,0)</f>
        <v>0</v>
      </c>
      <c r="BL56" s="374">
        <f>IF(COUNTBLANK('BPI+'!CH56)=0,-1.6,0)</f>
        <v>0</v>
      </c>
      <c r="BM56" s="374">
        <f>IF(COUNTBLANK('BPI+'!CI56)=0,-1.6,0)</f>
        <v>0</v>
      </c>
      <c r="BN56" s="374">
        <f>IF(COUNTBLANK('BPI+'!CJ56)=0,-1.6,0)</f>
        <v>0</v>
      </c>
      <c r="BO56" s="374">
        <f>IF(COUNTBLANK('BPI+'!CK56)=0,-1.6,0)</f>
        <v>0</v>
      </c>
      <c r="BP56" s="374">
        <f>IF(COUNTBLANK('BPI+'!CL56)=0,-1.6,0)</f>
        <v>0</v>
      </c>
      <c r="BQ56" s="374">
        <f>IF(COUNTBLANK('BPI+'!CM56)=0,-1.6,0)</f>
        <v>0</v>
      </c>
      <c r="BR56" s="374">
        <f>IF(COUNTBLANK('BPI+'!CN56)=0,-1.6,0)</f>
        <v>0</v>
      </c>
      <c r="BS56" s="374">
        <f>IF(COUNTBLANK('BPI+'!CO56)=0,-1.6,0)</f>
        <v>0</v>
      </c>
      <c r="BT56">
        <f t="shared" si="4"/>
        <v>-11.2</v>
      </c>
    </row>
    <row r="57" spans="1:72" x14ac:dyDescent="0.3">
      <c r="A57" t="str">
        <f t="shared" si="0"/>
        <v>Kennesaw State</v>
      </c>
      <c r="B57" t="str">
        <f t="shared" si="3"/>
        <v>KENN</v>
      </c>
      <c r="C57" s="358">
        <f>IF(
  COUNTBLANK('BPI+'!Y57)=1,
  0,
  IFERROR(
    IF(
      INDEX(sorCol,MATCH(INDEX(valCol,MATCH('BPI+'!Y57,INIcol,0)),bpiTeams,0))&lt;=40,
      2-INDEX(sorCol,MATCH(INDEX(valCol,MATCH('BPI+'!Y57,INIcol,0)),bpiTeams,0))/40,
      IF(
        INDEX(sorCol,MATCH(INDEX(valCol,MATCH('BPI+'!Y57,INIcol,0)),bpiTeams,0))&lt;=100,
        1-0.9*(INDEX(sorCol,MATCH(INDEX(valCol,MATCH('BPI+'!Y57,INIcol,0)),bpiTeams,0))-40)/60,
        0.1
      )
    ),
    0.1
  )
)</f>
        <v>0</v>
      </c>
      <c r="D57" s="358">
        <f>IF(
  COUNTBLANK('BPI+'!Z57)=1,
  0,
  IFERROR(
    IF(
      INDEX(sorCol,MATCH(INDEX(valCol,MATCH('BPI+'!Z57,INIcol,0)),bpiTeams,0))&lt;=40,
      2-INDEX(sorCol,MATCH(INDEX(valCol,MATCH('BPI+'!Z57,INIcol,0)),bpiTeams,0))/40,
      IF(
        INDEX(sorCol,MATCH(INDEX(valCol,MATCH('BPI+'!Z57,INIcol,0)),bpiTeams,0))&lt;=100,
        1-0.9*(INDEX(sorCol,MATCH(INDEX(valCol,MATCH('BPI+'!Z57,INIcol,0)),bpiTeams,0))-40)/60,
        0.1
      )
    ),
    0.1
  )
)</f>
        <v>0</v>
      </c>
      <c r="E57" s="358">
        <f>IF(
  COUNTBLANK('BPI+'!AA57)=1,
  0,
  IFERROR(
    IF(
      INDEX(sorCol,MATCH(INDEX(valCol,MATCH('BPI+'!AA57,INIcol,0)),bpiTeams,0))&lt;=40,
      2-INDEX(sorCol,MATCH(INDEX(valCol,MATCH('BPI+'!AA57,INIcol,0)),bpiTeams,0))/40,
      IF(
        INDEX(sorCol,MATCH(INDEX(valCol,MATCH('BPI+'!AA57,INIcol,0)),bpiTeams,0))&lt;=100,
        1-0.9*(INDEX(sorCol,MATCH(INDEX(valCol,MATCH('BPI+'!AA57,INIcol,0)),bpiTeams,0))-40)/60,
        0.1
      )
    ),
    0.1
  )
)</f>
        <v>0</v>
      </c>
      <c r="F57" s="358">
        <f>IF(
  COUNTBLANK('BPI+'!AB57)=1,
  0,
  IFERROR(
    IF(
      INDEX(sorCol,MATCH(INDEX(valCol,MATCH('BPI+'!AB57,INIcol,0)),bpiTeams,0))&lt;=40,
      2-INDEX(sorCol,MATCH(INDEX(valCol,MATCH('BPI+'!AB57,INIcol,0)),bpiTeams,0))/40,
      IF(
        INDEX(sorCol,MATCH(INDEX(valCol,MATCH('BPI+'!AB57,INIcol,0)),bpiTeams,0))&lt;=100,
        1-0.9*(INDEX(sorCol,MATCH(INDEX(valCol,MATCH('BPI+'!AB57,INIcol,0)),bpiTeams,0))-40)/60,
        0.1
      )
    ),
    0.1
  )
)</f>
        <v>0</v>
      </c>
      <c r="G57" s="358">
        <f>IF(
  COUNTBLANK('BPI+'!AC57)=1,
  0,
  IFERROR(
    IF(
      INDEX(sorCol,MATCH(INDEX(valCol,MATCH('BPI+'!AC57,INIcol,0)),bpiTeams,0))&lt;=40,
      2-INDEX(sorCol,MATCH(INDEX(valCol,MATCH('BPI+'!AC57,INIcol,0)),bpiTeams,0))/40,
      IF(
        INDEX(sorCol,MATCH(INDEX(valCol,MATCH('BPI+'!AC57,INIcol,0)),bpiTeams,0))&lt;=100,
        1-0.9*(INDEX(sorCol,MATCH(INDEX(valCol,MATCH('BPI+'!AC57,INIcol,0)),bpiTeams,0))-40)/60,
        0.1
      )
    ),
    0.1
  )
)</f>
        <v>0</v>
      </c>
      <c r="H57" s="358">
        <f>IF(
  COUNTBLANK('BPI+'!AD57)=1,
  0,
  IFERROR(
    IF(
      INDEX(sorCol,MATCH(INDEX(valCol,MATCH('BPI+'!AD57,INIcol,0)),bpiTeams,0))&lt;=40,
      2-INDEX(sorCol,MATCH(INDEX(valCol,MATCH('BPI+'!AD57,INIcol,0)),bpiTeams,0))/40,
      IF(
        INDEX(sorCol,MATCH(INDEX(valCol,MATCH('BPI+'!AD57,INIcol,0)),bpiTeams,0))&lt;=100,
        1-0.9*(INDEX(sorCol,MATCH(INDEX(valCol,MATCH('BPI+'!AD57,INIcol,0)),bpiTeams,0))-40)/60,
        0.1
      )
    ),
    0.1
  )
)</f>
        <v>0</v>
      </c>
      <c r="I57" s="358">
        <f>IF(
  COUNTBLANK('BPI+'!AE57)=1,
  0,
  IFERROR(
    IF(
      INDEX(sorCol,MATCH(INDEX(valCol,MATCH('BPI+'!AE57,INIcol,0)),bpiTeams,0))&lt;=40,
      2-INDEX(sorCol,MATCH(INDEX(valCol,MATCH('BPI+'!AE57,INIcol,0)),bpiTeams,0))/40,
      IF(
        INDEX(sorCol,MATCH(INDEX(valCol,MATCH('BPI+'!AE57,INIcol,0)),bpiTeams,0))&lt;=100,
        1-0.9*(INDEX(sorCol,MATCH(INDEX(valCol,MATCH('BPI+'!AE57,INIcol,0)),bpiTeams,0))-40)/60,
        0.1
      )
    ),
    0.1
  )
)</f>
        <v>0</v>
      </c>
      <c r="J57" s="358">
        <f>IF(
  COUNTBLANK('BPI+'!AF57)=1,
  0,
  IFERROR(
    IF(
      INDEX(sorCol,MATCH(INDEX(valCol,MATCH('BPI+'!AF57,INIcol,0)),bpiTeams,0))&lt;=40,
      2-INDEX(sorCol,MATCH(INDEX(valCol,MATCH('BPI+'!AF57,INIcol,0)),bpiTeams,0))/40,
      IF(
        INDEX(sorCol,MATCH(INDEX(valCol,MATCH('BPI+'!AF57,INIcol,0)),bpiTeams,0))&lt;=100,
        1-0.9*(INDEX(sorCol,MATCH(INDEX(valCol,MATCH('BPI+'!AF57,INIcol,0)),bpiTeams,0))-40)/60,
        0.1
      )
    ),
    0.1
  )
)</f>
        <v>0</v>
      </c>
      <c r="K57" s="358">
        <f>IF(
  COUNTBLANK('BPI+'!AG57)=1,
  0,
  IFERROR(
    IF(
      INDEX(sorCol,MATCH(INDEX(valCol,MATCH('BPI+'!AG57,INIcol,0)),bpiTeams,0))&lt;=40,
      2-INDEX(sorCol,MATCH(INDEX(valCol,MATCH('BPI+'!AG57,INIcol,0)),bpiTeams,0))/40,
      IF(
        INDEX(sorCol,MATCH(INDEX(valCol,MATCH('BPI+'!AG57,INIcol,0)),bpiTeams,0))&lt;=100,
        1-0.9*(INDEX(sorCol,MATCH(INDEX(valCol,MATCH('BPI+'!AG57,INIcol,0)),bpiTeams,0))-40)/60,
        0.1
      )
    ),
    0.1
  )
)</f>
        <v>0</v>
      </c>
      <c r="L57" s="358">
        <f>IF(
  COUNTBLANK('BPI+'!AH57)=1,
  0,
  IFERROR(
    IF(
      INDEX(sorCol,MATCH(INDEX(valCol,MATCH('BPI+'!AH57,INIcol,0)),bpiTeams,0))&lt;=40,
      2-INDEX(sorCol,MATCH(INDEX(valCol,MATCH('BPI+'!AH57,INIcol,0)),bpiTeams,0))/40,
      IF(
        INDEX(sorCol,MATCH(INDEX(valCol,MATCH('BPI+'!AH57,INIcol,0)),bpiTeams,0))&lt;=100,
        1-0.9*(INDEX(sorCol,MATCH(INDEX(valCol,MATCH('BPI+'!AH57,INIcol,0)),bpiTeams,0))-40)/60,
        0.1
      )
    ),
    0.1
  )
)</f>
        <v>0</v>
      </c>
      <c r="M57" s="358">
        <f>IF(
  COUNTBLANK('BPI+'!AI57)=1,
  0,
  IFERROR(
    IF(
      INDEX(sorCol,MATCH(INDEX(valCol,MATCH('BPI+'!AI57,INIcol,0)),bpiTeams,0))&lt;=40,
      2-INDEX(sorCol,MATCH(INDEX(valCol,MATCH('BPI+'!AI57,INIcol,0)),bpiTeams,0))/40,
      IF(
        INDEX(sorCol,MATCH(INDEX(valCol,MATCH('BPI+'!AI57,INIcol,0)),bpiTeams,0))&lt;=100,
        1-0.9*(INDEX(sorCol,MATCH(INDEX(valCol,MATCH('BPI+'!AI57,INIcol,0)),bpiTeams,0))-40)/60,
        0.1
      )
    ),
    0.1
  )
)</f>
        <v>0</v>
      </c>
      <c r="N57" s="358">
        <f>IF(
  COUNTBLANK('BPI+'!AJ57)=1,
  0,
  IFERROR(
    IF(
      INDEX(sorCol,MATCH(INDEX(valCol,MATCH('BPI+'!AJ57,INIcol,0)),bpiTeams,0))&lt;=40,
      2-INDEX(sorCol,MATCH(INDEX(valCol,MATCH('BPI+'!AJ57,INIcol,0)),bpiTeams,0))/40,
      IF(
        INDEX(sorCol,MATCH(INDEX(valCol,MATCH('BPI+'!AJ57,INIcol,0)),bpiTeams,0))&lt;=100,
        1-0.9*(INDEX(sorCol,MATCH(INDEX(valCol,MATCH('BPI+'!AJ57,INIcol,0)),bpiTeams,0))-40)/60,
        0.1
      )
    ),
    0.1
  )
)</f>
        <v>0</v>
      </c>
      <c r="O57" s="366">
        <f>IF(
  COUNTBLANK('BPI+'!AK57)=1,
  0,
  IFERROR(
    IF(
      INDEX(sorCol, MATCH(INDEX(valCol, MATCH('BPI+'!AK57, INIcol, 0)), bpiTeams, 0)) &lt;= 40,
      -INDEX(sorCol, MATCH(INDEX(valCol, MATCH('BPI+'!AK57, INIcol, 0)), bpiTeams, 0))/40,
      IF(
        INDEX(sorCol, MATCH(INDEX(valCol, MATCH('BPI+'!AK57, INIcol, 0)), bpiTeams, 0)) &lt;= 100,
        -1 - (INDEX(sorCol, MATCH(INDEX(valCol, MATCH('BPI+'!AK57, INIcol, 0)), bpiTeams, 0)) - 40)/60,
        -2
      )
    ),
    -2
  )
)</f>
        <v>-0.375</v>
      </c>
      <c r="P57" s="366">
        <f>IF(
  COUNTBLANK('BPI+'!AL57)=1,
  0,
  IFERROR(
    IF(
      INDEX(sorCol, MATCH(INDEX(valCol, MATCH('BPI+'!AL57, INIcol, 0)), bpiTeams, 0)) &lt;= 40,
      -INDEX(sorCol, MATCH(INDEX(valCol, MATCH('BPI+'!AL57, INIcol, 0)), bpiTeams, 0))/40,
      IF(
        INDEX(sorCol, MATCH(INDEX(valCol, MATCH('BPI+'!AL57, INIcol, 0)), bpiTeams, 0)) &lt;= 100,
        -1 - (INDEX(sorCol, MATCH(INDEX(valCol, MATCH('BPI+'!AL57, INIcol, 0)), bpiTeams, 0)) - 40)/60,
        -2
      )
    ),
    -2
  )
)</f>
        <v>0</v>
      </c>
      <c r="Q57" s="366">
        <f>IF(
  COUNTBLANK('BPI+'!AM57)=1,
  0,
  IFERROR(
    IF(
      INDEX(sorCol, MATCH(INDEX(valCol, MATCH('BPI+'!AM57, INIcol, 0)), bpiTeams, 0)) &lt;= 40,
      -INDEX(sorCol, MATCH(INDEX(valCol, MATCH('BPI+'!AM57, INIcol, 0)), bpiTeams, 0))/40,
      IF(
        INDEX(sorCol, MATCH(INDEX(valCol, MATCH('BPI+'!AM57, INIcol, 0)), bpiTeams, 0)) &lt;= 100,
        -1 - (INDEX(sorCol, MATCH(INDEX(valCol, MATCH('BPI+'!AM57, INIcol, 0)), bpiTeams, 0)) - 40)/60,
        -2
      )
    ),
    -2
  )
)</f>
        <v>0</v>
      </c>
      <c r="R57" s="366">
        <f>IF(
  COUNTBLANK('BPI+'!AN57)=1,
  0,
  IFERROR(
    IF(
      INDEX(sorCol, MATCH(INDEX(valCol, MATCH('BPI+'!AN57, INIcol, 0)), bpiTeams, 0)) &lt;= 40,
      -INDEX(sorCol, MATCH(INDEX(valCol, MATCH('BPI+'!AN57, INIcol, 0)), bpiTeams, 0))/40,
      IF(
        INDEX(sorCol, MATCH(INDEX(valCol, MATCH('BPI+'!AN57, INIcol, 0)), bpiTeams, 0)) &lt;= 100,
        -1 - (INDEX(sorCol, MATCH(INDEX(valCol, MATCH('BPI+'!AN57, INIcol, 0)), bpiTeams, 0)) - 40)/60,
        -2
      )
    ),
    -2
  )
)</f>
        <v>0</v>
      </c>
      <c r="S57" s="366">
        <f>IF(
  COUNTBLANK('BPI+'!AO57)=1,
  0,
  IFERROR(
    IF(
      INDEX(sorCol, MATCH(INDEX(valCol, MATCH('BPI+'!AO57, INIcol, 0)), bpiTeams, 0)) &lt;= 40,
      -INDEX(sorCol, MATCH(INDEX(valCol, MATCH('BPI+'!AO57, INIcol, 0)), bpiTeams, 0))/40,
      IF(
        INDEX(sorCol, MATCH(INDEX(valCol, MATCH('BPI+'!AO57, INIcol, 0)), bpiTeams, 0)) &lt;= 100,
        -1 - (INDEX(sorCol, MATCH(INDEX(valCol, MATCH('BPI+'!AO57, INIcol, 0)), bpiTeams, 0)) - 40)/60,
        -2
      )
    ),
    -2
  )
)</f>
        <v>0</v>
      </c>
      <c r="T57" s="366">
        <f>IF(
  COUNTBLANK('BPI+'!AP57)=1,
  0,
  IFERROR(
    IF(
      INDEX(sorCol, MATCH(INDEX(valCol, MATCH('BPI+'!AP57, INIcol, 0)), bpiTeams, 0)) &lt;= 40,
      -INDEX(sorCol, MATCH(INDEX(valCol, MATCH('BPI+'!AP57, INIcol, 0)), bpiTeams, 0))/40,
      IF(
        INDEX(sorCol, MATCH(INDEX(valCol, MATCH('BPI+'!AP57, INIcol, 0)), bpiTeams, 0)) &lt;= 100,
        -1 - (INDEX(sorCol, MATCH(INDEX(valCol, MATCH('BPI+'!AP57, INIcol, 0)), bpiTeams, 0)) - 40)/60,
        -2
      )
    ),
    -2
  )
)</f>
        <v>0</v>
      </c>
      <c r="U57" s="366">
        <f>IF(
  COUNTBLANK('BPI+'!AQ57)=1,
  0,
  IFERROR(
    IF(
      INDEX(sorCol, MATCH(INDEX(valCol, MATCH('BPI+'!AQ57, INIcol, 0)), bpiTeams, 0)) &lt;= 40,
      -INDEX(sorCol, MATCH(INDEX(valCol, MATCH('BPI+'!AQ57, INIcol, 0)), bpiTeams, 0))/40,
      IF(
        INDEX(sorCol, MATCH(INDEX(valCol, MATCH('BPI+'!AQ57, INIcol, 0)), bpiTeams, 0)) &lt;= 100,
        -1 - (INDEX(sorCol, MATCH(INDEX(valCol, MATCH('BPI+'!AQ57, INIcol, 0)), bpiTeams, 0)) - 40)/60,
        -2
      )
    ),
    -2
  )
)</f>
        <v>0</v>
      </c>
      <c r="V57" s="366">
        <f>IF(
  COUNTBLANK('BPI+'!AR57)=1,
  0,
  IFERROR(
    IF(
      INDEX(sorCol, MATCH(INDEX(valCol, MATCH('BPI+'!AR57, INIcol, 0)), bpiTeams, 0)) &lt;= 40,
      -INDEX(sorCol, MATCH(INDEX(valCol, MATCH('BPI+'!AR57, INIcol, 0)), bpiTeams, 0))/40,
      IF(
        INDEX(sorCol, MATCH(INDEX(valCol, MATCH('BPI+'!AR57, INIcol, 0)), bpiTeams, 0)) &lt;= 100,
        -1 - (INDEX(sorCol, MATCH(INDEX(valCol, MATCH('BPI+'!AR57, INIcol, 0)), bpiTeams, 0)) - 40)/60,
        -2
      )
    ),
    -2
  )
)</f>
        <v>0</v>
      </c>
      <c r="W57" s="366">
        <f>IF(
  COUNTBLANK('BPI+'!AS57)=1,
  0,
  IFERROR(
    IF(
      INDEX(sorCol, MATCH(INDEX(valCol, MATCH('BPI+'!AS57, INIcol, 0)), bpiTeams, 0)) &lt;= 40,
      -INDEX(sorCol, MATCH(INDEX(valCol, MATCH('BPI+'!AS57, INIcol, 0)), bpiTeams, 0))/40,
      IF(
        INDEX(sorCol, MATCH(INDEX(valCol, MATCH('BPI+'!AS57, INIcol, 0)), bpiTeams, 0)) &lt;= 100,
        -1 - (INDEX(sorCol, MATCH(INDEX(valCol, MATCH('BPI+'!AS57, INIcol, 0)), bpiTeams, 0)) - 40)/60,
        -2
      )
    ),
    -2
  )
)</f>
        <v>0</v>
      </c>
      <c r="X57" s="366">
        <f>IF(
  COUNTBLANK('BPI+'!AT57)=1,
  0,
  IFERROR(
    IF(
      INDEX(sorCol, MATCH(INDEX(valCol, MATCH('BPI+'!AT57, INIcol, 0)), bpiTeams, 0)) &lt;= 40,
      -INDEX(sorCol, MATCH(INDEX(valCol, MATCH('BPI+'!AT57, INIcol, 0)), bpiTeams, 0))/40,
      IF(
        INDEX(sorCol, MATCH(INDEX(valCol, MATCH('BPI+'!AT57, INIcol, 0)), bpiTeams, 0)) &lt;= 100,
        -1 - (INDEX(sorCol, MATCH(INDEX(valCol, MATCH('BPI+'!AT57, INIcol, 0)), bpiTeams, 0)) - 40)/60,
        -2
      )
    ),
    -2
  )
)</f>
        <v>0</v>
      </c>
      <c r="Y57" s="366">
        <f>IF(
  COUNTBLANK('BPI+'!AU57)=1,
  0,
  IFERROR(
    IF(
      INDEX(sorCol, MATCH(INDEX(valCol, MATCH('BPI+'!AU57, INIcol, 0)), bpiTeams, 0)) &lt;= 40,
      -INDEX(sorCol, MATCH(INDEX(valCol, MATCH('BPI+'!AU57, INIcol, 0)), bpiTeams, 0))/40,
      IF(
        INDEX(sorCol, MATCH(INDEX(valCol, MATCH('BPI+'!AU57, INIcol, 0)), bpiTeams, 0)) &lt;= 100,
        -1 - (INDEX(sorCol, MATCH(INDEX(valCol, MATCH('BPI+'!AU57, INIcol, 0)), bpiTeams, 0)) - 40)/60,
        -2
      )
    ),
    -2
  )
)</f>
        <v>0</v>
      </c>
      <c r="Z57" s="366">
        <f>IF(
  COUNTBLANK('BPI+'!AV57)=1,
  0,
  IFERROR(
    IF(
      INDEX(sorCol, MATCH(INDEX(valCol, MATCH('BPI+'!AV57, INIcol, 0)), bpiTeams, 0)) &lt;= 40,
      -INDEX(sorCol, MATCH(INDEX(valCol, MATCH('BPI+'!AV57, INIcol, 0)), bpiTeams, 0))/40,
      IF(
        INDEX(sorCol, MATCH(INDEX(valCol, MATCH('BPI+'!AV57, INIcol, 0)), bpiTeams, 0)) &lt;= 100,
        -1 - (INDEX(sorCol, MATCH(INDEX(valCol, MATCH('BPI+'!AV57, INIcol, 0)), bpiTeams, 0)) - 40)/60,
        -2
      )
    ),
    -2
  )
)</f>
        <v>0</v>
      </c>
      <c r="AA57" s="358">
        <f>IFERROR(IF(COUNTBLANK('BPI+'!AX57)=1,0,IF(COUNTIF(qwqlINIcol,'BPI+'!AX57)=0,0.1,IF(INDEX(sorCol,MATCH(INDEX(valCol,MATCH('BPI+'!AW57,INIcol,0)),bpiTeams,0))&gt;=40,INDEX(sorCol,MATCH(INDEX(valCol,MATCH('BPI+'!AW57,INIcol,0)),bpiTeams,0))*-1/40+2,(INDEX(sorCol,MATCH(INDEX(valCol,MATCH('BPI+'!AW57,INIcol,0)),bpiTeams,0))*(-1)+40)/325+1))),0)</f>
        <v>0</v>
      </c>
      <c r="AB57" s="358">
        <f>IFERROR(IF(COUNTBLANK('BPI+'!AY57)=1,0,IF(COUNTIF(qwqlINIcol,'BPI+'!AY57)=0,0.1,IF(INDEX(sorCol,MATCH(INDEX(valCol,MATCH('BPI+'!AX57,INIcol,0)),bpiTeams,0))&gt;=40,INDEX(sorCol,MATCH(INDEX(valCol,MATCH('BPI+'!AX57,INIcol,0)),bpiTeams,0))*-1/40+2,(INDEX(sorCol,MATCH(INDEX(valCol,MATCH('BPI+'!AX57,INIcol,0)),bpiTeams,0))*(-1)+40)/325+1))),0)</f>
        <v>0</v>
      </c>
      <c r="AC57" s="358">
        <f>IFERROR(IF(COUNTBLANK('BPI+'!AZ57)=1,0,IF(COUNTIF(qwqlINIcol,'BPI+'!AZ57)=0,0.1,IF(INDEX(sorCol,MATCH(INDEX(valCol,MATCH('BPI+'!AY57,INIcol,0)),bpiTeams,0))&gt;=40,INDEX(sorCol,MATCH(INDEX(valCol,MATCH('BPI+'!AY57,INIcol,0)),bpiTeams,0))*-1/40+2,(INDEX(sorCol,MATCH(INDEX(valCol,MATCH('BPI+'!AY57,INIcol,0)),bpiTeams,0))*(-1)+40)/325+1))),0)</f>
        <v>0</v>
      </c>
      <c r="AD57" s="358">
        <f>IFERROR(IF(COUNTBLANK('BPI+'!BA57)=1,0,IF(COUNTIF(qwqlINIcol,'BPI+'!BA57)=0,0.1,IF(INDEX(sorCol,MATCH(INDEX(valCol,MATCH('BPI+'!AZ57,INIcol,0)),bpiTeams,0))&gt;=40,INDEX(sorCol,MATCH(INDEX(valCol,MATCH('BPI+'!AZ57,INIcol,0)),bpiTeams,0))*-1/40+2,(INDEX(sorCol,MATCH(INDEX(valCol,MATCH('BPI+'!AZ57,INIcol,0)),bpiTeams,0))*(-1)+40)/325+1))),0)</f>
        <v>0</v>
      </c>
      <c r="AE57" s="358">
        <f>IFERROR(IF(COUNTBLANK('BPI+'!BB57)=1,0,IF(COUNTIF(qwqlINIcol,'BPI+'!BB57)=0,0.1,IF(INDEX(sorCol,MATCH(INDEX(valCol,MATCH('BPI+'!BA57,INIcol,0)),bpiTeams,0))&gt;=40,INDEX(sorCol,MATCH(INDEX(valCol,MATCH('BPI+'!BA57,INIcol,0)),bpiTeams,0))*-1/40+2,(INDEX(sorCol,MATCH(INDEX(valCol,MATCH('BPI+'!BA57,INIcol,0)),bpiTeams,0))*(-1)+40)/325+1))),0)</f>
        <v>0</v>
      </c>
      <c r="AF57" s="358">
        <f>IFERROR(IF(COUNTBLANK('BPI+'!BC57)=1,0,IF(COUNTIF(qwqlINIcol,'BPI+'!BC57)=0,0.1,IF(INDEX(sorCol,MATCH(INDEX(valCol,MATCH('BPI+'!BB57,INIcol,0)),bpiTeams,0))&gt;=40,INDEX(sorCol,MATCH(INDEX(valCol,MATCH('BPI+'!BB57,INIcol,0)),bpiTeams,0))*-1/40+2,(INDEX(sorCol,MATCH(INDEX(valCol,MATCH('BPI+'!BB57,INIcol,0)),bpiTeams,0))*(-1)+40)/325+1))),0)</f>
        <v>0</v>
      </c>
      <c r="AG57" s="358">
        <f>IFERROR(IF(COUNTBLANK('BPI+'!BD57)=1,0,IF(COUNTIF(qwqlINIcol,'BPI+'!BD57)=0,0.1,IF(INDEX(sorCol,MATCH(INDEX(valCol,MATCH('BPI+'!BC57,INIcol,0)),bpiTeams,0))&gt;=40,INDEX(sorCol,MATCH(INDEX(valCol,MATCH('BPI+'!BC57,INIcol,0)),bpiTeams,0))*-1/40+2,(INDEX(sorCol,MATCH(INDEX(valCol,MATCH('BPI+'!BC57,INIcol,0)),bpiTeams,0))*(-1)+40)/325+1))),0)</f>
        <v>0</v>
      </c>
      <c r="AH57" s="358">
        <f>IFERROR(IF(COUNTBLANK('BPI+'!BE57)=1,0,IF(COUNTIF(qwqlINIcol,'BPI+'!BE57)=0,0.1,IF(INDEX(sorCol,MATCH(INDEX(valCol,MATCH('BPI+'!BD57,INIcol,0)),bpiTeams,0))&gt;=40,INDEX(sorCol,MATCH(INDEX(valCol,MATCH('BPI+'!BD57,INIcol,0)),bpiTeams,0))*-1/40+2,(INDEX(sorCol,MATCH(INDEX(valCol,MATCH('BPI+'!BD57,INIcol,0)),bpiTeams,0))*(-1)+40)/325+1))),0)</f>
        <v>0</v>
      </c>
      <c r="AI57" s="358">
        <f>IFERROR(IF(COUNTBLANK('BPI+'!BF57)=1,0,IF(COUNTIF(qwqlINIcol,'BPI+'!BF57)=0,0.1,IF(INDEX(sorCol,MATCH(INDEX(valCol,MATCH('BPI+'!BE57,INIcol,0)),bpiTeams,0))&gt;=40,INDEX(sorCol,MATCH(INDEX(valCol,MATCH('BPI+'!BE57,INIcol,0)),bpiTeams,0))*-1/40+2,(INDEX(sorCol,MATCH(INDEX(valCol,MATCH('BPI+'!BE57,INIcol,0)),bpiTeams,0))*(-1)+40)/325+1))),0)</f>
        <v>0</v>
      </c>
      <c r="AJ57" s="358">
        <f>IFERROR(IF(COUNTBLANK('BPI+'!BG57)=1,0,IF(COUNTIF(qwqlINIcol,'BPI+'!BG57)=0,0.1,IF(INDEX(sorCol,MATCH(INDEX(valCol,MATCH('BPI+'!BF57,INIcol,0)),bpiTeams,0))&gt;=40,INDEX(sorCol,MATCH(INDEX(valCol,MATCH('BPI+'!BF57,INIcol,0)),bpiTeams,0))*-1/40+2,(INDEX(sorCol,MATCH(INDEX(valCol,MATCH('BPI+'!BF57,INIcol,0)),bpiTeams,0))*(-1)+40)/325+1))),0)</f>
        <v>0</v>
      </c>
      <c r="AK57" s="358">
        <f>IFERROR(IF(COUNTBLANK('BPI+'!BH57)=1,0,IF(COUNTIF(qwqlINIcol,'BPI+'!BH57)=0,0.1,IF(INDEX(sorCol,MATCH(INDEX(valCol,MATCH('BPI+'!BG57,INIcol,0)),bpiTeams,0))&gt;=40,INDEX(sorCol,MATCH(INDEX(valCol,MATCH('BPI+'!BG57,INIcol,0)),bpiTeams,0))*-1/40+2,(INDEX(sorCol,MATCH(INDEX(valCol,MATCH('BPI+'!BG57,INIcol,0)),bpiTeams,0))*(-1)+40)/325+1))),0)</f>
        <v>0</v>
      </c>
      <c r="AL57" s="358">
        <f>IFERROR(IF(COUNTBLANK('BPI+'!BI57)=1,0,IF(COUNTIF(qwqlINIcol,'BPI+'!BI57)=0,0.1,IF(INDEX(sorCol,MATCH(INDEX(valCol,MATCH('BPI+'!BH57,INIcol,0)),bpiTeams,0))&gt;=40,INDEX(sorCol,MATCH(INDEX(valCol,MATCH('BPI+'!BH57,INIcol,0)),bpiTeams,0))*-1/40+2,(INDEX(sorCol,MATCH(INDEX(valCol,MATCH('BPI+'!BH57,INIcol,0)),bpiTeams,0))*(-1)+40)/325+1))),0)</f>
        <v>0</v>
      </c>
      <c r="AM57" s="358">
        <f>IFERROR(IF(COUNTBLANK('BPI+'!BJ57)=1,0,IF(COUNTIF(qwqlINIcol,'BPI+'!BJ57)=0,0.1,IF(INDEX(sorCol,MATCH(INDEX(valCol,MATCH('BPI+'!BI57,INIcol,0)),bpiTeams,0))&gt;=40,INDEX(sorCol,MATCH(INDEX(valCol,MATCH('BPI+'!BI57,INIcol,0)),bpiTeams,0))*-1/40+2,(INDEX(sorCol,MATCH(INDEX(valCol,MATCH('BPI+'!BI57,INIcol,0)),bpiTeams,0))*(-1)+40)/325+1))),0)</f>
        <v>0</v>
      </c>
      <c r="AN57" s="358">
        <f>IFERROR(IF(COUNTBLANK('BPI+'!BK57)=1,0,IF(COUNTIF(qwqlINIcol,'BPI+'!BK57)=0,0.1,IF(INDEX(sorCol,MATCH(INDEX(valCol,MATCH('BPI+'!BJ57,INIcol,0)),bpiTeams,0))&gt;=40,INDEX(sorCol,MATCH(INDEX(valCol,MATCH('BPI+'!BJ57,INIcol,0)),bpiTeams,0))*-1/40+2,(INDEX(sorCol,MATCH(INDEX(valCol,MATCH('BPI+'!BJ57,INIcol,0)),bpiTeams,0))*(-1)+40)/325+1))),0)</f>
        <v>0</v>
      </c>
      <c r="AO57" s="358">
        <f>IFERROR(IF(COUNTBLANK('BPI+'!BL57)=1,0,IF(COUNTIF(qwqlINIcol,'BPI+'!BL57)=0,0.1,IF(INDEX(sorCol,MATCH(INDEX(valCol,MATCH('BPI+'!BK57,INIcol,0)),bpiTeams,0))&gt;=40,INDEX(sorCol,MATCH(INDEX(valCol,MATCH('BPI+'!BK57,INIcol,0)),bpiTeams,0))*-1/40+2,(INDEX(sorCol,MATCH(INDEX(valCol,MATCH('BPI+'!BK57,INIcol,0)),bpiTeams,0))*(-1)+40)/325+1))),0)</f>
        <v>0</v>
      </c>
      <c r="AP57" s="366">
        <f>IF(COUNTBLANK('BPI+'!BL57)=1,0,IF(COUNTIF(qwqlINIcol,'BPI+'!BL57)=0,-1.5,IF(INDEX(sorCol,MATCH(INDEX(valCol,MATCH('BPI+'!BL57,INIcol,0)),bpiTeams,0))&gt;=80,-1.5,IF(INDEX(sorCol,MATCH(INDEX(valCol,MATCH('BPI+'!BL57,INIcol,0)),bpiTeams,0))&gt;=41,-1 - (INDEX(sorCol,MATCH(INDEX(valCol,MATCH('BPI+'!BL57,INIcol,0)),bpiTeams,0)) - 41) * (0.5/39),(INDEX(sorCol,MATCH(INDEX(valCol,MATCH('BPI+'!BL57,INIcol,0)),bpiTeams,0)) + 40)/325 - 2))))</f>
        <v>0</v>
      </c>
      <c r="AQ57" s="366">
        <f>IF(COUNTBLANK('BPI+'!BM57)=1,0,IF(COUNTIF(qwqlINIcol,'BPI+'!BM57)=0,-1.5,IF(INDEX(sorCol,MATCH(INDEX(valCol,MATCH('BPI+'!BM57,INIcol,0)),bpiTeams,0))&gt;=80,-1.5,IF(INDEX(sorCol,MATCH(INDEX(valCol,MATCH('BPI+'!BM57,INIcol,0)),bpiTeams,0))&gt;=41,-1 - (INDEX(sorCol,MATCH(INDEX(valCol,MATCH('BPI+'!BM57,INIcol,0)),bpiTeams,0)) - 41) * (0.5/39),(INDEX(sorCol,MATCH(INDEX(valCol,MATCH('BPI+'!BM57,INIcol,0)),bpiTeams,0)) + 40)/325 - 2))))</f>
        <v>0</v>
      </c>
      <c r="AR57" s="366">
        <f>IF(COUNTBLANK('BPI+'!BN57)=1,0,IF(COUNTIF(qwqlINIcol,'BPI+'!BN57)=0,-1.5,IF(INDEX(sorCol,MATCH(INDEX(valCol,MATCH('BPI+'!BN57,INIcol,0)),bpiTeams,0))&gt;=80,-1.5,IF(INDEX(sorCol,MATCH(INDEX(valCol,MATCH('BPI+'!BN57,INIcol,0)),bpiTeams,0))&gt;=41,-1 - (INDEX(sorCol,MATCH(INDEX(valCol,MATCH('BPI+'!BN57,INIcol,0)),bpiTeams,0)) - 41) * (0.5/39),(INDEX(sorCol,MATCH(INDEX(valCol,MATCH('BPI+'!BN57,INIcol,0)),bpiTeams,0)) + 40)/325 - 2))))</f>
        <v>0</v>
      </c>
      <c r="AS57" s="366">
        <f>IF(COUNTBLANK('BPI+'!BO57)=1,0,IF(COUNTIF(qwqlINIcol,'BPI+'!BO57)=0,-1.5,IF(INDEX(sorCol,MATCH(INDEX(valCol,MATCH('BPI+'!BO57,INIcol,0)),bpiTeams,0))&gt;=80,-1.5,IF(INDEX(sorCol,MATCH(INDEX(valCol,MATCH('BPI+'!BO57,INIcol,0)),bpiTeams,0))&gt;=41,-1 - (INDEX(sorCol,MATCH(INDEX(valCol,MATCH('BPI+'!BO57,INIcol,0)),bpiTeams,0)) - 41) * (0.5/39),(INDEX(sorCol,MATCH(INDEX(valCol,MATCH('BPI+'!BO57,INIcol,0)),bpiTeams,0)) + 40)/325 - 2))))</f>
        <v>0</v>
      </c>
      <c r="AT57" s="366">
        <f>IF(COUNTBLANK('BPI+'!BP57)=1,0,IF(COUNTIF(qwqlINIcol,'BPI+'!BP57)=0,-1.5,IF(INDEX(sorCol,MATCH(INDEX(valCol,MATCH('BPI+'!BP57,INIcol,0)),bpiTeams,0))&gt;=80,-1.5,IF(INDEX(sorCol,MATCH(INDEX(valCol,MATCH('BPI+'!BP57,INIcol,0)),bpiTeams,0))&gt;=41,-1 - (INDEX(sorCol,MATCH(INDEX(valCol,MATCH('BPI+'!BP57,INIcol,0)),bpiTeams,0)) - 41) * (0.5/39),(INDEX(sorCol,MATCH(INDEX(valCol,MATCH('BPI+'!BP57,INIcol,0)),bpiTeams,0)) + 40)/325 - 2))))</f>
        <v>0</v>
      </c>
      <c r="AU57" s="366">
        <f>IF(COUNTBLANK('BPI+'!BQ57)=1,0,IF(COUNTIF(qwqlINIcol,'BPI+'!BQ57)=0,-1.5,IF(INDEX(sorCol,MATCH(INDEX(valCol,MATCH('BPI+'!BQ57,INIcol,0)),bpiTeams,0))&gt;=80,-1.5,IF(INDEX(sorCol,MATCH(INDEX(valCol,MATCH('BPI+'!BQ57,INIcol,0)),bpiTeams,0))&gt;=41,-1 - (INDEX(sorCol,MATCH(INDEX(valCol,MATCH('BPI+'!BQ57,INIcol,0)),bpiTeams,0)) - 41) * (0.5/39),(INDEX(sorCol,MATCH(INDEX(valCol,MATCH('BPI+'!BQ57,INIcol,0)),bpiTeams,0)) + 40)/325 - 2))))</f>
        <v>0</v>
      </c>
      <c r="AV57" s="366">
        <f>IF(COUNTBLANK('BPI+'!BR57)=1,0,IF(COUNTIF(qwqlINIcol,'BPI+'!BR57)=0,-1.5,IF(INDEX(sorCol,MATCH(INDEX(valCol,MATCH('BPI+'!BR57,INIcol,0)),bpiTeams,0))&gt;=80,-1.5,IF(INDEX(sorCol,MATCH(INDEX(valCol,MATCH('BPI+'!BR57,INIcol,0)),bpiTeams,0))&gt;=41,-1 - (INDEX(sorCol,MATCH(INDEX(valCol,MATCH('BPI+'!BR57,INIcol,0)),bpiTeams,0)) - 41) * (0.5/39),(INDEX(sorCol,MATCH(INDEX(valCol,MATCH('BPI+'!BR57,INIcol,0)),bpiTeams,0)) + 40)/325 - 2))))</f>
        <v>0</v>
      </c>
      <c r="AW57" s="366">
        <f>IF(COUNTBLANK('BPI+'!BS57)=1,0,IF(COUNTIF(qwqlINIcol,'BPI+'!BS57)=0,-1.5,IF(INDEX(sorCol,MATCH(INDEX(valCol,MATCH('BPI+'!BS57,INIcol,0)),bpiTeams,0))&gt;=80,-1.5,IF(INDEX(sorCol,MATCH(INDEX(valCol,MATCH('BPI+'!BS57,INIcol,0)),bpiTeams,0))&gt;=41,-1 - (INDEX(sorCol,MATCH(INDEX(valCol,MATCH('BPI+'!BS57,INIcol,0)),bpiTeams,0)) - 41) * (0.5/39),(INDEX(sorCol,MATCH(INDEX(valCol,MATCH('BPI+'!BS57,INIcol,0)),bpiTeams,0)) + 40)/325 - 2))))</f>
        <v>0</v>
      </c>
      <c r="AX57" s="366">
        <f>IF(COUNTBLANK('BPI+'!BT57)=1,0,IF(COUNTIF(qwqlINIcol,'BPI+'!BT57)=0,-1.5,IF(INDEX(sorCol,MATCH(INDEX(valCol,MATCH('BPI+'!BT57,INIcol,0)),bpiTeams,0))&gt;=80,-1.5,IF(INDEX(sorCol,MATCH(INDEX(valCol,MATCH('BPI+'!BT57,INIcol,0)),bpiTeams,0))&gt;=41,-1 - (INDEX(sorCol,MATCH(INDEX(valCol,MATCH('BPI+'!BT57,INIcol,0)),bpiTeams,0)) - 41) * (0.5/39),(INDEX(sorCol,MATCH(INDEX(valCol,MATCH('BPI+'!BT57,INIcol,0)),bpiTeams,0)) + 40)/325 - 2))))</f>
        <v>0</v>
      </c>
      <c r="AY57" s="366">
        <f>IF(COUNTBLANK('BPI+'!BU57)=1,0,IF(COUNTIF(qwqlINIcol,'BPI+'!BU57)=0,-1.5,IF(INDEX(sorCol,MATCH(INDEX(valCol,MATCH('BPI+'!BU57,INIcol,0)),bpiTeams,0))&gt;=80,-1.5,IF(INDEX(sorCol,MATCH(INDEX(valCol,MATCH('BPI+'!BU57,INIcol,0)),bpiTeams,0))&gt;=41,-1 - (INDEX(sorCol,MATCH(INDEX(valCol,MATCH('BPI+'!BU57,INIcol,0)),bpiTeams,0)) - 41) * (0.5/39),(INDEX(sorCol,MATCH(INDEX(valCol,MATCH('BPI+'!BU57,INIcol,0)),bpiTeams,0)) + 40)/325 - 2))))</f>
        <v>0</v>
      </c>
      <c r="AZ57" s="366">
        <f>IF(COUNTBLANK('BPI+'!BV57)=1,0,IF(COUNTIF(qwqlINIcol,'BPI+'!BV57)=0,-1.5,IF(INDEX(sorCol,MATCH(INDEX(valCol,MATCH('BPI+'!BV57,INIcol,0)),bpiTeams,0))&gt;=80,-1.5,IF(INDEX(sorCol,MATCH(INDEX(valCol,MATCH('BPI+'!BV57,INIcol,0)),bpiTeams,0))&gt;=41,-1 - (INDEX(sorCol,MATCH(INDEX(valCol,MATCH('BPI+'!BV57,INIcol,0)),bpiTeams,0)) - 41) * (0.5/39),(INDEX(sorCol,MATCH(INDEX(valCol,MATCH('BPI+'!BV57,INIcol,0)),bpiTeams,0)) + 40)/325 - 2))))</f>
        <v>0</v>
      </c>
      <c r="BA57" s="366">
        <f>IF(COUNTBLANK('BPI+'!BW57)=1,0,IF(COUNTIF(qwqlINIcol,'BPI+'!BW57)=0,-1.5,IF(INDEX(sorCol,MATCH(INDEX(valCol,MATCH('BPI+'!BW57,INIcol,0)),bpiTeams,0))&gt;=80,-1.5,IF(INDEX(sorCol,MATCH(INDEX(valCol,MATCH('BPI+'!BW57,INIcol,0)),bpiTeams,0))&gt;=41,-1 - (INDEX(sorCol,MATCH(INDEX(valCol,MATCH('BPI+'!BW57,INIcol,0)),bpiTeams,0)) - 41) * (0.5/39),(INDEX(sorCol,MATCH(INDEX(valCol,MATCH('BPI+'!BW57,INIcol,0)),bpiTeams,0)) + 40)/325 - 2))))</f>
        <v>0</v>
      </c>
      <c r="BB57" s="366">
        <f>IF(COUNTBLANK('BPI+'!BX57)=1,0,IF(COUNTIF(qwqlINIcol,'BPI+'!BX57)=0,-1.5,IF(INDEX(sorCol,MATCH(INDEX(valCol,MATCH('BPI+'!BX57,INIcol,0)),bpiTeams,0))&gt;=80,-1.5,IF(INDEX(sorCol,MATCH(INDEX(valCol,MATCH('BPI+'!BX57,INIcol,0)),bpiTeams,0))&gt;=41,-1 - (INDEX(sorCol,MATCH(INDEX(valCol,MATCH('BPI+'!BX57,INIcol,0)),bpiTeams,0)) - 41) * (0.5/39),(INDEX(sorCol,MATCH(INDEX(valCol,MATCH('BPI+'!BX57,INIcol,0)),bpiTeams,0)) + 40)/325 - 2))))</f>
        <v>0</v>
      </c>
      <c r="BC57" s="374">
        <f>IF(COUNTBLANK('BPI+'!BY57)=0,-1.6,0)</f>
        <v>-1.6</v>
      </c>
      <c r="BD57" s="374">
        <f>IF(COUNTBLANK('BPI+'!BZ57)=0,-1.6,0)</f>
        <v>-1.6</v>
      </c>
      <c r="BE57" s="374">
        <f>IF(COUNTBLANK('BPI+'!CA57)=0,-1.6,0)</f>
        <v>-1.6</v>
      </c>
      <c r="BF57" s="374">
        <f>IF(COUNTBLANK('BPI+'!CB57)=0,-1.6,0)</f>
        <v>-1.6</v>
      </c>
      <c r="BG57" s="374">
        <f>IF(COUNTBLANK('BPI+'!CC57)=0,-1.6,0)</f>
        <v>-1.6</v>
      </c>
      <c r="BH57" s="374">
        <f>IF(COUNTBLANK('BPI+'!CD57)=0,-1.6,0)</f>
        <v>-1.6</v>
      </c>
      <c r="BI57" s="374">
        <f>IF(COUNTBLANK('BPI+'!CE57)=0,-1.6,0)</f>
        <v>-1.6</v>
      </c>
      <c r="BJ57" s="374">
        <f>IF(COUNTBLANK('BPI+'!CF57)=0,-1.6,0)</f>
        <v>-1.6</v>
      </c>
      <c r="BK57" s="374">
        <f>IF(COUNTBLANK('BPI+'!CG57)=0,-1.6,0)</f>
        <v>-1.6</v>
      </c>
      <c r="BL57" s="374">
        <f>IF(COUNTBLANK('BPI+'!CH57)=0,-1.6,0)</f>
        <v>-1.6</v>
      </c>
      <c r="BM57" s="374">
        <f>IF(COUNTBLANK('BPI+'!CI57)=0,-1.6,0)</f>
        <v>-1.6</v>
      </c>
      <c r="BN57" s="374">
        <f>IF(COUNTBLANK('BPI+'!CJ57)=0,-1.6,0)</f>
        <v>0</v>
      </c>
      <c r="BO57" s="374">
        <f>IF(COUNTBLANK('BPI+'!CK57)=0,-1.6,0)</f>
        <v>0</v>
      </c>
      <c r="BP57" s="374">
        <f>IF(COUNTBLANK('BPI+'!CL57)=0,-1.6,0)</f>
        <v>0</v>
      </c>
      <c r="BQ57" s="374">
        <f>IF(COUNTBLANK('BPI+'!CM57)=0,-1.6,0)</f>
        <v>0</v>
      </c>
      <c r="BR57" s="374">
        <f>IF(COUNTBLANK('BPI+'!CN57)=0,-1.6,0)</f>
        <v>0</v>
      </c>
      <c r="BS57" s="374">
        <f>IF(COUNTBLANK('BPI+'!CO57)=0,-1.6,0)</f>
        <v>0</v>
      </c>
      <c r="BT57">
        <f t="shared" si="4"/>
        <v>-17.975000000000001</v>
      </c>
    </row>
    <row r="58" spans="1:72" x14ac:dyDescent="0.3">
      <c r="A58" t="str">
        <f t="shared" si="0"/>
        <v>Wright State</v>
      </c>
      <c r="B58" t="str">
        <f t="shared" si="3"/>
        <v>WRST</v>
      </c>
      <c r="C58" s="358">
        <f>IF(
  COUNTBLANK('BPI+'!Y58)=1,
  0,
  IFERROR(
    IF(
      INDEX(sorCol,MATCH(INDEX(valCol,MATCH('BPI+'!Y58,INIcol,0)),bpiTeams,0))&lt;=40,
      2-INDEX(sorCol,MATCH(INDEX(valCol,MATCH('BPI+'!Y58,INIcol,0)),bpiTeams,0))/40,
      IF(
        INDEX(sorCol,MATCH(INDEX(valCol,MATCH('BPI+'!Y58,INIcol,0)),bpiTeams,0))&lt;=100,
        1-0.9*(INDEX(sorCol,MATCH(INDEX(valCol,MATCH('BPI+'!Y58,INIcol,0)),bpiTeams,0))-40)/60,
        0.1
      )
    ),
    0.1
  )
)</f>
        <v>0</v>
      </c>
      <c r="D58" s="358">
        <f>IF(
  COUNTBLANK('BPI+'!Z58)=1,
  0,
  IFERROR(
    IF(
      INDEX(sorCol,MATCH(INDEX(valCol,MATCH('BPI+'!Z58,INIcol,0)),bpiTeams,0))&lt;=40,
      2-INDEX(sorCol,MATCH(INDEX(valCol,MATCH('BPI+'!Z58,INIcol,0)),bpiTeams,0))/40,
      IF(
        INDEX(sorCol,MATCH(INDEX(valCol,MATCH('BPI+'!Z58,INIcol,0)),bpiTeams,0))&lt;=100,
        1-0.9*(INDEX(sorCol,MATCH(INDEX(valCol,MATCH('BPI+'!Z58,INIcol,0)),bpiTeams,0))-40)/60,
        0.1
      )
    ),
    0.1
  )
)</f>
        <v>0</v>
      </c>
      <c r="E58" s="358">
        <f>IF(
  COUNTBLANK('BPI+'!AA58)=1,
  0,
  IFERROR(
    IF(
      INDEX(sorCol,MATCH(INDEX(valCol,MATCH('BPI+'!AA58,INIcol,0)),bpiTeams,0))&lt;=40,
      2-INDEX(sorCol,MATCH(INDEX(valCol,MATCH('BPI+'!AA58,INIcol,0)),bpiTeams,0))/40,
      IF(
        INDEX(sorCol,MATCH(INDEX(valCol,MATCH('BPI+'!AA58,INIcol,0)),bpiTeams,0))&lt;=100,
        1-0.9*(INDEX(sorCol,MATCH(INDEX(valCol,MATCH('BPI+'!AA58,INIcol,0)),bpiTeams,0))-40)/60,
        0.1
      )
    ),
    0.1
  )
)</f>
        <v>0</v>
      </c>
      <c r="F58" s="358">
        <f>IF(
  COUNTBLANK('BPI+'!AB58)=1,
  0,
  IFERROR(
    IF(
      INDEX(sorCol,MATCH(INDEX(valCol,MATCH('BPI+'!AB58,INIcol,0)),bpiTeams,0))&lt;=40,
      2-INDEX(sorCol,MATCH(INDEX(valCol,MATCH('BPI+'!AB58,INIcol,0)),bpiTeams,0))/40,
      IF(
        INDEX(sorCol,MATCH(INDEX(valCol,MATCH('BPI+'!AB58,INIcol,0)),bpiTeams,0))&lt;=100,
        1-0.9*(INDEX(sorCol,MATCH(INDEX(valCol,MATCH('BPI+'!AB58,INIcol,0)),bpiTeams,0))-40)/60,
        0.1
      )
    ),
    0.1
  )
)</f>
        <v>0</v>
      </c>
      <c r="G58" s="358">
        <f>IF(
  COUNTBLANK('BPI+'!AC58)=1,
  0,
  IFERROR(
    IF(
      INDEX(sorCol,MATCH(INDEX(valCol,MATCH('BPI+'!AC58,INIcol,0)),bpiTeams,0))&lt;=40,
      2-INDEX(sorCol,MATCH(INDEX(valCol,MATCH('BPI+'!AC58,INIcol,0)),bpiTeams,0))/40,
      IF(
        INDEX(sorCol,MATCH(INDEX(valCol,MATCH('BPI+'!AC58,INIcol,0)),bpiTeams,0))&lt;=100,
        1-0.9*(INDEX(sorCol,MATCH(INDEX(valCol,MATCH('BPI+'!AC58,INIcol,0)),bpiTeams,0))-40)/60,
        0.1
      )
    ),
    0.1
  )
)</f>
        <v>0</v>
      </c>
      <c r="H58" s="358">
        <f>IF(
  COUNTBLANK('BPI+'!AD58)=1,
  0,
  IFERROR(
    IF(
      INDEX(sorCol,MATCH(INDEX(valCol,MATCH('BPI+'!AD58,INIcol,0)),bpiTeams,0))&lt;=40,
      2-INDEX(sorCol,MATCH(INDEX(valCol,MATCH('BPI+'!AD58,INIcol,0)),bpiTeams,0))/40,
      IF(
        INDEX(sorCol,MATCH(INDEX(valCol,MATCH('BPI+'!AD58,INIcol,0)),bpiTeams,0))&lt;=100,
        1-0.9*(INDEX(sorCol,MATCH(INDEX(valCol,MATCH('BPI+'!AD58,INIcol,0)),bpiTeams,0))-40)/60,
        0.1
      )
    ),
    0.1
  )
)</f>
        <v>0</v>
      </c>
      <c r="I58" s="358">
        <f>IF(
  COUNTBLANK('BPI+'!AE58)=1,
  0,
  IFERROR(
    IF(
      INDEX(sorCol,MATCH(INDEX(valCol,MATCH('BPI+'!AE58,INIcol,0)),bpiTeams,0))&lt;=40,
      2-INDEX(sorCol,MATCH(INDEX(valCol,MATCH('BPI+'!AE58,INIcol,0)),bpiTeams,0))/40,
      IF(
        INDEX(sorCol,MATCH(INDEX(valCol,MATCH('BPI+'!AE58,INIcol,0)),bpiTeams,0))&lt;=100,
        1-0.9*(INDEX(sorCol,MATCH(INDEX(valCol,MATCH('BPI+'!AE58,INIcol,0)),bpiTeams,0))-40)/60,
        0.1
      )
    ),
    0.1
  )
)</f>
        <v>0</v>
      </c>
      <c r="J58" s="358">
        <f>IF(
  COUNTBLANK('BPI+'!AF58)=1,
  0,
  IFERROR(
    IF(
      INDEX(sorCol,MATCH(INDEX(valCol,MATCH('BPI+'!AF58,INIcol,0)),bpiTeams,0))&lt;=40,
      2-INDEX(sorCol,MATCH(INDEX(valCol,MATCH('BPI+'!AF58,INIcol,0)),bpiTeams,0))/40,
      IF(
        INDEX(sorCol,MATCH(INDEX(valCol,MATCH('BPI+'!AF58,INIcol,0)),bpiTeams,0))&lt;=100,
        1-0.9*(INDEX(sorCol,MATCH(INDEX(valCol,MATCH('BPI+'!AF58,INIcol,0)),bpiTeams,0))-40)/60,
        0.1
      )
    ),
    0.1
  )
)</f>
        <v>0</v>
      </c>
      <c r="K58" s="358">
        <f>IF(
  COUNTBLANK('BPI+'!AG58)=1,
  0,
  IFERROR(
    IF(
      INDEX(sorCol,MATCH(INDEX(valCol,MATCH('BPI+'!AG58,INIcol,0)),bpiTeams,0))&lt;=40,
      2-INDEX(sorCol,MATCH(INDEX(valCol,MATCH('BPI+'!AG58,INIcol,0)),bpiTeams,0))/40,
      IF(
        INDEX(sorCol,MATCH(INDEX(valCol,MATCH('BPI+'!AG58,INIcol,0)),bpiTeams,0))&lt;=100,
        1-0.9*(INDEX(sorCol,MATCH(INDEX(valCol,MATCH('BPI+'!AG58,INIcol,0)),bpiTeams,0))-40)/60,
        0.1
      )
    ),
    0.1
  )
)</f>
        <v>0</v>
      </c>
      <c r="L58" s="358">
        <f>IF(
  COUNTBLANK('BPI+'!AH58)=1,
  0,
  IFERROR(
    IF(
      INDEX(sorCol,MATCH(INDEX(valCol,MATCH('BPI+'!AH58,INIcol,0)),bpiTeams,0))&lt;=40,
      2-INDEX(sorCol,MATCH(INDEX(valCol,MATCH('BPI+'!AH58,INIcol,0)),bpiTeams,0))/40,
      IF(
        INDEX(sorCol,MATCH(INDEX(valCol,MATCH('BPI+'!AH58,INIcol,0)),bpiTeams,0))&lt;=100,
        1-0.9*(INDEX(sorCol,MATCH(INDEX(valCol,MATCH('BPI+'!AH58,INIcol,0)),bpiTeams,0))-40)/60,
        0.1
      )
    ),
    0.1
  )
)</f>
        <v>0</v>
      </c>
      <c r="M58" s="358">
        <f>IF(
  COUNTBLANK('BPI+'!AI58)=1,
  0,
  IFERROR(
    IF(
      INDEX(sorCol,MATCH(INDEX(valCol,MATCH('BPI+'!AI58,INIcol,0)),bpiTeams,0))&lt;=40,
      2-INDEX(sorCol,MATCH(INDEX(valCol,MATCH('BPI+'!AI58,INIcol,0)),bpiTeams,0))/40,
      IF(
        INDEX(sorCol,MATCH(INDEX(valCol,MATCH('BPI+'!AI58,INIcol,0)),bpiTeams,0))&lt;=100,
        1-0.9*(INDEX(sorCol,MATCH(INDEX(valCol,MATCH('BPI+'!AI58,INIcol,0)),bpiTeams,0))-40)/60,
        0.1
      )
    ),
    0.1
  )
)</f>
        <v>0</v>
      </c>
      <c r="N58" s="358">
        <f>IF(
  COUNTBLANK('BPI+'!AJ58)=1,
  0,
  IFERROR(
    IF(
      INDEX(sorCol,MATCH(INDEX(valCol,MATCH('BPI+'!AJ58,INIcol,0)),bpiTeams,0))&lt;=40,
      2-INDEX(sorCol,MATCH(INDEX(valCol,MATCH('BPI+'!AJ58,INIcol,0)),bpiTeams,0))/40,
      IF(
        INDEX(sorCol,MATCH(INDEX(valCol,MATCH('BPI+'!AJ58,INIcol,0)),bpiTeams,0))&lt;=100,
        1-0.9*(INDEX(sorCol,MATCH(INDEX(valCol,MATCH('BPI+'!AJ58,INIcol,0)),bpiTeams,0))-40)/60,
        0.1
      )
    ),
    0.1
  )
)</f>
        <v>0</v>
      </c>
      <c r="O58" s="366">
        <f>IF(
  COUNTBLANK('BPI+'!AK58)=1,
  0,
  IFERROR(
    IF(
      INDEX(sorCol, MATCH(INDEX(valCol, MATCH('BPI+'!AK58, INIcol, 0)), bpiTeams, 0)) &lt;= 40,
      -INDEX(sorCol, MATCH(INDEX(valCol, MATCH('BPI+'!AK58, INIcol, 0)), bpiTeams, 0))/40,
      IF(
        INDEX(sorCol, MATCH(INDEX(valCol, MATCH('BPI+'!AK58, INIcol, 0)), bpiTeams, 0)) &lt;= 100,
        -1 - (INDEX(sorCol, MATCH(INDEX(valCol, MATCH('BPI+'!AK58, INIcol, 0)), bpiTeams, 0)) - 40)/60,
        -2
      )
    ),
    -2
  )
)</f>
        <v>0</v>
      </c>
      <c r="P58" s="366">
        <f>IF(
  COUNTBLANK('BPI+'!AL58)=1,
  0,
  IFERROR(
    IF(
      INDEX(sorCol, MATCH(INDEX(valCol, MATCH('BPI+'!AL58, INIcol, 0)), bpiTeams, 0)) &lt;= 40,
      -INDEX(sorCol, MATCH(INDEX(valCol, MATCH('BPI+'!AL58, INIcol, 0)), bpiTeams, 0))/40,
      IF(
        INDEX(sorCol, MATCH(INDEX(valCol, MATCH('BPI+'!AL58, INIcol, 0)), bpiTeams, 0)) &lt;= 100,
        -1 - (INDEX(sorCol, MATCH(INDEX(valCol, MATCH('BPI+'!AL58, INIcol, 0)), bpiTeams, 0)) - 40)/60,
        -2
      )
    ),
    -2
  )
)</f>
        <v>0</v>
      </c>
      <c r="Q58" s="366">
        <f>IF(
  COUNTBLANK('BPI+'!AM58)=1,
  0,
  IFERROR(
    IF(
      INDEX(sorCol, MATCH(INDEX(valCol, MATCH('BPI+'!AM58, INIcol, 0)), bpiTeams, 0)) &lt;= 40,
      -INDEX(sorCol, MATCH(INDEX(valCol, MATCH('BPI+'!AM58, INIcol, 0)), bpiTeams, 0))/40,
      IF(
        INDEX(sorCol, MATCH(INDEX(valCol, MATCH('BPI+'!AM58, INIcol, 0)), bpiTeams, 0)) &lt;= 100,
        -1 - (INDEX(sorCol, MATCH(INDEX(valCol, MATCH('BPI+'!AM58, INIcol, 0)), bpiTeams, 0)) - 40)/60,
        -2
      )
    ),
    -2
  )
)</f>
        <v>0</v>
      </c>
      <c r="R58" s="366">
        <f>IF(
  COUNTBLANK('BPI+'!AN58)=1,
  0,
  IFERROR(
    IF(
      INDEX(sorCol, MATCH(INDEX(valCol, MATCH('BPI+'!AN58, INIcol, 0)), bpiTeams, 0)) &lt;= 40,
      -INDEX(sorCol, MATCH(INDEX(valCol, MATCH('BPI+'!AN58, INIcol, 0)), bpiTeams, 0))/40,
      IF(
        INDEX(sorCol, MATCH(INDEX(valCol, MATCH('BPI+'!AN58, INIcol, 0)), bpiTeams, 0)) &lt;= 100,
        -1 - (INDEX(sorCol, MATCH(INDEX(valCol, MATCH('BPI+'!AN58, INIcol, 0)), bpiTeams, 0)) - 40)/60,
        -2
      )
    ),
    -2
  )
)</f>
        <v>0</v>
      </c>
      <c r="S58" s="366">
        <f>IF(
  COUNTBLANK('BPI+'!AO58)=1,
  0,
  IFERROR(
    IF(
      INDEX(sorCol, MATCH(INDEX(valCol, MATCH('BPI+'!AO58, INIcol, 0)), bpiTeams, 0)) &lt;= 40,
      -INDEX(sorCol, MATCH(INDEX(valCol, MATCH('BPI+'!AO58, INIcol, 0)), bpiTeams, 0))/40,
      IF(
        INDEX(sorCol, MATCH(INDEX(valCol, MATCH('BPI+'!AO58, INIcol, 0)), bpiTeams, 0)) &lt;= 100,
        -1 - (INDEX(sorCol, MATCH(INDEX(valCol, MATCH('BPI+'!AO58, INIcol, 0)), bpiTeams, 0)) - 40)/60,
        -2
      )
    ),
    -2
  )
)</f>
        <v>0</v>
      </c>
      <c r="T58" s="366">
        <f>IF(
  COUNTBLANK('BPI+'!AP58)=1,
  0,
  IFERROR(
    IF(
      INDEX(sorCol, MATCH(INDEX(valCol, MATCH('BPI+'!AP58, INIcol, 0)), bpiTeams, 0)) &lt;= 40,
      -INDEX(sorCol, MATCH(INDEX(valCol, MATCH('BPI+'!AP58, INIcol, 0)), bpiTeams, 0))/40,
      IF(
        INDEX(sorCol, MATCH(INDEX(valCol, MATCH('BPI+'!AP58, INIcol, 0)), bpiTeams, 0)) &lt;= 100,
        -1 - (INDEX(sorCol, MATCH(INDEX(valCol, MATCH('BPI+'!AP58, INIcol, 0)), bpiTeams, 0)) - 40)/60,
        -2
      )
    ),
    -2
  )
)</f>
        <v>0</v>
      </c>
      <c r="U58" s="366">
        <f>IF(
  COUNTBLANK('BPI+'!AQ58)=1,
  0,
  IFERROR(
    IF(
      INDEX(sorCol, MATCH(INDEX(valCol, MATCH('BPI+'!AQ58, INIcol, 0)), bpiTeams, 0)) &lt;= 40,
      -INDEX(sorCol, MATCH(INDEX(valCol, MATCH('BPI+'!AQ58, INIcol, 0)), bpiTeams, 0))/40,
      IF(
        INDEX(sorCol, MATCH(INDEX(valCol, MATCH('BPI+'!AQ58, INIcol, 0)), bpiTeams, 0)) &lt;= 100,
        -1 - (INDEX(sorCol, MATCH(INDEX(valCol, MATCH('BPI+'!AQ58, INIcol, 0)), bpiTeams, 0)) - 40)/60,
        -2
      )
    ),
    -2
  )
)</f>
        <v>0</v>
      </c>
      <c r="V58" s="366">
        <f>IF(
  COUNTBLANK('BPI+'!AR58)=1,
  0,
  IFERROR(
    IF(
      INDEX(sorCol, MATCH(INDEX(valCol, MATCH('BPI+'!AR58, INIcol, 0)), bpiTeams, 0)) &lt;= 40,
      -INDEX(sorCol, MATCH(INDEX(valCol, MATCH('BPI+'!AR58, INIcol, 0)), bpiTeams, 0))/40,
      IF(
        INDEX(sorCol, MATCH(INDEX(valCol, MATCH('BPI+'!AR58, INIcol, 0)), bpiTeams, 0)) &lt;= 100,
        -1 - (INDEX(sorCol, MATCH(INDEX(valCol, MATCH('BPI+'!AR58, INIcol, 0)), bpiTeams, 0)) - 40)/60,
        -2
      )
    ),
    -2
  )
)</f>
        <v>0</v>
      </c>
      <c r="W58" s="366">
        <f>IF(
  COUNTBLANK('BPI+'!AS58)=1,
  0,
  IFERROR(
    IF(
      INDEX(sorCol, MATCH(INDEX(valCol, MATCH('BPI+'!AS58, INIcol, 0)), bpiTeams, 0)) &lt;= 40,
      -INDEX(sorCol, MATCH(INDEX(valCol, MATCH('BPI+'!AS58, INIcol, 0)), bpiTeams, 0))/40,
      IF(
        INDEX(sorCol, MATCH(INDEX(valCol, MATCH('BPI+'!AS58, INIcol, 0)), bpiTeams, 0)) &lt;= 100,
        -1 - (INDEX(sorCol, MATCH(INDEX(valCol, MATCH('BPI+'!AS58, INIcol, 0)), bpiTeams, 0)) - 40)/60,
        -2
      )
    ),
    -2
  )
)</f>
        <v>0</v>
      </c>
      <c r="X58" s="366">
        <f>IF(
  COUNTBLANK('BPI+'!AT58)=1,
  0,
  IFERROR(
    IF(
      INDEX(sorCol, MATCH(INDEX(valCol, MATCH('BPI+'!AT58, INIcol, 0)), bpiTeams, 0)) &lt;= 40,
      -INDEX(sorCol, MATCH(INDEX(valCol, MATCH('BPI+'!AT58, INIcol, 0)), bpiTeams, 0))/40,
      IF(
        INDEX(sorCol, MATCH(INDEX(valCol, MATCH('BPI+'!AT58, INIcol, 0)), bpiTeams, 0)) &lt;= 100,
        -1 - (INDEX(sorCol, MATCH(INDEX(valCol, MATCH('BPI+'!AT58, INIcol, 0)), bpiTeams, 0)) - 40)/60,
        -2
      )
    ),
    -2
  )
)</f>
        <v>0</v>
      </c>
      <c r="Y58" s="366">
        <f>IF(
  COUNTBLANK('BPI+'!AU58)=1,
  0,
  IFERROR(
    IF(
      INDEX(sorCol, MATCH(INDEX(valCol, MATCH('BPI+'!AU58, INIcol, 0)), bpiTeams, 0)) &lt;= 40,
      -INDEX(sorCol, MATCH(INDEX(valCol, MATCH('BPI+'!AU58, INIcol, 0)), bpiTeams, 0))/40,
      IF(
        INDEX(sorCol, MATCH(INDEX(valCol, MATCH('BPI+'!AU58, INIcol, 0)), bpiTeams, 0)) &lt;= 100,
        -1 - (INDEX(sorCol, MATCH(INDEX(valCol, MATCH('BPI+'!AU58, INIcol, 0)), bpiTeams, 0)) - 40)/60,
        -2
      )
    ),
    -2
  )
)</f>
        <v>0</v>
      </c>
      <c r="Z58" s="366">
        <f>IF(
  COUNTBLANK('BPI+'!AV58)=1,
  0,
  IFERROR(
    IF(
      INDEX(sorCol, MATCH(INDEX(valCol, MATCH('BPI+'!AV58, INIcol, 0)), bpiTeams, 0)) &lt;= 40,
      -INDEX(sorCol, MATCH(INDEX(valCol, MATCH('BPI+'!AV58, INIcol, 0)), bpiTeams, 0))/40,
      IF(
        INDEX(sorCol, MATCH(INDEX(valCol, MATCH('BPI+'!AV58, INIcol, 0)), bpiTeams, 0)) &lt;= 100,
        -1 - (INDEX(sorCol, MATCH(INDEX(valCol, MATCH('BPI+'!AV58, INIcol, 0)), bpiTeams, 0)) - 40)/60,
        -2
      )
    ),
    -2
  )
)</f>
        <v>0</v>
      </c>
      <c r="AA58" s="358">
        <f>IFERROR(IF(COUNTBLANK('BPI+'!AX58)=1,0,IF(COUNTIF(qwqlINIcol,'BPI+'!AX58)=0,0.1,IF(INDEX(sorCol,MATCH(INDEX(valCol,MATCH('BPI+'!AW58,INIcol,0)),bpiTeams,0))&gt;=40,INDEX(sorCol,MATCH(INDEX(valCol,MATCH('BPI+'!AW58,INIcol,0)),bpiTeams,0))*-1/40+2,(INDEX(sorCol,MATCH(INDEX(valCol,MATCH('BPI+'!AW58,INIcol,0)),bpiTeams,0))*(-1)+40)/325+1))),0)</f>
        <v>0</v>
      </c>
      <c r="AB58" s="358">
        <f>IFERROR(IF(COUNTBLANK('BPI+'!AY58)=1,0,IF(COUNTIF(qwqlINIcol,'BPI+'!AY58)=0,0.1,IF(INDEX(sorCol,MATCH(INDEX(valCol,MATCH('BPI+'!AX58,INIcol,0)),bpiTeams,0))&gt;=40,INDEX(sorCol,MATCH(INDEX(valCol,MATCH('BPI+'!AX58,INIcol,0)),bpiTeams,0))*-1/40+2,(INDEX(sorCol,MATCH(INDEX(valCol,MATCH('BPI+'!AX58,INIcol,0)),bpiTeams,0))*(-1)+40)/325+1))),0)</f>
        <v>0</v>
      </c>
      <c r="AC58" s="358">
        <f>IFERROR(IF(COUNTBLANK('BPI+'!AZ58)=1,0,IF(COUNTIF(qwqlINIcol,'BPI+'!AZ58)=0,0.1,IF(INDEX(sorCol,MATCH(INDEX(valCol,MATCH('BPI+'!AY58,INIcol,0)),bpiTeams,0))&gt;=40,INDEX(sorCol,MATCH(INDEX(valCol,MATCH('BPI+'!AY58,INIcol,0)),bpiTeams,0))*-1/40+2,(INDEX(sorCol,MATCH(INDEX(valCol,MATCH('BPI+'!AY58,INIcol,0)),bpiTeams,0))*(-1)+40)/325+1))),0)</f>
        <v>0</v>
      </c>
      <c r="AD58" s="358">
        <f>IFERROR(IF(COUNTBLANK('BPI+'!BA58)=1,0,IF(COUNTIF(qwqlINIcol,'BPI+'!BA58)=0,0.1,IF(INDEX(sorCol,MATCH(INDEX(valCol,MATCH('BPI+'!AZ58,INIcol,0)),bpiTeams,0))&gt;=40,INDEX(sorCol,MATCH(INDEX(valCol,MATCH('BPI+'!AZ58,INIcol,0)),bpiTeams,0))*-1/40+2,(INDEX(sorCol,MATCH(INDEX(valCol,MATCH('BPI+'!AZ58,INIcol,0)),bpiTeams,0))*(-1)+40)/325+1))),0)</f>
        <v>0</v>
      </c>
      <c r="AE58" s="358">
        <f>IFERROR(IF(COUNTBLANK('BPI+'!BB58)=1,0,IF(COUNTIF(qwqlINIcol,'BPI+'!BB58)=0,0.1,IF(INDEX(sorCol,MATCH(INDEX(valCol,MATCH('BPI+'!BA58,INIcol,0)),bpiTeams,0))&gt;=40,INDEX(sorCol,MATCH(INDEX(valCol,MATCH('BPI+'!BA58,INIcol,0)),bpiTeams,0))*-1/40+2,(INDEX(sorCol,MATCH(INDEX(valCol,MATCH('BPI+'!BA58,INIcol,0)),bpiTeams,0))*(-1)+40)/325+1))),0)</f>
        <v>0</v>
      </c>
      <c r="AF58" s="358">
        <f>IFERROR(IF(COUNTBLANK('BPI+'!BC58)=1,0,IF(COUNTIF(qwqlINIcol,'BPI+'!BC58)=0,0.1,IF(INDEX(sorCol,MATCH(INDEX(valCol,MATCH('BPI+'!BB58,INIcol,0)),bpiTeams,0))&gt;=40,INDEX(sorCol,MATCH(INDEX(valCol,MATCH('BPI+'!BB58,INIcol,0)),bpiTeams,0))*-1/40+2,(INDEX(sorCol,MATCH(INDEX(valCol,MATCH('BPI+'!BB58,INIcol,0)),bpiTeams,0))*(-1)+40)/325+1))),0)</f>
        <v>0</v>
      </c>
      <c r="AG58" s="358">
        <f>IFERROR(IF(COUNTBLANK('BPI+'!BD58)=1,0,IF(COUNTIF(qwqlINIcol,'BPI+'!BD58)=0,0.1,IF(INDEX(sorCol,MATCH(INDEX(valCol,MATCH('BPI+'!BC58,INIcol,0)),bpiTeams,0))&gt;=40,INDEX(sorCol,MATCH(INDEX(valCol,MATCH('BPI+'!BC58,INIcol,0)),bpiTeams,0))*-1/40+2,(INDEX(sorCol,MATCH(INDEX(valCol,MATCH('BPI+'!BC58,INIcol,0)),bpiTeams,0))*(-1)+40)/325+1))),0)</f>
        <v>0</v>
      </c>
      <c r="AH58" s="358">
        <f>IFERROR(IF(COUNTBLANK('BPI+'!BE58)=1,0,IF(COUNTIF(qwqlINIcol,'BPI+'!BE58)=0,0.1,IF(INDEX(sorCol,MATCH(INDEX(valCol,MATCH('BPI+'!BD58,INIcol,0)),bpiTeams,0))&gt;=40,INDEX(sorCol,MATCH(INDEX(valCol,MATCH('BPI+'!BD58,INIcol,0)),bpiTeams,0))*-1/40+2,(INDEX(sorCol,MATCH(INDEX(valCol,MATCH('BPI+'!BD58,INIcol,0)),bpiTeams,0))*(-1)+40)/325+1))),0)</f>
        <v>0</v>
      </c>
      <c r="AI58" s="358">
        <f>IFERROR(IF(COUNTBLANK('BPI+'!BF58)=1,0,IF(COUNTIF(qwqlINIcol,'BPI+'!BF58)=0,0.1,IF(INDEX(sorCol,MATCH(INDEX(valCol,MATCH('BPI+'!BE58,INIcol,0)),bpiTeams,0))&gt;=40,INDEX(sorCol,MATCH(INDEX(valCol,MATCH('BPI+'!BE58,INIcol,0)),bpiTeams,0))*-1/40+2,(INDEX(sorCol,MATCH(INDEX(valCol,MATCH('BPI+'!BE58,INIcol,0)),bpiTeams,0))*(-1)+40)/325+1))),0)</f>
        <v>0</v>
      </c>
      <c r="AJ58" s="358">
        <f>IFERROR(IF(COUNTBLANK('BPI+'!BG58)=1,0,IF(COUNTIF(qwqlINIcol,'BPI+'!BG58)=0,0.1,IF(INDEX(sorCol,MATCH(INDEX(valCol,MATCH('BPI+'!BF58,INIcol,0)),bpiTeams,0))&gt;=40,INDEX(sorCol,MATCH(INDEX(valCol,MATCH('BPI+'!BF58,INIcol,0)),bpiTeams,0))*-1/40+2,(INDEX(sorCol,MATCH(INDEX(valCol,MATCH('BPI+'!BF58,INIcol,0)),bpiTeams,0))*(-1)+40)/325+1))),0)</f>
        <v>0</v>
      </c>
      <c r="AK58" s="358">
        <f>IFERROR(IF(COUNTBLANK('BPI+'!BH58)=1,0,IF(COUNTIF(qwqlINIcol,'BPI+'!BH58)=0,0.1,IF(INDEX(sorCol,MATCH(INDEX(valCol,MATCH('BPI+'!BG58,INIcol,0)),bpiTeams,0))&gt;=40,INDEX(sorCol,MATCH(INDEX(valCol,MATCH('BPI+'!BG58,INIcol,0)),bpiTeams,0))*-1/40+2,(INDEX(sorCol,MATCH(INDEX(valCol,MATCH('BPI+'!BG58,INIcol,0)),bpiTeams,0))*(-1)+40)/325+1))),0)</f>
        <v>0</v>
      </c>
      <c r="AL58" s="358">
        <f>IFERROR(IF(COUNTBLANK('BPI+'!BI58)=1,0,IF(COUNTIF(qwqlINIcol,'BPI+'!BI58)=0,0.1,IF(INDEX(sorCol,MATCH(INDEX(valCol,MATCH('BPI+'!BH58,INIcol,0)),bpiTeams,0))&gt;=40,INDEX(sorCol,MATCH(INDEX(valCol,MATCH('BPI+'!BH58,INIcol,0)),bpiTeams,0))*-1/40+2,(INDEX(sorCol,MATCH(INDEX(valCol,MATCH('BPI+'!BH58,INIcol,0)),bpiTeams,0))*(-1)+40)/325+1))),0)</f>
        <v>0</v>
      </c>
      <c r="AM58" s="358">
        <f>IFERROR(IF(COUNTBLANK('BPI+'!BJ58)=1,0,IF(COUNTIF(qwqlINIcol,'BPI+'!BJ58)=0,0.1,IF(INDEX(sorCol,MATCH(INDEX(valCol,MATCH('BPI+'!BI58,INIcol,0)),bpiTeams,0))&gt;=40,INDEX(sorCol,MATCH(INDEX(valCol,MATCH('BPI+'!BI58,INIcol,0)),bpiTeams,0))*-1/40+2,(INDEX(sorCol,MATCH(INDEX(valCol,MATCH('BPI+'!BI58,INIcol,0)),bpiTeams,0))*(-1)+40)/325+1))),0)</f>
        <v>0</v>
      </c>
      <c r="AN58" s="358">
        <f>IFERROR(IF(COUNTBLANK('BPI+'!BK58)=1,0,IF(COUNTIF(qwqlINIcol,'BPI+'!BK58)=0,0.1,IF(INDEX(sorCol,MATCH(INDEX(valCol,MATCH('BPI+'!BJ58,INIcol,0)),bpiTeams,0))&gt;=40,INDEX(sorCol,MATCH(INDEX(valCol,MATCH('BPI+'!BJ58,INIcol,0)),bpiTeams,0))*-1/40+2,(INDEX(sorCol,MATCH(INDEX(valCol,MATCH('BPI+'!BJ58,INIcol,0)),bpiTeams,0))*(-1)+40)/325+1))),0)</f>
        <v>0</v>
      </c>
      <c r="AO58" s="358">
        <f>IFERROR(IF(COUNTBLANK('BPI+'!BL58)=1,0,IF(COUNTIF(qwqlINIcol,'BPI+'!BL58)=0,0.1,IF(INDEX(sorCol,MATCH(INDEX(valCol,MATCH('BPI+'!BK58,INIcol,0)),bpiTeams,0))&gt;=40,INDEX(sorCol,MATCH(INDEX(valCol,MATCH('BPI+'!BK58,INIcol,0)),bpiTeams,0))*-1/40+2,(INDEX(sorCol,MATCH(INDEX(valCol,MATCH('BPI+'!BK58,INIcol,0)),bpiTeams,0))*(-1)+40)/325+1))),0)</f>
        <v>0</v>
      </c>
      <c r="AP58" s="366">
        <f>IF(COUNTBLANK('BPI+'!BL58)=1,0,IF(COUNTIF(qwqlINIcol,'BPI+'!BL58)=0,-1.5,IF(INDEX(sorCol,MATCH(INDEX(valCol,MATCH('BPI+'!BL58,INIcol,0)),bpiTeams,0))&gt;=80,-1.5,IF(INDEX(sorCol,MATCH(INDEX(valCol,MATCH('BPI+'!BL58,INIcol,0)),bpiTeams,0))&gt;=41,-1 - (INDEX(sorCol,MATCH(INDEX(valCol,MATCH('BPI+'!BL58,INIcol,0)),bpiTeams,0)) - 41) * (0.5/39),(INDEX(sorCol,MATCH(INDEX(valCol,MATCH('BPI+'!BL58,INIcol,0)),bpiTeams,0)) + 40)/325 - 2))))</f>
        <v>-1.2051282051282051</v>
      </c>
      <c r="AQ58" s="366">
        <f>IF(COUNTBLANK('BPI+'!BM58)=1,0,IF(COUNTIF(qwqlINIcol,'BPI+'!BM58)=0,-1.5,IF(INDEX(sorCol,MATCH(INDEX(valCol,MATCH('BPI+'!BM58,INIcol,0)),bpiTeams,0))&gt;=80,-1.5,IF(INDEX(sorCol,MATCH(INDEX(valCol,MATCH('BPI+'!BM58,INIcol,0)),bpiTeams,0))&gt;=41,-1 - (INDEX(sorCol,MATCH(INDEX(valCol,MATCH('BPI+'!BM58,INIcol,0)),bpiTeams,0)) - 41) * (0.5/39),(INDEX(sorCol,MATCH(INDEX(valCol,MATCH('BPI+'!BM58,INIcol,0)),bpiTeams,0)) + 40)/325 - 2))))</f>
        <v>-1.7907692307692309</v>
      </c>
      <c r="AR58" s="366">
        <f>IF(COUNTBLANK('BPI+'!BN58)=1,0,IF(COUNTIF(qwqlINIcol,'BPI+'!BN58)=0,-1.5,IF(INDEX(sorCol,MATCH(INDEX(valCol,MATCH('BPI+'!BN58,INIcol,0)),bpiTeams,0))&gt;=80,-1.5,IF(INDEX(sorCol,MATCH(INDEX(valCol,MATCH('BPI+'!BN58,INIcol,0)),bpiTeams,0))&gt;=41,-1 - (INDEX(sorCol,MATCH(INDEX(valCol,MATCH('BPI+'!BN58,INIcol,0)),bpiTeams,0)) - 41) * (0.5/39),(INDEX(sorCol,MATCH(INDEX(valCol,MATCH('BPI+'!BN58,INIcol,0)),bpiTeams,0)) + 40)/325 - 2))))</f>
        <v>0</v>
      </c>
      <c r="AS58" s="366">
        <f>IF(COUNTBLANK('BPI+'!BO58)=1,0,IF(COUNTIF(qwqlINIcol,'BPI+'!BO58)=0,-1.5,IF(INDEX(sorCol,MATCH(INDEX(valCol,MATCH('BPI+'!BO58,INIcol,0)),bpiTeams,0))&gt;=80,-1.5,IF(INDEX(sorCol,MATCH(INDEX(valCol,MATCH('BPI+'!BO58,INIcol,0)),bpiTeams,0))&gt;=41,-1 - (INDEX(sorCol,MATCH(INDEX(valCol,MATCH('BPI+'!BO58,INIcol,0)),bpiTeams,0)) - 41) * (0.5/39),(INDEX(sorCol,MATCH(INDEX(valCol,MATCH('BPI+'!BO58,INIcol,0)),bpiTeams,0)) + 40)/325 - 2))))</f>
        <v>0</v>
      </c>
      <c r="AT58" s="366">
        <f>IF(COUNTBLANK('BPI+'!BP58)=1,0,IF(COUNTIF(qwqlINIcol,'BPI+'!BP58)=0,-1.5,IF(INDEX(sorCol,MATCH(INDEX(valCol,MATCH('BPI+'!BP58,INIcol,0)),bpiTeams,0))&gt;=80,-1.5,IF(INDEX(sorCol,MATCH(INDEX(valCol,MATCH('BPI+'!BP58,INIcol,0)),bpiTeams,0))&gt;=41,-1 - (INDEX(sorCol,MATCH(INDEX(valCol,MATCH('BPI+'!BP58,INIcol,0)),bpiTeams,0)) - 41) * (0.5/39),(INDEX(sorCol,MATCH(INDEX(valCol,MATCH('BPI+'!BP58,INIcol,0)),bpiTeams,0)) + 40)/325 - 2))))</f>
        <v>0</v>
      </c>
      <c r="AU58" s="366">
        <f>IF(COUNTBLANK('BPI+'!BQ58)=1,0,IF(COUNTIF(qwqlINIcol,'BPI+'!BQ58)=0,-1.5,IF(INDEX(sorCol,MATCH(INDEX(valCol,MATCH('BPI+'!BQ58,INIcol,0)),bpiTeams,0))&gt;=80,-1.5,IF(INDEX(sorCol,MATCH(INDEX(valCol,MATCH('BPI+'!BQ58,INIcol,0)),bpiTeams,0))&gt;=41,-1 - (INDEX(sorCol,MATCH(INDEX(valCol,MATCH('BPI+'!BQ58,INIcol,0)),bpiTeams,0)) - 41) * (0.5/39),(INDEX(sorCol,MATCH(INDEX(valCol,MATCH('BPI+'!BQ58,INIcol,0)),bpiTeams,0)) + 40)/325 - 2))))</f>
        <v>0</v>
      </c>
      <c r="AV58" s="366">
        <f>IF(COUNTBLANK('BPI+'!BR58)=1,0,IF(COUNTIF(qwqlINIcol,'BPI+'!BR58)=0,-1.5,IF(INDEX(sorCol,MATCH(INDEX(valCol,MATCH('BPI+'!BR58,INIcol,0)),bpiTeams,0))&gt;=80,-1.5,IF(INDEX(sorCol,MATCH(INDEX(valCol,MATCH('BPI+'!BR58,INIcol,0)),bpiTeams,0))&gt;=41,-1 - (INDEX(sorCol,MATCH(INDEX(valCol,MATCH('BPI+'!BR58,INIcol,0)),bpiTeams,0)) - 41) * (0.5/39),(INDEX(sorCol,MATCH(INDEX(valCol,MATCH('BPI+'!BR58,INIcol,0)),bpiTeams,0)) + 40)/325 - 2))))</f>
        <v>0</v>
      </c>
      <c r="AW58" s="366">
        <f>IF(COUNTBLANK('BPI+'!BS58)=1,0,IF(COUNTIF(qwqlINIcol,'BPI+'!BS58)=0,-1.5,IF(INDEX(sorCol,MATCH(INDEX(valCol,MATCH('BPI+'!BS58,INIcol,0)),bpiTeams,0))&gt;=80,-1.5,IF(INDEX(sorCol,MATCH(INDEX(valCol,MATCH('BPI+'!BS58,INIcol,0)),bpiTeams,0))&gt;=41,-1 - (INDEX(sorCol,MATCH(INDEX(valCol,MATCH('BPI+'!BS58,INIcol,0)),bpiTeams,0)) - 41) * (0.5/39),(INDEX(sorCol,MATCH(INDEX(valCol,MATCH('BPI+'!BS58,INIcol,0)),bpiTeams,0)) + 40)/325 - 2))))</f>
        <v>0</v>
      </c>
      <c r="AX58" s="366">
        <f>IF(COUNTBLANK('BPI+'!BT58)=1,0,IF(COUNTIF(qwqlINIcol,'BPI+'!BT58)=0,-1.5,IF(INDEX(sorCol,MATCH(INDEX(valCol,MATCH('BPI+'!BT58,INIcol,0)),bpiTeams,0))&gt;=80,-1.5,IF(INDEX(sorCol,MATCH(INDEX(valCol,MATCH('BPI+'!BT58,INIcol,0)),bpiTeams,0))&gt;=41,-1 - (INDEX(sorCol,MATCH(INDEX(valCol,MATCH('BPI+'!BT58,INIcol,0)),bpiTeams,0)) - 41) * (0.5/39),(INDEX(sorCol,MATCH(INDEX(valCol,MATCH('BPI+'!BT58,INIcol,0)),bpiTeams,0)) + 40)/325 - 2))))</f>
        <v>0</v>
      </c>
      <c r="AY58" s="366">
        <f>IF(COUNTBLANK('BPI+'!BU58)=1,0,IF(COUNTIF(qwqlINIcol,'BPI+'!BU58)=0,-1.5,IF(INDEX(sorCol,MATCH(INDEX(valCol,MATCH('BPI+'!BU58,INIcol,0)),bpiTeams,0))&gt;=80,-1.5,IF(INDEX(sorCol,MATCH(INDEX(valCol,MATCH('BPI+'!BU58,INIcol,0)),bpiTeams,0))&gt;=41,-1 - (INDEX(sorCol,MATCH(INDEX(valCol,MATCH('BPI+'!BU58,INIcol,0)),bpiTeams,0)) - 41) * (0.5/39),(INDEX(sorCol,MATCH(INDEX(valCol,MATCH('BPI+'!BU58,INIcol,0)),bpiTeams,0)) + 40)/325 - 2))))</f>
        <v>0</v>
      </c>
      <c r="AZ58" s="366">
        <f>IF(COUNTBLANK('BPI+'!BV58)=1,0,IF(COUNTIF(qwqlINIcol,'BPI+'!BV58)=0,-1.5,IF(INDEX(sorCol,MATCH(INDEX(valCol,MATCH('BPI+'!BV58,INIcol,0)),bpiTeams,0))&gt;=80,-1.5,IF(INDEX(sorCol,MATCH(INDEX(valCol,MATCH('BPI+'!BV58,INIcol,0)),bpiTeams,0))&gt;=41,-1 - (INDEX(sorCol,MATCH(INDEX(valCol,MATCH('BPI+'!BV58,INIcol,0)),bpiTeams,0)) - 41) * (0.5/39),(INDEX(sorCol,MATCH(INDEX(valCol,MATCH('BPI+'!BV58,INIcol,0)),bpiTeams,0)) + 40)/325 - 2))))</f>
        <v>0</v>
      </c>
      <c r="BA58" s="366">
        <f>IF(COUNTBLANK('BPI+'!BW58)=1,0,IF(COUNTIF(qwqlINIcol,'BPI+'!BW58)=0,-1.5,IF(INDEX(sorCol,MATCH(INDEX(valCol,MATCH('BPI+'!BW58,INIcol,0)),bpiTeams,0))&gt;=80,-1.5,IF(INDEX(sorCol,MATCH(INDEX(valCol,MATCH('BPI+'!BW58,INIcol,0)),bpiTeams,0))&gt;=41,-1 - (INDEX(sorCol,MATCH(INDEX(valCol,MATCH('BPI+'!BW58,INIcol,0)),bpiTeams,0)) - 41) * (0.5/39),(INDEX(sorCol,MATCH(INDEX(valCol,MATCH('BPI+'!BW58,INIcol,0)),bpiTeams,0)) + 40)/325 - 2))))</f>
        <v>0</v>
      </c>
      <c r="BB58" s="366">
        <f>IF(COUNTBLANK('BPI+'!BX58)=1,0,IF(COUNTIF(qwqlINIcol,'BPI+'!BX58)=0,-1.5,IF(INDEX(sorCol,MATCH(INDEX(valCol,MATCH('BPI+'!BX58,INIcol,0)),bpiTeams,0))&gt;=80,-1.5,IF(INDEX(sorCol,MATCH(INDEX(valCol,MATCH('BPI+'!BX58,INIcol,0)),bpiTeams,0))&gt;=41,-1 - (INDEX(sorCol,MATCH(INDEX(valCol,MATCH('BPI+'!BX58,INIcol,0)),bpiTeams,0)) - 41) * (0.5/39),(INDEX(sorCol,MATCH(INDEX(valCol,MATCH('BPI+'!BX58,INIcol,0)),bpiTeams,0)) + 40)/325 - 2))))</f>
        <v>0</v>
      </c>
      <c r="BC58" s="374">
        <f>IF(COUNTBLANK('BPI+'!BY58)=0,-1.6,0)</f>
        <v>-1.6</v>
      </c>
      <c r="BD58" s="374">
        <f>IF(COUNTBLANK('BPI+'!BZ58)=0,-1.6,0)</f>
        <v>-1.6</v>
      </c>
      <c r="BE58" s="374">
        <f>IF(COUNTBLANK('BPI+'!CA58)=0,-1.6,0)</f>
        <v>-1.6</v>
      </c>
      <c r="BF58" s="374">
        <f>IF(COUNTBLANK('BPI+'!CB58)=0,-1.6,0)</f>
        <v>-1.6</v>
      </c>
      <c r="BG58" s="374">
        <f>IF(COUNTBLANK('BPI+'!CC58)=0,-1.6,0)</f>
        <v>-1.6</v>
      </c>
      <c r="BH58" s="374">
        <f>IF(COUNTBLANK('BPI+'!CD58)=0,-1.6,0)</f>
        <v>-1.6</v>
      </c>
      <c r="BI58" s="374">
        <f>IF(COUNTBLANK('BPI+'!CE58)=0,-1.6,0)</f>
        <v>-1.6</v>
      </c>
      <c r="BJ58" s="374">
        <f>IF(COUNTBLANK('BPI+'!CF58)=0,-1.6,0)</f>
        <v>-1.6</v>
      </c>
      <c r="BK58" s="374">
        <f>IF(COUNTBLANK('BPI+'!CG58)=0,-1.6,0)</f>
        <v>-1.6</v>
      </c>
      <c r="BL58" s="374">
        <f>IF(COUNTBLANK('BPI+'!CH58)=0,-1.6,0)</f>
        <v>0</v>
      </c>
      <c r="BM58" s="374">
        <f>IF(COUNTBLANK('BPI+'!CI58)=0,-1.6,0)</f>
        <v>0</v>
      </c>
      <c r="BN58" s="374">
        <f>IF(COUNTBLANK('BPI+'!CJ58)=0,-1.6,0)</f>
        <v>0</v>
      </c>
      <c r="BO58" s="374">
        <f>IF(COUNTBLANK('BPI+'!CK58)=0,-1.6,0)</f>
        <v>0</v>
      </c>
      <c r="BP58" s="374">
        <f>IF(COUNTBLANK('BPI+'!CL58)=0,-1.6,0)</f>
        <v>0</v>
      </c>
      <c r="BQ58" s="374">
        <f>IF(COUNTBLANK('BPI+'!CM58)=0,-1.6,0)</f>
        <v>0</v>
      </c>
      <c r="BR58" s="374">
        <f>IF(COUNTBLANK('BPI+'!CN58)=0,-1.6,0)</f>
        <v>0</v>
      </c>
      <c r="BS58" s="374">
        <f>IF(COUNTBLANK('BPI+'!CO58)=0,-1.6,0)</f>
        <v>0</v>
      </c>
      <c r="BT58">
        <f t="shared" si="4"/>
        <v>-17.395897435897435</v>
      </c>
    </row>
    <row r="59" spans="1:72" x14ac:dyDescent="0.3">
      <c r="A59" t="str">
        <f t="shared" si="0"/>
        <v>Penn</v>
      </c>
      <c r="B59" t="str">
        <f t="shared" si="3"/>
        <v>PENN</v>
      </c>
      <c r="C59" s="358">
        <f>IF(
  COUNTBLANK('BPI+'!Y59)=1,
  0,
  IFERROR(
    IF(
      INDEX(sorCol,MATCH(INDEX(valCol,MATCH('BPI+'!Y59,INIcol,0)),bpiTeams,0))&lt;=40,
      2-INDEX(sorCol,MATCH(INDEX(valCol,MATCH('BPI+'!Y59,INIcol,0)),bpiTeams,0))/40,
      IF(
        INDEX(sorCol,MATCH(INDEX(valCol,MATCH('BPI+'!Y59,INIcol,0)),bpiTeams,0))&lt;=100,
        1-0.9*(INDEX(sorCol,MATCH(INDEX(valCol,MATCH('BPI+'!Y59,INIcol,0)),bpiTeams,0))-40)/60,
        0.1
      )
    ),
    0.1
  )
)</f>
        <v>0</v>
      </c>
      <c r="D59" s="358">
        <f>IF(
  COUNTBLANK('BPI+'!Z59)=1,
  0,
  IFERROR(
    IF(
      INDEX(sorCol,MATCH(INDEX(valCol,MATCH('BPI+'!Z59,INIcol,0)),bpiTeams,0))&lt;=40,
      2-INDEX(sorCol,MATCH(INDEX(valCol,MATCH('BPI+'!Z59,INIcol,0)),bpiTeams,0))/40,
      IF(
        INDEX(sorCol,MATCH(INDEX(valCol,MATCH('BPI+'!Z59,INIcol,0)),bpiTeams,0))&lt;=100,
        1-0.9*(INDEX(sorCol,MATCH(INDEX(valCol,MATCH('BPI+'!Z59,INIcol,0)),bpiTeams,0))-40)/60,
        0.1
      )
    ),
    0.1
  )
)</f>
        <v>0</v>
      </c>
      <c r="E59" s="358">
        <f>IF(
  COUNTBLANK('BPI+'!AA59)=1,
  0,
  IFERROR(
    IF(
      INDEX(sorCol,MATCH(INDEX(valCol,MATCH('BPI+'!AA59,INIcol,0)),bpiTeams,0))&lt;=40,
      2-INDEX(sorCol,MATCH(INDEX(valCol,MATCH('BPI+'!AA59,INIcol,0)),bpiTeams,0))/40,
      IF(
        INDEX(sorCol,MATCH(INDEX(valCol,MATCH('BPI+'!AA59,INIcol,0)),bpiTeams,0))&lt;=100,
        1-0.9*(INDEX(sorCol,MATCH(INDEX(valCol,MATCH('BPI+'!AA59,INIcol,0)),bpiTeams,0))-40)/60,
        0.1
      )
    ),
    0.1
  )
)</f>
        <v>0</v>
      </c>
      <c r="F59" s="358">
        <f>IF(
  COUNTBLANK('BPI+'!AB59)=1,
  0,
  IFERROR(
    IF(
      INDEX(sorCol,MATCH(INDEX(valCol,MATCH('BPI+'!AB59,INIcol,0)),bpiTeams,0))&lt;=40,
      2-INDEX(sorCol,MATCH(INDEX(valCol,MATCH('BPI+'!AB59,INIcol,0)),bpiTeams,0))/40,
      IF(
        INDEX(sorCol,MATCH(INDEX(valCol,MATCH('BPI+'!AB59,INIcol,0)),bpiTeams,0))&lt;=100,
        1-0.9*(INDEX(sorCol,MATCH(INDEX(valCol,MATCH('BPI+'!AB59,INIcol,0)),bpiTeams,0))-40)/60,
        0.1
      )
    ),
    0.1
  )
)</f>
        <v>0</v>
      </c>
      <c r="G59" s="358">
        <f>IF(
  COUNTBLANK('BPI+'!AC59)=1,
  0,
  IFERROR(
    IF(
      INDEX(sorCol,MATCH(INDEX(valCol,MATCH('BPI+'!AC59,INIcol,0)),bpiTeams,0))&lt;=40,
      2-INDEX(sorCol,MATCH(INDEX(valCol,MATCH('BPI+'!AC59,INIcol,0)),bpiTeams,0))/40,
      IF(
        INDEX(sorCol,MATCH(INDEX(valCol,MATCH('BPI+'!AC59,INIcol,0)),bpiTeams,0))&lt;=100,
        1-0.9*(INDEX(sorCol,MATCH(INDEX(valCol,MATCH('BPI+'!AC59,INIcol,0)),bpiTeams,0))-40)/60,
        0.1
      )
    ),
    0.1
  )
)</f>
        <v>0</v>
      </c>
      <c r="H59" s="358">
        <f>IF(
  COUNTBLANK('BPI+'!AD59)=1,
  0,
  IFERROR(
    IF(
      INDEX(sorCol,MATCH(INDEX(valCol,MATCH('BPI+'!AD59,INIcol,0)),bpiTeams,0))&lt;=40,
      2-INDEX(sorCol,MATCH(INDEX(valCol,MATCH('BPI+'!AD59,INIcol,0)),bpiTeams,0))/40,
      IF(
        INDEX(sorCol,MATCH(INDEX(valCol,MATCH('BPI+'!AD59,INIcol,0)),bpiTeams,0))&lt;=100,
        1-0.9*(INDEX(sorCol,MATCH(INDEX(valCol,MATCH('BPI+'!AD59,INIcol,0)),bpiTeams,0))-40)/60,
        0.1
      )
    ),
    0.1
  )
)</f>
        <v>0</v>
      </c>
      <c r="I59" s="358">
        <f>IF(
  COUNTBLANK('BPI+'!AE59)=1,
  0,
  IFERROR(
    IF(
      INDEX(sorCol,MATCH(INDEX(valCol,MATCH('BPI+'!AE59,INIcol,0)),bpiTeams,0))&lt;=40,
      2-INDEX(sorCol,MATCH(INDEX(valCol,MATCH('BPI+'!AE59,INIcol,0)),bpiTeams,0))/40,
      IF(
        INDEX(sorCol,MATCH(INDEX(valCol,MATCH('BPI+'!AE59,INIcol,0)),bpiTeams,0))&lt;=100,
        1-0.9*(INDEX(sorCol,MATCH(INDEX(valCol,MATCH('BPI+'!AE59,INIcol,0)),bpiTeams,0))-40)/60,
        0.1
      )
    ),
    0.1
  )
)</f>
        <v>0</v>
      </c>
      <c r="J59" s="358">
        <f>IF(
  COUNTBLANK('BPI+'!AF59)=1,
  0,
  IFERROR(
    IF(
      INDEX(sorCol,MATCH(INDEX(valCol,MATCH('BPI+'!AF59,INIcol,0)),bpiTeams,0))&lt;=40,
      2-INDEX(sorCol,MATCH(INDEX(valCol,MATCH('BPI+'!AF59,INIcol,0)),bpiTeams,0))/40,
      IF(
        INDEX(sorCol,MATCH(INDEX(valCol,MATCH('BPI+'!AF59,INIcol,0)),bpiTeams,0))&lt;=100,
        1-0.9*(INDEX(sorCol,MATCH(INDEX(valCol,MATCH('BPI+'!AF59,INIcol,0)),bpiTeams,0))-40)/60,
        0.1
      )
    ),
    0.1
  )
)</f>
        <v>0</v>
      </c>
      <c r="K59" s="358">
        <f>IF(
  COUNTBLANK('BPI+'!AG59)=1,
  0,
  IFERROR(
    IF(
      INDEX(sorCol,MATCH(INDEX(valCol,MATCH('BPI+'!AG59,INIcol,0)),bpiTeams,0))&lt;=40,
      2-INDEX(sorCol,MATCH(INDEX(valCol,MATCH('BPI+'!AG59,INIcol,0)),bpiTeams,0))/40,
      IF(
        INDEX(sorCol,MATCH(INDEX(valCol,MATCH('BPI+'!AG59,INIcol,0)),bpiTeams,0))&lt;=100,
        1-0.9*(INDEX(sorCol,MATCH(INDEX(valCol,MATCH('BPI+'!AG59,INIcol,0)),bpiTeams,0))-40)/60,
        0.1
      )
    ),
    0.1
  )
)</f>
        <v>0</v>
      </c>
      <c r="L59" s="358">
        <f>IF(
  COUNTBLANK('BPI+'!AH59)=1,
  0,
  IFERROR(
    IF(
      INDEX(sorCol,MATCH(INDEX(valCol,MATCH('BPI+'!AH59,INIcol,0)),bpiTeams,0))&lt;=40,
      2-INDEX(sorCol,MATCH(INDEX(valCol,MATCH('BPI+'!AH59,INIcol,0)),bpiTeams,0))/40,
      IF(
        INDEX(sorCol,MATCH(INDEX(valCol,MATCH('BPI+'!AH59,INIcol,0)),bpiTeams,0))&lt;=100,
        1-0.9*(INDEX(sorCol,MATCH(INDEX(valCol,MATCH('BPI+'!AH59,INIcol,0)),bpiTeams,0))-40)/60,
        0.1
      )
    ),
    0.1
  )
)</f>
        <v>0</v>
      </c>
      <c r="M59" s="358">
        <f>IF(
  COUNTBLANK('BPI+'!AI59)=1,
  0,
  IFERROR(
    IF(
      INDEX(sorCol,MATCH(INDEX(valCol,MATCH('BPI+'!AI59,INIcol,0)),bpiTeams,0))&lt;=40,
      2-INDEX(sorCol,MATCH(INDEX(valCol,MATCH('BPI+'!AI59,INIcol,0)),bpiTeams,0))/40,
      IF(
        INDEX(sorCol,MATCH(INDEX(valCol,MATCH('BPI+'!AI59,INIcol,0)),bpiTeams,0))&lt;=100,
        1-0.9*(INDEX(sorCol,MATCH(INDEX(valCol,MATCH('BPI+'!AI59,INIcol,0)),bpiTeams,0))-40)/60,
        0.1
      )
    ),
    0.1
  )
)</f>
        <v>0</v>
      </c>
      <c r="N59" s="358">
        <f>IF(
  COUNTBLANK('BPI+'!AJ59)=1,
  0,
  IFERROR(
    IF(
      INDEX(sorCol,MATCH(INDEX(valCol,MATCH('BPI+'!AJ59,INIcol,0)),bpiTeams,0))&lt;=40,
      2-INDEX(sorCol,MATCH(INDEX(valCol,MATCH('BPI+'!AJ59,INIcol,0)),bpiTeams,0))/40,
      IF(
        INDEX(sorCol,MATCH(INDEX(valCol,MATCH('BPI+'!AJ59,INIcol,0)),bpiTeams,0))&lt;=100,
        1-0.9*(INDEX(sorCol,MATCH(INDEX(valCol,MATCH('BPI+'!AJ59,INIcol,0)),bpiTeams,0))-40)/60,
        0.1
      )
    ),
    0.1
  )
)</f>
        <v>0</v>
      </c>
      <c r="O59" s="366">
        <f>IF(
  COUNTBLANK('BPI+'!AK59)=1,
  0,
  IFERROR(
    IF(
      INDEX(sorCol, MATCH(INDEX(valCol, MATCH('BPI+'!AK59, INIcol, 0)), bpiTeams, 0)) &lt;= 40,
      -INDEX(sorCol, MATCH(INDEX(valCol, MATCH('BPI+'!AK59, INIcol, 0)), bpiTeams, 0))/40,
      IF(
        INDEX(sorCol, MATCH(INDEX(valCol, MATCH('BPI+'!AK59, INIcol, 0)), bpiTeams, 0)) &lt;= 100,
        -1 - (INDEX(sorCol, MATCH(INDEX(valCol, MATCH('BPI+'!AK59, INIcol, 0)), bpiTeams, 0)) - 40)/60,
        -2
      )
    ),
    -2
  )
)</f>
        <v>0</v>
      </c>
      <c r="P59" s="366">
        <f>IF(
  COUNTBLANK('BPI+'!AL59)=1,
  0,
  IFERROR(
    IF(
      INDEX(sorCol, MATCH(INDEX(valCol, MATCH('BPI+'!AL59, INIcol, 0)), bpiTeams, 0)) &lt;= 40,
      -INDEX(sorCol, MATCH(INDEX(valCol, MATCH('BPI+'!AL59, INIcol, 0)), bpiTeams, 0))/40,
      IF(
        INDEX(sorCol, MATCH(INDEX(valCol, MATCH('BPI+'!AL59, INIcol, 0)), bpiTeams, 0)) &lt;= 100,
        -1 - (INDEX(sorCol, MATCH(INDEX(valCol, MATCH('BPI+'!AL59, INIcol, 0)), bpiTeams, 0)) - 40)/60,
        -2
      )
    ),
    -2
  )
)</f>
        <v>0</v>
      </c>
      <c r="Q59" s="366">
        <f>IF(
  COUNTBLANK('BPI+'!AM59)=1,
  0,
  IFERROR(
    IF(
      INDEX(sorCol, MATCH(INDEX(valCol, MATCH('BPI+'!AM59, INIcol, 0)), bpiTeams, 0)) &lt;= 40,
      -INDEX(sorCol, MATCH(INDEX(valCol, MATCH('BPI+'!AM59, INIcol, 0)), bpiTeams, 0))/40,
      IF(
        INDEX(sorCol, MATCH(INDEX(valCol, MATCH('BPI+'!AM59, INIcol, 0)), bpiTeams, 0)) &lt;= 100,
        -1 - (INDEX(sorCol, MATCH(INDEX(valCol, MATCH('BPI+'!AM59, INIcol, 0)), bpiTeams, 0)) - 40)/60,
        -2
      )
    ),
    -2
  )
)</f>
        <v>0</v>
      </c>
      <c r="R59" s="366">
        <f>IF(
  COUNTBLANK('BPI+'!AN59)=1,
  0,
  IFERROR(
    IF(
      INDEX(sorCol, MATCH(INDEX(valCol, MATCH('BPI+'!AN59, INIcol, 0)), bpiTeams, 0)) &lt;= 40,
      -INDEX(sorCol, MATCH(INDEX(valCol, MATCH('BPI+'!AN59, INIcol, 0)), bpiTeams, 0))/40,
      IF(
        INDEX(sorCol, MATCH(INDEX(valCol, MATCH('BPI+'!AN59, INIcol, 0)), bpiTeams, 0)) &lt;= 100,
        -1 - (INDEX(sorCol, MATCH(INDEX(valCol, MATCH('BPI+'!AN59, INIcol, 0)), bpiTeams, 0)) - 40)/60,
        -2
      )
    ),
    -2
  )
)</f>
        <v>0</v>
      </c>
      <c r="S59" s="366">
        <f>IF(
  COUNTBLANK('BPI+'!AO59)=1,
  0,
  IFERROR(
    IF(
      INDEX(sorCol, MATCH(INDEX(valCol, MATCH('BPI+'!AO59, INIcol, 0)), bpiTeams, 0)) &lt;= 40,
      -INDEX(sorCol, MATCH(INDEX(valCol, MATCH('BPI+'!AO59, INIcol, 0)), bpiTeams, 0))/40,
      IF(
        INDEX(sorCol, MATCH(INDEX(valCol, MATCH('BPI+'!AO59, INIcol, 0)), bpiTeams, 0)) &lt;= 100,
        -1 - (INDEX(sorCol, MATCH(INDEX(valCol, MATCH('BPI+'!AO59, INIcol, 0)), bpiTeams, 0)) - 40)/60,
        -2
      )
    ),
    -2
  )
)</f>
        <v>0</v>
      </c>
      <c r="T59" s="366">
        <f>IF(
  COUNTBLANK('BPI+'!AP59)=1,
  0,
  IFERROR(
    IF(
      INDEX(sorCol, MATCH(INDEX(valCol, MATCH('BPI+'!AP59, INIcol, 0)), bpiTeams, 0)) &lt;= 40,
      -INDEX(sorCol, MATCH(INDEX(valCol, MATCH('BPI+'!AP59, INIcol, 0)), bpiTeams, 0))/40,
      IF(
        INDEX(sorCol, MATCH(INDEX(valCol, MATCH('BPI+'!AP59, INIcol, 0)), bpiTeams, 0)) &lt;= 100,
        -1 - (INDEX(sorCol, MATCH(INDEX(valCol, MATCH('BPI+'!AP59, INIcol, 0)), bpiTeams, 0)) - 40)/60,
        -2
      )
    ),
    -2
  )
)</f>
        <v>0</v>
      </c>
      <c r="U59" s="366">
        <f>IF(
  COUNTBLANK('BPI+'!AQ59)=1,
  0,
  IFERROR(
    IF(
      INDEX(sorCol, MATCH(INDEX(valCol, MATCH('BPI+'!AQ59, INIcol, 0)), bpiTeams, 0)) &lt;= 40,
      -INDEX(sorCol, MATCH(INDEX(valCol, MATCH('BPI+'!AQ59, INIcol, 0)), bpiTeams, 0))/40,
      IF(
        INDEX(sorCol, MATCH(INDEX(valCol, MATCH('BPI+'!AQ59, INIcol, 0)), bpiTeams, 0)) &lt;= 100,
        -1 - (INDEX(sorCol, MATCH(INDEX(valCol, MATCH('BPI+'!AQ59, INIcol, 0)), bpiTeams, 0)) - 40)/60,
        -2
      )
    ),
    -2
  )
)</f>
        <v>0</v>
      </c>
      <c r="V59" s="366">
        <f>IF(
  COUNTBLANK('BPI+'!AR59)=1,
  0,
  IFERROR(
    IF(
      INDEX(sorCol, MATCH(INDEX(valCol, MATCH('BPI+'!AR59, INIcol, 0)), bpiTeams, 0)) &lt;= 40,
      -INDEX(sorCol, MATCH(INDEX(valCol, MATCH('BPI+'!AR59, INIcol, 0)), bpiTeams, 0))/40,
      IF(
        INDEX(sorCol, MATCH(INDEX(valCol, MATCH('BPI+'!AR59, INIcol, 0)), bpiTeams, 0)) &lt;= 100,
        -1 - (INDEX(sorCol, MATCH(INDEX(valCol, MATCH('BPI+'!AR59, INIcol, 0)), bpiTeams, 0)) - 40)/60,
        -2
      )
    ),
    -2
  )
)</f>
        <v>0</v>
      </c>
      <c r="W59" s="366">
        <f>IF(
  COUNTBLANK('BPI+'!AS59)=1,
  0,
  IFERROR(
    IF(
      INDEX(sorCol, MATCH(INDEX(valCol, MATCH('BPI+'!AS59, INIcol, 0)), bpiTeams, 0)) &lt;= 40,
      -INDEX(sorCol, MATCH(INDEX(valCol, MATCH('BPI+'!AS59, INIcol, 0)), bpiTeams, 0))/40,
      IF(
        INDEX(sorCol, MATCH(INDEX(valCol, MATCH('BPI+'!AS59, INIcol, 0)), bpiTeams, 0)) &lt;= 100,
        -1 - (INDEX(sorCol, MATCH(INDEX(valCol, MATCH('BPI+'!AS59, INIcol, 0)), bpiTeams, 0)) - 40)/60,
        -2
      )
    ),
    -2
  )
)</f>
        <v>0</v>
      </c>
      <c r="X59" s="366">
        <f>IF(
  COUNTBLANK('BPI+'!AT59)=1,
  0,
  IFERROR(
    IF(
      INDEX(sorCol, MATCH(INDEX(valCol, MATCH('BPI+'!AT59, INIcol, 0)), bpiTeams, 0)) &lt;= 40,
      -INDEX(sorCol, MATCH(INDEX(valCol, MATCH('BPI+'!AT59, INIcol, 0)), bpiTeams, 0))/40,
      IF(
        INDEX(sorCol, MATCH(INDEX(valCol, MATCH('BPI+'!AT59, INIcol, 0)), bpiTeams, 0)) &lt;= 100,
        -1 - (INDEX(sorCol, MATCH(INDEX(valCol, MATCH('BPI+'!AT59, INIcol, 0)), bpiTeams, 0)) - 40)/60,
        -2
      )
    ),
    -2
  )
)</f>
        <v>0</v>
      </c>
      <c r="Y59" s="366">
        <f>IF(
  COUNTBLANK('BPI+'!AU59)=1,
  0,
  IFERROR(
    IF(
      INDEX(sorCol, MATCH(INDEX(valCol, MATCH('BPI+'!AU59, INIcol, 0)), bpiTeams, 0)) &lt;= 40,
      -INDEX(sorCol, MATCH(INDEX(valCol, MATCH('BPI+'!AU59, INIcol, 0)), bpiTeams, 0))/40,
      IF(
        INDEX(sorCol, MATCH(INDEX(valCol, MATCH('BPI+'!AU59, INIcol, 0)), bpiTeams, 0)) &lt;= 100,
        -1 - (INDEX(sorCol, MATCH(INDEX(valCol, MATCH('BPI+'!AU59, INIcol, 0)), bpiTeams, 0)) - 40)/60,
        -2
      )
    ),
    -2
  )
)</f>
        <v>0</v>
      </c>
      <c r="Z59" s="366">
        <f>IF(
  COUNTBLANK('BPI+'!AV59)=1,
  0,
  IFERROR(
    IF(
      INDEX(sorCol, MATCH(INDEX(valCol, MATCH('BPI+'!AV59, INIcol, 0)), bpiTeams, 0)) &lt;= 40,
      -INDEX(sorCol, MATCH(INDEX(valCol, MATCH('BPI+'!AV59, INIcol, 0)), bpiTeams, 0))/40,
      IF(
        INDEX(sorCol, MATCH(INDEX(valCol, MATCH('BPI+'!AV59, INIcol, 0)), bpiTeams, 0)) &lt;= 100,
        -1 - (INDEX(sorCol, MATCH(INDEX(valCol, MATCH('BPI+'!AV59, INIcol, 0)), bpiTeams, 0)) - 40)/60,
        -2
      )
    ),
    -2
  )
)</f>
        <v>0</v>
      </c>
      <c r="AA59" s="358">
        <f>IFERROR(IF(COUNTBLANK('BPI+'!AX59)=1,0,IF(COUNTIF(qwqlINIcol,'BPI+'!AX59)=0,0.1,IF(INDEX(sorCol,MATCH(INDEX(valCol,MATCH('BPI+'!AW59,INIcol,0)),bpiTeams,0))&gt;=40,INDEX(sorCol,MATCH(INDEX(valCol,MATCH('BPI+'!AW59,INIcol,0)),bpiTeams,0))*-1/40+2,(INDEX(sorCol,MATCH(INDEX(valCol,MATCH('BPI+'!AW59,INIcol,0)),bpiTeams,0))*(-1)+40)/325+1))),0)</f>
        <v>0</v>
      </c>
      <c r="AB59" s="358">
        <f>IFERROR(IF(COUNTBLANK('BPI+'!AY59)=1,0,IF(COUNTIF(qwqlINIcol,'BPI+'!AY59)=0,0.1,IF(INDEX(sorCol,MATCH(INDEX(valCol,MATCH('BPI+'!AX59,INIcol,0)),bpiTeams,0))&gt;=40,INDEX(sorCol,MATCH(INDEX(valCol,MATCH('BPI+'!AX59,INIcol,0)),bpiTeams,0))*-1/40+2,(INDEX(sorCol,MATCH(INDEX(valCol,MATCH('BPI+'!AX59,INIcol,0)),bpiTeams,0))*(-1)+40)/325+1))),0)</f>
        <v>0</v>
      </c>
      <c r="AC59" s="358">
        <f>IFERROR(IF(COUNTBLANK('BPI+'!AZ59)=1,0,IF(COUNTIF(qwqlINIcol,'BPI+'!AZ59)=0,0.1,IF(INDEX(sorCol,MATCH(INDEX(valCol,MATCH('BPI+'!AY59,INIcol,0)),bpiTeams,0))&gt;=40,INDEX(sorCol,MATCH(INDEX(valCol,MATCH('BPI+'!AY59,INIcol,0)),bpiTeams,0))*-1/40+2,(INDEX(sorCol,MATCH(INDEX(valCol,MATCH('BPI+'!AY59,INIcol,0)),bpiTeams,0))*(-1)+40)/325+1))),0)</f>
        <v>0</v>
      </c>
      <c r="AD59" s="358">
        <f>IFERROR(IF(COUNTBLANK('BPI+'!BA59)=1,0,IF(COUNTIF(qwqlINIcol,'BPI+'!BA59)=0,0.1,IF(INDEX(sorCol,MATCH(INDEX(valCol,MATCH('BPI+'!AZ59,INIcol,0)),bpiTeams,0))&gt;=40,INDEX(sorCol,MATCH(INDEX(valCol,MATCH('BPI+'!AZ59,INIcol,0)),bpiTeams,0))*-1/40+2,(INDEX(sorCol,MATCH(INDEX(valCol,MATCH('BPI+'!AZ59,INIcol,0)),bpiTeams,0))*(-1)+40)/325+1))),0)</f>
        <v>0</v>
      </c>
      <c r="AE59" s="358">
        <f>IFERROR(IF(COUNTBLANK('BPI+'!BB59)=1,0,IF(COUNTIF(qwqlINIcol,'BPI+'!BB59)=0,0.1,IF(INDEX(sorCol,MATCH(INDEX(valCol,MATCH('BPI+'!BA59,INIcol,0)),bpiTeams,0))&gt;=40,INDEX(sorCol,MATCH(INDEX(valCol,MATCH('BPI+'!BA59,INIcol,0)),bpiTeams,0))*-1/40+2,(INDEX(sorCol,MATCH(INDEX(valCol,MATCH('BPI+'!BA59,INIcol,0)),bpiTeams,0))*(-1)+40)/325+1))),0)</f>
        <v>0</v>
      </c>
      <c r="AF59" s="358">
        <f>IFERROR(IF(COUNTBLANK('BPI+'!BC59)=1,0,IF(COUNTIF(qwqlINIcol,'BPI+'!BC59)=0,0.1,IF(INDEX(sorCol,MATCH(INDEX(valCol,MATCH('BPI+'!BB59,INIcol,0)),bpiTeams,0))&gt;=40,INDEX(sorCol,MATCH(INDEX(valCol,MATCH('BPI+'!BB59,INIcol,0)),bpiTeams,0))*-1/40+2,(INDEX(sorCol,MATCH(INDEX(valCol,MATCH('BPI+'!BB59,INIcol,0)),bpiTeams,0))*(-1)+40)/325+1))),0)</f>
        <v>0</v>
      </c>
      <c r="AG59" s="358">
        <f>IFERROR(IF(COUNTBLANK('BPI+'!BD59)=1,0,IF(COUNTIF(qwqlINIcol,'BPI+'!BD59)=0,0.1,IF(INDEX(sorCol,MATCH(INDEX(valCol,MATCH('BPI+'!BC59,INIcol,0)),bpiTeams,0))&gt;=40,INDEX(sorCol,MATCH(INDEX(valCol,MATCH('BPI+'!BC59,INIcol,0)),bpiTeams,0))*-1/40+2,(INDEX(sorCol,MATCH(INDEX(valCol,MATCH('BPI+'!BC59,INIcol,0)),bpiTeams,0))*(-1)+40)/325+1))),0)</f>
        <v>0</v>
      </c>
      <c r="AH59" s="358">
        <f>IFERROR(IF(COUNTBLANK('BPI+'!BE59)=1,0,IF(COUNTIF(qwqlINIcol,'BPI+'!BE59)=0,0.1,IF(INDEX(sorCol,MATCH(INDEX(valCol,MATCH('BPI+'!BD59,INIcol,0)),bpiTeams,0))&gt;=40,INDEX(sorCol,MATCH(INDEX(valCol,MATCH('BPI+'!BD59,INIcol,0)),bpiTeams,0))*-1/40+2,(INDEX(sorCol,MATCH(INDEX(valCol,MATCH('BPI+'!BD59,INIcol,0)),bpiTeams,0))*(-1)+40)/325+1))),0)</f>
        <v>0</v>
      </c>
      <c r="AI59" s="358">
        <f>IFERROR(IF(COUNTBLANK('BPI+'!BF59)=1,0,IF(COUNTIF(qwqlINIcol,'BPI+'!BF59)=0,0.1,IF(INDEX(sorCol,MATCH(INDEX(valCol,MATCH('BPI+'!BE59,INIcol,0)),bpiTeams,0))&gt;=40,INDEX(sorCol,MATCH(INDEX(valCol,MATCH('BPI+'!BE59,INIcol,0)),bpiTeams,0))*-1/40+2,(INDEX(sorCol,MATCH(INDEX(valCol,MATCH('BPI+'!BE59,INIcol,0)),bpiTeams,0))*(-1)+40)/325+1))),0)</f>
        <v>0</v>
      </c>
      <c r="AJ59" s="358">
        <f>IFERROR(IF(COUNTBLANK('BPI+'!BG59)=1,0,IF(COUNTIF(qwqlINIcol,'BPI+'!BG59)=0,0.1,IF(INDEX(sorCol,MATCH(INDEX(valCol,MATCH('BPI+'!BF59,INIcol,0)),bpiTeams,0))&gt;=40,INDEX(sorCol,MATCH(INDEX(valCol,MATCH('BPI+'!BF59,INIcol,0)),bpiTeams,0))*-1/40+2,(INDEX(sorCol,MATCH(INDEX(valCol,MATCH('BPI+'!BF59,INIcol,0)),bpiTeams,0))*(-1)+40)/325+1))),0)</f>
        <v>0</v>
      </c>
      <c r="AK59" s="358">
        <f>IFERROR(IF(COUNTBLANK('BPI+'!BH59)=1,0,IF(COUNTIF(qwqlINIcol,'BPI+'!BH59)=0,0.1,IF(INDEX(sorCol,MATCH(INDEX(valCol,MATCH('BPI+'!BG59,INIcol,0)),bpiTeams,0))&gt;=40,INDEX(sorCol,MATCH(INDEX(valCol,MATCH('BPI+'!BG59,INIcol,0)),bpiTeams,0))*-1/40+2,(INDEX(sorCol,MATCH(INDEX(valCol,MATCH('BPI+'!BG59,INIcol,0)),bpiTeams,0))*(-1)+40)/325+1))),0)</f>
        <v>0</v>
      </c>
      <c r="AL59" s="358">
        <f>IFERROR(IF(COUNTBLANK('BPI+'!BI59)=1,0,IF(COUNTIF(qwqlINIcol,'BPI+'!BI59)=0,0.1,IF(INDEX(sorCol,MATCH(INDEX(valCol,MATCH('BPI+'!BH59,INIcol,0)),bpiTeams,0))&gt;=40,INDEX(sorCol,MATCH(INDEX(valCol,MATCH('BPI+'!BH59,INIcol,0)),bpiTeams,0))*-1/40+2,(INDEX(sorCol,MATCH(INDEX(valCol,MATCH('BPI+'!BH59,INIcol,0)),bpiTeams,0))*(-1)+40)/325+1))),0)</f>
        <v>0</v>
      </c>
      <c r="AM59" s="358">
        <f>IFERROR(IF(COUNTBLANK('BPI+'!BJ59)=1,0,IF(COUNTIF(qwqlINIcol,'BPI+'!BJ59)=0,0.1,IF(INDEX(sorCol,MATCH(INDEX(valCol,MATCH('BPI+'!BI59,INIcol,0)),bpiTeams,0))&gt;=40,INDEX(sorCol,MATCH(INDEX(valCol,MATCH('BPI+'!BI59,INIcol,0)),bpiTeams,0))*-1/40+2,(INDEX(sorCol,MATCH(INDEX(valCol,MATCH('BPI+'!BI59,INIcol,0)),bpiTeams,0))*(-1)+40)/325+1))),0)</f>
        <v>0</v>
      </c>
      <c r="AN59" s="358">
        <f>IFERROR(IF(COUNTBLANK('BPI+'!BK59)=1,0,IF(COUNTIF(qwqlINIcol,'BPI+'!BK59)=0,0.1,IF(INDEX(sorCol,MATCH(INDEX(valCol,MATCH('BPI+'!BJ59,INIcol,0)),bpiTeams,0))&gt;=40,INDEX(sorCol,MATCH(INDEX(valCol,MATCH('BPI+'!BJ59,INIcol,0)),bpiTeams,0))*-1/40+2,(INDEX(sorCol,MATCH(INDEX(valCol,MATCH('BPI+'!BJ59,INIcol,0)),bpiTeams,0))*(-1)+40)/325+1))),0)</f>
        <v>0</v>
      </c>
      <c r="AO59" s="358">
        <f>IFERROR(IF(COUNTBLANK('BPI+'!BL59)=1,0,IF(COUNTIF(qwqlINIcol,'BPI+'!BL59)=0,0.1,IF(INDEX(sorCol,MATCH(INDEX(valCol,MATCH('BPI+'!BK59,INIcol,0)),bpiTeams,0))&gt;=40,INDEX(sorCol,MATCH(INDEX(valCol,MATCH('BPI+'!BK59,INIcol,0)),bpiTeams,0))*-1/40+2,(INDEX(sorCol,MATCH(INDEX(valCol,MATCH('BPI+'!BK59,INIcol,0)),bpiTeams,0))*(-1)+40)/325+1))),0)</f>
        <v>0</v>
      </c>
      <c r="AP59" s="366">
        <f>IF(COUNTBLANK('BPI+'!BL59)=1,0,IF(COUNTIF(qwqlINIcol,'BPI+'!BL59)=0,-1.5,IF(INDEX(sorCol,MATCH(INDEX(valCol,MATCH('BPI+'!BL59,INIcol,0)),bpiTeams,0))&gt;=80,-1.5,IF(INDEX(sorCol,MATCH(INDEX(valCol,MATCH('BPI+'!BL59,INIcol,0)),bpiTeams,0))&gt;=41,-1 - (INDEX(sorCol,MATCH(INDEX(valCol,MATCH('BPI+'!BL59,INIcol,0)),bpiTeams,0)) - 41) * (0.5/39),(INDEX(sorCol,MATCH(INDEX(valCol,MATCH('BPI+'!BL59,INIcol,0)),bpiTeams,0)) + 40)/325 - 2))))</f>
        <v>-1.8061538461538462</v>
      </c>
      <c r="AQ59" s="366">
        <f>IF(COUNTBLANK('BPI+'!BM59)=1,0,IF(COUNTIF(qwqlINIcol,'BPI+'!BM59)=0,-1.5,IF(INDEX(sorCol,MATCH(INDEX(valCol,MATCH('BPI+'!BM59,INIcol,0)),bpiTeams,0))&gt;=80,-1.5,IF(INDEX(sorCol,MATCH(INDEX(valCol,MATCH('BPI+'!BM59,INIcol,0)),bpiTeams,0))&gt;=41,-1 - (INDEX(sorCol,MATCH(INDEX(valCol,MATCH('BPI+'!BM59,INIcol,0)),bpiTeams,0)) - 41) * (0.5/39),(INDEX(sorCol,MATCH(INDEX(valCol,MATCH('BPI+'!BM59,INIcol,0)),bpiTeams,0)) + 40)/325 - 2))))</f>
        <v>0</v>
      </c>
      <c r="AR59" s="366">
        <f>IF(COUNTBLANK('BPI+'!BN59)=1,0,IF(COUNTIF(qwqlINIcol,'BPI+'!BN59)=0,-1.5,IF(INDEX(sorCol,MATCH(INDEX(valCol,MATCH('BPI+'!BN59,INIcol,0)),bpiTeams,0))&gt;=80,-1.5,IF(INDEX(sorCol,MATCH(INDEX(valCol,MATCH('BPI+'!BN59,INIcol,0)),bpiTeams,0))&gt;=41,-1 - (INDEX(sorCol,MATCH(INDEX(valCol,MATCH('BPI+'!BN59,INIcol,0)),bpiTeams,0)) - 41) * (0.5/39),(INDEX(sorCol,MATCH(INDEX(valCol,MATCH('BPI+'!BN59,INIcol,0)),bpiTeams,0)) + 40)/325 - 2))))</f>
        <v>0</v>
      </c>
      <c r="AS59" s="366">
        <f>IF(COUNTBLANK('BPI+'!BO59)=1,0,IF(COUNTIF(qwqlINIcol,'BPI+'!BO59)=0,-1.5,IF(INDEX(sorCol,MATCH(INDEX(valCol,MATCH('BPI+'!BO59,INIcol,0)),bpiTeams,0))&gt;=80,-1.5,IF(INDEX(sorCol,MATCH(INDEX(valCol,MATCH('BPI+'!BO59,INIcol,0)),bpiTeams,0))&gt;=41,-1 - (INDEX(sorCol,MATCH(INDEX(valCol,MATCH('BPI+'!BO59,INIcol,0)),bpiTeams,0)) - 41) * (0.5/39),(INDEX(sorCol,MATCH(INDEX(valCol,MATCH('BPI+'!BO59,INIcol,0)),bpiTeams,0)) + 40)/325 - 2))))</f>
        <v>0</v>
      </c>
      <c r="AT59" s="366">
        <f>IF(COUNTBLANK('BPI+'!BP59)=1,0,IF(COUNTIF(qwqlINIcol,'BPI+'!BP59)=0,-1.5,IF(INDEX(sorCol,MATCH(INDEX(valCol,MATCH('BPI+'!BP59,INIcol,0)),bpiTeams,0))&gt;=80,-1.5,IF(INDEX(sorCol,MATCH(INDEX(valCol,MATCH('BPI+'!BP59,INIcol,0)),bpiTeams,0))&gt;=41,-1 - (INDEX(sorCol,MATCH(INDEX(valCol,MATCH('BPI+'!BP59,INIcol,0)),bpiTeams,0)) - 41) * (0.5/39),(INDEX(sorCol,MATCH(INDEX(valCol,MATCH('BPI+'!BP59,INIcol,0)),bpiTeams,0)) + 40)/325 - 2))))</f>
        <v>0</v>
      </c>
      <c r="AU59" s="366">
        <f>IF(COUNTBLANK('BPI+'!BQ59)=1,0,IF(COUNTIF(qwqlINIcol,'BPI+'!BQ59)=0,-1.5,IF(INDEX(sorCol,MATCH(INDEX(valCol,MATCH('BPI+'!BQ59,INIcol,0)),bpiTeams,0))&gt;=80,-1.5,IF(INDEX(sorCol,MATCH(INDEX(valCol,MATCH('BPI+'!BQ59,INIcol,0)),bpiTeams,0))&gt;=41,-1 - (INDEX(sorCol,MATCH(INDEX(valCol,MATCH('BPI+'!BQ59,INIcol,0)),bpiTeams,0)) - 41) * (0.5/39),(INDEX(sorCol,MATCH(INDEX(valCol,MATCH('BPI+'!BQ59,INIcol,0)),bpiTeams,0)) + 40)/325 - 2))))</f>
        <v>0</v>
      </c>
      <c r="AV59" s="366">
        <f>IF(COUNTBLANK('BPI+'!BR59)=1,0,IF(COUNTIF(qwqlINIcol,'BPI+'!BR59)=0,-1.5,IF(INDEX(sorCol,MATCH(INDEX(valCol,MATCH('BPI+'!BR59,INIcol,0)),bpiTeams,0))&gt;=80,-1.5,IF(INDEX(sorCol,MATCH(INDEX(valCol,MATCH('BPI+'!BR59,INIcol,0)),bpiTeams,0))&gt;=41,-1 - (INDEX(sorCol,MATCH(INDEX(valCol,MATCH('BPI+'!BR59,INIcol,0)),bpiTeams,0)) - 41) * (0.5/39),(INDEX(sorCol,MATCH(INDEX(valCol,MATCH('BPI+'!BR59,INIcol,0)),bpiTeams,0)) + 40)/325 - 2))))</f>
        <v>0</v>
      </c>
      <c r="AW59" s="366">
        <f>IF(COUNTBLANK('BPI+'!BS59)=1,0,IF(COUNTIF(qwqlINIcol,'BPI+'!BS59)=0,-1.5,IF(INDEX(sorCol,MATCH(INDEX(valCol,MATCH('BPI+'!BS59,INIcol,0)),bpiTeams,0))&gt;=80,-1.5,IF(INDEX(sorCol,MATCH(INDEX(valCol,MATCH('BPI+'!BS59,INIcol,0)),bpiTeams,0))&gt;=41,-1 - (INDEX(sorCol,MATCH(INDEX(valCol,MATCH('BPI+'!BS59,INIcol,0)),bpiTeams,0)) - 41) * (0.5/39),(INDEX(sorCol,MATCH(INDEX(valCol,MATCH('BPI+'!BS59,INIcol,0)),bpiTeams,0)) + 40)/325 - 2))))</f>
        <v>0</v>
      </c>
      <c r="AX59" s="366">
        <f>IF(COUNTBLANK('BPI+'!BT59)=1,0,IF(COUNTIF(qwqlINIcol,'BPI+'!BT59)=0,-1.5,IF(INDEX(sorCol,MATCH(INDEX(valCol,MATCH('BPI+'!BT59,INIcol,0)),bpiTeams,0))&gt;=80,-1.5,IF(INDEX(sorCol,MATCH(INDEX(valCol,MATCH('BPI+'!BT59,INIcol,0)),bpiTeams,0))&gt;=41,-1 - (INDEX(sorCol,MATCH(INDEX(valCol,MATCH('BPI+'!BT59,INIcol,0)),bpiTeams,0)) - 41) * (0.5/39),(INDEX(sorCol,MATCH(INDEX(valCol,MATCH('BPI+'!BT59,INIcol,0)),bpiTeams,0)) + 40)/325 - 2))))</f>
        <v>0</v>
      </c>
      <c r="AY59" s="366">
        <f>IF(COUNTBLANK('BPI+'!BU59)=1,0,IF(COUNTIF(qwqlINIcol,'BPI+'!BU59)=0,-1.5,IF(INDEX(sorCol,MATCH(INDEX(valCol,MATCH('BPI+'!BU59,INIcol,0)),bpiTeams,0))&gt;=80,-1.5,IF(INDEX(sorCol,MATCH(INDEX(valCol,MATCH('BPI+'!BU59,INIcol,0)),bpiTeams,0))&gt;=41,-1 - (INDEX(sorCol,MATCH(INDEX(valCol,MATCH('BPI+'!BU59,INIcol,0)),bpiTeams,0)) - 41) * (0.5/39),(INDEX(sorCol,MATCH(INDEX(valCol,MATCH('BPI+'!BU59,INIcol,0)),bpiTeams,0)) + 40)/325 - 2))))</f>
        <v>0</v>
      </c>
      <c r="AZ59" s="366">
        <f>IF(COUNTBLANK('BPI+'!BV59)=1,0,IF(COUNTIF(qwqlINIcol,'BPI+'!BV59)=0,-1.5,IF(INDEX(sorCol,MATCH(INDEX(valCol,MATCH('BPI+'!BV59,INIcol,0)),bpiTeams,0))&gt;=80,-1.5,IF(INDEX(sorCol,MATCH(INDEX(valCol,MATCH('BPI+'!BV59,INIcol,0)),bpiTeams,0))&gt;=41,-1 - (INDEX(sorCol,MATCH(INDEX(valCol,MATCH('BPI+'!BV59,INIcol,0)),bpiTeams,0)) - 41) * (0.5/39),(INDEX(sorCol,MATCH(INDEX(valCol,MATCH('BPI+'!BV59,INIcol,0)),bpiTeams,0)) + 40)/325 - 2))))</f>
        <v>0</v>
      </c>
      <c r="BA59" s="366">
        <f>IF(COUNTBLANK('BPI+'!BW59)=1,0,IF(COUNTIF(qwqlINIcol,'BPI+'!BW59)=0,-1.5,IF(INDEX(sorCol,MATCH(INDEX(valCol,MATCH('BPI+'!BW59,INIcol,0)),bpiTeams,0))&gt;=80,-1.5,IF(INDEX(sorCol,MATCH(INDEX(valCol,MATCH('BPI+'!BW59,INIcol,0)),bpiTeams,0))&gt;=41,-1 - (INDEX(sorCol,MATCH(INDEX(valCol,MATCH('BPI+'!BW59,INIcol,0)),bpiTeams,0)) - 41) * (0.5/39),(INDEX(sorCol,MATCH(INDEX(valCol,MATCH('BPI+'!BW59,INIcol,0)),bpiTeams,0)) + 40)/325 - 2))))</f>
        <v>0</v>
      </c>
      <c r="BB59" s="366">
        <f>IF(COUNTBLANK('BPI+'!BX59)=1,0,IF(COUNTIF(qwqlINIcol,'BPI+'!BX59)=0,-1.5,IF(INDEX(sorCol,MATCH(INDEX(valCol,MATCH('BPI+'!BX59,INIcol,0)),bpiTeams,0))&gt;=80,-1.5,IF(INDEX(sorCol,MATCH(INDEX(valCol,MATCH('BPI+'!BX59,INIcol,0)),bpiTeams,0))&gt;=41,-1 - (INDEX(sorCol,MATCH(INDEX(valCol,MATCH('BPI+'!BX59,INIcol,0)),bpiTeams,0)) - 41) * (0.5/39),(INDEX(sorCol,MATCH(INDEX(valCol,MATCH('BPI+'!BX59,INIcol,0)),bpiTeams,0)) + 40)/325 - 2))))</f>
        <v>0</v>
      </c>
      <c r="BC59" s="374">
        <f>IF(COUNTBLANK('BPI+'!BY59)=0,-1.6,0)</f>
        <v>-1.6</v>
      </c>
      <c r="BD59" s="374">
        <f>IF(COUNTBLANK('BPI+'!BZ59)=0,-1.6,0)</f>
        <v>-1.6</v>
      </c>
      <c r="BE59" s="374">
        <f>IF(COUNTBLANK('BPI+'!CA59)=0,-1.6,0)</f>
        <v>-1.6</v>
      </c>
      <c r="BF59" s="374">
        <f>IF(COUNTBLANK('BPI+'!CB59)=0,-1.6,0)</f>
        <v>-1.6</v>
      </c>
      <c r="BG59" s="374">
        <f>IF(COUNTBLANK('BPI+'!CC59)=0,-1.6,0)</f>
        <v>-1.6</v>
      </c>
      <c r="BH59" s="374">
        <f>IF(COUNTBLANK('BPI+'!CD59)=0,-1.6,0)</f>
        <v>-1.6</v>
      </c>
      <c r="BI59" s="374">
        <f>IF(COUNTBLANK('BPI+'!CE59)=0,-1.6,0)</f>
        <v>-1.6</v>
      </c>
      <c r="BJ59" s="374">
        <f>IF(COUNTBLANK('BPI+'!CF59)=0,-1.6,0)</f>
        <v>-1.6</v>
      </c>
      <c r="BK59" s="374">
        <f>IF(COUNTBLANK('BPI+'!CG59)=0,-1.6,0)</f>
        <v>-1.6</v>
      </c>
      <c r="BL59" s="374">
        <f>IF(COUNTBLANK('BPI+'!CH59)=0,-1.6,0)</f>
        <v>-1.6</v>
      </c>
      <c r="BM59" s="374">
        <f>IF(COUNTBLANK('BPI+'!CI59)=0,-1.6,0)</f>
        <v>0</v>
      </c>
      <c r="BN59" s="374">
        <f>IF(COUNTBLANK('BPI+'!CJ59)=0,-1.6,0)</f>
        <v>0</v>
      </c>
      <c r="BO59" s="374">
        <f>IF(COUNTBLANK('BPI+'!CK59)=0,-1.6,0)</f>
        <v>0</v>
      </c>
      <c r="BP59" s="374">
        <f>IF(COUNTBLANK('BPI+'!CL59)=0,-1.6,0)</f>
        <v>0</v>
      </c>
      <c r="BQ59" s="374">
        <f>IF(COUNTBLANK('BPI+'!CM59)=0,-1.6,0)</f>
        <v>0</v>
      </c>
      <c r="BR59" s="374">
        <f>IF(COUNTBLANK('BPI+'!CN59)=0,-1.6,0)</f>
        <v>0</v>
      </c>
      <c r="BS59" s="374">
        <f>IF(COUNTBLANK('BPI+'!CO59)=0,-1.6,0)</f>
        <v>0</v>
      </c>
      <c r="BT59">
        <f t="shared" si="4"/>
        <v>-17.806153846153848</v>
      </c>
    </row>
    <row r="60" spans="1:72" x14ac:dyDescent="0.3">
      <c r="A60" t="str">
        <f t="shared" si="0"/>
        <v>Furman</v>
      </c>
      <c r="B60" t="str">
        <f t="shared" si="3"/>
        <v>FUR</v>
      </c>
      <c r="C60" s="358">
        <f>IF(
  COUNTBLANK('BPI+'!Y60)=1,
  0,
  IFERROR(
    IF(
      INDEX(sorCol,MATCH(INDEX(valCol,MATCH('BPI+'!Y60,INIcol,0)),bpiTeams,0))&lt;=40,
      2-INDEX(sorCol,MATCH(INDEX(valCol,MATCH('BPI+'!Y60,INIcol,0)),bpiTeams,0))/40,
      IF(
        INDEX(sorCol,MATCH(INDEX(valCol,MATCH('BPI+'!Y60,INIcol,0)),bpiTeams,0))&lt;=100,
        1-0.9*(INDEX(sorCol,MATCH(INDEX(valCol,MATCH('BPI+'!Y60,INIcol,0)),bpiTeams,0))-40)/60,
        0.1
      )
    ),
    0.1
  )
)</f>
        <v>0</v>
      </c>
      <c r="D60" s="358">
        <f>IF(
  COUNTBLANK('BPI+'!Z60)=1,
  0,
  IFERROR(
    IF(
      INDEX(sorCol,MATCH(INDEX(valCol,MATCH('BPI+'!Z60,INIcol,0)),bpiTeams,0))&lt;=40,
      2-INDEX(sorCol,MATCH(INDEX(valCol,MATCH('BPI+'!Z60,INIcol,0)),bpiTeams,0))/40,
      IF(
        INDEX(sorCol,MATCH(INDEX(valCol,MATCH('BPI+'!Z60,INIcol,0)),bpiTeams,0))&lt;=100,
        1-0.9*(INDEX(sorCol,MATCH(INDEX(valCol,MATCH('BPI+'!Z60,INIcol,0)),bpiTeams,0))-40)/60,
        0.1
      )
    ),
    0.1
  )
)</f>
        <v>0</v>
      </c>
      <c r="E60" s="358">
        <f>IF(
  COUNTBLANK('BPI+'!AA60)=1,
  0,
  IFERROR(
    IF(
      INDEX(sorCol,MATCH(INDEX(valCol,MATCH('BPI+'!AA60,INIcol,0)),bpiTeams,0))&lt;=40,
      2-INDEX(sorCol,MATCH(INDEX(valCol,MATCH('BPI+'!AA60,INIcol,0)),bpiTeams,0))/40,
      IF(
        INDEX(sorCol,MATCH(INDEX(valCol,MATCH('BPI+'!AA60,INIcol,0)),bpiTeams,0))&lt;=100,
        1-0.9*(INDEX(sorCol,MATCH(INDEX(valCol,MATCH('BPI+'!AA60,INIcol,0)),bpiTeams,0))-40)/60,
        0.1
      )
    ),
    0.1
  )
)</f>
        <v>0</v>
      </c>
      <c r="F60" s="358">
        <f>IF(
  COUNTBLANK('BPI+'!AB60)=1,
  0,
  IFERROR(
    IF(
      INDEX(sorCol,MATCH(INDEX(valCol,MATCH('BPI+'!AB60,INIcol,0)),bpiTeams,0))&lt;=40,
      2-INDEX(sorCol,MATCH(INDEX(valCol,MATCH('BPI+'!AB60,INIcol,0)),bpiTeams,0))/40,
      IF(
        INDEX(sorCol,MATCH(INDEX(valCol,MATCH('BPI+'!AB60,INIcol,0)),bpiTeams,0))&lt;=100,
        1-0.9*(INDEX(sorCol,MATCH(INDEX(valCol,MATCH('BPI+'!AB60,INIcol,0)),bpiTeams,0))-40)/60,
        0.1
      )
    ),
    0.1
  )
)</f>
        <v>0</v>
      </c>
      <c r="G60" s="358">
        <f>IF(
  COUNTBLANK('BPI+'!AC60)=1,
  0,
  IFERROR(
    IF(
      INDEX(sorCol,MATCH(INDEX(valCol,MATCH('BPI+'!AC60,INIcol,0)),bpiTeams,0))&lt;=40,
      2-INDEX(sorCol,MATCH(INDEX(valCol,MATCH('BPI+'!AC60,INIcol,0)),bpiTeams,0))/40,
      IF(
        INDEX(sorCol,MATCH(INDEX(valCol,MATCH('BPI+'!AC60,INIcol,0)),bpiTeams,0))&lt;=100,
        1-0.9*(INDEX(sorCol,MATCH(INDEX(valCol,MATCH('BPI+'!AC60,INIcol,0)),bpiTeams,0))-40)/60,
        0.1
      )
    ),
    0.1
  )
)</f>
        <v>0</v>
      </c>
      <c r="H60" s="358">
        <f>IF(
  COUNTBLANK('BPI+'!AD60)=1,
  0,
  IFERROR(
    IF(
      INDEX(sorCol,MATCH(INDEX(valCol,MATCH('BPI+'!AD60,INIcol,0)),bpiTeams,0))&lt;=40,
      2-INDEX(sorCol,MATCH(INDEX(valCol,MATCH('BPI+'!AD60,INIcol,0)),bpiTeams,0))/40,
      IF(
        INDEX(sorCol,MATCH(INDEX(valCol,MATCH('BPI+'!AD60,INIcol,0)),bpiTeams,0))&lt;=100,
        1-0.9*(INDEX(sorCol,MATCH(INDEX(valCol,MATCH('BPI+'!AD60,INIcol,0)),bpiTeams,0))-40)/60,
        0.1
      )
    ),
    0.1
  )
)</f>
        <v>0</v>
      </c>
      <c r="I60" s="358">
        <f>IF(
  COUNTBLANK('BPI+'!AE60)=1,
  0,
  IFERROR(
    IF(
      INDEX(sorCol,MATCH(INDEX(valCol,MATCH('BPI+'!AE60,INIcol,0)),bpiTeams,0))&lt;=40,
      2-INDEX(sorCol,MATCH(INDEX(valCol,MATCH('BPI+'!AE60,INIcol,0)),bpiTeams,0))/40,
      IF(
        INDEX(sorCol,MATCH(INDEX(valCol,MATCH('BPI+'!AE60,INIcol,0)),bpiTeams,0))&lt;=100,
        1-0.9*(INDEX(sorCol,MATCH(INDEX(valCol,MATCH('BPI+'!AE60,INIcol,0)),bpiTeams,0))-40)/60,
        0.1
      )
    ),
    0.1
  )
)</f>
        <v>0</v>
      </c>
      <c r="J60" s="358">
        <f>IF(
  COUNTBLANK('BPI+'!AF60)=1,
  0,
  IFERROR(
    IF(
      INDEX(sorCol,MATCH(INDEX(valCol,MATCH('BPI+'!AF60,INIcol,0)),bpiTeams,0))&lt;=40,
      2-INDEX(sorCol,MATCH(INDEX(valCol,MATCH('BPI+'!AF60,INIcol,0)),bpiTeams,0))/40,
      IF(
        INDEX(sorCol,MATCH(INDEX(valCol,MATCH('BPI+'!AF60,INIcol,0)),bpiTeams,0))&lt;=100,
        1-0.9*(INDEX(sorCol,MATCH(INDEX(valCol,MATCH('BPI+'!AF60,INIcol,0)),bpiTeams,0))-40)/60,
        0.1
      )
    ),
    0.1
  )
)</f>
        <v>0</v>
      </c>
      <c r="K60" s="358">
        <f>IF(
  COUNTBLANK('BPI+'!AG60)=1,
  0,
  IFERROR(
    IF(
      INDEX(sorCol,MATCH(INDEX(valCol,MATCH('BPI+'!AG60,INIcol,0)),bpiTeams,0))&lt;=40,
      2-INDEX(sorCol,MATCH(INDEX(valCol,MATCH('BPI+'!AG60,INIcol,0)),bpiTeams,0))/40,
      IF(
        INDEX(sorCol,MATCH(INDEX(valCol,MATCH('BPI+'!AG60,INIcol,0)),bpiTeams,0))&lt;=100,
        1-0.9*(INDEX(sorCol,MATCH(INDEX(valCol,MATCH('BPI+'!AG60,INIcol,0)),bpiTeams,0))-40)/60,
        0.1
      )
    ),
    0.1
  )
)</f>
        <v>0</v>
      </c>
      <c r="L60" s="358">
        <f>IF(
  COUNTBLANK('BPI+'!AH60)=1,
  0,
  IFERROR(
    IF(
      INDEX(sorCol,MATCH(INDEX(valCol,MATCH('BPI+'!AH60,INIcol,0)),bpiTeams,0))&lt;=40,
      2-INDEX(sorCol,MATCH(INDEX(valCol,MATCH('BPI+'!AH60,INIcol,0)),bpiTeams,0))/40,
      IF(
        INDEX(sorCol,MATCH(INDEX(valCol,MATCH('BPI+'!AH60,INIcol,0)),bpiTeams,0))&lt;=100,
        1-0.9*(INDEX(sorCol,MATCH(INDEX(valCol,MATCH('BPI+'!AH60,INIcol,0)),bpiTeams,0))-40)/60,
        0.1
      )
    ),
    0.1
  )
)</f>
        <v>0</v>
      </c>
      <c r="M60" s="358">
        <f>IF(
  COUNTBLANK('BPI+'!AI60)=1,
  0,
  IFERROR(
    IF(
      INDEX(sorCol,MATCH(INDEX(valCol,MATCH('BPI+'!AI60,INIcol,0)),bpiTeams,0))&lt;=40,
      2-INDEX(sorCol,MATCH(INDEX(valCol,MATCH('BPI+'!AI60,INIcol,0)),bpiTeams,0))/40,
      IF(
        INDEX(sorCol,MATCH(INDEX(valCol,MATCH('BPI+'!AI60,INIcol,0)),bpiTeams,0))&lt;=100,
        1-0.9*(INDEX(sorCol,MATCH(INDEX(valCol,MATCH('BPI+'!AI60,INIcol,0)),bpiTeams,0))-40)/60,
        0.1
      )
    ),
    0.1
  )
)</f>
        <v>0</v>
      </c>
      <c r="N60" s="358">
        <f>IF(
  COUNTBLANK('BPI+'!AJ60)=1,
  0,
  IFERROR(
    IF(
      INDEX(sorCol,MATCH(INDEX(valCol,MATCH('BPI+'!AJ60,INIcol,0)),bpiTeams,0))&lt;=40,
      2-INDEX(sorCol,MATCH(INDEX(valCol,MATCH('BPI+'!AJ60,INIcol,0)),bpiTeams,0))/40,
      IF(
        INDEX(sorCol,MATCH(INDEX(valCol,MATCH('BPI+'!AJ60,INIcol,0)),bpiTeams,0))&lt;=100,
        1-0.9*(INDEX(sorCol,MATCH(INDEX(valCol,MATCH('BPI+'!AJ60,INIcol,0)),bpiTeams,0))-40)/60,
        0.1
      )
    ),
    0.1
  )
)</f>
        <v>0</v>
      </c>
      <c r="O60" s="366">
        <f>IF(
  COUNTBLANK('BPI+'!AK60)=1,
  0,
  IFERROR(
    IF(
      INDEX(sorCol, MATCH(INDEX(valCol, MATCH('BPI+'!AK60, INIcol, 0)), bpiTeams, 0)) &lt;= 40,
      -INDEX(sorCol, MATCH(INDEX(valCol, MATCH('BPI+'!AK60, INIcol, 0)), bpiTeams, 0))/40,
      IF(
        INDEX(sorCol, MATCH(INDEX(valCol, MATCH('BPI+'!AK60, INIcol, 0)), bpiTeams, 0)) &lt;= 100,
        -1 - (INDEX(sorCol, MATCH(INDEX(valCol, MATCH('BPI+'!AK60, INIcol, 0)), bpiTeams, 0)) - 40)/60,
        -2
      )
    ),
    -2
  )
)</f>
        <v>0</v>
      </c>
      <c r="P60" s="366">
        <f>IF(
  COUNTBLANK('BPI+'!AL60)=1,
  0,
  IFERROR(
    IF(
      INDEX(sorCol, MATCH(INDEX(valCol, MATCH('BPI+'!AL60, INIcol, 0)), bpiTeams, 0)) &lt;= 40,
      -INDEX(sorCol, MATCH(INDEX(valCol, MATCH('BPI+'!AL60, INIcol, 0)), bpiTeams, 0))/40,
      IF(
        INDEX(sorCol, MATCH(INDEX(valCol, MATCH('BPI+'!AL60, INIcol, 0)), bpiTeams, 0)) &lt;= 100,
        -1 - (INDEX(sorCol, MATCH(INDEX(valCol, MATCH('BPI+'!AL60, INIcol, 0)), bpiTeams, 0)) - 40)/60,
        -2
      )
    ),
    -2
  )
)</f>
        <v>0</v>
      </c>
      <c r="Q60" s="366">
        <f>IF(
  COUNTBLANK('BPI+'!AM60)=1,
  0,
  IFERROR(
    IF(
      INDEX(sorCol, MATCH(INDEX(valCol, MATCH('BPI+'!AM60, INIcol, 0)), bpiTeams, 0)) &lt;= 40,
      -INDEX(sorCol, MATCH(INDEX(valCol, MATCH('BPI+'!AM60, INIcol, 0)), bpiTeams, 0))/40,
      IF(
        INDEX(sorCol, MATCH(INDEX(valCol, MATCH('BPI+'!AM60, INIcol, 0)), bpiTeams, 0)) &lt;= 100,
        -1 - (INDEX(sorCol, MATCH(INDEX(valCol, MATCH('BPI+'!AM60, INIcol, 0)), bpiTeams, 0)) - 40)/60,
        -2
      )
    ),
    -2
  )
)</f>
        <v>0</v>
      </c>
      <c r="R60" s="366">
        <f>IF(
  COUNTBLANK('BPI+'!AN60)=1,
  0,
  IFERROR(
    IF(
      INDEX(sorCol, MATCH(INDEX(valCol, MATCH('BPI+'!AN60, INIcol, 0)), bpiTeams, 0)) &lt;= 40,
      -INDEX(sorCol, MATCH(INDEX(valCol, MATCH('BPI+'!AN60, INIcol, 0)), bpiTeams, 0))/40,
      IF(
        INDEX(sorCol, MATCH(INDEX(valCol, MATCH('BPI+'!AN60, INIcol, 0)), bpiTeams, 0)) &lt;= 100,
        -1 - (INDEX(sorCol, MATCH(INDEX(valCol, MATCH('BPI+'!AN60, INIcol, 0)), bpiTeams, 0)) - 40)/60,
        -2
      )
    ),
    -2
  )
)</f>
        <v>0</v>
      </c>
      <c r="S60" s="366">
        <f>IF(
  COUNTBLANK('BPI+'!AO60)=1,
  0,
  IFERROR(
    IF(
      INDEX(sorCol, MATCH(INDEX(valCol, MATCH('BPI+'!AO60, INIcol, 0)), bpiTeams, 0)) &lt;= 40,
      -INDEX(sorCol, MATCH(INDEX(valCol, MATCH('BPI+'!AO60, INIcol, 0)), bpiTeams, 0))/40,
      IF(
        INDEX(sorCol, MATCH(INDEX(valCol, MATCH('BPI+'!AO60, INIcol, 0)), bpiTeams, 0)) &lt;= 100,
        -1 - (INDEX(sorCol, MATCH(INDEX(valCol, MATCH('BPI+'!AO60, INIcol, 0)), bpiTeams, 0)) - 40)/60,
        -2
      )
    ),
    -2
  )
)</f>
        <v>0</v>
      </c>
      <c r="T60" s="366">
        <f>IF(
  COUNTBLANK('BPI+'!AP60)=1,
  0,
  IFERROR(
    IF(
      INDEX(sorCol, MATCH(INDEX(valCol, MATCH('BPI+'!AP60, INIcol, 0)), bpiTeams, 0)) &lt;= 40,
      -INDEX(sorCol, MATCH(INDEX(valCol, MATCH('BPI+'!AP60, INIcol, 0)), bpiTeams, 0))/40,
      IF(
        INDEX(sorCol, MATCH(INDEX(valCol, MATCH('BPI+'!AP60, INIcol, 0)), bpiTeams, 0)) &lt;= 100,
        -1 - (INDEX(sorCol, MATCH(INDEX(valCol, MATCH('BPI+'!AP60, INIcol, 0)), bpiTeams, 0)) - 40)/60,
        -2
      )
    ),
    -2
  )
)</f>
        <v>0</v>
      </c>
      <c r="U60" s="366">
        <f>IF(
  COUNTBLANK('BPI+'!AQ60)=1,
  0,
  IFERROR(
    IF(
      INDEX(sorCol, MATCH(INDEX(valCol, MATCH('BPI+'!AQ60, INIcol, 0)), bpiTeams, 0)) &lt;= 40,
      -INDEX(sorCol, MATCH(INDEX(valCol, MATCH('BPI+'!AQ60, INIcol, 0)), bpiTeams, 0))/40,
      IF(
        INDEX(sorCol, MATCH(INDEX(valCol, MATCH('BPI+'!AQ60, INIcol, 0)), bpiTeams, 0)) &lt;= 100,
        -1 - (INDEX(sorCol, MATCH(INDEX(valCol, MATCH('BPI+'!AQ60, INIcol, 0)), bpiTeams, 0)) - 40)/60,
        -2
      )
    ),
    -2
  )
)</f>
        <v>0</v>
      </c>
      <c r="V60" s="366">
        <f>IF(
  COUNTBLANK('BPI+'!AR60)=1,
  0,
  IFERROR(
    IF(
      INDEX(sorCol, MATCH(INDEX(valCol, MATCH('BPI+'!AR60, INIcol, 0)), bpiTeams, 0)) &lt;= 40,
      -INDEX(sorCol, MATCH(INDEX(valCol, MATCH('BPI+'!AR60, INIcol, 0)), bpiTeams, 0))/40,
      IF(
        INDEX(sorCol, MATCH(INDEX(valCol, MATCH('BPI+'!AR60, INIcol, 0)), bpiTeams, 0)) &lt;= 100,
        -1 - (INDEX(sorCol, MATCH(INDEX(valCol, MATCH('BPI+'!AR60, INIcol, 0)), bpiTeams, 0)) - 40)/60,
        -2
      )
    ),
    -2
  )
)</f>
        <v>0</v>
      </c>
      <c r="W60" s="366">
        <f>IF(
  COUNTBLANK('BPI+'!AS60)=1,
  0,
  IFERROR(
    IF(
      INDEX(sorCol, MATCH(INDEX(valCol, MATCH('BPI+'!AS60, INIcol, 0)), bpiTeams, 0)) &lt;= 40,
      -INDEX(sorCol, MATCH(INDEX(valCol, MATCH('BPI+'!AS60, INIcol, 0)), bpiTeams, 0))/40,
      IF(
        INDEX(sorCol, MATCH(INDEX(valCol, MATCH('BPI+'!AS60, INIcol, 0)), bpiTeams, 0)) &lt;= 100,
        -1 - (INDEX(sorCol, MATCH(INDEX(valCol, MATCH('BPI+'!AS60, INIcol, 0)), bpiTeams, 0)) - 40)/60,
        -2
      )
    ),
    -2
  )
)</f>
        <v>0</v>
      </c>
      <c r="X60" s="366">
        <f>IF(
  COUNTBLANK('BPI+'!AT60)=1,
  0,
  IFERROR(
    IF(
      INDEX(sorCol, MATCH(INDEX(valCol, MATCH('BPI+'!AT60, INIcol, 0)), bpiTeams, 0)) &lt;= 40,
      -INDEX(sorCol, MATCH(INDEX(valCol, MATCH('BPI+'!AT60, INIcol, 0)), bpiTeams, 0))/40,
      IF(
        INDEX(sorCol, MATCH(INDEX(valCol, MATCH('BPI+'!AT60, INIcol, 0)), bpiTeams, 0)) &lt;= 100,
        -1 - (INDEX(sorCol, MATCH(INDEX(valCol, MATCH('BPI+'!AT60, INIcol, 0)), bpiTeams, 0)) - 40)/60,
        -2
      )
    ),
    -2
  )
)</f>
        <v>0</v>
      </c>
      <c r="Y60" s="366">
        <f>IF(
  COUNTBLANK('BPI+'!AU60)=1,
  0,
  IFERROR(
    IF(
      INDEX(sorCol, MATCH(INDEX(valCol, MATCH('BPI+'!AU60, INIcol, 0)), bpiTeams, 0)) &lt;= 40,
      -INDEX(sorCol, MATCH(INDEX(valCol, MATCH('BPI+'!AU60, INIcol, 0)), bpiTeams, 0))/40,
      IF(
        INDEX(sorCol, MATCH(INDEX(valCol, MATCH('BPI+'!AU60, INIcol, 0)), bpiTeams, 0)) &lt;= 100,
        -1 - (INDEX(sorCol, MATCH(INDEX(valCol, MATCH('BPI+'!AU60, INIcol, 0)), bpiTeams, 0)) - 40)/60,
        -2
      )
    ),
    -2
  )
)</f>
        <v>0</v>
      </c>
      <c r="Z60" s="366">
        <f>IF(
  COUNTBLANK('BPI+'!AV60)=1,
  0,
  IFERROR(
    IF(
      INDEX(sorCol, MATCH(INDEX(valCol, MATCH('BPI+'!AV60, INIcol, 0)), bpiTeams, 0)) &lt;= 40,
      -INDEX(sorCol, MATCH(INDEX(valCol, MATCH('BPI+'!AV60, INIcol, 0)), bpiTeams, 0))/40,
      IF(
        INDEX(sorCol, MATCH(INDEX(valCol, MATCH('BPI+'!AV60, INIcol, 0)), bpiTeams, 0)) &lt;= 100,
        -1 - (INDEX(sorCol, MATCH(INDEX(valCol, MATCH('BPI+'!AV60, INIcol, 0)), bpiTeams, 0)) - 40)/60,
        -2
      )
    ),
    -2
  )
)</f>
        <v>0</v>
      </c>
      <c r="AA60" s="358">
        <f>IFERROR(IF(COUNTBLANK('BPI+'!AX60)=1,0,IF(COUNTIF(qwqlINIcol,'BPI+'!AX60)=0,0.1,IF(INDEX(sorCol,MATCH(INDEX(valCol,MATCH('BPI+'!AW60,INIcol,0)),bpiTeams,0))&gt;=40,INDEX(sorCol,MATCH(INDEX(valCol,MATCH('BPI+'!AW60,INIcol,0)),bpiTeams,0))*-1/40+2,(INDEX(sorCol,MATCH(INDEX(valCol,MATCH('BPI+'!AW60,INIcol,0)),bpiTeams,0))*(-1)+40)/325+1))),0)</f>
        <v>0</v>
      </c>
      <c r="AB60" s="358">
        <f>IFERROR(IF(COUNTBLANK('BPI+'!AY60)=1,0,IF(COUNTIF(qwqlINIcol,'BPI+'!AY60)=0,0.1,IF(INDEX(sorCol,MATCH(INDEX(valCol,MATCH('BPI+'!AX60,INIcol,0)),bpiTeams,0))&gt;=40,INDEX(sorCol,MATCH(INDEX(valCol,MATCH('BPI+'!AX60,INIcol,0)),bpiTeams,0))*-1/40+2,(INDEX(sorCol,MATCH(INDEX(valCol,MATCH('BPI+'!AX60,INIcol,0)),bpiTeams,0))*(-1)+40)/325+1))),0)</f>
        <v>0</v>
      </c>
      <c r="AC60" s="358">
        <f>IFERROR(IF(COUNTBLANK('BPI+'!AZ60)=1,0,IF(COUNTIF(qwqlINIcol,'BPI+'!AZ60)=0,0.1,IF(INDEX(sorCol,MATCH(INDEX(valCol,MATCH('BPI+'!AY60,INIcol,0)),bpiTeams,0))&gt;=40,INDEX(sorCol,MATCH(INDEX(valCol,MATCH('BPI+'!AY60,INIcol,0)),bpiTeams,0))*-1/40+2,(INDEX(sorCol,MATCH(INDEX(valCol,MATCH('BPI+'!AY60,INIcol,0)),bpiTeams,0))*(-1)+40)/325+1))),0)</f>
        <v>0</v>
      </c>
      <c r="AD60" s="358">
        <f>IFERROR(IF(COUNTBLANK('BPI+'!BA60)=1,0,IF(COUNTIF(qwqlINIcol,'BPI+'!BA60)=0,0.1,IF(INDEX(sorCol,MATCH(INDEX(valCol,MATCH('BPI+'!AZ60,INIcol,0)),bpiTeams,0))&gt;=40,INDEX(sorCol,MATCH(INDEX(valCol,MATCH('BPI+'!AZ60,INIcol,0)),bpiTeams,0))*-1/40+2,(INDEX(sorCol,MATCH(INDEX(valCol,MATCH('BPI+'!AZ60,INIcol,0)),bpiTeams,0))*(-1)+40)/325+1))),0)</f>
        <v>0</v>
      </c>
      <c r="AE60" s="358">
        <f>IFERROR(IF(COUNTBLANK('BPI+'!BB60)=1,0,IF(COUNTIF(qwqlINIcol,'BPI+'!BB60)=0,0.1,IF(INDEX(sorCol,MATCH(INDEX(valCol,MATCH('BPI+'!BA60,INIcol,0)),bpiTeams,0))&gt;=40,INDEX(sorCol,MATCH(INDEX(valCol,MATCH('BPI+'!BA60,INIcol,0)),bpiTeams,0))*-1/40+2,(INDEX(sorCol,MATCH(INDEX(valCol,MATCH('BPI+'!BA60,INIcol,0)),bpiTeams,0))*(-1)+40)/325+1))),0)</f>
        <v>0</v>
      </c>
      <c r="AF60" s="358">
        <f>IFERROR(IF(COUNTBLANK('BPI+'!BC60)=1,0,IF(COUNTIF(qwqlINIcol,'BPI+'!BC60)=0,0.1,IF(INDEX(sorCol,MATCH(INDEX(valCol,MATCH('BPI+'!BB60,INIcol,0)),bpiTeams,0))&gt;=40,INDEX(sorCol,MATCH(INDEX(valCol,MATCH('BPI+'!BB60,INIcol,0)),bpiTeams,0))*-1/40+2,(INDEX(sorCol,MATCH(INDEX(valCol,MATCH('BPI+'!BB60,INIcol,0)),bpiTeams,0))*(-1)+40)/325+1))),0)</f>
        <v>0</v>
      </c>
      <c r="AG60" s="358">
        <f>IFERROR(IF(COUNTBLANK('BPI+'!BD60)=1,0,IF(COUNTIF(qwqlINIcol,'BPI+'!BD60)=0,0.1,IF(INDEX(sorCol,MATCH(INDEX(valCol,MATCH('BPI+'!BC60,INIcol,0)),bpiTeams,0))&gt;=40,INDEX(sorCol,MATCH(INDEX(valCol,MATCH('BPI+'!BC60,INIcol,0)),bpiTeams,0))*-1/40+2,(INDEX(sorCol,MATCH(INDEX(valCol,MATCH('BPI+'!BC60,INIcol,0)),bpiTeams,0))*(-1)+40)/325+1))),0)</f>
        <v>0</v>
      </c>
      <c r="AH60" s="358">
        <f>IFERROR(IF(COUNTBLANK('BPI+'!BE60)=1,0,IF(COUNTIF(qwqlINIcol,'BPI+'!BE60)=0,0.1,IF(INDEX(sorCol,MATCH(INDEX(valCol,MATCH('BPI+'!BD60,INIcol,0)),bpiTeams,0))&gt;=40,INDEX(sorCol,MATCH(INDEX(valCol,MATCH('BPI+'!BD60,INIcol,0)),bpiTeams,0))*-1/40+2,(INDEX(sorCol,MATCH(INDEX(valCol,MATCH('BPI+'!BD60,INIcol,0)),bpiTeams,0))*(-1)+40)/325+1))),0)</f>
        <v>0</v>
      </c>
      <c r="AI60" s="358">
        <f>IFERROR(IF(COUNTBLANK('BPI+'!BF60)=1,0,IF(COUNTIF(qwqlINIcol,'BPI+'!BF60)=0,0.1,IF(INDEX(sorCol,MATCH(INDEX(valCol,MATCH('BPI+'!BE60,INIcol,0)),bpiTeams,0))&gt;=40,INDEX(sorCol,MATCH(INDEX(valCol,MATCH('BPI+'!BE60,INIcol,0)),bpiTeams,0))*-1/40+2,(INDEX(sorCol,MATCH(INDEX(valCol,MATCH('BPI+'!BE60,INIcol,0)),bpiTeams,0))*(-1)+40)/325+1))),0)</f>
        <v>0</v>
      </c>
      <c r="AJ60" s="358">
        <f>IFERROR(IF(COUNTBLANK('BPI+'!BG60)=1,0,IF(COUNTIF(qwqlINIcol,'BPI+'!BG60)=0,0.1,IF(INDEX(sorCol,MATCH(INDEX(valCol,MATCH('BPI+'!BF60,INIcol,0)),bpiTeams,0))&gt;=40,INDEX(sorCol,MATCH(INDEX(valCol,MATCH('BPI+'!BF60,INIcol,0)),bpiTeams,0))*-1/40+2,(INDEX(sorCol,MATCH(INDEX(valCol,MATCH('BPI+'!BF60,INIcol,0)),bpiTeams,0))*(-1)+40)/325+1))),0)</f>
        <v>0</v>
      </c>
      <c r="AK60" s="358">
        <f>IFERROR(IF(COUNTBLANK('BPI+'!BH60)=1,0,IF(COUNTIF(qwqlINIcol,'BPI+'!BH60)=0,0.1,IF(INDEX(sorCol,MATCH(INDEX(valCol,MATCH('BPI+'!BG60,INIcol,0)),bpiTeams,0))&gt;=40,INDEX(sorCol,MATCH(INDEX(valCol,MATCH('BPI+'!BG60,INIcol,0)),bpiTeams,0))*-1/40+2,(INDEX(sorCol,MATCH(INDEX(valCol,MATCH('BPI+'!BG60,INIcol,0)),bpiTeams,0))*(-1)+40)/325+1))),0)</f>
        <v>0</v>
      </c>
      <c r="AL60" s="358">
        <f>IFERROR(IF(COUNTBLANK('BPI+'!BI60)=1,0,IF(COUNTIF(qwqlINIcol,'BPI+'!BI60)=0,0.1,IF(INDEX(sorCol,MATCH(INDEX(valCol,MATCH('BPI+'!BH60,INIcol,0)),bpiTeams,0))&gt;=40,INDEX(sorCol,MATCH(INDEX(valCol,MATCH('BPI+'!BH60,INIcol,0)),bpiTeams,0))*-1/40+2,(INDEX(sorCol,MATCH(INDEX(valCol,MATCH('BPI+'!BH60,INIcol,0)),bpiTeams,0))*(-1)+40)/325+1))),0)</f>
        <v>0</v>
      </c>
      <c r="AM60" s="358">
        <f>IFERROR(IF(COUNTBLANK('BPI+'!BJ60)=1,0,IF(COUNTIF(qwqlINIcol,'BPI+'!BJ60)=0,0.1,IF(INDEX(sorCol,MATCH(INDEX(valCol,MATCH('BPI+'!BI60,INIcol,0)),bpiTeams,0))&gt;=40,INDEX(sorCol,MATCH(INDEX(valCol,MATCH('BPI+'!BI60,INIcol,0)),bpiTeams,0))*-1/40+2,(INDEX(sorCol,MATCH(INDEX(valCol,MATCH('BPI+'!BI60,INIcol,0)),bpiTeams,0))*(-1)+40)/325+1))),0)</f>
        <v>0</v>
      </c>
      <c r="AN60" s="358">
        <f>IFERROR(IF(COUNTBLANK('BPI+'!BK60)=1,0,IF(COUNTIF(qwqlINIcol,'BPI+'!BK60)=0,0.1,IF(INDEX(sorCol,MATCH(INDEX(valCol,MATCH('BPI+'!BJ60,INIcol,0)),bpiTeams,0))&gt;=40,INDEX(sorCol,MATCH(INDEX(valCol,MATCH('BPI+'!BJ60,INIcol,0)),bpiTeams,0))*-1/40+2,(INDEX(sorCol,MATCH(INDEX(valCol,MATCH('BPI+'!BJ60,INIcol,0)),bpiTeams,0))*(-1)+40)/325+1))),0)</f>
        <v>0</v>
      </c>
      <c r="AO60" s="358">
        <f>IFERROR(IF(COUNTBLANK('BPI+'!BL60)=1,0,IF(COUNTIF(qwqlINIcol,'BPI+'!BL60)=0,0.1,IF(INDEX(sorCol,MATCH(INDEX(valCol,MATCH('BPI+'!BK60,INIcol,0)),bpiTeams,0))&gt;=40,INDEX(sorCol,MATCH(INDEX(valCol,MATCH('BPI+'!BK60,INIcol,0)),bpiTeams,0))*-1/40+2,(INDEX(sorCol,MATCH(INDEX(valCol,MATCH('BPI+'!BK60,INIcol,0)),bpiTeams,0))*(-1)+40)/325+1))),0)</f>
        <v>0</v>
      </c>
      <c r="AP60" s="366">
        <f>IF(COUNTBLANK('BPI+'!BL60)=1,0,IF(COUNTIF(qwqlINIcol,'BPI+'!BL60)=0,-1.5,IF(INDEX(sorCol,MATCH(INDEX(valCol,MATCH('BPI+'!BL60,INIcol,0)),bpiTeams,0))&gt;=80,-1.5,IF(INDEX(sorCol,MATCH(INDEX(valCol,MATCH('BPI+'!BL60,INIcol,0)),bpiTeams,0))&gt;=41,-1 - (INDEX(sorCol,MATCH(INDEX(valCol,MATCH('BPI+'!BL60,INIcol,0)),bpiTeams,0)) - 41) * (0.5/39),(INDEX(sorCol,MATCH(INDEX(valCol,MATCH('BPI+'!BL60,INIcol,0)),bpiTeams,0)) + 40)/325 - 2))))</f>
        <v>0</v>
      </c>
      <c r="AQ60" s="366">
        <f>IF(COUNTBLANK('BPI+'!BM60)=1,0,IF(COUNTIF(qwqlINIcol,'BPI+'!BM60)=0,-1.5,IF(INDEX(sorCol,MATCH(INDEX(valCol,MATCH('BPI+'!BM60,INIcol,0)),bpiTeams,0))&gt;=80,-1.5,IF(INDEX(sorCol,MATCH(INDEX(valCol,MATCH('BPI+'!BM60,INIcol,0)),bpiTeams,0))&gt;=41,-1 - (INDEX(sorCol,MATCH(INDEX(valCol,MATCH('BPI+'!BM60,INIcol,0)),bpiTeams,0)) - 41) * (0.5/39),(INDEX(sorCol,MATCH(INDEX(valCol,MATCH('BPI+'!BM60,INIcol,0)),bpiTeams,0)) + 40)/325 - 2))))</f>
        <v>0</v>
      </c>
      <c r="AR60" s="366">
        <f>IF(COUNTBLANK('BPI+'!BN60)=1,0,IF(COUNTIF(qwqlINIcol,'BPI+'!BN60)=0,-1.5,IF(INDEX(sorCol,MATCH(INDEX(valCol,MATCH('BPI+'!BN60,INIcol,0)),bpiTeams,0))&gt;=80,-1.5,IF(INDEX(sorCol,MATCH(INDEX(valCol,MATCH('BPI+'!BN60,INIcol,0)),bpiTeams,0))&gt;=41,-1 - (INDEX(sorCol,MATCH(INDEX(valCol,MATCH('BPI+'!BN60,INIcol,0)),bpiTeams,0)) - 41) * (0.5/39),(INDEX(sorCol,MATCH(INDEX(valCol,MATCH('BPI+'!BN60,INIcol,0)),bpiTeams,0)) + 40)/325 - 2))))</f>
        <v>0</v>
      </c>
      <c r="AS60" s="366">
        <f>IF(COUNTBLANK('BPI+'!BO60)=1,0,IF(COUNTIF(qwqlINIcol,'BPI+'!BO60)=0,-1.5,IF(INDEX(sorCol,MATCH(INDEX(valCol,MATCH('BPI+'!BO60,INIcol,0)),bpiTeams,0))&gt;=80,-1.5,IF(INDEX(sorCol,MATCH(INDEX(valCol,MATCH('BPI+'!BO60,INIcol,0)),bpiTeams,0))&gt;=41,-1 - (INDEX(sorCol,MATCH(INDEX(valCol,MATCH('BPI+'!BO60,INIcol,0)),bpiTeams,0)) - 41) * (0.5/39),(INDEX(sorCol,MATCH(INDEX(valCol,MATCH('BPI+'!BO60,INIcol,0)),bpiTeams,0)) + 40)/325 - 2))))</f>
        <v>0</v>
      </c>
      <c r="AT60" s="366">
        <f>IF(COUNTBLANK('BPI+'!BP60)=1,0,IF(COUNTIF(qwqlINIcol,'BPI+'!BP60)=0,-1.5,IF(INDEX(sorCol,MATCH(INDEX(valCol,MATCH('BPI+'!BP60,INIcol,0)),bpiTeams,0))&gt;=80,-1.5,IF(INDEX(sorCol,MATCH(INDEX(valCol,MATCH('BPI+'!BP60,INIcol,0)),bpiTeams,0))&gt;=41,-1 - (INDEX(sorCol,MATCH(INDEX(valCol,MATCH('BPI+'!BP60,INIcol,0)),bpiTeams,0)) - 41) * (0.5/39),(INDEX(sorCol,MATCH(INDEX(valCol,MATCH('BPI+'!BP60,INIcol,0)),bpiTeams,0)) + 40)/325 - 2))))</f>
        <v>0</v>
      </c>
      <c r="AU60" s="366">
        <f>IF(COUNTBLANK('BPI+'!BQ60)=1,0,IF(COUNTIF(qwqlINIcol,'BPI+'!BQ60)=0,-1.5,IF(INDEX(sorCol,MATCH(INDEX(valCol,MATCH('BPI+'!BQ60,INIcol,0)),bpiTeams,0))&gt;=80,-1.5,IF(INDEX(sorCol,MATCH(INDEX(valCol,MATCH('BPI+'!BQ60,INIcol,0)),bpiTeams,0))&gt;=41,-1 - (INDEX(sorCol,MATCH(INDEX(valCol,MATCH('BPI+'!BQ60,INIcol,0)),bpiTeams,0)) - 41) * (0.5/39),(INDEX(sorCol,MATCH(INDEX(valCol,MATCH('BPI+'!BQ60,INIcol,0)),bpiTeams,0)) + 40)/325 - 2))))</f>
        <v>0</v>
      </c>
      <c r="AV60" s="366">
        <f>IF(COUNTBLANK('BPI+'!BR60)=1,0,IF(COUNTIF(qwqlINIcol,'BPI+'!BR60)=0,-1.5,IF(INDEX(sorCol,MATCH(INDEX(valCol,MATCH('BPI+'!BR60,INIcol,0)),bpiTeams,0))&gt;=80,-1.5,IF(INDEX(sorCol,MATCH(INDEX(valCol,MATCH('BPI+'!BR60,INIcol,0)),bpiTeams,0))&gt;=41,-1 - (INDEX(sorCol,MATCH(INDEX(valCol,MATCH('BPI+'!BR60,INIcol,0)),bpiTeams,0)) - 41) * (0.5/39),(INDEX(sorCol,MATCH(INDEX(valCol,MATCH('BPI+'!BR60,INIcol,0)),bpiTeams,0)) + 40)/325 - 2))))</f>
        <v>0</v>
      </c>
      <c r="AW60" s="366">
        <f>IF(COUNTBLANK('BPI+'!BS60)=1,0,IF(COUNTIF(qwqlINIcol,'BPI+'!BS60)=0,-1.5,IF(INDEX(sorCol,MATCH(INDEX(valCol,MATCH('BPI+'!BS60,INIcol,0)),bpiTeams,0))&gt;=80,-1.5,IF(INDEX(sorCol,MATCH(INDEX(valCol,MATCH('BPI+'!BS60,INIcol,0)),bpiTeams,0))&gt;=41,-1 - (INDEX(sorCol,MATCH(INDEX(valCol,MATCH('BPI+'!BS60,INIcol,0)),bpiTeams,0)) - 41) * (0.5/39),(INDEX(sorCol,MATCH(INDEX(valCol,MATCH('BPI+'!BS60,INIcol,0)),bpiTeams,0)) + 40)/325 - 2))))</f>
        <v>0</v>
      </c>
      <c r="AX60" s="366">
        <f>IF(COUNTBLANK('BPI+'!BT60)=1,0,IF(COUNTIF(qwqlINIcol,'BPI+'!BT60)=0,-1.5,IF(INDEX(sorCol,MATCH(INDEX(valCol,MATCH('BPI+'!BT60,INIcol,0)),bpiTeams,0))&gt;=80,-1.5,IF(INDEX(sorCol,MATCH(INDEX(valCol,MATCH('BPI+'!BT60,INIcol,0)),bpiTeams,0))&gt;=41,-1 - (INDEX(sorCol,MATCH(INDEX(valCol,MATCH('BPI+'!BT60,INIcol,0)),bpiTeams,0)) - 41) * (0.5/39),(INDEX(sorCol,MATCH(INDEX(valCol,MATCH('BPI+'!BT60,INIcol,0)),bpiTeams,0)) + 40)/325 - 2))))</f>
        <v>0</v>
      </c>
      <c r="AY60" s="366">
        <f>IF(COUNTBLANK('BPI+'!BU60)=1,0,IF(COUNTIF(qwqlINIcol,'BPI+'!BU60)=0,-1.5,IF(INDEX(sorCol,MATCH(INDEX(valCol,MATCH('BPI+'!BU60,INIcol,0)),bpiTeams,0))&gt;=80,-1.5,IF(INDEX(sorCol,MATCH(INDEX(valCol,MATCH('BPI+'!BU60,INIcol,0)),bpiTeams,0))&gt;=41,-1 - (INDEX(sorCol,MATCH(INDEX(valCol,MATCH('BPI+'!BU60,INIcol,0)),bpiTeams,0)) - 41) * (0.5/39),(INDEX(sorCol,MATCH(INDEX(valCol,MATCH('BPI+'!BU60,INIcol,0)),bpiTeams,0)) + 40)/325 - 2))))</f>
        <v>0</v>
      </c>
      <c r="AZ60" s="366">
        <f>IF(COUNTBLANK('BPI+'!BV60)=1,0,IF(COUNTIF(qwqlINIcol,'BPI+'!BV60)=0,-1.5,IF(INDEX(sorCol,MATCH(INDEX(valCol,MATCH('BPI+'!BV60,INIcol,0)),bpiTeams,0))&gt;=80,-1.5,IF(INDEX(sorCol,MATCH(INDEX(valCol,MATCH('BPI+'!BV60,INIcol,0)),bpiTeams,0))&gt;=41,-1 - (INDEX(sorCol,MATCH(INDEX(valCol,MATCH('BPI+'!BV60,INIcol,0)),bpiTeams,0)) - 41) * (0.5/39),(INDEX(sorCol,MATCH(INDEX(valCol,MATCH('BPI+'!BV60,INIcol,0)),bpiTeams,0)) + 40)/325 - 2))))</f>
        <v>0</v>
      </c>
      <c r="BA60" s="366">
        <f>IF(COUNTBLANK('BPI+'!BW60)=1,0,IF(COUNTIF(qwqlINIcol,'BPI+'!BW60)=0,-1.5,IF(INDEX(sorCol,MATCH(INDEX(valCol,MATCH('BPI+'!BW60,INIcol,0)),bpiTeams,0))&gt;=80,-1.5,IF(INDEX(sorCol,MATCH(INDEX(valCol,MATCH('BPI+'!BW60,INIcol,0)),bpiTeams,0))&gt;=41,-1 - (INDEX(sorCol,MATCH(INDEX(valCol,MATCH('BPI+'!BW60,INIcol,0)),bpiTeams,0)) - 41) * (0.5/39),(INDEX(sorCol,MATCH(INDEX(valCol,MATCH('BPI+'!BW60,INIcol,0)),bpiTeams,0)) + 40)/325 - 2))))</f>
        <v>0</v>
      </c>
      <c r="BB60" s="366">
        <f>IF(COUNTBLANK('BPI+'!BX60)=1,0,IF(COUNTIF(qwqlINIcol,'BPI+'!BX60)=0,-1.5,IF(INDEX(sorCol,MATCH(INDEX(valCol,MATCH('BPI+'!BX60,INIcol,0)),bpiTeams,0))&gt;=80,-1.5,IF(INDEX(sorCol,MATCH(INDEX(valCol,MATCH('BPI+'!BX60,INIcol,0)),bpiTeams,0))&gt;=41,-1 - (INDEX(sorCol,MATCH(INDEX(valCol,MATCH('BPI+'!BX60,INIcol,0)),bpiTeams,0)) - 41) * (0.5/39),(INDEX(sorCol,MATCH(INDEX(valCol,MATCH('BPI+'!BX60,INIcol,0)),bpiTeams,0)) + 40)/325 - 2))))</f>
        <v>0</v>
      </c>
      <c r="BC60" s="374">
        <f>IF(COUNTBLANK('BPI+'!BY60)=0,-1.6,0)</f>
        <v>-1.6</v>
      </c>
      <c r="BD60" s="374">
        <f>IF(COUNTBLANK('BPI+'!BZ60)=0,-1.6,0)</f>
        <v>-1.6</v>
      </c>
      <c r="BE60" s="374">
        <f>IF(COUNTBLANK('BPI+'!CA60)=0,-1.6,0)</f>
        <v>-1.6</v>
      </c>
      <c r="BF60" s="374">
        <f>IF(COUNTBLANK('BPI+'!CB60)=0,-1.6,0)</f>
        <v>-1.6</v>
      </c>
      <c r="BG60" s="374">
        <f>IF(COUNTBLANK('BPI+'!CC60)=0,-1.6,0)</f>
        <v>-1.6</v>
      </c>
      <c r="BH60" s="374">
        <f>IF(COUNTBLANK('BPI+'!CD60)=0,-1.6,0)</f>
        <v>-1.6</v>
      </c>
      <c r="BI60" s="374">
        <f>IF(COUNTBLANK('BPI+'!CE60)=0,-1.6,0)</f>
        <v>-1.6</v>
      </c>
      <c r="BJ60" s="374">
        <f>IF(COUNTBLANK('BPI+'!CF60)=0,-1.6,0)</f>
        <v>-1.6</v>
      </c>
      <c r="BK60" s="374">
        <f>IF(COUNTBLANK('BPI+'!CG60)=0,-1.6,0)</f>
        <v>-1.6</v>
      </c>
      <c r="BL60" s="374">
        <f>IF(COUNTBLANK('BPI+'!CH60)=0,-1.6,0)</f>
        <v>-1.6</v>
      </c>
      <c r="BM60" s="374">
        <f>IF(COUNTBLANK('BPI+'!CI60)=0,-1.6,0)</f>
        <v>-1.6</v>
      </c>
      <c r="BN60" s="374">
        <f>IF(COUNTBLANK('BPI+'!CJ60)=0,-1.6,0)</f>
        <v>-1.6</v>
      </c>
      <c r="BO60" s="374">
        <f>IF(COUNTBLANK('BPI+'!CK60)=0,-1.6,0)</f>
        <v>0</v>
      </c>
      <c r="BP60" s="374">
        <f>IF(COUNTBLANK('BPI+'!CL60)=0,-1.6,0)</f>
        <v>0</v>
      </c>
      <c r="BQ60" s="374">
        <f>IF(COUNTBLANK('BPI+'!CM60)=0,-1.6,0)</f>
        <v>0</v>
      </c>
      <c r="BR60" s="374">
        <f>IF(COUNTBLANK('BPI+'!CN60)=0,-1.6,0)</f>
        <v>0</v>
      </c>
      <c r="BS60" s="374">
        <f>IF(COUNTBLANK('BPI+'!CO60)=0,-1.6,0)</f>
        <v>0</v>
      </c>
      <c r="BT60">
        <f t="shared" si="4"/>
        <v>-19.2</v>
      </c>
    </row>
    <row r="61" spans="1:72" x14ac:dyDescent="0.3">
      <c r="A61" t="str">
        <f t="shared" si="0"/>
        <v>Queens</v>
      </c>
      <c r="B61" t="str">
        <f t="shared" si="3"/>
        <v>QUC</v>
      </c>
      <c r="C61" s="358">
        <f>IF(
  COUNTBLANK('BPI+'!Y61)=1,
  0,
  IFERROR(
    IF(
      INDEX(sorCol,MATCH(INDEX(valCol,MATCH('BPI+'!Y61,INIcol,0)),bpiTeams,0))&lt;=40,
      2-INDEX(sorCol,MATCH(INDEX(valCol,MATCH('BPI+'!Y61,INIcol,0)),bpiTeams,0))/40,
      IF(
        INDEX(sorCol,MATCH(INDEX(valCol,MATCH('BPI+'!Y61,INIcol,0)),bpiTeams,0))&lt;=100,
        1-0.9*(INDEX(sorCol,MATCH(INDEX(valCol,MATCH('BPI+'!Y61,INIcol,0)),bpiTeams,0))-40)/60,
        0.1
      )
    ),
    0.1
  )
)</f>
        <v>0</v>
      </c>
      <c r="D61" s="358">
        <f>IF(
  COUNTBLANK('BPI+'!Z61)=1,
  0,
  IFERROR(
    IF(
      INDEX(sorCol,MATCH(INDEX(valCol,MATCH('BPI+'!Z61,INIcol,0)),bpiTeams,0))&lt;=40,
      2-INDEX(sorCol,MATCH(INDEX(valCol,MATCH('BPI+'!Z61,INIcol,0)),bpiTeams,0))/40,
      IF(
        INDEX(sorCol,MATCH(INDEX(valCol,MATCH('BPI+'!Z61,INIcol,0)),bpiTeams,0))&lt;=100,
        1-0.9*(INDEX(sorCol,MATCH(INDEX(valCol,MATCH('BPI+'!Z61,INIcol,0)),bpiTeams,0))-40)/60,
        0.1
      )
    ),
    0.1
  )
)</f>
        <v>0</v>
      </c>
      <c r="E61" s="358">
        <f>IF(
  COUNTBLANK('BPI+'!AA61)=1,
  0,
  IFERROR(
    IF(
      INDEX(sorCol,MATCH(INDEX(valCol,MATCH('BPI+'!AA61,INIcol,0)),bpiTeams,0))&lt;=40,
      2-INDEX(sorCol,MATCH(INDEX(valCol,MATCH('BPI+'!AA61,INIcol,0)),bpiTeams,0))/40,
      IF(
        INDEX(sorCol,MATCH(INDEX(valCol,MATCH('BPI+'!AA61,INIcol,0)),bpiTeams,0))&lt;=100,
        1-0.9*(INDEX(sorCol,MATCH(INDEX(valCol,MATCH('BPI+'!AA61,INIcol,0)),bpiTeams,0))-40)/60,
        0.1
      )
    ),
    0.1
  )
)</f>
        <v>0</v>
      </c>
      <c r="F61" s="358">
        <f>IF(
  COUNTBLANK('BPI+'!AB61)=1,
  0,
  IFERROR(
    IF(
      INDEX(sorCol,MATCH(INDEX(valCol,MATCH('BPI+'!AB61,INIcol,0)),bpiTeams,0))&lt;=40,
      2-INDEX(sorCol,MATCH(INDEX(valCol,MATCH('BPI+'!AB61,INIcol,0)),bpiTeams,0))/40,
      IF(
        INDEX(sorCol,MATCH(INDEX(valCol,MATCH('BPI+'!AB61,INIcol,0)),bpiTeams,0))&lt;=100,
        1-0.9*(INDEX(sorCol,MATCH(INDEX(valCol,MATCH('BPI+'!AB61,INIcol,0)),bpiTeams,0))-40)/60,
        0.1
      )
    ),
    0.1
  )
)</f>
        <v>0</v>
      </c>
      <c r="G61" s="358">
        <f>IF(
  COUNTBLANK('BPI+'!AC61)=1,
  0,
  IFERROR(
    IF(
      INDEX(sorCol,MATCH(INDEX(valCol,MATCH('BPI+'!AC61,INIcol,0)),bpiTeams,0))&lt;=40,
      2-INDEX(sorCol,MATCH(INDEX(valCol,MATCH('BPI+'!AC61,INIcol,0)),bpiTeams,0))/40,
      IF(
        INDEX(sorCol,MATCH(INDEX(valCol,MATCH('BPI+'!AC61,INIcol,0)),bpiTeams,0))&lt;=100,
        1-0.9*(INDEX(sorCol,MATCH(INDEX(valCol,MATCH('BPI+'!AC61,INIcol,0)),bpiTeams,0))-40)/60,
        0.1
      )
    ),
    0.1
  )
)</f>
        <v>0</v>
      </c>
      <c r="H61" s="358">
        <f>IF(
  COUNTBLANK('BPI+'!AD61)=1,
  0,
  IFERROR(
    IF(
      INDEX(sorCol,MATCH(INDEX(valCol,MATCH('BPI+'!AD61,INIcol,0)),bpiTeams,0))&lt;=40,
      2-INDEX(sorCol,MATCH(INDEX(valCol,MATCH('BPI+'!AD61,INIcol,0)),bpiTeams,0))/40,
      IF(
        INDEX(sorCol,MATCH(INDEX(valCol,MATCH('BPI+'!AD61,INIcol,0)),bpiTeams,0))&lt;=100,
        1-0.9*(INDEX(sorCol,MATCH(INDEX(valCol,MATCH('BPI+'!AD61,INIcol,0)),bpiTeams,0))-40)/60,
        0.1
      )
    ),
    0.1
  )
)</f>
        <v>0</v>
      </c>
      <c r="I61" s="358">
        <f>IF(
  COUNTBLANK('BPI+'!AE61)=1,
  0,
  IFERROR(
    IF(
      INDEX(sorCol,MATCH(INDEX(valCol,MATCH('BPI+'!AE61,INIcol,0)),bpiTeams,0))&lt;=40,
      2-INDEX(sorCol,MATCH(INDEX(valCol,MATCH('BPI+'!AE61,INIcol,0)),bpiTeams,0))/40,
      IF(
        INDEX(sorCol,MATCH(INDEX(valCol,MATCH('BPI+'!AE61,INIcol,0)),bpiTeams,0))&lt;=100,
        1-0.9*(INDEX(sorCol,MATCH(INDEX(valCol,MATCH('BPI+'!AE61,INIcol,0)),bpiTeams,0))-40)/60,
        0.1
      )
    ),
    0.1
  )
)</f>
        <v>0</v>
      </c>
      <c r="J61" s="358">
        <f>IF(
  COUNTBLANK('BPI+'!AF61)=1,
  0,
  IFERROR(
    IF(
      INDEX(sorCol,MATCH(INDEX(valCol,MATCH('BPI+'!AF61,INIcol,0)),bpiTeams,0))&lt;=40,
      2-INDEX(sorCol,MATCH(INDEX(valCol,MATCH('BPI+'!AF61,INIcol,0)),bpiTeams,0))/40,
      IF(
        INDEX(sorCol,MATCH(INDEX(valCol,MATCH('BPI+'!AF61,INIcol,0)),bpiTeams,0))&lt;=100,
        1-0.9*(INDEX(sorCol,MATCH(INDEX(valCol,MATCH('BPI+'!AF61,INIcol,0)),bpiTeams,0))-40)/60,
        0.1
      )
    ),
    0.1
  )
)</f>
        <v>0</v>
      </c>
      <c r="K61" s="358">
        <f>IF(
  COUNTBLANK('BPI+'!AG61)=1,
  0,
  IFERROR(
    IF(
      INDEX(sorCol,MATCH(INDEX(valCol,MATCH('BPI+'!AG61,INIcol,0)),bpiTeams,0))&lt;=40,
      2-INDEX(sorCol,MATCH(INDEX(valCol,MATCH('BPI+'!AG61,INIcol,0)),bpiTeams,0))/40,
      IF(
        INDEX(sorCol,MATCH(INDEX(valCol,MATCH('BPI+'!AG61,INIcol,0)),bpiTeams,0))&lt;=100,
        1-0.9*(INDEX(sorCol,MATCH(INDEX(valCol,MATCH('BPI+'!AG61,INIcol,0)),bpiTeams,0))-40)/60,
        0.1
      )
    ),
    0.1
  )
)</f>
        <v>0</v>
      </c>
      <c r="L61" s="358">
        <f>IF(
  COUNTBLANK('BPI+'!AH61)=1,
  0,
  IFERROR(
    IF(
      INDEX(sorCol,MATCH(INDEX(valCol,MATCH('BPI+'!AH61,INIcol,0)),bpiTeams,0))&lt;=40,
      2-INDEX(sorCol,MATCH(INDEX(valCol,MATCH('BPI+'!AH61,INIcol,0)),bpiTeams,0))/40,
      IF(
        INDEX(sorCol,MATCH(INDEX(valCol,MATCH('BPI+'!AH61,INIcol,0)),bpiTeams,0))&lt;=100,
        1-0.9*(INDEX(sorCol,MATCH(INDEX(valCol,MATCH('BPI+'!AH61,INIcol,0)),bpiTeams,0))-40)/60,
        0.1
      )
    ),
    0.1
  )
)</f>
        <v>0</v>
      </c>
      <c r="M61" s="358">
        <f>IF(
  COUNTBLANK('BPI+'!AI61)=1,
  0,
  IFERROR(
    IF(
      INDEX(sorCol,MATCH(INDEX(valCol,MATCH('BPI+'!AI61,INIcol,0)),bpiTeams,0))&lt;=40,
      2-INDEX(sorCol,MATCH(INDEX(valCol,MATCH('BPI+'!AI61,INIcol,0)),bpiTeams,0))/40,
      IF(
        INDEX(sorCol,MATCH(INDEX(valCol,MATCH('BPI+'!AI61,INIcol,0)),bpiTeams,0))&lt;=100,
        1-0.9*(INDEX(sorCol,MATCH(INDEX(valCol,MATCH('BPI+'!AI61,INIcol,0)),bpiTeams,0))-40)/60,
        0.1
      )
    ),
    0.1
  )
)</f>
        <v>0</v>
      </c>
      <c r="N61" s="358">
        <f>IF(
  COUNTBLANK('BPI+'!AJ61)=1,
  0,
  IFERROR(
    IF(
      INDEX(sorCol,MATCH(INDEX(valCol,MATCH('BPI+'!AJ61,INIcol,0)),bpiTeams,0))&lt;=40,
      2-INDEX(sorCol,MATCH(INDEX(valCol,MATCH('BPI+'!AJ61,INIcol,0)),bpiTeams,0))/40,
      IF(
        INDEX(sorCol,MATCH(INDEX(valCol,MATCH('BPI+'!AJ61,INIcol,0)),bpiTeams,0))&lt;=100,
        1-0.9*(INDEX(sorCol,MATCH(INDEX(valCol,MATCH('BPI+'!AJ61,INIcol,0)),bpiTeams,0))-40)/60,
        0.1
      )
    ),
    0.1
  )
)</f>
        <v>0</v>
      </c>
      <c r="O61" s="366">
        <f>IF(
  COUNTBLANK('BPI+'!AK61)=1,
  0,
  IFERROR(
    IF(
      INDEX(sorCol, MATCH(INDEX(valCol, MATCH('BPI+'!AK61, INIcol, 0)), bpiTeams, 0)) &lt;= 40,
      -INDEX(sorCol, MATCH(INDEX(valCol, MATCH('BPI+'!AK61, INIcol, 0)), bpiTeams, 0))/40,
      IF(
        INDEX(sorCol, MATCH(INDEX(valCol, MATCH('BPI+'!AK61, INIcol, 0)), bpiTeams, 0)) &lt;= 100,
        -1 - (INDEX(sorCol, MATCH(INDEX(valCol, MATCH('BPI+'!AK61, INIcol, 0)), bpiTeams, 0)) - 40)/60,
        -2
      )
    ),
    -2
  )
)</f>
        <v>-0.25</v>
      </c>
      <c r="P61" s="366">
        <f>IF(
  COUNTBLANK('BPI+'!AL61)=1,
  0,
  IFERROR(
    IF(
      INDEX(sorCol, MATCH(INDEX(valCol, MATCH('BPI+'!AL61, INIcol, 0)), bpiTeams, 0)) &lt;= 40,
      -INDEX(sorCol, MATCH(INDEX(valCol, MATCH('BPI+'!AL61, INIcol, 0)), bpiTeams, 0))/40,
      IF(
        INDEX(sorCol, MATCH(INDEX(valCol, MATCH('BPI+'!AL61, INIcol, 0)), bpiTeams, 0)) &lt;= 100,
        -1 - (INDEX(sorCol, MATCH(INDEX(valCol, MATCH('BPI+'!AL61, INIcol, 0)), bpiTeams, 0)) - 40)/60,
        -2
      )
    ),
    -2
  )
)</f>
        <v>0</v>
      </c>
      <c r="Q61" s="366">
        <f>IF(
  COUNTBLANK('BPI+'!AM61)=1,
  0,
  IFERROR(
    IF(
      INDEX(sorCol, MATCH(INDEX(valCol, MATCH('BPI+'!AM61, INIcol, 0)), bpiTeams, 0)) &lt;= 40,
      -INDEX(sorCol, MATCH(INDEX(valCol, MATCH('BPI+'!AM61, INIcol, 0)), bpiTeams, 0))/40,
      IF(
        INDEX(sorCol, MATCH(INDEX(valCol, MATCH('BPI+'!AM61, INIcol, 0)), bpiTeams, 0)) &lt;= 100,
        -1 - (INDEX(sorCol, MATCH(INDEX(valCol, MATCH('BPI+'!AM61, INIcol, 0)), bpiTeams, 0)) - 40)/60,
        -2
      )
    ),
    -2
  )
)</f>
        <v>0</v>
      </c>
      <c r="R61" s="366">
        <f>IF(
  COUNTBLANK('BPI+'!AN61)=1,
  0,
  IFERROR(
    IF(
      INDEX(sorCol, MATCH(INDEX(valCol, MATCH('BPI+'!AN61, INIcol, 0)), bpiTeams, 0)) &lt;= 40,
      -INDEX(sorCol, MATCH(INDEX(valCol, MATCH('BPI+'!AN61, INIcol, 0)), bpiTeams, 0))/40,
      IF(
        INDEX(sorCol, MATCH(INDEX(valCol, MATCH('BPI+'!AN61, INIcol, 0)), bpiTeams, 0)) &lt;= 100,
        -1 - (INDEX(sorCol, MATCH(INDEX(valCol, MATCH('BPI+'!AN61, INIcol, 0)), bpiTeams, 0)) - 40)/60,
        -2
      )
    ),
    -2
  )
)</f>
        <v>0</v>
      </c>
      <c r="S61" s="366">
        <f>IF(
  COUNTBLANK('BPI+'!AO61)=1,
  0,
  IFERROR(
    IF(
      INDEX(sorCol, MATCH(INDEX(valCol, MATCH('BPI+'!AO61, INIcol, 0)), bpiTeams, 0)) &lt;= 40,
      -INDEX(sorCol, MATCH(INDEX(valCol, MATCH('BPI+'!AO61, INIcol, 0)), bpiTeams, 0))/40,
      IF(
        INDEX(sorCol, MATCH(INDEX(valCol, MATCH('BPI+'!AO61, INIcol, 0)), bpiTeams, 0)) &lt;= 100,
        -1 - (INDEX(sorCol, MATCH(INDEX(valCol, MATCH('BPI+'!AO61, INIcol, 0)), bpiTeams, 0)) - 40)/60,
        -2
      )
    ),
    -2
  )
)</f>
        <v>0</v>
      </c>
      <c r="T61" s="366">
        <f>IF(
  COUNTBLANK('BPI+'!AP61)=1,
  0,
  IFERROR(
    IF(
      INDEX(sorCol, MATCH(INDEX(valCol, MATCH('BPI+'!AP61, INIcol, 0)), bpiTeams, 0)) &lt;= 40,
      -INDEX(sorCol, MATCH(INDEX(valCol, MATCH('BPI+'!AP61, INIcol, 0)), bpiTeams, 0))/40,
      IF(
        INDEX(sorCol, MATCH(INDEX(valCol, MATCH('BPI+'!AP61, INIcol, 0)), bpiTeams, 0)) &lt;= 100,
        -1 - (INDEX(sorCol, MATCH(INDEX(valCol, MATCH('BPI+'!AP61, INIcol, 0)), bpiTeams, 0)) - 40)/60,
        -2
      )
    ),
    -2
  )
)</f>
        <v>0</v>
      </c>
      <c r="U61" s="366">
        <f>IF(
  COUNTBLANK('BPI+'!AQ61)=1,
  0,
  IFERROR(
    IF(
      INDEX(sorCol, MATCH(INDEX(valCol, MATCH('BPI+'!AQ61, INIcol, 0)), bpiTeams, 0)) &lt;= 40,
      -INDEX(sorCol, MATCH(INDEX(valCol, MATCH('BPI+'!AQ61, INIcol, 0)), bpiTeams, 0))/40,
      IF(
        INDEX(sorCol, MATCH(INDEX(valCol, MATCH('BPI+'!AQ61, INIcol, 0)), bpiTeams, 0)) &lt;= 100,
        -1 - (INDEX(sorCol, MATCH(INDEX(valCol, MATCH('BPI+'!AQ61, INIcol, 0)), bpiTeams, 0)) - 40)/60,
        -2
      )
    ),
    -2
  )
)</f>
        <v>0</v>
      </c>
      <c r="V61" s="366">
        <f>IF(
  COUNTBLANK('BPI+'!AR61)=1,
  0,
  IFERROR(
    IF(
      INDEX(sorCol, MATCH(INDEX(valCol, MATCH('BPI+'!AR61, INIcol, 0)), bpiTeams, 0)) &lt;= 40,
      -INDEX(sorCol, MATCH(INDEX(valCol, MATCH('BPI+'!AR61, INIcol, 0)), bpiTeams, 0))/40,
      IF(
        INDEX(sorCol, MATCH(INDEX(valCol, MATCH('BPI+'!AR61, INIcol, 0)), bpiTeams, 0)) &lt;= 100,
        -1 - (INDEX(sorCol, MATCH(INDEX(valCol, MATCH('BPI+'!AR61, INIcol, 0)), bpiTeams, 0)) - 40)/60,
        -2
      )
    ),
    -2
  )
)</f>
        <v>0</v>
      </c>
      <c r="W61" s="366">
        <f>IF(
  COUNTBLANK('BPI+'!AS61)=1,
  0,
  IFERROR(
    IF(
      INDEX(sorCol, MATCH(INDEX(valCol, MATCH('BPI+'!AS61, INIcol, 0)), bpiTeams, 0)) &lt;= 40,
      -INDEX(sorCol, MATCH(INDEX(valCol, MATCH('BPI+'!AS61, INIcol, 0)), bpiTeams, 0))/40,
      IF(
        INDEX(sorCol, MATCH(INDEX(valCol, MATCH('BPI+'!AS61, INIcol, 0)), bpiTeams, 0)) &lt;= 100,
        -1 - (INDEX(sorCol, MATCH(INDEX(valCol, MATCH('BPI+'!AS61, INIcol, 0)), bpiTeams, 0)) - 40)/60,
        -2
      )
    ),
    -2
  )
)</f>
        <v>0</v>
      </c>
      <c r="X61" s="366">
        <f>IF(
  COUNTBLANK('BPI+'!AT61)=1,
  0,
  IFERROR(
    IF(
      INDEX(sorCol, MATCH(INDEX(valCol, MATCH('BPI+'!AT61, INIcol, 0)), bpiTeams, 0)) &lt;= 40,
      -INDEX(sorCol, MATCH(INDEX(valCol, MATCH('BPI+'!AT61, INIcol, 0)), bpiTeams, 0))/40,
      IF(
        INDEX(sorCol, MATCH(INDEX(valCol, MATCH('BPI+'!AT61, INIcol, 0)), bpiTeams, 0)) &lt;= 100,
        -1 - (INDEX(sorCol, MATCH(INDEX(valCol, MATCH('BPI+'!AT61, INIcol, 0)), bpiTeams, 0)) - 40)/60,
        -2
      )
    ),
    -2
  )
)</f>
        <v>0</v>
      </c>
      <c r="Y61" s="366">
        <f>IF(
  COUNTBLANK('BPI+'!AU61)=1,
  0,
  IFERROR(
    IF(
      INDEX(sorCol, MATCH(INDEX(valCol, MATCH('BPI+'!AU61, INIcol, 0)), bpiTeams, 0)) &lt;= 40,
      -INDEX(sorCol, MATCH(INDEX(valCol, MATCH('BPI+'!AU61, INIcol, 0)), bpiTeams, 0))/40,
      IF(
        INDEX(sorCol, MATCH(INDEX(valCol, MATCH('BPI+'!AU61, INIcol, 0)), bpiTeams, 0)) &lt;= 100,
        -1 - (INDEX(sorCol, MATCH(INDEX(valCol, MATCH('BPI+'!AU61, INIcol, 0)), bpiTeams, 0)) - 40)/60,
        -2
      )
    ),
    -2
  )
)</f>
        <v>0</v>
      </c>
      <c r="Z61" s="366">
        <f>IF(
  COUNTBLANK('BPI+'!AV61)=1,
  0,
  IFERROR(
    IF(
      INDEX(sorCol, MATCH(INDEX(valCol, MATCH('BPI+'!AV61, INIcol, 0)), bpiTeams, 0)) &lt;= 40,
      -INDEX(sorCol, MATCH(INDEX(valCol, MATCH('BPI+'!AV61, INIcol, 0)), bpiTeams, 0))/40,
      IF(
        INDEX(sorCol, MATCH(INDEX(valCol, MATCH('BPI+'!AV61, INIcol, 0)), bpiTeams, 0)) &lt;= 100,
        -1 - (INDEX(sorCol, MATCH(INDEX(valCol, MATCH('BPI+'!AV61, INIcol, 0)), bpiTeams, 0)) - 40)/60,
        -2
      )
    ),
    -2
  )
)</f>
        <v>0</v>
      </c>
      <c r="AA61" s="358">
        <f>IFERROR(IF(COUNTBLANK('BPI+'!AX61)=1,0,IF(COUNTIF(qwqlINIcol,'BPI+'!AX61)=0,0.1,IF(INDEX(sorCol,MATCH(INDEX(valCol,MATCH('BPI+'!AW61,INIcol,0)),bpiTeams,0))&gt;=40,INDEX(sorCol,MATCH(INDEX(valCol,MATCH('BPI+'!AW61,INIcol,0)),bpiTeams,0))*-1/40+2,(INDEX(sorCol,MATCH(INDEX(valCol,MATCH('BPI+'!AW61,INIcol,0)),bpiTeams,0))*(-1)+40)/325+1))),0)</f>
        <v>0</v>
      </c>
      <c r="AB61" s="358">
        <f>IFERROR(IF(COUNTBLANK('BPI+'!AY61)=1,0,IF(COUNTIF(qwqlINIcol,'BPI+'!AY61)=0,0.1,IF(INDEX(sorCol,MATCH(INDEX(valCol,MATCH('BPI+'!AX61,INIcol,0)),bpiTeams,0))&gt;=40,INDEX(sorCol,MATCH(INDEX(valCol,MATCH('BPI+'!AX61,INIcol,0)),bpiTeams,0))*-1/40+2,(INDEX(sorCol,MATCH(INDEX(valCol,MATCH('BPI+'!AX61,INIcol,0)),bpiTeams,0))*(-1)+40)/325+1))),0)</f>
        <v>0</v>
      </c>
      <c r="AC61" s="358">
        <f>IFERROR(IF(COUNTBLANK('BPI+'!AZ61)=1,0,IF(COUNTIF(qwqlINIcol,'BPI+'!AZ61)=0,0.1,IF(INDEX(sorCol,MATCH(INDEX(valCol,MATCH('BPI+'!AY61,INIcol,0)),bpiTeams,0))&gt;=40,INDEX(sorCol,MATCH(INDEX(valCol,MATCH('BPI+'!AY61,INIcol,0)),bpiTeams,0))*-1/40+2,(INDEX(sorCol,MATCH(INDEX(valCol,MATCH('BPI+'!AY61,INIcol,0)),bpiTeams,0))*(-1)+40)/325+1))),0)</f>
        <v>0</v>
      </c>
      <c r="AD61" s="358">
        <f>IFERROR(IF(COUNTBLANK('BPI+'!BA61)=1,0,IF(COUNTIF(qwqlINIcol,'BPI+'!BA61)=0,0.1,IF(INDEX(sorCol,MATCH(INDEX(valCol,MATCH('BPI+'!AZ61,INIcol,0)),bpiTeams,0))&gt;=40,INDEX(sorCol,MATCH(INDEX(valCol,MATCH('BPI+'!AZ61,INIcol,0)),bpiTeams,0))*-1/40+2,(INDEX(sorCol,MATCH(INDEX(valCol,MATCH('BPI+'!AZ61,INIcol,0)),bpiTeams,0))*(-1)+40)/325+1))),0)</f>
        <v>0</v>
      </c>
      <c r="AE61" s="358">
        <f>IFERROR(IF(COUNTBLANK('BPI+'!BB61)=1,0,IF(COUNTIF(qwqlINIcol,'BPI+'!BB61)=0,0.1,IF(INDEX(sorCol,MATCH(INDEX(valCol,MATCH('BPI+'!BA61,INIcol,0)),bpiTeams,0))&gt;=40,INDEX(sorCol,MATCH(INDEX(valCol,MATCH('BPI+'!BA61,INIcol,0)),bpiTeams,0))*-1/40+2,(INDEX(sorCol,MATCH(INDEX(valCol,MATCH('BPI+'!BA61,INIcol,0)),bpiTeams,0))*(-1)+40)/325+1))),0)</f>
        <v>0</v>
      </c>
      <c r="AF61" s="358">
        <f>IFERROR(IF(COUNTBLANK('BPI+'!BC61)=1,0,IF(COUNTIF(qwqlINIcol,'BPI+'!BC61)=0,0.1,IF(INDEX(sorCol,MATCH(INDEX(valCol,MATCH('BPI+'!BB61,INIcol,0)),bpiTeams,0))&gt;=40,INDEX(sorCol,MATCH(INDEX(valCol,MATCH('BPI+'!BB61,INIcol,0)),bpiTeams,0))*-1/40+2,(INDEX(sorCol,MATCH(INDEX(valCol,MATCH('BPI+'!BB61,INIcol,0)),bpiTeams,0))*(-1)+40)/325+1))),0)</f>
        <v>0</v>
      </c>
      <c r="AG61" s="358">
        <f>IFERROR(IF(COUNTBLANK('BPI+'!BD61)=1,0,IF(COUNTIF(qwqlINIcol,'BPI+'!BD61)=0,0.1,IF(INDEX(sorCol,MATCH(INDEX(valCol,MATCH('BPI+'!BC61,INIcol,0)),bpiTeams,0))&gt;=40,INDEX(sorCol,MATCH(INDEX(valCol,MATCH('BPI+'!BC61,INIcol,0)),bpiTeams,0))*-1/40+2,(INDEX(sorCol,MATCH(INDEX(valCol,MATCH('BPI+'!BC61,INIcol,0)),bpiTeams,0))*(-1)+40)/325+1))),0)</f>
        <v>0</v>
      </c>
      <c r="AH61" s="358">
        <f>IFERROR(IF(COUNTBLANK('BPI+'!BE61)=1,0,IF(COUNTIF(qwqlINIcol,'BPI+'!BE61)=0,0.1,IF(INDEX(sorCol,MATCH(INDEX(valCol,MATCH('BPI+'!BD61,INIcol,0)),bpiTeams,0))&gt;=40,INDEX(sorCol,MATCH(INDEX(valCol,MATCH('BPI+'!BD61,INIcol,0)),bpiTeams,0))*-1/40+2,(INDEX(sorCol,MATCH(INDEX(valCol,MATCH('BPI+'!BD61,INIcol,0)),bpiTeams,0))*(-1)+40)/325+1))),0)</f>
        <v>0</v>
      </c>
      <c r="AI61" s="358">
        <f>IFERROR(IF(COUNTBLANK('BPI+'!BF61)=1,0,IF(COUNTIF(qwqlINIcol,'BPI+'!BF61)=0,0.1,IF(INDEX(sorCol,MATCH(INDEX(valCol,MATCH('BPI+'!BE61,INIcol,0)),bpiTeams,0))&gt;=40,INDEX(sorCol,MATCH(INDEX(valCol,MATCH('BPI+'!BE61,INIcol,0)),bpiTeams,0))*-1/40+2,(INDEX(sorCol,MATCH(INDEX(valCol,MATCH('BPI+'!BE61,INIcol,0)),bpiTeams,0))*(-1)+40)/325+1))),0)</f>
        <v>0</v>
      </c>
      <c r="AJ61" s="358">
        <f>IFERROR(IF(COUNTBLANK('BPI+'!BG61)=1,0,IF(COUNTIF(qwqlINIcol,'BPI+'!BG61)=0,0.1,IF(INDEX(sorCol,MATCH(INDEX(valCol,MATCH('BPI+'!BF61,INIcol,0)),bpiTeams,0))&gt;=40,INDEX(sorCol,MATCH(INDEX(valCol,MATCH('BPI+'!BF61,INIcol,0)),bpiTeams,0))*-1/40+2,(INDEX(sorCol,MATCH(INDEX(valCol,MATCH('BPI+'!BF61,INIcol,0)),bpiTeams,0))*(-1)+40)/325+1))),0)</f>
        <v>0</v>
      </c>
      <c r="AK61" s="358">
        <f>IFERROR(IF(COUNTBLANK('BPI+'!BH61)=1,0,IF(COUNTIF(qwqlINIcol,'BPI+'!BH61)=0,0.1,IF(INDEX(sorCol,MATCH(INDEX(valCol,MATCH('BPI+'!BG61,INIcol,0)),bpiTeams,0))&gt;=40,INDEX(sorCol,MATCH(INDEX(valCol,MATCH('BPI+'!BG61,INIcol,0)),bpiTeams,0))*-1/40+2,(INDEX(sorCol,MATCH(INDEX(valCol,MATCH('BPI+'!BG61,INIcol,0)),bpiTeams,0))*(-1)+40)/325+1))),0)</f>
        <v>0</v>
      </c>
      <c r="AL61" s="358">
        <f>IFERROR(IF(COUNTBLANK('BPI+'!BI61)=1,0,IF(COUNTIF(qwqlINIcol,'BPI+'!BI61)=0,0.1,IF(INDEX(sorCol,MATCH(INDEX(valCol,MATCH('BPI+'!BH61,INIcol,0)),bpiTeams,0))&gt;=40,INDEX(sorCol,MATCH(INDEX(valCol,MATCH('BPI+'!BH61,INIcol,0)),bpiTeams,0))*-1/40+2,(INDEX(sorCol,MATCH(INDEX(valCol,MATCH('BPI+'!BH61,INIcol,0)),bpiTeams,0))*(-1)+40)/325+1))),0)</f>
        <v>0</v>
      </c>
      <c r="AM61" s="358">
        <f>IFERROR(IF(COUNTBLANK('BPI+'!BJ61)=1,0,IF(COUNTIF(qwqlINIcol,'BPI+'!BJ61)=0,0.1,IF(INDEX(sorCol,MATCH(INDEX(valCol,MATCH('BPI+'!BI61,INIcol,0)),bpiTeams,0))&gt;=40,INDEX(sorCol,MATCH(INDEX(valCol,MATCH('BPI+'!BI61,INIcol,0)),bpiTeams,0))*-1/40+2,(INDEX(sorCol,MATCH(INDEX(valCol,MATCH('BPI+'!BI61,INIcol,0)),bpiTeams,0))*(-1)+40)/325+1))),0)</f>
        <v>0</v>
      </c>
      <c r="AN61" s="358">
        <f>IFERROR(IF(COUNTBLANK('BPI+'!BK61)=1,0,IF(COUNTIF(qwqlINIcol,'BPI+'!BK61)=0,0.1,IF(INDEX(sorCol,MATCH(INDEX(valCol,MATCH('BPI+'!BJ61,INIcol,0)),bpiTeams,0))&gt;=40,INDEX(sorCol,MATCH(INDEX(valCol,MATCH('BPI+'!BJ61,INIcol,0)),bpiTeams,0))*-1/40+2,(INDEX(sorCol,MATCH(INDEX(valCol,MATCH('BPI+'!BJ61,INIcol,0)),bpiTeams,0))*(-1)+40)/325+1))),0)</f>
        <v>0</v>
      </c>
      <c r="AO61" s="358">
        <f>IFERROR(IF(COUNTBLANK('BPI+'!BL61)=1,0,IF(COUNTIF(qwqlINIcol,'BPI+'!BL61)=0,0.1,IF(INDEX(sorCol,MATCH(INDEX(valCol,MATCH('BPI+'!BK61,INIcol,0)),bpiTeams,0))&gt;=40,INDEX(sorCol,MATCH(INDEX(valCol,MATCH('BPI+'!BK61,INIcol,0)),bpiTeams,0))*-1/40+2,(INDEX(sorCol,MATCH(INDEX(valCol,MATCH('BPI+'!BK61,INIcol,0)),bpiTeams,0))*(-1)+40)/325+1))),0)</f>
        <v>0</v>
      </c>
      <c r="AP61" s="366">
        <f>IF(COUNTBLANK('BPI+'!BL61)=1,0,IF(COUNTIF(qwqlINIcol,'BPI+'!BL61)=0,-1.5,IF(INDEX(sorCol,MATCH(INDEX(valCol,MATCH('BPI+'!BL61,INIcol,0)),bpiTeams,0))&gt;=80,-1.5,IF(INDEX(sorCol,MATCH(INDEX(valCol,MATCH('BPI+'!BL61,INIcol,0)),bpiTeams,0))&gt;=41,-1 - (INDEX(sorCol,MATCH(INDEX(valCol,MATCH('BPI+'!BL61,INIcol,0)),bpiTeams,0)) - 41) * (0.5/39),(INDEX(sorCol,MATCH(INDEX(valCol,MATCH('BPI+'!BL61,INIcol,0)),bpiTeams,0)) + 40)/325 - 2))))</f>
        <v>-1.8061538461538462</v>
      </c>
      <c r="AQ61" s="366">
        <f>IF(COUNTBLANK('BPI+'!BM61)=1,0,IF(COUNTIF(qwqlINIcol,'BPI+'!BM61)=0,-1.5,IF(INDEX(sorCol,MATCH(INDEX(valCol,MATCH('BPI+'!BM61,INIcol,0)),bpiTeams,0))&gt;=80,-1.5,IF(INDEX(sorCol,MATCH(INDEX(valCol,MATCH('BPI+'!BM61,INIcol,0)),bpiTeams,0))&gt;=41,-1 - (INDEX(sorCol,MATCH(INDEX(valCol,MATCH('BPI+'!BM61,INIcol,0)),bpiTeams,0)) - 41) * (0.5/39),(INDEX(sorCol,MATCH(INDEX(valCol,MATCH('BPI+'!BM61,INIcol,0)),bpiTeams,0)) + 40)/325 - 2))))</f>
        <v>-1.8523076923076922</v>
      </c>
      <c r="AR61" s="366">
        <f>IF(COUNTBLANK('BPI+'!BN61)=1,0,IF(COUNTIF(qwqlINIcol,'BPI+'!BN61)=0,-1.5,IF(INDEX(sorCol,MATCH(INDEX(valCol,MATCH('BPI+'!BN61,INIcol,0)),bpiTeams,0))&gt;=80,-1.5,IF(INDEX(sorCol,MATCH(INDEX(valCol,MATCH('BPI+'!BN61,INIcol,0)),bpiTeams,0))&gt;=41,-1 - (INDEX(sorCol,MATCH(INDEX(valCol,MATCH('BPI+'!BN61,INIcol,0)),bpiTeams,0)) - 41) * (0.5/39),(INDEX(sorCol,MATCH(INDEX(valCol,MATCH('BPI+'!BN61,INIcol,0)),bpiTeams,0)) + 40)/325 - 2))))</f>
        <v>-1.0256410256410255</v>
      </c>
      <c r="AS61" s="366">
        <f>IF(COUNTBLANK('BPI+'!BO61)=1,0,IF(COUNTIF(qwqlINIcol,'BPI+'!BO61)=0,-1.5,IF(INDEX(sorCol,MATCH(INDEX(valCol,MATCH('BPI+'!BO61,INIcol,0)),bpiTeams,0))&gt;=80,-1.5,IF(INDEX(sorCol,MATCH(INDEX(valCol,MATCH('BPI+'!BO61,INIcol,0)),bpiTeams,0))&gt;=41,-1 - (INDEX(sorCol,MATCH(INDEX(valCol,MATCH('BPI+'!BO61,INIcol,0)),bpiTeams,0)) - 41) * (0.5/39),(INDEX(sorCol,MATCH(INDEX(valCol,MATCH('BPI+'!BO61,INIcol,0)),bpiTeams,0)) + 40)/325 - 2))))</f>
        <v>0</v>
      </c>
      <c r="AT61" s="366">
        <f>IF(COUNTBLANK('BPI+'!BP61)=1,0,IF(COUNTIF(qwqlINIcol,'BPI+'!BP61)=0,-1.5,IF(INDEX(sorCol,MATCH(INDEX(valCol,MATCH('BPI+'!BP61,INIcol,0)),bpiTeams,0))&gt;=80,-1.5,IF(INDEX(sorCol,MATCH(INDEX(valCol,MATCH('BPI+'!BP61,INIcol,0)),bpiTeams,0))&gt;=41,-1 - (INDEX(sorCol,MATCH(INDEX(valCol,MATCH('BPI+'!BP61,INIcol,0)),bpiTeams,0)) - 41) * (0.5/39),(INDEX(sorCol,MATCH(INDEX(valCol,MATCH('BPI+'!BP61,INIcol,0)),bpiTeams,0)) + 40)/325 - 2))))</f>
        <v>0</v>
      </c>
      <c r="AU61" s="366">
        <f>IF(COUNTBLANK('BPI+'!BQ61)=1,0,IF(COUNTIF(qwqlINIcol,'BPI+'!BQ61)=0,-1.5,IF(INDEX(sorCol,MATCH(INDEX(valCol,MATCH('BPI+'!BQ61,INIcol,0)),bpiTeams,0))&gt;=80,-1.5,IF(INDEX(sorCol,MATCH(INDEX(valCol,MATCH('BPI+'!BQ61,INIcol,0)),bpiTeams,0))&gt;=41,-1 - (INDEX(sorCol,MATCH(INDEX(valCol,MATCH('BPI+'!BQ61,INIcol,0)),bpiTeams,0)) - 41) * (0.5/39),(INDEX(sorCol,MATCH(INDEX(valCol,MATCH('BPI+'!BQ61,INIcol,0)),bpiTeams,0)) + 40)/325 - 2))))</f>
        <v>0</v>
      </c>
      <c r="AV61" s="366">
        <f>IF(COUNTBLANK('BPI+'!BR61)=1,0,IF(COUNTIF(qwqlINIcol,'BPI+'!BR61)=0,-1.5,IF(INDEX(sorCol,MATCH(INDEX(valCol,MATCH('BPI+'!BR61,INIcol,0)),bpiTeams,0))&gt;=80,-1.5,IF(INDEX(sorCol,MATCH(INDEX(valCol,MATCH('BPI+'!BR61,INIcol,0)),bpiTeams,0))&gt;=41,-1 - (INDEX(sorCol,MATCH(INDEX(valCol,MATCH('BPI+'!BR61,INIcol,0)),bpiTeams,0)) - 41) * (0.5/39),(INDEX(sorCol,MATCH(INDEX(valCol,MATCH('BPI+'!BR61,INIcol,0)),bpiTeams,0)) + 40)/325 - 2))))</f>
        <v>0</v>
      </c>
      <c r="AW61" s="366">
        <f>IF(COUNTBLANK('BPI+'!BS61)=1,0,IF(COUNTIF(qwqlINIcol,'BPI+'!BS61)=0,-1.5,IF(INDEX(sorCol,MATCH(INDEX(valCol,MATCH('BPI+'!BS61,INIcol,0)),bpiTeams,0))&gt;=80,-1.5,IF(INDEX(sorCol,MATCH(INDEX(valCol,MATCH('BPI+'!BS61,INIcol,0)),bpiTeams,0))&gt;=41,-1 - (INDEX(sorCol,MATCH(INDEX(valCol,MATCH('BPI+'!BS61,INIcol,0)),bpiTeams,0)) - 41) * (0.5/39),(INDEX(sorCol,MATCH(INDEX(valCol,MATCH('BPI+'!BS61,INIcol,0)),bpiTeams,0)) + 40)/325 - 2))))</f>
        <v>0</v>
      </c>
      <c r="AX61" s="366">
        <f>IF(COUNTBLANK('BPI+'!BT61)=1,0,IF(COUNTIF(qwqlINIcol,'BPI+'!BT61)=0,-1.5,IF(INDEX(sorCol,MATCH(INDEX(valCol,MATCH('BPI+'!BT61,INIcol,0)),bpiTeams,0))&gt;=80,-1.5,IF(INDEX(sorCol,MATCH(INDEX(valCol,MATCH('BPI+'!BT61,INIcol,0)),bpiTeams,0))&gt;=41,-1 - (INDEX(sorCol,MATCH(INDEX(valCol,MATCH('BPI+'!BT61,INIcol,0)),bpiTeams,0)) - 41) * (0.5/39),(INDEX(sorCol,MATCH(INDEX(valCol,MATCH('BPI+'!BT61,INIcol,0)),bpiTeams,0)) + 40)/325 - 2))))</f>
        <v>0</v>
      </c>
      <c r="AY61" s="366">
        <f>IF(COUNTBLANK('BPI+'!BU61)=1,0,IF(COUNTIF(qwqlINIcol,'BPI+'!BU61)=0,-1.5,IF(INDEX(sorCol,MATCH(INDEX(valCol,MATCH('BPI+'!BU61,INIcol,0)),bpiTeams,0))&gt;=80,-1.5,IF(INDEX(sorCol,MATCH(INDEX(valCol,MATCH('BPI+'!BU61,INIcol,0)),bpiTeams,0))&gt;=41,-1 - (INDEX(sorCol,MATCH(INDEX(valCol,MATCH('BPI+'!BU61,INIcol,0)),bpiTeams,0)) - 41) * (0.5/39),(INDEX(sorCol,MATCH(INDEX(valCol,MATCH('BPI+'!BU61,INIcol,0)),bpiTeams,0)) + 40)/325 - 2))))</f>
        <v>0</v>
      </c>
      <c r="AZ61" s="366">
        <f>IF(COUNTBLANK('BPI+'!BV61)=1,0,IF(COUNTIF(qwqlINIcol,'BPI+'!BV61)=0,-1.5,IF(INDEX(sorCol,MATCH(INDEX(valCol,MATCH('BPI+'!BV61,INIcol,0)),bpiTeams,0))&gt;=80,-1.5,IF(INDEX(sorCol,MATCH(INDEX(valCol,MATCH('BPI+'!BV61,INIcol,0)),bpiTeams,0))&gt;=41,-1 - (INDEX(sorCol,MATCH(INDEX(valCol,MATCH('BPI+'!BV61,INIcol,0)),bpiTeams,0)) - 41) * (0.5/39),(INDEX(sorCol,MATCH(INDEX(valCol,MATCH('BPI+'!BV61,INIcol,0)),bpiTeams,0)) + 40)/325 - 2))))</f>
        <v>0</v>
      </c>
      <c r="BA61" s="366">
        <f>IF(COUNTBLANK('BPI+'!BW61)=1,0,IF(COUNTIF(qwqlINIcol,'BPI+'!BW61)=0,-1.5,IF(INDEX(sorCol,MATCH(INDEX(valCol,MATCH('BPI+'!BW61,INIcol,0)),bpiTeams,0))&gt;=80,-1.5,IF(INDEX(sorCol,MATCH(INDEX(valCol,MATCH('BPI+'!BW61,INIcol,0)),bpiTeams,0))&gt;=41,-1 - (INDEX(sorCol,MATCH(INDEX(valCol,MATCH('BPI+'!BW61,INIcol,0)),bpiTeams,0)) - 41) * (0.5/39),(INDEX(sorCol,MATCH(INDEX(valCol,MATCH('BPI+'!BW61,INIcol,0)),bpiTeams,0)) + 40)/325 - 2))))</f>
        <v>0</v>
      </c>
      <c r="BB61" s="366">
        <f>IF(COUNTBLANK('BPI+'!BX61)=1,0,IF(COUNTIF(qwqlINIcol,'BPI+'!BX61)=0,-1.5,IF(INDEX(sorCol,MATCH(INDEX(valCol,MATCH('BPI+'!BX61,INIcol,0)),bpiTeams,0))&gt;=80,-1.5,IF(INDEX(sorCol,MATCH(INDEX(valCol,MATCH('BPI+'!BX61,INIcol,0)),bpiTeams,0))&gt;=41,-1 - (INDEX(sorCol,MATCH(INDEX(valCol,MATCH('BPI+'!BX61,INIcol,0)),bpiTeams,0)) - 41) * (0.5/39),(INDEX(sorCol,MATCH(INDEX(valCol,MATCH('BPI+'!BX61,INIcol,0)),bpiTeams,0)) + 40)/325 - 2))))</f>
        <v>0</v>
      </c>
      <c r="BC61" s="374">
        <f>IF(COUNTBLANK('BPI+'!BY61)=0,-1.6,0)</f>
        <v>-1.6</v>
      </c>
      <c r="BD61" s="374">
        <f>IF(COUNTBLANK('BPI+'!BZ61)=0,-1.6,0)</f>
        <v>-1.6</v>
      </c>
      <c r="BE61" s="374">
        <f>IF(COUNTBLANK('BPI+'!CA61)=0,-1.6,0)</f>
        <v>-1.6</v>
      </c>
      <c r="BF61" s="374">
        <f>IF(COUNTBLANK('BPI+'!CB61)=0,-1.6,0)</f>
        <v>-1.6</v>
      </c>
      <c r="BG61" s="374">
        <f>IF(COUNTBLANK('BPI+'!CC61)=0,-1.6,0)</f>
        <v>-1.6</v>
      </c>
      <c r="BH61" s="374">
        <f>IF(COUNTBLANK('BPI+'!CD61)=0,-1.6,0)</f>
        <v>-1.6</v>
      </c>
      <c r="BI61" s="374">
        <f>IF(COUNTBLANK('BPI+'!CE61)=0,-1.6,0)</f>
        <v>-1.6</v>
      </c>
      <c r="BJ61" s="374">
        <f>IF(COUNTBLANK('BPI+'!CF61)=0,-1.6,0)</f>
        <v>-1.6</v>
      </c>
      <c r="BK61" s="374">
        <f>IF(COUNTBLANK('BPI+'!CG61)=0,-1.6,0)</f>
        <v>-1.6</v>
      </c>
      <c r="BL61" s="374">
        <f>IF(COUNTBLANK('BPI+'!CH61)=0,-1.6,0)</f>
        <v>0</v>
      </c>
      <c r="BM61" s="374">
        <f>IF(COUNTBLANK('BPI+'!CI61)=0,-1.6,0)</f>
        <v>0</v>
      </c>
      <c r="BN61" s="374">
        <f>IF(COUNTBLANK('BPI+'!CJ61)=0,-1.6,0)</f>
        <v>0</v>
      </c>
      <c r="BO61" s="374">
        <f>IF(COUNTBLANK('BPI+'!CK61)=0,-1.6,0)</f>
        <v>0</v>
      </c>
      <c r="BP61" s="374">
        <f>IF(COUNTBLANK('BPI+'!CL61)=0,-1.6,0)</f>
        <v>0</v>
      </c>
      <c r="BQ61" s="374">
        <f>IF(COUNTBLANK('BPI+'!CM61)=0,-1.6,0)</f>
        <v>0</v>
      </c>
      <c r="BR61" s="374">
        <f>IF(COUNTBLANK('BPI+'!CN61)=0,-1.6,0)</f>
        <v>0</v>
      </c>
      <c r="BS61" s="374">
        <f>IF(COUNTBLANK('BPI+'!CO61)=0,-1.6,0)</f>
        <v>0</v>
      </c>
      <c r="BT61">
        <f t="shared" si="4"/>
        <v>-19.334102564102565</v>
      </c>
    </row>
    <row r="62" spans="1:72" x14ac:dyDescent="0.3">
      <c r="A62" t="str">
        <f t="shared" si="0"/>
        <v>Tennessee State</v>
      </c>
      <c r="B62" t="str">
        <f t="shared" si="3"/>
        <v>TNST</v>
      </c>
      <c r="C62" s="358">
        <f>IF(
  COUNTBLANK('BPI+'!Y62)=1,
  0,
  IFERROR(
    IF(
      INDEX(sorCol,MATCH(INDEX(valCol,MATCH('BPI+'!Y62,INIcol,0)),bpiTeams,0))&lt;=40,
      2-INDEX(sorCol,MATCH(INDEX(valCol,MATCH('BPI+'!Y62,INIcol,0)),bpiTeams,0))/40,
      IF(
        INDEX(sorCol,MATCH(INDEX(valCol,MATCH('BPI+'!Y62,INIcol,0)),bpiTeams,0))&lt;=100,
        1-0.9*(INDEX(sorCol,MATCH(INDEX(valCol,MATCH('BPI+'!Y62,INIcol,0)),bpiTeams,0))-40)/60,
        0.1
      )
    ),
    0.1
  )
)</f>
        <v>0</v>
      </c>
      <c r="D62" s="358">
        <f>IF(
  COUNTBLANK('BPI+'!Z62)=1,
  0,
  IFERROR(
    IF(
      INDEX(sorCol,MATCH(INDEX(valCol,MATCH('BPI+'!Z62,INIcol,0)),bpiTeams,0))&lt;=40,
      2-INDEX(sorCol,MATCH(INDEX(valCol,MATCH('BPI+'!Z62,INIcol,0)),bpiTeams,0))/40,
      IF(
        INDEX(sorCol,MATCH(INDEX(valCol,MATCH('BPI+'!Z62,INIcol,0)),bpiTeams,0))&lt;=100,
        1-0.9*(INDEX(sorCol,MATCH(INDEX(valCol,MATCH('BPI+'!Z62,INIcol,0)),bpiTeams,0))-40)/60,
        0.1
      )
    ),
    0.1
  )
)</f>
        <v>0</v>
      </c>
      <c r="E62" s="358">
        <f>IF(
  COUNTBLANK('BPI+'!AA62)=1,
  0,
  IFERROR(
    IF(
      INDEX(sorCol,MATCH(INDEX(valCol,MATCH('BPI+'!AA62,INIcol,0)),bpiTeams,0))&lt;=40,
      2-INDEX(sorCol,MATCH(INDEX(valCol,MATCH('BPI+'!AA62,INIcol,0)),bpiTeams,0))/40,
      IF(
        INDEX(sorCol,MATCH(INDEX(valCol,MATCH('BPI+'!AA62,INIcol,0)),bpiTeams,0))&lt;=100,
        1-0.9*(INDEX(sorCol,MATCH(INDEX(valCol,MATCH('BPI+'!AA62,INIcol,0)),bpiTeams,0))-40)/60,
        0.1
      )
    ),
    0.1
  )
)</f>
        <v>0</v>
      </c>
      <c r="F62" s="358">
        <f>IF(
  COUNTBLANK('BPI+'!AB62)=1,
  0,
  IFERROR(
    IF(
      INDEX(sorCol,MATCH(INDEX(valCol,MATCH('BPI+'!AB62,INIcol,0)),bpiTeams,0))&lt;=40,
      2-INDEX(sorCol,MATCH(INDEX(valCol,MATCH('BPI+'!AB62,INIcol,0)),bpiTeams,0))/40,
      IF(
        INDEX(sorCol,MATCH(INDEX(valCol,MATCH('BPI+'!AB62,INIcol,0)),bpiTeams,0))&lt;=100,
        1-0.9*(INDEX(sorCol,MATCH(INDEX(valCol,MATCH('BPI+'!AB62,INIcol,0)),bpiTeams,0))-40)/60,
        0.1
      )
    ),
    0.1
  )
)</f>
        <v>0</v>
      </c>
      <c r="G62" s="358">
        <f>IF(
  COUNTBLANK('BPI+'!AC62)=1,
  0,
  IFERROR(
    IF(
      INDEX(sorCol,MATCH(INDEX(valCol,MATCH('BPI+'!AC62,INIcol,0)),bpiTeams,0))&lt;=40,
      2-INDEX(sorCol,MATCH(INDEX(valCol,MATCH('BPI+'!AC62,INIcol,0)),bpiTeams,0))/40,
      IF(
        INDEX(sorCol,MATCH(INDEX(valCol,MATCH('BPI+'!AC62,INIcol,0)),bpiTeams,0))&lt;=100,
        1-0.9*(INDEX(sorCol,MATCH(INDEX(valCol,MATCH('BPI+'!AC62,INIcol,0)),bpiTeams,0))-40)/60,
        0.1
      )
    ),
    0.1
  )
)</f>
        <v>0</v>
      </c>
      <c r="H62" s="358">
        <f>IF(
  COUNTBLANK('BPI+'!AD62)=1,
  0,
  IFERROR(
    IF(
      INDEX(sorCol,MATCH(INDEX(valCol,MATCH('BPI+'!AD62,INIcol,0)),bpiTeams,0))&lt;=40,
      2-INDEX(sorCol,MATCH(INDEX(valCol,MATCH('BPI+'!AD62,INIcol,0)),bpiTeams,0))/40,
      IF(
        INDEX(sorCol,MATCH(INDEX(valCol,MATCH('BPI+'!AD62,INIcol,0)),bpiTeams,0))&lt;=100,
        1-0.9*(INDEX(sorCol,MATCH(INDEX(valCol,MATCH('BPI+'!AD62,INIcol,0)),bpiTeams,0))-40)/60,
        0.1
      )
    ),
    0.1
  )
)</f>
        <v>0</v>
      </c>
      <c r="I62" s="358">
        <f>IF(
  COUNTBLANK('BPI+'!AE62)=1,
  0,
  IFERROR(
    IF(
      INDEX(sorCol,MATCH(INDEX(valCol,MATCH('BPI+'!AE62,INIcol,0)),bpiTeams,0))&lt;=40,
      2-INDEX(sorCol,MATCH(INDEX(valCol,MATCH('BPI+'!AE62,INIcol,0)),bpiTeams,0))/40,
      IF(
        INDEX(sorCol,MATCH(INDEX(valCol,MATCH('BPI+'!AE62,INIcol,0)),bpiTeams,0))&lt;=100,
        1-0.9*(INDEX(sorCol,MATCH(INDEX(valCol,MATCH('BPI+'!AE62,INIcol,0)),bpiTeams,0))-40)/60,
        0.1
      )
    ),
    0.1
  )
)</f>
        <v>0</v>
      </c>
      <c r="J62" s="358">
        <f>IF(
  COUNTBLANK('BPI+'!AF62)=1,
  0,
  IFERROR(
    IF(
      INDEX(sorCol,MATCH(INDEX(valCol,MATCH('BPI+'!AF62,INIcol,0)),bpiTeams,0))&lt;=40,
      2-INDEX(sorCol,MATCH(INDEX(valCol,MATCH('BPI+'!AF62,INIcol,0)),bpiTeams,0))/40,
      IF(
        INDEX(sorCol,MATCH(INDEX(valCol,MATCH('BPI+'!AF62,INIcol,0)),bpiTeams,0))&lt;=100,
        1-0.9*(INDEX(sorCol,MATCH(INDEX(valCol,MATCH('BPI+'!AF62,INIcol,0)),bpiTeams,0))-40)/60,
        0.1
      )
    ),
    0.1
  )
)</f>
        <v>0</v>
      </c>
      <c r="K62" s="358">
        <f>IF(
  COUNTBLANK('BPI+'!AG62)=1,
  0,
  IFERROR(
    IF(
      INDEX(sorCol,MATCH(INDEX(valCol,MATCH('BPI+'!AG62,INIcol,0)),bpiTeams,0))&lt;=40,
      2-INDEX(sorCol,MATCH(INDEX(valCol,MATCH('BPI+'!AG62,INIcol,0)),bpiTeams,0))/40,
      IF(
        INDEX(sorCol,MATCH(INDEX(valCol,MATCH('BPI+'!AG62,INIcol,0)),bpiTeams,0))&lt;=100,
        1-0.9*(INDEX(sorCol,MATCH(INDEX(valCol,MATCH('BPI+'!AG62,INIcol,0)),bpiTeams,0))-40)/60,
        0.1
      )
    ),
    0.1
  )
)</f>
        <v>0</v>
      </c>
      <c r="L62" s="358">
        <f>IF(
  COUNTBLANK('BPI+'!AH62)=1,
  0,
  IFERROR(
    IF(
      INDEX(sorCol,MATCH(INDEX(valCol,MATCH('BPI+'!AH62,INIcol,0)),bpiTeams,0))&lt;=40,
      2-INDEX(sorCol,MATCH(INDEX(valCol,MATCH('BPI+'!AH62,INIcol,0)),bpiTeams,0))/40,
      IF(
        INDEX(sorCol,MATCH(INDEX(valCol,MATCH('BPI+'!AH62,INIcol,0)),bpiTeams,0))&lt;=100,
        1-0.9*(INDEX(sorCol,MATCH(INDEX(valCol,MATCH('BPI+'!AH62,INIcol,0)),bpiTeams,0))-40)/60,
        0.1
      )
    ),
    0.1
  )
)</f>
        <v>0</v>
      </c>
      <c r="M62" s="358">
        <f>IF(
  COUNTBLANK('BPI+'!AI62)=1,
  0,
  IFERROR(
    IF(
      INDEX(sorCol,MATCH(INDEX(valCol,MATCH('BPI+'!AI62,INIcol,0)),bpiTeams,0))&lt;=40,
      2-INDEX(sorCol,MATCH(INDEX(valCol,MATCH('BPI+'!AI62,INIcol,0)),bpiTeams,0))/40,
      IF(
        INDEX(sorCol,MATCH(INDEX(valCol,MATCH('BPI+'!AI62,INIcol,0)),bpiTeams,0))&lt;=100,
        1-0.9*(INDEX(sorCol,MATCH(INDEX(valCol,MATCH('BPI+'!AI62,INIcol,0)),bpiTeams,0))-40)/60,
        0.1
      )
    ),
    0.1
  )
)</f>
        <v>0</v>
      </c>
      <c r="N62" s="358">
        <f>IF(
  COUNTBLANK('BPI+'!AJ62)=1,
  0,
  IFERROR(
    IF(
      INDEX(sorCol,MATCH(INDEX(valCol,MATCH('BPI+'!AJ62,INIcol,0)),bpiTeams,0))&lt;=40,
      2-INDEX(sorCol,MATCH(INDEX(valCol,MATCH('BPI+'!AJ62,INIcol,0)),bpiTeams,0))/40,
      IF(
        INDEX(sorCol,MATCH(INDEX(valCol,MATCH('BPI+'!AJ62,INIcol,0)),bpiTeams,0))&lt;=100,
        1-0.9*(INDEX(sorCol,MATCH(INDEX(valCol,MATCH('BPI+'!AJ62,INIcol,0)),bpiTeams,0))-40)/60,
        0.1
      )
    ),
    0.1
  )
)</f>
        <v>0</v>
      </c>
      <c r="O62" s="366">
        <f>IF(
  COUNTBLANK('BPI+'!AK62)=1,
  0,
  IFERROR(
    IF(
      INDEX(sorCol, MATCH(INDEX(valCol, MATCH('BPI+'!AK62, INIcol, 0)), bpiTeams, 0)) &lt;= 40,
      -INDEX(sorCol, MATCH(INDEX(valCol, MATCH('BPI+'!AK62, INIcol, 0)), bpiTeams, 0))/40,
      IF(
        INDEX(sorCol, MATCH(INDEX(valCol, MATCH('BPI+'!AK62, INIcol, 0)), bpiTeams, 0)) &lt;= 100,
        -1 - (INDEX(sorCol, MATCH(INDEX(valCol, MATCH('BPI+'!AK62, INIcol, 0)), bpiTeams, 0)) - 40)/60,
        -2
      )
    ),
    -2
  )
)</f>
        <v>-0.55000000000000004</v>
      </c>
      <c r="P62" s="366">
        <f>IF(
  COUNTBLANK('BPI+'!AL62)=1,
  0,
  IFERROR(
    IF(
      INDEX(sorCol, MATCH(INDEX(valCol, MATCH('BPI+'!AL62, INIcol, 0)), bpiTeams, 0)) &lt;= 40,
      -INDEX(sorCol, MATCH(INDEX(valCol, MATCH('BPI+'!AL62, INIcol, 0)), bpiTeams, 0))/40,
      IF(
        INDEX(sorCol, MATCH(INDEX(valCol, MATCH('BPI+'!AL62, INIcol, 0)), bpiTeams, 0)) &lt;= 100,
        -1 - (INDEX(sorCol, MATCH(INDEX(valCol, MATCH('BPI+'!AL62, INIcol, 0)), bpiTeams, 0)) - 40)/60,
        -2
      )
    ),
    -2
  )
)</f>
        <v>0</v>
      </c>
      <c r="Q62" s="366">
        <f>IF(
  COUNTBLANK('BPI+'!AM62)=1,
  0,
  IFERROR(
    IF(
      INDEX(sorCol, MATCH(INDEX(valCol, MATCH('BPI+'!AM62, INIcol, 0)), bpiTeams, 0)) &lt;= 40,
      -INDEX(sorCol, MATCH(INDEX(valCol, MATCH('BPI+'!AM62, INIcol, 0)), bpiTeams, 0))/40,
      IF(
        INDEX(sorCol, MATCH(INDEX(valCol, MATCH('BPI+'!AM62, INIcol, 0)), bpiTeams, 0)) &lt;= 100,
        -1 - (INDEX(sorCol, MATCH(INDEX(valCol, MATCH('BPI+'!AM62, INIcol, 0)), bpiTeams, 0)) - 40)/60,
        -2
      )
    ),
    -2
  )
)</f>
        <v>0</v>
      </c>
      <c r="R62" s="366">
        <f>IF(
  COUNTBLANK('BPI+'!AN62)=1,
  0,
  IFERROR(
    IF(
      INDEX(sorCol, MATCH(INDEX(valCol, MATCH('BPI+'!AN62, INIcol, 0)), bpiTeams, 0)) &lt;= 40,
      -INDEX(sorCol, MATCH(INDEX(valCol, MATCH('BPI+'!AN62, INIcol, 0)), bpiTeams, 0))/40,
      IF(
        INDEX(sorCol, MATCH(INDEX(valCol, MATCH('BPI+'!AN62, INIcol, 0)), bpiTeams, 0)) &lt;= 100,
        -1 - (INDEX(sorCol, MATCH(INDEX(valCol, MATCH('BPI+'!AN62, INIcol, 0)), bpiTeams, 0)) - 40)/60,
        -2
      )
    ),
    -2
  )
)</f>
        <v>0</v>
      </c>
      <c r="S62" s="366">
        <f>IF(
  COUNTBLANK('BPI+'!AO62)=1,
  0,
  IFERROR(
    IF(
      INDEX(sorCol, MATCH(INDEX(valCol, MATCH('BPI+'!AO62, INIcol, 0)), bpiTeams, 0)) &lt;= 40,
      -INDEX(sorCol, MATCH(INDEX(valCol, MATCH('BPI+'!AO62, INIcol, 0)), bpiTeams, 0))/40,
      IF(
        INDEX(sorCol, MATCH(INDEX(valCol, MATCH('BPI+'!AO62, INIcol, 0)), bpiTeams, 0)) &lt;= 100,
        -1 - (INDEX(sorCol, MATCH(INDEX(valCol, MATCH('BPI+'!AO62, INIcol, 0)), bpiTeams, 0)) - 40)/60,
        -2
      )
    ),
    -2
  )
)</f>
        <v>0</v>
      </c>
      <c r="T62" s="366">
        <f>IF(
  COUNTBLANK('BPI+'!AP62)=1,
  0,
  IFERROR(
    IF(
      INDEX(sorCol, MATCH(INDEX(valCol, MATCH('BPI+'!AP62, INIcol, 0)), bpiTeams, 0)) &lt;= 40,
      -INDEX(sorCol, MATCH(INDEX(valCol, MATCH('BPI+'!AP62, INIcol, 0)), bpiTeams, 0))/40,
      IF(
        INDEX(sorCol, MATCH(INDEX(valCol, MATCH('BPI+'!AP62, INIcol, 0)), bpiTeams, 0)) &lt;= 100,
        -1 - (INDEX(sorCol, MATCH(INDEX(valCol, MATCH('BPI+'!AP62, INIcol, 0)), bpiTeams, 0)) - 40)/60,
        -2
      )
    ),
    -2
  )
)</f>
        <v>0</v>
      </c>
      <c r="U62" s="366">
        <f>IF(
  COUNTBLANK('BPI+'!AQ62)=1,
  0,
  IFERROR(
    IF(
      INDEX(sorCol, MATCH(INDEX(valCol, MATCH('BPI+'!AQ62, INIcol, 0)), bpiTeams, 0)) &lt;= 40,
      -INDEX(sorCol, MATCH(INDEX(valCol, MATCH('BPI+'!AQ62, INIcol, 0)), bpiTeams, 0))/40,
      IF(
        INDEX(sorCol, MATCH(INDEX(valCol, MATCH('BPI+'!AQ62, INIcol, 0)), bpiTeams, 0)) &lt;= 100,
        -1 - (INDEX(sorCol, MATCH(INDEX(valCol, MATCH('BPI+'!AQ62, INIcol, 0)), bpiTeams, 0)) - 40)/60,
        -2
      )
    ),
    -2
  )
)</f>
        <v>0</v>
      </c>
      <c r="V62" s="366">
        <f>IF(
  COUNTBLANK('BPI+'!AR62)=1,
  0,
  IFERROR(
    IF(
      INDEX(sorCol, MATCH(INDEX(valCol, MATCH('BPI+'!AR62, INIcol, 0)), bpiTeams, 0)) &lt;= 40,
      -INDEX(sorCol, MATCH(INDEX(valCol, MATCH('BPI+'!AR62, INIcol, 0)), bpiTeams, 0))/40,
      IF(
        INDEX(sorCol, MATCH(INDEX(valCol, MATCH('BPI+'!AR62, INIcol, 0)), bpiTeams, 0)) &lt;= 100,
        -1 - (INDEX(sorCol, MATCH(INDEX(valCol, MATCH('BPI+'!AR62, INIcol, 0)), bpiTeams, 0)) - 40)/60,
        -2
      )
    ),
    -2
  )
)</f>
        <v>0</v>
      </c>
      <c r="W62" s="366">
        <f>IF(
  COUNTBLANK('BPI+'!AS62)=1,
  0,
  IFERROR(
    IF(
      INDEX(sorCol, MATCH(INDEX(valCol, MATCH('BPI+'!AS62, INIcol, 0)), bpiTeams, 0)) &lt;= 40,
      -INDEX(sorCol, MATCH(INDEX(valCol, MATCH('BPI+'!AS62, INIcol, 0)), bpiTeams, 0))/40,
      IF(
        INDEX(sorCol, MATCH(INDEX(valCol, MATCH('BPI+'!AS62, INIcol, 0)), bpiTeams, 0)) &lt;= 100,
        -1 - (INDEX(sorCol, MATCH(INDEX(valCol, MATCH('BPI+'!AS62, INIcol, 0)), bpiTeams, 0)) - 40)/60,
        -2
      )
    ),
    -2
  )
)</f>
        <v>0</v>
      </c>
      <c r="X62" s="366">
        <f>IF(
  COUNTBLANK('BPI+'!AT62)=1,
  0,
  IFERROR(
    IF(
      INDEX(sorCol, MATCH(INDEX(valCol, MATCH('BPI+'!AT62, INIcol, 0)), bpiTeams, 0)) &lt;= 40,
      -INDEX(sorCol, MATCH(INDEX(valCol, MATCH('BPI+'!AT62, INIcol, 0)), bpiTeams, 0))/40,
      IF(
        INDEX(sorCol, MATCH(INDEX(valCol, MATCH('BPI+'!AT62, INIcol, 0)), bpiTeams, 0)) &lt;= 100,
        -1 - (INDEX(sorCol, MATCH(INDEX(valCol, MATCH('BPI+'!AT62, INIcol, 0)), bpiTeams, 0)) - 40)/60,
        -2
      )
    ),
    -2
  )
)</f>
        <v>0</v>
      </c>
      <c r="Y62" s="366">
        <f>IF(
  COUNTBLANK('BPI+'!AU62)=1,
  0,
  IFERROR(
    IF(
      INDEX(sorCol, MATCH(INDEX(valCol, MATCH('BPI+'!AU62, INIcol, 0)), bpiTeams, 0)) &lt;= 40,
      -INDEX(sorCol, MATCH(INDEX(valCol, MATCH('BPI+'!AU62, INIcol, 0)), bpiTeams, 0))/40,
      IF(
        INDEX(sorCol, MATCH(INDEX(valCol, MATCH('BPI+'!AU62, INIcol, 0)), bpiTeams, 0)) &lt;= 100,
        -1 - (INDEX(sorCol, MATCH(INDEX(valCol, MATCH('BPI+'!AU62, INIcol, 0)), bpiTeams, 0)) - 40)/60,
        -2
      )
    ),
    -2
  )
)</f>
        <v>0</v>
      </c>
      <c r="Z62" s="366">
        <f>IF(
  COUNTBLANK('BPI+'!AV62)=1,
  0,
  IFERROR(
    IF(
      INDEX(sorCol, MATCH(INDEX(valCol, MATCH('BPI+'!AV62, INIcol, 0)), bpiTeams, 0)) &lt;= 40,
      -INDEX(sorCol, MATCH(INDEX(valCol, MATCH('BPI+'!AV62, INIcol, 0)), bpiTeams, 0))/40,
      IF(
        INDEX(sorCol, MATCH(INDEX(valCol, MATCH('BPI+'!AV62, INIcol, 0)), bpiTeams, 0)) &lt;= 100,
        -1 - (INDEX(sorCol, MATCH(INDEX(valCol, MATCH('BPI+'!AV62, INIcol, 0)), bpiTeams, 0)) - 40)/60,
        -2
      )
    ),
    -2
  )
)</f>
        <v>0</v>
      </c>
      <c r="AA62" s="358">
        <f>IFERROR(IF(COUNTBLANK('BPI+'!AX62)=1,0,IF(COUNTIF(qwqlINIcol,'BPI+'!AX62)=0,0.1,IF(INDEX(sorCol,MATCH(INDEX(valCol,MATCH('BPI+'!AW62,INIcol,0)),bpiTeams,0))&gt;=40,INDEX(sorCol,MATCH(INDEX(valCol,MATCH('BPI+'!AW62,INIcol,0)),bpiTeams,0))*-1/40+2,(INDEX(sorCol,MATCH(INDEX(valCol,MATCH('BPI+'!AW62,INIcol,0)),bpiTeams,0))*(-1)+40)/325+1))),0)</f>
        <v>0</v>
      </c>
      <c r="AB62" s="358">
        <f>IFERROR(IF(COUNTBLANK('BPI+'!AY62)=1,0,IF(COUNTIF(qwqlINIcol,'BPI+'!AY62)=0,0.1,IF(INDEX(sorCol,MATCH(INDEX(valCol,MATCH('BPI+'!AX62,INIcol,0)),bpiTeams,0))&gt;=40,INDEX(sorCol,MATCH(INDEX(valCol,MATCH('BPI+'!AX62,INIcol,0)),bpiTeams,0))*-1/40+2,(INDEX(sorCol,MATCH(INDEX(valCol,MATCH('BPI+'!AX62,INIcol,0)),bpiTeams,0))*(-1)+40)/325+1))),0)</f>
        <v>0</v>
      </c>
      <c r="AC62" s="358">
        <f>IFERROR(IF(COUNTBLANK('BPI+'!AZ62)=1,0,IF(COUNTIF(qwqlINIcol,'BPI+'!AZ62)=0,0.1,IF(INDEX(sorCol,MATCH(INDEX(valCol,MATCH('BPI+'!AY62,INIcol,0)),bpiTeams,0))&gt;=40,INDEX(sorCol,MATCH(INDEX(valCol,MATCH('BPI+'!AY62,INIcol,0)),bpiTeams,0))*-1/40+2,(INDEX(sorCol,MATCH(INDEX(valCol,MATCH('BPI+'!AY62,INIcol,0)),bpiTeams,0))*(-1)+40)/325+1))),0)</f>
        <v>0</v>
      </c>
      <c r="AD62" s="358">
        <f>IFERROR(IF(COUNTBLANK('BPI+'!BA62)=1,0,IF(COUNTIF(qwqlINIcol,'BPI+'!BA62)=0,0.1,IF(INDEX(sorCol,MATCH(INDEX(valCol,MATCH('BPI+'!AZ62,INIcol,0)),bpiTeams,0))&gt;=40,INDEX(sorCol,MATCH(INDEX(valCol,MATCH('BPI+'!AZ62,INIcol,0)),bpiTeams,0))*-1/40+2,(INDEX(sorCol,MATCH(INDEX(valCol,MATCH('BPI+'!AZ62,INIcol,0)),bpiTeams,0))*(-1)+40)/325+1))),0)</f>
        <v>0</v>
      </c>
      <c r="AE62" s="358">
        <f>IFERROR(IF(COUNTBLANK('BPI+'!BB62)=1,0,IF(COUNTIF(qwqlINIcol,'BPI+'!BB62)=0,0.1,IF(INDEX(sorCol,MATCH(INDEX(valCol,MATCH('BPI+'!BA62,INIcol,0)),bpiTeams,0))&gt;=40,INDEX(sorCol,MATCH(INDEX(valCol,MATCH('BPI+'!BA62,INIcol,0)),bpiTeams,0))*-1/40+2,(INDEX(sorCol,MATCH(INDEX(valCol,MATCH('BPI+'!BA62,INIcol,0)),bpiTeams,0))*(-1)+40)/325+1))),0)</f>
        <v>0</v>
      </c>
      <c r="AF62" s="358">
        <f>IFERROR(IF(COUNTBLANK('BPI+'!BC62)=1,0,IF(COUNTIF(qwqlINIcol,'BPI+'!BC62)=0,0.1,IF(INDEX(sorCol,MATCH(INDEX(valCol,MATCH('BPI+'!BB62,INIcol,0)),bpiTeams,0))&gt;=40,INDEX(sorCol,MATCH(INDEX(valCol,MATCH('BPI+'!BB62,INIcol,0)),bpiTeams,0))*-1/40+2,(INDEX(sorCol,MATCH(INDEX(valCol,MATCH('BPI+'!BB62,INIcol,0)),bpiTeams,0))*(-1)+40)/325+1))),0)</f>
        <v>0</v>
      </c>
      <c r="AG62" s="358">
        <f>IFERROR(IF(COUNTBLANK('BPI+'!BD62)=1,0,IF(COUNTIF(qwqlINIcol,'BPI+'!BD62)=0,0.1,IF(INDEX(sorCol,MATCH(INDEX(valCol,MATCH('BPI+'!BC62,INIcol,0)),bpiTeams,0))&gt;=40,INDEX(sorCol,MATCH(INDEX(valCol,MATCH('BPI+'!BC62,INIcol,0)),bpiTeams,0))*-1/40+2,(INDEX(sorCol,MATCH(INDEX(valCol,MATCH('BPI+'!BC62,INIcol,0)),bpiTeams,0))*(-1)+40)/325+1))),0)</f>
        <v>0</v>
      </c>
      <c r="AH62" s="358">
        <f>IFERROR(IF(COUNTBLANK('BPI+'!BE62)=1,0,IF(COUNTIF(qwqlINIcol,'BPI+'!BE62)=0,0.1,IF(INDEX(sorCol,MATCH(INDEX(valCol,MATCH('BPI+'!BD62,INIcol,0)),bpiTeams,0))&gt;=40,INDEX(sorCol,MATCH(INDEX(valCol,MATCH('BPI+'!BD62,INIcol,0)),bpiTeams,0))*-1/40+2,(INDEX(sorCol,MATCH(INDEX(valCol,MATCH('BPI+'!BD62,INIcol,0)),bpiTeams,0))*(-1)+40)/325+1))),0)</f>
        <v>0</v>
      </c>
      <c r="AI62" s="358">
        <f>IFERROR(IF(COUNTBLANK('BPI+'!BF62)=1,0,IF(COUNTIF(qwqlINIcol,'BPI+'!BF62)=0,0.1,IF(INDEX(sorCol,MATCH(INDEX(valCol,MATCH('BPI+'!BE62,INIcol,0)),bpiTeams,0))&gt;=40,INDEX(sorCol,MATCH(INDEX(valCol,MATCH('BPI+'!BE62,INIcol,0)),bpiTeams,0))*-1/40+2,(INDEX(sorCol,MATCH(INDEX(valCol,MATCH('BPI+'!BE62,INIcol,0)),bpiTeams,0))*(-1)+40)/325+1))),0)</f>
        <v>0</v>
      </c>
      <c r="AJ62" s="358">
        <f>IFERROR(IF(COUNTBLANK('BPI+'!BG62)=1,0,IF(COUNTIF(qwqlINIcol,'BPI+'!BG62)=0,0.1,IF(INDEX(sorCol,MATCH(INDEX(valCol,MATCH('BPI+'!BF62,INIcol,0)),bpiTeams,0))&gt;=40,INDEX(sorCol,MATCH(INDEX(valCol,MATCH('BPI+'!BF62,INIcol,0)),bpiTeams,0))*-1/40+2,(INDEX(sorCol,MATCH(INDEX(valCol,MATCH('BPI+'!BF62,INIcol,0)),bpiTeams,0))*(-1)+40)/325+1))),0)</f>
        <v>0</v>
      </c>
      <c r="AK62" s="358">
        <f>IFERROR(IF(COUNTBLANK('BPI+'!BH62)=1,0,IF(COUNTIF(qwqlINIcol,'BPI+'!BH62)=0,0.1,IF(INDEX(sorCol,MATCH(INDEX(valCol,MATCH('BPI+'!BG62,INIcol,0)),bpiTeams,0))&gt;=40,INDEX(sorCol,MATCH(INDEX(valCol,MATCH('BPI+'!BG62,INIcol,0)),bpiTeams,0))*-1/40+2,(INDEX(sorCol,MATCH(INDEX(valCol,MATCH('BPI+'!BG62,INIcol,0)),bpiTeams,0))*(-1)+40)/325+1))),0)</f>
        <v>0</v>
      </c>
      <c r="AL62" s="358">
        <f>IFERROR(IF(COUNTBLANK('BPI+'!BI62)=1,0,IF(COUNTIF(qwqlINIcol,'BPI+'!BI62)=0,0.1,IF(INDEX(sorCol,MATCH(INDEX(valCol,MATCH('BPI+'!BH62,INIcol,0)),bpiTeams,0))&gt;=40,INDEX(sorCol,MATCH(INDEX(valCol,MATCH('BPI+'!BH62,INIcol,0)),bpiTeams,0))*-1/40+2,(INDEX(sorCol,MATCH(INDEX(valCol,MATCH('BPI+'!BH62,INIcol,0)),bpiTeams,0))*(-1)+40)/325+1))),0)</f>
        <v>0</v>
      </c>
      <c r="AM62" s="358">
        <f>IFERROR(IF(COUNTBLANK('BPI+'!BJ62)=1,0,IF(COUNTIF(qwqlINIcol,'BPI+'!BJ62)=0,0.1,IF(INDEX(sorCol,MATCH(INDEX(valCol,MATCH('BPI+'!BI62,INIcol,0)),bpiTeams,0))&gt;=40,INDEX(sorCol,MATCH(INDEX(valCol,MATCH('BPI+'!BI62,INIcol,0)),bpiTeams,0))*-1/40+2,(INDEX(sorCol,MATCH(INDEX(valCol,MATCH('BPI+'!BI62,INIcol,0)),bpiTeams,0))*(-1)+40)/325+1))),0)</f>
        <v>0</v>
      </c>
      <c r="AN62" s="358">
        <f>IFERROR(IF(COUNTBLANK('BPI+'!BK62)=1,0,IF(COUNTIF(qwqlINIcol,'BPI+'!BK62)=0,0.1,IF(INDEX(sorCol,MATCH(INDEX(valCol,MATCH('BPI+'!BJ62,INIcol,0)),bpiTeams,0))&gt;=40,INDEX(sorCol,MATCH(INDEX(valCol,MATCH('BPI+'!BJ62,INIcol,0)),bpiTeams,0))*-1/40+2,(INDEX(sorCol,MATCH(INDEX(valCol,MATCH('BPI+'!BJ62,INIcol,0)),bpiTeams,0))*(-1)+40)/325+1))),0)</f>
        <v>0</v>
      </c>
      <c r="AO62" s="358">
        <f>IFERROR(IF(COUNTBLANK('BPI+'!BL62)=1,0,IF(COUNTIF(qwqlINIcol,'BPI+'!BL62)=0,0.1,IF(INDEX(sorCol,MATCH(INDEX(valCol,MATCH('BPI+'!BK62,INIcol,0)),bpiTeams,0))&gt;=40,INDEX(sorCol,MATCH(INDEX(valCol,MATCH('BPI+'!BK62,INIcol,0)),bpiTeams,0))*-1/40+2,(INDEX(sorCol,MATCH(INDEX(valCol,MATCH('BPI+'!BK62,INIcol,0)),bpiTeams,0))*(-1)+40)/325+1))),0)</f>
        <v>0</v>
      </c>
      <c r="AP62" s="366">
        <f>IF(COUNTBLANK('BPI+'!BL62)=1,0,IF(COUNTIF(qwqlINIcol,'BPI+'!BL62)=0,-1.5,IF(INDEX(sorCol,MATCH(INDEX(valCol,MATCH('BPI+'!BL62,INIcol,0)),bpiTeams,0))&gt;=80,-1.5,IF(INDEX(sorCol,MATCH(INDEX(valCol,MATCH('BPI+'!BL62,INIcol,0)),bpiTeams,0))&gt;=41,-1 - (INDEX(sorCol,MATCH(INDEX(valCol,MATCH('BPI+'!BL62,INIcol,0)),bpiTeams,0)) - 41) * (0.5/39),(INDEX(sorCol,MATCH(INDEX(valCol,MATCH('BPI+'!BL62,INIcol,0)),bpiTeams,0)) + 40)/325 - 2))))</f>
        <v>0</v>
      </c>
      <c r="AQ62" s="366">
        <f>IF(COUNTBLANK('BPI+'!BM62)=1,0,IF(COUNTIF(qwqlINIcol,'BPI+'!BM62)=0,-1.5,IF(INDEX(sorCol,MATCH(INDEX(valCol,MATCH('BPI+'!BM62,INIcol,0)),bpiTeams,0))&gt;=80,-1.5,IF(INDEX(sorCol,MATCH(INDEX(valCol,MATCH('BPI+'!BM62,INIcol,0)),bpiTeams,0))&gt;=41,-1 - (INDEX(sorCol,MATCH(INDEX(valCol,MATCH('BPI+'!BM62,INIcol,0)),bpiTeams,0)) - 41) * (0.5/39),(INDEX(sorCol,MATCH(INDEX(valCol,MATCH('BPI+'!BM62,INIcol,0)),bpiTeams,0)) + 40)/325 - 2))))</f>
        <v>0</v>
      </c>
      <c r="AR62" s="366">
        <f>IF(COUNTBLANK('BPI+'!BN62)=1,0,IF(COUNTIF(qwqlINIcol,'BPI+'!BN62)=0,-1.5,IF(INDEX(sorCol,MATCH(INDEX(valCol,MATCH('BPI+'!BN62,INIcol,0)),bpiTeams,0))&gt;=80,-1.5,IF(INDEX(sorCol,MATCH(INDEX(valCol,MATCH('BPI+'!BN62,INIcol,0)),bpiTeams,0))&gt;=41,-1 - (INDEX(sorCol,MATCH(INDEX(valCol,MATCH('BPI+'!BN62,INIcol,0)),bpiTeams,0)) - 41) * (0.5/39),(INDEX(sorCol,MATCH(INDEX(valCol,MATCH('BPI+'!BN62,INIcol,0)),bpiTeams,0)) + 40)/325 - 2))))</f>
        <v>0</v>
      </c>
      <c r="AS62" s="366">
        <f>IF(COUNTBLANK('BPI+'!BO62)=1,0,IF(COUNTIF(qwqlINIcol,'BPI+'!BO62)=0,-1.5,IF(INDEX(sorCol,MATCH(INDEX(valCol,MATCH('BPI+'!BO62,INIcol,0)),bpiTeams,0))&gt;=80,-1.5,IF(INDEX(sorCol,MATCH(INDEX(valCol,MATCH('BPI+'!BO62,INIcol,0)),bpiTeams,0))&gt;=41,-1 - (INDEX(sorCol,MATCH(INDEX(valCol,MATCH('BPI+'!BO62,INIcol,0)),bpiTeams,0)) - 41) * (0.5/39),(INDEX(sorCol,MATCH(INDEX(valCol,MATCH('BPI+'!BO62,INIcol,0)),bpiTeams,0)) + 40)/325 - 2))))</f>
        <v>0</v>
      </c>
      <c r="AT62" s="366">
        <f>IF(COUNTBLANK('BPI+'!BP62)=1,0,IF(COUNTIF(qwqlINIcol,'BPI+'!BP62)=0,-1.5,IF(INDEX(sorCol,MATCH(INDEX(valCol,MATCH('BPI+'!BP62,INIcol,0)),bpiTeams,0))&gt;=80,-1.5,IF(INDEX(sorCol,MATCH(INDEX(valCol,MATCH('BPI+'!BP62,INIcol,0)),bpiTeams,0))&gt;=41,-1 - (INDEX(sorCol,MATCH(INDEX(valCol,MATCH('BPI+'!BP62,INIcol,0)),bpiTeams,0)) - 41) * (0.5/39),(INDEX(sorCol,MATCH(INDEX(valCol,MATCH('BPI+'!BP62,INIcol,0)),bpiTeams,0)) + 40)/325 - 2))))</f>
        <v>0</v>
      </c>
      <c r="AU62" s="366">
        <f>IF(COUNTBLANK('BPI+'!BQ62)=1,0,IF(COUNTIF(qwqlINIcol,'BPI+'!BQ62)=0,-1.5,IF(INDEX(sorCol,MATCH(INDEX(valCol,MATCH('BPI+'!BQ62,INIcol,0)),bpiTeams,0))&gt;=80,-1.5,IF(INDEX(sorCol,MATCH(INDEX(valCol,MATCH('BPI+'!BQ62,INIcol,0)),bpiTeams,0))&gt;=41,-1 - (INDEX(sorCol,MATCH(INDEX(valCol,MATCH('BPI+'!BQ62,INIcol,0)),bpiTeams,0)) - 41) * (0.5/39),(INDEX(sorCol,MATCH(INDEX(valCol,MATCH('BPI+'!BQ62,INIcol,0)),bpiTeams,0)) + 40)/325 - 2))))</f>
        <v>0</v>
      </c>
      <c r="AV62" s="366">
        <f>IF(COUNTBLANK('BPI+'!BR62)=1,0,IF(COUNTIF(qwqlINIcol,'BPI+'!BR62)=0,-1.5,IF(INDEX(sorCol,MATCH(INDEX(valCol,MATCH('BPI+'!BR62,INIcol,0)),bpiTeams,0))&gt;=80,-1.5,IF(INDEX(sorCol,MATCH(INDEX(valCol,MATCH('BPI+'!BR62,INIcol,0)),bpiTeams,0))&gt;=41,-1 - (INDEX(sorCol,MATCH(INDEX(valCol,MATCH('BPI+'!BR62,INIcol,0)),bpiTeams,0)) - 41) * (0.5/39),(INDEX(sorCol,MATCH(INDEX(valCol,MATCH('BPI+'!BR62,INIcol,0)),bpiTeams,0)) + 40)/325 - 2))))</f>
        <v>0</v>
      </c>
      <c r="AW62" s="366">
        <f>IF(COUNTBLANK('BPI+'!BS62)=1,0,IF(COUNTIF(qwqlINIcol,'BPI+'!BS62)=0,-1.5,IF(INDEX(sorCol,MATCH(INDEX(valCol,MATCH('BPI+'!BS62,INIcol,0)),bpiTeams,0))&gt;=80,-1.5,IF(INDEX(sorCol,MATCH(INDEX(valCol,MATCH('BPI+'!BS62,INIcol,0)),bpiTeams,0))&gt;=41,-1 - (INDEX(sorCol,MATCH(INDEX(valCol,MATCH('BPI+'!BS62,INIcol,0)),bpiTeams,0)) - 41) * (0.5/39),(INDEX(sorCol,MATCH(INDEX(valCol,MATCH('BPI+'!BS62,INIcol,0)),bpiTeams,0)) + 40)/325 - 2))))</f>
        <v>0</v>
      </c>
      <c r="AX62" s="366">
        <f>IF(COUNTBLANK('BPI+'!BT62)=1,0,IF(COUNTIF(qwqlINIcol,'BPI+'!BT62)=0,-1.5,IF(INDEX(sorCol,MATCH(INDEX(valCol,MATCH('BPI+'!BT62,INIcol,0)),bpiTeams,0))&gt;=80,-1.5,IF(INDEX(sorCol,MATCH(INDEX(valCol,MATCH('BPI+'!BT62,INIcol,0)),bpiTeams,0))&gt;=41,-1 - (INDEX(sorCol,MATCH(INDEX(valCol,MATCH('BPI+'!BT62,INIcol,0)),bpiTeams,0)) - 41) * (0.5/39),(INDEX(sorCol,MATCH(INDEX(valCol,MATCH('BPI+'!BT62,INIcol,0)),bpiTeams,0)) + 40)/325 - 2))))</f>
        <v>0</v>
      </c>
      <c r="AY62" s="366">
        <f>IF(COUNTBLANK('BPI+'!BU62)=1,0,IF(COUNTIF(qwqlINIcol,'BPI+'!BU62)=0,-1.5,IF(INDEX(sorCol,MATCH(INDEX(valCol,MATCH('BPI+'!BU62,INIcol,0)),bpiTeams,0))&gt;=80,-1.5,IF(INDEX(sorCol,MATCH(INDEX(valCol,MATCH('BPI+'!BU62,INIcol,0)),bpiTeams,0))&gt;=41,-1 - (INDEX(sorCol,MATCH(INDEX(valCol,MATCH('BPI+'!BU62,INIcol,0)),bpiTeams,0)) - 41) * (0.5/39),(INDEX(sorCol,MATCH(INDEX(valCol,MATCH('BPI+'!BU62,INIcol,0)),bpiTeams,0)) + 40)/325 - 2))))</f>
        <v>0</v>
      </c>
      <c r="AZ62" s="366">
        <f>IF(COUNTBLANK('BPI+'!BV62)=1,0,IF(COUNTIF(qwqlINIcol,'BPI+'!BV62)=0,-1.5,IF(INDEX(sorCol,MATCH(INDEX(valCol,MATCH('BPI+'!BV62,INIcol,0)),bpiTeams,0))&gt;=80,-1.5,IF(INDEX(sorCol,MATCH(INDEX(valCol,MATCH('BPI+'!BV62,INIcol,0)),bpiTeams,0))&gt;=41,-1 - (INDEX(sorCol,MATCH(INDEX(valCol,MATCH('BPI+'!BV62,INIcol,0)),bpiTeams,0)) - 41) * (0.5/39),(INDEX(sorCol,MATCH(INDEX(valCol,MATCH('BPI+'!BV62,INIcol,0)),bpiTeams,0)) + 40)/325 - 2))))</f>
        <v>0</v>
      </c>
      <c r="BA62" s="366">
        <f>IF(COUNTBLANK('BPI+'!BW62)=1,0,IF(COUNTIF(qwqlINIcol,'BPI+'!BW62)=0,-1.5,IF(INDEX(sorCol,MATCH(INDEX(valCol,MATCH('BPI+'!BW62,INIcol,0)),bpiTeams,0))&gt;=80,-1.5,IF(INDEX(sorCol,MATCH(INDEX(valCol,MATCH('BPI+'!BW62,INIcol,0)),bpiTeams,0))&gt;=41,-1 - (INDEX(sorCol,MATCH(INDEX(valCol,MATCH('BPI+'!BW62,INIcol,0)),bpiTeams,0)) - 41) * (0.5/39),(INDEX(sorCol,MATCH(INDEX(valCol,MATCH('BPI+'!BW62,INIcol,0)),bpiTeams,0)) + 40)/325 - 2))))</f>
        <v>0</v>
      </c>
      <c r="BB62" s="366">
        <f>IF(COUNTBLANK('BPI+'!BX62)=1,0,IF(COUNTIF(qwqlINIcol,'BPI+'!BX62)=0,-1.5,IF(INDEX(sorCol,MATCH(INDEX(valCol,MATCH('BPI+'!BX62,INIcol,0)),bpiTeams,0))&gt;=80,-1.5,IF(INDEX(sorCol,MATCH(INDEX(valCol,MATCH('BPI+'!BX62,INIcol,0)),bpiTeams,0))&gt;=41,-1 - (INDEX(sorCol,MATCH(INDEX(valCol,MATCH('BPI+'!BX62,INIcol,0)),bpiTeams,0)) - 41) * (0.5/39),(INDEX(sorCol,MATCH(INDEX(valCol,MATCH('BPI+'!BX62,INIcol,0)),bpiTeams,0)) + 40)/325 - 2))))</f>
        <v>0</v>
      </c>
      <c r="BC62" s="374">
        <f>IF(COUNTBLANK('BPI+'!BY62)=0,-1.6,0)</f>
        <v>-1.6</v>
      </c>
      <c r="BD62" s="374">
        <f>IF(COUNTBLANK('BPI+'!BZ62)=0,-1.6,0)</f>
        <v>-1.6</v>
      </c>
      <c r="BE62" s="374">
        <f>IF(COUNTBLANK('BPI+'!CA62)=0,-1.6,0)</f>
        <v>-1.6</v>
      </c>
      <c r="BF62" s="374">
        <f>IF(COUNTBLANK('BPI+'!CB62)=0,-1.6,0)</f>
        <v>-1.6</v>
      </c>
      <c r="BG62" s="374">
        <f>IF(COUNTBLANK('BPI+'!CC62)=0,-1.6,0)</f>
        <v>-1.6</v>
      </c>
      <c r="BH62" s="374">
        <f>IF(COUNTBLANK('BPI+'!CD62)=0,-1.6,0)</f>
        <v>-1.6</v>
      </c>
      <c r="BI62" s="374">
        <f>IF(COUNTBLANK('BPI+'!CE62)=0,-1.6,0)</f>
        <v>-1.6</v>
      </c>
      <c r="BJ62" s="374">
        <f>IF(COUNTBLANK('BPI+'!CF62)=0,-1.6,0)</f>
        <v>-1.6</v>
      </c>
      <c r="BK62" s="374">
        <f>IF(COUNTBLANK('BPI+'!CG62)=0,-1.6,0)</f>
        <v>0</v>
      </c>
      <c r="BL62" s="374">
        <f>IF(COUNTBLANK('BPI+'!CH62)=0,-1.6,0)</f>
        <v>0</v>
      </c>
      <c r="BM62" s="374">
        <f>IF(COUNTBLANK('BPI+'!CI62)=0,-1.6,0)</f>
        <v>0</v>
      </c>
      <c r="BN62" s="374">
        <f>IF(COUNTBLANK('BPI+'!CJ62)=0,-1.6,0)</f>
        <v>0</v>
      </c>
      <c r="BO62" s="374">
        <f>IF(COUNTBLANK('BPI+'!CK62)=0,-1.6,0)</f>
        <v>0</v>
      </c>
      <c r="BP62" s="374">
        <f>IF(COUNTBLANK('BPI+'!CL62)=0,-1.6,0)</f>
        <v>0</v>
      </c>
      <c r="BQ62" s="374">
        <f>IF(COUNTBLANK('BPI+'!CM62)=0,-1.6,0)</f>
        <v>0</v>
      </c>
      <c r="BR62" s="374">
        <f>IF(COUNTBLANK('BPI+'!CN62)=0,-1.6,0)</f>
        <v>0</v>
      </c>
      <c r="BS62" s="374">
        <f>IF(COUNTBLANK('BPI+'!CO62)=0,-1.6,0)</f>
        <v>0</v>
      </c>
      <c r="BT62">
        <f t="shared" si="4"/>
        <v>-13.35</v>
      </c>
    </row>
    <row r="63" spans="1:72" x14ac:dyDescent="0.3">
      <c r="A63" t="str">
        <f t="shared" si="0"/>
        <v>Idaho</v>
      </c>
      <c r="B63" t="str">
        <f t="shared" si="3"/>
        <v>IDHO</v>
      </c>
      <c r="C63" s="358">
        <f>IF(
  COUNTBLANK('BPI+'!Y63)=1,
  0,
  IFERROR(
    IF(
      INDEX(sorCol,MATCH(INDEX(valCol,MATCH('BPI+'!Y63,INIcol,0)),bpiTeams,0))&lt;=40,
      2-INDEX(sorCol,MATCH(INDEX(valCol,MATCH('BPI+'!Y63,INIcol,0)),bpiTeams,0))/40,
      IF(
        INDEX(sorCol,MATCH(INDEX(valCol,MATCH('BPI+'!Y63,INIcol,0)),bpiTeams,0))&lt;=100,
        1-0.9*(INDEX(sorCol,MATCH(INDEX(valCol,MATCH('BPI+'!Y63,INIcol,0)),bpiTeams,0))-40)/60,
        0.1
      )
    ),
    0.1
  )
)</f>
        <v>0</v>
      </c>
      <c r="D63" s="358">
        <f>IF(
  COUNTBLANK('BPI+'!Z63)=1,
  0,
  IFERROR(
    IF(
      INDEX(sorCol,MATCH(INDEX(valCol,MATCH('BPI+'!Z63,INIcol,0)),bpiTeams,0))&lt;=40,
      2-INDEX(sorCol,MATCH(INDEX(valCol,MATCH('BPI+'!Z63,INIcol,0)),bpiTeams,0))/40,
      IF(
        INDEX(sorCol,MATCH(INDEX(valCol,MATCH('BPI+'!Z63,INIcol,0)),bpiTeams,0))&lt;=100,
        1-0.9*(INDEX(sorCol,MATCH(INDEX(valCol,MATCH('BPI+'!Z63,INIcol,0)),bpiTeams,0))-40)/60,
        0.1
      )
    ),
    0.1
  )
)</f>
        <v>0</v>
      </c>
      <c r="E63" s="358">
        <f>IF(
  COUNTBLANK('BPI+'!AA63)=1,
  0,
  IFERROR(
    IF(
      INDEX(sorCol,MATCH(INDEX(valCol,MATCH('BPI+'!AA63,INIcol,0)),bpiTeams,0))&lt;=40,
      2-INDEX(sorCol,MATCH(INDEX(valCol,MATCH('BPI+'!AA63,INIcol,0)),bpiTeams,0))/40,
      IF(
        INDEX(sorCol,MATCH(INDEX(valCol,MATCH('BPI+'!AA63,INIcol,0)),bpiTeams,0))&lt;=100,
        1-0.9*(INDEX(sorCol,MATCH(INDEX(valCol,MATCH('BPI+'!AA63,INIcol,0)),bpiTeams,0))-40)/60,
        0.1
      )
    ),
    0.1
  )
)</f>
        <v>0</v>
      </c>
      <c r="F63" s="358">
        <f>IF(
  COUNTBLANK('BPI+'!AB63)=1,
  0,
  IFERROR(
    IF(
      INDEX(sorCol,MATCH(INDEX(valCol,MATCH('BPI+'!AB63,INIcol,0)),bpiTeams,0))&lt;=40,
      2-INDEX(sorCol,MATCH(INDEX(valCol,MATCH('BPI+'!AB63,INIcol,0)),bpiTeams,0))/40,
      IF(
        INDEX(sorCol,MATCH(INDEX(valCol,MATCH('BPI+'!AB63,INIcol,0)),bpiTeams,0))&lt;=100,
        1-0.9*(INDEX(sorCol,MATCH(INDEX(valCol,MATCH('BPI+'!AB63,INIcol,0)),bpiTeams,0))-40)/60,
        0.1
      )
    ),
    0.1
  )
)</f>
        <v>0</v>
      </c>
      <c r="G63" s="358">
        <f>IF(
  COUNTBLANK('BPI+'!AC63)=1,
  0,
  IFERROR(
    IF(
      INDEX(sorCol,MATCH(INDEX(valCol,MATCH('BPI+'!AC63,INIcol,0)),bpiTeams,0))&lt;=40,
      2-INDEX(sorCol,MATCH(INDEX(valCol,MATCH('BPI+'!AC63,INIcol,0)),bpiTeams,0))/40,
      IF(
        INDEX(sorCol,MATCH(INDEX(valCol,MATCH('BPI+'!AC63,INIcol,0)),bpiTeams,0))&lt;=100,
        1-0.9*(INDEX(sorCol,MATCH(INDEX(valCol,MATCH('BPI+'!AC63,INIcol,0)),bpiTeams,0))-40)/60,
        0.1
      )
    ),
    0.1
  )
)</f>
        <v>0</v>
      </c>
      <c r="H63" s="358">
        <f>IF(
  COUNTBLANK('BPI+'!AD63)=1,
  0,
  IFERROR(
    IF(
      INDEX(sorCol,MATCH(INDEX(valCol,MATCH('BPI+'!AD63,INIcol,0)),bpiTeams,0))&lt;=40,
      2-INDEX(sorCol,MATCH(INDEX(valCol,MATCH('BPI+'!AD63,INIcol,0)),bpiTeams,0))/40,
      IF(
        INDEX(sorCol,MATCH(INDEX(valCol,MATCH('BPI+'!AD63,INIcol,0)),bpiTeams,0))&lt;=100,
        1-0.9*(INDEX(sorCol,MATCH(INDEX(valCol,MATCH('BPI+'!AD63,INIcol,0)),bpiTeams,0))-40)/60,
        0.1
      )
    ),
    0.1
  )
)</f>
        <v>0</v>
      </c>
      <c r="I63" s="358">
        <f>IF(
  COUNTBLANK('BPI+'!AE63)=1,
  0,
  IFERROR(
    IF(
      INDEX(sorCol,MATCH(INDEX(valCol,MATCH('BPI+'!AE63,INIcol,0)),bpiTeams,0))&lt;=40,
      2-INDEX(sorCol,MATCH(INDEX(valCol,MATCH('BPI+'!AE63,INIcol,0)),bpiTeams,0))/40,
      IF(
        INDEX(sorCol,MATCH(INDEX(valCol,MATCH('BPI+'!AE63,INIcol,0)),bpiTeams,0))&lt;=100,
        1-0.9*(INDEX(sorCol,MATCH(INDEX(valCol,MATCH('BPI+'!AE63,INIcol,0)),bpiTeams,0))-40)/60,
        0.1
      )
    ),
    0.1
  )
)</f>
        <v>0</v>
      </c>
      <c r="J63" s="358">
        <f>IF(
  COUNTBLANK('BPI+'!AF63)=1,
  0,
  IFERROR(
    IF(
      INDEX(sorCol,MATCH(INDEX(valCol,MATCH('BPI+'!AF63,INIcol,0)),bpiTeams,0))&lt;=40,
      2-INDEX(sorCol,MATCH(INDEX(valCol,MATCH('BPI+'!AF63,INIcol,0)),bpiTeams,0))/40,
      IF(
        INDEX(sorCol,MATCH(INDEX(valCol,MATCH('BPI+'!AF63,INIcol,0)),bpiTeams,0))&lt;=100,
        1-0.9*(INDEX(sorCol,MATCH(INDEX(valCol,MATCH('BPI+'!AF63,INIcol,0)),bpiTeams,0))-40)/60,
        0.1
      )
    ),
    0.1
  )
)</f>
        <v>0</v>
      </c>
      <c r="K63" s="358">
        <f>IF(
  COUNTBLANK('BPI+'!AG63)=1,
  0,
  IFERROR(
    IF(
      INDEX(sorCol,MATCH(INDEX(valCol,MATCH('BPI+'!AG63,INIcol,0)),bpiTeams,0))&lt;=40,
      2-INDEX(sorCol,MATCH(INDEX(valCol,MATCH('BPI+'!AG63,INIcol,0)),bpiTeams,0))/40,
      IF(
        INDEX(sorCol,MATCH(INDEX(valCol,MATCH('BPI+'!AG63,INIcol,0)),bpiTeams,0))&lt;=100,
        1-0.9*(INDEX(sorCol,MATCH(INDEX(valCol,MATCH('BPI+'!AG63,INIcol,0)),bpiTeams,0))-40)/60,
        0.1
      )
    ),
    0.1
  )
)</f>
        <v>0</v>
      </c>
      <c r="L63" s="358">
        <f>IF(
  COUNTBLANK('BPI+'!AH63)=1,
  0,
  IFERROR(
    IF(
      INDEX(sorCol,MATCH(INDEX(valCol,MATCH('BPI+'!AH63,INIcol,0)),bpiTeams,0))&lt;=40,
      2-INDEX(sorCol,MATCH(INDEX(valCol,MATCH('BPI+'!AH63,INIcol,0)),bpiTeams,0))/40,
      IF(
        INDEX(sorCol,MATCH(INDEX(valCol,MATCH('BPI+'!AH63,INIcol,0)),bpiTeams,0))&lt;=100,
        1-0.9*(INDEX(sorCol,MATCH(INDEX(valCol,MATCH('BPI+'!AH63,INIcol,0)),bpiTeams,0))-40)/60,
        0.1
      )
    ),
    0.1
  )
)</f>
        <v>0</v>
      </c>
      <c r="M63" s="358">
        <f>IF(
  COUNTBLANK('BPI+'!AI63)=1,
  0,
  IFERROR(
    IF(
      INDEX(sorCol,MATCH(INDEX(valCol,MATCH('BPI+'!AI63,INIcol,0)),bpiTeams,0))&lt;=40,
      2-INDEX(sorCol,MATCH(INDEX(valCol,MATCH('BPI+'!AI63,INIcol,0)),bpiTeams,0))/40,
      IF(
        INDEX(sorCol,MATCH(INDEX(valCol,MATCH('BPI+'!AI63,INIcol,0)),bpiTeams,0))&lt;=100,
        1-0.9*(INDEX(sorCol,MATCH(INDEX(valCol,MATCH('BPI+'!AI63,INIcol,0)),bpiTeams,0))-40)/60,
        0.1
      )
    ),
    0.1
  )
)</f>
        <v>0</v>
      </c>
      <c r="N63" s="358">
        <f>IF(
  COUNTBLANK('BPI+'!AJ63)=1,
  0,
  IFERROR(
    IF(
      INDEX(sorCol,MATCH(INDEX(valCol,MATCH('BPI+'!AJ63,INIcol,0)),bpiTeams,0))&lt;=40,
      2-INDEX(sorCol,MATCH(INDEX(valCol,MATCH('BPI+'!AJ63,INIcol,0)),bpiTeams,0))/40,
      IF(
        INDEX(sorCol,MATCH(INDEX(valCol,MATCH('BPI+'!AJ63,INIcol,0)),bpiTeams,0))&lt;=100,
        1-0.9*(INDEX(sorCol,MATCH(INDEX(valCol,MATCH('BPI+'!AJ63,INIcol,0)),bpiTeams,0))-40)/60,
        0.1
      )
    ),
    0.1
  )
)</f>
        <v>0</v>
      </c>
      <c r="O63" s="366">
        <f>IF(
  COUNTBLANK('BPI+'!AK63)=1,
  0,
  IFERROR(
    IF(
      INDEX(sorCol, MATCH(INDEX(valCol, MATCH('BPI+'!AK63, INIcol, 0)), bpiTeams, 0)) &lt;= 40,
      -INDEX(sorCol, MATCH(INDEX(valCol, MATCH('BPI+'!AK63, INIcol, 0)), bpiTeams, 0))/40,
      IF(
        INDEX(sorCol, MATCH(INDEX(valCol, MATCH('BPI+'!AK63, INIcol, 0)), bpiTeams, 0)) &lt;= 100,
        -1 - (INDEX(sorCol, MATCH(INDEX(valCol, MATCH('BPI+'!AK63, INIcol, 0)), bpiTeams, 0)) - 40)/60,
        -2
      )
    ),
    -2
  )
)</f>
        <v>0</v>
      </c>
      <c r="P63" s="366">
        <f>IF(
  COUNTBLANK('BPI+'!AL63)=1,
  0,
  IFERROR(
    IF(
      INDEX(sorCol, MATCH(INDEX(valCol, MATCH('BPI+'!AL63, INIcol, 0)), bpiTeams, 0)) &lt;= 40,
      -INDEX(sorCol, MATCH(INDEX(valCol, MATCH('BPI+'!AL63, INIcol, 0)), bpiTeams, 0))/40,
      IF(
        INDEX(sorCol, MATCH(INDEX(valCol, MATCH('BPI+'!AL63, INIcol, 0)), bpiTeams, 0)) &lt;= 100,
        -1 - (INDEX(sorCol, MATCH(INDEX(valCol, MATCH('BPI+'!AL63, INIcol, 0)), bpiTeams, 0)) - 40)/60,
        -2
      )
    ),
    -2
  )
)</f>
        <v>0</v>
      </c>
      <c r="Q63" s="366">
        <f>IF(
  COUNTBLANK('BPI+'!AM63)=1,
  0,
  IFERROR(
    IF(
      INDEX(sorCol, MATCH(INDEX(valCol, MATCH('BPI+'!AM63, INIcol, 0)), bpiTeams, 0)) &lt;= 40,
      -INDEX(sorCol, MATCH(INDEX(valCol, MATCH('BPI+'!AM63, INIcol, 0)), bpiTeams, 0))/40,
      IF(
        INDEX(sorCol, MATCH(INDEX(valCol, MATCH('BPI+'!AM63, INIcol, 0)), bpiTeams, 0)) &lt;= 100,
        -1 - (INDEX(sorCol, MATCH(INDEX(valCol, MATCH('BPI+'!AM63, INIcol, 0)), bpiTeams, 0)) - 40)/60,
        -2
      )
    ),
    -2
  )
)</f>
        <v>0</v>
      </c>
      <c r="R63" s="366">
        <f>IF(
  COUNTBLANK('BPI+'!AN63)=1,
  0,
  IFERROR(
    IF(
      INDEX(sorCol, MATCH(INDEX(valCol, MATCH('BPI+'!AN63, INIcol, 0)), bpiTeams, 0)) &lt;= 40,
      -INDEX(sorCol, MATCH(INDEX(valCol, MATCH('BPI+'!AN63, INIcol, 0)), bpiTeams, 0))/40,
      IF(
        INDEX(sorCol, MATCH(INDEX(valCol, MATCH('BPI+'!AN63, INIcol, 0)), bpiTeams, 0)) &lt;= 100,
        -1 - (INDEX(sorCol, MATCH(INDEX(valCol, MATCH('BPI+'!AN63, INIcol, 0)), bpiTeams, 0)) - 40)/60,
        -2
      )
    ),
    -2
  )
)</f>
        <v>0</v>
      </c>
      <c r="S63" s="366">
        <f>IF(
  COUNTBLANK('BPI+'!AO63)=1,
  0,
  IFERROR(
    IF(
      INDEX(sorCol, MATCH(INDEX(valCol, MATCH('BPI+'!AO63, INIcol, 0)), bpiTeams, 0)) &lt;= 40,
      -INDEX(sorCol, MATCH(INDEX(valCol, MATCH('BPI+'!AO63, INIcol, 0)), bpiTeams, 0))/40,
      IF(
        INDEX(sorCol, MATCH(INDEX(valCol, MATCH('BPI+'!AO63, INIcol, 0)), bpiTeams, 0)) &lt;= 100,
        -1 - (INDEX(sorCol, MATCH(INDEX(valCol, MATCH('BPI+'!AO63, INIcol, 0)), bpiTeams, 0)) - 40)/60,
        -2
      )
    ),
    -2
  )
)</f>
        <v>0</v>
      </c>
      <c r="T63" s="366">
        <f>IF(
  COUNTBLANK('BPI+'!AP63)=1,
  0,
  IFERROR(
    IF(
      INDEX(sorCol, MATCH(INDEX(valCol, MATCH('BPI+'!AP63, INIcol, 0)), bpiTeams, 0)) &lt;= 40,
      -INDEX(sorCol, MATCH(INDEX(valCol, MATCH('BPI+'!AP63, INIcol, 0)), bpiTeams, 0))/40,
      IF(
        INDEX(sorCol, MATCH(INDEX(valCol, MATCH('BPI+'!AP63, INIcol, 0)), bpiTeams, 0)) &lt;= 100,
        -1 - (INDEX(sorCol, MATCH(INDEX(valCol, MATCH('BPI+'!AP63, INIcol, 0)), bpiTeams, 0)) - 40)/60,
        -2
      )
    ),
    -2
  )
)</f>
        <v>0</v>
      </c>
      <c r="U63" s="366">
        <f>IF(
  COUNTBLANK('BPI+'!AQ63)=1,
  0,
  IFERROR(
    IF(
      INDEX(sorCol, MATCH(INDEX(valCol, MATCH('BPI+'!AQ63, INIcol, 0)), bpiTeams, 0)) &lt;= 40,
      -INDEX(sorCol, MATCH(INDEX(valCol, MATCH('BPI+'!AQ63, INIcol, 0)), bpiTeams, 0))/40,
      IF(
        INDEX(sorCol, MATCH(INDEX(valCol, MATCH('BPI+'!AQ63, INIcol, 0)), bpiTeams, 0)) &lt;= 100,
        -1 - (INDEX(sorCol, MATCH(INDEX(valCol, MATCH('BPI+'!AQ63, INIcol, 0)), bpiTeams, 0)) - 40)/60,
        -2
      )
    ),
    -2
  )
)</f>
        <v>0</v>
      </c>
      <c r="V63" s="366">
        <f>IF(
  COUNTBLANK('BPI+'!AR63)=1,
  0,
  IFERROR(
    IF(
      INDEX(sorCol, MATCH(INDEX(valCol, MATCH('BPI+'!AR63, INIcol, 0)), bpiTeams, 0)) &lt;= 40,
      -INDEX(sorCol, MATCH(INDEX(valCol, MATCH('BPI+'!AR63, INIcol, 0)), bpiTeams, 0))/40,
      IF(
        INDEX(sorCol, MATCH(INDEX(valCol, MATCH('BPI+'!AR63, INIcol, 0)), bpiTeams, 0)) &lt;= 100,
        -1 - (INDEX(sorCol, MATCH(INDEX(valCol, MATCH('BPI+'!AR63, INIcol, 0)), bpiTeams, 0)) - 40)/60,
        -2
      )
    ),
    -2
  )
)</f>
        <v>0</v>
      </c>
      <c r="W63" s="366">
        <f>IF(
  COUNTBLANK('BPI+'!AS63)=1,
  0,
  IFERROR(
    IF(
      INDEX(sorCol, MATCH(INDEX(valCol, MATCH('BPI+'!AS63, INIcol, 0)), bpiTeams, 0)) &lt;= 40,
      -INDEX(sorCol, MATCH(INDEX(valCol, MATCH('BPI+'!AS63, INIcol, 0)), bpiTeams, 0))/40,
      IF(
        INDEX(sorCol, MATCH(INDEX(valCol, MATCH('BPI+'!AS63, INIcol, 0)), bpiTeams, 0)) &lt;= 100,
        -1 - (INDEX(sorCol, MATCH(INDEX(valCol, MATCH('BPI+'!AS63, INIcol, 0)), bpiTeams, 0)) - 40)/60,
        -2
      )
    ),
    -2
  )
)</f>
        <v>0</v>
      </c>
      <c r="X63" s="366">
        <f>IF(
  COUNTBLANK('BPI+'!AT63)=1,
  0,
  IFERROR(
    IF(
      INDEX(sorCol, MATCH(INDEX(valCol, MATCH('BPI+'!AT63, INIcol, 0)), bpiTeams, 0)) &lt;= 40,
      -INDEX(sorCol, MATCH(INDEX(valCol, MATCH('BPI+'!AT63, INIcol, 0)), bpiTeams, 0))/40,
      IF(
        INDEX(sorCol, MATCH(INDEX(valCol, MATCH('BPI+'!AT63, INIcol, 0)), bpiTeams, 0)) &lt;= 100,
        -1 - (INDEX(sorCol, MATCH(INDEX(valCol, MATCH('BPI+'!AT63, INIcol, 0)), bpiTeams, 0)) - 40)/60,
        -2
      )
    ),
    -2
  )
)</f>
        <v>0</v>
      </c>
      <c r="Y63" s="366">
        <f>IF(
  COUNTBLANK('BPI+'!AU63)=1,
  0,
  IFERROR(
    IF(
      INDEX(sorCol, MATCH(INDEX(valCol, MATCH('BPI+'!AU63, INIcol, 0)), bpiTeams, 0)) &lt;= 40,
      -INDEX(sorCol, MATCH(INDEX(valCol, MATCH('BPI+'!AU63, INIcol, 0)), bpiTeams, 0))/40,
      IF(
        INDEX(sorCol, MATCH(INDEX(valCol, MATCH('BPI+'!AU63, INIcol, 0)), bpiTeams, 0)) &lt;= 100,
        -1 - (INDEX(sorCol, MATCH(INDEX(valCol, MATCH('BPI+'!AU63, INIcol, 0)), bpiTeams, 0)) - 40)/60,
        -2
      )
    ),
    -2
  )
)</f>
        <v>0</v>
      </c>
      <c r="Z63" s="366">
        <f>IF(
  COUNTBLANK('BPI+'!AV63)=1,
  0,
  IFERROR(
    IF(
      INDEX(sorCol, MATCH(INDEX(valCol, MATCH('BPI+'!AV63, INIcol, 0)), bpiTeams, 0)) &lt;= 40,
      -INDEX(sorCol, MATCH(INDEX(valCol, MATCH('BPI+'!AV63, INIcol, 0)), bpiTeams, 0))/40,
      IF(
        INDEX(sorCol, MATCH(INDEX(valCol, MATCH('BPI+'!AV63, INIcol, 0)), bpiTeams, 0)) &lt;= 100,
        -1 - (INDEX(sorCol, MATCH(INDEX(valCol, MATCH('BPI+'!AV63, INIcol, 0)), bpiTeams, 0)) - 40)/60,
        -2
      )
    ),
    -2
  )
)</f>
        <v>0</v>
      </c>
      <c r="AA63" s="358">
        <f>IFERROR(IF(COUNTBLANK('BPI+'!AX63)=1,0,IF(COUNTIF(qwqlINIcol,'BPI+'!AX63)=0,0.1,IF(INDEX(sorCol,MATCH(INDEX(valCol,MATCH('BPI+'!AW63,INIcol,0)),bpiTeams,0))&gt;=40,INDEX(sorCol,MATCH(INDEX(valCol,MATCH('BPI+'!AW63,INIcol,0)),bpiTeams,0))*-1/40+2,(INDEX(sorCol,MATCH(INDEX(valCol,MATCH('BPI+'!AW63,INIcol,0)),bpiTeams,0))*(-1)+40)/325+1))),0)</f>
        <v>0</v>
      </c>
      <c r="AB63" s="358">
        <f>IFERROR(IF(COUNTBLANK('BPI+'!AY63)=1,0,IF(COUNTIF(qwqlINIcol,'BPI+'!AY63)=0,0.1,IF(INDEX(sorCol,MATCH(INDEX(valCol,MATCH('BPI+'!AX63,INIcol,0)),bpiTeams,0))&gt;=40,INDEX(sorCol,MATCH(INDEX(valCol,MATCH('BPI+'!AX63,INIcol,0)),bpiTeams,0))*-1/40+2,(INDEX(sorCol,MATCH(INDEX(valCol,MATCH('BPI+'!AX63,INIcol,0)),bpiTeams,0))*(-1)+40)/325+1))),0)</f>
        <v>0</v>
      </c>
      <c r="AC63" s="358">
        <f>IFERROR(IF(COUNTBLANK('BPI+'!AZ63)=1,0,IF(COUNTIF(qwqlINIcol,'BPI+'!AZ63)=0,0.1,IF(INDEX(sorCol,MATCH(INDEX(valCol,MATCH('BPI+'!AY63,INIcol,0)),bpiTeams,0))&gt;=40,INDEX(sorCol,MATCH(INDEX(valCol,MATCH('BPI+'!AY63,INIcol,0)),bpiTeams,0))*-1/40+2,(INDEX(sorCol,MATCH(INDEX(valCol,MATCH('BPI+'!AY63,INIcol,0)),bpiTeams,0))*(-1)+40)/325+1))),0)</f>
        <v>0</v>
      </c>
      <c r="AD63" s="358">
        <f>IFERROR(IF(COUNTBLANK('BPI+'!BA63)=1,0,IF(COUNTIF(qwqlINIcol,'BPI+'!BA63)=0,0.1,IF(INDEX(sorCol,MATCH(INDEX(valCol,MATCH('BPI+'!AZ63,INIcol,0)),bpiTeams,0))&gt;=40,INDEX(sorCol,MATCH(INDEX(valCol,MATCH('BPI+'!AZ63,INIcol,0)),bpiTeams,0))*-1/40+2,(INDEX(sorCol,MATCH(INDEX(valCol,MATCH('BPI+'!AZ63,INIcol,0)),bpiTeams,0))*(-1)+40)/325+1))),0)</f>
        <v>0</v>
      </c>
      <c r="AE63" s="358">
        <f>IFERROR(IF(COUNTBLANK('BPI+'!BB63)=1,0,IF(COUNTIF(qwqlINIcol,'BPI+'!BB63)=0,0.1,IF(INDEX(sorCol,MATCH(INDEX(valCol,MATCH('BPI+'!BA63,INIcol,0)),bpiTeams,0))&gt;=40,INDEX(sorCol,MATCH(INDEX(valCol,MATCH('BPI+'!BA63,INIcol,0)),bpiTeams,0))*-1/40+2,(INDEX(sorCol,MATCH(INDEX(valCol,MATCH('BPI+'!BA63,INIcol,0)),bpiTeams,0))*(-1)+40)/325+1))),0)</f>
        <v>0</v>
      </c>
      <c r="AF63" s="358">
        <f>IFERROR(IF(COUNTBLANK('BPI+'!BC63)=1,0,IF(COUNTIF(qwqlINIcol,'BPI+'!BC63)=0,0.1,IF(INDEX(sorCol,MATCH(INDEX(valCol,MATCH('BPI+'!BB63,INIcol,0)),bpiTeams,0))&gt;=40,INDEX(sorCol,MATCH(INDEX(valCol,MATCH('BPI+'!BB63,INIcol,0)),bpiTeams,0))*-1/40+2,(INDEX(sorCol,MATCH(INDEX(valCol,MATCH('BPI+'!BB63,INIcol,0)),bpiTeams,0))*(-1)+40)/325+1))),0)</f>
        <v>0</v>
      </c>
      <c r="AG63" s="358">
        <f>IFERROR(IF(COUNTBLANK('BPI+'!BD63)=1,0,IF(COUNTIF(qwqlINIcol,'BPI+'!BD63)=0,0.1,IF(INDEX(sorCol,MATCH(INDEX(valCol,MATCH('BPI+'!BC63,INIcol,0)),bpiTeams,0))&gt;=40,INDEX(sorCol,MATCH(INDEX(valCol,MATCH('BPI+'!BC63,INIcol,0)),bpiTeams,0))*-1/40+2,(INDEX(sorCol,MATCH(INDEX(valCol,MATCH('BPI+'!BC63,INIcol,0)),bpiTeams,0))*(-1)+40)/325+1))),0)</f>
        <v>0</v>
      </c>
      <c r="AH63" s="358">
        <f>IFERROR(IF(COUNTBLANK('BPI+'!BE63)=1,0,IF(COUNTIF(qwqlINIcol,'BPI+'!BE63)=0,0.1,IF(INDEX(sorCol,MATCH(INDEX(valCol,MATCH('BPI+'!BD63,INIcol,0)),bpiTeams,0))&gt;=40,INDEX(sorCol,MATCH(INDEX(valCol,MATCH('BPI+'!BD63,INIcol,0)),bpiTeams,0))*-1/40+2,(INDEX(sorCol,MATCH(INDEX(valCol,MATCH('BPI+'!BD63,INIcol,0)),bpiTeams,0))*(-1)+40)/325+1))),0)</f>
        <v>0</v>
      </c>
      <c r="AI63" s="358">
        <f>IFERROR(IF(COUNTBLANK('BPI+'!BF63)=1,0,IF(COUNTIF(qwqlINIcol,'BPI+'!BF63)=0,0.1,IF(INDEX(sorCol,MATCH(INDEX(valCol,MATCH('BPI+'!BE63,INIcol,0)),bpiTeams,0))&gt;=40,INDEX(sorCol,MATCH(INDEX(valCol,MATCH('BPI+'!BE63,INIcol,0)),bpiTeams,0))*-1/40+2,(INDEX(sorCol,MATCH(INDEX(valCol,MATCH('BPI+'!BE63,INIcol,0)),bpiTeams,0))*(-1)+40)/325+1))),0)</f>
        <v>0</v>
      </c>
      <c r="AJ63" s="358">
        <f>IFERROR(IF(COUNTBLANK('BPI+'!BG63)=1,0,IF(COUNTIF(qwqlINIcol,'BPI+'!BG63)=0,0.1,IF(INDEX(sorCol,MATCH(INDEX(valCol,MATCH('BPI+'!BF63,INIcol,0)),bpiTeams,0))&gt;=40,INDEX(sorCol,MATCH(INDEX(valCol,MATCH('BPI+'!BF63,INIcol,0)),bpiTeams,0))*-1/40+2,(INDEX(sorCol,MATCH(INDEX(valCol,MATCH('BPI+'!BF63,INIcol,0)),bpiTeams,0))*(-1)+40)/325+1))),0)</f>
        <v>0</v>
      </c>
      <c r="AK63" s="358">
        <f>IFERROR(IF(COUNTBLANK('BPI+'!BH63)=1,0,IF(COUNTIF(qwqlINIcol,'BPI+'!BH63)=0,0.1,IF(INDEX(sorCol,MATCH(INDEX(valCol,MATCH('BPI+'!BG63,INIcol,0)),bpiTeams,0))&gt;=40,INDEX(sorCol,MATCH(INDEX(valCol,MATCH('BPI+'!BG63,INIcol,0)),bpiTeams,0))*-1/40+2,(INDEX(sorCol,MATCH(INDEX(valCol,MATCH('BPI+'!BG63,INIcol,0)),bpiTeams,0))*(-1)+40)/325+1))),0)</f>
        <v>0</v>
      </c>
      <c r="AL63" s="358">
        <f>IFERROR(IF(COUNTBLANK('BPI+'!BI63)=1,0,IF(COUNTIF(qwqlINIcol,'BPI+'!BI63)=0,0.1,IF(INDEX(sorCol,MATCH(INDEX(valCol,MATCH('BPI+'!BH63,INIcol,0)),bpiTeams,0))&gt;=40,INDEX(sorCol,MATCH(INDEX(valCol,MATCH('BPI+'!BH63,INIcol,0)),bpiTeams,0))*-1/40+2,(INDEX(sorCol,MATCH(INDEX(valCol,MATCH('BPI+'!BH63,INIcol,0)),bpiTeams,0))*(-1)+40)/325+1))),0)</f>
        <v>0</v>
      </c>
      <c r="AM63" s="358">
        <f>IFERROR(IF(COUNTBLANK('BPI+'!BJ63)=1,0,IF(COUNTIF(qwqlINIcol,'BPI+'!BJ63)=0,0.1,IF(INDEX(sorCol,MATCH(INDEX(valCol,MATCH('BPI+'!BI63,INIcol,0)),bpiTeams,0))&gt;=40,INDEX(sorCol,MATCH(INDEX(valCol,MATCH('BPI+'!BI63,INIcol,0)),bpiTeams,0))*-1/40+2,(INDEX(sorCol,MATCH(INDEX(valCol,MATCH('BPI+'!BI63,INIcol,0)),bpiTeams,0))*(-1)+40)/325+1))),0)</f>
        <v>0</v>
      </c>
      <c r="AN63" s="358">
        <f>IFERROR(IF(COUNTBLANK('BPI+'!BK63)=1,0,IF(COUNTIF(qwqlINIcol,'BPI+'!BK63)=0,0.1,IF(INDEX(sorCol,MATCH(INDEX(valCol,MATCH('BPI+'!BJ63,INIcol,0)),bpiTeams,0))&gt;=40,INDEX(sorCol,MATCH(INDEX(valCol,MATCH('BPI+'!BJ63,INIcol,0)),bpiTeams,0))*-1/40+2,(INDEX(sorCol,MATCH(INDEX(valCol,MATCH('BPI+'!BJ63,INIcol,0)),bpiTeams,0))*(-1)+40)/325+1))),0)</f>
        <v>0</v>
      </c>
      <c r="AO63" s="358">
        <f>IFERROR(IF(COUNTBLANK('BPI+'!BL63)=1,0,IF(COUNTIF(qwqlINIcol,'BPI+'!BL63)=0,0.1,IF(INDEX(sorCol,MATCH(INDEX(valCol,MATCH('BPI+'!BK63,INIcol,0)),bpiTeams,0))&gt;=40,INDEX(sorCol,MATCH(INDEX(valCol,MATCH('BPI+'!BK63,INIcol,0)),bpiTeams,0))*-1/40+2,(INDEX(sorCol,MATCH(INDEX(valCol,MATCH('BPI+'!BK63,INIcol,0)),bpiTeams,0))*(-1)+40)/325+1))),0)</f>
        <v>0</v>
      </c>
      <c r="AP63" s="366">
        <f>IF(COUNTBLANK('BPI+'!BL63)=1,0,IF(COUNTIF(qwqlINIcol,'BPI+'!BL63)=0,-1.5,IF(INDEX(sorCol,MATCH(INDEX(valCol,MATCH('BPI+'!BL63,INIcol,0)),bpiTeams,0))&gt;=80,-1.5,IF(INDEX(sorCol,MATCH(INDEX(valCol,MATCH('BPI+'!BL63,INIcol,0)),bpiTeams,0))&gt;=41,-1 - (INDEX(sorCol,MATCH(INDEX(valCol,MATCH('BPI+'!BL63,INIcol,0)),bpiTeams,0)) - 41) * (0.5/39),(INDEX(sorCol,MATCH(INDEX(valCol,MATCH('BPI+'!BL63,INIcol,0)),bpiTeams,0)) + 40)/325 - 2))))</f>
        <v>0</v>
      </c>
      <c r="AQ63" s="366">
        <f>IF(COUNTBLANK('BPI+'!BM63)=1,0,IF(COUNTIF(qwqlINIcol,'BPI+'!BM63)=0,-1.5,IF(INDEX(sorCol,MATCH(INDEX(valCol,MATCH('BPI+'!BM63,INIcol,0)),bpiTeams,0))&gt;=80,-1.5,IF(INDEX(sorCol,MATCH(INDEX(valCol,MATCH('BPI+'!BM63,INIcol,0)),bpiTeams,0))&gt;=41,-1 - (INDEX(sorCol,MATCH(INDEX(valCol,MATCH('BPI+'!BM63,INIcol,0)),bpiTeams,0)) - 41) * (0.5/39),(INDEX(sorCol,MATCH(INDEX(valCol,MATCH('BPI+'!BM63,INIcol,0)),bpiTeams,0)) + 40)/325 - 2))))</f>
        <v>0</v>
      </c>
      <c r="AR63" s="366">
        <f>IF(COUNTBLANK('BPI+'!BN63)=1,0,IF(COUNTIF(qwqlINIcol,'BPI+'!BN63)=0,-1.5,IF(INDEX(sorCol,MATCH(INDEX(valCol,MATCH('BPI+'!BN63,INIcol,0)),bpiTeams,0))&gt;=80,-1.5,IF(INDEX(sorCol,MATCH(INDEX(valCol,MATCH('BPI+'!BN63,INIcol,0)),bpiTeams,0))&gt;=41,-1 - (INDEX(sorCol,MATCH(INDEX(valCol,MATCH('BPI+'!BN63,INIcol,0)),bpiTeams,0)) - 41) * (0.5/39),(INDEX(sorCol,MATCH(INDEX(valCol,MATCH('BPI+'!BN63,INIcol,0)),bpiTeams,0)) + 40)/325 - 2))))</f>
        <v>0</v>
      </c>
      <c r="AS63" s="366">
        <f>IF(COUNTBLANK('BPI+'!BO63)=1,0,IF(COUNTIF(qwqlINIcol,'BPI+'!BO63)=0,-1.5,IF(INDEX(sorCol,MATCH(INDEX(valCol,MATCH('BPI+'!BO63,INIcol,0)),bpiTeams,0))&gt;=80,-1.5,IF(INDEX(sorCol,MATCH(INDEX(valCol,MATCH('BPI+'!BO63,INIcol,0)),bpiTeams,0))&gt;=41,-1 - (INDEX(sorCol,MATCH(INDEX(valCol,MATCH('BPI+'!BO63,INIcol,0)),bpiTeams,0)) - 41) * (0.5/39),(INDEX(sorCol,MATCH(INDEX(valCol,MATCH('BPI+'!BO63,INIcol,0)),bpiTeams,0)) + 40)/325 - 2))))</f>
        <v>0</v>
      </c>
      <c r="AT63" s="366">
        <f>IF(COUNTBLANK('BPI+'!BP63)=1,0,IF(COUNTIF(qwqlINIcol,'BPI+'!BP63)=0,-1.5,IF(INDEX(sorCol,MATCH(INDEX(valCol,MATCH('BPI+'!BP63,INIcol,0)),bpiTeams,0))&gt;=80,-1.5,IF(INDEX(sorCol,MATCH(INDEX(valCol,MATCH('BPI+'!BP63,INIcol,0)),bpiTeams,0))&gt;=41,-1 - (INDEX(sorCol,MATCH(INDEX(valCol,MATCH('BPI+'!BP63,INIcol,0)),bpiTeams,0)) - 41) * (0.5/39),(INDEX(sorCol,MATCH(INDEX(valCol,MATCH('BPI+'!BP63,INIcol,0)),bpiTeams,0)) + 40)/325 - 2))))</f>
        <v>0</v>
      </c>
      <c r="AU63" s="366">
        <f>IF(COUNTBLANK('BPI+'!BQ63)=1,0,IF(COUNTIF(qwqlINIcol,'BPI+'!BQ63)=0,-1.5,IF(INDEX(sorCol,MATCH(INDEX(valCol,MATCH('BPI+'!BQ63,INIcol,0)),bpiTeams,0))&gt;=80,-1.5,IF(INDEX(sorCol,MATCH(INDEX(valCol,MATCH('BPI+'!BQ63,INIcol,0)),bpiTeams,0))&gt;=41,-1 - (INDEX(sorCol,MATCH(INDEX(valCol,MATCH('BPI+'!BQ63,INIcol,0)),bpiTeams,0)) - 41) * (0.5/39),(INDEX(sorCol,MATCH(INDEX(valCol,MATCH('BPI+'!BQ63,INIcol,0)),bpiTeams,0)) + 40)/325 - 2))))</f>
        <v>0</v>
      </c>
      <c r="AV63" s="366">
        <f>IF(COUNTBLANK('BPI+'!BR63)=1,0,IF(COUNTIF(qwqlINIcol,'BPI+'!BR63)=0,-1.5,IF(INDEX(sorCol,MATCH(INDEX(valCol,MATCH('BPI+'!BR63,INIcol,0)),bpiTeams,0))&gt;=80,-1.5,IF(INDEX(sorCol,MATCH(INDEX(valCol,MATCH('BPI+'!BR63,INIcol,0)),bpiTeams,0))&gt;=41,-1 - (INDEX(sorCol,MATCH(INDEX(valCol,MATCH('BPI+'!BR63,INIcol,0)),bpiTeams,0)) - 41) * (0.5/39),(INDEX(sorCol,MATCH(INDEX(valCol,MATCH('BPI+'!BR63,INIcol,0)),bpiTeams,0)) + 40)/325 - 2))))</f>
        <v>0</v>
      </c>
      <c r="AW63" s="366">
        <f>IF(COUNTBLANK('BPI+'!BS63)=1,0,IF(COUNTIF(qwqlINIcol,'BPI+'!BS63)=0,-1.5,IF(INDEX(sorCol,MATCH(INDEX(valCol,MATCH('BPI+'!BS63,INIcol,0)),bpiTeams,0))&gt;=80,-1.5,IF(INDEX(sorCol,MATCH(INDEX(valCol,MATCH('BPI+'!BS63,INIcol,0)),bpiTeams,0))&gt;=41,-1 - (INDEX(sorCol,MATCH(INDEX(valCol,MATCH('BPI+'!BS63,INIcol,0)),bpiTeams,0)) - 41) * (0.5/39),(INDEX(sorCol,MATCH(INDEX(valCol,MATCH('BPI+'!BS63,INIcol,0)),bpiTeams,0)) + 40)/325 - 2))))</f>
        <v>0</v>
      </c>
      <c r="AX63" s="366">
        <f>IF(COUNTBLANK('BPI+'!BT63)=1,0,IF(COUNTIF(qwqlINIcol,'BPI+'!BT63)=0,-1.5,IF(INDEX(sorCol,MATCH(INDEX(valCol,MATCH('BPI+'!BT63,INIcol,0)),bpiTeams,0))&gt;=80,-1.5,IF(INDEX(sorCol,MATCH(INDEX(valCol,MATCH('BPI+'!BT63,INIcol,0)),bpiTeams,0))&gt;=41,-1 - (INDEX(sorCol,MATCH(INDEX(valCol,MATCH('BPI+'!BT63,INIcol,0)),bpiTeams,0)) - 41) * (0.5/39),(INDEX(sorCol,MATCH(INDEX(valCol,MATCH('BPI+'!BT63,INIcol,0)),bpiTeams,0)) + 40)/325 - 2))))</f>
        <v>0</v>
      </c>
      <c r="AY63" s="366">
        <f>IF(COUNTBLANK('BPI+'!BU63)=1,0,IF(COUNTIF(qwqlINIcol,'BPI+'!BU63)=0,-1.5,IF(INDEX(sorCol,MATCH(INDEX(valCol,MATCH('BPI+'!BU63,INIcol,0)),bpiTeams,0))&gt;=80,-1.5,IF(INDEX(sorCol,MATCH(INDEX(valCol,MATCH('BPI+'!BU63,INIcol,0)),bpiTeams,0))&gt;=41,-1 - (INDEX(sorCol,MATCH(INDEX(valCol,MATCH('BPI+'!BU63,INIcol,0)),bpiTeams,0)) - 41) * (0.5/39),(INDEX(sorCol,MATCH(INDEX(valCol,MATCH('BPI+'!BU63,INIcol,0)),bpiTeams,0)) + 40)/325 - 2))))</f>
        <v>0</v>
      </c>
      <c r="AZ63" s="366">
        <f>IF(COUNTBLANK('BPI+'!BV63)=1,0,IF(COUNTIF(qwqlINIcol,'BPI+'!BV63)=0,-1.5,IF(INDEX(sorCol,MATCH(INDEX(valCol,MATCH('BPI+'!BV63,INIcol,0)),bpiTeams,0))&gt;=80,-1.5,IF(INDEX(sorCol,MATCH(INDEX(valCol,MATCH('BPI+'!BV63,INIcol,0)),bpiTeams,0))&gt;=41,-1 - (INDEX(sorCol,MATCH(INDEX(valCol,MATCH('BPI+'!BV63,INIcol,0)),bpiTeams,0)) - 41) * (0.5/39),(INDEX(sorCol,MATCH(INDEX(valCol,MATCH('BPI+'!BV63,INIcol,0)),bpiTeams,0)) + 40)/325 - 2))))</f>
        <v>0</v>
      </c>
      <c r="BA63" s="366">
        <f>IF(COUNTBLANK('BPI+'!BW63)=1,0,IF(COUNTIF(qwqlINIcol,'BPI+'!BW63)=0,-1.5,IF(INDEX(sorCol,MATCH(INDEX(valCol,MATCH('BPI+'!BW63,INIcol,0)),bpiTeams,0))&gt;=80,-1.5,IF(INDEX(sorCol,MATCH(INDEX(valCol,MATCH('BPI+'!BW63,INIcol,0)),bpiTeams,0))&gt;=41,-1 - (INDEX(sorCol,MATCH(INDEX(valCol,MATCH('BPI+'!BW63,INIcol,0)),bpiTeams,0)) - 41) * (0.5/39),(INDEX(sorCol,MATCH(INDEX(valCol,MATCH('BPI+'!BW63,INIcol,0)),bpiTeams,0)) + 40)/325 - 2))))</f>
        <v>0</v>
      </c>
      <c r="BB63" s="366">
        <f>IF(COUNTBLANK('BPI+'!BX63)=1,0,IF(COUNTIF(qwqlINIcol,'BPI+'!BX63)=0,-1.5,IF(INDEX(sorCol,MATCH(INDEX(valCol,MATCH('BPI+'!BX63,INIcol,0)),bpiTeams,0))&gt;=80,-1.5,IF(INDEX(sorCol,MATCH(INDEX(valCol,MATCH('BPI+'!BX63,INIcol,0)),bpiTeams,0))&gt;=41,-1 - (INDEX(sorCol,MATCH(INDEX(valCol,MATCH('BPI+'!BX63,INIcol,0)),bpiTeams,0)) - 41) * (0.5/39),(INDEX(sorCol,MATCH(INDEX(valCol,MATCH('BPI+'!BX63,INIcol,0)),bpiTeams,0)) + 40)/325 - 2))))</f>
        <v>0</v>
      </c>
      <c r="BC63" s="374">
        <f>IF(COUNTBLANK('BPI+'!BY63)=0,-1.6,0)</f>
        <v>-1.6</v>
      </c>
      <c r="BD63" s="374">
        <f>IF(COUNTBLANK('BPI+'!BZ63)=0,-1.6,0)</f>
        <v>-1.6</v>
      </c>
      <c r="BE63" s="374">
        <f>IF(COUNTBLANK('BPI+'!CA63)=0,-1.6,0)</f>
        <v>-1.6</v>
      </c>
      <c r="BF63" s="374">
        <f>IF(COUNTBLANK('BPI+'!CB63)=0,-1.6,0)</f>
        <v>-1.6</v>
      </c>
      <c r="BG63" s="374">
        <f>IF(COUNTBLANK('BPI+'!CC63)=0,-1.6,0)</f>
        <v>-1.6</v>
      </c>
      <c r="BH63" s="374">
        <f>IF(COUNTBLANK('BPI+'!CD63)=0,-1.6,0)</f>
        <v>-1.6</v>
      </c>
      <c r="BI63" s="374">
        <f>IF(COUNTBLANK('BPI+'!CE63)=0,-1.6,0)</f>
        <v>-1.6</v>
      </c>
      <c r="BJ63" s="374">
        <f>IF(COUNTBLANK('BPI+'!CF63)=0,-1.6,0)</f>
        <v>-1.6</v>
      </c>
      <c r="BK63" s="374">
        <f>IF(COUNTBLANK('BPI+'!CG63)=0,-1.6,0)</f>
        <v>-1.6</v>
      </c>
      <c r="BL63" s="374">
        <f>IF(COUNTBLANK('BPI+'!CH63)=0,-1.6,0)</f>
        <v>-1.6</v>
      </c>
      <c r="BM63" s="374">
        <f>IF(COUNTBLANK('BPI+'!CI63)=0,-1.6,0)</f>
        <v>-1.6</v>
      </c>
      <c r="BN63" s="374">
        <f>IF(COUNTBLANK('BPI+'!CJ63)=0,-1.6,0)</f>
        <v>-1.6</v>
      </c>
      <c r="BO63" s="374">
        <f>IF(COUNTBLANK('BPI+'!CK63)=0,-1.6,0)</f>
        <v>-1.6</v>
      </c>
      <c r="BP63" s="374">
        <f>IF(COUNTBLANK('BPI+'!CL63)=0,-1.6,0)</f>
        <v>-1.6</v>
      </c>
      <c r="BQ63" s="374">
        <f>IF(COUNTBLANK('BPI+'!CM63)=0,-1.6,0)</f>
        <v>0</v>
      </c>
      <c r="BR63" s="374">
        <f>IF(COUNTBLANK('BPI+'!CN63)=0,-1.6,0)</f>
        <v>0</v>
      </c>
      <c r="BS63" s="374">
        <f>IF(COUNTBLANK('BPI+'!CO63)=0,-1.6,0)</f>
        <v>0</v>
      </c>
      <c r="BT63">
        <f t="shared" si="4"/>
        <v>-22.400000000000002</v>
      </c>
    </row>
    <row r="64" spans="1:72" x14ac:dyDescent="0.3">
      <c r="A64" t="str">
        <f t="shared" si="0"/>
        <v>Siena</v>
      </c>
      <c r="B64" t="str">
        <f t="shared" si="3"/>
        <v>SIE</v>
      </c>
      <c r="C64" s="358">
        <f>IF(
  COUNTBLANK('BPI+'!Y64)=1,
  0,
  IFERROR(
    IF(
      INDEX(sorCol,MATCH(INDEX(valCol,MATCH('BPI+'!Y64,INIcol,0)),bpiTeams,0))&lt;=40,
      2-INDEX(sorCol,MATCH(INDEX(valCol,MATCH('BPI+'!Y64,INIcol,0)),bpiTeams,0))/40,
      IF(
        INDEX(sorCol,MATCH(INDEX(valCol,MATCH('BPI+'!Y64,INIcol,0)),bpiTeams,0))&lt;=100,
        1-0.9*(INDEX(sorCol,MATCH(INDEX(valCol,MATCH('BPI+'!Y64,INIcol,0)),bpiTeams,0))-40)/60,
        0.1
      )
    ),
    0.1
  )
)</f>
        <v>0</v>
      </c>
      <c r="D64" s="358">
        <f>IF(
  COUNTBLANK('BPI+'!Z64)=1,
  0,
  IFERROR(
    IF(
      INDEX(sorCol,MATCH(INDEX(valCol,MATCH('BPI+'!Z64,INIcol,0)),bpiTeams,0))&lt;=40,
      2-INDEX(sorCol,MATCH(INDEX(valCol,MATCH('BPI+'!Z64,INIcol,0)),bpiTeams,0))/40,
      IF(
        INDEX(sorCol,MATCH(INDEX(valCol,MATCH('BPI+'!Z64,INIcol,0)),bpiTeams,0))&lt;=100,
        1-0.9*(INDEX(sorCol,MATCH(INDEX(valCol,MATCH('BPI+'!Z64,INIcol,0)),bpiTeams,0))-40)/60,
        0.1
      )
    ),
    0.1
  )
)</f>
        <v>0</v>
      </c>
      <c r="E64" s="358">
        <f>IF(
  COUNTBLANK('BPI+'!AA64)=1,
  0,
  IFERROR(
    IF(
      INDEX(sorCol,MATCH(INDEX(valCol,MATCH('BPI+'!AA64,INIcol,0)),bpiTeams,0))&lt;=40,
      2-INDEX(sorCol,MATCH(INDEX(valCol,MATCH('BPI+'!AA64,INIcol,0)),bpiTeams,0))/40,
      IF(
        INDEX(sorCol,MATCH(INDEX(valCol,MATCH('BPI+'!AA64,INIcol,0)),bpiTeams,0))&lt;=100,
        1-0.9*(INDEX(sorCol,MATCH(INDEX(valCol,MATCH('BPI+'!AA64,INIcol,0)),bpiTeams,0))-40)/60,
        0.1
      )
    ),
    0.1
  )
)</f>
        <v>0</v>
      </c>
      <c r="F64" s="358">
        <f>IF(
  COUNTBLANK('BPI+'!AB64)=1,
  0,
  IFERROR(
    IF(
      INDEX(sorCol,MATCH(INDEX(valCol,MATCH('BPI+'!AB64,INIcol,0)),bpiTeams,0))&lt;=40,
      2-INDEX(sorCol,MATCH(INDEX(valCol,MATCH('BPI+'!AB64,INIcol,0)),bpiTeams,0))/40,
      IF(
        INDEX(sorCol,MATCH(INDEX(valCol,MATCH('BPI+'!AB64,INIcol,0)),bpiTeams,0))&lt;=100,
        1-0.9*(INDEX(sorCol,MATCH(INDEX(valCol,MATCH('BPI+'!AB64,INIcol,0)),bpiTeams,0))-40)/60,
        0.1
      )
    ),
    0.1
  )
)</f>
        <v>0</v>
      </c>
      <c r="G64" s="358">
        <f>IF(
  COUNTBLANK('BPI+'!AC64)=1,
  0,
  IFERROR(
    IF(
      INDEX(sorCol,MATCH(INDEX(valCol,MATCH('BPI+'!AC64,INIcol,0)),bpiTeams,0))&lt;=40,
      2-INDEX(sorCol,MATCH(INDEX(valCol,MATCH('BPI+'!AC64,INIcol,0)),bpiTeams,0))/40,
      IF(
        INDEX(sorCol,MATCH(INDEX(valCol,MATCH('BPI+'!AC64,INIcol,0)),bpiTeams,0))&lt;=100,
        1-0.9*(INDEX(sorCol,MATCH(INDEX(valCol,MATCH('BPI+'!AC64,INIcol,0)),bpiTeams,0))-40)/60,
        0.1
      )
    ),
    0.1
  )
)</f>
        <v>0</v>
      </c>
      <c r="H64" s="358">
        <f>IF(
  COUNTBLANK('BPI+'!AD64)=1,
  0,
  IFERROR(
    IF(
      INDEX(sorCol,MATCH(INDEX(valCol,MATCH('BPI+'!AD64,INIcol,0)),bpiTeams,0))&lt;=40,
      2-INDEX(sorCol,MATCH(INDEX(valCol,MATCH('BPI+'!AD64,INIcol,0)),bpiTeams,0))/40,
      IF(
        INDEX(sorCol,MATCH(INDEX(valCol,MATCH('BPI+'!AD64,INIcol,0)),bpiTeams,0))&lt;=100,
        1-0.9*(INDEX(sorCol,MATCH(INDEX(valCol,MATCH('BPI+'!AD64,INIcol,0)),bpiTeams,0))-40)/60,
        0.1
      )
    ),
    0.1
  )
)</f>
        <v>0</v>
      </c>
      <c r="I64" s="358">
        <f>IF(
  COUNTBLANK('BPI+'!AE64)=1,
  0,
  IFERROR(
    IF(
      INDEX(sorCol,MATCH(INDEX(valCol,MATCH('BPI+'!AE64,INIcol,0)),bpiTeams,0))&lt;=40,
      2-INDEX(sorCol,MATCH(INDEX(valCol,MATCH('BPI+'!AE64,INIcol,0)),bpiTeams,0))/40,
      IF(
        INDEX(sorCol,MATCH(INDEX(valCol,MATCH('BPI+'!AE64,INIcol,0)),bpiTeams,0))&lt;=100,
        1-0.9*(INDEX(sorCol,MATCH(INDEX(valCol,MATCH('BPI+'!AE64,INIcol,0)),bpiTeams,0))-40)/60,
        0.1
      )
    ),
    0.1
  )
)</f>
        <v>0</v>
      </c>
      <c r="J64" s="358">
        <f>IF(
  COUNTBLANK('BPI+'!AF64)=1,
  0,
  IFERROR(
    IF(
      INDEX(sorCol,MATCH(INDEX(valCol,MATCH('BPI+'!AF64,INIcol,0)),bpiTeams,0))&lt;=40,
      2-INDEX(sorCol,MATCH(INDEX(valCol,MATCH('BPI+'!AF64,INIcol,0)),bpiTeams,0))/40,
      IF(
        INDEX(sorCol,MATCH(INDEX(valCol,MATCH('BPI+'!AF64,INIcol,0)),bpiTeams,0))&lt;=100,
        1-0.9*(INDEX(sorCol,MATCH(INDEX(valCol,MATCH('BPI+'!AF64,INIcol,0)),bpiTeams,0))-40)/60,
        0.1
      )
    ),
    0.1
  )
)</f>
        <v>0</v>
      </c>
      <c r="K64" s="358">
        <f>IF(
  COUNTBLANK('BPI+'!AG64)=1,
  0,
  IFERROR(
    IF(
      INDEX(sorCol,MATCH(INDEX(valCol,MATCH('BPI+'!AG64,INIcol,0)),bpiTeams,0))&lt;=40,
      2-INDEX(sorCol,MATCH(INDEX(valCol,MATCH('BPI+'!AG64,INIcol,0)),bpiTeams,0))/40,
      IF(
        INDEX(sorCol,MATCH(INDEX(valCol,MATCH('BPI+'!AG64,INIcol,0)),bpiTeams,0))&lt;=100,
        1-0.9*(INDEX(sorCol,MATCH(INDEX(valCol,MATCH('BPI+'!AG64,INIcol,0)),bpiTeams,0))-40)/60,
        0.1
      )
    ),
    0.1
  )
)</f>
        <v>0</v>
      </c>
      <c r="L64" s="358">
        <f>IF(
  COUNTBLANK('BPI+'!AH64)=1,
  0,
  IFERROR(
    IF(
      INDEX(sorCol,MATCH(INDEX(valCol,MATCH('BPI+'!AH64,INIcol,0)),bpiTeams,0))&lt;=40,
      2-INDEX(sorCol,MATCH(INDEX(valCol,MATCH('BPI+'!AH64,INIcol,0)),bpiTeams,0))/40,
      IF(
        INDEX(sorCol,MATCH(INDEX(valCol,MATCH('BPI+'!AH64,INIcol,0)),bpiTeams,0))&lt;=100,
        1-0.9*(INDEX(sorCol,MATCH(INDEX(valCol,MATCH('BPI+'!AH64,INIcol,0)),bpiTeams,0))-40)/60,
        0.1
      )
    ),
    0.1
  )
)</f>
        <v>0</v>
      </c>
      <c r="M64" s="358">
        <f>IF(
  COUNTBLANK('BPI+'!AI64)=1,
  0,
  IFERROR(
    IF(
      INDEX(sorCol,MATCH(INDEX(valCol,MATCH('BPI+'!AI64,INIcol,0)),bpiTeams,0))&lt;=40,
      2-INDEX(sorCol,MATCH(INDEX(valCol,MATCH('BPI+'!AI64,INIcol,0)),bpiTeams,0))/40,
      IF(
        INDEX(sorCol,MATCH(INDEX(valCol,MATCH('BPI+'!AI64,INIcol,0)),bpiTeams,0))&lt;=100,
        1-0.9*(INDEX(sorCol,MATCH(INDEX(valCol,MATCH('BPI+'!AI64,INIcol,0)),bpiTeams,0))-40)/60,
        0.1
      )
    ),
    0.1
  )
)</f>
        <v>0</v>
      </c>
      <c r="N64" s="358">
        <f>IF(
  COUNTBLANK('BPI+'!AJ64)=1,
  0,
  IFERROR(
    IF(
      INDEX(sorCol,MATCH(INDEX(valCol,MATCH('BPI+'!AJ64,INIcol,0)),bpiTeams,0))&lt;=40,
      2-INDEX(sorCol,MATCH(INDEX(valCol,MATCH('BPI+'!AJ64,INIcol,0)),bpiTeams,0))/40,
      IF(
        INDEX(sorCol,MATCH(INDEX(valCol,MATCH('BPI+'!AJ64,INIcol,0)),bpiTeams,0))&lt;=100,
        1-0.9*(INDEX(sorCol,MATCH(INDEX(valCol,MATCH('BPI+'!AJ64,INIcol,0)),bpiTeams,0))-40)/60,
        0.1
      )
    ),
    0.1
  )
)</f>
        <v>0</v>
      </c>
      <c r="O64" s="366">
        <f>IF(
  COUNTBLANK('BPI+'!AK64)=1,
  0,
  IFERROR(
    IF(
      INDEX(sorCol, MATCH(INDEX(valCol, MATCH('BPI+'!AK64, INIcol, 0)), bpiTeams, 0)) &lt;= 40,
      -INDEX(sorCol, MATCH(INDEX(valCol, MATCH('BPI+'!AK64, INIcol, 0)), bpiTeams, 0))/40,
      IF(
        INDEX(sorCol, MATCH(INDEX(valCol, MATCH('BPI+'!AK64, INIcol, 0)), bpiTeams, 0)) &lt;= 100,
        -1 - (INDEX(sorCol, MATCH(INDEX(valCol, MATCH('BPI+'!AK64, INIcol, 0)), bpiTeams, 0)) - 40)/60,
        -2
      )
    ),
    -2
  )
)</f>
        <v>0</v>
      </c>
      <c r="P64" s="366">
        <f>IF(
  COUNTBLANK('BPI+'!AL64)=1,
  0,
  IFERROR(
    IF(
      INDEX(sorCol, MATCH(INDEX(valCol, MATCH('BPI+'!AL64, INIcol, 0)), bpiTeams, 0)) &lt;= 40,
      -INDEX(sorCol, MATCH(INDEX(valCol, MATCH('BPI+'!AL64, INIcol, 0)), bpiTeams, 0))/40,
      IF(
        INDEX(sorCol, MATCH(INDEX(valCol, MATCH('BPI+'!AL64, INIcol, 0)), bpiTeams, 0)) &lt;= 100,
        -1 - (INDEX(sorCol, MATCH(INDEX(valCol, MATCH('BPI+'!AL64, INIcol, 0)), bpiTeams, 0)) - 40)/60,
        -2
      )
    ),
    -2
  )
)</f>
        <v>0</v>
      </c>
      <c r="Q64" s="366">
        <f>IF(
  COUNTBLANK('BPI+'!AM64)=1,
  0,
  IFERROR(
    IF(
      INDEX(sorCol, MATCH(INDEX(valCol, MATCH('BPI+'!AM64, INIcol, 0)), bpiTeams, 0)) &lt;= 40,
      -INDEX(sorCol, MATCH(INDEX(valCol, MATCH('BPI+'!AM64, INIcol, 0)), bpiTeams, 0))/40,
      IF(
        INDEX(sorCol, MATCH(INDEX(valCol, MATCH('BPI+'!AM64, INIcol, 0)), bpiTeams, 0)) &lt;= 100,
        -1 - (INDEX(sorCol, MATCH(INDEX(valCol, MATCH('BPI+'!AM64, INIcol, 0)), bpiTeams, 0)) - 40)/60,
        -2
      )
    ),
    -2
  )
)</f>
        <v>0</v>
      </c>
      <c r="R64" s="366">
        <f>IF(
  COUNTBLANK('BPI+'!AN64)=1,
  0,
  IFERROR(
    IF(
      INDEX(sorCol, MATCH(INDEX(valCol, MATCH('BPI+'!AN64, INIcol, 0)), bpiTeams, 0)) &lt;= 40,
      -INDEX(sorCol, MATCH(INDEX(valCol, MATCH('BPI+'!AN64, INIcol, 0)), bpiTeams, 0))/40,
      IF(
        INDEX(sorCol, MATCH(INDEX(valCol, MATCH('BPI+'!AN64, INIcol, 0)), bpiTeams, 0)) &lt;= 100,
        -1 - (INDEX(sorCol, MATCH(INDEX(valCol, MATCH('BPI+'!AN64, INIcol, 0)), bpiTeams, 0)) - 40)/60,
        -2
      )
    ),
    -2
  )
)</f>
        <v>0</v>
      </c>
      <c r="S64" s="366">
        <f>IF(
  COUNTBLANK('BPI+'!AO64)=1,
  0,
  IFERROR(
    IF(
      INDEX(sorCol, MATCH(INDEX(valCol, MATCH('BPI+'!AO64, INIcol, 0)), bpiTeams, 0)) &lt;= 40,
      -INDEX(sorCol, MATCH(INDEX(valCol, MATCH('BPI+'!AO64, INIcol, 0)), bpiTeams, 0))/40,
      IF(
        INDEX(sorCol, MATCH(INDEX(valCol, MATCH('BPI+'!AO64, INIcol, 0)), bpiTeams, 0)) &lt;= 100,
        -1 - (INDEX(sorCol, MATCH(INDEX(valCol, MATCH('BPI+'!AO64, INIcol, 0)), bpiTeams, 0)) - 40)/60,
        -2
      )
    ),
    -2
  )
)</f>
        <v>0</v>
      </c>
      <c r="T64" s="366">
        <f>IF(
  COUNTBLANK('BPI+'!AP64)=1,
  0,
  IFERROR(
    IF(
      INDEX(sorCol, MATCH(INDEX(valCol, MATCH('BPI+'!AP64, INIcol, 0)), bpiTeams, 0)) &lt;= 40,
      -INDEX(sorCol, MATCH(INDEX(valCol, MATCH('BPI+'!AP64, INIcol, 0)), bpiTeams, 0))/40,
      IF(
        INDEX(sorCol, MATCH(INDEX(valCol, MATCH('BPI+'!AP64, INIcol, 0)), bpiTeams, 0)) &lt;= 100,
        -1 - (INDEX(sorCol, MATCH(INDEX(valCol, MATCH('BPI+'!AP64, INIcol, 0)), bpiTeams, 0)) - 40)/60,
        -2
      )
    ),
    -2
  )
)</f>
        <v>0</v>
      </c>
      <c r="U64" s="366">
        <f>IF(
  COUNTBLANK('BPI+'!AQ64)=1,
  0,
  IFERROR(
    IF(
      INDEX(sorCol, MATCH(INDEX(valCol, MATCH('BPI+'!AQ64, INIcol, 0)), bpiTeams, 0)) &lt;= 40,
      -INDEX(sorCol, MATCH(INDEX(valCol, MATCH('BPI+'!AQ64, INIcol, 0)), bpiTeams, 0))/40,
      IF(
        INDEX(sorCol, MATCH(INDEX(valCol, MATCH('BPI+'!AQ64, INIcol, 0)), bpiTeams, 0)) &lt;= 100,
        -1 - (INDEX(sorCol, MATCH(INDEX(valCol, MATCH('BPI+'!AQ64, INIcol, 0)), bpiTeams, 0)) - 40)/60,
        -2
      )
    ),
    -2
  )
)</f>
        <v>0</v>
      </c>
      <c r="V64" s="366">
        <f>IF(
  COUNTBLANK('BPI+'!AR64)=1,
  0,
  IFERROR(
    IF(
      INDEX(sorCol, MATCH(INDEX(valCol, MATCH('BPI+'!AR64, INIcol, 0)), bpiTeams, 0)) &lt;= 40,
      -INDEX(sorCol, MATCH(INDEX(valCol, MATCH('BPI+'!AR64, INIcol, 0)), bpiTeams, 0))/40,
      IF(
        INDEX(sorCol, MATCH(INDEX(valCol, MATCH('BPI+'!AR64, INIcol, 0)), bpiTeams, 0)) &lt;= 100,
        -1 - (INDEX(sorCol, MATCH(INDEX(valCol, MATCH('BPI+'!AR64, INIcol, 0)), bpiTeams, 0)) - 40)/60,
        -2
      )
    ),
    -2
  )
)</f>
        <v>0</v>
      </c>
      <c r="W64" s="366">
        <f>IF(
  COUNTBLANK('BPI+'!AS64)=1,
  0,
  IFERROR(
    IF(
      INDEX(sorCol, MATCH(INDEX(valCol, MATCH('BPI+'!AS64, INIcol, 0)), bpiTeams, 0)) &lt;= 40,
      -INDEX(sorCol, MATCH(INDEX(valCol, MATCH('BPI+'!AS64, INIcol, 0)), bpiTeams, 0))/40,
      IF(
        INDEX(sorCol, MATCH(INDEX(valCol, MATCH('BPI+'!AS64, INIcol, 0)), bpiTeams, 0)) &lt;= 100,
        -1 - (INDEX(sorCol, MATCH(INDEX(valCol, MATCH('BPI+'!AS64, INIcol, 0)), bpiTeams, 0)) - 40)/60,
        -2
      )
    ),
    -2
  )
)</f>
        <v>0</v>
      </c>
      <c r="X64" s="366">
        <f>IF(
  COUNTBLANK('BPI+'!AT64)=1,
  0,
  IFERROR(
    IF(
      INDEX(sorCol, MATCH(INDEX(valCol, MATCH('BPI+'!AT64, INIcol, 0)), bpiTeams, 0)) &lt;= 40,
      -INDEX(sorCol, MATCH(INDEX(valCol, MATCH('BPI+'!AT64, INIcol, 0)), bpiTeams, 0))/40,
      IF(
        INDEX(sorCol, MATCH(INDEX(valCol, MATCH('BPI+'!AT64, INIcol, 0)), bpiTeams, 0)) &lt;= 100,
        -1 - (INDEX(sorCol, MATCH(INDEX(valCol, MATCH('BPI+'!AT64, INIcol, 0)), bpiTeams, 0)) - 40)/60,
        -2
      )
    ),
    -2
  )
)</f>
        <v>0</v>
      </c>
      <c r="Y64" s="366">
        <f>IF(
  COUNTBLANK('BPI+'!AU64)=1,
  0,
  IFERROR(
    IF(
      INDEX(sorCol, MATCH(INDEX(valCol, MATCH('BPI+'!AU64, INIcol, 0)), bpiTeams, 0)) &lt;= 40,
      -INDEX(sorCol, MATCH(INDEX(valCol, MATCH('BPI+'!AU64, INIcol, 0)), bpiTeams, 0))/40,
      IF(
        INDEX(sorCol, MATCH(INDEX(valCol, MATCH('BPI+'!AU64, INIcol, 0)), bpiTeams, 0)) &lt;= 100,
        -1 - (INDEX(sorCol, MATCH(INDEX(valCol, MATCH('BPI+'!AU64, INIcol, 0)), bpiTeams, 0)) - 40)/60,
        -2
      )
    ),
    -2
  )
)</f>
        <v>0</v>
      </c>
      <c r="Z64" s="366">
        <f>IF(
  COUNTBLANK('BPI+'!AV64)=1,
  0,
  IFERROR(
    IF(
      INDEX(sorCol, MATCH(INDEX(valCol, MATCH('BPI+'!AV64, INIcol, 0)), bpiTeams, 0)) &lt;= 40,
      -INDEX(sorCol, MATCH(INDEX(valCol, MATCH('BPI+'!AV64, INIcol, 0)), bpiTeams, 0))/40,
      IF(
        INDEX(sorCol, MATCH(INDEX(valCol, MATCH('BPI+'!AV64, INIcol, 0)), bpiTeams, 0)) &lt;= 100,
        -1 - (INDEX(sorCol, MATCH(INDEX(valCol, MATCH('BPI+'!AV64, INIcol, 0)), bpiTeams, 0)) - 40)/60,
        -2
      )
    ),
    -2
  )
)</f>
        <v>0</v>
      </c>
      <c r="AA64" s="358">
        <f>IFERROR(IF(COUNTBLANK('BPI+'!AX64)=1,0,IF(COUNTIF(qwqlINIcol,'BPI+'!AX64)=0,0.1,IF(INDEX(sorCol,MATCH(INDEX(valCol,MATCH('BPI+'!AW64,INIcol,0)),bpiTeams,0))&gt;=40,INDEX(sorCol,MATCH(INDEX(valCol,MATCH('BPI+'!AW64,INIcol,0)),bpiTeams,0))*-1/40+2,(INDEX(sorCol,MATCH(INDEX(valCol,MATCH('BPI+'!AW64,INIcol,0)),bpiTeams,0))*(-1)+40)/325+1))),0)</f>
        <v>0</v>
      </c>
      <c r="AB64" s="358">
        <f>IFERROR(IF(COUNTBLANK('BPI+'!AY64)=1,0,IF(COUNTIF(qwqlINIcol,'BPI+'!AY64)=0,0.1,IF(INDEX(sorCol,MATCH(INDEX(valCol,MATCH('BPI+'!AX64,INIcol,0)),bpiTeams,0))&gt;=40,INDEX(sorCol,MATCH(INDEX(valCol,MATCH('BPI+'!AX64,INIcol,0)),bpiTeams,0))*-1/40+2,(INDEX(sorCol,MATCH(INDEX(valCol,MATCH('BPI+'!AX64,INIcol,0)),bpiTeams,0))*(-1)+40)/325+1))),0)</f>
        <v>0</v>
      </c>
      <c r="AC64" s="358">
        <f>IFERROR(IF(COUNTBLANK('BPI+'!AZ64)=1,0,IF(COUNTIF(qwqlINIcol,'BPI+'!AZ64)=0,0.1,IF(INDEX(sorCol,MATCH(INDEX(valCol,MATCH('BPI+'!AY64,INIcol,0)),bpiTeams,0))&gt;=40,INDEX(sorCol,MATCH(INDEX(valCol,MATCH('BPI+'!AY64,INIcol,0)),bpiTeams,0))*-1/40+2,(INDEX(sorCol,MATCH(INDEX(valCol,MATCH('BPI+'!AY64,INIcol,0)),bpiTeams,0))*(-1)+40)/325+1))),0)</f>
        <v>0</v>
      </c>
      <c r="AD64" s="358">
        <f>IFERROR(IF(COUNTBLANK('BPI+'!BA64)=1,0,IF(COUNTIF(qwqlINIcol,'BPI+'!BA64)=0,0.1,IF(INDEX(sorCol,MATCH(INDEX(valCol,MATCH('BPI+'!AZ64,INIcol,0)),bpiTeams,0))&gt;=40,INDEX(sorCol,MATCH(INDEX(valCol,MATCH('BPI+'!AZ64,INIcol,0)),bpiTeams,0))*-1/40+2,(INDEX(sorCol,MATCH(INDEX(valCol,MATCH('BPI+'!AZ64,INIcol,0)),bpiTeams,0))*(-1)+40)/325+1))),0)</f>
        <v>0</v>
      </c>
      <c r="AE64" s="358">
        <f>IFERROR(IF(COUNTBLANK('BPI+'!BB64)=1,0,IF(COUNTIF(qwqlINIcol,'BPI+'!BB64)=0,0.1,IF(INDEX(sorCol,MATCH(INDEX(valCol,MATCH('BPI+'!BA64,INIcol,0)),bpiTeams,0))&gt;=40,INDEX(sorCol,MATCH(INDEX(valCol,MATCH('BPI+'!BA64,INIcol,0)),bpiTeams,0))*-1/40+2,(INDEX(sorCol,MATCH(INDEX(valCol,MATCH('BPI+'!BA64,INIcol,0)),bpiTeams,0))*(-1)+40)/325+1))),0)</f>
        <v>0</v>
      </c>
      <c r="AF64" s="358">
        <f>IFERROR(IF(COUNTBLANK('BPI+'!BC64)=1,0,IF(COUNTIF(qwqlINIcol,'BPI+'!BC64)=0,0.1,IF(INDEX(sorCol,MATCH(INDEX(valCol,MATCH('BPI+'!BB64,INIcol,0)),bpiTeams,0))&gt;=40,INDEX(sorCol,MATCH(INDEX(valCol,MATCH('BPI+'!BB64,INIcol,0)),bpiTeams,0))*-1/40+2,(INDEX(sorCol,MATCH(INDEX(valCol,MATCH('BPI+'!BB64,INIcol,0)),bpiTeams,0))*(-1)+40)/325+1))),0)</f>
        <v>0</v>
      </c>
      <c r="AG64" s="358">
        <f>IFERROR(IF(COUNTBLANK('BPI+'!BD64)=1,0,IF(COUNTIF(qwqlINIcol,'BPI+'!BD64)=0,0.1,IF(INDEX(sorCol,MATCH(INDEX(valCol,MATCH('BPI+'!BC64,INIcol,0)),bpiTeams,0))&gt;=40,INDEX(sorCol,MATCH(INDEX(valCol,MATCH('BPI+'!BC64,INIcol,0)),bpiTeams,0))*-1/40+2,(INDEX(sorCol,MATCH(INDEX(valCol,MATCH('BPI+'!BC64,INIcol,0)),bpiTeams,0))*(-1)+40)/325+1))),0)</f>
        <v>0</v>
      </c>
      <c r="AH64" s="358">
        <f>IFERROR(IF(COUNTBLANK('BPI+'!BE64)=1,0,IF(COUNTIF(qwqlINIcol,'BPI+'!BE64)=0,0.1,IF(INDEX(sorCol,MATCH(INDEX(valCol,MATCH('BPI+'!BD64,INIcol,0)),bpiTeams,0))&gt;=40,INDEX(sorCol,MATCH(INDEX(valCol,MATCH('BPI+'!BD64,INIcol,0)),bpiTeams,0))*-1/40+2,(INDEX(sorCol,MATCH(INDEX(valCol,MATCH('BPI+'!BD64,INIcol,0)),bpiTeams,0))*(-1)+40)/325+1))),0)</f>
        <v>0</v>
      </c>
      <c r="AI64" s="358">
        <f>IFERROR(IF(COUNTBLANK('BPI+'!BF64)=1,0,IF(COUNTIF(qwqlINIcol,'BPI+'!BF64)=0,0.1,IF(INDEX(sorCol,MATCH(INDEX(valCol,MATCH('BPI+'!BE64,INIcol,0)),bpiTeams,0))&gt;=40,INDEX(sorCol,MATCH(INDEX(valCol,MATCH('BPI+'!BE64,INIcol,0)),bpiTeams,0))*-1/40+2,(INDEX(sorCol,MATCH(INDEX(valCol,MATCH('BPI+'!BE64,INIcol,0)),bpiTeams,0))*(-1)+40)/325+1))),0)</f>
        <v>0</v>
      </c>
      <c r="AJ64" s="358">
        <f>IFERROR(IF(COUNTBLANK('BPI+'!BG64)=1,0,IF(COUNTIF(qwqlINIcol,'BPI+'!BG64)=0,0.1,IF(INDEX(sorCol,MATCH(INDEX(valCol,MATCH('BPI+'!BF64,INIcol,0)),bpiTeams,0))&gt;=40,INDEX(sorCol,MATCH(INDEX(valCol,MATCH('BPI+'!BF64,INIcol,0)),bpiTeams,0))*-1/40+2,(INDEX(sorCol,MATCH(INDEX(valCol,MATCH('BPI+'!BF64,INIcol,0)),bpiTeams,0))*(-1)+40)/325+1))),0)</f>
        <v>0</v>
      </c>
      <c r="AK64" s="358">
        <f>IFERROR(IF(COUNTBLANK('BPI+'!BH64)=1,0,IF(COUNTIF(qwqlINIcol,'BPI+'!BH64)=0,0.1,IF(INDEX(sorCol,MATCH(INDEX(valCol,MATCH('BPI+'!BG64,INIcol,0)),bpiTeams,0))&gt;=40,INDEX(sorCol,MATCH(INDEX(valCol,MATCH('BPI+'!BG64,INIcol,0)),bpiTeams,0))*-1/40+2,(INDEX(sorCol,MATCH(INDEX(valCol,MATCH('BPI+'!BG64,INIcol,0)),bpiTeams,0))*(-1)+40)/325+1))),0)</f>
        <v>0</v>
      </c>
      <c r="AL64" s="358">
        <f>IFERROR(IF(COUNTBLANK('BPI+'!BI64)=1,0,IF(COUNTIF(qwqlINIcol,'BPI+'!BI64)=0,0.1,IF(INDEX(sorCol,MATCH(INDEX(valCol,MATCH('BPI+'!BH64,INIcol,0)),bpiTeams,0))&gt;=40,INDEX(sorCol,MATCH(INDEX(valCol,MATCH('BPI+'!BH64,INIcol,0)),bpiTeams,0))*-1/40+2,(INDEX(sorCol,MATCH(INDEX(valCol,MATCH('BPI+'!BH64,INIcol,0)),bpiTeams,0))*(-1)+40)/325+1))),0)</f>
        <v>0</v>
      </c>
      <c r="AM64" s="358">
        <f>IFERROR(IF(COUNTBLANK('BPI+'!BJ64)=1,0,IF(COUNTIF(qwqlINIcol,'BPI+'!BJ64)=0,0.1,IF(INDEX(sorCol,MATCH(INDEX(valCol,MATCH('BPI+'!BI64,INIcol,0)),bpiTeams,0))&gt;=40,INDEX(sorCol,MATCH(INDEX(valCol,MATCH('BPI+'!BI64,INIcol,0)),bpiTeams,0))*-1/40+2,(INDEX(sorCol,MATCH(INDEX(valCol,MATCH('BPI+'!BI64,INIcol,0)),bpiTeams,0))*(-1)+40)/325+1))),0)</f>
        <v>0</v>
      </c>
      <c r="AN64" s="358">
        <f>IFERROR(IF(COUNTBLANK('BPI+'!BK64)=1,0,IF(COUNTIF(qwqlINIcol,'BPI+'!BK64)=0,0.1,IF(INDEX(sorCol,MATCH(INDEX(valCol,MATCH('BPI+'!BJ64,INIcol,0)),bpiTeams,0))&gt;=40,INDEX(sorCol,MATCH(INDEX(valCol,MATCH('BPI+'!BJ64,INIcol,0)),bpiTeams,0))*-1/40+2,(INDEX(sorCol,MATCH(INDEX(valCol,MATCH('BPI+'!BJ64,INIcol,0)),bpiTeams,0))*(-1)+40)/325+1))),0)</f>
        <v>0</v>
      </c>
      <c r="AO64" s="358">
        <f>IFERROR(IF(COUNTBLANK('BPI+'!BL64)=1,0,IF(COUNTIF(qwqlINIcol,'BPI+'!BL64)=0,0.1,IF(INDEX(sorCol,MATCH(INDEX(valCol,MATCH('BPI+'!BK64,INIcol,0)),bpiTeams,0))&gt;=40,INDEX(sorCol,MATCH(INDEX(valCol,MATCH('BPI+'!BK64,INIcol,0)),bpiTeams,0))*-1/40+2,(INDEX(sorCol,MATCH(INDEX(valCol,MATCH('BPI+'!BK64,INIcol,0)),bpiTeams,0))*(-1)+40)/325+1))),0)</f>
        <v>0</v>
      </c>
      <c r="AP64" s="366">
        <f>IF(COUNTBLANK('BPI+'!BL64)=1,0,IF(COUNTIF(qwqlINIcol,'BPI+'!BL64)=0,-1.5,IF(INDEX(sorCol,MATCH(INDEX(valCol,MATCH('BPI+'!BL64,INIcol,0)),bpiTeams,0))&gt;=80,-1.5,IF(INDEX(sorCol,MATCH(INDEX(valCol,MATCH('BPI+'!BL64,INIcol,0)),bpiTeams,0))&gt;=41,-1 - (INDEX(sorCol,MATCH(INDEX(valCol,MATCH('BPI+'!BL64,INIcol,0)),bpiTeams,0)) - 41) * (0.5/39),(INDEX(sorCol,MATCH(INDEX(valCol,MATCH('BPI+'!BL64,INIcol,0)),bpiTeams,0)) + 40)/325 - 2))))</f>
        <v>-1.1153846153846154</v>
      </c>
      <c r="AQ64" s="366">
        <f>IF(COUNTBLANK('BPI+'!BM64)=1,0,IF(COUNTIF(qwqlINIcol,'BPI+'!BM64)=0,-1.5,IF(INDEX(sorCol,MATCH(INDEX(valCol,MATCH('BPI+'!BM64,INIcol,0)),bpiTeams,0))&gt;=80,-1.5,IF(INDEX(sorCol,MATCH(INDEX(valCol,MATCH('BPI+'!BM64,INIcol,0)),bpiTeams,0))&gt;=41,-1 - (INDEX(sorCol,MATCH(INDEX(valCol,MATCH('BPI+'!BM64,INIcol,0)),bpiTeams,0)) - 41) * (0.5/39),(INDEX(sorCol,MATCH(INDEX(valCol,MATCH('BPI+'!BM64,INIcol,0)),bpiTeams,0)) + 40)/325 - 2))))</f>
        <v>0</v>
      </c>
      <c r="AR64" s="366">
        <f>IF(COUNTBLANK('BPI+'!BN64)=1,0,IF(COUNTIF(qwqlINIcol,'BPI+'!BN64)=0,-1.5,IF(INDEX(sorCol,MATCH(INDEX(valCol,MATCH('BPI+'!BN64,INIcol,0)),bpiTeams,0))&gt;=80,-1.5,IF(INDEX(sorCol,MATCH(INDEX(valCol,MATCH('BPI+'!BN64,INIcol,0)),bpiTeams,0))&gt;=41,-1 - (INDEX(sorCol,MATCH(INDEX(valCol,MATCH('BPI+'!BN64,INIcol,0)),bpiTeams,0)) - 41) * (0.5/39),(INDEX(sorCol,MATCH(INDEX(valCol,MATCH('BPI+'!BN64,INIcol,0)),bpiTeams,0)) + 40)/325 - 2))))</f>
        <v>0</v>
      </c>
      <c r="AS64" s="366">
        <f>IF(COUNTBLANK('BPI+'!BO64)=1,0,IF(COUNTIF(qwqlINIcol,'BPI+'!BO64)=0,-1.5,IF(INDEX(sorCol,MATCH(INDEX(valCol,MATCH('BPI+'!BO64,INIcol,0)),bpiTeams,0))&gt;=80,-1.5,IF(INDEX(sorCol,MATCH(INDEX(valCol,MATCH('BPI+'!BO64,INIcol,0)),bpiTeams,0))&gt;=41,-1 - (INDEX(sorCol,MATCH(INDEX(valCol,MATCH('BPI+'!BO64,INIcol,0)),bpiTeams,0)) - 41) * (0.5/39),(INDEX(sorCol,MATCH(INDEX(valCol,MATCH('BPI+'!BO64,INIcol,0)),bpiTeams,0)) + 40)/325 - 2))))</f>
        <v>0</v>
      </c>
      <c r="AT64" s="366">
        <f>IF(COUNTBLANK('BPI+'!BP64)=1,0,IF(COUNTIF(qwqlINIcol,'BPI+'!BP64)=0,-1.5,IF(INDEX(sorCol,MATCH(INDEX(valCol,MATCH('BPI+'!BP64,INIcol,0)),bpiTeams,0))&gt;=80,-1.5,IF(INDEX(sorCol,MATCH(INDEX(valCol,MATCH('BPI+'!BP64,INIcol,0)),bpiTeams,0))&gt;=41,-1 - (INDEX(sorCol,MATCH(INDEX(valCol,MATCH('BPI+'!BP64,INIcol,0)),bpiTeams,0)) - 41) * (0.5/39),(INDEX(sorCol,MATCH(INDEX(valCol,MATCH('BPI+'!BP64,INIcol,0)),bpiTeams,0)) + 40)/325 - 2))))</f>
        <v>0</v>
      </c>
      <c r="AU64" s="366">
        <f>IF(COUNTBLANK('BPI+'!BQ64)=1,0,IF(COUNTIF(qwqlINIcol,'BPI+'!BQ64)=0,-1.5,IF(INDEX(sorCol,MATCH(INDEX(valCol,MATCH('BPI+'!BQ64,INIcol,0)),bpiTeams,0))&gt;=80,-1.5,IF(INDEX(sorCol,MATCH(INDEX(valCol,MATCH('BPI+'!BQ64,INIcol,0)),bpiTeams,0))&gt;=41,-1 - (INDEX(sorCol,MATCH(INDEX(valCol,MATCH('BPI+'!BQ64,INIcol,0)),bpiTeams,0)) - 41) * (0.5/39),(INDEX(sorCol,MATCH(INDEX(valCol,MATCH('BPI+'!BQ64,INIcol,0)),bpiTeams,0)) + 40)/325 - 2))))</f>
        <v>0</v>
      </c>
      <c r="AV64" s="366">
        <f>IF(COUNTBLANK('BPI+'!BR64)=1,0,IF(COUNTIF(qwqlINIcol,'BPI+'!BR64)=0,-1.5,IF(INDEX(sorCol,MATCH(INDEX(valCol,MATCH('BPI+'!BR64,INIcol,0)),bpiTeams,0))&gt;=80,-1.5,IF(INDEX(sorCol,MATCH(INDEX(valCol,MATCH('BPI+'!BR64,INIcol,0)),bpiTeams,0))&gt;=41,-1 - (INDEX(sorCol,MATCH(INDEX(valCol,MATCH('BPI+'!BR64,INIcol,0)),bpiTeams,0)) - 41) * (0.5/39),(INDEX(sorCol,MATCH(INDEX(valCol,MATCH('BPI+'!BR64,INIcol,0)),bpiTeams,0)) + 40)/325 - 2))))</f>
        <v>0</v>
      </c>
      <c r="AW64" s="366">
        <f>IF(COUNTBLANK('BPI+'!BS64)=1,0,IF(COUNTIF(qwqlINIcol,'BPI+'!BS64)=0,-1.5,IF(INDEX(sorCol,MATCH(INDEX(valCol,MATCH('BPI+'!BS64,INIcol,0)),bpiTeams,0))&gt;=80,-1.5,IF(INDEX(sorCol,MATCH(INDEX(valCol,MATCH('BPI+'!BS64,INIcol,0)),bpiTeams,0))&gt;=41,-1 - (INDEX(sorCol,MATCH(INDEX(valCol,MATCH('BPI+'!BS64,INIcol,0)),bpiTeams,0)) - 41) * (0.5/39),(INDEX(sorCol,MATCH(INDEX(valCol,MATCH('BPI+'!BS64,INIcol,0)),bpiTeams,0)) + 40)/325 - 2))))</f>
        <v>0</v>
      </c>
      <c r="AX64" s="366">
        <f>IF(COUNTBLANK('BPI+'!BT64)=1,0,IF(COUNTIF(qwqlINIcol,'BPI+'!BT64)=0,-1.5,IF(INDEX(sorCol,MATCH(INDEX(valCol,MATCH('BPI+'!BT64,INIcol,0)),bpiTeams,0))&gt;=80,-1.5,IF(INDEX(sorCol,MATCH(INDEX(valCol,MATCH('BPI+'!BT64,INIcol,0)),bpiTeams,0))&gt;=41,-1 - (INDEX(sorCol,MATCH(INDEX(valCol,MATCH('BPI+'!BT64,INIcol,0)),bpiTeams,0)) - 41) * (0.5/39),(INDEX(sorCol,MATCH(INDEX(valCol,MATCH('BPI+'!BT64,INIcol,0)),bpiTeams,0)) + 40)/325 - 2))))</f>
        <v>0</v>
      </c>
      <c r="AY64" s="366">
        <f>IF(COUNTBLANK('BPI+'!BU64)=1,0,IF(COUNTIF(qwqlINIcol,'BPI+'!BU64)=0,-1.5,IF(INDEX(sorCol,MATCH(INDEX(valCol,MATCH('BPI+'!BU64,INIcol,0)),bpiTeams,0))&gt;=80,-1.5,IF(INDEX(sorCol,MATCH(INDEX(valCol,MATCH('BPI+'!BU64,INIcol,0)),bpiTeams,0))&gt;=41,-1 - (INDEX(sorCol,MATCH(INDEX(valCol,MATCH('BPI+'!BU64,INIcol,0)),bpiTeams,0)) - 41) * (0.5/39),(INDEX(sorCol,MATCH(INDEX(valCol,MATCH('BPI+'!BU64,INIcol,0)),bpiTeams,0)) + 40)/325 - 2))))</f>
        <v>0</v>
      </c>
      <c r="AZ64" s="366">
        <f>IF(COUNTBLANK('BPI+'!BV64)=1,0,IF(COUNTIF(qwqlINIcol,'BPI+'!BV64)=0,-1.5,IF(INDEX(sorCol,MATCH(INDEX(valCol,MATCH('BPI+'!BV64,INIcol,0)),bpiTeams,0))&gt;=80,-1.5,IF(INDEX(sorCol,MATCH(INDEX(valCol,MATCH('BPI+'!BV64,INIcol,0)),bpiTeams,0))&gt;=41,-1 - (INDEX(sorCol,MATCH(INDEX(valCol,MATCH('BPI+'!BV64,INIcol,0)),bpiTeams,0)) - 41) * (0.5/39),(INDEX(sorCol,MATCH(INDEX(valCol,MATCH('BPI+'!BV64,INIcol,0)),bpiTeams,0)) + 40)/325 - 2))))</f>
        <v>0</v>
      </c>
      <c r="BA64" s="366">
        <f>IF(COUNTBLANK('BPI+'!BW64)=1,0,IF(COUNTIF(qwqlINIcol,'BPI+'!BW64)=0,-1.5,IF(INDEX(sorCol,MATCH(INDEX(valCol,MATCH('BPI+'!BW64,INIcol,0)),bpiTeams,0))&gt;=80,-1.5,IF(INDEX(sorCol,MATCH(INDEX(valCol,MATCH('BPI+'!BW64,INIcol,0)),bpiTeams,0))&gt;=41,-1 - (INDEX(sorCol,MATCH(INDEX(valCol,MATCH('BPI+'!BW64,INIcol,0)),bpiTeams,0)) - 41) * (0.5/39),(INDEX(sorCol,MATCH(INDEX(valCol,MATCH('BPI+'!BW64,INIcol,0)),bpiTeams,0)) + 40)/325 - 2))))</f>
        <v>0</v>
      </c>
      <c r="BB64" s="366">
        <f>IF(COUNTBLANK('BPI+'!BX64)=1,0,IF(COUNTIF(qwqlINIcol,'BPI+'!BX64)=0,-1.5,IF(INDEX(sorCol,MATCH(INDEX(valCol,MATCH('BPI+'!BX64,INIcol,0)),bpiTeams,0))&gt;=80,-1.5,IF(INDEX(sorCol,MATCH(INDEX(valCol,MATCH('BPI+'!BX64,INIcol,0)),bpiTeams,0))&gt;=41,-1 - (INDEX(sorCol,MATCH(INDEX(valCol,MATCH('BPI+'!BX64,INIcol,0)),bpiTeams,0)) - 41) * (0.5/39),(INDEX(sorCol,MATCH(INDEX(valCol,MATCH('BPI+'!BX64,INIcol,0)),bpiTeams,0)) + 40)/325 - 2))))</f>
        <v>0</v>
      </c>
      <c r="BC64" s="374">
        <f>IF(COUNTBLANK('BPI+'!BY64)=0,-1.6,0)</f>
        <v>-1.6</v>
      </c>
      <c r="BD64" s="374">
        <f>IF(COUNTBLANK('BPI+'!BZ64)=0,-1.6,0)</f>
        <v>-1.6</v>
      </c>
      <c r="BE64" s="374">
        <f>IF(COUNTBLANK('BPI+'!CA64)=0,-1.6,0)</f>
        <v>-1.6</v>
      </c>
      <c r="BF64" s="374">
        <f>IF(COUNTBLANK('BPI+'!CB64)=0,-1.6,0)</f>
        <v>-1.6</v>
      </c>
      <c r="BG64" s="374">
        <f>IF(COUNTBLANK('BPI+'!CC64)=0,-1.6,0)</f>
        <v>-1.6</v>
      </c>
      <c r="BH64" s="374">
        <f>IF(COUNTBLANK('BPI+'!CD64)=0,-1.6,0)</f>
        <v>-1.6</v>
      </c>
      <c r="BI64" s="374">
        <f>IF(COUNTBLANK('BPI+'!CE64)=0,-1.6,0)</f>
        <v>-1.6</v>
      </c>
      <c r="BJ64" s="374">
        <f>IF(COUNTBLANK('BPI+'!CF64)=0,-1.6,0)</f>
        <v>-1.6</v>
      </c>
      <c r="BK64" s="374">
        <f>IF(COUNTBLANK('BPI+'!CG64)=0,-1.6,0)</f>
        <v>-1.6</v>
      </c>
      <c r="BL64" s="374">
        <f>IF(COUNTBLANK('BPI+'!CH64)=0,-1.6,0)</f>
        <v>-1.6</v>
      </c>
      <c r="BM64" s="374">
        <f>IF(COUNTBLANK('BPI+'!CI64)=0,-1.6,0)</f>
        <v>0</v>
      </c>
      <c r="BN64" s="374">
        <f>IF(COUNTBLANK('BPI+'!CJ64)=0,-1.6,0)</f>
        <v>0</v>
      </c>
      <c r="BO64" s="374">
        <f>IF(COUNTBLANK('BPI+'!CK64)=0,-1.6,0)</f>
        <v>0</v>
      </c>
      <c r="BP64" s="374">
        <f>IF(COUNTBLANK('BPI+'!CL64)=0,-1.6,0)</f>
        <v>0</v>
      </c>
      <c r="BQ64" s="374">
        <f>IF(COUNTBLANK('BPI+'!CM64)=0,-1.6,0)</f>
        <v>0</v>
      </c>
      <c r="BR64" s="374">
        <f>IF(COUNTBLANK('BPI+'!CN64)=0,-1.6,0)</f>
        <v>0</v>
      </c>
      <c r="BS64" s="374">
        <f>IF(COUNTBLANK('BPI+'!CO64)=0,-1.6,0)</f>
        <v>0</v>
      </c>
      <c r="BT64">
        <f t="shared" si="4"/>
        <v>-17.115384615384613</v>
      </c>
    </row>
    <row r="65" spans="1:72" x14ac:dyDescent="0.3">
      <c r="A65" t="str">
        <f t="shared" si="0"/>
        <v>Long Island</v>
      </c>
      <c r="B65" t="str">
        <f t="shared" si="3"/>
        <v>LIU</v>
      </c>
      <c r="C65" s="358">
        <f>IF(
  COUNTBLANK('BPI+'!Y65)=1,
  0,
  IFERROR(
    IF(
      INDEX(sorCol,MATCH(INDEX(valCol,MATCH('BPI+'!Y65,INIcol,0)),bpiTeams,0))&lt;=40,
      2-INDEX(sorCol,MATCH(INDEX(valCol,MATCH('BPI+'!Y65,INIcol,0)),bpiTeams,0))/40,
      IF(
        INDEX(sorCol,MATCH(INDEX(valCol,MATCH('BPI+'!Y65,INIcol,0)),bpiTeams,0))&lt;=100,
        1-0.9*(INDEX(sorCol,MATCH(INDEX(valCol,MATCH('BPI+'!Y65,INIcol,0)),bpiTeams,0))-40)/60,
        0.1
      )
    ),
    0.1
  )
)</f>
        <v>0</v>
      </c>
      <c r="D65" s="358">
        <f>IF(
  COUNTBLANK('BPI+'!Z65)=1,
  0,
  IFERROR(
    IF(
      INDEX(sorCol,MATCH(INDEX(valCol,MATCH('BPI+'!Z65,INIcol,0)),bpiTeams,0))&lt;=40,
      2-INDEX(sorCol,MATCH(INDEX(valCol,MATCH('BPI+'!Z65,INIcol,0)),bpiTeams,0))/40,
      IF(
        INDEX(sorCol,MATCH(INDEX(valCol,MATCH('BPI+'!Z65,INIcol,0)),bpiTeams,0))&lt;=100,
        1-0.9*(INDEX(sorCol,MATCH(INDEX(valCol,MATCH('BPI+'!Z65,INIcol,0)),bpiTeams,0))-40)/60,
        0.1
      )
    ),
    0.1
  )
)</f>
        <v>0</v>
      </c>
      <c r="E65" s="358">
        <f>IF(
  COUNTBLANK('BPI+'!AA65)=1,
  0,
  IFERROR(
    IF(
      INDEX(sorCol,MATCH(INDEX(valCol,MATCH('BPI+'!AA65,INIcol,0)),bpiTeams,0))&lt;=40,
      2-INDEX(sorCol,MATCH(INDEX(valCol,MATCH('BPI+'!AA65,INIcol,0)),bpiTeams,0))/40,
      IF(
        INDEX(sorCol,MATCH(INDEX(valCol,MATCH('BPI+'!AA65,INIcol,0)),bpiTeams,0))&lt;=100,
        1-0.9*(INDEX(sorCol,MATCH(INDEX(valCol,MATCH('BPI+'!AA65,INIcol,0)),bpiTeams,0))-40)/60,
        0.1
      )
    ),
    0.1
  )
)</f>
        <v>0</v>
      </c>
      <c r="F65" s="358">
        <f>IF(
  COUNTBLANK('BPI+'!AB65)=1,
  0,
  IFERROR(
    IF(
      INDEX(sorCol,MATCH(INDEX(valCol,MATCH('BPI+'!AB65,INIcol,0)),bpiTeams,0))&lt;=40,
      2-INDEX(sorCol,MATCH(INDEX(valCol,MATCH('BPI+'!AB65,INIcol,0)),bpiTeams,0))/40,
      IF(
        INDEX(sorCol,MATCH(INDEX(valCol,MATCH('BPI+'!AB65,INIcol,0)),bpiTeams,0))&lt;=100,
        1-0.9*(INDEX(sorCol,MATCH(INDEX(valCol,MATCH('BPI+'!AB65,INIcol,0)),bpiTeams,0))-40)/60,
        0.1
      )
    ),
    0.1
  )
)</f>
        <v>0</v>
      </c>
      <c r="G65" s="358">
        <f>IF(
  COUNTBLANK('BPI+'!AC65)=1,
  0,
  IFERROR(
    IF(
      INDEX(sorCol,MATCH(INDEX(valCol,MATCH('BPI+'!AC65,INIcol,0)),bpiTeams,0))&lt;=40,
      2-INDEX(sorCol,MATCH(INDEX(valCol,MATCH('BPI+'!AC65,INIcol,0)),bpiTeams,0))/40,
      IF(
        INDEX(sorCol,MATCH(INDEX(valCol,MATCH('BPI+'!AC65,INIcol,0)),bpiTeams,0))&lt;=100,
        1-0.9*(INDEX(sorCol,MATCH(INDEX(valCol,MATCH('BPI+'!AC65,INIcol,0)),bpiTeams,0))-40)/60,
        0.1
      )
    ),
    0.1
  )
)</f>
        <v>0</v>
      </c>
      <c r="H65" s="358">
        <f>IF(
  COUNTBLANK('BPI+'!AD65)=1,
  0,
  IFERROR(
    IF(
      INDEX(sorCol,MATCH(INDEX(valCol,MATCH('BPI+'!AD65,INIcol,0)),bpiTeams,0))&lt;=40,
      2-INDEX(sorCol,MATCH(INDEX(valCol,MATCH('BPI+'!AD65,INIcol,0)),bpiTeams,0))/40,
      IF(
        INDEX(sorCol,MATCH(INDEX(valCol,MATCH('BPI+'!AD65,INIcol,0)),bpiTeams,0))&lt;=100,
        1-0.9*(INDEX(sorCol,MATCH(INDEX(valCol,MATCH('BPI+'!AD65,INIcol,0)),bpiTeams,0))-40)/60,
        0.1
      )
    ),
    0.1
  )
)</f>
        <v>0</v>
      </c>
      <c r="I65" s="358">
        <f>IF(
  COUNTBLANK('BPI+'!AE65)=1,
  0,
  IFERROR(
    IF(
      INDEX(sorCol,MATCH(INDEX(valCol,MATCH('BPI+'!AE65,INIcol,0)),bpiTeams,0))&lt;=40,
      2-INDEX(sorCol,MATCH(INDEX(valCol,MATCH('BPI+'!AE65,INIcol,0)),bpiTeams,0))/40,
      IF(
        INDEX(sorCol,MATCH(INDEX(valCol,MATCH('BPI+'!AE65,INIcol,0)),bpiTeams,0))&lt;=100,
        1-0.9*(INDEX(sorCol,MATCH(INDEX(valCol,MATCH('BPI+'!AE65,INIcol,0)),bpiTeams,0))-40)/60,
        0.1
      )
    ),
    0.1
  )
)</f>
        <v>0</v>
      </c>
      <c r="J65" s="358">
        <f>IF(
  COUNTBLANK('BPI+'!AF65)=1,
  0,
  IFERROR(
    IF(
      INDEX(sorCol,MATCH(INDEX(valCol,MATCH('BPI+'!AF65,INIcol,0)),bpiTeams,0))&lt;=40,
      2-INDEX(sorCol,MATCH(INDEX(valCol,MATCH('BPI+'!AF65,INIcol,0)),bpiTeams,0))/40,
      IF(
        INDEX(sorCol,MATCH(INDEX(valCol,MATCH('BPI+'!AF65,INIcol,0)),bpiTeams,0))&lt;=100,
        1-0.9*(INDEX(sorCol,MATCH(INDEX(valCol,MATCH('BPI+'!AF65,INIcol,0)),bpiTeams,0))-40)/60,
        0.1
      )
    ),
    0.1
  )
)</f>
        <v>0</v>
      </c>
      <c r="K65" s="358">
        <f>IF(
  COUNTBLANK('BPI+'!AG65)=1,
  0,
  IFERROR(
    IF(
      INDEX(sorCol,MATCH(INDEX(valCol,MATCH('BPI+'!AG65,INIcol,0)),bpiTeams,0))&lt;=40,
      2-INDEX(sorCol,MATCH(INDEX(valCol,MATCH('BPI+'!AG65,INIcol,0)),bpiTeams,0))/40,
      IF(
        INDEX(sorCol,MATCH(INDEX(valCol,MATCH('BPI+'!AG65,INIcol,0)),bpiTeams,0))&lt;=100,
        1-0.9*(INDEX(sorCol,MATCH(INDEX(valCol,MATCH('BPI+'!AG65,INIcol,0)),bpiTeams,0))-40)/60,
        0.1
      )
    ),
    0.1
  )
)</f>
        <v>0</v>
      </c>
      <c r="L65" s="358">
        <f>IF(
  COUNTBLANK('BPI+'!AH65)=1,
  0,
  IFERROR(
    IF(
      INDEX(sorCol,MATCH(INDEX(valCol,MATCH('BPI+'!AH65,INIcol,0)),bpiTeams,0))&lt;=40,
      2-INDEX(sorCol,MATCH(INDEX(valCol,MATCH('BPI+'!AH65,INIcol,0)),bpiTeams,0))/40,
      IF(
        INDEX(sorCol,MATCH(INDEX(valCol,MATCH('BPI+'!AH65,INIcol,0)),bpiTeams,0))&lt;=100,
        1-0.9*(INDEX(sorCol,MATCH(INDEX(valCol,MATCH('BPI+'!AH65,INIcol,0)),bpiTeams,0))-40)/60,
        0.1
      )
    ),
    0.1
  )
)</f>
        <v>0</v>
      </c>
      <c r="M65" s="358">
        <f>IF(
  COUNTBLANK('BPI+'!AI65)=1,
  0,
  IFERROR(
    IF(
      INDEX(sorCol,MATCH(INDEX(valCol,MATCH('BPI+'!AI65,INIcol,0)),bpiTeams,0))&lt;=40,
      2-INDEX(sorCol,MATCH(INDEX(valCol,MATCH('BPI+'!AI65,INIcol,0)),bpiTeams,0))/40,
      IF(
        INDEX(sorCol,MATCH(INDEX(valCol,MATCH('BPI+'!AI65,INIcol,0)),bpiTeams,0))&lt;=100,
        1-0.9*(INDEX(sorCol,MATCH(INDEX(valCol,MATCH('BPI+'!AI65,INIcol,0)),bpiTeams,0))-40)/60,
        0.1
      )
    ),
    0.1
  )
)</f>
        <v>0</v>
      </c>
      <c r="N65" s="358">
        <f>IF(
  COUNTBLANK('BPI+'!AJ65)=1,
  0,
  IFERROR(
    IF(
      INDEX(sorCol,MATCH(INDEX(valCol,MATCH('BPI+'!AJ65,INIcol,0)),bpiTeams,0))&lt;=40,
      2-INDEX(sorCol,MATCH(INDEX(valCol,MATCH('BPI+'!AJ65,INIcol,0)),bpiTeams,0))/40,
      IF(
        INDEX(sorCol,MATCH(INDEX(valCol,MATCH('BPI+'!AJ65,INIcol,0)),bpiTeams,0))&lt;=100,
        1-0.9*(INDEX(sorCol,MATCH(INDEX(valCol,MATCH('BPI+'!AJ65,INIcol,0)),bpiTeams,0))-40)/60,
        0.1
      )
    ),
    0.1
  )
)</f>
        <v>0</v>
      </c>
      <c r="O65" s="366">
        <f>IF(
  COUNTBLANK('BPI+'!AK65)=1,
  0,
  IFERROR(
    IF(
      INDEX(sorCol, MATCH(INDEX(valCol, MATCH('BPI+'!AK65, INIcol, 0)), bpiTeams, 0)) &lt;= 40,
      -INDEX(sorCol, MATCH(INDEX(valCol, MATCH('BPI+'!AK65, INIcol, 0)), bpiTeams, 0))/40,
      IF(
        INDEX(sorCol, MATCH(INDEX(valCol, MATCH('BPI+'!AK65, INIcol, 0)), bpiTeams, 0)) &lt;= 100,
        -1 - (INDEX(sorCol, MATCH(INDEX(valCol, MATCH('BPI+'!AK65, INIcol, 0)), bpiTeams, 0)) - 40)/60,
        -2
      )
    ),
    -2
  )
)</f>
        <v>-0.42499999999999999</v>
      </c>
      <c r="P65" s="366">
        <f>IF(
  COUNTBLANK('BPI+'!AL65)=1,
  0,
  IFERROR(
    IF(
      INDEX(sorCol, MATCH(INDEX(valCol, MATCH('BPI+'!AL65, INIcol, 0)), bpiTeams, 0)) &lt;= 40,
      -INDEX(sorCol, MATCH(INDEX(valCol, MATCH('BPI+'!AL65, INIcol, 0)), bpiTeams, 0))/40,
      IF(
        INDEX(sorCol, MATCH(INDEX(valCol, MATCH('BPI+'!AL65, INIcol, 0)), bpiTeams, 0)) &lt;= 100,
        -1 - (INDEX(sorCol, MATCH(INDEX(valCol, MATCH('BPI+'!AL65, INIcol, 0)), bpiTeams, 0)) - 40)/60,
        -2
      )
    ),
    -2
  )
)</f>
        <v>-0.77500000000000002</v>
      </c>
      <c r="Q65" s="366">
        <f>IF(
  COUNTBLANK('BPI+'!AM65)=1,
  0,
  IFERROR(
    IF(
      INDEX(sorCol, MATCH(INDEX(valCol, MATCH('BPI+'!AM65, INIcol, 0)), bpiTeams, 0)) &lt;= 40,
      -INDEX(sorCol, MATCH(INDEX(valCol, MATCH('BPI+'!AM65, INIcol, 0)), bpiTeams, 0))/40,
      IF(
        INDEX(sorCol, MATCH(INDEX(valCol, MATCH('BPI+'!AM65, INIcol, 0)), bpiTeams, 0)) &lt;= 100,
        -1 - (INDEX(sorCol, MATCH(INDEX(valCol, MATCH('BPI+'!AM65, INIcol, 0)), bpiTeams, 0)) - 40)/60,
        -2
      )
    ),
    -2
  )
)</f>
        <v>0</v>
      </c>
      <c r="R65" s="366">
        <f>IF(
  COUNTBLANK('BPI+'!AN65)=1,
  0,
  IFERROR(
    IF(
      INDEX(sorCol, MATCH(INDEX(valCol, MATCH('BPI+'!AN65, INIcol, 0)), bpiTeams, 0)) &lt;= 40,
      -INDEX(sorCol, MATCH(INDEX(valCol, MATCH('BPI+'!AN65, INIcol, 0)), bpiTeams, 0))/40,
      IF(
        INDEX(sorCol, MATCH(INDEX(valCol, MATCH('BPI+'!AN65, INIcol, 0)), bpiTeams, 0)) &lt;= 100,
        -1 - (INDEX(sorCol, MATCH(INDEX(valCol, MATCH('BPI+'!AN65, INIcol, 0)), bpiTeams, 0)) - 40)/60,
        -2
      )
    ),
    -2
  )
)</f>
        <v>0</v>
      </c>
      <c r="S65" s="366">
        <f>IF(
  COUNTBLANK('BPI+'!AO65)=1,
  0,
  IFERROR(
    IF(
      INDEX(sorCol, MATCH(INDEX(valCol, MATCH('BPI+'!AO65, INIcol, 0)), bpiTeams, 0)) &lt;= 40,
      -INDEX(sorCol, MATCH(INDEX(valCol, MATCH('BPI+'!AO65, INIcol, 0)), bpiTeams, 0))/40,
      IF(
        INDEX(sorCol, MATCH(INDEX(valCol, MATCH('BPI+'!AO65, INIcol, 0)), bpiTeams, 0)) &lt;= 100,
        -1 - (INDEX(sorCol, MATCH(INDEX(valCol, MATCH('BPI+'!AO65, INIcol, 0)), bpiTeams, 0)) - 40)/60,
        -2
      )
    ),
    -2
  )
)</f>
        <v>0</v>
      </c>
      <c r="T65" s="366">
        <f>IF(
  COUNTBLANK('BPI+'!AP65)=1,
  0,
  IFERROR(
    IF(
      INDEX(sorCol, MATCH(INDEX(valCol, MATCH('BPI+'!AP65, INIcol, 0)), bpiTeams, 0)) &lt;= 40,
      -INDEX(sorCol, MATCH(INDEX(valCol, MATCH('BPI+'!AP65, INIcol, 0)), bpiTeams, 0))/40,
      IF(
        INDEX(sorCol, MATCH(INDEX(valCol, MATCH('BPI+'!AP65, INIcol, 0)), bpiTeams, 0)) &lt;= 100,
        -1 - (INDEX(sorCol, MATCH(INDEX(valCol, MATCH('BPI+'!AP65, INIcol, 0)), bpiTeams, 0)) - 40)/60,
        -2
      )
    ),
    -2
  )
)</f>
        <v>0</v>
      </c>
      <c r="U65" s="366">
        <f>IF(
  COUNTBLANK('BPI+'!AQ65)=1,
  0,
  IFERROR(
    IF(
      INDEX(sorCol, MATCH(INDEX(valCol, MATCH('BPI+'!AQ65, INIcol, 0)), bpiTeams, 0)) &lt;= 40,
      -INDEX(sorCol, MATCH(INDEX(valCol, MATCH('BPI+'!AQ65, INIcol, 0)), bpiTeams, 0))/40,
      IF(
        INDEX(sorCol, MATCH(INDEX(valCol, MATCH('BPI+'!AQ65, INIcol, 0)), bpiTeams, 0)) &lt;= 100,
        -1 - (INDEX(sorCol, MATCH(INDEX(valCol, MATCH('BPI+'!AQ65, INIcol, 0)), bpiTeams, 0)) - 40)/60,
        -2
      )
    ),
    -2
  )
)</f>
        <v>0</v>
      </c>
      <c r="V65" s="366">
        <f>IF(
  COUNTBLANK('BPI+'!AR65)=1,
  0,
  IFERROR(
    IF(
      INDEX(sorCol, MATCH(INDEX(valCol, MATCH('BPI+'!AR65, INIcol, 0)), bpiTeams, 0)) &lt;= 40,
      -INDEX(sorCol, MATCH(INDEX(valCol, MATCH('BPI+'!AR65, INIcol, 0)), bpiTeams, 0))/40,
      IF(
        INDEX(sorCol, MATCH(INDEX(valCol, MATCH('BPI+'!AR65, INIcol, 0)), bpiTeams, 0)) &lt;= 100,
        -1 - (INDEX(sorCol, MATCH(INDEX(valCol, MATCH('BPI+'!AR65, INIcol, 0)), bpiTeams, 0)) - 40)/60,
        -2
      )
    ),
    -2
  )
)</f>
        <v>0</v>
      </c>
      <c r="W65" s="366">
        <f>IF(
  COUNTBLANK('BPI+'!AS65)=1,
  0,
  IFERROR(
    IF(
      INDEX(sorCol, MATCH(INDEX(valCol, MATCH('BPI+'!AS65, INIcol, 0)), bpiTeams, 0)) &lt;= 40,
      -INDEX(sorCol, MATCH(INDEX(valCol, MATCH('BPI+'!AS65, INIcol, 0)), bpiTeams, 0))/40,
      IF(
        INDEX(sorCol, MATCH(INDEX(valCol, MATCH('BPI+'!AS65, INIcol, 0)), bpiTeams, 0)) &lt;= 100,
        -1 - (INDEX(sorCol, MATCH(INDEX(valCol, MATCH('BPI+'!AS65, INIcol, 0)), bpiTeams, 0)) - 40)/60,
        -2
      )
    ),
    -2
  )
)</f>
        <v>0</v>
      </c>
      <c r="X65" s="366">
        <f>IF(
  COUNTBLANK('BPI+'!AT65)=1,
  0,
  IFERROR(
    IF(
      INDEX(sorCol, MATCH(INDEX(valCol, MATCH('BPI+'!AT65, INIcol, 0)), bpiTeams, 0)) &lt;= 40,
      -INDEX(sorCol, MATCH(INDEX(valCol, MATCH('BPI+'!AT65, INIcol, 0)), bpiTeams, 0))/40,
      IF(
        INDEX(sorCol, MATCH(INDEX(valCol, MATCH('BPI+'!AT65, INIcol, 0)), bpiTeams, 0)) &lt;= 100,
        -1 - (INDEX(sorCol, MATCH(INDEX(valCol, MATCH('BPI+'!AT65, INIcol, 0)), bpiTeams, 0)) - 40)/60,
        -2
      )
    ),
    -2
  )
)</f>
        <v>0</v>
      </c>
      <c r="Y65" s="366">
        <f>IF(
  COUNTBLANK('BPI+'!AU65)=1,
  0,
  IFERROR(
    IF(
      INDEX(sorCol, MATCH(INDEX(valCol, MATCH('BPI+'!AU65, INIcol, 0)), bpiTeams, 0)) &lt;= 40,
      -INDEX(sorCol, MATCH(INDEX(valCol, MATCH('BPI+'!AU65, INIcol, 0)), bpiTeams, 0))/40,
      IF(
        INDEX(sorCol, MATCH(INDEX(valCol, MATCH('BPI+'!AU65, INIcol, 0)), bpiTeams, 0)) &lt;= 100,
        -1 - (INDEX(sorCol, MATCH(INDEX(valCol, MATCH('BPI+'!AU65, INIcol, 0)), bpiTeams, 0)) - 40)/60,
        -2
      )
    ),
    -2
  )
)</f>
        <v>0</v>
      </c>
      <c r="Z65" s="366">
        <f>IF(
  COUNTBLANK('BPI+'!AV65)=1,
  0,
  IFERROR(
    IF(
      INDEX(sorCol, MATCH(INDEX(valCol, MATCH('BPI+'!AV65, INIcol, 0)), bpiTeams, 0)) &lt;= 40,
      -INDEX(sorCol, MATCH(INDEX(valCol, MATCH('BPI+'!AV65, INIcol, 0)), bpiTeams, 0))/40,
      IF(
        INDEX(sorCol, MATCH(INDEX(valCol, MATCH('BPI+'!AV65, INIcol, 0)), bpiTeams, 0)) &lt;= 100,
        -1 - (INDEX(sorCol, MATCH(INDEX(valCol, MATCH('BPI+'!AV65, INIcol, 0)), bpiTeams, 0)) - 40)/60,
        -2
      )
    ),
    -2
  )
)</f>
        <v>0</v>
      </c>
      <c r="AA65" s="358">
        <f>IFERROR(IF(COUNTBLANK('BPI+'!AX65)=1,0,IF(COUNTIF(qwqlINIcol,'BPI+'!AX65)=0,0.1,IF(INDEX(sorCol,MATCH(INDEX(valCol,MATCH('BPI+'!AW65,INIcol,0)),bpiTeams,0))&gt;=40,INDEX(sorCol,MATCH(INDEX(valCol,MATCH('BPI+'!AW65,INIcol,0)),bpiTeams,0))*-1/40+2,(INDEX(sorCol,MATCH(INDEX(valCol,MATCH('BPI+'!AW65,INIcol,0)),bpiTeams,0))*(-1)+40)/325+1))),0)</f>
        <v>0</v>
      </c>
      <c r="AB65" s="358">
        <f>IFERROR(IF(COUNTBLANK('BPI+'!AY65)=1,0,IF(COUNTIF(qwqlINIcol,'BPI+'!AY65)=0,0.1,IF(INDEX(sorCol,MATCH(INDEX(valCol,MATCH('BPI+'!AX65,INIcol,0)),bpiTeams,0))&gt;=40,INDEX(sorCol,MATCH(INDEX(valCol,MATCH('BPI+'!AX65,INIcol,0)),bpiTeams,0))*-1/40+2,(INDEX(sorCol,MATCH(INDEX(valCol,MATCH('BPI+'!AX65,INIcol,0)),bpiTeams,0))*(-1)+40)/325+1))),0)</f>
        <v>0</v>
      </c>
      <c r="AC65" s="358">
        <f>IFERROR(IF(COUNTBLANK('BPI+'!AZ65)=1,0,IF(COUNTIF(qwqlINIcol,'BPI+'!AZ65)=0,0.1,IF(INDEX(sorCol,MATCH(INDEX(valCol,MATCH('BPI+'!AY65,INIcol,0)),bpiTeams,0))&gt;=40,INDEX(sorCol,MATCH(INDEX(valCol,MATCH('BPI+'!AY65,INIcol,0)),bpiTeams,0))*-1/40+2,(INDEX(sorCol,MATCH(INDEX(valCol,MATCH('BPI+'!AY65,INIcol,0)),bpiTeams,0))*(-1)+40)/325+1))),0)</f>
        <v>0</v>
      </c>
      <c r="AD65" s="358">
        <f>IFERROR(IF(COUNTBLANK('BPI+'!BA65)=1,0,IF(COUNTIF(qwqlINIcol,'BPI+'!BA65)=0,0.1,IF(INDEX(sorCol,MATCH(INDEX(valCol,MATCH('BPI+'!AZ65,INIcol,0)),bpiTeams,0))&gt;=40,INDEX(sorCol,MATCH(INDEX(valCol,MATCH('BPI+'!AZ65,INIcol,0)),bpiTeams,0))*-1/40+2,(INDEX(sorCol,MATCH(INDEX(valCol,MATCH('BPI+'!AZ65,INIcol,0)),bpiTeams,0))*(-1)+40)/325+1))),0)</f>
        <v>0</v>
      </c>
      <c r="AE65" s="358">
        <f>IFERROR(IF(COUNTBLANK('BPI+'!BB65)=1,0,IF(COUNTIF(qwqlINIcol,'BPI+'!BB65)=0,0.1,IF(INDEX(sorCol,MATCH(INDEX(valCol,MATCH('BPI+'!BA65,INIcol,0)),bpiTeams,0))&gt;=40,INDEX(sorCol,MATCH(INDEX(valCol,MATCH('BPI+'!BA65,INIcol,0)),bpiTeams,0))*-1/40+2,(INDEX(sorCol,MATCH(INDEX(valCol,MATCH('BPI+'!BA65,INIcol,0)),bpiTeams,0))*(-1)+40)/325+1))),0)</f>
        <v>0</v>
      </c>
      <c r="AF65" s="358">
        <f>IFERROR(IF(COUNTBLANK('BPI+'!BC65)=1,0,IF(COUNTIF(qwqlINIcol,'BPI+'!BC65)=0,0.1,IF(INDEX(sorCol,MATCH(INDEX(valCol,MATCH('BPI+'!BB65,INIcol,0)),bpiTeams,0))&gt;=40,INDEX(sorCol,MATCH(INDEX(valCol,MATCH('BPI+'!BB65,INIcol,0)),bpiTeams,0))*-1/40+2,(INDEX(sorCol,MATCH(INDEX(valCol,MATCH('BPI+'!BB65,INIcol,0)),bpiTeams,0))*(-1)+40)/325+1))),0)</f>
        <v>0</v>
      </c>
      <c r="AG65" s="358">
        <f>IFERROR(IF(COUNTBLANK('BPI+'!BD65)=1,0,IF(COUNTIF(qwqlINIcol,'BPI+'!BD65)=0,0.1,IF(INDEX(sorCol,MATCH(INDEX(valCol,MATCH('BPI+'!BC65,INIcol,0)),bpiTeams,0))&gt;=40,INDEX(sorCol,MATCH(INDEX(valCol,MATCH('BPI+'!BC65,INIcol,0)),bpiTeams,0))*-1/40+2,(INDEX(sorCol,MATCH(INDEX(valCol,MATCH('BPI+'!BC65,INIcol,0)),bpiTeams,0))*(-1)+40)/325+1))),0)</f>
        <v>0</v>
      </c>
      <c r="AH65" s="358">
        <f>IFERROR(IF(COUNTBLANK('BPI+'!BE65)=1,0,IF(COUNTIF(qwqlINIcol,'BPI+'!BE65)=0,0.1,IF(INDEX(sorCol,MATCH(INDEX(valCol,MATCH('BPI+'!BD65,INIcol,0)),bpiTeams,0))&gt;=40,INDEX(sorCol,MATCH(INDEX(valCol,MATCH('BPI+'!BD65,INIcol,0)),bpiTeams,0))*-1/40+2,(INDEX(sorCol,MATCH(INDEX(valCol,MATCH('BPI+'!BD65,INIcol,0)),bpiTeams,0))*(-1)+40)/325+1))),0)</f>
        <v>0</v>
      </c>
      <c r="AI65" s="358">
        <f>IFERROR(IF(COUNTBLANK('BPI+'!BF65)=1,0,IF(COUNTIF(qwqlINIcol,'BPI+'!BF65)=0,0.1,IF(INDEX(sorCol,MATCH(INDEX(valCol,MATCH('BPI+'!BE65,INIcol,0)),bpiTeams,0))&gt;=40,INDEX(sorCol,MATCH(INDEX(valCol,MATCH('BPI+'!BE65,INIcol,0)),bpiTeams,0))*-1/40+2,(INDEX(sorCol,MATCH(INDEX(valCol,MATCH('BPI+'!BE65,INIcol,0)),bpiTeams,0))*(-1)+40)/325+1))),0)</f>
        <v>0</v>
      </c>
      <c r="AJ65" s="358">
        <f>IFERROR(IF(COUNTBLANK('BPI+'!BG65)=1,0,IF(COUNTIF(qwqlINIcol,'BPI+'!BG65)=0,0.1,IF(INDEX(sorCol,MATCH(INDEX(valCol,MATCH('BPI+'!BF65,INIcol,0)),bpiTeams,0))&gt;=40,INDEX(sorCol,MATCH(INDEX(valCol,MATCH('BPI+'!BF65,INIcol,0)),bpiTeams,0))*-1/40+2,(INDEX(sorCol,MATCH(INDEX(valCol,MATCH('BPI+'!BF65,INIcol,0)),bpiTeams,0))*(-1)+40)/325+1))),0)</f>
        <v>0</v>
      </c>
      <c r="AK65" s="358">
        <f>IFERROR(IF(COUNTBLANK('BPI+'!BH65)=1,0,IF(COUNTIF(qwqlINIcol,'BPI+'!BH65)=0,0.1,IF(INDEX(sorCol,MATCH(INDEX(valCol,MATCH('BPI+'!BG65,INIcol,0)),bpiTeams,0))&gt;=40,INDEX(sorCol,MATCH(INDEX(valCol,MATCH('BPI+'!BG65,INIcol,0)),bpiTeams,0))*-1/40+2,(INDEX(sorCol,MATCH(INDEX(valCol,MATCH('BPI+'!BG65,INIcol,0)),bpiTeams,0))*(-1)+40)/325+1))),0)</f>
        <v>0</v>
      </c>
      <c r="AL65" s="358">
        <f>IFERROR(IF(COUNTBLANK('BPI+'!BI65)=1,0,IF(COUNTIF(qwqlINIcol,'BPI+'!BI65)=0,0.1,IF(INDEX(sorCol,MATCH(INDEX(valCol,MATCH('BPI+'!BH65,INIcol,0)),bpiTeams,0))&gt;=40,INDEX(sorCol,MATCH(INDEX(valCol,MATCH('BPI+'!BH65,INIcol,0)),bpiTeams,0))*-1/40+2,(INDEX(sorCol,MATCH(INDEX(valCol,MATCH('BPI+'!BH65,INIcol,0)),bpiTeams,0))*(-1)+40)/325+1))),0)</f>
        <v>0</v>
      </c>
      <c r="AM65" s="358">
        <f>IFERROR(IF(COUNTBLANK('BPI+'!BJ65)=1,0,IF(COUNTIF(qwqlINIcol,'BPI+'!BJ65)=0,0.1,IF(INDEX(sorCol,MATCH(INDEX(valCol,MATCH('BPI+'!BI65,INIcol,0)),bpiTeams,0))&gt;=40,INDEX(sorCol,MATCH(INDEX(valCol,MATCH('BPI+'!BI65,INIcol,0)),bpiTeams,0))*-1/40+2,(INDEX(sorCol,MATCH(INDEX(valCol,MATCH('BPI+'!BI65,INIcol,0)),bpiTeams,0))*(-1)+40)/325+1))),0)</f>
        <v>0</v>
      </c>
      <c r="AN65" s="358">
        <f>IFERROR(IF(COUNTBLANK('BPI+'!BK65)=1,0,IF(COUNTIF(qwqlINIcol,'BPI+'!BK65)=0,0.1,IF(INDEX(sorCol,MATCH(INDEX(valCol,MATCH('BPI+'!BJ65,INIcol,0)),bpiTeams,0))&gt;=40,INDEX(sorCol,MATCH(INDEX(valCol,MATCH('BPI+'!BJ65,INIcol,0)),bpiTeams,0))*-1/40+2,(INDEX(sorCol,MATCH(INDEX(valCol,MATCH('BPI+'!BJ65,INIcol,0)),bpiTeams,0))*(-1)+40)/325+1))),0)</f>
        <v>0</v>
      </c>
      <c r="AO65" s="358">
        <f>IFERROR(IF(COUNTBLANK('BPI+'!BL65)=1,0,IF(COUNTIF(qwqlINIcol,'BPI+'!BL65)=0,0.1,IF(INDEX(sorCol,MATCH(INDEX(valCol,MATCH('BPI+'!BK65,INIcol,0)),bpiTeams,0))&gt;=40,INDEX(sorCol,MATCH(INDEX(valCol,MATCH('BPI+'!BK65,INIcol,0)),bpiTeams,0))*-1/40+2,(INDEX(sorCol,MATCH(INDEX(valCol,MATCH('BPI+'!BK65,INIcol,0)),bpiTeams,0))*(-1)+40)/325+1))),0)</f>
        <v>0</v>
      </c>
      <c r="AP65" s="366">
        <f>IF(COUNTBLANK('BPI+'!BL65)=1,0,IF(COUNTIF(qwqlINIcol,'BPI+'!BL65)=0,-1.5,IF(INDEX(sorCol,MATCH(INDEX(valCol,MATCH('BPI+'!BL65,INIcol,0)),bpiTeams,0))&gt;=80,-1.5,IF(INDEX(sorCol,MATCH(INDEX(valCol,MATCH('BPI+'!BL65,INIcol,0)),bpiTeams,0))&gt;=41,-1 - (INDEX(sorCol,MATCH(INDEX(valCol,MATCH('BPI+'!BL65,INIcol,0)),bpiTeams,0)) - 41) * (0.5/39),(INDEX(sorCol,MATCH(INDEX(valCol,MATCH('BPI+'!BL65,INIcol,0)),bpiTeams,0)) + 40)/325 - 2))))</f>
        <v>0</v>
      </c>
      <c r="AQ65" s="366">
        <f>IF(COUNTBLANK('BPI+'!BM65)=1,0,IF(COUNTIF(qwqlINIcol,'BPI+'!BM65)=0,-1.5,IF(INDEX(sorCol,MATCH(INDEX(valCol,MATCH('BPI+'!BM65,INIcol,0)),bpiTeams,0))&gt;=80,-1.5,IF(INDEX(sorCol,MATCH(INDEX(valCol,MATCH('BPI+'!BM65,INIcol,0)),bpiTeams,0))&gt;=41,-1 - (INDEX(sorCol,MATCH(INDEX(valCol,MATCH('BPI+'!BM65,INIcol,0)),bpiTeams,0)) - 41) * (0.5/39),(INDEX(sorCol,MATCH(INDEX(valCol,MATCH('BPI+'!BM65,INIcol,0)),bpiTeams,0)) + 40)/325 - 2))))</f>
        <v>0</v>
      </c>
      <c r="AR65" s="366">
        <f>IF(COUNTBLANK('BPI+'!BN65)=1,0,IF(COUNTIF(qwqlINIcol,'BPI+'!BN65)=0,-1.5,IF(INDEX(sorCol,MATCH(INDEX(valCol,MATCH('BPI+'!BN65,INIcol,0)),bpiTeams,0))&gt;=80,-1.5,IF(INDEX(sorCol,MATCH(INDEX(valCol,MATCH('BPI+'!BN65,INIcol,0)),bpiTeams,0))&gt;=41,-1 - (INDEX(sorCol,MATCH(INDEX(valCol,MATCH('BPI+'!BN65,INIcol,0)),bpiTeams,0)) - 41) * (0.5/39),(INDEX(sorCol,MATCH(INDEX(valCol,MATCH('BPI+'!BN65,INIcol,0)),bpiTeams,0)) + 40)/325 - 2))))</f>
        <v>0</v>
      </c>
      <c r="AS65" s="366">
        <f>IF(COUNTBLANK('BPI+'!BO65)=1,0,IF(COUNTIF(qwqlINIcol,'BPI+'!BO65)=0,-1.5,IF(INDEX(sorCol,MATCH(INDEX(valCol,MATCH('BPI+'!BO65,INIcol,0)),bpiTeams,0))&gt;=80,-1.5,IF(INDEX(sorCol,MATCH(INDEX(valCol,MATCH('BPI+'!BO65,INIcol,0)),bpiTeams,0))&gt;=41,-1 - (INDEX(sorCol,MATCH(INDEX(valCol,MATCH('BPI+'!BO65,INIcol,0)),bpiTeams,0)) - 41) * (0.5/39),(INDEX(sorCol,MATCH(INDEX(valCol,MATCH('BPI+'!BO65,INIcol,0)),bpiTeams,0)) + 40)/325 - 2))))</f>
        <v>0</v>
      </c>
      <c r="AT65" s="366">
        <f>IF(COUNTBLANK('BPI+'!BP65)=1,0,IF(COUNTIF(qwqlINIcol,'BPI+'!BP65)=0,-1.5,IF(INDEX(sorCol,MATCH(INDEX(valCol,MATCH('BPI+'!BP65,INIcol,0)),bpiTeams,0))&gt;=80,-1.5,IF(INDEX(sorCol,MATCH(INDEX(valCol,MATCH('BPI+'!BP65,INIcol,0)),bpiTeams,0))&gt;=41,-1 - (INDEX(sorCol,MATCH(INDEX(valCol,MATCH('BPI+'!BP65,INIcol,0)),bpiTeams,0)) - 41) * (0.5/39),(INDEX(sorCol,MATCH(INDEX(valCol,MATCH('BPI+'!BP65,INIcol,0)),bpiTeams,0)) + 40)/325 - 2))))</f>
        <v>0</v>
      </c>
      <c r="AU65" s="366">
        <f>IF(COUNTBLANK('BPI+'!BQ65)=1,0,IF(COUNTIF(qwqlINIcol,'BPI+'!BQ65)=0,-1.5,IF(INDEX(sorCol,MATCH(INDEX(valCol,MATCH('BPI+'!BQ65,INIcol,0)),bpiTeams,0))&gt;=80,-1.5,IF(INDEX(sorCol,MATCH(INDEX(valCol,MATCH('BPI+'!BQ65,INIcol,0)),bpiTeams,0))&gt;=41,-1 - (INDEX(sorCol,MATCH(INDEX(valCol,MATCH('BPI+'!BQ65,INIcol,0)),bpiTeams,0)) - 41) * (0.5/39),(INDEX(sorCol,MATCH(INDEX(valCol,MATCH('BPI+'!BQ65,INIcol,0)),bpiTeams,0)) + 40)/325 - 2))))</f>
        <v>0</v>
      </c>
      <c r="AV65" s="366">
        <f>IF(COUNTBLANK('BPI+'!BR65)=1,0,IF(COUNTIF(qwqlINIcol,'BPI+'!BR65)=0,-1.5,IF(INDEX(sorCol,MATCH(INDEX(valCol,MATCH('BPI+'!BR65,INIcol,0)),bpiTeams,0))&gt;=80,-1.5,IF(INDEX(sorCol,MATCH(INDEX(valCol,MATCH('BPI+'!BR65,INIcol,0)),bpiTeams,0))&gt;=41,-1 - (INDEX(sorCol,MATCH(INDEX(valCol,MATCH('BPI+'!BR65,INIcol,0)),bpiTeams,0)) - 41) * (0.5/39),(INDEX(sorCol,MATCH(INDEX(valCol,MATCH('BPI+'!BR65,INIcol,0)),bpiTeams,0)) + 40)/325 - 2))))</f>
        <v>0</v>
      </c>
      <c r="AW65" s="366">
        <f>IF(COUNTBLANK('BPI+'!BS65)=1,0,IF(COUNTIF(qwqlINIcol,'BPI+'!BS65)=0,-1.5,IF(INDEX(sorCol,MATCH(INDEX(valCol,MATCH('BPI+'!BS65,INIcol,0)),bpiTeams,0))&gt;=80,-1.5,IF(INDEX(sorCol,MATCH(INDEX(valCol,MATCH('BPI+'!BS65,INIcol,0)),bpiTeams,0))&gt;=41,-1 - (INDEX(sorCol,MATCH(INDEX(valCol,MATCH('BPI+'!BS65,INIcol,0)),bpiTeams,0)) - 41) * (0.5/39),(INDEX(sorCol,MATCH(INDEX(valCol,MATCH('BPI+'!BS65,INIcol,0)),bpiTeams,0)) + 40)/325 - 2))))</f>
        <v>0</v>
      </c>
      <c r="AX65" s="366">
        <f>IF(COUNTBLANK('BPI+'!BT65)=1,0,IF(COUNTIF(qwqlINIcol,'BPI+'!BT65)=0,-1.5,IF(INDEX(sorCol,MATCH(INDEX(valCol,MATCH('BPI+'!BT65,INIcol,0)),bpiTeams,0))&gt;=80,-1.5,IF(INDEX(sorCol,MATCH(INDEX(valCol,MATCH('BPI+'!BT65,INIcol,0)),bpiTeams,0))&gt;=41,-1 - (INDEX(sorCol,MATCH(INDEX(valCol,MATCH('BPI+'!BT65,INIcol,0)),bpiTeams,0)) - 41) * (0.5/39),(INDEX(sorCol,MATCH(INDEX(valCol,MATCH('BPI+'!BT65,INIcol,0)),bpiTeams,0)) + 40)/325 - 2))))</f>
        <v>0</v>
      </c>
      <c r="AY65" s="366">
        <f>IF(COUNTBLANK('BPI+'!BU65)=1,0,IF(COUNTIF(qwqlINIcol,'BPI+'!BU65)=0,-1.5,IF(INDEX(sorCol,MATCH(INDEX(valCol,MATCH('BPI+'!BU65,INIcol,0)),bpiTeams,0))&gt;=80,-1.5,IF(INDEX(sorCol,MATCH(INDEX(valCol,MATCH('BPI+'!BU65,INIcol,0)),bpiTeams,0))&gt;=41,-1 - (INDEX(sorCol,MATCH(INDEX(valCol,MATCH('BPI+'!BU65,INIcol,0)),bpiTeams,0)) - 41) * (0.5/39),(INDEX(sorCol,MATCH(INDEX(valCol,MATCH('BPI+'!BU65,INIcol,0)),bpiTeams,0)) + 40)/325 - 2))))</f>
        <v>0</v>
      </c>
      <c r="AZ65" s="366">
        <f>IF(COUNTBLANK('BPI+'!BV65)=1,0,IF(COUNTIF(qwqlINIcol,'BPI+'!BV65)=0,-1.5,IF(INDEX(sorCol,MATCH(INDEX(valCol,MATCH('BPI+'!BV65,INIcol,0)),bpiTeams,0))&gt;=80,-1.5,IF(INDEX(sorCol,MATCH(INDEX(valCol,MATCH('BPI+'!BV65,INIcol,0)),bpiTeams,0))&gt;=41,-1 - (INDEX(sorCol,MATCH(INDEX(valCol,MATCH('BPI+'!BV65,INIcol,0)),bpiTeams,0)) - 41) * (0.5/39),(INDEX(sorCol,MATCH(INDEX(valCol,MATCH('BPI+'!BV65,INIcol,0)),bpiTeams,0)) + 40)/325 - 2))))</f>
        <v>0</v>
      </c>
      <c r="BA65" s="366">
        <f>IF(COUNTBLANK('BPI+'!BW65)=1,0,IF(COUNTIF(qwqlINIcol,'BPI+'!BW65)=0,-1.5,IF(INDEX(sorCol,MATCH(INDEX(valCol,MATCH('BPI+'!BW65,INIcol,0)),bpiTeams,0))&gt;=80,-1.5,IF(INDEX(sorCol,MATCH(INDEX(valCol,MATCH('BPI+'!BW65,INIcol,0)),bpiTeams,0))&gt;=41,-1 - (INDEX(sorCol,MATCH(INDEX(valCol,MATCH('BPI+'!BW65,INIcol,0)),bpiTeams,0)) - 41) * (0.5/39),(INDEX(sorCol,MATCH(INDEX(valCol,MATCH('BPI+'!BW65,INIcol,0)),bpiTeams,0)) + 40)/325 - 2))))</f>
        <v>0</v>
      </c>
      <c r="BB65" s="366">
        <f>IF(COUNTBLANK('BPI+'!BX65)=1,0,IF(COUNTIF(qwqlINIcol,'BPI+'!BX65)=0,-1.5,IF(INDEX(sorCol,MATCH(INDEX(valCol,MATCH('BPI+'!BX65,INIcol,0)),bpiTeams,0))&gt;=80,-1.5,IF(INDEX(sorCol,MATCH(INDEX(valCol,MATCH('BPI+'!BX65,INIcol,0)),bpiTeams,0))&gt;=41,-1 - (INDEX(sorCol,MATCH(INDEX(valCol,MATCH('BPI+'!BX65,INIcol,0)),bpiTeams,0)) - 41) * (0.5/39),(INDEX(sorCol,MATCH(INDEX(valCol,MATCH('BPI+'!BX65,INIcol,0)),bpiTeams,0)) + 40)/325 - 2))))</f>
        <v>0</v>
      </c>
      <c r="BC65" s="374">
        <f>IF(COUNTBLANK('BPI+'!BY65)=0,-1.6,0)</f>
        <v>-1.6</v>
      </c>
      <c r="BD65" s="374">
        <f>IF(COUNTBLANK('BPI+'!BZ65)=0,-1.6,0)</f>
        <v>-1.6</v>
      </c>
      <c r="BE65" s="374">
        <f>IF(COUNTBLANK('BPI+'!CA65)=0,-1.6,0)</f>
        <v>-1.6</v>
      </c>
      <c r="BF65" s="374">
        <f>IF(COUNTBLANK('BPI+'!CB65)=0,-1.6,0)</f>
        <v>-1.6</v>
      </c>
      <c r="BG65" s="374">
        <f>IF(COUNTBLANK('BPI+'!CC65)=0,-1.6,0)</f>
        <v>-1.6</v>
      </c>
      <c r="BH65" s="374">
        <f>IF(COUNTBLANK('BPI+'!CD65)=0,-1.6,0)</f>
        <v>-1.6</v>
      </c>
      <c r="BI65" s="374">
        <f>IF(COUNTBLANK('BPI+'!CE65)=0,-1.6,0)</f>
        <v>-1.6</v>
      </c>
      <c r="BJ65" s="374">
        <f>IF(COUNTBLANK('BPI+'!CF65)=0,-1.6,0)</f>
        <v>-1.6</v>
      </c>
      <c r="BK65" s="374">
        <f>IF(COUNTBLANK('BPI+'!CG65)=0,-1.6,0)</f>
        <v>0</v>
      </c>
      <c r="BL65" s="374">
        <f>IF(COUNTBLANK('BPI+'!CH65)=0,-1.6,0)</f>
        <v>0</v>
      </c>
      <c r="BM65" s="374">
        <f>IF(COUNTBLANK('BPI+'!CI65)=0,-1.6,0)</f>
        <v>0</v>
      </c>
      <c r="BN65" s="374">
        <f>IF(COUNTBLANK('BPI+'!CJ65)=0,-1.6,0)</f>
        <v>0</v>
      </c>
      <c r="BO65" s="374">
        <f>IF(COUNTBLANK('BPI+'!CK65)=0,-1.6,0)</f>
        <v>0</v>
      </c>
      <c r="BP65" s="374">
        <f>IF(COUNTBLANK('BPI+'!CL65)=0,-1.6,0)</f>
        <v>0</v>
      </c>
      <c r="BQ65" s="374">
        <f>IF(COUNTBLANK('BPI+'!CM65)=0,-1.6,0)</f>
        <v>0</v>
      </c>
      <c r="BR65" s="374">
        <f>IF(COUNTBLANK('BPI+'!CN65)=0,-1.6,0)</f>
        <v>0</v>
      </c>
      <c r="BS65" s="374">
        <f>IF(COUNTBLANK('BPI+'!CO65)=0,-1.6,0)</f>
        <v>0</v>
      </c>
      <c r="BT65">
        <f t="shared" si="4"/>
        <v>-13.999999999999998</v>
      </c>
    </row>
    <row r="66" spans="1:72" x14ac:dyDescent="0.3">
      <c r="A66" t="str">
        <f t="shared" ref="A66:A88" si="5">INDEX(bpiTeams,ROW())</f>
        <v>UMBC</v>
      </c>
      <c r="B66" t="str">
        <f t="shared" si="3"/>
        <v>UMBC</v>
      </c>
      <c r="C66" s="358">
        <f>IF(
  COUNTBLANK('BPI+'!Y66)=1,
  0,
  IFERROR(
    IF(
      INDEX(sorCol,MATCH(INDEX(valCol,MATCH('BPI+'!Y66,INIcol,0)),bpiTeams,0))&lt;=40,
      2-INDEX(sorCol,MATCH(INDEX(valCol,MATCH('BPI+'!Y66,INIcol,0)),bpiTeams,0))/40,
      IF(
        INDEX(sorCol,MATCH(INDEX(valCol,MATCH('BPI+'!Y66,INIcol,0)),bpiTeams,0))&lt;=100,
        1-0.9*(INDEX(sorCol,MATCH(INDEX(valCol,MATCH('BPI+'!Y66,INIcol,0)),bpiTeams,0))-40)/60,
        0.1
      )
    ),
    0.1
  )
)</f>
        <v>0</v>
      </c>
      <c r="D66" s="358">
        <f>IF(
  COUNTBLANK('BPI+'!Z66)=1,
  0,
  IFERROR(
    IF(
      INDEX(sorCol,MATCH(INDEX(valCol,MATCH('BPI+'!Z66,INIcol,0)),bpiTeams,0))&lt;=40,
      2-INDEX(sorCol,MATCH(INDEX(valCol,MATCH('BPI+'!Z66,INIcol,0)),bpiTeams,0))/40,
      IF(
        INDEX(sorCol,MATCH(INDEX(valCol,MATCH('BPI+'!Z66,INIcol,0)),bpiTeams,0))&lt;=100,
        1-0.9*(INDEX(sorCol,MATCH(INDEX(valCol,MATCH('BPI+'!Z66,INIcol,0)),bpiTeams,0))-40)/60,
        0.1
      )
    ),
    0.1
  )
)</f>
        <v>0</v>
      </c>
      <c r="E66" s="358">
        <f>IF(
  COUNTBLANK('BPI+'!AA66)=1,
  0,
  IFERROR(
    IF(
      INDEX(sorCol,MATCH(INDEX(valCol,MATCH('BPI+'!AA66,INIcol,0)),bpiTeams,0))&lt;=40,
      2-INDEX(sorCol,MATCH(INDEX(valCol,MATCH('BPI+'!AA66,INIcol,0)),bpiTeams,0))/40,
      IF(
        INDEX(sorCol,MATCH(INDEX(valCol,MATCH('BPI+'!AA66,INIcol,0)),bpiTeams,0))&lt;=100,
        1-0.9*(INDEX(sorCol,MATCH(INDEX(valCol,MATCH('BPI+'!AA66,INIcol,0)),bpiTeams,0))-40)/60,
        0.1
      )
    ),
    0.1
  )
)</f>
        <v>0</v>
      </c>
      <c r="F66" s="358">
        <f>IF(
  COUNTBLANK('BPI+'!AB66)=1,
  0,
  IFERROR(
    IF(
      INDEX(sorCol,MATCH(INDEX(valCol,MATCH('BPI+'!AB66,INIcol,0)),bpiTeams,0))&lt;=40,
      2-INDEX(sorCol,MATCH(INDEX(valCol,MATCH('BPI+'!AB66,INIcol,0)),bpiTeams,0))/40,
      IF(
        INDEX(sorCol,MATCH(INDEX(valCol,MATCH('BPI+'!AB66,INIcol,0)),bpiTeams,0))&lt;=100,
        1-0.9*(INDEX(sorCol,MATCH(INDEX(valCol,MATCH('BPI+'!AB66,INIcol,0)),bpiTeams,0))-40)/60,
        0.1
      )
    ),
    0.1
  )
)</f>
        <v>0</v>
      </c>
      <c r="G66" s="358">
        <f>IF(
  COUNTBLANK('BPI+'!AC66)=1,
  0,
  IFERROR(
    IF(
      INDEX(sorCol,MATCH(INDEX(valCol,MATCH('BPI+'!AC66,INIcol,0)),bpiTeams,0))&lt;=40,
      2-INDEX(sorCol,MATCH(INDEX(valCol,MATCH('BPI+'!AC66,INIcol,0)),bpiTeams,0))/40,
      IF(
        INDEX(sorCol,MATCH(INDEX(valCol,MATCH('BPI+'!AC66,INIcol,0)),bpiTeams,0))&lt;=100,
        1-0.9*(INDEX(sorCol,MATCH(INDEX(valCol,MATCH('BPI+'!AC66,INIcol,0)),bpiTeams,0))-40)/60,
        0.1
      )
    ),
    0.1
  )
)</f>
        <v>0</v>
      </c>
      <c r="H66" s="358">
        <f>IF(
  COUNTBLANK('BPI+'!AD66)=1,
  0,
  IFERROR(
    IF(
      INDEX(sorCol,MATCH(INDEX(valCol,MATCH('BPI+'!AD66,INIcol,0)),bpiTeams,0))&lt;=40,
      2-INDEX(sorCol,MATCH(INDEX(valCol,MATCH('BPI+'!AD66,INIcol,0)),bpiTeams,0))/40,
      IF(
        INDEX(sorCol,MATCH(INDEX(valCol,MATCH('BPI+'!AD66,INIcol,0)),bpiTeams,0))&lt;=100,
        1-0.9*(INDEX(sorCol,MATCH(INDEX(valCol,MATCH('BPI+'!AD66,INIcol,0)),bpiTeams,0))-40)/60,
        0.1
      )
    ),
    0.1
  )
)</f>
        <v>0</v>
      </c>
      <c r="I66" s="358">
        <f>IF(
  COUNTBLANK('BPI+'!AE66)=1,
  0,
  IFERROR(
    IF(
      INDEX(sorCol,MATCH(INDEX(valCol,MATCH('BPI+'!AE66,INIcol,0)),bpiTeams,0))&lt;=40,
      2-INDEX(sorCol,MATCH(INDEX(valCol,MATCH('BPI+'!AE66,INIcol,0)),bpiTeams,0))/40,
      IF(
        INDEX(sorCol,MATCH(INDEX(valCol,MATCH('BPI+'!AE66,INIcol,0)),bpiTeams,0))&lt;=100,
        1-0.9*(INDEX(sorCol,MATCH(INDEX(valCol,MATCH('BPI+'!AE66,INIcol,0)),bpiTeams,0))-40)/60,
        0.1
      )
    ),
    0.1
  )
)</f>
        <v>0</v>
      </c>
      <c r="J66" s="358">
        <f>IF(
  COUNTBLANK('BPI+'!AF66)=1,
  0,
  IFERROR(
    IF(
      INDEX(sorCol,MATCH(INDEX(valCol,MATCH('BPI+'!AF66,INIcol,0)),bpiTeams,0))&lt;=40,
      2-INDEX(sorCol,MATCH(INDEX(valCol,MATCH('BPI+'!AF66,INIcol,0)),bpiTeams,0))/40,
      IF(
        INDEX(sorCol,MATCH(INDEX(valCol,MATCH('BPI+'!AF66,INIcol,0)),bpiTeams,0))&lt;=100,
        1-0.9*(INDEX(sorCol,MATCH(INDEX(valCol,MATCH('BPI+'!AF66,INIcol,0)),bpiTeams,0))-40)/60,
        0.1
      )
    ),
    0.1
  )
)</f>
        <v>0</v>
      </c>
      <c r="K66" s="358">
        <f>IF(
  COUNTBLANK('BPI+'!AG66)=1,
  0,
  IFERROR(
    IF(
      INDEX(sorCol,MATCH(INDEX(valCol,MATCH('BPI+'!AG66,INIcol,0)),bpiTeams,0))&lt;=40,
      2-INDEX(sorCol,MATCH(INDEX(valCol,MATCH('BPI+'!AG66,INIcol,0)),bpiTeams,0))/40,
      IF(
        INDEX(sorCol,MATCH(INDEX(valCol,MATCH('BPI+'!AG66,INIcol,0)),bpiTeams,0))&lt;=100,
        1-0.9*(INDEX(sorCol,MATCH(INDEX(valCol,MATCH('BPI+'!AG66,INIcol,0)),bpiTeams,0))-40)/60,
        0.1
      )
    ),
    0.1
  )
)</f>
        <v>0</v>
      </c>
      <c r="L66" s="358">
        <f>IF(
  COUNTBLANK('BPI+'!AH66)=1,
  0,
  IFERROR(
    IF(
      INDEX(sorCol,MATCH(INDEX(valCol,MATCH('BPI+'!AH66,INIcol,0)),bpiTeams,0))&lt;=40,
      2-INDEX(sorCol,MATCH(INDEX(valCol,MATCH('BPI+'!AH66,INIcol,0)),bpiTeams,0))/40,
      IF(
        INDEX(sorCol,MATCH(INDEX(valCol,MATCH('BPI+'!AH66,INIcol,0)),bpiTeams,0))&lt;=100,
        1-0.9*(INDEX(sorCol,MATCH(INDEX(valCol,MATCH('BPI+'!AH66,INIcol,0)),bpiTeams,0))-40)/60,
        0.1
      )
    ),
    0.1
  )
)</f>
        <v>0</v>
      </c>
      <c r="M66" s="358">
        <f>IF(
  COUNTBLANK('BPI+'!AI66)=1,
  0,
  IFERROR(
    IF(
      INDEX(sorCol,MATCH(INDEX(valCol,MATCH('BPI+'!AI66,INIcol,0)),bpiTeams,0))&lt;=40,
      2-INDEX(sorCol,MATCH(INDEX(valCol,MATCH('BPI+'!AI66,INIcol,0)),bpiTeams,0))/40,
      IF(
        INDEX(sorCol,MATCH(INDEX(valCol,MATCH('BPI+'!AI66,INIcol,0)),bpiTeams,0))&lt;=100,
        1-0.9*(INDEX(sorCol,MATCH(INDEX(valCol,MATCH('BPI+'!AI66,INIcol,0)),bpiTeams,0))-40)/60,
        0.1
      )
    ),
    0.1
  )
)</f>
        <v>0</v>
      </c>
      <c r="N66" s="358">
        <f>IF(
  COUNTBLANK('BPI+'!AJ66)=1,
  0,
  IFERROR(
    IF(
      INDEX(sorCol,MATCH(INDEX(valCol,MATCH('BPI+'!AJ66,INIcol,0)),bpiTeams,0))&lt;=40,
      2-INDEX(sorCol,MATCH(INDEX(valCol,MATCH('BPI+'!AJ66,INIcol,0)),bpiTeams,0))/40,
      IF(
        INDEX(sorCol,MATCH(INDEX(valCol,MATCH('BPI+'!AJ66,INIcol,0)),bpiTeams,0))&lt;=100,
        1-0.9*(INDEX(sorCol,MATCH(INDEX(valCol,MATCH('BPI+'!AJ66,INIcol,0)),bpiTeams,0))-40)/60,
        0.1
      )
    ),
    0.1
  )
)</f>
        <v>0</v>
      </c>
      <c r="O66" s="366">
        <f>IF(
  COUNTBLANK('BPI+'!AK66)=1,
  0,
  IFERROR(
    IF(
      INDEX(sorCol, MATCH(INDEX(valCol, MATCH('BPI+'!AK66, INIcol, 0)), bpiTeams, 0)) &lt;= 40,
      -INDEX(sorCol, MATCH(INDEX(valCol, MATCH('BPI+'!AK66, INIcol, 0)), bpiTeams, 0))/40,
      IF(
        INDEX(sorCol, MATCH(INDEX(valCol, MATCH('BPI+'!AK66, INIcol, 0)), bpiTeams, 0)) &lt;= 100,
        -1 - (INDEX(sorCol, MATCH(INDEX(valCol, MATCH('BPI+'!AK66, INIcol, 0)), bpiTeams, 0)) - 40)/60,
        -2
      )
    ),
    -2
  )
)</f>
        <v>0</v>
      </c>
      <c r="P66" s="366">
        <f>IF(
  COUNTBLANK('BPI+'!AL66)=1,
  0,
  IFERROR(
    IF(
      INDEX(sorCol, MATCH(INDEX(valCol, MATCH('BPI+'!AL66, INIcol, 0)), bpiTeams, 0)) &lt;= 40,
      -INDEX(sorCol, MATCH(INDEX(valCol, MATCH('BPI+'!AL66, INIcol, 0)), bpiTeams, 0))/40,
      IF(
        INDEX(sorCol, MATCH(INDEX(valCol, MATCH('BPI+'!AL66, INIcol, 0)), bpiTeams, 0)) &lt;= 100,
        -1 - (INDEX(sorCol, MATCH(INDEX(valCol, MATCH('BPI+'!AL66, INIcol, 0)), bpiTeams, 0)) - 40)/60,
        -2
      )
    ),
    -2
  )
)</f>
        <v>0</v>
      </c>
      <c r="Q66" s="366">
        <f>IF(
  COUNTBLANK('BPI+'!AM66)=1,
  0,
  IFERROR(
    IF(
      INDEX(sorCol, MATCH(INDEX(valCol, MATCH('BPI+'!AM66, INIcol, 0)), bpiTeams, 0)) &lt;= 40,
      -INDEX(sorCol, MATCH(INDEX(valCol, MATCH('BPI+'!AM66, INIcol, 0)), bpiTeams, 0))/40,
      IF(
        INDEX(sorCol, MATCH(INDEX(valCol, MATCH('BPI+'!AM66, INIcol, 0)), bpiTeams, 0)) &lt;= 100,
        -1 - (INDEX(sorCol, MATCH(INDEX(valCol, MATCH('BPI+'!AM66, INIcol, 0)), bpiTeams, 0)) - 40)/60,
        -2
      )
    ),
    -2
  )
)</f>
        <v>0</v>
      </c>
      <c r="R66" s="366">
        <f>IF(
  COUNTBLANK('BPI+'!AN66)=1,
  0,
  IFERROR(
    IF(
      INDEX(sorCol, MATCH(INDEX(valCol, MATCH('BPI+'!AN66, INIcol, 0)), bpiTeams, 0)) &lt;= 40,
      -INDEX(sorCol, MATCH(INDEX(valCol, MATCH('BPI+'!AN66, INIcol, 0)), bpiTeams, 0))/40,
      IF(
        INDEX(sorCol, MATCH(INDEX(valCol, MATCH('BPI+'!AN66, INIcol, 0)), bpiTeams, 0)) &lt;= 100,
        -1 - (INDEX(sorCol, MATCH(INDEX(valCol, MATCH('BPI+'!AN66, INIcol, 0)), bpiTeams, 0)) - 40)/60,
        -2
      )
    ),
    -2
  )
)</f>
        <v>0</v>
      </c>
      <c r="S66" s="366">
        <f>IF(
  COUNTBLANK('BPI+'!AO66)=1,
  0,
  IFERROR(
    IF(
      INDEX(sorCol, MATCH(INDEX(valCol, MATCH('BPI+'!AO66, INIcol, 0)), bpiTeams, 0)) &lt;= 40,
      -INDEX(sorCol, MATCH(INDEX(valCol, MATCH('BPI+'!AO66, INIcol, 0)), bpiTeams, 0))/40,
      IF(
        INDEX(sorCol, MATCH(INDEX(valCol, MATCH('BPI+'!AO66, INIcol, 0)), bpiTeams, 0)) &lt;= 100,
        -1 - (INDEX(sorCol, MATCH(INDEX(valCol, MATCH('BPI+'!AO66, INIcol, 0)), bpiTeams, 0)) - 40)/60,
        -2
      )
    ),
    -2
  )
)</f>
        <v>0</v>
      </c>
      <c r="T66" s="366">
        <f>IF(
  COUNTBLANK('BPI+'!AP66)=1,
  0,
  IFERROR(
    IF(
      INDEX(sorCol, MATCH(INDEX(valCol, MATCH('BPI+'!AP66, INIcol, 0)), bpiTeams, 0)) &lt;= 40,
      -INDEX(sorCol, MATCH(INDEX(valCol, MATCH('BPI+'!AP66, INIcol, 0)), bpiTeams, 0))/40,
      IF(
        INDEX(sorCol, MATCH(INDEX(valCol, MATCH('BPI+'!AP66, INIcol, 0)), bpiTeams, 0)) &lt;= 100,
        -1 - (INDEX(sorCol, MATCH(INDEX(valCol, MATCH('BPI+'!AP66, INIcol, 0)), bpiTeams, 0)) - 40)/60,
        -2
      )
    ),
    -2
  )
)</f>
        <v>0</v>
      </c>
      <c r="U66" s="366">
        <f>IF(
  COUNTBLANK('BPI+'!AQ66)=1,
  0,
  IFERROR(
    IF(
      INDEX(sorCol, MATCH(INDEX(valCol, MATCH('BPI+'!AQ66, INIcol, 0)), bpiTeams, 0)) &lt;= 40,
      -INDEX(sorCol, MATCH(INDEX(valCol, MATCH('BPI+'!AQ66, INIcol, 0)), bpiTeams, 0))/40,
      IF(
        INDEX(sorCol, MATCH(INDEX(valCol, MATCH('BPI+'!AQ66, INIcol, 0)), bpiTeams, 0)) &lt;= 100,
        -1 - (INDEX(sorCol, MATCH(INDEX(valCol, MATCH('BPI+'!AQ66, INIcol, 0)), bpiTeams, 0)) - 40)/60,
        -2
      )
    ),
    -2
  )
)</f>
        <v>0</v>
      </c>
      <c r="V66" s="366">
        <f>IF(
  COUNTBLANK('BPI+'!AR66)=1,
  0,
  IFERROR(
    IF(
      INDEX(sorCol, MATCH(INDEX(valCol, MATCH('BPI+'!AR66, INIcol, 0)), bpiTeams, 0)) &lt;= 40,
      -INDEX(sorCol, MATCH(INDEX(valCol, MATCH('BPI+'!AR66, INIcol, 0)), bpiTeams, 0))/40,
      IF(
        INDEX(sorCol, MATCH(INDEX(valCol, MATCH('BPI+'!AR66, INIcol, 0)), bpiTeams, 0)) &lt;= 100,
        -1 - (INDEX(sorCol, MATCH(INDEX(valCol, MATCH('BPI+'!AR66, INIcol, 0)), bpiTeams, 0)) - 40)/60,
        -2
      )
    ),
    -2
  )
)</f>
        <v>0</v>
      </c>
      <c r="W66" s="366">
        <f>IF(
  COUNTBLANK('BPI+'!AS66)=1,
  0,
  IFERROR(
    IF(
      INDEX(sorCol, MATCH(INDEX(valCol, MATCH('BPI+'!AS66, INIcol, 0)), bpiTeams, 0)) &lt;= 40,
      -INDEX(sorCol, MATCH(INDEX(valCol, MATCH('BPI+'!AS66, INIcol, 0)), bpiTeams, 0))/40,
      IF(
        INDEX(sorCol, MATCH(INDEX(valCol, MATCH('BPI+'!AS66, INIcol, 0)), bpiTeams, 0)) &lt;= 100,
        -1 - (INDEX(sorCol, MATCH(INDEX(valCol, MATCH('BPI+'!AS66, INIcol, 0)), bpiTeams, 0)) - 40)/60,
        -2
      )
    ),
    -2
  )
)</f>
        <v>0</v>
      </c>
      <c r="X66" s="366">
        <f>IF(
  COUNTBLANK('BPI+'!AT66)=1,
  0,
  IFERROR(
    IF(
      INDEX(sorCol, MATCH(INDEX(valCol, MATCH('BPI+'!AT66, INIcol, 0)), bpiTeams, 0)) &lt;= 40,
      -INDEX(sorCol, MATCH(INDEX(valCol, MATCH('BPI+'!AT66, INIcol, 0)), bpiTeams, 0))/40,
      IF(
        INDEX(sorCol, MATCH(INDEX(valCol, MATCH('BPI+'!AT66, INIcol, 0)), bpiTeams, 0)) &lt;= 100,
        -1 - (INDEX(sorCol, MATCH(INDEX(valCol, MATCH('BPI+'!AT66, INIcol, 0)), bpiTeams, 0)) - 40)/60,
        -2
      )
    ),
    -2
  )
)</f>
        <v>0</v>
      </c>
      <c r="Y66" s="366">
        <f>IF(
  COUNTBLANK('BPI+'!AU66)=1,
  0,
  IFERROR(
    IF(
      INDEX(sorCol, MATCH(INDEX(valCol, MATCH('BPI+'!AU66, INIcol, 0)), bpiTeams, 0)) &lt;= 40,
      -INDEX(sorCol, MATCH(INDEX(valCol, MATCH('BPI+'!AU66, INIcol, 0)), bpiTeams, 0))/40,
      IF(
        INDEX(sorCol, MATCH(INDEX(valCol, MATCH('BPI+'!AU66, INIcol, 0)), bpiTeams, 0)) &lt;= 100,
        -1 - (INDEX(sorCol, MATCH(INDEX(valCol, MATCH('BPI+'!AU66, INIcol, 0)), bpiTeams, 0)) - 40)/60,
        -2
      )
    ),
    -2
  )
)</f>
        <v>0</v>
      </c>
      <c r="Z66" s="366">
        <f>IF(
  COUNTBLANK('BPI+'!AV66)=1,
  0,
  IFERROR(
    IF(
      INDEX(sorCol, MATCH(INDEX(valCol, MATCH('BPI+'!AV66, INIcol, 0)), bpiTeams, 0)) &lt;= 40,
      -INDEX(sorCol, MATCH(INDEX(valCol, MATCH('BPI+'!AV66, INIcol, 0)), bpiTeams, 0))/40,
      IF(
        INDEX(sorCol, MATCH(INDEX(valCol, MATCH('BPI+'!AV66, INIcol, 0)), bpiTeams, 0)) &lt;= 100,
        -1 - (INDEX(sorCol, MATCH(INDEX(valCol, MATCH('BPI+'!AV66, INIcol, 0)), bpiTeams, 0)) - 40)/60,
        -2
      )
    ),
    -2
  )
)</f>
        <v>0</v>
      </c>
      <c r="AA66" s="358">
        <f>IFERROR(IF(COUNTBLANK('BPI+'!AX66)=1,0,IF(COUNTIF(qwqlINIcol,'BPI+'!AX66)=0,0.1,IF(INDEX(sorCol,MATCH(INDEX(valCol,MATCH('BPI+'!AW66,INIcol,0)),bpiTeams,0))&gt;=40,INDEX(sorCol,MATCH(INDEX(valCol,MATCH('BPI+'!AW66,INIcol,0)),bpiTeams,0))*-1/40+2,(INDEX(sorCol,MATCH(INDEX(valCol,MATCH('BPI+'!AW66,INIcol,0)),bpiTeams,0))*(-1)+40)/325+1))),0)</f>
        <v>0</v>
      </c>
      <c r="AB66" s="358">
        <f>IFERROR(IF(COUNTBLANK('BPI+'!AY66)=1,0,IF(COUNTIF(qwqlINIcol,'BPI+'!AY66)=0,0.1,IF(INDEX(sorCol,MATCH(INDEX(valCol,MATCH('BPI+'!AX66,INIcol,0)),bpiTeams,0))&gt;=40,INDEX(sorCol,MATCH(INDEX(valCol,MATCH('BPI+'!AX66,INIcol,0)),bpiTeams,0))*-1/40+2,(INDEX(sorCol,MATCH(INDEX(valCol,MATCH('BPI+'!AX66,INIcol,0)),bpiTeams,0))*(-1)+40)/325+1))),0)</f>
        <v>0</v>
      </c>
      <c r="AC66" s="358">
        <f>IFERROR(IF(COUNTBLANK('BPI+'!AZ66)=1,0,IF(COUNTIF(qwqlINIcol,'BPI+'!AZ66)=0,0.1,IF(INDEX(sorCol,MATCH(INDEX(valCol,MATCH('BPI+'!AY66,INIcol,0)),bpiTeams,0))&gt;=40,INDEX(sorCol,MATCH(INDEX(valCol,MATCH('BPI+'!AY66,INIcol,0)),bpiTeams,0))*-1/40+2,(INDEX(sorCol,MATCH(INDEX(valCol,MATCH('BPI+'!AY66,INIcol,0)),bpiTeams,0))*(-1)+40)/325+1))),0)</f>
        <v>0</v>
      </c>
      <c r="AD66" s="358">
        <f>IFERROR(IF(COUNTBLANK('BPI+'!BA66)=1,0,IF(COUNTIF(qwqlINIcol,'BPI+'!BA66)=0,0.1,IF(INDEX(sorCol,MATCH(INDEX(valCol,MATCH('BPI+'!AZ66,INIcol,0)),bpiTeams,0))&gt;=40,INDEX(sorCol,MATCH(INDEX(valCol,MATCH('BPI+'!AZ66,INIcol,0)),bpiTeams,0))*-1/40+2,(INDEX(sorCol,MATCH(INDEX(valCol,MATCH('BPI+'!AZ66,INIcol,0)),bpiTeams,0))*(-1)+40)/325+1))),0)</f>
        <v>0</v>
      </c>
      <c r="AE66" s="358">
        <f>IFERROR(IF(COUNTBLANK('BPI+'!BB66)=1,0,IF(COUNTIF(qwqlINIcol,'BPI+'!BB66)=0,0.1,IF(INDEX(sorCol,MATCH(INDEX(valCol,MATCH('BPI+'!BA66,INIcol,0)),bpiTeams,0))&gt;=40,INDEX(sorCol,MATCH(INDEX(valCol,MATCH('BPI+'!BA66,INIcol,0)),bpiTeams,0))*-1/40+2,(INDEX(sorCol,MATCH(INDEX(valCol,MATCH('BPI+'!BA66,INIcol,0)),bpiTeams,0))*(-1)+40)/325+1))),0)</f>
        <v>0</v>
      </c>
      <c r="AF66" s="358">
        <f>IFERROR(IF(COUNTBLANK('BPI+'!BC66)=1,0,IF(COUNTIF(qwqlINIcol,'BPI+'!BC66)=0,0.1,IF(INDEX(sorCol,MATCH(INDEX(valCol,MATCH('BPI+'!BB66,INIcol,0)),bpiTeams,0))&gt;=40,INDEX(sorCol,MATCH(INDEX(valCol,MATCH('BPI+'!BB66,INIcol,0)),bpiTeams,0))*-1/40+2,(INDEX(sorCol,MATCH(INDEX(valCol,MATCH('BPI+'!BB66,INIcol,0)),bpiTeams,0))*(-1)+40)/325+1))),0)</f>
        <v>0</v>
      </c>
      <c r="AG66" s="358">
        <f>IFERROR(IF(COUNTBLANK('BPI+'!BD66)=1,0,IF(COUNTIF(qwqlINIcol,'BPI+'!BD66)=0,0.1,IF(INDEX(sorCol,MATCH(INDEX(valCol,MATCH('BPI+'!BC66,INIcol,0)),bpiTeams,0))&gt;=40,INDEX(sorCol,MATCH(INDEX(valCol,MATCH('BPI+'!BC66,INIcol,0)),bpiTeams,0))*-1/40+2,(INDEX(sorCol,MATCH(INDEX(valCol,MATCH('BPI+'!BC66,INIcol,0)),bpiTeams,0))*(-1)+40)/325+1))),0)</f>
        <v>0</v>
      </c>
      <c r="AH66" s="358">
        <f>IFERROR(IF(COUNTBLANK('BPI+'!BE66)=1,0,IF(COUNTIF(qwqlINIcol,'BPI+'!BE66)=0,0.1,IF(INDEX(sorCol,MATCH(INDEX(valCol,MATCH('BPI+'!BD66,INIcol,0)),bpiTeams,0))&gt;=40,INDEX(sorCol,MATCH(INDEX(valCol,MATCH('BPI+'!BD66,INIcol,0)),bpiTeams,0))*-1/40+2,(INDEX(sorCol,MATCH(INDEX(valCol,MATCH('BPI+'!BD66,INIcol,0)),bpiTeams,0))*(-1)+40)/325+1))),0)</f>
        <v>0</v>
      </c>
      <c r="AI66" s="358">
        <f>IFERROR(IF(COUNTBLANK('BPI+'!BF66)=1,0,IF(COUNTIF(qwqlINIcol,'BPI+'!BF66)=0,0.1,IF(INDEX(sorCol,MATCH(INDEX(valCol,MATCH('BPI+'!BE66,INIcol,0)),bpiTeams,0))&gt;=40,INDEX(sorCol,MATCH(INDEX(valCol,MATCH('BPI+'!BE66,INIcol,0)),bpiTeams,0))*-1/40+2,(INDEX(sorCol,MATCH(INDEX(valCol,MATCH('BPI+'!BE66,INIcol,0)),bpiTeams,0))*(-1)+40)/325+1))),0)</f>
        <v>0</v>
      </c>
      <c r="AJ66" s="358">
        <f>IFERROR(IF(COUNTBLANK('BPI+'!BG66)=1,0,IF(COUNTIF(qwqlINIcol,'BPI+'!BG66)=0,0.1,IF(INDEX(sorCol,MATCH(INDEX(valCol,MATCH('BPI+'!BF66,INIcol,0)),bpiTeams,0))&gt;=40,INDEX(sorCol,MATCH(INDEX(valCol,MATCH('BPI+'!BF66,INIcol,0)),bpiTeams,0))*-1/40+2,(INDEX(sorCol,MATCH(INDEX(valCol,MATCH('BPI+'!BF66,INIcol,0)),bpiTeams,0))*(-1)+40)/325+1))),0)</f>
        <v>0</v>
      </c>
      <c r="AK66" s="358">
        <f>IFERROR(IF(COUNTBLANK('BPI+'!BH66)=1,0,IF(COUNTIF(qwqlINIcol,'BPI+'!BH66)=0,0.1,IF(INDEX(sorCol,MATCH(INDEX(valCol,MATCH('BPI+'!BG66,INIcol,0)),bpiTeams,0))&gt;=40,INDEX(sorCol,MATCH(INDEX(valCol,MATCH('BPI+'!BG66,INIcol,0)),bpiTeams,0))*-1/40+2,(INDEX(sorCol,MATCH(INDEX(valCol,MATCH('BPI+'!BG66,INIcol,0)),bpiTeams,0))*(-1)+40)/325+1))),0)</f>
        <v>0</v>
      </c>
      <c r="AL66" s="358">
        <f>IFERROR(IF(COUNTBLANK('BPI+'!BI66)=1,0,IF(COUNTIF(qwqlINIcol,'BPI+'!BI66)=0,0.1,IF(INDEX(sorCol,MATCH(INDEX(valCol,MATCH('BPI+'!BH66,INIcol,0)),bpiTeams,0))&gt;=40,INDEX(sorCol,MATCH(INDEX(valCol,MATCH('BPI+'!BH66,INIcol,0)),bpiTeams,0))*-1/40+2,(INDEX(sorCol,MATCH(INDEX(valCol,MATCH('BPI+'!BH66,INIcol,0)),bpiTeams,0))*(-1)+40)/325+1))),0)</f>
        <v>0</v>
      </c>
      <c r="AM66" s="358">
        <f>IFERROR(IF(COUNTBLANK('BPI+'!BJ66)=1,0,IF(COUNTIF(qwqlINIcol,'BPI+'!BJ66)=0,0.1,IF(INDEX(sorCol,MATCH(INDEX(valCol,MATCH('BPI+'!BI66,INIcol,0)),bpiTeams,0))&gt;=40,INDEX(sorCol,MATCH(INDEX(valCol,MATCH('BPI+'!BI66,INIcol,0)),bpiTeams,0))*-1/40+2,(INDEX(sorCol,MATCH(INDEX(valCol,MATCH('BPI+'!BI66,INIcol,0)),bpiTeams,0))*(-1)+40)/325+1))),0)</f>
        <v>0</v>
      </c>
      <c r="AN66" s="358">
        <f>IFERROR(IF(COUNTBLANK('BPI+'!BK66)=1,0,IF(COUNTIF(qwqlINIcol,'BPI+'!BK66)=0,0.1,IF(INDEX(sorCol,MATCH(INDEX(valCol,MATCH('BPI+'!BJ66,INIcol,0)),bpiTeams,0))&gt;=40,INDEX(sorCol,MATCH(INDEX(valCol,MATCH('BPI+'!BJ66,INIcol,0)),bpiTeams,0))*-1/40+2,(INDEX(sorCol,MATCH(INDEX(valCol,MATCH('BPI+'!BJ66,INIcol,0)),bpiTeams,0))*(-1)+40)/325+1))),0)</f>
        <v>0</v>
      </c>
      <c r="AO66" s="358">
        <f>IFERROR(IF(COUNTBLANK('BPI+'!BL66)=1,0,IF(COUNTIF(qwqlINIcol,'BPI+'!BL66)=0,0.1,IF(INDEX(sorCol,MATCH(INDEX(valCol,MATCH('BPI+'!BK66,INIcol,0)),bpiTeams,0))&gt;=40,INDEX(sorCol,MATCH(INDEX(valCol,MATCH('BPI+'!BK66,INIcol,0)),bpiTeams,0))*-1/40+2,(INDEX(sorCol,MATCH(INDEX(valCol,MATCH('BPI+'!BK66,INIcol,0)),bpiTeams,0))*(-1)+40)/325+1))),0)</f>
        <v>0</v>
      </c>
      <c r="AP66" s="366">
        <f>IF(COUNTBLANK('BPI+'!BL66)=1,0,IF(COUNTIF(qwqlINIcol,'BPI+'!BL66)=0,-1.5,IF(INDEX(sorCol,MATCH(INDEX(valCol,MATCH('BPI+'!BL66,INIcol,0)),bpiTeams,0))&gt;=80,-1.5,IF(INDEX(sorCol,MATCH(INDEX(valCol,MATCH('BPI+'!BL66,INIcol,0)),bpiTeams,0))&gt;=41,-1 - (INDEX(sorCol,MATCH(INDEX(valCol,MATCH('BPI+'!BL66,INIcol,0)),bpiTeams,0)) - 41) * (0.5/39),(INDEX(sorCol,MATCH(INDEX(valCol,MATCH('BPI+'!BL66,INIcol,0)),bpiTeams,0)) + 40)/325 - 2))))</f>
        <v>0</v>
      </c>
      <c r="AQ66" s="366">
        <f>IF(COUNTBLANK('BPI+'!BM66)=1,0,IF(COUNTIF(qwqlINIcol,'BPI+'!BM66)=0,-1.5,IF(INDEX(sorCol,MATCH(INDEX(valCol,MATCH('BPI+'!BM66,INIcol,0)),bpiTeams,0))&gt;=80,-1.5,IF(INDEX(sorCol,MATCH(INDEX(valCol,MATCH('BPI+'!BM66,INIcol,0)),bpiTeams,0))&gt;=41,-1 - (INDEX(sorCol,MATCH(INDEX(valCol,MATCH('BPI+'!BM66,INIcol,0)),bpiTeams,0)) - 41) * (0.5/39),(INDEX(sorCol,MATCH(INDEX(valCol,MATCH('BPI+'!BM66,INIcol,0)),bpiTeams,0)) + 40)/325 - 2))))</f>
        <v>0</v>
      </c>
      <c r="AR66" s="366">
        <f>IF(COUNTBLANK('BPI+'!BN66)=1,0,IF(COUNTIF(qwqlINIcol,'BPI+'!BN66)=0,-1.5,IF(INDEX(sorCol,MATCH(INDEX(valCol,MATCH('BPI+'!BN66,INIcol,0)),bpiTeams,0))&gt;=80,-1.5,IF(INDEX(sorCol,MATCH(INDEX(valCol,MATCH('BPI+'!BN66,INIcol,0)),bpiTeams,0))&gt;=41,-1 - (INDEX(sorCol,MATCH(INDEX(valCol,MATCH('BPI+'!BN66,INIcol,0)),bpiTeams,0)) - 41) * (0.5/39),(INDEX(sorCol,MATCH(INDEX(valCol,MATCH('BPI+'!BN66,INIcol,0)),bpiTeams,0)) + 40)/325 - 2))))</f>
        <v>0</v>
      </c>
      <c r="AS66" s="366">
        <f>IF(COUNTBLANK('BPI+'!BO66)=1,0,IF(COUNTIF(qwqlINIcol,'BPI+'!BO66)=0,-1.5,IF(INDEX(sorCol,MATCH(INDEX(valCol,MATCH('BPI+'!BO66,INIcol,0)),bpiTeams,0))&gt;=80,-1.5,IF(INDEX(sorCol,MATCH(INDEX(valCol,MATCH('BPI+'!BO66,INIcol,0)),bpiTeams,0))&gt;=41,-1 - (INDEX(sorCol,MATCH(INDEX(valCol,MATCH('BPI+'!BO66,INIcol,0)),bpiTeams,0)) - 41) * (0.5/39),(INDEX(sorCol,MATCH(INDEX(valCol,MATCH('BPI+'!BO66,INIcol,0)),bpiTeams,0)) + 40)/325 - 2))))</f>
        <v>0</v>
      </c>
      <c r="AT66" s="366">
        <f>IF(COUNTBLANK('BPI+'!BP66)=1,0,IF(COUNTIF(qwqlINIcol,'BPI+'!BP66)=0,-1.5,IF(INDEX(sorCol,MATCH(INDEX(valCol,MATCH('BPI+'!BP66,INIcol,0)),bpiTeams,0))&gt;=80,-1.5,IF(INDEX(sorCol,MATCH(INDEX(valCol,MATCH('BPI+'!BP66,INIcol,0)),bpiTeams,0))&gt;=41,-1 - (INDEX(sorCol,MATCH(INDEX(valCol,MATCH('BPI+'!BP66,INIcol,0)),bpiTeams,0)) - 41) * (0.5/39),(INDEX(sorCol,MATCH(INDEX(valCol,MATCH('BPI+'!BP66,INIcol,0)),bpiTeams,0)) + 40)/325 - 2))))</f>
        <v>0</v>
      </c>
      <c r="AU66" s="366">
        <f>IF(COUNTBLANK('BPI+'!BQ66)=1,0,IF(COUNTIF(qwqlINIcol,'BPI+'!BQ66)=0,-1.5,IF(INDEX(sorCol,MATCH(INDEX(valCol,MATCH('BPI+'!BQ66,INIcol,0)),bpiTeams,0))&gt;=80,-1.5,IF(INDEX(sorCol,MATCH(INDEX(valCol,MATCH('BPI+'!BQ66,INIcol,0)),bpiTeams,0))&gt;=41,-1 - (INDEX(sorCol,MATCH(INDEX(valCol,MATCH('BPI+'!BQ66,INIcol,0)),bpiTeams,0)) - 41) * (0.5/39),(INDEX(sorCol,MATCH(INDEX(valCol,MATCH('BPI+'!BQ66,INIcol,0)),bpiTeams,0)) + 40)/325 - 2))))</f>
        <v>0</v>
      </c>
      <c r="AV66" s="366">
        <f>IF(COUNTBLANK('BPI+'!BR66)=1,0,IF(COUNTIF(qwqlINIcol,'BPI+'!BR66)=0,-1.5,IF(INDEX(sorCol,MATCH(INDEX(valCol,MATCH('BPI+'!BR66,INIcol,0)),bpiTeams,0))&gt;=80,-1.5,IF(INDEX(sorCol,MATCH(INDEX(valCol,MATCH('BPI+'!BR66,INIcol,0)),bpiTeams,0))&gt;=41,-1 - (INDEX(sorCol,MATCH(INDEX(valCol,MATCH('BPI+'!BR66,INIcol,0)),bpiTeams,0)) - 41) * (0.5/39),(INDEX(sorCol,MATCH(INDEX(valCol,MATCH('BPI+'!BR66,INIcol,0)),bpiTeams,0)) + 40)/325 - 2))))</f>
        <v>0</v>
      </c>
      <c r="AW66" s="366">
        <f>IF(COUNTBLANK('BPI+'!BS66)=1,0,IF(COUNTIF(qwqlINIcol,'BPI+'!BS66)=0,-1.5,IF(INDEX(sorCol,MATCH(INDEX(valCol,MATCH('BPI+'!BS66,INIcol,0)),bpiTeams,0))&gt;=80,-1.5,IF(INDEX(sorCol,MATCH(INDEX(valCol,MATCH('BPI+'!BS66,INIcol,0)),bpiTeams,0))&gt;=41,-1 - (INDEX(sorCol,MATCH(INDEX(valCol,MATCH('BPI+'!BS66,INIcol,0)),bpiTeams,0)) - 41) * (0.5/39),(INDEX(sorCol,MATCH(INDEX(valCol,MATCH('BPI+'!BS66,INIcol,0)),bpiTeams,0)) + 40)/325 - 2))))</f>
        <v>0</v>
      </c>
      <c r="AX66" s="366">
        <f>IF(COUNTBLANK('BPI+'!BT66)=1,0,IF(COUNTIF(qwqlINIcol,'BPI+'!BT66)=0,-1.5,IF(INDEX(sorCol,MATCH(INDEX(valCol,MATCH('BPI+'!BT66,INIcol,0)),bpiTeams,0))&gt;=80,-1.5,IF(INDEX(sorCol,MATCH(INDEX(valCol,MATCH('BPI+'!BT66,INIcol,0)),bpiTeams,0))&gt;=41,-1 - (INDEX(sorCol,MATCH(INDEX(valCol,MATCH('BPI+'!BT66,INIcol,0)),bpiTeams,0)) - 41) * (0.5/39),(INDEX(sorCol,MATCH(INDEX(valCol,MATCH('BPI+'!BT66,INIcol,0)),bpiTeams,0)) + 40)/325 - 2))))</f>
        <v>0</v>
      </c>
      <c r="AY66" s="366">
        <f>IF(COUNTBLANK('BPI+'!BU66)=1,0,IF(COUNTIF(qwqlINIcol,'BPI+'!BU66)=0,-1.5,IF(INDEX(sorCol,MATCH(INDEX(valCol,MATCH('BPI+'!BU66,INIcol,0)),bpiTeams,0))&gt;=80,-1.5,IF(INDEX(sorCol,MATCH(INDEX(valCol,MATCH('BPI+'!BU66,INIcol,0)),bpiTeams,0))&gt;=41,-1 - (INDEX(sorCol,MATCH(INDEX(valCol,MATCH('BPI+'!BU66,INIcol,0)),bpiTeams,0)) - 41) * (0.5/39),(INDEX(sorCol,MATCH(INDEX(valCol,MATCH('BPI+'!BU66,INIcol,0)),bpiTeams,0)) + 40)/325 - 2))))</f>
        <v>0</v>
      </c>
      <c r="AZ66" s="366">
        <f>IF(COUNTBLANK('BPI+'!BV66)=1,0,IF(COUNTIF(qwqlINIcol,'BPI+'!BV66)=0,-1.5,IF(INDEX(sorCol,MATCH(INDEX(valCol,MATCH('BPI+'!BV66,INIcol,0)),bpiTeams,0))&gt;=80,-1.5,IF(INDEX(sorCol,MATCH(INDEX(valCol,MATCH('BPI+'!BV66,INIcol,0)),bpiTeams,0))&gt;=41,-1 - (INDEX(sorCol,MATCH(INDEX(valCol,MATCH('BPI+'!BV66,INIcol,0)),bpiTeams,0)) - 41) * (0.5/39),(INDEX(sorCol,MATCH(INDEX(valCol,MATCH('BPI+'!BV66,INIcol,0)),bpiTeams,0)) + 40)/325 - 2))))</f>
        <v>0</v>
      </c>
      <c r="BA66" s="366">
        <f>IF(COUNTBLANK('BPI+'!BW66)=1,0,IF(COUNTIF(qwqlINIcol,'BPI+'!BW66)=0,-1.5,IF(INDEX(sorCol,MATCH(INDEX(valCol,MATCH('BPI+'!BW66,INIcol,0)),bpiTeams,0))&gt;=80,-1.5,IF(INDEX(sorCol,MATCH(INDEX(valCol,MATCH('BPI+'!BW66,INIcol,0)),bpiTeams,0))&gt;=41,-1 - (INDEX(sorCol,MATCH(INDEX(valCol,MATCH('BPI+'!BW66,INIcol,0)),bpiTeams,0)) - 41) * (0.5/39),(INDEX(sorCol,MATCH(INDEX(valCol,MATCH('BPI+'!BW66,INIcol,0)),bpiTeams,0)) + 40)/325 - 2))))</f>
        <v>0</v>
      </c>
      <c r="BB66" s="366">
        <f>IF(COUNTBLANK('BPI+'!BX66)=1,0,IF(COUNTIF(qwqlINIcol,'BPI+'!BX66)=0,-1.5,IF(INDEX(sorCol,MATCH(INDEX(valCol,MATCH('BPI+'!BX66,INIcol,0)),bpiTeams,0))&gt;=80,-1.5,IF(INDEX(sorCol,MATCH(INDEX(valCol,MATCH('BPI+'!BX66,INIcol,0)),bpiTeams,0))&gt;=41,-1 - (INDEX(sorCol,MATCH(INDEX(valCol,MATCH('BPI+'!BX66,INIcol,0)),bpiTeams,0)) - 41) * (0.5/39),(INDEX(sorCol,MATCH(INDEX(valCol,MATCH('BPI+'!BX66,INIcol,0)),bpiTeams,0)) + 40)/325 - 2))))</f>
        <v>0</v>
      </c>
      <c r="BC66" s="374">
        <f>IF(COUNTBLANK('BPI+'!BY66)=0,-1.6,0)</f>
        <v>-1.6</v>
      </c>
      <c r="BD66" s="374">
        <f>IF(COUNTBLANK('BPI+'!BZ66)=0,-1.6,0)</f>
        <v>-1.6</v>
      </c>
      <c r="BE66" s="374">
        <f>IF(COUNTBLANK('BPI+'!CA66)=0,-1.6,0)</f>
        <v>-1.6</v>
      </c>
      <c r="BF66" s="374">
        <f>IF(COUNTBLANK('BPI+'!CB66)=0,-1.6,0)</f>
        <v>-1.6</v>
      </c>
      <c r="BG66" s="374">
        <f>IF(COUNTBLANK('BPI+'!CC66)=0,-1.6,0)</f>
        <v>-1.6</v>
      </c>
      <c r="BH66" s="374">
        <f>IF(COUNTBLANK('BPI+'!CD66)=0,-1.6,0)</f>
        <v>-1.6</v>
      </c>
      <c r="BI66" s="374">
        <f>IF(COUNTBLANK('BPI+'!CE66)=0,-1.6,0)</f>
        <v>-1.6</v>
      </c>
      <c r="BJ66" s="374">
        <f>IF(COUNTBLANK('BPI+'!CF66)=0,-1.6,0)</f>
        <v>-1.6</v>
      </c>
      <c r="BK66" s="374">
        <f>IF(COUNTBLANK('BPI+'!CG66)=0,-1.6,0)</f>
        <v>0</v>
      </c>
      <c r="BL66" s="374">
        <f>IF(COUNTBLANK('BPI+'!CH66)=0,-1.6,0)</f>
        <v>0</v>
      </c>
      <c r="BM66" s="374">
        <f>IF(COUNTBLANK('BPI+'!CI66)=0,-1.6,0)</f>
        <v>0</v>
      </c>
      <c r="BN66" s="374">
        <f>IF(COUNTBLANK('BPI+'!CJ66)=0,-1.6,0)</f>
        <v>0</v>
      </c>
      <c r="BO66" s="374">
        <f>IF(COUNTBLANK('BPI+'!CK66)=0,-1.6,0)</f>
        <v>0</v>
      </c>
      <c r="BP66" s="374">
        <f>IF(COUNTBLANK('BPI+'!CL66)=0,-1.6,0)</f>
        <v>0</v>
      </c>
      <c r="BQ66" s="374">
        <f>IF(COUNTBLANK('BPI+'!CM66)=0,-1.6,0)</f>
        <v>0</v>
      </c>
      <c r="BR66" s="374">
        <f>IF(COUNTBLANK('BPI+'!CN66)=0,-1.6,0)</f>
        <v>0</v>
      </c>
      <c r="BS66" s="374">
        <f>IF(COUNTBLANK('BPI+'!CO66)=0,-1.6,0)</f>
        <v>0</v>
      </c>
      <c r="BT66">
        <f t="shared" si="4"/>
        <v>-12.799999999999999</v>
      </c>
    </row>
    <row r="67" spans="1:72" x14ac:dyDescent="0.3">
      <c r="A67" t="str">
        <f t="shared" si="5"/>
        <v>Howard</v>
      </c>
      <c r="B67" t="str">
        <f t="shared" ref="B67:B88" si="6">INDEX(INIcol,MATCH(A67,valCol,0),1)</f>
        <v>HOW</v>
      </c>
      <c r="C67" s="358">
        <f>IF(
  COUNTBLANK('BPI+'!Y67)=1,
  0,
  IFERROR(
    IF(
      INDEX(sorCol,MATCH(INDEX(valCol,MATCH('BPI+'!Y67,INIcol,0)),bpiTeams,0))&lt;=40,
      2-INDEX(sorCol,MATCH(INDEX(valCol,MATCH('BPI+'!Y67,INIcol,0)),bpiTeams,0))/40,
      IF(
        INDEX(sorCol,MATCH(INDEX(valCol,MATCH('BPI+'!Y67,INIcol,0)),bpiTeams,0))&lt;=100,
        1-0.9*(INDEX(sorCol,MATCH(INDEX(valCol,MATCH('BPI+'!Y67,INIcol,0)),bpiTeams,0))-40)/60,
        0.1
      )
    ),
    0.1
  )
)</f>
        <v>0</v>
      </c>
      <c r="D67" s="358">
        <f>IF(
  COUNTBLANK('BPI+'!Z67)=1,
  0,
  IFERROR(
    IF(
      INDEX(sorCol,MATCH(INDEX(valCol,MATCH('BPI+'!Z67,INIcol,0)),bpiTeams,0))&lt;=40,
      2-INDEX(sorCol,MATCH(INDEX(valCol,MATCH('BPI+'!Z67,INIcol,0)),bpiTeams,0))/40,
      IF(
        INDEX(sorCol,MATCH(INDEX(valCol,MATCH('BPI+'!Z67,INIcol,0)),bpiTeams,0))&lt;=100,
        1-0.9*(INDEX(sorCol,MATCH(INDEX(valCol,MATCH('BPI+'!Z67,INIcol,0)),bpiTeams,0))-40)/60,
        0.1
      )
    ),
    0.1
  )
)</f>
        <v>0</v>
      </c>
      <c r="E67" s="358">
        <f>IF(
  COUNTBLANK('BPI+'!AA67)=1,
  0,
  IFERROR(
    IF(
      INDEX(sorCol,MATCH(INDEX(valCol,MATCH('BPI+'!AA67,INIcol,0)),bpiTeams,0))&lt;=40,
      2-INDEX(sorCol,MATCH(INDEX(valCol,MATCH('BPI+'!AA67,INIcol,0)),bpiTeams,0))/40,
      IF(
        INDEX(sorCol,MATCH(INDEX(valCol,MATCH('BPI+'!AA67,INIcol,0)),bpiTeams,0))&lt;=100,
        1-0.9*(INDEX(sorCol,MATCH(INDEX(valCol,MATCH('BPI+'!AA67,INIcol,0)),bpiTeams,0))-40)/60,
        0.1
      )
    ),
    0.1
  )
)</f>
        <v>0</v>
      </c>
      <c r="F67" s="358">
        <f>IF(
  COUNTBLANK('BPI+'!AB67)=1,
  0,
  IFERROR(
    IF(
      INDEX(sorCol,MATCH(INDEX(valCol,MATCH('BPI+'!AB67,INIcol,0)),bpiTeams,0))&lt;=40,
      2-INDEX(sorCol,MATCH(INDEX(valCol,MATCH('BPI+'!AB67,INIcol,0)),bpiTeams,0))/40,
      IF(
        INDEX(sorCol,MATCH(INDEX(valCol,MATCH('BPI+'!AB67,INIcol,0)),bpiTeams,0))&lt;=100,
        1-0.9*(INDEX(sorCol,MATCH(INDEX(valCol,MATCH('BPI+'!AB67,INIcol,0)),bpiTeams,0))-40)/60,
        0.1
      )
    ),
    0.1
  )
)</f>
        <v>0</v>
      </c>
      <c r="G67" s="358">
        <f>IF(
  COUNTBLANK('BPI+'!AC67)=1,
  0,
  IFERROR(
    IF(
      INDEX(sorCol,MATCH(INDEX(valCol,MATCH('BPI+'!AC67,INIcol,0)),bpiTeams,0))&lt;=40,
      2-INDEX(sorCol,MATCH(INDEX(valCol,MATCH('BPI+'!AC67,INIcol,0)),bpiTeams,0))/40,
      IF(
        INDEX(sorCol,MATCH(INDEX(valCol,MATCH('BPI+'!AC67,INIcol,0)),bpiTeams,0))&lt;=100,
        1-0.9*(INDEX(sorCol,MATCH(INDEX(valCol,MATCH('BPI+'!AC67,INIcol,0)),bpiTeams,0))-40)/60,
        0.1
      )
    ),
    0.1
  )
)</f>
        <v>0</v>
      </c>
      <c r="H67" s="358">
        <f>IF(
  COUNTBLANK('BPI+'!AD67)=1,
  0,
  IFERROR(
    IF(
      INDEX(sorCol,MATCH(INDEX(valCol,MATCH('BPI+'!AD67,INIcol,0)),bpiTeams,0))&lt;=40,
      2-INDEX(sorCol,MATCH(INDEX(valCol,MATCH('BPI+'!AD67,INIcol,0)),bpiTeams,0))/40,
      IF(
        INDEX(sorCol,MATCH(INDEX(valCol,MATCH('BPI+'!AD67,INIcol,0)),bpiTeams,0))&lt;=100,
        1-0.9*(INDEX(sorCol,MATCH(INDEX(valCol,MATCH('BPI+'!AD67,INIcol,0)),bpiTeams,0))-40)/60,
        0.1
      )
    ),
    0.1
  )
)</f>
        <v>0</v>
      </c>
      <c r="I67" s="358">
        <f>IF(
  COUNTBLANK('BPI+'!AE67)=1,
  0,
  IFERROR(
    IF(
      INDEX(sorCol,MATCH(INDEX(valCol,MATCH('BPI+'!AE67,INIcol,0)),bpiTeams,0))&lt;=40,
      2-INDEX(sorCol,MATCH(INDEX(valCol,MATCH('BPI+'!AE67,INIcol,0)),bpiTeams,0))/40,
      IF(
        INDEX(sorCol,MATCH(INDEX(valCol,MATCH('BPI+'!AE67,INIcol,0)),bpiTeams,0))&lt;=100,
        1-0.9*(INDEX(sorCol,MATCH(INDEX(valCol,MATCH('BPI+'!AE67,INIcol,0)),bpiTeams,0))-40)/60,
        0.1
      )
    ),
    0.1
  )
)</f>
        <v>0</v>
      </c>
      <c r="J67" s="358">
        <f>IF(
  COUNTBLANK('BPI+'!AF67)=1,
  0,
  IFERROR(
    IF(
      INDEX(sorCol,MATCH(INDEX(valCol,MATCH('BPI+'!AF67,INIcol,0)),bpiTeams,0))&lt;=40,
      2-INDEX(sorCol,MATCH(INDEX(valCol,MATCH('BPI+'!AF67,INIcol,0)),bpiTeams,0))/40,
      IF(
        INDEX(sorCol,MATCH(INDEX(valCol,MATCH('BPI+'!AF67,INIcol,0)),bpiTeams,0))&lt;=100,
        1-0.9*(INDEX(sorCol,MATCH(INDEX(valCol,MATCH('BPI+'!AF67,INIcol,0)),bpiTeams,0))-40)/60,
        0.1
      )
    ),
    0.1
  )
)</f>
        <v>0</v>
      </c>
      <c r="K67" s="358">
        <f>IF(
  COUNTBLANK('BPI+'!AG67)=1,
  0,
  IFERROR(
    IF(
      INDEX(sorCol,MATCH(INDEX(valCol,MATCH('BPI+'!AG67,INIcol,0)),bpiTeams,0))&lt;=40,
      2-INDEX(sorCol,MATCH(INDEX(valCol,MATCH('BPI+'!AG67,INIcol,0)),bpiTeams,0))/40,
      IF(
        INDEX(sorCol,MATCH(INDEX(valCol,MATCH('BPI+'!AG67,INIcol,0)),bpiTeams,0))&lt;=100,
        1-0.9*(INDEX(sorCol,MATCH(INDEX(valCol,MATCH('BPI+'!AG67,INIcol,0)),bpiTeams,0))-40)/60,
        0.1
      )
    ),
    0.1
  )
)</f>
        <v>0</v>
      </c>
      <c r="L67" s="358">
        <f>IF(
  COUNTBLANK('BPI+'!AH67)=1,
  0,
  IFERROR(
    IF(
      INDEX(sorCol,MATCH(INDEX(valCol,MATCH('BPI+'!AH67,INIcol,0)),bpiTeams,0))&lt;=40,
      2-INDEX(sorCol,MATCH(INDEX(valCol,MATCH('BPI+'!AH67,INIcol,0)),bpiTeams,0))/40,
      IF(
        INDEX(sorCol,MATCH(INDEX(valCol,MATCH('BPI+'!AH67,INIcol,0)),bpiTeams,0))&lt;=100,
        1-0.9*(INDEX(sorCol,MATCH(INDEX(valCol,MATCH('BPI+'!AH67,INIcol,0)),bpiTeams,0))-40)/60,
        0.1
      )
    ),
    0.1
  )
)</f>
        <v>0</v>
      </c>
      <c r="M67" s="358">
        <f>IF(
  COUNTBLANK('BPI+'!AI67)=1,
  0,
  IFERROR(
    IF(
      INDEX(sorCol,MATCH(INDEX(valCol,MATCH('BPI+'!AI67,INIcol,0)),bpiTeams,0))&lt;=40,
      2-INDEX(sorCol,MATCH(INDEX(valCol,MATCH('BPI+'!AI67,INIcol,0)),bpiTeams,0))/40,
      IF(
        INDEX(sorCol,MATCH(INDEX(valCol,MATCH('BPI+'!AI67,INIcol,0)),bpiTeams,0))&lt;=100,
        1-0.9*(INDEX(sorCol,MATCH(INDEX(valCol,MATCH('BPI+'!AI67,INIcol,0)),bpiTeams,0))-40)/60,
        0.1
      )
    ),
    0.1
  )
)</f>
        <v>0</v>
      </c>
      <c r="N67" s="358">
        <f>IF(
  COUNTBLANK('BPI+'!AJ67)=1,
  0,
  IFERROR(
    IF(
      INDEX(sorCol,MATCH(INDEX(valCol,MATCH('BPI+'!AJ67,INIcol,0)),bpiTeams,0))&lt;=40,
      2-INDEX(sorCol,MATCH(INDEX(valCol,MATCH('BPI+'!AJ67,INIcol,0)),bpiTeams,0))/40,
      IF(
        INDEX(sorCol,MATCH(INDEX(valCol,MATCH('BPI+'!AJ67,INIcol,0)),bpiTeams,0))&lt;=100,
        1-0.9*(INDEX(sorCol,MATCH(INDEX(valCol,MATCH('BPI+'!AJ67,INIcol,0)),bpiTeams,0))-40)/60,
        0.1
      )
    ),
    0.1
  )
)</f>
        <v>0</v>
      </c>
      <c r="O67" s="366">
        <f>IF(
  COUNTBLANK('BPI+'!AK67)=1,
  0,
  IFERROR(
    IF(
      INDEX(sorCol, MATCH(INDEX(valCol, MATCH('BPI+'!AK67, INIcol, 0)), bpiTeams, 0)) &lt;= 40,
      -INDEX(sorCol, MATCH(INDEX(valCol, MATCH('BPI+'!AK67, INIcol, 0)), bpiTeams, 0))/40,
      IF(
        INDEX(sorCol, MATCH(INDEX(valCol, MATCH('BPI+'!AK67, INIcol, 0)), bpiTeams, 0)) &lt;= 100,
        -1 - (INDEX(sorCol, MATCH(INDEX(valCol, MATCH('BPI+'!AK67, INIcol, 0)), bpiTeams, 0)) - 40)/60,
        -2
      )
    ),
    -2
  )
)</f>
        <v>-7.4999999999999997E-2</v>
      </c>
      <c r="P67" s="366">
        <f>IF(
  COUNTBLANK('BPI+'!AL67)=1,
  0,
  IFERROR(
    IF(
      INDEX(sorCol, MATCH(INDEX(valCol, MATCH('BPI+'!AL67, INIcol, 0)), bpiTeams, 0)) &lt;= 40,
      -INDEX(sorCol, MATCH(INDEX(valCol, MATCH('BPI+'!AL67, INIcol, 0)), bpiTeams, 0))/40,
      IF(
        INDEX(sorCol, MATCH(INDEX(valCol, MATCH('BPI+'!AL67, INIcol, 0)), bpiTeams, 0)) &lt;= 100,
        -1 - (INDEX(sorCol, MATCH(INDEX(valCol, MATCH('BPI+'!AL67, INIcol, 0)), bpiTeams, 0)) - 40)/60,
        -2
      )
    ),
    -2
  )
)</f>
        <v>0</v>
      </c>
      <c r="Q67" s="366">
        <f>IF(
  COUNTBLANK('BPI+'!AM67)=1,
  0,
  IFERROR(
    IF(
      INDEX(sorCol, MATCH(INDEX(valCol, MATCH('BPI+'!AM67, INIcol, 0)), bpiTeams, 0)) &lt;= 40,
      -INDEX(sorCol, MATCH(INDEX(valCol, MATCH('BPI+'!AM67, INIcol, 0)), bpiTeams, 0))/40,
      IF(
        INDEX(sorCol, MATCH(INDEX(valCol, MATCH('BPI+'!AM67, INIcol, 0)), bpiTeams, 0)) &lt;= 100,
        -1 - (INDEX(sorCol, MATCH(INDEX(valCol, MATCH('BPI+'!AM67, INIcol, 0)), bpiTeams, 0)) - 40)/60,
        -2
      )
    ),
    -2
  )
)</f>
        <v>0</v>
      </c>
      <c r="R67" s="366">
        <f>IF(
  COUNTBLANK('BPI+'!AN67)=1,
  0,
  IFERROR(
    IF(
      INDEX(sorCol, MATCH(INDEX(valCol, MATCH('BPI+'!AN67, INIcol, 0)), bpiTeams, 0)) &lt;= 40,
      -INDEX(sorCol, MATCH(INDEX(valCol, MATCH('BPI+'!AN67, INIcol, 0)), bpiTeams, 0))/40,
      IF(
        INDEX(sorCol, MATCH(INDEX(valCol, MATCH('BPI+'!AN67, INIcol, 0)), bpiTeams, 0)) &lt;= 100,
        -1 - (INDEX(sorCol, MATCH(INDEX(valCol, MATCH('BPI+'!AN67, INIcol, 0)), bpiTeams, 0)) - 40)/60,
        -2
      )
    ),
    -2
  )
)</f>
        <v>0</v>
      </c>
      <c r="S67" s="366">
        <f>IF(
  COUNTBLANK('BPI+'!AO67)=1,
  0,
  IFERROR(
    IF(
      INDEX(sorCol, MATCH(INDEX(valCol, MATCH('BPI+'!AO67, INIcol, 0)), bpiTeams, 0)) &lt;= 40,
      -INDEX(sorCol, MATCH(INDEX(valCol, MATCH('BPI+'!AO67, INIcol, 0)), bpiTeams, 0))/40,
      IF(
        INDEX(sorCol, MATCH(INDEX(valCol, MATCH('BPI+'!AO67, INIcol, 0)), bpiTeams, 0)) &lt;= 100,
        -1 - (INDEX(sorCol, MATCH(INDEX(valCol, MATCH('BPI+'!AO67, INIcol, 0)), bpiTeams, 0)) - 40)/60,
        -2
      )
    ),
    -2
  )
)</f>
        <v>0</v>
      </c>
      <c r="T67" s="366">
        <f>IF(
  COUNTBLANK('BPI+'!AP67)=1,
  0,
  IFERROR(
    IF(
      INDEX(sorCol, MATCH(INDEX(valCol, MATCH('BPI+'!AP67, INIcol, 0)), bpiTeams, 0)) &lt;= 40,
      -INDEX(sorCol, MATCH(INDEX(valCol, MATCH('BPI+'!AP67, INIcol, 0)), bpiTeams, 0))/40,
      IF(
        INDEX(sorCol, MATCH(INDEX(valCol, MATCH('BPI+'!AP67, INIcol, 0)), bpiTeams, 0)) &lt;= 100,
        -1 - (INDEX(sorCol, MATCH(INDEX(valCol, MATCH('BPI+'!AP67, INIcol, 0)), bpiTeams, 0)) - 40)/60,
        -2
      )
    ),
    -2
  )
)</f>
        <v>0</v>
      </c>
      <c r="U67" s="366">
        <f>IF(
  COUNTBLANK('BPI+'!AQ67)=1,
  0,
  IFERROR(
    IF(
      INDEX(sorCol, MATCH(INDEX(valCol, MATCH('BPI+'!AQ67, INIcol, 0)), bpiTeams, 0)) &lt;= 40,
      -INDEX(sorCol, MATCH(INDEX(valCol, MATCH('BPI+'!AQ67, INIcol, 0)), bpiTeams, 0))/40,
      IF(
        INDEX(sorCol, MATCH(INDEX(valCol, MATCH('BPI+'!AQ67, INIcol, 0)), bpiTeams, 0)) &lt;= 100,
        -1 - (INDEX(sorCol, MATCH(INDEX(valCol, MATCH('BPI+'!AQ67, INIcol, 0)), bpiTeams, 0)) - 40)/60,
        -2
      )
    ),
    -2
  )
)</f>
        <v>0</v>
      </c>
      <c r="V67" s="366">
        <f>IF(
  COUNTBLANK('BPI+'!AR67)=1,
  0,
  IFERROR(
    IF(
      INDEX(sorCol, MATCH(INDEX(valCol, MATCH('BPI+'!AR67, INIcol, 0)), bpiTeams, 0)) &lt;= 40,
      -INDEX(sorCol, MATCH(INDEX(valCol, MATCH('BPI+'!AR67, INIcol, 0)), bpiTeams, 0))/40,
      IF(
        INDEX(sorCol, MATCH(INDEX(valCol, MATCH('BPI+'!AR67, INIcol, 0)), bpiTeams, 0)) &lt;= 100,
        -1 - (INDEX(sorCol, MATCH(INDEX(valCol, MATCH('BPI+'!AR67, INIcol, 0)), bpiTeams, 0)) - 40)/60,
        -2
      )
    ),
    -2
  )
)</f>
        <v>0</v>
      </c>
      <c r="W67" s="366">
        <f>IF(
  COUNTBLANK('BPI+'!AS67)=1,
  0,
  IFERROR(
    IF(
      INDEX(sorCol, MATCH(INDEX(valCol, MATCH('BPI+'!AS67, INIcol, 0)), bpiTeams, 0)) &lt;= 40,
      -INDEX(sorCol, MATCH(INDEX(valCol, MATCH('BPI+'!AS67, INIcol, 0)), bpiTeams, 0))/40,
      IF(
        INDEX(sorCol, MATCH(INDEX(valCol, MATCH('BPI+'!AS67, INIcol, 0)), bpiTeams, 0)) &lt;= 100,
        -1 - (INDEX(sorCol, MATCH(INDEX(valCol, MATCH('BPI+'!AS67, INIcol, 0)), bpiTeams, 0)) - 40)/60,
        -2
      )
    ),
    -2
  )
)</f>
        <v>0</v>
      </c>
      <c r="X67" s="366">
        <f>IF(
  COUNTBLANK('BPI+'!AT67)=1,
  0,
  IFERROR(
    IF(
      INDEX(sorCol, MATCH(INDEX(valCol, MATCH('BPI+'!AT67, INIcol, 0)), bpiTeams, 0)) &lt;= 40,
      -INDEX(sorCol, MATCH(INDEX(valCol, MATCH('BPI+'!AT67, INIcol, 0)), bpiTeams, 0))/40,
      IF(
        INDEX(sorCol, MATCH(INDEX(valCol, MATCH('BPI+'!AT67, INIcol, 0)), bpiTeams, 0)) &lt;= 100,
        -1 - (INDEX(sorCol, MATCH(INDEX(valCol, MATCH('BPI+'!AT67, INIcol, 0)), bpiTeams, 0)) - 40)/60,
        -2
      )
    ),
    -2
  )
)</f>
        <v>0</v>
      </c>
      <c r="Y67" s="366">
        <f>IF(
  COUNTBLANK('BPI+'!AU67)=1,
  0,
  IFERROR(
    IF(
      INDEX(sorCol, MATCH(INDEX(valCol, MATCH('BPI+'!AU67, INIcol, 0)), bpiTeams, 0)) &lt;= 40,
      -INDEX(sorCol, MATCH(INDEX(valCol, MATCH('BPI+'!AU67, INIcol, 0)), bpiTeams, 0))/40,
      IF(
        INDEX(sorCol, MATCH(INDEX(valCol, MATCH('BPI+'!AU67, INIcol, 0)), bpiTeams, 0)) &lt;= 100,
        -1 - (INDEX(sorCol, MATCH(INDEX(valCol, MATCH('BPI+'!AU67, INIcol, 0)), bpiTeams, 0)) - 40)/60,
        -2
      )
    ),
    -2
  )
)</f>
        <v>0</v>
      </c>
      <c r="Z67" s="366">
        <f>IF(
  COUNTBLANK('BPI+'!AV67)=1,
  0,
  IFERROR(
    IF(
      INDEX(sorCol, MATCH(INDEX(valCol, MATCH('BPI+'!AV67, INIcol, 0)), bpiTeams, 0)) &lt;= 40,
      -INDEX(sorCol, MATCH(INDEX(valCol, MATCH('BPI+'!AV67, INIcol, 0)), bpiTeams, 0))/40,
      IF(
        INDEX(sorCol, MATCH(INDEX(valCol, MATCH('BPI+'!AV67, INIcol, 0)), bpiTeams, 0)) &lt;= 100,
        -1 - (INDEX(sorCol, MATCH(INDEX(valCol, MATCH('BPI+'!AV67, INIcol, 0)), bpiTeams, 0)) - 40)/60,
        -2
      )
    ),
    -2
  )
)</f>
        <v>0</v>
      </c>
      <c r="AA67" s="358">
        <f>IFERROR(IF(COUNTBLANK('BPI+'!AX67)=1,0,IF(COUNTIF(qwqlINIcol,'BPI+'!AX67)=0,0.1,IF(INDEX(sorCol,MATCH(INDEX(valCol,MATCH('BPI+'!AW67,INIcol,0)),bpiTeams,0))&gt;=40,INDEX(sorCol,MATCH(INDEX(valCol,MATCH('BPI+'!AW67,INIcol,0)),bpiTeams,0))*-1/40+2,(INDEX(sorCol,MATCH(INDEX(valCol,MATCH('BPI+'!AW67,INIcol,0)),bpiTeams,0))*(-1)+40)/325+1))),0)</f>
        <v>0</v>
      </c>
      <c r="AB67" s="358">
        <f>IFERROR(IF(COUNTBLANK('BPI+'!AY67)=1,0,IF(COUNTIF(qwqlINIcol,'BPI+'!AY67)=0,0.1,IF(INDEX(sorCol,MATCH(INDEX(valCol,MATCH('BPI+'!AX67,INIcol,0)),bpiTeams,0))&gt;=40,INDEX(sorCol,MATCH(INDEX(valCol,MATCH('BPI+'!AX67,INIcol,0)),bpiTeams,0))*-1/40+2,(INDEX(sorCol,MATCH(INDEX(valCol,MATCH('BPI+'!AX67,INIcol,0)),bpiTeams,0))*(-1)+40)/325+1))),0)</f>
        <v>0</v>
      </c>
      <c r="AC67" s="358">
        <f>IFERROR(IF(COUNTBLANK('BPI+'!AZ67)=1,0,IF(COUNTIF(qwqlINIcol,'BPI+'!AZ67)=0,0.1,IF(INDEX(sorCol,MATCH(INDEX(valCol,MATCH('BPI+'!AY67,INIcol,0)),bpiTeams,0))&gt;=40,INDEX(sorCol,MATCH(INDEX(valCol,MATCH('BPI+'!AY67,INIcol,0)),bpiTeams,0))*-1/40+2,(INDEX(sorCol,MATCH(INDEX(valCol,MATCH('BPI+'!AY67,INIcol,0)),bpiTeams,0))*(-1)+40)/325+1))),0)</f>
        <v>0</v>
      </c>
      <c r="AD67" s="358">
        <f>IFERROR(IF(COUNTBLANK('BPI+'!BA67)=1,0,IF(COUNTIF(qwqlINIcol,'BPI+'!BA67)=0,0.1,IF(INDEX(sorCol,MATCH(INDEX(valCol,MATCH('BPI+'!AZ67,INIcol,0)),bpiTeams,0))&gt;=40,INDEX(sorCol,MATCH(INDEX(valCol,MATCH('BPI+'!AZ67,INIcol,0)),bpiTeams,0))*-1/40+2,(INDEX(sorCol,MATCH(INDEX(valCol,MATCH('BPI+'!AZ67,INIcol,0)),bpiTeams,0))*(-1)+40)/325+1))),0)</f>
        <v>0</v>
      </c>
      <c r="AE67" s="358">
        <f>IFERROR(IF(COUNTBLANK('BPI+'!BB67)=1,0,IF(COUNTIF(qwqlINIcol,'BPI+'!BB67)=0,0.1,IF(INDEX(sorCol,MATCH(INDEX(valCol,MATCH('BPI+'!BA67,INIcol,0)),bpiTeams,0))&gt;=40,INDEX(sorCol,MATCH(INDEX(valCol,MATCH('BPI+'!BA67,INIcol,0)),bpiTeams,0))*-1/40+2,(INDEX(sorCol,MATCH(INDEX(valCol,MATCH('BPI+'!BA67,INIcol,0)),bpiTeams,0))*(-1)+40)/325+1))),0)</f>
        <v>0</v>
      </c>
      <c r="AF67" s="358">
        <f>IFERROR(IF(COUNTBLANK('BPI+'!BC67)=1,0,IF(COUNTIF(qwqlINIcol,'BPI+'!BC67)=0,0.1,IF(INDEX(sorCol,MATCH(INDEX(valCol,MATCH('BPI+'!BB67,INIcol,0)),bpiTeams,0))&gt;=40,INDEX(sorCol,MATCH(INDEX(valCol,MATCH('BPI+'!BB67,INIcol,0)),bpiTeams,0))*-1/40+2,(INDEX(sorCol,MATCH(INDEX(valCol,MATCH('BPI+'!BB67,INIcol,0)),bpiTeams,0))*(-1)+40)/325+1))),0)</f>
        <v>0</v>
      </c>
      <c r="AG67" s="358">
        <f>IFERROR(IF(COUNTBLANK('BPI+'!BD67)=1,0,IF(COUNTIF(qwqlINIcol,'BPI+'!BD67)=0,0.1,IF(INDEX(sorCol,MATCH(INDEX(valCol,MATCH('BPI+'!BC67,INIcol,0)),bpiTeams,0))&gt;=40,INDEX(sorCol,MATCH(INDEX(valCol,MATCH('BPI+'!BC67,INIcol,0)),bpiTeams,0))*-1/40+2,(INDEX(sorCol,MATCH(INDEX(valCol,MATCH('BPI+'!BC67,INIcol,0)),bpiTeams,0))*(-1)+40)/325+1))),0)</f>
        <v>0</v>
      </c>
      <c r="AH67" s="358">
        <f>IFERROR(IF(COUNTBLANK('BPI+'!BE67)=1,0,IF(COUNTIF(qwqlINIcol,'BPI+'!BE67)=0,0.1,IF(INDEX(sorCol,MATCH(INDEX(valCol,MATCH('BPI+'!BD67,INIcol,0)),bpiTeams,0))&gt;=40,INDEX(sorCol,MATCH(INDEX(valCol,MATCH('BPI+'!BD67,INIcol,0)),bpiTeams,0))*-1/40+2,(INDEX(sorCol,MATCH(INDEX(valCol,MATCH('BPI+'!BD67,INIcol,0)),bpiTeams,0))*(-1)+40)/325+1))),0)</f>
        <v>0</v>
      </c>
      <c r="AI67" s="358">
        <f>IFERROR(IF(COUNTBLANK('BPI+'!BF67)=1,0,IF(COUNTIF(qwqlINIcol,'BPI+'!BF67)=0,0.1,IF(INDEX(sorCol,MATCH(INDEX(valCol,MATCH('BPI+'!BE67,INIcol,0)),bpiTeams,0))&gt;=40,INDEX(sorCol,MATCH(INDEX(valCol,MATCH('BPI+'!BE67,INIcol,0)),bpiTeams,0))*-1/40+2,(INDEX(sorCol,MATCH(INDEX(valCol,MATCH('BPI+'!BE67,INIcol,0)),bpiTeams,0))*(-1)+40)/325+1))),0)</f>
        <v>0</v>
      </c>
      <c r="AJ67" s="358">
        <f>IFERROR(IF(COUNTBLANK('BPI+'!BG67)=1,0,IF(COUNTIF(qwqlINIcol,'BPI+'!BG67)=0,0.1,IF(INDEX(sorCol,MATCH(INDEX(valCol,MATCH('BPI+'!BF67,INIcol,0)),bpiTeams,0))&gt;=40,INDEX(sorCol,MATCH(INDEX(valCol,MATCH('BPI+'!BF67,INIcol,0)),bpiTeams,0))*-1/40+2,(INDEX(sorCol,MATCH(INDEX(valCol,MATCH('BPI+'!BF67,INIcol,0)),bpiTeams,0))*(-1)+40)/325+1))),0)</f>
        <v>0</v>
      </c>
      <c r="AK67" s="358">
        <f>IFERROR(IF(COUNTBLANK('BPI+'!BH67)=1,0,IF(COUNTIF(qwqlINIcol,'BPI+'!BH67)=0,0.1,IF(INDEX(sorCol,MATCH(INDEX(valCol,MATCH('BPI+'!BG67,INIcol,0)),bpiTeams,0))&gt;=40,INDEX(sorCol,MATCH(INDEX(valCol,MATCH('BPI+'!BG67,INIcol,0)),bpiTeams,0))*-1/40+2,(INDEX(sorCol,MATCH(INDEX(valCol,MATCH('BPI+'!BG67,INIcol,0)),bpiTeams,0))*(-1)+40)/325+1))),0)</f>
        <v>0</v>
      </c>
      <c r="AL67" s="358">
        <f>IFERROR(IF(COUNTBLANK('BPI+'!BI67)=1,0,IF(COUNTIF(qwqlINIcol,'BPI+'!BI67)=0,0.1,IF(INDEX(sorCol,MATCH(INDEX(valCol,MATCH('BPI+'!BH67,INIcol,0)),bpiTeams,0))&gt;=40,INDEX(sorCol,MATCH(INDEX(valCol,MATCH('BPI+'!BH67,INIcol,0)),bpiTeams,0))*-1/40+2,(INDEX(sorCol,MATCH(INDEX(valCol,MATCH('BPI+'!BH67,INIcol,0)),bpiTeams,0))*(-1)+40)/325+1))),0)</f>
        <v>0</v>
      </c>
      <c r="AM67" s="358">
        <f>IFERROR(IF(COUNTBLANK('BPI+'!BJ67)=1,0,IF(COUNTIF(qwqlINIcol,'BPI+'!BJ67)=0,0.1,IF(INDEX(sorCol,MATCH(INDEX(valCol,MATCH('BPI+'!BI67,INIcol,0)),bpiTeams,0))&gt;=40,INDEX(sorCol,MATCH(INDEX(valCol,MATCH('BPI+'!BI67,INIcol,0)),bpiTeams,0))*-1/40+2,(INDEX(sorCol,MATCH(INDEX(valCol,MATCH('BPI+'!BI67,INIcol,0)),bpiTeams,0))*(-1)+40)/325+1))),0)</f>
        <v>0</v>
      </c>
      <c r="AN67" s="358">
        <f>IFERROR(IF(COUNTBLANK('BPI+'!BK67)=1,0,IF(COUNTIF(qwqlINIcol,'BPI+'!BK67)=0,0.1,IF(INDEX(sorCol,MATCH(INDEX(valCol,MATCH('BPI+'!BJ67,INIcol,0)),bpiTeams,0))&gt;=40,INDEX(sorCol,MATCH(INDEX(valCol,MATCH('BPI+'!BJ67,INIcol,0)),bpiTeams,0))*-1/40+2,(INDEX(sorCol,MATCH(INDEX(valCol,MATCH('BPI+'!BJ67,INIcol,0)),bpiTeams,0))*(-1)+40)/325+1))),0)</f>
        <v>0</v>
      </c>
      <c r="AO67" s="358">
        <f>IFERROR(IF(COUNTBLANK('BPI+'!BL67)=1,0,IF(COUNTIF(qwqlINIcol,'BPI+'!BL67)=0,0.1,IF(INDEX(sorCol,MATCH(INDEX(valCol,MATCH('BPI+'!BK67,INIcol,0)),bpiTeams,0))&gt;=40,INDEX(sorCol,MATCH(INDEX(valCol,MATCH('BPI+'!BK67,INIcol,0)),bpiTeams,0))*-1/40+2,(INDEX(sorCol,MATCH(INDEX(valCol,MATCH('BPI+'!BK67,INIcol,0)),bpiTeams,0))*(-1)+40)/325+1))),0)</f>
        <v>0</v>
      </c>
      <c r="AP67" s="366">
        <f>IF(COUNTBLANK('BPI+'!BL67)=1,0,IF(COUNTIF(qwqlINIcol,'BPI+'!BL67)=0,-1.5,IF(INDEX(sorCol,MATCH(INDEX(valCol,MATCH('BPI+'!BL67,INIcol,0)),bpiTeams,0))&gt;=80,-1.5,IF(INDEX(sorCol,MATCH(INDEX(valCol,MATCH('BPI+'!BL67,INIcol,0)),bpiTeams,0))&gt;=41,-1 - (INDEX(sorCol,MATCH(INDEX(valCol,MATCH('BPI+'!BL67,INIcol,0)),bpiTeams,0)) - 41) * (0.5/39),(INDEX(sorCol,MATCH(INDEX(valCol,MATCH('BPI+'!BL67,INIcol,0)),bpiTeams,0)) + 40)/325 - 2))))</f>
        <v>-1.7538461538461538</v>
      </c>
      <c r="AQ67" s="366">
        <f>IF(COUNTBLANK('BPI+'!BM67)=1,0,IF(COUNTIF(qwqlINIcol,'BPI+'!BM67)=0,-1.5,IF(INDEX(sorCol,MATCH(INDEX(valCol,MATCH('BPI+'!BM67,INIcol,0)),bpiTeams,0))&gt;=80,-1.5,IF(INDEX(sorCol,MATCH(INDEX(valCol,MATCH('BPI+'!BM67,INIcol,0)),bpiTeams,0))&gt;=41,-1 - (INDEX(sorCol,MATCH(INDEX(valCol,MATCH('BPI+'!BM67,INIcol,0)),bpiTeams,0)) - 41) * (0.5/39),(INDEX(sorCol,MATCH(INDEX(valCol,MATCH('BPI+'!BM67,INIcol,0)),bpiTeams,0)) + 40)/325 - 2))))</f>
        <v>0</v>
      </c>
      <c r="AR67" s="366">
        <f>IF(COUNTBLANK('BPI+'!BN67)=1,0,IF(COUNTIF(qwqlINIcol,'BPI+'!BN67)=0,-1.5,IF(INDEX(sorCol,MATCH(INDEX(valCol,MATCH('BPI+'!BN67,INIcol,0)),bpiTeams,0))&gt;=80,-1.5,IF(INDEX(sorCol,MATCH(INDEX(valCol,MATCH('BPI+'!BN67,INIcol,0)),bpiTeams,0))&gt;=41,-1 - (INDEX(sorCol,MATCH(INDEX(valCol,MATCH('BPI+'!BN67,INIcol,0)),bpiTeams,0)) - 41) * (0.5/39),(INDEX(sorCol,MATCH(INDEX(valCol,MATCH('BPI+'!BN67,INIcol,0)),bpiTeams,0)) + 40)/325 - 2))))</f>
        <v>0</v>
      </c>
      <c r="AS67" s="366">
        <f>IF(COUNTBLANK('BPI+'!BO67)=1,0,IF(COUNTIF(qwqlINIcol,'BPI+'!BO67)=0,-1.5,IF(INDEX(sorCol,MATCH(INDEX(valCol,MATCH('BPI+'!BO67,INIcol,0)),bpiTeams,0))&gt;=80,-1.5,IF(INDEX(sorCol,MATCH(INDEX(valCol,MATCH('BPI+'!BO67,INIcol,0)),bpiTeams,0))&gt;=41,-1 - (INDEX(sorCol,MATCH(INDEX(valCol,MATCH('BPI+'!BO67,INIcol,0)),bpiTeams,0)) - 41) * (0.5/39),(INDEX(sorCol,MATCH(INDEX(valCol,MATCH('BPI+'!BO67,INIcol,0)),bpiTeams,0)) + 40)/325 - 2))))</f>
        <v>0</v>
      </c>
      <c r="AT67" s="366">
        <f>IF(COUNTBLANK('BPI+'!BP67)=1,0,IF(COUNTIF(qwqlINIcol,'BPI+'!BP67)=0,-1.5,IF(INDEX(sorCol,MATCH(INDEX(valCol,MATCH('BPI+'!BP67,INIcol,0)),bpiTeams,0))&gt;=80,-1.5,IF(INDEX(sorCol,MATCH(INDEX(valCol,MATCH('BPI+'!BP67,INIcol,0)),bpiTeams,0))&gt;=41,-1 - (INDEX(sorCol,MATCH(INDEX(valCol,MATCH('BPI+'!BP67,INIcol,0)),bpiTeams,0)) - 41) * (0.5/39),(INDEX(sorCol,MATCH(INDEX(valCol,MATCH('BPI+'!BP67,INIcol,0)),bpiTeams,0)) + 40)/325 - 2))))</f>
        <v>0</v>
      </c>
      <c r="AU67" s="366">
        <f>IF(COUNTBLANK('BPI+'!BQ67)=1,0,IF(COUNTIF(qwqlINIcol,'BPI+'!BQ67)=0,-1.5,IF(INDEX(sorCol,MATCH(INDEX(valCol,MATCH('BPI+'!BQ67,INIcol,0)),bpiTeams,0))&gt;=80,-1.5,IF(INDEX(sorCol,MATCH(INDEX(valCol,MATCH('BPI+'!BQ67,INIcol,0)),bpiTeams,0))&gt;=41,-1 - (INDEX(sorCol,MATCH(INDEX(valCol,MATCH('BPI+'!BQ67,INIcol,0)),bpiTeams,0)) - 41) * (0.5/39),(INDEX(sorCol,MATCH(INDEX(valCol,MATCH('BPI+'!BQ67,INIcol,0)),bpiTeams,0)) + 40)/325 - 2))))</f>
        <v>0</v>
      </c>
      <c r="AV67" s="366">
        <f>IF(COUNTBLANK('BPI+'!BR67)=1,0,IF(COUNTIF(qwqlINIcol,'BPI+'!BR67)=0,-1.5,IF(INDEX(sorCol,MATCH(INDEX(valCol,MATCH('BPI+'!BR67,INIcol,0)),bpiTeams,0))&gt;=80,-1.5,IF(INDEX(sorCol,MATCH(INDEX(valCol,MATCH('BPI+'!BR67,INIcol,0)),bpiTeams,0))&gt;=41,-1 - (INDEX(sorCol,MATCH(INDEX(valCol,MATCH('BPI+'!BR67,INIcol,0)),bpiTeams,0)) - 41) * (0.5/39),(INDEX(sorCol,MATCH(INDEX(valCol,MATCH('BPI+'!BR67,INIcol,0)),bpiTeams,0)) + 40)/325 - 2))))</f>
        <v>0</v>
      </c>
      <c r="AW67" s="366">
        <f>IF(COUNTBLANK('BPI+'!BS67)=1,0,IF(COUNTIF(qwqlINIcol,'BPI+'!BS67)=0,-1.5,IF(INDEX(sorCol,MATCH(INDEX(valCol,MATCH('BPI+'!BS67,INIcol,0)),bpiTeams,0))&gt;=80,-1.5,IF(INDEX(sorCol,MATCH(INDEX(valCol,MATCH('BPI+'!BS67,INIcol,0)),bpiTeams,0))&gt;=41,-1 - (INDEX(sorCol,MATCH(INDEX(valCol,MATCH('BPI+'!BS67,INIcol,0)),bpiTeams,0)) - 41) * (0.5/39),(INDEX(sorCol,MATCH(INDEX(valCol,MATCH('BPI+'!BS67,INIcol,0)),bpiTeams,0)) + 40)/325 - 2))))</f>
        <v>0</v>
      </c>
      <c r="AX67" s="366">
        <f>IF(COUNTBLANK('BPI+'!BT67)=1,0,IF(COUNTIF(qwqlINIcol,'BPI+'!BT67)=0,-1.5,IF(INDEX(sorCol,MATCH(INDEX(valCol,MATCH('BPI+'!BT67,INIcol,0)),bpiTeams,0))&gt;=80,-1.5,IF(INDEX(sorCol,MATCH(INDEX(valCol,MATCH('BPI+'!BT67,INIcol,0)),bpiTeams,0))&gt;=41,-1 - (INDEX(sorCol,MATCH(INDEX(valCol,MATCH('BPI+'!BT67,INIcol,0)),bpiTeams,0)) - 41) * (0.5/39),(INDEX(sorCol,MATCH(INDEX(valCol,MATCH('BPI+'!BT67,INIcol,0)),bpiTeams,0)) + 40)/325 - 2))))</f>
        <v>0</v>
      </c>
      <c r="AY67" s="366">
        <f>IF(COUNTBLANK('BPI+'!BU67)=1,0,IF(COUNTIF(qwqlINIcol,'BPI+'!BU67)=0,-1.5,IF(INDEX(sorCol,MATCH(INDEX(valCol,MATCH('BPI+'!BU67,INIcol,0)),bpiTeams,0))&gt;=80,-1.5,IF(INDEX(sorCol,MATCH(INDEX(valCol,MATCH('BPI+'!BU67,INIcol,0)),bpiTeams,0))&gt;=41,-1 - (INDEX(sorCol,MATCH(INDEX(valCol,MATCH('BPI+'!BU67,INIcol,0)),bpiTeams,0)) - 41) * (0.5/39),(INDEX(sorCol,MATCH(INDEX(valCol,MATCH('BPI+'!BU67,INIcol,0)),bpiTeams,0)) + 40)/325 - 2))))</f>
        <v>0</v>
      </c>
      <c r="AZ67" s="366">
        <f>IF(COUNTBLANK('BPI+'!BV67)=1,0,IF(COUNTIF(qwqlINIcol,'BPI+'!BV67)=0,-1.5,IF(INDEX(sorCol,MATCH(INDEX(valCol,MATCH('BPI+'!BV67,INIcol,0)),bpiTeams,0))&gt;=80,-1.5,IF(INDEX(sorCol,MATCH(INDEX(valCol,MATCH('BPI+'!BV67,INIcol,0)),bpiTeams,0))&gt;=41,-1 - (INDEX(sorCol,MATCH(INDEX(valCol,MATCH('BPI+'!BV67,INIcol,0)),bpiTeams,0)) - 41) * (0.5/39),(INDEX(sorCol,MATCH(INDEX(valCol,MATCH('BPI+'!BV67,INIcol,0)),bpiTeams,0)) + 40)/325 - 2))))</f>
        <v>0</v>
      </c>
      <c r="BA67" s="366">
        <f>IF(COUNTBLANK('BPI+'!BW67)=1,0,IF(COUNTIF(qwqlINIcol,'BPI+'!BW67)=0,-1.5,IF(INDEX(sorCol,MATCH(INDEX(valCol,MATCH('BPI+'!BW67,INIcol,0)),bpiTeams,0))&gt;=80,-1.5,IF(INDEX(sorCol,MATCH(INDEX(valCol,MATCH('BPI+'!BW67,INIcol,0)),bpiTeams,0))&gt;=41,-1 - (INDEX(sorCol,MATCH(INDEX(valCol,MATCH('BPI+'!BW67,INIcol,0)),bpiTeams,0)) - 41) * (0.5/39),(INDEX(sorCol,MATCH(INDEX(valCol,MATCH('BPI+'!BW67,INIcol,0)),bpiTeams,0)) + 40)/325 - 2))))</f>
        <v>0</v>
      </c>
      <c r="BB67" s="366">
        <f>IF(COUNTBLANK('BPI+'!BX67)=1,0,IF(COUNTIF(qwqlINIcol,'BPI+'!BX67)=0,-1.5,IF(INDEX(sorCol,MATCH(INDEX(valCol,MATCH('BPI+'!BX67,INIcol,0)),bpiTeams,0))&gt;=80,-1.5,IF(INDEX(sorCol,MATCH(INDEX(valCol,MATCH('BPI+'!BX67,INIcol,0)),bpiTeams,0))&gt;=41,-1 - (INDEX(sorCol,MATCH(INDEX(valCol,MATCH('BPI+'!BX67,INIcol,0)),bpiTeams,0)) - 41) * (0.5/39),(INDEX(sorCol,MATCH(INDEX(valCol,MATCH('BPI+'!BX67,INIcol,0)),bpiTeams,0)) + 40)/325 - 2))))</f>
        <v>0</v>
      </c>
      <c r="BC67" s="374">
        <f>IF(COUNTBLANK('BPI+'!BY67)=0,-1.6,0)</f>
        <v>-1.6</v>
      </c>
      <c r="BD67" s="374">
        <f>IF(COUNTBLANK('BPI+'!BZ67)=0,-1.6,0)</f>
        <v>-1.6</v>
      </c>
      <c r="BE67" s="374">
        <f>IF(COUNTBLANK('BPI+'!CA67)=0,-1.6,0)</f>
        <v>-1.6</v>
      </c>
      <c r="BF67" s="374">
        <f>IF(COUNTBLANK('BPI+'!CB67)=0,-1.6,0)</f>
        <v>-1.6</v>
      </c>
      <c r="BG67" s="374">
        <f>IF(COUNTBLANK('BPI+'!CC67)=0,-1.6,0)</f>
        <v>-1.6</v>
      </c>
      <c r="BH67" s="374">
        <f>IF(COUNTBLANK('BPI+'!CD67)=0,-1.6,0)</f>
        <v>-1.6</v>
      </c>
      <c r="BI67" s="374">
        <f>IF(COUNTBLANK('BPI+'!CE67)=0,-1.6,0)</f>
        <v>-1.6</v>
      </c>
      <c r="BJ67" s="374">
        <f>IF(COUNTBLANK('BPI+'!CF67)=0,-1.6,0)</f>
        <v>-1.6</v>
      </c>
      <c r="BK67" s="374">
        <f>IF(COUNTBLANK('BPI+'!CG67)=0,-1.6,0)</f>
        <v>0</v>
      </c>
      <c r="BL67" s="374">
        <f>IF(COUNTBLANK('BPI+'!CH67)=0,-1.6,0)</f>
        <v>0</v>
      </c>
      <c r="BM67" s="374">
        <f>IF(COUNTBLANK('BPI+'!CI67)=0,-1.6,0)</f>
        <v>0</v>
      </c>
      <c r="BN67" s="374">
        <f>IF(COUNTBLANK('BPI+'!CJ67)=0,-1.6,0)</f>
        <v>0</v>
      </c>
      <c r="BO67" s="374">
        <f>IF(COUNTBLANK('BPI+'!CK67)=0,-1.6,0)</f>
        <v>0</v>
      </c>
      <c r="BP67" s="374">
        <f>IF(COUNTBLANK('BPI+'!CL67)=0,-1.6,0)</f>
        <v>0</v>
      </c>
      <c r="BQ67" s="374">
        <f>IF(COUNTBLANK('BPI+'!CM67)=0,-1.6,0)</f>
        <v>0</v>
      </c>
      <c r="BR67" s="374">
        <f>IF(COUNTBLANK('BPI+'!CN67)=0,-1.6,0)</f>
        <v>0</v>
      </c>
      <c r="BS67" s="374">
        <f>IF(COUNTBLANK('BPI+'!CO67)=0,-1.6,0)</f>
        <v>0</v>
      </c>
      <c r="BT67">
        <f t="shared" ref="BT67:BT88" si="7">SUM(C67:BS67)</f>
        <v>-14.628846153846151</v>
      </c>
    </row>
    <row r="68" spans="1:72" x14ac:dyDescent="0.3">
      <c r="A68" t="str">
        <f t="shared" si="5"/>
        <v>Lehigh</v>
      </c>
      <c r="B68" t="str">
        <f t="shared" si="6"/>
        <v>LEH</v>
      </c>
      <c r="C68" s="358">
        <f>IF(
  COUNTBLANK('BPI+'!Y68)=1,
  0,
  IFERROR(
    IF(
      INDEX(sorCol,MATCH(INDEX(valCol,MATCH('BPI+'!Y68,INIcol,0)),bpiTeams,0))&lt;=40,
      2-INDEX(sorCol,MATCH(INDEX(valCol,MATCH('BPI+'!Y68,INIcol,0)),bpiTeams,0))/40,
      IF(
        INDEX(sorCol,MATCH(INDEX(valCol,MATCH('BPI+'!Y68,INIcol,0)),bpiTeams,0))&lt;=100,
        1-0.9*(INDEX(sorCol,MATCH(INDEX(valCol,MATCH('BPI+'!Y68,INIcol,0)),bpiTeams,0))-40)/60,
        0.1
      )
    ),
    0.1
  )
)</f>
        <v>0</v>
      </c>
      <c r="D68" s="358">
        <f>IF(
  COUNTBLANK('BPI+'!Z68)=1,
  0,
  IFERROR(
    IF(
      INDEX(sorCol,MATCH(INDEX(valCol,MATCH('BPI+'!Z68,INIcol,0)),bpiTeams,0))&lt;=40,
      2-INDEX(sorCol,MATCH(INDEX(valCol,MATCH('BPI+'!Z68,INIcol,0)),bpiTeams,0))/40,
      IF(
        INDEX(sorCol,MATCH(INDEX(valCol,MATCH('BPI+'!Z68,INIcol,0)),bpiTeams,0))&lt;=100,
        1-0.9*(INDEX(sorCol,MATCH(INDEX(valCol,MATCH('BPI+'!Z68,INIcol,0)),bpiTeams,0))-40)/60,
        0.1
      )
    ),
    0.1
  )
)</f>
        <v>0</v>
      </c>
      <c r="E68" s="358">
        <f>IF(
  COUNTBLANK('BPI+'!AA68)=1,
  0,
  IFERROR(
    IF(
      INDEX(sorCol,MATCH(INDEX(valCol,MATCH('BPI+'!AA68,INIcol,0)),bpiTeams,0))&lt;=40,
      2-INDEX(sorCol,MATCH(INDEX(valCol,MATCH('BPI+'!AA68,INIcol,0)),bpiTeams,0))/40,
      IF(
        INDEX(sorCol,MATCH(INDEX(valCol,MATCH('BPI+'!AA68,INIcol,0)),bpiTeams,0))&lt;=100,
        1-0.9*(INDEX(sorCol,MATCH(INDEX(valCol,MATCH('BPI+'!AA68,INIcol,0)),bpiTeams,0))-40)/60,
        0.1
      )
    ),
    0.1
  )
)</f>
        <v>0</v>
      </c>
      <c r="F68" s="358">
        <f>IF(
  COUNTBLANK('BPI+'!AB68)=1,
  0,
  IFERROR(
    IF(
      INDEX(sorCol,MATCH(INDEX(valCol,MATCH('BPI+'!AB68,INIcol,0)),bpiTeams,0))&lt;=40,
      2-INDEX(sorCol,MATCH(INDEX(valCol,MATCH('BPI+'!AB68,INIcol,0)),bpiTeams,0))/40,
      IF(
        INDEX(sorCol,MATCH(INDEX(valCol,MATCH('BPI+'!AB68,INIcol,0)),bpiTeams,0))&lt;=100,
        1-0.9*(INDEX(sorCol,MATCH(INDEX(valCol,MATCH('BPI+'!AB68,INIcol,0)),bpiTeams,0))-40)/60,
        0.1
      )
    ),
    0.1
  )
)</f>
        <v>0</v>
      </c>
      <c r="G68" s="358">
        <f>IF(
  COUNTBLANK('BPI+'!AC68)=1,
  0,
  IFERROR(
    IF(
      INDEX(sorCol,MATCH(INDEX(valCol,MATCH('BPI+'!AC68,INIcol,0)),bpiTeams,0))&lt;=40,
      2-INDEX(sorCol,MATCH(INDEX(valCol,MATCH('BPI+'!AC68,INIcol,0)),bpiTeams,0))/40,
      IF(
        INDEX(sorCol,MATCH(INDEX(valCol,MATCH('BPI+'!AC68,INIcol,0)),bpiTeams,0))&lt;=100,
        1-0.9*(INDEX(sorCol,MATCH(INDEX(valCol,MATCH('BPI+'!AC68,INIcol,0)),bpiTeams,0))-40)/60,
        0.1
      )
    ),
    0.1
  )
)</f>
        <v>0</v>
      </c>
      <c r="H68" s="358">
        <f>IF(
  COUNTBLANK('BPI+'!AD68)=1,
  0,
  IFERROR(
    IF(
      INDEX(sorCol,MATCH(INDEX(valCol,MATCH('BPI+'!AD68,INIcol,0)),bpiTeams,0))&lt;=40,
      2-INDEX(sorCol,MATCH(INDEX(valCol,MATCH('BPI+'!AD68,INIcol,0)),bpiTeams,0))/40,
      IF(
        INDEX(sorCol,MATCH(INDEX(valCol,MATCH('BPI+'!AD68,INIcol,0)),bpiTeams,0))&lt;=100,
        1-0.9*(INDEX(sorCol,MATCH(INDEX(valCol,MATCH('BPI+'!AD68,INIcol,0)),bpiTeams,0))-40)/60,
        0.1
      )
    ),
    0.1
  )
)</f>
        <v>0</v>
      </c>
      <c r="I68" s="358">
        <f>IF(
  COUNTBLANK('BPI+'!AE68)=1,
  0,
  IFERROR(
    IF(
      INDEX(sorCol,MATCH(INDEX(valCol,MATCH('BPI+'!AE68,INIcol,0)),bpiTeams,0))&lt;=40,
      2-INDEX(sorCol,MATCH(INDEX(valCol,MATCH('BPI+'!AE68,INIcol,0)),bpiTeams,0))/40,
      IF(
        INDEX(sorCol,MATCH(INDEX(valCol,MATCH('BPI+'!AE68,INIcol,0)),bpiTeams,0))&lt;=100,
        1-0.9*(INDEX(sorCol,MATCH(INDEX(valCol,MATCH('BPI+'!AE68,INIcol,0)),bpiTeams,0))-40)/60,
        0.1
      )
    ),
    0.1
  )
)</f>
        <v>0</v>
      </c>
      <c r="J68" s="358">
        <f>IF(
  COUNTBLANK('BPI+'!AF68)=1,
  0,
  IFERROR(
    IF(
      INDEX(sorCol,MATCH(INDEX(valCol,MATCH('BPI+'!AF68,INIcol,0)),bpiTeams,0))&lt;=40,
      2-INDEX(sorCol,MATCH(INDEX(valCol,MATCH('BPI+'!AF68,INIcol,0)),bpiTeams,0))/40,
      IF(
        INDEX(sorCol,MATCH(INDEX(valCol,MATCH('BPI+'!AF68,INIcol,0)),bpiTeams,0))&lt;=100,
        1-0.9*(INDEX(sorCol,MATCH(INDEX(valCol,MATCH('BPI+'!AF68,INIcol,0)),bpiTeams,0))-40)/60,
        0.1
      )
    ),
    0.1
  )
)</f>
        <v>0</v>
      </c>
      <c r="K68" s="358">
        <f>IF(
  COUNTBLANK('BPI+'!AG68)=1,
  0,
  IFERROR(
    IF(
      INDEX(sorCol,MATCH(INDEX(valCol,MATCH('BPI+'!AG68,INIcol,0)),bpiTeams,0))&lt;=40,
      2-INDEX(sorCol,MATCH(INDEX(valCol,MATCH('BPI+'!AG68,INIcol,0)),bpiTeams,0))/40,
      IF(
        INDEX(sorCol,MATCH(INDEX(valCol,MATCH('BPI+'!AG68,INIcol,0)),bpiTeams,0))&lt;=100,
        1-0.9*(INDEX(sorCol,MATCH(INDEX(valCol,MATCH('BPI+'!AG68,INIcol,0)),bpiTeams,0))-40)/60,
        0.1
      )
    ),
    0.1
  )
)</f>
        <v>0</v>
      </c>
      <c r="L68" s="358">
        <f>IF(
  COUNTBLANK('BPI+'!AH68)=1,
  0,
  IFERROR(
    IF(
      INDEX(sorCol,MATCH(INDEX(valCol,MATCH('BPI+'!AH68,INIcol,0)),bpiTeams,0))&lt;=40,
      2-INDEX(sorCol,MATCH(INDEX(valCol,MATCH('BPI+'!AH68,INIcol,0)),bpiTeams,0))/40,
      IF(
        INDEX(sorCol,MATCH(INDEX(valCol,MATCH('BPI+'!AH68,INIcol,0)),bpiTeams,0))&lt;=100,
        1-0.9*(INDEX(sorCol,MATCH(INDEX(valCol,MATCH('BPI+'!AH68,INIcol,0)),bpiTeams,0))-40)/60,
        0.1
      )
    ),
    0.1
  )
)</f>
        <v>0</v>
      </c>
      <c r="M68" s="358">
        <f>IF(
  COUNTBLANK('BPI+'!AI68)=1,
  0,
  IFERROR(
    IF(
      INDEX(sorCol,MATCH(INDEX(valCol,MATCH('BPI+'!AI68,INIcol,0)),bpiTeams,0))&lt;=40,
      2-INDEX(sorCol,MATCH(INDEX(valCol,MATCH('BPI+'!AI68,INIcol,0)),bpiTeams,0))/40,
      IF(
        INDEX(sorCol,MATCH(INDEX(valCol,MATCH('BPI+'!AI68,INIcol,0)),bpiTeams,0))&lt;=100,
        1-0.9*(INDEX(sorCol,MATCH(INDEX(valCol,MATCH('BPI+'!AI68,INIcol,0)),bpiTeams,0))-40)/60,
        0.1
      )
    ),
    0.1
  )
)</f>
        <v>0</v>
      </c>
      <c r="N68" s="358">
        <f>IF(
  COUNTBLANK('BPI+'!AJ68)=1,
  0,
  IFERROR(
    IF(
      INDEX(sorCol,MATCH(INDEX(valCol,MATCH('BPI+'!AJ68,INIcol,0)),bpiTeams,0))&lt;=40,
      2-INDEX(sorCol,MATCH(INDEX(valCol,MATCH('BPI+'!AJ68,INIcol,0)),bpiTeams,0))/40,
      IF(
        INDEX(sorCol,MATCH(INDEX(valCol,MATCH('BPI+'!AJ68,INIcol,0)),bpiTeams,0))&lt;=100,
        1-0.9*(INDEX(sorCol,MATCH(INDEX(valCol,MATCH('BPI+'!AJ68,INIcol,0)),bpiTeams,0))-40)/60,
        0.1
      )
    ),
    0.1
  )
)</f>
        <v>0</v>
      </c>
      <c r="O68" s="366">
        <f>IF(
  COUNTBLANK('BPI+'!AK68)=1,
  0,
  IFERROR(
    IF(
      INDEX(sorCol, MATCH(INDEX(valCol, MATCH('BPI+'!AK68, INIcol, 0)), bpiTeams, 0)) &lt;= 40,
      -INDEX(sorCol, MATCH(INDEX(valCol, MATCH('BPI+'!AK68, INIcol, 0)), bpiTeams, 0))/40,
      IF(
        INDEX(sorCol, MATCH(INDEX(valCol, MATCH('BPI+'!AK68, INIcol, 0)), bpiTeams, 0)) &lt;= 100,
        -1 - (INDEX(sorCol, MATCH(INDEX(valCol, MATCH('BPI+'!AK68, INIcol, 0)), bpiTeams, 0)) - 40)/60,
        -2
      )
    ),
    -2
  )
)</f>
        <v>-0.15</v>
      </c>
      <c r="P68" s="366">
        <f>IF(
  COUNTBLANK('BPI+'!AL68)=1,
  0,
  IFERROR(
    IF(
      INDEX(sorCol, MATCH(INDEX(valCol, MATCH('BPI+'!AL68, INIcol, 0)), bpiTeams, 0)) &lt;= 40,
      -INDEX(sorCol, MATCH(INDEX(valCol, MATCH('BPI+'!AL68, INIcol, 0)), bpiTeams, 0))/40,
      IF(
        INDEX(sorCol, MATCH(INDEX(valCol, MATCH('BPI+'!AL68, INIcol, 0)), bpiTeams, 0)) &lt;= 100,
        -1 - (INDEX(sorCol, MATCH(INDEX(valCol, MATCH('BPI+'!AL68, INIcol, 0)), bpiTeams, 0)) - 40)/60,
        -2
      )
    ),
    -2
  )
)</f>
        <v>0</v>
      </c>
      <c r="Q68" s="366">
        <f>IF(
  COUNTBLANK('BPI+'!AM68)=1,
  0,
  IFERROR(
    IF(
      INDEX(sorCol, MATCH(INDEX(valCol, MATCH('BPI+'!AM68, INIcol, 0)), bpiTeams, 0)) &lt;= 40,
      -INDEX(sorCol, MATCH(INDEX(valCol, MATCH('BPI+'!AM68, INIcol, 0)), bpiTeams, 0))/40,
      IF(
        INDEX(sorCol, MATCH(INDEX(valCol, MATCH('BPI+'!AM68, INIcol, 0)), bpiTeams, 0)) &lt;= 100,
        -1 - (INDEX(sorCol, MATCH(INDEX(valCol, MATCH('BPI+'!AM68, INIcol, 0)), bpiTeams, 0)) - 40)/60,
        -2
      )
    ),
    -2
  )
)</f>
        <v>0</v>
      </c>
      <c r="R68" s="366">
        <f>IF(
  COUNTBLANK('BPI+'!AN68)=1,
  0,
  IFERROR(
    IF(
      INDEX(sorCol, MATCH(INDEX(valCol, MATCH('BPI+'!AN68, INIcol, 0)), bpiTeams, 0)) &lt;= 40,
      -INDEX(sorCol, MATCH(INDEX(valCol, MATCH('BPI+'!AN68, INIcol, 0)), bpiTeams, 0))/40,
      IF(
        INDEX(sorCol, MATCH(INDEX(valCol, MATCH('BPI+'!AN68, INIcol, 0)), bpiTeams, 0)) &lt;= 100,
        -1 - (INDEX(sorCol, MATCH(INDEX(valCol, MATCH('BPI+'!AN68, INIcol, 0)), bpiTeams, 0)) - 40)/60,
        -2
      )
    ),
    -2
  )
)</f>
        <v>0</v>
      </c>
      <c r="S68" s="366">
        <f>IF(
  COUNTBLANK('BPI+'!AO68)=1,
  0,
  IFERROR(
    IF(
      INDEX(sorCol, MATCH(INDEX(valCol, MATCH('BPI+'!AO68, INIcol, 0)), bpiTeams, 0)) &lt;= 40,
      -INDEX(sorCol, MATCH(INDEX(valCol, MATCH('BPI+'!AO68, INIcol, 0)), bpiTeams, 0))/40,
      IF(
        INDEX(sorCol, MATCH(INDEX(valCol, MATCH('BPI+'!AO68, INIcol, 0)), bpiTeams, 0)) &lt;= 100,
        -1 - (INDEX(sorCol, MATCH(INDEX(valCol, MATCH('BPI+'!AO68, INIcol, 0)), bpiTeams, 0)) - 40)/60,
        -2
      )
    ),
    -2
  )
)</f>
        <v>0</v>
      </c>
      <c r="T68" s="366">
        <f>IF(
  COUNTBLANK('BPI+'!AP68)=1,
  0,
  IFERROR(
    IF(
      INDEX(sorCol, MATCH(INDEX(valCol, MATCH('BPI+'!AP68, INIcol, 0)), bpiTeams, 0)) &lt;= 40,
      -INDEX(sorCol, MATCH(INDEX(valCol, MATCH('BPI+'!AP68, INIcol, 0)), bpiTeams, 0))/40,
      IF(
        INDEX(sorCol, MATCH(INDEX(valCol, MATCH('BPI+'!AP68, INIcol, 0)), bpiTeams, 0)) &lt;= 100,
        -1 - (INDEX(sorCol, MATCH(INDEX(valCol, MATCH('BPI+'!AP68, INIcol, 0)), bpiTeams, 0)) - 40)/60,
        -2
      )
    ),
    -2
  )
)</f>
        <v>0</v>
      </c>
      <c r="U68" s="366">
        <f>IF(
  COUNTBLANK('BPI+'!AQ68)=1,
  0,
  IFERROR(
    IF(
      INDEX(sorCol, MATCH(INDEX(valCol, MATCH('BPI+'!AQ68, INIcol, 0)), bpiTeams, 0)) &lt;= 40,
      -INDEX(sorCol, MATCH(INDEX(valCol, MATCH('BPI+'!AQ68, INIcol, 0)), bpiTeams, 0))/40,
      IF(
        INDEX(sorCol, MATCH(INDEX(valCol, MATCH('BPI+'!AQ68, INIcol, 0)), bpiTeams, 0)) &lt;= 100,
        -1 - (INDEX(sorCol, MATCH(INDEX(valCol, MATCH('BPI+'!AQ68, INIcol, 0)), bpiTeams, 0)) - 40)/60,
        -2
      )
    ),
    -2
  )
)</f>
        <v>0</v>
      </c>
      <c r="V68" s="366">
        <f>IF(
  COUNTBLANK('BPI+'!AR68)=1,
  0,
  IFERROR(
    IF(
      INDEX(sorCol, MATCH(INDEX(valCol, MATCH('BPI+'!AR68, INIcol, 0)), bpiTeams, 0)) &lt;= 40,
      -INDEX(sorCol, MATCH(INDEX(valCol, MATCH('BPI+'!AR68, INIcol, 0)), bpiTeams, 0))/40,
      IF(
        INDEX(sorCol, MATCH(INDEX(valCol, MATCH('BPI+'!AR68, INIcol, 0)), bpiTeams, 0)) &lt;= 100,
        -1 - (INDEX(sorCol, MATCH(INDEX(valCol, MATCH('BPI+'!AR68, INIcol, 0)), bpiTeams, 0)) - 40)/60,
        -2
      )
    ),
    -2
  )
)</f>
        <v>0</v>
      </c>
      <c r="W68" s="366">
        <f>IF(
  COUNTBLANK('BPI+'!AS68)=1,
  0,
  IFERROR(
    IF(
      INDEX(sorCol, MATCH(INDEX(valCol, MATCH('BPI+'!AS68, INIcol, 0)), bpiTeams, 0)) &lt;= 40,
      -INDEX(sorCol, MATCH(INDEX(valCol, MATCH('BPI+'!AS68, INIcol, 0)), bpiTeams, 0))/40,
      IF(
        INDEX(sorCol, MATCH(INDEX(valCol, MATCH('BPI+'!AS68, INIcol, 0)), bpiTeams, 0)) &lt;= 100,
        -1 - (INDEX(sorCol, MATCH(INDEX(valCol, MATCH('BPI+'!AS68, INIcol, 0)), bpiTeams, 0)) - 40)/60,
        -2
      )
    ),
    -2
  )
)</f>
        <v>0</v>
      </c>
      <c r="X68" s="366">
        <f>IF(
  COUNTBLANK('BPI+'!AT68)=1,
  0,
  IFERROR(
    IF(
      INDEX(sorCol, MATCH(INDEX(valCol, MATCH('BPI+'!AT68, INIcol, 0)), bpiTeams, 0)) &lt;= 40,
      -INDEX(sorCol, MATCH(INDEX(valCol, MATCH('BPI+'!AT68, INIcol, 0)), bpiTeams, 0))/40,
      IF(
        INDEX(sorCol, MATCH(INDEX(valCol, MATCH('BPI+'!AT68, INIcol, 0)), bpiTeams, 0)) &lt;= 100,
        -1 - (INDEX(sorCol, MATCH(INDEX(valCol, MATCH('BPI+'!AT68, INIcol, 0)), bpiTeams, 0)) - 40)/60,
        -2
      )
    ),
    -2
  )
)</f>
        <v>0</v>
      </c>
      <c r="Y68" s="366">
        <f>IF(
  COUNTBLANK('BPI+'!AU68)=1,
  0,
  IFERROR(
    IF(
      INDEX(sorCol, MATCH(INDEX(valCol, MATCH('BPI+'!AU68, INIcol, 0)), bpiTeams, 0)) &lt;= 40,
      -INDEX(sorCol, MATCH(INDEX(valCol, MATCH('BPI+'!AU68, INIcol, 0)), bpiTeams, 0))/40,
      IF(
        INDEX(sorCol, MATCH(INDEX(valCol, MATCH('BPI+'!AU68, INIcol, 0)), bpiTeams, 0)) &lt;= 100,
        -1 - (INDEX(sorCol, MATCH(INDEX(valCol, MATCH('BPI+'!AU68, INIcol, 0)), bpiTeams, 0)) - 40)/60,
        -2
      )
    ),
    -2
  )
)</f>
        <v>0</v>
      </c>
      <c r="Z68" s="366">
        <f>IF(
  COUNTBLANK('BPI+'!AV68)=1,
  0,
  IFERROR(
    IF(
      INDEX(sorCol, MATCH(INDEX(valCol, MATCH('BPI+'!AV68, INIcol, 0)), bpiTeams, 0)) &lt;= 40,
      -INDEX(sorCol, MATCH(INDEX(valCol, MATCH('BPI+'!AV68, INIcol, 0)), bpiTeams, 0))/40,
      IF(
        INDEX(sorCol, MATCH(INDEX(valCol, MATCH('BPI+'!AV68, INIcol, 0)), bpiTeams, 0)) &lt;= 100,
        -1 - (INDEX(sorCol, MATCH(INDEX(valCol, MATCH('BPI+'!AV68, INIcol, 0)), bpiTeams, 0)) - 40)/60,
        -2
      )
    ),
    -2
  )
)</f>
        <v>0</v>
      </c>
      <c r="AA68" s="358">
        <f>IFERROR(IF(COUNTBLANK('BPI+'!AX68)=1,0,IF(COUNTIF(qwqlINIcol,'BPI+'!AX68)=0,0.1,IF(INDEX(sorCol,MATCH(INDEX(valCol,MATCH('BPI+'!AW68,INIcol,0)),bpiTeams,0))&gt;=40,INDEX(sorCol,MATCH(INDEX(valCol,MATCH('BPI+'!AW68,INIcol,0)),bpiTeams,0))*-1/40+2,(INDEX(sorCol,MATCH(INDEX(valCol,MATCH('BPI+'!AW68,INIcol,0)),bpiTeams,0))*(-1)+40)/325+1))),0)</f>
        <v>0</v>
      </c>
      <c r="AB68" s="358">
        <f>IFERROR(IF(COUNTBLANK('BPI+'!AY68)=1,0,IF(COUNTIF(qwqlINIcol,'BPI+'!AY68)=0,0.1,IF(INDEX(sorCol,MATCH(INDEX(valCol,MATCH('BPI+'!AX68,INIcol,0)),bpiTeams,0))&gt;=40,INDEX(sorCol,MATCH(INDEX(valCol,MATCH('BPI+'!AX68,INIcol,0)),bpiTeams,0))*-1/40+2,(INDEX(sorCol,MATCH(INDEX(valCol,MATCH('BPI+'!AX68,INIcol,0)),bpiTeams,0))*(-1)+40)/325+1))),0)</f>
        <v>0</v>
      </c>
      <c r="AC68" s="358">
        <f>IFERROR(IF(COUNTBLANK('BPI+'!AZ68)=1,0,IF(COUNTIF(qwqlINIcol,'BPI+'!AZ68)=0,0.1,IF(INDEX(sorCol,MATCH(INDEX(valCol,MATCH('BPI+'!AY68,INIcol,0)),bpiTeams,0))&gt;=40,INDEX(sorCol,MATCH(INDEX(valCol,MATCH('BPI+'!AY68,INIcol,0)),bpiTeams,0))*-1/40+2,(INDEX(sorCol,MATCH(INDEX(valCol,MATCH('BPI+'!AY68,INIcol,0)),bpiTeams,0))*(-1)+40)/325+1))),0)</f>
        <v>0</v>
      </c>
      <c r="AD68" s="358">
        <f>IFERROR(IF(COUNTBLANK('BPI+'!BA68)=1,0,IF(COUNTIF(qwqlINIcol,'BPI+'!BA68)=0,0.1,IF(INDEX(sorCol,MATCH(INDEX(valCol,MATCH('BPI+'!AZ68,INIcol,0)),bpiTeams,0))&gt;=40,INDEX(sorCol,MATCH(INDEX(valCol,MATCH('BPI+'!AZ68,INIcol,0)),bpiTeams,0))*-1/40+2,(INDEX(sorCol,MATCH(INDEX(valCol,MATCH('BPI+'!AZ68,INIcol,0)),bpiTeams,0))*(-1)+40)/325+1))),0)</f>
        <v>0</v>
      </c>
      <c r="AE68" s="358">
        <f>IFERROR(IF(COUNTBLANK('BPI+'!BB68)=1,0,IF(COUNTIF(qwqlINIcol,'BPI+'!BB68)=0,0.1,IF(INDEX(sorCol,MATCH(INDEX(valCol,MATCH('BPI+'!BA68,INIcol,0)),bpiTeams,0))&gt;=40,INDEX(sorCol,MATCH(INDEX(valCol,MATCH('BPI+'!BA68,INIcol,0)),bpiTeams,0))*-1/40+2,(INDEX(sorCol,MATCH(INDEX(valCol,MATCH('BPI+'!BA68,INIcol,0)),bpiTeams,0))*(-1)+40)/325+1))),0)</f>
        <v>0</v>
      </c>
      <c r="AF68" s="358">
        <f>IFERROR(IF(COUNTBLANK('BPI+'!BC68)=1,0,IF(COUNTIF(qwqlINIcol,'BPI+'!BC68)=0,0.1,IF(INDEX(sorCol,MATCH(INDEX(valCol,MATCH('BPI+'!BB68,INIcol,0)),bpiTeams,0))&gt;=40,INDEX(sorCol,MATCH(INDEX(valCol,MATCH('BPI+'!BB68,INIcol,0)),bpiTeams,0))*-1/40+2,(INDEX(sorCol,MATCH(INDEX(valCol,MATCH('BPI+'!BB68,INIcol,0)),bpiTeams,0))*(-1)+40)/325+1))),0)</f>
        <v>0</v>
      </c>
      <c r="AG68" s="358">
        <f>IFERROR(IF(COUNTBLANK('BPI+'!BD68)=1,0,IF(COUNTIF(qwqlINIcol,'BPI+'!BD68)=0,0.1,IF(INDEX(sorCol,MATCH(INDEX(valCol,MATCH('BPI+'!BC68,INIcol,0)),bpiTeams,0))&gt;=40,INDEX(sorCol,MATCH(INDEX(valCol,MATCH('BPI+'!BC68,INIcol,0)),bpiTeams,0))*-1/40+2,(INDEX(sorCol,MATCH(INDEX(valCol,MATCH('BPI+'!BC68,INIcol,0)),bpiTeams,0))*(-1)+40)/325+1))),0)</f>
        <v>0</v>
      </c>
      <c r="AH68" s="358">
        <f>IFERROR(IF(COUNTBLANK('BPI+'!BE68)=1,0,IF(COUNTIF(qwqlINIcol,'BPI+'!BE68)=0,0.1,IF(INDEX(sorCol,MATCH(INDEX(valCol,MATCH('BPI+'!BD68,INIcol,0)),bpiTeams,0))&gt;=40,INDEX(sorCol,MATCH(INDEX(valCol,MATCH('BPI+'!BD68,INIcol,0)),bpiTeams,0))*-1/40+2,(INDEX(sorCol,MATCH(INDEX(valCol,MATCH('BPI+'!BD68,INIcol,0)),bpiTeams,0))*(-1)+40)/325+1))),0)</f>
        <v>0</v>
      </c>
      <c r="AI68" s="358">
        <f>IFERROR(IF(COUNTBLANK('BPI+'!BF68)=1,0,IF(COUNTIF(qwqlINIcol,'BPI+'!BF68)=0,0.1,IF(INDEX(sorCol,MATCH(INDEX(valCol,MATCH('BPI+'!BE68,INIcol,0)),bpiTeams,0))&gt;=40,INDEX(sorCol,MATCH(INDEX(valCol,MATCH('BPI+'!BE68,INIcol,0)),bpiTeams,0))*-1/40+2,(INDEX(sorCol,MATCH(INDEX(valCol,MATCH('BPI+'!BE68,INIcol,0)),bpiTeams,0))*(-1)+40)/325+1))),0)</f>
        <v>0</v>
      </c>
      <c r="AJ68" s="358">
        <f>IFERROR(IF(COUNTBLANK('BPI+'!BG68)=1,0,IF(COUNTIF(qwqlINIcol,'BPI+'!BG68)=0,0.1,IF(INDEX(sorCol,MATCH(INDEX(valCol,MATCH('BPI+'!BF68,INIcol,0)),bpiTeams,0))&gt;=40,INDEX(sorCol,MATCH(INDEX(valCol,MATCH('BPI+'!BF68,INIcol,0)),bpiTeams,0))*-1/40+2,(INDEX(sorCol,MATCH(INDEX(valCol,MATCH('BPI+'!BF68,INIcol,0)),bpiTeams,0))*(-1)+40)/325+1))),0)</f>
        <v>0</v>
      </c>
      <c r="AK68" s="358">
        <f>IFERROR(IF(COUNTBLANK('BPI+'!BH68)=1,0,IF(COUNTIF(qwqlINIcol,'BPI+'!BH68)=0,0.1,IF(INDEX(sorCol,MATCH(INDEX(valCol,MATCH('BPI+'!BG68,INIcol,0)),bpiTeams,0))&gt;=40,INDEX(sorCol,MATCH(INDEX(valCol,MATCH('BPI+'!BG68,INIcol,0)),bpiTeams,0))*-1/40+2,(INDEX(sorCol,MATCH(INDEX(valCol,MATCH('BPI+'!BG68,INIcol,0)),bpiTeams,0))*(-1)+40)/325+1))),0)</f>
        <v>0</v>
      </c>
      <c r="AL68" s="358">
        <f>IFERROR(IF(COUNTBLANK('BPI+'!BI68)=1,0,IF(COUNTIF(qwqlINIcol,'BPI+'!BI68)=0,0.1,IF(INDEX(sorCol,MATCH(INDEX(valCol,MATCH('BPI+'!BH68,INIcol,0)),bpiTeams,0))&gt;=40,INDEX(sorCol,MATCH(INDEX(valCol,MATCH('BPI+'!BH68,INIcol,0)),bpiTeams,0))*-1/40+2,(INDEX(sorCol,MATCH(INDEX(valCol,MATCH('BPI+'!BH68,INIcol,0)),bpiTeams,0))*(-1)+40)/325+1))),0)</f>
        <v>0</v>
      </c>
      <c r="AM68" s="358">
        <f>IFERROR(IF(COUNTBLANK('BPI+'!BJ68)=1,0,IF(COUNTIF(qwqlINIcol,'BPI+'!BJ68)=0,0.1,IF(INDEX(sorCol,MATCH(INDEX(valCol,MATCH('BPI+'!BI68,INIcol,0)),bpiTeams,0))&gt;=40,INDEX(sorCol,MATCH(INDEX(valCol,MATCH('BPI+'!BI68,INIcol,0)),bpiTeams,0))*-1/40+2,(INDEX(sorCol,MATCH(INDEX(valCol,MATCH('BPI+'!BI68,INIcol,0)),bpiTeams,0))*(-1)+40)/325+1))),0)</f>
        <v>0</v>
      </c>
      <c r="AN68" s="358">
        <f>IFERROR(IF(COUNTBLANK('BPI+'!BK68)=1,0,IF(COUNTIF(qwqlINIcol,'BPI+'!BK68)=0,0.1,IF(INDEX(sorCol,MATCH(INDEX(valCol,MATCH('BPI+'!BJ68,INIcol,0)),bpiTeams,0))&gt;=40,INDEX(sorCol,MATCH(INDEX(valCol,MATCH('BPI+'!BJ68,INIcol,0)),bpiTeams,0))*-1/40+2,(INDEX(sorCol,MATCH(INDEX(valCol,MATCH('BPI+'!BJ68,INIcol,0)),bpiTeams,0))*(-1)+40)/325+1))),0)</f>
        <v>0</v>
      </c>
      <c r="AO68" s="358">
        <f>IFERROR(IF(COUNTBLANK('BPI+'!BL68)=1,0,IF(COUNTIF(qwqlINIcol,'BPI+'!BL68)=0,0.1,IF(INDEX(sorCol,MATCH(INDEX(valCol,MATCH('BPI+'!BK68,INIcol,0)),bpiTeams,0))&gt;=40,INDEX(sorCol,MATCH(INDEX(valCol,MATCH('BPI+'!BK68,INIcol,0)),bpiTeams,0))*-1/40+2,(INDEX(sorCol,MATCH(INDEX(valCol,MATCH('BPI+'!BK68,INIcol,0)),bpiTeams,0))*(-1)+40)/325+1))),0)</f>
        <v>0</v>
      </c>
      <c r="AP68" s="366">
        <f>IF(COUNTBLANK('BPI+'!BL68)=1,0,IF(COUNTIF(qwqlINIcol,'BPI+'!BL68)=0,-1.5,IF(INDEX(sorCol,MATCH(INDEX(valCol,MATCH('BPI+'!BL68,INIcol,0)),bpiTeams,0))&gt;=80,-1.5,IF(INDEX(sorCol,MATCH(INDEX(valCol,MATCH('BPI+'!BL68,INIcol,0)),bpiTeams,0))&gt;=41,-1 - (INDEX(sorCol,MATCH(INDEX(valCol,MATCH('BPI+'!BL68,INIcol,0)),bpiTeams,0)) - 41) * (0.5/39),(INDEX(sorCol,MATCH(INDEX(valCol,MATCH('BPI+'!BL68,INIcol,0)),bpiTeams,0)) + 40)/325 - 2))))</f>
        <v>-1.358974358974359</v>
      </c>
      <c r="AQ68" s="366">
        <f>IF(COUNTBLANK('BPI+'!BM68)=1,0,IF(COUNTIF(qwqlINIcol,'BPI+'!BM68)=0,-1.5,IF(INDEX(sorCol,MATCH(INDEX(valCol,MATCH('BPI+'!BM68,INIcol,0)),bpiTeams,0))&gt;=80,-1.5,IF(INDEX(sorCol,MATCH(INDEX(valCol,MATCH('BPI+'!BM68,INIcol,0)),bpiTeams,0))&gt;=41,-1 - (INDEX(sorCol,MATCH(INDEX(valCol,MATCH('BPI+'!BM68,INIcol,0)),bpiTeams,0)) - 41) * (0.5/39),(INDEX(sorCol,MATCH(INDEX(valCol,MATCH('BPI+'!BM68,INIcol,0)),bpiTeams,0)) + 40)/325 - 2))))</f>
        <v>0</v>
      </c>
      <c r="AR68" s="366">
        <f>IF(COUNTBLANK('BPI+'!BN68)=1,0,IF(COUNTIF(qwqlINIcol,'BPI+'!BN68)=0,-1.5,IF(INDEX(sorCol,MATCH(INDEX(valCol,MATCH('BPI+'!BN68,INIcol,0)),bpiTeams,0))&gt;=80,-1.5,IF(INDEX(sorCol,MATCH(INDEX(valCol,MATCH('BPI+'!BN68,INIcol,0)),bpiTeams,0))&gt;=41,-1 - (INDEX(sorCol,MATCH(INDEX(valCol,MATCH('BPI+'!BN68,INIcol,0)),bpiTeams,0)) - 41) * (0.5/39),(INDEX(sorCol,MATCH(INDEX(valCol,MATCH('BPI+'!BN68,INIcol,0)),bpiTeams,0)) + 40)/325 - 2))))</f>
        <v>0</v>
      </c>
      <c r="AS68" s="366">
        <f>IF(COUNTBLANK('BPI+'!BO68)=1,0,IF(COUNTIF(qwqlINIcol,'BPI+'!BO68)=0,-1.5,IF(INDEX(sorCol,MATCH(INDEX(valCol,MATCH('BPI+'!BO68,INIcol,0)),bpiTeams,0))&gt;=80,-1.5,IF(INDEX(sorCol,MATCH(INDEX(valCol,MATCH('BPI+'!BO68,INIcol,0)),bpiTeams,0))&gt;=41,-1 - (INDEX(sorCol,MATCH(INDEX(valCol,MATCH('BPI+'!BO68,INIcol,0)),bpiTeams,0)) - 41) * (0.5/39),(INDEX(sorCol,MATCH(INDEX(valCol,MATCH('BPI+'!BO68,INIcol,0)),bpiTeams,0)) + 40)/325 - 2))))</f>
        <v>0</v>
      </c>
      <c r="AT68" s="366">
        <f>IF(COUNTBLANK('BPI+'!BP68)=1,0,IF(COUNTIF(qwqlINIcol,'BPI+'!BP68)=0,-1.5,IF(INDEX(sorCol,MATCH(INDEX(valCol,MATCH('BPI+'!BP68,INIcol,0)),bpiTeams,0))&gt;=80,-1.5,IF(INDEX(sorCol,MATCH(INDEX(valCol,MATCH('BPI+'!BP68,INIcol,0)),bpiTeams,0))&gt;=41,-1 - (INDEX(sorCol,MATCH(INDEX(valCol,MATCH('BPI+'!BP68,INIcol,0)),bpiTeams,0)) - 41) * (0.5/39),(INDEX(sorCol,MATCH(INDEX(valCol,MATCH('BPI+'!BP68,INIcol,0)),bpiTeams,0)) + 40)/325 - 2))))</f>
        <v>0</v>
      </c>
      <c r="AU68" s="366">
        <f>IF(COUNTBLANK('BPI+'!BQ68)=1,0,IF(COUNTIF(qwqlINIcol,'BPI+'!BQ68)=0,-1.5,IF(INDEX(sorCol,MATCH(INDEX(valCol,MATCH('BPI+'!BQ68,INIcol,0)),bpiTeams,0))&gt;=80,-1.5,IF(INDEX(sorCol,MATCH(INDEX(valCol,MATCH('BPI+'!BQ68,INIcol,0)),bpiTeams,0))&gt;=41,-1 - (INDEX(sorCol,MATCH(INDEX(valCol,MATCH('BPI+'!BQ68,INIcol,0)),bpiTeams,0)) - 41) * (0.5/39),(INDEX(sorCol,MATCH(INDEX(valCol,MATCH('BPI+'!BQ68,INIcol,0)),bpiTeams,0)) + 40)/325 - 2))))</f>
        <v>0</v>
      </c>
      <c r="AV68" s="366">
        <f>IF(COUNTBLANK('BPI+'!BR68)=1,0,IF(COUNTIF(qwqlINIcol,'BPI+'!BR68)=0,-1.5,IF(INDEX(sorCol,MATCH(INDEX(valCol,MATCH('BPI+'!BR68,INIcol,0)),bpiTeams,0))&gt;=80,-1.5,IF(INDEX(sorCol,MATCH(INDEX(valCol,MATCH('BPI+'!BR68,INIcol,0)),bpiTeams,0))&gt;=41,-1 - (INDEX(sorCol,MATCH(INDEX(valCol,MATCH('BPI+'!BR68,INIcol,0)),bpiTeams,0)) - 41) * (0.5/39),(INDEX(sorCol,MATCH(INDEX(valCol,MATCH('BPI+'!BR68,INIcol,0)),bpiTeams,0)) + 40)/325 - 2))))</f>
        <v>0</v>
      </c>
      <c r="AW68" s="366">
        <f>IF(COUNTBLANK('BPI+'!BS68)=1,0,IF(COUNTIF(qwqlINIcol,'BPI+'!BS68)=0,-1.5,IF(INDEX(sorCol,MATCH(INDEX(valCol,MATCH('BPI+'!BS68,INIcol,0)),bpiTeams,0))&gt;=80,-1.5,IF(INDEX(sorCol,MATCH(INDEX(valCol,MATCH('BPI+'!BS68,INIcol,0)),bpiTeams,0))&gt;=41,-1 - (INDEX(sorCol,MATCH(INDEX(valCol,MATCH('BPI+'!BS68,INIcol,0)),bpiTeams,0)) - 41) * (0.5/39),(INDEX(sorCol,MATCH(INDEX(valCol,MATCH('BPI+'!BS68,INIcol,0)),bpiTeams,0)) + 40)/325 - 2))))</f>
        <v>0</v>
      </c>
      <c r="AX68" s="366">
        <f>IF(COUNTBLANK('BPI+'!BT68)=1,0,IF(COUNTIF(qwqlINIcol,'BPI+'!BT68)=0,-1.5,IF(INDEX(sorCol,MATCH(INDEX(valCol,MATCH('BPI+'!BT68,INIcol,0)),bpiTeams,0))&gt;=80,-1.5,IF(INDEX(sorCol,MATCH(INDEX(valCol,MATCH('BPI+'!BT68,INIcol,0)),bpiTeams,0))&gt;=41,-1 - (INDEX(sorCol,MATCH(INDEX(valCol,MATCH('BPI+'!BT68,INIcol,0)),bpiTeams,0)) - 41) * (0.5/39),(INDEX(sorCol,MATCH(INDEX(valCol,MATCH('BPI+'!BT68,INIcol,0)),bpiTeams,0)) + 40)/325 - 2))))</f>
        <v>0</v>
      </c>
      <c r="AY68" s="366">
        <f>IF(COUNTBLANK('BPI+'!BU68)=1,0,IF(COUNTIF(qwqlINIcol,'BPI+'!BU68)=0,-1.5,IF(INDEX(sorCol,MATCH(INDEX(valCol,MATCH('BPI+'!BU68,INIcol,0)),bpiTeams,0))&gt;=80,-1.5,IF(INDEX(sorCol,MATCH(INDEX(valCol,MATCH('BPI+'!BU68,INIcol,0)),bpiTeams,0))&gt;=41,-1 - (INDEX(sorCol,MATCH(INDEX(valCol,MATCH('BPI+'!BU68,INIcol,0)),bpiTeams,0)) - 41) * (0.5/39),(INDEX(sorCol,MATCH(INDEX(valCol,MATCH('BPI+'!BU68,INIcol,0)),bpiTeams,0)) + 40)/325 - 2))))</f>
        <v>0</v>
      </c>
      <c r="AZ68" s="366">
        <f>IF(COUNTBLANK('BPI+'!BV68)=1,0,IF(COUNTIF(qwqlINIcol,'BPI+'!BV68)=0,-1.5,IF(INDEX(sorCol,MATCH(INDEX(valCol,MATCH('BPI+'!BV68,INIcol,0)),bpiTeams,0))&gt;=80,-1.5,IF(INDEX(sorCol,MATCH(INDEX(valCol,MATCH('BPI+'!BV68,INIcol,0)),bpiTeams,0))&gt;=41,-1 - (INDEX(sorCol,MATCH(INDEX(valCol,MATCH('BPI+'!BV68,INIcol,0)),bpiTeams,0)) - 41) * (0.5/39),(INDEX(sorCol,MATCH(INDEX(valCol,MATCH('BPI+'!BV68,INIcol,0)),bpiTeams,0)) + 40)/325 - 2))))</f>
        <v>0</v>
      </c>
      <c r="BA68" s="366">
        <f>IF(COUNTBLANK('BPI+'!BW68)=1,0,IF(COUNTIF(qwqlINIcol,'BPI+'!BW68)=0,-1.5,IF(INDEX(sorCol,MATCH(INDEX(valCol,MATCH('BPI+'!BW68,INIcol,0)),bpiTeams,0))&gt;=80,-1.5,IF(INDEX(sorCol,MATCH(INDEX(valCol,MATCH('BPI+'!BW68,INIcol,0)),bpiTeams,0))&gt;=41,-1 - (INDEX(sorCol,MATCH(INDEX(valCol,MATCH('BPI+'!BW68,INIcol,0)),bpiTeams,0)) - 41) * (0.5/39),(INDEX(sorCol,MATCH(INDEX(valCol,MATCH('BPI+'!BW68,INIcol,0)),bpiTeams,0)) + 40)/325 - 2))))</f>
        <v>0</v>
      </c>
      <c r="BB68" s="366">
        <f>IF(COUNTBLANK('BPI+'!BX68)=1,0,IF(COUNTIF(qwqlINIcol,'BPI+'!BX68)=0,-1.5,IF(INDEX(sorCol,MATCH(INDEX(valCol,MATCH('BPI+'!BX68,INIcol,0)),bpiTeams,0))&gt;=80,-1.5,IF(INDEX(sorCol,MATCH(INDEX(valCol,MATCH('BPI+'!BX68,INIcol,0)),bpiTeams,0))&gt;=41,-1 - (INDEX(sorCol,MATCH(INDEX(valCol,MATCH('BPI+'!BX68,INIcol,0)),bpiTeams,0)) - 41) * (0.5/39),(INDEX(sorCol,MATCH(INDEX(valCol,MATCH('BPI+'!BX68,INIcol,0)),bpiTeams,0)) + 40)/325 - 2))))</f>
        <v>0</v>
      </c>
      <c r="BC68" s="374">
        <f>IF(COUNTBLANK('BPI+'!BY68)=0,-1.6,0)</f>
        <v>-1.6</v>
      </c>
      <c r="BD68" s="374">
        <f>IF(COUNTBLANK('BPI+'!BZ68)=0,-1.6,0)</f>
        <v>-1.6</v>
      </c>
      <c r="BE68" s="374">
        <f>IF(COUNTBLANK('BPI+'!CA68)=0,-1.6,0)</f>
        <v>-1.6</v>
      </c>
      <c r="BF68" s="374">
        <f>IF(COUNTBLANK('BPI+'!CB68)=0,-1.6,0)</f>
        <v>-1.6</v>
      </c>
      <c r="BG68" s="374">
        <f>IF(COUNTBLANK('BPI+'!CC68)=0,-1.6,0)</f>
        <v>-1.6</v>
      </c>
      <c r="BH68" s="374">
        <f>IF(COUNTBLANK('BPI+'!CD68)=0,-1.6,0)</f>
        <v>-1.6</v>
      </c>
      <c r="BI68" s="374">
        <f>IF(COUNTBLANK('BPI+'!CE68)=0,-1.6,0)</f>
        <v>-1.6</v>
      </c>
      <c r="BJ68" s="374">
        <f>IF(COUNTBLANK('BPI+'!CF68)=0,-1.6,0)</f>
        <v>-1.6</v>
      </c>
      <c r="BK68" s="374">
        <f>IF(COUNTBLANK('BPI+'!CG68)=0,-1.6,0)</f>
        <v>-1.6</v>
      </c>
      <c r="BL68" s="374">
        <f>IF(COUNTBLANK('BPI+'!CH68)=0,-1.6,0)</f>
        <v>-1.6</v>
      </c>
      <c r="BM68" s="374">
        <f>IF(COUNTBLANK('BPI+'!CI68)=0,-1.6,0)</f>
        <v>-1.6</v>
      </c>
      <c r="BN68" s="374">
        <f>IF(COUNTBLANK('BPI+'!CJ68)=0,-1.6,0)</f>
        <v>-1.6</v>
      </c>
      <c r="BO68" s="374">
        <f>IF(COUNTBLANK('BPI+'!CK68)=0,-1.6,0)</f>
        <v>-1.6</v>
      </c>
      <c r="BP68" s="374">
        <f>IF(COUNTBLANK('BPI+'!CL68)=0,-1.6,0)</f>
        <v>-1.6</v>
      </c>
      <c r="BQ68" s="374">
        <f>IF(COUNTBLANK('BPI+'!CM68)=0,-1.6,0)</f>
        <v>0</v>
      </c>
      <c r="BR68" s="374">
        <f>IF(COUNTBLANK('BPI+'!CN68)=0,-1.6,0)</f>
        <v>0</v>
      </c>
      <c r="BS68" s="374">
        <f>IF(COUNTBLANK('BPI+'!CO68)=0,-1.6,0)</f>
        <v>0</v>
      </c>
      <c r="BT68">
        <f t="shared" si="7"/>
        <v>-23.908974358974362</v>
      </c>
    </row>
    <row r="69" spans="1:72" x14ac:dyDescent="0.3">
      <c r="A69" t="str">
        <f t="shared" si="5"/>
        <v>Prairie View</v>
      </c>
      <c r="B69" t="str">
        <f t="shared" si="6"/>
        <v>PV</v>
      </c>
      <c r="C69" s="358">
        <f>IF(
  COUNTBLANK('BPI+'!Y69)=1,
  0,
  IFERROR(
    IF(
      INDEX(sorCol,MATCH(INDEX(valCol,MATCH('BPI+'!Y69,INIcol,0)),bpiTeams,0))&lt;=40,
      2-INDEX(sorCol,MATCH(INDEX(valCol,MATCH('BPI+'!Y69,INIcol,0)),bpiTeams,0))/40,
      IF(
        INDEX(sorCol,MATCH(INDEX(valCol,MATCH('BPI+'!Y69,INIcol,0)),bpiTeams,0))&lt;=100,
        1-0.9*(INDEX(sorCol,MATCH(INDEX(valCol,MATCH('BPI+'!Y69,INIcol,0)),bpiTeams,0))-40)/60,
        0.1
      )
    ),
    0.1
  )
)</f>
        <v>0</v>
      </c>
      <c r="D69" s="358">
        <f>IF(
  COUNTBLANK('BPI+'!Z69)=1,
  0,
  IFERROR(
    IF(
      INDEX(sorCol,MATCH(INDEX(valCol,MATCH('BPI+'!Z69,INIcol,0)),bpiTeams,0))&lt;=40,
      2-INDEX(sorCol,MATCH(INDEX(valCol,MATCH('BPI+'!Z69,INIcol,0)),bpiTeams,0))/40,
      IF(
        INDEX(sorCol,MATCH(INDEX(valCol,MATCH('BPI+'!Z69,INIcol,0)),bpiTeams,0))&lt;=100,
        1-0.9*(INDEX(sorCol,MATCH(INDEX(valCol,MATCH('BPI+'!Z69,INIcol,0)),bpiTeams,0))-40)/60,
        0.1
      )
    ),
    0.1
  )
)</f>
        <v>0</v>
      </c>
      <c r="E69" s="358">
        <f>IF(
  COUNTBLANK('BPI+'!AA69)=1,
  0,
  IFERROR(
    IF(
      INDEX(sorCol,MATCH(INDEX(valCol,MATCH('BPI+'!AA69,INIcol,0)),bpiTeams,0))&lt;=40,
      2-INDEX(sorCol,MATCH(INDEX(valCol,MATCH('BPI+'!AA69,INIcol,0)),bpiTeams,0))/40,
      IF(
        INDEX(sorCol,MATCH(INDEX(valCol,MATCH('BPI+'!AA69,INIcol,0)),bpiTeams,0))&lt;=100,
        1-0.9*(INDEX(sorCol,MATCH(INDEX(valCol,MATCH('BPI+'!AA69,INIcol,0)),bpiTeams,0))-40)/60,
        0.1
      )
    ),
    0.1
  )
)</f>
        <v>0</v>
      </c>
      <c r="F69" s="358">
        <f>IF(
  COUNTBLANK('BPI+'!AB69)=1,
  0,
  IFERROR(
    IF(
      INDEX(sorCol,MATCH(INDEX(valCol,MATCH('BPI+'!AB69,INIcol,0)),bpiTeams,0))&lt;=40,
      2-INDEX(sorCol,MATCH(INDEX(valCol,MATCH('BPI+'!AB69,INIcol,0)),bpiTeams,0))/40,
      IF(
        INDEX(sorCol,MATCH(INDEX(valCol,MATCH('BPI+'!AB69,INIcol,0)),bpiTeams,0))&lt;=100,
        1-0.9*(INDEX(sorCol,MATCH(INDEX(valCol,MATCH('BPI+'!AB69,INIcol,0)),bpiTeams,0))-40)/60,
        0.1
      )
    ),
    0.1
  )
)</f>
        <v>0</v>
      </c>
      <c r="G69" s="358">
        <f>IF(
  COUNTBLANK('BPI+'!AC69)=1,
  0,
  IFERROR(
    IF(
      INDEX(sorCol,MATCH(INDEX(valCol,MATCH('BPI+'!AC69,INIcol,0)),bpiTeams,0))&lt;=40,
      2-INDEX(sorCol,MATCH(INDEX(valCol,MATCH('BPI+'!AC69,INIcol,0)),bpiTeams,0))/40,
      IF(
        INDEX(sorCol,MATCH(INDEX(valCol,MATCH('BPI+'!AC69,INIcol,0)),bpiTeams,0))&lt;=100,
        1-0.9*(INDEX(sorCol,MATCH(INDEX(valCol,MATCH('BPI+'!AC69,INIcol,0)),bpiTeams,0))-40)/60,
        0.1
      )
    ),
    0.1
  )
)</f>
        <v>0</v>
      </c>
      <c r="H69" s="358">
        <f>IF(
  COUNTBLANK('BPI+'!AD69)=1,
  0,
  IFERROR(
    IF(
      INDEX(sorCol,MATCH(INDEX(valCol,MATCH('BPI+'!AD69,INIcol,0)),bpiTeams,0))&lt;=40,
      2-INDEX(sorCol,MATCH(INDEX(valCol,MATCH('BPI+'!AD69,INIcol,0)),bpiTeams,0))/40,
      IF(
        INDEX(sorCol,MATCH(INDEX(valCol,MATCH('BPI+'!AD69,INIcol,0)),bpiTeams,0))&lt;=100,
        1-0.9*(INDEX(sorCol,MATCH(INDEX(valCol,MATCH('BPI+'!AD69,INIcol,0)),bpiTeams,0))-40)/60,
        0.1
      )
    ),
    0.1
  )
)</f>
        <v>0</v>
      </c>
      <c r="I69" s="358">
        <f>IF(
  COUNTBLANK('BPI+'!AE69)=1,
  0,
  IFERROR(
    IF(
      INDEX(sorCol,MATCH(INDEX(valCol,MATCH('BPI+'!AE69,INIcol,0)),bpiTeams,0))&lt;=40,
      2-INDEX(sorCol,MATCH(INDEX(valCol,MATCH('BPI+'!AE69,INIcol,0)),bpiTeams,0))/40,
      IF(
        INDEX(sorCol,MATCH(INDEX(valCol,MATCH('BPI+'!AE69,INIcol,0)),bpiTeams,0))&lt;=100,
        1-0.9*(INDEX(sorCol,MATCH(INDEX(valCol,MATCH('BPI+'!AE69,INIcol,0)),bpiTeams,0))-40)/60,
        0.1
      )
    ),
    0.1
  )
)</f>
        <v>0</v>
      </c>
      <c r="J69" s="358">
        <f>IF(
  COUNTBLANK('BPI+'!AF69)=1,
  0,
  IFERROR(
    IF(
      INDEX(sorCol,MATCH(INDEX(valCol,MATCH('BPI+'!AF69,INIcol,0)),bpiTeams,0))&lt;=40,
      2-INDEX(sorCol,MATCH(INDEX(valCol,MATCH('BPI+'!AF69,INIcol,0)),bpiTeams,0))/40,
      IF(
        INDEX(sorCol,MATCH(INDEX(valCol,MATCH('BPI+'!AF69,INIcol,0)),bpiTeams,0))&lt;=100,
        1-0.9*(INDEX(sorCol,MATCH(INDEX(valCol,MATCH('BPI+'!AF69,INIcol,0)),bpiTeams,0))-40)/60,
        0.1
      )
    ),
    0.1
  )
)</f>
        <v>0</v>
      </c>
      <c r="K69" s="358">
        <f>IF(
  COUNTBLANK('BPI+'!AG69)=1,
  0,
  IFERROR(
    IF(
      INDEX(sorCol,MATCH(INDEX(valCol,MATCH('BPI+'!AG69,INIcol,0)),bpiTeams,0))&lt;=40,
      2-INDEX(sorCol,MATCH(INDEX(valCol,MATCH('BPI+'!AG69,INIcol,0)),bpiTeams,0))/40,
      IF(
        INDEX(sorCol,MATCH(INDEX(valCol,MATCH('BPI+'!AG69,INIcol,0)),bpiTeams,0))&lt;=100,
        1-0.9*(INDEX(sorCol,MATCH(INDEX(valCol,MATCH('BPI+'!AG69,INIcol,0)),bpiTeams,0))-40)/60,
        0.1
      )
    ),
    0.1
  )
)</f>
        <v>0</v>
      </c>
      <c r="L69" s="358">
        <f>IF(
  COUNTBLANK('BPI+'!AH69)=1,
  0,
  IFERROR(
    IF(
      INDEX(sorCol,MATCH(INDEX(valCol,MATCH('BPI+'!AH69,INIcol,0)),bpiTeams,0))&lt;=40,
      2-INDEX(sorCol,MATCH(INDEX(valCol,MATCH('BPI+'!AH69,INIcol,0)),bpiTeams,0))/40,
      IF(
        INDEX(sorCol,MATCH(INDEX(valCol,MATCH('BPI+'!AH69,INIcol,0)),bpiTeams,0))&lt;=100,
        1-0.9*(INDEX(sorCol,MATCH(INDEX(valCol,MATCH('BPI+'!AH69,INIcol,0)),bpiTeams,0))-40)/60,
        0.1
      )
    ),
    0.1
  )
)</f>
        <v>0</v>
      </c>
      <c r="M69" s="358">
        <f>IF(
  COUNTBLANK('BPI+'!AI69)=1,
  0,
  IFERROR(
    IF(
      INDEX(sorCol,MATCH(INDEX(valCol,MATCH('BPI+'!AI69,INIcol,0)),bpiTeams,0))&lt;=40,
      2-INDEX(sorCol,MATCH(INDEX(valCol,MATCH('BPI+'!AI69,INIcol,0)),bpiTeams,0))/40,
      IF(
        INDEX(sorCol,MATCH(INDEX(valCol,MATCH('BPI+'!AI69,INIcol,0)),bpiTeams,0))&lt;=100,
        1-0.9*(INDEX(sorCol,MATCH(INDEX(valCol,MATCH('BPI+'!AI69,INIcol,0)),bpiTeams,0))-40)/60,
        0.1
      )
    ),
    0.1
  )
)</f>
        <v>0</v>
      </c>
      <c r="N69" s="358">
        <f>IF(
  COUNTBLANK('BPI+'!AJ69)=1,
  0,
  IFERROR(
    IF(
      INDEX(sorCol,MATCH(INDEX(valCol,MATCH('BPI+'!AJ69,INIcol,0)),bpiTeams,0))&lt;=40,
      2-INDEX(sorCol,MATCH(INDEX(valCol,MATCH('BPI+'!AJ69,INIcol,0)),bpiTeams,0))/40,
      IF(
        INDEX(sorCol,MATCH(INDEX(valCol,MATCH('BPI+'!AJ69,INIcol,0)),bpiTeams,0))&lt;=100,
        1-0.9*(INDEX(sorCol,MATCH(INDEX(valCol,MATCH('BPI+'!AJ69,INIcol,0)),bpiTeams,0))-40)/60,
        0.1
      )
    ),
    0.1
  )
)</f>
        <v>0</v>
      </c>
      <c r="O69" s="366">
        <f>IF(
  COUNTBLANK('BPI+'!AK69)=1,
  0,
  IFERROR(
    IF(
      INDEX(sorCol, MATCH(INDEX(valCol, MATCH('BPI+'!AK69, INIcol, 0)), bpiTeams, 0)) &lt;= 40,
      -INDEX(sorCol, MATCH(INDEX(valCol, MATCH('BPI+'!AK69, INIcol, 0)), bpiTeams, 0))/40,
      IF(
        INDEX(sorCol, MATCH(INDEX(valCol, MATCH('BPI+'!AK69, INIcol, 0)), bpiTeams, 0)) &lt;= 100,
        -1 - (INDEX(sorCol, MATCH(INDEX(valCol, MATCH('BPI+'!AK69, INIcol, 0)), bpiTeams, 0)) - 40)/60,
        -2
      )
    ),
    -2
  )
)</f>
        <v>0</v>
      </c>
      <c r="P69" s="366">
        <f>IF(
  COUNTBLANK('BPI+'!AL69)=1,
  0,
  IFERROR(
    IF(
      INDEX(sorCol, MATCH(INDEX(valCol, MATCH('BPI+'!AL69, INIcol, 0)), bpiTeams, 0)) &lt;= 40,
      -INDEX(sorCol, MATCH(INDEX(valCol, MATCH('BPI+'!AL69, INIcol, 0)), bpiTeams, 0))/40,
      IF(
        INDEX(sorCol, MATCH(INDEX(valCol, MATCH('BPI+'!AL69, INIcol, 0)), bpiTeams, 0)) &lt;= 100,
        -1 - (INDEX(sorCol, MATCH(INDEX(valCol, MATCH('BPI+'!AL69, INIcol, 0)), bpiTeams, 0)) - 40)/60,
        -2
      )
    ),
    -2
  )
)</f>
        <v>0</v>
      </c>
      <c r="Q69" s="366">
        <f>IF(
  COUNTBLANK('BPI+'!AM69)=1,
  0,
  IFERROR(
    IF(
      INDEX(sorCol, MATCH(INDEX(valCol, MATCH('BPI+'!AM69, INIcol, 0)), bpiTeams, 0)) &lt;= 40,
      -INDEX(sorCol, MATCH(INDEX(valCol, MATCH('BPI+'!AM69, INIcol, 0)), bpiTeams, 0))/40,
      IF(
        INDEX(sorCol, MATCH(INDEX(valCol, MATCH('BPI+'!AM69, INIcol, 0)), bpiTeams, 0)) &lt;= 100,
        -1 - (INDEX(sorCol, MATCH(INDEX(valCol, MATCH('BPI+'!AM69, INIcol, 0)), bpiTeams, 0)) - 40)/60,
        -2
      )
    ),
    -2
  )
)</f>
        <v>0</v>
      </c>
      <c r="R69" s="366">
        <f>IF(
  COUNTBLANK('BPI+'!AN69)=1,
  0,
  IFERROR(
    IF(
      INDEX(sorCol, MATCH(INDEX(valCol, MATCH('BPI+'!AN69, INIcol, 0)), bpiTeams, 0)) &lt;= 40,
      -INDEX(sorCol, MATCH(INDEX(valCol, MATCH('BPI+'!AN69, INIcol, 0)), bpiTeams, 0))/40,
      IF(
        INDEX(sorCol, MATCH(INDEX(valCol, MATCH('BPI+'!AN69, INIcol, 0)), bpiTeams, 0)) &lt;= 100,
        -1 - (INDEX(sorCol, MATCH(INDEX(valCol, MATCH('BPI+'!AN69, INIcol, 0)), bpiTeams, 0)) - 40)/60,
        -2
      )
    ),
    -2
  )
)</f>
        <v>0</v>
      </c>
      <c r="S69" s="366">
        <f>IF(
  COUNTBLANK('BPI+'!AO69)=1,
  0,
  IFERROR(
    IF(
      INDEX(sorCol, MATCH(INDEX(valCol, MATCH('BPI+'!AO69, INIcol, 0)), bpiTeams, 0)) &lt;= 40,
      -INDEX(sorCol, MATCH(INDEX(valCol, MATCH('BPI+'!AO69, INIcol, 0)), bpiTeams, 0))/40,
      IF(
        INDEX(sorCol, MATCH(INDEX(valCol, MATCH('BPI+'!AO69, INIcol, 0)), bpiTeams, 0)) &lt;= 100,
        -1 - (INDEX(sorCol, MATCH(INDEX(valCol, MATCH('BPI+'!AO69, INIcol, 0)), bpiTeams, 0)) - 40)/60,
        -2
      )
    ),
    -2
  )
)</f>
        <v>0</v>
      </c>
      <c r="T69" s="366">
        <f>IF(
  COUNTBLANK('BPI+'!AP69)=1,
  0,
  IFERROR(
    IF(
      INDEX(sorCol, MATCH(INDEX(valCol, MATCH('BPI+'!AP69, INIcol, 0)), bpiTeams, 0)) &lt;= 40,
      -INDEX(sorCol, MATCH(INDEX(valCol, MATCH('BPI+'!AP69, INIcol, 0)), bpiTeams, 0))/40,
      IF(
        INDEX(sorCol, MATCH(INDEX(valCol, MATCH('BPI+'!AP69, INIcol, 0)), bpiTeams, 0)) &lt;= 100,
        -1 - (INDEX(sorCol, MATCH(INDEX(valCol, MATCH('BPI+'!AP69, INIcol, 0)), bpiTeams, 0)) - 40)/60,
        -2
      )
    ),
    -2
  )
)</f>
        <v>0</v>
      </c>
      <c r="U69" s="366">
        <f>IF(
  COUNTBLANK('BPI+'!AQ69)=1,
  0,
  IFERROR(
    IF(
      INDEX(sorCol, MATCH(INDEX(valCol, MATCH('BPI+'!AQ69, INIcol, 0)), bpiTeams, 0)) &lt;= 40,
      -INDEX(sorCol, MATCH(INDEX(valCol, MATCH('BPI+'!AQ69, INIcol, 0)), bpiTeams, 0))/40,
      IF(
        INDEX(sorCol, MATCH(INDEX(valCol, MATCH('BPI+'!AQ69, INIcol, 0)), bpiTeams, 0)) &lt;= 100,
        -1 - (INDEX(sorCol, MATCH(INDEX(valCol, MATCH('BPI+'!AQ69, INIcol, 0)), bpiTeams, 0)) - 40)/60,
        -2
      )
    ),
    -2
  )
)</f>
        <v>0</v>
      </c>
      <c r="V69" s="366">
        <f>IF(
  COUNTBLANK('BPI+'!AR69)=1,
  0,
  IFERROR(
    IF(
      INDEX(sorCol, MATCH(INDEX(valCol, MATCH('BPI+'!AR69, INIcol, 0)), bpiTeams, 0)) &lt;= 40,
      -INDEX(sorCol, MATCH(INDEX(valCol, MATCH('BPI+'!AR69, INIcol, 0)), bpiTeams, 0))/40,
      IF(
        INDEX(sorCol, MATCH(INDEX(valCol, MATCH('BPI+'!AR69, INIcol, 0)), bpiTeams, 0)) &lt;= 100,
        -1 - (INDEX(sorCol, MATCH(INDEX(valCol, MATCH('BPI+'!AR69, INIcol, 0)), bpiTeams, 0)) - 40)/60,
        -2
      )
    ),
    -2
  )
)</f>
        <v>0</v>
      </c>
      <c r="W69" s="366">
        <f>IF(
  COUNTBLANK('BPI+'!AS69)=1,
  0,
  IFERROR(
    IF(
      INDEX(sorCol, MATCH(INDEX(valCol, MATCH('BPI+'!AS69, INIcol, 0)), bpiTeams, 0)) &lt;= 40,
      -INDEX(sorCol, MATCH(INDEX(valCol, MATCH('BPI+'!AS69, INIcol, 0)), bpiTeams, 0))/40,
      IF(
        INDEX(sorCol, MATCH(INDEX(valCol, MATCH('BPI+'!AS69, INIcol, 0)), bpiTeams, 0)) &lt;= 100,
        -1 - (INDEX(sorCol, MATCH(INDEX(valCol, MATCH('BPI+'!AS69, INIcol, 0)), bpiTeams, 0)) - 40)/60,
        -2
      )
    ),
    -2
  )
)</f>
        <v>0</v>
      </c>
      <c r="X69" s="366">
        <f>IF(
  COUNTBLANK('BPI+'!AT69)=1,
  0,
  IFERROR(
    IF(
      INDEX(sorCol, MATCH(INDEX(valCol, MATCH('BPI+'!AT69, INIcol, 0)), bpiTeams, 0)) &lt;= 40,
      -INDEX(sorCol, MATCH(INDEX(valCol, MATCH('BPI+'!AT69, INIcol, 0)), bpiTeams, 0))/40,
      IF(
        INDEX(sorCol, MATCH(INDEX(valCol, MATCH('BPI+'!AT69, INIcol, 0)), bpiTeams, 0)) &lt;= 100,
        -1 - (INDEX(sorCol, MATCH(INDEX(valCol, MATCH('BPI+'!AT69, INIcol, 0)), bpiTeams, 0)) - 40)/60,
        -2
      )
    ),
    -2
  )
)</f>
        <v>0</v>
      </c>
      <c r="Y69" s="366">
        <f>IF(
  COUNTBLANK('BPI+'!AU69)=1,
  0,
  IFERROR(
    IF(
      INDEX(sorCol, MATCH(INDEX(valCol, MATCH('BPI+'!AU69, INIcol, 0)), bpiTeams, 0)) &lt;= 40,
      -INDEX(sorCol, MATCH(INDEX(valCol, MATCH('BPI+'!AU69, INIcol, 0)), bpiTeams, 0))/40,
      IF(
        INDEX(sorCol, MATCH(INDEX(valCol, MATCH('BPI+'!AU69, INIcol, 0)), bpiTeams, 0)) &lt;= 100,
        -1 - (INDEX(sorCol, MATCH(INDEX(valCol, MATCH('BPI+'!AU69, INIcol, 0)), bpiTeams, 0)) - 40)/60,
        -2
      )
    ),
    -2
  )
)</f>
        <v>0</v>
      </c>
      <c r="Z69" s="366">
        <f>IF(
  COUNTBLANK('BPI+'!AV69)=1,
  0,
  IFERROR(
    IF(
      INDEX(sorCol, MATCH(INDEX(valCol, MATCH('BPI+'!AV69, INIcol, 0)), bpiTeams, 0)) &lt;= 40,
      -INDEX(sorCol, MATCH(INDEX(valCol, MATCH('BPI+'!AV69, INIcol, 0)), bpiTeams, 0))/40,
      IF(
        INDEX(sorCol, MATCH(INDEX(valCol, MATCH('BPI+'!AV69, INIcol, 0)), bpiTeams, 0)) &lt;= 100,
        -1 - (INDEX(sorCol, MATCH(INDEX(valCol, MATCH('BPI+'!AV69, INIcol, 0)), bpiTeams, 0)) - 40)/60,
        -2
      )
    ),
    -2
  )
)</f>
        <v>0</v>
      </c>
      <c r="AA69" s="358">
        <f>IFERROR(IF(COUNTBLANK('BPI+'!AX69)=1,0,IF(COUNTIF(qwqlINIcol,'BPI+'!AX69)=0,0.1,IF(INDEX(sorCol,MATCH(INDEX(valCol,MATCH('BPI+'!AW69,INIcol,0)),bpiTeams,0))&gt;=40,INDEX(sorCol,MATCH(INDEX(valCol,MATCH('BPI+'!AW69,INIcol,0)),bpiTeams,0))*-1/40+2,(INDEX(sorCol,MATCH(INDEX(valCol,MATCH('BPI+'!AW69,INIcol,0)),bpiTeams,0))*(-1)+40)/325+1))),0)</f>
        <v>0</v>
      </c>
      <c r="AB69" s="358">
        <f>IFERROR(IF(COUNTBLANK('BPI+'!AY69)=1,0,IF(COUNTIF(qwqlINIcol,'BPI+'!AY69)=0,0.1,IF(INDEX(sorCol,MATCH(INDEX(valCol,MATCH('BPI+'!AX69,INIcol,0)),bpiTeams,0))&gt;=40,INDEX(sorCol,MATCH(INDEX(valCol,MATCH('BPI+'!AX69,INIcol,0)),bpiTeams,0))*-1/40+2,(INDEX(sorCol,MATCH(INDEX(valCol,MATCH('BPI+'!AX69,INIcol,0)),bpiTeams,0))*(-1)+40)/325+1))),0)</f>
        <v>0</v>
      </c>
      <c r="AC69" s="358">
        <f>IFERROR(IF(COUNTBLANK('BPI+'!AZ69)=1,0,IF(COUNTIF(qwqlINIcol,'BPI+'!AZ69)=0,0.1,IF(INDEX(sorCol,MATCH(INDEX(valCol,MATCH('BPI+'!AY69,INIcol,0)),bpiTeams,0))&gt;=40,INDEX(sorCol,MATCH(INDEX(valCol,MATCH('BPI+'!AY69,INIcol,0)),bpiTeams,0))*-1/40+2,(INDEX(sorCol,MATCH(INDEX(valCol,MATCH('BPI+'!AY69,INIcol,0)),bpiTeams,0))*(-1)+40)/325+1))),0)</f>
        <v>0</v>
      </c>
      <c r="AD69" s="358">
        <f>IFERROR(IF(COUNTBLANK('BPI+'!BA69)=1,0,IF(COUNTIF(qwqlINIcol,'BPI+'!BA69)=0,0.1,IF(INDEX(sorCol,MATCH(INDEX(valCol,MATCH('BPI+'!AZ69,INIcol,0)),bpiTeams,0))&gt;=40,INDEX(sorCol,MATCH(INDEX(valCol,MATCH('BPI+'!AZ69,INIcol,0)),bpiTeams,0))*-1/40+2,(INDEX(sorCol,MATCH(INDEX(valCol,MATCH('BPI+'!AZ69,INIcol,0)),bpiTeams,0))*(-1)+40)/325+1))),0)</f>
        <v>0</v>
      </c>
      <c r="AE69" s="358">
        <f>IFERROR(IF(COUNTBLANK('BPI+'!BB69)=1,0,IF(COUNTIF(qwqlINIcol,'BPI+'!BB69)=0,0.1,IF(INDEX(sorCol,MATCH(INDEX(valCol,MATCH('BPI+'!BA69,INIcol,0)),bpiTeams,0))&gt;=40,INDEX(sorCol,MATCH(INDEX(valCol,MATCH('BPI+'!BA69,INIcol,0)),bpiTeams,0))*-1/40+2,(INDEX(sorCol,MATCH(INDEX(valCol,MATCH('BPI+'!BA69,INIcol,0)),bpiTeams,0))*(-1)+40)/325+1))),0)</f>
        <v>0</v>
      </c>
      <c r="AF69" s="358">
        <f>IFERROR(IF(COUNTBLANK('BPI+'!BC69)=1,0,IF(COUNTIF(qwqlINIcol,'BPI+'!BC69)=0,0.1,IF(INDEX(sorCol,MATCH(INDEX(valCol,MATCH('BPI+'!BB69,INIcol,0)),bpiTeams,0))&gt;=40,INDEX(sorCol,MATCH(INDEX(valCol,MATCH('BPI+'!BB69,INIcol,0)),bpiTeams,0))*-1/40+2,(INDEX(sorCol,MATCH(INDEX(valCol,MATCH('BPI+'!BB69,INIcol,0)),bpiTeams,0))*(-1)+40)/325+1))),0)</f>
        <v>0</v>
      </c>
      <c r="AG69" s="358">
        <f>IFERROR(IF(COUNTBLANK('BPI+'!BD69)=1,0,IF(COUNTIF(qwqlINIcol,'BPI+'!BD69)=0,0.1,IF(INDEX(sorCol,MATCH(INDEX(valCol,MATCH('BPI+'!BC69,INIcol,0)),bpiTeams,0))&gt;=40,INDEX(sorCol,MATCH(INDEX(valCol,MATCH('BPI+'!BC69,INIcol,0)),bpiTeams,0))*-1/40+2,(INDEX(sorCol,MATCH(INDEX(valCol,MATCH('BPI+'!BC69,INIcol,0)),bpiTeams,0))*(-1)+40)/325+1))),0)</f>
        <v>0</v>
      </c>
      <c r="AH69" s="358">
        <f>IFERROR(IF(COUNTBLANK('BPI+'!BE69)=1,0,IF(COUNTIF(qwqlINIcol,'BPI+'!BE69)=0,0.1,IF(INDEX(sorCol,MATCH(INDEX(valCol,MATCH('BPI+'!BD69,INIcol,0)),bpiTeams,0))&gt;=40,INDEX(sorCol,MATCH(INDEX(valCol,MATCH('BPI+'!BD69,INIcol,0)),bpiTeams,0))*-1/40+2,(INDEX(sorCol,MATCH(INDEX(valCol,MATCH('BPI+'!BD69,INIcol,0)),bpiTeams,0))*(-1)+40)/325+1))),0)</f>
        <v>0</v>
      </c>
      <c r="AI69" s="358">
        <f>IFERROR(IF(COUNTBLANK('BPI+'!BF69)=1,0,IF(COUNTIF(qwqlINIcol,'BPI+'!BF69)=0,0.1,IF(INDEX(sorCol,MATCH(INDEX(valCol,MATCH('BPI+'!BE69,INIcol,0)),bpiTeams,0))&gt;=40,INDEX(sorCol,MATCH(INDEX(valCol,MATCH('BPI+'!BE69,INIcol,0)),bpiTeams,0))*-1/40+2,(INDEX(sorCol,MATCH(INDEX(valCol,MATCH('BPI+'!BE69,INIcol,0)),bpiTeams,0))*(-1)+40)/325+1))),0)</f>
        <v>0</v>
      </c>
      <c r="AJ69" s="358">
        <f>IFERROR(IF(COUNTBLANK('BPI+'!BG69)=1,0,IF(COUNTIF(qwqlINIcol,'BPI+'!BG69)=0,0.1,IF(INDEX(sorCol,MATCH(INDEX(valCol,MATCH('BPI+'!BF69,INIcol,0)),bpiTeams,0))&gt;=40,INDEX(sorCol,MATCH(INDEX(valCol,MATCH('BPI+'!BF69,INIcol,0)),bpiTeams,0))*-1/40+2,(INDEX(sorCol,MATCH(INDEX(valCol,MATCH('BPI+'!BF69,INIcol,0)),bpiTeams,0))*(-1)+40)/325+1))),0)</f>
        <v>0</v>
      </c>
      <c r="AK69" s="358">
        <f>IFERROR(IF(COUNTBLANK('BPI+'!BH69)=1,0,IF(COUNTIF(qwqlINIcol,'BPI+'!BH69)=0,0.1,IF(INDEX(sorCol,MATCH(INDEX(valCol,MATCH('BPI+'!BG69,INIcol,0)),bpiTeams,0))&gt;=40,INDEX(sorCol,MATCH(INDEX(valCol,MATCH('BPI+'!BG69,INIcol,0)),bpiTeams,0))*-1/40+2,(INDEX(sorCol,MATCH(INDEX(valCol,MATCH('BPI+'!BG69,INIcol,0)),bpiTeams,0))*(-1)+40)/325+1))),0)</f>
        <v>0</v>
      </c>
      <c r="AL69" s="358">
        <f>IFERROR(IF(COUNTBLANK('BPI+'!BI69)=1,0,IF(COUNTIF(qwqlINIcol,'BPI+'!BI69)=0,0.1,IF(INDEX(sorCol,MATCH(INDEX(valCol,MATCH('BPI+'!BH69,INIcol,0)),bpiTeams,0))&gt;=40,INDEX(sorCol,MATCH(INDEX(valCol,MATCH('BPI+'!BH69,INIcol,0)),bpiTeams,0))*-1/40+2,(INDEX(sorCol,MATCH(INDEX(valCol,MATCH('BPI+'!BH69,INIcol,0)),bpiTeams,0))*(-1)+40)/325+1))),0)</f>
        <v>0</v>
      </c>
      <c r="AM69" s="358">
        <f>IFERROR(IF(COUNTBLANK('BPI+'!BJ69)=1,0,IF(COUNTIF(qwqlINIcol,'BPI+'!BJ69)=0,0.1,IF(INDEX(sorCol,MATCH(INDEX(valCol,MATCH('BPI+'!BI69,INIcol,0)),bpiTeams,0))&gt;=40,INDEX(sorCol,MATCH(INDEX(valCol,MATCH('BPI+'!BI69,INIcol,0)),bpiTeams,0))*-1/40+2,(INDEX(sorCol,MATCH(INDEX(valCol,MATCH('BPI+'!BI69,INIcol,0)),bpiTeams,0))*(-1)+40)/325+1))),0)</f>
        <v>0</v>
      </c>
      <c r="AN69" s="358">
        <f>IFERROR(IF(COUNTBLANK('BPI+'!BK69)=1,0,IF(COUNTIF(qwqlINIcol,'BPI+'!BK69)=0,0.1,IF(INDEX(sorCol,MATCH(INDEX(valCol,MATCH('BPI+'!BJ69,INIcol,0)),bpiTeams,0))&gt;=40,INDEX(sorCol,MATCH(INDEX(valCol,MATCH('BPI+'!BJ69,INIcol,0)),bpiTeams,0))*-1/40+2,(INDEX(sorCol,MATCH(INDEX(valCol,MATCH('BPI+'!BJ69,INIcol,0)),bpiTeams,0))*(-1)+40)/325+1))),0)</f>
        <v>0</v>
      </c>
      <c r="AO69" s="358">
        <f>IFERROR(IF(COUNTBLANK('BPI+'!BL69)=1,0,IF(COUNTIF(qwqlINIcol,'BPI+'!BL69)=0,0.1,IF(INDEX(sorCol,MATCH(INDEX(valCol,MATCH('BPI+'!BK69,INIcol,0)),bpiTeams,0))&gt;=40,INDEX(sorCol,MATCH(INDEX(valCol,MATCH('BPI+'!BK69,INIcol,0)),bpiTeams,0))*-1/40+2,(INDEX(sorCol,MATCH(INDEX(valCol,MATCH('BPI+'!BK69,INIcol,0)),bpiTeams,0))*(-1)+40)/325+1))),0)</f>
        <v>0</v>
      </c>
      <c r="AP69" s="366">
        <f>IF(COUNTBLANK('BPI+'!BL69)=1,0,IF(COUNTIF(qwqlINIcol,'BPI+'!BL69)=0,-1.5,IF(INDEX(sorCol,MATCH(INDEX(valCol,MATCH('BPI+'!BL69,INIcol,0)),bpiTeams,0))&gt;=80,-1.5,IF(INDEX(sorCol,MATCH(INDEX(valCol,MATCH('BPI+'!BL69,INIcol,0)),bpiTeams,0))&gt;=41,-1 - (INDEX(sorCol,MATCH(INDEX(valCol,MATCH('BPI+'!BL69,INIcol,0)),bpiTeams,0)) - 41) * (0.5/39),(INDEX(sorCol,MATCH(INDEX(valCol,MATCH('BPI+'!BL69,INIcol,0)),bpiTeams,0)) + 40)/325 - 2))))</f>
        <v>-1.7538461538461538</v>
      </c>
      <c r="AQ69" s="366">
        <f>IF(COUNTBLANK('BPI+'!BM69)=1,0,IF(COUNTIF(qwqlINIcol,'BPI+'!BM69)=0,-1.5,IF(INDEX(sorCol,MATCH(INDEX(valCol,MATCH('BPI+'!BM69,INIcol,0)),bpiTeams,0))&gt;=80,-1.5,IF(INDEX(sorCol,MATCH(INDEX(valCol,MATCH('BPI+'!BM69,INIcol,0)),bpiTeams,0))&gt;=41,-1 - (INDEX(sorCol,MATCH(INDEX(valCol,MATCH('BPI+'!BM69,INIcol,0)),bpiTeams,0)) - 41) * (0.5/39),(INDEX(sorCol,MATCH(INDEX(valCol,MATCH('BPI+'!BM69,INIcol,0)),bpiTeams,0)) + 40)/325 - 2))))</f>
        <v>-1.7661538461538462</v>
      </c>
      <c r="AR69" s="366">
        <f>IF(COUNTBLANK('BPI+'!BN69)=1,0,IF(COUNTIF(qwqlINIcol,'BPI+'!BN69)=0,-1.5,IF(INDEX(sorCol,MATCH(INDEX(valCol,MATCH('BPI+'!BN69,INIcol,0)),bpiTeams,0))&gt;=80,-1.5,IF(INDEX(sorCol,MATCH(INDEX(valCol,MATCH('BPI+'!BN69,INIcol,0)),bpiTeams,0))&gt;=41,-1 - (INDEX(sorCol,MATCH(INDEX(valCol,MATCH('BPI+'!BN69,INIcol,0)),bpiTeams,0)) - 41) * (0.5/39),(INDEX(sorCol,MATCH(INDEX(valCol,MATCH('BPI+'!BN69,INIcol,0)),bpiTeams,0)) + 40)/325 - 2))))</f>
        <v>0</v>
      </c>
      <c r="AS69" s="366">
        <f>IF(COUNTBLANK('BPI+'!BO69)=1,0,IF(COUNTIF(qwqlINIcol,'BPI+'!BO69)=0,-1.5,IF(INDEX(sorCol,MATCH(INDEX(valCol,MATCH('BPI+'!BO69,INIcol,0)),bpiTeams,0))&gt;=80,-1.5,IF(INDEX(sorCol,MATCH(INDEX(valCol,MATCH('BPI+'!BO69,INIcol,0)),bpiTeams,0))&gt;=41,-1 - (INDEX(sorCol,MATCH(INDEX(valCol,MATCH('BPI+'!BO69,INIcol,0)),bpiTeams,0)) - 41) * (0.5/39),(INDEX(sorCol,MATCH(INDEX(valCol,MATCH('BPI+'!BO69,INIcol,0)),bpiTeams,0)) + 40)/325 - 2))))</f>
        <v>0</v>
      </c>
      <c r="AT69" s="366">
        <f>IF(COUNTBLANK('BPI+'!BP69)=1,0,IF(COUNTIF(qwqlINIcol,'BPI+'!BP69)=0,-1.5,IF(INDEX(sorCol,MATCH(INDEX(valCol,MATCH('BPI+'!BP69,INIcol,0)),bpiTeams,0))&gt;=80,-1.5,IF(INDEX(sorCol,MATCH(INDEX(valCol,MATCH('BPI+'!BP69,INIcol,0)),bpiTeams,0))&gt;=41,-1 - (INDEX(sorCol,MATCH(INDEX(valCol,MATCH('BPI+'!BP69,INIcol,0)),bpiTeams,0)) - 41) * (0.5/39),(INDEX(sorCol,MATCH(INDEX(valCol,MATCH('BPI+'!BP69,INIcol,0)),bpiTeams,0)) + 40)/325 - 2))))</f>
        <v>0</v>
      </c>
      <c r="AU69" s="366">
        <f>IF(COUNTBLANK('BPI+'!BQ69)=1,0,IF(COUNTIF(qwqlINIcol,'BPI+'!BQ69)=0,-1.5,IF(INDEX(sorCol,MATCH(INDEX(valCol,MATCH('BPI+'!BQ69,INIcol,0)),bpiTeams,0))&gt;=80,-1.5,IF(INDEX(sorCol,MATCH(INDEX(valCol,MATCH('BPI+'!BQ69,INIcol,0)),bpiTeams,0))&gt;=41,-1 - (INDEX(sorCol,MATCH(INDEX(valCol,MATCH('BPI+'!BQ69,INIcol,0)),bpiTeams,0)) - 41) * (0.5/39),(INDEX(sorCol,MATCH(INDEX(valCol,MATCH('BPI+'!BQ69,INIcol,0)),bpiTeams,0)) + 40)/325 - 2))))</f>
        <v>0</v>
      </c>
      <c r="AV69" s="366">
        <f>IF(COUNTBLANK('BPI+'!BR69)=1,0,IF(COUNTIF(qwqlINIcol,'BPI+'!BR69)=0,-1.5,IF(INDEX(sorCol,MATCH(INDEX(valCol,MATCH('BPI+'!BR69,INIcol,0)),bpiTeams,0))&gt;=80,-1.5,IF(INDEX(sorCol,MATCH(INDEX(valCol,MATCH('BPI+'!BR69,INIcol,0)),bpiTeams,0))&gt;=41,-1 - (INDEX(sorCol,MATCH(INDEX(valCol,MATCH('BPI+'!BR69,INIcol,0)),bpiTeams,0)) - 41) * (0.5/39),(INDEX(sorCol,MATCH(INDEX(valCol,MATCH('BPI+'!BR69,INIcol,0)),bpiTeams,0)) + 40)/325 - 2))))</f>
        <v>0</v>
      </c>
      <c r="AW69" s="366">
        <f>IF(COUNTBLANK('BPI+'!BS69)=1,0,IF(COUNTIF(qwqlINIcol,'BPI+'!BS69)=0,-1.5,IF(INDEX(sorCol,MATCH(INDEX(valCol,MATCH('BPI+'!BS69,INIcol,0)),bpiTeams,0))&gt;=80,-1.5,IF(INDEX(sorCol,MATCH(INDEX(valCol,MATCH('BPI+'!BS69,INIcol,0)),bpiTeams,0))&gt;=41,-1 - (INDEX(sorCol,MATCH(INDEX(valCol,MATCH('BPI+'!BS69,INIcol,0)),bpiTeams,0)) - 41) * (0.5/39),(INDEX(sorCol,MATCH(INDEX(valCol,MATCH('BPI+'!BS69,INIcol,0)),bpiTeams,0)) + 40)/325 - 2))))</f>
        <v>0</v>
      </c>
      <c r="AX69" s="366">
        <f>IF(COUNTBLANK('BPI+'!BT69)=1,0,IF(COUNTIF(qwqlINIcol,'BPI+'!BT69)=0,-1.5,IF(INDEX(sorCol,MATCH(INDEX(valCol,MATCH('BPI+'!BT69,INIcol,0)),bpiTeams,0))&gt;=80,-1.5,IF(INDEX(sorCol,MATCH(INDEX(valCol,MATCH('BPI+'!BT69,INIcol,0)),bpiTeams,0))&gt;=41,-1 - (INDEX(sorCol,MATCH(INDEX(valCol,MATCH('BPI+'!BT69,INIcol,0)),bpiTeams,0)) - 41) * (0.5/39),(INDEX(sorCol,MATCH(INDEX(valCol,MATCH('BPI+'!BT69,INIcol,0)),bpiTeams,0)) + 40)/325 - 2))))</f>
        <v>0</v>
      </c>
      <c r="AY69" s="366">
        <f>IF(COUNTBLANK('BPI+'!BU69)=1,0,IF(COUNTIF(qwqlINIcol,'BPI+'!BU69)=0,-1.5,IF(INDEX(sorCol,MATCH(INDEX(valCol,MATCH('BPI+'!BU69,INIcol,0)),bpiTeams,0))&gt;=80,-1.5,IF(INDEX(sorCol,MATCH(INDEX(valCol,MATCH('BPI+'!BU69,INIcol,0)),bpiTeams,0))&gt;=41,-1 - (INDEX(sorCol,MATCH(INDEX(valCol,MATCH('BPI+'!BU69,INIcol,0)),bpiTeams,0)) - 41) * (0.5/39),(INDEX(sorCol,MATCH(INDEX(valCol,MATCH('BPI+'!BU69,INIcol,0)),bpiTeams,0)) + 40)/325 - 2))))</f>
        <v>0</v>
      </c>
      <c r="AZ69" s="366">
        <f>IF(COUNTBLANK('BPI+'!BV69)=1,0,IF(COUNTIF(qwqlINIcol,'BPI+'!BV69)=0,-1.5,IF(INDEX(sorCol,MATCH(INDEX(valCol,MATCH('BPI+'!BV69,INIcol,0)),bpiTeams,0))&gt;=80,-1.5,IF(INDEX(sorCol,MATCH(INDEX(valCol,MATCH('BPI+'!BV69,INIcol,0)),bpiTeams,0))&gt;=41,-1 - (INDEX(sorCol,MATCH(INDEX(valCol,MATCH('BPI+'!BV69,INIcol,0)),bpiTeams,0)) - 41) * (0.5/39),(INDEX(sorCol,MATCH(INDEX(valCol,MATCH('BPI+'!BV69,INIcol,0)),bpiTeams,0)) + 40)/325 - 2))))</f>
        <v>0</v>
      </c>
      <c r="BA69" s="366">
        <f>IF(COUNTBLANK('BPI+'!BW69)=1,0,IF(COUNTIF(qwqlINIcol,'BPI+'!BW69)=0,-1.5,IF(INDEX(sorCol,MATCH(INDEX(valCol,MATCH('BPI+'!BW69,INIcol,0)),bpiTeams,0))&gt;=80,-1.5,IF(INDEX(sorCol,MATCH(INDEX(valCol,MATCH('BPI+'!BW69,INIcol,0)),bpiTeams,0))&gt;=41,-1 - (INDEX(sorCol,MATCH(INDEX(valCol,MATCH('BPI+'!BW69,INIcol,0)),bpiTeams,0)) - 41) * (0.5/39),(INDEX(sorCol,MATCH(INDEX(valCol,MATCH('BPI+'!BW69,INIcol,0)),bpiTeams,0)) + 40)/325 - 2))))</f>
        <v>0</v>
      </c>
      <c r="BB69" s="366">
        <f>IF(COUNTBLANK('BPI+'!BX69)=1,0,IF(COUNTIF(qwqlINIcol,'BPI+'!BX69)=0,-1.5,IF(INDEX(sorCol,MATCH(INDEX(valCol,MATCH('BPI+'!BX69,INIcol,0)),bpiTeams,0))&gt;=80,-1.5,IF(INDEX(sorCol,MATCH(INDEX(valCol,MATCH('BPI+'!BX69,INIcol,0)),bpiTeams,0))&gt;=41,-1 - (INDEX(sorCol,MATCH(INDEX(valCol,MATCH('BPI+'!BX69,INIcol,0)),bpiTeams,0)) - 41) * (0.5/39),(INDEX(sorCol,MATCH(INDEX(valCol,MATCH('BPI+'!BX69,INIcol,0)),bpiTeams,0)) + 40)/325 - 2))))</f>
        <v>0</v>
      </c>
      <c r="BC69" s="374">
        <f>IF(COUNTBLANK('BPI+'!BY69)=0,-1.6,0)</f>
        <v>-1.6</v>
      </c>
      <c r="BD69" s="374">
        <f>IF(COUNTBLANK('BPI+'!BZ69)=0,-1.6,0)</f>
        <v>-1.6</v>
      </c>
      <c r="BE69" s="374">
        <f>IF(COUNTBLANK('BPI+'!CA69)=0,-1.6,0)</f>
        <v>-1.6</v>
      </c>
      <c r="BF69" s="374">
        <f>IF(COUNTBLANK('BPI+'!CB69)=0,-1.6,0)</f>
        <v>-1.6</v>
      </c>
      <c r="BG69" s="374">
        <f>IF(COUNTBLANK('BPI+'!CC69)=0,-1.6,0)</f>
        <v>-1.6</v>
      </c>
      <c r="BH69" s="374">
        <f>IF(COUNTBLANK('BPI+'!CD69)=0,-1.6,0)</f>
        <v>-1.6</v>
      </c>
      <c r="BI69" s="374">
        <f>IF(COUNTBLANK('BPI+'!CE69)=0,-1.6,0)</f>
        <v>-1.6</v>
      </c>
      <c r="BJ69" s="374">
        <f>IF(COUNTBLANK('BPI+'!CF69)=0,-1.6,0)</f>
        <v>-1.6</v>
      </c>
      <c r="BK69" s="374">
        <f>IF(COUNTBLANK('BPI+'!CG69)=0,-1.6,0)</f>
        <v>-1.6</v>
      </c>
      <c r="BL69" s="374">
        <f>IF(COUNTBLANK('BPI+'!CH69)=0,-1.6,0)</f>
        <v>-1.6</v>
      </c>
      <c r="BM69" s="374">
        <f>IF(COUNTBLANK('BPI+'!CI69)=0,-1.6,0)</f>
        <v>-1.6</v>
      </c>
      <c r="BN69" s="374">
        <f>IF(COUNTBLANK('BPI+'!CJ69)=0,-1.6,0)</f>
        <v>-1.6</v>
      </c>
      <c r="BO69" s="374">
        <f>IF(COUNTBLANK('BPI+'!CK69)=0,-1.6,0)</f>
        <v>-1.6</v>
      </c>
      <c r="BP69" s="374">
        <f>IF(COUNTBLANK('BPI+'!CL69)=0,-1.6,0)</f>
        <v>-1.6</v>
      </c>
      <c r="BQ69" s="374">
        <f>IF(COUNTBLANK('BPI+'!CM69)=0,-1.6,0)</f>
        <v>-1.6</v>
      </c>
      <c r="BR69" s="374">
        <f>IF(COUNTBLANK('BPI+'!CN69)=0,-1.6,0)</f>
        <v>0</v>
      </c>
      <c r="BS69" s="374">
        <f>IF(COUNTBLANK('BPI+'!CO69)=0,-1.6,0)</f>
        <v>0</v>
      </c>
      <c r="BT69">
        <f t="shared" si="7"/>
        <v>-27.52000000000001</v>
      </c>
    </row>
    <row r="70" spans="1:72" x14ac:dyDescent="0.3">
      <c r="A70" t="str">
        <f t="shared" si="5"/>
        <v>Auburn</v>
      </c>
      <c r="B70" t="str">
        <f t="shared" si="6"/>
        <v>AUB</v>
      </c>
      <c r="C70" s="358">
        <f>IF(
  COUNTBLANK('BPI+'!Y70)=1,
  0,
  IFERROR(
    IF(
      INDEX(sorCol,MATCH(INDEX(valCol,MATCH('BPI+'!Y70,INIcol,0)),bpiTeams,0))&lt;=40,
      2-INDEX(sorCol,MATCH(INDEX(valCol,MATCH('BPI+'!Y70,INIcol,0)),bpiTeams,0))/40,
      IF(
        INDEX(sorCol,MATCH(INDEX(valCol,MATCH('BPI+'!Y70,INIcol,0)),bpiTeams,0))&lt;=100,
        1-0.9*(INDEX(sorCol,MATCH(INDEX(valCol,MATCH('BPI+'!Y70,INIcol,0)),bpiTeams,0))-40)/60,
        0.1
      )
    ),
    0.1
  )
)</f>
        <v>1.6</v>
      </c>
      <c r="D70" s="358">
        <f>IF(
  COUNTBLANK('BPI+'!Z70)=1,
  0,
  IFERROR(
    IF(
      INDEX(sorCol,MATCH(INDEX(valCol,MATCH('BPI+'!Z70,INIcol,0)),bpiTeams,0))&lt;=40,
      2-INDEX(sorCol,MATCH(INDEX(valCol,MATCH('BPI+'!Z70,INIcol,0)),bpiTeams,0))/40,
      IF(
        INDEX(sorCol,MATCH(INDEX(valCol,MATCH('BPI+'!Z70,INIcol,0)),bpiTeams,0))&lt;=100,
        1-0.9*(INDEX(sorCol,MATCH(INDEX(valCol,MATCH('BPI+'!Z70,INIcol,0)),bpiTeams,0))-40)/60,
        0.1
      )
    ),
    0.1
  )
)</f>
        <v>1.75</v>
      </c>
      <c r="E70" s="358">
        <f>IF(
  COUNTBLANK('BPI+'!AA70)=1,
  0,
  IFERROR(
    IF(
      INDEX(sorCol,MATCH(INDEX(valCol,MATCH('BPI+'!AA70,INIcol,0)),bpiTeams,0))&lt;=40,
      2-INDEX(sorCol,MATCH(INDEX(valCol,MATCH('BPI+'!AA70,INIcol,0)),bpiTeams,0))/40,
      IF(
        INDEX(sorCol,MATCH(INDEX(valCol,MATCH('BPI+'!AA70,INIcol,0)),bpiTeams,0))&lt;=100,
        1-0.9*(INDEX(sorCol,MATCH(INDEX(valCol,MATCH('BPI+'!AA70,INIcol,0)),bpiTeams,0))-40)/60,
        0.1
      )
    ),
    0.1
  )
)</f>
        <v>1.875</v>
      </c>
      <c r="F70" s="358">
        <f>IF(
  COUNTBLANK('BPI+'!AB70)=1,
  0,
  IFERROR(
    IF(
      INDEX(sorCol,MATCH(INDEX(valCol,MATCH('BPI+'!AB70,INIcol,0)),bpiTeams,0))&lt;=40,
      2-INDEX(sorCol,MATCH(INDEX(valCol,MATCH('BPI+'!AB70,INIcol,0)),bpiTeams,0))/40,
      IF(
        INDEX(sorCol,MATCH(INDEX(valCol,MATCH('BPI+'!AB70,INIcol,0)),bpiTeams,0))&lt;=100,
        1-0.9*(INDEX(sorCol,MATCH(INDEX(valCol,MATCH('BPI+'!AB70,INIcol,0)),bpiTeams,0))-40)/60,
        0.1
      )
    ),
    0.1
  )
)</f>
        <v>0</v>
      </c>
      <c r="G70" s="358">
        <f>IF(
  COUNTBLANK('BPI+'!AC70)=1,
  0,
  IFERROR(
    IF(
      INDEX(sorCol,MATCH(INDEX(valCol,MATCH('BPI+'!AC70,INIcol,0)),bpiTeams,0))&lt;=40,
      2-INDEX(sorCol,MATCH(INDEX(valCol,MATCH('BPI+'!AC70,INIcol,0)),bpiTeams,0))/40,
      IF(
        INDEX(sorCol,MATCH(INDEX(valCol,MATCH('BPI+'!AC70,INIcol,0)),bpiTeams,0))&lt;=100,
        1-0.9*(INDEX(sorCol,MATCH(INDEX(valCol,MATCH('BPI+'!AC70,INIcol,0)),bpiTeams,0))-40)/60,
        0.1
      )
    ),
    0.1
  )
)</f>
        <v>0</v>
      </c>
      <c r="H70" s="358">
        <f>IF(
  COUNTBLANK('BPI+'!AD70)=1,
  0,
  IFERROR(
    IF(
      INDEX(sorCol,MATCH(INDEX(valCol,MATCH('BPI+'!AD70,INIcol,0)),bpiTeams,0))&lt;=40,
      2-INDEX(sorCol,MATCH(INDEX(valCol,MATCH('BPI+'!AD70,INIcol,0)),bpiTeams,0))/40,
      IF(
        INDEX(sorCol,MATCH(INDEX(valCol,MATCH('BPI+'!AD70,INIcol,0)),bpiTeams,0))&lt;=100,
        1-0.9*(INDEX(sorCol,MATCH(INDEX(valCol,MATCH('BPI+'!AD70,INIcol,0)),bpiTeams,0))-40)/60,
        0.1
      )
    ),
    0.1
  )
)</f>
        <v>0</v>
      </c>
      <c r="I70" s="358">
        <f>IF(
  COUNTBLANK('BPI+'!AE70)=1,
  0,
  IFERROR(
    IF(
      INDEX(sorCol,MATCH(INDEX(valCol,MATCH('BPI+'!AE70,INIcol,0)),bpiTeams,0))&lt;=40,
      2-INDEX(sorCol,MATCH(INDEX(valCol,MATCH('BPI+'!AE70,INIcol,0)),bpiTeams,0))/40,
      IF(
        INDEX(sorCol,MATCH(INDEX(valCol,MATCH('BPI+'!AE70,INIcol,0)),bpiTeams,0))&lt;=100,
        1-0.9*(INDEX(sorCol,MATCH(INDEX(valCol,MATCH('BPI+'!AE70,INIcol,0)),bpiTeams,0))-40)/60,
        0.1
      )
    ),
    0.1
  )
)</f>
        <v>0</v>
      </c>
      <c r="J70" s="358">
        <f>IF(
  COUNTBLANK('BPI+'!AF70)=1,
  0,
  IFERROR(
    IF(
      INDEX(sorCol,MATCH(INDEX(valCol,MATCH('BPI+'!AF70,INIcol,0)),bpiTeams,0))&lt;=40,
      2-INDEX(sorCol,MATCH(INDEX(valCol,MATCH('BPI+'!AF70,INIcol,0)),bpiTeams,0))/40,
      IF(
        INDEX(sorCol,MATCH(INDEX(valCol,MATCH('BPI+'!AF70,INIcol,0)),bpiTeams,0))&lt;=100,
        1-0.9*(INDEX(sorCol,MATCH(INDEX(valCol,MATCH('BPI+'!AF70,INIcol,0)),bpiTeams,0))-40)/60,
        0.1
      )
    ),
    0.1
  )
)</f>
        <v>0</v>
      </c>
      <c r="K70" s="358">
        <f>IF(
  COUNTBLANK('BPI+'!AG70)=1,
  0,
  IFERROR(
    IF(
      INDEX(sorCol,MATCH(INDEX(valCol,MATCH('BPI+'!AG70,INIcol,0)),bpiTeams,0))&lt;=40,
      2-INDEX(sorCol,MATCH(INDEX(valCol,MATCH('BPI+'!AG70,INIcol,0)),bpiTeams,0))/40,
      IF(
        INDEX(sorCol,MATCH(INDEX(valCol,MATCH('BPI+'!AG70,INIcol,0)),bpiTeams,0))&lt;=100,
        1-0.9*(INDEX(sorCol,MATCH(INDEX(valCol,MATCH('BPI+'!AG70,INIcol,0)),bpiTeams,0))-40)/60,
        0.1
      )
    ),
    0.1
  )
)</f>
        <v>0</v>
      </c>
      <c r="L70" s="358">
        <f>IF(
  COUNTBLANK('BPI+'!AH70)=1,
  0,
  IFERROR(
    IF(
      INDEX(sorCol,MATCH(INDEX(valCol,MATCH('BPI+'!AH70,INIcol,0)),bpiTeams,0))&lt;=40,
      2-INDEX(sorCol,MATCH(INDEX(valCol,MATCH('BPI+'!AH70,INIcol,0)),bpiTeams,0))/40,
      IF(
        INDEX(sorCol,MATCH(INDEX(valCol,MATCH('BPI+'!AH70,INIcol,0)),bpiTeams,0))&lt;=100,
        1-0.9*(INDEX(sorCol,MATCH(INDEX(valCol,MATCH('BPI+'!AH70,INIcol,0)),bpiTeams,0))-40)/60,
        0.1
      )
    ),
    0.1
  )
)</f>
        <v>0</v>
      </c>
      <c r="M70" s="358">
        <f>IF(
  COUNTBLANK('BPI+'!AI70)=1,
  0,
  IFERROR(
    IF(
      INDEX(sorCol,MATCH(INDEX(valCol,MATCH('BPI+'!AI70,INIcol,0)),bpiTeams,0))&lt;=40,
      2-INDEX(sorCol,MATCH(INDEX(valCol,MATCH('BPI+'!AI70,INIcol,0)),bpiTeams,0))/40,
      IF(
        INDEX(sorCol,MATCH(INDEX(valCol,MATCH('BPI+'!AI70,INIcol,0)),bpiTeams,0))&lt;=100,
        1-0.9*(INDEX(sorCol,MATCH(INDEX(valCol,MATCH('BPI+'!AI70,INIcol,0)),bpiTeams,0))-40)/60,
        0.1
      )
    ),
    0.1
  )
)</f>
        <v>0</v>
      </c>
      <c r="N70" s="358">
        <f>IF(
  COUNTBLANK('BPI+'!AJ70)=1,
  0,
  IFERROR(
    IF(
      INDEX(sorCol,MATCH(INDEX(valCol,MATCH('BPI+'!AJ70,INIcol,0)),bpiTeams,0))&lt;=40,
      2-INDEX(sorCol,MATCH(INDEX(valCol,MATCH('BPI+'!AJ70,INIcol,0)),bpiTeams,0))/40,
      IF(
        INDEX(sorCol,MATCH(INDEX(valCol,MATCH('BPI+'!AJ70,INIcol,0)),bpiTeams,0))&lt;=100,
        1-0.9*(INDEX(sorCol,MATCH(INDEX(valCol,MATCH('BPI+'!AJ70,INIcol,0)),bpiTeams,0))-40)/60,
        0.1
      )
    ),
    0.1
  )
)</f>
        <v>0</v>
      </c>
      <c r="O70" s="366">
        <f>IF(
  COUNTBLANK('BPI+'!AK70)=1,
  0,
  IFERROR(
    IF(
      INDEX(sorCol, MATCH(INDEX(valCol, MATCH('BPI+'!AK70, INIcol, 0)), bpiTeams, 0)) &lt;= 40,
      -INDEX(sorCol, MATCH(INDEX(valCol, MATCH('BPI+'!AK70, INIcol, 0)), bpiTeams, 0))/40,
      IF(
        INDEX(sorCol, MATCH(INDEX(valCol, MATCH('BPI+'!AK70, INIcol, 0)), bpiTeams, 0)) &lt;= 100,
        -1 - (INDEX(sorCol, MATCH(INDEX(valCol, MATCH('BPI+'!AK70, INIcol, 0)), bpiTeams, 0)) - 40)/60,
        -2
      )
    ),
    -2
  )
)</f>
        <v>-0.15</v>
      </c>
      <c r="P70" s="366">
        <f>IF(
  COUNTBLANK('BPI+'!AL70)=1,
  0,
  IFERROR(
    IF(
      INDEX(sorCol, MATCH(INDEX(valCol, MATCH('BPI+'!AL70, INIcol, 0)), bpiTeams, 0)) &lt;= 40,
      -INDEX(sorCol, MATCH(INDEX(valCol, MATCH('BPI+'!AL70, INIcol, 0)), bpiTeams, 0))/40,
      IF(
        INDEX(sorCol, MATCH(INDEX(valCol, MATCH('BPI+'!AL70, INIcol, 0)), bpiTeams, 0)) &lt;= 100,
        -1 - (INDEX(sorCol, MATCH(INDEX(valCol, MATCH('BPI+'!AL70, INIcol, 0)), bpiTeams, 0)) - 40)/60,
        -2
      )
    ),
    -2
  )
)</f>
        <v>-0.05</v>
      </c>
      <c r="Q70" s="366">
        <f>IF(
  COUNTBLANK('BPI+'!AM70)=1,
  0,
  IFERROR(
    IF(
      INDEX(sorCol, MATCH(INDEX(valCol, MATCH('BPI+'!AM70, INIcol, 0)), bpiTeams, 0)) &lt;= 40,
      -INDEX(sorCol, MATCH(INDEX(valCol, MATCH('BPI+'!AM70, INIcol, 0)), bpiTeams, 0))/40,
      IF(
        INDEX(sorCol, MATCH(INDEX(valCol, MATCH('BPI+'!AM70, INIcol, 0)), bpiTeams, 0)) &lt;= 100,
        -1 - (INDEX(sorCol, MATCH(INDEX(valCol, MATCH('BPI+'!AM70, INIcol, 0)), bpiTeams, 0)) - 40)/60,
        -2
      )
    ),
    -2
  )
)</f>
        <v>-2.5000000000000001E-2</v>
      </c>
      <c r="R70" s="366">
        <f>IF(
  COUNTBLANK('BPI+'!AN70)=1,
  0,
  IFERROR(
    IF(
      INDEX(sorCol, MATCH(INDEX(valCol, MATCH('BPI+'!AN70, INIcol, 0)), bpiTeams, 0)) &lt;= 40,
      -INDEX(sorCol, MATCH(INDEX(valCol, MATCH('BPI+'!AN70, INIcol, 0)), bpiTeams, 0))/40,
      IF(
        INDEX(sorCol, MATCH(INDEX(valCol, MATCH('BPI+'!AN70, INIcol, 0)), bpiTeams, 0)) &lt;= 100,
        -1 - (INDEX(sorCol, MATCH(INDEX(valCol, MATCH('BPI+'!AN70, INIcol, 0)), bpiTeams, 0)) - 40)/60,
        -2
      )
    ),
    -2
  )
)</f>
        <v>-0.3</v>
      </c>
      <c r="S70" s="366">
        <f>IF(
  COUNTBLANK('BPI+'!AO70)=1,
  0,
  IFERROR(
    IF(
      INDEX(sorCol, MATCH(INDEX(valCol, MATCH('BPI+'!AO70, INIcol, 0)), bpiTeams, 0)) &lt;= 40,
      -INDEX(sorCol, MATCH(INDEX(valCol, MATCH('BPI+'!AO70, INIcol, 0)), bpiTeams, 0))/40,
      IF(
        INDEX(sorCol, MATCH(INDEX(valCol, MATCH('BPI+'!AO70, INIcol, 0)), bpiTeams, 0)) &lt;= 100,
        -1 - (INDEX(sorCol, MATCH(INDEX(valCol, MATCH('BPI+'!AO70, INIcol, 0)), bpiTeams, 0)) - 40)/60,
        -2
      )
    ),
    -2
  )
)</f>
        <v>-0.77500000000000002</v>
      </c>
      <c r="T70" s="366">
        <f>IF(
  COUNTBLANK('BPI+'!AP70)=1,
  0,
  IFERROR(
    IF(
      INDEX(sorCol, MATCH(INDEX(valCol, MATCH('BPI+'!AP70, INIcol, 0)), bpiTeams, 0)) &lt;= 40,
      -INDEX(sorCol, MATCH(INDEX(valCol, MATCH('BPI+'!AP70, INIcol, 0)), bpiTeams, 0))/40,
      IF(
        INDEX(sorCol, MATCH(INDEX(valCol, MATCH('BPI+'!AP70, INIcol, 0)), bpiTeams, 0)) &lt;= 100,
        -1 - (INDEX(sorCol, MATCH(INDEX(valCol, MATCH('BPI+'!AP70, INIcol, 0)), bpiTeams, 0)) - 40)/60,
        -2
      )
    ),
    -2
  )
)</f>
        <v>-0.17499999999999999</v>
      </c>
      <c r="U70" s="366">
        <f>IF(
  COUNTBLANK('BPI+'!AQ70)=1,
  0,
  IFERROR(
    IF(
      INDEX(sorCol, MATCH(INDEX(valCol, MATCH('BPI+'!AQ70, INIcol, 0)), bpiTeams, 0)) &lt;= 40,
      -INDEX(sorCol, MATCH(INDEX(valCol, MATCH('BPI+'!AQ70, INIcol, 0)), bpiTeams, 0))/40,
      IF(
        INDEX(sorCol, MATCH(INDEX(valCol, MATCH('BPI+'!AQ70, INIcol, 0)), bpiTeams, 0)) &lt;= 100,
        -1 - (INDEX(sorCol, MATCH(INDEX(valCol, MATCH('BPI+'!AQ70, INIcol, 0)), bpiTeams, 0)) - 40)/60,
        -2
      )
    ),
    -2
  )
)</f>
        <v>-0.25</v>
      </c>
      <c r="V70" s="366">
        <f>IF(
  COUNTBLANK('BPI+'!AR70)=1,
  0,
  IFERROR(
    IF(
      INDEX(sorCol, MATCH(INDEX(valCol, MATCH('BPI+'!AR70, INIcol, 0)), bpiTeams, 0)) &lt;= 40,
      -INDEX(sorCol, MATCH(INDEX(valCol, MATCH('BPI+'!AR70, INIcol, 0)), bpiTeams, 0))/40,
      IF(
        INDEX(sorCol, MATCH(INDEX(valCol, MATCH('BPI+'!AR70, INIcol, 0)), bpiTeams, 0)) &lt;= 100,
        -1 - (INDEX(sorCol, MATCH(INDEX(valCol, MATCH('BPI+'!AR70, INIcol, 0)), bpiTeams, 0)) - 40)/60,
        -2
      )
    ),
    -2
  )
)</f>
        <v>-0.55000000000000004</v>
      </c>
      <c r="W70" s="366">
        <f>IF(
  COUNTBLANK('BPI+'!AS70)=1,
  0,
  IFERROR(
    IF(
      INDEX(sorCol, MATCH(INDEX(valCol, MATCH('BPI+'!AS70, INIcol, 0)), bpiTeams, 0)) &lt;= 40,
      -INDEX(sorCol, MATCH(INDEX(valCol, MATCH('BPI+'!AS70, INIcol, 0)), bpiTeams, 0))/40,
      IF(
        INDEX(sorCol, MATCH(INDEX(valCol, MATCH('BPI+'!AS70, INIcol, 0)), bpiTeams, 0)) &lt;= 100,
        -1 - (INDEX(sorCol, MATCH(INDEX(valCol, MATCH('BPI+'!AS70, INIcol, 0)), bpiTeams, 0)) - 40)/60,
        -2
      )
    ),
    -2
  )
)</f>
        <v>0</v>
      </c>
      <c r="X70" s="366">
        <f>IF(
  COUNTBLANK('BPI+'!AT70)=1,
  0,
  IFERROR(
    IF(
      INDEX(sorCol, MATCH(INDEX(valCol, MATCH('BPI+'!AT70, INIcol, 0)), bpiTeams, 0)) &lt;= 40,
      -INDEX(sorCol, MATCH(INDEX(valCol, MATCH('BPI+'!AT70, INIcol, 0)), bpiTeams, 0))/40,
      IF(
        INDEX(sorCol, MATCH(INDEX(valCol, MATCH('BPI+'!AT70, INIcol, 0)), bpiTeams, 0)) &lt;= 100,
        -1 - (INDEX(sorCol, MATCH(INDEX(valCol, MATCH('BPI+'!AT70, INIcol, 0)), bpiTeams, 0)) - 40)/60,
        -2
      )
    ),
    -2
  )
)</f>
        <v>0</v>
      </c>
      <c r="Y70" s="366">
        <f>IF(
  COUNTBLANK('BPI+'!AU70)=1,
  0,
  IFERROR(
    IF(
      INDEX(sorCol, MATCH(INDEX(valCol, MATCH('BPI+'!AU70, INIcol, 0)), bpiTeams, 0)) &lt;= 40,
      -INDEX(sorCol, MATCH(INDEX(valCol, MATCH('BPI+'!AU70, INIcol, 0)), bpiTeams, 0))/40,
      IF(
        INDEX(sorCol, MATCH(INDEX(valCol, MATCH('BPI+'!AU70, INIcol, 0)), bpiTeams, 0)) &lt;= 100,
        -1 - (INDEX(sorCol, MATCH(INDEX(valCol, MATCH('BPI+'!AU70, INIcol, 0)), bpiTeams, 0)) - 40)/60,
        -2
      )
    ),
    -2
  )
)</f>
        <v>0</v>
      </c>
      <c r="Z70" s="366">
        <f>IF(
  COUNTBLANK('BPI+'!AV70)=1,
  0,
  IFERROR(
    IF(
      INDEX(sorCol, MATCH(INDEX(valCol, MATCH('BPI+'!AV70, INIcol, 0)), bpiTeams, 0)) &lt;= 40,
      -INDEX(sorCol, MATCH(INDEX(valCol, MATCH('BPI+'!AV70, INIcol, 0)), bpiTeams, 0))/40,
      IF(
        INDEX(sorCol, MATCH(INDEX(valCol, MATCH('BPI+'!AV70, INIcol, 0)), bpiTeams, 0)) &lt;= 100,
        -1 - (INDEX(sorCol, MATCH(INDEX(valCol, MATCH('BPI+'!AV70, INIcol, 0)), bpiTeams, 0)) - 40)/60,
        -2
      )
    ),
    -2
  )
)</f>
        <v>0</v>
      </c>
      <c r="AA70" s="358">
        <f>IFERROR(IF(COUNTBLANK('BPI+'!AX70)=1,0,IF(COUNTIF(qwqlINIcol,'BPI+'!AX70)=0,0.1,IF(INDEX(sorCol,MATCH(INDEX(valCol,MATCH('BPI+'!AW70,INIcol,0)),bpiTeams,0))&gt;=40,INDEX(sorCol,MATCH(INDEX(valCol,MATCH('BPI+'!AW70,INIcol,0)),bpiTeams,0))*-1/40+2,(INDEX(sorCol,MATCH(INDEX(valCol,MATCH('BPI+'!AW70,INIcol,0)),bpiTeams,0))*(-1)+40)/325+1))),0)</f>
        <v>0.875</v>
      </c>
      <c r="AB70" s="358">
        <f>IFERROR(IF(COUNTBLANK('BPI+'!AY70)=1,0,IF(COUNTIF(qwqlINIcol,'BPI+'!AY70)=0,0.1,IF(INDEX(sorCol,MATCH(INDEX(valCol,MATCH('BPI+'!AX70,INIcol,0)),bpiTeams,0))&gt;=40,INDEX(sorCol,MATCH(INDEX(valCol,MATCH('BPI+'!AX70,INIcol,0)),bpiTeams,0))*-1/40+2,(INDEX(sorCol,MATCH(INDEX(valCol,MATCH('BPI+'!AX70,INIcol,0)),bpiTeams,0))*(-1)+40)/325+1))),0)</f>
        <v>0.89999999999999991</v>
      </c>
      <c r="AC70" s="358">
        <f>IFERROR(IF(COUNTBLANK('BPI+'!AZ70)=1,0,IF(COUNTIF(qwqlINIcol,'BPI+'!AZ70)=0,0.1,IF(INDEX(sorCol,MATCH(INDEX(valCol,MATCH('BPI+'!AY70,INIcol,0)),bpiTeams,0))&gt;=40,INDEX(sorCol,MATCH(INDEX(valCol,MATCH('BPI+'!AY70,INIcol,0)),bpiTeams,0))*-1/40+2,(INDEX(sorCol,MATCH(INDEX(valCol,MATCH('BPI+'!AY70,INIcol,0)),bpiTeams,0))*(-1)+40)/325+1))),0)</f>
        <v>0</v>
      </c>
      <c r="AD70" s="358">
        <f>IFERROR(IF(COUNTBLANK('BPI+'!BA70)=1,0,IF(COUNTIF(qwqlINIcol,'BPI+'!BA70)=0,0.1,IF(INDEX(sorCol,MATCH(INDEX(valCol,MATCH('BPI+'!AZ70,INIcol,0)),bpiTeams,0))&gt;=40,INDEX(sorCol,MATCH(INDEX(valCol,MATCH('BPI+'!AZ70,INIcol,0)),bpiTeams,0))*-1/40+2,(INDEX(sorCol,MATCH(INDEX(valCol,MATCH('BPI+'!AZ70,INIcol,0)),bpiTeams,0))*(-1)+40)/325+1))),0)</f>
        <v>0</v>
      </c>
      <c r="AE70" s="358">
        <f>IFERROR(IF(COUNTBLANK('BPI+'!BB70)=1,0,IF(COUNTIF(qwqlINIcol,'BPI+'!BB70)=0,0.1,IF(INDEX(sorCol,MATCH(INDEX(valCol,MATCH('BPI+'!BA70,INIcol,0)),bpiTeams,0))&gt;=40,INDEX(sorCol,MATCH(INDEX(valCol,MATCH('BPI+'!BA70,INIcol,0)),bpiTeams,0))*-1/40+2,(INDEX(sorCol,MATCH(INDEX(valCol,MATCH('BPI+'!BA70,INIcol,0)),bpiTeams,0))*(-1)+40)/325+1))),0)</f>
        <v>0</v>
      </c>
      <c r="AF70" s="358">
        <f>IFERROR(IF(COUNTBLANK('BPI+'!BC70)=1,0,IF(COUNTIF(qwqlINIcol,'BPI+'!BC70)=0,0.1,IF(INDEX(sorCol,MATCH(INDEX(valCol,MATCH('BPI+'!BB70,INIcol,0)),bpiTeams,0))&gt;=40,INDEX(sorCol,MATCH(INDEX(valCol,MATCH('BPI+'!BB70,INIcol,0)),bpiTeams,0))*-1/40+2,(INDEX(sorCol,MATCH(INDEX(valCol,MATCH('BPI+'!BB70,INIcol,0)),bpiTeams,0))*(-1)+40)/325+1))),0)</f>
        <v>0</v>
      </c>
      <c r="AG70" s="358">
        <f>IFERROR(IF(COUNTBLANK('BPI+'!BD70)=1,0,IF(COUNTIF(qwqlINIcol,'BPI+'!BD70)=0,0.1,IF(INDEX(sorCol,MATCH(INDEX(valCol,MATCH('BPI+'!BC70,INIcol,0)),bpiTeams,0))&gt;=40,INDEX(sorCol,MATCH(INDEX(valCol,MATCH('BPI+'!BC70,INIcol,0)),bpiTeams,0))*-1/40+2,(INDEX(sorCol,MATCH(INDEX(valCol,MATCH('BPI+'!BC70,INIcol,0)),bpiTeams,0))*(-1)+40)/325+1))),0)</f>
        <v>0</v>
      </c>
      <c r="AH70" s="358">
        <f>IFERROR(IF(COUNTBLANK('BPI+'!BE70)=1,0,IF(COUNTIF(qwqlINIcol,'BPI+'!BE70)=0,0.1,IF(INDEX(sorCol,MATCH(INDEX(valCol,MATCH('BPI+'!BD70,INIcol,0)),bpiTeams,0))&gt;=40,INDEX(sorCol,MATCH(INDEX(valCol,MATCH('BPI+'!BD70,INIcol,0)),bpiTeams,0))*-1/40+2,(INDEX(sorCol,MATCH(INDEX(valCol,MATCH('BPI+'!BD70,INIcol,0)),bpiTeams,0))*(-1)+40)/325+1))),0)</f>
        <v>0</v>
      </c>
      <c r="AI70" s="358">
        <f>IFERROR(IF(COUNTBLANK('BPI+'!BF70)=1,0,IF(COUNTIF(qwqlINIcol,'BPI+'!BF70)=0,0.1,IF(INDEX(sorCol,MATCH(INDEX(valCol,MATCH('BPI+'!BE70,INIcol,0)),bpiTeams,0))&gt;=40,INDEX(sorCol,MATCH(INDEX(valCol,MATCH('BPI+'!BE70,INIcol,0)),bpiTeams,0))*-1/40+2,(INDEX(sorCol,MATCH(INDEX(valCol,MATCH('BPI+'!BE70,INIcol,0)),bpiTeams,0))*(-1)+40)/325+1))),0)</f>
        <v>0</v>
      </c>
      <c r="AJ70" s="358">
        <f>IFERROR(IF(COUNTBLANK('BPI+'!BG70)=1,0,IF(COUNTIF(qwqlINIcol,'BPI+'!BG70)=0,0.1,IF(INDEX(sorCol,MATCH(INDEX(valCol,MATCH('BPI+'!BF70,INIcol,0)),bpiTeams,0))&gt;=40,INDEX(sorCol,MATCH(INDEX(valCol,MATCH('BPI+'!BF70,INIcol,0)),bpiTeams,0))*-1/40+2,(INDEX(sorCol,MATCH(INDEX(valCol,MATCH('BPI+'!BF70,INIcol,0)),bpiTeams,0))*(-1)+40)/325+1))),0)</f>
        <v>0</v>
      </c>
      <c r="AK70" s="358">
        <f>IFERROR(IF(COUNTBLANK('BPI+'!BH70)=1,0,IF(COUNTIF(qwqlINIcol,'BPI+'!BH70)=0,0.1,IF(INDEX(sorCol,MATCH(INDEX(valCol,MATCH('BPI+'!BG70,INIcol,0)),bpiTeams,0))&gt;=40,INDEX(sorCol,MATCH(INDEX(valCol,MATCH('BPI+'!BG70,INIcol,0)),bpiTeams,0))*-1/40+2,(INDEX(sorCol,MATCH(INDEX(valCol,MATCH('BPI+'!BG70,INIcol,0)),bpiTeams,0))*(-1)+40)/325+1))),0)</f>
        <v>0</v>
      </c>
      <c r="AL70" s="358">
        <f>IFERROR(IF(COUNTBLANK('BPI+'!BI70)=1,0,IF(COUNTIF(qwqlINIcol,'BPI+'!BI70)=0,0.1,IF(INDEX(sorCol,MATCH(INDEX(valCol,MATCH('BPI+'!BH70,INIcol,0)),bpiTeams,0))&gt;=40,INDEX(sorCol,MATCH(INDEX(valCol,MATCH('BPI+'!BH70,INIcol,0)),bpiTeams,0))*-1/40+2,(INDEX(sorCol,MATCH(INDEX(valCol,MATCH('BPI+'!BH70,INIcol,0)),bpiTeams,0))*(-1)+40)/325+1))),0)</f>
        <v>0</v>
      </c>
      <c r="AM70" s="358">
        <f>IFERROR(IF(COUNTBLANK('BPI+'!BJ70)=1,0,IF(COUNTIF(qwqlINIcol,'BPI+'!BJ70)=0,0.1,IF(INDEX(sorCol,MATCH(INDEX(valCol,MATCH('BPI+'!BI70,INIcol,0)),bpiTeams,0))&gt;=40,INDEX(sorCol,MATCH(INDEX(valCol,MATCH('BPI+'!BI70,INIcol,0)),bpiTeams,0))*-1/40+2,(INDEX(sorCol,MATCH(INDEX(valCol,MATCH('BPI+'!BI70,INIcol,0)),bpiTeams,0))*(-1)+40)/325+1))),0)</f>
        <v>0</v>
      </c>
      <c r="AN70" s="358">
        <f>IFERROR(IF(COUNTBLANK('BPI+'!BK70)=1,0,IF(COUNTIF(qwqlINIcol,'BPI+'!BK70)=0,0.1,IF(INDEX(sorCol,MATCH(INDEX(valCol,MATCH('BPI+'!BJ70,INIcol,0)),bpiTeams,0))&gt;=40,INDEX(sorCol,MATCH(INDEX(valCol,MATCH('BPI+'!BJ70,INIcol,0)),bpiTeams,0))*-1/40+2,(INDEX(sorCol,MATCH(INDEX(valCol,MATCH('BPI+'!BJ70,INIcol,0)),bpiTeams,0))*(-1)+40)/325+1))),0)</f>
        <v>0</v>
      </c>
      <c r="AO70" s="358">
        <f>IFERROR(IF(COUNTBLANK('BPI+'!BL70)=1,0,IF(COUNTIF(qwqlINIcol,'BPI+'!BL70)=0,0.1,IF(INDEX(sorCol,MATCH(INDEX(valCol,MATCH('BPI+'!BK70,INIcol,0)),bpiTeams,0))&gt;=40,INDEX(sorCol,MATCH(INDEX(valCol,MATCH('BPI+'!BK70,INIcol,0)),bpiTeams,0))*-1/40+2,(INDEX(sorCol,MATCH(INDEX(valCol,MATCH('BPI+'!BK70,INIcol,0)),bpiTeams,0))*(-1)+40)/325+1))),0)</f>
        <v>0</v>
      </c>
      <c r="AP70" s="366">
        <f>IF(COUNTBLANK('BPI+'!BL70)=1,0,IF(COUNTIF(qwqlINIcol,'BPI+'!BL70)=0,-1.5,IF(INDEX(sorCol,MATCH(INDEX(valCol,MATCH('BPI+'!BL70,INIcol,0)),bpiTeams,0))&gt;=80,-1.5,IF(INDEX(sorCol,MATCH(INDEX(valCol,MATCH('BPI+'!BL70,INIcol,0)),bpiTeams,0))&gt;=41,-1 - (INDEX(sorCol,MATCH(INDEX(valCol,MATCH('BPI+'!BL70,INIcol,0)),bpiTeams,0)) - 41) * (0.5/39),(INDEX(sorCol,MATCH(INDEX(valCol,MATCH('BPI+'!BL70,INIcol,0)),bpiTeams,0)) + 40)/325 - 2))))</f>
        <v>-1.7661538461538462</v>
      </c>
      <c r="AQ70" s="366">
        <f>IF(COUNTBLANK('BPI+'!BM70)=1,0,IF(COUNTIF(qwqlINIcol,'BPI+'!BM70)=0,-1.5,IF(INDEX(sorCol,MATCH(INDEX(valCol,MATCH('BPI+'!BM70,INIcol,0)),bpiTeams,0))&gt;=80,-1.5,IF(INDEX(sorCol,MATCH(INDEX(valCol,MATCH('BPI+'!BM70,INIcol,0)),bpiTeams,0))&gt;=41,-1 - (INDEX(sorCol,MATCH(INDEX(valCol,MATCH('BPI+'!BM70,INIcol,0)),bpiTeams,0)) - 41) * (0.5/39),(INDEX(sorCol,MATCH(INDEX(valCol,MATCH('BPI+'!BM70,INIcol,0)),bpiTeams,0)) + 40)/325 - 2))))</f>
        <v>-1.7538461538461538</v>
      </c>
      <c r="AR70" s="366">
        <f>IF(COUNTBLANK('BPI+'!BN70)=1,0,IF(COUNTIF(qwqlINIcol,'BPI+'!BN70)=0,-1.5,IF(INDEX(sorCol,MATCH(INDEX(valCol,MATCH('BPI+'!BN70,INIcol,0)),bpiTeams,0))&gt;=80,-1.5,IF(INDEX(sorCol,MATCH(INDEX(valCol,MATCH('BPI+'!BN70,INIcol,0)),bpiTeams,0))&gt;=41,-1 - (INDEX(sorCol,MATCH(INDEX(valCol,MATCH('BPI+'!BN70,INIcol,0)),bpiTeams,0)) - 41) * (0.5/39),(INDEX(sorCol,MATCH(INDEX(valCol,MATCH('BPI+'!BN70,INIcol,0)),bpiTeams,0)) + 40)/325 - 2))))</f>
        <v>-1.8092307692307692</v>
      </c>
      <c r="AS70" s="366">
        <f>IF(COUNTBLANK('BPI+'!BO70)=1,0,IF(COUNTIF(qwqlINIcol,'BPI+'!BO70)=0,-1.5,IF(INDEX(sorCol,MATCH(INDEX(valCol,MATCH('BPI+'!BO70,INIcol,0)),bpiTeams,0))&gt;=80,-1.5,IF(INDEX(sorCol,MATCH(INDEX(valCol,MATCH('BPI+'!BO70,INIcol,0)),bpiTeams,0))&gt;=41,-1 - (INDEX(sorCol,MATCH(INDEX(valCol,MATCH('BPI+'!BO70,INIcol,0)),bpiTeams,0)) - 41) * (0.5/39),(INDEX(sorCol,MATCH(INDEX(valCol,MATCH('BPI+'!BO70,INIcol,0)),bpiTeams,0)) + 40)/325 - 2))))</f>
        <v>-1.8307692307692307</v>
      </c>
      <c r="AT70" s="366">
        <f>IF(COUNTBLANK('BPI+'!BP70)=1,0,IF(COUNTIF(qwqlINIcol,'BPI+'!BP70)=0,-1.5,IF(INDEX(sorCol,MATCH(INDEX(valCol,MATCH('BPI+'!BP70,INIcol,0)),bpiTeams,0))&gt;=80,-1.5,IF(INDEX(sorCol,MATCH(INDEX(valCol,MATCH('BPI+'!BP70,INIcol,0)),bpiTeams,0))&gt;=41,-1 - (INDEX(sorCol,MATCH(INDEX(valCol,MATCH('BPI+'!BP70,INIcol,0)),bpiTeams,0)) - 41) * (0.5/39),(INDEX(sorCol,MATCH(INDEX(valCol,MATCH('BPI+'!BP70,INIcol,0)),bpiTeams,0)) + 40)/325 - 2))))</f>
        <v>0</v>
      </c>
      <c r="AU70" s="366">
        <f>IF(COUNTBLANK('BPI+'!BQ70)=1,0,IF(COUNTIF(qwqlINIcol,'BPI+'!BQ70)=0,-1.5,IF(INDEX(sorCol,MATCH(INDEX(valCol,MATCH('BPI+'!BQ70,INIcol,0)),bpiTeams,0))&gt;=80,-1.5,IF(INDEX(sorCol,MATCH(INDEX(valCol,MATCH('BPI+'!BQ70,INIcol,0)),bpiTeams,0))&gt;=41,-1 - (INDEX(sorCol,MATCH(INDEX(valCol,MATCH('BPI+'!BQ70,INIcol,0)),bpiTeams,0)) - 41) * (0.5/39),(INDEX(sorCol,MATCH(INDEX(valCol,MATCH('BPI+'!BQ70,INIcol,0)),bpiTeams,0)) + 40)/325 - 2))))</f>
        <v>0</v>
      </c>
      <c r="AV70" s="366">
        <f>IF(COUNTBLANK('BPI+'!BR70)=1,0,IF(COUNTIF(qwqlINIcol,'BPI+'!BR70)=0,-1.5,IF(INDEX(sorCol,MATCH(INDEX(valCol,MATCH('BPI+'!BR70,INIcol,0)),bpiTeams,0))&gt;=80,-1.5,IF(INDEX(sorCol,MATCH(INDEX(valCol,MATCH('BPI+'!BR70,INIcol,0)),bpiTeams,0))&gt;=41,-1 - (INDEX(sorCol,MATCH(INDEX(valCol,MATCH('BPI+'!BR70,INIcol,0)),bpiTeams,0)) - 41) * (0.5/39),(INDEX(sorCol,MATCH(INDEX(valCol,MATCH('BPI+'!BR70,INIcol,0)),bpiTeams,0)) + 40)/325 - 2))))</f>
        <v>0</v>
      </c>
      <c r="AW70" s="366">
        <f>IF(COUNTBLANK('BPI+'!BS70)=1,0,IF(COUNTIF(qwqlINIcol,'BPI+'!BS70)=0,-1.5,IF(INDEX(sorCol,MATCH(INDEX(valCol,MATCH('BPI+'!BS70,INIcol,0)),bpiTeams,0))&gt;=80,-1.5,IF(INDEX(sorCol,MATCH(INDEX(valCol,MATCH('BPI+'!BS70,INIcol,0)),bpiTeams,0))&gt;=41,-1 - (INDEX(sorCol,MATCH(INDEX(valCol,MATCH('BPI+'!BS70,INIcol,0)),bpiTeams,0)) - 41) * (0.5/39),(INDEX(sorCol,MATCH(INDEX(valCol,MATCH('BPI+'!BS70,INIcol,0)),bpiTeams,0)) + 40)/325 - 2))))</f>
        <v>0</v>
      </c>
      <c r="AX70" s="366">
        <f>IF(COUNTBLANK('BPI+'!BT70)=1,0,IF(COUNTIF(qwqlINIcol,'BPI+'!BT70)=0,-1.5,IF(INDEX(sorCol,MATCH(INDEX(valCol,MATCH('BPI+'!BT70,INIcol,0)),bpiTeams,0))&gt;=80,-1.5,IF(INDEX(sorCol,MATCH(INDEX(valCol,MATCH('BPI+'!BT70,INIcol,0)),bpiTeams,0))&gt;=41,-1 - (INDEX(sorCol,MATCH(INDEX(valCol,MATCH('BPI+'!BT70,INIcol,0)),bpiTeams,0)) - 41) * (0.5/39),(INDEX(sorCol,MATCH(INDEX(valCol,MATCH('BPI+'!BT70,INIcol,0)),bpiTeams,0)) + 40)/325 - 2))))</f>
        <v>0</v>
      </c>
      <c r="AY70" s="366">
        <f>IF(COUNTBLANK('BPI+'!BU70)=1,0,IF(COUNTIF(qwqlINIcol,'BPI+'!BU70)=0,-1.5,IF(INDEX(sorCol,MATCH(INDEX(valCol,MATCH('BPI+'!BU70,INIcol,0)),bpiTeams,0))&gt;=80,-1.5,IF(INDEX(sorCol,MATCH(INDEX(valCol,MATCH('BPI+'!BU70,INIcol,0)),bpiTeams,0))&gt;=41,-1 - (INDEX(sorCol,MATCH(INDEX(valCol,MATCH('BPI+'!BU70,INIcol,0)),bpiTeams,0)) - 41) * (0.5/39),(INDEX(sorCol,MATCH(INDEX(valCol,MATCH('BPI+'!BU70,INIcol,0)),bpiTeams,0)) + 40)/325 - 2))))</f>
        <v>0</v>
      </c>
      <c r="AZ70" s="366">
        <f>IF(COUNTBLANK('BPI+'!BV70)=1,0,IF(COUNTIF(qwqlINIcol,'BPI+'!BV70)=0,-1.5,IF(INDEX(sorCol,MATCH(INDEX(valCol,MATCH('BPI+'!BV70,INIcol,0)),bpiTeams,0))&gt;=80,-1.5,IF(INDEX(sorCol,MATCH(INDEX(valCol,MATCH('BPI+'!BV70,INIcol,0)),bpiTeams,0))&gt;=41,-1 - (INDEX(sorCol,MATCH(INDEX(valCol,MATCH('BPI+'!BV70,INIcol,0)),bpiTeams,0)) - 41) * (0.5/39),(INDEX(sorCol,MATCH(INDEX(valCol,MATCH('BPI+'!BV70,INIcol,0)),bpiTeams,0)) + 40)/325 - 2))))</f>
        <v>0</v>
      </c>
      <c r="BA70" s="366">
        <f>IF(COUNTBLANK('BPI+'!BW70)=1,0,IF(COUNTIF(qwqlINIcol,'BPI+'!BW70)=0,-1.5,IF(INDEX(sorCol,MATCH(INDEX(valCol,MATCH('BPI+'!BW70,INIcol,0)),bpiTeams,0))&gt;=80,-1.5,IF(INDEX(sorCol,MATCH(INDEX(valCol,MATCH('BPI+'!BW70,INIcol,0)),bpiTeams,0))&gt;=41,-1 - (INDEX(sorCol,MATCH(INDEX(valCol,MATCH('BPI+'!BW70,INIcol,0)),bpiTeams,0)) - 41) * (0.5/39),(INDEX(sorCol,MATCH(INDEX(valCol,MATCH('BPI+'!BW70,INIcol,0)),bpiTeams,0)) + 40)/325 - 2))))</f>
        <v>0</v>
      </c>
      <c r="BB70" s="366">
        <f>IF(COUNTBLANK('BPI+'!BX70)=1,0,IF(COUNTIF(qwqlINIcol,'BPI+'!BX70)=0,-1.5,IF(INDEX(sorCol,MATCH(INDEX(valCol,MATCH('BPI+'!BX70,INIcol,0)),bpiTeams,0))&gt;=80,-1.5,IF(INDEX(sorCol,MATCH(INDEX(valCol,MATCH('BPI+'!BX70,INIcol,0)),bpiTeams,0))&gt;=41,-1 - (INDEX(sorCol,MATCH(INDEX(valCol,MATCH('BPI+'!BX70,INIcol,0)),bpiTeams,0)) - 41) * (0.5/39),(INDEX(sorCol,MATCH(INDEX(valCol,MATCH('BPI+'!BX70,INIcol,0)),bpiTeams,0)) + 40)/325 - 2))))</f>
        <v>0</v>
      </c>
      <c r="BC70" s="374">
        <f>IF(COUNTBLANK('BPI+'!BY70)=0,-1.6,0)</f>
        <v>-1.6</v>
      </c>
      <c r="BD70" s="374">
        <f>IF(COUNTBLANK('BPI+'!BZ70)=0,-1.6,0)</f>
        <v>-1.6</v>
      </c>
      <c r="BE70" s="374">
        <f>IF(COUNTBLANK('BPI+'!CA70)=0,-1.6,0)</f>
        <v>-1.6</v>
      </c>
      <c r="BF70" s="374">
        <f>IF(COUNTBLANK('BPI+'!CB70)=0,-1.6,0)</f>
        <v>0</v>
      </c>
      <c r="BG70" s="374">
        <f>IF(COUNTBLANK('BPI+'!CC70)=0,-1.6,0)</f>
        <v>0</v>
      </c>
      <c r="BH70" s="374">
        <f>IF(COUNTBLANK('BPI+'!CD70)=0,-1.6,0)</f>
        <v>0</v>
      </c>
      <c r="BI70" s="374">
        <f>IF(COUNTBLANK('BPI+'!CE70)=0,-1.6,0)</f>
        <v>0</v>
      </c>
      <c r="BJ70" s="374">
        <f>IF(COUNTBLANK('BPI+'!CF70)=0,-1.6,0)</f>
        <v>0</v>
      </c>
      <c r="BK70" s="374">
        <f>IF(COUNTBLANK('BPI+'!CG70)=0,-1.6,0)</f>
        <v>0</v>
      </c>
      <c r="BL70" s="374">
        <f>IF(COUNTBLANK('BPI+'!CH70)=0,-1.6,0)</f>
        <v>0</v>
      </c>
      <c r="BM70" s="374">
        <f>IF(COUNTBLANK('BPI+'!CI70)=0,-1.6,0)</f>
        <v>0</v>
      </c>
      <c r="BN70" s="374">
        <f>IF(COUNTBLANK('BPI+'!CJ70)=0,-1.6,0)</f>
        <v>0</v>
      </c>
      <c r="BO70" s="374">
        <f>IF(COUNTBLANK('BPI+'!CK70)=0,-1.6,0)</f>
        <v>0</v>
      </c>
      <c r="BP70" s="374">
        <f>IF(COUNTBLANK('BPI+'!CL70)=0,-1.6,0)</f>
        <v>0</v>
      </c>
      <c r="BQ70" s="374">
        <f>IF(COUNTBLANK('BPI+'!CM70)=0,-1.6,0)</f>
        <v>0</v>
      </c>
      <c r="BR70" s="374">
        <f>IF(COUNTBLANK('BPI+'!CN70)=0,-1.6,0)</f>
        <v>0</v>
      </c>
      <c r="BS70" s="374">
        <f>IF(COUNTBLANK('BPI+'!CO70)=0,-1.6,0)</f>
        <v>0</v>
      </c>
      <c r="BT70">
        <f t="shared" si="7"/>
        <v>-7.2349999999999994</v>
      </c>
    </row>
    <row r="71" spans="1:72" x14ac:dyDescent="0.3">
      <c r="A71" t="str">
        <f t="shared" si="5"/>
        <v>Oklahoma</v>
      </c>
      <c r="B71" t="str">
        <f t="shared" si="6"/>
        <v>OU</v>
      </c>
      <c r="C71" s="358">
        <f>IF(
  COUNTBLANK('BPI+'!Y71)=1,
  0,
  IFERROR(
    IF(
      INDEX(sorCol,MATCH(INDEX(valCol,MATCH('BPI+'!Y71,INIcol,0)),bpiTeams,0))&lt;=40,
      2-INDEX(sorCol,MATCH(INDEX(valCol,MATCH('BPI+'!Y71,INIcol,0)),bpiTeams,0))/40,
      IF(
        INDEX(sorCol,MATCH(INDEX(valCol,MATCH('BPI+'!Y71,INIcol,0)),bpiTeams,0))&lt;=100,
        1-0.9*(INDEX(sorCol,MATCH(INDEX(valCol,MATCH('BPI+'!Y71,INIcol,0)),bpiTeams,0))-40)/60,
        0.1
      )
    ),
    0.1
  )
)</f>
        <v>1.825</v>
      </c>
      <c r="D71" s="358">
        <f>IF(
  COUNTBLANK('BPI+'!Z71)=1,
  0,
  IFERROR(
    IF(
      INDEX(sorCol,MATCH(INDEX(valCol,MATCH('BPI+'!Z71,INIcol,0)),bpiTeams,0))&lt;=40,
      2-INDEX(sorCol,MATCH(INDEX(valCol,MATCH('BPI+'!Z71,INIcol,0)),bpiTeams,0))/40,
      IF(
        INDEX(sorCol,MATCH(INDEX(valCol,MATCH('BPI+'!Z71,INIcol,0)),bpiTeams,0))&lt;=100,
        1-0.9*(INDEX(sorCol,MATCH(INDEX(valCol,MATCH('BPI+'!Z71,INIcol,0)),bpiTeams,0))-40)/60,
        0.1
      )
    ),
    0.1
  )
)</f>
        <v>0</v>
      </c>
      <c r="E71" s="358">
        <f>IF(
  COUNTBLANK('BPI+'!AA71)=1,
  0,
  IFERROR(
    IF(
      INDEX(sorCol,MATCH(INDEX(valCol,MATCH('BPI+'!AA71,INIcol,0)),bpiTeams,0))&lt;=40,
      2-INDEX(sorCol,MATCH(INDEX(valCol,MATCH('BPI+'!AA71,INIcol,0)),bpiTeams,0))/40,
      IF(
        INDEX(sorCol,MATCH(INDEX(valCol,MATCH('BPI+'!AA71,INIcol,0)),bpiTeams,0))&lt;=100,
        1-0.9*(INDEX(sorCol,MATCH(INDEX(valCol,MATCH('BPI+'!AA71,INIcol,0)),bpiTeams,0))-40)/60,
        0.1
      )
    ),
    0.1
  )
)</f>
        <v>0</v>
      </c>
      <c r="F71" s="358">
        <f>IF(
  COUNTBLANK('BPI+'!AB71)=1,
  0,
  IFERROR(
    IF(
      INDEX(sorCol,MATCH(INDEX(valCol,MATCH('BPI+'!AB71,INIcol,0)),bpiTeams,0))&lt;=40,
      2-INDEX(sorCol,MATCH(INDEX(valCol,MATCH('BPI+'!AB71,INIcol,0)),bpiTeams,0))/40,
      IF(
        INDEX(sorCol,MATCH(INDEX(valCol,MATCH('BPI+'!AB71,INIcol,0)),bpiTeams,0))&lt;=100,
        1-0.9*(INDEX(sorCol,MATCH(INDEX(valCol,MATCH('BPI+'!AB71,INIcol,0)),bpiTeams,0))-40)/60,
        0.1
      )
    ),
    0.1
  )
)</f>
        <v>0</v>
      </c>
      <c r="G71" s="358">
        <f>IF(
  COUNTBLANK('BPI+'!AC71)=1,
  0,
  IFERROR(
    IF(
      INDEX(sorCol,MATCH(INDEX(valCol,MATCH('BPI+'!AC71,INIcol,0)),bpiTeams,0))&lt;=40,
      2-INDEX(sorCol,MATCH(INDEX(valCol,MATCH('BPI+'!AC71,INIcol,0)),bpiTeams,0))/40,
      IF(
        INDEX(sorCol,MATCH(INDEX(valCol,MATCH('BPI+'!AC71,INIcol,0)),bpiTeams,0))&lt;=100,
        1-0.9*(INDEX(sorCol,MATCH(INDEX(valCol,MATCH('BPI+'!AC71,INIcol,0)),bpiTeams,0))-40)/60,
        0.1
      )
    ),
    0.1
  )
)</f>
        <v>0</v>
      </c>
      <c r="H71" s="358">
        <f>IF(
  COUNTBLANK('BPI+'!AD71)=1,
  0,
  IFERROR(
    IF(
      INDEX(sorCol,MATCH(INDEX(valCol,MATCH('BPI+'!AD71,INIcol,0)),bpiTeams,0))&lt;=40,
      2-INDEX(sorCol,MATCH(INDEX(valCol,MATCH('BPI+'!AD71,INIcol,0)),bpiTeams,0))/40,
      IF(
        INDEX(sorCol,MATCH(INDEX(valCol,MATCH('BPI+'!AD71,INIcol,0)),bpiTeams,0))&lt;=100,
        1-0.9*(INDEX(sorCol,MATCH(INDEX(valCol,MATCH('BPI+'!AD71,INIcol,0)),bpiTeams,0))-40)/60,
        0.1
      )
    ),
    0.1
  )
)</f>
        <v>0</v>
      </c>
      <c r="I71" s="358">
        <f>IF(
  COUNTBLANK('BPI+'!AE71)=1,
  0,
  IFERROR(
    IF(
      INDEX(sorCol,MATCH(INDEX(valCol,MATCH('BPI+'!AE71,INIcol,0)),bpiTeams,0))&lt;=40,
      2-INDEX(sorCol,MATCH(INDEX(valCol,MATCH('BPI+'!AE71,INIcol,0)),bpiTeams,0))/40,
      IF(
        INDEX(sorCol,MATCH(INDEX(valCol,MATCH('BPI+'!AE71,INIcol,0)),bpiTeams,0))&lt;=100,
        1-0.9*(INDEX(sorCol,MATCH(INDEX(valCol,MATCH('BPI+'!AE71,INIcol,0)),bpiTeams,0))-40)/60,
        0.1
      )
    ),
    0.1
  )
)</f>
        <v>0</v>
      </c>
      <c r="J71" s="358">
        <f>IF(
  COUNTBLANK('BPI+'!AF71)=1,
  0,
  IFERROR(
    IF(
      INDEX(sorCol,MATCH(INDEX(valCol,MATCH('BPI+'!AF71,INIcol,0)),bpiTeams,0))&lt;=40,
      2-INDEX(sorCol,MATCH(INDEX(valCol,MATCH('BPI+'!AF71,INIcol,0)),bpiTeams,0))/40,
      IF(
        INDEX(sorCol,MATCH(INDEX(valCol,MATCH('BPI+'!AF71,INIcol,0)),bpiTeams,0))&lt;=100,
        1-0.9*(INDEX(sorCol,MATCH(INDEX(valCol,MATCH('BPI+'!AF71,INIcol,0)),bpiTeams,0))-40)/60,
        0.1
      )
    ),
    0.1
  )
)</f>
        <v>0</v>
      </c>
      <c r="K71" s="358">
        <f>IF(
  COUNTBLANK('BPI+'!AG71)=1,
  0,
  IFERROR(
    IF(
      INDEX(sorCol,MATCH(INDEX(valCol,MATCH('BPI+'!AG71,INIcol,0)),bpiTeams,0))&lt;=40,
      2-INDEX(sorCol,MATCH(INDEX(valCol,MATCH('BPI+'!AG71,INIcol,0)),bpiTeams,0))/40,
      IF(
        INDEX(sorCol,MATCH(INDEX(valCol,MATCH('BPI+'!AG71,INIcol,0)),bpiTeams,0))&lt;=100,
        1-0.9*(INDEX(sorCol,MATCH(INDEX(valCol,MATCH('BPI+'!AG71,INIcol,0)),bpiTeams,0))-40)/60,
        0.1
      )
    ),
    0.1
  )
)</f>
        <v>0</v>
      </c>
      <c r="L71" s="358">
        <f>IF(
  COUNTBLANK('BPI+'!AH71)=1,
  0,
  IFERROR(
    IF(
      INDEX(sorCol,MATCH(INDEX(valCol,MATCH('BPI+'!AH71,INIcol,0)),bpiTeams,0))&lt;=40,
      2-INDEX(sorCol,MATCH(INDEX(valCol,MATCH('BPI+'!AH71,INIcol,0)),bpiTeams,0))/40,
      IF(
        INDEX(sorCol,MATCH(INDEX(valCol,MATCH('BPI+'!AH71,INIcol,0)),bpiTeams,0))&lt;=100,
        1-0.9*(INDEX(sorCol,MATCH(INDEX(valCol,MATCH('BPI+'!AH71,INIcol,0)),bpiTeams,0))-40)/60,
        0.1
      )
    ),
    0.1
  )
)</f>
        <v>0</v>
      </c>
      <c r="M71" s="358">
        <f>IF(
  COUNTBLANK('BPI+'!AI71)=1,
  0,
  IFERROR(
    IF(
      INDEX(sorCol,MATCH(INDEX(valCol,MATCH('BPI+'!AI71,INIcol,0)),bpiTeams,0))&lt;=40,
      2-INDEX(sorCol,MATCH(INDEX(valCol,MATCH('BPI+'!AI71,INIcol,0)),bpiTeams,0))/40,
      IF(
        INDEX(sorCol,MATCH(INDEX(valCol,MATCH('BPI+'!AI71,INIcol,0)),bpiTeams,0))&lt;=100,
        1-0.9*(INDEX(sorCol,MATCH(INDEX(valCol,MATCH('BPI+'!AI71,INIcol,0)),bpiTeams,0))-40)/60,
        0.1
      )
    ),
    0.1
  )
)</f>
        <v>0</v>
      </c>
      <c r="N71" s="358">
        <f>IF(
  COUNTBLANK('BPI+'!AJ71)=1,
  0,
  IFERROR(
    IF(
      INDEX(sorCol,MATCH(INDEX(valCol,MATCH('BPI+'!AJ71,INIcol,0)),bpiTeams,0))&lt;=40,
      2-INDEX(sorCol,MATCH(INDEX(valCol,MATCH('BPI+'!AJ71,INIcol,0)),bpiTeams,0))/40,
      IF(
        INDEX(sorCol,MATCH(INDEX(valCol,MATCH('BPI+'!AJ71,INIcol,0)),bpiTeams,0))&lt;=100,
        1-0.9*(INDEX(sorCol,MATCH(INDEX(valCol,MATCH('BPI+'!AJ71,INIcol,0)),bpiTeams,0))-40)/60,
        0.1
      )
    ),
    0.1
  )
)</f>
        <v>0</v>
      </c>
      <c r="O71" s="366">
        <f>IF(
  COUNTBLANK('BPI+'!AK71)=1,
  0,
  IFERROR(
    IF(
      INDEX(sorCol, MATCH(INDEX(valCol, MATCH('BPI+'!AK71, INIcol, 0)), bpiTeams, 0)) &lt;= 40,
      -INDEX(sorCol, MATCH(INDEX(valCol, MATCH('BPI+'!AK71, INIcol, 0)), bpiTeams, 0))/40,
      IF(
        INDEX(sorCol, MATCH(INDEX(valCol, MATCH('BPI+'!AK71, INIcol, 0)), bpiTeams, 0)) &lt;= 100,
        -1 - (INDEX(sorCol, MATCH(INDEX(valCol, MATCH('BPI+'!AK71, INIcol, 0)), bpiTeams, 0)) - 40)/60,
        -2
      )
    ),
    -2
  )
)</f>
        <v>-0.27500000000000002</v>
      </c>
      <c r="P71" s="366">
        <f>IF(
  COUNTBLANK('BPI+'!AL71)=1,
  0,
  IFERROR(
    IF(
      INDEX(sorCol, MATCH(INDEX(valCol, MATCH('BPI+'!AL71, INIcol, 0)), bpiTeams, 0)) &lt;= 40,
      -INDEX(sorCol, MATCH(INDEX(valCol, MATCH('BPI+'!AL71, INIcol, 0)), bpiTeams, 0))/40,
      IF(
        INDEX(sorCol, MATCH(INDEX(valCol, MATCH('BPI+'!AL71, INIcol, 0)), bpiTeams, 0)) &lt;= 100,
        -1 - (INDEX(sorCol, MATCH(INDEX(valCol, MATCH('BPI+'!AL71, INIcol, 0)), bpiTeams, 0)) - 40)/60,
        -2
      )
    ),
    -2
  )
)</f>
        <v>-0.125</v>
      </c>
      <c r="Q71" s="366">
        <f>IF(
  COUNTBLANK('BPI+'!AM71)=1,
  0,
  IFERROR(
    IF(
      INDEX(sorCol, MATCH(INDEX(valCol, MATCH('BPI+'!AM71, INIcol, 0)), bpiTeams, 0)) &lt;= 40,
      -INDEX(sorCol, MATCH(INDEX(valCol, MATCH('BPI+'!AM71, INIcol, 0)), bpiTeams, 0))/40,
      IF(
        INDEX(sorCol, MATCH(INDEX(valCol, MATCH('BPI+'!AM71, INIcol, 0)), bpiTeams, 0)) &lt;= 100,
        -1 - (INDEX(sorCol, MATCH(INDEX(valCol, MATCH('BPI+'!AM71, INIcol, 0)), bpiTeams, 0)) - 40)/60,
        -2
      )
    ),
    -2
  )
)</f>
        <v>-0.375</v>
      </c>
      <c r="R71" s="366">
        <f>IF(
  COUNTBLANK('BPI+'!AN71)=1,
  0,
  IFERROR(
    IF(
      INDEX(sorCol, MATCH(INDEX(valCol, MATCH('BPI+'!AN71, INIcol, 0)), bpiTeams, 0)) &lt;= 40,
      -INDEX(sorCol, MATCH(INDEX(valCol, MATCH('BPI+'!AN71, INIcol, 0)), bpiTeams, 0))/40,
      IF(
        INDEX(sorCol, MATCH(INDEX(valCol, MATCH('BPI+'!AN71, INIcol, 0)), bpiTeams, 0)) &lt;= 100,
        -1 - (INDEX(sorCol, MATCH(INDEX(valCol, MATCH('BPI+'!AN71, INIcol, 0)), bpiTeams, 0)) - 40)/60,
        -2
      )
    ),
    -2
  )
)</f>
        <v>-0.25</v>
      </c>
      <c r="S71" s="366">
        <f>IF(
  COUNTBLANK('BPI+'!AO71)=1,
  0,
  IFERROR(
    IF(
      INDEX(sorCol, MATCH(INDEX(valCol, MATCH('BPI+'!AO71, INIcol, 0)), bpiTeams, 0)) &lt;= 40,
      -INDEX(sorCol, MATCH(INDEX(valCol, MATCH('BPI+'!AO71, INIcol, 0)), bpiTeams, 0))/40,
      IF(
        INDEX(sorCol, MATCH(INDEX(valCol, MATCH('BPI+'!AO71, INIcol, 0)), bpiTeams, 0)) &lt;= 100,
        -1 - (INDEX(sorCol, MATCH(INDEX(valCol, MATCH('BPI+'!AO71, INIcol, 0)), bpiTeams, 0)) - 40)/60,
        -2
      )
    ),
    -2
  )
)</f>
        <v>-0.25</v>
      </c>
      <c r="T71" s="366">
        <f>IF(
  COUNTBLANK('BPI+'!AP71)=1,
  0,
  IFERROR(
    IF(
      INDEX(sorCol, MATCH(INDEX(valCol, MATCH('BPI+'!AP71, INIcol, 0)), bpiTeams, 0)) &lt;= 40,
      -INDEX(sorCol, MATCH(INDEX(valCol, MATCH('BPI+'!AP71, INIcol, 0)), bpiTeams, 0))/40,
      IF(
        INDEX(sorCol, MATCH(INDEX(valCol, MATCH('BPI+'!AP71, INIcol, 0)), bpiTeams, 0)) &lt;= 100,
        -1 - (INDEX(sorCol, MATCH(INDEX(valCol, MATCH('BPI+'!AP71, INIcol, 0)), bpiTeams, 0)) - 40)/60,
        -2
      )
    ),
    -2
  )
)</f>
        <v>0</v>
      </c>
      <c r="U71" s="366">
        <f>IF(
  COUNTBLANK('BPI+'!AQ71)=1,
  0,
  IFERROR(
    IF(
      INDEX(sorCol, MATCH(INDEX(valCol, MATCH('BPI+'!AQ71, INIcol, 0)), bpiTeams, 0)) &lt;= 40,
      -INDEX(sorCol, MATCH(INDEX(valCol, MATCH('BPI+'!AQ71, INIcol, 0)), bpiTeams, 0))/40,
      IF(
        INDEX(sorCol, MATCH(INDEX(valCol, MATCH('BPI+'!AQ71, INIcol, 0)), bpiTeams, 0)) &lt;= 100,
        -1 - (INDEX(sorCol, MATCH(INDEX(valCol, MATCH('BPI+'!AQ71, INIcol, 0)), bpiTeams, 0)) - 40)/60,
        -2
      )
    ),
    -2
  )
)</f>
        <v>0</v>
      </c>
      <c r="V71" s="366">
        <f>IF(
  COUNTBLANK('BPI+'!AR71)=1,
  0,
  IFERROR(
    IF(
      INDEX(sorCol, MATCH(INDEX(valCol, MATCH('BPI+'!AR71, INIcol, 0)), bpiTeams, 0)) &lt;= 40,
      -INDEX(sorCol, MATCH(INDEX(valCol, MATCH('BPI+'!AR71, INIcol, 0)), bpiTeams, 0))/40,
      IF(
        INDEX(sorCol, MATCH(INDEX(valCol, MATCH('BPI+'!AR71, INIcol, 0)), bpiTeams, 0)) &lt;= 100,
        -1 - (INDEX(sorCol, MATCH(INDEX(valCol, MATCH('BPI+'!AR71, INIcol, 0)), bpiTeams, 0)) - 40)/60,
        -2
      )
    ),
    -2
  )
)</f>
        <v>0</v>
      </c>
      <c r="W71" s="366">
        <f>IF(
  COUNTBLANK('BPI+'!AS71)=1,
  0,
  IFERROR(
    IF(
      INDEX(sorCol, MATCH(INDEX(valCol, MATCH('BPI+'!AS71, INIcol, 0)), bpiTeams, 0)) &lt;= 40,
      -INDEX(sorCol, MATCH(INDEX(valCol, MATCH('BPI+'!AS71, INIcol, 0)), bpiTeams, 0))/40,
      IF(
        INDEX(sorCol, MATCH(INDEX(valCol, MATCH('BPI+'!AS71, INIcol, 0)), bpiTeams, 0)) &lt;= 100,
        -1 - (INDEX(sorCol, MATCH(INDEX(valCol, MATCH('BPI+'!AS71, INIcol, 0)), bpiTeams, 0)) - 40)/60,
        -2
      )
    ),
    -2
  )
)</f>
        <v>0</v>
      </c>
      <c r="X71" s="366">
        <f>IF(
  COUNTBLANK('BPI+'!AT71)=1,
  0,
  IFERROR(
    IF(
      INDEX(sorCol, MATCH(INDEX(valCol, MATCH('BPI+'!AT71, INIcol, 0)), bpiTeams, 0)) &lt;= 40,
      -INDEX(sorCol, MATCH(INDEX(valCol, MATCH('BPI+'!AT71, INIcol, 0)), bpiTeams, 0))/40,
      IF(
        INDEX(sorCol, MATCH(INDEX(valCol, MATCH('BPI+'!AT71, INIcol, 0)), bpiTeams, 0)) &lt;= 100,
        -1 - (INDEX(sorCol, MATCH(INDEX(valCol, MATCH('BPI+'!AT71, INIcol, 0)), bpiTeams, 0)) - 40)/60,
        -2
      )
    ),
    -2
  )
)</f>
        <v>0</v>
      </c>
      <c r="Y71" s="366">
        <f>IF(
  COUNTBLANK('BPI+'!AU71)=1,
  0,
  IFERROR(
    IF(
      INDEX(sorCol, MATCH(INDEX(valCol, MATCH('BPI+'!AU71, INIcol, 0)), bpiTeams, 0)) &lt;= 40,
      -INDEX(sorCol, MATCH(INDEX(valCol, MATCH('BPI+'!AU71, INIcol, 0)), bpiTeams, 0))/40,
      IF(
        INDEX(sorCol, MATCH(INDEX(valCol, MATCH('BPI+'!AU71, INIcol, 0)), bpiTeams, 0)) &lt;= 100,
        -1 - (INDEX(sorCol, MATCH(INDEX(valCol, MATCH('BPI+'!AU71, INIcol, 0)), bpiTeams, 0)) - 40)/60,
        -2
      )
    ),
    -2
  )
)</f>
        <v>0</v>
      </c>
      <c r="Z71" s="366">
        <f>IF(
  COUNTBLANK('BPI+'!AV71)=1,
  0,
  IFERROR(
    IF(
      INDEX(sorCol, MATCH(INDEX(valCol, MATCH('BPI+'!AV71, INIcol, 0)), bpiTeams, 0)) &lt;= 40,
      -INDEX(sorCol, MATCH(INDEX(valCol, MATCH('BPI+'!AV71, INIcol, 0)), bpiTeams, 0))/40,
      IF(
        INDEX(sorCol, MATCH(INDEX(valCol, MATCH('BPI+'!AV71, INIcol, 0)), bpiTeams, 0)) &lt;= 100,
        -1 - (INDEX(sorCol, MATCH(INDEX(valCol, MATCH('BPI+'!AV71, INIcol, 0)), bpiTeams, 0)) - 40)/60,
        -2
      )
    ),
    -2
  )
)</f>
        <v>0</v>
      </c>
      <c r="AA71" s="358">
        <f>IFERROR(IF(COUNTBLANK('BPI+'!AX71)=1,0,IF(COUNTIF(qwqlINIcol,'BPI+'!AX71)=0,0.1,IF(INDEX(sorCol,MATCH(INDEX(valCol,MATCH('BPI+'!AW71,INIcol,0)),bpiTeams,0))&gt;=40,INDEX(sorCol,MATCH(INDEX(valCol,MATCH('BPI+'!AW71,INIcol,0)),bpiTeams,0))*-1/40+2,(INDEX(sorCol,MATCH(INDEX(valCol,MATCH('BPI+'!AW71,INIcol,0)),bpiTeams,0))*(-1)+40)/325+1))),0)</f>
        <v>1.0276923076923077</v>
      </c>
      <c r="AB71" s="358">
        <f>IFERROR(IF(COUNTBLANK('BPI+'!AY71)=1,0,IF(COUNTIF(qwqlINIcol,'BPI+'!AY71)=0,0.1,IF(INDEX(sorCol,MATCH(INDEX(valCol,MATCH('BPI+'!AX71,INIcol,0)),bpiTeams,0))&gt;=40,INDEX(sorCol,MATCH(INDEX(valCol,MATCH('BPI+'!AX71,INIcol,0)),bpiTeams,0))*-1/40+2,(INDEX(sorCol,MATCH(INDEX(valCol,MATCH('BPI+'!AX71,INIcol,0)),bpiTeams,0))*(-1)+40)/325+1))),0)</f>
        <v>0.92500000000000004</v>
      </c>
      <c r="AC71" s="358">
        <f>IFERROR(IF(COUNTBLANK('BPI+'!AZ71)=1,0,IF(COUNTIF(qwqlINIcol,'BPI+'!AZ71)=0,0.1,IF(INDEX(sorCol,MATCH(INDEX(valCol,MATCH('BPI+'!AY71,INIcol,0)),bpiTeams,0))&gt;=40,INDEX(sorCol,MATCH(INDEX(valCol,MATCH('BPI+'!AY71,INIcol,0)),bpiTeams,0))*-1/40+2,(INDEX(sorCol,MATCH(INDEX(valCol,MATCH('BPI+'!AY71,INIcol,0)),bpiTeams,0))*(-1)+40)/325+1))),0)</f>
        <v>1</v>
      </c>
      <c r="AD71" s="358">
        <f>IFERROR(IF(COUNTBLANK('BPI+'!BA71)=1,0,IF(COUNTIF(qwqlINIcol,'BPI+'!BA71)=0,0.1,IF(INDEX(sorCol,MATCH(INDEX(valCol,MATCH('BPI+'!AZ71,INIcol,0)),bpiTeams,0))&gt;=40,INDEX(sorCol,MATCH(INDEX(valCol,MATCH('BPI+'!AZ71,INIcol,0)),bpiTeams,0))*-1/40+2,(INDEX(sorCol,MATCH(INDEX(valCol,MATCH('BPI+'!AZ71,INIcol,0)),bpiTeams,0))*(-1)+40)/325+1))),0)</f>
        <v>0.89999999999999991</v>
      </c>
      <c r="AE71" s="358">
        <f>IFERROR(IF(COUNTBLANK('BPI+'!BB71)=1,0,IF(COUNTIF(qwqlINIcol,'BPI+'!BB71)=0,0.1,IF(INDEX(sorCol,MATCH(INDEX(valCol,MATCH('BPI+'!BA71,INIcol,0)),bpiTeams,0))&gt;=40,INDEX(sorCol,MATCH(INDEX(valCol,MATCH('BPI+'!BA71,INIcol,0)),bpiTeams,0))*-1/40+2,(INDEX(sorCol,MATCH(INDEX(valCol,MATCH('BPI+'!BA71,INIcol,0)),bpiTeams,0))*(-1)+40)/325+1))),0)</f>
        <v>0</v>
      </c>
      <c r="AF71" s="358">
        <f>IFERROR(IF(COUNTBLANK('BPI+'!BC71)=1,0,IF(COUNTIF(qwqlINIcol,'BPI+'!BC71)=0,0.1,IF(INDEX(sorCol,MATCH(INDEX(valCol,MATCH('BPI+'!BB71,INIcol,0)),bpiTeams,0))&gt;=40,INDEX(sorCol,MATCH(INDEX(valCol,MATCH('BPI+'!BB71,INIcol,0)),bpiTeams,0))*-1/40+2,(INDEX(sorCol,MATCH(INDEX(valCol,MATCH('BPI+'!BB71,INIcol,0)),bpiTeams,0))*(-1)+40)/325+1))),0)</f>
        <v>0</v>
      </c>
      <c r="AG71" s="358">
        <f>IFERROR(IF(COUNTBLANK('BPI+'!BD71)=1,0,IF(COUNTIF(qwqlINIcol,'BPI+'!BD71)=0,0.1,IF(INDEX(sorCol,MATCH(INDEX(valCol,MATCH('BPI+'!BC71,INIcol,0)),bpiTeams,0))&gt;=40,INDEX(sorCol,MATCH(INDEX(valCol,MATCH('BPI+'!BC71,INIcol,0)),bpiTeams,0))*-1/40+2,(INDEX(sorCol,MATCH(INDEX(valCol,MATCH('BPI+'!BC71,INIcol,0)),bpiTeams,0))*(-1)+40)/325+1))),0)</f>
        <v>0</v>
      </c>
      <c r="AH71" s="358">
        <f>IFERROR(IF(COUNTBLANK('BPI+'!BE71)=1,0,IF(COUNTIF(qwqlINIcol,'BPI+'!BE71)=0,0.1,IF(INDEX(sorCol,MATCH(INDEX(valCol,MATCH('BPI+'!BD71,INIcol,0)),bpiTeams,0))&gt;=40,INDEX(sorCol,MATCH(INDEX(valCol,MATCH('BPI+'!BD71,INIcol,0)),bpiTeams,0))*-1/40+2,(INDEX(sorCol,MATCH(INDEX(valCol,MATCH('BPI+'!BD71,INIcol,0)),bpiTeams,0))*(-1)+40)/325+1))),0)</f>
        <v>0</v>
      </c>
      <c r="AI71" s="358">
        <f>IFERROR(IF(COUNTBLANK('BPI+'!BF71)=1,0,IF(COUNTIF(qwqlINIcol,'BPI+'!BF71)=0,0.1,IF(INDEX(sorCol,MATCH(INDEX(valCol,MATCH('BPI+'!BE71,INIcol,0)),bpiTeams,0))&gt;=40,INDEX(sorCol,MATCH(INDEX(valCol,MATCH('BPI+'!BE71,INIcol,0)),bpiTeams,0))*-1/40+2,(INDEX(sorCol,MATCH(INDEX(valCol,MATCH('BPI+'!BE71,INIcol,0)),bpiTeams,0))*(-1)+40)/325+1))),0)</f>
        <v>0</v>
      </c>
      <c r="AJ71" s="358">
        <f>IFERROR(IF(COUNTBLANK('BPI+'!BG71)=1,0,IF(COUNTIF(qwqlINIcol,'BPI+'!BG71)=0,0.1,IF(INDEX(sorCol,MATCH(INDEX(valCol,MATCH('BPI+'!BF71,INIcol,0)),bpiTeams,0))&gt;=40,INDEX(sorCol,MATCH(INDEX(valCol,MATCH('BPI+'!BF71,INIcol,0)),bpiTeams,0))*-1/40+2,(INDEX(sorCol,MATCH(INDEX(valCol,MATCH('BPI+'!BF71,INIcol,0)),bpiTeams,0))*(-1)+40)/325+1))),0)</f>
        <v>0</v>
      </c>
      <c r="AK71" s="358">
        <f>IFERROR(IF(COUNTBLANK('BPI+'!BH71)=1,0,IF(COUNTIF(qwqlINIcol,'BPI+'!BH71)=0,0.1,IF(INDEX(sorCol,MATCH(INDEX(valCol,MATCH('BPI+'!BG71,INIcol,0)),bpiTeams,0))&gt;=40,INDEX(sorCol,MATCH(INDEX(valCol,MATCH('BPI+'!BG71,INIcol,0)),bpiTeams,0))*-1/40+2,(INDEX(sorCol,MATCH(INDEX(valCol,MATCH('BPI+'!BG71,INIcol,0)),bpiTeams,0))*(-1)+40)/325+1))),0)</f>
        <v>0</v>
      </c>
      <c r="AL71" s="358">
        <f>IFERROR(IF(COUNTBLANK('BPI+'!BI71)=1,0,IF(COUNTIF(qwqlINIcol,'BPI+'!BI71)=0,0.1,IF(INDEX(sorCol,MATCH(INDEX(valCol,MATCH('BPI+'!BH71,INIcol,0)),bpiTeams,0))&gt;=40,INDEX(sorCol,MATCH(INDEX(valCol,MATCH('BPI+'!BH71,INIcol,0)),bpiTeams,0))*-1/40+2,(INDEX(sorCol,MATCH(INDEX(valCol,MATCH('BPI+'!BH71,INIcol,0)),bpiTeams,0))*(-1)+40)/325+1))),0)</f>
        <v>0</v>
      </c>
      <c r="AM71" s="358">
        <f>IFERROR(IF(COUNTBLANK('BPI+'!BJ71)=1,0,IF(COUNTIF(qwqlINIcol,'BPI+'!BJ71)=0,0.1,IF(INDEX(sorCol,MATCH(INDEX(valCol,MATCH('BPI+'!BI71,INIcol,0)),bpiTeams,0))&gt;=40,INDEX(sorCol,MATCH(INDEX(valCol,MATCH('BPI+'!BI71,INIcol,0)),bpiTeams,0))*-1/40+2,(INDEX(sorCol,MATCH(INDEX(valCol,MATCH('BPI+'!BI71,INIcol,0)),bpiTeams,0))*(-1)+40)/325+1))),0)</f>
        <v>0</v>
      </c>
      <c r="AN71" s="358">
        <f>IFERROR(IF(COUNTBLANK('BPI+'!BK71)=1,0,IF(COUNTIF(qwqlINIcol,'BPI+'!BK71)=0,0.1,IF(INDEX(sorCol,MATCH(INDEX(valCol,MATCH('BPI+'!BJ71,INIcol,0)),bpiTeams,0))&gt;=40,INDEX(sorCol,MATCH(INDEX(valCol,MATCH('BPI+'!BJ71,INIcol,0)),bpiTeams,0))*-1/40+2,(INDEX(sorCol,MATCH(INDEX(valCol,MATCH('BPI+'!BJ71,INIcol,0)),bpiTeams,0))*(-1)+40)/325+1))),0)</f>
        <v>0</v>
      </c>
      <c r="AO71" s="358">
        <f>IFERROR(IF(COUNTBLANK('BPI+'!BL71)=1,0,IF(COUNTIF(qwqlINIcol,'BPI+'!BL71)=0,0.1,IF(INDEX(sorCol,MATCH(INDEX(valCol,MATCH('BPI+'!BK71,INIcol,0)),bpiTeams,0))&gt;=40,INDEX(sorCol,MATCH(INDEX(valCol,MATCH('BPI+'!BK71,INIcol,0)),bpiTeams,0))*-1/40+2,(INDEX(sorCol,MATCH(INDEX(valCol,MATCH('BPI+'!BK71,INIcol,0)),bpiTeams,0))*(-1)+40)/325+1))),0)</f>
        <v>0</v>
      </c>
      <c r="AP71" s="366">
        <f>IF(COUNTBLANK('BPI+'!BL71)=1,0,IF(COUNTIF(qwqlINIcol,'BPI+'!BL71)=0,-1.5,IF(INDEX(sorCol,MATCH(INDEX(valCol,MATCH('BPI+'!BL71,INIcol,0)),bpiTeams,0))&gt;=80,-1.5,IF(INDEX(sorCol,MATCH(INDEX(valCol,MATCH('BPI+'!BL71,INIcol,0)),bpiTeams,0))&gt;=41,-1 - (INDEX(sorCol,MATCH(INDEX(valCol,MATCH('BPI+'!BL71,INIcol,0)),bpiTeams,0)) - 41) * (0.5/39),(INDEX(sorCol,MATCH(INDEX(valCol,MATCH('BPI+'!BL71,INIcol,0)),bpiTeams,0)) + 40)/325 - 2))))</f>
        <v>-1.8492307692307692</v>
      </c>
      <c r="AQ71" s="366">
        <f>IF(COUNTBLANK('BPI+'!BM71)=1,0,IF(COUNTIF(qwqlINIcol,'BPI+'!BM71)=0,-1.5,IF(INDEX(sorCol,MATCH(INDEX(valCol,MATCH('BPI+'!BM71,INIcol,0)),bpiTeams,0))&gt;=80,-1.5,IF(INDEX(sorCol,MATCH(INDEX(valCol,MATCH('BPI+'!BM71,INIcol,0)),bpiTeams,0))&gt;=41,-1 - (INDEX(sorCol,MATCH(INDEX(valCol,MATCH('BPI+'!BM71,INIcol,0)),bpiTeams,0)) - 41) * (0.5/39),(INDEX(sorCol,MATCH(INDEX(valCol,MATCH('BPI+'!BM71,INIcol,0)),bpiTeams,0)) + 40)/325 - 2))))</f>
        <v>-1.7661538461538462</v>
      </c>
      <c r="AR71" s="366">
        <f>IF(COUNTBLANK('BPI+'!BN71)=1,0,IF(COUNTIF(qwqlINIcol,'BPI+'!BN71)=0,-1.5,IF(INDEX(sorCol,MATCH(INDEX(valCol,MATCH('BPI+'!BN71,INIcol,0)),bpiTeams,0))&gt;=80,-1.5,IF(INDEX(sorCol,MATCH(INDEX(valCol,MATCH('BPI+'!BN71,INIcol,0)),bpiTeams,0))&gt;=41,-1 - (INDEX(sorCol,MATCH(INDEX(valCol,MATCH('BPI+'!BN71,INIcol,0)),bpiTeams,0)) - 41) * (0.5/39),(INDEX(sorCol,MATCH(INDEX(valCol,MATCH('BPI+'!BN71,INIcol,0)),bpiTeams,0)) + 40)/325 - 2))))</f>
        <v>-1.7538461538461538</v>
      </c>
      <c r="AS71" s="366">
        <f>IF(COUNTBLANK('BPI+'!BO71)=1,0,IF(COUNTIF(qwqlINIcol,'BPI+'!BO71)=0,-1.5,IF(INDEX(sorCol,MATCH(INDEX(valCol,MATCH('BPI+'!BO71,INIcol,0)),bpiTeams,0))&gt;=80,-1.5,IF(INDEX(sorCol,MATCH(INDEX(valCol,MATCH('BPI+'!BO71,INIcol,0)),bpiTeams,0))&gt;=41,-1 - (INDEX(sorCol,MATCH(INDEX(valCol,MATCH('BPI+'!BO71,INIcol,0)),bpiTeams,0)) - 41) * (0.5/39),(INDEX(sorCol,MATCH(INDEX(valCol,MATCH('BPI+'!BO71,INIcol,0)),bpiTeams,0)) + 40)/325 - 2))))</f>
        <v>-1.0384615384615385</v>
      </c>
      <c r="AT71" s="366">
        <f>IF(COUNTBLANK('BPI+'!BP71)=1,0,IF(COUNTIF(qwqlINIcol,'BPI+'!BP71)=0,-1.5,IF(INDEX(sorCol,MATCH(INDEX(valCol,MATCH('BPI+'!BP71,INIcol,0)),bpiTeams,0))&gt;=80,-1.5,IF(INDEX(sorCol,MATCH(INDEX(valCol,MATCH('BPI+'!BP71,INIcol,0)),bpiTeams,0))&gt;=41,-1 - (INDEX(sorCol,MATCH(INDEX(valCol,MATCH('BPI+'!BP71,INIcol,0)),bpiTeams,0)) - 41) * (0.5/39),(INDEX(sorCol,MATCH(INDEX(valCol,MATCH('BPI+'!BP71,INIcol,0)),bpiTeams,0)) + 40)/325 - 2))))</f>
        <v>-1.7938461538461539</v>
      </c>
      <c r="AU71" s="366">
        <f>IF(COUNTBLANK('BPI+'!BQ71)=1,0,IF(COUNTIF(qwqlINIcol,'BPI+'!BQ71)=0,-1.5,IF(INDEX(sorCol,MATCH(INDEX(valCol,MATCH('BPI+'!BQ71,INIcol,0)),bpiTeams,0))&gt;=80,-1.5,IF(INDEX(sorCol,MATCH(INDEX(valCol,MATCH('BPI+'!BQ71,INIcol,0)),bpiTeams,0))&gt;=41,-1 - (INDEX(sorCol,MATCH(INDEX(valCol,MATCH('BPI+'!BQ71,INIcol,0)),bpiTeams,0)) - 41) * (0.5/39),(INDEX(sorCol,MATCH(INDEX(valCol,MATCH('BPI+'!BQ71,INIcol,0)),bpiTeams,0)) + 40)/325 - 2))))</f>
        <v>-1.8092307692307692</v>
      </c>
      <c r="AV71" s="366">
        <f>IF(COUNTBLANK('BPI+'!BR71)=1,0,IF(COUNTIF(qwqlINIcol,'BPI+'!BR71)=0,-1.5,IF(INDEX(sorCol,MATCH(INDEX(valCol,MATCH('BPI+'!BR71,INIcol,0)),bpiTeams,0))&gt;=80,-1.5,IF(INDEX(sorCol,MATCH(INDEX(valCol,MATCH('BPI+'!BR71,INIcol,0)),bpiTeams,0))&gt;=41,-1 - (INDEX(sorCol,MATCH(INDEX(valCol,MATCH('BPI+'!BR71,INIcol,0)),bpiTeams,0)) - 41) * (0.5/39),(INDEX(sorCol,MATCH(INDEX(valCol,MATCH('BPI+'!BR71,INIcol,0)),bpiTeams,0)) + 40)/325 - 2))))</f>
        <v>-1.7661538461538462</v>
      </c>
      <c r="AW71" s="366">
        <f>IF(COUNTBLANK('BPI+'!BS71)=1,0,IF(COUNTIF(qwqlINIcol,'BPI+'!BS71)=0,-1.5,IF(INDEX(sorCol,MATCH(INDEX(valCol,MATCH('BPI+'!BS71,INIcol,0)),bpiTeams,0))&gt;=80,-1.5,IF(INDEX(sorCol,MATCH(INDEX(valCol,MATCH('BPI+'!BS71,INIcol,0)),bpiTeams,0))&gt;=41,-1 - (INDEX(sorCol,MATCH(INDEX(valCol,MATCH('BPI+'!BS71,INIcol,0)),bpiTeams,0)) - 41) * (0.5/39),(INDEX(sorCol,MATCH(INDEX(valCol,MATCH('BPI+'!BS71,INIcol,0)),bpiTeams,0)) + 40)/325 - 2))))</f>
        <v>0</v>
      </c>
      <c r="AX71" s="366">
        <f>IF(COUNTBLANK('BPI+'!BT71)=1,0,IF(COUNTIF(qwqlINIcol,'BPI+'!BT71)=0,-1.5,IF(INDEX(sorCol,MATCH(INDEX(valCol,MATCH('BPI+'!BT71,INIcol,0)),bpiTeams,0))&gt;=80,-1.5,IF(INDEX(sorCol,MATCH(INDEX(valCol,MATCH('BPI+'!BT71,INIcol,0)),bpiTeams,0))&gt;=41,-1 - (INDEX(sorCol,MATCH(INDEX(valCol,MATCH('BPI+'!BT71,INIcol,0)),bpiTeams,0)) - 41) * (0.5/39),(INDEX(sorCol,MATCH(INDEX(valCol,MATCH('BPI+'!BT71,INIcol,0)),bpiTeams,0)) + 40)/325 - 2))))</f>
        <v>0</v>
      </c>
      <c r="AY71" s="366">
        <f>IF(COUNTBLANK('BPI+'!BU71)=1,0,IF(COUNTIF(qwqlINIcol,'BPI+'!BU71)=0,-1.5,IF(INDEX(sorCol,MATCH(INDEX(valCol,MATCH('BPI+'!BU71,INIcol,0)),bpiTeams,0))&gt;=80,-1.5,IF(INDEX(sorCol,MATCH(INDEX(valCol,MATCH('BPI+'!BU71,INIcol,0)),bpiTeams,0))&gt;=41,-1 - (INDEX(sorCol,MATCH(INDEX(valCol,MATCH('BPI+'!BU71,INIcol,0)),bpiTeams,0)) - 41) * (0.5/39),(INDEX(sorCol,MATCH(INDEX(valCol,MATCH('BPI+'!BU71,INIcol,0)),bpiTeams,0)) + 40)/325 - 2))))</f>
        <v>0</v>
      </c>
      <c r="AZ71" s="366">
        <f>IF(COUNTBLANK('BPI+'!BV71)=1,0,IF(COUNTIF(qwqlINIcol,'BPI+'!BV71)=0,-1.5,IF(INDEX(sorCol,MATCH(INDEX(valCol,MATCH('BPI+'!BV71,INIcol,0)),bpiTeams,0))&gt;=80,-1.5,IF(INDEX(sorCol,MATCH(INDEX(valCol,MATCH('BPI+'!BV71,INIcol,0)),bpiTeams,0))&gt;=41,-1 - (INDEX(sorCol,MATCH(INDEX(valCol,MATCH('BPI+'!BV71,INIcol,0)),bpiTeams,0)) - 41) * (0.5/39),(INDEX(sorCol,MATCH(INDEX(valCol,MATCH('BPI+'!BV71,INIcol,0)),bpiTeams,0)) + 40)/325 - 2))))</f>
        <v>0</v>
      </c>
      <c r="BA71" s="366">
        <f>IF(COUNTBLANK('BPI+'!BW71)=1,0,IF(COUNTIF(qwqlINIcol,'BPI+'!BW71)=0,-1.5,IF(INDEX(sorCol,MATCH(INDEX(valCol,MATCH('BPI+'!BW71,INIcol,0)),bpiTeams,0))&gt;=80,-1.5,IF(INDEX(sorCol,MATCH(INDEX(valCol,MATCH('BPI+'!BW71,INIcol,0)),bpiTeams,0))&gt;=41,-1 - (INDEX(sorCol,MATCH(INDEX(valCol,MATCH('BPI+'!BW71,INIcol,0)),bpiTeams,0)) - 41) * (0.5/39),(INDEX(sorCol,MATCH(INDEX(valCol,MATCH('BPI+'!BW71,INIcol,0)),bpiTeams,0)) + 40)/325 - 2))))</f>
        <v>0</v>
      </c>
      <c r="BB71" s="366">
        <f>IF(COUNTBLANK('BPI+'!BX71)=1,0,IF(COUNTIF(qwqlINIcol,'BPI+'!BX71)=0,-1.5,IF(INDEX(sorCol,MATCH(INDEX(valCol,MATCH('BPI+'!BX71,INIcol,0)),bpiTeams,0))&gt;=80,-1.5,IF(INDEX(sorCol,MATCH(INDEX(valCol,MATCH('BPI+'!BX71,INIcol,0)),bpiTeams,0))&gt;=41,-1 - (INDEX(sorCol,MATCH(INDEX(valCol,MATCH('BPI+'!BX71,INIcol,0)),bpiTeams,0)) - 41) * (0.5/39),(INDEX(sorCol,MATCH(INDEX(valCol,MATCH('BPI+'!BX71,INIcol,0)),bpiTeams,0)) + 40)/325 - 2))))</f>
        <v>0</v>
      </c>
      <c r="BC71" s="374">
        <f>IF(COUNTBLANK('BPI+'!BY71)=0,-1.6,0)</f>
        <v>-1.6</v>
      </c>
      <c r="BD71" s="374">
        <f>IF(COUNTBLANK('BPI+'!BZ71)=0,-1.6,0)</f>
        <v>-1.6</v>
      </c>
      <c r="BE71" s="374">
        <f>IF(COUNTBLANK('BPI+'!CA71)=0,-1.6,0)</f>
        <v>-1.6</v>
      </c>
      <c r="BF71" s="374">
        <f>IF(COUNTBLANK('BPI+'!CB71)=0,-1.6,0)</f>
        <v>0</v>
      </c>
      <c r="BG71" s="374">
        <f>IF(COUNTBLANK('BPI+'!CC71)=0,-1.6,0)</f>
        <v>0</v>
      </c>
      <c r="BH71" s="374">
        <f>IF(COUNTBLANK('BPI+'!CD71)=0,-1.6,0)</f>
        <v>0</v>
      </c>
      <c r="BI71" s="374">
        <f>IF(COUNTBLANK('BPI+'!CE71)=0,-1.6,0)</f>
        <v>0</v>
      </c>
      <c r="BJ71" s="374">
        <f>IF(COUNTBLANK('BPI+'!CF71)=0,-1.6,0)</f>
        <v>0</v>
      </c>
      <c r="BK71" s="374">
        <f>IF(COUNTBLANK('BPI+'!CG71)=0,-1.6,0)</f>
        <v>0</v>
      </c>
      <c r="BL71" s="374">
        <f>IF(COUNTBLANK('BPI+'!CH71)=0,-1.6,0)</f>
        <v>0</v>
      </c>
      <c r="BM71" s="374">
        <f>IF(COUNTBLANK('BPI+'!CI71)=0,-1.6,0)</f>
        <v>0</v>
      </c>
      <c r="BN71" s="374">
        <f>IF(COUNTBLANK('BPI+'!CJ71)=0,-1.6,0)</f>
        <v>0</v>
      </c>
      <c r="BO71" s="374">
        <f>IF(COUNTBLANK('BPI+'!CK71)=0,-1.6,0)</f>
        <v>0</v>
      </c>
      <c r="BP71" s="374">
        <f>IF(COUNTBLANK('BPI+'!CL71)=0,-1.6,0)</f>
        <v>0</v>
      </c>
      <c r="BQ71" s="374">
        <f>IF(COUNTBLANK('BPI+'!CM71)=0,-1.6,0)</f>
        <v>0</v>
      </c>
      <c r="BR71" s="374">
        <f>IF(COUNTBLANK('BPI+'!CN71)=0,-1.6,0)</f>
        <v>0</v>
      </c>
      <c r="BS71" s="374">
        <f>IF(COUNTBLANK('BPI+'!CO71)=0,-1.6,0)</f>
        <v>0</v>
      </c>
      <c r="BT71">
        <f t="shared" si="7"/>
        <v>-12.174230769230769</v>
      </c>
    </row>
    <row r="72" spans="1:72" x14ac:dyDescent="0.3">
      <c r="A72" t="str">
        <f t="shared" si="5"/>
        <v>Indiana</v>
      </c>
      <c r="B72" t="str">
        <f t="shared" si="6"/>
        <v>IU</v>
      </c>
      <c r="C72" s="358">
        <f>IF(
  COUNTBLANK('BPI+'!Y72)=1,
  0,
  IFERROR(
    IF(
      INDEX(sorCol,MATCH(INDEX(valCol,MATCH('BPI+'!Y72,INIcol,0)),bpiTeams,0))&lt;=40,
      2-INDEX(sorCol,MATCH(INDEX(valCol,MATCH('BPI+'!Y72,INIcol,0)),bpiTeams,0))/40,
      IF(
        INDEX(sorCol,MATCH(INDEX(valCol,MATCH('BPI+'!Y72,INIcol,0)),bpiTeams,0))&lt;=100,
        1-0.9*(INDEX(sorCol,MATCH(INDEX(valCol,MATCH('BPI+'!Y72,INIcol,0)),bpiTeams,0))-40)/60,
        0.1
      )
    ),
    0.1
  )
)</f>
        <v>1.7</v>
      </c>
      <c r="D72" s="358">
        <f>IF(
  COUNTBLANK('BPI+'!Z72)=1,
  0,
  IFERROR(
    IF(
      INDEX(sorCol,MATCH(INDEX(valCol,MATCH('BPI+'!Z72,INIcol,0)),bpiTeams,0))&lt;=40,
      2-INDEX(sorCol,MATCH(INDEX(valCol,MATCH('BPI+'!Z72,INIcol,0)),bpiTeams,0))/40,
      IF(
        INDEX(sorCol,MATCH(INDEX(valCol,MATCH('BPI+'!Z72,INIcol,0)),bpiTeams,0))&lt;=100,
        1-0.9*(INDEX(sorCol,MATCH(INDEX(valCol,MATCH('BPI+'!Z72,INIcol,0)),bpiTeams,0))-40)/60,
        0.1
      )
    ),
    0.1
  )
)</f>
        <v>0</v>
      </c>
      <c r="E72" s="358">
        <f>IF(
  COUNTBLANK('BPI+'!AA72)=1,
  0,
  IFERROR(
    IF(
      INDEX(sorCol,MATCH(INDEX(valCol,MATCH('BPI+'!AA72,INIcol,0)),bpiTeams,0))&lt;=40,
      2-INDEX(sorCol,MATCH(INDEX(valCol,MATCH('BPI+'!AA72,INIcol,0)),bpiTeams,0))/40,
      IF(
        INDEX(sorCol,MATCH(INDEX(valCol,MATCH('BPI+'!AA72,INIcol,0)),bpiTeams,0))&lt;=100,
        1-0.9*(INDEX(sorCol,MATCH(INDEX(valCol,MATCH('BPI+'!AA72,INIcol,0)),bpiTeams,0))-40)/60,
        0.1
      )
    ),
    0.1
  )
)</f>
        <v>0</v>
      </c>
      <c r="F72" s="358">
        <f>IF(
  COUNTBLANK('BPI+'!AB72)=1,
  0,
  IFERROR(
    IF(
      INDEX(sorCol,MATCH(INDEX(valCol,MATCH('BPI+'!AB72,INIcol,0)),bpiTeams,0))&lt;=40,
      2-INDEX(sorCol,MATCH(INDEX(valCol,MATCH('BPI+'!AB72,INIcol,0)),bpiTeams,0))/40,
      IF(
        INDEX(sorCol,MATCH(INDEX(valCol,MATCH('BPI+'!AB72,INIcol,0)),bpiTeams,0))&lt;=100,
        1-0.9*(INDEX(sorCol,MATCH(INDEX(valCol,MATCH('BPI+'!AB72,INIcol,0)),bpiTeams,0))-40)/60,
        0.1
      )
    ),
    0.1
  )
)</f>
        <v>0</v>
      </c>
      <c r="G72" s="358">
        <f>IF(
  COUNTBLANK('BPI+'!AC72)=1,
  0,
  IFERROR(
    IF(
      INDEX(sorCol,MATCH(INDEX(valCol,MATCH('BPI+'!AC72,INIcol,0)),bpiTeams,0))&lt;=40,
      2-INDEX(sorCol,MATCH(INDEX(valCol,MATCH('BPI+'!AC72,INIcol,0)),bpiTeams,0))/40,
      IF(
        INDEX(sorCol,MATCH(INDEX(valCol,MATCH('BPI+'!AC72,INIcol,0)),bpiTeams,0))&lt;=100,
        1-0.9*(INDEX(sorCol,MATCH(INDEX(valCol,MATCH('BPI+'!AC72,INIcol,0)),bpiTeams,0))-40)/60,
        0.1
      )
    ),
    0.1
  )
)</f>
        <v>0</v>
      </c>
      <c r="H72" s="358">
        <f>IF(
  COUNTBLANK('BPI+'!AD72)=1,
  0,
  IFERROR(
    IF(
      INDEX(sorCol,MATCH(INDEX(valCol,MATCH('BPI+'!AD72,INIcol,0)),bpiTeams,0))&lt;=40,
      2-INDEX(sorCol,MATCH(INDEX(valCol,MATCH('BPI+'!AD72,INIcol,0)),bpiTeams,0))/40,
      IF(
        INDEX(sorCol,MATCH(INDEX(valCol,MATCH('BPI+'!AD72,INIcol,0)),bpiTeams,0))&lt;=100,
        1-0.9*(INDEX(sorCol,MATCH(INDEX(valCol,MATCH('BPI+'!AD72,INIcol,0)),bpiTeams,0))-40)/60,
        0.1
      )
    ),
    0.1
  )
)</f>
        <v>0</v>
      </c>
      <c r="I72" s="358">
        <f>IF(
  COUNTBLANK('BPI+'!AE72)=1,
  0,
  IFERROR(
    IF(
      INDEX(sorCol,MATCH(INDEX(valCol,MATCH('BPI+'!AE72,INIcol,0)),bpiTeams,0))&lt;=40,
      2-INDEX(sorCol,MATCH(INDEX(valCol,MATCH('BPI+'!AE72,INIcol,0)),bpiTeams,0))/40,
      IF(
        INDEX(sorCol,MATCH(INDEX(valCol,MATCH('BPI+'!AE72,INIcol,0)),bpiTeams,0))&lt;=100,
        1-0.9*(INDEX(sorCol,MATCH(INDEX(valCol,MATCH('BPI+'!AE72,INIcol,0)),bpiTeams,0))-40)/60,
        0.1
      )
    ),
    0.1
  )
)</f>
        <v>0</v>
      </c>
      <c r="J72" s="358">
        <f>IF(
  COUNTBLANK('BPI+'!AF72)=1,
  0,
  IFERROR(
    IF(
      INDEX(sorCol,MATCH(INDEX(valCol,MATCH('BPI+'!AF72,INIcol,0)),bpiTeams,0))&lt;=40,
      2-INDEX(sorCol,MATCH(INDEX(valCol,MATCH('BPI+'!AF72,INIcol,0)),bpiTeams,0))/40,
      IF(
        INDEX(sorCol,MATCH(INDEX(valCol,MATCH('BPI+'!AF72,INIcol,0)),bpiTeams,0))&lt;=100,
        1-0.9*(INDEX(sorCol,MATCH(INDEX(valCol,MATCH('BPI+'!AF72,INIcol,0)),bpiTeams,0))-40)/60,
        0.1
      )
    ),
    0.1
  )
)</f>
        <v>0</v>
      </c>
      <c r="K72" s="358">
        <f>IF(
  COUNTBLANK('BPI+'!AG72)=1,
  0,
  IFERROR(
    IF(
      INDEX(sorCol,MATCH(INDEX(valCol,MATCH('BPI+'!AG72,INIcol,0)),bpiTeams,0))&lt;=40,
      2-INDEX(sorCol,MATCH(INDEX(valCol,MATCH('BPI+'!AG72,INIcol,0)),bpiTeams,0))/40,
      IF(
        INDEX(sorCol,MATCH(INDEX(valCol,MATCH('BPI+'!AG72,INIcol,0)),bpiTeams,0))&lt;=100,
        1-0.9*(INDEX(sorCol,MATCH(INDEX(valCol,MATCH('BPI+'!AG72,INIcol,0)),bpiTeams,0))-40)/60,
        0.1
      )
    ),
    0.1
  )
)</f>
        <v>0</v>
      </c>
      <c r="L72" s="358">
        <f>IF(
  COUNTBLANK('BPI+'!AH72)=1,
  0,
  IFERROR(
    IF(
      INDEX(sorCol,MATCH(INDEX(valCol,MATCH('BPI+'!AH72,INIcol,0)),bpiTeams,0))&lt;=40,
      2-INDEX(sorCol,MATCH(INDEX(valCol,MATCH('BPI+'!AH72,INIcol,0)),bpiTeams,0))/40,
      IF(
        INDEX(sorCol,MATCH(INDEX(valCol,MATCH('BPI+'!AH72,INIcol,0)),bpiTeams,0))&lt;=100,
        1-0.9*(INDEX(sorCol,MATCH(INDEX(valCol,MATCH('BPI+'!AH72,INIcol,0)),bpiTeams,0))-40)/60,
        0.1
      )
    ),
    0.1
  )
)</f>
        <v>0</v>
      </c>
      <c r="M72" s="358">
        <f>IF(
  COUNTBLANK('BPI+'!AI72)=1,
  0,
  IFERROR(
    IF(
      INDEX(sorCol,MATCH(INDEX(valCol,MATCH('BPI+'!AI72,INIcol,0)),bpiTeams,0))&lt;=40,
      2-INDEX(sorCol,MATCH(INDEX(valCol,MATCH('BPI+'!AI72,INIcol,0)),bpiTeams,0))/40,
      IF(
        INDEX(sorCol,MATCH(INDEX(valCol,MATCH('BPI+'!AI72,INIcol,0)),bpiTeams,0))&lt;=100,
        1-0.9*(INDEX(sorCol,MATCH(INDEX(valCol,MATCH('BPI+'!AI72,INIcol,0)),bpiTeams,0))-40)/60,
        0.1
      )
    ),
    0.1
  )
)</f>
        <v>0</v>
      </c>
      <c r="N72" s="358">
        <f>IF(
  COUNTBLANK('BPI+'!AJ72)=1,
  0,
  IFERROR(
    IF(
      INDEX(sorCol,MATCH(INDEX(valCol,MATCH('BPI+'!AJ72,INIcol,0)),bpiTeams,0))&lt;=40,
      2-INDEX(sorCol,MATCH(INDEX(valCol,MATCH('BPI+'!AJ72,INIcol,0)),bpiTeams,0))/40,
      IF(
        INDEX(sorCol,MATCH(INDEX(valCol,MATCH('BPI+'!AJ72,INIcol,0)),bpiTeams,0))&lt;=100,
        1-0.9*(INDEX(sorCol,MATCH(INDEX(valCol,MATCH('BPI+'!AJ72,INIcol,0)),bpiTeams,0))-40)/60,
        0.1
      )
    ),
    0.1
  )
)</f>
        <v>0</v>
      </c>
      <c r="O72" s="366">
        <f>IF(
  COUNTBLANK('BPI+'!AK72)=1,
  0,
  IFERROR(
    IF(
      INDEX(sorCol, MATCH(INDEX(valCol, MATCH('BPI+'!AK72, INIcol, 0)), bpiTeams, 0)) &lt;= 40,
      -INDEX(sorCol, MATCH(INDEX(valCol, MATCH('BPI+'!AK72, INIcol, 0)), bpiTeams, 0))/40,
      IF(
        INDEX(sorCol, MATCH(INDEX(valCol, MATCH('BPI+'!AK72, INIcol, 0)), bpiTeams, 0)) &lt;= 100,
        -1 - (INDEX(sorCol, MATCH(INDEX(valCol, MATCH('BPI+'!AK72, INIcol, 0)), bpiTeams, 0)) - 40)/60,
        -2
      )
    ),
    -2
  )
)</f>
        <v>-0.65</v>
      </c>
      <c r="P72" s="366">
        <f>IF(
  COUNTBLANK('BPI+'!AL72)=1,
  0,
  IFERROR(
    IF(
      INDEX(sorCol, MATCH(INDEX(valCol, MATCH('BPI+'!AL72, INIcol, 0)), bpiTeams, 0)) &lt;= 40,
      -INDEX(sorCol, MATCH(INDEX(valCol, MATCH('BPI+'!AL72, INIcol, 0)), bpiTeams, 0))/40,
      IF(
        INDEX(sorCol, MATCH(INDEX(valCol, MATCH('BPI+'!AL72, INIcol, 0)), bpiTeams, 0)) &lt;= 100,
        -1 - (INDEX(sorCol, MATCH(INDEX(valCol, MATCH('BPI+'!AL72, INIcol, 0)), bpiTeams, 0)) - 40)/60,
        -2
      )
    ),
    -2
  )
)</f>
        <v>-0.22500000000000001</v>
      </c>
      <c r="Q72" s="366">
        <f>IF(
  COUNTBLANK('BPI+'!AM72)=1,
  0,
  IFERROR(
    IF(
      INDEX(sorCol, MATCH(INDEX(valCol, MATCH('BPI+'!AM72, INIcol, 0)), bpiTeams, 0)) &lt;= 40,
      -INDEX(sorCol, MATCH(INDEX(valCol, MATCH('BPI+'!AM72, INIcol, 0)), bpiTeams, 0))/40,
      IF(
        INDEX(sorCol, MATCH(INDEX(valCol, MATCH('BPI+'!AM72, INIcol, 0)), bpiTeams, 0)) &lt;= 100,
        -1 - (INDEX(sorCol, MATCH(INDEX(valCol, MATCH('BPI+'!AM72, INIcol, 0)), bpiTeams, 0)) - 40)/60,
        -2
      )
    ),
    -2
  )
)</f>
        <v>-0.32500000000000001</v>
      </c>
      <c r="R72" s="366">
        <f>IF(
  COUNTBLANK('BPI+'!AN72)=1,
  0,
  IFERROR(
    IF(
      INDEX(sorCol, MATCH(INDEX(valCol, MATCH('BPI+'!AN72, INIcol, 0)), bpiTeams, 0)) &lt;= 40,
      -INDEX(sorCol, MATCH(INDEX(valCol, MATCH('BPI+'!AN72, INIcol, 0)), bpiTeams, 0))/40,
      IF(
        INDEX(sorCol, MATCH(INDEX(valCol, MATCH('BPI+'!AN72, INIcol, 0)), bpiTeams, 0)) &lt;= 100,
        -1 - (INDEX(sorCol, MATCH(INDEX(valCol, MATCH('BPI+'!AN72, INIcol, 0)), bpiTeams, 0)) - 40)/60,
        -2
      )
    ),
    -2
  )
)</f>
        <v>-0.05</v>
      </c>
      <c r="S72" s="366">
        <f>IF(
  COUNTBLANK('BPI+'!AO72)=1,
  0,
  IFERROR(
    IF(
      INDEX(sorCol, MATCH(INDEX(valCol, MATCH('BPI+'!AO72, INIcol, 0)), bpiTeams, 0)) &lt;= 40,
      -INDEX(sorCol, MATCH(INDEX(valCol, MATCH('BPI+'!AO72, INIcol, 0)), bpiTeams, 0))/40,
      IF(
        INDEX(sorCol, MATCH(INDEX(valCol, MATCH('BPI+'!AO72, INIcol, 0)), bpiTeams, 0)) &lt;= 100,
        -1 - (INDEX(sorCol, MATCH(INDEX(valCol, MATCH('BPI+'!AO72, INIcol, 0)), bpiTeams, 0)) - 40)/60,
        -2
      )
    ),
    -2
  )
)</f>
        <v>-0.42499999999999999</v>
      </c>
      <c r="T72" s="366">
        <f>IF(
  COUNTBLANK('BPI+'!AP72)=1,
  0,
  IFERROR(
    IF(
      INDEX(sorCol, MATCH(INDEX(valCol, MATCH('BPI+'!AP72, INIcol, 0)), bpiTeams, 0)) &lt;= 40,
      -INDEX(sorCol, MATCH(INDEX(valCol, MATCH('BPI+'!AP72, INIcol, 0)), bpiTeams, 0))/40,
      IF(
        INDEX(sorCol, MATCH(INDEX(valCol, MATCH('BPI+'!AP72, INIcol, 0)), bpiTeams, 0)) &lt;= 100,
        -1 - (INDEX(sorCol, MATCH(INDEX(valCol, MATCH('BPI+'!AP72, INIcol, 0)), bpiTeams, 0)) - 40)/60,
        -2
      )
    ),
    -2
  )
)</f>
        <v>-0.3</v>
      </c>
      <c r="U72" s="366">
        <f>IF(
  COUNTBLANK('BPI+'!AQ72)=1,
  0,
  IFERROR(
    IF(
      INDEX(sorCol, MATCH(INDEX(valCol, MATCH('BPI+'!AQ72, INIcol, 0)), bpiTeams, 0)) &lt;= 40,
      -INDEX(sorCol, MATCH(INDEX(valCol, MATCH('BPI+'!AQ72, INIcol, 0)), bpiTeams, 0))/40,
      IF(
        INDEX(sorCol, MATCH(INDEX(valCol, MATCH('BPI+'!AQ72, INIcol, 0)), bpiTeams, 0)) &lt;= 100,
        -1 - (INDEX(sorCol, MATCH(INDEX(valCol, MATCH('BPI+'!AQ72, INIcol, 0)), bpiTeams, 0)) - 40)/60,
        -2
      )
    ),
    -2
  )
)</f>
        <v>-0.32500000000000001</v>
      </c>
      <c r="V72" s="366">
        <f>IF(
  COUNTBLANK('BPI+'!AR72)=1,
  0,
  IFERROR(
    IF(
      INDEX(sorCol, MATCH(INDEX(valCol, MATCH('BPI+'!AR72, INIcol, 0)), bpiTeams, 0)) &lt;= 40,
      -INDEX(sorCol, MATCH(INDEX(valCol, MATCH('BPI+'!AR72, INIcol, 0)), bpiTeams, 0))/40,
      IF(
        INDEX(sorCol, MATCH(INDEX(valCol, MATCH('BPI+'!AR72, INIcol, 0)), bpiTeams, 0)) &lt;= 100,
        -1 - (INDEX(sorCol, MATCH(INDEX(valCol, MATCH('BPI+'!AR72, INIcol, 0)), bpiTeams, 0)) - 40)/60,
        -2
      )
    ),
    -2
  )
)</f>
        <v>0</v>
      </c>
      <c r="W72" s="366">
        <f>IF(
  COUNTBLANK('BPI+'!AS72)=1,
  0,
  IFERROR(
    IF(
      INDEX(sorCol, MATCH(INDEX(valCol, MATCH('BPI+'!AS72, INIcol, 0)), bpiTeams, 0)) &lt;= 40,
      -INDEX(sorCol, MATCH(INDEX(valCol, MATCH('BPI+'!AS72, INIcol, 0)), bpiTeams, 0))/40,
      IF(
        INDEX(sorCol, MATCH(INDEX(valCol, MATCH('BPI+'!AS72, INIcol, 0)), bpiTeams, 0)) &lt;= 100,
        -1 - (INDEX(sorCol, MATCH(INDEX(valCol, MATCH('BPI+'!AS72, INIcol, 0)), bpiTeams, 0)) - 40)/60,
        -2
      )
    ),
    -2
  )
)</f>
        <v>0</v>
      </c>
      <c r="X72" s="366">
        <f>IF(
  COUNTBLANK('BPI+'!AT72)=1,
  0,
  IFERROR(
    IF(
      INDEX(sorCol, MATCH(INDEX(valCol, MATCH('BPI+'!AT72, INIcol, 0)), bpiTeams, 0)) &lt;= 40,
      -INDEX(sorCol, MATCH(INDEX(valCol, MATCH('BPI+'!AT72, INIcol, 0)), bpiTeams, 0))/40,
      IF(
        INDEX(sorCol, MATCH(INDEX(valCol, MATCH('BPI+'!AT72, INIcol, 0)), bpiTeams, 0)) &lt;= 100,
        -1 - (INDEX(sorCol, MATCH(INDEX(valCol, MATCH('BPI+'!AT72, INIcol, 0)), bpiTeams, 0)) - 40)/60,
        -2
      )
    ),
    -2
  )
)</f>
        <v>0</v>
      </c>
      <c r="Y72" s="366">
        <f>IF(
  COUNTBLANK('BPI+'!AU72)=1,
  0,
  IFERROR(
    IF(
      INDEX(sorCol, MATCH(INDEX(valCol, MATCH('BPI+'!AU72, INIcol, 0)), bpiTeams, 0)) &lt;= 40,
      -INDEX(sorCol, MATCH(INDEX(valCol, MATCH('BPI+'!AU72, INIcol, 0)), bpiTeams, 0))/40,
      IF(
        INDEX(sorCol, MATCH(INDEX(valCol, MATCH('BPI+'!AU72, INIcol, 0)), bpiTeams, 0)) &lt;= 100,
        -1 - (INDEX(sorCol, MATCH(INDEX(valCol, MATCH('BPI+'!AU72, INIcol, 0)), bpiTeams, 0)) - 40)/60,
        -2
      )
    ),
    -2
  )
)</f>
        <v>0</v>
      </c>
      <c r="Z72" s="366">
        <f>IF(
  COUNTBLANK('BPI+'!AV72)=1,
  0,
  IFERROR(
    IF(
      INDEX(sorCol, MATCH(INDEX(valCol, MATCH('BPI+'!AV72, INIcol, 0)), bpiTeams, 0)) &lt;= 40,
      -INDEX(sorCol, MATCH(INDEX(valCol, MATCH('BPI+'!AV72, INIcol, 0)), bpiTeams, 0))/40,
      IF(
        INDEX(sorCol, MATCH(INDEX(valCol, MATCH('BPI+'!AV72, INIcol, 0)), bpiTeams, 0)) &lt;= 100,
        -1 - (INDEX(sorCol, MATCH(INDEX(valCol, MATCH('BPI+'!AV72, INIcol, 0)), bpiTeams, 0)) - 40)/60,
        -2
      )
    ),
    -2
  )
)</f>
        <v>0</v>
      </c>
      <c r="AA72" s="358">
        <f>IFERROR(IF(COUNTBLANK('BPI+'!AX72)=1,0,IF(COUNTIF(qwqlINIcol,'BPI+'!AX72)=0,0.1,IF(INDEX(sorCol,MATCH(INDEX(valCol,MATCH('BPI+'!AW72,INIcol,0)),bpiTeams,0))&gt;=40,INDEX(sorCol,MATCH(INDEX(valCol,MATCH('BPI+'!AW72,INIcol,0)),bpiTeams,0))*-1/40+2,(INDEX(sorCol,MATCH(INDEX(valCol,MATCH('BPI+'!AW72,INIcol,0)),bpiTeams,0))*(-1)+40)/325+1))),0)</f>
        <v>1.0646153846153845</v>
      </c>
      <c r="AB72" s="358">
        <f>IFERROR(IF(COUNTBLANK('BPI+'!AY72)=1,0,IF(COUNTIF(qwqlINIcol,'BPI+'!AY72)=0,0.1,IF(INDEX(sorCol,MATCH(INDEX(valCol,MATCH('BPI+'!AX72,INIcol,0)),bpiTeams,0))&gt;=40,INDEX(sorCol,MATCH(INDEX(valCol,MATCH('BPI+'!AX72,INIcol,0)),bpiTeams,0))*-1/40+2,(INDEX(sorCol,MATCH(INDEX(valCol,MATCH('BPI+'!AX72,INIcol,0)),bpiTeams,0))*(-1)+40)/325+1))),0)</f>
        <v>0</v>
      </c>
      <c r="AC72" s="358">
        <f>IFERROR(IF(COUNTBLANK('BPI+'!AZ72)=1,0,IF(COUNTIF(qwqlINIcol,'BPI+'!AZ72)=0,0.1,IF(INDEX(sorCol,MATCH(INDEX(valCol,MATCH('BPI+'!AY72,INIcol,0)),bpiTeams,0))&gt;=40,INDEX(sorCol,MATCH(INDEX(valCol,MATCH('BPI+'!AY72,INIcol,0)),bpiTeams,0))*-1/40+2,(INDEX(sorCol,MATCH(INDEX(valCol,MATCH('BPI+'!AY72,INIcol,0)),bpiTeams,0))*(-1)+40)/325+1))),0)</f>
        <v>0</v>
      </c>
      <c r="AD72" s="358">
        <f>IFERROR(IF(COUNTBLANK('BPI+'!BA72)=1,0,IF(COUNTIF(qwqlINIcol,'BPI+'!BA72)=0,0.1,IF(INDEX(sorCol,MATCH(INDEX(valCol,MATCH('BPI+'!AZ72,INIcol,0)),bpiTeams,0))&gt;=40,INDEX(sorCol,MATCH(INDEX(valCol,MATCH('BPI+'!AZ72,INIcol,0)),bpiTeams,0))*-1/40+2,(INDEX(sorCol,MATCH(INDEX(valCol,MATCH('BPI+'!AZ72,INIcol,0)),bpiTeams,0))*(-1)+40)/325+1))),0)</f>
        <v>0</v>
      </c>
      <c r="AE72" s="358">
        <f>IFERROR(IF(COUNTBLANK('BPI+'!BB72)=1,0,IF(COUNTIF(qwqlINIcol,'BPI+'!BB72)=0,0.1,IF(INDEX(sorCol,MATCH(INDEX(valCol,MATCH('BPI+'!BA72,INIcol,0)),bpiTeams,0))&gt;=40,INDEX(sorCol,MATCH(INDEX(valCol,MATCH('BPI+'!BA72,INIcol,0)),bpiTeams,0))*-1/40+2,(INDEX(sorCol,MATCH(INDEX(valCol,MATCH('BPI+'!BA72,INIcol,0)),bpiTeams,0))*(-1)+40)/325+1))),0)</f>
        <v>0</v>
      </c>
      <c r="AF72" s="358">
        <f>IFERROR(IF(COUNTBLANK('BPI+'!BC72)=1,0,IF(COUNTIF(qwqlINIcol,'BPI+'!BC72)=0,0.1,IF(INDEX(sorCol,MATCH(INDEX(valCol,MATCH('BPI+'!BB72,INIcol,0)),bpiTeams,0))&gt;=40,INDEX(sorCol,MATCH(INDEX(valCol,MATCH('BPI+'!BB72,INIcol,0)),bpiTeams,0))*-1/40+2,(INDEX(sorCol,MATCH(INDEX(valCol,MATCH('BPI+'!BB72,INIcol,0)),bpiTeams,0))*(-1)+40)/325+1))),0)</f>
        <v>0</v>
      </c>
      <c r="AG72" s="358">
        <f>IFERROR(IF(COUNTBLANK('BPI+'!BD72)=1,0,IF(COUNTIF(qwqlINIcol,'BPI+'!BD72)=0,0.1,IF(INDEX(sorCol,MATCH(INDEX(valCol,MATCH('BPI+'!BC72,INIcol,0)),bpiTeams,0))&gt;=40,INDEX(sorCol,MATCH(INDEX(valCol,MATCH('BPI+'!BC72,INIcol,0)),bpiTeams,0))*-1/40+2,(INDEX(sorCol,MATCH(INDEX(valCol,MATCH('BPI+'!BC72,INIcol,0)),bpiTeams,0))*(-1)+40)/325+1))),0)</f>
        <v>0</v>
      </c>
      <c r="AH72" s="358">
        <f>IFERROR(IF(COUNTBLANK('BPI+'!BE72)=1,0,IF(COUNTIF(qwqlINIcol,'BPI+'!BE72)=0,0.1,IF(INDEX(sorCol,MATCH(INDEX(valCol,MATCH('BPI+'!BD72,INIcol,0)),bpiTeams,0))&gt;=40,INDEX(sorCol,MATCH(INDEX(valCol,MATCH('BPI+'!BD72,INIcol,0)),bpiTeams,0))*-1/40+2,(INDEX(sorCol,MATCH(INDEX(valCol,MATCH('BPI+'!BD72,INIcol,0)),bpiTeams,0))*(-1)+40)/325+1))),0)</f>
        <v>0</v>
      </c>
      <c r="AI72" s="358">
        <f>IFERROR(IF(COUNTBLANK('BPI+'!BF72)=1,0,IF(COUNTIF(qwqlINIcol,'BPI+'!BF72)=0,0.1,IF(INDEX(sorCol,MATCH(INDEX(valCol,MATCH('BPI+'!BE72,INIcol,0)),bpiTeams,0))&gt;=40,INDEX(sorCol,MATCH(INDEX(valCol,MATCH('BPI+'!BE72,INIcol,0)),bpiTeams,0))*-1/40+2,(INDEX(sorCol,MATCH(INDEX(valCol,MATCH('BPI+'!BE72,INIcol,0)),bpiTeams,0))*(-1)+40)/325+1))),0)</f>
        <v>0</v>
      </c>
      <c r="AJ72" s="358">
        <f>IFERROR(IF(COUNTBLANK('BPI+'!BG72)=1,0,IF(COUNTIF(qwqlINIcol,'BPI+'!BG72)=0,0.1,IF(INDEX(sorCol,MATCH(INDEX(valCol,MATCH('BPI+'!BF72,INIcol,0)),bpiTeams,0))&gt;=40,INDEX(sorCol,MATCH(INDEX(valCol,MATCH('BPI+'!BF72,INIcol,0)),bpiTeams,0))*-1/40+2,(INDEX(sorCol,MATCH(INDEX(valCol,MATCH('BPI+'!BF72,INIcol,0)),bpiTeams,0))*(-1)+40)/325+1))),0)</f>
        <v>0</v>
      </c>
      <c r="AK72" s="358">
        <f>IFERROR(IF(COUNTBLANK('BPI+'!BH72)=1,0,IF(COUNTIF(qwqlINIcol,'BPI+'!BH72)=0,0.1,IF(INDEX(sorCol,MATCH(INDEX(valCol,MATCH('BPI+'!BG72,INIcol,0)),bpiTeams,0))&gt;=40,INDEX(sorCol,MATCH(INDEX(valCol,MATCH('BPI+'!BG72,INIcol,0)),bpiTeams,0))*-1/40+2,(INDEX(sorCol,MATCH(INDEX(valCol,MATCH('BPI+'!BG72,INIcol,0)),bpiTeams,0))*(-1)+40)/325+1))),0)</f>
        <v>0</v>
      </c>
      <c r="AL72" s="358">
        <f>IFERROR(IF(COUNTBLANK('BPI+'!BI72)=1,0,IF(COUNTIF(qwqlINIcol,'BPI+'!BI72)=0,0.1,IF(INDEX(sorCol,MATCH(INDEX(valCol,MATCH('BPI+'!BH72,INIcol,0)),bpiTeams,0))&gt;=40,INDEX(sorCol,MATCH(INDEX(valCol,MATCH('BPI+'!BH72,INIcol,0)),bpiTeams,0))*-1/40+2,(INDEX(sorCol,MATCH(INDEX(valCol,MATCH('BPI+'!BH72,INIcol,0)),bpiTeams,0))*(-1)+40)/325+1))),0)</f>
        <v>0</v>
      </c>
      <c r="AM72" s="358">
        <f>IFERROR(IF(COUNTBLANK('BPI+'!BJ72)=1,0,IF(COUNTIF(qwqlINIcol,'BPI+'!BJ72)=0,0.1,IF(INDEX(sorCol,MATCH(INDEX(valCol,MATCH('BPI+'!BI72,INIcol,0)),bpiTeams,0))&gt;=40,INDEX(sorCol,MATCH(INDEX(valCol,MATCH('BPI+'!BI72,INIcol,0)),bpiTeams,0))*-1/40+2,(INDEX(sorCol,MATCH(INDEX(valCol,MATCH('BPI+'!BI72,INIcol,0)),bpiTeams,0))*(-1)+40)/325+1))),0)</f>
        <v>0</v>
      </c>
      <c r="AN72" s="358">
        <f>IFERROR(IF(COUNTBLANK('BPI+'!BK72)=1,0,IF(COUNTIF(qwqlINIcol,'BPI+'!BK72)=0,0.1,IF(INDEX(sorCol,MATCH(INDEX(valCol,MATCH('BPI+'!BJ72,INIcol,0)),bpiTeams,0))&gt;=40,INDEX(sorCol,MATCH(INDEX(valCol,MATCH('BPI+'!BJ72,INIcol,0)),bpiTeams,0))*-1/40+2,(INDEX(sorCol,MATCH(INDEX(valCol,MATCH('BPI+'!BJ72,INIcol,0)),bpiTeams,0))*(-1)+40)/325+1))),0)</f>
        <v>0</v>
      </c>
      <c r="AO72" s="358">
        <f>IFERROR(IF(COUNTBLANK('BPI+'!BL72)=1,0,IF(COUNTIF(qwqlINIcol,'BPI+'!BL72)=0,0.1,IF(INDEX(sorCol,MATCH(INDEX(valCol,MATCH('BPI+'!BK72,INIcol,0)),bpiTeams,0))&gt;=40,INDEX(sorCol,MATCH(INDEX(valCol,MATCH('BPI+'!BK72,INIcol,0)),bpiTeams,0))*-1/40+2,(INDEX(sorCol,MATCH(INDEX(valCol,MATCH('BPI+'!BK72,INIcol,0)),bpiTeams,0))*(-1)+40)/325+1))),0)</f>
        <v>0</v>
      </c>
      <c r="AP72" s="366">
        <f>IF(COUNTBLANK('BPI+'!BL72)=1,0,IF(COUNTIF(qwqlINIcol,'BPI+'!BL72)=0,-1.5,IF(INDEX(sorCol,MATCH(INDEX(valCol,MATCH('BPI+'!BL72,INIcol,0)),bpiTeams,0))&gt;=80,-1.5,IF(INDEX(sorCol,MATCH(INDEX(valCol,MATCH('BPI+'!BL72,INIcol,0)),bpiTeams,0))&gt;=41,-1 - (INDEX(sorCol,MATCH(INDEX(valCol,MATCH('BPI+'!BL72,INIcol,0)),bpiTeams,0)) - 41) * (0.5/39),(INDEX(sorCol,MATCH(INDEX(valCol,MATCH('BPI+'!BL72,INIcol,0)),bpiTeams,0)) + 40)/325 - 2))))</f>
        <v>-1.7938461538461539</v>
      </c>
      <c r="AQ72" s="366">
        <f>IF(COUNTBLANK('BPI+'!BM72)=1,0,IF(COUNTIF(qwqlINIcol,'BPI+'!BM72)=0,-1.5,IF(INDEX(sorCol,MATCH(INDEX(valCol,MATCH('BPI+'!BM72,INIcol,0)),bpiTeams,0))&gt;=80,-1.5,IF(INDEX(sorCol,MATCH(INDEX(valCol,MATCH('BPI+'!BM72,INIcol,0)),bpiTeams,0))&gt;=41,-1 - (INDEX(sorCol,MATCH(INDEX(valCol,MATCH('BPI+'!BM72,INIcol,0)),bpiTeams,0)) - 41) * (0.5/39),(INDEX(sorCol,MATCH(INDEX(valCol,MATCH('BPI+'!BM72,INIcol,0)),bpiTeams,0)) + 40)/325 - 2))))</f>
        <v>-1.7569230769230768</v>
      </c>
      <c r="AR72" s="366">
        <f>IF(COUNTBLANK('BPI+'!BN72)=1,0,IF(COUNTIF(qwqlINIcol,'BPI+'!BN72)=0,-1.5,IF(INDEX(sorCol,MATCH(INDEX(valCol,MATCH('BPI+'!BN72,INIcol,0)),bpiTeams,0))&gt;=80,-1.5,IF(INDEX(sorCol,MATCH(INDEX(valCol,MATCH('BPI+'!BN72,INIcol,0)),bpiTeams,0))&gt;=41,-1 - (INDEX(sorCol,MATCH(INDEX(valCol,MATCH('BPI+'!BN72,INIcol,0)),bpiTeams,0)) - 41) * (0.5/39),(INDEX(sorCol,MATCH(INDEX(valCol,MATCH('BPI+'!BN72,INIcol,0)),bpiTeams,0)) + 40)/325 - 2))))</f>
        <v>-1.5</v>
      </c>
      <c r="AS72" s="366">
        <f>IF(COUNTBLANK('BPI+'!BO72)=1,0,IF(COUNTIF(qwqlINIcol,'BPI+'!BO72)=0,-1.5,IF(INDEX(sorCol,MATCH(INDEX(valCol,MATCH('BPI+'!BO72,INIcol,0)),bpiTeams,0))&gt;=80,-1.5,IF(INDEX(sorCol,MATCH(INDEX(valCol,MATCH('BPI+'!BO72,INIcol,0)),bpiTeams,0))&gt;=41,-1 - (INDEX(sorCol,MATCH(INDEX(valCol,MATCH('BPI+'!BO72,INIcol,0)),bpiTeams,0)) - 41) * (0.5/39),(INDEX(sorCol,MATCH(INDEX(valCol,MATCH('BPI+'!BO72,INIcol,0)),bpiTeams,0)) + 40)/325 - 2))))</f>
        <v>-1.7753846153846153</v>
      </c>
      <c r="AT72" s="366">
        <f>IF(COUNTBLANK('BPI+'!BP72)=1,0,IF(COUNTIF(qwqlINIcol,'BPI+'!BP72)=0,-1.5,IF(INDEX(sorCol,MATCH(INDEX(valCol,MATCH('BPI+'!BP72,INIcol,0)),bpiTeams,0))&gt;=80,-1.5,IF(INDEX(sorCol,MATCH(INDEX(valCol,MATCH('BPI+'!BP72,INIcol,0)),bpiTeams,0))&gt;=41,-1 - (INDEX(sorCol,MATCH(INDEX(valCol,MATCH('BPI+'!BP72,INIcol,0)),bpiTeams,0)) - 41) * (0.5/39),(INDEX(sorCol,MATCH(INDEX(valCol,MATCH('BPI+'!BP72,INIcol,0)),bpiTeams,0)) + 40)/325 - 2))))</f>
        <v>0</v>
      </c>
      <c r="AU72" s="366">
        <f>IF(COUNTBLANK('BPI+'!BQ72)=1,0,IF(COUNTIF(qwqlINIcol,'BPI+'!BQ72)=0,-1.5,IF(INDEX(sorCol,MATCH(INDEX(valCol,MATCH('BPI+'!BQ72,INIcol,0)),bpiTeams,0))&gt;=80,-1.5,IF(INDEX(sorCol,MATCH(INDEX(valCol,MATCH('BPI+'!BQ72,INIcol,0)),bpiTeams,0))&gt;=41,-1 - (INDEX(sorCol,MATCH(INDEX(valCol,MATCH('BPI+'!BQ72,INIcol,0)),bpiTeams,0)) - 41) * (0.5/39),(INDEX(sorCol,MATCH(INDEX(valCol,MATCH('BPI+'!BQ72,INIcol,0)),bpiTeams,0)) + 40)/325 - 2))))</f>
        <v>0</v>
      </c>
      <c r="AV72" s="366">
        <f>IF(COUNTBLANK('BPI+'!BR72)=1,0,IF(COUNTIF(qwqlINIcol,'BPI+'!BR72)=0,-1.5,IF(INDEX(sorCol,MATCH(INDEX(valCol,MATCH('BPI+'!BR72,INIcol,0)),bpiTeams,0))&gt;=80,-1.5,IF(INDEX(sorCol,MATCH(INDEX(valCol,MATCH('BPI+'!BR72,INIcol,0)),bpiTeams,0))&gt;=41,-1 - (INDEX(sorCol,MATCH(INDEX(valCol,MATCH('BPI+'!BR72,INIcol,0)),bpiTeams,0)) - 41) * (0.5/39),(INDEX(sorCol,MATCH(INDEX(valCol,MATCH('BPI+'!BR72,INIcol,0)),bpiTeams,0)) + 40)/325 - 2))))</f>
        <v>0</v>
      </c>
      <c r="AW72" s="366">
        <f>IF(COUNTBLANK('BPI+'!BS72)=1,0,IF(COUNTIF(qwqlINIcol,'BPI+'!BS72)=0,-1.5,IF(INDEX(sorCol,MATCH(INDEX(valCol,MATCH('BPI+'!BS72,INIcol,0)),bpiTeams,0))&gt;=80,-1.5,IF(INDEX(sorCol,MATCH(INDEX(valCol,MATCH('BPI+'!BS72,INIcol,0)),bpiTeams,0))&gt;=41,-1 - (INDEX(sorCol,MATCH(INDEX(valCol,MATCH('BPI+'!BS72,INIcol,0)),bpiTeams,0)) - 41) * (0.5/39),(INDEX(sorCol,MATCH(INDEX(valCol,MATCH('BPI+'!BS72,INIcol,0)),bpiTeams,0)) + 40)/325 - 2))))</f>
        <v>0</v>
      </c>
      <c r="AX72" s="366">
        <f>IF(COUNTBLANK('BPI+'!BT72)=1,0,IF(COUNTIF(qwqlINIcol,'BPI+'!BT72)=0,-1.5,IF(INDEX(sorCol,MATCH(INDEX(valCol,MATCH('BPI+'!BT72,INIcol,0)),bpiTeams,0))&gt;=80,-1.5,IF(INDEX(sorCol,MATCH(INDEX(valCol,MATCH('BPI+'!BT72,INIcol,0)),bpiTeams,0))&gt;=41,-1 - (INDEX(sorCol,MATCH(INDEX(valCol,MATCH('BPI+'!BT72,INIcol,0)),bpiTeams,0)) - 41) * (0.5/39),(INDEX(sorCol,MATCH(INDEX(valCol,MATCH('BPI+'!BT72,INIcol,0)),bpiTeams,0)) + 40)/325 - 2))))</f>
        <v>0</v>
      </c>
      <c r="AY72" s="366">
        <f>IF(COUNTBLANK('BPI+'!BU72)=1,0,IF(COUNTIF(qwqlINIcol,'BPI+'!BU72)=0,-1.5,IF(INDEX(sorCol,MATCH(INDEX(valCol,MATCH('BPI+'!BU72,INIcol,0)),bpiTeams,0))&gt;=80,-1.5,IF(INDEX(sorCol,MATCH(INDEX(valCol,MATCH('BPI+'!BU72,INIcol,0)),bpiTeams,0))&gt;=41,-1 - (INDEX(sorCol,MATCH(INDEX(valCol,MATCH('BPI+'!BU72,INIcol,0)),bpiTeams,0)) - 41) * (0.5/39),(INDEX(sorCol,MATCH(INDEX(valCol,MATCH('BPI+'!BU72,INIcol,0)),bpiTeams,0)) + 40)/325 - 2))))</f>
        <v>0</v>
      </c>
      <c r="AZ72" s="366">
        <f>IF(COUNTBLANK('BPI+'!BV72)=1,0,IF(COUNTIF(qwqlINIcol,'BPI+'!BV72)=0,-1.5,IF(INDEX(sorCol,MATCH(INDEX(valCol,MATCH('BPI+'!BV72,INIcol,0)),bpiTeams,0))&gt;=80,-1.5,IF(INDEX(sorCol,MATCH(INDEX(valCol,MATCH('BPI+'!BV72,INIcol,0)),bpiTeams,0))&gt;=41,-1 - (INDEX(sorCol,MATCH(INDEX(valCol,MATCH('BPI+'!BV72,INIcol,0)),bpiTeams,0)) - 41) * (0.5/39),(INDEX(sorCol,MATCH(INDEX(valCol,MATCH('BPI+'!BV72,INIcol,0)),bpiTeams,0)) + 40)/325 - 2))))</f>
        <v>0</v>
      </c>
      <c r="BA72" s="366">
        <f>IF(COUNTBLANK('BPI+'!BW72)=1,0,IF(COUNTIF(qwqlINIcol,'BPI+'!BW72)=0,-1.5,IF(INDEX(sorCol,MATCH(INDEX(valCol,MATCH('BPI+'!BW72,INIcol,0)),bpiTeams,0))&gt;=80,-1.5,IF(INDEX(sorCol,MATCH(INDEX(valCol,MATCH('BPI+'!BW72,INIcol,0)),bpiTeams,0))&gt;=41,-1 - (INDEX(sorCol,MATCH(INDEX(valCol,MATCH('BPI+'!BW72,INIcol,0)),bpiTeams,0)) - 41) * (0.5/39),(INDEX(sorCol,MATCH(INDEX(valCol,MATCH('BPI+'!BW72,INIcol,0)),bpiTeams,0)) + 40)/325 - 2))))</f>
        <v>0</v>
      </c>
      <c r="BB72" s="366">
        <f>IF(COUNTBLANK('BPI+'!BX72)=1,0,IF(COUNTIF(qwqlINIcol,'BPI+'!BX72)=0,-1.5,IF(INDEX(sorCol,MATCH(INDEX(valCol,MATCH('BPI+'!BX72,INIcol,0)),bpiTeams,0))&gt;=80,-1.5,IF(INDEX(sorCol,MATCH(INDEX(valCol,MATCH('BPI+'!BX72,INIcol,0)),bpiTeams,0))&gt;=41,-1 - (INDEX(sorCol,MATCH(INDEX(valCol,MATCH('BPI+'!BX72,INIcol,0)),bpiTeams,0)) - 41) * (0.5/39),(INDEX(sorCol,MATCH(INDEX(valCol,MATCH('BPI+'!BX72,INIcol,0)),bpiTeams,0)) + 40)/325 - 2))))</f>
        <v>0</v>
      </c>
      <c r="BC72" s="374">
        <f>IF(COUNTBLANK('BPI+'!BY72)=0,-1.6,0)</f>
        <v>-1.6</v>
      </c>
      <c r="BD72" s="374">
        <f>IF(COUNTBLANK('BPI+'!BZ72)=0,-1.6,0)</f>
        <v>-1.6</v>
      </c>
      <c r="BE72" s="374">
        <f>IF(COUNTBLANK('BPI+'!CA72)=0,-1.6,0)</f>
        <v>-1.6</v>
      </c>
      <c r="BF72" s="374">
        <f>IF(COUNTBLANK('BPI+'!CB72)=0,-1.6,0)</f>
        <v>0</v>
      </c>
      <c r="BG72" s="374">
        <f>IF(COUNTBLANK('BPI+'!CC72)=0,-1.6,0)</f>
        <v>0</v>
      </c>
      <c r="BH72" s="374">
        <f>IF(COUNTBLANK('BPI+'!CD72)=0,-1.6,0)</f>
        <v>0</v>
      </c>
      <c r="BI72" s="374">
        <f>IF(COUNTBLANK('BPI+'!CE72)=0,-1.6,0)</f>
        <v>0</v>
      </c>
      <c r="BJ72" s="374">
        <f>IF(COUNTBLANK('BPI+'!CF72)=0,-1.6,0)</f>
        <v>0</v>
      </c>
      <c r="BK72" s="374">
        <f>IF(COUNTBLANK('BPI+'!CG72)=0,-1.6,0)</f>
        <v>0</v>
      </c>
      <c r="BL72" s="374">
        <f>IF(COUNTBLANK('BPI+'!CH72)=0,-1.6,0)</f>
        <v>0</v>
      </c>
      <c r="BM72" s="374">
        <f>IF(COUNTBLANK('BPI+'!CI72)=0,-1.6,0)</f>
        <v>0</v>
      </c>
      <c r="BN72" s="374">
        <f>IF(COUNTBLANK('BPI+'!CJ72)=0,-1.6,0)</f>
        <v>0</v>
      </c>
      <c r="BO72" s="374">
        <f>IF(COUNTBLANK('BPI+'!CK72)=0,-1.6,0)</f>
        <v>0</v>
      </c>
      <c r="BP72" s="374">
        <f>IF(COUNTBLANK('BPI+'!CL72)=0,-1.6,0)</f>
        <v>0</v>
      </c>
      <c r="BQ72" s="374">
        <f>IF(COUNTBLANK('BPI+'!CM72)=0,-1.6,0)</f>
        <v>0</v>
      </c>
      <c r="BR72" s="374">
        <f>IF(COUNTBLANK('BPI+'!CN72)=0,-1.6,0)</f>
        <v>0</v>
      </c>
      <c r="BS72" s="374">
        <f>IF(COUNTBLANK('BPI+'!CO72)=0,-1.6,0)</f>
        <v>0</v>
      </c>
      <c r="BT72">
        <f t="shared" si="7"/>
        <v>-11.161538461538461</v>
      </c>
    </row>
    <row r="73" spans="1:72" x14ac:dyDescent="0.3">
      <c r="A73" t="str">
        <f t="shared" si="5"/>
        <v>Seton Hall</v>
      </c>
      <c r="B73" t="str">
        <f t="shared" si="6"/>
        <v>HALL</v>
      </c>
      <c r="C73" s="358">
        <f>IF(
  COUNTBLANK('BPI+'!Y73)=1,
  0,
  IFERROR(
    IF(
      INDEX(sorCol,MATCH(INDEX(valCol,MATCH('BPI+'!Y73,INIcol,0)),bpiTeams,0))&lt;=40,
      2-INDEX(sorCol,MATCH(INDEX(valCol,MATCH('BPI+'!Y73,INIcol,0)),bpiTeams,0))/40,
      IF(
        INDEX(sorCol,MATCH(INDEX(valCol,MATCH('BPI+'!Y73,INIcol,0)),bpiTeams,0))&lt;=100,
        1-0.9*(INDEX(sorCol,MATCH(INDEX(valCol,MATCH('BPI+'!Y73,INIcol,0)),bpiTeams,0))-40)/60,
        0.1
      )
    ),
    0.1
  )
)</f>
        <v>0.92500000000000004</v>
      </c>
      <c r="D73" s="358">
        <f>IF(
  COUNTBLANK('BPI+'!Z73)=1,
  0,
  IFERROR(
    IF(
      INDEX(sorCol,MATCH(INDEX(valCol,MATCH('BPI+'!Z73,INIcol,0)),bpiTeams,0))&lt;=40,
      2-INDEX(sorCol,MATCH(INDEX(valCol,MATCH('BPI+'!Z73,INIcol,0)),bpiTeams,0))/40,
      IF(
        INDEX(sorCol,MATCH(INDEX(valCol,MATCH('BPI+'!Z73,INIcol,0)),bpiTeams,0))&lt;=100,
        1-0.9*(INDEX(sorCol,MATCH(INDEX(valCol,MATCH('BPI+'!Z73,INIcol,0)),bpiTeams,0))-40)/60,
        0.1
      )
    ),
    0.1
  )
)</f>
        <v>0</v>
      </c>
      <c r="E73" s="358">
        <f>IF(
  COUNTBLANK('BPI+'!AA73)=1,
  0,
  IFERROR(
    IF(
      INDEX(sorCol,MATCH(INDEX(valCol,MATCH('BPI+'!AA73,INIcol,0)),bpiTeams,0))&lt;=40,
      2-INDEX(sorCol,MATCH(INDEX(valCol,MATCH('BPI+'!AA73,INIcol,0)),bpiTeams,0))/40,
      IF(
        INDEX(sorCol,MATCH(INDEX(valCol,MATCH('BPI+'!AA73,INIcol,0)),bpiTeams,0))&lt;=100,
        1-0.9*(INDEX(sorCol,MATCH(INDEX(valCol,MATCH('BPI+'!AA73,INIcol,0)),bpiTeams,0))-40)/60,
        0.1
      )
    ),
    0.1
  )
)</f>
        <v>0</v>
      </c>
      <c r="F73" s="358">
        <f>IF(
  COUNTBLANK('BPI+'!AB73)=1,
  0,
  IFERROR(
    IF(
      INDEX(sorCol,MATCH(INDEX(valCol,MATCH('BPI+'!AB73,INIcol,0)),bpiTeams,0))&lt;=40,
      2-INDEX(sorCol,MATCH(INDEX(valCol,MATCH('BPI+'!AB73,INIcol,0)),bpiTeams,0))/40,
      IF(
        INDEX(sorCol,MATCH(INDEX(valCol,MATCH('BPI+'!AB73,INIcol,0)),bpiTeams,0))&lt;=100,
        1-0.9*(INDEX(sorCol,MATCH(INDEX(valCol,MATCH('BPI+'!AB73,INIcol,0)),bpiTeams,0))-40)/60,
        0.1
      )
    ),
    0.1
  )
)</f>
        <v>0</v>
      </c>
      <c r="G73" s="358">
        <f>IF(
  COUNTBLANK('BPI+'!AC73)=1,
  0,
  IFERROR(
    IF(
      INDEX(sorCol,MATCH(INDEX(valCol,MATCH('BPI+'!AC73,INIcol,0)),bpiTeams,0))&lt;=40,
      2-INDEX(sorCol,MATCH(INDEX(valCol,MATCH('BPI+'!AC73,INIcol,0)),bpiTeams,0))/40,
      IF(
        INDEX(sorCol,MATCH(INDEX(valCol,MATCH('BPI+'!AC73,INIcol,0)),bpiTeams,0))&lt;=100,
        1-0.9*(INDEX(sorCol,MATCH(INDEX(valCol,MATCH('BPI+'!AC73,INIcol,0)),bpiTeams,0))-40)/60,
        0.1
      )
    ),
    0.1
  )
)</f>
        <v>0</v>
      </c>
      <c r="H73" s="358">
        <f>IF(
  COUNTBLANK('BPI+'!AD73)=1,
  0,
  IFERROR(
    IF(
      INDEX(sorCol,MATCH(INDEX(valCol,MATCH('BPI+'!AD73,INIcol,0)),bpiTeams,0))&lt;=40,
      2-INDEX(sorCol,MATCH(INDEX(valCol,MATCH('BPI+'!AD73,INIcol,0)),bpiTeams,0))/40,
      IF(
        INDEX(sorCol,MATCH(INDEX(valCol,MATCH('BPI+'!AD73,INIcol,0)),bpiTeams,0))&lt;=100,
        1-0.9*(INDEX(sorCol,MATCH(INDEX(valCol,MATCH('BPI+'!AD73,INIcol,0)),bpiTeams,0))-40)/60,
        0.1
      )
    ),
    0.1
  )
)</f>
        <v>0</v>
      </c>
      <c r="I73" s="358">
        <f>IF(
  COUNTBLANK('BPI+'!AE73)=1,
  0,
  IFERROR(
    IF(
      INDEX(sorCol,MATCH(INDEX(valCol,MATCH('BPI+'!AE73,INIcol,0)),bpiTeams,0))&lt;=40,
      2-INDEX(sorCol,MATCH(INDEX(valCol,MATCH('BPI+'!AE73,INIcol,0)),bpiTeams,0))/40,
      IF(
        INDEX(sorCol,MATCH(INDEX(valCol,MATCH('BPI+'!AE73,INIcol,0)),bpiTeams,0))&lt;=100,
        1-0.9*(INDEX(sorCol,MATCH(INDEX(valCol,MATCH('BPI+'!AE73,INIcol,0)),bpiTeams,0))-40)/60,
        0.1
      )
    ),
    0.1
  )
)</f>
        <v>0</v>
      </c>
      <c r="J73" s="358">
        <f>IF(
  COUNTBLANK('BPI+'!AF73)=1,
  0,
  IFERROR(
    IF(
      INDEX(sorCol,MATCH(INDEX(valCol,MATCH('BPI+'!AF73,INIcol,0)),bpiTeams,0))&lt;=40,
      2-INDEX(sorCol,MATCH(INDEX(valCol,MATCH('BPI+'!AF73,INIcol,0)),bpiTeams,0))/40,
      IF(
        INDEX(sorCol,MATCH(INDEX(valCol,MATCH('BPI+'!AF73,INIcol,0)),bpiTeams,0))&lt;=100,
        1-0.9*(INDEX(sorCol,MATCH(INDEX(valCol,MATCH('BPI+'!AF73,INIcol,0)),bpiTeams,0))-40)/60,
        0.1
      )
    ),
    0.1
  )
)</f>
        <v>0</v>
      </c>
      <c r="K73" s="358">
        <f>IF(
  COUNTBLANK('BPI+'!AG73)=1,
  0,
  IFERROR(
    IF(
      INDEX(sorCol,MATCH(INDEX(valCol,MATCH('BPI+'!AG73,INIcol,0)),bpiTeams,0))&lt;=40,
      2-INDEX(sorCol,MATCH(INDEX(valCol,MATCH('BPI+'!AG73,INIcol,0)),bpiTeams,0))/40,
      IF(
        INDEX(sorCol,MATCH(INDEX(valCol,MATCH('BPI+'!AG73,INIcol,0)),bpiTeams,0))&lt;=100,
        1-0.9*(INDEX(sorCol,MATCH(INDEX(valCol,MATCH('BPI+'!AG73,INIcol,0)),bpiTeams,0))-40)/60,
        0.1
      )
    ),
    0.1
  )
)</f>
        <v>0</v>
      </c>
      <c r="L73" s="358">
        <f>IF(
  COUNTBLANK('BPI+'!AH73)=1,
  0,
  IFERROR(
    IF(
      INDEX(sorCol,MATCH(INDEX(valCol,MATCH('BPI+'!AH73,INIcol,0)),bpiTeams,0))&lt;=40,
      2-INDEX(sorCol,MATCH(INDEX(valCol,MATCH('BPI+'!AH73,INIcol,0)),bpiTeams,0))/40,
      IF(
        INDEX(sorCol,MATCH(INDEX(valCol,MATCH('BPI+'!AH73,INIcol,0)),bpiTeams,0))&lt;=100,
        1-0.9*(INDEX(sorCol,MATCH(INDEX(valCol,MATCH('BPI+'!AH73,INIcol,0)),bpiTeams,0))-40)/60,
        0.1
      )
    ),
    0.1
  )
)</f>
        <v>0</v>
      </c>
      <c r="M73" s="358">
        <f>IF(
  COUNTBLANK('BPI+'!AI73)=1,
  0,
  IFERROR(
    IF(
      INDEX(sorCol,MATCH(INDEX(valCol,MATCH('BPI+'!AI73,INIcol,0)),bpiTeams,0))&lt;=40,
      2-INDEX(sorCol,MATCH(INDEX(valCol,MATCH('BPI+'!AI73,INIcol,0)),bpiTeams,0))/40,
      IF(
        INDEX(sorCol,MATCH(INDEX(valCol,MATCH('BPI+'!AI73,INIcol,0)),bpiTeams,0))&lt;=100,
        1-0.9*(INDEX(sorCol,MATCH(INDEX(valCol,MATCH('BPI+'!AI73,INIcol,0)),bpiTeams,0))-40)/60,
        0.1
      )
    ),
    0.1
  )
)</f>
        <v>0</v>
      </c>
      <c r="N73" s="358">
        <f>IF(
  COUNTBLANK('BPI+'!AJ73)=1,
  0,
  IFERROR(
    IF(
      INDEX(sorCol,MATCH(INDEX(valCol,MATCH('BPI+'!AJ73,INIcol,0)),bpiTeams,0))&lt;=40,
      2-INDEX(sorCol,MATCH(INDEX(valCol,MATCH('BPI+'!AJ73,INIcol,0)),bpiTeams,0))/40,
      IF(
        INDEX(sorCol,MATCH(INDEX(valCol,MATCH('BPI+'!AJ73,INIcol,0)),bpiTeams,0))&lt;=100,
        1-0.9*(INDEX(sorCol,MATCH(INDEX(valCol,MATCH('BPI+'!AJ73,INIcol,0)),bpiTeams,0))-40)/60,
        0.1
      )
    ),
    0.1
  )
)</f>
        <v>0</v>
      </c>
      <c r="O73" s="366">
        <f>IF(
  COUNTBLANK('BPI+'!AK73)=1,
  0,
  IFERROR(
    IF(
      INDEX(sorCol, MATCH(INDEX(valCol, MATCH('BPI+'!AK73, INIcol, 0)), bpiTeams, 0)) &lt;= 40,
      -INDEX(sorCol, MATCH(INDEX(valCol, MATCH('BPI+'!AK73, INIcol, 0)), bpiTeams, 0))/40,
      IF(
        INDEX(sorCol, MATCH(INDEX(valCol, MATCH('BPI+'!AK73, INIcol, 0)), bpiTeams, 0)) &lt;= 100,
        -1 - (INDEX(sorCol, MATCH(INDEX(valCol, MATCH('BPI+'!AK73, INIcol, 0)), bpiTeams, 0)) - 40)/60,
        -2
      )
    ),
    -2
  )
)</f>
        <v>-0.1</v>
      </c>
      <c r="P73" s="366">
        <f>IF(
  COUNTBLANK('BPI+'!AL73)=1,
  0,
  IFERROR(
    IF(
      INDEX(sorCol, MATCH(INDEX(valCol, MATCH('BPI+'!AL73, INIcol, 0)), bpiTeams, 0)) &lt;= 40,
      -INDEX(sorCol, MATCH(INDEX(valCol, MATCH('BPI+'!AL73, INIcol, 0)), bpiTeams, 0))/40,
      IF(
        INDEX(sorCol, MATCH(INDEX(valCol, MATCH('BPI+'!AL73, INIcol, 0)), bpiTeams, 0)) &lt;= 100,
        -1 - (INDEX(sorCol, MATCH(INDEX(valCol, MATCH('BPI+'!AL73, INIcol, 0)), bpiTeams, 0)) - 40)/60,
        -2
      )
    ),
    -2
  )
)</f>
        <v>-0.1</v>
      </c>
      <c r="Q73" s="366">
        <f>IF(
  COUNTBLANK('BPI+'!AM73)=1,
  0,
  IFERROR(
    IF(
      INDEX(sorCol, MATCH(INDEX(valCol, MATCH('BPI+'!AM73, INIcol, 0)), bpiTeams, 0)) &lt;= 40,
      -INDEX(sorCol, MATCH(INDEX(valCol, MATCH('BPI+'!AM73, INIcol, 0)), bpiTeams, 0))/40,
      IF(
        INDEX(sorCol, MATCH(INDEX(valCol, MATCH('BPI+'!AM73, INIcol, 0)), bpiTeams, 0)) &lt;= 100,
        -1 - (INDEX(sorCol, MATCH(INDEX(valCol, MATCH('BPI+'!AM73, INIcol, 0)), bpiTeams, 0)) - 40)/60,
        -2
      )
    ),
    -2
  )
)</f>
        <v>-0.4</v>
      </c>
      <c r="R73" s="366">
        <f>IF(
  COUNTBLANK('BPI+'!AN73)=1,
  0,
  IFERROR(
    IF(
      INDEX(sorCol, MATCH(INDEX(valCol, MATCH('BPI+'!AN73, INIcol, 0)), bpiTeams, 0)) &lt;= 40,
      -INDEX(sorCol, MATCH(INDEX(valCol, MATCH('BPI+'!AN73, INIcol, 0)), bpiTeams, 0))/40,
      IF(
        INDEX(sorCol, MATCH(INDEX(valCol, MATCH('BPI+'!AN73, INIcol, 0)), bpiTeams, 0)) &lt;= 100,
        -1 - (INDEX(sorCol, MATCH(INDEX(valCol, MATCH('BPI+'!AN73, INIcol, 0)), bpiTeams, 0)) - 40)/60,
        -2
      )
    ),
    -2
  )
)</f>
        <v>-0.4</v>
      </c>
      <c r="S73" s="366">
        <f>IF(
  COUNTBLANK('BPI+'!AO73)=1,
  0,
  IFERROR(
    IF(
      INDEX(sorCol, MATCH(INDEX(valCol, MATCH('BPI+'!AO73, INIcol, 0)), bpiTeams, 0)) &lt;= 40,
      -INDEX(sorCol, MATCH(INDEX(valCol, MATCH('BPI+'!AO73, INIcol, 0)), bpiTeams, 0))/40,
      IF(
        INDEX(sorCol, MATCH(INDEX(valCol, MATCH('BPI+'!AO73, INIcol, 0)), bpiTeams, 0)) &lt;= 100,
        -1 - (INDEX(sorCol, MATCH(INDEX(valCol, MATCH('BPI+'!AO73, INIcol, 0)), bpiTeams, 0)) - 40)/60,
        -2
      )
    ),
    -2
  )
)</f>
        <v>0</v>
      </c>
      <c r="T73" s="366">
        <f>IF(
  COUNTBLANK('BPI+'!AP73)=1,
  0,
  IFERROR(
    IF(
      INDEX(sorCol, MATCH(INDEX(valCol, MATCH('BPI+'!AP73, INIcol, 0)), bpiTeams, 0)) &lt;= 40,
      -INDEX(sorCol, MATCH(INDEX(valCol, MATCH('BPI+'!AP73, INIcol, 0)), bpiTeams, 0))/40,
      IF(
        INDEX(sorCol, MATCH(INDEX(valCol, MATCH('BPI+'!AP73, INIcol, 0)), bpiTeams, 0)) &lt;= 100,
        -1 - (INDEX(sorCol, MATCH(INDEX(valCol, MATCH('BPI+'!AP73, INIcol, 0)), bpiTeams, 0)) - 40)/60,
        -2
      )
    ),
    -2
  )
)</f>
        <v>0</v>
      </c>
      <c r="U73" s="366">
        <f>IF(
  COUNTBLANK('BPI+'!AQ73)=1,
  0,
  IFERROR(
    IF(
      INDEX(sorCol, MATCH(INDEX(valCol, MATCH('BPI+'!AQ73, INIcol, 0)), bpiTeams, 0)) &lt;= 40,
      -INDEX(sorCol, MATCH(INDEX(valCol, MATCH('BPI+'!AQ73, INIcol, 0)), bpiTeams, 0))/40,
      IF(
        INDEX(sorCol, MATCH(INDEX(valCol, MATCH('BPI+'!AQ73, INIcol, 0)), bpiTeams, 0)) &lt;= 100,
        -1 - (INDEX(sorCol, MATCH(INDEX(valCol, MATCH('BPI+'!AQ73, INIcol, 0)), bpiTeams, 0)) - 40)/60,
        -2
      )
    ),
    -2
  )
)</f>
        <v>0</v>
      </c>
      <c r="V73" s="366">
        <f>IF(
  COUNTBLANK('BPI+'!AR73)=1,
  0,
  IFERROR(
    IF(
      INDEX(sorCol, MATCH(INDEX(valCol, MATCH('BPI+'!AR73, INIcol, 0)), bpiTeams, 0)) &lt;= 40,
      -INDEX(sorCol, MATCH(INDEX(valCol, MATCH('BPI+'!AR73, INIcol, 0)), bpiTeams, 0))/40,
      IF(
        INDEX(sorCol, MATCH(INDEX(valCol, MATCH('BPI+'!AR73, INIcol, 0)), bpiTeams, 0)) &lt;= 100,
        -1 - (INDEX(sorCol, MATCH(INDEX(valCol, MATCH('BPI+'!AR73, INIcol, 0)), bpiTeams, 0)) - 40)/60,
        -2
      )
    ),
    -2
  )
)</f>
        <v>0</v>
      </c>
      <c r="W73" s="366">
        <f>IF(
  COUNTBLANK('BPI+'!AS73)=1,
  0,
  IFERROR(
    IF(
      INDEX(sorCol, MATCH(INDEX(valCol, MATCH('BPI+'!AS73, INIcol, 0)), bpiTeams, 0)) &lt;= 40,
      -INDEX(sorCol, MATCH(INDEX(valCol, MATCH('BPI+'!AS73, INIcol, 0)), bpiTeams, 0))/40,
      IF(
        INDEX(sorCol, MATCH(INDEX(valCol, MATCH('BPI+'!AS73, INIcol, 0)), bpiTeams, 0)) &lt;= 100,
        -1 - (INDEX(sorCol, MATCH(INDEX(valCol, MATCH('BPI+'!AS73, INIcol, 0)), bpiTeams, 0)) - 40)/60,
        -2
      )
    ),
    -2
  )
)</f>
        <v>0</v>
      </c>
      <c r="X73" s="366">
        <f>IF(
  COUNTBLANK('BPI+'!AT73)=1,
  0,
  IFERROR(
    IF(
      INDEX(sorCol, MATCH(INDEX(valCol, MATCH('BPI+'!AT73, INIcol, 0)), bpiTeams, 0)) &lt;= 40,
      -INDEX(sorCol, MATCH(INDEX(valCol, MATCH('BPI+'!AT73, INIcol, 0)), bpiTeams, 0))/40,
      IF(
        INDEX(sorCol, MATCH(INDEX(valCol, MATCH('BPI+'!AT73, INIcol, 0)), bpiTeams, 0)) &lt;= 100,
        -1 - (INDEX(sorCol, MATCH(INDEX(valCol, MATCH('BPI+'!AT73, INIcol, 0)), bpiTeams, 0)) - 40)/60,
        -2
      )
    ),
    -2
  )
)</f>
        <v>0</v>
      </c>
      <c r="Y73" s="366">
        <f>IF(
  COUNTBLANK('BPI+'!AU73)=1,
  0,
  IFERROR(
    IF(
      INDEX(sorCol, MATCH(INDEX(valCol, MATCH('BPI+'!AU73, INIcol, 0)), bpiTeams, 0)) &lt;= 40,
      -INDEX(sorCol, MATCH(INDEX(valCol, MATCH('BPI+'!AU73, INIcol, 0)), bpiTeams, 0))/40,
      IF(
        INDEX(sorCol, MATCH(INDEX(valCol, MATCH('BPI+'!AU73, INIcol, 0)), bpiTeams, 0)) &lt;= 100,
        -1 - (INDEX(sorCol, MATCH(INDEX(valCol, MATCH('BPI+'!AU73, INIcol, 0)), bpiTeams, 0)) - 40)/60,
        -2
      )
    ),
    -2
  )
)</f>
        <v>0</v>
      </c>
      <c r="Z73" s="366">
        <f>IF(
  COUNTBLANK('BPI+'!AV73)=1,
  0,
  IFERROR(
    IF(
      INDEX(sorCol, MATCH(INDEX(valCol, MATCH('BPI+'!AV73, INIcol, 0)), bpiTeams, 0)) &lt;= 40,
      -INDEX(sorCol, MATCH(INDEX(valCol, MATCH('BPI+'!AV73, INIcol, 0)), bpiTeams, 0))/40,
      IF(
        INDEX(sorCol, MATCH(INDEX(valCol, MATCH('BPI+'!AV73, INIcol, 0)), bpiTeams, 0)) &lt;= 100,
        -1 - (INDEX(sorCol, MATCH(INDEX(valCol, MATCH('BPI+'!AV73, INIcol, 0)), bpiTeams, 0)) - 40)/60,
        -2
      )
    ),
    -2
  )
)</f>
        <v>0</v>
      </c>
      <c r="AA73" s="358">
        <f>IFERROR(IF(COUNTBLANK('BPI+'!AX73)=1,0,IF(COUNTIF(qwqlINIcol,'BPI+'!AX73)=0,0.1,IF(INDEX(sorCol,MATCH(INDEX(valCol,MATCH('BPI+'!AW73,INIcol,0)),bpiTeams,0))&gt;=40,INDEX(sorCol,MATCH(INDEX(valCol,MATCH('BPI+'!AW73,INIcol,0)),bpiTeams,0))*-1/40+2,(INDEX(sorCol,MATCH(INDEX(valCol,MATCH('BPI+'!AW73,INIcol,0)),bpiTeams,0))*(-1)+40)/325+1))),0)</f>
        <v>0</v>
      </c>
      <c r="AB73" s="358">
        <f>IFERROR(IF(COUNTBLANK('BPI+'!AY73)=1,0,IF(COUNTIF(qwqlINIcol,'BPI+'!AY73)=0,0.1,IF(INDEX(sorCol,MATCH(INDEX(valCol,MATCH('BPI+'!AX73,INIcol,0)),bpiTeams,0))&gt;=40,INDEX(sorCol,MATCH(INDEX(valCol,MATCH('BPI+'!AX73,INIcol,0)),bpiTeams,0))*-1/40+2,(INDEX(sorCol,MATCH(INDEX(valCol,MATCH('BPI+'!AX73,INIcol,0)),bpiTeams,0))*(-1)+40)/325+1))),0)</f>
        <v>0</v>
      </c>
      <c r="AC73" s="358">
        <f>IFERROR(IF(COUNTBLANK('BPI+'!AZ73)=1,0,IF(COUNTIF(qwqlINIcol,'BPI+'!AZ73)=0,0.1,IF(INDEX(sorCol,MATCH(INDEX(valCol,MATCH('BPI+'!AY73,INIcol,0)),bpiTeams,0))&gt;=40,INDEX(sorCol,MATCH(INDEX(valCol,MATCH('BPI+'!AY73,INIcol,0)),bpiTeams,0))*-1/40+2,(INDEX(sorCol,MATCH(INDEX(valCol,MATCH('BPI+'!AY73,INIcol,0)),bpiTeams,0))*(-1)+40)/325+1))),0)</f>
        <v>0</v>
      </c>
      <c r="AD73" s="358">
        <f>IFERROR(IF(COUNTBLANK('BPI+'!BA73)=1,0,IF(COUNTIF(qwqlINIcol,'BPI+'!BA73)=0,0.1,IF(INDEX(sorCol,MATCH(INDEX(valCol,MATCH('BPI+'!AZ73,INIcol,0)),bpiTeams,0))&gt;=40,INDEX(sorCol,MATCH(INDEX(valCol,MATCH('BPI+'!AZ73,INIcol,0)),bpiTeams,0))*-1/40+2,(INDEX(sorCol,MATCH(INDEX(valCol,MATCH('BPI+'!AZ73,INIcol,0)),bpiTeams,0))*(-1)+40)/325+1))),0)</f>
        <v>0</v>
      </c>
      <c r="AE73" s="358">
        <f>IFERROR(IF(COUNTBLANK('BPI+'!BB73)=1,0,IF(COUNTIF(qwqlINIcol,'BPI+'!BB73)=0,0.1,IF(INDEX(sorCol,MATCH(INDEX(valCol,MATCH('BPI+'!BA73,INIcol,0)),bpiTeams,0))&gt;=40,INDEX(sorCol,MATCH(INDEX(valCol,MATCH('BPI+'!BA73,INIcol,0)),bpiTeams,0))*-1/40+2,(INDEX(sorCol,MATCH(INDEX(valCol,MATCH('BPI+'!BA73,INIcol,0)),bpiTeams,0))*(-1)+40)/325+1))),0)</f>
        <v>0</v>
      </c>
      <c r="AF73" s="358">
        <f>IFERROR(IF(COUNTBLANK('BPI+'!BC73)=1,0,IF(COUNTIF(qwqlINIcol,'BPI+'!BC73)=0,0.1,IF(INDEX(sorCol,MATCH(INDEX(valCol,MATCH('BPI+'!BB73,INIcol,0)),bpiTeams,0))&gt;=40,INDEX(sorCol,MATCH(INDEX(valCol,MATCH('BPI+'!BB73,INIcol,0)),bpiTeams,0))*-1/40+2,(INDEX(sorCol,MATCH(INDEX(valCol,MATCH('BPI+'!BB73,INIcol,0)),bpiTeams,0))*(-1)+40)/325+1))),0)</f>
        <v>0</v>
      </c>
      <c r="AG73" s="358">
        <f>IFERROR(IF(COUNTBLANK('BPI+'!BD73)=1,0,IF(COUNTIF(qwqlINIcol,'BPI+'!BD73)=0,0.1,IF(INDEX(sorCol,MATCH(INDEX(valCol,MATCH('BPI+'!BC73,INIcol,0)),bpiTeams,0))&gt;=40,INDEX(sorCol,MATCH(INDEX(valCol,MATCH('BPI+'!BC73,INIcol,0)),bpiTeams,0))*-1/40+2,(INDEX(sorCol,MATCH(INDEX(valCol,MATCH('BPI+'!BC73,INIcol,0)),bpiTeams,0))*(-1)+40)/325+1))),0)</f>
        <v>0</v>
      </c>
      <c r="AH73" s="358">
        <f>IFERROR(IF(COUNTBLANK('BPI+'!BE73)=1,0,IF(COUNTIF(qwqlINIcol,'BPI+'!BE73)=0,0.1,IF(INDEX(sorCol,MATCH(INDEX(valCol,MATCH('BPI+'!BD73,INIcol,0)),bpiTeams,0))&gt;=40,INDEX(sorCol,MATCH(INDEX(valCol,MATCH('BPI+'!BD73,INIcol,0)),bpiTeams,0))*-1/40+2,(INDEX(sorCol,MATCH(INDEX(valCol,MATCH('BPI+'!BD73,INIcol,0)),bpiTeams,0))*(-1)+40)/325+1))),0)</f>
        <v>0</v>
      </c>
      <c r="AI73" s="358">
        <f>IFERROR(IF(COUNTBLANK('BPI+'!BF73)=1,0,IF(COUNTIF(qwqlINIcol,'BPI+'!BF73)=0,0.1,IF(INDEX(sorCol,MATCH(INDEX(valCol,MATCH('BPI+'!BE73,INIcol,0)),bpiTeams,0))&gt;=40,INDEX(sorCol,MATCH(INDEX(valCol,MATCH('BPI+'!BE73,INIcol,0)),bpiTeams,0))*-1/40+2,(INDEX(sorCol,MATCH(INDEX(valCol,MATCH('BPI+'!BE73,INIcol,0)),bpiTeams,0))*(-1)+40)/325+1))),0)</f>
        <v>0</v>
      </c>
      <c r="AJ73" s="358">
        <f>IFERROR(IF(COUNTBLANK('BPI+'!BG73)=1,0,IF(COUNTIF(qwqlINIcol,'BPI+'!BG73)=0,0.1,IF(INDEX(sorCol,MATCH(INDEX(valCol,MATCH('BPI+'!BF73,INIcol,0)),bpiTeams,0))&gt;=40,INDEX(sorCol,MATCH(INDEX(valCol,MATCH('BPI+'!BF73,INIcol,0)),bpiTeams,0))*-1/40+2,(INDEX(sorCol,MATCH(INDEX(valCol,MATCH('BPI+'!BF73,INIcol,0)),bpiTeams,0))*(-1)+40)/325+1))),0)</f>
        <v>0</v>
      </c>
      <c r="AK73" s="358">
        <f>IFERROR(IF(COUNTBLANK('BPI+'!BH73)=1,0,IF(COUNTIF(qwqlINIcol,'BPI+'!BH73)=0,0.1,IF(INDEX(sorCol,MATCH(INDEX(valCol,MATCH('BPI+'!BG73,INIcol,0)),bpiTeams,0))&gt;=40,INDEX(sorCol,MATCH(INDEX(valCol,MATCH('BPI+'!BG73,INIcol,0)),bpiTeams,0))*-1/40+2,(INDEX(sorCol,MATCH(INDEX(valCol,MATCH('BPI+'!BG73,INIcol,0)),bpiTeams,0))*(-1)+40)/325+1))),0)</f>
        <v>0</v>
      </c>
      <c r="AL73" s="358">
        <f>IFERROR(IF(COUNTBLANK('BPI+'!BI73)=1,0,IF(COUNTIF(qwqlINIcol,'BPI+'!BI73)=0,0.1,IF(INDEX(sorCol,MATCH(INDEX(valCol,MATCH('BPI+'!BH73,INIcol,0)),bpiTeams,0))&gt;=40,INDEX(sorCol,MATCH(INDEX(valCol,MATCH('BPI+'!BH73,INIcol,0)),bpiTeams,0))*-1/40+2,(INDEX(sorCol,MATCH(INDEX(valCol,MATCH('BPI+'!BH73,INIcol,0)),bpiTeams,0))*(-1)+40)/325+1))),0)</f>
        <v>0</v>
      </c>
      <c r="AM73" s="358">
        <f>IFERROR(IF(COUNTBLANK('BPI+'!BJ73)=1,0,IF(COUNTIF(qwqlINIcol,'BPI+'!BJ73)=0,0.1,IF(INDEX(sorCol,MATCH(INDEX(valCol,MATCH('BPI+'!BI73,INIcol,0)),bpiTeams,0))&gt;=40,INDEX(sorCol,MATCH(INDEX(valCol,MATCH('BPI+'!BI73,INIcol,0)),bpiTeams,0))*-1/40+2,(INDEX(sorCol,MATCH(INDEX(valCol,MATCH('BPI+'!BI73,INIcol,0)),bpiTeams,0))*(-1)+40)/325+1))),0)</f>
        <v>0</v>
      </c>
      <c r="AN73" s="358">
        <f>IFERROR(IF(COUNTBLANK('BPI+'!BK73)=1,0,IF(COUNTIF(qwqlINIcol,'BPI+'!BK73)=0,0.1,IF(INDEX(sorCol,MATCH(INDEX(valCol,MATCH('BPI+'!BJ73,INIcol,0)),bpiTeams,0))&gt;=40,INDEX(sorCol,MATCH(INDEX(valCol,MATCH('BPI+'!BJ73,INIcol,0)),bpiTeams,0))*-1/40+2,(INDEX(sorCol,MATCH(INDEX(valCol,MATCH('BPI+'!BJ73,INIcol,0)),bpiTeams,0))*(-1)+40)/325+1))),0)</f>
        <v>0</v>
      </c>
      <c r="AO73" s="358">
        <f>IFERROR(IF(COUNTBLANK('BPI+'!BL73)=1,0,IF(COUNTIF(qwqlINIcol,'BPI+'!BL73)=0,0.1,IF(INDEX(sorCol,MATCH(INDEX(valCol,MATCH('BPI+'!BK73,INIcol,0)),bpiTeams,0))&gt;=40,INDEX(sorCol,MATCH(INDEX(valCol,MATCH('BPI+'!BK73,INIcol,0)),bpiTeams,0))*-1/40+2,(INDEX(sorCol,MATCH(INDEX(valCol,MATCH('BPI+'!BK73,INIcol,0)),bpiTeams,0))*(-1)+40)/325+1))),0)</f>
        <v>0.1</v>
      </c>
      <c r="AP73" s="366">
        <f>IF(COUNTBLANK('BPI+'!BL73)=1,0,IF(COUNTIF(qwqlINIcol,'BPI+'!BL73)=0,-1.5,IF(INDEX(sorCol,MATCH(INDEX(valCol,MATCH('BPI+'!BL73,INIcol,0)),bpiTeams,0))&gt;=80,-1.5,IF(INDEX(sorCol,MATCH(INDEX(valCol,MATCH('BPI+'!BL73,INIcol,0)),bpiTeams,0))&gt;=41,-1 - (INDEX(sorCol,MATCH(INDEX(valCol,MATCH('BPI+'!BL73,INIcol,0)),bpiTeams,0)) - 41) * (0.5/39),(INDEX(sorCol,MATCH(INDEX(valCol,MATCH('BPI+'!BL73,INIcol,0)),bpiTeams,0)) + 40)/325 - 2))))</f>
        <v>-1.5</v>
      </c>
      <c r="AQ73" s="366">
        <f>IF(COUNTBLANK('BPI+'!BM73)=1,0,IF(COUNTIF(qwqlINIcol,'BPI+'!BM73)=0,-1.5,IF(INDEX(sorCol,MATCH(INDEX(valCol,MATCH('BPI+'!BM73,INIcol,0)),bpiTeams,0))&gt;=80,-1.5,IF(INDEX(sorCol,MATCH(INDEX(valCol,MATCH('BPI+'!BM73,INIcol,0)),bpiTeams,0))&gt;=41,-1 - (INDEX(sorCol,MATCH(INDEX(valCol,MATCH('BPI+'!BM73,INIcol,0)),bpiTeams,0)) - 41) * (0.5/39),(INDEX(sorCol,MATCH(INDEX(valCol,MATCH('BPI+'!BM73,INIcol,0)),bpiTeams,0)) + 40)/325 - 2))))</f>
        <v>-1.8061538461538462</v>
      </c>
      <c r="AR73" s="366">
        <f>IF(COUNTBLANK('BPI+'!BN73)=1,0,IF(COUNTIF(qwqlINIcol,'BPI+'!BN73)=0,-1.5,IF(INDEX(sorCol,MATCH(INDEX(valCol,MATCH('BPI+'!BN73,INIcol,0)),bpiTeams,0))&gt;=80,-1.5,IF(INDEX(sorCol,MATCH(INDEX(valCol,MATCH('BPI+'!BN73,INIcol,0)),bpiTeams,0))&gt;=41,-1 - (INDEX(sorCol,MATCH(INDEX(valCol,MATCH('BPI+'!BN73,INIcol,0)),bpiTeams,0)) - 41) * (0.5/39),(INDEX(sorCol,MATCH(INDEX(valCol,MATCH('BPI+'!BN73,INIcol,0)),bpiTeams,0)) + 40)/325 - 2))))</f>
        <v>-1.8276923076923077</v>
      </c>
      <c r="AS73" s="366">
        <f>IF(COUNTBLANK('BPI+'!BO73)=1,0,IF(COUNTIF(qwqlINIcol,'BPI+'!BO73)=0,-1.5,IF(INDEX(sorCol,MATCH(INDEX(valCol,MATCH('BPI+'!BO73,INIcol,0)),bpiTeams,0))&gt;=80,-1.5,IF(INDEX(sorCol,MATCH(INDEX(valCol,MATCH('BPI+'!BO73,INIcol,0)),bpiTeams,0))&gt;=41,-1 - (INDEX(sorCol,MATCH(INDEX(valCol,MATCH('BPI+'!BO73,INIcol,0)),bpiTeams,0)) - 41) * (0.5/39),(INDEX(sorCol,MATCH(INDEX(valCol,MATCH('BPI+'!BO73,INIcol,0)),bpiTeams,0)) + 40)/325 - 2))))</f>
        <v>-1.8061538461538462</v>
      </c>
      <c r="AT73" s="366">
        <f>IF(COUNTBLANK('BPI+'!BP73)=1,0,IF(COUNTIF(qwqlINIcol,'BPI+'!BP73)=0,-1.5,IF(INDEX(sorCol,MATCH(INDEX(valCol,MATCH('BPI+'!BP73,INIcol,0)),bpiTeams,0))&gt;=80,-1.5,IF(INDEX(sorCol,MATCH(INDEX(valCol,MATCH('BPI+'!BP73,INIcol,0)),bpiTeams,0))&gt;=41,-1 - (INDEX(sorCol,MATCH(INDEX(valCol,MATCH('BPI+'!BP73,INIcol,0)),bpiTeams,0)) - 41) * (0.5/39),(INDEX(sorCol,MATCH(INDEX(valCol,MATCH('BPI+'!BP73,INIcol,0)),bpiTeams,0)) + 40)/325 - 2))))</f>
        <v>0</v>
      </c>
      <c r="AU73" s="366">
        <f>IF(COUNTBLANK('BPI+'!BQ73)=1,0,IF(COUNTIF(qwqlINIcol,'BPI+'!BQ73)=0,-1.5,IF(INDEX(sorCol,MATCH(INDEX(valCol,MATCH('BPI+'!BQ73,INIcol,0)),bpiTeams,0))&gt;=80,-1.5,IF(INDEX(sorCol,MATCH(INDEX(valCol,MATCH('BPI+'!BQ73,INIcol,0)),bpiTeams,0))&gt;=41,-1 - (INDEX(sorCol,MATCH(INDEX(valCol,MATCH('BPI+'!BQ73,INIcol,0)),bpiTeams,0)) - 41) * (0.5/39),(INDEX(sorCol,MATCH(INDEX(valCol,MATCH('BPI+'!BQ73,INIcol,0)),bpiTeams,0)) + 40)/325 - 2))))</f>
        <v>0</v>
      </c>
      <c r="AV73" s="366">
        <f>IF(COUNTBLANK('BPI+'!BR73)=1,0,IF(COUNTIF(qwqlINIcol,'BPI+'!BR73)=0,-1.5,IF(INDEX(sorCol,MATCH(INDEX(valCol,MATCH('BPI+'!BR73,INIcol,0)),bpiTeams,0))&gt;=80,-1.5,IF(INDEX(sorCol,MATCH(INDEX(valCol,MATCH('BPI+'!BR73,INIcol,0)),bpiTeams,0))&gt;=41,-1 - (INDEX(sorCol,MATCH(INDEX(valCol,MATCH('BPI+'!BR73,INIcol,0)),bpiTeams,0)) - 41) * (0.5/39),(INDEX(sorCol,MATCH(INDEX(valCol,MATCH('BPI+'!BR73,INIcol,0)),bpiTeams,0)) + 40)/325 - 2))))</f>
        <v>0</v>
      </c>
      <c r="AW73" s="366">
        <f>IF(COUNTBLANK('BPI+'!BS73)=1,0,IF(COUNTIF(qwqlINIcol,'BPI+'!BS73)=0,-1.5,IF(INDEX(sorCol,MATCH(INDEX(valCol,MATCH('BPI+'!BS73,INIcol,0)),bpiTeams,0))&gt;=80,-1.5,IF(INDEX(sorCol,MATCH(INDEX(valCol,MATCH('BPI+'!BS73,INIcol,0)),bpiTeams,0))&gt;=41,-1 - (INDEX(sorCol,MATCH(INDEX(valCol,MATCH('BPI+'!BS73,INIcol,0)),bpiTeams,0)) - 41) * (0.5/39),(INDEX(sorCol,MATCH(INDEX(valCol,MATCH('BPI+'!BS73,INIcol,0)),bpiTeams,0)) + 40)/325 - 2))))</f>
        <v>0</v>
      </c>
      <c r="AX73" s="366">
        <f>IF(COUNTBLANK('BPI+'!BT73)=1,0,IF(COUNTIF(qwqlINIcol,'BPI+'!BT73)=0,-1.5,IF(INDEX(sorCol,MATCH(INDEX(valCol,MATCH('BPI+'!BT73,INIcol,0)),bpiTeams,0))&gt;=80,-1.5,IF(INDEX(sorCol,MATCH(INDEX(valCol,MATCH('BPI+'!BT73,INIcol,0)),bpiTeams,0))&gt;=41,-1 - (INDEX(sorCol,MATCH(INDEX(valCol,MATCH('BPI+'!BT73,INIcol,0)),bpiTeams,0)) - 41) * (0.5/39),(INDEX(sorCol,MATCH(INDEX(valCol,MATCH('BPI+'!BT73,INIcol,0)),bpiTeams,0)) + 40)/325 - 2))))</f>
        <v>0</v>
      </c>
      <c r="AY73" s="366">
        <f>IF(COUNTBLANK('BPI+'!BU73)=1,0,IF(COUNTIF(qwqlINIcol,'BPI+'!BU73)=0,-1.5,IF(INDEX(sorCol,MATCH(INDEX(valCol,MATCH('BPI+'!BU73,INIcol,0)),bpiTeams,0))&gt;=80,-1.5,IF(INDEX(sorCol,MATCH(INDEX(valCol,MATCH('BPI+'!BU73,INIcol,0)),bpiTeams,0))&gt;=41,-1 - (INDEX(sorCol,MATCH(INDEX(valCol,MATCH('BPI+'!BU73,INIcol,0)),bpiTeams,0)) - 41) * (0.5/39),(INDEX(sorCol,MATCH(INDEX(valCol,MATCH('BPI+'!BU73,INIcol,0)),bpiTeams,0)) + 40)/325 - 2))))</f>
        <v>0</v>
      </c>
      <c r="AZ73" s="366">
        <f>IF(COUNTBLANK('BPI+'!BV73)=1,0,IF(COUNTIF(qwqlINIcol,'BPI+'!BV73)=0,-1.5,IF(INDEX(sorCol,MATCH(INDEX(valCol,MATCH('BPI+'!BV73,INIcol,0)),bpiTeams,0))&gt;=80,-1.5,IF(INDEX(sorCol,MATCH(INDEX(valCol,MATCH('BPI+'!BV73,INIcol,0)),bpiTeams,0))&gt;=41,-1 - (INDEX(sorCol,MATCH(INDEX(valCol,MATCH('BPI+'!BV73,INIcol,0)),bpiTeams,0)) - 41) * (0.5/39),(INDEX(sorCol,MATCH(INDEX(valCol,MATCH('BPI+'!BV73,INIcol,0)),bpiTeams,0)) + 40)/325 - 2))))</f>
        <v>0</v>
      </c>
      <c r="BA73" s="366">
        <f>IF(COUNTBLANK('BPI+'!BW73)=1,0,IF(COUNTIF(qwqlINIcol,'BPI+'!BW73)=0,-1.5,IF(INDEX(sorCol,MATCH(INDEX(valCol,MATCH('BPI+'!BW73,INIcol,0)),bpiTeams,0))&gt;=80,-1.5,IF(INDEX(sorCol,MATCH(INDEX(valCol,MATCH('BPI+'!BW73,INIcol,0)),bpiTeams,0))&gt;=41,-1 - (INDEX(sorCol,MATCH(INDEX(valCol,MATCH('BPI+'!BW73,INIcol,0)),bpiTeams,0)) - 41) * (0.5/39),(INDEX(sorCol,MATCH(INDEX(valCol,MATCH('BPI+'!BW73,INIcol,0)),bpiTeams,0)) + 40)/325 - 2))))</f>
        <v>0</v>
      </c>
      <c r="BB73" s="366">
        <f>IF(COUNTBLANK('BPI+'!BX73)=1,0,IF(COUNTIF(qwqlINIcol,'BPI+'!BX73)=0,-1.5,IF(INDEX(sorCol,MATCH(INDEX(valCol,MATCH('BPI+'!BX73,INIcol,0)),bpiTeams,0))&gt;=80,-1.5,IF(INDEX(sorCol,MATCH(INDEX(valCol,MATCH('BPI+'!BX73,INIcol,0)),bpiTeams,0))&gt;=41,-1 - (INDEX(sorCol,MATCH(INDEX(valCol,MATCH('BPI+'!BX73,INIcol,0)),bpiTeams,0)) - 41) * (0.5/39),(INDEX(sorCol,MATCH(INDEX(valCol,MATCH('BPI+'!BX73,INIcol,0)),bpiTeams,0)) + 40)/325 - 2))))</f>
        <v>0</v>
      </c>
      <c r="BC73" s="374">
        <f>IF(COUNTBLANK('BPI+'!BY73)=0,-1.6,0)</f>
        <v>-1.6</v>
      </c>
      <c r="BD73" s="374">
        <f>IF(COUNTBLANK('BPI+'!BZ73)=0,-1.6,0)</f>
        <v>-1.6</v>
      </c>
      <c r="BE73" s="374">
        <f>IF(COUNTBLANK('BPI+'!CA73)=0,-1.6,0)</f>
        <v>-1.6</v>
      </c>
      <c r="BF73" s="374">
        <f>IF(COUNTBLANK('BPI+'!CB73)=0,-1.6,0)</f>
        <v>-1.6</v>
      </c>
      <c r="BG73" s="374">
        <f>IF(COUNTBLANK('BPI+'!CC73)=0,-1.6,0)</f>
        <v>0</v>
      </c>
      <c r="BH73" s="374">
        <f>IF(COUNTBLANK('BPI+'!CD73)=0,-1.6,0)</f>
        <v>0</v>
      </c>
      <c r="BI73" s="374">
        <f>IF(COUNTBLANK('BPI+'!CE73)=0,-1.6,0)</f>
        <v>0</v>
      </c>
      <c r="BJ73" s="374">
        <f>IF(COUNTBLANK('BPI+'!CF73)=0,-1.6,0)</f>
        <v>0</v>
      </c>
      <c r="BK73" s="374">
        <f>IF(COUNTBLANK('BPI+'!CG73)=0,-1.6,0)</f>
        <v>0</v>
      </c>
      <c r="BL73" s="374">
        <f>IF(COUNTBLANK('BPI+'!CH73)=0,-1.6,0)</f>
        <v>0</v>
      </c>
      <c r="BM73" s="374">
        <f>IF(COUNTBLANK('BPI+'!CI73)=0,-1.6,0)</f>
        <v>0</v>
      </c>
      <c r="BN73" s="374">
        <f>IF(COUNTBLANK('BPI+'!CJ73)=0,-1.6,0)</f>
        <v>0</v>
      </c>
      <c r="BO73" s="374">
        <f>IF(COUNTBLANK('BPI+'!CK73)=0,-1.6,0)</f>
        <v>0</v>
      </c>
      <c r="BP73" s="374">
        <f>IF(COUNTBLANK('BPI+'!CL73)=0,-1.6,0)</f>
        <v>0</v>
      </c>
      <c r="BQ73" s="374">
        <f>IF(COUNTBLANK('BPI+'!CM73)=0,-1.6,0)</f>
        <v>0</v>
      </c>
      <c r="BR73" s="374">
        <f>IF(COUNTBLANK('BPI+'!CN73)=0,-1.6,0)</f>
        <v>0</v>
      </c>
      <c r="BS73" s="374">
        <f>IF(COUNTBLANK('BPI+'!CO73)=0,-1.6,0)</f>
        <v>0</v>
      </c>
      <c r="BT73">
        <f t="shared" si="7"/>
        <v>-13.315</v>
      </c>
    </row>
    <row r="74" spans="1:72" x14ac:dyDescent="0.3">
      <c r="A74" t="str">
        <f t="shared" si="5"/>
        <v>San Diego State</v>
      </c>
      <c r="B74" t="str">
        <f t="shared" si="6"/>
        <v>SDSU</v>
      </c>
      <c r="C74" s="358">
        <f>IF(
  COUNTBLANK('BPI+'!Y74)=1,
  0,
  IFERROR(
    IF(
      INDEX(sorCol,MATCH(INDEX(valCol,MATCH('BPI+'!Y74,INIcol,0)),bpiTeams,0))&lt;=40,
      2-INDEX(sorCol,MATCH(INDEX(valCol,MATCH('BPI+'!Y74,INIcol,0)),bpiTeams,0))/40,
      IF(
        INDEX(sorCol,MATCH(INDEX(valCol,MATCH('BPI+'!Y74,INIcol,0)),bpiTeams,0))&lt;=100,
        1-0.9*(INDEX(sorCol,MATCH(INDEX(valCol,MATCH('BPI+'!Y74,INIcol,0)),bpiTeams,0))-40)/60,
        0.1
      )
    ),
    0.1
  )
)</f>
        <v>0</v>
      </c>
      <c r="D74" s="358">
        <f>IF(
  COUNTBLANK('BPI+'!Z74)=1,
  0,
  IFERROR(
    IF(
      INDEX(sorCol,MATCH(INDEX(valCol,MATCH('BPI+'!Z74,INIcol,0)),bpiTeams,0))&lt;=40,
      2-INDEX(sorCol,MATCH(INDEX(valCol,MATCH('BPI+'!Z74,INIcol,0)),bpiTeams,0))/40,
      IF(
        INDEX(sorCol,MATCH(INDEX(valCol,MATCH('BPI+'!Z74,INIcol,0)),bpiTeams,0))&lt;=100,
        1-0.9*(INDEX(sorCol,MATCH(INDEX(valCol,MATCH('BPI+'!Z74,INIcol,0)),bpiTeams,0))-40)/60,
        0.1
      )
    ),
    0.1
  )
)</f>
        <v>0</v>
      </c>
      <c r="E74" s="358">
        <f>IF(
  COUNTBLANK('BPI+'!AA74)=1,
  0,
  IFERROR(
    IF(
      INDEX(sorCol,MATCH(INDEX(valCol,MATCH('BPI+'!AA74,INIcol,0)),bpiTeams,0))&lt;=40,
      2-INDEX(sorCol,MATCH(INDEX(valCol,MATCH('BPI+'!AA74,INIcol,0)),bpiTeams,0))/40,
      IF(
        INDEX(sorCol,MATCH(INDEX(valCol,MATCH('BPI+'!AA74,INIcol,0)),bpiTeams,0))&lt;=100,
        1-0.9*(INDEX(sorCol,MATCH(INDEX(valCol,MATCH('BPI+'!AA74,INIcol,0)),bpiTeams,0))-40)/60,
        0.1
      )
    ),
    0.1
  )
)</f>
        <v>0</v>
      </c>
      <c r="F74" s="358">
        <f>IF(
  COUNTBLANK('BPI+'!AB74)=1,
  0,
  IFERROR(
    IF(
      INDEX(sorCol,MATCH(INDEX(valCol,MATCH('BPI+'!AB74,INIcol,0)),bpiTeams,0))&lt;=40,
      2-INDEX(sorCol,MATCH(INDEX(valCol,MATCH('BPI+'!AB74,INIcol,0)),bpiTeams,0))/40,
      IF(
        INDEX(sorCol,MATCH(INDEX(valCol,MATCH('BPI+'!AB74,INIcol,0)),bpiTeams,0))&lt;=100,
        1-0.9*(INDEX(sorCol,MATCH(INDEX(valCol,MATCH('BPI+'!AB74,INIcol,0)),bpiTeams,0))-40)/60,
        0.1
      )
    ),
    0.1
  )
)</f>
        <v>0</v>
      </c>
      <c r="G74" s="358">
        <f>IF(
  COUNTBLANK('BPI+'!AC74)=1,
  0,
  IFERROR(
    IF(
      INDEX(sorCol,MATCH(INDEX(valCol,MATCH('BPI+'!AC74,INIcol,0)),bpiTeams,0))&lt;=40,
      2-INDEX(sorCol,MATCH(INDEX(valCol,MATCH('BPI+'!AC74,INIcol,0)),bpiTeams,0))/40,
      IF(
        INDEX(sorCol,MATCH(INDEX(valCol,MATCH('BPI+'!AC74,INIcol,0)),bpiTeams,0))&lt;=100,
        1-0.9*(INDEX(sorCol,MATCH(INDEX(valCol,MATCH('BPI+'!AC74,INIcol,0)),bpiTeams,0))-40)/60,
        0.1
      )
    ),
    0.1
  )
)</f>
        <v>0</v>
      </c>
      <c r="H74" s="358">
        <f>IF(
  COUNTBLANK('BPI+'!AD74)=1,
  0,
  IFERROR(
    IF(
      INDEX(sorCol,MATCH(INDEX(valCol,MATCH('BPI+'!AD74,INIcol,0)),bpiTeams,0))&lt;=40,
      2-INDEX(sorCol,MATCH(INDEX(valCol,MATCH('BPI+'!AD74,INIcol,0)),bpiTeams,0))/40,
      IF(
        INDEX(sorCol,MATCH(INDEX(valCol,MATCH('BPI+'!AD74,INIcol,0)),bpiTeams,0))&lt;=100,
        1-0.9*(INDEX(sorCol,MATCH(INDEX(valCol,MATCH('BPI+'!AD74,INIcol,0)),bpiTeams,0))-40)/60,
        0.1
      )
    ),
    0.1
  )
)</f>
        <v>0</v>
      </c>
      <c r="I74" s="358">
        <f>IF(
  COUNTBLANK('BPI+'!AE74)=1,
  0,
  IFERROR(
    IF(
      INDEX(sorCol,MATCH(INDEX(valCol,MATCH('BPI+'!AE74,INIcol,0)),bpiTeams,0))&lt;=40,
      2-INDEX(sorCol,MATCH(INDEX(valCol,MATCH('BPI+'!AE74,INIcol,0)),bpiTeams,0))/40,
      IF(
        INDEX(sorCol,MATCH(INDEX(valCol,MATCH('BPI+'!AE74,INIcol,0)),bpiTeams,0))&lt;=100,
        1-0.9*(INDEX(sorCol,MATCH(INDEX(valCol,MATCH('BPI+'!AE74,INIcol,0)),bpiTeams,0))-40)/60,
        0.1
      )
    ),
    0.1
  )
)</f>
        <v>0</v>
      </c>
      <c r="J74" s="358">
        <f>IF(
  COUNTBLANK('BPI+'!AF74)=1,
  0,
  IFERROR(
    IF(
      INDEX(sorCol,MATCH(INDEX(valCol,MATCH('BPI+'!AF74,INIcol,0)),bpiTeams,0))&lt;=40,
      2-INDEX(sorCol,MATCH(INDEX(valCol,MATCH('BPI+'!AF74,INIcol,0)),bpiTeams,0))/40,
      IF(
        INDEX(sorCol,MATCH(INDEX(valCol,MATCH('BPI+'!AF74,INIcol,0)),bpiTeams,0))&lt;=100,
        1-0.9*(INDEX(sorCol,MATCH(INDEX(valCol,MATCH('BPI+'!AF74,INIcol,0)),bpiTeams,0))-40)/60,
        0.1
      )
    ),
    0.1
  )
)</f>
        <v>0</v>
      </c>
      <c r="K74" s="358">
        <f>IF(
  COUNTBLANK('BPI+'!AG74)=1,
  0,
  IFERROR(
    IF(
      INDEX(sorCol,MATCH(INDEX(valCol,MATCH('BPI+'!AG74,INIcol,0)),bpiTeams,0))&lt;=40,
      2-INDEX(sorCol,MATCH(INDEX(valCol,MATCH('BPI+'!AG74,INIcol,0)),bpiTeams,0))/40,
      IF(
        INDEX(sorCol,MATCH(INDEX(valCol,MATCH('BPI+'!AG74,INIcol,0)),bpiTeams,0))&lt;=100,
        1-0.9*(INDEX(sorCol,MATCH(INDEX(valCol,MATCH('BPI+'!AG74,INIcol,0)),bpiTeams,0))-40)/60,
        0.1
      )
    ),
    0.1
  )
)</f>
        <v>0</v>
      </c>
      <c r="L74" s="358">
        <f>IF(
  COUNTBLANK('BPI+'!AH74)=1,
  0,
  IFERROR(
    IF(
      INDEX(sorCol,MATCH(INDEX(valCol,MATCH('BPI+'!AH74,INIcol,0)),bpiTeams,0))&lt;=40,
      2-INDEX(sorCol,MATCH(INDEX(valCol,MATCH('BPI+'!AH74,INIcol,0)),bpiTeams,0))/40,
      IF(
        INDEX(sorCol,MATCH(INDEX(valCol,MATCH('BPI+'!AH74,INIcol,0)),bpiTeams,0))&lt;=100,
        1-0.9*(INDEX(sorCol,MATCH(INDEX(valCol,MATCH('BPI+'!AH74,INIcol,0)),bpiTeams,0))-40)/60,
        0.1
      )
    ),
    0.1
  )
)</f>
        <v>0</v>
      </c>
      <c r="M74" s="358">
        <f>IF(
  COUNTBLANK('BPI+'!AI74)=1,
  0,
  IFERROR(
    IF(
      INDEX(sorCol,MATCH(INDEX(valCol,MATCH('BPI+'!AI74,INIcol,0)),bpiTeams,0))&lt;=40,
      2-INDEX(sorCol,MATCH(INDEX(valCol,MATCH('BPI+'!AI74,INIcol,0)),bpiTeams,0))/40,
      IF(
        INDEX(sorCol,MATCH(INDEX(valCol,MATCH('BPI+'!AI74,INIcol,0)),bpiTeams,0))&lt;=100,
        1-0.9*(INDEX(sorCol,MATCH(INDEX(valCol,MATCH('BPI+'!AI74,INIcol,0)),bpiTeams,0))-40)/60,
        0.1
      )
    ),
    0.1
  )
)</f>
        <v>0</v>
      </c>
      <c r="N74" s="358">
        <f>IF(
  COUNTBLANK('BPI+'!AJ74)=1,
  0,
  IFERROR(
    IF(
      INDEX(sorCol,MATCH(INDEX(valCol,MATCH('BPI+'!AJ74,INIcol,0)),bpiTeams,0))&lt;=40,
      2-INDEX(sorCol,MATCH(INDEX(valCol,MATCH('BPI+'!AJ74,INIcol,0)),bpiTeams,0))/40,
      IF(
        INDEX(sorCol,MATCH(INDEX(valCol,MATCH('BPI+'!AJ74,INIcol,0)),bpiTeams,0))&lt;=100,
        1-0.9*(INDEX(sorCol,MATCH(INDEX(valCol,MATCH('BPI+'!AJ74,INIcol,0)),bpiTeams,0))-40)/60,
        0.1
      )
    ),
    0.1
  )
)</f>
        <v>0</v>
      </c>
      <c r="O74" s="366">
        <f>IF(
  COUNTBLANK('BPI+'!AK74)=1,
  0,
  IFERROR(
    IF(
      INDEX(sorCol, MATCH(INDEX(valCol, MATCH('BPI+'!AK74, INIcol, 0)), bpiTeams, 0)) &lt;= 40,
      -INDEX(sorCol, MATCH(INDEX(valCol, MATCH('BPI+'!AK74, INIcol, 0)), bpiTeams, 0))/40,
      IF(
        INDEX(sorCol, MATCH(INDEX(valCol, MATCH('BPI+'!AK74, INIcol, 0)), bpiTeams, 0)) &lt;= 100,
        -1 - (INDEX(sorCol, MATCH(INDEX(valCol, MATCH('BPI+'!AK74, INIcol, 0)), bpiTeams, 0)) - 40)/60,
        -2
      )
    ),
    -2
  )
)</f>
        <v>-0.05</v>
      </c>
      <c r="P74" s="366">
        <f>IF(
  COUNTBLANK('BPI+'!AL74)=1,
  0,
  IFERROR(
    IF(
      INDEX(sorCol, MATCH(INDEX(valCol, MATCH('BPI+'!AL74, INIcol, 0)), bpiTeams, 0)) &lt;= 40,
      -INDEX(sorCol, MATCH(INDEX(valCol, MATCH('BPI+'!AL74, INIcol, 0)), bpiTeams, 0))/40,
      IF(
        INDEX(sorCol, MATCH(INDEX(valCol, MATCH('BPI+'!AL74, INIcol, 0)), bpiTeams, 0)) &lt;= 100,
        -1 - (INDEX(sorCol, MATCH(INDEX(valCol, MATCH('BPI+'!AL74, INIcol, 0)), bpiTeams, 0)) - 40)/60,
        -2
      )
    ),
    -2
  )
)</f>
        <v>-2.5000000000000001E-2</v>
      </c>
      <c r="Q74" s="366">
        <f>IF(
  COUNTBLANK('BPI+'!AM74)=1,
  0,
  IFERROR(
    IF(
      INDEX(sorCol, MATCH(INDEX(valCol, MATCH('BPI+'!AM74, INIcol, 0)), bpiTeams, 0)) &lt;= 40,
      -INDEX(sorCol, MATCH(INDEX(valCol, MATCH('BPI+'!AM74, INIcol, 0)), bpiTeams, 0))/40,
      IF(
        INDEX(sorCol, MATCH(INDEX(valCol, MATCH('BPI+'!AM74, INIcol, 0)), bpiTeams, 0)) &lt;= 100,
        -1 - (INDEX(sorCol, MATCH(INDEX(valCol, MATCH('BPI+'!AM74, INIcol, 0)), bpiTeams, 0)) - 40)/60,
        -2
      )
    ),
    -2
  )
)</f>
        <v>0</v>
      </c>
      <c r="R74" s="366">
        <f>IF(
  COUNTBLANK('BPI+'!AN74)=1,
  0,
  IFERROR(
    IF(
      INDEX(sorCol, MATCH(INDEX(valCol, MATCH('BPI+'!AN74, INIcol, 0)), bpiTeams, 0)) &lt;= 40,
      -INDEX(sorCol, MATCH(INDEX(valCol, MATCH('BPI+'!AN74, INIcol, 0)), bpiTeams, 0))/40,
      IF(
        INDEX(sorCol, MATCH(INDEX(valCol, MATCH('BPI+'!AN74, INIcol, 0)), bpiTeams, 0)) &lt;= 100,
        -1 - (INDEX(sorCol, MATCH(INDEX(valCol, MATCH('BPI+'!AN74, INIcol, 0)), bpiTeams, 0)) - 40)/60,
        -2
      )
    ),
    -2
  )
)</f>
        <v>0</v>
      </c>
      <c r="S74" s="366">
        <f>IF(
  COUNTBLANK('BPI+'!AO74)=1,
  0,
  IFERROR(
    IF(
      INDEX(sorCol, MATCH(INDEX(valCol, MATCH('BPI+'!AO74, INIcol, 0)), bpiTeams, 0)) &lt;= 40,
      -INDEX(sorCol, MATCH(INDEX(valCol, MATCH('BPI+'!AO74, INIcol, 0)), bpiTeams, 0))/40,
      IF(
        INDEX(sorCol, MATCH(INDEX(valCol, MATCH('BPI+'!AO74, INIcol, 0)), bpiTeams, 0)) &lt;= 100,
        -1 - (INDEX(sorCol, MATCH(INDEX(valCol, MATCH('BPI+'!AO74, INIcol, 0)), bpiTeams, 0)) - 40)/60,
        -2
      )
    ),
    -2
  )
)</f>
        <v>0</v>
      </c>
      <c r="T74" s="366">
        <f>IF(
  COUNTBLANK('BPI+'!AP74)=1,
  0,
  IFERROR(
    IF(
      INDEX(sorCol, MATCH(INDEX(valCol, MATCH('BPI+'!AP74, INIcol, 0)), bpiTeams, 0)) &lt;= 40,
      -INDEX(sorCol, MATCH(INDEX(valCol, MATCH('BPI+'!AP74, INIcol, 0)), bpiTeams, 0))/40,
      IF(
        INDEX(sorCol, MATCH(INDEX(valCol, MATCH('BPI+'!AP74, INIcol, 0)), bpiTeams, 0)) &lt;= 100,
        -1 - (INDEX(sorCol, MATCH(INDEX(valCol, MATCH('BPI+'!AP74, INIcol, 0)), bpiTeams, 0)) - 40)/60,
        -2
      )
    ),
    -2
  )
)</f>
        <v>0</v>
      </c>
      <c r="U74" s="366">
        <f>IF(
  COUNTBLANK('BPI+'!AQ74)=1,
  0,
  IFERROR(
    IF(
      INDEX(sorCol, MATCH(INDEX(valCol, MATCH('BPI+'!AQ74, INIcol, 0)), bpiTeams, 0)) &lt;= 40,
      -INDEX(sorCol, MATCH(INDEX(valCol, MATCH('BPI+'!AQ74, INIcol, 0)), bpiTeams, 0))/40,
      IF(
        INDEX(sorCol, MATCH(INDEX(valCol, MATCH('BPI+'!AQ74, INIcol, 0)), bpiTeams, 0)) &lt;= 100,
        -1 - (INDEX(sorCol, MATCH(INDEX(valCol, MATCH('BPI+'!AQ74, INIcol, 0)), bpiTeams, 0)) - 40)/60,
        -2
      )
    ),
    -2
  )
)</f>
        <v>0</v>
      </c>
      <c r="V74" s="366">
        <f>IF(
  COUNTBLANK('BPI+'!AR74)=1,
  0,
  IFERROR(
    IF(
      INDEX(sorCol, MATCH(INDEX(valCol, MATCH('BPI+'!AR74, INIcol, 0)), bpiTeams, 0)) &lt;= 40,
      -INDEX(sorCol, MATCH(INDEX(valCol, MATCH('BPI+'!AR74, INIcol, 0)), bpiTeams, 0))/40,
      IF(
        INDEX(sorCol, MATCH(INDEX(valCol, MATCH('BPI+'!AR74, INIcol, 0)), bpiTeams, 0)) &lt;= 100,
        -1 - (INDEX(sorCol, MATCH(INDEX(valCol, MATCH('BPI+'!AR74, INIcol, 0)), bpiTeams, 0)) - 40)/60,
        -2
      )
    ),
    -2
  )
)</f>
        <v>0</v>
      </c>
      <c r="W74" s="366">
        <f>IF(
  COUNTBLANK('BPI+'!AS74)=1,
  0,
  IFERROR(
    IF(
      INDEX(sorCol, MATCH(INDEX(valCol, MATCH('BPI+'!AS74, INIcol, 0)), bpiTeams, 0)) &lt;= 40,
      -INDEX(sorCol, MATCH(INDEX(valCol, MATCH('BPI+'!AS74, INIcol, 0)), bpiTeams, 0))/40,
      IF(
        INDEX(sorCol, MATCH(INDEX(valCol, MATCH('BPI+'!AS74, INIcol, 0)), bpiTeams, 0)) &lt;= 100,
        -1 - (INDEX(sorCol, MATCH(INDEX(valCol, MATCH('BPI+'!AS74, INIcol, 0)), bpiTeams, 0)) - 40)/60,
        -2
      )
    ),
    -2
  )
)</f>
        <v>0</v>
      </c>
      <c r="X74" s="366">
        <f>IF(
  COUNTBLANK('BPI+'!AT74)=1,
  0,
  IFERROR(
    IF(
      INDEX(sorCol, MATCH(INDEX(valCol, MATCH('BPI+'!AT74, INIcol, 0)), bpiTeams, 0)) &lt;= 40,
      -INDEX(sorCol, MATCH(INDEX(valCol, MATCH('BPI+'!AT74, INIcol, 0)), bpiTeams, 0))/40,
      IF(
        INDEX(sorCol, MATCH(INDEX(valCol, MATCH('BPI+'!AT74, INIcol, 0)), bpiTeams, 0)) &lt;= 100,
        -1 - (INDEX(sorCol, MATCH(INDEX(valCol, MATCH('BPI+'!AT74, INIcol, 0)), bpiTeams, 0)) - 40)/60,
        -2
      )
    ),
    -2
  )
)</f>
        <v>0</v>
      </c>
      <c r="Y74" s="366">
        <f>IF(
  COUNTBLANK('BPI+'!AU74)=1,
  0,
  IFERROR(
    IF(
      INDEX(sorCol, MATCH(INDEX(valCol, MATCH('BPI+'!AU74, INIcol, 0)), bpiTeams, 0)) &lt;= 40,
      -INDEX(sorCol, MATCH(INDEX(valCol, MATCH('BPI+'!AU74, INIcol, 0)), bpiTeams, 0))/40,
      IF(
        INDEX(sorCol, MATCH(INDEX(valCol, MATCH('BPI+'!AU74, INIcol, 0)), bpiTeams, 0)) &lt;= 100,
        -1 - (INDEX(sorCol, MATCH(INDEX(valCol, MATCH('BPI+'!AU74, INIcol, 0)), bpiTeams, 0)) - 40)/60,
        -2
      )
    ),
    -2
  )
)</f>
        <v>0</v>
      </c>
      <c r="Z74" s="366">
        <f>IF(
  COUNTBLANK('BPI+'!AV74)=1,
  0,
  IFERROR(
    IF(
      INDEX(sorCol, MATCH(INDEX(valCol, MATCH('BPI+'!AV74, INIcol, 0)), bpiTeams, 0)) &lt;= 40,
      -INDEX(sorCol, MATCH(INDEX(valCol, MATCH('BPI+'!AV74, INIcol, 0)), bpiTeams, 0))/40,
      IF(
        INDEX(sorCol, MATCH(INDEX(valCol, MATCH('BPI+'!AV74, INIcol, 0)), bpiTeams, 0)) &lt;= 100,
        -1 - (INDEX(sorCol, MATCH(INDEX(valCol, MATCH('BPI+'!AV74, INIcol, 0)), bpiTeams, 0)) - 40)/60,
        -2
      )
    ),
    -2
  )
)</f>
        <v>0</v>
      </c>
      <c r="AA74" s="358">
        <f>IFERROR(IF(COUNTBLANK('BPI+'!AX74)=1,0,IF(COUNTIF(qwqlINIcol,'BPI+'!AX74)=0,0.1,IF(INDEX(sorCol,MATCH(INDEX(valCol,MATCH('BPI+'!AW74,INIcol,0)),bpiTeams,0))&gt;=40,INDEX(sorCol,MATCH(INDEX(valCol,MATCH('BPI+'!AW74,INIcol,0)),bpiTeams,0))*-1/40+2,(INDEX(sorCol,MATCH(INDEX(valCol,MATCH('BPI+'!AW74,INIcol,0)),bpiTeams,0))*(-1)+40)/325+1))),0)</f>
        <v>0.39999999999999991</v>
      </c>
      <c r="AB74" s="358">
        <f>IFERROR(IF(COUNTBLANK('BPI+'!AY74)=1,0,IF(COUNTIF(qwqlINIcol,'BPI+'!AY74)=0,0.1,IF(INDEX(sorCol,MATCH(INDEX(valCol,MATCH('BPI+'!AX74,INIcol,0)),bpiTeams,0))&gt;=40,INDEX(sorCol,MATCH(INDEX(valCol,MATCH('BPI+'!AX74,INIcol,0)),bpiTeams,0))*-1/40+2,(INDEX(sorCol,MATCH(INDEX(valCol,MATCH('BPI+'!AX74,INIcol,0)),bpiTeams,0))*(-1)+40)/325+1))),0)</f>
        <v>1.0184615384615385</v>
      </c>
      <c r="AC74" s="358">
        <f>IFERROR(IF(COUNTBLANK('BPI+'!AZ74)=1,0,IF(COUNTIF(qwqlINIcol,'BPI+'!AZ74)=0,0.1,IF(INDEX(sorCol,MATCH(INDEX(valCol,MATCH('BPI+'!AY74,INIcol,0)),bpiTeams,0))&gt;=40,INDEX(sorCol,MATCH(INDEX(valCol,MATCH('BPI+'!AY74,INIcol,0)),bpiTeams,0))*-1/40+2,(INDEX(sorCol,MATCH(INDEX(valCol,MATCH('BPI+'!AY74,INIcol,0)),bpiTeams,0))*(-1)+40)/325+1))),0)</f>
        <v>0</v>
      </c>
      <c r="AD74" s="358">
        <f>IFERROR(IF(COUNTBLANK('BPI+'!BA74)=1,0,IF(COUNTIF(qwqlINIcol,'BPI+'!BA74)=0,0.1,IF(INDEX(sorCol,MATCH(INDEX(valCol,MATCH('BPI+'!AZ74,INIcol,0)),bpiTeams,0))&gt;=40,INDEX(sorCol,MATCH(INDEX(valCol,MATCH('BPI+'!AZ74,INIcol,0)),bpiTeams,0))*-1/40+2,(INDEX(sorCol,MATCH(INDEX(valCol,MATCH('BPI+'!AZ74,INIcol,0)),bpiTeams,0))*(-1)+40)/325+1))),0)</f>
        <v>0</v>
      </c>
      <c r="AE74" s="358">
        <f>IFERROR(IF(COUNTBLANK('BPI+'!BB74)=1,0,IF(COUNTIF(qwqlINIcol,'BPI+'!BB74)=0,0.1,IF(INDEX(sorCol,MATCH(INDEX(valCol,MATCH('BPI+'!BA74,INIcol,0)),bpiTeams,0))&gt;=40,INDEX(sorCol,MATCH(INDEX(valCol,MATCH('BPI+'!BA74,INIcol,0)),bpiTeams,0))*-1/40+2,(INDEX(sorCol,MATCH(INDEX(valCol,MATCH('BPI+'!BA74,INIcol,0)),bpiTeams,0))*(-1)+40)/325+1))),0)</f>
        <v>0</v>
      </c>
      <c r="AF74" s="358">
        <f>IFERROR(IF(COUNTBLANK('BPI+'!BC74)=1,0,IF(COUNTIF(qwqlINIcol,'BPI+'!BC74)=0,0.1,IF(INDEX(sorCol,MATCH(INDEX(valCol,MATCH('BPI+'!BB74,INIcol,0)),bpiTeams,0))&gt;=40,INDEX(sorCol,MATCH(INDEX(valCol,MATCH('BPI+'!BB74,INIcol,0)),bpiTeams,0))*-1/40+2,(INDEX(sorCol,MATCH(INDEX(valCol,MATCH('BPI+'!BB74,INIcol,0)),bpiTeams,0))*(-1)+40)/325+1))),0)</f>
        <v>0</v>
      </c>
      <c r="AG74" s="358">
        <f>IFERROR(IF(COUNTBLANK('BPI+'!BD74)=1,0,IF(COUNTIF(qwqlINIcol,'BPI+'!BD74)=0,0.1,IF(INDEX(sorCol,MATCH(INDEX(valCol,MATCH('BPI+'!BC74,INIcol,0)),bpiTeams,0))&gt;=40,INDEX(sorCol,MATCH(INDEX(valCol,MATCH('BPI+'!BC74,INIcol,0)),bpiTeams,0))*-1/40+2,(INDEX(sorCol,MATCH(INDEX(valCol,MATCH('BPI+'!BC74,INIcol,0)),bpiTeams,0))*(-1)+40)/325+1))),0)</f>
        <v>0</v>
      </c>
      <c r="AH74" s="358">
        <f>IFERROR(IF(COUNTBLANK('BPI+'!BE74)=1,0,IF(COUNTIF(qwqlINIcol,'BPI+'!BE74)=0,0.1,IF(INDEX(sorCol,MATCH(INDEX(valCol,MATCH('BPI+'!BD74,INIcol,0)),bpiTeams,0))&gt;=40,INDEX(sorCol,MATCH(INDEX(valCol,MATCH('BPI+'!BD74,INIcol,0)),bpiTeams,0))*-1/40+2,(INDEX(sorCol,MATCH(INDEX(valCol,MATCH('BPI+'!BD74,INIcol,0)),bpiTeams,0))*(-1)+40)/325+1))),0)</f>
        <v>0</v>
      </c>
      <c r="AI74" s="358">
        <f>IFERROR(IF(COUNTBLANK('BPI+'!BF74)=1,0,IF(COUNTIF(qwqlINIcol,'BPI+'!BF74)=0,0.1,IF(INDEX(sorCol,MATCH(INDEX(valCol,MATCH('BPI+'!BE74,INIcol,0)),bpiTeams,0))&gt;=40,INDEX(sorCol,MATCH(INDEX(valCol,MATCH('BPI+'!BE74,INIcol,0)),bpiTeams,0))*-1/40+2,(INDEX(sorCol,MATCH(INDEX(valCol,MATCH('BPI+'!BE74,INIcol,0)),bpiTeams,0))*(-1)+40)/325+1))),0)</f>
        <v>0</v>
      </c>
      <c r="AJ74" s="358">
        <f>IFERROR(IF(COUNTBLANK('BPI+'!BG74)=1,0,IF(COUNTIF(qwqlINIcol,'BPI+'!BG74)=0,0.1,IF(INDEX(sorCol,MATCH(INDEX(valCol,MATCH('BPI+'!BF74,INIcol,0)),bpiTeams,0))&gt;=40,INDEX(sorCol,MATCH(INDEX(valCol,MATCH('BPI+'!BF74,INIcol,0)),bpiTeams,0))*-1/40+2,(INDEX(sorCol,MATCH(INDEX(valCol,MATCH('BPI+'!BF74,INIcol,0)),bpiTeams,0))*(-1)+40)/325+1))),0)</f>
        <v>0</v>
      </c>
      <c r="AK74" s="358">
        <f>IFERROR(IF(COUNTBLANK('BPI+'!BH74)=1,0,IF(COUNTIF(qwqlINIcol,'BPI+'!BH74)=0,0.1,IF(INDEX(sorCol,MATCH(INDEX(valCol,MATCH('BPI+'!BG74,INIcol,0)),bpiTeams,0))&gt;=40,INDEX(sorCol,MATCH(INDEX(valCol,MATCH('BPI+'!BG74,INIcol,0)),bpiTeams,0))*-1/40+2,(INDEX(sorCol,MATCH(INDEX(valCol,MATCH('BPI+'!BG74,INIcol,0)),bpiTeams,0))*(-1)+40)/325+1))),0)</f>
        <v>0</v>
      </c>
      <c r="AL74" s="358">
        <f>IFERROR(IF(COUNTBLANK('BPI+'!BI74)=1,0,IF(COUNTIF(qwqlINIcol,'BPI+'!BI74)=0,0.1,IF(INDEX(sorCol,MATCH(INDEX(valCol,MATCH('BPI+'!BH74,INIcol,0)),bpiTeams,0))&gt;=40,INDEX(sorCol,MATCH(INDEX(valCol,MATCH('BPI+'!BH74,INIcol,0)),bpiTeams,0))*-1/40+2,(INDEX(sorCol,MATCH(INDEX(valCol,MATCH('BPI+'!BH74,INIcol,0)),bpiTeams,0))*(-1)+40)/325+1))),0)</f>
        <v>0</v>
      </c>
      <c r="AM74" s="358">
        <f>IFERROR(IF(COUNTBLANK('BPI+'!BJ74)=1,0,IF(COUNTIF(qwqlINIcol,'BPI+'!BJ74)=0,0.1,IF(INDEX(sorCol,MATCH(INDEX(valCol,MATCH('BPI+'!BI74,INIcol,0)),bpiTeams,0))&gt;=40,INDEX(sorCol,MATCH(INDEX(valCol,MATCH('BPI+'!BI74,INIcol,0)),bpiTeams,0))*-1/40+2,(INDEX(sorCol,MATCH(INDEX(valCol,MATCH('BPI+'!BI74,INIcol,0)),bpiTeams,0))*(-1)+40)/325+1))),0)</f>
        <v>0</v>
      </c>
      <c r="AN74" s="358">
        <f>IFERROR(IF(COUNTBLANK('BPI+'!BK74)=1,0,IF(COUNTIF(qwqlINIcol,'BPI+'!BK74)=0,0.1,IF(INDEX(sorCol,MATCH(INDEX(valCol,MATCH('BPI+'!BJ74,INIcol,0)),bpiTeams,0))&gt;=40,INDEX(sorCol,MATCH(INDEX(valCol,MATCH('BPI+'!BJ74,INIcol,0)),bpiTeams,0))*-1/40+2,(INDEX(sorCol,MATCH(INDEX(valCol,MATCH('BPI+'!BJ74,INIcol,0)),bpiTeams,0))*(-1)+40)/325+1))),0)</f>
        <v>0</v>
      </c>
      <c r="AO74" s="358">
        <f>IFERROR(IF(COUNTBLANK('BPI+'!BL74)=1,0,IF(COUNTIF(qwqlINIcol,'BPI+'!BL74)=0,0.1,IF(INDEX(sorCol,MATCH(INDEX(valCol,MATCH('BPI+'!BK74,INIcol,0)),bpiTeams,0))&gt;=40,INDEX(sorCol,MATCH(INDEX(valCol,MATCH('BPI+'!BK74,INIcol,0)),bpiTeams,0))*-1/40+2,(INDEX(sorCol,MATCH(INDEX(valCol,MATCH('BPI+'!BK74,INIcol,0)),bpiTeams,0))*(-1)+40)/325+1))),0)</f>
        <v>0</v>
      </c>
      <c r="AP74" s="366">
        <f>IF(COUNTBLANK('BPI+'!BL74)=1,0,IF(COUNTIF(qwqlINIcol,'BPI+'!BL74)=0,-1.5,IF(INDEX(sorCol,MATCH(INDEX(valCol,MATCH('BPI+'!BL74,INIcol,0)),bpiTeams,0))&gt;=80,-1.5,IF(INDEX(sorCol,MATCH(INDEX(valCol,MATCH('BPI+'!BL74,INIcol,0)),bpiTeams,0))&gt;=41,-1 - (INDEX(sorCol,MATCH(INDEX(valCol,MATCH('BPI+'!BL74,INIcol,0)),bpiTeams,0)) - 41) * (0.5/39),(INDEX(sorCol,MATCH(INDEX(valCol,MATCH('BPI+'!BL74,INIcol,0)),bpiTeams,0)) + 40)/325 - 2))))</f>
        <v>-1.7723076923076924</v>
      </c>
      <c r="AQ74" s="366">
        <f>IF(COUNTBLANK('BPI+'!BM74)=1,0,IF(COUNTIF(qwqlINIcol,'BPI+'!BM74)=0,-1.5,IF(INDEX(sorCol,MATCH(INDEX(valCol,MATCH('BPI+'!BM74,INIcol,0)),bpiTeams,0))&gt;=80,-1.5,IF(INDEX(sorCol,MATCH(INDEX(valCol,MATCH('BPI+'!BM74,INIcol,0)),bpiTeams,0))&gt;=41,-1 - (INDEX(sorCol,MATCH(INDEX(valCol,MATCH('BPI+'!BM74,INIcol,0)),bpiTeams,0)) - 41) * (0.5/39),(INDEX(sorCol,MATCH(INDEX(valCol,MATCH('BPI+'!BM74,INIcol,0)),bpiTeams,0)) + 40)/325 - 2))))</f>
        <v>-1.2948717948717949</v>
      </c>
      <c r="AR74" s="366">
        <f>IF(COUNTBLANK('BPI+'!BN74)=1,0,IF(COUNTIF(qwqlINIcol,'BPI+'!BN74)=0,-1.5,IF(INDEX(sorCol,MATCH(INDEX(valCol,MATCH('BPI+'!BN74,INIcol,0)),bpiTeams,0))&gt;=80,-1.5,IF(INDEX(sorCol,MATCH(INDEX(valCol,MATCH('BPI+'!BN74,INIcol,0)),bpiTeams,0))&gt;=41,-1 - (INDEX(sorCol,MATCH(INDEX(valCol,MATCH('BPI+'!BN74,INIcol,0)),bpiTeams,0)) - 41) * (0.5/39),(INDEX(sorCol,MATCH(INDEX(valCol,MATCH('BPI+'!BN74,INIcol,0)),bpiTeams,0)) + 40)/325 - 2))))</f>
        <v>-1.7723076923076924</v>
      </c>
      <c r="AS74" s="366">
        <f>IF(COUNTBLANK('BPI+'!BO74)=1,0,IF(COUNTIF(qwqlINIcol,'BPI+'!BO74)=0,-1.5,IF(INDEX(sorCol,MATCH(INDEX(valCol,MATCH('BPI+'!BO74,INIcol,0)),bpiTeams,0))&gt;=80,-1.5,IF(INDEX(sorCol,MATCH(INDEX(valCol,MATCH('BPI+'!BO74,INIcol,0)),bpiTeams,0))&gt;=41,-1 - (INDEX(sorCol,MATCH(INDEX(valCol,MATCH('BPI+'!BO74,INIcol,0)),bpiTeams,0)) - 41) * (0.5/39),(INDEX(sorCol,MATCH(INDEX(valCol,MATCH('BPI+'!BO74,INIcol,0)),bpiTeams,0)) + 40)/325 - 2))))</f>
        <v>0</v>
      </c>
      <c r="AT74" s="366">
        <f>IF(COUNTBLANK('BPI+'!BP74)=1,0,IF(COUNTIF(qwqlINIcol,'BPI+'!BP74)=0,-1.5,IF(INDEX(sorCol,MATCH(INDEX(valCol,MATCH('BPI+'!BP74,INIcol,0)),bpiTeams,0))&gt;=80,-1.5,IF(INDEX(sorCol,MATCH(INDEX(valCol,MATCH('BPI+'!BP74,INIcol,0)),bpiTeams,0))&gt;=41,-1 - (INDEX(sorCol,MATCH(INDEX(valCol,MATCH('BPI+'!BP74,INIcol,0)),bpiTeams,0)) - 41) * (0.5/39),(INDEX(sorCol,MATCH(INDEX(valCol,MATCH('BPI+'!BP74,INIcol,0)),bpiTeams,0)) + 40)/325 - 2))))</f>
        <v>0</v>
      </c>
      <c r="AU74" s="366">
        <f>IF(COUNTBLANK('BPI+'!BQ74)=1,0,IF(COUNTIF(qwqlINIcol,'BPI+'!BQ74)=0,-1.5,IF(INDEX(sorCol,MATCH(INDEX(valCol,MATCH('BPI+'!BQ74,INIcol,0)),bpiTeams,0))&gt;=80,-1.5,IF(INDEX(sorCol,MATCH(INDEX(valCol,MATCH('BPI+'!BQ74,INIcol,0)),bpiTeams,0))&gt;=41,-1 - (INDEX(sorCol,MATCH(INDEX(valCol,MATCH('BPI+'!BQ74,INIcol,0)),bpiTeams,0)) - 41) * (0.5/39),(INDEX(sorCol,MATCH(INDEX(valCol,MATCH('BPI+'!BQ74,INIcol,0)),bpiTeams,0)) + 40)/325 - 2))))</f>
        <v>0</v>
      </c>
      <c r="AV74" s="366">
        <f>IF(COUNTBLANK('BPI+'!BR74)=1,0,IF(COUNTIF(qwqlINIcol,'BPI+'!BR74)=0,-1.5,IF(INDEX(sorCol,MATCH(INDEX(valCol,MATCH('BPI+'!BR74,INIcol,0)),bpiTeams,0))&gt;=80,-1.5,IF(INDEX(sorCol,MATCH(INDEX(valCol,MATCH('BPI+'!BR74,INIcol,0)),bpiTeams,0))&gt;=41,-1 - (INDEX(sorCol,MATCH(INDEX(valCol,MATCH('BPI+'!BR74,INIcol,0)),bpiTeams,0)) - 41) * (0.5/39),(INDEX(sorCol,MATCH(INDEX(valCol,MATCH('BPI+'!BR74,INIcol,0)),bpiTeams,0)) + 40)/325 - 2))))</f>
        <v>0</v>
      </c>
      <c r="AW74" s="366">
        <f>IF(COUNTBLANK('BPI+'!BS74)=1,0,IF(COUNTIF(qwqlINIcol,'BPI+'!BS74)=0,-1.5,IF(INDEX(sorCol,MATCH(INDEX(valCol,MATCH('BPI+'!BS74,INIcol,0)),bpiTeams,0))&gt;=80,-1.5,IF(INDEX(sorCol,MATCH(INDEX(valCol,MATCH('BPI+'!BS74,INIcol,0)),bpiTeams,0))&gt;=41,-1 - (INDEX(sorCol,MATCH(INDEX(valCol,MATCH('BPI+'!BS74,INIcol,0)),bpiTeams,0)) - 41) * (0.5/39),(INDEX(sorCol,MATCH(INDEX(valCol,MATCH('BPI+'!BS74,INIcol,0)),bpiTeams,0)) + 40)/325 - 2))))</f>
        <v>0</v>
      </c>
      <c r="AX74" s="366">
        <f>IF(COUNTBLANK('BPI+'!BT74)=1,0,IF(COUNTIF(qwqlINIcol,'BPI+'!BT74)=0,-1.5,IF(INDEX(sorCol,MATCH(INDEX(valCol,MATCH('BPI+'!BT74,INIcol,0)),bpiTeams,0))&gt;=80,-1.5,IF(INDEX(sorCol,MATCH(INDEX(valCol,MATCH('BPI+'!BT74,INIcol,0)),bpiTeams,0))&gt;=41,-1 - (INDEX(sorCol,MATCH(INDEX(valCol,MATCH('BPI+'!BT74,INIcol,0)),bpiTeams,0)) - 41) * (0.5/39),(INDEX(sorCol,MATCH(INDEX(valCol,MATCH('BPI+'!BT74,INIcol,0)),bpiTeams,0)) + 40)/325 - 2))))</f>
        <v>0</v>
      </c>
      <c r="AY74" s="366">
        <f>IF(COUNTBLANK('BPI+'!BU74)=1,0,IF(COUNTIF(qwqlINIcol,'BPI+'!BU74)=0,-1.5,IF(INDEX(sorCol,MATCH(INDEX(valCol,MATCH('BPI+'!BU74,INIcol,0)),bpiTeams,0))&gt;=80,-1.5,IF(INDEX(sorCol,MATCH(INDEX(valCol,MATCH('BPI+'!BU74,INIcol,0)),bpiTeams,0))&gt;=41,-1 - (INDEX(sorCol,MATCH(INDEX(valCol,MATCH('BPI+'!BU74,INIcol,0)),bpiTeams,0)) - 41) * (0.5/39),(INDEX(sorCol,MATCH(INDEX(valCol,MATCH('BPI+'!BU74,INIcol,0)),bpiTeams,0)) + 40)/325 - 2))))</f>
        <v>0</v>
      </c>
      <c r="AZ74" s="366">
        <f>IF(COUNTBLANK('BPI+'!BV74)=1,0,IF(COUNTIF(qwqlINIcol,'BPI+'!BV74)=0,-1.5,IF(INDEX(sorCol,MATCH(INDEX(valCol,MATCH('BPI+'!BV74,INIcol,0)),bpiTeams,0))&gt;=80,-1.5,IF(INDEX(sorCol,MATCH(INDEX(valCol,MATCH('BPI+'!BV74,INIcol,0)),bpiTeams,0))&gt;=41,-1 - (INDEX(sorCol,MATCH(INDEX(valCol,MATCH('BPI+'!BV74,INIcol,0)),bpiTeams,0)) - 41) * (0.5/39),(INDEX(sorCol,MATCH(INDEX(valCol,MATCH('BPI+'!BV74,INIcol,0)),bpiTeams,0)) + 40)/325 - 2))))</f>
        <v>0</v>
      </c>
      <c r="BA74" s="366">
        <f>IF(COUNTBLANK('BPI+'!BW74)=1,0,IF(COUNTIF(qwqlINIcol,'BPI+'!BW74)=0,-1.5,IF(INDEX(sorCol,MATCH(INDEX(valCol,MATCH('BPI+'!BW74,INIcol,0)),bpiTeams,0))&gt;=80,-1.5,IF(INDEX(sorCol,MATCH(INDEX(valCol,MATCH('BPI+'!BW74,INIcol,0)),bpiTeams,0))&gt;=41,-1 - (INDEX(sorCol,MATCH(INDEX(valCol,MATCH('BPI+'!BW74,INIcol,0)),bpiTeams,0)) - 41) * (0.5/39),(INDEX(sorCol,MATCH(INDEX(valCol,MATCH('BPI+'!BW74,INIcol,0)),bpiTeams,0)) + 40)/325 - 2))))</f>
        <v>0</v>
      </c>
      <c r="BB74" s="366">
        <f>IF(COUNTBLANK('BPI+'!BX74)=1,0,IF(COUNTIF(qwqlINIcol,'BPI+'!BX74)=0,-1.5,IF(INDEX(sorCol,MATCH(INDEX(valCol,MATCH('BPI+'!BX74,INIcol,0)),bpiTeams,0))&gt;=80,-1.5,IF(INDEX(sorCol,MATCH(INDEX(valCol,MATCH('BPI+'!BX74,INIcol,0)),bpiTeams,0))&gt;=41,-1 - (INDEX(sorCol,MATCH(INDEX(valCol,MATCH('BPI+'!BX74,INIcol,0)),bpiTeams,0)) - 41) * (0.5/39),(INDEX(sorCol,MATCH(INDEX(valCol,MATCH('BPI+'!BX74,INIcol,0)),bpiTeams,0)) + 40)/325 - 2))))</f>
        <v>0</v>
      </c>
      <c r="BC74" s="374">
        <f>IF(COUNTBLANK('BPI+'!BY74)=0,-1.6,0)</f>
        <v>-1.6</v>
      </c>
      <c r="BD74" s="374">
        <f>IF(COUNTBLANK('BPI+'!BZ74)=0,-1.6,0)</f>
        <v>-1.6</v>
      </c>
      <c r="BE74" s="374">
        <f>IF(COUNTBLANK('BPI+'!CA74)=0,-1.6,0)</f>
        <v>-1.6</v>
      </c>
      <c r="BF74" s="374">
        <f>IF(COUNTBLANK('BPI+'!CB74)=0,-1.6,0)</f>
        <v>-1.6</v>
      </c>
      <c r="BG74" s="374">
        <f>IF(COUNTBLANK('BPI+'!CC74)=0,-1.6,0)</f>
        <v>-1.6</v>
      </c>
      <c r="BH74" s="374">
        <f>IF(COUNTBLANK('BPI+'!CD74)=0,-1.6,0)</f>
        <v>-1.6</v>
      </c>
      <c r="BI74" s="374">
        <f>IF(COUNTBLANK('BPI+'!CE74)=0,-1.6,0)</f>
        <v>0</v>
      </c>
      <c r="BJ74" s="374">
        <f>IF(COUNTBLANK('BPI+'!CF74)=0,-1.6,0)</f>
        <v>0</v>
      </c>
      <c r="BK74" s="374">
        <f>IF(COUNTBLANK('BPI+'!CG74)=0,-1.6,0)</f>
        <v>0</v>
      </c>
      <c r="BL74" s="374">
        <f>IF(COUNTBLANK('BPI+'!CH74)=0,-1.6,0)</f>
        <v>0</v>
      </c>
      <c r="BM74" s="374">
        <f>IF(COUNTBLANK('BPI+'!CI74)=0,-1.6,0)</f>
        <v>0</v>
      </c>
      <c r="BN74" s="374">
        <f>IF(COUNTBLANK('BPI+'!CJ74)=0,-1.6,0)</f>
        <v>0</v>
      </c>
      <c r="BO74" s="374">
        <f>IF(COUNTBLANK('BPI+'!CK74)=0,-1.6,0)</f>
        <v>0</v>
      </c>
      <c r="BP74" s="374">
        <f>IF(COUNTBLANK('BPI+'!CL74)=0,-1.6,0)</f>
        <v>0</v>
      </c>
      <c r="BQ74" s="374">
        <f>IF(COUNTBLANK('BPI+'!CM74)=0,-1.6,0)</f>
        <v>0</v>
      </c>
      <c r="BR74" s="374">
        <f>IF(COUNTBLANK('BPI+'!CN74)=0,-1.6,0)</f>
        <v>0</v>
      </c>
      <c r="BS74" s="374">
        <f>IF(COUNTBLANK('BPI+'!CO74)=0,-1.6,0)</f>
        <v>0</v>
      </c>
      <c r="BT74">
        <f t="shared" si="7"/>
        <v>-13.096025641025639</v>
      </c>
    </row>
    <row r="75" spans="1:72" x14ac:dyDescent="0.3">
      <c r="A75" t="str">
        <f t="shared" si="5"/>
        <v>New Mexico</v>
      </c>
      <c r="B75" t="str">
        <f t="shared" si="6"/>
        <v>UNM</v>
      </c>
      <c r="C75" s="358">
        <f>IF(
  COUNTBLANK('BPI+'!Y75)=1,
  0,
  IFERROR(
    IF(
      INDEX(sorCol,MATCH(INDEX(valCol,MATCH('BPI+'!Y75,INIcol,0)),bpiTeams,0))&lt;=40,
      2-INDEX(sorCol,MATCH(INDEX(valCol,MATCH('BPI+'!Y75,INIcol,0)),bpiTeams,0))/40,
      IF(
        INDEX(sorCol,MATCH(INDEX(valCol,MATCH('BPI+'!Y75,INIcol,0)),bpiTeams,0))&lt;=100,
        1-0.9*(INDEX(sorCol,MATCH(INDEX(valCol,MATCH('BPI+'!Y75,INIcol,0)),bpiTeams,0))-40)/60,
        0.1
      )
    ),
    0.1
  )
)</f>
        <v>0</v>
      </c>
      <c r="D75" s="358">
        <f>IF(
  COUNTBLANK('BPI+'!Z75)=1,
  0,
  IFERROR(
    IF(
      INDEX(sorCol,MATCH(INDEX(valCol,MATCH('BPI+'!Z75,INIcol,0)),bpiTeams,0))&lt;=40,
      2-INDEX(sorCol,MATCH(INDEX(valCol,MATCH('BPI+'!Z75,INIcol,0)),bpiTeams,0))/40,
      IF(
        INDEX(sorCol,MATCH(INDEX(valCol,MATCH('BPI+'!Z75,INIcol,0)),bpiTeams,0))&lt;=100,
        1-0.9*(INDEX(sorCol,MATCH(INDEX(valCol,MATCH('BPI+'!Z75,INIcol,0)),bpiTeams,0))-40)/60,
        0.1
      )
    ),
    0.1
  )
)</f>
        <v>0</v>
      </c>
      <c r="E75" s="358">
        <f>IF(
  COUNTBLANK('BPI+'!AA75)=1,
  0,
  IFERROR(
    IF(
      INDEX(sorCol,MATCH(INDEX(valCol,MATCH('BPI+'!AA75,INIcol,0)),bpiTeams,0))&lt;=40,
      2-INDEX(sorCol,MATCH(INDEX(valCol,MATCH('BPI+'!AA75,INIcol,0)),bpiTeams,0))/40,
      IF(
        INDEX(sorCol,MATCH(INDEX(valCol,MATCH('BPI+'!AA75,INIcol,0)),bpiTeams,0))&lt;=100,
        1-0.9*(INDEX(sorCol,MATCH(INDEX(valCol,MATCH('BPI+'!AA75,INIcol,0)),bpiTeams,0))-40)/60,
        0.1
      )
    ),
    0.1
  )
)</f>
        <v>0</v>
      </c>
      <c r="F75" s="358">
        <f>IF(
  COUNTBLANK('BPI+'!AB75)=1,
  0,
  IFERROR(
    IF(
      INDEX(sorCol,MATCH(INDEX(valCol,MATCH('BPI+'!AB75,INIcol,0)),bpiTeams,0))&lt;=40,
      2-INDEX(sorCol,MATCH(INDEX(valCol,MATCH('BPI+'!AB75,INIcol,0)),bpiTeams,0))/40,
      IF(
        INDEX(sorCol,MATCH(INDEX(valCol,MATCH('BPI+'!AB75,INIcol,0)),bpiTeams,0))&lt;=100,
        1-0.9*(INDEX(sorCol,MATCH(INDEX(valCol,MATCH('BPI+'!AB75,INIcol,0)),bpiTeams,0))-40)/60,
        0.1
      )
    ),
    0.1
  )
)</f>
        <v>0</v>
      </c>
      <c r="G75" s="358">
        <f>IF(
  COUNTBLANK('BPI+'!AC75)=1,
  0,
  IFERROR(
    IF(
      INDEX(sorCol,MATCH(INDEX(valCol,MATCH('BPI+'!AC75,INIcol,0)),bpiTeams,0))&lt;=40,
      2-INDEX(sorCol,MATCH(INDEX(valCol,MATCH('BPI+'!AC75,INIcol,0)),bpiTeams,0))/40,
      IF(
        INDEX(sorCol,MATCH(INDEX(valCol,MATCH('BPI+'!AC75,INIcol,0)),bpiTeams,0))&lt;=100,
        1-0.9*(INDEX(sorCol,MATCH(INDEX(valCol,MATCH('BPI+'!AC75,INIcol,0)),bpiTeams,0))-40)/60,
        0.1
      )
    ),
    0.1
  )
)</f>
        <v>0</v>
      </c>
      <c r="H75" s="358">
        <f>IF(
  COUNTBLANK('BPI+'!AD75)=1,
  0,
  IFERROR(
    IF(
      INDEX(sorCol,MATCH(INDEX(valCol,MATCH('BPI+'!AD75,INIcol,0)),bpiTeams,0))&lt;=40,
      2-INDEX(sorCol,MATCH(INDEX(valCol,MATCH('BPI+'!AD75,INIcol,0)),bpiTeams,0))/40,
      IF(
        INDEX(sorCol,MATCH(INDEX(valCol,MATCH('BPI+'!AD75,INIcol,0)),bpiTeams,0))&lt;=100,
        1-0.9*(INDEX(sorCol,MATCH(INDEX(valCol,MATCH('BPI+'!AD75,INIcol,0)),bpiTeams,0))-40)/60,
        0.1
      )
    ),
    0.1
  )
)</f>
        <v>0</v>
      </c>
      <c r="I75" s="358">
        <f>IF(
  COUNTBLANK('BPI+'!AE75)=1,
  0,
  IFERROR(
    IF(
      INDEX(sorCol,MATCH(INDEX(valCol,MATCH('BPI+'!AE75,INIcol,0)),bpiTeams,0))&lt;=40,
      2-INDEX(sorCol,MATCH(INDEX(valCol,MATCH('BPI+'!AE75,INIcol,0)),bpiTeams,0))/40,
      IF(
        INDEX(sorCol,MATCH(INDEX(valCol,MATCH('BPI+'!AE75,INIcol,0)),bpiTeams,0))&lt;=100,
        1-0.9*(INDEX(sorCol,MATCH(INDEX(valCol,MATCH('BPI+'!AE75,INIcol,0)),bpiTeams,0))-40)/60,
        0.1
      )
    ),
    0.1
  )
)</f>
        <v>0</v>
      </c>
      <c r="J75" s="358">
        <f>IF(
  COUNTBLANK('BPI+'!AF75)=1,
  0,
  IFERROR(
    IF(
      INDEX(sorCol,MATCH(INDEX(valCol,MATCH('BPI+'!AF75,INIcol,0)),bpiTeams,0))&lt;=40,
      2-INDEX(sorCol,MATCH(INDEX(valCol,MATCH('BPI+'!AF75,INIcol,0)),bpiTeams,0))/40,
      IF(
        INDEX(sorCol,MATCH(INDEX(valCol,MATCH('BPI+'!AF75,INIcol,0)),bpiTeams,0))&lt;=100,
        1-0.9*(INDEX(sorCol,MATCH(INDEX(valCol,MATCH('BPI+'!AF75,INIcol,0)),bpiTeams,0))-40)/60,
        0.1
      )
    ),
    0.1
  )
)</f>
        <v>0</v>
      </c>
      <c r="K75" s="358">
        <f>IF(
  COUNTBLANK('BPI+'!AG75)=1,
  0,
  IFERROR(
    IF(
      INDEX(sorCol,MATCH(INDEX(valCol,MATCH('BPI+'!AG75,INIcol,0)),bpiTeams,0))&lt;=40,
      2-INDEX(sorCol,MATCH(INDEX(valCol,MATCH('BPI+'!AG75,INIcol,0)),bpiTeams,0))/40,
      IF(
        INDEX(sorCol,MATCH(INDEX(valCol,MATCH('BPI+'!AG75,INIcol,0)),bpiTeams,0))&lt;=100,
        1-0.9*(INDEX(sorCol,MATCH(INDEX(valCol,MATCH('BPI+'!AG75,INIcol,0)),bpiTeams,0))-40)/60,
        0.1
      )
    ),
    0.1
  )
)</f>
        <v>0</v>
      </c>
      <c r="L75" s="358">
        <f>IF(
  COUNTBLANK('BPI+'!AH75)=1,
  0,
  IFERROR(
    IF(
      INDEX(sorCol,MATCH(INDEX(valCol,MATCH('BPI+'!AH75,INIcol,0)),bpiTeams,0))&lt;=40,
      2-INDEX(sorCol,MATCH(INDEX(valCol,MATCH('BPI+'!AH75,INIcol,0)),bpiTeams,0))/40,
      IF(
        INDEX(sorCol,MATCH(INDEX(valCol,MATCH('BPI+'!AH75,INIcol,0)),bpiTeams,0))&lt;=100,
        1-0.9*(INDEX(sorCol,MATCH(INDEX(valCol,MATCH('BPI+'!AH75,INIcol,0)),bpiTeams,0))-40)/60,
        0.1
      )
    ),
    0.1
  )
)</f>
        <v>0</v>
      </c>
      <c r="M75" s="358">
        <f>IF(
  COUNTBLANK('BPI+'!AI75)=1,
  0,
  IFERROR(
    IF(
      INDEX(sorCol,MATCH(INDEX(valCol,MATCH('BPI+'!AI75,INIcol,0)),bpiTeams,0))&lt;=40,
      2-INDEX(sorCol,MATCH(INDEX(valCol,MATCH('BPI+'!AI75,INIcol,0)),bpiTeams,0))/40,
      IF(
        INDEX(sorCol,MATCH(INDEX(valCol,MATCH('BPI+'!AI75,INIcol,0)),bpiTeams,0))&lt;=100,
        1-0.9*(INDEX(sorCol,MATCH(INDEX(valCol,MATCH('BPI+'!AI75,INIcol,0)),bpiTeams,0))-40)/60,
        0.1
      )
    ),
    0.1
  )
)</f>
        <v>0</v>
      </c>
      <c r="N75" s="358">
        <f>IF(
  COUNTBLANK('BPI+'!AJ75)=1,
  0,
  IFERROR(
    IF(
      INDEX(sorCol,MATCH(INDEX(valCol,MATCH('BPI+'!AJ75,INIcol,0)),bpiTeams,0))&lt;=40,
      2-INDEX(sorCol,MATCH(INDEX(valCol,MATCH('BPI+'!AJ75,INIcol,0)),bpiTeams,0))/40,
      IF(
        INDEX(sorCol,MATCH(INDEX(valCol,MATCH('BPI+'!AJ75,INIcol,0)),bpiTeams,0))&lt;=100,
        1-0.9*(INDEX(sorCol,MATCH(INDEX(valCol,MATCH('BPI+'!AJ75,INIcol,0)),bpiTeams,0))-40)/60,
        0.1
      )
    ),
    0.1
  )
)</f>
        <v>0</v>
      </c>
      <c r="O75" s="366">
        <f>IF(
  COUNTBLANK('BPI+'!AK75)=1,
  0,
  IFERROR(
    IF(
      INDEX(sorCol, MATCH(INDEX(valCol, MATCH('BPI+'!AK75, INIcol, 0)), bpiTeams, 0)) &lt;= 40,
      -INDEX(sorCol, MATCH(INDEX(valCol, MATCH('BPI+'!AK75, INIcol, 0)), bpiTeams, 0))/40,
      IF(
        INDEX(sorCol, MATCH(INDEX(valCol, MATCH('BPI+'!AK75, INIcol, 0)), bpiTeams, 0)) &lt;= 100,
        -1 - (INDEX(sorCol, MATCH(INDEX(valCol, MATCH('BPI+'!AK75, INIcol, 0)), bpiTeams, 0)) - 40)/60,
        -2
      )
    ),
    -2
  )
)</f>
        <v>0</v>
      </c>
      <c r="P75" s="366">
        <f>IF(
  COUNTBLANK('BPI+'!AL75)=1,
  0,
  IFERROR(
    IF(
      INDEX(sorCol, MATCH(INDEX(valCol, MATCH('BPI+'!AL75, INIcol, 0)), bpiTeams, 0)) &lt;= 40,
      -INDEX(sorCol, MATCH(INDEX(valCol, MATCH('BPI+'!AL75, INIcol, 0)), bpiTeams, 0))/40,
      IF(
        INDEX(sorCol, MATCH(INDEX(valCol, MATCH('BPI+'!AL75, INIcol, 0)), bpiTeams, 0)) &lt;= 100,
        -1 - (INDEX(sorCol, MATCH(INDEX(valCol, MATCH('BPI+'!AL75, INIcol, 0)), bpiTeams, 0)) - 40)/60,
        -2
      )
    ),
    -2
  )
)</f>
        <v>0</v>
      </c>
      <c r="Q75" s="366">
        <f>IF(
  COUNTBLANK('BPI+'!AM75)=1,
  0,
  IFERROR(
    IF(
      INDEX(sorCol, MATCH(INDEX(valCol, MATCH('BPI+'!AM75, INIcol, 0)), bpiTeams, 0)) &lt;= 40,
      -INDEX(sorCol, MATCH(INDEX(valCol, MATCH('BPI+'!AM75, INIcol, 0)), bpiTeams, 0))/40,
      IF(
        INDEX(sorCol, MATCH(INDEX(valCol, MATCH('BPI+'!AM75, INIcol, 0)), bpiTeams, 0)) &lt;= 100,
        -1 - (INDEX(sorCol, MATCH(INDEX(valCol, MATCH('BPI+'!AM75, INIcol, 0)), bpiTeams, 0)) - 40)/60,
        -2
      )
    ),
    -2
  )
)</f>
        <v>0</v>
      </c>
      <c r="R75" s="366">
        <f>IF(
  COUNTBLANK('BPI+'!AN75)=1,
  0,
  IFERROR(
    IF(
      INDEX(sorCol, MATCH(INDEX(valCol, MATCH('BPI+'!AN75, INIcol, 0)), bpiTeams, 0)) &lt;= 40,
      -INDEX(sorCol, MATCH(INDEX(valCol, MATCH('BPI+'!AN75, INIcol, 0)), bpiTeams, 0))/40,
      IF(
        INDEX(sorCol, MATCH(INDEX(valCol, MATCH('BPI+'!AN75, INIcol, 0)), bpiTeams, 0)) &lt;= 100,
        -1 - (INDEX(sorCol, MATCH(INDEX(valCol, MATCH('BPI+'!AN75, INIcol, 0)), bpiTeams, 0)) - 40)/60,
        -2
      )
    ),
    -2
  )
)</f>
        <v>0</v>
      </c>
      <c r="S75" s="366">
        <f>IF(
  COUNTBLANK('BPI+'!AO75)=1,
  0,
  IFERROR(
    IF(
      INDEX(sorCol, MATCH(INDEX(valCol, MATCH('BPI+'!AO75, INIcol, 0)), bpiTeams, 0)) &lt;= 40,
      -INDEX(sorCol, MATCH(INDEX(valCol, MATCH('BPI+'!AO75, INIcol, 0)), bpiTeams, 0))/40,
      IF(
        INDEX(sorCol, MATCH(INDEX(valCol, MATCH('BPI+'!AO75, INIcol, 0)), bpiTeams, 0)) &lt;= 100,
        -1 - (INDEX(sorCol, MATCH(INDEX(valCol, MATCH('BPI+'!AO75, INIcol, 0)), bpiTeams, 0)) - 40)/60,
        -2
      )
    ),
    -2
  )
)</f>
        <v>0</v>
      </c>
      <c r="T75" s="366">
        <f>IF(
  COUNTBLANK('BPI+'!AP75)=1,
  0,
  IFERROR(
    IF(
      INDEX(sorCol, MATCH(INDEX(valCol, MATCH('BPI+'!AP75, INIcol, 0)), bpiTeams, 0)) &lt;= 40,
      -INDEX(sorCol, MATCH(INDEX(valCol, MATCH('BPI+'!AP75, INIcol, 0)), bpiTeams, 0))/40,
      IF(
        INDEX(sorCol, MATCH(INDEX(valCol, MATCH('BPI+'!AP75, INIcol, 0)), bpiTeams, 0)) &lt;= 100,
        -1 - (INDEX(sorCol, MATCH(INDEX(valCol, MATCH('BPI+'!AP75, INIcol, 0)), bpiTeams, 0)) - 40)/60,
        -2
      )
    ),
    -2
  )
)</f>
        <v>0</v>
      </c>
      <c r="U75" s="366">
        <f>IF(
  COUNTBLANK('BPI+'!AQ75)=1,
  0,
  IFERROR(
    IF(
      INDEX(sorCol, MATCH(INDEX(valCol, MATCH('BPI+'!AQ75, INIcol, 0)), bpiTeams, 0)) &lt;= 40,
      -INDEX(sorCol, MATCH(INDEX(valCol, MATCH('BPI+'!AQ75, INIcol, 0)), bpiTeams, 0))/40,
      IF(
        INDEX(sorCol, MATCH(INDEX(valCol, MATCH('BPI+'!AQ75, INIcol, 0)), bpiTeams, 0)) &lt;= 100,
        -1 - (INDEX(sorCol, MATCH(INDEX(valCol, MATCH('BPI+'!AQ75, INIcol, 0)), bpiTeams, 0)) - 40)/60,
        -2
      )
    ),
    -2
  )
)</f>
        <v>0</v>
      </c>
      <c r="V75" s="366">
        <f>IF(
  COUNTBLANK('BPI+'!AR75)=1,
  0,
  IFERROR(
    IF(
      INDEX(sorCol, MATCH(INDEX(valCol, MATCH('BPI+'!AR75, INIcol, 0)), bpiTeams, 0)) &lt;= 40,
      -INDEX(sorCol, MATCH(INDEX(valCol, MATCH('BPI+'!AR75, INIcol, 0)), bpiTeams, 0))/40,
      IF(
        INDEX(sorCol, MATCH(INDEX(valCol, MATCH('BPI+'!AR75, INIcol, 0)), bpiTeams, 0)) &lt;= 100,
        -1 - (INDEX(sorCol, MATCH(INDEX(valCol, MATCH('BPI+'!AR75, INIcol, 0)), bpiTeams, 0)) - 40)/60,
        -2
      )
    ),
    -2
  )
)</f>
        <v>0</v>
      </c>
      <c r="W75" s="366">
        <f>IF(
  COUNTBLANK('BPI+'!AS75)=1,
  0,
  IFERROR(
    IF(
      INDEX(sorCol, MATCH(INDEX(valCol, MATCH('BPI+'!AS75, INIcol, 0)), bpiTeams, 0)) &lt;= 40,
      -INDEX(sorCol, MATCH(INDEX(valCol, MATCH('BPI+'!AS75, INIcol, 0)), bpiTeams, 0))/40,
      IF(
        INDEX(sorCol, MATCH(INDEX(valCol, MATCH('BPI+'!AS75, INIcol, 0)), bpiTeams, 0)) &lt;= 100,
        -1 - (INDEX(sorCol, MATCH(INDEX(valCol, MATCH('BPI+'!AS75, INIcol, 0)), bpiTeams, 0)) - 40)/60,
        -2
      )
    ),
    -2
  )
)</f>
        <v>0</v>
      </c>
      <c r="X75" s="366">
        <f>IF(
  COUNTBLANK('BPI+'!AT75)=1,
  0,
  IFERROR(
    IF(
      INDEX(sorCol, MATCH(INDEX(valCol, MATCH('BPI+'!AT75, INIcol, 0)), bpiTeams, 0)) &lt;= 40,
      -INDEX(sorCol, MATCH(INDEX(valCol, MATCH('BPI+'!AT75, INIcol, 0)), bpiTeams, 0))/40,
      IF(
        INDEX(sorCol, MATCH(INDEX(valCol, MATCH('BPI+'!AT75, INIcol, 0)), bpiTeams, 0)) &lt;= 100,
        -1 - (INDEX(sorCol, MATCH(INDEX(valCol, MATCH('BPI+'!AT75, INIcol, 0)), bpiTeams, 0)) - 40)/60,
        -2
      )
    ),
    -2
  )
)</f>
        <v>0</v>
      </c>
      <c r="Y75" s="366">
        <f>IF(
  COUNTBLANK('BPI+'!AU75)=1,
  0,
  IFERROR(
    IF(
      INDEX(sorCol, MATCH(INDEX(valCol, MATCH('BPI+'!AU75, INIcol, 0)), bpiTeams, 0)) &lt;= 40,
      -INDEX(sorCol, MATCH(INDEX(valCol, MATCH('BPI+'!AU75, INIcol, 0)), bpiTeams, 0))/40,
      IF(
        INDEX(sorCol, MATCH(INDEX(valCol, MATCH('BPI+'!AU75, INIcol, 0)), bpiTeams, 0)) &lt;= 100,
        -1 - (INDEX(sorCol, MATCH(INDEX(valCol, MATCH('BPI+'!AU75, INIcol, 0)), bpiTeams, 0)) - 40)/60,
        -2
      )
    ),
    -2
  )
)</f>
        <v>0</v>
      </c>
      <c r="Z75" s="366">
        <f>IF(
  COUNTBLANK('BPI+'!AV75)=1,
  0,
  IFERROR(
    IF(
      INDEX(sorCol, MATCH(INDEX(valCol, MATCH('BPI+'!AV75, INIcol, 0)), bpiTeams, 0)) &lt;= 40,
      -INDEX(sorCol, MATCH(INDEX(valCol, MATCH('BPI+'!AV75, INIcol, 0)), bpiTeams, 0))/40,
      IF(
        INDEX(sorCol, MATCH(INDEX(valCol, MATCH('BPI+'!AV75, INIcol, 0)), bpiTeams, 0)) &lt;= 100,
        -1 - (INDEX(sorCol, MATCH(INDEX(valCol, MATCH('BPI+'!AV75, INIcol, 0)), bpiTeams, 0)) - 40)/60,
        -2
      )
    ),
    -2
  )
)</f>
        <v>0</v>
      </c>
      <c r="AA75" s="358">
        <f>IFERROR(IF(COUNTBLANK('BPI+'!AX75)=1,0,IF(COUNTIF(qwqlINIcol,'BPI+'!AX75)=0,0.1,IF(INDEX(sorCol,MATCH(INDEX(valCol,MATCH('BPI+'!AW75,INIcol,0)),bpiTeams,0))&gt;=40,INDEX(sorCol,MATCH(INDEX(valCol,MATCH('BPI+'!AW75,INIcol,0)),bpiTeams,0))*-1/40+2,(INDEX(sorCol,MATCH(INDEX(valCol,MATCH('BPI+'!AW75,INIcol,0)),bpiTeams,0))*(-1)+40)/325+1))),0)</f>
        <v>0.95</v>
      </c>
      <c r="AB75" s="358">
        <f>IFERROR(IF(COUNTBLANK('BPI+'!AY75)=1,0,IF(COUNTIF(qwqlINIcol,'BPI+'!AY75)=0,0.1,IF(INDEX(sorCol,MATCH(INDEX(valCol,MATCH('BPI+'!AX75,INIcol,0)),bpiTeams,0))&gt;=40,INDEX(sorCol,MATCH(INDEX(valCol,MATCH('BPI+'!AX75,INIcol,0)),bpiTeams,0))*-1/40+2,(INDEX(sorCol,MATCH(INDEX(valCol,MATCH('BPI+'!AX75,INIcol,0)),bpiTeams,0))*(-1)+40)/325+1))),0)</f>
        <v>0.97500000000000009</v>
      </c>
      <c r="AC75" s="358">
        <f>IFERROR(IF(COUNTBLANK('BPI+'!AZ75)=1,0,IF(COUNTIF(qwqlINIcol,'BPI+'!AZ75)=0,0.1,IF(INDEX(sorCol,MATCH(INDEX(valCol,MATCH('BPI+'!AY75,INIcol,0)),bpiTeams,0))&gt;=40,INDEX(sorCol,MATCH(INDEX(valCol,MATCH('BPI+'!AY75,INIcol,0)),bpiTeams,0))*-1/40+2,(INDEX(sorCol,MATCH(INDEX(valCol,MATCH('BPI+'!AY75,INIcol,0)),bpiTeams,0))*(-1)+40)/325+1))),0)</f>
        <v>0</v>
      </c>
      <c r="AD75" s="358">
        <f>IFERROR(IF(COUNTBLANK('BPI+'!BA75)=1,0,IF(COUNTIF(qwqlINIcol,'BPI+'!BA75)=0,0.1,IF(INDEX(sorCol,MATCH(INDEX(valCol,MATCH('BPI+'!AZ75,INIcol,0)),bpiTeams,0))&gt;=40,INDEX(sorCol,MATCH(INDEX(valCol,MATCH('BPI+'!AZ75,INIcol,0)),bpiTeams,0))*-1/40+2,(INDEX(sorCol,MATCH(INDEX(valCol,MATCH('BPI+'!AZ75,INIcol,0)),bpiTeams,0))*(-1)+40)/325+1))),0)</f>
        <v>0</v>
      </c>
      <c r="AE75" s="358">
        <f>IFERROR(IF(COUNTBLANK('BPI+'!BB75)=1,0,IF(COUNTIF(qwqlINIcol,'BPI+'!BB75)=0,0.1,IF(INDEX(sorCol,MATCH(INDEX(valCol,MATCH('BPI+'!BA75,INIcol,0)),bpiTeams,0))&gt;=40,INDEX(sorCol,MATCH(INDEX(valCol,MATCH('BPI+'!BA75,INIcol,0)),bpiTeams,0))*-1/40+2,(INDEX(sorCol,MATCH(INDEX(valCol,MATCH('BPI+'!BA75,INIcol,0)),bpiTeams,0))*(-1)+40)/325+1))),0)</f>
        <v>0</v>
      </c>
      <c r="AF75" s="358">
        <f>IFERROR(IF(COUNTBLANK('BPI+'!BC75)=1,0,IF(COUNTIF(qwqlINIcol,'BPI+'!BC75)=0,0.1,IF(INDEX(sorCol,MATCH(INDEX(valCol,MATCH('BPI+'!BB75,INIcol,0)),bpiTeams,0))&gt;=40,INDEX(sorCol,MATCH(INDEX(valCol,MATCH('BPI+'!BB75,INIcol,0)),bpiTeams,0))*-1/40+2,(INDEX(sorCol,MATCH(INDEX(valCol,MATCH('BPI+'!BB75,INIcol,0)),bpiTeams,0))*(-1)+40)/325+1))),0)</f>
        <v>0</v>
      </c>
      <c r="AG75" s="358">
        <f>IFERROR(IF(COUNTBLANK('BPI+'!BD75)=1,0,IF(COUNTIF(qwqlINIcol,'BPI+'!BD75)=0,0.1,IF(INDEX(sorCol,MATCH(INDEX(valCol,MATCH('BPI+'!BC75,INIcol,0)),bpiTeams,0))&gt;=40,INDEX(sorCol,MATCH(INDEX(valCol,MATCH('BPI+'!BC75,INIcol,0)),bpiTeams,0))*-1/40+2,(INDEX(sorCol,MATCH(INDEX(valCol,MATCH('BPI+'!BC75,INIcol,0)),bpiTeams,0))*(-1)+40)/325+1))),0)</f>
        <v>0</v>
      </c>
      <c r="AH75" s="358">
        <f>IFERROR(IF(COUNTBLANK('BPI+'!BE75)=1,0,IF(COUNTIF(qwqlINIcol,'BPI+'!BE75)=0,0.1,IF(INDEX(sorCol,MATCH(INDEX(valCol,MATCH('BPI+'!BD75,INIcol,0)),bpiTeams,0))&gt;=40,INDEX(sorCol,MATCH(INDEX(valCol,MATCH('BPI+'!BD75,INIcol,0)),bpiTeams,0))*-1/40+2,(INDEX(sorCol,MATCH(INDEX(valCol,MATCH('BPI+'!BD75,INIcol,0)),bpiTeams,0))*(-1)+40)/325+1))),0)</f>
        <v>0</v>
      </c>
      <c r="AI75" s="358">
        <f>IFERROR(IF(COUNTBLANK('BPI+'!BF75)=1,0,IF(COUNTIF(qwqlINIcol,'BPI+'!BF75)=0,0.1,IF(INDEX(sorCol,MATCH(INDEX(valCol,MATCH('BPI+'!BE75,INIcol,0)),bpiTeams,0))&gt;=40,INDEX(sorCol,MATCH(INDEX(valCol,MATCH('BPI+'!BE75,INIcol,0)),bpiTeams,0))*-1/40+2,(INDEX(sorCol,MATCH(INDEX(valCol,MATCH('BPI+'!BE75,INIcol,0)),bpiTeams,0))*(-1)+40)/325+1))),0)</f>
        <v>0</v>
      </c>
      <c r="AJ75" s="358">
        <f>IFERROR(IF(COUNTBLANK('BPI+'!BG75)=1,0,IF(COUNTIF(qwqlINIcol,'BPI+'!BG75)=0,0.1,IF(INDEX(sorCol,MATCH(INDEX(valCol,MATCH('BPI+'!BF75,INIcol,0)),bpiTeams,0))&gt;=40,INDEX(sorCol,MATCH(INDEX(valCol,MATCH('BPI+'!BF75,INIcol,0)),bpiTeams,0))*-1/40+2,(INDEX(sorCol,MATCH(INDEX(valCol,MATCH('BPI+'!BF75,INIcol,0)),bpiTeams,0))*(-1)+40)/325+1))),0)</f>
        <v>0</v>
      </c>
      <c r="AK75" s="358">
        <f>IFERROR(IF(COUNTBLANK('BPI+'!BH75)=1,0,IF(COUNTIF(qwqlINIcol,'BPI+'!BH75)=0,0.1,IF(INDEX(sorCol,MATCH(INDEX(valCol,MATCH('BPI+'!BG75,INIcol,0)),bpiTeams,0))&gt;=40,INDEX(sorCol,MATCH(INDEX(valCol,MATCH('BPI+'!BG75,INIcol,0)),bpiTeams,0))*-1/40+2,(INDEX(sorCol,MATCH(INDEX(valCol,MATCH('BPI+'!BG75,INIcol,0)),bpiTeams,0))*(-1)+40)/325+1))),0)</f>
        <v>0</v>
      </c>
      <c r="AL75" s="358">
        <f>IFERROR(IF(COUNTBLANK('BPI+'!BI75)=1,0,IF(COUNTIF(qwqlINIcol,'BPI+'!BI75)=0,0.1,IF(INDEX(sorCol,MATCH(INDEX(valCol,MATCH('BPI+'!BH75,INIcol,0)),bpiTeams,0))&gt;=40,INDEX(sorCol,MATCH(INDEX(valCol,MATCH('BPI+'!BH75,INIcol,0)),bpiTeams,0))*-1/40+2,(INDEX(sorCol,MATCH(INDEX(valCol,MATCH('BPI+'!BH75,INIcol,0)),bpiTeams,0))*(-1)+40)/325+1))),0)</f>
        <v>0</v>
      </c>
      <c r="AM75" s="358">
        <f>IFERROR(IF(COUNTBLANK('BPI+'!BJ75)=1,0,IF(COUNTIF(qwqlINIcol,'BPI+'!BJ75)=0,0.1,IF(INDEX(sorCol,MATCH(INDEX(valCol,MATCH('BPI+'!BI75,INIcol,0)),bpiTeams,0))&gt;=40,INDEX(sorCol,MATCH(INDEX(valCol,MATCH('BPI+'!BI75,INIcol,0)),bpiTeams,0))*-1/40+2,(INDEX(sorCol,MATCH(INDEX(valCol,MATCH('BPI+'!BI75,INIcol,0)),bpiTeams,0))*(-1)+40)/325+1))),0)</f>
        <v>0</v>
      </c>
      <c r="AN75" s="358">
        <f>IFERROR(IF(COUNTBLANK('BPI+'!BK75)=1,0,IF(COUNTIF(qwqlINIcol,'BPI+'!BK75)=0,0.1,IF(INDEX(sorCol,MATCH(INDEX(valCol,MATCH('BPI+'!BJ75,INIcol,0)),bpiTeams,0))&gt;=40,INDEX(sorCol,MATCH(INDEX(valCol,MATCH('BPI+'!BJ75,INIcol,0)),bpiTeams,0))*-1/40+2,(INDEX(sorCol,MATCH(INDEX(valCol,MATCH('BPI+'!BJ75,INIcol,0)),bpiTeams,0))*(-1)+40)/325+1))),0)</f>
        <v>0</v>
      </c>
      <c r="AO75" s="358">
        <f>IFERROR(IF(COUNTBLANK('BPI+'!BL75)=1,0,IF(COUNTIF(qwqlINIcol,'BPI+'!BL75)=0,0.1,IF(INDEX(sorCol,MATCH(INDEX(valCol,MATCH('BPI+'!BK75,INIcol,0)),bpiTeams,0))&gt;=40,INDEX(sorCol,MATCH(INDEX(valCol,MATCH('BPI+'!BK75,INIcol,0)),bpiTeams,0))*-1/40+2,(INDEX(sorCol,MATCH(INDEX(valCol,MATCH('BPI+'!BK75,INIcol,0)),bpiTeams,0))*(-1)+40)/325+1))),0)</f>
        <v>0</v>
      </c>
      <c r="AP75" s="366">
        <f>IF(COUNTBLANK('BPI+'!BL75)=1,0,IF(COUNTIF(qwqlINIcol,'BPI+'!BL75)=0,-1.5,IF(INDEX(sorCol,MATCH(INDEX(valCol,MATCH('BPI+'!BL75,INIcol,0)),bpiTeams,0))&gt;=80,-1.5,IF(INDEX(sorCol,MATCH(INDEX(valCol,MATCH('BPI+'!BL75,INIcol,0)),bpiTeams,0))&gt;=41,-1 - (INDEX(sorCol,MATCH(INDEX(valCol,MATCH('BPI+'!BL75,INIcol,0)),bpiTeams,0)) - 41) * (0.5/39),(INDEX(sorCol,MATCH(INDEX(valCol,MATCH('BPI+'!BL75,INIcol,0)),bpiTeams,0)) + 40)/325 - 2))))</f>
        <v>-1.8492307692307692</v>
      </c>
      <c r="AQ75" s="366">
        <f>IF(COUNTBLANK('BPI+'!BM75)=1,0,IF(COUNTIF(qwqlINIcol,'BPI+'!BM75)=0,-1.5,IF(INDEX(sorCol,MATCH(INDEX(valCol,MATCH('BPI+'!BM75,INIcol,0)),bpiTeams,0))&gt;=80,-1.5,IF(INDEX(sorCol,MATCH(INDEX(valCol,MATCH('BPI+'!BM75,INIcol,0)),bpiTeams,0))&gt;=41,-1 - (INDEX(sorCol,MATCH(INDEX(valCol,MATCH('BPI+'!BM75,INIcol,0)),bpiTeams,0)) - 41) * (0.5/39),(INDEX(sorCol,MATCH(INDEX(valCol,MATCH('BPI+'!BM75,INIcol,0)),bpiTeams,0)) + 40)/325 - 2))))</f>
        <v>-1.1923076923076923</v>
      </c>
      <c r="AR75" s="366">
        <f>IF(COUNTBLANK('BPI+'!BN75)=1,0,IF(COUNTIF(qwqlINIcol,'BPI+'!BN75)=0,-1.5,IF(INDEX(sorCol,MATCH(INDEX(valCol,MATCH('BPI+'!BN75,INIcol,0)),bpiTeams,0))&gt;=80,-1.5,IF(INDEX(sorCol,MATCH(INDEX(valCol,MATCH('BPI+'!BN75,INIcol,0)),bpiTeams,0))&gt;=41,-1 - (INDEX(sorCol,MATCH(INDEX(valCol,MATCH('BPI+'!BN75,INIcol,0)),bpiTeams,0)) - 41) * (0.5/39),(INDEX(sorCol,MATCH(INDEX(valCol,MATCH('BPI+'!BN75,INIcol,0)),bpiTeams,0)) + 40)/325 - 2))))</f>
        <v>-1.7723076923076924</v>
      </c>
      <c r="AS75" s="366">
        <f>IF(COUNTBLANK('BPI+'!BO75)=1,0,IF(COUNTIF(qwqlINIcol,'BPI+'!BO75)=0,-1.5,IF(INDEX(sorCol,MATCH(INDEX(valCol,MATCH('BPI+'!BO75,INIcol,0)),bpiTeams,0))&gt;=80,-1.5,IF(INDEX(sorCol,MATCH(INDEX(valCol,MATCH('BPI+'!BO75,INIcol,0)),bpiTeams,0))&gt;=41,-1 - (INDEX(sorCol,MATCH(INDEX(valCol,MATCH('BPI+'!BO75,INIcol,0)),bpiTeams,0)) - 41) * (0.5/39),(INDEX(sorCol,MATCH(INDEX(valCol,MATCH('BPI+'!BO75,INIcol,0)),bpiTeams,0)) + 40)/325 - 2))))</f>
        <v>-1.7723076923076924</v>
      </c>
      <c r="AT75" s="366">
        <f>IF(COUNTBLANK('BPI+'!BP75)=1,0,IF(COUNTIF(qwqlINIcol,'BPI+'!BP75)=0,-1.5,IF(INDEX(sorCol,MATCH(INDEX(valCol,MATCH('BPI+'!BP75,INIcol,0)),bpiTeams,0))&gt;=80,-1.5,IF(INDEX(sorCol,MATCH(INDEX(valCol,MATCH('BPI+'!BP75,INIcol,0)),bpiTeams,0))&gt;=41,-1 - (INDEX(sorCol,MATCH(INDEX(valCol,MATCH('BPI+'!BP75,INIcol,0)),bpiTeams,0)) - 41) * (0.5/39),(INDEX(sorCol,MATCH(INDEX(valCol,MATCH('BPI+'!BP75,INIcol,0)),bpiTeams,0)) + 40)/325 - 2))))</f>
        <v>-1.1923076923076923</v>
      </c>
      <c r="AU75" s="366">
        <f>IF(COUNTBLANK('BPI+'!BQ75)=1,0,IF(COUNTIF(qwqlINIcol,'BPI+'!BQ75)=0,-1.5,IF(INDEX(sorCol,MATCH(INDEX(valCol,MATCH('BPI+'!BQ75,INIcol,0)),bpiTeams,0))&gt;=80,-1.5,IF(INDEX(sorCol,MATCH(INDEX(valCol,MATCH('BPI+'!BQ75,INIcol,0)),bpiTeams,0))&gt;=41,-1 - (INDEX(sorCol,MATCH(INDEX(valCol,MATCH('BPI+'!BQ75,INIcol,0)),bpiTeams,0)) - 41) * (0.5/39),(INDEX(sorCol,MATCH(INDEX(valCol,MATCH('BPI+'!BQ75,INIcol,0)),bpiTeams,0)) + 40)/325 - 2))))</f>
        <v>0</v>
      </c>
      <c r="AV75" s="366">
        <f>IF(COUNTBLANK('BPI+'!BR75)=1,0,IF(COUNTIF(qwqlINIcol,'BPI+'!BR75)=0,-1.5,IF(INDEX(sorCol,MATCH(INDEX(valCol,MATCH('BPI+'!BR75,INIcol,0)),bpiTeams,0))&gt;=80,-1.5,IF(INDEX(sorCol,MATCH(INDEX(valCol,MATCH('BPI+'!BR75,INIcol,0)),bpiTeams,0))&gt;=41,-1 - (INDEX(sorCol,MATCH(INDEX(valCol,MATCH('BPI+'!BR75,INIcol,0)),bpiTeams,0)) - 41) * (0.5/39),(INDEX(sorCol,MATCH(INDEX(valCol,MATCH('BPI+'!BR75,INIcol,0)),bpiTeams,0)) + 40)/325 - 2))))</f>
        <v>0</v>
      </c>
      <c r="AW75" s="366">
        <f>IF(COUNTBLANK('BPI+'!BS75)=1,0,IF(COUNTIF(qwqlINIcol,'BPI+'!BS75)=0,-1.5,IF(INDEX(sorCol,MATCH(INDEX(valCol,MATCH('BPI+'!BS75,INIcol,0)),bpiTeams,0))&gt;=80,-1.5,IF(INDEX(sorCol,MATCH(INDEX(valCol,MATCH('BPI+'!BS75,INIcol,0)),bpiTeams,0))&gt;=41,-1 - (INDEX(sorCol,MATCH(INDEX(valCol,MATCH('BPI+'!BS75,INIcol,0)),bpiTeams,0)) - 41) * (0.5/39),(INDEX(sorCol,MATCH(INDEX(valCol,MATCH('BPI+'!BS75,INIcol,0)),bpiTeams,0)) + 40)/325 - 2))))</f>
        <v>0</v>
      </c>
      <c r="AX75" s="366">
        <f>IF(COUNTBLANK('BPI+'!BT75)=1,0,IF(COUNTIF(qwqlINIcol,'BPI+'!BT75)=0,-1.5,IF(INDEX(sorCol,MATCH(INDEX(valCol,MATCH('BPI+'!BT75,INIcol,0)),bpiTeams,0))&gt;=80,-1.5,IF(INDEX(sorCol,MATCH(INDEX(valCol,MATCH('BPI+'!BT75,INIcol,0)),bpiTeams,0))&gt;=41,-1 - (INDEX(sorCol,MATCH(INDEX(valCol,MATCH('BPI+'!BT75,INIcol,0)),bpiTeams,0)) - 41) * (0.5/39),(INDEX(sorCol,MATCH(INDEX(valCol,MATCH('BPI+'!BT75,INIcol,0)),bpiTeams,0)) + 40)/325 - 2))))</f>
        <v>0</v>
      </c>
      <c r="AY75" s="366">
        <f>IF(COUNTBLANK('BPI+'!BU75)=1,0,IF(COUNTIF(qwqlINIcol,'BPI+'!BU75)=0,-1.5,IF(INDEX(sorCol,MATCH(INDEX(valCol,MATCH('BPI+'!BU75,INIcol,0)),bpiTeams,0))&gt;=80,-1.5,IF(INDEX(sorCol,MATCH(INDEX(valCol,MATCH('BPI+'!BU75,INIcol,0)),bpiTeams,0))&gt;=41,-1 - (INDEX(sorCol,MATCH(INDEX(valCol,MATCH('BPI+'!BU75,INIcol,0)),bpiTeams,0)) - 41) * (0.5/39),(INDEX(sorCol,MATCH(INDEX(valCol,MATCH('BPI+'!BU75,INIcol,0)),bpiTeams,0)) + 40)/325 - 2))))</f>
        <v>0</v>
      </c>
      <c r="AZ75" s="366">
        <f>IF(COUNTBLANK('BPI+'!BV75)=1,0,IF(COUNTIF(qwqlINIcol,'BPI+'!BV75)=0,-1.5,IF(INDEX(sorCol,MATCH(INDEX(valCol,MATCH('BPI+'!BV75,INIcol,0)),bpiTeams,0))&gt;=80,-1.5,IF(INDEX(sorCol,MATCH(INDEX(valCol,MATCH('BPI+'!BV75,INIcol,0)),bpiTeams,0))&gt;=41,-1 - (INDEX(sorCol,MATCH(INDEX(valCol,MATCH('BPI+'!BV75,INIcol,0)),bpiTeams,0)) - 41) * (0.5/39),(INDEX(sorCol,MATCH(INDEX(valCol,MATCH('BPI+'!BV75,INIcol,0)),bpiTeams,0)) + 40)/325 - 2))))</f>
        <v>0</v>
      </c>
      <c r="BA75" s="366">
        <f>IF(COUNTBLANK('BPI+'!BW75)=1,0,IF(COUNTIF(qwqlINIcol,'BPI+'!BW75)=0,-1.5,IF(INDEX(sorCol,MATCH(INDEX(valCol,MATCH('BPI+'!BW75,INIcol,0)),bpiTeams,0))&gt;=80,-1.5,IF(INDEX(sorCol,MATCH(INDEX(valCol,MATCH('BPI+'!BW75,INIcol,0)),bpiTeams,0))&gt;=41,-1 - (INDEX(sorCol,MATCH(INDEX(valCol,MATCH('BPI+'!BW75,INIcol,0)),bpiTeams,0)) - 41) * (0.5/39),(INDEX(sorCol,MATCH(INDEX(valCol,MATCH('BPI+'!BW75,INIcol,0)),bpiTeams,0)) + 40)/325 - 2))))</f>
        <v>0</v>
      </c>
      <c r="BB75" s="366">
        <f>IF(COUNTBLANK('BPI+'!BX75)=1,0,IF(COUNTIF(qwqlINIcol,'BPI+'!BX75)=0,-1.5,IF(INDEX(sorCol,MATCH(INDEX(valCol,MATCH('BPI+'!BX75,INIcol,0)),bpiTeams,0))&gt;=80,-1.5,IF(INDEX(sorCol,MATCH(INDEX(valCol,MATCH('BPI+'!BX75,INIcol,0)),bpiTeams,0))&gt;=41,-1 - (INDEX(sorCol,MATCH(INDEX(valCol,MATCH('BPI+'!BX75,INIcol,0)),bpiTeams,0)) - 41) * (0.5/39),(INDEX(sorCol,MATCH(INDEX(valCol,MATCH('BPI+'!BX75,INIcol,0)),bpiTeams,0)) + 40)/325 - 2))))</f>
        <v>0</v>
      </c>
      <c r="BC75" s="374">
        <f>IF(COUNTBLANK('BPI+'!BY75)=0,-1.6,0)</f>
        <v>-1.6</v>
      </c>
      <c r="BD75" s="374">
        <f>IF(COUNTBLANK('BPI+'!BZ75)=0,-1.6,0)</f>
        <v>-1.6</v>
      </c>
      <c r="BE75" s="374">
        <f>IF(COUNTBLANK('BPI+'!CA75)=0,-1.6,0)</f>
        <v>-1.6</v>
      </c>
      <c r="BF75" s="374">
        <f>IF(COUNTBLANK('BPI+'!CB75)=0,-1.6,0)</f>
        <v>-1.6</v>
      </c>
      <c r="BG75" s="374">
        <f>IF(COUNTBLANK('BPI+'!CC75)=0,-1.6,0)</f>
        <v>0</v>
      </c>
      <c r="BH75" s="374">
        <f>IF(COUNTBLANK('BPI+'!CD75)=0,-1.6,0)</f>
        <v>0</v>
      </c>
      <c r="BI75" s="374">
        <f>IF(COUNTBLANK('BPI+'!CE75)=0,-1.6,0)</f>
        <v>0</v>
      </c>
      <c r="BJ75" s="374">
        <f>IF(COUNTBLANK('BPI+'!CF75)=0,-1.6,0)</f>
        <v>0</v>
      </c>
      <c r="BK75" s="374">
        <f>IF(COUNTBLANK('BPI+'!CG75)=0,-1.6,0)</f>
        <v>0</v>
      </c>
      <c r="BL75" s="374">
        <f>IF(COUNTBLANK('BPI+'!CH75)=0,-1.6,0)</f>
        <v>0</v>
      </c>
      <c r="BM75" s="374">
        <f>IF(COUNTBLANK('BPI+'!CI75)=0,-1.6,0)</f>
        <v>0</v>
      </c>
      <c r="BN75" s="374">
        <f>IF(COUNTBLANK('BPI+'!CJ75)=0,-1.6,0)</f>
        <v>0</v>
      </c>
      <c r="BO75" s="374">
        <f>IF(COUNTBLANK('BPI+'!CK75)=0,-1.6,0)</f>
        <v>0</v>
      </c>
      <c r="BP75" s="374">
        <f>IF(COUNTBLANK('BPI+'!CL75)=0,-1.6,0)</f>
        <v>0</v>
      </c>
      <c r="BQ75" s="374">
        <f>IF(COUNTBLANK('BPI+'!CM75)=0,-1.6,0)</f>
        <v>0</v>
      </c>
      <c r="BR75" s="374">
        <f>IF(COUNTBLANK('BPI+'!CN75)=0,-1.6,0)</f>
        <v>0</v>
      </c>
      <c r="BS75" s="374">
        <f>IF(COUNTBLANK('BPI+'!CO75)=0,-1.6,0)</f>
        <v>0</v>
      </c>
      <c r="BT75">
        <f t="shared" si="7"/>
        <v>-12.253461538461538</v>
      </c>
    </row>
    <row r="76" spans="1:72" x14ac:dyDescent="0.3">
      <c r="A76" t="str">
        <f t="shared" si="5"/>
        <v>Virginia Tech</v>
      </c>
      <c r="B76" t="str">
        <f t="shared" si="6"/>
        <v>VT</v>
      </c>
      <c r="C76" s="358">
        <f>IF(
  COUNTBLANK('BPI+'!Y76)=1,
  0,
  IFERROR(
    IF(
      INDEX(sorCol,MATCH(INDEX(valCol,MATCH('BPI+'!Y76,INIcol,0)),bpiTeams,0))&lt;=40,
      2-INDEX(sorCol,MATCH(INDEX(valCol,MATCH('BPI+'!Y76,INIcol,0)),bpiTeams,0))/40,
      IF(
        INDEX(sorCol,MATCH(INDEX(valCol,MATCH('BPI+'!Y76,INIcol,0)),bpiTeams,0))&lt;=100,
        1-0.9*(INDEX(sorCol,MATCH(INDEX(valCol,MATCH('BPI+'!Y76,INIcol,0)),bpiTeams,0))-40)/60,
        0.1
      )
    ),
    0.1
  )
)</f>
        <v>1.8</v>
      </c>
      <c r="D76" s="358">
        <f>IF(
  COUNTBLANK('BPI+'!Z76)=1,
  0,
  IFERROR(
    IF(
      INDEX(sorCol,MATCH(INDEX(valCol,MATCH('BPI+'!Z76,INIcol,0)),bpiTeams,0))&lt;=40,
      2-INDEX(sorCol,MATCH(INDEX(valCol,MATCH('BPI+'!Z76,INIcol,0)),bpiTeams,0))/40,
      IF(
        INDEX(sorCol,MATCH(INDEX(valCol,MATCH('BPI+'!Z76,INIcol,0)),bpiTeams,0))&lt;=100,
        1-0.9*(INDEX(sorCol,MATCH(INDEX(valCol,MATCH('BPI+'!Z76,INIcol,0)),bpiTeams,0))-40)/60,
        0.1
      )
    ),
    0.1
  )
)</f>
        <v>1.2</v>
      </c>
      <c r="E76" s="358">
        <f>IF(
  COUNTBLANK('BPI+'!AA76)=1,
  0,
  IFERROR(
    IF(
      INDEX(sorCol,MATCH(INDEX(valCol,MATCH('BPI+'!AA76,INIcol,0)),bpiTeams,0))&lt;=40,
      2-INDEX(sorCol,MATCH(INDEX(valCol,MATCH('BPI+'!AA76,INIcol,0)),bpiTeams,0))/40,
      IF(
        INDEX(sorCol,MATCH(INDEX(valCol,MATCH('BPI+'!AA76,INIcol,0)),bpiTeams,0))&lt;=100,
        1-0.9*(INDEX(sorCol,MATCH(INDEX(valCol,MATCH('BPI+'!AA76,INIcol,0)),bpiTeams,0))-40)/60,
        0.1
      )
    ),
    0.1
  )
)</f>
        <v>0</v>
      </c>
      <c r="F76" s="358">
        <f>IF(
  COUNTBLANK('BPI+'!AB76)=1,
  0,
  IFERROR(
    IF(
      INDEX(sorCol,MATCH(INDEX(valCol,MATCH('BPI+'!AB76,INIcol,0)),bpiTeams,0))&lt;=40,
      2-INDEX(sorCol,MATCH(INDEX(valCol,MATCH('BPI+'!AB76,INIcol,0)),bpiTeams,0))/40,
      IF(
        INDEX(sorCol,MATCH(INDEX(valCol,MATCH('BPI+'!AB76,INIcol,0)),bpiTeams,0))&lt;=100,
        1-0.9*(INDEX(sorCol,MATCH(INDEX(valCol,MATCH('BPI+'!AB76,INIcol,0)),bpiTeams,0))-40)/60,
        0.1
      )
    ),
    0.1
  )
)</f>
        <v>0</v>
      </c>
      <c r="G76" s="358">
        <f>IF(
  COUNTBLANK('BPI+'!AC76)=1,
  0,
  IFERROR(
    IF(
      INDEX(sorCol,MATCH(INDEX(valCol,MATCH('BPI+'!AC76,INIcol,0)),bpiTeams,0))&lt;=40,
      2-INDEX(sorCol,MATCH(INDEX(valCol,MATCH('BPI+'!AC76,INIcol,0)),bpiTeams,0))/40,
      IF(
        INDEX(sorCol,MATCH(INDEX(valCol,MATCH('BPI+'!AC76,INIcol,0)),bpiTeams,0))&lt;=100,
        1-0.9*(INDEX(sorCol,MATCH(INDEX(valCol,MATCH('BPI+'!AC76,INIcol,0)),bpiTeams,0))-40)/60,
        0.1
      )
    ),
    0.1
  )
)</f>
        <v>0</v>
      </c>
      <c r="H76" s="358">
        <f>IF(
  COUNTBLANK('BPI+'!AD76)=1,
  0,
  IFERROR(
    IF(
      INDEX(sorCol,MATCH(INDEX(valCol,MATCH('BPI+'!AD76,INIcol,0)),bpiTeams,0))&lt;=40,
      2-INDEX(sorCol,MATCH(INDEX(valCol,MATCH('BPI+'!AD76,INIcol,0)),bpiTeams,0))/40,
      IF(
        INDEX(sorCol,MATCH(INDEX(valCol,MATCH('BPI+'!AD76,INIcol,0)),bpiTeams,0))&lt;=100,
        1-0.9*(INDEX(sorCol,MATCH(INDEX(valCol,MATCH('BPI+'!AD76,INIcol,0)),bpiTeams,0))-40)/60,
        0.1
      )
    ),
    0.1
  )
)</f>
        <v>0</v>
      </c>
      <c r="I76" s="358">
        <f>IF(
  COUNTBLANK('BPI+'!AE76)=1,
  0,
  IFERROR(
    IF(
      INDEX(sorCol,MATCH(INDEX(valCol,MATCH('BPI+'!AE76,INIcol,0)),bpiTeams,0))&lt;=40,
      2-INDEX(sorCol,MATCH(INDEX(valCol,MATCH('BPI+'!AE76,INIcol,0)),bpiTeams,0))/40,
      IF(
        INDEX(sorCol,MATCH(INDEX(valCol,MATCH('BPI+'!AE76,INIcol,0)),bpiTeams,0))&lt;=100,
        1-0.9*(INDEX(sorCol,MATCH(INDEX(valCol,MATCH('BPI+'!AE76,INIcol,0)),bpiTeams,0))-40)/60,
        0.1
      )
    ),
    0.1
  )
)</f>
        <v>0</v>
      </c>
      <c r="J76" s="358">
        <f>IF(
  COUNTBLANK('BPI+'!AF76)=1,
  0,
  IFERROR(
    IF(
      INDEX(sorCol,MATCH(INDEX(valCol,MATCH('BPI+'!AF76,INIcol,0)),bpiTeams,0))&lt;=40,
      2-INDEX(sorCol,MATCH(INDEX(valCol,MATCH('BPI+'!AF76,INIcol,0)),bpiTeams,0))/40,
      IF(
        INDEX(sorCol,MATCH(INDEX(valCol,MATCH('BPI+'!AF76,INIcol,0)),bpiTeams,0))&lt;=100,
        1-0.9*(INDEX(sorCol,MATCH(INDEX(valCol,MATCH('BPI+'!AF76,INIcol,0)),bpiTeams,0))-40)/60,
        0.1
      )
    ),
    0.1
  )
)</f>
        <v>0</v>
      </c>
      <c r="K76" s="358">
        <f>IF(
  COUNTBLANK('BPI+'!AG76)=1,
  0,
  IFERROR(
    IF(
      INDEX(sorCol,MATCH(INDEX(valCol,MATCH('BPI+'!AG76,INIcol,0)),bpiTeams,0))&lt;=40,
      2-INDEX(sorCol,MATCH(INDEX(valCol,MATCH('BPI+'!AG76,INIcol,0)),bpiTeams,0))/40,
      IF(
        INDEX(sorCol,MATCH(INDEX(valCol,MATCH('BPI+'!AG76,INIcol,0)),bpiTeams,0))&lt;=100,
        1-0.9*(INDEX(sorCol,MATCH(INDEX(valCol,MATCH('BPI+'!AG76,INIcol,0)),bpiTeams,0))-40)/60,
        0.1
      )
    ),
    0.1
  )
)</f>
        <v>0</v>
      </c>
      <c r="L76" s="358">
        <f>IF(
  COUNTBLANK('BPI+'!AH76)=1,
  0,
  IFERROR(
    IF(
      INDEX(sorCol,MATCH(INDEX(valCol,MATCH('BPI+'!AH76,INIcol,0)),bpiTeams,0))&lt;=40,
      2-INDEX(sorCol,MATCH(INDEX(valCol,MATCH('BPI+'!AH76,INIcol,0)),bpiTeams,0))/40,
      IF(
        INDEX(sorCol,MATCH(INDEX(valCol,MATCH('BPI+'!AH76,INIcol,0)),bpiTeams,0))&lt;=100,
        1-0.9*(INDEX(sorCol,MATCH(INDEX(valCol,MATCH('BPI+'!AH76,INIcol,0)),bpiTeams,0))-40)/60,
        0.1
      )
    ),
    0.1
  )
)</f>
        <v>0</v>
      </c>
      <c r="M76" s="358">
        <f>IF(
  COUNTBLANK('BPI+'!AI76)=1,
  0,
  IFERROR(
    IF(
      INDEX(sorCol,MATCH(INDEX(valCol,MATCH('BPI+'!AI76,INIcol,0)),bpiTeams,0))&lt;=40,
      2-INDEX(sorCol,MATCH(INDEX(valCol,MATCH('BPI+'!AI76,INIcol,0)),bpiTeams,0))/40,
      IF(
        INDEX(sorCol,MATCH(INDEX(valCol,MATCH('BPI+'!AI76,INIcol,0)),bpiTeams,0))&lt;=100,
        1-0.9*(INDEX(sorCol,MATCH(INDEX(valCol,MATCH('BPI+'!AI76,INIcol,0)),bpiTeams,0))-40)/60,
        0.1
      )
    ),
    0.1
  )
)</f>
        <v>0</v>
      </c>
      <c r="N76" s="358">
        <f>IF(
  COUNTBLANK('BPI+'!AJ76)=1,
  0,
  IFERROR(
    IF(
      INDEX(sorCol,MATCH(INDEX(valCol,MATCH('BPI+'!AJ76,INIcol,0)),bpiTeams,0))&lt;=40,
      2-INDEX(sorCol,MATCH(INDEX(valCol,MATCH('BPI+'!AJ76,INIcol,0)),bpiTeams,0))/40,
      IF(
        INDEX(sorCol,MATCH(INDEX(valCol,MATCH('BPI+'!AJ76,INIcol,0)),bpiTeams,0))&lt;=100,
        1-0.9*(INDEX(sorCol,MATCH(INDEX(valCol,MATCH('BPI+'!AJ76,INIcol,0)),bpiTeams,0))-40)/60,
        0.1
      )
    ),
    0.1
  )
)</f>
        <v>0</v>
      </c>
      <c r="O76" s="366">
        <f>IF(
  COUNTBLANK('BPI+'!AK76)=1,
  0,
  IFERROR(
    IF(
      INDEX(sorCol, MATCH(INDEX(valCol, MATCH('BPI+'!AK76, INIcol, 0)), bpiTeams, 0)) &lt;= 40,
      -INDEX(sorCol, MATCH(INDEX(valCol, MATCH('BPI+'!AK76, INIcol, 0)), bpiTeams, 0))/40,
      IF(
        INDEX(sorCol, MATCH(INDEX(valCol, MATCH('BPI+'!AK76, INIcol, 0)), bpiTeams, 0)) &lt;= 100,
        -1 - (INDEX(sorCol, MATCH(INDEX(valCol, MATCH('BPI+'!AK76, INIcol, 0)), bpiTeams, 0)) - 40)/60,
        -2
      )
    ),
    -2
  )
)</f>
        <v>-0.65</v>
      </c>
      <c r="P76" s="366">
        <f>IF(
  COUNTBLANK('BPI+'!AL76)=1,
  0,
  IFERROR(
    IF(
      INDEX(sorCol, MATCH(INDEX(valCol, MATCH('BPI+'!AL76, INIcol, 0)), bpiTeams, 0)) &lt;= 40,
      -INDEX(sorCol, MATCH(INDEX(valCol, MATCH('BPI+'!AL76, INIcol, 0)), bpiTeams, 0))/40,
      IF(
        INDEX(sorCol, MATCH(INDEX(valCol, MATCH('BPI+'!AL76, INIcol, 0)), bpiTeams, 0)) &lt;= 100,
        -1 - (INDEX(sorCol, MATCH(INDEX(valCol, MATCH('BPI+'!AL76, INIcol, 0)), bpiTeams, 0)) - 40)/60,
        -2
      )
    ),
    -2
  )
)</f>
        <v>-7.4999999999999997E-2</v>
      </c>
      <c r="Q76" s="366">
        <f>IF(
  COUNTBLANK('BPI+'!AM76)=1,
  0,
  IFERROR(
    IF(
      INDEX(sorCol, MATCH(INDEX(valCol, MATCH('BPI+'!AM76, INIcol, 0)), bpiTeams, 0)) &lt;= 40,
      -INDEX(sorCol, MATCH(INDEX(valCol, MATCH('BPI+'!AM76, INIcol, 0)), bpiTeams, 0))/40,
      IF(
        INDEX(sorCol, MATCH(INDEX(valCol, MATCH('BPI+'!AM76, INIcol, 0)), bpiTeams, 0)) &lt;= 100,
        -1 - (INDEX(sorCol, MATCH(INDEX(valCol, MATCH('BPI+'!AM76, INIcol, 0)), bpiTeams, 0)) - 40)/60,
        -2
      )
    ),
    -2
  )
)</f>
        <v>-0.52500000000000002</v>
      </c>
      <c r="R76" s="366">
        <f>IF(
  COUNTBLANK('BPI+'!AN76)=1,
  0,
  IFERROR(
    IF(
      INDEX(sorCol, MATCH(INDEX(valCol, MATCH('BPI+'!AN76, INIcol, 0)), bpiTeams, 0)) &lt;= 40,
      -INDEX(sorCol, MATCH(INDEX(valCol, MATCH('BPI+'!AN76, INIcol, 0)), bpiTeams, 0))/40,
      IF(
        INDEX(sorCol, MATCH(INDEX(valCol, MATCH('BPI+'!AN76, INIcol, 0)), bpiTeams, 0)) &lt;= 100,
        -1 - (INDEX(sorCol, MATCH(INDEX(valCol, MATCH('BPI+'!AN76, INIcol, 0)), bpiTeams, 0)) - 40)/60,
        -2
      )
    ),
    -2
  )
)</f>
        <v>-0.2</v>
      </c>
      <c r="S76" s="366">
        <f>IF(
  COUNTBLANK('BPI+'!AO76)=1,
  0,
  IFERROR(
    IF(
      INDEX(sorCol, MATCH(INDEX(valCol, MATCH('BPI+'!AO76, INIcol, 0)), bpiTeams, 0)) &lt;= 40,
      -INDEX(sorCol, MATCH(INDEX(valCol, MATCH('BPI+'!AO76, INIcol, 0)), bpiTeams, 0))/40,
      IF(
        INDEX(sorCol, MATCH(INDEX(valCol, MATCH('BPI+'!AO76, INIcol, 0)), bpiTeams, 0)) &lt;= 100,
        -1 - (INDEX(sorCol, MATCH(INDEX(valCol, MATCH('BPI+'!AO76, INIcol, 0)), bpiTeams, 0)) - 40)/60,
        -2
      )
    ),
    -2
  )
)</f>
        <v>0</v>
      </c>
      <c r="T76" s="366">
        <f>IF(
  COUNTBLANK('BPI+'!AP76)=1,
  0,
  IFERROR(
    IF(
      INDEX(sorCol, MATCH(INDEX(valCol, MATCH('BPI+'!AP76, INIcol, 0)), bpiTeams, 0)) &lt;= 40,
      -INDEX(sorCol, MATCH(INDEX(valCol, MATCH('BPI+'!AP76, INIcol, 0)), bpiTeams, 0))/40,
      IF(
        INDEX(sorCol, MATCH(INDEX(valCol, MATCH('BPI+'!AP76, INIcol, 0)), bpiTeams, 0)) &lt;= 100,
        -1 - (INDEX(sorCol, MATCH(INDEX(valCol, MATCH('BPI+'!AP76, INIcol, 0)), bpiTeams, 0)) - 40)/60,
        -2
      )
    ),
    -2
  )
)</f>
        <v>0</v>
      </c>
      <c r="U76" s="366">
        <f>IF(
  COUNTBLANK('BPI+'!AQ76)=1,
  0,
  IFERROR(
    IF(
      INDEX(sorCol, MATCH(INDEX(valCol, MATCH('BPI+'!AQ76, INIcol, 0)), bpiTeams, 0)) &lt;= 40,
      -INDEX(sorCol, MATCH(INDEX(valCol, MATCH('BPI+'!AQ76, INIcol, 0)), bpiTeams, 0))/40,
      IF(
        INDEX(sorCol, MATCH(INDEX(valCol, MATCH('BPI+'!AQ76, INIcol, 0)), bpiTeams, 0)) &lt;= 100,
        -1 - (INDEX(sorCol, MATCH(INDEX(valCol, MATCH('BPI+'!AQ76, INIcol, 0)), bpiTeams, 0)) - 40)/60,
        -2
      )
    ),
    -2
  )
)</f>
        <v>0</v>
      </c>
      <c r="V76" s="366">
        <f>IF(
  COUNTBLANK('BPI+'!AR76)=1,
  0,
  IFERROR(
    IF(
      INDEX(sorCol, MATCH(INDEX(valCol, MATCH('BPI+'!AR76, INIcol, 0)), bpiTeams, 0)) &lt;= 40,
      -INDEX(sorCol, MATCH(INDEX(valCol, MATCH('BPI+'!AR76, INIcol, 0)), bpiTeams, 0))/40,
      IF(
        INDEX(sorCol, MATCH(INDEX(valCol, MATCH('BPI+'!AR76, INIcol, 0)), bpiTeams, 0)) &lt;= 100,
        -1 - (INDEX(sorCol, MATCH(INDEX(valCol, MATCH('BPI+'!AR76, INIcol, 0)), bpiTeams, 0)) - 40)/60,
        -2
      )
    ),
    -2
  )
)</f>
        <v>0</v>
      </c>
      <c r="W76" s="366">
        <f>IF(
  COUNTBLANK('BPI+'!AS76)=1,
  0,
  IFERROR(
    IF(
      INDEX(sorCol, MATCH(INDEX(valCol, MATCH('BPI+'!AS76, INIcol, 0)), bpiTeams, 0)) &lt;= 40,
      -INDEX(sorCol, MATCH(INDEX(valCol, MATCH('BPI+'!AS76, INIcol, 0)), bpiTeams, 0))/40,
      IF(
        INDEX(sorCol, MATCH(INDEX(valCol, MATCH('BPI+'!AS76, INIcol, 0)), bpiTeams, 0)) &lt;= 100,
        -1 - (INDEX(sorCol, MATCH(INDEX(valCol, MATCH('BPI+'!AS76, INIcol, 0)), bpiTeams, 0)) - 40)/60,
        -2
      )
    ),
    -2
  )
)</f>
        <v>0</v>
      </c>
      <c r="X76" s="366">
        <f>IF(
  COUNTBLANK('BPI+'!AT76)=1,
  0,
  IFERROR(
    IF(
      INDEX(sorCol, MATCH(INDEX(valCol, MATCH('BPI+'!AT76, INIcol, 0)), bpiTeams, 0)) &lt;= 40,
      -INDEX(sorCol, MATCH(INDEX(valCol, MATCH('BPI+'!AT76, INIcol, 0)), bpiTeams, 0))/40,
      IF(
        INDEX(sorCol, MATCH(INDEX(valCol, MATCH('BPI+'!AT76, INIcol, 0)), bpiTeams, 0)) &lt;= 100,
        -1 - (INDEX(sorCol, MATCH(INDEX(valCol, MATCH('BPI+'!AT76, INIcol, 0)), bpiTeams, 0)) - 40)/60,
        -2
      )
    ),
    -2
  )
)</f>
        <v>0</v>
      </c>
      <c r="Y76" s="366">
        <f>IF(
  COUNTBLANK('BPI+'!AU76)=1,
  0,
  IFERROR(
    IF(
      INDEX(sorCol, MATCH(INDEX(valCol, MATCH('BPI+'!AU76, INIcol, 0)), bpiTeams, 0)) &lt;= 40,
      -INDEX(sorCol, MATCH(INDEX(valCol, MATCH('BPI+'!AU76, INIcol, 0)), bpiTeams, 0))/40,
      IF(
        INDEX(sorCol, MATCH(INDEX(valCol, MATCH('BPI+'!AU76, INIcol, 0)), bpiTeams, 0)) &lt;= 100,
        -1 - (INDEX(sorCol, MATCH(INDEX(valCol, MATCH('BPI+'!AU76, INIcol, 0)), bpiTeams, 0)) - 40)/60,
        -2
      )
    ),
    -2
  )
)</f>
        <v>0</v>
      </c>
      <c r="Z76" s="366">
        <f>IF(
  COUNTBLANK('BPI+'!AV76)=1,
  0,
  IFERROR(
    IF(
      INDEX(sorCol, MATCH(INDEX(valCol, MATCH('BPI+'!AV76, INIcol, 0)), bpiTeams, 0)) &lt;= 40,
      -INDEX(sorCol, MATCH(INDEX(valCol, MATCH('BPI+'!AV76, INIcol, 0)), bpiTeams, 0))/40,
      IF(
        INDEX(sorCol, MATCH(INDEX(valCol, MATCH('BPI+'!AV76, INIcol, 0)), bpiTeams, 0)) &lt;= 100,
        -1 - (INDEX(sorCol, MATCH(INDEX(valCol, MATCH('BPI+'!AV76, INIcol, 0)), bpiTeams, 0)) - 40)/60,
        -2
      )
    ),
    -2
  )
)</f>
        <v>0</v>
      </c>
      <c r="AA76" s="358">
        <f>IFERROR(IF(COUNTBLANK('BPI+'!AX76)=1,0,IF(COUNTIF(qwqlINIcol,'BPI+'!AX76)=0,0.1,IF(INDEX(sorCol,MATCH(INDEX(valCol,MATCH('BPI+'!AW76,INIcol,0)),bpiTeams,0))&gt;=40,INDEX(sorCol,MATCH(INDEX(valCol,MATCH('BPI+'!AW76,INIcol,0)),bpiTeams,0))*-1/40+2,(INDEX(sorCol,MATCH(INDEX(valCol,MATCH('BPI+'!AW76,INIcol,0)),bpiTeams,0))*(-1)+40)/325+1))),0)</f>
        <v>0</v>
      </c>
      <c r="AB76" s="358">
        <f>IFERROR(IF(COUNTBLANK('BPI+'!AY76)=1,0,IF(COUNTIF(qwqlINIcol,'BPI+'!AY76)=0,0.1,IF(INDEX(sorCol,MATCH(INDEX(valCol,MATCH('BPI+'!AX76,INIcol,0)),bpiTeams,0))&gt;=40,INDEX(sorCol,MATCH(INDEX(valCol,MATCH('BPI+'!AX76,INIcol,0)),bpiTeams,0))*-1/40+2,(INDEX(sorCol,MATCH(INDEX(valCol,MATCH('BPI+'!AX76,INIcol,0)),bpiTeams,0))*(-1)+40)/325+1))),0)</f>
        <v>0</v>
      </c>
      <c r="AC76" s="358">
        <f>IFERROR(IF(COUNTBLANK('BPI+'!AZ76)=1,0,IF(COUNTIF(qwqlINIcol,'BPI+'!AZ76)=0,0.1,IF(INDEX(sorCol,MATCH(INDEX(valCol,MATCH('BPI+'!AY76,INIcol,0)),bpiTeams,0))&gt;=40,INDEX(sorCol,MATCH(INDEX(valCol,MATCH('BPI+'!AY76,INIcol,0)),bpiTeams,0))*-1/40+2,(INDEX(sorCol,MATCH(INDEX(valCol,MATCH('BPI+'!AY76,INIcol,0)),bpiTeams,0))*(-1)+40)/325+1))),0)</f>
        <v>0</v>
      </c>
      <c r="AD76" s="358">
        <f>IFERROR(IF(COUNTBLANK('BPI+'!BA76)=1,0,IF(COUNTIF(qwqlINIcol,'BPI+'!BA76)=0,0.1,IF(INDEX(sorCol,MATCH(INDEX(valCol,MATCH('BPI+'!AZ76,INIcol,0)),bpiTeams,0))&gt;=40,INDEX(sorCol,MATCH(INDEX(valCol,MATCH('BPI+'!AZ76,INIcol,0)),bpiTeams,0))*-1/40+2,(INDEX(sorCol,MATCH(INDEX(valCol,MATCH('BPI+'!AZ76,INIcol,0)),bpiTeams,0))*(-1)+40)/325+1))),0)</f>
        <v>0</v>
      </c>
      <c r="AE76" s="358">
        <f>IFERROR(IF(COUNTBLANK('BPI+'!BB76)=1,0,IF(COUNTIF(qwqlINIcol,'BPI+'!BB76)=0,0.1,IF(INDEX(sorCol,MATCH(INDEX(valCol,MATCH('BPI+'!BA76,INIcol,0)),bpiTeams,0))&gt;=40,INDEX(sorCol,MATCH(INDEX(valCol,MATCH('BPI+'!BA76,INIcol,0)),bpiTeams,0))*-1/40+2,(INDEX(sorCol,MATCH(INDEX(valCol,MATCH('BPI+'!BA76,INIcol,0)),bpiTeams,0))*(-1)+40)/325+1))),0)</f>
        <v>0</v>
      </c>
      <c r="AF76" s="358">
        <f>IFERROR(IF(COUNTBLANK('BPI+'!BC76)=1,0,IF(COUNTIF(qwqlINIcol,'BPI+'!BC76)=0,0.1,IF(INDEX(sorCol,MATCH(INDEX(valCol,MATCH('BPI+'!BB76,INIcol,0)),bpiTeams,0))&gt;=40,INDEX(sorCol,MATCH(INDEX(valCol,MATCH('BPI+'!BB76,INIcol,0)),bpiTeams,0))*-1/40+2,(INDEX(sorCol,MATCH(INDEX(valCol,MATCH('BPI+'!BB76,INIcol,0)),bpiTeams,0))*(-1)+40)/325+1))),0)</f>
        <v>0</v>
      </c>
      <c r="AG76" s="358">
        <f>IFERROR(IF(COUNTBLANK('BPI+'!BD76)=1,0,IF(COUNTIF(qwqlINIcol,'BPI+'!BD76)=0,0.1,IF(INDEX(sorCol,MATCH(INDEX(valCol,MATCH('BPI+'!BC76,INIcol,0)),bpiTeams,0))&gt;=40,INDEX(sorCol,MATCH(INDEX(valCol,MATCH('BPI+'!BC76,INIcol,0)),bpiTeams,0))*-1/40+2,(INDEX(sorCol,MATCH(INDEX(valCol,MATCH('BPI+'!BC76,INIcol,0)),bpiTeams,0))*(-1)+40)/325+1))),0)</f>
        <v>0</v>
      </c>
      <c r="AH76" s="358">
        <f>IFERROR(IF(COUNTBLANK('BPI+'!BE76)=1,0,IF(COUNTIF(qwqlINIcol,'BPI+'!BE76)=0,0.1,IF(INDEX(sorCol,MATCH(INDEX(valCol,MATCH('BPI+'!BD76,INIcol,0)),bpiTeams,0))&gt;=40,INDEX(sorCol,MATCH(INDEX(valCol,MATCH('BPI+'!BD76,INIcol,0)),bpiTeams,0))*-1/40+2,(INDEX(sorCol,MATCH(INDEX(valCol,MATCH('BPI+'!BD76,INIcol,0)),bpiTeams,0))*(-1)+40)/325+1))),0)</f>
        <v>0</v>
      </c>
      <c r="AI76" s="358">
        <f>IFERROR(IF(COUNTBLANK('BPI+'!BF76)=1,0,IF(COUNTIF(qwqlINIcol,'BPI+'!BF76)=0,0.1,IF(INDEX(sorCol,MATCH(INDEX(valCol,MATCH('BPI+'!BE76,INIcol,0)),bpiTeams,0))&gt;=40,INDEX(sorCol,MATCH(INDEX(valCol,MATCH('BPI+'!BE76,INIcol,0)),bpiTeams,0))*-1/40+2,(INDEX(sorCol,MATCH(INDEX(valCol,MATCH('BPI+'!BE76,INIcol,0)),bpiTeams,0))*(-1)+40)/325+1))),0)</f>
        <v>0</v>
      </c>
      <c r="AJ76" s="358">
        <f>IFERROR(IF(COUNTBLANK('BPI+'!BG76)=1,0,IF(COUNTIF(qwqlINIcol,'BPI+'!BG76)=0,0.1,IF(INDEX(sorCol,MATCH(INDEX(valCol,MATCH('BPI+'!BF76,INIcol,0)),bpiTeams,0))&gt;=40,INDEX(sorCol,MATCH(INDEX(valCol,MATCH('BPI+'!BF76,INIcol,0)),bpiTeams,0))*-1/40+2,(INDEX(sorCol,MATCH(INDEX(valCol,MATCH('BPI+'!BF76,INIcol,0)),bpiTeams,0))*(-1)+40)/325+1))),0)</f>
        <v>0</v>
      </c>
      <c r="AK76" s="358">
        <f>IFERROR(IF(COUNTBLANK('BPI+'!BH76)=1,0,IF(COUNTIF(qwqlINIcol,'BPI+'!BH76)=0,0.1,IF(INDEX(sorCol,MATCH(INDEX(valCol,MATCH('BPI+'!BG76,INIcol,0)),bpiTeams,0))&gt;=40,INDEX(sorCol,MATCH(INDEX(valCol,MATCH('BPI+'!BG76,INIcol,0)),bpiTeams,0))*-1/40+2,(INDEX(sorCol,MATCH(INDEX(valCol,MATCH('BPI+'!BG76,INIcol,0)),bpiTeams,0))*(-1)+40)/325+1))),0)</f>
        <v>0</v>
      </c>
      <c r="AL76" s="358">
        <f>IFERROR(IF(COUNTBLANK('BPI+'!BI76)=1,0,IF(COUNTIF(qwqlINIcol,'BPI+'!BI76)=0,0.1,IF(INDEX(sorCol,MATCH(INDEX(valCol,MATCH('BPI+'!BH76,INIcol,0)),bpiTeams,0))&gt;=40,INDEX(sorCol,MATCH(INDEX(valCol,MATCH('BPI+'!BH76,INIcol,0)),bpiTeams,0))*-1/40+2,(INDEX(sorCol,MATCH(INDEX(valCol,MATCH('BPI+'!BH76,INIcol,0)),bpiTeams,0))*(-1)+40)/325+1))),0)</f>
        <v>0</v>
      </c>
      <c r="AM76" s="358">
        <f>IFERROR(IF(COUNTBLANK('BPI+'!BJ76)=1,0,IF(COUNTIF(qwqlINIcol,'BPI+'!BJ76)=0,0.1,IF(INDEX(sorCol,MATCH(INDEX(valCol,MATCH('BPI+'!BI76,INIcol,0)),bpiTeams,0))&gt;=40,INDEX(sorCol,MATCH(INDEX(valCol,MATCH('BPI+'!BI76,INIcol,0)),bpiTeams,0))*-1/40+2,(INDEX(sorCol,MATCH(INDEX(valCol,MATCH('BPI+'!BI76,INIcol,0)),bpiTeams,0))*(-1)+40)/325+1))),0)</f>
        <v>0</v>
      </c>
      <c r="AN76" s="358">
        <f>IFERROR(IF(COUNTBLANK('BPI+'!BK76)=1,0,IF(COUNTIF(qwqlINIcol,'BPI+'!BK76)=0,0.1,IF(INDEX(sorCol,MATCH(INDEX(valCol,MATCH('BPI+'!BJ76,INIcol,0)),bpiTeams,0))&gt;=40,INDEX(sorCol,MATCH(INDEX(valCol,MATCH('BPI+'!BJ76,INIcol,0)),bpiTeams,0))*-1/40+2,(INDEX(sorCol,MATCH(INDEX(valCol,MATCH('BPI+'!BJ76,INIcol,0)),bpiTeams,0))*(-1)+40)/325+1))),0)</f>
        <v>0</v>
      </c>
      <c r="AO76" s="358">
        <f>IFERROR(IF(COUNTBLANK('BPI+'!BL76)=1,0,IF(COUNTIF(qwqlINIcol,'BPI+'!BL76)=0,0.1,IF(INDEX(sorCol,MATCH(INDEX(valCol,MATCH('BPI+'!BK76,INIcol,0)),bpiTeams,0))&gt;=40,INDEX(sorCol,MATCH(INDEX(valCol,MATCH('BPI+'!BK76,INIcol,0)),bpiTeams,0))*-1/40+2,(INDEX(sorCol,MATCH(INDEX(valCol,MATCH('BPI+'!BK76,INIcol,0)),bpiTeams,0))*(-1)+40)/325+1))),0)</f>
        <v>0</v>
      </c>
      <c r="AP76" s="366">
        <f>IF(COUNTBLANK('BPI+'!BL76)=1,0,IF(COUNTIF(qwqlINIcol,'BPI+'!BL76)=0,-1.5,IF(INDEX(sorCol,MATCH(INDEX(valCol,MATCH('BPI+'!BL76,INIcol,0)),bpiTeams,0))&gt;=80,-1.5,IF(INDEX(sorCol,MATCH(INDEX(valCol,MATCH('BPI+'!BL76,INIcol,0)),bpiTeams,0))&gt;=41,-1 - (INDEX(sorCol,MATCH(INDEX(valCol,MATCH('BPI+'!BL76,INIcol,0)),bpiTeams,0)) - 41) * (0.5/39),(INDEX(sorCol,MATCH(INDEX(valCol,MATCH('BPI+'!BL76,INIcol,0)),bpiTeams,0)) + 40)/325 - 2))))</f>
        <v>-1.7876923076923077</v>
      </c>
      <c r="AQ76" s="366">
        <f>IF(COUNTBLANK('BPI+'!BM76)=1,0,IF(COUNTIF(qwqlINIcol,'BPI+'!BM76)=0,-1.5,IF(INDEX(sorCol,MATCH(INDEX(valCol,MATCH('BPI+'!BM76,INIcol,0)),bpiTeams,0))&gt;=80,-1.5,IF(INDEX(sorCol,MATCH(INDEX(valCol,MATCH('BPI+'!BM76,INIcol,0)),bpiTeams,0))&gt;=41,-1 - (INDEX(sorCol,MATCH(INDEX(valCol,MATCH('BPI+'!BM76,INIcol,0)),bpiTeams,0)) - 41) * (0.5/39),(INDEX(sorCol,MATCH(INDEX(valCol,MATCH('BPI+'!BM76,INIcol,0)),bpiTeams,0)) + 40)/325 - 2))))</f>
        <v>-1.0128205128205128</v>
      </c>
      <c r="AR76" s="366">
        <f>IF(COUNTBLANK('BPI+'!BN76)=1,0,IF(COUNTIF(qwqlINIcol,'BPI+'!BN76)=0,-1.5,IF(INDEX(sorCol,MATCH(INDEX(valCol,MATCH('BPI+'!BN76,INIcol,0)),bpiTeams,0))&gt;=80,-1.5,IF(INDEX(sorCol,MATCH(INDEX(valCol,MATCH('BPI+'!BN76,INIcol,0)),bpiTeams,0))&gt;=41,-1 - (INDEX(sorCol,MATCH(INDEX(valCol,MATCH('BPI+'!BN76,INIcol,0)),bpiTeams,0)) - 41) * (0.5/39),(INDEX(sorCol,MATCH(INDEX(valCol,MATCH('BPI+'!BN76,INIcol,0)),bpiTeams,0)) + 40)/325 - 2))))</f>
        <v>-1.1025641025641026</v>
      </c>
      <c r="AS76" s="366">
        <f>IF(COUNTBLANK('BPI+'!BO76)=1,0,IF(COUNTIF(qwqlINIcol,'BPI+'!BO76)=0,-1.5,IF(INDEX(sorCol,MATCH(INDEX(valCol,MATCH('BPI+'!BO76,INIcol,0)),bpiTeams,0))&gt;=80,-1.5,IF(INDEX(sorCol,MATCH(INDEX(valCol,MATCH('BPI+'!BO76,INIcol,0)),bpiTeams,0))&gt;=41,-1 - (INDEX(sorCol,MATCH(INDEX(valCol,MATCH('BPI+'!BO76,INIcol,0)),bpiTeams,0)) - 41) * (0.5/39),(INDEX(sorCol,MATCH(INDEX(valCol,MATCH('BPI+'!BO76,INIcol,0)),bpiTeams,0)) + 40)/325 - 2))))</f>
        <v>-1.0512820512820513</v>
      </c>
      <c r="AT76" s="366">
        <f>IF(COUNTBLANK('BPI+'!BP76)=1,0,IF(COUNTIF(qwqlINIcol,'BPI+'!BP76)=0,-1.5,IF(INDEX(sorCol,MATCH(INDEX(valCol,MATCH('BPI+'!BP76,INIcol,0)),bpiTeams,0))&gt;=80,-1.5,IF(INDEX(sorCol,MATCH(INDEX(valCol,MATCH('BPI+'!BP76,INIcol,0)),bpiTeams,0))&gt;=41,-1 - (INDEX(sorCol,MATCH(INDEX(valCol,MATCH('BPI+'!BP76,INIcol,0)),bpiTeams,0)) - 41) * (0.5/39),(INDEX(sorCol,MATCH(INDEX(valCol,MATCH('BPI+'!BP76,INIcol,0)),bpiTeams,0)) + 40)/325 - 2))))</f>
        <v>-1.8</v>
      </c>
      <c r="AU76" s="366">
        <f>IF(COUNTBLANK('BPI+'!BQ76)=1,0,IF(COUNTIF(qwqlINIcol,'BPI+'!BQ76)=0,-1.5,IF(INDEX(sorCol,MATCH(INDEX(valCol,MATCH('BPI+'!BQ76,INIcol,0)),bpiTeams,0))&gt;=80,-1.5,IF(INDEX(sorCol,MATCH(INDEX(valCol,MATCH('BPI+'!BQ76,INIcol,0)),bpiTeams,0))&gt;=41,-1 - (INDEX(sorCol,MATCH(INDEX(valCol,MATCH('BPI+'!BQ76,INIcol,0)),bpiTeams,0)) - 41) * (0.5/39),(INDEX(sorCol,MATCH(INDEX(valCol,MATCH('BPI+'!BQ76,INIcol,0)),bpiTeams,0)) + 40)/325 - 2))))</f>
        <v>-1.2820512820512819</v>
      </c>
      <c r="AV76" s="366">
        <f>IF(COUNTBLANK('BPI+'!BR76)=1,0,IF(COUNTIF(qwqlINIcol,'BPI+'!BR76)=0,-1.5,IF(INDEX(sorCol,MATCH(INDEX(valCol,MATCH('BPI+'!BR76,INIcol,0)),bpiTeams,0))&gt;=80,-1.5,IF(INDEX(sorCol,MATCH(INDEX(valCol,MATCH('BPI+'!BR76,INIcol,0)),bpiTeams,0))&gt;=41,-1 - (INDEX(sorCol,MATCH(INDEX(valCol,MATCH('BPI+'!BR76,INIcol,0)),bpiTeams,0)) - 41) * (0.5/39),(INDEX(sorCol,MATCH(INDEX(valCol,MATCH('BPI+'!BR76,INIcol,0)),bpiTeams,0)) + 40)/325 - 2))))</f>
        <v>0</v>
      </c>
      <c r="AW76" s="366">
        <f>IF(COUNTBLANK('BPI+'!BS76)=1,0,IF(COUNTIF(qwqlINIcol,'BPI+'!BS76)=0,-1.5,IF(INDEX(sorCol,MATCH(INDEX(valCol,MATCH('BPI+'!BS76,INIcol,0)),bpiTeams,0))&gt;=80,-1.5,IF(INDEX(sorCol,MATCH(INDEX(valCol,MATCH('BPI+'!BS76,INIcol,0)),bpiTeams,0))&gt;=41,-1 - (INDEX(sorCol,MATCH(INDEX(valCol,MATCH('BPI+'!BS76,INIcol,0)),bpiTeams,0)) - 41) * (0.5/39),(INDEX(sorCol,MATCH(INDEX(valCol,MATCH('BPI+'!BS76,INIcol,0)),bpiTeams,0)) + 40)/325 - 2))))</f>
        <v>0</v>
      </c>
      <c r="AX76" s="366">
        <f>IF(COUNTBLANK('BPI+'!BT76)=1,0,IF(COUNTIF(qwqlINIcol,'BPI+'!BT76)=0,-1.5,IF(INDEX(sorCol,MATCH(INDEX(valCol,MATCH('BPI+'!BT76,INIcol,0)),bpiTeams,0))&gt;=80,-1.5,IF(INDEX(sorCol,MATCH(INDEX(valCol,MATCH('BPI+'!BT76,INIcol,0)),bpiTeams,0))&gt;=41,-1 - (INDEX(sorCol,MATCH(INDEX(valCol,MATCH('BPI+'!BT76,INIcol,0)),bpiTeams,0)) - 41) * (0.5/39),(INDEX(sorCol,MATCH(INDEX(valCol,MATCH('BPI+'!BT76,INIcol,0)),bpiTeams,0)) + 40)/325 - 2))))</f>
        <v>0</v>
      </c>
      <c r="AY76" s="366">
        <f>IF(COUNTBLANK('BPI+'!BU76)=1,0,IF(COUNTIF(qwqlINIcol,'BPI+'!BU76)=0,-1.5,IF(INDEX(sorCol,MATCH(INDEX(valCol,MATCH('BPI+'!BU76,INIcol,0)),bpiTeams,0))&gt;=80,-1.5,IF(INDEX(sorCol,MATCH(INDEX(valCol,MATCH('BPI+'!BU76,INIcol,0)),bpiTeams,0))&gt;=41,-1 - (INDEX(sorCol,MATCH(INDEX(valCol,MATCH('BPI+'!BU76,INIcol,0)),bpiTeams,0)) - 41) * (0.5/39),(INDEX(sorCol,MATCH(INDEX(valCol,MATCH('BPI+'!BU76,INIcol,0)),bpiTeams,0)) + 40)/325 - 2))))</f>
        <v>0</v>
      </c>
      <c r="AZ76" s="366">
        <f>IF(COUNTBLANK('BPI+'!BV76)=1,0,IF(COUNTIF(qwqlINIcol,'BPI+'!BV76)=0,-1.5,IF(INDEX(sorCol,MATCH(INDEX(valCol,MATCH('BPI+'!BV76,INIcol,0)),bpiTeams,0))&gt;=80,-1.5,IF(INDEX(sorCol,MATCH(INDEX(valCol,MATCH('BPI+'!BV76,INIcol,0)),bpiTeams,0))&gt;=41,-1 - (INDEX(sorCol,MATCH(INDEX(valCol,MATCH('BPI+'!BV76,INIcol,0)),bpiTeams,0)) - 41) * (0.5/39),(INDEX(sorCol,MATCH(INDEX(valCol,MATCH('BPI+'!BV76,INIcol,0)),bpiTeams,0)) + 40)/325 - 2))))</f>
        <v>0</v>
      </c>
      <c r="BA76" s="366">
        <f>IF(COUNTBLANK('BPI+'!BW76)=1,0,IF(COUNTIF(qwqlINIcol,'BPI+'!BW76)=0,-1.5,IF(INDEX(sorCol,MATCH(INDEX(valCol,MATCH('BPI+'!BW76,INIcol,0)),bpiTeams,0))&gt;=80,-1.5,IF(INDEX(sorCol,MATCH(INDEX(valCol,MATCH('BPI+'!BW76,INIcol,0)),bpiTeams,0))&gt;=41,-1 - (INDEX(sorCol,MATCH(INDEX(valCol,MATCH('BPI+'!BW76,INIcol,0)),bpiTeams,0)) - 41) * (0.5/39),(INDEX(sorCol,MATCH(INDEX(valCol,MATCH('BPI+'!BW76,INIcol,0)),bpiTeams,0)) + 40)/325 - 2))))</f>
        <v>0</v>
      </c>
      <c r="BB76" s="366">
        <f>IF(COUNTBLANK('BPI+'!BX76)=1,0,IF(COUNTIF(qwqlINIcol,'BPI+'!BX76)=0,-1.5,IF(INDEX(sorCol,MATCH(INDEX(valCol,MATCH('BPI+'!BX76,INIcol,0)),bpiTeams,0))&gt;=80,-1.5,IF(INDEX(sorCol,MATCH(INDEX(valCol,MATCH('BPI+'!BX76,INIcol,0)),bpiTeams,0))&gt;=41,-1 - (INDEX(sorCol,MATCH(INDEX(valCol,MATCH('BPI+'!BX76,INIcol,0)),bpiTeams,0)) - 41) * (0.5/39),(INDEX(sorCol,MATCH(INDEX(valCol,MATCH('BPI+'!BX76,INIcol,0)),bpiTeams,0)) + 40)/325 - 2))))</f>
        <v>0</v>
      </c>
      <c r="BC76" s="374">
        <f>IF(COUNTBLANK('BPI+'!BY76)=0,-1.6,0)</f>
        <v>-1.6</v>
      </c>
      <c r="BD76" s="374">
        <f>IF(COUNTBLANK('BPI+'!BZ76)=0,-1.6,0)</f>
        <v>-1.6</v>
      </c>
      <c r="BE76" s="374">
        <f>IF(COUNTBLANK('BPI+'!CA76)=0,-1.6,0)</f>
        <v>-1.6</v>
      </c>
      <c r="BF76" s="374">
        <f>IF(COUNTBLANK('BPI+'!CB76)=0,-1.6,0)</f>
        <v>0</v>
      </c>
      <c r="BG76" s="374">
        <f>IF(COUNTBLANK('BPI+'!CC76)=0,-1.6,0)</f>
        <v>0</v>
      </c>
      <c r="BH76" s="374">
        <f>IF(COUNTBLANK('BPI+'!CD76)=0,-1.6,0)</f>
        <v>0</v>
      </c>
      <c r="BI76" s="374">
        <f>IF(COUNTBLANK('BPI+'!CE76)=0,-1.6,0)</f>
        <v>0</v>
      </c>
      <c r="BJ76" s="374">
        <f>IF(COUNTBLANK('BPI+'!CF76)=0,-1.6,0)</f>
        <v>0</v>
      </c>
      <c r="BK76" s="374">
        <f>IF(COUNTBLANK('BPI+'!CG76)=0,-1.6,0)</f>
        <v>0</v>
      </c>
      <c r="BL76" s="374">
        <f>IF(COUNTBLANK('BPI+'!CH76)=0,-1.6,0)</f>
        <v>0</v>
      </c>
      <c r="BM76" s="374">
        <f>IF(COUNTBLANK('BPI+'!CI76)=0,-1.6,0)</f>
        <v>0</v>
      </c>
      <c r="BN76" s="374">
        <f>IF(COUNTBLANK('BPI+'!CJ76)=0,-1.6,0)</f>
        <v>0</v>
      </c>
      <c r="BO76" s="374">
        <f>IF(COUNTBLANK('BPI+'!CK76)=0,-1.6,0)</f>
        <v>0</v>
      </c>
      <c r="BP76" s="374">
        <f>IF(COUNTBLANK('BPI+'!CL76)=0,-1.6,0)</f>
        <v>0</v>
      </c>
      <c r="BQ76" s="374">
        <f>IF(COUNTBLANK('BPI+'!CM76)=0,-1.6,0)</f>
        <v>0</v>
      </c>
      <c r="BR76" s="374">
        <f>IF(COUNTBLANK('BPI+'!CN76)=0,-1.6,0)</f>
        <v>0</v>
      </c>
      <c r="BS76" s="374">
        <f>IF(COUNTBLANK('BPI+'!CO76)=0,-1.6,0)</f>
        <v>0</v>
      </c>
      <c r="BT76">
        <f t="shared" si="7"/>
        <v>-11.286410256410255</v>
      </c>
    </row>
    <row r="77" spans="1:72" x14ac:dyDescent="0.3">
      <c r="A77" t="str">
        <f t="shared" si="5"/>
        <v>Cincinnati</v>
      </c>
      <c r="B77" t="str">
        <f t="shared" si="6"/>
        <v>CIN</v>
      </c>
      <c r="C77" s="358">
        <f>IF(
  COUNTBLANK('BPI+'!Y77)=1,
  0,
  IFERROR(
    IF(
      INDEX(sorCol,MATCH(INDEX(valCol,MATCH('BPI+'!Y77,INIcol,0)),bpiTeams,0))&lt;=40,
      2-INDEX(sorCol,MATCH(INDEX(valCol,MATCH('BPI+'!Y77,INIcol,0)),bpiTeams,0))/40,
      IF(
        INDEX(sorCol,MATCH(INDEX(valCol,MATCH('BPI+'!Y77,INIcol,0)),bpiTeams,0))&lt;=100,
        1-0.9*(INDEX(sorCol,MATCH(INDEX(valCol,MATCH('BPI+'!Y77,INIcol,0)),bpiTeams,0))-40)/60,
        0.1
      )
    ),
    0.1
  )
)</f>
        <v>1.65</v>
      </c>
      <c r="D77" s="358">
        <f>IF(
  COUNTBLANK('BPI+'!Z77)=1,
  0,
  IFERROR(
    IF(
      INDEX(sorCol,MATCH(INDEX(valCol,MATCH('BPI+'!Z77,INIcol,0)),bpiTeams,0))&lt;=40,
      2-INDEX(sorCol,MATCH(INDEX(valCol,MATCH('BPI+'!Z77,INIcol,0)),bpiTeams,0))/40,
      IF(
        INDEX(sorCol,MATCH(INDEX(valCol,MATCH('BPI+'!Z77,INIcol,0)),bpiTeams,0))&lt;=100,
        1-0.9*(INDEX(sorCol,MATCH(INDEX(valCol,MATCH('BPI+'!Z77,INIcol,0)),bpiTeams,0))-40)/60,
        0.1
      )
    ),
    0.1
  )
)</f>
        <v>1.55</v>
      </c>
      <c r="E77" s="358">
        <f>IF(
  COUNTBLANK('BPI+'!AA77)=1,
  0,
  IFERROR(
    IF(
      INDEX(sorCol,MATCH(INDEX(valCol,MATCH('BPI+'!AA77,INIcol,0)),bpiTeams,0))&lt;=40,
      2-INDEX(sorCol,MATCH(INDEX(valCol,MATCH('BPI+'!AA77,INIcol,0)),bpiTeams,0))/40,
      IF(
        INDEX(sorCol,MATCH(INDEX(valCol,MATCH('BPI+'!AA77,INIcol,0)),bpiTeams,0))&lt;=100,
        1-0.9*(INDEX(sorCol,MATCH(INDEX(valCol,MATCH('BPI+'!AA77,INIcol,0)),bpiTeams,0))-40)/60,
        0.1
      )
    ),
    0.1
  )
)</f>
        <v>0</v>
      </c>
      <c r="F77" s="358">
        <f>IF(
  COUNTBLANK('BPI+'!AB77)=1,
  0,
  IFERROR(
    IF(
      INDEX(sorCol,MATCH(INDEX(valCol,MATCH('BPI+'!AB77,INIcol,0)),bpiTeams,0))&lt;=40,
      2-INDEX(sorCol,MATCH(INDEX(valCol,MATCH('BPI+'!AB77,INIcol,0)),bpiTeams,0))/40,
      IF(
        INDEX(sorCol,MATCH(INDEX(valCol,MATCH('BPI+'!AB77,INIcol,0)),bpiTeams,0))&lt;=100,
        1-0.9*(INDEX(sorCol,MATCH(INDEX(valCol,MATCH('BPI+'!AB77,INIcol,0)),bpiTeams,0))-40)/60,
        0.1
      )
    ),
    0.1
  )
)</f>
        <v>0</v>
      </c>
      <c r="G77" s="358">
        <f>IF(
  COUNTBLANK('BPI+'!AC77)=1,
  0,
  IFERROR(
    IF(
      INDEX(sorCol,MATCH(INDEX(valCol,MATCH('BPI+'!AC77,INIcol,0)),bpiTeams,0))&lt;=40,
      2-INDEX(sorCol,MATCH(INDEX(valCol,MATCH('BPI+'!AC77,INIcol,0)),bpiTeams,0))/40,
      IF(
        INDEX(sorCol,MATCH(INDEX(valCol,MATCH('BPI+'!AC77,INIcol,0)),bpiTeams,0))&lt;=100,
        1-0.9*(INDEX(sorCol,MATCH(INDEX(valCol,MATCH('BPI+'!AC77,INIcol,0)),bpiTeams,0))-40)/60,
        0.1
      )
    ),
    0.1
  )
)</f>
        <v>0</v>
      </c>
      <c r="H77" s="358">
        <f>IF(
  COUNTBLANK('BPI+'!AD77)=1,
  0,
  IFERROR(
    IF(
      INDEX(sorCol,MATCH(INDEX(valCol,MATCH('BPI+'!AD77,INIcol,0)),bpiTeams,0))&lt;=40,
      2-INDEX(sorCol,MATCH(INDEX(valCol,MATCH('BPI+'!AD77,INIcol,0)),bpiTeams,0))/40,
      IF(
        INDEX(sorCol,MATCH(INDEX(valCol,MATCH('BPI+'!AD77,INIcol,0)),bpiTeams,0))&lt;=100,
        1-0.9*(INDEX(sorCol,MATCH(INDEX(valCol,MATCH('BPI+'!AD77,INIcol,0)),bpiTeams,0))-40)/60,
        0.1
      )
    ),
    0.1
  )
)</f>
        <v>0</v>
      </c>
      <c r="I77" s="358">
        <f>IF(
  COUNTBLANK('BPI+'!AE77)=1,
  0,
  IFERROR(
    IF(
      INDEX(sorCol,MATCH(INDEX(valCol,MATCH('BPI+'!AE77,INIcol,0)),bpiTeams,0))&lt;=40,
      2-INDEX(sorCol,MATCH(INDEX(valCol,MATCH('BPI+'!AE77,INIcol,0)),bpiTeams,0))/40,
      IF(
        INDEX(sorCol,MATCH(INDEX(valCol,MATCH('BPI+'!AE77,INIcol,0)),bpiTeams,0))&lt;=100,
        1-0.9*(INDEX(sorCol,MATCH(INDEX(valCol,MATCH('BPI+'!AE77,INIcol,0)),bpiTeams,0))-40)/60,
        0.1
      )
    ),
    0.1
  )
)</f>
        <v>0</v>
      </c>
      <c r="J77" s="358">
        <f>IF(
  COUNTBLANK('BPI+'!AF77)=1,
  0,
  IFERROR(
    IF(
      INDEX(sorCol,MATCH(INDEX(valCol,MATCH('BPI+'!AF77,INIcol,0)),bpiTeams,0))&lt;=40,
      2-INDEX(sorCol,MATCH(INDEX(valCol,MATCH('BPI+'!AF77,INIcol,0)),bpiTeams,0))/40,
      IF(
        INDEX(sorCol,MATCH(INDEX(valCol,MATCH('BPI+'!AF77,INIcol,0)),bpiTeams,0))&lt;=100,
        1-0.9*(INDEX(sorCol,MATCH(INDEX(valCol,MATCH('BPI+'!AF77,INIcol,0)),bpiTeams,0))-40)/60,
        0.1
      )
    ),
    0.1
  )
)</f>
        <v>0</v>
      </c>
      <c r="K77" s="358">
        <f>IF(
  COUNTBLANK('BPI+'!AG77)=1,
  0,
  IFERROR(
    IF(
      INDEX(sorCol,MATCH(INDEX(valCol,MATCH('BPI+'!AG77,INIcol,0)),bpiTeams,0))&lt;=40,
      2-INDEX(sorCol,MATCH(INDEX(valCol,MATCH('BPI+'!AG77,INIcol,0)),bpiTeams,0))/40,
      IF(
        INDEX(sorCol,MATCH(INDEX(valCol,MATCH('BPI+'!AG77,INIcol,0)),bpiTeams,0))&lt;=100,
        1-0.9*(INDEX(sorCol,MATCH(INDEX(valCol,MATCH('BPI+'!AG77,INIcol,0)),bpiTeams,0))-40)/60,
        0.1
      )
    ),
    0.1
  )
)</f>
        <v>0</v>
      </c>
      <c r="L77" s="358">
        <f>IF(
  COUNTBLANK('BPI+'!AH77)=1,
  0,
  IFERROR(
    IF(
      INDEX(sorCol,MATCH(INDEX(valCol,MATCH('BPI+'!AH77,INIcol,0)),bpiTeams,0))&lt;=40,
      2-INDEX(sorCol,MATCH(INDEX(valCol,MATCH('BPI+'!AH77,INIcol,0)),bpiTeams,0))/40,
      IF(
        INDEX(sorCol,MATCH(INDEX(valCol,MATCH('BPI+'!AH77,INIcol,0)),bpiTeams,0))&lt;=100,
        1-0.9*(INDEX(sorCol,MATCH(INDEX(valCol,MATCH('BPI+'!AH77,INIcol,0)),bpiTeams,0))-40)/60,
        0.1
      )
    ),
    0.1
  )
)</f>
        <v>0</v>
      </c>
      <c r="M77" s="358">
        <f>IF(
  COUNTBLANK('BPI+'!AI77)=1,
  0,
  IFERROR(
    IF(
      INDEX(sorCol,MATCH(INDEX(valCol,MATCH('BPI+'!AI77,INIcol,0)),bpiTeams,0))&lt;=40,
      2-INDEX(sorCol,MATCH(INDEX(valCol,MATCH('BPI+'!AI77,INIcol,0)),bpiTeams,0))/40,
      IF(
        INDEX(sorCol,MATCH(INDEX(valCol,MATCH('BPI+'!AI77,INIcol,0)),bpiTeams,0))&lt;=100,
        1-0.9*(INDEX(sorCol,MATCH(INDEX(valCol,MATCH('BPI+'!AI77,INIcol,0)),bpiTeams,0))-40)/60,
        0.1
      )
    ),
    0.1
  )
)</f>
        <v>0</v>
      </c>
      <c r="N77" s="358">
        <f>IF(
  COUNTBLANK('BPI+'!AJ77)=1,
  0,
  IFERROR(
    IF(
      INDEX(sorCol,MATCH(INDEX(valCol,MATCH('BPI+'!AJ77,INIcol,0)),bpiTeams,0))&lt;=40,
      2-INDEX(sorCol,MATCH(INDEX(valCol,MATCH('BPI+'!AJ77,INIcol,0)),bpiTeams,0))/40,
      IF(
        INDEX(sorCol,MATCH(INDEX(valCol,MATCH('BPI+'!AJ77,INIcol,0)),bpiTeams,0))&lt;=100,
        1-0.9*(INDEX(sorCol,MATCH(INDEX(valCol,MATCH('BPI+'!AJ77,INIcol,0)),bpiTeams,0))-40)/60,
        0.1
      )
    ),
    0.1
  )
)</f>
        <v>0</v>
      </c>
      <c r="O77" s="366">
        <f>IF(
  COUNTBLANK('BPI+'!AK77)=1,
  0,
  IFERROR(
    IF(
      INDEX(sorCol, MATCH(INDEX(valCol, MATCH('BPI+'!AK77, INIcol, 0)), bpiTeams, 0)) &lt;= 40,
      -INDEX(sorCol, MATCH(INDEX(valCol, MATCH('BPI+'!AK77, INIcol, 0)), bpiTeams, 0))/40,
      IF(
        INDEX(sorCol, MATCH(INDEX(valCol, MATCH('BPI+'!AK77, INIcol, 0)), bpiTeams, 0)) &lt;= 100,
        -1 - (INDEX(sorCol, MATCH(INDEX(valCol, MATCH('BPI+'!AK77, INIcol, 0)), bpiTeams, 0)) - 40)/60,
        -2
      )
    ),
    -2
  )
)</f>
        <v>-0.65</v>
      </c>
      <c r="P77" s="366">
        <f>IF(
  COUNTBLANK('BPI+'!AL77)=1,
  0,
  IFERROR(
    IF(
      INDEX(sorCol, MATCH(INDEX(valCol, MATCH('BPI+'!AL77, INIcol, 0)), bpiTeams, 0)) &lt;= 40,
      -INDEX(sorCol, MATCH(INDEX(valCol, MATCH('BPI+'!AL77, INIcol, 0)), bpiTeams, 0))/40,
      IF(
        INDEX(sorCol, MATCH(INDEX(valCol, MATCH('BPI+'!AL77, INIcol, 0)), bpiTeams, 0)) &lt;= 100,
        -1 - (INDEX(sorCol, MATCH(INDEX(valCol, MATCH('BPI+'!AL77, INIcol, 0)), bpiTeams, 0)) - 40)/60,
        -2
      )
    ),
    -2
  )
)</f>
        <v>-0.15</v>
      </c>
      <c r="Q77" s="366">
        <f>IF(
  COUNTBLANK('BPI+'!AM77)=1,
  0,
  IFERROR(
    IF(
      INDEX(sorCol, MATCH(INDEX(valCol, MATCH('BPI+'!AM77, INIcol, 0)), bpiTeams, 0)) &lt;= 40,
      -INDEX(sorCol, MATCH(INDEX(valCol, MATCH('BPI+'!AM77, INIcol, 0)), bpiTeams, 0))/40,
      IF(
        INDEX(sorCol, MATCH(INDEX(valCol, MATCH('BPI+'!AM77, INIcol, 0)), bpiTeams, 0)) &lt;= 100,
        -1 - (INDEX(sorCol, MATCH(INDEX(valCol, MATCH('BPI+'!AM77, INIcol, 0)), bpiTeams, 0)) - 40)/60,
        -2
      )
    ),
    -2
  )
)</f>
        <v>-0.92500000000000004</v>
      </c>
      <c r="R77" s="366">
        <f>IF(
  COUNTBLANK('BPI+'!AN77)=1,
  0,
  IFERROR(
    IF(
      INDEX(sorCol, MATCH(INDEX(valCol, MATCH('BPI+'!AN77, INIcol, 0)), bpiTeams, 0)) &lt;= 40,
      -INDEX(sorCol, MATCH(INDEX(valCol, MATCH('BPI+'!AN77, INIcol, 0)), bpiTeams, 0))/40,
      IF(
        INDEX(sorCol, MATCH(INDEX(valCol, MATCH('BPI+'!AN77, INIcol, 0)), bpiTeams, 0)) &lt;= 100,
        -1 - (INDEX(sorCol, MATCH(INDEX(valCol, MATCH('BPI+'!AN77, INIcol, 0)), bpiTeams, 0)) - 40)/60,
        -2
      )
    ),
    -2
  )
)</f>
        <v>-2.5000000000000001E-2</v>
      </c>
      <c r="S77" s="366">
        <f>IF(
  COUNTBLANK('BPI+'!AO77)=1,
  0,
  IFERROR(
    IF(
      INDEX(sorCol, MATCH(INDEX(valCol, MATCH('BPI+'!AO77, INIcol, 0)), bpiTeams, 0)) &lt;= 40,
      -INDEX(sorCol, MATCH(INDEX(valCol, MATCH('BPI+'!AO77, INIcol, 0)), bpiTeams, 0))/40,
      IF(
        INDEX(sorCol, MATCH(INDEX(valCol, MATCH('BPI+'!AO77, INIcol, 0)), bpiTeams, 0)) &lt;= 100,
        -1 - (INDEX(sorCol, MATCH(INDEX(valCol, MATCH('BPI+'!AO77, INIcol, 0)), bpiTeams, 0)) - 40)/60,
        -2
      )
    ),
    -2
  )
)</f>
        <v>-0.15</v>
      </c>
      <c r="T77" s="366">
        <f>IF(
  COUNTBLANK('BPI+'!AP77)=1,
  0,
  IFERROR(
    IF(
      INDEX(sorCol, MATCH(INDEX(valCol, MATCH('BPI+'!AP77, INIcol, 0)), bpiTeams, 0)) &lt;= 40,
      -INDEX(sorCol, MATCH(INDEX(valCol, MATCH('BPI+'!AP77, INIcol, 0)), bpiTeams, 0))/40,
      IF(
        INDEX(sorCol, MATCH(INDEX(valCol, MATCH('BPI+'!AP77, INIcol, 0)), bpiTeams, 0)) &lt;= 100,
        -1 - (INDEX(sorCol, MATCH(INDEX(valCol, MATCH('BPI+'!AP77, INIcol, 0)), bpiTeams, 0)) - 40)/60,
        -2
      )
    ),
    -2
  )
)</f>
        <v>-0.5</v>
      </c>
      <c r="U77" s="366">
        <f>IF(
  COUNTBLANK('BPI+'!AQ77)=1,
  0,
  IFERROR(
    IF(
      INDEX(sorCol, MATCH(INDEX(valCol, MATCH('BPI+'!AQ77, INIcol, 0)), bpiTeams, 0)) &lt;= 40,
      -INDEX(sorCol, MATCH(INDEX(valCol, MATCH('BPI+'!AQ77, INIcol, 0)), bpiTeams, 0))/40,
      IF(
        INDEX(sorCol, MATCH(INDEX(valCol, MATCH('BPI+'!AQ77, INIcol, 0)), bpiTeams, 0)) &lt;= 100,
        -1 - (INDEX(sorCol, MATCH(INDEX(valCol, MATCH('BPI+'!AQ77, INIcol, 0)), bpiTeams, 0)) - 40)/60,
        -2
      )
    ),
    -2
  )
)</f>
        <v>0</v>
      </c>
      <c r="V77" s="366">
        <f>IF(
  COUNTBLANK('BPI+'!AR77)=1,
  0,
  IFERROR(
    IF(
      INDEX(sorCol, MATCH(INDEX(valCol, MATCH('BPI+'!AR77, INIcol, 0)), bpiTeams, 0)) &lt;= 40,
      -INDEX(sorCol, MATCH(INDEX(valCol, MATCH('BPI+'!AR77, INIcol, 0)), bpiTeams, 0))/40,
      IF(
        INDEX(sorCol, MATCH(INDEX(valCol, MATCH('BPI+'!AR77, INIcol, 0)), bpiTeams, 0)) &lt;= 100,
        -1 - (INDEX(sorCol, MATCH(INDEX(valCol, MATCH('BPI+'!AR77, INIcol, 0)), bpiTeams, 0)) - 40)/60,
        -2
      )
    ),
    -2
  )
)</f>
        <v>0</v>
      </c>
      <c r="W77" s="366">
        <f>IF(
  COUNTBLANK('BPI+'!AS77)=1,
  0,
  IFERROR(
    IF(
      INDEX(sorCol, MATCH(INDEX(valCol, MATCH('BPI+'!AS77, INIcol, 0)), bpiTeams, 0)) &lt;= 40,
      -INDEX(sorCol, MATCH(INDEX(valCol, MATCH('BPI+'!AS77, INIcol, 0)), bpiTeams, 0))/40,
      IF(
        INDEX(sorCol, MATCH(INDEX(valCol, MATCH('BPI+'!AS77, INIcol, 0)), bpiTeams, 0)) &lt;= 100,
        -1 - (INDEX(sorCol, MATCH(INDEX(valCol, MATCH('BPI+'!AS77, INIcol, 0)), bpiTeams, 0)) - 40)/60,
        -2
      )
    ),
    -2
  )
)</f>
        <v>0</v>
      </c>
      <c r="X77" s="366">
        <f>IF(
  COUNTBLANK('BPI+'!AT77)=1,
  0,
  IFERROR(
    IF(
      INDEX(sorCol, MATCH(INDEX(valCol, MATCH('BPI+'!AT77, INIcol, 0)), bpiTeams, 0)) &lt;= 40,
      -INDEX(sorCol, MATCH(INDEX(valCol, MATCH('BPI+'!AT77, INIcol, 0)), bpiTeams, 0))/40,
      IF(
        INDEX(sorCol, MATCH(INDEX(valCol, MATCH('BPI+'!AT77, INIcol, 0)), bpiTeams, 0)) &lt;= 100,
        -1 - (INDEX(sorCol, MATCH(INDEX(valCol, MATCH('BPI+'!AT77, INIcol, 0)), bpiTeams, 0)) - 40)/60,
        -2
      )
    ),
    -2
  )
)</f>
        <v>0</v>
      </c>
      <c r="Y77" s="366">
        <f>IF(
  COUNTBLANK('BPI+'!AU77)=1,
  0,
  IFERROR(
    IF(
      INDEX(sorCol, MATCH(INDEX(valCol, MATCH('BPI+'!AU77, INIcol, 0)), bpiTeams, 0)) &lt;= 40,
      -INDEX(sorCol, MATCH(INDEX(valCol, MATCH('BPI+'!AU77, INIcol, 0)), bpiTeams, 0))/40,
      IF(
        INDEX(sorCol, MATCH(INDEX(valCol, MATCH('BPI+'!AU77, INIcol, 0)), bpiTeams, 0)) &lt;= 100,
        -1 - (INDEX(sorCol, MATCH(INDEX(valCol, MATCH('BPI+'!AU77, INIcol, 0)), bpiTeams, 0)) - 40)/60,
        -2
      )
    ),
    -2
  )
)</f>
        <v>0</v>
      </c>
      <c r="Z77" s="366">
        <f>IF(
  COUNTBLANK('BPI+'!AV77)=1,
  0,
  IFERROR(
    IF(
      INDEX(sorCol, MATCH(INDEX(valCol, MATCH('BPI+'!AV77, INIcol, 0)), bpiTeams, 0)) &lt;= 40,
      -INDEX(sorCol, MATCH(INDEX(valCol, MATCH('BPI+'!AV77, INIcol, 0)), bpiTeams, 0))/40,
      IF(
        INDEX(sorCol, MATCH(INDEX(valCol, MATCH('BPI+'!AV77, INIcol, 0)), bpiTeams, 0)) &lt;= 100,
        -1 - (INDEX(sorCol, MATCH(INDEX(valCol, MATCH('BPI+'!AV77, INIcol, 0)), bpiTeams, 0)) - 40)/60,
        -2
      )
    ),
    -2
  )
)</f>
        <v>0</v>
      </c>
      <c r="AA77" s="358">
        <f>IFERROR(IF(COUNTBLANK('BPI+'!AX77)=1,0,IF(COUNTIF(qwqlINIcol,'BPI+'!AX77)=0,0.1,IF(INDEX(sorCol,MATCH(INDEX(valCol,MATCH('BPI+'!AW77,INIcol,0)),bpiTeams,0))&gt;=40,INDEX(sorCol,MATCH(INDEX(valCol,MATCH('BPI+'!AW77,INIcol,0)),bpiTeams,0))*-1/40+2,(INDEX(sorCol,MATCH(INDEX(valCol,MATCH('BPI+'!AW77,INIcol,0)),bpiTeams,0))*(-1)+40)/325+1))),0)</f>
        <v>1.0092307692307692</v>
      </c>
      <c r="AB77" s="358">
        <f>IFERROR(IF(COUNTBLANK('BPI+'!AY77)=1,0,IF(COUNTIF(qwqlINIcol,'BPI+'!AY77)=0,0.1,IF(INDEX(sorCol,MATCH(INDEX(valCol,MATCH('BPI+'!AX77,INIcol,0)),bpiTeams,0))&gt;=40,INDEX(sorCol,MATCH(INDEX(valCol,MATCH('BPI+'!AX77,INIcol,0)),bpiTeams,0))*-1/40+2,(INDEX(sorCol,MATCH(INDEX(valCol,MATCH('BPI+'!AX77,INIcol,0)),bpiTeams,0))*(-1)+40)/325+1))),0)</f>
        <v>0</v>
      </c>
      <c r="AC77" s="358">
        <f>IFERROR(IF(COUNTBLANK('BPI+'!AZ77)=1,0,IF(COUNTIF(qwqlINIcol,'BPI+'!AZ77)=0,0.1,IF(INDEX(sorCol,MATCH(INDEX(valCol,MATCH('BPI+'!AY77,INIcol,0)),bpiTeams,0))&gt;=40,INDEX(sorCol,MATCH(INDEX(valCol,MATCH('BPI+'!AY77,INIcol,0)),bpiTeams,0))*-1/40+2,(INDEX(sorCol,MATCH(INDEX(valCol,MATCH('BPI+'!AY77,INIcol,0)),bpiTeams,0))*(-1)+40)/325+1))),0)</f>
        <v>0</v>
      </c>
      <c r="AD77" s="358">
        <f>IFERROR(IF(COUNTBLANK('BPI+'!BA77)=1,0,IF(COUNTIF(qwqlINIcol,'BPI+'!BA77)=0,0.1,IF(INDEX(sorCol,MATCH(INDEX(valCol,MATCH('BPI+'!AZ77,INIcol,0)),bpiTeams,0))&gt;=40,INDEX(sorCol,MATCH(INDEX(valCol,MATCH('BPI+'!AZ77,INIcol,0)),bpiTeams,0))*-1/40+2,(INDEX(sorCol,MATCH(INDEX(valCol,MATCH('BPI+'!AZ77,INIcol,0)),bpiTeams,0))*(-1)+40)/325+1))),0)</f>
        <v>0</v>
      </c>
      <c r="AE77" s="358">
        <f>IFERROR(IF(COUNTBLANK('BPI+'!BB77)=1,0,IF(COUNTIF(qwqlINIcol,'BPI+'!BB77)=0,0.1,IF(INDEX(sorCol,MATCH(INDEX(valCol,MATCH('BPI+'!BA77,INIcol,0)),bpiTeams,0))&gt;=40,INDEX(sorCol,MATCH(INDEX(valCol,MATCH('BPI+'!BA77,INIcol,0)),bpiTeams,0))*-1/40+2,(INDEX(sorCol,MATCH(INDEX(valCol,MATCH('BPI+'!BA77,INIcol,0)),bpiTeams,0))*(-1)+40)/325+1))),0)</f>
        <v>0</v>
      </c>
      <c r="AF77" s="358">
        <f>IFERROR(IF(COUNTBLANK('BPI+'!BC77)=1,0,IF(COUNTIF(qwqlINIcol,'BPI+'!BC77)=0,0.1,IF(INDEX(sorCol,MATCH(INDEX(valCol,MATCH('BPI+'!BB77,INIcol,0)),bpiTeams,0))&gt;=40,INDEX(sorCol,MATCH(INDEX(valCol,MATCH('BPI+'!BB77,INIcol,0)),bpiTeams,0))*-1/40+2,(INDEX(sorCol,MATCH(INDEX(valCol,MATCH('BPI+'!BB77,INIcol,0)),bpiTeams,0))*(-1)+40)/325+1))),0)</f>
        <v>0</v>
      </c>
      <c r="AG77" s="358">
        <f>IFERROR(IF(COUNTBLANK('BPI+'!BD77)=1,0,IF(COUNTIF(qwqlINIcol,'BPI+'!BD77)=0,0.1,IF(INDEX(sorCol,MATCH(INDEX(valCol,MATCH('BPI+'!BC77,INIcol,0)),bpiTeams,0))&gt;=40,INDEX(sorCol,MATCH(INDEX(valCol,MATCH('BPI+'!BC77,INIcol,0)),bpiTeams,0))*-1/40+2,(INDEX(sorCol,MATCH(INDEX(valCol,MATCH('BPI+'!BC77,INIcol,0)),bpiTeams,0))*(-1)+40)/325+1))),0)</f>
        <v>0</v>
      </c>
      <c r="AH77" s="358">
        <f>IFERROR(IF(COUNTBLANK('BPI+'!BE77)=1,0,IF(COUNTIF(qwqlINIcol,'BPI+'!BE77)=0,0.1,IF(INDEX(sorCol,MATCH(INDEX(valCol,MATCH('BPI+'!BD77,INIcol,0)),bpiTeams,0))&gt;=40,INDEX(sorCol,MATCH(INDEX(valCol,MATCH('BPI+'!BD77,INIcol,0)),bpiTeams,0))*-1/40+2,(INDEX(sorCol,MATCH(INDEX(valCol,MATCH('BPI+'!BD77,INIcol,0)),bpiTeams,0))*(-1)+40)/325+1))),0)</f>
        <v>0</v>
      </c>
      <c r="AI77" s="358">
        <f>IFERROR(IF(COUNTBLANK('BPI+'!BF77)=1,0,IF(COUNTIF(qwqlINIcol,'BPI+'!BF77)=0,0.1,IF(INDEX(sorCol,MATCH(INDEX(valCol,MATCH('BPI+'!BE77,INIcol,0)),bpiTeams,0))&gt;=40,INDEX(sorCol,MATCH(INDEX(valCol,MATCH('BPI+'!BE77,INIcol,0)),bpiTeams,0))*-1/40+2,(INDEX(sorCol,MATCH(INDEX(valCol,MATCH('BPI+'!BE77,INIcol,0)),bpiTeams,0))*(-1)+40)/325+1))),0)</f>
        <v>0</v>
      </c>
      <c r="AJ77" s="358">
        <f>IFERROR(IF(COUNTBLANK('BPI+'!BG77)=1,0,IF(COUNTIF(qwqlINIcol,'BPI+'!BG77)=0,0.1,IF(INDEX(sorCol,MATCH(INDEX(valCol,MATCH('BPI+'!BF77,INIcol,0)),bpiTeams,0))&gt;=40,INDEX(sorCol,MATCH(INDEX(valCol,MATCH('BPI+'!BF77,INIcol,0)),bpiTeams,0))*-1/40+2,(INDEX(sorCol,MATCH(INDEX(valCol,MATCH('BPI+'!BF77,INIcol,0)),bpiTeams,0))*(-1)+40)/325+1))),0)</f>
        <v>0</v>
      </c>
      <c r="AK77" s="358">
        <f>IFERROR(IF(COUNTBLANK('BPI+'!BH77)=1,0,IF(COUNTIF(qwqlINIcol,'BPI+'!BH77)=0,0.1,IF(INDEX(sorCol,MATCH(INDEX(valCol,MATCH('BPI+'!BG77,INIcol,0)),bpiTeams,0))&gt;=40,INDEX(sorCol,MATCH(INDEX(valCol,MATCH('BPI+'!BG77,INIcol,0)),bpiTeams,0))*-1/40+2,(INDEX(sorCol,MATCH(INDEX(valCol,MATCH('BPI+'!BG77,INIcol,0)),bpiTeams,0))*(-1)+40)/325+1))),0)</f>
        <v>0</v>
      </c>
      <c r="AL77" s="358">
        <f>IFERROR(IF(COUNTBLANK('BPI+'!BI77)=1,0,IF(COUNTIF(qwqlINIcol,'BPI+'!BI77)=0,0.1,IF(INDEX(sorCol,MATCH(INDEX(valCol,MATCH('BPI+'!BH77,INIcol,0)),bpiTeams,0))&gt;=40,INDEX(sorCol,MATCH(INDEX(valCol,MATCH('BPI+'!BH77,INIcol,0)),bpiTeams,0))*-1/40+2,(INDEX(sorCol,MATCH(INDEX(valCol,MATCH('BPI+'!BH77,INIcol,0)),bpiTeams,0))*(-1)+40)/325+1))),0)</f>
        <v>0</v>
      </c>
      <c r="AM77" s="358">
        <f>IFERROR(IF(COUNTBLANK('BPI+'!BJ77)=1,0,IF(COUNTIF(qwqlINIcol,'BPI+'!BJ77)=0,0.1,IF(INDEX(sorCol,MATCH(INDEX(valCol,MATCH('BPI+'!BI77,INIcol,0)),bpiTeams,0))&gt;=40,INDEX(sorCol,MATCH(INDEX(valCol,MATCH('BPI+'!BI77,INIcol,0)),bpiTeams,0))*-1/40+2,(INDEX(sorCol,MATCH(INDEX(valCol,MATCH('BPI+'!BI77,INIcol,0)),bpiTeams,0))*(-1)+40)/325+1))),0)</f>
        <v>0</v>
      </c>
      <c r="AN77" s="358">
        <f>IFERROR(IF(COUNTBLANK('BPI+'!BK77)=1,0,IF(COUNTIF(qwqlINIcol,'BPI+'!BK77)=0,0.1,IF(INDEX(sorCol,MATCH(INDEX(valCol,MATCH('BPI+'!BJ77,INIcol,0)),bpiTeams,0))&gt;=40,INDEX(sorCol,MATCH(INDEX(valCol,MATCH('BPI+'!BJ77,INIcol,0)),bpiTeams,0))*-1/40+2,(INDEX(sorCol,MATCH(INDEX(valCol,MATCH('BPI+'!BJ77,INIcol,0)),bpiTeams,0))*(-1)+40)/325+1))),0)</f>
        <v>0</v>
      </c>
      <c r="AO77" s="358">
        <f>IFERROR(IF(COUNTBLANK('BPI+'!BL77)=1,0,IF(COUNTIF(qwqlINIcol,'BPI+'!BL77)=0,0.1,IF(INDEX(sorCol,MATCH(INDEX(valCol,MATCH('BPI+'!BK77,INIcol,0)),bpiTeams,0))&gt;=40,INDEX(sorCol,MATCH(INDEX(valCol,MATCH('BPI+'!BK77,INIcol,0)),bpiTeams,0))*-1/40+2,(INDEX(sorCol,MATCH(INDEX(valCol,MATCH('BPI+'!BK77,INIcol,0)),bpiTeams,0))*(-1)+40)/325+1))),0)</f>
        <v>0</v>
      </c>
      <c r="AP77" s="366">
        <f>IF(COUNTBLANK('BPI+'!BL77)=1,0,IF(COUNTIF(qwqlINIcol,'BPI+'!BL77)=0,-1.5,IF(INDEX(sorCol,MATCH(INDEX(valCol,MATCH('BPI+'!BL77,INIcol,0)),bpiTeams,0))&gt;=80,-1.5,IF(INDEX(sorCol,MATCH(INDEX(valCol,MATCH('BPI+'!BL77,INIcol,0)),bpiTeams,0))&gt;=41,-1 - (INDEX(sorCol,MATCH(INDEX(valCol,MATCH('BPI+'!BL77,INIcol,0)),bpiTeams,0)) - 41) * (0.5/39),(INDEX(sorCol,MATCH(INDEX(valCol,MATCH('BPI+'!BL77,INIcol,0)),bpiTeams,0)) + 40)/325 - 2))))</f>
        <v>-1.7815384615384615</v>
      </c>
      <c r="AQ77" s="366">
        <f>IF(COUNTBLANK('BPI+'!BM77)=1,0,IF(COUNTIF(qwqlINIcol,'BPI+'!BM77)=0,-1.5,IF(INDEX(sorCol,MATCH(INDEX(valCol,MATCH('BPI+'!BM77,INIcol,0)),bpiTeams,0))&gt;=80,-1.5,IF(INDEX(sorCol,MATCH(INDEX(valCol,MATCH('BPI+'!BM77,INIcol,0)),bpiTeams,0))&gt;=41,-1 - (INDEX(sorCol,MATCH(INDEX(valCol,MATCH('BPI+'!BM77,INIcol,0)),bpiTeams,0)) - 41) * (0.5/39),(INDEX(sorCol,MATCH(INDEX(valCol,MATCH('BPI+'!BM77,INIcol,0)),bpiTeams,0)) + 40)/325 - 2))))</f>
        <v>-1.7784615384615385</v>
      </c>
      <c r="AR77" s="366">
        <f>IF(COUNTBLANK('BPI+'!BN77)=1,0,IF(COUNTIF(qwqlINIcol,'BPI+'!BN77)=0,-1.5,IF(INDEX(sorCol,MATCH(INDEX(valCol,MATCH('BPI+'!BN77,INIcol,0)),bpiTeams,0))&gt;=80,-1.5,IF(INDEX(sorCol,MATCH(INDEX(valCol,MATCH('BPI+'!BN77,INIcol,0)),bpiTeams,0))&gt;=41,-1 - (INDEX(sorCol,MATCH(INDEX(valCol,MATCH('BPI+'!BN77,INIcol,0)),bpiTeams,0)) - 41) * (0.5/39),(INDEX(sorCol,MATCH(INDEX(valCol,MATCH('BPI+'!BN77,INIcol,0)),bpiTeams,0)) + 40)/325 - 2))))</f>
        <v>-1.358974358974359</v>
      </c>
      <c r="AS77" s="366">
        <f>IF(COUNTBLANK('BPI+'!BO77)=1,0,IF(COUNTIF(qwqlINIcol,'BPI+'!BO77)=0,-1.5,IF(INDEX(sorCol,MATCH(INDEX(valCol,MATCH('BPI+'!BO77,INIcol,0)),bpiTeams,0))&gt;=80,-1.5,IF(INDEX(sorCol,MATCH(INDEX(valCol,MATCH('BPI+'!BO77,INIcol,0)),bpiTeams,0))&gt;=41,-1 - (INDEX(sorCol,MATCH(INDEX(valCol,MATCH('BPI+'!BO77,INIcol,0)),bpiTeams,0)) - 41) * (0.5/39),(INDEX(sorCol,MATCH(INDEX(valCol,MATCH('BPI+'!BO77,INIcol,0)),bpiTeams,0)) + 40)/325 - 2))))</f>
        <v>-1.358974358974359</v>
      </c>
      <c r="AT77" s="366">
        <f>IF(COUNTBLANK('BPI+'!BP77)=1,0,IF(COUNTIF(qwqlINIcol,'BPI+'!BP77)=0,-1.5,IF(INDEX(sorCol,MATCH(INDEX(valCol,MATCH('BPI+'!BP77,INIcol,0)),bpiTeams,0))&gt;=80,-1.5,IF(INDEX(sorCol,MATCH(INDEX(valCol,MATCH('BPI+'!BP77,INIcol,0)),bpiTeams,0))&gt;=41,-1 - (INDEX(sorCol,MATCH(INDEX(valCol,MATCH('BPI+'!BP77,INIcol,0)),bpiTeams,0)) - 41) * (0.5/39),(INDEX(sorCol,MATCH(INDEX(valCol,MATCH('BPI+'!BP77,INIcol,0)),bpiTeams,0)) + 40)/325 - 2))))</f>
        <v>-1.7692307692307692</v>
      </c>
      <c r="AU77" s="366">
        <f>IF(COUNTBLANK('BPI+'!BQ77)=1,0,IF(COUNTIF(qwqlINIcol,'BPI+'!BQ77)=0,-1.5,IF(INDEX(sorCol,MATCH(INDEX(valCol,MATCH('BPI+'!BQ77,INIcol,0)),bpiTeams,0))&gt;=80,-1.5,IF(INDEX(sorCol,MATCH(INDEX(valCol,MATCH('BPI+'!BQ77,INIcol,0)),bpiTeams,0))&gt;=41,-1 - (INDEX(sorCol,MATCH(INDEX(valCol,MATCH('BPI+'!BQ77,INIcol,0)),bpiTeams,0)) - 41) * (0.5/39),(INDEX(sorCol,MATCH(INDEX(valCol,MATCH('BPI+'!BQ77,INIcol,0)),bpiTeams,0)) + 40)/325 - 2))))</f>
        <v>-1.763076923076923</v>
      </c>
      <c r="AV77" s="366">
        <f>IF(COUNTBLANK('BPI+'!BR77)=1,0,IF(COUNTIF(qwqlINIcol,'BPI+'!BR77)=0,-1.5,IF(INDEX(sorCol,MATCH(INDEX(valCol,MATCH('BPI+'!BR77,INIcol,0)),bpiTeams,0))&gt;=80,-1.5,IF(INDEX(sorCol,MATCH(INDEX(valCol,MATCH('BPI+'!BR77,INIcol,0)),bpiTeams,0))&gt;=41,-1 - (INDEX(sorCol,MATCH(INDEX(valCol,MATCH('BPI+'!BR77,INIcol,0)),bpiTeams,0)) - 41) * (0.5/39),(INDEX(sorCol,MATCH(INDEX(valCol,MATCH('BPI+'!BR77,INIcol,0)),bpiTeams,0)) + 40)/325 - 2))))</f>
        <v>0</v>
      </c>
      <c r="AW77" s="366">
        <f>IF(COUNTBLANK('BPI+'!BS77)=1,0,IF(COUNTIF(qwqlINIcol,'BPI+'!BS77)=0,-1.5,IF(INDEX(sorCol,MATCH(INDEX(valCol,MATCH('BPI+'!BS77,INIcol,0)),bpiTeams,0))&gt;=80,-1.5,IF(INDEX(sorCol,MATCH(INDEX(valCol,MATCH('BPI+'!BS77,INIcol,0)),bpiTeams,0))&gt;=41,-1 - (INDEX(sorCol,MATCH(INDEX(valCol,MATCH('BPI+'!BS77,INIcol,0)),bpiTeams,0)) - 41) * (0.5/39),(INDEX(sorCol,MATCH(INDEX(valCol,MATCH('BPI+'!BS77,INIcol,0)),bpiTeams,0)) + 40)/325 - 2))))</f>
        <v>0</v>
      </c>
      <c r="AX77" s="366">
        <f>IF(COUNTBLANK('BPI+'!BT77)=1,0,IF(COUNTIF(qwqlINIcol,'BPI+'!BT77)=0,-1.5,IF(INDEX(sorCol,MATCH(INDEX(valCol,MATCH('BPI+'!BT77,INIcol,0)),bpiTeams,0))&gt;=80,-1.5,IF(INDEX(sorCol,MATCH(INDEX(valCol,MATCH('BPI+'!BT77,INIcol,0)),bpiTeams,0))&gt;=41,-1 - (INDEX(sorCol,MATCH(INDEX(valCol,MATCH('BPI+'!BT77,INIcol,0)),bpiTeams,0)) - 41) * (0.5/39),(INDEX(sorCol,MATCH(INDEX(valCol,MATCH('BPI+'!BT77,INIcol,0)),bpiTeams,0)) + 40)/325 - 2))))</f>
        <v>0</v>
      </c>
      <c r="AY77" s="366">
        <f>IF(COUNTBLANK('BPI+'!BU77)=1,0,IF(COUNTIF(qwqlINIcol,'BPI+'!BU77)=0,-1.5,IF(INDEX(sorCol,MATCH(INDEX(valCol,MATCH('BPI+'!BU77,INIcol,0)),bpiTeams,0))&gt;=80,-1.5,IF(INDEX(sorCol,MATCH(INDEX(valCol,MATCH('BPI+'!BU77,INIcol,0)),bpiTeams,0))&gt;=41,-1 - (INDEX(sorCol,MATCH(INDEX(valCol,MATCH('BPI+'!BU77,INIcol,0)),bpiTeams,0)) - 41) * (0.5/39),(INDEX(sorCol,MATCH(INDEX(valCol,MATCH('BPI+'!BU77,INIcol,0)),bpiTeams,0)) + 40)/325 - 2))))</f>
        <v>0</v>
      </c>
      <c r="AZ77" s="366">
        <f>IF(COUNTBLANK('BPI+'!BV77)=1,0,IF(COUNTIF(qwqlINIcol,'BPI+'!BV77)=0,-1.5,IF(INDEX(sorCol,MATCH(INDEX(valCol,MATCH('BPI+'!BV77,INIcol,0)),bpiTeams,0))&gt;=80,-1.5,IF(INDEX(sorCol,MATCH(INDEX(valCol,MATCH('BPI+'!BV77,INIcol,0)),bpiTeams,0))&gt;=41,-1 - (INDEX(sorCol,MATCH(INDEX(valCol,MATCH('BPI+'!BV77,INIcol,0)),bpiTeams,0)) - 41) * (0.5/39),(INDEX(sorCol,MATCH(INDEX(valCol,MATCH('BPI+'!BV77,INIcol,0)),bpiTeams,0)) + 40)/325 - 2))))</f>
        <v>0</v>
      </c>
      <c r="BA77" s="366">
        <f>IF(COUNTBLANK('BPI+'!BW77)=1,0,IF(COUNTIF(qwqlINIcol,'BPI+'!BW77)=0,-1.5,IF(INDEX(sorCol,MATCH(INDEX(valCol,MATCH('BPI+'!BW77,INIcol,0)),bpiTeams,0))&gt;=80,-1.5,IF(INDEX(sorCol,MATCH(INDEX(valCol,MATCH('BPI+'!BW77,INIcol,0)),bpiTeams,0))&gt;=41,-1 - (INDEX(sorCol,MATCH(INDEX(valCol,MATCH('BPI+'!BW77,INIcol,0)),bpiTeams,0)) - 41) * (0.5/39),(INDEX(sorCol,MATCH(INDEX(valCol,MATCH('BPI+'!BW77,INIcol,0)),bpiTeams,0)) + 40)/325 - 2))))</f>
        <v>0</v>
      </c>
      <c r="BB77" s="366">
        <f>IF(COUNTBLANK('BPI+'!BX77)=1,0,IF(COUNTIF(qwqlINIcol,'BPI+'!BX77)=0,-1.5,IF(INDEX(sorCol,MATCH(INDEX(valCol,MATCH('BPI+'!BX77,INIcol,0)),bpiTeams,0))&gt;=80,-1.5,IF(INDEX(sorCol,MATCH(INDEX(valCol,MATCH('BPI+'!BX77,INIcol,0)),bpiTeams,0))&gt;=41,-1 - (INDEX(sorCol,MATCH(INDEX(valCol,MATCH('BPI+'!BX77,INIcol,0)),bpiTeams,0)) - 41) * (0.5/39),(INDEX(sorCol,MATCH(INDEX(valCol,MATCH('BPI+'!BX77,INIcol,0)),bpiTeams,0)) + 40)/325 - 2))))</f>
        <v>0</v>
      </c>
      <c r="BC77" s="374">
        <f>IF(COUNTBLANK('BPI+'!BY77)=0,-1.6,0)</f>
        <v>-1.6</v>
      </c>
      <c r="BD77" s="374">
        <f>IF(COUNTBLANK('BPI+'!BZ77)=0,-1.6,0)</f>
        <v>-1.6</v>
      </c>
      <c r="BE77" s="374">
        <f>IF(COUNTBLANK('BPI+'!CA77)=0,-1.6,0)</f>
        <v>-1.6</v>
      </c>
      <c r="BF77" s="374">
        <f>IF(COUNTBLANK('BPI+'!CB77)=0,-1.6,0)</f>
        <v>0</v>
      </c>
      <c r="BG77" s="374">
        <f>IF(COUNTBLANK('BPI+'!CC77)=0,-1.6,0)</f>
        <v>0</v>
      </c>
      <c r="BH77" s="374">
        <f>IF(COUNTBLANK('BPI+'!CD77)=0,-1.6,0)</f>
        <v>0</v>
      </c>
      <c r="BI77" s="374">
        <f>IF(COUNTBLANK('BPI+'!CE77)=0,-1.6,0)</f>
        <v>0</v>
      </c>
      <c r="BJ77" s="374">
        <f>IF(COUNTBLANK('BPI+'!CF77)=0,-1.6,0)</f>
        <v>0</v>
      </c>
      <c r="BK77" s="374">
        <f>IF(COUNTBLANK('BPI+'!CG77)=0,-1.6,0)</f>
        <v>0</v>
      </c>
      <c r="BL77" s="374">
        <f>IF(COUNTBLANK('BPI+'!CH77)=0,-1.6,0)</f>
        <v>0</v>
      </c>
      <c r="BM77" s="374">
        <f>IF(COUNTBLANK('BPI+'!CI77)=0,-1.6,0)</f>
        <v>0</v>
      </c>
      <c r="BN77" s="374">
        <f>IF(COUNTBLANK('BPI+'!CJ77)=0,-1.6,0)</f>
        <v>0</v>
      </c>
      <c r="BO77" s="374">
        <f>IF(COUNTBLANK('BPI+'!CK77)=0,-1.6,0)</f>
        <v>0</v>
      </c>
      <c r="BP77" s="374">
        <f>IF(COUNTBLANK('BPI+'!CL77)=0,-1.6,0)</f>
        <v>0</v>
      </c>
      <c r="BQ77" s="374">
        <f>IF(COUNTBLANK('BPI+'!CM77)=0,-1.6,0)</f>
        <v>0</v>
      </c>
      <c r="BR77" s="374">
        <f>IF(COUNTBLANK('BPI+'!CN77)=0,-1.6,0)</f>
        <v>0</v>
      </c>
      <c r="BS77" s="374">
        <f>IF(COUNTBLANK('BPI+'!CO77)=0,-1.6,0)</f>
        <v>0</v>
      </c>
      <c r="BT77">
        <f t="shared" si="7"/>
        <v>-12.801025641025639</v>
      </c>
    </row>
    <row r="78" spans="1:72" x14ac:dyDescent="0.3">
      <c r="A78" t="str">
        <f t="shared" si="5"/>
        <v>California</v>
      </c>
      <c r="B78" t="str">
        <f t="shared" si="6"/>
        <v>CAL</v>
      </c>
      <c r="C78" s="358">
        <f>IF(
  COUNTBLANK('BPI+'!Y78)=1,
  0,
  IFERROR(
    IF(
      INDEX(sorCol,MATCH(INDEX(valCol,MATCH('BPI+'!Y78,INIcol,0)),bpiTeams,0))&lt;=40,
      2-INDEX(sorCol,MATCH(INDEX(valCol,MATCH('BPI+'!Y78,INIcol,0)),bpiTeams,0))/40,
      IF(
        INDEX(sorCol,MATCH(INDEX(valCol,MATCH('BPI+'!Y78,INIcol,0)),bpiTeams,0))&lt;=100,
        1-0.9*(INDEX(sorCol,MATCH(INDEX(valCol,MATCH('BPI+'!Y78,INIcol,0)),bpiTeams,0))-40)/60,
        0.1
      )
    ),
    0.1
  )
)</f>
        <v>1.4750000000000001</v>
      </c>
      <c r="D78" s="358">
        <f>IF(
  COUNTBLANK('BPI+'!Z78)=1,
  0,
  IFERROR(
    IF(
      INDEX(sorCol,MATCH(INDEX(valCol,MATCH('BPI+'!Z78,INIcol,0)),bpiTeams,0))&lt;=40,
      2-INDEX(sorCol,MATCH(INDEX(valCol,MATCH('BPI+'!Z78,INIcol,0)),bpiTeams,0))/40,
      IF(
        INDEX(sorCol,MATCH(INDEX(valCol,MATCH('BPI+'!Z78,INIcol,0)),bpiTeams,0))&lt;=100,
        1-0.9*(INDEX(sorCol,MATCH(INDEX(valCol,MATCH('BPI+'!Z78,INIcol,0)),bpiTeams,0))-40)/60,
        0.1
      )
    ),
    0.1
  )
)</f>
        <v>1.25</v>
      </c>
      <c r="E78" s="358">
        <f>IF(
  COUNTBLANK('BPI+'!AA78)=1,
  0,
  IFERROR(
    IF(
      INDEX(sorCol,MATCH(INDEX(valCol,MATCH('BPI+'!AA78,INIcol,0)),bpiTeams,0))&lt;=40,
      2-INDEX(sorCol,MATCH(INDEX(valCol,MATCH('BPI+'!AA78,INIcol,0)),bpiTeams,0))/40,
      IF(
        INDEX(sorCol,MATCH(INDEX(valCol,MATCH('BPI+'!AA78,INIcol,0)),bpiTeams,0))&lt;=100,
        1-0.9*(INDEX(sorCol,MATCH(INDEX(valCol,MATCH('BPI+'!AA78,INIcol,0)),bpiTeams,0))-40)/60,
        0.1
      )
    ),
    0.1
  )
)</f>
        <v>0</v>
      </c>
      <c r="F78" s="358">
        <f>IF(
  COUNTBLANK('BPI+'!AB78)=1,
  0,
  IFERROR(
    IF(
      INDEX(sorCol,MATCH(INDEX(valCol,MATCH('BPI+'!AB78,INIcol,0)),bpiTeams,0))&lt;=40,
      2-INDEX(sorCol,MATCH(INDEX(valCol,MATCH('BPI+'!AB78,INIcol,0)),bpiTeams,0))/40,
      IF(
        INDEX(sorCol,MATCH(INDEX(valCol,MATCH('BPI+'!AB78,INIcol,0)),bpiTeams,0))&lt;=100,
        1-0.9*(INDEX(sorCol,MATCH(INDEX(valCol,MATCH('BPI+'!AB78,INIcol,0)),bpiTeams,0))-40)/60,
        0.1
      )
    ),
    0.1
  )
)</f>
        <v>0</v>
      </c>
      <c r="G78" s="358">
        <f>IF(
  COUNTBLANK('BPI+'!AC78)=1,
  0,
  IFERROR(
    IF(
      INDEX(sorCol,MATCH(INDEX(valCol,MATCH('BPI+'!AC78,INIcol,0)),bpiTeams,0))&lt;=40,
      2-INDEX(sorCol,MATCH(INDEX(valCol,MATCH('BPI+'!AC78,INIcol,0)),bpiTeams,0))/40,
      IF(
        INDEX(sorCol,MATCH(INDEX(valCol,MATCH('BPI+'!AC78,INIcol,0)),bpiTeams,0))&lt;=100,
        1-0.9*(INDEX(sorCol,MATCH(INDEX(valCol,MATCH('BPI+'!AC78,INIcol,0)),bpiTeams,0))-40)/60,
        0.1
      )
    ),
    0.1
  )
)</f>
        <v>0</v>
      </c>
      <c r="H78" s="358">
        <f>IF(
  COUNTBLANK('BPI+'!AD78)=1,
  0,
  IFERROR(
    IF(
      INDEX(sorCol,MATCH(INDEX(valCol,MATCH('BPI+'!AD78,INIcol,0)),bpiTeams,0))&lt;=40,
      2-INDEX(sorCol,MATCH(INDEX(valCol,MATCH('BPI+'!AD78,INIcol,0)),bpiTeams,0))/40,
      IF(
        INDEX(sorCol,MATCH(INDEX(valCol,MATCH('BPI+'!AD78,INIcol,0)),bpiTeams,0))&lt;=100,
        1-0.9*(INDEX(sorCol,MATCH(INDEX(valCol,MATCH('BPI+'!AD78,INIcol,0)),bpiTeams,0))-40)/60,
        0.1
      )
    ),
    0.1
  )
)</f>
        <v>0</v>
      </c>
      <c r="I78" s="358">
        <f>IF(
  COUNTBLANK('BPI+'!AE78)=1,
  0,
  IFERROR(
    IF(
      INDEX(sorCol,MATCH(INDEX(valCol,MATCH('BPI+'!AE78,INIcol,0)),bpiTeams,0))&lt;=40,
      2-INDEX(sorCol,MATCH(INDEX(valCol,MATCH('BPI+'!AE78,INIcol,0)),bpiTeams,0))/40,
      IF(
        INDEX(sorCol,MATCH(INDEX(valCol,MATCH('BPI+'!AE78,INIcol,0)),bpiTeams,0))&lt;=100,
        1-0.9*(INDEX(sorCol,MATCH(INDEX(valCol,MATCH('BPI+'!AE78,INIcol,0)),bpiTeams,0))-40)/60,
        0.1
      )
    ),
    0.1
  )
)</f>
        <v>0</v>
      </c>
      <c r="J78" s="358">
        <f>IF(
  COUNTBLANK('BPI+'!AF78)=1,
  0,
  IFERROR(
    IF(
      INDEX(sorCol,MATCH(INDEX(valCol,MATCH('BPI+'!AF78,INIcol,0)),bpiTeams,0))&lt;=40,
      2-INDEX(sorCol,MATCH(INDEX(valCol,MATCH('BPI+'!AF78,INIcol,0)),bpiTeams,0))/40,
      IF(
        INDEX(sorCol,MATCH(INDEX(valCol,MATCH('BPI+'!AF78,INIcol,0)),bpiTeams,0))&lt;=100,
        1-0.9*(INDEX(sorCol,MATCH(INDEX(valCol,MATCH('BPI+'!AF78,INIcol,0)),bpiTeams,0))-40)/60,
        0.1
      )
    ),
    0.1
  )
)</f>
        <v>0</v>
      </c>
      <c r="K78" s="358">
        <f>IF(
  COUNTBLANK('BPI+'!AG78)=1,
  0,
  IFERROR(
    IF(
      INDEX(sorCol,MATCH(INDEX(valCol,MATCH('BPI+'!AG78,INIcol,0)),bpiTeams,0))&lt;=40,
      2-INDEX(sorCol,MATCH(INDEX(valCol,MATCH('BPI+'!AG78,INIcol,0)),bpiTeams,0))/40,
      IF(
        INDEX(sorCol,MATCH(INDEX(valCol,MATCH('BPI+'!AG78,INIcol,0)),bpiTeams,0))&lt;=100,
        1-0.9*(INDEX(sorCol,MATCH(INDEX(valCol,MATCH('BPI+'!AG78,INIcol,0)),bpiTeams,0))-40)/60,
        0.1
      )
    ),
    0.1
  )
)</f>
        <v>0</v>
      </c>
      <c r="L78" s="358">
        <f>IF(
  COUNTBLANK('BPI+'!AH78)=1,
  0,
  IFERROR(
    IF(
      INDEX(sorCol,MATCH(INDEX(valCol,MATCH('BPI+'!AH78,INIcol,0)),bpiTeams,0))&lt;=40,
      2-INDEX(sorCol,MATCH(INDEX(valCol,MATCH('BPI+'!AH78,INIcol,0)),bpiTeams,0))/40,
      IF(
        INDEX(sorCol,MATCH(INDEX(valCol,MATCH('BPI+'!AH78,INIcol,0)),bpiTeams,0))&lt;=100,
        1-0.9*(INDEX(sorCol,MATCH(INDEX(valCol,MATCH('BPI+'!AH78,INIcol,0)),bpiTeams,0))-40)/60,
        0.1
      )
    ),
    0.1
  )
)</f>
        <v>0</v>
      </c>
      <c r="M78" s="358">
        <f>IF(
  COUNTBLANK('BPI+'!AI78)=1,
  0,
  IFERROR(
    IF(
      INDEX(sorCol,MATCH(INDEX(valCol,MATCH('BPI+'!AI78,INIcol,0)),bpiTeams,0))&lt;=40,
      2-INDEX(sorCol,MATCH(INDEX(valCol,MATCH('BPI+'!AI78,INIcol,0)),bpiTeams,0))/40,
      IF(
        INDEX(sorCol,MATCH(INDEX(valCol,MATCH('BPI+'!AI78,INIcol,0)),bpiTeams,0))&lt;=100,
        1-0.9*(INDEX(sorCol,MATCH(INDEX(valCol,MATCH('BPI+'!AI78,INIcol,0)),bpiTeams,0))-40)/60,
        0.1
      )
    ),
    0.1
  )
)</f>
        <v>0</v>
      </c>
      <c r="N78" s="358">
        <f>IF(
  COUNTBLANK('BPI+'!AJ78)=1,
  0,
  IFERROR(
    IF(
      INDEX(sorCol,MATCH(INDEX(valCol,MATCH('BPI+'!AJ78,INIcol,0)),bpiTeams,0))&lt;=40,
      2-INDEX(sorCol,MATCH(INDEX(valCol,MATCH('BPI+'!AJ78,INIcol,0)),bpiTeams,0))/40,
      IF(
        INDEX(sorCol,MATCH(INDEX(valCol,MATCH('BPI+'!AJ78,INIcol,0)),bpiTeams,0))&lt;=100,
        1-0.9*(INDEX(sorCol,MATCH(INDEX(valCol,MATCH('BPI+'!AJ78,INIcol,0)),bpiTeams,0))-40)/60,
        0.1
      )
    ),
    0.1
  )
)</f>
        <v>0</v>
      </c>
      <c r="O78" s="366">
        <f>IF(
  COUNTBLANK('BPI+'!AK78)=1,
  0,
  IFERROR(
    IF(
      INDEX(sorCol, MATCH(INDEX(valCol, MATCH('BPI+'!AK78, INIcol, 0)), bpiTeams, 0)) &lt;= 40,
      -INDEX(sorCol, MATCH(INDEX(valCol, MATCH('BPI+'!AK78, INIcol, 0)), bpiTeams, 0))/40,
      IF(
        INDEX(sorCol, MATCH(INDEX(valCol, MATCH('BPI+'!AK78, INIcol, 0)), bpiTeams, 0)) &lt;= 100,
        -1 - (INDEX(sorCol, MATCH(INDEX(valCol, MATCH('BPI+'!AK78, INIcol, 0)), bpiTeams, 0)) - 40)/60,
        -2
      )
    ),
    -2
  )
)</f>
        <v>-0.65</v>
      </c>
      <c r="P78" s="366">
        <f>IF(
  COUNTBLANK('BPI+'!AL78)=1,
  0,
  IFERROR(
    IF(
      INDEX(sorCol, MATCH(INDEX(valCol, MATCH('BPI+'!AL78, INIcol, 0)), bpiTeams, 0)) &lt;= 40,
      -INDEX(sorCol, MATCH(INDEX(valCol, MATCH('BPI+'!AL78, INIcol, 0)), bpiTeams, 0))/40,
      IF(
        INDEX(sorCol, MATCH(INDEX(valCol, MATCH('BPI+'!AL78, INIcol, 0)), bpiTeams, 0)) &lt;= 100,
        -1 - (INDEX(sorCol, MATCH(INDEX(valCol, MATCH('BPI+'!AL78, INIcol, 0)), bpiTeams, 0)) - 40)/60,
        -2
      )
    ),
    -2
  )
)</f>
        <v>-0.2</v>
      </c>
      <c r="Q78" s="366">
        <f>IF(
  COUNTBLANK('BPI+'!AM78)=1,
  0,
  IFERROR(
    IF(
      INDEX(sorCol, MATCH(INDEX(valCol, MATCH('BPI+'!AM78, INIcol, 0)), bpiTeams, 0)) &lt;= 40,
      -INDEX(sorCol, MATCH(INDEX(valCol, MATCH('BPI+'!AM78, INIcol, 0)), bpiTeams, 0))/40,
      IF(
        INDEX(sorCol, MATCH(INDEX(valCol, MATCH('BPI+'!AM78, INIcol, 0)), bpiTeams, 0)) &lt;= 100,
        -1 - (INDEX(sorCol, MATCH(INDEX(valCol, MATCH('BPI+'!AM78, INIcol, 0)), bpiTeams, 0)) - 40)/60,
        -2
      )
    ),
    -2
  )
)</f>
        <v>-7.4999999999999997E-2</v>
      </c>
      <c r="R78" s="366">
        <f>IF(
  COUNTBLANK('BPI+'!AN78)=1,
  0,
  IFERROR(
    IF(
      INDEX(sorCol, MATCH(INDEX(valCol, MATCH('BPI+'!AN78, INIcol, 0)), bpiTeams, 0)) &lt;= 40,
      -INDEX(sorCol, MATCH(INDEX(valCol, MATCH('BPI+'!AN78, INIcol, 0)), bpiTeams, 0))/40,
      IF(
        INDEX(sorCol, MATCH(INDEX(valCol, MATCH('BPI+'!AN78, INIcol, 0)), bpiTeams, 0)) &lt;= 100,
        -1 - (INDEX(sorCol, MATCH(INDEX(valCol, MATCH('BPI+'!AN78, INIcol, 0)), bpiTeams, 0)) - 40)/60,
        -2
      )
    ),
    -2
  )
)</f>
        <v>-0.625</v>
      </c>
      <c r="S78" s="366">
        <f>IF(
  COUNTBLANK('BPI+'!AO78)=1,
  0,
  IFERROR(
    IF(
      INDEX(sorCol, MATCH(INDEX(valCol, MATCH('BPI+'!AO78, INIcol, 0)), bpiTeams, 0)) &lt;= 40,
      -INDEX(sorCol, MATCH(INDEX(valCol, MATCH('BPI+'!AO78, INIcol, 0)), bpiTeams, 0))/40,
      IF(
        INDEX(sorCol, MATCH(INDEX(valCol, MATCH('BPI+'!AO78, INIcol, 0)), bpiTeams, 0)) &lt;= 100,
        -1 - (INDEX(sorCol, MATCH(INDEX(valCol, MATCH('BPI+'!AO78, INIcol, 0)), bpiTeams, 0)) - 40)/60,
        -2
      )
    ),
    -2
  )
)</f>
        <v>-0.8</v>
      </c>
      <c r="T78" s="366">
        <f>IF(
  COUNTBLANK('BPI+'!AP78)=1,
  0,
  IFERROR(
    IF(
      INDEX(sorCol, MATCH(INDEX(valCol, MATCH('BPI+'!AP78, INIcol, 0)), bpiTeams, 0)) &lt;= 40,
      -INDEX(sorCol, MATCH(INDEX(valCol, MATCH('BPI+'!AP78, INIcol, 0)), bpiTeams, 0))/40,
      IF(
        INDEX(sorCol, MATCH(INDEX(valCol, MATCH('BPI+'!AP78, INIcol, 0)), bpiTeams, 0)) &lt;= 100,
        -1 - (INDEX(sorCol, MATCH(INDEX(valCol, MATCH('BPI+'!AP78, INIcol, 0)), bpiTeams, 0)) - 40)/60,
        -2
      )
    ),
    -2
  )
)</f>
        <v>0</v>
      </c>
      <c r="U78" s="366">
        <f>IF(
  COUNTBLANK('BPI+'!AQ78)=1,
  0,
  IFERROR(
    IF(
      INDEX(sorCol, MATCH(INDEX(valCol, MATCH('BPI+'!AQ78, INIcol, 0)), bpiTeams, 0)) &lt;= 40,
      -INDEX(sorCol, MATCH(INDEX(valCol, MATCH('BPI+'!AQ78, INIcol, 0)), bpiTeams, 0))/40,
      IF(
        INDEX(sorCol, MATCH(INDEX(valCol, MATCH('BPI+'!AQ78, INIcol, 0)), bpiTeams, 0)) &lt;= 100,
        -1 - (INDEX(sorCol, MATCH(INDEX(valCol, MATCH('BPI+'!AQ78, INIcol, 0)), bpiTeams, 0)) - 40)/60,
        -2
      )
    ),
    -2
  )
)</f>
        <v>0</v>
      </c>
      <c r="V78" s="366">
        <f>IF(
  COUNTBLANK('BPI+'!AR78)=1,
  0,
  IFERROR(
    IF(
      INDEX(sorCol, MATCH(INDEX(valCol, MATCH('BPI+'!AR78, INIcol, 0)), bpiTeams, 0)) &lt;= 40,
      -INDEX(sorCol, MATCH(INDEX(valCol, MATCH('BPI+'!AR78, INIcol, 0)), bpiTeams, 0))/40,
      IF(
        INDEX(sorCol, MATCH(INDEX(valCol, MATCH('BPI+'!AR78, INIcol, 0)), bpiTeams, 0)) &lt;= 100,
        -1 - (INDEX(sorCol, MATCH(INDEX(valCol, MATCH('BPI+'!AR78, INIcol, 0)), bpiTeams, 0)) - 40)/60,
        -2
      )
    ),
    -2
  )
)</f>
        <v>0</v>
      </c>
      <c r="W78" s="366">
        <f>IF(
  COUNTBLANK('BPI+'!AS78)=1,
  0,
  IFERROR(
    IF(
      INDEX(sorCol, MATCH(INDEX(valCol, MATCH('BPI+'!AS78, INIcol, 0)), bpiTeams, 0)) &lt;= 40,
      -INDEX(sorCol, MATCH(INDEX(valCol, MATCH('BPI+'!AS78, INIcol, 0)), bpiTeams, 0))/40,
      IF(
        INDEX(sorCol, MATCH(INDEX(valCol, MATCH('BPI+'!AS78, INIcol, 0)), bpiTeams, 0)) &lt;= 100,
        -1 - (INDEX(sorCol, MATCH(INDEX(valCol, MATCH('BPI+'!AS78, INIcol, 0)), bpiTeams, 0)) - 40)/60,
        -2
      )
    ),
    -2
  )
)</f>
        <v>0</v>
      </c>
      <c r="X78" s="366">
        <f>IF(
  COUNTBLANK('BPI+'!AT78)=1,
  0,
  IFERROR(
    IF(
      INDEX(sorCol, MATCH(INDEX(valCol, MATCH('BPI+'!AT78, INIcol, 0)), bpiTeams, 0)) &lt;= 40,
      -INDEX(sorCol, MATCH(INDEX(valCol, MATCH('BPI+'!AT78, INIcol, 0)), bpiTeams, 0))/40,
      IF(
        INDEX(sorCol, MATCH(INDEX(valCol, MATCH('BPI+'!AT78, INIcol, 0)), bpiTeams, 0)) &lt;= 100,
        -1 - (INDEX(sorCol, MATCH(INDEX(valCol, MATCH('BPI+'!AT78, INIcol, 0)), bpiTeams, 0)) - 40)/60,
        -2
      )
    ),
    -2
  )
)</f>
        <v>0</v>
      </c>
      <c r="Y78" s="366">
        <f>IF(
  COUNTBLANK('BPI+'!AU78)=1,
  0,
  IFERROR(
    IF(
      INDEX(sorCol, MATCH(INDEX(valCol, MATCH('BPI+'!AU78, INIcol, 0)), bpiTeams, 0)) &lt;= 40,
      -INDEX(sorCol, MATCH(INDEX(valCol, MATCH('BPI+'!AU78, INIcol, 0)), bpiTeams, 0))/40,
      IF(
        INDEX(sorCol, MATCH(INDEX(valCol, MATCH('BPI+'!AU78, INIcol, 0)), bpiTeams, 0)) &lt;= 100,
        -1 - (INDEX(sorCol, MATCH(INDEX(valCol, MATCH('BPI+'!AU78, INIcol, 0)), bpiTeams, 0)) - 40)/60,
        -2
      )
    ),
    -2
  )
)</f>
        <v>0</v>
      </c>
      <c r="Z78" s="366">
        <f>IF(
  COUNTBLANK('BPI+'!AV78)=1,
  0,
  IFERROR(
    IF(
      INDEX(sorCol, MATCH(INDEX(valCol, MATCH('BPI+'!AV78, INIcol, 0)), bpiTeams, 0)) &lt;= 40,
      -INDEX(sorCol, MATCH(INDEX(valCol, MATCH('BPI+'!AV78, INIcol, 0)), bpiTeams, 0))/40,
      IF(
        INDEX(sorCol, MATCH(INDEX(valCol, MATCH('BPI+'!AV78, INIcol, 0)), bpiTeams, 0)) &lt;= 100,
        -1 - (INDEX(sorCol, MATCH(INDEX(valCol, MATCH('BPI+'!AV78, INIcol, 0)), bpiTeams, 0)) - 40)/60,
        -2
      )
    ),
    -2
  )
)</f>
        <v>0</v>
      </c>
      <c r="AA78" s="358">
        <f>IFERROR(IF(COUNTBLANK('BPI+'!AX78)=1,0,IF(COUNTIF(qwqlINIcol,'BPI+'!AX78)=0,0.1,IF(INDEX(sorCol,MATCH(INDEX(valCol,MATCH('BPI+'!AW78,INIcol,0)),bpiTeams,0))&gt;=40,INDEX(sorCol,MATCH(INDEX(valCol,MATCH('BPI+'!AW78,INIcol,0)),bpiTeams,0))*-1/40+2,(INDEX(sorCol,MATCH(INDEX(valCol,MATCH('BPI+'!AW78,INIcol,0)),bpiTeams,0))*(-1)+40)/325+1))),0)</f>
        <v>1.0461538461538462</v>
      </c>
      <c r="AB78" s="358">
        <f>IFERROR(IF(COUNTBLANK('BPI+'!AY78)=1,0,IF(COUNTIF(qwqlINIcol,'BPI+'!AY78)=0,0.1,IF(INDEX(sorCol,MATCH(INDEX(valCol,MATCH('BPI+'!AX78,INIcol,0)),bpiTeams,0))&gt;=40,INDEX(sorCol,MATCH(INDEX(valCol,MATCH('BPI+'!AX78,INIcol,0)),bpiTeams,0))*-1/40+2,(INDEX(sorCol,MATCH(INDEX(valCol,MATCH('BPI+'!AX78,INIcol,0)),bpiTeams,0))*(-1)+40)/325+1))),0)</f>
        <v>0</v>
      </c>
      <c r="AC78" s="358">
        <f>IFERROR(IF(COUNTBLANK('BPI+'!AZ78)=1,0,IF(COUNTIF(qwqlINIcol,'BPI+'!AZ78)=0,0.1,IF(INDEX(sorCol,MATCH(INDEX(valCol,MATCH('BPI+'!AY78,INIcol,0)),bpiTeams,0))&gt;=40,INDEX(sorCol,MATCH(INDEX(valCol,MATCH('BPI+'!AY78,INIcol,0)),bpiTeams,0))*-1/40+2,(INDEX(sorCol,MATCH(INDEX(valCol,MATCH('BPI+'!AY78,INIcol,0)),bpiTeams,0))*(-1)+40)/325+1))),0)</f>
        <v>0</v>
      </c>
      <c r="AD78" s="358">
        <f>IFERROR(IF(COUNTBLANK('BPI+'!BA78)=1,0,IF(COUNTIF(qwqlINIcol,'BPI+'!BA78)=0,0.1,IF(INDEX(sorCol,MATCH(INDEX(valCol,MATCH('BPI+'!AZ78,INIcol,0)),bpiTeams,0))&gt;=40,INDEX(sorCol,MATCH(INDEX(valCol,MATCH('BPI+'!AZ78,INIcol,0)),bpiTeams,0))*-1/40+2,(INDEX(sorCol,MATCH(INDEX(valCol,MATCH('BPI+'!AZ78,INIcol,0)),bpiTeams,0))*(-1)+40)/325+1))),0)</f>
        <v>0</v>
      </c>
      <c r="AE78" s="358">
        <f>IFERROR(IF(COUNTBLANK('BPI+'!BB78)=1,0,IF(COUNTIF(qwqlINIcol,'BPI+'!BB78)=0,0.1,IF(INDEX(sorCol,MATCH(INDEX(valCol,MATCH('BPI+'!BA78,INIcol,0)),bpiTeams,0))&gt;=40,INDEX(sorCol,MATCH(INDEX(valCol,MATCH('BPI+'!BA78,INIcol,0)),bpiTeams,0))*-1/40+2,(INDEX(sorCol,MATCH(INDEX(valCol,MATCH('BPI+'!BA78,INIcol,0)),bpiTeams,0))*(-1)+40)/325+1))),0)</f>
        <v>0</v>
      </c>
      <c r="AF78" s="358">
        <f>IFERROR(IF(COUNTBLANK('BPI+'!BC78)=1,0,IF(COUNTIF(qwqlINIcol,'BPI+'!BC78)=0,0.1,IF(INDEX(sorCol,MATCH(INDEX(valCol,MATCH('BPI+'!BB78,INIcol,0)),bpiTeams,0))&gt;=40,INDEX(sorCol,MATCH(INDEX(valCol,MATCH('BPI+'!BB78,INIcol,0)),bpiTeams,0))*-1/40+2,(INDEX(sorCol,MATCH(INDEX(valCol,MATCH('BPI+'!BB78,INIcol,0)),bpiTeams,0))*(-1)+40)/325+1))),0)</f>
        <v>0</v>
      </c>
      <c r="AG78" s="358">
        <f>IFERROR(IF(COUNTBLANK('BPI+'!BD78)=1,0,IF(COUNTIF(qwqlINIcol,'BPI+'!BD78)=0,0.1,IF(INDEX(sorCol,MATCH(INDEX(valCol,MATCH('BPI+'!BC78,INIcol,0)),bpiTeams,0))&gt;=40,INDEX(sorCol,MATCH(INDEX(valCol,MATCH('BPI+'!BC78,INIcol,0)),bpiTeams,0))*-1/40+2,(INDEX(sorCol,MATCH(INDEX(valCol,MATCH('BPI+'!BC78,INIcol,0)),bpiTeams,0))*(-1)+40)/325+1))),0)</f>
        <v>0</v>
      </c>
      <c r="AH78" s="358">
        <f>IFERROR(IF(COUNTBLANK('BPI+'!BE78)=1,0,IF(COUNTIF(qwqlINIcol,'BPI+'!BE78)=0,0.1,IF(INDEX(sorCol,MATCH(INDEX(valCol,MATCH('BPI+'!BD78,INIcol,0)),bpiTeams,0))&gt;=40,INDEX(sorCol,MATCH(INDEX(valCol,MATCH('BPI+'!BD78,INIcol,0)),bpiTeams,0))*-1/40+2,(INDEX(sorCol,MATCH(INDEX(valCol,MATCH('BPI+'!BD78,INIcol,0)),bpiTeams,0))*(-1)+40)/325+1))),0)</f>
        <v>0</v>
      </c>
      <c r="AI78" s="358">
        <f>IFERROR(IF(COUNTBLANK('BPI+'!BF78)=1,0,IF(COUNTIF(qwqlINIcol,'BPI+'!BF78)=0,0.1,IF(INDEX(sorCol,MATCH(INDEX(valCol,MATCH('BPI+'!BE78,INIcol,0)),bpiTeams,0))&gt;=40,INDEX(sorCol,MATCH(INDEX(valCol,MATCH('BPI+'!BE78,INIcol,0)),bpiTeams,0))*-1/40+2,(INDEX(sorCol,MATCH(INDEX(valCol,MATCH('BPI+'!BE78,INIcol,0)),bpiTeams,0))*(-1)+40)/325+1))),0)</f>
        <v>0</v>
      </c>
      <c r="AJ78" s="358">
        <f>IFERROR(IF(COUNTBLANK('BPI+'!BG78)=1,0,IF(COUNTIF(qwqlINIcol,'BPI+'!BG78)=0,0.1,IF(INDEX(sorCol,MATCH(INDEX(valCol,MATCH('BPI+'!BF78,INIcol,0)),bpiTeams,0))&gt;=40,INDEX(sorCol,MATCH(INDEX(valCol,MATCH('BPI+'!BF78,INIcol,0)),bpiTeams,0))*-1/40+2,(INDEX(sorCol,MATCH(INDEX(valCol,MATCH('BPI+'!BF78,INIcol,0)),bpiTeams,0))*(-1)+40)/325+1))),0)</f>
        <v>0</v>
      </c>
      <c r="AK78" s="358">
        <f>IFERROR(IF(COUNTBLANK('BPI+'!BH78)=1,0,IF(COUNTIF(qwqlINIcol,'BPI+'!BH78)=0,0.1,IF(INDEX(sorCol,MATCH(INDEX(valCol,MATCH('BPI+'!BG78,INIcol,0)),bpiTeams,0))&gt;=40,INDEX(sorCol,MATCH(INDEX(valCol,MATCH('BPI+'!BG78,INIcol,0)),bpiTeams,0))*-1/40+2,(INDEX(sorCol,MATCH(INDEX(valCol,MATCH('BPI+'!BG78,INIcol,0)),bpiTeams,0))*(-1)+40)/325+1))),0)</f>
        <v>0</v>
      </c>
      <c r="AL78" s="358">
        <f>IFERROR(IF(COUNTBLANK('BPI+'!BI78)=1,0,IF(COUNTIF(qwqlINIcol,'BPI+'!BI78)=0,0.1,IF(INDEX(sorCol,MATCH(INDEX(valCol,MATCH('BPI+'!BH78,INIcol,0)),bpiTeams,0))&gt;=40,INDEX(sorCol,MATCH(INDEX(valCol,MATCH('BPI+'!BH78,INIcol,0)),bpiTeams,0))*-1/40+2,(INDEX(sorCol,MATCH(INDEX(valCol,MATCH('BPI+'!BH78,INIcol,0)),bpiTeams,0))*(-1)+40)/325+1))),0)</f>
        <v>0</v>
      </c>
      <c r="AM78" s="358">
        <f>IFERROR(IF(COUNTBLANK('BPI+'!BJ78)=1,0,IF(COUNTIF(qwqlINIcol,'BPI+'!BJ78)=0,0.1,IF(INDEX(sorCol,MATCH(INDEX(valCol,MATCH('BPI+'!BI78,INIcol,0)),bpiTeams,0))&gt;=40,INDEX(sorCol,MATCH(INDEX(valCol,MATCH('BPI+'!BI78,INIcol,0)),bpiTeams,0))*-1/40+2,(INDEX(sorCol,MATCH(INDEX(valCol,MATCH('BPI+'!BI78,INIcol,0)),bpiTeams,0))*(-1)+40)/325+1))),0)</f>
        <v>0</v>
      </c>
      <c r="AN78" s="358">
        <f>IFERROR(IF(COUNTBLANK('BPI+'!BK78)=1,0,IF(COUNTIF(qwqlINIcol,'BPI+'!BK78)=0,0.1,IF(INDEX(sorCol,MATCH(INDEX(valCol,MATCH('BPI+'!BJ78,INIcol,0)),bpiTeams,0))&gt;=40,INDEX(sorCol,MATCH(INDEX(valCol,MATCH('BPI+'!BJ78,INIcol,0)),bpiTeams,0))*-1/40+2,(INDEX(sorCol,MATCH(INDEX(valCol,MATCH('BPI+'!BJ78,INIcol,0)),bpiTeams,0))*(-1)+40)/325+1))),0)</f>
        <v>0</v>
      </c>
      <c r="AO78" s="358">
        <f>IFERROR(IF(COUNTBLANK('BPI+'!BL78)=1,0,IF(COUNTIF(qwqlINIcol,'BPI+'!BL78)=0,0.1,IF(INDEX(sorCol,MATCH(INDEX(valCol,MATCH('BPI+'!BK78,INIcol,0)),bpiTeams,0))&gt;=40,INDEX(sorCol,MATCH(INDEX(valCol,MATCH('BPI+'!BK78,INIcol,0)),bpiTeams,0))*-1/40+2,(INDEX(sorCol,MATCH(INDEX(valCol,MATCH('BPI+'!BK78,INIcol,0)),bpiTeams,0))*(-1)+40)/325+1))),0)</f>
        <v>0</v>
      </c>
      <c r="AP78" s="366">
        <f>IF(COUNTBLANK('BPI+'!BL78)=1,0,IF(COUNTIF(qwqlINIcol,'BPI+'!BL78)=0,-1.5,IF(INDEX(sorCol,MATCH(INDEX(valCol,MATCH('BPI+'!BL78,INIcol,0)),bpiTeams,0))&gt;=80,-1.5,IF(INDEX(sorCol,MATCH(INDEX(valCol,MATCH('BPI+'!BL78,INIcol,0)),bpiTeams,0))&gt;=41,-1 - (INDEX(sorCol,MATCH(INDEX(valCol,MATCH('BPI+'!BL78,INIcol,0)),bpiTeams,0)) - 41) * (0.5/39),(INDEX(sorCol,MATCH(INDEX(valCol,MATCH('BPI+'!BL78,INIcol,0)),bpiTeams,0)) + 40)/325 - 2))))</f>
        <v>-1.1794871794871795</v>
      </c>
      <c r="AQ78" s="366">
        <f>IF(COUNTBLANK('BPI+'!BM78)=1,0,IF(COUNTIF(qwqlINIcol,'BPI+'!BM78)=0,-1.5,IF(INDEX(sorCol,MATCH(INDEX(valCol,MATCH('BPI+'!BM78,INIcol,0)),bpiTeams,0))&gt;=80,-1.5,IF(INDEX(sorCol,MATCH(INDEX(valCol,MATCH('BPI+'!BM78,INIcol,0)),bpiTeams,0))&gt;=41,-1 - (INDEX(sorCol,MATCH(INDEX(valCol,MATCH('BPI+'!BM78,INIcol,0)),bpiTeams,0)) - 41) * (0.5/39),(INDEX(sorCol,MATCH(INDEX(valCol,MATCH('BPI+'!BM78,INIcol,0)),bpiTeams,0)) + 40)/325 - 2))))</f>
        <v>0</v>
      </c>
      <c r="AR78" s="366">
        <f>IF(COUNTBLANK('BPI+'!BN78)=1,0,IF(COUNTIF(qwqlINIcol,'BPI+'!BN78)=0,-1.5,IF(INDEX(sorCol,MATCH(INDEX(valCol,MATCH('BPI+'!BN78,INIcol,0)),bpiTeams,0))&gt;=80,-1.5,IF(INDEX(sorCol,MATCH(INDEX(valCol,MATCH('BPI+'!BN78,INIcol,0)),bpiTeams,0))&gt;=41,-1 - (INDEX(sorCol,MATCH(INDEX(valCol,MATCH('BPI+'!BN78,INIcol,0)),bpiTeams,0)) - 41) * (0.5/39),(INDEX(sorCol,MATCH(INDEX(valCol,MATCH('BPI+'!BN78,INIcol,0)),bpiTeams,0)) + 40)/325 - 2))))</f>
        <v>0</v>
      </c>
      <c r="AS78" s="366">
        <f>IF(COUNTBLANK('BPI+'!BO78)=1,0,IF(COUNTIF(qwqlINIcol,'BPI+'!BO78)=0,-1.5,IF(INDEX(sorCol,MATCH(INDEX(valCol,MATCH('BPI+'!BO78,INIcol,0)),bpiTeams,0))&gt;=80,-1.5,IF(INDEX(sorCol,MATCH(INDEX(valCol,MATCH('BPI+'!BO78,INIcol,0)),bpiTeams,0))&gt;=41,-1 - (INDEX(sorCol,MATCH(INDEX(valCol,MATCH('BPI+'!BO78,INIcol,0)),bpiTeams,0)) - 41) * (0.5/39),(INDEX(sorCol,MATCH(INDEX(valCol,MATCH('BPI+'!BO78,INIcol,0)),bpiTeams,0)) + 40)/325 - 2))))</f>
        <v>0</v>
      </c>
      <c r="AT78" s="366">
        <f>IF(COUNTBLANK('BPI+'!BP78)=1,0,IF(COUNTIF(qwqlINIcol,'BPI+'!BP78)=0,-1.5,IF(INDEX(sorCol,MATCH(INDEX(valCol,MATCH('BPI+'!BP78,INIcol,0)),bpiTeams,0))&gt;=80,-1.5,IF(INDEX(sorCol,MATCH(INDEX(valCol,MATCH('BPI+'!BP78,INIcol,0)),bpiTeams,0))&gt;=41,-1 - (INDEX(sorCol,MATCH(INDEX(valCol,MATCH('BPI+'!BP78,INIcol,0)),bpiTeams,0)) - 41) * (0.5/39),(INDEX(sorCol,MATCH(INDEX(valCol,MATCH('BPI+'!BP78,INIcol,0)),bpiTeams,0)) + 40)/325 - 2))))</f>
        <v>0</v>
      </c>
      <c r="AU78" s="366">
        <f>IF(COUNTBLANK('BPI+'!BQ78)=1,0,IF(COUNTIF(qwqlINIcol,'BPI+'!BQ78)=0,-1.5,IF(INDEX(sorCol,MATCH(INDEX(valCol,MATCH('BPI+'!BQ78,INIcol,0)),bpiTeams,0))&gt;=80,-1.5,IF(INDEX(sorCol,MATCH(INDEX(valCol,MATCH('BPI+'!BQ78,INIcol,0)),bpiTeams,0))&gt;=41,-1 - (INDEX(sorCol,MATCH(INDEX(valCol,MATCH('BPI+'!BQ78,INIcol,0)),bpiTeams,0)) - 41) * (0.5/39),(INDEX(sorCol,MATCH(INDEX(valCol,MATCH('BPI+'!BQ78,INIcol,0)),bpiTeams,0)) + 40)/325 - 2))))</f>
        <v>0</v>
      </c>
      <c r="AV78" s="366">
        <f>IF(COUNTBLANK('BPI+'!BR78)=1,0,IF(COUNTIF(qwqlINIcol,'BPI+'!BR78)=0,-1.5,IF(INDEX(sorCol,MATCH(INDEX(valCol,MATCH('BPI+'!BR78,INIcol,0)),bpiTeams,0))&gt;=80,-1.5,IF(INDEX(sorCol,MATCH(INDEX(valCol,MATCH('BPI+'!BR78,INIcol,0)),bpiTeams,0))&gt;=41,-1 - (INDEX(sorCol,MATCH(INDEX(valCol,MATCH('BPI+'!BR78,INIcol,0)),bpiTeams,0)) - 41) * (0.5/39),(INDEX(sorCol,MATCH(INDEX(valCol,MATCH('BPI+'!BR78,INIcol,0)),bpiTeams,0)) + 40)/325 - 2))))</f>
        <v>0</v>
      </c>
      <c r="AW78" s="366">
        <f>IF(COUNTBLANK('BPI+'!BS78)=1,0,IF(COUNTIF(qwqlINIcol,'BPI+'!BS78)=0,-1.5,IF(INDEX(sorCol,MATCH(INDEX(valCol,MATCH('BPI+'!BS78,INIcol,0)),bpiTeams,0))&gt;=80,-1.5,IF(INDEX(sorCol,MATCH(INDEX(valCol,MATCH('BPI+'!BS78,INIcol,0)),bpiTeams,0))&gt;=41,-1 - (INDEX(sorCol,MATCH(INDEX(valCol,MATCH('BPI+'!BS78,INIcol,0)),bpiTeams,0)) - 41) * (0.5/39),(INDEX(sorCol,MATCH(INDEX(valCol,MATCH('BPI+'!BS78,INIcol,0)),bpiTeams,0)) + 40)/325 - 2))))</f>
        <v>0</v>
      </c>
      <c r="AX78" s="366">
        <f>IF(COUNTBLANK('BPI+'!BT78)=1,0,IF(COUNTIF(qwqlINIcol,'BPI+'!BT78)=0,-1.5,IF(INDEX(sorCol,MATCH(INDEX(valCol,MATCH('BPI+'!BT78,INIcol,0)),bpiTeams,0))&gt;=80,-1.5,IF(INDEX(sorCol,MATCH(INDEX(valCol,MATCH('BPI+'!BT78,INIcol,0)),bpiTeams,0))&gt;=41,-1 - (INDEX(sorCol,MATCH(INDEX(valCol,MATCH('BPI+'!BT78,INIcol,0)),bpiTeams,0)) - 41) * (0.5/39),(INDEX(sorCol,MATCH(INDEX(valCol,MATCH('BPI+'!BT78,INIcol,0)),bpiTeams,0)) + 40)/325 - 2))))</f>
        <v>0</v>
      </c>
      <c r="AY78" s="366">
        <f>IF(COUNTBLANK('BPI+'!BU78)=1,0,IF(COUNTIF(qwqlINIcol,'BPI+'!BU78)=0,-1.5,IF(INDEX(sorCol,MATCH(INDEX(valCol,MATCH('BPI+'!BU78,INIcol,0)),bpiTeams,0))&gt;=80,-1.5,IF(INDEX(sorCol,MATCH(INDEX(valCol,MATCH('BPI+'!BU78,INIcol,0)),bpiTeams,0))&gt;=41,-1 - (INDEX(sorCol,MATCH(INDEX(valCol,MATCH('BPI+'!BU78,INIcol,0)),bpiTeams,0)) - 41) * (0.5/39),(INDEX(sorCol,MATCH(INDEX(valCol,MATCH('BPI+'!BU78,INIcol,0)),bpiTeams,0)) + 40)/325 - 2))))</f>
        <v>0</v>
      </c>
      <c r="AZ78" s="366">
        <f>IF(COUNTBLANK('BPI+'!BV78)=1,0,IF(COUNTIF(qwqlINIcol,'BPI+'!BV78)=0,-1.5,IF(INDEX(sorCol,MATCH(INDEX(valCol,MATCH('BPI+'!BV78,INIcol,0)),bpiTeams,0))&gt;=80,-1.5,IF(INDEX(sorCol,MATCH(INDEX(valCol,MATCH('BPI+'!BV78,INIcol,0)),bpiTeams,0))&gt;=41,-1 - (INDEX(sorCol,MATCH(INDEX(valCol,MATCH('BPI+'!BV78,INIcol,0)),bpiTeams,0)) - 41) * (0.5/39),(INDEX(sorCol,MATCH(INDEX(valCol,MATCH('BPI+'!BV78,INIcol,0)),bpiTeams,0)) + 40)/325 - 2))))</f>
        <v>0</v>
      </c>
      <c r="BA78" s="366">
        <f>IF(COUNTBLANK('BPI+'!BW78)=1,0,IF(COUNTIF(qwqlINIcol,'BPI+'!BW78)=0,-1.5,IF(INDEX(sorCol,MATCH(INDEX(valCol,MATCH('BPI+'!BW78,INIcol,0)),bpiTeams,0))&gt;=80,-1.5,IF(INDEX(sorCol,MATCH(INDEX(valCol,MATCH('BPI+'!BW78,INIcol,0)),bpiTeams,0))&gt;=41,-1 - (INDEX(sorCol,MATCH(INDEX(valCol,MATCH('BPI+'!BW78,INIcol,0)),bpiTeams,0)) - 41) * (0.5/39),(INDEX(sorCol,MATCH(INDEX(valCol,MATCH('BPI+'!BW78,INIcol,0)),bpiTeams,0)) + 40)/325 - 2))))</f>
        <v>0</v>
      </c>
      <c r="BB78" s="366">
        <f>IF(COUNTBLANK('BPI+'!BX78)=1,0,IF(COUNTIF(qwqlINIcol,'BPI+'!BX78)=0,-1.5,IF(INDEX(sorCol,MATCH(INDEX(valCol,MATCH('BPI+'!BX78,INIcol,0)),bpiTeams,0))&gt;=80,-1.5,IF(INDEX(sorCol,MATCH(INDEX(valCol,MATCH('BPI+'!BX78,INIcol,0)),bpiTeams,0))&gt;=41,-1 - (INDEX(sorCol,MATCH(INDEX(valCol,MATCH('BPI+'!BX78,INIcol,0)),bpiTeams,0)) - 41) * (0.5/39),(INDEX(sorCol,MATCH(INDEX(valCol,MATCH('BPI+'!BX78,INIcol,0)),bpiTeams,0)) + 40)/325 - 2))))</f>
        <v>0</v>
      </c>
      <c r="BC78" s="374">
        <f>IF(COUNTBLANK('BPI+'!BY78)=0,-1.6,0)</f>
        <v>-1.6</v>
      </c>
      <c r="BD78" s="374">
        <f>IF(COUNTBLANK('BPI+'!BZ78)=0,-1.6,0)</f>
        <v>-1.6</v>
      </c>
      <c r="BE78" s="374">
        <f>IF(COUNTBLANK('BPI+'!CA78)=0,-1.6,0)</f>
        <v>-1.6</v>
      </c>
      <c r="BF78" s="374">
        <f>IF(COUNTBLANK('BPI+'!CB78)=0,-1.6,0)</f>
        <v>-1.6</v>
      </c>
      <c r="BG78" s="374">
        <f>IF(COUNTBLANK('BPI+'!CC78)=0,-1.6,0)</f>
        <v>-1.6</v>
      </c>
      <c r="BH78" s="374">
        <f>IF(COUNTBLANK('BPI+'!CD78)=0,-1.6,0)</f>
        <v>-1.6</v>
      </c>
      <c r="BI78" s="374">
        <f>IF(COUNTBLANK('BPI+'!CE78)=0,-1.6,0)</f>
        <v>0</v>
      </c>
      <c r="BJ78" s="374">
        <f>IF(COUNTBLANK('BPI+'!CF78)=0,-1.6,0)</f>
        <v>0</v>
      </c>
      <c r="BK78" s="374">
        <f>IF(COUNTBLANK('BPI+'!CG78)=0,-1.6,0)</f>
        <v>0</v>
      </c>
      <c r="BL78" s="374">
        <f>IF(COUNTBLANK('BPI+'!CH78)=0,-1.6,0)</f>
        <v>0</v>
      </c>
      <c r="BM78" s="374">
        <f>IF(COUNTBLANK('BPI+'!CI78)=0,-1.6,0)</f>
        <v>0</v>
      </c>
      <c r="BN78" s="374">
        <f>IF(COUNTBLANK('BPI+'!CJ78)=0,-1.6,0)</f>
        <v>0</v>
      </c>
      <c r="BO78" s="374">
        <f>IF(COUNTBLANK('BPI+'!CK78)=0,-1.6,0)</f>
        <v>0</v>
      </c>
      <c r="BP78" s="374">
        <f>IF(COUNTBLANK('BPI+'!CL78)=0,-1.6,0)</f>
        <v>0</v>
      </c>
      <c r="BQ78" s="374">
        <f>IF(COUNTBLANK('BPI+'!CM78)=0,-1.6,0)</f>
        <v>0</v>
      </c>
      <c r="BR78" s="374">
        <f>IF(COUNTBLANK('BPI+'!CN78)=0,-1.6,0)</f>
        <v>0</v>
      </c>
      <c r="BS78" s="374">
        <f>IF(COUNTBLANK('BPI+'!CO78)=0,-1.6,0)</f>
        <v>0</v>
      </c>
      <c r="BT78">
        <f t="shared" si="7"/>
        <v>-9.3583333333333325</v>
      </c>
    </row>
    <row r="79" spans="1:72" x14ac:dyDescent="0.3">
      <c r="A79" t="str">
        <f t="shared" si="5"/>
        <v>Stanford</v>
      </c>
      <c r="B79" t="str">
        <f t="shared" si="6"/>
        <v>STAN</v>
      </c>
      <c r="C79" s="358">
        <f>IF(
  COUNTBLANK('BPI+'!Y79)=1,
  0,
  IFERROR(
    IF(
      INDEX(sorCol,MATCH(INDEX(valCol,MATCH('BPI+'!Y79,INIcol,0)),bpiTeams,0))&lt;=40,
      2-INDEX(sorCol,MATCH(INDEX(valCol,MATCH('BPI+'!Y79,INIcol,0)),bpiTeams,0))/40,
      IF(
        INDEX(sorCol,MATCH(INDEX(valCol,MATCH('BPI+'!Y79,INIcol,0)),bpiTeams,0))&lt;=100,
        1-0.9*(INDEX(sorCol,MATCH(INDEX(valCol,MATCH('BPI+'!Y79,INIcol,0)),bpiTeams,0))-40)/60,
        0.1
      )
    ),
    0.1
  )
)</f>
        <v>1.35</v>
      </c>
      <c r="D79" s="358">
        <f>IF(
  COUNTBLANK('BPI+'!Z79)=1,
  0,
  IFERROR(
    IF(
      INDEX(sorCol,MATCH(INDEX(valCol,MATCH('BPI+'!Z79,INIcol,0)),bpiTeams,0))&lt;=40,
      2-INDEX(sorCol,MATCH(INDEX(valCol,MATCH('BPI+'!Z79,INIcol,0)),bpiTeams,0))/40,
      IF(
        INDEX(sorCol,MATCH(INDEX(valCol,MATCH('BPI+'!Z79,INIcol,0)),bpiTeams,0))&lt;=100,
        1-0.9*(INDEX(sorCol,MATCH(INDEX(valCol,MATCH('BPI+'!Z79,INIcol,0)),bpiTeams,0))-40)/60,
        0.1
      )
    ),
    0.1
  )
)</f>
        <v>1.4750000000000001</v>
      </c>
      <c r="E79" s="358">
        <f>IF(
  COUNTBLANK('BPI+'!AA79)=1,
  0,
  IFERROR(
    IF(
      INDEX(sorCol,MATCH(INDEX(valCol,MATCH('BPI+'!AA79,INIcol,0)),bpiTeams,0))&lt;=40,
      2-INDEX(sorCol,MATCH(INDEX(valCol,MATCH('BPI+'!AA79,INIcol,0)),bpiTeams,0))/40,
      IF(
        INDEX(sorCol,MATCH(INDEX(valCol,MATCH('BPI+'!AA79,INIcol,0)),bpiTeams,0))&lt;=100,
        1-0.9*(INDEX(sorCol,MATCH(INDEX(valCol,MATCH('BPI+'!AA79,INIcol,0)),bpiTeams,0))-40)/60,
        0.1
      )
    ),
    0.1
  )
)</f>
        <v>0</v>
      </c>
      <c r="F79" s="358">
        <f>IF(
  COUNTBLANK('BPI+'!AB79)=1,
  0,
  IFERROR(
    IF(
      INDEX(sorCol,MATCH(INDEX(valCol,MATCH('BPI+'!AB79,INIcol,0)),bpiTeams,0))&lt;=40,
      2-INDEX(sorCol,MATCH(INDEX(valCol,MATCH('BPI+'!AB79,INIcol,0)),bpiTeams,0))/40,
      IF(
        INDEX(sorCol,MATCH(INDEX(valCol,MATCH('BPI+'!AB79,INIcol,0)),bpiTeams,0))&lt;=100,
        1-0.9*(INDEX(sorCol,MATCH(INDEX(valCol,MATCH('BPI+'!AB79,INIcol,0)),bpiTeams,0))-40)/60,
        0.1
      )
    ),
    0.1
  )
)</f>
        <v>0</v>
      </c>
      <c r="G79" s="358">
        <f>IF(
  COUNTBLANK('BPI+'!AC79)=1,
  0,
  IFERROR(
    IF(
      INDEX(sorCol,MATCH(INDEX(valCol,MATCH('BPI+'!AC79,INIcol,0)),bpiTeams,0))&lt;=40,
      2-INDEX(sorCol,MATCH(INDEX(valCol,MATCH('BPI+'!AC79,INIcol,0)),bpiTeams,0))/40,
      IF(
        INDEX(sorCol,MATCH(INDEX(valCol,MATCH('BPI+'!AC79,INIcol,0)),bpiTeams,0))&lt;=100,
        1-0.9*(INDEX(sorCol,MATCH(INDEX(valCol,MATCH('BPI+'!AC79,INIcol,0)),bpiTeams,0))-40)/60,
        0.1
      )
    ),
    0.1
  )
)</f>
        <v>0</v>
      </c>
      <c r="H79" s="358">
        <f>IF(
  COUNTBLANK('BPI+'!AD79)=1,
  0,
  IFERROR(
    IF(
      INDEX(sorCol,MATCH(INDEX(valCol,MATCH('BPI+'!AD79,INIcol,0)),bpiTeams,0))&lt;=40,
      2-INDEX(sorCol,MATCH(INDEX(valCol,MATCH('BPI+'!AD79,INIcol,0)),bpiTeams,0))/40,
      IF(
        INDEX(sorCol,MATCH(INDEX(valCol,MATCH('BPI+'!AD79,INIcol,0)),bpiTeams,0))&lt;=100,
        1-0.9*(INDEX(sorCol,MATCH(INDEX(valCol,MATCH('BPI+'!AD79,INIcol,0)),bpiTeams,0))-40)/60,
        0.1
      )
    ),
    0.1
  )
)</f>
        <v>0</v>
      </c>
      <c r="I79" s="358">
        <f>IF(
  COUNTBLANK('BPI+'!AE79)=1,
  0,
  IFERROR(
    IF(
      INDEX(sorCol,MATCH(INDEX(valCol,MATCH('BPI+'!AE79,INIcol,0)),bpiTeams,0))&lt;=40,
      2-INDEX(sorCol,MATCH(INDEX(valCol,MATCH('BPI+'!AE79,INIcol,0)),bpiTeams,0))/40,
      IF(
        INDEX(sorCol,MATCH(INDEX(valCol,MATCH('BPI+'!AE79,INIcol,0)),bpiTeams,0))&lt;=100,
        1-0.9*(INDEX(sorCol,MATCH(INDEX(valCol,MATCH('BPI+'!AE79,INIcol,0)),bpiTeams,0))-40)/60,
        0.1
      )
    ),
    0.1
  )
)</f>
        <v>0</v>
      </c>
      <c r="J79" s="358">
        <f>IF(
  COUNTBLANK('BPI+'!AF79)=1,
  0,
  IFERROR(
    IF(
      INDEX(sorCol,MATCH(INDEX(valCol,MATCH('BPI+'!AF79,INIcol,0)),bpiTeams,0))&lt;=40,
      2-INDEX(sorCol,MATCH(INDEX(valCol,MATCH('BPI+'!AF79,INIcol,0)),bpiTeams,0))/40,
      IF(
        INDEX(sorCol,MATCH(INDEX(valCol,MATCH('BPI+'!AF79,INIcol,0)),bpiTeams,0))&lt;=100,
        1-0.9*(INDEX(sorCol,MATCH(INDEX(valCol,MATCH('BPI+'!AF79,INIcol,0)),bpiTeams,0))-40)/60,
        0.1
      )
    ),
    0.1
  )
)</f>
        <v>0</v>
      </c>
      <c r="K79" s="358">
        <f>IF(
  COUNTBLANK('BPI+'!AG79)=1,
  0,
  IFERROR(
    IF(
      INDEX(sorCol,MATCH(INDEX(valCol,MATCH('BPI+'!AG79,INIcol,0)),bpiTeams,0))&lt;=40,
      2-INDEX(sorCol,MATCH(INDEX(valCol,MATCH('BPI+'!AG79,INIcol,0)),bpiTeams,0))/40,
      IF(
        INDEX(sorCol,MATCH(INDEX(valCol,MATCH('BPI+'!AG79,INIcol,0)),bpiTeams,0))&lt;=100,
        1-0.9*(INDEX(sorCol,MATCH(INDEX(valCol,MATCH('BPI+'!AG79,INIcol,0)),bpiTeams,0))-40)/60,
        0.1
      )
    ),
    0.1
  )
)</f>
        <v>0</v>
      </c>
      <c r="L79" s="358">
        <f>IF(
  COUNTBLANK('BPI+'!AH79)=1,
  0,
  IFERROR(
    IF(
      INDEX(sorCol,MATCH(INDEX(valCol,MATCH('BPI+'!AH79,INIcol,0)),bpiTeams,0))&lt;=40,
      2-INDEX(sorCol,MATCH(INDEX(valCol,MATCH('BPI+'!AH79,INIcol,0)),bpiTeams,0))/40,
      IF(
        INDEX(sorCol,MATCH(INDEX(valCol,MATCH('BPI+'!AH79,INIcol,0)),bpiTeams,0))&lt;=100,
        1-0.9*(INDEX(sorCol,MATCH(INDEX(valCol,MATCH('BPI+'!AH79,INIcol,0)),bpiTeams,0))-40)/60,
        0.1
      )
    ),
    0.1
  )
)</f>
        <v>0</v>
      </c>
      <c r="M79" s="358">
        <f>IF(
  COUNTBLANK('BPI+'!AI79)=1,
  0,
  IFERROR(
    IF(
      INDEX(sorCol,MATCH(INDEX(valCol,MATCH('BPI+'!AI79,INIcol,0)),bpiTeams,0))&lt;=40,
      2-INDEX(sorCol,MATCH(INDEX(valCol,MATCH('BPI+'!AI79,INIcol,0)),bpiTeams,0))/40,
      IF(
        INDEX(sorCol,MATCH(INDEX(valCol,MATCH('BPI+'!AI79,INIcol,0)),bpiTeams,0))&lt;=100,
        1-0.9*(INDEX(sorCol,MATCH(INDEX(valCol,MATCH('BPI+'!AI79,INIcol,0)),bpiTeams,0))-40)/60,
        0.1
      )
    ),
    0.1
  )
)</f>
        <v>0</v>
      </c>
      <c r="N79" s="358">
        <f>IF(
  COUNTBLANK('BPI+'!AJ79)=1,
  0,
  IFERROR(
    IF(
      INDEX(sorCol,MATCH(INDEX(valCol,MATCH('BPI+'!AJ79,INIcol,0)),bpiTeams,0))&lt;=40,
      2-INDEX(sorCol,MATCH(INDEX(valCol,MATCH('BPI+'!AJ79,INIcol,0)),bpiTeams,0))/40,
      IF(
        INDEX(sorCol,MATCH(INDEX(valCol,MATCH('BPI+'!AJ79,INIcol,0)),bpiTeams,0))&lt;=100,
        1-0.9*(INDEX(sorCol,MATCH(INDEX(valCol,MATCH('BPI+'!AJ79,INIcol,0)),bpiTeams,0))-40)/60,
        0.1
      )
    ),
    0.1
  )
)</f>
        <v>0</v>
      </c>
      <c r="O79" s="366">
        <f>IF(
  COUNTBLANK('BPI+'!AK79)=1,
  0,
  IFERROR(
    IF(
      INDEX(sorCol, MATCH(INDEX(valCol, MATCH('BPI+'!AK79, INIcol, 0)), bpiTeams, 0)) &lt;= 40,
      -INDEX(sorCol, MATCH(INDEX(valCol, MATCH('BPI+'!AK79, INIcol, 0)), bpiTeams, 0))/40,
      IF(
        INDEX(sorCol, MATCH(INDEX(valCol, MATCH('BPI+'!AK79, INIcol, 0)), bpiTeams, 0)) &lt;= 100,
        -1 - (INDEX(sorCol, MATCH(INDEX(valCol, MATCH('BPI+'!AK79, INIcol, 0)), bpiTeams, 0)) - 40)/60,
        -2
      )
    ),
    -2
  )
)</f>
        <v>-0.2</v>
      </c>
      <c r="P79" s="366">
        <f>IF(
  COUNTBLANK('BPI+'!AL79)=1,
  0,
  IFERROR(
    IF(
      INDEX(sorCol, MATCH(INDEX(valCol, MATCH('BPI+'!AL79, INIcol, 0)), bpiTeams, 0)) &lt;= 40,
      -INDEX(sorCol, MATCH(INDEX(valCol, MATCH('BPI+'!AL79, INIcol, 0)), bpiTeams, 0))/40,
      IF(
        INDEX(sorCol, MATCH(INDEX(valCol, MATCH('BPI+'!AL79, INIcol, 0)), bpiTeams, 0)) &lt;= 100,
        -1 - (INDEX(sorCol, MATCH(INDEX(valCol, MATCH('BPI+'!AL79, INIcol, 0)), bpiTeams, 0)) - 40)/60,
        -2
      )
    ),
    -2
  )
)</f>
        <v>-7.4999999999999997E-2</v>
      </c>
      <c r="Q79" s="366">
        <f>IF(
  COUNTBLANK('BPI+'!AM79)=1,
  0,
  IFERROR(
    IF(
      INDEX(sorCol, MATCH(INDEX(valCol, MATCH('BPI+'!AM79, INIcol, 0)), bpiTeams, 0)) &lt;= 40,
      -INDEX(sorCol, MATCH(INDEX(valCol, MATCH('BPI+'!AM79, INIcol, 0)), bpiTeams, 0))/40,
      IF(
        INDEX(sorCol, MATCH(INDEX(valCol, MATCH('BPI+'!AM79, INIcol, 0)), bpiTeams, 0)) &lt;= 100,
        -1 - (INDEX(sorCol, MATCH(INDEX(valCol, MATCH('BPI+'!AM79, INIcol, 0)), bpiTeams, 0)) - 40)/60,
        -2
      )
    ),
    -2
  )
)</f>
        <v>-0.8</v>
      </c>
      <c r="R79" s="366">
        <f>IF(
  COUNTBLANK('BPI+'!AN79)=1,
  0,
  IFERROR(
    IF(
      INDEX(sorCol, MATCH(INDEX(valCol, MATCH('BPI+'!AN79, INIcol, 0)), bpiTeams, 0)) &lt;= 40,
      -INDEX(sorCol, MATCH(INDEX(valCol, MATCH('BPI+'!AN79, INIcol, 0)), bpiTeams, 0))/40,
      IF(
        INDEX(sorCol, MATCH(INDEX(valCol, MATCH('BPI+'!AN79, INIcol, 0)), bpiTeams, 0)) &lt;= 100,
        -1 - (INDEX(sorCol, MATCH(INDEX(valCol, MATCH('BPI+'!AN79, INIcol, 0)), bpiTeams, 0)) - 40)/60,
        -2
      )
    ),
    -2
  )
)</f>
        <v>0</v>
      </c>
      <c r="S79" s="366">
        <f>IF(
  COUNTBLANK('BPI+'!AO79)=1,
  0,
  IFERROR(
    IF(
      INDEX(sorCol, MATCH(INDEX(valCol, MATCH('BPI+'!AO79, INIcol, 0)), bpiTeams, 0)) &lt;= 40,
      -INDEX(sorCol, MATCH(INDEX(valCol, MATCH('BPI+'!AO79, INIcol, 0)), bpiTeams, 0))/40,
      IF(
        INDEX(sorCol, MATCH(INDEX(valCol, MATCH('BPI+'!AO79, INIcol, 0)), bpiTeams, 0)) &lt;= 100,
        -1 - (INDEX(sorCol, MATCH(INDEX(valCol, MATCH('BPI+'!AO79, INIcol, 0)), bpiTeams, 0)) - 40)/60,
        -2
      )
    ),
    -2
  )
)</f>
        <v>0</v>
      </c>
      <c r="T79" s="366">
        <f>IF(
  COUNTBLANK('BPI+'!AP79)=1,
  0,
  IFERROR(
    IF(
      INDEX(sorCol, MATCH(INDEX(valCol, MATCH('BPI+'!AP79, INIcol, 0)), bpiTeams, 0)) &lt;= 40,
      -INDEX(sorCol, MATCH(INDEX(valCol, MATCH('BPI+'!AP79, INIcol, 0)), bpiTeams, 0))/40,
      IF(
        INDEX(sorCol, MATCH(INDEX(valCol, MATCH('BPI+'!AP79, INIcol, 0)), bpiTeams, 0)) &lt;= 100,
        -1 - (INDEX(sorCol, MATCH(INDEX(valCol, MATCH('BPI+'!AP79, INIcol, 0)), bpiTeams, 0)) - 40)/60,
        -2
      )
    ),
    -2
  )
)</f>
        <v>0</v>
      </c>
      <c r="U79" s="366">
        <f>IF(
  COUNTBLANK('BPI+'!AQ79)=1,
  0,
  IFERROR(
    IF(
      INDEX(sorCol, MATCH(INDEX(valCol, MATCH('BPI+'!AQ79, INIcol, 0)), bpiTeams, 0)) &lt;= 40,
      -INDEX(sorCol, MATCH(INDEX(valCol, MATCH('BPI+'!AQ79, INIcol, 0)), bpiTeams, 0))/40,
      IF(
        INDEX(sorCol, MATCH(INDEX(valCol, MATCH('BPI+'!AQ79, INIcol, 0)), bpiTeams, 0)) &lt;= 100,
        -1 - (INDEX(sorCol, MATCH(INDEX(valCol, MATCH('BPI+'!AQ79, INIcol, 0)), bpiTeams, 0)) - 40)/60,
        -2
      )
    ),
    -2
  )
)</f>
        <v>0</v>
      </c>
      <c r="V79" s="366">
        <f>IF(
  COUNTBLANK('BPI+'!AR79)=1,
  0,
  IFERROR(
    IF(
      INDEX(sorCol, MATCH(INDEX(valCol, MATCH('BPI+'!AR79, INIcol, 0)), bpiTeams, 0)) &lt;= 40,
      -INDEX(sorCol, MATCH(INDEX(valCol, MATCH('BPI+'!AR79, INIcol, 0)), bpiTeams, 0))/40,
      IF(
        INDEX(sorCol, MATCH(INDEX(valCol, MATCH('BPI+'!AR79, INIcol, 0)), bpiTeams, 0)) &lt;= 100,
        -1 - (INDEX(sorCol, MATCH(INDEX(valCol, MATCH('BPI+'!AR79, INIcol, 0)), bpiTeams, 0)) - 40)/60,
        -2
      )
    ),
    -2
  )
)</f>
        <v>0</v>
      </c>
      <c r="W79" s="366">
        <f>IF(
  COUNTBLANK('BPI+'!AS79)=1,
  0,
  IFERROR(
    IF(
      INDEX(sorCol, MATCH(INDEX(valCol, MATCH('BPI+'!AS79, INIcol, 0)), bpiTeams, 0)) &lt;= 40,
      -INDEX(sorCol, MATCH(INDEX(valCol, MATCH('BPI+'!AS79, INIcol, 0)), bpiTeams, 0))/40,
      IF(
        INDEX(sorCol, MATCH(INDEX(valCol, MATCH('BPI+'!AS79, INIcol, 0)), bpiTeams, 0)) &lt;= 100,
        -1 - (INDEX(sorCol, MATCH(INDEX(valCol, MATCH('BPI+'!AS79, INIcol, 0)), bpiTeams, 0)) - 40)/60,
        -2
      )
    ),
    -2
  )
)</f>
        <v>0</v>
      </c>
      <c r="X79" s="366">
        <f>IF(
  COUNTBLANK('BPI+'!AT79)=1,
  0,
  IFERROR(
    IF(
      INDEX(sorCol, MATCH(INDEX(valCol, MATCH('BPI+'!AT79, INIcol, 0)), bpiTeams, 0)) &lt;= 40,
      -INDEX(sorCol, MATCH(INDEX(valCol, MATCH('BPI+'!AT79, INIcol, 0)), bpiTeams, 0))/40,
      IF(
        INDEX(sorCol, MATCH(INDEX(valCol, MATCH('BPI+'!AT79, INIcol, 0)), bpiTeams, 0)) &lt;= 100,
        -1 - (INDEX(sorCol, MATCH(INDEX(valCol, MATCH('BPI+'!AT79, INIcol, 0)), bpiTeams, 0)) - 40)/60,
        -2
      )
    ),
    -2
  )
)</f>
        <v>0</v>
      </c>
      <c r="Y79" s="366">
        <f>IF(
  COUNTBLANK('BPI+'!AU79)=1,
  0,
  IFERROR(
    IF(
      INDEX(sorCol, MATCH(INDEX(valCol, MATCH('BPI+'!AU79, INIcol, 0)), bpiTeams, 0)) &lt;= 40,
      -INDEX(sorCol, MATCH(INDEX(valCol, MATCH('BPI+'!AU79, INIcol, 0)), bpiTeams, 0))/40,
      IF(
        INDEX(sorCol, MATCH(INDEX(valCol, MATCH('BPI+'!AU79, INIcol, 0)), bpiTeams, 0)) &lt;= 100,
        -1 - (INDEX(sorCol, MATCH(INDEX(valCol, MATCH('BPI+'!AU79, INIcol, 0)), bpiTeams, 0)) - 40)/60,
        -2
      )
    ),
    -2
  )
)</f>
        <v>0</v>
      </c>
      <c r="Z79" s="366">
        <f>IF(
  COUNTBLANK('BPI+'!AV79)=1,
  0,
  IFERROR(
    IF(
      INDEX(sorCol, MATCH(INDEX(valCol, MATCH('BPI+'!AV79, INIcol, 0)), bpiTeams, 0)) &lt;= 40,
      -INDEX(sorCol, MATCH(INDEX(valCol, MATCH('BPI+'!AV79, INIcol, 0)), bpiTeams, 0))/40,
      IF(
        INDEX(sorCol, MATCH(INDEX(valCol, MATCH('BPI+'!AV79, INIcol, 0)), bpiTeams, 0)) &lt;= 100,
        -1 - (INDEX(sorCol, MATCH(INDEX(valCol, MATCH('BPI+'!AV79, INIcol, 0)), bpiTeams, 0)) - 40)/60,
        -2
      )
    ),
    -2
  )
)</f>
        <v>0</v>
      </c>
      <c r="AA79" s="358">
        <f>IFERROR(IF(COUNTBLANK('BPI+'!AX79)=1,0,IF(COUNTIF(qwqlINIcol,'BPI+'!AX79)=0,0.1,IF(INDEX(sorCol,MATCH(INDEX(valCol,MATCH('BPI+'!AW79,INIcol,0)),bpiTeams,0))&gt;=40,INDEX(sorCol,MATCH(INDEX(valCol,MATCH('BPI+'!AW79,INIcol,0)),bpiTeams,0))*-1/40+2,(INDEX(sorCol,MATCH(INDEX(valCol,MATCH('BPI+'!AW79,INIcol,0)),bpiTeams,0))*(-1)+40)/325+1))),0)</f>
        <v>0.625</v>
      </c>
      <c r="AB79" s="358">
        <f>IFERROR(IF(COUNTBLANK('BPI+'!AY79)=1,0,IF(COUNTIF(qwqlINIcol,'BPI+'!AY79)=0,0.1,IF(INDEX(sorCol,MATCH(INDEX(valCol,MATCH('BPI+'!AX79,INIcol,0)),bpiTeams,0))&gt;=40,INDEX(sorCol,MATCH(INDEX(valCol,MATCH('BPI+'!AX79,INIcol,0)),bpiTeams,0))*-1/40+2,(INDEX(sorCol,MATCH(INDEX(valCol,MATCH('BPI+'!AX79,INIcol,0)),bpiTeams,0))*(-1)+40)/325+1))),0)</f>
        <v>0.77499999999999991</v>
      </c>
      <c r="AC79" s="358">
        <f>IFERROR(IF(COUNTBLANK('BPI+'!AZ79)=1,0,IF(COUNTIF(qwqlINIcol,'BPI+'!AZ79)=0,0.1,IF(INDEX(sorCol,MATCH(INDEX(valCol,MATCH('BPI+'!AY79,INIcol,0)),bpiTeams,0))&gt;=40,INDEX(sorCol,MATCH(INDEX(valCol,MATCH('BPI+'!AY79,INIcol,0)),bpiTeams,0))*-1/40+2,(INDEX(sorCol,MATCH(INDEX(valCol,MATCH('BPI+'!AY79,INIcol,0)),bpiTeams,0))*(-1)+40)/325+1))),0)</f>
        <v>0</v>
      </c>
      <c r="AD79" s="358">
        <f>IFERROR(IF(COUNTBLANK('BPI+'!BA79)=1,0,IF(COUNTIF(qwqlINIcol,'BPI+'!BA79)=0,0.1,IF(INDEX(sorCol,MATCH(INDEX(valCol,MATCH('BPI+'!AZ79,INIcol,0)),bpiTeams,0))&gt;=40,INDEX(sorCol,MATCH(INDEX(valCol,MATCH('BPI+'!AZ79,INIcol,0)),bpiTeams,0))*-1/40+2,(INDEX(sorCol,MATCH(INDEX(valCol,MATCH('BPI+'!AZ79,INIcol,0)),bpiTeams,0))*(-1)+40)/325+1))),0)</f>
        <v>0</v>
      </c>
      <c r="AE79" s="358">
        <f>IFERROR(IF(COUNTBLANK('BPI+'!BB79)=1,0,IF(COUNTIF(qwqlINIcol,'BPI+'!BB79)=0,0.1,IF(INDEX(sorCol,MATCH(INDEX(valCol,MATCH('BPI+'!BA79,INIcol,0)),bpiTeams,0))&gt;=40,INDEX(sorCol,MATCH(INDEX(valCol,MATCH('BPI+'!BA79,INIcol,0)),bpiTeams,0))*-1/40+2,(INDEX(sorCol,MATCH(INDEX(valCol,MATCH('BPI+'!BA79,INIcol,0)),bpiTeams,0))*(-1)+40)/325+1))),0)</f>
        <v>0</v>
      </c>
      <c r="AF79" s="358">
        <f>IFERROR(IF(COUNTBLANK('BPI+'!BC79)=1,0,IF(COUNTIF(qwqlINIcol,'BPI+'!BC79)=0,0.1,IF(INDEX(sorCol,MATCH(INDEX(valCol,MATCH('BPI+'!BB79,INIcol,0)),bpiTeams,0))&gt;=40,INDEX(sorCol,MATCH(INDEX(valCol,MATCH('BPI+'!BB79,INIcol,0)),bpiTeams,0))*-1/40+2,(INDEX(sorCol,MATCH(INDEX(valCol,MATCH('BPI+'!BB79,INIcol,0)),bpiTeams,0))*(-1)+40)/325+1))),0)</f>
        <v>0</v>
      </c>
      <c r="AG79" s="358">
        <f>IFERROR(IF(COUNTBLANK('BPI+'!BD79)=1,0,IF(COUNTIF(qwqlINIcol,'BPI+'!BD79)=0,0.1,IF(INDEX(sorCol,MATCH(INDEX(valCol,MATCH('BPI+'!BC79,INIcol,0)),bpiTeams,0))&gt;=40,INDEX(sorCol,MATCH(INDEX(valCol,MATCH('BPI+'!BC79,INIcol,0)),bpiTeams,0))*-1/40+2,(INDEX(sorCol,MATCH(INDEX(valCol,MATCH('BPI+'!BC79,INIcol,0)),bpiTeams,0))*(-1)+40)/325+1))),0)</f>
        <v>0</v>
      </c>
      <c r="AH79" s="358">
        <f>IFERROR(IF(COUNTBLANK('BPI+'!BE79)=1,0,IF(COUNTIF(qwqlINIcol,'BPI+'!BE79)=0,0.1,IF(INDEX(sorCol,MATCH(INDEX(valCol,MATCH('BPI+'!BD79,INIcol,0)),bpiTeams,0))&gt;=40,INDEX(sorCol,MATCH(INDEX(valCol,MATCH('BPI+'!BD79,INIcol,0)),bpiTeams,0))*-1/40+2,(INDEX(sorCol,MATCH(INDEX(valCol,MATCH('BPI+'!BD79,INIcol,0)),bpiTeams,0))*(-1)+40)/325+1))),0)</f>
        <v>0</v>
      </c>
      <c r="AI79" s="358">
        <f>IFERROR(IF(COUNTBLANK('BPI+'!BF79)=1,0,IF(COUNTIF(qwqlINIcol,'BPI+'!BF79)=0,0.1,IF(INDEX(sorCol,MATCH(INDEX(valCol,MATCH('BPI+'!BE79,INIcol,0)),bpiTeams,0))&gt;=40,INDEX(sorCol,MATCH(INDEX(valCol,MATCH('BPI+'!BE79,INIcol,0)),bpiTeams,0))*-1/40+2,(INDEX(sorCol,MATCH(INDEX(valCol,MATCH('BPI+'!BE79,INIcol,0)),bpiTeams,0))*(-1)+40)/325+1))),0)</f>
        <v>0</v>
      </c>
      <c r="AJ79" s="358">
        <f>IFERROR(IF(COUNTBLANK('BPI+'!BG79)=1,0,IF(COUNTIF(qwqlINIcol,'BPI+'!BG79)=0,0.1,IF(INDEX(sorCol,MATCH(INDEX(valCol,MATCH('BPI+'!BF79,INIcol,0)),bpiTeams,0))&gt;=40,INDEX(sorCol,MATCH(INDEX(valCol,MATCH('BPI+'!BF79,INIcol,0)),bpiTeams,0))*-1/40+2,(INDEX(sorCol,MATCH(INDEX(valCol,MATCH('BPI+'!BF79,INIcol,0)),bpiTeams,0))*(-1)+40)/325+1))),0)</f>
        <v>0</v>
      </c>
      <c r="AK79" s="358">
        <f>IFERROR(IF(COUNTBLANK('BPI+'!BH79)=1,0,IF(COUNTIF(qwqlINIcol,'BPI+'!BH79)=0,0.1,IF(INDEX(sorCol,MATCH(INDEX(valCol,MATCH('BPI+'!BG79,INIcol,0)),bpiTeams,0))&gt;=40,INDEX(sorCol,MATCH(INDEX(valCol,MATCH('BPI+'!BG79,INIcol,0)),bpiTeams,0))*-1/40+2,(INDEX(sorCol,MATCH(INDEX(valCol,MATCH('BPI+'!BG79,INIcol,0)),bpiTeams,0))*(-1)+40)/325+1))),0)</f>
        <v>0</v>
      </c>
      <c r="AL79" s="358">
        <f>IFERROR(IF(COUNTBLANK('BPI+'!BI79)=1,0,IF(COUNTIF(qwqlINIcol,'BPI+'!BI79)=0,0.1,IF(INDEX(sorCol,MATCH(INDEX(valCol,MATCH('BPI+'!BH79,INIcol,0)),bpiTeams,0))&gt;=40,INDEX(sorCol,MATCH(INDEX(valCol,MATCH('BPI+'!BH79,INIcol,0)),bpiTeams,0))*-1/40+2,(INDEX(sorCol,MATCH(INDEX(valCol,MATCH('BPI+'!BH79,INIcol,0)),bpiTeams,0))*(-1)+40)/325+1))),0)</f>
        <v>0</v>
      </c>
      <c r="AM79" s="358">
        <f>IFERROR(IF(COUNTBLANK('BPI+'!BJ79)=1,0,IF(COUNTIF(qwqlINIcol,'BPI+'!BJ79)=0,0.1,IF(INDEX(sorCol,MATCH(INDEX(valCol,MATCH('BPI+'!BI79,INIcol,0)),bpiTeams,0))&gt;=40,INDEX(sorCol,MATCH(INDEX(valCol,MATCH('BPI+'!BI79,INIcol,0)),bpiTeams,0))*-1/40+2,(INDEX(sorCol,MATCH(INDEX(valCol,MATCH('BPI+'!BI79,INIcol,0)),bpiTeams,0))*(-1)+40)/325+1))),0)</f>
        <v>0</v>
      </c>
      <c r="AN79" s="358">
        <f>IFERROR(IF(COUNTBLANK('BPI+'!BK79)=1,0,IF(COUNTIF(qwqlINIcol,'BPI+'!BK79)=0,0.1,IF(INDEX(sorCol,MATCH(INDEX(valCol,MATCH('BPI+'!BJ79,INIcol,0)),bpiTeams,0))&gt;=40,INDEX(sorCol,MATCH(INDEX(valCol,MATCH('BPI+'!BJ79,INIcol,0)),bpiTeams,0))*-1/40+2,(INDEX(sorCol,MATCH(INDEX(valCol,MATCH('BPI+'!BJ79,INIcol,0)),bpiTeams,0))*(-1)+40)/325+1))),0)</f>
        <v>0</v>
      </c>
      <c r="AO79" s="358">
        <f>IFERROR(IF(COUNTBLANK('BPI+'!BL79)=1,0,IF(COUNTIF(qwqlINIcol,'BPI+'!BL79)=0,0.1,IF(INDEX(sorCol,MATCH(INDEX(valCol,MATCH('BPI+'!BK79,INIcol,0)),bpiTeams,0))&gt;=40,INDEX(sorCol,MATCH(INDEX(valCol,MATCH('BPI+'!BK79,INIcol,0)),bpiTeams,0))*-1/40+2,(INDEX(sorCol,MATCH(INDEX(valCol,MATCH('BPI+'!BK79,INIcol,0)),bpiTeams,0))*(-1)+40)/325+1))),0)</f>
        <v>0</v>
      </c>
      <c r="AP79" s="366">
        <f>IF(COUNTBLANK('BPI+'!BL79)=1,0,IF(COUNTIF(qwqlINIcol,'BPI+'!BL79)=0,-1.5,IF(INDEX(sorCol,MATCH(INDEX(valCol,MATCH('BPI+'!BL79,INIcol,0)),bpiTeams,0))&gt;=80,-1.5,IF(INDEX(sorCol,MATCH(INDEX(valCol,MATCH('BPI+'!BL79,INIcol,0)),bpiTeams,0))&gt;=41,-1 - (INDEX(sorCol,MATCH(INDEX(valCol,MATCH('BPI+'!BL79,INIcol,0)),bpiTeams,0)) - 41) * (0.5/39),(INDEX(sorCol,MATCH(INDEX(valCol,MATCH('BPI+'!BL79,INIcol,0)),bpiTeams,0)) + 40)/325 - 2))))</f>
        <v>-1.2051282051282051</v>
      </c>
      <c r="AQ79" s="366">
        <f>IF(COUNTBLANK('BPI+'!BM79)=1,0,IF(COUNTIF(qwqlINIcol,'BPI+'!BM79)=0,-1.5,IF(INDEX(sorCol,MATCH(INDEX(valCol,MATCH('BPI+'!BM79,INIcol,0)),bpiTeams,0))&gt;=80,-1.5,IF(INDEX(sorCol,MATCH(INDEX(valCol,MATCH('BPI+'!BM79,INIcol,0)),bpiTeams,0))&gt;=41,-1 - (INDEX(sorCol,MATCH(INDEX(valCol,MATCH('BPI+'!BM79,INIcol,0)),bpiTeams,0)) - 41) * (0.5/39),(INDEX(sorCol,MATCH(INDEX(valCol,MATCH('BPI+'!BM79,INIcol,0)),bpiTeams,0)) + 40)/325 - 2))))</f>
        <v>-1.8</v>
      </c>
      <c r="AR79" s="366">
        <f>IF(COUNTBLANK('BPI+'!BN79)=1,0,IF(COUNTIF(qwqlINIcol,'BPI+'!BN79)=0,-1.5,IF(INDEX(sorCol,MATCH(INDEX(valCol,MATCH('BPI+'!BN79,INIcol,0)),bpiTeams,0))&gt;=80,-1.5,IF(INDEX(sorCol,MATCH(INDEX(valCol,MATCH('BPI+'!BN79,INIcol,0)),bpiTeams,0))&gt;=41,-1 - (INDEX(sorCol,MATCH(INDEX(valCol,MATCH('BPI+'!BN79,INIcol,0)),bpiTeams,0)) - 41) * (0.5/39),(INDEX(sorCol,MATCH(INDEX(valCol,MATCH('BPI+'!BN79,INIcol,0)),bpiTeams,0)) + 40)/325 - 2))))</f>
        <v>-1.2051282051282051</v>
      </c>
      <c r="AS79" s="366">
        <f>IF(COUNTBLANK('BPI+'!BO79)=1,0,IF(COUNTIF(qwqlINIcol,'BPI+'!BO79)=0,-1.5,IF(INDEX(sorCol,MATCH(INDEX(valCol,MATCH('BPI+'!BO79,INIcol,0)),bpiTeams,0))&gt;=80,-1.5,IF(INDEX(sorCol,MATCH(INDEX(valCol,MATCH('BPI+'!BO79,INIcol,0)),bpiTeams,0))&gt;=41,-1 - (INDEX(sorCol,MATCH(INDEX(valCol,MATCH('BPI+'!BO79,INIcol,0)),bpiTeams,0)) - 41) * (0.5/39),(INDEX(sorCol,MATCH(INDEX(valCol,MATCH('BPI+'!BO79,INIcol,0)),bpiTeams,0)) + 40)/325 - 2))))</f>
        <v>0</v>
      </c>
      <c r="AT79" s="366">
        <f>IF(COUNTBLANK('BPI+'!BP79)=1,0,IF(COUNTIF(qwqlINIcol,'BPI+'!BP79)=0,-1.5,IF(INDEX(sorCol,MATCH(INDEX(valCol,MATCH('BPI+'!BP79,INIcol,0)),bpiTeams,0))&gt;=80,-1.5,IF(INDEX(sorCol,MATCH(INDEX(valCol,MATCH('BPI+'!BP79,INIcol,0)),bpiTeams,0))&gt;=41,-1 - (INDEX(sorCol,MATCH(INDEX(valCol,MATCH('BPI+'!BP79,INIcol,0)),bpiTeams,0)) - 41) * (0.5/39),(INDEX(sorCol,MATCH(INDEX(valCol,MATCH('BPI+'!BP79,INIcol,0)),bpiTeams,0)) + 40)/325 - 2))))</f>
        <v>0</v>
      </c>
      <c r="AU79" s="366">
        <f>IF(COUNTBLANK('BPI+'!BQ79)=1,0,IF(COUNTIF(qwqlINIcol,'BPI+'!BQ79)=0,-1.5,IF(INDEX(sorCol,MATCH(INDEX(valCol,MATCH('BPI+'!BQ79,INIcol,0)),bpiTeams,0))&gt;=80,-1.5,IF(INDEX(sorCol,MATCH(INDEX(valCol,MATCH('BPI+'!BQ79,INIcol,0)),bpiTeams,0))&gt;=41,-1 - (INDEX(sorCol,MATCH(INDEX(valCol,MATCH('BPI+'!BQ79,INIcol,0)),bpiTeams,0)) - 41) * (0.5/39),(INDEX(sorCol,MATCH(INDEX(valCol,MATCH('BPI+'!BQ79,INIcol,0)),bpiTeams,0)) + 40)/325 - 2))))</f>
        <v>0</v>
      </c>
      <c r="AV79" s="366">
        <f>IF(COUNTBLANK('BPI+'!BR79)=1,0,IF(COUNTIF(qwqlINIcol,'BPI+'!BR79)=0,-1.5,IF(INDEX(sorCol,MATCH(INDEX(valCol,MATCH('BPI+'!BR79,INIcol,0)),bpiTeams,0))&gt;=80,-1.5,IF(INDEX(sorCol,MATCH(INDEX(valCol,MATCH('BPI+'!BR79,INIcol,0)),bpiTeams,0))&gt;=41,-1 - (INDEX(sorCol,MATCH(INDEX(valCol,MATCH('BPI+'!BR79,INIcol,0)),bpiTeams,0)) - 41) * (0.5/39),(INDEX(sorCol,MATCH(INDEX(valCol,MATCH('BPI+'!BR79,INIcol,0)),bpiTeams,0)) + 40)/325 - 2))))</f>
        <v>0</v>
      </c>
      <c r="AW79" s="366">
        <f>IF(COUNTBLANK('BPI+'!BS79)=1,0,IF(COUNTIF(qwqlINIcol,'BPI+'!BS79)=0,-1.5,IF(INDEX(sorCol,MATCH(INDEX(valCol,MATCH('BPI+'!BS79,INIcol,0)),bpiTeams,0))&gt;=80,-1.5,IF(INDEX(sorCol,MATCH(INDEX(valCol,MATCH('BPI+'!BS79,INIcol,0)),bpiTeams,0))&gt;=41,-1 - (INDEX(sorCol,MATCH(INDEX(valCol,MATCH('BPI+'!BS79,INIcol,0)),bpiTeams,0)) - 41) * (0.5/39),(INDEX(sorCol,MATCH(INDEX(valCol,MATCH('BPI+'!BS79,INIcol,0)),bpiTeams,0)) + 40)/325 - 2))))</f>
        <v>0</v>
      </c>
      <c r="AX79" s="366">
        <f>IF(COUNTBLANK('BPI+'!BT79)=1,0,IF(COUNTIF(qwqlINIcol,'BPI+'!BT79)=0,-1.5,IF(INDEX(sorCol,MATCH(INDEX(valCol,MATCH('BPI+'!BT79,INIcol,0)),bpiTeams,0))&gt;=80,-1.5,IF(INDEX(sorCol,MATCH(INDEX(valCol,MATCH('BPI+'!BT79,INIcol,0)),bpiTeams,0))&gt;=41,-1 - (INDEX(sorCol,MATCH(INDEX(valCol,MATCH('BPI+'!BT79,INIcol,0)),bpiTeams,0)) - 41) * (0.5/39),(INDEX(sorCol,MATCH(INDEX(valCol,MATCH('BPI+'!BT79,INIcol,0)),bpiTeams,0)) + 40)/325 - 2))))</f>
        <v>0</v>
      </c>
      <c r="AY79" s="366">
        <f>IF(COUNTBLANK('BPI+'!BU79)=1,0,IF(COUNTIF(qwqlINIcol,'BPI+'!BU79)=0,-1.5,IF(INDEX(sorCol,MATCH(INDEX(valCol,MATCH('BPI+'!BU79,INIcol,0)),bpiTeams,0))&gt;=80,-1.5,IF(INDEX(sorCol,MATCH(INDEX(valCol,MATCH('BPI+'!BU79,INIcol,0)),bpiTeams,0))&gt;=41,-1 - (INDEX(sorCol,MATCH(INDEX(valCol,MATCH('BPI+'!BU79,INIcol,0)),bpiTeams,0)) - 41) * (0.5/39),(INDEX(sorCol,MATCH(INDEX(valCol,MATCH('BPI+'!BU79,INIcol,0)),bpiTeams,0)) + 40)/325 - 2))))</f>
        <v>0</v>
      </c>
      <c r="AZ79" s="366">
        <f>IF(COUNTBLANK('BPI+'!BV79)=1,0,IF(COUNTIF(qwqlINIcol,'BPI+'!BV79)=0,-1.5,IF(INDEX(sorCol,MATCH(INDEX(valCol,MATCH('BPI+'!BV79,INIcol,0)),bpiTeams,0))&gt;=80,-1.5,IF(INDEX(sorCol,MATCH(INDEX(valCol,MATCH('BPI+'!BV79,INIcol,0)),bpiTeams,0))&gt;=41,-1 - (INDEX(sorCol,MATCH(INDEX(valCol,MATCH('BPI+'!BV79,INIcol,0)),bpiTeams,0)) - 41) * (0.5/39),(INDEX(sorCol,MATCH(INDEX(valCol,MATCH('BPI+'!BV79,INIcol,0)),bpiTeams,0)) + 40)/325 - 2))))</f>
        <v>0</v>
      </c>
      <c r="BA79" s="366">
        <f>IF(COUNTBLANK('BPI+'!BW79)=1,0,IF(COUNTIF(qwqlINIcol,'BPI+'!BW79)=0,-1.5,IF(INDEX(sorCol,MATCH(INDEX(valCol,MATCH('BPI+'!BW79,INIcol,0)),bpiTeams,0))&gt;=80,-1.5,IF(INDEX(sorCol,MATCH(INDEX(valCol,MATCH('BPI+'!BW79,INIcol,0)),bpiTeams,0))&gt;=41,-1 - (INDEX(sorCol,MATCH(INDEX(valCol,MATCH('BPI+'!BW79,INIcol,0)),bpiTeams,0)) - 41) * (0.5/39),(INDEX(sorCol,MATCH(INDEX(valCol,MATCH('BPI+'!BW79,INIcol,0)),bpiTeams,0)) + 40)/325 - 2))))</f>
        <v>0</v>
      </c>
      <c r="BB79" s="366">
        <f>IF(COUNTBLANK('BPI+'!BX79)=1,0,IF(COUNTIF(qwqlINIcol,'BPI+'!BX79)=0,-1.5,IF(INDEX(sorCol,MATCH(INDEX(valCol,MATCH('BPI+'!BX79,INIcol,0)),bpiTeams,0))&gt;=80,-1.5,IF(INDEX(sorCol,MATCH(INDEX(valCol,MATCH('BPI+'!BX79,INIcol,0)),bpiTeams,0))&gt;=41,-1 - (INDEX(sorCol,MATCH(INDEX(valCol,MATCH('BPI+'!BX79,INIcol,0)),bpiTeams,0)) - 41) * (0.5/39),(INDEX(sorCol,MATCH(INDEX(valCol,MATCH('BPI+'!BX79,INIcol,0)),bpiTeams,0)) + 40)/325 - 2))))</f>
        <v>0</v>
      </c>
      <c r="BC79" s="374">
        <f>IF(COUNTBLANK('BPI+'!BY79)=0,-1.6,0)</f>
        <v>-1.6</v>
      </c>
      <c r="BD79" s="374">
        <f>IF(COUNTBLANK('BPI+'!BZ79)=0,-1.6,0)</f>
        <v>-1.6</v>
      </c>
      <c r="BE79" s="374">
        <f>IF(COUNTBLANK('BPI+'!CA79)=0,-1.6,0)</f>
        <v>-1.6</v>
      </c>
      <c r="BF79" s="374">
        <f>IF(COUNTBLANK('BPI+'!CB79)=0,-1.6,0)</f>
        <v>-1.6</v>
      </c>
      <c r="BG79" s="374">
        <f>IF(COUNTBLANK('BPI+'!CC79)=0,-1.6,0)</f>
        <v>-1.6</v>
      </c>
      <c r="BH79" s="374">
        <f>IF(COUNTBLANK('BPI+'!CD79)=0,-1.6,0)</f>
        <v>-1.6</v>
      </c>
      <c r="BI79" s="374">
        <f>IF(COUNTBLANK('BPI+'!CE79)=0,-1.6,0)</f>
        <v>0</v>
      </c>
      <c r="BJ79" s="374">
        <f>IF(COUNTBLANK('BPI+'!CF79)=0,-1.6,0)</f>
        <v>0</v>
      </c>
      <c r="BK79" s="374">
        <f>IF(COUNTBLANK('BPI+'!CG79)=0,-1.6,0)</f>
        <v>0</v>
      </c>
      <c r="BL79" s="374">
        <f>IF(COUNTBLANK('BPI+'!CH79)=0,-1.6,0)</f>
        <v>0</v>
      </c>
      <c r="BM79" s="374">
        <f>IF(COUNTBLANK('BPI+'!CI79)=0,-1.6,0)</f>
        <v>0</v>
      </c>
      <c r="BN79" s="374">
        <f>IF(COUNTBLANK('BPI+'!CJ79)=0,-1.6,0)</f>
        <v>0</v>
      </c>
      <c r="BO79" s="374">
        <f>IF(COUNTBLANK('BPI+'!CK79)=0,-1.6,0)</f>
        <v>0</v>
      </c>
      <c r="BP79" s="374">
        <f>IF(COUNTBLANK('BPI+'!CL79)=0,-1.6,0)</f>
        <v>0</v>
      </c>
      <c r="BQ79" s="374">
        <f>IF(COUNTBLANK('BPI+'!CM79)=0,-1.6,0)</f>
        <v>0</v>
      </c>
      <c r="BR79" s="374">
        <f>IF(COUNTBLANK('BPI+'!CN79)=0,-1.6,0)</f>
        <v>0</v>
      </c>
      <c r="BS79" s="374">
        <f>IF(COUNTBLANK('BPI+'!CO79)=0,-1.6,0)</f>
        <v>0</v>
      </c>
      <c r="BT79">
        <f t="shared" si="7"/>
        <v>-10.660256410256409</v>
      </c>
    </row>
    <row r="80" spans="1:72" x14ac:dyDescent="0.3">
      <c r="A80" t="str">
        <f t="shared" si="5"/>
        <v>Tulsa</v>
      </c>
      <c r="B80" t="str">
        <f t="shared" si="6"/>
        <v>TLSA</v>
      </c>
      <c r="C80" s="358">
        <f>IF(
  COUNTBLANK('BPI+'!Y80)=1,
  0,
  IFERROR(
    IF(
      INDEX(sorCol,MATCH(INDEX(valCol,MATCH('BPI+'!Y80,INIcol,0)),bpiTeams,0))&lt;=40,
      2-INDEX(sorCol,MATCH(INDEX(valCol,MATCH('BPI+'!Y80,INIcol,0)),bpiTeams,0))/40,
      IF(
        INDEX(sorCol,MATCH(INDEX(valCol,MATCH('BPI+'!Y80,INIcol,0)),bpiTeams,0))&lt;=100,
        1-0.9*(INDEX(sorCol,MATCH(INDEX(valCol,MATCH('BPI+'!Y80,INIcol,0)),bpiTeams,0))-40)/60,
        0.1
      )
    ),
    0.1
  )
)</f>
        <v>0</v>
      </c>
      <c r="D80" s="358">
        <f>IF(
  COUNTBLANK('BPI+'!Z80)=1,
  0,
  IFERROR(
    IF(
      INDEX(sorCol,MATCH(INDEX(valCol,MATCH('BPI+'!Z80,INIcol,0)),bpiTeams,0))&lt;=40,
      2-INDEX(sorCol,MATCH(INDEX(valCol,MATCH('BPI+'!Z80,INIcol,0)),bpiTeams,0))/40,
      IF(
        INDEX(sorCol,MATCH(INDEX(valCol,MATCH('BPI+'!Z80,INIcol,0)),bpiTeams,0))&lt;=100,
        1-0.9*(INDEX(sorCol,MATCH(INDEX(valCol,MATCH('BPI+'!Z80,INIcol,0)),bpiTeams,0))-40)/60,
        0.1
      )
    ),
    0.1
  )
)</f>
        <v>0</v>
      </c>
      <c r="E80" s="358">
        <f>IF(
  COUNTBLANK('BPI+'!AA80)=1,
  0,
  IFERROR(
    IF(
      INDEX(sorCol,MATCH(INDEX(valCol,MATCH('BPI+'!AA80,INIcol,0)),bpiTeams,0))&lt;=40,
      2-INDEX(sorCol,MATCH(INDEX(valCol,MATCH('BPI+'!AA80,INIcol,0)),bpiTeams,0))/40,
      IF(
        INDEX(sorCol,MATCH(INDEX(valCol,MATCH('BPI+'!AA80,INIcol,0)),bpiTeams,0))&lt;=100,
        1-0.9*(INDEX(sorCol,MATCH(INDEX(valCol,MATCH('BPI+'!AA80,INIcol,0)),bpiTeams,0))-40)/60,
        0.1
      )
    ),
    0.1
  )
)</f>
        <v>0</v>
      </c>
      <c r="F80" s="358">
        <f>IF(
  COUNTBLANK('BPI+'!AB80)=1,
  0,
  IFERROR(
    IF(
      INDEX(sorCol,MATCH(INDEX(valCol,MATCH('BPI+'!AB80,INIcol,0)),bpiTeams,0))&lt;=40,
      2-INDEX(sorCol,MATCH(INDEX(valCol,MATCH('BPI+'!AB80,INIcol,0)),bpiTeams,0))/40,
      IF(
        INDEX(sorCol,MATCH(INDEX(valCol,MATCH('BPI+'!AB80,INIcol,0)),bpiTeams,0))&lt;=100,
        1-0.9*(INDEX(sorCol,MATCH(INDEX(valCol,MATCH('BPI+'!AB80,INIcol,0)),bpiTeams,0))-40)/60,
        0.1
      )
    ),
    0.1
  )
)</f>
        <v>0</v>
      </c>
      <c r="G80" s="358">
        <f>IF(
  COUNTBLANK('BPI+'!AC80)=1,
  0,
  IFERROR(
    IF(
      INDEX(sorCol,MATCH(INDEX(valCol,MATCH('BPI+'!AC80,INIcol,0)),bpiTeams,0))&lt;=40,
      2-INDEX(sorCol,MATCH(INDEX(valCol,MATCH('BPI+'!AC80,INIcol,0)),bpiTeams,0))/40,
      IF(
        INDEX(sorCol,MATCH(INDEX(valCol,MATCH('BPI+'!AC80,INIcol,0)),bpiTeams,0))&lt;=100,
        1-0.9*(INDEX(sorCol,MATCH(INDEX(valCol,MATCH('BPI+'!AC80,INIcol,0)),bpiTeams,0))-40)/60,
        0.1
      )
    ),
    0.1
  )
)</f>
        <v>0</v>
      </c>
      <c r="H80" s="358">
        <f>IF(
  COUNTBLANK('BPI+'!AD80)=1,
  0,
  IFERROR(
    IF(
      INDEX(sorCol,MATCH(INDEX(valCol,MATCH('BPI+'!AD80,INIcol,0)),bpiTeams,0))&lt;=40,
      2-INDEX(sorCol,MATCH(INDEX(valCol,MATCH('BPI+'!AD80,INIcol,0)),bpiTeams,0))/40,
      IF(
        INDEX(sorCol,MATCH(INDEX(valCol,MATCH('BPI+'!AD80,INIcol,0)),bpiTeams,0))&lt;=100,
        1-0.9*(INDEX(sorCol,MATCH(INDEX(valCol,MATCH('BPI+'!AD80,INIcol,0)),bpiTeams,0))-40)/60,
        0.1
      )
    ),
    0.1
  )
)</f>
        <v>0</v>
      </c>
      <c r="I80" s="358">
        <f>IF(
  COUNTBLANK('BPI+'!AE80)=1,
  0,
  IFERROR(
    IF(
      INDEX(sorCol,MATCH(INDEX(valCol,MATCH('BPI+'!AE80,INIcol,0)),bpiTeams,0))&lt;=40,
      2-INDEX(sorCol,MATCH(INDEX(valCol,MATCH('BPI+'!AE80,INIcol,0)),bpiTeams,0))/40,
      IF(
        INDEX(sorCol,MATCH(INDEX(valCol,MATCH('BPI+'!AE80,INIcol,0)),bpiTeams,0))&lt;=100,
        1-0.9*(INDEX(sorCol,MATCH(INDEX(valCol,MATCH('BPI+'!AE80,INIcol,0)),bpiTeams,0))-40)/60,
        0.1
      )
    ),
    0.1
  )
)</f>
        <v>0</v>
      </c>
      <c r="J80" s="358">
        <f>IF(
  COUNTBLANK('BPI+'!AF80)=1,
  0,
  IFERROR(
    IF(
      INDEX(sorCol,MATCH(INDEX(valCol,MATCH('BPI+'!AF80,INIcol,0)),bpiTeams,0))&lt;=40,
      2-INDEX(sorCol,MATCH(INDEX(valCol,MATCH('BPI+'!AF80,INIcol,0)),bpiTeams,0))/40,
      IF(
        INDEX(sorCol,MATCH(INDEX(valCol,MATCH('BPI+'!AF80,INIcol,0)),bpiTeams,0))&lt;=100,
        1-0.9*(INDEX(sorCol,MATCH(INDEX(valCol,MATCH('BPI+'!AF80,INIcol,0)),bpiTeams,0))-40)/60,
        0.1
      )
    ),
    0.1
  )
)</f>
        <v>0</v>
      </c>
      <c r="K80" s="358">
        <f>IF(
  COUNTBLANK('BPI+'!AG80)=1,
  0,
  IFERROR(
    IF(
      INDEX(sorCol,MATCH(INDEX(valCol,MATCH('BPI+'!AG80,INIcol,0)),bpiTeams,0))&lt;=40,
      2-INDEX(sorCol,MATCH(INDEX(valCol,MATCH('BPI+'!AG80,INIcol,0)),bpiTeams,0))/40,
      IF(
        INDEX(sorCol,MATCH(INDEX(valCol,MATCH('BPI+'!AG80,INIcol,0)),bpiTeams,0))&lt;=100,
        1-0.9*(INDEX(sorCol,MATCH(INDEX(valCol,MATCH('BPI+'!AG80,INIcol,0)),bpiTeams,0))-40)/60,
        0.1
      )
    ),
    0.1
  )
)</f>
        <v>0</v>
      </c>
      <c r="L80" s="358">
        <f>IF(
  COUNTBLANK('BPI+'!AH80)=1,
  0,
  IFERROR(
    IF(
      INDEX(sorCol,MATCH(INDEX(valCol,MATCH('BPI+'!AH80,INIcol,0)),bpiTeams,0))&lt;=40,
      2-INDEX(sorCol,MATCH(INDEX(valCol,MATCH('BPI+'!AH80,INIcol,0)),bpiTeams,0))/40,
      IF(
        INDEX(sorCol,MATCH(INDEX(valCol,MATCH('BPI+'!AH80,INIcol,0)),bpiTeams,0))&lt;=100,
        1-0.9*(INDEX(sorCol,MATCH(INDEX(valCol,MATCH('BPI+'!AH80,INIcol,0)),bpiTeams,0))-40)/60,
        0.1
      )
    ),
    0.1
  )
)</f>
        <v>0</v>
      </c>
      <c r="M80" s="358">
        <f>IF(
  COUNTBLANK('BPI+'!AI80)=1,
  0,
  IFERROR(
    IF(
      INDEX(sorCol,MATCH(INDEX(valCol,MATCH('BPI+'!AI80,INIcol,0)),bpiTeams,0))&lt;=40,
      2-INDEX(sorCol,MATCH(INDEX(valCol,MATCH('BPI+'!AI80,INIcol,0)),bpiTeams,0))/40,
      IF(
        INDEX(sorCol,MATCH(INDEX(valCol,MATCH('BPI+'!AI80,INIcol,0)),bpiTeams,0))&lt;=100,
        1-0.9*(INDEX(sorCol,MATCH(INDEX(valCol,MATCH('BPI+'!AI80,INIcol,0)),bpiTeams,0))-40)/60,
        0.1
      )
    ),
    0.1
  )
)</f>
        <v>0</v>
      </c>
      <c r="N80" s="358">
        <f>IF(
  COUNTBLANK('BPI+'!AJ80)=1,
  0,
  IFERROR(
    IF(
      INDEX(sorCol,MATCH(INDEX(valCol,MATCH('BPI+'!AJ80,INIcol,0)),bpiTeams,0))&lt;=40,
      2-INDEX(sorCol,MATCH(INDEX(valCol,MATCH('BPI+'!AJ80,INIcol,0)),bpiTeams,0))/40,
      IF(
        INDEX(sorCol,MATCH(INDEX(valCol,MATCH('BPI+'!AJ80,INIcol,0)),bpiTeams,0))&lt;=100,
        1-0.9*(INDEX(sorCol,MATCH(INDEX(valCol,MATCH('BPI+'!AJ80,INIcol,0)),bpiTeams,0))-40)/60,
        0.1
      )
    ),
    0.1
  )
)</f>
        <v>0</v>
      </c>
      <c r="O80" s="366">
        <f>IF(
  COUNTBLANK('BPI+'!AK80)=1,
  0,
  IFERROR(
    IF(
      INDEX(sorCol, MATCH(INDEX(valCol, MATCH('BPI+'!AK80, INIcol, 0)), bpiTeams, 0)) &lt;= 40,
      -INDEX(sorCol, MATCH(INDEX(valCol, MATCH('BPI+'!AK80, INIcol, 0)), bpiTeams, 0))/40,
      IF(
        INDEX(sorCol, MATCH(INDEX(valCol, MATCH('BPI+'!AK80, INIcol, 0)), bpiTeams, 0)) &lt;= 100,
        -1 - (INDEX(sorCol, MATCH(INDEX(valCol, MATCH('BPI+'!AK80, INIcol, 0)), bpiTeams, 0)) - 40)/60,
        -2
      )
    ),
    -2
  )
)</f>
        <v>-0.375</v>
      </c>
      <c r="P80" s="366">
        <f>IF(
  COUNTBLANK('BPI+'!AL80)=1,
  0,
  IFERROR(
    IF(
      INDEX(sorCol, MATCH(INDEX(valCol, MATCH('BPI+'!AL80, INIcol, 0)), bpiTeams, 0)) &lt;= 40,
      -INDEX(sorCol, MATCH(INDEX(valCol, MATCH('BPI+'!AL80, INIcol, 0)), bpiTeams, 0))/40,
      IF(
        INDEX(sorCol, MATCH(INDEX(valCol, MATCH('BPI+'!AL80, INIcol, 0)), bpiTeams, 0)) &lt;= 100,
        -1 - (INDEX(sorCol, MATCH(INDEX(valCol, MATCH('BPI+'!AL80, INIcol, 0)), bpiTeams, 0)) - 40)/60,
        -2
      )
    ),
    -2
  )
)</f>
        <v>0</v>
      </c>
      <c r="Q80" s="366">
        <f>IF(
  COUNTBLANK('BPI+'!AM80)=1,
  0,
  IFERROR(
    IF(
      INDEX(sorCol, MATCH(INDEX(valCol, MATCH('BPI+'!AM80, INIcol, 0)), bpiTeams, 0)) &lt;= 40,
      -INDEX(sorCol, MATCH(INDEX(valCol, MATCH('BPI+'!AM80, INIcol, 0)), bpiTeams, 0))/40,
      IF(
        INDEX(sorCol, MATCH(INDEX(valCol, MATCH('BPI+'!AM80, INIcol, 0)), bpiTeams, 0)) &lt;= 100,
        -1 - (INDEX(sorCol, MATCH(INDEX(valCol, MATCH('BPI+'!AM80, INIcol, 0)), bpiTeams, 0)) - 40)/60,
        -2
      )
    ),
    -2
  )
)</f>
        <v>0</v>
      </c>
      <c r="R80" s="366">
        <f>IF(
  COUNTBLANK('BPI+'!AN80)=1,
  0,
  IFERROR(
    IF(
      INDEX(sorCol, MATCH(INDEX(valCol, MATCH('BPI+'!AN80, INIcol, 0)), bpiTeams, 0)) &lt;= 40,
      -INDEX(sorCol, MATCH(INDEX(valCol, MATCH('BPI+'!AN80, INIcol, 0)), bpiTeams, 0))/40,
      IF(
        INDEX(sorCol, MATCH(INDEX(valCol, MATCH('BPI+'!AN80, INIcol, 0)), bpiTeams, 0)) &lt;= 100,
        -1 - (INDEX(sorCol, MATCH(INDEX(valCol, MATCH('BPI+'!AN80, INIcol, 0)), bpiTeams, 0)) - 40)/60,
        -2
      )
    ),
    -2
  )
)</f>
        <v>0</v>
      </c>
      <c r="S80" s="366">
        <f>IF(
  COUNTBLANK('BPI+'!AO80)=1,
  0,
  IFERROR(
    IF(
      INDEX(sorCol, MATCH(INDEX(valCol, MATCH('BPI+'!AO80, INIcol, 0)), bpiTeams, 0)) &lt;= 40,
      -INDEX(sorCol, MATCH(INDEX(valCol, MATCH('BPI+'!AO80, INIcol, 0)), bpiTeams, 0))/40,
      IF(
        INDEX(sorCol, MATCH(INDEX(valCol, MATCH('BPI+'!AO80, INIcol, 0)), bpiTeams, 0)) &lt;= 100,
        -1 - (INDEX(sorCol, MATCH(INDEX(valCol, MATCH('BPI+'!AO80, INIcol, 0)), bpiTeams, 0)) - 40)/60,
        -2
      )
    ),
    -2
  )
)</f>
        <v>0</v>
      </c>
      <c r="T80" s="366">
        <f>IF(
  COUNTBLANK('BPI+'!AP80)=1,
  0,
  IFERROR(
    IF(
      INDEX(sorCol, MATCH(INDEX(valCol, MATCH('BPI+'!AP80, INIcol, 0)), bpiTeams, 0)) &lt;= 40,
      -INDEX(sorCol, MATCH(INDEX(valCol, MATCH('BPI+'!AP80, INIcol, 0)), bpiTeams, 0))/40,
      IF(
        INDEX(sorCol, MATCH(INDEX(valCol, MATCH('BPI+'!AP80, INIcol, 0)), bpiTeams, 0)) &lt;= 100,
        -1 - (INDEX(sorCol, MATCH(INDEX(valCol, MATCH('BPI+'!AP80, INIcol, 0)), bpiTeams, 0)) - 40)/60,
        -2
      )
    ),
    -2
  )
)</f>
        <v>0</v>
      </c>
      <c r="U80" s="366">
        <f>IF(
  COUNTBLANK('BPI+'!AQ80)=1,
  0,
  IFERROR(
    IF(
      INDEX(sorCol, MATCH(INDEX(valCol, MATCH('BPI+'!AQ80, INIcol, 0)), bpiTeams, 0)) &lt;= 40,
      -INDEX(sorCol, MATCH(INDEX(valCol, MATCH('BPI+'!AQ80, INIcol, 0)), bpiTeams, 0))/40,
      IF(
        INDEX(sorCol, MATCH(INDEX(valCol, MATCH('BPI+'!AQ80, INIcol, 0)), bpiTeams, 0)) &lt;= 100,
        -1 - (INDEX(sorCol, MATCH(INDEX(valCol, MATCH('BPI+'!AQ80, INIcol, 0)), bpiTeams, 0)) - 40)/60,
        -2
      )
    ),
    -2
  )
)</f>
        <v>0</v>
      </c>
      <c r="V80" s="366">
        <f>IF(
  COUNTBLANK('BPI+'!AR80)=1,
  0,
  IFERROR(
    IF(
      INDEX(sorCol, MATCH(INDEX(valCol, MATCH('BPI+'!AR80, INIcol, 0)), bpiTeams, 0)) &lt;= 40,
      -INDEX(sorCol, MATCH(INDEX(valCol, MATCH('BPI+'!AR80, INIcol, 0)), bpiTeams, 0))/40,
      IF(
        INDEX(sorCol, MATCH(INDEX(valCol, MATCH('BPI+'!AR80, INIcol, 0)), bpiTeams, 0)) &lt;= 100,
        -1 - (INDEX(sorCol, MATCH(INDEX(valCol, MATCH('BPI+'!AR80, INIcol, 0)), bpiTeams, 0)) - 40)/60,
        -2
      )
    ),
    -2
  )
)</f>
        <v>0</v>
      </c>
      <c r="W80" s="366">
        <f>IF(
  COUNTBLANK('BPI+'!AS80)=1,
  0,
  IFERROR(
    IF(
      INDEX(sorCol, MATCH(INDEX(valCol, MATCH('BPI+'!AS80, INIcol, 0)), bpiTeams, 0)) &lt;= 40,
      -INDEX(sorCol, MATCH(INDEX(valCol, MATCH('BPI+'!AS80, INIcol, 0)), bpiTeams, 0))/40,
      IF(
        INDEX(sorCol, MATCH(INDEX(valCol, MATCH('BPI+'!AS80, INIcol, 0)), bpiTeams, 0)) &lt;= 100,
        -1 - (INDEX(sorCol, MATCH(INDEX(valCol, MATCH('BPI+'!AS80, INIcol, 0)), bpiTeams, 0)) - 40)/60,
        -2
      )
    ),
    -2
  )
)</f>
        <v>0</v>
      </c>
      <c r="X80" s="366">
        <f>IF(
  COUNTBLANK('BPI+'!AT80)=1,
  0,
  IFERROR(
    IF(
      INDEX(sorCol, MATCH(INDEX(valCol, MATCH('BPI+'!AT80, INIcol, 0)), bpiTeams, 0)) &lt;= 40,
      -INDEX(sorCol, MATCH(INDEX(valCol, MATCH('BPI+'!AT80, INIcol, 0)), bpiTeams, 0))/40,
      IF(
        INDEX(sorCol, MATCH(INDEX(valCol, MATCH('BPI+'!AT80, INIcol, 0)), bpiTeams, 0)) &lt;= 100,
        -1 - (INDEX(sorCol, MATCH(INDEX(valCol, MATCH('BPI+'!AT80, INIcol, 0)), bpiTeams, 0)) - 40)/60,
        -2
      )
    ),
    -2
  )
)</f>
        <v>0</v>
      </c>
      <c r="Y80" s="366">
        <f>IF(
  COUNTBLANK('BPI+'!AU80)=1,
  0,
  IFERROR(
    IF(
      INDEX(sorCol, MATCH(INDEX(valCol, MATCH('BPI+'!AU80, INIcol, 0)), bpiTeams, 0)) &lt;= 40,
      -INDEX(sorCol, MATCH(INDEX(valCol, MATCH('BPI+'!AU80, INIcol, 0)), bpiTeams, 0))/40,
      IF(
        INDEX(sorCol, MATCH(INDEX(valCol, MATCH('BPI+'!AU80, INIcol, 0)), bpiTeams, 0)) &lt;= 100,
        -1 - (INDEX(sorCol, MATCH(INDEX(valCol, MATCH('BPI+'!AU80, INIcol, 0)), bpiTeams, 0)) - 40)/60,
        -2
      )
    ),
    -2
  )
)</f>
        <v>0</v>
      </c>
      <c r="Z80" s="366">
        <f>IF(
  COUNTBLANK('BPI+'!AV80)=1,
  0,
  IFERROR(
    IF(
      INDEX(sorCol, MATCH(INDEX(valCol, MATCH('BPI+'!AV80, INIcol, 0)), bpiTeams, 0)) &lt;= 40,
      -INDEX(sorCol, MATCH(INDEX(valCol, MATCH('BPI+'!AV80, INIcol, 0)), bpiTeams, 0))/40,
      IF(
        INDEX(sorCol, MATCH(INDEX(valCol, MATCH('BPI+'!AV80, INIcol, 0)), bpiTeams, 0)) &lt;= 100,
        -1 - (INDEX(sorCol, MATCH(INDEX(valCol, MATCH('BPI+'!AV80, INIcol, 0)), bpiTeams, 0)) - 40)/60,
        -2
      )
    ),
    -2
  )
)</f>
        <v>0</v>
      </c>
      <c r="AA80" s="358">
        <f>IFERROR(IF(COUNTBLANK('BPI+'!AX80)=1,0,IF(COUNTIF(qwqlINIcol,'BPI+'!AX80)=0,0.1,IF(INDEX(sorCol,MATCH(INDEX(valCol,MATCH('BPI+'!AW80,INIcol,0)),bpiTeams,0))&gt;=40,INDEX(sorCol,MATCH(INDEX(valCol,MATCH('BPI+'!AW80,INIcol,0)),bpiTeams,0))*-1/40+2,(INDEX(sorCol,MATCH(INDEX(valCol,MATCH('BPI+'!AW80,INIcol,0)),bpiTeams,0))*(-1)+40)/325+1))),0)</f>
        <v>0</v>
      </c>
      <c r="AB80" s="358">
        <f>IFERROR(IF(COUNTBLANK('BPI+'!AY80)=1,0,IF(COUNTIF(qwqlINIcol,'BPI+'!AY80)=0,0.1,IF(INDEX(sorCol,MATCH(INDEX(valCol,MATCH('BPI+'!AX80,INIcol,0)),bpiTeams,0))&gt;=40,INDEX(sorCol,MATCH(INDEX(valCol,MATCH('BPI+'!AX80,INIcol,0)),bpiTeams,0))*-1/40+2,(INDEX(sorCol,MATCH(INDEX(valCol,MATCH('BPI+'!AX80,INIcol,0)),bpiTeams,0))*(-1)+40)/325+1))),0)</f>
        <v>0</v>
      </c>
      <c r="AC80" s="358">
        <f>IFERROR(IF(COUNTBLANK('BPI+'!AZ80)=1,0,IF(COUNTIF(qwqlINIcol,'BPI+'!AZ80)=0,0.1,IF(INDEX(sorCol,MATCH(INDEX(valCol,MATCH('BPI+'!AY80,INIcol,0)),bpiTeams,0))&gt;=40,INDEX(sorCol,MATCH(INDEX(valCol,MATCH('BPI+'!AY80,INIcol,0)),bpiTeams,0))*-1/40+2,(INDEX(sorCol,MATCH(INDEX(valCol,MATCH('BPI+'!AY80,INIcol,0)),bpiTeams,0))*(-1)+40)/325+1))),0)</f>
        <v>0</v>
      </c>
      <c r="AD80" s="358">
        <f>IFERROR(IF(COUNTBLANK('BPI+'!BA80)=1,0,IF(COUNTIF(qwqlINIcol,'BPI+'!BA80)=0,0.1,IF(INDEX(sorCol,MATCH(INDEX(valCol,MATCH('BPI+'!AZ80,INIcol,0)),bpiTeams,0))&gt;=40,INDEX(sorCol,MATCH(INDEX(valCol,MATCH('BPI+'!AZ80,INIcol,0)),bpiTeams,0))*-1/40+2,(INDEX(sorCol,MATCH(INDEX(valCol,MATCH('BPI+'!AZ80,INIcol,0)),bpiTeams,0))*(-1)+40)/325+1))),0)</f>
        <v>0</v>
      </c>
      <c r="AE80" s="358">
        <f>IFERROR(IF(COUNTBLANK('BPI+'!BB80)=1,0,IF(COUNTIF(qwqlINIcol,'BPI+'!BB80)=0,0.1,IF(INDEX(sorCol,MATCH(INDEX(valCol,MATCH('BPI+'!BA80,INIcol,0)),bpiTeams,0))&gt;=40,INDEX(sorCol,MATCH(INDEX(valCol,MATCH('BPI+'!BA80,INIcol,0)),bpiTeams,0))*-1/40+2,(INDEX(sorCol,MATCH(INDEX(valCol,MATCH('BPI+'!BA80,INIcol,0)),bpiTeams,0))*(-1)+40)/325+1))),0)</f>
        <v>0</v>
      </c>
      <c r="AF80" s="358">
        <f>IFERROR(IF(COUNTBLANK('BPI+'!BC80)=1,0,IF(COUNTIF(qwqlINIcol,'BPI+'!BC80)=0,0.1,IF(INDEX(sorCol,MATCH(INDEX(valCol,MATCH('BPI+'!BB80,INIcol,0)),bpiTeams,0))&gt;=40,INDEX(sorCol,MATCH(INDEX(valCol,MATCH('BPI+'!BB80,INIcol,0)),bpiTeams,0))*-1/40+2,(INDEX(sorCol,MATCH(INDEX(valCol,MATCH('BPI+'!BB80,INIcol,0)),bpiTeams,0))*(-1)+40)/325+1))),0)</f>
        <v>0</v>
      </c>
      <c r="AG80" s="358">
        <f>IFERROR(IF(COUNTBLANK('BPI+'!BD80)=1,0,IF(COUNTIF(qwqlINIcol,'BPI+'!BD80)=0,0.1,IF(INDEX(sorCol,MATCH(INDEX(valCol,MATCH('BPI+'!BC80,INIcol,0)),bpiTeams,0))&gt;=40,INDEX(sorCol,MATCH(INDEX(valCol,MATCH('BPI+'!BC80,INIcol,0)),bpiTeams,0))*-1/40+2,(INDEX(sorCol,MATCH(INDEX(valCol,MATCH('BPI+'!BC80,INIcol,0)),bpiTeams,0))*(-1)+40)/325+1))),0)</f>
        <v>0</v>
      </c>
      <c r="AH80" s="358">
        <f>IFERROR(IF(COUNTBLANK('BPI+'!BE80)=1,0,IF(COUNTIF(qwqlINIcol,'BPI+'!BE80)=0,0.1,IF(INDEX(sorCol,MATCH(INDEX(valCol,MATCH('BPI+'!BD80,INIcol,0)),bpiTeams,0))&gt;=40,INDEX(sorCol,MATCH(INDEX(valCol,MATCH('BPI+'!BD80,INIcol,0)),bpiTeams,0))*-1/40+2,(INDEX(sorCol,MATCH(INDEX(valCol,MATCH('BPI+'!BD80,INIcol,0)),bpiTeams,0))*(-1)+40)/325+1))),0)</f>
        <v>0</v>
      </c>
      <c r="AI80" s="358">
        <f>IFERROR(IF(COUNTBLANK('BPI+'!BF80)=1,0,IF(COUNTIF(qwqlINIcol,'BPI+'!BF80)=0,0.1,IF(INDEX(sorCol,MATCH(INDEX(valCol,MATCH('BPI+'!BE80,INIcol,0)),bpiTeams,0))&gt;=40,INDEX(sorCol,MATCH(INDEX(valCol,MATCH('BPI+'!BE80,INIcol,0)),bpiTeams,0))*-1/40+2,(INDEX(sorCol,MATCH(INDEX(valCol,MATCH('BPI+'!BE80,INIcol,0)),bpiTeams,0))*(-1)+40)/325+1))),0)</f>
        <v>0</v>
      </c>
      <c r="AJ80" s="358">
        <f>IFERROR(IF(COUNTBLANK('BPI+'!BG80)=1,0,IF(COUNTIF(qwqlINIcol,'BPI+'!BG80)=0,0.1,IF(INDEX(sorCol,MATCH(INDEX(valCol,MATCH('BPI+'!BF80,INIcol,0)),bpiTeams,0))&gt;=40,INDEX(sorCol,MATCH(INDEX(valCol,MATCH('BPI+'!BF80,INIcol,0)),bpiTeams,0))*-1/40+2,(INDEX(sorCol,MATCH(INDEX(valCol,MATCH('BPI+'!BF80,INIcol,0)),bpiTeams,0))*(-1)+40)/325+1))),0)</f>
        <v>0</v>
      </c>
      <c r="AK80" s="358">
        <f>IFERROR(IF(COUNTBLANK('BPI+'!BH80)=1,0,IF(COUNTIF(qwqlINIcol,'BPI+'!BH80)=0,0.1,IF(INDEX(sorCol,MATCH(INDEX(valCol,MATCH('BPI+'!BG80,INIcol,0)),bpiTeams,0))&gt;=40,INDEX(sorCol,MATCH(INDEX(valCol,MATCH('BPI+'!BG80,INIcol,0)),bpiTeams,0))*-1/40+2,(INDEX(sorCol,MATCH(INDEX(valCol,MATCH('BPI+'!BG80,INIcol,0)),bpiTeams,0))*(-1)+40)/325+1))),0)</f>
        <v>0</v>
      </c>
      <c r="AL80" s="358">
        <f>IFERROR(IF(COUNTBLANK('BPI+'!BI80)=1,0,IF(COUNTIF(qwqlINIcol,'BPI+'!BI80)=0,0.1,IF(INDEX(sorCol,MATCH(INDEX(valCol,MATCH('BPI+'!BH80,INIcol,0)),bpiTeams,0))&gt;=40,INDEX(sorCol,MATCH(INDEX(valCol,MATCH('BPI+'!BH80,INIcol,0)),bpiTeams,0))*-1/40+2,(INDEX(sorCol,MATCH(INDEX(valCol,MATCH('BPI+'!BH80,INIcol,0)),bpiTeams,0))*(-1)+40)/325+1))),0)</f>
        <v>0</v>
      </c>
      <c r="AM80" s="358">
        <f>IFERROR(IF(COUNTBLANK('BPI+'!BJ80)=1,0,IF(COUNTIF(qwqlINIcol,'BPI+'!BJ80)=0,0.1,IF(INDEX(sorCol,MATCH(INDEX(valCol,MATCH('BPI+'!BI80,INIcol,0)),bpiTeams,0))&gt;=40,INDEX(sorCol,MATCH(INDEX(valCol,MATCH('BPI+'!BI80,INIcol,0)),bpiTeams,0))*-1/40+2,(INDEX(sorCol,MATCH(INDEX(valCol,MATCH('BPI+'!BI80,INIcol,0)),bpiTeams,0))*(-1)+40)/325+1))),0)</f>
        <v>0</v>
      </c>
      <c r="AN80" s="358">
        <f>IFERROR(IF(COUNTBLANK('BPI+'!BK80)=1,0,IF(COUNTIF(qwqlINIcol,'BPI+'!BK80)=0,0.1,IF(INDEX(sorCol,MATCH(INDEX(valCol,MATCH('BPI+'!BJ80,INIcol,0)),bpiTeams,0))&gt;=40,INDEX(sorCol,MATCH(INDEX(valCol,MATCH('BPI+'!BJ80,INIcol,0)),bpiTeams,0))*-1/40+2,(INDEX(sorCol,MATCH(INDEX(valCol,MATCH('BPI+'!BJ80,INIcol,0)),bpiTeams,0))*(-1)+40)/325+1))),0)</f>
        <v>0</v>
      </c>
      <c r="AO80" s="358">
        <f>IFERROR(IF(COUNTBLANK('BPI+'!BL80)=1,0,IF(COUNTIF(qwqlINIcol,'BPI+'!BL80)=0,0.1,IF(INDEX(sorCol,MATCH(INDEX(valCol,MATCH('BPI+'!BK80,INIcol,0)),bpiTeams,0))&gt;=40,INDEX(sorCol,MATCH(INDEX(valCol,MATCH('BPI+'!BK80,INIcol,0)),bpiTeams,0))*-1/40+2,(INDEX(sorCol,MATCH(INDEX(valCol,MATCH('BPI+'!BK80,INIcol,0)),bpiTeams,0))*(-1)+40)/325+1))),0)</f>
        <v>0</v>
      </c>
      <c r="AP80" s="366">
        <f>IF(COUNTBLANK('BPI+'!BL80)=1,0,IF(COUNTIF(qwqlINIcol,'BPI+'!BL80)=0,-1.5,IF(INDEX(sorCol,MATCH(INDEX(valCol,MATCH('BPI+'!BL80,INIcol,0)),bpiTeams,0))&gt;=80,-1.5,IF(INDEX(sorCol,MATCH(INDEX(valCol,MATCH('BPI+'!BL80,INIcol,0)),bpiTeams,0))&gt;=41,-1 - (INDEX(sorCol,MATCH(INDEX(valCol,MATCH('BPI+'!BL80,INIcol,0)),bpiTeams,0)) - 41) * (0.5/39),(INDEX(sorCol,MATCH(INDEX(valCol,MATCH('BPI+'!BL80,INIcol,0)),bpiTeams,0)) + 40)/325 - 2))))</f>
        <v>-1.0128205128205128</v>
      </c>
      <c r="AQ80" s="366">
        <f>IF(COUNTBLANK('BPI+'!BM80)=1,0,IF(COUNTIF(qwqlINIcol,'BPI+'!BM80)=0,-1.5,IF(INDEX(sorCol,MATCH(INDEX(valCol,MATCH('BPI+'!BM80,INIcol,0)),bpiTeams,0))&gt;=80,-1.5,IF(INDEX(sorCol,MATCH(INDEX(valCol,MATCH('BPI+'!BM80,INIcol,0)),bpiTeams,0))&gt;=41,-1 - (INDEX(sorCol,MATCH(INDEX(valCol,MATCH('BPI+'!BM80,INIcol,0)),bpiTeams,0)) - 41) * (0.5/39),(INDEX(sorCol,MATCH(INDEX(valCol,MATCH('BPI+'!BM80,INIcol,0)),bpiTeams,0)) + 40)/325 - 2))))</f>
        <v>0</v>
      </c>
      <c r="AR80" s="366">
        <f>IF(COUNTBLANK('BPI+'!BN80)=1,0,IF(COUNTIF(qwqlINIcol,'BPI+'!BN80)=0,-1.5,IF(INDEX(sorCol,MATCH(INDEX(valCol,MATCH('BPI+'!BN80,INIcol,0)),bpiTeams,0))&gt;=80,-1.5,IF(INDEX(sorCol,MATCH(INDEX(valCol,MATCH('BPI+'!BN80,INIcol,0)),bpiTeams,0))&gt;=41,-1 - (INDEX(sorCol,MATCH(INDEX(valCol,MATCH('BPI+'!BN80,INIcol,0)),bpiTeams,0)) - 41) * (0.5/39),(INDEX(sorCol,MATCH(INDEX(valCol,MATCH('BPI+'!BN80,INIcol,0)),bpiTeams,0)) + 40)/325 - 2))))</f>
        <v>0</v>
      </c>
      <c r="AS80" s="366">
        <f>IF(COUNTBLANK('BPI+'!BO80)=1,0,IF(COUNTIF(qwqlINIcol,'BPI+'!BO80)=0,-1.5,IF(INDEX(sorCol,MATCH(INDEX(valCol,MATCH('BPI+'!BO80,INIcol,0)),bpiTeams,0))&gt;=80,-1.5,IF(INDEX(sorCol,MATCH(INDEX(valCol,MATCH('BPI+'!BO80,INIcol,0)),bpiTeams,0))&gt;=41,-1 - (INDEX(sorCol,MATCH(INDEX(valCol,MATCH('BPI+'!BO80,INIcol,0)),bpiTeams,0)) - 41) * (0.5/39),(INDEX(sorCol,MATCH(INDEX(valCol,MATCH('BPI+'!BO80,INIcol,0)),bpiTeams,0)) + 40)/325 - 2))))</f>
        <v>0</v>
      </c>
      <c r="AT80" s="366">
        <f>IF(COUNTBLANK('BPI+'!BP80)=1,0,IF(COUNTIF(qwqlINIcol,'BPI+'!BP80)=0,-1.5,IF(INDEX(sorCol,MATCH(INDEX(valCol,MATCH('BPI+'!BP80,INIcol,0)),bpiTeams,0))&gt;=80,-1.5,IF(INDEX(sorCol,MATCH(INDEX(valCol,MATCH('BPI+'!BP80,INIcol,0)),bpiTeams,0))&gt;=41,-1 - (INDEX(sorCol,MATCH(INDEX(valCol,MATCH('BPI+'!BP80,INIcol,0)),bpiTeams,0)) - 41) * (0.5/39),(INDEX(sorCol,MATCH(INDEX(valCol,MATCH('BPI+'!BP80,INIcol,0)),bpiTeams,0)) + 40)/325 - 2))))</f>
        <v>0</v>
      </c>
      <c r="AU80" s="366">
        <f>IF(COUNTBLANK('BPI+'!BQ80)=1,0,IF(COUNTIF(qwqlINIcol,'BPI+'!BQ80)=0,-1.5,IF(INDEX(sorCol,MATCH(INDEX(valCol,MATCH('BPI+'!BQ80,INIcol,0)),bpiTeams,0))&gt;=80,-1.5,IF(INDEX(sorCol,MATCH(INDEX(valCol,MATCH('BPI+'!BQ80,INIcol,0)),bpiTeams,0))&gt;=41,-1 - (INDEX(sorCol,MATCH(INDEX(valCol,MATCH('BPI+'!BQ80,INIcol,0)),bpiTeams,0)) - 41) * (0.5/39),(INDEX(sorCol,MATCH(INDEX(valCol,MATCH('BPI+'!BQ80,INIcol,0)),bpiTeams,0)) + 40)/325 - 2))))</f>
        <v>0</v>
      </c>
      <c r="AV80" s="366">
        <f>IF(COUNTBLANK('BPI+'!BR80)=1,0,IF(COUNTIF(qwqlINIcol,'BPI+'!BR80)=0,-1.5,IF(INDEX(sorCol,MATCH(INDEX(valCol,MATCH('BPI+'!BR80,INIcol,0)),bpiTeams,0))&gt;=80,-1.5,IF(INDEX(sorCol,MATCH(INDEX(valCol,MATCH('BPI+'!BR80,INIcol,0)),bpiTeams,0))&gt;=41,-1 - (INDEX(sorCol,MATCH(INDEX(valCol,MATCH('BPI+'!BR80,INIcol,0)),bpiTeams,0)) - 41) * (0.5/39),(INDEX(sorCol,MATCH(INDEX(valCol,MATCH('BPI+'!BR80,INIcol,0)),bpiTeams,0)) + 40)/325 - 2))))</f>
        <v>0</v>
      </c>
      <c r="AW80" s="366">
        <f>IF(COUNTBLANK('BPI+'!BS80)=1,0,IF(COUNTIF(qwqlINIcol,'BPI+'!BS80)=0,-1.5,IF(INDEX(sorCol,MATCH(INDEX(valCol,MATCH('BPI+'!BS80,INIcol,0)),bpiTeams,0))&gt;=80,-1.5,IF(INDEX(sorCol,MATCH(INDEX(valCol,MATCH('BPI+'!BS80,INIcol,0)),bpiTeams,0))&gt;=41,-1 - (INDEX(sorCol,MATCH(INDEX(valCol,MATCH('BPI+'!BS80,INIcol,0)),bpiTeams,0)) - 41) * (0.5/39),(INDEX(sorCol,MATCH(INDEX(valCol,MATCH('BPI+'!BS80,INIcol,0)),bpiTeams,0)) + 40)/325 - 2))))</f>
        <v>0</v>
      </c>
      <c r="AX80" s="366">
        <f>IF(COUNTBLANK('BPI+'!BT80)=1,0,IF(COUNTIF(qwqlINIcol,'BPI+'!BT80)=0,-1.5,IF(INDEX(sorCol,MATCH(INDEX(valCol,MATCH('BPI+'!BT80,INIcol,0)),bpiTeams,0))&gt;=80,-1.5,IF(INDEX(sorCol,MATCH(INDEX(valCol,MATCH('BPI+'!BT80,INIcol,0)),bpiTeams,0))&gt;=41,-1 - (INDEX(sorCol,MATCH(INDEX(valCol,MATCH('BPI+'!BT80,INIcol,0)),bpiTeams,0)) - 41) * (0.5/39),(INDEX(sorCol,MATCH(INDEX(valCol,MATCH('BPI+'!BT80,INIcol,0)),bpiTeams,0)) + 40)/325 - 2))))</f>
        <v>0</v>
      </c>
      <c r="AY80" s="366">
        <f>IF(COUNTBLANK('BPI+'!BU80)=1,0,IF(COUNTIF(qwqlINIcol,'BPI+'!BU80)=0,-1.5,IF(INDEX(sorCol,MATCH(INDEX(valCol,MATCH('BPI+'!BU80,INIcol,0)),bpiTeams,0))&gt;=80,-1.5,IF(INDEX(sorCol,MATCH(INDEX(valCol,MATCH('BPI+'!BU80,INIcol,0)),bpiTeams,0))&gt;=41,-1 - (INDEX(sorCol,MATCH(INDEX(valCol,MATCH('BPI+'!BU80,INIcol,0)),bpiTeams,0)) - 41) * (0.5/39),(INDEX(sorCol,MATCH(INDEX(valCol,MATCH('BPI+'!BU80,INIcol,0)),bpiTeams,0)) + 40)/325 - 2))))</f>
        <v>0</v>
      </c>
      <c r="AZ80" s="366">
        <f>IF(COUNTBLANK('BPI+'!BV80)=1,0,IF(COUNTIF(qwqlINIcol,'BPI+'!BV80)=0,-1.5,IF(INDEX(sorCol,MATCH(INDEX(valCol,MATCH('BPI+'!BV80,INIcol,0)),bpiTeams,0))&gt;=80,-1.5,IF(INDEX(sorCol,MATCH(INDEX(valCol,MATCH('BPI+'!BV80,INIcol,0)),bpiTeams,0))&gt;=41,-1 - (INDEX(sorCol,MATCH(INDEX(valCol,MATCH('BPI+'!BV80,INIcol,0)),bpiTeams,0)) - 41) * (0.5/39),(INDEX(sorCol,MATCH(INDEX(valCol,MATCH('BPI+'!BV80,INIcol,0)),bpiTeams,0)) + 40)/325 - 2))))</f>
        <v>0</v>
      </c>
      <c r="BA80" s="366">
        <f>IF(COUNTBLANK('BPI+'!BW80)=1,0,IF(COUNTIF(qwqlINIcol,'BPI+'!BW80)=0,-1.5,IF(INDEX(sorCol,MATCH(INDEX(valCol,MATCH('BPI+'!BW80,INIcol,0)),bpiTeams,0))&gt;=80,-1.5,IF(INDEX(sorCol,MATCH(INDEX(valCol,MATCH('BPI+'!BW80,INIcol,0)),bpiTeams,0))&gt;=41,-1 - (INDEX(sorCol,MATCH(INDEX(valCol,MATCH('BPI+'!BW80,INIcol,0)),bpiTeams,0)) - 41) * (0.5/39),(INDEX(sorCol,MATCH(INDEX(valCol,MATCH('BPI+'!BW80,INIcol,0)),bpiTeams,0)) + 40)/325 - 2))))</f>
        <v>0</v>
      </c>
      <c r="BB80" s="366">
        <f>IF(COUNTBLANK('BPI+'!BX80)=1,0,IF(COUNTIF(qwqlINIcol,'BPI+'!BX80)=0,-1.5,IF(INDEX(sorCol,MATCH(INDEX(valCol,MATCH('BPI+'!BX80,INIcol,0)),bpiTeams,0))&gt;=80,-1.5,IF(INDEX(sorCol,MATCH(INDEX(valCol,MATCH('BPI+'!BX80,INIcol,0)),bpiTeams,0))&gt;=41,-1 - (INDEX(sorCol,MATCH(INDEX(valCol,MATCH('BPI+'!BX80,INIcol,0)),bpiTeams,0)) - 41) * (0.5/39),(INDEX(sorCol,MATCH(INDEX(valCol,MATCH('BPI+'!BX80,INIcol,0)),bpiTeams,0)) + 40)/325 - 2))))</f>
        <v>0</v>
      </c>
      <c r="BC80" s="374">
        <f>IF(COUNTBLANK('BPI+'!BY80)=0,-1.6,0)</f>
        <v>-1.6</v>
      </c>
      <c r="BD80" s="374">
        <f>IF(COUNTBLANK('BPI+'!BZ80)=0,-1.6,0)</f>
        <v>-1.6</v>
      </c>
      <c r="BE80" s="374">
        <f>IF(COUNTBLANK('BPI+'!CA80)=0,-1.6,0)</f>
        <v>-1.6</v>
      </c>
      <c r="BF80" s="374">
        <f>IF(COUNTBLANK('BPI+'!CB80)=0,-1.6,0)</f>
        <v>-1.6</v>
      </c>
      <c r="BG80" s="374">
        <f>IF(COUNTBLANK('BPI+'!CC80)=0,-1.6,0)</f>
        <v>-1.6</v>
      </c>
      <c r="BH80" s="374">
        <f>IF(COUNTBLANK('BPI+'!CD80)=0,-1.6,0)</f>
        <v>-1.6</v>
      </c>
      <c r="BI80" s="374">
        <f>IF(COUNTBLANK('BPI+'!CE80)=0,-1.6,0)</f>
        <v>-1.6</v>
      </c>
      <c r="BJ80" s="374">
        <f>IF(COUNTBLANK('BPI+'!CF80)=0,-1.6,0)</f>
        <v>-1.6</v>
      </c>
      <c r="BK80" s="374">
        <f>IF(COUNTBLANK('BPI+'!CG80)=0,-1.6,0)</f>
        <v>0</v>
      </c>
      <c r="BL80" s="374">
        <f>IF(COUNTBLANK('BPI+'!CH80)=0,-1.6,0)</f>
        <v>0</v>
      </c>
      <c r="BM80" s="374">
        <f>IF(COUNTBLANK('BPI+'!CI80)=0,-1.6,0)</f>
        <v>0</v>
      </c>
      <c r="BN80" s="374">
        <f>IF(COUNTBLANK('BPI+'!CJ80)=0,-1.6,0)</f>
        <v>0</v>
      </c>
      <c r="BO80" s="374">
        <f>IF(COUNTBLANK('BPI+'!CK80)=0,-1.6,0)</f>
        <v>0</v>
      </c>
      <c r="BP80" s="374">
        <f>IF(COUNTBLANK('BPI+'!CL80)=0,-1.6,0)</f>
        <v>0</v>
      </c>
      <c r="BQ80" s="374">
        <f>IF(COUNTBLANK('BPI+'!CM80)=0,-1.6,0)</f>
        <v>0</v>
      </c>
      <c r="BR80" s="374">
        <f>IF(COUNTBLANK('BPI+'!CN80)=0,-1.6,0)</f>
        <v>0</v>
      </c>
      <c r="BS80" s="374">
        <f>IF(COUNTBLANK('BPI+'!CO80)=0,-1.6,0)</f>
        <v>0</v>
      </c>
      <c r="BT80">
        <f t="shared" si="7"/>
        <v>-14.187820512820512</v>
      </c>
    </row>
    <row r="81" spans="1:72" x14ac:dyDescent="0.3">
      <c r="A81" t="str">
        <f t="shared" si="5"/>
        <v>West Virginia</v>
      </c>
      <c r="B81" t="str">
        <f t="shared" si="6"/>
        <v>WVU</v>
      </c>
      <c r="C81" s="358">
        <f>IF(
  COUNTBLANK('BPI+'!Y81)=1,
  0,
  IFERROR(
    IF(
      INDEX(sorCol,MATCH(INDEX(valCol,MATCH('BPI+'!Y81,INIcol,0)),bpiTeams,0))&lt;=40,
      2-INDEX(sorCol,MATCH(INDEX(valCol,MATCH('BPI+'!Y81,INIcol,0)),bpiTeams,0))/40,
      IF(
        INDEX(sorCol,MATCH(INDEX(valCol,MATCH('BPI+'!Y81,INIcol,0)),bpiTeams,0))&lt;=100,
        1-0.9*(INDEX(sorCol,MATCH(INDEX(valCol,MATCH('BPI+'!Y81,INIcol,0)),bpiTeams,0))-40)/60,
        0.1
      )
    ),
    0.1
  )
)</f>
        <v>1.55</v>
      </c>
      <c r="D81" s="358">
        <f>IF(
  COUNTBLANK('BPI+'!Z81)=1,
  0,
  IFERROR(
    IF(
      INDEX(sorCol,MATCH(INDEX(valCol,MATCH('BPI+'!Z81,INIcol,0)),bpiTeams,0))&lt;=40,
      2-INDEX(sorCol,MATCH(INDEX(valCol,MATCH('BPI+'!Z81,INIcol,0)),bpiTeams,0))/40,
      IF(
        INDEX(sorCol,MATCH(INDEX(valCol,MATCH('BPI+'!Z81,INIcol,0)),bpiTeams,0))&lt;=100,
        1-0.9*(INDEX(sorCol,MATCH(INDEX(valCol,MATCH('BPI+'!Z81,INIcol,0)),bpiTeams,0))-40)/60,
        0.1
      )
    ),
    0.1
  )
)</f>
        <v>1.4</v>
      </c>
      <c r="E81" s="358">
        <f>IF(
  COUNTBLANK('BPI+'!AA81)=1,
  0,
  IFERROR(
    IF(
      INDEX(sorCol,MATCH(INDEX(valCol,MATCH('BPI+'!AA81,INIcol,0)),bpiTeams,0))&lt;=40,
      2-INDEX(sorCol,MATCH(INDEX(valCol,MATCH('BPI+'!AA81,INIcol,0)),bpiTeams,0))/40,
      IF(
        INDEX(sorCol,MATCH(INDEX(valCol,MATCH('BPI+'!AA81,INIcol,0)),bpiTeams,0))&lt;=100,
        1-0.9*(INDEX(sorCol,MATCH(INDEX(valCol,MATCH('BPI+'!AA81,INIcol,0)),bpiTeams,0))-40)/60,
        0.1
      )
    ),
    0.1
  )
)</f>
        <v>0</v>
      </c>
      <c r="F81" s="358">
        <f>IF(
  COUNTBLANK('BPI+'!AB81)=1,
  0,
  IFERROR(
    IF(
      INDEX(sorCol,MATCH(INDEX(valCol,MATCH('BPI+'!AB81,INIcol,0)),bpiTeams,0))&lt;=40,
      2-INDEX(sorCol,MATCH(INDEX(valCol,MATCH('BPI+'!AB81,INIcol,0)),bpiTeams,0))/40,
      IF(
        INDEX(sorCol,MATCH(INDEX(valCol,MATCH('BPI+'!AB81,INIcol,0)),bpiTeams,0))&lt;=100,
        1-0.9*(INDEX(sorCol,MATCH(INDEX(valCol,MATCH('BPI+'!AB81,INIcol,0)),bpiTeams,0))-40)/60,
        0.1
      )
    ),
    0.1
  )
)</f>
        <v>0</v>
      </c>
      <c r="G81" s="358">
        <f>IF(
  COUNTBLANK('BPI+'!AC81)=1,
  0,
  IFERROR(
    IF(
      INDEX(sorCol,MATCH(INDEX(valCol,MATCH('BPI+'!AC81,INIcol,0)),bpiTeams,0))&lt;=40,
      2-INDEX(sorCol,MATCH(INDEX(valCol,MATCH('BPI+'!AC81,INIcol,0)),bpiTeams,0))/40,
      IF(
        INDEX(sorCol,MATCH(INDEX(valCol,MATCH('BPI+'!AC81,INIcol,0)),bpiTeams,0))&lt;=100,
        1-0.9*(INDEX(sorCol,MATCH(INDEX(valCol,MATCH('BPI+'!AC81,INIcol,0)),bpiTeams,0))-40)/60,
        0.1
      )
    ),
    0.1
  )
)</f>
        <v>0</v>
      </c>
      <c r="H81" s="358">
        <f>IF(
  COUNTBLANK('BPI+'!AD81)=1,
  0,
  IFERROR(
    IF(
      INDEX(sorCol,MATCH(INDEX(valCol,MATCH('BPI+'!AD81,INIcol,0)),bpiTeams,0))&lt;=40,
      2-INDEX(sorCol,MATCH(INDEX(valCol,MATCH('BPI+'!AD81,INIcol,0)),bpiTeams,0))/40,
      IF(
        INDEX(sorCol,MATCH(INDEX(valCol,MATCH('BPI+'!AD81,INIcol,0)),bpiTeams,0))&lt;=100,
        1-0.9*(INDEX(sorCol,MATCH(INDEX(valCol,MATCH('BPI+'!AD81,INIcol,0)),bpiTeams,0))-40)/60,
        0.1
      )
    ),
    0.1
  )
)</f>
        <v>0</v>
      </c>
      <c r="I81" s="358">
        <f>IF(
  COUNTBLANK('BPI+'!AE81)=1,
  0,
  IFERROR(
    IF(
      INDEX(sorCol,MATCH(INDEX(valCol,MATCH('BPI+'!AE81,INIcol,0)),bpiTeams,0))&lt;=40,
      2-INDEX(sorCol,MATCH(INDEX(valCol,MATCH('BPI+'!AE81,INIcol,0)),bpiTeams,0))/40,
      IF(
        INDEX(sorCol,MATCH(INDEX(valCol,MATCH('BPI+'!AE81,INIcol,0)),bpiTeams,0))&lt;=100,
        1-0.9*(INDEX(sorCol,MATCH(INDEX(valCol,MATCH('BPI+'!AE81,INIcol,0)),bpiTeams,0))-40)/60,
        0.1
      )
    ),
    0.1
  )
)</f>
        <v>0</v>
      </c>
      <c r="J81" s="358">
        <f>IF(
  COUNTBLANK('BPI+'!AF81)=1,
  0,
  IFERROR(
    IF(
      INDEX(sorCol,MATCH(INDEX(valCol,MATCH('BPI+'!AF81,INIcol,0)),bpiTeams,0))&lt;=40,
      2-INDEX(sorCol,MATCH(INDEX(valCol,MATCH('BPI+'!AF81,INIcol,0)),bpiTeams,0))/40,
      IF(
        INDEX(sorCol,MATCH(INDEX(valCol,MATCH('BPI+'!AF81,INIcol,0)),bpiTeams,0))&lt;=100,
        1-0.9*(INDEX(sorCol,MATCH(INDEX(valCol,MATCH('BPI+'!AF81,INIcol,0)),bpiTeams,0))-40)/60,
        0.1
      )
    ),
    0.1
  )
)</f>
        <v>0</v>
      </c>
      <c r="K81" s="358">
        <f>IF(
  COUNTBLANK('BPI+'!AG81)=1,
  0,
  IFERROR(
    IF(
      INDEX(sorCol,MATCH(INDEX(valCol,MATCH('BPI+'!AG81,INIcol,0)),bpiTeams,0))&lt;=40,
      2-INDEX(sorCol,MATCH(INDEX(valCol,MATCH('BPI+'!AG81,INIcol,0)),bpiTeams,0))/40,
      IF(
        INDEX(sorCol,MATCH(INDEX(valCol,MATCH('BPI+'!AG81,INIcol,0)),bpiTeams,0))&lt;=100,
        1-0.9*(INDEX(sorCol,MATCH(INDEX(valCol,MATCH('BPI+'!AG81,INIcol,0)),bpiTeams,0))-40)/60,
        0.1
      )
    ),
    0.1
  )
)</f>
        <v>0</v>
      </c>
      <c r="L81" s="358">
        <f>IF(
  COUNTBLANK('BPI+'!AH81)=1,
  0,
  IFERROR(
    IF(
      INDEX(sorCol,MATCH(INDEX(valCol,MATCH('BPI+'!AH81,INIcol,0)),bpiTeams,0))&lt;=40,
      2-INDEX(sorCol,MATCH(INDEX(valCol,MATCH('BPI+'!AH81,INIcol,0)),bpiTeams,0))/40,
      IF(
        INDEX(sorCol,MATCH(INDEX(valCol,MATCH('BPI+'!AH81,INIcol,0)),bpiTeams,0))&lt;=100,
        1-0.9*(INDEX(sorCol,MATCH(INDEX(valCol,MATCH('BPI+'!AH81,INIcol,0)),bpiTeams,0))-40)/60,
        0.1
      )
    ),
    0.1
  )
)</f>
        <v>0</v>
      </c>
      <c r="M81" s="358">
        <f>IF(
  COUNTBLANK('BPI+'!AI81)=1,
  0,
  IFERROR(
    IF(
      INDEX(sorCol,MATCH(INDEX(valCol,MATCH('BPI+'!AI81,INIcol,0)),bpiTeams,0))&lt;=40,
      2-INDEX(sorCol,MATCH(INDEX(valCol,MATCH('BPI+'!AI81,INIcol,0)),bpiTeams,0))/40,
      IF(
        INDEX(sorCol,MATCH(INDEX(valCol,MATCH('BPI+'!AI81,INIcol,0)),bpiTeams,0))&lt;=100,
        1-0.9*(INDEX(sorCol,MATCH(INDEX(valCol,MATCH('BPI+'!AI81,INIcol,0)),bpiTeams,0))-40)/60,
        0.1
      )
    ),
    0.1
  )
)</f>
        <v>0</v>
      </c>
      <c r="N81" s="358">
        <f>IF(
  COUNTBLANK('BPI+'!AJ81)=1,
  0,
  IFERROR(
    IF(
      INDEX(sorCol,MATCH(INDEX(valCol,MATCH('BPI+'!AJ81,INIcol,0)),bpiTeams,0))&lt;=40,
      2-INDEX(sorCol,MATCH(INDEX(valCol,MATCH('BPI+'!AJ81,INIcol,0)),bpiTeams,0))/40,
      IF(
        INDEX(sorCol,MATCH(INDEX(valCol,MATCH('BPI+'!AJ81,INIcol,0)),bpiTeams,0))&lt;=100,
        1-0.9*(INDEX(sorCol,MATCH(INDEX(valCol,MATCH('BPI+'!AJ81,INIcol,0)),bpiTeams,0))-40)/60,
        0.1
      )
    ),
    0.1
  )
)</f>
        <v>0</v>
      </c>
      <c r="O81" s="366">
        <f>IF(
  COUNTBLANK('BPI+'!AK81)=1,
  0,
  IFERROR(
    IF(
      INDEX(sorCol, MATCH(INDEX(valCol, MATCH('BPI+'!AK81, INIcol, 0)), bpiTeams, 0)) &lt;= 40,
      -INDEX(sorCol, MATCH(INDEX(valCol, MATCH('BPI+'!AK81, INIcol, 0)), bpiTeams, 0))/40,
      IF(
        INDEX(sorCol, MATCH(INDEX(valCol, MATCH('BPI+'!AK81, INIcol, 0)), bpiTeams, 0)) &lt;= 100,
        -1 - (INDEX(sorCol, MATCH(INDEX(valCol, MATCH('BPI+'!AK81, INIcol, 0)), bpiTeams, 0)) - 40)/60,
        -2
      )
    ),
    -2
  )
)</f>
        <v>-0.35</v>
      </c>
      <c r="P81" s="366">
        <f>IF(
  COUNTBLANK('BPI+'!AL81)=1,
  0,
  IFERROR(
    IF(
      INDEX(sorCol, MATCH(INDEX(valCol, MATCH('BPI+'!AL81, INIcol, 0)), bpiTeams, 0)) &lt;= 40,
      -INDEX(sorCol, MATCH(INDEX(valCol, MATCH('BPI+'!AL81, INIcol, 0)), bpiTeams, 0))/40,
      IF(
        INDEX(sorCol, MATCH(INDEX(valCol, MATCH('BPI+'!AL81, INIcol, 0)), bpiTeams, 0)) &lt;= 100,
        -1 - (INDEX(sorCol, MATCH(INDEX(valCol, MATCH('BPI+'!AL81, INIcol, 0)), bpiTeams, 0)) - 40)/60,
        -2
      )
    ),
    -2
  )
)</f>
        <v>-0.15</v>
      </c>
      <c r="Q81" s="366">
        <f>IF(
  COUNTBLANK('BPI+'!AM81)=1,
  0,
  IFERROR(
    IF(
      INDEX(sorCol, MATCH(INDEX(valCol, MATCH('BPI+'!AM81, INIcol, 0)), bpiTeams, 0)) &lt;= 40,
      -INDEX(sorCol, MATCH(INDEX(valCol, MATCH('BPI+'!AM81, INIcol, 0)), bpiTeams, 0))/40,
      IF(
        INDEX(sorCol, MATCH(INDEX(valCol, MATCH('BPI+'!AM81, INIcol, 0)), bpiTeams, 0)) &lt;= 100,
        -1 - (INDEX(sorCol, MATCH(INDEX(valCol, MATCH('BPI+'!AM81, INIcol, 0)), bpiTeams, 0)) - 40)/60,
        -2
      )
    ),
    -2
  )
)</f>
        <v>-0.5</v>
      </c>
      <c r="R81" s="366">
        <f>IF(
  COUNTBLANK('BPI+'!AN81)=1,
  0,
  IFERROR(
    IF(
      INDEX(sorCol, MATCH(INDEX(valCol, MATCH('BPI+'!AN81, INIcol, 0)), bpiTeams, 0)) &lt;= 40,
      -INDEX(sorCol, MATCH(INDEX(valCol, MATCH('BPI+'!AN81, INIcol, 0)), bpiTeams, 0))/40,
      IF(
        INDEX(sorCol, MATCH(INDEX(valCol, MATCH('BPI+'!AN81, INIcol, 0)), bpiTeams, 0)) &lt;= 100,
        -1 - (INDEX(sorCol, MATCH(INDEX(valCol, MATCH('BPI+'!AN81, INIcol, 0)), bpiTeams, 0)) - 40)/60,
        -2
      )
    ),
    -2
  )
)</f>
        <v>0</v>
      </c>
      <c r="S81" s="366">
        <f>IF(
  COUNTBLANK('BPI+'!AO81)=1,
  0,
  IFERROR(
    IF(
      INDEX(sorCol, MATCH(INDEX(valCol, MATCH('BPI+'!AO81, INIcol, 0)), bpiTeams, 0)) &lt;= 40,
      -INDEX(sorCol, MATCH(INDEX(valCol, MATCH('BPI+'!AO81, INIcol, 0)), bpiTeams, 0))/40,
      IF(
        INDEX(sorCol, MATCH(INDEX(valCol, MATCH('BPI+'!AO81, INIcol, 0)), bpiTeams, 0)) &lt;= 100,
        -1 - (INDEX(sorCol, MATCH(INDEX(valCol, MATCH('BPI+'!AO81, INIcol, 0)), bpiTeams, 0)) - 40)/60,
        -2
      )
    ),
    -2
  )
)</f>
        <v>0</v>
      </c>
      <c r="T81" s="366">
        <f>IF(
  COUNTBLANK('BPI+'!AP81)=1,
  0,
  IFERROR(
    IF(
      INDEX(sorCol, MATCH(INDEX(valCol, MATCH('BPI+'!AP81, INIcol, 0)), bpiTeams, 0)) &lt;= 40,
      -INDEX(sorCol, MATCH(INDEX(valCol, MATCH('BPI+'!AP81, INIcol, 0)), bpiTeams, 0))/40,
      IF(
        INDEX(sorCol, MATCH(INDEX(valCol, MATCH('BPI+'!AP81, INIcol, 0)), bpiTeams, 0)) &lt;= 100,
        -1 - (INDEX(sorCol, MATCH(INDEX(valCol, MATCH('BPI+'!AP81, INIcol, 0)), bpiTeams, 0)) - 40)/60,
        -2
      )
    ),
    -2
  )
)</f>
        <v>0</v>
      </c>
      <c r="U81" s="366">
        <f>IF(
  COUNTBLANK('BPI+'!AQ81)=1,
  0,
  IFERROR(
    IF(
      INDEX(sorCol, MATCH(INDEX(valCol, MATCH('BPI+'!AQ81, INIcol, 0)), bpiTeams, 0)) &lt;= 40,
      -INDEX(sorCol, MATCH(INDEX(valCol, MATCH('BPI+'!AQ81, INIcol, 0)), bpiTeams, 0))/40,
      IF(
        INDEX(sorCol, MATCH(INDEX(valCol, MATCH('BPI+'!AQ81, INIcol, 0)), bpiTeams, 0)) &lt;= 100,
        -1 - (INDEX(sorCol, MATCH(INDEX(valCol, MATCH('BPI+'!AQ81, INIcol, 0)), bpiTeams, 0)) - 40)/60,
        -2
      )
    ),
    -2
  )
)</f>
        <v>0</v>
      </c>
      <c r="V81" s="366">
        <f>IF(
  COUNTBLANK('BPI+'!AR81)=1,
  0,
  IFERROR(
    IF(
      INDEX(sorCol, MATCH(INDEX(valCol, MATCH('BPI+'!AR81, INIcol, 0)), bpiTeams, 0)) &lt;= 40,
      -INDEX(sorCol, MATCH(INDEX(valCol, MATCH('BPI+'!AR81, INIcol, 0)), bpiTeams, 0))/40,
      IF(
        INDEX(sorCol, MATCH(INDEX(valCol, MATCH('BPI+'!AR81, INIcol, 0)), bpiTeams, 0)) &lt;= 100,
        -1 - (INDEX(sorCol, MATCH(INDEX(valCol, MATCH('BPI+'!AR81, INIcol, 0)), bpiTeams, 0)) - 40)/60,
        -2
      )
    ),
    -2
  )
)</f>
        <v>0</v>
      </c>
      <c r="W81" s="366">
        <f>IF(
  COUNTBLANK('BPI+'!AS81)=1,
  0,
  IFERROR(
    IF(
      INDEX(sorCol, MATCH(INDEX(valCol, MATCH('BPI+'!AS81, INIcol, 0)), bpiTeams, 0)) &lt;= 40,
      -INDEX(sorCol, MATCH(INDEX(valCol, MATCH('BPI+'!AS81, INIcol, 0)), bpiTeams, 0))/40,
      IF(
        INDEX(sorCol, MATCH(INDEX(valCol, MATCH('BPI+'!AS81, INIcol, 0)), bpiTeams, 0)) &lt;= 100,
        -1 - (INDEX(sorCol, MATCH(INDEX(valCol, MATCH('BPI+'!AS81, INIcol, 0)), bpiTeams, 0)) - 40)/60,
        -2
      )
    ),
    -2
  )
)</f>
        <v>0</v>
      </c>
      <c r="X81" s="366">
        <f>IF(
  COUNTBLANK('BPI+'!AT81)=1,
  0,
  IFERROR(
    IF(
      INDEX(sorCol, MATCH(INDEX(valCol, MATCH('BPI+'!AT81, INIcol, 0)), bpiTeams, 0)) &lt;= 40,
      -INDEX(sorCol, MATCH(INDEX(valCol, MATCH('BPI+'!AT81, INIcol, 0)), bpiTeams, 0))/40,
      IF(
        INDEX(sorCol, MATCH(INDEX(valCol, MATCH('BPI+'!AT81, INIcol, 0)), bpiTeams, 0)) &lt;= 100,
        -1 - (INDEX(sorCol, MATCH(INDEX(valCol, MATCH('BPI+'!AT81, INIcol, 0)), bpiTeams, 0)) - 40)/60,
        -2
      )
    ),
    -2
  )
)</f>
        <v>0</v>
      </c>
      <c r="Y81" s="366">
        <f>IF(
  COUNTBLANK('BPI+'!AU81)=1,
  0,
  IFERROR(
    IF(
      INDEX(sorCol, MATCH(INDEX(valCol, MATCH('BPI+'!AU81, INIcol, 0)), bpiTeams, 0)) &lt;= 40,
      -INDEX(sorCol, MATCH(INDEX(valCol, MATCH('BPI+'!AU81, INIcol, 0)), bpiTeams, 0))/40,
      IF(
        INDEX(sorCol, MATCH(INDEX(valCol, MATCH('BPI+'!AU81, INIcol, 0)), bpiTeams, 0)) &lt;= 100,
        -1 - (INDEX(sorCol, MATCH(INDEX(valCol, MATCH('BPI+'!AU81, INIcol, 0)), bpiTeams, 0)) - 40)/60,
        -2
      )
    ),
    -2
  )
)</f>
        <v>0</v>
      </c>
      <c r="Z81" s="366">
        <f>IF(
  COUNTBLANK('BPI+'!AV81)=1,
  0,
  IFERROR(
    IF(
      INDEX(sorCol, MATCH(INDEX(valCol, MATCH('BPI+'!AV81, INIcol, 0)), bpiTeams, 0)) &lt;= 40,
      -INDEX(sorCol, MATCH(INDEX(valCol, MATCH('BPI+'!AV81, INIcol, 0)), bpiTeams, 0))/40,
      IF(
        INDEX(sorCol, MATCH(INDEX(valCol, MATCH('BPI+'!AV81, INIcol, 0)), bpiTeams, 0)) &lt;= 100,
        -1 - (INDEX(sorCol, MATCH(INDEX(valCol, MATCH('BPI+'!AV81, INIcol, 0)), bpiTeams, 0)) - 40)/60,
        -2
      )
    ),
    -2
  )
)</f>
        <v>0</v>
      </c>
      <c r="AA81" s="358">
        <f>IFERROR(IF(COUNTBLANK('BPI+'!AX81)=1,0,IF(COUNTIF(qwqlINIcol,'BPI+'!AX81)=0,0.1,IF(INDEX(sorCol,MATCH(INDEX(valCol,MATCH('BPI+'!AW81,INIcol,0)),bpiTeams,0))&gt;=40,INDEX(sorCol,MATCH(INDEX(valCol,MATCH('BPI+'!AW81,INIcol,0)),bpiTeams,0))*-1/40+2,(INDEX(sorCol,MATCH(INDEX(valCol,MATCH('BPI+'!AW81,INIcol,0)),bpiTeams,0))*(-1)+40)/325+1))),0)</f>
        <v>1.0092307692307692</v>
      </c>
      <c r="AB81" s="358">
        <f>IFERROR(IF(COUNTBLANK('BPI+'!AY81)=1,0,IF(COUNTIF(qwqlINIcol,'BPI+'!AY81)=0,0.1,IF(INDEX(sorCol,MATCH(INDEX(valCol,MATCH('BPI+'!AX81,INIcol,0)),bpiTeams,0))&gt;=40,INDEX(sorCol,MATCH(INDEX(valCol,MATCH('BPI+'!AX81,INIcol,0)),bpiTeams,0))*-1/40+2,(INDEX(sorCol,MATCH(INDEX(valCol,MATCH('BPI+'!AX81,INIcol,0)),bpiTeams,0))*(-1)+40)/325+1))),0)</f>
        <v>0.30000000000000004</v>
      </c>
      <c r="AC81" s="358">
        <f>IFERROR(IF(COUNTBLANK('BPI+'!AZ81)=1,0,IF(COUNTIF(qwqlINIcol,'BPI+'!AZ81)=0,0.1,IF(INDEX(sorCol,MATCH(INDEX(valCol,MATCH('BPI+'!AY81,INIcol,0)),bpiTeams,0))&gt;=40,INDEX(sorCol,MATCH(INDEX(valCol,MATCH('BPI+'!AY81,INIcol,0)),bpiTeams,0))*-1/40+2,(INDEX(sorCol,MATCH(INDEX(valCol,MATCH('BPI+'!AY81,INIcol,0)),bpiTeams,0))*(-1)+40)/325+1))),0)</f>
        <v>0.30000000000000004</v>
      </c>
      <c r="AD81" s="358">
        <f>IFERROR(IF(COUNTBLANK('BPI+'!BA81)=1,0,IF(COUNTIF(qwqlINIcol,'BPI+'!BA81)=0,0.1,IF(INDEX(sorCol,MATCH(INDEX(valCol,MATCH('BPI+'!AZ81,INIcol,0)),bpiTeams,0))&gt;=40,INDEX(sorCol,MATCH(INDEX(valCol,MATCH('BPI+'!AZ81,INIcol,0)),bpiTeams,0))*-1/40+2,(INDEX(sorCol,MATCH(INDEX(valCol,MATCH('BPI+'!AZ81,INIcol,0)),bpiTeams,0))*(-1)+40)/325+1))),0)</f>
        <v>0</v>
      </c>
      <c r="AE81" s="358">
        <f>IFERROR(IF(COUNTBLANK('BPI+'!BB81)=1,0,IF(COUNTIF(qwqlINIcol,'BPI+'!BB81)=0,0.1,IF(INDEX(sorCol,MATCH(INDEX(valCol,MATCH('BPI+'!BA81,INIcol,0)),bpiTeams,0))&gt;=40,INDEX(sorCol,MATCH(INDEX(valCol,MATCH('BPI+'!BA81,INIcol,0)),bpiTeams,0))*-1/40+2,(INDEX(sorCol,MATCH(INDEX(valCol,MATCH('BPI+'!BA81,INIcol,0)),bpiTeams,0))*(-1)+40)/325+1))),0)</f>
        <v>0</v>
      </c>
      <c r="AF81" s="358">
        <f>IFERROR(IF(COUNTBLANK('BPI+'!BC81)=1,0,IF(COUNTIF(qwqlINIcol,'BPI+'!BC81)=0,0.1,IF(INDEX(sorCol,MATCH(INDEX(valCol,MATCH('BPI+'!BB81,INIcol,0)),bpiTeams,0))&gt;=40,INDEX(sorCol,MATCH(INDEX(valCol,MATCH('BPI+'!BB81,INIcol,0)),bpiTeams,0))*-1/40+2,(INDEX(sorCol,MATCH(INDEX(valCol,MATCH('BPI+'!BB81,INIcol,0)),bpiTeams,0))*(-1)+40)/325+1))),0)</f>
        <v>0</v>
      </c>
      <c r="AG81" s="358">
        <f>IFERROR(IF(COUNTBLANK('BPI+'!BD81)=1,0,IF(COUNTIF(qwqlINIcol,'BPI+'!BD81)=0,0.1,IF(INDEX(sorCol,MATCH(INDEX(valCol,MATCH('BPI+'!BC81,INIcol,0)),bpiTeams,0))&gt;=40,INDEX(sorCol,MATCH(INDEX(valCol,MATCH('BPI+'!BC81,INIcol,0)),bpiTeams,0))*-1/40+2,(INDEX(sorCol,MATCH(INDEX(valCol,MATCH('BPI+'!BC81,INIcol,0)),bpiTeams,0))*(-1)+40)/325+1))),0)</f>
        <v>0</v>
      </c>
      <c r="AH81" s="358">
        <f>IFERROR(IF(COUNTBLANK('BPI+'!BE81)=1,0,IF(COUNTIF(qwqlINIcol,'BPI+'!BE81)=0,0.1,IF(INDEX(sorCol,MATCH(INDEX(valCol,MATCH('BPI+'!BD81,INIcol,0)),bpiTeams,0))&gt;=40,INDEX(sorCol,MATCH(INDEX(valCol,MATCH('BPI+'!BD81,INIcol,0)),bpiTeams,0))*-1/40+2,(INDEX(sorCol,MATCH(INDEX(valCol,MATCH('BPI+'!BD81,INIcol,0)),bpiTeams,0))*(-1)+40)/325+1))),0)</f>
        <v>0</v>
      </c>
      <c r="AI81" s="358">
        <f>IFERROR(IF(COUNTBLANK('BPI+'!BF81)=1,0,IF(COUNTIF(qwqlINIcol,'BPI+'!BF81)=0,0.1,IF(INDEX(sorCol,MATCH(INDEX(valCol,MATCH('BPI+'!BE81,INIcol,0)),bpiTeams,0))&gt;=40,INDEX(sorCol,MATCH(INDEX(valCol,MATCH('BPI+'!BE81,INIcol,0)),bpiTeams,0))*-1/40+2,(INDEX(sorCol,MATCH(INDEX(valCol,MATCH('BPI+'!BE81,INIcol,0)),bpiTeams,0))*(-1)+40)/325+1))),0)</f>
        <v>0</v>
      </c>
      <c r="AJ81" s="358">
        <f>IFERROR(IF(COUNTBLANK('BPI+'!BG81)=1,0,IF(COUNTIF(qwqlINIcol,'BPI+'!BG81)=0,0.1,IF(INDEX(sorCol,MATCH(INDEX(valCol,MATCH('BPI+'!BF81,INIcol,0)),bpiTeams,0))&gt;=40,INDEX(sorCol,MATCH(INDEX(valCol,MATCH('BPI+'!BF81,INIcol,0)),bpiTeams,0))*-1/40+2,(INDEX(sorCol,MATCH(INDEX(valCol,MATCH('BPI+'!BF81,INIcol,0)),bpiTeams,0))*(-1)+40)/325+1))),0)</f>
        <v>0</v>
      </c>
      <c r="AK81" s="358">
        <f>IFERROR(IF(COUNTBLANK('BPI+'!BH81)=1,0,IF(COUNTIF(qwqlINIcol,'BPI+'!BH81)=0,0.1,IF(INDEX(sorCol,MATCH(INDEX(valCol,MATCH('BPI+'!BG81,INIcol,0)),bpiTeams,0))&gt;=40,INDEX(sorCol,MATCH(INDEX(valCol,MATCH('BPI+'!BG81,INIcol,0)),bpiTeams,0))*-1/40+2,(INDEX(sorCol,MATCH(INDEX(valCol,MATCH('BPI+'!BG81,INIcol,0)),bpiTeams,0))*(-1)+40)/325+1))),0)</f>
        <v>0</v>
      </c>
      <c r="AL81" s="358">
        <f>IFERROR(IF(COUNTBLANK('BPI+'!BI81)=1,0,IF(COUNTIF(qwqlINIcol,'BPI+'!BI81)=0,0.1,IF(INDEX(sorCol,MATCH(INDEX(valCol,MATCH('BPI+'!BH81,INIcol,0)),bpiTeams,0))&gt;=40,INDEX(sorCol,MATCH(INDEX(valCol,MATCH('BPI+'!BH81,INIcol,0)),bpiTeams,0))*-1/40+2,(INDEX(sorCol,MATCH(INDEX(valCol,MATCH('BPI+'!BH81,INIcol,0)),bpiTeams,0))*(-1)+40)/325+1))),0)</f>
        <v>0</v>
      </c>
      <c r="AM81" s="358">
        <f>IFERROR(IF(COUNTBLANK('BPI+'!BJ81)=1,0,IF(COUNTIF(qwqlINIcol,'BPI+'!BJ81)=0,0.1,IF(INDEX(sorCol,MATCH(INDEX(valCol,MATCH('BPI+'!BI81,INIcol,0)),bpiTeams,0))&gt;=40,INDEX(sorCol,MATCH(INDEX(valCol,MATCH('BPI+'!BI81,INIcol,0)),bpiTeams,0))*-1/40+2,(INDEX(sorCol,MATCH(INDEX(valCol,MATCH('BPI+'!BI81,INIcol,0)),bpiTeams,0))*(-1)+40)/325+1))),0)</f>
        <v>0</v>
      </c>
      <c r="AN81" s="358">
        <f>IFERROR(IF(COUNTBLANK('BPI+'!BK81)=1,0,IF(COUNTIF(qwqlINIcol,'BPI+'!BK81)=0,0.1,IF(INDEX(sorCol,MATCH(INDEX(valCol,MATCH('BPI+'!BJ81,INIcol,0)),bpiTeams,0))&gt;=40,INDEX(sorCol,MATCH(INDEX(valCol,MATCH('BPI+'!BJ81,INIcol,0)),bpiTeams,0))*-1/40+2,(INDEX(sorCol,MATCH(INDEX(valCol,MATCH('BPI+'!BJ81,INIcol,0)),bpiTeams,0))*(-1)+40)/325+1))),0)</f>
        <v>0</v>
      </c>
      <c r="AO81" s="358">
        <f>IFERROR(IF(COUNTBLANK('BPI+'!BL81)=1,0,IF(COUNTIF(qwqlINIcol,'BPI+'!BL81)=0,0.1,IF(INDEX(sorCol,MATCH(INDEX(valCol,MATCH('BPI+'!BK81,INIcol,0)),bpiTeams,0))&gt;=40,INDEX(sorCol,MATCH(INDEX(valCol,MATCH('BPI+'!BK81,INIcol,0)),bpiTeams,0))*-1/40+2,(INDEX(sorCol,MATCH(INDEX(valCol,MATCH('BPI+'!BK81,INIcol,0)),bpiTeams,0))*(-1)+40)/325+1))),0)</f>
        <v>0</v>
      </c>
      <c r="AP81" s="366">
        <f>IF(COUNTBLANK('BPI+'!BL81)=1,0,IF(COUNTIF(qwqlINIcol,'BPI+'!BL81)=0,-1.5,IF(INDEX(sorCol,MATCH(INDEX(valCol,MATCH('BPI+'!BL81,INIcol,0)),bpiTeams,0))&gt;=80,-1.5,IF(INDEX(sorCol,MATCH(INDEX(valCol,MATCH('BPI+'!BL81,INIcol,0)),bpiTeams,0))&gt;=41,-1 - (INDEX(sorCol,MATCH(INDEX(valCol,MATCH('BPI+'!BL81,INIcol,0)),bpiTeams,0)) - 41) * (0.5/39),(INDEX(sorCol,MATCH(INDEX(valCol,MATCH('BPI+'!BL81,INIcol,0)),bpiTeams,0)) + 40)/325 - 2))))</f>
        <v>-1.7784615384615385</v>
      </c>
      <c r="AQ81" s="366">
        <f>IF(COUNTBLANK('BPI+'!BM81)=1,0,IF(COUNTIF(qwqlINIcol,'BPI+'!BM81)=0,-1.5,IF(INDEX(sorCol,MATCH(INDEX(valCol,MATCH('BPI+'!BM81,INIcol,0)),bpiTeams,0))&gt;=80,-1.5,IF(INDEX(sorCol,MATCH(INDEX(valCol,MATCH('BPI+'!BM81,INIcol,0)),bpiTeams,0))&gt;=41,-1 - (INDEX(sorCol,MATCH(INDEX(valCol,MATCH('BPI+'!BM81,INIcol,0)),bpiTeams,0)) - 41) * (0.5/39),(INDEX(sorCol,MATCH(INDEX(valCol,MATCH('BPI+'!BM81,INIcol,0)),bpiTeams,0)) + 40)/325 - 2))))</f>
        <v>-1.7753846153846153</v>
      </c>
      <c r="AR81" s="366">
        <f>IF(COUNTBLANK('BPI+'!BN81)=1,0,IF(COUNTIF(qwqlINIcol,'BPI+'!BN81)=0,-1.5,IF(INDEX(sorCol,MATCH(INDEX(valCol,MATCH('BPI+'!BN81,INIcol,0)),bpiTeams,0))&gt;=80,-1.5,IF(INDEX(sorCol,MATCH(INDEX(valCol,MATCH('BPI+'!BN81,INIcol,0)),bpiTeams,0))&gt;=41,-1 - (INDEX(sorCol,MATCH(INDEX(valCol,MATCH('BPI+'!BN81,INIcol,0)),bpiTeams,0)) - 41) * (0.5/39),(INDEX(sorCol,MATCH(INDEX(valCol,MATCH('BPI+'!BN81,INIcol,0)),bpiTeams,0)) + 40)/325 - 2))))</f>
        <v>-1.7753846153846153</v>
      </c>
      <c r="AS81" s="366">
        <f>IF(COUNTBLANK('BPI+'!BO81)=1,0,IF(COUNTIF(qwqlINIcol,'BPI+'!BO81)=0,-1.5,IF(INDEX(sorCol,MATCH(INDEX(valCol,MATCH('BPI+'!BO81,INIcol,0)),bpiTeams,0))&gt;=80,-1.5,IF(INDEX(sorCol,MATCH(INDEX(valCol,MATCH('BPI+'!BO81,INIcol,0)),bpiTeams,0))&gt;=41,-1 - (INDEX(sorCol,MATCH(INDEX(valCol,MATCH('BPI+'!BO81,INIcol,0)),bpiTeams,0)) - 41) * (0.5/39),(INDEX(sorCol,MATCH(INDEX(valCol,MATCH('BPI+'!BO81,INIcol,0)),bpiTeams,0)) + 40)/325 - 2))))</f>
        <v>-1.7692307692307692</v>
      </c>
      <c r="AT81" s="366">
        <f>IF(COUNTBLANK('BPI+'!BP81)=1,0,IF(COUNTIF(qwqlINIcol,'BPI+'!BP81)=0,-1.5,IF(INDEX(sorCol,MATCH(INDEX(valCol,MATCH('BPI+'!BP81,INIcol,0)),bpiTeams,0))&gt;=80,-1.5,IF(INDEX(sorCol,MATCH(INDEX(valCol,MATCH('BPI+'!BP81,INIcol,0)),bpiTeams,0))&gt;=41,-1 - (INDEX(sorCol,MATCH(INDEX(valCol,MATCH('BPI+'!BP81,INIcol,0)),bpiTeams,0)) - 41) * (0.5/39),(INDEX(sorCol,MATCH(INDEX(valCol,MATCH('BPI+'!BP81,INIcol,0)),bpiTeams,0)) + 40)/325 - 2))))</f>
        <v>-1.803076923076923</v>
      </c>
      <c r="AU81" s="366">
        <f>IF(COUNTBLANK('BPI+'!BQ81)=1,0,IF(COUNTIF(qwqlINIcol,'BPI+'!BQ81)=0,-1.5,IF(INDEX(sorCol,MATCH(INDEX(valCol,MATCH('BPI+'!BQ81,INIcol,0)),bpiTeams,0))&gt;=80,-1.5,IF(INDEX(sorCol,MATCH(INDEX(valCol,MATCH('BPI+'!BQ81,INIcol,0)),bpiTeams,0))&gt;=41,-1 - (INDEX(sorCol,MATCH(INDEX(valCol,MATCH('BPI+'!BQ81,INIcol,0)),bpiTeams,0)) - 41) * (0.5/39),(INDEX(sorCol,MATCH(INDEX(valCol,MATCH('BPI+'!BQ81,INIcol,0)),bpiTeams,0)) + 40)/325 - 2))))</f>
        <v>0</v>
      </c>
      <c r="AV81" s="366">
        <f>IF(COUNTBLANK('BPI+'!BR81)=1,0,IF(COUNTIF(qwqlINIcol,'BPI+'!BR81)=0,-1.5,IF(INDEX(sorCol,MATCH(INDEX(valCol,MATCH('BPI+'!BR81,INIcol,0)),bpiTeams,0))&gt;=80,-1.5,IF(INDEX(sorCol,MATCH(INDEX(valCol,MATCH('BPI+'!BR81,INIcol,0)),bpiTeams,0))&gt;=41,-1 - (INDEX(sorCol,MATCH(INDEX(valCol,MATCH('BPI+'!BR81,INIcol,0)),bpiTeams,0)) - 41) * (0.5/39),(INDEX(sorCol,MATCH(INDEX(valCol,MATCH('BPI+'!BR81,INIcol,0)),bpiTeams,0)) + 40)/325 - 2))))</f>
        <v>0</v>
      </c>
      <c r="AW81" s="366">
        <f>IF(COUNTBLANK('BPI+'!BS81)=1,0,IF(COUNTIF(qwqlINIcol,'BPI+'!BS81)=0,-1.5,IF(INDEX(sorCol,MATCH(INDEX(valCol,MATCH('BPI+'!BS81,INIcol,0)),bpiTeams,0))&gt;=80,-1.5,IF(INDEX(sorCol,MATCH(INDEX(valCol,MATCH('BPI+'!BS81,INIcol,0)),bpiTeams,0))&gt;=41,-1 - (INDEX(sorCol,MATCH(INDEX(valCol,MATCH('BPI+'!BS81,INIcol,0)),bpiTeams,0)) - 41) * (0.5/39),(INDEX(sorCol,MATCH(INDEX(valCol,MATCH('BPI+'!BS81,INIcol,0)),bpiTeams,0)) + 40)/325 - 2))))</f>
        <v>0</v>
      </c>
      <c r="AX81" s="366">
        <f>IF(COUNTBLANK('BPI+'!BT81)=1,0,IF(COUNTIF(qwqlINIcol,'BPI+'!BT81)=0,-1.5,IF(INDEX(sorCol,MATCH(INDEX(valCol,MATCH('BPI+'!BT81,INIcol,0)),bpiTeams,0))&gt;=80,-1.5,IF(INDEX(sorCol,MATCH(INDEX(valCol,MATCH('BPI+'!BT81,INIcol,0)),bpiTeams,0))&gt;=41,-1 - (INDEX(sorCol,MATCH(INDEX(valCol,MATCH('BPI+'!BT81,INIcol,0)),bpiTeams,0)) - 41) * (0.5/39),(INDEX(sorCol,MATCH(INDEX(valCol,MATCH('BPI+'!BT81,INIcol,0)),bpiTeams,0)) + 40)/325 - 2))))</f>
        <v>0</v>
      </c>
      <c r="AY81" s="366">
        <f>IF(COUNTBLANK('BPI+'!BU81)=1,0,IF(COUNTIF(qwqlINIcol,'BPI+'!BU81)=0,-1.5,IF(INDEX(sorCol,MATCH(INDEX(valCol,MATCH('BPI+'!BU81,INIcol,0)),bpiTeams,0))&gt;=80,-1.5,IF(INDEX(sorCol,MATCH(INDEX(valCol,MATCH('BPI+'!BU81,INIcol,0)),bpiTeams,0))&gt;=41,-1 - (INDEX(sorCol,MATCH(INDEX(valCol,MATCH('BPI+'!BU81,INIcol,0)),bpiTeams,0)) - 41) * (0.5/39),(INDEX(sorCol,MATCH(INDEX(valCol,MATCH('BPI+'!BU81,INIcol,0)),bpiTeams,0)) + 40)/325 - 2))))</f>
        <v>0</v>
      </c>
      <c r="AZ81" s="366">
        <f>IF(COUNTBLANK('BPI+'!BV81)=1,0,IF(COUNTIF(qwqlINIcol,'BPI+'!BV81)=0,-1.5,IF(INDEX(sorCol,MATCH(INDEX(valCol,MATCH('BPI+'!BV81,INIcol,0)),bpiTeams,0))&gt;=80,-1.5,IF(INDEX(sorCol,MATCH(INDEX(valCol,MATCH('BPI+'!BV81,INIcol,0)),bpiTeams,0))&gt;=41,-1 - (INDEX(sorCol,MATCH(INDEX(valCol,MATCH('BPI+'!BV81,INIcol,0)),bpiTeams,0)) - 41) * (0.5/39),(INDEX(sorCol,MATCH(INDEX(valCol,MATCH('BPI+'!BV81,INIcol,0)),bpiTeams,0)) + 40)/325 - 2))))</f>
        <v>0</v>
      </c>
      <c r="BA81" s="366">
        <f>IF(COUNTBLANK('BPI+'!BW81)=1,0,IF(COUNTIF(qwqlINIcol,'BPI+'!BW81)=0,-1.5,IF(INDEX(sorCol,MATCH(INDEX(valCol,MATCH('BPI+'!BW81,INIcol,0)),bpiTeams,0))&gt;=80,-1.5,IF(INDEX(sorCol,MATCH(INDEX(valCol,MATCH('BPI+'!BW81,INIcol,0)),bpiTeams,0))&gt;=41,-1 - (INDEX(sorCol,MATCH(INDEX(valCol,MATCH('BPI+'!BW81,INIcol,0)),bpiTeams,0)) - 41) * (0.5/39),(INDEX(sorCol,MATCH(INDEX(valCol,MATCH('BPI+'!BW81,INIcol,0)),bpiTeams,0)) + 40)/325 - 2))))</f>
        <v>0</v>
      </c>
      <c r="BB81" s="366">
        <f>IF(COUNTBLANK('BPI+'!BX81)=1,0,IF(COUNTIF(qwqlINIcol,'BPI+'!BX81)=0,-1.5,IF(INDEX(sorCol,MATCH(INDEX(valCol,MATCH('BPI+'!BX81,INIcol,0)),bpiTeams,0))&gt;=80,-1.5,IF(INDEX(sorCol,MATCH(INDEX(valCol,MATCH('BPI+'!BX81,INIcol,0)),bpiTeams,0))&gt;=41,-1 - (INDEX(sorCol,MATCH(INDEX(valCol,MATCH('BPI+'!BX81,INIcol,0)),bpiTeams,0)) - 41) * (0.5/39),(INDEX(sorCol,MATCH(INDEX(valCol,MATCH('BPI+'!BX81,INIcol,0)),bpiTeams,0)) + 40)/325 - 2))))</f>
        <v>0</v>
      </c>
      <c r="BC81" s="374">
        <f>IF(COUNTBLANK('BPI+'!BY81)=0,-1.6,0)</f>
        <v>-1.6</v>
      </c>
      <c r="BD81" s="374">
        <f>IF(COUNTBLANK('BPI+'!BZ81)=0,-1.6,0)</f>
        <v>-1.6</v>
      </c>
      <c r="BE81" s="374">
        <f>IF(COUNTBLANK('BPI+'!CA81)=0,-1.6,0)</f>
        <v>-1.6</v>
      </c>
      <c r="BF81" s="374">
        <f>IF(COUNTBLANK('BPI+'!CB81)=0,-1.6,0)</f>
        <v>-1.6</v>
      </c>
      <c r="BG81" s="374">
        <f>IF(COUNTBLANK('BPI+'!CC81)=0,-1.6,0)</f>
        <v>-1.6</v>
      </c>
      <c r="BH81" s="374">
        <f>IF(COUNTBLANK('BPI+'!CD81)=0,-1.6,0)</f>
        <v>-1.6</v>
      </c>
      <c r="BI81" s="374">
        <f>IF(COUNTBLANK('BPI+'!CE81)=0,-1.6,0)</f>
        <v>0</v>
      </c>
      <c r="BJ81" s="374">
        <f>IF(COUNTBLANK('BPI+'!CF81)=0,-1.6,0)</f>
        <v>0</v>
      </c>
      <c r="BK81" s="374">
        <f>IF(COUNTBLANK('BPI+'!CG81)=0,-1.6,0)</f>
        <v>0</v>
      </c>
      <c r="BL81" s="374">
        <f>IF(COUNTBLANK('BPI+'!CH81)=0,-1.6,0)</f>
        <v>0</v>
      </c>
      <c r="BM81" s="374">
        <f>IF(COUNTBLANK('BPI+'!CI81)=0,-1.6,0)</f>
        <v>0</v>
      </c>
      <c r="BN81" s="374">
        <f>IF(COUNTBLANK('BPI+'!CJ81)=0,-1.6,0)</f>
        <v>0</v>
      </c>
      <c r="BO81" s="374">
        <f>IF(COUNTBLANK('BPI+'!CK81)=0,-1.6,0)</f>
        <v>0</v>
      </c>
      <c r="BP81" s="374">
        <f>IF(COUNTBLANK('BPI+'!CL81)=0,-1.6,0)</f>
        <v>0</v>
      </c>
      <c r="BQ81" s="374">
        <f>IF(COUNTBLANK('BPI+'!CM81)=0,-1.6,0)</f>
        <v>0</v>
      </c>
      <c r="BR81" s="374">
        <f>IF(COUNTBLANK('BPI+'!CN81)=0,-1.6,0)</f>
        <v>0</v>
      </c>
      <c r="BS81" s="374">
        <f>IF(COUNTBLANK('BPI+'!CO81)=0,-1.6,0)</f>
        <v>0</v>
      </c>
      <c r="BT81">
        <f t="shared" si="7"/>
        <v>-14.94230769230769</v>
      </c>
    </row>
    <row r="82" spans="1:72" x14ac:dyDescent="0.3">
      <c r="A82">
        <f t="shared" si="5"/>
        <v>0</v>
      </c>
      <c r="B82" t="e">
        <f t="shared" si="6"/>
        <v>#N/A</v>
      </c>
      <c r="C82" s="358">
        <f>IF(
  COUNTBLANK('BPI+'!Y82)=1,
  0,
  IFERROR(
    IF(
      INDEX(sorCol,MATCH(INDEX(valCol,MATCH('BPI+'!Y82,INIcol,0)),bpiTeams,0))&lt;=40,
      2-INDEX(sorCol,MATCH(INDEX(valCol,MATCH('BPI+'!Y82,INIcol,0)),bpiTeams,0))/40,
      IF(
        INDEX(sorCol,MATCH(INDEX(valCol,MATCH('BPI+'!Y82,INIcol,0)),bpiTeams,0))&lt;=100,
        1-0.9*(INDEX(sorCol,MATCH(INDEX(valCol,MATCH('BPI+'!Y82,INIcol,0)),bpiTeams,0))-40)/60,
        0.1
      )
    ),
    0.1
  )
)</f>
        <v>0</v>
      </c>
      <c r="D82" s="358">
        <f>IF(
  COUNTBLANK('BPI+'!Z82)=1,
  0,
  IFERROR(
    IF(
      INDEX(sorCol,MATCH(INDEX(valCol,MATCH('BPI+'!Z82,INIcol,0)),bpiTeams,0))&lt;=40,
      2-INDEX(sorCol,MATCH(INDEX(valCol,MATCH('BPI+'!Z82,INIcol,0)),bpiTeams,0))/40,
      IF(
        INDEX(sorCol,MATCH(INDEX(valCol,MATCH('BPI+'!Z82,INIcol,0)),bpiTeams,0))&lt;=100,
        1-0.9*(INDEX(sorCol,MATCH(INDEX(valCol,MATCH('BPI+'!Z82,INIcol,0)),bpiTeams,0))-40)/60,
        0.1
      )
    ),
    0.1
  )
)</f>
        <v>0</v>
      </c>
      <c r="E82" s="358">
        <f>IF(
  COUNTBLANK('BPI+'!AA82)=1,
  0,
  IFERROR(
    IF(
      INDEX(sorCol,MATCH(INDEX(valCol,MATCH('BPI+'!AA82,INIcol,0)),bpiTeams,0))&lt;=40,
      2-INDEX(sorCol,MATCH(INDEX(valCol,MATCH('BPI+'!AA82,INIcol,0)),bpiTeams,0))/40,
      IF(
        INDEX(sorCol,MATCH(INDEX(valCol,MATCH('BPI+'!AA82,INIcol,0)),bpiTeams,0))&lt;=100,
        1-0.9*(INDEX(sorCol,MATCH(INDEX(valCol,MATCH('BPI+'!AA82,INIcol,0)),bpiTeams,0))-40)/60,
        0.1
      )
    ),
    0.1
  )
)</f>
        <v>0</v>
      </c>
      <c r="F82" s="358">
        <f>IF(
  COUNTBLANK('BPI+'!AB82)=1,
  0,
  IFERROR(
    IF(
      INDEX(sorCol,MATCH(INDEX(valCol,MATCH('BPI+'!AB82,INIcol,0)),bpiTeams,0))&lt;=40,
      2-INDEX(sorCol,MATCH(INDEX(valCol,MATCH('BPI+'!AB82,INIcol,0)),bpiTeams,0))/40,
      IF(
        INDEX(sorCol,MATCH(INDEX(valCol,MATCH('BPI+'!AB82,INIcol,0)),bpiTeams,0))&lt;=100,
        1-0.9*(INDEX(sorCol,MATCH(INDEX(valCol,MATCH('BPI+'!AB82,INIcol,0)),bpiTeams,0))-40)/60,
        0.1
      )
    ),
    0.1
  )
)</f>
        <v>0</v>
      </c>
      <c r="G82" s="358">
        <f>IF(
  COUNTBLANK('BPI+'!AC82)=1,
  0,
  IFERROR(
    IF(
      INDEX(sorCol,MATCH(INDEX(valCol,MATCH('BPI+'!AC82,INIcol,0)),bpiTeams,0))&lt;=40,
      2-INDEX(sorCol,MATCH(INDEX(valCol,MATCH('BPI+'!AC82,INIcol,0)),bpiTeams,0))/40,
      IF(
        INDEX(sorCol,MATCH(INDEX(valCol,MATCH('BPI+'!AC82,INIcol,0)),bpiTeams,0))&lt;=100,
        1-0.9*(INDEX(sorCol,MATCH(INDEX(valCol,MATCH('BPI+'!AC82,INIcol,0)),bpiTeams,0))-40)/60,
        0.1
      )
    ),
    0.1
  )
)</f>
        <v>0</v>
      </c>
      <c r="H82" s="358">
        <f>IF(
  COUNTBLANK('BPI+'!AD82)=1,
  0,
  IFERROR(
    IF(
      INDEX(sorCol,MATCH(INDEX(valCol,MATCH('BPI+'!AD82,INIcol,0)),bpiTeams,0))&lt;=40,
      2-INDEX(sorCol,MATCH(INDEX(valCol,MATCH('BPI+'!AD82,INIcol,0)),bpiTeams,0))/40,
      IF(
        INDEX(sorCol,MATCH(INDEX(valCol,MATCH('BPI+'!AD82,INIcol,0)),bpiTeams,0))&lt;=100,
        1-0.9*(INDEX(sorCol,MATCH(INDEX(valCol,MATCH('BPI+'!AD82,INIcol,0)),bpiTeams,0))-40)/60,
        0.1
      )
    ),
    0.1
  )
)</f>
        <v>0</v>
      </c>
      <c r="I82" s="358">
        <f>IF(
  COUNTBLANK('BPI+'!AE82)=1,
  0,
  IFERROR(
    IF(
      INDEX(sorCol,MATCH(INDEX(valCol,MATCH('BPI+'!AE82,INIcol,0)),bpiTeams,0))&lt;=40,
      2-INDEX(sorCol,MATCH(INDEX(valCol,MATCH('BPI+'!AE82,INIcol,0)),bpiTeams,0))/40,
      IF(
        INDEX(sorCol,MATCH(INDEX(valCol,MATCH('BPI+'!AE82,INIcol,0)),bpiTeams,0))&lt;=100,
        1-0.9*(INDEX(sorCol,MATCH(INDEX(valCol,MATCH('BPI+'!AE82,INIcol,0)),bpiTeams,0))-40)/60,
        0.1
      )
    ),
    0.1
  )
)</f>
        <v>0</v>
      </c>
      <c r="J82" s="358">
        <f>IF(
  COUNTBLANK('BPI+'!AF82)=1,
  0,
  IFERROR(
    IF(
      INDEX(sorCol,MATCH(INDEX(valCol,MATCH('BPI+'!AF82,INIcol,0)),bpiTeams,0))&lt;=40,
      2-INDEX(sorCol,MATCH(INDEX(valCol,MATCH('BPI+'!AF82,INIcol,0)),bpiTeams,0))/40,
      IF(
        INDEX(sorCol,MATCH(INDEX(valCol,MATCH('BPI+'!AF82,INIcol,0)),bpiTeams,0))&lt;=100,
        1-0.9*(INDEX(sorCol,MATCH(INDEX(valCol,MATCH('BPI+'!AF82,INIcol,0)),bpiTeams,0))-40)/60,
        0.1
      )
    ),
    0.1
  )
)</f>
        <v>0</v>
      </c>
      <c r="K82" s="358">
        <f>IF(
  COUNTBLANK('BPI+'!AG82)=1,
  0,
  IFERROR(
    IF(
      INDEX(sorCol,MATCH(INDEX(valCol,MATCH('BPI+'!AG82,INIcol,0)),bpiTeams,0))&lt;=40,
      2-INDEX(sorCol,MATCH(INDEX(valCol,MATCH('BPI+'!AG82,INIcol,0)),bpiTeams,0))/40,
      IF(
        INDEX(sorCol,MATCH(INDEX(valCol,MATCH('BPI+'!AG82,INIcol,0)),bpiTeams,0))&lt;=100,
        1-0.9*(INDEX(sorCol,MATCH(INDEX(valCol,MATCH('BPI+'!AG82,INIcol,0)),bpiTeams,0))-40)/60,
        0.1
      )
    ),
    0.1
  )
)</f>
        <v>0</v>
      </c>
      <c r="L82" s="358">
        <f>IF(
  COUNTBLANK('BPI+'!AH82)=1,
  0,
  IFERROR(
    IF(
      INDEX(sorCol,MATCH(INDEX(valCol,MATCH('BPI+'!AH82,INIcol,0)),bpiTeams,0))&lt;=40,
      2-INDEX(sorCol,MATCH(INDEX(valCol,MATCH('BPI+'!AH82,INIcol,0)),bpiTeams,0))/40,
      IF(
        INDEX(sorCol,MATCH(INDEX(valCol,MATCH('BPI+'!AH82,INIcol,0)),bpiTeams,0))&lt;=100,
        1-0.9*(INDEX(sorCol,MATCH(INDEX(valCol,MATCH('BPI+'!AH82,INIcol,0)),bpiTeams,0))-40)/60,
        0.1
      )
    ),
    0.1
  )
)</f>
        <v>0</v>
      </c>
      <c r="M82" s="358">
        <f>IF(
  COUNTBLANK('BPI+'!AI82)=1,
  0,
  IFERROR(
    IF(
      INDEX(sorCol,MATCH(INDEX(valCol,MATCH('BPI+'!AI82,INIcol,0)),bpiTeams,0))&lt;=40,
      2-INDEX(sorCol,MATCH(INDEX(valCol,MATCH('BPI+'!AI82,INIcol,0)),bpiTeams,0))/40,
      IF(
        INDEX(sorCol,MATCH(INDEX(valCol,MATCH('BPI+'!AI82,INIcol,0)),bpiTeams,0))&lt;=100,
        1-0.9*(INDEX(sorCol,MATCH(INDEX(valCol,MATCH('BPI+'!AI82,INIcol,0)),bpiTeams,0))-40)/60,
        0.1
      )
    ),
    0.1
  )
)</f>
        <v>0</v>
      </c>
      <c r="N82" s="358">
        <f>IF(
  COUNTBLANK('BPI+'!AJ82)=1,
  0,
  IFERROR(
    IF(
      INDEX(sorCol,MATCH(INDEX(valCol,MATCH('BPI+'!AJ82,INIcol,0)),bpiTeams,0))&lt;=40,
      2-INDEX(sorCol,MATCH(INDEX(valCol,MATCH('BPI+'!AJ82,INIcol,0)),bpiTeams,0))/40,
      IF(
        INDEX(sorCol,MATCH(INDEX(valCol,MATCH('BPI+'!AJ82,INIcol,0)),bpiTeams,0))&lt;=100,
        1-0.9*(INDEX(sorCol,MATCH(INDEX(valCol,MATCH('BPI+'!AJ82,INIcol,0)),bpiTeams,0))-40)/60,
        0.1
      )
    ),
    0.1
  )
)</f>
        <v>0</v>
      </c>
      <c r="O82" s="366">
        <f>IF(
  COUNTBLANK('BPI+'!AK82)=1,
  0,
  IFERROR(
    IF(
      INDEX(sorCol, MATCH(INDEX(valCol, MATCH('BPI+'!AK82, INIcol, 0)), bpiTeams, 0)) &lt;= 40,
      -INDEX(sorCol, MATCH(INDEX(valCol, MATCH('BPI+'!AK82, INIcol, 0)), bpiTeams, 0))/40,
      IF(
        INDEX(sorCol, MATCH(INDEX(valCol, MATCH('BPI+'!AK82, INIcol, 0)), bpiTeams, 0)) &lt;= 100,
        -1 - (INDEX(sorCol, MATCH(INDEX(valCol, MATCH('BPI+'!AK82, INIcol, 0)), bpiTeams, 0)) - 40)/60,
        -2
      )
    ),
    -2
  )
)</f>
        <v>0</v>
      </c>
      <c r="P82" s="366">
        <f>IF(
  COUNTBLANK('BPI+'!AL82)=1,
  0,
  IFERROR(
    IF(
      INDEX(sorCol, MATCH(INDEX(valCol, MATCH('BPI+'!AL82, INIcol, 0)), bpiTeams, 0)) &lt;= 40,
      -INDEX(sorCol, MATCH(INDEX(valCol, MATCH('BPI+'!AL82, INIcol, 0)), bpiTeams, 0))/40,
      IF(
        INDEX(sorCol, MATCH(INDEX(valCol, MATCH('BPI+'!AL82, INIcol, 0)), bpiTeams, 0)) &lt;= 100,
        -1 - (INDEX(sorCol, MATCH(INDEX(valCol, MATCH('BPI+'!AL82, INIcol, 0)), bpiTeams, 0)) - 40)/60,
        -2
      )
    ),
    -2
  )
)</f>
        <v>0</v>
      </c>
      <c r="Q82" s="366">
        <f>IF(
  COUNTBLANK('BPI+'!AM82)=1,
  0,
  IFERROR(
    IF(
      INDEX(sorCol, MATCH(INDEX(valCol, MATCH('BPI+'!AM82, INIcol, 0)), bpiTeams, 0)) &lt;= 40,
      -INDEX(sorCol, MATCH(INDEX(valCol, MATCH('BPI+'!AM82, INIcol, 0)), bpiTeams, 0))/40,
      IF(
        INDEX(sorCol, MATCH(INDEX(valCol, MATCH('BPI+'!AM82, INIcol, 0)), bpiTeams, 0)) &lt;= 100,
        -1 - (INDEX(sorCol, MATCH(INDEX(valCol, MATCH('BPI+'!AM82, INIcol, 0)), bpiTeams, 0)) - 40)/60,
        -2
      )
    ),
    -2
  )
)</f>
        <v>0</v>
      </c>
      <c r="R82" s="366">
        <f>IF(
  COUNTBLANK('BPI+'!AN82)=1,
  0,
  IFERROR(
    IF(
      INDEX(sorCol, MATCH(INDEX(valCol, MATCH('BPI+'!AN82, INIcol, 0)), bpiTeams, 0)) &lt;= 40,
      -INDEX(sorCol, MATCH(INDEX(valCol, MATCH('BPI+'!AN82, INIcol, 0)), bpiTeams, 0))/40,
      IF(
        INDEX(sorCol, MATCH(INDEX(valCol, MATCH('BPI+'!AN82, INIcol, 0)), bpiTeams, 0)) &lt;= 100,
        -1 - (INDEX(sorCol, MATCH(INDEX(valCol, MATCH('BPI+'!AN82, INIcol, 0)), bpiTeams, 0)) - 40)/60,
        -2
      )
    ),
    -2
  )
)</f>
        <v>0</v>
      </c>
      <c r="S82" s="366">
        <f>IF(
  COUNTBLANK('BPI+'!AO82)=1,
  0,
  IFERROR(
    IF(
      INDEX(sorCol, MATCH(INDEX(valCol, MATCH('BPI+'!AO82, INIcol, 0)), bpiTeams, 0)) &lt;= 40,
      -INDEX(sorCol, MATCH(INDEX(valCol, MATCH('BPI+'!AO82, INIcol, 0)), bpiTeams, 0))/40,
      IF(
        INDEX(sorCol, MATCH(INDEX(valCol, MATCH('BPI+'!AO82, INIcol, 0)), bpiTeams, 0)) &lt;= 100,
        -1 - (INDEX(sorCol, MATCH(INDEX(valCol, MATCH('BPI+'!AO82, INIcol, 0)), bpiTeams, 0)) - 40)/60,
        -2
      )
    ),
    -2
  )
)</f>
        <v>0</v>
      </c>
      <c r="T82" s="366">
        <f>IF(
  COUNTBLANK('BPI+'!AP82)=1,
  0,
  IFERROR(
    IF(
      INDEX(sorCol, MATCH(INDEX(valCol, MATCH('BPI+'!AP82, INIcol, 0)), bpiTeams, 0)) &lt;= 40,
      -INDEX(sorCol, MATCH(INDEX(valCol, MATCH('BPI+'!AP82, INIcol, 0)), bpiTeams, 0))/40,
      IF(
        INDEX(sorCol, MATCH(INDEX(valCol, MATCH('BPI+'!AP82, INIcol, 0)), bpiTeams, 0)) &lt;= 100,
        -1 - (INDEX(sorCol, MATCH(INDEX(valCol, MATCH('BPI+'!AP82, INIcol, 0)), bpiTeams, 0)) - 40)/60,
        -2
      )
    ),
    -2
  )
)</f>
        <v>0</v>
      </c>
      <c r="U82" s="366">
        <f>IF(
  COUNTBLANK('BPI+'!AQ82)=1,
  0,
  IFERROR(
    IF(
      INDEX(sorCol, MATCH(INDEX(valCol, MATCH('BPI+'!AQ82, INIcol, 0)), bpiTeams, 0)) &lt;= 40,
      -INDEX(sorCol, MATCH(INDEX(valCol, MATCH('BPI+'!AQ82, INIcol, 0)), bpiTeams, 0))/40,
      IF(
        INDEX(sorCol, MATCH(INDEX(valCol, MATCH('BPI+'!AQ82, INIcol, 0)), bpiTeams, 0)) &lt;= 100,
        -1 - (INDEX(sorCol, MATCH(INDEX(valCol, MATCH('BPI+'!AQ82, INIcol, 0)), bpiTeams, 0)) - 40)/60,
        -2
      )
    ),
    -2
  )
)</f>
        <v>0</v>
      </c>
      <c r="V82" s="366">
        <f>IF(
  COUNTBLANK('BPI+'!AR82)=1,
  0,
  IFERROR(
    IF(
      INDEX(sorCol, MATCH(INDEX(valCol, MATCH('BPI+'!AR82, INIcol, 0)), bpiTeams, 0)) &lt;= 40,
      -INDEX(sorCol, MATCH(INDEX(valCol, MATCH('BPI+'!AR82, INIcol, 0)), bpiTeams, 0))/40,
      IF(
        INDEX(sorCol, MATCH(INDEX(valCol, MATCH('BPI+'!AR82, INIcol, 0)), bpiTeams, 0)) &lt;= 100,
        -1 - (INDEX(sorCol, MATCH(INDEX(valCol, MATCH('BPI+'!AR82, INIcol, 0)), bpiTeams, 0)) - 40)/60,
        -2
      )
    ),
    -2
  )
)</f>
        <v>0</v>
      </c>
      <c r="W82" s="366">
        <f>IF(
  COUNTBLANK('BPI+'!AS82)=1,
  0,
  IFERROR(
    IF(
      INDEX(sorCol, MATCH(INDEX(valCol, MATCH('BPI+'!AS82, INIcol, 0)), bpiTeams, 0)) &lt;= 40,
      -INDEX(sorCol, MATCH(INDEX(valCol, MATCH('BPI+'!AS82, INIcol, 0)), bpiTeams, 0))/40,
      IF(
        INDEX(sorCol, MATCH(INDEX(valCol, MATCH('BPI+'!AS82, INIcol, 0)), bpiTeams, 0)) &lt;= 100,
        -1 - (INDEX(sorCol, MATCH(INDEX(valCol, MATCH('BPI+'!AS82, INIcol, 0)), bpiTeams, 0)) - 40)/60,
        -2
      )
    ),
    -2
  )
)</f>
        <v>0</v>
      </c>
      <c r="X82" s="366">
        <f>IF(
  COUNTBLANK('BPI+'!AT82)=1,
  0,
  IFERROR(
    IF(
      INDEX(sorCol, MATCH(INDEX(valCol, MATCH('BPI+'!AT82, INIcol, 0)), bpiTeams, 0)) &lt;= 40,
      -INDEX(sorCol, MATCH(INDEX(valCol, MATCH('BPI+'!AT82, INIcol, 0)), bpiTeams, 0))/40,
      IF(
        INDEX(sorCol, MATCH(INDEX(valCol, MATCH('BPI+'!AT82, INIcol, 0)), bpiTeams, 0)) &lt;= 100,
        -1 - (INDEX(sorCol, MATCH(INDEX(valCol, MATCH('BPI+'!AT82, INIcol, 0)), bpiTeams, 0)) - 40)/60,
        -2
      )
    ),
    -2
  )
)</f>
        <v>0</v>
      </c>
      <c r="Y82" s="366">
        <f>IF(
  COUNTBLANK('BPI+'!AU82)=1,
  0,
  IFERROR(
    IF(
      INDEX(sorCol, MATCH(INDEX(valCol, MATCH('BPI+'!AU82, INIcol, 0)), bpiTeams, 0)) &lt;= 40,
      -INDEX(sorCol, MATCH(INDEX(valCol, MATCH('BPI+'!AU82, INIcol, 0)), bpiTeams, 0))/40,
      IF(
        INDEX(sorCol, MATCH(INDEX(valCol, MATCH('BPI+'!AU82, INIcol, 0)), bpiTeams, 0)) &lt;= 100,
        -1 - (INDEX(sorCol, MATCH(INDEX(valCol, MATCH('BPI+'!AU82, INIcol, 0)), bpiTeams, 0)) - 40)/60,
        -2
      )
    ),
    -2
  )
)</f>
        <v>0</v>
      </c>
      <c r="Z82" s="366">
        <f>IF(
  COUNTBLANK('BPI+'!AV82)=1,
  0,
  IFERROR(
    IF(
      INDEX(sorCol, MATCH(INDEX(valCol, MATCH('BPI+'!AV82, INIcol, 0)), bpiTeams, 0)) &lt;= 40,
      -INDEX(sorCol, MATCH(INDEX(valCol, MATCH('BPI+'!AV82, INIcol, 0)), bpiTeams, 0))/40,
      IF(
        INDEX(sorCol, MATCH(INDEX(valCol, MATCH('BPI+'!AV82, INIcol, 0)), bpiTeams, 0)) &lt;= 100,
        -1 - (INDEX(sorCol, MATCH(INDEX(valCol, MATCH('BPI+'!AV82, INIcol, 0)), bpiTeams, 0)) - 40)/60,
        -2
      )
    ),
    -2
  )
)</f>
        <v>0</v>
      </c>
      <c r="AA82" s="358">
        <f>IFERROR(IF(COUNTBLANK('BPI+'!AX82)=1,0,IF(COUNTIF(qwqlINIcol,'BPI+'!AX82)=0,0.1,IF(INDEX(sorCol,MATCH(INDEX(valCol,MATCH('BPI+'!AW82,INIcol,0)),bpiTeams,0))&gt;=40,INDEX(sorCol,MATCH(INDEX(valCol,MATCH('BPI+'!AW82,INIcol,0)),bpiTeams,0))*-1/40+2,(INDEX(sorCol,MATCH(INDEX(valCol,MATCH('BPI+'!AW82,INIcol,0)),bpiTeams,0))*(-1)+40)/325+1))),0)</f>
        <v>0</v>
      </c>
      <c r="AB82" s="358">
        <f>IFERROR(IF(COUNTBLANK('BPI+'!AY82)=1,0,IF(COUNTIF(qwqlINIcol,'BPI+'!AY82)=0,0.1,IF(INDEX(sorCol,MATCH(INDEX(valCol,MATCH('BPI+'!AX82,INIcol,0)),bpiTeams,0))&gt;=40,INDEX(sorCol,MATCH(INDEX(valCol,MATCH('BPI+'!AX82,INIcol,0)),bpiTeams,0))*-1/40+2,(INDEX(sorCol,MATCH(INDEX(valCol,MATCH('BPI+'!AX82,INIcol,0)),bpiTeams,0))*(-1)+40)/325+1))),0)</f>
        <v>0</v>
      </c>
      <c r="AC82" s="358">
        <f>IFERROR(IF(COUNTBLANK('BPI+'!AZ82)=1,0,IF(COUNTIF(qwqlINIcol,'BPI+'!AZ82)=0,0.1,IF(INDEX(sorCol,MATCH(INDEX(valCol,MATCH('BPI+'!AY82,INIcol,0)),bpiTeams,0))&gt;=40,INDEX(sorCol,MATCH(INDEX(valCol,MATCH('BPI+'!AY82,INIcol,0)),bpiTeams,0))*-1/40+2,(INDEX(sorCol,MATCH(INDEX(valCol,MATCH('BPI+'!AY82,INIcol,0)),bpiTeams,0))*(-1)+40)/325+1))),0)</f>
        <v>0</v>
      </c>
      <c r="AD82" s="358">
        <f>IFERROR(IF(COUNTBLANK('BPI+'!BA82)=1,0,IF(COUNTIF(qwqlINIcol,'BPI+'!BA82)=0,0.1,IF(INDEX(sorCol,MATCH(INDEX(valCol,MATCH('BPI+'!AZ82,INIcol,0)),bpiTeams,0))&gt;=40,INDEX(sorCol,MATCH(INDEX(valCol,MATCH('BPI+'!AZ82,INIcol,0)),bpiTeams,0))*-1/40+2,(INDEX(sorCol,MATCH(INDEX(valCol,MATCH('BPI+'!AZ82,INIcol,0)),bpiTeams,0))*(-1)+40)/325+1))),0)</f>
        <v>0</v>
      </c>
      <c r="AE82" s="358">
        <f>IFERROR(IF(COUNTBLANK('BPI+'!BB82)=1,0,IF(COUNTIF(qwqlINIcol,'BPI+'!BB82)=0,0.1,IF(INDEX(sorCol,MATCH(INDEX(valCol,MATCH('BPI+'!BA82,INIcol,0)),bpiTeams,0))&gt;=40,INDEX(sorCol,MATCH(INDEX(valCol,MATCH('BPI+'!BA82,INIcol,0)),bpiTeams,0))*-1/40+2,(INDEX(sorCol,MATCH(INDEX(valCol,MATCH('BPI+'!BA82,INIcol,0)),bpiTeams,0))*(-1)+40)/325+1))),0)</f>
        <v>0</v>
      </c>
      <c r="AF82" s="358">
        <f>IFERROR(IF(COUNTBLANK('BPI+'!BC82)=1,0,IF(COUNTIF(qwqlINIcol,'BPI+'!BC82)=0,0.1,IF(INDEX(sorCol,MATCH(INDEX(valCol,MATCH('BPI+'!BB82,INIcol,0)),bpiTeams,0))&gt;=40,INDEX(sorCol,MATCH(INDEX(valCol,MATCH('BPI+'!BB82,INIcol,0)),bpiTeams,0))*-1/40+2,(INDEX(sorCol,MATCH(INDEX(valCol,MATCH('BPI+'!BB82,INIcol,0)),bpiTeams,0))*(-1)+40)/325+1))),0)</f>
        <v>0</v>
      </c>
      <c r="AG82" s="358">
        <f>IFERROR(IF(COUNTBLANK('BPI+'!BD82)=1,0,IF(COUNTIF(qwqlINIcol,'BPI+'!BD82)=0,0.1,IF(INDEX(sorCol,MATCH(INDEX(valCol,MATCH('BPI+'!BC82,INIcol,0)),bpiTeams,0))&gt;=40,INDEX(sorCol,MATCH(INDEX(valCol,MATCH('BPI+'!BC82,INIcol,0)),bpiTeams,0))*-1/40+2,(INDEX(sorCol,MATCH(INDEX(valCol,MATCH('BPI+'!BC82,INIcol,0)),bpiTeams,0))*(-1)+40)/325+1))),0)</f>
        <v>0</v>
      </c>
      <c r="AH82" s="358">
        <f>IFERROR(IF(COUNTBLANK('BPI+'!BE82)=1,0,IF(COUNTIF(qwqlINIcol,'BPI+'!BE82)=0,0.1,IF(INDEX(sorCol,MATCH(INDEX(valCol,MATCH('BPI+'!BD82,INIcol,0)),bpiTeams,0))&gt;=40,INDEX(sorCol,MATCH(INDEX(valCol,MATCH('BPI+'!BD82,INIcol,0)),bpiTeams,0))*-1/40+2,(INDEX(sorCol,MATCH(INDEX(valCol,MATCH('BPI+'!BD82,INIcol,0)),bpiTeams,0))*(-1)+40)/325+1))),0)</f>
        <v>0</v>
      </c>
      <c r="AI82" s="358">
        <f>IFERROR(IF(COUNTBLANK('BPI+'!BF82)=1,0,IF(COUNTIF(qwqlINIcol,'BPI+'!BF82)=0,0.1,IF(INDEX(sorCol,MATCH(INDEX(valCol,MATCH('BPI+'!BE82,INIcol,0)),bpiTeams,0))&gt;=40,INDEX(sorCol,MATCH(INDEX(valCol,MATCH('BPI+'!BE82,INIcol,0)),bpiTeams,0))*-1/40+2,(INDEX(sorCol,MATCH(INDEX(valCol,MATCH('BPI+'!BE82,INIcol,0)),bpiTeams,0))*(-1)+40)/325+1))),0)</f>
        <v>0</v>
      </c>
      <c r="AJ82" s="358">
        <f>IFERROR(IF(COUNTBLANK('BPI+'!BG82)=1,0,IF(COUNTIF(qwqlINIcol,'BPI+'!BG82)=0,0.1,IF(INDEX(sorCol,MATCH(INDEX(valCol,MATCH('BPI+'!BF82,INIcol,0)),bpiTeams,0))&gt;=40,INDEX(sorCol,MATCH(INDEX(valCol,MATCH('BPI+'!BF82,INIcol,0)),bpiTeams,0))*-1/40+2,(INDEX(sorCol,MATCH(INDEX(valCol,MATCH('BPI+'!BF82,INIcol,0)),bpiTeams,0))*(-1)+40)/325+1))),0)</f>
        <v>0</v>
      </c>
      <c r="AK82" s="358">
        <f>IFERROR(IF(COUNTBLANK('BPI+'!BH82)=1,0,IF(COUNTIF(qwqlINIcol,'BPI+'!BH82)=0,0.1,IF(INDEX(sorCol,MATCH(INDEX(valCol,MATCH('BPI+'!BG82,INIcol,0)),bpiTeams,0))&gt;=40,INDEX(sorCol,MATCH(INDEX(valCol,MATCH('BPI+'!BG82,INIcol,0)),bpiTeams,0))*-1/40+2,(INDEX(sorCol,MATCH(INDEX(valCol,MATCH('BPI+'!BG82,INIcol,0)),bpiTeams,0))*(-1)+40)/325+1))),0)</f>
        <v>0</v>
      </c>
      <c r="AL82" s="358">
        <f>IFERROR(IF(COUNTBLANK('BPI+'!BI82)=1,0,IF(COUNTIF(qwqlINIcol,'BPI+'!BI82)=0,0.1,IF(INDEX(sorCol,MATCH(INDEX(valCol,MATCH('BPI+'!BH82,INIcol,0)),bpiTeams,0))&gt;=40,INDEX(sorCol,MATCH(INDEX(valCol,MATCH('BPI+'!BH82,INIcol,0)),bpiTeams,0))*-1/40+2,(INDEX(sorCol,MATCH(INDEX(valCol,MATCH('BPI+'!BH82,INIcol,0)),bpiTeams,0))*(-1)+40)/325+1))),0)</f>
        <v>0</v>
      </c>
      <c r="AM82" s="358">
        <f>IFERROR(IF(COUNTBLANK('BPI+'!BJ82)=1,0,IF(COUNTIF(qwqlINIcol,'BPI+'!BJ82)=0,0.1,IF(INDEX(sorCol,MATCH(INDEX(valCol,MATCH('BPI+'!BI82,INIcol,0)),bpiTeams,0))&gt;=40,INDEX(sorCol,MATCH(INDEX(valCol,MATCH('BPI+'!BI82,INIcol,0)),bpiTeams,0))*-1/40+2,(INDEX(sorCol,MATCH(INDEX(valCol,MATCH('BPI+'!BI82,INIcol,0)),bpiTeams,0))*(-1)+40)/325+1))),0)</f>
        <v>0</v>
      </c>
      <c r="AN82" s="358">
        <f>IFERROR(IF(COUNTBLANK('BPI+'!BK82)=1,0,IF(COUNTIF(qwqlINIcol,'BPI+'!BK82)=0,0.1,IF(INDEX(sorCol,MATCH(INDEX(valCol,MATCH('BPI+'!BJ82,INIcol,0)),bpiTeams,0))&gt;=40,INDEX(sorCol,MATCH(INDEX(valCol,MATCH('BPI+'!BJ82,INIcol,0)),bpiTeams,0))*-1/40+2,(INDEX(sorCol,MATCH(INDEX(valCol,MATCH('BPI+'!BJ82,INIcol,0)),bpiTeams,0))*(-1)+40)/325+1))),0)</f>
        <v>0</v>
      </c>
      <c r="AO82" s="358">
        <f>IFERROR(IF(COUNTBLANK('BPI+'!BL82)=1,0,IF(COUNTIF(qwqlINIcol,'BPI+'!BL82)=0,0.1,IF(INDEX(sorCol,MATCH(INDEX(valCol,MATCH('BPI+'!BK82,INIcol,0)),bpiTeams,0))&gt;=40,INDEX(sorCol,MATCH(INDEX(valCol,MATCH('BPI+'!BK82,INIcol,0)),bpiTeams,0))*-1/40+2,(INDEX(sorCol,MATCH(INDEX(valCol,MATCH('BPI+'!BK82,INIcol,0)),bpiTeams,0))*(-1)+40)/325+1))),0)</f>
        <v>0</v>
      </c>
      <c r="AP82" s="366">
        <f>IF(COUNTBLANK('BPI+'!BL82)=1,0,IF(COUNTIF(qwqlINIcol,'BPI+'!BL82)=0,-1.5,IF(INDEX(sorCol,MATCH(INDEX(valCol,MATCH('BPI+'!BL82,INIcol,0)),bpiTeams,0))&gt;=80,-1.5,IF(INDEX(sorCol,MATCH(INDEX(valCol,MATCH('BPI+'!BL82,INIcol,0)),bpiTeams,0))&gt;=41,-1 - (INDEX(sorCol,MATCH(INDEX(valCol,MATCH('BPI+'!BL82,INIcol,0)),bpiTeams,0)) - 41) * (0.5/39),(INDEX(sorCol,MATCH(INDEX(valCol,MATCH('BPI+'!BL82,INIcol,0)),bpiTeams,0)) + 40)/325 - 2))))</f>
        <v>0</v>
      </c>
      <c r="AQ82" s="366">
        <f>IF(COUNTBLANK('BPI+'!BM82)=1,0,IF(COUNTIF(qwqlINIcol,'BPI+'!BM82)=0,-1.5,IF(INDEX(sorCol,MATCH(INDEX(valCol,MATCH('BPI+'!BM82,INIcol,0)),bpiTeams,0))&gt;=80,-1.5,IF(INDEX(sorCol,MATCH(INDEX(valCol,MATCH('BPI+'!BM82,INIcol,0)),bpiTeams,0))&gt;=41,-1 - (INDEX(sorCol,MATCH(INDEX(valCol,MATCH('BPI+'!BM82,INIcol,0)),bpiTeams,0)) - 41) * (0.5/39),(INDEX(sorCol,MATCH(INDEX(valCol,MATCH('BPI+'!BM82,INIcol,0)),bpiTeams,0)) + 40)/325 - 2))))</f>
        <v>0</v>
      </c>
      <c r="AR82" s="366">
        <f>IF(COUNTBLANK('BPI+'!BN82)=1,0,IF(COUNTIF(qwqlINIcol,'BPI+'!BN82)=0,-1.5,IF(INDEX(sorCol,MATCH(INDEX(valCol,MATCH('BPI+'!BN82,INIcol,0)),bpiTeams,0))&gt;=80,-1.5,IF(INDEX(sorCol,MATCH(INDEX(valCol,MATCH('BPI+'!BN82,INIcol,0)),bpiTeams,0))&gt;=41,-1 - (INDEX(sorCol,MATCH(INDEX(valCol,MATCH('BPI+'!BN82,INIcol,0)),bpiTeams,0)) - 41) * (0.5/39),(INDEX(sorCol,MATCH(INDEX(valCol,MATCH('BPI+'!BN82,INIcol,0)),bpiTeams,0)) + 40)/325 - 2))))</f>
        <v>0</v>
      </c>
      <c r="AS82" s="366">
        <f>IF(COUNTBLANK('BPI+'!BO82)=1,0,IF(COUNTIF(qwqlINIcol,'BPI+'!BO82)=0,-1.5,IF(INDEX(sorCol,MATCH(INDEX(valCol,MATCH('BPI+'!BO82,INIcol,0)),bpiTeams,0))&gt;=80,-1.5,IF(INDEX(sorCol,MATCH(INDEX(valCol,MATCH('BPI+'!BO82,INIcol,0)),bpiTeams,0))&gt;=41,-1 - (INDEX(sorCol,MATCH(INDEX(valCol,MATCH('BPI+'!BO82,INIcol,0)),bpiTeams,0)) - 41) * (0.5/39),(INDEX(sorCol,MATCH(INDEX(valCol,MATCH('BPI+'!BO82,INIcol,0)),bpiTeams,0)) + 40)/325 - 2))))</f>
        <v>0</v>
      </c>
      <c r="AT82" s="366">
        <f>IF(COUNTBLANK('BPI+'!BP82)=1,0,IF(COUNTIF(qwqlINIcol,'BPI+'!BP82)=0,-1.5,IF(INDEX(sorCol,MATCH(INDEX(valCol,MATCH('BPI+'!BP82,INIcol,0)),bpiTeams,0))&gt;=80,-1.5,IF(INDEX(sorCol,MATCH(INDEX(valCol,MATCH('BPI+'!BP82,INIcol,0)),bpiTeams,0))&gt;=41,-1 - (INDEX(sorCol,MATCH(INDEX(valCol,MATCH('BPI+'!BP82,INIcol,0)),bpiTeams,0)) - 41) * (0.5/39),(INDEX(sorCol,MATCH(INDEX(valCol,MATCH('BPI+'!BP82,INIcol,0)),bpiTeams,0)) + 40)/325 - 2))))</f>
        <v>0</v>
      </c>
      <c r="AU82" s="366">
        <f>IF(COUNTBLANK('BPI+'!BQ82)=1,0,IF(COUNTIF(qwqlINIcol,'BPI+'!BQ82)=0,-1.5,IF(INDEX(sorCol,MATCH(INDEX(valCol,MATCH('BPI+'!BQ82,INIcol,0)),bpiTeams,0))&gt;=80,-1.5,IF(INDEX(sorCol,MATCH(INDEX(valCol,MATCH('BPI+'!BQ82,INIcol,0)),bpiTeams,0))&gt;=41,-1 - (INDEX(sorCol,MATCH(INDEX(valCol,MATCH('BPI+'!BQ82,INIcol,0)),bpiTeams,0)) - 41) * (0.5/39),(INDEX(sorCol,MATCH(INDEX(valCol,MATCH('BPI+'!BQ82,INIcol,0)),bpiTeams,0)) + 40)/325 - 2))))</f>
        <v>0</v>
      </c>
      <c r="AV82" s="366">
        <f>IF(COUNTBLANK('BPI+'!BR82)=1,0,IF(COUNTIF(qwqlINIcol,'BPI+'!BR82)=0,-1.5,IF(INDEX(sorCol,MATCH(INDEX(valCol,MATCH('BPI+'!BR82,INIcol,0)),bpiTeams,0))&gt;=80,-1.5,IF(INDEX(sorCol,MATCH(INDEX(valCol,MATCH('BPI+'!BR82,INIcol,0)),bpiTeams,0))&gt;=41,-1 - (INDEX(sorCol,MATCH(INDEX(valCol,MATCH('BPI+'!BR82,INIcol,0)),bpiTeams,0)) - 41) * (0.5/39),(INDEX(sorCol,MATCH(INDEX(valCol,MATCH('BPI+'!BR82,INIcol,0)),bpiTeams,0)) + 40)/325 - 2))))</f>
        <v>0</v>
      </c>
      <c r="AW82" s="366">
        <f>IF(COUNTBLANK('BPI+'!BS82)=1,0,IF(COUNTIF(qwqlINIcol,'BPI+'!BS82)=0,-1.5,IF(INDEX(sorCol,MATCH(INDEX(valCol,MATCH('BPI+'!BS82,INIcol,0)),bpiTeams,0))&gt;=80,-1.5,IF(INDEX(sorCol,MATCH(INDEX(valCol,MATCH('BPI+'!BS82,INIcol,0)),bpiTeams,0))&gt;=41,-1 - (INDEX(sorCol,MATCH(INDEX(valCol,MATCH('BPI+'!BS82,INIcol,0)),bpiTeams,0)) - 41) * (0.5/39),(INDEX(sorCol,MATCH(INDEX(valCol,MATCH('BPI+'!BS82,INIcol,0)),bpiTeams,0)) + 40)/325 - 2))))</f>
        <v>0</v>
      </c>
      <c r="AX82" s="366">
        <f>IF(COUNTBLANK('BPI+'!BT82)=1,0,IF(COUNTIF(qwqlINIcol,'BPI+'!BT82)=0,-1.5,IF(INDEX(sorCol,MATCH(INDEX(valCol,MATCH('BPI+'!BT82,INIcol,0)),bpiTeams,0))&gt;=80,-1.5,IF(INDEX(sorCol,MATCH(INDEX(valCol,MATCH('BPI+'!BT82,INIcol,0)),bpiTeams,0))&gt;=41,-1 - (INDEX(sorCol,MATCH(INDEX(valCol,MATCH('BPI+'!BT82,INIcol,0)),bpiTeams,0)) - 41) * (0.5/39),(INDEX(sorCol,MATCH(INDEX(valCol,MATCH('BPI+'!BT82,INIcol,0)),bpiTeams,0)) + 40)/325 - 2))))</f>
        <v>0</v>
      </c>
      <c r="AY82" s="366">
        <f>IF(COUNTBLANK('BPI+'!BU82)=1,0,IF(COUNTIF(qwqlINIcol,'BPI+'!BU82)=0,-1.5,IF(INDEX(sorCol,MATCH(INDEX(valCol,MATCH('BPI+'!BU82,INIcol,0)),bpiTeams,0))&gt;=80,-1.5,IF(INDEX(sorCol,MATCH(INDEX(valCol,MATCH('BPI+'!BU82,INIcol,0)),bpiTeams,0))&gt;=41,-1 - (INDEX(sorCol,MATCH(INDEX(valCol,MATCH('BPI+'!BU82,INIcol,0)),bpiTeams,0)) - 41) * (0.5/39),(INDEX(sorCol,MATCH(INDEX(valCol,MATCH('BPI+'!BU82,INIcol,0)),bpiTeams,0)) + 40)/325 - 2))))</f>
        <v>0</v>
      </c>
      <c r="AZ82" s="366">
        <f>IF(COUNTBLANK('BPI+'!BV82)=1,0,IF(COUNTIF(qwqlINIcol,'BPI+'!BV82)=0,-1.5,IF(INDEX(sorCol,MATCH(INDEX(valCol,MATCH('BPI+'!BV82,INIcol,0)),bpiTeams,0))&gt;=80,-1.5,IF(INDEX(sorCol,MATCH(INDEX(valCol,MATCH('BPI+'!BV82,INIcol,0)),bpiTeams,0))&gt;=41,-1 - (INDEX(sorCol,MATCH(INDEX(valCol,MATCH('BPI+'!BV82,INIcol,0)),bpiTeams,0)) - 41) * (0.5/39),(INDEX(sorCol,MATCH(INDEX(valCol,MATCH('BPI+'!BV82,INIcol,0)),bpiTeams,0)) + 40)/325 - 2))))</f>
        <v>0</v>
      </c>
      <c r="BA82" s="366">
        <f>IF(COUNTBLANK('BPI+'!BW82)=1,0,IF(COUNTIF(qwqlINIcol,'BPI+'!BW82)=0,-1.5,IF(INDEX(sorCol,MATCH(INDEX(valCol,MATCH('BPI+'!BW82,INIcol,0)),bpiTeams,0))&gt;=80,-1.5,IF(INDEX(sorCol,MATCH(INDEX(valCol,MATCH('BPI+'!BW82,INIcol,0)),bpiTeams,0))&gt;=41,-1 - (INDEX(sorCol,MATCH(INDEX(valCol,MATCH('BPI+'!BW82,INIcol,0)),bpiTeams,0)) - 41) * (0.5/39),(INDEX(sorCol,MATCH(INDEX(valCol,MATCH('BPI+'!BW82,INIcol,0)),bpiTeams,0)) + 40)/325 - 2))))</f>
        <v>0</v>
      </c>
      <c r="BB82" s="366">
        <f>IF(COUNTBLANK('BPI+'!BX82)=1,0,IF(COUNTIF(qwqlINIcol,'BPI+'!BX82)=0,-1.5,IF(INDEX(sorCol,MATCH(INDEX(valCol,MATCH('BPI+'!BX82,INIcol,0)),bpiTeams,0))&gt;=80,-1.5,IF(INDEX(sorCol,MATCH(INDEX(valCol,MATCH('BPI+'!BX82,INIcol,0)),bpiTeams,0))&gt;=41,-1 - (INDEX(sorCol,MATCH(INDEX(valCol,MATCH('BPI+'!BX82,INIcol,0)),bpiTeams,0)) - 41) * (0.5/39),(INDEX(sorCol,MATCH(INDEX(valCol,MATCH('BPI+'!BX82,INIcol,0)),bpiTeams,0)) + 40)/325 - 2))))</f>
        <v>0</v>
      </c>
      <c r="BC82" s="374">
        <f>IF(COUNTBLANK('BPI+'!BY82)=0,-1.6,0)</f>
        <v>0</v>
      </c>
      <c r="BD82" s="374">
        <f>IF(COUNTBLANK('BPI+'!BZ82)=0,-1.6,0)</f>
        <v>0</v>
      </c>
      <c r="BE82" s="374">
        <f>IF(COUNTBLANK('BPI+'!CA82)=0,-1.6,0)</f>
        <v>0</v>
      </c>
      <c r="BF82" s="374">
        <f>IF(COUNTBLANK('BPI+'!CB82)=0,-1.6,0)</f>
        <v>0</v>
      </c>
      <c r="BG82" s="374">
        <f>IF(COUNTBLANK('BPI+'!CC82)=0,-1.6,0)</f>
        <v>0</v>
      </c>
      <c r="BH82" s="374">
        <f>IF(COUNTBLANK('BPI+'!CD82)=0,-1.6,0)</f>
        <v>0</v>
      </c>
      <c r="BI82" s="374">
        <f>IF(COUNTBLANK('BPI+'!CE82)=0,-1.6,0)</f>
        <v>0</v>
      </c>
      <c r="BJ82" s="374">
        <f>IF(COUNTBLANK('BPI+'!CF82)=0,-1.6,0)</f>
        <v>0</v>
      </c>
      <c r="BK82" s="374">
        <f>IF(COUNTBLANK('BPI+'!CG82)=0,-1.6,0)</f>
        <v>0</v>
      </c>
      <c r="BL82" s="374">
        <f>IF(COUNTBLANK('BPI+'!CH82)=0,-1.6,0)</f>
        <v>0</v>
      </c>
      <c r="BM82" s="374">
        <f>IF(COUNTBLANK('BPI+'!CI82)=0,-1.6,0)</f>
        <v>0</v>
      </c>
      <c r="BN82" s="374">
        <f>IF(COUNTBLANK('BPI+'!CJ82)=0,-1.6,0)</f>
        <v>0</v>
      </c>
      <c r="BO82" s="374">
        <f>IF(COUNTBLANK('BPI+'!CK82)=0,-1.6,0)</f>
        <v>0</v>
      </c>
      <c r="BP82" s="374">
        <f>IF(COUNTBLANK('BPI+'!CL82)=0,-1.6,0)</f>
        <v>0</v>
      </c>
      <c r="BQ82" s="374">
        <f>IF(COUNTBLANK('BPI+'!CM82)=0,-1.6,0)</f>
        <v>0</v>
      </c>
      <c r="BR82" s="374">
        <f>IF(COUNTBLANK('BPI+'!CN82)=0,-1.6,0)</f>
        <v>0</v>
      </c>
      <c r="BS82" s="374">
        <f>IF(COUNTBLANK('BPI+'!CO82)=0,-1.6,0)</f>
        <v>0</v>
      </c>
      <c r="BT82">
        <f t="shared" si="7"/>
        <v>0</v>
      </c>
    </row>
    <row r="83" spans="1:72" x14ac:dyDescent="0.3">
      <c r="A83">
        <f t="shared" si="5"/>
        <v>0</v>
      </c>
      <c r="B83" t="e">
        <f t="shared" si="6"/>
        <v>#N/A</v>
      </c>
      <c r="C83" s="358">
        <f>IF(
  COUNTBLANK('BPI+'!Y83)=1,
  0,
  IFERROR(
    IF(
      INDEX(sorCol,MATCH(INDEX(valCol,MATCH('BPI+'!Y83,INIcol,0)),bpiTeams,0))&lt;=40,
      2-INDEX(sorCol,MATCH(INDEX(valCol,MATCH('BPI+'!Y83,INIcol,0)),bpiTeams,0))/40,
      IF(
        INDEX(sorCol,MATCH(INDEX(valCol,MATCH('BPI+'!Y83,INIcol,0)),bpiTeams,0))&lt;=100,
        1-0.9*(INDEX(sorCol,MATCH(INDEX(valCol,MATCH('BPI+'!Y83,INIcol,0)),bpiTeams,0))-40)/60,
        0.1
      )
    ),
    0.1
  )
)</f>
        <v>0</v>
      </c>
      <c r="D83" s="358">
        <f>IF(
  COUNTBLANK('BPI+'!Z83)=1,
  0,
  IFERROR(
    IF(
      INDEX(sorCol,MATCH(INDEX(valCol,MATCH('BPI+'!Z83,INIcol,0)),bpiTeams,0))&lt;=40,
      2-INDEX(sorCol,MATCH(INDEX(valCol,MATCH('BPI+'!Z83,INIcol,0)),bpiTeams,0))/40,
      IF(
        INDEX(sorCol,MATCH(INDEX(valCol,MATCH('BPI+'!Z83,INIcol,0)),bpiTeams,0))&lt;=100,
        1-0.9*(INDEX(sorCol,MATCH(INDEX(valCol,MATCH('BPI+'!Z83,INIcol,0)),bpiTeams,0))-40)/60,
        0.1
      )
    ),
    0.1
  )
)</f>
        <v>0</v>
      </c>
      <c r="E83" s="358">
        <f>IF(
  COUNTBLANK('BPI+'!AA83)=1,
  0,
  IFERROR(
    IF(
      INDEX(sorCol,MATCH(INDEX(valCol,MATCH('BPI+'!AA83,INIcol,0)),bpiTeams,0))&lt;=40,
      2-INDEX(sorCol,MATCH(INDEX(valCol,MATCH('BPI+'!AA83,INIcol,0)),bpiTeams,0))/40,
      IF(
        INDEX(sorCol,MATCH(INDEX(valCol,MATCH('BPI+'!AA83,INIcol,0)),bpiTeams,0))&lt;=100,
        1-0.9*(INDEX(sorCol,MATCH(INDEX(valCol,MATCH('BPI+'!AA83,INIcol,0)),bpiTeams,0))-40)/60,
        0.1
      )
    ),
    0.1
  )
)</f>
        <v>0</v>
      </c>
      <c r="F83" s="358">
        <f>IF(
  COUNTBLANK('BPI+'!AB83)=1,
  0,
  IFERROR(
    IF(
      INDEX(sorCol,MATCH(INDEX(valCol,MATCH('BPI+'!AB83,INIcol,0)),bpiTeams,0))&lt;=40,
      2-INDEX(sorCol,MATCH(INDEX(valCol,MATCH('BPI+'!AB83,INIcol,0)),bpiTeams,0))/40,
      IF(
        INDEX(sorCol,MATCH(INDEX(valCol,MATCH('BPI+'!AB83,INIcol,0)),bpiTeams,0))&lt;=100,
        1-0.9*(INDEX(sorCol,MATCH(INDEX(valCol,MATCH('BPI+'!AB83,INIcol,0)),bpiTeams,0))-40)/60,
        0.1
      )
    ),
    0.1
  )
)</f>
        <v>0</v>
      </c>
      <c r="G83" s="358">
        <f>IF(
  COUNTBLANK('BPI+'!AC83)=1,
  0,
  IFERROR(
    IF(
      INDEX(sorCol,MATCH(INDEX(valCol,MATCH('BPI+'!AC83,INIcol,0)),bpiTeams,0))&lt;=40,
      2-INDEX(sorCol,MATCH(INDEX(valCol,MATCH('BPI+'!AC83,INIcol,0)),bpiTeams,0))/40,
      IF(
        INDEX(sorCol,MATCH(INDEX(valCol,MATCH('BPI+'!AC83,INIcol,0)),bpiTeams,0))&lt;=100,
        1-0.9*(INDEX(sorCol,MATCH(INDEX(valCol,MATCH('BPI+'!AC83,INIcol,0)),bpiTeams,0))-40)/60,
        0.1
      )
    ),
    0.1
  )
)</f>
        <v>0</v>
      </c>
      <c r="H83" s="358">
        <f>IF(
  COUNTBLANK('BPI+'!AD83)=1,
  0,
  IFERROR(
    IF(
      INDEX(sorCol,MATCH(INDEX(valCol,MATCH('BPI+'!AD83,INIcol,0)),bpiTeams,0))&lt;=40,
      2-INDEX(sorCol,MATCH(INDEX(valCol,MATCH('BPI+'!AD83,INIcol,0)),bpiTeams,0))/40,
      IF(
        INDEX(sorCol,MATCH(INDEX(valCol,MATCH('BPI+'!AD83,INIcol,0)),bpiTeams,0))&lt;=100,
        1-0.9*(INDEX(sorCol,MATCH(INDEX(valCol,MATCH('BPI+'!AD83,INIcol,0)),bpiTeams,0))-40)/60,
        0.1
      )
    ),
    0.1
  )
)</f>
        <v>0</v>
      </c>
      <c r="I83" s="358">
        <f>IF(
  COUNTBLANK('BPI+'!AE83)=1,
  0,
  IFERROR(
    IF(
      INDEX(sorCol,MATCH(INDEX(valCol,MATCH('BPI+'!AE83,INIcol,0)),bpiTeams,0))&lt;=40,
      2-INDEX(sorCol,MATCH(INDEX(valCol,MATCH('BPI+'!AE83,INIcol,0)),bpiTeams,0))/40,
      IF(
        INDEX(sorCol,MATCH(INDEX(valCol,MATCH('BPI+'!AE83,INIcol,0)),bpiTeams,0))&lt;=100,
        1-0.9*(INDEX(sorCol,MATCH(INDEX(valCol,MATCH('BPI+'!AE83,INIcol,0)),bpiTeams,0))-40)/60,
        0.1
      )
    ),
    0.1
  )
)</f>
        <v>0</v>
      </c>
      <c r="J83" s="358">
        <f>IF(
  COUNTBLANK('BPI+'!AF83)=1,
  0,
  IFERROR(
    IF(
      INDEX(sorCol,MATCH(INDEX(valCol,MATCH('BPI+'!AF83,INIcol,0)),bpiTeams,0))&lt;=40,
      2-INDEX(sorCol,MATCH(INDEX(valCol,MATCH('BPI+'!AF83,INIcol,0)),bpiTeams,0))/40,
      IF(
        INDEX(sorCol,MATCH(INDEX(valCol,MATCH('BPI+'!AF83,INIcol,0)),bpiTeams,0))&lt;=100,
        1-0.9*(INDEX(sorCol,MATCH(INDEX(valCol,MATCH('BPI+'!AF83,INIcol,0)),bpiTeams,0))-40)/60,
        0.1
      )
    ),
    0.1
  )
)</f>
        <v>0</v>
      </c>
      <c r="K83" s="358">
        <f>IF(
  COUNTBLANK('BPI+'!AG83)=1,
  0,
  IFERROR(
    IF(
      INDEX(sorCol,MATCH(INDEX(valCol,MATCH('BPI+'!AG83,INIcol,0)),bpiTeams,0))&lt;=40,
      2-INDEX(sorCol,MATCH(INDEX(valCol,MATCH('BPI+'!AG83,INIcol,0)),bpiTeams,0))/40,
      IF(
        INDEX(sorCol,MATCH(INDEX(valCol,MATCH('BPI+'!AG83,INIcol,0)),bpiTeams,0))&lt;=100,
        1-0.9*(INDEX(sorCol,MATCH(INDEX(valCol,MATCH('BPI+'!AG83,INIcol,0)),bpiTeams,0))-40)/60,
        0.1
      )
    ),
    0.1
  )
)</f>
        <v>0</v>
      </c>
      <c r="L83" s="358">
        <f>IF(
  COUNTBLANK('BPI+'!AH83)=1,
  0,
  IFERROR(
    IF(
      INDEX(sorCol,MATCH(INDEX(valCol,MATCH('BPI+'!AH83,INIcol,0)),bpiTeams,0))&lt;=40,
      2-INDEX(sorCol,MATCH(INDEX(valCol,MATCH('BPI+'!AH83,INIcol,0)),bpiTeams,0))/40,
      IF(
        INDEX(sorCol,MATCH(INDEX(valCol,MATCH('BPI+'!AH83,INIcol,0)),bpiTeams,0))&lt;=100,
        1-0.9*(INDEX(sorCol,MATCH(INDEX(valCol,MATCH('BPI+'!AH83,INIcol,0)),bpiTeams,0))-40)/60,
        0.1
      )
    ),
    0.1
  )
)</f>
        <v>0</v>
      </c>
      <c r="M83" s="358">
        <f>IF(
  COUNTBLANK('BPI+'!AI83)=1,
  0,
  IFERROR(
    IF(
      INDEX(sorCol,MATCH(INDEX(valCol,MATCH('BPI+'!AI83,INIcol,0)),bpiTeams,0))&lt;=40,
      2-INDEX(sorCol,MATCH(INDEX(valCol,MATCH('BPI+'!AI83,INIcol,0)),bpiTeams,0))/40,
      IF(
        INDEX(sorCol,MATCH(INDEX(valCol,MATCH('BPI+'!AI83,INIcol,0)),bpiTeams,0))&lt;=100,
        1-0.9*(INDEX(sorCol,MATCH(INDEX(valCol,MATCH('BPI+'!AI83,INIcol,0)),bpiTeams,0))-40)/60,
        0.1
      )
    ),
    0.1
  )
)</f>
        <v>0</v>
      </c>
      <c r="N83" s="358">
        <f>IF(
  COUNTBLANK('BPI+'!AJ83)=1,
  0,
  IFERROR(
    IF(
      INDEX(sorCol,MATCH(INDEX(valCol,MATCH('BPI+'!AJ83,INIcol,0)),bpiTeams,0))&lt;=40,
      2-INDEX(sorCol,MATCH(INDEX(valCol,MATCH('BPI+'!AJ83,INIcol,0)),bpiTeams,0))/40,
      IF(
        INDEX(sorCol,MATCH(INDEX(valCol,MATCH('BPI+'!AJ83,INIcol,0)),bpiTeams,0))&lt;=100,
        1-0.9*(INDEX(sorCol,MATCH(INDEX(valCol,MATCH('BPI+'!AJ83,INIcol,0)),bpiTeams,0))-40)/60,
        0.1
      )
    ),
    0.1
  )
)</f>
        <v>0</v>
      </c>
      <c r="O83" s="366">
        <f>IF(
  COUNTBLANK('BPI+'!AK83)=1,
  0,
  IFERROR(
    IF(
      INDEX(sorCol, MATCH(INDEX(valCol, MATCH('BPI+'!AK83, INIcol, 0)), bpiTeams, 0)) &lt;= 40,
      -INDEX(sorCol, MATCH(INDEX(valCol, MATCH('BPI+'!AK83, INIcol, 0)), bpiTeams, 0))/40,
      IF(
        INDEX(sorCol, MATCH(INDEX(valCol, MATCH('BPI+'!AK83, INIcol, 0)), bpiTeams, 0)) &lt;= 100,
        -1 - (INDEX(sorCol, MATCH(INDEX(valCol, MATCH('BPI+'!AK83, INIcol, 0)), bpiTeams, 0)) - 40)/60,
        -2
      )
    ),
    -2
  )
)</f>
        <v>0</v>
      </c>
      <c r="P83" s="366">
        <f>IF(
  COUNTBLANK('BPI+'!AL83)=1,
  0,
  IFERROR(
    IF(
      INDEX(sorCol, MATCH(INDEX(valCol, MATCH('BPI+'!AL83, INIcol, 0)), bpiTeams, 0)) &lt;= 40,
      -INDEX(sorCol, MATCH(INDEX(valCol, MATCH('BPI+'!AL83, INIcol, 0)), bpiTeams, 0))/40,
      IF(
        INDEX(sorCol, MATCH(INDEX(valCol, MATCH('BPI+'!AL83, INIcol, 0)), bpiTeams, 0)) &lt;= 100,
        -1 - (INDEX(sorCol, MATCH(INDEX(valCol, MATCH('BPI+'!AL83, INIcol, 0)), bpiTeams, 0)) - 40)/60,
        -2
      )
    ),
    -2
  )
)</f>
        <v>0</v>
      </c>
      <c r="Q83" s="366">
        <f>IF(
  COUNTBLANK('BPI+'!AM83)=1,
  0,
  IFERROR(
    IF(
      INDEX(sorCol, MATCH(INDEX(valCol, MATCH('BPI+'!AM83, INIcol, 0)), bpiTeams, 0)) &lt;= 40,
      -INDEX(sorCol, MATCH(INDEX(valCol, MATCH('BPI+'!AM83, INIcol, 0)), bpiTeams, 0))/40,
      IF(
        INDEX(sorCol, MATCH(INDEX(valCol, MATCH('BPI+'!AM83, INIcol, 0)), bpiTeams, 0)) &lt;= 100,
        -1 - (INDEX(sorCol, MATCH(INDEX(valCol, MATCH('BPI+'!AM83, INIcol, 0)), bpiTeams, 0)) - 40)/60,
        -2
      )
    ),
    -2
  )
)</f>
        <v>0</v>
      </c>
      <c r="R83" s="366">
        <f>IF(
  COUNTBLANK('BPI+'!AN83)=1,
  0,
  IFERROR(
    IF(
      INDEX(sorCol, MATCH(INDEX(valCol, MATCH('BPI+'!AN83, INIcol, 0)), bpiTeams, 0)) &lt;= 40,
      -INDEX(sorCol, MATCH(INDEX(valCol, MATCH('BPI+'!AN83, INIcol, 0)), bpiTeams, 0))/40,
      IF(
        INDEX(sorCol, MATCH(INDEX(valCol, MATCH('BPI+'!AN83, INIcol, 0)), bpiTeams, 0)) &lt;= 100,
        -1 - (INDEX(sorCol, MATCH(INDEX(valCol, MATCH('BPI+'!AN83, INIcol, 0)), bpiTeams, 0)) - 40)/60,
        -2
      )
    ),
    -2
  )
)</f>
        <v>0</v>
      </c>
      <c r="S83" s="366">
        <f>IF(
  COUNTBLANK('BPI+'!AO83)=1,
  0,
  IFERROR(
    IF(
      INDEX(sorCol, MATCH(INDEX(valCol, MATCH('BPI+'!AO83, INIcol, 0)), bpiTeams, 0)) &lt;= 40,
      -INDEX(sorCol, MATCH(INDEX(valCol, MATCH('BPI+'!AO83, INIcol, 0)), bpiTeams, 0))/40,
      IF(
        INDEX(sorCol, MATCH(INDEX(valCol, MATCH('BPI+'!AO83, INIcol, 0)), bpiTeams, 0)) &lt;= 100,
        -1 - (INDEX(sorCol, MATCH(INDEX(valCol, MATCH('BPI+'!AO83, INIcol, 0)), bpiTeams, 0)) - 40)/60,
        -2
      )
    ),
    -2
  )
)</f>
        <v>0</v>
      </c>
      <c r="T83" s="366">
        <f>IF(
  COUNTBLANK('BPI+'!AP83)=1,
  0,
  IFERROR(
    IF(
      INDEX(sorCol, MATCH(INDEX(valCol, MATCH('BPI+'!AP83, INIcol, 0)), bpiTeams, 0)) &lt;= 40,
      -INDEX(sorCol, MATCH(INDEX(valCol, MATCH('BPI+'!AP83, INIcol, 0)), bpiTeams, 0))/40,
      IF(
        INDEX(sorCol, MATCH(INDEX(valCol, MATCH('BPI+'!AP83, INIcol, 0)), bpiTeams, 0)) &lt;= 100,
        -1 - (INDEX(sorCol, MATCH(INDEX(valCol, MATCH('BPI+'!AP83, INIcol, 0)), bpiTeams, 0)) - 40)/60,
        -2
      )
    ),
    -2
  )
)</f>
        <v>0</v>
      </c>
      <c r="U83" s="366">
        <f>IF(
  COUNTBLANK('BPI+'!AQ83)=1,
  0,
  IFERROR(
    IF(
      INDEX(sorCol, MATCH(INDEX(valCol, MATCH('BPI+'!AQ83, INIcol, 0)), bpiTeams, 0)) &lt;= 40,
      -INDEX(sorCol, MATCH(INDEX(valCol, MATCH('BPI+'!AQ83, INIcol, 0)), bpiTeams, 0))/40,
      IF(
        INDEX(sorCol, MATCH(INDEX(valCol, MATCH('BPI+'!AQ83, INIcol, 0)), bpiTeams, 0)) &lt;= 100,
        -1 - (INDEX(sorCol, MATCH(INDEX(valCol, MATCH('BPI+'!AQ83, INIcol, 0)), bpiTeams, 0)) - 40)/60,
        -2
      )
    ),
    -2
  )
)</f>
        <v>0</v>
      </c>
      <c r="V83" s="366">
        <f>IF(
  COUNTBLANK('BPI+'!AR83)=1,
  0,
  IFERROR(
    IF(
      INDEX(sorCol, MATCH(INDEX(valCol, MATCH('BPI+'!AR83, INIcol, 0)), bpiTeams, 0)) &lt;= 40,
      -INDEX(sorCol, MATCH(INDEX(valCol, MATCH('BPI+'!AR83, INIcol, 0)), bpiTeams, 0))/40,
      IF(
        INDEX(sorCol, MATCH(INDEX(valCol, MATCH('BPI+'!AR83, INIcol, 0)), bpiTeams, 0)) &lt;= 100,
        -1 - (INDEX(sorCol, MATCH(INDEX(valCol, MATCH('BPI+'!AR83, INIcol, 0)), bpiTeams, 0)) - 40)/60,
        -2
      )
    ),
    -2
  )
)</f>
        <v>0</v>
      </c>
      <c r="W83" s="366">
        <f>IF(
  COUNTBLANK('BPI+'!AS83)=1,
  0,
  IFERROR(
    IF(
      INDEX(sorCol, MATCH(INDEX(valCol, MATCH('BPI+'!AS83, INIcol, 0)), bpiTeams, 0)) &lt;= 40,
      -INDEX(sorCol, MATCH(INDEX(valCol, MATCH('BPI+'!AS83, INIcol, 0)), bpiTeams, 0))/40,
      IF(
        INDEX(sorCol, MATCH(INDEX(valCol, MATCH('BPI+'!AS83, INIcol, 0)), bpiTeams, 0)) &lt;= 100,
        -1 - (INDEX(sorCol, MATCH(INDEX(valCol, MATCH('BPI+'!AS83, INIcol, 0)), bpiTeams, 0)) - 40)/60,
        -2
      )
    ),
    -2
  )
)</f>
        <v>0</v>
      </c>
      <c r="X83" s="366">
        <f>IF(
  COUNTBLANK('BPI+'!AT83)=1,
  0,
  IFERROR(
    IF(
      INDEX(sorCol, MATCH(INDEX(valCol, MATCH('BPI+'!AT83, INIcol, 0)), bpiTeams, 0)) &lt;= 40,
      -INDEX(sorCol, MATCH(INDEX(valCol, MATCH('BPI+'!AT83, INIcol, 0)), bpiTeams, 0))/40,
      IF(
        INDEX(sorCol, MATCH(INDEX(valCol, MATCH('BPI+'!AT83, INIcol, 0)), bpiTeams, 0)) &lt;= 100,
        -1 - (INDEX(sorCol, MATCH(INDEX(valCol, MATCH('BPI+'!AT83, INIcol, 0)), bpiTeams, 0)) - 40)/60,
        -2
      )
    ),
    -2
  )
)</f>
        <v>0</v>
      </c>
      <c r="Y83" s="366">
        <f>IF(
  COUNTBLANK('BPI+'!AU83)=1,
  0,
  IFERROR(
    IF(
      INDEX(sorCol, MATCH(INDEX(valCol, MATCH('BPI+'!AU83, INIcol, 0)), bpiTeams, 0)) &lt;= 40,
      -INDEX(sorCol, MATCH(INDEX(valCol, MATCH('BPI+'!AU83, INIcol, 0)), bpiTeams, 0))/40,
      IF(
        INDEX(sorCol, MATCH(INDEX(valCol, MATCH('BPI+'!AU83, INIcol, 0)), bpiTeams, 0)) &lt;= 100,
        -1 - (INDEX(sorCol, MATCH(INDEX(valCol, MATCH('BPI+'!AU83, INIcol, 0)), bpiTeams, 0)) - 40)/60,
        -2
      )
    ),
    -2
  )
)</f>
        <v>0</v>
      </c>
      <c r="Z83" s="366">
        <f>IF(
  COUNTBLANK('BPI+'!AV83)=1,
  0,
  IFERROR(
    IF(
      INDEX(sorCol, MATCH(INDEX(valCol, MATCH('BPI+'!AV83, INIcol, 0)), bpiTeams, 0)) &lt;= 40,
      -INDEX(sorCol, MATCH(INDEX(valCol, MATCH('BPI+'!AV83, INIcol, 0)), bpiTeams, 0))/40,
      IF(
        INDEX(sorCol, MATCH(INDEX(valCol, MATCH('BPI+'!AV83, INIcol, 0)), bpiTeams, 0)) &lt;= 100,
        -1 - (INDEX(sorCol, MATCH(INDEX(valCol, MATCH('BPI+'!AV83, INIcol, 0)), bpiTeams, 0)) - 40)/60,
        -2
      )
    ),
    -2
  )
)</f>
        <v>0</v>
      </c>
      <c r="AA83" s="358">
        <f>IFERROR(IF(COUNTBLANK('BPI+'!AX83)=1,0,IF(COUNTIF(qwqlINIcol,'BPI+'!AX83)=0,0.1,IF(INDEX(sorCol,MATCH(INDEX(valCol,MATCH('BPI+'!AW83,INIcol,0)),bpiTeams,0))&gt;=40,INDEX(sorCol,MATCH(INDEX(valCol,MATCH('BPI+'!AW83,INIcol,0)),bpiTeams,0))*-1/40+2,(INDEX(sorCol,MATCH(INDEX(valCol,MATCH('BPI+'!AW83,INIcol,0)),bpiTeams,0))*(-1)+40)/325+1))),0)</f>
        <v>0</v>
      </c>
      <c r="AB83" s="358">
        <f>IFERROR(IF(COUNTBLANK('BPI+'!AY83)=1,0,IF(COUNTIF(qwqlINIcol,'BPI+'!AY83)=0,0.1,IF(INDEX(sorCol,MATCH(INDEX(valCol,MATCH('BPI+'!AX83,INIcol,0)),bpiTeams,0))&gt;=40,INDEX(sorCol,MATCH(INDEX(valCol,MATCH('BPI+'!AX83,INIcol,0)),bpiTeams,0))*-1/40+2,(INDEX(sorCol,MATCH(INDEX(valCol,MATCH('BPI+'!AX83,INIcol,0)),bpiTeams,0))*(-1)+40)/325+1))),0)</f>
        <v>0</v>
      </c>
      <c r="AC83" s="358">
        <f>IFERROR(IF(COUNTBLANK('BPI+'!AZ83)=1,0,IF(COUNTIF(qwqlINIcol,'BPI+'!AZ83)=0,0.1,IF(INDEX(sorCol,MATCH(INDEX(valCol,MATCH('BPI+'!AY83,INIcol,0)),bpiTeams,0))&gt;=40,INDEX(sorCol,MATCH(INDEX(valCol,MATCH('BPI+'!AY83,INIcol,0)),bpiTeams,0))*-1/40+2,(INDEX(sorCol,MATCH(INDEX(valCol,MATCH('BPI+'!AY83,INIcol,0)),bpiTeams,0))*(-1)+40)/325+1))),0)</f>
        <v>0</v>
      </c>
      <c r="AD83" s="358">
        <f>IFERROR(IF(COUNTBLANK('BPI+'!BA83)=1,0,IF(COUNTIF(qwqlINIcol,'BPI+'!BA83)=0,0.1,IF(INDEX(sorCol,MATCH(INDEX(valCol,MATCH('BPI+'!AZ83,INIcol,0)),bpiTeams,0))&gt;=40,INDEX(sorCol,MATCH(INDEX(valCol,MATCH('BPI+'!AZ83,INIcol,0)),bpiTeams,0))*-1/40+2,(INDEX(sorCol,MATCH(INDEX(valCol,MATCH('BPI+'!AZ83,INIcol,0)),bpiTeams,0))*(-1)+40)/325+1))),0)</f>
        <v>0</v>
      </c>
      <c r="AE83" s="358">
        <f>IFERROR(IF(COUNTBLANK('BPI+'!BB83)=1,0,IF(COUNTIF(qwqlINIcol,'BPI+'!BB83)=0,0.1,IF(INDEX(sorCol,MATCH(INDEX(valCol,MATCH('BPI+'!BA83,INIcol,0)),bpiTeams,0))&gt;=40,INDEX(sorCol,MATCH(INDEX(valCol,MATCH('BPI+'!BA83,INIcol,0)),bpiTeams,0))*-1/40+2,(INDEX(sorCol,MATCH(INDEX(valCol,MATCH('BPI+'!BA83,INIcol,0)),bpiTeams,0))*(-1)+40)/325+1))),0)</f>
        <v>0</v>
      </c>
      <c r="AF83" s="358">
        <f>IFERROR(IF(COUNTBLANK('BPI+'!BC83)=1,0,IF(COUNTIF(qwqlINIcol,'BPI+'!BC83)=0,0.1,IF(INDEX(sorCol,MATCH(INDEX(valCol,MATCH('BPI+'!BB83,INIcol,0)),bpiTeams,0))&gt;=40,INDEX(sorCol,MATCH(INDEX(valCol,MATCH('BPI+'!BB83,INIcol,0)),bpiTeams,0))*-1/40+2,(INDEX(sorCol,MATCH(INDEX(valCol,MATCH('BPI+'!BB83,INIcol,0)),bpiTeams,0))*(-1)+40)/325+1))),0)</f>
        <v>0</v>
      </c>
      <c r="AG83" s="358">
        <f>IFERROR(IF(COUNTBLANK('BPI+'!BD83)=1,0,IF(COUNTIF(qwqlINIcol,'BPI+'!BD83)=0,0.1,IF(INDEX(sorCol,MATCH(INDEX(valCol,MATCH('BPI+'!BC83,INIcol,0)),bpiTeams,0))&gt;=40,INDEX(sorCol,MATCH(INDEX(valCol,MATCH('BPI+'!BC83,INIcol,0)),bpiTeams,0))*-1/40+2,(INDEX(sorCol,MATCH(INDEX(valCol,MATCH('BPI+'!BC83,INIcol,0)),bpiTeams,0))*(-1)+40)/325+1))),0)</f>
        <v>0</v>
      </c>
      <c r="AH83" s="358">
        <f>IFERROR(IF(COUNTBLANK('BPI+'!BE83)=1,0,IF(COUNTIF(qwqlINIcol,'BPI+'!BE83)=0,0.1,IF(INDEX(sorCol,MATCH(INDEX(valCol,MATCH('BPI+'!BD83,INIcol,0)),bpiTeams,0))&gt;=40,INDEX(sorCol,MATCH(INDEX(valCol,MATCH('BPI+'!BD83,INIcol,0)),bpiTeams,0))*-1/40+2,(INDEX(sorCol,MATCH(INDEX(valCol,MATCH('BPI+'!BD83,INIcol,0)),bpiTeams,0))*(-1)+40)/325+1))),0)</f>
        <v>0</v>
      </c>
      <c r="AI83" s="358">
        <f>IFERROR(IF(COUNTBLANK('BPI+'!BF83)=1,0,IF(COUNTIF(qwqlINIcol,'BPI+'!BF83)=0,0.1,IF(INDEX(sorCol,MATCH(INDEX(valCol,MATCH('BPI+'!BE83,INIcol,0)),bpiTeams,0))&gt;=40,INDEX(sorCol,MATCH(INDEX(valCol,MATCH('BPI+'!BE83,INIcol,0)),bpiTeams,0))*-1/40+2,(INDEX(sorCol,MATCH(INDEX(valCol,MATCH('BPI+'!BE83,INIcol,0)),bpiTeams,0))*(-1)+40)/325+1))),0)</f>
        <v>0</v>
      </c>
      <c r="AJ83" s="358">
        <f>IFERROR(IF(COUNTBLANK('BPI+'!BG83)=1,0,IF(COUNTIF(qwqlINIcol,'BPI+'!BG83)=0,0.1,IF(INDEX(sorCol,MATCH(INDEX(valCol,MATCH('BPI+'!BF83,INIcol,0)),bpiTeams,0))&gt;=40,INDEX(sorCol,MATCH(INDEX(valCol,MATCH('BPI+'!BF83,INIcol,0)),bpiTeams,0))*-1/40+2,(INDEX(sorCol,MATCH(INDEX(valCol,MATCH('BPI+'!BF83,INIcol,0)),bpiTeams,0))*(-1)+40)/325+1))),0)</f>
        <v>0</v>
      </c>
      <c r="AK83" s="358">
        <f>IFERROR(IF(COUNTBLANK('BPI+'!BH83)=1,0,IF(COUNTIF(qwqlINIcol,'BPI+'!BH83)=0,0.1,IF(INDEX(sorCol,MATCH(INDEX(valCol,MATCH('BPI+'!BG83,INIcol,0)),bpiTeams,0))&gt;=40,INDEX(sorCol,MATCH(INDEX(valCol,MATCH('BPI+'!BG83,INIcol,0)),bpiTeams,0))*-1/40+2,(INDEX(sorCol,MATCH(INDEX(valCol,MATCH('BPI+'!BG83,INIcol,0)),bpiTeams,0))*(-1)+40)/325+1))),0)</f>
        <v>0</v>
      </c>
      <c r="AL83" s="358">
        <f>IFERROR(IF(COUNTBLANK('BPI+'!BI83)=1,0,IF(COUNTIF(qwqlINIcol,'BPI+'!BI83)=0,0.1,IF(INDEX(sorCol,MATCH(INDEX(valCol,MATCH('BPI+'!BH83,INIcol,0)),bpiTeams,0))&gt;=40,INDEX(sorCol,MATCH(INDEX(valCol,MATCH('BPI+'!BH83,INIcol,0)),bpiTeams,0))*-1/40+2,(INDEX(sorCol,MATCH(INDEX(valCol,MATCH('BPI+'!BH83,INIcol,0)),bpiTeams,0))*(-1)+40)/325+1))),0)</f>
        <v>0</v>
      </c>
      <c r="AM83" s="358">
        <f>IFERROR(IF(COUNTBLANK('BPI+'!BJ83)=1,0,IF(COUNTIF(qwqlINIcol,'BPI+'!BJ83)=0,0.1,IF(INDEX(sorCol,MATCH(INDEX(valCol,MATCH('BPI+'!BI83,INIcol,0)),bpiTeams,0))&gt;=40,INDEX(sorCol,MATCH(INDEX(valCol,MATCH('BPI+'!BI83,INIcol,0)),bpiTeams,0))*-1/40+2,(INDEX(sorCol,MATCH(INDEX(valCol,MATCH('BPI+'!BI83,INIcol,0)),bpiTeams,0))*(-1)+40)/325+1))),0)</f>
        <v>0</v>
      </c>
      <c r="AN83" s="358">
        <f>IFERROR(IF(COUNTBLANK('BPI+'!BK83)=1,0,IF(COUNTIF(qwqlINIcol,'BPI+'!BK83)=0,0.1,IF(INDEX(sorCol,MATCH(INDEX(valCol,MATCH('BPI+'!BJ83,INIcol,0)),bpiTeams,0))&gt;=40,INDEX(sorCol,MATCH(INDEX(valCol,MATCH('BPI+'!BJ83,INIcol,0)),bpiTeams,0))*-1/40+2,(INDEX(sorCol,MATCH(INDEX(valCol,MATCH('BPI+'!BJ83,INIcol,0)),bpiTeams,0))*(-1)+40)/325+1))),0)</f>
        <v>0</v>
      </c>
      <c r="AO83" s="358">
        <f>IFERROR(IF(COUNTBLANK('BPI+'!BL83)=1,0,IF(COUNTIF(qwqlINIcol,'BPI+'!BL83)=0,0.1,IF(INDEX(sorCol,MATCH(INDEX(valCol,MATCH('BPI+'!BK83,INIcol,0)),bpiTeams,0))&gt;=40,INDEX(sorCol,MATCH(INDEX(valCol,MATCH('BPI+'!BK83,INIcol,0)),bpiTeams,0))*-1/40+2,(INDEX(sorCol,MATCH(INDEX(valCol,MATCH('BPI+'!BK83,INIcol,0)),bpiTeams,0))*(-1)+40)/325+1))),0)</f>
        <v>0</v>
      </c>
      <c r="AP83" s="366">
        <f>IF(COUNTBLANK('BPI+'!BL83)=1,0,IF(COUNTIF(qwqlINIcol,'BPI+'!BL83)=0,-1.5,IF(INDEX(sorCol,MATCH(INDEX(valCol,MATCH('BPI+'!BL83,INIcol,0)),bpiTeams,0))&gt;=80,-1.5,IF(INDEX(sorCol,MATCH(INDEX(valCol,MATCH('BPI+'!BL83,INIcol,0)),bpiTeams,0))&gt;=41,-1 - (INDEX(sorCol,MATCH(INDEX(valCol,MATCH('BPI+'!BL83,INIcol,0)),bpiTeams,0)) - 41) * (0.5/39),(INDEX(sorCol,MATCH(INDEX(valCol,MATCH('BPI+'!BL83,INIcol,0)),bpiTeams,0)) + 40)/325 - 2))))</f>
        <v>0</v>
      </c>
      <c r="AQ83" s="366">
        <f>IF(COUNTBLANK('BPI+'!BM83)=1,0,IF(COUNTIF(qwqlINIcol,'BPI+'!BM83)=0,-1.5,IF(INDEX(sorCol,MATCH(INDEX(valCol,MATCH('BPI+'!BM83,INIcol,0)),bpiTeams,0))&gt;=80,-1.5,IF(INDEX(sorCol,MATCH(INDEX(valCol,MATCH('BPI+'!BM83,INIcol,0)),bpiTeams,0))&gt;=41,-1 - (INDEX(sorCol,MATCH(INDEX(valCol,MATCH('BPI+'!BM83,INIcol,0)),bpiTeams,0)) - 41) * (0.5/39),(INDEX(sorCol,MATCH(INDEX(valCol,MATCH('BPI+'!BM83,INIcol,0)),bpiTeams,0)) + 40)/325 - 2))))</f>
        <v>0</v>
      </c>
      <c r="AR83" s="366">
        <f>IF(COUNTBLANK('BPI+'!BN83)=1,0,IF(COUNTIF(qwqlINIcol,'BPI+'!BN83)=0,-1.5,IF(INDEX(sorCol,MATCH(INDEX(valCol,MATCH('BPI+'!BN83,INIcol,0)),bpiTeams,0))&gt;=80,-1.5,IF(INDEX(sorCol,MATCH(INDEX(valCol,MATCH('BPI+'!BN83,INIcol,0)),bpiTeams,0))&gt;=41,-1 - (INDEX(sorCol,MATCH(INDEX(valCol,MATCH('BPI+'!BN83,INIcol,0)),bpiTeams,0)) - 41) * (0.5/39),(INDEX(sorCol,MATCH(INDEX(valCol,MATCH('BPI+'!BN83,INIcol,0)),bpiTeams,0)) + 40)/325 - 2))))</f>
        <v>0</v>
      </c>
      <c r="AS83" s="366">
        <f>IF(COUNTBLANK('BPI+'!BO83)=1,0,IF(COUNTIF(qwqlINIcol,'BPI+'!BO83)=0,-1.5,IF(INDEX(sorCol,MATCH(INDEX(valCol,MATCH('BPI+'!BO83,INIcol,0)),bpiTeams,0))&gt;=80,-1.5,IF(INDEX(sorCol,MATCH(INDEX(valCol,MATCH('BPI+'!BO83,INIcol,0)),bpiTeams,0))&gt;=41,-1 - (INDEX(sorCol,MATCH(INDEX(valCol,MATCH('BPI+'!BO83,INIcol,0)),bpiTeams,0)) - 41) * (0.5/39),(INDEX(sorCol,MATCH(INDEX(valCol,MATCH('BPI+'!BO83,INIcol,0)),bpiTeams,0)) + 40)/325 - 2))))</f>
        <v>0</v>
      </c>
      <c r="AT83" s="366">
        <f>IF(COUNTBLANK('BPI+'!BP83)=1,0,IF(COUNTIF(qwqlINIcol,'BPI+'!BP83)=0,-1.5,IF(INDEX(sorCol,MATCH(INDEX(valCol,MATCH('BPI+'!BP83,INIcol,0)),bpiTeams,0))&gt;=80,-1.5,IF(INDEX(sorCol,MATCH(INDEX(valCol,MATCH('BPI+'!BP83,INIcol,0)),bpiTeams,0))&gt;=41,-1 - (INDEX(sorCol,MATCH(INDEX(valCol,MATCH('BPI+'!BP83,INIcol,0)),bpiTeams,0)) - 41) * (0.5/39),(INDEX(sorCol,MATCH(INDEX(valCol,MATCH('BPI+'!BP83,INIcol,0)),bpiTeams,0)) + 40)/325 - 2))))</f>
        <v>0</v>
      </c>
      <c r="AU83" s="366">
        <f>IF(COUNTBLANK('BPI+'!BQ83)=1,0,IF(COUNTIF(qwqlINIcol,'BPI+'!BQ83)=0,-1.5,IF(INDEX(sorCol,MATCH(INDEX(valCol,MATCH('BPI+'!BQ83,INIcol,0)),bpiTeams,0))&gt;=80,-1.5,IF(INDEX(sorCol,MATCH(INDEX(valCol,MATCH('BPI+'!BQ83,INIcol,0)),bpiTeams,0))&gt;=41,-1 - (INDEX(sorCol,MATCH(INDEX(valCol,MATCH('BPI+'!BQ83,INIcol,0)),bpiTeams,0)) - 41) * (0.5/39),(INDEX(sorCol,MATCH(INDEX(valCol,MATCH('BPI+'!BQ83,INIcol,0)),bpiTeams,0)) + 40)/325 - 2))))</f>
        <v>0</v>
      </c>
      <c r="AV83" s="366">
        <f>IF(COUNTBLANK('BPI+'!BR83)=1,0,IF(COUNTIF(qwqlINIcol,'BPI+'!BR83)=0,-1.5,IF(INDEX(sorCol,MATCH(INDEX(valCol,MATCH('BPI+'!BR83,INIcol,0)),bpiTeams,0))&gt;=80,-1.5,IF(INDEX(sorCol,MATCH(INDEX(valCol,MATCH('BPI+'!BR83,INIcol,0)),bpiTeams,0))&gt;=41,-1 - (INDEX(sorCol,MATCH(INDEX(valCol,MATCH('BPI+'!BR83,INIcol,0)),bpiTeams,0)) - 41) * (0.5/39),(INDEX(sorCol,MATCH(INDEX(valCol,MATCH('BPI+'!BR83,INIcol,0)),bpiTeams,0)) + 40)/325 - 2))))</f>
        <v>0</v>
      </c>
      <c r="AW83" s="366">
        <f>IF(COUNTBLANK('BPI+'!BS83)=1,0,IF(COUNTIF(qwqlINIcol,'BPI+'!BS83)=0,-1.5,IF(INDEX(sorCol,MATCH(INDEX(valCol,MATCH('BPI+'!BS83,INIcol,0)),bpiTeams,0))&gt;=80,-1.5,IF(INDEX(sorCol,MATCH(INDEX(valCol,MATCH('BPI+'!BS83,INIcol,0)),bpiTeams,0))&gt;=41,-1 - (INDEX(sorCol,MATCH(INDEX(valCol,MATCH('BPI+'!BS83,INIcol,0)),bpiTeams,0)) - 41) * (0.5/39),(INDEX(sorCol,MATCH(INDEX(valCol,MATCH('BPI+'!BS83,INIcol,0)),bpiTeams,0)) + 40)/325 - 2))))</f>
        <v>0</v>
      </c>
      <c r="AX83" s="366">
        <f>IF(COUNTBLANK('BPI+'!BT83)=1,0,IF(COUNTIF(qwqlINIcol,'BPI+'!BT83)=0,-1.5,IF(INDEX(sorCol,MATCH(INDEX(valCol,MATCH('BPI+'!BT83,INIcol,0)),bpiTeams,0))&gt;=80,-1.5,IF(INDEX(sorCol,MATCH(INDEX(valCol,MATCH('BPI+'!BT83,INIcol,0)),bpiTeams,0))&gt;=41,-1 - (INDEX(sorCol,MATCH(INDEX(valCol,MATCH('BPI+'!BT83,INIcol,0)),bpiTeams,0)) - 41) * (0.5/39),(INDEX(sorCol,MATCH(INDEX(valCol,MATCH('BPI+'!BT83,INIcol,0)),bpiTeams,0)) + 40)/325 - 2))))</f>
        <v>0</v>
      </c>
      <c r="AY83" s="366">
        <f>IF(COUNTBLANK('BPI+'!BU83)=1,0,IF(COUNTIF(qwqlINIcol,'BPI+'!BU83)=0,-1.5,IF(INDEX(sorCol,MATCH(INDEX(valCol,MATCH('BPI+'!BU83,INIcol,0)),bpiTeams,0))&gt;=80,-1.5,IF(INDEX(sorCol,MATCH(INDEX(valCol,MATCH('BPI+'!BU83,INIcol,0)),bpiTeams,0))&gt;=41,-1 - (INDEX(sorCol,MATCH(INDEX(valCol,MATCH('BPI+'!BU83,INIcol,0)),bpiTeams,0)) - 41) * (0.5/39),(INDEX(sorCol,MATCH(INDEX(valCol,MATCH('BPI+'!BU83,INIcol,0)),bpiTeams,0)) + 40)/325 - 2))))</f>
        <v>0</v>
      </c>
      <c r="AZ83" s="366">
        <f>IF(COUNTBLANK('BPI+'!BV83)=1,0,IF(COUNTIF(qwqlINIcol,'BPI+'!BV83)=0,-1.5,IF(INDEX(sorCol,MATCH(INDEX(valCol,MATCH('BPI+'!BV83,INIcol,0)),bpiTeams,0))&gt;=80,-1.5,IF(INDEX(sorCol,MATCH(INDEX(valCol,MATCH('BPI+'!BV83,INIcol,0)),bpiTeams,0))&gt;=41,-1 - (INDEX(sorCol,MATCH(INDEX(valCol,MATCH('BPI+'!BV83,INIcol,0)),bpiTeams,0)) - 41) * (0.5/39),(INDEX(sorCol,MATCH(INDEX(valCol,MATCH('BPI+'!BV83,INIcol,0)),bpiTeams,0)) + 40)/325 - 2))))</f>
        <v>0</v>
      </c>
      <c r="BA83" s="366">
        <f>IF(COUNTBLANK('BPI+'!BW83)=1,0,IF(COUNTIF(qwqlINIcol,'BPI+'!BW83)=0,-1.5,IF(INDEX(sorCol,MATCH(INDEX(valCol,MATCH('BPI+'!BW83,INIcol,0)),bpiTeams,0))&gt;=80,-1.5,IF(INDEX(sorCol,MATCH(INDEX(valCol,MATCH('BPI+'!BW83,INIcol,0)),bpiTeams,0))&gt;=41,-1 - (INDEX(sorCol,MATCH(INDEX(valCol,MATCH('BPI+'!BW83,INIcol,0)),bpiTeams,0)) - 41) * (0.5/39),(INDEX(sorCol,MATCH(INDEX(valCol,MATCH('BPI+'!BW83,INIcol,0)),bpiTeams,0)) + 40)/325 - 2))))</f>
        <v>0</v>
      </c>
      <c r="BB83" s="366">
        <f>IF(COUNTBLANK('BPI+'!BX83)=1,0,IF(COUNTIF(qwqlINIcol,'BPI+'!BX83)=0,-1.5,IF(INDEX(sorCol,MATCH(INDEX(valCol,MATCH('BPI+'!BX83,INIcol,0)),bpiTeams,0))&gt;=80,-1.5,IF(INDEX(sorCol,MATCH(INDEX(valCol,MATCH('BPI+'!BX83,INIcol,0)),bpiTeams,0))&gt;=41,-1 - (INDEX(sorCol,MATCH(INDEX(valCol,MATCH('BPI+'!BX83,INIcol,0)),bpiTeams,0)) - 41) * (0.5/39),(INDEX(sorCol,MATCH(INDEX(valCol,MATCH('BPI+'!BX83,INIcol,0)),bpiTeams,0)) + 40)/325 - 2))))</f>
        <v>0</v>
      </c>
      <c r="BC83" s="374">
        <f>IF(COUNTBLANK('BPI+'!BY83)=0,-1.6,0)</f>
        <v>0</v>
      </c>
      <c r="BD83" s="374">
        <f>IF(COUNTBLANK('BPI+'!BZ83)=0,-1.6,0)</f>
        <v>0</v>
      </c>
      <c r="BE83" s="374">
        <f>IF(COUNTBLANK('BPI+'!CA83)=0,-1.6,0)</f>
        <v>0</v>
      </c>
      <c r="BF83" s="374">
        <f>IF(COUNTBLANK('BPI+'!CB83)=0,-1.6,0)</f>
        <v>0</v>
      </c>
      <c r="BG83" s="374">
        <f>IF(COUNTBLANK('BPI+'!CC83)=0,-1.6,0)</f>
        <v>0</v>
      </c>
      <c r="BH83" s="374">
        <f>IF(COUNTBLANK('BPI+'!CD83)=0,-1.6,0)</f>
        <v>0</v>
      </c>
      <c r="BI83" s="374">
        <f>IF(COUNTBLANK('BPI+'!CE83)=0,-1.6,0)</f>
        <v>0</v>
      </c>
      <c r="BJ83" s="374">
        <f>IF(COUNTBLANK('BPI+'!CF83)=0,-1.6,0)</f>
        <v>0</v>
      </c>
      <c r="BK83" s="374">
        <f>IF(COUNTBLANK('BPI+'!CG83)=0,-1.6,0)</f>
        <v>0</v>
      </c>
      <c r="BL83" s="374">
        <f>IF(COUNTBLANK('BPI+'!CH83)=0,-1.6,0)</f>
        <v>0</v>
      </c>
      <c r="BM83" s="374">
        <f>IF(COUNTBLANK('BPI+'!CI83)=0,-1.6,0)</f>
        <v>0</v>
      </c>
      <c r="BN83" s="374">
        <f>IF(COUNTBLANK('BPI+'!CJ83)=0,-1.6,0)</f>
        <v>0</v>
      </c>
      <c r="BO83" s="374">
        <f>IF(COUNTBLANK('BPI+'!CK83)=0,-1.6,0)</f>
        <v>0</v>
      </c>
      <c r="BP83" s="374">
        <f>IF(COUNTBLANK('BPI+'!CL83)=0,-1.6,0)</f>
        <v>0</v>
      </c>
      <c r="BQ83" s="374">
        <f>IF(COUNTBLANK('BPI+'!CM83)=0,-1.6,0)</f>
        <v>0</v>
      </c>
      <c r="BR83" s="374">
        <f>IF(COUNTBLANK('BPI+'!CN83)=0,-1.6,0)</f>
        <v>0</v>
      </c>
      <c r="BS83" s="374">
        <f>IF(COUNTBLANK('BPI+'!CO83)=0,-1.6,0)</f>
        <v>0</v>
      </c>
      <c r="BT83">
        <f t="shared" si="7"/>
        <v>0</v>
      </c>
    </row>
    <row r="84" spans="1:72" x14ac:dyDescent="0.3">
      <c r="A84">
        <f t="shared" si="5"/>
        <v>0</v>
      </c>
      <c r="B84" t="e">
        <f t="shared" si="6"/>
        <v>#N/A</v>
      </c>
      <c r="C84" s="358">
        <f>IF(
  COUNTBLANK('BPI+'!Y84)=1,
  0,
  IFERROR(
    IF(
      INDEX(sorCol,MATCH(INDEX(valCol,MATCH('BPI+'!Y84,INIcol,0)),bpiTeams,0))&lt;=40,
      2-INDEX(sorCol,MATCH(INDEX(valCol,MATCH('BPI+'!Y84,INIcol,0)),bpiTeams,0))/40,
      IF(
        INDEX(sorCol,MATCH(INDEX(valCol,MATCH('BPI+'!Y84,INIcol,0)),bpiTeams,0))&lt;=100,
        1-0.9*(INDEX(sorCol,MATCH(INDEX(valCol,MATCH('BPI+'!Y84,INIcol,0)),bpiTeams,0))-40)/60,
        0.1
      )
    ),
    0.1
  )
)</f>
        <v>0</v>
      </c>
      <c r="D84" s="358">
        <f>IF(
  COUNTBLANK('BPI+'!Z84)=1,
  0,
  IFERROR(
    IF(
      INDEX(sorCol,MATCH(INDEX(valCol,MATCH('BPI+'!Z84,INIcol,0)),bpiTeams,0))&lt;=40,
      2-INDEX(sorCol,MATCH(INDEX(valCol,MATCH('BPI+'!Z84,INIcol,0)),bpiTeams,0))/40,
      IF(
        INDEX(sorCol,MATCH(INDEX(valCol,MATCH('BPI+'!Z84,INIcol,0)),bpiTeams,0))&lt;=100,
        1-0.9*(INDEX(sorCol,MATCH(INDEX(valCol,MATCH('BPI+'!Z84,INIcol,0)),bpiTeams,0))-40)/60,
        0.1
      )
    ),
    0.1
  )
)</f>
        <v>0</v>
      </c>
      <c r="E84" s="358">
        <f>IF(
  COUNTBLANK('BPI+'!AA84)=1,
  0,
  IFERROR(
    IF(
      INDEX(sorCol,MATCH(INDEX(valCol,MATCH('BPI+'!AA84,INIcol,0)),bpiTeams,0))&lt;=40,
      2-INDEX(sorCol,MATCH(INDEX(valCol,MATCH('BPI+'!AA84,INIcol,0)),bpiTeams,0))/40,
      IF(
        INDEX(sorCol,MATCH(INDEX(valCol,MATCH('BPI+'!AA84,INIcol,0)),bpiTeams,0))&lt;=100,
        1-0.9*(INDEX(sorCol,MATCH(INDEX(valCol,MATCH('BPI+'!AA84,INIcol,0)),bpiTeams,0))-40)/60,
        0.1
      )
    ),
    0.1
  )
)</f>
        <v>0</v>
      </c>
      <c r="F84" s="358">
        <f>IF(
  COUNTBLANK('BPI+'!AB84)=1,
  0,
  IFERROR(
    IF(
      INDEX(sorCol,MATCH(INDEX(valCol,MATCH('BPI+'!AB84,INIcol,0)),bpiTeams,0))&lt;=40,
      2-INDEX(sorCol,MATCH(INDEX(valCol,MATCH('BPI+'!AB84,INIcol,0)),bpiTeams,0))/40,
      IF(
        INDEX(sorCol,MATCH(INDEX(valCol,MATCH('BPI+'!AB84,INIcol,0)),bpiTeams,0))&lt;=100,
        1-0.9*(INDEX(sorCol,MATCH(INDEX(valCol,MATCH('BPI+'!AB84,INIcol,0)),bpiTeams,0))-40)/60,
        0.1
      )
    ),
    0.1
  )
)</f>
        <v>0</v>
      </c>
      <c r="G84" s="358">
        <f>IF(
  COUNTBLANK('BPI+'!AC84)=1,
  0,
  IFERROR(
    IF(
      INDEX(sorCol,MATCH(INDEX(valCol,MATCH('BPI+'!AC84,INIcol,0)),bpiTeams,0))&lt;=40,
      2-INDEX(sorCol,MATCH(INDEX(valCol,MATCH('BPI+'!AC84,INIcol,0)),bpiTeams,0))/40,
      IF(
        INDEX(sorCol,MATCH(INDEX(valCol,MATCH('BPI+'!AC84,INIcol,0)),bpiTeams,0))&lt;=100,
        1-0.9*(INDEX(sorCol,MATCH(INDEX(valCol,MATCH('BPI+'!AC84,INIcol,0)),bpiTeams,0))-40)/60,
        0.1
      )
    ),
    0.1
  )
)</f>
        <v>0</v>
      </c>
      <c r="H84" s="358">
        <f>IF(
  COUNTBLANK('BPI+'!AD84)=1,
  0,
  IFERROR(
    IF(
      INDEX(sorCol,MATCH(INDEX(valCol,MATCH('BPI+'!AD84,INIcol,0)),bpiTeams,0))&lt;=40,
      2-INDEX(sorCol,MATCH(INDEX(valCol,MATCH('BPI+'!AD84,INIcol,0)),bpiTeams,0))/40,
      IF(
        INDEX(sorCol,MATCH(INDEX(valCol,MATCH('BPI+'!AD84,INIcol,0)),bpiTeams,0))&lt;=100,
        1-0.9*(INDEX(sorCol,MATCH(INDEX(valCol,MATCH('BPI+'!AD84,INIcol,0)),bpiTeams,0))-40)/60,
        0.1
      )
    ),
    0.1
  )
)</f>
        <v>0</v>
      </c>
      <c r="I84" s="358">
        <f>IF(
  COUNTBLANK('BPI+'!AE84)=1,
  0,
  IFERROR(
    IF(
      INDEX(sorCol,MATCH(INDEX(valCol,MATCH('BPI+'!AE84,INIcol,0)),bpiTeams,0))&lt;=40,
      2-INDEX(sorCol,MATCH(INDEX(valCol,MATCH('BPI+'!AE84,INIcol,0)),bpiTeams,0))/40,
      IF(
        INDEX(sorCol,MATCH(INDEX(valCol,MATCH('BPI+'!AE84,INIcol,0)),bpiTeams,0))&lt;=100,
        1-0.9*(INDEX(sorCol,MATCH(INDEX(valCol,MATCH('BPI+'!AE84,INIcol,0)),bpiTeams,0))-40)/60,
        0.1
      )
    ),
    0.1
  )
)</f>
        <v>0</v>
      </c>
      <c r="J84" s="358">
        <f>IF(
  COUNTBLANK('BPI+'!AF84)=1,
  0,
  IFERROR(
    IF(
      INDEX(sorCol,MATCH(INDEX(valCol,MATCH('BPI+'!AF84,INIcol,0)),bpiTeams,0))&lt;=40,
      2-INDEX(sorCol,MATCH(INDEX(valCol,MATCH('BPI+'!AF84,INIcol,0)),bpiTeams,0))/40,
      IF(
        INDEX(sorCol,MATCH(INDEX(valCol,MATCH('BPI+'!AF84,INIcol,0)),bpiTeams,0))&lt;=100,
        1-0.9*(INDEX(sorCol,MATCH(INDEX(valCol,MATCH('BPI+'!AF84,INIcol,0)),bpiTeams,0))-40)/60,
        0.1
      )
    ),
    0.1
  )
)</f>
        <v>0</v>
      </c>
      <c r="K84" s="358">
        <f>IF(
  COUNTBLANK('BPI+'!AG84)=1,
  0,
  IFERROR(
    IF(
      INDEX(sorCol,MATCH(INDEX(valCol,MATCH('BPI+'!AG84,INIcol,0)),bpiTeams,0))&lt;=40,
      2-INDEX(sorCol,MATCH(INDEX(valCol,MATCH('BPI+'!AG84,INIcol,0)),bpiTeams,0))/40,
      IF(
        INDEX(sorCol,MATCH(INDEX(valCol,MATCH('BPI+'!AG84,INIcol,0)),bpiTeams,0))&lt;=100,
        1-0.9*(INDEX(sorCol,MATCH(INDEX(valCol,MATCH('BPI+'!AG84,INIcol,0)),bpiTeams,0))-40)/60,
        0.1
      )
    ),
    0.1
  )
)</f>
        <v>0</v>
      </c>
      <c r="L84" s="358">
        <f>IF(
  COUNTBLANK('BPI+'!AH84)=1,
  0,
  IFERROR(
    IF(
      INDEX(sorCol,MATCH(INDEX(valCol,MATCH('BPI+'!AH84,INIcol,0)),bpiTeams,0))&lt;=40,
      2-INDEX(sorCol,MATCH(INDEX(valCol,MATCH('BPI+'!AH84,INIcol,0)),bpiTeams,0))/40,
      IF(
        INDEX(sorCol,MATCH(INDEX(valCol,MATCH('BPI+'!AH84,INIcol,0)),bpiTeams,0))&lt;=100,
        1-0.9*(INDEX(sorCol,MATCH(INDEX(valCol,MATCH('BPI+'!AH84,INIcol,0)),bpiTeams,0))-40)/60,
        0.1
      )
    ),
    0.1
  )
)</f>
        <v>0</v>
      </c>
      <c r="M84" s="358">
        <f>IF(
  COUNTBLANK('BPI+'!AI84)=1,
  0,
  IFERROR(
    IF(
      INDEX(sorCol,MATCH(INDEX(valCol,MATCH('BPI+'!AI84,INIcol,0)),bpiTeams,0))&lt;=40,
      2-INDEX(sorCol,MATCH(INDEX(valCol,MATCH('BPI+'!AI84,INIcol,0)),bpiTeams,0))/40,
      IF(
        INDEX(sorCol,MATCH(INDEX(valCol,MATCH('BPI+'!AI84,INIcol,0)),bpiTeams,0))&lt;=100,
        1-0.9*(INDEX(sorCol,MATCH(INDEX(valCol,MATCH('BPI+'!AI84,INIcol,0)),bpiTeams,0))-40)/60,
        0.1
      )
    ),
    0.1
  )
)</f>
        <v>0</v>
      </c>
      <c r="N84" s="358">
        <f>IF(
  COUNTBLANK('BPI+'!AJ84)=1,
  0,
  IFERROR(
    IF(
      INDEX(sorCol,MATCH(INDEX(valCol,MATCH('BPI+'!AJ84,INIcol,0)),bpiTeams,0))&lt;=40,
      2-INDEX(sorCol,MATCH(INDEX(valCol,MATCH('BPI+'!AJ84,INIcol,0)),bpiTeams,0))/40,
      IF(
        INDEX(sorCol,MATCH(INDEX(valCol,MATCH('BPI+'!AJ84,INIcol,0)),bpiTeams,0))&lt;=100,
        1-0.9*(INDEX(sorCol,MATCH(INDEX(valCol,MATCH('BPI+'!AJ84,INIcol,0)),bpiTeams,0))-40)/60,
        0.1
      )
    ),
    0.1
  )
)</f>
        <v>0</v>
      </c>
      <c r="O84" s="366">
        <f>IF(
  COUNTBLANK('BPI+'!AK84)=1,
  0,
  IFERROR(
    IF(
      INDEX(sorCol, MATCH(INDEX(valCol, MATCH('BPI+'!AK84, INIcol, 0)), bpiTeams, 0)) &lt;= 40,
      -INDEX(sorCol, MATCH(INDEX(valCol, MATCH('BPI+'!AK84, INIcol, 0)), bpiTeams, 0))/40,
      IF(
        INDEX(sorCol, MATCH(INDEX(valCol, MATCH('BPI+'!AK84, INIcol, 0)), bpiTeams, 0)) &lt;= 100,
        -1 - (INDEX(sorCol, MATCH(INDEX(valCol, MATCH('BPI+'!AK84, INIcol, 0)), bpiTeams, 0)) - 40)/60,
        -2
      )
    ),
    -2
  )
)</f>
        <v>0</v>
      </c>
      <c r="P84" s="366">
        <f>IF(
  COUNTBLANK('BPI+'!AL84)=1,
  0,
  IFERROR(
    IF(
      INDEX(sorCol, MATCH(INDEX(valCol, MATCH('BPI+'!AL84, INIcol, 0)), bpiTeams, 0)) &lt;= 40,
      -INDEX(sorCol, MATCH(INDEX(valCol, MATCH('BPI+'!AL84, INIcol, 0)), bpiTeams, 0))/40,
      IF(
        INDEX(sorCol, MATCH(INDEX(valCol, MATCH('BPI+'!AL84, INIcol, 0)), bpiTeams, 0)) &lt;= 100,
        -1 - (INDEX(sorCol, MATCH(INDEX(valCol, MATCH('BPI+'!AL84, INIcol, 0)), bpiTeams, 0)) - 40)/60,
        -2
      )
    ),
    -2
  )
)</f>
        <v>0</v>
      </c>
      <c r="Q84" s="366">
        <f>IF(
  COUNTBLANK('BPI+'!AM84)=1,
  0,
  IFERROR(
    IF(
      INDEX(sorCol, MATCH(INDEX(valCol, MATCH('BPI+'!AM84, INIcol, 0)), bpiTeams, 0)) &lt;= 40,
      -INDEX(sorCol, MATCH(INDEX(valCol, MATCH('BPI+'!AM84, INIcol, 0)), bpiTeams, 0))/40,
      IF(
        INDEX(sorCol, MATCH(INDEX(valCol, MATCH('BPI+'!AM84, INIcol, 0)), bpiTeams, 0)) &lt;= 100,
        -1 - (INDEX(sorCol, MATCH(INDEX(valCol, MATCH('BPI+'!AM84, INIcol, 0)), bpiTeams, 0)) - 40)/60,
        -2
      )
    ),
    -2
  )
)</f>
        <v>0</v>
      </c>
      <c r="R84" s="366">
        <f>IF(
  COUNTBLANK('BPI+'!AN84)=1,
  0,
  IFERROR(
    IF(
      INDEX(sorCol, MATCH(INDEX(valCol, MATCH('BPI+'!AN84, INIcol, 0)), bpiTeams, 0)) &lt;= 40,
      -INDEX(sorCol, MATCH(INDEX(valCol, MATCH('BPI+'!AN84, INIcol, 0)), bpiTeams, 0))/40,
      IF(
        INDEX(sorCol, MATCH(INDEX(valCol, MATCH('BPI+'!AN84, INIcol, 0)), bpiTeams, 0)) &lt;= 100,
        -1 - (INDEX(sorCol, MATCH(INDEX(valCol, MATCH('BPI+'!AN84, INIcol, 0)), bpiTeams, 0)) - 40)/60,
        -2
      )
    ),
    -2
  )
)</f>
        <v>0</v>
      </c>
      <c r="S84" s="366">
        <f>IF(
  COUNTBLANK('BPI+'!AO84)=1,
  0,
  IFERROR(
    IF(
      INDEX(sorCol, MATCH(INDEX(valCol, MATCH('BPI+'!AO84, INIcol, 0)), bpiTeams, 0)) &lt;= 40,
      -INDEX(sorCol, MATCH(INDEX(valCol, MATCH('BPI+'!AO84, INIcol, 0)), bpiTeams, 0))/40,
      IF(
        INDEX(sorCol, MATCH(INDEX(valCol, MATCH('BPI+'!AO84, INIcol, 0)), bpiTeams, 0)) &lt;= 100,
        -1 - (INDEX(sorCol, MATCH(INDEX(valCol, MATCH('BPI+'!AO84, INIcol, 0)), bpiTeams, 0)) - 40)/60,
        -2
      )
    ),
    -2
  )
)</f>
        <v>0</v>
      </c>
      <c r="T84" s="366">
        <f>IF(
  COUNTBLANK('BPI+'!AP84)=1,
  0,
  IFERROR(
    IF(
      INDEX(sorCol, MATCH(INDEX(valCol, MATCH('BPI+'!AP84, INIcol, 0)), bpiTeams, 0)) &lt;= 40,
      -INDEX(sorCol, MATCH(INDEX(valCol, MATCH('BPI+'!AP84, INIcol, 0)), bpiTeams, 0))/40,
      IF(
        INDEX(sorCol, MATCH(INDEX(valCol, MATCH('BPI+'!AP84, INIcol, 0)), bpiTeams, 0)) &lt;= 100,
        -1 - (INDEX(sorCol, MATCH(INDEX(valCol, MATCH('BPI+'!AP84, INIcol, 0)), bpiTeams, 0)) - 40)/60,
        -2
      )
    ),
    -2
  )
)</f>
        <v>0</v>
      </c>
      <c r="U84" s="366">
        <f>IF(
  COUNTBLANK('BPI+'!AQ84)=1,
  0,
  IFERROR(
    IF(
      INDEX(sorCol, MATCH(INDEX(valCol, MATCH('BPI+'!AQ84, INIcol, 0)), bpiTeams, 0)) &lt;= 40,
      -INDEX(sorCol, MATCH(INDEX(valCol, MATCH('BPI+'!AQ84, INIcol, 0)), bpiTeams, 0))/40,
      IF(
        INDEX(sorCol, MATCH(INDEX(valCol, MATCH('BPI+'!AQ84, INIcol, 0)), bpiTeams, 0)) &lt;= 100,
        -1 - (INDEX(sorCol, MATCH(INDEX(valCol, MATCH('BPI+'!AQ84, INIcol, 0)), bpiTeams, 0)) - 40)/60,
        -2
      )
    ),
    -2
  )
)</f>
        <v>0</v>
      </c>
      <c r="V84" s="366">
        <f>IF(
  COUNTBLANK('BPI+'!AR84)=1,
  0,
  IFERROR(
    IF(
      INDEX(sorCol, MATCH(INDEX(valCol, MATCH('BPI+'!AR84, INIcol, 0)), bpiTeams, 0)) &lt;= 40,
      -INDEX(sorCol, MATCH(INDEX(valCol, MATCH('BPI+'!AR84, INIcol, 0)), bpiTeams, 0))/40,
      IF(
        INDEX(sorCol, MATCH(INDEX(valCol, MATCH('BPI+'!AR84, INIcol, 0)), bpiTeams, 0)) &lt;= 100,
        -1 - (INDEX(sorCol, MATCH(INDEX(valCol, MATCH('BPI+'!AR84, INIcol, 0)), bpiTeams, 0)) - 40)/60,
        -2
      )
    ),
    -2
  )
)</f>
        <v>0</v>
      </c>
      <c r="W84" s="366">
        <f>IF(
  COUNTBLANK('BPI+'!AS84)=1,
  0,
  IFERROR(
    IF(
      INDEX(sorCol, MATCH(INDEX(valCol, MATCH('BPI+'!AS84, INIcol, 0)), bpiTeams, 0)) &lt;= 40,
      -INDEX(sorCol, MATCH(INDEX(valCol, MATCH('BPI+'!AS84, INIcol, 0)), bpiTeams, 0))/40,
      IF(
        INDEX(sorCol, MATCH(INDEX(valCol, MATCH('BPI+'!AS84, INIcol, 0)), bpiTeams, 0)) &lt;= 100,
        -1 - (INDEX(sorCol, MATCH(INDEX(valCol, MATCH('BPI+'!AS84, INIcol, 0)), bpiTeams, 0)) - 40)/60,
        -2
      )
    ),
    -2
  )
)</f>
        <v>0</v>
      </c>
      <c r="X84" s="366">
        <f>IF(
  COUNTBLANK('BPI+'!AT84)=1,
  0,
  IFERROR(
    IF(
      INDEX(sorCol, MATCH(INDEX(valCol, MATCH('BPI+'!AT84, INIcol, 0)), bpiTeams, 0)) &lt;= 40,
      -INDEX(sorCol, MATCH(INDEX(valCol, MATCH('BPI+'!AT84, INIcol, 0)), bpiTeams, 0))/40,
      IF(
        INDEX(sorCol, MATCH(INDEX(valCol, MATCH('BPI+'!AT84, INIcol, 0)), bpiTeams, 0)) &lt;= 100,
        -1 - (INDEX(sorCol, MATCH(INDEX(valCol, MATCH('BPI+'!AT84, INIcol, 0)), bpiTeams, 0)) - 40)/60,
        -2
      )
    ),
    -2
  )
)</f>
        <v>0</v>
      </c>
      <c r="Y84" s="366">
        <f>IF(
  COUNTBLANK('BPI+'!AU84)=1,
  0,
  IFERROR(
    IF(
      INDEX(sorCol, MATCH(INDEX(valCol, MATCH('BPI+'!AU84, INIcol, 0)), bpiTeams, 0)) &lt;= 40,
      -INDEX(sorCol, MATCH(INDEX(valCol, MATCH('BPI+'!AU84, INIcol, 0)), bpiTeams, 0))/40,
      IF(
        INDEX(sorCol, MATCH(INDEX(valCol, MATCH('BPI+'!AU84, INIcol, 0)), bpiTeams, 0)) &lt;= 100,
        -1 - (INDEX(sorCol, MATCH(INDEX(valCol, MATCH('BPI+'!AU84, INIcol, 0)), bpiTeams, 0)) - 40)/60,
        -2
      )
    ),
    -2
  )
)</f>
        <v>0</v>
      </c>
      <c r="Z84" s="366">
        <f>IF(
  COUNTBLANK('BPI+'!AV84)=1,
  0,
  IFERROR(
    IF(
      INDEX(sorCol, MATCH(INDEX(valCol, MATCH('BPI+'!AV84, INIcol, 0)), bpiTeams, 0)) &lt;= 40,
      -INDEX(sorCol, MATCH(INDEX(valCol, MATCH('BPI+'!AV84, INIcol, 0)), bpiTeams, 0))/40,
      IF(
        INDEX(sorCol, MATCH(INDEX(valCol, MATCH('BPI+'!AV84, INIcol, 0)), bpiTeams, 0)) &lt;= 100,
        -1 - (INDEX(sorCol, MATCH(INDEX(valCol, MATCH('BPI+'!AV84, INIcol, 0)), bpiTeams, 0)) - 40)/60,
        -2
      )
    ),
    -2
  )
)</f>
        <v>0</v>
      </c>
      <c r="AA84" s="358">
        <f>IFERROR(IF(COUNTBLANK('BPI+'!AX84)=1,0,IF(COUNTIF(qwqlINIcol,'BPI+'!AX84)=0,0.1,IF(INDEX(sorCol,MATCH(INDEX(valCol,MATCH('BPI+'!AW84,INIcol,0)),bpiTeams,0))&gt;=40,INDEX(sorCol,MATCH(INDEX(valCol,MATCH('BPI+'!AW84,INIcol,0)),bpiTeams,0))*-1/40+2,(INDEX(sorCol,MATCH(INDEX(valCol,MATCH('BPI+'!AW84,INIcol,0)),bpiTeams,0))*(-1)+40)/325+1))),0)</f>
        <v>0</v>
      </c>
      <c r="AB84" s="358">
        <f>IFERROR(IF(COUNTBLANK('BPI+'!AY84)=1,0,IF(COUNTIF(qwqlINIcol,'BPI+'!AY84)=0,0.1,IF(INDEX(sorCol,MATCH(INDEX(valCol,MATCH('BPI+'!AX84,INIcol,0)),bpiTeams,0))&gt;=40,INDEX(sorCol,MATCH(INDEX(valCol,MATCH('BPI+'!AX84,INIcol,0)),bpiTeams,0))*-1/40+2,(INDEX(sorCol,MATCH(INDEX(valCol,MATCH('BPI+'!AX84,INIcol,0)),bpiTeams,0))*(-1)+40)/325+1))),0)</f>
        <v>0</v>
      </c>
      <c r="AC84" s="358">
        <f>IFERROR(IF(COUNTBLANK('BPI+'!AZ84)=1,0,IF(COUNTIF(qwqlINIcol,'BPI+'!AZ84)=0,0.1,IF(INDEX(sorCol,MATCH(INDEX(valCol,MATCH('BPI+'!AY84,INIcol,0)),bpiTeams,0))&gt;=40,INDEX(sorCol,MATCH(INDEX(valCol,MATCH('BPI+'!AY84,INIcol,0)),bpiTeams,0))*-1/40+2,(INDEX(sorCol,MATCH(INDEX(valCol,MATCH('BPI+'!AY84,INIcol,0)),bpiTeams,0))*(-1)+40)/325+1))),0)</f>
        <v>0</v>
      </c>
      <c r="AD84" s="358">
        <f>IFERROR(IF(COUNTBLANK('BPI+'!BA84)=1,0,IF(COUNTIF(qwqlINIcol,'BPI+'!BA84)=0,0.1,IF(INDEX(sorCol,MATCH(INDEX(valCol,MATCH('BPI+'!AZ84,INIcol,0)),bpiTeams,0))&gt;=40,INDEX(sorCol,MATCH(INDEX(valCol,MATCH('BPI+'!AZ84,INIcol,0)),bpiTeams,0))*-1/40+2,(INDEX(sorCol,MATCH(INDEX(valCol,MATCH('BPI+'!AZ84,INIcol,0)),bpiTeams,0))*(-1)+40)/325+1))),0)</f>
        <v>0</v>
      </c>
      <c r="AE84" s="358">
        <f>IFERROR(IF(COUNTBLANK('BPI+'!BB84)=1,0,IF(COUNTIF(qwqlINIcol,'BPI+'!BB84)=0,0.1,IF(INDEX(sorCol,MATCH(INDEX(valCol,MATCH('BPI+'!BA84,INIcol,0)),bpiTeams,0))&gt;=40,INDEX(sorCol,MATCH(INDEX(valCol,MATCH('BPI+'!BA84,INIcol,0)),bpiTeams,0))*-1/40+2,(INDEX(sorCol,MATCH(INDEX(valCol,MATCH('BPI+'!BA84,INIcol,0)),bpiTeams,0))*(-1)+40)/325+1))),0)</f>
        <v>0</v>
      </c>
      <c r="AF84" s="358">
        <f>IFERROR(IF(COUNTBLANK('BPI+'!BC84)=1,0,IF(COUNTIF(qwqlINIcol,'BPI+'!BC84)=0,0.1,IF(INDEX(sorCol,MATCH(INDEX(valCol,MATCH('BPI+'!BB84,INIcol,0)),bpiTeams,0))&gt;=40,INDEX(sorCol,MATCH(INDEX(valCol,MATCH('BPI+'!BB84,INIcol,0)),bpiTeams,0))*-1/40+2,(INDEX(sorCol,MATCH(INDEX(valCol,MATCH('BPI+'!BB84,INIcol,0)),bpiTeams,0))*(-1)+40)/325+1))),0)</f>
        <v>0</v>
      </c>
      <c r="AG84" s="358">
        <f>IFERROR(IF(COUNTBLANK('BPI+'!BD84)=1,0,IF(COUNTIF(qwqlINIcol,'BPI+'!BD84)=0,0.1,IF(INDEX(sorCol,MATCH(INDEX(valCol,MATCH('BPI+'!BC84,INIcol,0)),bpiTeams,0))&gt;=40,INDEX(sorCol,MATCH(INDEX(valCol,MATCH('BPI+'!BC84,INIcol,0)),bpiTeams,0))*-1/40+2,(INDEX(sorCol,MATCH(INDEX(valCol,MATCH('BPI+'!BC84,INIcol,0)),bpiTeams,0))*(-1)+40)/325+1))),0)</f>
        <v>0</v>
      </c>
      <c r="AH84" s="358">
        <f>IFERROR(IF(COUNTBLANK('BPI+'!BE84)=1,0,IF(COUNTIF(qwqlINIcol,'BPI+'!BE84)=0,0.1,IF(INDEX(sorCol,MATCH(INDEX(valCol,MATCH('BPI+'!BD84,INIcol,0)),bpiTeams,0))&gt;=40,INDEX(sorCol,MATCH(INDEX(valCol,MATCH('BPI+'!BD84,INIcol,0)),bpiTeams,0))*-1/40+2,(INDEX(sorCol,MATCH(INDEX(valCol,MATCH('BPI+'!BD84,INIcol,0)),bpiTeams,0))*(-1)+40)/325+1))),0)</f>
        <v>0</v>
      </c>
      <c r="AI84" s="358">
        <f>IFERROR(IF(COUNTBLANK('BPI+'!BF84)=1,0,IF(COUNTIF(qwqlINIcol,'BPI+'!BF84)=0,0.1,IF(INDEX(sorCol,MATCH(INDEX(valCol,MATCH('BPI+'!BE84,INIcol,0)),bpiTeams,0))&gt;=40,INDEX(sorCol,MATCH(INDEX(valCol,MATCH('BPI+'!BE84,INIcol,0)),bpiTeams,0))*-1/40+2,(INDEX(sorCol,MATCH(INDEX(valCol,MATCH('BPI+'!BE84,INIcol,0)),bpiTeams,0))*(-1)+40)/325+1))),0)</f>
        <v>0</v>
      </c>
      <c r="AJ84" s="358">
        <f>IFERROR(IF(COUNTBLANK('BPI+'!BG84)=1,0,IF(COUNTIF(qwqlINIcol,'BPI+'!BG84)=0,0.1,IF(INDEX(sorCol,MATCH(INDEX(valCol,MATCH('BPI+'!BF84,INIcol,0)),bpiTeams,0))&gt;=40,INDEX(sorCol,MATCH(INDEX(valCol,MATCH('BPI+'!BF84,INIcol,0)),bpiTeams,0))*-1/40+2,(INDEX(sorCol,MATCH(INDEX(valCol,MATCH('BPI+'!BF84,INIcol,0)),bpiTeams,0))*(-1)+40)/325+1))),0)</f>
        <v>0</v>
      </c>
      <c r="AK84" s="358">
        <f>IFERROR(IF(COUNTBLANK('BPI+'!BH84)=1,0,IF(COUNTIF(qwqlINIcol,'BPI+'!BH84)=0,0.1,IF(INDEX(sorCol,MATCH(INDEX(valCol,MATCH('BPI+'!BG84,INIcol,0)),bpiTeams,0))&gt;=40,INDEX(sorCol,MATCH(INDEX(valCol,MATCH('BPI+'!BG84,INIcol,0)),bpiTeams,0))*-1/40+2,(INDEX(sorCol,MATCH(INDEX(valCol,MATCH('BPI+'!BG84,INIcol,0)),bpiTeams,0))*(-1)+40)/325+1))),0)</f>
        <v>0</v>
      </c>
      <c r="AL84" s="358">
        <f>IFERROR(IF(COUNTBLANK('BPI+'!BI84)=1,0,IF(COUNTIF(qwqlINIcol,'BPI+'!BI84)=0,0.1,IF(INDEX(sorCol,MATCH(INDEX(valCol,MATCH('BPI+'!BH84,INIcol,0)),bpiTeams,0))&gt;=40,INDEX(sorCol,MATCH(INDEX(valCol,MATCH('BPI+'!BH84,INIcol,0)),bpiTeams,0))*-1/40+2,(INDEX(sorCol,MATCH(INDEX(valCol,MATCH('BPI+'!BH84,INIcol,0)),bpiTeams,0))*(-1)+40)/325+1))),0)</f>
        <v>0</v>
      </c>
      <c r="AM84" s="358">
        <f>IFERROR(IF(COUNTBLANK('BPI+'!BJ84)=1,0,IF(COUNTIF(qwqlINIcol,'BPI+'!BJ84)=0,0.1,IF(INDEX(sorCol,MATCH(INDEX(valCol,MATCH('BPI+'!BI84,INIcol,0)),bpiTeams,0))&gt;=40,INDEX(sorCol,MATCH(INDEX(valCol,MATCH('BPI+'!BI84,INIcol,0)),bpiTeams,0))*-1/40+2,(INDEX(sorCol,MATCH(INDEX(valCol,MATCH('BPI+'!BI84,INIcol,0)),bpiTeams,0))*(-1)+40)/325+1))),0)</f>
        <v>0</v>
      </c>
      <c r="AN84" s="358">
        <f>IFERROR(IF(COUNTBLANK('BPI+'!BK84)=1,0,IF(COUNTIF(qwqlINIcol,'BPI+'!BK84)=0,0.1,IF(INDEX(sorCol,MATCH(INDEX(valCol,MATCH('BPI+'!BJ84,INIcol,0)),bpiTeams,0))&gt;=40,INDEX(sorCol,MATCH(INDEX(valCol,MATCH('BPI+'!BJ84,INIcol,0)),bpiTeams,0))*-1/40+2,(INDEX(sorCol,MATCH(INDEX(valCol,MATCH('BPI+'!BJ84,INIcol,0)),bpiTeams,0))*(-1)+40)/325+1))),0)</f>
        <v>0</v>
      </c>
      <c r="AO84" s="358">
        <f>IFERROR(IF(COUNTBLANK('BPI+'!BL84)=1,0,IF(COUNTIF(qwqlINIcol,'BPI+'!BL84)=0,0.1,IF(INDEX(sorCol,MATCH(INDEX(valCol,MATCH('BPI+'!BK84,INIcol,0)),bpiTeams,0))&gt;=40,INDEX(sorCol,MATCH(INDEX(valCol,MATCH('BPI+'!BK84,INIcol,0)),bpiTeams,0))*-1/40+2,(INDEX(sorCol,MATCH(INDEX(valCol,MATCH('BPI+'!BK84,INIcol,0)),bpiTeams,0))*(-1)+40)/325+1))),0)</f>
        <v>0</v>
      </c>
      <c r="AP84" s="366">
        <f>IF(COUNTBLANK('BPI+'!BL84)=1,0,IF(COUNTIF(qwqlINIcol,'BPI+'!BL84)=0,-1.5,IF(INDEX(sorCol,MATCH(INDEX(valCol,MATCH('BPI+'!BL84,INIcol,0)),bpiTeams,0))&gt;=80,-1.5,IF(INDEX(sorCol,MATCH(INDEX(valCol,MATCH('BPI+'!BL84,INIcol,0)),bpiTeams,0))&gt;=41,-1 - (INDEX(sorCol,MATCH(INDEX(valCol,MATCH('BPI+'!BL84,INIcol,0)),bpiTeams,0)) - 41) * (0.5/39),(INDEX(sorCol,MATCH(INDEX(valCol,MATCH('BPI+'!BL84,INIcol,0)),bpiTeams,0)) + 40)/325 - 2))))</f>
        <v>0</v>
      </c>
      <c r="AQ84" s="366">
        <f>IF(COUNTBLANK('BPI+'!BM84)=1,0,IF(COUNTIF(qwqlINIcol,'BPI+'!BM84)=0,-1.5,IF(INDEX(sorCol,MATCH(INDEX(valCol,MATCH('BPI+'!BM84,INIcol,0)),bpiTeams,0))&gt;=80,-1.5,IF(INDEX(sorCol,MATCH(INDEX(valCol,MATCH('BPI+'!BM84,INIcol,0)),bpiTeams,0))&gt;=41,-1 - (INDEX(sorCol,MATCH(INDEX(valCol,MATCH('BPI+'!BM84,INIcol,0)),bpiTeams,0)) - 41) * (0.5/39),(INDEX(sorCol,MATCH(INDEX(valCol,MATCH('BPI+'!BM84,INIcol,0)),bpiTeams,0)) + 40)/325 - 2))))</f>
        <v>0</v>
      </c>
      <c r="AR84" s="366">
        <f>IF(COUNTBLANK('BPI+'!BN84)=1,0,IF(COUNTIF(qwqlINIcol,'BPI+'!BN84)=0,-1.5,IF(INDEX(sorCol,MATCH(INDEX(valCol,MATCH('BPI+'!BN84,INIcol,0)),bpiTeams,0))&gt;=80,-1.5,IF(INDEX(sorCol,MATCH(INDEX(valCol,MATCH('BPI+'!BN84,INIcol,0)),bpiTeams,0))&gt;=41,-1 - (INDEX(sorCol,MATCH(INDEX(valCol,MATCH('BPI+'!BN84,INIcol,0)),bpiTeams,0)) - 41) * (0.5/39),(INDEX(sorCol,MATCH(INDEX(valCol,MATCH('BPI+'!BN84,INIcol,0)),bpiTeams,0)) + 40)/325 - 2))))</f>
        <v>0</v>
      </c>
      <c r="AS84" s="366">
        <f>IF(COUNTBLANK('BPI+'!BO84)=1,0,IF(COUNTIF(qwqlINIcol,'BPI+'!BO84)=0,-1.5,IF(INDEX(sorCol,MATCH(INDEX(valCol,MATCH('BPI+'!BO84,INIcol,0)),bpiTeams,0))&gt;=80,-1.5,IF(INDEX(sorCol,MATCH(INDEX(valCol,MATCH('BPI+'!BO84,INIcol,0)),bpiTeams,0))&gt;=41,-1 - (INDEX(sorCol,MATCH(INDEX(valCol,MATCH('BPI+'!BO84,INIcol,0)),bpiTeams,0)) - 41) * (0.5/39),(INDEX(sorCol,MATCH(INDEX(valCol,MATCH('BPI+'!BO84,INIcol,0)),bpiTeams,0)) + 40)/325 - 2))))</f>
        <v>0</v>
      </c>
      <c r="AT84" s="366">
        <f>IF(COUNTBLANK('BPI+'!BP84)=1,0,IF(COUNTIF(qwqlINIcol,'BPI+'!BP84)=0,-1.5,IF(INDEX(sorCol,MATCH(INDEX(valCol,MATCH('BPI+'!BP84,INIcol,0)),bpiTeams,0))&gt;=80,-1.5,IF(INDEX(sorCol,MATCH(INDEX(valCol,MATCH('BPI+'!BP84,INIcol,0)),bpiTeams,0))&gt;=41,-1 - (INDEX(sorCol,MATCH(INDEX(valCol,MATCH('BPI+'!BP84,INIcol,0)),bpiTeams,0)) - 41) * (0.5/39),(INDEX(sorCol,MATCH(INDEX(valCol,MATCH('BPI+'!BP84,INIcol,0)),bpiTeams,0)) + 40)/325 - 2))))</f>
        <v>0</v>
      </c>
      <c r="AU84" s="366">
        <f>IF(COUNTBLANK('BPI+'!BQ84)=1,0,IF(COUNTIF(qwqlINIcol,'BPI+'!BQ84)=0,-1.5,IF(INDEX(sorCol,MATCH(INDEX(valCol,MATCH('BPI+'!BQ84,INIcol,0)),bpiTeams,0))&gt;=80,-1.5,IF(INDEX(sorCol,MATCH(INDEX(valCol,MATCH('BPI+'!BQ84,INIcol,0)),bpiTeams,0))&gt;=41,-1 - (INDEX(sorCol,MATCH(INDEX(valCol,MATCH('BPI+'!BQ84,INIcol,0)),bpiTeams,0)) - 41) * (0.5/39),(INDEX(sorCol,MATCH(INDEX(valCol,MATCH('BPI+'!BQ84,INIcol,0)),bpiTeams,0)) + 40)/325 - 2))))</f>
        <v>0</v>
      </c>
      <c r="AV84" s="366">
        <f>IF(COUNTBLANK('BPI+'!BR84)=1,0,IF(COUNTIF(qwqlINIcol,'BPI+'!BR84)=0,-1.5,IF(INDEX(sorCol,MATCH(INDEX(valCol,MATCH('BPI+'!BR84,INIcol,0)),bpiTeams,0))&gt;=80,-1.5,IF(INDEX(sorCol,MATCH(INDEX(valCol,MATCH('BPI+'!BR84,INIcol,0)),bpiTeams,0))&gt;=41,-1 - (INDEX(sorCol,MATCH(INDEX(valCol,MATCH('BPI+'!BR84,INIcol,0)),bpiTeams,0)) - 41) * (0.5/39),(INDEX(sorCol,MATCH(INDEX(valCol,MATCH('BPI+'!BR84,INIcol,0)),bpiTeams,0)) + 40)/325 - 2))))</f>
        <v>0</v>
      </c>
      <c r="AW84" s="366">
        <f>IF(COUNTBLANK('BPI+'!BS84)=1,0,IF(COUNTIF(qwqlINIcol,'BPI+'!BS84)=0,-1.5,IF(INDEX(sorCol,MATCH(INDEX(valCol,MATCH('BPI+'!BS84,INIcol,0)),bpiTeams,0))&gt;=80,-1.5,IF(INDEX(sorCol,MATCH(INDEX(valCol,MATCH('BPI+'!BS84,INIcol,0)),bpiTeams,0))&gt;=41,-1 - (INDEX(sorCol,MATCH(INDEX(valCol,MATCH('BPI+'!BS84,INIcol,0)),bpiTeams,0)) - 41) * (0.5/39),(INDEX(sorCol,MATCH(INDEX(valCol,MATCH('BPI+'!BS84,INIcol,0)),bpiTeams,0)) + 40)/325 - 2))))</f>
        <v>0</v>
      </c>
      <c r="AX84" s="366">
        <f>IF(COUNTBLANK('BPI+'!BT84)=1,0,IF(COUNTIF(qwqlINIcol,'BPI+'!BT84)=0,-1.5,IF(INDEX(sorCol,MATCH(INDEX(valCol,MATCH('BPI+'!BT84,INIcol,0)),bpiTeams,0))&gt;=80,-1.5,IF(INDEX(sorCol,MATCH(INDEX(valCol,MATCH('BPI+'!BT84,INIcol,0)),bpiTeams,0))&gt;=41,-1 - (INDEX(sorCol,MATCH(INDEX(valCol,MATCH('BPI+'!BT84,INIcol,0)),bpiTeams,0)) - 41) * (0.5/39),(INDEX(sorCol,MATCH(INDEX(valCol,MATCH('BPI+'!BT84,INIcol,0)),bpiTeams,0)) + 40)/325 - 2))))</f>
        <v>0</v>
      </c>
      <c r="AY84" s="366">
        <f>IF(COUNTBLANK('BPI+'!BU84)=1,0,IF(COUNTIF(qwqlINIcol,'BPI+'!BU84)=0,-1.5,IF(INDEX(sorCol,MATCH(INDEX(valCol,MATCH('BPI+'!BU84,INIcol,0)),bpiTeams,0))&gt;=80,-1.5,IF(INDEX(sorCol,MATCH(INDEX(valCol,MATCH('BPI+'!BU84,INIcol,0)),bpiTeams,0))&gt;=41,-1 - (INDEX(sorCol,MATCH(INDEX(valCol,MATCH('BPI+'!BU84,INIcol,0)),bpiTeams,0)) - 41) * (0.5/39),(INDEX(sorCol,MATCH(INDEX(valCol,MATCH('BPI+'!BU84,INIcol,0)),bpiTeams,0)) + 40)/325 - 2))))</f>
        <v>0</v>
      </c>
      <c r="AZ84" s="366">
        <f>IF(COUNTBLANK('BPI+'!BV84)=1,0,IF(COUNTIF(qwqlINIcol,'BPI+'!BV84)=0,-1.5,IF(INDEX(sorCol,MATCH(INDEX(valCol,MATCH('BPI+'!BV84,INIcol,0)),bpiTeams,0))&gt;=80,-1.5,IF(INDEX(sorCol,MATCH(INDEX(valCol,MATCH('BPI+'!BV84,INIcol,0)),bpiTeams,0))&gt;=41,-1 - (INDEX(sorCol,MATCH(INDEX(valCol,MATCH('BPI+'!BV84,INIcol,0)),bpiTeams,0)) - 41) * (0.5/39),(INDEX(sorCol,MATCH(INDEX(valCol,MATCH('BPI+'!BV84,INIcol,0)),bpiTeams,0)) + 40)/325 - 2))))</f>
        <v>0</v>
      </c>
      <c r="BA84" s="366">
        <f>IF(COUNTBLANK('BPI+'!BW84)=1,0,IF(COUNTIF(qwqlINIcol,'BPI+'!BW84)=0,-1.5,IF(INDEX(sorCol,MATCH(INDEX(valCol,MATCH('BPI+'!BW84,INIcol,0)),bpiTeams,0))&gt;=80,-1.5,IF(INDEX(sorCol,MATCH(INDEX(valCol,MATCH('BPI+'!BW84,INIcol,0)),bpiTeams,0))&gt;=41,-1 - (INDEX(sorCol,MATCH(INDEX(valCol,MATCH('BPI+'!BW84,INIcol,0)),bpiTeams,0)) - 41) * (0.5/39),(INDEX(sorCol,MATCH(INDEX(valCol,MATCH('BPI+'!BW84,INIcol,0)),bpiTeams,0)) + 40)/325 - 2))))</f>
        <v>0</v>
      </c>
      <c r="BB84" s="366">
        <f>IF(COUNTBLANK('BPI+'!BX84)=1,0,IF(COUNTIF(qwqlINIcol,'BPI+'!BX84)=0,-1.5,IF(INDEX(sorCol,MATCH(INDEX(valCol,MATCH('BPI+'!BX84,INIcol,0)),bpiTeams,0))&gt;=80,-1.5,IF(INDEX(sorCol,MATCH(INDEX(valCol,MATCH('BPI+'!BX84,INIcol,0)),bpiTeams,0))&gt;=41,-1 - (INDEX(sorCol,MATCH(INDEX(valCol,MATCH('BPI+'!BX84,INIcol,0)),bpiTeams,0)) - 41) * (0.5/39),(INDEX(sorCol,MATCH(INDEX(valCol,MATCH('BPI+'!BX84,INIcol,0)),bpiTeams,0)) + 40)/325 - 2))))</f>
        <v>0</v>
      </c>
      <c r="BC84" s="374">
        <f>IF(COUNTBLANK('BPI+'!BY84)=0,-1.6,0)</f>
        <v>0</v>
      </c>
      <c r="BD84" s="374">
        <f>IF(COUNTBLANK('BPI+'!BZ84)=0,-1.6,0)</f>
        <v>0</v>
      </c>
      <c r="BE84" s="374">
        <f>IF(COUNTBLANK('BPI+'!CA84)=0,-1.6,0)</f>
        <v>0</v>
      </c>
      <c r="BF84" s="374">
        <f>IF(COUNTBLANK('BPI+'!CB84)=0,-1.6,0)</f>
        <v>0</v>
      </c>
      <c r="BG84" s="374">
        <f>IF(COUNTBLANK('BPI+'!CC84)=0,-1.6,0)</f>
        <v>0</v>
      </c>
      <c r="BH84" s="374">
        <f>IF(COUNTBLANK('BPI+'!CD84)=0,-1.6,0)</f>
        <v>0</v>
      </c>
      <c r="BI84" s="374">
        <f>IF(COUNTBLANK('BPI+'!CE84)=0,-1.6,0)</f>
        <v>0</v>
      </c>
      <c r="BJ84" s="374">
        <f>IF(COUNTBLANK('BPI+'!CF84)=0,-1.6,0)</f>
        <v>0</v>
      </c>
      <c r="BK84" s="374">
        <f>IF(COUNTBLANK('BPI+'!CG84)=0,-1.6,0)</f>
        <v>0</v>
      </c>
      <c r="BL84" s="374">
        <f>IF(COUNTBLANK('BPI+'!CH84)=0,-1.6,0)</f>
        <v>0</v>
      </c>
      <c r="BM84" s="374">
        <f>IF(COUNTBLANK('BPI+'!CI84)=0,-1.6,0)</f>
        <v>0</v>
      </c>
      <c r="BN84" s="374">
        <f>IF(COUNTBLANK('BPI+'!CJ84)=0,-1.6,0)</f>
        <v>0</v>
      </c>
      <c r="BO84" s="374">
        <f>IF(COUNTBLANK('BPI+'!CK84)=0,-1.6,0)</f>
        <v>0</v>
      </c>
      <c r="BP84" s="374">
        <f>IF(COUNTBLANK('BPI+'!CL84)=0,-1.6,0)</f>
        <v>0</v>
      </c>
      <c r="BQ84" s="374">
        <f>IF(COUNTBLANK('BPI+'!CM84)=0,-1.6,0)</f>
        <v>0</v>
      </c>
      <c r="BR84" s="374">
        <f>IF(COUNTBLANK('BPI+'!CN84)=0,-1.6,0)</f>
        <v>0</v>
      </c>
      <c r="BS84" s="374">
        <f>IF(COUNTBLANK('BPI+'!CO84)=0,-1.6,0)</f>
        <v>0</v>
      </c>
      <c r="BT84">
        <f t="shared" si="7"/>
        <v>0</v>
      </c>
    </row>
    <row r="85" spans="1:72" x14ac:dyDescent="0.3">
      <c r="A85">
        <f t="shared" si="5"/>
        <v>0</v>
      </c>
      <c r="B85" t="e">
        <f t="shared" si="6"/>
        <v>#N/A</v>
      </c>
      <c r="C85" s="358">
        <f>IF(
  COUNTBLANK('BPI+'!Y85)=1,
  0,
  IFERROR(
    IF(
      INDEX(sorCol,MATCH(INDEX(valCol,MATCH('BPI+'!Y85,INIcol,0)),bpiTeams,0))&lt;=40,
      2-INDEX(sorCol,MATCH(INDEX(valCol,MATCH('BPI+'!Y85,INIcol,0)),bpiTeams,0))/40,
      IF(
        INDEX(sorCol,MATCH(INDEX(valCol,MATCH('BPI+'!Y85,INIcol,0)),bpiTeams,0))&lt;=100,
        1-0.9*(INDEX(sorCol,MATCH(INDEX(valCol,MATCH('BPI+'!Y85,INIcol,0)),bpiTeams,0))-40)/60,
        0.1
      )
    ),
    0.1
  )
)</f>
        <v>0</v>
      </c>
      <c r="D85" s="358">
        <f>IF(
  COUNTBLANK('BPI+'!Z85)=1,
  0,
  IFERROR(
    IF(
      INDEX(sorCol,MATCH(INDEX(valCol,MATCH('BPI+'!Z85,INIcol,0)),bpiTeams,0))&lt;=40,
      2-INDEX(sorCol,MATCH(INDEX(valCol,MATCH('BPI+'!Z85,INIcol,0)),bpiTeams,0))/40,
      IF(
        INDEX(sorCol,MATCH(INDEX(valCol,MATCH('BPI+'!Z85,INIcol,0)),bpiTeams,0))&lt;=100,
        1-0.9*(INDEX(sorCol,MATCH(INDEX(valCol,MATCH('BPI+'!Z85,INIcol,0)),bpiTeams,0))-40)/60,
        0.1
      )
    ),
    0.1
  )
)</f>
        <v>0</v>
      </c>
      <c r="E85" s="358">
        <f>IF(
  COUNTBLANK('BPI+'!AA85)=1,
  0,
  IFERROR(
    IF(
      INDEX(sorCol,MATCH(INDEX(valCol,MATCH('BPI+'!AA85,INIcol,0)),bpiTeams,0))&lt;=40,
      2-INDEX(sorCol,MATCH(INDEX(valCol,MATCH('BPI+'!AA85,INIcol,0)),bpiTeams,0))/40,
      IF(
        INDEX(sorCol,MATCH(INDEX(valCol,MATCH('BPI+'!AA85,INIcol,0)),bpiTeams,0))&lt;=100,
        1-0.9*(INDEX(sorCol,MATCH(INDEX(valCol,MATCH('BPI+'!AA85,INIcol,0)),bpiTeams,0))-40)/60,
        0.1
      )
    ),
    0.1
  )
)</f>
        <v>0</v>
      </c>
      <c r="F85" s="358">
        <f>IF(
  COUNTBLANK('BPI+'!AB85)=1,
  0,
  IFERROR(
    IF(
      INDEX(sorCol,MATCH(INDEX(valCol,MATCH('BPI+'!AB85,INIcol,0)),bpiTeams,0))&lt;=40,
      2-INDEX(sorCol,MATCH(INDEX(valCol,MATCH('BPI+'!AB85,INIcol,0)),bpiTeams,0))/40,
      IF(
        INDEX(sorCol,MATCH(INDEX(valCol,MATCH('BPI+'!AB85,INIcol,0)),bpiTeams,0))&lt;=100,
        1-0.9*(INDEX(sorCol,MATCH(INDEX(valCol,MATCH('BPI+'!AB85,INIcol,0)),bpiTeams,0))-40)/60,
        0.1
      )
    ),
    0.1
  )
)</f>
        <v>0</v>
      </c>
      <c r="G85" s="358">
        <f>IF(
  COUNTBLANK('BPI+'!AC85)=1,
  0,
  IFERROR(
    IF(
      INDEX(sorCol,MATCH(INDEX(valCol,MATCH('BPI+'!AC85,INIcol,0)),bpiTeams,0))&lt;=40,
      2-INDEX(sorCol,MATCH(INDEX(valCol,MATCH('BPI+'!AC85,INIcol,0)),bpiTeams,0))/40,
      IF(
        INDEX(sorCol,MATCH(INDEX(valCol,MATCH('BPI+'!AC85,INIcol,0)),bpiTeams,0))&lt;=100,
        1-0.9*(INDEX(sorCol,MATCH(INDEX(valCol,MATCH('BPI+'!AC85,INIcol,0)),bpiTeams,0))-40)/60,
        0.1
      )
    ),
    0.1
  )
)</f>
        <v>0</v>
      </c>
      <c r="H85" s="358">
        <f>IF(
  COUNTBLANK('BPI+'!AD85)=1,
  0,
  IFERROR(
    IF(
      INDEX(sorCol,MATCH(INDEX(valCol,MATCH('BPI+'!AD85,INIcol,0)),bpiTeams,0))&lt;=40,
      2-INDEX(sorCol,MATCH(INDEX(valCol,MATCH('BPI+'!AD85,INIcol,0)),bpiTeams,0))/40,
      IF(
        INDEX(sorCol,MATCH(INDEX(valCol,MATCH('BPI+'!AD85,INIcol,0)),bpiTeams,0))&lt;=100,
        1-0.9*(INDEX(sorCol,MATCH(INDEX(valCol,MATCH('BPI+'!AD85,INIcol,0)),bpiTeams,0))-40)/60,
        0.1
      )
    ),
    0.1
  )
)</f>
        <v>0</v>
      </c>
      <c r="I85" s="358">
        <f>IF(
  COUNTBLANK('BPI+'!AE85)=1,
  0,
  IFERROR(
    IF(
      INDEX(sorCol,MATCH(INDEX(valCol,MATCH('BPI+'!AE85,INIcol,0)),bpiTeams,0))&lt;=40,
      2-INDEX(sorCol,MATCH(INDEX(valCol,MATCH('BPI+'!AE85,INIcol,0)),bpiTeams,0))/40,
      IF(
        INDEX(sorCol,MATCH(INDEX(valCol,MATCH('BPI+'!AE85,INIcol,0)),bpiTeams,0))&lt;=100,
        1-0.9*(INDEX(sorCol,MATCH(INDEX(valCol,MATCH('BPI+'!AE85,INIcol,0)),bpiTeams,0))-40)/60,
        0.1
      )
    ),
    0.1
  )
)</f>
        <v>0</v>
      </c>
      <c r="J85" s="358">
        <f>IF(
  COUNTBLANK('BPI+'!AF85)=1,
  0,
  IFERROR(
    IF(
      INDEX(sorCol,MATCH(INDEX(valCol,MATCH('BPI+'!AF85,INIcol,0)),bpiTeams,0))&lt;=40,
      2-INDEX(sorCol,MATCH(INDEX(valCol,MATCH('BPI+'!AF85,INIcol,0)),bpiTeams,0))/40,
      IF(
        INDEX(sorCol,MATCH(INDEX(valCol,MATCH('BPI+'!AF85,INIcol,0)),bpiTeams,0))&lt;=100,
        1-0.9*(INDEX(sorCol,MATCH(INDEX(valCol,MATCH('BPI+'!AF85,INIcol,0)),bpiTeams,0))-40)/60,
        0.1
      )
    ),
    0.1
  )
)</f>
        <v>0</v>
      </c>
      <c r="K85" s="358">
        <f>IF(
  COUNTBLANK('BPI+'!AG85)=1,
  0,
  IFERROR(
    IF(
      INDEX(sorCol,MATCH(INDEX(valCol,MATCH('BPI+'!AG85,INIcol,0)),bpiTeams,0))&lt;=40,
      2-INDEX(sorCol,MATCH(INDEX(valCol,MATCH('BPI+'!AG85,INIcol,0)),bpiTeams,0))/40,
      IF(
        INDEX(sorCol,MATCH(INDEX(valCol,MATCH('BPI+'!AG85,INIcol,0)),bpiTeams,0))&lt;=100,
        1-0.9*(INDEX(sorCol,MATCH(INDEX(valCol,MATCH('BPI+'!AG85,INIcol,0)),bpiTeams,0))-40)/60,
        0.1
      )
    ),
    0.1
  )
)</f>
        <v>0</v>
      </c>
      <c r="L85" s="358">
        <f>IF(
  COUNTBLANK('BPI+'!AH85)=1,
  0,
  IFERROR(
    IF(
      INDEX(sorCol,MATCH(INDEX(valCol,MATCH('BPI+'!AH85,INIcol,0)),bpiTeams,0))&lt;=40,
      2-INDEX(sorCol,MATCH(INDEX(valCol,MATCH('BPI+'!AH85,INIcol,0)),bpiTeams,0))/40,
      IF(
        INDEX(sorCol,MATCH(INDEX(valCol,MATCH('BPI+'!AH85,INIcol,0)),bpiTeams,0))&lt;=100,
        1-0.9*(INDEX(sorCol,MATCH(INDEX(valCol,MATCH('BPI+'!AH85,INIcol,0)),bpiTeams,0))-40)/60,
        0.1
      )
    ),
    0.1
  )
)</f>
        <v>0</v>
      </c>
      <c r="M85" s="358">
        <f>IF(
  COUNTBLANK('BPI+'!AI85)=1,
  0,
  IFERROR(
    IF(
      INDEX(sorCol,MATCH(INDEX(valCol,MATCH('BPI+'!AI85,INIcol,0)),bpiTeams,0))&lt;=40,
      2-INDEX(sorCol,MATCH(INDEX(valCol,MATCH('BPI+'!AI85,INIcol,0)),bpiTeams,0))/40,
      IF(
        INDEX(sorCol,MATCH(INDEX(valCol,MATCH('BPI+'!AI85,INIcol,0)),bpiTeams,0))&lt;=100,
        1-0.9*(INDEX(sorCol,MATCH(INDEX(valCol,MATCH('BPI+'!AI85,INIcol,0)),bpiTeams,0))-40)/60,
        0.1
      )
    ),
    0.1
  )
)</f>
        <v>0</v>
      </c>
      <c r="N85" s="358">
        <f>IF(
  COUNTBLANK('BPI+'!AJ85)=1,
  0,
  IFERROR(
    IF(
      INDEX(sorCol,MATCH(INDEX(valCol,MATCH('BPI+'!AJ85,INIcol,0)),bpiTeams,0))&lt;=40,
      2-INDEX(sorCol,MATCH(INDEX(valCol,MATCH('BPI+'!AJ85,INIcol,0)),bpiTeams,0))/40,
      IF(
        INDEX(sorCol,MATCH(INDEX(valCol,MATCH('BPI+'!AJ85,INIcol,0)),bpiTeams,0))&lt;=100,
        1-0.9*(INDEX(sorCol,MATCH(INDEX(valCol,MATCH('BPI+'!AJ85,INIcol,0)),bpiTeams,0))-40)/60,
        0.1
      )
    ),
    0.1
  )
)</f>
        <v>0</v>
      </c>
      <c r="O85" s="366">
        <f>IF(
  COUNTBLANK('BPI+'!AK85)=1,
  0,
  IFERROR(
    IF(
      INDEX(sorCol, MATCH(INDEX(valCol, MATCH('BPI+'!AK85, INIcol, 0)), bpiTeams, 0)) &lt;= 40,
      -INDEX(sorCol, MATCH(INDEX(valCol, MATCH('BPI+'!AK85, INIcol, 0)), bpiTeams, 0))/40,
      IF(
        INDEX(sorCol, MATCH(INDEX(valCol, MATCH('BPI+'!AK85, INIcol, 0)), bpiTeams, 0)) &lt;= 100,
        -1 - (INDEX(sorCol, MATCH(INDEX(valCol, MATCH('BPI+'!AK85, INIcol, 0)), bpiTeams, 0)) - 40)/60,
        -2
      )
    ),
    -2
  )
)</f>
        <v>0</v>
      </c>
      <c r="P85" s="366">
        <f>IF(
  COUNTBLANK('BPI+'!AL85)=1,
  0,
  IFERROR(
    IF(
      INDEX(sorCol, MATCH(INDEX(valCol, MATCH('BPI+'!AL85, INIcol, 0)), bpiTeams, 0)) &lt;= 40,
      -INDEX(sorCol, MATCH(INDEX(valCol, MATCH('BPI+'!AL85, INIcol, 0)), bpiTeams, 0))/40,
      IF(
        INDEX(sorCol, MATCH(INDEX(valCol, MATCH('BPI+'!AL85, INIcol, 0)), bpiTeams, 0)) &lt;= 100,
        -1 - (INDEX(sorCol, MATCH(INDEX(valCol, MATCH('BPI+'!AL85, INIcol, 0)), bpiTeams, 0)) - 40)/60,
        -2
      )
    ),
    -2
  )
)</f>
        <v>0</v>
      </c>
      <c r="Q85" s="366">
        <f>IF(
  COUNTBLANK('BPI+'!AM85)=1,
  0,
  IFERROR(
    IF(
      INDEX(sorCol, MATCH(INDEX(valCol, MATCH('BPI+'!AM85, INIcol, 0)), bpiTeams, 0)) &lt;= 40,
      -INDEX(sorCol, MATCH(INDEX(valCol, MATCH('BPI+'!AM85, INIcol, 0)), bpiTeams, 0))/40,
      IF(
        INDEX(sorCol, MATCH(INDEX(valCol, MATCH('BPI+'!AM85, INIcol, 0)), bpiTeams, 0)) &lt;= 100,
        -1 - (INDEX(sorCol, MATCH(INDEX(valCol, MATCH('BPI+'!AM85, INIcol, 0)), bpiTeams, 0)) - 40)/60,
        -2
      )
    ),
    -2
  )
)</f>
        <v>0</v>
      </c>
      <c r="R85" s="366">
        <f>IF(
  COUNTBLANK('BPI+'!AN85)=1,
  0,
  IFERROR(
    IF(
      INDEX(sorCol, MATCH(INDEX(valCol, MATCH('BPI+'!AN85, INIcol, 0)), bpiTeams, 0)) &lt;= 40,
      -INDEX(sorCol, MATCH(INDEX(valCol, MATCH('BPI+'!AN85, INIcol, 0)), bpiTeams, 0))/40,
      IF(
        INDEX(sorCol, MATCH(INDEX(valCol, MATCH('BPI+'!AN85, INIcol, 0)), bpiTeams, 0)) &lt;= 100,
        -1 - (INDEX(sorCol, MATCH(INDEX(valCol, MATCH('BPI+'!AN85, INIcol, 0)), bpiTeams, 0)) - 40)/60,
        -2
      )
    ),
    -2
  )
)</f>
        <v>0</v>
      </c>
      <c r="S85" s="366">
        <f>IF(
  COUNTBLANK('BPI+'!AO85)=1,
  0,
  IFERROR(
    IF(
      INDEX(sorCol, MATCH(INDEX(valCol, MATCH('BPI+'!AO85, INIcol, 0)), bpiTeams, 0)) &lt;= 40,
      -INDEX(sorCol, MATCH(INDEX(valCol, MATCH('BPI+'!AO85, INIcol, 0)), bpiTeams, 0))/40,
      IF(
        INDEX(sorCol, MATCH(INDEX(valCol, MATCH('BPI+'!AO85, INIcol, 0)), bpiTeams, 0)) &lt;= 100,
        -1 - (INDEX(sorCol, MATCH(INDEX(valCol, MATCH('BPI+'!AO85, INIcol, 0)), bpiTeams, 0)) - 40)/60,
        -2
      )
    ),
    -2
  )
)</f>
        <v>0</v>
      </c>
      <c r="T85" s="366">
        <f>IF(
  COUNTBLANK('BPI+'!AP85)=1,
  0,
  IFERROR(
    IF(
      INDEX(sorCol, MATCH(INDEX(valCol, MATCH('BPI+'!AP85, INIcol, 0)), bpiTeams, 0)) &lt;= 40,
      -INDEX(sorCol, MATCH(INDEX(valCol, MATCH('BPI+'!AP85, INIcol, 0)), bpiTeams, 0))/40,
      IF(
        INDEX(sorCol, MATCH(INDEX(valCol, MATCH('BPI+'!AP85, INIcol, 0)), bpiTeams, 0)) &lt;= 100,
        -1 - (INDEX(sorCol, MATCH(INDEX(valCol, MATCH('BPI+'!AP85, INIcol, 0)), bpiTeams, 0)) - 40)/60,
        -2
      )
    ),
    -2
  )
)</f>
        <v>0</v>
      </c>
      <c r="U85" s="366">
        <f>IF(
  COUNTBLANK('BPI+'!AQ85)=1,
  0,
  IFERROR(
    IF(
      INDEX(sorCol, MATCH(INDEX(valCol, MATCH('BPI+'!AQ85, INIcol, 0)), bpiTeams, 0)) &lt;= 40,
      -INDEX(sorCol, MATCH(INDEX(valCol, MATCH('BPI+'!AQ85, INIcol, 0)), bpiTeams, 0))/40,
      IF(
        INDEX(sorCol, MATCH(INDEX(valCol, MATCH('BPI+'!AQ85, INIcol, 0)), bpiTeams, 0)) &lt;= 100,
        -1 - (INDEX(sorCol, MATCH(INDEX(valCol, MATCH('BPI+'!AQ85, INIcol, 0)), bpiTeams, 0)) - 40)/60,
        -2
      )
    ),
    -2
  )
)</f>
        <v>0</v>
      </c>
      <c r="V85" s="366">
        <f>IF(
  COUNTBLANK('BPI+'!AR85)=1,
  0,
  IFERROR(
    IF(
      INDEX(sorCol, MATCH(INDEX(valCol, MATCH('BPI+'!AR85, INIcol, 0)), bpiTeams, 0)) &lt;= 40,
      -INDEX(sorCol, MATCH(INDEX(valCol, MATCH('BPI+'!AR85, INIcol, 0)), bpiTeams, 0))/40,
      IF(
        INDEX(sorCol, MATCH(INDEX(valCol, MATCH('BPI+'!AR85, INIcol, 0)), bpiTeams, 0)) &lt;= 100,
        -1 - (INDEX(sorCol, MATCH(INDEX(valCol, MATCH('BPI+'!AR85, INIcol, 0)), bpiTeams, 0)) - 40)/60,
        -2
      )
    ),
    -2
  )
)</f>
        <v>0</v>
      </c>
      <c r="W85" s="366">
        <f>IF(
  COUNTBLANK('BPI+'!AS85)=1,
  0,
  IFERROR(
    IF(
      INDEX(sorCol, MATCH(INDEX(valCol, MATCH('BPI+'!AS85, INIcol, 0)), bpiTeams, 0)) &lt;= 40,
      -INDEX(sorCol, MATCH(INDEX(valCol, MATCH('BPI+'!AS85, INIcol, 0)), bpiTeams, 0))/40,
      IF(
        INDEX(sorCol, MATCH(INDEX(valCol, MATCH('BPI+'!AS85, INIcol, 0)), bpiTeams, 0)) &lt;= 100,
        -1 - (INDEX(sorCol, MATCH(INDEX(valCol, MATCH('BPI+'!AS85, INIcol, 0)), bpiTeams, 0)) - 40)/60,
        -2
      )
    ),
    -2
  )
)</f>
        <v>0</v>
      </c>
      <c r="X85" s="366">
        <f>IF(
  COUNTBLANK('BPI+'!AT85)=1,
  0,
  IFERROR(
    IF(
      INDEX(sorCol, MATCH(INDEX(valCol, MATCH('BPI+'!AT85, INIcol, 0)), bpiTeams, 0)) &lt;= 40,
      -INDEX(sorCol, MATCH(INDEX(valCol, MATCH('BPI+'!AT85, INIcol, 0)), bpiTeams, 0))/40,
      IF(
        INDEX(sorCol, MATCH(INDEX(valCol, MATCH('BPI+'!AT85, INIcol, 0)), bpiTeams, 0)) &lt;= 100,
        -1 - (INDEX(sorCol, MATCH(INDEX(valCol, MATCH('BPI+'!AT85, INIcol, 0)), bpiTeams, 0)) - 40)/60,
        -2
      )
    ),
    -2
  )
)</f>
        <v>0</v>
      </c>
      <c r="Y85" s="366">
        <f>IF(
  COUNTBLANK('BPI+'!AU85)=1,
  0,
  IFERROR(
    IF(
      INDEX(sorCol, MATCH(INDEX(valCol, MATCH('BPI+'!AU85, INIcol, 0)), bpiTeams, 0)) &lt;= 40,
      -INDEX(sorCol, MATCH(INDEX(valCol, MATCH('BPI+'!AU85, INIcol, 0)), bpiTeams, 0))/40,
      IF(
        INDEX(sorCol, MATCH(INDEX(valCol, MATCH('BPI+'!AU85, INIcol, 0)), bpiTeams, 0)) &lt;= 100,
        -1 - (INDEX(sorCol, MATCH(INDEX(valCol, MATCH('BPI+'!AU85, INIcol, 0)), bpiTeams, 0)) - 40)/60,
        -2
      )
    ),
    -2
  )
)</f>
        <v>0</v>
      </c>
      <c r="Z85" s="366">
        <f>IF(
  COUNTBLANK('BPI+'!AV85)=1,
  0,
  IFERROR(
    IF(
      INDEX(sorCol, MATCH(INDEX(valCol, MATCH('BPI+'!AV85, INIcol, 0)), bpiTeams, 0)) &lt;= 40,
      -INDEX(sorCol, MATCH(INDEX(valCol, MATCH('BPI+'!AV85, INIcol, 0)), bpiTeams, 0))/40,
      IF(
        INDEX(sorCol, MATCH(INDEX(valCol, MATCH('BPI+'!AV85, INIcol, 0)), bpiTeams, 0)) &lt;= 100,
        -1 - (INDEX(sorCol, MATCH(INDEX(valCol, MATCH('BPI+'!AV85, INIcol, 0)), bpiTeams, 0)) - 40)/60,
        -2
      )
    ),
    -2
  )
)</f>
        <v>0</v>
      </c>
      <c r="AA85" s="358">
        <f>IFERROR(IF(COUNTBLANK('BPI+'!AX85)=1,0,IF(COUNTIF(qwqlINIcol,'BPI+'!AX85)=0,0.1,IF(INDEX(sorCol,MATCH(INDEX(valCol,MATCH('BPI+'!AW85,INIcol,0)),bpiTeams,0))&gt;=40,INDEX(sorCol,MATCH(INDEX(valCol,MATCH('BPI+'!AW85,INIcol,0)),bpiTeams,0))*-1/40+2,(INDEX(sorCol,MATCH(INDEX(valCol,MATCH('BPI+'!AW85,INIcol,0)),bpiTeams,0))*(-1)+40)/325+1))),0)</f>
        <v>0</v>
      </c>
      <c r="AB85" s="358">
        <f>IFERROR(IF(COUNTBLANK('BPI+'!AY85)=1,0,IF(COUNTIF(qwqlINIcol,'BPI+'!AY85)=0,0.1,IF(INDEX(sorCol,MATCH(INDEX(valCol,MATCH('BPI+'!AX85,INIcol,0)),bpiTeams,0))&gt;=40,INDEX(sorCol,MATCH(INDEX(valCol,MATCH('BPI+'!AX85,INIcol,0)),bpiTeams,0))*-1/40+2,(INDEX(sorCol,MATCH(INDEX(valCol,MATCH('BPI+'!AX85,INIcol,0)),bpiTeams,0))*(-1)+40)/325+1))),0)</f>
        <v>0</v>
      </c>
      <c r="AC85" s="358">
        <f>IFERROR(IF(COUNTBLANK('BPI+'!AZ85)=1,0,IF(COUNTIF(qwqlINIcol,'BPI+'!AZ85)=0,0.1,IF(INDEX(sorCol,MATCH(INDEX(valCol,MATCH('BPI+'!AY85,INIcol,0)),bpiTeams,0))&gt;=40,INDEX(sorCol,MATCH(INDEX(valCol,MATCH('BPI+'!AY85,INIcol,0)),bpiTeams,0))*-1/40+2,(INDEX(sorCol,MATCH(INDEX(valCol,MATCH('BPI+'!AY85,INIcol,0)),bpiTeams,0))*(-1)+40)/325+1))),0)</f>
        <v>0</v>
      </c>
      <c r="AD85" s="358">
        <f>IFERROR(IF(COUNTBLANK('BPI+'!BA85)=1,0,IF(COUNTIF(qwqlINIcol,'BPI+'!BA85)=0,0.1,IF(INDEX(sorCol,MATCH(INDEX(valCol,MATCH('BPI+'!AZ85,INIcol,0)),bpiTeams,0))&gt;=40,INDEX(sorCol,MATCH(INDEX(valCol,MATCH('BPI+'!AZ85,INIcol,0)),bpiTeams,0))*-1/40+2,(INDEX(sorCol,MATCH(INDEX(valCol,MATCH('BPI+'!AZ85,INIcol,0)),bpiTeams,0))*(-1)+40)/325+1))),0)</f>
        <v>0</v>
      </c>
      <c r="AE85" s="358">
        <f>IFERROR(IF(COUNTBLANK('BPI+'!BB85)=1,0,IF(COUNTIF(qwqlINIcol,'BPI+'!BB85)=0,0.1,IF(INDEX(sorCol,MATCH(INDEX(valCol,MATCH('BPI+'!BA85,INIcol,0)),bpiTeams,0))&gt;=40,INDEX(sorCol,MATCH(INDEX(valCol,MATCH('BPI+'!BA85,INIcol,0)),bpiTeams,0))*-1/40+2,(INDEX(sorCol,MATCH(INDEX(valCol,MATCH('BPI+'!BA85,INIcol,0)),bpiTeams,0))*(-1)+40)/325+1))),0)</f>
        <v>0</v>
      </c>
      <c r="AF85" s="358">
        <f>IFERROR(IF(COUNTBLANK('BPI+'!BC85)=1,0,IF(COUNTIF(qwqlINIcol,'BPI+'!BC85)=0,0.1,IF(INDEX(sorCol,MATCH(INDEX(valCol,MATCH('BPI+'!BB85,INIcol,0)),bpiTeams,0))&gt;=40,INDEX(sorCol,MATCH(INDEX(valCol,MATCH('BPI+'!BB85,INIcol,0)),bpiTeams,0))*-1/40+2,(INDEX(sorCol,MATCH(INDEX(valCol,MATCH('BPI+'!BB85,INIcol,0)),bpiTeams,0))*(-1)+40)/325+1))),0)</f>
        <v>0</v>
      </c>
      <c r="AG85" s="358">
        <f>IFERROR(IF(COUNTBLANK('BPI+'!BD85)=1,0,IF(COUNTIF(qwqlINIcol,'BPI+'!BD85)=0,0.1,IF(INDEX(sorCol,MATCH(INDEX(valCol,MATCH('BPI+'!BC85,INIcol,0)),bpiTeams,0))&gt;=40,INDEX(sorCol,MATCH(INDEX(valCol,MATCH('BPI+'!BC85,INIcol,0)),bpiTeams,0))*-1/40+2,(INDEX(sorCol,MATCH(INDEX(valCol,MATCH('BPI+'!BC85,INIcol,0)),bpiTeams,0))*(-1)+40)/325+1))),0)</f>
        <v>0</v>
      </c>
      <c r="AH85" s="358">
        <f>IFERROR(IF(COUNTBLANK('BPI+'!BE85)=1,0,IF(COUNTIF(qwqlINIcol,'BPI+'!BE85)=0,0.1,IF(INDEX(sorCol,MATCH(INDEX(valCol,MATCH('BPI+'!BD85,INIcol,0)),bpiTeams,0))&gt;=40,INDEX(sorCol,MATCH(INDEX(valCol,MATCH('BPI+'!BD85,INIcol,0)),bpiTeams,0))*-1/40+2,(INDEX(sorCol,MATCH(INDEX(valCol,MATCH('BPI+'!BD85,INIcol,0)),bpiTeams,0))*(-1)+40)/325+1))),0)</f>
        <v>0</v>
      </c>
      <c r="AI85" s="358">
        <f>IFERROR(IF(COUNTBLANK('BPI+'!BF85)=1,0,IF(COUNTIF(qwqlINIcol,'BPI+'!BF85)=0,0.1,IF(INDEX(sorCol,MATCH(INDEX(valCol,MATCH('BPI+'!BE85,INIcol,0)),bpiTeams,0))&gt;=40,INDEX(sorCol,MATCH(INDEX(valCol,MATCH('BPI+'!BE85,INIcol,0)),bpiTeams,0))*-1/40+2,(INDEX(sorCol,MATCH(INDEX(valCol,MATCH('BPI+'!BE85,INIcol,0)),bpiTeams,0))*(-1)+40)/325+1))),0)</f>
        <v>0</v>
      </c>
      <c r="AJ85" s="358">
        <f>IFERROR(IF(COUNTBLANK('BPI+'!BG85)=1,0,IF(COUNTIF(qwqlINIcol,'BPI+'!BG85)=0,0.1,IF(INDEX(sorCol,MATCH(INDEX(valCol,MATCH('BPI+'!BF85,INIcol,0)),bpiTeams,0))&gt;=40,INDEX(sorCol,MATCH(INDEX(valCol,MATCH('BPI+'!BF85,INIcol,0)),bpiTeams,0))*-1/40+2,(INDEX(sorCol,MATCH(INDEX(valCol,MATCH('BPI+'!BF85,INIcol,0)),bpiTeams,0))*(-1)+40)/325+1))),0)</f>
        <v>0</v>
      </c>
      <c r="AK85" s="358">
        <f>IFERROR(IF(COUNTBLANK('BPI+'!BH85)=1,0,IF(COUNTIF(qwqlINIcol,'BPI+'!BH85)=0,0.1,IF(INDEX(sorCol,MATCH(INDEX(valCol,MATCH('BPI+'!BG85,INIcol,0)),bpiTeams,0))&gt;=40,INDEX(sorCol,MATCH(INDEX(valCol,MATCH('BPI+'!BG85,INIcol,0)),bpiTeams,0))*-1/40+2,(INDEX(sorCol,MATCH(INDEX(valCol,MATCH('BPI+'!BG85,INIcol,0)),bpiTeams,0))*(-1)+40)/325+1))),0)</f>
        <v>0</v>
      </c>
      <c r="AL85" s="358">
        <f>IFERROR(IF(COUNTBLANK('BPI+'!BI85)=1,0,IF(COUNTIF(qwqlINIcol,'BPI+'!BI85)=0,0.1,IF(INDEX(sorCol,MATCH(INDEX(valCol,MATCH('BPI+'!BH85,INIcol,0)),bpiTeams,0))&gt;=40,INDEX(sorCol,MATCH(INDEX(valCol,MATCH('BPI+'!BH85,INIcol,0)),bpiTeams,0))*-1/40+2,(INDEX(sorCol,MATCH(INDEX(valCol,MATCH('BPI+'!BH85,INIcol,0)),bpiTeams,0))*(-1)+40)/325+1))),0)</f>
        <v>0</v>
      </c>
      <c r="AM85" s="358">
        <f>IFERROR(IF(COUNTBLANK('BPI+'!BJ85)=1,0,IF(COUNTIF(qwqlINIcol,'BPI+'!BJ85)=0,0.1,IF(INDEX(sorCol,MATCH(INDEX(valCol,MATCH('BPI+'!BI85,INIcol,0)),bpiTeams,0))&gt;=40,INDEX(sorCol,MATCH(INDEX(valCol,MATCH('BPI+'!BI85,INIcol,0)),bpiTeams,0))*-1/40+2,(INDEX(sorCol,MATCH(INDEX(valCol,MATCH('BPI+'!BI85,INIcol,0)),bpiTeams,0))*(-1)+40)/325+1))),0)</f>
        <v>0</v>
      </c>
      <c r="AN85" s="358">
        <f>IFERROR(IF(COUNTBLANK('BPI+'!BK85)=1,0,IF(COUNTIF(qwqlINIcol,'BPI+'!BK85)=0,0.1,IF(INDEX(sorCol,MATCH(INDEX(valCol,MATCH('BPI+'!BJ85,INIcol,0)),bpiTeams,0))&gt;=40,INDEX(sorCol,MATCH(INDEX(valCol,MATCH('BPI+'!BJ85,INIcol,0)),bpiTeams,0))*-1/40+2,(INDEX(sorCol,MATCH(INDEX(valCol,MATCH('BPI+'!BJ85,INIcol,0)),bpiTeams,0))*(-1)+40)/325+1))),0)</f>
        <v>0</v>
      </c>
      <c r="AO85" s="358">
        <f>IFERROR(IF(COUNTBLANK('BPI+'!BL85)=1,0,IF(COUNTIF(qwqlINIcol,'BPI+'!BL85)=0,0.1,IF(INDEX(sorCol,MATCH(INDEX(valCol,MATCH('BPI+'!BK85,INIcol,0)),bpiTeams,0))&gt;=40,INDEX(sorCol,MATCH(INDEX(valCol,MATCH('BPI+'!BK85,INIcol,0)),bpiTeams,0))*-1/40+2,(INDEX(sorCol,MATCH(INDEX(valCol,MATCH('BPI+'!BK85,INIcol,0)),bpiTeams,0))*(-1)+40)/325+1))),0)</f>
        <v>0</v>
      </c>
      <c r="AP85" s="366">
        <f>IF(COUNTBLANK('BPI+'!BL85)=1,0,IF(COUNTIF(qwqlINIcol,'BPI+'!BL85)=0,-1.5,IF(INDEX(sorCol,MATCH(INDEX(valCol,MATCH('BPI+'!BL85,INIcol,0)),bpiTeams,0))&gt;=80,-1.5,IF(INDEX(sorCol,MATCH(INDEX(valCol,MATCH('BPI+'!BL85,INIcol,0)),bpiTeams,0))&gt;=41,-1 - (INDEX(sorCol,MATCH(INDEX(valCol,MATCH('BPI+'!BL85,INIcol,0)),bpiTeams,0)) - 41) * (0.5/39),(INDEX(sorCol,MATCH(INDEX(valCol,MATCH('BPI+'!BL85,INIcol,0)),bpiTeams,0)) + 40)/325 - 2))))</f>
        <v>0</v>
      </c>
      <c r="AQ85" s="366">
        <f>IF(COUNTBLANK('BPI+'!BM85)=1,0,IF(COUNTIF(qwqlINIcol,'BPI+'!BM85)=0,-1.5,IF(INDEX(sorCol,MATCH(INDEX(valCol,MATCH('BPI+'!BM85,INIcol,0)),bpiTeams,0))&gt;=80,-1.5,IF(INDEX(sorCol,MATCH(INDEX(valCol,MATCH('BPI+'!BM85,INIcol,0)),bpiTeams,0))&gt;=41,-1 - (INDEX(sorCol,MATCH(INDEX(valCol,MATCH('BPI+'!BM85,INIcol,0)),bpiTeams,0)) - 41) * (0.5/39),(INDEX(sorCol,MATCH(INDEX(valCol,MATCH('BPI+'!BM85,INIcol,0)),bpiTeams,0)) + 40)/325 - 2))))</f>
        <v>0</v>
      </c>
      <c r="AR85" s="366">
        <f>IF(COUNTBLANK('BPI+'!BN85)=1,0,IF(COUNTIF(qwqlINIcol,'BPI+'!BN85)=0,-1.5,IF(INDEX(sorCol,MATCH(INDEX(valCol,MATCH('BPI+'!BN85,INIcol,0)),bpiTeams,0))&gt;=80,-1.5,IF(INDEX(sorCol,MATCH(INDEX(valCol,MATCH('BPI+'!BN85,INIcol,0)),bpiTeams,0))&gt;=41,-1 - (INDEX(sorCol,MATCH(INDEX(valCol,MATCH('BPI+'!BN85,INIcol,0)),bpiTeams,0)) - 41) * (0.5/39),(INDEX(sorCol,MATCH(INDEX(valCol,MATCH('BPI+'!BN85,INIcol,0)),bpiTeams,0)) + 40)/325 - 2))))</f>
        <v>0</v>
      </c>
      <c r="AS85" s="366">
        <f>IF(COUNTBLANK('BPI+'!BO85)=1,0,IF(COUNTIF(qwqlINIcol,'BPI+'!BO85)=0,-1.5,IF(INDEX(sorCol,MATCH(INDEX(valCol,MATCH('BPI+'!BO85,INIcol,0)),bpiTeams,0))&gt;=80,-1.5,IF(INDEX(sorCol,MATCH(INDEX(valCol,MATCH('BPI+'!BO85,INIcol,0)),bpiTeams,0))&gt;=41,-1 - (INDEX(sorCol,MATCH(INDEX(valCol,MATCH('BPI+'!BO85,INIcol,0)),bpiTeams,0)) - 41) * (0.5/39),(INDEX(sorCol,MATCH(INDEX(valCol,MATCH('BPI+'!BO85,INIcol,0)),bpiTeams,0)) + 40)/325 - 2))))</f>
        <v>0</v>
      </c>
      <c r="AT85" s="366">
        <f>IF(COUNTBLANK('BPI+'!BP85)=1,0,IF(COUNTIF(qwqlINIcol,'BPI+'!BP85)=0,-1.5,IF(INDEX(sorCol,MATCH(INDEX(valCol,MATCH('BPI+'!BP85,INIcol,0)),bpiTeams,0))&gt;=80,-1.5,IF(INDEX(sorCol,MATCH(INDEX(valCol,MATCH('BPI+'!BP85,INIcol,0)),bpiTeams,0))&gt;=41,-1 - (INDEX(sorCol,MATCH(INDEX(valCol,MATCH('BPI+'!BP85,INIcol,0)),bpiTeams,0)) - 41) * (0.5/39),(INDEX(sorCol,MATCH(INDEX(valCol,MATCH('BPI+'!BP85,INIcol,0)),bpiTeams,0)) + 40)/325 - 2))))</f>
        <v>0</v>
      </c>
      <c r="AU85" s="366">
        <f>IF(COUNTBLANK('BPI+'!BQ85)=1,0,IF(COUNTIF(qwqlINIcol,'BPI+'!BQ85)=0,-1.5,IF(INDEX(sorCol,MATCH(INDEX(valCol,MATCH('BPI+'!BQ85,INIcol,0)),bpiTeams,0))&gt;=80,-1.5,IF(INDEX(sorCol,MATCH(INDEX(valCol,MATCH('BPI+'!BQ85,INIcol,0)),bpiTeams,0))&gt;=41,-1 - (INDEX(sorCol,MATCH(INDEX(valCol,MATCH('BPI+'!BQ85,INIcol,0)),bpiTeams,0)) - 41) * (0.5/39),(INDEX(sorCol,MATCH(INDEX(valCol,MATCH('BPI+'!BQ85,INIcol,0)),bpiTeams,0)) + 40)/325 - 2))))</f>
        <v>0</v>
      </c>
      <c r="AV85" s="366">
        <f>IF(COUNTBLANK('BPI+'!BR85)=1,0,IF(COUNTIF(qwqlINIcol,'BPI+'!BR85)=0,-1.5,IF(INDEX(sorCol,MATCH(INDEX(valCol,MATCH('BPI+'!BR85,INIcol,0)),bpiTeams,0))&gt;=80,-1.5,IF(INDEX(sorCol,MATCH(INDEX(valCol,MATCH('BPI+'!BR85,INIcol,0)),bpiTeams,0))&gt;=41,-1 - (INDEX(sorCol,MATCH(INDEX(valCol,MATCH('BPI+'!BR85,INIcol,0)),bpiTeams,0)) - 41) * (0.5/39),(INDEX(sorCol,MATCH(INDEX(valCol,MATCH('BPI+'!BR85,INIcol,0)),bpiTeams,0)) + 40)/325 - 2))))</f>
        <v>0</v>
      </c>
      <c r="AW85" s="366">
        <f>IF(COUNTBLANK('BPI+'!BS85)=1,0,IF(COUNTIF(qwqlINIcol,'BPI+'!BS85)=0,-1.5,IF(INDEX(sorCol,MATCH(INDEX(valCol,MATCH('BPI+'!BS85,INIcol,0)),bpiTeams,0))&gt;=80,-1.5,IF(INDEX(sorCol,MATCH(INDEX(valCol,MATCH('BPI+'!BS85,INIcol,0)),bpiTeams,0))&gt;=41,-1 - (INDEX(sorCol,MATCH(INDEX(valCol,MATCH('BPI+'!BS85,INIcol,0)),bpiTeams,0)) - 41) * (0.5/39),(INDEX(sorCol,MATCH(INDEX(valCol,MATCH('BPI+'!BS85,INIcol,0)),bpiTeams,0)) + 40)/325 - 2))))</f>
        <v>0</v>
      </c>
      <c r="AX85" s="366">
        <f>IF(COUNTBLANK('BPI+'!BT85)=1,0,IF(COUNTIF(qwqlINIcol,'BPI+'!BT85)=0,-1.5,IF(INDEX(sorCol,MATCH(INDEX(valCol,MATCH('BPI+'!BT85,INIcol,0)),bpiTeams,0))&gt;=80,-1.5,IF(INDEX(sorCol,MATCH(INDEX(valCol,MATCH('BPI+'!BT85,INIcol,0)),bpiTeams,0))&gt;=41,-1 - (INDEX(sorCol,MATCH(INDEX(valCol,MATCH('BPI+'!BT85,INIcol,0)),bpiTeams,0)) - 41) * (0.5/39),(INDEX(sorCol,MATCH(INDEX(valCol,MATCH('BPI+'!BT85,INIcol,0)),bpiTeams,0)) + 40)/325 - 2))))</f>
        <v>0</v>
      </c>
      <c r="AY85" s="366">
        <f>IF(COUNTBLANK('BPI+'!BU85)=1,0,IF(COUNTIF(qwqlINIcol,'BPI+'!BU85)=0,-1.5,IF(INDEX(sorCol,MATCH(INDEX(valCol,MATCH('BPI+'!BU85,INIcol,0)),bpiTeams,0))&gt;=80,-1.5,IF(INDEX(sorCol,MATCH(INDEX(valCol,MATCH('BPI+'!BU85,INIcol,0)),bpiTeams,0))&gt;=41,-1 - (INDEX(sorCol,MATCH(INDEX(valCol,MATCH('BPI+'!BU85,INIcol,0)),bpiTeams,0)) - 41) * (0.5/39),(INDEX(sorCol,MATCH(INDEX(valCol,MATCH('BPI+'!BU85,INIcol,0)),bpiTeams,0)) + 40)/325 - 2))))</f>
        <v>0</v>
      </c>
      <c r="AZ85" s="366">
        <f>IF(COUNTBLANK('BPI+'!BV85)=1,0,IF(COUNTIF(qwqlINIcol,'BPI+'!BV85)=0,-1.5,IF(INDEX(sorCol,MATCH(INDEX(valCol,MATCH('BPI+'!BV85,INIcol,0)),bpiTeams,0))&gt;=80,-1.5,IF(INDEX(sorCol,MATCH(INDEX(valCol,MATCH('BPI+'!BV85,INIcol,0)),bpiTeams,0))&gt;=41,-1 - (INDEX(sorCol,MATCH(INDEX(valCol,MATCH('BPI+'!BV85,INIcol,0)),bpiTeams,0)) - 41) * (0.5/39),(INDEX(sorCol,MATCH(INDEX(valCol,MATCH('BPI+'!BV85,INIcol,0)),bpiTeams,0)) + 40)/325 - 2))))</f>
        <v>0</v>
      </c>
      <c r="BA85" s="366">
        <f>IF(COUNTBLANK('BPI+'!BW85)=1,0,IF(COUNTIF(qwqlINIcol,'BPI+'!BW85)=0,-1.5,IF(INDEX(sorCol,MATCH(INDEX(valCol,MATCH('BPI+'!BW85,INIcol,0)),bpiTeams,0))&gt;=80,-1.5,IF(INDEX(sorCol,MATCH(INDEX(valCol,MATCH('BPI+'!BW85,INIcol,0)),bpiTeams,0))&gt;=41,-1 - (INDEX(sorCol,MATCH(INDEX(valCol,MATCH('BPI+'!BW85,INIcol,0)),bpiTeams,0)) - 41) * (0.5/39),(INDEX(sorCol,MATCH(INDEX(valCol,MATCH('BPI+'!BW85,INIcol,0)),bpiTeams,0)) + 40)/325 - 2))))</f>
        <v>0</v>
      </c>
      <c r="BB85" s="366">
        <f>IF(COUNTBLANK('BPI+'!BX85)=1,0,IF(COUNTIF(qwqlINIcol,'BPI+'!BX85)=0,-1.5,IF(INDEX(sorCol,MATCH(INDEX(valCol,MATCH('BPI+'!BX85,INIcol,0)),bpiTeams,0))&gt;=80,-1.5,IF(INDEX(sorCol,MATCH(INDEX(valCol,MATCH('BPI+'!BX85,INIcol,0)),bpiTeams,0))&gt;=41,-1 - (INDEX(sorCol,MATCH(INDEX(valCol,MATCH('BPI+'!BX85,INIcol,0)),bpiTeams,0)) - 41) * (0.5/39),(INDEX(sorCol,MATCH(INDEX(valCol,MATCH('BPI+'!BX85,INIcol,0)),bpiTeams,0)) + 40)/325 - 2))))</f>
        <v>0</v>
      </c>
      <c r="BC85" s="374">
        <f>IF(COUNTBLANK('BPI+'!BY85)=0,-1.6,0)</f>
        <v>0</v>
      </c>
      <c r="BD85" s="374">
        <f>IF(COUNTBLANK('BPI+'!BZ85)=0,-1.6,0)</f>
        <v>0</v>
      </c>
      <c r="BE85" s="374">
        <f>IF(COUNTBLANK('BPI+'!CA85)=0,-1.6,0)</f>
        <v>0</v>
      </c>
      <c r="BF85" s="374">
        <f>IF(COUNTBLANK('BPI+'!CB85)=0,-1.6,0)</f>
        <v>0</v>
      </c>
      <c r="BG85" s="374">
        <f>IF(COUNTBLANK('BPI+'!CC85)=0,-1.6,0)</f>
        <v>0</v>
      </c>
      <c r="BH85" s="374">
        <f>IF(COUNTBLANK('BPI+'!CD85)=0,-1.6,0)</f>
        <v>0</v>
      </c>
      <c r="BI85" s="374">
        <f>IF(COUNTBLANK('BPI+'!CE85)=0,-1.6,0)</f>
        <v>0</v>
      </c>
      <c r="BJ85" s="374">
        <f>IF(COUNTBLANK('BPI+'!CF85)=0,-1.6,0)</f>
        <v>0</v>
      </c>
      <c r="BK85" s="374">
        <f>IF(COUNTBLANK('BPI+'!CG85)=0,-1.6,0)</f>
        <v>0</v>
      </c>
      <c r="BL85" s="374">
        <f>IF(COUNTBLANK('BPI+'!CH85)=0,-1.6,0)</f>
        <v>0</v>
      </c>
      <c r="BM85" s="374">
        <f>IF(COUNTBLANK('BPI+'!CI85)=0,-1.6,0)</f>
        <v>0</v>
      </c>
      <c r="BN85" s="374">
        <f>IF(COUNTBLANK('BPI+'!CJ85)=0,-1.6,0)</f>
        <v>0</v>
      </c>
      <c r="BO85" s="374">
        <f>IF(COUNTBLANK('BPI+'!CK85)=0,-1.6,0)</f>
        <v>0</v>
      </c>
      <c r="BP85" s="374">
        <f>IF(COUNTBLANK('BPI+'!CL85)=0,-1.6,0)</f>
        <v>0</v>
      </c>
      <c r="BQ85" s="374">
        <f>IF(COUNTBLANK('BPI+'!CM85)=0,-1.6,0)</f>
        <v>0</v>
      </c>
      <c r="BR85" s="374">
        <f>IF(COUNTBLANK('BPI+'!CN85)=0,-1.6,0)</f>
        <v>0</v>
      </c>
      <c r="BS85" s="374">
        <f>IF(COUNTBLANK('BPI+'!CO85)=0,-1.6,0)</f>
        <v>0</v>
      </c>
      <c r="BT85">
        <f t="shared" si="7"/>
        <v>0</v>
      </c>
    </row>
    <row r="86" spans="1:72" x14ac:dyDescent="0.3">
      <c r="A86">
        <f t="shared" si="5"/>
        <v>0</v>
      </c>
      <c r="B86" t="e">
        <f t="shared" si="6"/>
        <v>#N/A</v>
      </c>
      <c r="C86" s="358">
        <f>IF(
  COUNTBLANK('BPI+'!Y86)=1,
  0,
  IFERROR(
    IF(
      INDEX(sorCol,MATCH(INDEX(valCol,MATCH('BPI+'!Y86,INIcol,0)),bpiTeams,0))&lt;=40,
      2-INDEX(sorCol,MATCH(INDEX(valCol,MATCH('BPI+'!Y86,INIcol,0)),bpiTeams,0))/40,
      IF(
        INDEX(sorCol,MATCH(INDEX(valCol,MATCH('BPI+'!Y86,INIcol,0)),bpiTeams,0))&lt;=100,
        1-0.9*(INDEX(sorCol,MATCH(INDEX(valCol,MATCH('BPI+'!Y86,INIcol,0)),bpiTeams,0))-40)/60,
        0.1
      )
    ),
    0.1
  )
)</f>
        <v>0</v>
      </c>
      <c r="D86" s="358">
        <f>IF(
  COUNTBLANK('BPI+'!Z86)=1,
  0,
  IFERROR(
    IF(
      INDEX(sorCol,MATCH(INDEX(valCol,MATCH('BPI+'!Z86,INIcol,0)),bpiTeams,0))&lt;=40,
      2-INDEX(sorCol,MATCH(INDEX(valCol,MATCH('BPI+'!Z86,INIcol,0)),bpiTeams,0))/40,
      IF(
        INDEX(sorCol,MATCH(INDEX(valCol,MATCH('BPI+'!Z86,INIcol,0)),bpiTeams,0))&lt;=100,
        1-0.9*(INDEX(sorCol,MATCH(INDEX(valCol,MATCH('BPI+'!Z86,INIcol,0)),bpiTeams,0))-40)/60,
        0.1
      )
    ),
    0.1
  )
)</f>
        <v>0</v>
      </c>
      <c r="E86" s="358">
        <f>IF(
  COUNTBLANK('BPI+'!AA86)=1,
  0,
  IFERROR(
    IF(
      INDEX(sorCol,MATCH(INDEX(valCol,MATCH('BPI+'!AA86,INIcol,0)),bpiTeams,0))&lt;=40,
      2-INDEX(sorCol,MATCH(INDEX(valCol,MATCH('BPI+'!AA86,INIcol,0)),bpiTeams,0))/40,
      IF(
        INDEX(sorCol,MATCH(INDEX(valCol,MATCH('BPI+'!AA86,INIcol,0)),bpiTeams,0))&lt;=100,
        1-0.9*(INDEX(sorCol,MATCH(INDEX(valCol,MATCH('BPI+'!AA86,INIcol,0)),bpiTeams,0))-40)/60,
        0.1
      )
    ),
    0.1
  )
)</f>
        <v>0</v>
      </c>
      <c r="F86" s="358">
        <f>IF(
  COUNTBLANK('BPI+'!AB86)=1,
  0,
  IFERROR(
    IF(
      INDEX(sorCol,MATCH(INDEX(valCol,MATCH('BPI+'!AB86,INIcol,0)),bpiTeams,0))&lt;=40,
      2-INDEX(sorCol,MATCH(INDEX(valCol,MATCH('BPI+'!AB86,INIcol,0)),bpiTeams,0))/40,
      IF(
        INDEX(sorCol,MATCH(INDEX(valCol,MATCH('BPI+'!AB86,INIcol,0)),bpiTeams,0))&lt;=100,
        1-0.9*(INDEX(sorCol,MATCH(INDEX(valCol,MATCH('BPI+'!AB86,INIcol,0)),bpiTeams,0))-40)/60,
        0.1
      )
    ),
    0.1
  )
)</f>
        <v>0</v>
      </c>
      <c r="G86" s="358">
        <f>IF(
  COUNTBLANK('BPI+'!AC86)=1,
  0,
  IFERROR(
    IF(
      INDEX(sorCol,MATCH(INDEX(valCol,MATCH('BPI+'!AC86,INIcol,0)),bpiTeams,0))&lt;=40,
      2-INDEX(sorCol,MATCH(INDEX(valCol,MATCH('BPI+'!AC86,INIcol,0)),bpiTeams,0))/40,
      IF(
        INDEX(sorCol,MATCH(INDEX(valCol,MATCH('BPI+'!AC86,INIcol,0)),bpiTeams,0))&lt;=100,
        1-0.9*(INDEX(sorCol,MATCH(INDEX(valCol,MATCH('BPI+'!AC86,INIcol,0)),bpiTeams,0))-40)/60,
        0.1
      )
    ),
    0.1
  )
)</f>
        <v>0</v>
      </c>
      <c r="H86" s="358">
        <f>IF(
  COUNTBLANK('BPI+'!AD86)=1,
  0,
  IFERROR(
    IF(
      INDEX(sorCol,MATCH(INDEX(valCol,MATCH('BPI+'!AD86,INIcol,0)),bpiTeams,0))&lt;=40,
      2-INDEX(sorCol,MATCH(INDEX(valCol,MATCH('BPI+'!AD86,INIcol,0)),bpiTeams,0))/40,
      IF(
        INDEX(sorCol,MATCH(INDEX(valCol,MATCH('BPI+'!AD86,INIcol,0)),bpiTeams,0))&lt;=100,
        1-0.9*(INDEX(sorCol,MATCH(INDEX(valCol,MATCH('BPI+'!AD86,INIcol,0)),bpiTeams,0))-40)/60,
        0.1
      )
    ),
    0.1
  )
)</f>
        <v>0</v>
      </c>
      <c r="I86" s="358">
        <f>IF(
  COUNTBLANK('BPI+'!AE86)=1,
  0,
  IFERROR(
    IF(
      INDEX(sorCol,MATCH(INDEX(valCol,MATCH('BPI+'!AE86,INIcol,0)),bpiTeams,0))&lt;=40,
      2-INDEX(sorCol,MATCH(INDEX(valCol,MATCH('BPI+'!AE86,INIcol,0)),bpiTeams,0))/40,
      IF(
        INDEX(sorCol,MATCH(INDEX(valCol,MATCH('BPI+'!AE86,INIcol,0)),bpiTeams,0))&lt;=100,
        1-0.9*(INDEX(sorCol,MATCH(INDEX(valCol,MATCH('BPI+'!AE86,INIcol,0)),bpiTeams,0))-40)/60,
        0.1
      )
    ),
    0.1
  )
)</f>
        <v>0</v>
      </c>
      <c r="J86" s="358">
        <f>IF(
  COUNTBLANK('BPI+'!AF86)=1,
  0,
  IFERROR(
    IF(
      INDEX(sorCol,MATCH(INDEX(valCol,MATCH('BPI+'!AF86,INIcol,0)),bpiTeams,0))&lt;=40,
      2-INDEX(sorCol,MATCH(INDEX(valCol,MATCH('BPI+'!AF86,INIcol,0)),bpiTeams,0))/40,
      IF(
        INDEX(sorCol,MATCH(INDEX(valCol,MATCH('BPI+'!AF86,INIcol,0)),bpiTeams,0))&lt;=100,
        1-0.9*(INDEX(sorCol,MATCH(INDEX(valCol,MATCH('BPI+'!AF86,INIcol,0)),bpiTeams,0))-40)/60,
        0.1
      )
    ),
    0.1
  )
)</f>
        <v>0</v>
      </c>
      <c r="K86" s="358">
        <f>IF(
  COUNTBLANK('BPI+'!AG86)=1,
  0,
  IFERROR(
    IF(
      INDEX(sorCol,MATCH(INDEX(valCol,MATCH('BPI+'!AG86,INIcol,0)),bpiTeams,0))&lt;=40,
      2-INDEX(sorCol,MATCH(INDEX(valCol,MATCH('BPI+'!AG86,INIcol,0)),bpiTeams,0))/40,
      IF(
        INDEX(sorCol,MATCH(INDEX(valCol,MATCH('BPI+'!AG86,INIcol,0)),bpiTeams,0))&lt;=100,
        1-0.9*(INDEX(sorCol,MATCH(INDEX(valCol,MATCH('BPI+'!AG86,INIcol,0)),bpiTeams,0))-40)/60,
        0.1
      )
    ),
    0.1
  )
)</f>
        <v>0</v>
      </c>
      <c r="L86" s="358">
        <f>IF(
  COUNTBLANK('BPI+'!AH86)=1,
  0,
  IFERROR(
    IF(
      INDEX(sorCol,MATCH(INDEX(valCol,MATCH('BPI+'!AH86,INIcol,0)),bpiTeams,0))&lt;=40,
      2-INDEX(sorCol,MATCH(INDEX(valCol,MATCH('BPI+'!AH86,INIcol,0)),bpiTeams,0))/40,
      IF(
        INDEX(sorCol,MATCH(INDEX(valCol,MATCH('BPI+'!AH86,INIcol,0)),bpiTeams,0))&lt;=100,
        1-0.9*(INDEX(sorCol,MATCH(INDEX(valCol,MATCH('BPI+'!AH86,INIcol,0)),bpiTeams,0))-40)/60,
        0.1
      )
    ),
    0.1
  )
)</f>
        <v>0</v>
      </c>
      <c r="M86" s="358">
        <f>IF(
  COUNTBLANK('BPI+'!AI86)=1,
  0,
  IFERROR(
    IF(
      INDEX(sorCol,MATCH(INDEX(valCol,MATCH('BPI+'!AI86,INIcol,0)),bpiTeams,0))&lt;=40,
      2-INDEX(sorCol,MATCH(INDEX(valCol,MATCH('BPI+'!AI86,INIcol,0)),bpiTeams,0))/40,
      IF(
        INDEX(sorCol,MATCH(INDEX(valCol,MATCH('BPI+'!AI86,INIcol,0)),bpiTeams,0))&lt;=100,
        1-0.9*(INDEX(sorCol,MATCH(INDEX(valCol,MATCH('BPI+'!AI86,INIcol,0)),bpiTeams,0))-40)/60,
        0.1
      )
    ),
    0.1
  )
)</f>
        <v>0</v>
      </c>
      <c r="N86" s="358">
        <f>IF(
  COUNTBLANK('BPI+'!AJ86)=1,
  0,
  IFERROR(
    IF(
      INDEX(sorCol,MATCH(INDEX(valCol,MATCH('BPI+'!AJ86,INIcol,0)),bpiTeams,0))&lt;=40,
      2-INDEX(sorCol,MATCH(INDEX(valCol,MATCH('BPI+'!AJ86,INIcol,0)),bpiTeams,0))/40,
      IF(
        INDEX(sorCol,MATCH(INDEX(valCol,MATCH('BPI+'!AJ86,INIcol,0)),bpiTeams,0))&lt;=100,
        1-0.9*(INDEX(sorCol,MATCH(INDEX(valCol,MATCH('BPI+'!AJ86,INIcol,0)),bpiTeams,0))-40)/60,
        0.1
      )
    ),
    0.1
  )
)</f>
        <v>0</v>
      </c>
      <c r="O86" s="366">
        <f>IF(
  COUNTBLANK('BPI+'!AK86)=1,
  0,
  IFERROR(
    IF(
      INDEX(sorCol, MATCH(INDEX(valCol, MATCH('BPI+'!AK86, INIcol, 0)), bpiTeams, 0)) &lt;= 40,
      -INDEX(sorCol, MATCH(INDEX(valCol, MATCH('BPI+'!AK86, INIcol, 0)), bpiTeams, 0))/40,
      IF(
        INDEX(sorCol, MATCH(INDEX(valCol, MATCH('BPI+'!AK86, INIcol, 0)), bpiTeams, 0)) &lt;= 100,
        -1 - (INDEX(sorCol, MATCH(INDEX(valCol, MATCH('BPI+'!AK86, INIcol, 0)), bpiTeams, 0)) - 40)/60,
        -2
      )
    ),
    -2
  )
)</f>
        <v>0</v>
      </c>
      <c r="P86" s="366">
        <f>IF(
  COUNTBLANK('BPI+'!AL86)=1,
  0,
  IFERROR(
    IF(
      INDEX(sorCol, MATCH(INDEX(valCol, MATCH('BPI+'!AL86, INIcol, 0)), bpiTeams, 0)) &lt;= 40,
      -INDEX(sorCol, MATCH(INDEX(valCol, MATCH('BPI+'!AL86, INIcol, 0)), bpiTeams, 0))/40,
      IF(
        INDEX(sorCol, MATCH(INDEX(valCol, MATCH('BPI+'!AL86, INIcol, 0)), bpiTeams, 0)) &lt;= 100,
        -1 - (INDEX(sorCol, MATCH(INDEX(valCol, MATCH('BPI+'!AL86, INIcol, 0)), bpiTeams, 0)) - 40)/60,
        -2
      )
    ),
    -2
  )
)</f>
        <v>0</v>
      </c>
      <c r="Q86" s="366">
        <f>IF(
  COUNTBLANK('BPI+'!AM86)=1,
  0,
  IFERROR(
    IF(
      INDEX(sorCol, MATCH(INDEX(valCol, MATCH('BPI+'!AM86, INIcol, 0)), bpiTeams, 0)) &lt;= 40,
      -INDEX(sorCol, MATCH(INDEX(valCol, MATCH('BPI+'!AM86, INIcol, 0)), bpiTeams, 0))/40,
      IF(
        INDEX(sorCol, MATCH(INDEX(valCol, MATCH('BPI+'!AM86, INIcol, 0)), bpiTeams, 0)) &lt;= 100,
        -1 - (INDEX(sorCol, MATCH(INDEX(valCol, MATCH('BPI+'!AM86, INIcol, 0)), bpiTeams, 0)) - 40)/60,
        -2
      )
    ),
    -2
  )
)</f>
        <v>0</v>
      </c>
      <c r="R86" s="366">
        <f>IF(
  COUNTBLANK('BPI+'!AN86)=1,
  0,
  IFERROR(
    IF(
      INDEX(sorCol, MATCH(INDEX(valCol, MATCH('BPI+'!AN86, INIcol, 0)), bpiTeams, 0)) &lt;= 40,
      -INDEX(sorCol, MATCH(INDEX(valCol, MATCH('BPI+'!AN86, INIcol, 0)), bpiTeams, 0))/40,
      IF(
        INDEX(sorCol, MATCH(INDEX(valCol, MATCH('BPI+'!AN86, INIcol, 0)), bpiTeams, 0)) &lt;= 100,
        -1 - (INDEX(sorCol, MATCH(INDEX(valCol, MATCH('BPI+'!AN86, INIcol, 0)), bpiTeams, 0)) - 40)/60,
        -2
      )
    ),
    -2
  )
)</f>
        <v>0</v>
      </c>
      <c r="S86" s="366">
        <f>IF(
  COUNTBLANK('BPI+'!AO86)=1,
  0,
  IFERROR(
    IF(
      INDEX(sorCol, MATCH(INDEX(valCol, MATCH('BPI+'!AO86, INIcol, 0)), bpiTeams, 0)) &lt;= 40,
      -INDEX(sorCol, MATCH(INDEX(valCol, MATCH('BPI+'!AO86, INIcol, 0)), bpiTeams, 0))/40,
      IF(
        INDEX(sorCol, MATCH(INDEX(valCol, MATCH('BPI+'!AO86, INIcol, 0)), bpiTeams, 0)) &lt;= 100,
        -1 - (INDEX(sorCol, MATCH(INDEX(valCol, MATCH('BPI+'!AO86, INIcol, 0)), bpiTeams, 0)) - 40)/60,
        -2
      )
    ),
    -2
  )
)</f>
        <v>0</v>
      </c>
      <c r="T86" s="366">
        <f>IF(
  COUNTBLANK('BPI+'!AP86)=1,
  0,
  IFERROR(
    IF(
      INDEX(sorCol, MATCH(INDEX(valCol, MATCH('BPI+'!AP86, INIcol, 0)), bpiTeams, 0)) &lt;= 40,
      -INDEX(sorCol, MATCH(INDEX(valCol, MATCH('BPI+'!AP86, INIcol, 0)), bpiTeams, 0))/40,
      IF(
        INDEX(sorCol, MATCH(INDEX(valCol, MATCH('BPI+'!AP86, INIcol, 0)), bpiTeams, 0)) &lt;= 100,
        -1 - (INDEX(sorCol, MATCH(INDEX(valCol, MATCH('BPI+'!AP86, INIcol, 0)), bpiTeams, 0)) - 40)/60,
        -2
      )
    ),
    -2
  )
)</f>
        <v>0</v>
      </c>
      <c r="U86" s="366">
        <f>IF(
  COUNTBLANK('BPI+'!AQ86)=1,
  0,
  IFERROR(
    IF(
      INDEX(sorCol, MATCH(INDEX(valCol, MATCH('BPI+'!AQ86, INIcol, 0)), bpiTeams, 0)) &lt;= 40,
      -INDEX(sorCol, MATCH(INDEX(valCol, MATCH('BPI+'!AQ86, INIcol, 0)), bpiTeams, 0))/40,
      IF(
        INDEX(sorCol, MATCH(INDEX(valCol, MATCH('BPI+'!AQ86, INIcol, 0)), bpiTeams, 0)) &lt;= 100,
        -1 - (INDEX(sorCol, MATCH(INDEX(valCol, MATCH('BPI+'!AQ86, INIcol, 0)), bpiTeams, 0)) - 40)/60,
        -2
      )
    ),
    -2
  )
)</f>
        <v>0</v>
      </c>
      <c r="V86" s="366">
        <f>IF(
  COUNTBLANK('BPI+'!AR86)=1,
  0,
  IFERROR(
    IF(
      INDEX(sorCol, MATCH(INDEX(valCol, MATCH('BPI+'!AR86, INIcol, 0)), bpiTeams, 0)) &lt;= 40,
      -INDEX(sorCol, MATCH(INDEX(valCol, MATCH('BPI+'!AR86, INIcol, 0)), bpiTeams, 0))/40,
      IF(
        INDEX(sorCol, MATCH(INDEX(valCol, MATCH('BPI+'!AR86, INIcol, 0)), bpiTeams, 0)) &lt;= 100,
        -1 - (INDEX(sorCol, MATCH(INDEX(valCol, MATCH('BPI+'!AR86, INIcol, 0)), bpiTeams, 0)) - 40)/60,
        -2
      )
    ),
    -2
  )
)</f>
        <v>0</v>
      </c>
      <c r="W86" s="366">
        <f>IF(
  COUNTBLANK('BPI+'!AS86)=1,
  0,
  IFERROR(
    IF(
      INDEX(sorCol, MATCH(INDEX(valCol, MATCH('BPI+'!AS86, INIcol, 0)), bpiTeams, 0)) &lt;= 40,
      -INDEX(sorCol, MATCH(INDEX(valCol, MATCH('BPI+'!AS86, INIcol, 0)), bpiTeams, 0))/40,
      IF(
        INDEX(sorCol, MATCH(INDEX(valCol, MATCH('BPI+'!AS86, INIcol, 0)), bpiTeams, 0)) &lt;= 100,
        -1 - (INDEX(sorCol, MATCH(INDEX(valCol, MATCH('BPI+'!AS86, INIcol, 0)), bpiTeams, 0)) - 40)/60,
        -2
      )
    ),
    -2
  )
)</f>
        <v>0</v>
      </c>
      <c r="X86" s="366">
        <f>IF(
  COUNTBLANK('BPI+'!AT86)=1,
  0,
  IFERROR(
    IF(
      INDEX(sorCol, MATCH(INDEX(valCol, MATCH('BPI+'!AT86, INIcol, 0)), bpiTeams, 0)) &lt;= 40,
      -INDEX(sorCol, MATCH(INDEX(valCol, MATCH('BPI+'!AT86, INIcol, 0)), bpiTeams, 0))/40,
      IF(
        INDEX(sorCol, MATCH(INDEX(valCol, MATCH('BPI+'!AT86, INIcol, 0)), bpiTeams, 0)) &lt;= 100,
        -1 - (INDEX(sorCol, MATCH(INDEX(valCol, MATCH('BPI+'!AT86, INIcol, 0)), bpiTeams, 0)) - 40)/60,
        -2
      )
    ),
    -2
  )
)</f>
        <v>0</v>
      </c>
      <c r="Y86" s="366">
        <f>IF(
  COUNTBLANK('BPI+'!AU86)=1,
  0,
  IFERROR(
    IF(
      INDEX(sorCol, MATCH(INDEX(valCol, MATCH('BPI+'!AU86, INIcol, 0)), bpiTeams, 0)) &lt;= 40,
      -INDEX(sorCol, MATCH(INDEX(valCol, MATCH('BPI+'!AU86, INIcol, 0)), bpiTeams, 0))/40,
      IF(
        INDEX(sorCol, MATCH(INDEX(valCol, MATCH('BPI+'!AU86, INIcol, 0)), bpiTeams, 0)) &lt;= 100,
        -1 - (INDEX(sorCol, MATCH(INDEX(valCol, MATCH('BPI+'!AU86, INIcol, 0)), bpiTeams, 0)) - 40)/60,
        -2
      )
    ),
    -2
  )
)</f>
        <v>0</v>
      </c>
      <c r="Z86" s="366">
        <f>IF(
  COUNTBLANK('BPI+'!AV86)=1,
  0,
  IFERROR(
    IF(
      INDEX(sorCol, MATCH(INDEX(valCol, MATCH('BPI+'!AV86, INIcol, 0)), bpiTeams, 0)) &lt;= 40,
      -INDEX(sorCol, MATCH(INDEX(valCol, MATCH('BPI+'!AV86, INIcol, 0)), bpiTeams, 0))/40,
      IF(
        INDEX(sorCol, MATCH(INDEX(valCol, MATCH('BPI+'!AV86, INIcol, 0)), bpiTeams, 0)) &lt;= 100,
        -1 - (INDEX(sorCol, MATCH(INDEX(valCol, MATCH('BPI+'!AV86, INIcol, 0)), bpiTeams, 0)) - 40)/60,
        -2
      )
    ),
    -2
  )
)</f>
        <v>0</v>
      </c>
      <c r="AA86" s="358">
        <f>IFERROR(IF(COUNTBLANK('BPI+'!AX86)=1,0,IF(COUNTIF(qwqlINIcol,'BPI+'!AX86)=0,0.1,IF(INDEX(sorCol,MATCH(INDEX(valCol,MATCH('BPI+'!AW86,INIcol,0)),bpiTeams,0))&gt;=40,INDEX(sorCol,MATCH(INDEX(valCol,MATCH('BPI+'!AW86,INIcol,0)),bpiTeams,0))*-1/40+2,(INDEX(sorCol,MATCH(INDEX(valCol,MATCH('BPI+'!AW86,INIcol,0)),bpiTeams,0))*(-1)+40)/325+1))),0)</f>
        <v>0</v>
      </c>
      <c r="AB86" s="358">
        <f>IFERROR(IF(COUNTBLANK('BPI+'!AY86)=1,0,IF(COUNTIF(qwqlINIcol,'BPI+'!AY86)=0,0.1,IF(INDEX(sorCol,MATCH(INDEX(valCol,MATCH('BPI+'!AX86,INIcol,0)),bpiTeams,0))&gt;=40,INDEX(sorCol,MATCH(INDEX(valCol,MATCH('BPI+'!AX86,INIcol,0)),bpiTeams,0))*-1/40+2,(INDEX(sorCol,MATCH(INDEX(valCol,MATCH('BPI+'!AX86,INIcol,0)),bpiTeams,0))*(-1)+40)/325+1))),0)</f>
        <v>0</v>
      </c>
      <c r="AC86" s="358">
        <f>IFERROR(IF(COUNTBLANK('BPI+'!AZ86)=1,0,IF(COUNTIF(qwqlINIcol,'BPI+'!AZ86)=0,0.1,IF(INDEX(sorCol,MATCH(INDEX(valCol,MATCH('BPI+'!AY86,INIcol,0)),bpiTeams,0))&gt;=40,INDEX(sorCol,MATCH(INDEX(valCol,MATCH('BPI+'!AY86,INIcol,0)),bpiTeams,0))*-1/40+2,(INDEX(sorCol,MATCH(INDEX(valCol,MATCH('BPI+'!AY86,INIcol,0)),bpiTeams,0))*(-1)+40)/325+1))),0)</f>
        <v>0</v>
      </c>
      <c r="AD86" s="358">
        <f>IFERROR(IF(COUNTBLANK('BPI+'!BA86)=1,0,IF(COUNTIF(qwqlINIcol,'BPI+'!BA86)=0,0.1,IF(INDEX(sorCol,MATCH(INDEX(valCol,MATCH('BPI+'!AZ86,INIcol,0)),bpiTeams,0))&gt;=40,INDEX(sorCol,MATCH(INDEX(valCol,MATCH('BPI+'!AZ86,INIcol,0)),bpiTeams,0))*-1/40+2,(INDEX(sorCol,MATCH(INDEX(valCol,MATCH('BPI+'!AZ86,INIcol,0)),bpiTeams,0))*(-1)+40)/325+1))),0)</f>
        <v>0</v>
      </c>
      <c r="AE86" s="358">
        <f>IFERROR(IF(COUNTBLANK('BPI+'!BB86)=1,0,IF(COUNTIF(qwqlINIcol,'BPI+'!BB86)=0,0.1,IF(INDEX(sorCol,MATCH(INDEX(valCol,MATCH('BPI+'!BA86,INIcol,0)),bpiTeams,0))&gt;=40,INDEX(sorCol,MATCH(INDEX(valCol,MATCH('BPI+'!BA86,INIcol,0)),bpiTeams,0))*-1/40+2,(INDEX(sorCol,MATCH(INDEX(valCol,MATCH('BPI+'!BA86,INIcol,0)),bpiTeams,0))*(-1)+40)/325+1))),0)</f>
        <v>0</v>
      </c>
      <c r="AF86" s="358">
        <f>IFERROR(IF(COUNTBLANK('BPI+'!BC86)=1,0,IF(COUNTIF(qwqlINIcol,'BPI+'!BC86)=0,0.1,IF(INDEX(sorCol,MATCH(INDEX(valCol,MATCH('BPI+'!BB86,INIcol,0)),bpiTeams,0))&gt;=40,INDEX(sorCol,MATCH(INDEX(valCol,MATCH('BPI+'!BB86,INIcol,0)),bpiTeams,0))*-1/40+2,(INDEX(sorCol,MATCH(INDEX(valCol,MATCH('BPI+'!BB86,INIcol,0)),bpiTeams,0))*(-1)+40)/325+1))),0)</f>
        <v>0</v>
      </c>
      <c r="AG86" s="358">
        <f>IFERROR(IF(COUNTBLANK('BPI+'!BD86)=1,0,IF(COUNTIF(qwqlINIcol,'BPI+'!BD86)=0,0.1,IF(INDEX(sorCol,MATCH(INDEX(valCol,MATCH('BPI+'!BC86,INIcol,0)),bpiTeams,0))&gt;=40,INDEX(sorCol,MATCH(INDEX(valCol,MATCH('BPI+'!BC86,INIcol,0)),bpiTeams,0))*-1/40+2,(INDEX(sorCol,MATCH(INDEX(valCol,MATCH('BPI+'!BC86,INIcol,0)),bpiTeams,0))*(-1)+40)/325+1))),0)</f>
        <v>0</v>
      </c>
      <c r="AH86" s="358">
        <f>IFERROR(IF(COUNTBLANK('BPI+'!BE86)=1,0,IF(COUNTIF(qwqlINIcol,'BPI+'!BE86)=0,0.1,IF(INDEX(sorCol,MATCH(INDEX(valCol,MATCH('BPI+'!BD86,INIcol,0)),bpiTeams,0))&gt;=40,INDEX(sorCol,MATCH(INDEX(valCol,MATCH('BPI+'!BD86,INIcol,0)),bpiTeams,0))*-1/40+2,(INDEX(sorCol,MATCH(INDEX(valCol,MATCH('BPI+'!BD86,INIcol,0)),bpiTeams,0))*(-1)+40)/325+1))),0)</f>
        <v>0</v>
      </c>
      <c r="AI86" s="358">
        <f>IFERROR(IF(COUNTBLANK('BPI+'!BF86)=1,0,IF(COUNTIF(qwqlINIcol,'BPI+'!BF86)=0,0.1,IF(INDEX(sorCol,MATCH(INDEX(valCol,MATCH('BPI+'!BE86,INIcol,0)),bpiTeams,0))&gt;=40,INDEX(sorCol,MATCH(INDEX(valCol,MATCH('BPI+'!BE86,INIcol,0)),bpiTeams,0))*-1/40+2,(INDEX(sorCol,MATCH(INDEX(valCol,MATCH('BPI+'!BE86,INIcol,0)),bpiTeams,0))*(-1)+40)/325+1))),0)</f>
        <v>0</v>
      </c>
      <c r="AJ86" s="358">
        <f>IFERROR(IF(COUNTBLANK('BPI+'!BG86)=1,0,IF(COUNTIF(qwqlINIcol,'BPI+'!BG86)=0,0.1,IF(INDEX(sorCol,MATCH(INDEX(valCol,MATCH('BPI+'!BF86,INIcol,0)),bpiTeams,0))&gt;=40,INDEX(sorCol,MATCH(INDEX(valCol,MATCH('BPI+'!BF86,INIcol,0)),bpiTeams,0))*-1/40+2,(INDEX(sorCol,MATCH(INDEX(valCol,MATCH('BPI+'!BF86,INIcol,0)),bpiTeams,0))*(-1)+40)/325+1))),0)</f>
        <v>0</v>
      </c>
      <c r="AK86" s="358">
        <f>IFERROR(IF(COUNTBLANK('BPI+'!BH86)=1,0,IF(COUNTIF(qwqlINIcol,'BPI+'!BH86)=0,0.1,IF(INDEX(sorCol,MATCH(INDEX(valCol,MATCH('BPI+'!BG86,INIcol,0)),bpiTeams,0))&gt;=40,INDEX(sorCol,MATCH(INDEX(valCol,MATCH('BPI+'!BG86,INIcol,0)),bpiTeams,0))*-1/40+2,(INDEX(sorCol,MATCH(INDEX(valCol,MATCH('BPI+'!BG86,INIcol,0)),bpiTeams,0))*(-1)+40)/325+1))),0)</f>
        <v>0</v>
      </c>
      <c r="AL86" s="358">
        <f>IFERROR(IF(COUNTBLANK('BPI+'!BI86)=1,0,IF(COUNTIF(qwqlINIcol,'BPI+'!BI86)=0,0.1,IF(INDEX(sorCol,MATCH(INDEX(valCol,MATCH('BPI+'!BH86,INIcol,0)),bpiTeams,0))&gt;=40,INDEX(sorCol,MATCH(INDEX(valCol,MATCH('BPI+'!BH86,INIcol,0)),bpiTeams,0))*-1/40+2,(INDEX(sorCol,MATCH(INDEX(valCol,MATCH('BPI+'!BH86,INIcol,0)),bpiTeams,0))*(-1)+40)/325+1))),0)</f>
        <v>0</v>
      </c>
      <c r="AM86" s="358">
        <f>IFERROR(IF(COUNTBLANK('BPI+'!BJ86)=1,0,IF(COUNTIF(qwqlINIcol,'BPI+'!BJ86)=0,0.1,IF(INDEX(sorCol,MATCH(INDEX(valCol,MATCH('BPI+'!BI86,INIcol,0)),bpiTeams,0))&gt;=40,INDEX(sorCol,MATCH(INDEX(valCol,MATCH('BPI+'!BI86,INIcol,0)),bpiTeams,0))*-1/40+2,(INDEX(sorCol,MATCH(INDEX(valCol,MATCH('BPI+'!BI86,INIcol,0)),bpiTeams,0))*(-1)+40)/325+1))),0)</f>
        <v>0</v>
      </c>
      <c r="AN86" s="358">
        <f>IFERROR(IF(COUNTBLANK('BPI+'!BK86)=1,0,IF(COUNTIF(qwqlINIcol,'BPI+'!BK86)=0,0.1,IF(INDEX(sorCol,MATCH(INDEX(valCol,MATCH('BPI+'!BJ86,INIcol,0)),bpiTeams,0))&gt;=40,INDEX(sorCol,MATCH(INDEX(valCol,MATCH('BPI+'!BJ86,INIcol,0)),bpiTeams,0))*-1/40+2,(INDEX(sorCol,MATCH(INDEX(valCol,MATCH('BPI+'!BJ86,INIcol,0)),bpiTeams,0))*(-1)+40)/325+1))),0)</f>
        <v>0</v>
      </c>
      <c r="AO86" s="358">
        <f>IFERROR(IF(COUNTBLANK('BPI+'!BL86)=1,0,IF(COUNTIF(qwqlINIcol,'BPI+'!BL86)=0,0.1,IF(INDEX(sorCol,MATCH(INDEX(valCol,MATCH('BPI+'!BK86,INIcol,0)),bpiTeams,0))&gt;=40,INDEX(sorCol,MATCH(INDEX(valCol,MATCH('BPI+'!BK86,INIcol,0)),bpiTeams,0))*-1/40+2,(INDEX(sorCol,MATCH(INDEX(valCol,MATCH('BPI+'!BK86,INIcol,0)),bpiTeams,0))*(-1)+40)/325+1))),0)</f>
        <v>0</v>
      </c>
      <c r="AP86" s="366">
        <f>IF(COUNTBLANK('BPI+'!BL86)=1,0,IF(COUNTIF(qwqlINIcol,'BPI+'!BL86)=0,-1.5,IF(INDEX(sorCol,MATCH(INDEX(valCol,MATCH('BPI+'!BL86,INIcol,0)),bpiTeams,0))&gt;=80,-1.5,IF(INDEX(sorCol,MATCH(INDEX(valCol,MATCH('BPI+'!BL86,INIcol,0)),bpiTeams,0))&gt;=41,-1 - (INDEX(sorCol,MATCH(INDEX(valCol,MATCH('BPI+'!BL86,INIcol,0)),bpiTeams,0)) - 41) * (0.5/39),(INDEX(sorCol,MATCH(INDEX(valCol,MATCH('BPI+'!BL86,INIcol,0)),bpiTeams,0)) + 40)/325 - 2))))</f>
        <v>0</v>
      </c>
      <c r="AQ86" s="366">
        <f>IF(COUNTBLANK('BPI+'!BM86)=1,0,IF(COUNTIF(qwqlINIcol,'BPI+'!BM86)=0,-1.5,IF(INDEX(sorCol,MATCH(INDEX(valCol,MATCH('BPI+'!BM86,INIcol,0)),bpiTeams,0))&gt;=80,-1.5,IF(INDEX(sorCol,MATCH(INDEX(valCol,MATCH('BPI+'!BM86,INIcol,0)),bpiTeams,0))&gt;=41,-1 - (INDEX(sorCol,MATCH(INDEX(valCol,MATCH('BPI+'!BM86,INIcol,0)),bpiTeams,0)) - 41) * (0.5/39),(INDEX(sorCol,MATCH(INDEX(valCol,MATCH('BPI+'!BM86,INIcol,0)),bpiTeams,0)) + 40)/325 - 2))))</f>
        <v>0</v>
      </c>
      <c r="AR86" s="366">
        <f>IF(COUNTBLANK('BPI+'!BN86)=1,0,IF(COUNTIF(qwqlINIcol,'BPI+'!BN86)=0,-1.5,IF(INDEX(sorCol,MATCH(INDEX(valCol,MATCH('BPI+'!BN86,INIcol,0)),bpiTeams,0))&gt;=80,-1.5,IF(INDEX(sorCol,MATCH(INDEX(valCol,MATCH('BPI+'!BN86,INIcol,0)),bpiTeams,0))&gt;=41,-1 - (INDEX(sorCol,MATCH(INDEX(valCol,MATCH('BPI+'!BN86,INIcol,0)),bpiTeams,0)) - 41) * (0.5/39),(INDEX(sorCol,MATCH(INDEX(valCol,MATCH('BPI+'!BN86,INIcol,0)),bpiTeams,0)) + 40)/325 - 2))))</f>
        <v>0</v>
      </c>
      <c r="AS86" s="366">
        <f>IF(COUNTBLANK('BPI+'!BO86)=1,0,IF(COUNTIF(qwqlINIcol,'BPI+'!BO86)=0,-1.5,IF(INDEX(sorCol,MATCH(INDEX(valCol,MATCH('BPI+'!BO86,INIcol,0)),bpiTeams,0))&gt;=80,-1.5,IF(INDEX(sorCol,MATCH(INDEX(valCol,MATCH('BPI+'!BO86,INIcol,0)),bpiTeams,0))&gt;=41,-1 - (INDEX(sorCol,MATCH(INDEX(valCol,MATCH('BPI+'!BO86,INIcol,0)),bpiTeams,0)) - 41) * (0.5/39),(INDEX(sorCol,MATCH(INDEX(valCol,MATCH('BPI+'!BO86,INIcol,0)),bpiTeams,0)) + 40)/325 - 2))))</f>
        <v>0</v>
      </c>
      <c r="AT86" s="366">
        <f>IF(COUNTBLANK('BPI+'!BP86)=1,0,IF(COUNTIF(qwqlINIcol,'BPI+'!BP86)=0,-1.5,IF(INDEX(sorCol,MATCH(INDEX(valCol,MATCH('BPI+'!BP86,INIcol,0)),bpiTeams,0))&gt;=80,-1.5,IF(INDEX(sorCol,MATCH(INDEX(valCol,MATCH('BPI+'!BP86,INIcol,0)),bpiTeams,0))&gt;=41,-1 - (INDEX(sorCol,MATCH(INDEX(valCol,MATCH('BPI+'!BP86,INIcol,0)),bpiTeams,0)) - 41) * (0.5/39),(INDEX(sorCol,MATCH(INDEX(valCol,MATCH('BPI+'!BP86,INIcol,0)),bpiTeams,0)) + 40)/325 - 2))))</f>
        <v>0</v>
      </c>
      <c r="AU86" s="366">
        <f>IF(COUNTBLANK('BPI+'!BQ86)=1,0,IF(COUNTIF(qwqlINIcol,'BPI+'!BQ86)=0,-1.5,IF(INDEX(sorCol,MATCH(INDEX(valCol,MATCH('BPI+'!BQ86,INIcol,0)),bpiTeams,0))&gt;=80,-1.5,IF(INDEX(sorCol,MATCH(INDEX(valCol,MATCH('BPI+'!BQ86,INIcol,0)),bpiTeams,0))&gt;=41,-1 - (INDEX(sorCol,MATCH(INDEX(valCol,MATCH('BPI+'!BQ86,INIcol,0)),bpiTeams,0)) - 41) * (0.5/39),(INDEX(sorCol,MATCH(INDEX(valCol,MATCH('BPI+'!BQ86,INIcol,0)),bpiTeams,0)) + 40)/325 - 2))))</f>
        <v>0</v>
      </c>
      <c r="AV86" s="366">
        <f>IF(COUNTBLANK('BPI+'!BR86)=1,0,IF(COUNTIF(qwqlINIcol,'BPI+'!BR86)=0,-1.5,IF(INDEX(sorCol,MATCH(INDEX(valCol,MATCH('BPI+'!BR86,INIcol,0)),bpiTeams,0))&gt;=80,-1.5,IF(INDEX(sorCol,MATCH(INDEX(valCol,MATCH('BPI+'!BR86,INIcol,0)),bpiTeams,0))&gt;=41,-1 - (INDEX(sorCol,MATCH(INDEX(valCol,MATCH('BPI+'!BR86,INIcol,0)),bpiTeams,0)) - 41) * (0.5/39),(INDEX(sorCol,MATCH(INDEX(valCol,MATCH('BPI+'!BR86,INIcol,0)),bpiTeams,0)) + 40)/325 - 2))))</f>
        <v>0</v>
      </c>
      <c r="AW86" s="366">
        <f>IF(COUNTBLANK('BPI+'!BS86)=1,0,IF(COUNTIF(qwqlINIcol,'BPI+'!BS86)=0,-1.5,IF(INDEX(sorCol,MATCH(INDEX(valCol,MATCH('BPI+'!BS86,INIcol,0)),bpiTeams,0))&gt;=80,-1.5,IF(INDEX(sorCol,MATCH(INDEX(valCol,MATCH('BPI+'!BS86,INIcol,0)),bpiTeams,0))&gt;=41,-1 - (INDEX(sorCol,MATCH(INDEX(valCol,MATCH('BPI+'!BS86,INIcol,0)),bpiTeams,0)) - 41) * (0.5/39),(INDEX(sorCol,MATCH(INDEX(valCol,MATCH('BPI+'!BS86,INIcol,0)),bpiTeams,0)) + 40)/325 - 2))))</f>
        <v>0</v>
      </c>
      <c r="AX86" s="366">
        <f>IF(COUNTBLANK('BPI+'!BT86)=1,0,IF(COUNTIF(qwqlINIcol,'BPI+'!BT86)=0,-1.5,IF(INDEX(sorCol,MATCH(INDEX(valCol,MATCH('BPI+'!BT86,INIcol,0)),bpiTeams,0))&gt;=80,-1.5,IF(INDEX(sorCol,MATCH(INDEX(valCol,MATCH('BPI+'!BT86,INIcol,0)),bpiTeams,0))&gt;=41,-1 - (INDEX(sorCol,MATCH(INDEX(valCol,MATCH('BPI+'!BT86,INIcol,0)),bpiTeams,0)) - 41) * (0.5/39),(INDEX(sorCol,MATCH(INDEX(valCol,MATCH('BPI+'!BT86,INIcol,0)),bpiTeams,0)) + 40)/325 - 2))))</f>
        <v>0</v>
      </c>
      <c r="AY86" s="366">
        <f>IF(COUNTBLANK('BPI+'!BU86)=1,0,IF(COUNTIF(qwqlINIcol,'BPI+'!BU86)=0,-1.5,IF(INDEX(sorCol,MATCH(INDEX(valCol,MATCH('BPI+'!BU86,INIcol,0)),bpiTeams,0))&gt;=80,-1.5,IF(INDEX(sorCol,MATCH(INDEX(valCol,MATCH('BPI+'!BU86,INIcol,0)),bpiTeams,0))&gt;=41,-1 - (INDEX(sorCol,MATCH(INDEX(valCol,MATCH('BPI+'!BU86,INIcol,0)),bpiTeams,0)) - 41) * (0.5/39),(INDEX(sorCol,MATCH(INDEX(valCol,MATCH('BPI+'!BU86,INIcol,0)),bpiTeams,0)) + 40)/325 - 2))))</f>
        <v>0</v>
      </c>
      <c r="AZ86" s="366">
        <f>IF(COUNTBLANK('BPI+'!BV86)=1,0,IF(COUNTIF(qwqlINIcol,'BPI+'!BV86)=0,-1.5,IF(INDEX(sorCol,MATCH(INDEX(valCol,MATCH('BPI+'!BV86,INIcol,0)),bpiTeams,0))&gt;=80,-1.5,IF(INDEX(sorCol,MATCH(INDEX(valCol,MATCH('BPI+'!BV86,INIcol,0)),bpiTeams,0))&gt;=41,-1 - (INDEX(sorCol,MATCH(INDEX(valCol,MATCH('BPI+'!BV86,INIcol,0)),bpiTeams,0)) - 41) * (0.5/39),(INDEX(sorCol,MATCH(INDEX(valCol,MATCH('BPI+'!BV86,INIcol,0)),bpiTeams,0)) + 40)/325 - 2))))</f>
        <v>0</v>
      </c>
      <c r="BA86" s="366">
        <f>IF(COUNTBLANK('BPI+'!BW86)=1,0,IF(COUNTIF(qwqlINIcol,'BPI+'!BW86)=0,-1.5,IF(INDEX(sorCol,MATCH(INDEX(valCol,MATCH('BPI+'!BW86,INIcol,0)),bpiTeams,0))&gt;=80,-1.5,IF(INDEX(sorCol,MATCH(INDEX(valCol,MATCH('BPI+'!BW86,INIcol,0)),bpiTeams,0))&gt;=41,-1 - (INDEX(sorCol,MATCH(INDEX(valCol,MATCH('BPI+'!BW86,INIcol,0)),bpiTeams,0)) - 41) * (0.5/39),(INDEX(sorCol,MATCH(INDEX(valCol,MATCH('BPI+'!BW86,INIcol,0)),bpiTeams,0)) + 40)/325 - 2))))</f>
        <v>0</v>
      </c>
      <c r="BB86" s="366">
        <f>IF(COUNTBLANK('BPI+'!BX86)=1,0,IF(COUNTIF(qwqlINIcol,'BPI+'!BX86)=0,-1.5,IF(INDEX(sorCol,MATCH(INDEX(valCol,MATCH('BPI+'!BX86,INIcol,0)),bpiTeams,0))&gt;=80,-1.5,IF(INDEX(sorCol,MATCH(INDEX(valCol,MATCH('BPI+'!BX86,INIcol,0)),bpiTeams,0))&gt;=41,-1 - (INDEX(sorCol,MATCH(INDEX(valCol,MATCH('BPI+'!BX86,INIcol,0)),bpiTeams,0)) - 41) * (0.5/39),(INDEX(sorCol,MATCH(INDEX(valCol,MATCH('BPI+'!BX86,INIcol,0)),bpiTeams,0)) + 40)/325 - 2))))</f>
        <v>0</v>
      </c>
      <c r="BC86" s="374">
        <f>IF(COUNTBLANK('BPI+'!BY86)=0,-1.6,0)</f>
        <v>0</v>
      </c>
      <c r="BD86" s="374">
        <f>IF(COUNTBLANK('BPI+'!BZ86)=0,-1.6,0)</f>
        <v>0</v>
      </c>
      <c r="BE86" s="374">
        <f>IF(COUNTBLANK('BPI+'!CA86)=0,-1.6,0)</f>
        <v>0</v>
      </c>
      <c r="BF86" s="374">
        <f>IF(COUNTBLANK('BPI+'!CB86)=0,-1.6,0)</f>
        <v>0</v>
      </c>
      <c r="BG86" s="374">
        <f>IF(COUNTBLANK('BPI+'!CC86)=0,-1.6,0)</f>
        <v>0</v>
      </c>
      <c r="BH86" s="374">
        <f>IF(COUNTBLANK('BPI+'!CD86)=0,-1.6,0)</f>
        <v>0</v>
      </c>
      <c r="BI86" s="374">
        <f>IF(COUNTBLANK('BPI+'!CE86)=0,-1.6,0)</f>
        <v>0</v>
      </c>
      <c r="BJ86" s="374">
        <f>IF(COUNTBLANK('BPI+'!CF86)=0,-1.6,0)</f>
        <v>0</v>
      </c>
      <c r="BK86" s="374">
        <f>IF(COUNTBLANK('BPI+'!CG86)=0,-1.6,0)</f>
        <v>0</v>
      </c>
      <c r="BL86" s="374">
        <f>IF(COUNTBLANK('BPI+'!CH86)=0,-1.6,0)</f>
        <v>0</v>
      </c>
      <c r="BM86" s="374">
        <f>IF(COUNTBLANK('BPI+'!CI86)=0,-1.6,0)</f>
        <v>0</v>
      </c>
      <c r="BN86" s="374">
        <f>IF(COUNTBLANK('BPI+'!CJ86)=0,-1.6,0)</f>
        <v>0</v>
      </c>
      <c r="BO86" s="374">
        <f>IF(COUNTBLANK('BPI+'!CK86)=0,-1.6,0)</f>
        <v>0</v>
      </c>
      <c r="BP86" s="374">
        <f>IF(COUNTBLANK('BPI+'!CL86)=0,-1.6,0)</f>
        <v>0</v>
      </c>
      <c r="BQ86" s="374">
        <f>IF(COUNTBLANK('BPI+'!CM86)=0,-1.6,0)</f>
        <v>0</v>
      </c>
      <c r="BR86" s="374">
        <f>IF(COUNTBLANK('BPI+'!CN86)=0,-1.6,0)</f>
        <v>0</v>
      </c>
      <c r="BS86" s="374">
        <f>IF(COUNTBLANK('BPI+'!CO86)=0,-1.6,0)</f>
        <v>0</v>
      </c>
      <c r="BT86">
        <f t="shared" si="7"/>
        <v>0</v>
      </c>
    </row>
    <row r="87" spans="1:72" x14ac:dyDescent="0.3">
      <c r="A87">
        <f t="shared" si="5"/>
        <v>0</v>
      </c>
      <c r="B87" t="e">
        <f t="shared" si="6"/>
        <v>#N/A</v>
      </c>
      <c r="C87" s="358">
        <f>IF(
  COUNTBLANK('BPI+'!Y87)=1,
  0,
  IFERROR(
    IF(
      INDEX(sorCol,MATCH(INDEX(valCol,MATCH('BPI+'!Y87,INIcol,0)),bpiTeams,0))&lt;=40,
      2-INDEX(sorCol,MATCH(INDEX(valCol,MATCH('BPI+'!Y87,INIcol,0)),bpiTeams,0))/40,
      IF(
        INDEX(sorCol,MATCH(INDEX(valCol,MATCH('BPI+'!Y87,INIcol,0)),bpiTeams,0))&lt;=100,
        1-0.9*(INDEX(sorCol,MATCH(INDEX(valCol,MATCH('BPI+'!Y87,INIcol,0)),bpiTeams,0))-40)/60,
        0.1
      )
    ),
    0.1
  )
)</f>
        <v>0</v>
      </c>
      <c r="D87" s="358">
        <f>IF(
  COUNTBLANK('BPI+'!Z87)=1,
  0,
  IFERROR(
    IF(
      INDEX(sorCol,MATCH(INDEX(valCol,MATCH('BPI+'!Z87,INIcol,0)),bpiTeams,0))&lt;=40,
      2-INDEX(sorCol,MATCH(INDEX(valCol,MATCH('BPI+'!Z87,INIcol,0)),bpiTeams,0))/40,
      IF(
        INDEX(sorCol,MATCH(INDEX(valCol,MATCH('BPI+'!Z87,INIcol,0)),bpiTeams,0))&lt;=100,
        1-0.9*(INDEX(sorCol,MATCH(INDEX(valCol,MATCH('BPI+'!Z87,INIcol,0)),bpiTeams,0))-40)/60,
        0.1
      )
    ),
    0.1
  )
)</f>
        <v>0</v>
      </c>
      <c r="E87" s="358">
        <f>IF(
  COUNTBLANK('BPI+'!AA87)=1,
  0,
  IFERROR(
    IF(
      INDEX(sorCol,MATCH(INDEX(valCol,MATCH('BPI+'!AA87,INIcol,0)),bpiTeams,0))&lt;=40,
      2-INDEX(sorCol,MATCH(INDEX(valCol,MATCH('BPI+'!AA87,INIcol,0)),bpiTeams,0))/40,
      IF(
        INDEX(sorCol,MATCH(INDEX(valCol,MATCH('BPI+'!AA87,INIcol,0)),bpiTeams,0))&lt;=100,
        1-0.9*(INDEX(sorCol,MATCH(INDEX(valCol,MATCH('BPI+'!AA87,INIcol,0)),bpiTeams,0))-40)/60,
        0.1
      )
    ),
    0.1
  )
)</f>
        <v>0</v>
      </c>
      <c r="F87" s="358">
        <f>IF(
  COUNTBLANK('BPI+'!AB87)=1,
  0,
  IFERROR(
    IF(
      INDEX(sorCol,MATCH(INDEX(valCol,MATCH('BPI+'!AB87,INIcol,0)),bpiTeams,0))&lt;=40,
      2-INDEX(sorCol,MATCH(INDEX(valCol,MATCH('BPI+'!AB87,INIcol,0)),bpiTeams,0))/40,
      IF(
        INDEX(sorCol,MATCH(INDEX(valCol,MATCH('BPI+'!AB87,INIcol,0)),bpiTeams,0))&lt;=100,
        1-0.9*(INDEX(sorCol,MATCH(INDEX(valCol,MATCH('BPI+'!AB87,INIcol,0)),bpiTeams,0))-40)/60,
        0.1
      )
    ),
    0.1
  )
)</f>
        <v>0</v>
      </c>
      <c r="G87" s="358">
        <f>IF(
  COUNTBLANK('BPI+'!AC87)=1,
  0,
  IFERROR(
    IF(
      INDEX(sorCol,MATCH(INDEX(valCol,MATCH('BPI+'!AC87,INIcol,0)),bpiTeams,0))&lt;=40,
      2-INDEX(sorCol,MATCH(INDEX(valCol,MATCH('BPI+'!AC87,INIcol,0)),bpiTeams,0))/40,
      IF(
        INDEX(sorCol,MATCH(INDEX(valCol,MATCH('BPI+'!AC87,INIcol,0)),bpiTeams,0))&lt;=100,
        1-0.9*(INDEX(sorCol,MATCH(INDEX(valCol,MATCH('BPI+'!AC87,INIcol,0)),bpiTeams,0))-40)/60,
        0.1
      )
    ),
    0.1
  )
)</f>
        <v>0</v>
      </c>
      <c r="H87" s="358">
        <f>IF(
  COUNTBLANK('BPI+'!AD87)=1,
  0,
  IFERROR(
    IF(
      INDEX(sorCol,MATCH(INDEX(valCol,MATCH('BPI+'!AD87,INIcol,0)),bpiTeams,0))&lt;=40,
      2-INDEX(sorCol,MATCH(INDEX(valCol,MATCH('BPI+'!AD87,INIcol,0)),bpiTeams,0))/40,
      IF(
        INDEX(sorCol,MATCH(INDEX(valCol,MATCH('BPI+'!AD87,INIcol,0)),bpiTeams,0))&lt;=100,
        1-0.9*(INDEX(sorCol,MATCH(INDEX(valCol,MATCH('BPI+'!AD87,INIcol,0)),bpiTeams,0))-40)/60,
        0.1
      )
    ),
    0.1
  )
)</f>
        <v>0</v>
      </c>
      <c r="I87" s="358">
        <f>IF(
  COUNTBLANK('BPI+'!AE87)=1,
  0,
  IFERROR(
    IF(
      INDEX(sorCol,MATCH(INDEX(valCol,MATCH('BPI+'!AE87,INIcol,0)),bpiTeams,0))&lt;=40,
      2-INDEX(sorCol,MATCH(INDEX(valCol,MATCH('BPI+'!AE87,INIcol,0)),bpiTeams,0))/40,
      IF(
        INDEX(sorCol,MATCH(INDEX(valCol,MATCH('BPI+'!AE87,INIcol,0)),bpiTeams,0))&lt;=100,
        1-0.9*(INDEX(sorCol,MATCH(INDEX(valCol,MATCH('BPI+'!AE87,INIcol,0)),bpiTeams,0))-40)/60,
        0.1
      )
    ),
    0.1
  )
)</f>
        <v>0</v>
      </c>
      <c r="J87" s="358">
        <f>IF(
  COUNTBLANK('BPI+'!AF87)=1,
  0,
  IFERROR(
    IF(
      INDEX(sorCol,MATCH(INDEX(valCol,MATCH('BPI+'!AF87,INIcol,0)),bpiTeams,0))&lt;=40,
      2-INDEX(sorCol,MATCH(INDEX(valCol,MATCH('BPI+'!AF87,INIcol,0)),bpiTeams,0))/40,
      IF(
        INDEX(sorCol,MATCH(INDEX(valCol,MATCH('BPI+'!AF87,INIcol,0)),bpiTeams,0))&lt;=100,
        1-0.9*(INDEX(sorCol,MATCH(INDEX(valCol,MATCH('BPI+'!AF87,INIcol,0)),bpiTeams,0))-40)/60,
        0.1
      )
    ),
    0.1
  )
)</f>
        <v>0</v>
      </c>
      <c r="K87" s="358">
        <f>IF(
  COUNTBLANK('BPI+'!AG87)=1,
  0,
  IFERROR(
    IF(
      INDEX(sorCol,MATCH(INDEX(valCol,MATCH('BPI+'!AG87,INIcol,0)),bpiTeams,0))&lt;=40,
      2-INDEX(sorCol,MATCH(INDEX(valCol,MATCH('BPI+'!AG87,INIcol,0)),bpiTeams,0))/40,
      IF(
        INDEX(sorCol,MATCH(INDEX(valCol,MATCH('BPI+'!AG87,INIcol,0)),bpiTeams,0))&lt;=100,
        1-0.9*(INDEX(sorCol,MATCH(INDEX(valCol,MATCH('BPI+'!AG87,INIcol,0)),bpiTeams,0))-40)/60,
        0.1
      )
    ),
    0.1
  )
)</f>
        <v>0</v>
      </c>
      <c r="L87" s="358">
        <f>IF(
  COUNTBLANK('BPI+'!AH87)=1,
  0,
  IFERROR(
    IF(
      INDEX(sorCol,MATCH(INDEX(valCol,MATCH('BPI+'!AH87,INIcol,0)),bpiTeams,0))&lt;=40,
      2-INDEX(sorCol,MATCH(INDEX(valCol,MATCH('BPI+'!AH87,INIcol,0)),bpiTeams,0))/40,
      IF(
        INDEX(sorCol,MATCH(INDEX(valCol,MATCH('BPI+'!AH87,INIcol,0)),bpiTeams,0))&lt;=100,
        1-0.9*(INDEX(sorCol,MATCH(INDEX(valCol,MATCH('BPI+'!AH87,INIcol,0)),bpiTeams,0))-40)/60,
        0.1
      )
    ),
    0.1
  )
)</f>
        <v>0</v>
      </c>
      <c r="M87" s="358">
        <f>IF(
  COUNTBLANK('BPI+'!AI87)=1,
  0,
  IFERROR(
    IF(
      INDEX(sorCol,MATCH(INDEX(valCol,MATCH('BPI+'!AI87,INIcol,0)),bpiTeams,0))&lt;=40,
      2-INDEX(sorCol,MATCH(INDEX(valCol,MATCH('BPI+'!AI87,INIcol,0)),bpiTeams,0))/40,
      IF(
        INDEX(sorCol,MATCH(INDEX(valCol,MATCH('BPI+'!AI87,INIcol,0)),bpiTeams,0))&lt;=100,
        1-0.9*(INDEX(sorCol,MATCH(INDEX(valCol,MATCH('BPI+'!AI87,INIcol,0)),bpiTeams,0))-40)/60,
        0.1
      )
    ),
    0.1
  )
)</f>
        <v>0</v>
      </c>
      <c r="N87" s="358">
        <f>IF(
  COUNTBLANK('BPI+'!AJ87)=1,
  0,
  IFERROR(
    IF(
      INDEX(sorCol,MATCH(INDEX(valCol,MATCH('BPI+'!AJ87,INIcol,0)),bpiTeams,0))&lt;=40,
      2-INDEX(sorCol,MATCH(INDEX(valCol,MATCH('BPI+'!AJ87,INIcol,0)),bpiTeams,0))/40,
      IF(
        INDEX(sorCol,MATCH(INDEX(valCol,MATCH('BPI+'!AJ87,INIcol,0)),bpiTeams,0))&lt;=100,
        1-0.9*(INDEX(sorCol,MATCH(INDEX(valCol,MATCH('BPI+'!AJ87,INIcol,0)),bpiTeams,0))-40)/60,
        0.1
      )
    ),
    0.1
  )
)</f>
        <v>0</v>
      </c>
      <c r="O87" s="366">
        <f>IF(
  COUNTBLANK('BPI+'!AK87)=1,
  0,
  IFERROR(
    IF(
      INDEX(sorCol, MATCH(INDEX(valCol, MATCH('BPI+'!AK87, INIcol, 0)), bpiTeams, 0)) &lt;= 40,
      -INDEX(sorCol, MATCH(INDEX(valCol, MATCH('BPI+'!AK87, INIcol, 0)), bpiTeams, 0))/40,
      IF(
        INDEX(sorCol, MATCH(INDEX(valCol, MATCH('BPI+'!AK87, INIcol, 0)), bpiTeams, 0)) &lt;= 100,
        -1 - (INDEX(sorCol, MATCH(INDEX(valCol, MATCH('BPI+'!AK87, INIcol, 0)), bpiTeams, 0)) - 40)/60,
        -2
      )
    ),
    -2
  )
)</f>
        <v>0</v>
      </c>
      <c r="P87" s="366">
        <f>IF(
  COUNTBLANK('BPI+'!AL87)=1,
  0,
  IFERROR(
    IF(
      INDEX(sorCol, MATCH(INDEX(valCol, MATCH('BPI+'!AL87, INIcol, 0)), bpiTeams, 0)) &lt;= 40,
      -INDEX(sorCol, MATCH(INDEX(valCol, MATCH('BPI+'!AL87, INIcol, 0)), bpiTeams, 0))/40,
      IF(
        INDEX(sorCol, MATCH(INDEX(valCol, MATCH('BPI+'!AL87, INIcol, 0)), bpiTeams, 0)) &lt;= 100,
        -1 - (INDEX(sorCol, MATCH(INDEX(valCol, MATCH('BPI+'!AL87, INIcol, 0)), bpiTeams, 0)) - 40)/60,
        -2
      )
    ),
    -2
  )
)</f>
        <v>0</v>
      </c>
      <c r="Q87" s="366">
        <f>IF(
  COUNTBLANK('BPI+'!AM87)=1,
  0,
  IFERROR(
    IF(
      INDEX(sorCol, MATCH(INDEX(valCol, MATCH('BPI+'!AM87, INIcol, 0)), bpiTeams, 0)) &lt;= 40,
      -INDEX(sorCol, MATCH(INDEX(valCol, MATCH('BPI+'!AM87, INIcol, 0)), bpiTeams, 0))/40,
      IF(
        INDEX(sorCol, MATCH(INDEX(valCol, MATCH('BPI+'!AM87, INIcol, 0)), bpiTeams, 0)) &lt;= 100,
        -1 - (INDEX(sorCol, MATCH(INDEX(valCol, MATCH('BPI+'!AM87, INIcol, 0)), bpiTeams, 0)) - 40)/60,
        -2
      )
    ),
    -2
  )
)</f>
        <v>0</v>
      </c>
      <c r="R87" s="366">
        <f>IF(
  COUNTBLANK('BPI+'!AN87)=1,
  0,
  IFERROR(
    IF(
      INDEX(sorCol, MATCH(INDEX(valCol, MATCH('BPI+'!AN87, INIcol, 0)), bpiTeams, 0)) &lt;= 40,
      -INDEX(sorCol, MATCH(INDEX(valCol, MATCH('BPI+'!AN87, INIcol, 0)), bpiTeams, 0))/40,
      IF(
        INDEX(sorCol, MATCH(INDEX(valCol, MATCH('BPI+'!AN87, INIcol, 0)), bpiTeams, 0)) &lt;= 100,
        -1 - (INDEX(sorCol, MATCH(INDEX(valCol, MATCH('BPI+'!AN87, INIcol, 0)), bpiTeams, 0)) - 40)/60,
        -2
      )
    ),
    -2
  )
)</f>
        <v>0</v>
      </c>
      <c r="S87" s="366">
        <f>IF(
  COUNTBLANK('BPI+'!AO87)=1,
  0,
  IFERROR(
    IF(
      INDEX(sorCol, MATCH(INDEX(valCol, MATCH('BPI+'!AO87, INIcol, 0)), bpiTeams, 0)) &lt;= 40,
      -INDEX(sorCol, MATCH(INDEX(valCol, MATCH('BPI+'!AO87, INIcol, 0)), bpiTeams, 0))/40,
      IF(
        INDEX(sorCol, MATCH(INDEX(valCol, MATCH('BPI+'!AO87, INIcol, 0)), bpiTeams, 0)) &lt;= 100,
        -1 - (INDEX(sorCol, MATCH(INDEX(valCol, MATCH('BPI+'!AO87, INIcol, 0)), bpiTeams, 0)) - 40)/60,
        -2
      )
    ),
    -2
  )
)</f>
        <v>0</v>
      </c>
      <c r="T87" s="366">
        <f>IF(
  COUNTBLANK('BPI+'!AP87)=1,
  0,
  IFERROR(
    IF(
      INDEX(sorCol, MATCH(INDEX(valCol, MATCH('BPI+'!AP87, INIcol, 0)), bpiTeams, 0)) &lt;= 40,
      -INDEX(sorCol, MATCH(INDEX(valCol, MATCH('BPI+'!AP87, INIcol, 0)), bpiTeams, 0))/40,
      IF(
        INDEX(sorCol, MATCH(INDEX(valCol, MATCH('BPI+'!AP87, INIcol, 0)), bpiTeams, 0)) &lt;= 100,
        -1 - (INDEX(sorCol, MATCH(INDEX(valCol, MATCH('BPI+'!AP87, INIcol, 0)), bpiTeams, 0)) - 40)/60,
        -2
      )
    ),
    -2
  )
)</f>
        <v>0</v>
      </c>
      <c r="U87" s="366">
        <f>IF(
  COUNTBLANK('BPI+'!AQ87)=1,
  0,
  IFERROR(
    IF(
      INDEX(sorCol, MATCH(INDEX(valCol, MATCH('BPI+'!AQ87, INIcol, 0)), bpiTeams, 0)) &lt;= 40,
      -INDEX(sorCol, MATCH(INDEX(valCol, MATCH('BPI+'!AQ87, INIcol, 0)), bpiTeams, 0))/40,
      IF(
        INDEX(sorCol, MATCH(INDEX(valCol, MATCH('BPI+'!AQ87, INIcol, 0)), bpiTeams, 0)) &lt;= 100,
        -1 - (INDEX(sorCol, MATCH(INDEX(valCol, MATCH('BPI+'!AQ87, INIcol, 0)), bpiTeams, 0)) - 40)/60,
        -2
      )
    ),
    -2
  )
)</f>
        <v>0</v>
      </c>
      <c r="V87" s="366">
        <f>IF(
  COUNTBLANK('BPI+'!AR87)=1,
  0,
  IFERROR(
    IF(
      INDEX(sorCol, MATCH(INDEX(valCol, MATCH('BPI+'!AR87, INIcol, 0)), bpiTeams, 0)) &lt;= 40,
      -INDEX(sorCol, MATCH(INDEX(valCol, MATCH('BPI+'!AR87, INIcol, 0)), bpiTeams, 0))/40,
      IF(
        INDEX(sorCol, MATCH(INDEX(valCol, MATCH('BPI+'!AR87, INIcol, 0)), bpiTeams, 0)) &lt;= 100,
        -1 - (INDEX(sorCol, MATCH(INDEX(valCol, MATCH('BPI+'!AR87, INIcol, 0)), bpiTeams, 0)) - 40)/60,
        -2
      )
    ),
    -2
  )
)</f>
        <v>0</v>
      </c>
      <c r="W87" s="366">
        <f>IF(
  COUNTBLANK('BPI+'!AS87)=1,
  0,
  IFERROR(
    IF(
      INDEX(sorCol, MATCH(INDEX(valCol, MATCH('BPI+'!AS87, INIcol, 0)), bpiTeams, 0)) &lt;= 40,
      -INDEX(sorCol, MATCH(INDEX(valCol, MATCH('BPI+'!AS87, INIcol, 0)), bpiTeams, 0))/40,
      IF(
        INDEX(sorCol, MATCH(INDEX(valCol, MATCH('BPI+'!AS87, INIcol, 0)), bpiTeams, 0)) &lt;= 100,
        -1 - (INDEX(sorCol, MATCH(INDEX(valCol, MATCH('BPI+'!AS87, INIcol, 0)), bpiTeams, 0)) - 40)/60,
        -2
      )
    ),
    -2
  )
)</f>
        <v>0</v>
      </c>
      <c r="X87" s="366">
        <f>IF(
  COUNTBLANK('BPI+'!AT87)=1,
  0,
  IFERROR(
    IF(
      INDEX(sorCol, MATCH(INDEX(valCol, MATCH('BPI+'!AT87, INIcol, 0)), bpiTeams, 0)) &lt;= 40,
      -INDEX(sorCol, MATCH(INDEX(valCol, MATCH('BPI+'!AT87, INIcol, 0)), bpiTeams, 0))/40,
      IF(
        INDEX(sorCol, MATCH(INDEX(valCol, MATCH('BPI+'!AT87, INIcol, 0)), bpiTeams, 0)) &lt;= 100,
        -1 - (INDEX(sorCol, MATCH(INDEX(valCol, MATCH('BPI+'!AT87, INIcol, 0)), bpiTeams, 0)) - 40)/60,
        -2
      )
    ),
    -2
  )
)</f>
        <v>0</v>
      </c>
      <c r="Y87" s="366">
        <f>IF(
  COUNTBLANK('BPI+'!AU87)=1,
  0,
  IFERROR(
    IF(
      INDEX(sorCol, MATCH(INDEX(valCol, MATCH('BPI+'!AU87, INIcol, 0)), bpiTeams, 0)) &lt;= 40,
      -INDEX(sorCol, MATCH(INDEX(valCol, MATCH('BPI+'!AU87, INIcol, 0)), bpiTeams, 0))/40,
      IF(
        INDEX(sorCol, MATCH(INDEX(valCol, MATCH('BPI+'!AU87, INIcol, 0)), bpiTeams, 0)) &lt;= 100,
        -1 - (INDEX(sorCol, MATCH(INDEX(valCol, MATCH('BPI+'!AU87, INIcol, 0)), bpiTeams, 0)) - 40)/60,
        -2
      )
    ),
    -2
  )
)</f>
        <v>0</v>
      </c>
      <c r="Z87" s="366">
        <f>IF(
  COUNTBLANK('BPI+'!AV87)=1,
  0,
  IFERROR(
    IF(
      INDEX(sorCol, MATCH(INDEX(valCol, MATCH('BPI+'!AV87, INIcol, 0)), bpiTeams, 0)) &lt;= 40,
      -INDEX(sorCol, MATCH(INDEX(valCol, MATCH('BPI+'!AV87, INIcol, 0)), bpiTeams, 0))/40,
      IF(
        INDEX(sorCol, MATCH(INDEX(valCol, MATCH('BPI+'!AV87, INIcol, 0)), bpiTeams, 0)) &lt;= 100,
        -1 - (INDEX(sorCol, MATCH(INDEX(valCol, MATCH('BPI+'!AV87, INIcol, 0)), bpiTeams, 0)) - 40)/60,
        -2
      )
    ),
    -2
  )
)</f>
        <v>0</v>
      </c>
      <c r="AA87" s="358">
        <f>IFERROR(IF(COUNTBLANK('BPI+'!AX87)=1,0,IF(COUNTIF(qwqlINIcol,'BPI+'!AX87)=0,0.1,IF(INDEX(sorCol,MATCH(INDEX(valCol,MATCH('BPI+'!AW87,INIcol,0)),bpiTeams,0))&gt;=40,INDEX(sorCol,MATCH(INDEX(valCol,MATCH('BPI+'!AW87,INIcol,0)),bpiTeams,0))*-1/40+2,(INDEX(sorCol,MATCH(INDEX(valCol,MATCH('BPI+'!AW87,INIcol,0)),bpiTeams,0))*(-1)+40)/325+1))),0)</f>
        <v>0</v>
      </c>
      <c r="AB87" s="358">
        <f>IFERROR(IF(COUNTBLANK('BPI+'!AY87)=1,0,IF(COUNTIF(qwqlINIcol,'BPI+'!AY87)=0,0.1,IF(INDEX(sorCol,MATCH(INDEX(valCol,MATCH('BPI+'!AX87,INIcol,0)),bpiTeams,0))&gt;=40,INDEX(sorCol,MATCH(INDEX(valCol,MATCH('BPI+'!AX87,INIcol,0)),bpiTeams,0))*-1/40+2,(INDEX(sorCol,MATCH(INDEX(valCol,MATCH('BPI+'!AX87,INIcol,0)),bpiTeams,0))*(-1)+40)/325+1))),0)</f>
        <v>0</v>
      </c>
      <c r="AC87" s="358">
        <f>IFERROR(IF(COUNTBLANK('BPI+'!AZ87)=1,0,IF(COUNTIF(qwqlINIcol,'BPI+'!AZ87)=0,0.1,IF(INDEX(sorCol,MATCH(INDEX(valCol,MATCH('BPI+'!AY87,INIcol,0)),bpiTeams,0))&gt;=40,INDEX(sorCol,MATCH(INDEX(valCol,MATCH('BPI+'!AY87,INIcol,0)),bpiTeams,0))*-1/40+2,(INDEX(sorCol,MATCH(INDEX(valCol,MATCH('BPI+'!AY87,INIcol,0)),bpiTeams,0))*(-1)+40)/325+1))),0)</f>
        <v>0</v>
      </c>
      <c r="AD87" s="358">
        <f>IFERROR(IF(COUNTBLANK('BPI+'!BA87)=1,0,IF(COUNTIF(qwqlINIcol,'BPI+'!BA87)=0,0.1,IF(INDEX(sorCol,MATCH(INDEX(valCol,MATCH('BPI+'!AZ87,INIcol,0)),bpiTeams,0))&gt;=40,INDEX(sorCol,MATCH(INDEX(valCol,MATCH('BPI+'!AZ87,INIcol,0)),bpiTeams,0))*-1/40+2,(INDEX(sorCol,MATCH(INDEX(valCol,MATCH('BPI+'!AZ87,INIcol,0)),bpiTeams,0))*(-1)+40)/325+1))),0)</f>
        <v>0</v>
      </c>
      <c r="AE87" s="358">
        <f>IFERROR(IF(COUNTBLANK('BPI+'!BB87)=1,0,IF(COUNTIF(qwqlINIcol,'BPI+'!BB87)=0,0.1,IF(INDEX(sorCol,MATCH(INDEX(valCol,MATCH('BPI+'!BA87,INIcol,0)),bpiTeams,0))&gt;=40,INDEX(sorCol,MATCH(INDEX(valCol,MATCH('BPI+'!BA87,INIcol,0)),bpiTeams,0))*-1/40+2,(INDEX(sorCol,MATCH(INDEX(valCol,MATCH('BPI+'!BA87,INIcol,0)),bpiTeams,0))*(-1)+40)/325+1))),0)</f>
        <v>0</v>
      </c>
      <c r="AF87" s="358">
        <f>IFERROR(IF(COUNTBLANK('BPI+'!BC87)=1,0,IF(COUNTIF(qwqlINIcol,'BPI+'!BC87)=0,0.1,IF(INDEX(sorCol,MATCH(INDEX(valCol,MATCH('BPI+'!BB87,INIcol,0)),bpiTeams,0))&gt;=40,INDEX(sorCol,MATCH(INDEX(valCol,MATCH('BPI+'!BB87,INIcol,0)),bpiTeams,0))*-1/40+2,(INDEX(sorCol,MATCH(INDEX(valCol,MATCH('BPI+'!BB87,INIcol,0)),bpiTeams,0))*(-1)+40)/325+1))),0)</f>
        <v>0</v>
      </c>
      <c r="AG87" s="358">
        <f>IFERROR(IF(COUNTBLANK('BPI+'!BD87)=1,0,IF(COUNTIF(qwqlINIcol,'BPI+'!BD87)=0,0.1,IF(INDEX(sorCol,MATCH(INDEX(valCol,MATCH('BPI+'!BC87,INIcol,0)),bpiTeams,0))&gt;=40,INDEX(sorCol,MATCH(INDEX(valCol,MATCH('BPI+'!BC87,INIcol,0)),bpiTeams,0))*-1/40+2,(INDEX(sorCol,MATCH(INDEX(valCol,MATCH('BPI+'!BC87,INIcol,0)),bpiTeams,0))*(-1)+40)/325+1))),0)</f>
        <v>0</v>
      </c>
      <c r="AH87" s="358">
        <f>IFERROR(IF(COUNTBLANK('BPI+'!BE87)=1,0,IF(COUNTIF(qwqlINIcol,'BPI+'!BE87)=0,0.1,IF(INDEX(sorCol,MATCH(INDEX(valCol,MATCH('BPI+'!BD87,INIcol,0)),bpiTeams,0))&gt;=40,INDEX(sorCol,MATCH(INDEX(valCol,MATCH('BPI+'!BD87,INIcol,0)),bpiTeams,0))*-1/40+2,(INDEX(sorCol,MATCH(INDEX(valCol,MATCH('BPI+'!BD87,INIcol,0)),bpiTeams,0))*(-1)+40)/325+1))),0)</f>
        <v>0</v>
      </c>
      <c r="AI87" s="358">
        <f>IFERROR(IF(COUNTBLANK('BPI+'!BF87)=1,0,IF(COUNTIF(qwqlINIcol,'BPI+'!BF87)=0,0.1,IF(INDEX(sorCol,MATCH(INDEX(valCol,MATCH('BPI+'!BE87,INIcol,0)),bpiTeams,0))&gt;=40,INDEX(sorCol,MATCH(INDEX(valCol,MATCH('BPI+'!BE87,INIcol,0)),bpiTeams,0))*-1/40+2,(INDEX(sorCol,MATCH(INDEX(valCol,MATCH('BPI+'!BE87,INIcol,0)),bpiTeams,0))*(-1)+40)/325+1))),0)</f>
        <v>0</v>
      </c>
      <c r="AJ87" s="358">
        <f>IFERROR(IF(COUNTBLANK('BPI+'!BG87)=1,0,IF(COUNTIF(qwqlINIcol,'BPI+'!BG87)=0,0.1,IF(INDEX(sorCol,MATCH(INDEX(valCol,MATCH('BPI+'!BF87,INIcol,0)),bpiTeams,0))&gt;=40,INDEX(sorCol,MATCH(INDEX(valCol,MATCH('BPI+'!BF87,INIcol,0)),bpiTeams,0))*-1/40+2,(INDEX(sorCol,MATCH(INDEX(valCol,MATCH('BPI+'!BF87,INIcol,0)),bpiTeams,0))*(-1)+40)/325+1))),0)</f>
        <v>0</v>
      </c>
      <c r="AK87" s="358">
        <f>IFERROR(IF(COUNTBLANK('BPI+'!BH87)=1,0,IF(COUNTIF(qwqlINIcol,'BPI+'!BH87)=0,0.1,IF(INDEX(sorCol,MATCH(INDEX(valCol,MATCH('BPI+'!BG87,INIcol,0)),bpiTeams,0))&gt;=40,INDEX(sorCol,MATCH(INDEX(valCol,MATCH('BPI+'!BG87,INIcol,0)),bpiTeams,0))*-1/40+2,(INDEX(sorCol,MATCH(INDEX(valCol,MATCH('BPI+'!BG87,INIcol,0)),bpiTeams,0))*(-1)+40)/325+1))),0)</f>
        <v>0</v>
      </c>
      <c r="AL87" s="358">
        <f>IFERROR(IF(COUNTBLANK('BPI+'!BI87)=1,0,IF(COUNTIF(qwqlINIcol,'BPI+'!BI87)=0,0.1,IF(INDEX(sorCol,MATCH(INDEX(valCol,MATCH('BPI+'!BH87,INIcol,0)),bpiTeams,0))&gt;=40,INDEX(sorCol,MATCH(INDEX(valCol,MATCH('BPI+'!BH87,INIcol,0)),bpiTeams,0))*-1/40+2,(INDEX(sorCol,MATCH(INDEX(valCol,MATCH('BPI+'!BH87,INIcol,0)),bpiTeams,0))*(-1)+40)/325+1))),0)</f>
        <v>0</v>
      </c>
      <c r="AM87" s="358">
        <f>IFERROR(IF(COUNTBLANK('BPI+'!BJ87)=1,0,IF(COUNTIF(qwqlINIcol,'BPI+'!BJ87)=0,0.1,IF(INDEX(sorCol,MATCH(INDEX(valCol,MATCH('BPI+'!BI87,INIcol,0)),bpiTeams,0))&gt;=40,INDEX(sorCol,MATCH(INDEX(valCol,MATCH('BPI+'!BI87,INIcol,0)),bpiTeams,0))*-1/40+2,(INDEX(sorCol,MATCH(INDEX(valCol,MATCH('BPI+'!BI87,INIcol,0)),bpiTeams,0))*(-1)+40)/325+1))),0)</f>
        <v>0</v>
      </c>
      <c r="AN87" s="358">
        <f>IFERROR(IF(COUNTBLANK('BPI+'!BK87)=1,0,IF(COUNTIF(qwqlINIcol,'BPI+'!BK87)=0,0.1,IF(INDEX(sorCol,MATCH(INDEX(valCol,MATCH('BPI+'!BJ87,INIcol,0)),bpiTeams,0))&gt;=40,INDEX(sorCol,MATCH(INDEX(valCol,MATCH('BPI+'!BJ87,INIcol,0)),bpiTeams,0))*-1/40+2,(INDEX(sorCol,MATCH(INDEX(valCol,MATCH('BPI+'!BJ87,INIcol,0)),bpiTeams,0))*(-1)+40)/325+1))),0)</f>
        <v>0</v>
      </c>
      <c r="AO87" s="358">
        <f>IFERROR(IF(COUNTBLANK('BPI+'!BL87)=1,0,IF(COUNTIF(qwqlINIcol,'BPI+'!BL87)=0,0.1,IF(INDEX(sorCol,MATCH(INDEX(valCol,MATCH('BPI+'!BK87,INIcol,0)),bpiTeams,0))&gt;=40,INDEX(sorCol,MATCH(INDEX(valCol,MATCH('BPI+'!BK87,INIcol,0)),bpiTeams,0))*-1/40+2,(INDEX(sorCol,MATCH(INDEX(valCol,MATCH('BPI+'!BK87,INIcol,0)),bpiTeams,0))*(-1)+40)/325+1))),0)</f>
        <v>0</v>
      </c>
      <c r="AP87" s="366">
        <f>IF(COUNTBLANK('BPI+'!BL87)=1,0,IF(COUNTIF(qwqlINIcol,'BPI+'!BL87)=0,-1.5,IF(INDEX(sorCol,MATCH(INDEX(valCol,MATCH('BPI+'!BL87,INIcol,0)),bpiTeams,0))&gt;=80,-1.5,IF(INDEX(sorCol,MATCH(INDEX(valCol,MATCH('BPI+'!BL87,INIcol,0)),bpiTeams,0))&gt;=41,-1 - (INDEX(sorCol,MATCH(INDEX(valCol,MATCH('BPI+'!BL87,INIcol,0)),bpiTeams,0)) - 41) * (0.5/39),(INDEX(sorCol,MATCH(INDEX(valCol,MATCH('BPI+'!BL87,INIcol,0)),bpiTeams,0)) + 40)/325 - 2))))</f>
        <v>0</v>
      </c>
      <c r="AQ87" s="366">
        <f>IF(COUNTBLANK('BPI+'!BM87)=1,0,IF(COUNTIF(qwqlINIcol,'BPI+'!BM87)=0,-1.5,IF(INDEX(sorCol,MATCH(INDEX(valCol,MATCH('BPI+'!BM87,INIcol,0)),bpiTeams,0))&gt;=80,-1.5,IF(INDEX(sorCol,MATCH(INDEX(valCol,MATCH('BPI+'!BM87,INIcol,0)),bpiTeams,0))&gt;=41,-1 - (INDEX(sorCol,MATCH(INDEX(valCol,MATCH('BPI+'!BM87,INIcol,0)),bpiTeams,0)) - 41) * (0.5/39),(INDEX(sorCol,MATCH(INDEX(valCol,MATCH('BPI+'!BM87,INIcol,0)),bpiTeams,0)) + 40)/325 - 2))))</f>
        <v>0</v>
      </c>
      <c r="AR87" s="366">
        <f>IF(COUNTBLANK('BPI+'!BN87)=1,0,IF(COUNTIF(qwqlINIcol,'BPI+'!BN87)=0,-1.5,IF(INDEX(sorCol,MATCH(INDEX(valCol,MATCH('BPI+'!BN87,INIcol,0)),bpiTeams,0))&gt;=80,-1.5,IF(INDEX(sorCol,MATCH(INDEX(valCol,MATCH('BPI+'!BN87,INIcol,0)),bpiTeams,0))&gt;=41,-1 - (INDEX(sorCol,MATCH(INDEX(valCol,MATCH('BPI+'!BN87,INIcol,0)),bpiTeams,0)) - 41) * (0.5/39),(INDEX(sorCol,MATCH(INDEX(valCol,MATCH('BPI+'!BN87,INIcol,0)),bpiTeams,0)) + 40)/325 - 2))))</f>
        <v>0</v>
      </c>
      <c r="AS87" s="366">
        <f>IF(COUNTBLANK('BPI+'!BO87)=1,0,IF(COUNTIF(qwqlINIcol,'BPI+'!BO87)=0,-1.5,IF(INDEX(sorCol,MATCH(INDEX(valCol,MATCH('BPI+'!BO87,INIcol,0)),bpiTeams,0))&gt;=80,-1.5,IF(INDEX(sorCol,MATCH(INDEX(valCol,MATCH('BPI+'!BO87,INIcol,0)),bpiTeams,0))&gt;=41,-1 - (INDEX(sorCol,MATCH(INDEX(valCol,MATCH('BPI+'!BO87,INIcol,0)),bpiTeams,0)) - 41) * (0.5/39),(INDEX(sorCol,MATCH(INDEX(valCol,MATCH('BPI+'!BO87,INIcol,0)),bpiTeams,0)) + 40)/325 - 2))))</f>
        <v>0</v>
      </c>
      <c r="AT87" s="366">
        <f>IF(COUNTBLANK('BPI+'!BP87)=1,0,IF(COUNTIF(qwqlINIcol,'BPI+'!BP87)=0,-1.5,IF(INDEX(sorCol,MATCH(INDEX(valCol,MATCH('BPI+'!BP87,INIcol,0)),bpiTeams,0))&gt;=80,-1.5,IF(INDEX(sorCol,MATCH(INDEX(valCol,MATCH('BPI+'!BP87,INIcol,0)),bpiTeams,0))&gt;=41,-1 - (INDEX(sorCol,MATCH(INDEX(valCol,MATCH('BPI+'!BP87,INIcol,0)),bpiTeams,0)) - 41) * (0.5/39),(INDEX(sorCol,MATCH(INDEX(valCol,MATCH('BPI+'!BP87,INIcol,0)),bpiTeams,0)) + 40)/325 - 2))))</f>
        <v>0</v>
      </c>
      <c r="AU87" s="366">
        <f>IF(COUNTBLANK('BPI+'!BQ87)=1,0,IF(COUNTIF(qwqlINIcol,'BPI+'!BQ87)=0,-1.5,IF(INDEX(sorCol,MATCH(INDEX(valCol,MATCH('BPI+'!BQ87,INIcol,0)),bpiTeams,0))&gt;=80,-1.5,IF(INDEX(sorCol,MATCH(INDEX(valCol,MATCH('BPI+'!BQ87,INIcol,0)),bpiTeams,0))&gt;=41,-1 - (INDEX(sorCol,MATCH(INDEX(valCol,MATCH('BPI+'!BQ87,INIcol,0)),bpiTeams,0)) - 41) * (0.5/39),(INDEX(sorCol,MATCH(INDEX(valCol,MATCH('BPI+'!BQ87,INIcol,0)),bpiTeams,0)) + 40)/325 - 2))))</f>
        <v>0</v>
      </c>
      <c r="AV87" s="366">
        <f>IF(COUNTBLANK('BPI+'!BR87)=1,0,IF(COUNTIF(qwqlINIcol,'BPI+'!BR87)=0,-1.5,IF(INDEX(sorCol,MATCH(INDEX(valCol,MATCH('BPI+'!BR87,INIcol,0)),bpiTeams,0))&gt;=80,-1.5,IF(INDEX(sorCol,MATCH(INDEX(valCol,MATCH('BPI+'!BR87,INIcol,0)),bpiTeams,0))&gt;=41,-1 - (INDEX(sorCol,MATCH(INDEX(valCol,MATCH('BPI+'!BR87,INIcol,0)),bpiTeams,0)) - 41) * (0.5/39),(INDEX(sorCol,MATCH(INDEX(valCol,MATCH('BPI+'!BR87,INIcol,0)),bpiTeams,0)) + 40)/325 - 2))))</f>
        <v>0</v>
      </c>
      <c r="AW87" s="366">
        <f>IF(COUNTBLANK('BPI+'!BS87)=1,0,IF(COUNTIF(qwqlINIcol,'BPI+'!BS87)=0,-1.5,IF(INDEX(sorCol,MATCH(INDEX(valCol,MATCH('BPI+'!BS87,INIcol,0)),bpiTeams,0))&gt;=80,-1.5,IF(INDEX(sorCol,MATCH(INDEX(valCol,MATCH('BPI+'!BS87,INIcol,0)),bpiTeams,0))&gt;=41,-1 - (INDEX(sorCol,MATCH(INDEX(valCol,MATCH('BPI+'!BS87,INIcol,0)),bpiTeams,0)) - 41) * (0.5/39),(INDEX(sorCol,MATCH(INDEX(valCol,MATCH('BPI+'!BS87,INIcol,0)),bpiTeams,0)) + 40)/325 - 2))))</f>
        <v>0</v>
      </c>
      <c r="AX87" s="366">
        <f>IF(COUNTBLANK('BPI+'!BT87)=1,0,IF(COUNTIF(qwqlINIcol,'BPI+'!BT87)=0,-1.5,IF(INDEX(sorCol,MATCH(INDEX(valCol,MATCH('BPI+'!BT87,INIcol,0)),bpiTeams,0))&gt;=80,-1.5,IF(INDEX(sorCol,MATCH(INDEX(valCol,MATCH('BPI+'!BT87,INIcol,0)),bpiTeams,0))&gt;=41,-1 - (INDEX(sorCol,MATCH(INDEX(valCol,MATCH('BPI+'!BT87,INIcol,0)),bpiTeams,0)) - 41) * (0.5/39),(INDEX(sorCol,MATCH(INDEX(valCol,MATCH('BPI+'!BT87,INIcol,0)),bpiTeams,0)) + 40)/325 - 2))))</f>
        <v>0</v>
      </c>
      <c r="AY87" s="366">
        <f>IF(COUNTBLANK('BPI+'!BU87)=1,0,IF(COUNTIF(qwqlINIcol,'BPI+'!BU87)=0,-1.5,IF(INDEX(sorCol,MATCH(INDEX(valCol,MATCH('BPI+'!BU87,INIcol,0)),bpiTeams,0))&gt;=80,-1.5,IF(INDEX(sorCol,MATCH(INDEX(valCol,MATCH('BPI+'!BU87,INIcol,0)),bpiTeams,0))&gt;=41,-1 - (INDEX(sorCol,MATCH(INDEX(valCol,MATCH('BPI+'!BU87,INIcol,0)),bpiTeams,0)) - 41) * (0.5/39),(INDEX(sorCol,MATCH(INDEX(valCol,MATCH('BPI+'!BU87,INIcol,0)),bpiTeams,0)) + 40)/325 - 2))))</f>
        <v>0</v>
      </c>
      <c r="AZ87" s="366">
        <f>IF(COUNTBLANK('BPI+'!BV87)=1,0,IF(COUNTIF(qwqlINIcol,'BPI+'!BV87)=0,-1.5,IF(INDEX(sorCol,MATCH(INDEX(valCol,MATCH('BPI+'!BV87,INIcol,0)),bpiTeams,0))&gt;=80,-1.5,IF(INDEX(sorCol,MATCH(INDEX(valCol,MATCH('BPI+'!BV87,INIcol,0)),bpiTeams,0))&gt;=41,-1 - (INDEX(sorCol,MATCH(INDEX(valCol,MATCH('BPI+'!BV87,INIcol,0)),bpiTeams,0)) - 41) * (0.5/39),(INDEX(sorCol,MATCH(INDEX(valCol,MATCH('BPI+'!BV87,INIcol,0)),bpiTeams,0)) + 40)/325 - 2))))</f>
        <v>0</v>
      </c>
      <c r="BA87" s="366">
        <f>IF(COUNTBLANK('BPI+'!BW87)=1,0,IF(COUNTIF(qwqlINIcol,'BPI+'!BW87)=0,-1.5,IF(INDEX(sorCol,MATCH(INDEX(valCol,MATCH('BPI+'!BW87,INIcol,0)),bpiTeams,0))&gt;=80,-1.5,IF(INDEX(sorCol,MATCH(INDEX(valCol,MATCH('BPI+'!BW87,INIcol,0)),bpiTeams,0))&gt;=41,-1 - (INDEX(sorCol,MATCH(INDEX(valCol,MATCH('BPI+'!BW87,INIcol,0)),bpiTeams,0)) - 41) * (0.5/39),(INDEX(sorCol,MATCH(INDEX(valCol,MATCH('BPI+'!BW87,INIcol,0)),bpiTeams,0)) + 40)/325 - 2))))</f>
        <v>0</v>
      </c>
      <c r="BB87" s="366">
        <f>IF(COUNTBLANK('BPI+'!BX87)=1,0,IF(COUNTIF(qwqlINIcol,'BPI+'!BX87)=0,-1.5,IF(INDEX(sorCol,MATCH(INDEX(valCol,MATCH('BPI+'!BX87,INIcol,0)),bpiTeams,0))&gt;=80,-1.5,IF(INDEX(sorCol,MATCH(INDEX(valCol,MATCH('BPI+'!BX87,INIcol,0)),bpiTeams,0))&gt;=41,-1 - (INDEX(sorCol,MATCH(INDEX(valCol,MATCH('BPI+'!BX87,INIcol,0)),bpiTeams,0)) - 41) * (0.5/39),(INDEX(sorCol,MATCH(INDEX(valCol,MATCH('BPI+'!BX87,INIcol,0)),bpiTeams,0)) + 40)/325 - 2))))</f>
        <v>0</v>
      </c>
      <c r="BC87" s="374">
        <f>IF(COUNTBLANK('BPI+'!BY87)=0,-1.6,0)</f>
        <v>0</v>
      </c>
      <c r="BD87" s="374">
        <f>IF(COUNTBLANK('BPI+'!BZ87)=0,-1.6,0)</f>
        <v>0</v>
      </c>
      <c r="BE87" s="374">
        <f>IF(COUNTBLANK('BPI+'!CA87)=0,-1.6,0)</f>
        <v>0</v>
      </c>
      <c r="BF87" s="374">
        <f>IF(COUNTBLANK('BPI+'!CB87)=0,-1.6,0)</f>
        <v>0</v>
      </c>
      <c r="BG87" s="374">
        <f>IF(COUNTBLANK('BPI+'!CC87)=0,-1.6,0)</f>
        <v>0</v>
      </c>
      <c r="BH87" s="374">
        <f>IF(COUNTBLANK('BPI+'!CD87)=0,-1.6,0)</f>
        <v>0</v>
      </c>
      <c r="BI87" s="374">
        <f>IF(COUNTBLANK('BPI+'!CE87)=0,-1.6,0)</f>
        <v>0</v>
      </c>
      <c r="BJ87" s="374">
        <f>IF(COUNTBLANK('BPI+'!CF87)=0,-1.6,0)</f>
        <v>0</v>
      </c>
      <c r="BK87" s="374">
        <f>IF(COUNTBLANK('BPI+'!CG87)=0,-1.6,0)</f>
        <v>0</v>
      </c>
      <c r="BL87" s="374">
        <f>IF(COUNTBLANK('BPI+'!CH87)=0,-1.6,0)</f>
        <v>0</v>
      </c>
      <c r="BM87" s="374">
        <f>IF(COUNTBLANK('BPI+'!CI87)=0,-1.6,0)</f>
        <v>0</v>
      </c>
      <c r="BN87" s="374">
        <f>IF(COUNTBLANK('BPI+'!CJ87)=0,-1.6,0)</f>
        <v>0</v>
      </c>
      <c r="BO87" s="374">
        <f>IF(COUNTBLANK('BPI+'!CK87)=0,-1.6,0)</f>
        <v>0</v>
      </c>
      <c r="BP87" s="374">
        <f>IF(COUNTBLANK('BPI+'!CL87)=0,-1.6,0)</f>
        <v>0</v>
      </c>
      <c r="BQ87" s="374">
        <f>IF(COUNTBLANK('BPI+'!CM87)=0,-1.6,0)</f>
        <v>0</v>
      </c>
      <c r="BR87" s="374">
        <f>IF(COUNTBLANK('BPI+'!CN87)=0,-1.6,0)</f>
        <v>0</v>
      </c>
      <c r="BS87" s="374">
        <f>IF(COUNTBLANK('BPI+'!CO87)=0,-1.6,0)</f>
        <v>0</v>
      </c>
      <c r="BT87">
        <f t="shared" si="7"/>
        <v>0</v>
      </c>
    </row>
    <row r="88" spans="1:72" x14ac:dyDescent="0.3">
      <c r="A88">
        <f t="shared" si="5"/>
        <v>0</v>
      </c>
      <c r="B88" t="e">
        <f t="shared" si="6"/>
        <v>#N/A</v>
      </c>
      <c r="C88" s="358">
        <f>IF(
  COUNTBLANK('BPI+'!Y88)=1,
  0,
  IFERROR(
    IF(
      INDEX(sorCol,MATCH(INDEX(valCol,MATCH('BPI+'!Y88,INIcol,0)),bpiTeams,0))&lt;=40,
      2-INDEX(sorCol,MATCH(INDEX(valCol,MATCH('BPI+'!Y88,INIcol,0)),bpiTeams,0))/40,
      IF(
        INDEX(sorCol,MATCH(INDEX(valCol,MATCH('BPI+'!Y88,INIcol,0)),bpiTeams,0))&lt;=100,
        1-0.9*(INDEX(sorCol,MATCH(INDEX(valCol,MATCH('BPI+'!Y88,INIcol,0)),bpiTeams,0))-40)/60,
        0.1
      )
    ),
    0.1
  )
)</f>
        <v>0</v>
      </c>
      <c r="D88" s="358">
        <f>IF(
  COUNTBLANK('BPI+'!Z88)=1,
  0,
  IFERROR(
    IF(
      INDEX(sorCol,MATCH(INDEX(valCol,MATCH('BPI+'!Z88,INIcol,0)),bpiTeams,0))&lt;=40,
      2-INDEX(sorCol,MATCH(INDEX(valCol,MATCH('BPI+'!Z88,INIcol,0)),bpiTeams,0))/40,
      IF(
        INDEX(sorCol,MATCH(INDEX(valCol,MATCH('BPI+'!Z88,INIcol,0)),bpiTeams,0))&lt;=100,
        1-0.9*(INDEX(sorCol,MATCH(INDEX(valCol,MATCH('BPI+'!Z88,INIcol,0)),bpiTeams,0))-40)/60,
        0.1
      )
    ),
    0.1
  )
)</f>
        <v>0</v>
      </c>
      <c r="E88" s="358">
        <f>IF(
  COUNTBLANK('BPI+'!AA88)=1,
  0,
  IFERROR(
    IF(
      INDEX(sorCol,MATCH(INDEX(valCol,MATCH('BPI+'!AA88,INIcol,0)),bpiTeams,0))&lt;=40,
      2-INDEX(sorCol,MATCH(INDEX(valCol,MATCH('BPI+'!AA88,INIcol,0)),bpiTeams,0))/40,
      IF(
        INDEX(sorCol,MATCH(INDEX(valCol,MATCH('BPI+'!AA88,INIcol,0)),bpiTeams,0))&lt;=100,
        1-0.9*(INDEX(sorCol,MATCH(INDEX(valCol,MATCH('BPI+'!AA88,INIcol,0)),bpiTeams,0))-40)/60,
        0.1
      )
    ),
    0.1
  )
)</f>
        <v>0</v>
      </c>
      <c r="F88" s="358">
        <f>IF(
  COUNTBLANK('BPI+'!AB88)=1,
  0,
  IFERROR(
    IF(
      INDEX(sorCol,MATCH(INDEX(valCol,MATCH('BPI+'!AB88,INIcol,0)),bpiTeams,0))&lt;=40,
      2-INDEX(sorCol,MATCH(INDEX(valCol,MATCH('BPI+'!AB88,INIcol,0)),bpiTeams,0))/40,
      IF(
        INDEX(sorCol,MATCH(INDEX(valCol,MATCH('BPI+'!AB88,INIcol,0)),bpiTeams,0))&lt;=100,
        1-0.9*(INDEX(sorCol,MATCH(INDEX(valCol,MATCH('BPI+'!AB88,INIcol,0)),bpiTeams,0))-40)/60,
        0.1
      )
    ),
    0.1
  )
)</f>
        <v>0</v>
      </c>
      <c r="G88" s="358">
        <f>IF(
  COUNTBLANK('BPI+'!AC88)=1,
  0,
  IFERROR(
    IF(
      INDEX(sorCol,MATCH(INDEX(valCol,MATCH('BPI+'!AC88,INIcol,0)),bpiTeams,0))&lt;=40,
      2-INDEX(sorCol,MATCH(INDEX(valCol,MATCH('BPI+'!AC88,INIcol,0)),bpiTeams,0))/40,
      IF(
        INDEX(sorCol,MATCH(INDEX(valCol,MATCH('BPI+'!AC88,INIcol,0)),bpiTeams,0))&lt;=100,
        1-0.9*(INDEX(sorCol,MATCH(INDEX(valCol,MATCH('BPI+'!AC88,INIcol,0)),bpiTeams,0))-40)/60,
        0.1
      )
    ),
    0.1
  )
)</f>
        <v>0</v>
      </c>
      <c r="H88" s="358">
        <f>IF(
  COUNTBLANK('BPI+'!AD88)=1,
  0,
  IFERROR(
    IF(
      INDEX(sorCol,MATCH(INDEX(valCol,MATCH('BPI+'!AD88,INIcol,0)),bpiTeams,0))&lt;=40,
      2-INDEX(sorCol,MATCH(INDEX(valCol,MATCH('BPI+'!AD88,INIcol,0)),bpiTeams,0))/40,
      IF(
        INDEX(sorCol,MATCH(INDEX(valCol,MATCH('BPI+'!AD88,INIcol,0)),bpiTeams,0))&lt;=100,
        1-0.9*(INDEX(sorCol,MATCH(INDEX(valCol,MATCH('BPI+'!AD88,INIcol,0)),bpiTeams,0))-40)/60,
        0.1
      )
    ),
    0.1
  )
)</f>
        <v>0</v>
      </c>
      <c r="I88" s="358">
        <f>IF(
  COUNTBLANK('BPI+'!AE88)=1,
  0,
  IFERROR(
    IF(
      INDEX(sorCol,MATCH(INDEX(valCol,MATCH('BPI+'!AE88,INIcol,0)),bpiTeams,0))&lt;=40,
      2-INDEX(sorCol,MATCH(INDEX(valCol,MATCH('BPI+'!AE88,INIcol,0)),bpiTeams,0))/40,
      IF(
        INDEX(sorCol,MATCH(INDEX(valCol,MATCH('BPI+'!AE88,INIcol,0)),bpiTeams,0))&lt;=100,
        1-0.9*(INDEX(sorCol,MATCH(INDEX(valCol,MATCH('BPI+'!AE88,INIcol,0)),bpiTeams,0))-40)/60,
        0.1
      )
    ),
    0.1
  )
)</f>
        <v>0</v>
      </c>
      <c r="J88" s="358">
        <f>IF(
  COUNTBLANK('BPI+'!AF88)=1,
  0,
  IFERROR(
    IF(
      INDEX(sorCol,MATCH(INDEX(valCol,MATCH('BPI+'!AF88,INIcol,0)),bpiTeams,0))&lt;=40,
      2-INDEX(sorCol,MATCH(INDEX(valCol,MATCH('BPI+'!AF88,INIcol,0)),bpiTeams,0))/40,
      IF(
        INDEX(sorCol,MATCH(INDEX(valCol,MATCH('BPI+'!AF88,INIcol,0)),bpiTeams,0))&lt;=100,
        1-0.9*(INDEX(sorCol,MATCH(INDEX(valCol,MATCH('BPI+'!AF88,INIcol,0)),bpiTeams,0))-40)/60,
        0.1
      )
    ),
    0.1
  )
)</f>
        <v>0</v>
      </c>
      <c r="K88" s="358">
        <f>IF(
  COUNTBLANK('BPI+'!AG88)=1,
  0,
  IFERROR(
    IF(
      INDEX(sorCol,MATCH(INDEX(valCol,MATCH('BPI+'!AG88,INIcol,0)),bpiTeams,0))&lt;=40,
      2-INDEX(sorCol,MATCH(INDEX(valCol,MATCH('BPI+'!AG88,INIcol,0)),bpiTeams,0))/40,
      IF(
        INDEX(sorCol,MATCH(INDEX(valCol,MATCH('BPI+'!AG88,INIcol,0)),bpiTeams,0))&lt;=100,
        1-0.9*(INDEX(sorCol,MATCH(INDEX(valCol,MATCH('BPI+'!AG88,INIcol,0)),bpiTeams,0))-40)/60,
        0.1
      )
    ),
    0.1
  )
)</f>
        <v>0</v>
      </c>
      <c r="L88" s="358">
        <f>IF(
  COUNTBLANK('BPI+'!AH88)=1,
  0,
  IFERROR(
    IF(
      INDEX(sorCol,MATCH(INDEX(valCol,MATCH('BPI+'!AH88,INIcol,0)),bpiTeams,0))&lt;=40,
      2-INDEX(sorCol,MATCH(INDEX(valCol,MATCH('BPI+'!AH88,INIcol,0)),bpiTeams,0))/40,
      IF(
        INDEX(sorCol,MATCH(INDEX(valCol,MATCH('BPI+'!AH88,INIcol,0)),bpiTeams,0))&lt;=100,
        1-0.9*(INDEX(sorCol,MATCH(INDEX(valCol,MATCH('BPI+'!AH88,INIcol,0)),bpiTeams,0))-40)/60,
        0.1
      )
    ),
    0.1
  )
)</f>
        <v>0</v>
      </c>
      <c r="M88" s="358">
        <f>IF(
  COUNTBLANK('BPI+'!AI88)=1,
  0,
  IFERROR(
    IF(
      INDEX(sorCol,MATCH(INDEX(valCol,MATCH('BPI+'!AI88,INIcol,0)),bpiTeams,0))&lt;=40,
      2-INDEX(sorCol,MATCH(INDEX(valCol,MATCH('BPI+'!AI88,INIcol,0)),bpiTeams,0))/40,
      IF(
        INDEX(sorCol,MATCH(INDEX(valCol,MATCH('BPI+'!AI88,INIcol,0)),bpiTeams,0))&lt;=100,
        1-0.9*(INDEX(sorCol,MATCH(INDEX(valCol,MATCH('BPI+'!AI88,INIcol,0)),bpiTeams,0))-40)/60,
        0.1
      )
    ),
    0.1
  )
)</f>
        <v>0</v>
      </c>
      <c r="N88" s="358">
        <f>IF(
  COUNTBLANK('BPI+'!AJ88)=1,
  0,
  IFERROR(
    IF(
      INDEX(sorCol,MATCH(INDEX(valCol,MATCH('BPI+'!AJ88,INIcol,0)),bpiTeams,0))&lt;=40,
      2-INDEX(sorCol,MATCH(INDEX(valCol,MATCH('BPI+'!AJ88,INIcol,0)),bpiTeams,0))/40,
      IF(
        INDEX(sorCol,MATCH(INDEX(valCol,MATCH('BPI+'!AJ88,INIcol,0)),bpiTeams,0))&lt;=100,
        1-0.9*(INDEX(sorCol,MATCH(INDEX(valCol,MATCH('BPI+'!AJ88,INIcol,0)),bpiTeams,0))-40)/60,
        0.1
      )
    ),
    0.1
  )
)</f>
        <v>0</v>
      </c>
      <c r="O88" s="366">
        <f>IF(
  COUNTBLANK('BPI+'!AK88)=1,
  0,
  IFERROR(
    IF(
      INDEX(sorCol, MATCH(INDEX(valCol, MATCH('BPI+'!AK88, INIcol, 0)), bpiTeams, 0)) &lt;= 40,
      -INDEX(sorCol, MATCH(INDEX(valCol, MATCH('BPI+'!AK88, INIcol, 0)), bpiTeams, 0))/40,
      IF(
        INDEX(sorCol, MATCH(INDEX(valCol, MATCH('BPI+'!AK88, INIcol, 0)), bpiTeams, 0)) &lt;= 100,
        -1 - (INDEX(sorCol, MATCH(INDEX(valCol, MATCH('BPI+'!AK88, INIcol, 0)), bpiTeams, 0)) - 40)/60,
        -2
      )
    ),
    -2
  )
)</f>
        <v>0</v>
      </c>
      <c r="P88" s="366">
        <f>IF(
  COUNTBLANK('BPI+'!AL88)=1,
  0,
  IFERROR(
    IF(
      INDEX(sorCol, MATCH(INDEX(valCol, MATCH('BPI+'!AL88, INIcol, 0)), bpiTeams, 0)) &lt;= 40,
      -INDEX(sorCol, MATCH(INDEX(valCol, MATCH('BPI+'!AL88, INIcol, 0)), bpiTeams, 0))/40,
      IF(
        INDEX(sorCol, MATCH(INDEX(valCol, MATCH('BPI+'!AL88, INIcol, 0)), bpiTeams, 0)) &lt;= 100,
        -1 - (INDEX(sorCol, MATCH(INDEX(valCol, MATCH('BPI+'!AL88, INIcol, 0)), bpiTeams, 0)) - 40)/60,
        -2
      )
    ),
    -2
  )
)</f>
        <v>0</v>
      </c>
      <c r="Q88" s="366">
        <f>IF(
  COUNTBLANK('BPI+'!AM88)=1,
  0,
  IFERROR(
    IF(
      INDEX(sorCol, MATCH(INDEX(valCol, MATCH('BPI+'!AM88, INIcol, 0)), bpiTeams, 0)) &lt;= 40,
      -INDEX(sorCol, MATCH(INDEX(valCol, MATCH('BPI+'!AM88, INIcol, 0)), bpiTeams, 0))/40,
      IF(
        INDEX(sorCol, MATCH(INDEX(valCol, MATCH('BPI+'!AM88, INIcol, 0)), bpiTeams, 0)) &lt;= 100,
        -1 - (INDEX(sorCol, MATCH(INDEX(valCol, MATCH('BPI+'!AM88, INIcol, 0)), bpiTeams, 0)) - 40)/60,
        -2
      )
    ),
    -2
  )
)</f>
        <v>0</v>
      </c>
      <c r="R88" s="366">
        <f>IF(
  COUNTBLANK('BPI+'!AN88)=1,
  0,
  IFERROR(
    IF(
      INDEX(sorCol, MATCH(INDEX(valCol, MATCH('BPI+'!AN88, INIcol, 0)), bpiTeams, 0)) &lt;= 40,
      -INDEX(sorCol, MATCH(INDEX(valCol, MATCH('BPI+'!AN88, INIcol, 0)), bpiTeams, 0))/40,
      IF(
        INDEX(sorCol, MATCH(INDEX(valCol, MATCH('BPI+'!AN88, INIcol, 0)), bpiTeams, 0)) &lt;= 100,
        -1 - (INDEX(sorCol, MATCH(INDEX(valCol, MATCH('BPI+'!AN88, INIcol, 0)), bpiTeams, 0)) - 40)/60,
        -2
      )
    ),
    -2
  )
)</f>
        <v>0</v>
      </c>
      <c r="S88" s="366">
        <f>IF(
  COUNTBLANK('BPI+'!AO88)=1,
  0,
  IFERROR(
    IF(
      INDEX(sorCol, MATCH(INDEX(valCol, MATCH('BPI+'!AO88, INIcol, 0)), bpiTeams, 0)) &lt;= 40,
      -INDEX(sorCol, MATCH(INDEX(valCol, MATCH('BPI+'!AO88, INIcol, 0)), bpiTeams, 0))/40,
      IF(
        INDEX(sorCol, MATCH(INDEX(valCol, MATCH('BPI+'!AO88, INIcol, 0)), bpiTeams, 0)) &lt;= 100,
        -1 - (INDEX(sorCol, MATCH(INDEX(valCol, MATCH('BPI+'!AO88, INIcol, 0)), bpiTeams, 0)) - 40)/60,
        -2
      )
    ),
    -2
  )
)</f>
        <v>0</v>
      </c>
      <c r="T88" s="366">
        <f>IF(
  COUNTBLANK('BPI+'!AP88)=1,
  0,
  IFERROR(
    IF(
      INDEX(sorCol, MATCH(INDEX(valCol, MATCH('BPI+'!AP88, INIcol, 0)), bpiTeams, 0)) &lt;= 40,
      -INDEX(sorCol, MATCH(INDEX(valCol, MATCH('BPI+'!AP88, INIcol, 0)), bpiTeams, 0))/40,
      IF(
        INDEX(sorCol, MATCH(INDEX(valCol, MATCH('BPI+'!AP88, INIcol, 0)), bpiTeams, 0)) &lt;= 100,
        -1 - (INDEX(sorCol, MATCH(INDEX(valCol, MATCH('BPI+'!AP88, INIcol, 0)), bpiTeams, 0)) - 40)/60,
        -2
      )
    ),
    -2
  )
)</f>
        <v>0</v>
      </c>
      <c r="U88" s="366">
        <f>IF(
  COUNTBLANK('BPI+'!AQ88)=1,
  0,
  IFERROR(
    IF(
      INDEX(sorCol, MATCH(INDEX(valCol, MATCH('BPI+'!AQ88, INIcol, 0)), bpiTeams, 0)) &lt;= 40,
      -INDEX(sorCol, MATCH(INDEX(valCol, MATCH('BPI+'!AQ88, INIcol, 0)), bpiTeams, 0))/40,
      IF(
        INDEX(sorCol, MATCH(INDEX(valCol, MATCH('BPI+'!AQ88, INIcol, 0)), bpiTeams, 0)) &lt;= 100,
        -1 - (INDEX(sorCol, MATCH(INDEX(valCol, MATCH('BPI+'!AQ88, INIcol, 0)), bpiTeams, 0)) - 40)/60,
        -2
      )
    ),
    -2
  )
)</f>
        <v>0</v>
      </c>
      <c r="V88" s="366">
        <f>IF(
  COUNTBLANK('BPI+'!AR88)=1,
  0,
  IFERROR(
    IF(
      INDEX(sorCol, MATCH(INDEX(valCol, MATCH('BPI+'!AR88, INIcol, 0)), bpiTeams, 0)) &lt;= 40,
      -INDEX(sorCol, MATCH(INDEX(valCol, MATCH('BPI+'!AR88, INIcol, 0)), bpiTeams, 0))/40,
      IF(
        INDEX(sorCol, MATCH(INDEX(valCol, MATCH('BPI+'!AR88, INIcol, 0)), bpiTeams, 0)) &lt;= 100,
        -1 - (INDEX(sorCol, MATCH(INDEX(valCol, MATCH('BPI+'!AR88, INIcol, 0)), bpiTeams, 0)) - 40)/60,
        -2
      )
    ),
    -2
  )
)</f>
        <v>0</v>
      </c>
      <c r="W88" s="366">
        <f>IF(
  COUNTBLANK('BPI+'!AS88)=1,
  0,
  IFERROR(
    IF(
      INDEX(sorCol, MATCH(INDEX(valCol, MATCH('BPI+'!AS88, INIcol, 0)), bpiTeams, 0)) &lt;= 40,
      -INDEX(sorCol, MATCH(INDEX(valCol, MATCH('BPI+'!AS88, INIcol, 0)), bpiTeams, 0))/40,
      IF(
        INDEX(sorCol, MATCH(INDEX(valCol, MATCH('BPI+'!AS88, INIcol, 0)), bpiTeams, 0)) &lt;= 100,
        -1 - (INDEX(sorCol, MATCH(INDEX(valCol, MATCH('BPI+'!AS88, INIcol, 0)), bpiTeams, 0)) - 40)/60,
        -2
      )
    ),
    -2
  )
)</f>
        <v>0</v>
      </c>
      <c r="X88" s="366">
        <f>IF(
  COUNTBLANK('BPI+'!AT88)=1,
  0,
  IFERROR(
    IF(
      INDEX(sorCol, MATCH(INDEX(valCol, MATCH('BPI+'!AT88, INIcol, 0)), bpiTeams, 0)) &lt;= 40,
      -INDEX(sorCol, MATCH(INDEX(valCol, MATCH('BPI+'!AT88, INIcol, 0)), bpiTeams, 0))/40,
      IF(
        INDEX(sorCol, MATCH(INDEX(valCol, MATCH('BPI+'!AT88, INIcol, 0)), bpiTeams, 0)) &lt;= 100,
        -1 - (INDEX(sorCol, MATCH(INDEX(valCol, MATCH('BPI+'!AT88, INIcol, 0)), bpiTeams, 0)) - 40)/60,
        -2
      )
    ),
    -2
  )
)</f>
        <v>0</v>
      </c>
      <c r="Y88" s="366">
        <f>IF(
  COUNTBLANK('BPI+'!AU88)=1,
  0,
  IFERROR(
    IF(
      INDEX(sorCol, MATCH(INDEX(valCol, MATCH('BPI+'!AU88, INIcol, 0)), bpiTeams, 0)) &lt;= 40,
      -INDEX(sorCol, MATCH(INDEX(valCol, MATCH('BPI+'!AU88, INIcol, 0)), bpiTeams, 0))/40,
      IF(
        INDEX(sorCol, MATCH(INDEX(valCol, MATCH('BPI+'!AU88, INIcol, 0)), bpiTeams, 0)) &lt;= 100,
        -1 - (INDEX(sorCol, MATCH(INDEX(valCol, MATCH('BPI+'!AU88, INIcol, 0)), bpiTeams, 0)) - 40)/60,
        -2
      )
    ),
    -2
  )
)</f>
        <v>0</v>
      </c>
      <c r="Z88" s="366">
        <f>IF(
  COUNTBLANK('BPI+'!AV88)=1,
  0,
  IFERROR(
    IF(
      INDEX(sorCol, MATCH(INDEX(valCol, MATCH('BPI+'!AV88, INIcol, 0)), bpiTeams, 0)) &lt;= 40,
      -INDEX(sorCol, MATCH(INDEX(valCol, MATCH('BPI+'!AV88, INIcol, 0)), bpiTeams, 0))/40,
      IF(
        INDEX(sorCol, MATCH(INDEX(valCol, MATCH('BPI+'!AV88, INIcol, 0)), bpiTeams, 0)) &lt;= 100,
        -1 - (INDEX(sorCol, MATCH(INDEX(valCol, MATCH('BPI+'!AV88, INIcol, 0)), bpiTeams, 0)) - 40)/60,
        -2
      )
    ),
    -2
  )
)</f>
        <v>0</v>
      </c>
      <c r="AA88" s="358">
        <f>IFERROR(IF(COUNTBLANK('BPI+'!AX88)=1,0,IF(COUNTIF(qwqlINIcol,'BPI+'!AX88)=0,0.1,IF(INDEX(sorCol,MATCH(INDEX(valCol,MATCH('BPI+'!AW88,INIcol,0)),bpiTeams,0))&gt;=40,INDEX(sorCol,MATCH(INDEX(valCol,MATCH('BPI+'!AW88,INIcol,0)),bpiTeams,0))*-1/40+2,(INDEX(sorCol,MATCH(INDEX(valCol,MATCH('BPI+'!AW88,INIcol,0)),bpiTeams,0))*(-1)+40)/325+1))),0)</f>
        <v>0</v>
      </c>
      <c r="AB88" s="358">
        <f>IFERROR(IF(COUNTBLANK('BPI+'!AY88)=1,0,IF(COUNTIF(qwqlINIcol,'BPI+'!AY88)=0,0.1,IF(INDEX(sorCol,MATCH(INDEX(valCol,MATCH('BPI+'!AX88,INIcol,0)),bpiTeams,0))&gt;=40,INDEX(sorCol,MATCH(INDEX(valCol,MATCH('BPI+'!AX88,INIcol,0)),bpiTeams,0))*-1/40+2,(INDEX(sorCol,MATCH(INDEX(valCol,MATCH('BPI+'!AX88,INIcol,0)),bpiTeams,0))*(-1)+40)/325+1))),0)</f>
        <v>0</v>
      </c>
      <c r="AC88" s="358">
        <f>IFERROR(IF(COUNTBLANK('BPI+'!AZ88)=1,0,IF(COUNTIF(qwqlINIcol,'BPI+'!AZ88)=0,0.1,IF(INDEX(sorCol,MATCH(INDEX(valCol,MATCH('BPI+'!AY88,INIcol,0)),bpiTeams,0))&gt;=40,INDEX(sorCol,MATCH(INDEX(valCol,MATCH('BPI+'!AY88,INIcol,0)),bpiTeams,0))*-1/40+2,(INDEX(sorCol,MATCH(INDEX(valCol,MATCH('BPI+'!AY88,INIcol,0)),bpiTeams,0))*(-1)+40)/325+1))),0)</f>
        <v>0</v>
      </c>
      <c r="AD88" s="358">
        <f>IFERROR(IF(COUNTBLANK('BPI+'!BA88)=1,0,IF(COUNTIF(qwqlINIcol,'BPI+'!BA88)=0,0.1,IF(INDEX(sorCol,MATCH(INDEX(valCol,MATCH('BPI+'!AZ88,INIcol,0)),bpiTeams,0))&gt;=40,INDEX(sorCol,MATCH(INDEX(valCol,MATCH('BPI+'!AZ88,INIcol,0)),bpiTeams,0))*-1/40+2,(INDEX(sorCol,MATCH(INDEX(valCol,MATCH('BPI+'!AZ88,INIcol,0)),bpiTeams,0))*(-1)+40)/325+1))),0)</f>
        <v>0</v>
      </c>
      <c r="AE88" s="358">
        <f>IFERROR(IF(COUNTBLANK('BPI+'!BB88)=1,0,IF(COUNTIF(qwqlINIcol,'BPI+'!BB88)=0,0.1,IF(INDEX(sorCol,MATCH(INDEX(valCol,MATCH('BPI+'!BA88,INIcol,0)),bpiTeams,0))&gt;=40,INDEX(sorCol,MATCH(INDEX(valCol,MATCH('BPI+'!BA88,INIcol,0)),bpiTeams,0))*-1/40+2,(INDEX(sorCol,MATCH(INDEX(valCol,MATCH('BPI+'!BA88,INIcol,0)),bpiTeams,0))*(-1)+40)/325+1))),0)</f>
        <v>0</v>
      </c>
      <c r="AF88" s="358">
        <f>IFERROR(IF(COUNTBLANK('BPI+'!BC88)=1,0,IF(COUNTIF(qwqlINIcol,'BPI+'!BC88)=0,0.1,IF(INDEX(sorCol,MATCH(INDEX(valCol,MATCH('BPI+'!BB88,INIcol,0)),bpiTeams,0))&gt;=40,INDEX(sorCol,MATCH(INDEX(valCol,MATCH('BPI+'!BB88,INIcol,0)),bpiTeams,0))*-1/40+2,(INDEX(sorCol,MATCH(INDEX(valCol,MATCH('BPI+'!BB88,INIcol,0)),bpiTeams,0))*(-1)+40)/325+1))),0)</f>
        <v>0</v>
      </c>
      <c r="AG88" s="358">
        <f>IFERROR(IF(COUNTBLANK('BPI+'!BD88)=1,0,IF(COUNTIF(qwqlINIcol,'BPI+'!BD88)=0,0.1,IF(INDEX(sorCol,MATCH(INDEX(valCol,MATCH('BPI+'!BC88,INIcol,0)),bpiTeams,0))&gt;=40,INDEX(sorCol,MATCH(INDEX(valCol,MATCH('BPI+'!BC88,INIcol,0)),bpiTeams,0))*-1/40+2,(INDEX(sorCol,MATCH(INDEX(valCol,MATCH('BPI+'!BC88,INIcol,0)),bpiTeams,0))*(-1)+40)/325+1))),0)</f>
        <v>0</v>
      </c>
      <c r="AH88" s="358">
        <f>IFERROR(IF(COUNTBLANK('BPI+'!BE88)=1,0,IF(COUNTIF(qwqlINIcol,'BPI+'!BE88)=0,0.1,IF(INDEX(sorCol,MATCH(INDEX(valCol,MATCH('BPI+'!BD88,INIcol,0)),bpiTeams,0))&gt;=40,INDEX(sorCol,MATCH(INDEX(valCol,MATCH('BPI+'!BD88,INIcol,0)),bpiTeams,0))*-1/40+2,(INDEX(sorCol,MATCH(INDEX(valCol,MATCH('BPI+'!BD88,INIcol,0)),bpiTeams,0))*(-1)+40)/325+1))),0)</f>
        <v>0</v>
      </c>
      <c r="AI88" s="358">
        <f>IFERROR(IF(COUNTBLANK('BPI+'!BF88)=1,0,IF(COUNTIF(qwqlINIcol,'BPI+'!BF88)=0,0.1,IF(INDEX(sorCol,MATCH(INDEX(valCol,MATCH('BPI+'!BE88,INIcol,0)),bpiTeams,0))&gt;=40,INDEX(sorCol,MATCH(INDEX(valCol,MATCH('BPI+'!BE88,INIcol,0)),bpiTeams,0))*-1/40+2,(INDEX(sorCol,MATCH(INDEX(valCol,MATCH('BPI+'!BE88,INIcol,0)),bpiTeams,0))*(-1)+40)/325+1))),0)</f>
        <v>0</v>
      </c>
      <c r="AJ88" s="358">
        <f>IFERROR(IF(COUNTBLANK('BPI+'!BG88)=1,0,IF(COUNTIF(qwqlINIcol,'BPI+'!BG88)=0,0.1,IF(INDEX(sorCol,MATCH(INDEX(valCol,MATCH('BPI+'!BF88,INIcol,0)),bpiTeams,0))&gt;=40,INDEX(sorCol,MATCH(INDEX(valCol,MATCH('BPI+'!BF88,INIcol,0)),bpiTeams,0))*-1/40+2,(INDEX(sorCol,MATCH(INDEX(valCol,MATCH('BPI+'!BF88,INIcol,0)),bpiTeams,0))*(-1)+40)/325+1))),0)</f>
        <v>0</v>
      </c>
      <c r="AK88" s="358">
        <f>IFERROR(IF(COUNTBLANK('BPI+'!BH88)=1,0,IF(COUNTIF(qwqlINIcol,'BPI+'!BH88)=0,0.1,IF(INDEX(sorCol,MATCH(INDEX(valCol,MATCH('BPI+'!BG88,INIcol,0)),bpiTeams,0))&gt;=40,INDEX(sorCol,MATCH(INDEX(valCol,MATCH('BPI+'!BG88,INIcol,0)),bpiTeams,0))*-1/40+2,(INDEX(sorCol,MATCH(INDEX(valCol,MATCH('BPI+'!BG88,INIcol,0)),bpiTeams,0))*(-1)+40)/325+1))),0)</f>
        <v>0</v>
      </c>
      <c r="AL88" s="358">
        <f>IFERROR(IF(COUNTBLANK('BPI+'!BI88)=1,0,IF(COUNTIF(qwqlINIcol,'BPI+'!BI88)=0,0.1,IF(INDEX(sorCol,MATCH(INDEX(valCol,MATCH('BPI+'!BH88,INIcol,0)),bpiTeams,0))&gt;=40,INDEX(sorCol,MATCH(INDEX(valCol,MATCH('BPI+'!BH88,INIcol,0)),bpiTeams,0))*-1/40+2,(INDEX(sorCol,MATCH(INDEX(valCol,MATCH('BPI+'!BH88,INIcol,0)),bpiTeams,0))*(-1)+40)/325+1))),0)</f>
        <v>0</v>
      </c>
      <c r="AM88" s="358">
        <f>IFERROR(IF(COUNTBLANK('BPI+'!BJ88)=1,0,IF(COUNTIF(qwqlINIcol,'BPI+'!BJ88)=0,0.1,IF(INDEX(sorCol,MATCH(INDEX(valCol,MATCH('BPI+'!BI88,INIcol,0)),bpiTeams,0))&gt;=40,INDEX(sorCol,MATCH(INDEX(valCol,MATCH('BPI+'!BI88,INIcol,0)),bpiTeams,0))*-1/40+2,(INDEX(sorCol,MATCH(INDEX(valCol,MATCH('BPI+'!BI88,INIcol,0)),bpiTeams,0))*(-1)+40)/325+1))),0)</f>
        <v>0</v>
      </c>
      <c r="AN88" s="358">
        <f>IFERROR(IF(COUNTBLANK('BPI+'!BK88)=1,0,IF(COUNTIF(qwqlINIcol,'BPI+'!BK88)=0,0.1,IF(INDEX(sorCol,MATCH(INDEX(valCol,MATCH('BPI+'!BJ88,INIcol,0)),bpiTeams,0))&gt;=40,INDEX(sorCol,MATCH(INDEX(valCol,MATCH('BPI+'!BJ88,INIcol,0)),bpiTeams,0))*-1/40+2,(INDEX(sorCol,MATCH(INDEX(valCol,MATCH('BPI+'!BJ88,INIcol,0)),bpiTeams,0))*(-1)+40)/325+1))),0)</f>
        <v>0</v>
      </c>
      <c r="AO88" s="358">
        <f>IFERROR(IF(COUNTBLANK('BPI+'!BL88)=1,0,IF(COUNTIF(qwqlINIcol,'BPI+'!BL88)=0,0.1,IF(INDEX(sorCol,MATCH(INDEX(valCol,MATCH('BPI+'!BK88,INIcol,0)),bpiTeams,0))&gt;=40,INDEX(sorCol,MATCH(INDEX(valCol,MATCH('BPI+'!BK88,INIcol,0)),bpiTeams,0))*-1/40+2,(INDEX(sorCol,MATCH(INDEX(valCol,MATCH('BPI+'!BK88,INIcol,0)),bpiTeams,0))*(-1)+40)/325+1))),0)</f>
        <v>0</v>
      </c>
      <c r="AP88" s="366">
        <f>IF(COUNTBLANK('BPI+'!BL88)=1,0,IF(COUNTIF(qwqlINIcol,'BPI+'!BL88)=0,-1.5,IF(INDEX(sorCol,MATCH(INDEX(valCol,MATCH('BPI+'!BL88,INIcol,0)),bpiTeams,0))&gt;=80,-1.5,IF(INDEX(sorCol,MATCH(INDEX(valCol,MATCH('BPI+'!BL88,INIcol,0)),bpiTeams,0))&gt;=41,-1 - (INDEX(sorCol,MATCH(INDEX(valCol,MATCH('BPI+'!BL88,INIcol,0)),bpiTeams,0)) - 41) * (0.5/39),(INDEX(sorCol,MATCH(INDEX(valCol,MATCH('BPI+'!BL88,INIcol,0)),bpiTeams,0)) + 40)/325 - 2))))</f>
        <v>0</v>
      </c>
      <c r="AQ88" s="366">
        <f>IF(COUNTBLANK('BPI+'!BM88)=1,0,IF(COUNTIF(qwqlINIcol,'BPI+'!BM88)=0,-1.5,IF(INDEX(sorCol,MATCH(INDEX(valCol,MATCH('BPI+'!BM88,INIcol,0)),bpiTeams,0))&gt;=80,-1.5,IF(INDEX(sorCol,MATCH(INDEX(valCol,MATCH('BPI+'!BM88,INIcol,0)),bpiTeams,0))&gt;=41,-1 - (INDEX(sorCol,MATCH(INDEX(valCol,MATCH('BPI+'!BM88,INIcol,0)),bpiTeams,0)) - 41) * (0.5/39),(INDEX(sorCol,MATCH(INDEX(valCol,MATCH('BPI+'!BM88,INIcol,0)),bpiTeams,0)) + 40)/325 - 2))))</f>
        <v>0</v>
      </c>
      <c r="AR88" s="366">
        <f>IF(COUNTBLANK('BPI+'!BN88)=1,0,IF(COUNTIF(qwqlINIcol,'BPI+'!BN88)=0,-1.5,IF(INDEX(sorCol,MATCH(INDEX(valCol,MATCH('BPI+'!BN88,INIcol,0)),bpiTeams,0))&gt;=80,-1.5,IF(INDEX(sorCol,MATCH(INDEX(valCol,MATCH('BPI+'!BN88,INIcol,0)),bpiTeams,0))&gt;=41,-1 - (INDEX(sorCol,MATCH(INDEX(valCol,MATCH('BPI+'!BN88,INIcol,0)),bpiTeams,0)) - 41) * (0.5/39),(INDEX(sorCol,MATCH(INDEX(valCol,MATCH('BPI+'!BN88,INIcol,0)),bpiTeams,0)) + 40)/325 - 2))))</f>
        <v>0</v>
      </c>
      <c r="AS88" s="366">
        <f>IF(COUNTBLANK('BPI+'!BO88)=1,0,IF(COUNTIF(qwqlINIcol,'BPI+'!BO88)=0,-1.5,IF(INDEX(sorCol,MATCH(INDEX(valCol,MATCH('BPI+'!BO88,INIcol,0)),bpiTeams,0))&gt;=80,-1.5,IF(INDEX(sorCol,MATCH(INDEX(valCol,MATCH('BPI+'!BO88,INIcol,0)),bpiTeams,0))&gt;=41,-1 - (INDEX(sorCol,MATCH(INDEX(valCol,MATCH('BPI+'!BO88,INIcol,0)),bpiTeams,0)) - 41) * (0.5/39),(INDEX(sorCol,MATCH(INDEX(valCol,MATCH('BPI+'!BO88,INIcol,0)),bpiTeams,0)) + 40)/325 - 2))))</f>
        <v>0</v>
      </c>
      <c r="AT88" s="366">
        <f>IF(COUNTBLANK('BPI+'!BP88)=1,0,IF(COUNTIF(qwqlINIcol,'BPI+'!BP88)=0,-1.5,IF(INDEX(sorCol,MATCH(INDEX(valCol,MATCH('BPI+'!BP88,INIcol,0)),bpiTeams,0))&gt;=80,-1.5,IF(INDEX(sorCol,MATCH(INDEX(valCol,MATCH('BPI+'!BP88,INIcol,0)),bpiTeams,0))&gt;=41,-1 - (INDEX(sorCol,MATCH(INDEX(valCol,MATCH('BPI+'!BP88,INIcol,0)),bpiTeams,0)) - 41) * (0.5/39),(INDEX(sorCol,MATCH(INDEX(valCol,MATCH('BPI+'!BP88,INIcol,0)),bpiTeams,0)) + 40)/325 - 2))))</f>
        <v>0</v>
      </c>
      <c r="AU88" s="366">
        <f>IF(COUNTBLANK('BPI+'!BQ88)=1,0,IF(COUNTIF(qwqlINIcol,'BPI+'!BQ88)=0,-1.5,IF(INDEX(sorCol,MATCH(INDEX(valCol,MATCH('BPI+'!BQ88,INIcol,0)),bpiTeams,0))&gt;=80,-1.5,IF(INDEX(sorCol,MATCH(INDEX(valCol,MATCH('BPI+'!BQ88,INIcol,0)),bpiTeams,0))&gt;=41,-1 - (INDEX(sorCol,MATCH(INDEX(valCol,MATCH('BPI+'!BQ88,INIcol,0)),bpiTeams,0)) - 41) * (0.5/39),(INDEX(sorCol,MATCH(INDEX(valCol,MATCH('BPI+'!BQ88,INIcol,0)),bpiTeams,0)) + 40)/325 - 2))))</f>
        <v>0</v>
      </c>
      <c r="AV88" s="366">
        <f>IF(COUNTBLANK('BPI+'!BR88)=1,0,IF(COUNTIF(qwqlINIcol,'BPI+'!BR88)=0,-1.5,IF(INDEX(sorCol,MATCH(INDEX(valCol,MATCH('BPI+'!BR88,INIcol,0)),bpiTeams,0))&gt;=80,-1.5,IF(INDEX(sorCol,MATCH(INDEX(valCol,MATCH('BPI+'!BR88,INIcol,0)),bpiTeams,0))&gt;=41,-1 - (INDEX(sorCol,MATCH(INDEX(valCol,MATCH('BPI+'!BR88,INIcol,0)),bpiTeams,0)) - 41) * (0.5/39),(INDEX(sorCol,MATCH(INDEX(valCol,MATCH('BPI+'!BR88,INIcol,0)),bpiTeams,0)) + 40)/325 - 2))))</f>
        <v>0</v>
      </c>
      <c r="AW88" s="366">
        <f>IF(COUNTBLANK('BPI+'!BS88)=1,0,IF(COUNTIF(qwqlINIcol,'BPI+'!BS88)=0,-1.5,IF(INDEX(sorCol,MATCH(INDEX(valCol,MATCH('BPI+'!BS88,INIcol,0)),bpiTeams,0))&gt;=80,-1.5,IF(INDEX(sorCol,MATCH(INDEX(valCol,MATCH('BPI+'!BS88,INIcol,0)),bpiTeams,0))&gt;=41,-1 - (INDEX(sorCol,MATCH(INDEX(valCol,MATCH('BPI+'!BS88,INIcol,0)),bpiTeams,0)) - 41) * (0.5/39),(INDEX(sorCol,MATCH(INDEX(valCol,MATCH('BPI+'!BS88,INIcol,0)),bpiTeams,0)) + 40)/325 - 2))))</f>
        <v>0</v>
      </c>
      <c r="AX88" s="366">
        <f>IF(COUNTBLANK('BPI+'!BT88)=1,0,IF(COUNTIF(qwqlINIcol,'BPI+'!BT88)=0,-1.5,IF(INDEX(sorCol,MATCH(INDEX(valCol,MATCH('BPI+'!BT88,INIcol,0)),bpiTeams,0))&gt;=80,-1.5,IF(INDEX(sorCol,MATCH(INDEX(valCol,MATCH('BPI+'!BT88,INIcol,0)),bpiTeams,0))&gt;=41,-1 - (INDEX(sorCol,MATCH(INDEX(valCol,MATCH('BPI+'!BT88,INIcol,0)),bpiTeams,0)) - 41) * (0.5/39),(INDEX(sorCol,MATCH(INDEX(valCol,MATCH('BPI+'!BT88,INIcol,0)),bpiTeams,0)) + 40)/325 - 2))))</f>
        <v>0</v>
      </c>
      <c r="AY88" s="366">
        <f>IF(COUNTBLANK('BPI+'!BU88)=1,0,IF(COUNTIF(qwqlINIcol,'BPI+'!BU88)=0,-1.5,IF(INDEX(sorCol,MATCH(INDEX(valCol,MATCH('BPI+'!BU88,INIcol,0)),bpiTeams,0))&gt;=80,-1.5,IF(INDEX(sorCol,MATCH(INDEX(valCol,MATCH('BPI+'!BU88,INIcol,0)),bpiTeams,0))&gt;=41,-1 - (INDEX(sorCol,MATCH(INDEX(valCol,MATCH('BPI+'!BU88,INIcol,0)),bpiTeams,0)) - 41) * (0.5/39),(INDEX(sorCol,MATCH(INDEX(valCol,MATCH('BPI+'!BU88,INIcol,0)),bpiTeams,0)) + 40)/325 - 2))))</f>
        <v>0</v>
      </c>
      <c r="AZ88" s="366">
        <f>IF(COUNTBLANK('BPI+'!BV88)=1,0,IF(COUNTIF(qwqlINIcol,'BPI+'!BV88)=0,-1.5,IF(INDEX(sorCol,MATCH(INDEX(valCol,MATCH('BPI+'!BV88,INIcol,0)),bpiTeams,0))&gt;=80,-1.5,IF(INDEX(sorCol,MATCH(INDEX(valCol,MATCH('BPI+'!BV88,INIcol,0)),bpiTeams,0))&gt;=41,-1 - (INDEX(sorCol,MATCH(INDEX(valCol,MATCH('BPI+'!BV88,INIcol,0)),bpiTeams,0)) - 41) * (0.5/39),(INDEX(sorCol,MATCH(INDEX(valCol,MATCH('BPI+'!BV88,INIcol,0)),bpiTeams,0)) + 40)/325 - 2))))</f>
        <v>0</v>
      </c>
      <c r="BA88" s="366">
        <f>IF(COUNTBLANK('BPI+'!BW88)=1,0,IF(COUNTIF(qwqlINIcol,'BPI+'!BW88)=0,-1.5,IF(INDEX(sorCol,MATCH(INDEX(valCol,MATCH('BPI+'!BW88,INIcol,0)),bpiTeams,0))&gt;=80,-1.5,IF(INDEX(sorCol,MATCH(INDEX(valCol,MATCH('BPI+'!BW88,INIcol,0)),bpiTeams,0))&gt;=41,-1 - (INDEX(sorCol,MATCH(INDEX(valCol,MATCH('BPI+'!BW88,INIcol,0)),bpiTeams,0)) - 41) * (0.5/39),(INDEX(sorCol,MATCH(INDEX(valCol,MATCH('BPI+'!BW88,INIcol,0)),bpiTeams,0)) + 40)/325 - 2))))</f>
        <v>0</v>
      </c>
      <c r="BB88" s="366">
        <f>IF(COUNTBLANK('BPI+'!BX88)=1,0,IF(COUNTIF(qwqlINIcol,'BPI+'!BX88)=0,-1.5,IF(INDEX(sorCol,MATCH(INDEX(valCol,MATCH('BPI+'!BX88,INIcol,0)),bpiTeams,0))&gt;=80,-1.5,IF(INDEX(sorCol,MATCH(INDEX(valCol,MATCH('BPI+'!BX88,INIcol,0)),bpiTeams,0))&gt;=41,-1 - (INDEX(sorCol,MATCH(INDEX(valCol,MATCH('BPI+'!BX88,INIcol,0)),bpiTeams,0)) - 41) * (0.5/39),(INDEX(sorCol,MATCH(INDEX(valCol,MATCH('BPI+'!BX88,INIcol,0)),bpiTeams,0)) + 40)/325 - 2))))</f>
        <v>0</v>
      </c>
      <c r="BC88" s="374">
        <f>IF(COUNTBLANK('BPI+'!BY88)=0,-1.6,0)</f>
        <v>0</v>
      </c>
      <c r="BD88" s="374">
        <f>IF(COUNTBLANK('BPI+'!BZ88)=0,-1.6,0)</f>
        <v>0</v>
      </c>
      <c r="BE88" s="374">
        <f>IF(COUNTBLANK('BPI+'!CA88)=0,-1.6,0)</f>
        <v>0</v>
      </c>
      <c r="BF88" s="374">
        <f>IF(COUNTBLANK('BPI+'!CB88)=0,-1.6,0)</f>
        <v>0</v>
      </c>
      <c r="BG88" s="374">
        <f>IF(COUNTBLANK('BPI+'!CC88)=0,-1.6,0)</f>
        <v>0</v>
      </c>
      <c r="BH88" s="374">
        <f>IF(COUNTBLANK('BPI+'!CD88)=0,-1.6,0)</f>
        <v>0</v>
      </c>
      <c r="BI88" s="374">
        <f>IF(COUNTBLANK('BPI+'!CE88)=0,-1.6,0)</f>
        <v>0</v>
      </c>
      <c r="BJ88" s="374">
        <f>IF(COUNTBLANK('BPI+'!CF88)=0,-1.6,0)</f>
        <v>0</v>
      </c>
      <c r="BK88" s="374">
        <f>IF(COUNTBLANK('BPI+'!CG88)=0,-1.6,0)</f>
        <v>0</v>
      </c>
      <c r="BL88" s="374">
        <f>IF(COUNTBLANK('BPI+'!CH88)=0,-1.6,0)</f>
        <v>0</v>
      </c>
      <c r="BM88" s="374">
        <f>IF(COUNTBLANK('BPI+'!CI88)=0,-1.6,0)</f>
        <v>0</v>
      </c>
      <c r="BN88" s="374">
        <f>IF(COUNTBLANK('BPI+'!CJ88)=0,-1.6,0)</f>
        <v>0</v>
      </c>
      <c r="BO88" s="374">
        <f>IF(COUNTBLANK('BPI+'!CK88)=0,-1.6,0)</f>
        <v>0</v>
      </c>
      <c r="BP88" s="374">
        <f>IF(COUNTBLANK('BPI+'!CL88)=0,-1.6,0)</f>
        <v>0</v>
      </c>
      <c r="BQ88" s="374">
        <f>IF(COUNTBLANK('BPI+'!CM88)=0,-1.6,0)</f>
        <v>0</v>
      </c>
      <c r="BR88" s="374">
        <f>IF(COUNTBLANK('BPI+'!CN88)=0,-1.6,0)</f>
        <v>0</v>
      </c>
      <c r="BS88" s="374">
        <f>IF(COUNTBLANK('BPI+'!CO88)=0,-1.6,0)</f>
        <v>0</v>
      </c>
      <c r="BT88">
        <f t="shared" si="7"/>
        <v>0</v>
      </c>
    </row>
    <row r="89" spans="1:72" x14ac:dyDescent="0.3">
      <c r="C89" s="358"/>
      <c r="D89" s="358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66"/>
      <c r="P89" s="366"/>
      <c r="Q89" s="366"/>
      <c r="R89" s="366"/>
      <c r="S89" s="366"/>
      <c r="T89" s="366"/>
      <c r="U89" s="366"/>
      <c r="V89" s="366"/>
      <c r="W89" s="366"/>
      <c r="X89" s="366"/>
      <c r="Y89" s="366"/>
      <c r="Z89" s="366"/>
      <c r="AA89" s="358"/>
      <c r="AB89" s="358"/>
      <c r="AC89" s="358"/>
      <c r="AD89" s="358"/>
      <c r="AE89" s="358"/>
      <c r="AF89" s="358"/>
      <c r="AG89" s="358"/>
      <c r="AH89" s="358"/>
      <c r="AI89" s="358"/>
      <c r="AJ89" s="358"/>
      <c r="AK89" s="358"/>
      <c r="AL89" s="358"/>
      <c r="AM89" s="358"/>
      <c r="AN89" s="358"/>
      <c r="AO89" s="358"/>
      <c r="AP89" s="366"/>
      <c r="AQ89" s="366"/>
      <c r="AR89" s="366"/>
      <c r="AS89" s="366"/>
      <c r="AT89" s="366"/>
      <c r="AU89" s="366"/>
      <c r="AV89" s="366"/>
      <c r="AW89" s="366"/>
      <c r="AX89" s="366"/>
      <c r="AY89" s="366"/>
      <c r="AZ89" s="366"/>
      <c r="BA89" s="366"/>
      <c r="BB89" s="366"/>
      <c r="BC89" s="374"/>
      <c r="BD89" s="374"/>
      <c r="BE89" s="374"/>
      <c r="BF89" s="374"/>
      <c r="BG89" s="374"/>
      <c r="BH89" s="374"/>
      <c r="BI89" s="374"/>
      <c r="BJ89" s="374"/>
      <c r="BK89" s="374"/>
      <c r="BL89" s="374"/>
      <c r="BM89" s="374"/>
      <c r="BN89" s="374"/>
      <c r="BO89" s="374"/>
      <c r="BP89" s="374"/>
      <c r="BQ89" s="374"/>
      <c r="BR89" s="374"/>
      <c r="BS89" s="374"/>
    </row>
    <row r="90" spans="1:72" x14ac:dyDescent="0.3">
      <c r="C90" s="358"/>
      <c r="D90" s="358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66"/>
      <c r="P90" s="366"/>
      <c r="Q90" s="366"/>
      <c r="R90" s="366"/>
      <c r="S90" s="366"/>
      <c r="T90" s="366"/>
      <c r="U90" s="366"/>
      <c r="V90" s="366"/>
      <c r="W90" s="366"/>
      <c r="X90" s="366"/>
      <c r="Y90" s="366"/>
      <c r="Z90" s="366"/>
      <c r="AA90" s="358"/>
      <c r="AB90" s="358"/>
      <c r="AC90" s="358"/>
      <c r="AD90" s="358"/>
      <c r="AE90" s="358"/>
      <c r="AF90" s="358"/>
      <c r="AG90" s="358"/>
      <c r="AH90" s="358"/>
      <c r="AI90" s="358"/>
      <c r="AJ90" s="358"/>
      <c r="AK90" s="358"/>
      <c r="AL90" s="358"/>
      <c r="AM90" s="358"/>
      <c r="AN90" s="358"/>
      <c r="AO90" s="358"/>
      <c r="AP90" s="366"/>
      <c r="AQ90" s="366"/>
      <c r="AR90" s="366"/>
      <c r="AS90" s="366"/>
      <c r="AT90" s="366"/>
      <c r="AU90" s="366"/>
      <c r="AV90" s="366"/>
      <c r="AW90" s="366"/>
      <c r="AX90" s="366"/>
      <c r="AY90" s="366"/>
      <c r="AZ90" s="366"/>
      <c r="BA90" s="366"/>
      <c r="BB90" s="366"/>
      <c r="BC90" s="374"/>
      <c r="BD90" s="374"/>
      <c r="BE90" s="374"/>
      <c r="BF90" s="374"/>
      <c r="BG90" s="374"/>
      <c r="BH90" s="374"/>
      <c r="BI90" s="374"/>
      <c r="BJ90" s="374"/>
      <c r="BK90" s="374"/>
      <c r="BL90" s="374"/>
      <c r="BM90" s="374"/>
      <c r="BN90" s="374"/>
      <c r="BO90" s="374"/>
      <c r="BP90" s="374"/>
      <c r="BQ90" s="374"/>
      <c r="BR90" s="374"/>
      <c r="BS90" s="374"/>
    </row>
    <row r="91" spans="1:72" x14ac:dyDescent="0.3"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66"/>
      <c r="P91" s="366"/>
      <c r="Q91" s="366"/>
      <c r="R91" s="366"/>
      <c r="S91" s="366"/>
      <c r="T91" s="366"/>
      <c r="U91" s="366"/>
      <c r="V91" s="366"/>
      <c r="W91" s="366"/>
      <c r="X91" s="366"/>
      <c r="Y91" s="366"/>
      <c r="Z91" s="366"/>
      <c r="AA91" s="358"/>
      <c r="AB91" s="358"/>
      <c r="AC91" s="358"/>
      <c r="AD91" s="358"/>
      <c r="AE91" s="358"/>
      <c r="AF91" s="358"/>
      <c r="AG91" s="358"/>
      <c r="AH91" s="358"/>
      <c r="AI91" s="358"/>
      <c r="AJ91" s="358"/>
      <c r="AK91" s="358"/>
      <c r="AL91" s="358"/>
      <c r="AM91" s="358"/>
      <c r="AN91" s="358"/>
      <c r="AO91" s="358"/>
      <c r="AP91" s="366"/>
      <c r="AQ91" s="366"/>
      <c r="AR91" s="366"/>
      <c r="AS91" s="366"/>
      <c r="AT91" s="366"/>
      <c r="AU91" s="366"/>
      <c r="AV91" s="366"/>
      <c r="AW91" s="366"/>
      <c r="AX91" s="366"/>
      <c r="AY91" s="366"/>
      <c r="AZ91" s="366"/>
      <c r="BA91" s="366"/>
      <c r="BB91" s="366"/>
      <c r="BC91" s="374"/>
      <c r="BD91" s="374"/>
      <c r="BE91" s="374"/>
      <c r="BF91" s="374"/>
      <c r="BG91" s="374"/>
      <c r="BH91" s="374"/>
      <c r="BI91" s="374"/>
      <c r="BJ91" s="374"/>
      <c r="BK91" s="374"/>
      <c r="BL91" s="374"/>
      <c r="BM91" s="374"/>
      <c r="BN91" s="374"/>
      <c r="BO91" s="374"/>
      <c r="BP91" s="374"/>
      <c r="BQ91" s="374"/>
      <c r="BR91" s="374"/>
      <c r="BS91" s="374"/>
    </row>
    <row r="92" spans="1:72" x14ac:dyDescent="0.3">
      <c r="C92" s="358"/>
      <c r="D92" s="358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66"/>
      <c r="P92" s="366"/>
      <c r="Q92" s="366"/>
      <c r="R92" s="366"/>
      <c r="S92" s="366"/>
      <c r="T92" s="366"/>
      <c r="U92" s="366"/>
      <c r="V92" s="366"/>
      <c r="W92" s="366"/>
      <c r="X92" s="366"/>
      <c r="Y92" s="366"/>
      <c r="Z92" s="366"/>
      <c r="AA92" s="358"/>
      <c r="AB92" s="358"/>
      <c r="AC92" s="358"/>
      <c r="AD92" s="358"/>
      <c r="AE92" s="358"/>
      <c r="AF92" s="358"/>
      <c r="AG92" s="358"/>
      <c r="AH92" s="358"/>
      <c r="AI92" s="358"/>
      <c r="AJ92" s="358"/>
      <c r="AK92" s="358"/>
      <c r="AL92" s="358"/>
      <c r="AM92" s="358"/>
      <c r="AN92" s="358"/>
      <c r="AO92" s="358"/>
      <c r="AP92" s="366"/>
      <c r="AQ92" s="366"/>
      <c r="AR92" s="366"/>
      <c r="AS92" s="366"/>
      <c r="AT92" s="366"/>
      <c r="AU92" s="366"/>
      <c r="AV92" s="366"/>
      <c r="AW92" s="366"/>
      <c r="AX92" s="366"/>
      <c r="AY92" s="366"/>
      <c r="AZ92" s="366"/>
      <c r="BA92" s="366"/>
      <c r="BB92" s="366"/>
      <c r="BC92" s="374"/>
      <c r="BD92" s="374"/>
      <c r="BE92" s="374"/>
      <c r="BF92" s="374"/>
      <c r="BG92" s="374"/>
      <c r="BH92" s="374"/>
      <c r="BI92" s="374"/>
      <c r="BJ92" s="374"/>
      <c r="BK92" s="374"/>
      <c r="BL92" s="374"/>
      <c r="BM92" s="374"/>
      <c r="BN92" s="374"/>
      <c r="BO92" s="374"/>
      <c r="BP92" s="374"/>
      <c r="BQ92" s="374"/>
      <c r="BR92" s="374"/>
      <c r="BS92" s="374"/>
    </row>
    <row r="93" spans="1:72" x14ac:dyDescent="0.3"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66"/>
      <c r="P93" s="366"/>
      <c r="Q93" s="366"/>
      <c r="R93" s="366"/>
      <c r="S93" s="366"/>
      <c r="T93" s="366"/>
      <c r="U93" s="366"/>
      <c r="V93" s="366"/>
      <c r="W93" s="366"/>
      <c r="X93" s="366"/>
      <c r="Y93" s="366"/>
      <c r="Z93" s="366"/>
      <c r="AA93" s="358"/>
      <c r="AB93" s="358"/>
      <c r="AC93" s="358"/>
      <c r="AD93" s="358"/>
      <c r="AE93" s="358"/>
      <c r="AF93" s="358"/>
      <c r="AG93" s="358"/>
      <c r="AH93" s="358"/>
      <c r="AI93" s="358"/>
      <c r="AJ93" s="358"/>
      <c r="AK93" s="358"/>
      <c r="AL93" s="358"/>
      <c r="AM93" s="358"/>
      <c r="AN93" s="358"/>
      <c r="AO93" s="358"/>
      <c r="AP93" s="366"/>
      <c r="AQ93" s="366"/>
      <c r="AR93" s="366"/>
      <c r="AS93" s="366"/>
      <c r="AT93" s="366"/>
      <c r="AU93" s="366"/>
      <c r="AV93" s="366"/>
      <c r="AW93" s="366"/>
      <c r="AX93" s="366"/>
      <c r="AY93" s="366"/>
      <c r="AZ93" s="366"/>
      <c r="BA93" s="366"/>
      <c r="BB93" s="366"/>
      <c r="BC93" s="374"/>
      <c r="BD93" s="374"/>
      <c r="BE93" s="374"/>
      <c r="BF93" s="374"/>
      <c r="BG93" s="374"/>
      <c r="BH93" s="374"/>
      <c r="BI93" s="374"/>
      <c r="BJ93" s="374"/>
      <c r="BK93" s="374"/>
      <c r="BL93" s="374"/>
      <c r="BM93" s="374"/>
      <c r="BN93" s="374"/>
      <c r="BO93" s="374"/>
      <c r="BP93" s="374"/>
      <c r="BQ93" s="374"/>
      <c r="BR93" s="374"/>
      <c r="BS93" s="374"/>
    </row>
    <row r="94" spans="1:72" x14ac:dyDescent="0.3">
      <c r="C94" s="358"/>
      <c r="D94" s="358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66"/>
      <c r="P94" s="366"/>
      <c r="Q94" s="366"/>
      <c r="R94" s="366"/>
      <c r="S94" s="366"/>
      <c r="T94" s="366"/>
      <c r="U94" s="366"/>
      <c r="V94" s="366"/>
      <c r="W94" s="366"/>
      <c r="X94" s="366"/>
      <c r="Y94" s="366"/>
      <c r="Z94" s="366"/>
      <c r="AA94" s="358"/>
      <c r="AB94" s="358"/>
      <c r="AC94" s="358"/>
      <c r="AD94" s="358"/>
      <c r="AE94" s="358"/>
      <c r="AF94" s="358"/>
      <c r="AG94" s="358"/>
      <c r="AH94" s="358"/>
      <c r="AI94" s="358"/>
      <c r="AJ94" s="358"/>
      <c r="AK94" s="358"/>
      <c r="AL94" s="358"/>
      <c r="AM94" s="358"/>
      <c r="AN94" s="358"/>
      <c r="AO94" s="358"/>
      <c r="AP94" s="366"/>
      <c r="AQ94" s="366"/>
      <c r="AR94" s="366"/>
      <c r="AS94" s="366"/>
      <c r="AT94" s="366"/>
      <c r="AU94" s="366"/>
      <c r="AV94" s="366"/>
      <c r="AW94" s="366"/>
      <c r="AX94" s="366"/>
      <c r="AY94" s="366"/>
      <c r="AZ94" s="366"/>
      <c r="BA94" s="366"/>
      <c r="BB94" s="366"/>
      <c r="BC94" s="374"/>
      <c r="BD94" s="374"/>
      <c r="BE94" s="374"/>
      <c r="BF94" s="374"/>
      <c r="BG94" s="374"/>
      <c r="BH94" s="374"/>
      <c r="BI94" s="374"/>
      <c r="BJ94" s="374"/>
      <c r="BK94" s="374"/>
      <c r="BL94" s="374"/>
      <c r="BM94" s="374"/>
      <c r="BN94" s="374"/>
      <c r="BO94" s="374"/>
      <c r="BP94" s="374"/>
      <c r="BQ94" s="374"/>
      <c r="BR94" s="374"/>
      <c r="BS94" s="374"/>
    </row>
    <row r="95" spans="1:72" x14ac:dyDescent="0.3">
      <c r="C95" s="358"/>
      <c r="D95" s="358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66"/>
      <c r="P95" s="366"/>
      <c r="Q95" s="366"/>
      <c r="R95" s="366"/>
      <c r="S95" s="366"/>
      <c r="T95" s="366"/>
      <c r="U95" s="366"/>
      <c r="V95" s="366"/>
      <c r="W95" s="366"/>
      <c r="X95" s="366"/>
      <c r="Y95" s="366"/>
      <c r="Z95" s="366"/>
      <c r="AA95" s="358"/>
      <c r="AB95" s="358"/>
      <c r="AC95" s="358"/>
      <c r="AD95" s="358"/>
      <c r="AE95" s="358"/>
      <c r="AF95" s="358"/>
      <c r="AG95" s="358"/>
      <c r="AH95" s="358"/>
      <c r="AI95" s="358"/>
      <c r="AJ95" s="358"/>
      <c r="AK95" s="358"/>
      <c r="AL95" s="358"/>
      <c r="AM95" s="358"/>
      <c r="AN95" s="358"/>
      <c r="AO95" s="358"/>
      <c r="AP95" s="366"/>
      <c r="AQ95" s="366"/>
      <c r="AR95" s="366"/>
      <c r="AS95" s="366"/>
      <c r="AT95" s="366"/>
      <c r="AU95" s="366"/>
      <c r="AV95" s="366"/>
      <c r="AW95" s="366"/>
      <c r="AX95" s="366"/>
      <c r="AY95" s="366"/>
      <c r="AZ95" s="366"/>
      <c r="BA95" s="366"/>
      <c r="BB95" s="366"/>
      <c r="BC95" s="374"/>
      <c r="BD95" s="374"/>
      <c r="BE95" s="374"/>
      <c r="BF95" s="374"/>
      <c r="BG95" s="374"/>
      <c r="BH95" s="374"/>
      <c r="BI95" s="374"/>
      <c r="BJ95" s="374"/>
      <c r="BK95" s="374"/>
      <c r="BL95" s="374"/>
      <c r="BM95" s="374"/>
      <c r="BN95" s="374"/>
      <c r="BO95" s="374"/>
      <c r="BP95" s="374"/>
      <c r="BQ95" s="374"/>
      <c r="BR95" s="374"/>
      <c r="BS95" s="374"/>
    </row>
    <row r="96" spans="1:72" x14ac:dyDescent="0.3">
      <c r="C96" s="358"/>
      <c r="D96" s="358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66"/>
      <c r="P96" s="366"/>
      <c r="Q96" s="366"/>
      <c r="R96" s="366"/>
      <c r="S96" s="366"/>
      <c r="T96" s="366"/>
      <c r="U96" s="366"/>
      <c r="V96" s="366"/>
      <c r="W96" s="366"/>
      <c r="X96" s="366"/>
      <c r="Y96" s="366"/>
      <c r="Z96" s="366"/>
      <c r="AA96" s="358"/>
      <c r="AB96" s="358"/>
      <c r="AC96" s="358"/>
      <c r="AD96" s="358"/>
      <c r="AE96" s="358"/>
      <c r="AF96" s="358"/>
      <c r="AG96" s="358"/>
      <c r="AH96" s="358"/>
      <c r="AI96" s="358"/>
      <c r="AJ96" s="358"/>
      <c r="AK96" s="358"/>
      <c r="AL96" s="358"/>
      <c r="AM96" s="358"/>
      <c r="AN96" s="358"/>
      <c r="AO96" s="358"/>
      <c r="AP96" s="366"/>
      <c r="AQ96" s="366"/>
      <c r="AR96" s="366"/>
      <c r="AS96" s="366"/>
      <c r="AT96" s="366"/>
      <c r="AU96" s="366"/>
      <c r="AV96" s="366"/>
      <c r="AW96" s="366"/>
      <c r="AX96" s="366"/>
      <c r="AY96" s="366"/>
      <c r="AZ96" s="366"/>
      <c r="BA96" s="366"/>
      <c r="BB96" s="366"/>
      <c r="BC96" s="374"/>
      <c r="BD96" s="374"/>
      <c r="BE96" s="374"/>
      <c r="BF96" s="374"/>
      <c r="BG96" s="374"/>
      <c r="BH96" s="374"/>
      <c r="BI96" s="374"/>
      <c r="BJ96" s="374"/>
      <c r="BK96" s="374"/>
      <c r="BL96" s="374"/>
      <c r="BM96" s="374"/>
      <c r="BN96" s="374"/>
      <c r="BO96" s="374"/>
      <c r="BP96" s="374"/>
      <c r="BQ96" s="374"/>
      <c r="BR96" s="374"/>
      <c r="BS96" s="374"/>
    </row>
    <row r="97" spans="3:71" x14ac:dyDescent="0.3"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66"/>
      <c r="P97" s="366"/>
      <c r="Q97" s="366"/>
      <c r="R97" s="366"/>
      <c r="S97" s="366"/>
      <c r="T97" s="366"/>
      <c r="U97" s="366"/>
      <c r="V97" s="366"/>
      <c r="W97" s="366"/>
      <c r="X97" s="366"/>
      <c r="Y97" s="366"/>
      <c r="Z97" s="366"/>
      <c r="AA97" s="358"/>
      <c r="AB97" s="358"/>
      <c r="AC97" s="358"/>
      <c r="AD97" s="358"/>
      <c r="AE97" s="358"/>
      <c r="AF97" s="358"/>
      <c r="AG97" s="358"/>
      <c r="AH97" s="358"/>
      <c r="AI97" s="358"/>
      <c r="AJ97" s="358"/>
      <c r="AK97" s="358"/>
      <c r="AL97" s="358"/>
      <c r="AM97" s="358"/>
      <c r="AN97" s="358"/>
      <c r="AO97" s="358"/>
      <c r="AP97" s="366"/>
      <c r="AQ97" s="366"/>
      <c r="AR97" s="366"/>
      <c r="AS97" s="366"/>
      <c r="AT97" s="366"/>
      <c r="AU97" s="366"/>
      <c r="AV97" s="366"/>
      <c r="AW97" s="366"/>
      <c r="AX97" s="366"/>
      <c r="AY97" s="366"/>
      <c r="AZ97" s="366"/>
      <c r="BA97" s="366"/>
      <c r="BB97" s="366"/>
      <c r="BC97" s="374"/>
      <c r="BD97" s="374"/>
      <c r="BE97" s="374"/>
      <c r="BF97" s="374"/>
      <c r="BG97" s="374"/>
      <c r="BH97" s="374"/>
      <c r="BI97" s="374"/>
      <c r="BJ97" s="374"/>
      <c r="BK97" s="374"/>
      <c r="BL97" s="374"/>
      <c r="BM97" s="374"/>
      <c r="BN97" s="374"/>
      <c r="BO97" s="374"/>
      <c r="BP97" s="374"/>
      <c r="BQ97" s="374"/>
      <c r="BR97" s="374"/>
      <c r="BS97" s="374"/>
    </row>
    <row r="98" spans="3:71" x14ac:dyDescent="0.3">
      <c r="C98" s="358"/>
      <c r="D98" s="358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66"/>
      <c r="P98" s="366"/>
      <c r="Q98" s="366"/>
      <c r="R98" s="366"/>
      <c r="S98" s="366"/>
      <c r="T98" s="366"/>
      <c r="U98" s="366"/>
      <c r="V98" s="366"/>
      <c r="W98" s="366"/>
      <c r="X98" s="366"/>
      <c r="Y98" s="366"/>
      <c r="Z98" s="366"/>
      <c r="AA98" s="358"/>
      <c r="AB98" s="358"/>
      <c r="AC98" s="358"/>
      <c r="AD98" s="358"/>
      <c r="AE98" s="358"/>
      <c r="AF98" s="358"/>
      <c r="AG98" s="358"/>
      <c r="AH98" s="358"/>
      <c r="AI98" s="358"/>
      <c r="AJ98" s="358"/>
      <c r="AK98" s="358"/>
      <c r="AL98" s="358"/>
      <c r="AM98" s="358"/>
      <c r="AN98" s="358"/>
      <c r="AO98" s="358"/>
      <c r="AP98" s="366"/>
      <c r="AQ98" s="366"/>
      <c r="AR98" s="366"/>
      <c r="AS98" s="366"/>
      <c r="AT98" s="366"/>
      <c r="AU98" s="366"/>
      <c r="AV98" s="366"/>
      <c r="AW98" s="366"/>
      <c r="AX98" s="366"/>
      <c r="AY98" s="366"/>
      <c r="AZ98" s="366"/>
      <c r="BA98" s="366"/>
      <c r="BB98" s="366"/>
      <c r="BC98" s="374"/>
      <c r="BD98" s="374"/>
      <c r="BE98" s="374"/>
      <c r="BF98" s="374"/>
      <c r="BG98" s="374"/>
      <c r="BH98" s="374"/>
      <c r="BI98" s="374"/>
      <c r="BJ98" s="374"/>
      <c r="BK98" s="374"/>
      <c r="BL98" s="374"/>
      <c r="BM98" s="374"/>
      <c r="BN98" s="374"/>
      <c r="BO98" s="374"/>
      <c r="BP98" s="374"/>
      <c r="BQ98" s="374"/>
      <c r="BR98" s="374"/>
      <c r="BS98" s="374"/>
    </row>
    <row r="99" spans="3:71" x14ac:dyDescent="0.3">
      <c r="C99" s="358"/>
      <c r="D99" s="358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66"/>
      <c r="P99" s="366"/>
      <c r="Q99" s="366"/>
      <c r="R99" s="366"/>
      <c r="S99" s="366"/>
      <c r="T99" s="366"/>
      <c r="U99" s="366"/>
      <c r="V99" s="366"/>
      <c r="W99" s="366"/>
      <c r="X99" s="366"/>
      <c r="Y99" s="366"/>
      <c r="Z99" s="366"/>
      <c r="AA99" s="358"/>
      <c r="AB99" s="358"/>
      <c r="AC99" s="358"/>
      <c r="AD99" s="358"/>
      <c r="AE99" s="358"/>
      <c r="AF99" s="358"/>
      <c r="AG99" s="358"/>
      <c r="AH99" s="358"/>
      <c r="AI99" s="358"/>
      <c r="AJ99" s="358"/>
      <c r="AK99" s="358"/>
      <c r="AL99" s="358"/>
      <c r="AM99" s="358"/>
      <c r="AN99" s="358"/>
      <c r="AO99" s="358"/>
      <c r="AP99" s="366"/>
      <c r="AQ99" s="366"/>
      <c r="AR99" s="366"/>
      <c r="AS99" s="366"/>
      <c r="AT99" s="366"/>
      <c r="AU99" s="366"/>
      <c r="AV99" s="366"/>
      <c r="AW99" s="366"/>
      <c r="AX99" s="366"/>
      <c r="AY99" s="366"/>
      <c r="AZ99" s="366"/>
      <c r="BA99" s="366"/>
      <c r="BB99" s="366"/>
      <c r="BC99" s="374"/>
      <c r="BD99" s="374"/>
      <c r="BE99" s="374"/>
      <c r="BF99" s="374"/>
      <c r="BG99" s="374"/>
      <c r="BH99" s="374"/>
      <c r="BI99" s="374"/>
      <c r="BJ99" s="374"/>
      <c r="BK99" s="374"/>
      <c r="BL99" s="374"/>
      <c r="BM99" s="374"/>
      <c r="BN99" s="374"/>
      <c r="BO99" s="374"/>
      <c r="BP99" s="374"/>
      <c r="BQ99" s="374"/>
      <c r="BR99" s="374"/>
      <c r="BS99" s="374"/>
    </row>
    <row r="100" spans="3:71" x14ac:dyDescent="0.3">
      <c r="C100" s="358"/>
      <c r="D100" s="358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66"/>
      <c r="P100" s="366"/>
      <c r="Q100" s="366"/>
      <c r="R100" s="366"/>
      <c r="S100" s="366"/>
      <c r="T100" s="366"/>
      <c r="U100" s="366"/>
      <c r="V100" s="366"/>
      <c r="W100" s="366"/>
      <c r="X100" s="366"/>
      <c r="Y100" s="366"/>
      <c r="Z100" s="366"/>
      <c r="AA100" s="358"/>
      <c r="AB100" s="358"/>
      <c r="AC100" s="358"/>
      <c r="AD100" s="358"/>
      <c r="AE100" s="358"/>
      <c r="AF100" s="358"/>
      <c r="AG100" s="358"/>
      <c r="AH100" s="358"/>
      <c r="AI100" s="358"/>
      <c r="AJ100" s="358"/>
      <c r="AK100" s="358"/>
      <c r="AL100" s="358"/>
      <c r="AM100" s="358"/>
      <c r="AN100" s="358"/>
      <c r="AO100" s="358"/>
      <c r="AP100" s="366"/>
      <c r="AQ100" s="366"/>
      <c r="AR100" s="366"/>
      <c r="AS100" s="366"/>
      <c r="AT100" s="366"/>
      <c r="AU100" s="366"/>
      <c r="AV100" s="366"/>
      <c r="AW100" s="366"/>
      <c r="AX100" s="366"/>
      <c r="AY100" s="366"/>
      <c r="AZ100" s="366"/>
      <c r="BA100" s="366"/>
      <c r="BB100" s="366"/>
      <c r="BC100" s="374"/>
      <c r="BD100" s="374"/>
      <c r="BE100" s="374"/>
      <c r="BF100" s="374"/>
      <c r="BG100" s="374"/>
      <c r="BH100" s="374"/>
      <c r="BI100" s="374"/>
      <c r="BJ100" s="374"/>
      <c r="BK100" s="374"/>
      <c r="BL100" s="374"/>
      <c r="BM100" s="374"/>
      <c r="BN100" s="374"/>
      <c r="BO100" s="374"/>
      <c r="BP100" s="374"/>
      <c r="BQ100" s="374"/>
      <c r="BR100" s="374"/>
      <c r="BS100" s="374"/>
    </row>
    <row r="101" spans="3:71" x14ac:dyDescent="0.3"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66"/>
      <c r="P101" s="366"/>
      <c r="Q101" s="366"/>
      <c r="R101" s="366"/>
      <c r="S101" s="366"/>
      <c r="T101" s="366"/>
      <c r="U101" s="366"/>
      <c r="V101" s="366"/>
      <c r="W101" s="366"/>
      <c r="X101" s="366"/>
      <c r="Y101" s="366"/>
      <c r="Z101" s="366"/>
      <c r="AA101" s="358"/>
      <c r="AB101" s="358"/>
      <c r="AC101" s="358"/>
      <c r="AD101" s="358"/>
      <c r="AE101" s="358"/>
      <c r="AF101" s="358"/>
      <c r="AG101" s="358"/>
      <c r="AH101" s="358"/>
      <c r="AI101" s="358"/>
      <c r="AJ101" s="358"/>
      <c r="AK101" s="358"/>
      <c r="AL101" s="358"/>
      <c r="AM101" s="358"/>
      <c r="AN101" s="358"/>
      <c r="AO101" s="358"/>
      <c r="AP101" s="366"/>
      <c r="AQ101" s="366"/>
      <c r="AR101" s="366"/>
      <c r="AS101" s="366"/>
      <c r="AT101" s="366"/>
      <c r="AU101" s="366"/>
      <c r="AV101" s="366"/>
      <c r="AW101" s="366"/>
      <c r="AX101" s="366"/>
      <c r="AY101" s="366"/>
      <c r="AZ101" s="366"/>
      <c r="BA101" s="366"/>
      <c r="BB101" s="366"/>
      <c r="BC101" s="374"/>
      <c r="BD101" s="374"/>
      <c r="BE101" s="374"/>
      <c r="BF101" s="374"/>
      <c r="BG101" s="374"/>
      <c r="BH101" s="374"/>
      <c r="BI101" s="374"/>
      <c r="BJ101" s="374"/>
      <c r="BK101" s="374"/>
      <c r="BL101" s="374"/>
      <c r="BM101" s="374"/>
      <c r="BN101" s="374"/>
      <c r="BO101" s="374"/>
      <c r="BP101" s="374"/>
      <c r="BQ101" s="374"/>
      <c r="BR101" s="374"/>
      <c r="BS101" s="374"/>
    </row>
    <row r="102" spans="3:71" x14ac:dyDescent="0.3"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66"/>
      <c r="P102" s="366"/>
      <c r="Q102" s="366"/>
      <c r="R102" s="366"/>
      <c r="S102" s="366"/>
      <c r="T102" s="366"/>
      <c r="U102" s="366"/>
      <c r="V102" s="366"/>
      <c r="W102" s="366"/>
      <c r="X102" s="366"/>
      <c r="Y102" s="366"/>
      <c r="Z102" s="366"/>
      <c r="AA102" s="358"/>
      <c r="AB102" s="358"/>
      <c r="AC102" s="358"/>
      <c r="AD102" s="358"/>
      <c r="AE102" s="358"/>
      <c r="AF102" s="358"/>
      <c r="AG102" s="358"/>
      <c r="AH102" s="358"/>
      <c r="AI102" s="358"/>
      <c r="AJ102" s="358"/>
      <c r="AK102" s="358"/>
      <c r="AL102" s="358"/>
      <c r="AM102" s="358"/>
      <c r="AN102" s="358"/>
      <c r="AO102" s="358"/>
      <c r="AP102" s="366"/>
      <c r="AQ102" s="366"/>
      <c r="AR102" s="366"/>
      <c r="AS102" s="366"/>
      <c r="AT102" s="366"/>
      <c r="AU102" s="366"/>
      <c r="AV102" s="366"/>
      <c r="AW102" s="366"/>
      <c r="AX102" s="366"/>
      <c r="AY102" s="366"/>
      <c r="AZ102" s="366"/>
      <c r="BA102" s="366"/>
      <c r="BB102" s="366"/>
      <c r="BC102" s="374"/>
      <c r="BD102" s="374"/>
      <c r="BE102" s="374"/>
      <c r="BF102" s="374"/>
      <c r="BG102" s="374"/>
      <c r="BH102" s="374"/>
      <c r="BI102" s="374"/>
      <c r="BJ102" s="374"/>
      <c r="BK102" s="374"/>
      <c r="BL102" s="374"/>
      <c r="BM102" s="374"/>
      <c r="BN102" s="374"/>
      <c r="BO102" s="374"/>
      <c r="BP102" s="374"/>
      <c r="BQ102" s="374"/>
      <c r="BR102" s="374"/>
      <c r="BS102" s="374"/>
    </row>
    <row r="103" spans="3:71" x14ac:dyDescent="0.3"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66"/>
      <c r="P103" s="366"/>
      <c r="Q103" s="366"/>
      <c r="R103" s="366"/>
      <c r="S103" s="366"/>
      <c r="T103" s="366"/>
      <c r="U103" s="366"/>
      <c r="V103" s="366"/>
      <c r="W103" s="366"/>
      <c r="X103" s="366"/>
      <c r="Y103" s="366"/>
      <c r="Z103" s="366"/>
      <c r="AA103" s="358"/>
      <c r="AB103" s="358"/>
      <c r="AC103" s="358"/>
      <c r="AD103" s="358"/>
      <c r="AE103" s="358"/>
      <c r="AF103" s="358"/>
      <c r="AG103" s="358"/>
      <c r="AH103" s="358"/>
      <c r="AI103" s="358"/>
      <c r="AJ103" s="358"/>
      <c r="AK103" s="358"/>
      <c r="AL103" s="358"/>
      <c r="AM103" s="358"/>
      <c r="AN103" s="358"/>
      <c r="AO103" s="358"/>
      <c r="AP103" s="366"/>
      <c r="AQ103" s="366"/>
      <c r="AR103" s="366"/>
      <c r="AS103" s="366"/>
      <c r="AT103" s="366"/>
      <c r="AU103" s="366"/>
      <c r="AV103" s="366"/>
      <c r="AW103" s="366"/>
      <c r="AX103" s="366"/>
      <c r="AY103" s="366"/>
      <c r="AZ103" s="366"/>
      <c r="BA103" s="366"/>
      <c r="BB103" s="366"/>
      <c r="BC103" s="374"/>
      <c r="BD103" s="374"/>
      <c r="BE103" s="374"/>
      <c r="BF103" s="374"/>
      <c r="BG103" s="374"/>
      <c r="BH103" s="374"/>
      <c r="BI103" s="374"/>
      <c r="BJ103" s="374"/>
      <c r="BK103" s="374"/>
      <c r="BL103" s="374"/>
      <c r="BM103" s="374"/>
      <c r="BN103" s="374"/>
      <c r="BO103" s="374"/>
      <c r="BP103" s="374"/>
      <c r="BQ103" s="374"/>
      <c r="BR103" s="374"/>
      <c r="BS103" s="374"/>
    </row>
    <row r="104" spans="3:71" x14ac:dyDescent="0.3">
      <c r="C104" s="358"/>
      <c r="D104" s="358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66"/>
      <c r="P104" s="366"/>
      <c r="Q104" s="366"/>
      <c r="R104" s="366"/>
      <c r="S104" s="366"/>
      <c r="T104" s="366"/>
      <c r="U104" s="366"/>
      <c r="V104" s="366"/>
      <c r="W104" s="366"/>
      <c r="X104" s="366"/>
      <c r="Y104" s="366"/>
      <c r="Z104" s="366"/>
      <c r="AA104" s="358"/>
      <c r="AB104" s="358"/>
      <c r="AC104" s="358"/>
      <c r="AD104" s="358"/>
      <c r="AE104" s="358"/>
      <c r="AF104" s="358"/>
      <c r="AG104" s="358"/>
      <c r="AH104" s="358"/>
      <c r="AI104" s="358"/>
      <c r="AJ104" s="358"/>
      <c r="AK104" s="358"/>
      <c r="AL104" s="358"/>
      <c r="AM104" s="358"/>
      <c r="AN104" s="358"/>
      <c r="AO104" s="358"/>
      <c r="AP104" s="366"/>
      <c r="AQ104" s="366"/>
      <c r="AR104" s="366"/>
      <c r="AS104" s="366"/>
      <c r="AT104" s="366"/>
      <c r="AU104" s="366"/>
      <c r="AV104" s="366"/>
      <c r="AW104" s="366"/>
      <c r="AX104" s="366"/>
      <c r="AY104" s="366"/>
      <c r="AZ104" s="366"/>
      <c r="BA104" s="366"/>
      <c r="BB104" s="366"/>
      <c r="BC104" s="374"/>
      <c r="BD104" s="374"/>
      <c r="BE104" s="374"/>
      <c r="BF104" s="374"/>
      <c r="BG104" s="374"/>
      <c r="BH104" s="374"/>
      <c r="BI104" s="374"/>
      <c r="BJ104" s="374"/>
      <c r="BK104" s="374"/>
      <c r="BL104" s="374"/>
      <c r="BM104" s="374"/>
      <c r="BN104" s="374"/>
      <c r="BO104" s="374"/>
      <c r="BP104" s="374"/>
      <c r="BQ104" s="374"/>
      <c r="BR104" s="374"/>
      <c r="BS104" s="374"/>
    </row>
    <row r="105" spans="3:71" x14ac:dyDescent="0.3">
      <c r="C105" s="358"/>
      <c r="D105" s="358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66"/>
      <c r="P105" s="366"/>
      <c r="Q105" s="366"/>
      <c r="R105" s="366"/>
      <c r="S105" s="366"/>
      <c r="T105" s="366"/>
      <c r="U105" s="366"/>
      <c r="V105" s="366"/>
      <c r="W105" s="366"/>
      <c r="X105" s="366"/>
      <c r="Y105" s="366"/>
      <c r="Z105" s="366"/>
      <c r="AA105" s="358"/>
      <c r="AB105" s="358"/>
      <c r="AC105" s="358"/>
      <c r="AD105" s="358"/>
      <c r="AE105" s="358"/>
      <c r="AF105" s="358"/>
      <c r="AG105" s="358"/>
      <c r="AH105" s="358"/>
      <c r="AI105" s="358"/>
      <c r="AJ105" s="358"/>
      <c r="AK105" s="358"/>
      <c r="AL105" s="358"/>
      <c r="AM105" s="358"/>
      <c r="AN105" s="358"/>
      <c r="AO105" s="358"/>
      <c r="AP105" s="366"/>
      <c r="AQ105" s="366"/>
      <c r="AR105" s="366"/>
      <c r="AS105" s="366"/>
      <c r="AT105" s="366"/>
      <c r="AU105" s="366"/>
      <c r="AV105" s="366"/>
      <c r="AW105" s="366"/>
      <c r="AX105" s="366"/>
      <c r="AY105" s="366"/>
      <c r="AZ105" s="366"/>
      <c r="BA105" s="366"/>
      <c r="BB105" s="366"/>
      <c r="BC105" s="374"/>
      <c r="BD105" s="374"/>
      <c r="BE105" s="374"/>
      <c r="BF105" s="374"/>
      <c r="BG105" s="374"/>
      <c r="BH105" s="374"/>
      <c r="BI105" s="374"/>
      <c r="BJ105" s="374"/>
      <c r="BK105" s="374"/>
      <c r="BL105" s="374"/>
      <c r="BM105" s="374"/>
      <c r="BN105" s="374"/>
      <c r="BO105" s="374"/>
      <c r="BP105" s="374"/>
      <c r="BQ105" s="374"/>
      <c r="BR105" s="374"/>
      <c r="BS105" s="374"/>
    </row>
    <row r="106" spans="3:71" x14ac:dyDescent="0.3">
      <c r="C106" s="358"/>
      <c r="D106" s="358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66"/>
      <c r="P106" s="366"/>
      <c r="Q106" s="366"/>
      <c r="R106" s="366"/>
      <c r="S106" s="366"/>
      <c r="T106" s="366"/>
      <c r="U106" s="366"/>
      <c r="V106" s="366"/>
      <c r="W106" s="366"/>
      <c r="X106" s="366"/>
      <c r="Y106" s="366"/>
      <c r="Z106" s="366"/>
      <c r="AA106" s="358"/>
      <c r="AB106" s="358"/>
      <c r="AC106" s="358"/>
      <c r="AD106" s="358"/>
      <c r="AE106" s="358"/>
      <c r="AF106" s="358"/>
      <c r="AG106" s="358"/>
      <c r="AH106" s="358"/>
      <c r="AI106" s="358"/>
      <c r="AJ106" s="358"/>
      <c r="AK106" s="358"/>
      <c r="AL106" s="358"/>
      <c r="AM106" s="358"/>
      <c r="AN106" s="358"/>
      <c r="AO106" s="358"/>
      <c r="AP106" s="366"/>
      <c r="AQ106" s="366"/>
      <c r="AR106" s="366"/>
      <c r="AS106" s="366"/>
      <c r="AT106" s="366"/>
      <c r="AU106" s="366"/>
      <c r="AV106" s="366"/>
      <c r="AW106" s="366"/>
      <c r="AX106" s="366"/>
      <c r="AY106" s="366"/>
      <c r="AZ106" s="366"/>
      <c r="BA106" s="366"/>
      <c r="BB106" s="366"/>
      <c r="BC106" s="374"/>
      <c r="BD106" s="374"/>
      <c r="BE106" s="374"/>
      <c r="BF106" s="374"/>
      <c r="BG106" s="374"/>
      <c r="BH106" s="374"/>
      <c r="BI106" s="374"/>
      <c r="BJ106" s="374"/>
      <c r="BK106" s="374"/>
      <c r="BL106" s="374"/>
      <c r="BM106" s="374"/>
      <c r="BN106" s="374"/>
      <c r="BO106" s="374"/>
      <c r="BP106" s="374"/>
      <c r="BQ106" s="374"/>
      <c r="BR106" s="374"/>
      <c r="BS106" s="374"/>
    </row>
    <row r="107" spans="3:71" x14ac:dyDescent="0.3"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66"/>
      <c r="P107" s="366"/>
      <c r="Q107" s="366"/>
      <c r="R107" s="366"/>
      <c r="S107" s="366"/>
      <c r="T107" s="366"/>
      <c r="U107" s="366"/>
      <c r="V107" s="366"/>
      <c r="W107" s="366"/>
      <c r="X107" s="366"/>
      <c r="Y107" s="366"/>
      <c r="Z107" s="366"/>
      <c r="AA107" s="358"/>
      <c r="AB107" s="358"/>
      <c r="AC107" s="358"/>
      <c r="AD107" s="358"/>
      <c r="AE107" s="358"/>
      <c r="AF107" s="358"/>
      <c r="AG107" s="358"/>
      <c r="AH107" s="358"/>
      <c r="AI107" s="358"/>
      <c r="AJ107" s="358"/>
      <c r="AK107" s="358"/>
      <c r="AL107" s="358"/>
      <c r="AM107" s="358"/>
      <c r="AN107" s="358"/>
      <c r="AO107" s="358"/>
      <c r="AP107" s="366"/>
      <c r="AQ107" s="366"/>
      <c r="AR107" s="366"/>
      <c r="AS107" s="366"/>
      <c r="AT107" s="366"/>
      <c r="AU107" s="366"/>
      <c r="AV107" s="366"/>
      <c r="AW107" s="366"/>
      <c r="AX107" s="366"/>
      <c r="AY107" s="366"/>
      <c r="AZ107" s="366"/>
      <c r="BA107" s="366"/>
      <c r="BB107" s="366"/>
      <c r="BC107" s="374"/>
      <c r="BD107" s="374"/>
      <c r="BE107" s="374"/>
      <c r="BF107" s="374"/>
      <c r="BG107" s="374"/>
      <c r="BH107" s="374"/>
      <c r="BI107" s="374"/>
      <c r="BJ107" s="374"/>
      <c r="BK107" s="374"/>
      <c r="BL107" s="374"/>
      <c r="BM107" s="374"/>
      <c r="BN107" s="374"/>
      <c r="BO107" s="374"/>
      <c r="BP107" s="374"/>
      <c r="BQ107" s="374"/>
      <c r="BR107" s="374"/>
      <c r="BS107" s="374"/>
    </row>
    <row r="108" spans="3:71" x14ac:dyDescent="0.3">
      <c r="C108" s="358"/>
      <c r="D108" s="358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66"/>
      <c r="P108" s="366"/>
      <c r="Q108" s="366"/>
      <c r="R108" s="366"/>
      <c r="S108" s="366"/>
      <c r="T108" s="366"/>
      <c r="U108" s="366"/>
      <c r="V108" s="366"/>
      <c r="W108" s="366"/>
      <c r="X108" s="366"/>
      <c r="Y108" s="366"/>
      <c r="Z108" s="366"/>
      <c r="AA108" s="358"/>
      <c r="AB108" s="358"/>
      <c r="AC108" s="358"/>
      <c r="AD108" s="358"/>
      <c r="AE108" s="358"/>
      <c r="AF108" s="358"/>
      <c r="AG108" s="358"/>
      <c r="AH108" s="358"/>
      <c r="AI108" s="358"/>
      <c r="AJ108" s="358"/>
      <c r="AK108" s="358"/>
      <c r="AL108" s="358"/>
      <c r="AM108" s="358"/>
      <c r="AN108" s="358"/>
      <c r="AO108" s="358"/>
      <c r="AP108" s="366"/>
      <c r="AQ108" s="366"/>
      <c r="AR108" s="366"/>
      <c r="AS108" s="366"/>
      <c r="AT108" s="366"/>
      <c r="AU108" s="366"/>
      <c r="AV108" s="366"/>
      <c r="AW108" s="366"/>
      <c r="AX108" s="366"/>
      <c r="AY108" s="366"/>
      <c r="AZ108" s="366"/>
      <c r="BA108" s="366"/>
      <c r="BB108" s="366"/>
      <c r="BC108" s="374"/>
      <c r="BD108" s="374"/>
      <c r="BE108" s="374"/>
      <c r="BF108" s="374"/>
      <c r="BG108" s="374"/>
      <c r="BH108" s="374"/>
      <c r="BI108" s="374"/>
      <c r="BJ108" s="374"/>
      <c r="BK108" s="374"/>
      <c r="BL108" s="374"/>
      <c r="BM108" s="374"/>
      <c r="BN108" s="374"/>
      <c r="BO108" s="374"/>
      <c r="BP108" s="374"/>
      <c r="BQ108" s="374"/>
      <c r="BR108" s="374"/>
      <c r="BS108" s="374"/>
    </row>
    <row r="109" spans="3:71" x14ac:dyDescent="0.3"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66"/>
      <c r="P109" s="366"/>
      <c r="Q109" s="366"/>
      <c r="R109" s="366"/>
      <c r="S109" s="366"/>
      <c r="T109" s="366"/>
      <c r="U109" s="366"/>
      <c r="V109" s="366"/>
      <c r="W109" s="366"/>
      <c r="X109" s="366"/>
      <c r="Y109" s="366"/>
      <c r="Z109" s="366"/>
      <c r="AA109" s="358"/>
      <c r="AB109" s="358"/>
      <c r="AC109" s="358"/>
      <c r="AD109" s="358"/>
      <c r="AE109" s="358"/>
      <c r="AF109" s="358"/>
      <c r="AG109" s="358"/>
      <c r="AH109" s="358"/>
      <c r="AI109" s="358"/>
      <c r="AJ109" s="358"/>
      <c r="AK109" s="358"/>
      <c r="AL109" s="358"/>
      <c r="AM109" s="358"/>
      <c r="AN109" s="358"/>
      <c r="AO109" s="358"/>
      <c r="AP109" s="366"/>
      <c r="AQ109" s="366"/>
      <c r="AR109" s="366"/>
      <c r="AS109" s="366"/>
      <c r="AT109" s="366"/>
      <c r="AU109" s="366"/>
      <c r="AV109" s="366"/>
      <c r="AW109" s="366"/>
      <c r="AX109" s="366"/>
      <c r="AY109" s="366"/>
      <c r="AZ109" s="366"/>
      <c r="BA109" s="366"/>
      <c r="BB109" s="366"/>
      <c r="BC109" s="374"/>
      <c r="BD109" s="374"/>
      <c r="BE109" s="374"/>
      <c r="BF109" s="374"/>
      <c r="BG109" s="374"/>
      <c r="BH109" s="374"/>
      <c r="BI109" s="374"/>
      <c r="BJ109" s="374"/>
      <c r="BK109" s="374"/>
      <c r="BL109" s="374"/>
      <c r="BM109" s="374"/>
      <c r="BN109" s="374"/>
      <c r="BO109" s="374"/>
      <c r="BP109" s="374"/>
      <c r="BQ109" s="374"/>
      <c r="BR109" s="374"/>
      <c r="BS109" s="374"/>
    </row>
    <row r="110" spans="3:71" x14ac:dyDescent="0.3"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66"/>
      <c r="P110" s="366"/>
      <c r="Q110" s="366"/>
      <c r="R110" s="366"/>
      <c r="S110" s="366"/>
      <c r="T110" s="366"/>
      <c r="U110" s="366"/>
      <c r="V110" s="366"/>
      <c r="W110" s="366"/>
      <c r="X110" s="366"/>
      <c r="Y110" s="366"/>
      <c r="Z110" s="366"/>
      <c r="AA110" s="358"/>
      <c r="AB110" s="358"/>
      <c r="AC110" s="358"/>
      <c r="AD110" s="358"/>
      <c r="AE110" s="358"/>
      <c r="AF110" s="358"/>
      <c r="AG110" s="358"/>
      <c r="AH110" s="358"/>
      <c r="AI110" s="358"/>
      <c r="AJ110" s="358"/>
      <c r="AK110" s="358"/>
      <c r="AL110" s="358"/>
      <c r="AM110" s="358"/>
      <c r="AN110" s="358"/>
      <c r="AO110" s="358"/>
      <c r="AP110" s="366"/>
      <c r="AQ110" s="366"/>
      <c r="AR110" s="366"/>
      <c r="AS110" s="366"/>
      <c r="AT110" s="366"/>
      <c r="AU110" s="366"/>
      <c r="AV110" s="366"/>
      <c r="AW110" s="366"/>
      <c r="AX110" s="366"/>
      <c r="AY110" s="366"/>
      <c r="AZ110" s="366"/>
      <c r="BA110" s="366"/>
      <c r="BB110" s="366"/>
      <c r="BC110" s="374"/>
      <c r="BD110" s="374"/>
      <c r="BE110" s="374"/>
      <c r="BF110" s="374"/>
      <c r="BG110" s="374"/>
      <c r="BH110" s="374"/>
      <c r="BI110" s="374"/>
      <c r="BJ110" s="374"/>
      <c r="BK110" s="374"/>
      <c r="BL110" s="374"/>
      <c r="BM110" s="374"/>
      <c r="BN110" s="374"/>
      <c r="BO110" s="374"/>
      <c r="BP110" s="374"/>
      <c r="BQ110" s="374"/>
      <c r="BR110" s="374"/>
      <c r="BS110" s="374"/>
    </row>
    <row r="111" spans="3:71" x14ac:dyDescent="0.3">
      <c r="C111" s="358"/>
      <c r="D111" s="358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66"/>
      <c r="P111" s="366"/>
      <c r="Q111" s="366"/>
      <c r="R111" s="366"/>
      <c r="S111" s="366"/>
      <c r="T111" s="366"/>
      <c r="U111" s="366"/>
      <c r="V111" s="366"/>
      <c r="W111" s="366"/>
      <c r="X111" s="366"/>
      <c r="Y111" s="366"/>
      <c r="Z111" s="366"/>
      <c r="AA111" s="358"/>
      <c r="AB111" s="358"/>
      <c r="AC111" s="358"/>
      <c r="AD111" s="358"/>
      <c r="AE111" s="358"/>
      <c r="AF111" s="358"/>
      <c r="AG111" s="358"/>
      <c r="AH111" s="358"/>
      <c r="AI111" s="358"/>
      <c r="AJ111" s="358"/>
      <c r="AK111" s="358"/>
      <c r="AL111" s="358"/>
      <c r="AM111" s="358"/>
      <c r="AN111" s="358"/>
      <c r="AO111" s="358"/>
      <c r="AP111" s="366"/>
      <c r="AQ111" s="366"/>
      <c r="AR111" s="366"/>
      <c r="AS111" s="366"/>
      <c r="AT111" s="366"/>
      <c r="AU111" s="366"/>
      <c r="AV111" s="366"/>
      <c r="AW111" s="366"/>
      <c r="AX111" s="366"/>
      <c r="AY111" s="366"/>
      <c r="AZ111" s="366"/>
      <c r="BA111" s="366"/>
      <c r="BB111" s="366"/>
      <c r="BC111" s="374"/>
      <c r="BD111" s="374"/>
      <c r="BE111" s="374"/>
      <c r="BF111" s="374"/>
      <c r="BG111" s="374"/>
      <c r="BH111" s="374"/>
      <c r="BI111" s="374"/>
      <c r="BJ111" s="374"/>
      <c r="BK111" s="374"/>
      <c r="BL111" s="374"/>
      <c r="BM111" s="374"/>
      <c r="BN111" s="374"/>
      <c r="BO111" s="374"/>
      <c r="BP111" s="374"/>
      <c r="BQ111" s="374"/>
      <c r="BR111" s="374"/>
      <c r="BS111" s="374"/>
    </row>
    <row r="112" spans="3:71" x14ac:dyDescent="0.3">
      <c r="C112" s="358"/>
      <c r="D112" s="358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66"/>
      <c r="P112" s="366"/>
      <c r="Q112" s="366"/>
      <c r="R112" s="366"/>
      <c r="S112" s="366"/>
      <c r="T112" s="366"/>
      <c r="U112" s="366"/>
      <c r="V112" s="366"/>
      <c r="W112" s="366"/>
      <c r="X112" s="366"/>
      <c r="Y112" s="366"/>
      <c r="Z112" s="366"/>
      <c r="AA112" s="358"/>
      <c r="AB112" s="358"/>
      <c r="AC112" s="358"/>
      <c r="AD112" s="358"/>
      <c r="AE112" s="358"/>
      <c r="AF112" s="358"/>
      <c r="AG112" s="358"/>
      <c r="AH112" s="358"/>
      <c r="AI112" s="358"/>
      <c r="AJ112" s="358"/>
      <c r="AK112" s="358"/>
      <c r="AL112" s="358"/>
      <c r="AM112" s="358"/>
      <c r="AN112" s="358"/>
      <c r="AO112" s="358"/>
      <c r="AP112" s="366"/>
      <c r="AQ112" s="366"/>
      <c r="AR112" s="366"/>
      <c r="AS112" s="366"/>
      <c r="AT112" s="366"/>
      <c r="AU112" s="366"/>
      <c r="AV112" s="366"/>
      <c r="AW112" s="366"/>
      <c r="AX112" s="366"/>
      <c r="AY112" s="366"/>
      <c r="AZ112" s="366"/>
      <c r="BA112" s="366"/>
      <c r="BB112" s="366"/>
      <c r="BC112" s="374"/>
      <c r="BD112" s="374"/>
      <c r="BE112" s="374"/>
      <c r="BF112" s="374"/>
      <c r="BG112" s="374"/>
      <c r="BH112" s="374"/>
      <c r="BI112" s="374"/>
      <c r="BJ112" s="374"/>
      <c r="BK112" s="374"/>
      <c r="BL112" s="374"/>
      <c r="BM112" s="374"/>
      <c r="BN112" s="374"/>
      <c r="BO112" s="374"/>
      <c r="BP112" s="374"/>
      <c r="BQ112" s="374"/>
      <c r="BR112" s="374"/>
      <c r="BS112" s="374"/>
    </row>
    <row r="113" spans="3:71" x14ac:dyDescent="0.3"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66"/>
      <c r="P113" s="366"/>
      <c r="Q113" s="366"/>
      <c r="R113" s="366"/>
      <c r="S113" s="366"/>
      <c r="T113" s="366"/>
      <c r="U113" s="366"/>
      <c r="V113" s="366"/>
      <c r="W113" s="366"/>
      <c r="X113" s="366"/>
      <c r="Y113" s="366"/>
      <c r="Z113" s="366"/>
      <c r="AA113" s="358"/>
      <c r="AB113" s="358"/>
      <c r="AC113" s="358"/>
      <c r="AD113" s="358"/>
      <c r="AE113" s="358"/>
      <c r="AF113" s="358"/>
      <c r="AG113" s="358"/>
      <c r="AH113" s="358"/>
      <c r="AI113" s="358"/>
      <c r="AJ113" s="358"/>
      <c r="AK113" s="358"/>
      <c r="AL113" s="358"/>
      <c r="AM113" s="358"/>
      <c r="AN113" s="358"/>
      <c r="AO113" s="358"/>
      <c r="AP113" s="366"/>
      <c r="AQ113" s="366"/>
      <c r="AR113" s="366"/>
      <c r="AS113" s="366"/>
      <c r="AT113" s="366"/>
      <c r="AU113" s="366"/>
      <c r="AV113" s="366"/>
      <c r="AW113" s="366"/>
      <c r="AX113" s="366"/>
      <c r="AY113" s="366"/>
      <c r="AZ113" s="366"/>
      <c r="BA113" s="366"/>
      <c r="BB113" s="366"/>
      <c r="BC113" s="374"/>
      <c r="BD113" s="374"/>
      <c r="BE113" s="374"/>
      <c r="BF113" s="374"/>
      <c r="BG113" s="374"/>
      <c r="BH113" s="374"/>
      <c r="BI113" s="374"/>
      <c r="BJ113" s="374"/>
      <c r="BK113" s="374"/>
      <c r="BL113" s="374"/>
      <c r="BM113" s="374"/>
      <c r="BN113" s="374"/>
      <c r="BO113" s="374"/>
      <c r="BP113" s="374"/>
      <c r="BQ113" s="374"/>
      <c r="BR113" s="374"/>
      <c r="BS113" s="374"/>
    </row>
    <row r="114" spans="3:71" x14ac:dyDescent="0.3">
      <c r="C114" s="358"/>
      <c r="D114" s="358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66"/>
      <c r="P114" s="366"/>
      <c r="Q114" s="366"/>
      <c r="R114" s="366"/>
      <c r="S114" s="366"/>
      <c r="T114" s="366"/>
      <c r="U114" s="366"/>
      <c r="V114" s="366"/>
      <c r="W114" s="366"/>
      <c r="X114" s="366"/>
      <c r="Y114" s="366"/>
      <c r="Z114" s="366"/>
      <c r="AA114" s="358"/>
      <c r="AB114" s="358"/>
      <c r="AC114" s="358"/>
      <c r="AD114" s="358"/>
      <c r="AE114" s="358"/>
      <c r="AF114" s="358"/>
      <c r="AG114" s="358"/>
      <c r="AH114" s="358"/>
      <c r="AI114" s="358"/>
      <c r="AJ114" s="358"/>
      <c r="AK114" s="358"/>
      <c r="AL114" s="358"/>
      <c r="AM114" s="358"/>
      <c r="AN114" s="358"/>
      <c r="AO114" s="358"/>
      <c r="AP114" s="366"/>
      <c r="AQ114" s="366"/>
      <c r="AR114" s="366"/>
      <c r="AS114" s="366"/>
      <c r="AT114" s="366"/>
      <c r="AU114" s="366"/>
      <c r="AV114" s="366"/>
      <c r="AW114" s="366"/>
      <c r="AX114" s="366"/>
      <c r="AY114" s="366"/>
      <c r="AZ114" s="366"/>
      <c r="BA114" s="366"/>
      <c r="BB114" s="366"/>
      <c r="BC114" s="374"/>
      <c r="BD114" s="374"/>
      <c r="BE114" s="374"/>
      <c r="BF114" s="374"/>
      <c r="BG114" s="374"/>
      <c r="BH114" s="374"/>
      <c r="BI114" s="374"/>
      <c r="BJ114" s="374"/>
      <c r="BK114" s="374"/>
      <c r="BL114" s="374"/>
      <c r="BM114" s="374"/>
      <c r="BN114" s="374"/>
      <c r="BO114" s="374"/>
      <c r="BP114" s="374"/>
      <c r="BQ114" s="374"/>
      <c r="BR114" s="374"/>
      <c r="BS114" s="374"/>
    </row>
    <row r="115" spans="3:71" x14ac:dyDescent="0.3">
      <c r="C115" s="358"/>
      <c r="D115" s="358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66"/>
      <c r="P115" s="366"/>
      <c r="Q115" s="366"/>
      <c r="R115" s="366"/>
      <c r="S115" s="366"/>
      <c r="T115" s="366"/>
      <c r="U115" s="366"/>
      <c r="V115" s="366"/>
      <c r="W115" s="366"/>
      <c r="X115" s="366"/>
      <c r="Y115" s="366"/>
      <c r="Z115" s="366"/>
      <c r="AA115" s="358"/>
      <c r="AB115" s="358"/>
      <c r="AC115" s="358"/>
      <c r="AD115" s="358"/>
      <c r="AE115" s="358"/>
      <c r="AF115" s="358"/>
      <c r="AG115" s="358"/>
      <c r="AH115" s="358"/>
      <c r="AI115" s="358"/>
      <c r="AJ115" s="358"/>
      <c r="AK115" s="358"/>
      <c r="AL115" s="358"/>
      <c r="AM115" s="358"/>
      <c r="AN115" s="358"/>
      <c r="AO115" s="358"/>
      <c r="AP115" s="366"/>
      <c r="AQ115" s="366"/>
      <c r="AR115" s="366"/>
      <c r="AS115" s="366"/>
      <c r="AT115" s="366"/>
      <c r="AU115" s="366"/>
      <c r="AV115" s="366"/>
      <c r="AW115" s="366"/>
      <c r="AX115" s="366"/>
      <c r="AY115" s="366"/>
      <c r="AZ115" s="366"/>
      <c r="BA115" s="366"/>
      <c r="BB115" s="366"/>
      <c r="BC115" s="374"/>
      <c r="BD115" s="374"/>
      <c r="BE115" s="374"/>
      <c r="BF115" s="374"/>
      <c r="BG115" s="374"/>
      <c r="BH115" s="374"/>
      <c r="BI115" s="374"/>
      <c r="BJ115" s="374"/>
      <c r="BK115" s="374"/>
      <c r="BL115" s="374"/>
      <c r="BM115" s="374"/>
      <c r="BN115" s="374"/>
      <c r="BO115" s="374"/>
      <c r="BP115" s="374"/>
      <c r="BQ115" s="374"/>
      <c r="BR115" s="374"/>
      <c r="BS115" s="374"/>
    </row>
    <row r="116" spans="3:71" x14ac:dyDescent="0.3">
      <c r="C116" s="358"/>
      <c r="D116" s="358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66"/>
      <c r="P116" s="366"/>
      <c r="Q116" s="366"/>
      <c r="R116" s="366"/>
      <c r="S116" s="366"/>
      <c r="T116" s="366"/>
      <c r="U116" s="366"/>
      <c r="V116" s="366"/>
      <c r="W116" s="366"/>
      <c r="X116" s="366"/>
      <c r="Y116" s="366"/>
      <c r="Z116" s="366"/>
      <c r="AA116" s="358"/>
      <c r="AB116" s="358"/>
      <c r="AC116" s="358"/>
      <c r="AD116" s="358"/>
      <c r="AE116" s="358"/>
      <c r="AF116" s="358"/>
      <c r="AG116" s="358"/>
      <c r="AH116" s="358"/>
      <c r="AI116" s="358"/>
      <c r="AJ116" s="358"/>
      <c r="AK116" s="358"/>
      <c r="AL116" s="358"/>
      <c r="AM116" s="358"/>
      <c r="AN116" s="358"/>
      <c r="AO116" s="358"/>
      <c r="AP116" s="366"/>
      <c r="AQ116" s="366"/>
      <c r="AR116" s="366"/>
      <c r="AS116" s="366"/>
      <c r="AT116" s="366"/>
      <c r="AU116" s="366"/>
      <c r="AV116" s="366"/>
      <c r="AW116" s="366"/>
      <c r="AX116" s="366"/>
      <c r="AY116" s="366"/>
      <c r="AZ116" s="366"/>
      <c r="BA116" s="366"/>
      <c r="BB116" s="366"/>
      <c r="BC116" s="374"/>
      <c r="BD116" s="374"/>
      <c r="BE116" s="374"/>
      <c r="BF116" s="374"/>
      <c r="BG116" s="374"/>
      <c r="BH116" s="374"/>
      <c r="BI116" s="374"/>
      <c r="BJ116" s="374"/>
      <c r="BK116" s="374"/>
      <c r="BL116" s="374"/>
      <c r="BM116" s="374"/>
      <c r="BN116" s="374"/>
      <c r="BO116" s="374"/>
      <c r="BP116" s="374"/>
      <c r="BQ116" s="374"/>
      <c r="BR116" s="374"/>
      <c r="BS116" s="374"/>
    </row>
    <row r="117" spans="3:71" x14ac:dyDescent="0.3">
      <c r="C117" s="358"/>
      <c r="D117" s="358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66"/>
      <c r="P117" s="366"/>
      <c r="Q117" s="366"/>
      <c r="R117" s="366"/>
      <c r="S117" s="366"/>
      <c r="T117" s="366"/>
      <c r="U117" s="366"/>
      <c r="V117" s="366"/>
      <c r="W117" s="366"/>
      <c r="X117" s="366"/>
      <c r="Y117" s="366"/>
      <c r="Z117" s="366"/>
      <c r="AA117" s="358"/>
      <c r="AB117" s="358"/>
      <c r="AC117" s="358"/>
      <c r="AD117" s="358"/>
      <c r="AE117" s="358"/>
      <c r="AF117" s="358"/>
      <c r="AG117" s="358"/>
      <c r="AH117" s="358"/>
      <c r="AI117" s="358"/>
      <c r="AJ117" s="358"/>
      <c r="AK117" s="358"/>
      <c r="AL117" s="358"/>
      <c r="AM117" s="358"/>
      <c r="AN117" s="358"/>
      <c r="AO117" s="358"/>
      <c r="AP117" s="366"/>
      <c r="AQ117" s="366"/>
      <c r="AR117" s="366"/>
      <c r="AS117" s="366"/>
      <c r="AT117" s="366"/>
      <c r="AU117" s="366"/>
      <c r="AV117" s="366"/>
      <c r="AW117" s="366"/>
      <c r="AX117" s="366"/>
      <c r="AY117" s="366"/>
      <c r="AZ117" s="366"/>
      <c r="BA117" s="366"/>
      <c r="BB117" s="366"/>
      <c r="BC117" s="374"/>
      <c r="BD117" s="374"/>
      <c r="BE117" s="374"/>
      <c r="BF117" s="374"/>
      <c r="BG117" s="374"/>
      <c r="BH117" s="374"/>
      <c r="BI117" s="374"/>
      <c r="BJ117" s="374"/>
      <c r="BK117" s="374"/>
      <c r="BL117" s="374"/>
      <c r="BM117" s="374"/>
      <c r="BN117" s="374"/>
      <c r="BO117" s="374"/>
      <c r="BP117" s="374"/>
      <c r="BQ117" s="374"/>
      <c r="BR117" s="374"/>
      <c r="BS117" s="374"/>
    </row>
    <row r="118" spans="3:71" x14ac:dyDescent="0.3">
      <c r="C118" s="358"/>
      <c r="D118" s="358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66"/>
      <c r="P118" s="366"/>
      <c r="Q118" s="366"/>
      <c r="R118" s="366"/>
      <c r="S118" s="366"/>
      <c r="T118" s="366"/>
      <c r="U118" s="366"/>
      <c r="V118" s="366"/>
      <c r="W118" s="366"/>
      <c r="X118" s="366"/>
      <c r="Y118" s="366"/>
      <c r="Z118" s="366"/>
      <c r="AA118" s="358"/>
      <c r="AB118" s="358"/>
      <c r="AC118" s="358"/>
      <c r="AD118" s="358"/>
      <c r="AE118" s="358"/>
      <c r="AF118" s="358"/>
      <c r="AG118" s="358"/>
      <c r="AH118" s="358"/>
      <c r="AI118" s="358"/>
      <c r="AJ118" s="358"/>
      <c r="AK118" s="358"/>
      <c r="AL118" s="358"/>
      <c r="AM118" s="358"/>
      <c r="AN118" s="358"/>
      <c r="AO118" s="358"/>
      <c r="AP118" s="366"/>
      <c r="AQ118" s="366"/>
      <c r="AR118" s="366"/>
      <c r="AS118" s="366"/>
      <c r="AT118" s="366"/>
      <c r="AU118" s="366"/>
      <c r="AV118" s="366"/>
      <c r="AW118" s="366"/>
      <c r="AX118" s="366"/>
      <c r="AY118" s="366"/>
      <c r="AZ118" s="366"/>
      <c r="BA118" s="366"/>
      <c r="BB118" s="366"/>
      <c r="BC118" s="374"/>
      <c r="BD118" s="374"/>
      <c r="BE118" s="374"/>
      <c r="BF118" s="374"/>
      <c r="BG118" s="374"/>
      <c r="BH118" s="374"/>
      <c r="BI118" s="374"/>
      <c r="BJ118" s="374"/>
      <c r="BK118" s="374"/>
      <c r="BL118" s="374"/>
      <c r="BM118" s="374"/>
      <c r="BN118" s="374"/>
      <c r="BO118" s="374"/>
      <c r="BP118" s="374"/>
      <c r="BQ118" s="374"/>
      <c r="BR118" s="374"/>
      <c r="BS118" s="374"/>
    </row>
    <row r="119" spans="3:71" x14ac:dyDescent="0.3">
      <c r="C119" s="358"/>
      <c r="D119" s="358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66"/>
      <c r="P119" s="366"/>
      <c r="Q119" s="366"/>
      <c r="R119" s="366"/>
      <c r="S119" s="366"/>
      <c r="T119" s="366"/>
      <c r="U119" s="366"/>
      <c r="V119" s="366"/>
      <c r="W119" s="366"/>
      <c r="X119" s="366"/>
      <c r="Y119" s="366"/>
      <c r="Z119" s="366"/>
      <c r="AA119" s="358"/>
      <c r="AB119" s="358"/>
      <c r="AC119" s="358"/>
      <c r="AD119" s="358"/>
      <c r="AE119" s="358"/>
      <c r="AF119" s="358"/>
      <c r="AG119" s="358"/>
      <c r="AH119" s="358"/>
      <c r="AI119" s="358"/>
      <c r="AJ119" s="358"/>
      <c r="AK119" s="358"/>
      <c r="AL119" s="358"/>
      <c r="AM119" s="358"/>
      <c r="AN119" s="358"/>
      <c r="AO119" s="358"/>
      <c r="AP119" s="366"/>
      <c r="AQ119" s="366"/>
      <c r="AR119" s="366"/>
      <c r="AS119" s="366"/>
      <c r="AT119" s="366"/>
      <c r="AU119" s="366"/>
      <c r="AV119" s="366"/>
      <c r="AW119" s="366"/>
      <c r="AX119" s="366"/>
      <c r="AY119" s="366"/>
      <c r="AZ119" s="366"/>
      <c r="BA119" s="366"/>
      <c r="BB119" s="366"/>
      <c r="BC119" s="374"/>
      <c r="BD119" s="374"/>
      <c r="BE119" s="374"/>
      <c r="BF119" s="374"/>
      <c r="BG119" s="374"/>
      <c r="BH119" s="374"/>
      <c r="BI119" s="374"/>
      <c r="BJ119" s="374"/>
      <c r="BK119" s="374"/>
      <c r="BL119" s="374"/>
      <c r="BM119" s="374"/>
      <c r="BN119" s="374"/>
      <c r="BO119" s="374"/>
      <c r="BP119" s="374"/>
      <c r="BQ119" s="374"/>
      <c r="BR119" s="374"/>
      <c r="BS119" s="374"/>
    </row>
    <row r="120" spans="3:71" x14ac:dyDescent="0.3"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66"/>
      <c r="P120" s="366"/>
      <c r="Q120" s="366"/>
      <c r="R120" s="366"/>
      <c r="S120" s="366"/>
      <c r="T120" s="366"/>
      <c r="U120" s="366"/>
      <c r="V120" s="366"/>
      <c r="W120" s="366"/>
      <c r="X120" s="366"/>
      <c r="Y120" s="366"/>
      <c r="Z120" s="366"/>
      <c r="AA120" s="358"/>
      <c r="AB120" s="358"/>
      <c r="AC120" s="358"/>
      <c r="AD120" s="358"/>
      <c r="AE120" s="358"/>
      <c r="AF120" s="358"/>
      <c r="AG120" s="358"/>
      <c r="AH120" s="358"/>
      <c r="AI120" s="358"/>
      <c r="AJ120" s="358"/>
      <c r="AK120" s="358"/>
      <c r="AL120" s="358"/>
      <c r="AM120" s="358"/>
      <c r="AN120" s="358"/>
      <c r="AO120" s="358"/>
      <c r="AP120" s="366"/>
      <c r="AQ120" s="366"/>
      <c r="AR120" s="366"/>
      <c r="AS120" s="366"/>
      <c r="AT120" s="366"/>
      <c r="AU120" s="366"/>
      <c r="AV120" s="366"/>
      <c r="AW120" s="366"/>
      <c r="AX120" s="366"/>
      <c r="AY120" s="366"/>
      <c r="AZ120" s="366"/>
      <c r="BA120" s="366"/>
      <c r="BB120" s="366"/>
      <c r="BC120" s="374"/>
      <c r="BD120" s="374"/>
      <c r="BE120" s="374"/>
      <c r="BF120" s="374"/>
      <c r="BG120" s="374"/>
      <c r="BH120" s="374"/>
      <c r="BI120" s="374"/>
      <c r="BJ120" s="374"/>
      <c r="BK120" s="374"/>
      <c r="BL120" s="374"/>
      <c r="BM120" s="374"/>
      <c r="BN120" s="374"/>
      <c r="BO120" s="374"/>
      <c r="BP120" s="374"/>
      <c r="BQ120" s="374"/>
      <c r="BR120" s="374"/>
      <c r="BS120" s="374"/>
    </row>
    <row r="121" spans="3:71" x14ac:dyDescent="0.3">
      <c r="C121" s="358"/>
      <c r="D121" s="358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66"/>
      <c r="P121" s="366"/>
      <c r="Q121" s="366"/>
      <c r="R121" s="366"/>
      <c r="S121" s="366"/>
      <c r="T121" s="366"/>
      <c r="U121" s="366"/>
      <c r="V121" s="366"/>
      <c r="W121" s="366"/>
      <c r="X121" s="366"/>
      <c r="Y121" s="366"/>
      <c r="Z121" s="366"/>
      <c r="AA121" s="358"/>
      <c r="AB121" s="358"/>
      <c r="AC121" s="358"/>
      <c r="AD121" s="358"/>
      <c r="AE121" s="358"/>
      <c r="AF121" s="358"/>
      <c r="AG121" s="358"/>
      <c r="AH121" s="358"/>
      <c r="AI121" s="358"/>
      <c r="AJ121" s="358"/>
      <c r="AK121" s="358"/>
      <c r="AL121" s="358"/>
      <c r="AM121" s="358"/>
      <c r="AN121" s="358"/>
      <c r="AO121" s="358"/>
      <c r="AP121" s="366"/>
      <c r="AQ121" s="366"/>
      <c r="AR121" s="366"/>
      <c r="AS121" s="366"/>
      <c r="AT121" s="366"/>
      <c r="AU121" s="366"/>
      <c r="AV121" s="366"/>
      <c r="AW121" s="366"/>
      <c r="AX121" s="366"/>
      <c r="AY121" s="366"/>
      <c r="AZ121" s="366"/>
      <c r="BA121" s="366"/>
      <c r="BB121" s="366"/>
      <c r="BC121" s="374"/>
      <c r="BD121" s="374"/>
      <c r="BE121" s="374"/>
      <c r="BF121" s="374"/>
      <c r="BG121" s="374"/>
      <c r="BH121" s="374"/>
      <c r="BI121" s="374"/>
      <c r="BJ121" s="374"/>
      <c r="BK121" s="374"/>
      <c r="BL121" s="374"/>
      <c r="BM121" s="374"/>
      <c r="BN121" s="374"/>
      <c r="BO121" s="374"/>
      <c r="BP121" s="374"/>
      <c r="BQ121" s="374"/>
      <c r="BR121" s="374"/>
      <c r="BS121" s="374"/>
    </row>
    <row r="122" spans="3:71" x14ac:dyDescent="0.3">
      <c r="C122" s="358"/>
      <c r="D122" s="358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66"/>
      <c r="P122" s="366"/>
      <c r="Q122" s="366"/>
      <c r="R122" s="366"/>
      <c r="S122" s="366"/>
      <c r="T122" s="366"/>
      <c r="U122" s="366"/>
      <c r="V122" s="366"/>
      <c r="W122" s="366"/>
      <c r="X122" s="366"/>
      <c r="Y122" s="366"/>
      <c r="Z122" s="366"/>
      <c r="AA122" s="358"/>
      <c r="AB122" s="358"/>
      <c r="AC122" s="358"/>
      <c r="AD122" s="358"/>
      <c r="AE122" s="358"/>
      <c r="AF122" s="358"/>
      <c r="AG122" s="358"/>
      <c r="AH122" s="358"/>
      <c r="AI122" s="358"/>
      <c r="AJ122" s="358"/>
      <c r="AK122" s="358"/>
      <c r="AL122" s="358"/>
      <c r="AM122" s="358"/>
      <c r="AN122" s="358"/>
      <c r="AO122" s="358"/>
      <c r="AP122" s="366"/>
      <c r="AQ122" s="366"/>
      <c r="AR122" s="366"/>
      <c r="AS122" s="366"/>
      <c r="AT122" s="366"/>
      <c r="AU122" s="366"/>
      <c r="AV122" s="366"/>
      <c r="AW122" s="366"/>
      <c r="AX122" s="366"/>
      <c r="AY122" s="366"/>
      <c r="AZ122" s="366"/>
      <c r="BA122" s="366"/>
      <c r="BB122" s="366"/>
      <c r="BC122" s="374"/>
      <c r="BD122" s="374"/>
      <c r="BE122" s="374"/>
      <c r="BF122" s="374"/>
      <c r="BG122" s="374"/>
      <c r="BH122" s="374"/>
      <c r="BI122" s="374"/>
      <c r="BJ122" s="374"/>
      <c r="BK122" s="374"/>
      <c r="BL122" s="374"/>
      <c r="BM122" s="374"/>
      <c r="BN122" s="374"/>
      <c r="BO122" s="374"/>
      <c r="BP122" s="374"/>
      <c r="BQ122" s="374"/>
      <c r="BR122" s="374"/>
      <c r="BS122" s="374"/>
    </row>
    <row r="123" spans="3:71" x14ac:dyDescent="0.3">
      <c r="C123" s="358"/>
      <c r="D123" s="358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66"/>
      <c r="P123" s="366"/>
      <c r="Q123" s="366"/>
      <c r="R123" s="366"/>
      <c r="S123" s="366"/>
      <c r="T123" s="366"/>
      <c r="U123" s="366"/>
      <c r="V123" s="366"/>
      <c r="W123" s="366"/>
      <c r="X123" s="366"/>
      <c r="Y123" s="366"/>
      <c r="Z123" s="366"/>
      <c r="AA123" s="358"/>
      <c r="AB123" s="358"/>
      <c r="AC123" s="358"/>
      <c r="AD123" s="358"/>
      <c r="AE123" s="358"/>
      <c r="AF123" s="358"/>
      <c r="AG123" s="358"/>
      <c r="AH123" s="358"/>
      <c r="AI123" s="358"/>
      <c r="AJ123" s="358"/>
      <c r="AK123" s="358"/>
      <c r="AL123" s="358"/>
      <c r="AM123" s="358"/>
      <c r="AN123" s="358"/>
      <c r="AO123" s="358"/>
      <c r="AP123" s="366"/>
      <c r="AQ123" s="366"/>
      <c r="AR123" s="366"/>
      <c r="AS123" s="366"/>
      <c r="AT123" s="366"/>
      <c r="AU123" s="366"/>
      <c r="AV123" s="366"/>
      <c r="AW123" s="366"/>
      <c r="AX123" s="366"/>
      <c r="AY123" s="366"/>
      <c r="AZ123" s="366"/>
      <c r="BA123" s="366"/>
      <c r="BB123" s="366"/>
      <c r="BC123" s="374"/>
      <c r="BD123" s="374"/>
      <c r="BE123" s="374"/>
      <c r="BF123" s="374"/>
      <c r="BG123" s="374"/>
      <c r="BH123" s="374"/>
      <c r="BI123" s="374"/>
      <c r="BJ123" s="374"/>
      <c r="BK123" s="374"/>
      <c r="BL123" s="374"/>
      <c r="BM123" s="374"/>
      <c r="BN123" s="374"/>
      <c r="BO123" s="374"/>
      <c r="BP123" s="374"/>
      <c r="BQ123" s="374"/>
      <c r="BR123" s="374"/>
      <c r="BS123" s="374"/>
    </row>
    <row r="124" spans="3:71" x14ac:dyDescent="0.3">
      <c r="C124" s="358"/>
      <c r="D124" s="358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66"/>
      <c r="P124" s="366"/>
      <c r="Q124" s="366"/>
      <c r="R124" s="366"/>
      <c r="S124" s="366"/>
      <c r="T124" s="366"/>
      <c r="U124" s="366"/>
      <c r="V124" s="366"/>
      <c r="W124" s="366"/>
      <c r="X124" s="366"/>
      <c r="Y124" s="366"/>
      <c r="Z124" s="366"/>
      <c r="AA124" s="358"/>
      <c r="AB124" s="358"/>
      <c r="AC124" s="358"/>
      <c r="AD124" s="358"/>
      <c r="AE124" s="358"/>
      <c r="AF124" s="358"/>
      <c r="AG124" s="358"/>
      <c r="AH124" s="358"/>
      <c r="AI124" s="358"/>
      <c r="AJ124" s="358"/>
      <c r="AK124" s="358"/>
      <c r="AL124" s="358"/>
      <c r="AM124" s="358"/>
      <c r="AN124" s="358"/>
      <c r="AO124" s="358"/>
      <c r="AP124" s="366"/>
      <c r="AQ124" s="366"/>
      <c r="AR124" s="366"/>
      <c r="AS124" s="366"/>
      <c r="AT124" s="366"/>
      <c r="AU124" s="366"/>
      <c r="AV124" s="366"/>
      <c r="AW124" s="366"/>
      <c r="AX124" s="366"/>
      <c r="AY124" s="366"/>
      <c r="AZ124" s="366"/>
      <c r="BA124" s="366"/>
      <c r="BB124" s="366"/>
      <c r="BC124" s="374"/>
      <c r="BD124" s="374"/>
      <c r="BE124" s="374"/>
      <c r="BF124" s="374"/>
      <c r="BG124" s="374"/>
      <c r="BH124" s="374"/>
      <c r="BI124" s="374"/>
      <c r="BJ124" s="374"/>
      <c r="BK124" s="374"/>
      <c r="BL124" s="374"/>
      <c r="BM124" s="374"/>
      <c r="BN124" s="374"/>
      <c r="BO124" s="374"/>
      <c r="BP124" s="374"/>
      <c r="BQ124" s="374"/>
      <c r="BR124" s="374"/>
      <c r="BS124" s="374"/>
    </row>
    <row r="125" spans="3:71" x14ac:dyDescent="0.3">
      <c r="C125" s="358"/>
      <c r="D125" s="358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66"/>
      <c r="P125" s="366"/>
      <c r="Q125" s="366"/>
      <c r="R125" s="366"/>
      <c r="S125" s="366"/>
      <c r="T125" s="366"/>
      <c r="U125" s="366"/>
      <c r="V125" s="366"/>
      <c r="W125" s="366"/>
      <c r="X125" s="366"/>
      <c r="Y125" s="366"/>
      <c r="Z125" s="366"/>
      <c r="AA125" s="358"/>
      <c r="AB125" s="358"/>
      <c r="AC125" s="358"/>
      <c r="AD125" s="358"/>
      <c r="AE125" s="358"/>
      <c r="AF125" s="358"/>
      <c r="AG125" s="358"/>
      <c r="AH125" s="358"/>
      <c r="AI125" s="358"/>
      <c r="AJ125" s="358"/>
      <c r="AK125" s="358"/>
      <c r="AL125" s="358"/>
      <c r="AM125" s="358"/>
      <c r="AN125" s="358"/>
      <c r="AO125" s="358"/>
      <c r="AP125" s="366"/>
      <c r="AQ125" s="366"/>
      <c r="AR125" s="366"/>
      <c r="AS125" s="366"/>
      <c r="AT125" s="366"/>
      <c r="AU125" s="366"/>
      <c r="AV125" s="366"/>
      <c r="AW125" s="366"/>
      <c r="AX125" s="366"/>
      <c r="AY125" s="366"/>
      <c r="AZ125" s="366"/>
      <c r="BA125" s="366"/>
      <c r="BB125" s="366"/>
      <c r="BC125" s="374"/>
      <c r="BD125" s="374"/>
      <c r="BE125" s="374"/>
      <c r="BF125" s="374"/>
      <c r="BG125" s="374"/>
      <c r="BH125" s="374"/>
      <c r="BI125" s="374"/>
      <c r="BJ125" s="374"/>
      <c r="BK125" s="374"/>
      <c r="BL125" s="374"/>
      <c r="BM125" s="374"/>
      <c r="BN125" s="374"/>
      <c r="BO125" s="374"/>
      <c r="BP125" s="374"/>
      <c r="BQ125" s="374"/>
      <c r="BR125" s="374"/>
      <c r="BS125" s="374"/>
    </row>
    <row r="126" spans="3:71" x14ac:dyDescent="0.3">
      <c r="C126" s="358"/>
      <c r="D126" s="358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66"/>
      <c r="P126" s="366"/>
      <c r="Q126" s="366"/>
      <c r="R126" s="366"/>
      <c r="S126" s="366"/>
      <c r="T126" s="366"/>
      <c r="U126" s="366"/>
      <c r="V126" s="366"/>
      <c r="W126" s="366"/>
      <c r="X126" s="366"/>
      <c r="Y126" s="366"/>
      <c r="Z126" s="366"/>
      <c r="AA126" s="358"/>
      <c r="AB126" s="358"/>
      <c r="AC126" s="358"/>
      <c r="AD126" s="358"/>
      <c r="AE126" s="358"/>
      <c r="AF126" s="358"/>
      <c r="AG126" s="358"/>
      <c r="AH126" s="358"/>
      <c r="AI126" s="358"/>
      <c r="AJ126" s="358"/>
      <c r="AK126" s="358"/>
      <c r="AL126" s="358"/>
      <c r="AM126" s="358"/>
      <c r="AN126" s="358"/>
      <c r="AO126" s="358"/>
      <c r="AP126" s="366"/>
      <c r="AQ126" s="366"/>
      <c r="AR126" s="366"/>
      <c r="AS126" s="366"/>
      <c r="AT126" s="366"/>
      <c r="AU126" s="366"/>
      <c r="AV126" s="366"/>
      <c r="AW126" s="366"/>
      <c r="AX126" s="366"/>
      <c r="AY126" s="366"/>
      <c r="AZ126" s="366"/>
      <c r="BA126" s="366"/>
      <c r="BB126" s="366"/>
      <c r="BC126" s="374"/>
      <c r="BD126" s="374"/>
      <c r="BE126" s="374"/>
      <c r="BF126" s="374"/>
      <c r="BG126" s="374"/>
      <c r="BH126" s="374"/>
      <c r="BI126" s="374"/>
      <c r="BJ126" s="374"/>
      <c r="BK126" s="374"/>
      <c r="BL126" s="374"/>
      <c r="BM126" s="374"/>
      <c r="BN126" s="374"/>
      <c r="BO126" s="374"/>
      <c r="BP126" s="374"/>
      <c r="BQ126" s="374"/>
      <c r="BR126" s="374"/>
      <c r="BS126" s="374"/>
    </row>
    <row r="127" spans="3:71" x14ac:dyDescent="0.3">
      <c r="C127" s="358"/>
      <c r="D127" s="358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66"/>
      <c r="P127" s="366"/>
      <c r="Q127" s="366"/>
      <c r="R127" s="366"/>
      <c r="S127" s="366"/>
      <c r="T127" s="366"/>
      <c r="U127" s="366"/>
      <c r="V127" s="366"/>
      <c r="W127" s="366"/>
      <c r="X127" s="366"/>
      <c r="Y127" s="366"/>
      <c r="Z127" s="366"/>
      <c r="AA127" s="358"/>
      <c r="AB127" s="358"/>
      <c r="AC127" s="358"/>
      <c r="AD127" s="358"/>
      <c r="AE127" s="358"/>
      <c r="AF127" s="358"/>
      <c r="AG127" s="358"/>
      <c r="AH127" s="358"/>
      <c r="AI127" s="358"/>
      <c r="AJ127" s="358"/>
      <c r="AK127" s="358"/>
      <c r="AL127" s="358"/>
      <c r="AM127" s="358"/>
      <c r="AN127" s="358"/>
      <c r="AO127" s="358"/>
      <c r="AP127" s="366"/>
      <c r="AQ127" s="366"/>
      <c r="AR127" s="366"/>
      <c r="AS127" s="366"/>
      <c r="AT127" s="366"/>
      <c r="AU127" s="366"/>
      <c r="AV127" s="366"/>
      <c r="AW127" s="366"/>
      <c r="AX127" s="366"/>
      <c r="AY127" s="366"/>
      <c r="AZ127" s="366"/>
      <c r="BA127" s="366"/>
      <c r="BB127" s="366"/>
      <c r="BC127" s="374"/>
      <c r="BD127" s="374"/>
      <c r="BE127" s="374"/>
      <c r="BF127" s="374"/>
      <c r="BG127" s="374"/>
      <c r="BH127" s="374"/>
      <c r="BI127" s="374"/>
      <c r="BJ127" s="374"/>
      <c r="BK127" s="374"/>
      <c r="BL127" s="374"/>
      <c r="BM127" s="374"/>
      <c r="BN127" s="374"/>
      <c r="BO127" s="374"/>
      <c r="BP127" s="374"/>
      <c r="BQ127" s="374"/>
      <c r="BR127" s="374"/>
      <c r="BS127" s="374"/>
    </row>
    <row r="128" spans="3:71" x14ac:dyDescent="0.3">
      <c r="C128" s="358"/>
      <c r="D128" s="358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66"/>
      <c r="P128" s="366"/>
      <c r="Q128" s="366"/>
      <c r="R128" s="366"/>
      <c r="S128" s="366"/>
      <c r="T128" s="366"/>
      <c r="U128" s="366"/>
      <c r="V128" s="366"/>
      <c r="W128" s="366"/>
      <c r="X128" s="366"/>
      <c r="Y128" s="366"/>
      <c r="Z128" s="366"/>
      <c r="AA128" s="358"/>
      <c r="AB128" s="358"/>
      <c r="AC128" s="358"/>
      <c r="AD128" s="358"/>
      <c r="AE128" s="358"/>
      <c r="AF128" s="358"/>
      <c r="AG128" s="358"/>
      <c r="AH128" s="358"/>
      <c r="AI128" s="358"/>
      <c r="AJ128" s="358"/>
      <c r="AK128" s="358"/>
      <c r="AL128" s="358"/>
      <c r="AM128" s="358"/>
      <c r="AN128" s="358"/>
      <c r="AO128" s="358"/>
      <c r="AP128" s="366"/>
      <c r="AQ128" s="366"/>
      <c r="AR128" s="366"/>
      <c r="AS128" s="366"/>
      <c r="AT128" s="366"/>
      <c r="AU128" s="366"/>
      <c r="AV128" s="366"/>
      <c r="AW128" s="366"/>
      <c r="AX128" s="366"/>
      <c r="AY128" s="366"/>
      <c r="AZ128" s="366"/>
      <c r="BA128" s="366"/>
      <c r="BB128" s="366"/>
      <c r="BC128" s="374"/>
      <c r="BD128" s="374"/>
      <c r="BE128" s="374"/>
      <c r="BF128" s="374"/>
      <c r="BG128" s="374"/>
      <c r="BH128" s="374"/>
      <c r="BI128" s="374"/>
      <c r="BJ128" s="374"/>
      <c r="BK128" s="374"/>
      <c r="BL128" s="374"/>
      <c r="BM128" s="374"/>
      <c r="BN128" s="374"/>
      <c r="BO128" s="374"/>
      <c r="BP128" s="374"/>
      <c r="BQ128" s="374"/>
      <c r="BR128" s="374"/>
      <c r="BS128" s="374"/>
    </row>
    <row r="129" spans="3:71" x14ac:dyDescent="0.3"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66"/>
      <c r="P129" s="366"/>
      <c r="Q129" s="366"/>
      <c r="R129" s="366"/>
      <c r="S129" s="366"/>
      <c r="T129" s="366"/>
      <c r="U129" s="366"/>
      <c r="V129" s="366"/>
      <c r="W129" s="366"/>
      <c r="X129" s="366"/>
      <c r="Y129" s="366"/>
      <c r="Z129" s="366"/>
      <c r="AA129" s="358"/>
      <c r="AB129" s="358"/>
      <c r="AC129" s="358"/>
      <c r="AD129" s="358"/>
      <c r="AE129" s="358"/>
      <c r="AF129" s="358"/>
      <c r="AG129" s="358"/>
      <c r="AH129" s="358"/>
      <c r="AI129" s="358"/>
      <c r="AJ129" s="358"/>
      <c r="AK129" s="358"/>
      <c r="AL129" s="358"/>
      <c r="AM129" s="358"/>
      <c r="AN129" s="358"/>
      <c r="AO129" s="358"/>
      <c r="AP129" s="366"/>
      <c r="AQ129" s="366"/>
      <c r="AR129" s="366"/>
      <c r="AS129" s="366"/>
      <c r="AT129" s="366"/>
      <c r="AU129" s="366"/>
      <c r="AV129" s="366"/>
      <c r="AW129" s="366"/>
      <c r="AX129" s="366"/>
      <c r="AY129" s="366"/>
      <c r="AZ129" s="366"/>
      <c r="BA129" s="366"/>
      <c r="BB129" s="366"/>
      <c r="BC129" s="374"/>
      <c r="BD129" s="374"/>
      <c r="BE129" s="374"/>
      <c r="BF129" s="374"/>
      <c r="BG129" s="374"/>
      <c r="BH129" s="374"/>
      <c r="BI129" s="374"/>
      <c r="BJ129" s="374"/>
      <c r="BK129" s="374"/>
      <c r="BL129" s="374"/>
      <c r="BM129" s="374"/>
      <c r="BN129" s="374"/>
      <c r="BO129" s="374"/>
      <c r="BP129" s="374"/>
      <c r="BQ129" s="374"/>
      <c r="BR129" s="374"/>
      <c r="BS129" s="374"/>
    </row>
    <row r="130" spans="3:71" x14ac:dyDescent="0.3">
      <c r="C130" s="358"/>
      <c r="D130" s="358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66"/>
      <c r="P130" s="366"/>
      <c r="Q130" s="366"/>
      <c r="R130" s="366"/>
      <c r="S130" s="366"/>
      <c r="T130" s="366"/>
      <c r="U130" s="366"/>
      <c r="V130" s="366"/>
      <c r="W130" s="366"/>
      <c r="X130" s="366"/>
      <c r="Y130" s="366"/>
      <c r="Z130" s="366"/>
      <c r="AA130" s="358"/>
      <c r="AB130" s="358"/>
      <c r="AC130" s="358"/>
      <c r="AD130" s="358"/>
      <c r="AE130" s="358"/>
      <c r="AF130" s="358"/>
      <c r="AG130" s="358"/>
      <c r="AH130" s="358"/>
      <c r="AI130" s="358"/>
      <c r="AJ130" s="358"/>
      <c r="AK130" s="358"/>
      <c r="AL130" s="358"/>
      <c r="AM130" s="358"/>
      <c r="AN130" s="358"/>
      <c r="AO130" s="358"/>
      <c r="AP130" s="366"/>
      <c r="AQ130" s="366"/>
      <c r="AR130" s="366"/>
      <c r="AS130" s="366"/>
      <c r="AT130" s="366"/>
      <c r="AU130" s="366"/>
      <c r="AV130" s="366"/>
      <c r="AW130" s="366"/>
      <c r="AX130" s="366"/>
      <c r="AY130" s="366"/>
      <c r="AZ130" s="366"/>
      <c r="BA130" s="366"/>
      <c r="BB130" s="366"/>
      <c r="BC130" s="374"/>
      <c r="BD130" s="374"/>
      <c r="BE130" s="374"/>
      <c r="BF130" s="374"/>
      <c r="BG130" s="374"/>
      <c r="BH130" s="374"/>
      <c r="BI130" s="374"/>
      <c r="BJ130" s="374"/>
      <c r="BK130" s="374"/>
      <c r="BL130" s="374"/>
      <c r="BM130" s="374"/>
      <c r="BN130" s="374"/>
      <c r="BO130" s="374"/>
      <c r="BP130" s="374"/>
      <c r="BQ130" s="374"/>
      <c r="BR130" s="374"/>
      <c r="BS130" s="374"/>
    </row>
    <row r="131" spans="3:71" x14ac:dyDescent="0.3"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66"/>
      <c r="P131" s="366"/>
      <c r="Q131" s="366"/>
      <c r="R131" s="366"/>
      <c r="S131" s="366"/>
      <c r="T131" s="366"/>
      <c r="U131" s="366"/>
      <c r="V131" s="366"/>
      <c r="W131" s="366"/>
      <c r="X131" s="366"/>
      <c r="Y131" s="366"/>
      <c r="Z131" s="366"/>
      <c r="AA131" s="358"/>
      <c r="AB131" s="358"/>
      <c r="AC131" s="358"/>
      <c r="AD131" s="358"/>
      <c r="AE131" s="358"/>
      <c r="AF131" s="358"/>
      <c r="AG131" s="358"/>
      <c r="AH131" s="358"/>
      <c r="AI131" s="358"/>
      <c r="AJ131" s="358"/>
      <c r="AK131" s="358"/>
      <c r="AL131" s="358"/>
      <c r="AM131" s="358"/>
      <c r="AN131" s="358"/>
      <c r="AO131" s="358"/>
      <c r="AP131" s="366"/>
      <c r="AQ131" s="366"/>
      <c r="AR131" s="366"/>
      <c r="AS131" s="366"/>
      <c r="AT131" s="366"/>
      <c r="AU131" s="366"/>
      <c r="AV131" s="366"/>
      <c r="AW131" s="366"/>
      <c r="AX131" s="366"/>
      <c r="AY131" s="366"/>
      <c r="AZ131" s="366"/>
      <c r="BA131" s="366"/>
      <c r="BB131" s="366"/>
      <c r="BC131" s="374"/>
      <c r="BD131" s="374"/>
      <c r="BE131" s="374"/>
      <c r="BF131" s="374"/>
      <c r="BG131" s="374"/>
      <c r="BH131" s="374"/>
      <c r="BI131" s="374"/>
      <c r="BJ131" s="374"/>
      <c r="BK131" s="374"/>
      <c r="BL131" s="374"/>
      <c r="BM131" s="374"/>
      <c r="BN131" s="374"/>
      <c r="BO131" s="374"/>
      <c r="BP131" s="374"/>
      <c r="BQ131" s="374"/>
      <c r="BR131" s="374"/>
      <c r="BS131" s="374"/>
    </row>
    <row r="132" spans="3:71" x14ac:dyDescent="0.3">
      <c r="C132" s="358"/>
      <c r="D132" s="358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66"/>
      <c r="P132" s="366"/>
      <c r="Q132" s="366"/>
      <c r="R132" s="366"/>
      <c r="S132" s="366"/>
      <c r="T132" s="366"/>
      <c r="U132" s="366"/>
      <c r="V132" s="366"/>
      <c r="W132" s="366"/>
      <c r="X132" s="366"/>
      <c r="Y132" s="366"/>
      <c r="Z132" s="366"/>
      <c r="AA132" s="358"/>
      <c r="AB132" s="358"/>
      <c r="AC132" s="358"/>
      <c r="AD132" s="358"/>
      <c r="AE132" s="358"/>
      <c r="AF132" s="358"/>
      <c r="AG132" s="358"/>
      <c r="AH132" s="358"/>
      <c r="AI132" s="358"/>
      <c r="AJ132" s="358"/>
      <c r="AK132" s="358"/>
      <c r="AL132" s="358"/>
      <c r="AM132" s="358"/>
      <c r="AN132" s="358"/>
      <c r="AO132" s="358"/>
      <c r="AP132" s="366"/>
      <c r="AQ132" s="366"/>
      <c r="AR132" s="366"/>
      <c r="AS132" s="366"/>
      <c r="AT132" s="366"/>
      <c r="AU132" s="366"/>
      <c r="AV132" s="366"/>
      <c r="AW132" s="366"/>
      <c r="AX132" s="366"/>
      <c r="AY132" s="366"/>
      <c r="AZ132" s="366"/>
      <c r="BA132" s="366"/>
      <c r="BB132" s="366"/>
      <c r="BC132" s="374"/>
      <c r="BD132" s="374"/>
      <c r="BE132" s="374"/>
      <c r="BF132" s="374"/>
      <c r="BG132" s="374"/>
      <c r="BH132" s="374"/>
      <c r="BI132" s="374"/>
      <c r="BJ132" s="374"/>
      <c r="BK132" s="374"/>
      <c r="BL132" s="374"/>
      <c r="BM132" s="374"/>
      <c r="BN132" s="374"/>
      <c r="BO132" s="374"/>
      <c r="BP132" s="374"/>
      <c r="BQ132" s="374"/>
      <c r="BR132" s="374"/>
      <c r="BS132" s="374"/>
    </row>
    <row r="133" spans="3:71" x14ac:dyDescent="0.3">
      <c r="C133" s="358"/>
      <c r="D133" s="358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66"/>
      <c r="P133" s="366"/>
      <c r="Q133" s="366"/>
      <c r="R133" s="366"/>
      <c r="S133" s="366"/>
      <c r="T133" s="366"/>
      <c r="U133" s="366"/>
      <c r="V133" s="366"/>
      <c r="W133" s="366"/>
      <c r="X133" s="366"/>
      <c r="Y133" s="366"/>
      <c r="Z133" s="366"/>
      <c r="AA133" s="358"/>
      <c r="AB133" s="358"/>
      <c r="AC133" s="358"/>
      <c r="AD133" s="358"/>
      <c r="AE133" s="358"/>
      <c r="AF133" s="358"/>
      <c r="AG133" s="358"/>
      <c r="AH133" s="358"/>
      <c r="AI133" s="358"/>
      <c r="AJ133" s="358"/>
      <c r="AK133" s="358"/>
      <c r="AL133" s="358"/>
      <c r="AM133" s="358"/>
      <c r="AN133" s="358"/>
      <c r="AO133" s="358"/>
      <c r="AP133" s="366"/>
      <c r="AQ133" s="366"/>
      <c r="AR133" s="366"/>
      <c r="AS133" s="366"/>
      <c r="AT133" s="366"/>
      <c r="AU133" s="366"/>
      <c r="AV133" s="366"/>
      <c r="AW133" s="366"/>
      <c r="AX133" s="366"/>
      <c r="AY133" s="366"/>
      <c r="AZ133" s="366"/>
      <c r="BA133" s="366"/>
      <c r="BB133" s="366"/>
      <c r="BC133" s="374"/>
      <c r="BD133" s="374"/>
      <c r="BE133" s="374"/>
      <c r="BF133" s="374"/>
      <c r="BG133" s="374"/>
      <c r="BH133" s="374"/>
      <c r="BI133" s="374"/>
      <c r="BJ133" s="374"/>
      <c r="BK133" s="374"/>
      <c r="BL133" s="374"/>
      <c r="BM133" s="374"/>
      <c r="BN133" s="374"/>
      <c r="BO133" s="374"/>
      <c r="BP133" s="374"/>
      <c r="BQ133" s="374"/>
      <c r="BR133" s="374"/>
      <c r="BS133" s="374"/>
    </row>
    <row r="134" spans="3:71" x14ac:dyDescent="0.3">
      <c r="C134" s="358"/>
      <c r="D134" s="358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66"/>
      <c r="P134" s="366"/>
      <c r="Q134" s="366"/>
      <c r="R134" s="366"/>
      <c r="S134" s="366"/>
      <c r="T134" s="366"/>
      <c r="U134" s="366"/>
      <c r="V134" s="366"/>
      <c r="W134" s="366"/>
      <c r="X134" s="366"/>
      <c r="Y134" s="366"/>
      <c r="Z134" s="366"/>
      <c r="AA134" s="358"/>
      <c r="AB134" s="358"/>
      <c r="AC134" s="358"/>
      <c r="AD134" s="358"/>
      <c r="AE134" s="358"/>
      <c r="AF134" s="358"/>
      <c r="AG134" s="358"/>
      <c r="AH134" s="358"/>
      <c r="AI134" s="358"/>
      <c r="AJ134" s="358"/>
      <c r="AK134" s="358"/>
      <c r="AL134" s="358"/>
      <c r="AM134" s="358"/>
      <c r="AN134" s="358"/>
      <c r="AO134" s="358"/>
      <c r="AP134" s="366"/>
      <c r="AQ134" s="366"/>
      <c r="AR134" s="366"/>
      <c r="AS134" s="366"/>
      <c r="AT134" s="366"/>
      <c r="AU134" s="366"/>
      <c r="AV134" s="366"/>
      <c r="AW134" s="366"/>
      <c r="AX134" s="366"/>
      <c r="AY134" s="366"/>
      <c r="AZ134" s="366"/>
      <c r="BA134" s="366"/>
      <c r="BB134" s="366"/>
      <c r="BC134" s="374"/>
      <c r="BD134" s="374"/>
      <c r="BE134" s="374"/>
      <c r="BF134" s="374"/>
      <c r="BG134" s="374"/>
      <c r="BH134" s="374"/>
      <c r="BI134" s="374"/>
      <c r="BJ134" s="374"/>
      <c r="BK134" s="374"/>
      <c r="BL134" s="374"/>
      <c r="BM134" s="374"/>
      <c r="BN134" s="374"/>
      <c r="BO134" s="374"/>
      <c r="BP134" s="374"/>
      <c r="BQ134" s="374"/>
      <c r="BR134" s="374"/>
      <c r="BS134" s="374"/>
    </row>
    <row r="135" spans="3:71" x14ac:dyDescent="0.3"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66"/>
      <c r="P135" s="366"/>
      <c r="Q135" s="366"/>
      <c r="R135" s="366"/>
      <c r="S135" s="366"/>
      <c r="T135" s="366"/>
      <c r="U135" s="366"/>
      <c r="V135" s="366"/>
      <c r="W135" s="366"/>
      <c r="X135" s="366"/>
      <c r="Y135" s="366"/>
      <c r="Z135" s="366"/>
      <c r="AA135" s="358"/>
      <c r="AB135" s="358"/>
      <c r="AC135" s="358"/>
      <c r="AD135" s="358"/>
      <c r="AE135" s="358"/>
      <c r="AF135" s="358"/>
      <c r="AG135" s="358"/>
      <c r="AH135" s="358"/>
      <c r="AI135" s="358"/>
      <c r="AJ135" s="358"/>
      <c r="AK135" s="358"/>
      <c r="AL135" s="358"/>
      <c r="AM135" s="358"/>
      <c r="AN135" s="358"/>
      <c r="AO135" s="358"/>
      <c r="AP135" s="366"/>
      <c r="AQ135" s="366"/>
      <c r="AR135" s="366"/>
      <c r="AS135" s="366"/>
      <c r="AT135" s="366"/>
      <c r="AU135" s="366"/>
      <c r="AV135" s="366"/>
      <c r="AW135" s="366"/>
      <c r="AX135" s="366"/>
      <c r="AY135" s="366"/>
      <c r="AZ135" s="366"/>
      <c r="BA135" s="366"/>
      <c r="BB135" s="366"/>
      <c r="BC135" s="374"/>
      <c r="BD135" s="374"/>
      <c r="BE135" s="374"/>
      <c r="BF135" s="374"/>
      <c r="BG135" s="374"/>
      <c r="BH135" s="374"/>
      <c r="BI135" s="374"/>
      <c r="BJ135" s="374"/>
      <c r="BK135" s="374"/>
      <c r="BL135" s="374"/>
      <c r="BM135" s="374"/>
      <c r="BN135" s="374"/>
      <c r="BO135" s="374"/>
      <c r="BP135" s="374"/>
      <c r="BQ135" s="374"/>
      <c r="BR135" s="374"/>
      <c r="BS135" s="374"/>
    </row>
    <row r="136" spans="3:71" x14ac:dyDescent="0.3">
      <c r="C136" s="358"/>
      <c r="D136" s="358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66"/>
      <c r="P136" s="366"/>
      <c r="Q136" s="366"/>
      <c r="R136" s="366"/>
      <c r="S136" s="366"/>
      <c r="T136" s="366"/>
      <c r="U136" s="366"/>
      <c r="V136" s="366"/>
      <c r="W136" s="366"/>
      <c r="X136" s="366"/>
      <c r="Y136" s="366"/>
      <c r="Z136" s="366"/>
      <c r="AA136" s="358"/>
      <c r="AB136" s="358"/>
      <c r="AC136" s="358"/>
      <c r="AD136" s="358"/>
      <c r="AE136" s="358"/>
      <c r="AF136" s="358"/>
      <c r="AG136" s="358"/>
      <c r="AH136" s="358"/>
      <c r="AI136" s="358"/>
      <c r="AJ136" s="358"/>
      <c r="AK136" s="358"/>
      <c r="AL136" s="358"/>
      <c r="AM136" s="358"/>
      <c r="AN136" s="358"/>
      <c r="AO136" s="358"/>
      <c r="AP136" s="366"/>
      <c r="AQ136" s="366"/>
      <c r="AR136" s="366"/>
      <c r="AS136" s="366"/>
      <c r="AT136" s="366"/>
      <c r="AU136" s="366"/>
      <c r="AV136" s="366"/>
      <c r="AW136" s="366"/>
      <c r="AX136" s="366"/>
      <c r="AY136" s="366"/>
      <c r="AZ136" s="366"/>
      <c r="BA136" s="366"/>
      <c r="BB136" s="366"/>
      <c r="BC136" s="374"/>
      <c r="BD136" s="374"/>
      <c r="BE136" s="374"/>
      <c r="BF136" s="374"/>
      <c r="BG136" s="374"/>
      <c r="BH136" s="374"/>
      <c r="BI136" s="374"/>
      <c r="BJ136" s="374"/>
      <c r="BK136" s="374"/>
      <c r="BL136" s="374"/>
      <c r="BM136" s="374"/>
      <c r="BN136" s="374"/>
      <c r="BO136" s="374"/>
      <c r="BP136" s="374"/>
      <c r="BQ136" s="374"/>
      <c r="BR136" s="374"/>
      <c r="BS136" s="374"/>
    </row>
    <row r="137" spans="3:71" x14ac:dyDescent="0.3">
      <c r="C137" s="358"/>
      <c r="D137" s="358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66"/>
      <c r="P137" s="366"/>
      <c r="Q137" s="366"/>
      <c r="R137" s="366"/>
      <c r="S137" s="366"/>
      <c r="T137" s="366"/>
      <c r="U137" s="366"/>
      <c r="V137" s="366"/>
      <c r="W137" s="366"/>
      <c r="X137" s="366"/>
      <c r="Y137" s="366"/>
      <c r="Z137" s="366"/>
      <c r="AA137" s="358"/>
      <c r="AB137" s="358"/>
      <c r="AC137" s="358"/>
      <c r="AD137" s="358"/>
      <c r="AE137" s="358"/>
      <c r="AF137" s="358"/>
      <c r="AG137" s="358"/>
      <c r="AH137" s="358"/>
      <c r="AI137" s="358"/>
      <c r="AJ137" s="358"/>
      <c r="AK137" s="358"/>
      <c r="AL137" s="358"/>
      <c r="AM137" s="358"/>
      <c r="AN137" s="358"/>
      <c r="AO137" s="358"/>
      <c r="AP137" s="366"/>
      <c r="AQ137" s="366"/>
      <c r="AR137" s="366"/>
      <c r="AS137" s="366"/>
      <c r="AT137" s="366"/>
      <c r="AU137" s="366"/>
      <c r="AV137" s="366"/>
      <c r="AW137" s="366"/>
      <c r="AX137" s="366"/>
      <c r="AY137" s="366"/>
      <c r="AZ137" s="366"/>
      <c r="BA137" s="366"/>
      <c r="BB137" s="366"/>
      <c r="BC137" s="374"/>
      <c r="BD137" s="374"/>
      <c r="BE137" s="374"/>
      <c r="BF137" s="374"/>
      <c r="BG137" s="374"/>
      <c r="BH137" s="374"/>
      <c r="BI137" s="374"/>
      <c r="BJ137" s="374"/>
      <c r="BK137" s="374"/>
      <c r="BL137" s="374"/>
      <c r="BM137" s="374"/>
      <c r="BN137" s="374"/>
      <c r="BO137" s="374"/>
      <c r="BP137" s="374"/>
      <c r="BQ137" s="374"/>
      <c r="BR137" s="374"/>
      <c r="BS137" s="374"/>
    </row>
    <row r="138" spans="3:71" x14ac:dyDescent="0.3">
      <c r="C138" s="358"/>
      <c r="D138" s="358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66"/>
      <c r="P138" s="366"/>
      <c r="Q138" s="366"/>
      <c r="R138" s="366"/>
      <c r="S138" s="366"/>
      <c r="T138" s="366"/>
      <c r="U138" s="366"/>
      <c r="V138" s="366"/>
      <c r="W138" s="366"/>
      <c r="X138" s="366"/>
      <c r="Y138" s="366"/>
      <c r="Z138" s="366"/>
      <c r="AA138" s="358"/>
      <c r="AB138" s="358"/>
      <c r="AC138" s="358"/>
      <c r="AD138" s="358"/>
      <c r="AE138" s="358"/>
      <c r="AF138" s="358"/>
      <c r="AG138" s="358"/>
      <c r="AH138" s="358"/>
      <c r="AI138" s="358"/>
      <c r="AJ138" s="358"/>
      <c r="AK138" s="358"/>
      <c r="AL138" s="358"/>
      <c r="AM138" s="358"/>
      <c r="AN138" s="358"/>
      <c r="AO138" s="358"/>
      <c r="AP138" s="366"/>
      <c r="AQ138" s="366"/>
      <c r="AR138" s="366"/>
      <c r="AS138" s="366"/>
      <c r="AT138" s="366"/>
      <c r="AU138" s="366"/>
      <c r="AV138" s="366"/>
      <c r="AW138" s="366"/>
      <c r="AX138" s="366"/>
      <c r="AY138" s="366"/>
      <c r="AZ138" s="366"/>
      <c r="BA138" s="366"/>
      <c r="BB138" s="366"/>
      <c r="BC138" s="374"/>
      <c r="BD138" s="374"/>
      <c r="BE138" s="374"/>
      <c r="BF138" s="374"/>
      <c r="BG138" s="374"/>
      <c r="BH138" s="374"/>
      <c r="BI138" s="374"/>
      <c r="BJ138" s="374"/>
      <c r="BK138" s="374"/>
      <c r="BL138" s="374"/>
      <c r="BM138" s="374"/>
      <c r="BN138" s="374"/>
      <c r="BO138" s="374"/>
      <c r="BP138" s="374"/>
      <c r="BQ138" s="374"/>
      <c r="BR138" s="374"/>
      <c r="BS138" s="374"/>
    </row>
    <row r="139" spans="3:71" x14ac:dyDescent="0.3">
      <c r="C139" s="358"/>
      <c r="D139" s="358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66"/>
      <c r="P139" s="366"/>
      <c r="Q139" s="366"/>
      <c r="R139" s="366"/>
      <c r="S139" s="366"/>
      <c r="T139" s="366"/>
      <c r="U139" s="366"/>
      <c r="V139" s="366"/>
      <c r="W139" s="366"/>
      <c r="X139" s="366"/>
      <c r="Y139" s="366"/>
      <c r="Z139" s="366"/>
      <c r="AA139" s="358"/>
      <c r="AB139" s="358"/>
      <c r="AC139" s="358"/>
      <c r="AD139" s="358"/>
      <c r="AE139" s="358"/>
      <c r="AF139" s="358"/>
      <c r="AG139" s="358"/>
      <c r="AH139" s="358"/>
      <c r="AI139" s="358"/>
      <c r="AJ139" s="358"/>
      <c r="AK139" s="358"/>
      <c r="AL139" s="358"/>
      <c r="AM139" s="358"/>
      <c r="AN139" s="358"/>
      <c r="AO139" s="358"/>
      <c r="AP139" s="366"/>
      <c r="AQ139" s="366"/>
      <c r="AR139" s="366"/>
      <c r="AS139" s="366"/>
      <c r="AT139" s="366"/>
      <c r="AU139" s="366"/>
      <c r="AV139" s="366"/>
      <c r="AW139" s="366"/>
      <c r="AX139" s="366"/>
      <c r="AY139" s="366"/>
      <c r="AZ139" s="366"/>
      <c r="BA139" s="366"/>
      <c r="BB139" s="366"/>
      <c r="BC139" s="374"/>
      <c r="BD139" s="374"/>
      <c r="BE139" s="374"/>
      <c r="BF139" s="374"/>
      <c r="BG139" s="374"/>
      <c r="BH139" s="374"/>
      <c r="BI139" s="374"/>
      <c r="BJ139" s="374"/>
      <c r="BK139" s="374"/>
      <c r="BL139" s="374"/>
      <c r="BM139" s="374"/>
      <c r="BN139" s="374"/>
      <c r="BO139" s="374"/>
      <c r="BP139" s="374"/>
      <c r="BQ139" s="374"/>
      <c r="BR139" s="374"/>
      <c r="BS139" s="374"/>
    </row>
    <row r="140" spans="3:71" x14ac:dyDescent="0.3">
      <c r="C140" s="358"/>
      <c r="D140" s="358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66"/>
      <c r="P140" s="366"/>
      <c r="Q140" s="366"/>
      <c r="R140" s="366"/>
      <c r="S140" s="366"/>
      <c r="T140" s="366"/>
      <c r="U140" s="366"/>
      <c r="V140" s="366"/>
      <c r="W140" s="366"/>
      <c r="X140" s="366"/>
      <c r="Y140" s="366"/>
      <c r="Z140" s="366"/>
      <c r="AA140" s="358"/>
      <c r="AB140" s="358"/>
      <c r="AC140" s="358"/>
      <c r="AD140" s="358"/>
      <c r="AE140" s="358"/>
      <c r="AF140" s="358"/>
      <c r="AG140" s="358"/>
      <c r="AH140" s="358"/>
      <c r="AI140" s="358"/>
      <c r="AJ140" s="358"/>
      <c r="AK140" s="358"/>
      <c r="AL140" s="358"/>
      <c r="AM140" s="358"/>
      <c r="AN140" s="358"/>
      <c r="AO140" s="358"/>
      <c r="AP140" s="366"/>
      <c r="AQ140" s="366"/>
      <c r="AR140" s="366"/>
      <c r="AS140" s="366"/>
      <c r="AT140" s="366"/>
      <c r="AU140" s="366"/>
      <c r="AV140" s="366"/>
      <c r="AW140" s="366"/>
      <c r="AX140" s="366"/>
      <c r="AY140" s="366"/>
      <c r="AZ140" s="366"/>
      <c r="BA140" s="366"/>
      <c r="BB140" s="366"/>
      <c r="BC140" s="374"/>
      <c r="BD140" s="374"/>
      <c r="BE140" s="374"/>
      <c r="BF140" s="374"/>
      <c r="BG140" s="374"/>
      <c r="BH140" s="374"/>
      <c r="BI140" s="374"/>
      <c r="BJ140" s="374"/>
      <c r="BK140" s="374"/>
      <c r="BL140" s="374"/>
      <c r="BM140" s="374"/>
      <c r="BN140" s="374"/>
      <c r="BO140" s="374"/>
      <c r="BP140" s="374"/>
      <c r="BQ140" s="374"/>
      <c r="BR140" s="374"/>
      <c r="BS140" s="374"/>
    </row>
    <row r="141" spans="3:71" x14ac:dyDescent="0.3">
      <c r="C141" s="358"/>
      <c r="D141" s="358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66"/>
      <c r="P141" s="366"/>
      <c r="Q141" s="366"/>
      <c r="R141" s="366"/>
      <c r="S141" s="366"/>
      <c r="T141" s="366"/>
      <c r="U141" s="366"/>
      <c r="V141" s="366"/>
      <c r="W141" s="366"/>
      <c r="X141" s="366"/>
      <c r="Y141" s="366"/>
      <c r="Z141" s="366"/>
      <c r="AA141" s="358"/>
      <c r="AB141" s="358"/>
      <c r="AC141" s="358"/>
      <c r="AD141" s="358"/>
      <c r="AE141" s="358"/>
      <c r="AF141" s="358"/>
      <c r="AG141" s="358"/>
      <c r="AH141" s="358"/>
      <c r="AI141" s="358"/>
      <c r="AJ141" s="358"/>
      <c r="AK141" s="358"/>
      <c r="AL141" s="358"/>
      <c r="AM141" s="358"/>
      <c r="AN141" s="358"/>
      <c r="AO141" s="358"/>
      <c r="AP141" s="366"/>
      <c r="AQ141" s="366"/>
      <c r="AR141" s="366"/>
      <c r="AS141" s="366"/>
      <c r="AT141" s="366"/>
      <c r="AU141" s="366"/>
      <c r="AV141" s="366"/>
      <c r="AW141" s="366"/>
      <c r="AX141" s="366"/>
      <c r="AY141" s="366"/>
      <c r="AZ141" s="366"/>
      <c r="BA141" s="366"/>
      <c r="BB141" s="366"/>
      <c r="BC141" s="374"/>
      <c r="BD141" s="374"/>
      <c r="BE141" s="374"/>
      <c r="BF141" s="374"/>
      <c r="BG141" s="374"/>
      <c r="BH141" s="374"/>
      <c r="BI141" s="374"/>
      <c r="BJ141" s="374"/>
      <c r="BK141" s="374"/>
      <c r="BL141" s="374"/>
      <c r="BM141" s="374"/>
      <c r="BN141" s="374"/>
      <c r="BO141" s="374"/>
      <c r="BP141" s="374"/>
      <c r="BQ141" s="374"/>
      <c r="BR141" s="374"/>
      <c r="BS141" s="374"/>
    </row>
    <row r="142" spans="3:71" x14ac:dyDescent="0.3"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66"/>
      <c r="P142" s="366"/>
      <c r="Q142" s="366"/>
      <c r="R142" s="366"/>
      <c r="S142" s="366"/>
      <c r="T142" s="366"/>
      <c r="U142" s="366"/>
      <c r="V142" s="366"/>
      <c r="W142" s="366"/>
      <c r="X142" s="366"/>
      <c r="Y142" s="366"/>
      <c r="Z142" s="366"/>
      <c r="AA142" s="358"/>
      <c r="AB142" s="358"/>
      <c r="AC142" s="358"/>
      <c r="AD142" s="358"/>
      <c r="AE142" s="358"/>
      <c r="AF142" s="358"/>
      <c r="AG142" s="358"/>
      <c r="AH142" s="358"/>
      <c r="AI142" s="358"/>
      <c r="AJ142" s="358"/>
      <c r="AK142" s="358"/>
      <c r="AL142" s="358"/>
      <c r="AM142" s="358"/>
      <c r="AN142" s="358"/>
      <c r="AO142" s="358"/>
      <c r="AP142" s="366"/>
      <c r="AQ142" s="366"/>
      <c r="AR142" s="366"/>
      <c r="AS142" s="366"/>
      <c r="AT142" s="366"/>
      <c r="AU142" s="366"/>
      <c r="AV142" s="366"/>
      <c r="AW142" s="366"/>
      <c r="AX142" s="366"/>
      <c r="AY142" s="366"/>
      <c r="AZ142" s="366"/>
      <c r="BA142" s="366"/>
      <c r="BB142" s="366"/>
      <c r="BC142" s="374"/>
      <c r="BD142" s="374"/>
      <c r="BE142" s="374"/>
      <c r="BF142" s="374"/>
      <c r="BG142" s="374"/>
      <c r="BH142" s="374"/>
      <c r="BI142" s="374"/>
      <c r="BJ142" s="374"/>
      <c r="BK142" s="374"/>
      <c r="BL142" s="374"/>
      <c r="BM142" s="374"/>
      <c r="BN142" s="374"/>
      <c r="BO142" s="374"/>
      <c r="BP142" s="374"/>
      <c r="BQ142" s="374"/>
      <c r="BR142" s="374"/>
      <c r="BS142" s="374"/>
    </row>
    <row r="143" spans="3:71" x14ac:dyDescent="0.3">
      <c r="C143" s="358"/>
      <c r="D143" s="358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66"/>
      <c r="P143" s="366"/>
      <c r="Q143" s="366"/>
      <c r="R143" s="366"/>
      <c r="S143" s="366"/>
      <c r="T143" s="366"/>
      <c r="U143" s="366"/>
      <c r="V143" s="366"/>
      <c r="W143" s="366"/>
      <c r="X143" s="366"/>
      <c r="Y143" s="366"/>
      <c r="Z143" s="366"/>
      <c r="AA143" s="358"/>
      <c r="AB143" s="358"/>
      <c r="AC143" s="358"/>
      <c r="AD143" s="358"/>
      <c r="AE143" s="358"/>
      <c r="AF143" s="358"/>
      <c r="AG143" s="358"/>
      <c r="AH143" s="358"/>
      <c r="AI143" s="358"/>
      <c r="AJ143" s="358"/>
      <c r="AK143" s="358"/>
      <c r="AL143" s="358"/>
      <c r="AM143" s="358"/>
      <c r="AN143" s="358"/>
      <c r="AO143" s="358"/>
      <c r="AP143" s="366"/>
      <c r="AQ143" s="366"/>
      <c r="AR143" s="366"/>
      <c r="AS143" s="366"/>
      <c r="AT143" s="366"/>
      <c r="AU143" s="366"/>
      <c r="AV143" s="366"/>
      <c r="AW143" s="366"/>
      <c r="AX143" s="366"/>
      <c r="AY143" s="366"/>
      <c r="AZ143" s="366"/>
      <c r="BA143" s="366"/>
      <c r="BB143" s="366"/>
      <c r="BC143" s="374"/>
      <c r="BD143" s="374"/>
      <c r="BE143" s="374"/>
      <c r="BF143" s="374"/>
      <c r="BG143" s="374"/>
      <c r="BH143" s="374"/>
      <c r="BI143" s="374"/>
      <c r="BJ143" s="374"/>
      <c r="BK143" s="374"/>
      <c r="BL143" s="374"/>
      <c r="BM143" s="374"/>
      <c r="BN143" s="374"/>
      <c r="BO143" s="374"/>
      <c r="BP143" s="374"/>
      <c r="BQ143" s="374"/>
      <c r="BR143" s="374"/>
      <c r="BS143" s="374"/>
    </row>
    <row r="144" spans="3:71" x14ac:dyDescent="0.3">
      <c r="C144" s="358"/>
      <c r="D144" s="358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66"/>
      <c r="P144" s="366"/>
      <c r="Q144" s="366"/>
      <c r="R144" s="366"/>
      <c r="S144" s="366"/>
      <c r="T144" s="366"/>
      <c r="U144" s="366"/>
      <c r="V144" s="366"/>
      <c r="W144" s="366"/>
      <c r="X144" s="366"/>
      <c r="Y144" s="366"/>
      <c r="Z144" s="366"/>
      <c r="AA144" s="358"/>
      <c r="AB144" s="358"/>
      <c r="AC144" s="358"/>
      <c r="AD144" s="358"/>
      <c r="AE144" s="358"/>
      <c r="AF144" s="358"/>
      <c r="AG144" s="358"/>
      <c r="AH144" s="358"/>
      <c r="AI144" s="358"/>
      <c r="AJ144" s="358"/>
      <c r="AK144" s="358"/>
      <c r="AL144" s="358"/>
      <c r="AM144" s="358"/>
      <c r="AN144" s="358"/>
      <c r="AO144" s="358"/>
      <c r="AP144" s="366"/>
      <c r="AQ144" s="366"/>
      <c r="AR144" s="366"/>
      <c r="AS144" s="366"/>
      <c r="AT144" s="366"/>
      <c r="AU144" s="366"/>
      <c r="AV144" s="366"/>
      <c r="AW144" s="366"/>
      <c r="AX144" s="366"/>
      <c r="AY144" s="366"/>
      <c r="AZ144" s="366"/>
      <c r="BA144" s="366"/>
      <c r="BB144" s="366"/>
      <c r="BC144" s="374"/>
      <c r="BD144" s="374"/>
      <c r="BE144" s="374"/>
      <c r="BF144" s="374"/>
      <c r="BG144" s="374"/>
      <c r="BH144" s="374"/>
      <c r="BI144" s="374"/>
      <c r="BJ144" s="374"/>
      <c r="BK144" s="374"/>
      <c r="BL144" s="374"/>
      <c r="BM144" s="374"/>
      <c r="BN144" s="374"/>
      <c r="BO144" s="374"/>
      <c r="BP144" s="374"/>
      <c r="BQ144" s="374"/>
      <c r="BR144" s="374"/>
      <c r="BS144" s="374"/>
    </row>
    <row r="145" spans="3:71" x14ac:dyDescent="0.3">
      <c r="C145" s="358"/>
      <c r="D145" s="358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66"/>
      <c r="P145" s="366"/>
      <c r="Q145" s="366"/>
      <c r="R145" s="366"/>
      <c r="S145" s="366"/>
      <c r="T145" s="366"/>
      <c r="U145" s="366"/>
      <c r="V145" s="366"/>
      <c r="W145" s="366"/>
      <c r="X145" s="366"/>
      <c r="Y145" s="366"/>
      <c r="Z145" s="366"/>
      <c r="AA145" s="358"/>
      <c r="AB145" s="358"/>
      <c r="AC145" s="358"/>
      <c r="AD145" s="358"/>
      <c r="AE145" s="358"/>
      <c r="AF145" s="358"/>
      <c r="AG145" s="358"/>
      <c r="AH145" s="358"/>
      <c r="AI145" s="358"/>
      <c r="AJ145" s="358"/>
      <c r="AK145" s="358"/>
      <c r="AL145" s="358"/>
      <c r="AM145" s="358"/>
      <c r="AN145" s="358"/>
      <c r="AO145" s="358"/>
      <c r="AP145" s="366"/>
      <c r="AQ145" s="366"/>
      <c r="AR145" s="366"/>
      <c r="AS145" s="366"/>
      <c r="AT145" s="366"/>
      <c r="AU145" s="366"/>
      <c r="AV145" s="366"/>
      <c r="AW145" s="366"/>
      <c r="AX145" s="366"/>
      <c r="AY145" s="366"/>
      <c r="AZ145" s="366"/>
      <c r="BA145" s="366"/>
      <c r="BB145" s="366"/>
      <c r="BC145" s="374"/>
      <c r="BD145" s="374"/>
      <c r="BE145" s="374"/>
      <c r="BF145" s="374"/>
      <c r="BG145" s="374"/>
      <c r="BH145" s="374"/>
      <c r="BI145" s="374"/>
      <c r="BJ145" s="374"/>
      <c r="BK145" s="374"/>
      <c r="BL145" s="374"/>
      <c r="BM145" s="374"/>
      <c r="BN145" s="374"/>
      <c r="BO145" s="374"/>
      <c r="BP145" s="374"/>
      <c r="BQ145" s="374"/>
      <c r="BR145" s="374"/>
      <c r="BS145" s="374"/>
    </row>
    <row r="146" spans="3:71" x14ac:dyDescent="0.3">
      <c r="C146" s="358"/>
      <c r="D146" s="358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66"/>
      <c r="P146" s="366"/>
      <c r="Q146" s="366"/>
      <c r="R146" s="366"/>
      <c r="S146" s="366"/>
      <c r="T146" s="366"/>
      <c r="U146" s="366"/>
      <c r="V146" s="366"/>
      <c r="W146" s="366"/>
      <c r="X146" s="366"/>
      <c r="Y146" s="366"/>
      <c r="Z146" s="366"/>
      <c r="AA146" s="358"/>
      <c r="AB146" s="358"/>
      <c r="AC146" s="358"/>
      <c r="AD146" s="358"/>
      <c r="AE146" s="358"/>
      <c r="AF146" s="358"/>
      <c r="AG146" s="358"/>
      <c r="AH146" s="358"/>
      <c r="AI146" s="358"/>
      <c r="AJ146" s="358"/>
      <c r="AK146" s="358"/>
      <c r="AL146" s="358"/>
      <c r="AM146" s="358"/>
      <c r="AN146" s="358"/>
      <c r="AO146" s="358"/>
      <c r="AP146" s="366"/>
      <c r="AQ146" s="366"/>
      <c r="AR146" s="366"/>
      <c r="AS146" s="366"/>
      <c r="AT146" s="366"/>
      <c r="AU146" s="366"/>
      <c r="AV146" s="366"/>
      <c r="AW146" s="366"/>
      <c r="AX146" s="366"/>
      <c r="AY146" s="366"/>
      <c r="AZ146" s="366"/>
      <c r="BA146" s="366"/>
      <c r="BB146" s="366"/>
      <c r="BC146" s="374"/>
      <c r="BD146" s="374"/>
      <c r="BE146" s="374"/>
      <c r="BF146" s="374"/>
      <c r="BG146" s="374"/>
      <c r="BH146" s="374"/>
      <c r="BI146" s="374"/>
      <c r="BJ146" s="374"/>
      <c r="BK146" s="374"/>
      <c r="BL146" s="374"/>
      <c r="BM146" s="374"/>
      <c r="BN146" s="374"/>
      <c r="BO146" s="374"/>
      <c r="BP146" s="374"/>
      <c r="BQ146" s="374"/>
      <c r="BR146" s="374"/>
      <c r="BS146" s="374"/>
    </row>
    <row r="147" spans="3:71" x14ac:dyDescent="0.3"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66"/>
      <c r="P147" s="366"/>
      <c r="Q147" s="366"/>
      <c r="R147" s="366"/>
      <c r="S147" s="366"/>
      <c r="T147" s="366"/>
      <c r="U147" s="366"/>
      <c r="V147" s="366"/>
      <c r="W147" s="366"/>
      <c r="X147" s="366"/>
      <c r="Y147" s="366"/>
      <c r="Z147" s="366"/>
      <c r="AA147" s="358"/>
      <c r="AB147" s="358"/>
      <c r="AC147" s="358"/>
      <c r="AD147" s="358"/>
      <c r="AE147" s="358"/>
      <c r="AF147" s="358"/>
      <c r="AG147" s="358"/>
      <c r="AH147" s="358"/>
      <c r="AI147" s="358"/>
      <c r="AJ147" s="358"/>
      <c r="AK147" s="358"/>
      <c r="AL147" s="358"/>
      <c r="AM147" s="358"/>
      <c r="AN147" s="358"/>
      <c r="AO147" s="358"/>
      <c r="AP147" s="366"/>
      <c r="AQ147" s="366"/>
      <c r="AR147" s="366"/>
      <c r="AS147" s="366"/>
      <c r="AT147" s="366"/>
      <c r="AU147" s="366"/>
      <c r="AV147" s="366"/>
      <c r="AW147" s="366"/>
      <c r="AX147" s="366"/>
      <c r="AY147" s="366"/>
      <c r="AZ147" s="366"/>
      <c r="BA147" s="366"/>
      <c r="BB147" s="366"/>
      <c r="BC147" s="374"/>
      <c r="BD147" s="374"/>
      <c r="BE147" s="374"/>
      <c r="BF147" s="374"/>
      <c r="BG147" s="374"/>
      <c r="BH147" s="374"/>
      <c r="BI147" s="374"/>
      <c r="BJ147" s="374"/>
      <c r="BK147" s="374"/>
      <c r="BL147" s="374"/>
      <c r="BM147" s="374"/>
      <c r="BN147" s="374"/>
      <c r="BO147" s="374"/>
      <c r="BP147" s="374"/>
      <c r="BQ147" s="374"/>
      <c r="BR147" s="374"/>
      <c r="BS147" s="374"/>
    </row>
    <row r="148" spans="3:71" x14ac:dyDescent="0.3"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66"/>
      <c r="P148" s="366"/>
      <c r="Q148" s="366"/>
      <c r="R148" s="366"/>
      <c r="S148" s="366"/>
      <c r="T148" s="366"/>
      <c r="U148" s="366"/>
      <c r="V148" s="366"/>
      <c r="W148" s="366"/>
      <c r="X148" s="366"/>
      <c r="Y148" s="366"/>
      <c r="Z148" s="366"/>
      <c r="AA148" s="358"/>
      <c r="AB148" s="358"/>
      <c r="AC148" s="358"/>
      <c r="AD148" s="358"/>
      <c r="AE148" s="358"/>
      <c r="AF148" s="358"/>
      <c r="AG148" s="358"/>
      <c r="AH148" s="358"/>
      <c r="AI148" s="358"/>
      <c r="AJ148" s="358"/>
      <c r="AK148" s="358"/>
      <c r="AL148" s="358"/>
      <c r="AM148" s="358"/>
      <c r="AN148" s="358"/>
      <c r="AO148" s="358"/>
      <c r="AP148" s="366"/>
      <c r="AQ148" s="366"/>
      <c r="AR148" s="366"/>
      <c r="AS148" s="366"/>
      <c r="AT148" s="366"/>
      <c r="AU148" s="366"/>
      <c r="AV148" s="366"/>
      <c r="AW148" s="366"/>
      <c r="AX148" s="366"/>
      <c r="AY148" s="366"/>
      <c r="AZ148" s="366"/>
      <c r="BA148" s="366"/>
      <c r="BB148" s="366"/>
      <c r="BC148" s="374"/>
      <c r="BD148" s="374"/>
      <c r="BE148" s="374"/>
      <c r="BF148" s="374"/>
      <c r="BG148" s="374"/>
      <c r="BH148" s="374"/>
      <c r="BI148" s="374"/>
      <c r="BJ148" s="374"/>
      <c r="BK148" s="374"/>
      <c r="BL148" s="374"/>
      <c r="BM148" s="374"/>
      <c r="BN148" s="374"/>
      <c r="BO148" s="374"/>
      <c r="BP148" s="374"/>
      <c r="BQ148" s="374"/>
      <c r="BR148" s="374"/>
      <c r="BS148" s="374"/>
    </row>
    <row r="149" spans="3:71" x14ac:dyDescent="0.3">
      <c r="C149" s="358"/>
      <c r="D149" s="358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66"/>
      <c r="P149" s="366"/>
      <c r="Q149" s="366"/>
      <c r="R149" s="366"/>
      <c r="S149" s="366"/>
      <c r="T149" s="366"/>
      <c r="U149" s="366"/>
      <c r="V149" s="366"/>
      <c r="W149" s="366"/>
      <c r="X149" s="366"/>
      <c r="Y149" s="366"/>
      <c r="Z149" s="366"/>
      <c r="AA149" s="358"/>
      <c r="AB149" s="358"/>
      <c r="AC149" s="358"/>
      <c r="AD149" s="358"/>
      <c r="AE149" s="358"/>
      <c r="AF149" s="358"/>
      <c r="AG149" s="358"/>
      <c r="AH149" s="358"/>
      <c r="AI149" s="358"/>
      <c r="AJ149" s="358"/>
      <c r="AK149" s="358"/>
      <c r="AL149" s="358"/>
      <c r="AM149" s="358"/>
      <c r="AN149" s="358"/>
      <c r="AO149" s="358"/>
      <c r="AP149" s="366"/>
      <c r="AQ149" s="366"/>
      <c r="AR149" s="366"/>
      <c r="AS149" s="366"/>
      <c r="AT149" s="366"/>
      <c r="AU149" s="366"/>
      <c r="AV149" s="366"/>
      <c r="AW149" s="366"/>
      <c r="AX149" s="366"/>
      <c r="AY149" s="366"/>
      <c r="AZ149" s="366"/>
      <c r="BA149" s="366"/>
      <c r="BB149" s="366"/>
      <c r="BC149" s="374"/>
      <c r="BD149" s="374"/>
      <c r="BE149" s="374"/>
      <c r="BF149" s="374"/>
      <c r="BG149" s="374"/>
      <c r="BH149" s="374"/>
      <c r="BI149" s="374"/>
      <c r="BJ149" s="374"/>
      <c r="BK149" s="374"/>
      <c r="BL149" s="374"/>
      <c r="BM149" s="374"/>
      <c r="BN149" s="374"/>
      <c r="BO149" s="374"/>
      <c r="BP149" s="374"/>
      <c r="BQ149" s="374"/>
      <c r="BR149" s="374"/>
      <c r="BS149" s="374"/>
    </row>
    <row r="150" spans="3:71" x14ac:dyDescent="0.3">
      <c r="C150" s="358"/>
      <c r="D150" s="358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66"/>
      <c r="P150" s="366"/>
      <c r="Q150" s="366"/>
      <c r="R150" s="366"/>
      <c r="S150" s="366"/>
      <c r="T150" s="366"/>
      <c r="U150" s="366"/>
      <c r="V150" s="366"/>
      <c r="W150" s="366"/>
      <c r="X150" s="366"/>
      <c r="Y150" s="366"/>
      <c r="Z150" s="366"/>
      <c r="AA150" s="358"/>
      <c r="AB150" s="358"/>
      <c r="AC150" s="358"/>
      <c r="AD150" s="358"/>
      <c r="AE150" s="358"/>
      <c r="AF150" s="358"/>
      <c r="AG150" s="358"/>
      <c r="AH150" s="358"/>
      <c r="AI150" s="358"/>
      <c r="AJ150" s="358"/>
      <c r="AK150" s="358"/>
      <c r="AL150" s="358"/>
      <c r="AM150" s="358"/>
      <c r="AN150" s="358"/>
      <c r="AO150" s="358"/>
      <c r="AP150" s="366"/>
      <c r="AQ150" s="366"/>
      <c r="AR150" s="366"/>
      <c r="AS150" s="366"/>
      <c r="AT150" s="366"/>
      <c r="AU150" s="366"/>
      <c r="AV150" s="366"/>
      <c r="AW150" s="366"/>
      <c r="AX150" s="366"/>
      <c r="AY150" s="366"/>
      <c r="AZ150" s="366"/>
      <c r="BA150" s="366"/>
      <c r="BB150" s="366"/>
      <c r="BC150" s="374"/>
      <c r="BD150" s="374"/>
      <c r="BE150" s="374"/>
      <c r="BF150" s="374"/>
      <c r="BG150" s="374"/>
      <c r="BH150" s="374"/>
      <c r="BI150" s="374"/>
      <c r="BJ150" s="374"/>
      <c r="BK150" s="374"/>
      <c r="BL150" s="374"/>
      <c r="BM150" s="374"/>
      <c r="BN150" s="374"/>
      <c r="BO150" s="374"/>
      <c r="BP150" s="374"/>
      <c r="BQ150" s="374"/>
      <c r="BR150" s="374"/>
      <c r="BS150" s="374"/>
    </row>
    <row r="151" spans="3:71" x14ac:dyDescent="0.3">
      <c r="C151" s="358"/>
      <c r="D151" s="358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66"/>
      <c r="P151" s="366"/>
      <c r="Q151" s="366"/>
      <c r="R151" s="366"/>
      <c r="S151" s="366"/>
      <c r="T151" s="366"/>
      <c r="U151" s="366"/>
      <c r="V151" s="366"/>
      <c r="W151" s="366"/>
      <c r="X151" s="366"/>
      <c r="Y151" s="366"/>
      <c r="Z151" s="366"/>
      <c r="AA151" s="358"/>
      <c r="AB151" s="358"/>
      <c r="AC151" s="358"/>
      <c r="AD151" s="358"/>
      <c r="AE151" s="358"/>
      <c r="AF151" s="358"/>
      <c r="AG151" s="358"/>
      <c r="AH151" s="358"/>
      <c r="AI151" s="358"/>
      <c r="AJ151" s="358"/>
      <c r="AK151" s="358"/>
      <c r="AL151" s="358"/>
      <c r="AM151" s="358"/>
      <c r="AN151" s="358"/>
      <c r="AO151" s="358"/>
      <c r="AP151" s="366"/>
      <c r="AQ151" s="366"/>
      <c r="AR151" s="366"/>
      <c r="AS151" s="366"/>
      <c r="AT151" s="366"/>
      <c r="AU151" s="366"/>
      <c r="AV151" s="366"/>
      <c r="AW151" s="366"/>
      <c r="AX151" s="366"/>
      <c r="AY151" s="366"/>
      <c r="AZ151" s="366"/>
      <c r="BA151" s="366"/>
      <c r="BB151" s="366"/>
      <c r="BC151" s="374"/>
      <c r="BD151" s="374"/>
      <c r="BE151" s="374"/>
      <c r="BF151" s="374"/>
      <c r="BG151" s="374"/>
      <c r="BH151" s="374"/>
      <c r="BI151" s="374"/>
      <c r="BJ151" s="374"/>
      <c r="BK151" s="374"/>
      <c r="BL151" s="374"/>
      <c r="BM151" s="374"/>
      <c r="BN151" s="374"/>
      <c r="BO151" s="374"/>
      <c r="BP151" s="374"/>
      <c r="BQ151" s="374"/>
      <c r="BR151" s="374"/>
      <c r="BS151" s="374"/>
    </row>
    <row r="152" spans="3:71" x14ac:dyDescent="0.3"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66"/>
      <c r="P152" s="366"/>
      <c r="Q152" s="366"/>
      <c r="R152" s="366"/>
      <c r="S152" s="366"/>
      <c r="T152" s="366"/>
      <c r="U152" s="366"/>
      <c r="V152" s="366"/>
      <c r="W152" s="366"/>
      <c r="X152" s="366"/>
      <c r="Y152" s="366"/>
      <c r="Z152" s="366"/>
      <c r="AA152" s="358"/>
      <c r="AB152" s="358"/>
      <c r="AC152" s="358"/>
      <c r="AD152" s="358"/>
      <c r="AE152" s="358"/>
      <c r="AF152" s="358"/>
      <c r="AG152" s="358"/>
      <c r="AH152" s="358"/>
      <c r="AI152" s="358"/>
      <c r="AJ152" s="358"/>
      <c r="AK152" s="358"/>
      <c r="AL152" s="358"/>
      <c r="AM152" s="358"/>
      <c r="AN152" s="358"/>
      <c r="AO152" s="358"/>
      <c r="AP152" s="366"/>
      <c r="AQ152" s="366"/>
      <c r="AR152" s="366"/>
      <c r="AS152" s="366"/>
      <c r="AT152" s="366"/>
      <c r="AU152" s="366"/>
      <c r="AV152" s="366"/>
      <c r="AW152" s="366"/>
      <c r="AX152" s="366"/>
      <c r="AY152" s="366"/>
      <c r="AZ152" s="366"/>
      <c r="BA152" s="366"/>
      <c r="BB152" s="366"/>
      <c r="BC152" s="374"/>
      <c r="BD152" s="374"/>
      <c r="BE152" s="374"/>
      <c r="BF152" s="374"/>
      <c r="BG152" s="374"/>
      <c r="BH152" s="374"/>
      <c r="BI152" s="374"/>
      <c r="BJ152" s="374"/>
      <c r="BK152" s="374"/>
      <c r="BL152" s="374"/>
      <c r="BM152" s="374"/>
      <c r="BN152" s="374"/>
      <c r="BO152" s="374"/>
      <c r="BP152" s="374"/>
      <c r="BQ152" s="374"/>
      <c r="BR152" s="374"/>
      <c r="BS152" s="374"/>
    </row>
    <row r="153" spans="3:71" x14ac:dyDescent="0.3"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66"/>
      <c r="P153" s="366"/>
      <c r="Q153" s="366"/>
      <c r="R153" s="366"/>
      <c r="S153" s="366"/>
      <c r="T153" s="366"/>
      <c r="U153" s="366"/>
      <c r="V153" s="366"/>
      <c r="W153" s="366"/>
      <c r="X153" s="366"/>
      <c r="Y153" s="366"/>
      <c r="Z153" s="366"/>
      <c r="AA153" s="358"/>
      <c r="AB153" s="358"/>
      <c r="AC153" s="358"/>
      <c r="AD153" s="358"/>
      <c r="AE153" s="358"/>
      <c r="AF153" s="358"/>
      <c r="AG153" s="358"/>
      <c r="AH153" s="358"/>
      <c r="AI153" s="358"/>
      <c r="AJ153" s="358"/>
      <c r="AK153" s="358"/>
      <c r="AL153" s="358"/>
      <c r="AM153" s="358"/>
      <c r="AN153" s="358"/>
      <c r="AO153" s="358"/>
      <c r="AP153" s="366"/>
      <c r="AQ153" s="366"/>
      <c r="AR153" s="366"/>
      <c r="AS153" s="366"/>
      <c r="AT153" s="366"/>
      <c r="AU153" s="366"/>
      <c r="AV153" s="366"/>
      <c r="AW153" s="366"/>
      <c r="AX153" s="366"/>
      <c r="AY153" s="366"/>
      <c r="AZ153" s="366"/>
      <c r="BA153" s="366"/>
      <c r="BB153" s="366"/>
      <c r="BC153" s="374"/>
      <c r="BD153" s="374"/>
      <c r="BE153" s="374"/>
      <c r="BF153" s="374"/>
      <c r="BG153" s="374"/>
      <c r="BH153" s="374"/>
      <c r="BI153" s="374"/>
      <c r="BJ153" s="374"/>
      <c r="BK153" s="374"/>
      <c r="BL153" s="374"/>
      <c r="BM153" s="374"/>
      <c r="BN153" s="374"/>
      <c r="BO153" s="374"/>
      <c r="BP153" s="374"/>
      <c r="BQ153" s="374"/>
      <c r="BR153" s="374"/>
      <c r="BS153" s="374"/>
    </row>
    <row r="154" spans="3:71" x14ac:dyDescent="0.3">
      <c r="C154" s="358"/>
      <c r="D154" s="358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66"/>
      <c r="P154" s="366"/>
      <c r="Q154" s="366"/>
      <c r="R154" s="366"/>
      <c r="S154" s="366"/>
      <c r="T154" s="366"/>
      <c r="U154" s="366"/>
      <c r="V154" s="366"/>
      <c r="W154" s="366"/>
      <c r="X154" s="366"/>
      <c r="Y154" s="366"/>
      <c r="Z154" s="366"/>
      <c r="AA154" s="358"/>
      <c r="AB154" s="358"/>
      <c r="AC154" s="358"/>
      <c r="AD154" s="358"/>
      <c r="AE154" s="358"/>
      <c r="AF154" s="358"/>
      <c r="AG154" s="358"/>
      <c r="AH154" s="358"/>
      <c r="AI154" s="358"/>
      <c r="AJ154" s="358"/>
      <c r="AK154" s="358"/>
      <c r="AL154" s="358"/>
      <c r="AM154" s="358"/>
      <c r="AN154" s="358"/>
      <c r="AO154" s="358"/>
      <c r="AP154" s="366"/>
      <c r="AQ154" s="366"/>
      <c r="AR154" s="366"/>
      <c r="AS154" s="366"/>
      <c r="AT154" s="366"/>
      <c r="AU154" s="366"/>
      <c r="AV154" s="366"/>
      <c r="AW154" s="366"/>
      <c r="AX154" s="366"/>
      <c r="AY154" s="366"/>
      <c r="AZ154" s="366"/>
      <c r="BA154" s="366"/>
      <c r="BB154" s="366"/>
      <c r="BC154" s="374"/>
      <c r="BD154" s="374"/>
      <c r="BE154" s="374"/>
      <c r="BF154" s="374"/>
      <c r="BG154" s="374"/>
      <c r="BH154" s="374"/>
      <c r="BI154" s="374"/>
      <c r="BJ154" s="374"/>
      <c r="BK154" s="374"/>
      <c r="BL154" s="374"/>
      <c r="BM154" s="374"/>
      <c r="BN154" s="374"/>
      <c r="BO154" s="374"/>
      <c r="BP154" s="374"/>
      <c r="BQ154" s="374"/>
      <c r="BR154" s="374"/>
      <c r="BS154" s="374"/>
    </row>
    <row r="155" spans="3:71" x14ac:dyDescent="0.3">
      <c r="C155" s="358"/>
      <c r="D155" s="358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66"/>
      <c r="P155" s="366"/>
      <c r="Q155" s="366"/>
      <c r="R155" s="366"/>
      <c r="S155" s="366"/>
      <c r="T155" s="366"/>
      <c r="U155" s="366"/>
      <c r="V155" s="366"/>
      <c r="W155" s="366"/>
      <c r="X155" s="366"/>
      <c r="Y155" s="366"/>
      <c r="Z155" s="366"/>
      <c r="AA155" s="358"/>
      <c r="AB155" s="358"/>
      <c r="AC155" s="358"/>
      <c r="AD155" s="358"/>
      <c r="AE155" s="358"/>
      <c r="AF155" s="358"/>
      <c r="AG155" s="358"/>
      <c r="AH155" s="358"/>
      <c r="AI155" s="358"/>
      <c r="AJ155" s="358"/>
      <c r="AK155" s="358"/>
      <c r="AL155" s="358"/>
      <c r="AM155" s="358"/>
      <c r="AN155" s="358"/>
      <c r="AO155" s="358"/>
      <c r="AP155" s="366"/>
      <c r="AQ155" s="366"/>
      <c r="AR155" s="366"/>
      <c r="AS155" s="366"/>
      <c r="AT155" s="366"/>
      <c r="AU155" s="366"/>
      <c r="AV155" s="366"/>
      <c r="AW155" s="366"/>
      <c r="AX155" s="366"/>
      <c r="AY155" s="366"/>
      <c r="AZ155" s="366"/>
      <c r="BA155" s="366"/>
      <c r="BB155" s="366"/>
      <c r="BC155" s="374"/>
      <c r="BD155" s="374"/>
      <c r="BE155" s="374"/>
      <c r="BF155" s="374"/>
      <c r="BG155" s="374"/>
      <c r="BH155" s="374"/>
      <c r="BI155" s="374"/>
      <c r="BJ155" s="374"/>
      <c r="BK155" s="374"/>
      <c r="BL155" s="374"/>
      <c r="BM155" s="374"/>
      <c r="BN155" s="374"/>
      <c r="BO155" s="374"/>
      <c r="BP155" s="374"/>
      <c r="BQ155" s="374"/>
      <c r="BR155" s="374"/>
      <c r="BS155" s="374"/>
    </row>
    <row r="156" spans="3:71" x14ac:dyDescent="0.3">
      <c r="C156" s="358"/>
      <c r="D156" s="358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66"/>
      <c r="P156" s="366"/>
      <c r="Q156" s="366"/>
      <c r="R156" s="366"/>
      <c r="S156" s="366"/>
      <c r="T156" s="366"/>
      <c r="U156" s="366"/>
      <c r="V156" s="366"/>
      <c r="W156" s="366"/>
      <c r="X156" s="366"/>
      <c r="Y156" s="366"/>
      <c r="Z156" s="366"/>
      <c r="AA156" s="358"/>
      <c r="AB156" s="358"/>
      <c r="AC156" s="358"/>
      <c r="AD156" s="358"/>
      <c r="AE156" s="358"/>
      <c r="AF156" s="358"/>
      <c r="AG156" s="358"/>
      <c r="AH156" s="358"/>
      <c r="AI156" s="358"/>
      <c r="AJ156" s="358"/>
      <c r="AK156" s="358"/>
      <c r="AL156" s="358"/>
      <c r="AM156" s="358"/>
      <c r="AN156" s="358"/>
      <c r="AO156" s="358"/>
      <c r="AP156" s="366"/>
      <c r="AQ156" s="366"/>
      <c r="AR156" s="366"/>
      <c r="AS156" s="366"/>
      <c r="AT156" s="366"/>
      <c r="AU156" s="366"/>
      <c r="AV156" s="366"/>
      <c r="AW156" s="366"/>
      <c r="AX156" s="366"/>
      <c r="AY156" s="366"/>
      <c r="AZ156" s="366"/>
      <c r="BA156" s="366"/>
      <c r="BB156" s="366"/>
      <c r="BC156" s="374"/>
      <c r="BD156" s="374"/>
      <c r="BE156" s="374"/>
      <c r="BF156" s="374"/>
      <c r="BG156" s="374"/>
      <c r="BH156" s="374"/>
      <c r="BI156" s="374"/>
      <c r="BJ156" s="374"/>
      <c r="BK156" s="374"/>
      <c r="BL156" s="374"/>
      <c r="BM156" s="374"/>
      <c r="BN156" s="374"/>
      <c r="BO156" s="374"/>
      <c r="BP156" s="374"/>
      <c r="BQ156" s="374"/>
      <c r="BR156" s="374"/>
      <c r="BS156" s="374"/>
    </row>
    <row r="157" spans="3:71" x14ac:dyDescent="0.3">
      <c r="C157" s="358"/>
      <c r="D157" s="358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66"/>
      <c r="P157" s="366"/>
      <c r="Q157" s="366"/>
      <c r="R157" s="366"/>
      <c r="S157" s="366"/>
      <c r="T157" s="366"/>
      <c r="U157" s="366"/>
      <c r="V157" s="366"/>
      <c r="W157" s="366"/>
      <c r="X157" s="366"/>
      <c r="Y157" s="366"/>
      <c r="Z157" s="366"/>
      <c r="AA157" s="358"/>
      <c r="AB157" s="358"/>
      <c r="AC157" s="358"/>
      <c r="AD157" s="358"/>
      <c r="AE157" s="358"/>
      <c r="AF157" s="358"/>
      <c r="AG157" s="358"/>
      <c r="AH157" s="358"/>
      <c r="AI157" s="358"/>
      <c r="AJ157" s="358"/>
      <c r="AK157" s="358"/>
      <c r="AL157" s="358"/>
      <c r="AM157" s="358"/>
      <c r="AN157" s="358"/>
      <c r="AO157" s="358"/>
      <c r="AP157" s="366"/>
      <c r="AQ157" s="366"/>
      <c r="AR157" s="366"/>
      <c r="AS157" s="366"/>
      <c r="AT157" s="366"/>
      <c r="AU157" s="366"/>
      <c r="AV157" s="366"/>
      <c r="AW157" s="366"/>
      <c r="AX157" s="366"/>
      <c r="AY157" s="366"/>
      <c r="AZ157" s="366"/>
      <c r="BA157" s="366"/>
      <c r="BB157" s="366"/>
      <c r="BC157" s="374"/>
      <c r="BD157" s="374"/>
      <c r="BE157" s="374"/>
      <c r="BF157" s="374"/>
      <c r="BG157" s="374"/>
      <c r="BH157" s="374"/>
      <c r="BI157" s="374"/>
      <c r="BJ157" s="374"/>
      <c r="BK157" s="374"/>
      <c r="BL157" s="374"/>
      <c r="BM157" s="374"/>
      <c r="BN157" s="374"/>
      <c r="BO157" s="374"/>
      <c r="BP157" s="374"/>
      <c r="BQ157" s="374"/>
      <c r="BR157" s="374"/>
      <c r="BS157" s="374"/>
    </row>
    <row r="158" spans="3:71" x14ac:dyDescent="0.3"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66"/>
      <c r="P158" s="366"/>
      <c r="Q158" s="366"/>
      <c r="R158" s="366"/>
      <c r="S158" s="366"/>
      <c r="T158" s="366"/>
      <c r="U158" s="366"/>
      <c r="V158" s="366"/>
      <c r="W158" s="366"/>
      <c r="X158" s="366"/>
      <c r="Y158" s="366"/>
      <c r="Z158" s="366"/>
      <c r="AA158" s="358"/>
      <c r="AB158" s="358"/>
      <c r="AC158" s="358"/>
      <c r="AD158" s="358"/>
      <c r="AE158" s="358"/>
      <c r="AF158" s="358"/>
      <c r="AG158" s="358"/>
      <c r="AH158" s="358"/>
      <c r="AI158" s="358"/>
      <c r="AJ158" s="358"/>
      <c r="AK158" s="358"/>
      <c r="AL158" s="358"/>
      <c r="AM158" s="358"/>
      <c r="AN158" s="358"/>
      <c r="AO158" s="358"/>
      <c r="AP158" s="366"/>
      <c r="AQ158" s="366"/>
      <c r="AR158" s="366"/>
      <c r="AS158" s="366"/>
      <c r="AT158" s="366"/>
      <c r="AU158" s="366"/>
      <c r="AV158" s="366"/>
      <c r="AW158" s="366"/>
      <c r="AX158" s="366"/>
      <c r="AY158" s="366"/>
      <c r="AZ158" s="366"/>
      <c r="BA158" s="366"/>
      <c r="BB158" s="366"/>
      <c r="BC158" s="374"/>
      <c r="BD158" s="374"/>
      <c r="BE158" s="374"/>
      <c r="BF158" s="374"/>
      <c r="BG158" s="374"/>
      <c r="BH158" s="374"/>
      <c r="BI158" s="374"/>
      <c r="BJ158" s="374"/>
      <c r="BK158" s="374"/>
      <c r="BL158" s="374"/>
      <c r="BM158" s="374"/>
      <c r="BN158" s="374"/>
      <c r="BO158" s="374"/>
      <c r="BP158" s="374"/>
      <c r="BQ158" s="374"/>
      <c r="BR158" s="374"/>
      <c r="BS158" s="374"/>
    </row>
    <row r="159" spans="3:71" x14ac:dyDescent="0.3">
      <c r="C159" s="358"/>
      <c r="D159" s="358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66"/>
      <c r="P159" s="366"/>
      <c r="Q159" s="366"/>
      <c r="R159" s="366"/>
      <c r="S159" s="366"/>
      <c r="T159" s="366"/>
      <c r="U159" s="366"/>
      <c r="V159" s="366"/>
      <c r="W159" s="366"/>
      <c r="X159" s="366"/>
      <c r="Y159" s="366"/>
      <c r="Z159" s="366"/>
      <c r="AA159" s="358"/>
      <c r="AB159" s="358"/>
      <c r="AC159" s="358"/>
      <c r="AD159" s="358"/>
      <c r="AE159" s="358"/>
      <c r="AF159" s="358"/>
      <c r="AG159" s="358"/>
      <c r="AH159" s="358"/>
      <c r="AI159" s="358"/>
      <c r="AJ159" s="358"/>
      <c r="AK159" s="358"/>
      <c r="AL159" s="358"/>
      <c r="AM159" s="358"/>
      <c r="AN159" s="358"/>
      <c r="AO159" s="358"/>
      <c r="AP159" s="366"/>
      <c r="AQ159" s="366"/>
      <c r="AR159" s="366"/>
      <c r="AS159" s="366"/>
      <c r="AT159" s="366"/>
      <c r="AU159" s="366"/>
      <c r="AV159" s="366"/>
      <c r="AW159" s="366"/>
      <c r="AX159" s="366"/>
      <c r="AY159" s="366"/>
      <c r="AZ159" s="366"/>
      <c r="BA159" s="366"/>
      <c r="BB159" s="366"/>
      <c r="BC159" s="374"/>
      <c r="BD159" s="374"/>
      <c r="BE159" s="374"/>
      <c r="BF159" s="374"/>
      <c r="BG159" s="374"/>
      <c r="BH159" s="374"/>
      <c r="BI159" s="374"/>
      <c r="BJ159" s="374"/>
      <c r="BK159" s="374"/>
      <c r="BL159" s="374"/>
      <c r="BM159" s="374"/>
      <c r="BN159" s="374"/>
      <c r="BO159" s="374"/>
      <c r="BP159" s="374"/>
      <c r="BQ159" s="374"/>
      <c r="BR159" s="374"/>
      <c r="BS159" s="374"/>
    </row>
    <row r="160" spans="3:71" x14ac:dyDescent="0.3">
      <c r="C160" s="358"/>
      <c r="D160" s="358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66"/>
      <c r="P160" s="366"/>
      <c r="Q160" s="366"/>
      <c r="R160" s="366"/>
      <c r="S160" s="366"/>
      <c r="T160" s="366"/>
      <c r="U160" s="366"/>
      <c r="V160" s="366"/>
      <c r="W160" s="366"/>
      <c r="X160" s="366"/>
      <c r="Y160" s="366"/>
      <c r="Z160" s="366"/>
      <c r="AA160" s="358"/>
      <c r="AB160" s="358"/>
      <c r="AC160" s="358"/>
      <c r="AD160" s="358"/>
      <c r="AE160" s="358"/>
      <c r="AF160" s="358"/>
      <c r="AG160" s="358"/>
      <c r="AH160" s="358"/>
      <c r="AI160" s="358"/>
      <c r="AJ160" s="358"/>
      <c r="AK160" s="358"/>
      <c r="AL160" s="358"/>
      <c r="AM160" s="358"/>
      <c r="AN160" s="358"/>
      <c r="AO160" s="358"/>
      <c r="AP160" s="366"/>
      <c r="AQ160" s="366"/>
      <c r="AR160" s="366"/>
      <c r="AS160" s="366"/>
      <c r="AT160" s="366"/>
      <c r="AU160" s="366"/>
      <c r="AV160" s="366"/>
      <c r="AW160" s="366"/>
      <c r="AX160" s="366"/>
      <c r="AY160" s="366"/>
      <c r="AZ160" s="366"/>
      <c r="BA160" s="366"/>
      <c r="BB160" s="366"/>
      <c r="BC160" s="374"/>
      <c r="BD160" s="374"/>
      <c r="BE160" s="374"/>
      <c r="BF160" s="374"/>
      <c r="BG160" s="374"/>
      <c r="BH160" s="374"/>
      <c r="BI160" s="374"/>
      <c r="BJ160" s="374"/>
      <c r="BK160" s="374"/>
      <c r="BL160" s="374"/>
      <c r="BM160" s="374"/>
      <c r="BN160" s="374"/>
      <c r="BO160" s="374"/>
      <c r="BP160" s="374"/>
      <c r="BQ160" s="374"/>
      <c r="BR160" s="374"/>
      <c r="BS160" s="374"/>
    </row>
    <row r="161" spans="3:71" x14ac:dyDescent="0.3"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66"/>
      <c r="P161" s="366"/>
      <c r="Q161" s="366"/>
      <c r="R161" s="366"/>
      <c r="S161" s="366"/>
      <c r="T161" s="366"/>
      <c r="U161" s="366"/>
      <c r="V161" s="366"/>
      <c r="W161" s="366"/>
      <c r="X161" s="366"/>
      <c r="Y161" s="366"/>
      <c r="Z161" s="366"/>
      <c r="AA161" s="358"/>
      <c r="AB161" s="358"/>
      <c r="AC161" s="358"/>
      <c r="AD161" s="358"/>
      <c r="AE161" s="358"/>
      <c r="AF161" s="358"/>
      <c r="AG161" s="358"/>
      <c r="AH161" s="358"/>
      <c r="AI161" s="358"/>
      <c r="AJ161" s="358"/>
      <c r="AK161" s="358"/>
      <c r="AL161" s="358"/>
      <c r="AM161" s="358"/>
      <c r="AN161" s="358"/>
      <c r="AO161" s="358"/>
      <c r="AP161" s="366"/>
      <c r="AQ161" s="366"/>
      <c r="AR161" s="366"/>
      <c r="AS161" s="366"/>
      <c r="AT161" s="366"/>
      <c r="AU161" s="366"/>
      <c r="AV161" s="366"/>
      <c r="AW161" s="366"/>
      <c r="AX161" s="366"/>
      <c r="AY161" s="366"/>
      <c r="AZ161" s="366"/>
      <c r="BA161" s="366"/>
      <c r="BB161" s="366"/>
      <c r="BC161" s="374"/>
      <c r="BD161" s="374"/>
      <c r="BE161" s="374"/>
      <c r="BF161" s="374"/>
      <c r="BG161" s="374"/>
      <c r="BH161" s="374"/>
      <c r="BI161" s="374"/>
      <c r="BJ161" s="374"/>
      <c r="BK161" s="374"/>
      <c r="BL161" s="374"/>
      <c r="BM161" s="374"/>
      <c r="BN161" s="374"/>
      <c r="BO161" s="374"/>
      <c r="BP161" s="374"/>
      <c r="BQ161" s="374"/>
      <c r="BR161" s="374"/>
      <c r="BS161" s="374"/>
    </row>
    <row r="162" spans="3:71" x14ac:dyDescent="0.3">
      <c r="C162" s="358"/>
      <c r="D162" s="358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66"/>
      <c r="P162" s="366"/>
      <c r="Q162" s="366"/>
      <c r="R162" s="366"/>
      <c r="S162" s="366"/>
      <c r="T162" s="366"/>
      <c r="U162" s="366"/>
      <c r="V162" s="366"/>
      <c r="W162" s="366"/>
      <c r="X162" s="366"/>
      <c r="Y162" s="366"/>
      <c r="Z162" s="366"/>
      <c r="AA162" s="358"/>
      <c r="AB162" s="358"/>
      <c r="AC162" s="358"/>
      <c r="AD162" s="358"/>
      <c r="AE162" s="358"/>
      <c r="AF162" s="358"/>
      <c r="AG162" s="358"/>
      <c r="AH162" s="358"/>
      <c r="AI162" s="358"/>
      <c r="AJ162" s="358"/>
      <c r="AK162" s="358"/>
      <c r="AL162" s="358"/>
      <c r="AM162" s="358"/>
      <c r="AN162" s="358"/>
      <c r="AO162" s="358"/>
      <c r="AP162" s="366"/>
      <c r="AQ162" s="366"/>
      <c r="AR162" s="366"/>
      <c r="AS162" s="366"/>
      <c r="AT162" s="366"/>
      <c r="AU162" s="366"/>
      <c r="AV162" s="366"/>
      <c r="AW162" s="366"/>
      <c r="AX162" s="366"/>
      <c r="AY162" s="366"/>
      <c r="AZ162" s="366"/>
      <c r="BA162" s="366"/>
      <c r="BB162" s="366"/>
      <c r="BC162" s="374"/>
      <c r="BD162" s="374"/>
      <c r="BE162" s="374"/>
      <c r="BF162" s="374"/>
      <c r="BG162" s="374"/>
      <c r="BH162" s="374"/>
      <c r="BI162" s="374"/>
      <c r="BJ162" s="374"/>
      <c r="BK162" s="374"/>
      <c r="BL162" s="374"/>
      <c r="BM162" s="374"/>
      <c r="BN162" s="374"/>
      <c r="BO162" s="374"/>
      <c r="BP162" s="374"/>
      <c r="BQ162" s="374"/>
      <c r="BR162" s="374"/>
      <c r="BS162" s="374"/>
    </row>
    <row r="163" spans="3:71" x14ac:dyDescent="0.3">
      <c r="C163" s="358"/>
      <c r="D163" s="358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66"/>
      <c r="P163" s="366"/>
      <c r="Q163" s="366"/>
      <c r="R163" s="366"/>
      <c r="S163" s="366"/>
      <c r="T163" s="366"/>
      <c r="U163" s="366"/>
      <c r="V163" s="366"/>
      <c r="W163" s="366"/>
      <c r="X163" s="366"/>
      <c r="Y163" s="366"/>
      <c r="Z163" s="366"/>
      <c r="AA163" s="358"/>
      <c r="AB163" s="358"/>
      <c r="AC163" s="358"/>
      <c r="AD163" s="358"/>
      <c r="AE163" s="358"/>
      <c r="AF163" s="358"/>
      <c r="AG163" s="358"/>
      <c r="AH163" s="358"/>
      <c r="AI163" s="358"/>
      <c r="AJ163" s="358"/>
      <c r="AK163" s="358"/>
      <c r="AL163" s="358"/>
      <c r="AM163" s="358"/>
      <c r="AN163" s="358"/>
      <c r="AO163" s="358"/>
      <c r="AP163" s="366"/>
      <c r="AQ163" s="366"/>
      <c r="AR163" s="366"/>
      <c r="AS163" s="366"/>
      <c r="AT163" s="366"/>
      <c r="AU163" s="366"/>
      <c r="AV163" s="366"/>
      <c r="AW163" s="366"/>
      <c r="AX163" s="366"/>
      <c r="AY163" s="366"/>
      <c r="AZ163" s="366"/>
      <c r="BA163" s="366"/>
      <c r="BB163" s="366"/>
      <c r="BC163" s="374"/>
      <c r="BD163" s="374"/>
      <c r="BE163" s="374"/>
      <c r="BF163" s="374"/>
      <c r="BG163" s="374"/>
      <c r="BH163" s="374"/>
      <c r="BI163" s="374"/>
      <c r="BJ163" s="374"/>
      <c r="BK163" s="374"/>
      <c r="BL163" s="374"/>
      <c r="BM163" s="374"/>
      <c r="BN163" s="374"/>
      <c r="BO163" s="374"/>
      <c r="BP163" s="374"/>
      <c r="BQ163" s="374"/>
      <c r="BR163" s="374"/>
      <c r="BS163" s="374"/>
    </row>
    <row r="164" spans="3:71" x14ac:dyDescent="0.3">
      <c r="C164" s="358"/>
      <c r="D164" s="358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66"/>
      <c r="P164" s="366"/>
      <c r="Q164" s="366"/>
      <c r="R164" s="366"/>
      <c r="S164" s="366"/>
      <c r="T164" s="366"/>
      <c r="U164" s="366"/>
      <c r="V164" s="366"/>
      <c r="W164" s="366"/>
      <c r="X164" s="366"/>
      <c r="Y164" s="366"/>
      <c r="Z164" s="366"/>
      <c r="AA164" s="358"/>
      <c r="AB164" s="358"/>
      <c r="AC164" s="358"/>
      <c r="AD164" s="358"/>
      <c r="AE164" s="358"/>
      <c r="AF164" s="358"/>
      <c r="AG164" s="358"/>
      <c r="AH164" s="358"/>
      <c r="AI164" s="358"/>
      <c r="AJ164" s="358"/>
      <c r="AK164" s="358"/>
      <c r="AL164" s="358"/>
      <c r="AM164" s="358"/>
      <c r="AN164" s="358"/>
      <c r="AO164" s="358"/>
      <c r="AP164" s="366"/>
      <c r="AQ164" s="366"/>
      <c r="AR164" s="366"/>
      <c r="AS164" s="366"/>
      <c r="AT164" s="366"/>
      <c r="AU164" s="366"/>
      <c r="AV164" s="366"/>
      <c r="AW164" s="366"/>
      <c r="AX164" s="366"/>
      <c r="AY164" s="366"/>
      <c r="AZ164" s="366"/>
      <c r="BA164" s="366"/>
      <c r="BB164" s="366"/>
      <c r="BC164" s="374"/>
      <c r="BD164" s="374"/>
      <c r="BE164" s="374"/>
      <c r="BF164" s="374"/>
      <c r="BG164" s="374"/>
      <c r="BH164" s="374"/>
      <c r="BI164" s="374"/>
      <c r="BJ164" s="374"/>
      <c r="BK164" s="374"/>
      <c r="BL164" s="374"/>
      <c r="BM164" s="374"/>
      <c r="BN164" s="374"/>
      <c r="BO164" s="374"/>
      <c r="BP164" s="374"/>
      <c r="BQ164" s="374"/>
      <c r="BR164" s="374"/>
      <c r="BS164" s="374"/>
    </row>
    <row r="165" spans="3:71" x14ac:dyDescent="0.3">
      <c r="C165" s="358"/>
      <c r="D165" s="358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66"/>
      <c r="P165" s="366"/>
      <c r="Q165" s="366"/>
      <c r="R165" s="366"/>
      <c r="S165" s="366"/>
      <c r="T165" s="366"/>
      <c r="U165" s="366"/>
      <c r="V165" s="366"/>
      <c r="W165" s="366"/>
      <c r="X165" s="366"/>
      <c r="Y165" s="366"/>
      <c r="Z165" s="366"/>
      <c r="AA165" s="358"/>
      <c r="AB165" s="358"/>
      <c r="AC165" s="358"/>
      <c r="AD165" s="358"/>
      <c r="AE165" s="358"/>
      <c r="AF165" s="358"/>
      <c r="AG165" s="358"/>
      <c r="AH165" s="358"/>
      <c r="AI165" s="358"/>
      <c r="AJ165" s="358"/>
      <c r="AK165" s="358"/>
      <c r="AL165" s="358"/>
      <c r="AM165" s="358"/>
      <c r="AN165" s="358"/>
      <c r="AO165" s="358"/>
      <c r="AP165" s="366"/>
      <c r="AQ165" s="366"/>
      <c r="AR165" s="366"/>
      <c r="AS165" s="366"/>
      <c r="AT165" s="366"/>
      <c r="AU165" s="366"/>
      <c r="AV165" s="366"/>
      <c r="AW165" s="366"/>
      <c r="AX165" s="366"/>
      <c r="AY165" s="366"/>
      <c r="AZ165" s="366"/>
      <c r="BA165" s="366"/>
      <c r="BB165" s="366"/>
      <c r="BC165" s="374"/>
      <c r="BD165" s="374"/>
      <c r="BE165" s="374"/>
      <c r="BF165" s="374"/>
      <c r="BG165" s="374"/>
      <c r="BH165" s="374"/>
      <c r="BI165" s="374"/>
      <c r="BJ165" s="374"/>
      <c r="BK165" s="374"/>
      <c r="BL165" s="374"/>
      <c r="BM165" s="374"/>
      <c r="BN165" s="374"/>
      <c r="BO165" s="374"/>
      <c r="BP165" s="374"/>
      <c r="BQ165" s="374"/>
      <c r="BR165" s="374"/>
      <c r="BS165" s="374"/>
    </row>
    <row r="166" spans="3:71" x14ac:dyDescent="0.3">
      <c r="C166" s="358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66"/>
      <c r="P166" s="366"/>
      <c r="Q166" s="366"/>
      <c r="R166" s="366"/>
      <c r="S166" s="366"/>
      <c r="T166" s="366"/>
      <c r="U166" s="366"/>
      <c r="V166" s="366"/>
      <c r="W166" s="366"/>
      <c r="X166" s="366"/>
      <c r="Y166" s="366"/>
      <c r="Z166" s="366"/>
      <c r="AA166" s="358"/>
      <c r="AB166" s="358"/>
      <c r="AC166" s="358"/>
      <c r="AD166" s="358"/>
      <c r="AE166" s="358"/>
      <c r="AF166" s="358"/>
      <c r="AG166" s="358"/>
      <c r="AH166" s="358"/>
      <c r="AI166" s="358"/>
      <c r="AJ166" s="358"/>
      <c r="AK166" s="358"/>
      <c r="AL166" s="358"/>
      <c r="AM166" s="358"/>
      <c r="AN166" s="358"/>
      <c r="AO166" s="358"/>
      <c r="AP166" s="366"/>
      <c r="AQ166" s="366"/>
      <c r="AR166" s="366"/>
      <c r="AS166" s="366"/>
      <c r="AT166" s="366"/>
      <c r="AU166" s="366"/>
      <c r="AV166" s="366"/>
      <c r="AW166" s="366"/>
      <c r="AX166" s="366"/>
      <c r="AY166" s="366"/>
      <c r="AZ166" s="366"/>
      <c r="BA166" s="366"/>
      <c r="BB166" s="366"/>
      <c r="BC166" s="374"/>
      <c r="BD166" s="374"/>
      <c r="BE166" s="374"/>
      <c r="BF166" s="374"/>
      <c r="BG166" s="374"/>
      <c r="BH166" s="374"/>
      <c r="BI166" s="374"/>
      <c r="BJ166" s="374"/>
      <c r="BK166" s="374"/>
      <c r="BL166" s="374"/>
      <c r="BM166" s="374"/>
      <c r="BN166" s="374"/>
      <c r="BO166" s="374"/>
      <c r="BP166" s="374"/>
      <c r="BQ166" s="374"/>
      <c r="BR166" s="374"/>
      <c r="BS166" s="374"/>
    </row>
    <row r="167" spans="3:71" x14ac:dyDescent="0.3">
      <c r="C167" s="358"/>
      <c r="D167" s="358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66"/>
      <c r="P167" s="366"/>
      <c r="Q167" s="366"/>
      <c r="R167" s="366"/>
      <c r="S167" s="366"/>
      <c r="T167" s="366"/>
      <c r="U167" s="366"/>
      <c r="V167" s="366"/>
      <c r="W167" s="366"/>
      <c r="X167" s="366"/>
      <c r="Y167" s="366"/>
      <c r="Z167" s="366"/>
      <c r="AA167" s="358"/>
      <c r="AB167" s="358"/>
      <c r="AC167" s="358"/>
      <c r="AD167" s="358"/>
      <c r="AE167" s="358"/>
      <c r="AF167" s="358"/>
      <c r="AG167" s="358"/>
      <c r="AH167" s="358"/>
      <c r="AI167" s="358"/>
      <c r="AJ167" s="358"/>
      <c r="AK167" s="358"/>
      <c r="AL167" s="358"/>
      <c r="AM167" s="358"/>
      <c r="AN167" s="358"/>
      <c r="AO167" s="358"/>
      <c r="AP167" s="366"/>
      <c r="AQ167" s="366"/>
      <c r="AR167" s="366"/>
      <c r="AS167" s="366"/>
      <c r="AT167" s="366"/>
      <c r="AU167" s="366"/>
      <c r="AV167" s="366"/>
      <c r="AW167" s="366"/>
      <c r="AX167" s="366"/>
      <c r="AY167" s="366"/>
      <c r="AZ167" s="366"/>
      <c r="BA167" s="366"/>
      <c r="BB167" s="366"/>
      <c r="BC167" s="374"/>
      <c r="BD167" s="374"/>
      <c r="BE167" s="374"/>
      <c r="BF167" s="374"/>
      <c r="BG167" s="374"/>
      <c r="BH167" s="374"/>
      <c r="BI167" s="374"/>
      <c r="BJ167" s="374"/>
      <c r="BK167" s="374"/>
      <c r="BL167" s="374"/>
      <c r="BM167" s="374"/>
      <c r="BN167" s="374"/>
      <c r="BO167" s="374"/>
      <c r="BP167" s="374"/>
      <c r="BQ167" s="374"/>
      <c r="BR167" s="374"/>
      <c r="BS167" s="374"/>
    </row>
    <row r="168" spans="3:71" x14ac:dyDescent="0.3">
      <c r="C168" s="358"/>
      <c r="D168" s="358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66"/>
      <c r="P168" s="366"/>
      <c r="Q168" s="366"/>
      <c r="R168" s="366"/>
      <c r="S168" s="366"/>
      <c r="T168" s="366"/>
      <c r="U168" s="366"/>
      <c r="V168" s="366"/>
      <c r="W168" s="366"/>
      <c r="X168" s="366"/>
      <c r="Y168" s="366"/>
      <c r="Z168" s="366"/>
      <c r="AA168" s="358"/>
      <c r="AB168" s="358"/>
      <c r="AC168" s="358"/>
      <c r="AD168" s="358"/>
      <c r="AE168" s="358"/>
      <c r="AF168" s="358"/>
      <c r="AG168" s="358"/>
      <c r="AH168" s="358"/>
      <c r="AI168" s="358"/>
      <c r="AJ168" s="358"/>
      <c r="AK168" s="358"/>
      <c r="AL168" s="358"/>
      <c r="AM168" s="358"/>
      <c r="AN168" s="358"/>
      <c r="AO168" s="358"/>
      <c r="AP168" s="366"/>
      <c r="AQ168" s="366"/>
      <c r="AR168" s="366"/>
      <c r="AS168" s="366"/>
      <c r="AT168" s="366"/>
      <c r="AU168" s="366"/>
      <c r="AV168" s="366"/>
      <c r="AW168" s="366"/>
      <c r="AX168" s="366"/>
      <c r="AY168" s="366"/>
      <c r="AZ168" s="366"/>
      <c r="BA168" s="366"/>
      <c r="BB168" s="366"/>
      <c r="BC168" s="374"/>
      <c r="BD168" s="374"/>
      <c r="BE168" s="374"/>
      <c r="BF168" s="374"/>
      <c r="BG168" s="374"/>
      <c r="BH168" s="374"/>
      <c r="BI168" s="374"/>
      <c r="BJ168" s="374"/>
      <c r="BK168" s="374"/>
      <c r="BL168" s="374"/>
      <c r="BM168" s="374"/>
      <c r="BN168" s="374"/>
      <c r="BO168" s="374"/>
      <c r="BP168" s="374"/>
      <c r="BQ168" s="374"/>
      <c r="BR168" s="374"/>
      <c r="BS168" s="374"/>
    </row>
    <row r="169" spans="3:71" x14ac:dyDescent="0.3">
      <c r="C169" s="358"/>
      <c r="D169" s="358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66"/>
      <c r="P169" s="366"/>
      <c r="Q169" s="366"/>
      <c r="R169" s="366"/>
      <c r="S169" s="366"/>
      <c r="T169" s="366"/>
      <c r="U169" s="366"/>
      <c r="V169" s="366"/>
      <c r="W169" s="366"/>
      <c r="X169" s="366"/>
      <c r="Y169" s="366"/>
      <c r="Z169" s="366"/>
      <c r="AA169" s="358"/>
      <c r="AB169" s="358"/>
      <c r="AC169" s="358"/>
      <c r="AD169" s="358"/>
      <c r="AE169" s="358"/>
      <c r="AF169" s="358"/>
      <c r="AG169" s="358"/>
      <c r="AH169" s="358"/>
      <c r="AI169" s="358"/>
      <c r="AJ169" s="358"/>
      <c r="AK169" s="358"/>
      <c r="AL169" s="358"/>
      <c r="AM169" s="358"/>
      <c r="AN169" s="358"/>
      <c r="AO169" s="358"/>
      <c r="AP169" s="366"/>
      <c r="AQ169" s="366"/>
      <c r="AR169" s="366"/>
      <c r="AS169" s="366"/>
      <c r="AT169" s="366"/>
      <c r="AU169" s="366"/>
      <c r="AV169" s="366"/>
      <c r="AW169" s="366"/>
      <c r="AX169" s="366"/>
      <c r="AY169" s="366"/>
      <c r="AZ169" s="366"/>
      <c r="BA169" s="366"/>
      <c r="BB169" s="366"/>
      <c r="BC169" s="374"/>
      <c r="BD169" s="374"/>
      <c r="BE169" s="374"/>
      <c r="BF169" s="374"/>
      <c r="BG169" s="374"/>
      <c r="BH169" s="374"/>
      <c r="BI169" s="374"/>
      <c r="BJ169" s="374"/>
      <c r="BK169" s="374"/>
      <c r="BL169" s="374"/>
      <c r="BM169" s="374"/>
      <c r="BN169" s="374"/>
      <c r="BO169" s="374"/>
      <c r="BP169" s="374"/>
      <c r="BQ169" s="374"/>
      <c r="BR169" s="374"/>
      <c r="BS169" s="374"/>
    </row>
    <row r="170" spans="3:71" x14ac:dyDescent="0.3">
      <c r="C170" s="358"/>
      <c r="D170" s="358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66"/>
      <c r="P170" s="366"/>
      <c r="Q170" s="366"/>
      <c r="R170" s="366"/>
      <c r="S170" s="366"/>
      <c r="T170" s="366"/>
      <c r="U170" s="366"/>
      <c r="V170" s="366"/>
      <c r="W170" s="366"/>
      <c r="X170" s="366"/>
      <c r="Y170" s="366"/>
      <c r="Z170" s="366"/>
      <c r="AA170" s="358"/>
      <c r="AB170" s="358"/>
      <c r="AC170" s="358"/>
      <c r="AD170" s="358"/>
      <c r="AE170" s="358"/>
      <c r="AF170" s="358"/>
      <c r="AG170" s="358"/>
      <c r="AH170" s="358"/>
      <c r="AI170" s="358"/>
      <c r="AJ170" s="358"/>
      <c r="AK170" s="358"/>
      <c r="AL170" s="358"/>
      <c r="AM170" s="358"/>
      <c r="AN170" s="358"/>
      <c r="AO170" s="358"/>
      <c r="AP170" s="366"/>
      <c r="AQ170" s="366"/>
      <c r="AR170" s="366"/>
      <c r="AS170" s="366"/>
      <c r="AT170" s="366"/>
      <c r="AU170" s="366"/>
      <c r="AV170" s="366"/>
      <c r="AW170" s="366"/>
      <c r="AX170" s="366"/>
      <c r="AY170" s="366"/>
      <c r="AZ170" s="366"/>
      <c r="BA170" s="366"/>
      <c r="BB170" s="366"/>
      <c r="BC170" s="374"/>
      <c r="BD170" s="374"/>
      <c r="BE170" s="374"/>
      <c r="BF170" s="374"/>
      <c r="BG170" s="374"/>
      <c r="BH170" s="374"/>
      <c r="BI170" s="374"/>
      <c r="BJ170" s="374"/>
      <c r="BK170" s="374"/>
      <c r="BL170" s="374"/>
      <c r="BM170" s="374"/>
      <c r="BN170" s="374"/>
      <c r="BO170" s="374"/>
      <c r="BP170" s="374"/>
      <c r="BQ170" s="374"/>
      <c r="BR170" s="374"/>
      <c r="BS170" s="374"/>
    </row>
    <row r="171" spans="3:71" x14ac:dyDescent="0.3">
      <c r="C171" s="358"/>
      <c r="D171" s="358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66"/>
      <c r="P171" s="366"/>
      <c r="Q171" s="366"/>
      <c r="R171" s="366"/>
      <c r="S171" s="366"/>
      <c r="T171" s="366"/>
      <c r="U171" s="366"/>
      <c r="V171" s="366"/>
      <c r="W171" s="366"/>
      <c r="X171" s="366"/>
      <c r="Y171" s="366"/>
      <c r="Z171" s="366"/>
      <c r="AA171" s="358"/>
      <c r="AB171" s="358"/>
      <c r="AC171" s="358"/>
      <c r="AD171" s="358"/>
      <c r="AE171" s="358"/>
      <c r="AF171" s="358"/>
      <c r="AG171" s="358"/>
      <c r="AH171" s="358"/>
      <c r="AI171" s="358"/>
      <c r="AJ171" s="358"/>
      <c r="AK171" s="358"/>
      <c r="AL171" s="358"/>
      <c r="AM171" s="358"/>
      <c r="AN171" s="358"/>
      <c r="AO171" s="358"/>
      <c r="AP171" s="366"/>
      <c r="AQ171" s="366"/>
      <c r="AR171" s="366"/>
      <c r="AS171" s="366"/>
      <c r="AT171" s="366"/>
      <c r="AU171" s="366"/>
      <c r="AV171" s="366"/>
      <c r="AW171" s="366"/>
      <c r="AX171" s="366"/>
      <c r="AY171" s="366"/>
      <c r="AZ171" s="366"/>
      <c r="BA171" s="366"/>
      <c r="BB171" s="366"/>
      <c r="BC171" s="374"/>
      <c r="BD171" s="374"/>
      <c r="BE171" s="374"/>
      <c r="BF171" s="374"/>
      <c r="BG171" s="374"/>
      <c r="BH171" s="374"/>
      <c r="BI171" s="374"/>
      <c r="BJ171" s="374"/>
      <c r="BK171" s="374"/>
      <c r="BL171" s="374"/>
      <c r="BM171" s="374"/>
      <c r="BN171" s="374"/>
      <c r="BO171" s="374"/>
      <c r="BP171" s="374"/>
      <c r="BQ171" s="374"/>
      <c r="BR171" s="374"/>
      <c r="BS171" s="374"/>
    </row>
    <row r="172" spans="3:71" x14ac:dyDescent="0.3">
      <c r="C172" s="358"/>
      <c r="D172" s="358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66"/>
      <c r="P172" s="366"/>
      <c r="Q172" s="366"/>
      <c r="R172" s="366"/>
      <c r="S172" s="366"/>
      <c r="T172" s="366"/>
      <c r="U172" s="366"/>
      <c r="V172" s="366"/>
      <c r="W172" s="366"/>
      <c r="X172" s="366"/>
      <c r="Y172" s="366"/>
      <c r="Z172" s="366"/>
      <c r="AA172" s="358"/>
      <c r="AB172" s="358"/>
      <c r="AC172" s="358"/>
      <c r="AD172" s="358"/>
      <c r="AE172" s="358"/>
      <c r="AF172" s="358"/>
      <c r="AG172" s="358"/>
      <c r="AH172" s="358"/>
      <c r="AI172" s="358"/>
      <c r="AJ172" s="358"/>
      <c r="AK172" s="358"/>
      <c r="AL172" s="358"/>
      <c r="AM172" s="358"/>
      <c r="AN172" s="358"/>
      <c r="AO172" s="358"/>
      <c r="AP172" s="366"/>
      <c r="AQ172" s="366"/>
      <c r="AR172" s="366"/>
      <c r="AS172" s="366"/>
      <c r="AT172" s="366"/>
      <c r="AU172" s="366"/>
      <c r="AV172" s="366"/>
      <c r="AW172" s="366"/>
      <c r="AX172" s="366"/>
      <c r="AY172" s="366"/>
      <c r="AZ172" s="366"/>
      <c r="BA172" s="366"/>
      <c r="BB172" s="366"/>
      <c r="BC172" s="374"/>
      <c r="BD172" s="374"/>
      <c r="BE172" s="374"/>
      <c r="BF172" s="374"/>
      <c r="BG172" s="374"/>
      <c r="BH172" s="374"/>
      <c r="BI172" s="374"/>
      <c r="BJ172" s="374"/>
      <c r="BK172" s="374"/>
      <c r="BL172" s="374"/>
      <c r="BM172" s="374"/>
      <c r="BN172" s="374"/>
      <c r="BO172" s="374"/>
      <c r="BP172" s="374"/>
      <c r="BQ172" s="374"/>
      <c r="BR172" s="374"/>
      <c r="BS172" s="374"/>
    </row>
    <row r="173" spans="3:71" x14ac:dyDescent="0.3">
      <c r="C173" s="358"/>
      <c r="D173" s="358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66"/>
      <c r="P173" s="366"/>
      <c r="Q173" s="366"/>
      <c r="R173" s="366"/>
      <c r="S173" s="366"/>
      <c r="T173" s="366"/>
      <c r="U173" s="366"/>
      <c r="V173" s="366"/>
      <c r="W173" s="366"/>
      <c r="X173" s="366"/>
      <c r="Y173" s="366"/>
      <c r="Z173" s="366"/>
      <c r="AA173" s="358"/>
      <c r="AB173" s="358"/>
      <c r="AC173" s="358"/>
      <c r="AD173" s="358"/>
      <c r="AE173" s="358"/>
      <c r="AF173" s="358"/>
      <c r="AG173" s="358"/>
      <c r="AH173" s="358"/>
      <c r="AI173" s="358"/>
      <c r="AJ173" s="358"/>
      <c r="AK173" s="358"/>
      <c r="AL173" s="358"/>
      <c r="AM173" s="358"/>
      <c r="AN173" s="358"/>
      <c r="AO173" s="358"/>
      <c r="AP173" s="366"/>
      <c r="AQ173" s="366"/>
      <c r="AR173" s="366"/>
      <c r="AS173" s="366"/>
      <c r="AT173" s="366"/>
      <c r="AU173" s="366"/>
      <c r="AV173" s="366"/>
      <c r="AW173" s="366"/>
      <c r="AX173" s="366"/>
      <c r="AY173" s="366"/>
      <c r="AZ173" s="366"/>
      <c r="BA173" s="366"/>
      <c r="BB173" s="366"/>
      <c r="BC173" s="374"/>
      <c r="BD173" s="374"/>
      <c r="BE173" s="374"/>
      <c r="BF173" s="374"/>
      <c r="BG173" s="374"/>
      <c r="BH173" s="374"/>
      <c r="BI173" s="374"/>
      <c r="BJ173" s="374"/>
      <c r="BK173" s="374"/>
      <c r="BL173" s="374"/>
      <c r="BM173" s="374"/>
      <c r="BN173" s="374"/>
      <c r="BO173" s="374"/>
      <c r="BP173" s="374"/>
      <c r="BQ173" s="374"/>
      <c r="BR173" s="374"/>
      <c r="BS173" s="374"/>
    </row>
    <row r="174" spans="3:71" x14ac:dyDescent="0.3"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66"/>
      <c r="P174" s="366"/>
      <c r="Q174" s="366"/>
      <c r="R174" s="366"/>
      <c r="S174" s="366"/>
      <c r="T174" s="366"/>
      <c r="U174" s="366"/>
      <c r="V174" s="366"/>
      <c r="W174" s="366"/>
      <c r="X174" s="366"/>
      <c r="Y174" s="366"/>
      <c r="Z174" s="366"/>
      <c r="AA174" s="358"/>
      <c r="AB174" s="358"/>
      <c r="AC174" s="358"/>
      <c r="AD174" s="358"/>
      <c r="AE174" s="358"/>
      <c r="AF174" s="358"/>
      <c r="AG174" s="358"/>
      <c r="AH174" s="358"/>
      <c r="AI174" s="358"/>
      <c r="AJ174" s="358"/>
      <c r="AK174" s="358"/>
      <c r="AL174" s="358"/>
      <c r="AM174" s="358"/>
      <c r="AN174" s="358"/>
      <c r="AO174" s="358"/>
      <c r="AP174" s="366"/>
      <c r="AQ174" s="366"/>
      <c r="AR174" s="366"/>
      <c r="AS174" s="366"/>
      <c r="AT174" s="366"/>
      <c r="AU174" s="366"/>
      <c r="AV174" s="366"/>
      <c r="AW174" s="366"/>
      <c r="AX174" s="366"/>
      <c r="AY174" s="366"/>
      <c r="AZ174" s="366"/>
      <c r="BA174" s="366"/>
      <c r="BB174" s="366"/>
      <c r="BC174" s="374"/>
      <c r="BD174" s="374"/>
      <c r="BE174" s="374"/>
      <c r="BF174" s="374"/>
      <c r="BG174" s="374"/>
      <c r="BH174" s="374"/>
      <c r="BI174" s="374"/>
      <c r="BJ174" s="374"/>
      <c r="BK174" s="374"/>
      <c r="BL174" s="374"/>
      <c r="BM174" s="374"/>
      <c r="BN174" s="374"/>
      <c r="BO174" s="374"/>
      <c r="BP174" s="374"/>
      <c r="BQ174" s="374"/>
      <c r="BR174" s="374"/>
      <c r="BS174" s="374"/>
    </row>
    <row r="175" spans="3:71" x14ac:dyDescent="0.3"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66"/>
      <c r="P175" s="366"/>
      <c r="Q175" s="366"/>
      <c r="R175" s="366"/>
      <c r="S175" s="366"/>
      <c r="T175" s="366"/>
      <c r="U175" s="366"/>
      <c r="V175" s="366"/>
      <c r="W175" s="366"/>
      <c r="X175" s="366"/>
      <c r="Y175" s="366"/>
      <c r="Z175" s="366"/>
      <c r="AA175" s="358"/>
      <c r="AB175" s="358"/>
      <c r="AC175" s="358"/>
      <c r="AD175" s="358"/>
      <c r="AE175" s="358"/>
      <c r="AF175" s="358"/>
      <c r="AG175" s="358"/>
      <c r="AH175" s="358"/>
      <c r="AI175" s="358"/>
      <c r="AJ175" s="358"/>
      <c r="AK175" s="358"/>
      <c r="AL175" s="358"/>
      <c r="AM175" s="358"/>
      <c r="AN175" s="358"/>
      <c r="AO175" s="358"/>
      <c r="AP175" s="366"/>
      <c r="AQ175" s="366"/>
      <c r="AR175" s="366"/>
      <c r="AS175" s="366"/>
      <c r="AT175" s="366"/>
      <c r="AU175" s="366"/>
      <c r="AV175" s="366"/>
      <c r="AW175" s="366"/>
      <c r="AX175" s="366"/>
      <c r="AY175" s="366"/>
      <c r="AZ175" s="366"/>
      <c r="BA175" s="366"/>
      <c r="BB175" s="366"/>
      <c r="BC175" s="374"/>
      <c r="BD175" s="374"/>
      <c r="BE175" s="374"/>
      <c r="BF175" s="374"/>
      <c r="BG175" s="374"/>
      <c r="BH175" s="374"/>
      <c r="BI175" s="374"/>
      <c r="BJ175" s="374"/>
      <c r="BK175" s="374"/>
      <c r="BL175" s="374"/>
      <c r="BM175" s="374"/>
      <c r="BN175" s="374"/>
      <c r="BO175" s="374"/>
      <c r="BP175" s="374"/>
      <c r="BQ175" s="374"/>
      <c r="BR175" s="374"/>
      <c r="BS175" s="374"/>
    </row>
    <row r="176" spans="3:71" x14ac:dyDescent="0.3">
      <c r="C176" s="358"/>
      <c r="D176" s="358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66"/>
      <c r="P176" s="366"/>
      <c r="Q176" s="366"/>
      <c r="R176" s="366"/>
      <c r="S176" s="366"/>
      <c r="T176" s="366"/>
      <c r="U176" s="366"/>
      <c r="V176" s="366"/>
      <c r="W176" s="366"/>
      <c r="X176" s="366"/>
      <c r="Y176" s="366"/>
      <c r="Z176" s="366"/>
      <c r="AA176" s="358"/>
      <c r="AB176" s="358"/>
      <c r="AC176" s="358"/>
      <c r="AD176" s="358"/>
      <c r="AE176" s="358"/>
      <c r="AF176" s="358"/>
      <c r="AG176" s="358"/>
      <c r="AH176" s="358"/>
      <c r="AI176" s="358"/>
      <c r="AJ176" s="358"/>
      <c r="AK176" s="358"/>
      <c r="AL176" s="358"/>
      <c r="AM176" s="358"/>
      <c r="AN176" s="358"/>
      <c r="AO176" s="358"/>
      <c r="AP176" s="366"/>
      <c r="AQ176" s="366"/>
      <c r="AR176" s="366"/>
      <c r="AS176" s="366"/>
      <c r="AT176" s="366"/>
      <c r="AU176" s="366"/>
      <c r="AV176" s="366"/>
      <c r="AW176" s="366"/>
      <c r="AX176" s="366"/>
      <c r="AY176" s="366"/>
      <c r="AZ176" s="366"/>
      <c r="BA176" s="366"/>
      <c r="BB176" s="366"/>
      <c r="BC176" s="374"/>
      <c r="BD176" s="374"/>
      <c r="BE176" s="374"/>
      <c r="BF176" s="374"/>
      <c r="BG176" s="374"/>
      <c r="BH176" s="374"/>
      <c r="BI176" s="374"/>
      <c r="BJ176" s="374"/>
      <c r="BK176" s="374"/>
      <c r="BL176" s="374"/>
      <c r="BM176" s="374"/>
      <c r="BN176" s="374"/>
      <c r="BO176" s="374"/>
      <c r="BP176" s="374"/>
      <c r="BQ176" s="374"/>
      <c r="BR176" s="374"/>
      <c r="BS176" s="374"/>
    </row>
    <row r="177" spans="3:71" x14ac:dyDescent="0.3">
      <c r="C177" s="358"/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66"/>
      <c r="P177" s="366"/>
      <c r="Q177" s="366"/>
      <c r="R177" s="366"/>
      <c r="S177" s="366"/>
      <c r="T177" s="366"/>
      <c r="U177" s="366"/>
      <c r="V177" s="366"/>
      <c r="W177" s="366"/>
      <c r="X177" s="366"/>
      <c r="Y177" s="366"/>
      <c r="Z177" s="366"/>
      <c r="AA177" s="358"/>
      <c r="AB177" s="358"/>
      <c r="AC177" s="358"/>
      <c r="AD177" s="358"/>
      <c r="AE177" s="358"/>
      <c r="AF177" s="358"/>
      <c r="AG177" s="358"/>
      <c r="AH177" s="358"/>
      <c r="AI177" s="358"/>
      <c r="AJ177" s="358"/>
      <c r="AK177" s="358"/>
      <c r="AL177" s="358"/>
      <c r="AM177" s="358"/>
      <c r="AN177" s="358"/>
      <c r="AO177" s="358"/>
      <c r="AP177" s="366"/>
      <c r="AQ177" s="366"/>
      <c r="AR177" s="366"/>
      <c r="AS177" s="366"/>
      <c r="AT177" s="366"/>
      <c r="AU177" s="366"/>
      <c r="AV177" s="366"/>
      <c r="AW177" s="366"/>
      <c r="AX177" s="366"/>
      <c r="AY177" s="366"/>
      <c r="AZ177" s="366"/>
      <c r="BA177" s="366"/>
      <c r="BB177" s="366"/>
      <c r="BC177" s="374"/>
      <c r="BD177" s="374"/>
      <c r="BE177" s="374"/>
      <c r="BF177" s="374"/>
      <c r="BG177" s="374"/>
      <c r="BH177" s="374"/>
      <c r="BI177" s="374"/>
      <c r="BJ177" s="374"/>
      <c r="BK177" s="374"/>
      <c r="BL177" s="374"/>
      <c r="BM177" s="374"/>
      <c r="BN177" s="374"/>
      <c r="BO177" s="374"/>
      <c r="BP177" s="374"/>
      <c r="BQ177" s="374"/>
      <c r="BR177" s="374"/>
      <c r="BS177" s="374"/>
    </row>
    <row r="178" spans="3:71" x14ac:dyDescent="0.3">
      <c r="C178" s="358"/>
      <c r="D178" s="358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66"/>
      <c r="P178" s="366"/>
      <c r="Q178" s="366"/>
      <c r="R178" s="366"/>
      <c r="S178" s="366"/>
      <c r="T178" s="366"/>
      <c r="U178" s="366"/>
      <c r="V178" s="366"/>
      <c r="W178" s="366"/>
      <c r="X178" s="366"/>
      <c r="Y178" s="366"/>
      <c r="Z178" s="366"/>
      <c r="AA178" s="358"/>
      <c r="AB178" s="358"/>
      <c r="AC178" s="358"/>
      <c r="AD178" s="358"/>
      <c r="AE178" s="358"/>
      <c r="AF178" s="358"/>
      <c r="AG178" s="358"/>
      <c r="AH178" s="358"/>
      <c r="AI178" s="358"/>
      <c r="AJ178" s="358"/>
      <c r="AK178" s="358"/>
      <c r="AL178" s="358"/>
      <c r="AM178" s="358"/>
      <c r="AN178" s="358"/>
      <c r="AO178" s="358"/>
      <c r="AP178" s="366"/>
      <c r="AQ178" s="366"/>
      <c r="AR178" s="366"/>
      <c r="AS178" s="366"/>
      <c r="AT178" s="366"/>
      <c r="AU178" s="366"/>
      <c r="AV178" s="366"/>
      <c r="AW178" s="366"/>
      <c r="AX178" s="366"/>
      <c r="AY178" s="366"/>
      <c r="AZ178" s="366"/>
      <c r="BA178" s="366"/>
      <c r="BB178" s="366"/>
      <c r="BC178" s="374"/>
      <c r="BD178" s="374"/>
      <c r="BE178" s="374"/>
      <c r="BF178" s="374"/>
      <c r="BG178" s="374"/>
      <c r="BH178" s="374"/>
      <c r="BI178" s="374"/>
      <c r="BJ178" s="374"/>
      <c r="BK178" s="374"/>
      <c r="BL178" s="374"/>
      <c r="BM178" s="374"/>
      <c r="BN178" s="374"/>
      <c r="BO178" s="374"/>
      <c r="BP178" s="374"/>
      <c r="BQ178" s="374"/>
      <c r="BR178" s="374"/>
      <c r="BS178" s="374"/>
    </row>
    <row r="179" spans="3:71" x14ac:dyDescent="0.3">
      <c r="C179" s="358"/>
      <c r="D179" s="358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66"/>
      <c r="P179" s="366"/>
      <c r="Q179" s="366"/>
      <c r="R179" s="366"/>
      <c r="S179" s="366"/>
      <c r="T179" s="366"/>
      <c r="U179" s="366"/>
      <c r="V179" s="366"/>
      <c r="W179" s="366"/>
      <c r="X179" s="366"/>
      <c r="Y179" s="366"/>
      <c r="Z179" s="366"/>
      <c r="AA179" s="358"/>
      <c r="AB179" s="358"/>
      <c r="AC179" s="358"/>
      <c r="AD179" s="358"/>
      <c r="AE179" s="358"/>
      <c r="AF179" s="358"/>
      <c r="AG179" s="358"/>
      <c r="AH179" s="358"/>
      <c r="AI179" s="358"/>
      <c r="AJ179" s="358"/>
      <c r="AK179" s="358"/>
      <c r="AL179" s="358"/>
      <c r="AM179" s="358"/>
      <c r="AN179" s="358"/>
      <c r="AO179" s="358"/>
      <c r="AP179" s="366"/>
      <c r="AQ179" s="366"/>
      <c r="AR179" s="366"/>
      <c r="AS179" s="366"/>
      <c r="AT179" s="366"/>
      <c r="AU179" s="366"/>
      <c r="AV179" s="366"/>
      <c r="AW179" s="366"/>
      <c r="AX179" s="366"/>
      <c r="AY179" s="366"/>
      <c r="AZ179" s="366"/>
      <c r="BA179" s="366"/>
      <c r="BB179" s="366"/>
      <c r="BC179" s="374"/>
      <c r="BD179" s="374"/>
      <c r="BE179" s="374"/>
      <c r="BF179" s="374"/>
      <c r="BG179" s="374"/>
      <c r="BH179" s="374"/>
      <c r="BI179" s="374"/>
      <c r="BJ179" s="374"/>
      <c r="BK179" s="374"/>
      <c r="BL179" s="374"/>
      <c r="BM179" s="374"/>
      <c r="BN179" s="374"/>
      <c r="BO179" s="374"/>
      <c r="BP179" s="374"/>
      <c r="BQ179" s="374"/>
      <c r="BR179" s="374"/>
      <c r="BS179" s="374"/>
    </row>
    <row r="180" spans="3:71" x14ac:dyDescent="0.3">
      <c r="C180" s="358"/>
      <c r="D180" s="358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66"/>
      <c r="P180" s="366"/>
      <c r="Q180" s="366"/>
      <c r="R180" s="366"/>
      <c r="S180" s="366"/>
      <c r="T180" s="366"/>
      <c r="U180" s="366"/>
      <c r="V180" s="366"/>
      <c r="W180" s="366"/>
      <c r="X180" s="366"/>
      <c r="Y180" s="366"/>
      <c r="Z180" s="366"/>
      <c r="AA180" s="358"/>
      <c r="AB180" s="358"/>
      <c r="AC180" s="358"/>
      <c r="AD180" s="358"/>
      <c r="AE180" s="358"/>
      <c r="AF180" s="358"/>
      <c r="AG180" s="358"/>
      <c r="AH180" s="358"/>
      <c r="AI180" s="358"/>
      <c r="AJ180" s="358"/>
      <c r="AK180" s="358"/>
      <c r="AL180" s="358"/>
      <c r="AM180" s="358"/>
      <c r="AN180" s="358"/>
      <c r="AO180" s="358"/>
      <c r="AP180" s="366"/>
      <c r="AQ180" s="366"/>
      <c r="AR180" s="366"/>
      <c r="AS180" s="366"/>
      <c r="AT180" s="366"/>
      <c r="AU180" s="366"/>
      <c r="AV180" s="366"/>
      <c r="AW180" s="366"/>
      <c r="AX180" s="366"/>
      <c r="AY180" s="366"/>
      <c r="AZ180" s="366"/>
      <c r="BA180" s="366"/>
      <c r="BB180" s="366"/>
      <c r="BC180" s="374"/>
      <c r="BD180" s="374"/>
      <c r="BE180" s="374"/>
      <c r="BF180" s="374"/>
      <c r="BG180" s="374"/>
      <c r="BH180" s="374"/>
      <c r="BI180" s="374"/>
      <c r="BJ180" s="374"/>
      <c r="BK180" s="374"/>
      <c r="BL180" s="374"/>
      <c r="BM180" s="374"/>
      <c r="BN180" s="374"/>
      <c r="BO180" s="374"/>
      <c r="BP180" s="374"/>
      <c r="BQ180" s="374"/>
      <c r="BR180" s="374"/>
      <c r="BS180" s="374"/>
    </row>
    <row r="181" spans="3:71" x14ac:dyDescent="0.3">
      <c r="C181" s="358"/>
      <c r="D181" s="358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66"/>
      <c r="P181" s="366"/>
      <c r="Q181" s="366"/>
      <c r="R181" s="366"/>
      <c r="S181" s="366"/>
      <c r="T181" s="366"/>
      <c r="U181" s="366"/>
      <c r="V181" s="366"/>
      <c r="W181" s="366"/>
      <c r="X181" s="366"/>
      <c r="Y181" s="366"/>
      <c r="Z181" s="366"/>
      <c r="AA181" s="358"/>
      <c r="AB181" s="358"/>
      <c r="AC181" s="358"/>
      <c r="AD181" s="358"/>
      <c r="AE181" s="358"/>
      <c r="AF181" s="358"/>
      <c r="AG181" s="358"/>
      <c r="AH181" s="358"/>
      <c r="AI181" s="358"/>
      <c r="AJ181" s="358"/>
      <c r="AK181" s="358"/>
      <c r="AL181" s="358"/>
      <c r="AM181" s="358"/>
      <c r="AN181" s="358"/>
      <c r="AO181" s="358"/>
      <c r="AP181" s="366"/>
      <c r="AQ181" s="366"/>
      <c r="AR181" s="366"/>
      <c r="AS181" s="366"/>
      <c r="AT181" s="366"/>
      <c r="AU181" s="366"/>
      <c r="AV181" s="366"/>
      <c r="AW181" s="366"/>
      <c r="AX181" s="366"/>
      <c r="AY181" s="366"/>
      <c r="AZ181" s="366"/>
      <c r="BA181" s="366"/>
      <c r="BB181" s="366"/>
      <c r="BC181" s="374"/>
      <c r="BD181" s="374"/>
      <c r="BE181" s="374"/>
      <c r="BF181" s="374"/>
      <c r="BG181" s="374"/>
      <c r="BH181" s="374"/>
      <c r="BI181" s="374"/>
      <c r="BJ181" s="374"/>
      <c r="BK181" s="374"/>
      <c r="BL181" s="374"/>
      <c r="BM181" s="374"/>
      <c r="BN181" s="374"/>
      <c r="BO181" s="374"/>
      <c r="BP181" s="374"/>
      <c r="BQ181" s="374"/>
      <c r="BR181" s="374"/>
      <c r="BS181" s="374"/>
    </row>
    <row r="182" spans="3:71" x14ac:dyDescent="0.3">
      <c r="C182" s="358"/>
      <c r="D182" s="358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66"/>
      <c r="P182" s="366"/>
      <c r="Q182" s="366"/>
      <c r="R182" s="366"/>
      <c r="S182" s="366"/>
      <c r="T182" s="366"/>
      <c r="U182" s="366"/>
      <c r="V182" s="366"/>
      <c r="W182" s="366"/>
      <c r="X182" s="366"/>
      <c r="Y182" s="366"/>
      <c r="Z182" s="366"/>
      <c r="AA182" s="358"/>
      <c r="AB182" s="358"/>
      <c r="AC182" s="358"/>
      <c r="AD182" s="358"/>
      <c r="AE182" s="358"/>
      <c r="AF182" s="358"/>
      <c r="AG182" s="358"/>
      <c r="AH182" s="358"/>
      <c r="AI182" s="358"/>
      <c r="AJ182" s="358"/>
      <c r="AK182" s="358"/>
      <c r="AL182" s="358"/>
      <c r="AM182" s="358"/>
      <c r="AN182" s="358"/>
      <c r="AO182" s="358"/>
      <c r="AP182" s="366"/>
      <c r="AQ182" s="366"/>
      <c r="AR182" s="366"/>
      <c r="AS182" s="366"/>
      <c r="AT182" s="366"/>
      <c r="AU182" s="366"/>
      <c r="AV182" s="366"/>
      <c r="AW182" s="366"/>
      <c r="AX182" s="366"/>
      <c r="AY182" s="366"/>
      <c r="AZ182" s="366"/>
      <c r="BA182" s="366"/>
      <c r="BB182" s="366"/>
      <c r="BC182" s="374"/>
      <c r="BD182" s="374"/>
      <c r="BE182" s="374"/>
      <c r="BF182" s="374"/>
      <c r="BG182" s="374"/>
      <c r="BH182" s="374"/>
      <c r="BI182" s="374"/>
      <c r="BJ182" s="374"/>
      <c r="BK182" s="374"/>
      <c r="BL182" s="374"/>
      <c r="BM182" s="374"/>
      <c r="BN182" s="374"/>
      <c r="BO182" s="374"/>
      <c r="BP182" s="374"/>
      <c r="BQ182" s="374"/>
      <c r="BR182" s="374"/>
      <c r="BS182" s="374"/>
    </row>
    <row r="183" spans="3:71" x14ac:dyDescent="0.3"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66"/>
      <c r="P183" s="366"/>
      <c r="Q183" s="366"/>
      <c r="R183" s="366"/>
      <c r="S183" s="366"/>
      <c r="T183" s="366"/>
      <c r="U183" s="366"/>
      <c r="V183" s="366"/>
      <c r="W183" s="366"/>
      <c r="X183" s="366"/>
      <c r="Y183" s="366"/>
      <c r="Z183" s="366"/>
      <c r="AA183" s="358"/>
      <c r="AB183" s="358"/>
      <c r="AC183" s="358"/>
      <c r="AD183" s="358"/>
      <c r="AE183" s="358"/>
      <c r="AF183" s="358"/>
      <c r="AG183" s="358"/>
      <c r="AH183" s="358"/>
      <c r="AI183" s="358"/>
      <c r="AJ183" s="358"/>
      <c r="AK183" s="358"/>
      <c r="AL183" s="358"/>
      <c r="AM183" s="358"/>
      <c r="AN183" s="358"/>
      <c r="AO183" s="358"/>
      <c r="AP183" s="366"/>
      <c r="AQ183" s="366"/>
      <c r="AR183" s="366"/>
      <c r="AS183" s="366"/>
      <c r="AT183" s="366"/>
      <c r="AU183" s="366"/>
      <c r="AV183" s="366"/>
      <c r="AW183" s="366"/>
      <c r="AX183" s="366"/>
      <c r="AY183" s="366"/>
      <c r="AZ183" s="366"/>
      <c r="BA183" s="366"/>
      <c r="BB183" s="366"/>
      <c r="BC183" s="374"/>
      <c r="BD183" s="374"/>
      <c r="BE183" s="374"/>
      <c r="BF183" s="374"/>
      <c r="BG183" s="374"/>
      <c r="BH183" s="374"/>
      <c r="BI183" s="374"/>
      <c r="BJ183" s="374"/>
      <c r="BK183" s="374"/>
      <c r="BL183" s="374"/>
      <c r="BM183" s="374"/>
      <c r="BN183" s="374"/>
      <c r="BO183" s="374"/>
      <c r="BP183" s="374"/>
      <c r="BQ183" s="374"/>
      <c r="BR183" s="374"/>
      <c r="BS183" s="374"/>
    </row>
    <row r="184" spans="3:71" x14ac:dyDescent="0.3">
      <c r="C184" s="358"/>
      <c r="D184" s="358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66"/>
      <c r="P184" s="366"/>
      <c r="Q184" s="366"/>
      <c r="R184" s="366"/>
      <c r="S184" s="366"/>
      <c r="T184" s="366"/>
      <c r="U184" s="366"/>
      <c r="V184" s="366"/>
      <c r="W184" s="366"/>
      <c r="X184" s="366"/>
      <c r="Y184" s="366"/>
      <c r="Z184" s="366"/>
      <c r="AA184" s="358"/>
      <c r="AB184" s="358"/>
      <c r="AC184" s="358"/>
      <c r="AD184" s="358"/>
      <c r="AE184" s="358"/>
      <c r="AF184" s="358"/>
      <c r="AG184" s="358"/>
      <c r="AH184" s="358"/>
      <c r="AI184" s="358"/>
      <c r="AJ184" s="358"/>
      <c r="AK184" s="358"/>
      <c r="AL184" s="358"/>
      <c r="AM184" s="358"/>
      <c r="AN184" s="358"/>
      <c r="AO184" s="358"/>
      <c r="AP184" s="366"/>
      <c r="AQ184" s="366"/>
      <c r="AR184" s="366"/>
      <c r="AS184" s="366"/>
      <c r="AT184" s="366"/>
      <c r="AU184" s="366"/>
      <c r="AV184" s="366"/>
      <c r="AW184" s="366"/>
      <c r="AX184" s="366"/>
      <c r="AY184" s="366"/>
      <c r="AZ184" s="366"/>
      <c r="BA184" s="366"/>
      <c r="BB184" s="366"/>
      <c r="BC184" s="374"/>
      <c r="BD184" s="374"/>
      <c r="BE184" s="374"/>
      <c r="BF184" s="374"/>
      <c r="BG184" s="374"/>
      <c r="BH184" s="374"/>
      <c r="BI184" s="374"/>
      <c r="BJ184" s="374"/>
      <c r="BK184" s="374"/>
      <c r="BL184" s="374"/>
      <c r="BM184" s="374"/>
      <c r="BN184" s="374"/>
      <c r="BO184" s="374"/>
      <c r="BP184" s="374"/>
      <c r="BQ184" s="374"/>
      <c r="BR184" s="374"/>
      <c r="BS184" s="374"/>
    </row>
    <row r="185" spans="3:71" x14ac:dyDescent="0.3">
      <c r="C185" s="358"/>
      <c r="D185" s="358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66"/>
      <c r="P185" s="366"/>
      <c r="Q185" s="366"/>
      <c r="R185" s="366"/>
      <c r="S185" s="366"/>
      <c r="T185" s="366"/>
      <c r="U185" s="366"/>
      <c r="V185" s="366"/>
      <c r="W185" s="366"/>
      <c r="X185" s="366"/>
      <c r="Y185" s="366"/>
      <c r="Z185" s="366"/>
      <c r="AA185" s="358"/>
      <c r="AB185" s="358"/>
      <c r="AC185" s="358"/>
      <c r="AD185" s="358"/>
      <c r="AE185" s="358"/>
      <c r="AF185" s="358"/>
      <c r="AG185" s="358"/>
      <c r="AH185" s="358"/>
      <c r="AI185" s="358"/>
      <c r="AJ185" s="358"/>
      <c r="AK185" s="358"/>
      <c r="AL185" s="358"/>
      <c r="AM185" s="358"/>
      <c r="AN185" s="358"/>
      <c r="AO185" s="358"/>
      <c r="AP185" s="366"/>
      <c r="AQ185" s="366"/>
      <c r="AR185" s="366"/>
      <c r="AS185" s="366"/>
      <c r="AT185" s="366"/>
      <c r="AU185" s="366"/>
      <c r="AV185" s="366"/>
      <c r="AW185" s="366"/>
      <c r="AX185" s="366"/>
      <c r="AY185" s="366"/>
      <c r="AZ185" s="366"/>
      <c r="BA185" s="366"/>
      <c r="BB185" s="366"/>
      <c r="BC185" s="374"/>
      <c r="BD185" s="374"/>
      <c r="BE185" s="374"/>
      <c r="BF185" s="374"/>
      <c r="BG185" s="374"/>
      <c r="BH185" s="374"/>
      <c r="BI185" s="374"/>
      <c r="BJ185" s="374"/>
      <c r="BK185" s="374"/>
      <c r="BL185" s="374"/>
      <c r="BM185" s="374"/>
      <c r="BN185" s="374"/>
      <c r="BO185" s="374"/>
      <c r="BP185" s="374"/>
      <c r="BQ185" s="374"/>
      <c r="BR185" s="374"/>
      <c r="BS185" s="374"/>
    </row>
    <row r="186" spans="3:71" x14ac:dyDescent="0.3"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66"/>
      <c r="P186" s="366"/>
      <c r="Q186" s="366"/>
      <c r="R186" s="366"/>
      <c r="S186" s="366"/>
      <c r="T186" s="366"/>
      <c r="U186" s="366"/>
      <c r="V186" s="366"/>
      <c r="W186" s="366"/>
      <c r="X186" s="366"/>
      <c r="Y186" s="366"/>
      <c r="Z186" s="366"/>
      <c r="AA186" s="358"/>
      <c r="AB186" s="358"/>
      <c r="AC186" s="358"/>
      <c r="AD186" s="358"/>
      <c r="AE186" s="358"/>
      <c r="AF186" s="358"/>
      <c r="AG186" s="358"/>
      <c r="AH186" s="358"/>
      <c r="AI186" s="358"/>
      <c r="AJ186" s="358"/>
      <c r="AK186" s="358"/>
      <c r="AL186" s="358"/>
      <c r="AM186" s="358"/>
      <c r="AN186" s="358"/>
      <c r="AO186" s="358"/>
      <c r="AP186" s="366"/>
      <c r="AQ186" s="366"/>
      <c r="AR186" s="366"/>
      <c r="AS186" s="366"/>
      <c r="AT186" s="366"/>
      <c r="AU186" s="366"/>
      <c r="AV186" s="366"/>
      <c r="AW186" s="366"/>
      <c r="AX186" s="366"/>
      <c r="AY186" s="366"/>
      <c r="AZ186" s="366"/>
      <c r="BA186" s="366"/>
      <c r="BB186" s="366"/>
      <c r="BC186" s="374"/>
      <c r="BD186" s="374"/>
      <c r="BE186" s="374"/>
      <c r="BF186" s="374"/>
      <c r="BG186" s="374"/>
      <c r="BH186" s="374"/>
      <c r="BI186" s="374"/>
      <c r="BJ186" s="374"/>
      <c r="BK186" s="374"/>
      <c r="BL186" s="374"/>
      <c r="BM186" s="374"/>
      <c r="BN186" s="374"/>
      <c r="BO186" s="374"/>
      <c r="BP186" s="374"/>
      <c r="BQ186" s="374"/>
      <c r="BR186" s="374"/>
      <c r="BS186" s="374"/>
    </row>
    <row r="187" spans="3:71" x14ac:dyDescent="0.3"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66"/>
      <c r="P187" s="366"/>
      <c r="Q187" s="366"/>
      <c r="R187" s="366"/>
      <c r="S187" s="366"/>
      <c r="T187" s="366"/>
      <c r="U187" s="366"/>
      <c r="V187" s="366"/>
      <c r="W187" s="366"/>
      <c r="X187" s="366"/>
      <c r="Y187" s="366"/>
      <c r="Z187" s="366"/>
      <c r="AA187" s="358"/>
      <c r="AB187" s="358"/>
      <c r="AC187" s="358"/>
      <c r="AD187" s="358"/>
      <c r="AE187" s="358"/>
      <c r="AF187" s="358"/>
      <c r="AG187" s="358"/>
      <c r="AH187" s="358"/>
      <c r="AI187" s="358"/>
      <c r="AJ187" s="358"/>
      <c r="AK187" s="358"/>
      <c r="AL187" s="358"/>
      <c r="AM187" s="358"/>
      <c r="AN187" s="358"/>
      <c r="AO187" s="358"/>
      <c r="AP187" s="366"/>
      <c r="AQ187" s="366"/>
      <c r="AR187" s="366"/>
      <c r="AS187" s="366"/>
      <c r="AT187" s="366"/>
      <c r="AU187" s="366"/>
      <c r="AV187" s="366"/>
      <c r="AW187" s="366"/>
      <c r="AX187" s="366"/>
      <c r="AY187" s="366"/>
      <c r="AZ187" s="366"/>
      <c r="BA187" s="366"/>
      <c r="BB187" s="366"/>
      <c r="BC187" s="374"/>
      <c r="BD187" s="374"/>
      <c r="BE187" s="374"/>
      <c r="BF187" s="374"/>
      <c r="BG187" s="374"/>
      <c r="BH187" s="374"/>
      <c r="BI187" s="374"/>
      <c r="BJ187" s="374"/>
      <c r="BK187" s="374"/>
      <c r="BL187" s="374"/>
      <c r="BM187" s="374"/>
      <c r="BN187" s="374"/>
      <c r="BO187" s="374"/>
      <c r="BP187" s="374"/>
      <c r="BQ187" s="374"/>
      <c r="BR187" s="374"/>
      <c r="BS187" s="374"/>
    </row>
    <row r="188" spans="3:71" x14ac:dyDescent="0.3">
      <c r="C188" s="358"/>
      <c r="D188" s="358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66"/>
      <c r="P188" s="366"/>
      <c r="Q188" s="366"/>
      <c r="R188" s="366"/>
      <c r="S188" s="366"/>
      <c r="T188" s="366"/>
      <c r="U188" s="366"/>
      <c r="V188" s="366"/>
      <c r="W188" s="366"/>
      <c r="X188" s="366"/>
      <c r="Y188" s="366"/>
      <c r="Z188" s="366"/>
      <c r="AA188" s="358"/>
      <c r="AB188" s="358"/>
      <c r="AC188" s="358"/>
      <c r="AD188" s="358"/>
      <c r="AE188" s="358"/>
      <c r="AF188" s="358"/>
      <c r="AG188" s="358"/>
      <c r="AH188" s="358"/>
      <c r="AI188" s="358"/>
      <c r="AJ188" s="358"/>
      <c r="AK188" s="358"/>
      <c r="AL188" s="358"/>
      <c r="AM188" s="358"/>
      <c r="AN188" s="358"/>
      <c r="AO188" s="358"/>
      <c r="AP188" s="366"/>
      <c r="AQ188" s="366"/>
      <c r="AR188" s="366"/>
      <c r="AS188" s="366"/>
      <c r="AT188" s="366"/>
      <c r="AU188" s="366"/>
      <c r="AV188" s="366"/>
      <c r="AW188" s="366"/>
      <c r="AX188" s="366"/>
      <c r="AY188" s="366"/>
      <c r="AZ188" s="366"/>
      <c r="BA188" s="366"/>
      <c r="BB188" s="366"/>
      <c r="BC188" s="374"/>
      <c r="BD188" s="374"/>
      <c r="BE188" s="374"/>
      <c r="BF188" s="374"/>
      <c r="BG188" s="374"/>
      <c r="BH188" s="374"/>
      <c r="BI188" s="374"/>
      <c r="BJ188" s="374"/>
      <c r="BK188" s="374"/>
      <c r="BL188" s="374"/>
      <c r="BM188" s="374"/>
      <c r="BN188" s="374"/>
      <c r="BO188" s="374"/>
      <c r="BP188" s="374"/>
      <c r="BQ188" s="374"/>
      <c r="BR188" s="374"/>
      <c r="BS188" s="374"/>
    </row>
    <row r="189" spans="3:71" x14ac:dyDescent="0.3">
      <c r="C189" s="358"/>
      <c r="D189" s="358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66"/>
      <c r="P189" s="366"/>
      <c r="Q189" s="366"/>
      <c r="R189" s="366"/>
      <c r="S189" s="366"/>
      <c r="T189" s="366"/>
      <c r="U189" s="366"/>
      <c r="V189" s="366"/>
      <c r="W189" s="366"/>
      <c r="X189" s="366"/>
      <c r="Y189" s="366"/>
      <c r="Z189" s="366"/>
      <c r="AA189" s="358"/>
      <c r="AB189" s="358"/>
      <c r="AC189" s="358"/>
      <c r="AD189" s="358"/>
      <c r="AE189" s="358"/>
      <c r="AF189" s="358"/>
      <c r="AG189" s="358"/>
      <c r="AH189" s="358"/>
      <c r="AI189" s="358"/>
      <c r="AJ189" s="358"/>
      <c r="AK189" s="358"/>
      <c r="AL189" s="358"/>
      <c r="AM189" s="358"/>
      <c r="AN189" s="358"/>
      <c r="AO189" s="358"/>
      <c r="AP189" s="366"/>
      <c r="AQ189" s="366"/>
      <c r="AR189" s="366"/>
      <c r="AS189" s="366"/>
      <c r="AT189" s="366"/>
      <c r="AU189" s="366"/>
      <c r="AV189" s="366"/>
      <c r="AW189" s="366"/>
      <c r="AX189" s="366"/>
      <c r="AY189" s="366"/>
      <c r="AZ189" s="366"/>
      <c r="BA189" s="366"/>
      <c r="BB189" s="366"/>
      <c r="BC189" s="374"/>
      <c r="BD189" s="374"/>
      <c r="BE189" s="374"/>
      <c r="BF189" s="374"/>
      <c r="BG189" s="374"/>
      <c r="BH189" s="374"/>
      <c r="BI189" s="374"/>
      <c r="BJ189" s="374"/>
      <c r="BK189" s="374"/>
      <c r="BL189" s="374"/>
      <c r="BM189" s="374"/>
      <c r="BN189" s="374"/>
      <c r="BO189" s="374"/>
      <c r="BP189" s="374"/>
      <c r="BQ189" s="374"/>
      <c r="BR189" s="374"/>
      <c r="BS189" s="374"/>
    </row>
    <row r="190" spans="3:71" x14ac:dyDescent="0.3">
      <c r="C190" s="358"/>
      <c r="D190" s="358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66"/>
      <c r="P190" s="366"/>
      <c r="Q190" s="366"/>
      <c r="R190" s="366"/>
      <c r="S190" s="366"/>
      <c r="T190" s="366"/>
      <c r="U190" s="366"/>
      <c r="V190" s="366"/>
      <c r="W190" s="366"/>
      <c r="X190" s="366"/>
      <c r="Y190" s="366"/>
      <c r="Z190" s="366"/>
      <c r="AA190" s="358"/>
      <c r="AB190" s="358"/>
      <c r="AC190" s="358"/>
      <c r="AD190" s="358"/>
      <c r="AE190" s="358"/>
      <c r="AF190" s="358"/>
      <c r="AG190" s="358"/>
      <c r="AH190" s="358"/>
      <c r="AI190" s="358"/>
      <c r="AJ190" s="358"/>
      <c r="AK190" s="358"/>
      <c r="AL190" s="358"/>
      <c r="AM190" s="358"/>
      <c r="AN190" s="358"/>
      <c r="AO190" s="358"/>
      <c r="AP190" s="366"/>
      <c r="AQ190" s="366"/>
      <c r="AR190" s="366"/>
      <c r="AS190" s="366"/>
      <c r="AT190" s="366"/>
      <c r="AU190" s="366"/>
      <c r="AV190" s="366"/>
      <c r="AW190" s="366"/>
      <c r="AX190" s="366"/>
      <c r="AY190" s="366"/>
      <c r="AZ190" s="366"/>
      <c r="BA190" s="366"/>
      <c r="BB190" s="366"/>
      <c r="BC190" s="374"/>
      <c r="BD190" s="374"/>
      <c r="BE190" s="374"/>
      <c r="BF190" s="374"/>
      <c r="BG190" s="374"/>
      <c r="BH190" s="374"/>
      <c r="BI190" s="374"/>
      <c r="BJ190" s="374"/>
      <c r="BK190" s="374"/>
      <c r="BL190" s="374"/>
      <c r="BM190" s="374"/>
      <c r="BN190" s="374"/>
      <c r="BO190" s="374"/>
      <c r="BP190" s="374"/>
      <c r="BQ190" s="374"/>
      <c r="BR190" s="374"/>
      <c r="BS190" s="374"/>
    </row>
    <row r="191" spans="3:71" x14ac:dyDescent="0.3">
      <c r="C191" s="358"/>
      <c r="D191" s="358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66"/>
      <c r="P191" s="366"/>
      <c r="Q191" s="366"/>
      <c r="R191" s="366"/>
      <c r="S191" s="366"/>
      <c r="T191" s="366"/>
      <c r="U191" s="366"/>
      <c r="V191" s="366"/>
      <c r="W191" s="366"/>
      <c r="X191" s="366"/>
      <c r="Y191" s="366"/>
      <c r="Z191" s="366"/>
      <c r="AA191" s="358"/>
      <c r="AB191" s="358"/>
      <c r="AC191" s="358"/>
      <c r="AD191" s="358"/>
      <c r="AE191" s="358"/>
      <c r="AF191" s="358"/>
      <c r="AG191" s="358"/>
      <c r="AH191" s="358"/>
      <c r="AI191" s="358"/>
      <c r="AJ191" s="358"/>
      <c r="AK191" s="358"/>
      <c r="AL191" s="358"/>
      <c r="AM191" s="358"/>
      <c r="AN191" s="358"/>
      <c r="AO191" s="358"/>
      <c r="AP191" s="366"/>
      <c r="AQ191" s="366"/>
      <c r="AR191" s="366"/>
      <c r="AS191" s="366"/>
      <c r="AT191" s="366"/>
      <c r="AU191" s="366"/>
      <c r="AV191" s="366"/>
      <c r="AW191" s="366"/>
      <c r="AX191" s="366"/>
      <c r="AY191" s="366"/>
      <c r="AZ191" s="366"/>
      <c r="BA191" s="366"/>
      <c r="BB191" s="366"/>
      <c r="BC191" s="374"/>
      <c r="BD191" s="374"/>
      <c r="BE191" s="374"/>
      <c r="BF191" s="374"/>
      <c r="BG191" s="374"/>
      <c r="BH191" s="374"/>
      <c r="BI191" s="374"/>
      <c r="BJ191" s="374"/>
      <c r="BK191" s="374"/>
      <c r="BL191" s="374"/>
      <c r="BM191" s="374"/>
      <c r="BN191" s="374"/>
      <c r="BO191" s="374"/>
      <c r="BP191" s="374"/>
      <c r="BQ191" s="374"/>
      <c r="BR191" s="374"/>
      <c r="BS191" s="374"/>
    </row>
    <row r="192" spans="3:71" x14ac:dyDescent="0.3"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66"/>
      <c r="P192" s="366"/>
      <c r="Q192" s="366"/>
      <c r="R192" s="366"/>
      <c r="S192" s="366"/>
      <c r="T192" s="366"/>
      <c r="U192" s="366"/>
      <c r="V192" s="366"/>
      <c r="W192" s="366"/>
      <c r="X192" s="366"/>
      <c r="Y192" s="366"/>
      <c r="Z192" s="366"/>
      <c r="AA192" s="358"/>
      <c r="AB192" s="358"/>
      <c r="AC192" s="358"/>
      <c r="AD192" s="358"/>
      <c r="AE192" s="358"/>
      <c r="AF192" s="358"/>
      <c r="AG192" s="358"/>
      <c r="AH192" s="358"/>
      <c r="AI192" s="358"/>
      <c r="AJ192" s="358"/>
      <c r="AK192" s="358"/>
      <c r="AL192" s="358"/>
      <c r="AM192" s="358"/>
      <c r="AN192" s="358"/>
      <c r="AO192" s="358"/>
      <c r="AP192" s="366"/>
      <c r="AQ192" s="366"/>
      <c r="AR192" s="366"/>
      <c r="AS192" s="366"/>
      <c r="AT192" s="366"/>
      <c r="AU192" s="366"/>
      <c r="AV192" s="366"/>
      <c r="AW192" s="366"/>
      <c r="AX192" s="366"/>
      <c r="AY192" s="366"/>
      <c r="AZ192" s="366"/>
      <c r="BA192" s="366"/>
      <c r="BB192" s="366"/>
      <c r="BC192" s="374"/>
      <c r="BD192" s="374"/>
      <c r="BE192" s="374"/>
      <c r="BF192" s="374"/>
      <c r="BG192" s="374"/>
      <c r="BH192" s="374"/>
      <c r="BI192" s="374"/>
      <c r="BJ192" s="374"/>
      <c r="BK192" s="374"/>
      <c r="BL192" s="374"/>
      <c r="BM192" s="374"/>
      <c r="BN192" s="374"/>
      <c r="BO192" s="374"/>
      <c r="BP192" s="374"/>
      <c r="BQ192" s="374"/>
      <c r="BR192" s="374"/>
      <c r="BS192" s="374"/>
    </row>
    <row r="193" spans="3:71" x14ac:dyDescent="0.3"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66"/>
      <c r="P193" s="366"/>
      <c r="Q193" s="366"/>
      <c r="R193" s="366"/>
      <c r="S193" s="366"/>
      <c r="T193" s="366"/>
      <c r="U193" s="366"/>
      <c r="V193" s="366"/>
      <c r="W193" s="366"/>
      <c r="X193" s="366"/>
      <c r="Y193" s="366"/>
      <c r="Z193" s="366"/>
      <c r="AA193" s="358"/>
      <c r="AB193" s="358"/>
      <c r="AC193" s="358"/>
      <c r="AD193" s="358"/>
      <c r="AE193" s="358"/>
      <c r="AF193" s="358"/>
      <c r="AG193" s="358"/>
      <c r="AH193" s="358"/>
      <c r="AI193" s="358"/>
      <c r="AJ193" s="358"/>
      <c r="AK193" s="358"/>
      <c r="AL193" s="358"/>
      <c r="AM193" s="358"/>
      <c r="AN193" s="358"/>
      <c r="AO193" s="358"/>
      <c r="AP193" s="366"/>
      <c r="AQ193" s="366"/>
      <c r="AR193" s="366"/>
      <c r="AS193" s="366"/>
      <c r="AT193" s="366"/>
      <c r="AU193" s="366"/>
      <c r="AV193" s="366"/>
      <c r="AW193" s="366"/>
      <c r="AX193" s="366"/>
      <c r="AY193" s="366"/>
      <c r="AZ193" s="366"/>
      <c r="BA193" s="366"/>
      <c r="BB193" s="366"/>
      <c r="BC193" s="374"/>
      <c r="BD193" s="374"/>
      <c r="BE193" s="374"/>
      <c r="BF193" s="374"/>
      <c r="BG193" s="374"/>
      <c r="BH193" s="374"/>
      <c r="BI193" s="374"/>
      <c r="BJ193" s="374"/>
      <c r="BK193" s="374"/>
      <c r="BL193" s="374"/>
      <c r="BM193" s="374"/>
      <c r="BN193" s="374"/>
      <c r="BO193" s="374"/>
      <c r="BP193" s="374"/>
      <c r="BQ193" s="374"/>
      <c r="BR193" s="374"/>
      <c r="BS193" s="374"/>
    </row>
    <row r="194" spans="3:71" x14ac:dyDescent="0.3">
      <c r="C194" s="358"/>
      <c r="D194" s="358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66"/>
      <c r="P194" s="366"/>
      <c r="Q194" s="366"/>
      <c r="R194" s="366"/>
      <c r="S194" s="366"/>
      <c r="T194" s="366"/>
      <c r="U194" s="366"/>
      <c r="V194" s="366"/>
      <c r="W194" s="366"/>
      <c r="X194" s="366"/>
      <c r="Y194" s="366"/>
      <c r="Z194" s="366"/>
      <c r="AA194" s="358"/>
      <c r="AB194" s="358"/>
      <c r="AC194" s="358"/>
      <c r="AD194" s="358"/>
      <c r="AE194" s="358"/>
      <c r="AF194" s="358"/>
      <c r="AG194" s="358"/>
      <c r="AH194" s="358"/>
      <c r="AI194" s="358"/>
      <c r="AJ194" s="358"/>
      <c r="AK194" s="358"/>
      <c r="AL194" s="358"/>
      <c r="AM194" s="358"/>
      <c r="AN194" s="358"/>
      <c r="AO194" s="358"/>
      <c r="AP194" s="366"/>
      <c r="AQ194" s="366"/>
      <c r="AR194" s="366"/>
      <c r="AS194" s="366"/>
      <c r="AT194" s="366"/>
      <c r="AU194" s="366"/>
      <c r="AV194" s="366"/>
      <c r="AW194" s="366"/>
      <c r="AX194" s="366"/>
      <c r="AY194" s="366"/>
      <c r="AZ194" s="366"/>
      <c r="BA194" s="366"/>
      <c r="BB194" s="366"/>
      <c r="BC194" s="374"/>
      <c r="BD194" s="374"/>
      <c r="BE194" s="374"/>
      <c r="BF194" s="374"/>
      <c r="BG194" s="374"/>
      <c r="BH194" s="374"/>
      <c r="BI194" s="374"/>
      <c r="BJ194" s="374"/>
      <c r="BK194" s="374"/>
      <c r="BL194" s="374"/>
      <c r="BM194" s="374"/>
      <c r="BN194" s="374"/>
      <c r="BO194" s="374"/>
      <c r="BP194" s="374"/>
      <c r="BQ194" s="374"/>
      <c r="BR194" s="374"/>
      <c r="BS194" s="374"/>
    </row>
    <row r="195" spans="3:71" x14ac:dyDescent="0.3">
      <c r="C195" s="358"/>
      <c r="D195" s="358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66"/>
      <c r="P195" s="366"/>
      <c r="Q195" s="366"/>
      <c r="R195" s="366"/>
      <c r="S195" s="366"/>
      <c r="T195" s="366"/>
      <c r="U195" s="366"/>
      <c r="V195" s="366"/>
      <c r="W195" s="366"/>
      <c r="X195" s="366"/>
      <c r="Y195" s="366"/>
      <c r="Z195" s="366"/>
      <c r="AA195" s="358"/>
      <c r="AB195" s="358"/>
      <c r="AC195" s="358"/>
      <c r="AD195" s="358"/>
      <c r="AE195" s="358"/>
      <c r="AF195" s="358"/>
      <c r="AG195" s="358"/>
      <c r="AH195" s="358"/>
      <c r="AI195" s="358"/>
      <c r="AJ195" s="358"/>
      <c r="AK195" s="358"/>
      <c r="AL195" s="358"/>
      <c r="AM195" s="358"/>
      <c r="AN195" s="358"/>
      <c r="AO195" s="358"/>
      <c r="AP195" s="366"/>
      <c r="AQ195" s="366"/>
      <c r="AR195" s="366"/>
      <c r="AS195" s="366"/>
      <c r="AT195" s="366"/>
      <c r="AU195" s="366"/>
      <c r="AV195" s="366"/>
      <c r="AW195" s="366"/>
      <c r="AX195" s="366"/>
      <c r="AY195" s="366"/>
      <c r="AZ195" s="366"/>
      <c r="BA195" s="366"/>
      <c r="BB195" s="366"/>
      <c r="BC195" s="374"/>
      <c r="BD195" s="374"/>
      <c r="BE195" s="374"/>
      <c r="BF195" s="374"/>
      <c r="BG195" s="374"/>
      <c r="BH195" s="374"/>
      <c r="BI195" s="374"/>
      <c r="BJ195" s="374"/>
      <c r="BK195" s="374"/>
      <c r="BL195" s="374"/>
      <c r="BM195" s="374"/>
      <c r="BN195" s="374"/>
      <c r="BO195" s="374"/>
      <c r="BP195" s="374"/>
      <c r="BQ195" s="374"/>
      <c r="BR195" s="374"/>
      <c r="BS195" s="374"/>
    </row>
    <row r="196" spans="3:71" x14ac:dyDescent="0.3">
      <c r="C196" s="358"/>
      <c r="D196" s="358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66"/>
      <c r="P196" s="366"/>
      <c r="Q196" s="366"/>
      <c r="R196" s="366"/>
      <c r="S196" s="366"/>
      <c r="T196" s="366"/>
      <c r="U196" s="366"/>
      <c r="V196" s="366"/>
      <c r="W196" s="366"/>
      <c r="X196" s="366"/>
      <c r="Y196" s="366"/>
      <c r="Z196" s="366"/>
      <c r="AA196" s="358"/>
      <c r="AB196" s="358"/>
      <c r="AC196" s="358"/>
      <c r="AD196" s="358"/>
      <c r="AE196" s="358"/>
      <c r="AF196" s="358"/>
      <c r="AG196" s="358"/>
      <c r="AH196" s="358"/>
      <c r="AI196" s="358"/>
      <c r="AJ196" s="358"/>
      <c r="AK196" s="358"/>
      <c r="AL196" s="358"/>
      <c r="AM196" s="358"/>
      <c r="AN196" s="358"/>
      <c r="AO196" s="358"/>
      <c r="AP196" s="366"/>
      <c r="AQ196" s="366"/>
      <c r="AR196" s="366"/>
      <c r="AS196" s="366"/>
      <c r="AT196" s="366"/>
      <c r="AU196" s="366"/>
      <c r="AV196" s="366"/>
      <c r="AW196" s="366"/>
      <c r="AX196" s="366"/>
      <c r="AY196" s="366"/>
      <c r="AZ196" s="366"/>
      <c r="BA196" s="366"/>
      <c r="BB196" s="366"/>
      <c r="BC196" s="374"/>
      <c r="BD196" s="374"/>
      <c r="BE196" s="374"/>
      <c r="BF196" s="374"/>
      <c r="BG196" s="374"/>
      <c r="BH196" s="374"/>
      <c r="BI196" s="374"/>
      <c r="BJ196" s="374"/>
      <c r="BK196" s="374"/>
      <c r="BL196" s="374"/>
      <c r="BM196" s="374"/>
      <c r="BN196" s="374"/>
      <c r="BO196" s="374"/>
      <c r="BP196" s="374"/>
      <c r="BQ196" s="374"/>
      <c r="BR196" s="374"/>
      <c r="BS196" s="374"/>
    </row>
    <row r="197" spans="3:71" x14ac:dyDescent="0.3">
      <c r="C197" s="358"/>
      <c r="D197" s="358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66"/>
      <c r="P197" s="366"/>
      <c r="Q197" s="366"/>
      <c r="R197" s="366"/>
      <c r="S197" s="366"/>
      <c r="T197" s="366"/>
      <c r="U197" s="366"/>
      <c r="V197" s="366"/>
      <c r="W197" s="366"/>
      <c r="X197" s="366"/>
      <c r="Y197" s="366"/>
      <c r="Z197" s="366"/>
      <c r="AA197" s="358"/>
      <c r="AB197" s="358"/>
      <c r="AC197" s="358"/>
      <c r="AD197" s="358"/>
      <c r="AE197" s="358"/>
      <c r="AF197" s="358"/>
      <c r="AG197" s="358"/>
      <c r="AH197" s="358"/>
      <c r="AI197" s="358"/>
      <c r="AJ197" s="358"/>
      <c r="AK197" s="358"/>
      <c r="AL197" s="358"/>
      <c r="AM197" s="358"/>
      <c r="AN197" s="358"/>
      <c r="AO197" s="358"/>
      <c r="AP197" s="366"/>
      <c r="AQ197" s="366"/>
      <c r="AR197" s="366"/>
      <c r="AS197" s="366"/>
      <c r="AT197" s="366"/>
      <c r="AU197" s="366"/>
      <c r="AV197" s="366"/>
      <c r="AW197" s="366"/>
      <c r="AX197" s="366"/>
      <c r="AY197" s="366"/>
      <c r="AZ197" s="366"/>
      <c r="BA197" s="366"/>
      <c r="BB197" s="366"/>
      <c r="BC197" s="374"/>
      <c r="BD197" s="374"/>
      <c r="BE197" s="374"/>
      <c r="BF197" s="374"/>
      <c r="BG197" s="374"/>
      <c r="BH197" s="374"/>
      <c r="BI197" s="374"/>
      <c r="BJ197" s="374"/>
      <c r="BK197" s="374"/>
      <c r="BL197" s="374"/>
      <c r="BM197" s="374"/>
      <c r="BN197" s="374"/>
      <c r="BO197" s="374"/>
      <c r="BP197" s="374"/>
      <c r="BQ197" s="374"/>
      <c r="BR197" s="374"/>
      <c r="BS197" s="374"/>
    </row>
    <row r="198" spans="3:71" x14ac:dyDescent="0.3">
      <c r="C198" s="358"/>
      <c r="D198" s="358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66"/>
      <c r="P198" s="366"/>
      <c r="Q198" s="366"/>
      <c r="R198" s="366"/>
      <c r="S198" s="366"/>
      <c r="T198" s="366"/>
      <c r="U198" s="366"/>
      <c r="V198" s="366"/>
      <c r="W198" s="366"/>
      <c r="X198" s="366"/>
      <c r="Y198" s="366"/>
      <c r="Z198" s="366"/>
      <c r="AA198" s="358"/>
      <c r="AB198" s="358"/>
      <c r="AC198" s="358"/>
      <c r="AD198" s="358"/>
      <c r="AE198" s="358"/>
      <c r="AF198" s="358"/>
      <c r="AG198" s="358"/>
      <c r="AH198" s="358"/>
      <c r="AI198" s="358"/>
      <c r="AJ198" s="358"/>
      <c r="AK198" s="358"/>
      <c r="AL198" s="358"/>
      <c r="AM198" s="358"/>
      <c r="AN198" s="358"/>
      <c r="AO198" s="358"/>
      <c r="AP198" s="366"/>
      <c r="AQ198" s="366"/>
      <c r="AR198" s="366"/>
      <c r="AS198" s="366"/>
      <c r="AT198" s="366"/>
      <c r="AU198" s="366"/>
      <c r="AV198" s="366"/>
      <c r="AW198" s="366"/>
      <c r="AX198" s="366"/>
      <c r="AY198" s="366"/>
      <c r="AZ198" s="366"/>
      <c r="BA198" s="366"/>
      <c r="BB198" s="366"/>
      <c r="BC198" s="374"/>
      <c r="BD198" s="374"/>
      <c r="BE198" s="374"/>
      <c r="BF198" s="374"/>
      <c r="BG198" s="374"/>
      <c r="BH198" s="374"/>
      <c r="BI198" s="374"/>
      <c r="BJ198" s="374"/>
      <c r="BK198" s="374"/>
      <c r="BL198" s="374"/>
      <c r="BM198" s="374"/>
      <c r="BN198" s="374"/>
      <c r="BO198" s="374"/>
      <c r="BP198" s="374"/>
      <c r="BQ198" s="374"/>
      <c r="BR198" s="374"/>
      <c r="BS198" s="374"/>
    </row>
    <row r="199" spans="3:71" x14ac:dyDescent="0.3">
      <c r="C199" s="358"/>
      <c r="D199" s="358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66"/>
      <c r="P199" s="366"/>
      <c r="Q199" s="366"/>
      <c r="R199" s="366"/>
      <c r="S199" s="366"/>
      <c r="T199" s="366"/>
      <c r="U199" s="366"/>
      <c r="V199" s="366"/>
      <c r="W199" s="366"/>
      <c r="X199" s="366"/>
      <c r="Y199" s="366"/>
      <c r="Z199" s="366"/>
      <c r="AA199" s="358"/>
      <c r="AB199" s="358"/>
      <c r="AC199" s="358"/>
      <c r="AD199" s="358"/>
      <c r="AE199" s="358"/>
      <c r="AF199" s="358"/>
      <c r="AG199" s="358"/>
      <c r="AH199" s="358"/>
      <c r="AI199" s="358"/>
      <c r="AJ199" s="358"/>
      <c r="AK199" s="358"/>
      <c r="AL199" s="358"/>
      <c r="AM199" s="358"/>
      <c r="AN199" s="358"/>
      <c r="AO199" s="358"/>
      <c r="AP199" s="366"/>
      <c r="AQ199" s="366"/>
      <c r="AR199" s="366"/>
      <c r="AS199" s="366"/>
      <c r="AT199" s="366"/>
      <c r="AU199" s="366"/>
      <c r="AV199" s="366"/>
      <c r="AW199" s="366"/>
      <c r="AX199" s="366"/>
      <c r="AY199" s="366"/>
      <c r="AZ199" s="366"/>
      <c r="BA199" s="366"/>
      <c r="BB199" s="366"/>
      <c r="BC199" s="374"/>
      <c r="BD199" s="374"/>
      <c r="BE199" s="374"/>
      <c r="BF199" s="374"/>
      <c r="BG199" s="374"/>
      <c r="BH199" s="374"/>
      <c r="BI199" s="374"/>
      <c r="BJ199" s="374"/>
      <c r="BK199" s="374"/>
      <c r="BL199" s="374"/>
      <c r="BM199" s="374"/>
      <c r="BN199" s="374"/>
      <c r="BO199" s="374"/>
      <c r="BP199" s="374"/>
      <c r="BQ199" s="374"/>
      <c r="BR199" s="374"/>
      <c r="BS199" s="374"/>
    </row>
    <row r="200" spans="3:71" x14ac:dyDescent="0.3">
      <c r="C200" s="358"/>
      <c r="D200" s="358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66"/>
      <c r="P200" s="366"/>
      <c r="Q200" s="366"/>
      <c r="R200" s="366"/>
      <c r="S200" s="366"/>
      <c r="T200" s="366"/>
      <c r="U200" s="366"/>
      <c r="V200" s="366"/>
      <c r="W200" s="366"/>
      <c r="X200" s="366"/>
      <c r="Y200" s="366"/>
      <c r="Z200" s="366"/>
      <c r="AA200" s="358"/>
      <c r="AB200" s="358"/>
      <c r="AC200" s="358"/>
      <c r="AD200" s="358"/>
      <c r="AE200" s="358"/>
      <c r="AF200" s="358"/>
      <c r="AG200" s="358"/>
      <c r="AH200" s="358"/>
      <c r="AI200" s="358"/>
      <c r="AJ200" s="358"/>
      <c r="AK200" s="358"/>
      <c r="AL200" s="358"/>
      <c r="AM200" s="358"/>
      <c r="AN200" s="358"/>
      <c r="AO200" s="358"/>
      <c r="AP200" s="366"/>
      <c r="AQ200" s="366"/>
      <c r="AR200" s="366"/>
      <c r="AS200" s="366"/>
      <c r="AT200" s="366"/>
      <c r="AU200" s="366"/>
      <c r="AV200" s="366"/>
      <c r="AW200" s="366"/>
      <c r="AX200" s="366"/>
      <c r="AY200" s="366"/>
      <c r="AZ200" s="366"/>
      <c r="BA200" s="366"/>
      <c r="BB200" s="366"/>
      <c r="BC200" s="374"/>
      <c r="BD200" s="374"/>
      <c r="BE200" s="374"/>
      <c r="BF200" s="374"/>
      <c r="BG200" s="374"/>
      <c r="BH200" s="374"/>
      <c r="BI200" s="374"/>
      <c r="BJ200" s="374"/>
      <c r="BK200" s="374"/>
      <c r="BL200" s="374"/>
      <c r="BM200" s="374"/>
      <c r="BN200" s="374"/>
      <c r="BO200" s="374"/>
      <c r="BP200" s="374"/>
      <c r="BQ200" s="374"/>
      <c r="BR200" s="374"/>
      <c r="BS200" s="374"/>
    </row>
    <row r="201" spans="3:71" x14ac:dyDescent="0.3"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66"/>
      <c r="P201" s="366"/>
      <c r="Q201" s="366"/>
      <c r="R201" s="366"/>
      <c r="S201" s="366"/>
      <c r="T201" s="366"/>
      <c r="U201" s="366"/>
      <c r="V201" s="366"/>
      <c r="W201" s="366"/>
      <c r="X201" s="366"/>
      <c r="Y201" s="366"/>
      <c r="Z201" s="366"/>
      <c r="AA201" s="358"/>
      <c r="AB201" s="358"/>
      <c r="AC201" s="358"/>
      <c r="AD201" s="358"/>
      <c r="AE201" s="358"/>
      <c r="AF201" s="358"/>
      <c r="AG201" s="358"/>
      <c r="AH201" s="358"/>
      <c r="AI201" s="358"/>
      <c r="AJ201" s="358"/>
      <c r="AK201" s="358"/>
      <c r="AL201" s="358"/>
      <c r="AM201" s="358"/>
      <c r="AN201" s="358"/>
      <c r="AO201" s="358"/>
      <c r="AP201" s="366"/>
      <c r="AQ201" s="366"/>
      <c r="AR201" s="366"/>
      <c r="AS201" s="366"/>
      <c r="AT201" s="366"/>
      <c r="AU201" s="366"/>
      <c r="AV201" s="366"/>
      <c r="AW201" s="366"/>
      <c r="AX201" s="366"/>
      <c r="AY201" s="366"/>
      <c r="AZ201" s="366"/>
      <c r="BA201" s="366"/>
      <c r="BB201" s="366"/>
      <c r="BC201" s="374"/>
      <c r="BD201" s="374"/>
      <c r="BE201" s="374"/>
      <c r="BF201" s="374"/>
      <c r="BG201" s="374"/>
      <c r="BH201" s="374"/>
      <c r="BI201" s="374"/>
      <c r="BJ201" s="374"/>
      <c r="BK201" s="374"/>
      <c r="BL201" s="374"/>
      <c r="BM201" s="374"/>
      <c r="BN201" s="374"/>
      <c r="BO201" s="374"/>
      <c r="BP201" s="374"/>
      <c r="BQ201" s="374"/>
      <c r="BR201" s="374"/>
      <c r="BS201" s="374"/>
    </row>
    <row r="202" spans="3:71" x14ac:dyDescent="0.3"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66"/>
      <c r="P202" s="366"/>
      <c r="Q202" s="366"/>
      <c r="R202" s="366"/>
      <c r="S202" s="366"/>
      <c r="T202" s="366"/>
      <c r="U202" s="366"/>
      <c r="V202" s="366"/>
      <c r="W202" s="366"/>
      <c r="X202" s="366"/>
      <c r="Y202" s="366"/>
      <c r="Z202" s="366"/>
      <c r="AA202" s="358"/>
      <c r="AB202" s="358"/>
      <c r="AC202" s="358"/>
      <c r="AD202" s="358"/>
      <c r="AE202" s="358"/>
      <c r="AF202" s="358"/>
      <c r="AG202" s="358"/>
      <c r="AH202" s="358"/>
      <c r="AI202" s="358"/>
      <c r="AJ202" s="358"/>
      <c r="AK202" s="358"/>
      <c r="AL202" s="358"/>
      <c r="AM202" s="358"/>
      <c r="AN202" s="358"/>
      <c r="AO202" s="358"/>
      <c r="AP202" s="366"/>
      <c r="AQ202" s="366"/>
      <c r="AR202" s="366"/>
      <c r="AS202" s="366"/>
      <c r="AT202" s="366"/>
      <c r="AU202" s="366"/>
      <c r="AV202" s="366"/>
      <c r="AW202" s="366"/>
      <c r="AX202" s="366"/>
      <c r="AY202" s="366"/>
      <c r="AZ202" s="366"/>
      <c r="BA202" s="366"/>
      <c r="BB202" s="366"/>
      <c r="BC202" s="374"/>
      <c r="BD202" s="374"/>
      <c r="BE202" s="374"/>
      <c r="BF202" s="374"/>
      <c r="BG202" s="374"/>
      <c r="BH202" s="374"/>
      <c r="BI202" s="374"/>
      <c r="BJ202" s="374"/>
      <c r="BK202" s="374"/>
      <c r="BL202" s="374"/>
      <c r="BM202" s="374"/>
      <c r="BN202" s="374"/>
      <c r="BO202" s="374"/>
      <c r="BP202" s="374"/>
      <c r="BQ202" s="374"/>
      <c r="BR202" s="374"/>
      <c r="BS202" s="374"/>
    </row>
    <row r="203" spans="3:71" x14ac:dyDescent="0.3">
      <c r="C203" s="358"/>
      <c r="D203" s="358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66"/>
      <c r="P203" s="366"/>
      <c r="Q203" s="366"/>
      <c r="R203" s="366"/>
      <c r="S203" s="366"/>
      <c r="T203" s="366"/>
      <c r="U203" s="366"/>
      <c r="V203" s="366"/>
      <c r="W203" s="366"/>
      <c r="X203" s="366"/>
      <c r="Y203" s="366"/>
      <c r="Z203" s="366"/>
      <c r="AA203" s="358"/>
      <c r="AB203" s="358"/>
      <c r="AC203" s="358"/>
      <c r="AD203" s="358"/>
      <c r="AE203" s="358"/>
      <c r="AF203" s="358"/>
      <c r="AG203" s="358"/>
      <c r="AH203" s="358"/>
      <c r="AI203" s="358"/>
      <c r="AJ203" s="358"/>
      <c r="AK203" s="358"/>
      <c r="AL203" s="358"/>
      <c r="AM203" s="358"/>
      <c r="AN203" s="358"/>
      <c r="AO203" s="358"/>
      <c r="AP203" s="366"/>
      <c r="AQ203" s="366"/>
      <c r="AR203" s="366"/>
      <c r="AS203" s="366"/>
      <c r="AT203" s="366"/>
      <c r="AU203" s="366"/>
      <c r="AV203" s="366"/>
      <c r="AW203" s="366"/>
      <c r="AX203" s="366"/>
      <c r="AY203" s="366"/>
      <c r="AZ203" s="366"/>
      <c r="BA203" s="366"/>
      <c r="BB203" s="366"/>
      <c r="BC203" s="374"/>
      <c r="BD203" s="374"/>
      <c r="BE203" s="374"/>
      <c r="BF203" s="374"/>
      <c r="BG203" s="374"/>
      <c r="BH203" s="374"/>
      <c r="BI203" s="374"/>
      <c r="BJ203" s="374"/>
      <c r="BK203" s="374"/>
      <c r="BL203" s="374"/>
      <c r="BM203" s="374"/>
      <c r="BN203" s="374"/>
      <c r="BO203" s="374"/>
      <c r="BP203" s="374"/>
      <c r="BQ203" s="374"/>
      <c r="BR203" s="374"/>
      <c r="BS203" s="374"/>
    </row>
    <row r="204" spans="3:71" x14ac:dyDescent="0.3">
      <c r="C204" s="358"/>
      <c r="D204" s="358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66"/>
      <c r="P204" s="366"/>
      <c r="Q204" s="366"/>
      <c r="R204" s="366"/>
      <c r="S204" s="366"/>
      <c r="T204" s="366"/>
      <c r="U204" s="366"/>
      <c r="V204" s="366"/>
      <c r="W204" s="366"/>
      <c r="X204" s="366"/>
      <c r="Y204" s="366"/>
      <c r="Z204" s="366"/>
      <c r="AA204" s="358"/>
      <c r="AB204" s="358"/>
      <c r="AC204" s="358"/>
      <c r="AD204" s="358"/>
      <c r="AE204" s="358"/>
      <c r="AF204" s="358"/>
      <c r="AG204" s="358"/>
      <c r="AH204" s="358"/>
      <c r="AI204" s="358"/>
      <c r="AJ204" s="358"/>
      <c r="AK204" s="358"/>
      <c r="AL204" s="358"/>
      <c r="AM204" s="358"/>
      <c r="AN204" s="358"/>
      <c r="AO204" s="358"/>
      <c r="AP204" s="366"/>
      <c r="AQ204" s="366"/>
      <c r="AR204" s="366"/>
      <c r="AS204" s="366"/>
      <c r="AT204" s="366"/>
      <c r="AU204" s="366"/>
      <c r="AV204" s="366"/>
      <c r="AW204" s="366"/>
      <c r="AX204" s="366"/>
      <c r="AY204" s="366"/>
      <c r="AZ204" s="366"/>
      <c r="BA204" s="366"/>
      <c r="BB204" s="366"/>
      <c r="BC204" s="374"/>
      <c r="BD204" s="374"/>
      <c r="BE204" s="374"/>
      <c r="BF204" s="374"/>
      <c r="BG204" s="374"/>
      <c r="BH204" s="374"/>
      <c r="BI204" s="374"/>
      <c r="BJ204" s="374"/>
      <c r="BK204" s="374"/>
      <c r="BL204" s="374"/>
      <c r="BM204" s="374"/>
      <c r="BN204" s="374"/>
      <c r="BO204" s="374"/>
      <c r="BP204" s="374"/>
      <c r="BQ204" s="374"/>
      <c r="BR204" s="374"/>
      <c r="BS204" s="374"/>
    </row>
    <row r="205" spans="3:71" x14ac:dyDescent="0.3">
      <c r="C205" s="358"/>
      <c r="D205" s="358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66"/>
      <c r="P205" s="366"/>
      <c r="Q205" s="366"/>
      <c r="R205" s="366"/>
      <c r="S205" s="366"/>
      <c r="T205" s="366"/>
      <c r="U205" s="366"/>
      <c r="V205" s="366"/>
      <c r="W205" s="366"/>
      <c r="X205" s="366"/>
      <c r="Y205" s="366"/>
      <c r="Z205" s="366"/>
      <c r="AA205" s="358"/>
      <c r="AB205" s="358"/>
      <c r="AC205" s="358"/>
      <c r="AD205" s="358"/>
      <c r="AE205" s="358"/>
      <c r="AF205" s="358"/>
      <c r="AG205" s="358"/>
      <c r="AH205" s="358"/>
      <c r="AI205" s="358"/>
      <c r="AJ205" s="358"/>
      <c r="AK205" s="358"/>
      <c r="AL205" s="358"/>
      <c r="AM205" s="358"/>
      <c r="AN205" s="358"/>
      <c r="AO205" s="358"/>
      <c r="AP205" s="366"/>
      <c r="AQ205" s="366"/>
      <c r="AR205" s="366"/>
      <c r="AS205" s="366"/>
      <c r="AT205" s="366"/>
      <c r="AU205" s="366"/>
      <c r="AV205" s="366"/>
      <c r="AW205" s="366"/>
      <c r="AX205" s="366"/>
      <c r="AY205" s="366"/>
      <c r="AZ205" s="366"/>
      <c r="BA205" s="366"/>
      <c r="BB205" s="366"/>
      <c r="BC205" s="374"/>
      <c r="BD205" s="374"/>
      <c r="BE205" s="374"/>
      <c r="BF205" s="374"/>
      <c r="BG205" s="374"/>
      <c r="BH205" s="374"/>
      <c r="BI205" s="374"/>
      <c r="BJ205" s="374"/>
      <c r="BK205" s="374"/>
      <c r="BL205" s="374"/>
      <c r="BM205" s="374"/>
      <c r="BN205" s="374"/>
      <c r="BO205" s="374"/>
      <c r="BP205" s="374"/>
      <c r="BQ205" s="374"/>
      <c r="BR205" s="374"/>
      <c r="BS205" s="374"/>
    </row>
    <row r="206" spans="3:71" x14ac:dyDescent="0.3">
      <c r="C206" s="359"/>
      <c r="D206" s="360"/>
      <c r="E206" s="360"/>
      <c r="F206" s="360"/>
      <c r="G206" s="360"/>
      <c r="H206" s="360"/>
      <c r="I206" s="360"/>
      <c r="J206" s="360"/>
      <c r="K206" s="360"/>
      <c r="L206" s="360"/>
      <c r="M206" s="360"/>
      <c r="N206" s="361"/>
      <c r="O206" s="367"/>
      <c r="P206" s="368"/>
      <c r="Q206" s="368"/>
      <c r="R206" s="368"/>
      <c r="S206" s="368"/>
      <c r="T206" s="368"/>
      <c r="U206" s="368"/>
      <c r="V206" s="368"/>
      <c r="W206" s="368"/>
      <c r="X206" s="368"/>
      <c r="Y206" s="368"/>
      <c r="Z206" s="369"/>
      <c r="AA206" s="359"/>
      <c r="AB206" s="360"/>
      <c r="AC206" s="360"/>
      <c r="AD206" s="360"/>
      <c r="AE206" s="360"/>
      <c r="AF206" s="360"/>
      <c r="AG206" s="360"/>
      <c r="AH206" s="360"/>
      <c r="AI206" s="360"/>
      <c r="AJ206" s="360"/>
      <c r="AK206" s="360"/>
      <c r="AL206" s="360"/>
      <c r="AM206" s="360"/>
      <c r="AN206" s="360"/>
      <c r="AO206" s="361"/>
      <c r="AP206" s="367"/>
      <c r="AQ206" s="367"/>
      <c r="AR206" s="367"/>
      <c r="AS206" s="367"/>
      <c r="AT206" s="367"/>
      <c r="AU206" s="367"/>
      <c r="AV206" s="367"/>
      <c r="AW206" s="367"/>
      <c r="AX206" s="367"/>
      <c r="AY206" s="367"/>
      <c r="AZ206" s="367"/>
      <c r="BA206" s="367"/>
      <c r="BB206" s="367"/>
      <c r="BC206" s="375"/>
      <c r="BD206" s="375"/>
      <c r="BE206" s="375"/>
      <c r="BF206" s="375"/>
      <c r="BG206" s="375"/>
      <c r="BH206" s="375"/>
      <c r="BI206" s="375"/>
      <c r="BJ206" s="375"/>
      <c r="BK206" s="375"/>
      <c r="BL206" s="375"/>
      <c r="BM206" s="375"/>
      <c r="BN206" s="375"/>
      <c r="BO206" s="375"/>
      <c r="BP206" s="375"/>
      <c r="BQ206" s="375"/>
      <c r="BR206" s="375"/>
    </row>
    <row r="207" spans="3:71" x14ac:dyDescent="0.3">
      <c r="C207" s="359"/>
      <c r="D207" s="360"/>
      <c r="E207" s="360"/>
      <c r="F207" s="360"/>
      <c r="G207" s="360"/>
      <c r="H207" s="360"/>
      <c r="I207" s="360"/>
      <c r="J207" s="360"/>
      <c r="K207" s="360"/>
      <c r="L207" s="360"/>
      <c r="M207" s="360"/>
      <c r="N207" s="361"/>
      <c r="O207" s="367"/>
      <c r="P207" s="368"/>
      <c r="Q207" s="368"/>
      <c r="R207" s="368"/>
      <c r="S207" s="368"/>
      <c r="T207" s="368"/>
      <c r="U207" s="368"/>
      <c r="V207" s="368"/>
      <c r="W207" s="368"/>
      <c r="X207" s="368"/>
      <c r="Y207" s="368"/>
      <c r="Z207" s="369"/>
      <c r="AA207" s="359"/>
      <c r="AB207" s="360"/>
      <c r="AC207" s="360"/>
      <c r="AD207" s="360"/>
      <c r="AE207" s="360"/>
      <c r="AF207" s="360"/>
      <c r="AG207" s="360"/>
      <c r="AH207" s="360"/>
      <c r="AI207" s="360"/>
      <c r="AJ207" s="360"/>
      <c r="AK207" s="360"/>
      <c r="AL207" s="360"/>
      <c r="AM207" s="360"/>
      <c r="AN207" s="360"/>
      <c r="AO207" s="361"/>
      <c r="AP207" s="367"/>
      <c r="AQ207" s="367"/>
      <c r="AR207" s="367"/>
      <c r="AS207" s="367"/>
      <c r="AT207" s="367"/>
      <c r="AU207" s="367"/>
      <c r="AV207" s="367"/>
      <c r="AW207" s="367"/>
      <c r="AX207" s="367"/>
      <c r="AY207" s="367"/>
      <c r="AZ207" s="367"/>
      <c r="BA207" s="367"/>
      <c r="BB207" s="367"/>
      <c r="BC207" s="375"/>
      <c r="BD207" s="375"/>
      <c r="BE207" s="375"/>
      <c r="BF207" s="375"/>
      <c r="BG207" s="375"/>
      <c r="BH207" s="375"/>
      <c r="BI207" s="375"/>
      <c r="BJ207" s="375"/>
      <c r="BK207" s="375"/>
      <c r="BL207" s="375"/>
      <c r="BM207" s="375"/>
      <c r="BN207" s="375"/>
      <c r="BO207" s="375"/>
      <c r="BP207" s="375"/>
      <c r="BQ207" s="375"/>
      <c r="BR207" s="375"/>
    </row>
    <row r="208" spans="3:71" x14ac:dyDescent="0.3">
      <c r="C208" s="359"/>
      <c r="D208" s="360"/>
      <c r="E208" s="360"/>
      <c r="F208" s="360"/>
      <c r="G208" s="360"/>
      <c r="H208" s="360"/>
      <c r="I208" s="360"/>
      <c r="J208" s="360"/>
      <c r="K208" s="360"/>
      <c r="L208" s="360"/>
      <c r="M208" s="360"/>
      <c r="N208" s="361"/>
      <c r="O208" s="367"/>
      <c r="P208" s="368"/>
      <c r="Q208" s="368"/>
      <c r="R208" s="368"/>
      <c r="S208" s="368"/>
      <c r="T208" s="368"/>
      <c r="U208" s="368"/>
      <c r="V208" s="368"/>
      <c r="W208" s="368"/>
      <c r="X208" s="368"/>
      <c r="Y208" s="368"/>
      <c r="Z208" s="369"/>
      <c r="AA208" s="359"/>
      <c r="AB208" s="360"/>
      <c r="AC208" s="360"/>
      <c r="AD208" s="360"/>
      <c r="AE208" s="360"/>
      <c r="AF208" s="360"/>
      <c r="AG208" s="360"/>
      <c r="AH208" s="360"/>
      <c r="AI208" s="360"/>
      <c r="AJ208" s="360"/>
      <c r="AK208" s="360"/>
      <c r="AL208" s="360"/>
      <c r="AM208" s="360"/>
      <c r="AN208" s="360"/>
      <c r="AO208" s="361"/>
      <c r="AP208" s="367"/>
      <c r="AQ208" s="367"/>
      <c r="AR208" s="367"/>
      <c r="AS208" s="367"/>
      <c r="AT208" s="367"/>
      <c r="AU208" s="367"/>
      <c r="AV208" s="367"/>
      <c r="AW208" s="367"/>
      <c r="AX208" s="367"/>
      <c r="AY208" s="367"/>
      <c r="AZ208" s="367"/>
      <c r="BA208" s="367"/>
      <c r="BB208" s="367"/>
      <c r="BC208" s="375"/>
      <c r="BD208" s="375"/>
      <c r="BE208" s="375"/>
      <c r="BF208" s="375"/>
      <c r="BG208" s="375"/>
      <c r="BH208" s="375"/>
      <c r="BI208" s="375"/>
      <c r="BJ208" s="375"/>
      <c r="BK208" s="375"/>
      <c r="BL208" s="375"/>
      <c r="BM208" s="375"/>
      <c r="BN208" s="375"/>
      <c r="BO208" s="375"/>
      <c r="BP208" s="375"/>
      <c r="BQ208" s="375"/>
      <c r="BR208" s="375"/>
    </row>
    <row r="209" spans="3:70" x14ac:dyDescent="0.3">
      <c r="C209" s="359"/>
      <c r="D209" s="360"/>
      <c r="E209" s="360"/>
      <c r="F209" s="360"/>
      <c r="G209" s="360"/>
      <c r="H209" s="360"/>
      <c r="I209" s="360"/>
      <c r="J209" s="360"/>
      <c r="K209" s="360"/>
      <c r="L209" s="360"/>
      <c r="M209" s="360"/>
      <c r="N209" s="361"/>
      <c r="O209" s="367"/>
      <c r="P209" s="368"/>
      <c r="Q209" s="368"/>
      <c r="R209" s="368"/>
      <c r="S209" s="368"/>
      <c r="T209" s="368"/>
      <c r="U209" s="368"/>
      <c r="V209" s="368"/>
      <c r="W209" s="368"/>
      <c r="X209" s="368"/>
      <c r="Y209" s="368"/>
      <c r="Z209" s="369"/>
      <c r="AA209" s="359"/>
      <c r="AB209" s="360"/>
      <c r="AC209" s="360"/>
      <c r="AD209" s="360"/>
      <c r="AE209" s="360"/>
      <c r="AF209" s="360"/>
      <c r="AG209" s="360"/>
      <c r="AH209" s="360"/>
      <c r="AI209" s="360"/>
      <c r="AJ209" s="360"/>
      <c r="AK209" s="360"/>
      <c r="AL209" s="360"/>
      <c r="AM209" s="360"/>
      <c r="AN209" s="360"/>
      <c r="AO209" s="361"/>
      <c r="AP209" s="367"/>
      <c r="AQ209" s="367"/>
      <c r="AR209" s="367"/>
      <c r="AS209" s="367"/>
      <c r="AT209" s="367"/>
      <c r="AU209" s="367"/>
      <c r="AV209" s="367"/>
      <c r="AW209" s="367"/>
      <c r="AX209" s="367"/>
      <c r="AY209" s="367"/>
      <c r="AZ209" s="367"/>
      <c r="BA209" s="367"/>
      <c r="BB209" s="367"/>
      <c r="BC209" s="375"/>
      <c r="BD209" s="375"/>
      <c r="BE209" s="375"/>
      <c r="BF209" s="375"/>
      <c r="BG209" s="375"/>
      <c r="BH209" s="375"/>
      <c r="BI209" s="375"/>
      <c r="BJ209" s="375"/>
      <c r="BK209" s="375"/>
      <c r="BL209" s="375"/>
      <c r="BM209" s="375"/>
      <c r="BN209" s="375"/>
      <c r="BO209" s="375"/>
      <c r="BP209" s="375"/>
      <c r="BQ209" s="375"/>
      <c r="BR209" s="375"/>
    </row>
    <row r="210" spans="3:70" x14ac:dyDescent="0.3">
      <c r="C210" s="359"/>
      <c r="D210" s="360"/>
      <c r="E210" s="360"/>
      <c r="F210" s="360"/>
      <c r="G210" s="360"/>
      <c r="H210" s="360"/>
      <c r="I210" s="360"/>
      <c r="J210" s="360"/>
      <c r="K210" s="360"/>
      <c r="L210" s="360"/>
      <c r="M210" s="360"/>
      <c r="N210" s="361"/>
      <c r="O210" s="367"/>
      <c r="P210" s="368"/>
      <c r="Q210" s="368"/>
      <c r="R210" s="368"/>
      <c r="S210" s="368"/>
      <c r="T210" s="368"/>
      <c r="U210" s="368"/>
      <c r="V210" s="368"/>
      <c r="W210" s="368"/>
      <c r="X210" s="368"/>
      <c r="Y210" s="368"/>
      <c r="Z210" s="369"/>
      <c r="AA210" s="359"/>
      <c r="AB210" s="360"/>
      <c r="AC210" s="360"/>
      <c r="AD210" s="360"/>
      <c r="AE210" s="360"/>
      <c r="AF210" s="360"/>
      <c r="AG210" s="360"/>
      <c r="AH210" s="360"/>
      <c r="AI210" s="360"/>
      <c r="AJ210" s="360"/>
      <c r="AK210" s="360"/>
      <c r="AL210" s="360"/>
      <c r="AM210" s="360"/>
      <c r="AN210" s="360"/>
      <c r="AO210" s="361"/>
      <c r="AP210" s="367"/>
      <c r="AQ210" s="367"/>
      <c r="AR210" s="367"/>
      <c r="AS210" s="367"/>
      <c r="AT210" s="367"/>
      <c r="AU210" s="367"/>
      <c r="AV210" s="367"/>
      <c r="AW210" s="367"/>
      <c r="AX210" s="367"/>
      <c r="AY210" s="367"/>
      <c r="AZ210" s="367"/>
      <c r="BA210" s="367"/>
      <c r="BB210" s="367"/>
      <c r="BC210" s="375"/>
      <c r="BD210" s="375"/>
      <c r="BE210" s="375"/>
      <c r="BF210" s="375"/>
      <c r="BG210" s="375"/>
      <c r="BH210" s="375"/>
      <c r="BI210" s="375"/>
      <c r="BJ210" s="375"/>
      <c r="BK210" s="375"/>
      <c r="BL210" s="375"/>
      <c r="BM210" s="375"/>
      <c r="BN210" s="375"/>
      <c r="BO210" s="375"/>
      <c r="BP210" s="375"/>
      <c r="BQ210" s="375"/>
      <c r="BR210" s="375"/>
    </row>
    <row r="211" spans="3:70" x14ac:dyDescent="0.3">
      <c r="C211" s="359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1"/>
      <c r="O211" s="367"/>
      <c r="P211" s="368"/>
      <c r="Q211" s="368"/>
      <c r="R211" s="368"/>
      <c r="S211" s="368"/>
      <c r="T211" s="368"/>
      <c r="U211" s="368"/>
      <c r="V211" s="368"/>
      <c r="W211" s="368"/>
      <c r="X211" s="368"/>
      <c r="Y211" s="368"/>
      <c r="Z211" s="369"/>
      <c r="AA211" s="359"/>
      <c r="AB211" s="360"/>
      <c r="AC211" s="360"/>
      <c r="AD211" s="360"/>
      <c r="AE211" s="360"/>
      <c r="AF211" s="360"/>
      <c r="AG211" s="360"/>
      <c r="AH211" s="360"/>
      <c r="AI211" s="360"/>
      <c r="AJ211" s="360"/>
      <c r="AK211" s="360"/>
      <c r="AL211" s="360"/>
      <c r="AM211" s="360"/>
      <c r="AN211" s="360"/>
      <c r="AO211" s="361"/>
      <c r="AP211" s="367"/>
      <c r="AQ211" s="367"/>
      <c r="AR211" s="367"/>
      <c r="AS211" s="367"/>
      <c r="AT211" s="367"/>
      <c r="AU211" s="367"/>
      <c r="AV211" s="367"/>
      <c r="AW211" s="367"/>
      <c r="AX211" s="367"/>
      <c r="AY211" s="367"/>
      <c r="AZ211" s="367"/>
      <c r="BA211" s="367"/>
      <c r="BB211" s="367"/>
      <c r="BC211" s="375"/>
      <c r="BD211" s="375"/>
      <c r="BE211" s="375"/>
      <c r="BF211" s="375"/>
      <c r="BG211" s="375"/>
      <c r="BH211" s="375"/>
      <c r="BI211" s="375"/>
      <c r="BJ211" s="375"/>
      <c r="BK211" s="375"/>
      <c r="BL211" s="375"/>
      <c r="BM211" s="375"/>
      <c r="BN211" s="375"/>
      <c r="BO211" s="375"/>
      <c r="BP211" s="375"/>
      <c r="BQ211" s="375"/>
      <c r="BR211" s="375"/>
    </row>
    <row r="212" spans="3:70" x14ac:dyDescent="0.3">
      <c r="C212" s="359"/>
      <c r="D212" s="360"/>
      <c r="E212" s="360"/>
      <c r="F212" s="360"/>
      <c r="G212" s="360"/>
      <c r="H212" s="360"/>
      <c r="I212" s="360"/>
      <c r="J212" s="360"/>
      <c r="K212" s="360"/>
      <c r="L212" s="360"/>
      <c r="M212" s="360"/>
      <c r="N212" s="361"/>
      <c r="O212" s="367"/>
      <c r="P212" s="368"/>
      <c r="Q212" s="368"/>
      <c r="R212" s="368"/>
      <c r="S212" s="368"/>
      <c r="T212" s="368"/>
      <c r="U212" s="368"/>
      <c r="V212" s="368"/>
      <c r="W212" s="368"/>
      <c r="X212" s="368"/>
      <c r="Y212" s="368"/>
      <c r="Z212" s="369"/>
      <c r="AA212" s="359"/>
      <c r="AB212" s="360"/>
      <c r="AC212" s="360"/>
      <c r="AD212" s="360"/>
      <c r="AE212" s="360"/>
      <c r="AF212" s="360"/>
      <c r="AG212" s="360"/>
      <c r="AH212" s="360"/>
      <c r="AI212" s="360"/>
      <c r="AJ212" s="360"/>
      <c r="AK212" s="360"/>
      <c r="AL212" s="360"/>
      <c r="AM212" s="360"/>
      <c r="AN212" s="360"/>
      <c r="AO212" s="361"/>
      <c r="AP212" s="367"/>
      <c r="AQ212" s="367"/>
      <c r="AR212" s="367"/>
      <c r="AS212" s="367"/>
      <c r="AT212" s="367"/>
      <c r="AU212" s="367"/>
      <c r="AV212" s="367"/>
      <c r="AW212" s="367"/>
      <c r="AX212" s="367"/>
      <c r="AY212" s="367"/>
      <c r="AZ212" s="367"/>
      <c r="BA212" s="367"/>
      <c r="BB212" s="367"/>
      <c r="BC212" s="375"/>
      <c r="BD212" s="375"/>
      <c r="BE212" s="375"/>
      <c r="BF212" s="375"/>
      <c r="BG212" s="375"/>
      <c r="BH212" s="375"/>
      <c r="BI212" s="375"/>
      <c r="BJ212" s="375"/>
      <c r="BK212" s="375"/>
      <c r="BL212" s="375"/>
      <c r="BM212" s="375"/>
      <c r="BN212" s="375"/>
      <c r="BO212" s="375"/>
      <c r="BP212" s="375"/>
      <c r="BQ212" s="375"/>
      <c r="BR212" s="375"/>
    </row>
    <row r="213" spans="3:70" x14ac:dyDescent="0.3">
      <c r="C213" s="359"/>
      <c r="D213" s="360"/>
      <c r="E213" s="360"/>
      <c r="F213" s="360"/>
      <c r="G213" s="360"/>
      <c r="H213" s="360"/>
      <c r="I213" s="360"/>
      <c r="J213" s="360"/>
      <c r="K213" s="360"/>
      <c r="L213" s="360"/>
      <c r="M213" s="360"/>
      <c r="N213" s="361"/>
      <c r="O213" s="367"/>
      <c r="P213" s="368"/>
      <c r="Q213" s="368"/>
      <c r="R213" s="368"/>
      <c r="S213" s="368"/>
      <c r="T213" s="368"/>
      <c r="U213" s="368"/>
      <c r="V213" s="368"/>
      <c r="W213" s="368"/>
      <c r="X213" s="368"/>
      <c r="Y213" s="368"/>
      <c r="Z213" s="369"/>
      <c r="AA213" s="359"/>
      <c r="AB213" s="360"/>
      <c r="AC213" s="360"/>
      <c r="AD213" s="360"/>
      <c r="AE213" s="360"/>
      <c r="AF213" s="360"/>
      <c r="AG213" s="360"/>
      <c r="AH213" s="360"/>
      <c r="AI213" s="360"/>
      <c r="AJ213" s="360"/>
      <c r="AK213" s="360"/>
      <c r="AL213" s="360"/>
      <c r="AM213" s="360"/>
      <c r="AN213" s="360"/>
      <c r="AO213" s="361"/>
      <c r="AP213" s="367"/>
      <c r="AQ213" s="367"/>
      <c r="AR213" s="367"/>
      <c r="AS213" s="367"/>
      <c r="AT213" s="367"/>
      <c r="AU213" s="367"/>
      <c r="AV213" s="367"/>
      <c r="AW213" s="367"/>
      <c r="AX213" s="367"/>
      <c r="AY213" s="367"/>
      <c r="AZ213" s="367"/>
      <c r="BA213" s="367"/>
      <c r="BB213" s="367"/>
      <c r="BC213" s="375"/>
      <c r="BD213" s="375"/>
      <c r="BE213" s="375"/>
      <c r="BF213" s="375"/>
      <c r="BG213" s="375"/>
      <c r="BH213" s="375"/>
      <c r="BI213" s="375"/>
      <c r="BJ213" s="375"/>
      <c r="BK213" s="375"/>
      <c r="BL213" s="375"/>
      <c r="BM213" s="375"/>
      <c r="BN213" s="375"/>
      <c r="BO213" s="375"/>
      <c r="BP213" s="375"/>
      <c r="BQ213" s="375"/>
      <c r="BR213" s="375"/>
    </row>
    <row r="214" spans="3:70" x14ac:dyDescent="0.3">
      <c r="C214" s="359"/>
      <c r="D214" s="360"/>
      <c r="E214" s="360"/>
      <c r="F214" s="360"/>
      <c r="G214" s="360"/>
      <c r="H214" s="360"/>
      <c r="I214" s="360"/>
      <c r="J214" s="360"/>
      <c r="K214" s="360"/>
      <c r="L214" s="360"/>
      <c r="M214" s="360"/>
      <c r="N214" s="361"/>
      <c r="O214" s="367"/>
      <c r="P214" s="368"/>
      <c r="Q214" s="368"/>
      <c r="R214" s="368"/>
      <c r="S214" s="368"/>
      <c r="T214" s="368"/>
      <c r="U214" s="368"/>
      <c r="V214" s="368"/>
      <c r="W214" s="368"/>
      <c r="X214" s="368"/>
      <c r="Y214" s="368"/>
      <c r="Z214" s="369"/>
      <c r="AA214" s="359"/>
      <c r="AB214" s="360"/>
      <c r="AC214" s="360"/>
      <c r="AD214" s="360"/>
      <c r="AE214" s="360"/>
      <c r="AF214" s="360"/>
      <c r="AG214" s="360"/>
      <c r="AH214" s="360"/>
      <c r="AI214" s="360"/>
      <c r="AJ214" s="360"/>
      <c r="AK214" s="360"/>
      <c r="AL214" s="360"/>
      <c r="AM214" s="360"/>
      <c r="AN214" s="360"/>
      <c r="AO214" s="361"/>
      <c r="AP214" s="367"/>
      <c r="AQ214" s="367"/>
      <c r="AR214" s="367"/>
      <c r="AS214" s="367"/>
      <c r="AT214" s="367"/>
      <c r="AU214" s="367"/>
      <c r="AV214" s="367"/>
      <c r="AW214" s="367"/>
      <c r="AX214" s="367"/>
      <c r="AY214" s="367"/>
      <c r="AZ214" s="367"/>
      <c r="BA214" s="367"/>
      <c r="BB214" s="367"/>
      <c r="BC214" s="375"/>
      <c r="BD214" s="375"/>
      <c r="BE214" s="375"/>
      <c r="BF214" s="375"/>
      <c r="BG214" s="375"/>
      <c r="BH214" s="375"/>
      <c r="BI214" s="375"/>
      <c r="BJ214" s="375"/>
      <c r="BK214" s="375"/>
      <c r="BL214" s="375"/>
      <c r="BM214" s="375"/>
      <c r="BN214" s="375"/>
      <c r="BO214" s="375"/>
      <c r="BP214" s="375"/>
      <c r="BQ214" s="375"/>
      <c r="BR214" s="375"/>
    </row>
    <row r="215" spans="3:70" x14ac:dyDescent="0.3">
      <c r="C215" s="359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1"/>
      <c r="O215" s="367"/>
      <c r="P215" s="368"/>
      <c r="Q215" s="368"/>
      <c r="R215" s="368"/>
      <c r="S215" s="368"/>
      <c r="T215" s="368"/>
      <c r="U215" s="368"/>
      <c r="V215" s="368"/>
      <c r="W215" s="368"/>
      <c r="X215" s="368"/>
      <c r="Y215" s="368"/>
      <c r="Z215" s="369"/>
      <c r="AA215" s="359"/>
      <c r="AB215" s="360"/>
      <c r="AC215" s="360"/>
      <c r="AD215" s="360"/>
      <c r="AE215" s="360"/>
      <c r="AF215" s="360"/>
      <c r="AG215" s="360"/>
      <c r="AH215" s="360"/>
      <c r="AI215" s="360"/>
      <c r="AJ215" s="360"/>
      <c r="AK215" s="360"/>
      <c r="AL215" s="360"/>
      <c r="AM215" s="360"/>
      <c r="AN215" s="360"/>
      <c r="AO215" s="361"/>
      <c r="AP215" s="367"/>
      <c r="AQ215" s="367"/>
      <c r="AR215" s="367"/>
      <c r="AS215" s="367"/>
      <c r="AT215" s="367"/>
      <c r="AU215" s="367"/>
      <c r="AV215" s="367"/>
      <c r="AW215" s="367"/>
      <c r="AX215" s="367"/>
      <c r="AY215" s="367"/>
      <c r="AZ215" s="367"/>
      <c r="BA215" s="367"/>
      <c r="BB215" s="367"/>
      <c r="BC215" s="375"/>
      <c r="BD215" s="375"/>
      <c r="BE215" s="375"/>
      <c r="BF215" s="375"/>
      <c r="BG215" s="375"/>
      <c r="BH215" s="375"/>
      <c r="BI215" s="375"/>
      <c r="BJ215" s="375"/>
      <c r="BK215" s="375"/>
      <c r="BL215" s="375"/>
      <c r="BM215" s="375"/>
      <c r="BN215" s="375"/>
      <c r="BO215" s="375"/>
      <c r="BP215" s="375"/>
      <c r="BQ215" s="375"/>
      <c r="BR215" s="375"/>
    </row>
    <row r="216" spans="3:70" x14ac:dyDescent="0.3">
      <c r="C216" s="359"/>
      <c r="D216" s="360"/>
      <c r="E216" s="360"/>
      <c r="F216" s="360"/>
      <c r="G216" s="360"/>
      <c r="H216" s="360"/>
      <c r="I216" s="360"/>
      <c r="J216" s="360"/>
      <c r="K216" s="360"/>
      <c r="L216" s="360"/>
      <c r="M216" s="360"/>
      <c r="N216" s="361"/>
      <c r="O216" s="367"/>
      <c r="P216" s="368"/>
      <c r="Q216" s="368"/>
      <c r="R216" s="368"/>
      <c r="S216" s="368"/>
      <c r="T216" s="368"/>
      <c r="U216" s="368"/>
      <c r="V216" s="368"/>
      <c r="W216" s="368"/>
      <c r="X216" s="368"/>
      <c r="Y216" s="368"/>
      <c r="Z216" s="369"/>
      <c r="AA216" s="359"/>
      <c r="AB216" s="360"/>
      <c r="AC216" s="360"/>
      <c r="AD216" s="360"/>
      <c r="AE216" s="360"/>
      <c r="AF216" s="360"/>
      <c r="AG216" s="360"/>
      <c r="AH216" s="360"/>
      <c r="AI216" s="360"/>
      <c r="AJ216" s="360"/>
      <c r="AK216" s="360"/>
      <c r="AL216" s="360"/>
      <c r="AM216" s="360"/>
      <c r="AN216" s="360"/>
      <c r="AO216" s="361"/>
      <c r="AP216" s="367"/>
      <c r="AQ216" s="367"/>
      <c r="AR216" s="367"/>
      <c r="AS216" s="367"/>
      <c r="AT216" s="367"/>
      <c r="AU216" s="367"/>
      <c r="AV216" s="367"/>
      <c r="AW216" s="367"/>
      <c r="AX216" s="367"/>
      <c r="AY216" s="367"/>
      <c r="AZ216" s="367"/>
      <c r="BA216" s="367"/>
      <c r="BB216" s="367"/>
      <c r="BC216" s="375"/>
      <c r="BD216" s="375"/>
      <c r="BE216" s="375"/>
      <c r="BF216" s="375"/>
      <c r="BG216" s="375"/>
      <c r="BH216" s="375"/>
      <c r="BI216" s="375"/>
      <c r="BJ216" s="375"/>
      <c r="BK216" s="375"/>
      <c r="BL216" s="375"/>
      <c r="BM216" s="375"/>
      <c r="BN216" s="375"/>
      <c r="BO216" s="375"/>
      <c r="BP216" s="375"/>
      <c r="BQ216" s="375"/>
      <c r="BR216" s="375"/>
    </row>
    <row r="217" spans="3:70" x14ac:dyDescent="0.3">
      <c r="C217" s="359"/>
      <c r="D217" s="360"/>
      <c r="E217" s="360"/>
      <c r="F217" s="360"/>
      <c r="G217" s="360"/>
      <c r="H217" s="360"/>
      <c r="I217" s="360"/>
      <c r="J217" s="360"/>
      <c r="K217" s="360"/>
      <c r="L217" s="360"/>
      <c r="M217" s="360"/>
      <c r="N217" s="361"/>
      <c r="O217" s="367"/>
      <c r="P217" s="368"/>
      <c r="Q217" s="368"/>
      <c r="R217" s="368"/>
      <c r="S217" s="368"/>
      <c r="T217" s="368"/>
      <c r="U217" s="368"/>
      <c r="V217" s="368"/>
      <c r="W217" s="368"/>
      <c r="X217" s="368"/>
      <c r="Y217" s="368"/>
      <c r="Z217" s="369"/>
      <c r="AA217" s="359"/>
      <c r="AB217" s="360"/>
      <c r="AC217" s="360"/>
      <c r="AD217" s="360"/>
      <c r="AE217" s="360"/>
      <c r="AF217" s="360"/>
      <c r="AG217" s="360"/>
      <c r="AH217" s="360"/>
      <c r="AI217" s="360"/>
      <c r="AJ217" s="360"/>
      <c r="AK217" s="360"/>
      <c r="AL217" s="360"/>
      <c r="AM217" s="360"/>
      <c r="AN217" s="360"/>
      <c r="AO217" s="361"/>
      <c r="AP217" s="367"/>
      <c r="AQ217" s="367"/>
      <c r="AR217" s="367"/>
      <c r="AS217" s="367"/>
      <c r="AT217" s="367"/>
      <c r="AU217" s="367"/>
      <c r="AV217" s="367"/>
      <c r="AW217" s="367"/>
      <c r="AX217" s="367"/>
      <c r="AY217" s="367"/>
      <c r="AZ217" s="367"/>
      <c r="BA217" s="367"/>
      <c r="BB217" s="367"/>
      <c r="BC217" s="375"/>
      <c r="BD217" s="375"/>
      <c r="BE217" s="375"/>
      <c r="BF217" s="375"/>
      <c r="BG217" s="375"/>
      <c r="BH217" s="375"/>
      <c r="BI217" s="375"/>
      <c r="BJ217" s="375"/>
      <c r="BK217" s="375"/>
      <c r="BL217" s="375"/>
      <c r="BM217" s="375"/>
      <c r="BN217" s="375"/>
      <c r="BO217" s="375"/>
      <c r="BP217" s="375"/>
      <c r="BQ217" s="375"/>
      <c r="BR217" s="375"/>
    </row>
  </sheetData>
  <phoneticPr fontId="3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28DA-35A7-4839-AC82-D9544569FDDA}">
  <dimension ref="A1:AV74"/>
  <sheetViews>
    <sheetView topLeftCell="I1" zoomScale="50" zoomScaleNormal="50" workbookViewId="0">
      <selection activeCell="K2" sqref="K2"/>
    </sheetView>
  </sheetViews>
  <sheetFormatPr defaultColWidth="28.5546875" defaultRowHeight="20.399999999999999" customHeight="1" x14ac:dyDescent="0.3"/>
  <cols>
    <col min="1" max="1" width="6.88671875" style="315" bestFit="1" customWidth="1"/>
    <col min="2" max="2" width="28.5546875" style="315"/>
    <col min="3" max="3" width="13.6640625" style="315" customWidth="1"/>
    <col min="4" max="4" width="14.6640625" style="315" customWidth="1"/>
    <col min="5" max="5" width="7.109375" style="315" bestFit="1" customWidth="1"/>
    <col min="6" max="6" width="28.5546875" style="315"/>
    <col min="7" max="7" width="13.6640625" style="315" customWidth="1"/>
    <col min="8" max="8" width="7.88671875" style="315" customWidth="1"/>
    <col min="9" max="9" width="10.77734375" style="315" bestFit="1" customWidth="1"/>
    <col min="10" max="10" width="6.88671875" style="315" bestFit="1" customWidth="1"/>
    <col min="11" max="11" width="28.5546875" style="315"/>
    <col min="12" max="12" width="6.21875" style="315" customWidth="1"/>
    <col min="13" max="13" width="12.77734375" style="315" customWidth="1"/>
    <col min="14" max="14" width="14" style="315" customWidth="1"/>
    <col min="15" max="15" width="10.77734375" style="315" bestFit="1" customWidth="1"/>
    <col min="16" max="16" width="6.88671875" style="315" bestFit="1" customWidth="1"/>
    <col min="17" max="17" width="28.5546875" style="315"/>
    <col min="18" max="18" width="4.44140625" style="315" bestFit="1" customWidth="1"/>
    <col min="19" max="19" width="12.77734375" style="315" customWidth="1"/>
    <col min="20" max="20" width="8.5546875" style="315" customWidth="1"/>
    <col min="21" max="21" width="10.44140625" style="315" bestFit="1" customWidth="1"/>
    <col min="22" max="25" width="26" style="315" customWidth="1"/>
    <col min="26" max="26" width="4.44140625" style="315" customWidth="1"/>
    <col min="27" max="27" width="10.44140625" style="315" bestFit="1" customWidth="1"/>
    <col min="28" max="32" width="26" style="315" customWidth="1"/>
    <col min="33" max="44" width="8.88671875" style="315" hidden="1" customWidth="1"/>
    <col min="45" max="48" width="9" style="315" hidden="1" customWidth="1"/>
    <col min="49" max="16384" width="28.5546875" style="315"/>
  </cols>
  <sheetData>
    <row r="1" spans="1:48" s="310" customFormat="1" ht="20.399999999999999" customHeight="1" thickBot="1" x14ac:dyDescent="0.35">
      <c r="A1" s="310" t="s">
        <v>62</v>
      </c>
      <c r="B1" s="310" t="s">
        <v>0</v>
      </c>
      <c r="C1" s="310" t="s">
        <v>179</v>
      </c>
      <c r="E1" s="310" t="s">
        <v>62</v>
      </c>
      <c r="F1" s="310" t="s">
        <v>0</v>
      </c>
      <c r="G1" s="310" t="s">
        <v>179</v>
      </c>
      <c r="H1" s="311"/>
      <c r="I1" s="310" t="s">
        <v>682</v>
      </c>
      <c r="J1" s="310" t="s">
        <v>424</v>
      </c>
      <c r="K1" s="310" t="s">
        <v>0</v>
      </c>
      <c r="L1" s="310" t="s">
        <v>178</v>
      </c>
      <c r="M1" s="310" t="s">
        <v>179</v>
      </c>
      <c r="O1" s="310" t="s">
        <v>682</v>
      </c>
      <c r="P1" s="310" t="s">
        <v>424</v>
      </c>
      <c r="Q1" s="310" t="s">
        <v>0</v>
      </c>
      <c r="R1" s="310" t="s">
        <v>178</v>
      </c>
      <c r="S1" s="310" t="s">
        <v>179</v>
      </c>
      <c r="U1" s="312">
        <v>16</v>
      </c>
      <c r="V1" s="313" t="str">
        <f>INDEX(team1,IF(U1&lt;16.5,MATCH((U1*4-3),rank1,0),MATCH((U1*4-3+2),rank1,0)))</f>
        <v>Furman</v>
      </c>
      <c r="W1" s="313" t="str">
        <f>INDEX(team1,IF(U1&lt;16.5,MATCH((U1*4-2),rank1,0),MATCH((U1*4-2+2),rank1,0)))</f>
        <v>Siena</v>
      </c>
      <c r="X1" s="313" t="str">
        <f>INDEX(team1,IF(U1&lt;16.5,MATCH((U1*4-1),rank1,0),MATCH((U1*4-1+2),rank1,0)))</f>
        <v>Idaho</v>
      </c>
      <c r="Y1" s="313" t="str">
        <f>INDEX(team1,IF(U1&lt;16.5,MATCH((U1*4-0),rank1,0),MATCH((U1*4-0+2),rank1,0)))</f>
        <v>Lehigh</v>
      </c>
      <c r="AA1" s="314">
        <f>17-U1</f>
        <v>1</v>
      </c>
      <c r="AB1" s="313" t="str">
        <f>INDEX(team1,IF(AA1&lt;11.5,MATCH((AA1*4-3),rank1,0),MATCH((AA1*4-3+2),rank1,0)))</f>
        <v>Arizona</v>
      </c>
      <c r="AC1" s="313" t="str">
        <f>INDEX(team1,IF(AA1&lt;11.5,MATCH((AA1*4-2),rank1,0),MATCH((AA1*4-2+2),rank1,0)))</f>
        <v>Duke</v>
      </c>
      <c r="AD1" s="313" t="str">
        <f>INDEX(team1,IF(AA1&lt;11.5,MATCH((AA1*4-1),rank1,0),MATCH((AA1*4-1+2),rank1,0)))</f>
        <v>Michigan</v>
      </c>
      <c r="AE1" s="313" t="str">
        <f>INDEX(team1,IF(AA1&lt;11.5,MATCH((AA1*4-0),rank1,0),MATCH((AA1*4-0+2),rank1,0)))</f>
        <v>Florida</v>
      </c>
    </row>
    <row r="2" spans="1:48" ht="20.399999999999999" customHeight="1" thickTop="1" x14ac:dyDescent="0.3">
      <c r="A2" s="315">
        <v>1</v>
      </c>
      <c r="B2" s="377" t="str">
        <f>INDEX(bpiTeams,MATCH(Seeding!A2,'BPI+'!A:A,0),1)</f>
        <v>Arizona</v>
      </c>
      <c r="C2" s="315" t="str">
        <f>INDEX('BPI+'!B:B,MATCH(Seeding!A2,'BPI+'!A:A,0),1)</f>
        <v>Big 12</v>
      </c>
      <c r="E2" s="315">
        <v>33</v>
      </c>
      <c r="F2" s="315" t="str">
        <f>INDEX(bpiTeams,MATCH(Seeding!E2,'BPI+'!A:A,0),1)</f>
        <v>Georgia</v>
      </c>
      <c r="G2" s="315" t="str">
        <f>INDEX('BPI+'!B:B,MATCH(Seeding!E2,'BPI+'!A:A,0),1)</f>
        <v>SEC</v>
      </c>
      <c r="I2" s="316"/>
      <c r="J2" s="316">
        <v>1</v>
      </c>
      <c r="K2" s="315" t="s">
        <v>14</v>
      </c>
      <c r="L2" s="315">
        <f>IFERROR(IF(MOD(IF(J2&lt;8.5,INDEX(rank1,MATCH(K2,team1,0),1),INDEX(rank2,MATCH(K2,team2,0),1)),4)=0,4,MOD(IF(J2&lt;8.5,INDEX(rank1,MATCH(K2,team1,0),1),INDEX(rank2,MATCH(K2,team2,0),1)),4)),0)</f>
        <v>2</v>
      </c>
      <c r="M2" s="315" t="str">
        <f t="shared" ref="M2:M17" si="0">IF(J2&lt;8.5,INDEX(conf1,MATCH(K2,team1,0),1),INDEX(conf2,MATCH(K2,team2,0),1))</f>
        <v>ACC</v>
      </c>
      <c r="O2" s="317"/>
      <c r="P2" s="317">
        <v>1</v>
      </c>
      <c r="Q2" s="315" t="s">
        <v>89</v>
      </c>
      <c r="R2" s="315">
        <f>IFERROR(IF(MOD(IF(P2&lt;8.5,INDEX(rank1,MATCH(Q2,team1,0),1),INDEX(rank2,MATCH(Q2,team2,0),1)),4)=0,4,MOD(IF(P2&lt;8.5,INDEX(rank1,MATCH(Q2,team1,0),1),INDEX(rank2,MATCH(Q2,team2,0),1)),4)),0)</f>
        <v>1</v>
      </c>
      <c r="S2" s="315" t="str">
        <f t="shared" ref="S2:S17" si="1">IF(P2&lt;8.5,INDEX(conf1,MATCH(Q2,team1,0),1),INDEX(conf2,MATCH(Q2,team2,0),1))</f>
        <v>Big 12</v>
      </c>
      <c r="U2" s="313" t="s">
        <v>678</v>
      </c>
      <c r="V2" s="318">
        <f>IFERROR(INDEX(bpiPlusTable,MATCH(teamAA,bpiTeams,0),MATCH(U2,bpiPlusHeader,0)),"")</f>
        <v>202</v>
      </c>
      <c r="W2" s="318">
        <f>IFERROR(INDEX(bpiPlusTable,MATCH(teamBB,bpiTeams,0),MATCH(U2,bpiPlusHeader,0)),"")</f>
        <v>209</v>
      </c>
      <c r="X2" s="318">
        <f>IFERROR(INDEX(bpiPlusTable,MATCH(teamCC,bpiTeams,0),MATCH(U2,bpiPlusHeader,0)),"")</f>
        <v>176</v>
      </c>
      <c r="Y2" s="318">
        <f>IFERROR(INDEX(bpiPlusTable,MATCH(teamDD,bpiTeams,0),MATCH(U2,bpiPlusHeader,0)),"")</f>
        <v>292</v>
      </c>
      <c r="AA2" s="313" t="s">
        <v>678</v>
      </c>
      <c r="AB2" s="318">
        <f>IFERROR(INDEX(bpiPlusTable,MATCH(teamAB,bpiTeams,0),MATCH(AA2,bpiPlusHeader,0)),"")</f>
        <v>7</v>
      </c>
      <c r="AC2" s="318">
        <f>IFERROR(INDEX(bpiPlusTable,MATCH(teamAC,bpiTeams,0),MATCH(AA2,bpiPlusHeader,0)),"")</f>
        <v>5</v>
      </c>
      <c r="AD2" s="318">
        <f>IFERROR(INDEX(bpiPlusTable,MATCH(teamAD,bpiTeams,0),MATCH(AA2,bpiPlusHeader,0)),"")</f>
        <v>4</v>
      </c>
      <c r="AE2" s="318">
        <f>IFERROR(INDEX(bpiPlusTable,MATCH(teamAE,bpiTeams,0),MATCH(AA2,bpiPlusHeader,0)),"")</f>
        <v>8</v>
      </c>
    </row>
    <row r="3" spans="1:48" ht="20.399999999999999" customHeight="1" x14ac:dyDescent="0.3">
      <c r="A3" s="315">
        <v>2</v>
      </c>
      <c r="B3" s="377" t="str">
        <f>INDEX(bpiTeams,MATCH(Seeding!A3,'BPI+'!A:A,0),1)</f>
        <v>Duke</v>
      </c>
      <c r="C3" s="315" t="str">
        <f>INDEX('BPI+'!B:B,MATCH(Seeding!A3,'BPI+'!A:A,0),1)</f>
        <v>ACC</v>
      </c>
      <c r="E3" s="315">
        <v>34</v>
      </c>
      <c r="F3" s="315" t="str">
        <f>INDEX(bpiTeams,MATCH(Seeding!E3,'BPI+'!A:A,0),1)</f>
        <v>TCU</v>
      </c>
      <c r="G3" s="315" t="str">
        <f>INDEX('BPI+'!B:B,MATCH(Seeding!E3,'BPI+'!A:A,0),1)</f>
        <v>Big 12</v>
      </c>
      <c r="I3" s="316"/>
      <c r="J3" s="316">
        <v>16</v>
      </c>
      <c r="K3" s="315" t="s">
        <v>2005</v>
      </c>
      <c r="M3" s="315" t="e">
        <f t="shared" si="0"/>
        <v>#N/A</v>
      </c>
      <c r="O3" s="317"/>
      <c r="P3" s="317">
        <v>16</v>
      </c>
      <c r="Q3" s="315" t="s">
        <v>2407</v>
      </c>
      <c r="S3" s="315" t="e">
        <f t="shared" si="1"/>
        <v>#N/A</v>
      </c>
      <c r="U3" s="313" t="s">
        <v>679</v>
      </c>
      <c r="V3" s="318">
        <f>IFERROR(INDEX(bpiPlusTable,MATCH(teamAA,bpiTeams,0),MATCH(U3,bpiPlusHeader,0)),"")</f>
        <v>178</v>
      </c>
      <c r="W3" s="318">
        <f>IFERROR(INDEX(bpiPlusTable,MATCH(teamBB,bpiTeams,0),MATCH(U3,bpiPlusHeader,0)),"")</f>
        <v>192</v>
      </c>
      <c r="X3" s="318">
        <f>IFERROR(INDEX(bpiPlusTable,MATCH(teamCC,bpiTeams,0),MATCH(U3,bpiPlusHeader,0)),"")</f>
        <v>153</v>
      </c>
      <c r="Y3" s="318">
        <f>IFERROR(INDEX(bpiPlusTable,MATCH(teamDD,bpiTeams,0),MATCH(U3,bpiPlusHeader,0)),"")</f>
        <v>264</v>
      </c>
      <c r="AA3" s="313" t="s">
        <v>679</v>
      </c>
      <c r="AB3" s="318">
        <f>IFERROR(INDEX(bpiPlusTable,MATCH(teamAB,bpiTeams,0),MATCH(AA3,bpiPlusHeader,0)),"")</f>
        <v>3</v>
      </c>
      <c r="AC3" s="318">
        <f>IFERROR(INDEX(bpiPlusTable,MATCH(teamAC,bpiTeams,0),MATCH(AA3,bpiPlusHeader,0)),"")</f>
        <v>1</v>
      </c>
      <c r="AD3" s="318">
        <f>IFERROR(INDEX(bpiPlusTable,MATCH(teamAD,bpiTeams,0),MATCH(AA3,bpiPlusHeader,0)),"")</f>
        <v>2</v>
      </c>
      <c r="AE3" s="318">
        <f>IFERROR(INDEX(bpiPlusTable,MATCH(teamAE,bpiTeams,0),MATCH(AA3,bpiPlusHeader,0)),"")</f>
        <v>4</v>
      </c>
    </row>
    <row r="4" spans="1:48" ht="20.399999999999999" customHeight="1" x14ac:dyDescent="0.3">
      <c r="A4" s="315">
        <v>3</v>
      </c>
      <c r="B4" s="377" t="str">
        <f>INDEX(bpiTeams,MATCH(Seeding!A4,'BPI+'!A:A,0),1)</f>
        <v>Michigan</v>
      </c>
      <c r="C4" s="315" t="str">
        <f>INDEX('BPI+'!B:B,MATCH(Seeding!A4,'BPI+'!A:A,0),1)</f>
        <v>Big Ten</v>
      </c>
      <c r="E4" s="315">
        <v>35</v>
      </c>
      <c r="F4" s="315" t="str">
        <f>INDEX(bpiTeams,MATCH(Seeding!E4,'BPI+'!A:A,0),1)</f>
        <v>Saint Louis</v>
      </c>
      <c r="G4" s="315" t="str">
        <f>INDEX('BPI+'!B:B,MATCH(Seeding!E4,'BPI+'!A:A,0),1)</f>
        <v>A-10</v>
      </c>
      <c r="I4" s="316"/>
      <c r="J4" s="316">
        <v>8</v>
      </c>
      <c r="K4" s="315" t="s">
        <v>22</v>
      </c>
      <c r="L4" s="315">
        <f>IFERROR(IF(MOD(IF(J4&lt;8.5,INDEX(rank1,MATCH(K4,team1,0),1),INDEX(rank2,MATCH(K4,team2,0),1)),4)=0,4,MOD(IF(J4&lt;8.5,INDEX(rank1,MATCH(K4,team1,0),1),INDEX(rank2,MATCH(K4,team2,0),1)),4)),0)</f>
        <v>2</v>
      </c>
      <c r="M4" s="315" t="str">
        <f t="shared" si="0"/>
        <v>Big East</v>
      </c>
      <c r="O4" s="317"/>
      <c r="P4" s="317">
        <v>8</v>
      </c>
      <c r="Q4" s="315" t="s">
        <v>409</v>
      </c>
      <c r="R4" s="315">
        <f>IFERROR(IF(MOD(IF(P4&lt;8.5,INDEX(rank1,MATCH(Q4,team1,0),1),INDEX(rank2,MATCH(Q4,team2,0),1)),4)=0,4,MOD(IF(P4&lt;8.5,INDEX(rank1,MATCH(Q4,team1,0),1),INDEX(rank2,MATCH(Q4,team2,0),1)),4)),0)</f>
        <v>3</v>
      </c>
      <c r="S4" s="315" t="str">
        <f t="shared" si="1"/>
        <v>Big Ten</v>
      </c>
      <c r="U4" s="313" t="s">
        <v>665</v>
      </c>
      <c r="V4" s="319">
        <f>IFERROR(INDEX(bpiPlusTable,MATCH(teamAA,bpiTeams,0),MATCH(U4,bpiPlusHeader,0)),"")</f>
        <v>0.46905477308294213</v>
      </c>
      <c r="W4" s="319">
        <f>IFERROR(INDEX(bpiPlusTable,MATCH(teamBB,bpiTeams,0),MATCH(U4,bpiPlusHeader,0)),"")</f>
        <v>0.32043649373881933</v>
      </c>
      <c r="X4" s="319">
        <f>IFERROR(INDEX(bpiPlusTable,MATCH(teamCC,bpiTeams,0),MATCH(U4,bpiPlusHeader,0)),"")</f>
        <v>0.46681318681318684</v>
      </c>
      <c r="Y4" s="319">
        <f>IFERROR(INDEX(bpiPlusTable,MATCH(teamDD,bpiTeams,0),MATCH(U4,bpiPlusHeader,0)),"")</f>
        <v>0.39047078464106838</v>
      </c>
      <c r="AA4" s="313" t="s">
        <v>665</v>
      </c>
      <c r="AB4" s="320">
        <f>IFERROR(INDEX(bpiPlusTable,MATCH(teamAB,bpiTeams,0),MATCH(AA4,bpiPlusHeader,0)),"")</f>
        <v>0.2680985074626866</v>
      </c>
      <c r="AC4" s="320">
        <f>IFERROR(INDEX(bpiPlusTable,MATCH(teamAC,bpiTeams,0),MATCH(AA4,bpiPlusHeader,0)),"")</f>
        <v>0.44377677224736045</v>
      </c>
      <c r="AD4" s="320">
        <f>IFERROR(INDEX(bpiPlusTable,MATCH(teamAD,bpiTeams,0),MATCH(AA4,bpiPlusHeader,0)),"")</f>
        <v>0.41903999999999991</v>
      </c>
      <c r="AE4" s="320">
        <f>IFERROR(INDEX(bpiPlusTable,MATCH(teamAE,bpiTeams,0),MATCH(AA4,bpiPlusHeader,0)),"")</f>
        <v>0.37062318840579711</v>
      </c>
    </row>
    <row r="5" spans="1:48" ht="20.399999999999999" customHeight="1" x14ac:dyDescent="0.3">
      <c r="A5" s="315">
        <v>4</v>
      </c>
      <c r="B5" s="377" t="str">
        <f>INDEX(bpiTeams,MATCH(Seeding!A5,'BPI+'!A:A,0),1)</f>
        <v>Florida</v>
      </c>
      <c r="C5" s="315" t="str">
        <f>INDEX('BPI+'!B:B,MATCH(Seeding!A5,'BPI+'!A:A,0),1)</f>
        <v>SEC</v>
      </c>
      <c r="E5" s="315">
        <v>36</v>
      </c>
      <c r="F5" s="315" t="str">
        <f>INDEX(bpiTeams,MATCH(Seeding!E5,'BPI+'!A:A,0),1)</f>
        <v>Iowa</v>
      </c>
      <c r="G5" s="315" t="str">
        <f>INDEX('BPI+'!B:B,MATCH(Seeding!E5,'BPI+'!A:A,0),1)</f>
        <v>Big Ten</v>
      </c>
      <c r="I5" s="316"/>
      <c r="J5" s="316">
        <v>9</v>
      </c>
      <c r="K5" s="315" t="s">
        <v>219</v>
      </c>
      <c r="M5" s="315" t="str">
        <f t="shared" si="0"/>
        <v>SEC</v>
      </c>
      <c r="O5" s="317"/>
      <c r="P5" s="317">
        <v>9</v>
      </c>
      <c r="Q5" s="315" t="s">
        <v>63</v>
      </c>
      <c r="S5" s="315" t="e">
        <f t="shared" si="1"/>
        <v>#N/A</v>
      </c>
      <c r="U5" s="321"/>
      <c r="V5" s="322"/>
      <c r="W5" s="322"/>
      <c r="X5" s="322"/>
      <c r="Y5" s="322"/>
      <c r="AA5" s="321"/>
      <c r="AB5" s="322"/>
      <c r="AC5" s="322"/>
      <c r="AD5" s="322"/>
      <c r="AE5" s="322"/>
      <c r="AG5" s="315" t="s">
        <v>1268</v>
      </c>
      <c r="AH5" s="315" t="s">
        <v>1269</v>
      </c>
      <c r="AI5" s="315" t="s">
        <v>1270</v>
      </c>
      <c r="AJ5" s="315" t="s">
        <v>1271</v>
      </c>
      <c r="AK5" s="315" t="s">
        <v>1272</v>
      </c>
      <c r="AL5" s="315" t="s">
        <v>1273</v>
      </c>
      <c r="AM5" s="315" t="s">
        <v>1274</v>
      </c>
      <c r="AN5" s="315" t="s">
        <v>1275</v>
      </c>
      <c r="AO5" s="315" t="s">
        <v>1276</v>
      </c>
      <c r="AP5" s="315" t="s">
        <v>1277</v>
      </c>
      <c r="AQ5" s="315" t="s">
        <v>1278</v>
      </c>
      <c r="AR5" s="315" t="s">
        <v>1279</v>
      </c>
      <c r="AS5" s="315" t="s">
        <v>1280</v>
      </c>
      <c r="AT5" s="315" t="s">
        <v>1281</v>
      </c>
      <c r="AU5" s="315" t="s">
        <v>1282</v>
      </c>
      <c r="AV5" s="315" t="s">
        <v>1283</v>
      </c>
    </row>
    <row r="6" spans="1:48" ht="20.399999999999999" customHeight="1" x14ac:dyDescent="0.3">
      <c r="A6" s="323">
        <v>5</v>
      </c>
      <c r="B6" s="323" t="str">
        <f>INDEX(bpiTeams,MATCH(Seeding!A6,'BPI+'!A:A,0),1)</f>
        <v>Houston</v>
      </c>
      <c r="C6" s="315" t="str">
        <f>INDEX('BPI+'!B:B,MATCH(Seeding!A6,'BPI+'!A:A,0),1)</f>
        <v>Big 12</v>
      </c>
      <c r="E6" s="323">
        <v>37</v>
      </c>
      <c r="F6" s="323" t="str">
        <f>INDEX(bpiTeams,MATCH(Seeding!E6,'BPI+'!A:A,0),1)</f>
        <v>Texas A&amp;M</v>
      </c>
      <c r="G6" s="315" t="str">
        <f>INDEX('BPI+'!B:B,MATCH(Seeding!E6,'BPI+'!A:A,0),1)</f>
        <v>SEC</v>
      </c>
      <c r="I6" s="316"/>
      <c r="J6" s="316">
        <v>5</v>
      </c>
      <c r="K6" s="315" t="s">
        <v>24</v>
      </c>
      <c r="L6" s="315">
        <f>IFERROR(IF(MOD(IF(J6&lt;8.5,INDEX(rank1,MATCH(K6,team1,0),1),INDEX(rank2,MATCH(K6,team2,0),1)),4)=0,4,MOD(IF(J6&lt;8.5,INDEX(rank1,MATCH(K6,team1,0),1),INDEX(rank2,MATCH(K6,team2,0),1)),4)),0)</f>
        <v>3</v>
      </c>
      <c r="M6" s="315" t="str">
        <f t="shared" si="0"/>
        <v>Big 12</v>
      </c>
      <c r="O6" s="317"/>
      <c r="P6" s="317">
        <v>5</v>
      </c>
      <c r="Q6" s="315" t="s">
        <v>526</v>
      </c>
      <c r="R6" s="315">
        <f>IFERROR(IF(MOD(IF(P6&lt;8.5,INDEX(rank1,MATCH(Q6,team1,0),1),INDEX(rank2,MATCH(Q6,team2,0),1)),4)=0,4,MOD(IF(P6&lt;8.5,INDEX(rank1,MATCH(Q6,team1,0),1),INDEX(rank2,MATCH(Q6,team2,0),1)),4)),0)</f>
        <v>3</v>
      </c>
      <c r="S6" s="315" t="str">
        <f t="shared" si="1"/>
        <v>Big East</v>
      </c>
      <c r="U6" s="313" t="s">
        <v>127</v>
      </c>
      <c r="V6" s="322">
        <f t="shared" ref="V6:V16" si="2">INDEX(fullSDevTable,MATCH(INDEX(V:V,1,1),bpiTeams,0),MATCH(U6,sdevHeader,0))</f>
        <v>-0.72657725510169135</v>
      </c>
      <c r="W6" s="322">
        <f t="shared" ref="W6:W16" si="3">INDEX(fullSDevTable,MATCH(INDEX(W:W,1,1),bpiTeams,0),MATCH(U6,sdevHeader,0))</f>
        <v>-1.2655503972598658</v>
      </c>
      <c r="X6" s="322">
        <f t="shared" ref="X6:X16" si="4">INDEX(fullSDevTable,MATCH(INDEX(X:X,1,1),bpiTeams,0),MATCH(U6,sdevHeader,0))</f>
        <v>-2.1766223048704975E-2</v>
      </c>
      <c r="Y6" s="322">
        <f t="shared" ref="Y6:Y16" si="5">INDEX(fullSDevTable,MATCH(INDEX(Y:Y,1,1),bpiTeams,0),MATCH(U6,sdevHeader,0))</f>
        <v>-0.27052305789093478</v>
      </c>
      <c r="AA6" s="313" t="s">
        <v>127</v>
      </c>
      <c r="AB6" s="322">
        <f t="shared" ref="AB6:AB16" si="6">INDEX(fullSDevTable,MATCH(INDEX(AB:AB,1,1),bpiTeams,0),MATCH(AA6,sdevHeader,0))</f>
        <v>1.014720588793929</v>
      </c>
      <c r="AC6" s="322">
        <f t="shared" ref="AC6:AC16" si="7">INDEX(fullSDevTable,MATCH(INDEX(AC:AC,1,1),bpiTeams,0),MATCH(AA6,sdevHeader,0))</f>
        <v>-0.93387461747021816</v>
      </c>
      <c r="AD6" s="322">
        <f t="shared" ref="AD6:AD16" si="8">INDEX(fullSDevTable,MATCH(INDEX(AD:AD,1,1),bpiTeams,0),MATCH(AA6,sdevHeader,0))</f>
        <v>1.5951532034258065</v>
      </c>
      <c r="AE6" s="322">
        <f t="shared" ref="AE6:AE16" si="9">INDEX(fullSDevTable,MATCH(INDEX(AE:AE,1,1),bpiTeams,0),MATCH(AA6,sdevHeader,0))</f>
        <v>1.3463963685835767</v>
      </c>
      <c r="AG6" s="324">
        <f>(V6-AB6)^2</f>
        <v>3.0321181811555364</v>
      </c>
      <c r="AH6" s="324">
        <f>(V6-AC6)^2</f>
        <v>4.2972196444948312E-2</v>
      </c>
      <c r="AI6" s="324">
        <f>(V6-AD6)^2</f>
        <v>5.3904323220543056</v>
      </c>
      <c r="AJ6" s="324">
        <f>(V6-AE6)^2</f>
        <v>4.297219644494831</v>
      </c>
      <c r="AK6" s="324">
        <f>(W6-AB6)^2</f>
        <v>5.1996357698387463</v>
      </c>
      <c r="AL6" s="324">
        <f>(W6-AC6)^2</f>
        <v>0.11000882289907087</v>
      </c>
      <c r="AM6" s="324">
        <f>(W6-AD6)^2</f>
        <v>8.1836250909759709</v>
      </c>
      <c r="AN6" s="324">
        <f>(W6-AE6)^2</f>
        <v>6.8222659076000189</v>
      </c>
      <c r="AO6" s="324">
        <f>(X6-AB6)^2</f>
        <v>1.0743049111237077</v>
      </c>
      <c r="AP6" s="324">
        <f>(X6-AC6)^2</f>
        <v>0.83194172317419057</v>
      </c>
      <c r="AQ6" s="324">
        <f>(X6-AD6)^2</f>
        <v>2.614428431710663</v>
      </c>
      <c r="AR6" s="324">
        <f>(X6-AE6)^2</f>
        <v>1.8718688771419616</v>
      </c>
      <c r="AS6" s="324">
        <f>(Y6-AB6)^2</f>
        <v>1.651851231343807</v>
      </c>
      <c r="AT6" s="324">
        <f>(Y6-AC6)^2</f>
        <v>0.44003529159626753</v>
      </c>
      <c r="AU6" s="324">
        <f>(Y6-AD6)^2</f>
        <v>3.4807479120408136</v>
      </c>
      <c r="AV6" s="324">
        <f>(Y6-AE6)^2</f>
        <v>2.614428431710663</v>
      </c>
    </row>
    <row r="7" spans="1:48" ht="20.399999999999999" customHeight="1" x14ac:dyDescent="0.3">
      <c r="A7" s="323">
        <v>6</v>
      </c>
      <c r="B7" s="378" t="str">
        <f>INDEX(bpiTeams,MATCH(Seeding!A7,'BPI+'!A:A,0),1)</f>
        <v>Connecticut</v>
      </c>
      <c r="C7" s="315" t="str">
        <f>INDEX('BPI+'!B:B,MATCH(Seeding!A7,'BPI+'!A:A,0),1)</f>
        <v>Big East</v>
      </c>
      <c r="E7" s="323">
        <v>38</v>
      </c>
      <c r="F7" s="323" t="str">
        <f>INDEX(bpiTeams,MATCH(Seeding!E7,'BPI+'!A:A,0),1)</f>
        <v>Missouri</v>
      </c>
      <c r="G7" s="315" t="str">
        <f>INDEX('BPI+'!B:B,MATCH(Seeding!E7,'BPI+'!A:A,0),1)</f>
        <v>SEC</v>
      </c>
      <c r="I7" s="316"/>
      <c r="J7" s="316">
        <v>12</v>
      </c>
      <c r="K7" s="315" t="s">
        <v>65</v>
      </c>
      <c r="M7" s="315" t="e">
        <f t="shared" si="0"/>
        <v>#N/A</v>
      </c>
      <c r="O7" s="317"/>
      <c r="P7" s="317">
        <v>12</v>
      </c>
      <c r="Q7" s="315" t="s">
        <v>123</v>
      </c>
      <c r="S7" s="315" t="str">
        <f t="shared" si="1"/>
        <v>MAC</v>
      </c>
      <c r="U7" s="313" t="s">
        <v>138</v>
      </c>
      <c r="V7" s="322">
        <f t="shared" si="2"/>
        <v>-0.72802099558854383</v>
      </c>
      <c r="W7" s="322">
        <f t="shared" si="3"/>
        <v>-1.8973236510353253</v>
      </c>
      <c r="X7" s="322">
        <f t="shared" si="4"/>
        <v>-1.1443172289413246</v>
      </c>
      <c r="Y7" s="322">
        <f t="shared" si="5"/>
        <v>-0.14336966786515296</v>
      </c>
      <c r="AA7" s="313" t="s">
        <v>138</v>
      </c>
      <c r="AB7" s="322">
        <f t="shared" si="6"/>
        <v>1.3167281505854094</v>
      </c>
      <c r="AC7" s="322">
        <f t="shared" si="7"/>
        <v>-0.34845678282571413</v>
      </c>
      <c r="AD7" s="322">
        <f t="shared" si="8"/>
        <v>0.41373264441577451</v>
      </c>
      <c r="AE7" s="322">
        <f t="shared" si="9"/>
        <v>1.4881442466718486</v>
      </c>
      <c r="AG7" s="324">
        <f t="shared" ref="AG7:AG30" si="10">(V7-AB7)^2</f>
        <v>4.1809990707791114</v>
      </c>
      <c r="AH7" s="324">
        <f t="shared" ref="AH7:AH30" si="11">(V7-AC7)^2</f>
        <v>0.14406899161026665</v>
      </c>
      <c r="AI7" s="324">
        <f t="shared" ref="AI7:AI30" si="12">(V7-AD7)^2</f>
        <v>1.3036013744631108</v>
      </c>
      <c r="AJ7" s="324">
        <f t="shared" ref="AJ7:AJ30" si="13">(V7-AE7)^2</f>
        <v>4.9113883810030634</v>
      </c>
      <c r="AK7" s="324">
        <f t="shared" ref="AK7:AK30" si="14">(W7-AB7)^2</f>
        <v>10.33012898350149</v>
      </c>
      <c r="AL7" s="324">
        <f t="shared" ref="AL7:AL30" si="15">(W7-AC7)^2</f>
        <v>2.3989885754374489</v>
      </c>
      <c r="AM7" s="324">
        <f t="shared" ref="AM7:AM30" si="16">(W7-AD7)^2</f>
        <v>5.3409812007441611</v>
      </c>
      <c r="AN7" s="324">
        <f t="shared" ref="AN7:AN30" si="17">(W7-AE7)^2</f>
        <v>11.461392886405831</v>
      </c>
      <c r="AO7" s="324">
        <f t="shared" ref="AO7:AO30" si="18">(X7-AB7)^2</f>
        <v>6.056744360089886</v>
      </c>
      <c r="AP7" s="324">
        <f t="shared" ref="AP7:AP30" si="19">(X7-AC7)^2</f>
        <v>0.6333938496913385</v>
      </c>
      <c r="AQ7" s="324">
        <f t="shared" ref="AQ7:AQ30" si="20">(X7-AD7)^2</f>
        <v>2.4275194078680724</v>
      </c>
      <c r="AR7" s="324">
        <f t="shared" ref="AR7:AR30" si="21">(X7-AE7)^2</f>
        <v>6.9298534205874844</v>
      </c>
      <c r="AS7" s="324">
        <f t="shared" ref="AS7:AS30" si="22">(Y7-AB7)^2</f>
        <v>2.1318856394440915</v>
      </c>
      <c r="AT7" s="324">
        <f t="shared" ref="AT7:AT30" si="23">(Y7-AC7)^2</f>
        <v>4.2060724722846436E-2</v>
      </c>
      <c r="AU7" s="324">
        <f t="shared" ref="AU7:AU30" si="24">(Y7-AD7)^2</f>
        <v>0.31036298634875598</v>
      </c>
      <c r="AV7" s="324">
        <f t="shared" ref="AV7:AV30" si="25">(Y7-AE7)^2</f>
        <v>2.6618376533278507</v>
      </c>
    </row>
    <row r="8" spans="1:48" ht="20.399999999999999" customHeight="1" x14ac:dyDescent="0.3">
      <c r="A8" s="323">
        <v>7</v>
      </c>
      <c r="B8" s="323" t="str">
        <f>INDEX(bpiTeams,MATCH(Seeding!A8,'BPI+'!A:A,0),1)</f>
        <v>Gonzaga</v>
      </c>
      <c r="C8" s="315" t="str">
        <f>INDEX('BPI+'!B:B,MATCH(Seeding!A8,'BPI+'!A:A,0),1)</f>
        <v>WCC</v>
      </c>
      <c r="E8" s="323">
        <v>39</v>
      </c>
      <c r="F8" s="323" t="str">
        <f>INDEX(bpiTeams,MATCH(Seeding!E8,'BPI+'!A:A,0),1)</f>
        <v>Auburn</v>
      </c>
      <c r="G8" s="315" t="str">
        <f>INDEX('BPI+'!B:B,MATCH(Seeding!E8,'BPI+'!A:A,0),1)</f>
        <v>SEC</v>
      </c>
      <c r="I8" s="316"/>
      <c r="J8" s="316">
        <v>4</v>
      </c>
      <c r="K8" s="315" t="s">
        <v>202</v>
      </c>
      <c r="L8" s="315">
        <f>IFERROR(IF(MOD(IF(J8&lt;8.5,INDEX(rank1,MATCH(K8,team1,0),1),INDEX(rank2,MATCH(K8,team2,0),1)),4)=0,4,MOD(IF(J8&lt;8.5,INDEX(rank1,MATCH(K8,team1,0),1),INDEX(rank2,MATCH(K8,team2,0),1)),4)),0)</f>
        <v>4</v>
      </c>
      <c r="M8" s="315" t="str">
        <f t="shared" si="0"/>
        <v>Big Ten</v>
      </c>
      <c r="O8" s="317"/>
      <c r="P8" s="317">
        <v>4</v>
      </c>
      <c r="Q8" s="315" t="s">
        <v>69</v>
      </c>
      <c r="R8" s="315">
        <f>IFERROR(IF(MOD(IF(P8&lt;8.5,INDEX(rank1,MATCH(Q8,team1,0),1),INDEX(rank2,MATCH(Q8,team2,0),1)),4)=0,4,MOD(IF(P8&lt;8.5,INDEX(rank1,MATCH(Q8,team1,0),1),INDEX(rank2,MATCH(Q8,team2,0),1)),4)),0)</f>
        <v>4</v>
      </c>
      <c r="S8" s="315" t="str">
        <f t="shared" si="1"/>
        <v>SEC</v>
      </c>
      <c r="U8" s="313" t="s">
        <v>136</v>
      </c>
      <c r="V8" s="322">
        <f t="shared" si="2"/>
        <v>0.11388055130103748</v>
      </c>
      <c r="W8" s="322">
        <f t="shared" si="3"/>
        <v>-1.0514088108490947</v>
      </c>
      <c r="X8" s="322">
        <f t="shared" si="4"/>
        <v>-1.5281180953650582</v>
      </c>
      <c r="Y8" s="322">
        <f t="shared" si="5"/>
        <v>-0.57469952633313115</v>
      </c>
      <c r="AA8" s="313" t="s">
        <v>136</v>
      </c>
      <c r="AB8" s="322">
        <f t="shared" si="6"/>
        <v>0.80246062893520609</v>
      </c>
      <c r="AC8" s="322">
        <f t="shared" si="7"/>
        <v>0.80246062893520609</v>
      </c>
      <c r="AD8" s="322">
        <f t="shared" si="8"/>
        <v>1.7029114996875827</v>
      </c>
      <c r="AE8" s="322">
        <f t="shared" si="9"/>
        <v>0.64355753409655325</v>
      </c>
      <c r="AG8" s="324">
        <f t="shared" si="10"/>
        <v>0.47414252331467766</v>
      </c>
      <c r="AH8" s="324">
        <f t="shared" si="11"/>
        <v>0.47414252331467766</v>
      </c>
      <c r="AI8" s="324">
        <f t="shared" si="12"/>
        <v>2.5250193549302433</v>
      </c>
      <c r="AJ8" s="324">
        <f t="shared" si="13"/>
        <v>0.28055770610336112</v>
      </c>
      <c r="AK8" s="324">
        <f t="shared" si="14"/>
        <v>3.4368318997661569</v>
      </c>
      <c r="AL8" s="324">
        <f t="shared" si="15"/>
        <v>3.4368318997661569</v>
      </c>
      <c r="AM8" s="324">
        <f t="shared" si="16"/>
        <v>7.5862803730348576</v>
      </c>
      <c r="AN8" s="324">
        <f t="shared" si="17"/>
        <v>2.8729109104984096</v>
      </c>
      <c r="AO8" s="324">
        <f t="shared" si="18"/>
        <v>5.4315971901610469</v>
      </c>
      <c r="AP8" s="324">
        <f t="shared" si="19"/>
        <v>5.4315971901610469</v>
      </c>
      <c r="AQ8" s="324">
        <f t="shared" si="20"/>
        <v>10.439552244106032</v>
      </c>
      <c r="AR8" s="324">
        <f t="shared" si="21"/>
        <v>4.716175039597486</v>
      </c>
      <c r="AS8" s="324">
        <f t="shared" si="22"/>
        <v>1.8965700932587106</v>
      </c>
      <c r="AT8" s="324">
        <f t="shared" si="23"/>
        <v>1.8965700932587106</v>
      </c>
      <c r="AU8" s="324">
        <f t="shared" si="24"/>
        <v>5.1875119858511285</v>
      </c>
      <c r="AV8" s="324">
        <f t="shared" si="25"/>
        <v>1.4841502652867755</v>
      </c>
    </row>
    <row r="9" spans="1:48" ht="20.399999999999999" customHeight="1" x14ac:dyDescent="0.3">
      <c r="A9" s="323">
        <v>8</v>
      </c>
      <c r="B9" s="323" t="str">
        <f>INDEX(bpiTeams,MATCH(Seeding!A9,'BPI+'!A:A,0),1)</f>
        <v>Arkansas</v>
      </c>
      <c r="C9" s="315" t="str">
        <f>INDEX('BPI+'!B:B,MATCH(Seeding!A9,'BPI+'!A:A,0),1)</f>
        <v>SEC</v>
      </c>
      <c r="E9" s="323">
        <v>40</v>
      </c>
      <c r="F9" s="323" t="str">
        <f>INDEX(bpiTeams,MATCH(Seeding!E9,'BPI+'!A:A,0),1)</f>
        <v>UCF</v>
      </c>
      <c r="G9" s="315" t="str">
        <f>INDEX('BPI+'!B:B,MATCH(Seeding!E9,'BPI+'!A:A,0),1)</f>
        <v>Big 12</v>
      </c>
      <c r="I9" s="316"/>
      <c r="J9" s="316">
        <v>13</v>
      </c>
      <c r="K9" s="315" t="s">
        <v>288</v>
      </c>
      <c r="M9" s="315" t="str">
        <f t="shared" si="0"/>
        <v>MVC</v>
      </c>
      <c r="O9" s="317"/>
      <c r="P9" s="317">
        <v>13</v>
      </c>
      <c r="Q9" s="315" t="s">
        <v>161</v>
      </c>
      <c r="S9" s="315" t="e">
        <f t="shared" si="1"/>
        <v>#N/A</v>
      </c>
      <c r="U9" s="313" t="s">
        <v>151</v>
      </c>
      <c r="V9" s="322">
        <f t="shared" si="2"/>
        <v>-1.3401958263808433</v>
      </c>
      <c r="W9" s="322">
        <f t="shared" si="3"/>
        <v>-2.4925137331755933</v>
      </c>
      <c r="X9" s="322">
        <f t="shared" si="4"/>
        <v>0.1127267517516644</v>
      </c>
      <c r="Y9" s="322">
        <f t="shared" si="5"/>
        <v>0.26302908742054315</v>
      </c>
      <c r="AA9" s="313" t="s">
        <v>151</v>
      </c>
      <c r="AB9" s="322">
        <f t="shared" si="6"/>
        <v>0.31312986597683723</v>
      </c>
      <c r="AC9" s="322">
        <f t="shared" si="7"/>
        <v>-0.13777714102980254</v>
      </c>
      <c r="AD9" s="322">
        <f t="shared" si="8"/>
        <v>0.41333142308942544</v>
      </c>
      <c r="AE9" s="322">
        <f t="shared" si="9"/>
        <v>-2.2921106189504186</v>
      </c>
      <c r="AG9" s="324">
        <f t="shared" si="10"/>
        <v>2.7334858450100041</v>
      </c>
      <c r="AH9" s="324">
        <f t="shared" si="11"/>
        <v>1.4458106948813252</v>
      </c>
      <c r="AI9" s="324">
        <f t="shared" si="12"/>
        <v>3.074857814634766</v>
      </c>
      <c r="AJ9" s="324">
        <f t="shared" si="13"/>
        <v>0.90614177231277748</v>
      </c>
      <c r="AK9" s="324">
        <f t="shared" si="14"/>
        <v>7.871636005465005</v>
      </c>
      <c r="AL9" s="324">
        <f t="shared" si="15"/>
        <v>5.5447844183903729</v>
      </c>
      <c r="AM9" s="324">
        <f t="shared" si="16"/>
        <v>8.4439360721888725</v>
      </c>
      <c r="AN9" s="324">
        <f t="shared" si="17"/>
        <v>4.016140819114844E-2</v>
      </c>
      <c r="AO9" s="324">
        <f t="shared" si="18"/>
        <v>4.0161408191147663E-2</v>
      </c>
      <c r="AP9" s="324">
        <f t="shared" si="19"/>
        <v>6.2752200298668695E-2</v>
      </c>
      <c r="AQ9" s="324">
        <f t="shared" si="20"/>
        <v>9.0363168430083324E-2</v>
      </c>
      <c r="AR9" s="324">
        <f t="shared" si="21"/>
        <v>5.783242779525307</v>
      </c>
      <c r="AS9" s="324">
        <f t="shared" si="22"/>
        <v>2.5100880119468165E-3</v>
      </c>
      <c r="AT9" s="324">
        <f t="shared" si="23"/>
        <v>0.16064563276459071</v>
      </c>
      <c r="AU9" s="324">
        <f t="shared" si="24"/>
        <v>2.2590792107521365E-2</v>
      </c>
      <c r="AV9" s="324">
        <f t="shared" si="25"/>
        <v>6.5287389190734846</v>
      </c>
    </row>
    <row r="10" spans="1:48" ht="20.399999999999999" customHeight="1" x14ac:dyDescent="0.3">
      <c r="A10" s="315">
        <v>9</v>
      </c>
      <c r="B10" s="377" t="str">
        <f>INDEX(bpiTeams,MATCH(Seeding!A10,'BPI+'!A:A,0),1)</f>
        <v>Virginia</v>
      </c>
      <c r="C10" s="315" t="str">
        <f>INDEX('BPI+'!B:B,MATCH(Seeding!A10,'BPI+'!A:A,0),1)</f>
        <v>ACC</v>
      </c>
      <c r="E10" s="315">
        <v>41</v>
      </c>
      <c r="F10" s="315" t="str">
        <f>INDEX(bpiTeams,MATCH(Seeding!E10,'BPI+'!A:A,0),1)</f>
        <v>Santa Clara</v>
      </c>
      <c r="G10" s="315" t="str">
        <f>INDEX('BPI+'!B:B,MATCH(Seeding!E10,'BPI+'!A:A,0),1)</f>
        <v>WCC</v>
      </c>
      <c r="I10" s="316"/>
      <c r="J10" s="316">
        <v>6</v>
      </c>
      <c r="K10" s="315" t="s">
        <v>67</v>
      </c>
      <c r="L10" s="315">
        <f>IFERROR(IF(MOD(IF(J10&lt;8.5,INDEX(rank1,MATCH(K10,team1,0),1),INDEX(rank2,MATCH(K10,team2,0),1)),4)=0,4,MOD(IF(J10&lt;8.5,INDEX(rank1,MATCH(K10,team1,0),1),INDEX(rank2,MATCH(K10,team2,0),1)),4)),0)</f>
        <v>1</v>
      </c>
      <c r="M10" s="315" t="str">
        <f t="shared" si="0"/>
        <v>WCC</v>
      </c>
      <c r="O10" s="317"/>
      <c r="P10" s="317">
        <v>6</v>
      </c>
      <c r="Q10" s="315" t="s">
        <v>134</v>
      </c>
      <c r="R10" s="315">
        <f>IFERROR(IF(MOD(IF(P10&lt;8.5,INDEX(rank1,MATCH(Q10,team1,0),1),INDEX(rank2,MATCH(Q10,team2,0),1)),4)=0,4,MOD(IF(P10&lt;8.5,INDEX(rank1,MATCH(Q10,team1,0),1),INDEX(rank2,MATCH(Q10,team2,0),1)),4)),0)</f>
        <v>2</v>
      </c>
      <c r="S10" s="315" t="str">
        <f t="shared" si="1"/>
        <v>Big 12</v>
      </c>
      <c r="U10" s="313" t="s">
        <v>158</v>
      </c>
      <c r="V10" s="322">
        <f t="shared" si="2"/>
        <v>0.18745470615364462</v>
      </c>
      <c r="W10" s="322">
        <f t="shared" si="3"/>
        <v>-2.0178947780068848</v>
      </c>
      <c r="X10" s="322">
        <f t="shared" si="4"/>
        <v>0.88056454403266782</v>
      </c>
      <c r="Y10" s="322">
        <f t="shared" si="5"/>
        <v>-0.44264514646364944</v>
      </c>
      <c r="AA10" s="313" t="s">
        <v>158</v>
      </c>
      <c r="AB10" s="322">
        <f t="shared" si="6"/>
        <v>-1.7028448516982375</v>
      </c>
      <c r="AC10" s="322">
        <f t="shared" si="7"/>
        <v>0.31347467667710299</v>
      </c>
      <c r="AD10" s="322">
        <f t="shared" si="8"/>
        <v>0.31347467667710299</v>
      </c>
      <c r="AE10" s="322">
        <f t="shared" si="9"/>
        <v>-0.75769507277229642</v>
      </c>
      <c r="AG10" s="324">
        <f t="shared" si="10"/>
        <v>3.5732324184150213</v>
      </c>
      <c r="AH10" s="324">
        <f t="shared" si="11"/>
        <v>1.5881032970733316E-2</v>
      </c>
      <c r="AI10" s="324">
        <f t="shared" si="12"/>
        <v>1.5881032970733316E-2</v>
      </c>
      <c r="AJ10" s="324">
        <f t="shared" si="13"/>
        <v>0.89330810460375532</v>
      </c>
      <c r="AK10" s="324">
        <f t="shared" si="14"/>
        <v>9.9256456067084067E-2</v>
      </c>
      <c r="AL10" s="324">
        <f t="shared" si="15"/>
        <v>5.4352835342335144</v>
      </c>
      <c r="AM10" s="324">
        <f t="shared" si="16"/>
        <v>5.4352835342335144</v>
      </c>
      <c r="AN10" s="324">
        <f t="shared" si="17"/>
        <v>1.5881032970733433</v>
      </c>
      <c r="AO10" s="324">
        <f t="shared" si="18"/>
        <v>6.674004105950722</v>
      </c>
      <c r="AP10" s="324">
        <f t="shared" si="19"/>
        <v>0.32159091765735215</v>
      </c>
      <c r="AQ10" s="324">
        <f t="shared" si="20"/>
        <v>0.32159091765735215</v>
      </c>
      <c r="AR10" s="324">
        <f t="shared" si="21"/>
        <v>2.6838945720539478</v>
      </c>
      <c r="AS10" s="324">
        <f t="shared" si="22"/>
        <v>1.5881032970733429</v>
      </c>
      <c r="AT10" s="324">
        <f t="shared" si="23"/>
        <v>0.57171718694640272</v>
      </c>
      <c r="AU10" s="324">
        <f t="shared" si="24"/>
        <v>0.57171718694640272</v>
      </c>
      <c r="AV10" s="324">
        <f t="shared" si="25"/>
        <v>9.9256456067083887E-2</v>
      </c>
    </row>
    <row r="11" spans="1:48" ht="20.399999999999999" customHeight="1" x14ac:dyDescent="0.3">
      <c r="A11" s="315">
        <v>10</v>
      </c>
      <c r="B11" s="315" t="str">
        <f>INDEX(bpiTeams,MATCH(Seeding!A11,'BPI+'!A:A,0),1)</f>
        <v>Iowa State</v>
      </c>
      <c r="C11" s="315" t="str">
        <f>INDEX('BPI+'!B:B,MATCH(Seeding!A11,'BPI+'!A:A,0),1)</f>
        <v>Big 12</v>
      </c>
      <c r="E11" s="315">
        <v>42</v>
      </c>
      <c r="F11" s="315" t="str">
        <f>INDEX(bpiTeams,MATCH(Seeding!E11,'BPI+'!A:A,0),1)</f>
        <v>VCU</v>
      </c>
      <c r="G11" s="315" t="str">
        <f>INDEX('BPI+'!B:B,MATCH(Seeding!E11,'BPI+'!A:A,0),1)</f>
        <v>A-10</v>
      </c>
      <c r="I11" s="316"/>
      <c r="J11" s="316">
        <v>11</v>
      </c>
      <c r="K11" s="315" t="s">
        <v>2406</v>
      </c>
      <c r="M11" s="315" t="e">
        <f t="shared" si="0"/>
        <v>#N/A</v>
      </c>
      <c r="O11" s="317"/>
      <c r="P11" s="317">
        <v>11</v>
      </c>
      <c r="Q11" s="315" t="s">
        <v>93</v>
      </c>
      <c r="S11" s="315" t="str">
        <f t="shared" si="1"/>
        <v>SEC</v>
      </c>
      <c r="U11" s="313" t="s">
        <v>116</v>
      </c>
      <c r="V11" s="322">
        <f t="shared" si="2"/>
        <v>-1.5114785190996338</v>
      </c>
      <c r="W11" s="322">
        <f t="shared" si="3"/>
        <v>1.0709881585726184</v>
      </c>
      <c r="X11" s="322">
        <f t="shared" si="4"/>
        <v>-4.0453196374934254E-2</v>
      </c>
      <c r="Y11" s="322">
        <f t="shared" si="5"/>
        <v>-0.17121100283935387</v>
      </c>
      <c r="AA11" s="313" t="s">
        <v>116</v>
      </c>
      <c r="AB11" s="322">
        <f t="shared" si="6"/>
        <v>-7.3142647991036827E-2</v>
      </c>
      <c r="AC11" s="322">
        <f t="shared" si="7"/>
        <v>-0.40003716415208118</v>
      </c>
      <c r="AD11" s="322">
        <f t="shared" si="8"/>
        <v>0.31913077140221269</v>
      </c>
      <c r="AE11" s="322">
        <f t="shared" si="9"/>
        <v>-0.85768948677754508</v>
      </c>
      <c r="AG11" s="324">
        <f t="shared" si="10"/>
        <v>2.0688100781177265</v>
      </c>
      <c r="AH11" s="324">
        <f t="shared" si="11"/>
        <v>1.2353018854876516</v>
      </c>
      <c r="AI11" s="324">
        <f t="shared" si="12"/>
        <v>3.3511303744716741</v>
      </c>
      <c r="AJ11" s="324">
        <f t="shared" si="13"/>
        <v>0.42744009878465317</v>
      </c>
      <c r="AK11" s="324">
        <f t="shared" si="14"/>
        <v>1.3090353025280004</v>
      </c>
      <c r="AL11" s="324">
        <f t="shared" si="15"/>
        <v>2.1639155000973069</v>
      </c>
      <c r="AM11" s="324">
        <f t="shared" si="16"/>
        <v>0.56528953064270937</v>
      </c>
      <c r="AN11" s="324">
        <f t="shared" si="17"/>
        <v>3.7197974596734511</v>
      </c>
      <c r="AO11" s="324">
        <f t="shared" si="18"/>
        <v>1.0686002469615112E-3</v>
      </c>
      <c r="AP11" s="324">
        <f t="shared" si="19"/>
        <v>0.12930062988235622</v>
      </c>
      <c r="AQ11" s="324">
        <f t="shared" si="20"/>
        <v>0.12930062988235627</v>
      </c>
      <c r="AR11" s="324">
        <f t="shared" si="21"/>
        <v>0.66787515435102041</v>
      </c>
      <c r="AS11" s="324">
        <f t="shared" si="22"/>
        <v>9.6174022226554277E-3</v>
      </c>
      <c r="AT11" s="324">
        <f t="shared" si="23"/>
        <v>5.2361412101118304E-2</v>
      </c>
      <c r="AU11" s="324">
        <f t="shared" si="24"/>
        <v>0.24043505556636741</v>
      </c>
      <c r="AV11" s="324">
        <f t="shared" si="25"/>
        <v>0.47125270891007748</v>
      </c>
    </row>
    <row r="12" spans="1:48" ht="20.399999999999999" customHeight="1" x14ac:dyDescent="0.3">
      <c r="A12" s="315">
        <v>11</v>
      </c>
      <c r="B12" s="315" t="str">
        <f>INDEX(bpiTeams,MATCH(Seeding!A12,'BPI+'!A:A,0),1)</f>
        <v>Michigan State</v>
      </c>
      <c r="C12" s="315" t="str">
        <f>INDEX('BPI+'!B:B,MATCH(Seeding!A12,'BPI+'!A:A,0),1)</f>
        <v>Big Ten</v>
      </c>
      <c r="E12" s="315">
        <v>43</v>
      </c>
      <c r="F12" s="315" t="str">
        <f>INDEX(bpiTeams,MATCH(Seeding!E12,'BPI+'!A:A,0),1)</f>
        <v>Miami-OH</v>
      </c>
      <c r="G12" s="315" t="str">
        <f>INDEX('BPI+'!B:B,MATCH(Seeding!E12,'BPI+'!A:A,0),1)</f>
        <v>MAC</v>
      </c>
      <c r="I12" s="316"/>
      <c r="J12" s="316">
        <v>3</v>
      </c>
      <c r="K12" s="315" t="s">
        <v>13</v>
      </c>
      <c r="L12" s="315">
        <f>IFERROR(IF(MOD(IF(J12&lt;8.5,INDEX(rank1,MATCH(K12,team1,0),1),INDEX(rank2,MATCH(K12,team2,0),1)),4)=0,4,MOD(IF(J12&lt;8.5,INDEX(rank1,MATCH(K12,team1,0),1),INDEX(rank2,MATCH(K12,team2,0),1)),4)),0)</f>
        <v>1</v>
      </c>
      <c r="M12" s="315" t="str">
        <f t="shared" si="0"/>
        <v>SEC</v>
      </c>
      <c r="O12" s="317"/>
      <c r="P12" s="317">
        <v>3</v>
      </c>
      <c r="Q12" s="315" t="s">
        <v>38</v>
      </c>
      <c r="R12" s="315">
        <f>IFERROR(IF(MOD(IF(P12&lt;8.5,INDEX(rank1,MATCH(Q12,team1,0),1),INDEX(rank2,MATCH(Q12,team2,0),1)),4)=0,4,MOD(IF(P12&lt;8.5,INDEX(rank1,MATCH(Q12,team1,0),1),INDEX(rank2,MATCH(Q12,team2,0),1)),4)),0)</f>
        <v>1</v>
      </c>
      <c r="S12" s="315" t="str">
        <f t="shared" si="1"/>
        <v>ACC</v>
      </c>
      <c r="U12" s="313" t="s">
        <v>156</v>
      </c>
      <c r="V12" s="322">
        <f t="shared" si="2"/>
        <v>-1.4164469487177087</v>
      </c>
      <c r="W12" s="322">
        <f t="shared" si="3"/>
        <v>-0.52419690228135596</v>
      </c>
      <c r="X12" s="322">
        <f t="shared" si="4"/>
        <v>-0.34574689299408529</v>
      </c>
      <c r="Y12" s="322">
        <f t="shared" si="5"/>
        <v>-1.1041594324649848</v>
      </c>
      <c r="AA12" s="313" t="s">
        <v>156</v>
      </c>
      <c r="AB12" s="322">
        <f t="shared" si="6"/>
        <v>1.4833657022004385</v>
      </c>
      <c r="AC12" s="322">
        <f t="shared" si="7"/>
        <v>0.10037813022409112</v>
      </c>
      <c r="AD12" s="322">
        <f t="shared" si="8"/>
        <v>0.68034066040772079</v>
      </c>
      <c r="AE12" s="322">
        <f t="shared" si="9"/>
        <v>0.90340317201680898</v>
      </c>
      <c r="AG12" s="324">
        <f t="shared" si="10"/>
        <v>8.4089134104249315</v>
      </c>
      <c r="AH12" s="324">
        <f t="shared" si="11"/>
        <v>2.3007583201067972</v>
      </c>
      <c r="AI12" s="324">
        <f t="shared" si="12"/>
        <v>4.3965182777819356</v>
      </c>
      <c r="AJ12" s="324">
        <f t="shared" si="13"/>
        <v>5.3817045826719561</v>
      </c>
      <c r="AK12" s="324">
        <f t="shared" si="14"/>
        <v>4.0303076109137264</v>
      </c>
      <c r="AL12" s="324">
        <f t="shared" si="15"/>
        <v>0.39009397122918033</v>
      </c>
      <c r="AM12" s="324">
        <f t="shared" si="16"/>
        <v>1.4509107399289418</v>
      </c>
      <c r="AN12" s="324">
        <f t="shared" si="17"/>
        <v>2.038041972136126</v>
      </c>
      <c r="AO12" s="324">
        <f t="shared" si="18"/>
        <v>3.3456528858992458</v>
      </c>
      <c r="AP12" s="324">
        <f t="shared" si="19"/>
        <v>0.1990275363414184</v>
      </c>
      <c r="AQ12" s="324">
        <f t="shared" si="20"/>
        <v>1.0528556672461042</v>
      </c>
      <c r="AR12" s="324">
        <f t="shared" si="21"/>
        <v>1.5603758849167213</v>
      </c>
      <c r="AS12" s="324">
        <f t="shared" si="22"/>
        <v>6.6952863225253161</v>
      </c>
      <c r="AT12" s="324">
        <f t="shared" si="23"/>
        <v>1.4509107399289396</v>
      </c>
      <c r="AU12" s="324">
        <f t="shared" si="24"/>
        <v>3.1844405814626944</v>
      </c>
      <c r="AV12" s="324">
        <f t="shared" si="25"/>
        <v>4.0303076109137219</v>
      </c>
    </row>
    <row r="13" spans="1:48" ht="20.399999999999999" customHeight="1" x14ac:dyDescent="0.3">
      <c r="A13" s="315">
        <v>12</v>
      </c>
      <c r="B13" s="315" t="str">
        <f>INDEX(bpiTeams,MATCH(Seeding!A13,'BPI+'!A:A,0),1)</f>
        <v>Purdue</v>
      </c>
      <c r="C13" s="315" t="str">
        <f>INDEX('BPI+'!B:B,MATCH(Seeding!A13,'BPI+'!A:A,0),1)</f>
        <v>Big Ten</v>
      </c>
      <c r="E13" s="315">
        <v>44</v>
      </c>
      <c r="F13" s="377" t="str">
        <f>INDEX(bpiTeams,MATCH(Seeding!E13,'BPI+'!A:A,0),1)</f>
        <v>USF</v>
      </c>
      <c r="G13" s="315" t="str">
        <f>INDEX('BPI+'!B:B,MATCH(Seeding!E13,'BPI+'!A:A,0),1)</f>
        <v>American</v>
      </c>
      <c r="I13" s="316"/>
      <c r="J13" s="316">
        <v>14</v>
      </c>
      <c r="K13" s="315" t="s">
        <v>1345</v>
      </c>
      <c r="M13" s="315" t="str">
        <f t="shared" si="0"/>
        <v>Horizon</v>
      </c>
      <c r="O13" s="317"/>
      <c r="P13" s="317">
        <v>14</v>
      </c>
      <c r="Q13" s="315" t="s">
        <v>230</v>
      </c>
      <c r="S13" s="315" t="str">
        <f t="shared" si="1"/>
        <v>Sun Belt</v>
      </c>
      <c r="U13" s="313" t="s">
        <v>155</v>
      </c>
      <c r="V13" s="322">
        <f t="shared" si="2"/>
        <v>-1.0756323294059105</v>
      </c>
      <c r="W13" s="322">
        <f t="shared" si="3"/>
        <v>0.4274346811176305</v>
      </c>
      <c r="X13" s="322">
        <f t="shared" si="4"/>
        <v>0.14560961664446748</v>
      </c>
      <c r="Y13" s="322">
        <f t="shared" si="5"/>
        <v>-1.2635157057213526</v>
      </c>
      <c r="AA13" s="313" t="s">
        <v>155</v>
      </c>
      <c r="AB13" s="322">
        <f t="shared" si="6"/>
        <v>-4.2273759670976206E-2</v>
      </c>
      <c r="AC13" s="322">
        <f t="shared" si="7"/>
        <v>0.23955130480218847</v>
      </c>
      <c r="AD13" s="322">
        <f t="shared" si="8"/>
        <v>-1.2635157057213526</v>
      </c>
      <c r="AE13" s="322">
        <f t="shared" si="9"/>
        <v>-1.0756323294059105</v>
      </c>
      <c r="AG13" s="324">
        <f t="shared" si="10"/>
        <v>1.0678299336446291</v>
      </c>
      <c r="AH13" s="324">
        <f t="shared" si="11"/>
        <v>1.7297079916888225</v>
      </c>
      <c r="AI13" s="324">
        <f t="shared" si="12"/>
        <v>3.5300163095690056E-2</v>
      </c>
      <c r="AJ13" s="324">
        <f t="shared" si="13"/>
        <v>0</v>
      </c>
      <c r="AK13" s="324">
        <f t="shared" si="14"/>
        <v>0.22062601934806403</v>
      </c>
      <c r="AL13" s="324">
        <f t="shared" si="15"/>
        <v>3.530016309569E-2</v>
      </c>
      <c r="AM13" s="324">
        <f t="shared" si="16"/>
        <v>2.8593132107509063</v>
      </c>
      <c r="AN13" s="324">
        <f t="shared" si="17"/>
        <v>2.2592104381241742</v>
      </c>
      <c r="AO13" s="324">
        <f t="shared" si="18"/>
        <v>3.5300163095690625E-2</v>
      </c>
      <c r="AP13" s="324">
        <f t="shared" si="19"/>
        <v>8.8250407739224983E-3</v>
      </c>
      <c r="AQ13" s="324">
        <f t="shared" si="20"/>
        <v>1.9856341741325767</v>
      </c>
      <c r="AR13" s="324">
        <f t="shared" si="21"/>
        <v>1.4914318907929145</v>
      </c>
      <c r="AS13" s="324">
        <f t="shared" si="22"/>
        <v>1.4914318907929107</v>
      </c>
      <c r="AT13" s="324">
        <f t="shared" si="23"/>
        <v>2.2592104381241747</v>
      </c>
      <c r="AU13" s="324">
        <f t="shared" si="24"/>
        <v>0</v>
      </c>
      <c r="AV13" s="324">
        <f t="shared" si="25"/>
        <v>3.5300163095690056E-2</v>
      </c>
    </row>
    <row r="14" spans="1:48" ht="20.399999999999999" customHeight="1" x14ac:dyDescent="0.3">
      <c r="A14" s="323">
        <v>13</v>
      </c>
      <c r="B14" s="323" t="str">
        <f>INDEX(bpiTeams,MATCH(Seeding!A14,'BPI+'!A:A,0),1)</f>
        <v>Illinois</v>
      </c>
      <c r="C14" s="315" t="str">
        <f>INDEX('BPI+'!B:B,MATCH(Seeding!A14,'BPI+'!A:A,0),1)</f>
        <v>Big Ten</v>
      </c>
      <c r="E14" s="323">
        <v>45</v>
      </c>
      <c r="F14" s="378" t="str">
        <f>INDEX(bpiTeams,MATCH(Seeding!E14,'BPI+'!A:A,0),1)</f>
        <v>McNeese</v>
      </c>
      <c r="G14" s="315" t="str">
        <f>INDEX('BPI+'!B:B,MATCH(Seeding!E14,'BPI+'!A:A,0),1)</f>
        <v>Southland</v>
      </c>
      <c r="I14" s="316"/>
      <c r="J14" s="316">
        <v>7</v>
      </c>
      <c r="K14" s="315" t="s">
        <v>81</v>
      </c>
      <c r="L14" s="315">
        <f>IFERROR(IF(MOD(IF(J14&lt;8.5,INDEX(rank1,MATCH(K14,team1,0),1),INDEX(rank2,MATCH(K14,team2,0),1)),4)=0,4,MOD(IF(J14&lt;8.5,INDEX(rank1,MATCH(K14,team1,0),1),INDEX(rank2,MATCH(K14,team2,0),1)),4)),0)</f>
        <v>1</v>
      </c>
      <c r="M14" s="315" t="str">
        <f t="shared" si="0"/>
        <v>Big Ten</v>
      </c>
      <c r="O14" s="317"/>
      <c r="P14" s="317">
        <v>7</v>
      </c>
      <c r="Q14" s="315" t="s">
        <v>18</v>
      </c>
      <c r="R14" s="315">
        <f>IFERROR(IF(MOD(IF(P14&lt;8.5,INDEX(rank1,MATCH(Q14,team1,0),1),INDEX(rank2,MATCH(Q14,team2,0),1)),4)=0,4,MOD(IF(P14&lt;8.5,INDEX(rank1,MATCH(Q14,team1,0),1),INDEX(rank2,MATCH(Q14,team2,0),1)),4)),0)</f>
        <v>2</v>
      </c>
      <c r="S14" s="315" t="str">
        <f t="shared" si="1"/>
        <v>SEC</v>
      </c>
      <c r="U14" s="313" t="s">
        <v>140</v>
      </c>
      <c r="V14" s="322">
        <f t="shared" si="2"/>
        <v>0.4924073063582512</v>
      </c>
      <c r="W14" s="322">
        <f t="shared" si="3"/>
        <v>-1.4143398325779379</v>
      </c>
      <c r="X14" s="322">
        <f t="shared" si="4"/>
        <v>-0.40011263101613515</v>
      </c>
      <c r="Y14" s="322">
        <f t="shared" si="5"/>
        <v>-0.27840536682871886</v>
      </c>
      <c r="AA14" s="313" t="s">
        <v>140</v>
      </c>
      <c r="AB14" s="322">
        <f t="shared" si="6"/>
        <v>0.41126913023330702</v>
      </c>
      <c r="AC14" s="322">
        <f t="shared" si="7"/>
        <v>1.1009436272953284</v>
      </c>
      <c r="AD14" s="322">
        <f t="shared" si="8"/>
        <v>1.6689108601699378</v>
      </c>
      <c r="AE14" s="322">
        <f t="shared" si="9"/>
        <v>-0.23783627876624674</v>
      </c>
      <c r="AG14" s="324">
        <f t="shared" si="10"/>
        <v>6.5834036248824607E-3</v>
      </c>
      <c r="AH14" s="324">
        <f t="shared" si="11"/>
        <v>0.3703164538996333</v>
      </c>
      <c r="AI14" s="324">
        <f t="shared" si="12"/>
        <v>1.3841606121315282</v>
      </c>
      <c r="AJ14" s="324">
        <f t="shared" si="13"/>
        <v>0.53325569361547986</v>
      </c>
      <c r="AK14" s="324">
        <f t="shared" si="14"/>
        <v>3.332848085096749</v>
      </c>
      <c r="AL14" s="324">
        <f t="shared" si="15"/>
        <v>6.3266508835120296</v>
      </c>
      <c r="AM14" s="324">
        <f t="shared" si="16"/>
        <v>9.5064348343302552</v>
      </c>
      <c r="AN14" s="324">
        <f t="shared" si="17"/>
        <v>1.3841606121315391</v>
      </c>
      <c r="AO14" s="324">
        <f t="shared" si="18"/>
        <v>0.65834036248824679</v>
      </c>
      <c r="AP14" s="324">
        <f t="shared" si="19"/>
        <v>2.2531698906160109</v>
      </c>
      <c r="AQ14" s="324">
        <f t="shared" si="20"/>
        <v>4.2808582070798051</v>
      </c>
      <c r="AR14" s="324">
        <f t="shared" si="21"/>
        <v>2.633361449952986E-2</v>
      </c>
      <c r="AS14" s="324">
        <f t="shared" si="22"/>
        <v>0.47565091189775832</v>
      </c>
      <c r="AT14" s="324">
        <f t="shared" si="23"/>
        <v>1.9026036475910211</v>
      </c>
      <c r="AU14" s="324">
        <f t="shared" si="24"/>
        <v>3.7920404879322835</v>
      </c>
      <c r="AV14" s="324">
        <f t="shared" si="25"/>
        <v>1.6458509062206173E-3</v>
      </c>
    </row>
    <row r="15" spans="1:48" ht="20.399999999999999" customHeight="1" x14ac:dyDescent="0.3">
      <c r="A15" s="323">
        <v>14</v>
      </c>
      <c r="B15" s="323" t="str">
        <f>INDEX(bpiTeams,MATCH(Seeding!A15,'BPI+'!A:A,0),1)</f>
        <v>Vanderbilt</v>
      </c>
      <c r="C15" s="315" t="str">
        <f>INDEX('BPI+'!B:B,MATCH(Seeding!A15,'BPI+'!A:A,0),1)</f>
        <v>SEC</v>
      </c>
      <c r="E15" s="323">
        <v>46</v>
      </c>
      <c r="F15" s="378" t="str">
        <f>INDEX(bpiTeams,MATCH(Seeding!E15,'BPI+'!A:A,0),1)</f>
        <v>Akron</v>
      </c>
      <c r="G15" s="315" t="str">
        <f>INDEX('BPI+'!B:B,MATCH(Seeding!E15,'BPI+'!A:A,0),1)</f>
        <v>MAC</v>
      </c>
      <c r="I15" s="316"/>
      <c r="J15" s="316">
        <v>10</v>
      </c>
      <c r="K15" s="315" t="s">
        <v>30</v>
      </c>
      <c r="M15" s="315" t="e">
        <f t="shared" si="0"/>
        <v>#N/A</v>
      </c>
      <c r="O15" s="317"/>
      <c r="P15" s="317">
        <v>10</v>
      </c>
      <c r="Q15" s="315" t="s">
        <v>110</v>
      </c>
      <c r="S15" s="315" t="str">
        <f t="shared" si="1"/>
        <v>A-10</v>
      </c>
      <c r="U15" s="313" t="s">
        <v>115</v>
      </c>
      <c r="V15" s="322">
        <f t="shared" si="2"/>
        <v>0.33196999117791848</v>
      </c>
      <c r="W15" s="322">
        <f t="shared" si="3"/>
        <v>-0.59901596194094442</v>
      </c>
      <c r="X15" s="322">
        <f t="shared" si="4"/>
        <v>-1.0400093081551458</v>
      </c>
      <c r="Y15" s="322">
        <f t="shared" si="5"/>
        <v>-0.25602113710768093</v>
      </c>
      <c r="AA15" s="313" t="s">
        <v>115</v>
      </c>
      <c r="AB15" s="322">
        <f t="shared" si="6"/>
        <v>1.6059507691300483</v>
      </c>
      <c r="AC15" s="322">
        <f t="shared" si="7"/>
        <v>1.0179596408444489</v>
      </c>
      <c r="AD15" s="322">
        <f t="shared" si="8"/>
        <v>1.8509470725823809</v>
      </c>
      <c r="AE15" s="322">
        <f t="shared" si="9"/>
        <v>0.42996851255884944</v>
      </c>
      <c r="AG15" s="324">
        <f t="shared" si="10"/>
        <v>1.6230270225915135</v>
      </c>
      <c r="AH15" s="324">
        <f t="shared" si="11"/>
        <v>0.47058179944960915</v>
      </c>
      <c r="AI15" s="324">
        <f t="shared" si="12"/>
        <v>2.3072913738320184</v>
      </c>
      <c r="AJ15" s="324">
        <f t="shared" si="13"/>
        <v>9.6037101928487818E-3</v>
      </c>
      <c r="AK15" s="324">
        <f t="shared" si="14"/>
        <v>4.8618782851299001</v>
      </c>
      <c r="AL15" s="324">
        <f t="shared" si="15"/>
        <v>2.6146101000031856</v>
      </c>
      <c r="AM15" s="324">
        <f t="shared" si="16"/>
        <v>6.0023188705307406</v>
      </c>
      <c r="AN15" s="324">
        <f t="shared" si="17"/>
        <v>1.0588090487616169</v>
      </c>
      <c r="AO15" s="324">
        <f t="shared" si="18"/>
        <v>7.0011047305870688</v>
      </c>
      <c r="AP15" s="324">
        <f t="shared" si="19"/>
        <v>4.2352361950464967</v>
      </c>
      <c r="AQ15" s="324">
        <f t="shared" si="20"/>
        <v>8.3576287953270203</v>
      </c>
      <c r="AR15" s="324">
        <f t="shared" si="21"/>
        <v>2.160834793391067</v>
      </c>
      <c r="AS15" s="324">
        <f t="shared" si="22"/>
        <v>3.4669393796185637</v>
      </c>
      <c r="AT15" s="324">
        <f t="shared" si="23"/>
        <v>1.6230270225915135</v>
      </c>
      <c r="AU15" s="324">
        <f t="shared" si="24"/>
        <v>4.4393150366445449</v>
      </c>
      <c r="AV15" s="324">
        <f t="shared" si="25"/>
        <v>0.47058179944960898</v>
      </c>
    </row>
    <row r="16" spans="1:48" ht="20.399999999999999" customHeight="1" x14ac:dyDescent="0.3">
      <c r="A16" s="323">
        <v>15</v>
      </c>
      <c r="B16" s="323" t="str">
        <f>INDEX(bpiTeams,MATCH(Seeding!A16,'BPI+'!A:A,0),1)</f>
        <v>St. John's</v>
      </c>
      <c r="C16" s="315" t="str">
        <f>INDEX('BPI+'!B:B,MATCH(Seeding!A16,'BPI+'!A:A,0),1)</f>
        <v>Big East</v>
      </c>
      <c r="E16" s="323">
        <v>47</v>
      </c>
      <c r="F16" s="378" t="str">
        <f>INDEX(bpiTeams,MATCH(Seeding!E16,'BPI+'!A:A,0),1)</f>
        <v>High Point</v>
      </c>
      <c r="G16" s="315" t="str">
        <f>INDEX('BPI+'!B:B,MATCH(Seeding!E16,'BPI+'!A:A,0),1)</f>
        <v>Big South</v>
      </c>
      <c r="I16" s="316"/>
      <c r="J16" s="316">
        <v>2</v>
      </c>
      <c r="K16" s="315" t="s">
        <v>28</v>
      </c>
      <c r="L16" s="315">
        <f>IFERROR(IF(MOD(IF(J16&lt;8.5,INDEX(rank1,MATCH(K16,team1,0),1),INDEX(rank2,MATCH(K16,team2,0),1)),4)=0,4,MOD(IF(J16&lt;8.5,INDEX(rank1,MATCH(K16,team1,0),1),INDEX(rank2,MATCH(K16,team2,0),1)),4)),0)</f>
        <v>2</v>
      </c>
      <c r="M16" s="315" t="str">
        <f t="shared" si="0"/>
        <v>Big 12</v>
      </c>
      <c r="O16" s="317"/>
      <c r="P16" s="317">
        <v>2</v>
      </c>
      <c r="Q16" s="315" t="s">
        <v>95</v>
      </c>
      <c r="R16" s="315">
        <f>IFERROR(IF(MOD(IF(P16&lt;8.5,INDEX(rank1,MATCH(Q16,team1,0),1),INDEX(rank2,MATCH(Q16,team2,0),1)),4)=0,4,MOD(IF(P16&lt;8.5,INDEX(rank1,MATCH(Q16,team1,0),1),INDEX(rank2,MATCH(Q16,team2,0),1)),4)),0)</f>
        <v>3</v>
      </c>
      <c r="S16" s="315" t="str">
        <f t="shared" si="1"/>
        <v>Big Ten</v>
      </c>
      <c r="U16" s="313" t="s">
        <v>145</v>
      </c>
      <c r="V16" s="322">
        <f t="shared" si="2"/>
        <v>-0.3427151724403803</v>
      </c>
      <c r="W16" s="322">
        <f t="shared" si="3"/>
        <v>-0.75615872385488692</v>
      </c>
      <c r="X16" s="322">
        <f t="shared" si="4"/>
        <v>-0.4726545743135111</v>
      </c>
      <c r="Y16" s="322">
        <f t="shared" si="5"/>
        <v>-2.2327428360495514</v>
      </c>
      <c r="AA16" s="313" t="s">
        <v>145</v>
      </c>
      <c r="AB16" s="322">
        <f t="shared" si="6"/>
        <v>0.76767607993000686</v>
      </c>
      <c r="AC16" s="322">
        <f t="shared" si="7"/>
        <v>0.59639232291542621</v>
      </c>
      <c r="AD16" s="322">
        <f t="shared" si="8"/>
        <v>-0.27183913505503682</v>
      </c>
      <c r="AE16" s="322">
        <f t="shared" si="9"/>
        <v>2.7522051267196366</v>
      </c>
      <c r="AG16" s="324">
        <f t="shared" si="10"/>
        <v>1.2329687333406769</v>
      </c>
      <c r="AH16" s="324">
        <f t="shared" si="11"/>
        <v>0.88192288783345618</v>
      </c>
      <c r="AI16" s="324">
        <f t="shared" si="12"/>
        <v>5.0234126754486073E-3</v>
      </c>
      <c r="AJ16" s="324">
        <f t="shared" si="13"/>
        <v>9.5785316581527287</v>
      </c>
      <c r="AK16" s="324">
        <f t="shared" si="14"/>
        <v>2.3220725092261452</v>
      </c>
      <c r="AL16" s="324">
        <f t="shared" si="15"/>
        <v>1.8293943341194694</v>
      </c>
      <c r="AM16" s="324">
        <f t="shared" si="16"/>
        <v>0.23456546409525589</v>
      </c>
      <c r="AN16" s="324">
        <f t="shared" si="17"/>
        <v>12.308616908018097</v>
      </c>
      <c r="AO16" s="324">
        <f t="shared" si="18"/>
        <v>1.5384201318561532</v>
      </c>
      <c r="AP16" s="324">
        <f t="shared" si="19"/>
        <v>1.1428612684748181</v>
      </c>
      <c r="AQ16" s="324">
        <f t="shared" si="20"/>
        <v>4.0326840644573973E-2</v>
      </c>
      <c r="AR16" s="324">
        <f t="shared" si="21"/>
        <v>10.399720091347602</v>
      </c>
      <c r="AS16" s="324">
        <f t="shared" si="22"/>
        <v>9.0025136713679466</v>
      </c>
      <c r="AT16" s="324">
        <f t="shared" si="23"/>
        <v>8.0040057476917887</v>
      </c>
      <c r="AU16" s="324">
        <f t="shared" si="24"/>
        <v>3.8451433245739843</v>
      </c>
      <c r="AV16" s="324">
        <f t="shared" si="25"/>
        <v>24.849706191516677</v>
      </c>
    </row>
    <row r="17" spans="1:48" ht="20.399999999999999" customHeight="1" x14ac:dyDescent="0.3">
      <c r="A17" s="323">
        <v>16</v>
      </c>
      <c r="B17" s="323" t="str">
        <f>INDEX(bpiTeams,MATCH(Seeding!A17,'BPI+'!A:A,0),1)</f>
        <v>Nebraska</v>
      </c>
      <c r="C17" s="315" t="str">
        <f>INDEX('BPI+'!B:B,MATCH(Seeding!A17,'BPI+'!A:A,0),1)</f>
        <v>Big Ten</v>
      </c>
      <c r="E17" s="323">
        <v>48</v>
      </c>
      <c r="F17" s="378" t="str">
        <f>INDEX(bpiTeams,MATCH(Seeding!E17,'BPI+'!A:A,0),1)</f>
        <v>California Baptist</v>
      </c>
      <c r="G17" s="315" t="str">
        <f>INDEX('BPI+'!B:B,MATCH(Seeding!E17,'BPI+'!A:A,0),1)</f>
        <v>WAC</v>
      </c>
      <c r="I17" s="316"/>
      <c r="J17" s="316">
        <v>15</v>
      </c>
      <c r="K17" s="315" t="s">
        <v>1569</v>
      </c>
      <c r="M17" s="315" t="str">
        <f t="shared" si="0"/>
        <v>OVC</v>
      </c>
      <c r="O17" s="317"/>
      <c r="P17" s="317">
        <v>15</v>
      </c>
      <c r="Q17" s="315" t="s">
        <v>112</v>
      </c>
      <c r="S17" s="315" t="str">
        <f t="shared" si="1"/>
        <v>SoCon</v>
      </c>
      <c r="U17" s="321"/>
      <c r="V17" s="322"/>
      <c r="W17" s="322"/>
      <c r="X17" s="322"/>
      <c r="Y17" s="322"/>
      <c r="AA17" s="321"/>
      <c r="AB17" s="322"/>
      <c r="AC17" s="322"/>
      <c r="AD17" s="322"/>
      <c r="AE17" s="322"/>
      <c r="AG17" s="324"/>
      <c r="AH17" s="324"/>
      <c r="AI17" s="324"/>
      <c r="AJ17" s="324"/>
      <c r="AK17" s="324"/>
      <c r="AL17" s="324"/>
      <c r="AM17" s="324"/>
      <c r="AN17" s="324"/>
      <c r="AO17" s="324"/>
      <c r="AP17" s="324"/>
      <c r="AQ17" s="324"/>
      <c r="AR17" s="324"/>
      <c r="AS17" s="324"/>
      <c r="AT17" s="324"/>
      <c r="AU17" s="324"/>
      <c r="AV17" s="324"/>
    </row>
    <row r="18" spans="1:48" ht="20.399999999999999" customHeight="1" x14ac:dyDescent="0.3">
      <c r="A18" s="315">
        <v>17</v>
      </c>
      <c r="B18" s="315" t="str">
        <f>INDEX(bpiTeams,MATCH(Seeding!A18,'BPI+'!A:A,0),1)</f>
        <v>Alabama</v>
      </c>
      <c r="C18" s="315" t="str">
        <f>INDEX('BPI+'!B:B,MATCH(Seeding!A18,'BPI+'!A:A,0),1)</f>
        <v>SEC</v>
      </c>
      <c r="E18" s="315">
        <v>49</v>
      </c>
      <c r="F18" s="377" t="str">
        <f>INDEX(bpiTeams,MATCH(Seeding!E18,'BPI+'!A:A,0),1)</f>
        <v>Northern Iowa</v>
      </c>
      <c r="G18" s="315" t="str">
        <f>INDEX('BPI+'!B:B,MATCH(Seeding!E18,'BPI+'!A:A,0),1)</f>
        <v>MVC</v>
      </c>
      <c r="I18" s="327"/>
      <c r="J18" s="327">
        <v>1</v>
      </c>
      <c r="K18" s="315" t="s">
        <v>92</v>
      </c>
      <c r="L18" s="315">
        <f>IFERROR(IF(MOD(IF(J18&lt;8.5,INDEX(rank1,MATCH(K18,team1,0),1),INDEX(rank2,MATCH(K18,team2,0),1)),4)=0,4,MOD(IF(J18&lt;8.5,INDEX(rank1,MATCH(K18,team1,0),1),INDEX(rank2,MATCH(K18,team2,0),1)),4)),0)</f>
        <v>4</v>
      </c>
      <c r="M18" s="315" t="str">
        <f t="shared" ref="M18:M33" si="26">IF(J18&lt;8.5,INDEX(conf1,MATCH(K18,team1,0),1),INDEX(conf2,MATCH(K18,team2,0),1))</f>
        <v>SEC</v>
      </c>
      <c r="O18" s="328"/>
      <c r="P18" s="328">
        <v>1</v>
      </c>
      <c r="Q18" s="315" t="s">
        <v>27</v>
      </c>
      <c r="R18" s="315">
        <f>IFERROR(IF(MOD(IF(P18&lt;8.5,INDEX(rank1,MATCH(Q18,team1,0),1),INDEX(rank2,MATCH(Q18,team2,0),1)),4)=0,4,MOD(IF(P18&lt;8.5,INDEX(rank1,MATCH(Q18,team1,0),1),INDEX(rank2,MATCH(Q18,team2,0),1)),4)),0)</f>
        <v>3</v>
      </c>
      <c r="S18" s="315" t="str">
        <f t="shared" ref="S18:S33" si="27">IF(P18&lt;8.5,INDEX(conf1,MATCH(Q18,team1,0),1),INDEX(conf2,MATCH(Q18,team2,0),1))</f>
        <v>Big Ten</v>
      </c>
      <c r="U18" s="313" t="s">
        <v>154</v>
      </c>
      <c r="V18" s="322">
        <f t="shared" ref="V18:V24" si="28">INDEX(fullSDevTable,MATCH(INDEX(V:V,1,1),bpiTeams,0),MATCH(U18,sdevHeader,0))</f>
        <v>-1.4329435817259071</v>
      </c>
      <c r="W18" s="322">
        <f t="shared" ref="W18:W24" si="29">INDEX(fullSDevTable,MATCH(INDEX(W:W,1,1),bpiTeams,0),MATCH(U18,sdevHeader,0))</f>
        <v>-0.63413035499120751</v>
      </c>
      <c r="X18" s="322">
        <f t="shared" ref="X18:X24" si="30">INDEX(fullSDevTable,MATCH(INDEX(X:X,1,1),bpiTeams,0),MATCH(U18,sdevHeader,0))</f>
        <v>-0.74990038785130864</v>
      </c>
      <c r="Y18" s="322">
        <f t="shared" ref="Y18:Y24" si="31">INDEX(fullSDevTable,MATCH(INDEX(Y:Y,1,1),bpiTeams,0),MATCH(U18,sdevHeader,0))</f>
        <v>-0.46626380734405987</v>
      </c>
      <c r="AA18" s="313" t="s">
        <v>154</v>
      </c>
      <c r="AB18" s="322">
        <f t="shared" ref="AB18:AB24" si="32">INDEX(fullSDevTable,MATCH(INDEX(AB:AB,1,1),bpiTeams,0),MATCH(AA18,sdevHeader,0))</f>
        <v>-9.0011200548729908E-2</v>
      </c>
      <c r="AC18" s="322">
        <f t="shared" ref="AC18:AC24" si="33">INDEX(fullSDevTable,MATCH(INDEX(AC:AC,1,1),bpiTeams,0),MATCH(AA18,sdevHeader,0))</f>
        <v>3.1547333954376103E-2</v>
      </c>
      <c r="AD18" s="322">
        <f t="shared" ref="AD18:AD24" si="34">INDEX(fullSDevTable,MATCH(INDEX(AD:AD,1,1),bpiTeams,0),MATCH(AA18,sdevHeader,0))</f>
        <v>-0.4431098007720401</v>
      </c>
      <c r="AE18" s="322">
        <f t="shared" ref="AE18:AE24" si="35">INDEX(fullSDevTable,MATCH(INDEX(AE:AE,1,1),bpiTeams,0),MATCH(AA18,sdevHeader,0))</f>
        <v>-0.56466833527514604</v>
      </c>
      <c r="AG18" s="324">
        <f t="shared" si="10"/>
        <v>1.8034673804142032</v>
      </c>
      <c r="AH18" s="324">
        <f t="shared" si="11"/>
        <v>2.1447336421100744</v>
      </c>
      <c r="AI18" s="324">
        <f t="shared" si="12"/>
        <v>0.97977091391742788</v>
      </c>
      <c r="AJ18" s="324">
        <f t="shared" si="13"/>
        <v>0.75390190359912979</v>
      </c>
      <c r="AK18" s="324">
        <f t="shared" si="14"/>
        <v>0.2960656542311968</v>
      </c>
      <c r="AL18" s="324">
        <f t="shared" si="15"/>
        <v>0.44312678555993323</v>
      </c>
      <c r="AM18" s="324">
        <f t="shared" si="16"/>
        <v>3.6488852134197877E-2</v>
      </c>
      <c r="AN18" s="324">
        <f t="shared" si="17"/>
        <v>4.8249721830345132E-3</v>
      </c>
      <c r="AO18" s="324">
        <f t="shared" si="18"/>
        <v>0.43545373951885785</v>
      </c>
      <c r="AP18" s="324">
        <f t="shared" si="19"/>
        <v>0.61066054191529495</v>
      </c>
      <c r="AQ18" s="324">
        <f t="shared" si="20"/>
        <v>9.4120464320442257E-2</v>
      </c>
      <c r="AR18" s="324">
        <f t="shared" si="21"/>
        <v>3.4310913301578268E-2</v>
      </c>
      <c r="AS18" s="324">
        <f t="shared" si="22"/>
        <v>0.14156602412028119</v>
      </c>
      <c r="AT18" s="324">
        <f t="shared" si="23"/>
        <v>0.24781593240085137</v>
      </c>
      <c r="AU18" s="324">
        <f t="shared" si="24"/>
        <v>5.3610802033713474E-4</v>
      </c>
      <c r="AV18" s="324">
        <f t="shared" si="25"/>
        <v>9.6834511173399182E-3</v>
      </c>
    </row>
    <row r="19" spans="1:48" ht="20.399999999999999" customHeight="1" x14ac:dyDescent="0.3">
      <c r="A19" s="315">
        <v>18</v>
      </c>
      <c r="B19" s="315" t="str">
        <f>INDEX(bpiTeams,MATCH(Seeding!A19,'BPI+'!A:A,0),1)</f>
        <v>Kansas</v>
      </c>
      <c r="C19" s="315" t="str">
        <f>INDEX('BPI+'!B:B,MATCH(Seeding!A19,'BPI+'!A:A,0),1)</f>
        <v>Big 12</v>
      </c>
      <c r="E19" s="315">
        <v>50</v>
      </c>
      <c r="F19" s="377" t="str">
        <f>INDEX(bpiTeams,MATCH(Seeding!E19,'BPI+'!A:A,0),1)</f>
        <v>Hofstra</v>
      </c>
      <c r="G19" s="315" t="str">
        <f>INDEX('BPI+'!B:B,MATCH(Seeding!E19,'BPI+'!A:A,0),1)</f>
        <v>Colonial</v>
      </c>
      <c r="I19" s="327"/>
      <c r="J19" s="327">
        <v>16</v>
      </c>
      <c r="K19" s="315" t="s">
        <v>295</v>
      </c>
      <c r="M19" s="315" t="str">
        <f>IF(J19&lt;8.5,INDEX(conf1,MATCH(K19,team1,0),1),INDEX(conf2,MATCH(K19,team2,0),1))</f>
        <v>A-Sun</v>
      </c>
      <c r="O19" s="328"/>
      <c r="P19" s="328">
        <v>16</v>
      </c>
      <c r="Q19" s="315" t="s">
        <v>122</v>
      </c>
      <c r="S19" s="315" t="str">
        <f t="shared" si="27"/>
        <v>MAAC</v>
      </c>
      <c r="U19" s="313" t="s">
        <v>150</v>
      </c>
      <c r="V19" s="322">
        <f t="shared" si="28"/>
        <v>-1.6637869808139998</v>
      </c>
      <c r="W19" s="322">
        <f t="shared" si="29"/>
        <v>-0.91559721990832155</v>
      </c>
      <c r="X19" s="322">
        <f t="shared" si="30"/>
        <v>-0.84077824381775335</v>
      </c>
      <c r="Y19" s="322">
        <f t="shared" si="31"/>
        <v>-0.24222643509321096</v>
      </c>
      <c r="AA19" s="313" t="s">
        <v>150</v>
      </c>
      <c r="AB19" s="322">
        <f t="shared" si="32"/>
        <v>0.5807823019030347</v>
      </c>
      <c r="AC19" s="322">
        <f t="shared" si="33"/>
        <v>0.5807823019030347</v>
      </c>
      <c r="AD19" s="322">
        <f t="shared" si="34"/>
        <v>-0.91559721990832155</v>
      </c>
      <c r="AE19" s="322">
        <f t="shared" si="35"/>
        <v>-0.24222643509321096</v>
      </c>
      <c r="AG19" s="324">
        <f t="shared" si="10"/>
        <v>5.0380912649168623</v>
      </c>
      <c r="AH19" s="324">
        <f t="shared" si="11"/>
        <v>5.0380912649168623</v>
      </c>
      <c r="AI19" s="324">
        <f t="shared" si="12"/>
        <v>0.55978791832409591</v>
      </c>
      <c r="AJ19" s="324">
        <f t="shared" si="13"/>
        <v>2.0208343851499873</v>
      </c>
      <c r="AK19" s="324">
        <f t="shared" si="14"/>
        <v>2.2391516732963832</v>
      </c>
      <c r="AL19" s="324">
        <f t="shared" si="15"/>
        <v>2.2391516732963832</v>
      </c>
      <c r="AM19" s="324">
        <f t="shared" si="16"/>
        <v>0</v>
      </c>
      <c r="AN19" s="324">
        <f t="shared" si="17"/>
        <v>0.45342821384251797</v>
      </c>
      <c r="AO19" s="324">
        <f t="shared" si="18"/>
        <v>2.0208343851499846</v>
      </c>
      <c r="AP19" s="324">
        <f t="shared" si="19"/>
        <v>2.0208343851499846</v>
      </c>
      <c r="AQ19" s="324">
        <f t="shared" si="20"/>
        <v>5.5978791832410162E-3</v>
      </c>
      <c r="AR19" s="324">
        <f t="shared" si="21"/>
        <v>0.3582642677274212</v>
      </c>
      <c r="AS19" s="324">
        <f t="shared" si="22"/>
        <v>0.67734338117215542</v>
      </c>
      <c r="AT19" s="324">
        <f t="shared" si="23"/>
        <v>0.67734338117215542</v>
      </c>
      <c r="AU19" s="324">
        <f t="shared" si="24"/>
        <v>0.45342821384251797</v>
      </c>
      <c r="AV19" s="324">
        <f t="shared" si="25"/>
        <v>0</v>
      </c>
    </row>
    <row r="20" spans="1:48" ht="20.399999999999999" customHeight="1" x14ac:dyDescent="0.3">
      <c r="A20" s="315">
        <v>19</v>
      </c>
      <c r="B20" s="315" t="str">
        <f>INDEX(bpiTeams,MATCH(Seeding!A20,'BPI+'!A:A,0),1)</f>
        <v>Texas Tech</v>
      </c>
      <c r="C20" s="315" t="str">
        <f>INDEX('BPI+'!B:B,MATCH(Seeding!A20,'BPI+'!A:A,0),1)</f>
        <v>Big 12</v>
      </c>
      <c r="E20" s="315">
        <v>51</v>
      </c>
      <c r="F20" s="377" t="str">
        <f>INDEX(bpiTeams,MATCH(Seeding!E20,'BPI+'!A:A,0),1)</f>
        <v>Hawaii</v>
      </c>
      <c r="G20" s="315" t="str">
        <f>INDEX('BPI+'!B:B,MATCH(Seeding!E20,'BPI+'!A:A,0),1)</f>
        <v>Big West</v>
      </c>
      <c r="I20" s="327"/>
      <c r="J20" s="327">
        <v>8</v>
      </c>
      <c r="K20" s="315" t="s">
        <v>209</v>
      </c>
      <c r="L20" s="315">
        <f>IFERROR(IF(MOD(IF(J20&lt;8.5,INDEX(rank1,MATCH(K20,team1,0),1),INDEX(rank2,MATCH(K20,team2,0),1)),4)=0,4,MOD(IF(J20&lt;8.5,INDEX(rank1,MATCH(K20,team1,0),1),INDEX(rank2,MATCH(K20,team2,0),1)),4)),0)</f>
        <v>0</v>
      </c>
      <c r="M20" s="315" t="e">
        <f t="shared" si="26"/>
        <v>#N/A</v>
      </c>
      <c r="O20" s="328"/>
      <c r="P20" s="328">
        <v>8</v>
      </c>
      <c r="Q20" s="315" t="s">
        <v>105</v>
      </c>
      <c r="R20" s="315">
        <f>IFERROR(IF(MOD(IF(P20&lt;8.5,INDEX(rank1,MATCH(Q20,team1,0),1),INDEX(rank2,MATCH(Q20,team2,0),1)),4)=0,4,MOD(IF(P20&lt;8.5,INDEX(rank1,MATCH(Q20,team1,0),1),INDEX(rank2,MATCH(Q20,team2,0),1)),4)),0)</f>
        <v>1</v>
      </c>
      <c r="S20" s="315" t="str">
        <f t="shared" si="27"/>
        <v>ACC</v>
      </c>
      <c r="U20" s="313" t="s">
        <v>152</v>
      </c>
      <c r="V20" s="322">
        <f t="shared" si="28"/>
        <v>5.6086200650923727E-2</v>
      </c>
      <c r="W20" s="322">
        <f t="shared" si="29"/>
        <v>-0.17401103278875382</v>
      </c>
      <c r="X20" s="322">
        <f t="shared" si="30"/>
        <v>-1.0368756581875478</v>
      </c>
      <c r="Y20" s="322">
        <f t="shared" si="31"/>
        <v>-5.8962416068917091E-2</v>
      </c>
      <c r="AA20" s="313" t="s">
        <v>152</v>
      </c>
      <c r="AB20" s="322">
        <f t="shared" si="32"/>
        <v>0.63132928425011958</v>
      </c>
      <c r="AC20" s="322">
        <f t="shared" si="33"/>
        <v>1.2065723678493154</v>
      </c>
      <c r="AD20" s="322">
        <f t="shared" si="34"/>
        <v>1.3216209845691542</v>
      </c>
      <c r="AE20" s="322">
        <f t="shared" si="35"/>
        <v>5.6086200650923727E-2</v>
      </c>
      <c r="AG20" s="324">
        <f t="shared" si="10"/>
        <v>0.3309046052287114</v>
      </c>
      <c r="AH20" s="324">
        <f t="shared" si="11"/>
        <v>1.3236184209148456</v>
      </c>
      <c r="AI20" s="324">
        <f t="shared" si="12"/>
        <v>1.6015782893069623</v>
      </c>
      <c r="AJ20" s="324">
        <f t="shared" si="13"/>
        <v>0</v>
      </c>
      <c r="AK20" s="324">
        <f t="shared" si="14"/>
        <v>0.64857302624827318</v>
      </c>
      <c r="AL20" s="324">
        <f t="shared" si="15"/>
        <v>1.9060105261173756</v>
      </c>
      <c r="AM20" s="324">
        <f t="shared" si="16"/>
        <v>2.2369151313460858</v>
      </c>
      <c r="AN20" s="324">
        <f t="shared" si="17"/>
        <v>5.2944736836593467E-2</v>
      </c>
      <c r="AO20" s="324">
        <f t="shared" si="18"/>
        <v>2.7829077299734606</v>
      </c>
      <c r="AP20" s="324">
        <f t="shared" si="19"/>
        <v>5.0330590455286979</v>
      </c>
      <c r="AQ20" s="324">
        <f t="shared" si="20"/>
        <v>5.5625064138946332</v>
      </c>
      <c r="AR20" s="324">
        <f t="shared" si="21"/>
        <v>1.1945656248756469</v>
      </c>
      <c r="AS20" s="324">
        <f t="shared" si="22"/>
        <v>0.47650263152934669</v>
      </c>
      <c r="AT20" s="324">
        <f t="shared" si="23"/>
        <v>1.6015782893069674</v>
      </c>
      <c r="AU20" s="324">
        <f t="shared" si="24"/>
        <v>1.9060105261173812</v>
      </c>
      <c r="AV20" s="324">
        <f t="shared" si="25"/>
        <v>1.3236184209148837E-2</v>
      </c>
    </row>
    <row r="21" spans="1:48" ht="20.399999999999999" customHeight="1" x14ac:dyDescent="0.3">
      <c r="A21" s="315">
        <v>20</v>
      </c>
      <c r="B21" s="315" t="str">
        <f>INDEX(bpiTeams,MATCH(Seeding!A21,'BPI+'!A:A,0),1)</f>
        <v>Louisville</v>
      </c>
      <c r="C21" s="315" t="str">
        <f>INDEX('BPI+'!B:B,MATCH(Seeding!A21,'BPI+'!A:A,0),1)</f>
        <v>ACC</v>
      </c>
      <c r="E21" s="315">
        <v>52</v>
      </c>
      <c r="F21" s="377" t="str">
        <f>INDEX(bpiTeams,MATCH(Seeding!E21,'BPI+'!A:A,0),1)</f>
        <v>North Dakota State</v>
      </c>
      <c r="G21" s="315" t="str">
        <f>INDEX('BPI+'!B:B,MATCH(Seeding!E21,'BPI+'!A:A,0),1)</f>
        <v>Summit</v>
      </c>
      <c r="I21" s="327"/>
      <c r="J21" s="327">
        <v>9</v>
      </c>
      <c r="K21" s="315" t="s">
        <v>12</v>
      </c>
      <c r="M21" s="315" t="str">
        <f t="shared" si="26"/>
        <v>Big Ten</v>
      </c>
      <c r="O21" s="328"/>
      <c r="P21" s="328">
        <v>9</v>
      </c>
      <c r="Q21" s="315" t="s">
        <v>39</v>
      </c>
      <c r="S21" s="315" t="str">
        <f t="shared" si="27"/>
        <v>Big 12</v>
      </c>
      <c r="U21" s="313" t="s">
        <v>141</v>
      </c>
      <c r="V21" s="322">
        <f t="shared" si="28"/>
        <v>5.6577365453491658E-2</v>
      </c>
      <c r="W21" s="322">
        <f t="shared" si="29"/>
        <v>0.20103021341986105</v>
      </c>
      <c r="X21" s="322">
        <f t="shared" si="30"/>
        <v>-0.23232833047925056</v>
      </c>
      <c r="Y21" s="322">
        <f t="shared" si="31"/>
        <v>-0.95459257031110445</v>
      </c>
      <c r="AA21" s="313" t="s">
        <v>141</v>
      </c>
      <c r="AB21" s="322">
        <f t="shared" si="32"/>
        <v>1.6455586930835688</v>
      </c>
      <c r="AC21" s="322">
        <f t="shared" si="33"/>
        <v>1.6455586930835688</v>
      </c>
      <c r="AD21" s="322">
        <f t="shared" si="34"/>
        <v>2.2233700849490532</v>
      </c>
      <c r="AE21" s="322">
        <f t="shared" si="35"/>
        <v>0.87514350392959406</v>
      </c>
      <c r="AG21" s="324">
        <f t="shared" si="10"/>
        <v>2.5248616595570428</v>
      </c>
      <c r="AH21" s="324">
        <f t="shared" si="11"/>
        <v>2.5248616595570428</v>
      </c>
      <c r="AI21" s="324">
        <f t="shared" si="12"/>
        <v>4.6949906892589706</v>
      </c>
      <c r="AJ21" s="324">
        <f t="shared" si="13"/>
        <v>0.67005052305967761</v>
      </c>
      <c r="AK21" s="324">
        <f t="shared" si="14"/>
        <v>2.0866625285595433</v>
      </c>
      <c r="AL21" s="324">
        <f t="shared" si="15"/>
        <v>2.0866625285595433</v>
      </c>
      <c r="AM21" s="324">
        <f t="shared" si="16"/>
        <v>4.0898585559767087</v>
      </c>
      <c r="AN21" s="324">
        <f t="shared" si="17"/>
        <v>0.45442872844185972</v>
      </c>
      <c r="AO21" s="324">
        <f t="shared" si="18"/>
        <v>3.5264596732656246</v>
      </c>
      <c r="AP21" s="324">
        <f t="shared" si="19"/>
        <v>3.5264596732656246</v>
      </c>
      <c r="AQ21" s="324">
        <f t="shared" si="20"/>
        <v>6.030454707537082</v>
      </c>
      <c r="AR21" s="324">
        <f t="shared" si="21"/>
        <v>1.2264938640088912</v>
      </c>
      <c r="AS21" s="324">
        <f t="shared" si="22"/>
        <v>6.7607865925329165</v>
      </c>
      <c r="AT21" s="324">
        <f t="shared" si="23"/>
        <v>6.7607865925329165</v>
      </c>
      <c r="AU21" s="324">
        <f t="shared" si="24"/>
        <v>10.099446638228192</v>
      </c>
      <c r="AV21" s="324">
        <f t="shared" si="25"/>
        <v>3.347934101377763</v>
      </c>
    </row>
    <row r="22" spans="1:48" ht="20.399999999999999" customHeight="1" x14ac:dyDescent="0.3">
      <c r="A22" s="323">
        <v>21</v>
      </c>
      <c r="B22" s="323" t="str">
        <f>INDEX(bpiTeams,MATCH(Seeding!A22,'BPI+'!A:A,0),1)</f>
        <v>Wisconsin</v>
      </c>
      <c r="C22" s="315" t="str">
        <f>INDEX('BPI+'!B:B,MATCH(Seeding!A22,'BPI+'!A:A,0),1)</f>
        <v>Big Ten</v>
      </c>
      <c r="E22" s="323">
        <v>53</v>
      </c>
      <c r="F22" s="378" t="str">
        <f>INDEX(bpiTeams,MATCH(Seeding!E22,'BPI+'!A:A,0),1)</f>
        <v>Troy</v>
      </c>
      <c r="G22" s="315" t="str">
        <f>INDEX('BPI+'!B:B,MATCH(Seeding!E22,'BPI+'!A:A,0),1)</f>
        <v>Sun Belt</v>
      </c>
      <c r="I22" s="327"/>
      <c r="J22" s="327">
        <v>5</v>
      </c>
      <c r="K22" s="315" t="s">
        <v>29</v>
      </c>
      <c r="L22" s="315">
        <f>IFERROR(IF(MOD(IF(J22&lt;8.5,INDEX(rank1,MATCH(K22,team1,0),1),INDEX(rank2,MATCH(K22,team2,0),1)),4)=0,4,MOD(IF(J22&lt;8.5,INDEX(rank1,MATCH(K22,team1,0),1),INDEX(rank2,MATCH(K22,team2,0),1)),4)),0)</f>
        <v>4</v>
      </c>
      <c r="M22" s="315" t="str">
        <f t="shared" si="26"/>
        <v>SEC</v>
      </c>
      <c r="O22" s="328"/>
      <c r="P22" s="328">
        <v>5</v>
      </c>
      <c r="Q22" s="315" t="s">
        <v>199</v>
      </c>
      <c r="R22" s="315">
        <f>IFERROR(IF(MOD(IF(P22&lt;8.5,INDEX(rank1,MATCH(Q22,team1,0),1),INDEX(rank2,MATCH(Q22,team2,0),1)),4)=0,4,MOD(IF(P22&lt;8.5,INDEX(rank1,MATCH(Q22,team1,0),1),INDEX(rank2,MATCH(Q22,team2,0),1)),4)),0)</f>
        <v>2</v>
      </c>
      <c r="S22" s="315" t="str">
        <f t="shared" si="27"/>
        <v>SEC</v>
      </c>
      <c r="U22" s="313" t="s">
        <v>139</v>
      </c>
      <c r="V22" s="322">
        <f t="shared" si="28"/>
        <v>-0.45964726552760099</v>
      </c>
      <c r="W22" s="322">
        <f t="shared" si="29"/>
        <v>-0.66336904526282536</v>
      </c>
      <c r="X22" s="322">
        <f t="shared" si="30"/>
        <v>-1.4782561642037242</v>
      </c>
      <c r="Y22" s="322">
        <f t="shared" si="31"/>
        <v>-0.45964726552760099</v>
      </c>
      <c r="AA22" s="313" t="s">
        <v>139</v>
      </c>
      <c r="AB22" s="322">
        <f t="shared" si="32"/>
        <v>0.45710074328091027</v>
      </c>
      <c r="AC22" s="322">
        <f t="shared" si="33"/>
        <v>-0.45964726552760099</v>
      </c>
      <c r="AD22" s="322">
        <f t="shared" si="34"/>
        <v>2.2905967608979316</v>
      </c>
      <c r="AE22" s="322">
        <f t="shared" si="35"/>
        <v>1.3738487520894207</v>
      </c>
      <c r="AG22" s="324">
        <f t="shared" si="10"/>
        <v>0.84042691165437022</v>
      </c>
      <c r="AH22" s="324">
        <f t="shared" si="11"/>
        <v>0</v>
      </c>
      <c r="AI22" s="324">
        <f t="shared" si="12"/>
        <v>7.563842204889327</v>
      </c>
      <c r="AJ22" s="324">
        <f t="shared" si="13"/>
        <v>3.3617076466174778</v>
      </c>
      <c r="AK22" s="324">
        <f t="shared" si="14"/>
        <v>1.2554525470392435</v>
      </c>
      <c r="AL22" s="324">
        <f t="shared" si="15"/>
        <v>4.1502563538487275E-2</v>
      </c>
      <c r="AM22" s="324">
        <f t="shared" si="16"/>
        <v>8.7259139839669704</v>
      </c>
      <c r="AN22" s="324">
        <f t="shared" si="17"/>
        <v>4.1502563538487367</v>
      </c>
      <c r="AO22" s="324">
        <f t="shared" si="18"/>
        <v>3.7456063593484878</v>
      </c>
      <c r="AP22" s="324">
        <f t="shared" si="19"/>
        <v>1.0375640884621846</v>
      </c>
      <c r="AQ22" s="324">
        <f t="shared" si="20"/>
        <v>14.204252371047305</v>
      </c>
      <c r="AR22" s="324">
        <f t="shared" si="21"/>
        <v>8.1345024535435275</v>
      </c>
      <c r="AS22" s="324">
        <f t="shared" si="22"/>
        <v>0.84042691165437022</v>
      </c>
      <c r="AT22" s="324">
        <f t="shared" si="23"/>
        <v>0</v>
      </c>
      <c r="AU22" s="324">
        <f t="shared" si="24"/>
        <v>7.563842204889327</v>
      </c>
      <c r="AV22" s="324">
        <f t="shared" si="25"/>
        <v>3.3617076466174778</v>
      </c>
    </row>
    <row r="23" spans="1:48" ht="20.399999999999999" customHeight="1" x14ac:dyDescent="0.3">
      <c r="A23" s="323">
        <v>22</v>
      </c>
      <c r="B23" s="323" t="str">
        <f>INDEX(bpiTeams,MATCH(Seeding!A23,'BPI+'!A:A,0),1)</f>
        <v>BYU</v>
      </c>
      <c r="C23" s="315" t="str">
        <f>INDEX('BPI+'!B:B,MATCH(Seeding!A23,'BPI+'!A:A,0),1)</f>
        <v>Big 12</v>
      </c>
      <c r="E23" s="323">
        <v>54</v>
      </c>
      <c r="F23" s="378" t="str">
        <f>INDEX(bpiTeams,MATCH(Seeding!E23,'BPI+'!A:A,0),1)</f>
        <v>Wright State</v>
      </c>
      <c r="G23" s="315" t="str">
        <f>INDEX('BPI+'!B:B,MATCH(Seeding!E23,'BPI+'!A:A,0),1)</f>
        <v>Horizon</v>
      </c>
      <c r="I23" s="327"/>
      <c r="J23" s="327">
        <v>12</v>
      </c>
      <c r="K23" s="315" t="s">
        <v>440</v>
      </c>
      <c r="M23" s="315" t="str">
        <f t="shared" si="26"/>
        <v>Southland</v>
      </c>
      <c r="O23" s="328"/>
      <c r="P23" s="328">
        <v>12</v>
      </c>
      <c r="Q23" s="315" t="s">
        <v>361</v>
      </c>
      <c r="S23" s="315" t="str">
        <f t="shared" si="27"/>
        <v>Big South</v>
      </c>
      <c r="U23" s="313" t="s">
        <v>144</v>
      </c>
      <c r="V23" s="322">
        <f t="shared" si="28"/>
        <v>0.88389620660101342</v>
      </c>
      <c r="W23" s="322">
        <f t="shared" si="29"/>
        <v>-0.6594361192148146</v>
      </c>
      <c r="X23" s="322">
        <f t="shared" si="30"/>
        <v>0.69436416658854261</v>
      </c>
      <c r="Y23" s="322">
        <f t="shared" si="31"/>
        <v>-0.69192732607409457</v>
      </c>
      <c r="AA23" s="313" t="s">
        <v>144</v>
      </c>
      <c r="AB23" s="322">
        <f t="shared" si="32"/>
        <v>2.3297549118389997</v>
      </c>
      <c r="AC23" s="322">
        <f t="shared" si="33"/>
        <v>1.2792058900555938</v>
      </c>
      <c r="AD23" s="322">
        <f t="shared" si="34"/>
        <v>2.0156732455326201</v>
      </c>
      <c r="AE23" s="322">
        <f t="shared" si="35"/>
        <v>2.0806556592511818</v>
      </c>
      <c r="AG23" s="324">
        <f t="shared" si="10"/>
        <v>2.090507395512466</v>
      </c>
      <c r="AH23" s="324">
        <f t="shared" si="11"/>
        <v>0.15626974583296055</v>
      </c>
      <c r="AI23" s="324">
        <f t="shared" si="12"/>
        <v>1.2809192658527955</v>
      </c>
      <c r="AJ23" s="324">
        <f t="shared" si="13"/>
        <v>1.4322331875075305</v>
      </c>
      <c r="AK23" s="324">
        <f t="shared" si="14"/>
        <v>8.9352630201325667</v>
      </c>
      <c r="AL23" s="324">
        <f t="shared" si="15"/>
        <v>3.7583328401080065</v>
      </c>
      <c r="AM23" s="324">
        <f t="shared" si="16"/>
        <v>7.1562101133594247</v>
      </c>
      <c r="AN23" s="324">
        <f t="shared" si="17"/>
        <v>7.5081029544169455</v>
      </c>
      <c r="AO23" s="324">
        <f t="shared" si="18"/>
        <v>2.6745028896508454</v>
      </c>
      <c r="AP23" s="324">
        <f t="shared" si="19"/>
        <v>0.34203984150791078</v>
      </c>
      <c r="AQ23" s="324">
        <f t="shared" si="20"/>
        <v>1.745857682100046</v>
      </c>
      <c r="AR23" s="324">
        <f t="shared" si="21"/>
        <v>1.921804102628808</v>
      </c>
      <c r="AS23" s="324">
        <f t="shared" si="22"/>
        <v>9.1305635469194861</v>
      </c>
      <c r="AT23" s="324">
        <f t="shared" si="23"/>
        <v>3.885366155729769</v>
      </c>
      <c r="AU23" s="324">
        <f t="shared" si="24"/>
        <v>7.3311008553650074</v>
      </c>
      <c r="AV23" s="324">
        <f t="shared" si="25"/>
        <v>7.6872164105152212</v>
      </c>
    </row>
    <row r="24" spans="1:48" ht="20.399999999999999" customHeight="1" x14ac:dyDescent="0.3">
      <c r="A24" s="323">
        <v>23</v>
      </c>
      <c r="B24" s="323" t="str">
        <f>INDEX(bpiTeams,MATCH(Seeding!A24,'BPI+'!A:A,0),1)</f>
        <v>North Carolina</v>
      </c>
      <c r="C24" s="315" t="str">
        <f>INDEX('BPI+'!B:B,MATCH(Seeding!A24,'BPI+'!A:A,0),1)</f>
        <v>ACC</v>
      </c>
      <c r="E24" s="323">
        <v>55</v>
      </c>
      <c r="F24" s="378" t="str">
        <f>INDEX(bpiTeams,MATCH(Seeding!E24,'BPI+'!A:A,0),1)</f>
        <v>Penn</v>
      </c>
      <c r="G24" s="315" t="str">
        <f>INDEX('BPI+'!B:B,MATCH(Seeding!E24,'BPI+'!A:A,0),1)</f>
        <v>Ivy</v>
      </c>
      <c r="I24" s="327"/>
      <c r="J24" s="327">
        <v>4</v>
      </c>
      <c r="K24" s="315" t="s">
        <v>80</v>
      </c>
      <c r="L24" s="315">
        <f>IFERROR(IF(MOD(IF(J24&lt;8.5,INDEX(rank1,MATCH(K24,team1,0),1),INDEX(rank2,MATCH(K24,team2,0),1)),4)=0,4,MOD(IF(J24&lt;8.5,INDEX(rank1,MATCH(K24,team1,0),1),INDEX(rank2,MATCH(K24,team2,0),1)),4)),0)</f>
        <v>4</v>
      </c>
      <c r="M24" s="315" t="str">
        <f t="shared" si="26"/>
        <v>Big Ten</v>
      </c>
      <c r="O24" s="328"/>
      <c r="P24" s="328">
        <v>4</v>
      </c>
      <c r="Q24" s="315" t="s">
        <v>19</v>
      </c>
      <c r="R24" s="315">
        <f>IFERROR(IF(MOD(IF(P24&lt;8.5,INDEX(rank1,MATCH(Q24,team1,0),1),INDEX(rank2,MATCH(Q24,team2,0),1)),4)=0,4,MOD(IF(P24&lt;8.5,INDEX(rank1,MATCH(Q24,team1,0),1),INDEX(rank2,MATCH(Q24,team2,0),1)),4)),0)</f>
        <v>2</v>
      </c>
      <c r="S24" s="315" t="str">
        <f t="shared" si="27"/>
        <v>Big 12</v>
      </c>
      <c r="U24" s="313" t="s">
        <v>142</v>
      </c>
      <c r="V24" s="322">
        <f t="shared" si="28"/>
        <v>1.2875853874954042</v>
      </c>
      <c r="W24" s="322">
        <f t="shared" si="29"/>
        <v>2.1810771062034933</v>
      </c>
      <c r="X24" s="322">
        <f t="shared" si="30"/>
        <v>-0.69086056107250637</v>
      </c>
      <c r="Y24" s="322">
        <f t="shared" si="31"/>
        <v>0.71319785404020408</v>
      </c>
      <c r="AA24" s="313" t="s">
        <v>142</v>
      </c>
      <c r="AB24" s="322">
        <f t="shared" si="32"/>
        <v>0.71319785404020408</v>
      </c>
      <c r="AC24" s="322">
        <f t="shared" si="33"/>
        <v>0.90466036519193782</v>
      </c>
      <c r="AD24" s="322">
        <f t="shared" si="34"/>
        <v>1.0323020392930931</v>
      </c>
      <c r="AE24" s="322">
        <f t="shared" si="35"/>
        <v>-0.43557721287019618</v>
      </c>
      <c r="AG24" s="324">
        <f t="shared" si="10"/>
        <v>0.32992103858874861</v>
      </c>
      <c r="AH24" s="324">
        <f t="shared" si="11"/>
        <v>0.14663157270611021</v>
      </c>
      <c r="AI24" s="324">
        <f t="shared" si="12"/>
        <v>6.5169587869382428E-2</v>
      </c>
      <c r="AJ24" s="324">
        <f t="shared" si="13"/>
        <v>2.9692893472987381</v>
      </c>
      <c r="AK24" s="324">
        <f t="shared" si="14"/>
        <v>2.1546694989314576</v>
      </c>
      <c r="AL24" s="324">
        <f t="shared" si="15"/>
        <v>1.6292396967345601</v>
      </c>
      <c r="AM24" s="324">
        <f t="shared" si="16"/>
        <v>1.3196841543549944</v>
      </c>
      <c r="AN24" s="324">
        <f t="shared" si="17"/>
        <v>6.8468798255269929</v>
      </c>
      <c r="AO24" s="324">
        <f t="shared" si="18"/>
        <v>1.9713800330488163</v>
      </c>
      <c r="AP24" s="324">
        <f t="shared" si="19"/>
        <v>2.5456870261477502</v>
      </c>
      <c r="AQ24" s="324">
        <f t="shared" si="20"/>
        <v>2.9692893472987341</v>
      </c>
      <c r="AR24" s="324">
        <f t="shared" si="21"/>
        <v>6.5169587869381942E-2</v>
      </c>
      <c r="AS24" s="324">
        <f t="shared" si="22"/>
        <v>0</v>
      </c>
      <c r="AT24" s="324">
        <f t="shared" si="23"/>
        <v>3.6657893176527769E-2</v>
      </c>
      <c r="AU24" s="324">
        <f t="shared" si="24"/>
        <v>0.10182748104591008</v>
      </c>
      <c r="AV24" s="324">
        <f t="shared" si="25"/>
        <v>1.3196841543549944</v>
      </c>
    </row>
    <row r="25" spans="1:48" ht="20.399999999999999" customHeight="1" x14ac:dyDescent="0.3">
      <c r="A25" s="323">
        <v>24</v>
      </c>
      <c r="B25" s="323" t="str">
        <f>INDEX(bpiTeams,MATCH(Seeding!A25,'BPI+'!A:A,0),1)</f>
        <v>Tennessee</v>
      </c>
      <c r="C25" s="315" t="str">
        <f>INDEX('BPI+'!B:B,MATCH(Seeding!A25,'BPI+'!A:A,0),1)</f>
        <v>SEC</v>
      </c>
      <c r="E25" s="323">
        <v>56</v>
      </c>
      <c r="F25" s="378" t="str">
        <f>INDEX(bpiTeams,MATCH(Seeding!E25,'BPI+'!A:A,0),1)</f>
        <v>Kennesaw State</v>
      </c>
      <c r="G25" s="315" t="str">
        <f>INDEX('BPI+'!B:B,MATCH(Seeding!E25,'BPI+'!A:A,0),1)</f>
        <v>C-USA</v>
      </c>
      <c r="I25" s="327"/>
      <c r="J25" s="327">
        <v>13</v>
      </c>
      <c r="K25" s="315" t="s">
        <v>1012</v>
      </c>
      <c r="M25" s="315" t="e">
        <f t="shared" si="26"/>
        <v>#N/A</v>
      </c>
      <c r="O25" s="328"/>
      <c r="P25" s="328">
        <v>13</v>
      </c>
      <c r="Q25" s="315" t="s">
        <v>119</v>
      </c>
      <c r="S25" s="315" t="str">
        <f t="shared" si="27"/>
        <v>Colonial</v>
      </c>
      <c r="U25" s="321"/>
      <c r="V25" s="322"/>
      <c r="W25" s="322"/>
      <c r="X25" s="322"/>
      <c r="Y25" s="322"/>
      <c r="AA25" s="321"/>
      <c r="AB25" s="322"/>
      <c r="AC25" s="322"/>
      <c r="AD25" s="322"/>
      <c r="AE25" s="322"/>
      <c r="AG25" s="324"/>
      <c r="AH25" s="324"/>
      <c r="AI25" s="324"/>
      <c r="AJ25" s="324"/>
      <c r="AK25" s="324"/>
      <c r="AL25" s="324"/>
      <c r="AM25" s="324"/>
      <c r="AN25" s="324"/>
      <c r="AO25" s="324"/>
      <c r="AP25" s="324"/>
      <c r="AQ25" s="324"/>
      <c r="AR25" s="324"/>
      <c r="AS25" s="324"/>
      <c r="AT25" s="324"/>
      <c r="AU25" s="324"/>
      <c r="AV25" s="324"/>
    </row>
    <row r="26" spans="1:48" ht="20.399999999999999" customHeight="1" x14ac:dyDescent="0.3">
      <c r="A26" s="315">
        <v>25</v>
      </c>
      <c r="B26" s="315" t="str">
        <f>INDEX(bpiTeams,MATCH(Seeding!A26,'BPI+'!A:A,0),1)</f>
        <v>Saint Mary's</v>
      </c>
      <c r="C26" s="315" t="str">
        <f>INDEX('BPI+'!B:B,MATCH(Seeding!A26,'BPI+'!A:A,0),1)</f>
        <v>WCC</v>
      </c>
      <c r="E26" s="315">
        <v>57</v>
      </c>
      <c r="F26" s="377" t="str">
        <f>INDEX(bpiTeams,MATCH(Seeding!E26,'BPI+'!A:A,0),1)</f>
        <v>UMBC</v>
      </c>
      <c r="G26" s="315" t="str">
        <f>INDEX('BPI+'!B:B,MATCH(Seeding!E26,'BPI+'!A:A,0),1)</f>
        <v>AEC</v>
      </c>
      <c r="I26" s="327"/>
      <c r="J26" s="327">
        <v>6</v>
      </c>
      <c r="K26" s="315" t="s">
        <v>17</v>
      </c>
      <c r="L26" s="315">
        <f>IFERROR(IF(MOD(IF(J26&lt;8.5,INDEX(rank1,MATCH(K26,team1,0),1),INDEX(rank2,MATCH(K26,team2,0),1)),4)=0,4,MOD(IF(J26&lt;8.5,INDEX(rank1,MATCH(K26,team1,0),1),INDEX(rank2,MATCH(K26,team2,0),1)),4)),0)</f>
        <v>3</v>
      </c>
      <c r="M26" s="315" t="str">
        <f t="shared" si="26"/>
        <v>ACC</v>
      </c>
      <c r="O26" s="328"/>
      <c r="P26" s="328">
        <v>6</v>
      </c>
      <c r="Q26" s="315" t="s">
        <v>349</v>
      </c>
      <c r="R26" s="315">
        <f>IFERROR(IF(MOD(IF(P26&lt;8.5,INDEX(rank1,MATCH(Q26,team1,0),1),INDEX(rank2,MATCH(Q26,team2,0),1)),4)=0,4,MOD(IF(P26&lt;8.5,INDEX(rank1,MATCH(Q26,team1,0),1),INDEX(rank2,MATCH(Q26,team2,0),1)),4)),0)</f>
        <v>4</v>
      </c>
      <c r="S26" s="315" t="str">
        <f t="shared" si="27"/>
        <v>ACC</v>
      </c>
      <c r="U26" s="313" t="s">
        <v>149</v>
      </c>
      <c r="V26" s="322">
        <f>INDEX(fullSDevTable,MATCH(INDEX(V:V,1,1),bpiTeams,0),MATCH(U26,sdevHeader,0))</f>
        <v>-0.8228933886962404</v>
      </c>
      <c r="W26" s="322">
        <f>INDEX(fullSDevTable,MATCH(INDEX(W:W,1,1),bpiTeams,0),MATCH(U26,sdevHeader,0))</f>
        <v>-2.0126187699438236</v>
      </c>
      <c r="X26" s="322">
        <f>INDEX(fullSDevTable,MATCH(INDEX(X:X,1,1),bpiTeams,0),MATCH(U26,sdevHeader,0))</f>
        <v>-0.38666074890545943</v>
      </c>
      <c r="Y26" s="322">
        <f>INDEX(fullSDevTable,MATCH(INDEX(Y:Y,1,1),bpiTeams,0),MATCH(U26,sdevHeader,0))</f>
        <v>-1.4772423483824106</v>
      </c>
      <c r="AA26" s="313" t="s">
        <v>149</v>
      </c>
      <c r="AB26" s="322">
        <f>INDEX(fullSDevTable,MATCH(INDEX(AB:AB,1,1),bpiTeams,0),MATCH(AA26,sdevHeader,0))</f>
        <v>1.0806672212998913</v>
      </c>
      <c r="AC26" s="322">
        <f>INDEX(fullSDevTable,MATCH(INDEX(AC:AC,1,1),bpiTeams,0),MATCH(AA26,sdevHeader,0))</f>
        <v>0.32717447984308928</v>
      </c>
      <c r="AD26" s="322">
        <f>INDEX(fullSDevTable,MATCH(INDEX(AD:AD,1,1),bpiTeams,0),MATCH(AA26,sdevHeader,0))</f>
        <v>1.3186122975494086</v>
      </c>
      <c r="AE26" s="322">
        <f>INDEX(fullSDevTable,MATCH(INDEX(AE:AE,1,1),bpiTeams,0),MATCH(AA26,sdevHeader,0))</f>
        <v>1.2194685157787766</v>
      </c>
      <c r="AG26" s="324">
        <f t="shared" si="10"/>
        <v>3.6235429959288452</v>
      </c>
      <c r="AH26" s="324">
        <f t="shared" si="11"/>
        <v>1.322656102246597</v>
      </c>
      <c r="AI26" s="324">
        <f t="shared" si="12"/>
        <v>4.5860466042224486</v>
      </c>
      <c r="AJ26" s="324">
        <f t="shared" si="13"/>
        <v>4.1712421488508191</v>
      </c>
      <c r="AK26" s="324">
        <f t="shared" si="14"/>
        <v>9.5684182236246116</v>
      </c>
      <c r="AL26" s="324">
        <f t="shared" si="15"/>
        <v>5.474632451748402</v>
      </c>
      <c r="AM26" s="324">
        <f t="shared" si="16"/>
        <v>11.097100425032099</v>
      </c>
      <c r="AN26" s="324">
        <f t="shared" si="17"/>
        <v>10.446388222529684</v>
      </c>
      <c r="AO26" s="324">
        <f t="shared" si="18"/>
        <v>2.1530513721469546</v>
      </c>
      <c r="AP26" s="324">
        <f t="shared" si="19"/>
        <v>0.50956073380249289</v>
      </c>
      <c r="AQ26" s="324">
        <f t="shared" si="20"/>
        <v>2.9079561629654664</v>
      </c>
      <c r="AR26" s="324">
        <f t="shared" si="21"/>
        <v>2.5796512148751245</v>
      </c>
      <c r="AS26" s="324">
        <f t="shared" si="22"/>
        <v>6.5429013666722984</v>
      </c>
      <c r="AT26" s="324">
        <f t="shared" si="23"/>
        <v>3.2559200899833733</v>
      </c>
      <c r="AU26" s="324">
        <f t="shared" si="24"/>
        <v>7.8168032011785398</v>
      </c>
      <c r="AV26" s="324">
        <f t="shared" si="25"/>
        <v>7.2722494848849779</v>
      </c>
    </row>
    <row r="27" spans="1:48" ht="20.399999999999999" customHeight="1" x14ac:dyDescent="0.3">
      <c r="A27" s="315">
        <v>26</v>
      </c>
      <c r="B27" s="315" t="str">
        <f>INDEX(bpiTeams,MATCH(Seeding!A27,'BPI+'!A:A,0),1)</f>
        <v>Kentucky</v>
      </c>
      <c r="C27" s="315" t="str">
        <f>INDEX('BPI+'!B:B,MATCH(Seeding!A27,'BPI+'!A:A,0),1)</f>
        <v>SEC</v>
      </c>
      <c r="E27" s="315">
        <v>58</v>
      </c>
      <c r="F27" s="377" t="str">
        <f>INDEX(bpiTeams,MATCH(Seeding!E27,'BPI+'!A:A,0),1)</f>
        <v>Tennessee State</v>
      </c>
      <c r="G27" s="315" t="str">
        <f>INDEX('BPI+'!B:B,MATCH(Seeding!E27,'BPI+'!A:A,0),1)</f>
        <v>OVC</v>
      </c>
      <c r="I27" s="327"/>
      <c r="J27" s="327">
        <v>11</v>
      </c>
      <c r="K27" s="315" t="s">
        <v>2405</v>
      </c>
      <c r="M27" s="315" t="e">
        <f t="shared" si="26"/>
        <v>#N/A</v>
      </c>
      <c r="O27" s="328"/>
      <c r="P27" s="328">
        <v>11</v>
      </c>
      <c r="Q27" s="315" t="s">
        <v>635</v>
      </c>
      <c r="S27" s="315" t="str">
        <f t="shared" si="27"/>
        <v>American</v>
      </c>
      <c r="U27" s="313" t="s">
        <v>147</v>
      </c>
      <c r="V27" s="322">
        <f>INDEX(fullSDevTable,MATCH(INDEX(V:V,1,1),bpiTeams,0),MATCH(U27,sdevHeader,0))</f>
        <v>0.21763406467066029</v>
      </c>
      <c r="W27" s="322">
        <f>INDEX(fullSDevTable,MATCH(INDEX(W:W,1,1),bpiTeams,0),MATCH(U27,sdevHeader,0))</f>
        <v>1.2557891060810202</v>
      </c>
      <c r="X27" s="322">
        <f>INDEX(fullSDevTable,MATCH(INDEX(X:X,1,1),bpiTeams,0),MATCH(U27,sdevHeader,0))</f>
        <v>-0.23655876594637121</v>
      </c>
      <c r="Y27" s="322">
        <f>INDEX(fullSDevTable,MATCH(INDEX(Y:Y,1,1),bpiTeams,0),MATCH(U27,sdevHeader,0))</f>
        <v>-0.53935398635772758</v>
      </c>
      <c r="AA27" s="313" t="s">
        <v>147</v>
      </c>
      <c r="AB27" s="322">
        <f>INDEX(fullSDevTable,MATCH(INDEX(AB:AB,1,1),bpiTeams,0),MATCH(AA27,sdevHeader,0))</f>
        <v>0.58531397517016359</v>
      </c>
      <c r="AC27" s="322">
        <f>INDEX(fullSDevTable,MATCH(INDEX(AC:AC,1,1),bpiTeams,0),MATCH(AA27,sdevHeader,0))</f>
        <v>1.8181230868449658</v>
      </c>
      <c r="AD27" s="322">
        <f>INDEX(fullSDevTable,MATCH(INDEX(AD:AD,1,1),bpiTeams,0),MATCH(AA27,sdevHeader,0))</f>
        <v>0.56368574514077918</v>
      </c>
      <c r="AE27" s="322">
        <f>INDEX(fullSDevTable,MATCH(INDEX(AE:AE,1,1),bpiTeams,0),MATCH(AA27,sdevHeader,0))</f>
        <v>-0.10678938577007738</v>
      </c>
      <c r="AG27" s="324">
        <f t="shared" si="10"/>
        <v>0.13518851658492279</v>
      </c>
      <c r="AH27" s="324">
        <f t="shared" si="11"/>
        <v>2.5615651101004646</v>
      </c>
      <c r="AI27" s="324">
        <f t="shared" si="12"/>
        <v>0.11975176555619328</v>
      </c>
      <c r="AJ27" s="324">
        <f t="shared" si="13"/>
        <v>0.10525057519587377</v>
      </c>
      <c r="AK27" s="324">
        <f t="shared" si="14"/>
        <v>0.44953690116993034</v>
      </c>
      <c r="AL27" s="324">
        <f t="shared" si="15"/>
        <v>0.31621950592182552</v>
      </c>
      <c r="AM27" s="324">
        <f t="shared" si="16"/>
        <v>0.47900706222477757</v>
      </c>
      <c r="AN27" s="324">
        <f t="shared" si="17"/>
        <v>1.8566201464552119</v>
      </c>
      <c r="AO27" s="324">
        <f t="shared" si="18"/>
        <v>0.67547480259040649</v>
      </c>
      <c r="AP27" s="324">
        <f t="shared" si="19"/>
        <v>4.2217175161900418</v>
      </c>
      <c r="AQ27" s="324">
        <f t="shared" si="20"/>
        <v>0.64039127752511227</v>
      </c>
      <c r="AR27" s="324">
        <f t="shared" si="21"/>
        <v>1.6840092031339481E-2</v>
      </c>
      <c r="AS27" s="324">
        <f t="shared" si="22"/>
        <v>1.2648780236873021</v>
      </c>
      <c r="AT27" s="324">
        <f t="shared" si="23"/>
        <v>5.5576981506763383</v>
      </c>
      <c r="AU27" s="324">
        <f t="shared" si="24"/>
        <v>1.2166966492642979</v>
      </c>
      <c r="AV27" s="324">
        <f t="shared" si="25"/>
        <v>0.18711213368155338</v>
      </c>
    </row>
    <row r="28" spans="1:48" ht="20.399999999999999" customHeight="1" x14ac:dyDescent="0.3">
      <c r="A28" s="315">
        <v>27</v>
      </c>
      <c r="B28" s="315" t="str">
        <f>INDEX(bpiTeams,MATCH(Seeding!A28,'BPI+'!A:A,0),1)</f>
        <v>UCLA</v>
      </c>
      <c r="C28" s="315" t="str">
        <f>INDEX('BPI+'!B:B,MATCH(Seeding!A28,'BPI+'!A:A,0),1)</f>
        <v>Big Ten</v>
      </c>
      <c r="E28" s="315">
        <v>59</v>
      </c>
      <c r="F28" s="377" t="str">
        <f>INDEX(bpiTeams,MATCH(Seeding!E28,'BPI+'!A:A,0),1)</f>
        <v>Long Island</v>
      </c>
      <c r="G28" s="315" t="str">
        <f>INDEX('BPI+'!B:B,MATCH(Seeding!E28,'BPI+'!A:A,0),1)</f>
        <v>NEC</v>
      </c>
      <c r="I28" s="327"/>
      <c r="J28" s="327">
        <v>3</v>
      </c>
      <c r="K28" s="315" t="s">
        <v>71</v>
      </c>
      <c r="L28" s="315">
        <f>IFERROR(IF(MOD(IF(J28&lt;8.5,INDEX(rank1,MATCH(K28,team1,0),1),INDEX(rank2,MATCH(K28,team2,0),1)),4)=0,4,MOD(IF(J28&lt;8.5,INDEX(rank1,MATCH(K28,team1,0),1),INDEX(rank2,MATCH(K28,team2,0),1)),4)),0)</f>
        <v>1</v>
      </c>
      <c r="M28" s="315" t="str">
        <f t="shared" si="26"/>
        <v>Big Ten</v>
      </c>
      <c r="O28" s="328"/>
      <c r="P28" s="328">
        <v>3</v>
      </c>
      <c r="Q28" s="315" t="s">
        <v>26</v>
      </c>
      <c r="R28" s="315">
        <f>IFERROR(IF(MOD(IF(P28&lt;8.5,INDEX(rank1,MATCH(Q28,team1,0),1),INDEX(rank2,MATCH(Q28,team2,0),1)),4)=0,4,MOD(IF(P28&lt;8.5,INDEX(rank1,MATCH(Q28,team1,0),1),INDEX(rank2,MATCH(Q28,team2,0),1)),4)),0)</f>
        <v>3</v>
      </c>
      <c r="S28" s="315" t="str">
        <f t="shared" si="27"/>
        <v>WCC</v>
      </c>
      <c r="U28" s="313" t="s">
        <v>137</v>
      </c>
      <c r="V28" s="322">
        <f>INDEX(fullSDevTable,MATCH(INDEX(V:V,1,1),bpiTeams,0),MATCH(U28,sdevHeader,0))</f>
        <v>-0.61436078699003061</v>
      </c>
      <c r="W28" s="322">
        <f>INDEX(fullSDevTable,MATCH(INDEX(W:W,1,1),bpiTeams,0),MATCH(U28,sdevHeader,0))</f>
        <v>-1.5983447624526046</v>
      </c>
      <c r="X28" s="322">
        <f>INDEX(fullSDevTable,MATCH(INDEX(X:X,1,1),bpiTeams,0),MATCH(U28,sdevHeader,0))</f>
        <v>0.17964608429907558</v>
      </c>
      <c r="Y28" s="322">
        <f>INDEX(fullSDevTable,MATCH(INDEX(Y:Y,1,1),bpiTeams,0),MATCH(U28,sdevHeader,0))</f>
        <v>-1.5074155501986375</v>
      </c>
      <c r="AA28" s="313" t="s">
        <v>137</v>
      </c>
      <c r="AB28" s="322">
        <f>INDEX(fullSDevTable,MATCH(INDEX(AB:AB,1,1),bpiTeams,0),MATCH(AA28,sdevHeader,0))</f>
        <v>0.25920914502129722</v>
      </c>
      <c r="AC28" s="322">
        <f>INDEX(fullSDevTable,MATCH(INDEX(AC:AC,1,1),bpiTeams,0),MATCH(AA28,sdevHeader,0))</f>
        <v>-0.24577273017484208</v>
      </c>
      <c r="AD28" s="322">
        <f>INDEX(fullSDevTable,MATCH(INDEX(AD:AD,1,1),bpiTeams,0),MATCH(AA28,sdevHeader,0))</f>
        <v>1.3195087093398796</v>
      </c>
      <c r="AE28" s="322">
        <f>INDEX(fullSDevTable,MATCH(INDEX(AE:AE,1,1),bpiTeams,0),MATCH(AA28,sdevHeader,0))</f>
        <v>-9.314155246282603E-2</v>
      </c>
      <c r="AG28" s="324">
        <f t="shared" si="10"/>
        <v>0.76312442611427589</v>
      </c>
      <c r="AH28" s="324">
        <f t="shared" si="11"/>
        <v>0.13585715562679665</v>
      </c>
      <c r="AI28" s="324">
        <f t="shared" si="12"/>
        <v>3.7398512288353003</v>
      </c>
      <c r="AJ28" s="324">
        <f t="shared" si="13"/>
        <v>0.27166949044112504</v>
      </c>
      <c r="AK28" s="324">
        <f t="shared" si="14"/>
        <v>3.4505065191715611</v>
      </c>
      <c r="AL28" s="324">
        <f t="shared" si="15"/>
        <v>1.8294511024999969</v>
      </c>
      <c r="AM28" s="324">
        <f t="shared" si="16"/>
        <v>8.5138688828514528</v>
      </c>
      <c r="AN28" s="324">
        <f t="shared" si="17"/>
        <v>2.2656367033635334</v>
      </c>
      <c r="AO28" s="324">
        <f t="shared" si="18"/>
        <v>6.3302806314879268E-3</v>
      </c>
      <c r="AP28" s="324">
        <f t="shared" si="19"/>
        <v>0.18098116770839356</v>
      </c>
      <c r="AQ28" s="324">
        <f t="shared" si="20"/>
        <v>1.2992868039649124</v>
      </c>
      <c r="AR28" s="324">
        <f t="shared" si="21"/>
        <v>7.4413094770143171E-2</v>
      </c>
      <c r="AS28" s="324">
        <f t="shared" si="22"/>
        <v>3.1209628137609271</v>
      </c>
      <c r="AT28" s="324">
        <f t="shared" si="23"/>
        <v>1.5917426053175951</v>
      </c>
      <c r="AU28" s="324">
        <f t="shared" si="24"/>
        <v>7.9915007691673923</v>
      </c>
      <c r="AV28" s="324">
        <f t="shared" si="25"/>
        <v>2.0001709406716337</v>
      </c>
    </row>
    <row r="29" spans="1:48" ht="20.399999999999999" customHeight="1" x14ac:dyDescent="0.3">
      <c r="A29" s="315">
        <v>28</v>
      </c>
      <c r="B29" s="315" t="str">
        <f>INDEX(bpiTeams,MATCH(Seeding!A29,'BPI+'!A:A,0),1)</f>
        <v>Miami</v>
      </c>
      <c r="C29" s="315" t="str">
        <f>INDEX('BPI+'!B:B,MATCH(Seeding!A29,'BPI+'!A:A,0),1)</f>
        <v>ACC</v>
      </c>
      <c r="E29" s="315">
        <v>60</v>
      </c>
      <c r="F29" s="377" t="str">
        <f>INDEX(bpiTeams,MATCH(Seeding!E29,'BPI+'!A:A,0),1)</f>
        <v>Queens</v>
      </c>
      <c r="G29" s="315" t="str">
        <f>INDEX('BPI+'!B:B,MATCH(Seeding!E29,'BPI+'!A:A,0),1)</f>
        <v>A-Sun</v>
      </c>
      <c r="I29" s="327"/>
      <c r="J29" s="327">
        <v>14</v>
      </c>
      <c r="K29" s="315" t="s">
        <v>1346</v>
      </c>
      <c r="M29" s="315" t="str">
        <f t="shared" si="26"/>
        <v>Summit</v>
      </c>
      <c r="O29" s="328"/>
      <c r="P29" s="328">
        <v>14</v>
      </c>
      <c r="Q29" s="315" t="s">
        <v>229</v>
      </c>
      <c r="S29" s="315" t="str">
        <f t="shared" si="27"/>
        <v>Big West</v>
      </c>
      <c r="U29" s="313" t="s">
        <v>153</v>
      </c>
      <c r="V29" s="322">
        <f>INDEX(fullSDevTable,MATCH(INDEX(V:V,1,1),bpiTeams,0),MATCH(U29,sdevHeader,0))</f>
        <v>-1.8984522735010367</v>
      </c>
      <c r="W29" s="322">
        <f>INDEX(fullSDevTable,MATCH(INDEX(W:W,1,1),bpiTeams,0),MATCH(U29,sdevHeader,0))</f>
        <v>-0.34393659407337146</v>
      </c>
      <c r="X29" s="322">
        <f>INDEX(fullSDevTable,MATCH(INDEX(X:X,1,1),bpiTeams,0),MATCH(U29,sdevHeader,0))</f>
        <v>-0.5512053513303935</v>
      </c>
      <c r="Y29" s="322">
        <f>INDEX(fullSDevTable,MATCH(INDEX(Y:Y,1,1),bpiTeams,0),MATCH(U29,sdevHeader,0))</f>
        <v>-1.1211944337872042</v>
      </c>
      <c r="AA29" s="313" t="s">
        <v>153</v>
      </c>
      <c r="AB29" s="322">
        <f>INDEX(fullSDevTable,MATCH(INDEX(AB:AB,1,1),bpiTeams,0),MATCH(AA29,sdevHeader,0))</f>
        <v>-0.13666783681634934</v>
      </c>
      <c r="AC29" s="322">
        <f>INDEX(fullSDevTable,MATCH(INDEX(AC:AC,1,1),bpiTeams,0),MATCH(AA29,sdevHeader,0))</f>
        <v>0.12241810975492823</v>
      </c>
      <c r="AD29" s="322">
        <f>INDEX(fullSDevTable,MATCH(INDEX(AD:AD,1,1),bpiTeams,0),MATCH(AA29,sdevHeader,0))</f>
        <v>-1.1211944337872042</v>
      </c>
      <c r="AE29" s="322">
        <f>INDEX(fullSDevTable,MATCH(INDEX(AE:AE,1,1),bpiTeams,0),MATCH(AA29,sdevHeader,0))</f>
        <v>-1.1211944337872042</v>
      </c>
      <c r="AG29" s="324">
        <f t="shared" si="10"/>
        <v>3.1038844013443811</v>
      </c>
      <c r="AH29" s="324">
        <f t="shared" si="11"/>
        <v>4.0839171059211115</v>
      </c>
      <c r="AI29" s="324">
        <f t="shared" si="12"/>
        <v>0.60412974939661379</v>
      </c>
      <c r="AJ29" s="324">
        <f t="shared" si="13"/>
        <v>0.60412974939661379</v>
      </c>
      <c r="AK29" s="324">
        <f t="shared" si="14"/>
        <v>4.296033773487036E-2</v>
      </c>
      <c r="AL29" s="324">
        <f t="shared" si="15"/>
        <v>0.21748670978278112</v>
      </c>
      <c r="AM29" s="324">
        <f t="shared" si="16"/>
        <v>0.60412974939661412</v>
      </c>
      <c r="AN29" s="324">
        <f t="shared" si="17"/>
        <v>0.60412974939661412</v>
      </c>
      <c r="AO29" s="324">
        <f t="shared" si="18"/>
        <v>0.17184135093948139</v>
      </c>
      <c r="AP29" s="324">
        <f t="shared" si="19"/>
        <v>0.45376856732456805</v>
      </c>
      <c r="AQ29" s="324">
        <f t="shared" si="20"/>
        <v>0.3248875541199569</v>
      </c>
      <c r="AR29" s="324">
        <f t="shared" si="21"/>
        <v>0.3248875541199569</v>
      </c>
      <c r="AS29" s="324">
        <f t="shared" si="22"/>
        <v>0.9692926201430121</v>
      </c>
      <c r="AT29" s="324">
        <f t="shared" si="23"/>
        <v>1.546572158455332</v>
      </c>
      <c r="AU29" s="324">
        <f t="shared" si="24"/>
        <v>0</v>
      </c>
      <c r="AV29" s="324">
        <f t="shared" si="25"/>
        <v>0</v>
      </c>
    </row>
    <row r="30" spans="1:48" ht="20.399999999999999" customHeight="1" x14ac:dyDescent="0.3">
      <c r="A30" s="323">
        <v>29</v>
      </c>
      <c r="B30" s="323" t="str">
        <f>INDEX(bpiTeams,MATCH(Seeding!A30,'BPI+'!A:A,0),1)</f>
        <v>Clemson</v>
      </c>
      <c r="C30" s="315" t="str">
        <f>INDEX('BPI+'!B:B,MATCH(Seeding!A30,'BPI+'!A:A,0),1)</f>
        <v>ACC</v>
      </c>
      <c r="E30" s="323">
        <v>61</v>
      </c>
      <c r="F30" s="378" t="str">
        <f>INDEX(bpiTeams,MATCH(Seeding!E30,'BPI+'!A:A,0),1)</f>
        <v>Furman</v>
      </c>
      <c r="G30" s="315" t="str">
        <f>INDEX('BPI+'!B:B,MATCH(Seeding!E30,'BPI+'!A:A,0),1)</f>
        <v>SoCon</v>
      </c>
      <c r="I30" s="327"/>
      <c r="J30" s="327">
        <v>7</v>
      </c>
      <c r="K30" s="315" t="s">
        <v>74</v>
      </c>
      <c r="L30" s="315">
        <f>IFERROR(IF(MOD(IF(J30&lt;8.5,INDEX(rank1,MATCH(K30,team1,0),1),INDEX(rank2,MATCH(K30,team2,0),1)),4)=0,4,MOD(IF(J30&lt;8.5,INDEX(rank1,MATCH(K30,team1,0),1),INDEX(rank2,MATCH(K30,team2,0),1)),4)),0)</f>
        <v>4</v>
      </c>
      <c r="M30" s="315" t="str">
        <f t="shared" si="26"/>
        <v>ACC</v>
      </c>
      <c r="O30" s="328"/>
      <c r="P30" s="328">
        <v>7</v>
      </c>
      <c r="Q30" s="315" t="s">
        <v>21</v>
      </c>
      <c r="R30" s="315">
        <f>IFERROR(IF(MOD(IF(P30&lt;8.5,INDEX(rank1,MATCH(Q30,team1,0),1),INDEX(rank2,MATCH(Q30,team2,0),1)),4)=0,4,MOD(IF(P30&lt;8.5,INDEX(rank1,MATCH(Q30,team1,0),1),INDEX(rank2,MATCH(Q30,team2,0),1)),4)),0)</f>
        <v>3</v>
      </c>
      <c r="S30" s="315" t="str">
        <f t="shared" si="27"/>
        <v>Big Ten</v>
      </c>
      <c r="U30" s="313" t="s">
        <v>143</v>
      </c>
      <c r="V30" s="322">
        <f>INDEX(fullSDevTable,MATCH(INDEX(V:V,1,1),bpiTeams,0),MATCH(U30,sdevHeader,0))</f>
        <v>0.60127260831378482</v>
      </c>
      <c r="W30" s="322">
        <f>INDEX(fullSDevTable,MATCH(INDEX(W:W,1,1),bpiTeams,0),MATCH(U30,sdevHeader,0))</f>
        <v>-0.22051227776428087</v>
      </c>
      <c r="X30" s="322">
        <f>INDEX(fullSDevTable,MATCH(INDEX(X:X,1,1),bpiTeams,0),MATCH(U30,sdevHeader,0))</f>
        <v>0.19038016527475196</v>
      </c>
      <c r="Y30" s="322">
        <f>INDEX(fullSDevTable,MATCH(INDEX(Y:Y,1,1),bpiTeams,0),MATCH(U30,sdevHeader,0))</f>
        <v>-2.0832246862078962</v>
      </c>
      <c r="AA30" s="313" t="s">
        <v>143</v>
      </c>
      <c r="AB30" s="322">
        <f>INDEX(fullSDevTable,MATCH(INDEX(AB:AB,1,1),bpiTeams,0),MATCH(AA30,sdevHeader,0))</f>
        <v>1.9709140851105611</v>
      </c>
      <c r="AC30" s="322">
        <f>INDEX(fullSDevTable,MATCH(INDEX(AC:AC,1,1),bpiTeams,0),MATCH(AA30,sdevHeader,0))</f>
        <v>1.9983069146464967</v>
      </c>
      <c r="AD30" s="322">
        <f>INDEX(fullSDevTable,MATCH(INDEX(AD:AD,1,1),bpiTeams,0),MATCH(AA30,sdevHeader,0))</f>
        <v>1.4504503239277862</v>
      </c>
      <c r="AE30" s="322">
        <f>INDEX(fullSDevTable,MATCH(INDEX(AE:AE,1,1),bpiTeams,0),MATCH(AA30,sdevHeader,0))</f>
        <v>2.9844487779401749</v>
      </c>
      <c r="AG30" s="324">
        <f t="shared" si="10"/>
        <v>1.8759177749620546</v>
      </c>
      <c r="AH30" s="324">
        <f t="shared" si="11"/>
        <v>1.951704853070521</v>
      </c>
      <c r="AI30" s="324">
        <f t="shared" si="12"/>
        <v>0.72110279269541377</v>
      </c>
      <c r="AJ30" s="324">
        <f t="shared" si="13"/>
        <v>5.6795286554751119</v>
      </c>
      <c r="AK30" s="324">
        <f t="shared" si="14"/>
        <v>4.8023495039028585</v>
      </c>
      <c r="AL30" s="324">
        <f t="shared" si="15"/>
        <v>4.9231586086104144</v>
      </c>
      <c r="AM30" s="324">
        <f t="shared" si="16"/>
        <v>2.7921160162535217</v>
      </c>
      <c r="AN30" s="324">
        <f t="shared" si="17"/>
        <v>10.271775368582219</v>
      </c>
      <c r="AO30" s="324">
        <f t="shared" si="18"/>
        <v>3.1703010396858717</v>
      </c>
      <c r="AP30" s="324">
        <f t="shared" si="19"/>
        <v>3.2685991310938838</v>
      </c>
      <c r="AQ30" s="324">
        <f t="shared" si="20"/>
        <v>1.5877768047278831</v>
      </c>
      <c r="AR30" s="324">
        <f t="shared" si="21"/>
        <v>7.8068194122820822</v>
      </c>
      <c r="AS30" s="324">
        <f t="shared" si="22"/>
        <v>16.43604117710753</v>
      </c>
      <c r="AT30" s="324">
        <f t="shared" si="23"/>
        <v>16.658900208773023</v>
      </c>
      <c r="AU30" s="324">
        <f t="shared" si="24"/>
        <v>12.486859077257414</v>
      </c>
      <c r="AV30" s="324">
        <f t="shared" si="25"/>
        <v>25.681314339230511</v>
      </c>
    </row>
    <row r="31" spans="1:48" ht="20.399999999999999" customHeight="1" thickBot="1" x14ac:dyDescent="0.35">
      <c r="A31" s="323">
        <v>30</v>
      </c>
      <c r="B31" s="323" t="str">
        <f>INDEX(bpiTeams,MATCH(Seeding!A31,'BPI+'!A:A,0),1)</f>
        <v>Villanova</v>
      </c>
      <c r="C31" s="315" t="str">
        <f>INDEX('BPI+'!B:B,MATCH(Seeding!A31,'BPI+'!A:A,0),1)</f>
        <v>Big East</v>
      </c>
      <c r="E31" s="323">
        <v>62</v>
      </c>
      <c r="F31" s="378" t="str">
        <f>INDEX(bpiTeams,MATCH(Seeding!E31,'BPI+'!A:A,0),1)</f>
        <v>Siena</v>
      </c>
      <c r="G31" s="315" t="str">
        <f>INDEX('BPI+'!B:B,MATCH(Seeding!E31,'BPI+'!A:A,0),1)</f>
        <v>MAAC</v>
      </c>
      <c r="I31" s="327"/>
      <c r="J31" s="327">
        <v>10</v>
      </c>
      <c r="K31" s="315" t="s">
        <v>90</v>
      </c>
      <c r="M31" s="315" t="str">
        <f t="shared" si="26"/>
        <v>SEC</v>
      </c>
      <c r="O31" s="328"/>
      <c r="P31" s="328">
        <v>10</v>
      </c>
      <c r="Q31" s="315" t="s">
        <v>41</v>
      </c>
      <c r="S31" s="315" t="str">
        <f t="shared" si="27"/>
        <v>SEC</v>
      </c>
      <c r="X31" s="322"/>
      <c r="Y31" s="322"/>
      <c r="AD31" s="322"/>
      <c r="AE31" s="322"/>
    </row>
    <row r="32" spans="1:48" ht="20.399999999999999" customHeight="1" thickBot="1" x14ac:dyDescent="0.35">
      <c r="A32" s="323">
        <v>31</v>
      </c>
      <c r="B32" s="378" t="str">
        <f>INDEX(bpiTeams,MATCH(Seeding!A32,'BPI+'!A:A,0),1)</f>
        <v>Ohio State</v>
      </c>
      <c r="C32" s="315" t="str">
        <f>INDEX('BPI+'!B:B,MATCH(Seeding!A32,'BPI+'!A:A,0),1)</f>
        <v>Big Ten</v>
      </c>
      <c r="E32" s="323">
        <v>63</v>
      </c>
      <c r="F32" s="378" t="str">
        <f>INDEX(bpiTeams,MATCH(Seeding!E32,'BPI+'!A:A,0),1)</f>
        <v>Idaho</v>
      </c>
      <c r="G32" s="315" t="str">
        <f>INDEX('BPI+'!B:B,MATCH(Seeding!E32,'BPI+'!A:A,0),1)</f>
        <v>Big Sky</v>
      </c>
      <c r="I32" s="327"/>
      <c r="J32" s="327">
        <v>2</v>
      </c>
      <c r="K32" s="315" t="s">
        <v>37</v>
      </c>
      <c r="L32" s="315">
        <f>IFERROR(IF(MOD(IF(J32&lt;8.5,INDEX(rank1,MATCH(K32,team1,0),1),INDEX(rank2,MATCH(K32,team2,0),1)),4)=0,4,MOD(IF(J32&lt;8.5,INDEX(rank1,MATCH(K32,team1,0),1),INDEX(rank2,MATCH(K32,team2,0),1)),4)),0)</f>
        <v>1</v>
      </c>
      <c r="M32" s="315" t="str">
        <f t="shared" si="26"/>
        <v>Big 12</v>
      </c>
      <c r="O32" s="328"/>
      <c r="P32" s="328">
        <v>2</v>
      </c>
      <c r="Q32" s="315" t="s">
        <v>79</v>
      </c>
      <c r="R32" s="315">
        <f>IFERROR(IF(MOD(IF(P32&lt;8.5,INDEX(rank1,MATCH(Q32,team1,0),1),INDEX(rank2,MATCH(Q32,team2,0),1)),4)=0,4,MOD(IF(P32&lt;8.5,INDEX(rank1,MATCH(Q32,team1,0),1),INDEX(rank2,MATCH(Q32,team2,0),1)),4)),0)</f>
        <v>2</v>
      </c>
      <c r="S32" s="315" t="str">
        <f t="shared" si="27"/>
        <v>Big East</v>
      </c>
      <c r="U32" s="329" t="s">
        <v>1284</v>
      </c>
      <c r="V32" s="330">
        <f>AG32</f>
        <v>7.1317563749209487</v>
      </c>
      <c r="W32" s="330">
        <f>AK32</f>
        <v>8.8850360922690435</v>
      </c>
      <c r="X32" s="330">
        <f>AO32</f>
        <v>7.4290539441869825</v>
      </c>
      <c r="Y32" s="330">
        <f>AS32</f>
        <v>8.6471743949602793</v>
      </c>
      <c r="AG32" s="325">
        <f>SQRT(SUM(AG6:AG30))</f>
        <v>7.1317563749209487</v>
      </c>
      <c r="AH32" s="325">
        <f t="shared" ref="AH32:AV32" si="36">SQRT(SUM(AH6:AH30))</f>
        <v>5.5228046688880195</v>
      </c>
      <c r="AI32" s="325">
        <f t="shared" si="36"/>
        <v>7.0926833513957455</v>
      </c>
      <c r="AJ32" s="325">
        <f t="shared" si="36"/>
        <v>7.0184748317941219</v>
      </c>
      <c r="AK32" s="325">
        <f t="shared" si="36"/>
        <v>8.8850360922690435</v>
      </c>
      <c r="AL32" s="325">
        <f t="shared" si="36"/>
        <v>7.4263609658608116</v>
      </c>
      <c r="AM32" s="325">
        <f t="shared" si="36"/>
        <v>10.132138562433552</v>
      </c>
      <c r="AN32" s="325">
        <f t="shared" si="36"/>
        <v>9.5115133824243614</v>
      </c>
      <c r="AO32" s="325">
        <f t="shared" si="36"/>
        <v>7.4290539441869825</v>
      </c>
      <c r="AP32" s="325">
        <f t="shared" si="36"/>
        <v>6.2450482912636032</v>
      </c>
      <c r="AQ32" s="325">
        <f t="shared" si="36"/>
        <v>8.3133889571443405</v>
      </c>
      <c r="AR32" s="325">
        <f t="shared" si="36"/>
        <v>7.8758700027513742</v>
      </c>
      <c r="AS32" s="325">
        <f t="shared" si="36"/>
        <v>8.6471743949602793</v>
      </c>
      <c r="AT32" s="325">
        <f t="shared" si="36"/>
        <v>7.76038203923249</v>
      </c>
      <c r="AU32" s="325">
        <f t="shared" si="36"/>
        <v>9.057723614344324</v>
      </c>
      <c r="AV32" s="325">
        <f t="shared" si="36"/>
        <v>9.7019335648580114</v>
      </c>
    </row>
    <row r="33" spans="1:25" ht="20.399999999999999" customHeight="1" thickTop="1" x14ac:dyDescent="0.3">
      <c r="A33" s="323">
        <v>32</v>
      </c>
      <c r="B33" s="323" t="str">
        <f>INDEX(bpiTeams,MATCH(Seeding!A33,'BPI+'!A:A,0),1)</f>
        <v>Utah State</v>
      </c>
      <c r="C33" s="315" t="str">
        <f>INDEX('BPI+'!B:B,MATCH(Seeding!A33,'BPI+'!A:A,0),1)</f>
        <v>MW</v>
      </c>
      <c r="E33" s="323">
        <v>64</v>
      </c>
      <c r="F33" s="378" t="str">
        <f>INDEX(bpiTeams,MATCH(Seeding!E33,'BPI+'!A:A,0),1)</f>
        <v>Lehigh</v>
      </c>
      <c r="G33" s="315" t="str">
        <f>INDEX('BPI+'!B:B,MATCH(Seeding!E33,'BPI+'!A:A,0),1)</f>
        <v>Patriot</v>
      </c>
      <c r="I33" s="327"/>
      <c r="J33" s="327">
        <v>15</v>
      </c>
      <c r="K33" s="315" t="s">
        <v>300</v>
      </c>
      <c r="M33" s="315" t="str">
        <f t="shared" si="26"/>
        <v>AEC</v>
      </c>
      <c r="O33" s="328"/>
      <c r="P33" s="328">
        <v>15</v>
      </c>
      <c r="Q33" s="315" t="s">
        <v>335</v>
      </c>
      <c r="S33" s="315" t="str">
        <f t="shared" si="27"/>
        <v>Big Sky</v>
      </c>
      <c r="U33" s="331" t="s">
        <v>1285</v>
      </c>
      <c r="V33" s="330">
        <f>AH32</f>
        <v>5.5228046688880195</v>
      </c>
      <c r="W33" s="330">
        <f>AL32</f>
        <v>7.4263609658608116</v>
      </c>
      <c r="X33" s="330">
        <f>AP32</f>
        <v>6.2450482912636032</v>
      </c>
      <c r="Y33" s="330">
        <f>AT32</f>
        <v>7.76038203923249</v>
      </c>
    </row>
    <row r="34" spans="1:25" ht="20.399999999999999" customHeight="1" thickBot="1" x14ac:dyDescent="0.35">
      <c r="F34" s="377"/>
      <c r="I34" s="325"/>
      <c r="J34" s="325"/>
      <c r="K34" s="326" t="s">
        <v>683</v>
      </c>
      <c r="L34" s="325">
        <f>SUM(L2:L17)</f>
        <v>16</v>
      </c>
      <c r="M34" s="325"/>
      <c r="N34" s="325"/>
      <c r="O34" s="325"/>
      <c r="P34" s="325"/>
      <c r="Q34" s="326" t="s">
        <v>683</v>
      </c>
      <c r="R34" s="325">
        <f>SUM(R2:R17)</f>
        <v>19</v>
      </c>
      <c r="S34" s="325"/>
      <c r="U34" s="331" t="s">
        <v>1286</v>
      </c>
      <c r="V34" s="330">
        <f>AI32</f>
        <v>7.0926833513957455</v>
      </c>
      <c r="W34" s="330">
        <f>AM32</f>
        <v>10.132138562433552</v>
      </c>
      <c r="X34" s="330">
        <f>AQ32</f>
        <v>8.3133889571443405</v>
      </c>
      <c r="Y34" s="330">
        <f>AU32</f>
        <v>9.057723614344324</v>
      </c>
    </row>
    <row r="35" spans="1:25" ht="20.399999999999999" customHeight="1" thickTop="1" thickBot="1" x14ac:dyDescent="0.35">
      <c r="F35" s="377"/>
      <c r="I35" s="325"/>
      <c r="J35" s="325"/>
      <c r="K35" s="326" t="s">
        <v>683</v>
      </c>
      <c r="L35" s="325">
        <f>SUM(L18:L33)</f>
        <v>21</v>
      </c>
      <c r="M35" s="325"/>
      <c r="N35" s="325"/>
      <c r="O35" s="325"/>
      <c r="P35" s="325"/>
      <c r="Q35" s="326" t="s">
        <v>683</v>
      </c>
      <c r="R35" s="325">
        <f>SUM(R18:R33)</f>
        <v>20</v>
      </c>
      <c r="S35" s="325"/>
      <c r="U35" s="332" t="s">
        <v>1287</v>
      </c>
      <c r="V35" s="330">
        <f>AJ32</f>
        <v>7.0184748317941219</v>
      </c>
      <c r="W35" s="330">
        <f>AN32</f>
        <v>9.5115133824243614</v>
      </c>
      <c r="X35" s="330">
        <f>AR32</f>
        <v>7.8758700027513742</v>
      </c>
      <c r="Y35" s="330">
        <f>AV32</f>
        <v>9.7019335648580114</v>
      </c>
    </row>
    <row r="36" spans="1:25" ht="20.399999999999999" customHeight="1" thickTop="1" x14ac:dyDescent="0.3">
      <c r="F36" s="377"/>
      <c r="U36" s="333" t="s">
        <v>1288</v>
      </c>
    </row>
    <row r="37" spans="1:25" ht="20.399999999999999" customHeight="1" thickBot="1" x14ac:dyDescent="0.35">
      <c r="B37" s="377"/>
      <c r="F37" s="377"/>
    </row>
    <row r="38" spans="1:25" ht="20.399999999999999" hidden="1" customHeight="1" x14ac:dyDescent="0.35">
      <c r="A38" s="323">
        <v>37</v>
      </c>
      <c r="B38" s="323" t="str">
        <f>INDEX(bpiTeams,MATCH(Seeding!A38,'BPI+'!A:A,0),1)</f>
        <v>Texas A&amp;M</v>
      </c>
      <c r="C38" s="315" t="str">
        <f>INDEX('BPI+'!B:B,MATCH(Seeding!A38,'BPI+'!A:A,0),1)</f>
        <v>SEC</v>
      </c>
    </row>
    <row r="39" spans="1:25" ht="20.399999999999999" hidden="1" customHeight="1" x14ac:dyDescent="0.35">
      <c r="A39" s="323">
        <v>38</v>
      </c>
      <c r="B39" s="323" t="str">
        <f>INDEX(bpiTeams,MATCH(Seeding!A39,'BPI+'!A:A,0),1)</f>
        <v>Missouri</v>
      </c>
      <c r="C39" s="315" t="str">
        <f>INDEX('BPI+'!B:B,MATCH(Seeding!A39,'BPI+'!A:A,0),1)</f>
        <v>SEC</v>
      </c>
    </row>
    <row r="40" spans="1:25" ht="20.399999999999999" hidden="1" customHeight="1" x14ac:dyDescent="0.35">
      <c r="A40" s="323">
        <v>39</v>
      </c>
      <c r="B40" s="323" t="str">
        <f>INDEX(bpiTeams,MATCH(Seeding!A40,'BPI+'!A:A,0),1)</f>
        <v>Auburn</v>
      </c>
      <c r="C40" s="315" t="str">
        <f>INDEX('BPI+'!B:B,MATCH(Seeding!A40,'BPI+'!A:A,0),1)</f>
        <v>SEC</v>
      </c>
    </row>
    <row r="41" spans="1:25" ht="20.399999999999999" hidden="1" customHeight="1" x14ac:dyDescent="0.35">
      <c r="A41" s="323">
        <v>40</v>
      </c>
      <c r="B41" s="323" t="str">
        <f>INDEX(bpiTeams,MATCH(Seeding!A41,'BPI+'!A:A,0),1)</f>
        <v>UCF</v>
      </c>
      <c r="C41" s="315" t="str">
        <f>INDEX('BPI+'!B:B,MATCH(Seeding!A41,'BPI+'!A:A,0),1)</f>
        <v>Big 12</v>
      </c>
    </row>
    <row r="42" spans="1:25" ht="20.399999999999999" hidden="1" customHeight="1" x14ac:dyDescent="0.35">
      <c r="A42" s="315">
        <v>41</v>
      </c>
      <c r="B42" s="315" t="str">
        <f>INDEX(bpiTeams,MATCH(Seeding!A42,'BPI+'!A:A,0),1)</f>
        <v>Santa Clara</v>
      </c>
      <c r="C42" s="315" t="str">
        <f>INDEX('BPI+'!B:B,MATCH(Seeding!A42,'BPI+'!A:A,0),1)</f>
        <v>WCC</v>
      </c>
    </row>
    <row r="43" spans="1:25" ht="20.399999999999999" hidden="1" customHeight="1" x14ac:dyDescent="0.35">
      <c r="A43" s="315">
        <v>42</v>
      </c>
      <c r="B43" s="315" t="str">
        <f>INDEX(bpiTeams,MATCH(Seeding!A43,'BPI+'!A:A,0),1)</f>
        <v>VCU</v>
      </c>
      <c r="C43" s="315" t="str">
        <f>INDEX('BPI+'!B:B,MATCH(Seeding!A43,'BPI+'!A:A,0),1)</f>
        <v>A-10</v>
      </c>
    </row>
    <row r="44" spans="1:25" ht="20.399999999999999" hidden="1" customHeight="1" x14ac:dyDescent="0.35">
      <c r="A44" s="315">
        <v>43</v>
      </c>
      <c r="B44" s="315" t="str">
        <f>INDEX(bpiTeams,MATCH(Seeding!A44,'BPI+'!A:A,0),1)</f>
        <v>Miami-OH</v>
      </c>
      <c r="C44" s="315" t="str">
        <f>INDEX('BPI+'!B:B,MATCH(Seeding!A44,'BPI+'!A:A,0),1)</f>
        <v>MAC</v>
      </c>
    </row>
    <row r="45" spans="1:25" ht="20.399999999999999" hidden="1" customHeight="1" x14ac:dyDescent="0.35">
      <c r="A45" s="315">
        <v>44</v>
      </c>
      <c r="B45" s="315" t="str">
        <f>INDEX(bpiTeams,MATCH(Seeding!A45,'BPI+'!A:A,0),1)</f>
        <v>USF</v>
      </c>
      <c r="C45" s="315" t="str">
        <f>INDEX('BPI+'!B:B,MATCH(Seeding!A45,'BPI+'!A:A,0),1)</f>
        <v>American</v>
      </c>
    </row>
    <row r="46" spans="1:25" ht="20.399999999999999" hidden="1" customHeight="1" x14ac:dyDescent="0.35">
      <c r="A46" s="315">
        <v>45</v>
      </c>
      <c r="B46" s="315" t="str">
        <f>INDEX(bpiTeams,MATCH(Seeding!A46,'BPI+'!A:A,0),1)</f>
        <v>McNeese</v>
      </c>
      <c r="C46" s="315" t="str">
        <f>INDEX('BPI+'!B:B,MATCH(Seeding!A46,'BPI+'!A:A,0),1)</f>
        <v>Southland</v>
      </c>
    </row>
    <row r="47" spans="1:25" ht="20.399999999999999" hidden="1" customHeight="1" x14ac:dyDescent="0.35">
      <c r="A47" s="315">
        <v>46</v>
      </c>
      <c r="B47" s="315" t="str">
        <f>INDEX(bpiTeams,MATCH(Seeding!A47,'BPI+'!A:A,0),1)</f>
        <v>Akron</v>
      </c>
      <c r="C47" s="315" t="str">
        <f>INDEX('BPI+'!B:B,MATCH(Seeding!A47,'BPI+'!A:A,0),1)</f>
        <v>MAC</v>
      </c>
    </row>
    <row r="48" spans="1:25" ht="20.399999999999999" hidden="1" customHeight="1" x14ac:dyDescent="0.35">
      <c r="A48" s="323">
        <v>47</v>
      </c>
      <c r="B48" s="323" t="str">
        <f>INDEX(bpiTeams,MATCH(Seeding!A48,'BPI+'!A:A,0),1)</f>
        <v>High Point</v>
      </c>
      <c r="C48" s="315" t="str">
        <f>INDEX('BPI+'!B:B,MATCH(Seeding!A48,'BPI+'!A:A,0),1)</f>
        <v>Big South</v>
      </c>
    </row>
    <row r="49" spans="1:3" ht="20.399999999999999" hidden="1" customHeight="1" x14ac:dyDescent="0.35">
      <c r="A49" s="323">
        <v>48</v>
      </c>
      <c r="B49" s="323" t="str">
        <f>INDEX(bpiTeams,MATCH(Seeding!A49,'BPI+'!A:A,0),1)</f>
        <v>California Baptist</v>
      </c>
      <c r="C49" s="315" t="str">
        <f>INDEX('BPI+'!B:B,MATCH(Seeding!A49,'BPI+'!A:A,0),1)</f>
        <v>WAC</v>
      </c>
    </row>
    <row r="50" spans="1:3" ht="20.399999999999999" hidden="1" customHeight="1" x14ac:dyDescent="0.35">
      <c r="A50" s="323">
        <v>49</v>
      </c>
      <c r="B50" s="323" t="str">
        <f>INDEX(bpiTeams,MATCH(Seeding!A50,'BPI+'!A:A,0),1)</f>
        <v>Northern Iowa</v>
      </c>
      <c r="C50" s="315" t="str">
        <f>INDEX('BPI+'!B:B,MATCH(Seeding!A50,'BPI+'!A:A,0),1)</f>
        <v>MVC</v>
      </c>
    </row>
    <row r="51" spans="1:3" ht="20.399999999999999" hidden="1" customHeight="1" x14ac:dyDescent="0.35">
      <c r="A51" s="323">
        <v>50</v>
      </c>
      <c r="B51" s="323" t="str">
        <f>INDEX(bpiTeams,MATCH(Seeding!A51,'BPI+'!A:A,0),1)</f>
        <v>Hofstra</v>
      </c>
      <c r="C51" s="315" t="str">
        <f>INDEX('BPI+'!B:B,MATCH(Seeding!A51,'BPI+'!A:A,0),1)</f>
        <v>Colonial</v>
      </c>
    </row>
    <row r="52" spans="1:3" ht="20.399999999999999" hidden="1" customHeight="1" x14ac:dyDescent="0.35">
      <c r="A52" s="315">
        <v>51</v>
      </c>
      <c r="B52" s="315" t="str">
        <f>INDEX(bpiTeams,MATCH(Seeding!A52,'BPI+'!A:A,0),1)</f>
        <v>Hawaii</v>
      </c>
      <c r="C52" s="315" t="str">
        <f>INDEX('BPI+'!B:B,MATCH(Seeding!A52,'BPI+'!A:A,0),1)</f>
        <v>Big West</v>
      </c>
    </row>
    <row r="53" spans="1:3" ht="20.399999999999999" hidden="1" customHeight="1" x14ac:dyDescent="0.35">
      <c r="A53" s="315">
        <v>52</v>
      </c>
      <c r="B53" s="315" t="str">
        <f>INDEX(bpiTeams,MATCH(Seeding!A53,'BPI+'!A:A,0),1)</f>
        <v>North Dakota State</v>
      </c>
      <c r="C53" s="315" t="str">
        <f>INDEX('BPI+'!B:B,MATCH(Seeding!A53,'BPI+'!A:A,0),1)</f>
        <v>Summit</v>
      </c>
    </row>
    <row r="54" spans="1:3" ht="20.399999999999999" hidden="1" customHeight="1" x14ac:dyDescent="0.35">
      <c r="A54" s="315">
        <v>53</v>
      </c>
      <c r="B54" s="315" t="str">
        <f>INDEX(bpiTeams,MATCH(Seeding!A54,'BPI+'!A:A,0),1)</f>
        <v>Troy</v>
      </c>
      <c r="C54" s="315" t="str">
        <f>INDEX('BPI+'!B:B,MATCH(Seeding!A54,'BPI+'!A:A,0),1)</f>
        <v>Sun Belt</v>
      </c>
    </row>
    <row r="55" spans="1:3" ht="20.399999999999999" hidden="1" customHeight="1" x14ac:dyDescent="0.35">
      <c r="A55" s="315">
        <v>54</v>
      </c>
      <c r="B55" s="315" t="str">
        <f>INDEX(bpiTeams,MATCH(Seeding!A55,'BPI+'!A:A,0),1)</f>
        <v>Wright State</v>
      </c>
      <c r="C55" s="315" t="str">
        <f>INDEX('BPI+'!B:B,MATCH(Seeding!A55,'BPI+'!A:A,0),1)</f>
        <v>Horizon</v>
      </c>
    </row>
    <row r="56" spans="1:3" ht="20.399999999999999" hidden="1" customHeight="1" x14ac:dyDescent="0.35">
      <c r="A56" s="323">
        <v>55</v>
      </c>
      <c r="B56" s="323" t="str">
        <f>INDEX(bpiTeams,MATCH(Seeding!A56,'BPI+'!A:A,0),1)</f>
        <v>Penn</v>
      </c>
      <c r="C56" s="315" t="str">
        <f>INDEX('BPI+'!B:B,MATCH(Seeding!A56,'BPI+'!A:A,0),1)</f>
        <v>Ivy</v>
      </c>
    </row>
    <row r="57" spans="1:3" ht="20.399999999999999" hidden="1" customHeight="1" x14ac:dyDescent="0.35">
      <c r="A57" s="323">
        <v>56</v>
      </c>
      <c r="B57" s="323" t="str">
        <f>INDEX(bpiTeams,MATCH(Seeding!A57,'BPI+'!A:A,0),1)</f>
        <v>Kennesaw State</v>
      </c>
      <c r="C57" s="315" t="str">
        <f>INDEX('BPI+'!B:B,MATCH(Seeding!A57,'BPI+'!A:A,0),1)</f>
        <v>C-USA</v>
      </c>
    </row>
    <row r="58" spans="1:3" ht="20.399999999999999" hidden="1" customHeight="1" x14ac:dyDescent="0.35">
      <c r="A58" s="323">
        <v>57</v>
      </c>
      <c r="B58" s="323" t="str">
        <f>INDEX(bpiTeams,MATCH(Seeding!A58,'BPI+'!A:A,0),1)</f>
        <v>UMBC</v>
      </c>
      <c r="C58" s="315" t="str">
        <f>INDEX('BPI+'!B:B,MATCH(Seeding!A58,'BPI+'!A:A,0),1)</f>
        <v>AEC</v>
      </c>
    </row>
    <row r="59" spans="1:3" ht="20.399999999999999" hidden="1" customHeight="1" x14ac:dyDescent="0.35">
      <c r="A59" s="323">
        <v>58</v>
      </c>
      <c r="B59" s="323" t="str">
        <f>INDEX(bpiTeams,MATCH(Seeding!A59,'BPI+'!A:A,0),1)</f>
        <v>Tennessee State</v>
      </c>
      <c r="C59" s="315" t="str">
        <f>INDEX('BPI+'!B:B,MATCH(Seeding!A59,'BPI+'!A:A,0),1)</f>
        <v>OVC</v>
      </c>
    </row>
    <row r="60" spans="1:3" ht="20.399999999999999" hidden="1" customHeight="1" x14ac:dyDescent="0.35">
      <c r="A60" s="315">
        <v>59</v>
      </c>
      <c r="B60" s="315" t="str">
        <f>INDEX(bpiTeams,MATCH(Seeding!A60,'BPI+'!A:A,0),1)</f>
        <v>Long Island</v>
      </c>
      <c r="C60" s="315" t="str">
        <f>INDEX('BPI+'!B:B,MATCH(Seeding!A60,'BPI+'!A:A,0),1)</f>
        <v>NEC</v>
      </c>
    </row>
    <row r="61" spans="1:3" ht="20.399999999999999" hidden="1" customHeight="1" x14ac:dyDescent="0.35">
      <c r="A61" s="315">
        <v>60</v>
      </c>
      <c r="B61" s="315" t="str">
        <f>INDEX(bpiTeams,MATCH(Seeding!A61,'BPI+'!A:A,0),1)</f>
        <v>Queens</v>
      </c>
      <c r="C61" s="315" t="str">
        <f>INDEX('BPI+'!B:B,MATCH(Seeding!A61,'BPI+'!A:A,0),1)</f>
        <v>A-Sun</v>
      </c>
    </row>
    <row r="62" spans="1:3" ht="20.399999999999999" hidden="1" customHeight="1" x14ac:dyDescent="0.35">
      <c r="A62" s="315">
        <v>61</v>
      </c>
      <c r="B62" s="315" t="str">
        <f>INDEX(bpiTeams,MATCH(Seeding!A62,'BPI+'!A:A,0),1)</f>
        <v>Furman</v>
      </c>
      <c r="C62" s="315" t="str">
        <f>INDEX('BPI+'!B:B,MATCH(Seeding!A62,'BPI+'!A:A,0),1)</f>
        <v>SoCon</v>
      </c>
    </row>
    <row r="63" spans="1:3" ht="20.399999999999999" hidden="1" customHeight="1" x14ac:dyDescent="0.35">
      <c r="A63" s="315">
        <v>62</v>
      </c>
      <c r="B63" s="315" t="str">
        <f>INDEX(bpiTeams,MATCH(Seeding!A63,'BPI+'!A:A,0),1)</f>
        <v>Siena</v>
      </c>
      <c r="C63" s="315" t="str">
        <f>INDEX('BPI+'!B:B,MATCH(Seeding!A63,'BPI+'!A:A,0),1)</f>
        <v>MAAC</v>
      </c>
    </row>
    <row r="64" spans="1:3" ht="20.399999999999999" hidden="1" customHeight="1" x14ac:dyDescent="0.35">
      <c r="A64" s="323">
        <v>63</v>
      </c>
      <c r="B64" s="323" t="str">
        <f>INDEX(bpiTeams,MATCH(Seeding!A64,'BPI+'!A:A,0),1)</f>
        <v>Idaho</v>
      </c>
      <c r="C64" s="315" t="str">
        <f>INDEX('BPI+'!B:B,MATCH(Seeding!A64,'BPI+'!A:A,0),1)</f>
        <v>Big Sky</v>
      </c>
    </row>
    <row r="65" spans="1:25" ht="20.399999999999999" hidden="1" customHeight="1" x14ac:dyDescent="0.35">
      <c r="A65" s="323">
        <v>64</v>
      </c>
      <c r="B65" s="323" t="str">
        <f>INDEX(bpiTeams,MATCH(Seeding!A65,'BPI+'!A:A,0),1)</f>
        <v>Lehigh</v>
      </c>
      <c r="C65" s="315" t="str">
        <f>INDEX('BPI+'!B:B,MATCH(Seeding!A65,'BPI+'!A:A,0),1)</f>
        <v>Patriot</v>
      </c>
    </row>
    <row r="66" spans="1:25" ht="20.399999999999999" hidden="1" customHeight="1" x14ac:dyDescent="0.35">
      <c r="A66" s="323">
        <v>65</v>
      </c>
      <c r="B66" s="323" t="e">
        <f>INDEX(bpiTeams,MATCH(Seeding!A66,'BPI+'!A:A,0),1)</f>
        <v>#N/A</v>
      </c>
      <c r="C66" s="315" t="e">
        <f>INDEX('BPI+'!B:B,MATCH(Seeding!A66,'BPI+'!A:A,0),1)</f>
        <v>#N/A</v>
      </c>
    </row>
    <row r="67" spans="1:25" ht="20.399999999999999" hidden="1" customHeight="1" x14ac:dyDescent="0.35">
      <c r="A67" s="323">
        <v>66</v>
      </c>
      <c r="B67" s="323" t="e">
        <f>INDEX(bpiTeams,MATCH(Seeding!A67,'BPI+'!A:A,0),1)</f>
        <v>#N/A</v>
      </c>
      <c r="C67" s="315" t="e">
        <f>INDEX('BPI+'!B:B,MATCH(Seeding!A67,'BPI+'!A:A,0),1)</f>
        <v>#N/A</v>
      </c>
    </row>
    <row r="68" spans="1:25" ht="20.399999999999999" hidden="1" customHeight="1" x14ac:dyDescent="0.35">
      <c r="A68" s="323">
        <v>67</v>
      </c>
      <c r="B68" s="323" t="e">
        <f>INDEX(bpiTeams,MATCH(Seeding!A68,'BPI+'!A:A,0),1)</f>
        <v>#N/A</v>
      </c>
      <c r="C68" s="315" t="e">
        <f>INDEX('BPI+'!B:B,MATCH(Seeding!A68,'BPI+'!A:A,0),1)</f>
        <v>#N/A</v>
      </c>
    </row>
    <row r="69" spans="1:25" ht="20.399999999999999" hidden="1" customHeight="1" x14ac:dyDescent="0.35">
      <c r="A69" s="323">
        <v>68</v>
      </c>
      <c r="B69" s="323" t="e">
        <f>INDEX(bpiTeams,MATCH(Seeding!A69,'BPI+'!A:A,0),1)</f>
        <v>#N/A</v>
      </c>
      <c r="C69" s="315" t="e">
        <f>INDEX('BPI+'!B:B,MATCH(Seeding!A69,'BPI+'!A:A,0),1)</f>
        <v>#N/A</v>
      </c>
    </row>
    <row r="70" spans="1:25" ht="20.399999999999999" customHeight="1" x14ac:dyDescent="0.3">
      <c r="U70" s="329" t="s">
        <v>1284</v>
      </c>
      <c r="V70" s="330">
        <f>MIN(V32:V35)-V32</f>
        <v>-1.6089517060329293</v>
      </c>
      <c r="W70" s="330">
        <f t="shared" ref="W70:Y70" si="37">MIN(W32:W35)-W32</f>
        <v>-1.4586751264082318</v>
      </c>
      <c r="X70" s="330">
        <f t="shared" si="37"/>
        <v>-1.1840056529233793</v>
      </c>
      <c r="Y70" s="330">
        <f t="shared" si="37"/>
        <v>-0.88679235572778925</v>
      </c>
    </row>
    <row r="71" spans="1:25" ht="20.399999999999999" customHeight="1" x14ac:dyDescent="0.3">
      <c r="U71" s="331" t="s">
        <v>1285</v>
      </c>
      <c r="V71" s="330">
        <f>MIN(V32:V35)-V33</f>
        <v>0</v>
      </c>
      <c r="W71" s="330">
        <f t="shared" ref="W71:Y71" si="38">MIN(W32:W35)-W33</f>
        <v>0</v>
      </c>
      <c r="X71" s="330">
        <f t="shared" si="38"/>
        <v>0</v>
      </c>
      <c r="Y71" s="330">
        <f t="shared" si="38"/>
        <v>0</v>
      </c>
    </row>
    <row r="72" spans="1:25" ht="20.399999999999999" customHeight="1" x14ac:dyDescent="0.3">
      <c r="U72" s="331" t="s">
        <v>1286</v>
      </c>
      <c r="V72" s="330">
        <f>MIN(V32:V35)-V34</f>
        <v>-1.569878682507726</v>
      </c>
      <c r="W72" s="330">
        <f t="shared" ref="W72:Y72" si="39">MIN(W32:W35)-W34</f>
        <v>-2.70577759657274</v>
      </c>
      <c r="X72" s="330">
        <f t="shared" si="39"/>
        <v>-2.0683406658807373</v>
      </c>
      <c r="Y72" s="330">
        <f t="shared" si="39"/>
        <v>-1.297341575111834</v>
      </c>
    </row>
    <row r="73" spans="1:25" ht="20.399999999999999" customHeight="1" thickBot="1" x14ac:dyDescent="0.35">
      <c r="U73" s="332" t="s">
        <v>1287</v>
      </c>
      <c r="V73" s="330">
        <f>MIN(V32:V35)-V35</f>
        <v>-1.4956701629061024</v>
      </c>
      <c r="W73" s="330">
        <f t="shared" ref="W73:Y73" si="40">MIN(W32:W35)-W35</f>
        <v>-2.0851524165635498</v>
      </c>
      <c r="X73" s="330">
        <f t="shared" si="40"/>
        <v>-1.630821711487771</v>
      </c>
      <c r="Y73" s="330">
        <f t="shared" si="40"/>
        <v>-1.9415515256255214</v>
      </c>
    </row>
    <row r="74" spans="1:25" ht="20.399999999999999" customHeight="1" x14ac:dyDescent="0.3">
      <c r="U74" s="333" t="s">
        <v>1292</v>
      </c>
    </row>
  </sheetData>
  <conditionalFormatting sqref="O1:Y2 AA1:AE2 A1:N3 Z1:Z1048576 AF1:XFD1048576 E2:H41 V3:Y4 AB3:AE4 O3:T17 A4:H5 I4:N17 A6:D33 T18:T32 I18:S1048576 T33:U35 AA33:AE1048576 D34:D67 A34:C69 T36:Y69 F42:H43 E44:H67 D68:H69 T70:T73 A70:H1048576 U71:U73 T74:Y1048576">
    <cfRule type="cellIs" dxfId="13" priority="23" operator="equal">
      <formula>"SEC"</formula>
    </cfRule>
  </conditionalFormatting>
  <conditionalFormatting sqref="V5:Y20 V21:W30 X21:Y31">
    <cfRule type="colorScale" priority="19">
      <colorScale>
        <cfvo type="num" val="-2"/>
        <cfvo type="num" val="0"/>
        <cfvo type="num" val="2"/>
        <color rgb="FFF8696B"/>
        <color rgb="FFFFEB84"/>
        <color rgb="FF63BE7B"/>
      </colorScale>
    </cfRule>
  </conditionalFormatting>
  <conditionalFormatting sqref="V32:Y3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V70:Y73">
    <cfRule type="cellIs" dxfId="12" priority="2" operator="equal">
      <formula>0</formula>
    </cfRule>
    <cfRule type="colorScale" priority="3">
      <colorScale>
        <cfvo type="min"/>
        <cfvo type="percent" val="50"/>
        <cfvo type="max"/>
        <color rgb="FF5A8AC6"/>
        <color rgb="FFFCFCFF"/>
        <color rgb="FFF8696B"/>
      </colorScale>
    </cfRule>
  </conditionalFormatting>
  <conditionalFormatting sqref="V6:AE30">
    <cfRule type="cellIs" dxfId="11" priority="6" operator="between">
      <formula>-0.5</formula>
      <formula>0.5</formula>
    </cfRule>
  </conditionalFormatting>
  <conditionalFormatting sqref="Z1:Z1048576 O1:Y2 AA1:AE2 A1:N3 AF1:XFD1048576 E2:H41 V3:Y4 AB3:AE4 O3:T17 A4:H5 I4:N17 A6:D33 T18:T32 I18:S1048576 T33:U35 AA33:AE1048576 D34:D67 A34:C69 T36:Y69 F42:H43 E44:H67 D68:H69 T70:T73 A70:H1048576 U71:U73 T74:Y1048576">
    <cfRule type="cellIs" dxfId="10" priority="21" operator="equal">
      <formula>"WCC"</formula>
    </cfRule>
    <cfRule type="cellIs" dxfId="9" priority="22" operator="equal">
      <formula>"ACC"</formula>
    </cfRule>
    <cfRule type="cellIs" dxfId="8" priority="24" operator="equal">
      <formula>"Pac-12"</formula>
    </cfRule>
    <cfRule type="cellIs" dxfId="7" priority="25" operator="equal">
      <formula>"Big East"</formula>
    </cfRule>
    <cfRule type="cellIs" dxfId="6" priority="26" operator="equal">
      <formula>"Big Ten"</formula>
    </cfRule>
    <cfRule type="cellIs" dxfId="5" priority="27" operator="equal">
      <formula>"Big 12"</formula>
    </cfRule>
    <cfRule type="cellIs" dxfId="4" priority="28" operator="equal">
      <formula>"MW"</formula>
    </cfRule>
  </conditionalFormatting>
  <conditionalFormatting sqref="AB5:AE20 AB21:AC30 AD21:AE31">
    <cfRule type="colorScale" priority="9">
      <colorScale>
        <cfvo type="num" val="-2"/>
        <cfvo type="num" val="0"/>
        <cfvo type="num" val="2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2BF90-3E25-4187-B405-515FF476E4E5}">
  <dimension ref="A1:AI118"/>
  <sheetViews>
    <sheetView tabSelected="1" topLeftCell="C1" zoomScale="60" zoomScaleNormal="60" workbookViewId="0">
      <selection activeCell="X11" sqref="X11"/>
    </sheetView>
  </sheetViews>
  <sheetFormatPr defaultColWidth="12.5546875" defaultRowHeight="15.6" customHeight="1" x14ac:dyDescent="0.3"/>
  <cols>
    <col min="1" max="1" width="12.5546875" style="36" hidden="1" customWidth="1"/>
    <col min="2" max="2" width="0" style="38" hidden="1" customWidth="1"/>
    <col min="3" max="4" width="3.21875" style="38" customWidth="1"/>
    <col min="5" max="5" width="19" style="147" customWidth="1"/>
    <col min="6" max="6" width="3.21875" style="38" customWidth="1"/>
    <col min="7" max="7" width="19" style="147" customWidth="1"/>
    <col min="8" max="8" width="3.21875" style="38" customWidth="1"/>
    <col min="9" max="9" width="19" style="147" customWidth="1"/>
    <col min="10" max="10" width="3.21875" style="38" customWidth="1"/>
    <col min="11" max="11" width="19" style="147" customWidth="1"/>
    <col min="12" max="12" width="3.21875" style="38" customWidth="1"/>
    <col min="13" max="16" width="19" style="147" customWidth="1"/>
    <col min="17" max="17" width="3.21875" style="38" customWidth="1"/>
    <col min="18" max="18" width="19" style="147" customWidth="1"/>
    <col min="19" max="19" width="3.21875" style="38" customWidth="1"/>
    <col min="20" max="20" width="19" style="147" customWidth="1"/>
    <col min="21" max="21" width="3.21875" style="38" customWidth="1"/>
    <col min="22" max="22" width="19" style="147" customWidth="1"/>
    <col min="23" max="23" width="3.21875" style="38" customWidth="1"/>
    <col min="24" max="24" width="19" style="147" customWidth="1"/>
    <col min="25" max="25" width="4.44140625" style="38" bestFit="1" customWidth="1"/>
    <col min="26" max="26" width="3.21875" style="38" customWidth="1"/>
    <col min="27" max="27" width="0" style="38" hidden="1" customWidth="1"/>
    <col min="28" max="28" width="0" style="36" hidden="1" customWidth="1"/>
    <col min="29" max="29" width="4.88671875" style="36" customWidth="1"/>
    <col min="30" max="30" width="0" style="188" hidden="1" customWidth="1"/>
    <col min="31" max="32" width="19.21875" style="36" hidden="1" customWidth="1"/>
    <col min="33" max="16384" width="12.5546875" style="36"/>
  </cols>
  <sheetData>
    <row r="1" spans="1:35" s="464" customFormat="1" ht="15.6" customHeight="1" x14ac:dyDescent="0.3">
      <c r="B1" s="465"/>
      <c r="C1" s="465"/>
      <c r="D1" s="465"/>
      <c r="E1" s="466"/>
      <c r="F1" s="465"/>
      <c r="G1" s="466"/>
      <c r="H1" s="465"/>
      <c r="I1" s="466"/>
      <c r="J1" s="465"/>
      <c r="K1" s="466"/>
      <c r="L1" s="465"/>
      <c r="M1" s="466"/>
      <c r="N1" s="466"/>
      <c r="O1" s="466"/>
      <c r="P1" s="466"/>
      <c r="Q1" s="465"/>
      <c r="R1" s="466"/>
      <c r="S1" s="465"/>
      <c r="T1" s="466"/>
      <c r="U1" s="465"/>
      <c r="V1" s="466"/>
      <c r="W1" s="465"/>
      <c r="X1" s="466"/>
      <c r="Y1" s="465"/>
      <c r="Z1" s="465"/>
      <c r="AA1" s="465"/>
      <c r="AD1" s="467"/>
    </row>
    <row r="2" spans="1:35" ht="17.25" customHeight="1" thickBot="1" x14ac:dyDescent="0.35">
      <c r="A2" s="486" t="s">
        <v>431</v>
      </c>
      <c r="B2" s="485" t="s">
        <v>547</v>
      </c>
      <c r="C2" s="118">
        <v>1</v>
      </c>
      <c r="D2" s="33"/>
      <c r="E2" s="150" t="s">
        <v>14</v>
      </c>
      <c r="F2" s="33"/>
      <c r="H2" s="33"/>
      <c r="J2" s="33"/>
      <c r="L2" s="33"/>
      <c r="N2" s="484"/>
      <c r="O2" s="484"/>
      <c r="Q2" s="32"/>
      <c r="S2" s="32"/>
      <c r="U2" s="32"/>
      <c r="W2" s="32"/>
      <c r="X2" s="160" t="s">
        <v>89</v>
      </c>
      <c r="Y2" s="32"/>
      <c r="Z2" s="120">
        <v>1</v>
      </c>
      <c r="AA2" s="480" t="s">
        <v>545</v>
      </c>
      <c r="AB2" s="482" t="s">
        <v>432</v>
      </c>
      <c r="AC2" s="187"/>
      <c r="AE2" s="463">
        <f>N5</f>
        <v>0</v>
      </c>
      <c r="AF2" s="463">
        <f>N7</f>
        <v>0</v>
      </c>
    </row>
    <row r="3" spans="1:35" ht="17.25" customHeight="1" thickBot="1" x14ac:dyDescent="0.35">
      <c r="A3" s="486"/>
      <c r="B3" s="485"/>
      <c r="C3" s="118">
        <v>16</v>
      </c>
      <c r="D3" s="33"/>
      <c r="E3" s="158" t="s">
        <v>122</v>
      </c>
      <c r="F3" s="33"/>
      <c r="G3" s="153"/>
      <c r="H3" s="33"/>
      <c r="J3" s="33"/>
      <c r="L3" s="33"/>
      <c r="N3" s="484"/>
      <c r="O3" s="484"/>
      <c r="Q3" s="32"/>
      <c r="S3" s="32"/>
      <c r="U3" s="115"/>
      <c r="V3" s="149"/>
      <c r="W3" s="115"/>
      <c r="X3" s="159" t="s">
        <v>1386</v>
      </c>
      <c r="Y3" s="32"/>
      <c r="Z3" s="120">
        <v>16</v>
      </c>
      <c r="AA3" s="480"/>
      <c r="AB3" s="482"/>
      <c r="AC3" s="187"/>
      <c r="AD3" s="186" t="s">
        <v>678</v>
      </c>
      <c r="AE3" s="210" t="str">
        <f>IFERROR(INDEX(bpiPlusTable,MATCH(teamA,bpiTeams,0),MATCH(AD3,bpiPlusHeader,0)),"")</f>
        <v/>
      </c>
      <c r="AF3" s="210" t="str">
        <f>IFERROR(INDEX(bpiPlusTable,MATCH(teamB,bpiTeams,0),MATCH(AD3,bpiPlusHeader,0)),"")</f>
        <v/>
      </c>
    </row>
    <row r="4" spans="1:35" ht="17.25" customHeight="1" thickBot="1" x14ac:dyDescent="0.35">
      <c r="A4" s="486"/>
      <c r="B4" s="485"/>
      <c r="C4" s="118">
        <v>8</v>
      </c>
      <c r="D4" s="33"/>
      <c r="E4" s="148" t="s">
        <v>409</v>
      </c>
      <c r="F4" s="33"/>
      <c r="G4" s="152"/>
      <c r="H4" s="33"/>
      <c r="I4" s="153"/>
      <c r="J4" s="33"/>
      <c r="L4" s="33"/>
      <c r="Q4" s="32"/>
      <c r="S4" s="115"/>
      <c r="T4" s="149"/>
      <c r="U4" s="115"/>
      <c r="W4" s="32"/>
      <c r="X4" s="147" t="s">
        <v>22</v>
      </c>
      <c r="Y4" s="32"/>
      <c r="Z4" s="120">
        <v>8</v>
      </c>
      <c r="AA4" s="480"/>
      <c r="AB4" s="482"/>
      <c r="AC4" s="187"/>
      <c r="AD4" s="186" t="s">
        <v>679</v>
      </c>
      <c r="AE4" s="210" t="str">
        <f>IFERROR(INDEX(bpiPlusTable,MATCH(teamA,bpiTeams,0),MATCH(AD4,bpiPlusHeader,0)),"")</f>
        <v/>
      </c>
      <c r="AF4" s="210" t="str">
        <f>IFERROR(INDEX(bpiPlusTable,MATCH(teamB,bpiTeams,0),MATCH(AD4,bpiPlusHeader,0)),"")</f>
        <v/>
      </c>
    </row>
    <row r="5" spans="1:35" ht="17.25" customHeight="1" thickBot="1" x14ac:dyDescent="0.35">
      <c r="A5" s="486"/>
      <c r="B5" s="485"/>
      <c r="C5" s="118">
        <v>9</v>
      </c>
      <c r="D5" s="33"/>
      <c r="E5" s="154" t="s">
        <v>39</v>
      </c>
      <c r="F5" s="33"/>
      <c r="G5" s="149"/>
      <c r="H5" s="33"/>
      <c r="I5" s="156"/>
      <c r="J5" s="33"/>
      <c r="K5" s="148"/>
      <c r="L5" s="33"/>
      <c r="N5" s="379"/>
      <c r="O5" s="185"/>
      <c r="Q5" s="32"/>
      <c r="S5" s="115"/>
      <c r="U5" s="32"/>
      <c r="V5" s="149"/>
      <c r="W5" s="115"/>
      <c r="X5" s="159" t="s">
        <v>63</v>
      </c>
      <c r="Y5" s="32"/>
      <c r="Z5" s="120">
        <v>9</v>
      </c>
      <c r="AA5" s="480"/>
      <c r="AB5" s="482"/>
      <c r="AC5" s="187"/>
      <c r="AD5" s="186" t="s">
        <v>665</v>
      </c>
      <c r="AE5" s="211" t="str">
        <f>IFERROR(INDEX(bpiPlusTable,MATCH(teamA,bpiTeams,0),MATCH(AD5,bpiPlusHeader,0)),"")</f>
        <v/>
      </c>
      <c r="AF5" s="211" t="str">
        <f>IFERROR(INDEX(bpiPlusTable,MATCH(teamB,bpiTeams,0),MATCH(AD5,bpiPlusHeader,0)),"")</f>
        <v/>
      </c>
    </row>
    <row r="6" spans="1:35" ht="17.25" customHeight="1" thickBot="1" x14ac:dyDescent="0.35">
      <c r="A6" s="486"/>
      <c r="B6" s="485" t="s">
        <v>548</v>
      </c>
      <c r="C6" s="118">
        <v>5</v>
      </c>
      <c r="D6" s="33"/>
      <c r="E6" s="150" t="s">
        <v>526</v>
      </c>
      <c r="F6" s="33"/>
      <c r="H6" s="33"/>
      <c r="I6" s="156"/>
      <c r="J6" s="33"/>
      <c r="K6" s="153"/>
      <c r="L6" s="33"/>
      <c r="N6" s="379"/>
      <c r="O6" s="185"/>
      <c r="Q6" s="115"/>
      <c r="R6" s="149"/>
      <c r="S6" s="115"/>
      <c r="U6" s="32"/>
      <c r="W6" s="32"/>
      <c r="X6" s="147" t="s">
        <v>81</v>
      </c>
      <c r="Y6" s="32"/>
      <c r="Z6" s="120">
        <v>5</v>
      </c>
      <c r="AA6" s="480" t="s">
        <v>663</v>
      </c>
      <c r="AB6" s="482"/>
      <c r="AC6" s="187"/>
      <c r="AD6" s="190"/>
      <c r="AE6" s="191"/>
      <c r="AF6" s="191"/>
      <c r="AH6" s="59"/>
      <c r="AI6" s="59"/>
    </row>
    <row r="7" spans="1:35" ht="17.25" customHeight="1" thickBot="1" x14ac:dyDescent="0.35">
      <c r="A7" s="486"/>
      <c r="B7" s="485"/>
      <c r="C7" s="118">
        <v>12</v>
      </c>
      <c r="D7" s="33"/>
      <c r="E7" s="158" t="s">
        <v>288</v>
      </c>
      <c r="F7" s="33"/>
      <c r="G7" s="153"/>
      <c r="H7" s="33"/>
      <c r="I7" s="152"/>
      <c r="J7" s="33"/>
      <c r="K7" s="156"/>
      <c r="L7" s="33"/>
      <c r="N7" s="379"/>
      <c r="O7" s="185"/>
      <c r="Q7" s="115"/>
      <c r="S7" s="115"/>
      <c r="U7" s="115"/>
      <c r="V7" s="149"/>
      <c r="W7" s="32"/>
      <c r="X7" s="159" t="s">
        <v>361</v>
      </c>
      <c r="Y7" s="32"/>
      <c r="Z7" s="120">
        <v>12</v>
      </c>
      <c r="AA7" s="480"/>
      <c r="AB7" s="482"/>
      <c r="AC7" s="187"/>
      <c r="AD7" s="186" t="s">
        <v>127</v>
      </c>
      <c r="AE7" s="191" t="e">
        <f t="shared" ref="AE7:AE17" si="0">INDEX(fullSDevTable,MATCH(INDEX(AE:AE,1,1),bpiTeams,0),MATCH(AD7,sdevHeader,0))</f>
        <v>#N/A</v>
      </c>
      <c r="AF7" s="191" t="e">
        <f t="shared" ref="AF7:AF17" si="1">INDEX(fullSDevTable,MATCH(INDEX(AF:AF,1,1),bpiTeams,0),MATCH(AD7,sdevHeader,0))</f>
        <v>#N/A</v>
      </c>
      <c r="AH7" s="59"/>
      <c r="AI7" s="59"/>
    </row>
    <row r="8" spans="1:35" ht="17.25" customHeight="1" thickBot="1" x14ac:dyDescent="0.35">
      <c r="A8" s="486"/>
      <c r="B8" s="485"/>
      <c r="C8" s="118">
        <v>4</v>
      </c>
      <c r="D8" s="33"/>
      <c r="E8" s="148" t="s">
        <v>19</v>
      </c>
      <c r="F8" s="33"/>
      <c r="G8" s="152"/>
      <c r="H8" s="33"/>
      <c r="I8" s="149"/>
      <c r="J8" s="33"/>
      <c r="K8" s="156"/>
      <c r="L8" s="33"/>
      <c r="N8" s="184"/>
      <c r="O8" s="347"/>
      <c r="Q8" s="115"/>
      <c r="S8" s="32"/>
      <c r="T8" s="149"/>
      <c r="U8" s="115"/>
      <c r="W8" s="32"/>
      <c r="X8" s="160" t="s">
        <v>69</v>
      </c>
      <c r="Y8" s="32"/>
      <c r="Z8" s="120">
        <v>4</v>
      </c>
      <c r="AA8" s="480"/>
      <c r="AB8" s="482"/>
      <c r="AC8" s="187"/>
      <c r="AD8" s="186" t="s">
        <v>138</v>
      </c>
      <c r="AE8" s="191" t="e">
        <f t="shared" si="0"/>
        <v>#N/A</v>
      </c>
      <c r="AF8" s="191" t="e">
        <f t="shared" si="1"/>
        <v>#N/A</v>
      </c>
      <c r="AH8" s="59"/>
      <c r="AI8" s="59"/>
    </row>
    <row r="9" spans="1:35" ht="17.25" customHeight="1" thickBot="1" x14ac:dyDescent="0.35">
      <c r="A9" s="486"/>
      <c r="B9" s="485"/>
      <c r="C9" s="118">
        <v>13</v>
      </c>
      <c r="D9" s="33"/>
      <c r="E9" s="158" t="s">
        <v>974</v>
      </c>
      <c r="F9" s="33"/>
      <c r="G9" s="149"/>
      <c r="H9" s="33"/>
      <c r="J9" s="33"/>
      <c r="K9" s="156"/>
      <c r="L9" s="33"/>
      <c r="M9" s="148"/>
      <c r="N9" s="184"/>
      <c r="O9" s="184"/>
      <c r="P9" s="148"/>
      <c r="Q9" s="115"/>
      <c r="S9" s="32"/>
      <c r="U9" s="32"/>
      <c r="V9" s="149"/>
      <c r="W9" s="115"/>
      <c r="X9" s="159" t="s">
        <v>229</v>
      </c>
      <c r="Y9" s="32"/>
      <c r="Z9" s="120">
        <v>13</v>
      </c>
      <c r="AA9" s="480"/>
      <c r="AB9" s="482"/>
      <c r="AC9" s="187"/>
      <c r="AD9" s="186" t="s">
        <v>136</v>
      </c>
      <c r="AE9" s="191" t="e">
        <f t="shared" si="0"/>
        <v>#N/A</v>
      </c>
      <c r="AF9" s="191" t="e">
        <f t="shared" si="1"/>
        <v>#N/A</v>
      </c>
      <c r="AH9" s="60"/>
    </row>
    <row r="10" spans="1:35" ht="17.25" customHeight="1" thickBot="1" x14ac:dyDescent="0.35">
      <c r="A10" s="486"/>
      <c r="B10" s="485" t="s">
        <v>550</v>
      </c>
      <c r="C10" s="118">
        <v>6</v>
      </c>
      <c r="D10" s="33"/>
      <c r="E10" s="148" t="s">
        <v>349</v>
      </c>
      <c r="F10" s="33"/>
      <c r="H10" s="33"/>
      <c r="J10" s="33"/>
      <c r="K10" s="156"/>
      <c r="L10" s="33"/>
      <c r="M10" s="183"/>
      <c r="N10" s="184"/>
      <c r="O10" s="184"/>
      <c r="P10" s="160"/>
      <c r="Q10" s="115"/>
      <c r="S10" s="32"/>
      <c r="U10" s="32"/>
      <c r="W10" s="32"/>
      <c r="X10" s="147" t="s">
        <v>134</v>
      </c>
      <c r="Y10" s="32"/>
      <c r="Z10" s="120">
        <v>6</v>
      </c>
      <c r="AA10" s="480" t="s">
        <v>545</v>
      </c>
      <c r="AB10" s="482"/>
      <c r="AC10" s="187"/>
      <c r="AD10" s="186" t="s">
        <v>151</v>
      </c>
      <c r="AE10" s="191" t="e">
        <f t="shared" si="0"/>
        <v>#N/A</v>
      </c>
      <c r="AF10" s="191" t="e">
        <f t="shared" si="1"/>
        <v>#N/A</v>
      </c>
      <c r="AH10" s="35"/>
      <c r="AI10" s="35"/>
    </row>
    <row r="11" spans="1:35" ht="17.25" customHeight="1" thickBot="1" x14ac:dyDescent="0.35">
      <c r="A11" s="486"/>
      <c r="B11" s="485"/>
      <c r="C11" s="118">
        <v>11</v>
      </c>
      <c r="D11" s="33"/>
      <c r="E11" s="158" t="s">
        <v>635</v>
      </c>
      <c r="F11" s="33"/>
      <c r="G11" s="153"/>
      <c r="H11" s="33"/>
      <c r="J11" s="33"/>
      <c r="K11" s="156"/>
      <c r="L11" s="33"/>
      <c r="N11" s="184"/>
      <c r="O11" s="184"/>
      <c r="Q11" s="115"/>
      <c r="S11" s="32"/>
      <c r="U11" s="115"/>
      <c r="V11" s="149"/>
      <c r="W11" s="32"/>
      <c r="X11" s="477" t="s">
        <v>25</v>
      </c>
      <c r="Y11" s="32"/>
      <c r="Z11" s="120">
        <v>11</v>
      </c>
      <c r="AA11" s="480"/>
      <c r="AB11" s="482"/>
      <c r="AC11" s="187"/>
      <c r="AD11" s="186" t="s">
        <v>158</v>
      </c>
      <c r="AE11" s="191" t="e">
        <f t="shared" si="0"/>
        <v>#N/A</v>
      </c>
      <c r="AF11" s="191" t="e">
        <f t="shared" si="1"/>
        <v>#N/A</v>
      </c>
      <c r="AH11" s="35"/>
      <c r="AI11" s="35"/>
    </row>
    <row r="12" spans="1:35" ht="17.25" customHeight="1" thickBot="1" x14ac:dyDescent="0.35">
      <c r="A12" s="486"/>
      <c r="B12" s="485"/>
      <c r="C12" s="118">
        <v>3</v>
      </c>
      <c r="D12" s="33"/>
      <c r="E12" s="148" t="s">
        <v>95</v>
      </c>
      <c r="F12" s="33"/>
      <c r="G12" s="152"/>
      <c r="H12" s="33"/>
      <c r="I12" s="153"/>
      <c r="J12" s="33"/>
      <c r="K12" s="156"/>
      <c r="L12" s="33"/>
      <c r="N12" s="184"/>
      <c r="O12" s="184"/>
      <c r="Q12" s="115"/>
      <c r="S12" s="115"/>
      <c r="T12" s="149"/>
      <c r="U12" s="115"/>
      <c r="W12" s="32"/>
      <c r="X12" s="160" t="s">
        <v>26</v>
      </c>
      <c r="Y12" s="32"/>
      <c r="Z12" s="120">
        <v>3</v>
      </c>
      <c r="AA12" s="480"/>
      <c r="AB12" s="482"/>
      <c r="AC12" s="187"/>
      <c r="AD12" s="186" t="s">
        <v>116</v>
      </c>
      <c r="AE12" s="340" t="e">
        <f t="shared" si="0"/>
        <v>#N/A</v>
      </c>
      <c r="AF12" s="340" t="e">
        <f t="shared" si="1"/>
        <v>#N/A</v>
      </c>
      <c r="AH12" s="35"/>
      <c r="AI12" s="37"/>
    </row>
    <row r="13" spans="1:35" ht="17.25" customHeight="1" thickBot="1" x14ac:dyDescent="0.35">
      <c r="A13" s="486"/>
      <c r="B13" s="485"/>
      <c r="C13" s="118">
        <v>14</v>
      </c>
      <c r="D13" s="33"/>
      <c r="E13" s="158" t="s">
        <v>1346</v>
      </c>
      <c r="F13" s="33"/>
      <c r="G13" s="149"/>
      <c r="H13" s="33"/>
      <c r="I13" s="156"/>
      <c r="J13" s="33"/>
      <c r="K13" s="152"/>
      <c r="L13" s="33"/>
      <c r="N13" s="184"/>
      <c r="O13" s="184"/>
      <c r="Q13" s="115"/>
      <c r="S13" s="115"/>
      <c r="U13" s="32"/>
      <c r="V13" s="149"/>
      <c r="W13" s="115"/>
      <c r="X13" s="159" t="s">
        <v>2408</v>
      </c>
      <c r="Y13" s="32"/>
      <c r="Z13" s="120">
        <v>14</v>
      </c>
      <c r="AA13" s="480"/>
      <c r="AB13" s="482"/>
      <c r="AC13" s="187"/>
      <c r="AD13" s="186" t="s">
        <v>156</v>
      </c>
      <c r="AE13" s="191" t="e">
        <f t="shared" si="0"/>
        <v>#N/A</v>
      </c>
      <c r="AF13" s="191" t="e">
        <f t="shared" si="1"/>
        <v>#N/A</v>
      </c>
      <c r="AH13" s="37"/>
      <c r="AI13" s="37"/>
    </row>
    <row r="14" spans="1:35" ht="17.25" customHeight="1" thickBot="1" x14ac:dyDescent="0.35">
      <c r="A14" s="486"/>
      <c r="B14" s="485" t="s">
        <v>549</v>
      </c>
      <c r="C14" s="118">
        <v>7</v>
      </c>
      <c r="D14" s="33"/>
      <c r="E14" s="148" t="s">
        <v>21</v>
      </c>
      <c r="F14" s="33"/>
      <c r="H14" s="33"/>
      <c r="I14" s="156"/>
      <c r="J14" s="33"/>
      <c r="L14" s="33"/>
      <c r="N14" s="184"/>
      <c r="O14" s="184"/>
      <c r="Q14" s="32"/>
      <c r="R14" s="149"/>
      <c r="S14" s="115"/>
      <c r="U14" s="32"/>
      <c r="W14" s="32"/>
      <c r="X14" s="147" t="s">
        <v>74</v>
      </c>
      <c r="Y14" s="32"/>
      <c r="Z14" s="120">
        <v>7</v>
      </c>
      <c r="AA14" s="480" t="s">
        <v>549</v>
      </c>
      <c r="AB14" s="482"/>
      <c r="AC14" s="187"/>
      <c r="AD14" s="186" t="s">
        <v>155</v>
      </c>
      <c r="AE14" s="191" t="e">
        <f t="shared" si="0"/>
        <v>#N/A</v>
      </c>
      <c r="AF14" s="191" t="e">
        <f t="shared" si="1"/>
        <v>#N/A</v>
      </c>
    </row>
    <row r="15" spans="1:35" ht="17.25" customHeight="1" thickBot="1" x14ac:dyDescent="0.35">
      <c r="A15" s="486"/>
      <c r="B15" s="485"/>
      <c r="C15" s="118">
        <v>10</v>
      </c>
      <c r="D15" s="33"/>
      <c r="E15" s="154" t="s">
        <v>101</v>
      </c>
      <c r="F15" s="33"/>
      <c r="G15" s="153"/>
      <c r="H15" s="33"/>
      <c r="I15" s="152"/>
      <c r="J15" s="33"/>
      <c r="L15" s="33"/>
      <c r="N15" s="184"/>
      <c r="O15" s="184"/>
      <c r="Q15" s="32"/>
      <c r="S15" s="115"/>
      <c r="U15" s="115"/>
      <c r="V15" s="149"/>
      <c r="W15" s="115"/>
      <c r="X15" s="157" t="s">
        <v>93</v>
      </c>
      <c r="Y15" s="32"/>
      <c r="Z15" s="120">
        <v>10</v>
      </c>
      <c r="AA15" s="480"/>
      <c r="AB15" s="482"/>
      <c r="AC15" s="187"/>
      <c r="AD15" s="186" t="s">
        <v>140</v>
      </c>
      <c r="AE15" s="191" t="e">
        <f t="shared" si="0"/>
        <v>#N/A</v>
      </c>
      <c r="AF15" s="191" t="e">
        <f t="shared" si="1"/>
        <v>#N/A</v>
      </c>
    </row>
    <row r="16" spans="1:35" ht="17.25" customHeight="1" thickBot="1" x14ac:dyDescent="0.35">
      <c r="A16" s="486"/>
      <c r="B16" s="485"/>
      <c r="C16" s="118">
        <v>2</v>
      </c>
      <c r="D16" s="33"/>
      <c r="E16" s="148" t="s">
        <v>79</v>
      </c>
      <c r="F16" s="33"/>
      <c r="G16" s="152"/>
      <c r="H16" s="33"/>
      <c r="I16" s="149"/>
      <c r="J16" s="33"/>
      <c r="L16" s="33"/>
      <c r="N16" s="346"/>
      <c r="O16" s="346"/>
      <c r="Q16" s="32"/>
      <c r="S16" s="32"/>
      <c r="T16" s="149"/>
      <c r="U16" s="115"/>
      <c r="W16" s="32"/>
      <c r="X16" s="160" t="s">
        <v>80</v>
      </c>
      <c r="Y16" s="32"/>
      <c r="Z16" s="120">
        <v>2</v>
      </c>
      <c r="AA16" s="480"/>
      <c r="AB16" s="482"/>
      <c r="AC16" s="187"/>
      <c r="AD16" s="186" t="s">
        <v>115</v>
      </c>
      <c r="AE16" s="191" t="e">
        <f t="shared" si="0"/>
        <v>#N/A</v>
      </c>
      <c r="AF16" s="191" t="e">
        <f t="shared" si="1"/>
        <v>#N/A</v>
      </c>
    </row>
    <row r="17" spans="1:32" ht="17.25" customHeight="1" thickBot="1" x14ac:dyDescent="0.35">
      <c r="A17" s="486"/>
      <c r="B17" s="485"/>
      <c r="C17" s="118">
        <v>15</v>
      </c>
      <c r="D17" s="33"/>
      <c r="E17" s="158" t="s">
        <v>112</v>
      </c>
      <c r="F17" s="33"/>
      <c r="G17" s="149"/>
      <c r="H17" s="33"/>
      <c r="J17" s="33"/>
      <c r="L17" s="33"/>
      <c r="N17" s="478"/>
      <c r="O17" s="479"/>
      <c r="Q17" s="32"/>
      <c r="S17" s="32"/>
      <c r="U17" s="32"/>
      <c r="V17" s="149"/>
      <c r="W17" s="115"/>
      <c r="X17" s="159" t="s">
        <v>295</v>
      </c>
      <c r="Y17" s="32"/>
      <c r="Z17" s="120">
        <v>15</v>
      </c>
      <c r="AA17" s="480"/>
      <c r="AB17" s="482"/>
      <c r="AC17" s="187"/>
      <c r="AD17" s="186" t="s">
        <v>145</v>
      </c>
      <c r="AE17" s="191" t="e">
        <f t="shared" si="0"/>
        <v>#N/A</v>
      </c>
      <c r="AF17" s="191" t="e">
        <f t="shared" si="1"/>
        <v>#N/A</v>
      </c>
    </row>
    <row r="18" spans="1:32" ht="17.25" customHeight="1" thickBot="1" x14ac:dyDescent="0.35">
      <c r="A18" s="488" t="s">
        <v>433</v>
      </c>
      <c r="B18" s="487" t="s">
        <v>546</v>
      </c>
      <c r="C18" s="119">
        <v>1</v>
      </c>
      <c r="D18" s="34"/>
      <c r="E18" s="148" t="s">
        <v>92</v>
      </c>
      <c r="F18" s="34"/>
      <c r="H18" s="34"/>
      <c r="J18" s="34"/>
      <c r="L18" s="34"/>
      <c r="Q18" s="31"/>
      <c r="S18" s="31"/>
      <c r="U18" s="31"/>
      <c r="W18" s="31"/>
      <c r="X18" s="147" t="s">
        <v>27</v>
      </c>
      <c r="Y18" s="31"/>
      <c r="Z18" s="117">
        <v>1</v>
      </c>
      <c r="AA18" s="483" t="s">
        <v>662</v>
      </c>
      <c r="AB18" s="481" t="s">
        <v>434</v>
      </c>
      <c r="AC18" s="187"/>
      <c r="AD18" s="190"/>
      <c r="AE18" s="191"/>
      <c r="AF18" s="191"/>
    </row>
    <row r="19" spans="1:32" ht="17.25" customHeight="1" thickBot="1" x14ac:dyDescent="0.35">
      <c r="A19" s="488"/>
      <c r="B19" s="487"/>
      <c r="C19" s="119">
        <v>16</v>
      </c>
      <c r="D19" s="34"/>
      <c r="E19" s="154" t="s">
        <v>1172</v>
      </c>
      <c r="F19" s="34"/>
      <c r="G19" s="153"/>
      <c r="H19" s="34"/>
      <c r="J19" s="34"/>
      <c r="L19" s="34"/>
      <c r="Q19" s="31"/>
      <c r="S19" s="31"/>
      <c r="U19" s="31"/>
      <c r="V19" s="155"/>
      <c r="W19" s="116"/>
      <c r="X19" s="477" t="s">
        <v>163</v>
      </c>
      <c r="Y19" s="31"/>
      <c r="Z19" s="117">
        <v>16</v>
      </c>
      <c r="AA19" s="483"/>
      <c r="AB19" s="481"/>
      <c r="AC19" s="187"/>
      <c r="AD19" s="186" t="s">
        <v>154</v>
      </c>
      <c r="AE19" s="191" t="e">
        <f t="shared" ref="AE19:AE25" si="2">INDEX(fullSDevTable,MATCH(INDEX(AE:AE,1,1),bpiTeams,0),MATCH(AD19,sdevHeader,0))</f>
        <v>#N/A</v>
      </c>
      <c r="AF19" s="191" t="e">
        <f t="shared" ref="AF19:AF25" si="3">INDEX(fullSDevTable,MATCH(INDEX(AF:AF,1,1),bpiTeams,0),MATCH(AD19,sdevHeader,0))</f>
        <v>#N/A</v>
      </c>
    </row>
    <row r="20" spans="1:32" ht="17.25" customHeight="1" thickBot="1" x14ac:dyDescent="0.35">
      <c r="A20" s="488"/>
      <c r="B20" s="487"/>
      <c r="C20" s="119">
        <v>8</v>
      </c>
      <c r="D20" s="34"/>
      <c r="E20" s="148" t="s">
        <v>105</v>
      </c>
      <c r="F20" s="34"/>
      <c r="G20" s="152"/>
      <c r="H20" s="34"/>
      <c r="I20" s="153"/>
      <c r="J20" s="34"/>
      <c r="L20" s="34"/>
      <c r="Q20" s="31"/>
      <c r="S20" s="116"/>
      <c r="T20" s="149"/>
      <c r="U20" s="31"/>
      <c r="V20" s="161"/>
      <c r="W20" s="31"/>
      <c r="X20" s="147" t="s">
        <v>219</v>
      </c>
      <c r="Y20" s="31"/>
      <c r="Z20" s="117">
        <v>8</v>
      </c>
      <c r="AA20" s="483"/>
      <c r="AB20" s="481"/>
      <c r="AC20" s="187"/>
      <c r="AD20" s="186" t="s">
        <v>150</v>
      </c>
      <c r="AE20" s="191" t="e">
        <f t="shared" si="2"/>
        <v>#N/A</v>
      </c>
      <c r="AF20" s="191" t="e">
        <f t="shared" si="3"/>
        <v>#N/A</v>
      </c>
    </row>
    <row r="21" spans="1:32" ht="17.25" customHeight="1" thickBot="1" x14ac:dyDescent="0.35">
      <c r="A21" s="488"/>
      <c r="B21" s="487"/>
      <c r="C21" s="119">
        <v>9</v>
      </c>
      <c r="D21" s="34"/>
      <c r="E21" s="154" t="s">
        <v>12</v>
      </c>
      <c r="F21" s="34"/>
      <c r="G21" s="149"/>
      <c r="H21" s="34"/>
      <c r="I21" s="156"/>
      <c r="J21" s="34"/>
      <c r="K21" s="148"/>
      <c r="L21" s="34"/>
      <c r="Q21" s="31"/>
      <c r="S21" s="116"/>
      <c r="U21" s="31"/>
      <c r="V21" s="149"/>
      <c r="W21" s="116"/>
      <c r="X21" s="157" t="s">
        <v>209</v>
      </c>
      <c r="Y21" s="31"/>
      <c r="Z21" s="117">
        <v>9</v>
      </c>
      <c r="AA21" s="483"/>
      <c r="AB21" s="481"/>
      <c r="AC21" s="187"/>
      <c r="AD21" s="186" t="s">
        <v>152</v>
      </c>
      <c r="AE21" s="191" t="e">
        <f t="shared" si="2"/>
        <v>#N/A</v>
      </c>
      <c r="AF21" s="191" t="e">
        <f t="shared" si="3"/>
        <v>#N/A</v>
      </c>
    </row>
    <row r="22" spans="1:32" ht="17.25" customHeight="1" thickBot="1" x14ac:dyDescent="0.35">
      <c r="A22" s="488"/>
      <c r="B22" s="487" t="s">
        <v>663</v>
      </c>
      <c r="C22" s="119">
        <v>5</v>
      </c>
      <c r="D22" s="34"/>
      <c r="E22" s="148" t="s">
        <v>199</v>
      </c>
      <c r="F22" s="34"/>
      <c r="H22" s="34"/>
      <c r="I22" s="156"/>
      <c r="J22" s="34"/>
      <c r="K22" s="153"/>
      <c r="L22" s="34"/>
      <c r="Q22" s="116"/>
      <c r="R22" s="149"/>
      <c r="S22" s="116"/>
      <c r="U22" s="31"/>
      <c r="W22" s="31"/>
      <c r="X22" s="147" t="s">
        <v>24</v>
      </c>
      <c r="Y22" s="31"/>
      <c r="Z22" s="117">
        <v>5</v>
      </c>
      <c r="AA22" s="483" t="s">
        <v>662</v>
      </c>
      <c r="AB22" s="481"/>
      <c r="AC22" s="187"/>
      <c r="AD22" s="186" t="s">
        <v>141</v>
      </c>
      <c r="AE22" s="191" t="e">
        <f t="shared" si="2"/>
        <v>#N/A</v>
      </c>
      <c r="AF22" s="191" t="e">
        <f t="shared" si="3"/>
        <v>#N/A</v>
      </c>
    </row>
    <row r="23" spans="1:32" ht="17.25" customHeight="1" thickBot="1" x14ac:dyDescent="0.35">
      <c r="A23" s="488"/>
      <c r="B23" s="487"/>
      <c r="C23" s="119">
        <v>12</v>
      </c>
      <c r="D23" s="34"/>
      <c r="E23" s="158" t="s">
        <v>440</v>
      </c>
      <c r="F23" s="34"/>
      <c r="G23" s="153"/>
      <c r="H23" s="34"/>
      <c r="I23" s="152"/>
      <c r="J23" s="34"/>
      <c r="K23" s="156"/>
      <c r="L23" s="34"/>
      <c r="Q23" s="116"/>
      <c r="S23" s="116"/>
      <c r="U23" s="31"/>
      <c r="V23" s="155"/>
      <c r="W23" s="116"/>
      <c r="X23" s="159" t="s">
        <v>123</v>
      </c>
      <c r="Y23" s="31"/>
      <c r="Z23" s="117">
        <v>12</v>
      </c>
      <c r="AA23" s="483"/>
      <c r="AB23" s="481"/>
      <c r="AC23" s="187"/>
      <c r="AD23" s="186" t="s">
        <v>139</v>
      </c>
      <c r="AE23" s="191" t="e">
        <f t="shared" si="2"/>
        <v>#N/A</v>
      </c>
      <c r="AF23" s="191" t="e">
        <f t="shared" si="3"/>
        <v>#N/A</v>
      </c>
    </row>
    <row r="24" spans="1:32" ht="17.25" customHeight="1" thickBot="1" x14ac:dyDescent="0.35">
      <c r="A24" s="488"/>
      <c r="B24" s="487"/>
      <c r="C24" s="119">
        <v>4</v>
      </c>
      <c r="D24" s="34"/>
      <c r="E24" s="148" t="s">
        <v>202</v>
      </c>
      <c r="F24" s="34"/>
      <c r="G24" s="152"/>
      <c r="H24" s="34"/>
      <c r="I24" s="149"/>
      <c r="J24" s="34"/>
      <c r="K24" s="156"/>
      <c r="L24" s="34"/>
      <c r="Q24" s="116"/>
      <c r="S24" s="31"/>
      <c r="T24" s="149"/>
      <c r="U24" s="116"/>
      <c r="W24" s="31"/>
      <c r="X24" s="147" t="s">
        <v>13</v>
      </c>
      <c r="Y24" s="31"/>
      <c r="Z24" s="117">
        <v>4</v>
      </c>
      <c r="AA24" s="483"/>
      <c r="AB24" s="481"/>
      <c r="AC24" s="187"/>
      <c r="AD24" s="186" t="s">
        <v>144</v>
      </c>
      <c r="AE24" s="191" t="e">
        <f t="shared" si="2"/>
        <v>#N/A</v>
      </c>
      <c r="AF24" s="191" t="e">
        <f t="shared" si="3"/>
        <v>#N/A</v>
      </c>
    </row>
    <row r="25" spans="1:32" ht="17.25" customHeight="1" thickBot="1" x14ac:dyDescent="0.35">
      <c r="A25" s="488"/>
      <c r="B25" s="487"/>
      <c r="C25" s="119">
        <v>13</v>
      </c>
      <c r="D25" s="34"/>
      <c r="E25" s="158" t="s">
        <v>230</v>
      </c>
      <c r="F25" s="34"/>
      <c r="G25" s="149"/>
      <c r="H25" s="34"/>
      <c r="J25" s="34"/>
      <c r="K25" s="156"/>
      <c r="L25" s="34"/>
      <c r="N25" s="162"/>
      <c r="O25" s="162"/>
      <c r="Q25" s="116"/>
      <c r="S25" s="31"/>
      <c r="U25" s="31"/>
      <c r="V25" s="149"/>
      <c r="W25" s="116"/>
      <c r="X25" s="159" t="s">
        <v>119</v>
      </c>
      <c r="Y25" s="31"/>
      <c r="Z25" s="117">
        <v>13</v>
      </c>
      <c r="AA25" s="483"/>
      <c r="AB25" s="481"/>
      <c r="AC25" s="187"/>
      <c r="AD25" s="186" t="s">
        <v>142</v>
      </c>
      <c r="AE25" s="191" t="e">
        <f t="shared" si="2"/>
        <v>#N/A</v>
      </c>
      <c r="AF25" s="191" t="e">
        <f t="shared" si="3"/>
        <v>#N/A</v>
      </c>
    </row>
    <row r="26" spans="1:32" ht="17.25" customHeight="1" thickBot="1" x14ac:dyDescent="0.35">
      <c r="A26" s="488"/>
      <c r="B26" s="487" t="s">
        <v>546</v>
      </c>
      <c r="C26" s="119">
        <v>6</v>
      </c>
      <c r="D26" s="34"/>
      <c r="E26" s="148" t="s">
        <v>17</v>
      </c>
      <c r="F26" s="34"/>
      <c r="H26" s="34"/>
      <c r="J26" s="34"/>
      <c r="K26" s="156"/>
      <c r="L26" s="34"/>
      <c r="M26" s="149"/>
      <c r="N26" s="162"/>
      <c r="O26" s="162"/>
      <c r="P26" s="149"/>
      <c r="Q26" s="116"/>
      <c r="R26" s="163"/>
      <c r="S26" s="31"/>
      <c r="U26" s="31"/>
      <c r="W26" s="31"/>
      <c r="X26" s="147" t="s">
        <v>29</v>
      </c>
      <c r="Y26" s="31"/>
      <c r="Z26" s="117">
        <v>6</v>
      </c>
      <c r="AA26" s="483" t="s">
        <v>548</v>
      </c>
      <c r="AB26" s="481"/>
      <c r="AC26" s="187"/>
      <c r="AD26" s="190"/>
      <c r="AE26" s="191"/>
      <c r="AF26" s="191"/>
    </row>
    <row r="27" spans="1:32" ht="17.25" customHeight="1" thickBot="1" x14ac:dyDescent="0.35">
      <c r="A27" s="488"/>
      <c r="B27" s="487"/>
      <c r="C27" s="119">
        <v>11</v>
      </c>
      <c r="D27" s="34"/>
      <c r="E27" s="158" t="s">
        <v>110</v>
      </c>
      <c r="F27" s="34"/>
      <c r="G27" s="153"/>
      <c r="H27" s="34"/>
      <c r="J27" s="34"/>
      <c r="K27" s="156"/>
      <c r="L27" s="34"/>
      <c r="N27" s="162"/>
      <c r="O27" s="162"/>
      <c r="Q27" s="116"/>
      <c r="S27" s="31"/>
      <c r="U27" s="31"/>
      <c r="V27" s="155"/>
      <c r="W27" s="31"/>
      <c r="X27" s="477" t="s">
        <v>1289</v>
      </c>
      <c r="Y27" s="31"/>
      <c r="Z27" s="117">
        <v>11</v>
      </c>
      <c r="AA27" s="483"/>
      <c r="AB27" s="481"/>
      <c r="AC27" s="187"/>
      <c r="AD27" s="186" t="s">
        <v>149</v>
      </c>
      <c r="AE27" s="191" t="e">
        <f>INDEX(fullSDevTable,MATCH(INDEX(AE:AE,1,1),bpiTeams,0),MATCH(AD27,sdevHeader,0))</f>
        <v>#N/A</v>
      </c>
      <c r="AF27" s="191" t="e">
        <f>INDEX(fullSDevTable,MATCH(INDEX(AF:AF,1,1),bpiTeams,0),MATCH(AD27,sdevHeader,0))</f>
        <v>#N/A</v>
      </c>
    </row>
    <row r="28" spans="1:32" ht="17.25" customHeight="1" thickBot="1" x14ac:dyDescent="0.35">
      <c r="A28" s="488"/>
      <c r="B28" s="487"/>
      <c r="C28" s="119">
        <v>3</v>
      </c>
      <c r="D28" s="34"/>
      <c r="E28" s="148" t="s">
        <v>71</v>
      </c>
      <c r="F28" s="34"/>
      <c r="G28" s="152"/>
      <c r="H28" s="34"/>
      <c r="I28" s="153"/>
      <c r="J28" s="34"/>
      <c r="K28" s="156"/>
      <c r="L28" s="34"/>
      <c r="Q28" s="116"/>
      <c r="S28" s="116"/>
      <c r="T28" s="149"/>
      <c r="U28" s="31"/>
      <c r="V28" s="161"/>
      <c r="W28" s="31"/>
      <c r="X28" s="147" t="s">
        <v>38</v>
      </c>
      <c r="Y28" s="31"/>
      <c r="Z28" s="117">
        <v>3</v>
      </c>
      <c r="AA28" s="483"/>
      <c r="AB28" s="481"/>
      <c r="AC28" s="187"/>
      <c r="AD28" s="186" t="s">
        <v>147</v>
      </c>
      <c r="AE28" s="191" t="e">
        <f>INDEX(fullSDevTable,MATCH(INDEX(AE:AE,1,1),bpiTeams,0),MATCH(AD28,sdevHeader,0))</f>
        <v>#N/A</v>
      </c>
      <c r="AF28" s="191" t="e">
        <f>INDEX(fullSDevTable,MATCH(INDEX(AF:AF,1,1),bpiTeams,0),MATCH(AD28,sdevHeader,0))</f>
        <v>#N/A</v>
      </c>
    </row>
    <row r="29" spans="1:32" ht="17.25" customHeight="1" thickBot="1" x14ac:dyDescent="0.35">
      <c r="A29" s="488"/>
      <c r="B29" s="487"/>
      <c r="C29" s="119">
        <v>14</v>
      </c>
      <c r="D29" s="34"/>
      <c r="E29" s="158" t="s">
        <v>235</v>
      </c>
      <c r="F29" s="34"/>
      <c r="G29" s="149"/>
      <c r="H29" s="34"/>
      <c r="I29" s="156"/>
      <c r="J29" s="34"/>
      <c r="K29" s="152"/>
      <c r="L29" s="34"/>
      <c r="Q29" s="116"/>
      <c r="S29" s="116"/>
      <c r="U29" s="31"/>
      <c r="V29" s="149"/>
      <c r="W29" s="116"/>
      <c r="X29" s="159" t="s">
        <v>1345</v>
      </c>
      <c r="Y29" s="31"/>
      <c r="Z29" s="117">
        <v>14</v>
      </c>
      <c r="AA29" s="483"/>
      <c r="AB29" s="481"/>
      <c r="AC29" s="187"/>
      <c r="AD29" s="186" t="s">
        <v>137</v>
      </c>
      <c r="AE29" s="191" t="e">
        <f>INDEX(fullSDevTable,MATCH(INDEX(AE:AE,1,1),bpiTeams,0),MATCH(AD29,sdevHeader,0))</f>
        <v>#N/A</v>
      </c>
      <c r="AF29" s="191" t="e">
        <f>INDEX(fullSDevTable,MATCH(INDEX(AF:AF,1,1),bpiTeams,0),MATCH(AD29,sdevHeader,0))</f>
        <v>#N/A</v>
      </c>
    </row>
    <row r="30" spans="1:32" ht="17.25" customHeight="1" thickBot="1" x14ac:dyDescent="0.35">
      <c r="A30" s="488"/>
      <c r="B30" s="487" t="s">
        <v>547</v>
      </c>
      <c r="C30" s="119">
        <v>7</v>
      </c>
      <c r="D30" s="34"/>
      <c r="E30" s="148" t="s">
        <v>67</v>
      </c>
      <c r="F30" s="34"/>
      <c r="H30" s="34"/>
      <c r="I30" s="156"/>
      <c r="J30" s="34"/>
      <c r="L30" s="34"/>
      <c r="Q30" s="31"/>
      <c r="R30" s="149"/>
      <c r="S30" s="116"/>
      <c r="U30" s="31"/>
      <c r="W30" s="31"/>
      <c r="X30" s="147" t="s">
        <v>18</v>
      </c>
      <c r="Y30" s="31"/>
      <c r="Z30" s="117">
        <v>7</v>
      </c>
      <c r="AA30" s="483" t="s">
        <v>550</v>
      </c>
      <c r="AB30" s="481"/>
      <c r="AC30" s="187"/>
      <c r="AD30" s="186" t="s">
        <v>153</v>
      </c>
      <c r="AE30" s="191" t="e">
        <f>INDEX(fullSDevTable,MATCH(INDEX(AE:AE,1,1),bpiTeams,0),MATCH(AD30,sdevHeader,0))</f>
        <v>#N/A</v>
      </c>
      <c r="AF30" s="191" t="e">
        <f>INDEX(fullSDevTable,MATCH(INDEX(AF:AF,1,1),bpiTeams,0),MATCH(AD30,sdevHeader,0))</f>
        <v>#N/A</v>
      </c>
    </row>
    <row r="31" spans="1:32" ht="17.25" customHeight="1" thickBot="1" x14ac:dyDescent="0.35">
      <c r="A31" s="488"/>
      <c r="B31" s="487"/>
      <c r="C31" s="119">
        <v>10</v>
      </c>
      <c r="D31" s="34"/>
      <c r="E31" s="154" t="s">
        <v>90</v>
      </c>
      <c r="F31" s="34"/>
      <c r="G31" s="153"/>
      <c r="H31" s="34"/>
      <c r="I31" s="152"/>
      <c r="J31" s="34"/>
      <c r="L31" s="34"/>
      <c r="Q31" s="31"/>
      <c r="S31" s="116"/>
      <c r="U31" s="31"/>
      <c r="V31" s="155"/>
      <c r="W31" s="31"/>
      <c r="X31" s="157" t="s">
        <v>200</v>
      </c>
      <c r="Y31" s="31"/>
      <c r="Z31" s="117">
        <v>10</v>
      </c>
      <c r="AA31" s="483"/>
      <c r="AB31" s="481"/>
      <c r="AC31" s="187"/>
      <c r="AD31" s="186" t="s">
        <v>143</v>
      </c>
      <c r="AE31" s="191" t="e">
        <f>INDEX(fullSDevTable,MATCH(INDEX(AE:AE,1,1),bpiTeams,0),MATCH(AD31,sdevHeader,0))</f>
        <v>#N/A</v>
      </c>
      <c r="AF31" s="191" t="e">
        <f>INDEX(fullSDevTable,MATCH(INDEX(AF:AF,1,1),bpiTeams,0),MATCH(AD31,sdevHeader,0))</f>
        <v>#N/A</v>
      </c>
    </row>
    <row r="32" spans="1:32" ht="17.25" customHeight="1" thickBot="1" x14ac:dyDescent="0.35">
      <c r="A32" s="488"/>
      <c r="B32" s="487"/>
      <c r="C32" s="119">
        <v>2</v>
      </c>
      <c r="D32" s="34"/>
      <c r="E32" s="148" t="s">
        <v>37</v>
      </c>
      <c r="F32" s="34"/>
      <c r="G32" s="152"/>
      <c r="H32" s="34"/>
      <c r="I32" s="149"/>
      <c r="J32" s="34"/>
      <c r="L32" s="34"/>
      <c r="M32" s="164"/>
      <c r="Q32" s="31"/>
      <c r="S32" s="31"/>
      <c r="T32" s="149"/>
      <c r="U32" s="116"/>
      <c r="W32" s="31"/>
      <c r="X32" s="147" t="s">
        <v>28</v>
      </c>
      <c r="Y32" s="31"/>
      <c r="Z32" s="117">
        <v>2</v>
      </c>
      <c r="AA32" s="483"/>
      <c r="AB32" s="481"/>
      <c r="AC32" s="187"/>
      <c r="AE32" s="189"/>
      <c r="AF32" s="189"/>
    </row>
    <row r="33" spans="1:32" ht="17.25" customHeight="1" thickBot="1" x14ac:dyDescent="0.35">
      <c r="A33" s="488"/>
      <c r="B33" s="487"/>
      <c r="C33" s="119">
        <v>15</v>
      </c>
      <c r="D33" s="34"/>
      <c r="E33" s="158" t="s">
        <v>335</v>
      </c>
      <c r="F33" s="34"/>
      <c r="G33" s="149"/>
      <c r="H33" s="34"/>
      <c r="J33" s="34"/>
      <c r="L33" s="34"/>
      <c r="M33" s="164"/>
      <c r="N33" s="154"/>
      <c r="O33" s="155"/>
      <c r="Q33" s="31"/>
      <c r="S33" s="31"/>
      <c r="U33" s="31"/>
      <c r="V33" s="149"/>
      <c r="W33" s="31"/>
      <c r="X33" s="159" t="s">
        <v>1569</v>
      </c>
      <c r="Y33" s="31"/>
      <c r="Z33" s="117">
        <v>15</v>
      </c>
      <c r="AA33" s="483"/>
      <c r="AB33" s="481"/>
      <c r="AC33" s="187"/>
      <c r="AE33" s="189"/>
      <c r="AF33" s="189"/>
    </row>
    <row r="34" spans="1:32" ht="17.25" customHeight="1" thickBot="1" x14ac:dyDescent="0.35">
      <c r="M34" s="164"/>
      <c r="N34" s="149"/>
      <c r="X34" s="149"/>
      <c r="AE34" s="189"/>
      <c r="AF34" s="189"/>
    </row>
    <row r="35" spans="1:32" ht="17.25" customHeight="1" thickBot="1" x14ac:dyDescent="0.35">
      <c r="M35" s="164"/>
      <c r="N35" s="153"/>
      <c r="O35" s="149"/>
      <c r="AE35" s="189"/>
      <c r="AF35" s="189"/>
    </row>
    <row r="36" spans="1:32" ht="17.25" customHeight="1" thickBot="1" x14ac:dyDescent="0.35">
      <c r="E36" s="38"/>
      <c r="M36" s="164"/>
      <c r="N36" s="151"/>
      <c r="O36" s="148"/>
      <c r="AE36" s="189"/>
      <c r="AF36" s="189"/>
    </row>
    <row r="37" spans="1:32" ht="17.25" customHeight="1" thickBot="1" x14ac:dyDescent="0.35">
      <c r="E37" s="38"/>
      <c r="M37" s="164"/>
      <c r="N37" s="158"/>
      <c r="O37" s="155"/>
      <c r="AE37" s="189"/>
      <c r="AF37" s="189"/>
    </row>
    <row r="38" spans="1:32" ht="15.6" customHeight="1" thickBot="1" x14ac:dyDescent="0.35">
      <c r="E38" s="38"/>
      <c r="M38" s="164"/>
      <c r="N38" s="160"/>
      <c r="O38" s="148"/>
      <c r="AE38" s="189"/>
      <c r="AF38" s="189"/>
    </row>
    <row r="39" spans="1:32" ht="15.6" customHeight="1" thickBot="1" x14ac:dyDescent="0.35">
      <c r="E39" s="38"/>
      <c r="M39" s="164"/>
      <c r="N39" s="158"/>
    </row>
    <row r="40" spans="1:32" ht="15.6" customHeight="1" x14ac:dyDescent="0.3">
      <c r="N40" s="149"/>
    </row>
    <row r="43" spans="1:32" ht="15.6" hidden="1" customHeight="1" x14ac:dyDescent="0.3"/>
    <row r="44" spans="1:32" ht="15.6" hidden="1" customHeight="1" x14ac:dyDescent="0.3">
      <c r="N44" s="208">
        <v>2</v>
      </c>
    </row>
    <row r="45" spans="1:32" ht="15.6" hidden="1" customHeight="1" x14ac:dyDescent="0.3">
      <c r="N45" s="209">
        <f>IF(N44=2,N7,N5)</f>
        <v>0</v>
      </c>
      <c r="O45" s="167"/>
    </row>
    <row r="46" spans="1:32" ht="15.6" hidden="1" customHeight="1" x14ac:dyDescent="0.3">
      <c r="N46" s="168" t="s">
        <v>551</v>
      </c>
      <c r="O46" s="169" t="e">
        <f ca="1">IF((COUNTIF(bracketLeft,N45)+COUNTIF(bracketRight,N45))&gt;1.5,"",'Equity (Prediction Tool)'!B3)</f>
        <v>#N/A</v>
      </c>
    </row>
    <row r="47" spans="1:32" ht="15.6" hidden="1" customHeight="1" x14ac:dyDescent="0.3">
      <c r="N47" s="168" t="s">
        <v>552</v>
      </c>
      <c r="O47" s="169" t="e">
        <f ca="1">IF((COUNTIF(bracketLeft,N45)+COUNTIF(bracketRight,N45))&gt;2.5,"",'Equity (Prediction Tool)'!B4)</f>
        <v>#N/A</v>
      </c>
    </row>
    <row r="48" spans="1:32" ht="15.6" hidden="1" customHeight="1" x14ac:dyDescent="0.3">
      <c r="N48" s="168" t="s">
        <v>553</v>
      </c>
      <c r="O48" s="169" t="e">
        <f ca="1">IF((COUNTIF(bracketLeft,N45)+COUNTIF(bracketRight,N45))&gt;3.5,"",'Equity (Prediction Tool)'!B5)</f>
        <v>#N/A</v>
      </c>
    </row>
    <row r="49" spans="14:15" ht="15.6" hidden="1" customHeight="1" x14ac:dyDescent="0.3">
      <c r="N49" s="168" t="s">
        <v>408</v>
      </c>
      <c r="O49" s="170" t="e">
        <f ca="1">IF((COUNTIF(bracketLeft,N45)+COUNTIF(bracketRight,N45))&gt;4.5,"",'Equity (Prediction Tool)'!B7)</f>
        <v>#N/A</v>
      </c>
    </row>
    <row r="50" spans="14:15" ht="15.6" hidden="1" customHeight="1" x14ac:dyDescent="0.3"/>
    <row r="79" spans="20:27" ht="15.6" customHeight="1" x14ac:dyDescent="0.3">
      <c r="T79" s="38"/>
      <c r="V79" s="38"/>
      <c r="X79" s="38"/>
      <c r="Y79" s="36"/>
      <c r="Z79" s="36"/>
      <c r="AA79" s="36"/>
    </row>
    <row r="80" spans="20:27" ht="15.6" customHeight="1" x14ac:dyDescent="0.3">
      <c r="T80" s="38"/>
      <c r="V80" s="38"/>
      <c r="X80" s="38"/>
      <c r="Y80" s="36"/>
      <c r="Z80" s="36"/>
      <c r="AA80" s="36"/>
    </row>
    <row r="81" spans="20:27" ht="15.6" customHeight="1" x14ac:dyDescent="0.3">
      <c r="T81" s="38"/>
      <c r="V81" s="38"/>
      <c r="X81" s="38"/>
      <c r="Y81" s="36"/>
      <c r="Z81" s="36"/>
      <c r="AA81" s="36"/>
    </row>
    <row r="82" spans="20:27" ht="15.6" customHeight="1" x14ac:dyDescent="0.3">
      <c r="T82" s="38"/>
      <c r="V82" s="38"/>
      <c r="X82" s="38"/>
      <c r="Y82" s="36"/>
      <c r="Z82" s="36"/>
      <c r="AA82" s="36"/>
    </row>
    <row r="83" spans="20:27" ht="15.6" customHeight="1" x14ac:dyDescent="0.3">
      <c r="T83" s="38"/>
      <c r="V83" s="38"/>
      <c r="X83" s="38"/>
      <c r="Y83" s="36"/>
      <c r="Z83" s="36"/>
      <c r="AA83" s="36"/>
    </row>
    <row r="84" spans="20:27" ht="15.6" customHeight="1" x14ac:dyDescent="0.3">
      <c r="T84" s="38"/>
      <c r="V84" s="38"/>
      <c r="X84" s="38"/>
      <c r="Y84" s="36"/>
      <c r="Z84" s="36"/>
      <c r="AA84" s="36"/>
    </row>
    <row r="85" spans="20:27" ht="15.6" customHeight="1" x14ac:dyDescent="0.3">
      <c r="T85" s="38"/>
      <c r="V85" s="38"/>
      <c r="X85" s="38"/>
      <c r="Y85" s="36"/>
      <c r="Z85" s="36"/>
      <c r="AA85" s="36"/>
    </row>
    <row r="86" spans="20:27" ht="15.6" customHeight="1" x14ac:dyDescent="0.3">
      <c r="T86" s="38"/>
      <c r="V86" s="38"/>
      <c r="X86" s="38"/>
      <c r="Y86" s="36"/>
      <c r="Z86" s="36"/>
      <c r="AA86" s="36"/>
    </row>
    <row r="87" spans="20:27" ht="15.6" customHeight="1" x14ac:dyDescent="0.3">
      <c r="T87" s="38"/>
      <c r="V87" s="38"/>
      <c r="X87" s="38"/>
      <c r="Y87" s="36"/>
      <c r="Z87" s="36"/>
      <c r="AA87" s="36"/>
    </row>
    <row r="88" spans="20:27" ht="15.6" customHeight="1" x14ac:dyDescent="0.3">
      <c r="T88" s="38"/>
      <c r="V88" s="38"/>
      <c r="X88" s="38"/>
      <c r="Y88" s="36"/>
      <c r="Z88" s="36"/>
      <c r="AA88" s="36"/>
    </row>
    <row r="89" spans="20:27" ht="15.6" customHeight="1" x14ac:dyDescent="0.3">
      <c r="T89" s="38"/>
      <c r="V89" s="38"/>
      <c r="X89" s="38"/>
      <c r="Y89" s="36"/>
      <c r="Z89" s="36"/>
      <c r="AA89" s="36"/>
    </row>
    <row r="90" spans="20:27" ht="15.6" customHeight="1" x14ac:dyDescent="0.3">
      <c r="T90" s="38"/>
      <c r="V90" s="38"/>
      <c r="X90" s="38"/>
      <c r="Y90" s="36"/>
      <c r="Z90" s="36"/>
      <c r="AA90" s="36"/>
    </row>
    <row r="91" spans="20:27" ht="15.6" customHeight="1" x14ac:dyDescent="0.3">
      <c r="T91" s="38"/>
      <c r="V91" s="38"/>
      <c r="X91" s="38"/>
      <c r="Y91" s="36"/>
      <c r="Z91" s="36"/>
      <c r="AA91" s="36"/>
    </row>
    <row r="92" spans="20:27" ht="15.6" customHeight="1" x14ac:dyDescent="0.3">
      <c r="T92" s="38"/>
      <c r="V92" s="38"/>
      <c r="X92" s="38"/>
      <c r="Y92" s="36"/>
      <c r="Z92" s="36"/>
      <c r="AA92" s="36"/>
    </row>
    <row r="93" spans="20:27" ht="15.6" customHeight="1" x14ac:dyDescent="0.3">
      <c r="T93" s="38"/>
      <c r="V93" s="38"/>
      <c r="X93" s="38"/>
      <c r="Y93" s="36"/>
      <c r="Z93" s="36"/>
      <c r="AA93" s="36"/>
    </row>
    <row r="94" spans="20:27" ht="15.6" customHeight="1" x14ac:dyDescent="0.3">
      <c r="T94" s="38"/>
      <c r="V94" s="38"/>
      <c r="X94" s="38"/>
      <c r="Y94" s="36"/>
      <c r="Z94" s="36"/>
      <c r="AA94" s="36"/>
    </row>
    <row r="95" spans="20:27" ht="15.6" customHeight="1" x14ac:dyDescent="0.3">
      <c r="T95" s="38"/>
      <c r="V95" s="38"/>
      <c r="X95" s="38"/>
      <c r="Y95" s="36"/>
      <c r="Z95" s="36"/>
      <c r="AA95" s="36"/>
    </row>
    <row r="96" spans="20:27" ht="15.6" customHeight="1" x14ac:dyDescent="0.3">
      <c r="T96" s="38"/>
      <c r="V96" s="38"/>
      <c r="X96" s="38"/>
      <c r="Y96" s="36"/>
      <c r="Z96" s="36"/>
      <c r="AA96" s="36"/>
    </row>
    <row r="97" spans="20:27" ht="15.6" customHeight="1" x14ac:dyDescent="0.3">
      <c r="T97" s="38"/>
      <c r="V97" s="38"/>
      <c r="X97" s="38"/>
      <c r="Y97" s="36"/>
      <c r="Z97" s="36"/>
      <c r="AA97" s="36"/>
    </row>
    <row r="98" spans="20:27" ht="15.6" customHeight="1" x14ac:dyDescent="0.3">
      <c r="T98" s="38"/>
      <c r="V98" s="38"/>
      <c r="X98" s="38"/>
      <c r="Y98" s="36"/>
      <c r="Z98" s="36"/>
      <c r="AA98" s="36"/>
    </row>
    <row r="99" spans="20:27" ht="15.6" customHeight="1" x14ac:dyDescent="0.3">
      <c r="T99" s="38"/>
      <c r="V99" s="38"/>
      <c r="X99" s="38"/>
      <c r="Y99" s="36"/>
      <c r="Z99" s="36"/>
      <c r="AA99" s="36"/>
    </row>
    <row r="100" spans="20:27" ht="15.6" customHeight="1" x14ac:dyDescent="0.3">
      <c r="T100" s="38"/>
      <c r="V100" s="38"/>
      <c r="X100" s="38"/>
      <c r="Y100" s="36"/>
      <c r="Z100" s="36"/>
      <c r="AA100" s="36"/>
    </row>
    <row r="101" spans="20:27" ht="15.6" customHeight="1" x14ac:dyDescent="0.3">
      <c r="T101" s="38"/>
      <c r="V101" s="38"/>
      <c r="X101" s="38"/>
      <c r="Y101" s="36"/>
      <c r="Z101" s="36"/>
      <c r="AA101" s="36"/>
    </row>
    <row r="102" spans="20:27" ht="15.6" customHeight="1" x14ac:dyDescent="0.3">
      <c r="T102" s="38"/>
      <c r="V102" s="38"/>
      <c r="X102" s="38"/>
      <c r="Y102" s="36"/>
      <c r="Z102" s="36"/>
      <c r="AA102" s="36"/>
    </row>
    <row r="103" spans="20:27" ht="15.6" customHeight="1" x14ac:dyDescent="0.3">
      <c r="T103" s="38"/>
      <c r="V103" s="38"/>
      <c r="X103" s="38"/>
      <c r="Y103" s="36"/>
      <c r="Z103" s="36"/>
      <c r="AA103" s="36"/>
    </row>
    <row r="104" spans="20:27" ht="15.6" customHeight="1" x14ac:dyDescent="0.3">
      <c r="T104" s="38"/>
      <c r="V104" s="38"/>
      <c r="X104" s="38"/>
      <c r="Y104" s="36"/>
      <c r="Z104" s="36"/>
      <c r="AA104" s="36"/>
    </row>
    <row r="105" spans="20:27" ht="15.6" customHeight="1" x14ac:dyDescent="0.3">
      <c r="T105" s="38"/>
      <c r="V105" s="38"/>
      <c r="X105" s="38"/>
      <c r="Y105" s="36"/>
      <c r="Z105" s="36"/>
      <c r="AA105" s="36"/>
    </row>
    <row r="106" spans="20:27" ht="15.6" customHeight="1" x14ac:dyDescent="0.3">
      <c r="T106" s="38"/>
      <c r="V106" s="38"/>
      <c r="X106" s="38"/>
      <c r="Y106" s="36"/>
      <c r="Z106" s="36"/>
      <c r="AA106" s="36"/>
    </row>
    <row r="107" spans="20:27" ht="15.6" customHeight="1" x14ac:dyDescent="0.3">
      <c r="T107" s="38"/>
      <c r="V107" s="38"/>
      <c r="X107" s="38"/>
      <c r="Y107" s="36"/>
      <c r="Z107" s="36"/>
      <c r="AA107" s="36"/>
    </row>
    <row r="108" spans="20:27" ht="15.6" customHeight="1" x14ac:dyDescent="0.3">
      <c r="T108" s="38"/>
      <c r="V108" s="38"/>
      <c r="X108" s="38"/>
      <c r="Y108" s="36"/>
      <c r="Z108" s="36"/>
      <c r="AA108" s="36"/>
    </row>
    <row r="109" spans="20:27" ht="15.6" customHeight="1" x14ac:dyDescent="0.3">
      <c r="T109" s="38"/>
      <c r="V109" s="38"/>
      <c r="X109" s="38"/>
      <c r="Y109" s="36"/>
      <c r="Z109" s="36"/>
      <c r="AA109" s="36"/>
    </row>
    <row r="110" spans="20:27" ht="15.6" customHeight="1" x14ac:dyDescent="0.3">
      <c r="T110" s="38"/>
      <c r="V110" s="38"/>
      <c r="X110" s="38"/>
      <c r="Y110" s="36"/>
      <c r="Z110" s="36"/>
      <c r="AA110" s="36"/>
    </row>
    <row r="111" spans="20:27" ht="15.6" customHeight="1" x14ac:dyDescent="0.3">
      <c r="T111" s="38"/>
      <c r="V111" s="38"/>
      <c r="X111" s="38"/>
      <c r="Y111" s="36"/>
      <c r="Z111" s="36"/>
      <c r="AA111" s="36"/>
    </row>
    <row r="112" spans="20:27" ht="15.6" customHeight="1" x14ac:dyDescent="0.3">
      <c r="T112" s="38"/>
      <c r="V112" s="38"/>
      <c r="X112" s="38"/>
      <c r="Y112" s="36"/>
      <c r="Z112" s="36"/>
      <c r="AA112" s="36"/>
    </row>
    <row r="113" spans="20:27" ht="15.6" customHeight="1" x14ac:dyDescent="0.3">
      <c r="T113" s="38"/>
      <c r="V113" s="38"/>
      <c r="X113" s="38"/>
      <c r="Y113" s="36"/>
      <c r="Z113" s="36"/>
      <c r="AA113" s="36"/>
    </row>
    <row r="114" spans="20:27" ht="15.6" customHeight="1" x14ac:dyDescent="0.3">
      <c r="T114" s="38"/>
      <c r="V114" s="38"/>
      <c r="X114" s="38"/>
      <c r="Y114" s="36"/>
      <c r="Z114" s="36"/>
      <c r="AA114" s="36"/>
    </row>
    <row r="115" spans="20:27" ht="15.6" customHeight="1" x14ac:dyDescent="0.3">
      <c r="T115" s="38"/>
      <c r="V115" s="38"/>
      <c r="X115" s="38"/>
      <c r="Y115" s="36"/>
      <c r="Z115" s="36"/>
      <c r="AA115" s="36"/>
    </row>
    <row r="116" spans="20:27" ht="15.6" customHeight="1" x14ac:dyDescent="0.3">
      <c r="T116" s="38"/>
      <c r="V116" s="38"/>
      <c r="X116" s="38"/>
      <c r="Y116" s="36"/>
      <c r="Z116" s="36"/>
      <c r="AA116" s="36"/>
    </row>
    <row r="117" spans="20:27" ht="15.6" customHeight="1" x14ac:dyDescent="0.3">
      <c r="T117" s="38"/>
      <c r="V117" s="38"/>
      <c r="X117" s="38"/>
      <c r="Y117" s="36"/>
      <c r="Z117" s="36"/>
      <c r="AA117" s="36"/>
    </row>
    <row r="118" spans="20:27" ht="15.6" customHeight="1" x14ac:dyDescent="0.3">
      <c r="T118" s="38"/>
      <c r="V118" s="38"/>
      <c r="X118" s="38"/>
      <c r="Y118" s="36"/>
      <c r="Z118" s="36"/>
      <c r="AA118" s="36"/>
    </row>
  </sheetData>
  <mergeCells count="23">
    <mergeCell ref="B30:B33"/>
    <mergeCell ref="B26:B29"/>
    <mergeCell ref="B22:B25"/>
    <mergeCell ref="B18:B21"/>
    <mergeCell ref="A18:A33"/>
    <mergeCell ref="B2:B5"/>
    <mergeCell ref="B6:B9"/>
    <mergeCell ref="B10:B13"/>
    <mergeCell ref="B14:B17"/>
    <mergeCell ref="A2:A17"/>
    <mergeCell ref="N17:O17"/>
    <mergeCell ref="AA10:AA13"/>
    <mergeCell ref="AB18:AB33"/>
    <mergeCell ref="AB2:AB17"/>
    <mergeCell ref="AA14:AA17"/>
    <mergeCell ref="AA18:AA21"/>
    <mergeCell ref="AA22:AA25"/>
    <mergeCell ref="AA26:AA29"/>
    <mergeCell ref="AA30:AA33"/>
    <mergeCell ref="AA2:AA5"/>
    <mergeCell ref="AA6:AA9"/>
    <mergeCell ref="N2:N3"/>
    <mergeCell ref="O2:O3"/>
  </mergeCells>
  <conditionalFormatting sqref="N8:O11">
    <cfRule type="iconSet" priority="1801">
      <iconSet iconSet="5Arrows">
        <cfvo type="percent" val="0"/>
        <cfvo type="num" val="0.2"/>
        <cfvo type="num" val="0.4"/>
        <cfvo type="num" val="0.6"/>
        <cfvo type="num" val="0.8"/>
      </iconSet>
    </cfRule>
  </conditionalFormatting>
  <conditionalFormatting sqref="N12:O15">
    <cfRule type="iconSet" priority="2">
      <iconSet iconSet="5Arrows">
        <cfvo type="percent" val="0"/>
        <cfvo type="num" val="-1.5"/>
        <cfvo type="num" val="-0.5"/>
        <cfvo type="num" val="0.5"/>
        <cfvo type="num" val="1.5"/>
      </iconSet>
    </cfRule>
  </conditionalFormatting>
  <conditionalFormatting sqref="O5:O10">
    <cfRule type="dataBar" priority="7">
      <dataBar>
        <cfvo type="num" val="0"/>
        <cfvo type="num" val="1000"/>
        <color rgb="FF008AEF"/>
      </dataBar>
      <extLst>
        <ext xmlns:x14="http://schemas.microsoft.com/office/spreadsheetml/2009/9/main" uri="{B025F937-C7B1-47D3-B67F-A62EFF666E3E}">
          <x14:id>{24F2B603-4F07-4861-BC1A-5049359630A0}</x14:id>
        </ext>
      </extLst>
    </cfRule>
  </conditionalFormatting>
  <conditionalFormatting sqref="O8:O10">
    <cfRule type="dataBar" priority="3">
      <dataBar>
        <cfvo type="num" val="0"/>
        <cfvo type="num" val="1000"/>
        <color rgb="FF008AEF"/>
      </dataBar>
      <extLst>
        <ext xmlns:x14="http://schemas.microsoft.com/office/spreadsheetml/2009/9/main" uri="{B025F937-C7B1-47D3-B67F-A62EFF666E3E}">
          <x14:id>{655F843A-0476-4FF1-85B4-45134990811E}</x14:id>
        </ext>
      </extLst>
    </cfRule>
  </conditionalFormatting>
  <conditionalFormatting sqref="O45:O49">
    <cfRule type="dataBar" priority="6">
      <dataBar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{99FC1659-BFC8-4833-A75A-85E63A024432}</x14:id>
        </ext>
      </extLst>
    </cfRule>
  </conditionalFormatting>
  <conditionalFormatting sqref="P1:Y1048576 E2:M33 N5:O18 N25:O1048576 J34 K34:K36 E34:H1048576 L34:M1048576 J35:K36 J43:K47 I48:K1048576">
    <cfRule type="cellIs" dxfId="3" priority="5" operator="equal">
      <formula>0</formula>
    </cfRule>
  </conditionalFormatting>
  <conditionalFormatting sqref="AE6:AF31">
    <cfRule type="colorScale" priority="1">
      <colorScale>
        <cfvo type="num" val="-2"/>
        <cfvo type="num" val="0"/>
        <cfvo type="num" val="2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F2B603-4F07-4861-BC1A-5049359630A0}">
            <x14:dataBar minLength="0" maxLength="100" border="1" negativeBarBorderColorSameAsPositive="0">
              <x14:cfvo type="num">
                <xm:f>0</xm:f>
              </x14:cfvo>
              <x14:cfvo type="num">
                <xm:f>1000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O5:O10</xm:sqref>
        </x14:conditionalFormatting>
        <x14:conditionalFormatting xmlns:xm="http://schemas.microsoft.com/office/excel/2006/main">
          <x14:cfRule type="dataBar" id="{655F843A-0476-4FF1-85B4-45134990811E}">
            <x14:dataBar minLength="0" maxLength="100" border="1" negativeBarBorderColorSameAsPositive="0">
              <x14:cfvo type="num">
                <xm:f>0</xm:f>
              </x14:cfvo>
              <x14:cfvo type="num">
                <xm:f>1000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O8:O10</xm:sqref>
        </x14:conditionalFormatting>
        <x14:conditionalFormatting xmlns:xm="http://schemas.microsoft.com/office/excel/2006/main">
          <x14:cfRule type="dataBar" id="{99FC1659-BFC8-4833-A75A-85E63A02443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O45:O49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E081-1CC7-432F-87B9-6605819E33BE}">
  <dimension ref="A1:AY7002"/>
  <sheetViews>
    <sheetView topLeftCell="O1" zoomScale="80" zoomScaleNormal="80" workbookViewId="0">
      <pane ySplit="1" topLeftCell="A2" activePane="bottomLeft" state="frozen"/>
      <selection activeCell="U1" sqref="U1"/>
      <selection pane="bottomLeft" activeCell="Y6" sqref="Y6"/>
    </sheetView>
  </sheetViews>
  <sheetFormatPr defaultColWidth="9.109375" defaultRowHeight="14.4" x14ac:dyDescent="0.3"/>
  <cols>
    <col min="1" max="1" width="12" style="54" bestFit="1" customWidth="1"/>
    <col min="2" max="2" width="8.77734375" style="54" customWidth="1"/>
    <col min="3" max="3" width="19.77734375" style="53" customWidth="1"/>
    <col min="4" max="4" width="15.88671875" style="57" bestFit="1" customWidth="1"/>
    <col min="5" max="23" width="9.109375" style="52" customWidth="1"/>
    <col min="24" max="36" width="9.109375" style="53" customWidth="1"/>
    <col min="37" max="37" width="12" style="53" customWidth="1"/>
    <col min="38" max="41" width="8.88671875" style="53" customWidth="1"/>
    <col min="42" max="44" width="9.109375" style="53" customWidth="1"/>
    <col min="45" max="45" width="8.77734375" style="53" customWidth="1"/>
    <col min="46" max="16384" width="9.109375" style="53"/>
  </cols>
  <sheetData>
    <row r="1" spans="1:51" s="220" customFormat="1" ht="15" thickBot="1" x14ac:dyDescent="0.35">
      <c r="D1" s="221" t="s">
        <v>174</v>
      </c>
      <c r="E1" s="222" t="s">
        <v>140</v>
      </c>
      <c r="F1" s="222" t="s">
        <v>115</v>
      </c>
      <c r="G1" s="222" t="s">
        <v>141</v>
      </c>
      <c r="H1" s="222" t="s">
        <v>149</v>
      </c>
      <c r="I1" s="222" t="s">
        <v>147</v>
      </c>
      <c r="J1" s="222" t="s">
        <v>157</v>
      </c>
      <c r="K1" s="222" t="s">
        <v>151</v>
      </c>
      <c r="L1" s="222" t="s">
        <v>152</v>
      </c>
      <c r="M1" s="222" t="s">
        <v>139</v>
      </c>
      <c r="N1" s="222" t="s">
        <v>142</v>
      </c>
      <c r="O1" s="222" t="s">
        <v>156</v>
      </c>
      <c r="P1" s="222" t="s">
        <v>116</v>
      </c>
      <c r="Q1" s="222" t="s">
        <v>144</v>
      </c>
      <c r="R1" s="222" t="s">
        <v>145</v>
      </c>
      <c r="S1" s="222" t="s">
        <v>155</v>
      </c>
      <c r="T1" s="222" t="s">
        <v>154</v>
      </c>
      <c r="U1" s="222" t="s">
        <v>127</v>
      </c>
      <c r="V1" s="222" t="s">
        <v>420</v>
      </c>
      <c r="W1" s="222" t="s">
        <v>1</v>
      </c>
      <c r="X1" s="220" t="s">
        <v>173</v>
      </c>
      <c r="Y1" s="220" t="s">
        <v>128</v>
      </c>
      <c r="Z1" s="220" t="s">
        <v>1298</v>
      </c>
      <c r="AA1" s="220" t="s">
        <v>1326</v>
      </c>
      <c r="AB1" s="220" t="s">
        <v>1327</v>
      </c>
      <c r="AC1" s="220" t="s">
        <v>1309</v>
      </c>
      <c r="AD1" s="220" t="s">
        <v>1330</v>
      </c>
      <c r="AE1" s="220" t="s">
        <v>1331</v>
      </c>
      <c r="AF1" s="220" t="s">
        <v>1332</v>
      </c>
      <c r="AG1" s="220" t="s">
        <v>1333</v>
      </c>
      <c r="AH1" s="220" t="s">
        <v>1334</v>
      </c>
      <c r="AI1" s="220" t="s">
        <v>1335</v>
      </c>
      <c r="AJ1" s="220" t="s">
        <v>1336</v>
      </c>
      <c r="AT1" s="220" t="s">
        <v>1293</v>
      </c>
      <c r="AU1" s="220" t="s">
        <v>401</v>
      </c>
    </row>
    <row r="2" spans="1:51" x14ac:dyDescent="0.3">
      <c r="B2" s="54" t="s">
        <v>172</v>
      </c>
      <c r="C2" s="66">
        <f>Bracket!N5</f>
        <v>0</v>
      </c>
      <c r="D2" s="56" t="e">
        <f ca="1">AJ2</f>
        <v>#N/A</v>
      </c>
      <c r="E2" s="52" t="e">
        <f>INDEX(STATSTABLE,MATCH(C2,bpiTeams,0),MATCH(INDEX(E:E,1,1),statTitles,0))</f>
        <v>#N/A</v>
      </c>
      <c r="F2" s="52" t="e">
        <f>INDEX(STATSTABLE,MATCH(C2,bpiTeams,0),MATCH(INDEX(F:F,1,1),statTitles,0))</f>
        <v>#N/A</v>
      </c>
      <c r="G2" s="52" t="e">
        <f>INDEX(STATSTABLE,MATCH(C2,bpiTeams,0),MATCH(INDEX(G:G,1,1),statTitles,0))</f>
        <v>#N/A</v>
      </c>
      <c r="H2" s="52" t="e">
        <f>INDEX(STATSTABLE,MATCH(C2,bpiTeams,0),MATCH(INDEX(H:H,1,1),statTitles,0))</f>
        <v>#N/A</v>
      </c>
      <c r="I2" s="52" t="e">
        <f>INDEX(STATSTABLE,MATCH(C2,bpiTeams,0),MATCH(INDEX(I:I,1,1),statTitles,0))</f>
        <v>#N/A</v>
      </c>
      <c r="J2" s="52" t="e">
        <f>INDEX(STATSTABLE,MATCH(C2,bpiTeams,0),MATCH(INDEX(J:J,1,1),statTitles,0))</f>
        <v>#N/A</v>
      </c>
      <c r="K2" s="52" t="e">
        <f>INDEX(STATSTABLE,MATCH(C2,bpiTeams,0),MATCH(INDEX(K:K,1,1),statTitles,0))</f>
        <v>#N/A</v>
      </c>
      <c r="L2" s="52" t="e">
        <f>INDEX(STATSTABLE,MATCH(C2,bpiTeams,0),MATCH(INDEX(L:L,1,1),statTitles,0))</f>
        <v>#N/A</v>
      </c>
      <c r="M2" s="52" t="e">
        <f>INDEX(STATSTABLE,MATCH(C2,bpiTeams,0),MATCH(INDEX(M:M,1,1),statTitles,0))</f>
        <v>#N/A</v>
      </c>
      <c r="N2" s="52" t="e">
        <f>INDEX(STATSTABLE,MATCH(C2,bpiTeams,0),MATCH(INDEX(N:N,1,1),statTitles,0))</f>
        <v>#N/A</v>
      </c>
      <c r="O2" s="52" t="e">
        <f>INDEX(STATSTABLE,MATCH(C2,bpiTeams,0),MATCH(INDEX(O:O,1,1),statTitles,0))</f>
        <v>#N/A</v>
      </c>
      <c r="P2" s="52" t="e">
        <f>INDEX(STATSTABLE,MATCH(C2,bpiTeams,0),MATCH(INDEX(P:P,1,1),statTitles,0))</f>
        <v>#N/A</v>
      </c>
      <c r="Q2" s="52" t="e">
        <f>INDEX(STATSTABLE,MATCH(C2,bpiTeams,0),MATCH(INDEX(Q:Q,1,1),statTitles,0))</f>
        <v>#N/A</v>
      </c>
      <c r="R2" s="52" t="e">
        <f>INDEX(STATSTABLE,MATCH(C2,bpiTeams,0),MATCH(INDEX(R:R,1,1),statTitles,0))</f>
        <v>#N/A</v>
      </c>
      <c r="S2" s="52" t="e">
        <f>INDEX(STATSTABLE,MATCH(C2,bpiTeams,0),MATCH(INDEX(S:S,1,1),statTitles,0))</f>
        <v>#N/A</v>
      </c>
      <c r="T2" s="52" t="e">
        <f>INDEX(STATSTABLE,MATCH(C2,bpiTeams,0),MATCH(INDEX(T:T,1,1),statTitles,0))</f>
        <v>#N/A</v>
      </c>
      <c r="U2" s="52" t="e">
        <f>INDEX(STATSTABLE,MATCH(C2,bpiTeams,0),MATCH(INDEX(U:U,1,1),statTitles,0))</f>
        <v>#N/A</v>
      </c>
      <c r="V2" s="52" t="e">
        <f>INDEX(STATSTABLE,MATCH(C2,bpiTeams,0),MATCH(INDEX(V:V,1,1),statTitles,0))</f>
        <v>#N/A</v>
      </c>
      <c r="W2" s="52" t="e">
        <f>INDEX(STATSTABLE,MATCH(C2,bpiTeams,0),MATCH(INDEX(W:W,1,1),statTitles,0))</f>
        <v>#N/A</v>
      </c>
      <c r="X2" s="55" t="e">
        <f>(H2-(O2*P2)/100-3*(J2*K2)/100)/2</f>
        <v>#N/A</v>
      </c>
      <c r="Y2" s="55" t="e">
        <f>SUM(X2,(J2*K2/100))/(F2/100)</f>
        <v>#N/A</v>
      </c>
      <c r="Z2" s="55" t="e">
        <f>U2*0.5+U3*0.5</f>
        <v>#N/A</v>
      </c>
      <c r="AA2" s="55" t="e">
        <f>J2/Y2</f>
        <v>#N/A</v>
      </c>
      <c r="AB2" s="336" t="e">
        <f>X2/(Y2-J2)</f>
        <v>#N/A</v>
      </c>
      <c r="AC2" s="223" t="e">
        <f ca="1">INDEX(FGA_COEFFS,1,1)+Z2*INDEX(FGA_COEFFS,1,2)+Y2*INDEX(FGA_COEFFS,1,3)+R2*INDEX(FGA_COEFFS,1,4)+Q3*INDEX(FGA_COEFFS,1,5)+S2*INDEX(FGA_COEFFS,1,6)+T3*INDEX(FGA_COEFFS,1,7)+M3*INDEX(FGA_COEFFS,1,8)+Y6*Y7</f>
        <v>#N/A</v>
      </c>
      <c r="AD2" s="223" t="e">
        <f ca="1">INDEX(THREEPTA_COEFFS,1,1)+AC2*INDEX(THREEPTA_COEFFS,1,2)+J2*INDEX(THREEPTA_COEFFS,1,3)+AA2*INDEX(THREEPTA_COEFFS,1,4)+K2*INDEX(THREEPTA_COEFFS,1,5)+L3*INDEX(THREEPTA_COEFFS,1,6)+Z6*Z7</f>
        <v>#N/A</v>
      </c>
      <c r="AE2" s="223" t="e">
        <f ca="1">INDEX(THREEPTPCT_COEFFS,1,1)+K2*INDEX(THREEPTPCT_COEFFS,1,2)+L3*INDEX(THREEPTPCT_COEFFS,1,3)+AA6*AA7</f>
        <v>#N/A</v>
      </c>
      <c r="AF2" s="55" t="e">
        <f ca="1">AC2-AD2</f>
        <v>#N/A</v>
      </c>
      <c r="AG2" s="223" t="e">
        <f ca="1">INDEX(TWOPTPCT_COEFFS,1,1)+AB2*INDEX(TWOPTPCT_COEFFS,1,2)+I3*INDEX(TWOPTPCT_COEFFS,1,3)+G3*INDEX(TWOPTPCT_COEFFS,1,4)+L3*INDEX(TWOPTPCT_COEFFS,1,5)+AB6*AB7</f>
        <v>#N/A</v>
      </c>
      <c r="AH2" s="223" t="e">
        <f ca="1">INDEX(FTA_COEFFS,1,1)+O2*INDEX(FTA_COEFFS,1,2)+N3*INDEX(FTA_COEFFS,1,3)+(Q2+R2)*INDEX(FTA_COEFFS,1,4)+(Q3+R3)*INDEX(FTA_COEFFS,1,5)+M3*INDEX(FTA_COEFFS,1,6)+AC6*AC7</f>
        <v>#N/A</v>
      </c>
      <c r="AI2" s="223" t="e">
        <f ca="1">INDEX(FTPCT_COEFFS,1,1)+P2*INDEX(FTPCT_COEFFS,1,2)+F2*INDEX(FTPCT_COEFFS,1,3)+G3*INDEX(FTPCT_COEFFS,1,4)+AD6*AD7</f>
        <v>#N/A</v>
      </c>
      <c r="AJ2" s="338" t="e">
        <f ca="1">AD2*AE2/100+AF2*AG2+AH2*AI2/100</f>
        <v>#N/A</v>
      </c>
      <c r="AK2" s="55"/>
      <c r="AL2" s="55"/>
      <c r="AM2" s="55"/>
      <c r="AN2" s="55"/>
      <c r="AO2" s="55"/>
      <c r="AP2" s="55"/>
      <c r="AQ2" s="55"/>
      <c r="AR2" s="55"/>
    </row>
    <row r="3" spans="1:51" x14ac:dyDescent="0.3">
      <c r="B3" s="54" t="s">
        <v>175</v>
      </c>
      <c r="C3" s="66">
        <f>Bracket!N7</f>
        <v>0</v>
      </c>
      <c r="D3" s="56" t="e">
        <f ca="1">AJ3</f>
        <v>#N/A</v>
      </c>
      <c r="E3" s="52" t="e">
        <f>INDEX(STATSTABLE,MATCH(C3,bpiTeams,0),MATCH(INDEX(E:E,1,1),statTitles,0))</f>
        <v>#N/A</v>
      </c>
      <c r="F3" s="52" t="e">
        <f>INDEX(STATSTABLE,MATCH(C3,bpiTeams,0),MATCH(INDEX(F:F,1,1),statTitles,0))</f>
        <v>#N/A</v>
      </c>
      <c r="G3" s="52" t="e">
        <f>INDEX(STATSTABLE,MATCH(C3,bpiTeams,0),MATCH(INDEX(G:G,1,1),statTitles,0))</f>
        <v>#N/A</v>
      </c>
      <c r="H3" s="52" t="e">
        <f>INDEX(STATSTABLE,MATCH(C3,bpiTeams,0),MATCH(INDEX(H:H,1,1),statTitles,0))</f>
        <v>#N/A</v>
      </c>
      <c r="I3" s="52" t="e">
        <f>INDEX(STATSTABLE,MATCH(C3,bpiTeams,0),MATCH(INDEX(I:I,1,1),statTitles,0))</f>
        <v>#N/A</v>
      </c>
      <c r="J3" s="52" t="e">
        <f>INDEX(STATSTABLE,MATCH(C3,bpiTeams,0),MATCH(INDEX(J:J,1,1),statTitles,0))</f>
        <v>#N/A</v>
      </c>
      <c r="K3" s="52" t="e">
        <f>INDEX(STATSTABLE,MATCH(C3,bpiTeams,0),MATCH(INDEX(K:K,1,1),statTitles,0))</f>
        <v>#N/A</v>
      </c>
      <c r="L3" s="52" t="e">
        <f>INDEX(STATSTABLE,MATCH(C3,bpiTeams,0),MATCH(INDEX(L:L,1,1),statTitles,0))</f>
        <v>#N/A</v>
      </c>
      <c r="M3" s="52" t="e">
        <f>INDEX(STATSTABLE,MATCH(C3,bpiTeams,0),MATCH(INDEX(M:M,1,1),statTitles,0))</f>
        <v>#N/A</v>
      </c>
      <c r="N3" s="52" t="e">
        <f>INDEX(STATSTABLE,MATCH(C3,bpiTeams,0),MATCH(INDEX(N:N,1,1),statTitles,0))</f>
        <v>#N/A</v>
      </c>
      <c r="O3" s="52" t="e">
        <f>INDEX(STATSTABLE,MATCH(C3,bpiTeams,0),MATCH(INDEX(O:O,1,1),statTitles,0))</f>
        <v>#N/A</v>
      </c>
      <c r="P3" s="52" t="e">
        <f>INDEX(STATSTABLE,MATCH(C3,bpiTeams,0),MATCH(INDEX(P:P,1,1),statTitles,0))</f>
        <v>#N/A</v>
      </c>
      <c r="Q3" s="52" t="e">
        <f>INDEX(STATSTABLE,MATCH(C3,bpiTeams,0),MATCH(INDEX(Q:Q,1,1),statTitles,0))</f>
        <v>#N/A</v>
      </c>
      <c r="R3" s="52" t="e">
        <f>INDEX(STATSTABLE,MATCH(C3,bpiTeams,0),MATCH(INDEX(R:R,1,1),statTitles,0))</f>
        <v>#N/A</v>
      </c>
      <c r="S3" s="52" t="e">
        <f>INDEX(STATSTABLE,MATCH(C3,bpiTeams,0),MATCH(INDEX(S:S,1,1),statTitles,0))</f>
        <v>#N/A</v>
      </c>
      <c r="T3" s="52" t="e">
        <f>INDEX(STATSTABLE,MATCH(C3,bpiTeams,0),MATCH(INDEX(T:T,1,1),statTitles,0))</f>
        <v>#N/A</v>
      </c>
      <c r="U3" s="52" t="e">
        <f>INDEX(STATSTABLE,MATCH(C3,bpiTeams,0),MATCH(INDEX(U:U,1,1),statTitles,0))</f>
        <v>#N/A</v>
      </c>
      <c r="V3" s="52" t="e">
        <f>INDEX(STATSTABLE,MATCH(C3,bpiTeams,0),MATCH(INDEX(V:V,1,1),statTitles,0))</f>
        <v>#N/A</v>
      </c>
      <c r="W3" s="52" t="e">
        <f>INDEX(STATSTABLE,MATCH(C3,bpiTeams,0),MATCH(INDEX(W:W,1,1),statTitles,0))</f>
        <v>#N/A</v>
      </c>
      <c r="X3" s="55" t="e">
        <f>(H3-(O3*P3)/100-3*(J3*K3)/100)/2</f>
        <v>#N/A</v>
      </c>
      <c r="Y3" s="55" t="e">
        <f>SUM(X3,(J3*K3/100))/(F3/100)</f>
        <v>#N/A</v>
      </c>
      <c r="Z3" s="55" t="e">
        <f>Z2</f>
        <v>#N/A</v>
      </c>
      <c r="AA3" s="55" t="e">
        <f>J3/Y3</f>
        <v>#N/A</v>
      </c>
      <c r="AB3" s="336" t="e">
        <f>X3/(Y3-J3)</f>
        <v>#N/A</v>
      </c>
      <c r="AC3" s="223" t="e">
        <f ca="1">INDEX(FGA_COEFFS,1,1)+Z3*INDEX(FGA_COEFFS,1,2)+Y3*INDEX(FGA_COEFFS,1,3)+R3*INDEX(FGA_COEFFS,1,4)+Q2*INDEX(FGA_COEFFS,1,5)+S3*INDEX(FGA_COEFFS,1,6)+T2*INDEX(FGA_COEFFS,1,7)+M2*INDEX(FGA_COEFFS,1,8)+Y6*Y8</f>
        <v>#N/A</v>
      </c>
      <c r="AD3" s="223" t="e">
        <f ca="1">INDEX(THREEPTA_COEFFS,1,1)+AC3*INDEX(THREEPTA_COEFFS,1,2)+J3*INDEX(THREEPTA_COEFFS,1,3)+AA3*INDEX(THREEPTA_COEFFS,1,4)+K3*INDEX(THREEPTA_COEFFS,1,5)+L2*INDEX(THREEPTA_COEFFS,1,6)+Z6*Z8</f>
        <v>#N/A</v>
      </c>
      <c r="AE3" s="223" t="e">
        <f ca="1">INDEX(THREEPTPCT_COEFFS,1,1)+K3*INDEX(THREEPTPCT_COEFFS,1,2)+L2*INDEX(THREEPTPCT_COEFFS,1,3)+AA6*AA8</f>
        <v>#N/A</v>
      </c>
      <c r="AF3" s="55" t="e">
        <f ca="1">AC3-AD3</f>
        <v>#N/A</v>
      </c>
      <c r="AG3" s="223" t="e">
        <f ca="1">INDEX(TWOPTPCT_COEFFS,1,1)+AB3*INDEX(TWOPTPCT_COEFFS,1,2)+I2*INDEX(TWOPTPCT_COEFFS,1,3)+G2*INDEX(TWOPTPCT_COEFFS,1,4)+L2*INDEX(TWOPTPCT_COEFFS,1,5)+AB6*AB8</f>
        <v>#N/A</v>
      </c>
      <c r="AH3" s="223" t="e">
        <f ca="1">INDEX(FTA_COEFFS,1,1)+O3*INDEX(FTA_COEFFS,1,2)+N2*INDEX(FTA_COEFFS,1,3)+(Q3+R3)*INDEX(FTA_COEFFS,1,4)+(Q2+R2)*INDEX(FTA_COEFFS,1,5)+M2*INDEX(FTA_COEFFS,1,6)+AC6*AC8</f>
        <v>#N/A</v>
      </c>
      <c r="AI3" s="223" t="e">
        <f ca="1">INDEX(FTPCT_COEFFS,1,1)+P3*INDEX(FTPCT_COEFFS,1,2)+F3*INDEX(FTPCT_COEFFS,1,3)+G2*INDEX(FTPCT_COEFFS,1,4)+AD6*AD8</f>
        <v>#N/A</v>
      </c>
      <c r="AJ3" s="338" t="e">
        <f ca="1">AD3*AE3/100+AF3*AG3+AH3*AI3/100</f>
        <v>#N/A</v>
      </c>
      <c r="AK3" s="55"/>
      <c r="AL3" s="55"/>
      <c r="AM3" s="55"/>
      <c r="AN3" s="55"/>
      <c r="AO3" s="55"/>
      <c r="AP3" s="55"/>
      <c r="AQ3" s="55"/>
      <c r="AR3" s="55"/>
    </row>
    <row r="4" spans="1:51" x14ac:dyDescent="0.3">
      <c r="A4" s="54" t="e">
        <f ca="1">IF(D2&gt;(D3+(AVERAGE(V2,W2)-AVERAGE(V3,W3))/2)+2.5,C2,IF(D3&gt;(D2+(AVERAGE(V3,W3)-AVERAGE(V2,W2))/2)+2.5,C3,"Close"))</f>
        <v>#N/A</v>
      </c>
      <c r="B4" s="64" t="e">
        <f ca="1">IF(D3&gt;D2,C3,C2)</f>
        <v>#N/A</v>
      </c>
      <c r="D4" s="56"/>
      <c r="X4" s="55"/>
      <c r="Y4" s="55"/>
      <c r="Z4" s="55"/>
      <c r="AA4" s="55"/>
      <c r="AB4" s="55"/>
      <c r="AC4" s="337"/>
      <c r="AD4" s="337"/>
      <c r="AE4" s="337"/>
      <c r="AF4" s="337"/>
      <c r="AG4" s="337"/>
      <c r="AH4" s="337"/>
      <c r="AI4" s="337"/>
      <c r="AJ4" s="337"/>
      <c r="AK4" s="337"/>
      <c r="AL4" s="337"/>
      <c r="AM4" s="55"/>
      <c r="AN4" s="55"/>
      <c r="AO4" s="55"/>
      <c r="AP4" s="55"/>
      <c r="AQ4" s="55"/>
      <c r="AR4" s="55"/>
      <c r="AS4" s="55"/>
    </row>
    <row r="5" spans="1:51" x14ac:dyDescent="0.3">
      <c r="C5" s="65">
        <f>C2</f>
        <v>0</v>
      </c>
      <c r="D5" s="166">
        <f ca="1">COUNTIF(A:A,C5)</f>
        <v>0</v>
      </c>
      <c r="E5" s="52">
        <f ca="1">ROUND(D5*13/1000,0)</f>
        <v>0</v>
      </c>
      <c r="X5" s="54" t="s">
        <v>1305</v>
      </c>
      <c r="Y5" s="54" t="s">
        <v>128</v>
      </c>
      <c r="Z5" s="54" t="s">
        <v>157</v>
      </c>
      <c r="AA5" s="54" t="s">
        <v>151</v>
      </c>
      <c r="AB5" s="54" t="s">
        <v>1327</v>
      </c>
      <c r="AC5" s="54" t="s">
        <v>129</v>
      </c>
      <c r="AD5" s="54" t="s">
        <v>116</v>
      </c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</row>
    <row r="6" spans="1:51" x14ac:dyDescent="0.3">
      <c r="C6" s="65">
        <f>C3</f>
        <v>0</v>
      </c>
      <c r="D6" s="166">
        <f ca="1">COUNTIF(A:A,C6)</f>
        <v>0</v>
      </c>
      <c r="E6" s="52">
        <f ca="1">IF(E5&lt;13,E5+1,0)</f>
        <v>1</v>
      </c>
      <c r="X6" s="54"/>
      <c r="Y6" s="54">
        <f>Formulas!A6</f>
        <v>6.4436999999999998</v>
      </c>
      <c r="Z6" s="54">
        <f>Formulas!A13</f>
        <v>4.9371</v>
      </c>
      <c r="AA6" s="54">
        <f>Formulas!A20</f>
        <v>11.350300000000001</v>
      </c>
      <c r="AB6" s="54">
        <f>Formulas!A27</f>
        <v>7.1900000000000006E-2</v>
      </c>
      <c r="AC6" s="54">
        <f>Formulas!A34</f>
        <v>6.2766000000000002</v>
      </c>
      <c r="AD6" s="54">
        <f>Formulas!A41</f>
        <v>11.042999999999999</v>
      </c>
      <c r="AE6" s="54"/>
      <c r="AF6" s="336"/>
      <c r="AG6" s="336"/>
      <c r="AH6" s="336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</row>
    <row r="7" spans="1:51" x14ac:dyDescent="0.3">
      <c r="C7" s="65" t="str">
        <f>"Close"</f>
        <v>Close</v>
      </c>
      <c r="D7" s="166">
        <f ca="1">COUNTIF(A:A,C7)</f>
        <v>0</v>
      </c>
      <c r="X7" s="336"/>
      <c r="Y7" s="336">
        <f ca="1">1.5*RAND()^2*IF(RAND()&gt;0.5,1,-1)</f>
        <v>1.057375750413948</v>
      </c>
      <c r="Z7" s="336">
        <f t="shared" ref="Z7:AD8" ca="1" si="0">1.5*RAND()^2*IF(RAND()&gt;0.5,1,-1)</f>
        <v>-0.11509266223746452</v>
      </c>
      <c r="AA7" s="336">
        <f t="shared" ca="1" si="0"/>
        <v>1.1508031189685131</v>
      </c>
      <c r="AB7" s="336">
        <f t="shared" ca="1" si="0"/>
        <v>-1.0619643812559152E-3</v>
      </c>
      <c r="AC7" s="336">
        <f t="shared" ca="1" si="0"/>
        <v>6.8314024643735316E-2</v>
      </c>
      <c r="AD7" s="336">
        <f t="shared" ca="1" si="0"/>
        <v>1.243096393187531</v>
      </c>
      <c r="AE7" s="336"/>
      <c r="AF7" s="336"/>
      <c r="AG7" s="336"/>
      <c r="AH7" s="336"/>
      <c r="AI7" s="54"/>
      <c r="AJ7" s="54"/>
      <c r="AK7" s="54"/>
      <c r="AL7" s="336"/>
      <c r="AM7" s="336"/>
      <c r="AN7" s="336"/>
      <c r="AO7" s="336"/>
      <c r="AP7" s="54"/>
      <c r="AQ7" s="336"/>
      <c r="AR7" s="336"/>
      <c r="AS7" s="336"/>
      <c r="AT7" s="54"/>
      <c r="AU7" s="54"/>
      <c r="AV7" s="54"/>
      <c r="AW7" s="54"/>
      <c r="AX7" s="54"/>
      <c r="AY7" s="54"/>
    </row>
    <row r="8" spans="1:51" x14ac:dyDescent="0.3">
      <c r="C8" s="54"/>
      <c r="D8" s="165">
        <f ca="1">IF((RAND()*500)&gt;D5,C6,C5)</f>
        <v>0</v>
      </c>
      <c r="Y8" s="336">
        <f ca="1">1.5*RAND()^2*IF(RAND()&gt;0.5,1,-1)</f>
        <v>-2.3759554537544161E-2</v>
      </c>
      <c r="Z8" s="336">
        <f t="shared" ca="1" si="0"/>
        <v>6.7030530977401086E-5</v>
      </c>
      <c r="AA8" s="336">
        <f t="shared" ca="1" si="0"/>
        <v>-6.5900168277475468E-2</v>
      </c>
      <c r="AB8" s="336">
        <f t="shared" ca="1" si="0"/>
        <v>0.97444460396066823</v>
      </c>
      <c r="AC8" s="336">
        <f t="shared" ca="1" si="0"/>
        <v>0.25153163868573125</v>
      </c>
      <c r="AD8" s="336">
        <f t="shared" ca="1" si="0"/>
        <v>-3.9119396583832886E-2</v>
      </c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</row>
    <row r="9" spans="1:51" x14ac:dyDescent="0.3">
      <c r="B9" s="54" t="s">
        <v>172</v>
      </c>
      <c r="C9" s="53">
        <f>C2</f>
        <v>0</v>
      </c>
      <c r="D9" s="56" t="e">
        <f ca="1">AJ9</f>
        <v>#N/A</v>
      </c>
      <c r="E9" s="52" t="e">
        <f>E2</f>
        <v>#N/A</v>
      </c>
      <c r="F9" s="52" t="e">
        <f t="shared" ref="F9:W9" si="1">F2</f>
        <v>#N/A</v>
      </c>
      <c r="G9" s="52" t="e">
        <f t="shared" si="1"/>
        <v>#N/A</v>
      </c>
      <c r="H9" s="52" t="e">
        <f t="shared" si="1"/>
        <v>#N/A</v>
      </c>
      <c r="I9" s="52" t="e">
        <f t="shared" si="1"/>
        <v>#N/A</v>
      </c>
      <c r="J9" s="52" t="e">
        <f t="shared" si="1"/>
        <v>#N/A</v>
      </c>
      <c r="K9" s="52" t="e">
        <f t="shared" si="1"/>
        <v>#N/A</v>
      </c>
      <c r="L9" s="52" t="e">
        <f t="shared" si="1"/>
        <v>#N/A</v>
      </c>
      <c r="M9" s="52" t="e">
        <f t="shared" si="1"/>
        <v>#N/A</v>
      </c>
      <c r="N9" s="52" t="e">
        <f t="shared" si="1"/>
        <v>#N/A</v>
      </c>
      <c r="O9" s="52" t="e">
        <f t="shared" si="1"/>
        <v>#N/A</v>
      </c>
      <c r="P9" s="52" t="e">
        <f t="shared" si="1"/>
        <v>#N/A</v>
      </c>
      <c r="Q9" s="52" t="e">
        <f t="shared" si="1"/>
        <v>#N/A</v>
      </c>
      <c r="R9" s="52" t="e">
        <f t="shared" si="1"/>
        <v>#N/A</v>
      </c>
      <c r="S9" s="52" t="e">
        <f t="shared" si="1"/>
        <v>#N/A</v>
      </c>
      <c r="T9" s="52" t="e">
        <f t="shared" si="1"/>
        <v>#N/A</v>
      </c>
      <c r="U9" s="52" t="e">
        <f t="shared" si="1"/>
        <v>#N/A</v>
      </c>
      <c r="V9" s="52" t="e">
        <f t="shared" si="1"/>
        <v>#N/A</v>
      </c>
      <c r="W9" s="52" t="e">
        <f t="shared" si="1"/>
        <v>#N/A</v>
      </c>
      <c r="X9" s="55" t="e">
        <f t="shared" ref="X9:X10" si="2">(H9-(O9*P9)/100-3*(J9*K9)/100)/2</f>
        <v>#N/A</v>
      </c>
      <c r="Y9" s="55" t="e">
        <f t="shared" ref="Y9:Y10" si="3">SUM(X9,(J9*K9/100))/(F9/100)</f>
        <v>#N/A</v>
      </c>
      <c r="Z9" s="55" t="e">
        <f t="shared" ref="Z9" si="4">U9*0.5+U10*0.5</f>
        <v>#N/A</v>
      </c>
      <c r="AA9" s="55" t="e">
        <f t="shared" ref="AA9:AA10" si="5">J9/Y9</f>
        <v>#N/A</v>
      </c>
      <c r="AB9" s="336" t="e">
        <f t="shared" ref="AB9:AB10" si="6">X9/(Y9-J9)</f>
        <v>#N/A</v>
      </c>
      <c r="AC9" s="223" t="e">
        <f ca="1">INDEX(FGA_COEFFS,1,1)+Z9*INDEX(FGA_COEFFS,1,2)+Y9*INDEX(FGA_COEFFS,1,3)+R9*INDEX(FGA_COEFFS,1,4)+Q10*INDEX(FGA_COEFFS,1,5)+S9*INDEX(FGA_COEFFS,1,6)+T10*INDEX(FGA_COEFFS,1,7)+M10*INDEX(FGA_COEFFS,1,8)+Y13*Y14</f>
        <v>#N/A</v>
      </c>
      <c r="AD9" s="223" t="e">
        <f ca="1">INDEX(THREEPTA_COEFFS,1,1)+AC9*INDEX(THREEPTA_COEFFS,1,2)+J9*INDEX(THREEPTA_COEFFS,1,3)+AA9*INDEX(THREEPTA_COEFFS,1,4)+K9*INDEX(THREEPTA_COEFFS,1,5)+L10*INDEX(THREEPTA_COEFFS,1,6)+Z13*Z14</f>
        <v>#N/A</v>
      </c>
      <c r="AE9" s="223" t="e">
        <f ca="1">INDEX(THREEPTPCT_COEFFS,1,1)+K9*INDEX(THREEPTPCT_COEFFS,1,2)+L10*INDEX(THREEPTPCT_COEFFS,1,3)+AA13*AA14</f>
        <v>#N/A</v>
      </c>
      <c r="AF9" s="55" t="e">
        <f t="shared" ref="AF9:AF10" ca="1" si="7">AC9-AD9</f>
        <v>#N/A</v>
      </c>
      <c r="AG9" s="223" t="e">
        <f ca="1">INDEX(TWOPTPCT_COEFFS,1,1)+AB9*INDEX(TWOPTPCT_COEFFS,1,2)+I10*INDEX(TWOPTPCT_COEFFS,1,3)+G10*INDEX(TWOPTPCT_COEFFS,1,4)+L10*INDEX(TWOPTPCT_COEFFS,1,5)+AB13*AB14</f>
        <v>#N/A</v>
      </c>
      <c r="AH9" s="223" t="e">
        <f ca="1">INDEX(FTA_COEFFS,1,1)+O9*INDEX(FTA_COEFFS,1,2)+N10*INDEX(FTA_COEFFS,1,3)+(Q9+R9)*INDEX(FTA_COEFFS,1,4)+(Q10+R10)*INDEX(FTA_COEFFS,1,5)+M10*INDEX(FTA_COEFFS,1,6)+AC13*AC14</f>
        <v>#N/A</v>
      </c>
      <c r="AI9" s="223" t="e">
        <f ca="1">INDEX(FTPCT_COEFFS,1,1)+P9*INDEX(FTPCT_COEFFS,1,2)+F9*INDEX(FTPCT_COEFFS,1,3)+G10*INDEX(FTPCT_COEFFS,1,4)+AD13*AD14</f>
        <v>#N/A</v>
      </c>
      <c r="AJ9" s="338" t="e">
        <f t="shared" ref="AJ9:AJ10" ca="1" si="8">AD9*AE9/100+AF9*AG9+AH9*AI9/100</f>
        <v>#N/A</v>
      </c>
      <c r="AK9" s="55"/>
      <c r="AL9" s="55"/>
      <c r="AM9" s="55"/>
      <c r="AN9" s="55"/>
      <c r="AO9" s="55"/>
      <c r="AP9" s="55"/>
      <c r="AQ9" s="55"/>
      <c r="AR9" s="55"/>
    </row>
    <row r="10" spans="1:51" x14ac:dyDescent="0.3">
      <c r="B10" s="54" t="s">
        <v>175</v>
      </c>
      <c r="C10" s="54">
        <f>C3</f>
        <v>0</v>
      </c>
      <c r="D10" s="56" t="e">
        <f ca="1">AJ10</f>
        <v>#N/A</v>
      </c>
      <c r="E10" s="52" t="e">
        <f>E3</f>
        <v>#N/A</v>
      </c>
      <c r="F10" s="52" t="e">
        <f t="shared" ref="F10:W10" si="9">F3</f>
        <v>#N/A</v>
      </c>
      <c r="G10" s="52" t="e">
        <f t="shared" si="9"/>
        <v>#N/A</v>
      </c>
      <c r="H10" s="52" t="e">
        <f t="shared" si="9"/>
        <v>#N/A</v>
      </c>
      <c r="I10" s="52" t="e">
        <f t="shared" si="9"/>
        <v>#N/A</v>
      </c>
      <c r="J10" s="52" t="e">
        <f t="shared" si="9"/>
        <v>#N/A</v>
      </c>
      <c r="K10" s="52" t="e">
        <f t="shared" si="9"/>
        <v>#N/A</v>
      </c>
      <c r="L10" s="52" t="e">
        <f t="shared" si="9"/>
        <v>#N/A</v>
      </c>
      <c r="M10" s="52" t="e">
        <f t="shared" si="9"/>
        <v>#N/A</v>
      </c>
      <c r="N10" s="52" t="e">
        <f t="shared" si="9"/>
        <v>#N/A</v>
      </c>
      <c r="O10" s="52" t="e">
        <f t="shared" si="9"/>
        <v>#N/A</v>
      </c>
      <c r="P10" s="52" t="e">
        <f t="shared" si="9"/>
        <v>#N/A</v>
      </c>
      <c r="Q10" s="52" t="e">
        <f t="shared" si="9"/>
        <v>#N/A</v>
      </c>
      <c r="R10" s="52" t="e">
        <f t="shared" si="9"/>
        <v>#N/A</v>
      </c>
      <c r="S10" s="52" t="e">
        <f t="shared" si="9"/>
        <v>#N/A</v>
      </c>
      <c r="T10" s="52" t="e">
        <f t="shared" si="9"/>
        <v>#N/A</v>
      </c>
      <c r="U10" s="52" t="e">
        <f t="shared" si="9"/>
        <v>#N/A</v>
      </c>
      <c r="V10" s="52" t="e">
        <f t="shared" si="9"/>
        <v>#N/A</v>
      </c>
      <c r="W10" s="52" t="e">
        <f t="shared" si="9"/>
        <v>#N/A</v>
      </c>
      <c r="X10" s="55" t="e">
        <f t="shared" si="2"/>
        <v>#N/A</v>
      </c>
      <c r="Y10" s="55" t="e">
        <f t="shared" si="3"/>
        <v>#N/A</v>
      </c>
      <c r="Z10" s="55" t="e">
        <f t="shared" ref="Z10" si="10">Z9</f>
        <v>#N/A</v>
      </c>
      <c r="AA10" s="55" t="e">
        <f t="shared" si="5"/>
        <v>#N/A</v>
      </c>
      <c r="AB10" s="336" t="e">
        <f t="shared" si="6"/>
        <v>#N/A</v>
      </c>
      <c r="AC10" s="223" t="e">
        <f ca="1">INDEX(FGA_COEFFS,1,1)+Z10*INDEX(FGA_COEFFS,1,2)+Y10*INDEX(FGA_COEFFS,1,3)+R10*INDEX(FGA_COEFFS,1,4)+Q9*INDEX(FGA_COEFFS,1,5)+S10*INDEX(FGA_COEFFS,1,6)+T9*INDEX(FGA_COEFFS,1,7)+M9*INDEX(FGA_COEFFS,1,8)+Y13*Y15</f>
        <v>#N/A</v>
      </c>
      <c r="AD10" s="223" t="e">
        <f ca="1">INDEX(THREEPTA_COEFFS,1,1)+AC10*INDEX(THREEPTA_COEFFS,1,2)+J10*INDEX(THREEPTA_COEFFS,1,3)+AA10*INDEX(THREEPTA_COEFFS,1,4)+K10*INDEX(THREEPTA_COEFFS,1,5)+L9*INDEX(THREEPTA_COEFFS,1,6)+Z13*Z15</f>
        <v>#N/A</v>
      </c>
      <c r="AE10" s="223" t="e">
        <f ca="1">INDEX(THREEPTPCT_COEFFS,1,1)+K10*INDEX(THREEPTPCT_COEFFS,1,2)+L9*INDEX(THREEPTPCT_COEFFS,1,3)+AA13*AA15</f>
        <v>#N/A</v>
      </c>
      <c r="AF10" s="55" t="e">
        <f t="shared" ca="1" si="7"/>
        <v>#N/A</v>
      </c>
      <c r="AG10" s="223" t="e">
        <f ca="1">INDEX(TWOPTPCT_COEFFS,1,1)+AB10*INDEX(TWOPTPCT_COEFFS,1,2)+I9*INDEX(TWOPTPCT_COEFFS,1,3)+G9*INDEX(TWOPTPCT_COEFFS,1,4)+L9*INDEX(TWOPTPCT_COEFFS,1,5)+AB13*AB15</f>
        <v>#N/A</v>
      </c>
      <c r="AH10" s="223" t="e">
        <f ca="1">INDEX(FTA_COEFFS,1,1)+O10*INDEX(FTA_COEFFS,1,2)+N9*INDEX(FTA_COEFFS,1,3)+(Q10+R10)*INDEX(FTA_COEFFS,1,4)+(Q9+R9)*INDEX(FTA_COEFFS,1,5)+M9*INDEX(FTA_COEFFS,1,6)+AC13*AC15</f>
        <v>#N/A</v>
      </c>
      <c r="AI10" s="223" t="e">
        <f ca="1">INDEX(FTPCT_COEFFS,1,1)+P10*INDEX(FTPCT_COEFFS,1,2)+F10*INDEX(FTPCT_COEFFS,1,3)+G9*INDEX(FTPCT_COEFFS,1,4)+AD13*AD15</f>
        <v>#N/A</v>
      </c>
      <c r="AJ10" s="338" t="e">
        <f t="shared" ca="1" si="8"/>
        <v>#N/A</v>
      </c>
      <c r="AK10" s="55"/>
      <c r="AL10" s="55"/>
      <c r="AM10" s="55"/>
      <c r="AN10" s="55"/>
      <c r="AO10" s="55"/>
      <c r="AP10" s="55"/>
      <c r="AQ10" s="55"/>
      <c r="AR10" s="55"/>
    </row>
    <row r="11" spans="1:51" x14ac:dyDescent="0.3">
      <c r="A11" s="54" t="e">
        <f ca="1">IF(D9&gt;(D10+(AVERAGE(V9,W9)-AVERAGE(V10,W10))/2)+2.5,C9,IF(D10&gt;(D9+(AVERAGE(V10,W10)-AVERAGE(V9,W9))/2)+2.5,C10,"Close"))</f>
        <v>#N/A</v>
      </c>
      <c r="B11" s="64" t="e">
        <f ca="1">IF(D10&gt;D9,C10,C9)</f>
        <v>#N/A</v>
      </c>
      <c r="D11" s="56"/>
      <c r="X11" s="55"/>
      <c r="Y11" s="55"/>
      <c r="Z11" s="55"/>
      <c r="AA11" s="55"/>
      <c r="AB11" s="55"/>
      <c r="AC11" s="337"/>
      <c r="AD11" s="337"/>
      <c r="AE11" s="337"/>
      <c r="AF11" s="337"/>
      <c r="AG11" s="337"/>
      <c r="AH11" s="337"/>
      <c r="AI11" s="337"/>
      <c r="AJ11" s="337"/>
      <c r="AK11" s="337"/>
      <c r="AL11" s="337"/>
      <c r="AM11" s="55"/>
      <c r="AN11" s="55"/>
      <c r="AO11" s="55"/>
      <c r="AP11" s="55"/>
      <c r="AQ11" s="55"/>
      <c r="AR11" s="55"/>
      <c r="AS11" s="55"/>
    </row>
    <row r="12" spans="1:51" x14ac:dyDescent="0.3">
      <c r="X12" s="54" t="s">
        <v>1305</v>
      </c>
      <c r="Y12" s="54" t="s">
        <v>128</v>
      </c>
      <c r="Z12" s="54" t="s">
        <v>157</v>
      </c>
      <c r="AA12" s="54" t="s">
        <v>151</v>
      </c>
      <c r="AB12" s="54" t="s">
        <v>1327</v>
      </c>
      <c r="AC12" s="54" t="s">
        <v>129</v>
      </c>
      <c r="AD12" s="54" t="s">
        <v>116</v>
      </c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</row>
    <row r="13" spans="1:51" x14ac:dyDescent="0.3">
      <c r="X13" s="54"/>
      <c r="Y13" s="54">
        <f>Y6</f>
        <v>6.4436999999999998</v>
      </c>
      <c r="Z13" s="54">
        <f t="shared" ref="Z13:AD13" si="11">Z6</f>
        <v>4.9371</v>
      </c>
      <c r="AA13" s="54">
        <f t="shared" si="11"/>
        <v>11.350300000000001</v>
      </c>
      <c r="AB13" s="54">
        <f t="shared" si="11"/>
        <v>7.1900000000000006E-2</v>
      </c>
      <c r="AC13" s="54">
        <f t="shared" si="11"/>
        <v>6.2766000000000002</v>
      </c>
      <c r="AD13" s="54">
        <f t="shared" si="11"/>
        <v>11.042999999999999</v>
      </c>
      <c r="AE13" s="54"/>
      <c r="AF13" s="336"/>
      <c r="AG13" s="336"/>
      <c r="AH13" s="336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</row>
    <row r="14" spans="1:51" x14ac:dyDescent="0.3">
      <c r="D14" s="56"/>
      <c r="X14" s="336"/>
      <c r="Y14" s="336">
        <f t="shared" ref="Y14:AD77" ca="1" si="12">1.5*RAND()^2*IF(RAND()&gt;0.5,1,-1)</f>
        <v>1.1797234764648192</v>
      </c>
      <c r="Z14" s="336">
        <f t="shared" ca="1" si="12"/>
        <v>1.3690155391521142</v>
      </c>
      <c r="AA14" s="336">
        <f t="shared" ca="1" si="12"/>
        <v>-0.78652694231343157</v>
      </c>
      <c r="AB14" s="336">
        <f t="shared" ca="1" si="12"/>
        <v>1.3129694912660068</v>
      </c>
      <c r="AC14" s="336">
        <f t="shared" ca="1" si="12"/>
        <v>0.29792689694892516</v>
      </c>
      <c r="AD14" s="336">
        <f t="shared" ca="1" si="12"/>
        <v>1.0367607210630663</v>
      </c>
      <c r="AE14" s="336"/>
      <c r="AF14" s="336"/>
      <c r="AG14" s="336"/>
      <c r="AH14" s="336"/>
      <c r="AI14" s="54"/>
      <c r="AJ14" s="54"/>
      <c r="AK14" s="54"/>
      <c r="AL14" s="336"/>
      <c r="AM14" s="336"/>
      <c r="AN14" s="336"/>
      <c r="AO14" s="336"/>
      <c r="AP14" s="54"/>
      <c r="AQ14" s="336"/>
      <c r="AR14" s="336"/>
      <c r="AS14" s="336"/>
    </row>
    <row r="15" spans="1:51" x14ac:dyDescent="0.3">
      <c r="C15" s="54"/>
      <c r="D15" s="56"/>
      <c r="Y15" s="336">
        <f t="shared" ca="1" si="12"/>
        <v>0.17745968383341856</v>
      </c>
      <c r="Z15" s="336">
        <f t="shared" ca="1" si="12"/>
        <v>-0.36257986923279029</v>
      </c>
      <c r="AA15" s="336">
        <f t="shared" ca="1" si="12"/>
        <v>0.17525256182868867</v>
      </c>
      <c r="AB15" s="336">
        <f t="shared" ca="1" si="12"/>
        <v>0.19682981638687974</v>
      </c>
      <c r="AC15" s="336">
        <f t="shared" ca="1" si="12"/>
        <v>0.25176627808659913</v>
      </c>
      <c r="AD15" s="336">
        <f t="shared" ca="1" si="12"/>
        <v>-0.90514043197466298</v>
      </c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</row>
    <row r="16" spans="1:51" x14ac:dyDescent="0.3">
      <c r="B16" s="54" t="s">
        <v>172</v>
      </c>
      <c r="C16" s="53">
        <f>C9</f>
        <v>0</v>
      </c>
      <c r="D16" s="56" t="e">
        <f ca="1">AJ16</f>
        <v>#N/A</v>
      </c>
      <c r="E16" s="52" t="e">
        <f t="shared" ref="E16:W16" si="13">E9</f>
        <v>#N/A</v>
      </c>
      <c r="F16" s="52" t="e">
        <f t="shared" si="13"/>
        <v>#N/A</v>
      </c>
      <c r="G16" s="52" t="e">
        <f t="shared" si="13"/>
        <v>#N/A</v>
      </c>
      <c r="H16" s="52" t="e">
        <f t="shared" si="13"/>
        <v>#N/A</v>
      </c>
      <c r="I16" s="52" t="e">
        <f t="shared" si="13"/>
        <v>#N/A</v>
      </c>
      <c r="J16" s="52" t="e">
        <f t="shared" si="13"/>
        <v>#N/A</v>
      </c>
      <c r="K16" s="52" t="e">
        <f t="shared" si="13"/>
        <v>#N/A</v>
      </c>
      <c r="L16" s="52" t="e">
        <f t="shared" si="13"/>
        <v>#N/A</v>
      </c>
      <c r="M16" s="52" t="e">
        <f t="shared" si="13"/>
        <v>#N/A</v>
      </c>
      <c r="N16" s="52" t="e">
        <f t="shared" si="13"/>
        <v>#N/A</v>
      </c>
      <c r="O16" s="52" t="e">
        <f t="shared" si="13"/>
        <v>#N/A</v>
      </c>
      <c r="P16" s="52" t="e">
        <f t="shared" si="13"/>
        <v>#N/A</v>
      </c>
      <c r="Q16" s="52" t="e">
        <f t="shared" si="13"/>
        <v>#N/A</v>
      </c>
      <c r="R16" s="52" t="e">
        <f t="shared" si="13"/>
        <v>#N/A</v>
      </c>
      <c r="S16" s="52" t="e">
        <f t="shared" si="13"/>
        <v>#N/A</v>
      </c>
      <c r="T16" s="52" t="e">
        <f t="shared" si="13"/>
        <v>#N/A</v>
      </c>
      <c r="U16" s="52" t="e">
        <f t="shared" si="13"/>
        <v>#N/A</v>
      </c>
      <c r="V16" s="52" t="e">
        <f t="shared" si="13"/>
        <v>#N/A</v>
      </c>
      <c r="W16" s="52" t="e">
        <f t="shared" si="13"/>
        <v>#N/A</v>
      </c>
      <c r="X16" s="55" t="e">
        <f t="shared" ref="X16:X17" si="14">(H16-(O16*P16)/100-3*(J16*K16)/100)/2</f>
        <v>#N/A</v>
      </c>
      <c r="Y16" s="55" t="e">
        <f t="shared" ref="Y16:Y17" si="15">SUM(X16,(J16*K16/100))/(F16/100)</f>
        <v>#N/A</v>
      </c>
      <c r="Z16" s="55" t="e">
        <f t="shared" ref="Z16" si="16">U16*0.5+U17*0.5</f>
        <v>#N/A</v>
      </c>
      <c r="AA16" s="55" t="e">
        <f t="shared" ref="AA16:AA17" si="17">J16/Y16</f>
        <v>#N/A</v>
      </c>
      <c r="AB16" s="336" t="e">
        <f t="shared" ref="AB16:AB17" si="18">X16/(Y16-J16)</f>
        <v>#N/A</v>
      </c>
      <c r="AC16" s="223" t="e">
        <f ca="1">INDEX(FGA_COEFFS,1,1)+Z16*INDEX(FGA_COEFFS,1,2)+Y16*INDEX(FGA_COEFFS,1,3)+R16*INDEX(FGA_COEFFS,1,4)+Q17*INDEX(FGA_COEFFS,1,5)+S16*INDEX(FGA_COEFFS,1,6)+T17*INDEX(FGA_COEFFS,1,7)+M17*INDEX(FGA_COEFFS,1,8)+Y20*Y21</f>
        <v>#N/A</v>
      </c>
      <c r="AD16" s="223" t="e">
        <f ca="1">INDEX(THREEPTA_COEFFS,1,1)+AC16*INDEX(THREEPTA_COEFFS,1,2)+J16*INDEX(THREEPTA_COEFFS,1,3)+AA16*INDEX(THREEPTA_COEFFS,1,4)+K16*INDEX(THREEPTA_COEFFS,1,5)+L17*INDEX(THREEPTA_COEFFS,1,6)+Z20*Z21</f>
        <v>#N/A</v>
      </c>
      <c r="AE16" s="223" t="e">
        <f ca="1">INDEX(THREEPTPCT_COEFFS,1,1)+K16*INDEX(THREEPTPCT_COEFFS,1,2)+L17*INDEX(THREEPTPCT_COEFFS,1,3)+AA20*AA21</f>
        <v>#N/A</v>
      </c>
      <c r="AF16" s="55" t="e">
        <f t="shared" ref="AF16:AF17" ca="1" si="19">AC16-AD16</f>
        <v>#N/A</v>
      </c>
      <c r="AG16" s="223" t="e">
        <f ca="1">INDEX(TWOPTPCT_COEFFS,1,1)+AB16*INDEX(TWOPTPCT_COEFFS,1,2)+I17*INDEX(TWOPTPCT_COEFFS,1,3)+G17*INDEX(TWOPTPCT_COEFFS,1,4)+L17*INDEX(TWOPTPCT_COEFFS,1,5)+AB20*AB21</f>
        <v>#N/A</v>
      </c>
      <c r="AH16" s="223" t="e">
        <f ca="1">INDEX(FTA_COEFFS,1,1)+O16*INDEX(FTA_COEFFS,1,2)+N17*INDEX(FTA_COEFFS,1,3)+(Q16+R16)*INDEX(FTA_COEFFS,1,4)+(Q17+R17)*INDEX(FTA_COEFFS,1,5)+M17*INDEX(FTA_COEFFS,1,6)+AC20*AC21</f>
        <v>#N/A</v>
      </c>
      <c r="AI16" s="223" t="e">
        <f ca="1">INDEX(FTPCT_COEFFS,1,1)+P16*INDEX(FTPCT_COEFFS,1,2)+F16*INDEX(FTPCT_COEFFS,1,3)+G17*INDEX(FTPCT_COEFFS,1,4)+AD20*AD21</f>
        <v>#N/A</v>
      </c>
      <c r="AJ16" s="338" t="e">
        <f t="shared" ref="AJ16:AJ17" ca="1" si="20">AD16*AE16/100+AF16*AG16+AH16*AI16/100</f>
        <v>#N/A</v>
      </c>
      <c r="AK16" s="55"/>
      <c r="AL16" s="55"/>
      <c r="AM16" s="55"/>
      <c r="AN16" s="55"/>
      <c r="AO16" s="55"/>
      <c r="AP16" s="55"/>
      <c r="AQ16" s="55"/>
      <c r="AR16" s="55"/>
    </row>
    <row r="17" spans="1:45" x14ac:dyDescent="0.3">
      <c r="B17" s="54" t="s">
        <v>175</v>
      </c>
      <c r="C17" s="54">
        <f>C10</f>
        <v>0</v>
      </c>
      <c r="D17" s="56" t="e">
        <f ca="1">AJ17</f>
        <v>#N/A</v>
      </c>
      <c r="E17" s="52" t="e">
        <f t="shared" ref="E17:W17" si="21">E10</f>
        <v>#N/A</v>
      </c>
      <c r="F17" s="52" t="e">
        <f t="shared" si="21"/>
        <v>#N/A</v>
      </c>
      <c r="G17" s="52" t="e">
        <f t="shared" si="21"/>
        <v>#N/A</v>
      </c>
      <c r="H17" s="52" t="e">
        <f t="shared" si="21"/>
        <v>#N/A</v>
      </c>
      <c r="I17" s="52" t="e">
        <f t="shared" si="21"/>
        <v>#N/A</v>
      </c>
      <c r="J17" s="52" t="e">
        <f t="shared" si="21"/>
        <v>#N/A</v>
      </c>
      <c r="K17" s="52" t="e">
        <f t="shared" si="21"/>
        <v>#N/A</v>
      </c>
      <c r="L17" s="52" t="e">
        <f t="shared" si="21"/>
        <v>#N/A</v>
      </c>
      <c r="M17" s="52" t="e">
        <f t="shared" si="21"/>
        <v>#N/A</v>
      </c>
      <c r="N17" s="52" t="e">
        <f t="shared" si="21"/>
        <v>#N/A</v>
      </c>
      <c r="O17" s="52" t="e">
        <f t="shared" si="21"/>
        <v>#N/A</v>
      </c>
      <c r="P17" s="52" t="e">
        <f t="shared" si="21"/>
        <v>#N/A</v>
      </c>
      <c r="Q17" s="52" t="e">
        <f t="shared" si="21"/>
        <v>#N/A</v>
      </c>
      <c r="R17" s="52" t="e">
        <f t="shared" si="21"/>
        <v>#N/A</v>
      </c>
      <c r="S17" s="52" t="e">
        <f t="shared" si="21"/>
        <v>#N/A</v>
      </c>
      <c r="T17" s="52" t="e">
        <f t="shared" si="21"/>
        <v>#N/A</v>
      </c>
      <c r="U17" s="52" t="e">
        <f t="shared" si="21"/>
        <v>#N/A</v>
      </c>
      <c r="V17" s="52" t="e">
        <f t="shared" si="21"/>
        <v>#N/A</v>
      </c>
      <c r="W17" s="52" t="e">
        <f t="shared" si="21"/>
        <v>#N/A</v>
      </c>
      <c r="X17" s="55" t="e">
        <f t="shared" si="14"/>
        <v>#N/A</v>
      </c>
      <c r="Y17" s="55" t="e">
        <f t="shared" si="15"/>
        <v>#N/A</v>
      </c>
      <c r="Z17" s="55" t="e">
        <f t="shared" ref="Z17" si="22">Z16</f>
        <v>#N/A</v>
      </c>
      <c r="AA17" s="55" t="e">
        <f t="shared" si="17"/>
        <v>#N/A</v>
      </c>
      <c r="AB17" s="336" t="e">
        <f t="shared" si="18"/>
        <v>#N/A</v>
      </c>
      <c r="AC17" s="223" t="e">
        <f ca="1">INDEX(FGA_COEFFS,1,1)+Z17*INDEX(FGA_COEFFS,1,2)+Y17*INDEX(FGA_COEFFS,1,3)+R17*INDEX(FGA_COEFFS,1,4)+Q16*INDEX(FGA_COEFFS,1,5)+S17*INDEX(FGA_COEFFS,1,6)+T16*INDEX(FGA_COEFFS,1,7)+M16*INDEX(FGA_COEFFS,1,8)+Y20*Y22</f>
        <v>#N/A</v>
      </c>
      <c r="AD17" s="223" t="e">
        <f ca="1">INDEX(THREEPTA_COEFFS,1,1)+AC17*INDEX(THREEPTA_COEFFS,1,2)+J17*INDEX(THREEPTA_COEFFS,1,3)+AA17*INDEX(THREEPTA_COEFFS,1,4)+K17*INDEX(THREEPTA_COEFFS,1,5)+L16*INDEX(THREEPTA_COEFFS,1,6)+Z20*Z22</f>
        <v>#N/A</v>
      </c>
      <c r="AE17" s="223" t="e">
        <f ca="1">INDEX(THREEPTPCT_COEFFS,1,1)+K17*INDEX(THREEPTPCT_COEFFS,1,2)+L16*INDEX(THREEPTPCT_COEFFS,1,3)+AA20*AA22</f>
        <v>#N/A</v>
      </c>
      <c r="AF17" s="55" t="e">
        <f t="shared" ca="1" si="19"/>
        <v>#N/A</v>
      </c>
      <c r="AG17" s="223" t="e">
        <f ca="1">INDEX(TWOPTPCT_COEFFS,1,1)+AB17*INDEX(TWOPTPCT_COEFFS,1,2)+I16*INDEX(TWOPTPCT_COEFFS,1,3)+G16*INDEX(TWOPTPCT_COEFFS,1,4)+L16*INDEX(TWOPTPCT_COEFFS,1,5)+AB20*AB22</f>
        <v>#N/A</v>
      </c>
      <c r="AH17" s="223" t="e">
        <f ca="1">INDEX(FTA_COEFFS,1,1)+O17*INDEX(FTA_COEFFS,1,2)+N16*INDEX(FTA_COEFFS,1,3)+(Q17+R17)*INDEX(FTA_COEFFS,1,4)+(Q16+R16)*INDEX(FTA_COEFFS,1,5)+M16*INDEX(FTA_COEFFS,1,6)+AC20*AC22</f>
        <v>#N/A</v>
      </c>
      <c r="AI17" s="223" t="e">
        <f ca="1">INDEX(FTPCT_COEFFS,1,1)+P17*INDEX(FTPCT_COEFFS,1,2)+F17*INDEX(FTPCT_COEFFS,1,3)+G16*INDEX(FTPCT_COEFFS,1,4)+AD20*AD22</f>
        <v>#N/A</v>
      </c>
      <c r="AJ17" s="338" t="e">
        <f t="shared" ca="1" si="20"/>
        <v>#N/A</v>
      </c>
      <c r="AK17" s="55"/>
      <c r="AL17" s="55"/>
      <c r="AM17" s="55"/>
      <c r="AN17" s="55"/>
      <c r="AO17" s="55"/>
      <c r="AP17" s="55"/>
      <c r="AQ17" s="55"/>
      <c r="AR17" s="55"/>
    </row>
    <row r="18" spans="1:45" x14ac:dyDescent="0.3">
      <c r="A18" s="54" t="e">
        <f ca="1">IF(D16&gt;(D17+(AVERAGE(V16,W16)-AVERAGE(V17,W17))/2)+2.5,C16,IF(D17&gt;(D16+(AVERAGE(V17,W17)-AVERAGE(V16,W16))/2)+2.5,C17,"Close"))</f>
        <v>#N/A</v>
      </c>
      <c r="B18" s="64" t="e">
        <f ca="1">IF(D17&gt;D16,C17,C16)</f>
        <v>#N/A</v>
      </c>
      <c r="D18" s="56"/>
      <c r="X18" s="55"/>
      <c r="Y18" s="55"/>
      <c r="Z18" s="55"/>
      <c r="AA18" s="55"/>
      <c r="AB18" s="55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55"/>
      <c r="AN18" s="55"/>
      <c r="AO18" s="55"/>
      <c r="AP18" s="55"/>
      <c r="AQ18" s="55"/>
      <c r="AR18" s="55"/>
      <c r="AS18" s="55"/>
    </row>
    <row r="19" spans="1:45" x14ac:dyDescent="0.3">
      <c r="X19" s="54" t="s">
        <v>1305</v>
      </c>
      <c r="Y19" s="54" t="s">
        <v>128</v>
      </c>
      <c r="Z19" s="54" t="s">
        <v>157</v>
      </c>
      <c r="AA19" s="54" t="s">
        <v>151</v>
      </c>
      <c r="AB19" s="54" t="s">
        <v>1327</v>
      </c>
      <c r="AC19" s="54" t="s">
        <v>129</v>
      </c>
      <c r="AD19" s="54" t="s">
        <v>116</v>
      </c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</row>
    <row r="20" spans="1:45" x14ac:dyDescent="0.3">
      <c r="X20" s="54"/>
      <c r="Y20" s="54">
        <f t="shared" ref="Y20:AD20" si="23">Y13</f>
        <v>6.4436999999999998</v>
      </c>
      <c r="Z20" s="54">
        <f t="shared" si="23"/>
        <v>4.9371</v>
      </c>
      <c r="AA20" s="54">
        <f t="shared" si="23"/>
        <v>11.350300000000001</v>
      </c>
      <c r="AB20" s="54">
        <f t="shared" si="23"/>
        <v>7.1900000000000006E-2</v>
      </c>
      <c r="AC20" s="54">
        <f t="shared" si="23"/>
        <v>6.2766000000000002</v>
      </c>
      <c r="AD20" s="54">
        <f t="shared" si="23"/>
        <v>11.042999999999999</v>
      </c>
      <c r="AE20" s="54"/>
      <c r="AF20" s="336"/>
      <c r="AG20" s="336"/>
      <c r="AH20" s="336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</row>
    <row r="21" spans="1:45" x14ac:dyDescent="0.3">
      <c r="D21" s="56"/>
      <c r="X21" s="336"/>
      <c r="Y21" s="336">
        <f t="shared" ca="1" si="12"/>
        <v>-1.1809705066880274</v>
      </c>
      <c r="Z21" s="336">
        <f t="shared" ca="1" si="12"/>
        <v>0.76100571225880587</v>
      </c>
      <c r="AA21" s="336">
        <f t="shared" ca="1" si="12"/>
        <v>0.12689375028815703</v>
      </c>
      <c r="AB21" s="336">
        <f t="shared" ca="1" si="12"/>
        <v>1.1402376600644415</v>
      </c>
      <c r="AC21" s="336">
        <f t="shared" ca="1" si="12"/>
        <v>-0.40292073182802607</v>
      </c>
      <c r="AD21" s="336">
        <f t="shared" ca="1" si="12"/>
        <v>0.96376732683720412</v>
      </c>
      <c r="AE21" s="336"/>
      <c r="AF21" s="336"/>
      <c r="AG21" s="336"/>
      <c r="AH21" s="336"/>
      <c r="AI21" s="54"/>
      <c r="AJ21" s="54"/>
      <c r="AK21" s="54"/>
      <c r="AL21" s="336"/>
      <c r="AM21" s="336"/>
      <c r="AN21" s="336"/>
      <c r="AO21" s="336"/>
      <c r="AP21" s="54"/>
      <c r="AQ21" s="336"/>
      <c r="AR21" s="336"/>
      <c r="AS21" s="336"/>
    </row>
    <row r="22" spans="1:45" x14ac:dyDescent="0.3">
      <c r="C22" s="54"/>
      <c r="D22" s="56"/>
      <c r="Y22" s="336">
        <f t="shared" ca="1" si="12"/>
        <v>-0.10217253188140937</v>
      </c>
      <c r="Z22" s="336">
        <f t="shared" ca="1" si="12"/>
        <v>1.1530631036106886</v>
      </c>
      <c r="AA22" s="336">
        <f t="shared" ca="1" si="12"/>
        <v>-1.3779900896718802</v>
      </c>
      <c r="AB22" s="336">
        <f t="shared" ca="1" si="12"/>
        <v>0.81426412369731327</v>
      </c>
      <c r="AC22" s="336">
        <f t="shared" ca="1" si="12"/>
        <v>1.412962238286839</v>
      </c>
      <c r="AD22" s="336">
        <f t="shared" ca="1" si="12"/>
        <v>-0.45350775550804989</v>
      </c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</row>
    <row r="23" spans="1:45" x14ac:dyDescent="0.3">
      <c r="B23" s="54" t="s">
        <v>172</v>
      </c>
      <c r="C23" s="53">
        <f>C16</f>
        <v>0</v>
      </c>
      <c r="D23" s="56" t="e">
        <f t="shared" ref="D23:D24" ca="1" si="24">AJ23</f>
        <v>#N/A</v>
      </c>
      <c r="E23" s="52" t="e">
        <f t="shared" ref="E23:W23" si="25">E16</f>
        <v>#N/A</v>
      </c>
      <c r="F23" s="52" t="e">
        <f t="shared" si="25"/>
        <v>#N/A</v>
      </c>
      <c r="G23" s="52" t="e">
        <f t="shared" si="25"/>
        <v>#N/A</v>
      </c>
      <c r="H23" s="52" t="e">
        <f t="shared" si="25"/>
        <v>#N/A</v>
      </c>
      <c r="I23" s="52" t="e">
        <f t="shared" si="25"/>
        <v>#N/A</v>
      </c>
      <c r="J23" s="52" t="e">
        <f t="shared" si="25"/>
        <v>#N/A</v>
      </c>
      <c r="K23" s="52" t="e">
        <f t="shared" si="25"/>
        <v>#N/A</v>
      </c>
      <c r="L23" s="52" t="e">
        <f t="shared" si="25"/>
        <v>#N/A</v>
      </c>
      <c r="M23" s="52" t="e">
        <f t="shared" si="25"/>
        <v>#N/A</v>
      </c>
      <c r="N23" s="52" t="e">
        <f t="shared" si="25"/>
        <v>#N/A</v>
      </c>
      <c r="O23" s="52" t="e">
        <f t="shared" si="25"/>
        <v>#N/A</v>
      </c>
      <c r="P23" s="52" t="e">
        <f t="shared" si="25"/>
        <v>#N/A</v>
      </c>
      <c r="Q23" s="52" t="e">
        <f t="shared" si="25"/>
        <v>#N/A</v>
      </c>
      <c r="R23" s="52" t="e">
        <f t="shared" si="25"/>
        <v>#N/A</v>
      </c>
      <c r="S23" s="52" t="e">
        <f t="shared" si="25"/>
        <v>#N/A</v>
      </c>
      <c r="T23" s="52" t="e">
        <f t="shared" si="25"/>
        <v>#N/A</v>
      </c>
      <c r="U23" s="52" t="e">
        <f t="shared" si="25"/>
        <v>#N/A</v>
      </c>
      <c r="V23" s="52" t="e">
        <f t="shared" si="25"/>
        <v>#N/A</v>
      </c>
      <c r="W23" s="52" t="e">
        <f t="shared" si="25"/>
        <v>#N/A</v>
      </c>
      <c r="X23" s="55" t="e">
        <f t="shared" ref="X23:X24" si="26">(H23-(O23*P23)/100-3*(J23*K23)/100)/2</f>
        <v>#N/A</v>
      </c>
      <c r="Y23" s="55" t="e">
        <f t="shared" ref="Y23:Y24" si="27">SUM(X23,(J23*K23/100))/(F23/100)</f>
        <v>#N/A</v>
      </c>
      <c r="Z23" s="55" t="e">
        <f t="shared" ref="Z23" si="28">U23*0.5+U24*0.5</f>
        <v>#N/A</v>
      </c>
      <c r="AA23" s="55" t="e">
        <f t="shared" ref="AA23:AA24" si="29">J23/Y23</f>
        <v>#N/A</v>
      </c>
      <c r="AB23" s="336" t="e">
        <f t="shared" ref="AB23:AB24" si="30">X23/(Y23-J23)</f>
        <v>#N/A</v>
      </c>
      <c r="AC23" s="223" t="e">
        <f ca="1">INDEX(FGA_COEFFS,1,1)+Z23*INDEX(FGA_COEFFS,1,2)+Y23*INDEX(FGA_COEFFS,1,3)+R23*INDEX(FGA_COEFFS,1,4)+Q24*INDEX(FGA_COEFFS,1,5)+S23*INDEX(FGA_COEFFS,1,6)+T24*INDEX(FGA_COEFFS,1,7)+M24*INDEX(FGA_COEFFS,1,8)+Y27*Y28</f>
        <v>#N/A</v>
      </c>
      <c r="AD23" s="223" t="e">
        <f ca="1">INDEX(THREEPTA_COEFFS,1,1)+AC23*INDEX(THREEPTA_COEFFS,1,2)+J23*INDEX(THREEPTA_COEFFS,1,3)+AA23*INDEX(THREEPTA_COEFFS,1,4)+K23*INDEX(THREEPTA_COEFFS,1,5)+L24*INDEX(THREEPTA_COEFFS,1,6)+Z27*Z28</f>
        <v>#N/A</v>
      </c>
      <c r="AE23" s="223" t="e">
        <f ca="1">INDEX(THREEPTPCT_COEFFS,1,1)+K23*INDEX(THREEPTPCT_COEFFS,1,2)+L24*INDEX(THREEPTPCT_COEFFS,1,3)+AA27*AA28</f>
        <v>#N/A</v>
      </c>
      <c r="AF23" s="55" t="e">
        <f t="shared" ref="AF23:AF24" ca="1" si="31">AC23-AD23</f>
        <v>#N/A</v>
      </c>
      <c r="AG23" s="223" t="e">
        <f ca="1">INDEX(TWOPTPCT_COEFFS,1,1)+AB23*INDEX(TWOPTPCT_COEFFS,1,2)+I24*INDEX(TWOPTPCT_COEFFS,1,3)+G24*INDEX(TWOPTPCT_COEFFS,1,4)+L24*INDEX(TWOPTPCT_COEFFS,1,5)+AB27*AB28</f>
        <v>#N/A</v>
      </c>
      <c r="AH23" s="223" t="e">
        <f ca="1">INDEX(FTA_COEFFS,1,1)+O23*INDEX(FTA_COEFFS,1,2)+N24*INDEX(FTA_COEFFS,1,3)+(Q23+R23)*INDEX(FTA_COEFFS,1,4)+(Q24+R24)*INDEX(FTA_COEFFS,1,5)+M24*INDEX(FTA_COEFFS,1,6)+AC27*AC28</f>
        <v>#N/A</v>
      </c>
      <c r="AI23" s="223" t="e">
        <f ca="1">INDEX(FTPCT_COEFFS,1,1)+P23*INDEX(FTPCT_COEFFS,1,2)+F23*INDEX(FTPCT_COEFFS,1,3)+G24*INDEX(FTPCT_COEFFS,1,4)+AD27*AD28</f>
        <v>#N/A</v>
      </c>
      <c r="AJ23" s="338" t="e">
        <f t="shared" ref="AJ23:AJ24" ca="1" si="32">AD23*AE23/100+AF23*AG23+AH23*AI23/100</f>
        <v>#N/A</v>
      </c>
      <c r="AK23" s="55"/>
      <c r="AL23" s="55"/>
      <c r="AM23" s="55"/>
      <c r="AN23" s="55"/>
      <c r="AO23" s="55"/>
      <c r="AP23" s="55"/>
      <c r="AQ23" s="55"/>
      <c r="AR23" s="55"/>
    </row>
    <row r="24" spans="1:45" x14ac:dyDescent="0.3">
      <c r="B24" s="54" t="s">
        <v>175</v>
      </c>
      <c r="C24" s="54">
        <f>C17</f>
        <v>0</v>
      </c>
      <c r="D24" s="56" t="e">
        <f t="shared" ca="1" si="24"/>
        <v>#N/A</v>
      </c>
      <c r="E24" s="52" t="e">
        <f t="shared" ref="E24:W24" si="33">E17</f>
        <v>#N/A</v>
      </c>
      <c r="F24" s="52" t="e">
        <f t="shared" si="33"/>
        <v>#N/A</v>
      </c>
      <c r="G24" s="52" t="e">
        <f t="shared" si="33"/>
        <v>#N/A</v>
      </c>
      <c r="H24" s="52" t="e">
        <f t="shared" si="33"/>
        <v>#N/A</v>
      </c>
      <c r="I24" s="52" t="e">
        <f t="shared" si="33"/>
        <v>#N/A</v>
      </c>
      <c r="J24" s="52" t="e">
        <f t="shared" si="33"/>
        <v>#N/A</v>
      </c>
      <c r="K24" s="52" t="e">
        <f t="shared" si="33"/>
        <v>#N/A</v>
      </c>
      <c r="L24" s="52" t="e">
        <f t="shared" si="33"/>
        <v>#N/A</v>
      </c>
      <c r="M24" s="52" t="e">
        <f t="shared" si="33"/>
        <v>#N/A</v>
      </c>
      <c r="N24" s="52" t="e">
        <f t="shared" si="33"/>
        <v>#N/A</v>
      </c>
      <c r="O24" s="52" t="e">
        <f t="shared" si="33"/>
        <v>#N/A</v>
      </c>
      <c r="P24" s="52" t="e">
        <f t="shared" si="33"/>
        <v>#N/A</v>
      </c>
      <c r="Q24" s="52" t="e">
        <f t="shared" si="33"/>
        <v>#N/A</v>
      </c>
      <c r="R24" s="52" t="e">
        <f t="shared" si="33"/>
        <v>#N/A</v>
      </c>
      <c r="S24" s="52" t="e">
        <f t="shared" si="33"/>
        <v>#N/A</v>
      </c>
      <c r="T24" s="52" t="e">
        <f t="shared" si="33"/>
        <v>#N/A</v>
      </c>
      <c r="U24" s="52" t="e">
        <f t="shared" si="33"/>
        <v>#N/A</v>
      </c>
      <c r="V24" s="52" t="e">
        <f t="shared" si="33"/>
        <v>#N/A</v>
      </c>
      <c r="W24" s="52" t="e">
        <f t="shared" si="33"/>
        <v>#N/A</v>
      </c>
      <c r="X24" s="55" t="e">
        <f t="shared" si="26"/>
        <v>#N/A</v>
      </c>
      <c r="Y24" s="55" t="e">
        <f t="shared" si="27"/>
        <v>#N/A</v>
      </c>
      <c r="Z24" s="55" t="e">
        <f t="shared" ref="Z24" si="34">Z23</f>
        <v>#N/A</v>
      </c>
      <c r="AA24" s="55" t="e">
        <f t="shared" si="29"/>
        <v>#N/A</v>
      </c>
      <c r="AB24" s="336" t="e">
        <f t="shared" si="30"/>
        <v>#N/A</v>
      </c>
      <c r="AC24" s="223" t="e">
        <f ca="1">INDEX(FGA_COEFFS,1,1)+Z24*INDEX(FGA_COEFFS,1,2)+Y24*INDEX(FGA_COEFFS,1,3)+R24*INDEX(FGA_COEFFS,1,4)+Q23*INDEX(FGA_COEFFS,1,5)+S24*INDEX(FGA_COEFFS,1,6)+T23*INDEX(FGA_COEFFS,1,7)+M23*INDEX(FGA_COEFFS,1,8)+Y27*Y29</f>
        <v>#N/A</v>
      </c>
      <c r="AD24" s="223" t="e">
        <f ca="1">INDEX(THREEPTA_COEFFS,1,1)+AC24*INDEX(THREEPTA_COEFFS,1,2)+J24*INDEX(THREEPTA_COEFFS,1,3)+AA24*INDEX(THREEPTA_COEFFS,1,4)+K24*INDEX(THREEPTA_COEFFS,1,5)+L23*INDEX(THREEPTA_COEFFS,1,6)+Z27*Z29</f>
        <v>#N/A</v>
      </c>
      <c r="AE24" s="223" t="e">
        <f ca="1">INDEX(THREEPTPCT_COEFFS,1,1)+K24*INDEX(THREEPTPCT_COEFFS,1,2)+L23*INDEX(THREEPTPCT_COEFFS,1,3)+AA27*AA29</f>
        <v>#N/A</v>
      </c>
      <c r="AF24" s="55" t="e">
        <f t="shared" ca="1" si="31"/>
        <v>#N/A</v>
      </c>
      <c r="AG24" s="223" t="e">
        <f ca="1">INDEX(TWOPTPCT_COEFFS,1,1)+AB24*INDEX(TWOPTPCT_COEFFS,1,2)+I23*INDEX(TWOPTPCT_COEFFS,1,3)+G23*INDEX(TWOPTPCT_COEFFS,1,4)+L23*INDEX(TWOPTPCT_COEFFS,1,5)+AB27*AB29</f>
        <v>#N/A</v>
      </c>
      <c r="AH24" s="223" t="e">
        <f ca="1">INDEX(FTA_COEFFS,1,1)+O24*INDEX(FTA_COEFFS,1,2)+N23*INDEX(FTA_COEFFS,1,3)+(Q24+R24)*INDEX(FTA_COEFFS,1,4)+(Q23+R23)*INDEX(FTA_COEFFS,1,5)+M23*INDEX(FTA_COEFFS,1,6)+AC27*AC29</f>
        <v>#N/A</v>
      </c>
      <c r="AI24" s="223" t="e">
        <f ca="1">INDEX(FTPCT_COEFFS,1,1)+P24*INDEX(FTPCT_COEFFS,1,2)+F24*INDEX(FTPCT_COEFFS,1,3)+G23*INDEX(FTPCT_COEFFS,1,4)+AD27*AD29</f>
        <v>#N/A</v>
      </c>
      <c r="AJ24" s="338" t="e">
        <f t="shared" ca="1" si="32"/>
        <v>#N/A</v>
      </c>
      <c r="AK24" s="55"/>
      <c r="AL24" s="55"/>
      <c r="AM24" s="55"/>
      <c r="AN24" s="55"/>
      <c r="AO24" s="55"/>
      <c r="AP24" s="55"/>
      <c r="AQ24" s="55"/>
      <c r="AR24" s="55"/>
    </row>
    <row r="25" spans="1:45" x14ac:dyDescent="0.3">
      <c r="A25" s="54" t="e">
        <f ca="1">IF(D23&gt;(D24+(AVERAGE(V23,W23)-AVERAGE(V24,W24))/2)+2.5,C23,IF(D24&gt;(D23+(AVERAGE(V24,W24)-AVERAGE(V23,W23))/2)+2.5,C24,"Close"))</f>
        <v>#N/A</v>
      </c>
      <c r="B25" s="64" t="e">
        <f ca="1">IF(D24&gt;D23,C24,C23)</f>
        <v>#N/A</v>
      </c>
      <c r="D25" s="56"/>
      <c r="X25" s="55"/>
      <c r="Y25" s="55"/>
      <c r="Z25" s="55"/>
      <c r="AA25" s="55"/>
      <c r="AB25" s="55"/>
      <c r="AC25" s="337"/>
      <c r="AD25" s="337"/>
      <c r="AE25" s="337"/>
      <c r="AF25" s="337"/>
      <c r="AG25" s="337"/>
      <c r="AH25" s="337"/>
      <c r="AI25" s="337"/>
      <c r="AJ25" s="337"/>
      <c r="AK25" s="337"/>
      <c r="AL25" s="337"/>
      <c r="AM25" s="55"/>
      <c r="AN25" s="55"/>
      <c r="AO25" s="55"/>
      <c r="AP25" s="55"/>
      <c r="AQ25" s="55"/>
      <c r="AR25" s="55"/>
      <c r="AS25" s="55"/>
    </row>
    <row r="26" spans="1:45" x14ac:dyDescent="0.3">
      <c r="X26" s="54" t="s">
        <v>1305</v>
      </c>
      <c r="Y26" s="54" t="s">
        <v>128</v>
      </c>
      <c r="Z26" s="54" t="s">
        <v>157</v>
      </c>
      <c r="AA26" s="54" t="s">
        <v>151</v>
      </c>
      <c r="AB26" s="54" t="s">
        <v>1327</v>
      </c>
      <c r="AC26" s="54" t="s">
        <v>129</v>
      </c>
      <c r="AD26" s="54" t="s">
        <v>116</v>
      </c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</row>
    <row r="27" spans="1:45" x14ac:dyDescent="0.3">
      <c r="X27" s="54"/>
      <c r="Y27" s="54">
        <f t="shared" ref="Y27:AD27" si="35">Y20</f>
        <v>6.4436999999999998</v>
      </c>
      <c r="Z27" s="54">
        <f t="shared" si="35"/>
        <v>4.9371</v>
      </c>
      <c r="AA27" s="54">
        <f t="shared" si="35"/>
        <v>11.350300000000001</v>
      </c>
      <c r="AB27" s="54">
        <f t="shared" si="35"/>
        <v>7.1900000000000006E-2</v>
      </c>
      <c r="AC27" s="54">
        <f t="shared" si="35"/>
        <v>6.2766000000000002</v>
      </c>
      <c r="AD27" s="54">
        <f t="shared" si="35"/>
        <v>11.042999999999999</v>
      </c>
      <c r="AE27" s="54"/>
      <c r="AF27" s="336"/>
      <c r="AG27" s="336"/>
      <c r="AH27" s="336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</row>
    <row r="28" spans="1:45" x14ac:dyDescent="0.3">
      <c r="D28" s="56"/>
      <c r="X28" s="336"/>
      <c r="Y28" s="336">
        <f t="shared" ca="1" si="12"/>
        <v>-1.3861172523755424E-2</v>
      </c>
      <c r="Z28" s="336">
        <f t="shared" ca="1" si="12"/>
        <v>-0.50847255903817057</v>
      </c>
      <c r="AA28" s="336">
        <f t="shared" ca="1" si="12"/>
        <v>-1.0291326937680068</v>
      </c>
      <c r="AB28" s="336">
        <f t="shared" ca="1" si="12"/>
        <v>-0.14706934311584111</v>
      </c>
      <c r="AC28" s="336">
        <f t="shared" ca="1" si="12"/>
        <v>-1.2273012605041171</v>
      </c>
      <c r="AD28" s="336">
        <f t="shared" ca="1" si="12"/>
        <v>-1.2750569302987751</v>
      </c>
      <c r="AE28" s="336"/>
      <c r="AF28" s="336"/>
      <c r="AG28" s="336"/>
      <c r="AH28" s="336"/>
      <c r="AI28" s="54"/>
      <c r="AJ28" s="54"/>
      <c r="AK28" s="54"/>
      <c r="AL28" s="336"/>
      <c r="AM28" s="336"/>
      <c r="AN28" s="336"/>
      <c r="AO28" s="336"/>
      <c r="AP28" s="54"/>
      <c r="AQ28" s="336"/>
      <c r="AR28" s="336"/>
      <c r="AS28" s="336"/>
    </row>
    <row r="29" spans="1:45" x14ac:dyDescent="0.3">
      <c r="C29" s="54"/>
      <c r="D29" s="56"/>
      <c r="Y29" s="336">
        <f t="shared" ca="1" si="12"/>
        <v>-1.3086388712267101</v>
      </c>
      <c r="Z29" s="336">
        <f t="shared" ca="1" si="12"/>
        <v>-1.4383758036179481</v>
      </c>
      <c r="AA29" s="336">
        <f t="shared" ca="1" si="12"/>
        <v>-1.9693108163661446E-2</v>
      </c>
      <c r="AB29" s="336">
        <f t="shared" ca="1" si="12"/>
        <v>0.52115815788298414</v>
      </c>
      <c r="AC29" s="336">
        <f t="shared" ca="1" si="12"/>
        <v>-7.0800845093322309E-2</v>
      </c>
      <c r="AD29" s="336">
        <f t="shared" ca="1" si="12"/>
        <v>0.98248722267176924</v>
      </c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</row>
    <row r="30" spans="1:45" x14ac:dyDescent="0.3">
      <c r="B30" s="54" t="s">
        <v>172</v>
      </c>
      <c r="C30" s="53">
        <f>C23</f>
        <v>0</v>
      </c>
      <c r="D30" s="56" t="e">
        <f t="shared" ref="D30:D31" ca="1" si="36">AJ30</f>
        <v>#N/A</v>
      </c>
      <c r="E30" s="52" t="e">
        <f t="shared" ref="E30:W30" si="37">E23</f>
        <v>#N/A</v>
      </c>
      <c r="F30" s="52" t="e">
        <f t="shared" si="37"/>
        <v>#N/A</v>
      </c>
      <c r="G30" s="52" t="e">
        <f t="shared" si="37"/>
        <v>#N/A</v>
      </c>
      <c r="H30" s="52" t="e">
        <f t="shared" si="37"/>
        <v>#N/A</v>
      </c>
      <c r="I30" s="52" t="e">
        <f t="shared" si="37"/>
        <v>#N/A</v>
      </c>
      <c r="J30" s="52" t="e">
        <f t="shared" si="37"/>
        <v>#N/A</v>
      </c>
      <c r="K30" s="52" t="e">
        <f t="shared" si="37"/>
        <v>#N/A</v>
      </c>
      <c r="L30" s="52" t="e">
        <f t="shared" si="37"/>
        <v>#N/A</v>
      </c>
      <c r="M30" s="52" t="e">
        <f t="shared" si="37"/>
        <v>#N/A</v>
      </c>
      <c r="N30" s="52" t="e">
        <f t="shared" si="37"/>
        <v>#N/A</v>
      </c>
      <c r="O30" s="52" t="e">
        <f t="shared" si="37"/>
        <v>#N/A</v>
      </c>
      <c r="P30" s="52" t="e">
        <f t="shared" si="37"/>
        <v>#N/A</v>
      </c>
      <c r="Q30" s="52" t="e">
        <f t="shared" si="37"/>
        <v>#N/A</v>
      </c>
      <c r="R30" s="52" t="e">
        <f t="shared" si="37"/>
        <v>#N/A</v>
      </c>
      <c r="S30" s="52" t="e">
        <f t="shared" si="37"/>
        <v>#N/A</v>
      </c>
      <c r="T30" s="52" t="e">
        <f t="shared" si="37"/>
        <v>#N/A</v>
      </c>
      <c r="U30" s="52" t="e">
        <f t="shared" si="37"/>
        <v>#N/A</v>
      </c>
      <c r="V30" s="52" t="e">
        <f t="shared" si="37"/>
        <v>#N/A</v>
      </c>
      <c r="W30" s="52" t="e">
        <f t="shared" si="37"/>
        <v>#N/A</v>
      </c>
      <c r="X30" s="55" t="e">
        <f t="shared" ref="X30:X31" si="38">(H30-(O30*P30)/100-3*(J30*K30)/100)/2</f>
        <v>#N/A</v>
      </c>
      <c r="Y30" s="55" t="e">
        <f t="shared" ref="Y30:Y31" si="39">SUM(X30,(J30*K30/100))/(F30/100)</f>
        <v>#N/A</v>
      </c>
      <c r="Z30" s="55" t="e">
        <f t="shared" ref="Z30" si="40">U30*0.5+U31*0.5</f>
        <v>#N/A</v>
      </c>
      <c r="AA30" s="55" t="e">
        <f t="shared" ref="AA30:AA31" si="41">J30/Y30</f>
        <v>#N/A</v>
      </c>
      <c r="AB30" s="336" t="e">
        <f t="shared" ref="AB30:AB31" si="42">X30/(Y30-J30)</f>
        <v>#N/A</v>
      </c>
      <c r="AC30" s="223" t="e">
        <f ca="1">INDEX(FGA_COEFFS,1,1)+Z30*INDEX(FGA_COEFFS,1,2)+Y30*INDEX(FGA_COEFFS,1,3)+R30*INDEX(FGA_COEFFS,1,4)+Q31*INDEX(FGA_COEFFS,1,5)+S30*INDEX(FGA_COEFFS,1,6)+T31*INDEX(FGA_COEFFS,1,7)+M31*INDEX(FGA_COEFFS,1,8)+Y34*Y35</f>
        <v>#N/A</v>
      </c>
      <c r="AD30" s="223" t="e">
        <f ca="1">INDEX(THREEPTA_COEFFS,1,1)+AC30*INDEX(THREEPTA_COEFFS,1,2)+J30*INDEX(THREEPTA_COEFFS,1,3)+AA30*INDEX(THREEPTA_COEFFS,1,4)+K30*INDEX(THREEPTA_COEFFS,1,5)+L31*INDEX(THREEPTA_COEFFS,1,6)+Z34*Z35</f>
        <v>#N/A</v>
      </c>
      <c r="AE30" s="223" t="e">
        <f ca="1">INDEX(THREEPTPCT_COEFFS,1,1)+K30*INDEX(THREEPTPCT_COEFFS,1,2)+L31*INDEX(THREEPTPCT_COEFFS,1,3)+AA34*AA35</f>
        <v>#N/A</v>
      </c>
      <c r="AF30" s="55" t="e">
        <f t="shared" ref="AF30:AF31" ca="1" si="43">AC30-AD30</f>
        <v>#N/A</v>
      </c>
      <c r="AG30" s="223" t="e">
        <f ca="1">INDEX(TWOPTPCT_COEFFS,1,1)+AB30*INDEX(TWOPTPCT_COEFFS,1,2)+I31*INDEX(TWOPTPCT_COEFFS,1,3)+G31*INDEX(TWOPTPCT_COEFFS,1,4)+L31*INDEX(TWOPTPCT_COEFFS,1,5)+AB34*AB35</f>
        <v>#N/A</v>
      </c>
      <c r="AH30" s="223" t="e">
        <f ca="1">INDEX(FTA_COEFFS,1,1)+O30*INDEX(FTA_COEFFS,1,2)+N31*INDEX(FTA_COEFFS,1,3)+(Q30+R30)*INDEX(FTA_COEFFS,1,4)+(Q31+R31)*INDEX(FTA_COEFFS,1,5)+M31*INDEX(FTA_COEFFS,1,6)+AC34*AC35</f>
        <v>#N/A</v>
      </c>
      <c r="AI30" s="223" t="e">
        <f ca="1">INDEX(FTPCT_COEFFS,1,1)+P30*INDEX(FTPCT_COEFFS,1,2)+F30*INDEX(FTPCT_COEFFS,1,3)+G31*INDEX(FTPCT_COEFFS,1,4)+AD34*AD35</f>
        <v>#N/A</v>
      </c>
      <c r="AJ30" s="338" t="e">
        <f t="shared" ref="AJ30:AJ31" ca="1" si="44">AD30*AE30/100+AF30*AG30+AH30*AI30/100</f>
        <v>#N/A</v>
      </c>
      <c r="AK30" s="55"/>
      <c r="AL30" s="55"/>
      <c r="AM30" s="55"/>
      <c r="AN30" s="55"/>
      <c r="AO30" s="55"/>
      <c r="AP30" s="55"/>
      <c r="AQ30" s="55"/>
      <c r="AR30" s="55"/>
    </row>
    <row r="31" spans="1:45" x14ac:dyDescent="0.3">
      <c r="B31" s="54" t="s">
        <v>175</v>
      </c>
      <c r="C31" s="54">
        <f>C24</f>
        <v>0</v>
      </c>
      <c r="D31" s="56" t="e">
        <f t="shared" ca="1" si="36"/>
        <v>#N/A</v>
      </c>
      <c r="E31" s="52" t="e">
        <f t="shared" ref="E31:W31" si="45">E24</f>
        <v>#N/A</v>
      </c>
      <c r="F31" s="52" t="e">
        <f t="shared" si="45"/>
        <v>#N/A</v>
      </c>
      <c r="G31" s="52" t="e">
        <f t="shared" si="45"/>
        <v>#N/A</v>
      </c>
      <c r="H31" s="52" t="e">
        <f t="shared" si="45"/>
        <v>#N/A</v>
      </c>
      <c r="I31" s="52" t="e">
        <f t="shared" si="45"/>
        <v>#N/A</v>
      </c>
      <c r="J31" s="52" t="e">
        <f t="shared" si="45"/>
        <v>#N/A</v>
      </c>
      <c r="K31" s="52" t="e">
        <f t="shared" si="45"/>
        <v>#N/A</v>
      </c>
      <c r="L31" s="52" t="e">
        <f t="shared" si="45"/>
        <v>#N/A</v>
      </c>
      <c r="M31" s="52" t="e">
        <f t="shared" si="45"/>
        <v>#N/A</v>
      </c>
      <c r="N31" s="52" t="e">
        <f t="shared" si="45"/>
        <v>#N/A</v>
      </c>
      <c r="O31" s="52" t="e">
        <f t="shared" si="45"/>
        <v>#N/A</v>
      </c>
      <c r="P31" s="52" t="e">
        <f t="shared" si="45"/>
        <v>#N/A</v>
      </c>
      <c r="Q31" s="52" t="e">
        <f t="shared" si="45"/>
        <v>#N/A</v>
      </c>
      <c r="R31" s="52" t="e">
        <f t="shared" si="45"/>
        <v>#N/A</v>
      </c>
      <c r="S31" s="52" t="e">
        <f t="shared" si="45"/>
        <v>#N/A</v>
      </c>
      <c r="T31" s="52" t="e">
        <f t="shared" si="45"/>
        <v>#N/A</v>
      </c>
      <c r="U31" s="52" t="e">
        <f t="shared" si="45"/>
        <v>#N/A</v>
      </c>
      <c r="V31" s="52" t="e">
        <f t="shared" si="45"/>
        <v>#N/A</v>
      </c>
      <c r="W31" s="52" t="e">
        <f t="shared" si="45"/>
        <v>#N/A</v>
      </c>
      <c r="X31" s="55" t="e">
        <f t="shared" si="38"/>
        <v>#N/A</v>
      </c>
      <c r="Y31" s="55" t="e">
        <f t="shared" si="39"/>
        <v>#N/A</v>
      </c>
      <c r="Z31" s="55" t="e">
        <f t="shared" ref="Z31" si="46">Z30</f>
        <v>#N/A</v>
      </c>
      <c r="AA31" s="55" t="e">
        <f t="shared" si="41"/>
        <v>#N/A</v>
      </c>
      <c r="AB31" s="336" t="e">
        <f t="shared" si="42"/>
        <v>#N/A</v>
      </c>
      <c r="AC31" s="223" t="e">
        <f ca="1">INDEX(FGA_COEFFS,1,1)+Z31*INDEX(FGA_COEFFS,1,2)+Y31*INDEX(FGA_COEFFS,1,3)+R31*INDEX(FGA_COEFFS,1,4)+Q30*INDEX(FGA_COEFFS,1,5)+S31*INDEX(FGA_COEFFS,1,6)+T30*INDEX(FGA_COEFFS,1,7)+M30*INDEX(FGA_COEFFS,1,8)+Y34*Y36</f>
        <v>#N/A</v>
      </c>
      <c r="AD31" s="223" t="e">
        <f ca="1">INDEX(THREEPTA_COEFFS,1,1)+AC31*INDEX(THREEPTA_COEFFS,1,2)+J31*INDEX(THREEPTA_COEFFS,1,3)+AA31*INDEX(THREEPTA_COEFFS,1,4)+K31*INDEX(THREEPTA_COEFFS,1,5)+L30*INDEX(THREEPTA_COEFFS,1,6)+Z34*Z36</f>
        <v>#N/A</v>
      </c>
      <c r="AE31" s="223" t="e">
        <f ca="1">INDEX(THREEPTPCT_COEFFS,1,1)+K31*INDEX(THREEPTPCT_COEFFS,1,2)+L30*INDEX(THREEPTPCT_COEFFS,1,3)+AA34*AA36</f>
        <v>#N/A</v>
      </c>
      <c r="AF31" s="55" t="e">
        <f t="shared" ca="1" si="43"/>
        <v>#N/A</v>
      </c>
      <c r="AG31" s="223" t="e">
        <f ca="1">INDEX(TWOPTPCT_COEFFS,1,1)+AB31*INDEX(TWOPTPCT_COEFFS,1,2)+I30*INDEX(TWOPTPCT_COEFFS,1,3)+G30*INDEX(TWOPTPCT_COEFFS,1,4)+L30*INDEX(TWOPTPCT_COEFFS,1,5)+AB34*AB36</f>
        <v>#N/A</v>
      </c>
      <c r="AH31" s="223" t="e">
        <f ca="1">INDEX(FTA_COEFFS,1,1)+O31*INDEX(FTA_COEFFS,1,2)+N30*INDEX(FTA_COEFFS,1,3)+(Q31+R31)*INDEX(FTA_COEFFS,1,4)+(Q30+R30)*INDEX(FTA_COEFFS,1,5)+M30*INDEX(FTA_COEFFS,1,6)+AC34*AC36</f>
        <v>#N/A</v>
      </c>
      <c r="AI31" s="223" t="e">
        <f ca="1">INDEX(FTPCT_COEFFS,1,1)+P31*INDEX(FTPCT_COEFFS,1,2)+F31*INDEX(FTPCT_COEFFS,1,3)+G30*INDEX(FTPCT_COEFFS,1,4)+AD34*AD36</f>
        <v>#N/A</v>
      </c>
      <c r="AJ31" s="338" t="e">
        <f t="shared" ca="1" si="44"/>
        <v>#N/A</v>
      </c>
      <c r="AK31" s="55"/>
      <c r="AL31" s="55"/>
      <c r="AM31" s="55"/>
      <c r="AN31" s="55"/>
      <c r="AO31" s="55"/>
      <c r="AP31" s="55"/>
      <c r="AQ31" s="55"/>
      <c r="AR31" s="55"/>
    </row>
    <row r="32" spans="1:45" x14ac:dyDescent="0.3">
      <c r="A32" s="54" t="e">
        <f ca="1">IF(D30&gt;(D31+(AVERAGE(V30,W30)-AVERAGE(V31,W31))/2)+2.5,C30,IF(D31&gt;(D30+(AVERAGE(V31,W31)-AVERAGE(V30,W30))/2)+2.5,C31,"Close"))</f>
        <v>#N/A</v>
      </c>
      <c r="B32" s="64" t="e">
        <f ca="1">IF(D31&gt;D30,C31,C30)</f>
        <v>#N/A</v>
      </c>
      <c r="D32" s="56"/>
      <c r="X32" s="55"/>
      <c r="Y32" s="55"/>
      <c r="Z32" s="55"/>
      <c r="AA32" s="55"/>
      <c r="AB32" s="55"/>
      <c r="AC32" s="337"/>
      <c r="AD32" s="337"/>
      <c r="AE32" s="337"/>
      <c r="AF32" s="337"/>
      <c r="AG32" s="337"/>
      <c r="AH32" s="337"/>
      <c r="AI32" s="337"/>
      <c r="AJ32" s="337"/>
      <c r="AK32" s="337"/>
      <c r="AL32" s="337"/>
      <c r="AM32" s="55"/>
      <c r="AN32" s="55"/>
      <c r="AO32" s="55"/>
      <c r="AP32" s="55"/>
      <c r="AQ32" s="55"/>
      <c r="AR32" s="55"/>
      <c r="AS32" s="55"/>
    </row>
    <row r="33" spans="1:45" x14ac:dyDescent="0.3">
      <c r="X33" s="54" t="s">
        <v>1305</v>
      </c>
      <c r="Y33" s="54" t="s">
        <v>128</v>
      </c>
      <c r="Z33" s="54" t="s">
        <v>157</v>
      </c>
      <c r="AA33" s="54" t="s">
        <v>151</v>
      </c>
      <c r="AB33" s="54" t="s">
        <v>1327</v>
      </c>
      <c r="AC33" s="54" t="s">
        <v>129</v>
      </c>
      <c r="AD33" s="54" t="s">
        <v>116</v>
      </c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</row>
    <row r="34" spans="1:45" x14ac:dyDescent="0.3">
      <c r="X34" s="54"/>
      <c r="Y34" s="54">
        <f t="shared" ref="Y34:AD34" si="47">Y27</f>
        <v>6.4436999999999998</v>
      </c>
      <c r="Z34" s="54">
        <f t="shared" si="47"/>
        <v>4.9371</v>
      </c>
      <c r="AA34" s="54">
        <f t="shared" si="47"/>
        <v>11.350300000000001</v>
      </c>
      <c r="AB34" s="54">
        <f t="shared" si="47"/>
        <v>7.1900000000000006E-2</v>
      </c>
      <c r="AC34" s="54">
        <f t="shared" si="47"/>
        <v>6.2766000000000002</v>
      </c>
      <c r="AD34" s="54">
        <f t="shared" si="47"/>
        <v>11.042999999999999</v>
      </c>
      <c r="AE34" s="54"/>
      <c r="AF34" s="336"/>
      <c r="AG34" s="336"/>
      <c r="AH34" s="336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</row>
    <row r="35" spans="1:45" x14ac:dyDescent="0.3">
      <c r="D35" s="56"/>
      <c r="X35" s="336"/>
      <c r="Y35" s="336">
        <f t="shared" ca="1" si="12"/>
        <v>0.27392014987769964</v>
      </c>
      <c r="Z35" s="336">
        <f t="shared" ca="1" si="12"/>
        <v>0.74282641349883771</v>
      </c>
      <c r="AA35" s="336">
        <f t="shared" ca="1" si="12"/>
        <v>-0.7661382240366621</v>
      </c>
      <c r="AB35" s="336">
        <f t="shared" ca="1" si="12"/>
        <v>-0.37965439174003829</v>
      </c>
      <c r="AC35" s="336">
        <f t="shared" ca="1" si="12"/>
        <v>-0.43086894519829333</v>
      </c>
      <c r="AD35" s="336">
        <f t="shared" ca="1" si="12"/>
        <v>-1.0086968074870586</v>
      </c>
      <c r="AE35" s="336"/>
      <c r="AF35" s="336"/>
      <c r="AG35" s="336"/>
      <c r="AH35" s="336"/>
      <c r="AI35" s="54"/>
      <c r="AJ35" s="54"/>
      <c r="AK35" s="54"/>
      <c r="AL35" s="336"/>
      <c r="AM35" s="336"/>
      <c r="AN35" s="336"/>
      <c r="AO35" s="336"/>
      <c r="AP35" s="54"/>
      <c r="AQ35" s="336"/>
      <c r="AR35" s="336"/>
      <c r="AS35" s="336"/>
    </row>
    <row r="36" spans="1:45" x14ac:dyDescent="0.3">
      <c r="C36" s="54"/>
      <c r="D36" s="56"/>
      <c r="Y36" s="336">
        <f t="shared" ca="1" si="12"/>
        <v>-4.0762247366765182E-2</v>
      </c>
      <c r="Z36" s="336">
        <f t="shared" ca="1" si="12"/>
        <v>-0.79439232746837207</v>
      </c>
      <c r="AA36" s="336">
        <f t="shared" ca="1" si="12"/>
        <v>-3.5141952378686494E-6</v>
      </c>
      <c r="AB36" s="336">
        <f t="shared" ca="1" si="12"/>
        <v>-0.24096235501760468</v>
      </c>
      <c r="AC36" s="336">
        <f t="shared" ca="1" si="12"/>
        <v>-1.8152450816935782E-3</v>
      </c>
      <c r="AD36" s="336">
        <f t="shared" ca="1" si="12"/>
        <v>9.6095900395679751E-3</v>
      </c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</row>
    <row r="37" spans="1:45" x14ac:dyDescent="0.3">
      <c r="B37" s="54" t="s">
        <v>172</v>
      </c>
      <c r="C37" s="53">
        <f>C30</f>
        <v>0</v>
      </c>
      <c r="D37" s="56" t="e">
        <f t="shared" ref="D37:D38" ca="1" si="48">AJ37</f>
        <v>#N/A</v>
      </c>
      <c r="E37" s="52" t="e">
        <f t="shared" ref="E37:W37" si="49">E30</f>
        <v>#N/A</v>
      </c>
      <c r="F37" s="52" t="e">
        <f t="shared" si="49"/>
        <v>#N/A</v>
      </c>
      <c r="G37" s="52" t="e">
        <f t="shared" si="49"/>
        <v>#N/A</v>
      </c>
      <c r="H37" s="52" t="e">
        <f t="shared" si="49"/>
        <v>#N/A</v>
      </c>
      <c r="I37" s="52" t="e">
        <f t="shared" si="49"/>
        <v>#N/A</v>
      </c>
      <c r="J37" s="52" t="e">
        <f t="shared" si="49"/>
        <v>#N/A</v>
      </c>
      <c r="K37" s="52" t="e">
        <f t="shared" si="49"/>
        <v>#N/A</v>
      </c>
      <c r="L37" s="52" t="e">
        <f t="shared" si="49"/>
        <v>#N/A</v>
      </c>
      <c r="M37" s="52" t="e">
        <f t="shared" si="49"/>
        <v>#N/A</v>
      </c>
      <c r="N37" s="52" t="e">
        <f t="shared" si="49"/>
        <v>#N/A</v>
      </c>
      <c r="O37" s="52" t="e">
        <f t="shared" si="49"/>
        <v>#N/A</v>
      </c>
      <c r="P37" s="52" t="e">
        <f t="shared" si="49"/>
        <v>#N/A</v>
      </c>
      <c r="Q37" s="52" t="e">
        <f t="shared" si="49"/>
        <v>#N/A</v>
      </c>
      <c r="R37" s="52" t="e">
        <f t="shared" si="49"/>
        <v>#N/A</v>
      </c>
      <c r="S37" s="52" t="e">
        <f t="shared" si="49"/>
        <v>#N/A</v>
      </c>
      <c r="T37" s="52" t="e">
        <f t="shared" si="49"/>
        <v>#N/A</v>
      </c>
      <c r="U37" s="52" t="e">
        <f t="shared" si="49"/>
        <v>#N/A</v>
      </c>
      <c r="V37" s="52" t="e">
        <f t="shared" si="49"/>
        <v>#N/A</v>
      </c>
      <c r="W37" s="52" t="e">
        <f t="shared" si="49"/>
        <v>#N/A</v>
      </c>
      <c r="X37" s="55" t="e">
        <f t="shared" ref="X37:X38" si="50">(H37-(O37*P37)/100-3*(J37*K37)/100)/2</f>
        <v>#N/A</v>
      </c>
      <c r="Y37" s="55" t="e">
        <f t="shared" ref="Y37:Y38" si="51">SUM(X37,(J37*K37/100))/(F37/100)</f>
        <v>#N/A</v>
      </c>
      <c r="Z37" s="55" t="e">
        <f t="shared" ref="Z37" si="52">U37*0.5+U38*0.5</f>
        <v>#N/A</v>
      </c>
      <c r="AA37" s="55" t="e">
        <f t="shared" ref="AA37:AA38" si="53">J37/Y37</f>
        <v>#N/A</v>
      </c>
      <c r="AB37" s="336" t="e">
        <f t="shared" ref="AB37:AB38" si="54">X37/(Y37-J37)</f>
        <v>#N/A</v>
      </c>
      <c r="AC37" s="223" t="e">
        <f ca="1">INDEX(FGA_COEFFS,1,1)+Z37*INDEX(FGA_COEFFS,1,2)+Y37*INDEX(FGA_COEFFS,1,3)+R37*INDEX(FGA_COEFFS,1,4)+Q38*INDEX(FGA_COEFFS,1,5)+S37*INDEX(FGA_COEFFS,1,6)+T38*INDEX(FGA_COEFFS,1,7)+M38*INDEX(FGA_COEFFS,1,8)+Y41*Y42</f>
        <v>#N/A</v>
      </c>
      <c r="AD37" s="223" t="e">
        <f ca="1">INDEX(THREEPTA_COEFFS,1,1)+AC37*INDEX(THREEPTA_COEFFS,1,2)+J37*INDEX(THREEPTA_COEFFS,1,3)+AA37*INDEX(THREEPTA_COEFFS,1,4)+K37*INDEX(THREEPTA_COEFFS,1,5)+L38*INDEX(THREEPTA_COEFFS,1,6)+Z41*Z42</f>
        <v>#N/A</v>
      </c>
      <c r="AE37" s="223" t="e">
        <f ca="1">INDEX(THREEPTPCT_COEFFS,1,1)+K37*INDEX(THREEPTPCT_COEFFS,1,2)+L38*INDEX(THREEPTPCT_COEFFS,1,3)+AA41*AA42</f>
        <v>#N/A</v>
      </c>
      <c r="AF37" s="55" t="e">
        <f t="shared" ref="AF37:AF38" ca="1" si="55">AC37-AD37</f>
        <v>#N/A</v>
      </c>
      <c r="AG37" s="223" t="e">
        <f ca="1">INDEX(TWOPTPCT_COEFFS,1,1)+AB37*INDEX(TWOPTPCT_COEFFS,1,2)+I38*INDEX(TWOPTPCT_COEFFS,1,3)+G38*INDEX(TWOPTPCT_COEFFS,1,4)+L38*INDEX(TWOPTPCT_COEFFS,1,5)+AB41*AB42</f>
        <v>#N/A</v>
      </c>
      <c r="AH37" s="223" t="e">
        <f ca="1">INDEX(FTA_COEFFS,1,1)+O37*INDEX(FTA_COEFFS,1,2)+N38*INDEX(FTA_COEFFS,1,3)+(Q37+R37)*INDEX(FTA_COEFFS,1,4)+(Q38+R38)*INDEX(FTA_COEFFS,1,5)+M38*INDEX(FTA_COEFFS,1,6)+AC41*AC42</f>
        <v>#N/A</v>
      </c>
      <c r="AI37" s="223" t="e">
        <f ca="1">INDEX(FTPCT_COEFFS,1,1)+P37*INDEX(FTPCT_COEFFS,1,2)+F37*INDEX(FTPCT_COEFFS,1,3)+G38*INDEX(FTPCT_COEFFS,1,4)+AD41*AD42</f>
        <v>#N/A</v>
      </c>
      <c r="AJ37" s="338" t="e">
        <f t="shared" ref="AJ37:AJ38" ca="1" si="56">AD37*AE37/100+AF37*AG37+AH37*AI37/100</f>
        <v>#N/A</v>
      </c>
      <c r="AK37" s="55"/>
      <c r="AL37" s="55"/>
      <c r="AM37" s="55"/>
      <c r="AN37" s="55"/>
      <c r="AO37" s="55"/>
      <c r="AP37" s="55"/>
      <c r="AQ37" s="55"/>
      <c r="AR37" s="55"/>
    </row>
    <row r="38" spans="1:45" x14ac:dyDescent="0.3">
      <c r="B38" s="54" t="s">
        <v>175</v>
      </c>
      <c r="C38" s="54">
        <f>C31</f>
        <v>0</v>
      </c>
      <c r="D38" s="56" t="e">
        <f t="shared" ca="1" si="48"/>
        <v>#N/A</v>
      </c>
      <c r="E38" s="52" t="e">
        <f t="shared" ref="E38:W38" si="57">E31</f>
        <v>#N/A</v>
      </c>
      <c r="F38" s="52" t="e">
        <f t="shared" si="57"/>
        <v>#N/A</v>
      </c>
      <c r="G38" s="52" t="e">
        <f t="shared" si="57"/>
        <v>#N/A</v>
      </c>
      <c r="H38" s="52" t="e">
        <f t="shared" si="57"/>
        <v>#N/A</v>
      </c>
      <c r="I38" s="52" t="e">
        <f t="shared" si="57"/>
        <v>#N/A</v>
      </c>
      <c r="J38" s="52" t="e">
        <f t="shared" si="57"/>
        <v>#N/A</v>
      </c>
      <c r="K38" s="52" t="e">
        <f t="shared" si="57"/>
        <v>#N/A</v>
      </c>
      <c r="L38" s="52" t="e">
        <f t="shared" si="57"/>
        <v>#N/A</v>
      </c>
      <c r="M38" s="52" t="e">
        <f t="shared" si="57"/>
        <v>#N/A</v>
      </c>
      <c r="N38" s="52" t="e">
        <f t="shared" si="57"/>
        <v>#N/A</v>
      </c>
      <c r="O38" s="52" t="e">
        <f t="shared" si="57"/>
        <v>#N/A</v>
      </c>
      <c r="P38" s="52" t="e">
        <f t="shared" si="57"/>
        <v>#N/A</v>
      </c>
      <c r="Q38" s="52" t="e">
        <f t="shared" si="57"/>
        <v>#N/A</v>
      </c>
      <c r="R38" s="52" t="e">
        <f t="shared" si="57"/>
        <v>#N/A</v>
      </c>
      <c r="S38" s="52" t="e">
        <f t="shared" si="57"/>
        <v>#N/A</v>
      </c>
      <c r="T38" s="52" t="e">
        <f t="shared" si="57"/>
        <v>#N/A</v>
      </c>
      <c r="U38" s="52" t="e">
        <f t="shared" si="57"/>
        <v>#N/A</v>
      </c>
      <c r="V38" s="52" t="e">
        <f t="shared" si="57"/>
        <v>#N/A</v>
      </c>
      <c r="W38" s="52" t="e">
        <f t="shared" si="57"/>
        <v>#N/A</v>
      </c>
      <c r="X38" s="55" t="e">
        <f t="shared" si="50"/>
        <v>#N/A</v>
      </c>
      <c r="Y38" s="55" t="e">
        <f t="shared" si="51"/>
        <v>#N/A</v>
      </c>
      <c r="Z38" s="55" t="e">
        <f t="shared" ref="Z38" si="58">Z37</f>
        <v>#N/A</v>
      </c>
      <c r="AA38" s="55" t="e">
        <f t="shared" si="53"/>
        <v>#N/A</v>
      </c>
      <c r="AB38" s="336" t="e">
        <f t="shared" si="54"/>
        <v>#N/A</v>
      </c>
      <c r="AC38" s="223" t="e">
        <f ca="1">INDEX(FGA_COEFFS,1,1)+Z38*INDEX(FGA_COEFFS,1,2)+Y38*INDEX(FGA_COEFFS,1,3)+R38*INDEX(FGA_COEFFS,1,4)+Q37*INDEX(FGA_COEFFS,1,5)+S38*INDEX(FGA_COEFFS,1,6)+T37*INDEX(FGA_COEFFS,1,7)+M37*INDEX(FGA_COEFFS,1,8)+Y41*Y43</f>
        <v>#N/A</v>
      </c>
      <c r="AD38" s="223" t="e">
        <f ca="1">INDEX(THREEPTA_COEFFS,1,1)+AC38*INDEX(THREEPTA_COEFFS,1,2)+J38*INDEX(THREEPTA_COEFFS,1,3)+AA38*INDEX(THREEPTA_COEFFS,1,4)+K38*INDEX(THREEPTA_COEFFS,1,5)+L37*INDEX(THREEPTA_COEFFS,1,6)+Z41*Z43</f>
        <v>#N/A</v>
      </c>
      <c r="AE38" s="223" t="e">
        <f ca="1">INDEX(THREEPTPCT_COEFFS,1,1)+K38*INDEX(THREEPTPCT_COEFFS,1,2)+L37*INDEX(THREEPTPCT_COEFFS,1,3)+AA41*AA43</f>
        <v>#N/A</v>
      </c>
      <c r="AF38" s="55" t="e">
        <f t="shared" ca="1" si="55"/>
        <v>#N/A</v>
      </c>
      <c r="AG38" s="223" t="e">
        <f ca="1">INDEX(TWOPTPCT_COEFFS,1,1)+AB38*INDEX(TWOPTPCT_COEFFS,1,2)+I37*INDEX(TWOPTPCT_COEFFS,1,3)+G37*INDEX(TWOPTPCT_COEFFS,1,4)+L37*INDEX(TWOPTPCT_COEFFS,1,5)+AB41*AB43</f>
        <v>#N/A</v>
      </c>
      <c r="AH38" s="223" t="e">
        <f ca="1">INDEX(FTA_COEFFS,1,1)+O38*INDEX(FTA_COEFFS,1,2)+N37*INDEX(FTA_COEFFS,1,3)+(Q38+R38)*INDEX(FTA_COEFFS,1,4)+(Q37+R37)*INDEX(FTA_COEFFS,1,5)+M37*INDEX(FTA_COEFFS,1,6)+AC41*AC43</f>
        <v>#N/A</v>
      </c>
      <c r="AI38" s="223" t="e">
        <f ca="1">INDEX(FTPCT_COEFFS,1,1)+P38*INDEX(FTPCT_COEFFS,1,2)+F38*INDEX(FTPCT_COEFFS,1,3)+G37*INDEX(FTPCT_COEFFS,1,4)+AD41*AD43</f>
        <v>#N/A</v>
      </c>
      <c r="AJ38" s="338" t="e">
        <f t="shared" ca="1" si="56"/>
        <v>#N/A</v>
      </c>
      <c r="AK38" s="55"/>
      <c r="AL38" s="55"/>
      <c r="AM38" s="55"/>
      <c r="AN38" s="55"/>
      <c r="AO38" s="55"/>
      <c r="AP38" s="55"/>
      <c r="AQ38" s="55"/>
      <c r="AR38" s="55"/>
    </row>
    <row r="39" spans="1:45" x14ac:dyDescent="0.3">
      <c r="A39" s="54" t="e">
        <f ca="1">IF(D37&gt;(D38+(AVERAGE(V37,W37)-AVERAGE(V38,W38))/2)+2.5,C37,IF(D38&gt;(D37+(AVERAGE(V38,W38)-AVERAGE(V37,W37))/2)+2.5,C38,"Close"))</f>
        <v>#N/A</v>
      </c>
      <c r="B39" s="64" t="e">
        <f ca="1">IF(D38&gt;D37,C38,C37)</f>
        <v>#N/A</v>
      </c>
      <c r="D39" s="56"/>
      <c r="X39" s="55"/>
      <c r="Y39" s="55"/>
      <c r="Z39" s="55"/>
      <c r="AA39" s="55"/>
      <c r="AB39" s="55"/>
      <c r="AC39" s="337"/>
      <c r="AD39" s="337"/>
      <c r="AE39" s="337"/>
      <c r="AF39" s="337"/>
      <c r="AG39" s="337"/>
      <c r="AH39" s="337"/>
      <c r="AI39" s="337"/>
      <c r="AJ39" s="337"/>
      <c r="AK39" s="337"/>
      <c r="AL39" s="337"/>
      <c r="AM39" s="55"/>
      <c r="AN39" s="55"/>
      <c r="AO39" s="55"/>
      <c r="AP39" s="55"/>
      <c r="AQ39" s="55"/>
      <c r="AR39" s="55"/>
      <c r="AS39" s="55"/>
    </row>
    <row r="40" spans="1:45" x14ac:dyDescent="0.3">
      <c r="X40" s="54" t="s">
        <v>1305</v>
      </c>
      <c r="Y40" s="54" t="s">
        <v>128</v>
      </c>
      <c r="Z40" s="54" t="s">
        <v>157</v>
      </c>
      <c r="AA40" s="54" t="s">
        <v>151</v>
      </c>
      <c r="AB40" s="54" t="s">
        <v>1327</v>
      </c>
      <c r="AC40" s="54" t="s">
        <v>129</v>
      </c>
      <c r="AD40" s="54" t="s">
        <v>116</v>
      </c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</row>
    <row r="41" spans="1:45" x14ac:dyDescent="0.3">
      <c r="X41" s="54"/>
      <c r="Y41" s="54">
        <f t="shared" ref="Y41:AD41" si="59">Y34</f>
        <v>6.4436999999999998</v>
      </c>
      <c r="Z41" s="54">
        <f t="shared" si="59"/>
        <v>4.9371</v>
      </c>
      <c r="AA41" s="54">
        <f t="shared" si="59"/>
        <v>11.350300000000001</v>
      </c>
      <c r="AB41" s="54">
        <f t="shared" si="59"/>
        <v>7.1900000000000006E-2</v>
      </c>
      <c r="AC41" s="54">
        <f t="shared" si="59"/>
        <v>6.2766000000000002</v>
      </c>
      <c r="AD41" s="54">
        <f t="shared" si="59"/>
        <v>11.042999999999999</v>
      </c>
      <c r="AE41" s="54"/>
      <c r="AF41" s="336"/>
      <c r="AG41" s="336"/>
      <c r="AH41" s="336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</row>
    <row r="42" spans="1:45" x14ac:dyDescent="0.3">
      <c r="D42" s="56"/>
      <c r="X42" s="336"/>
      <c r="Y42" s="336">
        <f t="shared" ca="1" si="12"/>
        <v>1.1462287404762082</v>
      </c>
      <c r="Z42" s="336">
        <f t="shared" ca="1" si="12"/>
        <v>0.13213325965616768</v>
      </c>
      <c r="AA42" s="336">
        <f t="shared" ca="1" si="12"/>
        <v>1.0248203645160083</v>
      </c>
      <c r="AB42" s="336">
        <f t="shared" ca="1" si="12"/>
        <v>0.54995258419026993</v>
      </c>
      <c r="AC42" s="336">
        <f t="shared" ca="1" si="12"/>
        <v>0.27099961653885585</v>
      </c>
      <c r="AD42" s="336">
        <f t="shared" ca="1" si="12"/>
        <v>-0.507768262193663</v>
      </c>
      <c r="AE42" s="336"/>
      <c r="AF42" s="336"/>
      <c r="AG42" s="336"/>
      <c r="AH42" s="336"/>
      <c r="AI42" s="54"/>
      <c r="AJ42" s="54"/>
      <c r="AK42" s="54"/>
      <c r="AL42" s="336"/>
      <c r="AM42" s="336"/>
      <c r="AN42" s="336"/>
      <c r="AO42" s="336"/>
      <c r="AP42" s="54"/>
      <c r="AQ42" s="336"/>
      <c r="AR42" s="336"/>
      <c r="AS42" s="336"/>
    </row>
    <row r="43" spans="1:45" x14ac:dyDescent="0.3">
      <c r="C43" s="54"/>
      <c r="D43" s="56"/>
      <c r="Y43" s="336">
        <f t="shared" ca="1" si="12"/>
        <v>-1.0641159177952013</v>
      </c>
      <c r="Z43" s="336">
        <f t="shared" ca="1" si="12"/>
        <v>3.4939002185242193E-2</v>
      </c>
      <c r="AA43" s="336">
        <f t="shared" ca="1" si="12"/>
        <v>-1.3948103664013558</v>
      </c>
      <c r="AB43" s="336">
        <f t="shared" ca="1" si="12"/>
        <v>1.2911357052567651</v>
      </c>
      <c r="AC43" s="336">
        <f t="shared" ca="1" si="12"/>
        <v>-3.4879824585304364E-3</v>
      </c>
      <c r="AD43" s="336">
        <f t="shared" ca="1" si="12"/>
        <v>0.61048413748381702</v>
      </c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</row>
    <row r="44" spans="1:45" x14ac:dyDescent="0.3">
      <c r="B44" s="54" t="s">
        <v>172</v>
      </c>
      <c r="C44" s="53">
        <f>C37</f>
        <v>0</v>
      </c>
      <c r="D44" s="56" t="e">
        <f t="shared" ref="D44:D45" ca="1" si="60">AJ44</f>
        <v>#N/A</v>
      </c>
      <c r="E44" s="52" t="e">
        <f t="shared" ref="E44:W44" si="61">E37</f>
        <v>#N/A</v>
      </c>
      <c r="F44" s="52" t="e">
        <f t="shared" si="61"/>
        <v>#N/A</v>
      </c>
      <c r="G44" s="52" t="e">
        <f t="shared" si="61"/>
        <v>#N/A</v>
      </c>
      <c r="H44" s="52" t="e">
        <f t="shared" si="61"/>
        <v>#N/A</v>
      </c>
      <c r="I44" s="52" t="e">
        <f t="shared" si="61"/>
        <v>#N/A</v>
      </c>
      <c r="J44" s="52" t="e">
        <f t="shared" si="61"/>
        <v>#N/A</v>
      </c>
      <c r="K44" s="52" t="e">
        <f t="shared" si="61"/>
        <v>#N/A</v>
      </c>
      <c r="L44" s="52" t="e">
        <f t="shared" si="61"/>
        <v>#N/A</v>
      </c>
      <c r="M44" s="52" t="e">
        <f t="shared" si="61"/>
        <v>#N/A</v>
      </c>
      <c r="N44" s="52" t="e">
        <f t="shared" si="61"/>
        <v>#N/A</v>
      </c>
      <c r="O44" s="52" t="e">
        <f t="shared" si="61"/>
        <v>#N/A</v>
      </c>
      <c r="P44" s="52" t="e">
        <f t="shared" si="61"/>
        <v>#N/A</v>
      </c>
      <c r="Q44" s="52" t="e">
        <f t="shared" si="61"/>
        <v>#N/A</v>
      </c>
      <c r="R44" s="52" t="e">
        <f t="shared" si="61"/>
        <v>#N/A</v>
      </c>
      <c r="S44" s="52" t="e">
        <f t="shared" si="61"/>
        <v>#N/A</v>
      </c>
      <c r="T44" s="52" t="e">
        <f t="shared" si="61"/>
        <v>#N/A</v>
      </c>
      <c r="U44" s="52" t="e">
        <f t="shared" si="61"/>
        <v>#N/A</v>
      </c>
      <c r="V44" s="52" t="e">
        <f t="shared" si="61"/>
        <v>#N/A</v>
      </c>
      <c r="W44" s="52" t="e">
        <f t="shared" si="61"/>
        <v>#N/A</v>
      </c>
      <c r="X44" s="55" t="e">
        <f t="shared" ref="X44:X45" si="62">(H44-(O44*P44)/100-3*(J44*K44)/100)/2</f>
        <v>#N/A</v>
      </c>
      <c r="Y44" s="55" t="e">
        <f t="shared" ref="Y44:Y45" si="63">SUM(X44,(J44*K44/100))/(F44/100)</f>
        <v>#N/A</v>
      </c>
      <c r="Z44" s="55" t="e">
        <f t="shared" ref="Z44" si="64">U44*0.5+U45*0.5</f>
        <v>#N/A</v>
      </c>
      <c r="AA44" s="55" t="e">
        <f t="shared" ref="AA44:AA45" si="65">J44/Y44</f>
        <v>#N/A</v>
      </c>
      <c r="AB44" s="336" t="e">
        <f t="shared" ref="AB44:AB45" si="66">X44/(Y44-J44)</f>
        <v>#N/A</v>
      </c>
      <c r="AC44" s="223" t="e">
        <f ca="1">INDEX(FGA_COEFFS,1,1)+Z44*INDEX(FGA_COEFFS,1,2)+Y44*INDEX(FGA_COEFFS,1,3)+R44*INDEX(FGA_COEFFS,1,4)+Q45*INDEX(FGA_COEFFS,1,5)+S44*INDEX(FGA_COEFFS,1,6)+T45*INDEX(FGA_COEFFS,1,7)+M45*INDEX(FGA_COEFFS,1,8)+Y48*Y49</f>
        <v>#N/A</v>
      </c>
      <c r="AD44" s="223" t="e">
        <f ca="1">INDEX(THREEPTA_COEFFS,1,1)+AC44*INDEX(THREEPTA_COEFFS,1,2)+J44*INDEX(THREEPTA_COEFFS,1,3)+AA44*INDEX(THREEPTA_COEFFS,1,4)+K44*INDEX(THREEPTA_COEFFS,1,5)+L45*INDEX(THREEPTA_COEFFS,1,6)+Z48*Z49</f>
        <v>#N/A</v>
      </c>
      <c r="AE44" s="223" t="e">
        <f ca="1">INDEX(THREEPTPCT_COEFFS,1,1)+K44*INDEX(THREEPTPCT_COEFFS,1,2)+L45*INDEX(THREEPTPCT_COEFFS,1,3)+AA48*AA49</f>
        <v>#N/A</v>
      </c>
      <c r="AF44" s="55" t="e">
        <f t="shared" ref="AF44:AF45" ca="1" si="67">AC44-AD44</f>
        <v>#N/A</v>
      </c>
      <c r="AG44" s="223" t="e">
        <f ca="1">INDEX(TWOPTPCT_COEFFS,1,1)+AB44*INDEX(TWOPTPCT_COEFFS,1,2)+I45*INDEX(TWOPTPCT_COEFFS,1,3)+G45*INDEX(TWOPTPCT_COEFFS,1,4)+L45*INDEX(TWOPTPCT_COEFFS,1,5)+AB48*AB49</f>
        <v>#N/A</v>
      </c>
      <c r="AH44" s="223" t="e">
        <f ca="1">INDEX(FTA_COEFFS,1,1)+O44*INDEX(FTA_COEFFS,1,2)+N45*INDEX(FTA_COEFFS,1,3)+(Q44+R44)*INDEX(FTA_COEFFS,1,4)+(Q45+R45)*INDEX(FTA_COEFFS,1,5)+M45*INDEX(FTA_COEFFS,1,6)+AC48*AC49</f>
        <v>#N/A</v>
      </c>
      <c r="AI44" s="223" t="e">
        <f ca="1">INDEX(FTPCT_COEFFS,1,1)+P44*INDEX(FTPCT_COEFFS,1,2)+F44*INDEX(FTPCT_COEFFS,1,3)+G45*INDEX(FTPCT_COEFFS,1,4)+AD48*AD49</f>
        <v>#N/A</v>
      </c>
      <c r="AJ44" s="338" t="e">
        <f t="shared" ref="AJ44:AJ45" ca="1" si="68">AD44*AE44/100+AF44*AG44+AH44*AI44/100</f>
        <v>#N/A</v>
      </c>
      <c r="AK44" s="55"/>
      <c r="AL44" s="55"/>
      <c r="AM44" s="55"/>
      <c r="AN44" s="55"/>
      <c r="AO44" s="55"/>
      <c r="AP44" s="55"/>
      <c r="AQ44" s="55"/>
      <c r="AR44" s="55"/>
    </row>
    <row r="45" spans="1:45" x14ac:dyDescent="0.3">
      <c r="B45" s="54" t="s">
        <v>175</v>
      </c>
      <c r="C45" s="54">
        <f>C38</f>
        <v>0</v>
      </c>
      <c r="D45" s="56" t="e">
        <f t="shared" ca="1" si="60"/>
        <v>#N/A</v>
      </c>
      <c r="E45" s="52" t="e">
        <f t="shared" ref="E45:W45" si="69">E38</f>
        <v>#N/A</v>
      </c>
      <c r="F45" s="52" t="e">
        <f t="shared" si="69"/>
        <v>#N/A</v>
      </c>
      <c r="G45" s="52" t="e">
        <f t="shared" si="69"/>
        <v>#N/A</v>
      </c>
      <c r="H45" s="52" t="e">
        <f t="shared" si="69"/>
        <v>#N/A</v>
      </c>
      <c r="I45" s="52" t="e">
        <f t="shared" si="69"/>
        <v>#N/A</v>
      </c>
      <c r="J45" s="52" t="e">
        <f t="shared" si="69"/>
        <v>#N/A</v>
      </c>
      <c r="K45" s="52" t="e">
        <f t="shared" si="69"/>
        <v>#N/A</v>
      </c>
      <c r="L45" s="52" t="e">
        <f t="shared" si="69"/>
        <v>#N/A</v>
      </c>
      <c r="M45" s="52" t="e">
        <f t="shared" si="69"/>
        <v>#N/A</v>
      </c>
      <c r="N45" s="52" t="e">
        <f t="shared" si="69"/>
        <v>#N/A</v>
      </c>
      <c r="O45" s="52" t="e">
        <f t="shared" si="69"/>
        <v>#N/A</v>
      </c>
      <c r="P45" s="52" t="e">
        <f t="shared" si="69"/>
        <v>#N/A</v>
      </c>
      <c r="Q45" s="52" t="e">
        <f t="shared" si="69"/>
        <v>#N/A</v>
      </c>
      <c r="R45" s="52" t="e">
        <f t="shared" si="69"/>
        <v>#N/A</v>
      </c>
      <c r="S45" s="52" t="e">
        <f t="shared" si="69"/>
        <v>#N/A</v>
      </c>
      <c r="T45" s="52" t="e">
        <f t="shared" si="69"/>
        <v>#N/A</v>
      </c>
      <c r="U45" s="52" t="e">
        <f t="shared" si="69"/>
        <v>#N/A</v>
      </c>
      <c r="V45" s="52" t="e">
        <f t="shared" si="69"/>
        <v>#N/A</v>
      </c>
      <c r="W45" s="52" t="e">
        <f t="shared" si="69"/>
        <v>#N/A</v>
      </c>
      <c r="X45" s="55" t="e">
        <f t="shared" si="62"/>
        <v>#N/A</v>
      </c>
      <c r="Y45" s="55" t="e">
        <f t="shared" si="63"/>
        <v>#N/A</v>
      </c>
      <c r="Z45" s="55" t="e">
        <f t="shared" ref="Z45" si="70">Z44</f>
        <v>#N/A</v>
      </c>
      <c r="AA45" s="55" t="e">
        <f t="shared" si="65"/>
        <v>#N/A</v>
      </c>
      <c r="AB45" s="336" t="e">
        <f t="shared" si="66"/>
        <v>#N/A</v>
      </c>
      <c r="AC45" s="223" t="e">
        <f ca="1">INDEX(FGA_COEFFS,1,1)+Z45*INDEX(FGA_COEFFS,1,2)+Y45*INDEX(FGA_COEFFS,1,3)+R45*INDEX(FGA_COEFFS,1,4)+Q44*INDEX(FGA_COEFFS,1,5)+S45*INDEX(FGA_COEFFS,1,6)+T44*INDEX(FGA_COEFFS,1,7)+M44*INDEX(FGA_COEFFS,1,8)+Y48*Y50</f>
        <v>#N/A</v>
      </c>
      <c r="AD45" s="223" t="e">
        <f ca="1">INDEX(THREEPTA_COEFFS,1,1)+AC45*INDEX(THREEPTA_COEFFS,1,2)+J45*INDEX(THREEPTA_COEFFS,1,3)+AA45*INDEX(THREEPTA_COEFFS,1,4)+K45*INDEX(THREEPTA_COEFFS,1,5)+L44*INDEX(THREEPTA_COEFFS,1,6)+Z48*Z50</f>
        <v>#N/A</v>
      </c>
      <c r="AE45" s="223" t="e">
        <f ca="1">INDEX(THREEPTPCT_COEFFS,1,1)+K45*INDEX(THREEPTPCT_COEFFS,1,2)+L44*INDEX(THREEPTPCT_COEFFS,1,3)+AA48*AA50</f>
        <v>#N/A</v>
      </c>
      <c r="AF45" s="55" t="e">
        <f t="shared" ca="1" si="67"/>
        <v>#N/A</v>
      </c>
      <c r="AG45" s="223" t="e">
        <f ca="1">INDEX(TWOPTPCT_COEFFS,1,1)+AB45*INDEX(TWOPTPCT_COEFFS,1,2)+I44*INDEX(TWOPTPCT_COEFFS,1,3)+G44*INDEX(TWOPTPCT_COEFFS,1,4)+L44*INDEX(TWOPTPCT_COEFFS,1,5)+AB48*AB50</f>
        <v>#N/A</v>
      </c>
      <c r="AH45" s="223" t="e">
        <f ca="1">INDEX(FTA_COEFFS,1,1)+O45*INDEX(FTA_COEFFS,1,2)+N44*INDEX(FTA_COEFFS,1,3)+(Q45+R45)*INDEX(FTA_COEFFS,1,4)+(Q44+R44)*INDEX(FTA_COEFFS,1,5)+M44*INDEX(FTA_COEFFS,1,6)+AC48*AC50</f>
        <v>#N/A</v>
      </c>
      <c r="AI45" s="223" t="e">
        <f ca="1">INDEX(FTPCT_COEFFS,1,1)+P45*INDEX(FTPCT_COEFFS,1,2)+F45*INDEX(FTPCT_COEFFS,1,3)+G44*INDEX(FTPCT_COEFFS,1,4)+AD48*AD50</f>
        <v>#N/A</v>
      </c>
      <c r="AJ45" s="338" t="e">
        <f t="shared" ca="1" si="68"/>
        <v>#N/A</v>
      </c>
      <c r="AK45" s="55"/>
      <c r="AL45" s="55"/>
      <c r="AM45" s="55"/>
      <c r="AN45" s="55"/>
      <c r="AO45" s="55"/>
      <c r="AP45" s="55"/>
      <c r="AQ45" s="55"/>
      <c r="AR45" s="55"/>
    </row>
    <row r="46" spans="1:45" x14ac:dyDescent="0.3">
      <c r="A46" s="54" t="e">
        <f ca="1">IF(D44&gt;(D45+(AVERAGE(V44,W44)-AVERAGE(V45,W45))/2)+2.5,C44,IF(D45&gt;(D44+(AVERAGE(V45,W45)-AVERAGE(V44,W44))/2)+2.5,C45,"Close"))</f>
        <v>#N/A</v>
      </c>
      <c r="B46" s="64" t="e">
        <f ca="1">IF(D45&gt;D44,C45,C44)</f>
        <v>#N/A</v>
      </c>
      <c r="D46" s="56"/>
      <c r="X46" s="55"/>
      <c r="Y46" s="55"/>
      <c r="Z46" s="55"/>
      <c r="AA46" s="55"/>
      <c r="AB46" s="55"/>
      <c r="AC46" s="337"/>
      <c r="AD46" s="337"/>
      <c r="AE46" s="337"/>
      <c r="AF46" s="337"/>
      <c r="AG46" s="337"/>
      <c r="AH46" s="337"/>
      <c r="AI46" s="337"/>
      <c r="AJ46" s="337"/>
      <c r="AK46" s="337"/>
      <c r="AL46" s="337"/>
      <c r="AM46" s="55"/>
      <c r="AN46" s="55"/>
      <c r="AO46" s="55"/>
      <c r="AP46" s="55"/>
      <c r="AQ46" s="55"/>
      <c r="AR46" s="55"/>
      <c r="AS46" s="55"/>
    </row>
    <row r="47" spans="1:45" x14ac:dyDescent="0.3">
      <c r="X47" s="54" t="s">
        <v>1305</v>
      </c>
      <c r="Y47" s="54" t="s">
        <v>128</v>
      </c>
      <c r="Z47" s="54" t="s">
        <v>157</v>
      </c>
      <c r="AA47" s="54" t="s">
        <v>151</v>
      </c>
      <c r="AB47" s="54" t="s">
        <v>1327</v>
      </c>
      <c r="AC47" s="54" t="s">
        <v>129</v>
      </c>
      <c r="AD47" s="54" t="s">
        <v>116</v>
      </c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</row>
    <row r="48" spans="1:45" x14ac:dyDescent="0.3">
      <c r="X48" s="54"/>
      <c r="Y48" s="54">
        <f t="shared" ref="Y48:AD48" si="71">Y41</f>
        <v>6.4436999999999998</v>
      </c>
      <c r="Z48" s="54">
        <f t="shared" si="71"/>
        <v>4.9371</v>
      </c>
      <c r="AA48" s="54">
        <f t="shared" si="71"/>
        <v>11.350300000000001</v>
      </c>
      <c r="AB48" s="54">
        <f t="shared" si="71"/>
        <v>7.1900000000000006E-2</v>
      </c>
      <c r="AC48" s="54">
        <f t="shared" si="71"/>
        <v>6.2766000000000002</v>
      </c>
      <c r="AD48" s="54">
        <f t="shared" si="71"/>
        <v>11.042999999999999</v>
      </c>
      <c r="AE48" s="54"/>
      <c r="AF48" s="336"/>
      <c r="AG48" s="336"/>
      <c r="AH48" s="336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</row>
    <row r="49" spans="1:45" x14ac:dyDescent="0.3">
      <c r="D49" s="56"/>
      <c r="X49" s="336"/>
      <c r="Y49" s="336">
        <f t="shared" ca="1" si="12"/>
        <v>0.23978774785256121</v>
      </c>
      <c r="Z49" s="336">
        <f t="shared" ca="1" si="12"/>
        <v>-1.0429286410721349E-2</v>
      </c>
      <c r="AA49" s="336">
        <f t="shared" ca="1" si="12"/>
        <v>0.19795576272403054</v>
      </c>
      <c r="AB49" s="336">
        <f t="shared" ca="1" si="12"/>
        <v>-1.1784593206877445</v>
      </c>
      <c r="AC49" s="336">
        <f t="shared" ca="1" si="12"/>
        <v>1.452720768972851</v>
      </c>
      <c r="AD49" s="336">
        <f t="shared" ca="1" si="12"/>
        <v>0.78479119649415918</v>
      </c>
      <c r="AE49" s="336"/>
      <c r="AF49" s="336"/>
      <c r="AG49" s="336"/>
      <c r="AH49" s="336"/>
      <c r="AI49" s="54"/>
      <c r="AJ49" s="54"/>
      <c r="AK49" s="54"/>
      <c r="AL49" s="336"/>
      <c r="AM49" s="336"/>
      <c r="AN49" s="336"/>
      <c r="AO49" s="336"/>
      <c r="AP49" s="54"/>
      <c r="AQ49" s="336"/>
      <c r="AR49" s="336"/>
      <c r="AS49" s="336"/>
    </row>
    <row r="50" spans="1:45" x14ac:dyDescent="0.3">
      <c r="C50" s="54"/>
      <c r="D50" s="56"/>
      <c r="Y50" s="336">
        <f t="shared" ca="1" si="12"/>
        <v>5.6290722526950807E-3</v>
      </c>
      <c r="Z50" s="336">
        <f t="shared" ca="1" si="12"/>
        <v>-6.2952337404446135E-3</v>
      </c>
      <c r="AA50" s="336">
        <f t="shared" ca="1" si="12"/>
        <v>0.30870176867264332</v>
      </c>
      <c r="AB50" s="336">
        <f t="shared" ca="1" si="12"/>
        <v>-1.4560499816395482</v>
      </c>
      <c r="AC50" s="336">
        <f t="shared" ca="1" si="12"/>
        <v>1.1837860657449257</v>
      </c>
      <c r="AD50" s="336">
        <f t="shared" ca="1" si="12"/>
        <v>-0.67620264496347815</v>
      </c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</row>
    <row r="51" spans="1:45" x14ac:dyDescent="0.3">
      <c r="B51" s="54" t="s">
        <v>172</v>
      </c>
      <c r="C51" s="53">
        <f>C44</f>
        <v>0</v>
      </c>
      <c r="D51" s="56" t="e">
        <f t="shared" ref="D51:D52" ca="1" si="72">AJ51</f>
        <v>#N/A</v>
      </c>
      <c r="E51" s="52" t="e">
        <f t="shared" ref="E51:W51" si="73">E44</f>
        <v>#N/A</v>
      </c>
      <c r="F51" s="52" t="e">
        <f t="shared" si="73"/>
        <v>#N/A</v>
      </c>
      <c r="G51" s="52" t="e">
        <f t="shared" si="73"/>
        <v>#N/A</v>
      </c>
      <c r="H51" s="52" t="e">
        <f t="shared" si="73"/>
        <v>#N/A</v>
      </c>
      <c r="I51" s="52" t="e">
        <f t="shared" si="73"/>
        <v>#N/A</v>
      </c>
      <c r="J51" s="52" t="e">
        <f t="shared" si="73"/>
        <v>#N/A</v>
      </c>
      <c r="K51" s="52" t="e">
        <f t="shared" si="73"/>
        <v>#N/A</v>
      </c>
      <c r="L51" s="52" t="e">
        <f t="shared" si="73"/>
        <v>#N/A</v>
      </c>
      <c r="M51" s="52" t="e">
        <f t="shared" si="73"/>
        <v>#N/A</v>
      </c>
      <c r="N51" s="52" t="e">
        <f t="shared" si="73"/>
        <v>#N/A</v>
      </c>
      <c r="O51" s="52" t="e">
        <f t="shared" si="73"/>
        <v>#N/A</v>
      </c>
      <c r="P51" s="52" t="e">
        <f t="shared" si="73"/>
        <v>#N/A</v>
      </c>
      <c r="Q51" s="52" t="e">
        <f t="shared" si="73"/>
        <v>#N/A</v>
      </c>
      <c r="R51" s="52" t="e">
        <f t="shared" si="73"/>
        <v>#N/A</v>
      </c>
      <c r="S51" s="52" t="e">
        <f t="shared" si="73"/>
        <v>#N/A</v>
      </c>
      <c r="T51" s="52" t="e">
        <f t="shared" si="73"/>
        <v>#N/A</v>
      </c>
      <c r="U51" s="52" t="e">
        <f t="shared" si="73"/>
        <v>#N/A</v>
      </c>
      <c r="V51" s="52" t="e">
        <f t="shared" si="73"/>
        <v>#N/A</v>
      </c>
      <c r="W51" s="52" t="e">
        <f t="shared" si="73"/>
        <v>#N/A</v>
      </c>
      <c r="X51" s="55" t="e">
        <f t="shared" ref="X51:X52" si="74">(H51-(O51*P51)/100-3*(J51*K51)/100)/2</f>
        <v>#N/A</v>
      </c>
      <c r="Y51" s="55" t="e">
        <f t="shared" ref="Y51:Y52" si="75">SUM(X51,(J51*K51/100))/(F51/100)</f>
        <v>#N/A</v>
      </c>
      <c r="Z51" s="55" t="e">
        <f t="shared" ref="Z51" si="76">U51*0.5+U52*0.5</f>
        <v>#N/A</v>
      </c>
      <c r="AA51" s="55" t="e">
        <f t="shared" ref="AA51:AA52" si="77">J51/Y51</f>
        <v>#N/A</v>
      </c>
      <c r="AB51" s="336" t="e">
        <f t="shared" ref="AB51:AB52" si="78">X51/(Y51-J51)</f>
        <v>#N/A</v>
      </c>
      <c r="AC51" s="223" t="e">
        <f ca="1">INDEX(FGA_COEFFS,1,1)+Z51*INDEX(FGA_COEFFS,1,2)+Y51*INDEX(FGA_COEFFS,1,3)+R51*INDEX(FGA_COEFFS,1,4)+Q52*INDEX(FGA_COEFFS,1,5)+S51*INDEX(FGA_COEFFS,1,6)+T52*INDEX(FGA_COEFFS,1,7)+M52*INDEX(FGA_COEFFS,1,8)+Y55*Y56</f>
        <v>#N/A</v>
      </c>
      <c r="AD51" s="223" t="e">
        <f ca="1">INDEX(THREEPTA_COEFFS,1,1)+AC51*INDEX(THREEPTA_COEFFS,1,2)+J51*INDEX(THREEPTA_COEFFS,1,3)+AA51*INDEX(THREEPTA_COEFFS,1,4)+K51*INDEX(THREEPTA_COEFFS,1,5)+L52*INDEX(THREEPTA_COEFFS,1,6)+Z55*Z56</f>
        <v>#N/A</v>
      </c>
      <c r="AE51" s="223" t="e">
        <f ca="1">INDEX(THREEPTPCT_COEFFS,1,1)+K51*INDEX(THREEPTPCT_COEFFS,1,2)+L52*INDEX(THREEPTPCT_COEFFS,1,3)+AA55*AA56</f>
        <v>#N/A</v>
      </c>
      <c r="AF51" s="55" t="e">
        <f t="shared" ref="AF51:AF52" ca="1" si="79">AC51-AD51</f>
        <v>#N/A</v>
      </c>
      <c r="AG51" s="223" t="e">
        <f ca="1">INDEX(TWOPTPCT_COEFFS,1,1)+AB51*INDEX(TWOPTPCT_COEFFS,1,2)+I52*INDEX(TWOPTPCT_COEFFS,1,3)+G52*INDEX(TWOPTPCT_COEFFS,1,4)+L52*INDEX(TWOPTPCT_COEFFS,1,5)+AB55*AB56</f>
        <v>#N/A</v>
      </c>
      <c r="AH51" s="223" t="e">
        <f ca="1">INDEX(FTA_COEFFS,1,1)+O51*INDEX(FTA_COEFFS,1,2)+N52*INDEX(FTA_COEFFS,1,3)+(Q51+R51)*INDEX(FTA_COEFFS,1,4)+(Q52+R52)*INDEX(FTA_COEFFS,1,5)+M52*INDEX(FTA_COEFFS,1,6)+AC55*AC56</f>
        <v>#N/A</v>
      </c>
      <c r="AI51" s="223" t="e">
        <f ca="1">INDEX(FTPCT_COEFFS,1,1)+P51*INDEX(FTPCT_COEFFS,1,2)+F51*INDEX(FTPCT_COEFFS,1,3)+G52*INDEX(FTPCT_COEFFS,1,4)+AD55*AD56</f>
        <v>#N/A</v>
      </c>
      <c r="AJ51" s="338" t="e">
        <f t="shared" ref="AJ51:AJ52" ca="1" si="80">AD51*AE51/100+AF51*AG51+AH51*AI51/100</f>
        <v>#N/A</v>
      </c>
      <c r="AK51" s="55"/>
      <c r="AL51" s="55"/>
      <c r="AM51" s="55"/>
      <c r="AN51" s="55"/>
      <c r="AO51" s="55"/>
      <c r="AP51" s="55"/>
      <c r="AQ51" s="55"/>
      <c r="AR51" s="55"/>
    </row>
    <row r="52" spans="1:45" x14ac:dyDescent="0.3">
      <c r="B52" s="54" t="s">
        <v>175</v>
      </c>
      <c r="C52" s="54">
        <f>C45</f>
        <v>0</v>
      </c>
      <c r="D52" s="56" t="e">
        <f t="shared" ca="1" si="72"/>
        <v>#N/A</v>
      </c>
      <c r="E52" s="52" t="e">
        <f t="shared" ref="E52:W52" si="81">E45</f>
        <v>#N/A</v>
      </c>
      <c r="F52" s="52" t="e">
        <f t="shared" si="81"/>
        <v>#N/A</v>
      </c>
      <c r="G52" s="52" t="e">
        <f t="shared" si="81"/>
        <v>#N/A</v>
      </c>
      <c r="H52" s="52" t="e">
        <f t="shared" si="81"/>
        <v>#N/A</v>
      </c>
      <c r="I52" s="52" t="e">
        <f t="shared" si="81"/>
        <v>#N/A</v>
      </c>
      <c r="J52" s="52" t="e">
        <f t="shared" si="81"/>
        <v>#N/A</v>
      </c>
      <c r="K52" s="52" t="e">
        <f t="shared" si="81"/>
        <v>#N/A</v>
      </c>
      <c r="L52" s="52" t="e">
        <f t="shared" si="81"/>
        <v>#N/A</v>
      </c>
      <c r="M52" s="52" t="e">
        <f t="shared" si="81"/>
        <v>#N/A</v>
      </c>
      <c r="N52" s="52" t="e">
        <f t="shared" si="81"/>
        <v>#N/A</v>
      </c>
      <c r="O52" s="52" t="e">
        <f t="shared" si="81"/>
        <v>#N/A</v>
      </c>
      <c r="P52" s="52" t="e">
        <f t="shared" si="81"/>
        <v>#N/A</v>
      </c>
      <c r="Q52" s="52" t="e">
        <f t="shared" si="81"/>
        <v>#N/A</v>
      </c>
      <c r="R52" s="52" t="e">
        <f t="shared" si="81"/>
        <v>#N/A</v>
      </c>
      <c r="S52" s="52" t="e">
        <f t="shared" si="81"/>
        <v>#N/A</v>
      </c>
      <c r="T52" s="52" t="e">
        <f t="shared" si="81"/>
        <v>#N/A</v>
      </c>
      <c r="U52" s="52" t="e">
        <f t="shared" si="81"/>
        <v>#N/A</v>
      </c>
      <c r="V52" s="52" t="e">
        <f t="shared" si="81"/>
        <v>#N/A</v>
      </c>
      <c r="W52" s="52" t="e">
        <f t="shared" si="81"/>
        <v>#N/A</v>
      </c>
      <c r="X52" s="55" t="e">
        <f t="shared" si="74"/>
        <v>#N/A</v>
      </c>
      <c r="Y52" s="55" t="e">
        <f t="shared" si="75"/>
        <v>#N/A</v>
      </c>
      <c r="Z52" s="55" t="e">
        <f t="shared" ref="Z52" si="82">Z51</f>
        <v>#N/A</v>
      </c>
      <c r="AA52" s="55" t="e">
        <f t="shared" si="77"/>
        <v>#N/A</v>
      </c>
      <c r="AB52" s="336" t="e">
        <f t="shared" si="78"/>
        <v>#N/A</v>
      </c>
      <c r="AC52" s="223" t="e">
        <f ca="1">INDEX(FGA_COEFFS,1,1)+Z52*INDEX(FGA_COEFFS,1,2)+Y52*INDEX(FGA_COEFFS,1,3)+R52*INDEX(FGA_COEFFS,1,4)+Q51*INDEX(FGA_COEFFS,1,5)+S52*INDEX(FGA_COEFFS,1,6)+T51*INDEX(FGA_COEFFS,1,7)+M51*INDEX(FGA_COEFFS,1,8)+Y55*Y57</f>
        <v>#N/A</v>
      </c>
      <c r="AD52" s="223" t="e">
        <f ca="1">INDEX(THREEPTA_COEFFS,1,1)+AC52*INDEX(THREEPTA_COEFFS,1,2)+J52*INDEX(THREEPTA_COEFFS,1,3)+AA52*INDEX(THREEPTA_COEFFS,1,4)+K52*INDEX(THREEPTA_COEFFS,1,5)+L51*INDEX(THREEPTA_COEFFS,1,6)+Z55*Z57</f>
        <v>#N/A</v>
      </c>
      <c r="AE52" s="223" t="e">
        <f ca="1">INDEX(THREEPTPCT_COEFFS,1,1)+K52*INDEX(THREEPTPCT_COEFFS,1,2)+L51*INDEX(THREEPTPCT_COEFFS,1,3)+AA55*AA57</f>
        <v>#N/A</v>
      </c>
      <c r="AF52" s="55" t="e">
        <f t="shared" ca="1" si="79"/>
        <v>#N/A</v>
      </c>
      <c r="AG52" s="223" t="e">
        <f ca="1">INDEX(TWOPTPCT_COEFFS,1,1)+AB52*INDEX(TWOPTPCT_COEFFS,1,2)+I51*INDEX(TWOPTPCT_COEFFS,1,3)+G51*INDEX(TWOPTPCT_COEFFS,1,4)+L51*INDEX(TWOPTPCT_COEFFS,1,5)+AB55*AB57</f>
        <v>#N/A</v>
      </c>
      <c r="AH52" s="223" t="e">
        <f ca="1">INDEX(FTA_COEFFS,1,1)+O52*INDEX(FTA_COEFFS,1,2)+N51*INDEX(FTA_COEFFS,1,3)+(Q52+R52)*INDEX(FTA_COEFFS,1,4)+(Q51+R51)*INDEX(FTA_COEFFS,1,5)+M51*INDEX(FTA_COEFFS,1,6)+AC55*AC57</f>
        <v>#N/A</v>
      </c>
      <c r="AI52" s="223" t="e">
        <f ca="1">INDEX(FTPCT_COEFFS,1,1)+P52*INDEX(FTPCT_COEFFS,1,2)+F52*INDEX(FTPCT_COEFFS,1,3)+G51*INDEX(FTPCT_COEFFS,1,4)+AD55*AD57</f>
        <v>#N/A</v>
      </c>
      <c r="AJ52" s="338" t="e">
        <f t="shared" ca="1" si="80"/>
        <v>#N/A</v>
      </c>
      <c r="AK52" s="55"/>
      <c r="AL52" s="55"/>
      <c r="AM52" s="55"/>
      <c r="AN52" s="55"/>
      <c r="AO52" s="55"/>
      <c r="AP52" s="55"/>
      <c r="AQ52" s="55"/>
      <c r="AR52" s="55"/>
    </row>
    <row r="53" spans="1:45" x14ac:dyDescent="0.3">
      <c r="A53" s="54" t="e">
        <f ca="1">IF(D51&gt;(D52+(AVERAGE(V51,W51)-AVERAGE(V52,W52))/2)+2.5,C51,IF(D52&gt;(D51+(AVERAGE(V52,W52)-AVERAGE(V51,W51))/2)+2.5,C52,"Close"))</f>
        <v>#N/A</v>
      </c>
      <c r="B53" s="64" t="e">
        <f ca="1">IF(D52&gt;D51,C52,C51)</f>
        <v>#N/A</v>
      </c>
      <c r="D53" s="56"/>
      <c r="X53" s="55"/>
      <c r="Y53" s="55"/>
      <c r="Z53" s="55"/>
      <c r="AA53" s="55"/>
      <c r="AB53" s="55"/>
      <c r="AC53" s="337"/>
      <c r="AD53" s="337"/>
      <c r="AE53" s="337"/>
      <c r="AF53" s="337"/>
      <c r="AG53" s="337"/>
      <c r="AH53" s="337"/>
      <c r="AI53" s="337"/>
      <c r="AJ53" s="337"/>
      <c r="AK53" s="337"/>
      <c r="AL53" s="337"/>
      <c r="AM53" s="55"/>
      <c r="AN53" s="55"/>
      <c r="AO53" s="55"/>
      <c r="AP53" s="55"/>
      <c r="AQ53" s="55"/>
      <c r="AR53" s="55"/>
      <c r="AS53" s="55"/>
    </row>
    <row r="54" spans="1:45" x14ac:dyDescent="0.3">
      <c r="X54" s="54" t="s">
        <v>1305</v>
      </c>
      <c r="Y54" s="54" t="s">
        <v>128</v>
      </c>
      <c r="Z54" s="54" t="s">
        <v>157</v>
      </c>
      <c r="AA54" s="54" t="s">
        <v>151</v>
      </c>
      <c r="AB54" s="54" t="s">
        <v>1327</v>
      </c>
      <c r="AC54" s="54" t="s">
        <v>129</v>
      </c>
      <c r="AD54" s="54" t="s">
        <v>116</v>
      </c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</row>
    <row r="55" spans="1:45" x14ac:dyDescent="0.3">
      <c r="X55" s="54"/>
      <c r="Y55" s="54">
        <f t="shared" ref="Y55:AD55" si="83">Y48</f>
        <v>6.4436999999999998</v>
      </c>
      <c r="Z55" s="54">
        <f t="shared" si="83"/>
        <v>4.9371</v>
      </c>
      <c r="AA55" s="54">
        <f t="shared" si="83"/>
        <v>11.350300000000001</v>
      </c>
      <c r="AB55" s="54">
        <f t="shared" si="83"/>
        <v>7.1900000000000006E-2</v>
      </c>
      <c r="AC55" s="54">
        <f t="shared" si="83"/>
        <v>6.2766000000000002</v>
      </c>
      <c r="AD55" s="54">
        <f t="shared" si="83"/>
        <v>11.042999999999999</v>
      </c>
      <c r="AE55" s="54"/>
      <c r="AF55" s="336"/>
      <c r="AG55" s="336"/>
      <c r="AH55" s="336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</row>
    <row r="56" spans="1:45" x14ac:dyDescent="0.3">
      <c r="D56" s="56"/>
      <c r="X56" s="336"/>
      <c r="Y56" s="336">
        <f t="shared" ca="1" si="12"/>
        <v>-3.8452435877621568E-4</v>
      </c>
      <c r="Z56" s="336">
        <f t="shared" ca="1" si="12"/>
        <v>0.7435380942198877</v>
      </c>
      <c r="AA56" s="336">
        <f t="shared" ca="1" si="12"/>
        <v>-0.86452428011504701</v>
      </c>
      <c r="AB56" s="336">
        <f t="shared" ca="1" si="12"/>
        <v>0.51416302591789731</v>
      </c>
      <c r="AC56" s="336">
        <f t="shared" ca="1" si="12"/>
        <v>0.7730536498248598</v>
      </c>
      <c r="AD56" s="336">
        <f t="shared" ca="1" si="12"/>
        <v>0.15653862218974524</v>
      </c>
      <c r="AE56" s="336"/>
      <c r="AF56" s="336"/>
      <c r="AG56" s="336"/>
      <c r="AH56" s="336"/>
      <c r="AI56" s="54"/>
      <c r="AJ56" s="54"/>
      <c r="AK56" s="54"/>
      <c r="AL56" s="336"/>
      <c r="AM56" s="336"/>
      <c r="AN56" s="336"/>
      <c r="AO56" s="336"/>
      <c r="AP56" s="54"/>
      <c r="AQ56" s="336"/>
      <c r="AR56" s="336"/>
      <c r="AS56" s="336"/>
    </row>
    <row r="57" spans="1:45" x14ac:dyDescent="0.3">
      <c r="C57" s="54"/>
      <c r="D57" s="56"/>
      <c r="Y57" s="336">
        <f t="shared" ca="1" si="12"/>
        <v>-0.21022861946485999</v>
      </c>
      <c r="Z57" s="336">
        <f t="shared" ca="1" si="12"/>
        <v>0.12964375442371992</v>
      </c>
      <c r="AA57" s="336">
        <f t="shared" ca="1" si="12"/>
        <v>-1.1476036348686762</v>
      </c>
      <c r="AB57" s="336">
        <f t="shared" ca="1" si="12"/>
        <v>-0.19135812918032472</v>
      </c>
      <c r="AC57" s="336">
        <f t="shared" ca="1" si="12"/>
        <v>-1.2746520691934986</v>
      </c>
      <c r="AD57" s="336">
        <f t="shared" ca="1" si="12"/>
        <v>1.0672403558603349</v>
      </c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</row>
    <row r="58" spans="1:45" x14ac:dyDescent="0.3">
      <c r="B58" s="54" t="s">
        <v>172</v>
      </c>
      <c r="C58" s="53">
        <f>C51</f>
        <v>0</v>
      </c>
      <c r="D58" s="56" t="e">
        <f t="shared" ref="D58:D59" ca="1" si="84">AJ58</f>
        <v>#N/A</v>
      </c>
      <c r="E58" s="52" t="e">
        <f t="shared" ref="E58:W58" si="85">E51</f>
        <v>#N/A</v>
      </c>
      <c r="F58" s="52" t="e">
        <f t="shared" si="85"/>
        <v>#N/A</v>
      </c>
      <c r="G58" s="52" t="e">
        <f t="shared" si="85"/>
        <v>#N/A</v>
      </c>
      <c r="H58" s="52" t="e">
        <f t="shared" si="85"/>
        <v>#N/A</v>
      </c>
      <c r="I58" s="52" t="e">
        <f t="shared" si="85"/>
        <v>#N/A</v>
      </c>
      <c r="J58" s="52" t="e">
        <f t="shared" si="85"/>
        <v>#N/A</v>
      </c>
      <c r="K58" s="52" t="e">
        <f t="shared" si="85"/>
        <v>#N/A</v>
      </c>
      <c r="L58" s="52" t="e">
        <f t="shared" si="85"/>
        <v>#N/A</v>
      </c>
      <c r="M58" s="52" t="e">
        <f t="shared" si="85"/>
        <v>#N/A</v>
      </c>
      <c r="N58" s="52" t="e">
        <f t="shared" si="85"/>
        <v>#N/A</v>
      </c>
      <c r="O58" s="52" t="e">
        <f t="shared" si="85"/>
        <v>#N/A</v>
      </c>
      <c r="P58" s="52" t="e">
        <f t="shared" si="85"/>
        <v>#N/A</v>
      </c>
      <c r="Q58" s="52" t="e">
        <f t="shared" si="85"/>
        <v>#N/A</v>
      </c>
      <c r="R58" s="52" t="e">
        <f t="shared" si="85"/>
        <v>#N/A</v>
      </c>
      <c r="S58" s="52" t="e">
        <f t="shared" si="85"/>
        <v>#N/A</v>
      </c>
      <c r="T58" s="52" t="e">
        <f t="shared" si="85"/>
        <v>#N/A</v>
      </c>
      <c r="U58" s="52" t="e">
        <f t="shared" si="85"/>
        <v>#N/A</v>
      </c>
      <c r="V58" s="52" t="e">
        <f t="shared" si="85"/>
        <v>#N/A</v>
      </c>
      <c r="W58" s="52" t="e">
        <f t="shared" si="85"/>
        <v>#N/A</v>
      </c>
      <c r="X58" s="55" t="e">
        <f t="shared" ref="X58:X59" si="86">(H58-(O58*P58)/100-3*(J58*K58)/100)/2</f>
        <v>#N/A</v>
      </c>
      <c r="Y58" s="55" t="e">
        <f t="shared" ref="Y58:Y59" si="87">SUM(X58,(J58*K58/100))/(F58/100)</f>
        <v>#N/A</v>
      </c>
      <c r="Z58" s="55" t="e">
        <f t="shared" ref="Z58" si="88">U58*0.5+U59*0.5</f>
        <v>#N/A</v>
      </c>
      <c r="AA58" s="55" t="e">
        <f t="shared" ref="AA58:AA59" si="89">J58/Y58</f>
        <v>#N/A</v>
      </c>
      <c r="AB58" s="336" t="e">
        <f t="shared" ref="AB58:AB59" si="90">X58/(Y58-J58)</f>
        <v>#N/A</v>
      </c>
      <c r="AC58" s="223" t="e">
        <f ca="1">INDEX(FGA_COEFFS,1,1)+Z58*INDEX(FGA_COEFFS,1,2)+Y58*INDEX(FGA_COEFFS,1,3)+R58*INDEX(FGA_COEFFS,1,4)+Q59*INDEX(FGA_COEFFS,1,5)+S58*INDEX(FGA_COEFFS,1,6)+T59*INDEX(FGA_COEFFS,1,7)+M59*INDEX(FGA_COEFFS,1,8)+Y62*Y63</f>
        <v>#N/A</v>
      </c>
      <c r="AD58" s="223" t="e">
        <f ca="1">INDEX(THREEPTA_COEFFS,1,1)+AC58*INDEX(THREEPTA_COEFFS,1,2)+J58*INDEX(THREEPTA_COEFFS,1,3)+AA58*INDEX(THREEPTA_COEFFS,1,4)+K58*INDEX(THREEPTA_COEFFS,1,5)+L59*INDEX(THREEPTA_COEFFS,1,6)+Z62*Z63</f>
        <v>#N/A</v>
      </c>
      <c r="AE58" s="223" t="e">
        <f ca="1">INDEX(THREEPTPCT_COEFFS,1,1)+K58*INDEX(THREEPTPCT_COEFFS,1,2)+L59*INDEX(THREEPTPCT_COEFFS,1,3)+AA62*AA63</f>
        <v>#N/A</v>
      </c>
      <c r="AF58" s="55" t="e">
        <f t="shared" ref="AF58:AF59" ca="1" si="91">AC58-AD58</f>
        <v>#N/A</v>
      </c>
      <c r="AG58" s="223" t="e">
        <f ca="1">INDEX(TWOPTPCT_COEFFS,1,1)+AB58*INDEX(TWOPTPCT_COEFFS,1,2)+I59*INDEX(TWOPTPCT_COEFFS,1,3)+G59*INDEX(TWOPTPCT_COEFFS,1,4)+L59*INDEX(TWOPTPCT_COEFFS,1,5)+AB62*AB63</f>
        <v>#N/A</v>
      </c>
      <c r="AH58" s="223" t="e">
        <f ca="1">INDEX(FTA_COEFFS,1,1)+O58*INDEX(FTA_COEFFS,1,2)+N59*INDEX(FTA_COEFFS,1,3)+(Q58+R58)*INDEX(FTA_COEFFS,1,4)+(Q59+R59)*INDEX(FTA_COEFFS,1,5)+M59*INDEX(FTA_COEFFS,1,6)+AC62*AC63</f>
        <v>#N/A</v>
      </c>
      <c r="AI58" s="223" t="e">
        <f ca="1">INDEX(FTPCT_COEFFS,1,1)+P58*INDEX(FTPCT_COEFFS,1,2)+F58*INDEX(FTPCT_COEFFS,1,3)+G59*INDEX(FTPCT_COEFFS,1,4)+AD62*AD63</f>
        <v>#N/A</v>
      </c>
      <c r="AJ58" s="338" t="e">
        <f t="shared" ref="AJ58:AJ59" ca="1" si="92">AD58*AE58/100+AF58*AG58+AH58*AI58/100</f>
        <v>#N/A</v>
      </c>
      <c r="AK58" s="55"/>
      <c r="AL58" s="55"/>
      <c r="AM58" s="55"/>
      <c r="AN58" s="55"/>
      <c r="AO58" s="55"/>
      <c r="AP58" s="55"/>
      <c r="AQ58" s="55"/>
      <c r="AR58" s="55"/>
    </row>
    <row r="59" spans="1:45" x14ac:dyDescent="0.3">
      <c r="B59" s="54" t="s">
        <v>175</v>
      </c>
      <c r="C59" s="54">
        <f>C52</f>
        <v>0</v>
      </c>
      <c r="D59" s="56" t="e">
        <f t="shared" ca="1" si="84"/>
        <v>#N/A</v>
      </c>
      <c r="E59" s="52" t="e">
        <f t="shared" ref="E59:W59" si="93">E52</f>
        <v>#N/A</v>
      </c>
      <c r="F59" s="52" t="e">
        <f t="shared" si="93"/>
        <v>#N/A</v>
      </c>
      <c r="G59" s="52" t="e">
        <f t="shared" si="93"/>
        <v>#N/A</v>
      </c>
      <c r="H59" s="52" t="e">
        <f t="shared" si="93"/>
        <v>#N/A</v>
      </c>
      <c r="I59" s="52" t="e">
        <f t="shared" si="93"/>
        <v>#N/A</v>
      </c>
      <c r="J59" s="52" t="e">
        <f t="shared" si="93"/>
        <v>#N/A</v>
      </c>
      <c r="K59" s="52" t="e">
        <f t="shared" si="93"/>
        <v>#N/A</v>
      </c>
      <c r="L59" s="52" t="e">
        <f t="shared" si="93"/>
        <v>#N/A</v>
      </c>
      <c r="M59" s="52" t="e">
        <f t="shared" si="93"/>
        <v>#N/A</v>
      </c>
      <c r="N59" s="52" t="e">
        <f t="shared" si="93"/>
        <v>#N/A</v>
      </c>
      <c r="O59" s="52" t="e">
        <f t="shared" si="93"/>
        <v>#N/A</v>
      </c>
      <c r="P59" s="52" t="e">
        <f t="shared" si="93"/>
        <v>#N/A</v>
      </c>
      <c r="Q59" s="52" t="e">
        <f t="shared" si="93"/>
        <v>#N/A</v>
      </c>
      <c r="R59" s="52" t="e">
        <f t="shared" si="93"/>
        <v>#N/A</v>
      </c>
      <c r="S59" s="52" t="e">
        <f t="shared" si="93"/>
        <v>#N/A</v>
      </c>
      <c r="T59" s="52" t="e">
        <f t="shared" si="93"/>
        <v>#N/A</v>
      </c>
      <c r="U59" s="52" t="e">
        <f t="shared" si="93"/>
        <v>#N/A</v>
      </c>
      <c r="V59" s="52" t="e">
        <f t="shared" si="93"/>
        <v>#N/A</v>
      </c>
      <c r="W59" s="52" t="e">
        <f t="shared" si="93"/>
        <v>#N/A</v>
      </c>
      <c r="X59" s="55" t="e">
        <f t="shared" si="86"/>
        <v>#N/A</v>
      </c>
      <c r="Y59" s="55" t="e">
        <f t="shared" si="87"/>
        <v>#N/A</v>
      </c>
      <c r="Z59" s="55" t="e">
        <f t="shared" ref="Z59" si="94">Z58</f>
        <v>#N/A</v>
      </c>
      <c r="AA59" s="55" t="e">
        <f t="shared" si="89"/>
        <v>#N/A</v>
      </c>
      <c r="AB59" s="336" t="e">
        <f t="shared" si="90"/>
        <v>#N/A</v>
      </c>
      <c r="AC59" s="223" t="e">
        <f ca="1">INDEX(FGA_COEFFS,1,1)+Z59*INDEX(FGA_COEFFS,1,2)+Y59*INDEX(FGA_COEFFS,1,3)+R59*INDEX(FGA_COEFFS,1,4)+Q58*INDEX(FGA_COEFFS,1,5)+S59*INDEX(FGA_COEFFS,1,6)+T58*INDEX(FGA_COEFFS,1,7)+M58*INDEX(FGA_COEFFS,1,8)+Y62*Y64</f>
        <v>#N/A</v>
      </c>
      <c r="AD59" s="223" t="e">
        <f ca="1">INDEX(THREEPTA_COEFFS,1,1)+AC59*INDEX(THREEPTA_COEFFS,1,2)+J59*INDEX(THREEPTA_COEFFS,1,3)+AA59*INDEX(THREEPTA_COEFFS,1,4)+K59*INDEX(THREEPTA_COEFFS,1,5)+L58*INDEX(THREEPTA_COEFFS,1,6)+Z62*Z64</f>
        <v>#N/A</v>
      </c>
      <c r="AE59" s="223" t="e">
        <f ca="1">INDEX(THREEPTPCT_COEFFS,1,1)+K59*INDEX(THREEPTPCT_COEFFS,1,2)+L58*INDEX(THREEPTPCT_COEFFS,1,3)+AA62*AA64</f>
        <v>#N/A</v>
      </c>
      <c r="AF59" s="55" t="e">
        <f t="shared" ca="1" si="91"/>
        <v>#N/A</v>
      </c>
      <c r="AG59" s="223" t="e">
        <f ca="1">INDEX(TWOPTPCT_COEFFS,1,1)+AB59*INDEX(TWOPTPCT_COEFFS,1,2)+I58*INDEX(TWOPTPCT_COEFFS,1,3)+G58*INDEX(TWOPTPCT_COEFFS,1,4)+L58*INDEX(TWOPTPCT_COEFFS,1,5)+AB62*AB64</f>
        <v>#N/A</v>
      </c>
      <c r="AH59" s="223" t="e">
        <f ca="1">INDEX(FTA_COEFFS,1,1)+O59*INDEX(FTA_COEFFS,1,2)+N58*INDEX(FTA_COEFFS,1,3)+(Q59+R59)*INDEX(FTA_COEFFS,1,4)+(Q58+R58)*INDEX(FTA_COEFFS,1,5)+M58*INDEX(FTA_COEFFS,1,6)+AC62*AC64</f>
        <v>#N/A</v>
      </c>
      <c r="AI59" s="223" t="e">
        <f ca="1">INDEX(FTPCT_COEFFS,1,1)+P59*INDEX(FTPCT_COEFFS,1,2)+F59*INDEX(FTPCT_COEFFS,1,3)+G58*INDEX(FTPCT_COEFFS,1,4)+AD62*AD64</f>
        <v>#N/A</v>
      </c>
      <c r="AJ59" s="338" t="e">
        <f t="shared" ca="1" si="92"/>
        <v>#N/A</v>
      </c>
      <c r="AK59" s="55"/>
      <c r="AL59" s="55"/>
      <c r="AM59" s="55"/>
      <c r="AN59" s="55"/>
      <c r="AO59" s="55"/>
      <c r="AP59" s="55"/>
      <c r="AQ59" s="55"/>
      <c r="AR59" s="55"/>
    </row>
    <row r="60" spans="1:45" x14ac:dyDescent="0.3">
      <c r="A60" s="54" t="e">
        <f ca="1">IF(D58&gt;(D59+(AVERAGE(V58,W58)-AVERAGE(V59,W59))/2)+2.5,C58,IF(D59&gt;(D58+(AVERAGE(V59,W59)-AVERAGE(V58,W58))/2)+2.5,C59,"Close"))</f>
        <v>#N/A</v>
      </c>
      <c r="B60" s="64" t="e">
        <f ca="1">IF(D59&gt;D58,C59,C58)</f>
        <v>#N/A</v>
      </c>
      <c r="D60" s="56"/>
      <c r="X60" s="55"/>
      <c r="Y60" s="55"/>
      <c r="Z60" s="55"/>
      <c r="AA60" s="55"/>
      <c r="AB60" s="55"/>
      <c r="AC60" s="337"/>
      <c r="AD60" s="337"/>
      <c r="AE60" s="337"/>
      <c r="AF60" s="337"/>
      <c r="AG60" s="337"/>
      <c r="AH60" s="337"/>
      <c r="AI60" s="337"/>
      <c r="AJ60" s="337"/>
      <c r="AK60" s="337"/>
      <c r="AL60" s="337"/>
      <c r="AM60" s="55"/>
      <c r="AN60" s="55"/>
      <c r="AO60" s="55"/>
      <c r="AP60" s="55"/>
      <c r="AQ60" s="55"/>
      <c r="AR60" s="55"/>
      <c r="AS60" s="55"/>
    </row>
    <row r="61" spans="1:45" x14ac:dyDescent="0.3">
      <c r="X61" s="54" t="s">
        <v>1305</v>
      </c>
      <c r="Y61" s="54" t="s">
        <v>128</v>
      </c>
      <c r="Z61" s="54" t="s">
        <v>157</v>
      </c>
      <c r="AA61" s="54" t="s">
        <v>151</v>
      </c>
      <c r="AB61" s="54" t="s">
        <v>1327</v>
      </c>
      <c r="AC61" s="54" t="s">
        <v>129</v>
      </c>
      <c r="AD61" s="54" t="s">
        <v>116</v>
      </c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</row>
    <row r="62" spans="1:45" x14ac:dyDescent="0.3">
      <c r="X62" s="54"/>
      <c r="Y62" s="54">
        <f t="shared" ref="Y62:AD62" si="95">Y55</f>
        <v>6.4436999999999998</v>
      </c>
      <c r="Z62" s="54">
        <f t="shared" si="95"/>
        <v>4.9371</v>
      </c>
      <c r="AA62" s="54">
        <f t="shared" si="95"/>
        <v>11.350300000000001</v>
      </c>
      <c r="AB62" s="54">
        <f t="shared" si="95"/>
        <v>7.1900000000000006E-2</v>
      </c>
      <c r="AC62" s="54">
        <f t="shared" si="95"/>
        <v>6.2766000000000002</v>
      </c>
      <c r="AD62" s="54">
        <f t="shared" si="95"/>
        <v>11.042999999999999</v>
      </c>
      <c r="AE62" s="54"/>
      <c r="AF62" s="336"/>
      <c r="AG62" s="336"/>
      <c r="AH62" s="336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</row>
    <row r="63" spans="1:45" x14ac:dyDescent="0.3">
      <c r="D63" s="56"/>
      <c r="X63" s="336"/>
      <c r="Y63" s="336">
        <f t="shared" ca="1" si="12"/>
        <v>5.9561978130606343E-3</v>
      </c>
      <c r="Z63" s="336">
        <f t="shared" ca="1" si="12"/>
        <v>-3.1445330603170851E-5</v>
      </c>
      <c r="AA63" s="336">
        <f t="shared" ca="1" si="12"/>
        <v>-1.0898050507449557</v>
      </c>
      <c r="AB63" s="336">
        <f t="shared" ca="1" si="12"/>
        <v>4.2474685643584927E-2</v>
      </c>
      <c r="AC63" s="336">
        <f t="shared" ca="1" si="12"/>
        <v>9.1826328875242846E-3</v>
      </c>
      <c r="AD63" s="336">
        <f t="shared" ca="1" si="12"/>
        <v>-0.25975260030753938</v>
      </c>
      <c r="AE63" s="336"/>
      <c r="AF63" s="336"/>
      <c r="AG63" s="336"/>
      <c r="AH63" s="336"/>
      <c r="AI63" s="54"/>
      <c r="AJ63" s="54"/>
      <c r="AK63" s="54"/>
      <c r="AL63" s="336"/>
      <c r="AM63" s="336"/>
      <c r="AN63" s="336"/>
      <c r="AO63" s="336"/>
      <c r="AP63" s="54"/>
      <c r="AQ63" s="336"/>
      <c r="AR63" s="336"/>
      <c r="AS63" s="336"/>
    </row>
    <row r="64" spans="1:45" x14ac:dyDescent="0.3">
      <c r="C64" s="54"/>
      <c r="D64" s="56"/>
      <c r="Y64" s="336">
        <f t="shared" ca="1" si="12"/>
        <v>0.10836320281745362</v>
      </c>
      <c r="Z64" s="336">
        <f t="shared" ca="1" si="12"/>
        <v>5.8748289573631429E-2</v>
      </c>
      <c r="AA64" s="336">
        <f t="shared" ca="1" si="12"/>
        <v>-0.17090738783576001</v>
      </c>
      <c r="AB64" s="336">
        <f t="shared" ca="1" si="12"/>
        <v>-1.3847227259946577</v>
      </c>
      <c r="AC64" s="336">
        <f t="shared" ca="1" si="12"/>
        <v>0.38684961488020714</v>
      </c>
      <c r="AD64" s="336">
        <f t="shared" ca="1" si="12"/>
        <v>-5.7123991327973113E-3</v>
      </c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</row>
    <row r="65" spans="1:45" x14ac:dyDescent="0.3">
      <c r="B65" s="54" t="s">
        <v>172</v>
      </c>
      <c r="C65" s="53">
        <f>C58</f>
        <v>0</v>
      </c>
      <c r="D65" s="56" t="e">
        <f t="shared" ref="D65:D66" ca="1" si="96">AJ65</f>
        <v>#N/A</v>
      </c>
      <c r="E65" s="52" t="e">
        <f t="shared" ref="E65:W65" si="97">E58</f>
        <v>#N/A</v>
      </c>
      <c r="F65" s="52" t="e">
        <f t="shared" si="97"/>
        <v>#N/A</v>
      </c>
      <c r="G65" s="52" t="e">
        <f t="shared" si="97"/>
        <v>#N/A</v>
      </c>
      <c r="H65" s="52" t="e">
        <f t="shared" si="97"/>
        <v>#N/A</v>
      </c>
      <c r="I65" s="52" t="e">
        <f t="shared" si="97"/>
        <v>#N/A</v>
      </c>
      <c r="J65" s="52" t="e">
        <f t="shared" si="97"/>
        <v>#N/A</v>
      </c>
      <c r="K65" s="52" t="e">
        <f t="shared" si="97"/>
        <v>#N/A</v>
      </c>
      <c r="L65" s="52" t="e">
        <f t="shared" si="97"/>
        <v>#N/A</v>
      </c>
      <c r="M65" s="52" t="e">
        <f t="shared" si="97"/>
        <v>#N/A</v>
      </c>
      <c r="N65" s="52" t="e">
        <f t="shared" si="97"/>
        <v>#N/A</v>
      </c>
      <c r="O65" s="52" t="e">
        <f t="shared" si="97"/>
        <v>#N/A</v>
      </c>
      <c r="P65" s="52" t="e">
        <f t="shared" si="97"/>
        <v>#N/A</v>
      </c>
      <c r="Q65" s="52" t="e">
        <f t="shared" si="97"/>
        <v>#N/A</v>
      </c>
      <c r="R65" s="52" t="e">
        <f t="shared" si="97"/>
        <v>#N/A</v>
      </c>
      <c r="S65" s="52" t="e">
        <f t="shared" si="97"/>
        <v>#N/A</v>
      </c>
      <c r="T65" s="52" t="e">
        <f t="shared" si="97"/>
        <v>#N/A</v>
      </c>
      <c r="U65" s="52" t="e">
        <f t="shared" si="97"/>
        <v>#N/A</v>
      </c>
      <c r="V65" s="52" t="e">
        <f t="shared" si="97"/>
        <v>#N/A</v>
      </c>
      <c r="W65" s="52" t="e">
        <f t="shared" si="97"/>
        <v>#N/A</v>
      </c>
      <c r="X65" s="55" t="e">
        <f t="shared" ref="X65:X66" si="98">(H65-(O65*P65)/100-3*(J65*K65)/100)/2</f>
        <v>#N/A</v>
      </c>
      <c r="Y65" s="55" t="e">
        <f t="shared" ref="Y65:Y66" si="99">SUM(X65,(J65*K65/100))/(F65/100)</f>
        <v>#N/A</v>
      </c>
      <c r="Z65" s="55" t="e">
        <f t="shared" ref="Z65" si="100">U65*0.5+U66*0.5</f>
        <v>#N/A</v>
      </c>
      <c r="AA65" s="55" t="e">
        <f t="shared" ref="AA65:AA66" si="101">J65/Y65</f>
        <v>#N/A</v>
      </c>
      <c r="AB65" s="336" t="e">
        <f t="shared" ref="AB65:AB66" si="102">X65/(Y65-J65)</f>
        <v>#N/A</v>
      </c>
      <c r="AC65" s="223" t="e">
        <f ca="1">INDEX(FGA_COEFFS,1,1)+Z65*INDEX(FGA_COEFFS,1,2)+Y65*INDEX(FGA_COEFFS,1,3)+R65*INDEX(FGA_COEFFS,1,4)+Q66*INDEX(FGA_COEFFS,1,5)+S65*INDEX(FGA_COEFFS,1,6)+T66*INDEX(FGA_COEFFS,1,7)+M66*INDEX(FGA_COEFFS,1,8)+Y69*Y70</f>
        <v>#N/A</v>
      </c>
      <c r="AD65" s="223" t="e">
        <f ca="1">INDEX(THREEPTA_COEFFS,1,1)+AC65*INDEX(THREEPTA_COEFFS,1,2)+J65*INDEX(THREEPTA_COEFFS,1,3)+AA65*INDEX(THREEPTA_COEFFS,1,4)+K65*INDEX(THREEPTA_COEFFS,1,5)+L66*INDEX(THREEPTA_COEFFS,1,6)+Z69*Z70</f>
        <v>#N/A</v>
      </c>
      <c r="AE65" s="223" t="e">
        <f ca="1">INDEX(THREEPTPCT_COEFFS,1,1)+K65*INDEX(THREEPTPCT_COEFFS,1,2)+L66*INDEX(THREEPTPCT_COEFFS,1,3)+AA69*AA70</f>
        <v>#N/A</v>
      </c>
      <c r="AF65" s="55" t="e">
        <f t="shared" ref="AF65:AF66" ca="1" si="103">AC65-AD65</f>
        <v>#N/A</v>
      </c>
      <c r="AG65" s="223" t="e">
        <f ca="1">INDEX(TWOPTPCT_COEFFS,1,1)+AB65*INDEX(TWOPTPCT_COEFFS,1,2)+I66*INDEX(TWOPTPCT_COEFFS,1,3)+G66*INDEX(TWOPTPCT_COEFFS,1,4)+L66*INDEX(TWOPTPCT_COEFFS,1,5)+AB69*AB70</f>
        <v>#N/A</v>
      </c>
      <c r="AH65" s="223" t="e">
        <f ca="1">INDEX(FTA_COEFFS,1,1)+O65*INDEX(FTA_COEFFS,1,2)+N66*INDEX(FTA_COEFFS,1,3)+(Q65+R65)*INDEX(FTA_COEFFS,1,4)+(Q66+R66)*INDEX(FTA_COEFFS,1,5)+M66*INDEX(FTA_COEFFS,1,6)+AC69*AC70</f>
        <v>#N/A</v>
      </c>
      <c r="AI65" s="223" t="e">
        <f ca="1">INDEX(FTPCT_COEFFS,1,1)+P65*INDEX(FTPCT_COEFFS,1,2)+F65*INDEX(FTPCT_COEFFS,1,3)+G66*INDEX(FTPCT_COEFFS,1,4)+AD69*AD70</f>
        <v>#N/A</v>
      </c>
      <c r="AJ65" s="338" t="e">
        <f t="shared" ref="AJ65:AJ66" ca="1" si="104">AD65*AE65/100+AF65*AG65+AH65*AI65/100</f>
        <v>#N/A</v>
      </c>
      <c r="AK65" s="55"/>
      <c r="AL65" s="55"/>
      <c r="AM65" s="55"/>
      <c r="AN65" s="55"/>
      <c r="AO65" s="55"/>
      <c r="AP65" s="55"/>
      <c r="AQ65" s="55"/>
      <c r="AR65" s="55"/>
    </row>
    <row r="66" spans="1:45" x14ac:dyDescent="0.3">
      <c r="B66" s="54" t="s">
        <v>175</v>
      </c>
      <c r="C66" s="54">
        <f>C59</f>
        <v>0</v>
      </c>
      <c r="D66" s="56" t="e">
        <f t="shared" ca="1" si="96"/>
        <v>#N/A</v>
      </c>
      <c r="E66" s="52" t="e">
        <f t="shared" ref="E66:W66" si="105">E59</f>
        <v>#N/A</v>
      </c>
      <c r="F66" s="52" t="e">
        <f t="shared" si="105"/>
        <v>#N/A</v>
      </c>
      <c r="G66" s="52" t="e">
        <f t="shared" si="105"/>
        <v>#N/A</v>
      </c>
      <c r="H66" s="52" t="e">
        <f t="shared" si="105"/>
        <v>#N/A</v>
      </c>
      <c r="I66" s="52" t="e">
        <f t="shared" si="105"/>
        <v>#N/A</v>
      </c>
      <c r="J66" s="52" t="e">
        <f t="shared" si="105"/>
        <v>#N/A</v>
      </c>
      <c r="K66" s="52" t="e">
        <f t="shared" si="105"/>
        <v>#N/A</v>
      </c>
      <c r="L66" s="52" t="e">
        <f t="shared" si="105"/>
        <v>#N/A</v>
      </c>
      <c r="M66" s="52" t="e">
        <f t="shared" si="105"/>
        <v>#N/A</v>
      </c>
      <c r="N66" s="52" t="e">
        <f t="shared" si="105"/>
        <v>#N/A</v>
      </c>
      <c r="O66" s="52" t="e">
        <f t="shared" si="105"/>
        <v>#N/A</v>
      </c>
      <c r="P66" s="52" t="e">
        <f t="shared" si="105"/>
        <v>#N/A</v>
      </c>
      <c r="Q66" s="52" t="e">
        <f t="shared" si="105"/>
        <v>#N/A</v>
      </c>
      <c r="R66" s="52" t="e">
        <f t="shared" si="105"/>
        <v>#N/A</v>
      </c>
      <c r="S66" s="52" t="e">
        <f t="shared" si="105"/>
        <v>#N/A</v>
      </c>
      <c r="T66" s="52" t="e">
        <f t="shared" si="105"/>
        <v>#N/A</v>
      </c>
      <c r="U66" s="52" t="e">
        <f t="shared" si="105"/>
        <v>#N/A</v>
      </c>
      <c r="V66" s="52" t="e">
        <f t="shared" si="105"/>
        <v>#N/A</v>
      </c>
      <c r="W66" s="52" t="e">
        <f t="shared" si="105"/>
        <v>#N/A</v>
      </c>
      <c r="X66" s="55" t="e">
        <f t="shared" si="98"/>
        <v>#N/A</v>
      </c>
      <c r="Y66" s="55" t="e">
        <f t="shared" si="99"/>
        <v>#N/A</v>
      </c>
      <c r="Z66" s="55" t="e">
        <f t="shared" ref="Z66" si="106">Z65</f>
        <v>#N/A</v>
      </c>
      <c r="AA66" s="55" t="e">
        <f t="shared" si="101"/>
        <v>#N/A</v>
      </c>
      <c r="AB66" s="336" t="e">
        <f t="shared" si="102"/>
        <v>#N/A</v>
      </c>
      <c r="AC66" s="223" t="e">
        <f ca="1">INDEX(FGA_COEFFS,1,1)+Z66*INDEX(FGA_COEFFS,1,2)+Y66*INDEX(FGA_COEFFS,1,3)+R66*INDEX(FGA_COEFFS,1,4)+Q65*INDEX(FGA_COEFFS,1,5)+S66*INDEX(FGA_COEFFS,1,6)+T65*INDEX(FGA_COEFFS,1,7)+M65*INDEX(FGA_COEFFS,1,8)+Y69*Y71</f>
        <v>#N/A</v>
      </c>
      <c r="AD66" s="223" t="e">
        <f ca="1">INDEX(THREEPTA_COEFFS,1,1)+AC66*INDEX(THREEPTA_COEFFS,1,2)+J66*INDEX(THREEPTA_COEFFS,1,3)+AA66*INDEX(THREEPTA_COEFFS,1,4)+K66*INDEX(THREEPTA_COEFFS,1,5)+L65*INDEX(THREEPTA_COEFFS,1,6)+Z69*Z71</f>
        <v>#N/A</v>
      </c>
      <c r="AE66" s="223" t="e">
        <f ca="1">INDEX(THREEPTPCT_COEFFS,1,1)+K66*INDEX(THREEPTPCT_COEFFS,1,2)+L65*INDEX(THREEPTPCT_COEFFS,1,3)+AA69*AA71</f>
        <v>#N/A</v>
      </c>
      <c r="AF66" s="55" t="e">
        <f t="shared" ca="1" si="103"/>
        <v>#N/A</v>
      </c>
      <c r="AG66" s="223" t="e">
        <f ca="1">INDEX(TWOPTPCT_COEFFS,1,1)+AB66*INDEX(TWOPTPCT_COEFFS,1,2)+I65*INDEX(TWOPTPCT_COEFFS,1,3)+G65*INDEX(TWOPTPCT_COEFFS,1,4)+L65*INDEX(TWOPTPCT_COEFFS,1,5)+AB69*AB71</f>
        <v>#N/A</v>
      </c>
      <c r="AH66" s="223" t="e">
        <f ca="1">INDEX(FTA_COEFFS,1,1)+O66*INDEX(FTA_COEFFS,1,2)+N65*INDEX(FTA_COEFFS,1,3)+(Q66+R66)*INDEX(FTA_COEFFS,1,4)+(Q65+R65)*INDEX(FTA_COEFFS,1,5)+M65*INDEX(FTA_COEFFS,1,6)+AC69*AC71</f>
        <v>#N/A</v>
      </c>
      <c r="AI66" s="223" t="e">
        <f ca="1">INDEX(FTPCT_COEFFS,1,1)+P66*INDEX(FTPCT_COEFFS,1,2)+F66*INDEX(FTPCT_COEFFS,1,3)+G65*INDEX(FTPCT_COEFFS,1,4)+AD69*AD71</f>
        <v>#N/A</v>
      </c>
      <c r="AJ66" s="338" t="e">
        <f t="shared" ca="1" si="104"/>
        <v>#N/A</v>
      </c>
      <c r="AK66" s="55"/>
      <c r="AL66" s="55"/>
      <c r="AM66" s="55"/>
      <c r="AN66" s="55"/>
      <c r="AO66" s="55"/>
      <c r="AP66" s="55"/>
      <c r="AQ66" s="55"/>
      <c r="AR66" s="55"/>
    </row>
    <row r="67" spans="1:45" x14ac:dyDescent="0.3">
      <c r="A67" s="54" t="e">
        <f ca="1">IF(D65&gt;(D66+(AVERAGE(V65,W65)-AVERAGE(V66,W66))/2)+2.5,C65,IF(D66&gt;(D65+(AVERAGE(V66,W66)-AVERAGE(V65,W65))/2)+2.5,C66,"Close"))</f>
        <v>#N/A</v>
      </c>
      <c r="B67" s="64" t="e">
        <f ca="1">IF(D66&gt;D65,C66,C65)</f>
        <v>#N/A</v>
      </c>
      <c r="D67" s="56"/>
      <c r="X67" s="55"/>
      <c r="Y67" s="55"/>
      <c r="Z67" s="55"/>
      <c r="AA67" s="55"/>
      <c r="AB67" s="55"/>
      <c r="AC67" s="337"/>
      <c r="AD67" s="337"/>
      <c r="AE67" s="337"/>
      <c r="AF67" s="337"/>
      <c r="AG67" s="337"/>
      <c r="AH67" s="337"/>
      <c r="AI67" s="337"/>
      <c r="AJ67" s="337"/>
      <c r="AK67" s="337"/>
      <c r="AL67" s="337"/>
      <c r="AM67" s="55"/>
      <c r="AN67" s="55"/>
      <c r="AO67" s="55"/>
      <c r="AP67" s="55"/>
      <c r="AQ67" s="55"/>
      <c r="AR67" s="55"/>
      <c r="AS67" s="55"/>
    </row>
    <row r="68" spans="1:45" x14ac:dyDescent="0.3">
      <c r="X68" s="54" t="s">
        <v>1305</v>
      </c>
      <c r="Y68" s="54" t="s">
        <v>128</v>
      </c>
      <c r="Z68" s="54" t="s">
        <v>157</v>
      </c>
      <c r="AA68" s="54" t="s">
        <v>151</v>
      </c>
      <c r="AB68" s="54" t="s">
        <v>1327</v>
      </c>
      <c r="AC68" s="54" t="s">
        <v>129</v>
      </c>
      <c r="AD68" s="54" t="s">
        <v>116</v>
      </c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</row>
    <row r="69" spans="1:45" x14ac:dyDescent="0.3">
      <c r="X69" s="54"/>
      <c r="Y69" s="54">
        <f t="shared" ref="Y69:AD69" si="107">Y62</f>
        <v>6.4436999999999998</v>
      </c>
      <c r="Z69" s="54">
        <f t="shared" si="107"/>
        <v>4.9371</v>
      </c>
      <c r="AA69" s="54">
        <f t="shared" si="107"/>
        <v>11.350300000000001</v>
      </c>
      <c r="AB69" s="54">
        <f t="shared" si="107"/>
        <v>7.1900000000000006E-2</v>
      </c>
      <c r="AC69" s="54">
        <f t="shared" si="107"/>
        <v>6.2766000000000002</v>
      </c>
      <c r="AD69" s="54">
        <f t="shared" si="107"/>
        <v>11.042999999999999</v>
      </c>
      <c r="AE69" s="54"/>
      <c r="AF69" s="336"/>
      <c r="AG69" s="336"/>
      <c r="AH69" s="336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</row>
    <row r="70" spans="1:45" x14ac:dyDescent="0.3">
      <c r="D70" s="56"/>
      <c r="X70" s="336"/>
      <c r="Y70" s="336">
        <f t="shared" ca="1" si="12"/>
        <v>-0.24212230559688169</v>
      </c>
      <c r="Z70" s="336">
        <f t="shared" ca="1" si="12"/>
        <v>-0.79237060912204993</v>
      </c>
      <c r="AA70" s="336">
        <f t="shared" ca="1" si="12"/>
        <v>-3.8519906689911967E-2</v>
      </c>
      <c r="AB70" s="336">
        <f t="shared" ca="1" si="12"/>
        <v>-0.26965195362884864</v>
      </c>
      <c r="AC70" s="336">
        <f t="shared" ca="1" si="12"/>
        <v>-0.92225029164109695</v>
      </c>
      <c r="AD70" s="336">
        <f t="shared" ca="1" si="12"/>
        <v>7.4230783839916867E-2</v>
      </c>
      <c r="AE70" s="336"/>
      <c r="AF70" s="336"/>
      <c r="AG70" s="336"/>
      <c r="AH70" s="336"/>
      <c r="AI70" s="54"/>
      <c r="AJ70" s="54"/>
      <c r="AK70" s="54"/>
      <c r="AL70" s="336"/>
      <c r="AM70" s="336"/>
      <c r="AN70" s="336"/>
      <c r="AO70" s="336"/>
      <c r="AP70" s="54"/>
      <c r="AQ70" s="336"/>
      <c r="AR70" s="336"/>
      <c r="AS70" s="336"/>
    </row>
    <row r="71" spans="1:45" x14ac:dyDescent="0.3">
      <c r="C71" s="54"/>
      <c r="D71" s="56"/>
      <c r="Y71" s="336">
        <f t="shared" ca="1" si="12"/>
        <v>-1.493452267446103</v>
      </c>
      <c r="Z71" s="336">
        <f t="shared" ca="1" si="12"/>
        <v>0.96260691098028905</v>
      </c>
      <c r="AA71" s="336">
        <f t="shared" ca="1" si="12"/>
        <v>-0.29292523076812405</v>
      </c>
      <c r="AB71" s="336">
        <f t="shared" ca="1" si="12"/>
        <v>6.2882131166480887E-3</v>
      </c>
      <c r="AC71" s="336">
        <f t="shared" ca="1" si="12"/>
        <v>-0.32625475824309647</v>
      </c>
      <c r="AD71" s="336">
        <f t="shared" ca="1" si="12"/>
        <v>-0.60580169661301042</v>
      </c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</row>
    <row r="72" spans="1:45" x14ac:dyDescent="0.3">
      <c r="B72" s="54" t="s">
        <v>172</v>
      </c>
      <c r="C72" s="53">
        <f>C65</f>
        <v>0</v>
      </c>
      <c r="D72" s="56" t="e">
        <f t="shared" ref="D72:D73" ca="1" si="108">AJ72</f>
        <v>#N/A</v>
      </c>
      <c r="E72" s="52" t="e">
        <f t="shared" ref="E72:W72" si="109">E65</f>
        <v>#N/A</v>
      </c>
      <c r="F72" s="52" t="e">
        <f t="shared" si="109"/>
        <v>#N/A</v>
      </c>
      <c r="G72" s="52" t="e">
        <f t="shared" si="109"/>
        <v>#N/A</v>
      </c>
      <c r="H72" s="52" t="e">
        <f t="shared" si="109"/>
        <v>#N/A</v>
      </c>
      <c r="I72" s="52" t="e">
        <f t="shared" si="109"/>
        <v>#N/A</v>
      </c>
      <c r="J72" s="52" t="e">
        <f t="shared" si="109"/>
        <v>#N/A</v>
      </c>
      <c r="K72" s="52" t="e">
        <f t="shared" si="109"/>
        <v>#N/A</v>
      </c>
      <c r="L72" s="52" t="e">
        <f t="shared" si="109"/>
        <v>#N/A</v>
      </c>
      <c r="M72" s="52" t="e">
        <f t="shared" si="109"/>
        <v>#N/A</v>
      </c>
      <c r="N72" s="52" t="e">
        <f t="shared" si="109"/>
        <v>#N/A</v>
      </c>
      <c r="O72" s="52" t="e">
        <f t="shared" si="109"/>
        <v>#N/A</v>
      </c>
      <c r="P72" s="52" t="e">
        <f t="shared" si="109"/>
        <v>#N/A</v>
      </c>
      <c r="Q72" s="52" t="e">
        <f t="shared" si="109"/>
        <v>#N/A</v>
      </c>
      <c r="R72" s="52" t="e">
        <f t="shared" si="109"/>
        <v>#N/A</v>
      </c>
      <c r="S72" s="52" t="e">
        <f t="shared" si="109"/>
        <v>#N/A</v>
      </c>
      <c r="T72" s="52" t="e">
        <f t="shared" si="109"/>
        <v>#N/A</v>
      </c>
      <c r="U72" s="52" t="e">
        <f t="shared" si="109"/>
        <v>#N/A</v>
      </c>
      <c r="V72" s="52" t="e">
        <f t="shared" si="109"/>
        <v>#N/A</v>
      </c>
      <c r="W72" s="52" t="e">
        <f t="shared" si="109"/>
        <v>#N/A</v>
      </c>
      <c r="X72" s="55" t="e">
        <f t="shared" ref="X72:X73" si="110">(H72-(O72*P72)/100-3*(J72*K72)/100)/2</f>
        <v>#N/A</v>
      </c>
      <c r="Y72" s="55" t="e">
        <f t="shared" ref="Y72:Y73" si="111">SUM(X72,(J72*K72/100))/(F72/100)</f>
        <v>#N/A</v>
      </c>
      <c r="Z72" s="55" t="e">
        <f t="shared" ref="Z72" si="112">U72*0.5+U73*0.5</f>
        <v>#N/A</v>
      </c>
      <c r="AA72" s="55" t="e">
        <f t="shared" ref="AA72:AA73" si="113">J72/Y72</f>
        <v>#N/A</v>
      </c>
      <c r="AB72" s="336" t="e">
        <f t="shared" ref="AB72:AB73" si="114">X72/(Y72-J72)</f>
        <v>#N/A</v>
      </c>
      <c r="AC72" s="223" t="e">
        <f ca="1">INDEX(FGA_COEFFS,1,1)+Z72*INDEX(FGA_COEFFS,1,2)+Y72*INDEX(FGA_COEFFS,1,3)+R72*INDEX(FGA_COEFFS,1,4)+Q73*INDEX(FGA_COEFFS,1,5)+S72*INDEX(FGA_COEFFS,1,6)+T73*INDEX(FGA_COEFFS,1,7)+M73*INDEX(FGA_COEFFS,1,8)+Y76*Y77</f>
        <v>#N/A</v>
      </c>
      <c r="AD72" s="223" t="e">
        <f ca="1">INDEX(THREEPTA_COEFFS,1,1)+AC72*INDEX(THREEPTA_COEFFS,1,2)+J72*INDEX(THREEPTA_COEFFS,1,3)+AA72*INDEX(THREEPTA_COEFFS,1,4)+K72*INDEX(THREEPTA_COEFFS,1,5)+L73*INDEX(THREEPTA_COEFFS,1,6)+Z76*Z77</f>
        <v>#N/A</v>
      </c>
      <c r="AE72" s="223" t="e">
        <f ca="1">INDEX(THREEPTPCT_COEFFS,1,1)+K72*INDEX(THREEPTPCT_COEFFS,1,2)+L73*INDEX(THREEPTPCT_COEFFS,1,3)+AA76*AA77</f>
        <v>#N/A</v>
      </c>
      <c r="AF72" s="55" t="e">
        <f t="shared" ref="AF72:AF73" ca="1" si="115">AC72-AD72</f>
        <v>#N/A</v>
      </c>
      <c r="AG72" s="223" t="e">
        <f ca="1">INDEX(TWOPTPCT_COEFFS,1,1)+AB72*INDEX(TWOPTPCT_COEFFS,1,2)+I73*INDEX(TWOPTPCT_COEFFS,1,3)+G73*INDEX(TWOPTPCT_COEFFS,1,4)+L73*INDEX(TWOPTPCT_COEFFS,1,5)+AB76*AB77</f>
        <v>#N/A</v>
      </c>
      <c r="AH72" s="223" t="e">
        <f ca="1">INDEX(FTA_COEFFS,1,1)+O72*INDEX(FTA_COEFFS,1,2)+N73*INDEX(FTA_COEFFS,1,3)+(Q72+R72)*INDEX(FTA_COEFFS,1,4)+(Q73+R73)*INDEX(FTA_COEFFS,1,5)+M73*INDEX(FTA_COEFFS,1,6)+AC76*AC77</f>
        <v>#N/A</v>
      </c>
      <c r="AI72" s="223" t="e">
        <f ca="1">INDEX(FTPCT_COEFFS,1,1)+P72*INDEX(FTPCT_COEFFS,1,2)+F72*INDEX(FTPCT_COEFFS,1,3)+G73*INDEX(FTPCT_COEFFS,1,4)+AD76*AD77</f>
        <v>#N/A</v>
      </c>
      <c r="AJ72" s="338" t="e">
        <f t="shared" ref="AJ72:AJ73" ca="1" si="116">AD72*AE72/100+AF72*AG72+AH72*AI72/100</f>
        <v>#N/A</v>
      </c>
      <c r="AK72" s="55"/>
      <c r="AL72" s="55"/>
      <c r="AM72" s="55"/>
      <c r="AN72" s="55"/>
      <c r="AO72" s="55"/>
      <c r="AP72" s="55"/>
      <c r="AQ72" s="55"/>
      <c r="AR72" s="55"/>
    </row>
    <row r="73" spans="1:45" x14ac:dyDescent="0.3">
      <c r="B73" s="54" t="s">
        <v>175</v>
      </c>
      <c r="C73" s="54">
        <f>C66</f>
        <v>0</v>
      </c>
      <c r="D73" s="56" t="e">
        <f t="shared" ca="1" si="108"/>
        <v>#N/A</v>
      </c>
      <c r="E73" s="52" t="e">
        <f t="shared" ref="E73:W73" si="117">E66</f>
        <v>#N/A</v>
      </c>
      <c r="F73" s="52" t="e">
        <f t="shared" si="117"/>
        <v>#N/A</v>
      </c>
      <c r="G73" s="52" t="e">
        <f t="shared" si="117"/>
        <v>#N/A</v>
      </c>
      <c r="H73" s="52" t="e">
        <f t="shared" si="117"/>
        <v>#N/A</v>
      </c>
      <c r="I73" s="52" t="e">
        <f t="shared" si="117"/>
        <v>#N/A</v>
      </c>
      <c r="J73" s="52" t="e">
        <f t="shared" si="117"/>
        <v>#N/A</v>
      </c>
      <c r="K73" s="52" t="e">
        <f t="shared" si="117"/>
        <v>#N/A</v>
      </c>
      <c r="L73" s="52" t="e">
        <f t="shared" si="117"/>
        <v>#N/A</v>
      </c>
      <c r="M73" s="52" t="e">
        <f t="shared" si="117"/>
        <v>#N/A</v>
      </c>
      <c r="N73" s="52" t="e">
        <f t="shared" si="117"/>
        <v>#N/A</v>
      </c>
      <c r="O73" s="52" t="e">
        <f t="shared" si="117"/>
        <v>#N/A</v>
      </c>
      <c r="P73" s="52" t="e">
        <f t="shared" si="117"/>
        <v>#N/A</v>
      </c>
      <c r="Q73" s="52" t="e">
        <f t="shared" si="117"/>
        <v>#N/A</v>
      </c>
      <c r="R73" s="52" t="e">
        <f t="shared" si="117"/>
        <v>#N/A</v>
      </c>
      <c r="S73" s="52" t="e">
        <f t="shared" si="117"/>
        <v>#N/A</v>
      </c>
      <c r="T73" s="52" t="e">
        <f t="shared" si="117"/>
        <v>#N/A</v>
      </c>
      <c r="U73" s="52" t="e">
        <f t="shared" si="117"/>
        <v>#N/A</v>
      </c>
      <c r="V73" s="52" t="e">
        <f t="shared" si="117"/>
        <v>#N/A</v>
      </c>
      <c r="W73" s="52" t="e">
        <f t="shared" si="117"/>
        <v>#N/A</v>
      </c>
      <c r="X73" s="55" t="e">
        <f t="shared" si="110"/>
        <v>#N/A</v>
      </c>
      <c r="Y73" s="55" t="e">
        <f t="shared" si="111"/>
        <v>#N/A</v>
      </c>
      <c r="Z73" s="55" t="e">
        <f t="shared" ref="Z73" si="118">Z72</f>
        <v>#N/A</v>
      </c>
      <c r="AA73" s="55" t="e">
        <f t="shared" si="113"/>
        <v>#N/A</v>
      </c>
      <c r="AB73" s="336" t="e">
        <f t="shared" si="114"/>
        <v>#N/A</v>
      </c>
      <c r="AC73" s="223" t="e">
        <f ca="1">INDEX(FGA_COEFFS,1,1)+Z73*INDEX(FGA_COEFFS,1,2)+Y73*INDEX(FGA_COEFFS,1,3)+R73*INDEX(FGA_COEFFS,1,4)+Q72*INDEX(FGA_COEFFS,1,5)+S73*INDEX(FGA_COEFFS,1,6)+T72*INDEX(FGA_COEFFS,1,7)+M72*INDEX(FGA_COEFFS,1,8)+Y76*Y78</f>
        <v>#N/A</v>
      </c>
      <c r="AD73" s="223" t="e">
        <f ca="1">INDEX(THREEPTA_COEFFS,1,1)+AC73*INDEX(THREEPTA_COEFFS,1,2)+J73*INDEX(THREEPTA_COEFFS,1,3)+AA73*INDEX(THREEPTA_COEFFS,1,4)+K73*INDEX(THREEPTA_COEFFS,1,5)+L72*INDEX(THREEPTA_COEFFS,1,6)+Z76*Z78</f>
        <v>#N/A</v>
      </c>
      <c r="AE73" s="223" t="e">
        <f ca="1">INDEX(THREEPTPCT_COEFFS,1,1)+K73*INDEX(THREEPTPCT_COEFFS,1,2)+L72*INDEX(THREEPTPCT_COEFFS,1,3)+AA76*AA78</f>
        <v>#N/A</v>
      </c>
      <c r="AF73" s="55" t="e">
        <f t="shared" ca="1" si="115"/>
        <v>#N/A</v>
      </c>
      <c r="AG73" s="223" t="e">
        <f ca="1">INDEX(TWOPTPCT_COEFFS,1,1)+AB73*INDEX(TWOPTPCT_COEFFS,1,2)+I72*INDEX(TWOPTPCT_COEFFS,1,3)+G72*INDEX(TWOPTPCT_COEFFS,1,4)+L72*INDEX(TWOPTPCT_COEFFS,1,5)+AB76*AB78</f>
        <v>#N/A</v>
      </c>
      <c r="AH73" s="223" t="e">
        <f ca="1">INDEX(FTA_COEFFS,1,1)+O73*INDEX(FTA_COEFFS,1,2)+N72*INDEX(FTA_COEFFS,1,3)+(Q73+R73)*INDEX(FTA_COEFFS,1,4)+(Q72+R72)*INDEX(FTA_COEFFS,1,5)+M72*INDEX(FTA_COEFFS,1,6)+AC76*AC78</f>
        <v>#N/A</v>
      </c>
      <c r="AI73" s="223" t="e">
        <f ca="1">INDEX(FTPCT_COEFFS,1,1)+P73*INDEX(FTPCT_COEFFS,1,2)+F73*INDEX(FTPCT_COEFFS,1,3)+G72*INDEX(FTPCT_COEFFS,1,4)+AD76*AD78</f>
        <v>#N/A</v>
      </c>
      <c r="AJ73" s="338" t="e">
        <f t="shared" ca="1" si="116"/>
        <v>#N/A</v>
      </c>
      <c r="AK73" s="55"/>
      <c r="AL73" s="55"/>
      <c r="AM73" s="55"/>
      <c r="AN73" s="55"/>
      <c r="AO73" s="55"/>
      <c r="AP73" s="55"/>
      <c r="AQ73" s="55"/>
      <c r="AR73" s="55"/>
    </row>
    <row r="74" spans="1:45" x14ac:dyDescent="0.3">
      <c r="A74" s="54" t="e">
        <f ca="1">IF(D72&gt;(D73+(AVERAGE(V72,W72)-AVERAGE(V73,W73))/2)+2.5,C72,IF(D73&gt;(D72+(AVERAGE(V73,W73)-AVERAGE(V72,W72))/2)+2.5,C73,"Close"))</f>
        <v>#N/A</v>
      </c>
      <c r="B74" s="64" t="e">
        <f ca="1">IF(D73&gt;D72,C73,C72)</f>
        <v>#N/A</v>
      </c>
      <c r="D74" s="56"/>
      <c r="X74" s="55"/>
      <c r="Y74" s="55"/>
      <c r="Z74" s="55"/>
      <c r="AA74" s="55"/>
      <c r="AB74" s="55"/>
      <c r="AC74" s="337"/>
      <c r="AD74" s="337"/>
      <c r="AE74" s="337"/>
      <c r="AF74" s="337"/>
      <c r="AG74" s="337"/>
      <c r="AH74" s="337"/>
      <c r="AI74" s="337"/>
      <c r="AJ74" s="337"/>
      <c r="AK74" s="337"/>
      <c r="AL74" s="337"/>
      <c r="AM74" s="55"/>
      <c r="AN74" s="55"/>
      <c r="AO74" s="55"/>
      <c r="AP74" s="55"/>
      <c r="AQ74" s="55"/>
      <c r="AR74" s="55"/>
      <c r="AS74" s="55"/>
    </row>
    <row r="75" spans="1:45" x14ac:dyDescent="0.3">
      <c r="X75" s="54" t="s">
        <v>1305</v>
      </c>
      <c r="Y75" s="54" t="s">
        <v>128</v>
      </c>
      <c r="Z75" s="54" t="s">
        <v>157</v>
      </c>
      <c r="AA75" s="54" t="s">
        <v>151</v>
      </c>
      <c r="AB75" s="54" t="s">
        <v>1327</v>
      </c>
      <c r="AC75" s="54" t="s">
        <v>129</v>
      </c>
      <c r="AD75" s="54" t="s">
        <v>116</v>
      </c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</row>
    <row r="76" spans="1:45" x14ac:dyDescent="0.3">
      <c r="X76" s="54"/>
      <c r="Y76" s="54">
        <f t="shared" ref="Y76:AD76" si="119">Y69</f>
        <v>6.4436999999999998</v>
      </c>
      <c r="Z76" s="54">
        <f t="shared" si="119"/>
        <v>4.9371</v>
      </c>
      <c r="AA76" s="54">
        <f t="shared" si="119"/>
        <v>11.350300000000001</v>
      </c>
      <c r="AB76" s="54">
        <f t="shared" si="119"/>
        <v>7.1900000000000006E-2</v>
      </c>
      <c r="AC76" s="54">
        <f t="shared" si="119"/>
        <v>6.2766000000000002</v>
      </c>
      <c r="AD76" s="54">
        <f t="shared" si="119"/>
        <v>11.042999999999999</v>
      </c>
      <c r="AE76" s="54"/>
      <c r="AF76" s="336"/>
      <c r="AG76" s="336"/>
      <c r="AH76" s="336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</row>
    <row r="77" spans="1:45" x14ac:dyDescent="0.3">
      <c r="D77" s="56"/>
      <c r="X77" s="336"/>
      <c r="Y77" s="336">
        <f t="shared" ca="1" si="12"/>
        <v>-3.040776834027192E-2</v>
      </c>
      <c r="Z77" s="336">
        <f t="shared" ca="1" si="12"/>
        <v>7.9513740332677304E-4</v>
      </c>
      <c r="AA77" s="336">
        <f t="shared" ca="1" si="12"/>
        <v>-1.562994807423545E-4</v>
      </c>
      <c r="AB77" s="336">
        <f t="shared" ca="1" si="12"/>
        <v>-0.66332437343981321</v>
      </c>
      <c r="AC77" s="336">
        <f t="shared" ca="1" si="12"/>
        <v>-1.4136113697649584E-2</v>
      </c>
      <c r="AD77" s="336">
        <f t="shared" ca="1" si="12"/>
        <v>-0.57526465480907241</v>
      </c>
      <c r="AE77" s="336"/>
      <c r="AF77" s="336"/>
      <c r="AG77" s="336"/>
      <c r="AH77" s="336"/>
      <c r="AI77" s="54"/>
      <c r="AJ77" s="54"/>
      <c r="AK77" s="54"/>
      <c r="AL77" s="336"/>
      <c r="AM77" s="336"/>
      <c r="AN77" s="336"/>
      <c r="AO77" s="336"/>
      <c r="AP77" s="54"/>
      <c r="AQ77" s="336"/>
      <c r="AR77" s="336"/>
      <c r="AS77" s="336"/>
    </row>
    <row r="78" spans="1:45" x14ac:dyDescent="0.3">
      <c r="C78" s="54"/>
      <c r="D78" s="56"/>
      <c r="Y78" s="336">
        <f t="shared" ref="Y78:AD141" ca="1" si="120">1.5*RAND()^2*IF(RAND()&gt;0.5,1,-1)</f>
        <v>0.78686435055161752</v>
      </c>
      <c r="Z78" s="336">
        <f t="shared" ca="1" si="120"/>
        <v>-0.3609981229594455</v>
      </c>
      <c r="AA78" s="336">
        <f t="shared" ca="1" si="120"/>
        <v>0.94154354356899805</v>
      </c>
      <c r="AB78" s="336">
        <f t="shared" ca="1" si="120"/>
        <v>-0.41415105852200873</v>
      </c>
      <c r="AC78" s="336">
        <f t="shared" ca="1" si="120"/>
        <v>1.1731105464569984</v>
      </c>
      <c r="AD78" s="336">
        <f t="shared" ca="1" si="120"/>
        <v>-1.0073667251269636</v>
      </c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</row>
    <row r="79" spans="1:45" x14ac:dyDescent="0.3">
      <c r="B79" s="54" t="s">
        <v>172</v>
      </c>
      <c r="C79" s="53">
        <f>C72</f>
        <v>0</v>
      </c>
      <c r="D79" s="56" t="e">
        <f t="shared" ref="D79:D80" ca="1" si="121">AJ79</f>
        <v>#N/A</v>
      </c>
      <c r="E79" s="52" t="e">
        <f t="shared" ref="E79:W79" si="122">E72</f>
        <v>#N/A</v>
      </c>
      <c r="F79" s="52" t="e">
        <f t="shared" si="122"/>
        <v>#N/A</v>
      </c>
      <c r="G79" s="52" t="e">
        <f t="shared" si="122"/>
        <v>#N/A</v>
      </c>
      <c r="H79" s="52" t="e">
        <f t="shared" si="122"/>
        <v>#N/A</v>
      </c>
      <c r="I79" s="52" t="e">
        <f t="shared" si="122"/>
        <v>#N/A</v>
      </c>
      <c r="J79" s="52" t="e">
        <f t="shared" si="122"/>
        <v>#N/A</v>
      </c>
      <c r="K79" s="52" t="e">
        <f t="shared" si="122"/>
        <v>#N/A</v>
      </c>
      <c r="L79" s="52" t="e">
        <f t="shared" si="122"/>
        <v>#N/A</v>
      </c>
      <c r="M79" s="52" t="e">
        <f t="shared" si="122"/>
        <v>#N/A</v>
      </c>
      <c r="N79" s="52" t="e">
        <f t="shared" si="122"/>
        <v>#N/A</v>
      </c>
      <c r="O79" s="52" t="e">
        <f t="shared" si="122"/>
        <v>#N/A</v>
      </c>
      <c r="P79" s="52" t="e">
        <f t="shared" si="122"/>
        <v>#N/A</v>
      </c>
      <c r="Q79" s="52" t="e">
        <f t="shared" si="122"/>
        <v>#N/A</v>
      </c>
      <c r="R79" s="52" t="e">
        <f t="shared" si="122"/>
        <v>#N/A</v>
      </c>
      <c r="S79" s="52" t="e">
        <f t="shared" si="122"/>
        <v>#N/A</v>
      </c>
      <c r="T79" s="52" t="e">
        <f t="shared" si="122"/>
        <v>#N/A</v>
      </c>
      <c r="U79" s="52" t="e">
        <f t="shared" si="122"/>
        <v>#N/A</v>
      </c>
      <c r="V79" s="52" t="e">
        <f t="shared" si="122"/>
        <v>#N/A</v>
      </c>
      <c r="W79" s="52" t="e">
        <f t="shared" si="122"/>
        <v>#N/A</v>
      </c>
      <c r="X79" s="55" t="e">
        <f t="shared" ref="X79:X80" si="123">(H79-(O79*P79)/100-3*(J79*K79)/100)/2</f>
        <v>#N/A</v>
      </c>
      <c r="Y79" s="55" t="e">
        <f t="shared" ref="Y79:Y80" si="124">SUM(X79,(J79*K79/100))/(F79/100)</f>
        <v>#N/A</v>
      </c>
      <c r="Z79" s="55" t="e">
        <f t="shared" ref="Z79" si="125">U79*0.5+U80*0.5</f>
        <v>#N/A</v>
      </c>
      <c r="AA79" s="55" t="e">
        <f t="shared" ref="AA79:AA80" si="126">J79/Y79</f>
        <v>#N/A</v>
      </c>
      <c r="AB79" s="336" t="e">
        <f t="shared" ref="AB79:AB80" si="127">X79/(Y79-J79)</f>
        <v>#N/A</v>
      </c>
      <c r="AC79" s="223" t="e">
        <f ca="1">INDEX(FGA_COEFFS,1,1)+Z79*INDEX(FGA_COEFFS,1,2)+Y79*INDEX(FGA_COEFFS,1,3)+R79*INDEX(FGA_COEFFS,1,4)+Q80*INDEX(FGA_COEFFS,1,5)+S79*INDEX(FGA_COEFFS,1,6)+T80*INDEX(FGA_COEFFS,1,7)+M80*INDEX(FGA_COEFFS,1,8)+Y83*Y84</f>
        <v>#N/A</v>
      </c>
      <c r="AD79" s="223" t="e">
        <f ca="1">INDEX(THREEPTA_COEFFS,1,1)+AC79*INDEX(THREEPTA_COEFFS,1,2)+J79*INDEX(THREEPTA_COEFFS,1,3)+AA79*INDEX(THREEPTA_COEFFS,1,4)+K79*INDEX(THREEPTA_COEFFS,1,5)+L80*INDEX(THREEPTA_COEFFS,1,6)+Z83*Z84</f>
        <v>#N/A</v>
      </c>
      <c r="AE79" s="223" t="e">
        <f ca="1">INDEX(THREEPTPCT_COEFFS,1,1)+K79*INDEX(THREEPTPCT_COEFFS,1,2)+L80*INDEX(THREEPTPCT_COEFFS,1,3)+AA83*AA84</f>
        <v>#N/A</v>
      </c>
      <c r="AF79" s="55" t="e">
        <f t="shared" ref="AF79:AF80" ca="1" si="128">AC79-AD79</f>
        <v>#N/A</v>
      </c>
      <c r="AG79" s="223" t="e">
        <f ca="1">INDEX(TWOPTPCT_COEFFS,1,1)+AB79*INDEX(TWOPTPCT_COEFFS,1,2)+I80*INDEX(TWOPTPCT_COEFFS,1,3)+G80*INDEX(TWOPTPCT_COEFFS,1,4)+L80*INDEX(TWOPTPCT_COEFFS,1,5)+AB83*AB84</f>
        <v>#N/A</v>
      </c>
      <c r="AH79" s="223" t="e">
        <f ca="1">INDEX(FTA_COEFFS,1,1)+O79*INDEX(FTA_COEFFS,1,2)+N80*INDEX(FTA_COEFFS,1,3)+(Q79+R79)*INDEX(FTA_COEFFS,1,4)+(Q80+R80)*INDEX(FTA_COEFFS,1,5)+M80*INDEX(FTA_COEFFS,1,6)+AC83*AC84</f>
        <v>#N/A</v>
      </c>
      <c r="AI79" s="223" t="e">
        <f ca="1">INDEX(FTPCT_COEFFS,1,1)+P79*INDEX(FTPCT_COEFFS,1,2)+F79*INDEX(FTPCT_COEFFS,1,3)+G80*INDEX(FTPCT_COEFFS,1,4)+AD83*AD84</f>
        <v>#N/A</v>
      </c>
      <c r="AJ79" s="338" t="e">
        <f t="shared" ref="AJ79:AJ80" ca="1" si="129">AD79*AE79/100+AF79*AG79+AH79*AI79/100</f>
        <v>#N/A</v>
      </c>
      <c r="AK79" s="55"/>
      <c r="AL79" s="55"/>
      <c r="AM79" s="55"/>
      <c r="AN79" s="55"/>
      <c r="AO79" s="55"/>
      <c r="AP79" s="55"/>
      <c r="AQ79" s="55"/>
      <c r="AR79" s="55"/>
    </row>
    <row r="80" spans="1:45" x14ac:dyDescent="0.3">
      <c r="B80" s="54" t="s">
        <v>175</v>
      </c>
      <c r="C80" s="54">
        <f>C73</f>
        <v>0</v>
      </c>
      <c r="D80" s="56" t="e">
        <f t="shared" ca="1" si="121"/>
        <v>#N/A</v>
      </c>
      <c r="E80" s="52" t="e">
        <f t="shared" ref="E80:W80" si="130">E73</f>
        <v>#N/A</v>
      </c>
      <c r="F80" s="52" t="e">
        <f t="shared" si="130"/>
        <v>#N/A</v>
      </c>
      <c r="G80" s="52" t="e">
        <f t="shared" si="130"/>
        <v>#N/A</v>
      </c>
      <c r="H80" s="52" t="e">
        <f t="shared" si="130"/>
        <v>#N/A</v>
      </c>
      <c r="I80" s="52" t="e">
        <f t="shared" si="130"/>
        <v>#N/A</v>
      </c>
      <c r="J80" s="52" t="e">
        <f t="shared" si="130"/>
        <v>#N/A</v>
      </c>
      <c r="K80" s="52" t="e">
        <f t="shared" si="130"/>
        <v>#N/A</v>
      </c>
      <c r="L80" s="52" t="e">
        <f t="shared" si="130"/>
        <v>#N/A</v>
      </c>
      <c r="M80" s="52" t="e">
        <f t="shared" si="130"/>
        <v>#N/A</v>
      </c>
      <c r="N80" s="52" t="e">
        <f t="shared" si="130"/>
        <v>#N/A</v>
      </c>
      <c r="O80" s="52" t="e">
        <f t="shared" si="130"/>
        <v>#N/A</v>
      </c>
      <c r="P80" s="52" t="e">
        <f t="shared" si="130"/>
        <v>#N/A</v>
      </c>
      <c r="Q80" s="52" t="e">
        <f t="shared" si="130"/>
        <v>#N/A</v>
      </c>
      <c r="R80" s="52" t="e">
        <f t="shared" si="130"/>
        <v>#N/A</v>
      </c>
      <c r="S80" s="52" t="e">
        <f t="shared" si="130"/>
        <v>#N/A</v>
      </c>
      <c r="T80" s="52" t="e">
        <f t="shared" si="130"/>
        <v>#N/A</v>
      </c>
      <c r="U80" s="52" t="e">
        <f t="shared" si="130"/>
        <v>#N/A</v>
      </c>
      <c r="V80" s="52" t="e">
        <f t="shared" si="130"/>
        <v>#N/A</v>
      </c>
      <c r="W80" s="52" t="e">
        <f t="shared" si="130"/>
        <v>#N/A</v>
      </c>
      <c r="X80" s="55" t="e">
        <f t="shared" si="123"/>
        <v>#N/A</v>
      </c>
      <c r="Y80" s="55" t="e">
        <f t="shared" si="124"/>
        <v>#N/A</v>
      </c>
      <c r="Z80" s="55" t="e">
        <f t="shared" ref="Z80" si="131">Z79</f>
        <v>#N/A</v>
      </c>
      <c r="AA80" s="55" t="e">
        <f t="shared" si="126"/>
        <v>#N/A</v>
      </c>
      <c r="AB80" s="336" t="e">
        <f t="shared" si="127"/>
        <v>#N/A</v>
      </c>
      <c r="AC80" s="223" t="e">
        <f ca="1">INDEX(FGA_COEFFS,1,1)+Z80*INDEX(FGA_COEFFS,1,2)+Y80*INDEX(FGA_COEFFS,1,3)+R80*INDEX(FGA_COEFFS,1,4)+Q79*INDEX(FGA_COEFFS,1,5)+S80*INDEX(FGA_COEFFS,1,6)+T79*INDEX(FGA_COEFFS,1,7)+M79*INDEX(FGA_COEFFS,1,8)+Y83*Y85</f>
        <v>#N/A</v>
      </c>
      <c r="AD80" s="223" t="e">
        <f ca="1">INDEX(THREEPTA_COEFFS,1,1)+AC80*INDEX(THREEPTA_COEFFS,1,2)+J80*INDEX(THREEPTA_COEFFS,1,3)+AA80*INDEX(THREEPTA_COEFFS,1,4)+K80*INDEX(THREEPTA_COEFFS,1,5)+L79*INDEX(THREEPTA_COEFFS,1,6)+Z83*Z85</f>
        <v>#N/A</v>
      </c>
      <c r="AE80" s="223" t="e">
        <f ca="1">INDEX(THREEPTPCT_COEFFS,1,1)+K80*INDEX(THREEPTPCT_COEFFS,1,2)+L79*INDEX(THREEPTPCT_COEFFS,1,3)+AA83*AA85</f>
        <v>#N/A</v>
      </c>
      <c r="AF80" s="55" t="e">
        <f t="shared" ca="1" si="128"/>
        <v>#N/A</v>
      </c>
      <c r="AG80" s="223" t="e">
        <f ca="1">INDEX(TWOPTPCT_COEFFS,1,1)+AB80*INDEX(TWOPTPCT_COEFFS,1,2)+I79*INDEX(TWOPTPCT_COEFFS,1,3)+G79*INDEX(TWOPTPCT_COEFFS,1,4)+L79*INDEX(TWOPTPCT_COEFFS,1,5)+AB83*AB85</f>
        <v>#N/A</v>
      </c>
      <c r="AH80" s="223" t="e">
        <f ca="1">INDEX(FTA_COEFFS,1,1)+O80*INDEX(FTA_COEFFS,1,2)+N79*INDEX(FTA_COEFFS,1,3)+(Q80+R80)*INDEX(FTA_COEFFS,1,4)+(Q79+R79)*INDEX(FTA_COEFFS,1,5)+M79*INDEX(FTA_COEFFS,1,6)+AC83*AC85</f>
        <v>#N/A</v>
      </c>
      <c r="AI80" s="223" t="e">
        <f ca="1">INDEX(FTPCT_COEFFS,1,1)+P80*INDEX(FTPCT_COEFFS,1,2)+F80*INDEX(FTPCT_COEFFS,1,3)+G79*INDEX(FTPCT_COEFFS,1,4)+AD83*AD85</f>
        <v>#N/A</v>
      </c>
      <c r="AJ80" s="338" t="e">
        <f t="shared" ca="1" si="129"/>
        <v>#N/A</v>
      </c>
      <c r="AK80" s="55"/>
      <c r="AL80" s="55"/>
      <c r="AM80" s="55"/>
      <c r="AN80" s="55"/>
      <c r="AO80" s="55"/>
      <c r="AP80" s="55"/>
      <c r="AQ80" s="55"/>
      <c r="AR80" s="55"/>
    </row>
    <row r="81" spans="1:45" x14ac:dyDescent="0.3">
      <c r="A81" s="54" t="e">
        <f ca="1">IF(D79&gt;(D80+(AVERAGE(V79,W79)-AVERAGE(V80,W80))/2)+2.5,C79,IF(D80&gt;(D79+(AVERAGE(V80,W80)-AVERAGE(V79,W79))/2)+2.5,C80,"Close"))</f>
        <v>#N/A</v>
      </c>
      <c r="B81" s="64" t="e">
        <f ca="1">IF(D80&gt;D79,C80,C79)</f>
        <v>#N/A</v>
      </c>
      <c r="D81" s="56"/>
      <c r="X81" s="55"/>
      <c r="Y81" s="55"/>
      <c r="Z81" s="55"/>
      <c r="AA81" s="55"/>
      <c r="AB81" s="55"/>
      <c r="AC81" s="337"/>
      <c r="AD81" s="337"/>
      <c r="AE81" s="337"/>
      <c r="AF81" s="337"/>
      <c r="AG81" s="337"/>
      <c r="AH81" s="337"/>
      <c r="AI81" s="337"/>
      <c r="AJ81" s="337"/>
      <c r="AK81" s="337"/>
      <c r="AL81" s="337"/>
      <c r="AM81" s="55"/>
      <c r="AN81" s="55"/>
      <c r="AO81" s="55"/>
      <c r="AP81" s="55"/>
      <c r="AQ81" s="55"/>
      <c r="AR81" s="55"/>
      <c r="AS81" s="55"/>
    </row>
    <row r="82" spans="1:45" x14ac:dyDescent="0.3">
      <c r="X82" s="54" t="s">
        <v>1305</v>
      </c>
      <c r="Y82" s="54" t="s">
        <v>128</v>
      </c>
      <c r="Z82" s="54" t="s">
        <v>157</v>
      </c>
      <c r="AA82" s="54" t="s">
        <v>151</v>
      </c>
      <c r="AB82" s="54" t="s">
        <v>1327</v>
      </c>
      <c r="AC82" s="54" t="s">
        <v>129</v>
      </c>
      <c r="AD82" s="54" t="s">
        <v>116</v>
      </c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</row>
    <row r="83" spans="1:45" x14ac:dyDescent="0.3">
      <c r="X83" s="54"/>
      <c r="Y83" s="54">
        <f t="shared" ref="Y83:AD83" si="132">Y76</f>
        <v>6.4436999999999998</v>
      </c>
      <c r="Z83" s="54">
        <f t="shared" si="132"/>
        <v>4.9371</v>
      </c>
      <c r="AA83" s="54">
        <f t="shared" si="132"/>
        <v>11.350300000000001</v>
      </c>
      <c r="AB83" s="54">
        <f t="shared" si="132"/>
        <v>7.1900000000000006E-2</v>
      </c>
      <c r="AC83" s="54">
        <f t="shared" si="132"/>
        <v>6.2766000000000002</v>
      </c>
      <c r="AD83" s="54">
        <f t="shared" si="132"/>
        <v>11.042999999999999</v>
      </c>
      <c r="AE83" s="54"/>
      <c r="AF83" s="336"/>
      <c r="AG83" s="336"/>
      <c r="AH83" s="336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</row>
    <row r="84" spans="1:45" x14ac:dyDescent="0.3">
      <c r="D84" s="56"/>
      <c r="X84" s="336"/>
      <c r="Y84" s="336">
        <f t="shared" ca="1" si="120"/>
        <v>0.49230167422241428</v>
      </c>
      <c r="Z84" s="336">
        <f t="shared" ca="1" si="120"/>
        <v>-0.41244557298081413</v>
      </c>
      <c r="AA84" s="336">
        <f t="shared" ca="1" si="120"/>
        <v>0.44485492427265616</v>
      </c>
      <c r="AB84" s="336">
        <f t="shared" ca="1" si="120"/>
        <v>7.0142874409124548E-2</v>
      </c>
      <c r="AC84" s="336">
        <f t="shared" ca="1" si="120"/>
        <v>3.8851312618944055E-2</v>
      </c>
      <c r="AD84" s="336">
        <f t="shared" ca="1" si="120"/>
        <v>0.12424481589875641</v>
      </c>
      <c r="AE84" s="336"/>
      <c r="AF84" s="336"/>
      <c r="AG84" s="336"/>
      <c r="AH84" s="336"/>
      <c r="AI84" s="54"/>
      <c r="AJ84" s="54"/>
      <c r="AK84" s="54"/>
      <c r="AL84" s="336"/>
      <c r="AM84" s="336"/>
      <c r="AN84" s="336"/>
      <c r="AO84" s="336"/>
      <c r="AP84" s="54"/>
      <c r="AQ84" s="336"/>
      <c r="AR84" s="336"/>
      <c r="AS84" s="336"/>
    </row>
    <row r="85" spans="1:45" x14ac:dyDescent="0.3">
      <c r="C85" s="54"/>
      <c r="D85" s="56"/>
      <c r="Y85" s="336">
        <f t="shared" ca="1" si="120"/>
        <v>0.24790602697255254</v>
      </c>
      <c r="Z85" s="336">
        <f t="shared" ca="1" si="120"/>
        <v>-1.3094980945813115</v>
      </c>
      <c r="AA85" s="336">
        <f t="shared" ca="1" si="120"/>
        <v>0.34011160140487257</v>
      </c>
      <c r="AB85" s="336">
        <f t="shared" ca="1" si="120"/>
        <v>-0.73914869622773827</v>
      </c>
      <c r="AC85" s="336">
        <f t="shared" ca="1" si="120"/>
        <v>0.43297881865755683</v>
      </c>
      <c r="AD85" s="336">
        <f t="shared" ca="1" si="120"/>
        <v>-0.66286721787173875</v>
      </c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</row>
    <row r="86" spans="1:45" x14ac:dyDescent="0.3">
      <c r="B86" s="54" t="s">
        <v>172</v>
      </c>
      <c r="C86" s="53">
        <f>C79</f>
        <v>0</v>
      </c>
      <c r="D86" s="56" t="e">
        <f t="shared" ref="D86:D87" ca="1" si="133">AJ86</f>
        <v>#N/A</v>
      </c>
      <c r="E86" s="52" t="e">
        <f t="shared" ref="E86:W86" si="134">E79</f>
        <v>#N/A</v>
      </c>
      <c r="F86" s="52" t="e">
        <f t="shared" si="134"/>
        <v>#N/A</v>
      </c>
      <c r="G86" s="52" t="e">
        <f t="shared" si="134"/>
        <v>#N/A</v>
      </c>
      <c r="H86" s="52" t="e">
        <f t="shared" si="134"/>
        <v>#N/A</v>
      </c>
      <c r="I86" s="52" t="e">
        <f t="shared" si="134"/>
        <v>#N/A</v>
      </c>
      <c r="J86" s="52" t="e">
        <f t="shared" si="134"/>
        <v>#N/A</v>
      </c>
      <c r="K86" s="52" t="e">
        <f t="shared" si="134"/>
        <v>#N/A</v>
      </c>
      <c r="L86" s="52" t="e">
        <f t="shared" si="134"/>
        <v>#N/A</v>
      </c>
      <c r="M86" s="52" t="e">
        <f t="shared" si="134"/>
        <v>#N/A</v>
      </c>
      <c r="N86" s="52" t="e">
        <f t="shared" si="134"/>
        <v>#N/A</v>
      </c>
      <c r="O86" s="52" t="e">
        <f t="shared" si="134"/>
        <v>#N/A</v>
      </c>
      <c r="P86" s="52" t="e">
        <f t="shared" si="134"/>
        <v>#N/A</v>
      </c>
      <c r="Q86" s="52" t="e">
        <f t="shared" si="134"/>
        <v>#N/A</v>
      </c>
      <c r="R86" s="52" t="e">
        <f t="shared" si="134"/>
        <v>#N/A</v>
      </c>
      <c r="S86" s="52" t="e">
        <f t="shared" si="134"/>
        <v>#N/A</v>
      </c>
      <c r="T86" s="52" t="e">
        <f t="shared" si="134"/>
        <v>#N/A</v>
      </c>
      <c r="U86" s="52" t="e">
        <f t="shared" si="134"/>
        <v>#N/A</v>
      </c>
      <c r="V86" s="52" t="e">
        <f t="shared" si="134"/>
        <v>#N/A</v>
      </c>
      <c r="W86" s="52" t="e">
        <f t="shared" si="134"/>
        <v>#N/A</v>
      </c>
      <c r="X86" s="55" t="e">
        <f t="shared" ref="X86:X87" si="135">(H86-(O86*P86)/100-3*(J86*K86)/100)/2</f>
        <v>#N/A</v>
      </c>
      <c r="Y86" s="55" t="e">
        <f t="shared" ref="Y86:Y87" si="136">SUM(X86,(J86*K86/100))/(F86/100)</f>
        <v>#N/A</v>
      </c>
      <c r="Z86" s="55" t="e">
        <f t="shared" ref="Z86" si="137">U86*0.5+U87*0.5</f>
        <v>#N/A</v>
      </c>
      <c r="AA86" s="55" t="e">
        <f t="shared" ref="AA86:AA87" si="138">J86/Y86</f>
        <v>#N/A</v>
      </c>
      <c r="AB86" s="336" t="e">
        <f t="shared" ref="AB86:AB87" si="139">X86/(Y86-J86)</f>
        <v>#N/A</v>
      </c>
      <c r="AC86" s="223" t="e">
        <f ca="1">INDEX(FGA_COEFFS,1,1)+Z86*INDEX(FGA_COEFFS,1,2)+Y86*INDEX(FGA_COEFFS,1,3)+R86*INDEX(FGA_COEFFS,1,4)+Q87*INDEX(FGA_COEFFS,1,5)+S86*INDEX(FGA_COEFFS,1,6)+T87*INDEX(FGA_COEFFS,1,7)+M87*INDEX(FGA_COEFFS,1,8)+Y90*Y91</f>
        <v>#N/A</v>
      </c>
      <c r="AD86" s="223" t="e">
        <f ca="1">INDEX(THREEPTA_COEFFS,1,1)+AC86*INDEX(THREEPTA_COEFFS,1,2)+J86*INDEX(THREEPTA_COEFFS,1,3)+AA86*INDEX(THREEPTA_COEFFS,1,4)+K86*INDEX(THREEPTA_COEFFS,1,5)+L87*INDEX(THREEPTA_COEFFS,1,6)+Z90*Z91</f>
        <v>#N/A</v>
      </c>
      <c r="AE86" s="223" t="e">
        <f ca="1">INDEX(THREEPTPCT_COEFFS,1,1)+K86*INDEX(THREEPTPCT_COEFFS,1,2)+L87*INDEX(THREEPTPCT_COEFFS,1,3)+AA90*AA91</f>
        <v>#N/A</v>
      </c>
      <c r="AF86" s="55" t="e">
        <f t="shared" ref="AF86:AF87" ca="1" si="140">AC86-AD86</f>
        <v>#N/A</v>
      </c>
      <c r="AG86" s="223" t="e">
        <f ca="1">INDEX(TWOPTPCT_COEFFS,1,1)+AB86*INDEX(TWOPTPCT_COEFFS,1,2)+I87*INDEX(TWOPTPCT_COEFFS,1,3)+G87*INDEX(TWOPTPCT_COEFFS,1,4)+L87*INDEX(TWOPTPCT_COEFFS,1,5)+AB90*AB91</f>
        <v>#N/A</v>
      </c>
      <c r="AH86" s="223" t="e">
        <f ca="1">INDEX(FTA_COEFFS,1,1)+O86*INDEX(FTA_COEFFS,1,2)+N87*INDEX(FTA_COEFFS,1,3)+(Q86+R86)*INDEX(FTA_COEFFS,1,4)+(Q87+R87)*INDEX(FTA_COEFFS,1,5)+M87*INDEX(FTA_COEFFS,1,6)+AC90*AC91</f>
        <v>#N/A</v>
      </c>
      <c r="AI86" s="223" t="e">
        <f ca="1">INDEX(FTPCT_COEFFS,1,1)+P86*INDEX(FTPCT_COEFFS,1,2)+F86*INDEX(FTPCT_COEFFS,1,3)+G87*INDEX(FTPCT_COEFFS,1,4)+AD90*AD91</f>
        <v>#N/A</v>
      </c>
      <c r="AJ86" s="338" t="e">
        <f t="shared" ref="AJ86:AJ87" ca="1" si="141">AD86*AE86/100+AF86*AG86+AH86*AI86/100</f>
        <v>#N/A</v>
      </c>
      <c r="AK86" s="55"/>
      <c r="AL86" s="55"/>
      <c r="AM86" s="55"/>
      <c r="AN86" s="55"/>
      <c r="AO86" s="55"/>
      <c r="AP86" s="55"/>
      <c r="AQ86" s="55"/>
      <c r="AR86" s="55"/>
    </row>
    <row r="87" spans="1:45" x14ac:dyDescent="0.3">
      <c r="B87" s="54" t="s">
        <v>175</v>
      </c>
      <c r="C87" s="54">
        <f>C80</f>
        <v>0</v>
      </c>
      <c r="D87" s="56" t="e">
        <f t="shared" ca="1" si="133"/>
        <v>#N/A</v>
      </c>
      <c r="E87" s="52" t="e">
        <f t="shared" ref="E87:W87" si="142">E80</f>
        <v>#N/A</v>
      </c>
      <c r="F87" s="52" t="e">
        <f t="shared" si="142"/>
        <v>#N/A</v>
      </c>
      <c r="G87" s="52" t="e">
        <f t="shared" si="142"/>
        <v>#N/A</v>
      </c>
      <c r="H87" s="52" t="e">
        <f t="shared" si="142"/>
        <v>#N/A</v>
      </c>
      <c r="I87" s="52" t="e">
        <f t="shared" si="142"/>
        <v>#N/A</v>
      </c>
      <c r="J87" s="52" t="e">
        <f t="shared" si="142"/>
        <v>#N/A</v>
      </c>
      <c r="K87" s="52" t="e">
        <f t="shared" si="142"/>
        <v>#N/A</v>
      </c>
      <c r="L87" s="52" t="e">
        <f t="shared" si="142"/>
        <v>#N/A</v>
      </c>
      <c r="M87" s="52" t="e">
        <f t="shared" si="142"/>
        <v>#N/A</v>
      </c>
      <c r="N87" s="52" t="e">
        <f t="shared" si="142"/>
        <v>#N/A</v>
      </c>
      <c r="O87" s="52" t="e">
        <f t="shared" si="142"/>
        <v>#N/A</v>
      </c>
      <c r="P87" s="52" t="e">
        <f t="shared" si="142"/>
        <v>#N/A</v>
      </c>
      <c r="Q87" s="52" t="e">
        <f t="shared" si="142"/>
        <v>#N/A</v>
      </c>
      <c r="R87" s="52" t="e">
        <f t="shared" si="142"/>
        <v>#N/A</v>
      </c>
      <c r="S87" s="52" t="e">
        <f t="shared" si="142"/>
        <v>#N/A</v>
      </c>
      <c r="T87" s="52" t="e">
        <f t="shared" si="142"/>
        <v>#N/A</v>
      </c>
      <c r="U87" s="52" t="e">
        <f t="shared" si="142"/>
        <v>#N/A</v>
      </c>
      <c r="V87" s="52" t="e">
        <f t="shared" si="142"/>
        <v>#N/A</v>
      </c>
      <c r="W87" s="52" t="e">
        <f t="shared" si="142"/>
        <v>#N/A</v>
      </c>
      <c r="X87" s="55" t="e">
        <f t="shared" si="135"/>
        <v>#N/A</v>
      </c>
      <c r="Y87" s="55" t="e">
        <f t="shared" si="136"/>
        <v>#N/A</v>
      </c>
      <c r="Z87" s="55" t="e">
        <f t="shared" ref="Z87" si="143">Z86</f>
        <v>#N/A</v>
      </c>
      <c r="AA87" s="55" t="e">
        <f t="shared" si="138"/>
        <v>#N/A</v>
      </c>
      <c r="AB87" s="336" t="e">
        <f t="shared" si="139"/>
        <v>#N/A</v>
      </c>
      <c r="AC87" s="223" t="e">
        <f ca="1">INDEX(FGA_COEFFS,1,1)+Z87*INDEX(FGA_COEFFS,1,2)+Y87*INDEX(FGA_COEFFS,1,3)+R87*INDEX(FGA_COEFFS,1,4)+Q86*INDEX(FGA_COEFFS,1,5)+S87*INDEX(FGA_COEFFS,1,6)+T86*INDEX(FGA_COEFFS,1,7)+M86*INDEX(FGA_COEFFS,1,8)+Y90*Y92</f>
        <v>#N/A</v>
      </c>
      <c r="AD87" s="223" t="e">
        <f ca="1">INDEX(THREEPTA_COEFFS,1,1)+AC87*INDEX(THREEPTA_COEFFS,1,2)+J87*INDEX(THREEPTA_COEFFS,1,3)+AA87*INDEX(THREEPTA_COEFFS,1,4)+K87*INDEX(THREEPTA_COEFFS,1,5)+L86*INDEX(THREEPTA_COEFFS,1,6)+Z90*Z92</f>
        <v>#N/A</v>
      </c>
      <c r="AE87" s="223" t="e">
        <f ca="1">INDEX(THREEPTPCT_COEFFS,1,1)+K87*INDEX(THREEPTPCT_COEFFS,1,2)+L86*INDEX(THREEPTPCT_COEFFS,1,3)+AA90*AA92</f>
        <v>#N/A</v>
      </c>
      <c r="AF87" s="55" t="e">
        <f t="shared" ca="1" si="140"/>
        <v>#N/A</v>
      </c>
      <c r="AG87" s="223" t="e">
        <f ca="1">INDEX(TWOPTPCT_COEFFS,1,1)+AB87*INDEX(TWOPTPCT_COEFFS,1,2)+I86*INDEX(TWOPTPCT_COEFFS,1,3)+G86*INDEX(TWOPTPCT_COEFFS,1,4)+L86*INDEX(TWOPTPCT_COEFFS,1,5)+AB90*AB92</f>
        <v>#N/A</v>
      </c>
      <c r="AH87" s="223" t="e">
        <f ca="1">INDEX(FTA_COEFFS,1,1)+O87*INDEX(FTA_COEFFS,1,2)+N86*INDEX(FTA_COEFFS,1,3)+(Q87+R87)*INDEX(FTA_COEFFS,1,4)+(Q86+R86)*INDEX(FTA_COEFFS,1,5)+M86*INDEX(FTA_COEFFS,1,6)+AC90*AC92</f>
        <v>#N/A</v>
      </c>
      <c r="AI87" s="223" t="e">
        <f ca="1">INDEX(FTPCT_COEFFS,1,1)+P87*INDEX(FTPCT_COEFFS,1,2)+F87*INDEX(FTPCT_COEFFS,1,3)+G86*INDEX(FTPCT_COEFFS,1,4)+AD90*AD92</f>
        <v>#N/A</v>
      </c>
      <c r="AJ87" s="338" t="e">
        <f t="shared" ca="1" si="141"/>
        <v>#N/A</v>
      </c>
      <c r="AK87" s="55"/>
      <c r="AL87" s="55"/>
      <c r="AM87" s="55"/>
      <c r="AN87" s="55"/>
      <c r="AO87" s="55"/>
      <c r="AP87" s="55"/>
      <c r="AQ87" s="55"/>
      <c r="AR87" s="55"/>
    </row>
    <row r="88" spans="1:45" x14ac:dyDescent="0.3">
      <c r="A88" s="54" t="e">
        <f ca="1">IF(D86&gt;(D87+(AVERAGE(V86,W86)-AVERAGE(V87,W87))/2)+2.5,C86,IF(D87&gt;(D86+(AVERAGE(V87,W87)-AVERAGE(V86,W86))/2)+2.5,C87,"Close"))</f>
        <v>#N/A</v>
      </c>
      <c r="B88" s="64" t="e">
        <f ca="1">IF(D87&gt;D86,C87,C86)</f>
        <v>#N/A</v>
      </c>
      <c r="D88" s="56"/>
      <c r="X88" s="55"/>
      <c r="Y88" s="55"/>
      <c r="Z88" s="55"/>
      <c r="AA88" s="55"/>
      <c r="AB88" s="55"/>
      <c r="AC88" s="337"/>
      <c r="AD88" s="337"/>
      <c r="AE88" s="337"/>
      <c r="AF88" s="337"/>
      <c r="AG88" s="337"/>
      <c r="AH88" s="337"/>
      <c r="AI88" s="337"/>
      <c r="AJ88" s="337"/>
      <c r="AK88" s="337"/>
      <c r="AL88" s="337"/>
      <c r="AM88" s="55"/>
      <c r="AN88" s="55"/>
      <c r="AO88" s="55"/>
      <c r="AP88" s="55"/>
      <c r="AQ88" s="55"/>
      <c r="AR88" s="55"/>
      <c r="AS88" s="55"/>
    </row>
    <row r="89" spans="1:45" x14ac:dyDescent="0.3">
      <c r="X89" s="54" t="s">
        <v>1305</v>
      </c>
      <c r="Y89" s="54" t="s">
        <v>128</v>
      </c>
      <c r="Z89" s="54" t="s">
        <v>157</v>
      </c>
      <c r="AA89" s="54" t="s">
        <v>151</v>
      </c>
      <c r="AB89" s="54" t="s">
        <v>1327</v>
      </c>
      <c r="AC89" s="54" t="s">
        <v>129</v>
      </c>
      <c r="AD89" s="54" t="s">
        <v>116</v>
      </c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</row>
    <row r="90" spans="1:45" x14ac:dyDescent="0.3">
      <c r="X90" s="54"/>
      <c r="Y90" s="54">
        <f t="shared" ref="Y90:AD90" si="144">Y83</f>
        <v>6.4436999999999998</v>
      </c>
      <c r="Z90" s="54">
        <f t="shared" si="144"/>
        <v>4.9371</v>
      </c>
      <c r="AA90" s="54">
        <f t="shared" si="144"/>
        <v>11.350300000000001</v>
      </c>
      <c r="AB90" s="54">
        <f t="shared" si="144"/>
        <v>7.1900000000000006E-2</v>
      </c>
      <c r="AC90" s="54">
        <f t="shared" si="144"/>
        <v>6.2766000000000002</v>
      </c>
      <c r="AD90" s="54">
        <f t="shared" si="144"/>
        <v>11.042999999999999</v>
      </c>
      <c r="AE90" s="54"/>
      <c r="AF90" s="336"/>
      <c r="AG90" s="336"/>
      <c r="AH90" s="336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</row>
    <row r="91" spans="1:45" x14ac:dyDescent="0.3">
      <c r="D91" s="56"/>
      <c r="X91" s="336"/>
      <c r="Y91" s="336">
        <f t="shared" ca="1" si="120"/>
        <v>-0.22883229694406484</v>
      </c>
      <c r="Z91" s="336">
        <f t="shared" ca="1" si="120"/>
        <v>-0.31004221761472239</v>
      </c>
      <c r="AA91" s="336">
        <f t="shared" ca="1" si="120"/>
        <v>-0.26900381646389082</v>
      </c>
      <c r="AB91" s="336">
        <f t="shared" ca="1" si="120"/>
        <v>1.1582603616361267</v>
      </c>
      <c r="AC91" s="336">
        <f t="shared" ca="1" si="120"/>
        <v>-8.6515866748317127E-2</v>
      </c>
      <c r="AD91" s="336">
        <f t="shared" ca="1" si="120"/>
        <v>-1.0827551605732324</v>
      </c>
      <c r="AE91" s="336"/>
      <c r="AF91" s="336"/>
      <c r="AG91" s="336"/>
      <c r="AH91" s="336"/>
      <c r="AI91" s="54"/>
      <c r="AJ91" s="54"/>
      <c r="AK91" s="54"/>
      <c r="AL91" s="336"/>
      <c r="AM91" s="336"/>
      <c r="AN91" s="336"/>
      <c r="AO91" s="336"/>
      <c r="AP91" s="54"/>
      <c r="AQ91" s="336"/>
      <c r="AR91" s="336"/>
      <c r="AS91" s="336"/>
    </row>
    <row r="92" spans="1:45" x14ac:dyDescent="0.3">
      <c r="C92" s="54"/>
      <c r="D92" s="56"/>
      <c r="Y92" s="336">
        <f t="shared" ca="1" si="120"/>
        <v>-0.25273335111901435</v>
      </c>
      <c r="Z92" s="336">
        <f t="shared" ca="1" si="120"/>
        <v>1.1692674605887072E-2</v>
      </c>
      <c r="AA92" s="336">
        <f t="shared" ca="1" si="120"/>
        <v>-2.5548614837863422E-2</v>
      </c>
      <c r="AB92" s="336">
        <f t="shared" ca="1" si="120"/>
        <v>-0.44809583142346232</v>
      </c>
      <c r="AC92" s="336">
        <f t="shared" ca="1" si="120"/>
        <v>-1.0360539220529339</v>
      </c>
      <c r="AD92" s="336">
        <f t="shared" ca="1" si="120"/>
        <v>1.2382482821988099</v>
      </c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</row>
    <row r="93" spans="1:45" x14ac:dyDescent="0.3">
      <c r="B93" s="54" t="s">
        <v>172</v>
      </c>
      <c r="C93" s="53">
        <f>C86</f>
        <v>0</v>
      </c>
      <c r="D93" s="56" t="e">
        <f t="shared" ref="D93:D94" ca="1" si="145">AJ93</f>
        <v>#N/A</v>
      </c>
      <c r="E93" s="52" t="e">
        <f t="shared" ref="E93:W93" si="146">E86</f>
        <v>#N/A</v>
      </c>
      <c r="F93" s="52" t="e">
        <f t="shared" si="146"/>
        <v>#N/A</v>
      </c>
      <c r="G93" s="52" t="e">
        <f t="shared" si="146"/>
        <v>#N/A</v>
      </c>
      <c r="H93" s="52" t="e">
        <f t="shared" si="146"/>
        <v>#N/A</v>
      </c>
      <c r="I93" s="52" t="e">
        <f t="shared" si="146"/>
        <v>#N/A</v>
      </c>
      <c r="J93" s="52" t="e">
        <f t="shared" si="146"/>
        <v>#N/A</v>
      </c>
      <c r="K93" s="52" t="e">
        <f t="shared" si="146"/>
        <v>#N/A</v>
      </c>
      <c r="L93" s="52" t="e">
        <f t="shared" si="146"/>
        <v>#N/A</v>
      </c>
      <c r="M93" s="52" t="e">
        <f t="shared" si="146"/>
        <v>#N/A</v>
      </c>
      <c r="N93" s="52" t="e">
        <f t="shared" si="146"/>
        <v>#N/A</v>
      </c>
      <c r="O93" s="52" t="e">
        <f t="shared" si="146"/>
        <v>#N/A</v>
      </c>
      <c r="P93" s="52" t="e">
        <f t="shared" si="146"/>
        <v>#N/A</v>
      </c>
      <c r="Q93" s="52" t="e">
        <f t="shared" si="146"/>
        <v>#N/A</v>
      </c>
      <c r="R93" s="52" t="e">
        <f t="shared" si="146"/>
        <v>#N/A</v>
      </c>
      <c r="S93" s="52" t="e">
        <f t="shared" si="146"/>
        <v>#N/A</v>
      </c>
      <c r="T93" s="52" t="e">
        <f t="shared" si="146"/>
        <v>#N/A</v>
      </c>
      <c r="U93" s="52" t="e">
        <f t="shared" si="146"/>
        <v>#N/A</v>
      </c>
      <c r="V93" s="52" t="e">
        <f t="shared" si="146"/>
        <v>#N/A</v>
      </c>
      <c r="W93" s="52" t="e">
        <f t="shared" si="146"/>
        <v>#N/A</v>
      </c>
      <c r="X93" s="55" t="e">
        <f t="shared" ref="X93:X94" si="147">(H93-(O93*P93)/100-3*(J93*K93)/100)/2</f>
        <v>#N/A</v>
      </c>
      <c r="Y93" s="55" t="e">
        <f t="shared" ref="Y93:Y94" si="148">SUM(X93,(J93*K93/100))/(F93/100)</f>
        <v>#N/A</v>
      </c>
      <c r="Z93" s="55" t="e">
        <f t="shared" ref="Z93" si="149">U93*0.5+U94*0.5</f>
        <v>#N/A</v>
      </c>
      <c r="AA93" s="55" t="e">
        <f t="shared" ref="AA93:AA94" si="150">J93/Y93</f>
        <v>#N/A</v>
      </c>
      <c r="AB93" s="336" t="e">
        <f t="shared" ref="AB93:AB94" si="151">X93/(Y93-J93)</f>
        <v>#N/A</v>
      </c>
      <c r="AC93" s="223" t="e">
        <f ca="1">INDEX(FGA_COEFFS,1,1)+Z93*INDEX(FGA_COEFFS,1,2)+Y93*INDEX(FGA_COEFFS,1,3)+R93*INDEX(FGA_COEFFS,1,4)+Q94*INDEX(FGA_COEFFS,1,5)+S93*INDEX(FGA_COEFFS,1,6)+T94*INDEX(FGA_COEFFS,1,7)+M94*INDEX(FGA_COEFFS,1,8)+Y97*Y98</f>
        <v>#N/A</v>
      </c>
      <c r="AD93" s="223" t="e">
        <f ca="1">INDEX(THREEPTA_COEFFS,1,1)+AC93*INDEX(THREEPTA_COEFFS,1,2)+J93*INDEX(THREEPTA_COEFFS,1,3)+AA93*INDEX(THREEPTA_COEFFS,1,4)+K93*INDEX(THREEPTA_COEFFS,1,5)+L94*INDEX(THREEPTA_COEFFS,1,6)+Z97*Z98</f>
        <v>#N/A</v>
      </c>
      <c r="AE93" s="223" t="e">
        <f ca="1">INDEX(THREEPTPCT_COEFFS,1,1)+K93*INDEX(THREEPTPCT_COEFFS,1,2)+L94*INDEX(THREEPTPCT_COEFFS,1,3)+AA97*AA98</f>
        <v>#N/A</v>
      </c>
      <c r="AF93" s="55" t="e">
        <f t="shared" ref="AF93:AF94" ca="1" si="152">AC93-AD93</f>
        <v>#N/A</v>
      </c>
      <c r="AG93" s="223" t="e">
        <f ca="1">INDEX(TWOPTPCT_COEFFS,1,1)+AB93*INDEX(TWOPTPCT_COEFFS,1,2)+I94*INDEX(TWOPTPCT_COEFFS,1,3)+G94*INDEX(TWOPTPCT_COEFFS,1,4)+L94*INDEX(TWOPTPCT_COEFFS,1,5)+AB97*AB98</f>
        <v>#N/A</v>
      </c>
      <c r="AH93" s="223" t="e">
        <f ca="1">INDEX(FTA_COEFFS,1,1)+O93*INDEX(FTA_COEFFS,1,2)+N94*INDEX(FTA_COEFFS,1,3)+(Q93+R93)*INDEX(FTA_COEFFS,1,4)+(Q94+R94)*INDEX(FTA_COEFFS,1,5)+M94*INDEX(FTA_COEFFS,1,6)+AC97*AC98</f>
        <v>#N/A</v>
      </c>
      <c r="AI93" s="223" t="e">
        <f ca="1">INDEX(FTPCT_COEFFS,1,1)+P93*INDEX(FTPCT_COEFFS,1,2)+F93*INDEX(FTPCT_COEFFS,1,3)+G94*INDEX(FTPCT_COEFFS,1,4)+AD97*AD98</f>
        <v>#N/A</v>
      </c>
      <c r="AJ93" s="338" t="e">
        <f t="shared" ref="AJ93:AJ94" ca="1" si="153">AD93*AE93/100+AF93*AG93+AH93*AI93/100</f>
        <v>#N/A</v>
      </c>
      <c r="AK93" s="55"/>
      <c r="AL93" s="55"/>
      <c r="AM93" s="55"/>
      <c r="AN93" s="55"/>
      <c r="AO93" s="55"/>
      <c r="AP93" s="55"/>
      <c r="AQ93" s="55"/>
      <c r="AR93" s="55"/>
    </row>
    <row r="94" spans="1:45" x14ac:dyDescent="0.3">
      <c r="B94" s="54" t="s">
        <v>175</v>
      </c>
      <c r="C94" s="54">
        <f>C87</f>
        <v>0</v>
      </c>
      <c r="D94" s="56" t="e">
        <f t="shared" ca="1" si="145"/>
        <v>#N/A</v>
      </c>
      <c r="E94" s="52" t="e">
        <f t="shared" ref="E94:W94" si="154">E87</f>
        <v>#N/A</v>
      </c>
      <c r="F94" s="52" t="e">
        <f t="shared" si="154"/>
        <v>#N/A</v>
      </c>
      <c r="G94" s="52" t="e">
        <f t="shared" si="154"/>
        <v>#N/A</v>
      </c>
      <c r="H94" s="52" t="e">
        <f t="shared" si="154"/>
        <v>#N/A</v>
      </c>
      <c r="I94" s="52" t="e">
        <f t="shared" si="154"/>
        <v>#N/A</v>
      </c>
      <c r="J94" s="52" t="e">
        <f t="shared" si="154"/>
        <v>#N/A</v>
      </c>
      <c r="K94" s="52" t="e">
        <f t="shared" si="154"/>
        <v>#N/A</v>
      </c>
      <c r="L94" s="52" t="e">
        <f t="shared" si="154"/>
        <v>#N/A</v>
      </c>
      <c r="M94" s="52" t="e">
        <f t="shared" si="154"/>
        <v>#N/A</v>
      </c>
      <c r="N94" s="52" t="e">
        <f t="shared" si="154"/>
        <v>#N/A</v>
      </c>
      <c r="O94" s="52" t="e">
        <f t="shared" si="154"/>
        <v>#N/A</v>
      </c>
      <c r="P94" s="52" t="e">
        <f t="shared" si="154"/>
        <v>#N/A</v>
      </c>
      <c r="Q94" s="52" t="e">
        <f t="shared" si="154"/>
        <v>#N/A</v>
      </c>
      <c r="R94" s="52" t="e">
        <f t="shared" si="154"/>
        <v>#N/A</v>
      </c>
      <c r="S94" s="52" t="e">
        <f t="shared" si="154"/>
        <v>#N/A</v>
      </c>
      <c r="T94" s="52" t="e">
        <f t="shared" si="154"/>
        <v>#N/A</v>
      </c>
      <c r="U94" s="52" t="e">
        <f t="shared" si="154"/>
        <v>#N/A</v>
      </c>
      <c r="V94" s="52" t="e">
        <f t="shared" si="154"/>
        <v>#N/A</v>
      </c>
      <c r="W94" s="52" t="e">
        <f t="shared" si="154"/>
        <v>#N/A</v>
      </c>
      <c r="X94" s="55" t="e">
        <f t="shared" si="147"/>
        <v>#N/A</v>
      </c>
      <c r="Y94" s="55" t="e">
        <f t="shared" si="148"/>
        <v>#N/A</v>
      </c>
      <c r="Z94" s="55" t="e">
        <f t="shared" ref="Z94" si="155">Z93</f>
        <v>#N/A</v>
      </c>
      <c r="AA94" s="55" t="e">
        <f t="shared" si="150"/>
        <v>#N/A</v>
      </c>
      <c r="AB94" s="336" t="e">
        <f t="shared" si="151"/>
        <v>#N/A</v>
      </c>
      <c r="AC94" s="223" t="e">
        <f ca="1">INDEX(FGA_COEFFS,1,1)+Z94*INDEX(FGA_COEFFS,1,2)+Y94*INDEX(FGA_COEFFS,1,3)+R94*INDEX(FGA_COEFFS,1,4)+Q93*INDEX(FGA_COEFFS,1,5)+S94*INDEX(FGA_COEFFS,1,6)+T93*INDEX(FGA_COEFFS,1,7)+M93*INDEX(FGA_COEFFS,1,8)+Y97*Y99</f>
        <v>#N/A</v>
      </c>
      <c r="AD94" s="223" t="e">
        <f ca="1">INDEX(THREEPTA_COEFFS,1,1)+AC94*INDEX(THREEPTA_COEFFS,1,2)+J94*INDEX(THREEPTA_COEFFS,1,3)+AA94*INDEX(THREEPTA_COEFFS,1,4)+K94*INDEX(THREEPTA_COEFFS,1,5)+L93*INDEX(THREEPTA_COEFFS,1,6)+Z97*Z99</f>
        <v>#N/A</v>
      </c>
      <c r="AE94" s="223" t="e">
        <f ca="1">INDEX(THREEPTPCT_COEFFS,1,1)+K94*INDEX(THREEPTPCT_COEFFS,1,2)+L93*INDEX(THREEPTPCT_COEFFS,1,3)+AA97*AA99</f>
        <v>#N/A</v>
      </c>
      <c r="AF94" s="55" t="e">
        <f t="shared" ca="1" si="152"/>
        <v>#N/A</v>
      </c>
      <c r="AG94" s="223" t="e">
        <f ca="1">INDEX(TWOPTPCT_COEFFS,1,1)+AB94*INDEX(TWOPTPCT_COEFFS,1,2)+I93*INDEX(TWOPTPCT_COEFFS,1,3)+G93*INDEX(TWOPTPCT_COEFFS,1,4)+L93*INDEX(TWOPTPCT_COEFFS,1,5)+AB97*AB99</f>
        <v>#N/A</v>
      </c>
      <c r="AH94" s="223" t="e">
        <f ca="1">INDEX(FTA_COEFFS,1,1)+O94*INDEX(FTA_COEFFS,1,2)+N93*INDEX(FTA_COEFFS,1,3)+(Q94+R94)*INDEX(FTA_COEFFS,1,4)+(Q93+R93)*INDEX(FTA_COEFFS,1,5)+M93*INDEX(FTA_COEFFS,1,6)+AC97*AC99</f>
        <v>#N/A</v>
      </c>
      <c r="AI94" s="223" t="e">
        <f ca="1">INDEX(FTPCT_COEFFS,1,1)+P94*INDEX(FTPCT_COEFFS,1,2)+F94*INDEX(FTPCT_COEFFS,1,3)+G93*INDEX(FTPCT_COEFFS,1,4)+AD97*AD99</f>
        <v>#N/A</v>
      </c>
      <c r="AJ94" s="338" t="e">
        <f t="shared" ca="1" si="153"/>
        <v>#N/A</v>
      </c>
      <c r="AK94" s="55"/>
      <c r="AL94" s="55"/>
      <c r="AM94" s="55"/>
      <c r="AN94" s="55"/>
      <c r="AO94" s="55"/>
      <c r="AP94" s="55"/>
      <c r="AQ94" s="55"/>
      <c r="AR94" s="55"/>
    </row>
    <row r="95" spans="1:45" x14ac:dyDescent="0.3">
      <c r="A95" s="54" t="e">
        <f ca="1">IF(D93&gt;(D94+(AVERAGE(V93,W93)-AVERAGE(V94,W94))/2)+2.5,C93,IF(D94&gt;(D93+(AVERAGE(V94,W94)-AVERAGE(V93,W93))/2)+2.5,C94,"Close"))</f>
        <v>#N/A</v>
      </c>
      <c r="B95" s="64" t="e">
        <f ca="1">IF(D94&gt;D93,C94,C93)</f>
        <v>#N/A</v>
      </c>
      <c r="D95" s="56"/>
      <c r="X95" s="55"/>
      <c r="Y95" s="55"/>
      <c r="Z95" s="55"/>
      <c r="AA95" s="55"/>
      <c r="AB95" s="55"/>
      <c r="AC95" s="337"/>
      <c r="AD95" s="337"/>
      <c r="AE95" s="337"/>
      <c r="AF95" s="337"/>
      <c r="AG95" s="337"/>
      <c r="AH95" s="337"/>
      <c r="AI95" s="337"/>
      <c r="AJ95" s="337"/>
      <c r="AK95" s="337"/>
      <c r="AL95" s="337"/>
      <c r="AM95" s="55"/>
      <c r="AN95" s="55"/>
      <c r="AO95" s="55"/>
      <c r="AP95" s="55"/>
      <c r="AQ95" s="55"/>
      <c r="AR95" s="55"/>
      <c r="AS95" s="55"/>
    </row>
    <row r="96" spans="1:45" x14ac:dyDescent="0.3">
      <c r="X96" s="54" t="s">
        <v>1305</v>
      </c>
      <c r="Y96" s="54" t="s">
        <v>128</v>
      </c>
      <c r="Z96" s="54" t="s">
        <v>157</v>
      </c>
      <c r="AA96" s="54" t="s">
        <v>151</v>
      </c>
      <c r="AB96" s="54" t="s">
        <v>1327</v>
      </c>
      <c r="AC96" s="54" t="s">
        <v>129</v>
      </c>
      <c r="AD96" s="54" t="s">
        <v>116</v>
      </c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</row>
    <row r="97" spans="1:45" x14ac:dyDescent="0.3">
      <c r="X97" s="54"/>
      <c r="Y97" s="54">
        <f t="shared" ref="Y97:AD97" si="156">Y90</f>
        <v>6.4436999999999998</v>
      </c>
      <c r="Z97" s="54">
        <f t="shared" si="156"/>
        <v>4.9371</v>
      </c>
      <c r="AA97" s="54">
        <f t="shared" si="156"/>
        <v>11.350300000000001</v>
      </c>
      <c r="AB97" s="54">
        <f t="shared" si="156"/>
        <v>7.1900000000000006E-2</v>
      </c>
      <c r="AC97" s="54">
        <f t="shared" si="156"/>
        <v>6.2766000000000002</v>
      </c>
      <c r="AD97" s="54">
        <f t="shared" si="156"/>
        <v>11.042999999999999</v>
      </c>
      <c r="AE97" s="54"/>
      <c r="AF97" s="336"/>
      <c r="AG97" s="336"/>
      <c r="AH97" s="336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</row>
    <row r="98" spans="1:45" x14ac:dyDescent="0.3">
      <c r="D98" s="56"/>
      <c r="X98" s="336"/>
      <c r="Y98" s="336">
        <f t="shared" ca="1" si="120"/>
        <v>0.47574874136885442</v>
      </c>
      <c r="Z98" s="336">
        <f t="shared" ca="1" si="120"/>
        <v>-0.11098372279008722</v>
      </c>
      <c r="AA98" s="336">
        <f t="shared" ca="1" si="120"/>
        <v>0.39245960409455388</v>
      </c>
      <c r="AB98" s="336">
        <f t="shared" ca="1" si="120"/>
        <v>1.2021706189007701</v>
      </c>
      <c r="AC98" s="336">
        <f t="shared" ca="1" si="120"/>
        <v>0.56224991025600435</v>
      </c>
      <c r="AD98" s="336">
        <f t="shared" ca="1" si="120"/>
        <v>-7.3328533091045816E-3</v>
      </c>
      <c r="AE98" s="336"/>
      <c r="AF98" s="336"/>
      <c r="AG98" s="336"/>
      <c r="AH98" s="336"/>
      <c r="AI98" s="54"/>
      <c r="AJ98" s="54"/>
      <c r="AK98" s="54"/>
      <c r="AL98" s="336"/>
      <c r="AM98" s="336"/>
      <c r="AN98" s="336"/>
      <c r="AO98" s="336"/>
      <c r="AP98" s="54"/>
      <c r="AQ98" s="336"/>
      <c r="AR98" s="336"/>
      <c r="AS98" s="336"/>
    </row>
    <row r="99" spans="1:45" x14ac:dyDescent="0.3">
      <c r="C99" s="54"/>
      <c r="D99" s="56"/>
      <c r="Y99" s="336">
        <f t="shared" ca="1" si="120"/>
        <v>-0.55061048527450884</v>
      </c>
      <c r="Z99" s="336">
        <f t="shared" ca="1" si="120"/>
        <v>-1.2908558978974523</v>
      </c>
      <c r="AA99" s="336">
        <f t="shared" ca="1" si="120"/>
        <v>-0.28695501751268809</v>
      </c>
      <c r="AB99" s="336">
        <f t="shared" ca="1" si="120"/>
        <v>8.1485066964626429E-2</v>
      </c>
      <c r="AC99" s="336">
        <f t="shared" ca="1" si="120"/>
        <v>-0.45290729453833267</v>
      </c>
      <c r="AD99" s="336">
        <f t="shared" ca="1" si="120"/>
        <v>-0.94484807252237379</v>
      </c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</row>
    <row r="100" spans="1:45" x14ac:dyDescent="0.3">
      <c r="B100" s="54" t="s">
        <v>172</v>
      </c>
      <c r="C100" s="53">
        <f>C93</f>
        <v>0</v>
      </c>
      <c r="D100" s="56" t="e">
        <f t="shared" ref="D100:D101" ca="1" si="157">AJ100</f>
        <v>#N/A</v>
      </c>
      <c r="E100" s="52" t="e">
        <f t="shared" ref="E100:W100" si="158">E93</f>
        <v>#N/A</v>
      </c>
      <c r="F100" s="52" t="e">
        <f t="shared" si="158"/>
        <v>#N/A</v>
      </c>
      <c r="G100" s="52" t="e">
        <f t="shared" si="158"/>
        <v>#N/A</v>
      </c>
      <c r="H100" s="52" t="e">
        <f t="shared" si="158"/>
        <v>#N/A</v>
      </c>
      <c r="I100" s="52" t="e">
        <f t="shared" si="158"/>
        <v>#N/A</v>
      </c>
      <c r="J100" s="52" t="e">
        <f t="shared" si="158"/>
        <v>#N/A</v>
      </c>
      <c r="K100" s="52" t="e">
        <f t="shared" si="158"/>
        <v>#N/A</v>
      </c>
      <c r="L100" s="52" t="e">
        <f t="shared" si="158"/>
        <v>#N/A</v>
      </c>
      <c r="M100" s="52" t="e">
        <f t="shared" si="158"/>
        <v>#N/A</v>
      </c>
      <c r="N100" s="52" t="e">
        <f t="shared" si="158"/>
        <v>#N/A</v>
      </c>
      <c r="O100" s="52" t="e">
        <f t="shared" si="158"/>
        <v>#N/A</v>
      </c>
      <c r="P100" s="52" t="e">
        <f t="shared" si="158"/>
        <v>#N/A</v>
      </c>
      <c r="Q100" s="52" t="e">
        <f t="shared" si="158"/>
        <v>#N/A</v>
      </c>
      <c r="R100" s="52" t="e">
        <f t="shared" si="158"/>
        <v>#N/A</v>
      </c>
      <c r="S100" s="52" t="e">
        <f t="shared" si="158"/>
        <v>#N/A</v>
      </c>
      <c r="T100" s="52" t="e">
        <f t="shared" si="158"/>
        <v>#N/A</v>
      </c>
      <c r="U100" s="52" t="e">
        <f t="shared" si="158"/>
        <v>#N/A</v>
      </c>
      <c r="V100" s="52" t="e">
        <f t="shared" si="158"/>
        <v>#N/A</v>
      </c>
      <c r="W100" s="52" t="e">
        <f t="shared" si="158"/>
        <v>#N/A</v>
      </c>
      <c r="X100" s="55" t="e">
        <f t="shared" ref="X100:X101" si="159">(H100-(O100*P100)/100-3*(J100*K100)/100)/2</f>
        <v>#N/A</v>
      </c>
      <c r="Y100" s="55" t="e">
        <f t="shared" ref="Y100:Y101" si="160">SUM(X100,(J100*K100/100))/(F100/100)</f>
        <v>#N/A</v>
      </c>
      <c r="Z100" s="55" t="e">
        <f t="shared" ref="Z100" si="161">U100*0.5+U101*0.5</f>
        <v>#N/A</v>
      </c>
      <c r="AA100" s="55" t="e">
        <f t="shared" ref="AA100:AA101" si="162">J100/Y100</f>
        <v>#N/A</v>
      </c>
      <c r="AB100" s="336" t="e">
        <f t="shared" ref="AB100:AB101" si="163">X100/(Y100-J100)</f>
        <v>#N/A</v>
      </c>
      <c r="AC100" s="223" t="e">
        <f ca="1">INDEX(FGA_COEFFS,1,1)+Z100*INDEX(FGA_COEFFS,1,2)+Y100*INDEX(FGA_COEFFS,1,3)+R100*INDEX(FGA_COEFFS,1,4)+Q101*INDEX(FGA_COEFFS,1,5)+S100*INDEX(FGA_COEFFS,1,6)+T101*INDEX(FGA_COEFFS,1,7)+M101*INDEX(FGA_COEFFS,1,8)+Y104*Y105</f>
        <v>#N/A</v>
      </c>
      <c r="AD100" s="223" t="e">
        <f ca="1">INDEX(THREEPTA_COEFFS,1,1)+AC100*INDEX(THREEPTA_COEFFS,1,2)+J100*INDEX(THREEPTA_COEFFS,1,3)+AA100*INDEX(THREEPTA_COEFFS,1,4)+K100*INDEX(THREEPTA_COEFFS,1,5)+L101*INDEX(THREEPTA_COEFFS,1,6)+Z104*Z105</f>
        <v>#N/A</v>
      </c>
      <c r="AE100" s="223" t="e">
        <f ca="1">INDEX(THREEPTPCT_COEFFS,1,1)+K100*INDEX(THREEPTPCT_COEFFS,1,2)+L101*INDEX(THREEPTPCT_COEFFS,1,3)+AA104*AA105</f>
        <v>#N/A</v>
      </c>
      <c r="AF100" s="55" t="e">
        <f t="shared" ref="AF100:AF101" ca="1" si="164">AC100-AD100</f>
        <v>#N/A</v>
      </c>
      <c r="AG100" s="223" t="e">
        <f ca="1">INDEX(TWOPTPCT_COEFFS,1,1)+AB100*INDEX(TWOPTPCT_COEFFS,1,2)+I101*INDEX(TWOPTPCT_COEFFS,1,3)+G101*INDEX(TWOPTPCT_COEFFS,1,4)+L101*INDEX(TWOPTPCT_COEFFS,1,5)+AB104*AB105</f>
        <v>#N/A</v>
      </c>
      <c r="AH100" s="223" t="e">
        <f ca="1">INDEX(FTA_COEFFS,1,1)+O100*INDEX(FTA_COEFFS,1,2)+N101*INDEX(FTA_COEFFS,1,3)+(Q100+R100)*INDEX(FTA_COEFFS,1,4)+(Q101+R101)*INDEX(FTA_COEFFS,1,5)+M101*INDEX(FTA_COEFFS,1,6)+AC104*AC105</f>
        <v>#N/A</v>
      </c>
      <c r="AI100" s="223" t="e">
        <f ca="1">INDEX(FTPCT_COEFFS,1,1)+P100*INDEX(FTPCT_COEFFS,1,2)+F100*INDEX(FTPCT_COEFFS,1,3)+G101*INDEX(FTPCT_COEFFS,1,4)+AD104*AD105</f>
        <v>#N/A</v>
      </c>
      <c r="AJ100" s="338" t="e">
        <f t="shared" ref="AJ100:AJ101" ca="1" si="165">AD100*AE100/100+AF100*AG100+AH100*AI100/100</f>
        <v>#N/A</v>
      </c>
      <c r="AK100" s="55"/>
      <c r="AL100" s="55"/>
      <c r="AM100" s="55"/>
      <c r="AN100" s="55"/>
      <c r="AO100" s="55"/>
      <c r="AP100" s="55"/>
      <c r="AQ100" s="55"/>
      <c r="AR100" s="55"/>
    </row>
    <row r="101" spans="1:45" x14ac:dyDescent="0.3">
      <c r="B101" s="54" t="s">
        <v>175</v>
      </c>
      <c r="C101" s="54">
        <f>C94</f>
        <v>0</v>
      </c>
      <c r="D101" s="56" t="e">
        <f t="shared" ca="1" si="157"/>
        <v>#N/A</v>
      </c>
      <c r="E101" s="52" t="e">
        <f t="shared" ref="E101:W101" si="166">E94</f>
        <v>#N/A</v>
      </c>
      <c r="F101" s="52" t="e">
        <f t="shared" si="166"/>
        <v>#N/A</v>
      </c>
      <c r="G101" s="52" t="e">
        <f t="shared" si="166"/>
        <v>#N/A</v>
      </c>
      <c r="H101" s="52" t="e">
        <f t="shared" si="166"/>
        <v>#N/A</v>
      </c>
      <c r="I101" s="52" t="e">
        <f t="shared" si="166"/>
        <v>#N/A</v>
      </c>
      <c r="J101" s="52" t="e">
        <f t="shared" si="166"/>
        <v>#N/A</v>
      </c>
      <c r="K101" s="52" t="e">
        <f t="shared" si="166"/>
        <v>#N/A</v>
      </c>
      <c r="L101" s="52" t="e">
        <f t="shared" si="166"/>
        <v>#N/A</v>
      </c>
      <c r="M101" s="52" t="e">
        <f t="shared" si="166"/>
        <v>#N/A</v>
      </c>
      <c r="N101" s="52" t="e">
        <f t="shared" si="166"/>
        <v>#N/A</v>
      </c>
      <c r="O101" s="52" t="e">
        <f t="shared" si="166"/>
        <v>#N/A</v>
      </c>
      <c r="P101" s="52" t="e">
        <f t="shared" si="166"/>
        <v>#N/A</v>
      </c>
      <c r="Q101" s="52" t="e">
        <f t="shared" si="166"/>
        <v>#N/A</v>
      </c>
      <c r="R101" s="52" t="e">
        <f t="shared" si="166"/>
        <v>#N/A</v>
      </c>
      <c r="S101" s="52" t="e">
        <f t="shared" si="166"/>
        <v>#N/A</v>
      </c>
      <c r="T101" s="52" t="e">
        <f t="shared" si="166"/>
        <v>#N/A</v>
      </c>
      <c r="U101" s="52" t="e">
        <f t="shared" si="166"/>
        <v>#N/A</v>
      </c>
      <c r="V101" s="52" t="e">
        <f t="shared" si="166"/>
        <v>#N/A</v>
      </c>
      <c r="W101" s="52" t="e">
        <f t="shared" si="166"/>
        <v>#N/A</v>
      </c>
      <c r="X101" s="55" t="e">
        <f t="shared" si="159"/>
        <v>#N/A</v>
      </c>
      <c r="Y101" s="55" t="e">
        <f t="shared" si="160"/>
        <v>#N/A</v>
      </c>
      <c r="Z101" s="55" t="e">
        <f t="shared" ref="Z101" si="167">Z100</f>
        <v>#N/A</v>
      </c>
      <c r="AA101" s="55" t="e">
        <f t="shared" si="162"/>
        <v>#N/A</v>
      </c>
      <c r="AB101" s="336" t="e">
        <f t="shared" si="163"/>
        <v>#N/A</v>
      </c>
      <c r="AC101" s="223" t="e">
        <f ca="1">INDEX(FGA_COEFFS,1,1)+Z101*INDEX(FGA_COEFFS,1,2)+Y101*INDEX(FGA_COEFFS,1,3)+R101*INDEX(FGA_COEFFS,1,4)+Q100*INDEX(FGA_COEFFS,1,5)+S101*INDEX(FGA_COEFFS,1,6)+T100*INDEX(FGA_COEFFS,1,7)+M100*INDEX(FGA_COEFFS,1,8)+Y104*Y106</f>
        <v>#N/A</v>
      </c>
      <c r="AD101" s="223" t="e">
        <f ca="1">INDEX(THREEPTA_COEFFS,1,1)+AC101*INDEX(THREEPTA_COEFFS,1,2)+J101*INDEX(THREEPTA_COEFFS,1,3)+AA101*INDEX(THREEPTA_COEFFS,1,4)+K101*INDEX(THREEPTA_COEFFS,1,5)+L100*INDEX(THREEPTA_COEFFS,1,6)+Z104*Z106</f>
        <v>#N/A</v>
      </c>
      <c r="AE101" s="223" t="e">
        <f ca="1">INDEX(THREEPTPCT_COEFFS,1,1)+K101*INDEX(THREEPTPCT_COEFFS,1,2)+L100*INDEX(THREEPTPCT_COEFFS,1,3)+AA104*AA106</f>
        <v>#N/A</v>
      </c>
      <c r="AF101" s="55" t="e">
        <f t="shared" ca="1" si="164"/>
        <v>#N/A</v>
      </c>
      <c r="AG101" s="223" t="e">
        <f ca="1">INDEX(TWOPTPCT_COEFFS,1,1)+AB101*INDEX(TWOPTPCT_COEFFS,1,2)+I100*INDEX(TWOPTPCT_COEFFS,1,3)+G100*INDEX(TWOPTPCT_COEFFS,1,4)+L100*INDEX(TWOPTPCT_COEFFS,1,5)+AB104*AB106</f>
        <v>#N/A</v>
      </c>
      <c r="AH101" s="223" t="e">
        <f ca="1">INDEX(FTA_COEFFS,1,1)+O101*INDEX(FTA_COEFFS,1,2)+N100*INDEX(FTA_COEFFS,1,3)+(Q101+R101)*INDEX(FTA_COEFFS,1,4)+(Q100+R100)*INDEX(FTA_COEFFS,1,5)+M100*INDEX(FTA_COEFFS,1,6)+AC104*AC106</f>
        <v>#N/A</v>
      </c>
      <c r="AI101" s="223" t="e">
        <f ca="1">INDEX(FTPCT_COEFFS,1,1)+P101*INDEX(FTPCT_COEFFS,1,2)+F101*INDEX(FTPCT_COEFFS,1,3)+G100*INDEX(FTPCT_COEFFS,1,4)+AD104*AD106</f>
        <v>#N/A</v>
      </c>
      <c r="AJ101" s="338" t="e">
        <f t="shared" ca="1" si="165"/>
        <v>#N/A</v>
      </c>
      <c r="AK101" s="55"/>
      <c r="AL101" s="55"/>
      <c r="AM101" s="55"/>
      <c r="AN101" s="55"/>
      <c r="AO101" s="55"/>
      <c r="AP101" s="55"/>
      <c r="AQ101" s="55"/>
      <c r="AR101" s="55"/>
    </row>
    <row r="102" spans="1:45" x14ac:dyDescent="0.3">
      <c r="A102" s="54" t="e">
        <f ca="1">IF(D100&gt;(D101+(AVERAGE(V100,W100)-AVERAGE(V101,W101))/2)+2.5,C100,IF(D101&gt;(D100+(AVERAGE(V101,W101)-AVERAGE(V100,W100))/2)+2.5,C101,"Close"))</f>
        <v>#N/A</v>
      </c>
      <c r="B102" s="64" t="e">
        <f ca="1">IF(D101&gt;D100,C101,C100)</f>
        <v>#N/A</v>
      </c>
      <c r="D102" s="56"/>
      <c r="X102" s="55"/>
      <c r="Y102" s="55"/>
      <c r="Z102" s="55"/>
      <c r="AA102" s="55"/>
      <c r="AB102" s="55"/>
      <c r="AC102" s="337"/>
      <c r="AD102" s="337"/>
      <c r="AE102" s="337"/>
      <c r="AF102" s="337"/>
      <c r="AG102" s="337"/>
      <c r="AH102" s="337"/>
      <c r="AI102" s="337"/>
      <c r="AJ102" s="337"/>
      <c r="AK102" s="337"/>
      <c r="AL102" s="337"/>
      <c r="AM102" s="55"/>
      <c r="AN102" s="55"/>
      <c r="AO102" s="55"/>
      <c r="AP102" s="55"/>
      <c r="AQ102" s="55"/>
      <c r="AR102" s="55"/>
      <c r="AS102" s="55"/>
    </row>
    <row r="103" spans="1:45" x14ac:dyDescent="0.3">
      <c r="X103" s="54" t="s">
        <v>1305</v>
      </c>
      <c r="Y103" s="54" t="s">
        <v>128</v>
      </c>
      <c r="Z103" s="54" t="s">
        <v>157</v>
      </c>
      <c r="AA103" s="54" t="s">
        <v>151</v>
      </c>
      <c r="AB103" s="54" t="s">
        <v>1327</v>
      </c>
      <c r="AC103" s="54" t="s">
        <v>129</v>
      </c>
      <c r="AD103" s="54" t="s">
        <v>116</v>
      </c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</row>
    <row r="104" spans="1:45" x14ac:dyDescent="0.3">
      <c r="X104" s="54"/>
      <c r="Y104" s="54">
        <f t="shared" ref="Y104:AD104" si="168">Y97</f>
        <v>6.4436999999999998</v>
      </c>
      <c r="Z104" s="54">
        <f t="shared" si="168"/>
        <v>4.9371</v>
      </c>
      <c r="AA104" s="54">
        <f t="shared" si="168"/>
        <v>11.350300000000001</v>
      </c>
      <c r="AB104" s="54">
        <f t="shared" si="168"/>
        <v>7.1900000000000006E-2</v>
      </c>
      <c r="AC104" s="54">
        <f t="shared" si="168"/>
        <v>6.2766000000000002</v>
      </c>
      <c r="AD104" s="54">
        <f t="shared" si="168"/>
        <v>11.042999999999999</v>
      </c>
      <c r="AE104" s="54"/>
      <c r="AF104" s="336"/>
      <c r="AG104" s="336"/>
      <c r="AH104" s="336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</row>
    <row r="105" spans="1:45" x14ac:dyDescent="0.3">
      <c r="D105" s="56"/>
      <c r="X105" s="336"/>
      <c r="Y105" s="336">
        <f t="shared" ca="1" si="120"/>
        <v>-1.551326536920482E-3</v>
      </c>
      <c r="Z105" s="336">
        <f t="shared" ca="1" si="120"/>
        <v>-1.0373705251608007</v>
      </c>
      <c r="AA105" s="336">
        <f t="shared" ca="1" si="120"/>
        <v>-0.10427735784564815</v>
      </c>
      <c r="AB105" s="336">
        <f t="shared" ca="1" si="120"/>
        <v>1.2722197065679619</v>
      </c>
      <c r="AC105" s="336">
        <f t="shared" ca="1" si="120"/>
        <v>0.38508602397158814</v>
      </c>
      <c r="AD105" s="336">
        <f t="shared" ca="1" si="120"/>
        <v>-0.72273259799897538</v>
      </c>
      <c r="AE105" s="336"/>
      <c r="AF105" s="336"/>
      <c r="AG105" s="336"/>
      <c r="AH105" s="336"/>
      <c r="AI105" s="54"/>
      <c r="AJ105" s="54"/>
      <c r="AK105" s="54"/>
      <c r="AL105" s="336"/>
      <c r="AM105" s="336"/>
      <c r="AN105" s="336"/>
      <c r="AO105" s="336"/>
      <c r="AP105" s="54"/>
      <c r="AQ105" s="336"/>
      <c r="AR105" s="336"/>
      <c r="AS105" s="336"/>
    </row>
    <row r="106" spans="1:45" x14ac:dyDescent="0.3">
      <c r="C106" s="54"/>
      <c r="D106" s="56"/>
      <c r="Y106" s="336">
        <f t="shared" ca="1" si="120"/>
        <v>0.66877250664996013</v>
      </c>
      <c r="Z106" s="336">
        <f t="shared" ca="1" si="120"/>
        <v>-1.2217978779424958</v>
      </c>
      <c r="AA106" s="336">
        <f t="shared" ca="1" si="120"/>
        <v>0.8909157775884462</v>
      </c>
      <c r="AB106" s="336">
        <f t="shared" ca="1" si="120"/>
        <v>0.31878774737751442</v>
      </c>
      <c r="AC106" s="336">
        <f t="shared" ca="1" si="120"/>
        <v>0.14819134166480327</v>
      </c>
      <c r="AD106" s="336">
        <f t="shared" ca="1" si="120"/>
        <v>0.60080465051430798</v>
      </c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</row>
    <row r="107" spans="1:45" x14ac:dyDescent="0.3">
      <c r="B107" s="54" t="s">
        <v>172</v>
      </c>
      <c r="C107" s="53">
        <f>C100</f>
        <v>0</v>
      </c>
      <c r="D107" s="56" t="e">
        <f t="shared" ref="D107:D108" ca="1" si="169">AJ107</f>
        <v>#N/A</v>
      </c>
      <c r="E107" s="52" t="e">
        <f t="shared" ref="E107:W107" si="170">E100</f>
        <v>#N/A</v>
      </c>
      <c r="F107" s="52" t="e">
        <f t="shared" si="170"/>
        <v>#N/A</v>
      </c>
      <c r="G107" s="52" t="e">
        <f t="shared" si="170"/>
        <v>#N/A</v>
      </c>
      <c r="H107" s="52" t="e">
        <f t="shared" si="170"/>
        <v>#N/A</v>
      </c>
      <c r="I107" s="52" t="e">
        <f t="shared" si="170"/>
        <v>#N/A</v>
      </c>
      <c r="J107" s="52" t="e">
        <f t="shared" si="170"/>
        <v>#N/A</v>
      </c>
      <c r="K107" s="52" t="e">
        <f t="shared" si="170"/>
        <v>#N/A</v>
      </c>
      <c r="L107" s="52" t="e">
        <f t="shared" si="170"/>
        <v>#N/A</v>
      </c>
      <c r="M107" s="52" t="e">
        <f t="shared" si="170"/>
        <v>#N/A</v>
      </c>
      <c r="N107" s="52" t="e">
        <f t="shared" si="170"/>
        <v>#N/A</v>
      </c>
      <c r="O107" s="52" t="e">
        <f t="shared" si="170"/>
        <v>#N/A</v>
      </c>
      <c r="P107" s="52" t="e">
        <f t="shared" si="170"/>
        <v>#N/A</v>
      </c>
      <c r="Q107" s="52" t="e">
        <f t="shared" si="170"/>
        <v>#N/A</v>
      </c>
      <c r="R107" s="52" t="e">
        <f t="shared" si="170"/>
        <v>#N/A</v>
      </c>
      <c r="S107" s="52" t="e">
        <f t="shared" si="170"/>
        <v>#N/A</v>
      </c>
      <c r="T107" s="52" t="e">
        <f t="shared" si="170"/>
        <v>#N/A</v>
      </c>
      <c r="U107" s="52" t="e">
        <f t="shared" si="170"/>
        <v>#N/A</v>
      </c>
      <c r="V107" s="52" t="e">
        <f t="shared" si="170"/>
        <v>#N/A</v>
      </c>
      <c r="W107" s="52" t="e">
        <f t="shared" si="170"/>
        <v>#N/A</v>
      </c>
      <c r="X107" s="55" t="e">
        <f t="shared" ref="X107:X108" si="171">(H107-(O107*P107)/100-3*(J107*K107)/100)/2</f>
        <v>#N/A</v>
      </c>
      <c r="Y107" s="55" t="e">
        <f t="shared" ref="Y107:Y108" si="172">SUM(X107,(J107*K107/100))/(F107/100)</f>
        <v>#N/A</v>
      </c>
      <c r="Z107" s="55" t="e">
        <f t="shared" ref="Z107" si="173">U107*0.5+U108*0.5</f>
        <v>#N/A</v>
      </c>
      <c r="AA107" s="55" t="e">
        <f t="shared" ref="AA107:AA108" si="174">J107/Y107</f>
        <v>#N/A</v>
      </c>
      <c r="AB107" s="336" t="e">
        <f t="shared" ref="AB107:AB108" si="175">X107/(Y107-J107)</f>
        <v>#N/A</v>
      </c>
      <c r="AC107" s="223" t="e">
        <f ca="1">INDEX(FGA_COEFFS,1,1)+Z107*INDEX(FGA_COEFFS,1,2)+Y107*INDEX(FGA_COEFFS,1,3)+R107*INDEX(FGA_COEFFS,1,4)+Q108*INDEX(FGA_COEFFS,1,5)+S107*INDEX(FGA_COEFFS,1,6)+T108*INDEX(FGA_COEFFS,1,7)+M108*INDEX(FGA_COEFFS,1,8)+Y111*Y112</f>
        <v>#N/A</v>
      </c>
      <c r="AD107" s="223" t="e">
        <f ca="1">INDEX(THREEPTA_COEFFS,1,1)+AC107*INDEX(THREEPTA_COEFFS,1,2)+J107*INDEX(THREEPTA_COEFFS,1,3)+AA107*INDEX(THREEPTA_COEFFS,1,4)+K107*INDEX(THREEPTA_COEFFS,1,5)+L108*INDEX(THREEPTA_COEFFS,1,6)+Z111*Z112</f>
        <v>#N/A</v>
      </c>
      <c r="AE107" s="223" t="e">
        <f ca="1">INDEX(THREEPTPCT_COEFFS,1,1)+K107*INDEX(THREEPTPCT_COEFFS,1,2)+L108*INDEX(THREEPTPCT_COEFFS,1,3)+AA111*AA112</f>
        <v>#N/A</v>
      </c>
      <c r="AF107" s="55" t="e">
        <f t="shared" ref="AF107:AF108" ca="1" si="176">AC107-AD107</f>
        <v>#N/A</v>
      </c>
      <c r="AG107" s="223" t="e">
        <f ca="1">INDEX(TWOPTPCT_COEFFS,1,1)+AB107*INDEX(TWOPTPCT_COEFFS,1,2)+I108*INDEX(TWOPTPCT_COEFFS,1,3)+G108*INDEX(TWOPTPCT_COEFFS,1,4)+L108*INDEX(TWOPTPCT_COEFFS,1,5)+AB111*AB112</f>
        <v>#N/A</v>
      </c>
      <c r="AH107" s="223" t="e">
        <f ca="1">INDEX(FTA_COEFFS,1,1)+O107*INDEX(FTA_COEFFS,1,2)+N108*INDEX(FTA_COEFFS,1,3)+(Q107+R107)*INDEX(FTA_COEFFS,1,4)+(Q108+R108)*INDEX(FTA_COEFFS,1,5)+M108*INDEX(FTA_COEFFS,1,6)+AC111*AC112</f>
        <v>#N/A</v>
      </c>
      <c r="AI107" s="223" t="e">
        <f ca="1">INDEX(FTPCT_COEFFS,1,1)+P107*INDEX(FTPCT_COEFFS,1,2)+F107*INDEX(FTPCT_COEFFS,1,3)+G108*INDEX(FTPCT_COEFFS,1,4)+AD111*AD112</f>
        <v>#N/A</v>
      </c>
      <c r="AJ107" s="338" t="e">
        <f t="shared" ref="AJ107:AJ108" ca="1" si="177">AD107*AE107/100+AF107*AG107+AH107*AI107/100</f>
        <v>#N/A</v>
      </c>
      <c r="AK107" s="55"/>
      <c r="AL107" s="55"/>
      <c r="AM107" s="55"/>
      <c r="AN107" s="55"/>
      <c r="AO107" s="55"/>
      <c r="AP107" s="55"/>
      <c r="AQ107" s="55"/>
      <c r="AR107" s="55"/>
    </row>
    <row r="108" spans="1:45" x14ac:dyDescent="0.3">
      <c r="B108" s="54" t="s">
        <v>175</v>
      </c>
      <c r="C108" s="54">
        <f>C101</f>
        <v>0</v>
      </c>
      <c r="D108" s="56" t="e">
        <f t="shared" ca="1" si="169"/>
        <v>#N/A</v>
      </c>
      <c r="E108" s="52" t="e">
        <f t="shared" ref="E108:W108" si="178">E101</f>
        <v>#N/A</v>
      </c>
      <c r="F108" s="52" t="e">
        <f t="shared" si="178"/>
        <v>#N/A</v>
      </c>
      <c r="G108" s="52" t="e">
        <f t="shared" si="178"/>
        <v>#N/A</v>
      </c>
      <c r="H108" s="52" t="e">
        <f t="shared" si="178"/>
        <v>#N/A</v>
      </c>
      <c r="I108" s="52" t="e">
        <f t="shared" si="178"/>
        <v>#N/A</v>
      </c>
      <c r="J108" s="52" t="e">
        <f t="shared" si="178"/>
        <v>#N/A</v>
      </c>
      <c r="K108" s="52" t="e">
        <f t="shared" si="178"/>
        <v>#N/A</v>
      </c>
      <c r="L108" s="52" t="e">
        <f t="shared" si="178"/>
        <v>#N/A</v>
      </c>
      <c r="M108" s="52" t="e">
        <f t="shared" si="178"/>
        <v>#N/A</v>
      </c>
      <c r="N108" s="52" t="e">
        <f t="shared" si="178"/>
        <v>#N/A</v>
      </c>
      <c r="O108" s="52" t="e">
        <f t="shared" si="178"/>
        <v>#N/A</v>
      </c>
      <c r="P108" s="52" t="e">
        <f t="shared" si="178"/>
        <v>#N/A</v>
      </c>
      <c r="Q108" s="52" t="e">
        <f t="shared" si="178"/>
        <v>#N/A</v>
      </c>
      <c r="R108" s="52" t="e">
        <f t="shared" si="178"/>
        <v>#N/A</v>
      </c>
      <c r="S108" s="52" t="e">
        <f t="shared" si="178"/>
        <v>#N/A</v>
      </c>
      <c r="T108" s="52" t="e">
        <f t="shared" si="178"/>
        <v>#N/A</v>
      </c>
      <c r="U108" s="52" t="e">
        <f t="shared" si="178"/>
        <v>#N/A</v>
      </c>
      <c r="V108" s="52" t="e">
        <f t="shared" si="178"/>
        <v>#N/A</v>
      </c>
      <c r="W108" s="52" t="e">
        <f t="shared" si="178"/>
        <v>#N/A</v>
      </c>
      <c r="X108" s="55" t="e">
        <f t="shared" si="171"/>
        <v>#N/A</v>
      </c>
      <c r="Y108" s="55" t="e">
        <f t="shared" si="172"/>
        <v>#N/A</v>
      </c>
      <c r="Z108" s="55" t="e">
        <f t="shared" ref="Z108" si="179">Z107</f>
        <v>#N/A</v>
      </c>
      <c r="AA108" s="55" t="e">
        <f t="shared" si="174"/>
        <v>#N/A</v>
      </c>
      <c r="AB108" s="336" t="e">
        <f t="shared" si="175"/>
        <v>#N/A</v>
      </c>
      <c r="AC108" s="223" t="e">
        <f ca="1">INDEX(FGA_COEFFS,1,1)+Z108*INDEX(FGA_COEFFS,1,2)+Y108*INDEX(FGA_COEFFS,1,3)+R108*INDEX(FGA_COEFFS,1,4)+Q107*INDEX(FGA_COEFFS,1,5)+S108*INDEX(FGA_COEFFS,1,6)+T107*INDEX(FGA_COEFFS,1,7)+M107*INDEX(FGA_COEFFS,1,8)+Y111*Y113</f>
        <v>#N/A</v>
      </c>
      <c r="AD108" s="223" t="e">
        <f ca="1">INDEX(THREEPTA_COEFFS,1,1)+AC108*INDEX(THREEPTA_COEFFS,1,2)+J108*INDEX(THREEPTA_COEFFS,1,3)+AA108*INDEX(THREEPTA_COEFFS,1,4)+K108*INDEX(THREEPTA_COEFFS,1,5)+L107*INDEX(THREEPTA_COEFFS,1,6)+Z111*Z113</f>
        <v>#N/A</v>
      </c>
      <c r="AE108" s="223" t="e">
        <f ca="1">INDEX(THREEPTPCT_COEFFS,1,1)+K108*INDEX(THREEPTPCT_COEFFS,1,2)+L107*INDEX(THREEPTPCT_COEFFS,1,3)+AA111*AA113</f>
        <v>#N/A</v>
      </c>
      <c r="AF108" s="55" t="e">
        <f t="shared" ca="1" si="176"/>
        <v>#N/A</v>
      </c>
      <c r="AG108" s="223" t="e">
        <f ca="1">INDEX(TWOPTPCT_COEFFS,1,1)+AB108*INDEX(TWOPTPCT_COEFFS,1,2)+I107*INDEX(TWOPTPCT_COEFFS,1,3)+G107*INDEX(TWOPTPCT_COEFFS,1,4)+L107*INDEX(TWOPTPCT_COEFFS,1,5)+AB111*AB113</f>
        <v>#N/A</v>
      </c>
      <c r="AH108" s="223" t="e">
        <f ca="1">INDEX(FTA_COEFFS,1,1)+O108*INDEX(FTA_COEFFS,1,2)+N107*INDEX(FTA_COEFFS,1,3)+(Q108+R108)*INDEX(FTA_COEFFS,1,4)+(Q107+R107)*INDEX(FTA_COEFFS,1,5)+M107*INDEX(FTA_COEFFS,1,6)+AC111*AC113</f>
        <v>#N/A</v>
      </c>
      <c r="AI108" s="223" t="e">
        <f ca="1">INDEX(FTPCT_COEFFS,1,1)+P108*INDEX(FTPCT_COEFFS,1,2)+F108*INDEX(FTPCT_COEFFS,1,3)+G107*INDEX(FTPCT_COEFFS,1,4)+AD111*AD113</f>
        <v>#N/A</v>
      </c>
      <c r="AJ108" s="338" t="e">
        <f t="shared" ca="1" si="177"/>
        <v>#N/A</v>
      </c>
      <c r="AK108" s="55"/>
      <c r="AL108" s="55"/>
      <c r="AM108" s="55"/>
      <c r="AN108" s="55"/>
      <c r="AO108" s="55"/>
      <c r="AP108" s="55"/>
      <c r="AQ108" s="55"/>
      <c r="AR108" s="55"/>
    </row>
    <row r="109" spans="1:45" x14ac:dyDescent="0.3">
      <c r="A109" s="54" t="e">
        <f ca="1">IF(D107&gt;(D108+(AVERAGE(V107,W107)-AVERAGE(V108,W108))/2)+2.5,C107,IF(D108&gt;(D107+(AVERAGE(V108,W108)-AVERAGE(V107,W107))/2)+2.5,C108,"Close"))</f>
        <v>#N/A</v>
      </c>
      <c r="B109" s="64" t="e">
        <f ca="1">IF(D108&gt;D107,C108,C107)</f>
        <v>#N/A</v>
      </c>
      <c r="D109" s="56"/>
      <c r="X109" s="55"/>
      <c r="Y109" s="55"/>
      <c r="Z109" s="55"/>
      <c r="AA109" s="55"/>
      <c r="AB109" s="55"/>
      <c r="AC109" s="337"/>
      <c r="AD109" s="337"/>
      <c r="AE109" s="337"/>
      <c r="AF109" s="337"/>
      <c r="AG109" s="337"/>
      <c r="AH109" s="337"/>
      <c r="AI109" s="337"/>
      <c r="AJ109" s="337"/>
      <c r="AK109" s="337"/>
      <c r="AL109" s="337"/>
      <c r="AM109" s="55"/>
      <c r="AN109" s="55"/>
      <c r="AO109" s="55"/>
      <c r="AP109" s="55"/>
      <c r="AQ109" s="55"/>
      <c r="AR109" s="55"/>
      <c r="AS109" s="55"/>
    </row>
    <row r="110" spans="1:45" x14ac:dyDescent="0.3">
      <c r="X110" s="54" t="s">
        <v>1305</v>
      </c>
      <c r="Y110" s="54" t="s">
        <v>128</v>
      </c>
      <c r="Z110" s="54" t="s">
        <v>157</v>
      </c>
      <c r="AA110" s="54" t="s">
        <v>151</v>
      </c>
      <c r="AB110" s="54" t="s">
        <v>1327</v>
      </c>
      <c r="AC110" s="54" t="s">
        <v>129</v>
      </c>
      <c r="AD110" s="54" t="s">
        <v>116</v>
      </c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</row>
    <row r="111" spans="1:45" x14ac:dyDescent="0.3">
      <c r="X111" s="54"/>
      <c r="Y111" s="54">
        <f t="shared" ref="Y111:AD111" si="180">Y104</f>
        <v>6.4436999999999998</v>
      </c>
      <c r="Z111" s="54">
        <f t="shared" si="180"/>
        <v>4.9371</v>
      </c>
      <c r="AA111" s="54">
        <f t="shared" si="180"/>
        <v>11.350300000000001</v>
      </c>
      <c r="AB111" s="54">
        <f t="shared" si="180"/>
        <v>7.1900000000000006E-2</v>
      </c>
      <c r="AC111" s="54">
        <f t="shared" si="180"/>
        <v>6.2766000000000002</v>
      </c>
      <c r="AD111" s="54">
        <f t="shared" si="180"/>
        <v>11.042999999999999</v>
      </c>
      <c r="AE111" s="54"/>
      <c r="AF111" s="336"/>
      <c r="AG111" s="336"/>
      <c r="AH111" s="336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</row>
    <row r="112" spans="1:45" x14ac:dyDescent="0.3">
      <c r="D112" s="56"/>
      <c r="X112" s="336"/>
      <c r="Y112" s="336">
        <f t="shared" ca="1" si="120"/>
        <v>4.3618913139782292E-2</v>
      </c>
      <c r="Z112" s="336">
        <f t="shared" ca="1" si="120"/>
        <v>-1.3675865947672285</v>
      </c>
      <c r="AA112" s="336">
        <f t="shared" ca="1" si="120"/>
        <v>0.37857008683204074</v>
      </c>
      <c r="AB112" s="336">
        <f t="shared" ca="1" si="120"/>
        <v>1.3562644234666446</v>
      </c>
      <c r="AC112" s="336">
        <f t="shared" ca="1" si="120"/>
        <v>1.0118839390078858</v>
      </c>
      <c r="AD112" s="336">
        <f t="shared" ca="1" si="120"/>
        <v>0.36241659120389602</v>
      </c>
      <c r="AE112" s="336"/>
      <c r="AF112" s="336"/>
      <c r="AG112" s="336"/>
      <c r="AH112" s="336"/>
      <c r="AI112" s="54"/>
      <c r="AJ112" s="54"/>
      <c r="AK112" s="54"/>
      <c r="AL112" s="336"/>
      <c r="AM112" s="336"/>
      <c r="AN112" s="336"/>
      <c r="AO112" s="336"/>
      <c r="AP112" s="54"/>
      <c r="AQ112" s="336"/>
      <c r="AR112" s="336"/>
      <c r="AS112" s="336"/>
    </row>
    <row r="113" spans="1:45" x14ac:dyDescent="0.3">
      <c r="C113" s="54"/>
      <c r="D113" s="56"/>
      <c r="Y113" s="336">
        <f t="shared" ca="1" si="120"/>
        <v>1.1635234205663685</v>
      </c>
      <c r="Z113" s="336">
        <f t="shared" ca="1" si="120"/>
        <v>2.9222411161250059E-2</v>
      </c>
      <c r="AA113" s="336">
        <f t="shared" ca="1" si="120"/>
        <v>-0.31520500809617125</v>
      </c>
      <c r="AB113" s="336">
        <f t="shared" ca="1" si="120"/>
        <v>-6.2339324173242443E-2</v>
      </c>
      <c r="AC113" s="336">
        <f t="shared" ca="1" si="120"/>
        <v>1.0104414726847422</v>
      </c>
      <c r="AD113" s="336">
        <f t="shared" ca="1" si="120"/>
        <v>-7.737918453854806E-3</v>
      </c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</row>
    <row r="114" spans="1:45" x14ac:dyDescent="0.3">
      <c r="B114" s="54" t="s">
        <v>172</v>
      </c>
      <c r="C114" s="53">
        <f>C107</f>
        <v>0</v>
      </c>
      <c r="D114" s="56" t="e">
        <f t="shared" ref="D114:D115" ca="1" si="181">AJ114</f>
        <v>#N/A</v>
      </c>
      <c r="E114" s="52" t="e">
        <f t="shared" ref="E114:W114" si="182">E107</f>
        <v>#N/A</v>
      </c>
      <c r="F114" s="52" t="e">
        <f t="shared" si="182"/>
        <v>#N/A</v>
      </c>
      <c r="G114" s="52" t="e">
        <f t="shared" si="182"/>
        <v>#N/A</v>
      </c>
      <c r="H114" s="52" t="e">
        <f t="shared" si="182"/>
        <v>#N/A</v>
      </c>
      <c r="I114" s="52" t="e">
        <f t="shared" si="182"/>
        <v>#N/A</v>
      </c>
      <c r="J114" s="52" t="e">
        <f t="shared" si="182"/>
        <v>#N/A</v>
      </c>
      <c r="K114" s="52" t="e">
        <f t="shared" si="182"/>
        <v>#N/A</v>
      </c>
      <c r="L114" s="52" t="e">
        <f t="shared" si="182"/>
        <v>#N/A</v>
      </c>
      <c r="M114" s="52" t="e">
        <f t="shared" si="182"/>
        <v>#N/A</v>
      </c>
      <c r="N114" s="52" t="e">
        <f t="shared" si="182"/>
        <v>#N/A</v>
      </c>
      <c r="O114" s="52" t="e">
        <f t="shared" si="182"/>
        <v>#N/A</v>
      </c>
      <c r="P114" s="52" t="e">
        <f t="shared" si="182"/>
        <v>#N/A</v>
      </c>
      <c r="Q114" s="52" t="e">
        <f t="shared" si="182"/>
        <v>#N/A</v>
      </c>
      <c r="R114" s="52" t="e">
        <f t="shared" si="182"/>
        <v>#N/A</v>
      </c>
      <c r="S114" s="52" t="e">
        <f t="shared" si="182"/>
        <v>#N/A</v>
      </c>
      <c r="T114" s="52" t="e">
        <f t="shared" si="182"/>
        <v>#N/A</v>
      </c>
      <c r="U114" s="52" t="e">
        <f t="shared" si="182"/>
        <v>#N/A</v>
      </c>
      <c r="V114" s="52" t="e">
        <f t="shared" si="182"/>
        <v>#N/A</v>
      </c>
      <c r="W114" s="52" t="e">
        <f t="shared" si="182"/>
        <v>#N/A</v>
      </c>
      <c r="X114" s="55" t="e">
        <f t="shared" ref="X114:X115" si="183">(H114-(O114*P114)/100-3*(J114*K114)/100)/2</f>
        <v>#N/A</v>
      </c>
      <c r="Y114" s="55" t="e">
        <f t="shared" ref="Y114:Y115" si="184">SUM(X114,(J114*K114/100))/(F114/100)</f>
        <v>#N/A</v>
      </c>
      <c r="Z114" s="55" t="e">
        <f t="shared" ref="Z114" si="185">U114*0.5+U115*0.5</f>
        <v>#N/A</v>
      </c>
      <c r="AA114" s="55" t="e">
        <f t="shared" ref="AA114:AA115" si="186">J114/Y114</f>
        <v>#N/A</v>
      </c>
      <c r="AB114" s="336" t="e">
        <f t="shared" ref="AB114:AB115" si="187">X114/(Y114-J114)</f>
        <v>#N/A</v>
      </c>
      <c r="AC114" s="223" t="e">
        <f ca="1">INDEX(FGA_COEFFS,1,1)+Z114*INDEX(FGA_COEFFS,1,2)+Y114*INDEX(FGA_COEFFS,1,3)+R114*INDEX(FGA_COEFFS,1,4)+Q115*INDEX(FGA_COEFFS,1,5)+S114*INDEX(FGA_COEFFS,1,6)+T115*INDEX(FGA_COEFFS,1,7)+M115*INDEX(FGA_COEFFS,1,8)+Y118*Y119</f>
        <v>#N/A</v>
      </c>
      <c r="AD114" s="223" t="e">
        <f ca="1">INDEX(THREEPTA_COEFFS,1,1)+AC114*INDEX(THREEPTA_COEFFS,1,2)+J114*INDEX(THREEPTA_COEFFS,1,3)+AA114*INDEX(THREEPTA_COEFFS,1,4)+K114*INDEX(THREEPTA_COEFFS,1,5)+L115*INDEX(THREEPTA_COEFFS,1,6)+Z118*Z119</f>
        <v>#N/A</v>
      </c>
      <c r="AE114" s="223" t="e">
        <f ca="1">INDEX(THREEPTPCT_COEFFS,1,1)+K114*INDEX(THREEPTPCT_COEFFS,1,2)+L115*INDEX(THREEPTPCT_COEFFS,1,3)+AA118*AA119</f>
        <v>#N/A</v>
      </c>
      <c r="AF114" s="55" t="e">
        <f t="shared" ref="AF114:AF115" ca="1" si="188">AC114-AD114</f>
        <v>#N/A</v>
      </c>
      <c r="AG114" s="223" t="e">
        <f ca="1">INDEX(TWOPTPCT_COEFFS,1,1)+AB114*INDEX(TWOPTPCT_COEFFS,1,2)+I115*INDEX(TWOPTPCT_COEFFS,1,3)+G115*INDEX(TWOPTPCT_COEFFS,1,4)+L115*INDEX(TWOPTPCT_COEFFS,1,5)+AB118*AB119</f>
        <v>#N/A</v>
      </c>
      <c r="AH114" s="223" t="e">
        <f ca="1">INDEX(FTA_COEFFS,1,1)+O114*INDEX(FTA_COEFFS,1,2)+N115*INDEX(FTA_COEFFS,1,3)+(Q114+R114)*INDEX(FTA_COEFFS,1,4)+(Q115+R115)*INDEX(FTA_COEFFS,1,5)+M115*INDEX(FTA_COEFFS,1,6)+AC118*AC119</f>
        <v>#N/A</v>
      </c>
      <c r="AI114" s="223" t="e">
        <f ca="1">INDEX(FTPCT_COEFFS,1,1)+P114*INDEX(FTPCT_COEFFS,1,2)+F114*INDEX(FTPCT_COEFFS,1,3)+G115*INDEX(FTPCT_COEFFS,1,4)+AD118*AD119</f>
        <v>#N/A</v>
      </c>
      <c r="AJ114" s="338" t="e">
        <f t="shared" ref="AJ114:AJ115" ca="1" si="189">AD114*AE114/100+AF114*AG114+AH114*AI114/100</f>
        <v>#N/A</v>
      </c>
      <c r="AK114" s="55"/>
      <c r="AL114" s="55"/>
      <c r="AM114" s="55"/>
      <c r="AN114" s="55"/>
      <c r="AO114" s="55"/>
      <c r="AP114" s="55"/>
      <c r="AQ114" s="55"/>
      <c r="AR114" s="55"/>
    </row>
    <row r="115" spans="1:45" x14ac:dyDescent="0.3">
      <c r="B115" s="54" t="s">
        <v>175</v>
      </c>
      <c r="C115" s="54">
        <f>C108</f>
        <v>0</v>
      </c>
      <c r="D115" s="56" t="e">
        <f t="shared" ca="1" si="181"/>
        <v>#N/A</v>
      </c>
      <c r="E115" s="52" t="e">
        <f t="shared" ref="E115:W115" si="190">E108</f>
        <v>#N/A</v>
      </c>
      <c r="F115" s="52" t="e">
        <f t="shared" si="190"/>
        <v>#N/A</v>
      </c>
      <c r="G115" s="52" t="e">
        <f t="shared" si="190"/>
        <v>#N/A</v>
      </c>
      <c r="H115" s="52" t="e">
        <f t="shared" si="190"/>
        <v>#N/A</v>
      </c>
      <c r="I115" s="52" t="e">
        <f t="shared" si="190"/>
        <v>#N/A</v>
      </c>
      <c r="J115" s="52" t="e">
        <f t="shared" si="190"/>
        <v>#N/A</v>
      </c>
      <c r="K115" s="52" t="e">
        <f t="shared" si="190"/>
        <v>#N/A</v>
      </c>
      <c r="L115" s="52" t="e">
        <f t="shared" si="190"/>
        <v>#N/A</v>
      </c>
      <c r="M115" s="52" t="e">
        <f t="shared" si="190"/>
        <v>#N/A</v>
      </c>
      <c r="N115" s="52" t="e">
        <f t="shared" si="190"/>
        <v>#N/A</v>
      </c>
      <c r="O115" s="52" t="e">
        <f t="shared" si="190"/>
        <v>#N/A</v>
      </c>
      <c r="P115" s="52" t="e">
        <f t="shared" si="190"/>
        <v>#N/A</v>
      </c>
      <c r="Q115" s="52" t="e">
        <f t="shared" si="190"/>
        <v>#N/A</v>
      </c>
      <c r="R115" s="52" t="e">
        <f t="shared" si="190"/>
        <v>#N/A</v>
      </c>
      <c r="S115" s="52" t="e">
        <f t="shared" si="190"/>
        <v>#N/A</v>
      </c>
      <c r="T115" s="52" t="e">
        <f t="shared" si="190"/>
        <v>#N/A</v>
      </c>
      <c r="U115" s="52" t="e">
        <f t="shared" si="190"/>
        <v>#N/A</v>
      </c>
      <c r="V115" s="52" t="e">
        <f t="shared" si="190"/>
        <v>#N/A</v>
      </c>
      <c r="W115" s="52" t="e">
        <f t="shared" si="190"/>
        <v>#N/A</v>
      </c>
      <c r="X115" s="55" t="e">
        <f t="shared" si="183"/>
        <v>#N/A</v>
      </c>
      <c r="Y115" s="55" t="e">
        <f t="shared" si="184"/>
        <v>#N/A</v>
      </c>
      <c r="Z115" s="55" t="e">
        <f t="shared" ref="Z115" si="191">Z114</f>
        <v>#N/A</v>
      </c>
      <c r="AA115" s="55" t="e">
        <f t="shared" si="186"/>
        <v>#N/A</v>
      </c>
      <c r="AB115" s="336" t="e">
        <f t="shared" si="187"/>
        <v>#N/A</v>
      </c>
      <c r="AC115" s="223" t="e">
        <f ca="1">INDEX(FGA_COEFFS,1,1)+Z115*INDEX(FGA_COEFFS,1,2)+Y115*INDEX(FGA_COEFFS,1,3)+R115*INDEX(FGA_COEFFS,1,4)+Q114*INDEX(FGA_COEFFS,1,5)+S115*INDEX(FGA_COEFFS,1,6)+T114*INDEX(FGA_COEFFS,1,7)+M114*INDEX(FGA_COEFFS,1,8)+Y118*Y120</f>
        <v>#N/A</v>
      </c>
      <c r="AD115" s="223" t="e">
        <f ca="1">INDEX(THREEPTA_COEFFS,1,1)+AC115*INDEX(THREEPTA_COEFFS,1,2)+J115*INDEX(THREEPTA_COEFFS,1,3)+AA115*INDEX(THREEPTA_COEFFS,1,4)+K115*INDEX(THREEPTA_COEFFS,1,5)+L114*INDEX(THREEPTA_COEFFS,1,6)+Z118*Z120</f>
        <v>#N/A</v>
      </c>
      <c r="AE115" s="223" t="e">
        <f ca="1">INDEX(THREEPTPCT_COEFFS,1,1)+K115*INDEX(THREEPTPCT_COEFFS,1,2)+L114*INDEX(THREEPTPCT_COEFFS,1,3)+AA118*AA120</f>
        <v>#N/A</v>
      </c>
      <c r="AF115" s="55" t="e">
        <f t="shared" ca="1" si="188"/>
        <v>#N/A</v>
      </c>
      <c r="AG115" s="223" t="e">
        <f ca="1">INDEX(TWOPTPCT_COEFFS,1,1)+AB115*INDEX(TWOPTPCT_COEFFS,1,2)+I114*INDEX(TWOPTPCT_COEFFS,1,3)+G114*INDEX(TWOPTPCT_COEFFS,1,4)+L114*INDEX(TWOPTPCT_COEFFS,1,5)+AB118*AB120</f>
        <v>#N/A</v>
      </c>
      <c r="AH115" s="223" t="e">
        <f ca="1">INDEX(FTA_COEFFS,1,1)+O115*INDEX(FTA_COEFFS,1,2)+N114*INDEX(FTA_COEFFS,1,3)+(Q115+R115)*INDEX(FTA_COEFFS,1,4)+(Q114+R114)*INDEX(FTA_COEFFS,1,5)+M114*INDEX(FTA_COEFFS,1,6)+AC118*AC120</f>
        <v>#N/A</v>
      </c>
      <c r="AI115" s="223" t="e">
        <f ca="1">INDEX(FTPCT_COEFFS,1,1)+P115*INDEX(FTPCT_COEFFS,1,2)+F115*INDEX(FTPCT_COEFFS,1,3)+G114*INDEX(FTPCT_COEFFS,1,4)+AD118*AD120</f>
        <v>#N/A</v>
      </c>
      <c r="AJ115" s="338" t="e">
        <f t="shared" ca="1" si="189"/>
        <v>#N/A</v>
      </c>
      <c r="AK115" s="55"/>
      <c r="AL115" s="55"/>
      <c r="AM115" s="55"/>
      <c r="AN115" s="55"/>
      <c r="AO115" s="55"/>
      <c r="AP115" s="55"/>
      <c r="AQ115" s="55"/>
      <c r="AR115" s="55"/>
    </row>
    <row r="116" spans="1:45" x14ac:dyDescent="0.3">
      <c r="A116" s="54" t="e">
        <f ca="1">IF(D114&gt;(D115+(AVERAGE(V114,W114)-AVERAGE(V115,W115))/2)+2.5,C114,IF(D115&gt;(D114+(AVERAGE(V115,W115)-AVERAGE(V114,W114))/2)+2.5,C115,"Close"))</f>
        <v>#N/A</v>
      </c>
      <c r="B116" s="64" t="e">
        <f ca="1">IF(D115&gt;D114,C115,C114)</f>
        <v>#N/A</v>
      </c>
      <c r="D116" s="56"/>
      <c r="X116" s="55"/>
      <c r="Y116" s="55"/>
      <c r="Z116" s="55"/>
      <c r="AA116" s="55"/>
      <c r="AB116" s="55"/>
      <c r="AC116" s="337"/>
      <c r="AD116" s="337"/>
      <c r="AE116" s="337"/>
      <c r="AF116" s="337"/>
      <c r="AG116" s="337"/>
      <c r="AH116" s="337"/>
      <c r="AI116" s="337"/>
      <c r="AJ116" s="337"/>
      <c r="AK116" s="337"/>
      <c r="AL116" s="337"/>
      <c r="AM116" s="55"/>
      <c r="AN116" s="55"/>
      <c r="AO116" s="55"/>
      <c r="AP116" s="55"/>
      <c r="AQ116" s="55"/>
      <c r="AR116" s="55"/>
      <c r="AS116" s="55"/>
    </row>
    <row r="117" spans="1:45" x14ac:dyDescent="0.3">
      <c r="X117" s="54" t="s">
        <v>1305</v>
      </c>
      <c r="Y117" s="54" t="s">
        <v>128</v>
      </c>
      <c r="Z117" s="54" t="s">
        <v>157</v>
      </c>
      <c r="AA117" s="54" t="s">
        <v>151</v>
      </c>
      <c r="AB117" s="54" t="s">
        <v>1327</v>
      </c>
      <c r="AC117" s="54" t="s">
        <v>129</v>
      </c>
      <c r="AD117" s="54" t="s">
        <v>116</v>
      </c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</row>
    <row r="118" spans="1:45" x14ac:dyDescent="0.3">
      <c r="X118" s="54"/>
      <c r="Y118" s="54">
        <f t="shared" ref="Y118:AD118" si="192">Y111</f>
        <v>6.4436999999999998</v>
      </c>
      <c r="Z118" s="54">
        <f t="shared" si="192"/>
        <v>4.9371</v>
      </c>
      <c r="AA118" s="54">
        <f t="shared" si="192"/>
        <v>11.350300000000001</v>
      </c>
      <c r="AB118" s="54">
        <f t="shared" si="192"/>
        <v>7.1900000000000006E-2</v>
      </c>
      <c r="AC118" s="54">
        <f t="shared" si="192"/>
        <v>6.2766000000000002</v>
      </c>
      <c r="AD118" s="54">
        <f t="shared" si="192"/>
        <v>11.042999999999999</v>
      </c>
      <c r="AE118" s="54"/>
      <c r="AF118" s="336"/>
      <c r="AG118" s="336"/>
      <c r="AH118" s="336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</row>
    <row r="119" spans="1:45" x14ac:dyDescent="0.3">
      <c r="D119" s="56"/>
      <c r="X119" s="336"/>
      <c r="Y119" s="336">
        <f t="shared" ca="1" si="120"/>
        <v>-0.93178345480349467</v>
      </c>
      <c r="Z119" s="336">
        <f t="shared" ca="1" si="120"/>
        <v>-1.0368489454732062</v>
      </c>
      <c r="AA119" s="336">
        <f t="shared" ca="1" si="120"/>
        <v>-0.84942924244596141</v>
      </c>
      <c r="AB119" s="336">
        <f t="shared" ca="1" si="120"/>
        <v>-0.61350149060425696</v>
      </c>
      <c r="AC119" s="336">
        <f t="shared" ca="1" si="120"/>
        <v>-1.3438475474377758</v>
      </c>
      <c r="AD119" s="336">
        <f t="shared" ca="1" si="120"/>
        <v>0.27675494427926228</v>
      </c>
      <c r="AE119" s="336"/>
      <c r="AF119" s="336"/>
      <c r="AG119" s="336"/>
      <c r="AH119" s="336"/>
      <c r="AI119" s="54"/>
      <c r="AJ119" s="54"/>
      <c r="AK119" s="54"/>
      <c r="AL119" s="336"/>
      <c r="AM119" s="336"/>
      <c r="AN119" s="336"/>
      <c r="AO119" s="336"/>
      <c r="AP119" s="54"/>
      <c r="AQ119" s="336"/>
      <c r="AR119" s="336"/>
      <c r="AS119" s="336"/>
    </row>
    <row r="120" spans="1:45" x14ac:dyDescent="0.3">
      <c r="C120" s="54"/>
      <c r="D120" s="56"/>
      <c r="Y120" s="336">
        <f t="shared" ca="1" si="120"/>
        <v>0.92849420733536836</v>
      </c>
      <c r="Z120" s="336">
        <f t="shared" ca="1" si="120"/>
        <v>2.6193638252035384E-2</v>
      </c>
      <c r="AA120" s="336">
        <f t="shared" ca="1" si="120"/>
        <v>0.65056421147240429</v>
      </c>
      <c r="AB120" s="336">
        <f t="shared" ca="1" si="120"/>
        <v>0.56485884347613291</v>
      </c>
      <c r="AC120" s="336">
        <f t="shared" ca="1" si="120"/>
        <v>0.11705728296869426</v>
      </c>
      <c r="AD120" s="336">
        <f t="shared" ca="1" si="120"/>
        <v>1.4676603559707351</v>
      </c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</row>
    <row r="121" spans="1:45" x14ac:dyDescent="0.3">
      <c r="B121" s="54" t="s">
        <v>172</v>
      </c>
      <c r="C121" s="53">
        <f>C114</f>
        <v>0</v>
      </c>
      <c r="D121" s="56" t="e">
        <f t="shared" ref="D121:D122" ca="1" si="193">AJ121</f>
        <v>#N/A</v>
      </c>
      <c r="E121" s="52" t="e">
        <f t="shared" ref="E121:W121" si="194">E114</f>
        <v>#N/A</v>
      </c>
      <c r="F121" s="52" t="e">
        <f t="shared" si="194"/>
        <v>#N/A</v>
      </c>
      <c r="G121" s="52" t="e">
        <f t="shared" si="194"/>
        <v>#N/A</v>
      </c>
      <c r="H121" s="52" t="e">
        <f t="shared" si="194"/>
        <v>#N/A</v>
      </c>
      <c r="I121" s="52" t="e">
        <f t="shared" si="194"/>
        <v>#N/A</v>
      </c>
      <c r="J121" s="52" t="e">
        <f t="shared" si="194"/>
        <v>#N/A</v>
      </c>
      <c r="K121" s="52" t="e">
        <f t="shared" si="194"/>
        <v>#N/A</v>
      </c>
      <c r="L121" s="52" t="e">
        <f t="shared" si="194"/>
        <v>#N/A</v>
      </c>
      <c r="M121" s="52" t="e">
        <f t="shared" si="194"/>
        <v>#N/A</v>
      </c>
      <c r="N121" s="52" t="e">
        <f t="shared" si="194"/>
        <v>#N/A</v>
      </c>
      <c r="O121" s="52" t="e">
        <f t="shared" si="194"/>
        <v>#N/A</v>
      </c>
      <c r="P121" s="52" t="e">
        <f t="shared" si="194"/>
        <v>#N/A</v>
      </c>
      <c r="Q121" s="52" t="e">
        <f t="shared" si="194"/>
        <v>#N/A</v>
      </c>
      <c r="R121" s="52" t="e">
        <f t="shared" si="194"/>
        <v>#N/A</v>
      </c>
      <c r="S121" s="52" t="e">
        <f t="shared" si="194"/>
        <v>#N/A</v>
      </c>
      <c r="T121" s="52" t="e">
        <f t="shared" si="194"/>
        <v>#N/A</v>
      </c>
      <c r="U121" s="52" t="e">
        <f t="shared" si="194"/>
        <v>#N/A</v>
      </c>
      <c r="V121" s="52" t="e">
        <f t="shared" si="194"/>
        <v>#N/A</v>
      </c>
      <c r="W121" s="52" t="e">
        <f t="shared" si="194"/>
        <v>#N/A</v>
      </c>
      <c r="X121" s="55" t="e">
        <f t="shared" ref="X121:X122" si="195">(H121-(O121*P121)/100-3*(J121*K121)/100)/2</f>
        <v>#N/A</v>
      </c>
      <c r="Y121" s="55" t="e">
        <f t="shared" ref="Y121:Y122" si="196">SUM(X121,(J121*K121/100))/(F121/100)</f>
        <v>#N/A</v>
      </c>
      <c r="Z121" s="55" t="e">
        <f t="shared" ref="Z121" si="197">U121*0.5+U122*0.5</f>
        <v>#N/A</v>
      </c>
      <c r="AA121" s="55" t="e">
        <f t="shared" ref="AA121:AA122" si="198">J121/Y121</f>
        <v>#N/A</v>
      </c>
      <c r="AB121" s="336" t="e">
        <f t="shared" ref="AB121:AB122" si="199">X121/(Y121-J121)</f>
        <v>#N/A</v>
      </c>
      <c r="AC121" s="223" t="e">
        <f ca="1">INDEX(FGA_COEFFS,1,1)+Z121*INDEX(FGA_COEFFS,1,2)+Y121*INDEX(FGA_COEFFS,1,3)+R121*INDEX(FGA_COEFFS,1,4)+Q122*INDEX(FGA_COEFFS,1,5)+S121*INDEX(FGA_COEFFS,1,6)+T122*INDEX(FGA_COEFFS,1,7)+M122*INDEX(FGA_COEFFS,1,8)+Y125*Y126</f>
        <v>#N/A</v>
      </c>
      <c r="AD121" s="223" t="e">
        <f ca="1">INDEX(THREEPTA_COEFFS,1,1)+AC121*INDEX(THREEPTA_COEFFS,1,2)+J121*INDEX(THREEPTA_COEFFS,1,3)+AA121*INDEX(THREEPTA_COEFFS,1,4)+K121*INDEX(THREEPTA_COEFFS,1,5)+L122*INDEX(THREEPTA_COEFFS,1,6)+Z125*Z126</f>
        <v>#N/A</v>
      </c>
      <c r="AE121" s="223" t="e">
        <f ca="1">INDEX(THREEPTPCT_COEFFS,1,1)+K121*INDEX(THREEPTPCT_COEFFS,1,2)+L122*INDEX(THREEPTPCT_COEFFS,1,3)+AA125*AA126</f>
        <v>#N/A</v>
      </c>
      <c r="AF121" s="55" t="e">
        <f t="shared" ref="AF121:AF122" ca="1" si="200">AC121-AD121</f>
        <v>#N/A</v>
      </c>
      <c r="AG121" s="223" t="e">
        <f ca="1">INDEX(TWOPTPCT_COEFFS,1,1)+AB121*INDEX(TWOPTPCT_COEFFS,1,2)+I122*INDEX(TWOPTPCT_COEFFS,1,3)+G122*INDEX(TWOPTPCT_COEFFS,1,4)+L122*INDEX(TWOPTPCT_COEFFS,1,5)+AB125*AB126</f>
        <v>#N/A</v>
      </c>
      <c r="AH121" s="223" t="e">
        <f ca="1">INDEX(FTA_COEFFS,1,1)+O121*INDEX(FTA_COEFFS,1,2)+N122*INDEX(FTA_COEFFS,1,3)+(Q121+R121)*INDEX(FTA_COEFFS,1,4)+(Q122+R122)*INDEX(FTA_COEFFS,1,5)+M122*INDEX(FTA_COEFFS,1,6)+AC125*AC126</f>
        <v>#N/A</v>
      </c>
      <c r="AI121" s="223" t="e">
        <f ca="1">INDEX(FTPCT_COEFFS,1,1)+P121*INDEX(FTPCT_COEFFS,1,2)+F121*INDEX(FTPCT_COEFFS,1,3)+G122*INDEX(FTPCT_COEFFS,1,4)+AD125*AD126</f>
        <v>#N/A</v>
      </c>
      <c r="AJ121" s="338" t="e">
        <f t="shared" ref="AJ121:AJ122" ca="1" si="201">AD121*AE121/100+AF121*AG121+AH121*AI121/100</f>
        <v>#N/A</v>
      </c>
      <c r="AK121" s="55"/>
      <c r="AL121" s="55"/>
      <c r="AM121" s="55"/>
      <c r="AN121" s="55"/>
      <c r="AO121" s="55"/>
      <c r="AP121" s="55"/>
      <c r="AQ121" s="55"/>
      <c r="AR121" s="55"/>
    </row>
    <row r="122" spans="1:45" x14ac:dyDescent="0.3">
      <c r="B122" s="54" t="s">
        <v>175</v>
      </c>
      <c r="C122" s="54">
        <f>C115</f>
        <v>0</v>
      </c>
      <c r="D122" s="56" t="e">
        <f t="shared" ca="1" si="193"/>
        <v>#N/A</v>
      </c>
      <c r="E122" s="52" t="e">
        <f t="shared" ref="E122:W122" si="202">E115</f>
        <v>#N/A</v>
      </c>
      <c r="F122" s="52" t="e">
        <f t="shared" si="202"/>
        <v>#N/A</v>
      </c>
      <c r="G122" s="52" t="e">
        <f t="shared" si="202"/>
        <v>#N/A</v>
      </c>
      <c r="H122" s="52" t="e">
        <f t="shared" si="202"/>
        <v>#N/A</v>
      </c>
      <c r="I122" s="52" t="e">
        <f t="shared" si="202"/>
        <v>#N/A</v>
      </c>
      <c r="J122" s="52" t="e">
        <f t="shared" si="202"/>
        <v>#N/A</v>
      </c>
      <c r="K122" s="52" t="e">
        <f t="shared" si="202"/>
        <v>#N/A</v>
      </c>
      <c r="L122" s="52" t="e">
        <f t="shared" si="202"/>
        <v>#N/A</v>
      </c>
      <c r="M122" s="52" t="e">
        <f t="shared" si="202"/>
        <v>#N/A</v>
      </c>
      <c r="N122" s="52" t="e">
        <f t="shared" si="202"/>
        <v>#N/A</v>
      </c>
      <c r="O122" s="52" t="e">
        <f t="shared" si="202"/>
        <v>#N/A</v>
      </c>
      <c r="P122" s="52" t="e">
        <f t="shared" si="202"/>
        <v>#N/A</v>
      </c>
      <c r="Q122" s="52" t="e">
        <f t="shared" si="202"/>
        <v>#N/A</v>
      </c>
      <c r="R122" s="52" t="e">
        <f t="shared" si="202"/>
        <v>#N/A</v>
      </c>
      <c r="S122" s="52" t="e">
        <f t="shared" si="202"/>
        <v>#N/A</v>
      </c>
      <c r="T122" s="52" t="e">
        <f t="shared" si="202"/>
        <v>#N/A</v>
      </c>
      <c r="U122" s="52" t="e">
        <f t="shared" si="202"/>
        <v>#N/A</v>
      </c>
      <c r="V122" s="52" t="e">
        <f t="shared" si="202"/>
        <v>#N/A</v>
      </c>
      <c r="W122" s="52" t="e">
        <f t="shared" si="202"/>
        <v>#N/A</v>
      </c>
      <c r="X122" s="55" t="e">
        <f t="shared" si="195"/>
        <v>#N/A</v>
      </c>
      <c r="Y122" s="55" t="e">
        <f t="shared" si="196"/>
        <v>#N/A</v>
      </c>
      <c r="Z122" s="55" t="e">
        <f t="shared" ref="Z122" si="203">Z121</f>
        <v>#N/A</v>
      </c>
      <c r="AA122" s="55" t="e">
        <f t="shared" si="198"/>
        <v>#N/A</v>
      </c>
      <c r="AB122" s="336" t="e">
        <f t="shared" si="199"/>
        <v>#N/A</v>
      </c>
      <c r="AC122" s="223" t="e">
        <f ca="1">INDEX(FGA_COEFFS,1,1)+Z122*INDEX(FGA_COEFFS,1,2)+Y122*INDEX(FGA_COEFFS,1,3)+R122*INDEX(FGA_COEFFS,1,4)+Q121*INDEX(FGA_COEFFS,1,5)+S122*INDEX(FGA_COEFFS,1,6)+T121*INDEX(FGA_COEFFS,1,7)+M121*INDEX(FGA_COEFFS,1,8)+Y125*Y127</f>
        <v>#N/A</v>
      </c>
      <c r="AD122" s="223" t="e">
        <f ca="1">INDEX(THREEPTA_COEFFS,1,1)+AC122*INDEX(THREEPTA_COEFFS,1,2)+J122*INDEX(THREEPTA_COEFFS,1,3)+AA122*INDEX(THREEPTA_COEFFS,1,4)+K122*INDEX(THREEPTA_COEFFS,1,5)+L121*INDEX(THREEPTA_COEFFS,1,6)+Z125*Z127</f>
        <v>#N/A</v>
      </c>
      <c r="AE122" s="223" t="e">
        <f ca="1">INDEX(THREEPTPCT_COEFFS,1,1)+K122*INDEX(THREEPTPCT_COEFFS,1,2)+L121*INDEX(THREEPTPCT_COEFFS,1,3)+AA125*AA127</f>
        <v>#N/A</v>
      </c>
      <c r="AF122" s="55" t="e">
        <f t="shared" ca="1" si="200"/>
        <v>#N/A</v>
      </c>
      <c r="AG122" s="223" t="e">
        <f ca="1">INDEX(TWOPTPCT_COEFFS,1,1)+AB122*INDEX(TWOPTPCT_COEFFS,1,2)+I121*INDEX(TWOPTPCT_COEFFS,1,3)+G121*INDEX(TWOPTPCT_COEFFS,1,4)+L121*INDEX(TWOPTPCT_COEFFS,1,5)+AB125*AB127</f>
        <v>#N/A</v>
      </c>
      <c r="AH122" s="223" t="e">
        <f ca="1">INDEX(FTA_COEFFS,1,1)+O122*INDEX(FTA_COEFFS,1,2)+N121*INDEX(FTA_COEFFS,1,3)+(Q122+R122)*INDEX(FTA_COEFFS,1,4)+(Q121+R121)*INDEX(FTA_COEFFS,1,5)+M121*INDEX(FTA_COEFFS,1,6)+AC125*AC127</f>
        <v>#N/A</v>
      </c>
      <c r="AI122" s="223" t="e">
        <f ca="1">INDEX(FTPCT_COEFFS,1,1)+P122*INDEX(FTPCT_COEFFS,1,2)+F122*INDEX(FTPCT_COEFFS,1,3)+G121*INDEX(FTPCT_COEFFS,1,4)+AD125*AD127</f>
        <v>#N/A</v>
      </c>
      <c r="AJ122" s="338" t="e">
        <f t="shared" ca="1" si="201"/>
        <v>#N/A</v>
      </c>
      <c r="AK122" s="55"/>
      <c r="AL122" s="55"/>
      <c r="AM122" s="55"/>
      <c r="AN122" s="55"/>
      <c r="AO122" s="55"/>
      <c r="AP122" s="55"/>
      <c r="AQ122" s="55"/>
      <c r="AR122" s="55"/>
    </row>
    <row r="123" spans="1:45" x14ac:dyDescent="0.3">
      <c r="A123" s="54" t="e">
        <f ca="1">IF(D121&gt;(D122+(AVERAGE(V121,W121)-AVERAGE(V122,W122))/2)+2.5,C121,IF(D122&gt;(D121+(AVERAGE(V122,W122)-AVERAGE(V121,W121))/2)+2.5,C122,"Close"))</f>
        <v>#N/A</v>
      </c>
      <c r="B123" s="64" t="e">
        <f ca="1">IF(D122&gt;D121,C122,C121)</f>
        <v>#N/A</v>
      </c>
      <c r="D123" s="56"/>
      <c r="X123" s="55"/>
      <c r="Y123" s="55"/>
      <c r="Z123" s="55"/>
      <c r="AA123" s="55"/>
      <c r="AB123" s="55"/>
      <c r="AC123" s="337"/>
      <c r="AD123" s="337"/>
      <c r="AE123" s="337"/>
      <c r="AF123" s="337"/>
      <c r="AG123" s="337"/>
      <c r="AH123" s="337"/>
      <c r="AI123" s="337"/>
      <c r="AJ123" s="337"/>
      <c r="AK123" s="337"/>
      <c r="AL123" s="337"/>
      <c r="AM123" s="55"/>
      <c r="AN123" s="55"/>
      <c r="AO123" s="55"/>
      <c r="AP123" s="55"/>
      <c r="AQ123" s="55"/>
      <c r="AR123" s="55"/>
      <c r="AS123" s="55"/>
    </row>
    <row r="124" spans="1:45" x14ac:dyDescent="0.3">
      <c r="X124" s="54" t="s">
        <v>1305</v>
      </c>
      <c r="Y124" s="54" t="s">
        <v>128</v>
      </c>
      <c r="Z124" s="54" t="s">
        <v>157</v>
      </c>
      <c r="AA124" s="54" t="s">
        <v>151</v>
      </c>
      <c r="AB124" s="54" t="s">
        <v>1327</v>
      </c>
      <c r="AC124" s="54" t="s">
        <v>129</v>
      </c>
      <c r="AD124" s="54" t="s">
        <v>116</v>
      </c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</row>
    <row r="125" spans="1:45" x14ac:dyDescent="0.3">
      <c r="X125" s="54"/>
      <c r="Y125" s="54">
        <f t="shared" ref="Y125:AD125" si="204">Y118</f>
        <v>6.4436999999999998</v>
      </c>
      <c r="Z125" s="54">
        <f t="shared" si="204"/>
        <v>4.9371</v>
      </c>
      <c r="AA125" s="54">
        <f t="shared" si="204"/>
        <v>11.350300000000001</v>
      </c>
      <c r="AB125" s="54">
        <f t="shared" si="204"/>
        <v>7.1900000000000006E-2</v>
      </c>
      <c r="AC125" s="54">
        <f t="shared" si="204"/>
        <v>6.2766000000000002</v>
      </c>
      <c r="AD125" s="54">
        <f t="shared" si="204"/>
        <v>11.042999999999999</v>
      </c>
      <c r="AE125" s="54"/>
      <c r="AF125" s="336"/>
      <c r="AG125" s="336"/>
      <c r="AH125" s="336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</row>
    <row r="126" spans="1:45" x14ac:dyDescent="0.3">
      <c r="D126" s="56"/>
      <c r="X126" s="336"/>
      <c r="Y126" s="336">
        <f t="shared" ca="1" si="120"/>
        <v>0.5080568160519876</v>
      </c>
      <c r="Z126" s="336">
        <f t="shared" ca="1" si="120"/>
        <v>0.19852936041556218</v>
      </c>
      <c r="AA126" s="336">
        <f t="shared" ca="1" si="120"/>
        <v>-0.23840845771357416</v>
      </c>
      <c r="AB126" s="336">
        <f t="shared" ca="1" si="120"/>
        <v>0.68032710706503374</v>
      </c>
      <c r="AC126" s="336">
        <f t="shared" ca="1" si="120"/>
        <v>-1.6264576293543768E-2</v>
      </c>
      <c r="AD126" s="336">
        <f t="shared" ca="1" si="120"/>
        <v>-1.4759788960335034</v>
      </c>
      <c r="AE126" s="336"/>
      <c r="AF126" s="336"/>
      <c r="AG126" s="336"/>
      <c r="AH126" s="336"/>
      <c r="AI126" s="54"/>
      <c r="AJ126" s="54"/>
      <c r="AK126" s="54"/>
      <c r="AL126" s="336"/>
      <c r="AM126" s="336"/>
      <c r="AN126" s="336"/>
      <c r="AO126" s="336"/>
      <c r="AP126" s="54"/>
      <c r="AQ126" s="336"/>
      <c r="AR126" s="336"/>
      <c r="AS126" s="336"/>
    </row>
    <row r="127" spans="1:45" x14ac:dyDescent="0.3">
      <c r="C127" s="54"/>
      <c r="D127" s="56"/>
      <c r="Y127" s="336">
        <f t="shared" ca="1" si="120"/>
        <v>-0.64335238822390117</v>
      </c>
      <c r="Z127" s="336">
        <f t="shared" ca="1" si="120"/>
        <v>0.56842866545764015</v>
      </c>
      <c r="AA127" s="336">
        <f t="shared" ca="1" si="120"/>
        <v>-8.1138893289765049E-3</v>
      </c>
      <c r="AB127" s="336">
        <f t="shared" ca="1" si="120"/>
        <v>0.44529473851882295</v>
      </c>
      <c r="AC127" s="336">
        <f t="shared" ca="1" si="120"/>
        <v>-3.8968270273044068E-3</v>
      </c>
      <c r="AD127" s="336">
        <f t="shared" ca="1" si="120"/>
        <v>-2.1503626423182737E-2</v>
      </c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</row>
    <row r="128" spans="1:45" x14ac:dyDescent="0.3">
      <c r="B128" s="54" t="s">
        <v>172</v>
      </c>
      <c r="C128" s="53">
        <f>C121</f>
        <v>0</v>
      </c>
      <c r="D128" s="56" t="e">
        <f t="shared" ref="D128:D129" ca="1" si="205">AJ128</f>
        <v>#N/A</v>
      </c>
      <c r="E128" s="52" t="e">
        <f t="shared" ref="E128:W128" si="206">E121</f>
        <v>#N/A</v>
      </c>
      <c r="F128" s="52" t="e">
        <f t="shared" si="206"/>
        <v>#N/A</v>
      </c>
      <c r="G128" s="52" t="e">
        <f t="shared" si="206"/>
        <v>#N/A</v>
      </c>
      <c r="H128" s="52" t="e">
        <f t="shared" si="206"/>
        <v>#N/A</v>
      </c>
      <c r="I128" s="52" t="e">
        <f t="shared" si="206"/>
        <v>#N/A</v>
      </c>
      <c r="J128" s="52" t="e">
        <f t="shared" si="206"/>
        <v>#N/A</v>
      </c>
      <c r="K128" s="52" t="e">
        <f t="shared" si="206"/>
        <v>#N/A</v>
      </c>
      <c r="L128" s="52" t="e">
        <f t="shared" si="206"/>
        <v>#N/A</v>
      </c>
      <c r="M128" s="52" t="e">
        <f t="shared" si="206"/>
        <v>#N/A</v>
      </c>
      <c r="N128" s="52" t="e">
        <f t="shared" si="206"/>
        <v>#N/A</v>
      </c>
      <c r="O128" s="52" t="e">
        <f t="shared" si="206"/>
        <v>#N/A</v>
      </c>
      <c r="P128" s="52" t="e">
        <f t="shared" si="206"/>
        <v>#N/A</v>
      </c>
      <c r="Q128" s="52" t="e">
        <f t="shared" si="206"/>
        <v>#N/A</v>
      </c>
      <c r="R128" s="52" t="e">
        <f t="shared" si="206"/>
        <v>#N/A</v>
      </c>
      <c r="S128" s="52" t="e">
        <f t="shared" si="206"/>
        <v>#N/A</v>
      </c>
      <c r="T128" s="52" t="e">
        <f t="shared" si="206"/>
        <v>#N/A</v>
      </c>
      <c r="U128" s="52" t="e">
        <f t="shared" si="206"/>
        <v>#N/A</v>
      </c>
      <c r="V128" s="52" t="e">
        <f t="shared" si="206"/>
        <v>#N/A</v>
      </c>
      <c r="W128" s="52" t="e">
        <f t="shared" si="206"/>
        <v>#N/A</v>
      </c>
      <c r="X128" s="55" t="e">
        <f t="shared" ref="X128:X129" si="207">(H128-(O128*P128)/100-3*(J128*K128)/100)/2</f>
        <v>#N/A</v>
      </c>
      <c r="Y128" s="55" t="e">
        <f t="shared" ref="Y128:Y129" si="208">SUM(X128,(J128*K128/100))/(F128/100)</f>
        <v>#N/A</v>
      </c>
      <c r="Z128" s="55" t="e">
        <f t="shared" ref="Z128" si="209">U128*0.5+U129*0.5</f>
        <v>#N/A</v>
      </c>
      <c r="AA128" s="55" t="e">
        <f t="shared" ref="AA128:AA129" si="210">J128/Y128</f>
        <v>#N/A</v>
      </c>
      <c r="AB128" s="336" t="e">
        <f t="shared" ref="AB128:AB129" si="211">X128/(Y128-J128)</f>
        <v>#N/A</v>
      </c>
      <c r="AC128" s="223" t="e">
        <f ca="1">INDEX(FGA_COEFFS,1,1)+Z128*INDEX(FGA_COEFFS,1,2)+Y128*INDEX(FGA_COEFFS,1,3)+R128*INDEX(FGA_COEFFS,1,4)+Q129*INDEX(FGA_COEFFS,1,5)+S128*INDEX(FGA_COEFFS,1,6)+T129*INDEX(FGA_COEFFS,1,7)+M129*INDEX(FGA_COEFFS,1,8)+Y132*Y133</f>
        <v>#N/A</v>
      </c>
      <c r="AD128" s="223" t="e">
        <f ca="1">INDEX(THREEPTA_COEFFS,1,1)+AC128*INDEX(THREEPTA_COEFFS,1,2)+J128*INDEX(THREEPTA_COEFFS,1,3)+AA128*INDEX(THREEPTA_COEFFS,1,4)+K128*INDEX(THREEPTA_COEFFS,1,5)+L129*INDEX(THREEPTA_COEFFS,1,6)+Z132*Z133</f>
        <v>#N/A</v>
      </c>
      <c r="AE128" s="223" t="e">
        <f ca="1">INDEX(THREEPTPCT_COEFFS,1,1)+K128*INDEX(THREEPTPCT_COEFFS,1,2)+L129*INDEX(THREEPTPCT_COEFFS,1,3)+AA132*AA133</f>
        <v>#N/A</v>
      </c>
      <c r="AF128" s="55" t="e">
        <f t="shared" ref="AF128:AF129" ca="1" si="212">AC128-AD128</f>
        <v>#N/A</v>
      </c>
      <c r="AG128" s="223" t="e">
        <f ca="1">INDEX(TWOPTPCT_COEFFS,1,1)+AB128*INDEX(TWOPTPCT_COEFFS,1,2)+I129*INDEX(TWOPTPCT_COEFFS,1,3)+G129*INDEX(TWOPTPCT_COEFFS,1,4)+L129*INDEX(TWOPTPCT_COEFFS,1,5)+AB132*AB133</f>
        <v>#N/A</v>
      </c>
      <c r="AH128" s="223" t="e">
        <f ca="1">INDEX(FTA_COEFFS,1,1)+O128*INDEX(FTA_COEFFS,1,2)+N129*INDEX(FTA_COEFFS,1,3)+(Q128+R128)*INDEX(FTA_COEFFS,1,4)+(Q129+R129)*INDEX(FTA_COEFFS,1,5)+M129*INDEX(FTA_COEFFS,1,6)+AC132*AC133</f>
        <v>#N/A</v>
      </c>
      <c r="AI128" s="223" t="e">
        <f ca="1">INDEX(FTPCT_COEFFS,1,1)+P128*INDEX(FTPCT_COEFFS,1,2)+F128*INDEX(FTPCT_COEFFS,1,3)+G129*INDEX(FTPCT_COEFFS,1,4)+AD132*AD133</f>
        <v>#N/A</v>
      </c>
      <c r="AJ128" s="338" t="e">
        <f t="shared" ref="AJ128:AJ129" ca="1" si="213">AD128*AE128/100+AF128*AG128+AH128*AI128/100</f>
        <v>#N/A</v>
      </c>
      <c r="AK128" s="55"/>
      <c r="AL128" s="55"/>
      <c r="AM128" s="55"/>
      <c r="AN128" s="55"/>
      <c r="AO128" s="55"/>
      <c r="AP128" s="55"/>
      <c r="AQ128" s="55"/>
      <c r="AR128" s="55"/>
    </row>
    <row r="129" spans="1:45" x14ac:dyDescent="0.3">
      <c r="B129" s="54" t="s">
        <v>175</v>
      </c>
      <c r="C129" s="54">
        <f>C122</f>
        <v>0</v>
      </c>
      <c r="D129" s="56" t="e">
        <f t="shared" ca="1" si="205"/>
        <v>#N/A</v>
      </c>
      <c r="E129" s="52" t="e">
        <f t="shared" ref="E129:W129" si="214">E122</f>
        <v>#N/A</v>
      </c>
      <c r="F129" s="52" t="e">
        <f t="shared" si="214"/>
        <v>#N/A</v>
      </c>
      <c r="G129" s="52" t="e">
        <f t="shared" si="214"/>
        <v>#N/A</v>
      </c>
      <c r="H129" s="52" t="e">
        <f t="shared" si="214"/>
        <v>#N/A</v>
      </c>
      <c r="I129" s="52" t="e">
        <f t="shared" si="214"/>
        <v>#N/A</v>
      </c>
      <c r="J129" s="52" t="e">
        <f t="shared" si="214"/>
        <v>#N/A</v>
      </c>
      <c r="K129" s="52" t="e">
        <f t="shared" si="214"/>
        <v>#N/A</v>
      </c>
      <c r="L129" s="52" t="e">
        <f t="shared" si="214"/>
        <v>#N/A</v>
      </c>
      <c r="M129" s="52" t="e">
        <f t="shared" si="214"/>
        <v>#N/A</v>
      </c>
      <c r="N129" s="52" t="e">
        <f t="shared" si="214"/>
        <v>#N/A</v>
      </c>
      <c r="O129" s="52" t="e">
        <f t="shared" si="214"/>
        <v>#N/A</v>
      </c>
      <c r="P129" s="52" t="e">
        <f t="shared" si="214"/>
        <v>#N/A</v>
      </c>
      <c r="Q129" s="52" t="e">
        <f t="shared" si="214"/>
        <v>#N/A</v>
      </c>
      <c r="R129" s="52" t="e">
        <f t="shared" si="214"/>
        <v>#N/A</v>
      </c>
      <c r="S129" s="52" t="e">
        <f t="shared" si="214"/>
        <v>#N/A</v>
      </c>
      <c r="T129" s="52" t="e">
        <f t="shared" si="214"/>
        <v>#N/A</v>
      </c>
      <c r="U129" s="52" t="e">
        <f t="shared" si="214"/>
        <v>#N/A</v>
      </c>
      <c r="V129" s="52" t="e">
        <f t="shared" si="214"/>
        <v>#N/A</v>
      </c>
      <c r="W129" s="52" t="e">
        <f t="shared" si="214"/>
        <v>#N/A</v>
      </c>
      <c r="X129" s="55" t="e">
        <f t="shared" si="207"/>
        <v>#N/A</v>
      </c>
      <c r="Y129" s="55" t="e">
        <f t="shared" si="208"/>
        <v>#N/A</v>
      </c>
      <c r="Z129" s="55" t="e">
        <f t="shared" ref="Z129" si="215">Z128</f>
        <v>#N/A</v>
      </c>
      <c r="AA129" s="55" t="e">
        <f t="shared" si="210"/>
        <v>#N/A</v>
      </c>
      <c r="AB129" s="336" t="e">
        <f t="shared" si="211"/>
        <v>#N/A</v>
      </c>
      <c r="AC129" s="223" t="e">
        <f ca="1">INDEX(FGA_COEFFS,1,1)+Z129*INDEX(FGA_COEFFS,1,2)+Y129*INDEX(FGA_COEFFS,1,3)+R129*INDEX(FGA_COEFFS,1,4)+Q128*INDEX(FGA_COEFFS,1,5)+S129*INDEX(FGA_COEFFS,1,6)+T128*INDEX(FGA_COEFFS,1,7)+M128*INDEX(FGA_COEFFS,1,8)+Y132*Y134</f>
        <v>#N/A</v>
      </c>
      <c r="AD129" s="223" t="e">
        <f ca="1">INDEX(THREEPTA_COEFFS,1,1)+AC129*INDEX(THREEPTA_COEFFS,1,2)+J129*INDEX(THREEPTA_COEFFS,1,3)+AA129*INDEX(THREEPTA_COEFFS,1,4)+K129*INDEX(THREEPTA_COEFFS,1,5)+L128*INDEX(THREEPTA_COEFFS,1,6)+Z132*Z134</f>
        <v>#N/A</v>
      </c>
      <c r="AE129" s="223" t="e">
        <f ca="1">INDEX(THREEPTPCT_COEFFS,1,1)+K129*INDEX(THREEPTPCT_COEFFS,1,2)+L128*INDEX(THREEPTPCT_COEFFS,1,3)+AA132*AA134</f>
        <v>#N/A</v>
      </c>
      <c r="AF129" s="55" t="e">
        <f t="shared" ca="1" si="212"/>
        <v>#N/A</v>
      </c>
      <c r="AG129" s="223" t="e">
        <f ca="1">INDEX(TWOPTPCT_COEFFS,1,1)+AB129*INDEX(TWOPTPCT_COEFFS,1,2)+I128*INDEX(TWOPTPCT_COEFFS,1,3)+G128*INDEX(TWOPTPCT_COEFFS,1,4)+L128*INDEX(TWOPTPCT_COEFFS,1,5)+AB132*AB134</f>
        <v>#N/A</v>
      </c>
      <c r="AH129" s="223" t="e">
        <f ca="1">INDEX(FTA_COEFFS,1,1)+O129*INDEX(FTA_COEFFS,1,2)+N128*INDEX(FTA_COEFFS,1,3)+(Q129+R129)*INDEX(FTA_COEFFS,1,4)+(Q128+R128)*INDEX(FTA_COEFFS,1,5)+M128*INDEX(FTA_COEFFS,1,6)+AC132*AC134</f>
        <v>#N/A</v>
      </c>
      <c r="AI129" s="223" t="e">
        <f ca="1">INDEX(FTPCT_COEFFS,1,1)+P129*INDEX(FTPCT_COEFFS,1,2)+F129*INDEX(FTPCT_COEFFS,1,3)+G128*INDEX(FTPCT_COEFFS,1,4)+AD132*AD134</f>
        <v>#N/A</v>
      </c>
      <c r="AJ129" s="338" t="e">
        <f t="shared" ca="1" si="213"/>
        <v>#N/A</v>
      </c>
      <c r="AK129" s="55"/>
      <c r="AL129" s="55"/>
      <c r="AM129" s="55"/>
      <c r="AN129" s="55"/>
      <c r="AO129" s="55"/>
      <c r="AP129" s="55"/>
      <c r="AQ129" s="55"/>
      <c r="AR129" s="55"/>
    </row>
    <row r="130" spans="1:45" x14ac:dyDescent="0.3">
      <c r="A130" s="54" t="e">
        <f ca="1">IF(D128&gt;(D129+(AVERAGE(V128,W128)-AVERAGE(V129,W129))/2)+2.5,C128,IF(D129&gt;(D128+(AVERAGE(V129,W129)-AVERAGE(V128,W128))/2)+2.5,C129,"Close"))</f>
        <v>#N/A</v>
      </c>
      <c r="B130" s="64" t="e">
        <f ca="1">IF(D129&gt;D128,C129,C128)</f>
        <v>#N/A</v>
      </c>
      <c r="D130" s="56"/>
      <c r="X130" s="55"/>
      <c r="Y130" s="55"/>
      <c r="Z130" s="55"/>
      <c r="AA130" s="55"/>
      <c r="AB130" s="55"/>
      <c r="AC130" s="337"/>
      <c r="AD130" s="337"/>
      <c r="AE130" s="337"/>
      <c r="AF130" s="337"/>
      <c r="AG130" s="337"/>
      <c r="AH130" s="337"/>
      <c r="AI130" s="337"/>
      <c r="AJ130" s="337"/>
      <c r="AK130" s="337"/>
      <c r="AL130" s="337"/>
      <c r="AM130" s="55"/>
      <c r="AN130" s="55"/>
      <c r="AO130" s="55"/>
      <c r="AP130" s="55"/>
      <c r="AQ130" s="55"/>
      <c r="AR130" s="55"/>
      <c r="AS130" s="55"/>
    </row>
    <row r="131" spans="1:45" x14ac:dyDescent="0.3">
      <c r="X131" s="54" t="s">
        <v>1305</v>
      </c>
      <c r="Y131" s="54" t="s">
        <v>128</v>
      </c>
      <c r="Z131" s="54" t="s">
        <v>157</v>
      </c>
      <c r="AA131" s="54" t="s">
        <v>151</v>
      </c>
      <c r="AB131" s="54" t="s">
        <v>1327</v>
      </c>
      <c r="AC131" s="54" t="s">
        <v>129</v>
      </c>
      <c r="AD131" s="54" t="s">
        <v>116</v>
      </c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</row>
    <row r="132" spans="1:45" x14ac:dyDescent="0.3">
      <c r="X132" s="54"/>
      <c r="Y132" s="54">
        <f t="shared" ref="Y132:AD132" si="216">Y125</f>
        <v>6.4436999999999998</v>
      </c>
      <c r="Z132" s="54">
        <f t="shared" si="216"/>
        <v>4.9371</v>
      </c>
      <c r="AA132" s="54">
        <f t="shared" si="216"/>
        <v>11.350300000000001</v>
      </c>
      <c r="AB132" s="54">
        <f t="shared" si="216"/>
        <v>7.1900000000000006E-2</v>
      </c>
      <c r="AC132" s="54">
        <f t="shared" si="216"/>
        <v>6.2766000000000002</v>
      </c>
      <c r="AD132" s="54">
        <f t="shared" si="216"/>
        <v>11.042999999999999</v>
      </c>
      <c r="AE132" s="54"/>
      <c r="AF132" s="336"/>
      <c r="AG132" s="336"/>
      <c r="AH132" s="336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</row>
    <row r="133" spans="1:45" x14ac:dyDescent="0.3">
      <c r="D133" s="56"/>
      <c r="X133" s="336"/>
      <c r="Y133" s="336">
        <f t="shared" ca="1" si="120"/>
        <v>-1.6252459369231611E-4</v>
      </c>
      <c r="Z133" s="336">
        <f t="shared" ca="1" si="120"/>
        <v>-0.1500167475490769</v>
      </c>
      <c r="AA133" s="336">
        <f t="shared" ca="1" si="120"/>
        <v>-0.52186848478793202</v>
      </c>
      <c r="AB133" s="336">
        <f t="shared" ca="1" si="120"/>
        <v>2.1450520255603907E-2</v>
      </c>
      <c r="AC133" s="336">
        <f t="shared" ca="1" si="120"/>
        <v>8.5411661557211638E-2</v>
      </c>
      <c r="AD133" s="336">
        <f t="shared" ca="1" si="120"/>
        <v>-1.2279334628742273</v>
      </c>
      <c r="AE133" s="336"/>
      <c r="AF133" s="336"/>
      <c r="AG133" s="336"/>
      <c r="AH133" s="336"/>
      <c r="AI133" s="54"/>
      <c r="AJ133" s="54"/>
      <c r="AK133" s="54"/>
      <c r="AL133" s="336"/>
      <c r="AM133" s="336"/>
      <c r="AN133" s="336"/>
      <c r="AO133" s="336"/>
      <c r="AP133" s="54"/>
      <c r="AQ133" s="336"/>
      <c r="AR133" s="336"/>
      <c r="AS133" s="336"/>
    </row>
    <row r="134" spans="1:45" x14ac:dyDescent="0.3">
      <c r="C134" s="54"/>
      <c r="D134" s="56"/>
      <c r="Y134" s="336">
        <f t="shared" ca="1" si="120"/>
        <v>0.56091708212751834</v>
      </c>
      <c r="Z134" s="336">
        <f t="shared" ca="1" si="120"/>
        <v>1.3909416516100128</v>
      </c>
      <c r="AA134" s="336">
        <f t="shared" ca="1" si="120"/>
        <v>-0.73385152745281346</v>
      </c>
      <c r="AB134" s="336">
        <f t="shared" ca="1" si="120"/>
        <v>-1.1763035364669552</v>
      </c>
      <c r="AC134" s="336">
        <f t="shared" ca="1" si="120"/>
        <v>0.23639745160402562</v>
      </c>
      <c r="AD134" s="336">
        <f t="shared" ca="1" si="120"/>
        <v>0.33554367463103729</v>
      </c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</row>
    <row r="135" spans="1:45" x14ac:dyDescent="0.3">
      <c r="B135" s="54" t="s">
        <v>172</v>
      </c>
      <c r="C135" s="53">
        <f>C128</f>
        <v>0</v>
      </c>
      <c r="D135" s="56" t="e">
        <f t="shared" ref="D135:D136" ca="1" si="217">AJ135</f>
        <v>#N/A</v>
      </c>
      <c r="E135" s="52" t="e">
        <f t="shared" ref="E135:W135" si="218">E128</f>
        <v>#N/A</v>
      </c>
      <c r="F135" s="52" t="e">
        <f t="shared" si="218"/>
        <v>#N/A</v>
      </c>
      <c r="G135" s="52" t="e">
        <f t="shared" si="218"/>
        <v>#N/A</v>
      </c>
      <c r="H135" s="52" t="e">
        <f t="shared" si="218"/>
        <v>#N/A</v>
      </c>
      <c r="I135" s="52" t="e">
        <f t="shared" si="218"/>
        <v>#N/A</v>
      </c>
      <c r="J135" s="52" t="e">
        <f t="shared" si="218"/>
        <v>#N/A</v>
      </c>
      <c r="K135" s="52" t="e">
        <f t="shared" si="218"/>
        <v>#N/A</v>
      </c>
      <c r="L135" s="52" t="e">
        <f t="shared" si="218"/>
        <v>#N/A</v>
      </c>
      <c r="M135" s="52" t="e">
        <f t="shared" si="218"/>
        <v>#N/A</v>
      </c>
      <c r="N135" s="52" t="e">
        <f t="shared" si="218"/>
        <v>#N/A</v>
      </c>
      <c r="O135" s="52" t="e">
        <f t="shared" si="218"/>
        <v>#N/A</v>
      </c>
      <c r="P135" s="52" t="e">
        <f t="shared" si="218"/>
        <v>#N/A</v>
      </c>
      <c r="Q135" s="52" t="e">
        <f t="shared" si="218"/>
        <v>#N/A</v>
      </c>
      <c r="R135" s="52" t="e">
        <f t="shared" si="218"/>
        <v>#N/A</v>
      </c>
      <c r="S135" s="52" t="e">
        <f t="shared" si="218"/>
        <v>#N/A</v>
      </c>
      <c r="T135" s="52" t="e">
        <f t="shared" si="218"/>
        <v>#N/A</v>
      </c>
      <c r="U135" s="52" t="e">
        <f t="shared" si="218"/>
        <v>#N/A</v>
      </c>
      <c r="V135" s="52" t="e">
        <f t="shared" si="218"/>
        <v>#N/A</v>
      </c>
      <c r="W135" s="52" t="e">
        <f t="shared" si="218"/>
        <v>#N/A</v>
      </c>
      <c r="X135" s="55" t="e">
        <f t="shared" ref="X135:X136" si="219">(H135-(O135*P135)/100-3*(J135*K135)/100)/2</f>
        <v>#N/A</v>
      </c>
      <c r="Y135" s="55" t="e">
        <f t="shared" ref="Y135:Y136" si="220">SUM(X135,(J135*K135/100))/(F135/100)</f>
        <v>#N/A</v>
      </c>
      <c r="Z135" s="55" t="e">
        <f t="shared" ref="Z135" si="221">U135*0.5+U136*0.5</f>
        <v>#N/A</v>
      </c>
      <c r="AA135" s="55" t="e">
        <f t="shared" ref="AA135:AA136" si="222">J135/Y135</f>
        <v>#N/A</v>
      </c>
      <c r="AB135" s="336" t="e">
        <f t="shared" ref="AB135:AB136" si="223">X135/(Y135-J135)</f>
        <v>#N/A</v>
      </c>
      <c r="AC135" s="223" t="e">
        <f ca="1">INDEX(FGA_COEFFS,1,1)+Z135*INDEX(FGA_COEFFS,1,2)+Y135*INDEX(FGA_COEFFS,1,3)+R135*INDEX(FGA_COEFFS,1,4)+Q136*INDEX(FGA_COEFFS,1,5)+S135*INDEX(FGA_COEFFS,1,6)+T136*INDEX(FGA_COEFFS,1,7)+M136*INDEX(FGA_COEFFS,1,8)+Y139*Y140</f>
        <v>#N/A</v>
      </c>
      <c r="AD135" s="223" t="e">
        <f ca="1">INDEX(THREEPTA_COEFFS,1,1)+AC135*INDEX(THREEPTA_COEFFS,1,2)+J135*INDEX(THREEPTA_COEFFS,1,3)+AA135*INDEX(THREEPTA_COEFFS,1,4)+K135*INDEX(THREEPTA_COEFFS,1,5)+L136*INDEX(THREEPTA_COEFFS,1,6)+Z139*Z140</f>
        <v>#N/A</v>
      </c>
      <c r="AE135" s="223" t="e">
        <f ca="1">INDEX(THREEPTPCT_COEFFS,1,1)+K135*INDEX(THREEPTPCT_COEFFS,1,2)+L136*INDEX(THREEPTPCT_COEFFS,1,3)+AA139*AA140</f>
        <v>#N/A</v>
      </c>
      <c r="AF135" s="55" t="e">
        <f t="shared" ref="AF135:AF136" ca="1" si="224">AC135-AD135</f>
        <v>#N/A</v>
      </c>
      <c r="AG135" s="223" t="e">
        <f ca="1">INDEX(TWOPTPCT_COEFFS,1,1)+AB135*INDEX(TWOPTPCT_COEFFS,1,2)+I136*INDEX(TWOPTPCT_COEFFS,1,3)+G136*INDEX(TWOPTPCT_COEFFS,1,4)+L136*INDEX(TWOPTPCT_COEFFS,1,5)+AB139*AB140</f>
        <v>#N/A</v>
      </c>
      <c r="AH135" s="223" t="e">
        <f ca="1">INDEX(FTA_COEFFS,1,1)+O135*INDEX(FTA_COEFFS,1,2)+N136*INDEX(FTA_COEFFS,1,3)+(Q135+R135)*INDEX(FTA_COEFFS,1,4)+(Q136+R136)*INDEX(FTA_COEFFS,1,5)+M136*INDEX(FTA_COEFFS,1,6)+AC139*AC140</f>
        <v>#N/A</v>
      </c>
      <c r="AI135" s="223" t="e">
        <f ca="1">INDEX(FTPCT_COEFFS,1,1)+P135*INDEX(FTPCT_COEFFS,1,2)+F135*INDEX(FTPCT_COEFFS,1,3)+G136*INDEX(FTPCT_COEFFS,1,4)+AD139*AD140</f>
        <v>#N/A</v>
      </c>
      <c r="AJ135" s="338" t="e">
        <f t="shared" ref="AJ135:AJ136" ca="1" si="225">AD135*AE135/100+AF135*AG135+AH135*AI135/100</f>
        <v>#N/A</v>
      </c>
      <c r="AK135" s="55"/>
      <c r="AL135" s="55"/>
      <c r="AM135" s="55"/>
      <c r="AN135" s="55"/>
      <c r="AO135" s="55"/>
      <c r="AP135" s="55"/>
      <c r="AQ135" s="55"/>
      <c r="AR135" s="55"/>
    </row>
    <row r="136" spans="1:45" x14ac:dyDescent="0.3">
      <c r="B136" s="54" t="s">
        <v>175</v>
      </c>
      <c r="C136" s="54">
        <f>C129</f>
        <v>0</v>
      </c>
      <c r="D136" s="56" t="e">
        <f t="shared" ca="1" si="217"/>
        <v>#N/A</v>
      </c>
      <c r="E136" s="52" t="e">
        <f t="shared" ref="E136:W136" si="226">E129</f>
        <v>#N/A</v>
      </c>
      <c r="F136" s="52" t="e">
        <f t="shared" si="226"/>
        <v>#N/A</v>
      </c>
      <c r="G136" s="52" t="e">
        <f t="shared" si="226"/>
        <v>#N/A</v>
      </c>
      <c r="H136" s="52" t="e">
        <f t="shared" si="226"/>
        <v>#N/A</v>
      </c>
      <c r="I136" s="52" t="e">
        <f t="shared" si="226"/>
        <v>#N/A</v>
      </c>
      <c r="J136" s="52" t="e">
        <f t="shared" si="226"/>
        <v>#N/A</v>
      </c>
      <c r="K136" s="52" t="e">
        <f t="shared" si="226"/>
        <v>#N/A</v>
      </c>
      <c r="L136" s="52" t="e">
        <f t="shared" si="226"/>
        <v>#N/A</v>
      </c>
      <c r="M136" s="52" t="e">
        <f t="shared" si="226"/>
        <v>#N/A</v>
      </c>
      <c r="N136" s="52" t="e">
        <f t="shared" si="226"/>
        <v>#N/A</v>
      </c>
      <c r="O136" s="52" t="e">
        <f t="shared" si="226"/>
        <v>#N/A</v>
      </c>
      <c r="P136" s="52" t="e">
        <f t="shared" si="226"/>
        <v>#N/A</v>
      </c>
      <c r="Q136" s="52" t="e">
        <f t="shared" si="226"/>
        <v>#N/A</v>
      </c>
      <c r="R136" s="52" t="e">
        <f t="shared" si="226"/>
        <v>#N/A</v>
      </c>
      <c r="S136" s="52" t="e">
        <f t="shared" si="226"/>
        <v>#N/A</v>
      </c>
      <c r="T136" s="52" t="e">
        <f t="shared" si="226"/>
        <v>#N/A</v>
      </c>
      <c r="U136" s="52" t="e">
        <f t="shared" si="226"/>
        <v>#N/A</v>
      </c>
      <c r="V136" s="52" t="e">
        <f t="shared" si="226"/>
        <v>#N/A</v>
      </c>
      <c r="W136" s="52" t="e">
        <f t="shared" si="226"/>
        <v>#N/A</v>
      </c>
      <c r="X136" s="55" t="e">
        <f t="shared" si="219"/>
        <v>#N/A</v>
      </c>
      <c r="Y136" s="55" t="e">
        <f t="shared" si="220"/>
        <v>#N/A</v>
      </c>
      <c r="Z136" s="55" t="e">
        <f t="shared" ref="Z136" si="227">Z135</f>
        <v>#N/A</v>
      </c>
      <c r="AA136" s="55" t="e">
        <f t="shared" si="222"/>
        <v>#N/A</v>
      </c>
      <c r="AB136" s="336" t="e">
        <f t="shared" si="223"/>
        <v>#N/A</v>
      </c>
      <c r="AC136" s="223" t="e">
        <f ca="1">INDEX(FGA_COEFFS,1,1)+Z136*INDEX(FGA_COEFFS,1,2)+Y136*INDEX(FGA_COEFFS,1,3)+R136*INDEX(FGA_COEFFS,1,4)+Q135*INDEX(FGA_COEFFS,1,5)+S136*INDEX(FGA_COEFFS,1,6)+T135*INDEX(FGA_COEFFS,1,7)+M135*INDEX(FGA_COEFFS,1,8)+Y139*Y141</f>
        <v>#N/A</v>
      </c>
      <c r="AD136" s="223" t="e">
        <f ca="1">INDEX(THREEPTA_COEFFS,1,1)+AC136*INDEX(THREEPTA_COEFFS,1,2)+J136*INDEX(THREEPTA_COEFFS,1,3)+AA136*INDEX(THREEPTA_COEFFS,1,4)+K136*INDEX(THREEPTA_COEFFS,1,5)+L135*INDEX(THREEPTA_COEFFS,1,6)+Z139*Z141</f>
        <v>#N/A</v>
      </c>
      <c r="AE136" s="223" t="e">
        <f ca="1">INDEX(THREEPTPCT_COEFFS,1,1)+K136*INDEX(THREEPTPCT_COEFFS,1,2)+L135*INDEX(THREEPTPCT_COEFFS,1,3)+AA139*AA141</f>
        <v>#N/A</v>
      </c>
      <c r="AF136" s="55" t="e">
        <f t="shared" ca="1" si="224"/>
        <v>#N/A</v>
      </c>
      <c r="AG136" s="223" t="e">
        <f ca="1">INDEX(TWOPTPCT_COEFFS,1,1)+AB136*INDEX(TWOPTPCT_COEFFS,1,2)+I135*INDEX(TWOPTPCT_COEFFS,1,3)+G135*INDEX(TWOPTPCT_COEFFS,1,4)+L135*INDEX(TWOPTPCT_COEFFS,1,5)+AB139*AB141</f>
        <v>#N/A</v>
      </c>
      <c r="AH136" s="223" t="e">
        <f ca="1">INDEX(FTA_COEFFS,1,1)+O136*INDEX(FTA_COEFFS,1,2)+N135*INDEX(FTA_COEFFS,1,3)+(Q136+R136)*INDEX(FTA_COEFFS,1,4)+(Q135+R135)*INDEX(FTA_COEFFS,1,5)+M135*INDEX(FTA_COEFFS,1,6)+AC139*AC141</f>
        <v>#N/A</v>
      </c>
      <c r="AI136" s="223" t="e">
        <f ca="1">INDEX(FTPCT_COEFFS,1,1)+P136*INDEX(FTPCT_COEFFS,1,2)+F136*INDEX(FTPCT_COEFFS,1,3)+G135*INDEX(FTPCT_COEFFS,1,4)+AD139*AD141</f>
        <v>#N/A</v>
      </c>
      <c r="AJ136" s="338" t="e">
        <f t="shared" ca="1" si="225"/>
        <v>#N/A</v>
      </c>
      <c r="AK136" s="55"/>
      <c r="AL136" s="55"/>
      <c r="AM136" s="55"/>
      <c r="AN136" s="55"/>
      <c r="AO136" s="55"/>
      <c r="AP136" s="55"/>
      <c r="AQ136" s="55"/>
      <c r="AR136" s="55"/>
    </row>
    <row r="137" spans="1:45" x14ac:dyDescent="0.3">
      <c r="A137" s="54" t="e">
        <f ca="1">IF(D135&gt;(D136+(AVERAGE(V135,W135)-AVERAGE(V136,W136))/2)+2.5,C135,IF(D136&gt;(D135+(AVERAGE(V136,W136)-AVERAGE(V135,W135))/2)+2.5,C136,"Close"))</f>
        <v>#N/A</v>
      </c>
      <c r="B137" s="64" t="e">
        <f ca="1">IF(D136&gt;D135,C136,C135)</f>
        <v>#N/A</v>
      </c>
      <c r="D137" s="56"/>
      <c r="X137" s="55"/>
      <c r="Y137" s="55"/>
      <c r="Z137" s="55"/>
      <c r="AA137" s="55"/>
      <c r="AB137" s="55"/>
      <c r="AC137" s="337"/>
      <c r="AD137" s="337"/>
      <c r="AE137" s="337"/>
      <c r="AF137" s="337"/>
      <c r="AG137" s="337"/>
      <c r="AH137" s="337"/>
      <c r="AI137" s="337"/>
      <c r="AJ137" s="337"/>
      <c r="AK137" s="337"/>
      <c r="AL137" s="337"/>
      <c r="AM137" s="55"/>
      <c r="AN137" s="55"/>
      <c r="AO137" s="55"/>
      <c r="AP137" s="55"/>
      <c r="AQ137" s="55"/>
      <c r="AR137" s="55"/>
      <c r="AS137" s="55"/>
    </row>
    <row r="138" spans="1:45" x14ac:dyDescent="0.3">
      <c r="X138" s="54" t="s">
        <v>1305</v>
      </c>
      <c r="Y138" s="54" t="s">
        <v>128</v>
      </c>
      <c r="Z138" s="54" t="s">
        <v>157</v>
      </c>
      <c r="AA138" s="54" t="s">
        <v>151</v>
      </c>
      <c r="AB138" s="54" t="s">
        <v>1327</v>
      </c>
      <c r="AC138" s="54" t="s">
        <v>129</v>
      </c>
      <c r="AD138" s="54" t="s">
        <v>116</v>
      </c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</row>
    <row r="139" spans="1:45" x14ac:dyDescent="0.3">
      <c r="X139" s="54"/>
      <c r="Y139" s="54">
        <f t="shared" ref="Y139:AD139" si="228">Y132</f>
        <v>6.4436999999999998</v>
      </c>
      <c r="Z139" s="54">
        <f t="shared" si="228"/>
        <v>4.9371</v>
      </c>
      <c r="AA139" s="54">
        <f t="shared" si="228"/>
        <v>11.350300000000001</v>
      </c>
      <c r="AB139" s="54">
        <f t="shared" si="228"/>
        <v>7.1900000000000006E-2</v>
      </c>
      <c r="AC139" s="54">
        <f t="shared" si="228"/>
        <v>6.2766000000000002</v>
      </c>
      <c r="AD139" s="54">
        <f t="shared" si="228"/>
        <v>11.042999999999999</v>
      </c>
      <c r="AE139" s="54"/>
      <c r="AF139" s="336"/>
      <c r="AG139" s="336"/>
      <c r="AH139" s="336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</row>
    <row r="140" spans="1:45" x14ac:dyDescent="0.3">
      <c r="D140" s="56"/>
      <c r="X140" s="336"/>
      <c r="Y140" s="336">
        <f t="shared" ca="1" si="120"/>
        <v>-1.4527516999687822</v>
      </c>
      <c r="Z140" s="336">
        <f t="shared" ca="1" si="120"/>
        <v>-1.0178106584223876</v>
      </c>
      <c r="AA140" s="336">
        <f t="shared" ca="1" si="120"/>
        <v>-8.3405450602266146E-2</v>
      </c>
      <c r="AB140" s="336">
        <f t="shared" ca="1" si="120"/>
        <v>0.13656899087139865</v>
      </c>
      <c r="AC140" s="336">
        <f t="shared" ca="1" si="120"/>
        <v>1.1051967965674441E-3</v>
      </c>
      <c r="AD140" s="336">
        <f t="shared" ca="1" si="120"/>
        <v>0.49694821940347</v>
      </c>
      <c r="AE140" s="336"/>
      <c r="AF140" s="336"/>
      <c r="AG140" s="336"/>
      <c r="AH140" s="336"/>
      <c r="AI140" s="54"/>
      <c r="AJ140" s="54"/>
      <c r="AK140" s="54"/>
      <c r="AL140" s="336"/>
      <c r="AM140" s="336"/>
      <c r="AN140" s="336"/>
      <c r="AO140" s="336"/>
      <c r="AP140" s="54"/>
      <c r="AQ140" s="336"/>
      <c r="AR140" s="336"/>
      <c r="AS140" s="336"/>
    </row>
    <row r="141" spans="1:45" x14ac:dyDescent="0.3">
      <c r="C141" s="54"/>
      <c r="D141" s="56"/>
      <c r="Y141" s="336">
        <f t="shared" ca="1" si="120"/>
        <v>0.59390794277824766</v>
      </c>
      <c r="Z141" s="336">
        <f t="shared" ca="1" si="120"/>
        <v>-1.1994874681216516</v>
      </c>
      <c r="AA141" s="336">
        <f t="shared" ca="1" si="120"/>
        <v>8.8546304177851464E-4</v>
      </c>
      <c r="AB141" s="336">
        <f t="shared" ca="1" si="120"/>
        <v>0.42747853530978747</v>
      </c>
      <c r="AC141" s="336">
        <f t="shared" ca="1" si="120"/>
        <v>3.911053023520873E-3</v>
      </c>
      <c r="AD141" s="336">
        <f t="shared" ca="1" si="120"/>
        <v>1.1721706639506553</v>
      </c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</row>
    <row r="142" spans="1:45" x14ac:dyDescent="0.3">
      <c r="B142" s="54" t="s">
        <v>172</v>
      </c>
      <c r="C142" s="53">
        <f>C135</f>
        <v>0</v>
      </c>
      <c r="D142" s="56" t="e">
        <f t="shared" ref="D142:D143" ca="1" si="229">AJ142</f>
        <v>#N/A</v>
      </c>
      <c r="E142" s="52" t="e">
        <f t="shared" ref="E142:W142" si="230">E135</f>
        <v>#N/A</v>
      </c>
      <c r="F142" s="52" t="e">
        <f t="shared" si="230"/>
        <v>#N/A</v>
      </c>
      <c r="G142" s="52" t="e">
        <f t="shared" si="230"/>
        <v>#N/A</v>
      </c>
      <c r="H142" s="52" t="e">
        <f t="shared" si="230"/>
        <v>#N/A</v>
      </c>
      <c r="I142" s="52" t="e">
        <f t="shared" si="230"/>
        <v>#N/A</v>
      </c>
      <c r="J142" s="52" t="e">
        <f t="shared" si="230"/>
        <v>#N/A</v>
      </c>
      <c r="K142" s="52" t="e">
        <f t="shared" si="230"/>
        <v>#N/A</v>
      </c>
      <c r="L142" s="52" t="e">
        <f t="shared" si="230"/>
        <v>#N/A</v>
      </c>
      <c r="M142" s="52" t="e">
        <f t="shared" si="230"/>
        <v>#N/A</v>
      </c>
      <c r="N142" s="52" t="e">
        <f t="shared" si="230"/>
        <v>#N/A</v>
      </c>
      <c r="O142" s="52" t="e">
        <f t="shared" si="230"/>
        <v>#N/A</v>
      </c>
      <c r="P142" s="52" t="e">
        <f t="shared" si="230"/>
        <v>#N/A</v>
      </c>
      <c r="Q142" s="52" t="e">
        <f t="shared" si="230"/>
        <v>#N/A</v>
      </c>
      <c r="R142" s="52" t="e">
        <f t="shared" si="230"/>
        <v>#N/A</v>
      </c>
      <c r="S142" s="52" t="e">
        <f t="shared" si="230"/>
        <v>#N/A</v>
      </c>
      <c r="T142" s="52" t="e">
        <f t="shared" si="230"/>
        <v>#N/A</v>
      </c>
      <c r="U142" s="52" t="e">
        <f t="shared" si="230"/>
        <v>#N/A</v>
      </c>
      <c r="V142" s="52" t="e">
        <f t="shared" si="230"/>
        <v>#N/A</v>
      </c>
      <c r="W142" s="52" t="e">
        <f t="shared" si="230"/>
        <v>#N/A</v>
      </c>
      <c r="X142" s="55" t="e">
        <f t="shared" ref="X142:X143" si="231">(H142-(O142*P142)/100-3*(J142*K142)/100)/2</f>
        <v>#N/A</v>
      </c>
      <c r="Y142" s="55" t="e">
        <f t="shared" ref="Y142:Y143" si="232">SUM(X142,(J142*K142/100))/(F142/100)</f>
        <v>#N/A</v>
      </c>
      <c r="Z142" s="55" t="e">
        <f t="shared" ref="Z142" si="233">U142*0.5+U143*0.5</f>
        <v>#N/A</v>
      </c>
      <c r="AA142" s="55" t="e">
        <f t="shared" ref="AA142:AA143" si="234">J142/Y142</f>
        <v>#N/A</v>
      </c>
      <c r="AB142" s="336" t="e">
        <f t="shared" ref="AB142:AB143" si="235">X142/(Y142-J142)</f>
        <v>#N/A</v>
      </c>
      <c r="AC142" s="223" t="e">
        <f ca="1">INDEX(FGA_COEFFS,1,1)+Z142*INDEX(FGA_COEFFS,1,2)+Y142*INDEX(FGA_COEFFS,1,3)+R142*INDEX(FGA_COEFFS,1,4)+Q143*INDEX(FGA_COEFFS,1,5)+S142*INDEX(FGA_COEFFS,1,6)+T143*INDEX(FGA_COEFFS,1,7)+M143*INDEX(FGA_COEFFS,1,8)+Y146*Y147</f>
        <v>#N/A</v>
      </c>
      <c r="AD142" s="223" t="e">
        <f ca="1">INDEX(THREEPTA_COEFFS,1,1)+AC142*INDEX(THREEPTA_COEFFS,1,2)+J142*INDEX(THREEPTA_COEFFS,1,3)+AA142*INDEX(THREEPTA_COEFFS,1,4)+K142*INDEX(THREEPTA_COEFFS,1,5)+L143*INDEX(THREEPTA_COEFFS,1,6)+Z146*Z147</f>
        <v>#N/A</v>
      </c>
      <c r="AE142" s="223" t="e">
        <f ca="1">INDEX(THREEPTPCT_COEFFS,1,1)+K142*INDEX(THREEPTPCT_COEFFS,1,2)+L143*INDEX(THREEPTPCT_COEFFS,1,3)+AA146*AA147</f>
        <v>#N/A</v>
      </c>
      <c r="AF142" s="55" t="e">
        <f t="shared" ref="AF142:AF143" ca="1" si="236">AC142-AD142</f>
        <v>#N/A</v>
      </c>
      <c r="AG142" s="223" t="e">
        <f ca="1">INDEX(TWOPTPCT_COEFFS,1,1)+AB142*INDEX(TWOPTPCT_COEFFS,1,2)+I143*INDEX(TWOPTPCT_COEFFS,1,3)+G143*INDEX(TWOPTPCT_COEFFS,1,4)+L143*INDEX(TWOPTPCT_COEFFS,1,5)+AB146*AB147</f>
        <v>#N/A</v>
      </c>
      <c r="AH142" s="223" t="e">
        <f ca="1">INDEX(FTA_COEFFS,1,1)+O142*INDEX(FTA_COEFFS,1,2)+N143*INDEX(FTA_COEFFS,1,3)+(Q142+R142)*INDEX(FTA_COEFFS,1,4)+(Q143+R143)*INDEX(FTA_COEFFS,1,5)+M143*INDEX(FTA_COEFFS,1,6)+AC146*AC147</f>
        <v>#N/A</v>
      </c>
      <c r="AI142" s="223" t="e">
        <f ca="1">INDEX(FTPCT_COEFFS,1,1)+P142*INDEX(FTPCT_COEFFS,1,2)+F142*INDEX(FTPCT_COEFFS,1,3)+G143*INDEX(FTPCT_COEFFS,1,4)+AD146*AD147</f>
        <v>#N/A</v>
      </c>
      <c r="AJ142" s="338" t="e">
        <f t="shared" ref="AJ142:AJ143" ca="1" si="237">AD142*AE142/100+AF142*AG142+AH142*AI142/100</f>
        <v>#N/A</v>
      </c>
      <c r="AK142" s="55"/>
      <c r="AL142" s="55"/>
      <c r="AM142" s="55"/>
      <c r="AN142" s="55"/>
      <c r="AO142" s="55"/>
      <c r="AP142" s="55"/>
      <c r="AQ142" s="55"/>
      <c r="AR142" s="55"/>
    </row>
    <row r="143" spans="1:45" x14ac:dyDescent="0.3">
      <c r="B143" s="54" t="s">
        <v>175</v>
      </c>
      <c r="C143" s="54">
        <f>C136</f>
        <v>0</v>
      </c>
      <c r="D143" s="56" t="e">
        <f t="shared" ca="1" si="229"/>
        <v>#N/A</v>
      </c>
      <c r="E143" s="52" t="e">
        <f t="shared" ref="E143:W143" si="238">E136</f>
        <v>#N/A</v>
      </c>
      <c r="F143" s="52" t="e">
        <f t="shared" si="238"/>
        <v>#N/A</v>
      </c>
      <c r="G143" s="52" t="e">
        <f t="shared" si="238"/>
        <v>#N/A</v>
      </c>
      <c r="H143" s="52" t="e">
        <f t="shared" si="238"/>
        <v>#N/A</v>
      </c>
      <c r="I143" s="52" t="e">
        <f t="shared" si="238"/>
        <v>#N/A</v>
      </c>
      <c r="J143" s="52" t="e">
        <f t="shared" si="238"/>
        <v>#N/A</v>
      </c>
      <c r="K143" s="52" t="e">
        <f t="shared" si="238"/>
        <v>#N/A</v>
      </c>
      <c r="L143" s="52" t="e">
        <f t="shared" si="238"/>
        <v>#N/A</v>
      </c>
      <c r="M143" s="52" t="e">
        <f t="shared" si="238"/>
        <v>#N/A</v>
      </c>
      <c r="N143" s="52" t="e">
        <f t="shared" si="238"/>
        <v>#N/A</v>
      </c>
      <c r="O143" s="52" t="e">
        <f t="shared" si="238"/>
        <v>#N/A</v>
      </c>
      <c r="P143" s="52" t="e">
        <f t="shared" si="238"/>
        <v>#N/A</v>
      </c>
      <c r="Q143" s="52" t="e">
        <f t="shared" si="238"/>
        <v>#N/A</v>
      </c>
      <c r="R143" s="52" t="e">
        <f t="shared" si="238"/>
        <v>#N/A</v>
      </c>
      <c r="S143" s="52" t="e">
        <f t="shared" si="238"/>
        <v>#N/A</v>
      </c>
      <c r="T143" s="52" t="e">
        <f t="shared" si="238"/>
        <v>#N/A</v>
      </c>
      <c r="U143" s="52" t="e">
        <f t="shared" si="238"/>
        <v>#N/A</v>
      </c>
      <c r="V143" s="52" t="e">
        <f t="shared" si="238"/>
        <v>#N/A</v>
      </c>
      <c r="W143" s="52" t="e">
        <f t="shared" si="238"/>
        <v>#N/A</v>
      </c>
      <c r="X143" s="55" t="e">
        <f t="shared" si="231"/>
        <v>#N/A</v>
      </c>
      <c r="Y143" s="55" t="e">
        <f t="shared" si="232"/>
        <v>#N/A</v>
      </c>
      <c r="Z143" s="55" t="e">
        <f t="shared" ref="Z143" si="239">Z142</f>
        <v>#N/A</v>
      </c>
      <c r="AA143" s="55" t="e">
        <f t="shared" si="234"/>
        <v>#N/A</v>
      </c>
      <c r="AB143" s="336" t="e">
        <f t="shared" si="235"/>
        <v>#N/A</v>
      </c>
      <c r="AC143" s="223" t="e">
        <f ca="1">INDEX(FGA_COEFFS,1,1)+Z143*INDEX(FGA_COEFFS,1,2)+Y143*INDEX(FGA_COEFFS,1,3)+R143*INDEX(FGA_COEFFS,1,4)+Q142*INDEX(FGA_COEFFS,1,5)+S143*INDEX(FGA_COEFFS,1,6)+T142*INDEX(FGA_COEFFS,1,7)+M142*INDEX(FGA_COEFFS,1,8)+Y146*Y148</f>
        <v>#N/A</v>
      </c>
      <c r="AD143" s="223" t="e">
        <f ca="1">INDEX(THREEPTA_COEFFS,1,1)+AC143*INDEX(THREEPTA_COEFFS,1,2)+J143*INDEX(THREEPTA_COEFFS,1,3)+AA143*INDEX(THREEPTA_COEFFS,1,4)+K143*INDEX(THREEPTA_COEFFS,1,5)+L142*INDEX(THREEPTA_COEFFS,1,6)+Z146*Z148</f>
        <v>#N/A</v>
      </c>
      <c r="AE143" s="223" t="e">
        <f ca="1">INDEX(THREEPTPCT_COEFFS,1,1)+K143*INDEX(THREEPTPCT_COEFFS,1,2)+L142*INDEX(THREEPTPCT_COEFFS,1,3)+AA146*AA148</f>
        <v>#N/A</v>
      </c>
      <c r="AF143" s="55" t="e">
        <f t="shared" ca="1" si="236"/>
        <v>#N/A</v>
      </c>
      <c r="AG143" s="223" t="e">
        <f ca="1">INDEX(TWOPTPCT_COEFFS,1,1)+AB143*INDEX(TWOPTPCT_COEFFS,1,2)+I142*INDEX(TWOPTPCT_COEFFS,1,3)+G142*INDEX(TWOPTPCT_COEFFS,1,4)+L142*INDEX(TWOPTPCT_COEFFS,1,5)+AB146*AB148</f>
        <v>#N/A</v>
      </c>
      <c r="AH143" s="223" t="e">
        <f ca="1">INDEX(FTA_COEFFS,1,1)+O143*INDEX(FTA_COEFFS,1,2)+N142*INDEX(FTA_COEFFS,1,3)+(Q143+R143)*INDEX(FTA_COEFFS,1,4)+(Q142+R142)*INDEX(FTA_COEFFS,1,5)+M142*INDEX(FTA_COEFFS,1,6)+AC146*AC148</f>
        <v>#N/A</v>
      </c>
      <c r="AI143" s="223" t="e">
        <f ca="1">INDEX(FTPCT_COEFFS,1,1)+P143*INDEX(FTPCT_COEFFS,1,2)+F143*INDEX(FTPCT_COEFFS,1,3)+G142*INDEX(FTPCT_COEFFS,1,4)+AD146*AD148</f>
        <v>#N/A</v>
      </c>
      <c r="AJ143" s="338" t="e">
        <f t="shared" ca="1" si="237"/>
        <v>#N/A</v>
      </c>
      <c r="AK143" s="55"/>
      <c r="AL143" s="55"/>
      <c r="AM143" s="55"/>
      <c r="AN143" s="55"/>
      <c r="AO143" s="55"/>
      <c r="AP143" s="55"/>
      <c r="AQ143" s="55"/>
      <c r="AR143" s="55"/>
    </row>
    <row r="144" spans="1:45" x14ac:dyDescent="0.3">
      <c r="A144" s="54" t="e">
        <f ca="1">IF(D142&gt;(D143+(AVERAGE(V142,W142)-AVERAGE(V143,W143))/2)+2.5,C142,IF(D143&gt;(D142+(AVERAGE(V143,W143)-AVERAGE(V142,W142))/2)+2.5,C143,"Close"))</f>
        <v>#N/A</v>
      </c>
      <c r="B144" s="64" t="e">
        <f ca="1">IF(D143&gt;D142,C143,C142)</f>
        <v>#N/A</v>
      </c>
      <c r="D144" s="56"/>
      <c r="X144" s="55"/>
      <c r="Y144" s="55"/>
      <c r="Z144" s="55"/>
      <c r="AA144" s="55"/>
      <c r="AB144" s="55"/>
      <c r="AC144" s="337"/>
      <c r="AD144" s="337"/>
      <c r="AE144" s="337"/>
      <c r="AF144" s="337"/>
      <c r="AG144" s="337"/>
      <c r="AH144" s="337"/>
      <c r="AI144" s="337"/>
      <c r="AJ144" s="337"/>
      <c r="AK144" s="337"/>
      <c r="AL144" s="337"/>
      <c r="AM144" s="55"/>
      <c r="AN144" s="55"/>
      <c r="AO144" s="55"/>
      <c r="AP144" s="55"/>
      <c r="AQ144" s="55"/>
      <c r="AR144" s="55"/>
      <c r="AS144" s="55"/>
    </row>
    <row r="145" spans="1:45" x14ac:dyDescent="0.3">
      <c r="X145" s="54" t="s">
        <v>1305</v>
      </c>
      <c r="Y145" s="54" t="s">
        <v>128</v>
      </c>
      <c r="Z145" s="54" t="s">
        <v>157</v>
      </c>
      <c r="AA145" s="54" t="s">
        <v>151</v>
      </c>
      <c r="AB145" s="54" t="s">
        <v>1327</v>
      </c>
      <c r="AC145" s="54" t="s">
        <v>129</v>
      </c>
      <c r="AD145" s="54" t="s">
        <v>116</v>
      </c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</row>
    <row r="146" spans="1:45" x14ac:dyDescent="0.3">
      <c r="X146" s="54"/>
      <c r="Y146" s="54">
        <f t="shared" ref="Y146:AD146" si="240">Y139</f>
        <v>6.4436999999999998</v>
      </c>
      <c r="Z146" s="54">
        <f t="shared" si="240"/>
        <v>4.9371</v>
      </c>
      <c r="AA146" s="54">
        <f t="shared" si="240"/>
        <v>11.350300000000001</v>
      </c>
      <c r="AB146" s="54">
        <f t="shared" si="240"/>
        <v>7.1900000000000006E-2</v>
      </c>
      <c r="AC146" s="54">
        <f t="shared" si="240"/>
        <v>6.2766000000000002</v>
      </c>
      <c r="AD146" s="54">
        <f t="shared" si="240"/>
        <v>11.042999999999999</v>
      </c>
      <c r="AE146" s="54"/>
      <c r="AF146" s="336"/>
      <c r="AG146" s="336"/>
      <c r="AH146" s="336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</row>
    <row r="147" spans="1:45" x14ac:dyDescent="0.3">
      <c r="D147" s="56"/>
      <c r="X147" s="336"/>
      <c r="Y147" s="336">
        <f t="shared" ref="Y147:AD210" ca="1" si="241">1.5*RAND()^2*IF(RAND()&gt;0.5,1,-1)</f>
        <v>-0.34900605056739653</v>
      </c>
      <c r="Z147" s="336">
        <f t="shared" ca="1" si="241"/>
        <v>0.75726418878447721</v>
      </c>
      <c r="AA147" s="336">
        <f t="shared" ca="1" si="241"/>
        <v>1.1327021789361404</v>
      </c>
      <c r="AB147" s="336">
        <f t="shared" ca="1" si="241"/>
        <v>3.195778147819725E-2</v>
      </c>
      <c r="AC147" s="336">
        <f t="shared" ca="1" si="241"/>
        <v>-1.2053626721987329</v>
      </c>
      <c r="AD147" s="336">
        <f t="shared" ca="1" si="241"/>
        <v>0.67677337933329795</v>
      </c>
      <c r="AE147" s="336"/>
      <c r="AF147" s="336"/>
      <c r="AG147" s="336"/>
      <c r="AH147" s="336"/>
      <c r="AI147" s="54"/>
      <c r="AJ147" s="54"/>
      <c r="AK147" s="54"/>
      <c r="AL147" s="336"/>
      <c r="AM147" s="336"/>
      <c r="AN147" s="336"/>
      <c r="AO147" s="336"/>
      <c r="AP147" s="54"/>
      <c r="AQ147" s="336"/>
      <c r="AR147" s="336"/>
      <c r="AS147" s="336"/>
    </row>
    <row r="148" spans="1:45" x14ac:dyDescent="0.3">
      <c r="C148" s="54"/>
      <c r="D148" s="56"/>
      <c r="Y148" s="336">
        <f t="shared" ca="1" si="241"/>
        <v>0.68698581873302533</v>
      </c>
      <c r="Z148" s="336">
        <f t="shared" ca="1" si="241"/>
        <v>-2.7551077341283106E-2</v>
      </c>
      <c r="AA148" s="336">
        <f t="shared" ca="1" si="241"/>
        <v>0.62232134674959716</v>
      </c>
      <c r="AB148" s="336">
        <f t="shared" ca="1" si="241"/>
        <v>-0.31941984663384515</v>
      </c>
      <c r="AC148" s="336">
        <f t="shared" ca="1" si="241"/>
        <v>-1.1646672646081824</v>
      </c>
      <c r="AD148" s="336">
        <f t="shared" ca="1" si="241"/>
        <v>-1.3965399302215336</v>
      </c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</row>
    <row r="149" spans="1:45" x14ac:dyDescent="0.3">
      <c r="B149" s="54" t="s">
        <v>172</v>
      </c>
      <c r="C149" s="53">
        <f>C142</f>
        <v>0</v>
      </c>
      <c r="D149" s="56" t="e">
        <f t="shared" ref="D149:D150" ca="1" si="242">AJ149</f>
        <v>#N/A</v>
      </c>
      <c r="E149" s="52" t="e">
        <f t="shared" ref="E149:W149" si="243">E142</f>
        <v>#N/A</v>
      </c>
      <c r="F149" s="52" t="e">
        <f t="shared" si="243"/>
        <v>#N/A</v>
      </c>
      <c r="G149" s="52" t="e">
        <f t="shared" si="243"/>
        <v>#N/A</v>
      </c>
      <c r="H149" s="52" t="e">
        <f t="shared" si="243"/>
        <v>#N/A</v>
      </c>
      <c r="I149" s="52" t="e">
        <f t="shared" si="243"/>
        <v>#N/A</v>
      </c>
      <c r="J149" s="52" t="e">
        <f t="shared" si="243"/>
        <v>#N/A</v>
      </c>
      <c r="K149" s="52" t="e">
        <f t="shared" si="243"/>
        <v>#N/A</v>
      </c>
      <c r="L149" s="52" t="e">
        <f t="shared" si="243"/>
        <v>#N/A</v>
      </c>
      <c r="M149" s="52" t="e">
        <f t="shared" si="243"/>
        <v>#N/A</v>
      </c>
      <c r="N149" s="52" t="e">
        <f t="shared" si="243"/>
        <v>#N/A</v>
      </c>
      <c r="O149" s="52" t="e">
        <f t="shared" si="243"/>
        <v>#N/A</v>
      </c>
      <c r="P149" s="52" t="e">
        <f t="shared" si="243"/>
        <v>#N/A</v>
      </c>
      <c r="Q149" s="52" t="e">
        <f t="shared" si="243"/>
        <v>#N/A</v>
      </c>
      <c r="R149" s="52" t="e">
        <f t="shared" si="243"/>
        <v>#N/A</v>
      </c>
      <c r="S149" s="52" t="e">
        <f t="shared" si="243"/>
        <v>#N/A</v>
      </c>
      <c r="T149" s="52" t="e">
        <f t="shared" si="243"/>
        <v>#N/A</v>
      </c>
      <c r="U149" s="52" t="e">
        <f t="shared" si="243"/>
        <v>#N/A</v>
      </c>
      <c r="V149" s="52" t="e">
        <f t="shared" si="243"/>
        <v>#N/A</v>
      </c>
      <c r="W149" s="52" t="e">
        <f t="shared" si="243"/>
        <v>#N/A</v>
      </c>
      <c r="X149" s="55" t="e">
        <f t="shared" ref="X149:X150" si="244">(H149-(O149*P149)/100-3*(J149*K149)/100)/2</f>
        <v>#N/A</v>
      </c>
      <c r="Y149" s="55" t="e">
        <f t="shared" ref="Y149:Y150" si="245">SUM(X149,(J149*K149/100))/(F149/100)</f>
        <v>#N/A</v>
      </c>
      <c r="Z149" s="55" t="e">
        <f t="shared" ref="Z149" si="246">U149*0.5+U150*0.5</f>
        <v>#N/A</v>
      </c>
      <c r="AA149" s="55" t="e">
        <f t="shared" ref="AA149:AA150" si="247">J149/Y149</f>
        <v>#N/A</v>
      </c>
      <c r="AB149" s="336" t="e">
        <f t="shared" ref="AB149:AB150" si="248">X149/(Y149-J149)</f>
        <v>#N/A</v>
      </c>
      <c r="AC149" s="223" t="e">
        <f ca="1">INDEX(FGA_COEFFS,1,1)+Z149*INDEX(FGA_COEFFS,1,2)+Y149*INDEX(FGA_COEFFS,1,3)+R149*INDEX(FGA_COEFFS,1,4)+Q150*INDEX(FGA_COEFFS,1,5)+S149*INDEX(FGA_COEFFS,1,6)+T150*INDEX(FGA_COEFFS,1,7)+M150*INDEX(FGA_COEFFS,1,8)+Y153*Y154</f>
        <v>#N/A</v>
      </c>
      <c r="AD149" s="223" t="e">
        <f ca="1">INDEX(THREEPTA_COEFFS,1,1)+AC149*INDEX(THREEPTA_COEFFS,1,2)+J149*INDEX(THREEPTA_COEFFS,1,3)+AA149*INDEX(THREEPTA_COEFFS,1,4)+K149*INDEX(THREEPTA_COEFFS,1,5)+L150*INDEX(THREEPTA_COEFFS,1,6)+Z153*Z154</f>
        <v>#N/A</v>
      </c>
      <c r="AE149" s="223" t="e">
        <f ca="1">INDEX(THREEPTPCT_COEFFS,1,1)+K149*INDEX(THREEPTPCT_COEFFS,1,2)+L150*INDEX(THREEPTPCT_COEFFS,1,3)+AA153*AA154</f>
        <v>#N/A</v>
      </c>
      <c r="AF149" s="55" t="e">
        <f t="shared" ref="AF149:AF150" ca="1" si="249">AC149-AD149</f>
        <v>#N/A</v>
      </c>
      <c r="AG149" s="223" t="e">
        <f ca="1">INDEX(TWOPTPCT_COEFFS,1,1)+AB149*INDEX(TWOPTPCT_COEFFS,1,2)+I150*INDEX(TWOPTPCT_COEFFS,1,3)+G150*INDEX(TWOPTPCT_COEFFS,1,4)+L150*INDEX(TWOPTPCT_COEFFS,1,5)+AB153*AB154</f>
        <v>#N/A</v>
      </c>
      <c r="AH149" s="223" t="e">
        <f ca="1">INDEX(FTA_COEFFS,1,1)+O149*INDEX(FTA_COEFFS,1,2)+N150*INDEX(FTA_COEFFS,1,3)+(Q149+R149)*INDEX(FTA_COEFFS,1,4)+(Q150+R150)*INDEX(FTA_COEFFS,1,5)+M150*INDEX(FTA_COEFFS,1,6)+AC153*AC154</f>
        <v>#N/A</v>
      </c>
      <c r="AI149" s="223" t="e">
        <f ca="1">INDEX(FTPCT_COEFFS,1,1)+P149*INDEX(FTPCT_COEFFS,1,2)+F149*INDEX(FTPCT_COEFFS,1,3)+G150*INDEX(FTPCT_COEFFS,1,4)+AD153*AD154</f>
        <v>#N/A</v>
      </c>
      <c r="AJ149" s="338" t="e">
        <f t="shared" ref="AJ149:AJ150" ca="1" si="250">AD149*AE149/100+AF149*AG149+AH149*AI149/100</f>
        <v>#N/A</v>
      </c>
      <c r="AK149" s="55"/>
      <c r="AL149" s="55"/>
      <c r="AM149" s="55"/>
      <c r="AN149" s="55"/>
      <c r="AO149" s="55"/>
      <c r="AP149" s="55"/>
      <c r="AQ149" s="55"/>
      <c r="AR149" s="55"/>
    </row>
    <row r="150" spans="1:45" x14ac:dyDescent="0.3">
      <c r="B150" s="54" t="s">
        <v>175</v>
      </c>
      <c r="C150" s="54">
        <f>C143</f>
        <v>0</v>
      </c>
      <c r="D150" s="56" t="e">
        <f t="shared" ca="1" si="242"/>
        <v>#N/A</v>
      </c>
      <c r="E150" s="52" t="e">
        <f t="shared" ref="E150:W150" si="251">E143</f>
        <v>#N/A</v>
      </c>
      <c r="F150" s="52" t="e">
        <f t="shared" si="251"/>
        <v>#N/A</v>
      </c>
      <c r="G150" s="52" t="e">
        <f t="shared" si="251"/>
        <v>#N/A</v>
      </c>
      <c r="H150" s="52" t="e">
        <f t="shared" si="251"/>
        <v>#N/A</v>
      </c>
      <c r="I150" s="52" t="e">
        <f t="shared" si="251"/>
        <v>#N/A</v>
      </c>
      <c r="J150" s="52" t="e">
        <f t="shared" si="251"/>
        <v>#N/A</v>
      </c>
      <c r="K150" s="52" t="e">
        <f t="shared" si="251"/>
        <v>#N/A</v>
      </c>
      <c r="L150" s="52" t="e">
        <f t="shared" si="251"/>
        <v>#N/A</v>
      </c>
      <c r="M150" s="52" t="e">
        <f t="shared" si="251"/>
        <v>#N/A</v>
      </c>
      <c r="N150" s="52" t="e">
        <f t="shared" si="251"/>
        <v>#N/A</v>
      </c>
      <c r="O150" s="52" t="e">
        <f t="shared" si="251"/>
        <v>#N/A</v>
      </c>
      <c r="P150" s="52" t="e">
        <f t="shared" si="251"/>
        <v>#N/A</v>
      </c>
      <c r="Q150" s="52" t="e">
        <f t="shared" si="251"/>
        <v>#N/A</v>
      </c>
      <c r="R150" s="52" t="e">
        <f t="shared" si="251"/>
        <v>#N/A</v>
      </c>
      <c r="S150" s="52" t="e">
        <f t="shared" si="251"/>
        <v>#N/A</v>
      </c>
      <c r="T150" s="52" t="e">
        <f t="shared" si="251"/>
        <v>#N/A</v>
      </c>
      <c r="U150" s="52" t="e">
        <f t="shared" si="251"/>
        <v>#N/A</v>
      </c>
      <c r="V150" s="52" t="e">
        <f t="shared" si="251"/>
        <v>#N/A</v>
      </c>
      <c r="W150" s="52" t="e">
        <f t="shared" si="251"/>
        <v>#N/A</v>
      </c>
      <c r="X150" s="55" t="e">
        <f t="shared" si="244"/>
        <v>#N/A</v>
      </c>
      <c r="Y150" s="55" t="e">
        <f t="shared" si="245"/>
        <v>#N/A</v>
      </c>
      <c r="Z150" s="55" t="e">
        <f t="shared" ref="Z150" si="252">Z149</f>
        <v>#N/A</v>
      </c>
      <c r="AA150" s="55" t="e">
        <f t="shared" si="247"/>
        <v>#N/A</v>
      </c>
      <c r="AB150" s="336" t="e">
        <f t="shared" si="248"/>
        <v>#N/A</v>
      </c>
      <c r="AC150" s="223" t="e">
        <f ca="1">INDEX(FGA_COEFFS,1,1)+Z150*INDEX(FGA_COEFFS,1,2)+Y150*INDEX(FGA_COEFFS,1,3)+R150*INDEX(FGA_COEFFS,1,4)+Q149*INDEX(FGA_COEFFS,1,5)+S150*INDEX(FGA_COEFFS,1,6)+T149*INDEX(FGA_COEFFS,1,7)+M149*INDEX(FGA_COEFFS,1,8)+Y153*Y155</f>
        <v>#N/A</v>
      </c>
      <c r="AD150" s="223" t="e">
        <f ca="1">INDEX(THREEPTA_COEFFS,1,1)+AC150*INDEX(THREEPTA_COEFFS,1,2)+J150*INDEX(THREEPTA_COEFFS,1,3)+AA150*INDEX(THREEPTA_COEFFS,1,4)+K150*INDEX(THREEPTA_COEFFS,1,5)+L149*INDEX(THREEPTA_COEFFS,1,6)+Z153*Z155</f>
        <v>#N/A</v>
      </c>
      <c r="AE150" s="223" t="e">
        <f ca="1">INDEX(THREEPTPCT_COEFFS,1,1)+K150*INDEX(THREEPTPCT_COEFFS,1,2)+L149*INDEX(THREEPTPCT_COEFFS,1,3)+AA153*AA155</f>
        <v>#N/A</v>
      </c>
      <c r="AF150" s="55" t="e">
        <f t="shared" ca="1" si="249"/>
        <v>#N/A</v>
      </c>
      <c r="AG150" s="223" t="e">
        <f ca="1">INDEX(TWOPTPCT_COEFFS,1,1)+AB150*INDEX(TWOPTPCT_COEFFS,1,2)+I149*INDEX(TWOPTPCT_COEFFS,1,3)+G149*INDEX(TWOPTPCT_COEFFS,1,4)+L149*INDEX(TWOPTPCT_COEFFS,1,5)+AB153*AB155</f>
        <v>#N/A</v>
      </c>
      <c r="AH150" s="223" t="e">
        <f ca="1">INDEX(FTA_COEFFS,1,1)+O150*INDEX(FTA_COEFFS,1,2)+N149*INDEX(FTA_COEFFS,1,3)+(Q150+R150)*INDEX(FTA_COEFFS,1,4)+(Q149+R149)*INDEX(FTA_COEFFS,1,5)+M149*INDEX(FTA_COEFFS,1,6)+AC153*AC155</f>
        <v>#N/A</v>
      </c>
      <c r="AI150" s="223" t="e">
        <f ca="1">INDEX(FTPCT_COEFFS,1,1)+P150*INDEX(FTPCT_COEFFS,1,2)+F150*INDEX(FTPCT_COEFFS,1,3)+G149*INDEX(FTPCT_COEFFS,1,4)+AD153*AD155</f>
        <v>#N/A</v>
      </c>
      <c r="AJ150" s="338" t="e">
        <f t="shared" ca="1" si="250"/>
        <v>#N/A</v>
      </c>
      <c r="AK150" s="55"/>
      <c r="AL150" s="55"/>
      <c r="AM150" s="55"/>
      <c r="AN150" s="55"/>
      <c r="AO150" s="55"/>
      <c r="AP150" s="55"/>
      <c r="AQ150" s="55"/>
      <c r="AR150" s="55"/>
    </row>
    <row r="151" spans="1:45" x14ac:dyDescent="0.3">
      <c r="A151" s="54" t="e">
        <f ca="1">IF(D149&gt;(D150+(AVERAGE(V149,W149)-AVERAGE(V150,W150))/2)+2.5,C149,IF(D150&gt;(D149+(AVERAGE(V150,W150)-AVERAGE(V149,W149))/2)+2.5,C150,"Close"))</f>
        <v>#N/A</v>
      </c>
      <c r="B151" s="64" t="e">
        <f ca="1">IF(D150&gt;D149,C150,C149)</f>
        <v>#N/A</v>
      </c>
      <c r="D151" s="56"/>
      <c r="X151" s="55"/>
      <c r="Y151" s="55"/>
      <c r="Z151" s="55"/>
      <c r="AA151" s="55"/>
      <c r="AB151" s="55"/>
      <c r="AC151" s="337"/>
      <c r="AD151" s="337"/>
      <c r="AE151" s="337"/>
      <c r="AF151" s="337"/>
      <c r="AG151" s="337"/>
      <c r="AH151" s="337"/>
      <c r="AI151" s="337"/>
      <c r="AJ151" s="337"/>
      <c r="AK151" s="337"/>
      <c r="AL151" s="337"/>
      <c r="AM151" s="55"/>
      <c r="AN151" s="55"/>
      <c r="AO151" s="55"/>
      <c r="AP151" s="55"/>
      <c r="AQ151" s="55"/>
      <c r="AR151" s="55"/>
      <c r="AS151" s="55"/>
    </row>
    <row r="152" spans="1:45" x14ac:dyDescent="0.3">
      <c r="X152" s="54" t="s">
        <v>1305</v>
      </c>
      <c r="Y152" s="54" t="s">
        <v>128</v>
      </c>
      <c r="Z152" s="54" t="s">
        <v>157</v>
      </c>
      <c r="AA152" s="54" t="s">
        <v>151</v>
      </c>
      <c r="AB152" s="54" t="s">
        <v>1327</v>
      </c>
      <c r="AC152" s="54" t="s">
        <v>129</v>
      </c>
      <c r="AD152" s="54" t="s">
        <v>116</v>
      </c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</row>
    <row r="153" spans="1:45" x14ac:dyDescent="0.3">
      <c r="X153" s="54"/>
      <c r="Y153" s="54">
        <f t="shared" ref="Y153:AD153" si="253">Y146</f>
        <v>6.4436999999999998</v>
      </c>
      <c r="Z153" s="54">
        <f t="shared" si="253"/>
        <v>4.9371</v>
      </c>
      <c r="AA153" s="54">
        <f t="shared" si="253"/>
        <v>11.350300000000001</v>
      </c>
      <c r="AB153" s="54">
        <f t="shared" si="253"/>
        <v>7.1900000000000006E-2</v>
      </c>
      <c r="AC153" s="54">
        <f t="shared" si="253"/>
        <v>6.2766000000000002</v>
      </c>
      <c r="AD153" s="54">
        <f t="shared" si="253"/>
        <v>11.042999999999999</v>
      </c>
      <c r="AE153" s="54"/>
      <c r="AF153" s="336"/>
      <c r="AG153" s="336"/>
      <c r="AH153" s="336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</row>
    <row r="154" spans="1:45" x14ac:dyDescent="0.3">
      <c r="D154" s="56"/>
      <c r="X154" s="336"/>
      <c r="Y154" s="336">
        <f t="shared" ca="1" si="241"/>
        <v>3.1202456977283298E-3</v>
      </c>
      <c r="Z154" s="336">
        <f t="shared" ca="1" si="241"/>
        <v>-4.2086813296241241E-2</v>
      </c>
      <c r="AA154" s="336">
        <f t="shared" ca="1" si="241"/>
        <v>-0.52547584664396563</v>
      </c>
      <c r="AB154" s="336">
        <f t="shared" ca="1" si="241"/>
        <v>-2.7343973240512257E-2</v>
      </c>
      <c r="AC154" s="336">
        <f t="shared" ca="1" si="241"/>
        <v>-0.20006937111861178</v>
      </c>
      <c r="AD154" s="336">
        <f t="shared" ca="1" si="241"/>
        <v>-1.4161091004726558</v>
      </c>
      <c r="AE154" s="336"/>
      <c r="AF154" s="336"/>
      <c r="AG154" s="336"/>
      <c r="AH154" s="336"/>
      <c r="AI154" s="54"/>
      <c r="AJ154" s="54"/>
      <c r="AK154" s="54"/>
      <c r="AL154" s="336"/>
      <c r="AM154" s="336"/>
      <c r="AN154" s="336"/>
      <c r="AO154" s="336"/>
      <c r="AP154" s="54"/>
      <c r="AQ154" s="336"/>
      <c r="AR154" s="336"/>
      <c r="AS154" s="336"/>
    </row>
    <row r="155" spans="1:45" x14ac:dyDescent="0.3">
      <c r="C155" s="54"/>
      <c r="D155" s="56"/>
      <c r="Y155" s="336">
        <f t="shared" ca="1" si="241"/>
        <v>-1.4676686188148118</v>
      </c>
      <c r="Z155" s="336">
        <f t="shared" ca="1" si="241"/>
        <v>1.3581120561797333</v>
      </c>
      <c r="AA155" s="336">
        <f t="shared" ca="1" si="241"/>
        <v>0.68709460845334636</v>
      </c>
      <c r="AB155" s="336">
        <f t="shared" ca="1" si="241"/>
        <v>0.31359711081194147</v>
      </c>
      <c r="AC155" s="336">
        <f t="shared" ca="1" si="241"/>
        <v>-1.0314873243645191</v>
      </c>
      <c r="AD155" s="336">
        <f t="shared" ca="1" si="241"/>
        <v>1.0524339218163912</v>
      </c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</row>
    <row r="156" spans="1:45" x14ac:dyDescent="0.3">
      <c r="B156" s="54" t="s">
        <v>172</v>
      </c>
      <c r="C156" s="53">
        <f>C149</f>
        <v>0</v>
      </c>
      <c r="D156" s="56" t="e">
        <f t="shared" ref="D156:D157" ca="1" si="254">AJ156</f>
        <v>#N/A</v>
      </c>
      <c r="E156" s="52" t="e">
        <f t="shared" ref="E156:W156" si="255">E149</f>
        <v>#N/A</v>
      </c>
      <c r="F156" s="52" t="e">
        <f t="shared" si="255"/>
        <v>#N/A</v>
      </c>
      <c r="G156" s="52" t="e">
        <f t="shared" si="255"/>
        <v>#N/A</v>
      </c>
      <c r="H156" s="52" t="e">
        <f t="shared" si="255"/>
        <v>#N/A</v>
      </c>
      <c r="I156" s="52" t="e">
        <f t="shared" si="255"/>
        <v>#N/A</v>
      </c>
      <c r="J156" s="52" t="e">
        <f t="shared" si="255"/>
        <v>#N/A</v>
      </c>
      <c r="K156" s="52" t="e">
        <f t="shared" si="255"/>
        <v>#N/A</v>
      </c>
      <c r="L156" s="52" t="e">
        <f t="shared" si="255"/>
        <v>#N/A</v>
      </c>
      <c r="M156" s="52" t="e">
        <f t="shared" si="255"/>
        <v>#N/A</v>
      </c>
      <c r="N156" s="52" t="e">
        <f t="shared" si="255"/>
        <v>#N/A</v>
      </c>
      <c r="O156" s="52" t="e">
        <f t="shared" si="255"/>
        <v>#N/A</v>
      </c>
      <c r="P156" s="52" t="e">
        <f t="shared" si="255"/>
        <v>#N/A</v>
      </c>
      <c r="Q156" s="52" t="e">
        <f t="shared" si="255"/>
        <v>#N/A</v>
      </c>
      <c r="R156" s="52" t="e">
        <f t="shared" si="255"/>
        <v>#N/A</v>
      </c>
      <c r="S156" s="52" t="e">
        <f t="shared" si="255"/>
        <v>#N/A</v>
      </c>
      <c r="T156" s="52" t="e">
        <f t="shared" si="255"/>
        <v>#N/A</v>
      </c>
      <c r="U156" s="52" t="e">
        <f t="shared" si="255"/>
        <v>#N/A</v>
      </c>
      <c r="V156" s="52" t="e">
        <f t="shared" si="255"/>
        <v>#N/A</v>
      </c>
      <c r="W156" s="52" t="e">
        <f t="shared" si="255"/>
        <v>#N/A</v>
      </c>
      <c r="X156" s="55" t="e">
        <f t="shared" ref="X156:X157" si="256">(H156-(O156*P156)/100-3*(J156*K156)/100)/2</f>
        <v>#N/A</v>
      </c>
      <c r="Y156" s="55" t="e">
        <f t="shared" ref="Y156:Y157" si="257">SUM(X156,(J156*K156/100))/(F156/100)</f>
        <v>#N/A</v>
      </c>
      <c r="Z156" s="55" t="e">
        <f t="shared" ref="Z156" si="258">U156*0.5+U157*0.5</f>
        <v>#N/A</v>
      </c>
      <c r="AA156" s="55" t="e">
        <f t="shared" ref="AA156:AA157" si="259">J156/Y156</f>
        <v>#N/A</v>
      </c>
      <c r="AB156" s="336" t="e">
        <f t="shared" ref="AB156:AB157" si="260">X156/(Y156-J156)</f>
        <v>#N/A</v>
      </c>
      <c r="AC156" s="223" t="e">
        <f ca="1">INDEX(FGA_COEFFS,1,1)+Z156*INDEX(FGA_COEFFS,1,2)+Y156*INDEX(FGA_COEFFS,1,3)+R156*INDEX(FGA_COEFFS,1,4)+Q157*INDEX(FGA_COEFFS,1,5)+S156*INDEX(FGA_COEFFS,1,6)+T157*INDEX(FGA_COEFFS,1,7)+M157*INDEX(FGA_COEFFS,1,8)+Y160*Y161</f>
        <v>#N/A</v>
      </c>
      <c r="AD156" s="223" t="e">
        <f ca="1">INDEX(THREEPTA_COEFFS,1,1)+AC156*INDEX(THREEPTA_COEFFS,1,2)+J156*INDEX(THREEPTA_COEFFS,1,3)+AA156*INDEX(THREEPTA_COEFFS,1,4)+K156*INDEX(THREEPTA_COEFFS,1,5)+L157*INDEX(THREEPTA_COEFFS,1,6)+Z160*Z161</f>
        <v>#N/A</v>
      </c>
      <c r="AE156" s="223" t="e">
        <f ca="1">INDEX(THREEPTPCT_COEFFS,1,1)+K156*INDEX(THREEPTPCT_COEFFS,1,2)+L157*INDEX(THREEPTPCT_COEFFS,1,3)+AA160*AA161</f>
        <v>#N/A</v>
      </c>
      <c r="AF156" s="55" t="e">
        <f t="shared" ref="AF156:AF157" ca="1" si="261">AC156-AD156</f>
        <v>#N/A</v>
      </c>
      <c r="AG156" s="223" t="e">
        <f ca="1">INDEX(TWOPTPCT_COEFFS,1,1)+AB156*INDEX(TWOPTPCT_COEFFS,1,2)+I157*INDEX(TWOPTPCT_COEFFS,1,3)+G157*INDEX(TWOPTPCT_COEFFS,1,4)+L157*INDEX(TWOPTPCT_COEFFS,1,5)+AB160*AB161</f>
        <v>#N/A</v>
      </c>
      <c r="AH156" s="223" t="e">
        <f ca="1">INDEX(FTA_COEFFS,1,1)+O156*INDEX(FTA_COEFFS,1,2)+N157*INDEX(FTA_COEFFS,1,3)+(Q156+R156)*INDEX(FTA_COEFFS,1,4)+(Q157+R157)*INDEX(FTA_COEFFS,1,5)+M157*INDEX(FTA_COEFFS,1,6)+AC160*AC161</f>
        <v>#N/A</v>
      </c>
      <c r="AI156" s="223" t="e">
        <f ca="1">INDEX(FTPCT_COEFFS,1,1)+P156*INDEX(FTPCT_COEFFS,1,2)+F156*INDEX(FTPCT_COEFFS,1,3)+G157*INDEX(FTPCT_COEFFS,1,4)+AD160*AD161</f>
        <v>#N/A</v>
      </c>
      <c r="AJ156" s="338" t="e">
        <f t="shared" ref="AJ156:AJ157" ca="1" si="262">AD156*AE156/100+AF156*AG156+AH156*AI156/100</f>
        <v>#N/A</v>
      </c>
      <c r="AK156" s="55"/>
      <c r="AL156" s="55"/>
      <c r="AM156" s="55"/>
      <c r="AN156" s="55"/>
      <c r="AO156" s="55"/>
      <c r="AP156" s="55"/>
      <c r="AQ156" s="55"/>
      <c r="AR156" s="55"/>
    </row>
    <row r="157" spans="1:45" x14ac:dyDescent="0.3">
      <c r="B157" s="54" t="s">
        <v>175</v>
      </c>
      <c r="C157" s="54">
        <f>C150</f>
        <v>0</v>
      </c>
      <c r="D157" s="56" t="e">
        <f t="shared" ca="1" si="254"/>
        <v>#N/A</v>
      </c>
      <c r="E157" s="52" t="e">
        <f t="shared" ref="E157:W157" si="263">E150</f>
        <v>#N/A</v>
      </c>
      <c r="F157" s="52" t="e">
        <f t="shared" si="263"/>
        <v>#N/A</v>
      </c>
      <c r="G157" s="52" t="e">
        <f t="shared" si="263"/>
        <v>#N/A</v>
      </c>
      <c r="H157" s="52" t="e">
        <f t="shared" si="263"/>
        <v>#N/A</v>
      </c>
      <c r="I157" s="52" t="e">
        <f t="shared" si="263"/>
        <v>#N/A</v>
      </c>
      <c r="J157" s="52" t="e">
        <f t="shared" si="263"/>
        <v>#N/A</v>
      </c>
      <c r="K157" s="52" t="e">
        <f t="shared" si="263"/>
        <v>#N/A</v>
      </c>
      <c r="L157" s="52" t="e">
        <f t="shared" si="263"/>
        <v>#N/A</v>
      </c>
      <c r="M157" s="52" t="e">
        <f t="shared" si="263"/>
        <v>#N/A</v>
      </c>
      <c r="N157" s="52" t="e">
        <f t="shared" si="263"/>
        <v>#N/A</v>
      </c>
      <c r="O157" s="52" t="e">
        <f t="shared" si="263"/>
        <v>#N/A</v>
      </c>
      <c r="P157" s="52" t="e">
        <f t="shared" si="263"/>
        <v>#N/A</v>
      </c>
      <c r="Q157" s="52" t="e">
        <f t="shared" si="263"/>
        <v>#N/A</v>
      </c>
      <c r="R157" s="52" t="e">
        <f t="shared" si="263"/>
        <v>#N/A</v>
      </c>
      <c r="S157" s="52" t="e">
        <f t="shared" si="263"/>
        <v>#N/A</v>
      </c>
      <c r="T157" s="52" t="e">
        <f t="shared" si="263"/>
        <v>#N/A</v>
      </c>
      <c r="U157" s="52" t="e">
        <f t="shared" si="263"/>
        <v>#N/A</v>
      </c>
      <c r="V157" s="52" t="e">
        <f t="shared" si="263"/>
        <v>#N/A</v>
      </c>
      <c r="W157" s="52" t="e">
        <f t="shared" si="263"/>
        <v>#N/A</v>
      </c>
      <c r="X157" s="55" t="e">
        <f t="shared" si="256"/>
        <v>#N/A</v>
      </c>
      <c r="Y157" s="55" t="e">
        <f t="shared" si="257"/>
        <v>#N/A</v>
      </c>
      <c r="Z157" s="55" t="e">
        <f t="shared" ref="Z157" si="264">Z156</f>
        <v>#N/A</v>
      </c>
      <c r="AA157" s="55" t="e">
        <f t="shared" si="259"/>
        <v>#N/A</v>
      </c>
      <c r="AB157" s="336" t="e">
        <f t="shared" si="260"/>
        <v>#N/A</v>
      </c>
      <c r="AC157" s="223" t="e">
        <f ca="1">INDEX(FGA_COEFFS,1,1)+Z157*INDEX(FGA_COEFFS,1,2)+Y157*INDEX(FGA_COEFFS,1,3)+R157*INDEX(FGA_COEFFS,1,4)+Q156*INDEX(FGA_COEFFS,1,5)+S157*INDEX(FGA_COEFFS,1,6)+T156*INDEX(FGA_COEFFS,1,7)+M156*INDEX(FGA_COEFFS,1,8)+Y160*Y162</f>
        <v>#N/A</v>
      </c>
      <c r="AD157" s="223" t="e">
        <f ca="1">INDEX(THREEPTA_COEFFS,1,1)+AC157*INDEX(THREEPTA_COEFFS,1,2)+J157*INDEX(THREEPTA_COEFFS,1,3)+AA157*INDEX(THREEPTA_COEFFS,1,4)+K157*INDEX(THREEPTA_COEFFS,1,5)+L156*INDEX(THREEPTA_COEFFS,1,6)+Z160*Z162</f>
        <v>#N/A</v>
      </c>
      <c r="AE157" s="223" t="e">
        <f ca="1">INDEX(THREEPTPCT_COEFFS,1,1)+K157*INDEX(THREEPTPCT_COEFFS,1,2)+L156*INDEX(THREEPTPCT_COEFFS,1,3)+AA160*AA162</f>
        <v>#N/A</v>
      </c>
      <c r="AF157" s="55" t="e">
        <f t="shared" ca="1" si="261"/>
        <v>#N/A</v>
      </c>
      <c r="AG157" s="223" t="e">
        <f ca="1">INDEX(TWOPTPCT_COEFFS,1,1)+AB157*INDEX(TWOPTPCT_COEFFS,1,2)+I156*INDEX(TWOPTPCT_COEFFS,1,3)+G156*INDEX(TWOPTPCT_COEFFS,1,4)+L156*INDEX(TWOPTPCT_COEFFS,1,5)+AB160*AB162</f>
        <v>#N/A</v>
      </c>
      <c r="AH157" s="223" t="e">
        <f ca="1">INDEX(FTA_COEFFS,1,1)+O157*INDEX(FTA_COEFFS,1,2)+N156*INDEX(FTA_COEFFS,1,3)+(Q157+R157)*INDEX(FTA_COEFFS,1,4)+(Q156+R156)*INDEX(FTA_COEFFS,1,5)+M156*INDEX(FTA_COEFFS,1,6)+AC160*AC162</f>
        <v>#N/A</v>
      </c>
      <c r="AI157" s="223" t="e">
        <f ca="1">INDEX(FTPCT_COEFFS,1,1)+P157*INDEX(FTPCT_COEFFS,1,2)+F157*INDEX(FTPCT_COEFFS,1,3)+G156*INDEX(FTPCT_COEFFS,1,4)+AD160*AD162</f>
        <v>#N/A</v>
      </c>
      <c r="AJ157" s="338" t="e">
        <f t="shared" ca="1" si="262"/>
        <v>#N/A</v>
      </c>
      <c r="AK157" s="55"/>
      <c r="AL157" s="55"/>
      <c r="AM157" s="55"/>
      <c r="AN157" s="55"/>
      <c r="AO157" s="55"/>
      <c r="AP157" s="55"/>
      <c r="AQ157" s="55"/>
      <c r="AR157" s="55"/>
    </row>
    <row r="158" spans="1:45" x14ac:dyDescent="0.3">
      <c r="A158" s="54" t="e">
        <f ca="1">IF(D156&gt;(D157+(AVERAGE(V156,W156)-AVERAGE(V157,W157))/2)+2.5,C156,IF(D157&gt;(D156+(AVERAGE(V157,W157)-AVERAGE(V156,W156))/2)+2.5,C157,"Close"))</f>
        <v>#N/A</v>
      </c>
      <c r="B158" s="64" t="e">
        <f ca="1">IF(D157&gt;D156,C157,C156)</f>
        <v>#N/A</v>
      </c>
      <c r="D158" s="56"/>
      <c r="X158" s="55"/>
      <c r="Y158" s="55"/>
      <c r="Z158" s="55"/>
      <c r="AA158" s="55"/>
      <c r="AB158" s="55"/>
      <c r="AC158" s="337"/>
      <c r="AD158" s="337"/>
      <c r="AE158" s="337"/>
      <c r="AF158" s="337"/>
      <c r="AG158" s="337"/>
      <c r="AH158" s="337"/>
      <c r="AI158" s="337"/>
      <c r="AJ158" s="337"/>
      <c r="AK158" s="337"/>
      <c r="AL158" s="337"/>
      <c r="AM158" s="55"/>
      <c r="AN158" s="55"/>
      <c r="AO158" s="55"/>
      <c r="AP158" s="55"/>
      <c r="AQ158" s="55"/>
      <c r="AR158" s="55"/>
      <c r="AS158" s="55"/>
    </row>
    <row r="159" spans="1:45" x14ac:dyDescent="0.3">
      <c r="X159" s="54" t="s">
        <v>1305</v>
      </c>
      <c r="Y159" s="54" t="s">
        <v>128</v>
      </c>
      <c r="Z159" s="54" t="s">
        <v>157</v>
      </c>
      <c r="AA159" s="54" t="s">
        <v>151</v>
      </c>
      <c r="AB159" s="54" t="s">
        <v>1327</v>
      </c>
      <c r="AC159" s="54" t="s">
        <v>129</v>
      </c>
      <c r="AD159" s="54" t="s">
        <v>116</v>
      </c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</row>
    <row r="160" spans="1:45" x14ac:dyDescent="0.3">
      <c r="X160" s="54"/>
      <c r="Y160" s="54">
        <f t="shared" ref="Y160:AD160" si="265">Y153</f>
        <v>6.4436999999999998</v>
      </c>
      <c r="Z160" s="54">
        <f t="shared" si="265"/>
        <v>4.9371</v>
      </c>
      <c r="AA160" s="54">
        <f t="shared" si="265"/>
        <v>11.350300000000001</v>
      </c>
      <c r="AB160" s="54">
        <f t="shared" si="265"/>
        <v>7.1900000000000006E-2</v>
      </c>
      <c r="AC160" s="54">
        <f t="shared" si="265"/>
        <v>6.2766000000000002</v>
      </c>
      <c r="AD160" s="54">
        <f t="shared" si="265"/>
        <v>11.042999999999999</v>
      </c>
      <c r="AE160" s="54"/>
      <c r="AF160" s="336"/>
      <c r="AG160" s="336"/>
      <c r="AH160" s="336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</row>
    <row r="161" spans="1:45" x14ac:dyDescent="0.3">
      <c r="D161" s="56"/>
      <c r="X161" s="336"/>
      <c r="Y161" s="336">
        <f t="shared" ca="1" si="241"/>
        <v>-0.94620268213697067</v>
      </c>
      <c r="Z161" s="336">
        <f t="shared" ca="1" si="241"/>
        <v>0.76954351336661342</v>
      </c>
      <c r="AA161" s="336">
        <f t="shared" ca="1" si="241"/>
        <v>0.15175791305039821</v>
      </c>
      <c r="AB161" s="336">
        <f t="shared" ca="1" si="241"/>
        <v>-0.80954787678385065</v>
      </c>
      <c r="AC161" s="336">
        <f t="shared" ca="1" si="241"/>
        <v>-0.87199530933175717</v>
      </c>
      <c r="AD161" s="336">
        <f t="shared" ca="1" si="241"/>
        <v>0.24899114267321895</v>
      </c>
      <c r="AE161" s="336"/>
      <c r="AF161" s="336"/>
      <c r="AG161" s="336"/>
      <c r="AH161" s="336"/>
      <c r="AI161" s="54"/>
      <c r="AJ161" s="54"/>
      <c r="AK161" s="54"/>
      <c r="AL161" s="336"/>
      <c r="AM161" s="336"/>
      <c r="AN161" s="336"/>
      <c r="AO161" s="336"/>
      <c r="AP161" s="54"/>
      <c r="AQ161" s="336"/>
      <c r="AR161" s="336"/>
      <c r="AS161" s="336"/>
    </row>
    <row r="162" spans="1:45" x14ac:dyDescent="0.3">
      <c r="C162" s="54"/>
      <c r="D162" s="56"/>
      <c r="Y162" s="336">
        <f t="shared" ca="1" si="241"/>
        <v>0.25515646685774884</v>
      </c>
      <c r="Z162" s="336">
        <f t="shared" ca="1" si="241"/>
        <v>-0.99538207680082835</v>
      </c>
      <c r="AA162" s="336">
        <f t="shared" ca="1" si="241"/>
        <v>2.0459980296694134E-2</v>
      </c>
      <c r="AB162" s="336">
        <f t="shared" ca="1" si="241"/>
        <v>0.68028037910019135</v>
      </c>
      <c r="AC162" s="336">
        <f t="shared" ca="1" si="241"/>
        <v>-7.35912312858958E-2</v>
      </c>
      <c r="AD162" s="336">
        <f t="shared" ca="1" si="241"/>
        <v>1.4776922620122156E-2</v>
      </c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</row>
    <row r="163" spans="1:45" x14ac:dyDescent="0.3">
      <c r="B163" s="54" t="s">
        <v>172</v>
      </c>
      <c r="C163" s="53">
        <f>C156</f>
        <v>0</v>
      </c>
      <c r="D163" s="56" t="e">
        <f t="shared" ref="D163:D164" ca="1" si="266">AJ163</f>
        <v>#N/A</v>
      </c>
      <c r="E163" s="52" t="e">
        <f t="shared" ref="E163:W163" si="267">E156</f>
        <v>#N/A</v>
      </c>
      <c r="F163" s="52" t="e">
        <f t="shared" si="267"/>
        <v>#N/A</v>
      </c>
      <c r="G163" s="52" t="e">
        <f t="shared" si="267"/>
        <v>#N/A</v>
      </c>
      <c r="H163" s="52" t="e">
        <f t="shared" si="267"/>
        <v>#N/A</v>
      </c>
      <c r="I163" s="52" t="e">
        <f t="shared" si="267"/>
        <v>#N/A</v>
      </c>
      <c r="J163" s="52" t="e">
        <f t="shared" si="267"/>
        <v>#N/A</v>
      </c>
      <c r="K163" s="52" t="e">
        <f t="shared" si="267"/>
        <v>#N/A</v>
      </c>
      <c r="L163" s="52" t="e">
        <f t="shared" si="267"/>
        <v>#N/A</v>
      </c>
      <c r="M163" s="52" t="e">
        <f t="shared" si="267"/>
        <v>#N/A</v>
      </c>
      <c r="N163" s="52" t="e">
        <f t="shared" si="267"/>
        <v>#N/A</v>
      </c>
      <c r="O163" s="52" t="e">
        <f t="shared" si="267"/>
        <v>#N/A</v>
      </c>
      <c r="P163" s="52" t="e">
        <f t="shared" si="267"/>
        <v>#N/A</v>
      </c>
      <c r="Q163" s="52" t="e">
        <f t="shared" si="267"/>
        <v>#N/A</v>
      </c>
      <c r="R163" s="52" t="e">
        <f t="shared" si="267"/>
        <v>#N/A</v>
      </c>
      <c r="S163" s="52" t="e">
        <f t="shared" si="267"/>
        <v>#N/A</v>
      </c>
      <c r="T163" s="52" t="e">
        <f t="shared" si="267"/>
        <v>#N/A</v>
      </c>
      <c r="U163" s="52" t="e">
        <f t="shared" si="267"/>
        <v>#N/A</v>
      </c>
      <c r="V163" s="52" t="e">
        <f t="shared" si="267"/>
        <v>#N/A</v>
      </c>
      <c r="W163" s="52" t="e">
        <f t="shared" si="267"/>
        <v>#N/A</v>
      </c>
      <c r="X163" s="55" t="e">
        <f t="shared" ref="X163:X164" si="268">(H163-(O163*P163)/100-3*(J163*K163)/100)/2</f>
        <v>#N/A</v>
      </c>
      <c r="Y163" s="55" t="e">
        <f t="shared" ref="Y163:Y164" si="269">SUM(X163,(J163*K163/100))/(F163/100)</f>
        <v>#N/A</v>
      </c>
      <c r="Z163" s="55" t="e">
        <f t="shared" ref="Z163" si="270">U163*0.5+U164*0.5</f>
        <v>#N/A</v>
      </c>
      <c r="AA163" s="55" t="e">
        <f t="shared" ref="AA163:AA164" si="271">J163/Y163</f>
        <v>#N/A</v>
      </c>
      <c r="AB163" s="336" t="e">
        <f t="shared" ref="AB163:AB164" si="272">X163/(Y163-J163)</f>
        <v>#N/A</v>
      </c>
      <c r="AC163" s="223" t="e">
        <f ca="1">INDEX(FGA_COEFFS,1,1)+Z163*INDEX(FGA_COEFFS,1,2)+Y163*INDEX(FGA_COEFFS,1,3)+R163*INDEX(FGA_COEFFS,1,4)+Q164*INDEX(FGA_COEFFS,1,5)+S163*INDEX(FGA_COEFFS,1,6)+T164*INDEX(FGA_COEFFS,1,7)+M164*INDEX(FGA_COEFFS,1,8)+Y167*Y168</f>
        <v>#N/A</v>
      </c>
      <c r="AD163" s="223" t="e">
        <f ca="1">INDEX(THREEPTA_COEFFS,1,1)+AC163*INDEX(THREEPTA_COEFFS,1,2)+J163*INDEX(THREEPTA_COEFFS,1,3)+AA163*INDEX(THREEPTA_COEFFS,1,4)+K163*INDEX(THREEPTA_COEFFS,1,5)+L164*INDEX(THREEPTA_COEFFS,1,6)+Z167*Z168</f>
        <v>#N/A</v>
      </c>
      <c r="AE163" s="223" t="e">
        <f ca="1">INDEX(THREEPTPCT_COEFFS,1,1)+K163*INDEX(THREEPTPCT_COEFFS,1,2)+L164*INDEX(THREEPTPCT_COEFFS,1,3)+AA167*AA168</f>
        <v>#N/A</v>
      </c>
      <c r="AF163" s="55" t="e">
        <f t="shared" ref="AF163:AF164" ca="1" si="273">AC163-AD163</f>
        <v>#N/A</v>
      </c>
      <c r="AG163" s="223" t="e">
        <f ca="1">INDEX(TWOPTPCT_COEFFS,1,1)+AB163*INDEX(TWOPTPCT_COEFFS,1,2)+I164*INDEX(TWOPTPCT_COEFFS,1,3)+G164*INDEX(TWOPTPCT_COEFFS,1,4)+L164*INDEX(TWOPTPCT_COEFFS,1,5)+AB167*AB168</f>
        <v>#N/A</v>
      </c>
      <c r="AH163" s="223" t="e">
        <f ca="1">INDEX(FTA_COEFFS,1,1)+O163*INDEX(FTA_COEFFS,1,2)+N164*INDEX(FTA_COEFFS,1,3)+(Q163+R163)*INDEX(FTA_COEFFS,1,4)+(Q164+R164)*INDEX(FTA_COEFFS,1,5)+M164*INDEX(FTA_COEFFS,1,6)+AC167*AC168</f>
        <v>#N/A</v>
      </c>
      <c r="AI163" s="223" t="e">
        <f ca="1">INDEX(FTPCT_COEFFS,1,1)+P163*INDEX(FTPCT_COEFFS,1,2)+F163*INDEX(FTPCT_COEFFS,1,3)+G164*INDEX(FTPCT_COEFFS,1,4)+AD167*AD168</f>
        <v>#N/A</v>
      </c>
      <c r="AJ163" s="338" t="e">
        <f t="shared" ref="AJ163:AJ164" ca="1" si="274">AD163*AE163/100+AF163*AG163+AH163*AI163/100</f>
        <v>#N/A</v>
      </c>
      <c r="AK163" s="55"/>
      <c r="AL163" s="55"/>
      <c r="AM163" s="55"/>
      <c r="AN163" s="55"/>
      <c r="AO163" s="55"/>
      <c r="AP163" s="55"/>
      <c r="AQ163" s="55"/>
      <c r="AR163" s="55"/>
    </row>
    <row r="164" spans="1:45" x14ac:dyDescent="0.3">
      <c r="B164" s="54" t="s">
        <v>175</v>
      </c>
      <c r="C164" s="54">
        <f>C157</f>
        <v>0</v>
      </c>
      <c r="D164" s="56" t="e">
        <f t="shared" ca="1" si="266"/>
        <v>#N/A</v>
      </c>
      <c r="E164" s="52" t="e">
        <f t="shared" ref="E164:W164" si="275">E157</f>
        <v>#N/A</v>
      </c>
      <c r="F164" s="52" t="e">
        <f t="shared" si="275"/>
        <v>#N/A</v>
      </c>
      <c r="G164" s="52" t="e">
        <f t="shared" si="275"/>
        <v>#N/A</v>
      </c>
      <c r="H164" s="52" t="e">
        <f t="shared" si="275"/>
        <v>#N/A</v>
      </c>
      <c r="I164" s="52" t="e">
        <f t="shared" si="275"/>
        <v>#N/A</v>
      </c>
      <c r="J164" s="52" t="e">
        <f t="shared" si="275"/>
        <v>#N/A</v>
      </c>
      <c r="K164" s="52" t="e">
        <f t="shared" si="275"/>
        <v>#N/A</v>
      </c>
      <c r="L164" s="52" t="e">
        <f t="shared" si="275"/>
        <v>#N/A</v>
      </c>
      <c r="M164" s="52" t="e">
        <f t="shared" si="275"/>
        <v>#N/A</v>
      </c>
      <c r="N164" s="52" t="e">
        <f t="shared" si="275"/>
        <v>#N/A</v>
      </c>
      <c r="O164" s="52" t="e">
        <f t="shared" si="275"/>
        <v>#N/A</v>
      </c>
      <c r="P164" s="52" t="e">
        <f t="shared" si="275"/>
        <v>#N/A</v>
      </c>
      <c r="Q164" s="52" t="e">
        <f t="shared" si="275"/>
        <v>#N/A</v>
      </c>
      <c r="R164" s="52" t="e">
        <f t="shared" si="275"/>
        <v>#N/A</v>
      </c>
      <c r="S164" s="52" t="e">
        <f t="shared" si="275"/>
        <v>#N/A</v>
      </c>
      <c r="T164" s="52" t="e">
        <f t="shared" si="275"/>
        <v>#N/A</v>
      </c>
      <c r="U164" s="52" t="e">
        <f t="shared" si="275"/>
        <v>#N/A</v>
      </c>
      <c r="V164" s="52" t="e">
        <f t="shared" si="275"/>
        <v>#N/A</v>
      </c>
      <c r="W164" s="52" t="e">
        <f t="shared" si="275"/>
        <v>#N/A</v>
      </c>
      <c r="X164" s="55" t="e">
        <f t="shared" si="268"/>
        <v>#N/A</v>
      </c>
      <c r="Y164" s="55" t="e">
        <f t="shared" si="269"/>
        <v>#N/A</v>
      </c>
      <c r="Z164" s="55" t="e">
        <f t="shared" ref="Z164" si="276">Z163</f>
        <v>#N/A</v>
      </c>
      <c r="AA164" s="55" t="e">
        <f t="shared" si="271"/>
        <v>#N/A</v>
      </c>
      <c r="AB164" s="336" t="e">
        <f t="shared" si="272"/>
        <v>#N/A</v>
      </c>
      <c r="AC164" s="223" t="e">
        <f ca="1">INDEX(FGA_COEFFS,1,1)+Z164*INDEX(FGA_COEFFS,1,2)+Y164*INDEX(FGA_COEFFS,1,3)+R164*INDEX(FGA_COEFFS,1,4)+Q163*INDEX(FGA_COEFFS,1,5)+S164*INDEX(FGA_COEFFS,1,6)+T163*INDEX(FGA_COEFFS,1,7)+M163*INDEX(FGA_COEFFS,1,8)+Y167*Y169</f>
        <v>#N/A</v>
      </c>
      <c r="AD164" s="223" t="e">
        <f ca="1">INDEX(THREEPTA_COEFFS,1,1)+AC164*INDEX(THREEPTA_COEFFS,1,2)+J164*INDEX(THREEPTA_COEFFS,1,3)+AA164*INDEX(THREEPTA_COEFFS,1,4)+K164*INDEX(THREEPTA_COEFFS,1,5)+L163*INDEX(THREEPTA_COEFFS,1,6)+Z167*Z169</f>
        <v>#N/A</v>
      </c>
      <c r="AE164" s="223" t="e">
        <f ca="1">INDEX(THREEPTPCT_COEFFS,1,1)+K164*INDEX(THREEPTPCT_COEFFS,1,2)+L163*INDEX(THREEPTPCT_COEFFS,1,3)+AA167*AA169</f>
        <v>#N/A</v>
      </c>
      <c r="AF164" s="55" t="e">
        <f t="shared" ca="1" si="273"/>
        <v>#N/A</v>
      </c>
      <c r="AG164" s="223" t="e">
        <f ca="1">INDEX(TWOPTPCT_COEFFS,1,1)+AB164*INDEX(TWOPTPCT_COEFFS,1,2)+I163*INDEX(TWOPTPCT_COEFFS,1,3)+G163*INDEX(TWOPTPCT_COEFFS,1,4)+L163*INDEX(TWOPTPCT_COEFFS,1,5)+AB167*AB169</f>
        <v>#N/A</v>
      </c>
      <c r="AH164" s="223" t="e">
        <f ca="1">INDEX(FTA_COEFFS,1,1)+O164*INDEX(FTA_COEFFS,1,2)+N163*INDEX(FTA_COEFFS,1,3)+(Q164+R164)*INDEX(FTA_COEFFS,1,4)+(Q163+R163)*INDEX(FTA_COEFFS,1,5)+M163*INDEX(FTA_COEFFS,1,6)+AC167*AC169</f>
        <v>#N/A</v>
      </c>
      <c r="AI164" s="223" t="e">
        <f ca="1">INDEX(FTPCT_COEFFS,1,1)+P164*INDEX(FTPCT_COEFFS,1,2)+F164*INDEX(FTPCT_COEFFS,1,3)+G163*INDEX(FTPCT_COEFFS,1,4)+AD167*AD169</f>
        <v>#N/A</v>
      </c>
      <c r="AJ164" s="338" t="e">
        <f t="shared" ca="1" si="274"/>
        <v>#N/A</v>
      </c>
      <c r="AK164" s="55"/>
      <c r="AL164" s="55"/>
      <c r="AM164" s="55"/>
      <c r="AN164" s="55"/>
      <c r="AO164" s="55"/>
      <c r="AP164" s="55"/>
      <c r="AQ164" s="55"/>
      <c r="AR164" s="55"/>
    </row>
    <row r="165" spans="1:45" x14ac:dyDescent="0.3">
      <c r="A165" s="54" t="e">
        <f ca="1">IF(D163&gt;(D164+(AVERAGE(V163,W163)-AVERAGE(V164,W164))/2)+2.5,C163,IF(D164&gt;(D163+(AVERAGE(V164,W164)-AVERAGE(V163,W163))/2)+2.5,C164,"Close"))</f>
        <v>#N/A</v>
      </c>
      <c r="B165" s="64" t="e">
        <f ca="1">IF(D164&gt;D163,C164,C163)</f>
        <v>#N/A</v>
      </c>
      <c r="D165" s="56"/>
      <c r="X165" s="55"/>
      <c r="Y165" s="55"/>
      <c r="Z165" s="55"/>
      <c r="AA165" s="55"/>
      <c r="AB165" s="55"/>
      <c r="AC165" s="337"/>
      <c r="AD165" s="337"/>
      <c r="AE165" s="337"/>
      <c r="AF165" s="337"/>
      <c r="AG165" s="337"/>
      <c r="AH165" s="337"/>
      <c r="AI165" s="337"/>
      <c r="AJ165" s="337"/>
      <c r="AK165" s="337"/>
      <c r="AL165" s="337"/>
      <c r="AM165" s="55"/>
      <c r="AN165" s="55"/>
      <c r="AO165" s="55"/>
      <c r="AP165" s="55"/>
      <c r="AQ165" s="55"/>
      <c r="AR165" s="55"/>
      <c r="AS165" s="55"/>
    </row>
    <row r="166" spans="1:45" x14ac:dyDescent="0.3">
      <c r="X166" s="54" t="s">
        <v>1305</v>
      </c>
      <c r="Y166" s="54" t="s">
        <v>128</v>
      </c>
      <c r="Z166" s="54" t="s">
        <v>157</v>
      </c>
      <c r="AA166" s="54" t="s">
        <v>151</v>
      </c>
      <c r="AB166" s="54" t="s">
        <v>1327</v>
      </c>
      <c r="AC166" s="54" t="s">
        <v>129</v>
      </c>
      <c r="AD166" s="54" t="s">
        <v>116</v>
      </c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</row>
    <row r="167" spans="1:45" x14ac:dyDescent="0.3">
      <c r="X167" s="54"/>
      <c r="Y167" s="54">
        <f t="shared" ref="Y167:AD167" si="277">Y160</f>
        <v>6.4436999999999998</v>
      </c>
      <c r="Z167" s="54">
        <f t="shared" si="277"/>
        <v>4.9371</v>
      </c>
      <c r="AA167" s="54">
        <f t="shared" si="277"/>
        <v>11.350300000000001</v>
      </c>
      <c r="AB167" s="54">
        <f t="shared" si="277"/>
        <v>7.1900000000000006E-2</v>
      </c>
      <c r="AC167" s="54">
        <f t="shared" si="277"/>
        <v>6.2766000000000002</v>
      </c>
      <c r="AD167" s="54">
        <f t="shared" si="277"/>
        <v>11.042999999999999</v>
      </c>
      <c r="AE167" s="54"/>
      <c r="AF167" s="336"/>
      <c r="AG167" s="336"/>
      <c r="AH167" s="336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</row>
    <row r="168" spans="1:45" x14ac:dyDescent="0.3">
      <c r="D168" s="56"/>
      <c r="X168" s="336"/>
      <c r="Y168" s="336">
        <f t="shared" ca="1" si="241"/>
        <v>-0.52824778451263987</v>
      </c>
      <c r="Z168" s="336">
        <f t="shared" ca="1" si="241"/>
        <v>0.42747708643235316</v>
      </c>
      <c r="AA168" s="336">
        <f t="shared" ca="1" si="241"/>
        <v>-0.1656372724137562</v>
      </c>
      <c r="AB168" s="336">
        <f t="shared" ca="1" si="241"/>
        <v>-6.4582193858847689E-4</v>
      </c>
      <c r="AC168" s="336">
        <f t="shared" ca="1" si="241"/>
        <v>0.98943895934761383</v>
      </c>
      <c r="AD168" s="336">
        <f t="shared" ca="1" si="241"/>
        <v>-7.0262510751694512E-2</v>
      </c>
      <c r="AE168" s="336"/>
      <c r="AF168" s="336"/>
      <c r="AG168" s="336"/>
      <c r="AH168" s="336"/>
      <c r="AI168" s="54"/>
      <c r="AJ168" s="54"/>
      <c r="AK168" s="54"/>
      <c r="AL168" s="336"/>
      <c r="AM168" s="336"/>
      <c r="AN168" s="336"/>
      <c r="AO168" s="336"/>
      <c r="AP168" s="54"/>
      <c r="AQ168" s="336"/>
      <c r="AR168" s="336"/>
      <c r="AS168" s="336"/>
    </row>
    <row r="169" spans="1:45" x14ac:dyDescent="0.3">
      <c r="C169" s="54"/>
      <c r="D169" s="56"/>
      <c r="Y169" s="336">
        <f t="shared" ca="1" si="241"/>
        <v>1.1620419097041093</v>
      </c>
      <c r="Z169" s="336">
        <f t="shared" ca="1" si="241"/>
        <v>-0.76871735167176891</v>
      </c>
      <c r="AA169" s="336">
        <f t="shared" ca="1" si="241"/>
        <v>-0.61366874515046499</v>
      </c>
      <c r="AB169" s="336">
        <f t="shared" ca="1" si="241"/>
        <v>0.65735783967356032</v>
      </c>
      <c r="AC169" s="336">
        <f t="shared" ca="1" si="241"/>
        <v>1.1543477995871214E-4</v>
      </c>
      <c r="AD169" s="336">
        <f t="shared" ca="1" si="241"/>
        <v>-0.57781173293955357</v>
      </c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</row>
    <row r="170" spans="1:45" x14ac:dyDescent="0.3">
      <c r="B170" s="54" t="s">
        <v>172</v>
      </c>
      <c r="C170" s="53">
        <f>C163</f>
        <v>0</v>
      </c>
      <c r="D170" s="56" t="e">
        <f t="shared" ref="D170:D171" ca="1" si="278">AJ170</f>
        <v>#N/A</v>
      </c>
      <c r="E170" s="52" t="e">
        <f t="shared" ref="E170:W170" si="279">E163</f>
        <v>#N/A</v>
      </c>
      <c r="F170" s="52" t="e">
        <f t="shared" si="279"/>
        <v>#N/A</v>
      </c>
      <c r="G170" s="52" t="e">
        <f t="shared" si="279"/>
        <v>#N/A</v>
      </c>
      <c r="H170" s="52" t="e">
        <f t="shared" si="279"/>
        <v>#N/A</v>
      </c>
      <c r="I170" s="52" t="e">
        <f t="shared" si="279"/>
        <v>#N/A</v>
      </c>
      <c r="J170" s="52" t="e">
        <f t="shared" si="279"/>
        <v>#N/A</v>
      </c>
      <c r="K170" s="52" t="e">
        <f t="shared" si="279"/>
        <v>#N/A</v>
      </c>
      <c r="L170" s="52" t="e">
        <f t="shared" si="279"/>
        <v>#N/A</v>
      </c>
      <c r="M170" s="52" t="e">
        <f t="shared" si="279"/>
        <v>#N/A</v>
      </c>
      <c r="N170" s="52" t="e">
        <f t="shared" si="279"/>
        <v>#N/A</v>
      </c>
      <c r="O170" s="52" t="e">
        <f t="shared" si="279"/>
        <v>#N/A</v>
      </c>
      <c r="P170" s="52" t="e">
        <f t="shared" si="279"/>
        <v>#N/A</v>
      </c>
      <c r="Q170" s="52" t="e">
        <f t="shared" si="279"/>
        <v>#N/A</v>
      </c>
      <c r="R170" s="52" t="e">
        <f t="shared" si="279"/>
        <v>#N/A</v>
      </c>
      <c r="S170" s="52" t="e">
        <f t="shared" si="279"/>
        <v>#N/A</v>
      </c>
      <c r="T170" s="52" t="e">
        <f t="shared" si="279"/>
        <v>#N/A</v>
      </c>
      <c r="U170" s="52" t="e">
        <f t="shared" si="279"/>
        <v>#N/A</v>
      </c>
      <c r="V170" s="52" t="e">
        <f t="shared" si="279"/>
        <v>#N/A</v>
      </c>
      <c r="W170" s="52" t="e">
        <f t="shared" si="279"/>
        <v>#N/A</v>
      </c>
      <c r="X170" s="55" t="e">
        <f t="shared" ref="X170:X171" si="280">(H170-(O170*P170)/100-3*(J170*K170)/100)/2</f>
        <v>#N/A</v>
      </c>
      <c r="Y170" s="55" t="e">
        <f t="shared" ref="Y170:Y171" si="281">SUM(X170,(J170*K170/100))/(F170/100)</f>
        <v>#N/A</v>
      </c>
      <c r="Z170" s="55" t="e">
        <f t="shared" ref="Z170" si="282">U170*0.5+U171*0.5</f>
        <v>#N/A</v>
      </c>
      <c r="AA170" s="55" t="e">
        <f t="shared" ref="AA170:AA171" si="283">J170/Y170</f>
        <v>#N/A</v>
      </c>
      <c r="AB170" s="336" t="e">
        <f t="shared" ref="AB170:AB171" si="284">X170/(Y170-J170)</f>
        <v>#N/A</v>
      </c>
      <c r="AC170" s="223" t="e">
        <f ca="1">INDEX(FGA_COEFFS,1,1)+Z170*INDEX(FGA_COEFFS,1,2)+Y170*INDEX(FGA_COEFFS,1,3)+R170*INDEX(FGA_COEFFS,1,4)+Q171*INDEX(FGA_COEFFS,1,5)+S170*INDEX(FGA_COEFFS,1,6)+T171*INDEX(FGA_COEFFS,1,7)+M171*INDEX(FGA_COEFFS,1,8)+Y174*Y175</f>
        <v>#N/A</v>
      </c>
      <c r="AD170" s="223" t="e">
        <f ca="1">INDEX(THREEPTA_COEFFS,1,1)+AC170*INDEX(THREEPTA_COEFFS,1,2)+J170*INDEX(THREEPTA_COEFFS,1,3)+AA170*INDEX(THREEPTA_COEFFS,1,4)+K170*INDEX(THREEPTA_COEFFS,1,5)+L171*INDEX(THREEPTA_COEFFS,1,6)+Z174*Z175</f>
        <v>#N/A</v>
      </c>
      <c r="AE170" s="223" t="e">
        <f ca="1">INDEX(THREEPTPCT_COEFFS,1,1)+K170*INDEX(THREEPTPCT_COEFFS,1,2)+L171*INDEX(THREEPTPCT_COEFFS,1,3)+AA174*AA175</f>
        <v>#N/A</v>
      </c>
      <c r="AF170" s="55" t="e">
        <f t="shared" ref="AF170:AF171" ca="1" si="285">AC170-AD170</f>
        <v>#N/A</v>
      </c>
      <c r="AG170" s="223" t="e">
        <f ca="1">INDEX(TWOPTPCT_COEFFS,1,1)+AB170*INDEX(TWOPTPCT_COEFFS,1,2)+I171*INDEX(TWOPTPCT_COEFFS,1,3)+G171*INDEX(TWOPTPCT_COEFFS,1,4)+L171*INDEX(TWOPTPCT_COEFFS,1,5)+AB174*AB175</f>
        <v>#N/A</v>
      </c>
      <c r="AH170" s="223" t="e">
        <f ca="1">INDEX(FTA_COEFFS,1,1)+O170*INDEX(FTA_COEFFS,1,2)+N171*INDEX(FTA_COEFFS,1,3)+(Q170+R170)*INDEX(FTA_COEFFS,1,4)+(Q171+R171)*INDEX(FTA_COEFFS,1,5)+M171*INDEX(FTA_COEFFS,1,6)+AC174*AC175</f>
        <v>#N/A</v>
      </c>
      <c r="AI170" s="223" t="e">
        <f ca="1">INDEX(FTPCT_COEFFS,1,1)+P170*INDEX(FTPCT_COEFFS,1,2)+F170*INDEX(FTPCT_COEFFS,1,3)+G171*INDEX(FTPCT_COEFFS,1,4)+AD174*AD175</f>
        <v>#N/A</v>
      </c>
      <c r="AJ170" s="338" t="e">
        <f t="shared" ref="AJ170:AJ171" ca="1" si="286">AD170*AE170/100+AF170*AG170+AH170*AI170/100</f>
        <v>#N/A</v>
      </c>
      <c r="AK170" s="55"/>
      <c r="AL170" s="55"/>
      <c r="AM170" s="55"/>
      <c r="AN170" s="55"/>
      <c r="AO170" s="55"/>
      <c r="AP170" s="55"/>
      <c r="AQ170" s="55"/>
      <c r="AR170" s="55"/>
    </row>
    <row r="171" spans="1:45" x14ac:dyDescent="0.3">
      <c r="B171" s="54" t="s">
        <v>175</v>
      </c>
      <c r="C171" s="54">
        <f>C164</f>
        <v>0</v>
      </c>
      <c r="D171" s="56" t="e">
        <f t="shared" ca="1" si="278"/>
        <v>#N/A</v>
      </c>
      <c r="E171" s="52" t="e">
        <f t="shared" ref="E171:W171" si="287">E164</f>
        <v>#N/A</v>
      </c>
      <c r="F171" s="52" t="e">
        <f t="shared" si="287"/>
        <v>#N/A</v>
      </c>
      <c r="G171" s="52" t="e">
        <f t="shared" si="287"/>
        <v>#N/A</v>
      </c>
      <c r="H171" s="52" t="e">
        <f t="shared" si="287"/>
        <v>#N/A</v>
      </c>
      <c r="I171" s="52" t="e">
        <f t="shared" si="287"/>
        <v>#N/A</v>
      </c>
      <c r="J171" s="52" t="e">
        <f t="shared" si="287"/>
        <v>#N/A</v>
      </c>
      <c r="K171" s="52" t="e">
        <f t="shared" si="287"/>
        <v>#N/A</v>
      </c>
      <c r="L171" s="52" t="e">
        <f t="shared" si="287"/>
        <v>#N/A</v>
      </c>
      <c r="M171" s="52" t="e">
        <f t="shared" si="287"/>
        <v>#N/A</v>
      </c>
      <c r="N171" s="52" t="e">
        <f t="shared" si="287"/>
        <v>#N/A</v>
      </c>
      <c r="O171" s="52" t="e">
        <f t="shared" si="287"/>
        <v>#N/A</v>
      </c>
      <c r="P171" s="52" t="e">
        <f t="shared" si="287"/>
        <v>#N/A</v>
      </c>
      <c r="Q171" s="52" t="e">
        <f t="shared" si="287"/>
        <v>#N/A</v>
      </c>
      <c r="R171" s="52" t="e">
        <f t="shared" si="287"/>
        <v>#N/A</v>
      </c>
      <c r="S171" s="52" t="e">
        <f t="shared" si="287"/>
        <v>#N/A</v>
      </c>
      <c r="T171" s="52" t="e">
        <f t="shared" si="287"/>
        <v>#N/A</v>
      </c>
      <c r="U171" s="52" t="e">
        <f t="shared" si="287"/>
        <v>#N/A</v>
      </c>
      <c r="V171" s="52" t="e">
        <f t="shared" si="287"/>
        <v>#N/A</v>
      </c>
      <c r="W171" s="52" t="e">
        <f t="shared" si="287"/>
        <v>#N/A</v>
      </c>
      <c r="X171" s="55" t="e">
        <f t="shared" si="280"/>
        <v>#N/A</v>
      </c>
      <c r="Y171" s="55" t="e">
        <f t="shared" si="281"/>
        <v>#N/A</v>
      </c>
      <c r="Z171" s="55" t="e">
        <f t="shared" ref="Z171" si="288">Z170</f>
        <v>#N/A</v>
      </c>
      <c r="AA171" s="55" t="e">
        <f t="shared" si="283"/>
        <v>#N/A</v>
      </c>
      <c r="AB171" s="336" t="e">
        <f t="shared" si="284"/>
        <v>#N/A</v>
      </c>
      <c r="AC171" s="223" t="e">
        <f ca="1">INDEX(FGA_COEFFS,1,1)+Z171*INDEX(FGA_COEFFS,1,2)+Y171*INDEX(FGA_COEFFS,1,3)+R171*INDEX(FGA_COEFFS,1,4)+Q170*INDEX(FGA_COEFFS,1,5)+S171*INDEX(FGA_COEFFS,1,6)+T170*INDEX(FGA_COEFFS,1,7)+M170*INDEX(FGA_COEFFS,1,8)+Y174*Y176</f>
        <v>#N/A</v>
      </c>
      <c r="AD171" s="223" t="e">
        <f ca="1">INDEX(THREEPTA_COEFFS,1,1)+AC171*INDEX(THREEPTA_COEFFS,1,2)+J171*INDEX(THREEPTA_COEFFS,1,3)+AA171*INDEX(THREEPTA_COEFFS,1,4)+K171*INDEX(THREEPTA_COEFFS,1,5)+L170*INDEX(THREEPTA_COEFFS,1,6)+Z174*Z176</f>
        <v>#N/A</v>
      </c>
      <c r="AE171" s="223" t="e">
        <f ca="1">INDEX(THREEPTPCT_COEFFS,1,1)+K171*INDEX(THREEPTPCT_COEFFS,1,2)+L170*INDEX(THREEPTPCT_COEFFS,1,3)+AA174*AA176</f>
        <v>#N/A</v>
      </c>
      <c r="AF171" s="55" t="e">
        <f t="shared" ca="1" si="285"/>
        <v>#N/A</v>
      </c>
      <c r="AG171" s="223" t="e">
        <f ca="1">INDEX(TWOPTPCT_COEFFS,1,1)+AB171*INDEX(TWOPTPCT_COEFFS,1,2)+I170*INDEX(TWOPTPCT_COEFFS,1,3)+G170*INDEX(TWOPTPCT_COEFFS,1,4)+L170*INDEX(TWOPTPCT_COEFFS,1,5)+AB174*AB176</f>
        <v>#N/A</v>
      </c>
      <c r="AH171" s="223" t="e">
        <f ca="1">INDEX(FTA_COEFFS,1,1)+O171*INDEX(FTA_COEFFS,1,2)+N170*INDEX(FTA_COEFFS,1,3)+(Q171+R171)*INDEX(FTA_COEFFS,1,4)+(Q170+R170)*INDEX(FTA_COEFFS,1,5)+M170*INDEX(FTA_COEFFS,1,6)+AC174*AC176</f>
        <v>#N/A</v>
      </c>
      <c r="AI171" s="223" t="e">
        <f ca="1">INDEX(FTPCT_COEFFS,1,1)+P171*INDEX(FTPCT_COEFFS,1,2)+F171*INDEX(FTPCT_COEFFS,1,3)+G170*INDEX(FTPCT_COEFFS,1,4)+AD174*AD176</f>
        <v>#N/A</v>
      </c>
      <c r="AJ171" s="338" t="e">
        <f t="shared" ca="1" si="286"/>
        <v>#N/A</v>
      </c>
      <c r="AK171" s="55"/>
      <c r="AL171" s="55"/>
      <c r="AM171" s="55"/>
      <c r="AN171" s="55"/>
      <c r="AO171" s="55"/>
      <c r="AP171" s="55"/>
      <c r="AQ171" s="55"/>
      <c r="AR171" s="55"/>
    </row>
    <row r="172" spans="1:45" x14ac:dyDescent="0.3">
      <c r="A172" s="54" t="e">
        <f ca="1">IF(D170&gt;(D171+(AVERAGE(V170,W170)-AVERAGE(V171,W171))/2)+2.5,C170,IF(D171&gt;(D170+(AVERAGE(V171,W171)-AVERAGE(V170,W170))/2)+2.5,C171,"Close"))</f>
        <v>#N/A</v>
      </c>
      <c r="B172" s="64" t="e">
        <f ca="1">IF(D171&gt;D170,C171,C170)</f>
        <v>#N/A</v>
      </c>
      <c r="D172" s="56"/>
      <c r="X172" s="55"/>
      <c r="Y172" s="55"/>
      <c r="Z172" s="55"/>
      <c r="AA172" s="55"/>
      <c r="AB172" s="55"/>
      <c r="AC172" s="337"/>
      <c r="AD172" s="337"/>
      <c r="AE172" s="337"/>
      <c r="AF172" s="337"/>
      <c r="AG172" s="337"/>
      <c r="AH172" s="337"/>
      <c r="AI172" s="337"/>
      <c r="AJ172" s="337"/>
      <c r="AK172" s="337"/>
      <c r="AL172" s="337"/>
      <c r="AM172" s="55"/>
      <c r="AN172" s="55"/>
      <c r="AO172" s="55"/>
      <c r="AP172" s="55"/>
      <c r="AQ172" s="55"/>
      <c r="AR172" s="55"/>
      <c r="AS172" s="55"/>
    </row>
    <row r="173" spans="1:45" x14ac:dyDescent="0.3">
      <c r="X173" s="54" t="s">
        <v>1305</v>
      </c>
      <c r="Y173" s="54" t="s">
        <v>128</v>
      </c>
      <c r="Z173" s="54" t="s">
        <v>157</v>
      </c>
      <c r="AA173" s="54" t="s">
        <v>151</v>
      </c>
      <c r="AB173" s="54" t="s">
        <v>1327</v>
      </c>
      <c r="AC173" s="54" t="s">
        <v>129</v>
      </c>
      <c r="AD173" s="54" t="s">
        <v>116</v>
      </c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</row>
    <row r="174" spans="1:45" x14ac:dyDescent="0.3">
      <c r="X174" s="54"/>
      <c r="Y174" s="54">
        <f t="shared" ref="Y174:AD174" si="289">Y167</f>
        <v>6.4436999999999998</v>
      </c>
      <c r="Z174" s="54">
        <f t="shared" si="289"/>
        <v>4.9371</v>
      </c>
      <c r="AA174" s="54">
        <f t="shared" si="289"/>
        <v>11.350300000000001</v>
      </c>
      <c r="AB174" s="54">
        <f t="shared" si="289"/>
        <v>7.1900000000000006E-2</v>
      </c>
      <c r="AC174" s="54">
        <f t="shared" si="289"/>
        <v>6.2766000000000002</v>
      </c>
      <c r="AD174" s="54">
        <f t="shared" si="289"/>
        <v>11.042999999999999</v>
      </c>
      <c r="AE174" s="54"/>
      <c r="AF174" s="336"/>
      <c r="AG174" s="336"/>
      <c r="AH174" s="336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</row>
    <row r="175" spans="1:45" x14ac:dyDescent="0.3">
      <c r="D175" s="56"/>
      <c r="X175" s="336"/>
      <c r="Y175" s="336">
        <f t="shared" ca="1" si="241"/>
        <v>-2.4018992182067888E-2</v>
      </c>
      <c r="Z175" s="336">
        <f t="shared" ca="1" si="241"/>
        <v>0.12860459225483734</v>
      </c>
      <c r="AA175" s="336">
        <f t="shared" ca="1" si="241"/>
        <v>2.0754493948364816E-2</v>
      </c>
      <c r="AB175" s="336">
        <f t="shared" ca="1" si="241"/>
        <v>0.37910608472130852</v>
      </c>
      <c r="AC175" s="336">
        <f t="shared" ca="1" si="241"/>
        <v>0.1889220772182672</v>
      </c>
      <c r="AD175" s="336">
        <f t="shared" ca="1" si="241"/>
        <v>-0.36155400472843863</v>
      </c>
      <c r="AE175" s="336"/>
      <c r="AF175" s="336"/>
      <c r="AG175" s="336"/>
      <c r="AH175" s="336"/>
      <c r="AI175" s="54"/>
      <c r="AJ175" s="54"/>
      <c r="AK175" s="54"/>
      <c r="AL175" s="336"/>
      <c r="AM175" s="336"/>
      <c r="AN175" s="336"/>
      <c r="AO175" s="336"/>
      <c r="AP175" s="54"/>
      <c r="AQ175" s="336"/>
      <c r="AR175" s="336"/>
      <c r="AS175" s="336"/>
    </row>
    <row r="176" spans="1:45" x14ac:dyDescent="0.3">
      <c r="C176" s="54"/>
      <c r="D176" s="56"/>
      <c r="Y176" s="336">
        <f t="shared" ca="1" si="241"/>
        <v>-0.58538895681026282</v>
      </c>
      <c r="Z176" s="336">
        <f t="shared" ca="1" si="241"/>
        <v>0.24276784021018566</v>
      </c>
      <c r="AA176" s="336">
        <f t="shared" ca="1" si="241"/>
        <v>-0.54828351451366386</v>
      </c>
      <c r="AB176" s="336">
        <f t="shared" ca="1" si="241"/>
        <v>0.17019270945186363</v>
      </c>
      <c r="AC176" s="336">
        <f t="shared" ca="1" si="241"/>
        <v>-0.5112592379217904</v>
      </c>
      <c r="AD176" s="336">
        <f t="shared" ca="1" si="241"/>
        <v>-1.1895563615372704</v>
      </c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</row>
    <row r="177" spans="1:45" x14ac:dyDescent="0.3">
      <c r="B177" s="54" t="s">
        <v>172</v>
      </c>
      <c r="C177" s="53">
        <f>C170</f>
        <v>0</v>
      </c>
      <c r="D177" s="56" t="e">
        <f t="shared" ref="D177:D178" ca="1" si="290">AJ177</f>
        <v>#N/A</v>
      </c>
      <c r="E177" s="52" t="e">
        <f t="shared" ref="E177:W177" si="291">E170</f>
        <v>#N/A</v>
      </c>
      <c r="F177" s="52" t="e">
        <f t="shared" si="291"/>
        <v>#N/A</v>
      </c>
      <c r="G177" s="52" t="e">
        <f t="shared" si="291"/>
        <v>#N/A</v>
      </c>
      <c r="H177" s="52" t="e">
        <f t="shared" si="291"/>
        <v>#N/A</v>
      </c>
      <c r="I177" s="52" t="e">
        <f t="shared" si="291"/>
        <v>#N/A</v>
      </c>
      <c r="J177" s="52" t="e">
        <f t="shared" si="291"/>
        <v>#N/A</v>
      </c>
      <c r="K177" s="52" t="e">
        <f t="shared" si="291"/>
        <v>#N/A</v>
      </c>
      <c r="L177" s="52" t="e">
        <f t="shared" si="291"/>
        <v>#N/A</v>
      </c>
      <c r="M177" s="52" t="e">
        <f t="shared" si="291"/>
        <v>#N/A</v>
      </c>
      <c r="N177" s="52" t="e">
        <f t="shared" si="291"/>
        <v>#N/A</v>
      </c>
      <c r="O177" s="52" t="e">
        <f t="shared" si="291"/>
        <v>#N/A</v>
      </c>
      <c r="P177" s="52" t="e">
        <f t="shared" si="291"/>
        <v>#N/A</v>
      </c>
      <c r="Q177" s="52" t="e">
        <f t="shared" si="291"/>
        <v>#N/A</v>
      </c>
      <c r="R177" s="52" t="e">
        <f t="shared" si="291"/>
        <v>#N/A</v>
      </c>
      <c r="S177" s="52" t="e">
        <f t="shared" si="291"/>
        <v>#N/A</v>
      </c>
      <c r="T177" s="52" t="e">
        <f t="shared" si="291"/>
        <v>#N/A</v>
      </c>
      <c r="U177" s="52" t="e">
        <f t="shared" si="291"/>
        <v>#N/A</v>
      </c>
      <c r="V177" s="52" t="e">
        <f t="shared" si="291"/>
        <v>#N/A</v>
      </c>
      <c r="W177" s="52" t="e">
        <f t="shared" si="291"/>
        <v>#N/A</v>
      </c>
      <c r="X177" s="55" t="e">
        <f t="shared" ref="X177:X178" si="292">(H177-(O177*P177)/100-3*(J177*K177)/100)/2</f>
        <v>#N/A</v>
      </c>
      <c r="Y177" s="55" t="e">
        <f t="shared" ref="Y177:Y178" si="293">SUM(X177,(J177*K177/100))/(F177/100)</f>
        <v>#N/A</v>
      </c>
      <c r="Z177" s="55" t="e">
        <f t="shared" ref="Z177" si="294">U177*0.5+U178*0.5</f>
        <v>#N/A</v>
      </c>
      <c r="AA177" s="55" t="e">
        <f t="shared" ref="AA177:AA178" si="295">J177/Y177</f>
        <v>#N/A</v>
      </c>
      <c r="AB177" s="336" t="e">
        <f t="shared" ref="AB177:AB178" si="296">X177/(Y177-J177)</f>
        <v>#N/A</v>
      </c>
      <c r="AC177" s="223" t="e">
        <f ca="1">INDEX(FGA_COEFFS,1,1)+Z177*INDEX(FGA_COEFFS,1,2)+Y177*INDEX(FGA_COEFFS,1,3)+R177*INDEX(FGA_COEFFS,1,4)+Q178*INDEX(FGA_COEFFS,1,5)+S177*INDEX(FGA_COEFFS,1,6)+T178*INDEX(FGA_COEFFS,1,7)+M178*INDEX(FGA_COEFFS,1,8)+Y181*Y182</f>
        <v>#N/A</v>
      </c>
      <c r="AD177" s="223" t="e">
        <f ca="1">INDEX(THREEPTA_COEFFS,1,1)+AC177*INDEX(THREEPTA_COEFFS,1,2)+J177*INDEX(THREEPTA_COEFFS,1,3)+AA177*INDEX(THREEPTA_COEFFS,1,4)+K177*INDEX(THREEPTA_COEFFS,1,5)+L178*INDEX(THREEPTA_COEFFS,1,6)+Z181*Z182</f>
        <v>#N/A</v>
      </c>
      <c r="AE177" s="223" t="e">
        <f ca="1">INDEX(THREEPTPCT_COEFFS,1,1)+K177*INDEX(THREEPTPCT_COEFFS,1,2)+L178*INDEX(THREEPTPCT_COEFFS,1,3)+AA181*AA182</f>
        <v>#N/A</v>
      </c>
      <c r="AF177" s="55" t="e">
        <f t="shared" ref="AF177:AF178" ca="1" si="297">AC177-AD177</f>
        <v>#N/A</v>
      </c>
      <c r="AG177" s="223" t="e">
        <f ca="1">INDEX(TWOPTPCT_COEFFS,1,1)+AB177*INDEX(TWOPTPCT_COEFFS,1,2)+I178*INDEX(TWOPTPCT_COEFFS,1,3)+G178*INDEX(TWOPTPCT_COEFFS,1,4)+L178*INDEX(TWOPTPCT_COEFFS,1,5)+AB181*AB182</f>
        <v>#N/A</v>
      </c>
      <c r="AH177" s="223" t="e">
        <f ca="1">INDEX(FTA_COEFFS,1,1)+O177*INDEX(FTA_COEFFS,1,2)+N178*INDEX(FTA_COEFFS,1,3)+(Q177+R177)*INDEX(FTA_COEFFS,1,4)+(Q178+R178)*INDEX(FTA_COEFFS,1,5)+M178*INDEX(FTA_COEFFS,1,6)+AC181*AC182</f>
        <v>#N/A</v>
      </c>
      <c r="AI177" s="223" t="e">
        <f ca="1">INDEX(FTPCT_COEFFS,1,1)+P177*INDEX(FTPCT_COEFFS,1,2)+F177*INDEX(FTPCT_COEFFS,1,3)+G178*INDEX(FTPCT_COEFFS,1,4)+AD181*AD182</f>
        <v>#N/A</v>
      </c>
      <c r="AJ177" s="338" t="e">
        <f t="shared" ref="AJ177:AJ178" ca="1" si="298">AD177*AE177/100+AF177*AG177+AH177*AI177/100</f>
        <v>#N/A</v>
      </c>
      <c r="AK177" s="55"/>
      <c r="AL177" s="55"/>
      <c r="AM177" s="55"/>
      <c r="AN177" s="55"/>
      <c r="AO177" s="55"/>
      <c r="AP177" s="55"/>
      <c r="AQ177" s="55"/>
      <c r="AR177" s="55"/>
    </row>
    <row r="178" spans="1:45" x14ac:dyDescent="0.3">
      <c r="B178" s="54" t="s">
        <v>175</v>
      </c>
      <c r="C178" s="54">
        <f>C171</f>
        <v>0</v>
      </c>
      <c r="D178" s="56" t="e">
        <f t="shared" ca="1" si="290"/>
        <v>#N/A</v>
      </c>
      <c r="E178" s="52" t="e">
        <f t="shared" ref="E178:W178" si="299">E171</f>
        <v>#N/A</v>
      </c>
      <c r="F178" s="52" t="e">
        <f t="shared" si="299"/>
        <v>#N/A</v>
      </c>
      <c r="G178" s="52" t="e">
        <f t="shared" si="299"/>
        <v>#N/A</v>
      </c>
      <c r="H178" s="52" t="e">
        <f t="shared" si="299"/>
        <v>#N/A</v>
      </c>
      <c r="I178" s="52" t="e">
        <f t="shared" si="299"/>
        <v>#N/A</v>
      </c>
      <c r="J178" s="52" t="e">
        <f t="shared" si="299"/>
        <v>#N/A</v>
      </c>
      <c r="K178" s="52" t="e">
        <f t="shared" si="299"/>
        <v>#N/A</v>
      </c>
      <c r="L178" s="52" t="e">
        <f t="shared" si="299"/>
        <v>#N/A</v>
      </c>
      <c r="M178" s="52" t="e">
        <f t="shared" si="299"/>
        <v>#N/A</v>
      </c>
      <c r="N178" s="52" t="e">
        <f t="shared" si="299"/>
        <v>#N/A</v>
      </c>
      <c r="O178" s="52" t="e">
        <f t="shared" si="299"/>
        <v>#N/A</v>
      </c>
      <c r="P178" s="52" t="e">
        <f t="shared" si="299"/>
        <v>#N/A</v>
      </c>
      <c r="Q178" s="52" t="e">
        <f t="shared" si="299"/>
        <v>#N/A</v>
      </c>
      <c r="R178" s="52" t="e">
        <f t="shared" si="299"/>
        <v>#N/A</v>
      </c>
      <c r="S178" s="52" t="e">
        <f t="shared" si="299"/>
        <v>#N/A</v>
      </c>
      <c r="T178" s="52" t="e">
        <f t="shared" si="299"/>
        <v>#N/A</v>
      </c>
      <c r="U178" s="52" t="e">
        <f t="shared" si="299"/>
        <v>#N/A</v>
      </c>
      <c r="V178" s="52" t="e">
        <f t="shared" si="299"/>
        <v>#N/A</v>
      </c>
      <c r="W178" s="52" t="e">
        <f t="shared" si="299"/>
        <v>#N/A</v>
      </c>
      <c r="X178" s="55" t="e">
        <f t="shared" si="292"/>
        <v>#N/A</v>
      </c>
      <c r="Y178" s="55" t="e">
        <f t="shared" si="293"/>
        <v>#N/A</v>
      </c>
      <c r="Z178" s="55" t="e">
        <f t="shared" ref="Z178" si="300">Z177</f>
        <v>#N/A</v>
      </c>
      <c r="AA178" s="55" t="e">
        <f t="shared" si="295"/>
        <v>#N/A</v>
      </c>
      <c r="AB178" s="336" t="e">
        <f t="shared" si="296"/>
        <v>#N/A</v>
      </c>
      <c r="AC178" s="223" t="e">
        <f ca="1">INDEX(FGA_COEFFS,1,1)+Z178*INDEX(FGA_COEFFS,1,2)+Y178*INDEX(FGA_COEFFS,1,3)+R178*INDEX(FGA_COEFFS,1,4)+Q177*INDEX(FGA_COEFFS,1,5)+S178*INDEX(FGA_COEFFS,1,6)+T177*INDEX(FGA_COEFFS,1,7)+M177*INDEX(FGA_COEFFS,1,8)+Y181*Y183</f>
        <v>#N/A</v>
      </c>
      <c r="AD178" s="223" t="e">
        <f ca="1">INDEX(THREEPTA_COEFFS,1,1)+AC178*INDEX(THREEPTA_COEFFS,1,2)+J178*INDEX(THREEPTA_COEFFS,1,3)+AA178*INDEX(THREEPTA_COEFFS,1,4)+K178*INDEX(THREEPTA_COEFFS,1,5)+L177*INDEX(THREEPTA_COEFFS,1,6)+Z181*Z183</f>
        <v>#N/A</v>
      </c>
      <c r="AE178" s="223" t="e">
        <f ca="1">INDEX(THREEPTPCT_COEFFS,1,1)+K178*INDEX(THREEPTPCT_COEFFS,1,2)+L177*INDEX(THREEPTPCT_COEFFS,1,3)+AA181*AA183</f>
        <v>#N/A</v>
      </c>
      <c r="AF178" s="55" t="e">
        <f t="shared" ca="1" si="297"/>
        <v>#N/A</v>
      </c>
      <c r="AG178" s="223" t="e">
        <f ca="1">INDEX(TWOPTPCT_COEFFS,1,1)+AB178*INDEX(TWOPTPCT_COEFFS,1,2)+I177*INDEX(TWOPTPCT_COEFFS,1,3)+G177*INDEX(TWOPTPCT_COEFFS,1,4)+L177*INDEX(TWOPTPCT_COEFFS,1,5)+AB181*AB183</f>
        <v>#N/A</v>
      </c>
      <c r="AH178" s="223" t="e">
        <f ca="1">INDEX(FTA_COEFFS,1,1)+O178*INDEX(FTA_COEFFS,1,2)+N177*INDEX(FTA_COEFFS,1,3)+(Q178+R178)*INDEX(FTA_COEFFS,1,4)+(Q177+R177)*INDEX(FTA_COEFFS,1,5)+M177*INDEX(FTA_COEFFS,1,6)+AC181*AC183</f>
        <v>#N/A</v>
      </c>
      <c r="AI178" s="223" t="e">
        <f ca="1">INDEX(FTPCT_COEFFS,1,1)+P178*INDEX(FTPCT_COEFFS,1,2)+F178*INDEX(FTPCT_COEFFS,1,3)+G177*INDEX(FTPCT_COEFFS,1,4)+AD181*AD183</f>
        <v>#N/A</v>
      </c>
      <c r="AJ178" s="338" t="e">
        <f t="shared" ca="1" si="298"/>
        <v>#N/A</v>
      </c>
      <c r="AK178" s="55"/>
      <c r="AL178" s="55"/>
      <c r="AM178" s="55"/>
      <c r="AN178" s="55"/>
      <c r="AO178" s="55"/>
      <c r="AP178" s="55"/>
      <c r="AQ178" s="55"/>
      <c r="AR178" s="55"/>
    </row>
    <row r="179" spans="1:45" x14ac:dyDescent="0.3">
      <c r="A179" s="54" t="e">
        <f ca="1">IF(D177&gt;(D178+(AVERAGE(V177,W177)-AVERAGE(V178,W178))/2)+2.5,C177,IF(D178&gt;(D177+(AVERAGE(V178,W178)-AVERAGE(V177,W177))/2)+2.5,C178,"Close"))</f>
        <v>#N/A</v>
      </c>
      <c r="B179" s="64" t="e">
        <f ca="1">IF(D178&gt;D177,C178,C177)</f>
        <v>#N/A</v>
      </c>
      <c r="D179" s="56"/>
      <c r="X179" s="55"/>
      <c r="Y179" s="55"/>
      <c r="Z179" s="55"/>
      <c r="AA179" s="55"/>
      <c r="AB179" s="55"/>
      <c r="AC179" s="337"/>
      <c r="AD179" s="337"/>
      <c r="AE179" s="337"/>
      <c r="AF179" s="337"/>
      <c r="AG179" s="337"/>
      <c r="AH179" s="337"/>
      <c r="AI179" s="337"/>
      <c r="AJ179" s="337"/>
      <c r="AK179" s="337"/>
      <c r="AL179" s="337"/>
      <c r="AM179" s="55"/>
      <c r="AN179" s="55"/>
      <c r="AO179" s="55"/>
      <c r="AP179" s="55"/>
      <c r="AQ179" s="55"/>
      <c r="AR179" s="55"/>
      <c r="AS179" s="55"/>
    </row>
    <row r="180" spans="1:45" x14ac:dyDescent="0.3">
      <c r="X180" s="54" t="s">
        <v>1305</v>
      </c>
      <c r="Y180" s="54" t="s">
        <v>128</v>
      </c>
      <c r="Z180" s="54" t="s">
        <v>157</v>
      </c>
      <c r="AA180" s="54" t="s">
        <v>151</v>
      </c>
      <c r="AB180" s="54" t="s">
        <v>1327</v>
      </c>
      <c r="AC180" s="54" t="s">
        <v>129</v>
      </c>
      <c r="AD180" s="54" t="s">
        <v>116</v>
      </c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</row>
    <row r="181" spans="1:45" x14ac:dyDescent="0.3">
      <c r="X181" s="54"/>
      <c r="Y181" s="54">
        <f t="shared" ref="Y181:AD181" si="301">Y174</f>
        <v>6.4436999999999998</v>
      </c>
      <c r="Z181" s="54">
        <f t="shared" si="301"/>
        <v>4.9371</v>
      </c>
      <c r="AA181" s="54">
        <f t="shared" si="301"/>
        <v>11.350300000000001</v>
      </c>
      <c r="AB181" s="54">
        <f t="shared" si="301"/>
        <v>7.1900000000000006E-2</v>
      </c>
      <c r="AC181" s="54">
        <f t="shared" si="301"/>
        <v>6.2766000000000002</v>
      </c>
      <c r="AD181" s="54">
        <f t="shared" si="301"/>
        <v>11.042999999999999</v>
      </c>
      <c r="AE181" s="54"/>
      <c r="AF181" s="336"/>
      <c r="AG181" s="336"/>
      <c r="AH181" s="336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</row>
    <row r="182" spans="1:45" x14ac:dyDescent="0.3">
      <c r="D182" s="56"/>
      <c r="X182" s="336"/>
      <c r="Y182" s="336">
        <f t="shared" ca="1" si="241"/>
        <v>0.30431196029066121</v>
      </c>
      <c r="Z182" s="336">
        <f t="shared" ca="1" si="241"/>
        <v>-0.30003925757141148</v>
      </c>
      <c r="AA182" s="336">
        <f t="shared" ca="1" si="241"/>
        <v>-0.94996585850216175</v>
      </c>
      <c r="AB182" s="336">
        <f t="shared" ca="1" si="241"/>
        <v>6.3655063332042966E-3</v>
      </c>
      <c r="AC182" s="336">
        <f t="shared" ca="1" si="241"/>
        <v>0.58679386806563705</v>
      </c>
      <c r="AD182" s="336">
        <f t="shared" ca="1" si="241"/>
        <v>0.70144617041030166</v>
      </c>
      <c r="AE182" s="336"/>
      <c r="AF182" s="336"/>
      <c r="AG182" s="336"/>
      <c r="AH182" s="336"/>
      <c r="AI182" s="54"/>
      <c r="AJ182" s="54"/>
      <c r="AK182" s="54"/>
      <c r="AL182" s="336"/>
      <c r="AM182" s="336"/>
      <c r="AN182" s="336"/>
      <c r="AO182" s="336"/>
      <c r="AP182" s="54"/>
      <c r="AQ182" s="336"/>
      <c r="AR182" s="336"/>
      <c r="AS182" s="336"/>
    </row>
    <row r="183" spans="1:45" x14ac:dyDescent="0.3">
      <c r="C183" s="54"/>
      <c r="D183" s="56"/>
      <c r="Y183" s="336">
        <f t="shared" ca="1" si="241"/>
        <v>0.14315012261947166</v>
      </c>
      <c r="Z183" s="336">
        <f t="shared" ca="1" si="241"/>
        <v>0.23905531704964716</v>
      </c>
      <c r="AA183" s="336">
        <f t="shared" ca="1" si="241"/>
        <v>1.1959729653249735</v>
      </c>
      <c r="AB183" s="336">
        <f t="shared" ca="1" si="241"/>
        <v>1.4322131048571156</v>
      </c>
      <c r="AC183" s="336">
        <f t="shared" ca="1" si="241"/>
        <v>-0.40837374497218082</v>
      </c>
      <c r="AD183" s="336">
        <f t="shared" ca="1" si="241"/>
        <v>0.35968814598307408</v>
      </c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</row>
    <row r="184" spans="1:45" x14ac:dyDescent="0.3">
      <c r="B184" s="54" t="s">
        <v>172</v>
      </c>
      <c r="C184" s="53">
        <f>C177</f>
        <v>0</v>
      </c>
      <c r="D184" s="56" t="e">
        <f t="shared" ref="D184:D185" ca="1" si="302">AJ184</f>
        <v>#N/A</v>
      </c>
      <c r="E184" s="52" t="e">
        <f t="shared" ref="E184:W184" si="303">E177</f>
        <v>#N/A</v>
      </c>
      <c r="F184" s="52" t="e">
        <f t="shared" si="303"/>
        <v>#N/A</v>
      </c>
      <c r="G184" s="52" t="e">
        <f t="shared" si="303"/>
        <v>#N/A</v>
      </c>
      <c r="H184" s="52" t="e">
        <f t="shared" si="303"/>
        <v>#N/A</v>
      </c>
      <c r="I184" s="52" t="e">
        <f t="shared" si="303"/>
        <v>#N/A</v>
      </c>
      <c r="J184" s="52" t="e">
        <f t="shared" si="303"/>
        <v>#N/A</v>
      </c>
      <c r="K184" s="52" t="e">
        <f t="shared" si="303"/>
        <v>#N/A</v>
      </c>
      <c r="L184" s="52" t="e">
        <f t="shared" si="303"/>
        <v>#N/A</v>
      </c>
      <c r="M184" s="52" t="e">
        <f t="shared" si="303"/>
        <v>#N/A</v>
      </c>
      <c r="N184" s="52" t="e">
        <f t="shared" si="303"/>
        <v>#N/A</v>
      </c>
      <c r="O184" s="52" t="e">
        <f t="shared" si="303"/>
        <v>#N/A</v>
      </c>
      <c r="P184" s="52" t="e">
        <f t="shared" si="303"/>
        <v>#N/A</v>
      </c>
      <c r="Q184" s="52" t="e">
        <f t="shared" si="303"/>
        <v>#N/A</v>
      </c>
      <c r="R184" s="52" t="e">
        <f t="shared" si="303"/>
        <v>#N/A</v>
      </c>
      <c r="S184" s="52" t="e">
        <f t="shared" si="303"/>
        <v>#N/A</v>
      </c>
      <c r="T184" s="52" t="e">
        <f t="shared" si="303"/>
        <v>#N/A</v>
      </c>
      <c r="U184" s="52" t="e">
        <f t="shared" si="303"/>
        <v>#N/A</v>
      </c>
      <c r="V184" s="52" t="e">
        <f t="shared" si="303"/>
        <v>#N/A</v>
      </c>
      <c r="W184" s="52" t="e">
        <f t="shared" si="303"/>
        <v>#N/A</v>
      </c>
      <c r="X184" s="55" t="e">
        <f t="shared" ref="X184:X185" si="304">(H184-(O184*P184)/100-3*(J184*K184)/100)/2</f>
        <v>#N/A</v>
      </c>
      <c r="Y184" s="55" t="e">
        <f t="shared" ref="Y184:Y185" si="305">SUM(X184,(J184*K184/100))/(F184/100)</f>
        <v>#N/A</v>
      </c>
      <c r="Z184" s="55" t="e">
        <f t="shared" ref="Z184" si="306">U184*0.5+U185*0.5</f>
        <v>#N/A</v>
      </c>
      <c r="AA184" s="55" t="e">
        <f t="shared" ref="AA184:AA185" si="307">J184/Y184</f>
        <v>#N/A</v>
      </c>
      <c r="AB184" s="336" t="e">
        <f t="shared" ref="AB184:AB185" si="308">X184/(Y184-J184)</f>
        <v>#N/A</v>
      </c>
      <c r="AC184" s="223" t="e">
        <f ca="1">INDEX(FGA_COEFFS,1,1)+Z184*INDEX(FGA_COEFFS,1,2)+Y184*INDEX(FGA_COEFFS,1,3)+R184*INDEX(FGA_COEFFS,1,4)+Q185*INDEX(FGA_COEFFS,1,5)+S184*INDEX(FGA_COEFFS,1,6)+T185*INDEX(FGA_COEFFS,1,7)+M185*INDEX(FGA_COEFFS,1,8)+Y188*Y189</f>
        <v>#N/A</v>
      </c>
      <c r="AD184" s="223" t="e">
        <f ca="1">INDEX(THREEPTA_COEFFS,1,1)+AC184*INDEX(THREEPTA_COEFFS,1,2)+J184*INDEX(THREEPTA_COEFFS,1,3)+AA184*INDEX(THREEPTA_COEFFS,1,4)+K184*INDEX(THREEPTA_COEFFS,1,5)+L185*INDEX(THREEPTA_COEFFS,1,6)+Z188*Z189</f>
        <v>#N/A</v>
      </c>
      <c r="AE184" s="223" t="e">
        <f ca="1">INDEX(THREEPTPCT_COEFFS,1,1)+K184*INDEX(THREEPTPCT_COEFFS,1,2)+L185*INDEX(THREEPTPCT_COEFFS,1,3)+AA188*AA189</f>
        <v>#N/A</v>
      </c>
      <c r="AF184" s="55" t="e">
        <f t="shared" ref="AF184:AF185" ca="1" si="309">AC184-AD184</f>
        <v>#N/A</v>
      </c>
      <c r="AG184" s="223" t="e">
        <f ca="1">INDEX(TWOPTPCT_COEFFS,1,1)+AB184*INDEX(TWOPTPCT_COEFFS,1,2)+I185*INDEX(TWOPTPCT_COEFFS,1,3)+G185*INDEX(TWOPTPCT_COEFFS,1,4)+L185*INDEX(TWOPTPCT_COEFFS,1,5)+AB188*AB189</f>
        <v>#N/A</v>
      </c>
      <c r="AH184" s="223" t="e">
        <f ca="1">INDEX(FTA_COEFFS,1,1)+O184*INDEX(FTA_COEFFS,1,2)+N185*INDEX(FTA_COEFFS,1,3)+(Q184+R184)*INDEX(FTA_COEFFS,1,4)+(Q185+R185)*INDEX(FTA_COEFFS,1,5)+M185*INDEX(FTA_COEFFS,1,6)+AC188*AC189</f>
        <v>#N/A</v>
      </c>
      <c r="AI184" s="223" t="e">
        <f ca="1">INDEX(FTPCT_COEFFS,1,1)+P184*INDEX(FTPCT_COEFFS,1,2)+F184*INDEX(FTPCT_COEFFS,1,3)+G185*INDEX(FTPCT_COEFFS,1,4)+AD188*AD189</f>
        <v>#N/A</v>
      </c>
      <c r="AJ184" s="338" t="e">
        <f t="shared" ref="AJ184:AJ185" ca="1" si="310">AD184*AE184/100+AF184*AG184+AH184*AI184/100</f>
        <v>#N/A</v>
      </c>
      <c r="AK184" s="55"/>
      <c r="AL184" s="55"/>
      <c r="AM184" s="55"/>
      <c r="AN184" s="55"/>
      <c r="AO184" s="55"/>
      <c r="AP184" s="55"/>
      <c r="AQ184" s="55"/>
      <c r="AR184" s="55"/>
    </row>
    <row r="185" spans="1:45" x14ac:dyDescent="0.3">
      <c r="B185" s="54" t="s">
        <v>175</v>
      </c>
      <c r="C185" s="54">
        <f>C178</f>
        <v>0</v>
      </c>
      <c r="D185" s="56" t="e">
        <f t="shared" ca="1" si="302"/>
        <v>#N/A</v>
      </c>
      <c r="E185" s="52" t="e">
        <f t="shared" ref="E185:W185" si="311">E178</f>
        <v>#N/A</v>
      </c>
      <c r="F185" s="52" t="e">
        <f t="shared" si="311"/>
        <v>#N/A</v>
      </c>
      <c r="G185" s="52" t="e">
        <f t="shared" si="311"/>
        <v>#N/A</v>
      </c>
      <c r="H185" s="52" t="e">
        <f t="shared" si="311"/>
        <v>#N/A</v>
      </c>
      <c r="I185" s="52" t="e">
        <f t="shared" si="311"/>
        <v>#N/A</v>
      </c>
      <c r="J185" s="52" t="e">
        <f t="shared" si="311"/>
        <v>#N/A</v>
      </c>
      <c r="K185" s="52" t="e">
        <f t="shared" si="311"/>
        <v>#N/A</v>
      </c>
      <c r="L185" s="52" t="e">
        <f t="shared" si="311"/>
        <v>#N/A</v>
      </c>
      <c r="M185" s="52" t="e">
        <f t="shared" si="311"/>
        <v>#N/A</v>
      </c>
      <c r="N185" s="52" t="e">
        <f t="shared" si="311"/>
        <v>#N/A</v>
      </c>
      <c r="O185" s="52" t="e">
        <f t="shared" si="311"/>
        <v>#N/A</v>
      </c>
      <c r="P185" s="52" t="e">
        <f t="shared" si="311"/>
        <v>#N/A</v>
      </c>
      <c r="Q185" s="52" t="e">
        <f t="shared" si="311"/>
        <v>#N/A</v>
      </c>
      <c r="R185" s="52" t="e">
        <f t="shared" si="311"/>
        <v>#N/A</v>
      </c>
      <c r="S185" s="52" t="e">
        <f t="shared" si="311"/>
        <v>#N/A</v>
      </c>
      <c r="T185" s="52" t="e">
        <f t="shared" si="311"/>
        <v>#N/A</v>
      </c>
      <c r="U185" s="52" t="e">
        <f t="shared" si="311"/>
        <v>#N/A</v>
      </c>
      <c r="V185" s="52" t="e">
        <f t="shared" si="311"/>
        <v>#N/A</v>
      </c>
      <c r="W185" s="52" t="e">
        <f t="shared" si="311"/>
        <v>#N/A</v>
      </c>
      <c r="X185" s="55" t="e">
        <f t="shared" si="304"/>
        <v>#N/A</v>
      </c>
      <c r="Y185" s="55" t="e">
        <f t="shared" si="305"/>
        <v>#N/A</v>
      </c>
      <c r="Z185" s="55" t="e">
        <f t="shared" ref="Z185" si="312">Z184</f>
        <v>#N/A</v>
      </c>
      <c r="AA185" s="55" t="e">
        <f t="shared" si="307"/>
        <v>#N/A</v>
      </c>
      <c r="AB185" s="336" t="e">
        <f t="shared" si="308"/>
        <v>#N/A</v>
      </c>
      <c r="AC185" s="223" t="e">
        <f ca="1">INDEX(FGA_COEFFS,1,1)+Z185*INDEX(FGA_COEFFS,1,2)+Y185*INDEX(FGA_COEFFS,1,3)+R185*INDEX(FGA_COEFFS,1,4)+Q184*INDEX(FGA_COEFFS,1,5)+S185*INDEX(FGA_COEFFS,1,6)+T184*INDEX(FGA_COEFFS,1,7)+M184*INDEX(FGA_COEFFS,1,8)+Y188*Y190</f>
        <v>#N/A</v>
      </c>
      <c r="AD185" s="223" t="e">
        <f ca="1">INDEX(THREEPTA_COEFFS,1,1)+AC185*INDEX(THREEPTA_COEFFS,1,2)+J185*INDEX(THREEPTA_COEFFS,1,3)+AA185*INDEX(THREEPTA_COEFFS,1,4)+K185*INDEX(THREEPTA_COEFFS,1,5)+L184*INDEX(THREEPTA_COEFFS,1,6)+Z188*Z190</f>
        <v>#N/A</v>
      </c>
      <c r="AE185" s="223" t="e">
        <f ca="1">INDEX(THREEPTPCT_COEFFS,1,1)+K185*INDEX(THREEPTPCT_COEFFS,1,2)+L184*INDEX(THREEPTPCT_COEFFS,1,3)+AA188*AA190</f>
        <v>#N/A</v>
      </c>
      <c r="AF185" s="55" t="e">
        <f t="shared" ca="1" si="309"/>
        <v>#N/A</v>
      </c>
      <c r="AG185" s="223" t="e">
        <f ca="1">INDEX(TWOPTPCT_COEFFS,1,1)+AB185*INDEX(TWOPTPCT_COEFFS,1,2)+I184*INDEX(TWOPTPCT_COEFFS,1,3)+G184*INDEX(TWOPTPCT_COEFFS,1,4)+L184*INDEX(TWOPTPCT_COEFFS,1,5)+AB188*AB190</f>
        <v>#N/A</v>
      </c>
      <c r="AH185" s="223" t="e">
        <f ca="1">INDEX(FTA_COEFFS,1,1)+O185*INDEX(FTA_COEFFS,1,2)+N184*INDEX(FTA_COEFFS,1,3)+(Q185+R185)*INDEX(FTA_COEFFS,1,4)+(Q184+R184)*INDEX(FTA_COEFFS,1,5)+M184*INDEX(FTA_COEFFS,1,6)+AC188*AC190</f>
        <v>#N/A</v>
      </c>
      <c r="AI185" s="223" t="e">
        <f ca="1">INDEX(FTPCT_COEFFS,1,1)+P185*INDEX(FTPCT_COEFFS,1,2)+F185*INDEX(FTPCT_COEFFS,1,3)+G184*INDEX(FTPCT_COEFFS,1,4)+AD188*AD190</f>
        <v>#N/A</v>
      </c>
      <c r="AJ185" s="338" t="e">
        <f t="shared" ca="1" si="310"/>
        <v>#N/A</v>
      </c>
      <c r="AK185" s="55"/>
      <c r="AL185" s="55"/>
      <c r="AM185" s="55"/>
      <c r="AN185" s="55"/>
      <c r="AO185" s="55"/>
      <c r="AP185" s="55"/>
      <c r="AQ185" s="55"/>
      <c r="AR185" s="55"/>
    </row>
    <row r="186" spans="1:45" x14ac:dyDescent="0.3">
      <c r="A186" s="54" t="e">
        <f ca="1">IF(D184&gt;(D185+(AVERAGE(V184,W184)-AVERAGE(V185,W185))/2)+2.5,C184,IF(D185&gt;(D184+(AVERAGE(V185,W185)-AVERAGE(V184,W184))/2)+2.5,C185,"Close"))</f>
        <v>#N/A</v>
      </c>
      <c r="B186" s="64" t="e">
        <f ca="1">IF(D185&gt;D184,C185,C184)</f>
        <v>#N/A</v>
      </c>
      <c r="D186" s="56"/>
      <c r="X186" s="55"/>
      <c r="Y186" s="55"/>
      <c r="Z186" s="55"/>
      <c r="AA186" s="55"/>
      <c r="AB186" s="55"/>
      <c r="AC186" s="337"/>
      <c r="AD186" s="337"/>
      <c r="AE186" s="337"/>
      <c r="AF186" s="337"/>
      <c r="AG186" s="337"/>
      <c r="AH186" s="337"/>
      <c r="AI186" s="337"/>
      <c r="AJ186" s="337"/>
      <c r="AK186" s="337"/>
      <c r="AL186" s="337"/>
      <c r="AM186" s="55"/>
      <c r="AN186" s="55"/>
      <c r="AO186" s="55"/>
      <c r="AP186" s="55"/>
      <c r="AQ186" s="55"/>
      <c r="AR186" s="55"/>
      <c r="AS186" s="55"/>
    </row>
    <row r="187" spans="1:45" x14ac:dyDescent="0.3">
      <c r="X187" s="54" t="s">
        <v>1305</v>
      </c>
      <c r="Y187" s="54" t="s">
        <v>128</v>
      </c>
      <c r="Z187" s="54" t="s">
        <v>157</v>
      </c>
      <c r="AA187" s="54" t="s">
        <v>151</v>
      </c>
      <c r="AB187" s="54" t="s">
        <v>1327</v>
      </c>
      <c r="AC187" s="54" t="s">
        <v>129</v>
      </c>
      <c r="AD187" s="54" t="s">
        <v>116</v>
      </c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</row>
    <row r="188" spans="1:45" x14ac:dyDescent="0.3">
      <c r="X188" s="54"/>
      <c r="Y188" s="54">
        <f t="shared" ref="Y188:AD188" si="313">Y181</f>
        <v>6.4436999999999998</v>
      </c>
      <c r="Z188" s="54">
        <f t="shared" si="313"/>
        <v>4.9371</v>
      </c>
      <c r="AA188" s="54">
        <f t="shared" si="313"/>
        <v>11.350300000000001</v>
      </c>
      <c r="AB188" s="54">
        <f t="shared" si="313"/>
        <v>7.1900000000000006E-2</v>
      </c>
      <c r="AC188" s="54">
        <f t="shared" si="313"/>
        <v>6.2766000000000002</v>
      </c>
      <c r="AD188" s="54">
        <f t="shared" si="313"/>
        <v>11.042999999999999</v>
      </c>
      <c r="AE188" s="54"/>
      <c r="AF188" s="336"/>
      <c r="AG188" s="336"/>
      <c r="AH188" s="336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</row>
    <row r="189" spans="1:45" x14ac:dyDescent="0.3">
      <c r="D189" s="56"/>
      <c r="X189" s="336"/>
      <c r="Y189" s="336">
        <f t="shared" ca="1" si="241"/>
        <v>0.11839545963000467</v>
      </c>
      <c r="Z189" s="336">
        <f t="shared" ca="1" si="241"/>
        <v>-0.18202265312523469</v>
      </c>
      <c r="AA189" s="336">
        <f t="shared" ca="1" si="241"/>
        <v>-0.46546096407805748</v>
      </c>
      <c r="AB189" s="336">
        <f t="shared" ca="1" si="241"/>
        <v>-0.3250692822294548</v>
      </c>
      <c r="AC189" s="336">
        <f t="shared" ca="1" si="241"/>
        <v>0.33190319363858989</v>
      </c>
      <c r="AD189" s="336">
        <f t="shared" ca="1" si="241"/>
        <v>0.26770804957977046</v>
      </c>
      <c r="AE189" s="336"/>
      <c r="AF189" s="336"/>
      <c r="AG189" s="336"/>
      <c r="AH189" s="336"/>
      <c r="AI189" s="54"/>
      <c r="AJ189" s="54"/>
      <c r="AK189" s="54"/>
      <c r="AL189" s="336"/>
      <c r="AM189" s="336"/>
      <c r="AN189" s="336"/>
      <c r="AO189" s="336"/>
      <c r="AP189" s="54"/>
      <c r="AQ189" s="336"/>
      <c r="AR189" s="336"/>
      <c r="AS189" s="336"/>
    </row>
    <row r="190" spans="1:45" x14ac:dyDescent="0.3">
      <c r="C190" s="54"/>
      <c r="D190" s="56"/>
      <c r="Y190" s="336">
        <f t="shared" ca="1" si="241"/>
        <v>-0.85382071203782983</v>
      </c>
      <c r="Z190" s="336">
        <f t="shared" ca="1" si="241"/>
        <v>-1.2573572048184811</v>
      </c>
      <c r="AA190" s="336">
        <f t="shared" ca="1" si="241"/>
        <v>-0.38901349258290274</v>
      </c>
      <c r="AB190" s="336">
        <f t="shared" ca="1" si="241"/>
        <v>-0.33743473057971235</v>
      </c>
      <c r="AC190" s="336">
        <f t="shared" ca="1" si="241"/>
        <v>0.20570602802380789</v>
      </c>
      <c r="AD190" s="336">
        <f t="shared" ca="1" si="241"/>
        <v>-6.5122394031438026E-3</v>
      </c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</row>
    <row r="191" spans="1:45" x14ac:dyDescent="0.3">
      <c r="B191" s="54" t="s">
        <v>172</v>
      </c>
      <c r="C191" s="53">
        <f>C184</f>
        <v>0</v>
      </c>
      <c r="D191" s="56" t="e">
        <f t="shared" ref="D191:D192" ca="1" si="314">AJ191</f>
        <v>#N/A</v>
      </c>
      <c r="E191" s="52" t="e">
        <f t="shared" ref="E191:W191" si="315">E184</f>
        <v>#N/A</v>
      </c>
      <c r="F191" s="52" t="e">
        <f t="shared" si="315"/>
        <v>#N/A</v>
      </c>
      <c r="G191" s="52" t="e">
        <f t="shared" si="315"/>
        <v>#N/A</v>
      </c>
      <c r="H191" s="52" t="e">
        <f t="shared" si="315"/>
        <v>#N/A</v>
      </c>
      <c r="I191" s="52" t="e">
        <f t="shared" si="315"/>
        <v>#N/A</v>
      </c>
      <c r="J191" s="52" t="e">
        <f t="shared" si="315"/>
        <v>#N/A</v>
      </c>
      <c r="K191" s="52" t="e">
        <f t="shared" si="315"/>
        <v>#N/A</v>
      </c>
      <c r="L191" s="52" t="e">
        <f t="shared" si="315"/>
        <v>#N/A</v>
      </c>
      <c r="M191" s="52" t="e">
        <f t="shared" si="315"/>
        <v>#N/A</v>
      </c>
      <c r="N191" s="52" t="e">
        <f t="shared" si="315"/>
        <v>#N/A</v>
      </c>
      <c r="O191" s="52" t="e">
        <f t="shared" si="315"/>
        <v>#N/A</v>
      </c>
      <c r="P191" s="52" t="e">
        <f t="shared" si="315"/>
        <v>#N/A</v>
      </c>
      <c r="Q191" s="52" t="e">
        <f t="shared" si="315"/>
        <v>#N/A</v>
      </c>
      <c r="R191" s="52" t="e">
        <f t="shared" si="315"/>
        <v>#N/A</v>
      </c>
      <c r="S191" s="52" t="e">
        <f t="shared" si="315"/>
        <v>#N/A</v>
      </c>
      <c r="T191" s="52" t="e">
        <f t="shared" si="315"/>
        <v>#N/A</v>
      </c>
      <c r="U191" s="52" t="e">
        <f t="shared" si="315"/>
        <v>#N/A</v>
      </c>
      <c r="V191" s="52" t="e">
        <f t="shared" si="315"/>
        <v>#N/A</v>
      </c>
      <c r="W191" s="52" t="e">
        <f t="shared" si="315"/>
        <v>#N/A</v>
      </c>
      <c r="X191" s="55" t="e">
        <f t="shared" ref="X191:X192" si="316">(H191-(O191*P191)/100-3*(J191*K191)/100)/2</f>
        <v>#N/A</v>
      </c>
      <c r="Y191" s="55" t="e">
        <f t="shared" ref="Y191:Y192" si="317">SUM(X191,(J191*K191/100))/(F191/100)</f>
        <v>#N/A</v>
      </c>
      <c r="Z191" s="55" t="e">
        <f t="shared" ref="Z191" si="318">U191*0.5+U192*0.5</f>
        <v>#N/A</v>
      </c>
      <c r="AA191" s="55" t="e">
        <f t="shared" ref="AA191:AA192" si="319">J191/Y191</f>
        <v>#N/A</v>
      </c>
      <c r="AB191" s="336" t="e">
        <f t="shared" ref="AB191:AB192" si="320">X191/(Y191-J191)</f>
        <v>#N/A</v>
      </c>
      <c r="AC191" s="223" t="e">
        <f ca="1">INDEX(FGA_COEFFS,1,1)+Z191*INDEX(FGA_COEFFS,1,2)+Y191*INDEX(FGA_COEFFS,1,3)+R191*INDEX(FGA_COEFFS,1,4)+Q192*INDEX(FGA_COEFFS,1,5)+S191*INDEX(FGA_COEFFS,1,6)+T192*INDEX(FGA_COEFFS,1,7)+M192*INDEX(FGA_COEFFS,1,8)+Y195*Y196</f>
        <v>#N/A</v>
      </c>
      <c r="AD191" s="223" t="e">
        <f ca="1">INDEX(THREEPTA_COEFFS,1,1)+AC191*INDEX(THREEPTA_COEFFS,1,2)+J191*INDEX(THREEPTA_COEFFS,1,3)+AA191*INDEX(THREEPTA_COEFFS,1,4)+K191*INDEX(THREEPTA_COEFFS,1,5)+L192*INDEX(THREEPTA_COEFFS,1,6)+Z195*Z196</f>
        <v>#N/A</v>
      </c>
      <c r="AE191" s="223" t="e">
        <f ca="1">INDEX(THREEPTPCT_COEFFS,1,1)+K191*INDEX(THREEPTPCT_COEFFS,1,2)+L192*INDEX(THREEPTPCT_COEFFS,1,3)+AA195*AA196</f>
        <v>#N/A</v>
      </c>
      <c r="AF191" s="55" t="e">
        <f t="shared" ref="AF191:AF192" ca="1" si="321">AC191-AD191</f>
        <v>#N/A</v>
      </c>
      <c r="AG191" s="223" t="e">
        <f ca="1">INDEX(TWOPTPCT_COEFFS,1,1)+AB191*INDEX(TWOPTPCT_COEFFS,1,2)+I192*INDEX(TWOPTPCT_COEFFS,1,3)+G192*INDEX(TWOPTPCT_COEFFS,1,4)+L192*INDEX(TWOPTPCT_COEFFS,1,5)+AB195*AB196</f>
        <v>#N/A</v>
      </c>
      <c r="AH191" s="223" t="e">
        <f ca="1">INDEX(FTA_COEFFS,1,1)+O191*INDEX(FTA_COEFFS,1,2)+N192*INDEX(FTA_COEFFS,1,3)+(Q191+R191)*INDEX(FTA_COEFFS,1,4)+(Q192+R192)*INDEX(FTA_COEFFS,1,5)+M192*INDEX(FTA_COEFFS,1,6)+AC195*AC196</f>
        <v>#N/A</v>
      </c>
      <c r="AI191" s="223" t="e">
        <f ca="1">INDEX(FTPCT_COEFFS,1,1)+P191*INDEX(FTPCT_COEFFS,1,2)+F191*INDEX(FTPCT_COEFFS,1,3)+G192*INDEX(FTPCT_COEFFS,1,4)+AD195*AD196</f>
        <v>#N/A</v>
      </c>
      <c r="AJ191" s="338" t="e">
        <f t="shared" ref="AJ191:AJ192" ca="1" si="322">AD191*AE191/100+AF191*AG191+AH191*AI191/100</f>
        <v>#N/A</v>
      </c>
      <c r="AK191" s="55"/>
      <c r="AL191" s="55"/>
      <c r="AM191" s="55"/>
      <c r="AN191" s="55"/>
      <c r="AO191" s="55"/>
      <c r="AP191" s="55"/>
      <c r="AQ191" s="55"/>
      <c r="AR191" s="55"/>
    </row>
    <row r="192" spans="1:45" x14ac:dyDescent="0.3">
      <c r="B192" s="54" t="s">
        <v>175</v>
      </c>
      <c r="C192" s="54">
        <f>C185</f>
        <v>0</v>
      </c>
      <c r="D192" s="56" t="e">
        <f t="shared" ca="1" si="314"/>
        <v>#N/A</v>
      </c>
      <c r="E192" s="52" t="e">
        <f t="shared" ref="E192:W192" si="323">E185</f>
        <v>#N/A</v>
      </c>
      <c r="F192" s="52" t="e">
        <f t="shared" si="323"/>
        <v>#N/A</v>
      </c>
      <c r="G192" s="52" t="e">
        <f t="shared" si="323"/>
        <v>#N/A</v>
      </c>
      <c r="H192" s="52" t="e">
        <f t="shared" si="323"/>
        <v>#N/A</v>
      </c>
      <c r="I192" s="52" t="e">
        <f t="shared" si="323"/>
        <v>#N/A</v>
      </c>
      <c r="J192" s="52" t="e">
        <f t="shared" si="323"/>
        <v>#N/A</v>
      </c>
      <c r="K192" s="52" t="e">
        <f t="shared" si="323"/>
        <v>#N/A</v>
      </c>
      <c r="L192" s="52" t="e">
        <f t="shared" si="323"/>
        <v>#N/A</v>
      </c>
      <c r="M192" s="52" t="e">
        <f t="shared" si="323"/>
        <v>#N/A</v>
      </c>
      <c r="N192" s="52" t="e">
        <f t="shared" si="323"/>
        <v>#N/A</v>
      </c>
      <c r="O192" s="52" t="e">
        <f t="shared" si="323"/>
        <v>#N/A</v>
      </c>
      <c r="P192" s="52" t="e">
        <f t="shared" si="323"/>
        <v>#N/A</v>
      </c>
      <c r="Q192" s="52" t="e">
        <f t="shared" si="323"/>
        <v>#N/A</v>
      </c>
      <c r="R192" s="52" t="e">
        <f t="shared" si="323"/>
        <v>#N/A</v>
      </c>
      <c r="S192" s="52" t="e">
        <f t="shared" si="323"/>
        <v>#N/A</v>
      </c>
      <c r="T192" s="52" t="e">
        <f t="shared" si="323"/>
        <v>#N/A</v>
      </c>
      <c r="U192" s="52" t="e">
        <f t="shared" si="323"/>
        <v>#N/A</v>
      </c>
      <c r="V192" s="52" t="e">
        <f t="shared" si="323"/>
        <v>#N/A</v>
      </c>
      <c r="W192" s="52" t="e">
        <f t="shared" si="323"/>
        <v>#N/A</v>
      </c>
      <c r="X192" s="55" t="e">
        <f t="shared" si="316"/>
        <v>#N/A</v>
      </c>
      <c r="Y192" s="55" t="e">
        <f t="shared" si="317"/>
        <v>#N/A</v>
      </c>
      <c r="Z192" s="55" t="e">
        <f t="shared" ref="Z192" si="324">Z191</f>
        <v>#N/A</v>
      </c>
      <c r="AA192" s="55" t="e">
        <f t="shared" si="319"/>
        <v>#N/A</v>
      </c>
      <c r="AB192" s="336" t="e">
        <f t="shared" si="320"/>
        <v>#N/A</v>
      </c>
      <c r="AC192" s="223" t="e">
        <f ca="1">INDEX(FGA_COEFFS,1,1)+Z192*INDEX(FGA_COEFFS,1,2)+Y192*INDEX(FGA_COEFFS,1,3)+R192*INDEX(FGA_COEFFS,1,4)+Q191*INDEX(FGA_COEFFS,1,5)+S192*INDEX(FGA_COEFFS,1,6)+T191*INDEX(FGA_COEFFS,1,7)+M191*INDEX(FGA_COEFFS,1,8)+Y195*Y197</f>
        <v>#N/A</v>
      </c>
      <c r="AD192" s="223" t="e">
        <f ca="1">INDEX(THREEPTA_COEFFS,1,1)+AC192*INDEX(THREEPTA_COEFFS,1,2)+J192*INDEX(THREEPTA_COEFFS,1,3)+AA192*INDEX(THREEPTA_COEFFS,1,4)+K192*INDEX(THREEPTA_COEFFS,1,5)+L191*INDEX(THREEPTA_COEFFS,1,6)+Z195*Z197</f>
        <v>#N/A</v>
      </c>
      <c r="AE192" s="223" t="e">
        <f ca="1">INDEX(THREEPTPCT_COEFFS,1,1)+K192*INDEX(THREEPTPCT_COEFFS,1,2)+L191*INDEX(THREEPTPCT_COEFFS,1,3)+AA195*AA197</f>
        <v>#N/A</v>
      </c>
      <c r="AF192" s="55" t="e">
        <f t="shared" ca="1" si="321"/>
        <v>#N/A</v>
      </c>
      <c r="AG192" s="223" t="e">
        <f ca="1">INDEX(TWOPTPCT_COEFFS,1,1)+AB192*INDEX(TWOPTPCT_COEFFS,1,2)+I191*INDEX(TWOPTPCT_COEFFS,1,3)+G191*INDEX(TWOPTPCT_COEFFS,1,4)+L191*INDEX(TWOPTPCT_COEFFS,1,5)+AB195*AB197</f>
        <v>#N/A</v>
      </c>
      <c r="AH192" s="223" t="e">
        <f ca="1">INDEX(FTA_COEFFS,1,1)+O192*INDEX(FTA_COEFFS,1,2)+N191*INDEX(FTA_COEFFS,1,3)+(Q192+R192)*INDEX(FTA_COEFFS,1,4)+(Q191+R191)*INDEX(FTA_COEFFS,1,5)+M191*INDEX(FTA_COEFFS,1,6)+AC195*AC197</f>
        <v>#N/A</v>
      </c>
      <c r="AI192" s="223" t="e">
        <f ca="1">INDEX(FTPCT_COEFFS,1,1)+P192*INDEX(FTPCT_COEFFS,1,2)+F192*INDEX(FTPCT_COEFFS,1,3)+G191*INDEX(FTPCT_COEFFS,1,4)+AD195*AD197</f>
        <v>#N/A</v>
      </c>
      <c r="AJ192" s="338" t="e">
        <f t="shared" ca="1" si="322"/>
        <v>#N/A</v>
      </c>
      <c r="AK192" s="55"/>
      <c r="AL192" s="55"/>
      <c r="AM192" s="55"/>
      <c r="AN192" s="55"/>
      <c r="AO192" s="55"/>
      <c r="AP192" s="55"/>
      <c r="AQ192" s="55"/>
      <c r="AR192" s="55"/>
    </row>
    <row r="193" spans="1:45" x14ac:dyDescent="0.3">
      <c r="A193" s="54" t="e">
        <f ca="1">IF(D191&gt;(D192+(AVERAGE(V191,W191)-AVERAGE(V192,W192))/2)+2.5,C191,IF(D192&gt;(D191+(AVERAGE(V192,W192)-AVERAGE(V191,W191))/2)+2.5,C192,"Close"))</f>
        <v>#N/A</v>
      </c>
      <c r="B193" s="64" t="e">
        <f ca="1">IF(D192&gt;D191,C192,C191)</f>
        <v>#N/A</v>
      </c>
      <c r="D193" s="56"/>
      <c r="X193" s="55"/>
      <c r="Y193" s="55"/>
      <c r="Z193" s="55"/>
      <c r="AA193" s="55"/>
      <c r="AB193" s="55"/>
      <c r="AC193" s="337"/>
      <c r="AD193" s="337"/>
      <c r="AE193" s="337"/>
      <c r="AF193" s="337"/>
      <c r="AG193" s="337"/>
      <c r="AH193" s="337"/>
      <c r="AI193" s="337"/>
      <c r="AJ193" s="337"/>
      <c r="AK193" s="337"/>
      <c r="AL193" s="337"/>
      <c r="AM193" s="55"/>
      <c r="AN193" s="55"/>
      <c r="AO193" s="55"/>
      <c r="AP193" s="55"/>
      <c r="AQ193" s="55"/>
      <c r="AR193" s="55"/>
      <c r="AS193" s="55"/>
    </row>
    <row r="194" spans="1:45" x14ac:dyDescent="0.3">
      <c r="X194" s="54" t="s">
        <v>1305</v>
      </c>
      <c r="Y194" s="54" t="s">
        <v>128</v>
      </c>
      <c r="Z194" s="54" t="s">
        <v>157</v>
      </c>
      <c r="AA194" s="54" t="s">
        <v>151</v>
      </c>
      <c r="AB194" s="54" t="s">
        <v>1327</v>
      </c>
      <c r="AC194" s="54" t="s">
        <v>129</v>
      </c>
      <c r="AD194" s="54" t="s">
        <v>116</v>
      </c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</row>
    <row r="195" spans="1:45" x14ac:dyDescent="0.3">
      <c r="X195" s="54"/>
      <c r="Y195" s="54">
        <f t="shared" ref="Y195:AD195" si="325">Y188</f>
        <v>6.4436999999999998</v>
      </c>
      <c r="Z195" s="54">
        <f t="shared" si="325"/>
        <v>4.9371</v>
      </c>
      <c r="AA195" s="54">
        <f t="shared" si="325"/>
        <v>11.350300000000001</v>
      </c>
      <c r="AB195" s="54">
        <f t="shared" si="325"/>
        <v>7.1900000000000006E-2</v>
      </c>
      <c r="AC195" s="54">
        <f t="shared" si="325"/>
        <v>6.2766000000000002</v>
      </c>
      <c r="AD195" s="54">
        <f t="shared" si="325"/>
        <v>11.042999999999999</v>
      </c>
      <c r="AE195" s="54"/>
      <c r="AF195" s="336"/>
      <c r="AG195" s="336"/>
      <c r="AH195" s="336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</row>
    <row r="196" spans="1:45" x14ac:dyDescent="0.3">
      <c r="D196" s="56"/>
      <c r="X196" s="336"/>
      <c r="Y196" s="336">
        <f t="shared" ca="1" si="241"/>
        <v>0.7706832123649372</v>
      </c>
      <c r="Z196" s="336">
        <f t="shared" ca="1" si="241"/>
        <v>5.1913303385751591E-2</v>
      </c>
      <c r="AA196" s="336">
        <f t="shared" ca="1" si="241"/>
        <v>-0.99067449519516382</v>
      </c>
      <c r="AB196" s="336">
        <f t="shared" ca="1" si="241"/>
        <v>0.71499443585658362</v>
      </c>
      <c r="AC196" s="336">
        <f t="shared" ca="1" si="241"/>
        <v>-7.2514815637011704E-2</v>
      </c>
      <c r="AD196" s="336">
        <f t="shared" ca="1" si="241"/>
        <v>0.5921306434166993</v>
      </c>
      <c r="AE196" s="336"/>
      <c r="AF196" s="336"/>
      <c r="AG196" s="336"/>
      <c r="AH196" s="336"/>
      <c r="AI196" s="54"/>
      <c r="AJ196" s="54"/>
      <c r="AK196" s="54"/>
      <c r="AL196" s="336"/>
      <c r="AM196" s="336"/>
      <c r="AN196" s="336"/>
      <c r="AO196" s="336"/>
      <c r="AP196" s="54"/>
      <c r="AQ196" s="336"/>
      <c r="AR196" s="336"/>
      <c r="AS196" s="336"/>
    </row>
    <row r="197" spans="1:45" x14ac:dyDescent="0.3">
      <c r="C197" s="54"/>
      <c r="D197" s="56"/>
      <c r="Y197" s="336">
        <f t="shared" ca="1" si="241"/>
        <v>0.50661623292574898</v>
      </c>
      <c r="Z197" s="336">
        <f t="shared" ca="1" si="241"/>
        <v>5.9697414781840805E-2</v>
      </c>
      <c r="AA197" s="336">
        <f t="shared" ca="1" si="241"/>
        <v>0.64990782284563042</v>
      </c>
      <c r="AB197" s="336">
        <f t="shared" ca="1" si="241"/>
        <v>-0.40955726049484442</v>
      </c>
      <c r="AC197" s="336">
        <f t="shared" ca="1" si="241"/>
        <v>0.60963917988498129</v>
      </c>
      <c r="AD197" s="336">
        <f t="shared" ca="1" si="241"/>
        <v>0.28360511008269018</v>
      </c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</row>
    <row r="198" spans="1:45" x14ac:dyDescent="0.3">
      <c r="B198" s="54" t="s">
        <v>172</v>
      </c>
      <c r="C198" s="53">
        <f>C191</f>
        <v>0</v>
      </c>
      <c r="D198" s="56" t="e">
        <f t="shared" ref="D198:D199" ca="1" si="326">AJ198</f>
        <v>#N/A</v>
      </c>
      <c r="E198" s="52" t="e">
        <f t="shared" ref="E198:W198" si="327">E191</f>
        <v>#N/A</v>
      </c>
      <c r="F198" s="52" t="e">
        <f t="shared" si="327"/>
        <v>#N/A</v>
      </c>
      <c r="G198" s="52" t="e">
        <f t="shared" si="327"/>
        <v>#N/A</v>
      </c>
      <c r="H198" s="52" t="e">
        <f t="shared" si="327"/>
        <v>#N/A</v>
      </c>
      <c r="I198" s="52" t="e">
        <f t="shared" si="327"/>
        <v>#N/A</v>
      </c>
      <c r="J198" s="52" t="e">
        <f t="shared" si="327"/>
        <v>#N/A</v>
      </c>
      <c r="K198" s="52" t="e">
        <f t="shared" si="327"/>
        <v>#N/A</v>
      </c>
      <c r="L198" s="52" t="e">
        <f t="shared" si="327"/>
        <v>#N/A</v>
      </c>
      <c r="M198" s="52" t="e">
        <f t="shared" si="327"/>
        <v>#N/A</v>
      </c>
      <c r="N198" s="52" t="e">
        <f t="shared" si="327"/>
        <v>#N/A</v>
      </c>
      <c r="O198" s="52" t="e">
        <f t="shared" si="327"/>
        <v>#N/A</v>
      </c>
      <c r="P198" s="52" t="e">
        <f t="shared" si="327"/>
        <v>#N/A</v>
      </c>
      <c r="Q198" s="52" t="e">
        <f t="shared" si="327"/>
        <v>#N/A</v>
      </c>
      <c r="R198" s="52" t="e">
        <f t="shared" si="327"/>
        <v>#N/A</v>
      </c>
      <c r="S198" s="52" t="e">
        <f t="shared" si="327"/>
        <v>#N/A</v>
      </c>
      <c r="T198" s="52" t="e">
        <f t="shared" si="327"/>
        <v>#N/A</v>
      </c>
      <c r="U198" s="52" t="e">
        <f t="shared" si="327"/>
        <v>#N/A</v>
      </c>
      <c r="V198" s="52" t="e">
        <f t="shared" si="327"/>
        <v>#N/A</v>
      </c>
      <c r="W198" s="52" t="e">
        <f t="shared" si="327"/>
        <v>#N/A</v>
      </c>
      <c r="X198" s="55" t="e">
        <f t="shared" ref="X198:X199" si="328">(H198-(O198*P198)/100-3*(J198*K198)/100)/2</f>
        <v>#N/A</v>
      </c>
      <c r="Y198" s="55" t="e">
        <f t="shared" ref="Y198:Y199" si="329">SUM(X198,(J198*K198/100))/(F198/100)</f>
        <v>#N/A</v>
      </c>
      <c r="Z198" s="55" t="e">
        <f t="shared" ref="Z198" si="330">U198*0.5+U199*0.5</f>
        <v>#N/A</v>
      </c>
      <c r="AA198" s="55" t="e">
        <f t="shared" ref="AA198:AA199" si="331">J198/Y198</f>
        <v>#N/A</v>
      </c>
      <c r="AB198" s="336" t="e">
        <f t="shared" ref="AB198:AB199" si="332">X198/(Y198-J198)</f>
        <v>#N/A</v>
      </c>
      <c r="AC198" s="223" t="e">
        <f ca="1">INDEX(FGA_COEFFS,1,1)+Z198*INDEX(FGA_COEFFS,1,2)+Y198*INDEX(FGA_COEFFS,1,3)+R198*INDEX(FGA_COEFFS,1,4)+Q199*INDEX(FGA_COEFFS,1,5)+S198*INDEX(FGA_COEFFS,1,6)+T199*INDEX(FGA_COEFFS,1,7)+M199*INDEX(FGA_COEFFS,1,8)+Y202*Y203</f>
        <v>#N/A</v>
      </c>
      <c r="AD198" s="223" t="e">
        <f ca="1">INDEX(THREEPTA_COEFFS,1,1)+AC198*INDEX(THREEPTA_COEFFS,1,2)+J198*INDEX(THREEPTA_COEFFS,1,3)+AA198*INDEX(THREEPTA_COEFFS,1,4)+K198*INDEX(THREEPTA_COEFFS,1,5)+L199*INDEX(THREEPTA_COEFFS,1,6)+Z202*Z203</f>
        <v>#N/A</v>
      </c>
      <c r="AE198" s="223" t="e">
        <f ca="1">INDEX(THREEPTPCT_COEFFS,1,1)+K198*INDEX(THREEPTPCT_COEFFS,1,2)+L199*INDEX(THREEPTPCT_COEFFS,1,3)+AA202*AA203</f>
        <v>#N/A</v>
      </c>
      <c r="AF198" s="55" t="e">
        <f t="shared" ref="AF198:AF199" ca="1" si="333">AC198-AD198</f>
        <v>#N/A</v>
      </c>
      <c r="AG198" s="223" t="e">
        <f ca="1">INDEX(TWOPTPCT_COEFFS,1,1)+AB198*INDEX(TWOPTPCT_COEFFS,1,2)+I199*INDEX(TWOPTPCT_COEFFS,1,3)+G199*INDEX(TWOPTPCT_COEFFS,1,4)+L199*INDEX(TWOPTPCT_COEFFS,1,5)+AB202*AB203</f>
        <v>#N/A</v>
      </c>
      <c r="AH198" s="223" t="e">
        <f ca="1">INDEX(FTA_COEFFS,1,1)+O198*INDEX(FTA_COEFFS,1,2)+N199*INDEX(FTA_COEFFS,1,3)+(Q198+R198)*INDEX(FTA_COEFFS,1,4)+(Q199+R199)*INDEX(FTA_COEFFS,1,5)+M199*INDEX(FTA_COEFFS,1,6)+AC202*AC203</f>
        <v>#N/A</v>
      </c>
      <c r="AI198" s="223" t="e">
        <f ca="1">INDEX(FTPCT_COEFFS,1,1)+P198*INDEX(FTPCT_COEFFS,1,2)+F198*INDEX(FTPCT_COEFFS,1,3)+G199*INDEX(FTPCT_COEFFS,1,4)+AD202*AD203</f>
        <v>#N/A</v>
      </c>
      <c r="AJ198" s="338" t="e">
        <f t="shared" ref="AJ198:AJ199" ca="1" si="334">AD198*AE198/100+AF198*AG198+AH198*AI198/100</f>
        <v>#N/A</v>
      </c>
      <c r="AK198" s="55"/>
      <c r="AL198" s="55"/>
      <c r="AM198" s="55"/>
      <c r="AN198" s="55"/>
      <c r="AO198" s="55"/>
      <c r="AP198" s="55"/>
      <c r="AQ198" s="55"/>
      <c r="AR198" s="55"/>
    </row>
    <row r="199" spans="1:45" x14ac:dyDescent="0.3">
      <c r="B199" s="54" t="s">
        <v>175</v>
      </c>
      <c r="C199" s="54">
        <f>C192</f>
        <v>0</v>
      </c>
      <c r="D199" s="56" t="e">
        <f t="shared" ca="1" si="326"/>
        <v>#N/A</v>
      </c>
      <c r="E199" s="52" t="e">
        <f t="shared" ref="E199:W199" si="335">E192</f>
        <v>#N/A</v>
      </c>
      <c r="F199" s="52" t="e">
        <f t="shared" si="335"/>
        <v>#N/A</v>
      </c>
      <c r="G199" s="52" t="e">
        <f t="shared" si="335"/>
        <v>#N/A</v>
      </c>
      <c r="H199" s="52" t="e">
        <f t="shared" si="335"/>
        <v>#N/A</v>
      </c>
      <c r="I199" s="52" t="e">
        <f t="shared" si="335"/>
        <v>#N/A</v>
      </c>
      <c r="J199" s="52" t="e">
        <f t="shared" si="335"/>
        <v>#N/A</v>
      </c>
      <c r="K199" s="52" t="e">
        <f t="shared" si="335"/>
        <v>#N/A</v>
      </c>
      <c r="L199" s="52" t="e">
        <f t="shared" si="335"/>
        <v>#N/A</v>
      </c>
      <c r="M199" s="52" t="e">
        <f t="shared" si="335"/>
        <v>#N/A</v>
      </c>
      <c r="N199" s="52" t="e">
        <f t="shared" si="335"/>
        <v>#N/A</v>
      </c>
      <c r="O199" s="52" t="e">
        <f t="shared" si="335"/>
        <v>#N/A</v>
      </c>
      <c r="P199" s="52" t="e">
        <f t="shared" si="335"/>
        <v>#N/A</v>
      </c>
      <c r="Q199" s="52" t="e">
        <f t="shared" si="335"/>
        <v>#N/A</v>
      </c>
      <c r="R199" s="52" t="e">
        <f t="shared" si="335"/>
        <v>#N/A</v>
      </c>
      <c r="S199" s="52" t="e">
        <f t="shared" si="335"/>
        <v>#N/A</v>
      </c>
      <c r="T199" s="52" t="e">
        <f t="shared" si="335"/>
        <v>#N/A</v>
      </c>
      <c r="U199" s="52" t="e">
        <f t="shared" si="335"/>
        <v>#N/A</v>
      </c>
      <c r="V199" s="52" t="e">
        <f t="shared" si="335"/>
        <v>#N/A</v>
      </c>
      <c r="W199" s="52" t="e">
        <f t="shared" si="335"/>
        <v>#N/A</v>
      </c>
      <c r="X199" s="55" t="e">
        <f t="shared" si="328"/>
        <v>#N/A</v>
      </c>
      <c r="Y199" s="55" t="e">
        <f t="shared" si="329"/>
        <v>#N/A</v>
      </c>
      <c r="Z199" s="55" t="e">
        <f t="shared" ref="Z199" si="336">Z198</f>
        <v>#N/A</v>
      </c>
      <c r="AA199" s="55" t="e">
        <f t="shared" si="331"/>
        <v>#N/A</v>
      </c>
      <c r="AB199" s="336" t="e">
        <f t="shared" si="332"/>
        <v>#N/A</v>
      </c>
      <c r="AC199" s="223" t="e">
        <f ca="1">INDEX(FGA_COEFFS,1,1)+Z199*INDEX(FGA_COEFFS,1,2)+Y199*INDEX(FGA_COEFFS,1,3)+R199*INDEX(FGA_COEFFS,1,4)+Q198*INDEX(FGA_COEFFS,1,5)+S199*INDEX(FGA_COEFFS,1,6)+T198*INDEX(FGA_COEFFS,1,7)+M198*INDEX(FGA_COEFFS,1,8)+Y202*Y204</f>
        <v>#N/A</v>
      </c>
      <c r="AD199" s="223" t="e">
        <f ca="1">INDEX(THREEPTA_COEFFS,1,1)+AC199*INDEX(THREEPTA_COEFFS,1,2)+J199*INDEX(THREEPTA_COEFFS,1,3)+AA199*INDEX(THREEPTA_COEFFS,1,4)+K199*INDEX(THREEPTA_COEFFS,1,5)+L198*INDEX(THREEPTA_COEFFS,1,6)+Z202*Z204</f>
        <v>#N/A</v>
      </c>
      <c r="AE199" s="223" t="e">
        <f ca="1">INDEX(THREEPTPCT_COEFFS,1,1)+K199*INDEX(THREEPTPCT_COEFFS,1,2)+L198*INDEX(THREEPTPCT_COEFFS,1,3)+AA202*AA204</f>
        <v>#N/A</v>
      </c>
      <c r="AF199" s="55" t="e">
        <f t="shared" ca="1" si="333"/>
        <v>#N/A</v>
      </c>
      <c r="AG199" s="223" t="e">
        <f ca="1">INDEX(TWOPTPCT_COEFFS,1,1)+AB199*INDEX(TWOPTPCT_COEFFS,1,2)+I198*INDEX(TWOPTPCT_COEFFS,1,3)+G198*INDEX(TWOPTPCT_COEFFS,1,4)+L198*INDEX(TWOPTPCT_COEFFS,1,5)+AB202*AB204</f>
        <v>#N/A</v>
      </c>
      <c r="AH199" s="223" t="e">
        <f ca="1">INDEX(FTA_COEFFS,1,1)+O199*INDEX(FTA_COEFFS,1,2)+N198*INDEX(FTA_COEFFS,1,3)+(Q199+R199)*INDEX(FTA_COEFFS,1,4)+(Q198+R198)*INDEX(FTA_COEFFS,1,5)+M198*INDEX(FTA_COEFFS,1,6)+AC202*AC204</f>
        <v>#N/A</v>
      </c>
      <c r="AI199" s="223" t="e">
        <f ca="1">INDEX(FTPCT_COEFFS,1,1)+P199*INDEX(FTPCT_COEFFS,1,2)+F199*INDEX(FTPCT_COEFFS,1,3)+G198*INDEX(FTPCT_COEFFS,1,4)+AD202*AD204</f>
        <v>#N/A</v>
      </c>
      <c r="AJ199" s="338" t="e">
        <f t="shared" ca="1" si="334"/>
        <v>#N/A</v>
      </c>
      <c r="AK199" s="55"/>
      <c r="AL199" s="55"/>
      <c r="AM199" s="55"/>
      <c r="AN199" s="55"/>
      <c r="AO199" s="55"/>
      <c r="AP199" s="55"/>
      <c r="AQ199" s="55"/>
      <c r="AR199" s="55"/>
    </row>
    <row r="200" spans="1:45" x14ac:dyDescent="0.3">
      <c r="A200" s="54" t="e">
        <f ca="1">IF(D198&gt;(D199+(AVERAGE(V198,W198)-AVERAGE(V199,W199))/2)+2.5,C198,IF(D199&gt;(D198+(AVERAGE(V199,W199)-AVERAGE(V198,W198))/2)+2.5,C199,"Close"))</f>
        <v>#N/A</v>
      </c>
      <c r="B200" s="64" t="e">
        <f ca="1">IF(D199&gt;D198,C199,C198)</f>
        <v>#N/A</v>
      </c>
      <c r="D200" s="56"/>
      <c r="X200" s="55"/>
      <c r="Y200" s="55"/>
      <c r="Z200" s="55"/>
      <c r="AA200" s="55"/>
      <c r="AB200" s="55"/>
      <c r="AC200" s="337"/>
      <c r="AD200" s="337"/>
      <c r="AE200" s="337"/>
      <c r="AF200" s="337"/>
      <c r="AG200" s="337"/>
      <c r="AH200" s="337"/>
      <c r="AI200" s="337"/>
      <c r="AJ200" s="337"/>
      <c r="AK200" s="337"/>
      <c r="AL200" s="337"/>
      <c r="AM200" s="55"/>
      <c r="AN200" s="55"/>
      <c r="AO200" s="55"/>
      <c r="AP200" s="55"/>
      <c r="AQ200" s="55"/>
      <c r="AR200" s="55"/>
      <c r="AS200" s="55"/>
    </row>
    <row r="201" spans="1:45" x14ac:dyDescent="0.3">
      <c r="X201" s="54" t="s">
        <v>1305</v>
      </c>
      <c r="Y201" s="54" t="s">
        <v>128</v>
      </c>
      <c r="Z201" s="54" t="s">
        <v>157</v>
      </c>
      <c r="AA201" s="54" t="s">
        <v>151</v>
      </c>
      <c r="AB201" s="54" t="s">
        <v>1327</v>
      </c>
      <c r="AC201" s="54" t="s">
        <v>129</v>
      </c>
      <c r="AD201" s="54" t="s">
        <v>116</v>
      </c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</row>
    <row r="202" spans="1:45" x14ac:dyDescent="0.3">
      <c r="X202" s="54"/>
      <c r="Y202" s="54">
        <f t="shared" ref="Y202:AD202" si="337">Y195</f>
        <v>6.4436999999999998</v>
      </c>
      <c r="Z202" s="54">
        <f t="shared" si="337"/>
        <v>4.9371</v>
      </c>
      <c r="AA202" s="54">
        <f t="shared" si="337"/>
        <v>11.350300000000001</v>
      </c>
      <c r="AB202" s="54">
        <f t="shared" si="337"/>
        <v>7.1900000000000006E-2</v>
      </c>
      <c r="AC202" s="54">
        <f t="shared" si="337"/>
        <v>6.2766000000000002</v>
      </c>
      <c r="AD202" s="54">
        <f t="shared" si="337"/>
        <v>11.042999999999999</v>
      </c>
      <c r="AE202" s="54"/>
      <c r="AF202" s="336"/>
      <c r="AG202" s="336"/>
      <c r="AH202" s="336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</row>
    <row r="203" spans="1:45" x14ac:dyDescent="0.3">
      <c r="D203" s="56"/>
      <c r="X203" s="336"/>
      <c r="Y203" s="336">
        <f t="shared" ca="1" si="241"/>
        <v>1.0355771061284653</v>
      </c>
      <c r="Z203" s="336">
        <f t="shared" ca="1" si="241"/>
        <v>1.0294506223343687</v>
      </c>
      <c r="AA203" s="336">
        <f t="shared" ca="1" si="241"/>
        <v>0.7784903042356357</v>
      </c>
      <c r="AB203" s="336">
        <f t="shared" ca="1" si="241"/>
        <v>0.14795025677625656</v>
      </c>
      <c r="AC203" s="336">
        <f t="shared" ca="1" si="241"/>
        <v>-2.5287863175344628E-2</v>
      </c>
      <c r="AD203" s="336">
        <f t="shared" ca="1" si="241"/>
        <v>1.2856246784738986E-3</v>
      </c>
      <c r="AE203" s="336"/>
      <c r="AF203" s="336"/>
      <c r="AG203" s="336"/>
      <c r="AH203" s="336"/>
      <c r="AI203" s="54"/>
      <c r="AJ203" s="54"/>
      <c r="AK203" s="54"/>
      <c r="AL203" s="336"/>
      <c r="AM203" s="336"/>
      <c r="AN203" s="336"/>
      <c r="AO203" s="336"/>
      <c r="AP203" s="54"/>
      <c r="AQ203" s="336"/>
      <c r="AR203" s="336"/>
      <c r="AS203" s="336"/>
    </row>
    <row r="204" spans="1:45" x14ac:dyDescent="0.3">
      <c r="C204" s="54"/>
      <c r="D204" s="56"/>
      <c r="Y204" s="336">
        <f t="shared" ca="1" si="241"/>
        <v>1.4832206968631367</v>
      </c>
      <c r="Z204" s="336">
        <f t="shared" ca="1" si="241"/>
        <v>0.27575378419223651</v>
      </c>
      <c r="AA204" s="336">
        <f t="shared" ca="1" si="241"/>
        <v>0.9106038462881606</v>
      </c>
      <c r="AB204" s="336">
        <f t="shared" ca="1" si="241"/>
        <v>0.62050823322091786</v>
      </c>
      <c r="AC204" s="336">
        <f t="shared" ca="1" si="241"/>
        <v>2.1058273248403335E-2</v>
      </c>
      <c r="AD204" s="336">
        <f t="shared" ca="1" si="241"/>
        <v>-1.7476797806499137E-3</v>
      </c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</row>
    <row r="205" spans="1:45" x14ac:dyDescent="0.3">
      <c r="B205" s="54" t="s">
        <v>172</v>
      </c>
      <c r="C205" s="53">
        <f>C198</f>
        <v>0</v>
      </c>
      <c r="D205" s="56" t="e">
        <f t="shared" ref="D205:D206" ca="1" si="338">AJ205</f>
        <v>#N/A</v>
      </c>
      <c r="E205" s="52" t="e">
        <f t="shared" ref="E205:W205" si="339">E198</f>
        <v>#N/A</v>
      </c>
      <c r="F205" s="52" t="e">
        <f t="shared" si="339"/>
        <v>#N/A</v>
      </c>
      <c r="G205" s="52" t="e">
        <f t="shared" si="339"/>
        <v>#N/A</v>
      </c>
      <c r="H205" s="52" t="e">
        <f t="shared" si="339"/>
        <v>#N/A</v>
      </c>
      <c r="I205" s="52" t="e">
        <f t="shared" si="339"/>
        <v>#N/A</v>
      </c>
      <c r="J205" s="52" t="e">
        <f t="shared" si="339"/>
        <v>#N/A</v>
      </c>
      <c r="K205" s="52" t="e">
        <f t="shared" si="339"/>
        <v>#N/A</v>
      </c>
      <c r="L205" s="52" t="e">
        <f t="shared" si="339"/>
        <v>#N/A</v>
      </c>
      <c r="M205" s="52" t="e">
        <f t="shared" si="339"/>
        <v>#N/A</v>
      </c>
      <c r="N205" s="52" t="e">
        <f t="shared" si="339"/>
        <v>#N/A</v>
      </c>
      <c r="O205" s="52" t="e">
        <f t="shared" si="339"/>
        <v>#N/A</v>
      </c>
      <c r="P205" s="52" t="e">
        <f t="shared" si="339"/>
        <v>#N/A</v>
      </c>
      <c r="Q205" s="52" t="e">
        <f t="shared" si="339"/>
        <v>#N/A</v>
      </c>
      <c r="R205" s="52" t="e">
        <f t="shared" si="339"/>
        <v>#N/A</v>
      </c>
      <c r="S205" s="52" t="e">
        <f t="shared" si="339"/>
        <v>#N/A</v>
      </c>
      <c r="T205" s="52" t="e">
        <f t="shared" si="339"/>
        <v>#N/A</v>
      </c>
      <c r="U205" s="52" t="e">
        <f t="shared" si="339"/>
        <v>#N/A</v>
      </c>
      <c r="V205" s="52" t="e">
        <f t="shared" si="339"/>
        <v>#N/A</v>
      </c>
      <c r="W205" s="52" t="e">
        <f t="shared" si="339"/>
        <v>#N/A</v>
      </c>
      <c r="X205" s="55" t="e">
        <f t="shared" ref="X205:X206" si="340">(H205-(O205*P205)/100-3*(J205*K205)/100)/2</f>
        <v>#N/A</v>
      </c>
      <c r="Y205" s="55" t="e">
        <f t="shared" ref="Y205:Y206" si="341">SUM(X205,(J205*K205/100))/(F205/100)</f>
        <v>#N/A</v>
      </c>
      <c r="Z205" s="55" t="e">
        <f t="shared" ref="Z205" si="342">U205*0.5+U206*0.5</f>
        <v>#N/A</v>
      </c>
      <c r="AA205" s="55" t="e">
        <f t="shared" ref="AA205:AA206" si="343">J205/Y205</f>
        <v>#N/A</v>
      </c>
      <c r="AB205" s="336" t="e">
        <f t="shared" ref="AB205:AB206" si="344">X205/(Y205-J205)</f>
        <v>#N/A</v>
      </c>
      <c r="AC205" s="223" t="e">
        <f ca="1">INDEX(FGA_COEFFS,1,1)+Z205*INDEX(FGA_COEFFS,1,2)+Y205*INDEX(FGA_COEFFS,1,3)+R205*INDEX(FGA_COEFFS,1,4)+Q206*INDEX(FGA_COEFFS,1,5)+S205*INDEX(FGA_COEFFS,1,6)+T206*INDEX(FGA_COEFFS,1,7)+M206*INDEX(FGA_COEFFS,1,8)+Y209*Y210</f>
        <v>#N/A</v>
      </c>
      <c r="AD205" s="223" t="e">
        <f ca="1">INDEX(THREEPTA_COEFFS,1,1)+AC205*INDEX(THREEPTA_COEFFS,1,2)+J205*INDEX(THREEPTA_COEFFS,1,3)+AA205*INDEX(THREEPTA_COEFFS,1,4)+K205*INDEX(THREEPTA_COEFFS,1,5)+L206*INDEX(THREEPTA_COEFFS,1,6)+Z209*Z210</f>
        <v>#N/A</v>
      </c>
      <c r="AE205" s="223" t="e">
        <f ca="1">INDEX(THREEPTPCT_COEFFS,1,1)+K205*INDEX(THREEPTPCT_COEFFS,1,2)+L206*INDEX(THREEPTPCT_COEFFS,1,3)+AA209*AA210</f>
        <v>#N/A</v>
      </c>
      <c r="AF205" s="55" t="e">
        <f t="shared" ref="AF205:AF206" ca="1" si="345">AC205-AD205</f>
        <v>#N/A</v>
      </c>
      <c r="AG205" s="223" t="e">
        <f ca="1">INDEX(TWOPTPCT_COEFFS,1,1)+AB205*INDEX(TWOPTPCT_COEFFS,1,2)+I206*INDEX(TWOPTPCT_COEFFS,1,3)+G206*INDEX(TWOPTPCT_COEFFS,1,4)+L206*INDEX(TWOPTPCT_COEFFS,1,5)+AB209*AB210</f>
        <v>#N/A</v>
      </c>
      <c r="AH205" s="223" t="e">
        <f ca="1">INDEX(FTA_COEFFS,1,1)+O205*INDEX(FTA_COEFFS,1,2)+N206*INDEX(FTA_COEFFS,1,3)+(Q205+R205)*INDEX(FTA_COEFFS,1,4)+(Q206+R206)*INDEX(FTA_COEFFS,1,5)+M206*INDEX(FTA_COEFFS,1,6)+AC209*AC210</f>
        <v>#N/A</v>
      </c>
      <c r="AI205" s="223" t="e">
        <f ca="1">INDEX(FTPCT_COEFFS,1,1)+P205*INDEX(FTPCT_COEFFS,1,2)+F205*INDEX(FTPCT_COEFFS,1,3)+G206*INDEX(FTPCT_COEFFS,1,4)+AD209*AD210</f>
        <v>#N/A</v>
      </c>
      <c r="AJ205" s="338" t="e">
        <f t="shared" ref="AJ205:AJ206" ca="1" si="346">AD205*AE205/100+AF205*AG205+AH205*AI205/100</f>
        <v>#N/A</v>
      </c>
      <c r="AK205" s="55"/>
      <c r="AL205" s="55"/>
      <c r="AM205" s="55"/>
      <c r="AN205" s="55"/>
      <c r="AO205" s="55"/>
      <c r="AP205" s="55"/>
      <c r="AQ205" s="55"/>
      <c r="AR205" s="55"/>
    </row>
    <row r="206" spans="1:45" x14ac:dyDescent="0.3">
      <c r="B206" s="54" t="s">
        <v>175</v>
      </c>
      <c r="C206" s="54">
        <f>C199</f>
        <v>0</v>
      </c>
      <c r="D206" s="56" t="e">
        <f t="shared" ca="1" si="338"/>
        <v>#N/A</v>
      </c>
      <c r="E206" s="52" t="e">
        <f t="shared" ref="E206:W206" si="347">E199</f>
        <v>#N/A</v>
      </c>
      <c r="F206" s="52" t="e">
        <f t="shared" si="347"/>
        <v>#N/A</v>
      </c>
      <c r="G206" s="52" t="e">
        <f t="shared" si="347"/>
        <v>#N/A</v>
      </c>
      <c r="H206" s="52" t="e">
        <f t="shared" si="347"/>
        <v>#N/A</v>
      </c>
      <c r="I206" s="52" t="e">
        <f t="shared" si="347"/>
        <v>#N/A</v>
      </c>
      <c r="J206" s="52" t="e">
        <f t="shared" si="347"/>
        <v>#N/A</v>
      </c>
      <c r="K206" s="52" t="e">
        <f t="shared" si="347"/>
        <v>#N/A</v>
      </c>
      <c r="L206" s="52" t="e">
        <f t="shared" si="347"/>
        <v>#N/A</v>
      </c>
      <c r="M206" s="52" t="e">
        <f t="shared" si="347"/>
        <v>#N/A</v>
      </c>
      <c r="N206" s="52" t="e">
        <f t="shared" si="347"/>
        <v>#N/A</v>
      </c>
      <c r="O206" s="52" t="e">
        <f t="shared" si="347"/>
        <v>#N/A</v>
      </c>
      <c r="P206" s="52" t="e">
        <f t="shared" si="347"/>
        <v>#N/A</v>
      </c>
      <c r="Q206" s="52" t="e">
        <f t="shared" si="347"/>
        <v>#N/A</v>
      </c>
      <c r="R206" s="52" t="e">
        <f t="shared" si="347"/>
        <v>#N/A</v>
      </c>
      <c r="S206" s="52" t="e">
        <f t="shared" si="347"/>
        <v>#N/A</v>
      </c>
      <c r="T206" s="52" t="e">
        <f t="shared" si="347"/>
        <v>#N/A</v>
      </c>
      <c r="U206" s="52" t="e">
        <f t="shared" si="347"/>
        <v>#N/A</v>
      </c>
      <c r="V206" s="52" t="e">
        <f t="shared" si="347"/>
        <v>#N/A</v>
      </c>
      <c r="W206" s="52" t="e">
        <f t="shared" si="347"/>
        <v>#N/A</v>
      </c>
      <c r="X206" s="55" t="e">
        <f t="shared" si="340"/>
        <v>#N/A</v>
      </c>
      <c r="Y206" s="55" t="e">
        <f t="shared" si="341"/>
        <v>#N/A</v>
      </c>
      <c r="Z206" s="55" t="e">
        <f t="shared" ref="Z206" si="348">Z205</f>
        <v>#N/A</v>
      </c>
      <c r="AA206" s="55" t="e">
        <f t="shared" si="343"/>
        <v>#N/A</v>
      </c>
      <c r="AB206" s="336" t="e">
        <f t="shared" si="344"/>
        <v>#N/A</v>
      </c>
      <c r="AC206" s="223" t="e">
        <f ca="1">INDEX(FGA_COEFFS,1,1)+Z206*INDEX(FGA_COEFFS,1,2)+Y206*INDEX(FGA_COEFFS,1,3)+R206*INDEX(FGA_COEFFS,1,4)+Q205*INDEX(FGA_COEFFS,1,5)+S206*INDEX(FGA_COEFFS,1,6)+T205*INDEX(FGA_COEFFS,1,7)+M205*INDEX(FGA_COEFFS,1,8)+Y209*Y211</f>
        <v>#N/A</v>
      </c>
      <c r="AD206" s="223" t="e">
        <f ca="1">INDEX(THREEPTA_COEFFS,1,1)+AC206*INDEX(THREEPTA_COEFFS,1,2)+J206*INDEX(THREEPTA_COEFFS,1,3)+AA206*INDEX(THREEPTA_COEFFS,1,4)+K206*INDEX(THREEPTA_COEFFS,1,5)+L205*INDEX(THREEPTA_COEFFS,1,6)+Z209*Z211</f>
        <v>#N/A</v>
      </c>
      <c r="AE206" s="223" t="e">
        <f ca="1">INDEX(THREEPTPCT_COEFFS,1,1)+K206*INDEX(THREEPTPCT_COEFFS,1,2)+L205*INDEX(THREEPTPCT_COEFFS,1,3)+AA209*AA211</f>
        <v>#N/A</v>
      </c>
      <c r="AF206" s="55" t="e">
        <f t="shared" ca="1" si="345"/>
        <v>#N/A</v>
      </c>
      <c r="AG206" s="223" t="e">
        <f ca="1">INDEX(TWOPTPCT_COEFFS,1,1)+AB206*INDEX(TWOPTPCT_COEFFS,1,2)+I205*INDEX(TWOPTPCT_COEFFS,1,3)+G205*INDEX(TWOPTPCT_COEFFS,1,4)+L205*INDEX(TWOPTPCT_COEFFS,1,5)+AB209*AB211</f>
        <v>#N/A</v>
      </c>
      <c r="AH206" s="223" t="e">
        <f ca="1">INDEX(FTA_COEFFS,1,1)+O206*INDEX(FTA_COEFFS,1,2)+N205*INDEX(FTA_COEFFS,1,3)+(Q206+R206)*INDEX(FTA_COEFFS,1,4)+(Q205+R205)*INDEX(FTA_COEFFS,1,5)+M205*INDEX(FTA_COEFFS,1,6)+AC209*AC211</f>
        <v>#N/A</v>
      </c>
      <c r="AI206" s="223" t="e">
        <f ca="1">INDEX(FTPCT_COEFFS,1,1)+P206*INDEX(FTPCT_COEFFS,1,2)+F206*INDEX(FTPCT_COEFFS,1,3)+G205*INDEX(FTPCT_COEFFS,1,4)+AD209*AD211</f>
        <v>#N/A</v>
      </c>
      <c r="AJ206" s="338" t="e">
        <f t="shared" ca="1" si="346"/>
        <v>#N/A</v>
      </c>
      <c r="AK206" s="55"/>
      <c r="AL206" s="55"/>
      <c r="AM206" s="55"/>
      <c r="AN206" s="55"/>
      <c r="AO206" s="55"/>
      <c r="AP206" s="55"/>
      <c r="AQ206" s="55"/>
      <c r="AR206" s="55"/>
    </row>
    <row r="207" spans="1:45" x14ac:dyDescent="0.3">
      <c r="A207" s="54" t="e">
        <f ca="1">IF(D205&gt;(D206+(AVERAGE(V205,W205)-AVERAGE(V206,W206))/2)+2.5,C205,IF(D206&gt;(D205+(AVERAGE(V206,W206)-AVERAGE(V205,W205))/2)+2.5,C206,"Close"))</f>
        <v>#N/A</v>
      </c>
      <c r="B207" s="64" t="e">
        <f ca="1">IF(D206&gt;D205,C206,C205)</f>
        <v>#N/A</v>
      </c>
      <c r="D207" s="56"/>
      <c r="X207" s="55"/>
      <c r="Y207" s="55"/>
      <c r="Z207" s="55"/>
      <c r="AA207" s="55"/>
      <c r="AB207" s="55"/>
      <c r="AC207" s="337"/>
      <c r="AD207" s="337"/>
      <c r="AE207" s="337"/>
      <c r="AF207" s="337"/>
      <c r="AG207" s="337"/>
      <c r="AH207" s="337"/>
      <c r="AI207" s="337"/>
      <c r="AJ207" s="337"/>
      <c r="AK207" s="337"/>
      <c r="AL207" s="337"/>
      <c r="AM207" s="55"/>
      <c r="AN207" s="55"/>
      <c r="AO207" s="55"/>
      <c r="AP207" s="55"/>
      <c r="AQ207" s="55"/>
      <c r="AR207" s="55"/>
      <c r="AS207" s="55"/>
    </row>
    <row r="208" spans="1:45" x14ac:dyDescent="0.3">
      <c r="X208" s="54" t="s">
        <v>1305</v>
      </c>
      <c r="Y208" s="54" t="s">
        <v>128</v>
      </c>
      <c r="Z208" s="54" t="s">
        <v>157</v>
      </c>
      <c r="AA208" s="54" t="s">
        <v>151</v>
      </c>
      <c r="AB208" s="54" t="s">
        <v>1327</v>
      </c>
      <c r="AC208" s="54" t="s">
        <v>129</v>
      </c>
      <c r="AD208" s="54" t="s">
        <v>116</v>
      </c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</row>
    <row r="209" spans="1:45" x14ac:dyDescent="0.3">
      <c r="X209" s="54"/>
      <c r="Y209" s="54">
        <f t="shared" ref="Y209:AD209" si="349">Y202</f>
        <v>6.4436999999999998</v>
      </c>
      <c r="Z209" s="54">
        <f t="shared" si="349"/>
        <v>4.9371</v>
      </c>
      <c r="AA209" s="54">
        <f t="shared" si="349"/>
        <v>11.350300000000001</v>
      </c>
      <c r="AB209" s="54">
        <f t="shared" si="349"/>
        <v>7.1900000000000006E-2</v>
      </c>
      <c r="AC209" s="54">
        <f t="shared" si="349"/>
        <v>6.2766000000000002</v>
      </c>
      <c r="AD209" s="54">
        <f t="shared" si="349"/>
        <v>11.042999999999999</v>
      </c>
      <c r="AE209" s="54"/>
      <c r="AF209" s="336"/>
      <c r="AG209" s="336"/>
      <c r="AH209" s="336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</row>
    <row r="210" spans="1:45" x14ac:dyDescent="0.3">
      <c r="D210" s="56"/>
      <c r="X210" s="336"/>
      <c r="Y210" s="336">
        <f t="shared" ca="1" si="241"/>
        <v>-1.400285217485407</v>
      </c>
      <c r="Z210" s="336">
        <f t="shared" ca="1" si="241"/>
        <v>0.1851124000375679</v>
      </c>
      <c r="AA210" s="336">
        <f t="shared" ca="1" si="241"/>
        <v>-0.81046445050542038</v>
      </c>
      <c r="AB210" s="336">
        <f t="shared" ca="1" si="241"/>
        <v>0.75731048043256455</v>
      </c>
      <c r="AC210" s="336">
        <f t="shared" ca="1" si="241"/>
        <v>0.17150861017194485</v>
      </c>
      <c r="AD210" s="336">
        <f t="shared" ca="1" si="241"/>
        <v>0.12986462110317257</v>
      </c>
      <c r="AE210" s="336"/>
      <c r="AF210" s="336"/>
      <c r="AG210" s="336"/>
      <c r="AH210" s="336"/>
      <c r="AI210" s="54"/>
      <c r="AJ210" s="54"/>
      <c r="AK210" s="54"/>
      <c r="AL210" s="336"/>
      <c r="AM210" s="336"/>
      <c r="AN210" s="336"/>
      <c r="AO210" s="336"/>
      <c r="AP210" s="54"/>
      <c r="AQ210" s="336"/>
      <c r="AR210" s="336"/>
      <c r="AS210" s="336"/>
    </row>
    <row r="211" spans="1:45" x14ac:dyDescent="0.3">
      <c r="C211" s="54"/>
      <c r="D211" s="56"/>
      <c r="Y211" s="336">
        <f t="shared" ref="Y211:AD274" ca="1" si="350">1.5*RAND()^2*IF(RAND()&gt;0.5,1,-1)</f>
        <v>-1.3538357271756152</v>
      </c>
      <c r="Z211" s="336">
        <f t="shared" ca="1" si="350"/>
        <v>1.4349497016436201</v>
      </c>
      <c r="AA211" s="336">
        <f t="shared" ca="1" si="350"/>
        <v>-6.8271678032980149E-2</v>
      </c>
      <c r="AB211" s="336">
        <f t="shared" ca="1" si="350"/>
        <v>0.10035068537017686</v>
      </c>
      <c r="AC211" s="336">
        <f t="shared" ca="1" si="350"/>
        <v>0.66625533251596991</v>
      </c>
      <c r="AD211" s="336">
        <f t="shared" ca="1" si="350"/>
        <v>1.4720528970506368</v>
      </c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</row>
    <row r="212" spans="1:45" x14ac:dyDescent="0.3">
      <c r="B212" s="54" t="s">
        <v>172</v>
      </c>
      <c r="C212" s="53">
        <f>C205</f>
        <v>0</v>
      </c>
      <c r="D212" s="56" t="e">
        <f t="shared" ref="D212:D213" ca="1" si="351">AJ212</f>
        <v>#N/A</v>
      </c>
      <c r="E212" s="52" t="e">
        <f t="shared" ref="E212:W212" si="352">E205</f>
        <v>#N/A</v>
      </c>
      <c r="F212" s="52" t="e">
        <f t="shared" si="352"/>
        <v>#N/A</v>
      </c>
      <c r="G212" s="52" t="e">
        <f t="shared" si="352"/>
        <v>#N/A</v>
      </c>
      <c r="H212" s="52" t="e">
        <f t="shared" si="352"/>
        <v>#N/A</v>
      </c>
      <c r="I212" s="52" t="e">
        <f t="shared" si="352"/>
        <v>#N/A</v>
      </c>
      <c r="J212" s="52" t="e">
        <f t="shared" si="352"/>
        <v>#N/A</v>
      </c>
      <c r="K212" s="52" t="e">
        <f t="shared" si="352"/>
        <v>#N/A</v>
      </c>
      <c r="L212" s="52" t="e">
        <f t="shared" si="352"/>
        <v>#N/A</v>
      </c>
      <c r="M212" s="52" t="e">
        <f t="shared" si="352"/>
        <v>#N/A</v>
      </c>
      <c r="N212" s="52" t="e">
        <f t="shared" si="352"/>
        <v>#N/A</v>
      </c>
      <c r="O212" s="52" t="e">
        <f t="shared" si="352"/>
        <v>#N/A</v>
      </c>
      <c r="P212" s="52" t="e">
        <f t="shared" si="352"/>
        <v>#N/A</v>
      </c>
      <c r="Q212" s="52" t="e">
        <f t="shared" si="352"/>
        <v>#N/A</v>
      </c>
      <c r="R212" s="52" t="e">
        <f t="shared" si="352"/>
        <v>#N/A</v>
      </c>
      <c r="S212" s="52" t="e">
        <f t="shared" si="352"/>
        <v>#N/A</v>
      </c>
      <c r="T212" s="52" t="e">
        <f t="shared" si="352"/>
        <v>#N/A</v>
      </c>
      <c r="U212" s="52" t="e">
        <f t="shared" si="352"/>
        <v>#N/A</v>
      </c>
      <c r="V212" s="52" t="e">
        <f t="shared" si="352"/>
        <v>#N/A</v>
      </c>
      <c r="W212" s="52" t="e">
        <f t="shared" si="352"/>
        <v>#N/A</v>
      </c>
      <c r="X212" s="55" t="e">
        <f t="shared" ref="X212:X213" si="353">(H212-(O212*P212)/100-3*(J212*K212)/100)/2</f>
        <v>#N/A</v>
      </c>
      <c r="Y212" s="55" t="e">
        <f t="shared" ref="Y212:Y213" si="354">SUM(X212,(J212*K212/100))/(F212/100)</f>
        <v>#N/A</v>
      </c>
      <c r="Z212" s="55" t="e">
        <f t="shared" ref="Z212" si="355">U212*0.5+U213*0.5</f>
        <v>#N/A</v>
      </c>
      <c r="AA212" s="55" t="e">
        <f t="shared" ref="AA212:AA213" si="356">J212/Y212</f>
        <v>#N/A</v>
      </c>
      <c r="AB212" s="336" t="e">
        <f t="shared" ref="AB212:AB213" si="357">X212/(Y212-J212)</f>
        <v>#N/A</v>
      </c>
      <c r="AC212" s="223" t="e">
        <f ca="1">INDEX(FGA_COEFFS,1,1)+Z212*INDEX(FGA_COEFFS,1,2)+Y212*INDEX(FGA_COEFFS,1,3)+R212*INDEX(FGA_COEFFS,1,4)+Q213*INDEX(FGA_COEFFS,1,5)+S212*INDEX(FGA_COEFFS,1,6)+T213*INDEX(FGA_COEFFS,1,7)+M213*INDEX(FGA_COEFFS,1,8)+Y216*Y217</f>
        <v>#N/A</v>
      </c>
      <c r="AD212" s="223" t="e">
        <f ca="1">INDEX(THREEPTA_COEFFS,1,1)+AC212*INDEX(THREEPTA_COEFFS,1,2)+J212*INDEX(THREEPTA_COEFFS,1,3)+AA212*INDEX(THREEPTA_COEFFS,1,4)+K212*INDEX(THREEPTA_COEFFS,1,5)+L213*INDEX(THREEPTA_COEFFS,1,6)+Z216*Z217</f>
        <v>#N/A</v>
      </c>
      <c r="AE212" s="223" t="e">
        <f ca="1">INDEX(THREEPTPCT_COEFFS,1,1)+K212*INDEX(THREEPTPCT_COEFFS,1,2)+L213*INDEX(THREEPTPCT_COEFFS,1,3)+AA216*AA217</f>
        <v>#N/A</v>
      </c>
      <c r="AF212" s="55" t="e">
        <f t="shared" ref="AF212:AF213" ca="1" si="358">AC212-AD212</f>
        <v>#N/A</v>
      </c>
      <c r="AG212" s="223" t="e">
        <f ca="1">INDEX(TWOPTPCT_COEFFS,1,1)+AB212*INDEX(TWOPTPCT_COEFFS,1,2)+I213*INDEX(TWOPTPCT_COEFFS,1,3)+G213*INDEX(TWOPTPCT_COEFFS,1,4)+L213*INDEX(TWOPTPCT_COEFFS,1,5)+AB216*AB217</f>
        <v>#N/A</v>
      </c>
      <c r="AH212" s="223" t="e">
        <f ca="1">INDEX(FTA_COEFFS,1,1)+O212*INDEX(FTA_COEFFS,1,2)+N213*INDEX(FTA_COEFFS,1,3)+(Q212+R212)*INDEX(FTA_COEFFS,1,4)+(Q213+R213)*INDEX(FTA_COEFFS,1,5)+M213*INDEX(FTA_COEFFS,1,6)+AC216*AC217</f>
        <v>#N/A</v>
      </c>
      <c r="AI212" s="223" t="e">
        <f ca="1">INDEX(FTPCT_COEFFS,1,1)+P212*INDEX(FTPCT_COEFFS,1,2)+F212*INDEX(FTPCT_COEFFS,1,3)+G213*INDEX(FTPCT_COEFFS,1,4)+AD216*AD217</f>
        <v>#N/A</v>
      </c>
      <c r="AJ212" s="338" t="e">
        <f t="shared" ref="AJ212:AJ213" ca="1" si="359">AD212*AE212/100+AF212*AG212+AH212*AI212/100</f>
        <v>#N/A</v>
      </c>
      <c r="AK212" s="55"/>
      <c r="AL212" s="55"/>
      <c r="AM212" s="55"/>
      <c r="AN212" s="55"/>
      <c r="AO212" s="55"/>
      <c r="AP212" s="55"/>
      <c r="AQ212" s="55"/>
      <c r="AR212" s="55"/>
    </row>
    <row r="213" spans="1:45" x14ac:dyDescent="0.3">
      <c r="B213" s="54" t="s">
        <v>175</v>
      </c>
      <c r="C213" s="54">
        <f>C206</f>
        <v>0</v>
      </c>
      <c r="D213" s="56" t="e">
        <f t="shared" ca="1" si="351"/>
        <v>#N/A</v>
      </c>
      <c r="E213" s="52" t="e">
        <f t="shared" ref="E213:W213" si="360">E206</f>
        <v>#N/A</v>
      </c>
      <c r="F213" s="52" t="e">
        <f t="shared" si="360"/>
        <v>#N/A</v>
      </c>
      <c r="G213" s="52" t="e">
        <f t="shared" si="360"/>
        <v>#N/A</v>
      </c>
      <c r="H213" s="52" t="e">
        <f t="shared" si="360"/>
        <v>#N/A</v>
      </c>
      <c r="I213" s="52" t="e">
        <f t="shared" si="360"/>
        <v>#N/A</v>
      </c>
      <c r="J213" s="52" t="e">
        <f t="shared" si="360"/>
        <v>#N/A</v>
      </c>
      <c r="K213" s="52" t="e">
        <f t="shared" si="360"/>
        <v>#N/A</v>
      </c>
      <c r="L213" s="52" t="e">
        <f t="shared" si="360"/>
        <v>#N/A</v>
      </c>
      <c r="M213" s="52" t="e">
        <f t="shared" si="360"/>
        <v>#N/A</v>
      </c>
      <c r="N213" s="52" t="e">
        <f t="shared" si="360"/>
        <v>#N/A</v>
      </c>
      <c r="O213" s="52" t="e">
        <f t="shared" si="360"/>
        <v>#N/A</v>
      </c>
      <c r="P213" s="52" t="e">
        <f t="shared" si="360"/>
        <v>#N/A</v>
      </c>
      <c r="Q213" s="52" t="e">
        <f t="shared" si="360"/>
        <v>#N/A</v>
      </c>
      <c r="R213" s="52" t="e">
        <f t="shared" si="360"/>
        <v>#N/A</v>
      </c>
      <c r="S213" s="52" t="e">
        <f t="shared" si="360"/>
        <v>#N/A</v>
      </c>
      <c r="T213" s="52" t="e">
        <f t="shared" si="360"/>
        <v>#N/A</v>
      </c>
      <c r="U213" s="52" t="e">
        <f t="shared" si="360"/>
        <v>#N/A</v>
      </c>
      <c r="V213" s="52" t="e">
        <f t="shared" si="360"/>
        <v>#N/A</v>
      </c>
      <c r="W213" s="52" t="e">
        <f t="shared" si="360"/>
        <v>#N/A</v>
      </c>
      <c r="X213" s="55" t="e">
        <f t="shared" si="353"/>
        <v>#N/A</v>
      </c>
      <c r="Y213" s="55" t="e">
        <f t="shared" si="354"/>
        <v>#N/A</v>
      </c>
      <c r="Z213" s="55" t="e">
        <f t="shared" ref="Z213" si="361">Z212</f>
        <v>#N/A</v>
      </c>
      <c r="AA213" s="55" t="e">
        <f t="shared" si="356"/>
        <v>#N/A</v>
      </c>
      <c r="AB213" s="336" t="e">
        <f t="shared" si="357"/>
        <v>#N/A</v>
      </c>
      <c r="AC213" s="223" t="e">
        <f ca="1">INDEX(FGA_COEFFS,1,1)+Z213*INDEX(FGA_COEFFS,1,2)+Y213*INDEX(FGA_COEFFS,1,3)+R213*INDEX(FGA_COEFFS,1,4)+Q212*INDEX(FGA_COEFFS,1,5)+S213*INDEX(FGA_COEFFS,1,6)+T212*INDEX(FGA_COEFFS,1,7)+M212*INDEX(FGA_COEFFS,1,8)+Y216*Y218</f>
        <v>#N/A</v>
      </c>
      <c r="AD213" s="223" t="e">
        <f ca="1">INDEX(THREEPTA_COEFFS,1,1)+AC213*INDEX(THREEPTA_COEFFS,1,2)+J213*INDEX(THREEPTA_COEFFS,1,3)+AA213*INDEX(THREEPTA_COEFFS,1,4)+K213*INDEX(THREEPTA_COEFFS,1,5)+L212*INDEX(THREEPTA_COEFFS,1,6)+Z216*Z218</f>
        <v>#N/A</v>
      </c>
      <c r="AE213" s="223" t="e">
        <f ca="1">INDEX(THREEPTPCT_COEFFS,1,1)+K213*INDEX(THREEPTPCT_COEFFS,1,2)+L212*INDEX(THREEPTPCT_COEFFS,1,3)+AA216*AA218</f>
        <v>#N/A</v>
      </c>
      <c r="AF213" s="55" t="e">
        <f t="shared" ca="1" si="358"/>
        <v>#N/A</v>
      </c>
      <c r="AG213" s="223" t="e">
        <f ca="1">INDEX(TWOPTPCT_COEFFS,1,1)+AB213*INDEX(TWOPTPCT_COEFFS,1,2)+I212*INDEX(TWOPTPCT_COEFFS,1,3)+G212*INDEX(TWOPTPCT_COEFFS,1,4)+L212*INDEX(TWOPTPCT_COEFFS,1,5)+AB216*AB218</f>
        <v>#N/A</v>
      </c>
      <c r="AH213" s="223" t="e">
        <f ca="1">INDEX(FTA_COEFFS,1,1)+O213*INDEX(FTA_COEFFS,1,2)+N212*INDEX(FTA_COEFFS,1,3)+(Q213+R213)*INDEX(FTA_COEFFS,1,4)+(Q212+R212)*INDEX(FTA_COEFFS,1,5)+M212*INDEX(FTA_COEFFS,1,6)+AC216*AC218</f>
        <v>#N/A</v>
      </c>
      <c r="AI213" s="223" t="e">
        <f ca="1">INDEX(FTPCT_COEFFS,1,1)+P213*INDEX(FTPCT_COEFFS,1,2)+F213*INDEX(FTPCT_COEFFS,1,3)+G212*INDEX(FTPCT_COEFFS,1,4)+AD216*AD218</f>
        <v>#N/A</v>
      </c>
      <c r="AJ213" s="338" t="e">
        <f t="shared" ca="1" si="359"/>
        <v>#N/A</v>
      </c>
      <c r="AK213" s="55"/>
      <c r="AL213" s="55"/>
      <c r="AM213" s="55"/>
      <c r="AN213" s="55"/>
      <c r="AO213" s="55"/>
      <c r="AP213" s="55"/>
      <c r="AQ213" s="55"/>
      <c r="AR213" s="55"/>
    </row>
    <row r="214" spans="1:45" x14ac:dyDescent="0.3">
      <c r="A214" s="54" t="e">
        <f ca="1">IF(D212&gt;(D213+(AVERAGE(V212,W212)-AVERAGE(V213,W213))/2)+2.5,C212,IF(D213&gt;(D212+(AVERAGE(V213,W213)-AVERAGE(V212,W212))/2)+2.5,C213,"Close"))</f>
        <v>#N/A</v>
      </c>
      <c r="B214" s="64" t="e">
        <f ca="1">IF(D213&gt;D212,C213,C212)</f>
        <v>#N/A</v>
      </c>
      <c r="D214" s="56"/>
      <c r="X214" s="55"/>
      <c r="Y214" s="55"/>
      <c r="Z214" s="55"/>
      <c r="AA214" s="55"/>
      <c r="AB214" s="55"/>
      <c r="AC214" s="337"/>
      <c r="AD214" s="337"/>
      <c r="AE214" s="337"/>
      <c r="AF214" s="337"/>
      <c r="AG214" s="337"/>
      <c r="AH214" s="337"/>
      <c r="AI214" s="337"/>
      <c r="AJ214" s="337"/>
      <c r="AK214" s="337"/>
      <c r="AL214" s="337"/>
      <c r="AM214" s="55"/>
      <c r="AN214" s="55"/>
      <c r="AO214" s="55"/>
      <c r="AP214" s="55"/>
      <c r="AQ214" s="55"/>
      <c r="AR214" s="55"/>
      <c r="AS214" s="55"/>
    </row>
    <row r="215" spans="1:45" x14ac:dyDescent="0.3">
      <c r="X215" s="54" t="s">
        <v>1305</v>
      </c>
      <c r="Y215" s="54" t="s">
        <v>128</v>
      </c>
      <c r="Z215" s="54" t="s">
        <v>157</v>
      </c>
      <c r="AA215" s="54" t="s">
        <v>151</v>
      </c>
      <c r="AB215" s="54" t="s">
        <v>1327</v>
      </c>
      <c r="AC215" s="54" t="s">
        <v>129</v>
      </c>
      <c r="AD215" s="54" t="s">
        <v>116</v>
      </c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</row>
    <row r="216" spans="1:45" x14ac:dyDescent="0.3">
      <c r="X216" s="54"/>
      <c r="Y216" s="54">
        <f t="shared" ref="Y216:AD216" si="362">Y209</f>
        <v>6.4436999999999998</v>
      </c>
      <c r="Z216" s="54">
        <f t="shared" si="362"/>
        <v>4.9371</v>
      </c>
      <c r="AA216" s="54">
        <f t="shared" si="362"/>
        <v>11.350300000000001</v>
      </c>
      <c r="AB216" s="54">
        <f t="shared" si="362"/>
        <v>7.1900000000000006E-2</v>
      </c>
      <c r="AC216" s="54">
        <f t="shared" si="362"/>
        <v>6.2766000000000002</v>
      </c>
      <c r="AD216" s="54">
        <f t="shared" si="362"/>
        <v>11.042999999999999</v>
      </c>
      <c r="AE216" s="54"/>
      <c r="AF216" s="336"/>
      <c r="AG216" s="336"/>
      <c r="AH216" s="336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</row>
    <row r="217" spans="1:45" x14ac:dyDescent="0.3">
      <c r="D217" s="56"/>
      <c r="X217" s="336"/>
      <c r="Y217" s="336">
        <f t="shared" ca="1" si="350"/>
        <v>-0.63152344030275376</v>
      </c>
      <c r="Z217" s="336">
        <f t="shared" ca="1" si="350"/>
        <v>-1.406822671673303</v>
      </c>
      <c r="AA217" s="336">
        <f t="shared" ca="1" si="350"/>
        <v>-0.20068160448625083</v>
      </c>
      <c r="AB217" s="336">
        <f t="shared" ca="1" si="350"/>
        <v>0.25751321221863532</v>
      </c>
      <c r="AC217" s="336">
        <f t="shared" ca="1" si="350"/>
        <v>0.73042064205219193</v>
      </c>
      <c r="AD217" s="336">
        <f t="shared" ca="1" si="350"/>
        <v>-5.0475285766574066E-3</v>
      </c>
      <c r="AE217" s="336"/>
      <c r="AF217" s="336"/>
      <c r="AG217" s="336"/>
      <c r="AH217" s="336"/>
      <c r="AI217" s="54"/>
      <c r="AJ217" s="54"/>
      <c r="AK217" s="54"/>
      <c r="AL217" s="336"/>
      <c r="AM217" s="336"/>
      <c r="AN217" s="336"/>
      <c r="AO217" s="336"/>
      <c r="AP217" s="54"/>
      <c r="AQ217" s="336"/>
      <c r="AR217" s="336"/>
      <c r="AS217" s="336"/>
    </row>
    <row r="218" spans="1:45" x14ac:dyDescent="0.3">
      <c r="C218" s="54"/>
      <c r="D218" s="56"/>
      <c r="Y218" s="336">
        <f t="shared" ca="1" si="350"/>
        <v>0.63932921728149794</v>
      </c>
      <c r="Z218" s="336">
        <f t="shared" ca="1" si="350"/>
        <v>-0.44120242471875304</v>
      </c>
      <c r="AA218" s="336">
        <f t="shared" ca="1" si="350"/>
        <v>-1.0444441150202641E-2</v>
      </c>
      <c r="AB218" s="336">
        <f t="shared" ca="1" si="350"/>
        <v>0.9802659986385458</v>
      </c>
      <c r="AC218" s="336">
        <f t="shared" ca="1" si="350"/>
        <v>-0.95604196373764272</v>
      </c>
      <c r="AD218" s="336">
        <f t="shared" ca="1" si="350"/>
        <v>-4.5899090673987408E-3</v>
      </c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</row>
    <row r="219" spans="1:45" x14ac:dyDescent="0.3">
      <c r="B219" s="54" t="s">
        <v>172</v>
      </c>
      <c r="C219" s="53">
        <f>C212</f>
        <v>0</v>
      </c>
      <c r="D219" s="56" t="e">
        <f t="shared" ref="D219:D220" ca="1" si="363">AJ219</f>
        <v>#N/A</v>
      </c>
      <c r="E219" s="52" t="e">
        <f t="shared" ref="E219:W219" si="364">E212</f>
        <v>#N/A</v>
      </c>
      <c r="F219" s="52" t="e">
        <f t="shared" si="364"/>
        <v>#N/A</v>
      </c>
      <c r="G219" s="52" t="e">
        <f t="shared" si="364"/>
        <v>#N/A</v>
      </c>
      <c r="H219" s="52" t="e">
        <f t="shared" si="364"/>
        <v>#N/A</v>
      </c>
      <c r="I219" s="52" t="e">
        <f t="shared" si="364"/>
        <v>#N/A</v>
      </c>
      <c r="J219" s="52" t="e">
        <f t="shared" si="364"/>
        <v>#N/A</v>
      </c>
      <c r="K219" s="52" t="e">
        <f t="shared" si="364"/>
        <v>#N/A</v>
      </c>
      <c r="L219" s="52" t="e">
        <f t="shared" si="364"/>
        <v>#N/A</v>
      </c>
      <c r="M219" s="52" t="e">
        <f t="shared" si="364"/>
        <v>#N/A</v>
      </c>
      <c r="N219" s="52" t="e">
        <f t="shared" si="364"/>
        <v>#N/A</v>
      </c>
      <c r="O219" s="52" t="e">
        <f t="shared" si="364"/>
        <v>#N/A</v>
      </c>
      <c r="P219" s="52" t="e">
        <f t="shared" si="364"/>
        <v>#N/A</v>
      </c>
      <c r="Q219" s="52" t="e">
        <f t="shared" si="364"/>
        <v>#N/A</v>
      </c>
      <c r="R219" s="52" t="e">
        <f t="shared" si="364"/>
        <v>#N/A</v>
      </c>
      <c r="S219" s="52" t="e">
        <f t="shared" si="364"/>
        <v>#N/A</v>
      </c>
      <c r="T219" s="52" t="e">
        <f t="shared" si="364"/>
        <v>#N/A</v>
      </c>
      <c r="U219" s="52" t="e">
        <f t="shared" si="364"/>
        <v>#N/A</v>
      </c>
      <c r="V219" s="52" t="e">
        <f t="shared" si="364"/>
        <v>#N/A</v>
      </c>
      <c r="W219" s="52" t="e">
        <f t="shared" si="364"/>
        <v>#N/A</v>
      </c>
      <c r="X219" s="55" t="e">
        <f t="shared" ref="X219:X220" si="365">(H219-(O219*P219)/100-3*(J219*K219)/100)/2</f>
        <v>#N/A</v>
      </c>
      <c r="Y219" s="55" t="e">
        <f t="shared" ref="Y219:Y220" si="366">SUM(X219,(J219*K219/100))/(F219/100)</f>
        <v>#N/A</v>
      </c>
      <c r="Z219" s="55" t="e">
        <f t="shared" ref="Z219" si="367">U219*0.5+U220*0.5</f>
        <v>#N/A</v>
      </c>
      <c r="AA219" s="55" t="e">
        <f t="shared" ref="AA219:AA220" si="368">J219/Y219</f>
        <v>#N/A</v>
      </c>
      <c r="AB219" s="336" t="e">
        <f t="shared" ref="AB219:AB220" si="369">X219/(Y219-J219)</f>
        <v>#N/A</v>
      </c>
      <c r="AC219" s="223" t="e">
        <f ca="1">INDEX(FGA_COEFFS,1,1)+Z219*INDEX(FGA_COEFFS,1,2)+Y219*INDEX(FGA_COEFFS,1,3)+R219*INDEX(FGA_COEFFS,1,4)+Q220*INDEX(FGA_COEFFS,1,5)+S219*INDEX(FGA_COEFFS,1,6)+T220*INDEX(FGA_COEFFS,1,7)+M220*INDEX(FGA_COEFFS,1,8)+Y223*Y224</f>
        <v>#N/A</v>
      </c>
      <c r="AD219" s="223" t="e">
        <f ca="1">INDEX(THREEPTA_COEFFS,1,1)+AC219*INDEX(THREEPTA_COEFFS,1,2)+J219*INDEX(THREEPTA_COEFFS,1,3)+AA219*INDEX(THREEPTA_COEFFS,1,4)+K219*INDEX(THREEPTA_COEFFS,1,5)+L220*INDEX(THREEPTA_COEFFS,1,6)+Z223*Z224</f>
        <v>#N/A</v>
      </c>
      <c r="AE219" s="223" t="e">
        <f ca="1">INDEX(THREEPTPCT_COEFFS,1,1)+K219*INDEX(THREEPTPCT_COEFFS,1,2)+L220*INDEX(THREEPTPCT_COEFFS,1,3)+AA223*AA224</f>
        <v>#N/A</v>
      </c>
      <c r="AF219" s="55" t="e">
        <f t="shared" ref="AF219:AF220" ca="1" si="370">AC219-AD219</f>
        <v>#N/A</v>
      </c>
      <c r="AG219" s="223" t="e">
        <f ca="1">INDEX(TWOPTPCT_COEFFS,1,1)+AB219*INDEX(TWOPTPCT_COEFFS,1,2)+I220*INDEX(TWOPTPCT_COEFFS,1,3)+G220*INDEX(TWOPTPCT_COEFFS,1,4)+L220*INDEX(TWOPTPCT_COEFFS,1,5)+AB223*AB224</f>
        <v>#N/A</v>
      </c>
      <c r="AH219" s="223" t="e">
        <f ca="1">INDEX(FTA_COEFFS,1,1)+O219*INDEX(FTA_COEFFS,1,2)+N220*INDEX(FTA_COEFFS,1,3)+(Q219+R219)*INDEX(FTA_COEFFS,1,4)+(Q220+R220)*INDEX(FTA_COEFFS,1,5)+M220*INDEX(FTA_COEFFS,1,6)+AC223*AC224</f>
        <v>#N/A</v>
      </c>
      <c r="AI219" s="223" t="e">
        <f ca="1">INDEX(FTPCT_COEFFS,1,1)+P219*INDEX(FTPCT_COEFFS,1,2)+F219*INDEX(FTPCT_COEFFS,1,3)+G220*INDEX(FTPCT_COEFFS,1,4)+AD223*AD224</f>
        <v>#N/A</v>
      </c>
      <c r="AJ219" s="338" t="e">
        <f t="shared" ref="AJ219:AJ220" ca="1" si="371">AD219*AE219/100+AF219*AG219+AH219*AI219/100</f>
        <v>#N/A</v>
      </c>
      <c r="AK219" s="55"/>
      <c r="AL219" s="55"/>
      <c r="AM219" s="55"/>
      <c r="AN219" s="55"/>
      <c r="AO219" s="55"/>
      <c r="AP219" s="55"/>
      <c r="AQ219" s="55"/>
      <c r="AR219" s="55"/>
    </row>
    <row r="220" spans="1:45" x14ac:dyDescent="0.3">
      <c r="B220" s="54" t="s">
        <v>175</v>
      </c>
      <c r="C220" s="54">
        <f>C213</f>
        <v>0</v>
      </c>
      <c r="D220" s="56" t="e">
        <f t="shared" ca="1" si="363"/>
        <v>#N/A</v>
      </c>
      <c r="E220" s="52" t="e">
        <f t="shared" ref="E220:W220" si="372">E213</f>
        <v>#N/A</v>
      </c>
      <c r="F220" s="52" t="e">
        <f t="shared" si="372"/>
        <v>#N/A</v>
      </c>
      <c r="G220" s="52" t="e">
        <f t="shared" si="372"/>
        <v>#N/A</v>
      </c>
      <c r="H220" s="52" t="e">
        <f t="shared" si="372"/>
        <v>#N/A</v>
      </c>
      <c r="I220" s="52" t="e">
        <f t="shared" si="372"/>
        <v>#N/A</v>
      </c>
      <c r="J220" s="52" t="e">
        <f t="shared" si="372"/>
        <v>#N/A</v>
      </c>
      <c r="K220" s="52" t="e">
        <f t="shared" si="372"/>
        <v>#N/A</v>
      </c>
      <c r="L220" s="52" t="e">
        <f t="shared" si="372"/>
        <v>#N/A</v>
      </c>
      <c r="M220" s="52" t="e">
        <f t="shared" si="372"/>
        <v>#N/A</v>
      </c>
      <c r="N220" s="52" t="e">
        <f t="shared" si="372"/>
        <v>#N/A</v>
      </c>
      <c r="O220" s="52" t="e">
        <f t="shared" si="372"/>
        <v>#N/A</v>
      </c>
      <c r="P220" s="52" t="e">
        <f t="shared" si="372"/>
        <v>#N/A</v>
      </c>
      <c r="Q220" s="52" t="e">
        <f t="shared" si="372"/>
        <v>#N/A</v>
      </c>
      <c r="R220" s="52" t="e">
        <f t="shared" si="372"/>
        <v>#N/A</v>
      </c>
      <c r="S220" s="52" t="e">
        <f t="shared" si="372"/>
        <v>#N/A</v>
      </c>
      <c r="T220" s="52" t="e">
        <f t="shared" si="372"/>
        <v>#N/A</v>
      </c>
      <c r="U220" s="52" t="e">
        <f t="shared" si="372"/>
        <v>#N/A</v>
      </c>
      <c r="V220" s="52" t="e">
        <f t="shared" si="372"/>
        <v>#N/A</v>
      </c>
      <c r="W220" s="52" t="e">
        <f t="shared" si="372"/>
        <v>#N/A</v>
      </c>
      <c r="X220" s="55" t="e">
        <f t="shared" si="365"/>
        <v>#N/A</v>
      </c>
      <c r="Y220" s="55" t="e">
        <f t="shared" si="366"/>
        <v>#N/A</v>
      </c>
      <c r="Z220" s="55" t="e">
        <f t="shared" ref="Z220" si="373">Z219</f>
        <v>#N/A</v>
      </c>
      <c r="AA220" s="55" t="e">
        <f t="shared" si="368"/>
        <v>#N/A</v>
      </c>
      <c r="AB220" s="336" t="e">
        <f t="shared" si="369"/>
        <v>#N/A</v>
      </c>
      <c r="AC220" s="223" t="e">
        <f ca="1">INDEX(FGA_COEFFS,1,1)+Z220*INDEX(FGA_COEFFS,1,2)+Y220*INDEX(FGA_COEFFS,1,3)+R220*INDEX(FGA_COEFFS,1,4)+Q219*INDEX(FGA_COEFFS,1,5)+S220*INDEX(FGA_COEFFS,1,6)+T219*INDEX(FGA_COEFFS,1,7)+M219*INDEX(FGA_COEFFS,1,8)+Y223*Y225</f>
        <v>#N/A</v>
      </c>
      <c r="AD220" s="223" t="e">
        <f ca="1">INDEX(THREEPTA_COEFFS,1,1)+AC220*INDEX(THREEPTA_COEFFS,1,2)+J220*INDEX(THREEPTA_COEFFS,1,3)+AA220*INDEX(THREEPTA_COEFFS,1,4)+K220*INDEX(THREEPTA_COEFFS,1,5)+L219*INDEX(THREEPTA_COEFFS,1,6)+Z223*Z225</f>
        <v>#N/A</v>
      </c>
      <c r="AE220" s="223" t="e">
        <f ca="1">INDEX(THREEPTPCT_COEFFS,1,1)+K220*INDEX(THREEPTPCT_COEFFS,1,2)+L219*INDEX(THREEPTPCT_COEFFS,1,3)+AA223*AA225</f>
        <v>#N/A</v>
      </c>
      <c r="AF220" s="55" t="e">
        <f t="shared" ca="1" si="370"/>
        <v>#N/A</v>
      </c>
      <c r="AG220" s="223" t="e">
        <f ca="1">INDEX(TWOPTPCT_COEFFS,1,1)+AB220*INDEX(TWOPTPCT_COEFFS,1,2)+I219*INDEX(TWOPTPCT_COEFFS,1,3)+G219*INDEX(TWOPTPCT_COEFFS,1,4)+L219*INDEX(TWOPTPCT_COEFFS,1,5)+AB223*AB225</f>
        <v>#N/A</v>
      </c>
      <c r="AH220" s="223" t="e">
        <f ca="1">INDEX(FTA_COEFFS,1,1)+O220*INDEX(FTA_COEFFS,1,2)+N219*INDEX(FTA_COEFFS,1,3)+(Q220+R220)*INDEX(FTA_COEFFS,1,4)+(Q219+R219)*INDEX(FTA_COEFFS,1,5)+M219*INDEX(FTA_COEFFS,1,6)+AC223*AC225</f>
        <v>#N/A</v>
      </c>
      <c r="AI220" s="223" t="e">
        <f ca="1">INDEX(FTPCT_COEFFS,1,1)+P220*INDEX(FTPCT_COEFFS,1,2)+F220*INDEX(FTPCT_COEFFS,1,3)+G219*INDEX(FTPCT_COEFFS,1,4)+AD223*AD225</f>
        <v>#N/A</v>
      </c>
      <c r="AJ220" s="338" t="e">
        <f t="shared" ca="1" si="371"/>
        <v>#N/A</v>
      </c>
      <c r="AK220" s="55"/>
      <c r="AL220" s="55"/>
      <c r="AM220" s="55"/>
      <c r="AN220" s="55"/>
      <c r="AO220" s="55"/>
      <c r="AP220" s="55"/>
      <c r="AQ220" s="55"/>
      <c r="AR220" s="55"/>
    </row>
    <row r="221" spans="1:45" x14ac:dyDescent="0.3">
      <c r="A221" s="54" t="e">
        <f ca="1">IF(D219&gt;(D220+(AVERAGE(V219,W219)-AVERAGE(V220,W220))/2)+2.5,C219,IF(D220&gt;(D219+(AVERAGE(V220,W220)-AVERAGE(V219,W219))/2)+2.5,C220,"Close"))</f>
        <v>#N/A</v>
      </c>
      <c r="B221" s="64" t="e">
        <f ca="1">IF(D220&gt;D219,C220,C219)</f>
        <v>#N/A</v>
      </c>
      <c r="D221" s="56"/>
      <c r="X221" s="55"/>
      <c r="Y221" s="55"/>
      <c r="Z221" s="55"/>
      <c r="AA221" s="55"/>
      <c r="AB221" s="55"/>
      <c r="AC221" s="337"/>
      <c r="AD221" s="337"/>
      <c r="AE221" s="337"/>
      <c r="AF221" s="337"/>
      <c r="AG221" s="337"/>
      <c r="AH221" s="337"/>
      <c r="AI221" s="337"/>
      <c r="AJ221" s="337"/>
      <c r="AK221" s="337"/>
      <c r="AL221" s="337"/>
      <c r="AM221" s="55"/>
      <c r="AN221" s="55"/>
      <c r="AO221" s="55"/>
      <c r="AP221" s="55"/>
      <c r="AQ221" s="55"/>
      <c r="AR221" s="55"/>
      <c r="AS221" s="55"/>
    </row>
    <row r="222" spans="1:45" x14ac:dyDescent="0.3">
      <c r="X222" s="54" t="s">
        <v>1305</v>
      </c>
      <c r="Y222" s="54" t="s">
        <v>128</v>
      </c>
      <c r="Z222" s="54" t="s">
        <v>157</v>
      </c>
      <c r="AA222" s="54" t="s">
        <v>151</v>
      </c>
      <c r="AB222" s="54" t="s">
        <v>1327</v>
      </c>
      <c r="AC222" s="54" t="s">
        <v>129</v>
      </c>
      <c r="AD222" s="54" t="s">
        <v>116</v>
      </c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</row>
    <row r="223" spans="1:45" x14ac:dyDescent="0.3">
      <c r="X223" s="54"/>
      <c r="Y223" s="54">
        <f t="shared" ref="Y223:AD223" si="374">Y216</f>
        <v>6.4436999999999998</v>
      </c>
      <c r="Z223" s="54">
        <f t="shared" si="374"/>
        <v>4.9371</v>
      </c>
      <c r="AA223" s="54">
        <f t="shared" si="374"/>
        <v>11.350300000000001</v>
      </c>
      <c r="AB223" s="54">
        <f t="shared" si="374"/>
        <v>7.1900000000000006E-2</v>
      </c>
      <c r="AC223" s="54">
        <f t="shared" si="374"/>
        <v>6.2766000000000002</v>
      </c>
      <c r="AD223" s="54">
        <f t="shared" si="374"/>
        <v>11.042999999999999</v>
      </c>
      <c r="AE223" s="54"/>
      <c r="AF223" s="336"/>
      <c r="AG223" s="336"/>
      <c r="AH223" s="336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</row>
    <row r="224" spans="1:45" x14ac:dyDescent="0.3">
      <c r="D224" s="56"/>
      <c r="X224" s="336"/>
      <c r="Y224" s="336">
        <f t="shared" ca="1" si="350"/>
        <v>0.75648496120995157</v>
      </c>
      <c r="Z224" s="336">
        <f t="shared" ca="1" si="350"/>
        <v>-2.5708572085199387E-4</v>
      </c>
      <c r="AA224" s="336">
        <f t="shared" ca="1" si="350"/>
        <v>-1.0514710569549113</v>
      </c>
      <c r="AB224" s="336">
        <f t="shared" ca="1" si="350"/>
        <v>0.39845116052075408</v>
      </c>
      <c r="AC224" s="336">
        <f t="shared" ca="1" si="350"/>
        <v>-0.34321500676436573</v>
      </c>
      <c r="AD224" s="336">
        <f t="shared" ca="1" si="350"/>
        <v>-0.91639897521012625</v>
      </c>
      <c r="AE224" s="336"/>
      <c r="AF224" s="336"/>
      <c r="AG224" s="336"/>
      <c r="AH224" s="336"/>
      <c r="AI224" s="54"/>
      <c r="AJ224" s="54"/>
      <c r="AK224" s="54"/>
      <c r="AL224" s="336"/>
      <c r="AM224" s="336"/>
      <c r="AN224" s="336"/>
      <c r="AO224" s="336"/>
      <c r="AP224" s="54"/>
      <c r="AQ224" s="336"/>
      <c r="AR224" s="336"/>
      <c r="AS224" s="336"/>
    </row>
    <row r="225" spans="1:45" x14ac:dyDescent="0.3">
      <c r="C225" s="54"/>
      <c r="D225" s="56"/>
      <c r="Y225" s="336">
        <f t="shared" ca="1" si="350"/>
        <v>0.76929400736248077</v>
      </c>
      <c r="Z225" s="336">
        <f t="shared" ca="1" si="350"/>
        <v>0.10155306033289488</v>
      </c>
      <c r="AA225" s="336">
        <f t="shared" ca="1" si="350"/>
        <v>-0.63976291849779954</v>
      </c>
      <c r="AB225" s="336">
        <f t="shared" ca="1" si="350"/>
        <v>0.46293479271097493</v>
      </c>
      <c r="AC225" s="336">
        <f t="shared" ca="1" si="350"/>
        <v>9.9171623231213667E-3</v>
      </c>
      <c r="AD225" s="336">
        <f t="shared" ca="1" si="350"/>
        <v>-1.3809670790935369</v>
      </c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</row>
    <row r="226" spans="1:45" x14ac:dyDescent="0.3">
      <c r="B226" s="54" t="s">
        <v>172</v>
      </c>
      <c r="C226" s="53">
        <f>C219</f>
        <v>0</v>
      </c>
      <c r="D226" s="56" t="e">
        <f t="shared" ref="D226:D227" ca="1" si="375">AJ226</f>
        <v>#N/A</v>
      </c>
      <c r="E226" s="52" t="e">
        <f t="shared" ref="E226:W226" si="376">E219</f>
        <v>#N/A</v>
      </c>
      <c r="F226" s="52" t="e">
        <f t="shared" si="376"/>
        <v>#N/A</v>
      </c>
      <c r="G226" s="52" t="e">
        <f t="shared" si="376"/>
        <v>#N/A</v>
      </c>
      <c r="H226" s="52" t="e">
        <f t="shared" si="376"/>
        <v>#N/A</v>
      </c>
      <c r="I226" s="52" t="e">
        <f t="shared" si="376"/>
        <v>#N/A</v>
      </c>
      <c r="J226" s="52" t="e">
        <f t="shared" si="376"/>
        <v>#N/A</v>
      </c>
      <c r="K226" s="52" t="e">
        <f t="shared" si="376"/>
        <v>#N/A</v>
      </c>
      <c r="L226" s="52" t="e">
        <f t="shared" si="376"/>
        <v>#N/A</v>
      </c>
      <c r="M226" s="52" t="e">
        <f t="shared" si="376"/>
        <v>#N/A</v>
      </c>
      <c r="N226" s="52" t="e">
        <f t="shared" si="376"/>
        <v>#N/A</v>
      </c>
      <c r="O226" s="52" t="e">
        <f t="shared" si="376"/>
        <v>#N/A</v>
      </c>
      <c r="P226" s="52" t="e">
        <f t="shared" si="376"/>
        <v>#N/A</v>
      </c>
      <c r="Q226" s="52" t="e">
        <f t="shared" si="376"/>
        <v>#N/A</v>
      </c>
      <c r="R226" s="52" t="e">
        <f t="shared" si="376"/>
        <v>#N/A</v>
      </c>
      <c r="S226" s="52" t="e">
        <f t="shared" si="376"/>
        <v>#N/A</v>
      </c>
      <c r="T226" s="52" t="e">
        <f t="shared" si="376"/>
        <v>#N/A</v>
      </c>
      <c r="U226" s="52" t="e">
        <f t="shared" si="376"/>
        <v>#N/A</v>
      </c>
      <c r="V226" s="52" t="e">
        <f t="shared" si="376"/>
        <v>#N/A</v>
      </c>
      <c r="W226" s="52" t="e">
        <f t="shared" si="376"/>
        <v>#N/A</v>
      </c>
      <c r="X226" s="55" t="e">
        <f t="shared" ref="X226:X227" si="377">(H226-(O226*P226)/100-3*(J226*K226)/100)/2</f>
        <v>#N/A</v>
      </c>
      <c r="Y226" s="55" t="e">
        <f t="shared" ref="Y226:Y227" si="378">SUM(X226,(J226*K226/100))/(F226/100)</f>
        <v>#N/A</v>
      </c>
      <c r="Z226" s="55" t="e">
        <f t="shared" ref="Z226" si="379">U226*0.5+U227*0.5</f>
        <v>#N/A</v>
      </c>
      <c r="AA226" s="55" t="e">
        <f t="shared" ref="AA226:AA227" si="380">J226/Y226</f>
        <v>#N/A</v>
      </c>
      <c r="AB226" s="336" t="e">
        <f t="shared" ref="AB226:AB227" si="381">X226/(Y226-J226)</f>
        <v>#N/A</v>
      </c>
      <c r="AC226" s="223" t="e">
        <f ca="1">INDEX(FGA_COEFFS,1,1)+Z226*INDEX(FGA_COEFFS,1,2)+Y226*INDEX(FGA_COEFFS,1,3)+R226*INDEX(FGA_COEFFS,1,4)+Q227*INDEX(FGA_COEFFS,1,5)+S226*INDEX(FGA_COEFFS,1,6)+T227*INDEX(FGA_COEFFS,1,7)+M227*INDEX(FGA_COEFFS,1,8)+Y230*Y231</f>
        <v>#N/A</v>
      </c>
      <c r="AD226" s="223" t="e">
        <f ca="1">INDEX(THREEPTA_COEFFS,1,1)+AC226*INDEX(THREEPTA_COEFFS,1,2)+J226*INDEX(THREEPTA_COEFFS,1,3)+AA226*INDEX(THREEPTA_COEFFS,1,4)+K226*INDEX(THREEPTA_COEFFS,1,5)+L227*INDEX(THREEPTA_COEFFS,1,6)+Z230*Z231</f>
        <v>#N/A</v>
      </c>
      <c r="AE226" s="223" t="e">
        <f ca="1">INDEX(THREEPTPCT_COEFFS,1,1)+K226*INDEX(THREEPTPCT_COEFFS,1,2)+L227*INDEX(THREEPTPCT_COEFFS,1,3)+AA230*AA231</f>
        <v>#N/A</v>
      </c>
      <c r="AF226" s="55" t="e">
        <f t="shared" ref="AF226:AF227" ca="1" si="382">AC226-AD226</f>
        <v>#N/A</v>
      </c>
      <c r="AG226" s="223" t="e">
        <f ca="1">INDEX(TWOPTPCT_COEFFS,1,1)+AB226*INDEX(TWOPTPCT_COEFFS,1,2)+I227*INDEX(TWOPTPCT_COEFFS,1,3)+G227*INDEX(TWOPTPCT_COEFFS,1,4)+L227*INDEX(TWOPTPCT_COEFFS,1,5)+AB230*AB231</f>
        <v>#N/A</v>
      </c>
      <c r="AH226" s="223" t="e">
        <f ca="1">INDEX(FTA_COEFFS,1,1)+O226*INDEX(FTA_COEFFS,1,2)+N227*INDEX(FTA_COEFFS,1,3)+(Q226+R226)*INDEX(FTA_COEFFS,1,4)+(Q227+R227)*INDEX(FTA_COEFFS,1,5)+M227*INDEX(FTA_COEFFS,1,6)+AC230*AC231</f>
        <v>#N/A</v>
      </c>
      <c r="AI226" s="223" t="e">
        <f ca="1">INDEX(FTPCT_COEFFS,1,1)+P226*INDEX(FTPCT_COEFFS,1,2)+F226*INDEX(FTPCT_COEFFS,1,3)+G227*INDEX(FTPCT_COEFFS,1,4)+AD230*AD231</f>
        <v>#N/A</v>
      </c>
      <c r="AJ226" s="338" t="e">
        <f t="shared" ref="AJ226:AJ227" ca="1" si="383">AD226*AE226/100+AF226*AG226+AH226*AI226/100</f>
        <v>#N/A</v>
      </c>
      <c r="AK226" s="55"/>
      <c r="AL226" s="55"/>
      <c r="AM226" s="55"/>
      <c r="AN226" s="55"/>
      <c r="AO226" s="55"/>
      <c r="AP226" s="55"/>
      <c r="AQ226" s="55"/>
      <c r="AR226" s="55"/>
    </row>
    <row r="227" spans="1:45" x14ac:dyDescent="0.3">
      <c r="B227" s="54" t="s">
        <v>175</v>
      </c>
      <c r="C227" s="54">
        <f>C220</f>
        <v>0</v>
      </c>
      <c r="D227" s="56" t="e">
        <f t="shared" ca="1" si="375"/>
        <v>#N/A</v>
      </c>
      <c r="E227" s="52" t="e">
        <f t="shared" ref="E227:W227" si="384">E220</f>
        <v>#N/A</v>
      </c>
      <c r="F227" s="52" t="e">
        <f t="shared" si="384"/>
        <v>#N/A</v>
      </c>
      <c r="G227" s="52" t="e">
        <f t="shared" si="384"/>
        <v>#N/A</v>
      </c>
      <c r="H227" s="52" t="e">
        <f t="shared" si="384"/>
        <v>#N/A</v>
      </c>
      <c r="I227" s="52" t="e">
        <f t="shared" si="384"/>
        <v>#N/A</v>
      </c>
      <c r="J227" s="52" t="e">
        <f t="shared" si="384"/>
        <v>#N/A</v>
      </c>
      <c r="K227" s="52" t="e">
        <f t="shared" si="384"/>
        <v>#N/A</v>
      </c>
      <c r="L227" s="52" t="e">
        <f t="shared" si="384"/>
        <v>#N/A</v>
      </c>
      <c r="M227" s="52" t="e">
        <f t="shared" si="384"/>
        <v>#N/A</v>
      </c>
      <c r="N227" s="52" t="e">
        <f t="shared" si="384"/>
        <v>#N/A</v>
      </c>
      <c r="O227" s="52" t="e">
        <f t="shared" si="384"/>
        <v>#N/A</v>
      </c>
      <c r="P227" s="52" t="e">
        <f t="shared" si="384"/>
        <v>#N/A</v>
      </c>
      <c r="Q227" s="52" t="e">
        <f t="shared" si="384"/>
        <v>#N/A</v>
      </c>
      <c r="R227" s="52" t="e">
        <f t="shared" si="384"/>
        <v>#N/A</v>
      </c>
      <c r="S227" s="52" t="e">
        <f t="shared" si="384"/>
        <v>#N/A</v>
      </c>
      <c r="T227" s="52" t="e">
        <f t="shared" si="384"/>
        <v>#N/A</v>
      </c>
      <c r="U227" s="52" t="e">
        <f t="shared" si="384"/>
        <v>#N/A</v>
      </c>
      <c r="V227" s="52" t="e">
        <f t="shared" si="384"/>
        <v>#N/A</v>
      </c>
      <c r="W227" s="52" t="e">
        <f t="shared" si="384"/>
        <v>#N/A</v>
      </c>
      <c r="X227" s="55" t="e">
        <f t="shared" si="377"/>
        <v>#N/A</v>
      </c>
      <c r="Y227" s="55" t="e">
        <f t="shared" si="378"/>
        <v>#N/A</v>
      </c>
      <c r="Z227" s="55" t="e">
        <f t="shared" ref="Z227" si="385">Z226</f>
        <v>#N/A</v>
      </c>
      <c r="AA227" s="55" t="e">
        <f t="shared" si="380"/>
        <v>#N/A</v>
      </c>
      <c r="AB227" s="336" t="e">
        <f t="shared" si="381"/>
        <v>#N/A</v>
      </c>
      <c r="AC227" s="223" t="e">
        <f ca="1">INDEX(FGA_COEFFS,1,1)+Z227*INDEX(FGA_COEFFS,1,2)+Y227*INDEX(FGA_COEFFS,1,3)+R227*INDEX(FGA_COEFFS,1,4)+Q226*INDEX(FGA_COEFFS,1,5)+S227*INDEX(FGA_COEFFS,1,6)+T226*INDEX(FGA_COEFFS,1,7)+M226*INDEX(FGA_COEFFS,1,8)+Y230*Y232</f>
        <v>#N/A</v>
      </c>
      <c r="AD227" s="223" t="e">
        <f ca="1">INDEX(THREEPTA_COEFFS,1,1)+AC227*INDEX(THREEPTA_COEFFS,1,2)+J227*INDEX(THREEPTA_COEFFS,1,3)+AA227*INDEX(THREEPTA_COEFFS,1,4)+K227*INDEX(THREEPTA_COEFFS,1,5)+L226*INDEX(THREEPTA_COEFFS,1,6)+Z230*Z232</f>
        <v>#N/A</v>
      </c>
      <c r="AE227" s="223" t="e">
        <f ca="1">INDEX(THREEPTPCT_COEFFS,1,1)+K227*INDEX(THREEPTPCT_COEFFS,1,2)+L226*INDEX(THREEPTPCT_COEFFS,1,3)+AA230*AA232</f>
        <v>#N/A</v>
      </c>
      <c r="AF227" s="55" t="e">
        <f t="shared" ca="1" si="382"/>
        <v>#N/A</v>
      </c>
      <c r="AG227" s="223" t="e">
        <f ca="1">INDEX(TWOPTPCT_COEFFS,1,1)+AB227*INDEX(TWOPTPCT_COEFFS,1,2)+I226*INDEX(TWOPTPCT_COEFFS,1,3)+G226*INDEX(TWOPTPCT_COEFFS,1,4)+L226*INDEX(TWOPTPCT_COEFFS,1,5)+AB230*AB232</f>
        <v>#N/A</v>
      </c>
      <c r="AH227" s="223" t="e">
        <f ca="1">INDEX(FTA_COEFFS,1,1)+O227*INDEX(FTA_COEFFS,1,2)+N226*INDEX(FTA_COEFFS,1,3)+(Q227+R227)*INDEX(FTA_COEFFS,1,4)+(Q226+R226)*INDEX(FTA_COEFFS,1,5)+M226*INDEX(FTA_COEFFS,1,6)+AC230*AC232</f>
        <v>#N/A</v>
      </c>
      <c r="AI227" s="223" t="e">
        <f ca="1">INDEX(FTPCT_COEFFS,1,1)+P227*INDEX(FTPCT_COEFFS,1,2)+F227*INDEX(FTPCT_COEFFS,1,3)+G226*INDEX(FTPCT_COEFFS,1,4)+AD230*AD232</f>
        <v>#N/A</v>
      </c>
      <c r="AJ227" s="338" t="e">
        <f t="shared" ca="1" si="383"/>
        <v>#N/A</v>
      </c>
      <c r="AK227" s="55"/>
      <c r="AL227" s="55"/>
      <c r="AM227" s="55"/>
      <c r="AN227" s="55"/>
      <c r="AO227" s="55"/>
      <c r="AP227" s="55"/>
      <c r="AQ227" s="55"/>
      <c r="AR227" s="55"/>
    </row>
    <row r="228" spans="1:45" x14ac:dyDescent="0.3">
      <c r="A228" s="54" t="e">
        <f ca="1">IF(D226&gt;(D227+(AVERAGE(V226,W226)-AVERAGE(V227,W227))/2)+2.5,C226,IF(D227&gt;(D226+(AVERAGE(V227,W227)-AVERAGE(V226,W226))/2)+2.5,C227,"Close"))</f>
        <v>#N/A</v>
      </c>
      <c r="B228" s="64" t="e">
        <f ca="1">IF(D227&gt;D226,C227,C226)</f>
        <v>#N/A</v>
      </c>
      <c r="D228" s="56"/>
      <c r="X228" s="55"/>
      <c r="Y228" s="55"/>
      <c r="Z228" s="55"/>
      <c r="AA228" s="55"/>
      <c r="AB228" s="55"/>
      <c r="AC228" s="337"/>
      <c r="AD228" s="337"/>
      <c r="AE228" s="337"/>
      <c r="AF228" s="337"/>
      <c r="AG228" s="337"/>
      <c r="AH228" s="337"/>
      <c r="AI228" s="337"/>
      <c r="AJ228" s="337"/>
      <c r="AK228" s="337"/>
      <c r="AL228" s="337"/>
      <c r="AM228" s="55"/>
      <c r="AN228" s="55"/>
      <c r="AO228" s="55"/>
      <c r="AP228" s="55"/>
      <c r="AQ228" s="55"/>
      <c r="AR228" s="55"/>
      <c r="AS228" s="55"/>
    </row>
    <row r="229" spans="1:45" x14ac:dyDescent="0.3">
      <c r="X229" s="54" t="s">
        <v>1305</v>
      </c>
      <c r="Y229" s="54" t="s">
        <v>128</v>
      </c>
      <c r="Z229" s="54" t="s">
        <v>157</v>
      </c>
      <c r="AA229" s="54" t="s">
        <v>151</v>
      </c>
      <c r="AB229" s="54" t="s">
        <v>1327</v>
      </c>
      <c r="AC229" s="54" t="s">
        <v>129</v>
      </c>
      <c r="AD229" s="54" t="s">
        <v>116</v>
      </c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</row>
    <row r="230" spans="1:45" x14ac:dyDescent="0.3">
      <c r="X230" s="54"/>
      <c r="Y230" s="54">
        <f t="shared" ref="Y230:AD230" si="386">Y223</f>
        <v>6.4436999999999998</v>
      </c>
      <c r="Z230" s="54">
        <f t="shared" si="386"/>
        <v>4.9371</v>
      </c>
      <c r="AA230" s="54">
        <f t="shared" si="386"/>
        <v>11.350300000000001</v>
      </c>
      <c r="AB230" s="54">
        <f t="shared" si="386"/>
        <v>7.1900000000000006E-2</v>
      </c>
      <c r="AC230" s="54">
        <f t="shared" si="386"/>
        <v>6.2766000000000002</v>
      </c>
      <c r="AD230" s="54">
        <f t="shared" si="386"/>
        <v>11.042999999999999</v>
      </c>
      <c r="AE230" s="54"/>
      <c r="AF230" s="336"/>
      <c r="AG230" s="336"/>
      <c r="AH230" s="336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</row>
    <row r="231" spans="1:45" x14ac:dyDescent="0.3">
      <c r="D231" s="56"/>
      <c r="X231" s="336"/>
      <c r="Y231" s="336">
        <f t="shared" ca="1" si="350"/>
        <v>-0.2415636381628595</v>
      </c>
      <c r="Z231" s="336">
        <f t="shared" ca="1" si="350"/>
        <v>0.4659707529371131</v>
      </c>
      <c r="AA231" s="336">
        <f t="shared" ca="1" si="350"/>
        <v>1.4483842986075079</v>
      </c>
      <c r="AB231" s="336">
        <f t="shared" ca="1" si="350"/>
        <v>1.2970678111043975E-3</v>
      </c>
      <c r="AC231" s="336">
        <f t="shared" ca="1" si="350"/>
        <v>0.74390781112715687</v>
      </c>
      <c r="AD231" s="336">
        <f t="shared" ca="1" si="350"/>
        <v>-1.0722444613823876</v>
      </c>
      <c r="AE231" s="336"/>
      <c r="AF231" s="336"/>
      <c r="AG231" s="336"/>
      <c r="AH231" s="336"/>
      <c r="AI231" s="54"/>
      <c r="AJ231" s="54"/>
      <c r="AK231" s="54"/>
      <c r="AL231" s="336"/>
      <c r="AM231" s="336"/>
      <c r="AN231" s="336"/>
      <c r="AO231" s="336"/>
      <c r="AP231" s="54"/>
      <c r="AQ231" s="336"/>
      <c r="AR231" s="336"/>
      <c r="AS231" s="336"/>
    </row>
    <row r="232" spans="1:45" x14ac:dyDescent="0.3">
      <c r="C232" s="54"/>
      <c r="D232" s="56"/>
      <c r="Y232" s="336">
        <f t="shared" ca="1" si="350"/>
        <v>-0.24655676990052278</v>
      </c>
      <c r="Z232" s="336">
        <f t="shared" ca="1" si="350"/>
        <v>-0.8511757807708813</v>
      </c>
      <c r="AA232" s="336">
        <f t="shared" ca="1" si="350"/>
        <v>0.57159013372678713</v>
      </c>
      <c r="AB232" s="336">
        <f t="shared" ca="1" si="350"/>
        <v>-1.6460025465299399E-2</v>
      </c>
      <c r="AC232" s="336">
        <f t="shared" ca="1" si="350"/>
        <v>-2.5693411328745305E-3</v>
      </c>
      <c r="AD232" s="336">
        <f t="shared" ca="1" si="350"/>
        <v>-0.87991862137379351</v>
      </c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</row>
    <row r="233" spans="1:45" x14ac:dyDescent="0.3">
      <c r="B233" s="54" t="s">
        <v>172</v>
      </c>
      <c r="C233" s="53">
        <f>C226</f>
        <v>0</v>
      </c>
      <c r="D233" s="56" t="e">
        <f t="shared" ref="D233:D234" ca="1" si="387">AJ233</f>
        <v>#N/A</v>
      </c>
      <c r="E233" s="52" t="e">
        <f t="shared" ref="E233:W233" si="388">E226</f>
        <v>#N/A</v>
      </c>
      <c r="F233" s="52" t="e">
        <f t="shared" si="388"/>
        <v>#N/A</v>
      </c>
      <c r="G233" s="52" t="e">
        <f t="shared" si="388"/>
        <v>#N/A</v>
      </c>
      <c r="H233" s="52" t="e">
        <f t="shared" si="388"/>
        <v>#N/A</v>
      </c>
      <c r="I233" s="52" t="e">
        <f t="shared" si="388"/>
        <v>#N/A</v>
      </c>
      <c r="J233" s="52" t="e">
        <f t="shared" si="388"/>
        <v>#N/A</v>
      </c>
      <c r="K233" s="52" t="e">
        <f t="shared" si="388"/>
        <v>#N/A</v>
      </c>
      <c r="L233" s="52" t="e">
        <f t="shared" si="388"/>
        <v>#N/A</v>
      </c>
      <c r="M233" s="52" t="e">
        <f t="shared" si="388"/>
        <v>#N/A</v>
      </c>
      <c r="N233" s="52" t="e">
        <f t="shared" si="388"/>
        <v>#N/A</v>
      </c>
      <c r="O233" s="52" t="e">
        <f t="shared" si="388"/>
        <v>#N/A</v>
      </c>
      <c r="P233" s="52" t="e">
        <f t="shared" si="388"/>
        <v>#N/A</v>
      </c>
      <c r="Q233" s="52" t="e">
        <f t="shared" si="388"/>
        <v>#N/A</v>
      </c>
      <c r="R233" s="52" t="e">
        <f t="shared" si="388"/>
        <v>#N/A</v>
      </c>
      <c r="S233" s="52" t="e">
        <f t="shared" si="388"/>
        <v>#N/A</v>
      </c>
      <c r="T233" s="52" t="e">
        <f t="shared" si="388"/>
        <v>#N/A</v>
      </c>
      <c r="U233" s="52" t="e">
        <f t="shared" si="388"/>
        <v>#N/A</v>
      </c>
      <c r="V233" s="52" t="e">
        <f t="shared" si="388"/>
        <v>#N/A</v>
      </c>
      <c r="W233" s="52" t="e">
        <f t="shared" si="388"/>
        <v>#N/A</v>
      </c>
      <c r="X233" s="55" t="e">
        <f t="shared" ref="X233:X234" si="389">(H233-(O233*P233)/100-3*(J233*K233)/100)/2</f>
        <v>#N/A</v>
      </c>
      <c r="Y233" s="55" t="e">
        <f t="shared" ref="Y233:Y234" si="390">SUM(X233,(J233*K233/100))/(F233/100)</f>
        <v>#N/A</v>
      </c>
      <c r="Z233" s="55" t="e">
        <f t="shared" ref="Z233" si="391">U233*0.5+U234*0.5</f>
        <v>#N/A</v>
      </c>
      <c r="AA233" s="55" t="e">
        <f t="shared" ref="AA233:AA234" si="392">J233/Y233</f>
        <v>#N/A</v>
      </c>
      <c r="AB233" s="336" t="e">
        <f t="shared" ref="AB233:AB234" si="393">X233/(Y233-J233)</f>
        <v>#N/A</v>
      </c>
      <c r="AC233" s="223" t="e">
        <f ca="1">INDEX(FGA_COEFFS,1,1)+Z233*INDEX(FGA_COEFFS,1,2)+Y233*INDEX(FGA_COEFFS,1,3)+R233*INDEX(FGA_COEFFS,1,4)+Q234*INDEX(FGA_COEFFS,1,5)+S233*INDEX(FGA_COEFFS,1,6)+T234*INDEX(FGA_COEFFS,1,7)+M234*INDEX(FGA_COEFFS,1,8)+Y237*Y238</f>
        <v>#N/A</v>
      </c>
      <c r="AD233" s="223" t="e">
        <f ca="1">INDEX(THREEPTA_COEFFS,1,1)+AC233*INDEX(THREEPTA_COEFFS,1,2)+J233*INDEX(THREEPTA_COEFFS,1,3)+AA233*INDEX(THREEPTA_COEFFS,1,4)+K233*INDEX(THREEPTA_COEFFS,1,5)+L234*INDEX(THREEPTA_COEFFS,1,6)+Z237*Z238</f>
        <v>#N/A</v>
      </c>
      <c r="AE233" s="223" t="e">
        <f ca="1">INDEX(THREEPTPCT_COEFFS,1,1)+K233*INDEX(THREEPTPCT_COEFFS,1,2)+L234*INDEX(THREEPTPCT_COEFFS,1,3)+AA237*AA238</f>
        <v>#N/A</v>
      </c>
      <c r="AF233" s="55" t="e">
        <f t="shared" ref="AF233:AF234" ca="1" si="394">AC233-AD233</f>
        <v>#N/A</v>
      </c>
      <c r="AG233" s="223" t="e">
        <f ca="1">INDEX(TWOPTPCT_COEFFS,1,1)+AB233*INDEX(TWOPTPCT_COEFFS,1,2)+I234*INDEX(TWOPTPCT_COEFFS,1,3)+G234*INDEX(TWOPTPCT_COEFFS,1,4)+L234*INDEX(TWOPTPCT_COEFFS,1,5)+AB237*AB238</f>
        <v>#N/A</v>
      </c>
      <c r="AH233" s="223" t="e">
        <f ca="1">INDEX(FTA_COEFFS,1,1)+O233*INDEX(FTA_COEFFS,1,2)+N234*INDEX(FTA_COEFFS,1,3)+(Q233+R233)*INDEX(FTA_COEFFS,1,4)+(Q234+R234)*INDEX(FTA_COEFFS,1,5)+M234*INDEX(FTA_COEFFS,1,6)+AC237*AC238</f>
        <v>#N/A</v>
      </c>
      <c r="AI233" s="223" t="e">
        <f ca="1">INDEX(FTPCT_COEFFS,1,1)+P233*INDEX(FTPCT_COEFFS,1,2)+F233*INDEX(FTPCT_COEFFS,1,3)+G234*INDEX(FTPCT_COEFFS,1,4)+AD237*AD238</f>
        <v>#N/A</v>
      </c>
      <c r="AJ233" s="338" t="e">
        <f t="shared" ref="AJ233:AJ234" ca="1" si="395">AD233*AE233/100+AF233*AG233+AH233*AI233/100</f>
        <v>#N/A</v>
      </c>
      <c r="AK233" s="55"/>
      <c r="AL233" s="55"/>
      <c r="AM233" s="55"/>
      <c r="AN233" s="55"/>
      <c r="AO233" s="55"/>
      <c r="AP233" s="55"/>
      <c r="AQ233" s="55"/>
      <c r="AR233" s="55"/>
    </row>
    <row r="234" spans="1:45" x14ac:dyDescent="0.3">
      <c r="B234" s="54" t="s">
        <v>175</v>
      </c>
      <c r="C234" s="54">
        <f>C227</f>
        <v>0</v>
      </c>
      <c r="D234" s="56" t="e">
        <f t="shared" ca="1" si="387"/>
        <v>#N/A</v>
      </c>
      <c r="E234" s="52" t="e">
        <f t="shared" ref="E234:W234" si="396">E227</f>
        <v>#N/A</v>
      </c>
      <c r="F234" s="52" t="e">
        <f t="shared" si="396"/>
        <v>#N/A</v>
      </c>
      <c r="G234" s="52" t="e">
        <f t="shared" si="396"/>
        <v>#N/A</v>
      </c>
      <c r="H234" s="52" t="e">
        <f t="shared" si="396"/>
        <v>#N/A</v>
      </c>
      <c r="I234" s="52" t="e">
        <f t="shared" si="396"/>
        <v>#N/A</v>
      </c>
      <c r="J234" s="52" t="e">
        <f t="shared" si="396"/>
        <v>#N/A</v>
      </c>
      <c r="K234" s="52" t="e">
        <f t="shared" si="396"/>
        <v>#N/A</v>
      </c>
      <c r="L234" s="52" t="e">
        <f t="shared" si="396"/>
        <v>#N/A</v>
      </c>
      <c r="M234" s="52" t="e">
        <f t="shared" si="396"/>
        <v>#N/A</v>
      </c>
      <c r="N234" s="52" t="e">
        <f t="shared" si="396"/>
        <v>#N/A</v>
      </c>
      <c r="O234" s="52" t="e">
        <f t="shared" si="396"/>
        <v>#N/A</v>
      </c>
      <c r="P234" s="52" t="e">
        <f t="shared" si="396"/>
        <v>#N/A</v>
      </c>
      <c r="Q234" s="52" t="e">
        <f t="shared" si="396"/>
        <v>#N/A</v>
      </c>
      <c r="R234" s="52" t="e">
        <f t="shared" si="396"/>
        <v>#N/A</v>
      </c>
      <c r="S234" s="52" t="e">
        <f t="shared" si="396"/>
        <v>#N/A</v>
      </c>
      <c r="T234" s="52" t="e">
        <f t="shared" si="396"/>
        <v>#N/A</v>
      </c>
      <c r="U234" s="52" t="e">
        <f t="shared" si="396"/>
        <v>#N/A</v>
      </c>
      <c r="V234" s="52" t="e">
        <f t="shared" si="396"/>
        <v>#N/A</v>
      </c>
      <c r="W234" s="52" t="e">
        <f t="shared" si="396"/>
        <v>#N/A</v>
      </c>
      <c r="X234" s="55" t="e">
        <f t="shared" si="389"/>
        <v>#N/A</v>
      </c>
      <c r="Y234" s="55" t="e">
        <f t="shared" si="390"/>
        <v>#N/A</v>
      </c>
      <c r="Z234" s="55" t="e">
        <f t="shared" ref="Z234" si="397">Z233</f>
        <v>#N/A</v>
      </c>
      <c r="AA234" s="55" t="e">
        <f t="shared" si="392"/>
        <v>#N/A</v>
      </c>
      <c r="AB234" s="336" t="e">
        <f t="shared" si="393"/>
        <v>#N/A</v>
      </c>
      <c r="AC234" s="223" t="e">
        <f ca="1">INDEX(FGA_COEFFS,1,1)+Z234*INDEX(FGA_COEFFS,1,2)+Y234*INDEX(FGA_COEFFS,1,3)+R234*INDEX(FGA_COEFFS,1,4)+Q233*INDEX(FGA_COEFFS,1,5)+S234*INDEX(FGA_COEFFS,1,6)+T233*INDEX(FGA_COEFFS,1,7)+M233*INDEX(FGA_COEFFS,1,8)+Y237*Y239</f>
        <v>#N/A</v>
      </c>
      <c r="AD234" s="223" t="e">
        <f ca="1">INDEX(THREEPTA_COEFFS,1,1)+AC234*INDEX(THREEPTA_COEFFS,1,2)+J234*INDEX(THREEPTA_COEFFS,1,3)+AA234*INDEX(THREEPTA_COEFFS,1,4)+K234*INDEX(THREEPTA_COEFFS,1,5)+L233*INDEX(THREEPTA_COEFFS,1,6)+Z237*Z239</f>
        <v>#N/A</v>
      </c>
      <c r="AE234" s="223" t="e">
        <f ca="1">INDEX(THREEPTPCT_COEFFS,1,1)+K234*INDEX(THREEPTPCT_COEFFS,1,2)+L233*INDEX(THREEPTPCT_COEFFS,1,3)+AA237*AA239</f>
        <v>#N/A</v>
      </c>
      <c r="AF234" s="55" t="e">
        <f t="shared" ca="1" si="394"/>
        <v>#N/A</v>
      </c>
      <c r="AG234" s="223" t="e">
        <f ca="1">INDEX(TWOPTPCT_COEFFS,1,1)+AB234*INDEX(TWOPTPCT_COEFFS,1,2)+I233*INDEX(TWOPTPCT_COEFFS,1,3)+G233*INDEX(TWOPTPCT_COEFFS,1,4)+L233*INDEX(TWOPTPCT_COEFFS,1,5)+AB237*AB239</f>
        <v>#N/A</v>
      </c>
      <c r="AH234" s="223" t="e">
        <f ca="1">INDEX(FTA_COEFFS,1,1)+O234*INDEX(FTA_COEFFS,1,2)+N233*INDEX(FTA_COEFFS,1,3)+(Q234+R234)*INDEX(FTA_COEFFS,1,4)+(Q233+R233)*INDEX(FTA_COEFFS,1,5)+M233*INDEX(FTA_COEFFS,1,6)+AC237*AC239</f>
        <v>#N/A</v>
      </c>
      <c r="AI234" s="223" t="e">
        <f ca="1">INDEX(FTPCT_COEFFS,1,1)+P234*INDEX(FTPCT_COEFFS,1,2)+F234*INDEX(FTPCT_COEFFS,1,3)+G233*INDEX(FTPCT_COEFFS,1,4)+AD237*AD239</f>
        <v>#N/A</v>
      </c>
      <c r="AJ234" s="338" t="e">
        <f t="shared" ca="1" si="395"/>
        <v>#N/A</v>
      </c>
      <c r="AK234" s="55"/>
      <c r="AL234" s="55"/>
      <c r="AM234" s="55"/>
      <c r="AN234" s="55"/>
      <c r="AO234" s="55"/>
      <c r="AP234" s="55"/>
      <c r="AQ234" s="55"/>
      <c r="AR234" s="55"/>
    </row>
    <row r="235" spans="1:45" x14ac:dyDescent="0.3">
      <c r="A235" s="54" t="e">
        <f ca="1">IF(D233&gt;(D234+(AVERAGE(V233,W233)-AVERAGE(V234,W234))/2)+2.5,C233,IF(D234&gt;(D233+(AVERAGE(V234,W234)-AVERAGE(V233,W233))/2)+2.5,C234,"Close"))</f>
        <v>#N/A</v>
      </c>
      <c r="B235" s="64" t="e">
        <f ca="1">IF(D234&gt;D233,C234,C233)</f>
        <v>#N/A</v>
      </c>
      <c r="D235" s="56"/>
      <c r="X235" s="55"/>
      <c r="Y235" s="55"/>
      <c r="Z235" s="55"/>
      <c r="AA235" s="55"/>
      <c r="AB235" s="55"/>
      <c r="AC235" s="337"/>
      <c r="AD235" s="337"/>
      <c r="AE235" s="337"/>
      <c r="AF235" s="337"/>
      <c r="AG235" s="337"/>
      <c r="AH235" s="337"/>
      <c r="AI235" s="337"/>
      <c r="AJ235" s="337"/>
      <c r="AK235" s="337"/>
      <c r="AL235" s="337"/>
      <c r="AM235" s="55"/>
      <c r="AN235" s="55"/>
      <c r="AO235" s="55"/>
      <c r="AP235" s="55"/>
      <c r="AQ235" s="55"/>
      <c r="AR235" s="55"/>
      <c r="AS235" s="55"/>
    </row>
    <row r="236" spans="1:45" x14ac:dyDescent="0.3">
      <c r="X236" s="54" t="s">
        <v>1305</v>
      </c>
      <c r="Y236" s="54" t="s">
        <v>128</v>
      </c>
      <c r="Z236" s="54" t="s">
        <v>157</v>
      </c>
      <c r="AA236" s="54" t="s">
        <v>151</v>
      </c>
      <c r="AB236" s="54" t="s">
        <v>1327</v>
      </c>
      <c r="AC236" s="54" t="s">
        <v>129</v>
      </c>
      <c r="AD236" s="54" t="s">
        <v>116</v>
      </c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</row>
    <row r="237" spans="1:45" x14ac:dyDescent="0.3">
      <c r="X237" s="54"/>
      <c r="Y237" s="54">
        <f t="shared" ref="Y237:AD237" si="398">Y230</f>
        <v>6.4436999999999998</v>
      </c>
      <c r="Z237" s="54">
        <f t="shared" si="398"/>
        <v>4.9371</v>
      </c>
      <c r="AA237" s="54">
        <f t="shared" si="398"/>
        <v>11.350300000000001</v>
      </c>
      <c r="AB237" s="54">
        <f t="shared" si="398"/>
        <v>7.1900000000000006E-2</v>
      </c>
      <c r="AC237" s="54">
        <f t="shared" si="398"/>
        <v>6.2766000000000002</v>
      </c>
      <c r="AD237" s="54">
        <f t="shared" si="398"/>
        <v>11.042999999999999</v>
      </c>
      <c r="AE237" s="54"/>
      <c r="AF237" s="336"/>
      <c r="AG237" s="336"/>
      <c r="AH237" s="336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</row>
    <row r="238" spans="1:45" x14ac:dyDescent="0.3">
      <c r="D238" s="56"/>
      <c r="X238" s="336"/>
      <c r="Y238" s="336">
        <f t="shared" ca="1" si="350"/>
        <v>0.68418659376668201</v>
      </c>
      <c r="Z238" s="336">
        <f t="shared" ca="1" si="350"/>
        <v>7.1433144188666281E-2</v>
      </c>
      <c r="AA238" s="336">
        <f t="shared" ca="1" si="350"/>
        <v>0.62273356259142709</v>
      </c>
      <c r="AB238" s="336">
        <f t="shared" ca="1" si="350"/>
        <v>-0.44163579866050406</v>
      </c>
      <c r="AC238" s="336">
        <f t="shared" ca="1" si="350"/>
        <v>-0.12741267530105843</v>
      </c>
      <c r="AD238" s="336">
        <f t="shared" ca="1" si="350"/>
        <v>-2.1755368756791581E-2</v>
      </c>
      <c r="AE238" s="336"/>
      <c r="AF238" s="336"/>
      <c r="AG238" s="336"/>
      <c r="AH238" s="336"/>
      <c r="AI238" s="54"/>
      <c r="AJ238" s="54"/>
      <c r="AK238" s="54"/>
      <c r="AL238" s="336"/>
      <c r="AM238" s="336"/>
      <c r="AN238" s="336"/>
      <c r="AO238" s="336"/>
      <c r="AP238" s="54"/>
      <c r="AQ238" s="336"/>
      <c r="AR238" s="336"/>
      <c r="AS238" s="336"/>
    </row>
    <row r="239" spans="1:45" x14ac:dyDescent="0.3">
      <c r="C239" s="54"/>
      <c r="D239" s="56"/>
      <c r="Y239" s="336">
        <f t="shared" ca="1" si="350"/>
        <v>1.3339243560124574</v>
      </c>
      <c r="Z239" s="336">
        <f t="shared" ca="1" si="350"/>
        <v>1.1305861790231468</v>
      </c>
      <c r="AA239" s="336">
        <f t="shared" ca="1" si="350"/>
        <v>3.3670150146658737E-2</v>
      </c>
      <c r="AB239" s="336">
        <f t="shared" ca="1" si="350"/>
        <v>0.11778455296895669</v>
      </c>
      <c r="AC239" s="336">
        <f t="shared" ca="1" si="350"/>
        <v>-0.65252937074143247</v>
      </c>
      <c r="AD239" s="336">
        <f t="shared" ca="1" si="350"/>
        <v>1.0716027732371276</v>
      </c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</row>
    <row r="240" spans="1:45" x14ac:dyDescent="0.3">
      <c r="B240" s="54" t="s">
        <v>172</v>
      </c>
      <c r="C240" s="53">
        <f>C233</f>
        <v>0</v>
      </c>
      <c r="D240" s="56" t="e">
        <f t="shared" ref="D240:D241" ca="1" si="399">AJ240</f>
        <v>#N/A</v>
      </c>
      <c r="E240" s="52" t="e">
        <f t="shared" ref="E240:W240" si="400">E233</f>
        <v>#N/A</v>
      </c>
      <c r="F240" s="52" t="e">
        <f t="shared" si="400"/>
        <v>#N/A</v>
      </c>
      <c r="G240" s="52" t="e">
        <f t="shared" si="400"/>
        <v>#N/A</v>
      </c>
      <c r="H240" s="52" t="e">
        <f t="shared" si="400"/>
        <v>#N/A</v>
      </c>
      <c r="I240" s="52" t="e">
        <f t="shared" si="400"/>
        <v>#N/A</v>
      </c>
      <c r="J240" s="52" t="e">
        <f t="shared" si="400"/>
        <v>#N/A</v>
      </c>
      <c r="K240" s="52" t="e">
        <f t="shared" si="400"/>
        <v>#N/A</v>
      </c>
      <c r="L240" s="52" t="e">
        <f t="shared" si="400"/>
        <v>#N/A</v>
      </c>
      <c r="M240" s="52" t="e">
        <f t="shared" si="400"/>
        <v>#N/A</v>
      </c>
      <c r="N240" s="52" t="e">
        <f t="shared" si="400"/>
        <v>#N/A</v>
      </c>
      <c r="O240" s="52" t="e">
        <f t="shared" si="400"/>
        <v>#N/A</v>
      </c>
      <c r="P240" s="52" t="e">
        <f t="shared" si="400"/>
        <v>#N/A</v>
      </c>
      <c r="Q240" s="52" t="e">
        <f t="shared" si="400"/>
        <v>#N/A</v>
      </c>
      <c r="R240" s="52" t="e">
        <f t="shared" si="400"/>
        <v>#N/A</v>
      </c>
      <c r="S240" s="52" t="e">
        <f t="shared" si="400"/>
        <v>#N/A</v>
      </c>
      <c r="T240" s="52" t="e">
        <f t="shared" si="400"/>
        <v>#N/A</v>
      </c>
      <c r="U240" s="52" t="e">
        <f t="shared" si="400"/>
        <v>#N/A</v>
      </c>
      <c r="V240" s="52" t="e">
        <f t="shared" si="400"/>
        <v>#N/A</v>
      </c>
      <c r="W240" s="52" t="e">
        <f t="shared" si="400"/>
        <v>#N/A</v>
      </c>
      <c r="X240" s="55" t="e">
        <f t="shared" ref="X240:X241" si="401">(H240-(O240*P240)/100-3*(J240*K240)/100)/2</f>
        <v>#N/A</v>
      </c>
      <c r="Y240" s="55" t="e">
        <f t="shared" ref="Y240:Y241" si="402">SUM(X240,(J240*K240/100))/(F240/100)</f>
        <v>#N/A</v>
      </c>
      <c r="Z240" s="55" t="e">
        <f t="shared" ref="Z240" si="403">U240*0.5+U241*0.5</f>
        <v>#N/A</v>
      </c>
      <c r="AA240" s="55" t="e">
        <f t="shared" ref="AA240:AA241" si="404">J240/Y240</f>
        <v>#N/A</v>
      </c>
      <c r="AB240" s="336" t="e">
        <f t="shared" ref="AB240:AB241" si="405">X240/(Y240-J240)</f>
        <v>#N/A</v>
      </c>
      <c r="AC240" s="223" t="e">
        <f ca="1">INDEX(FGA_COEFFS,1,1)+Z240*INDEX(FGA_COEFFS,1,2)+Y240*INDEX(FGA_COEFFS,1,3)+R240*INDEX(FGA_COEFFS,1,4)+Q241*INDEX(FGA_COEFFS,1,5)+S240*INDEX(FGA_COEFFS,1,6)+T241*INDEX(FGA_COEFFS,1,7)+M241*INDEX(FGA_COEFFS,1,8)+Y244*Y245</f>
        <v>#N/A</v>
      </c>
      <c r="AD240" s="223" t="e">
        <f ca="1">INDEX(THREEPTA_COEFFS,1,1)+AC240*INDEX(THREEPTA_COEFFS,1,2)+J240*INDEX(THREEPTA_COEFFS,1,3)+AA240*INDEX(THREEPTA_COEFFS,1,4)+K240*INDEX(THREEPTA_COEFFS,1,5)+L241*INDEX(THREEPTA_COEFFS,1,6)+Z244*Z245</f>
        <v>#N/A</v>
      </c>
      <c r="AE240" s="223" t="e">
        <f ca="1">INDEX(THREEPTPCT_COEFFS,1,1)+K240*INDEX(THREEPTPCT_COEFFS,1,2)+L241*INDEX(THREEPTPCT_COEFFS,1,3)+AA244*AA245</f>
        <v>#N/A</v>
      </c>
      <c r="AF240" s="55" t="e">
        <f t="shared" ref="AF240:AF241" ca="1" si="406">AC240-AD240</f>
        <v>#N/A</v>
      </c>
      <c r="AG240" s="223" t="e">
        <f ca="1">INDEX(TWOPTPCT_COEFFS,1,1)+AB240*INDEX(TWOPTPCT_COEFFS,1,2)+I241*INDEX(TWOPTPCT_COEFFS,1,3)+G241*INDEX(TWOPTPCT_COEFFS,1,4)+L241*INDEX(TWOPTPCT_COEFFS,1,5)+AB244*AB245</f>
        <v>#N/A</v>
      </c>
      <c r="AH240" s="223" t="e">
        <f ca="1">INDEX(FTA_COEFFS,1,1)+O240*INDEX(FTA_COEFFS,1,2)+N241*INDEX(FTA_COEFFS,1,3)+(Q240+R240)*INDEX(FTA_COEFFS,1,4)+(Q241+R241)*INDEX(FTA_COEFFS,1,5)+M241*INDEX(FTA_COEFFS,1,6)+AC244*AC245</f>
        <v>#N/A</v>
      </c>
      <c r="AI240" s="223" t="e">
        <f ca="1">INDEX(FTPCT_COEFFS,1,1)+P240*INDEX(FTPCT_COEFFS,1,2)+F240*INDEX(FTPCT_COEFFS,1,3)+G241*INDEX(FTPCT_COEFFS,1,4)+AD244*AD245</f>
        <v>#N/A</v>
      </c>
      <c r="AJ240" s="338" t="e">
        <f t="shared" ref="AJ240:AJ241" ca="1" si="407">AD240*AE240/100+AF240*AG240+AH240*AI240/100</f>
        <v>#N/A</v>
      </c>
      <c r="AK240" s="55"/>
      <c r="AL240" s="55"/>
      <c r="AM240" s="55"/>
      <c r="AN240" s="55"/>
      <c r="AO240" s="55"/>
      <c r="AP240" s="55"/>
      <c r="AQ240" s="55"/>
      <c r="AR240" s="55"/>
    </row>
    <row r="241" spans="1:45" x14ac:dyDescent="0.3">
      <c r="B241" s="54" t="s">
        <v>175</v>
      </c>
      <c r="C241" s="54">
        <f>C234</f>
        <v>0</v>
      </c>
      <c r="D241" s="56" t="e">
        <f t="shared" ca="1" si="399"/>
        <v>#N/A</v>
      </c>
      <c r="E241" s="52" t="e">
        <f t="shared" ref="E241:W241" si="408">E234</f>
        <v>#N/A</v>
      </c>
      <c r="F241" s="52" t="e">
        <f t="shared" si="408"/>
        <v>#N/A</v>
      </c>
      <c r="G241" s="52" t="e">
        <f t="shared" si="408"/>
        <v>#N/A</v>
      </c>
      <c r="H241" s="52" t="e">
        <f t="shared" si="408"/>
        <v>#N/A</v>
      </c>
      <c r="I241" s="52" t="e">
        <f t="shared" si="408"/>
        <v>#N/A</v>
      </c>
      <c r="J241" s="52" t="e">
        <f t="shared" si="408"/>
        <v>#N/A</v>
      </c>
      <c r="K241" s="52" t="e">
        <f t="shared" si="408"/>
        <v>#N/A</v>
      </c>
      <c r="L241" s="52" t="e">
        <f t="shared" si="408"/>
        <v>#N/A</v>
      </c>
      <c r="M241" s="52" t="e">
        <f t="shared" si="408"/>
        <v>#N/A</v>
      </c>
      <c r="N241" s="52" t="e">
        <f t="shared" si="408"/>
        <v>#N/A</v>
      </c>
      <c r="O241" s="52" t="e">
        <f t="shared" si="408"/>
        <v>#N/A</v>
      </c>
      <c r="P241" s="52" t="e">
        <f t="shared" si="408"/>
        <v>#N/A</v>
      </c>
      <c r="Q241" s="52" t="e">
        <f t="shared" si="408"/>
        <v>#N/A</v>
      </c>
      <c r="R241" s="52" t="e">
        <f t="shared" si="408"/>
        <v>#N/A</v>
      </c>
      <c r="S241" s="52" t="e">
        <f t="shared" si="408"/>
        <v>#N/A</v>
      </c>
      <c r="T241" s="52" t="e">
        <f t="shared" si="408"/>
        <v>#N/A</v>
      </c>
      <c r="U241" s="52" t="e">
        <f t="shared" si="408"/>
        <v>#N/A</v>
      </c>
      <c r="V241" s="52" t="e">
        <f t="shared" si="408"/>
        <v>#N/A</v>
      </c>
      <c r="W241" s="52" t="e">
        <f t="shared" si="408"/>
        <v>#N/A</v>
      </c>
      <c r="X241" s="55" t="e">
        <f t="shared" si="401"/>
        <v>#N/A</v>
      </c>
      <c r="Y241" s="55" t="e">
        <f t="shared" si="402"/>
        <v>#N/A</v>
      </c>
      <c r="Z241" s="55" t="e">
        <f t="shared" ref="Z241" si="409">Z240</f>
        <v>#N/A</v>
      </c>
      <c r="AA241" s="55" t="e">
        <f t="shared" si="404"/>
        <v>#N/A</v>
      </c>
      <c r="AB241" s="336" t="e">
        <f t="shared" si="405"/>
        <v>#N/A</v>
      </c>
      <c r="AC241" s="223" t="e">
        <f ca="1">INDEX(FGA_COEFFS,1,1)+Z241*INDEX(FGA_COEFFS,1,2)+Y241*INDEX(FGA_COEFFS,1,3)+R241*INDEX(FGA_COEFFS,1,4)+Q240*INDEX(FGA_COEFFS,1,5)+S241*INDEX(FGA_COEFFS,1,6)+T240*INDEX(FGA_COEFFS,1,7)+M240*INDEX(FGA_COEFFS,1,8)+Y244*Y246</f>
        <v>#N/A</v>
      </c>
      <c r="AD241" s="223" t="e">
        <f ca="1">INDEX(THREEPTA_COEFFS,1,1)+AC241*INDEX(THREEPTA_COEFFS,1,2)+J241*INDEX(THREEPTA_COEFFS,1,3)+AA241*INDEX(THREEPTA_COEFFS,1,4)+K241*INDEX(THREEPTA_COEFFS,1,5)+L240*INDEX(THREEPTA_COEFFS,1,6)+Z244*Z246</f>
        <v>#N/A</v>
      </c>
      <c r="AE241" s="223" t="e">
        <f ca="1">INDEX(THREEPTPCT_COEFFS,1,1)+K241*INDEX(THREEPTPCT_COEFFS,1,2)+L240*INDEX(THREEPTPCT_COEFFS,1,3)+AA244*AA246</f>
        <v>#N/A</v>
      </c>
      <c r="AF241" s="55" t="e">
        <f t="shared" ca="1" si="406"/>
        <v>#N/A</v>
      </c>
      <c r="AG241" s="223" t="e">
        <f ca="1">INDEX(TWOPTPCT_COEFFS,1,1)+AB241*INDEX(TWOPTPCT_COEFFS,1,2)+I240*INDEX(TWOPTPCT_COEFFS,1,3)+G240*INDEX(TWOPTPCT_COEFFS,1,4)+L240*INDEX(TWOPTPCT_COEFFS,1,5)+AB244*AB246</f>
        <v>#N/A</v>
      </c>
      <c r="AH241" s="223" t="e">
        <f ca="1">INDEX(FTA_COEFFS,1,1)+O241*INDEX(FTA_COEFFS,1,2)+N240*INDEX(FTA_COEFFS,1,3)+(Q241+R241)*INDEX(FTA_COEFFS,1,4)+(Q240+R240)*INDEX(FTA_COEFFS,1,5)+M240*INDEX(FTA_COEFFS,1,6)+AC244*AC246</f>
        <v>#N/A</v>
      </c>
      <c r="AI241" s="223" t="e">
        <f ca="1">INDEX(FTPCT_COEFFS,1,1)+P241*INDEX(FTPCT_COEFFS,1,2)+F241*INDEX(FTPCT_COEFFS,1,3)+G240*INDEX(FTPCT_COEFFS,1,4)+AD244*AD246</f>
        <v>#N/A</v>
      </c>
      <c r="AJ241" s="338" t="e">
        <f t="shared" ca="1" si="407"/>
        <v>#N/A</v>
      </c>
      <c r="AK241" s="55"/>
      <c r="AL241" s="55"/>
      <c r="AM241" s="55"/>
      <c r="AN241" s="55"/>
      <c r="AO241" s="55"/>
      <c r="AP241" s="55"/>
      <c r="AQ241" s="55"/>
      <c r="AR241" s="55"/>
    </row>
    <row r="242" spans="1:45" x14ac:dyDescent="0.3">
      <c r="A242" s="54" t="e">
        <f ca="1">IF(D240&gt;(D241+(AVERAGE(V240,W240)-AVERAGE(V241,W241))/2)+2.5,C240,IF(D241&gt;(D240+(AVERAGE(V241,W241)-AVERAGE(V240,W240))/2)+2.5,C241,"Close"))</f>
        <v>#N/A</v>
      </c>
      <c r="B242" s="64" t="e">
        <f ca="1">IF(D241&gt;D240,C241,C240)</f>
        <v>#N/A</v>
      </c>
      <c r="D242" s="56"/>
      <c r="X242" s="55"/>
      <c r="Y242" s="55"/>
      <c r="Z242" s="55"/>
      <c r="AA242" s="55"/>
      <c r="AB242" s="55"/>
      <c r="AC242" s="337"/>
      <c r="AD242" s="337"/>
      <c r="AE242" s="337"/>
      <c r="AF242" s="337"/>
      <c r="AG242" s="337"/>
      <c r="AH242" s="337"/>
      <c r="AI242" s="337"/>
      <c r="AJ242" s="337"/>
      <c r="AK242" s="337"/>
      <c r="AL242" s="337"/>
      <c r="AM242" s="55"/>
      <c r="AN242" s="55"/>
      <c r="AO242" s="55"/>
      <c r="AP242" s="55"/>
      <c r="AQ242" s="55"/>
      <c r="AR242" s="55"/>
      <c r="AS242" s="55"/>
    </row>
    <row r="243" spans="1:45" x14ac:dyDescent="0.3">
      <c r="X243" s="54" t="s">
        <v>1305</v>
      </c>
      <c r="Y243" s="54" t="s">
        <v>128</v>
      </c>
      <c r="Z243" s="54" t="s">
        <v>157</v>
      </c>
      <c r="AA243" s="54" t="s">
        <v>151</v>
      </c>
      <c r="AB243" s="54" t="s">
        <v>1327</v>
      </c>
      <c r="AC243" s="54" t="s">
        <v>129</v>
      </c>
      <c r="AD243" s="54" t="s">
        <v>116</v>
      </c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</row>
    <row r="244" spans="1:45" x14ac:dyDescent="0.3">
      <c r="X244" s="54"/>
      <c r="Y244" s="54">
        <f t="shared" ref="Y244:AD244" si="410">Y237</f>
        <v>6.4436999999999998</v>
      </c>
      <c r="Z244" s="54">
        <f t="shared" si="410"/>
        <v>4.9371</v>
      </c>
      <c r="AA244" s="54">
        <f t="shared" si="410"/>
        <v>11.350300000000001</v>
      </c>
      <c r="AB244" s="54">
        <f t="shared" si="410"/>
        <v>7.1900000000000006E-2</v>
      </c>
      <c r="AC244" s="54">
        <f t="shared" si="410"/>
        <v>6.2766000000000002</v>
      </c>
      <c r="AD244" s="54">
        <f t="shared" si="410"/>
        <v>11.042999999999999</v>
      </c>
      <c r="AE244" s="54"/>
      <c r="AF244" s="336"/>
      <c r="AG244" s="336"/>
      <c r="AH244" s="336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</row>
    <row r="245" spans="1:45" x14ac:dyDescent="0.3">
      <c r="D245" s="56"/>
      <c r="X245" s="336"/>
      <c r="Y245" s="336">
        <f t="shared" ca="1" si="350"/>
        <v>-0.77548505898263542</v>
      </c>
      <c r="Z245" s="336">
        <f t="shared" ca="1" si="350"/>
        <v>-1.4869318706080328</v>
      </c>
      <c r="AA245" s="336">
        <f t="shared" ca="1" si="350"/>
        <v>-0.12677827366750302</v>
      </c>
      <c r="AB245" s="336">
        <f t="shared" ca="1" si="350"/>
        <v>-1.3724007331635719</v>
      </c>
      <c r="AC245" s="336">
        <f t="shared" ca="1" si="350"/>
        <v>3.5642293245273038E-3</v>
      </c>
      <c r="AD245" s="336">
        <f t="shared" ca="1" si="350"/>
        <v>-1.4785733862474148E-2</v>
      </c>
      <c r="AE245" s="336"/>
      <c r="AF245" s="336"/>
      <c r="AG245" s="336"/>
      <c r="AH245" s="336"/>
      <c r="AI245" s="54"/>
      <c r="AJ245" s="54"/>
      <c r="AK245" s="54"/>
      <c r="AL245" s="336"/>
      <c r="AM245" s="336"/>
      <c r="AN245" s="336"/>
      <c r="AO245" s="336"/>
      <c r="AP245" s="54"/>
      <c r="AQ245" s="336"/>
      <c r="AR245" s="336"/>
      <c r="AS245" s="336"/>
    </row>
    <row r="246" spans="1:45" x14ac:dyDescent="0.3">
      <c r="C246" s="54"/>
      <c r="D246" s="56"/>
      <c r="Y246" s="336">
        <f t="shared" ca="1" si="350"/>
        <v>0.21166443050261952</v>
      </c>
      <c r="Z246" s="336">
        <f t="shared" ca="1" si="350"/>
        <v>-1.6113552025332281E-2</v>
      </c>
      <c r="AA246" s="336">
        <f t="shared" ca="1" si="350"/>
        <v>-9.4392910440490502E-2</v>
      </c>
      <c r="AB246" s="336">
        <f t="shared" ca="1" si="350"/>
        <v>-0.12358157310250922</v>
      </c>
      <c r="AC246" s="336">
        <f t="shared" ca="1" si="350"/>
        <v>-0.71806867420697351</v>
      </c>
      <c r="AD246" s="336">
        <f t="shared" ca="1" si="350"/>
        <v>0.38877151272829441</v>
      </c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</row>
    <row r="247" spans="1:45" x14ac:dyDescent="0.3">
      <c r="B247" s="54" t="s">
        <v>172</v>
      </c>
      <c r="C247" s="53">
        <f>C240</f>
        <v>0</v>
      </c>
      <c r="D247" s="56" t="e">
        <f t="shared" ref="D247:D248" ca="1" si="411">AJ247</f>
        <v>#N/A</v>
      </c>
      <c r="E247" s="52" t="e">
        <f t="shared" ref="E247:W247" si="412">E240</f>
        <v>#N/A</v>
      </c>
      <c r="F247" s="52" t="e">
        <f t="shared" si="412"/>
        <v>#N/A</v>
      </c>
      <c r="G247" s="52" t="e">
        <f t="shared" si="412"/>
        <v>#N/A</v>
      </c>
      <c r="H247" s="52" t="e">
        <f t="shared" si="412"/>
        <v>#N/A</v>
      </c>
      <c r="I247" s="52" t="e">
        <f t="shared" si="412"/>
        <v>#N/A</v>
      </c>
      <c r="J247" s="52" t="e">
        <f t="shared" si="412"/>
        <v>#N/A</v>
      </c>
      <c r="K247" s="52" t="e">
        <f t="shared" si="412"/>
        <v>#N/A</v>
      </c>
      <c r="L247" s="52" t="e">
        <f t="shared" si="412"/>
        <v>#N/A</v>
      </c>
      <c r="M247" s="52" t="e">
        <f t="shared" si="412"/>
        <v>#N/A</v>
      </c>
      <c r="N247" s="52" t="e">
        <f t="shared" si="412"/>
        <v>#N/A</v>
      </c>
      <c r="O247" s="52" t="e">
        <f t="shared" si="412"/>
        <v>#N/A</v>
      </c>
      <c r="P247" s="52" t="e">
        <f t="shared" si="412"/>
        <v>#N/A</v>
      </c>
      <c r="Q247" s="52" t="e">
        <f t="shared" si="412"/>
        <v>#N/A</v>
      </c>
      <c r="R247" s="52" t="e">
        <f t="shared" si="412"/>
        <v>#N/A</v>
      </c>
      <c r="S247" s="52" t="e">
        <f t="shared" si="412"/>
        <v>#N/A</v>
      </c>
      <c r="T247" s="52" t="e">
        <f t="shared" si="412"/>
        <v>#N/A</v>
      </c>
      <c r="U247" s="52" t="e">
        <f t="shared" si="412"/>
        <v>#N/A</v>
      </c>
      <c r="V247" s="52" t="e">
        <f t="shared" si="412"/>
        <v>#N/A</v>
      </c>
      <c r="W247" s="52" t="e">
        <f t="shared" si="412"/>
        <v>#N/A</v>
      </c>
      <c r="X247" s="55" t="e">
        <f t="shared" ref="X247:X248" si="413">(H247-(O247*P247)/100-3*(J247*K247)/100)/2</f>
        <v>#N/A</v>
      </c>
      <c r="Y247" s="55" t="e">
        <f t="shared" ref="Y247:Y248" si="414">SUM(X247,(J247*K247/100))/(F247/100)</f>
        <v>#N/A</v>
      </c>
      <c r="Z247" s="55" t="e">
        <f t="shared" ref="Z247" si="415">U247*0.5+U248*0.5</f>
        <v>#N/A</v>
      </c>
      <c r="AA247" s="55" t="e">
        <f t="shared" ref="AA247:AA248" si="416">J247/Y247</f>
        <v>#N/A</v>
      </c>
      <c r="AB247" s="336" t="e">
        <f t="shared" ref="AB247:AB248" si="417">X247/(Y247-J247)</f>
        <v>#N/A</v>
      </c>
      <c r="AC247" s="223" t="e">
        <f ca="1">INDEX(FGA_COEFFS,1,1)+Z247*INDEX(FGA_COEFFS,1,2)+Y247*INDEX(FGA_COEFFS,1,3)+R247*INDEX(FGA_COEFFS,1,4)+Q248*INDEX(FGA_COEFFS,1,5)+S247*INDEX(FGA_COEFFS,1,6)+T248*INDEX(FGA_COEFFS,1,7)+M248*INDEX(FGA_COEFFS,1,8)+Y251*Y252</f>
        <v>#N/A</v>
      </c>
      <c r="AD247" s="223" t="e">
        <f ca="1">INDEX(THREEPTA_COEFFS,1,1)+AC247*INDEX(THREEPTA_COEFFS,1,2)+J247*INDEX(THREEPTA_COEFFS,1,3)+AA247*INDEX(THREEPTA_COEFFS,1,4)+K247*INDEX(THREEPTA_COEFFS,1,5)+L248*INDEX(THREEPTA_COEFFS,1,6)+Z251*Z252</f>
        <v>#N/A</v>
      </c>
      <c r="AE247" s="223" t="e">
        <f ca="1">INDEX(THREEPTPCT_COEFFS,1,1)+K247*INDEX(THREEPTPCT_COEFFS,1,2)+L248*INDEX(THREEPTPCT_COEFFS,1,3)+AA251*AA252</f>
        <v>#N/A</v>
      </c>
      <c r="AF247" s="55" t="e">
        <f t="shared" ref="AF247:AF248" ca="1" si="418">AC247-AD247</f>
        <v>#N/A</v>
      </c>
      <c r="AG247" s="223" t="e">
        <f ca="1">INDEX(TWOPTPCT_COEFFS,1,1)+AB247*INDEX(TWOPTPCT_COEFFS,1,2)+I248*INDEX(TWOPTPCT_COEFFS,1,3)+G248*INDEX(TWOPTPCT_COEFFS,1,4)+L248*INDEX(TWOPTPCT_COEFFS,1,5)+AB251*AB252</f>
        <v>#N/A</v>
      </c>
      <c r="AH247" s="223" t="e">
        <f ca="1">INDEX(FTA_COEFFS,1,1)+O247*INDEX(FTA_COEFFS,1,2)+N248*INDEX(FTA_COEFFS,1,3)+(Q247+R247)*INDEX(FTA_COEFFS,1,4)+(Q248+R248)*INDEX(FTA_COEFFS,1,5)+M248*INDEX(FTA_COEFFS,1,6)+AC251*AC252</f>
        <v>#N/A</v>
      </c>
      <c r="AI247" s="223" t="e">
        <f ca="1">INDEX(FTPCT_COEFFS,1,1)+P247*INDEX(FTPCT_COEFFS,1,2)+F247*INDEX(FTPCT_COEFFS,1,3)+G248*INDEX(FTPCT_COEFFS,1,4)+AD251*AD252</f>
        <v>#N/A</v>
      </c>
      <c r="AJ247" s="338" t="e">
        <f t="shared" ref="AJ247:AJ248" ca="1" si="419">AD247*AE247/100+AF247*AG247+AH247*AI247/100</f>
        <v>#N/A</v>
      </c>
      <c r="AK247" s="55"/>
      <c r="AL247" s="55"/>
      <c r="AM247" s="55"/>
      <c r="AN247" s="55"/>
      <c r="AO247" s="55"/>
      <c r="AP247" s="55"/>
      <c r="AQ247" s="55"/>
      <c r="AR247" s="55"/>
    </row>
    <row r="248" spans="1:45" x14ac:dyDescent="0.3">
      <c r="B248" s="54" t="s">
        <v>175</v>
      </c>
      <c r="C248" s="54">
        <f>C241</f>
        <v>0</v>
      </c>
      <c r="D248" s="56" t="e">
        <f t="shared" ca="1" si="411"/>
        <v>#N/A</v>
      </c>
      <c r="E248" s="52" t="e">
        <f t="shared" ref="E248:W248" si="420">E241</f>
        <v>#N/A</v>
      </c>
      <c r="F248" s="52" t="e">
        <f t="shared" si="420"/>
        <v>#N/A</v>
      </c>
      <c r="G248" s="52" t="e">
        <f t="shared" si="420"/>
        <v>#N/A</v>
      </c>
      <c r="H248" s="52" t="e">
        <f t="shared" si="420"/>
        <v>#N/A</v>
      </c>
      <c r="I248" s="52" t="e">
        <f t="shared" si="420"/>
        <v>#N/A</v>
      </c>
      <c r="J248" s="52" t="e">
        <f t="shared" si="420"/>
        <v>#N/A</v>
      </c>
      <c r="K248" s="52" t="e">
        <f t="shared" si="420"/>
        <v>#N/A</v>
      </c>
      <c r="L248" s="52" t="e">
        <f t="shared" si="420"/>
        <v>#N/A</v>
      </c>
      <c r="M248" s="52" t="e">
        <f t="shared" si="420"/>
        <v>#N/A</v>
      </c>
      <c r="N248" s="52" t="e">
        <f t="shared" si="420"/>
        <v>#N/A</v>
      </c>
      <c r="O248" s="52" t="e">
        <f t="shared" si="420"/>
        <v>#N/A</v>
      </c>
      <c r="P248" s="52" t="e">
        <f t="shared" si="420"/>
        <v>#N/A</v>
      </c>
      <c r="Q248" s="52" t="e">
        <f t="shared" si="420"/>
        <v>#N/A</v>
      </c>
      <c r="R248" s="52" t="e">
        <f t="shared" si="420"/>
        <v>#N/A</v>
      </c>
      <c r="S248" s="52" t="e">
        <f t="shared" si="420"/>
        <v>#N/A</v>
      </c>
      <c r="T248" s="52" t="e">
        <f t="shared" si="420"/>
        <v>#N/A</v>
      </c>
      <c r="U248" s="52" t="e">
        <f t="shared" si="420"/>
        <v>#N/A</v>
      </c>
      <c r="V248" s="52" t="e">
        <f t="shared" si="420"/>
        <v>#N/A</v>
      </c>
      <c r="W248" s="52" t="e">
        <f t="shared" si="420"/>
        <v>#N/A</v>
      </c>
      <c r="X248" s="55" t="e">
        <f t="shared" si="413"/>
        <v>#N/A</v>
      </c>
      <c r="Y248" s="55" t="e">
        <f t="shared" si="414"/>
        <v>#N/A</v>
      </c>
      <c r="Z248" s="55" t="e">
        <f t="shared" ref="Z248" si="421">Z247</f>
        <v>#N/A</v>
      </c>
      <c r="AA248" s="55" t="e">
        <f t="shared" si="416"/>
        <v>#N/A</v>
      </c>
      <c r="AB248" s="336" t="e">
        <f t="shared" si="417"/>
        <v>#N/A</v>
      </c>
      <c r="AC248" s="223" t="e">
        <f ca="1">INDEX(FGA_COEFFS,1,1)+Z248*INDEX(FGA_COEFFS,1,2)+Y248*INDEX(FGA_COEFFS,1,3)+R248*INDEX(FGA_COEFFS,1,4)+Q247*INDEX(FGA_COEFFS,1,5)+S248*INDEX(FGA_COEFFS,1,6)+T247*INDEX(FGA_COEFFS,1,7)+M247*INDEX(FGA_COEFFS,1,8)+Y251*Y253</f>
        <v>#N/A</v>
      </c>
      <c r="AD248" s="223" t="e">
        <f ca="1">INDEX(THREEPTA_COEFFS,1,1)+AC248*INDEX(THREEPTA_COEFFS,1,2)+J248*INDEX(THREEPTA_COEFFS,1,3)+AA248*INDEX(THREEPTA_COEFFS,1,4)+K248*INDEX(THREEPTA_COEFFS,1,5)+L247*INDEX(THREEPTA_COEFFS,1,6)+Z251*Z253</f>
        <v>#N/A</v>
      </c>
      <c r="AE248" s="223" t="e">
        <f ca="1">INDEX(THREEPTPCT_COEFFS,1,1)+K248*INDEX(THREEPTPCT_COEFFS,1,2)+L247*INDEX(THREEPTPCT_COEFFS,1,3)+AA251*AA253</f>
        <v>#N/A</v>
      </c>
      <c r="AF248" s="55" t="e">
        <f t="shared" ca="1" si="418"/>
        <v>#N/A</v>
      </c>
      <c r="AG248" s="223" t="e">
        <f ca="1">INDEX(TWOPTPCT_COEFFS,1,1)+AB248*INDEX(TWOPTPCT_COEFFS,1,2)+I247*INDEX(TWOPTPCT_COEFFS,1,3)+G247*INDEX(TWOPTPCT_COEFFS,1,4)+L247*INDEX(TWOPTPCT_COEFFS,1,5)+AB251*AB253</f>
        <v>#N/A</v>
      </c>
      <c r="AH248" s="223" t="e">
        <f ca="1">INDEX(FTA_COEFFS,1,1)+O248*INDEX(FTA_COEFFS,1,2)+N247*INDEX(FTA_COEFFS,1,3)+(Q248+R248)*INDEX(FTA_COEFFS,1,4)+(Q247+R247)*INDEX(FTA_COEFFS,1,5)+M247*INDEX(FTA_COEFFS,1,6)+AC251*AC253</f>
        <v>#N/A</v>
      </c>
      <c r="AI248" s="223" t="e">
        <f ca="1">INDEX(FTPCT_COEFFS,1,1)+P248*INDEX(FTPCT_COEFFS,1,2)+F248*INDEX(FTPCT_COEFFS,1,3)+G247*INDEX(FTPCT_COEFFS,1,4)+AD251*AD253</f>
        <v>#N/A</v>
      </c>
      <c r="AJ248" s="338" t="e">
        <f t="shared" ca="1" si="419"/>
        <v>#N/A</v>
      </c>
      <c r="AK248" s="55"/>
      <c r="AL248" s="55"/>
      <c r="AM248" s="55"/>
      <c r="AN248" s="55"/>
      <c r="AO248" s="55"/>
      <c r="AP248" s="55"/>
      <c r="AQ248" s="55"/>
      <c r="AR248" s="55"/>
    </row>
    <row r="249" spans="1:45" x14ac:dyDescent="0.3">
      <c r="A249" s="54" t="e">
        <f ca="1">IF(D247&gt;(D248+(AVERAGE(V247,W247)-AVERAGE(V248,W248))/2)+2.5,C247,IF(D248&gt;(D247+(AVERAGE(V248,W248)-AVERAGE(V247,W247))/2)+2.5,C248,"Close"))</f>
        <v>#N/A</v>
      </c>
      <c r="B249" s="64" t="e">
        <f ca="1">IF(D248&gt;D247,C248,C247)</f>
        <v>#N/A</v>
      </c>
      <c r="D249" s="56"/>
      <c r="X249" s="55"/>
      <c r="Y249" s="55"/>
      <c r="Z249" s="55"/>
      <c r="AA249" s="55"/>
      <c r="AB249" s="55"/>
      <c r="AC249" s="337"/>
      <c r="AD249" s="337"/>
      <c r="AE249" s="337"/>
      <c r="AF249" s="337"/>
      <c r="AG249" s="337"/>
      <c r="AH249" s="337"/>
      <c r="AI249" s="337"/>
      <c r="AJ249" s="337"/>
      <c r="AK249" s="337"/>
      <c r="AL249" s="337"/>
      <c r="AM249" s="55"/>
      <c r="AN249" s="55"/>
      <c r="AO249" s="55"/>
      <c r="AP249" s="55"/>
      <c r="AQ249" s="55"/>
      <c r="AR249" s="55"/>
      <c r="AS249" s="55"/>
    </row>
    <row r="250" spans="1:45" x14ac:dyDescent="0.3">
      <c r="X250" s="54" t="s">
        <v>1305</v>
      </c>
      <c r="Y250" s="54" t="s">
        <v>128</v>
      </c>
      <c r="Z250" s="54" t="s">
        <v>157</v>
      </c>
      <c r="AA250" s="54" t="s">
        <v>151</v>
      </c>
      <c r="AB250" s="54" t="s">
        <v>1327</v>
      </c>
      <c r="AC250" s="54" t="s">
        <v>129</v>
      </c>
      <c r="AD250" s="54" t="s">
        <v>116</v>
      </c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</row>
    <row r="251" spans="1:45" x14ac:dyDescent="0.3">
      <c r="X251" s="54"/>
      <c r="Y251" s="54">
        <f t="shared" ref="Y251:AD251" si="422">Y244</f>
        <v>6.4436999999999998</v>
      </c>
      <c r="Z251" s="54">
        <f t="shared" si="422"/>
        <v>4.9371</v>
      </c>
      <c r="AA251" s="54">
        <f t="shared" si="422"/>
        <v>11.350300000000001</v>
      </c>
      <c r="AB251" s="54">
        <f t="shared" si="422"/>
        <v>7.1900000000000006E-2</v>
      </c>
      <c r="AC251" s="54">
        <f t="shared" si="422"/>
        <v>6.2766000000000002</v>
      </c>
      <c r="AD251" s="54">
        <f t="shared" si="422"/>
        <v>11.042999999999999</v>
      </c>
      <c r="AE251" s="54"/>
      <c r="AF251" s="336"/>
      <c r="AG251" s="336"/>
      <c r="AH251" s="336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</row>
    <row r="252" spans="1:45" x14ac:dyDescent="0.3">
      <c r="D252" s="56"/>
      <c r="X252" s="336"/>
      <c r="Y252" s="336">
        <f t="shared" ca="1" si="350"/>
        <v>0.94132565009126123</v>
      </c>
      <c r="Z252" s="336">
        <f t="shared" ca="1" si="350"/>
        <v>1.4499953176310447</v>
      </c>
      <c r="AA252" s="336">
        <f t="shared" ca="1" si="350"/>
        <v>-0.1114083501583934</v>
      </c>
      <c r="AB252" s="336">
        <f t="shared" ca="1" si="350"/>
        <v>-0.63825806476678637</v>
      </c>
      <c r="AC252" s="336">
        <f t="shared" ca="1" si="350"/>
        <v>-1.8602411094952901E-3</v>
      </c>
      <c r="AD252" s="336">
        <f t="shared" ca="1" si="350"/>
        <v>-2.5097483628046702E-2</v>
      </c>
      <c r="AE252" s="336"/>
      <c r="AF252" s="336"/>
      <c r="AG252" s="336"/>
      <c r="AH252" s="336"/>
      <c r="AI252" s="54"/>
      <c r="AJ252" s="54"/>
      <c r="AK252" s="54"/>
      <c r="AL252" s="336"/>
      <c r="AM252" s="336"/>
      <c r="AN252" s="336"/>
      <c r="AO252" s="336"/>
      <c r="AP252" s="54"/>
      <c r="AQ252" s="336"/>
      <c r="AR252" s="336"/>
      <c r="AS252" s="336"/>
    </row>
    <row r="253" spans="1:45" x14ac:dyDescent="0.3">
      <c r="C253" s="54"/>
      <c r="D253" s="56"/>
      <c r="Y253" s="336">
        <f t="shared" ca="1" si="350"/>
        <v>3.0145579748140493E-2</v>
      </c>
      <c r="Z253" s="336">
        <f t="shared" ca="1" si="350"/>
        <v>0.8159006693765134</v>
      </c>
      <c r="AA253" s="336">
        <f t="shared" ca="1" si="350"/>
        <v>-0.92302302948517201</v>
      </c>
      <c r="AB253" s="336">
        <f t="shared" ca="1" si="350"/>
        <v>-0.1241771105441408</v>
      </c>
      <c r="AC253" s="336">
        <f t="shared" ca="1" si="350"/>
        <v>-3.4487030608492376E-2</v>
      </c>
      <c r="AD253" s="336">
        <f t="shared" ca="1" si="350"/>
        <v>0.61719387390149594</v>
      </c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</row>
    <row r="254" spans="1:45" x14ac:dyDescent="0.3">
      <c r="B254" s="54" t="s">
        <v>172</v>
      </c>
      <c r="C254" s="53">
        <f>C247</f>
        <v>0</v>
      </c>
      <c r="D254" s="56" t="e">
        <f t="shared" ref="D254:D255" ca="1" si="423">AJ254</f>
        <v>#N/A</v>
      </c>
      <c r="E254" s="52" t="e">
        <f t="shared" ref="E254:W254" si="424">E247</f>
        <v>#N/A</v>
      </c>
      <c r="F254" s="52" t="e">
        <f t="shared" si="424"/>
        <v>#N/A</v>
      </c>
      <c r="G254" s="52" t="e">
        <f t="shared" si="424"/>
        <v>#N/A</v>
      </c>
      <c r="H254" s="52" t="e">
        <f t="shared" si="424"/>
        <v>#N/A</v>
      </c>
      <c r="I254" s="52" t="e">
        <f t="shared" si="424"/>
        <v>#N/A</v>
      </c>
      <c r="J254" s="52" t="e">
        <f t="shared" si="424"/>
        <v>#N/A</v>
      </c>
      <c r="K254" s="52" t="e">
        <f t="shared" si="424"/>
        <v>#N/A</v>
      </c>
      <c r="L254" s="52" t="e">
        <f t="shared" si="424"/>
        <v>#N/A</v>
      </c>
      <c r="M254" s="52" t="e">
        <f t="shared" si="424"/>
        <v>#N/A</v>
      </c>
      <c r="N254" s="52" t="e">
        <f t="shared" si="424"/>
        <v>#N/A</v>
      </c>
      <c r="O254" s="52" t="e">
        <f t="shared" si="424"/>
        <v>#N/A</v>
      </c>
      <c r="P254" s="52" t="e">
        <f t="shared" si="424"/>
        <v>#N/A</v>
      </c>
      <c r="Q254" s="52" t="e">
        <f t="shared" si="424"/>
        <v>#N/A</v>
      </c>
      <c r="R254" s="52" t="e">
        <f t="shared" si="424"/>
        <v>#N/A</v>
      </c>
      <c r="S254" s="52" t="e">
        <f t="shared" si="424"/>
        <v>#N/A</v>
      </c>
      <c r="T254" s="52" t="e">
        <f t="shared" si="424"/>
        <v>#N/A</v>
      </c>
      <c r="U254" s="52" t="e">
        <f t="shared" si="424"/>
        <v>#N/A</v>
      </c>
      <c r="V254" s="52" t="e">
        <f t="shared" si="424"/>
        <v>#N/A</v>
      </c>
      <c r="W254" s="52" t="e">
        <f t="shared" si="424"/>
        <v>#N/A</v>
      </c>
      <c r="X254" s="55" t="e">
        <f t="shared" ref="X254:X255" si="425">(H254-(O254*P254)/100-3*(J254*K254)/100)/2</f>
        <v>#N/A</v>
      </c>
      <c r="Y254" s="55" t="e">
        <f t="shared" ref="Y254:Y255" si="426">SUM(X254,(J254*K254/100))/(F254/100)</f>
        <v>#N/A</v>
      </c>
      <c r="Z254" s="55" t="e">
        <f t="shared" ref="Z254" si="427">U254*0.5+U255*0.5</f>
        <v>#N/A</v>
      </c>
      <c r="AA254" s="55" t="e">
        <f t="shared" ref="AA254:AA255" si="428">J254/Y254</f>
        <v>#N/A</v>
      </c>
      <c r="AB254" s="336" t="e">
        <f t="shared" ref="AB254:AB255" si="429">X254/(Y254-J254)</f>
        <v>#N/A</v>
      </c>
      <c r="AC254" s="223" t="e">
        <f ca="1">INDEX(FGA_COEFFS,1,1)+Z254*INDEX(FGA_COEFFS,1,2)+Y254*INDEX(FGA_COEFFS,1,3)+R254*INDEX(FGA_COEFFS,1,4)+Q255*INDEX(FGA_COEFFS,1,5)+S254*INDEX(FGA_COEFFS,1,6)+T255*INDEX(FGA_COEFFS,1,7)+M255*INDEX(FGA_COEFFS,1,8)+Y258*Y259</f>
        <v>#N/A</v>
      </c>
      <c r="AD254" s="223" t="e">
        <f ca="1">INDEX(THREEPTA_COEFFS,1,1)+AC254*INDEX(THREEPTA_COEFFS,1,2)+J254*INDEX(THREEPTA_COEFFS,1,3)+AA254*INDEX(THREEPTA_COEFFS,1,4)+K254*INDEX(THREEPTA_COEFFS,1,5)+L255*INDEX(THREEPTA_COEFFS,1,6)+Z258*Z259</f>
        <v>#N/A</v>
      </c>
      <c r="AE254" s="223" t="e">
        <f ca="1">INDEX(THREEPTPCT_COEFFS,1,1)+K254*INDEX(THREEPTPCT_COEFFS,1,2)+L255*INDEX(THREEPTPCT_COEFFS,1,3)+AA258*AA259</f>
        <v>#N/A</v>
      </c>
      <c r="AF254" s="55" t="e">
        <f t="shared" ref="AF254:AF255" ca="1" si="430">AC254-AD254</f>
        <v>#N/A</v>
      </c>
      <c r="AG254" s="223" t="e">
        <f ca="1">INDEX(TWOPTPCT_COEFFS,1,1)+AB254*INDEX(TWOPTPCT_COEFFS,1,2)+I255*INDEX(TWOPTPCT_COEFFS,1,3)+G255*INDEX(TWOPTPCT_COEFFS,1,4)+L255*INDEX(TWOPTPCT_COEFFS,1,5)+AB258*AB259</f>
        <v>#N/A</v>
      </c>
      <c r="AH254" s="223" t="e">
        <f ca="1">INDEX(FTA_COEFFS,1,1)+O254*INDEX(FTA_COEFFS,1,2)+N255*INDEX(FTA_COEFFS,1,3)+(Q254+R254)*INDEX(FTA_COEFFS,1,4)+(Q255+R255)*INDEX(FTA_COEFFS,1,5)+M255*INDEX(FTA_COEFFS,1,6)+AC258*AC259</f>
        <v>#N/A</v>
      </c>
      <c r="AI254" s="223" t="e">
        <f ca="1">INDEX(FTPCT_COEFFS,1,1)+P254*INDEX(FTPCT_COEFFS,1,2)+F254*INDEX(FTPCT_COEFFS,1,3)+G255*INDEX(FTPCT_COEFFS,1,4)+AD258*AD259</f>
        <v>#N/A</v>
      </c>
      <c r="AJ254" s="338" t="e">
        <f t="shared" ref="AJ254:AJ255" ca="1" si="431">AD254*AE254/100+AF254*AG254+AH254*AI254/100</f>
        <v>#N/A</v>
      </c>
      <c r="AK254" s="55"/>
      <c r="AL254" s="55"/>
      <c r="AM254" s="55"/>
      <c r="AN254" s="55"/>
      <c r="AO254" s="55"/>
      <c r="AP254" s="55"/>
      <c r="AQ254" s="55"/>
      <c r="AR254" s="55"/>
    </row>
    <row r="255" spans="1:45" x14ac:dyDescent="0.3">
      <c r="B255" s="54" t="s">
        <v>175</v>
      </c>
      <c r="C255" s="54">
        <f>C248</f>
        <v>0</v>
      </c>
      <c r="D255" s="56" t="e">
        <f t="shared" ca="1" si="423"/>
        <v>#N/A</v>
      </c>
      <c r="E255" s="52" t="e">
        <f t="shared" ref="E255:W255" si="432">E248</f>
        <v>#N/A</v>
      </c>
      <c r="F255" s="52" t="e">
        <f t="shared" si="432"/>
        <v>#N/A</v>
      </c>
      <c r="G255" s="52" t="e">
        <f t="shared" si="432"/>
        <v>#N/A</v>
      </c>
      <c r="H255" s="52" t="e">
        <f t="shared" si="432"/>
        <v>#N/A</v>
      </c>
      <c r="I255" s="52" t="e">
        <f t="shared" si="432"/>
        <v>#N/A</v>
      </c>
      <c r="J255" s="52" t="e">
        <f t="shared" si="432"/>
        <v>#N/A</v>
      </c>
      <c r="K255" s="52" t="e">
        <f t="shared" si="432"/>
        <v>#N/A</v>
      </c>
      <c r="L255" s="52" t="e">
        <f t="shared" si="432"/>
        <v>#N/A</v>
      </c>
      <c r="M255" s="52" t="e">
        <f t="shared" si="432"/>
        <v>#N/A</v>
      </c>
      <c r="N255" s="52" t="e">
        <f t="shared" si="432"/>
        <v>#N/A</v>
      </c>
      <c r="O255" s="52" t="e">
        <f t="shared" si="432"/>
        <v>#N/A</v>
      </c>
      <c r="P255" s="52" t="e">
        <f t="shared" si="432"/>
        <v>#N/A</v>
      </c>
      <c r="Q255" s="52" t="e">
        <f t="shared" si="432"/>
        <v>#N/A</v>
      </c>
      <c r="R255" s="52" t="e">
        <f t="shared" si="432"/>
        <v>#N/A</v>
      </c>
      <c r="S255" s="52" t="e">
        <f t="shared" si="432"/>
        <v>#N/A</v>
      </c>
      <c r="T255" s="52" t="e">
        <f t="shared" si="432"/>
        <v>#N/A</v>
      </c>
      <c r="U255" s="52" t="e">
        <f t="shared" si="432"/>
        <v>#N/A</v>
      </c>
      <c r="V255" s="52" t="e">
        <f t="shared" si="432"/>
        <v>#N/A</v>
      </c>
      <c r="W255" s="52" t="e">
        <f t="shared" si="432"/>
        <v>#N/A</v>
      </c>
      <c r="X255" s="55" t="e">
        <f t="shared" si="425"/>
        <v>#N/A</v>
      </c>
      <c r="Y255" s="55" t="e">
        <f t="shared" si="426"/>
        <v>#N/A</v>
      </c>
      <c r="Z255" s="55" t="e">
        <f t="shared" ref="Z255" si="433">Z254</f>
        <v>#N/A</v>
      </c>
      <c r="AA255" s="55" t="e">
        <f t="shared" si="428"/>
        <v>#N/A</v>
      </c>
      <c r="AB255" s="336" t="e">
        <f t="shared" si="429"/>
        <v>#N/A</v>
      </c>
      <c r="AC255" s="223" t="e">
        <f ca="1">INDEX(FGA_COEFFS,1,1)+Z255*INDEX(FGA_COEFFS,1,2)+Y255*INDEX(FGA_COEFFS,1,3)+R255*INDEX(FGA_COEFFS,1,4)+Q254*INDEX(FGA_COEFFS,1,5)+S255*INDEX(FGA_COEFFS,1,6)+T254*INDEX(FGA_COEFFS,1,7)+M254*INDEX(FGA_COEFFS,1,8)+Y258*Y260</f>
        <v>#N/A</v>
      </c>
      <c r="AD255" s="223" t="e">
        <f ca="1">INDEX(THREEPTA_COEFFS,1,1)+AC255*INDEX(THREEPTA_COEFFS,1,2)+J255*INDEX(THREEPTA_COEFFS,1,3)+AA255*INDEX(THREEPTA_COEFFS,1,4)+K255*INDEX(THREEPTA_COEFFS,1,5)+L254*INDEX(THREEPTA_COEFFS,1,6)+Z258*Z260</f>
        <v>#N/A</v>
      </c>
      <c r="AE255" s="223" t="e">
        <f ca="1">INDEX(THREEPTPCT_COEFFS,1,1)+K255*INDEX(THREEPTPCT_COEFFS,1,2)+L254*INDEX(THREEPTPCT_COEFFS,1,3)+AA258*AA260</f>
        <v>#N/A</v>
      </c>
      <c r="AF255" s="55" t="e">
        <f t="shared" ca="1" si="430"/>
        <v>#N/A</v>
      </c>
      <c r="AG255" s="223" t="e">
        <f ca="1">INDEX(TWOPTPCT_COEFFS,1,1)+AB255*INDEX(TWOPTPCT_COEFFS,1,2)+I254*INDEX(TWOPTPCT_COEFFS,1,3)+G254*INDEX(TWOPTPCT_COEFFS,1,4)+L254*INDEX(TWOPTPCT_COEFFS,1,5)+AB258*AB260</f>
        <v>#N/A</v>
      </c>
      <c r="AH255" s="223" t="e">
        <f ca="1">INDEX(FTA_COEFFS,1,1)+O255*INDEX(FTA_COEFFS,1,2)+N254*INDEX(FTA_COEFFS,1,3)+(Q255+R255)*INDEX(FTA_COEFFS,1,4)+(Q254+R254)*INDEX(FTA_COEFFS,1,5)+M254*INDEX(FTA_COEFFS,1,6)+AC258*AC260</f>
        <v>#N/A</v>
      </c>
      <c r="AI255" s="223" t="e">
        <f ca="1">INDEX(FTPCT_COEFFS,1,1)+P255*INDEX(FTPCT_COEFFS,1,2)+F255*INDEX(FTPCT_COEFFS,1,3)+G254*INDEX(FTPCT_COEFFS,1,4)+AD258*AD260</f>
        <v>#N/A</v>
      </c>
      <c r="AJ255" s="338" t="e">
        <f t="shared" ca="1" si="431"/>
        <v>#N/A</v>
      </c>
      <c r="AK255" s="55"/>
      <c r="AL255" s="55"/>
      <c r="AM255" s="55"/>
      <c r="AN255" s="55"/>
      <c r="AO255" s="55"/>
      <c r="AP255" s="55"/>
      <c r="AQ255" s="55"/>
      <c r="AR255" s="55"/>
    </row>
    <row r="256" spans="1:45" x14ac:dyDescent="0.3">
      <c r="A256" s="54" t="e">
        <f ca="1">IF(D254&gt;(D255+(AVERAGE(V254,W254)-AVERAGE(V255,W255))/2)+2.5,C254,IF(D255&gt;(D254+(AVERAGE(V255,W255)-AVERAGE(V254,W254))/2)+2.5,C255,"Close"))</f>
        <v>#N/A</v>
      </c>
      <c r="B256" s="64" t="e">
        <f ca="1">IF(D255&gt;D254,C255,C254)</f>
        <v>#N/A</v>
      </c>
      <c r="D256" s="56"/>
      <c r="X256" s="55"/>
      <c r="Y256" s="55"/>
      <c r="Z256" s="55"/>
      <c r="AA256" s="55"/>
      <c r="AB256" s="55"/>
      <c r="AC256" s="337"/>
      <c r="AD256" s="337"/>
      <c r="AE256" s="337"/>
      <c r="AF256" s="337"/>
      <c r="AG256" s="337"/>
      <c r="AH256" s="337"/>
      <c r="AI256" s="337"/>
      <c r="AJ256" s="337"/>
      <c r="AK256" s="337"/>
      <c r="AL256" s="337"/>
      <c r="AM256" s="55"/>
      <c r="AN256" s="55"/>
      <c r="AO256" s="55"/>
      <c r="AP256" s="55"/>
      <c r="AQ256" s="55"/>
      <c r="AR256" s="55"/>
      <c r="AS256" s="55"/>
    </row>
    <row r="257" spans="1:45" x14ac:dyDescent="0.3">
      <c r="X257" s="54" t="s">
        <v>1305</v>
      </c>
      <c r="Y257" s="54" t="s">
        <v>128</v>
      </c>
      <c r="Z257" s="54" t="s">
        <v>157</v>
      </c>
      <c r="AA257" s="54" t="s">
        <v>151</v>
      </c>
      <c r="AB257" s="54" t="s">
        <v>1327</v>
      </c>
      <c r="AC257" s="54" t="s">
        <v>129</v>
      </c>
      <c r="AD257" s="54" t="s">
        <v>116</v>
      </c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</row>
    <row r="258" spans="1:45" x14ac:dyDescent="0.3">
      <c r="X258" s="54"/>
      <c r="Y258" s="54">
        <f t="shared" ref="Y258:AD258" si="434">Y251</f>
        <v>6.4436999999999998</v>
      </c>
      <c r="Z258" s="54">
        <f t="shared" si="434"/>
        <v>4.9371</v>
      </c>
      <c r="AA258" s="54">
        <f t="shared" si="434"/>
        <v>11.350300000000001</v>
      </c>
      <c r="AB258" s="54">
        <f t="shared" si="434"/>
        <v>7.1900000000000006E-2</v>
      </c>
      <c r="AC258" s="54">
        <f t="shared" si="434"/>
        <v>6.2766000000000002</v>
      </c>
      <c r="AD258" s="54">
        <f t="shared" si="434"/>
        <v>11.042999999999999</v>
      </c>
      <c r="AE258" s="54"/>
      <c r="AF258" s="336"/>
      <c r="AG258" s="336"/>
      <c r="AH258" s="336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</row>
    <row r="259" spans="1:45" x14ac:dyDescent="0.3">
      <c r="D259" s="56"/>
      <c r="X259" s="336"/>
      <c r="Y259" s="336">
        <f t="shared" ca="1" si="350"/>
        <v>-1.240648735898277</v>
      </c>
      <c r="Z259" s="336">
        <f t="shared" ca="1" si="350"/>
        <v>0.8911612908710449</v>
      </c>
      <c r="AA259" s="336">
        <f t="shared" ca="1" si="350"/>
        <v>2.6601937169567415E-2</v>
      </c>
      <c r="AB259" s="336">
        <f t="shared" ca="1" si="350"/>
        <v>-1.0610328964150677</v>
      </c>
      <c r="AC259" s="336">
        <f t="shared" ca="1" si="350"/>
        <v>0.65617272303667895</v>
      </c>
      <c r="AD259" s="336">
        <f t="shared" ca="1" si="350"/>
        <v>1.0222219246717992</v>
      </c>
      <c r="AE259" s="336"/>
      <c r="AF259" s="336"/>
      <c r="AG259" s="336"/>
      <c r="AH259" s="336"/>
      <c r="AI259" s="54"/>
      <c r="AJ259" s="54"/>
      <c r="AK259" s="54"/>
      <c r="AL259" s="336"/>
      <c r="AM259" s="336"/>
      <c r="AN259" s="336"/>
      <c r="AO259" s="336"/>
      <c r="AP259" s="54"/>
      <c r="AQ259" s="336"/>
      <c r="AR259" s="336"/>
      <c r="AS259" s="336"/>
    </row>
    <row r="260" spans="1:45" x14ac:dyDescent="0.3">
      <c r="C260" s="54"/>
      <c r="D260" s="56"/>
      <c r="Y260" s="336">
        <f t="shared" ca="1" si="350"/>
        <v>0.63714478446556555</v>
      </c>
      <c r="Z260" s="336">
        <f t="shared" ca="1" si="350"/>
        <v>-5.6797134615987769E-4</v>
      </c>
      <c r="AA260" s="336">
        <f t="shared" ca="1" si="350"/>
        <v>-0.15317865403256589</v>
      </c>
      <c r="AB260" s="336">
        <f t="shared" ca="1" si="350"/>
        <v>-8.435291811212503E-2</v>
      </c>
      <c r="AC260" s="336">
        <f t="shared" ca="1" si="350"/>
        <v>-1.386567362560394</v>
      </c>
      <c r="AD260" s="336">
        <f t="shared" ca="1" si="350"/>
        <v>2.4795643824922848E-2</v>
      </c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</row>
    <row r="261" spans="1:45" x14ac:dyDescent="0.3">
      <c r="B261" s="54" t="s">
        <v>172</v>
      </c>
      <c r="C261" s="53">
        <f>C254</f>
        <v>0</v>
      </c>
      <c r="D261" s="56" t="e">
        <f t="shared" ref="D261:D262" ca="1" si="435">AJ261</f>
        <v>#N/A</v>
      </c>
      <c r="E261" s="52" t="e">
        <f t="shared" ref="E261:W261" si="436">E254</f>
        <v>#N/A</v>
      </c>
      <c r="F261" s="52" t="e">
        <f t="shared" si="436"/>
        <v>#N/A</v>
      </c>
      <c r="G261" s="52" t="e">
        <f t="shared" si="436"/>
        <v>#N/A</v>
      </c>
      <c r="H261" s="52" t="e">
        <f t="shared" si="436"/>
        <v>#N/A</v>
      </c>
      <c r="I261" s="52" t="e">
        <f t="shared" si="436"/>
        <v>#N/A</v>
      </c>
      <c r="J261" s="52" t="e">
        <f t="shared" si="436"/>
        <v>#N/A</v>
      </c>
      <c r="K261" s="52" t="e">
        <f t="shared" si="436"/>
        <v>#N/A</v>
      </c>
      <c r="L261" s="52" t="e">
        <f t="shared" si="436"/>
        <v>#N/A</v>
      </c>
      <c r="M261" s="52" t="e">
        <f t="shared" si="436"/>
        <v>#N/A</v>
      </c>
      <c r="N261" s="52" t="e">
        <f t="shared" si="436"/>
        <v>#N/A</v>
      </c>
      <c r="O261" s="52" t="e">
        <f t="shared" si="436"/>
        <v>#N/A</v>
      </c>
      <c r="P261" s="52" t="e">
        <f t="shared" si="436"/>
        <v>#N/A</v>
      </c>
      <c r="Q261" s="52" t="e">
        <f t="shared" si="436"/>
        <v>#N/A</v>
      </c>
      <c r="R261" s="52" t="e">
        <f t="shared" si="436"/>
        <v>#N/A</v>
      </c>
      <c r="S261" s="52" t="e">
        <f t="shared" si="436"/>
        <v>#N/A</v>
      </c>
      <c r="T261" s="52" t="e">
        <f t="shared" si="436"/>
        <v>#N/A</v>
      </c>
      <c r="U261" s="52" t="e">
        <f t="shared" si="436"/>
        <v>#N/A</v>
      </c>
      <c r="V261" s="52" t="e">
        <f t="shared" si="436"/>
        <v>#N/A</v>
      </c>
      <c r="W261" s="52" t="e">
        <f t="shared" si="436"/>
        <v>#N/A</v>
      </c>
      <c r="X261" s="55" t="e">
        <f t="shared" ref="X261:X262" si="437">(H261-(O261*P261)/100-3*(J261*K261)/100)/2</f>
        <v>#N/A</v>
      </c>
      <c r="Y261" s="55" t="e">
        <f t="shared" ref="Y261:Y262" si="438">SUM(X261,(J261*K261/100))/(F261/100)</f>
        <v>#N/A</v>
      </c>
      <c r="Z261" s="55" t="e">
        <f t="shared" ref="Z261" si="439">U261*0.5+U262*0.5</f>
        <v>#N/A</v>
      </c>
      <c r="AA261" s="55" t="e">
        <f t="shared" ref="AA261:AA262" si="440">J261/Y261</f>
        <v>#N/A</v>
      </c>
      <c r="AB261" s="336" t="e">
        <f t="shared" ref="AB261:AB262" si="441">X261/(Y261-J261)</f>
        <v>#N/A</v>
      </c>
      <c r="AC261" s="223" t="e">
        <f ca="1">INDEX(FGA_COEFFS,1,1)+Z261*INDEX(FGA_COEFFS,1,2)+Y261*INDEX(FGA_COEFFS,1,3)+R261*INDEX(FGA_COEFFS,1,4)+Q262*INDEX(FGA_COEFFS,1,5)+S261*INDEX(FGA_COEFFS,1,6)+T262*INDEX(FGA_COEFFS,1,7)+M262*INDEX(FGA_COEFFS,1,8)+Y265*Y266</f>
        <v>#N/A</v>
      </c>
      <c r="AD261" s="223" t="e">
        <f ca="1">INDEX(THREEPTA_COEFFS,1,1)+AC261*INDEX(THREEPTA_COEFFS,1,2)+J261*INDEX(THREEPTA_COEFFS,1,3)+AA261*INDEX(THREEPTA_COEFFS,1,4)+K261*INDEX(THREEPTA_COEFFS,1,5)+L262*INDEX(THREEPTA_COEFFS,1,6)+Z265*Z266</f>
        <v>#N/A</v>
      </c>
      <c r="AE261" s="223" t="e">
        <f ca="1">INDEX(THREEPTPCT_COEFFS,1,1)+K261*INDEX(THREEPTPCT_COEFFS,1,2)+L262*INDEX(THREEPTPCT_COEFFS,1,3)+AA265*AA266</f>
        <v>#N/A</v>
      </c>
      <c r="AF261" s="55" t="e">
        <f t="shared" ref="AF261:AF262" ca="1" si="442">AC261-AD261</f>
        <v>#N/A</v>
      </c>
      <c r="AG261" s="223" t="e">
        <f ca="1">INDEX(TWOPTPCT_COEFFS,1,1)+AB261*INDEX(TWOPTPCT_COEFFS,1,2)+I262*INDEX(TWOPTPCT_COEFFS,1,3)+G262*INDEX(TWOPTPCT_COEFFS,1,4)+L262*INDEX(TWOPTPCT_COEFFS,1,5)+AB265*AB266</f>
        <v>#N/A</v>
      </c>
      <c r="AH261" s="223" t="e">
        <f ca="1">INDEX(FTA_COEFFS,1,1)+O261*INDEX(FTA_COEFFS,1,2)+N262*INDEX(FTA_COEFFS,1,3)+(Q261+R261)*INDEX(FTA_COEFFS,1,4)+(Q262+R262)*INDEX(FTA_COEFFS,1,5)+M262*INDEX(FTA_COEFFS,1,6)+AC265*AC266</f>
        <v>#N/A</v>
      </c>
      <c r="AI261" s="223" t="e">
        <f ca="1">INDEX(FTPCT_COEFFS,1,1)+P261*INDEX(FTPCT_COEFFS,1,2)+F261*INDEX(FTPCT_COEFFS,1,3)+G262*INDEX(FTPCT_COEFFS,1,4)+AD265*AD266</f>
        <v>#N/A</v>
      </c>
      <c r="AJ261" s="338" t="e">
        <f t="shared" ref="AJ261:AJ262" ca="1" si="443">AD261*AE261/100+AF261*AG261+AH261*AI261/100</f>
        <v>#N/A</v>
      </c>
      <c r="AK261" s="55"/>
      <c r="AL261" s="55"/>
      <c r="AM261" s="55"/>
      <c r="AN261" s="55"/>
      <c r="AO261" s="55"/>
      <c r="AP261" s="55"/>
      <c r="AQ261" s="55"/>
      <c r="AR261" s="55"/>
    </row>
    <row r="262" spans="1:45" x14ac:dyDescent="0.3">
      <c r="B262" s="54" t="s">
        <v>175</v>
      </c>
      <c r="C262" s="54">
        <f>C255</f>
        <v>0</v>
      </c>
      <c r="D262" s="56" t="e">
        <f t="shared" ca="1" si="435"/>
        <v>#N/A</v>
      </c>
      <c r="E262" s="52" t="e">
        <f t="shared" ref="E262:W262" si="444">E255</f>
        <v>#N/A</v>
      </c>
      <c r="F262" s="52" t="e">
        <f t="shared" si="444"/>
        <v>#N/A</v>
      </c>
      <c r="G262" s="52" t="e">
        <f t="shared" si="444"/>
        <v>#N/A</v>
      </c>
      <c r="H262" s="52" t="e">
        <f t="shared" si="444"/>
        <v>#N/A</v>
      </c>
      <c r="I262" s="52" t="e">
        <f t="shared" si="444"/>
        <v>#N/A</v>
      </c>
      <c r="J262" s="52" t="e">
        <f t="shared" si="444"/>
        <v>#N/A</v>
      </c>
      <c r="K262" s="52" t="e">
        <f t="shared" si="444"/>
        <v>#N/A</v>
      </c>
      <c r="L262" s="52" t="e">
        <f t="shared" si="444"/>
        <v>#N/A</v>
      </c>
      <c r="M262" s="52" t="e">
        <f t="shared" si="444"/>
        <v>#N/A</v>
      </c>
      <c r="N262" s="52" t="e">
        <f t="shared" si="444"/>
        <v>#N/A</v>
      </c>
      <c r="O262" s="52" t="e">
        <f t="shared" si="444"/>
        <v>#N/A</v>
      </c>
      <c r="P262" s="52" t="e">
        <f t="shared" si="444"/>
        <v>#N/A</v>
      </c>
      <c r="Q262" s="52" t="e">
        <f t="shared" si="444"/>
        <v>#N/A</v>
      </c>
      <c r="R262" s="52" t="e">
        <f t="shared" si="444"/>
        <v>#N/A</v>
      </c>
      <c r="S262" s="52" t="e">
        <f t="shared" si="444"/>
        <v>#N/A</v>
      </c>
      <c r="T262" s="52" t="e">
        <f t="shared" si="444"/>
        <v>#N/A</v>
      </c>
      <c r="U262" s="52" t="e">
        <f t="shared" si="444"/>
        <v>#N/A</v>
      </c>
      <c r="V262" s="52" t="e">
        <f t="shared" si="444"/>
        <v>#N/A</v>
      </c>
      <c r="W262" s="52" t="e">
        <f t="shared" si="444"/>
        <v>#N/A</v>
      </c>
      <c r="X262" s="55" t="e">
        <f t="shared" si="437"/>
        <v>#N/A</v>
      </c>
      <c r="Y262" s="55" t="e">
        <f t="shared" si="438"/>
        <v>#N/A</v>
      </c>
      <c r="Z262" s="55" t="e">
        <f t="shared" ref="Z262" si="445">Z261</f>
        <v>#N/A</v>
      </c>
      <c r="AA262" s="55" t="e">
        <f t="shared" si="440"/>
        <v>#N/A</v>
      </c>
      <c r="AB262" s="336" t="e">
        <f t="shared" si="441"/>
        <v>#N/A</v>
      </c>
      <c r="AC262" s="223" t="e">
        <f ca="1">INDEX(FGA_COEFFS,1,1)+Z262*INDEX(FGA_COEFFS,1,2)+Y262*INDEX(FGA_COEFFS,1,3)+R262*INDEX(FGA_COEFFS,1,4)+Q261*INDEX(FGA_COEFFS,1,5)+S262*INDEX(FGA_COEFFS,1,6)+T261*INDEX(FGA_COEFFS,1,7)+M261*INDEX(FGA_COEFFS,1,8)+Y265*Y267</f>
        <v>#N/A</v>
      </c>
      <c r="AD262" s="223" t="e">
        <f ca="1">INDEX(THREEPTA_COEFFS,1,1)+AC262*INDEX(THREEPTA_COEFFS,1,2)+J262*INDEX(THREEPTA_COEFFS,1,3)+AA262*INDEX(THREEPTA_COEFFS,1,4)+K262*INDEX(THREEPTA_COEFFS,1,5)+L261*INDEX(THREEPTA_COEFFS,1,6)+Z265*Z267</f>
        <v>#N/A</v>
      </c>
      <c r="AE262" s="223" t="e">
        <f ca="1">INDEX(THREEPTPCT_COEFFS,1,1)+K262*INDEX(THREEPTPCT_COEFFS,1,2)+L261*INDEX(THREEPTPCT_COEFFS,1,3)+AA265*AA267</f>
        <v>#N/A</v>
      </c>
      <c r="AF262" s="55" t="e">
        <f t="shared" ca="1" si="442"/>
        <v>#N/A</v>
      </c>
      <c r="AG262" s="223" t="e">
        <f ca="1">INDEX(TWOPTPCT_COEFFS,1,1)+AB262*INDEX(TWOPTPCT_COEFFS,1,2)+I261*INDEX(TWOPTPCT_COEFFS,1,3)+G261*INDEX(TWOPTPCT_COEFFS,1,4)+L261*INDEX(TWOPTPCT_COEFFS,1,5)+AB265*AB267</f>
        <v>#N/A</v>
      </c>
      <c r="AH262" s="223" t="e">
        <f ca="1">INDEX(FTA_COEFFS,1,1)+O262*INDEX(FTA_COEFFS,1,2)+N261*INDEX(FTA_COEFFS,1,3)+(Q262+R262)*INDEX(FTA_COEFFS,1,4)+(Q261+R261)*INDEX(FTA_COEFFS,1,5)+M261*INDEX(FTA_COEFFS,1,6)+AC265*AC267</f>
        <v>#N/A</v>
      </c>
      <c r="AI262" s="223" t="e">
        <f ca="1">INDEX(FTPCT_COEFFS,1,1)+P262*INDEX(FTPCT_COEFFS,1,2)+F262*INDEX(FTPCT_COEFFS,1,3)+G261*INDEX(FTPCT_COEFFS,1,4)+AD265*AD267</f>
        <v>#N/A</v>
      </c>
      <c r="AJ262" s="338" t="e">
        <f t="shared" ca="1" si="443"/>
        <v>#N/A</v>
      </c>
      <c r="AK262" s="55"/>
      <c r="AL262" s="55"/>
      <c r="AM262" s="55"/>
      <c r="AN262" s="55"/>
      <c r="AO262" s="55"/>
      <c r="AP262" s="55"/>
      <c r="AQ262" s="55"/>
      <c r="AR262" s="55"/>
    </row>
    <row r="263" spans="1:45" x14ac:dyDescent="0.3">
      <c r="A263" s="54" t="e">
        <f ca="1">IF(D261&gt;(D262+(AVERAGE(V261,W261)-AVERAGE(V262,W262))/2)+2.5,C261,IF(D262&gt;(D261+(AVERAGE(V262,W262)-AVERAGE(V261,W261))/2)+2.5,C262,"Close"))</f>
        <v>#N/A</v>
      </c>
      <c r="B263" s="64" t="e">
        <f ca="1">IF(D262&gt;D261,C262,C261)</f>
        <v>#N/A</v>
      </c>
      <c r="D263" s="56"/>
      <c r="X263" s="55"/>
      <c r="Y263" s="55"/>
      <c r="Z263" s="55"/>
      <c r="AA263" s="55"/>
      <c r="AB263" s="55"/>
      <c r="AC263" s="337"/>
      <c r="AD263" s="337"/>
      <c r="AE263" s="337"/>
      <c r="AF263" s="337"/>
      <c r="AG263" s="337"/>
      <c r="AH263" s="337"/>
      <c r="AI263" s="337"/>
      <c r="AJ263" s="337"/>
      <c r="AK263" s="337"/>
      <c r="AL263" s="337"/>
      <c r="AM263" s="55"/>
      <c r="AN263" s="55"/>
      <c r="AO263" s="55"/>
      <c r="AP263" s="55"/>
      <c r="AQ263" s="55"/>
      <c r="AR263" s="55"/>
      <c r="AS263" s="55"/>
    </row>
    <row r="264" spans="1:45" x14ac:dyDescent="0.3">
      <c r="X264" s="54" t="s">
        <v>1305</v>
      </c>
      <c r="Y264" s="54" t="s">
        <v>128</v>
      </c>
      <c r="Z264" s="54" t="s">
        <v>157</v>
      </c>
      <c r="AA264" s="54" t="s">
        <v>151</v>
      </c>
      <c r="AB264" s="54" t="s">
        <v>1327</v>
      </c>
      <c r="AC264" s="54" t="s">
        <v>129</v>
      </c>
      <c r="AD264" s="54" t="s">
        <v>116</v>
      </c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</row>
    <row r="265" spans="1:45" x14ac:dyDescent="0.3">
      <c r="X265" s="54"/>
      <c r="Y265" s="54">
        <f t="shared" ref="Y265:AD265" si="446">Y258</f>
        <v>6.4436999999999998</v>
      </c>
      <c r="Z265" s="54">
        <f t="shared" si="446"/>
        <v>4.9371</v>
      </c>
      <c r="AA265" s="54">
        <f t="shared" si="446"/>
        <v>11.350300000000001</v>
      </c>
      <c r="AB265" s="54">
        <f t="shared" si="446"/>
        <v>7.1900000000000006E-2</v>
      </c>
      <c r="AC265" s="54">
        <f t="shared" si="446"/>
        <v>6.2766000000000002</v>
      </c>
      <c r="AD265" s="54">
        <f t="shared" si="446"/>
        <v>11.042999999999999</v>
      </c>
      <c r="AE265" s="54"/>
      <c r="AF265" s="336"/>
      <c r="AG265" s="336"/>
      <c r="AH265" s="336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</row>
    <row r="266" spans="1:45" x14ac:dyDescent="0.3">
      <c r="D266" s="56"/>
      <c r="X266" s="336"/>
      <c r="Y266" s="336">
        <f t="shared" ca="1" si="350"/>
        <v>0.33049046961867801</v>
      </c>
      <c r="Z266" s="336">
        <f t="shared" ca="1" si="350"/>
        <v>-6.07958040060521E-5</v>
      </c>
      <c r="AA266" s="336">
        <f t="shared" ca="1" si="350"/>
        <v>-6.0740400852509076E-4</v>
      </c>
      <c r="AB266" s="336">
        <f t="shared" ca="1" si="350"/>
        <v>0.29344534784033055</v>
      </c>
      <c r="AC266" s="336">
        <f t="shared" ca="1" si="350"/>
        <v>0.32606960044041433</v>
      </c>
      <c r="AD266" s="336">
        <f t="shared" ca="1" si="350"/>
        <v>0.12068375994111606</v>
      </c>
      <c r="AE266" s="336"/>
      <c r="AF266" s="336"/>
      <c r="AG266" s="336"/>
      <c r="AH266" s="336"/>
      <c r="AI266" s="54"/>
      <c r="AJ266" s="54"/>
      <c r="AK266" s="54"/>
      <c r="AL266" s="336"/>
      <c r="AM266" s="336"/>
      <c r="AN266" s="336"/>
      <c r="AO266" s="336"/>
      <c r="AP266" s="54"/>
      <c r="AQ266" s="336"/>
      <c r="AR266" s="336"/>
      <c r="AS266" s="336"/>
    </row>
    <row r="267" spans="1:45" x14ac:dyDescent="0.3">
      <c r="C267" s="54"/>
      <c r="D267" s="56"/>
      <c r="Y267" s="336">
        <f t="shared" ca="1" si="350"/>
        <v>-0.41307870671417635</v>
      </c>
      <c r="Z267" s="336">
        <f t="shared" ca="1" si="350"/>
        <v>-3.9239096884783525E-2</v>
      </c>
      <c r="AA267" s="336">
        <f t="shared" ca="1" si="350"/>
        <v>-1.1077918909742193</v>
      </c>
      <c r="AB267" s="336">
        <f t="shared" ca="1" si="350"/>
        <v>1.5134286670044416E-2</v>
      </c>
      <c r="AC267" s="336">
        <f t="shared" ca="1" si="350"/>
        <v>0.71341668712710571</v>
      </c>
      <c r="AD267" s="336">
        <f t="shared" ca="1" si="350"/>
        <v>6.1176263097376962E-2</v>
      </c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</row>
    <row r="268" spans="1:45" x14ac:dyDescent="0.3">
      <c r="B268" s="54" t="s">
        <v>172</v>
      </c>
      <c r="C268" s="53">
        <f>C261</f>
        <v>0</v>
      </c>
      <c r="D268" s="56" t="e">
        <f t="shared" ref="D268:D269" ca="1" si="447">AJ268</f>
        <v>#N/A</v>
      </c>
      <c r="E268" s="52" t="e">
        <f t="shared" ref="E268:W268" si="448">E261</f>
        <v>#N/A</v>
      </c>
      <c r="F268" s="52" t="e">
        <f t="shared" si="448"/>
        <v>#N/A</v>
      </c>
      <c r="G268" s="52" t="e">
        <f t="shared" si="448"/>
        <v>#N/A</v>
      </c>
      <c r="H268" s="52" t="e">
        <f t="shared" si="448"/>
        <v>#N/A</v>
      </c>
      <c r="I268" s="52" t="e">
        <f t="shared" si="448"/>
        <v>#N/A</v>
      </c>
      <c r="J268" s="52" t="e">
        <f t="shared" si="448"/>
        <v>#N/A</v>
      </c>
      <c r="K268" s="52" t="e">
        <f t="shared" si="448"/>
        <v>#N/A</v>
      </c>
      <c r="L268" s="52" t="e">
        <f t="shared" si="448"/>
        <v>#N/A</v>
      </c>
      <c r="M268" s="52" t="e">
        <f t="shared" si="448"/>
        <v>#N/A</v>
      </c>
      <c r="N268" s="52" t="e">
        <f t="shared" si="448"/>
        <v>#N/A</v>
      </c>
      <c r="O268" s="52" t="e">
        <f t="shared" si="448"/>
        <v>#N/A</v>
      </c>
      <c r="P268" s="52" t="e">
        <f t="shared" si="448"/>
        <v>#N/A</v>
      </c>
      <c r="Q268" s="52" t="e">
        <f t="shared" si="448"/>
        <v>#N/A</v>
      </c>
      <c r="R268" s="52" t="e">
        <f t="shared" si="448"/>
        <v>#N/A</v>
      </c>
      <c r="S268" s="52" t="e">
        <f t="shared" si="448"/>
        <v>#N/A</v>
      </c>
      <c r="T268" s="52" t="e">
        <f t="shared" si="448"/>
        <v>#N/A</v>
      </c>
      <c r="U268" s="52" t="e">
        <f t="shared" si="448"/>
        <v>#N/A</v>
      </c>
      <c r="V268" s="52" t="e">
        <f t="shared" si="448"/>
        <v>#N/A</v>
      </c>
      <c r="W268" s="52" t="e">
        <f t="shared" si="448"/>
        <v>#N/A</v>
      </c>
      <c r="X268" s="55" t="e">
        <f t="shared" ref="X268:X269" si="449">(H268-(O268*P268)/100-3*(J268*K268)/100)/2</f>
        <v>#N/A</v>
      </c>
      <c r="Y268" s="55" t="e">
        <f t="shared" ref="Y268:Y269" si="450">SUM(X268,(J268*K268/100))/(F268/100)</f>
        <v>#N/A</v>
      </c>
      <c r="Z268" s="55" t="e">
        <f t="shared" ref="Z268" si="451">U268*0.5+U269*0.5</f>
        <v>#N/A</v>
      </c>
      <c r="AA268" s="55" t="e">
        <f t="shared" ref="AA268:AA269" si="452">J268/Y268</f>
        <v>#N/A</v>
      </c>
      <c r="AB268" s="336" t="e">
        <f t="shared" ref="AB268:AB269" si="453">X268/(Y268-J268)</f>
        <v>#N/A</v>
      </c>
      <c r="AC268" s="223" t="e">
        <f ca="1">INDEX(FGA_COEFFS,1,1)+Z268*INDEX(FGA_COEFFS,1,2)+Y268*INDEX(FGA_COEFFS,1,3)+R268*INDEX(FGA_COEFFS,1,4)+Q269*INDEX(FGA_COEFFS,1,5)+S268*INDEX(FGA_COEFFS,1,6)+T269*INDEX(FGA_COEFFS,1,7)+M269*INDEX(FGA_COEFFS,1,8)+Y272*Y273</f>
        <v>#N/A</v>
      </c>
      <c r="AD268" s="223" t="e">
        <f ca="1">INDEX(THREEPTA_COEFFS,1,1)+AC268*INDEX(THREEPTA_COEFFS,1,2)+J268*INDEX(THREEPTA_COEFFS,1,3)+AA268*INDEX(THREEPTA_COEFFS,1,4)+K268*INDEX(THREEPTA_COEFFS,1,5)+L269*INDEX(THREEPTA_COEFFS,1,6)+Z272*Z273</f>
        <v>#N/A</v>
      </c>
      <c r="AE268" s="223" t="e">
        <f ca="1">INDEX(THREEPTPCT_COEFFS,1,1)+K268*INDEX(THREEPTPCT_COEFFS,1,2)+L269*INDEX(THREEPTPCT_COEFFS,1,3)+AA272*AA273</f>
        <v>#N/A</v>
      </c>
      <c r="AF268" s="55" t="e">
        <f t="shared" ref="AF268:AF269" ca="1" si="454">AC268-AD268</f>
        <v>#N/A</v>
      </c>
      <c r="AG268" s="223" t="e">
        <f ca="1">INDEX(TWOPTPCT_COEFFS,1,1)+AB268*INDEX(TWOPTPCT_COEFFS,1,2)+I269*INDEX(TWOPTPCT_COEFFS,1,3)+G269*INDEX(TWOPTPCT_COEFFS,1,4)+L269*INDEX(TWOPTPCT_COEFFS,1,5)+AB272*AB273</f>
        <v>#N/A</v>
      </c>
      <c r="AH268" s="223" t="e">
        <f ca="1">INDEX(FTA_COEFFS,1,1)+O268*INDEX(FTA_COEFFS,1,2)+N269*INDEX(FTA_COEFFS,1,3)+(Q268+R268)*INDEX(FTA_COEFFS,1,4)+(Q269+R269)*INDEX(FTA_COEFFS,1,5)+M269*INDEX(FTA_COEFFS,1,6)+AC272*AC273</f>
        <v>#N/A</v>
      </c>
      <c r="AI268" s="223" t="e">
        <f ca="1">INDEX(FTPCT_COEFFS,1,1)+P268*INDEX(FTPCT_COEFFS,1,2)+F268*INDEX(FTPCT_COEFFS,1,3)+G269*INDEX(FTPCT_COEFFS,1,4)+AD272*AD273</f>
        <v>#N/A</v>
      </c>
      <c r="AJ268" s="338" t="e">
        <f t="shared" ref="AJ268:AJ269" ca="1" si="455">AD268*AE268/100+AF268*AG268+AH268*AI268/100</f>
        <v>#N/A</v>
      </c>
      <c r="AK268" s="55"/>
      <c r="AL268" s="55"/>
      <c r="AM268" s="55"/>
      <c r="AN268" s="55"/>
      <c r="AO268" s="55"/>
      <c r="AP268" s="55"/>
      <c r="AQ268" s="55"/>
      <c r="AR268" s="55"/>
    </row>
    <row r="269" spans="1:45" x14ac:dyDescent="0.3">
      <c r="B269" s="54" t="s">
        <v>175</v>
      </c>
      <c r="C269" s="54">
        <f>C262</f>
        <v>0</v>
      </c>
      <c r="D269" s="56" t="e">
        <f t="shared" ca="1" si="447"/>
        <v>#N/A</v>
      </c>
      <c r="E269" s="52" t="e">
        <f t="shared" ref="E269:W269" si="456">E262</f>
        <v>#N/A</v>
      </c>
      <c r="F269" s="52" t="e">
        <f t="shared" si="456"/>
        <v>#N/A</v>
      </c>
      <c r="G269" s="52" t="e">
        <f t="shared" si="456"/>
        <v>#N/A</v>
      </c>
      <c r="H269" s="52" t="e">
        <f t="shared" si="456"/>
        <v>#N/A</v>
      </c>
      <c r="I269" s="52" t="e">
        <f t="shared" si="456"/>
        <v>#N/A</v>
      </c>
      <c r="J269" s="52" t="e">
        <f t="shared" si="456"/>
        <v>#N/A</v>
      </c>
      <c r="K269" s="52" t="e">
        <f t="shared" si="456"/>
        <v>#N/A</v>
      </c>
      <c r="L269" s="52" t="e">
        <f t="shared" si="456"/>
        <v>#N/A</v>
      </c>
      <c r="M269" s="52" t="e">
        <f t="shared" si="456"/>
        <v>#N/A</v>
      </c>
      <c r="N269" s="52" t="e">
        <f t="shared" si="456"/>
        <v>#N/A</v>
      </c>
      <c r="O269" s="52" t="e">
        <f t="shared" si="456"/>
        <v>#N/A</v>
      </c>
      <c r="P269" s="52" t="e">
        <f t="shared" si="456"/>
        <v>#N/A</v>
      </c>
      <c r="Q269" s="52" t="e">
        <f t="shared" si="456"/>
        <v>#N/A</v>
      </c>
      <c r="R269" s="52" t="e">
        <f t="shared" si="456"/>
        <v>#N/A</v>
      </c>
      <c r="S269" s="52" t="e">
        <f t="shared" si="456"/>
        <v>#N/A</v>
      </c>
      <c r="T269" s="52" t="e">
        <f t="shared" si="456"/>
        <v>#N/A</v>
      </c>
      <c r="U269" s="52" t="e">
        <f t="shared" si="456"/>
        <v>#N/A</v>
      </c>
      <c r="V269" s="52" t="e">
        <f t="shared" si="456"/>
        <v>#N/A</v>
      </c>
      <c r="W269" s="52" t="e">
        <f t="shared" si="456"/>
        <v>#N/A</v>
      </c>
      <c r="X269" s="55" t="e">
        <f t="shared" si="449"/>
        <v>#N/A</v>
      </c>
      <c r="Y269" s="55" t="e">
        <f t="shared" si="450"/>
        <v>#N/A</v>
      </c>
      <c r="Z269" s="55" t="e">
        <f t="shared" ref="Z269" si="457">Z268</f>
        <v>#N/A</v>
      </c>
      <c r="AA269" s="55" t="e">
        <f t="shared" si="452"/>
        <v>#N/A</v>
      </c>
      <c r="AB269" s="336" t="e">
        <f t="shared" si="453"/>
        <v>#N/A</v>
      </c>
      <c r="AC269" s="223" t="e">
        <f ca="1">INDEX(FGA_COEFFS,1,1)+Z269*INDEX(FGA_COEFFS,1,2)+Y269*INDEX(FGA_COEFFS,1,3)+R269*INDEX(FGA_COEFFS,1,4)+Q268*INDEX(FGA_COEFFS,1,5)+S269*INDEX(FGA_COEFFS,1,6)+T268*INDEX(FGA_COEFFS,1,7)+M268*INDEX(FGA_COEFFS,1,8)+Y272*Y274</f>
        <v>#N/A</v>
      </c>
      <c r="AD269" s="223" t="e">
        <f ca="1">INDEX(THREEPTA_COEFFS,1,1)+AC269*INDEX(THREEPTA_COEFFS,1,2)+J269*INDEX(THREEPTA_COEFFS,1,3)+AA269*INDEX(THREEPTA_COEFFS,1,4)+K269*INDEX(THREEPTA_COEFFS,1,5)+L268*INDEX(THREEPTA_COEFFS,1,6)+Z272*Z274</f>
        <v>#N/A</v>
      </c>
      <c r="AE269" s="223" t="e">
        <f ca="1">INDEX(THREEPTPCT_COEFFS,1,1)+K269*INDEX(THREEPTPCT_COEFFS,1,2)+L268*INDEX(THREEPTPCT_COEFFS,1,3)+AA272*AA274</f>
        <v>#N/A</v>
      </c>
      <c r="AF269" s="55" t="e">
        <f t="shared" ca="1" si="454"/>
        <v>#N/A</v>
      </c>
      <c r="AG269" s="223" t="e">
        <f ca="1">INDEX(TWOPTPCT_COEFFS,1,1)+AB269*INDEX(TWOPTPCT_COEFFS,1,2)+I268*INDEX(TWOPTPCT_COEFFS,1,3)+G268*INDEX(TWOPTPCT_COEFFS,1,4)+L268*INDEX(TWOPTPCT_COEFFS,1,5)+AB272*AB274</f>
        <v>#N/A</v>
      </c>
      <c r="AH269" s="223" t="e">
        <f ca="1">INDEX(FTA_COEFFS,1,1)+O269*INDEX(FTA_COEFFS,1,2)+N268*INDEX(FTA_COEFFS,1,3)+(Q269+R269)*INDEX(FTA_COEFFS,1,4)+(Q268+R268)*INDEX(FTA_COEFFS,1,5)+M268*INDEX(FTA_COEFFS,1,6)+AC272*AC274</f>
        <v>#N/A</v>
      </c>
      <c r="AI269" s="223" t="e">
        <f ca="1">INDEX(FTPCT_COEFFS,1,1)+P269*INDEX(FTPCT_COEFFS,1,2)+F269*INDEX(FTPCT_COEFFS,1,3)+G268*INDEX(FTPCT_COEFFS,1,4)+AD272*AD274</f>
        <v>#N/A</v>
      </c>
      <c r="AJ269" s="338" t="e">
        <f t="shared" ca="1" si="455"/>
        <v>#N/A</v>
      </c>
      <c r="AK269" s="55"/>
      <c r="AL269" s="55"/>
      <c r="AM269" s="55"/>
      <c r="AN269" s="55"/>
      <c r="AO269" s="55"/>
      <c r="AP269" s="55"/>
      <c r="AQ269" s="55"/>
      <c r="AR269" s="55"/>
    </row>
    <row r="270" spans="1:45" x14ac:dyDescent="0.3">
      <c r="A270" s="54" t="e">
        <f ca="1">IF(D268&gt;(D269+(AVERAGE(V268,W268)-AVERAGE(V269,W269))/2)+2.5,C268,IF(D269&gt;(D268+(AVERAGE(V269,W269)-AVERAGE(V268,W268))/2)+2.5,C269,"Close"))</f>
        <v>#N/A</v>
      </c>
      <c r="B270" s="64" t="e">
        <f ca="1">IF(D269&gt;D268,C269,C268)</f>
        <v>#N/A</v>
      </c>
      <c r="D270" s="56"/>
      <c r="X270" s="55"/>
      <c r="Y270" s="55"/>
      <c r="Z270" s="55"/>
      <c r="AA270" s="55"/>
      <c r="AB270" s="55"/>
      <c r="AC270" s="337"/>
      <c r="AD270" s="337"/>
      <c r="AE270" s="337"/>
      <c r="AF270" s="337"/>
      <c r="AG270" s="337"/>
      <c r="AH270" s="337"/>
      <c r="AI270" s="337"/>
      <c r="AJ270" s="337"/>
      <c r="AK270" s="337"/>
      <c r="AL270" s="337"/>
      <c r="AM270" s="55"/>
      <c r="AN270" s="55"/>
      <c r="AO270" s="55"/>
      <c r="AP270" s="55"/>
      <c r="AQ270" s="55"/>
      <c r="AR270" s="55"/>
      <c r="AS270" s="55"/>
    </row>
    <row r="271" spans="1:45" x14ac:dyDescent="0.3">
      <c r="X271" s="54" t="s">
        <v>1305</v>
      </c>
      <c r="Y271" s="54" t="s">
        <v>128</v>
      </c>
      <c r="Z271" s="54" t="s">
        <v>157</v>
      </c>
      <c r="AA271" s="54" t="s">
        <v>151</v>
      </c>
      <c r="AB271" s="54" t="s">
        <v>1327</v>
      </c>
      <c r="AC271" s="54" t="s">
        <v>129</v>
      </c>
      <c r="AD271" s="54" t="s">
        <v>116</v>
      </c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</row>
    <row r="272" spans="1:45" x14ac:dyDescent="0.3">
      <c r="X272" s="54"/>
      <c r="Y272" s="54">
        <f t="shared" ref="Y272:AD272" si="458">Y265</f>
        <v>6.4436999999999998</v>
      </c>
      <c r="Z272" s="54">
        <f t="shared" si="458"/>
        <v>4.9371</v>
      </c>
      <c r="AA272" s="54">
        <f t="shared" si="458"/>
        <v>11.350300000000001</v>
      </c>
      <c r="AB272" s="54">
        <f t="shared" si="458"/>
        <v>7.1900000000000006E-2</v>
      </c>
      <c r="AC272" s="54">
        <f t="shared" si="458"/>
        <v>6.2766000000000002</v>
      </c>
      <c r="AD272" s="54">
        <f t="shared" si="458"/>
        <v>11.042999999999999</v>
      </c>
      <c r="AE272" s="54"/>
      <c r="AF272" s="336"/>
      <c r="AG272" s="336"/>
      <c r="AH272" s="336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</row>
    <row r="273" spans="1:45" x14ac:dyDescent="0.3">
      <c r="D273" s="56"/>
      <c r="X273" s="336"/>
      <c r="Y273" s="336">
        <f t="shared" ca="1" si="350"/>
        <v>4.7446372954162264E-2</v>
      </c>
      <c r="Z273" s="336">
        <f t="shared" ca="1" si="350"/>
        <v>-0.22968443842301883</v>
      </c>
      <c r="AA273" s="336">
        <f t="shared" ca="1" si="350"/>
        <v>-1.4913827832492725</v>
      </c>
      <c r="AB273" s="336">
        <f t="shared" ca="1" si="350"/>
        <v>0.63482168617635271</v>
      </c>
      <c r="AC273" s="336">
        <f t="shared" ca="1" si="350"/>
        <v>-0.86674046589937381</v>
      </c>
      <c r="AD273" s="336">
        <f t="shared" ca="1" si="350"/>
        <v>1.0831686908937168</v>
      </c>
      <c r="AE273" s="336"/>
      <c r="AF273" s="336"/>
      <c r="AG273" s="336"/>
      <c r="AH273" s="336"/>
      <c r="AI273" s="54"/>
      <c r="AJ273" s="54"/>
      <c r="AK273" s="54"/>
      <c r="AL273" s="336"/>
      <c r="AM273" s="336"/>
      <c r="AN273" s="336"/>
      <c r="AO273" s="336"/>
      <c r="AP273" s="54"/>
      <c r="AQ273" s="336"/>
      <c r="AR273" s="336"/>
      <c r="AS273" s="336"/>
    </row>
    <row r="274" spans="1:45" x14ac:dyDescent="0.3">
      <c r="C274" s="54"/>
      <c r="D274" s="56"/>
      <c r="Y274" s="336">
        <f t="shared" ca="1" si="350"/>
        <v>-7.0749995808553401E-2</v>
      </c>
      <c r="Z274" s="336">
        <f t="shared" ca="1" si="350"/>
        <v>-0.54898423690349096</v>
      </c>
      <c r="AA274" s="336">
        <f t="shared" ca="1" si="350"/>
        <v>-0.5539390543016991</v>
      </c>
      <c r="AB274" s="336">
        <f t="shared" ca="1" si="350"/>
        <v>-0.25414817115076971</v>
      </c>
      <c r="AC274" s="336">
        <f t="shared" ca="1" si="350"/>
        <v>0.787712117634074</v>
      </c>
      <c r="AD274" s="336">
        <f t="shared" ca="1" si="350"/>
        <v>-0.9567225699536176</v>
      </c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</row>
    <row r="275" spans="1:45" x14ac:dyDescent="0.3">
      <c r="B275" s="54" t="s">
        <v>172</v>
      </c>
      <c r="C275" s="53">
        <f>C268</f>
        <v>0</v>
      </c>
      <c r="D275" s="56" t="e">
        <f t="shared" ref="D275:D276" ca="1" si="459">AJ275</f>
        <v>#N/A</v>
      </c>
      <c r="E275" s="52" t="e">
        <f t="shared" ref="E275:W275" si="460">E268</f>
        <v>#N/A</v>
      </c>
      <c r="F275" s="52" t="e">
        <f t="shared" si="460"/>
        <v>#N/A</v>
      </c>
      <c r="G275" s="52" t="e">
        <f t="shared" si="460"/>
        <v>#N/A</v>
      </c>
      <c r="H275" s="52" t="e">
        <f t="shared" si="460"/>
        <v>#N/A</v>
      </c>
      <c r="I275" s="52" t="e">
        <f t="shared" si="460"/>
        <v>#N/A</v>
      </c>
      <c r="J275" s="52" t="e">
        <f t="shared" si="460"/>
        <v>#N/A</v>
      </c>
      <c r="K275" s="52" t="e">
        <f t="shared" si="460"/>
        <v>#N/A</v>
      </c>
      <c r="L275" s="52" t="e">
        <f t="shared" si="460"/>
        <v>#N/A</v>
      </c>
      <c r="M275" s="52" t="e">
        <f t="shared" si="460"/>
        <v>#N/A</v>
      </c>
      <c r="N275" s="52" t="e">
        <f t="shared" si="460"/>
        <v>#N/A</v>
      </c>
      <c r="O275" s="52" t="e">
        <f t="shared" si="460"/>
        <v>#N/A</v>
      </c>
      <c r="P275" s="52" t="e">
        <f t="shared" si="460"/>
        <v>#N/A</v>
      </c>
      <c r="Q275" s="52" t="e">
        <f t="shared" si="460"/>
        <v>#N/A</v>
      </c>
      <c r="R275" s="52" t="e">
        <f t="shared" si="460"/>
        <v>#N/A</v>
      </c>
      <c r="S275" s="52" t="e">
        <f t="shared" si="460"/>
        <v>#N/A</v>
      </c>
      <c r="T275" s="52" t="e">
        <f t="shared" si="460"/>
        <v>#N/A</v>
      </c>
      <c r="U275" s="52" t="e">
        <f t="shared" si="460"/>
        <v>#N/A</v>
      </c>
      <c r="V275" s="52" t="e">
        <f t="shared" si="460"/>
        <v>#N/A</v>
      </c>
      <c r="W275" s="52" t="e">
        <f t="shared" si="460"/>
        <v>#N/A</v>
      </c>
      <c r="X275" s="55" t="e">
        <f t="shared" ref="X275:X276" si="461">(H275-(O275*P275)/100-3*(J275*K275)/100)/2</f>
        <v>#N/A</v>
      </c>
      <c r="Y275" s="55" t="e">
        <f t="shared" ref="Y275:Y276" si="462">SUM(X275,(J275*K275/100))/(F275/100)</f>
        <v>#N/A</v>
      </c>
      <c r="Z275" s="55" t="e">
        <f t="shared" ref="Z275" si="463">U275*0.5+U276*0.5</f>
        <v>#N/A</v>
      </c>
      <c r="AA275" s="55" t="e">
        <f t="shared" ref="AA275:AA276" si="464">J275/Y275</f>
        <v>#N/A</v>
      </c>
      <c r="AB275" s="336" t="e">
        <f t="shared" ref="AB275:AB276" si="465">X275/(Y275-J275)</f>
        <v>#N/A</v>
      </c>
      <c r="AC275" s="223" t="e">
        <f ca="1">INDEX(FGA_COEFFS,1,1)+Z275*INDEX(FGA_COEFFS,1,2)+Y275*INDEX(FGA_COEFFS,1,3)+R275*INDEX(FGA_COEFFS,1,4)+Q276*INDEX(FGA_COEFFS,1,5)+S275*INDEX(FGA_COEFFS,1,6)+T276*INDEX(FGA_COEFFS,1,7)+M276*INDEX(FGA_COEFFS,1,8)+Y279*Y280</f>
        <v>#N/A</v>
      </c>
      <c r="AD275" s="223" t="e">
        <f ca="1">INDEX(THREEPTA_COEFFS,1,1)+AC275*INDEX(THREEPTA_COEFFS,1,2)+J275*INDEX(THREEPTA_COEFFS,1,3)+AA275*INDEX(THREEPTA_COEFFS,1,4)+K275*INDEX(THREEPTA_COEFFS,1,5)+L276*INDEX(THREEPTA_COEFFS,1,6)+Z279*Z280</f>
        <v>#N/A</v>
      </c>
      <c r="AE275" s="223" t="e">
        <f ca="1">INDEX(THREEPTPCT_COEFFS,1,1)+K275*INDEX(THREEPTPCT_COEFFS,1,2)+L276*INDEX(THREEPTPCT_COEFFS,1,3)+AA279*AA280</f>
        <v>#N/A</v>
      </c>
      <c r="AF275" s="55" t="e">
        <f t="shared" ref="AF275:AF276" ca="1" si="466">AC275-AD275</f>
        <v>#N/A</v>
      </c>
      <c r="AG275" s="223" t="e">
        <f ca="1">INDEX(TWOPTPCT_COEFFS,1,1)+AB275*INDEX(TWOPTPCT_COEFFS,1,2)+I276*INDEX(TWOPTPCT_COEFFS,1,3)+G276*INDEX(TWOPTPCT_COEFFS,1,4)+L276*INDEX(TWOPTPCT_COEFFS,1,5)+AB279*AB280</f>
        <v>#N/A</v>
      </c>
      <c r="AH275" s="223" t="e">
        <f ca="1">INDEX(FTA_COEFFS,1,1)+O275*INDEX(FTA_COEFFS,1,2)+N276*INDEX(FTA_COEFFS,1,3)+(Q275+R275)*INDEX(FTA_COEFFS,1,4)+(Q276+R276)*INDEX(FTA_COEFFS,1,5)+M276*INDEX(FTA_COEFFS,1,6)+AC279*AC280</f>
        <v>#N/A</v>
      </c>
      <c r="AI275" s="223" t="e">
        <f ca="1">INDEX(FTPCT_COEFFS,1,1)+P275*INDEX(FTPCT_COEFFS,1,2)+F275*INDEX(FTPCT_COEFFS,1,3)+G276*INDEX(FTPCT_COEFFS,1,4)+AD279*AD280</f>
        <v>#N/A</v>
      </c>
      <c r="AJ275" s="338" t="e">
        <f t="shared" ref="AJ275:AJ276" ca="1" si="467">AD275*AE275/100+AF275*AG275+AH275*AI275/100</f>
        <v>#N/A</v>
      </c>
      <c r="AK275" s="55"/>
      <c r="AL275" s="55"/>
      <c r="AM275" s="55"/>
      <c r="AN275" s="55"/>
      <c r="AO275" s="55"/>
      <c r="AP275" s="55"/>
      <c r="AQ275" s="55"/>
      <c r="AR275" s="55"/>
    </row>
    <row r="276" spans="1:45" x14ac:dyDescent="0.3">
      <c r="B276" s="54" t="s">
        <v>175</v>
      </c>
      <c r="C276" s="54">
        <f>C269</f>
        <v>0</v>
      </c>
      <c r="D276" s="56" t="e">
        <f t="shared" ca="1" si="459"/>
        <v>#N/A</v>
      </c>
      <c r="E276" s="52" t="e">
        <f t="shared" ref="E276:W276" si="468">E269</f>
        <v>#N/A</v>
      </c>
      <c r="F276" s="52" t="e">
        <f t="shared" si="468"/>
        <v>#N/A</v>
      </c>
      <c r="G276" s="52" t="e">
        <f t="shared" si="468"/>
        <v>#N/A</v>
      </c>
      <c r="H276" s="52" t="e">
        <f t="shared" si="468"/>
        <v>#N/A</v>
      </c>
      <c r="I276" s="52" t="e">
        <f t="shared" si="468"/>
        <v>#N/A</v>
      </c>
      <c r="J276" s="52" t="e">
        <f t="shared" si="468"/>
        <v>#N/A</v>
      </c>
      <c r="K276" s="52" t="e">
        <f t="shared" si="468"/>
        <v>#N/A</v>
      </c>
      <c r="L276" s="52" t="e">
        <f t="shared" si="468"/>
        <v>#N/A</v>
      </c>
      <c r="M276" s="52" t="e">
        <f t="shared" si="468"/>
        <v>#N/A</v>
      </c>
      <c r="N276" s="52" t="e">
        <f t="shared" si="468"/>
        <v>#N/A</v>
      </c>
      <c r="O276" s="52" t="e">
        <f t="shared" si="468"/>
        <v>#N/A</v>
      </c>
      <c r="P276" s="52" t="e">
        <f t="shared" si="468"/>
        <v>#N/A</v>
      </c>
      <c r="Q276" s="52" t="e">
        <f t="shared" si="468"/>
        <v>#N/A</v>
      </c>
      <c r="R276" s="52" t="e">
        <f t="shared" si="468"/>
        <v>#N/A</v>
      </c>
      <c r="S276" s="52" t="e">
        <f t="shared" si="468"/>
        <v>#N/A</v>
      </c>
      <c r="T276" s="52" t="e">
        <f t="shared" si="468"/>
        <v>#N/A</v>
      </c>
      <c r="U276" s="52" t="e">
        <f t="shared" si="468"/>
        <v>#N/A</v>
      </c>
      <c r="V276" s="52" t="e">
        <f t="shared" si="468"/>
        <v>#N/A</v>
      </c>
      <c r="W276" s="52" t="e">
        <f t="shared" si="468"/>
        <v>#N/A</v>
      </c>
      <c r="X276" s="55" t="e">
        <f t="shared" si="461"/>
        <v>#N/A</v>
      </c>
      <c r="Y276" s="55" t="e">
        <f t="shared" si="462"/>
        <v>#N/A</v>
      </c>
      <c r="Z276" s="55" t="e">
        <f t="shared" ref="Z276" si="469">Z275</f>
        <v>#N/A</v>
      </c>
      <c r="AA276" s="55" t="e">
        <f t="shared" si="464"/>
        <v>#N/A</v>
      </c>
      <c r="AB276" s="336" t="e">
        <f t="shared" si="465"/>
        <v>#N/A</v>
      </c>
      <c r="AC276" s="223" t="e">
        <f ca="1">INDEX(FGA_COEFFS,1,1)+Z276*INDEX(FGA_COEFFS,1,2)+Y276*INDEX(FGA_COEFFS,1,3)+R276*INDEX(FGA_COEFFS,1,4)+Q275*INDEX(FGA_COEFFS,1,5)+S276*INDEX(FGA_COEFFS,1,6)+T275*INDEX(FGA_COEFFS,1,7)+M275*INDEX(FGA_COEFFS,1,8)+Y279*Y281</f>
        <v>#N/A</v>
      </c>
      <c r="AD276" s="223" t="e">
        <f ca="1">INDEX(THREEPTA_COEFFS,1,1)+AC276*INDEX(THREEPTA_COEFFS,1,2)+J276*INDEX(THREEPTA_COEFFS,1,3)+AA276*INDEX(THREEPTA_COEFFS,1,4)+K276*INDEX(THREEPTA_COEFFS,1,5)+L275*INDEX(THREEPTA_COEFFS,1,6)+Z279*Z281</f>
        <v>#N/A</v>
      </c>
      <c r="AE276" s="223" t="e">
        <f ca="1">INDEX(THREEPTPCT_COEFFS,1,1)+K276*INDEX(THREEPTPCT_COEFFS,1,2)+L275*INDEX(THREEPTPCT_COEFFS,1,3)+AA279*AA281</f>
        <v>#N/A</v>
      </c>
      <c r="AF276" s="55" t="e">
        <f t="shared" ca="1" si="466"/>
        <v>#N/A</v>
      </c>
      <c r="AG276" s="223" t="e">
        <f ca="1">INDEX(TWOPTPCT_COEFFS,1,1)+AB276*INDEX(TWOPTPCT_COEFFS,1,2)+I275*INDEX(TWOPTPCT_COEFFS,1,3)+G275*INDEX(TWOPTPCT_COEFFS,1,4)+L275*INDEX(TWOPTPCT_COEFFS,1,5)+AB279*AB281</f>
        <v>#N/A</v>
      </c>
      <c r="AH276" s="223" t="e">
        <f ca="1">INDEX(FTA_COEFFS,1,1)+O276*INDEX(FTA_COEFFS,1,2)+N275*INDEX(FTA_COEFFS,1,3)+(Q276+R276)*INDEX(FTA_COEFFS,1,4)+(Q275+R275)*INDEX(FTA_COEFFS,1,5)+M275*INDEX(FTA_COEFFS,1,6)+AC279*AC281</f>
        <v>#N/A</v>
      </c>
      <c r="AI276" s="223" t="e">
        <f ca="1">INDEX(FTPCT_COEFFS,1,1)+P276*INDEX(FTPCT_COEFFS,1,2)+F276*INDEX(FTPCT_COEFFS,1,3)+G275*INDEX(FTPCT_COEFFS,1,4)+AD279*AD281</f>
        <v>#N/A</v>
      </c>
      <c r="AJ276" s="338" t="e">
        <f t="shared" ca="1" si="467"/>
        <v>#N/A</v>
      </c>
      <c r="AK276" s="55"/>
      <c r="AL276" s="55"/>
      <c r="AM276" s="55"/>
      <c r="AN276" s="55"/>
      <c r="AO276" s="55"/>
      <c r="AP276" s="55"/>
      <c r="AQ276" s="55"/>
      <c r="AR276" s="55"/>
    </row>
    <row r="277" spans="1:45" x14ac:dyDescent="0.3">
      <c r="A277" s="54" t="e">
        <f ca="1">IF(D275&gt;(D276+(AVERAGE(V275,W275)-AVERAGE(V276,W276))/2)+2.5,C275,IF(D276&gt;(D275+(AVERAGE(V276,W276)-AVERAGE(V275,W275))/2)+2.5,C276,"Close"))</f>
        <v>#N/A</v>
      </c>
      <c r="B277" s="64" t="e">
        <f ca="1">IF(D276&gt;D275,C276,C275)</f>
        <v>#N/A</v>
      </c>
      <c r="D277" s="56"/>
      <c r="X277" s="55"/>
      <c r="Y277" s="55"/>
      <c r="Z277" s="55"/>
      <c r="AA277" s="55"/>
      <c r="AB277" s="55"/>
      <c r="AC277" s="337"/>
      <c r="AD277" s="337"/>
      <c r="AE277" s="337"/>
      <c r="AF277" s="337"/>
      <c r="AG277" s="337"/>
      <c r="AH277" s="337"/>
      <c r="AI277" s="337"/>
      <c r="AJ277" s="337"/>
      <c r="AK277" s="337"/>
      <c r="AL277" s="337"/>
      <c r="AM277" s="55"/>
      <c r="AN277" s="55"/>
      <c r="AO277" s="55"/>
      <c r="AP277" s="55"/>
      <c r="AQ277" s="55"/>
      <c r="AR277" s="55"/>
      <c r="AS277" s="55"/>
    </row>
    <row r="278" spans="1:45" x14ac:dyDescent="0.3">
      <c r="X278" s="54" t="s">
        <v>1305</v>
      </c>
      <c r="Y278" s="54" t="s">
        <v>128</v>
      </c>
      <c r="Z278" s="54" t="s">
        <v>157</v>
      </c>
      <c r="AA278" s="54" t="s">
        <v>151</v>
      </c>
      <c r="AB278" s="54" t="s">
        <v>1327</v>
      </c>
      <c r="AC278" s="54" t="s">
        <v>129</v>
      </c>
      <c r="AD278" s="54" t="s">
        <v>116</v>
      </c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</row>
    <row r="279" spans="1:45" x14ac:dyDescent="0.3">
      <c r="X279" s="54"/>
      <c r="Y279" s="54">
        <f t="shared" ref="Y279:AD279" si="470">Y272</f>
        <v>6.4436999999999998</v>
      </c>
      <c r="Z279" s="54">
        <f t="shared" si="470"/>
        <v>4.9371</v>
      </c>
      <c r="AA279" s="54">
        <f t="shared" si="470"/>
        <v>11.350300000000001</v>
      </c>
      <c r="AB279" s="54">
        <f t="shared" si="470"/>
        <v>7.1900000000000006E-2</v>
      </c>
      <c r="AC279" s="54">
        <f t="shared" si="470"/>
        <v>6.2766000000000002</v>
      </c>
      <c r="AD279" s="54">
        <f t="shared" si="470"/>
        <v>11.042999999999999</v>
      </c>
      <c r="AE279" s="54"/>
      <c r="AF279" s="336"/>
      <c r="AG279" s="336"/>
      <c r="AH279" s="336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</row>
    <row r="280" spans="1:45" x14ac:dyDescent="0.3">
      <c r="D280" s="56"/>
      <c r="X280" s="336"/>
      <c r="Y280" s="336">
        <f t="shared" ref="Y280:AD343" ca="1" si="471">1.5*RAND()^2*IF(RAND()&gt;0.5,1,-1)</f>
        <v>-2.4316845147766091E-2</v>
      </c>
      <c r="Z280" s="336">
        <f t="shared" ca="1" si="471"/>
        <v>0.26537078577185563</v>
      </c>
      <c r="AA280" s="336">
        <f t="shared" ca="1" si="471"/>
        <v>0.5789746000177326</v>
      </c>
      <c r="AB280" s="336">
        <f t="shared" ca="1" si="471"/>
        <v>-4.5344900415700003E-2</v>
      </c>
      <c r="AC280" s="336">
        <f t="shared" ca="1" si="471"/>
        <v>1.255289402161663</v>
      </c>
      <c r="AD280" s="336">
        <f t="shared" ca="1" si="471"/>
        <v>1.2171287070015568</v>
      </c>
      <c r="AE280" s="336"/>
      <c r="AF280" s="336"/>
      <c r="AG280" s="336"/>
      <c r="AH280" s="336"/>
      <c r="AI280" s="54"/>
      <c r="AJ280" s="54"/>
      <c r="AK280" s="54"/>
      <c r="AL280" s="336"/>
      <c r="AM280" s="336"/>
      <c r="AN280" s="336"/>
      <c r="AO280" s="336"/>
      <c r="AP280" s="54"/>
      <c r="AQ280" s="336"/>
      <c r="AR280" s="336"/>
      <c r="AS280" s="336"/>
    </row>
    <row r="281" spans="1:45" x14ac:dyDescent="0.3">
      <c r="C281" s="54"/>
      <c r="D281" s="56"/>
      <c r="Y281" s="336">
        <f t="shared" ca="1" si="471"/>
        <v>-0.26908700210789382</v>
      </c>
      <c r="Z281" s="336">
        <f t="shared" ca="1" si="471"/>
        <v>3.2662974064442199E-2</v>
      </c>
      <c r="AA281" s="336">
        <f t="shared" ca="1" si="471"/>
        <v>-0.8396396813261997</v>
      </c>
      <c r="AB281" s="336">
        <f t="shared" ca="1" si="471"/>
        <v>9.9013659599989532E-5</v>
      </c>
      <c r="AC281" s="336">
        <f t="shared" ca="1" si="471"/>
        <v>0.34846478919468871</v>
      </c>
      <c r="AD281" s="336">
        <f t="shared" ca="1" si="471"/>
        <v>0.59483719059268547</v>
      </c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</row>
    <row r="282" spans="1:45" x14ac:dyDescent="0.3">
      <c r="B282" s="54" t="s">
        <v>172</v>
      </c>
      <c r="C282" s="53">
        <f>C275</f>
        <v>0</v>
      </c>
      <c r="D282" s="56" t="e">
        <f t="shared" ref="D282:D283" ca="1" si="472">AJ282</f>
        <v>#N/A</v>
      </c>
      <c r="E282" s="52" t="e">
        <f t="shared" ref="E282:W282" si="473">E275</f>
        <v>#N/A</v>
      </c>
      <c r="F282" s="52" t="e">
        <f t="shared" si="473"/>
        <v>#N/A</v>
      </c>
      <c r="G282" s="52" t="e">
        <f t="shared" si="473"/>
        <v>#N/A</v>
      </c>
      <c r="H282" s="52" t="e">
        <f t="shared" si="473"/>
        <v>#N/A</v>
      </c>
      <c r="I282" s="52" t="e">
        <f t="shared" si="473"/>
        <v>#N/A</v>
      </c>
      <c r="J282" s="52" t="e">
        <f t="shared" si="473"/>
        <v>#N/A</v>
      </c>
      <c r="K282" s="52" t="e">
        <f t="shared" si="473"/>
        <v>#N/A</v>
      </c>
      <c r="L282" s="52" t="e">
        <f t="shared" si="473"/>
        <v>#N/A</v>
      </c>
      <c r="M282" s="52" t="e">
        <f t="shared" si="473"/>
        <v>#N/A</v>
      </c>
      <c r="N282" s="52" t="e">
        <f t="shared" si="473"/>
        <v>#N/A</v>
      </c>
      <c r="O282" s="52" t="e">
        <f t="shared" si="473"/>
        <v>#N/A</v>
      </c>
      <c r="P282" s="52" t="e">
        <f t="shared" si="473"/>
        <v>#N/A</v>
      </c>
      <c r="Q282" s="52" t="e">
        <f t="shared" si="473"/>
        <v>#N/A</v>
      </c>
      <c r="R282" s="52" t="e">
        <f t="shared" si="473"/>
        <v>#N/A</v>
      </c>
      <c r="S282" s="52" t="e">
        <f t="shared" si="473"/>
        <v>#N/A</v>
      </c>
      <c r="T282" s="52" t="e">
        <f t="shared" si="473"/>
        <v>#N/A</v>
      </c>
      <c r="U282" s="52" t="e">
        <f t="shared" si="473"/>
        <v>#N/A</v>
      </c>
      <c r="V282" s="52" t="e">
        <f t="shared" si="473"/>
        <v>#N/A</v>
      </c>
      <c r="W282" s="52" t="e">
        <f t="shared" si="473"/>
        <v>#N/A</v>
      </c>
      <c r="X282" s="55" t="e">
        <f t="shared" ref="X282:X283" si="474">(H282-(O282*P282)/100-3*(J282*K282)/100)/2</f>
        <v>#N/A</v>
      </c>
      <c r="Y282" s="55" t="e">
        <f t="shared" ref="Y282:Y283" si="475">SUM(X282,(J282*K282/100))/(F282/100)</f>
        <v>#N/A</v>
      </c>
      <c r="Z282" s="55" t="e">
        <f t="shared" ref="Z282" si="476">U282*0.5+U283*0.5</f>
        <v>#N/A</v>
      </c>
      <c r="AA282" s="55" t="e">
        <f t="shared" ref="AA282:AA283" si="477">J282/Y282</f>
        <v>#N/A</v>
      </c>
      <c r="AB282" s="336" t="e">
        <f t="shared" ref="AB282:AB283" si="478">X282/(Y282-J282)</f>
        <v>#N/A</v>
      </c>
      <c r="AC282" s="223" t="e">
        <f ca="1">INDEX(FGA_COEFFS,1,1)+Z282*INDEX(FGA_COEFFS,1,2)+Y282*INDEX(FGA_COEFFS,1,3)+R282*INDEX(FGA_COEFFS,1,4)+Q283*INDEX(FGA_COEFFS,1,5)+S282*INDEX(FGA_COEFFS,1,6)+T283*INDEX(FGA_COEFFS,1,7)+M283*INDEX(FGA_COEFFS,1,8)+Y286*Y287</f>
        <v>#N/A</v>
      </c>
      <c r="AD282" s="223" t="e">
        <f ca="1">INDEX(THREEPTA_COEFFS,1,1)+AC282*INDEX(THREEPTA_COEFFS,1,2)+J282*INDEX(THREEPTA_COEFFS,1,3)+AA282*INDEX(THREEPTA_COEFFS,1,4)+K282*INDEX(THREEPTA_COEFFS,1,5)+L283*INDEX(THREEPTA_COEFFS,1,6)+Z286*Z287</f>
        <v>#N/A</v>
      </c>
      <c r="AE282" s="223" t="e">
        <f ca="1">INDEX(THREEPTPCT_COEFFS,1,1)+K282*INDEX(THREEPTPCT_COEFFS,1,2)+L283*INDEX(THREEPTPCT_COEFFS,1,3)+AA286*AA287</f>
        <v>#N/A</v>
      </c>
      <c r="AF282" s="55" t="e">
        <f t="shared" ref="AF282:AF283" ca="1" si="479">AC282-AD282</f>
        <v>#N/A</v>
      </c>
      <c r="AG282" s="223" t="e">
        <f ca="1">INDEX(TWOPTPCT_COEFFS,1,1)+AB282*INDEX(TWOPTPCT_COEFFS,1,2)+I283*INDEX(TWOPTPCT_COEFFS,1,3)+G283*INDEX(TWOPTPCT_COEFFS,1,4)+L283*INDEX(TWOPTPCT_COEFFS,1,5)+AB286*AB287</f>
        <v>#N/A</v>
      </c>
      <c r="AH282" s="223" t="e">
        <f ca="1">INDEX(FTA_COEFFS,1,1)+O282*INDEX(FTA_COEFFS,1,2)+N283*INDEX(FTA_COEFFS,1,3)+(Q282+R282)*INDEX(FTA_COEFFS,1,4)+(Q283+R283)*INDEX(FTA_COEFFS,1,5)+M283*INDEX(FTA_COEFFS,1,6)+AC286*AC287</f>
        <v>#N/A</v>
      </c>
      <c r="AI282" s="223" t="e">
        <f ca="1">INDEX(FTPCT_COEFFS,1,1)+P282*INDEX(FTPCT_COEFFS,1,2)+F282*INDEX(FTPCT_COEFFS,1,3)+G283*INDEX(FTPCT_COEFFS,1,4)+AD286*AD287</f>
        <v>#N/A</v>
      </c>
      <c r="AJ282" s="338" t="e">
        <f t="shared" ref="AJ282:AJ283" ca="1" si="480">AD282*AE282/100+AF282*AG282+AH282*AI282/100</f>
        <v>#N/A</v>
      </c>
      <c r="AK282" s="55"/>
      <c r="AL282" s="55"/>
      <c r="AM282" s="55"/>
      <c r="AN282" s="55"/>
      <c r="AO282" s="55"/>
      <c r="AP282" s="55"/>
      <c r="AQ282" s="55"/>
      <c r="AR282" s="55"/>
    </row>
    <row r="283" spans="1:45" x14ac:dyDescent="0.3">
      <c r="B283" s="54" t="s">
        <v>175</v>
      </c>
      <c r="C283" s="54">
        <f>C276</f>
        <v>0</v>
      </c>
      <c r="D283" s="56" t="e">
        <f t="shared" ca="1" si="472"/>
        <v>#N/A</v>
      </c>
      <c r="E283" s="52" t="e">
        <f t="shared" ref="E283:W283" si="481">E276</f>
        <v>#N/A</v>
      </c>
      <c r="F283" s="52" t="e">
        <f t="shared" si="481"/>
        <v>#N/A</v>
      </c>
      <c r="G283" s="52" t="e">
        <f t="shared" si="481"/>
        <v>#N/A</v>
      </c>
      <c r="H283" s="52" t="e">
        <f t="shared" si="481"/>
        <v>#N/A</v>
      </c>
      <c r="I283" s="52" t="e">
        <f t="shared" si="481"/>
        <v>#N/A</v>
      </c>
      <c r="J283" s="52" t="e">
        <f t="shared" si="481"/>
        <v>#N/A</v>
      </c>
      <c r="K283" s="52" t="e">
        <f t="shared" si="481"/>
        <v>#N/A</v>
      </c>
      <c r="L283" s="52" t="e">
        <f t="shared" si="481"/>
        <v>#N/A</v>
      </c>
      <c r="M283" s="52" t="e">
        <f t="shared" si="481"/>
        <v>#N/A</v>
      </c>
      <c r="N283" s="52" t="e">
        <f t="shared" si="481"/>
        <v>#N/A</v>
      </c>
      <c r="O283" s="52" t="e">
        <f t="shared" si="481"/>
        <v>#N/A</v>
      </c>
      <c r="P283" s="52" t="e">
        <f t="shared" si="481"/>
        <v>#N/A</v>
      </c>
      <c r="Q283" s="52" t="e">
        <f t="shared" si="481"/>
        <v>#N/A</v>
      </c>
      <c r="R283" s="52" t="e">
        <f t="shared" si="481"/>
        <v>#N/A</v>
      </c>
      <c r="S283" s="52" t="e">
        <f t="shared" si="481"/>
        <v>#N/A</v>
      </c>
      <c r="T283" s="52" t="e">
        <f t="shared" si="481"/>
        <v>#N/A</v>
      </c>
      <c r="U283" s="52" t="e">
        <f t="shared" si="481"/>
        <v>#N/A</v>
      </c>
      <c r="V283" s="52" t="e">
        <f t="shared" si="481"/>
        <v>#N/A</v>
      </c>
      <c r="W283" s="52" t="e">
        <f t="shared" si="481"/>
        <v>#N/A</v>
      </c>
      <c r="X283" s="55" t="e">
        <f t="shared" si="474"/>
        <v>#N/A</v>
      </c>
      <c r="Y283" s="55" t="e">
        <f t="shared" si="475"/>
        <v>#N/A</v>
      </c>
      <c r="Z283" s="55" t="e">
        <f t="shared" ref="Z283" si="482">Z282</f>
        <v>#N/A</v>
      </c>
      <c r="AA283" s="55" t="e">
        <f t="shared" si="477"/>
        <v>#N/A</v>
      </c>
      <c r="AB283" s="336" t="e">
        <f t="shared" si="478"/>
        <v>#N/A</v>
      </c>
      <c r="AC283" s="223" t="e">
        <f ca="1">INDEX(FGA_COEFFS,1,1)+Z283*INDEX(FGA_COEFFS,1,2)+Y283*INDEX(FGA_COEFFS,1,3)+R283*INDEX(FGA_COEFFS,1,4)+Q282*INDEX(FGA_COEFFS,1,5)+S283*INDEX(FGA_COEFFS,1,6)+T282*INDEX(FGA_COEFFS,1,7)+M282*INDEX(FGA_COEFFS,1,8)+Y286*Y288</f>
        <v>#N/A</v>
      </c>
      <c r="AD283" s="223" t="e">
        <f ca="1">INDEX(THREEPTA_COEFFS,1,1)+AC283*INDEX(THREEPTA_COEFFS,1,2)+J283*INDEX(THREEPTA_COEFFS,1,3)+AA283*INDEX(THREEPTA_COEFFS,1,4)+K283*INDEX(THREEPTA_COEFFS,1,5)+L282*INDEX(THREEPTA_COEFFS,1,6)+Z286*Z288</f>
        <v>#N/A</v>
      </c>
      <c r="AE283" s="223" t="e">
        <f ca="1">INDEX(THREEPTPCT_COEFFS,1,1)+K283*INDEX(THREEPTPCT_COEFFS,1,2)+L282*INDEX(THREEPTPCT_COEFFS,1,3)+AA286*AA288</f>
        <v>#N/A</v>
      </c>
      <c r="AF283" s="55" t="e">
        <f t="shared" ca="1" si="479"/>
        <v>#N/A</v>
      </c>
      <c r="AG283" s="223" t="e">
        <f ca="1">INDEX(TWOPTPCT_COEFFS,1,1)+AB283*INDEX(TWOPTPCT_COEFFS,1,2)+I282*INDEX(TWOPTPCT_COEFFS,1,3)+G282*INDEX(TWOPTPCT_COEFFS,1,4)+L282*INDEX(TWOPTPCT_COEFFS,1,5)+AB286*AB288</f>
        <v>#N/A</v>
      </c>
      <c r="AH283" s="223" t="e">
        <f ca="1">INDEX(FTA_COEFFS,1,1)+O283*INDEX(FTA_COEFFS,1,2)+N282*INDEX(FTA_COEFFS,1,3)+(Q283+R283)*INDEX(FTA_COEFFS,1,4)+(Q282+R282)*INDEX(FTA_COEFFS,1,5)+M282*INDEX(FTA_COEFFS,1,6)+AC286*AC288</f>
        <v>#N/A</v>
      </c>
      <c r="AI283" s="223" t="e">
        <f ca="1">INDEX(FTPCT_COEFFS,1,1)+P283*INDEX(FTPCT_COEFFS,1,2)+F283*INDEX(FTPCT_COEFFS,1,3)+G282*INDEX(FTPCT_COEFFS,1,4)+AD286*AD288</f>
        <v>#N/A</v>
      </c>
      <c r="AJ283" s="338" t="e">
        <f t="shared" ca="1" si="480"/>
        <v>#N/A</v>
      </c>
      <c r="AK283" s="55"/>
      <c r="AL283" s="55"/>
      <c r="AM283" s="55"/>
      <c r="AN283" s="55"/>
      <c r="AO283" s="55"/>
      <c r="AP283" s="55"/>
      <c r="AQ283" s="55"/>
      <c r="AR283" s="55"/>
    </row>
    <row r="284" spans="1:45" x14ac:dyDescent="0.3">
      <c r="A284" s="54" t="e">
        <f ca="1">IF(D282&gt;(D283+(AVERAGE(V282,W282)-AVERAGE(V283,W283))/2)+2.5,C282,IF(D283&gt;(D282+(AVERAGE(V283,W283)-AVERAGE(V282,W282))/2)+2.5,C283,"Close"))</f>
        <v>#N/A</v>
      </c>
      <c r="B284" s="64" t="e">
        <f ca="1">IF(D283&gt;D282,C283,C282)</f>
        <v>#N/A</v>
      </c>
      <c r="D284" s="56"/>
      <c r="X284" s="55"/>
      <c r="Y284" s="55"/>
      <c r="Z284" s="55"/>
      <c r="AA284" s="55"/>
      <c r="AB284" s="55"/>
      <c r="AC284" s="337"/>
      <c r="AD284" s="337"/>
      <c r="AE284" s="337"/>
      <c r="AF284" s="337"/>
      <c r="AG284" s="337"/>
      <c r="AH284" s="337"/>
      <c r="AI284" s="337"/>
      <c r="AJ284" s="337"/>
      <c r="AK284" s="337"/>
      <c r="AL284" s="337"/>
      <c r="AM284" s="55"/>
      <c r="AN284" s="55"/>
      <c r="AO284" s="55"/>
      <c r="AP284" s="55"/>
      <c r="AQ284" s="55"/>
      <c r="AR284" s="55"/>
      <c r="AS284" s="55"/>
    </row>
    <row r="285" spans="1:45" x14ac:dyDescent="0.3">
      <c r="X285" s="54" t="s">
        <v>1305</v>
      </c>
      <c r="Y285" s="54" t="s">
        <v>128</v>
      </c>
      <c r="Z285" s="54" t="s">
        <v>157</v>
      </c>
      <c r="AA285" s="54" t="s">
        <v>151</v>
      </c>
      <c r="AB285" s="54" t="s">
        <v>1327</v>
      </c>
      <c r="AC285" s="54" t="s">
        <v>129</v>
      </c>
      <c r="AD285" s="54" t="s">
        <v>116</v>
      </c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</row>
    <row r="286" spans="1:45" x14ac:dyDescent="0.3">
      <c r="X286" s="54"/>
      <c r="Y286" s="54">
        <f t="shared" ref="Y286:AD286" si="483">Y279</f>
        <v>6.4436999999999998</v>
      </c>
      <c r="Z286" s="54">
        <f t="shared" si="483"/>
        <v>4.9371</v>
      </c>
      <c r="AA286" s="54">
        <f t="shared" si="483"/>
        <v>11.350300000000001</v>
      </c>
      <c r="AB286" s="54">
        <f t="shared" si="483"/>
        <v>7.1900000000000006E-2</v>
      </c>
      <c r="AC286" s="54">
        <f t="shared" si="483"/>
        <v>6.2766000000000002</v>
      </c>
      <c r="AD286" s="54">
        <f t="shared" si="483"/>
        <v>11.042999999999999</v>
      </c>
      <c r="AE286" s="54"/>
      <c r="AF286" s="336"/>
      <c r="AG286" s="336"/>
      <c r="AH286" s="336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</row>
    <row r="287" spans="1:45" x14ac:dyDescent="0.3">
      <c r="D287" s="56"/>
      <c r="X287" s="336"/>
      <c r="Y287" s="336">
        <f t="shared" ca="1" si="471"/>
        <v>0.26441068188346972</v>
      </c>
      <c r="Z287" s="336">
        <f t="shared" ca="1" si="471"/>
        <v>1.3792663363459459</v>
      </c>
      <c r="AA287" s="336">
        <f t="shared" ca="1" si="471"/>
        <v>-0.54524092578077066</v>
      </c>
      <c r="AB287" s="336">
        <f t="shared" ca="1" si="471"/>
        <v>-0.40153735852631411</v>
      </c>
      <c r="AC287" s="336">
        <f t="shared" ca="1" si="471"/>
        <v>0.42659156395751963</v>
      </c>
      <c r="AD287" s="336">
        <f t="shared" ca="1" si="471"/>
        <v>-1.1101375636578819</v>
      </c>
      <c r="AE287" s="336"/>
      <c r="AF287" s="336"/>
      <c r="AG287" s="336"/>
      <c r="AH287" s="336"/>
      <c r="AI287" s="54"/>
      <c r="AJ287" s="54"/>
      <c r="AK287" s="54"/>
      <c r="AL287" s="336"/>
      <c r="AM287" s="336"/>
      <c r="AN287" s="336"/>
      <c r="AO287" s="336"/>
      <c r="AP287" s="54"/>
      <c r="AQ287" s="336"/>
      <c r="AR287" s="336"/>
      <c r="AS287" s="336"/>
    </row>
    <row r="288" spans="1:45" x14ac:dyDescent="0.3">
      <c r="C288" s="54"/>
      <c r="D288" s="56"/>
      <c r="Y288" s="336">
        <f t="shared" ca="1" si="471"/>
        <v>-0.97745326532204868</v>
      </c>
      <c r="Z288" s="336">
        <f t="shared" ca="1" si="471"/>
        <v>0.60181702019599459</v>
      </c>
      <c r="AA288" s="336">
        <f t="shared" ca="1" si="471"/>
        <v>0.12738209376469473</v>
      </c>
      <c r="AB288" s="336">
        <f t="shared" ca="1" si="471"/>
        <v>1.1383795498942124</v>
      </c>
      <c r="AC288" s="336">
        <f t="shared" ca="1" si="471"/>
        <v>-1.2344898228339269</v>
      </c>
      <c r="AD288" s="336">
        <f t="shared" ca="1" si="471"/>
        <v>-7.2506940811047625E-4</v>
      </c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</row>
    <row r="289" spans="1:45" x14ac:dyDescent="0.3">
      <c r="B289" s="54" t="s">
        <v>172</v>
      </c>
      <c r="C289" s="53">
        <f>C282</f>
        <v>0</v>
      </c>
      <c r="D289" s="56" t="e">
        <f t="shared" ref="D289:D290" ca="1" si="484">AJ289</f>
        <v>#N/A</v>
      </c>
      <c r="E289" s="52" t="e">
        <f t="shared" ref="E289:W289" si="485">E282</f>
        <v>#N/A</v>
      </c>
      <c r="F289" s="52" t="e">
        <f t="shared" si="485"/>
        <v>#N/A</v>
      </c>
      <c r="G289" s="52" t="e">
        <f t="shared" si="485"/>
        <v>#N/A</v>
      </c>
      <c r="H289" s="52" t="e">
        <f t="shared" si="485"/>
        <v>#N/A</v>
      </c>
      <c r="I289" s="52" t="e">
        <f t="shared" si="485"/>
        <v>#N/A</v>
      </c>
      <c r="J289" s="52" t="e">
        <f t="shared" si="485"/>
        <v>#N/A</v>
      </c>
      <c r="K289" s="52" t="e">
        <f t="shared" si="485"/>
        <v>#N/A</v>
      </c>
      <c r="L289" s="52" t="e">
        <f t="shared" si="485"/>
        <v>#N/A</v>
      </c>
      <c r="M289" s="52" t="e">
        <f t="shared" si="485"/>
        <v>#N/A</v>
      </c>
      <c r="N289" s="52" t="e">
        <f t="shared" si="485"/>
        <v>#N/A</v>
      </c>
      <c r="O289" s="52" t="e">
        <f t="shared" si="485"/>
        <v>#N/A</v>
      </c>
      <c r="P289" s="52" t="e">
        <f t="shared" si="485"/>
        <v>#N/A</v>
      </c>
      <c r="Q289" s="52" t="e">
        <f t="shared" si="485"/>
        <v>#N/A</v>
      </c>
      <c r="R289" s="52" t="e">
        <f t="shared" si="485"/>
        <v>#N/A</v>
      </c>
      <c r="S289" s="52" t="e">
        <f t="shared" si="485"/>
        <v>#N/A</v>
      </c>
      <c r="T289" s="52" t="e">
        <f t="shared" si="485"/>
        <v>#N/A</v>
      </c>
      <c r="U289" s="52" t="e">
        <f t="shared" si="485"/>
        <v>#N/A</v>
      </c>
      <c r="V289" s="52" t="e">
        <f t="shared" si="485"/>
        <v>#N/A</v>
      </c>
      <c r="W289" s="52" t="e">
        <f t="shared" si="485"/>
        <v>#N/A</v>
      </c>
      <c r="X289" s="55" t="e">
        <f t="shared" ref="X289:X290" si="486">(H289-(O289*P289)/100-3*(J289*K289)/100)/2</f>
        <v>#N/A</v>
      </c>
      <c r="Y289" s="55" t="e">
        <f t="shared" ref="Y289:Y290" si="487">SUM(X289,(J289*K289/100))/(F289/100)</f>
        <v>#N/A</v>
      </c>
      <c r="Z289" s="55" t="e">
        <f t="shared" ref="Z289" si="488">U289*0.5+U290*0.5</f>
        <v>#N/A</v>
      </c>
      <c r="AA289" s="55" t="e">
        <f t="shared" ref="AA289:AA290" si="489">J289/Y289</f>
        <v>#N/A</v>
      </c>
      <c r="AB289" s="336" t="e">
        <f t="shared" ref="AB289:AB290" si="490">X289/(Y289-J289)</f>
        <v>#N/A</v>
      </c>
      <c r="AC289" s="223" t="e">
        <f ca="1">INDEX(FGA_COEFFS,1,1)+Z289*INDEX(FGA_COEFFS,1,2)+Y289*INDEX(FGA_COEFFS,1,3)+R289*INDEX(FGA_COEFFS,1,4)+Q290*INDEX(FGA_COEFFS,1,5)+S289*INDEX(FGA_COEFFS,1,6)+T290*INDEX(FGA_COEFFS,1,7)+M290*INDEX(FGA_COEFFS,1,8)+Y293*Y294</f>
        <v>#N/A</v>
      </c>
      <c r="AD289" s="223" t="e">
        <f ca="1">INDEX(THREEPTA_COEFFS,1,1)+AC289*INDEX(THREEPTA_COEFFS,1,2)+J289*INDEX(THREEPTA_COEFFS,1,3)+AA289*INDEX(THREEPTA_COEFFS,1,4)+K289*INDEX(THREEPTA_COEFFS,1,5)+L290*INDEX(THREEPTA_COEFFS,1,6)+Z293*Z294</f>
        <v>#N/A</v>
      </c>
      <c r="AE289" s="223" t="e">
        <f ca="1">INDEX(THREEPTPCT_COEFFS,1,1)+K289*INDEX(THREEPTPCT_COEFFS,1,2)+L290*INDEX(THREEPTPCT_COEFFS,1,3)+AA293*AA294</f>
        <v>#N/A</v>
      </c>
      <c r="AF289" s="55" t="e">
        <f t="shared" ref="AF289:AF290" ca="1" si="491">AC289-AD289</f>
        <v>#N/A</v>
      </c>
      <c r="AG289" s="223" t="e">
        <f ca="1">INDEX(TWOPTPCT_COEFFS,1,1)+AB289*INDEX(TWOPTPCT_COEFFS,1,2)+I290*INDEX(TWOPTPCT_COEFFS,1,3)+G290*INDEX(TWOPTPCT_COEFFS,1,4)+L290*INDEX(TWOPTPCT_COEFFS,1,5)+AB293*AB294</f>
        <v>#N/A</v>
      </c>
      <c r="AH289" s="223" t="e">
        <f ca="1">INDEX(FTA_COEFFS,1,1)+O289*INDEX(FTA_COEFFS,1,2)+N290*INDEX(FTA_COEFFS,1,3)+(Q289+R289)*INDEX(FTA_COEFFS,1,4)+(Q290+R290)*INDEX(FTA_COEFFS,1,5)+M290*INDEX(FTA_COEFFS,1,6)+AC293*AC294</f>
        <v>#N/A</v>
      </c>
      <c r="AI289" s="223" t="e">
        <f ca="1">INDEX(FTPCT_COEFFS,1,1)+P289*INDEX(FTPCT_COEFFS,1,2)+F289*INDEX(FTPCT_COEFFS,1,3)+G290*INDEX(FTPCT_COEFFS,1,4)+AD293*AD294</f>
        <v>#N/A</v>
      </c>
      <c r="AJ289" s="338" t="e">
        <f t="shared" ref="AJ289:AJ290" ca="1" si="492">AD289*AE289/100+AF289*AG289+AH289*AI289/100</f>
        <v>#N/A</v>
      </c>
      <c r="AK289" s="55"/>
      <c r="AL289" s="55"/>
      <c r="AM289" s="55"/>
      <c r="AN289" s="55"/>
      <c r="AO289" s="55"/>
      <c r="AP289" s="55"/>
      <c r="AQ289" s="55"/>
      <c r="AR289" s="55"/>
    </row>
    <row r="290" spans="1:45" x14ac:dyDescent="0.3">
      <c r="B290" s="54" t="s">
        <v>175</v>
      </c>
      <c r="C290" s="54">
        <f>C283</f>
        <v>0</v>
      </c>
      <c r="D290" s="56" t="e">
        <f t="shared" ca="1" si="484"/>
        <v>#N/A</v>
      </c>
      <c r="E290" s="52" t="e">
        <f t="shared" ref="E290:W290" si="493">E283</f>
        <v>#N/A</v>
      </c>
      <c r="F290" s="52" t="e">
        <f t="shared" si="493"/>
        <v>#N/A</v>
      </c>
      <c r="G290" s="52" t="e">
        <f t="shared" si="493"/>
        <v>#N/A</v>
      </c>
      <c r="H290" s="52" t="e">
        <f t="shared" si="493"/>
        <v>#N/A</v>
      </c>
      <c r="I290" s="52" t="e">
        <f t="shared" si="493"/>
        <v>#N/A</v>
      </c>
      <c r="J290" s="52" t="e">
        <f t="shared" si="493"/>
        <v>#N/A</v>
      </c>
      <c r="K290" s="52" t="e">
        <f t="shared" si="493"/>
        <v>#N/A</v>
      </c>
      <c r="L290" s="52" t="e">
        <f t="shared" si="493"/>
        <v>#N/A</v>
      </c>
      <c r="M290" s="52" t="e">
        <f t="shared" si="493"/>
        <v>#N/A</v>
      </c>
      <c r="N290" s="52" t="e">
        <f t="shared" si="493"/>
        <v>#N/A</v>
      </c>
      <c r="O290" s="52" t="e">
        <f t="shared" si="493"/>
        <v>#N/A</v>
      </c>
      <c r="P290" s="52" t="e">
        <f t="shared" si="493"/>
        <v>#N/A</v>
      </c>
      <c r="Q290" s="52" t="e">
        <f t="shared" si="493"/>
        <v>#N/A</v>
      </c>
      <c r="R290" s="52" t="e">
        <f t="shared" si="493"/>
        <v>#N/A</v>
      </c>
      <c r="S290" s="52" t="e">
        <f t="shared" si="493"/>
        <v>#N/A</v>
      </c>
      <c r="T290" s="52" t="e">
        <f t="shared" si="493"/>
        <v>#N/A</v>
      </c>
      <c r="U290" s="52" t="e">
        <f t="shared" si="493"/>
        <v>#N/A</v>
      </c>
      <c r="V290" s="52" t="e">
        <f t="shared" si="493"/>
        <v>#N/A</v>
      </c>
      <c r="W290" s="52" t="e">
        <f t="shared" si="493"/>
        <v>#N/A</v>
      </c>
      <c r="X290" s="55" t="e">
        <f t="shared" si="486"/>
        <v>#N/A</v>
      </c>
      <c r="Y290" s="55" t="e">
        <f t="shared" si="487"/>
        <v>#N/A</v>
      </c>
      <c r="Z290" s="55" t="e">
        <f t="shared" ref="Z290" si="494">Z289</f>
        <v>#N/A</v>
      </c>
      <c r="AA290" s="55" t="e">
        <f t="shared" si="489"/>
        <v>#N/A</v>
      </c>
      <c r="AB290" s="336" t="e">
        <f t="shared" si="490"/>
        <v>#N/A</v>
      </c>
      <c r="AC290" s="223" t="e">
        <f ca="1">INDEX(FGA_COEFFS,1,1)+Z290*INDEX(FGA_COEFFS,1,2)+Y290*INDEX(FGA_COEFFS,1,3)+R290*INDEX(FGA_COEFFS,1,4)+Q289*INDEX(FGA_COEFFS,1,5)+S290*INDEX(FGA_COEFFS,1,6)+T289*INDEX(FGA_COEFFS,1,7)+M289*INDEX(FGA_COEFFS,1,8)+Y293*Y295</f>
        <v>#N/A</v>
      </c>
      <c r="AD290" s="223" t="e">
        <f ca="1">INDEX(THREEPTA_COEFFS,1,1)+AC290*INDEX(THREEPTA_COEFFS,1,2)+J290*INDEX(THREEPTA_COEFFS,1,3)+AA290*INDEX(THREEPTA_COEFFS,1,4)+K290*INDEX(THREEPTA_COEFFS,1,5)+L289*INDEX(THREEPTA_COEFFS,1,6)+Z293*Z295</f>
        <v>#N/A</v>
      </c>
      <c r="AE290" s="223" t="e">
        <f ca="1">INDEX(THREEPTPCT_COEFFS,1,1)+K290*INDEX(THREEPTPCT_COEFFS,1,2)+L289*INDEX(THREEPTPCT_COEFFS,1,3)+AA293*AA295</f>
        <v>#N/A</v>
      </c>
      <c r="AF290" s="55" t="e">
        <f t="shared" ca="1" si="491"/>
        <v>#N/A</v>
      </c>
      <c r="AG290" s="223" t="e">
        <f ca="1">INDEX(TWOPTPCT_COEFFS,1,1)+AB290*INDEX(TWOPTPCT_COEFFS,1,2)+I289*INDEX(TWOPTPCT_COEFFS,1,3)+G289*INDEX(TWOPTPCT_COEFFS,1,4)+L289*INDEX(TWOPTPCT_COEFFS,1,5)+AB293*AB295</f>
        <v>#N/A</v>
      </c>
      <c r="AH290" s="223" t="e">
        <f ca="1">INDEX(FTA_COEFFS,1,1)+O290*INDEX(FTA_COEFFS,1,2)+N289*INDEX(FTA_COEFFS,1,3)+(Q290+R290)*INDEX(FTA_COEFFS,1,4)+(Q289+R289)*INDEX(FTA_COEFFS,1,5)+M289*INDEX(FTA_COEFFS,1,6)+AC293*AC295</f>
        <v>#N/A</v>
      </c>
      <c r="AI290" s="223" t="e">
        <f ca="1">INDEX(FTPCT_COEFFS,1,1)+P290*INDEX(FTPCT_COEFFS,1,2)+F290*INDEX(FTPCT_COEFFS,1,3)+G289*INDEX(FTPCT_COEFFS,1,4)+AD293*AD295</f>
        <v>#N/A</v>
      </c>
      <c r="AJ290" s="338" t="e">
        <f t="shared" ca="1" si="492"/>
        <v>#N/A</v>
      </c>
      <c r="AK290" s="55"/>
      <c r="AL290" s="55"/>
      <c r="AM290" s="55"/>
      <c r="AN290" s="55"/>
      <c r="AO290" s="55"/>
      <c r="AP290" s="55"/>
      <c r="AQ290" s="55"/>
      <c r="AR290" s="55"/>
    </row>
    <row r="291" spans="1:45" x14ac:dyDescent="0.3">
      <c r="A291" s="54" t="e">
        <f ca="1">IF(D289&gt;(D290+(AVERAGE(V289,W289)-AVERAGE(V290,W290))/2)+2.5,C289,IF(D290&gt;(D289+(AVERAGE(V290,W290)-AVERAGE(V289,W289))/2)+2.5,C290,"Close"))</f>
        <v>#N/A</v>
      </c>
      <c r="B291" s="64" t="e">
        <f ca="1">IF(D290&gt;D289,C290,C289)</f>
        <v>#N/A</v>
      </c>
      <c r="D291" s="56"/>
      <c r="X291" s="55"/>
      <c r="Y291" s="55"/>
      <c r="Z291" s="55"/>
      <c r="AA291" s="55"/>
      <c r="AB291" s="55"/>
      <c r="AC291" s="337"/>
      <c r="AD291" s="337"/>
      <c r="AE291" s="337"/>
      <c r="AF291" s="337"/>
      <c r="AG291" s="337"/>
      <c r="AH291" s="337"/>
      <c r="AI291" s="337"/>
      <c r="AJ291" s="337"/>
      <c r="AK291" s="337"/>
      <c r="AL291" s="337"/>
      <c r="AM291" s="55"/>
      <c r="AN291" s="55"/>
      <c r="AO291" s="55"/>
      <c r="AP291" s="55"/>
      <c r="AQ291" s="55"/>
      <c r="AR291" s="55"/>
      <c r="AS291" s="55"/>
    </row>
    <row r="292" spans="1:45" x14ac:dyDescent="0.3">
      <c r="X292" s="54" t="s">
        <v>1305</v>
      </c>
      <c r="Y292" s="54" t="s">
        <v>128</v>
      </c>
      <c r="Z292" s="54" t="s">
        <v>157</v>
      </c>
      <c r="AA292" s="54" t="s">
        <v>151</v>
      </c>
      <c r="AB292" s="54" t="s">
        <v>1327</v>
      </c>
      <c r="AC292" s="54" t="s">
        <v>129</v>
      </c>
      <c r="AD292" s="54" t="s">
        <v>116</v>
      </c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</row>
    <row r="293" spans="1:45" x14ac:dyDescent="0.3">
      <c r="X293" s="54"/>
      <c r="Y293" s="54">
        <f t="shared" ref="Y293:AD293" si="495">Y286</f>
        <v>6.4436999999999998</v>
      </c>
      <c r="Z293" s="54">
        <f t="shared" si="495"/>
        <v>4.9371</v>
      </c>
      <c r="AA293" s="54">
        <f t="shared" si="495"/>
        <v>11.350300000000001</v>
      </c>
      <c r="AB293" s="54">
        <f t="shared" si="495"/>
        <v>7.1900000000000006E-2</v>
      </c>
      <c r="AC293" s="54">
        <f t="shared" si="495"/>
        <v>6.2766000000000002</v>
      </c>
      <c r="AD293" s="54">
        <f t="shared" si="495"/>
        <v>11.042999999999999</v>
      </c>
      <c r="AE293" s="54"/>
      <c r="AF293" s="336"/>
      <c r="AG293" s="336"/>
      <c r="AH293" s="336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</row>
    <row r="294" spans="1:45" x14ac:dyDescent="0.3">
      <c r="D294" s="56"/>
      <c r="X294" s="336"/>
      <c r="Y294" s="336">
        <f t="shared" ca="1" si="471"/>
        <v>-1.1408113780007274</v>
      </c>
      <c r="Z294" s="336">
        <f t="shared" ca="1" si="471"/>
        <v>1.183460840697844</v>
      </c>
      <c r="AA294" s="336">
        <f t="shared" ca="1" si="471"/>
        <v>-1.1464213263871035</v>
      </c>
      <c r="AB294" s="336">
        <f t="shared" ca="1" si="471"/>
        <v>1.4475345132701609</v>
      </c>
      <c r="AC294" s="336">
        <f t="shared" ca="1" si="471"/>
        <v>4.3632921698443343E-3</v>
      </c>
      <c r="AD294" s="336">
        <f t="shared" ca="1" si="471"/>
        <v>0.37862230460917723</v>
      </c>
      <c r="AE294" s="336"/>
      <c r="AF294" s="336"/>
      <c r="AG294" s="336"/>
      <c r="AH294" s="336"/>
      <c r="AI294" s="54"/>
      <c r="AJ294" s="54"/>
      <c r="AK294" s="54"/>
      <c r="AL294" s="336"/>
      <c r="AM294" s="336"/>
      <c r="AN294" s="336"/>
      <c r="AO294" s="336"/>
      <c r="AP294" s="54"/>
      <c r="AQ294" s="336"/>
      <c r="AR294" s="336"/>
      <c r="AS294" s="336"/>
    </row>
    <row r="295" spans="1:45" x14ac:dyDescent="0.3">
      <c r="C295" s="54"/>
      <c r="D295" s="56"/>
      <c r="Y295" s="336">
        <f t="shared" ca="1" si="471"/>
        <v>0.46121418192763025</v>
      </c>
      <c r="Z295" s="336">
        <f t="shared" ca="1" si="471"/>
        <v>-1.0882812304847493</v>
      </c>
      <c r="AA295" s="336">
        <f t="shared" ca="1" si="471"/>
        <v>-0.43602560204332386</v>
      </c>
      <c r="AB295" s="336">
        <f t="shared" ca="1" si="471"/>
        <v>0.18178689798867262</v>
      </c>
      <c r="AC295" s="336">
        <f t="shared" ca="1" si="471"/>
        <v>7.7983857007968227E-2</v>
      </c>
      <c r="AD295" s="336">
        <f t="shared" ca="1" si="471"/>
        <v>5.3724099711059629E-3</v>
      </c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</row>
    <row r="296" spans="1:45" x14ac:dyDescent="0.3">
      <c r="B296" s="54" t="s">
        <v>172</v>
      </c>
      <c r="C296" s="53">
        <f>C289</f>
        <v>0</v>
      </c>
      <c r="D296" s="56" t="e">
        <f t="shared" ref="D296:D297" ca="1" si="496">AJ296</f>
        <v>#N/A</v>
      </c>
      <c r="E296" s="52" t="e">
        <f t="shared" ref="E296:W296" si="497">E289</f>
        <v>#N/A</v>
      </c>
      <c r="F296" s="52" t="e">
        <f t="shared" si="497"/>
        <v>#N/A</v>
      </c>
      <c r="G296" s="52" t="e">
        <f t="shared" si="497"/>
        <v>#N/A</v>
      </c>
      <c r="H296" s="52" t="e">
        <f t="shared" si="497"/>
        <v>#N/A</v>
      </c>
      <c r="I296" s="52" t="e">
        <f t="shared" si="497"/>
        <v>#N/A</v>
      </c>
      <c r="J296" s="52" t="e">
        <f t="shared" si="497"/>
        <v>#N/A</v>
      </c>
      <c r="K296" s="52" t="e">
        <f t="shared" si="497"/>
        <v>#N/A</v>
      </c>
      <c r="L296" s="52" t="e">
        <f t="shared" si="497"/>
        <v>#N/A</v>
      </c>
      <c r="M296" s="52" t="e">
        <f t="shared" si="497"/>
        <v>#N/A</v>
      </c>
      <c r="N296" s="52" t="e">
        <f t="shared" si="497"/>
        <v>#N/A</v>
      </c>
      <c r="O296" s="52" t="e">
        <f t="shared" si="497"/>
        <v>#N/A</v>
      </c>
      <c r="P296" s="52" t="e">
        <f t="shared" si="497"/>
        <v>#N/A</v>
      </c>
      <c r="Q296" s="52" t="e">
        <f t="shared" si="497"/>
        <v>#N/A</v>
      </c>
      <c r="R296" s="52" t="e">
        <f t="shared" si="497"/>
        <v>#N/A</v>
      </c>
      <c r="S296" s="52" t="e">
        <f t="shared" si="497"/>
        <v>#N/A</v>
      </c>
      <c r="T296" s="52" t="e">
        <f t="shared" si="497"/>
        <v>#N/A</v>
      </c>
      <c r="U296" s="52" t="e">
        <f t="shared" si="497"/>
        <v>#N/A</v>
      </c>
      <c r="V296" s="52" t="e">
        <f t="shared" si="497"/>
        <v>#N/A</v>
      </c>
      <c r="W296" s="52" t="e">
        <f t="shared" si="497"/>
        <v>#N/A</v>
      </c>
      <c r="X296" s="55" t="e">
        <f t="shared" ref="X296:X297" si="498">(H296-(O296*P296)/100-3*(J296*K296)/100)/2</f>
        <v>#N/A</v>
      </c>
      <c r="Y296" s="55" t="e">
        <f t="shared" ref="Y296:Y297" si="499">SUM(X296,(J296*K296/100))/(F296/100)</f>
        <v>#N/A</v>
      </c>
      <c r="Z296" s="55" t="e">
        <f t="shared" ref="Z296" si="500">U296*0.5+U297*0.5</f>
        <v>#N/A</v>
      </c>
      <c r="AA296" s="55" t="e">
        <f t="shared" ref="AA296:AA297" si="501">J296/Y296</f>
        <v>#N/A</v>
      </c>
      <c r="AB296" s="336" t="e">
        <f t="shared" ref="AB296:AB297" si="502">X296/(Y296-J296)</f>
        <v>#N/A</v>
      </c>
      <c r="AC296" s="223" t="e">
        <f ca="1">INDEX(FGA_COEFFS,1,1)+Z296*INDEX(FGA_COEFFS,1,2)+Y296*INDEX(FGA_COEFFS,1,3)+R296*INDEX(FGA_COEFFS,1,4)+Q297*INDEX(FGA_COEFFS,1,5)+S296*INDEX(FGA_COEFFS,1,6)+T297*INDEX(FGA_COEFFS,1,7)+M297*INDEX(FGA_COEFFS,1,8)+Y300*Y301</f>
        <v>#N/A</v>
      </c>
      <c r="AD296" s="223" t="e">
        <f ca="1">INDEX(THREEPTA_COEFFS,1,1)+AC296*INDEX(THREEPTA_COEFFS,1,2)+J296*INDEX(THREEPTA_COEFFS,1,3)+AA296*INDEX(THREEPTA_COEFFS,1,4)+K296*INDEX(THREEPTA_COEFFS,1,5)+L297*INDEX(THREEPTA_COEFFS,1,6)+Z300*Z301</f>
        <v>#N/A</v>
      </c>
      <c r="AE296" s="223" t="e">
        <f ca="1">INDEX(THREEPTPCT_COEFFS,1,1)+K296*INDEX(THREEPTPCT_COEFFS,1,2)+L297*INDEX(THREEPTPCT_COEFFS,1,3)+AA300*AA301</f>
        <v>#N/A</v>
      </c>
      <c r="AF296" s="55" t="e">
        <f t="shared" ref="AF296:AF297" ca="1" si="503">AC296-AD296</f>
        <v>#N/A</v>
      </c>
      <c r="AG296" s="223" t="e">
        <f ca="1">INDEX(TWOPTPCT_COEFFS,1,1)+AB296*INDEX(TWOPTPCT_COEFFS,1,2)+I297*INDEX(TWOPTPCT_COEFFS,1,3)+G297*INDEX(TWOPTPCT_COEFFS,1,4)+L297*INDEX(TWOPTPCT_COEFFS,1,5)+AB300*AB301</f>
        <v>#N/A</v>
      </c>
      <c r="AH296" s="223" t="e">
        <f ca="1">INDEX(FTA_COEFFS,1,1)+O296*INDEX(FTA_COEFFS,1,2)+N297*INDEX(FTA_COEFFS,1,3)+(Q296+R296)*INDEX(FTA_COEFFS,1,4)+(Q297+R297)*INDEX(FTA_COEFFS,1,5)+M297*INDEX(FTA_COEFFS,1,6)+AC300*AC301</f>
        <v>#N/A</v>
      </c>
      <c r="AI296" s="223" t="e">
        <f ca="1">INDEX(FTPCT_COEFFS,1,1)+P296*INDEX(FTPCT_COEFFS,1,2)+F296*INDEX(FTPCT_COEFFS,1,3)+G297*INDEX(FTPCT_COEFFS,1,4)+AD300*AD301</f>
        <v>#N/A</v>
      </c>
      <c r="AJ296" s="338" t="e">
        <f t="shared" ref="AJ296:AJ297" ca="1" si="504">AD296*AE296/100+AF296*AG296+AH296*AI296/100</f>
        <v>#N/A</v>
      </c>
      <c r="AK296" s="55"/>
      <c r="AL296" s="55"/>
      <c r="AM296" s="55"/>
      <c r="AN296" s="55"/>
      <c r="AO296" s="55"/>
      <c r="AP296" s="55"/>
      <c r="AQ296" s="55"/>
      <c r="AR296" s="55"/>
    </row>
    <row r="297" spans="1:45" x14ac:dyDescent="0.3">
      <c r="B297" s="54" t="s">
        <v>175</v>
      </c>
      <c r="C297" s="54">
        <f>C290</f>
        <v>0</v>
      </c>
      <c r="D297" s="56" t="e">
        <f t="shared" ca="1" si="496"/>
        <v>#N/A</v>
      </c>
      <c r="E297" s="52" t="e">
        <f t="shared" ref="E297:W297" si="505">E290</f>
        <v>#N/A</v>
      </c>
      <c r="F297" s="52" t="e">
        <f t="shared" si="505"/>
        <v>#N/A</v>
      </c>
      <c r="G297" s="52" t="e">
        <f t="shared" si="505"/>
        <v>#N/A</v>
      </c>
      <c r="H297" s="52" t="e">
        <f t="shared" si="505"/>
        <v>#N/A</v>
      </c>
      <c r="I297" s="52" t="e">
        <f t="shared" si="505"/>
        <v>#N/A</v>
      </c>
      <c r="J297" s="52" t="e">
        <f t="shared" si="505"/>
        <v>#N/A</v>
      </c>
      <c r="K297" s="52" t="e">
        <f t="shared" si="505"/>
        <v>#N/A</v>
      </c>
      <c r="L297" s="52" t="e">
        <f t="shared" si="505"/>
        <v>#N/A</v>
      </c>
      <c r="M297" s="52" t="e">
        <f t="shared" si="505"/>
        <v>#N/A</v>
      </c>
      <c r="N297" s="52" t="e">
        <f t="shared" si="505"/>
        <v>#N/A</v>
      </c>
      <c r="O297" s="52" t="e">
        <f t="shared" si="505"/>
        <v>#N/A</v>
      </c>
      <c r="P297" s="52" t="e">
        <f t="shared" si="505"/>
        <v>#N/A</v>
      </c>
      <c r="Q297" s="52" t="e">
        <f t="shared" si="505"/>
        <v>#N/A</v>
      </c>
      <c r="R297" s="52" t="e">
        <f t="shared" si="505"/>
        <v>#N/A</v>
      </c>
      <c r="S297" s="52" t="e">
        <f t="shared" si="505"/>
        <v>#N/A</v>
      </c>
      <c r="T297" s="52" t="e">
        <f t="shared" si="505"/>
        <v>#N/A</v>
      </c>
      <c r="U297" s="52" t="e">
        <f t="shared" si="505"/>
        <v>#N/A</v>
      </c>
      <c r="V297" s="52" t="e">
        <f t="shared" si="505"/>
        <v>#N/A</v>
      </c>
      <c r="W297" s="52" t="e">
        <f t="shared" si="505"/>
        <v>#N/A</v>
      </c>
      <c r="X297" s="55" t="e">
        <f t="shared" si="498"/>
        <v>#N/A</v>
      </c>
      <c r="Y297" s="55" t="e">
        <f t="shared" si="499"/>
        <v>#N/A</v>
      </c>
      <c r="Z297" s="55" t="e">
        <f t="shared" ref="Z297" si="506">Z296</f>
        <v>#N/A</v>
      </c>
      <c r="AA297" s="55" t="e">
        <f t="shared" si="501"/>
        <v>#N/A</v>
      </c>
      <c r="AB297" s="336" t="e">
        <f t="shared" si="502"/>
        <v>#N/A</v>
      </c>
      <c r="AC297" s="223" t="e">
        <f ca="1">INDEX(FGA_COEFFS,1,1)+Z297*INDEX(FGA_COEFFS,1,2)+Y297*INDEX(FGA_COEFFS,1,3)+R297*INDEX(FGA_COEFFS,1,4)+Q296*INDEX(FGA_COEFFS,1,5)+S297*INDEX(FGA_COEFFS,1,6)+T296*INDEX(FGA_COEFFS,1,7)+M296*INDEX(FGA_COEFFS,1,8)+Y300*Y302</f>
        <v>#N/A</v>
      </c>
      <c r="AD297" s="223" t="e">
        <f ca="1">INDEX(THREEPTA_COEFFS,1,1)+AC297*INDEX(THREEPTA_COEFFS,1,2)+J297*INDEX(THREEPTA_COEFFS,1,3)+AA297*INDEX(THREEPTA_COEFFS,1,4)+K297*INDEX(THREEPTA_COEFFS,1,5)+L296*INDEX(THREEPTA_COEFFS,1,6)+Z300*Z302</f>
        <v>#N/A</v>
      </c>
      <c r="AE297" s="223" t="e">
        <f ca="1">INDEX(THREEPTPCT_COEFFS,1,1)+K297*INDEX(THREEPTPCT_COEFFS,1,2)+L296*INDEX(THREEPTPCT_COEFFS,1,3)+AA300*AA302</f>
        <v>#N/A</v>
      </c>
      <c r="AF297" s="55" t="e">
        <f t="shared" ca="1" si="503"/>
        <v>#N/A</v>
      </c>
      <c r="AG297" s="223" t="e">
        <f ca="1">INDEX(TWOPTPCT_COEFFS,1,1)+AB297*INDEX(TWOPTPCT_COEFFS,1,2)+I296*INDEX(TWOPTPCT_COEFFS,1,3)+G296*INDEX(TWOPTPCT_COEFFS,1,4)+L296*INDEX(TWOPTPCT_COEFFS,1,5)+AB300*AB302</f>
        <v>#N/A</v>
      </c>
      <c r="AH297" s="223" t="e">
        <f ca="1">INDEX(FTA_COEFFS,1,1)+O297*INDEX(FTA_COEFFS,1,2)+N296*INDEX(FTA_COEFFS,1,3)+(Q297+R297)*INDEX(FTA_COEFFS,1,4)+(Q296+R296)*INDEX(FTA_COEFFS,1,5)+M296*INDEX(FTA_COEFFS,1,6)+AC300*AC302</f>
        <v>#N/A</v>
      </c>
      <c r="AI297" s="223" t="e">
        <f ca="1">INDEX(FTPCT_COEFFS,1,1)+P297*INDEX(FTPCT_COEFFS,1,2)+F297*INDEX(FTPCT_COEFFS,1,3)+G296*INDEX(FTPCT_COEFFS,1,4)+AD300*AD302</f>
        <v>#N/A</v>
      </c>
      <c r="AJ297" s="338" t="e">
        <f t="shared" ca="1" si="504"/>
        <v>#N/A</v>
      </c>
      <c r="AK297" s="55"/>
      <c r="AL297" s="55"/>
      <c r="AM297" s="55"/>
      <c r="AN297" s="55"/>
      <c r="AO297" s="55"/>
      <c r="AP297" s="55"/>
      <c r="AQ297" s="55"/>
      <c r="AR297" s="55"/>
    </row>
    <row r="298" spans="1:45" x14ac:dyDescent="0.3">
      <c r="A298" s="54" t="e">
        <f ca="1">IF(D296&gt;(D297+(AVERAGE(V296,W296)-AVERAGE(V297,W297))/2)+2.5,C296,IF(D297&gt;(D296+(AVERAGE(V297,W297)-AVERAGE(V296,W296))/2)+2.5,C297,"Close"))</f>
        <v>#N/A</v>
      </c>
      <c r="B298" s="64" t="e">
        <f ca="1">IF(D297&gt;D296,C297,C296)</f>
        <v>#N/A</v>
      </c>
      <c r="D298" s="56"/>
      <c r="X298" s="55"/>
      <c r="Y298" s="55"/>
      <c r="Z298" s="55"/>
      <c r="AA298" s="55"/>
      <c r="AB298" s="55"/>
      <c r="AC298" s="337"/>
      <c r="AD298" s="337"/>
      <c r="AE298" s="337"/>
      <c r="AF298" s="337"/>
      <c r="AG298" s="337"/>
      <c r="AH298" s="337"/>
      <c r="AI298" s="337"/>
      <c r="AJ298" s="337"/>
      <c r="AK298" s="337"/>
      <c r="AL298" s="337"/>
      <c r="AM298" s="55"/>
      <c r="AN298" s="55"/>
      <c r="AO298" s="55"/>
      <c r="AP298" s="55"/>
      <c r="AQ298" s="55"/>
      <c r="AR298" s="55"/>
      <c r="AS298" s="55"/>
    </row>
    <row r="299" spans="1:45" x14ac:dyDescent="0.3">
      <c r="X299" s="54" t="s">
        <v>1305</v>
      </c>
      <c r="Y299" s="54" t="s">
        <v>128</v>
      </c>
      <c r="Z299" s="54" t="s">
        <v>157</v>
      </c>
      <c r="AA299" s="54" t="s">
        <v>151</v>
      </c>
      <c r="AB299" s="54" t="s">
        <v>1327</v>
      </c>
      <c r="AC299" s="54" t="s">
        <v>129</v>
      </c>
      <c r="AD299" s="54" t="s">
        <v>116</v>
      </c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</row>
    <row r="300" spans="1:45" x14ac:dyDescent="0.3">
      <c r="X300" s="54"/>
      <c r="Y300" s="54">
        <f t="shared" ref="Y300:AD300" si="507">Y293</f>
        <v>6.4436999999999998</v>
      </c>
      <c r="Z300" s="54">
        <f t="shared" si="507"/>
        <v>4.9371</v>
      </c>
      <c r="AA300" s="54">
        <f t="shared" si="507"/>
        <v>11.350300000000001</v>
      </c>
      <c r="AB300" s="54">
        <f t="shared" si="507"/>
        <v>7.1900000000000006E-2</v>
      </c>
      <c r="AC300" s="54">
        <f t="shared" si="507"/>
        <v>6.2766000000000002</v>
      </c>
      <c r="AD300" s="54">
        <f t="shared" si="507"/>
        <v>11.042999999999999</v>
      </c>
      <c r="AE300" s="54"/>
      <c r="AF300" s="336"/>
      <c r="AG300" s="336"/>
      <c r="AH300" s="336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</row>
    <row r="301" spans="1:45" x14ac:dyDescent="0.3">
      <c r="D301" s="56"/>
      <c r="X301" s="336"/>
      <c r="Y301" s="336">
        <f t="shared" ca="1" si="471"/>
        <v>0.50461136968372144</v>
      </c>
      <c r="Z301" s="336">
        <f t="shared" ca="1" si="471"/>
        <v>-1.4383066376366731</v>
      </c>
      <c r="AA301" s="336">
        <f t="shared" ca="1" si="471"/>
        <v>1.3988704470759708E-2</v>
      </c>
      <c r="AB301" s="336">
        <f t="shared" ca="1" si="471"/>
        <v>-0.26375041893818268</v>
      </c>
      <c r="AC301" s="336">
        <f t="shared" ca="1" si="471"/>
        <v>6.1827760867487246E-3</v>
      </c>
      <c r="AD301" s="336">
        <f t="shared" ca="1" si="471"/>
        <v>-0.13553484768575674</v>
      </c>
      <c r="AE301" s="336"/>
      <c r="AF301" s="336"/>
      <c r="AG301" s="336"/>
      <c r="AH301" s="336"/>
      <c r="AI301" s="54"/>
      <c r="AJ301" s="54"/>
      <c r="AK301" s="54"/>
      <c r="AL301" s="336"/>
      <c r="AM301" s="336"/>
      <c r="AN301" s="336"/>
      <c r="AO301" s="336"/>
      <c r="AP301" s="54"/>
      <c r="AQ301" s="336"/>
      <c r="AR301" s="336"/>
      <c r="AS301" s="336"/>
    </row>
    <row r="302" spans="1:45" x14ac:dyDescent="0.3">
      <c r="C302" s="54"/>
      <c r="D302" s="56"/>
      <c r="Y302" s="336">
        <f t="shared" ca="1" si="471"/>
        <v>-0.68808338705384975</v>
      </c>
      <c r="Z302" s="336">
        <f t="shared" ca="1" si="471"/>
        <v>-2.6220159842414329E-2</v>
      </c>
      <c r="AA302" s="336">
        <f t="shared" ca="1" si="471"/>
        <v>6.3878214992321353E-2</v>
      </c>
      <c r="AB302" s="336">
        <f t="shared" ca="1" si="471"/>
        <v>0.69315851824628083</v>
      </c>
      <c r="AC302" s="336">
        <f t="shared" ca="1" si="471"/>
        <v>-0.3830940285544201</v>
      </c>
      <c r="AD302" s="336">
        <f t="shared" ca="1" si="471"/>
        <v>1.0900326367865749</v>
      </c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</row>
    <row r="303" spans="1:45" x14ac:dyDescent="0.3">
      <c r="B303" s="54" t="s">
        <v>172</v>
      </c>
      <c r="C303" s="53">
        <f>C296</f>
        <v>0</v>
      </c>
      <c r="D303" s="56" t="e">
        <f t="shared" ref="D303:D304" ca="1" si="508">AJ303</f>
        <v>#N/A</v>
      </c>
      <c r="E303" s="52" t="e">
        <f t="shared" ref="E303:W303" si="509">E296</f>
        <v>#N/A</v>
      </c>
      <c r="F303" s="52" t="e">
        <f t="shared" si="509"/>
        <v>#N/A</v>
      </c>
      <c r="G303" s="52" t="e">
        <f t="shared" si="509"/>
        <v>#N/A</v>
      </c>
      <c r="H303" s="52" t="e">
        <f t="shared" si="509"/>
        <v>#N/A</v>
      </c>
      <c r="I303" s="52" t="e">
        <f t="shared" si="509"/>
        <v>#N/A</v>
      </c>
      <c r="J303" s="52" t="e">
        <f t="shared" si="509"/>
        <v>#N/A</v>
      </c>
      <c r="K303" s="52" t="e">
        <f t="shared" si="509"/>
        <v>#N/A</v>
      </c>
      <c r="L303" s="52" t="e">
        <f t="shared" si="509"/>
        <v>#N/A</v>
      </c>
      <c r="M303" s="52" t="e">
        <f t="shared" si="509"/>
        <v>#N/A</v>
      </c>
      <c r="N303" s="52" t="e">
        <f t="shared" si="509"/>
        <v>#N/A</v>
      </c>
      <c r="O303" s="52" t="e">
        <f t="shared" si="509"/>
        <v>#N/A</v>
      </c>
      <c r="P303" s="52" t="e">
        <f t="shared" si="509"/>
        <v>#N/A</v>
      </c>
      <c r="Q303" s="52" t="e">
        <f t="shared" si="509"/>
        <v>#N/A</v>
      </c>
      <c r="R303" s="52" t="e">
        <f t="shared" si="509"/>
        <v>#N/A</v>
      </c>
      <c r="S303" s="52" t="e">
        <f t="shared" si="509"/>
        <v>#N/A</v>
      </c>
      <c r="T303" s="52" t="e">
        <f t="shared" si="509"/>
        <v>#N/A</v>
      </c>
      <c r="U303" s="52" t="e">
        <f t="shared" si="509"/>
        <v>#N/A</v>
      </c>
      <c r="V303" s="52" t="e">
        <f t="shared" si="509"/>
        <v>#N/A</v>
      </c>
      <c r="W303" s="52" t="e">
        <f t="shared" si="509"/>
        <v>#N/A</v>
      </c>
      <c r="X303" s="55" t="e">
        <f t="shared" ref="X303:X304" si="510">(H303-(O303*P303)/100-3*(J303*K303)/100)/2</f>
        <v>#N/A</v>
      </c>
      <c r="Y303" s="55" t="e">
        <f t="shared" ref="Y303:Y304" si="511">SUM(X303,(J303*K303/100))/(F303/100)</f>
        <v>#N/A</v>
      </c>
      <c r="Z303" s="55" t="e">
        <f t="shared" ref="Z303" si="512">U303*0.5+U304*0.5</f>
        <v>#N/A</v>
      </c>
      <c r="AA303" s="55" t="e">
        <f t="shared" ref="AA303:AA304" si="513">J303/Y303</f>
        <v>#N/A</v>
      </c>
      <c r="AB303" s="336" t="e">
        <f t="shared" ref="AB303:AB304" si="514">X303/(Y303-J303)</f>
        <v>#N/A</v>
      </c>
      <c r="AC303" s="223" t="e">
        <f ca="1">INDEX(FGA_COEFFS,1,1)+Z303*INDEX(FGA_COEFFS,1,2)+Y303*INDEX(FGA_COEFFS,1,3)+R303*INDEX(FGA_COEFFS,1,4)+Q304*INDEX(FGA_COEFFS,1,5)+S303*INDEX(FGA_COEFFS,1,6)+T304*INDEX(FGA_COEFFS,1,7)+M304*INDEX(FGA_COEFFS,1,8)+Y307*Y308</f>
        <v>#N/A</v>
      </c>
      <c r="AD303" s="223" t="e">
        <f ca="1">INDEX(THREEPTA_COEFFS,1,1)+AC303*INDEX(THREEPTA_COEFFS,1,2)+J303*INDEX(THREEPTA_COEFFS,1,3)+AA303*INDEX(THREEPTA_COEFFS,1,4)+K303*INDEX(THREEPTA_COEFFS,1,5)+L304*INDEX(THREEPTA_COEFFS,1,6)+Z307*Z308</f>
        <v>#N/A</v>
      </c>
      <c r="AE303" s="223" t="e">
        <f ca="1">INDEX(THREEPTPCT_COEFFS,1,1)+K303*INDEX(THREEPTPCT_COEFFS,1,2)+L304*INDEX(THREEPTPCT_COEFFS,1,3)+AA307*AA308</f>
        <v>#N/A</v>
      </c>
      <c r="AF303" s="55" t="e">
        <f t="shared" ref="AF303:AF304" ca="1" si="515">AC303-AD303</f>
        <v>#N/A</v>
      </c>
      <c r="AG303" s="223" t="e">
        <f ca="1">INDEX(TWOPTPCT_COEFFS,1,1)+AB303*INDEX(TWOPTPCT_COEFFS,1,2)+I304*INDEX(TWOPTPCT_COEFFS,1,3)+G304*INDEX(TWOPTPCT_COEFFS,1,4)+L304*INDEX(TWOPTPCT_COEFFS,1,5)+AB307*AB308</f>
        <v>#N/A</v>
      </c>
      <c r="AH303" s="223" t="e">
        <f ca="1">INDEX(FTA_COEFFS,1,1)+O303*INDEX(FTA_COEFFS,1,2)+N304*INDEX(FTA_COEFFS,1,3)+(Q303+R303)*INDEX(FTA_COEFFS,1,4)+(Q304+R304)*INDEX(FTA_COEFFS,1,5)+M304*INDEX(FTA_COEFFS,1,6)+AC307*AC308</f>
        <v>#N/A</v>
      </c>
      <c r="AI303" s="223" t="e">
        <f ca="1">INDEX(FTPCT_COEFFS,1,1)+P303*INDEX(FTPCT_COEFFS,1,2)+F303*INDEX(FTPCT_COEFFS,1,3)+G304*INDEX(FTPCT_COEFFS,1,4)+AD307*AD308</f>
        <v>#N/A</v>
      </c>
      <c r="AJ303" s="338" t="e">
        <f t="shared" ref="AJ303:AJ304" ca="1" si="516">AD303*AE303/100+AF303*AG303+AH303*AI303/100</f>
        <v>#N/A</v>
      </c>
      <c r="AK303" s="55"/>
      <c r="AL303" s="55"/>
      <c r="AM303" s="55"/>
      <c r="AN303" s="55"/>
      <c r="AO303" s="55"/>
      <c r="AP303" s="55"/>
      <c r="AQ303" s="55"/>
      <c r="AR303" s="55"/>
    </row>
    <row r="304" spans="1:45" x14ac:dyDescent="0.3">
      <c r="B304" s="54" t="s">
        <v>175</v>
      </c>
      <c r="C304" s="54">
        <f>C297</f>
        <v>0</v>
      </c>
      <c r="D304" s="56" t="e">
        <f t="shared" ca="1" si="508"/>
        <v>#N/A</v>
      </c>
      <c r="E304" s="52" t="e">
        <f t="shared" ref="E304:W304" si="517">E297</f>
        <v>#N/A</v>
      </c>
      <c r="F304" s="52" t="e">
        <f t="shared" si="517"/>
        <v>#N/A</v>
      </c>
      <c r="G304" s="52" t="e">
        <f t="shared" si="517"/>
        <v>#N/A</v>
      </c>
      <c r="H304" s="52" t="e">
        <f t="shared" si="517"/>
        <v>#N/A</v>
      </c>
      <c r="I304" s="52" t="e">
        <f t="shared" si="517"/>
        <v>#N/A</v>
      </c>
      <c r="J304" s="52" t="e">
        <f t="shared" si="517"/>
        <v>#N/A</v>
      </c>
      <c r="K304" s="52" t="e">
        <f t="shared" si="517"/>
        <v>#N/A</v>
      </c>
      <c r="L304" s="52" t="e">
        <f t="shared" si="517"/>
        <v>#N/A</v>
      </c>
      <c r="M304" s="52" t="e">
        <f t="shared" si="517"/>
        <v>#N/A</v>
      </c>
      <c r="N304" s="52" t="e">
        <f t="shared" si="517"/>
        <v>#N/A</v>
      </c>
      <c r="O304" s="52" t="e">
        <f t="shared" si="517"/>
        <v>#N/A</v>
      </c>
      <c r="P304" s="52" t="e">
        <f t="shared" si="517"/>
        <v>#N/A</v>
      </c>
      <c r="Q304" s="52" t="e">
        <f t="shared" si="517"/>
        <v>#N/A</v>
      </c>
      <c r="R304" s="52" t="e">
        <f t="shared" si="517"/>
        <v>#N/A</v>
      </c>
      <c r="S304" s="52" t="e">
        <f t="shared" si="517"/>
        <v>#N/A</v>
      </c>
      <c r="T304" s="52" t="e">
        <f t="shared" si="517"/>
        <v>#N/A</v>
      </c>
      <c r="U304" s="52" t="e">
        <f t="shared" si="517"/>
        <v>#N/A</v>
      </c>
      <c r="V304" s="52" t="e">
        <f t="shared" si="517"/>
        <v>#N/A</v>
      </c>
      <c r="W304" s="52" t="e">
        <f t="shared" si="517"/>
        <v>#N/A</v>
      </c>
      <c r="X304" s="55" t="e">
        <f t="shared" si="510"/>
        <v>#N/A</v>
      </c>
      <c r="Y304" s="55" t="e">
        <f t="shared" si="511"/>
        <v>#N/A</v>
      </c>
      <c r="Z304" s="55" t="e">
        <f t="shared" ref="Z304" si="518">Z303</f>
        <v>#N/A</v>
      </c>
      <c r="AA304" s="55" t="e">
        <f t="shared" si="513"/>
        <v>#N/A</v>
      </c>
      <c r="AB304" s="336" t="e">
        <f t="shared" si="514"/>
        <v>#N/A</v>
      </c>
      <c r="AC304" s="223" t="e">
        <f ca="1">INDEX(FGA_COEFFS,1,1)+Z304*INDEX(FGA_COEFFS,1,2)+Y304*INDEX(FGA_COEFFS,1,3)+R304*INDEX(FGA_COEFFS,1,4)+Q303*INDEX(FGA_COEFFS,1,5)+S304*INDEX(FGA_COEFFS,1,6)+T303*INDEX(FGA_COEFFS,1,7)+M303*INDEX(FGA_COEFFS,1,8)+Y307*Y309</f>
        <v>#N/A</v>
      </c>
      <c r="AD304" s="223" t="e">
        <f ca="1">INDEX(THREEPTA_COEFFS,1,1)+AC304*INDEX(THREEPTA_COEFFS,1,2)+J304*INDEX(THREEPTA_COEFFS,1,3)+AA304*INDEX(THREEPTA_COEFFS,1,4)+K304*INDEX(THREEPTA_COEFFS,1,5)+L303*INDEX(THREEPTA_COEFFS,1,6)+Z307*Z309</f>
        <v>#N/A</v>
      </c>
      <c r="AE304" s="223" t="e">
        <f ca="1">INDEX(THREEPTPCT_COEFFS,1,1)+K304*INDEX(THREEPTPCT_COEFFS,1,2)+L303*INDEX(THREEPTPCT_COEFFS,1,3)+AA307*AA309</f>
        <v>#N/A</v>
      </c>
      <c r="AF304" s="55" t="e">
        <f t="shared" ca="1" si="515"/>
        <v>#N/A</v>
      </c>
      <c r="AG304" s="223" t="e">
        <f ca="1">INDEX(TWOPTPCT_COEFFS,1,1)+AB304*INDEX(TWOPTPCT_COEFFS,1,2)+I303*INDEX(TWOPTPCT_COEFFS,1,3)+G303*INDEX(TWOPTPCT_COEFFS,1,4)+L303*INDEX(TWOPTPCT_COEFFS,1,5)+AB307*AB309</f>
        <v>#N/A</v>
      </c>
      <c r="AH304" s="223" t="e">
        <f ca="1">INDEX(FTA_COEFFS,1,1)+O304*INDEX(FTA_COEFFS,1,2)+N303*INDEX(FTA_COEFFS,1,3)+(Q304+R304)*INDEX(FTA_COEFFS,1,4)+(Q303+R303)*INDEX(FTA_COEFFS,1,5)+M303*INDEX(FTA_COEFFS,1,6)+AC307*AC309</f>
        <v>#N/A</v>
      </c>
      <c r="AI304" s="223" t="e">
        <f ca="1">INDEX(FTPCT_COEFFS,1,1)+P304*INDEX(FTPCT_COEFFS,1,2)+F304*INDEX(FTPCT_COEFFS,1,3)+G303*INDEX(FTPCT_COEFFS,1,4)+AD307*AD309</f>
        <v>#N/A</v>
      </c>
      <c r="AJ304" s="338" t="e">
        <f t="shared" ca="1" si="516"/>
        <v>#N/A</v>
      </c>
      <c r="AK304" s="55"/>
      <c r="AL304" s="55"/>
      <c r="AM304" s="55"/>
      <c r="AN304" s="55"/>
      <c r="AO304" s="55"/>
      <c r="AP304" s="55"/>
      <c r="AQ304" s="55"/>
      <c r="AR304" s="55"/>
    </row>
    <row r="305" spans="1:45" x14ac:dyDescent="0.3">
      <c r="A305" s="54" t="e">
        <f ca="1">IF(D303&gt;(D304+(AVERAGE(V303,W303)-AVERAGE(V304,W304))/2)+2.5,C303,IF(D304&gt;(D303+(AVERAGE(V304,W304)-AVERAGE(V303,W303))/2)+2.5,C304,"Close"))</f>
        <v>#N/A</v>
      </c>
      <c r="B305" s="64" t="e">
        <f ca="1">IF(D304&gt;D303,C304,C303)</f>
        <v>#N/A</v>
      </c>
      <c r="D305" s="56"/>
      <c r="X305" s="55"/>
      <c r="Y305" s="55"/>
      <c r="Z305" s="55"/>
      <c r="AA305" s="55"/>
      <c r="AB305" s="55"/>
      <c r="AC305" s="337"/>
      <c r="AD305" s="337"/>
      <c r="AE305" s="337"/>
      <c r="AF305" s="337"/>
      <c r="AG305" s="337"/>
      <c r="AH305" s="337"/>
      <c r="AI305" s="337"/>
      <c r="AJ305" s="337"/>
      <c r="AK305" s="337"/>
      <c r="AL305" s="337"/>
      <c r="AM305" s="55"/>
      <c r="AN305" s="55"/>
      <c r="AO305" s="55"/>
      <c r="AP305" s="55"/>
      <c r="AQ305" s="55"/>
      <c r="AR305" s="55"/>
      <c r="AS305" s="55"/>
    </row>
    <row r="306" spans="1:45" x14ac:dyDescent="0.3">
      <c r="X306" s="54" t="s">
        <v>1305</v>
      </c>
      <c r="Y306" s="54" t="s">
        <v>128</v>
      </c>
      <c r="Z306" s="54" t="s">
        <v>157</v>
      </c>
      <c r="AA306" s="54" t="s">
        <v>151</v>
      </c>
      <c r="AB306" s="54" t="s">
        <v>1327</v>
      </c>
      <c r="AC306" s="54" t="s">
        <v>129</v>
      </c>
      <c r="AD306" s="54" t="s">
        <v>116</v>
      </c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</row>
    <row r="307" spans="1:45" x14ac:dyDescent="0.3">
      <c r="X307" s="54"/>
      <c r="Y307" s="54">
        <f t="shared" ref="Y307:AD307" si="519">Y300</f>
        <v>6.4436999999999998</v>
      </c>
      <c r="Z307" s="54">
        <f t="shared" si="519"/>
        <v>4.9371</v>
      </c>
      <c r="AA307" s="54">
        <f t="shared" si="519"/>
        <v>11.350300000000001</v>
      </c>
      <c r="AB307" s="54">
        <f t="shared" si="519"/>
        <v>7.1900000000000006E-2</v>
      </c>
      <c r="AC307" s="54">
        <f t="shared" si="519"/>
        <v>6.2766000000000002</v>
      </c>
      <c r="AD307" s="54">
        <f t="shared" si="519"/>
        <v>11.042999999999999</v>
      </c>
      <c r="AE307" s="54"/>
      <c r="AF307" s="336"/>
      <c r="AG307" s="336"/>
      <c r="AH307" s="336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</row>
    <row r="308" spans="1:45" x14ac:dyDescent="0.3">
      <c r="D308" s="56"/>
      <c r="X308" s="336"/>
      <c r="Y308" s="336">
        <f t="shared" ca="1" si="471"/>
        <v>-1.172347742932216</v>
      </c>
      <c r="Z308" s="336">
        <f t="shared" ca="1" si="471"/>
        <v>5.4242562370839767E-4</v>
      </c>
      <c r="AA308" s="336">
        <f t="shared" ca="1" si="471"/>
        <v>-7.0098370784964864E-2</v>
      </c>
      <c r="AB308" s="336">
        <f t="shared" ca="1" si="471"/>
        <v>-3.1386328521103971E-2</v>
      </c>
      <c r="AC308" s="336">
        <f t="shared" ca="1" si="471"/>
        <v>-1.2421519345089957</v>
      </c>
      <c r="AD308" s="336">
        <f t="shared" ca="1" si="471"/>
        <v>-1.2315928549430337</v>
      </c>
      <c r="AE308" s="336"/>
      <c r="AF308" s="336"/>
      <c r="AG308" s="336"/>
      <c r="AH308" s="336"/>
      <c r="AI308" s="54"/>
      <c r="AJ308" s="54"/>
      <c r="AK308" s="54"/>
      <c r="AL308" s="336"/>
      <c r="AM308" s="336"/>
      <c r="AN308" s="336"/>
      <c r="AO308" s="336"/>
      <c r="AP308" s="54"/>
      <c r="AQ308" s="336"/>
      <c r="AR308" s="336"/>
      <c r="AS308" s="336"/>
    </row>
    <row r="309" spans="1:45" x14ac:dyDescent="0.3">
      <c r="C309" s="54"/>
      <c r="D309" s="56"/>
      <c r="Y309" s="336">
        <f t="shared" ca="1" si="471"/>
        <v>-5.6542006563487826E-6</v>
      </c>
      <c r="Z309" s="336">
        <f t="shared" ca="1" si="471"/>
        <v>-0.92025044262296518</v>
      </c>
      <c r="AA309" s="336">
        <f t="shared" ca="1" si="471"/>
        <v>1.0589212131635537</v>
      </c>
      <c r="AB309" s="336">
        <f t="shared" ca="1" si="471"/>
        <v>7.8941774789000219E-2</v>
      </c>
      <c r="AC309" s="336">
        <f t="shared" ca="1" si="471"/>
        <v>7.737378077425755E-2</v>
      </c>
      <c r="AD309" s="336">
        <f t="shared" ca="1" si="471"/>
        <v>0.47367604343957914</v>
      </c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</row>
    <row r="310" spans="1:45" x14ac:dyDescent="0.3">
      <c r="B310" s="54" t="s">
        <v>172</v>
      </c>
      <c r="C310" s="53">
        <f>C303</f>
        <v>0</v>
      </c>
      <c r="D310" s="56" t="e">
        <f t="shared" ref="D310:D311" ca="1" si="520">AJ310</f>
        <v>#N/A</v>
      </c>
      <c r="E310" s="52" t="e">
        <f t="shared" ref="E310:W310" si="521">E303</f>
        <v>#N/A</v>
      </c>
      <c r="F310" s="52" t="e">
        <f t="shared" si="521"/>
        <v>#N/A</v>
      </c>
      <c r="G310" s="52" t="e">
        <f t="shared" si="521"/>
        <v>#N/A</v>
      </c>
      <c r="H310" s="52" t="e">
        <f t="shared" si="521"/>
        <v>#N/A</v>
      </c>
      <c r="I310" s="52" t="e">
        <f t="shared" si="521"/>
        <v>#N/A</v>
      </c>
      <c r="J310" s="52" t="e">
        <f t="shared" si="521"/>
        <v>#N/A</v>
      </c>
      <c r="K310" s="52" t="e">
        <f t="shared" si="521"/>
        <v>#N/A</v>
      </c>
      <c r="L310" s="52" t="e">
        <f t="shared" si="521"/>
        <v>#N/A</v>
      </c>
      <c r="M310" s="52" t="e">
        <f t="shared" si="521"/>
        <v>#N/A</v>
      </c>
      <c r="N310" s="52" t="e">
        <f t="shared" si="521"/>
        <v>#N/A</v>
      </c>
      <c r="O310" s="52" t="e">
        <f t="shared" si="521"/>
        <v>#N/A</v>
      </c>
      <c r="P310" s="52" t="e">
        <f t="shared" si="521"/>
        <v>#N/A</v>
      </c>
      <c r="Q310" s="52" t="e">
        <f t="shared" si="521"/>
        <v>#N/A</v>
      </c>
      <c r="R310" s="52" t="e">
        <f t="shared" si="521"/>
        <v>#N/A</v>
      </c>
      <c r="S310" s="52" t="e">
        <f t="shared" si="521"/>
        <v>#N/A</v>
      </c>
      <c r="T310" s="52" t="e">
        <f t="shared" si="521"/>
        <v>#N/A</v>
      </c>
      <c r="U310" s="52" t="e">
        <f t="shared" si="521"/>
        <v>#N/A</v>
      </c>
      <c r="V310" s="52" t="e">
        <f t="shared" si="521"/>
        <v>#N/A</v>
      </c>
      <c r="W310" s="52" t="e">
        <f t="shared" si="521"/>
        <v>#N/A</v>
      </c>
      <c r="X310" s="55" t="e">
        <f t="shared" ref="X310:X311" si="522">(H310-(O310*P310)/100-3*(J310*K310)/100)/2</f>
        <v>#N/A</v>
      </c>
      <c r="Y310" s="55" t="e">
        <f t="shared" ref="Y310:Y311" si="523">SUM(X310,(J310*K310/100))/(F310/100)</f>
        <v>#N/A</v>
      </c>
      <c r="Z310" s="55" t="e">
        <f t="shared" ref="Z310" si="524">U310*0.5+U311*0.5</f>
        <v>#N/A</v>
      </c>
      <c r="AA310" s="55" t="e">
        <f t="shared" ref="AA310:AA311" si="525">J310/Y310</f>
        <v>#N/A</v>
      </c>
      <c r="AB310" s="336" t="e">
        <f t="shared" ref="AB310:AB311" si="526">X310/(Y310-J310)</f>
        <v>#N/A</v>
      </c>
      <c r="AC310" s="223" t="e">
        <f ca="1">INDEX(FGA_COEFFS,1,1)+Z310*INDEX(FGA_COEFFS,1,2)+Y310*INDEX(FGA_COEFFS,1,3)+R310*INDEX(FGA_COEFFS,1,4)+Q311*INDEX(FGA_COEFFS,1,5)+S310*INDEX(FGA_COEFFS,1,6)+T311*INDEX(FGA_COEFFS,1,7)+M311*INDEX(FGA_COEFFS,1,8)+Y314*Y315</f>
        <v>#N/A</v>
      </c>
      <c r="AD310" s="223" t="e">
        <f ca="1">INDEX(THREEPTA_COEFFS,1,1)+AC310*INDEX(THREEPTA_COEFFS,1,2)+J310*INDEX(THREEPTA_COEFFS,1,3)+AA310*INDEX(THREEPTA_COEFFS,1,4)+K310*INDEX(THREEPTA_COEFFS,1,5)+L311*INDEX(THREEPTA_COEFFS,1,6)+Z314*Z315</f>
        <v>#N/A</v>
      </c>
      <c r="AE310" s="223" t="e">
        <f ca="1">INDEX(THREEPTPCT_COEFFS,1,1)+K310*INDEX(THREEPTPCT_COEFFS,1,2)+L311*INDEX(THREEPTPCT_COEFFS,1,3)+AA314*AA315</f>
        <v>#N/A</v>
      </c>
      <c r="AF310" s="55" t="e">
        <f t="shared" ref="AF310:AF311" ca="1" si="527">AC310-AD310</f>
        <v>#N/A</v>
      </c>
      <c r="AG310" s="223" t="e">
        <f ca="1">INDEX(TWOPTPCT_COEFFS,1,1)+AB310*INDEX(TWOPTPCT_COEFFS,1,2)+I311*INDEX(TWOPTPCT_COEFFS,1,3)+G311*INDEX(TWOPTPCT_COEFFS,1,4)+L311*INDEX(TWOPTPCT_COEFFS,1,5)+AB314*AB315</f>
        <v>#N/A</v>
      </c>
      <c r="AH310" s="223" t="e">
        <f ca="1">INDEX(FTA_COEFFS,1,1)+O310*INDEX(FTA_COEFFS,1,2)+N311*INDEX(FTA_COEFFS,1,3)+(Q310+R310)*INDEX(FTA_COEFFS,1,4)+(Q311+R311)*INDEX(FTA_COEFFS,1,5)+M311*INDEX(FTA_COEFFS,1,6)+AC314*AC315</f>
        <v>#N/A</v>
      </c>
      <c r="AI310" s="223" t="e">
        <f ca="1">INDEX(FTPCT_COEFFS,1,1)+P310*INDEX(FTPCT_COEFFS,1,2)+F310*INDEX(FTPCT_COEFFS,1,3)+G311*INDEX(FTPCT_COEFFS,1,4)+AD314*AD315</f>
        <v>#N/A</v>
      </c>
      <c r="AJ310" s="338" t="e">
        <f t="shared" ref="AJ310:AJ311" ca="1" si="528">AD310*AE310/100+AF310*AG310+AH310*AI310/100</f>
        <v>#N/A</v>
      </c>
      <c r="AK310" s="55"/>
      <c r="AL310" s="55"/>
      <c r="AM310" s="55"/>
      <c r="AN310" s="55"/>
      <c r="AO310" s="55"/>
      <c r="AP310" s="55"/>
      <c r="AQ310" s="55"/>
      <c r="AR310" s="55"/>
    </row>
    <row r="311" spans="1:45" x14ac:dyDescent="0.3">
      <c r="B311" s="54" t="s">
        <v>175</v>
      </c>
      <c r="C311" s="54">
        <f>C304</f>
        <v>0</v>
      </c>
      <c r="D311" s="56" t="e">
        <f t="shared" ca="1" si="520"/>
        <v>#N/A</v>
      </c>
      <c r="E311" s="52" t="e">
        <f t="shared" ref="E311:W311" si="529">E304</f>
        <v>#N/A</v>
      </c>
      <c r="F311" s="52" t="e">
        <f t="shared" si="529"/>
        <v>#N/A</v>
      </c>
      <c r="G311" s="52" t="e">
        <f t="shared" si="529"/>
        <v>#N/A</v>
      </c>
      <c r="H311" s="52" t="e">
        <f t="shared" si="529"/>
        <v>#N/A</v>
      </c>
      <c r="I311" s="52" t="e">
        <f t="shared" si="529"/>
        <v>#N/A</v>
      </c>
      <c r="J311" s="52" t="e">
        <f t="shared" si="529"/>
        <v>#N/A</v>
      </c>
      <c r="K311" s="52" t="e">
        <f t="shared" si="529"/>
        <v>#N/A</v>
      </c>
      <c r="L311" s="52" t="e">
        <f t="shared" si="529"/>
        <v>#N/A</v>
      </c>
      <c r="M311" s="52" t="e">
        <f t="shared" si="529"/>
        <v>#N/A</v>
      </c>
      <c r="N311" s="52" t="e">
        <f t="shared" si="529"/>
        <v>#N/A</v>
      </c>
      <c r="O311" s="52" t="e">
        <f t="shared" si="529"/>
        <v>#N/A</v>
      </c>
      <c r="P311" s="52" t="e">
        <f t="shared" si="529"/>
        <v>#N/A</v>
      </c>
      <c r="Q311" s="52" t="e">
        <f t="shared" si="529"/>
        <v>#N/A</v>
      </c>
      <c r="R311" s="52" t="e">
        <f t="shared" si="529"/>
        <v>#N/A</v>
      </c>
      <c r="S311" s="52" t="e">
        <f t="shared" si="529"/>
        <v>#N/A</v>
      </c>
      <c r="T311" s="52" t="e">
        <f t="shared" si="529"/>
        <v>#N/A</v>
      </c>
      <c r="U311" s="52" t="e">
        <f t="shared" si="529"/>
        <v>#N/A</v>
      </c>
      <c r="V311" s="52" t="e">
        <f t="shared" si="529"/>
        <v>#N/A</v>
      </c>
      <c r="W311" s="52" t="e">
        <f t="shared" si="529"/>
        <v>#N/A</v>
      </c>
      <c r="X311" s="55" t="e">
        <f t="shared" si="522"/>
        <v>#N/A</v>
      </c>
      <c r="Y311" s="55" t="e">
        <f t="shared" si="523"/>
        <v>#N/A</v>
      </c>
      <c r="Z311" s="55" t="e">
        <f t="shared" ref="Z311" si="530">Z310</f>
        <v>#N/A</v>
      </c>
      <c r="AA311" s="55" t="e">
        <f t="shared" si="525"/>
        <v>#N/A</v>
      </c>
      <c r="AB311" s="336" t="e">
        <f t="shared" si="526"/>
        <v>#N/A</v>
      </c>
      <c r="AC311" s="223" t="e">
        <f ca="1">INDEX(FGA_COEFFS,1,1)+Z311*INDEX(FGA_COEFFS,1,2)+Y311*INDEX(FGA_COEFFS,1,3)+R311*INDEX(FGA_COEFFS,1,4)+Q310*INDEX(FGA_COEFFS,1,5)+S311*INDEX(FGA_COEFFS,1,6)+T310*INDEX(FGA_COEFFS,1,7)+M310*INDEX(FGA_COEFFS,1,8)+Y314*Y316</f>
        <v>#N/A</v>
      </c>
      <c r="AD311" s="223" t="e">
        <f ca="1">INDEX(THREEPTA_COEFFS,1,1)+AC311*INDEX(THREEPTA_COEFFS,1,2)+J311*INDEX(THREEPTA_COEFFS,1,3)+AA311*INDEX(THREEPTA_COEFFS,1,4)+K311*INDEX(THREEPTA_COEFFS,1,5)+L310*INDEX(THREEPTA_COEFFS,1,6)+Z314*Z316</f>
        <v>#N/A</v>
      </c>
      <c r="AE311" s="223" t="e">
        <f ca="1">INDEX(THREEPTPCT_COEFFS,1,1)+K311*INDEX(THREEPTPCT_COEFFS,1,2)+L310*INDEX(THREEPTPCT_COEFFS,1,3)+AA314*AA316</f>
        <v>#N/A</v>
      </c>
      <c r="AF311" s="55" t="e">
        <f t="shared" ca="1" si="527"/>
        <v>#N/A</v>
      </c>
      <c r="AG311" s="223" t="e">
        <f ca="1">INDEX(TWOPTPCT_COEFFS,1,1)+AB311*INDEX(TWOPTPCT_COEFFS,1,2)+I310*INDEX(TWOPTPCT_COEFFS,1,3)+G310*INDEX(TWOPTPCT_COEFFS,1,4)+L310*INDEX(TWOPTPCT_COEFFS,1,5)+AB314*AB316</f>
        <v>#N/A</v>
      </c>
      <c r="AH311" s="223" t="e">
        <f ca="1">INDEX(FTA_COEFFS,1,1)+O311*INDEX(FTA_COEFFS,1,2)+N310*INDEX(FTA_COEFFS,1,3)+(Q311+R311)*INDEX(FTA_COEFFS,1,4)+(Q310+R310)*INDEX(FTA_COEFFS,1,5)+M310*INDEX(FTA_COEFFS,1,6)+AC314*AC316</f>
        <v>#N/A</v>
      </c>
      <c r="AI311" s="223" t="e">
        <f ca="1">INDEX(FTPCT_COEFFS,1,1)+P311*INDEX(FTPCT_COEFFS,1,2)+F311*INDEX(FTPCT_COEFFS,1,3)+G310*INDEX(FTPCT_COEFFS,1,4)+AD314*AD316</f>
        <v>#N/A</v>
      </c>
      <c r="AJ311" s="338" t="e">
        <f t="shared" ca="1" si="528"/>
        <v>#N/A</v>
      </c>
      <c r="AK311" s="55"/>
      <c r="AL311" s="55"/>
      <c r="AM311" s="55"/>
      <c r="AN311" s="55"/>
      <c r="AO311" s="55"/>
      <c r="AP311" s="55"/>
      <c r="AQ311" s="55"/>
      <c r="AR311" s="55"/>
    </row>
    <row r="312" spans="1:45" x14ac:dyDescent="0.3">
      <c r="A312" s="54" t="e">
        <f ca="1">IF(D310&gt;(D311+(AVERAGE(V310,W310)-AVERAGE(V311,W311))/2)+2.5,C310,IF(D311&gt;(D310+(AVERAGE(V311,W311)-AVERAGE(V310,W310))/2)+2.5,C311,"Close"))</f>
        <v>#N/A</v>
      </c>
      <c r="B312" s="64" t="e">
        <f ca="1">IF(D311&gt;D310,C311,C310)</f>
        <v>#N/A</v>
      </c>
      <c r="D312" s="56"/>
      <c r="X312" s="55"/>
      <c r="Y312" s="55"/>
      <c r="Z312" s="55"/>
      <c r="AA312" s="55"/>
      <c r="AB312" s="55"/>
      <c r="AC312" s="337"/>
      <c r="AD312" s="337"/>
      <c r="AE312" s="337"/>
      <c r="AF312" s="337"/>
      <c r="AG312" s="337"/>
      <c r="AH312" s="337"/>
      <c r="AI312" s="337"/>
      <c r="AJ312" s="337"/>
      <c r="AK312" s="337"/>
      <c r="AL312" s="337"/>
      <c r="AM312" s="55"/>
      <c r="AN312" s="55"/>
      <c r="AO312" s="55"/>
      <c r="AP312" s="55"/>
      <c r="AQ312" s="55"/>
      <c r="AR312" s="55"/>
      <c r="AS312" s="55"/>
    </row>
    <row r="313" spans="1:45" x14ac:dyDescent="0.3">
      <c r="X313" s="54" t="s">
        <v>1305</v>
      </c>
      <c r="Y313" s="54" t="s">
        <v>128</v>
      </c>
      <c r="Z313" s="54" t="s">
        <v>157</v>
      </c>
      <c r="AA313" s="54" t="s">
        <v>151</v>
      </c>
      <c r="AB313" s="54" t="s">
        <v>1327</v>
      </c>
      <c r="AC313" s="54" t="s">
        <v>129</v>
      </c>
      <c r="AD313" s="54" t="s">
        <v>116</v>
      </c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</row>
    <row r="314" spans="1:45" x14ac:dyDescent="0.3">
      <c r="X314" s="54"/>
      <c r="Y314" s="54">
        <f t="shared" ref="Y314:AD314" si="531">Y307</f>
        <v>6.4436999999999998</v>
      </c>
      <c r="Z314" s="54">
        <f t="shared" si="531"/>
        <v>4.9371</v>
      </c>
      <c r="AA314" s="54">
        <f t="shared" si="531"/>
        <v>11.350300000000001</v>
      </c>
      <c r="AB314" s="54">
        <f t="shared" si="531"/>
        <v>7.1900000000000006E-2</v>
      </c>
      <c r="AC314" s="54">
        <f t="shared" si="531"/>
        <v>6.2766000000000002</v>
      </c>
      <c r="AD314" s="54">
        <f t="shared" si="531"/>
        <v>11.042999999999999</v>
      </c>
      <c r="AE314" s="54"/>
      <c r="AF314" s="336"/>
      <c r="AG314" s="336"/>
      <c r="AH314" s="336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</row>
    <row r="315" spans="1:45" x14ac:dyDescent="0.3">
      <c r="D315" s="56"/>
      <c r="X315" s="336"/>
      <c r="Y315" s="336">
        <f t="shared" ca="1" si="471"/>
        <v>3.0620878307725447E-5</v>
      </c>
      <c r="Z315" s="336">
        <f t="shared" ca="1" si="471"/>
        <v>-0.70830715697462443</v>
      </c>
      <c r="AA315" s="336">
        <f t="shared" ca="1" si="471"/>
        <v>-0.24356224137467181</v>
      </c>
      <c r="AB315" s="336">
        <f t="shared" ca="1" si="471"/>
        <v>0.38348476124552622</v>
      </c>
      <c r="AC315" s="336">
        <f t="shared" ca="1" si="471"/>
        <v>0.85830682243820333</v>
      </c>
      <c r="AD315" s="336">
        <f t="shared" ca="1" si="471"/>
        <v>-1.3107645366682175</v>
      </c>
      <c r="AE315" s="336"/>
      <c r="AF315" s="336"/>
      <c r="AG315" s="336"/>
      <c r="AH315" s="336"/>
      <c r="AI315" s="54"/>
      <c r="AJ315" s="54"/>
      <c r="AK315" s="54"/>
      <c r="AL315" s="336"/>
      <c r="AM315" s="336"/>
      <c r="AN315" s="336"/>
      <c r="AO315" s="336"/>
      <c r="AP315" s="54"/>
      <c r="AQ315" s="336"/>
      <c r="AR315" s="336"/>
      <c r="AS315" s="336"/>
    </row>
    <row r="316" spans="1:45" x14ac:dyDescent="0.3">
      <c r="C316" s="54"/>
      <c r="D316" s="56"/>
      <c r="Y316" s="336">
        <f t="shared" ca="1" si="471"/>
        <v>-0.56069954305708269</v>
      </c>
      <c r="Z316" s="336">
        <f t="shared" ca="1" si="471"/>
        <v>0.17103328798974488</v>
      </c>
      <c r="AA316" s="336">
        <f t="shared" ca="1" si="471"/>
        <v>0.72882299494221359</v>
      </c>
      <c r="AB316" s="336">
        <f t="shared" ca="1" si="471"/>
        <v>0.92982718119390551</v>
      </c>
      <c r="AC316" s="336">
        <f t="shared" ca="1" si="471"/>
        <v>0.4561462075025558</v>
      </c>
      <c r="AD316" s="336">
        <f t="shared" ca="1" si="471"/>
        <v>1.4851123266139923</v>
      </c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</row>
    <row r="317" spans="1:45" x14ac:dyDescent="0.3">
      <c r="B317" s="54" t="s">
        <v>172</v>
      </c>
      <c r="C317" s="53">
        <f>C310</f>
        <v>0</v>
      </c>
      <c r="D317" s="56" t="e">
        <f t="shared" ref="D317:D318" ca="1" si="532">AJ317</f>
        <v>#N/A</v>
      </c>
      <c r="E317" s="52" t="e">
        <f t="shared" ref="E317:W317" si="533">E310</f>
        <v>#N/A</v>
      </c>
      <c r="F317" s="52" t="e">
        <f t="shared" si="533"/>
        <v>#N/A</v>
      </c>
      <c r="G317" s="52" t="e">
        <f t="shared" si="533"/>
        <v>#N/A</v>
      </c>
      <c r="H317" s="52" t="e">
        <f t="shared" si="533"/>
        <v>#N/A</v>
      </c>
      <c r="I317" s="52" t="e">
        <f t="shared" si="533"/>
        <v>#N/A</v>
      </c>
      <c r="J317" s="52" t="e">
        <f t="shared" si="533"/>
        <v>#N/A</v>
      </c>
      <c r="K317" s="52" t="e">
        <f t="shared" si="533"/>
        <v>#N/A</v>
      </c>
      <c r="L317" s="52" t="e">
        <f t="shared" si="533"/>
        <v>#N/A</v>
      </c>
      <c r="M317" s="52" t="e">
        <f t="shared" si="533"/>
        <v>#N/A</v>
      </c>
      <c r="N317" s="52" t="e">
        <f t="shared" si="533"/>
        <v>#N/A</v>
      </c>
      <c r="O317" s="52" t="e">
        <f t="shared" si="533"/>
        <v>#N/A</v>
      </c>
      <c r="P317" s="52" t="e">
        <f t="shared" si="533"/>
        <v>#N/A</v>
      </c>
      <c r="Q317" s="52" t="e">
        <f t="shared" si="533"/>
        <v>#N/A</v>
      </c>
      <c r="R317" s="52" t="e">
        <f t="shared" si="533"/>
        <v>#N/A</v>
      </c>
      <c r="S317" s="52" t="e">
        <f t="shared" si="533"/>
        <v>#N/A</v>
      </c>
      <c r="T317" s="52" t="e">
        <f t="shared" si="533"/>
        <v>#N/A</v>
      </c>
      <c r="U317" s="52" t="e">
        <f t="shared" si="533"/>
        <v>#N/A</v>
      </c>
      <c r="V317" s="52" t="e">
        <f t="shared" si="533"/>
        <v>#N/A</v>
      </c>
      <c r="W317" s="52" t="e">
        <f t="shared" si="533"/>
        <v>#N/A</v>
      </c>
      <c r="X317" s="55" t="e">
        <f t="shared" ref="X317:X318" si="534">(H317-(O317*P317)/100-3*(J317*K317)/100)/2</f>
        <v>#N/A</v>
      </c>
      <c r="Y317" s="55" t="e">
        <f t="shared" ref="Y317:Y318" si="535">SUM(X317,(J317*K317/100))/(F317/100)</f>
        <v>#N/A</v>
      </c>
      <c r="Z317" s="55" t="e">
        <f t="shared" ref="Z317" si="536">U317*0.5+U318*0.5</f>
        <v>#N/A</v>
      </c>
      <c r="AA317" s="55" t="e">
        <f t="shared" ref="AA317:AA318" si="537">J317/Y317</f>
        <v>#N/A</v>
      </c>
      <c r="AB317" s="336" t="e">
        <f t="shared" ref="AB317:AB318" si="538">X317/(Y317-J317)</f>
        <v>#N/A</v>
      </c>
      <c r="AC317" s="223" t="e">
        <f ca="1">INDEX(FGA_COEFFS,1,1)+Z317*INDEX(FGA_COEFFS,1,2)+Y317*INDEX(FGA_COEFFS,1,3)+R317*INDEX(FGA_COEFFS,1,4)+Q318*INDEX(FGA_COEFFS,1,5)+S317*INDEX(FGA_COEFFS,1,6)+T318*INDEX(FGA_COEFFS,1,7)+M318*INDEX(FGA_COEFFS,1,8)+Y321*Y322</f>
        <v>#N/A</v>
      </c>
      <c r="AD317" s="223" t="e">
        <f ca="1">INDEX(THREEPTA_COEFFS,1,1)+AC317*INDEX(THREEPTA_COEFFS,1,2)+J317*INDEX(THREEPTA_COEFFS,1,3)+AA317*INDEX(THREEPTA_COEFFS,1,4)+K317*INDEX(THREEPTA_COEFFS,1,5)+L318*INDEX(THREEPTA_COEFFS,1,6)+Z321*Z322</f>
        <v>#N/A</v>
      </c>
      <c r="AE317" s="223" t="e">
        <f ca="1">INDEX(THREEPTPCT_COEFFS,1,1)+K317*INDEX(THREEPTPCT_COEFFS,1,2)+L318*INDEX(THREEPTPCT_COEFFS,1,3)+AA321*AA322</f>
        <v>#N/A</v>
      </c>
      <c r="AF317" s="55" t="e">
        <f t="shared" ref="AF317:AF318" ca="1" si="539">AC317-AD317</f>
        <v>#N/A</v>
      </c>
      <c r="AG317" s="223" t="e">
        <f ca="1">INDEX(TWOPTPCT_COEFFS,1,1)+AB317*INDEX(TWOPTPCT_COEFFS,1,2)+I318*INDEX(TWOPTPCT_COEFFS,1,3)+G318*INDEX(TWOPTPCT_COEFFS,1,4)+L318*INDEX(TWOPTPCT_COEFFS,1,5)+AB321*AB322</f>
        <v>#N/A</v>
      </c>
      <c r="AH317" s="223" t="e">
        <f ca="1">INDEX(FTA_COEFFS,1,1)+O317*INDEX(FTA_COEFFS,1,2)+N318*INDEX(FTA_COEFFS,1,3)+(Q317+R317)*INDEX(FTA_COEFFS,1,4)+(Q318+R318)*INDEX(FTA_COEFFS,1,5)+M318*INDEX(FTA_COEFFS,1,6)+AC321*AC322</f>
        <v>#N/A</v>
      </c>
      <c r="AI317" s="223" t="e">
        <f ca="1">INDEX(FTPCT_COEFFS,1,1)+P317*INDEX(FTPCT_COEFFS,1,2)+F317*INDEX(FTPCT_COEFFS,1,3)+G318*INDEX(FTPCT_COEFFS,1,4)+AD321*AD322</f>
        <v>#N/A</v>
      </c>
      <c r="AJ317" s="338" t="e">
        <f t="shared" ref="AJ317:AJ318" ca="1" si="540">AD317*AE317/100+AF317*AG317+AH317*AI317/100</f>
        <v>#N/A</v>
      </c>
      <c r="AK317" s="55"/>
      <c r="AL317" s="55"/>
      <c r="AM317" s="55"/>
      <c r="AN317" s="55"/>
      <c r="AO317" s="55"/>
      <c r="AP317" s="55"/>
      <c r="AQ317" s="55"/>
      <c r="AR317" s="55"/>
    </row>
    <row r="318" spans="1:45" x14ac:dyDescent="0.3">
      <c r="B318" s="54" t="s">
        <v>175</v>
      </c>
      <c r="C318" s="54">
        <f>C311</f>
        <v>0</v>
      </c>
      <c r="D318" s="56" t="e">
        <f t="shared" ca="1" si="532"/>
        <v>#N/A</v>
      </c>
      <c r="E318" s="52" t="e">
        <f t="shared" ref="E318:W318" si="541">E311</f>
        <v>#N/A</v>
      </c>
      <c r="F318" s="52" t="e">
        <f t="shared" si="541"/>
        <v>#N/A</v>
      </c>
      <c r="G318" s="52" t="e">
        <f t="shared" si="541"/>
        <v>#N/A</v>
      </c>
      <c r="H318" s="52" t="e">
        <f t="shared" si="541"/>
        <v>#N/A</v>
      </c>
      <c r="I318" s="52" t="e">
        <f t="shared" si="541"/>
        <v>#N/A</v>
      </c>
      <c r="J318" s="52" t="e">
        <f t="shared" si="541"/>
        <v>#N/A</v>
      </c>
      <c r="K318" s="52" t="e">
        <f t="shared" si="541"/>
        <v>#N/A</v>
      </c>
      <c r="L318" s="52" t="e">
        <f t="shared" si="541"/>
        <v>#N/A</v>
      </c>
      <c r="M318" s="52" t="e">
        <f t="shared" si="541"/>
        <v>#N/A</v>
      </c>
      <c r="N318" s="52" t="e">
        <f t="shared" si="541"/>
        <v>#N/A</v>
      </c>
      <c r="O318" s="52" t="e">
        <f t="shared" si="541"/>
        <v>#N/A</v>
      </c>
      <c r="P318" s="52" t="e">
        <f t="shared" si="541"/>
        <v>#N/A</v>
      </c>
      <c r="Q318" s="52" t="e">
        <f t="shared" si="541"/>
        <v>#N/A</v>
      </c>
      <c r="R318" s="52" t="e">
        <f t="shared" si="541"/>
        <v>#N/A</v>
      </c>
      <c r="S318" s="52" t="e">
        <f t="shared" si="541"/>
        <v>#N/A</v>
      </c>
      <c r="T318" s="52" t="e">
        <f t="shared" si="541"/>
        <v>#N/A</v>
      </c>
      <c r="U318" s="52" t="e">
        <f t="shared" si="541"/>
        <v>#N/A</v>
      </c>
      <c r="V318" s="52" t="e">
        <f t="shared" si="541"/>
        <v>#N/A</v>
      </c>
      <c r="W318" s="52" t="e">
        <f t="shared" si="541"/>
        <v>#N/A</v>
      </c>
      <c r="X318" s="55" t="e">
        <f t="shared" si="534"/>
        <v>#N/A</v>
      </c>
      <c r="Y318" s="55" t="e">
        <f t="shared" si="535"/>
        <v>#N/A</v>
      </c>
      <c r="Z318" s="55" t="e">
        <f t="shared" ref="Z318" si="542">Z317</f>
        <v>#N/A</v>
      </c>
      <c r="AA318" s="55" t="e">
        <f t="shared" si="537"/>
        <v>#N/A</v>
      </c>
      <c r="AB318" s="336" t="e">
        <f t="shared" si="538"/>
        <v>#N/A</v>
      </c>
      <c r="AC318" s="223" t="e">
        <f ca="1">INDEX(FGA_COEFFS,1,1)+Z318*INDEX(FGA_COEFFS,1,2)+Y318*INDEX(FGA_COEFFS,1,3)+R318*INDEX(FGA_COEFFS,1,4)+Q317*INDEX(FGA_COEFFS,1,5)+S318*INDEX(FGA_COEFFS,1,6)+T317*INDEX(FGA_COEFFS,1,7)+M317*INDEX(FGA_COEFFS,1,8)+Y321*Y323</f>
        <v>#N/A</v>
      </c>
      <c r="AD318" s="223" t="e">
        <f ca="1">INDEX(THREEPTA_COEFFS,1,1)+AC318*INDEX(THREEPTA_COEFFS,1,2)+J318*INDEX(THREEPTA_COEFFS,1,3)+AA318*INDEX(THREEPTA_COEFFS,1,4)+K318*INDEX(THREEPTA_COEFFS,1,5)+L317*INDEX(THREEPTA_COEFFS,1,6)+Z321*Z323</f>
        <v>#N/A</v>
      </c>
      <c r="AE318" s="223" t="e">
        <f ca="1">INDEX(THREEPTPCT_COEFFS,1,1)+K318*INDEX(THREEPTPCT_COEFFS,1,2)+L317*INDEX(THREEPTPCT_COEFFS,1,3)+AA321*AA323</f>
        <v>#N/A</v>
      </c>
      <c r="AF318" s="55" t="e">
        <f t="shared" ca="1" si="539"/>
        <v>#N/A</v>
      </c>
      <c r="AG318" s="223" t="e">
        <f ca="1">INDEX(TWOPTPCT_COEFFS,1,1)+AB318*INDEX(TWOPTPCT_COEFFS,1,2)+I317*INDEX(TWOPTPCT_COEFFS,1,3)+G317*INDEX(TWOPTPCT_COEFFS,1,4)+L317*INDEX(TWOPTPCT_COEFFS,1,5)+AB321*AB323</f>
        <v>#N/A</v>
      </c>
      <c r="AH318" s="223" t="e">
        <f ca="1">INDEX(FTA_COEFFS,1,1)+O318*INDEX(FTA_COEFFS,1,2)+N317*INDEX(FTA_COEFFS,1,3)+(Q318+R318)*INDEX(FTA_COEFFS,1,4)+(Q317+R317)*INDEX(FTA_COEFFS,1,5)+M317*INDEX(FTA_COEFFS,1,6)+AC321*AC323</f>
        <v>#N/A</v>
      </c>
      <c r="AI318" s="223" t="e">
        <f ca="1">INDEX(FTPCT_COEFFS,1,1)+P318*INDEX(FTPCT_COEFFS,1,2)+F318*INDEX(FTPCT_COEFFS,1,3)+G317*INDEX(FTPCT_COEFFS,1,4)+AD321*AD323</f>
        <v>#N/A</v>
      </c>
      <c r="AJ318" s="338" t="e">
        <f t="shared" ca="1" si="540"/>
        <v>#N/A</v>
      </c>
      <c r="AK318" s="55"/>
      <c r="AL318" s="55"/>
      <c r="AM318" s="55"/>
      <c r="AN318" s="55"/>
      <c r="AO318" s="55"/>
      <c r="AP318" s="55"/>
      <c r="AQ318" s="55"/>
      <c r="AR318" s="55"/>
    </row>
    <row r="319" spans="1:45" x14ac:dyDescent="0.3">
      <c r="A319" s="54" t="e">
        <f ca="1">IF(D317&gt;(D318+(AVERAGE(V317,W317)-AVERAGE(V318,W318))/2)+2.5,C317,IF(D318&gt;(D317+(AVERAGE(V318,W318)-AVERAGE(V317,W317))/2)+2.5,C318,"Close"))</f>
        <v>#N/A</v>
      </c>
      <c r="B319" s="64" t="e">
        <f ca="1">IF(D318&gt;D317,C318,C317)</f>
        <v>#N/A</v>
      </c>
      <c r="D319" s="56"/>
      <c r="X319" s="55"/>
      <c r="Y319" s="55"/>
      <c r="Z319" s="55"/>
      <c r="AA319" s="55"/>
      <c r="AB319" s="55"/>
      <c r="AC319" s="337"/>
      <c r="AD319" s="337"/>
      <c r="AE319" s="337"/>
      <c r="AF319" s="337"/>
      <c r="AG319" s="337"/>
      <c r="AH319" s="337"/>
      <c r="AI319" s="337"/>
      <c r="AJ319" s="337"/>
      <c r="AK319" s="337"/>
      <c r="AL319" s="337"/>
      <c r="AM319" s="55"/>
      <c r="AN319" s="55"/>
      <c r="AO319" s="55"/>
      <c r="AP319" s="55"/>
      <c r="AQ319" s="55"/>
      <c r="AR319" s="55"/>
      <c r="AS319" s="55"/>
    </row>
    <row r="320" spans="1:45" x14ac:dyDescent="0.3">
      <c r="X320" s="54" t="s">
        <v>1305</v>
      </c>
      <c r="Y320" s="54" t="s">
        <v>128</v>
      </c>
      <c r="Z320" s="54" t="s">
        <v>157</v>
      </c>
      <c r="AA320" s="54" t="s">
        <v>151</v>
      </c>
      <c r="AB320" s="54" t="s">
        <v>1327</v>
      </c>
      <c r="AC320" s="54" t="s">
        <v>129</v>
      </c>
      <c r="AD320" s="54" t="s">
        <v>116</v>
      </c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</row>
    <row r="321" spans="1:45" x14ac:dyDescent="0.3">
      <c r="X321" s="54"/>
      <c r="Y321" s="54">
        <f t="shared" ref="Y321:AD321" si="543">Y314</f>
        <v>6.4436999999999998</v>
      </c>
      <c r="Z321" s="54">
        <f t="shared" si="543"/>
        <v>4.9371</v>
      </c>
      <c r="AA321" s="54">
        <f t="shared" si="543"/>
        <v>11.350300000000001</v>
      </c>
      <c r="AB321" s="54">
        <f t="shared" si="543"/>
        <v>7.1900000000000006E-2</v>
      </c>
      <c r="AC321" s="54">
        <f t="shared" si="543"/>
        <v>6.2766000000000002</v>
      </c>
      <c r="AD321" s="54">
        <f t="shared" si="543"/>
        <v>11.042999999999999</v>
      </c>
      <c r="AE321" s="54"/>
      <c r="AF321" s="336"/>
      <c r="AG321" s="336"/>
      <c r="AH321" s="336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</row>
    <row r="322" spans="1:45" x14ac:dyDescent="0.3">
      <c r="D322" s="56"/>
      <c r="X322" s="336"/>
      <c r="Y322" s="336">
        <f t="shared" ca="1" si="471"/>
        <v>1.1989376134477985</v>
      </c>
      <c r="Z322" s="336">
        <f t="shared" ca="1" si="471"/>
        <v>-0.59402026232479677</v>
      </c>
      <c r="AA322" s="336">
        <f t="shared" ca="1" si="471"/>
        <v>0.90912930865579111</v>
      </c>
      <c r="AB322" s="336">
        <f t="shared" ca="1" si="471"/>
        <v>0.14018527380730461</v>
      </c>
      <c r="AC322" s="336">
        <f t="shared" ca="1" si="471"/>
        <v>0.46487687421030471</v>
      </c>
      <c r="AD322" s="336">
        <f t="shared" ca="1" si="471"/>
        <v>1.2453018411375369</v>
      </c>
      <c r="AE322" s="336"/>
      <c r="AF322" s="336"/>
      <c r="AG322" s="336"/>
      <c r="AH322" s="336"/>
      <c r="AI322" s="54"/>
      <c r="AJ322" s="54"/>
      <c r="AK322" s="54"/>
      <c r="AL322" s="336"/>
      <c r="AM322" s="336"/>
      <c r="AN322" s="336"/>
      <c r="AO322" s="336"/>
      <c r="AP322" s="54"/>
      <c r="AQ322" s="336"/>
      <c r="AR322" s="336"/>
      <c r="AS322" s="336"/>
    </row>
    <row r="323" spans="1:45" x14ac:dyDescent="0.3">
      <c r="C323" s="54"/>
      <c r="D323" s="56"/>
      <c r="Y323" s="336">
        <f t="shared" ca="1" si="471"/>
        <v>0.86149336008813571</v>
      </c>
      <c r="Z323" s="336">
        <f t="shared" ca="1" si="471"/>
        <v>-4.0009725266298597E-2</v>
      </c>
      <c r="AA323" s="336">
        <f t="shared" ca="1" si="471"/>
        <v>-0.41515977789650349</v>
      </c>
      <c r="AB323" s="336">
        <f t="shared" ca="1" si="471"/>
        <v>-0.52468007838365516</v>
      </c>
      <c r="AC323" s="336">
        <f t="shared" ca="1" si="471"/>
        <v>0.23820772458721834</v>
      </c>
      <c r="AD323" s="336">
        <f t="shared" ca="1" si="471"/>
        <v>-0.81364614054572182</v>
      </c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</row>
    <row r="324" spans="1:45" x14ac:dyDescent="0.3">
      <c r="B324" s="54" t="s">
        <v>172</v>
      </c>
      <c r="C324" s="53">
        <f>C317</f>
        <v>0</v>
      </c>
      <c r="D324" s="56" t="e">
        <f t="shared" ref="D324:D325" ca="1" si="544">AJ324</f>
        <v>#N/A</v>
      </c>
      <c r="E324" s="52" t="e">
        <f t="shared" ref="E324:W324" si="545">E317</f>
        <v>#N/A</v>
      </c>
      <c r="F324" s="52" t="e">
        <f t="shared" si="545"/>
        <v>#N/A</v>
      </c>
      <c r="G324" s="52" t="e">
        <f t="shared" si="545"/>
        <v>#N/A</v>
      </c>
      <c r="H324" s="52" t="e">
        <f t="shared" si="545"/>
        <v>#N/A</v>
      </c>
      <c r="I324" s="52" t="e">
        <f t="shared" si="545"/>
        <v>#N/A</v>
      </c>
      <c r="J324" s="52" t="e">
        <f t="shared" si="545"/>
        <v>#N/A</v>
      </c>
      <c r="K324" s="52" t="e">
        <f t="shared" si="545"/>
        <v>#N/A</v>
      </c>
      <c r="L324" s="52" t="e">
        <f t="shared" si="545"/>
        <v>#N/A</v>
      </c>
      <c r="M324" s="52" t="e">
        <f t="shared" si="545"/>
        <v>#N/A</v>
      </c>
      <c r="N324" s="52" t="e">
        <f t="shared" si="545"/>
        <v>#N/A</v>
      </c>
      <c r="O324" s="52" t="e">
        <f t="shared" si="545"/>
        <v>#N/A</v>
      </c>
      <c r="P324" s="52" t="e">
        <f t="shared" si="545"/>
        <v>#N/A</v>
      </c>
      <c r="Q324" s="52" t="e">
        <f t="shared" si="545"/>
        <v>#N/A</v>
      </c>
      <c r="R324" s="52" t="e">
        <f t="shared" si="545"/>
        <v>#N/A</v>
      </c>
      <c r="S324" s="52" t="e">
        <f t="shared" si="545"/>
        <v>#N/A</v>
      </c>
      <c r="T324" s="52" t="e">
        <f t="shared" si="545"/>
        <v>#N/A</v>
      </c>
      <c r="U324" s="52" t="e">
        <f t="shared" si="545"/>
        <v>#N/A</v>
      </c>
      <c r="V324" s="52" t="e">
        <f t="shared" si="545"/>
        <v>#N/A</v>
      </c>
      <c r="W324" s="52" t="e">
        <f t="shared" si="545"/>
        <v>#N/A</v>
      </c>
      <c r="X324" s="55" t="e">
        <f t="shared" ref="X324:X325" si="546">(H324-(O324*P324)/100-3*(J324*K324)/100)/2</f>
        <v>#N/A</v>
      </c>
      <c r="Y324" s="55" t="e">
        <f t="shared" ref="Y324:Y325" si="547">SUM(X324,(J324*K324/100))/(F324/100)</f>
        <v>#N/A</v>
      </c>
      <c r="Z324" s="55" t="e">
        <f t="shared" ref="Z324" si="548">U324*0.5+U325*0.5</f>
        <v>#N/A</v>
      </c>
      <c r="AA324" s="55" t="e">
        <f t="shared" ref="AA324:AA325" si="549">J324/Y324</f>
        <v>#N/A</v>
      </c>
      <c r="AB324" s="336" t="e">
        <f t="shared" ref="AB324:AB325" si="550">X324/(Y324-J324)</f>
        <v>#N/A</v>
      </c>
      <c r="AC324" s="223" t="e">
        <f ca="1">INDEX(FGA_COEFFS,1,1)+Z324*INDEX(FGA_COEFFS,1,2)+Y324*INDEX(FGA_COEFFS,1,3)+R324*INDEX(FGA_COEFFS,1,4)+Q325*INDEX(FGA_COEFFS,1,5)+S324*INDEX(FGA_COEFFS,1,6)+T325*INDEX(FGA_COEFFS,1,7)+M325*INDEX(FGA_COEFFS,1,8)+Y328*Y329</f>
        <v>#N/A</v>
      </c>
      <c r="AD324" s="223" t="e">
        <f ca="1">INDEX(THREEPTA_COEFFS,1,1)+AC324*INDEX(THREEPTA_COEFFS,1,2)+J324*INDEX(THREEPTA_COEFFS,1,3)+AA324*INDEX(THREEPTA_COEFFS,1,4)+K324*INDEX(THREEPTA_COEFFS,1,5)+L325*INDEX(THREEPTA_COEFFS,1,6)+Z328*Z329</f>
        <v>#N/A</v>
      </c>
      <c r="AE324" s="223" t="e">
        <f ca="1">INDEX(THREEPTPCT_COEFFS,1,1)+K324*INDEX(THREEPTPCT_COEFFS,1,2)+L325*INDEX(THREEPTPCT_COEFFS,1,3)+AA328*AA329</f>
        <v>#N/A</v>
      </c>
      <c r="AF324" s="55" t="e">
        <f t="shared" ref="AF324:AF325" ca="1" si="551">AC324-AD324</f>
        <v>#N/A</v>
      </c>
      <c r="AG324" s="223" t="e">
        <f ca="1">INDEX(TWOPTPCT_COEFFS,1,1)+AB324*INDEX(TWOPTPCT_COEFFS,1,2)+I325*INDEX(TWOPTPCT_COEFFS,1,3)+G325*INDEX(TWOPTPCT_COEFFS,1,4)+L325*INDEX(TWOPTPCT_COEFFS,1,5)+AB328*AB329</f>
        <v>#N/A</v>
      </c>
      <c r="AH324" s="223" t="e">
        <f ca="1">INDEX(FTA_COEFFS,1,1)+O324*INDEX(FTA_COEFFS,1,2)+N325*INDEX(FTA_COEFFS,1,3)+(Q324+R324)*INDEX(FTA_COEFFS,1,4)+(Q325+R325)*INDEX(FTA_COEFFS,1,5)+M325*INDEX(FTA_COEFFS,1,6)+AC328*AC329</f>
        <v>#N/A</v>
      </c>
      <c r="AI324" s="223" t="e">
        <f ca="1">INDEX(FTPCT_COEFFS,1,1)+P324*INDEX(FTPCT_COEFFS,1,2)+F324*INDEX(FTPCT_COEFFS,1,3)+G325*INDEX(FTPCT_COEFFS,1,4)+AD328*AD329</f>
        <v>#N/A</v>
      </c>
      <c r="AJ324" s="338" t="e">
        <f t="shared" ref="AJ324:AJ325" ca="1" si="552">AD324*AE324/100+AF324*AG324+AH324*AI324/100</f>
        <v>#N/A</v>
      </c>
      <c r="AK324" s="55"/>
      <c r="AL324" s="55"/>
      <c r="AM324" s="55"/>
      <c r="AN324" s="55"/>
      <c r="AO324" s="55"/>
      <c r="AP324" s="55"/>
      <c r="AQ324" s="55"/>
      <c r="AR324" s="55"/>
    </row>
    <row r="325" spans="1:45" x14ac:dyDescent="0.3">
      <c r="B325" s="54" t="s">
        <v>175</v>
      </c>
      <c r="C325" s="54">
        <f>C318</f>
        <v>0</v>
      </c>
      <c r="D325" s="56" t="e">
        <f t="shared" ca="1" si="544"/>
        <v>#N/A</v>
      </c>
      <c r="E325" s="52" t="e">
        <f t="shared" ref="E325:W325" si="553">E318</f>
        <v>#N/A</v>
      </c>
      <c r="F325" s="52" t="e">
        <f t="shared" si="553"/>
        <v>#N/A</v>
      </c>
      <c r="G325" s="52" t="e">
        <f t="shared" si="553"/>
        <v>#N/A</v>
      </c>
      <c r="H325" s="52" t="e">
        <f t="shared" si="553"/>
        <v>#N/A</v>
      </c>
      <c r="I325" s="52" t="e">
        <f t="shared" si="553"/>
        <v>#N/A</v>
      </c>
      <c r="J325" s="52" t="e">
        <f t="shared" si="553"/>
        <v>#N/A</v>
      </c>
      <c r="K325" s="52" t="e">
        <f t="shared" si="553"/>
        <v>#N/A</v>
      </c>
      <c r="L325" s="52" t="e">
        <f t="shared" si="553"/>
        <v>#N/A</v>
      </c>
      <c r="M325" s="52" t="e">
        <f t="shared" si="553"/>
        <v>#N/A</v>
      </c>
      <c r="N325" s="52" t="e">
        <f t="shared" si="553"/>
        <v>#N/A</v>
      </c>
      <c r="O325" s="52" t="e">
        <f t="shared" si="553"/>
        <v>#N/A</v>
      </c>
      <c r="P325" s="52" t="e">
        <f t="shared" si="553"/>
        <v>#N/A</v>
      </c>
      <c r="Q325" s="52" t="e">
        <f t="shared" si="553"/>
        <v>#N/A</v>
      </c>
      <c r="R325" s="52" t="e">
        <f t="shared" si="553"/>
        <v>#N/A</v>
      </c>
      <c r="S325" s="52" t="e">
        <f t="shared" si="553"/>
        <v>#N/A</v>
      </c>
      <c r="T325" s="52" t="e">
        <f t="shared" si="553"/>
        <v>#N/A</v>
      </c>
      <c r="U325" s="52" t="e">
        <f t="shared" si="553"/>
        <v>#N/A</v>
      </c>
      <c r="V325" s="52" t="e">
        <f t="shared" si="553"/>
        <v>#N/A</v>
      </c>
      <c r="W325" s="52" t="e">
        <f t="shared" si="553"/>
        <v>#N/A</v>
      </c>
      <c r="X325" s="55" t="e">
        <f t="shared" si="546"/>
        <v>#N/A</v>
      </c>
      <c r="Y325" s="55" t="e">
        <f t="shared" si="547"/>
        <v>#N/A</v>
      </c>
      <c r="Z325" s="55" t="e">
        <f t="shared" ref="Z325" si="554">Z324</f>
        <v>#N/A</v>
      </c>
      <c r="AA325" s="55" t="e">
        <f t="shared" si="549"/>
        <v>#N/A</v>
      </c>
      <c r="AB325" s="336" t="e">
        <f t="shared" si="550"/>
        <v>#N/A</v>
      </c>
      <c r="AC325" s="223" t="e">
        <f ca="1">INDEX(FGA_COEFFS,1,1)+Z325*INDEX(FGA_COEFFS,1,2)+Y325*INDEX(FGA_COEFFS,1,3)+R325*INDEX(FGA_COEFFS,1,4)+Q324*INDEX(FGA_COEFFS,1,5)+S325*INDEX(FGA_COEFFS,1,6)+T324*INDEX(FGA_COEFFS,1,7)+M324*INDEX(FGA_COEFFS,1,8)+Y328*Y330</f>
        <v>#N/A</v>
      </c>
      <c r="AD325" s="223" t="e">
        <f ca="1">INDEX(THREEPTA_COEFFS,1,1)+AC325*INDEX(THREEPTA_COEFFS,1,2)+J325*INDEX(THREEPTA_COEFFS,1,3)+AA325*INDEX(THREEPTA_COEFFS,1,4)+K325*INDEX(THREEPTA_COEFFS,1,5)+L324*INDEX(THREEPTA_COEFFS,1,6)+Z328*Z330</f>
        <v>#N/A</v>
      </c>
      <c r="AE325" s="223" t="e">
        <f ca="1">INDEX(THREEPTPCT_COEFFS,1,1)+K325*INDEX(THREEPTPCT_COEFFS,1,2)+L324*INDEX(THREEPTPCT_COEFFS,1,3)+AA328*AA330</f>
        <v>#N/A</v>
      </c>
      <c r="AF325" s="55" t="e">
        <f t="shared" ca="1" si="551"/>
        <v>#N/A</v>
      </c>
      <c r="AG325" s="223" t="e">
        <f ca="1">INDEX(TWOPTPCT_COEFFS,1,1)+AB325*INDEX(TWOPTPCT_COEFFS,1,2)+I324*INDEX(TWOPTPCT_COEFFS,1,3)+G324*INDEX(TWOPTPCT_COEFFS,1,4)+L324*INDEX(TWOPTPCT_COEFFS,1,5)+AB328*AB330</f>
        <v>#N/A</v>
      </c>
      <c r="AH325" s="223" t="e">
        <f ca="1">INDEX(FTA_COEFFS,1,1)+O325*INDEX(FTA_COEFFS,1,2)+N324*INDEX(FTA_COEFFS,1,3)+(Q325+R325)*INDEX(FTA_COEFFS,1,4)+(Q324+R324)*INDEX(FTA_COEFFS,1,5)+M324*INDEX(FTA_COEFFS,1,6)+AC328*AC330</f>
        <v>#N/A</v>
      </c>
      <c r="AI325" s="223" t="e">
        <f ca="1">INDEX(FTPCT_COEFFS,1,1)+P325*INDEX(FTPCT_COEFFS,1,2)+F325*INDEX(FTPCT_COEFFS,1,3)+G324*INDEX(FTPCT_COEFFS,1,4)+AD328*AD330</f>
        <v>#N/A</v>
      </c>
      <c r="AJ325" s="338" t="e">
        <f t="shared" ca="1" si="552"/>
        <v>#N/A</v>
      </c>
      <c r="AK325" s="55"/>
      <c r="AL325" s="55"/>
      <c r="AM325" s="55"/>
      <c r="AN325" s="55"/>
      <c r="AO325" s="55"/>
      <c r="AP325" s="55"/>
      <c r="AQ325" s="55"/>
      <c r="AR325" s="55"/>
    </row>
    <row r="326" spans="1:45" x14ac:dyDescent="0.3">
      <c r="A326" s="54" t="e">
        <f ca="1">IF(D324&gt;(D325+(AVERAGE(V324,W324)-AVERAGE(V325,W325))/2)+2.5,C324,IF(D325&gt;(D324+(AVERAGE(V325,W325)-AVERAGE(V324,W324))/2)+2.5,C325,"Close"))</f>
        <v>#N/A</v>
      </c>
      <c r="B326" s="64" t="e">
        <f ca="1">IF(D325&gt;D324,C325,C324)</f>
        <v>#N/A</v>
      </c>
      <c r="D326" s="56"/>
      <c r="X326" s="55"/>
      <c r="Y326" s="55"/>
      <c r="Z326" s="55"/>
      <c r="AA326" s="55"/>
      <c r="AB326" s="55"/>
      <c r="AC326" s="337"/>
      <c r="AD326" s="337"/>
      <c r="AE326" s="337"/>
      <c r="AF326" s="337"/>
      <c r="AG326" s="337"/>
      <c r="AH326" s="337"/>
      <c r="AI326" s="337"/>
      <c r="AJ326" s="337"/>
      <c r="AK326" s="337"/>
      <c r="AL326" s="337"/>
      <c r="AM326" s="55"/>
      <c r="AN326" s="55"/>
      <c r="AO326" s="55"/>
      <c r="AP326" s="55"/>
      <c r="AQ326" s="55"/>
      <c r="AR326" s="55"/>
      <c r="AS326" s="55"/>
    </row>
    <row r="327" spans="1:45" x14ac:dyDescent="0.3">
      <c r="X327" s="54" t="s">
        <v>1305</v>
      </c>
      <c r="Y327" s="54" t="s">
        <v>128</v>
      </c>
      <c r="Z327" s="54" t="s">
        <v>157</v>
      </c>
      <c r="AA327" s="54" t="s">
        <v>151</v>
      </c>
      <c r="AB327" s="54" t="s">
        <v>1327</v>
      </c>
      <c r="AC327" s="54" t="s">
        <v>129</v>
      </c>
      <c r="AD327" s="54" t="s">
        <v>116</v>
      </c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</row>
    <row r="328" spans="1:45" x14ac:dyDescent="0.3">
      <c r="X328" s="54"/>
      <c r="Y328" s="54">
        <f t="shared" ref="Y328:AD328" si="555">Y321</f>
        <v>6.4436999999999998</v>
      </c>
      <c r="Z328" s="54">
        <f t="shared" si="555"/>
        <v>4.9371</v>
      </c>
      <c r="AA328" s="54">
        <f t="shared" si="555"/>
        <v>11.350300000000001</v>
      </c>
      <c r="AB328" s="54">
        <f t="shared" si="555"/>
        <v>7.1900000000000006E-2</v>
      </c>
      <c r="AC328" s="54">
        <f t="shared" si="555"/>
        <v>6.2766000000000002</v>
      </c>
      <c r="AD328" s="54">
        <f t="shared" si="555"/>
        <v>11.042999999999999</v>
      </c>
      <c r="AE328" s="54"/>
      <c r="AF328" s="336"/>
      <c r="AG328" s="336"/>
      <c r="AH328" s="336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</row>
    <row r="329" spans="1:45" x14ac:dyDescent="0.3">
      <c r="D329" s="56"/>
      <c r="X329" s="336"/>
      <c r="Y329" s="336">
        <f t="shared" ca="1" si="471"/>
        <v>-0.66886901456184966</v>
      </c>
      <c r="Z329" s="336">
        <f t="shared" ca="1" si="471"/>
        <v>0.51568604964645914</v>
      </c>
      <c r="AA329" s="336">
        <f t="shared" ca="1" si="471"/>
        <v>0.70072100597332465</v>
      </c>
      <c r="AB329" s="336">
        <f t="shared" ca="1" si="471"/>
        <v>0.4097853639534213</v>
      </c>
      <c r="AC329" s="336">
        <f t="shared" ca="1" si="471"/>
        <v>9.7348034076857298E-2</v>
      </c>
      <c r="AD329" s="336">
        <f t="shared" ca="1" si="471"/>
        <v>0.52186066212848736</v>
      </c>
      <c r="AE329" s="336"/>
      <c r="AF329" s="336"/>
      <c r="AG329" s="336"/>
      <c r="AH329" s="336"/>
      <c r="AI329" s="54"/>
      <c r="AJ329" s="54"/>
      <c r="AK329" s="54"/>
      <c r="AL329" s="336"/>
      <c r="AM329" s="336"/>
      <c r="AN329" s="336"/>
      <c r="AO329" s="336"/>
      <c r="AP329" s="54"/>
      <c r="AQ329" s="336"/>
      <c r="AR329" s="336"/>
      <c r="AS329" s="336"/>
    </row>
    <row r="330" spans="1:45" x14ac:dyDescent="0.3">
      <c r="C330" s="54"/>
      <c r="D330" s="56"/>
      <c r="Y330" s="336">
        <f t="shared" ca="1" si="471"/>
        <v>-0.24579180447370708</v>
      </c>
      <c r="Z330" s="336">
        <f t="shared" ca="1" si="471"/>
        <v>-0.7539380163736118</v>
      </c>
      <c r="AA330" s="336">
        <f t="shared" ca="1" si="471"/>
        <v>0.34870407279188664</v>
      </c>
      <c r="AB330" s="336">
        <f t="shared" ca="1" si="471"/>
        <v>0.72578063155565653</v>
      </c>
      <c r="AC330" s="336">
        <f t="shared" ca="1" si="471"/>
        <v>0.58509845375088587</v>
      </c>
      <c r="AD330" s="336">
        <f t="shared" ca="1" si="471"/>
        <v>-2.7040513285462076E-2</v>
      </c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</row>
    <row r="331" spans="1:45" x14ac:dyDescent="0.3">
      <c r="B331" s="54" t="s">
        <v>172</v>
      </c>
      <c r="C331" s="53">
        <f>C324</f>
        <v>0</v>
      </c>
      <c r="D331" s="56" t="e">
        <f t="shared" ref="D331:D332" ca="1" si="556">AJ331</f>
        <v>#N/A</v>
      </c>
      <c r="E331" s="52" t="e">
        <f t="shared" ref="E331:W331" si="557">E324</f>
        <v>#N/A</v>
      </c>
      <c r="F331" s="52" t="e">
        <f t="shared" si="557"/>
        <v>#N/A</v>
      </c>
      <c r="G331" s="52" t="e">
        <f t="shared" si="557"/>
        <v>#N/A</v>
      </c>
      <c r="H331" s="52" t="e">
        <f t="shared" si="557"/>
        <v>#N/A</v>
      </c>
      <c r="I331" s="52" t="e">
        <f t="shared" si="557"/>
        <v>#N/A</v>
      </c>
      <c r="J331" s="52" t="e">
        <f t="shared" si="557"/>
        <v>#N/A</v>
      </c>
      <c r="K331" s="52" t="e">
        <f t="shared" si="557"/>
        <v>#N/A</v>
      </c>
      <c r="L331" s="52" t="e">
        <f t="shared" si="557"/>
        <v>#N/A</v>
      </c>
      <c r="M331" s="52" t="e">
        <f t="shared" si="557"/>
        <v>#N/A</v>
      </c>
      <c r="N331" s="52" t="e">
        <f t="shared" si="557"/>
        <v>#N/A</v>
      </c>
      <c r="O331" s="52" t="e">
        <f t="shared" si="557"/>
        <v>#N/A</v>
      </c>
      <c r="P331" s="52" t="e">
        <f t="shared" si="557"/>
        <v>#N/A</v>
      </c>
      <c r="Q331" s="52" t="e">
        <f t="shared" si="557"/>
        <v>#N/A</v>
      </c>
      <c r="R331" s="52" t="e">
        <f t="shared" si="557"/>
        <v>#N/A</v>
      </c>
      <c r="S331" s="52" t="e">
        <f t="shared" si="557"/>
        <v>#N/A</v>
      </c>
      <c r="T331" s="52" t="e">
        <f t="shared" si="557"/>
        <v>#N/A</v>
      </c>
      <c r="U331" s="52" t="e">
        <f t="shared" si="557"/>
        <v>#N/A</v>
      </c>
      <c r="V331" s="52" t="e">
        <f t="shared" si="557"/>
        <v>#N/A</v>
      </c>
      <c r="W331" s="52" t="e">
        <f t="shared" si="557"/>
        <v>#N/A</v>
      </c>
      <c r="X331" s="55" t="e">
        <f t="shared" ref="X331:X332" si="558">(H331-(O331*P331)/100-3*(J331*K331)/100)/2</f>
        <v>#N/A</v>
      </c>
      <c r="Y331" s="55" t="e">
        <f t="shared" ref="Y331:Y332" si="559">SUM(X331,(J331*K331/100))/(F331/100)</f>
        <v>#N/A</v>
      </c>
      <c r="Z331" s="55" t="e">
        <f t="shared" ref="Z331" si="560">U331*0.5+U332*0.5</f>
        <v>#N/A</v>
      </c>
      <c r="AA331" s="55" t="e">
        <f t="shared" ref="AA331:AA332" si="561">J331/Y331</f>
        <v>#N/A</v>
      </c>
      <c r="AB331" s="336" t="e">
        <f t="shared" ref="AB331:AB332" si="562">X331/(Y331-J331)</f>
        <v>#N/A</v>
      </c>
      <c r="AC331" s="223" t="e">
        <f ca="1">INDEX(FGA_COEFFS,1,1)+Z331*INDEX(FGA_COEFFS,1,2)+Y331*INDEX(FGA_COEFFS,1,3)+R331*INDEX(FGA_COEFFS,1,4)+Q332*INDEX(FGA_COEFFS,1,5)+S331*INDEX(FGA_COEFFS,1,6)+T332*INDEX(FGA_COEFFS,1,7)+M332*INDEX(FGA_COEFFS,1,8)+Y335*Y336</f>
        <v>#N/A</v>
      </c>
      <c r="AD331" s="223" t="e">
        <f ca="1">INDEX(THREEPTA_COEFFS,1,1)+AC331*INDEX(THREEPTA_COEFFS,1,2)+J331*INDEX(THREEPTA_COEFFS,1,3)+AA331*INDEX(THREEPTA_COEFFS,1,4)+K331*INDEX(THREEPTA_COEFFS,1,5)+L332*INDEX(THREEPTA_COEFFS,1,6)+Z335*Z336</f>
        <v>#N/A</v>
      </c>
      <c r="AE331" s="223" t="e">
        <f ca="1">INDEX(THREEPTPCT_COEFFS,1,1)+K331*INDEX(THREEPTPCT_COEFFS,1,2)+L332*INDEX(THREEPTPCT_COEFFS,1,3)+AA335*AA336</f>
        <v>#N/A</v>
      </c>
      <c r="AF331" s="55" t="e">
        <f t="shared" ref="AF331:AF332" ca="1" si="563">AC331-AD331</f>
        <v>#N/A</v>
      </c>
      <c r="AG331" s="223" t="e">
        <f ca="1">INDEX(TWOPTPCT_COEFFS,1,1)+AB331*INDEX(TWOPTPCT_COEFFS,1,2)+I332*INDEX(TWOPTPCT_COEFFS,1,3)+G332*INDEX(TWOPTPCT_COEFFS,1,4)+L332*INDEX(TWOPTPCT_COEFFS,1,5)+AB335*AB336</f>
        <v>#N/A</v>
      </c>
      <c r="AH331" s="223" t="e">
        <f ca="1">INDEX(FTA_COEFFS,1,1)+O331*INDEX(FTA_COEFFS,1,2)+N332*INDEX(FTA_COEFFS,1,3)+(Q331+R331)*INDEX(FTA_COEFFS,1,4)+(Q332+R332)*INDEX(FTA_COEFFS,1,5)+M332*INDEX(FTA_COEFFS,1,6)+AC335*AC336</f>
        <v>#N/A</v>
      </c>
      <c r="AI331" s="223" t="e">
        <f ca="1">INDEX(FTPCT_COEFFS,1,1)+P331*INDEX(FTPCT_COEFFS,1,2)+F331*INDEX(FTPCT_COEFFS,1,3)+G332*INDEX(FTPCT_COEFFS,1,4)+AD335*AD336</f>
        <v>#N/A</v>
      </c>
      <c r="AJ331" s="338" t="e">
        <f t="shared" ref="AJ331:AJ332" ca="1" si="564">AD331*AE331/100+AF331*AG331+AH331*AI331/100</f>
        <v>#N/A</v>
      </c>
      <c r="AK331" s="55"/>
      <c r="AL331" s="55"/>
      <c r="AM331" s="55"/>
      <c r="AN331" s="55"/>
      <c r="AO331" s="55"/>
      <c r="AP331" s="55"/>
      <c r="AQ331" s="55"/>
      <c r="AR331" s="55"/>
    </row>
    <row r="332" spans="1:45" x14ac:dyDescent="0.3">
      <c r="B332" s="54" t="s">
        <v>175</v>
      </c>
      <c r="C332" s="54">
        <f>C325</f>
        <v>0</v>
      </c>
      <c r="D332" s="56" t="e">
        <f t="shared" ca="1" si="556"/>
        <v>#N/A</v>
      </c>
      <c r="E332" s="52" t="e">
        <f t="shared" ref="E332:W332" si="565">E325</f>
        <v>#N/A</v>
      </c>
      <c r="F332" s="52" t="e">
        <f t="shared" si="565"/>
        <v>#N/A</v>
      </c>
      <c r="G332" s="52" t="e">
        <f t="shared" si="565"/>
        <v>#N/A</v>
      </c>
      <c r="H332" s="52" t="e">
        <f t="shared" si="565"/>
        <v>#N/A</v>
      </c>
      <c r="I332" s="52" t="e">
        <f t="shared" si="565"/>
        <v>#N/A</v>
      </c>
      <c r="J332" s="52" t="e">
        <f t="shared" si="565"/>
        <v>#N/A</v>
      </c>
      <c r="K332" s="52" t="e">
        <f t="shared" si="565"/>
        <v>#N/A</v>
      </c>
      <c r="L332" s="52" t="e">
        <f t="shared" si="565"/>
        <v>#N/A</v>
      </c>
      <c r="M332" s="52" t="e">
        <f t="shared" si="565"/>
        <v>#N/A</v>
      </c>
      <c r="N332" s="52" t="e">
        <f t="shared" si="565"/>
        <v>#N/A</v>
      </c>
      <c r="O332" s="52" t="e">
        <f t="shared" si="565"/>
        <v>#N/A</v>
      </c>
      <c r="P332" s="52" t="e">
        <f t="shared" si="565"/>
        <v>#N/A</v>
      </c>
      <c r="Q332" s="52" t="e">
        <f t="shared" si="565"/>
        <v>#N/A</v>
      </c>
      <c r="R332" s="52" t="e">
        <f t="shared" si="565"/>
        <v>#N/A</v>
      </c>
      <c r="S332" s="52" t="e">
        <f t="shared" si="565"/>
        <v>#N/A</v>
      </c>
      <c r="T332" s="52" t="e">
        <f t="shared" si="565"/>
        <v>#N/A</v>
      </c>
      <c r="U332" s="52" t="e">
        <f t="shared" si="565"/>
        <v>#N/A</v>
      </c>
      <c r="V332" s="52" t="e">
        <f t="shared" si="565"/>
        <v>#N/A</v>
      </c>
      <c r="W332" s="52" t="e">
        <f t="shared" si="565"/>
        <v>#N/A</v>
      </c>
      <c r="X332" s="55" t="e">
        <f t="shared" si="558"/>
        <v>#N/A</v>
      </c>
      <c r="Y332" s="55" t="e">
        <f t="shared" si="559"/>
        <v>#N/A</v>
      </c>
      <c r="Z332" s="55" t="e">
        <f t="shared" ref="Z332" si="566">Z331</f>
        <v>#N/A</v>
      </c>
      <c r="AA332" s="55" t="e">
        <f t="shared" si="561"/>
        <v>#N/A</v>
      </c>
      <c r="AB332" s="336" t="e">
        <f t="shared" si="562"/>
        <v>#N/A</v>
      </c>
      <c r="AC332" s="223" t="e">
        <f ca="1">INDEX(FGA_COEFFS,1,1)+Z332*INDEX(FGA_COEFFS,1,2)+Y332*INDEX(FGA_COEFFS,1,3)+R332*INDEX(FGA_COEFFS,1,4)+Q331*INDEX(FGA_COEFFS,1,5)+S332*INDEX(FGA_COEFFS,1,6)+T331*INDEX(FGA_COEFFS,1,7)+M331*INDEX(FGA_COEFFS,1,8)+Y335*Y337</f>
        <v>#N/A</v>
      </c>
      <c r="AD332" s="223" t="e">
        <f ca="1">INDEX(THREEPTA_COEFFS,1,1)+AC332*INDEX(THREEPTA_COEFFS,1,2)+J332*INDEX(THREEPTA_COEFFS,1,3)+AA332*INDEX(THREEPTA_COEFFS,1,4)+K332*INDEX(THREEPTA_COEFFS,1,5)+L331*INDEX(THREEPTA_COEFFS,1,6)+Z335*Z337</f>
        <v>#N/A</v>
      </c>
      <c r="AE332" s="223" t="e">
        <f ca="1">INDEX(THREEPTPCT_COEFFS,1,1)+K332*INDEX(THREEPTPCT_COEFFS,1,2)+L331*INDEX(THREEPTPCT_COEFFS,1,3)+AA335*AA337</f>
        <v>#N/A</v>
      </c>
      <c r="AF332" s="55" t="e">
        <f t="shared" ca="1" si="563"/>
        <v>#N/A</v>
      </c>
      <c r="AG332" s="223" t="e">
        <f ca="1">INDEX(TWOPTPCT_COEFFS,1,1)+AB332*INDEX(TWOPTPCT_COEFFS,1,2)+I331*INDEX(TWOPTPCT_COEFFS,1,3)+G331*INDEX(TWOPTPCT_COEFFS,1,4)+L331*INDEX(TWOPTPCT_COEFFS,1,5)+AB335*AB337</f>
        <v>#N/A</v>
      </c>
      <c r="AH332" s="223" t="e">
        <f ca="1">INDEX(FTA_COEFFS,1,1)+O332*INDEX(FTA_COEFFS,1,2)+N331*INDEX(FTA_COEFFS,1,3)+(Q332+R332)*INDEX(FTA_COEFFS,1,4)+(Q331+R331)*INDEX(FTA_COEFFS,1,5)+M331*INDEX(FTA_COEFFS,1,6)+AC335*AC337</f>
        <v>#N/A</v>
      </c>
      <c r="AI332" s="223" t="e">
        <f ca="1">INDEX(FTPCT_COEFFS,1,1)+P332*INDEX(FTPCT_COEFFS,1,2)+F332*INDEX(FTPCT_COEFFS,1,3)+G331*INDEX(FTPCT_COEFFS,1,4)+AD335*AD337</f>
        <v>#N/A</v>
      </c>
      <c r="AJ332" s="338" t="e">
        <f t="shared" ca="1" si="564"/>
        <v>#N/A</v>
      </c>
      <c r="AK332" s="55"/>
      <c r="AL332" s="55"/>
      <c r="AM332" s="55"/>
      <c r="AN332" s="55"/>
      <c r="AO332" s="55"/>
      <c r="AP332" s="55"/>
      <c r="AQ332" s="55"/>
      <c r="AR332" s="55"/>
    </row>
    <row r="333" spans="1:45" x14ac:dyDescent="0.3">
      <c r="A333" s="54" t="e">
        <f ca="1">IF(D331&gt;(D332+(AVERAGE(V331,W331)-AVERAGE(V332,W332))/2)+2.5,C331,IF(D332&gt;(D331+(AVERAGE(V332,W332)-AVERAGE(V331,W331))/2)+2.5,C332,"Close"))</f>
        <v>#N/A</v>
      </c>
      <c r="B333" s="64" t="e">
        <f ca="1">IF(D332&gt;D331,C332,C331)</f>
        <v>#N/A</v>
      </c>
      <c r="D333" s="56"/>
      <c r="X333" s="55"/>
      <c r="Y333" s="55"/>
      <c r="Z333" s="55"/>
      <c r="AA333" s="55"/>
      <c r="AB333" s="55"/>
      <c r="AC333" s="337"/>
      <c r="AD333" s="337"/>
      <c r="AE333" s="337"/>
      <c r="AF333" s="337"/>
      <c r="AG333" s="337"/>
      <c r="AH333" s="337"/>
      <c r="AI333" s="337"/>
      <c r="AJ333" s="337"/>
      <c r="AK333" s="337"/>
      <c r="AL333" s="337"/>
      <c r="AM333" s="55"/>
      <c r="AN333" s="55"/>
      <c r="AO333" s="55"/>
      <c r="AP333" s="55"/>
      <c r="AQ333" s="55"/>
      <c r="AR333" s="55"/>
      <c r="AS333" s="55"/>
    </row>
    <row r="334" spans="1:45" x14ac:dyDescent="0.3">
      <c r="X334" s="54" t="s">
        <v>1305</v>
      </c>
      <c r="Y334" s="54" t="s">
        <v>128</v>
      </c>
      <c r="Z334" s="54" t="s">
        <v>157</v>
      </c>
      <c r="AA334" s="54" t="s">
        <v>151</v>
      </c>
      <c r="AB334" s="54" t="s">
        <v>1327</v>
      </c>
      <c r="AC334" s="54" t="s">
        <v>129</v>
      </c>
      <c r="AD334" s="54" t="s">
        <v>116</v>
      </c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</row>
    <row r="335" spans="1:45" x14ac:dyDescent="0.3">
      <c r="X335" s="54"/>
      <c r="Y335" s="54">
        <f t="shared" ref="Y335:AD335" si="567">Y328</f>
        <v>6.4436999999999998</v>
      </c>
      <c r="Z335" s="54">
        <f t="shared" si="567"/>
        <v>4.9371</v>
      </c>
      <c r="AA335" s="54">
        <f t="shared" si="567"/>
        <v>11.350300000000001</v>
      </c>
      <c r="AB335" s="54">
        <f t="shared" si="567"/>
        <v>7.1900000000000006E-2</v>
      </c>
      <c r="AC335" s="54">
        <f t="shared" si="567"/>
        <v>6.2766000000000002</v>
      </c>
      <c r="AD335" s="54">
        <f t="shared" si="567"/>
        <v>11.042999999999999</v>
      </c>
      <c r="AE335" s="54"/>
      <c r="AF335" s="336"/>
      <c r="AG335" s="336"/>
      <c r="AH335" s="336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</row>
    <row r="336" spans="1:45" x14ac:dyDescent="0.3">
      <c r="D336" s="56"/>
      <c r="X336" s="336"/>
      <c r="Y336" s="336">
        <f t="shared" ca="1" si="471"/>
        <v>2.0200223412132637E-2</v>
      </c>
      <c r="Z336" s="336">
        <f t="shared" ca="1" si="471"/>
        <v>0.4524996038688327</v>
      </c>
      <c r="AA336" s="336">
        <f t="shared" ca="1" si="471"/>
        <v>-1.0493296430836392</v>
      </c>
      <c r="AB336" s="336">
        <f t="shared" ca="1" si="471"/>
        <v>0.1659540612963587</v>
      </c>
      <c r="AC336" s="336">
        <f t="shared" ca="1" si="471"/>
        <v>0.15603772710974617</v>
      </c>
      <c r="AD336" s="336">
        <f t="shared" ca="1" si="471"/>
        <v>0.50678285871726469</v>
      </c>
      <c r="AE336" s="336"/>
      <c r="AF336" s="336"/>
      <c r="AG336" s="336"/>
      <c r="AH336" s="336"/>
      <c r="AI336" s="54"/>
      <c r="AJ336" s="54"/>
      <c r="AK336" s="54"/>
      <c r="AL336" s="336"/>
      <c r="AM336" s="336"/>
      <c r="AN336" s="336"/>
      <c r="AO336" s="336"/>
      <c r="AP336" s="54"/>
      <c r="AQ336" s="336"/>
      <c r="AR336" s="336"/>
      <c r="AS336" s="336"/>
    </row>
    <row r="337" spans="1:45" x14ac:dyDescent="0.3">
      <c r="C337" s="54"/>
      <c r="D337" s="56"/>
      <c r="Y337" s="336">
        <f t="shared" ca="1" si="471"/>
        <v>1.3238276513351463</v>
      </c>
      <c r="Z337" s="336">
        <f t="shared" ca="1" si="471"/>
        <v>-0.59608314375274218</v>
      </c>
      <c r="AA337" s="336">
        <f t="shared" ca="1" si="471"/>
        <v>0.88783840636880429</v>
      </c>
      <c r="AB337" s="336">
        <f t="shared" ca="1" si="471"/>
        <v>1.0925461321039656</v>
      </c>
      <c r="AC337" s="336">
        <f t="shared" ca="1" si="471"/>
        <v>0.32853699013809479</v>
      </c>
      <c r="AD337" s="336">
        <f t="shared" ca="1" si="471"/>
        <v>-0.75061458886980836</v>
      </c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</row>
    <row r="338" spans="1:45" x14ac:dyDescent="0.3">
      <c r="B338" s="54" t="s">
        <v>172</v>
      </c>
      <c r="C338" s="53">
        <f>C331</f>
        <v>0</v>
      </c>
      <c r="D338" s="56" t="e">
        <f t="shared" ref="D338:D339" ca="1" si="568">AJ338</f>
        <v>#N/A</v>
      </c>
      <c r="E338" s="52" t="e">
        <f t="shared" ref="E338:W338" si="569">E331</f>
        <v>#N/A</v>
      </c>
      <c r="F338" s="52" t="e">
        <f t="shared" si="569"/>
        <v>#N/A</v>
      </c>
      <c r="G338" s="52" t="e">
        <f t="shared" si="569"/>
        <v>#N/A</v>
      </c>
      <c r="H338" s="52" t="e">
        <f t="shared" si="569"/>
        <v>#N/A</v>
      </c>
      <c r="I338" s="52" t="e">
        <f t="shared" si="569"/>
        <v>#N/A</v>
      </c>
      <c r="J338" s="52" t="e">
        <f t="shared" si="569"/>
        <v>#N/A</v>
      </c>
      <c r="K338" s="52" t="e">
        <f t="shared" si="569"/>
        <v>#N/A</v>
      </c>
      <c r="L338" s="52" t="e">
        <f t="shared" si="569"/>
        <v>#N/A</v>
      </c>
      <c r="M338" s="52" t="e">
        <f t="shared" si="569"/>
        <v>#N/A</v>
      </c>
      <c r="N338" s="52" t="e">
        <f t="shared" si="569"/>
        <v>#N/A</v>
      </c>
      <c r="O338" s="52" t="e">
        <f t="shared" si="569"/>
        <v>#N/A</v>
      </c>
      <c r="P338" s="52" t="e">
        <f t="shared" si="569"/>
        <v>#N/A</v>
      </c>
      <c r="Q338" s="52" t="e">
        <f t="shared" si="569"/>
        <v>#N/A</v>
      </c>
      <c r="R338" s="52" t="e">
        <f t="shared" si="569"/>
        <v>#N/A</v>
      </c>
      <c r="S338" s="52" t="e">
        <f t="shared" si="569"/>
        <v>#N/A</v>
      </c>
      <c r="T338" s="52" t="e">
        <f t="shared" si="569"/>
        <v>#N/A</v>
      </c>
      <c r="U338" s="52" t="e">
        <f t="shared" si="569"/>
        <v>#N/A</v>
      </c>
      <c r="V338" s="52" t="e">
        <f t="shared" si="569"/>
        <v>#N/A</v>
      </c>
      <c r="W338" s="52" t="e">
        <f t="shared" si="569"/>
        <v>#N/A</v>
      </c>
      <c r="X338" s="55" t="e">
        <f t="shared" ref="X338:X339" si="570">(H338-(O338*P338)/100-3*(J338*K338)/100)/2</f>
        <v>#N/A</v>
      </c>
      <c r="Y338" s="55" t="e">
        <f t="shared" ref="Y338:Y339" si="571">SUM(X338,(J338*K338/100))/(F338/100)</f>
        <v>#N/A</v>
      </c>
      <c r="Z338" s="55" t="e">
        <f t="shared" ref="Z338" si="572">U338*0.5+U339*0.5</f>
        <v>#N/A</v>
      </c>
      <c r="AA338" s="55" t="e">
        <f t="shared" ref="AA338:AA339" si="573">J338/Y338</f>
        <v>#N/A</v>
      </c>
      <c r="AB338" s="336" t="e">
        <f t="shared" ref="AB338:AB339" si="574">X338/(Y338-J338)</f>
        <v>#N/A</v>
      </c>
      <c r="AC338" s="223" t="e">
        <f ca="1">INDEX(FGA_COEFFS,1,1)+Z338*INDEX(FGA_COEFFS,1,2)+Y338*INDEX(FGA_COEFFS,1,3)+R338*INDEX(FGA_COEFFS,1,4)+Q339*INDEX(FGA_COEFFS,1,5)+S338*INDEX(FGA_COEFFS,1,6)+T339*INDEX(FGA_COEFFS,1,7)+M339*INDEX(FGA_COEFFS,1,8)+Y342*Y343</f>
        <v>#N/A</v>
      </c>
      <c r="AD338" s="223" t="e">
        <f ca="1">INDEX(THREEPTA_COEFFS,1,1)+AC338*INDEX(THREEPTA_COEFFS,1,2)+J338*INDEX(THREEPTA_COEFFS,1,3)+AA338*INDEX(THREEPTA_COEFFS,1,4)+K338*INDEX(THREEPTA_COEFFS,1,5)+L339*INDEX(THREEPTA_COEFFS,1,6)+Z342*Z343</f>
        <v>#N/A</v>
      </c>
      <c r="AE338" s="223" t="e">
        <f ca="1">INDEX(THREEPTPCT_COEFFS,1,1)+K338*INDEX(THREEPTPCT_COEFFS,1,2)+L339*INDEX(THREEPTPCT_COEFFS,1,3)+AA342*AA343</f>
        <v>#N/A</v>
      </c>
      <c r="AF338" s="55" t="e">
        <f t="shared" ref="AF338:AF339" ca="1" si="575">AC338-AD338</f>
        <v>#N/A</v>
      </c>
      <c r="AG338" s="223" t="e">
        <f ca="1">INDEX(TWOPTPCT_COEFFS,1,1)+AB338*INDEX(TWOPTPCT_COEFFS,1,2)+I339*INDEX(TWOPTPCT_COEFFS,1,3)+G339*INDEX(TWOPTPCT_COEFFS,1,4)+L339*INDEX(TWOPTPCT_COEFFS,1,5)+AB342*AB343</f>
        <v>#N/A</v>
      </c>
      <c r="AH338" s="223" t="e">
        <f ca="1">INDEX(FTA_COEFFS,1,1)+O338*INDEX(FTA_COEFFS,1,2)+N339*INDEX(FTA_COEFFS,1,3)+(Q338+R338)*INDEX(FTA_COEFFS,1,4)+(Q339+R339)*INDEX(FTA_COEFFS,1,5)+M339*INDEX(FTA_COEFFS,1,6)+AC342*AC343</f>
        <v>#N/A</v>
      </c>
      <c r="AI338" s="223" t="e">
        <f ca="1">INDEX(FTPCT_COEFFS,1,1)+P338*INDEX(FTPCT_COEFFS,1,2)+F338*INDEX(FTPCT_COEFFS,1,3)+G339*INDEX(FTPCT_COEFFS,1,4)+AD342*AD343</f>
        <v>#N/A</v>
      </c>
      <c r="AJ338" s="338" t="e">
        <f t="shared" ref="AJ338:AJ339" ca="1" si="576">AD338*AE338/100+AF338*AG338+AH338*AI338/100</f>
        <v>#N/A</v>
      </c>
      <c r="AK338" s="55"/>
      <c r="AL338" s="55"/>
      <c r="AM338" s="55"/>
      <c r="AN338" s="55"/>
      <c r="AO338" s="55"/>
      <c r="AP338" s="55"/>
      <c r="AQ338" s="55"/>
      <c r="AR338" s="55"/>
    </row>
    <row r="339" spans="1:45" x14ac:dyDescent="0.3">
      <c r="B339" s="54" t="s">
        <v>175</v>
      </c>
      <c r="C339" s="54">
        <f>C332</f>
        <v>0</v>
      </c>
      <c r="D339" s="56" t="e">
        <f t="shared" ca="1" si="568"/>
        <v>#N/A</v>
      </c>
      <c r="E339" s="52" t="e">
        <f t="shared" ref="E339:W339" si="577">E332</f>
        <v>#N/A</v>
      </c>
      <c r="F339" s="52" t="e">
        <f t="shared" si="577"/>
        <v>#N/A</v>
      </c>
      <c r="G339" s="52" t="e">
        <f t="shared" si="577"/>
        <v>#N/A</v>
      </c>
      <c r="H339" s="52" t="e">
        <f t="shared" si="577"/>
        <v>#N/A</v>
      </c>
      <c r="I339" s="52" t="e">
        <f t="shared" si="577"/>
        <v>#N/A</v>
      </c>
      <c r="J339" s="52" t="e">
        <f t="shared" si="577"/>
        <v>#N/A</v>
      </c>
      <c r="K339" s="52" t="e">
        <f t="shared" si="577"/>
        <v>#N/A</v>
      </c>
      <c r="L339" s="52" t="e">
        <f t="shared" si="577"/>
        <v>#N/A</v>
      </c>
      <c r="M339" s="52" t="e">
        <f t="shared" si="577"/>
        <v>#N/A</v>
      </c>
      <c r="N339" s="52" t="e">
        <f t="shared" si="577"/>
        <v>#N/A</v>
      </c>
      <c r="O339" s="52" t="e">
        <f t="shared" si="577"/>
        <v>#N/A</v>
      </c>
      <c r="P339" s="52" t="e">
        <f t="shared" si="577"/>
        <v>#N/A</v>
      </c>
      <c r="Q339" s="52" t="e">
        <f t="shared" si="577"/>
        <v>#N/A</v>
      </c>
      <c r="R339" s="52" t="e">
        <f t="shared" si="577"/>
        <v>#N/A</v>
      </c>
      <c r="S339" s="52" t="e">
        <f t="shared" si="577"/>
        <v>#N/A</v>
      </c>
      <c r="T339" s="52" t="e">
        <f t="shared" si="577"/>
        <v>#N/A</v>
      </c>
      <c r="U339" s="52" t="e">
        <f t="shared" si="577"/>
        <v>#N/A</v>
      </c>
      <c r="V339" s="52" t="e">
        <f t="shared" si="577"/>
        <v>#N/A</v>
      </c>
      <c r="W339" s="52" t="e">
        <f t="shared" si="577"/>
        <v>#N/A</v>
      </c>
      <c r="X339" s="55" t="e">
        <f t="shared" si="570"/>
        <v>#N/A</v>
      </c>
      <c r="Y339" s="55" t="e">
        <f t="shared" si="571"/>
        <v>#N/A</v>
      </c>
      <c r="Z339" s="55" t="e">
        <f t="shared" ref="Z339" si="578">Z338</f>
        <v>#N/A</v>
      </c>
      <c r="AA339" s="55" t="e">
        <f t="shared" si="573"/>
        <v>#N/A</v>
      </c>
      <c r="AB339" s="336" t="e">
        <f t="shared" si="574"/>
        <v>#N/A</v>
      </c>
      <c r="AC339" s="223" t="e">
        <f ca="1">INDEX(FGA_COEFFS,1,1)+Z339*INDEX(FGA_COEFFS,1,2)+Y339*INDEX(FGA_COEFFS,1,3)+R339*INDEX(FGA_COEFFS,1,4)+Q338*INDEX(FGA_COEFFS,1,5)+S339*INDEX(FGA_COEFFS,1,6)+T338*INDEX(FGA_COEFFS,1,7)+M338*INDEX(FGA_COEFFS,1,8)+Y342*Y344</f>
        <v>#N/A</v>
      </c>
      <c r="AD339" s="223" t="e">
        <f ca="1">INDEX(THREEPTA_COEFFS,1,1)+AC339*INDEX(THREEPTA_COEFFS,1,2)+J339*INDEX(THREEPTA_COEFFS,1,3)+AA339*INDEX(THREEPTA_COEFFS,1,4)+K339*INDEX(THREEPTA_COEFFS,1,5)+L338*INDEX(THREEPTA_COEFFS,1,6)+Z342*Z344</f>
        <v>#N/A</v>
      </c>
      <c r="AE339" s="223" t="e">
        <f ca="1">INDEX(THREEPTPCT_COEFFS,1,1)+K339*INDEX(THREEPTPCT_COEFFS,1,2)+L338*INDEX(THREEPTPCT_COEFFS,1,3)+AA342*AA344</f>
        <v>#N/A</v>
      </c>
      <c r="AF339" s="55" t="e">
        <f t="shared" ca="1" si="575"/>
        <v>#N/A</v>
      </c>
      <c r="AG339" s="223" t="e">
        <f ca="1">INDEX(TWOPTPCT_COEFFS,1,1)+AB339*INDEX(TWOPTPCT_COEFFS,1,2)+I338*INDEX(TWOPTPCT_COEFFS,1,3)+G338*INDEX(TWOPTPCT_COEFFS,1,4)+L338*INDEX(TWOPTPCT_COEFFS,1,5)+AB342*AB344</f>
        <v>#N/A</v>
      </c>
      <c r="AH339" s="223" t="e">
        <f ca="1">INDEX(FTA_COEFFS,1,1)+O339*INDEX(FTA_COEFFS,1,2)+N338*INDEX(FTA_COEFFS,1,3)+(Q339+R339)*INDEX(FTA_COEFFS,1,4)+(Q338+R338)*INDEX(FTA_COEFFS,1,5)+M338*INDEX(FTA_COEFFS,1,6)+AC342*AC344</f>
        <v>#N/A</v>
      </c>
      <c r="AI339" s="223" t="e">
        <f ca="1">INDEX(FTPCT_COEFFS,1,1)+P339*INDEX(FTPCT_COEFFS,1,2)+F339*INDEX(FTPCT_COEFFS,1,3)+G338*INDEX(FTPCT_COEFFS,1,4)+AD342*AD344</f>
        <v>#N/A</v>
      </c>
      <c r="AJ339" s="338" t="e">
        <f t="shared" ca="1" si="576"/>
        <v>#N/A</v>
      </c>
      <c r="AK339" s="55"/>
      <c r="AL339" s="55"/>
      <c r="AM339" s="55"/>
      <c r="AN339" s="55"/>
      <c r="AO339" s="55"/>
      <c r="AP339" s="55"/>
      <c r="AQ339" s="55"/>
      <c r="AR339" s="55"/>
    </row>
    <row r="340" spans="1:45" x14ac:dyDescent="0.3">
      <c r="A340" s="54" t="e">
        <f ca="1">IF(D338&gt;(D339+(AVERAGE(V338,W338)-AVERAGE(V339,W339))/2)+2.5,C338,IF(D339&gt;(D338+(AVERAGE(V339,W339)-AVERAGE(V338,W338))/2)+2.5,C339,"Close"))</f>
        <v>#N/A</v>
      </c>
      <c r="B340" s="64" t="e">
        <f ca="1">IF(D339&gt;D338,C339,C338)</f>
        <v>#N/A</v>
      </c>
      <c r="D340" s="56"/>
      <c r="X340" s="55"/>
      <c r="Y340" s="55"/>
      <c r="Z340" s="55"/>
      <c r="AA340" s="55"/>
      <c r="AB340" s="55"/>
      <c r="AC340" s="337"/>
      <c r="AD340" s="337"/>
      <c r="AE340" s="337"/>
      <c r="AF340" s="337"/>
      <c r="AG340" s="337"/>
      <c r="AH340" s="337"/>
      <c r="AI340" s="337"/>
      <c r="AJ340" s="337"/>
      <c r="AK340" s="337"/>
      <c r="AL340" s="337"/>
      <c r="AM340" s="55"/>
      <c r="AN340" s="55"/>
      <c r="AO340" s="55"/>
      <c r="AP340" s="55"/>
      <c r="AQ340" s="55"/>
      <c r="AR340" s="55"/>
      <c r="AS340" s="55"/>
    </row>
    <row r="341" spans="1:45" x14ac:dyDescent="0.3">
      <c r="X341" s="54" t="s">
        <v>1305</v>
      </c>
      <c r="Y341" s="54" t="s">
        <v>128</v>
      </c>
      <c r="Z341" s="54" t="s">
        <v>157</v>
      </c>
      <c r="AA341" s="54" t="s">
        <v>151</v>
      </c>
      <c r="AB341" s="54" t="s">
        <v>1327</v>
      </c>
      <c r="AC341" s="54" t="s">
        <v>129</v>
      </c>
      <c r="AD341" s="54" t="s">
        <v>116</v>
      </c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</row>
    <row r="342" spans="1:45" x14ac:dyDescent="0.3">
      <c r="X342" s="54"/>
      <c r="Y342" s="54">
        <f t="shared" ref="Y342:AD342" si="579">Y335</f>
        <v>6.4436999999999998</v>
      </c>
      <c r="Z342" s="54">
        <f t="shared" si="579"/>
        <v>4.9371</v>
      </c>
      <c r="AA342" s="54">
        <f t="shared" si="579"/>
        <v>11.350300000000001</v>
      </c>
      <c r="AB342" s="54">
        <f t="shared" si="579"/>
        <v>7.1900000000000006E-2</v>
      </c>
      <c r="AC342" s="54">
        <f t="shared" si="579"/>
        <v>6.2766000000000002</v>
      </c>
      <c r="AD342" s="54">
        <f t="shared" si="579"/>
        <v>11.042999999999999</v>
      </c>
      <c r="AE342" s="54"/>
      <c r="AF342" s="336"/>
      <c r="AG342" s="336"/>
      <c r="AH342" s="336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</row>
    <row r="343" spans="1:45" x14ac:dyDescent="0.3">
      <c r="D343" s="56"/>
      <c r="X343" s="336"/>
      <c r="Y343" s="336">
        <f t="shared" ca="1" si="471"/>
        <v>-1.4339105254583444</v>
      </c>
      <c r="Z343" s="336">
        <f t="shared" ca="1" si="471"/>
        <v>-0.68568419664197933</v>
      </c>
      <c r="AA343" s="336">
        <f t="shared" ca="1" si="471"/>
        <v>0.10581442576708372</v>
      </c>
      <c r="AB343" s="336">
        <f t="shared" ca="1" si="471"/>
        <v>0.11851464908901835</v>
      </c>
      <c r="AC343" s="336">
        <f t="shared" ca="1" si="471"/>
        <v>5.5457276196609555E-2</v>
      </c>
      <c r="AD343" s="336">
        <f t="shared" ca="1" si="471"/>
        <v>1.2588761200869172</v>
      </c>
      <c r="AE343" s="336"/>
      <c r="AF343" s="336"/>
      <c r="AG343" s="336"/>
      <c r="AH343" s="336"/>
      <c r="AI343" s="54"/>
      <c r="AJ343" s="54"/>
      <c r="AK343" s="54"/>
      <c r="AL343" s="336"/>
      <c r="AM343" s="336"/>
      <c r="AN343" s="336"/>
      <c r="AO343" s="336"/>
      <c r="AP343" s="54"/>
      <c r="AQ343" s="336"/>
      <c r="AR343" s="336"/>
      <c r="AS343" s="336"/>
    </row>
    <row r="344" spans="1:45" x14ac:dyDescent="0.3">
      <c r="C344" s="54"/>
      <c r="D344" s="56"/>
      <c r="Y344" s="336">
        <f t="shared" ref="Y344:AD407" ca="1" si="580">1.5*RAND()^2*IF(RAND()&gt;0.5,1,-1)</f>
        <v>1.3933274623296885</v>
      </c>
      <c r="Z344" s="336">
        <f t="shared" ca="1" si="580"/>
        <v>1.2251768844236739</v>
      </c>
      <c r="AA344" s="336">
        <f t="shared" ca="1" si="580"/>
        <v>0.34801743159606774</v>
      </c>
      <c r="AB344" s="336">
        <f t="shared" ca="1" si="580"/>
        <v>0.51246928077914888</v>
      </c>
      <c r="AC344" s="336">
        <f t="shared" ca="1" si="580"/>
        <v>-1.3049891335926413</v>
      </c>
      <c r="AD344" s="336">
        <f t="shared" ca="1" si="580"/>
        <v>0.14903091200269097</v>
      </c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</row>
    <row r="345" spans="1:45" x14ac:dyDescent="0.3">
      <c r="B345" s="54" t="s">
        <v>172</v>
      </c>
      <c r="C345" s="53">
        <f>C338</f>
        <v>0</v>
      </c>
      <c r="D345" s="56" t="e">
        <f t="shared" ref="D345:D346" ca="1" si="581">AJ345</f>
        <v>#N/A</v>
      </c>
      <c r="E345" s="52" t="e">
        <f t="shared" ref="E345:W345" si="582">E338</f>
        <v>#N/A</v>
      </c>
      <c r="F345" s="52" t="e">
        <f t="shared" si="582"/>
        <v>#N/A</v>
      </c>
      <c r="G345" s="52" t="e">
        <f t="shared" si="582"/>
        <v>#N/A</v>
      </c>
      <c r="H345" s="52" t="e">
        <f t="shared" si="582"/>
        <v>#N/A</v>
      </c>
      <c r="I345" s="52" t="e">
        <f t="shared" si="582"/>
        <v>#N/A</v>
      </c>
      <c r="J345" s="52" t="e">
        <f t="shared" si="582"/>
        <v>#N/A</v>
      </c>
      <c r="K345" s="52" t="e">
        <f t="shared" si="582"/>
        <v>#N/A</v>
      </c>
      <c r="L345" s="52" t="e">
        <f t="shared" si="582"/>
        <v>#N/A</v>
      </c>
      <c r="M345" s="52" t="e">
        <f t="shared" si="582"/>
        <v>#N/A</v>
      </c>
      <c r="N345" s="52" t="e">
        <f t="shared" si="582"/>
        <v>#N/A</v>
      </c>
      <c r="O345" s="52" t="e">
        <f t="shared" si="582"/>
        <v>#N/A</v>
      </c>
      <c r="P345" s="52" t="e">
        <f t="shared" si="582"/>
        <v>#N/A</v>
      </c>
      <c r="Q345" s="52" t="e">
        <f t="shared" si="582"/>
        <v>#N/A</v>
      </c>
      <c r="R345" s="52" t="e">
        <f t="shared" si="582"/>
        <v>#N/A</v>
      </c>
      <c r="S345" s="52" t="e">
        <f t="shared" si="582"/>
        <v>#N/A</v>
      </c>
      <c r="T345" s="52" t="e">
        <f t="shared" si="582"/>
        <v>#N/A</v>
      </c>
      <c r="U345" s="52" t="e">
        <f t="shared" si="582"/>
        <v>#N/A</v>
      </c>
      <c r="V345" s="52" t="e">
        <f t="shared" si="582"/>
        <v>#N/A</v>
      </c>
      <c r="W345" s="52" t="e">
        <f t="shared" si="582"/>
        <v>#N/A</v>
      </c>
      <c r="X345" s="55" t="e">
        <f t="shared" ref="X345:X346" si="583">(H345-(O345*P345)/100-3*(J345*K345)/100)/2</f>
        <v>#N/A</v>
      </c>
      <c r="Y345" s="55" t="e">
        <f t="shared" ref="Y345:Y346" si="584">SUM(X345,(J345*K345/100))/(F345/100)</f>
        <v>#N/A</v>
      </c>
      <c r="Z345" s="55" t="e">
        <f t="shared" ref="Z345" si="585">U345*0.5+U346*0.5</f>
        <v>#N/A</v>
      </c>
      <c r="AA345" s="55" t="e">
        <f t="shared" ref="AA345:AA346" si="586">J345/Y345</f>
        <v>#N/A</v>
      </c>
      <c r="AB345" s="336" t="e">
        <f t="shared" ref="AB345:AB346" si="587">X345/(Y345-J345)</f>
        <v>#N/A</v>
      </c>
      <c r="AC345" s="223" t="e">
        <f ca="1">INDEX(FGA_COEFFS,1,1)+Z345*INDEX(FGA_COEFFS,1,2)+Y345*INDEX(FGA_COEFFS,1,3)+R345*INDEX(FGA_COEFFS,1,4)+Q346*INDEX(FGA_COEFFS,1,5)+S345*INDEX(FGA_COEFFS,1,6)+T346*INDEX(FGA_COEFFS,1,7)+M346*INDEX(FGA_COEFFS,1,8)+Y349*Y350</f>
        <v>#N/A</v>
      </c>
      <c r="AD345" s="223" t="e">
        <f ca="1">INDEX(THREEPTA_COEFFS,1,1)+AC345*INDEX(THREEPTA_COEFFS,1,2)+J345*INDEX(THREEPTA_COEFFS,1,3)+AA345*INDEX(THREEPTA_COEFFS,1,4)+K345*INDEX(THREEPTA_COEFFS,1,5)+L346*INDEX(THREEPTA_COEFFS,1,6)+Z349*Z350</f>
        <v>#N/A</v>
      </c>
      <c r="AE345" s="223" t="e">
        <f ca="1">INDEX(THREEPTPCT_COEFFS,1,1)+K345*INDEX(THREEPTPCT_COEFFS,1,2)+L346*INDEX(THREEPTPCT_COEFFS,1,3)+AA349*AA350</f>
        <v>#N/A</v>
      </c>
      <c r="AF345" s="55" t="e">
        <f t="shared" ref="AF345:AF346" ca="1" si="588">AC345-AD345</f>
        <v>#N/A</v>
      </c>
      <c r="AG345" s="223" t="e">
        <f ca="1">INDEX(TWOPTPCT_COEFFS,1,1)+AB345*INDEX(TWOPTPCT_COEFFS,1,2)+I346*INDEX(TWOPTPCT_COEFFS,1,3)+G346*INDEX(TWOPTPCT_COEFFS,1,4)+L346*INDEX(TWOPTPCT_COEFFS,1,5)+AB349*AB350</f>
        <v>#N/A</v>
      </c>
      <c r="AH345" s="223" t="e">
        <f ca="1">INDEX(FTA_COEFFS,1,1)+O345*INDEX(FTA_COEFFS,1,2)+N346*INDEX(FTA_COEFFS,1,3)+(Q345+R345)*INDEX(FTA_COEFFS,1,4)+(Q346+R346)*INDEX(FTA_COEFFS,1,5)+M346*INDEX(FTA_COEFFS,1,6)+AC349*AC350</f>
        <v>#N/A</v>
      </c>
      <c r="AI345" s="223" t="e">
        <f ca="1">INDEX(FTPCT_COEFFS,1,1)+P345*INDEX(FTPCT_COEFFS,1,2)+F345*INDEX(FTPCT_COEFFS,1,3)+G346*INDEX(FTPCT_COEFFS,1,4)+AD349*AD350</f>
        <v>#N/A</v>
      </c>
      <c r="AJ345" s="338" t="e">
        <f t="shared" ref="AJ345:AJ346" ca="1" si="589">AD345*AE345/100+AF345*AG345+AH345*AI345/100</f>
        <v>#N/A</v>
      </c>
      <c r="AK345" s="55"/>
      <c r="AL345" s="55"/>
      <c r="AM345" s="55"/>
      <c r="AN345" s="55"/>
      <c r="AO345" s="55"/>
      <c r="AP345" s="55"/>
      <c r="AQ345" s="55"/>
      <c r="AR345" s="55"/>
    </row>
    <row r="346" spans="1:45" x14ac:dyDescent="0.3">
      <c r="B346" s="54" t="s">
        <v>175</v>
      </c>
      <c r="C346" s="54">
        <f>C339</f>
        <v>0</v>
      </c>
      <c r="D346" s="56" t="e">
        <f t="shared" ca="1" si="581"/>
        <v>#N/A</v>
      </c>
      <c r="E346" s="52" t="e">
        <f t="shared" ref="E346:W346" si="590">E339</f>
        <v>#N/A</v>
      </c>
      <c r="F346" s="52" t="e">
        <f t="shared" si="590"/>
        <v>#N/A</v>
      </c>
      <c r="G346" s="52" t="e">
        <f t="shared" si="590"/>
        <v>#N/A</v>
      </c>
      <c r="H346" s="52" t="e">
        <f t="shared" si="590"/>
        <v>#N/A</v>
      </c>
      <c r="I346" s="52" t="e">
        <f t="shared" si="590"/>
        <v>#N/A</v>
      </c>
      <c r="J346" s="52" t="e">
        <f t="shared" si="590"/>
        <v>#N/A</v>
      </c>
      <c r="K346" s="52" t="e">
        <f t="shared" si="590"/>
        <v>#N/A</v>
      </c>
      <c r="L346" s="52" t="e">
        <f t="shared" si="590"/>
        <v>#N/A</v>
      </c>
      <c r="M346" s="52" t="e">
        <f t="shared" si="590"/>
        <v>#N/A</v>
      </c>
      <c r="N346" s="52" t="e">
        <f t="shared" si="590"/>
        <v>#N/A</v>
      </c>
      <c r="O346" s="52" t="e">
        <f t="shared" si="590"/>
        <v>#N/A</v>
      </c>
      <c r="P346" s="52" t="e">
        <f t="shared" si="590"/>
        <v>#N/A</v>
      </c>
      <c r="Q346" s="52" t="e">
        <f t="shared" si="590"/>
        <v>#N/A</v>
      </c>
      <c r="R346" s="52" t="e">
        <f t="shared" si="590"/>
        <v>#N/A</v>
      </c>
      <c r="S346" s="52" t="e">
        <f t="shared" si="590"/>
        <v>#N/A</v>
      </c>
      <c r="T346" s="52" t="e">
        <f t="shared" si="590"/>
        <v>#N/A</v>
      </c>
      <c r="U346" s="52" t="e">
        <f t="shared" si="590"/>
        <v>#N/A</v>
      </c>
      <c r="V346" s="52" t="e">
        <f t="shared" si="590"/>
        <v>#N/A</v>
      </c>
      <c r="W346" s="52" t="e">
        <f t="shared" si="590"/>
        <v>#N/A</v>
      </c>
      <c r="X346" s="55" t="e">
        <f t="shared" si="583"/>
        <v>#N/A</v>
      </c>
      <c r="Y346" s="55" t="e">
        <f t="shared" si="584"/>
        <v>#N/A</v>
      </c>
      <c r="Z346" s="55" t="e">
        <f t="shared" ref="Z346" si="591">Z345</f>
        <v>#N/A</v>
      </c>
      <c r="AA346" s="55" t="e">
        <f t="shared" si="586"/>
        <v>#N/A</v>
      </c>
      <c r="AB346" s="336" t="e">
        <f t="shared" si="587"/>
        <v>#N/A</v>
      </c>
      <c r="AC346" s="223" t="e">
        <f ca="1">INDEX(FGA_COEFFS,1,1)+Z346*INDEX(FGA_COEFFS,1,2)+Y346*INDEX(FGA_COEFFS,1,3)+R346*INDEX(FGA_COEFFS,1,4)+Q345*INDEX(FGA_COEFFS,1,5)+S346*INDEX(FGA_COEFFS,1,6)+T345*INDEX(FGA_COEFFS,1,7)+M345*INDEX(FGA_COEFFS,1,8)+Y349*Y351</f>
        <v>#N/A</v>
      </c>
      <c r="AD346" s="223" t="e">
        <f ca="1">INDEX(THREEPTA_COEFFS,1,1)+AC346*INDEX(THREEPTA_COEFFS,1,2)+J346*INDEX(THREEPTA_COEFFS,1,3)+AA346*INDEX(THREEPTA_COEFFS,1,4)+K346*INDEX(THREEPTA_COEFFS,1,5)+L345*INDEX(THREEPTA_COEFFS,1,6)+Z349*Z351</f>
        <v>#N/A</v>
      </c>
      <c r="AE346" s="223" t="e">
        <f ca="1">INDEX(THREEPTPCT_COEFFS,1,1)+K346*INDEX(THREEPTPCT_COEFFS,1,2)+L345*INDEX(THREEPTPCT_COEFFS,1,3)+AA349*AA351</f>
        <v>#N/A</v>
      </c>
      <c r="AF346" s="55" t="e">
        <f t="shared" ca="1" si="588"/>
        <v>#N/A</v>
      </c>
      <c r="AG346" s="223" t="e">
        <f ca="1">INDEX(TWOPTPCT_COEFFS,1,1)+AB346*INDEX(TWOPTPCT_COEFFS,1,2)+I345*INDEX(TWOPTPCT_COEFFS,1,3)+G345*INDEX(TWOPTPCT_COEFFS,1,4)+L345*INDEX(TWOPTPCT_COEFFS,1,5)+AB349*AB351</f>
        <v>#N/A</v>
      </c>
      <c r="AH346" s="223" t="e">
        <f ca="1">INDEX(FTA_COEFFS,1,1)+O346*INDEX(FTA_COEFFS,1,2)+N345*INDEX(FTA_COEFFS,1,3)+(Q346+R346)*INDEX(FTA_COEFFS,1,4)+(Q345+R345)*INDEX(FTA_COEFFS,1,5)+M345*INDEX(FTA_COEFFS,1,6)+AC349*AC351</f>
        <v>#N/A</v>
      </c>
      <c r="AI346" s="223" t="e">
        <f ca="1">INDEX(FTPCT_COEFFS,1,1)+P346*INDEX(FTPCT_COEFFS,1,2)+F346*INDEX(FTPCT_COEFFS,1,3)+G345*INDEX(FTPCT_COEFFS,1,4)+AD349*AD351</f>
        <v>#N/A</v>
      </c>
      <c r="AJ346" s="338" t="e">
        <f t="shared" ca="1" si="589"/>
        <v>#N/A</v>
      </c>
      <c r="AK346" s="55"/>
      <c r="AL346" s="55"/>
      <c r="AM346" s="55"/>
      <c r="AN346" s="55"/>
      <c r="AO346" s="55"/>
      <c r="AP346" s="55"/>
      <c r="AQ346" s="55"/>
      <c r="AR346" s="55"/>
    </row>
    <row r="347" spans="1:45" x14ac:dyDescent="0.3">
      <c r="A347" s="54" t="e">
        <f ca="1">IF(D345&gt;(D346+(AVERAGE(V345,W345)-AVERAGE(V346,W346))/2)+2.5,C345,IF(D346&gt;(D345+(AVERAGE(V346,W346)-AVERAGE(V345,W345))/2)+2.5,C346,"Close"))</f>
        <v>#N/A</v>
      </c>
      <c r="B347" s="64" t="e">
        <f ca="1">IF(D346&gt;D345,C346,C345)</f>
        <v>#N/A</v>
      </c>
      <c r="D347" s="56"/>
      <c r="X347" s="55"/>
      <c r="Y347" s="55"/>
      <c r="Z347" s="55"/>
      <c r="AA347" s="55"/>
      <c r="AB347" s="55"/>
      <c r="AC347" s="337"/>
      <c r="AD347" s="337"/>
      <c r="AE347" s="337"/>
      <c r="AF347" s="337"/>
      <c r="AG347" s="337"/>
      <c r="AH347" s="337"/>
      <c r="AI347" s="337"/>
      <c r="AJ347" s="337"/>
      <c r="AK347" s="337"/>
      <c r="AL347" s="337"/>
      <c r="AM347" s="55"/>
      <c r="AN347" s="55"/>
      <c r="AO347" s="55"/>
      <c r="AP347" s="55"/>
      <c r="AQ347" s="55"/>
      <c r="AR347" s="55"/>
      <c r="AS347" s="55"/>
    </row>
    <row r="348" spans="1:45" x14ac:dyDescent="0.3">
      <c r="X348" s="54" t="s">
        <v>1305</v>
      </c>
      <c r="Y348" s="54" t="s">
        <v>128</v>
      </c>
      <c r="Z348" s="54" t="s">
        <v>157</v>
      </c>
      <c r="AA348" s="54" t="s">
        <v>151</v>
      </c>
      <c r="AB348" s="54" t="s">
        <v>1327</v>
      </c>
      <c r="AC348" s="54" t="s">
        <v>129</v>
      </c>
      <c r="AD348" s="54" t="s">
        <v>116</v>
      </c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</row>
    <row r="349" spans="1:45" x14ac:dyDescent="0.3">
      <c r="X349" s="54"/>
      <c r="Y349" s="54">
        <f t="shared" ref="Y349:AD349" si="592">Y342</f>
        <v>6.4436999999999998</v>
      </c>
      <c r="Z349" s="54">
        <f t="shared" si="592"/>
        <v>4.9371</v>
      </c>
      <c r="AA349" s="54">
        <f t="shared" si="592"/>
        <v>11.350300000000001</v>
      </c>
      <c r="AB349" s="54">
        <f t="shared" si="592"/>
        <v>7.1900000000000006E-2</v>
      </c>
      <c r="AC349" s="54">
        <f t="shared" si="592"/>
        <v>6.2766000000000002</v>
      </c>
      <c r="AD349" s="54">
        <f t="shared" si="592"/>
        <v>11.042999999999999</v>
      </c>
      <c r="AE349" s="54"/>
      <c r="AF349" s="336"/>
      <c r="AG349" s="336"/>
      <c r="AH349" s="336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</row>
    <row r="350" spans="1:45" x14ac:dyDescent="0.3">
      <c r="D350" s="56"/>
      <c r="X350" s="336"/>
      <c r="Y350" s="336">
        <f t="shared" ca="1" si="580"/>
        <v>-0.33932569721895062</v>
      </c>
      <c r="Z350" s="336">
        <f t="shared" ca="1" si="580"/>
        <v>1.4895320970453758</v>
      </c>
      <c r="AA350" s="336">
        <f t="shared" ca="1" si="580"/>
        <v>-0.58770812889415491</v>
      </c>
      <c r="AB350" s="336">
        <f t="shared" ca="1" si="580"/>
        <v>-3.4208793208868042E-2</v>
      </c>
      <c r="AC350" s="336">
        <f t="shared" ca="1" si="580"/>
        <v>-1.9817935396239834E-3</v>
      </c>
      <c r="AD350" s="336">
        <f t="shared" ca="1" si="580"/>
        <v>-0.95480649538380724</v>
      </c>
      <c r="AE350" s="336"/>
      <c r="AF350" s="336"/>
      <c r="AG350" s="336"/>
      <c r="AH350" s="336"/>
      <c r="AI350" s="54"/>
      <c r="AJ350" s="54"/>
      <c r="AK350" s="54"/>
      <c r="AL350" s="336"/>
      <c r="AM350" s="336"/>
      <c r="AN350" s="336"/>
      <c r="AO350" s="336"/>
      <c r="AP350" s="54"/>
      <c r="AQ350" s="336"/>
      <c r="AR350" s="336"/>
      <c r="AS350" s="336"/>
    </row>
    <row r="351" spans="1:45" x14ac:dyDescent="0.3">
      <c r="C351" s="54"/>
      <c r="D351" s="56"/>
      <c r="Y351" s="336">
        <f t="shared" ca="1" si="580"/>
        <v>-0.63144265630097163</v>
      </c>
      <c r="Z351" s="336">
        <f t="shared" ca="1" si="580"/>
        <v>0.83391892190972383</v>
      </c>
      <c r="AA351" s="336">
        <f t="shared" ca="1" si="580"/>
        <v>7.2574026531061139E-2</v>
      </c>
      <c r="AB351" s="336">
        <f t="shared" ca="1" si="580"/>
        <v>1.3354879319962747</v>
      </c>
      <c r="AC351" s="336">
        <f t="shared" ca="1" si="580"/>
        <v>0.18505642538451017</v>
      </c>
      <c r="AD351" s="336">
        <f t="shared" ca="1" si="580"/>
        <v>0.395586198664301</v>
      </c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</row>
    <row r="352" spans="1:45" x14ac:dyDescent="0.3">
      <c r="B352" s="54" t="s">
        <v>172</v>
      </c>
      <c r="C352" s="53">
        <f>C345</f>
        <v>0</v>
      </c>
      <c r="D352" s="56" t="e">
        <f t="shared" ref="D352:D353" ca="1" si="593">AJ352</f>
        <v>#N/A</v>
      </c>
      <c r="E352" s="52" t="e">
        <f t="shared" ref="E352:W352" si="594">E345</f>
        <v>#N/A</v>
      </c>
      <c r="F352" s="52" t="e">
        <f t="shared" si="594"/>
        <v>#N/A</v>
      </c>
      <c r="G352" s="52" t="e">
        <f t="shared" si="594"/>
        <v>#N/A</v>
      </c>
      <c r="H352" s="52" t="e">
        <f t="shared" si="594"/>
        <v>#N/A</v>
      </c>
      <c r="I352" s="52" t="e">
        <f t="shared" si="594"/>
        <v>#N/A</v>
      </c>
      <c r="J352" s="52" t="e">
        <f t="shared" si="594"/>
        <v>#N/A</v>
      </c>
      <c r="K352" s="52" t="e">
        <f t="shared" si="594"/>
        <v>#N/A</v>
      </c>
      <c r="L352" s="52" t="e">
        <f t="shared" si="594"/>
        <v>#N/A</v>
      </c>
      <c r="M352" s="52" t="e">
        <f t="shared" si="594"/>
        <v>#N/A</v>
      </c>
      <c r="N352" s="52" t="e">
        <f t="shared" si="594"/>
        <v>#N/A</v>
      </c>
      <c r="O352" s="52" t="e">
        <f t="shared" si="594"/>
        <v>#N/A</v>
      </c>
      <c r="P352" s="52" t="e">
        <f t="shared" si="594"/>
        <v>#N/A</v>
      </c>
      <c r="Q352" s="52" t="e">
        <f t="shared" si="594"/>
        <v>#N/A</v>
      </c>
      <c r="R352" s="52" t="e">
        <f t="shared" si="594"/>
        <v>#N/A</v>
      </c>
      <c r="S352" s="52" t="e">
        <f t="shared" si="594"/>
        <v>#N/A</v>
      </c>
      <c r="T352" s="52" t="e">
        <f t="shared" si="594"/>
        <v>#N/A</v>
      </c>
      <c r="U352" s="52" t="e">
        <f t="shared" si="594"/>
        <v>#N/A</v>
      </c>
      <c r="V352" s="52" t="e">
        <f t="shared" si="594"/>
        <v>#N/A</v>
      </c>
      <c r="W352" s="52" t="e">
        <f t="shared" si="594"/>
        <v>#N/A</v>
      </c>
      <c r="X352" s="55" t="e">
        <f t="shared" ref="X352:X353" si="595">(H352-(O352*P352)/100-3*(J352*K352)/100)/2</f>
        <v>#N/A</v>
      </c>
      <c r="Y352" s="55" t="e">
        <f t="shared" ref="Y352:Y353" si="596">SUM(X352,(J352*K352/100))/(F352/100)</f>
        <v>#N/A</v>
      </c>
      <c r="Z352" s="55" t="e">
        <f t="shared" ref="Z352" si="597">U352*0.5+U353*0.5</f>
        <v>#N/A</v>
      </c>
      <c r="AA352" s="55" t="e">
        <f t="shared" ref="AA352:AA353" si="598">J352/Y352</f>
        <v>#N/A</v>
      </c>
      <c r="AB352" s="336" t="e">
        <f t="shared" ref="AB352:AB353" si="599">X352/(Y352-J352)</f>
        <v>#N/A</v>
      </c>
      <c r="AC352" s="223" t="e">
        <f ca="1">INDEX(FGA_COEFFS,1,1)+Z352*INDEX(FGA_COEFFS,1,2)+Y352*INDEX(FGA_COEFFS,1,3)+R352*INDEX(FGA_COEFFS,1,4)+Q353*INDEX(FGA_COEFFS,1,5)+S352*INDEX(FGA_COEFFS,1,6)+T353*INDEX(FGA_COEFFS,1,7)+M353*INDEX(FGA_COEFFS,1,8)+Y356*Y357</f>
        <v>#N/A</v>
      </c>
      <c r="AD352" s="223" t="e">
        <f ca="1">INDEX(THREEPTA_COEFFS,1,1)+AC352*INDEX(THREEPTA_COEFFS,1,2)+J352*INDEX(THREEPTA_COEFFS,1,3)+AA352*INDEX(THREEPTA_COEFFS,1,4)+K352*INDEX(THREEPTA_COEFFS,1,5)+L353*INDEX(THREEPTA_COEFFS,1,6)+Z356*Z357</f>
        <v>#N/A</v>
      </c>
      <c r="AE352" s="223" t="e">
        <f ca="1">INDEX(THREEPTPCT_COEFFS,1,1)+K352*INDEX(THREEPTPCT_COEFFS,1,2)+L353*INDEX(THREEPTPCT_COEFFS,1,3)+AA356*AA357</f>
        <v>#N/A</v>
      </c>
      <c r="AF352" s="55" t="e">
        <f t="shared" ref="AF352:AF353" ca="1" si="600">AC352-AD352</f>
        <v>#N/A</v>
      </c>
      <c r="AG352" s="223" t="e">
        <f ca="1">INDEX(TWOPTPCT_COEFFS,1,1)+AB352*INDEX(TWOPTPCT_COEFFS,1,2)+I353*INDEX(TWOPTPCT_COEFFS,1,3)+G353*INDEX(TWOPTPCT_COEFFS,1,4)+L353*INDEX(TWOPTPCT_COEFFS,1,5)+AB356*AB357</f>
        <v>#N/A</v>
      </c>
      <c r="AH352" s="223" t="e">
        <f ca="1">INDEX(FTA_COEFFS,1,1)+O352*INDEX(FTA_COEFFS,1,2)+N353*INDEX(FTA_COEFFS,1,3)+(Q352+R352)*INDEX(FTA_COEFFS,1,4)+(Q353+R353)*INDEX(FTA_COEFFS,1,5)+M353*INDEX(FTA_COEFFS,1,6)+AC356*AC357</f>
        <v>#N/A</v>
      </c>
      <c r="AI352" s="223" t="e">
        <f ca="1">INDEX(FTPCT_COEFFS,1,1)+P352*INDEX(FTPCT_COEFFS,1,2)+F352*INDEX(FTPCT_COEFFS,1,3)+G353*INDEX(FTPCT_COEFFS,1,4)+AD356*AD357</f>
        <v>#N/A</v>
      </c>
      <c r="AJ352" s="338" t="e">
        <f t="shared" ref="AJ352:AJ353" ca="1" si="601">AD352*AE352/100+AF352*AG352+AH352*AI352/100</f>
        <v>#N/A</v>
      </c>
      <c r="AK352" s="55"/>
      <c r="AL352" s="55"/>
      <c r="AM352" s="55"/>
      <c r="AN352" s="55"/>
      <c r="AO352" s="55"/>
      <c r="AP352" s="55"/>
      <c r="AQ352" s="55"/>
      <c r="AR352" s="55"/>
    </row>
    <row r="353" spans="1:45" x14ac:dyDescent="0.3">
      <c r="B353" s="54" t="s">
        <v>175</v>
      </c>
      <c r="C353" s="54">
        <f>C346</f>
        <v>0</v>
      </c>
      <c r="D353" s="56" t="e">
        <f t="shared" ca="1" si="593"/>
        <v>#N/A</v>
      </c>
      <c r="E353" s="52" t="e">
        <f t="shared" ref="E353:W353" si="602">E346</f>
        <v>#N/A</v>
      </c>
      <c r="F353" s="52" t="e">
        <f t="shared" si="602"/>
        <v>#N/A</v>
      </c>
      <c r="G353" s="52" t="e">
        <f t="shared" si="602"/>
        <v>#N/A</v>
      </c>
      <c r="H353" s="52" t="e">
        <f t="shared" si="602"/>
        <v>#N/A</v>
      </c>
      <c r="I353" s="52" t="e">
        <f t="shared" si="602"/>
        <v>#N/A</v>
      </c>
      <c r="J353" s="52" t="e">
        <f t="shared" si="602"/>
        <v>#N/A</v>
      </c>
      <c r="K353" s="52" t="e">
        <f t="shared" si="602"/>
        <v>#N/A</v>
      </c>
      <c r="L353" s="52" t="e">
        <f t="shared" si="602"/>
        <v>#N/A</v>
      </c>
      <c r="M353" s="52" t="e">
        <f t="shared" si="602"/>
        <v>#N/A</v>
      </c>
      <c r="N353" s="52" t="e">
        <f t="shared" si="602"/>
        <v>#N/A</v>
      </c>
      <c r="O353" s="52" t="e">
        <f t="shared" si="602"/>
        <v>#N/A</v>
      </c>
      <c r="P353" s="52" t="e">
        <f t="shared" si="602"/>
        <v>#N/A</v>
      </c>
      <c r="Q353" s="52" t="e">
        <f t="shared" si="602"/>
        <v>#N/A</v>
      </c>
      <c r="R353" s="52" t="e">
        <f t="shared" si="602"/>
        <v>#N/A</v>
      </c>
      <c r="S353" s="52" t="e">
        <f t="shared" si="602"/>
        <v>#N/A</v>
      </c>
      <c r="T353" s="52" t="e">
        <f t="shared" si="602"/>
        <v>#N/A</v>
      </c>
      <c r="U353" s="52" t="e">
        <f t="shared" si="602"/>
        <v>#N/A</v>
      </c>
      <c r="V353" s="52" t="e">
        <f t="shared" si="602"/>
        <v>#N/A</v>
      </c>
      <c r="W353" s="52" t="e">
        <f t="shared" si="602"/>
        <v>#N/A</v>
      </c>
      <c r="X353" s="55" t="e">
        <f t="shared" si="595"/>
        <v>#N/A</v>
      </c>
      <c r="Y353" s="55" t="e">
        <f t="shared" si="596"/>
        <v>#N/A</v>
      </c>
      <c r="Z353" s="55" t="e">
        <f t="shared" ref="Z353" si="603">Z352</f>
        <v>#N/A</v>
      </c>
      <c r="AA353" s="55" t="e">
        <f t="shared" si="598"/>
        <v>#N/A</v>
      </c>
      <c r="AB353" s="336" t="e">
        <f t="shared" si="599"/>
        <v>#N/A</v>
      </c>
      <c r="AC353" s="223" t="e">
        <f ca="1">INDEX(FGA_COEFFS,1,1)+Z353*INDEX(FGA_COEFFS,1,2)+Y353*INDEX(FGA_COEFFS,1,3)+R353*INDEX(FGA_COEFFS,1,4)+Q352*INDEX(FGA_COEFFS,1,5)+S353*INDEX(FGA_COEFFS,1,6)+T352*INDEX(FGA_COEFFS,1,7)+M352*INDEX(FGA_COEFFS,1,8)+Y356*Y358</f>
        <v>#N/A</v>
      </c>
      <c r="AD353" s="223" t="e">
        <f ca="1">INDEX(THREEPTA_COEFFS,1,1)+AC353*INDEX(THREEPTA_COEFFS,1,2)+J353*INDEX(THREEPTA_COEFFS,1,3)+AA353*INDEX(THREEPTA_COEFFS,1,4)+K353*INDEX(THREEPTA_COEFFS,1,5)+L352*INDEX(THREEPTA_COEFFS,1,6)+Z356*Z358</f>
        <v>#N/A</v>
      </c>
      <c r="AE353" s="223" t="e">
        <f ca="1">INDEX(THREEPTPCT_COEFFS,1,1)+K353*INDEX(THREEPTPCT_COEFFS,1,2)+L352*INDEX(THREEPTPCT_COEFFS,1,3)+AA356*AA358</f>
        <v>#N/A</v>
      </c>
      <c r="AF353" s="55" t="e">
        <f t="shared" ca="1" si="600"/>
        <v>#N/A</v>
      </c>
      <c r="AG353" s="223" t="e">
        <f ca="1">INDEX(TWOPTPCT_COEFFS,1,1)+AB353*INDEX(TWOPTPCT_COEFFS,1,2)+I352*INDEX(TWOPTPCT_COEFFS,1,3)+G352*INDEX(TWOPTPCT_COEFFS,1,4)+L352*INDEX(TWOPTPCT_COEFFS,1,5)+AB356*AB358</f>
        <v>#N/A</v>
      </c>
      <c r="AH353" s="223" t="e">
        <f ca="1">INDEX(FTA_COEFFS,1,1)+O353*INDEX(FTA_COEFFS,1,2)+N352*INDEX(FTA_COEFFS,1,3)+(Q353+R353)*INDEX(FTA_COEFFS,1,4)+(Q352+R352)*INDEX(FTA_COEFFS,1,5)+M352*INDEX(FTA_COEFFS,1,6)+AC356*AC358</f>
        <v>#N/A</v>
      </c>
      <c r="AI353" s="223" t="e">
        <f ca="1">INDEX(FTPCT_COEFFS,1,1)+P353*INDEX(FTPCT_COEFFS,1,2)+F353*INDEX(FTPCT_COEFFS,1,3)+G352*INDEX(FTPCT_COEFFS,1,4)+AD356*AD358</f>
        <v>#N/A</v>
      </c>
      <c r="AJ353" s="338" t="e">
        <f t="shared" ca="1" si="601"/>
        <v>#N/A</v>
      </c>
      <c r="AK353" s="55"/>
      <c r="AL353" s="55"/>
      <c r="AM353" s="55"/>
      <c r="AN353" s="55"/>
      <c r="AO353" s="55"/>
      <c r="AP353" s="55"/>
      <c r="AQ353" s="55"/>
      <c r="AR353" s="55"/>
    </row>
    <row r="354" spans="1:45" x14ac:dyDescent="0.3">
      <c r="A354" s="54" t="e">
        <f ca="1">IF(D352&gt;(D353+(AVERAGE(V352,W352)-AVERAGE(V353,W353))/2)+2.5,C352,IF(D353&gt;(D352+(AVERAGE(V353,W353)-AVERAGE(V352,W352))/2)+2.5,C353,"Close"))</f>
        <v>#N/A</v>
      </c>
      <c r="B354" s="64" t="e">
        <f ca="1">IF(D353&gt;D352,C353,C352)</f>
        <v>#N/A</v>
      </c>
      <c r="D354" s="56"/>
      <c r="X354" s="55"/>
      <c r="Y354" s="55"/>
      <c r="Z354" s="55"/>
      <c r="AA354" s="55"/>
      <c r="AB354" s="55"/>
      <c r="AC354" s="337"/>
      <c r="AD354" s="337"/>
      <c r="AE354" s="337"/>
      <c r="AF354" s="337"/>
      <c r="AG354" s="337"/>
      <c r="AH354" s="337"/>
      <c r="AI354" s="337"/>
      <c r="AJ354" s="337"/>
      <c r="AK354" s="337"/>
      <c r="AL354" s="337"/>
      <c r="AM354" s="55"/>
      <c r="AN354" s="55"/>
      <c r="AO354" s="55"/>
      <c r="AP354" s="55"/>
      <c r="AQ354" s="55"/>
      <c r="AR354" s="55"/>
      <c r="AS354" s="55"/>
    </row>
    <row r="355" spans="1:45" x14ac:dyDescent="0.3">
      <c r="X355" s="54" t="s">
        <v>1305</v>
      </c>
      <c r="Y355" s="54" t="s">
        <v>128</v>
      </c>
      <c r="Z355" s="54" t="s">
        <v>157</v>
      </c>
      <c r="AA355" s="54" t="s">
        <v>151</v>
      </c>
      <c r="AB355" s="54" t="s">
        <v>1327</v>
      </c>
      <c r="AC355" s="54" t="s">
        <v>129</v>
      </c>
      <c r="AD355" s="54" t="s">
        <v>116</v>
      </c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</row>
    <row r="356" spans="1:45" x14ac:dyDescent="0.3">
      <c r="X356" s="54"/>
      <c r="Y356" s="54">
        <f t="shared" ref="Y356:AD356" si="604">Y349</f>
        <v>6.4436999999999998</v>
      </c>
      <c r="Z356" s="54">
        <f t="shared" si="604"/>
        <v>4.9371</v>
      </c>
      <c r="AA356" s="54">
        <f t="shared" si="604"/>
        <v>11.350300000000001</v>
      </c>
      <c r="AB356" s="54">
        <f t="shared" si="604"/>
        <v>7.1900000000000006E-2</v>
      </c>
      <c r="AC356" s="54">
        <f t="shared" si="604"/>
        <v>6.2766000000000002</v>
      </c>
      <c r="AD356" s="54">
        <f t="shared" si="604"/>
        <v>11.042999999999999</v>
      </c>
      <c r="AE356" s="54"/>
      <c r="AF356" s="336"/>
      <c r="AG356" s="336"/>
      <c r="AH356" s="336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</row>
    <row r="357" spans="1:45" x14ac:dyDescent="0.3">
      <c r="D357" s="56"/>
      <c r="X357" s="336"/>
      <c r="Y357" s="336">
        <f t="shared" ca="1" si="580"/>
        <v>-0.11582324667589253</v>
      </c>
      <c r="Z357" s="336">
        <f t="shared" ca="1" si="580"/>
        <v>0.20579637056671024</v>
      </c>
      <c r="AA357" s="336">
        <f t="shared" ca="1" si="580"/>
        <v>-4.8808925168464308E-2</v>
      </c>
      <c r="AB357" s="336">
        <f t="shared" ca="1" si="580"/>
        <v>1.0299820782517548</v>
      </c>
      <c r="AC357" s="336">
        <f t="shared" ca="1" si="580"/>
        <v>0.10870368321002899</v>
      </c>
      <c r="AD357" s="336">
        <f t="shared" ca="1" si="580"/>
        <v>2.7091533809175124E-2</v>
      </c>
      <c r="AE357" s="336"/>
      <c r="AF357" s="336"/>
      <c r="AG357" s="336"/>
      <c r="AH357" s="336"/>
      <c r="AI357" s="54"/>
      <c r="AJ357" s="54"/>
      <c r="AK357" s="54"/>
      <c r="AL357" s="336"/>
      <c r="AM357" s="336"/>
      <c r="AN357" s="336"/>
      <c r="AO357" s="336"/>
      <c r="AP357" s="54"/>
      <c r="AQ357" s="336"/>
      <c r="AR357" s="336"/>
      <c r="AS357" s="336"/>
    </row>
    <row r="358" spans="1:45" x14ac:dyDescent="0.3">
      <c r="C358" s="54"/>
      <c r="D358" s="56"/>
      <c r="Y358" s="336">
        <f t="shared" ca="1" si="580"/>
        <v>0.60858026741652571</v>
      </c>
      <c r="Z358" s="336">
        <f t="shared" ca="1" si="580"/>
        <v>-0.334679995229064</v>
      </c>
      <c r="AA358" s="336">
        <f t="shared" ca="1" si="580"/>
        <v>-8.0403422879744404E-2</v>
      </c>
      <c r="AB358" s="336">
        <f t="shared" ca="1" si="580"/>
        <v>2.5118334583349694E-2</v>
      </c>
      <c r="AC358" s="336">
        <f t="shared" ca="1" si="580"/>
        <v>1.1647133735188151</v>
      </c>
      <c r="AD358" s="336">
        <f t="shared" ca="1" si="580"/>
        <v>-0.81658482997109139</v>
      </c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</row>
    <row r="359" spans="1:45" x14ac:dyDescent="0.3">
      <c r="B359" s="54" t="s">
        <v>172</v>
      </c>
      <c r="C359" s="53">
        <f>C352</f>
        <v>0</v>
      </c>
      <c r="D359" s="56" t="e">
        <f t="shared" ref="D359:D360" ca="1" si="605">AJ359</f>
        <v>#N/A</v>
      </c>
      <c r="E359" s="52" t="e">
        <f t="shared" ref="E359:W359" si="606">E352</f>
        <v>#N/A</v>
      </c>
      <c r="F359" s="52" t="e">
        <f t="shared" si="606"/>
        <v>#N/A</v>
      </c>
      <c r="G359" s="52" t="e">
        <f t="shared" si="606"/>
        <v>#N/A</v>
      </c>
      <c r="H359" s="52" t="e">
        <f t="shared" si="606"/>
        <v>#N/A</v>
      </c>
      <c r="I359" s="52" t="e">
        <f t="shared" si="606"/>
        <v>#N/A</v>
      </c>
      <c r="J359" s="52" t="e">
        <f t="shared" si="606"/>
        <v>#N/A</v>
      </c>
      <c r="K359" s="52" t="e">
        <f t="shared" si="606"/>
        <v>#N/A</v>
      </c>
      <c r="L359" s="52" t="e">
        <f t="shared" si="606"/>
        <v>#N/A</v>
      </c>
      <c r="M359" s="52" t="e">
        <f t="shared" si="606"/>
        <v>#N/A</v>
      </c>
      <c r="N359" s="52" t="e">
        <f t="shared" si="606"/>
        <v>#N/A</v>
      </c>
      <c r="O359" s="52" t="e">
        <f t="shared" si="606"/>
        <v>#N/A</v>
      </c>
      <c r="P359" s="52" t="e">
        <f t="shared" si="606"/>
        <v>#N/A</v>
      </c>
      <c r="Q359" s="52" t="e">
        <f t="shared" si="606"/>
        <v>#N/A</v>
      </c>
      <c r="R359" s="52" t="e">
        <f t="shared" si="606"/>
        <v>#N/A</v>
      </c>
      <c r="S359" s="52" t="e">
        <f t="shared" si="606"/>
        <v>#N/A</v>
      </c>
      <c r="T359" s="52" t="e">
        <f t="shared" si="606"/>
        <v>#N/A</v>
      </c>
      <c r="U359" s="52" t="e">
        <f t="shared" si="606"/>
        <v>#N/A</v>
      </c>
      <c r="V359" s="52" t="e">
        <f t="shared" si="606"/>
        <v>#N/A</v>
      </c>
      <c r="W359" s="52" t="e">
        <f t="shared" si="606"/>
        <v>#N/A</v>
      </c>
      <c r="X359" s="55" t="e">
        <f t="shared" ref="X359:X360" si="607">(H359-(O359*P359)/100-3*(J359*K359)/100)/2</f>
        <v>#N/A</v>
      </c>
      <c r="Y359" s="55" t="e">
        <f t="shared" ref="Y359:Y360" si="608">SUM(X359,(J359*K359/100))/(F359/100)</f>
        <v>#N/A</v>
      </c>
      <c r="Z359" s="55" t="e">
        <f t="shared" ref="Z359" si="609">U359*0.5+U360*0.5</f>
        <v>#N/A</v>
      </c>
      <c r="AA359" s="55" t="e">
        <f t="shared" ref="AA359:AA360" si="610">J359/Y359</f>
        <v>#N/A</v>
      </c>
      <c r="AB359" s="336" t="e">
        <f t="shared" ref="AB359:AB360" si="611">X359/(Y359-J359)</f>
        <v>#N/A</v>
      </c>
      <c r="AC359" s="223" t="e">
        <f ca="1">INDEX(FGA_COEFFS,1,1)+Z359*INDEX(FGA_COEFFS,1,2)+Y359*INDEX(FGA_COEFFS,1,3)+R359*INDEX(FGA_COEFFS,1,4)+Q360*INDEX(FGA_COEFFS,1,5)+S359*INDEX(FGA_COEFFS,1,6)+T360*INDEX(FGA_COEFFS,1,7)+M360*INDEX(FGA_COEFFS,1,8)+Y363*Y364</f>
        <v>#N/A</v>
      </c>
      <c r="AD359" s="223" t="e">
        <f ca="1">INDEX(THREEPTA_COEFFS,1,1)+AC359*INDEX(THREEPTA_COEFFS,1,2)+J359*INDEX(THREEPTA_COEFFS,1,3)+AA359*INDEX(THREEPTA_COEFFS,1,4)+K359*INDEX(THREEPTA_COEFFS,1,5)+L360*INDEX(THREEPTA_COEFFS,1,6)+Z363*Z364</f>
        <v>#N/A</v>
      </c>
      <c r="AE359" s="223" t="e">
        <f ca="1">INDEX(THREEPTPCT_COEFFS,1,1)+K359*INDEX(THREEPTPCT_COEFFS,1,2)+L360*INDEX(THREEPTPCT_COEFFS,1,3)+AA363*AA364</f>
        <v>#N/A</v>
      </c>
      <c r="AF359" s="55" t="e">
        <f t="shared" ref="AF359:AF360" ca="1" si="612">AC359-AD359</f>
        <v>#N/A</v>
      </c>
      <c r="AG359" s="223" t="e">
        <f ca="1">INDEX(TWOPTPCT_COEFFS,1,1)+AB359*INDEX(TWOPTPCT_COEFFS,1,2)+I360*INDEX(TWOPTPCT_COEFFS,1,3)+G360*INDEX(TWOPTPCT_COEFFS,1,4)+L360*INDEX(TWOPTPCT_COEFFS,1,5)+AB363*AB364</f>
        <v>#N/A</v>
      </c>
      <c r="AH359" s="223" t="e">
        <f ca="1">INDEX(FTA_COEFFS,1,1)+O359*INDEX(FTA_COEFFS,1,2)+N360*INDEX(FTA_COEFFS,1,3)+(Q359+R359)*INDEX(FTA_COEFFS,1,4)+(Q360+R360)*INDEX(FTA_COEFFS,1,5)+M360*INDEX(FTA_COEFFS,1,6)+AC363*AC364</f>
        <v>#N/A</v>
      </c>
      <c r="AI359" s="223" t="e">
        <f ca="1">INDEX(FTPCT_COEFFS,1,1)+P359*INDEX(FTPCT_COEFFS,1,2)+F359*INDEX(FTPCT_COEFFS,1,3)+G360*INDEX(FTPCT_COEFFS,1,4)+AD363*AD364</f>
        <v>#N/A</v>
      </c>
      <c r="AJ359" s="338" t="e">
        <f t="shared" ref="AJ359:AJ360" ca="1" si="613">AD359*AE359/100+AF359*AG359+AH359*AI359/100</f>
        <v>#N/A</v>
      </c>
      <c r="AK359" s="55"/>
      <c r="AL359" s="55"/>
      <c r="AM359" s="55"/>
      <c r="AN359" s="55"/>
      <c r="AO359" s="55"/>
      <c r="AP359" s="55"/>
      <c r="AQ359" s="55"/>
      <c r="AR359" s="55"/>
    </row>
    <row r="360" spans="1:45" x14ac:dyDescent="0.3">
      <c r="B360" s="54" t="s">
        <v>175</v>
      </c>
      <c r="C360" s="54">
        <f>C353</f>
        <v>0</v>
      </c>
      <c r="D360" s="56" t="e">
        <f t="shared" ca="1" si="605"/>
        <v>#N/A</v>
      </c>
      <c r="E360" s="52" t="e">
        <f t="shared" ref="E360:W360" si="614">E353</f>
        <v>#N/A</v>
      </c>
      <c r="F360" s="52" t="e">
        <f t="shared" si="614"/>
        <v>#N/A</v>
      </c>
      <c r="G360" s="52" t="e">
        <f t="shared" si="614"/>
        <v>#N/A</v>
      </c>
      <c r="H360" s="52" t="e">
        <f t="shared" si="614"/>
        <v>#N/A</v>
      </c>
      <c r="I360" s="52" t="e">
        <f t="shared" si="614"/>
        <v>#N/A</v>
      </c>
      <c r="J360" s="52" t="e">
        <f t="shared" si="614"/>
        <v>#N/A</v>
      </c>
      <c r="K360" s="52" t="e">
        <f t="shared" si="614"/>
        <v>#N/A</v>
      </c>
      <c r="L360" s="52" t="e">
        <f t="shared" si="614"/>
        <v>#N/A</v>
      </c>
      <c r="M360" s="52" t="e">
        <f t="shared" si="614"/>
        <v>#N/A</v>
      </c>
      <c r="N360" s="52" t="e">
        <f t="shared" si="614"/>
        <v>#N/A</v>
      </c>
      <c r="O360" s="52" t="e">
        <f t="shared" si="614"/>
        <v>#N/A</v>
      </c>
      <c r="P360" s="52" t="e">
        <f t="shared" si="614"/>
        <v>#N/A</v>
      </c>
      <c r="Q360" s="52" t="e">
        <f t="shared" si="614"/>
        <v>#N/A</v>
      </c>
      <c r="R360" s="52" t="e">
        <f t="shared" si="614"/>
        <v>#N/A</v>
      </c>
      <c r="S360" s="52" t="e">
        <f t="shared" si="614"/>
        <v>#N/A</v>
      </c>
      <c r="T360" s="52" t="e">
        <f t="shared" si="614"/>
        <v>#N/A</v>
      </c>
      <c r="U360" s="52" t="e">
        <f t="shared" si="614"/>
        <v>#N/A</v>
      </c>
      <c r="V360" s="52" t="e">
        <f t="shared" si="614"/>
        <v>#N/A</v>
      </c>
      <c r="W360" s="52" t="e">
        <f t="shared" si="614"/>
        <v>#N/A</v>
      </c>
      <c r="X360" s="55" t="e">
        <f t="shared" si="607"/>
        <v>#N/A</v>
      </c>
      <c r="Y360" s="55" t="e">
        <f t="shared" si="608"/>
        <v>#N/A</v>
      </c>
      <c r="Z360" s="55" t="e">
        <f t="shared" ref="Z360" si="615">Z359</f>
        <v>#N/A</v>
      </c>
      <c r="AA360" s="55" t="e">
        <f t="shared" si="610"/>
        <v>#N/A</v>
      </c>
      <c r="AB360" s="336" t="e">
        <f t="shared" si="611"/>
        <v>#N/A</v>
      </c>
      <c r="AC360" s="223" t="e">
        <f ca="1">INDEX(FGA_COEFFS,1,1)+Z360*INDEX(FGA_COEFFS,1,2)+Y360*INDEX(FGA_COEFFS,1,3)+R360*INDEX(FGA_COEFFS,1,4)+Q359*INDEX(FGA_COEFFS,1,5)+S360*INDEX(FGA_COEFFS,1,6)+T359*INDEX(FGA_COEFFS,1,7)+M359*INDEX(FGA_COEFFS,1,8)+Y363*Y365</f>
        <v>#N/A</v>
      </c>
      <c r="AD360" s="223" t="e">
        <f ca="1">INDEX(THREEPTA_COEFFS,1,1)+AC360*INDEX(THREEPTA_COEFFS,1,2)+J360*INDEX(THREEPTA_COEFFS,1,3)+AA360*INDEX(THREEPTA_COEFFS,1,4)+K360*INDEX(THREEPTA_COEFFS,1,5)+L359*INDEX(THREEPTA_COEFFS,1,6)+Z363*Z365</f>
        <v>#N/A</v>
      </c>
      <c r="AE360" s="223" t="e">
        <f ca="1">INDEX(THREEPTPCT_COEFFS,1,1)+K360*INDEX(THREEPTPCT_COEFFS,1,2)+L359*INDEX(THREEPTPCT_COEFFS,1,3)+AA363*AA365</f>
        <v>#N/A</v>
      </c>
      <c r="AF360" s="55" t="e">
        <f t="shared" ca="1" si="612"/>
        <v>#N/A</v>
      </c>
      <c r="AG360" s="223" t="e">
        <f ca="1">INDEX(TWOPTPCT_COEFFS,1,1)+AB360*INDEX(TWOPTPCT_COEFFS,1,2)+I359*INDEX(TWOPTPCT_COEFFS,1,3)+G359*INDEX(TWOPTPCT_COEFFS,1,4)+L359*INDEX(TWOPTPCT_COEFFS,1,5)+AB363*AB365</f>
        <v>#N/A</v>
      </c>
      <c r="AH360" s="223" t="e">
        <f ca="1">INDEX(FTA_COEFFS,1,1)+O360*INDEX(FTA_COEFFS,1,2)+N359*INDEX(FTA_COEFFS,1,3)+(Q360+R360)*INDEX(FTA_COEFFS,1,4)+(Q359+R359)*INDEX(FTA_COEFFS,1,5)+M359*INDEX(FTA_COEFFS,1,6)+AC363*AC365</f>
        <v>#N/A</v>
      </c>
      <c r="AI360" s="223" t="e">
        <f ca="1">INDEX(FTPCT_COEFFS,1,1)+P360*INDEX(FTPCT_COEFFS,1,2)+F360*INDEX(FTPCT_COEFFS,1,3)+G359*INDEX(FTPCT_COEFFS,1,4)+AD363*AD365</f>
        <v>#N/A</v>
      </c>
      <c r="AJ360" s="338" t="e">
        <f t="shared" ca="1" si="613"/>
        <v>#N/A</v>
      </c>
      <c r="AK360" s="55"/>
      <c r="AL360" s="55"/>
      <c r="AM360" s="55"/>
      <c r="AN360" s="55"/>
      <c r="AO360" s="55"/>
      <c r="AP360" s="55"/>
      <c r="AQ360" s="55"/>
      <c r="AR360" s="55"/>
    </row>
    <row r="361" spans="1:45" x14ac:dyDescent="0.3">
      <c r="A361" s="54" t="e">
        <f ca="1">IF(D359&gt;(D360+(AVERAGE(V359,W359)-AVERAGE(V360,W360))/2)+2.5,C359,IF(D360&gt;(D359+(AVERAGE(V360,W360)-AVERAGE(V359,W359))/2)+2.5,C360,"Close"))</f>
        <v>#N/A</v>
      </c>
      <c r="B361" s="64" t="e">
        <f ca="1">IF(D360&gt;D359,C360,C359)</f>
        <v>#N/A</v>
      </c>
      <c r="D361" s="56"/>
      <c r="X361" s="55"/>
      <c r="Y361" s="55"/>
      <c r="Z361" s="55"/>
      <c r="AA361" s="55"/>
      <c r="AB361" s="55"/>
      <c r="AC361" s="337"/>
      <c r="AD361" s="337"/>
      <c r="AE361" s="337"/>
      <c r="AF361" s="337"/>
      <c r="AG361" s="337"/>
      <c r="AH361" s="337"/>
      <c r="AI361" s="337"/>
      <c r="AJ361" s="337"/>
      <c r="AK361" s="337"/>
      <c r="AL361" s="337"/>
      <c r="AM361" s="55"/>
      <c r="AN361" s="55"/>
      <c r="AO361" s="55"/>
      <c r="AP361" s="55"/>
      <c r="AQ361" s="55"/>
      <c r="AR361" s="55"/>
      <c r="AS361" s="55"/>
    </row>
    <row r="362" spans="1:45" x14ac:dyDescent="0.3">
      <c r="X362" s="54" t="s">
        <v>1305</v>
      </c>
      <c r="Y362" s="54" t="s">
        <v>128</v>
      </c>
      <c r="Z362" s="54" t="s">
        <v>157</v>
      </c>
      <c r="AA362" s="54" t="s">
        <v>151</v>
      </c>
      <c r="AB362" s="54" t="s">
        <v>1327</v>
      </c>
      <c r="AC362" s="54" t="s">
        <v>129</v>
      </c>
      <c r="AD362" s="54" t="s">
        <v>116</v>
      </c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</row>
    <row r="363" spans="1:45" x14ac:dyDescent="0.3">
      <c r="X363" s="54"/>
      <c r="Y363" s="54">
        <f t="shared" ref="Y363:AD363" si="616">Y356</f>
        <v>6.4436999999999998</v>
      </c>
      <c r="Z363" s="54">
        <f t="shared" si="616"/>
        <v>4.9371</v>
      </c>
      <c r="AA363" s="54">
        <f t="shared" si="616"/>
        <v>11.350300000000001</v>
      </c>
      <c r="AB363" s="54">
        <f t="shared" si="616"/>
        <v>7.1900000000000006E-2</v>
      </c>
      <c r="AC363" s="54">
        <f t="shared" si="616"/>
        <v>6.2766000000000002</v>
      </c>
      <c r="AD363" s="54">
        <f t="shared" si="616"/>
        <v>11.042999999999999</v>
      </c>
      <c r="AE363" s="54"/>
      <c r="AF363" s="336"/>
      <c r="AG363" s="336"/>
      <c r="AH363" s="336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</row>
    <row r="364" spans="1:45" x14ac:dyDescent="0.3">
      <c r="D364" s="56"/>
      <c r="X364" s="336"/>
      <c r="Y364" s="336">
        <f t="shared" ca="1" si="580"/>
        <v>-0.98352123741016961</v>
      </c>
      <c r="Z364" s="336">
        <f t="shared" ca="1" si="580"/>
        <v>-0.16369616804986148</v>
      </c>
      <c r="AA364" s="336">
        <f t="shared" ca="1" si="580"/>
        <v>0.4196855678147452</v>
      </c>
      <c r="AB364" s="336">
        <f t="shared" ca="1" si="580"/>
        <v>0.36293912166428238</v>
      </c>
      <c r="AC364" s="336">
        <f t="shared" ca="1" si="580"/>
        <v>4.8047263473889728E-5</v>
      </c>
      <c r="AD364" s="336">
        <f t="shared" ca="1" si="580"/>
        <v>5.994025976596238E-3</v>
      </c>
      <c r="AE364" s="336"/>
      <c r="AF364" s="336"/>
      <c r="AG364" s="336"/>
      <c r="AH364" s="336"/>
      <c r="AI364" s="54"/>
      <c r="AJ364" s="54"/>
      <c r="AK364" s="54"/>
      <c r="AL364" s="336"/>
      <c r="AM364" s="336"/>
      <c r="AN364" s="336"/>
      <c r="AO364" s="336"/>
      <c r="AP364" s="54"/>
      <c r="AQ364" s="336"/>
      <c r="AR364" s="336"/>
      <c r="AS364" s="336"/>
    </row>
    <row r="365" spans="1:45" x14ac:dyDescent="0.3">
      <c r="C365" s="54"/>
      <c r="D365" s="56"/>
      <c r="Y365" s="336">
        <f t="shared" ca="1" si="580"/>
        <v>-0.72798604350882878</v>
      </c>
      <c r="Z365" s="336">
        <f t="shared" ca="1" si="580"/>
        <v>8.2089599037581062E-2</v>
      </c>
      <c r="AA365" s="336">
        <f t="shared" ca="1" si="580"/>
        <v>-0.81691504405484217</v>
      </c>
      <c r="AB365" s="336">
        <f t="shared" ca="1" si="580"/>
        <v>-0.28258991660980415</v>
      </c>
      <c r="AC365" s="336">
        <f t="shared" ca="1" si="580"/>
        <v>-0.35783284167482438</v>
      </c>
      <c r="AD365" s="336">
        <f t="shared" ca="1" si="580"/>
        <v>0.46257988492109559</v>
      </c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</row>
    <row r="366" spans="1:45" x14ac:dyDescent="0.3">
      <c r="B366" s="54" t="s">
        <v>172</v>
      </c>
      <c r="C366" s="53">
        <f>C359</f>
        <v>0</v>
      </c>
      <c r="D366" s="56" t="e">
        <f t="shared" ref="D366:D367" ca="1" si="617">AJ366</f>
        <v>#N/A</v>
      </c>
      <c r="E366" s="52" t="e">
        <f t="shared" ref="E366:W366" si="618">E359</f>
        <v>#N/A</v>
      </c>
      <c r="F366" s="52" t="e">
        <f t="shared" si="618"/>
        <v>#N/A</v>
      </c>
      <c r="G366" s="52" t="e">
        <f t="shared" si="618"/>
        <v>#N/A</v>
      </c>
      <c r="H366" s="52" t="e">
        <f t="shared" si="618"/>
        <v>#N/A</v>
      </c>
      <c r="I366" s="52" t="e">
        <f t="shared" si="618"/>
        <v>#N/A</v>
      </c>
      <c r="J366" s="52" t="e">
        <f t="shared" si="618"/>
        <v>#N/A</v>
      </c>
      <c r="K366" s="52" t="e">
        <f t="shared" si="618"/>
        <v>#N/A</v>
      </c>
      <c r="L366" s="52" t="e">
        <f t="shared" si="618"/>
        <v>#N/A</v>
      </c>
      <c r="M366" s="52" t="e">
        <f t="shared" si="618"/>
        <v>#N/A</v>
      </c>
      <c r="N366" s="52" t="e">
        <f t="shared" si="618"/>
        <v>#N/A</v>
      </c>
      <c r="O366" s="52" t="e">
        <f t="shared" si="618"/>
        <v>#N/A</v>
      </c>
      <c r="P366" s="52" t="e">
        <f t="shared" si="618"/>
        <v>#N/A</v>
      </c>
      <c r="Q366" s="52" t="e">
        <f t="shared" si="618"/>
        <v>#N/A</v>
      </c>
      <c r="R366" s="52" t="e">
        <f t="shared" si="618"/>
        <v>#N/A</v>
      </c>
      <c r="S366" s="52" t="e">
        <f t="shared" si="618"/>
        <v>#N/A</v>
      </c>
      <c r="T366" s="52" t="e">
        <f t="shared" si="618"/>
        <v>#N/A</v>
      </c>
      <c r="U366" s="52" t="e">
        <f t="shared" si="618"/>
        <v>#N/A</v>
      </c>
      <c r="V366" s="52" t="e">
        <f t="shared" si="618"/>
        <v>#N/A</v>
      </c>
      <c r="W366" s="52" t="e">
        <f t="shared" si="618"/>
        <v>#N/A</v>
      </c>
      <c r="X366" s="55" t="e">
        <f t="shared" ref="X366:X367" si="619">(H366-(O366*P366)/100-3*(J366*K366)/100)/2</f>
        <v>#N/A</v>
      </c>
      <c r="Y366" s="55" t="e">
        <f t="shared" ref="Y366:Y367" si="620">SUM(X366,(J366*K366/100))/(F366/100)</f>
        <v>#N/A</v>
      </c>
      <c r="Z366" s="55" t="e">
        <f t="shared" ref="Z366" si="621">U366*0.5+U367*0.5</f>
        <v>#N/A</v>
      </c>
      <c r="AA366" s="55" t="e">
        <f t="shared" ref="AA366:AA367" si="622">J366/Y366</f>
        <v>#N/A</v>
      </c>
      <c r="AB366" s="336" t="e">
        <f t="shared" ref="AB366:AB367" si="623">X366/(Y366-J366)</f>
        <v>#N/A</v>
      </c>
      <c r="AC366" s="223" t="e">
        <f ca="1">INDEX(FGA_COEFFS,1,1)+Z366*INDEX(FGA_COEFFS,1,2)+Y366*INDEX(FGA_COEFFS,1,3)+R366*INDEX(FGA_COEFFS,1,4)+Q367*INDEX(FGA_COEFFS,1,5)+S366*INDEX(FGA_COEFFS,1,6)+T367*INDEX(FGA_COEFFS,1,7)+M367*INDEX(FGA_COEFFS,1,8)+Y370*Y371</f>
        <v>#N/A</v>
      </c>
      <c r="AD366" s="223" t="e">
        <f ca="1">INDEX(THREEPTA_COEFFS,1,1)+AC366*INDEX(THREEPTA_COEFFS,1,2)+J366*INDEX(THREEPTA_COEFFS,1,3)+AA366*INDEX(THREEPTA_COEFFS,1,4)+K366*INDEX(THREEPTA_COEFFS,1,5)+L367*INDEX(THREEPTA_COEFFS,1,6)+Z370*Z371</f>
        <v>#N/A</v>
      </c>
      <c r="AE366" s="223" t="e">
        <f ca="1">INDEX(THREEPTPCT_COEFFS,1,1)+K366*INDEX(THREEPTPCT_COEFFS,1,2)+L367*INDEX(THREEPTPCT_COEFFS,1,3)+AA370*AA371</f>
        <v>#N/A</v>
      </c>
      <c r="AF366" s="55" t="e">
        <f t="shared" ref="AF366:AF367" ca="1" si="624">AC366-AD366</f>
        <v>#N/A</v>
      </c>
      <c r="AG366" s="223" t="e">
        <f ca="1">INDEX(TWOPTPCT_COEFFS,1,1)+AB366*INDEX(TWOPTPCT_COEFFS,1,2)+I367*INDEX(TWOPTPCT_COEFFS,1,3)+G367*INDEX(TWOPTPCT_COEFFS,1,4)+L367*INDEX(TWOPTPCT_COEFFS,1,5)+AB370*AB371</f>
        <v>#N/A</v>
      </c>
      <c r="AH366" s="223" t="e">
        <f ca="1">INDEX(FTA_COEFFS,1,1)+O366*INDEX(FTA_COEFFS,1,2)+N367*INDEX(FTA_COEFFS,1,3)+(Q366+R366)*INDEX(FTA_COEFFS,1,4)+(Q367+R367)*INDEX(FTA_COEFFS,1,5)+M367*INDEX(FTA_COEFFS,1,6)+AC370*AC371</f>
        <v>#N/A</v>
      </c>
      <c r="AI366" s="223" t="e">
        <f ca="1">INDEX(FTPCT_COEFFS,1,1)+P366*INDEX(FTPCT_COEFFS,1,2)+F366*INDEX(FTPCT_COEFFS,1,3)+G367*INDEX(FTPCT_COEFFS,1,4)+AD370*AD371</f>
        <v>#N/A</v>
      </c>
      <c r="AJ366" s="338" t="e">
        <f t="shared" ref="AJ366:AJ367" ca="1" si="625">AD366*AE366/100+AF366*AG366+AH366*AI366/100</f>
        <v>#N/A</v>
      </c>
      <c r="AK366" s="55"/>
      <c r="AL366" s="55"/>
      <c r="AM366" s="55"/>
      <c r="AN366" s="55"/>
      <c r="AO366" s="55"/>
      <c r="AP366" s="55"/>
      <c r="AQ366" s="55"/>
      <c r="AR366" s="55"/>
    </row>
    <row r="367" spans="1:45" x14ac:dyDescent="0.3">
      <c r="B367" s="54" t="s">
        <v>175</v>
      </c>
      <c r="C367" s="54">
        <f>C360</f>
        <v>0</v>
      </c>
      <c r="D367" s="56" t="e">
        <f t="shared" ca="1" si="617"/>
        <v>#N/A</v>
      </c>
      <c r="E367" s="52" t="e">
        <f t="shared" ref="E367:W367" si="626">E360</f>
        <v>#N/A</v>
      </c>
      <c r="F367" s="52" t="e">
        <f t="shared" si="626"/>
        <v>#N/A</v>
      </c>
      <c r="G367" s="52" t="e">
        <f t="shared" si="626"/>
        <v>#N/A</v>
      </c>
      <c r="H367" s="52" t="e">
        <f t="shared" si="626"/>
        <v>#N/A</v>
      </c>
      <c r="I367" s="52" t="e">
        <f t="shared" si="626"/>
        <v>#N/A</v>
      </c>
      <c r="J367" s="52" t="e">
        <f t="shared" si="626"/>
        <v>#N/A</v>
      </c>
      <c r="K367" s="52" t="e">
        <f t="shared" si="626"/>
        <v>#N/A</v>
      </c>
      <c r="L367" s="52" t="e">
        <f t="shared" si="626"/>
        <v>#N/A</v>
      </c>
      <c r="M367" s="52" t="e">
        <f t="shared" si="626"/>
        <v>#N/A</v>
      </c>
      <c r="N367" s="52" t="e">
        <f t="shared" si="626"/>
        <v>#N/A</v>
      </c>
      <c r="O367" s="52" t="e">
        <f t="shared" si="626"/>
        <v>#N/A</v>
      </c>
      <c r="P367" s="52" t="e">
        <f t="shared" si="626"/>
        <v>#N/A</v>
      </c>
      <c r="Q367" s="52" t="e">
        <f t="shared" si="626"/>
        <v>#N/A</v>
      </c>
      <c r="R367" s="52" t="e">
        <f t="shared" si="626"/>
        <v>#N/A</v>
      </c>
      <c r="S367" s="52" t="e">
        <f t="shared" si="626"/>
        <v>#N/A</v>
      </c>
      <c r="T367" s="52" t="e">
        <f t="shared" si="626"/>
        <v>#N/A</v>
      </c>
      <c r="U367" s="52" t="e">
        <f t="shared" si="626"/>
        <v>#N/A</v>
      </c>
      <c r="V367" s="52" t="e">
        <f t="shared" si="626"/>
        <v>#N/A</v>
      </c>
      <c r="W367" s="52" t="e">
        <f t="shared" si="626"/>
        <v>#N/A</v>
      </c>
      <c r="X367" s="55" t="e">
        <f t="shared" si="619"/>
        <v>#N/A</v>
      </c>
      <c r="Y367" s="55" t="e">
        <f t="shared" si="620"/>
        <v>#N/A</v>
      </c>
      <c r="Z367" s="55" t="e">
        <f t="shared" ref="Z367" si="627">Z366</f>
        <v>#N/A</v>
      </c>
      <c r="AA367" s="55" t="e">
        <f t="shared" si="622"/>
        <v>#N/A</v>
      </c>
      <c r="AB367" s="336" t="e">
        <f t="shared" si="623"/>
        <v>#N/A</v>
      </c>
      <c r="AC367" s="223" t="e">
        <f ca="1">INDEX(FGA_COEFFS,1,1)+Z367*INDEX(FGA_COEFFS,1,2)+Y367*INDEX(FGA_COEFFS,1,3)+R367*INDEX(FGA_COEFFS,1,4)+Q366*INDEX(FGA_COEFFS,1,5)+S367*INDEX(FGA_COEFFS,1,6)+T366*INDEX(FGA_COEFFS,1,7)+M366*INDEX(FGA_COEFFS,1,8)+Y370*Y372</f>
        <v>#N/A</v>
      </c>
      <c r="AD367" s="223" t="e">
        <f ca="1">INDEX(THREEPTA_COEFFS,1,1)+AC367*INDEX(THREEPTA_COEFFS,1,2)+J367*INDEX(THREEPTA_COEFFS,1,3)+AA367*INDEX(THREEPTA_COEFFS,1,4)+K367*INDEX(THREEPTA_COEFFS,1,5)+L366*INDEX(THREEPTA_COEFFS,1,6)+Z370*Z372</f>
        <v>#N/A</v>
      </c>
      <c r="AE367" s="223" t="e">
        <f ca="1">INDEX(THREEPTPCT_COEFFS,1,1)+K367*INDEX(THREEPTPCT_COEFFS,1,2)+L366*INDEX(THREEPTPCT_COEFFS,1,3)+AA370*AA372</f>
        <v>#N/A</v>
      </c>
      <c r="AF367" s="55" t="e">
        <f t="shared" ca="1" si="624"/>
        <v>#N/A</v>
      </c>
      <c r="AG367" s="223" t="e">
        <f ca="1">INDEX(TWOPTPCT_COEFFS,1,1)+AB367*INDEX(TWOPTPCT_COEFFS,1,2)+I366*INDEX(TWOPTPCT_COEFFS,1,3)+G366*INDEX(TWOPTPCT_COEFFS,1,4)+L366*INDEX(TWOPTPCT_COEFFS,1,5)+AB370*AB372</f>
        <v>#N/A</v>
      </c>
      <c r="AH367" s="223" t="e">
        <f ca="1">INDEX(FTA_COEFFS,1,1)+O367*INDEX(FTA_COEFFS,1,2)+N366*INDEX(FTA_COEFFS,1,3)+(Q367+R367)*INDEX(FTA_COEFFS,1,4)+(Q366+R366)*INDEX(FTA_COEFFS,1,5)+M366*INDEX(FTA_COEFFS,1,6)+AC370*AC372</f>
        <v>#N/A</v>
      </c>
      <c r="AI367" s="223" t="e">
        <f ca="1">INDEX(FTPCT_COEFFS,1,1)+P367*INDEX(FTPCT_COEFFS,1,2)+F367*INDEX(FTPCT_COEFFS,1,3)+G366*INDEX(FTPCT_COEFFS,1,4)+AD370*AD372</f>
        <v>#N/A</v>
      </c>
      <c r="AJ367" s="338" t="e">
        <f t="shared" ca="1" si="625"/>
        <v>#N/A</v>
      </c>
      <c r="AK367" s="55"/>
      <c r="AL367" s="55"/>
      <c r="AM367" s="55"/>
      <c r="AN367" s="55"/>
      <c r="AO367" s="55"/>
      <c r="AP367" s="55"/>
      <c r="AQ367" s="55"/>
      <c r="AR367" s="55"/>
    </row>
    <row r="368" spans="1:45" x14ac:dyDescent="0.3">
      <c r="A368" s="54" t="e">
        <f ca="1">IF(D366&gt;(D367+(AVERAGE(V366,W366)-AVERAGE(V367,W367))/2)+2.5,C366,IF(D367&gt;(D366+(AVERAGE(V367,W367)-AVERAGE(V366,W366))/2)+2.5,C367,"Close"))</f>
        <v>#N/A</v>
      </c>
      <c r="B368" s="64" t="e">
        <f ca="1">IF(D367&gt;D366,C367,C366)</f>
        <v>#N/A</v>
      </c>
      <c r="D368" s="56"/>
      <c r="X368" s="55"/>
      <c r="Y368" s="55"/>
      <c r="Z368" s="55"/>
      <c r="AA368" s="55"/>
      <c r="AB368" s="55"/>
      <c r="AC368" s="337"/>
      <c r="AD368" s="337"/>
      <c r="AE368" s="337"/>
      <c r="AF368" s="337"/>
      <c r="AG368" s="337"/>
      <c r="AH368" s="337"/>
      <c r="AI368" s="337"/>
      <c r="AJ368" s="337"/>
      <c r="AK368" s="337"/>
      <c r="AL368" s="337"/>
      <c r="AM368" s="55"/>
      <c r="AN368" s="55"/>
      <c r="AO368" s="55"/>
      <c r="AP368" s="55"/>
      <c r="AQ368" s="55"/>
      <c r="AR368" s="55"/>
      <c r="AS368" s="55"/>
    </row>
    <row r="369" spans="1:45" x14ac:dyDescent="0.3">
      <c r="X369" s="54" t="s">
        <v>1305</v>
      </c>
      <c r="Y369" s="54" t="s">
        <v>128</v>
      </c>
      <c r="Z369" s="54" t="s">
        <v>157</v>
      </c>
      <c r="AA369" s="54" t="s">
        <v>151</v>
      </c>
      <c r="AB369" s="54" t="s">
        <v>1327</v>
      </c>
      <c r="AC369" s="54" t="s">
        <v>129</v>
      </c>
      <c r="AD369" s="54" t="s">
        <v>116</v>
      </c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</row>
    <row r="370" spans="1:45" x14ac:dyDescent="0.3">
      <c r="X370" s="54"/>
      <c r="Y370" s="54">
        <f t="shared" ref="Y370:AD370" si="628">Y363</f>
        <v>6.4436999999999998</v>
      </c>
      <c r="Z370" s="54">
        <f t="shared" si="628"/>
        <v>4.9371</v>
      </c>
      <c r="AA370" s="54">
        <f t="shared" si="628"/>
        <v>11.350300000000001</v>
      </c>
      <c r="AB370" s="54">
        <f t="shared" si="628"/>
        <v>7.1900000000000006E-2</v>
      </c>
      <c r="AC370" s="54">
        <f t="shared" si="628"/>
        <v>6.2766000000000002</v>
      </c>
      <c r="AD370" s="54">
        <f t="shared" si="628"/>
        <v>11.042999999999999</v>
      </c>
      <c r="AE370" s="54"/>
      <c r="AF370" s="336"/>
      <c r="AG370" s="336"/>
      <c r="AH370" s="336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</row>
    <row r="371" spans="1:45" x14ac:dyDescent="0.3">
      <c r="D371" s="56"/>
      <c r="X371" s="336"/>
      <c r="Y371" s="336">
        <f t="shared" ca="1" si="580"/>
        <v>0.1383093453168405</v>
      </c>
      <c r="Z371" s="336">
        <f t="shared" ca="1" si="580"/>
        <v>0.46840350856857021</v>
      </c>
      <c r="AA371" s="336">
        <f t="shared" ca="1" si="580"/>
        <v>-3.1348682824533104E-2</v>
      </c>
      <c r="AB371" s="336">
        <f t="shared" ca="1" si="580"/>
        <v>-0.40698683301346172</v>
      </c>
      <c r="AC371" s="336">
        <f t="shared" ca="1" si="580"/>
        <v>1.3142835003478925</v>
      </c>
      <c r="AD371" s="336">
        <f t="shared" ca="1" si="580"/>
        <v>-0.18297277493529546</v>
      </c>
      <c r="AE371" s="336"/>
      <c r="AF371" s="336"/>
      <c r="AG371" s="336"/>
      <c r="AH371" s="336"/>
      <c r="AI371" s="54"/>
      <c r="AJ371" s="54"/>
      <c r="AK371" s="54"/>
      <c r="AL371" s="336"/>
      <c r="AM371" s="336"/>
      <c r="AN371" s="336"/>
      <c r="AO371" s="336"/>
      <c r="AP371" s="54"/>
      <c r="AQ371" s="336"/>
      <c r="AR371" s="336"/>
      <c r="AS371" s="336"/>
    </row>
    <row r="372" spans="1:45" x14ac:dyDescent="0.3">
      <c r="C372" s="54"/>
      <c r="D372" s="56"/>
      <c r="Y372" s="336">
        <f t="shared" ca="1" si="580"/>
        <v>0.19753936917103387</v>
      </c>
      <c r="Z372" s="336">
        <f t="shared" ca="1" si="580"/>
        <v>1.3690249342481613</v>
      </c>
      <c r="AA372" s="336">
        <f t="shared" ca="1" si="580"/>
        <v>1.4913350959391136</v>
      </c>
      <c r="AB372" s="336">
        <f t="shared" ca="1" si="580"/>
        <v>1.4332571632979976</v>
      </c>
      <c r="AC372" s="336">
        <f t="shared" ca="1" si="580"/>
        <v>0.11419682362799304</v>
      </c>
      <c r="AD372" s="336">
        <f t="shared" ca="1" si="580"/>
        <v>1.4441872468685522</v>
      </c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</row>
    <row r="373" spans="1:45" x14ac:dyDescent="0.3">
      <c r="B373" s="54" t="s">
        <v>172</v>
      </c>
      <c r="C373" s="53">
        <f>C366</f>
        <v>0</v>
      </c>
      <c r="D373" s="56" t="e">
        <f t="shared" ref="D373:D374" ca="1" si="629">AJ373</f>
        <v>#N/A</v>
      </c>
      <c r="E373" s="52" t="e">
        <f t="shared" ref="E373:W373" si="630">E366</f>
        <v>#N/A</v>
      </c>
      <c r="F373" s="52" t="e">
        <f t="shared" si="630"/>
        <v>#N/A</v>
      </c>
      <c r="G373" s="52" t="e">
        <f t="shared" si="630"/>
        <v>#N/A</v>
      </c>
      <c r="H373" s="52" t="e">
        <f t="shared" si="630"/>
        <v>#N/A</v>
      </c>
      <c r="I373" s="52" t="e">
        <f t="shared" si="630"/>
        <v>#N/A</v>
      </c>
      <c r="J373" s="52" t="e">
        <f t="shared" si="630"/>
        <v>#N/A</v>
      </c>
      <c r="K373" s="52" t="e">
        <f t="shared" si="630"/>
        <v>#N/A</v>
      </c>
      <c r="L373" s="52" t="e">
        <f t="shared" si="630"/>
        <v>#N/A</v>
      </c>
      <c r="M373" s="52" t="e">
        <f t="shared" si="630"/>
        <v>#N/A</v>
      </c>
      <c r="N373" s="52" t="e">
        <f t="shared" si="630"/>
        <v>#N/A</v>
      </c>
      <c r="O373" s="52" t="e">
        <f t="shared" si="630"/>
        <v>#N/A</v>
      </c>
      <c r="P373" s="52" t="e">
        <f t="shared" si="630"/>
        <v>#N/A</v>
      </c>
      <c r="Q373" s="52" t="e">
        <f t="shared" si="630"/>
        <v>#N/A</v>
      </c>
      <c r="R373" s="52" t="e">
        <f t="shared" si="630"/>
        <v>#N/A</v>
      </c>
      <c r="S373" s="52" t="e">
        <f t="shared" si="630"/>
        <v>#N/A</v>
      </c>
      <c r="T373" s="52" t="e">
        <f t="shared" si="630"/>
        <v>#N/A</v>
      </c>
      <c r="U373" s="52" t="e">
        <f t="shared" si="630"/>
        <v>#N/A</v>
      </c>
      <c r="V373" s="52" t="e">
        <f t="shared" si="630"/>
        <v>#N/A</v>
      </c>
      <c r="W373" s="52" t="e">
        <f t="shared" si="630"/>
        <v>#N/A</v>
      </c>
      <c r="X373" s="55" t="e">
        <f t="shared" ref="X373:X374" si="631">(H373-(O373*P373)/100-3*(J373*K373)/100)/2</f>
        <v>#N/A</v>
      </c>
      <c r="Y373" s="55" t="e">
        <f t="shared" ref="Y373:Y374" si="632">SUM(X373,(J373*K373/100))/(F373/100)</f>
        <v>#N/A</v>
      </c>
      <c r="Z373" s="55" t="e">
        <f t="shared" ref="Z373" si="633">U373*0.5+U374*0.5</f>
        <v>#N/A</v>
      </c>
      <c r="AA373" s="55" t="e">
        <f t="shared" ref="AA373:AA374" si="634">J373/Y373</f>
        <v>#N/A</v>
      </c>
      <c r="AB373" s="336" t="e">
        <f t="shared" ref="AB373:AB374" si="635">X373/(Y373-J373)</f>
        <v>#N/A</v>
      </c>
      <c r="AC373" s="223" t="e">
        <f ca="1">INDEX(FGA_COEFFS,1,1)+Z373*INDEX(FGA_COEFFS,1,2)+Y373*INDEX(FGA_COEFFS,1,3)+R373*INDEX(FGA_COEFFS,1,4)+Q374*INDEX(FGA_COEFFS,1,5)+S373*INDEX(FGA_COEFFS,1,6)+T374*INDEX(FGA_COEFFS,1,7)+M374*INDEX(FGA_COEFFS,1,8)+Y377*Y378</f>
        <v>#N/A</v>
      </c>
      <c r="AD373" s="223" t="e">
        <f ca="1">INDEX(THREEPTA_COEFFS,1,1)+AC373*INDEX(THREEPTA_COEFFS,1,2)+J373*INDEX(THREEPTA_COEFFS,1,3)+AA373*INDEX(THREEPTA_COEFFS,1,4)+K373*INDEX(THREEPTA_COEFFS,1,5)+L374*INDEX(THREEPTA_COEFFS,1,6)+Z377*Z378</f>
        <v>#N/A</v>
      </c>
      <c r="AE373" s="223" t="e">
        <f ca="1">INDEX(THREEPTPCT_COEFFS,1,1)+K373*INDEX(THREEPTPCT_COEFFS,1,2)+L374*INDEX(THREEPTPCT_COEFFS,1,3)+AA377*AA378</f>
        <v>#N/A</v>
      </c>
      <c r="AF373" s="55" t="e">
        <f t="shared" ref="AF373:AF374" ca="1" si="636">AC373-AD373</f>
        <v>#N/A</v>
      </c>
      <c r="AG373" s="223" t="e">
        <f ca="1">INDEX(TWOPTPCT_COEFFS,1,1)+AB373*INDEX(TWOPTPCT_COEFFS,1,2)+I374*INDEX(TWOPTPCT_COEFFS,1,3)+G374*INDEX(TWOPTPCT_COEFFS,1,4)+L374*INDEX(TWOPTPCT_COEFFS,1,5)+AB377*AB378</f>
        <v>#N/A</v>
      </c>
      <c r="AH373" s="223" t="e">
        <f ca="1">INDEX(FTA_COEFFS,1,1)+O373*INDEX(FTA_COEFFS,1,2)+N374*INDEX(FTA_COEFFS,1,3)+(Q373+R373)*INDEX(FTA_COEFFS,1,4)+(Q374+R374)*INDEX(FTA_COEFFS,1,5)+M374*INDEX(FTA_COEFFS,1,6)+AC377*AC378</f>
        <v>#N/A</v>
      </c>
      <c r="AI373" s="223" t="e">
        <f ca="1">INDEX(FTPCT_COEFFS,1,1)+P373*INDEX(FTPCT_COEFFS,1,2)+F373*INDEX(FTPCT_COEFFS,1,3)+G374*INDEX(FTPCT_COEFFS,1,4)+AD377*AD378</f>
        <v>#N/A</v>
      </c>
      <c r="AJ373" s="338" t="e">
        <f t="shared" ref="AJ373:AJ374" ca="1" si="637">AD373*AE373/100+AF373*AG373+AH373*AI373/100</f>
        <v>#N/A</v>
      </c>
      <c r="AK373" s="55"/>
      <c r="AL373" s="55"/>
      <c r="AM373" s="55"/>
      <c r="AN373" s="55"/>
      <c r="AO373" s="55"/>
      <c r="AP373" s="55"/>
      <c r="AQ373" s="55"/>
      <c r="AR373" s="55"/>
    </row>
    <row r="374" spans="1:45" x14ac:dyDescent="0.3">
      <c r="B374" s="54" t="s">
        <v>175</v>
      </c>
      <c r="C374" s="54">
        <f>C367</f>
        <v>0</v>
      </c>
      <c r="D374" s="56" t="e">
        <f t="shared" ca="1" si="629"/>
        <v>#N/A</v>
      </c>
      <c r="E374" s="52" t="e">
        <f t="shared" ref="E374:W374" si="638">E367</f>
        <v>#N/A</v>
      </c>
      <c r="F374" s="52" t="e">
        <f t="shared" si="638"/>
        <v>#N/A</v>
      </c>
      <c r="G374" s="52" t="e">
        <f t="shared" si="638"/>
        <v>#N/A</v>
      </c>
      <c r="H374" s="52" t="e">
        <f t="shared" si="638"/>
        <v>#N/A</v>
      </c>
      <c r="I374" s="52" t="e">
        <f t="shared" si="638"/>
        <v>#N/A</v>
      </c>
      <c r="J374" s="52" t="e">
        <f t="shared" si="638"/>
        <v>#N/A</v>
      </c>
      <c r="K374" s="52" t="e">
        <f t="shared" si="638"/>
        <v>#N/A</v>
      </c>
      <c r="L374" s="52" t="e">
        <f t="shared" si="638"/>
        <v>#N/A</v>
      </c>
      <c r="M374" s="52" t="e">
        <f t="shared" si="638"/>
        <v>#N/A</v>
      </c>
      <c r="N374" s="52" t="e">
        <f t="shared" si="638"/>
        <v>#N/A</v>
      </c>
      <c r="O374" s="52" t="e">
        <f t="shared" si="638"/>
        <v>#N/A</v>
      </c>
      <c r="P374" s="52" t="e">
        <f t="shared" si="638"/>
        <v>#N/A</v>
      </c>
      <c r="Q374" s="52" t="e">
        <f t="shared" si="638"/>
        <v>#N/A</v>
      </c>
      <c r="R374" s="52" t="e">
        <f t="shared" si="638"/>
        <v>#N/A</v>
      </c>
      <c r="S374" s="52" t="e">
        <f t="shared" si="638"/>
        <v>#N/A</v>
      </c>
      <c r="T374" s="52" t="e">
        <f t="shared" si="638"/>
        <v>#N/A</v>
      </c>
      <c r="U374" s="52" t="e">
        <f t="shared" si="638"/>
        <v>#N/A</v>
      </c>
      <c r="V374" s="52" t="e">
        <f t="shared" si="638"/>
        <v>#N/A</v>
      </c>
      <c r="W374" s="52" t="e">
        <f t="shared" si="638"/>
        <v>#N/A</v>
      </c>
      <c r="X374" s="55" t="e">
        <f t="shared" si="631"/>
        <v>#N/A</v>
      </c>
      <c r="Y374" s="55" t="e">
        <f t="shared" si="632"/>
        <v>#N/A</v>
      </c>
      <c r="Z374" s="55" t="e">
        <f t="shared" ref="Z374" si="639">Z373</f>
        <v>#N/A</v>
      </c>
      <c r="AA374" s="55" t="e">
        <f t="shared" si="634"/>
        <v>#N/A</v>
      </c>
      <c r="AB374" s="336" t="e">
        <f t="shared" si="635"/>
        <v>#N/A</v>
      </c>
      <c r="AC374" s="223" t="e">
        <f ca="1">INDEX(FGA_COEFFS,1,1)+Z374*INDEX(FGA_COEFFS,1,2)+Y374*INDEX(FGA_COEFFS,1,3)+R374*INDEX(FGA_COEFFS,1,4)+Q373*INDEX(FGA_COEFFS,1,5)+S374*INDEX(FGA_COEFFS,1,6)+T373*INDEX(FGA_COEFFS,1,7)+M373*INDEX(FGA_COEFFS,1,8)+Y377*Y379</f>
        <v>#N/A</v>
      </c>
      <c r="AD374" s="223" t="e">
        <f ca="1">INDEX(THREEPTA_COEFFS,1,1)+AC374*INDEX(THREEPTA_COEFFS,1,2)+J374*INDEX(THREEPTA_COEFFS,1,3)+AA374*INDEX(THREEPTA_COEFFS,1,4)+K374*INDEX(THREEPTA_COEFFS,1,5)+L373*INDEX(THREEPTA_COEFFS,1,6)+Z377*Z379</f>
        <v>#N/A</v>
      </c>
      <c r="AE374" s="223" t="e">
        <f ca="1">INDEX(THREEPTPCT_COEFFS,1,1)+K374*INDEX(THREEPTPCT_COEFFS,1,2)+L373*INDEX(THREEPTPCT_COEFFS,1,3)+AA377*AA379</f>
        <v>#N/A</v>
      </c>
      <c r="AF374" s="55" t="e">
        <f t="shared" ca="1" si="636"/>
        <v>#N/A</v>
      </c>
      <c r="AG374" s="223" t="e">
        <f ca="1">INDEX(TWOPTPCT_COEFFS,1,1)+AB374*INDEX(TWOPTPCT_COEFFS,1,2)+I373*INDEX(TWOPTPCT_COEFFS,1,3)+G373*INDEX(TWOPTPCT_COEFFS,1,4)+L373*INDEX(TWOPTPCT_COEFFS,1,5)+AB377*AB379</f>
        <v>#N/A</v>
      </c>
      <c r="AH374" s="223" t="e">
        <f ca="1">INDEX(FTA_COEFFS,1,1)+O374*INDEX(FTA_COEFFS,1,2)+N373*INDEX(FTA_COEFFS,1,3)+(Q374+R374)*INDEX(FTA_COEFFS,1,4)+(Q373+R373)*INDEX(FTA_COEFFS,1,5)+M373*INDEX(FTA_COEFFS,1,6)+AC377*AC379</f>
        <v>#N/A</v>
      </c>
      <c r="AI374" s="223" t="e">
        <f ca="1">INDEX(FTPCT_COEFFS,1,1)+P374*INDEX(FTPCT_COEFFS,1,2)+F374*INDEX(FTPCT_COEFFS,1,3)+G373*INDEX(FTPCT_COEFFS,1,4)+AD377*AD379</f>
        <v>#N/A</v>
      </c>
      <c r="AJ374" s="338" t="e">
        <f t="shared" ca="1" si="637"/>
        <v>#N/A</v>
      </c>
      <c r="AK374" s="55"/>
      <c r="AL374" s="55"/>
      <c r="AM374" s="55"/>
      <c r="AN374" s="55"/>
      <c r="AO374" s="55"/>
      <c r="AP374" s="55"/>
      <c r="AQ374" s="55"/>
      <c r="AR374" s="55"/>
    </row>
    <row r="375" spans="1:45" x14ac:dyDescent="0.3">
      <c r="A375" s="54" t="e">
        <f ca="1">IF(D373&gt;(D374+(AVERAGE(V373,W373)-AVERAGE(V374,W374))/2)+2.5,C373,IF(D374&gt;(D373+(AVERAGE(V374,W374)-AVERAGE(V373,W373))/2)+2.5,C374,"Close"))</f>
        <v>#N/A</v>
      </c>
      <c r="B375" s="64" t="e">
        <f ca="1">IF(D374&gt;D373,C374,C373)</f>
        <v>#N/A</v>
      </c>
      <c r="D375" s="56"/>
      <c r="X375" s="55"/>
      <c r="Y375" s="55"/>
      <c r="Z375" s="55"/>
      <c r="AA375" s="55"/>
      <c r="AB375" s="55"/>
      <c r="AC375" s="337"/>
      <c r="AD375" s="337"/>
      <c r="AE375" s="337"/>
      <c r="AF375" s="337"/>
      <c r="AG375" s="337"/>
      <c r="AH375" s="337"/>
      <c r="AI375" s="337"/>
      <c r="AJ375" s="337"/>
      <c r="AK375" s="337"/>
      <c r="AL375" s="337"/>
      <c r="AM375" s="55"/>
      <c r="AN375" s="55"/>
      <c r="AO375" s="55"/>
      <c r="AP375" s="55"/>
      <c r="AQ375" s="55"/>
      <c r="AR375" s="55"/>
      <c r="AS375" s="55"/>
    </row>
    <row r="376" spans="1:45" x14ac:dyDescent="0.3">
      <c r="X376" s="54" t="s">
        <v>1305</v>
      </c>
      <c r="Y376" s="54" t="s">
        <v>128</v>
      </c>
      <c r="Z376" s="54" t="s">
        <v>157</v>
      </c>
      <c r="AA376" s="54" t="s">
        <v>151</v>
      </c>
      <c r="AB376" s="54" t="s">
        <v>1327</v>
      </c>
      <c r="AC376" s="54" t="s">
        <v>129</v>
      </c>
      <c r="AD376" s="54" t="s">
        <v>116</v>
      </c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</row>
    <row r="377" spans="1:45" x14ac:dyDescent="0.3">
      <c r="X377" s="54"/>
      <c r="Y377" s="54">
        <f t="shared" ref="Y377:AD377" si="640">Y370</f>
        <v>6.4436999999999998</v>
      </c>
      <c r="Z377" s="54">
        <f t="shared" si="640"/>
        <v>4.9371</v>
      </c>
      <c r="AA377" s="54">
        <f t="shared" si="640"/>
        <v>11.350300000000001</v>
      </c>
      <c r="AB377" s="54">
        <f t="shared" si="640"/>
        <v>7.1900000000000006E-2</v>
      </c>
      <c r="AC377" s="54">
        <f t="shared" si="640"/>
        <v>6.2766000000000002</v>
      </c>
      <c r="AD377" s="54">
        <f t="shared" si="640"/>
        <v>11.042999999999999</v>
      </c>
      <c r="AE377" s="54"/>
      <c r="AF377" s="336"/>
      <c r="AG377" s="336"/>
      <c r="AH377" s="336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</row>
    <row r="378" spans="1:45" x14ac:dyDescent="0.3">
      <c r="D378" s="56"/>
      <c r="X378" s="336"/>
      <c r="Y378" s="336">
        <f t="shared" ca="1" si="580"/>
        <v>0.48338238680661927</v>
      </c>
      <c r="Z378" s="336">
        <f t="shared" ca="1" si="580"/>
        <v>-1.1892220018580739</v>
      </c>
      <c r="AA378" s="336">
        <f t="shared" ca="1" si="580"/>
        <v>0.48889245294411021</v>
      </c>
      <c r="AB378" s="336">
        <f t="shared" ca="1" si="580"/>
        <v>-0.30165868814556374</v>
      </c>
      <c r="AC378" s="336">
        <f t="shared" ca="1" si="580"/>
        <v>-0.96687694305658323</v>
      </c>
      <c r="AD378" s="336">
        <f t="shared" ca="1" si="580"/>
        <v>9.1506491903788956E-2</v>
      </c>
      <c r="AE378" s="336"/>
      <c r="AF378" s="336"/>
      <c r="AG378" s="336"/>
      <c r="AH378" s="336"/>
      <c r="AI378" s="54"/>
      <c r="AJ378" s="54"/>
      <c r="AK378" s="54"/>
      <c r="AL378" s="336"/>
      <c r="AM378" s="336"/>
      <c r="AN378" s="336"/>
      <c r="AO378" s="336"/>
      <c r="AP378" s="54"/>
      <c r="AQ378" s="336"/>
      <c r="AR378" s="336"/>
      <c r="AS378" s="336"/>
    </row>
    <row r="379" spans="1:45" x14ac:dyDescent="0.3">
      <c r="C379" s="54"/>
      <c r="D379" s="56"/>
      <c r="Y379" s="336">
        <f t="shared" ca="1" si="580"/>
        <v>4.27987842935399E-2</v>
      </c>
      <c r="Z379" s="336">
        <f t="shared" ca="1" si="580"/>
        <v>2.5882603670635426E-2</v>
      </c>
      <c r="AA379" s="336">
        <f t="shared" ca="1" si="580"/>
        <v>-1.5286045287090003E-2</v>
      </c>
      <c r="AB379" s="336">
        <f t="shared" ca="1" si="580"/>
        <v>-0.98322287006355158</v>
      </c>
      <c r="AC379" s="336">
        <f t="shared" ca="1" si="580"/>
        <v>-3.3677342465787116E-2</v>
      </c>
      <c r="AD379" s="336">
        <f t="shared" ca="1" si="580"/>
        <v>-0.90751832405897248</v>
      </c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</row>
    <row r="380" spans="1:45" x14ac:dyDescent="0.3">
      <c r="B380" s="54" t="s">
        <v>172</v>
      </c>
      <c r="C380" s="53">
        <f>C373</f>
        <v>0</v>
      </c>
      <c r="D380" s="56" t="e">
        <f t="shared" ref="D380:D381" ca="1" si="641">AJ380</f>
        <v>#N/A</v>
      </c>
      <c r="E380" s="52" t="e">
        <f t="shared" ref="E380:W380" si="642">E373</f>
        <v>#N/A</v>
      </c>
      <c r="F380" s="52" t="e">
        <f t="shared" si="642"/>
        <v>#N/A</v>
      </c>
      <c r="G380" s="52" t="e">
        <f t="shared" si="642"/>
        <v>#N/A</v>
      </c>
      <c r="H380" s="52" t="e">
        <f t="shared" si="642"/>
        <v>#N/A</v>
      </c>
      <c r="I380" s="52" t="e">
        <f t="shared" si="642"/>
        <v>#N/A</v>
      </c>
      <c r="J380" s="52" t="e">
        <f t="shared" si="642"/>
        <v>#N/A</v>
      </c>
      <c r="K380" s="52" t="e">
        <f t="shared" si="642"/>
        <v>#N/A</v>
      </c>
      <c r="L380" s="52" t="e">
        <f t="shared" si="642"/>
        <v>#N/A</v>
      </c>
      <c r="M380" s="52" t="e">
        <f t="shared" si="642"/>
        <v>#N/A</v>
      </c>
      <c r="N380" s="52" t="e">
        <f t="shared" si="642"/>
        <v>#N/A</v>
      </c>
      <c r="O380" s="52" t="e">
        <f t="shared" si="642"/>
        <v>#N/A</v>
      </c>
      <c r="P380" s="52" t="e">
        <f t="shared" si="642"/>
        <v>#N/A</v>
      </c>
      <c r="Q380" s="52" t="e">
        <f t="shared" si="642"/>
        <v>#N/A</v>
      </c>
      <c r="R380" s="52" t="e">
        <f t="shared" si="642"/>
        <v>#N/A</v>
      </c>
      <c r="S380" s="52" t="e">
        <f t="shared" si="642"/>
        <v>#N/A</v>
      </c>
      <c r="T380" s="52" t="e">
        <f t="shared" si="642"/>
        <v>#N/A</v>
      </c>
      <c r="U380" s="52" t="e">
        <f t="shared" si="642"/>
        <v>#N/A</v>
      </c>
      <c r="V380" s="52" t="e">
        <f t="shared" si="642"/>
        <v>#N/A</v>
      </c>
      <c r="W380" s="52" t="e">
        <f t="shared" si="642"/>
        <v>#N/A</v>
      </c>
      <c r="X380" s="55" t="e">
        <f t="shared" ref="X380:X381" si="643">(H380-(O380*P380)/100-3*(J380*K380)/100)/2</f>
        <v>#N/A</v>
      </c>
      <c r="Y380" s="55" t="e">
        <f t="shared" ref="Y380:Y381" si="644">SUM(X380,(J380*K380/100))/(F380/100)</f>
        <v>#N/A</v>
      </c>
      <c r="Z380" s="55" t="e">
        <f t="shared" ref="Z380" si="645">U380*0.5+U381*0.5</f>
        <v>#N/A</v>
      </c>
      <c r="AA380" s="55" t="e">
        <f t="shared" ref="AA380:AA381" si="646">J380/Y380</f>
        <v>#N/A</v>
      </c>
      <c r="AB380" s="336" t="e">
        <f t="shared" ref="AB380:AB381" si="647">X380/(Y380-J380)</f>
        <v>#N/A</v>
      </c>
      <c r="AC380" s="223" t="e">
        <f ca="1">INDEX(FGA_COEFFS,1,1)+Z380*INDEX(FGA_COEFFS,1,2)+Y380*INDEX(FGA_COEFFS,1,3)+R380*INDEX(FGA_COEFFS,1,4)+Q381*INDEX(FGA_COEFFS,1,5)+S380*INDEX(FGA_COEFFS,1,6)+T381*INDEX(FGA_COEFFS,1,7)+M381*INDEX(FGA_COEFFS,1,8)+Y384*Y385</f>
        <v>#N/A</v>
      </c>
      <c r="AD380" s="223" t="e">
        <f ca="1">INDEX(THREEPTA_COEFFS,1,1)+AC380*INDEX(THREEPTA_COEFFS,1,2)+J380*INDEX(THREEPTA_COEFFS,1,3)+AA380*INDEX(THREEPTA_COEFFS,1,4)+K380*INDEX(THREEPTA_COEFFS,1,5)+L381*INDEX(THREEPTA_COEFFS,1,6)+Z384*Z385</f>
        <v>#N/A</v>
      </c>
      <c r="AE380" s="223" t="e">
        <f ca="1">INDEX(THREEPTPCT_COEFFS,1,1)+K380*INDEX(THREEPTPCT_COEFFS,1,2)+L381*INDEX(THREEPTPCT_COEFFS,1,3)+AA384*AA385</f>
        <v>#N/A</v>
      </c>
      <c r="AF380" s="55" t="e">
        <f t="shared" ref="AF380:AF381" ca="1" si="648">AC380-AD380</f>
        <v>#N/A</v>
      </c>
      <c r="AG380" s="223" t="e">
        <f ca="1">INDEX(TWOPTPCT_COEFFS,1,1)+AB380*INDEX(TWOPTPCT_COEFFS,1,2)+I381*INDEX(TWOPTPCT_COEFFS,1,3)+G381*INDEX(TWOPTPCT_COEFFS,1,4)+L381*INDEX(TWOPTPCT_COEFFS,1,5)+AB384*AB385</f>
        <v>#N/A</v>
      </c>
      <c r="AH380" s="223" t="e">
        <f ca="1">INDEX(FTA_COEFFS,1,1)+O380*INDEX(FTA_COEFFS,1,2)+N381*INDEX(FTA_COEFFS,1,3)+(Q380+R380)*INDEX(FTA_COEFFS,1,4)+(Q381+R381)*INDEX(FTA_COEFFS,1,5)+M381*INDEX(FTA_COEFFS,1,6)+AC384*AC385</f>
        <v>#N/A</v>
      </c>
      <c r="AI380" s="223" t="e">
        <f ca="1">INDEX(FTPCT_COEFFS,1,1)+P380*INDEX(FTPCT_COEFFS,1,2)+F380*INDEX(FTPCT_COEFFS,1,3)+G381*INDEX(FTPCT_COEFFS,1,4)+AD384*AD385</f>
        <v>#N/A</v>
      </c>
      <c r="AJ380" s="338" t="e">
        <f t="shared" ref="AJ380:AJ381" ca="1" si="649">AD380*AE380/100+AF380*AG380+AH380*AI380/100</f>
        <v>#N/A</v>
      </c>
      <c r="AK380" s="55"/>
      <c r="AL380" s="55"/>
      <c r="AM380" s="55"/>
      <c r="AN380" s="55"/>
      <c r="AO380" s="55"/>
      <c r="AP380" s="55"/>
      <c r="AQ380" s="55"/>
      <c r="AR380" s="55"/>
    </row>
    <row r="381" spans="1:45" x14ac:dyDescent="0.3">
      <c r="B381" s="54" t="s">
        <v>175</v>
      </c>
      <c r="C381" s="54">
        <f>C374</f>
        <v>0</v>
      </c>
      <c r="D381" s="56" t="e">
        <f t="shared" ca="1" si="641"/>
        <v>#N/A</v>
      </c>
      <c r="E381" s="52" t="e">
        <f t="shared" ref="E381:W381" si="650">E374</f>
        <v>#N/A</v>
      </c>
      <c r="F381" s="52" t="e">
        <f t="shared" si="650"/>
        <v>#N/A</v>
      </c>
      <c r="G381" s="52" t="e">
        <f t="shared" si="650"/>
        <v>#N/A</v>
      </c>
      <c r="H381" s="52" t="e">
        <f t="shared" si="650"/>
        <v>#N/A</v>
      </c>
      <c r="I381" s="52" t="e">
        <f t="shared" si="650"/>
        <v>#N/A</v>
      </c>
      <c r="J381" s="52" t="e">
        <f t="shared" si="650"/>
        <v>#N/A</v>
      </c>
      <c r="K381" s="52" t="e">
        <f t="shared" si="650"/>
        <v>#N/A</v>
      </c>
      <c r="L381" s="52" t="e">
        <f t="shared" si="650"/>
        <v>#N/A</v>
      </c>
      <c r="M381" s="52" t="e">
        <f t="shared" si="650"/>
        <v>#N/A</v>
      </c>
      <c r="N381" s="52" t="e">
        <f t="shared" si="650"/>
        <v>#N/A</v>
      </c>
      <c r="O381" s="52" t="e">
        <f t="shared" si="650"/>
        <v>#N/A</v>
      </c>
      <c r="P381" s="52" t="e">
        <f t="shared" si="650"/>
        <v>#N/A</v>
      </c>
      <c r="Q381" s="52" t="e">
        <f t="shared" si="650"/>
        <v>#N/A</v>
      </c>
      <c r="R381" s="52" t="e">
        <f t="shared" si="650"/>
        <v>#N/A</v>
      </c>
      <c r="S381" s="52" t="e">
        <f t="shared" si="650"/>
        <v>#N/A</v>
      </c>
      <c r="T381" s="52" t="e">
        <f t="shared" si="650"/>
        <v>#N/A</v>
      </c>
      <c r="U381" s="52" t="e">
        <f t="shared" si="650"/>
        <v>#N/A</v>
      </c>
      <c r="V381" s="52" t="e">
        <f t="shared" si="650"/>
        <v>#N/A</v>
      </c>
      <c r="W381" s="52" t="e">
        <f t="shared" si="650"/>
        <v>#N/A</v>
      </c>
      <c r="X381" s="55" t="e">
        <f t="shared" si="643"/>
        <v>#N/A</v>
      </c>
      <c r="Y381" s="55" t="e">
        <f t="shared" si="644"/>
        <v>#N/A</v>
      </c>
      <c r="Z381" s="55" t="e">
        <f t="shared" ref="Z381" si="651">Z380</f>
        <v>#N/A</v>
      </c>
      <c r="AA381" s="55" t="e">
        <f t="shared" si="646"/>
        <v>#N/A</v>
      </c>
      <c r="AB381" s="336" t="e">
        <f t="shared" si="647"/>
        <v>#N/A</v>
      </c>
      <c r="AC381" s="223" t="e">
        <f ca="1">INDEX(FGA_COEFFS,1,1)+Z381*INDEX(FGA_COEFFS,1,2)+Y381*INDEX(FGA_COEFFS,1,3)+R381*INDEX(FGA_COEFFS,1,4)+Q380*INDEX(FGA_COEFFS,1,5)+S381*INDEX(FGA_COEFFS,1,6)+T380*INDEX(FGA_COEFFS,1,7)+M380*INDEX(FGA_COEFFS,1,8)+Y384*Y386</f>
        <v>#N/A</v>
      </c>
      <c r="AD381" s="223" t="e">
        <f ca="1">INDEX(THREEPTA_COEFFS,1,1)+AC381*INDEX(THREEPTA_COEFFS,1,2)+J381*INDEX(THREEPTA_COEFFS,1,3)+AA381*INDEX(THREEPTA_COEFFS,1,4)+K381*INDEX(THREEPTA_COEFFS,1,5)+L380*INDEX(THREEPTA_COEFFS,1,6)+Z384*Z386</f>
        <v>#N/A</v>
      </c>
      <c r="AE381" s="223" t="e">
        <f ca="1">INDEX(THREEPTPCT_COEFFS,1,1)+K381*INDEX(THREEPTPCT_COEFFS,1,2)+L380*INDEX(THREEPTPCT_COEFFS,1,3)+AA384*AA386</f>
        <v>#N/A</v>
      </c>
      <c r="AF381" s="55" t="e">
        <f t="shared" ca="1" si="648"/>
        <v>#N/A</v>
      </c>
      <c r="AG381" s="223" t="e">
        <f ca="1">INDEX(TWOPTPCT_COEFFS,1,1)+AB381*INDEX(TWOPTPCT_COEFFS,1,2)+I380*INDEX(TWOPTPCT_COEFFS,1,3)+G380*INDEX(TWOPTPCT_COEFFS,1,4)+L380*INDEX(TWOPTPCT_COEFFS,1,5)+AB384*AB386</f>
        <v>#N/A</v>
      </c>
      <c r="AH381" s="223" t="e">
        <f ca="1">INDEX(FTA_COEFFS,1,1)+O381*INDEX(FTA_COEFFS,1,2)+N380*INDEX(FTA_COEFFS,1,3)+(Q381+R381)*INDEX(FTA_COEFFS,1,4)+(Q380+R380)*INDEX(FTA_COEFFS,1,5)+M380*INDEX(FTA_COEFFS,1,6)+AC384*AC386</f>
        <v>#N/A</v>
      </c>
      <c r="AI381" s="223" t="e">
        <f ca="1">INDEX(FTPCT_COEFFS,1,1)+P381*INDEX(FTPCT_COEFFS,1,2)+F381*INDEX(FTPCT_COEFFS,1,3)+G380*INDEX(FTPCT_COEFFS,1,4)+AD384*AD386</f>
        <v>#N/A</v>
      </c>
      <c r="AJ381" s="338" t="e">
        <f t="shared" ca="1" si="649"/>
        <v>#N/A</v>
      </c>
      <c r="AK381" s="55"/>
      <c r="AL381" s="55"/>
      <c r="AM381" s="55"/>
      <c r="AN381" s="55"/>
      <c r="AO381" s="55"/>
      <c r="AP381" s="55"/>
      <c r="AQ381" s="55"/>
      <c r="AR381" s="55"/>
    </row>
    <row r="382" spans="1:45" x14ac:dyDescent="0.3">
      <c r="A382" s="54" t="e">
        <f ca="1">IF(D380&gt;(D381+(AVERAGE(V380,W380)-AVERAGE(V381,W381))/2)+2.5,C380,IF(D381&gt;(D380+(AVERAGE(V381,W381)-AVERAGE(V380,W380))/2)+2.5,C381,"Close"))</f>
        <v>#N/A</v>
      </c>
      <c r="B382" s="64" t="e">
        <f ca="1">IF(D381&gt;D380,C381,C380)</f>
        <v>#N/A</v>
      </c>
      <c r="D382" s="56"/>
      <c r="X382" s="55"/>
      <c r="Y382" s="55"/>
      <c r="Z382" s="55"/>
      <c r="AA382" s="55"/>
      <c r="AB382" s="55"/>
      <c r="AC382" s="337"/>
      <c r="AD382" s="337"/>
      <c r="AE382" s="337"/>
      <c r="AF382" s="337"/>
      <c r="AG382" s="337"/>
      <c r="AH382" s="337"/>
      <c r="AI382" s="337"/>
      <c r="AJ382" s="337"/>
      <c r="AK382" s="337"/>
      <c r="AL382" s="337"/>
      <c r="AM382" s="55"/>
      <c r="AN382" s="55"/>
      <c r="AO382" s="55"/>
      <c r="AP382" s="55"/>
      <c r="AQ382" s="55"/>
      <c r="AR382" s="55"/>
      <c r="AS382" s="55"/>
    </row>
    <row r="383" spans="1:45" x14ac:dyDescent="0.3">
      <c r="X383" s="54" t="s">
        <v>1305</v>
      </c>
      <c r="Y383" s="54" t="s">
        <v>128</v>
      </c>
      <c r="Z383" s="54" t="s">
        <v>157</v>
      </c>
      <c r="AA383" s="54" t="s">
        <v>151</v>
      </c>
      <c r="AB383" s="54" t="s">
        <v>1327</v>
      </c>
      <c r="AC383" s="54" t="s">
        <v>129</v>
      </c>
      <c r="AD383" s="54" t="s">
        <v>116</v>
      </c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</row>
    <row r="384" spans="1:45" x14ac:dyDescent="0.3">
      <c r="X384" s="54"/>
      <c r="Y384" s="54">
        <f t="shared" ref="Y384:AD384" si="652">Y377</f>
        <v>6.4436999999999998</v>
      </c>
      <c r="Z384" s="54">
        <f t="shared" si="652"/>
        <v>4.9371</v>
      </c>
      <c r="AA384" s="54">
        <f t="shared" si="652"/>
        <v>11.350300000000001</v>
      </c>
      <c r="AB384" s="54">
        <f t="shared" si="652"/>
        <v>7.1900000000000006E-2</v>
      </c>
      <c r="AC384" s="54">
        <f t="shared" si="652"/>
        <v>6.2766000000000002</v>
      </c>
      <c r="AD384" s="54">
        <f t="shared" si="652"/>
        <v>11.042999999999999</v>
      </c>
      <c r="AE384" s="54"/>
      <c r="AF384" s="336"/>
      <c r="AG384" s="336"/>
      <c r="AH384" s="336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</row>
    <row r="385" spans="1:45" x14ac:dyDescent="0.3">
      <c r="D385" s="56"/>
      <c r="X385" s="336"/>
      <c r="Y385" s="336">
        <f t="shared" ca="1" si="580"/>
        <v>-0.1867489073515218</v>
      </c>
      <c r="Z385" s="336">
        <f t="shared" ca="1" si="580"/>
        <v>-1.2563307439432769E-2</v>
      </c>
      <c r="AA385" s="336">
        <f t="shared" ca="1" si="580"/>
        <v>-3.1579253741029099E-3</v>
      </c>
      <c r="AB385" s="336">
        <f t="shared" ca="1" si="580"/>
        <v>1.2337554478027501</v>
      </c>
      <c r="AC385" s="336">
        <f t="shared" ca="1" si="580"/>
        <v>-0.64433774860408943</v>
      </c>
      <c r="AD385" s="336">
        <f t="shared" ca="1" si="580"/>
        <v>1.2895076162547627</v>
      </c>
      <c r="AE385" s="336"/>
      <c r="AF385" s="336"/>
      <c r="AG385" s="336"/>
      <c r="AH385" s="336"/>
      <c r="AI385" s="54"/>
      <c r="AJ385" s="54"/>
      <c r="AK385" s="54"/>
      <c r="AL385" s="336"/>
      <c r="AM385" s="336"/>
      <c r="AN385" s="336"/>
      <c r="AO385" s="336"/>
      <c r="AP385" s="54"/>
      <c r="AQ385" s="336"/>
      <c r="AR385" s="336"/>
      <c r="AS385" s="336"/>
    </row>
    <row r="386" spans="1:45" x14ac:dyDescent="0.3">
      <c r="C386" s="54"/>
      <c r="D386" s="56"/>
      <c r="Y386" s="336">
        <f t="shared" ca="1" si="580"/>
        <v>-0.84417839630974856</v>
      </c>
      <c r="Z386" s="336">
        <f t="shared" ca="1" si="580"/>
        <v>-1.4060193205956768</v>
      </c>
      <c r="AA386" s="336">
        <f t="shared" ca="1" si="580"/>
        <v>-0.96386182646334073</v>
      </c>
      <c r="AB386" s="336">
        <f t="shared" ca="1" si="580"/>
        <v>1.3034673419544829</v>
      </c>
      <c r="AC386" s="336">
        <f t="shared" ca="1" si="580"/>
        <v>0.17926615047589958</v>
      </c>
      <c r="AD386" s="336">
        <f t="shared" ca="1" si="580"/>
        <v>0.91197997997472302</v>
      </c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</row>
    <row r="387" spans="1:45" x14ac:dyDescent="0.3">
      <c r="B387" s="54" t="s">
        <v>172</v>
      </c>
      <c r="C387" s="53">
        <f>C380</f>
        <v>0</v>
      </c>
      <c r="D387" s="56" t="e">
        <f t="shared" ref="D387:D388" ca="1" si="653">AJ387</f>
        <v>#N/A</v>
      </c>
      <c r="E387" s="52" t="e">
        <f t="shared" ref="E387:W387" si="654">E380</f>
        <v>#N/A</v>
      </c>
      <c r="F387" s="52" t="e">
        <f t="shared" si="654"/>
        <v>#N/A</v>
      </c>
      <c r="G387" s="52" t="e">
        <f t="shared" si="654"/>
        <v>#N/A</v>
      </c>
      <c r="H387" s="52" t="e">
        <f t="shared" si="654"/>
        <v>#N/A</v>
      </c>
      <c r="I387" s="52" t="e">
        <f t="shared" si="654"/>
        <v>#N/A</v>
      </c>
      <c r="J387" s="52" t="e">
        <f t="shared" si="654"/>
        <v>#N/A</v>
      </c>
      <c r="K387" s="52" t="e">
        <f t="shared" si="654"/>
        <v>#N/A</v>
      </c>
      <c r="L387" s="52" t="e">
        <f t="shared" si="654"/>
        <v>#N/A</v>
      </c>
      <c r="M387" s="52" t="e">
        <f t="shared" si="654"/>
        <v>#N/A</v>
      </c>
      <c r="N387" s="52" t="e">
        <f t="shared" si="654"/>
        <v>#N/A</v>
      </c>
      <c r="O387" s="52" t="e">
        <f t="shared" si="654"/>
        <v>#N/A</v>
      </c>
      <c r="P387" s="52" t="e">
        <f t="shared" si="654"/>
        <v>#N/A</v>
      </c>
      <c r="Q387" s="52" t="e">
        <f t="shared" si="654"/>
        <v>#N/A</v>
      </c>
      <c r="R387" s="52" t="e">
        <f t="shared" si="654"/>
        <v>#N/A</v>
      </c>
      <c r="S387" s="52" t="e">
        <f t="shared" si="654"/>
        <v>#N/A</v>
      </c>
      <c r="T387" s="52" t="e">
        <f t="shared" si="654"/>
        <v>#N/A</v>
      </c>
      <c r="U387" s="52" t="e">
        <f t="shared" si="654"/>
        <v>#N/A</v>
      </c>
      <c r="V387" s="52" t="e">
        <f t="shared" si="654"/>
        <v>#N/A</v>
      </c>
      <c r="W387" s="52" t="e">
        <f t="shared" si="654"/>
        <v>#N/A</v>
      </c>
      <c r="X387" s="55" t="e">
        <f t="shared" ref="X387:X388" si="655">(H387-(O387*P387)/100-3*(J387*K387)/100)/2</f>
        <v>#N/A</v>
      </c>
      <c r="Y387" s="55" t="e">
        <f t="shared" ref="Y387:Y388" si="656">SUM(X387,(J387*K387/100))/(F387/100)</f>
        <v>#N/A</v>
      </c>
      <c r="Z387" s="55" t="e">
        <f t="shared" ref="Z387" si="657">U387*0.5+U388*0.5</f>
        <v>#N/A</v>
      </c>
      <c r="AA387" s="55" t="e">
        <f t="shared" ref="AA387:AA388" si="658">J387/Y387</f>
        <v>#N/A</v>
      </c>
      <c r="AB387" s="336" t="e">
        <f t="shared" ref="AB387:AB388" si="659">X387/(Y387-J387)</f>
        <v>#N/A</v>
      </c>
      <c r="AC387" s="223" t="e">
        <f ca="1">INDEX(FGA_COEFFS,1,1)+Z387*INDEX(FGA_COEFFS,1,2)+Y387*INDEX(FGA_COEFFS,1,3)+R387*INDEX(FGA_COEFFS,1,4)+Q388*INDEX(FGA_COEFFS,1,5)+S387*INDEX(FGA_COEFFS,1,6)+T388*INDEX(FGA_COEFFS,1,7)+M388*INDEX(FGA_COEFFS,1,8)+Y391*Y392</f>
        <v>#N/A</v>
      </c>
      <c r="AD387" s="223" t="e">
        <f ca="1">INDEX(THREEPTA_COEFFS,1,1)+AC387*INDEX(THREEPTA_COEFFS,1,2)+J387*INDEX(THREEPTA_COEFFS,1,3)+AA387*INDEX(THREEPTA_COEFFS,1,4)+K387*INDEX(THREEPTA_COEFFS,1,5)+L388*INDEX(THREEPTA_COEFFS,1,6)+Z391*Z392</f>
        <v>#N/A</v>
      </c>
      <c r="AE387" s="223" t="e">
        <f ca="1">INDEX(THREEPTPCT_COEFFS,1,1)+K387*INDEX(THREEPTPCT_COEFFS,1,2)+L388*INDEX(THREEPTPCT_COEFFS,1,3)+AA391*AA392</f>
        <v>#N/A</v>
      </c>
      <c r="AF387" s="55" t="e">
        <f t="shared" ref="AF387:AF388" ca="1" si="660">AC387-AD387</f>
        <v>#N/A</v>
      </c>
      <c r="AG387" s="223" t="e">
        <f ca="1">INDEX(TWOPTPCT_COEFFS,1,1)+AB387*INDEX(TWOPTPCT_COEFFS,1,2)+I388*INDEX(TWOPTPCT_COEFFS,1,3)+G388*INDEX(TWOPTPCT_COEFFS,1,4)+L388*INDEX(TWOPTPCT_COEFFS,1,5)+AB391*AB392</f>
        <v>#N/A</v>
      </c>
      <c r="AH387" s="223" t="e">
        <f ca="1">INDEX(FTA_COEFFS,1,1)+O387*INDEX(FTA_COEFFS,1,2)+N388*INDEX(FTA_COEFFS,1,3)+(Q387+R387)*INDEX(FTA_COEFFS,1,4)+(Q388+R388)*INDEX(FTA_COEFFS,1,5)+M388*INDEX(FTA_COEFFS,1,6)+AC391*AC392</f>
        <v>#N/A</v>
      </c>
      <c r="AI387" s="223" t="e">
        <f ca="1">INDEX(FTPCT_COEFFS,1,1)+P387*INDEX(FTPCT_COEFFS,1,2)+F387*INDEX(FTPCT_COEFFS,1,3)+G388*INDEX(FTPCT_COEFFS,1,4)+AD391*AD392</f>
        <v>#N/A</v>
      </c>
      <c r="AJ387" s="338" t="e">
        <f t="shared" ref="AJ387:AJ388" ca="1" si="661">AD387*AE387/100+AF387*AG387+AH387*AI387/100</f>
        <v>#N/A</v>
      </c>
      <c r="AK387" s="55"/>
      <c r="AL387" s="55"/>
      <c r="AM387" s="55"/>
      <c r="AN387" s="55"/>
      <c r="AO387" s="55"/>
      <c r="AP387" s="55"/>
      <c r="AQ387" s="55"/>
      <c r="AR387" s="55"/>
    </row>
    <row r="388" spans="1:45" x14ac:dyDescent="0.3">
      <c r="B388" s="54" t="s">
        <v>175</v>
      </c>
      <c r="C388" s="54">
        <f>C381</f>
        <v>0</v>
      </c>
      <c r="D388" s="56" t="e">
        <f t="shared" ca="1" si="653"/>
        <v>#N/A</v>
      </c>
      <c r="E388" s="52" t="e">
        <f t="shared" ref="E388:W388" si="662">E381</f>
        <v>#N/A</v>
      </c>
      <c r="F388" s="52" t="e">
        <f t="shared" si="662"/>
        <v>#N/A</v>
      </c>
      <c r="G388" s="52" t="e">
        <f t="shared" si="662"/>
        <v>#N/A</v>
      </c>
      <c r="H388" s="52" t="e">
        <f t="shared" si="662"/>
        <v>#N/A</v>
      </c>
      <c r="I388" s="52" t="e">
        <f t="shared" si="662"/>
        <v>#N/A</v>
      </c>
      <c r="J388" s="52" t="e">
        <f t="shared" si="662"/>
        <v>#N/A</v>
      </c>
      <c r="K388" s="52" t="e">
        <f t="shared" si="662"/>
        <v>#N/A</v>
      </c>
      <c r="L388" s="52" t="e">
        <f t="shared" si="662"/>
        <v>#N/A</v>
      </c>
      <c r="M388" s="52" t="e">
        <f t="shared" si="662"/>
        <v>#N/A</v>
      </c>
      <c r="N388" s="52" t="e">
        <f t="shared" si="662"/>
        <v>#N/A</v>
      </c>
      <c r="O388" s="52" t="e">
        <f t="shared" si="662"/>
        <v>#N/A</v>
      </c>
      <c r="P388" s="52" t="e">
        <f t="shared" si="662"/>
        <v>#N/A</v>
      </c>
      <c r="Q388" s="52" t="e">
        <f t="shared" si="662"/>
        <v>#N/A</v>
      </c>
      <c r="R388" s="52" t="e">
        <f t="shared" si="662"/>
        <v>#N/A</v>
      </c>
      <c r="S388" s="52" t="e">
        <f t="shared" si="662"/>
        <v>#N/A</v>
      </c>
      <c r="T388" s="52" t="e">
        <f t="shared" si="662"/>
        <v>#N/A</v>
      </c>
      <c r="U388" s="52" t="e">
        <f t="shared" si="662"/>
        <v>#N/A</v>
      </c>
      <c r="V388" s="52" t="e">
        <f t="shared" si="662"/>
        <v>#N/A</v>
      </c>
      <c r="W388" s="52" t="e">
        <f t="shared" si="662"/>
        <v>#N/A</v>
      </c>
      <c r="X388" s="55" t="e">
        <f t="shared" si="655"/>
        <v>#N/A</v>
      </c>
      <c r="Y388" s="55" t="e">
        <f t="shared" si="656"/>
        <v>#N/A</v>
      </c>
      <c r="Z388" s="55" t="e">
        <f t="shared" ref="Z388" si="663">Z387</f>
        <v>#N/A</v>
      </c>
      <c r="AA388" s="55" t="e">
        <f t="shared" si="658"/>
        <v>#N/A</v>
      </c>
      <c r="AB388" s="336" t="e">
        <f t="shared" si="659"/>
        <v>#N/A</v>
      </c>
      <c r="AC388" s="223" t="e">
        <f ca="1">INDEX(FGA_COEFFS,1,1)+Z388*INDEX(FGA_COEFFS,1,2)+Y388*INDEX(FGA_COEFFS,1,3)+R388*INDEX(FGA_COEFFS,1,4)+Q387*INDEX(FGA_COEFFS,1,5)+S388*INDEX(FGA_COEFFS,1,6)+T387*INDEX(FGA_COEFFS,1,7)+M387*INDEX(FGA_COEFFS,1,8)+Y391*Y393</f>
        <v>#N/A</v>
      </c>
      <c r="AD388" s="223" t="e">
        <f ca="1">INDEX(THREEPTA_COEFFS,1,1)+AC388*INDEX(THREEPTA_COEFFS,1,2)+J388*INDEX(THREEPTA_COEFFS,1,3)+AA388*INDEX(THREEPTA_COEFFS,1,4)+K388*INDEX(THREEPTA_COEFFS,1,5)+L387*INDEX(THREEPTA_COEFFS,1,6)+Z391*Z393</f>
        <v>#N/A</v>
      </c>
      <c r="AE388" s="223" t="e">
        <f ca="1">INDEX(THREEPTPCT_COEFFS,1,1)+K388*INDEX(THREEPTPCT_COEFFS,1,2)+L387*INDEX(THREEPTPCT_COEFFS,1,3)+AA391*AA393</f>
        <v>#N/A</v>
      </c>
      <c r="AF388" s="55" t="e">
        <f t="shared" ca="1" si="660"/>
        <v>#N/A</v>
      </c>
      <c r="AG388" s="223" t="e">
        <f ca="1">INDEX(TWOPTPCT_COEFFS,1,1)+AB388*INDEX(TWOPTPCT_COEFFS,1,2)+I387*INDEX(TWOPTPCT_COEFFS,1,3)+G387*INDEX(TWOPTPCT_COEFFS,1,4)+L387*INDEX(TWOPTPCT_COEFFS,1,5)+AB391*AB393</f>
        <v>#N/A</v>
      </c>
      <c r="AH388" s="223" t="e">
        <f ca="1">INDEX(FTA_COEFFS,1,1)+O388*INDEX(FTA_COEFFS,1,2)+N387*INDEX(FTA_COEFFS,1,3)+(Q388+R388)*INDEX(FTA_COEFFS,1,4)+(Q387+R387)*INDEX(FTA_COEFFS,1,5)+M387*INDEX(FTA_COEFFS,1,6)+AC391*AC393</f>
        <v>#N/A</v>
      </c>
      <c r="AI388" s="223" t="e">
        <f ca="1">INDEX(FTPCT_COEFFS,1,1)+P388*INDEX(FTPCT_COEFFS,1,2)+F388*INDEX(FTPCT_COEFFS,1,3)+G387*INDEX(FTPCT_COEFFS,1,4)+AD391*AD393</f>
        <v>#N/A</v>
      </c>
      <c r="AJ388" s="338" t="e">
        <f t="shared" ca="1" si="661"/>
        <v>#N/A</v>
      </c>
      <c r="AK388" s="55"/>
      <c r="AL388" s="55"/>
      <c r="AM388" s="55"/>
      <c r="AN388" s="55"/>
      <c r="AO388" s="55"/>
      <c r="AP388" s="55"/>
      <c r="AQ388" s="55"/>
      <c r="AR388" s="55"/>
    </row>
    <row r="389" spans="1:45" x14ac:dyDescent="0.3">
      <c r="A389" s="54" t="e">
        <f ca="1">IF(D387&gt;(D388+(AVERAGE(V387,W387)-AVERAGE(V388,W388))/2)+2.5,C387,IF(D388&gt;(D387+(AVERAGE(V388,W388)-AVERAGE(V387,W387))/2)+2.5,C388,"Close"))</f>
        <v>#N/A</v>
      </c>
      <c r="B389" s="64" t="e">
        <f ca="1">IF(D388&gt;D387,C388,C387)</f>
        <v>#N/A</v>
      </c>
      <c r="D389" s="56"/>
      <c r="X389" s="55"/>
      <c r="Y389" s="55"/>
      <c r="Z389" s="55"/>
      <c r="AA389" s="55"/>
      <c r="AB389" s="55"/>
      <c r="AC389" s="337"/>
      <c r="AD389" s="337"/>
      <c r="AE389" s="337"/>
      <c r="AF389" s="337"/>
      <c r="AG389" s="337"/>
      <c r="AH389" s="337"/>
      <c r="AI389" s="337"/>
      <c r="AJ389" s="337"/>
      <c r="AK389" s="337"/>
      <c r="AL389" s="337"/>
      <c r="AM389" s="55"/>
      <c r="AN389" s="55"/>
      <c r="AO389" s="55"/>
      <c r="AP389" s="55"/>
      <c r="AQ389" s="55"/>
      <c r="AR389" s="55"/>
      <c r="AS389" s="55"/>
    </row>
    <row r="390" spans="1:45" x14ac:dyDescent="0.3">
      <c r="X390" s="54" t="s">
        <v>1305</v>
      </c>
      <c r="Y390" s="54" t="s">
        <v>128</v>
      </c>
      <c r="Z390" s="54" t="s">
        <v>157</v>
      </c>
      <c r="AA390" s="54" t="s">
        <v>151</v>
      </c>
      <c r="AB390" s="54" t="s">
        <v>1327</v>
      </c>
      <c r="AC390" s="54" t="s">
        <v>129</v>
      </c>
      <c r="AD390" s="54" t="s">
        <v>116</v>
      </c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</row>
    <row r="391" spans="1:45" x14ac:dyDescent="0.3">
      <c r="X391" s="54"/>
      <c r="Y391" s="54">
        <f t="shared" ref="Y391:AD391" si="664">Y384</f>
        <v>6.4436999999999998</v>
      </c>
      <c r="Z391" s="54">
        <f t="shared" si="664"/>
        <v>4.9371</v>
      </c>
      <c r="AA391" s="54">
        <f t="shared" si="664"/>
        <v>11.350300000000001</v>
      </c>
      <c r="AB391" s="54">
        <f t="shared" si="664"/>
        <v>7.1900000000000006E-2</v>
      </c>
      <c r="AC391" s="54">
        <f t="shared" si="664"/>
        <v>6.2766000000000002</v>
      </c>
      <c r="AD391" s="54">
        <f t="shared" si="664"/>
        <v>11.042999999999999</v>
      </c>
      <c r="AE391" s="54"/>
      <c r="AF391" s="336"/>
      <c r="AG391" s="336"/>
      <c r="AH391" s="336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</row>
    <row r="392" spans="1:45" x14ac:dyDescent="0.3">
      <c r="D392" s="56"/>
      <c r="X392" s="336"/>
      <c r="Y392" s="336">
        <f t="shared" ca="1" si="580"/>
        <v>-1.0523308120736203</v>
      </c>
      <c r="Z392" s="336">
        <f t="shared" ca="1" si="580"/>
        <v>-0.19790693484535982</v>
      </c>
      <c r="AA392" s="336">
        <f t="shared" ca="1" si="580"/>
        <v>0.18064874918682394</v>
      </c>
      <c r="AB392" s="336">
        <f t="shared" ca="1" si="580"/>
        <v>1.277162440355464</v>
      </c>
      <c r="AC392" s="336">
        <f t="shared" ca="1" si="580"/>
        <v>-1.2198786579764269</v>
      </c>
      <c r="AD392" s="336">
        <f t="shared" ca="1" si="580"/>
        <v>1.2043764184346264</v>
      </c>
      <c r="AE392" s="336"/>
      <c r="AF392" s="336"/>
      <c r="AG392" s="336"/>
      <c r="AH392" s="336"/>
      <c r="AI392" s="54"/>
      <c r="AJ392" s="54"/>
      <c r="AK392" s="54"/>
      <c r="AL392" s="336"/>
      <c r="AM392" s="336"/>
      <c r="AN392" s="336"/>
      <c r="AO392" s="336"/>
      <c r="AP392" s="54"/>
      <c r="AQ392" s="336"/>
      <c r="AR392" s="336"/>
      <c r="AS392" s="336"/>
    </row>
    <row r="393" spans="1:45" x14ac:dyDescent="0.3">
      <c r="C393" s="54"/>
      <c r="D393" s="56"/>
      <c r="Y393" s="336">
        <f t="shared" ca="1" si="580"/>
        <v>-1.2200973938664357</v>
      </c>
      <c r="Z393" s="336">
        <f t="shared" ca="1" si="580"/>
        <v>0.74720469838947201</v>
      </c>
      <c r="AA393" s="336">
        <f t="shared" ca="1" si="580"/>
        <v>-0.57900439503994505</v>
      </c>
      <c r="AB393" s="336">
        <f t="shared" ca="1" si="580"/>
        <v>0.21874289435279087</v>
      </c>
      <c r="AC393" s="336">
        <f t="shared" ca="1" si="580"/>
        <v>0.29523510268350889</v>
      </c>
      <c r="AD393" s="336">
        <f t="shared" ca="1" si="580"/>
        <v>-1.7600356753386847E-2</v>
      </c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</row>
    <row r="394" spans="1:45" x14ac:dyDescent="0.3">
      <c r="B394" s="54" t="s">
        <v>172</v>
      </c>
      <c r="C394" s="53">
        <f>C387</f>
        <v>0</v>
      </c>
      <c r="D394" s="56" t="e">
        <f t="shared" ref="D394:D395" ca="1" si="665">AJ394</f>
        <v>#N/A</v>
      </c>
      <c r="E394" s="52" t="e">
        <f t="shared" ref="E394:W394" si="666">E387</f>
        <v>#N/A</v>
      </c>
      <c r="F394" s="52" t="e">
        <f t="shared" si="666"/>
        <v>#N/A</v>
      </c>
      <c r="G394" s="52" t="e">
        <f t="shared" si="666"/>
        <v>#N/A</v>
      </c>
      <c r="H394" s="52" t="e">
        <f t="shared" si="666"/>
        <v>#N/A</v>
      </c>
      <c r="I394" s="52" t="e">
        <f t="shared" si="666"/>
        <v>#N/A</v>
      </c>
      <c r="J394" s="52" t="e">
        <f t="shared" si="666"/>
        <v>#N/A</v>
      </c>
      <c r="K394" s="52" t="e">
        <f t="shared" si="666"/>
        <v>#N/A</v>
      </c>
      <c r="L394" s="52" t="e">
        <f t="shared" si="666"/>
        <v>#N/A</v>
      </c>
      <c r="M394" s="52" t="e">
        <f t="shared" si="666"/>
        <v>#N/A</v>
      </c>
      <c r="N394" s="52" t="e">
        <f t="shared" si="666"/>
        <v>#N/A</v>
      </c>
      <c r="O394" s="52" t="e">
        <f t="shared" si="666"/>
        <v>#N/A</v>
      </c>
      <c r="P394" s="52" t="e">
        <f t="shared" si="666"/>
        <v>#N/A</v>
      </c>
      <c r="Q394" s="52" t="e">
        <f t="shared" si="666"/>
        <v>#N/A</v>
      </c>
      <c r="R394" s="52" t="e">
        <f t="shared" si="666"/>
        <v>#N/A</v>
      </c>
      <c r="S394" s="52" t="e">
        <f t="shared" si="666"/>
        <v>#N/A</v>
      </c>
      <c r="T394" s="52" t="e">
        <f t="shared" si="666"/>
        <v>#N/A</v>
      </c>
      <c r="U394" s="52" t="e">
        <f t="shared" si="666"/>
        <v>#N/A</v>
      </c>
      <c r="V394" s="52" t="e">
        <f t="shared" si="666"/>
        <v>#N/A</v>
      </c>
      <c r="W394" s="52" t="e">
        <f t="shared" si="666"/>
        <v>#N/A</v>
      </c>
      <c r="X394" s="55" t="e">
        <f t="shared" ref="X394:X395" si="667">(H394-(O394*P394)/100-3*(J394*K394)/100)/2</f>
        <v>#N/A</v>
      </c>
      <c r="Y394" s="55" t="e">
        <f t="shared" ref="Y394:Y395" si="668">SUM(X394,(J394*K394/100))/(F394/100)</f>
        <v>#N/A</v>
      </c>
      <c r="Z394" s="55" t="e">
        <f t="shared" ref="Z394" si="669">U394*0.5+U395*0.5</f>
        <v>#N/A</v>
      </c>
      <c r="AA394" s="55" t="e">
        <f t="shared" ref="AA394:AA395" si="670">J394/Y394</f>
        <v>#N/A</v>
      </c>
      <c r="AB394" s="336" t="e">
        <f t="shared" ref="AB394:AB395" si="671">X394/(Y394-J394)</f>
        <v>#N/A</v>
      </c>
      <c r="AC394" s="223" t="e">
        <f ca="1">INDEX(FGA_COEFFS,1,1)+Z394*INDEX(FGA_COEFFS,1,2)+Y394*INDEX(FGA_COEFFS,1,3)+R394*INDEX(FGA_COEFFS,1,4)+Q395*INDEX(FGA_COEFFS,1,5)+S394*INDEX(FGA_COEFFS,1,6)+T395*INDEX(FGA_COEFFS,1,7)+M395*INDEX(FGA_COEFFS,1,8)+Y398*Y399</f>
        <v>#N/A</v>
      </c>
      <c r="AD394" s="223" t="e">
        <f ca="1">INDEX(THREEPTA_COEFFS,1,1)+AC394*INDEX(THREEPTA_COEFFS,1,2)+J394*INDEX(THREEPTA_COEFFS,1,3)+AA394*INDEX(THREEPTA_COEFFS,1,4)+K394*INDEX(THREEPTA_COEFFS,1,5)+L395*INDEX(THREEPTA_COEFFS,1,6)+Z398*Z399</f>
        <v>#N/A</v>
      </c>
      <c r="AE394" s="223" t="e">
        <f ca="1">INDEX(THREEPTPCT_COEFFS,1,1)+K394*INDEX(THREEPTPCT_COEFFS,1,2)+L395*INDEX(THREEPTPCT_COEFFS,1,3)+AA398*AA399</f>
        <v>#N/A</v>
      </c>
      <c r="AF394" s="55" t="e">
        <f t="shared" ref="AF394:AF395" ca="1" si="672">AC394-AD394</f>
        <v>#N/A</v>
      </c>
      <c r="AG394" s="223" t="e">
        <f ca="1">INDEX(TWOPTPCT_COEFFS,1,1)+AB394*INDEX(TWOPTPCT_COEFFS,1,2)+I395*INDEX(TWOPTPCT_COEFFS,1,3)+G395*INDEX(TWOPTPCT_COEFFS,1,4)+L395*INDEX(TWOPTPCT_COEFFS,1,5)+AB398*AB399</f>
        <v>#N/A</v>
      </c>
      <c r="AH394" s="223" t="e">
        <f ca="1">INDEX(FTA_COEFFS,1,1)+O394*INDEX(FTA_COEFFS,1,2)+N395*INDEX(FTA_COEFFS,1,3)+(Q394+R394)*INDEX(FTA_COEFFS,1,4)+(Q395+R395)*INDEX(FTA_COEFFS,1,5)+M395*INDEX(FTA_COEFFS,1,6)+AC398*AC399</f>
        <v>#N/A</v>
      </c>
      <c r="AI394" s="223" t="e">
        <f ca="1">INDEX(FTPCT_COEFFS,1,1)+P394*INDEX(FTPCT_COEFFS,1,2)+F394*INDEX(FTPCT_COEFFS,1,3)+G395*INDEX(FTPCT_COEFFS,1,4)+AD398*AD399</f>
        <v>#N/A</v>
      </c>
      <c r="AJ394" s="338" t="e">
        <f t="shared" ref="AJ394:AJ395" ca="1" si="673">AD394*AE394/100+AF394*AG394+AH394*AI394/100</f>
        <v>#N/A</v>
      </c>
      <c r="AK394" s="55"/>
      <c r="AL394" s="55"/>
      <c r="AM394" s="55"/>
      <c r="AN394" s="55"/>
      <c r="AO394" s="55"/>
      <c r="AP394" s="55"/>
      <c r="AQ394" s="55"/>
      <c r="AR394" s="55"/>
    </row>
    <row r="395" spans="1:45" x14ac:dyDescent="0.3">
      <c r="B395" s="54" t="s">
        <v>175</v>
      </c>
      <c r="C395" s="54">
        <f>C388</f>
        <v>0</v>
      </c>
      <c r="D395" s="56" t="e">
        <f t="shared" ca="1" si="665"/>
        <v>#N/A</v>
      </c>
      <c r="E395" s="52" t="e">
        <f t="shared" ref="E395:W395" si="674">E388</f>
        <v>#N/A</v>
      </c>
      <c r="F395" s="52" t="e">
        <f t="shared" si="674"/>
        <v>#N/A</v>
      </c>
      <c r="G395" s="52" t="e">
        <f t="shared" si="674"/>
        <v>#N/A</v>
      </c>
      <c r="H395" s="52" t="e">
        <f t="shared" si="674"/>
        <v>#N/A</v>
      </c>
      <c r="I395" s="52" t="e">
        <f t="shared" si="674"/>
        <v>#N/A</v>
      </c>
      <c r="J395" s="52" t="e">
        <f t="shared" si="674"/>
        <v>#N/A</v>
      </c>
      <c r="K395" s="52" t="e">
        <f t="shared" si="674"/>
        <v>#N/A</v>
      </c>
      <c r="L395" s="52" t="e">
        <f t="shared" si="674"/>
        <v>#N/A</v>
      </c>
      <c r="M395" s="52" t="e">
        <f t="shared" si="674"/>
        <v>#N/A</v>
      </c>
      <c r="N395" s="52" t="e">
        <f t="shared" si="674"/>
        <v>#N/A</v>
      </c>
      <c r="O395" s="52" t="e">
        <f t="shared" si="674"/>
        <v>#N/A</v>
      </c>
      <c r="P395" s="52" t="e">
        <f t="shared" si="674"/>
        <v>#N/A</v>
      </c>
      <c r="Q395" s="52" t="e">
        <f t="shared" si="674"/>
        <v>#N/A</v>
      </c>
      <c r="R395" s="52" t="e">
        <f t="shared" si="674"/>
        <v>#N/A</v>
      </c>
      <c r="S395" s="52" t="e">
        <f t="shared" si="674"/>
        <v>#N/A</v>
      </c>
      <c r="T395" s="52" t="e">
        <f t="shared" si="674"/>
        <v>#N/A</v>
      </c>
      <c r="U395" s="52" t="e">
        <f t="shared" si="674"/>
        <v>#N/A</v>
      </c>
      <c r="V395" s="52" t="e">
        <f t="shared" si="674"/>
        <v>#N/A</v>
      </c>
      <c r="W395" s="52" t="e">
        <f t="shared" si="674"/>
        <v>#N/A</v>
      </c>
      <c r="X395" s="55" t="e">
        <f t="shared" si="667"/>
        <v>#N/A</v>
      </c>
      <c r="Y395" s="55" t="e">
        <f t="shared" si="668"/>
        <v>#N/A</v>
      </c>
      <c r="Z395" s="55" t="e">
        <f t="shared" ref="Z395" si="675">Z394</f>
        <v>#N/A</v>
      </c>
      <c r="AA395" s="55" t="e">
        <f t="shared" si="670"/>
        <v>#N/A</v>
      </c>
      <c r="AB395" s="336" t="e">
        <f t="shared" si="671"/>
        <v>#N/A</v>
      </c>
      <c r="AC395" s="223" t="e">
        <f ca="1">INDEX(FGA_COEFFS,1,1)+Z395*INDEX(FGA_COEFFS,1,2)+Y395*INDEX(FGA_COEFFS,1,3)+R395*INDEX(FGA_COEFFS,1,4)+Q394*INDEX(FGA_COEFFS,1,5)+S395*INDEX(FGA_COEFFS,1,6)+T394*INDEX(FGA_COEFFS,1,7)+M394*INDEX(FGA_COEFFS,1,8)+Y398*Y400</f>
        <v>#N/A</v>
      </c>
      <c r="AD395" s="223" t="e">
        <f ca="1">INDEX(THREEPTA_COEFFS,1,1)+AC395*INDEX(THREEPTA_COEFFS,1,2)+J395*INDEX(THREEPTA_COEFFS,1,3)+AA395*INDEX(THREEPTA_COEFFS,1,4)+K395*INDEX(THREEPTA_COEFFS,1,5)+L394*INDEX(THREEPTA_COEFFS,1,6)+Z398*Z400</f>
        <v>#N/A</v>
      </c>
      <c r="AE395" s="223" t="e">
        <f ca="1">INDEX(THREEPTPCT_COEFFS,1,1)+K395*INDEX(THREEPTPCT_COEFFS,1,2)+L394*INDEX(THREEPTPCT_COEFFS,1,3)+AA398*AA400</f>
        <v>#N/A</v>
      </c>
      <c r="AF395" s="55" t="e">
        <f t="shared" ca="1" si="672"/>
        <v>#N/A</v>
      </c>
      <c r="AG395" s="223" t="e">
        <f ca="1">INDEX(TWOPTPCT_COEFFS,1,1)+AB395*INDEX(TWOPTPCT_COEFFS,1,2)+I394*INDEX(TWOPTPCT_COEFFS,1,3)+G394*INDEX(TWOPTPCT_COEFFS,1,4)+L394*INDEX(TWOPTPCT_COEFFS,1,5)+AB398*AB400</f>
        <v>#N/A</v>
      </c>
      <c r="AH395" s="223" t="e">
        <f ca="1">INDEX(FTA_COEFFS,1,1)+O395*INDEX(FTA_COEFFS,1,2)+N394*INDEX(FTA_COEFFS,1,3)+(Q395+R395)*INDEX(FTA_COEFFS,1,4)+(Q394+R394)*INDEX(FTA_COEFFS,1,5)+M394*INDEX(FTA_COEFFS,1,6)+AC398*AC400</f>
        <v>#N/A</v>
      </c>
      <c r="AI395" s="223" t="e">
        <f ca="1">INDEX(FTPCT_COEFFS,1,1)+P395*INDEX(FTPCT_COEFFS,1,2)+F395*INDEX(FTPCT_COEFFS,1,3)+G394*INDEX(FTPCT_COEFFS,1,4)+AD398*AD400</f>
        <v>#N/A</v>
      </c>
      <c r="AJ395" s="338" t="e">
        <f t="shared" ca="1" si="673"/>
        <v>#N/A</v>
      </c>
      <c r="AK395" s="55"/>
      <c r="AL395" s="55"/>
      <c r="AM395" s="55"/>
      <c r="AN395" s="55"/>
      <c r="AO395" s="55"/>
      <c r="AP395" s="55"/>
      <c r="AQ395" s="55"/>
      <c r="AR395" s="55"/>
    </row>
    <row r="396" spans="1:45" x14ac:dyDescent="0.3">
      <c r="A396" s="54" t="e">
        <f ca="1">IF(D394&gt;(D395+(AVERAGE(V394,W394)-AVERAGE(V395,W395))/2)+2.5,C394,IF(D395&gt;(D394+(AVERAGE(V395,W395)-AVERAGE(V394,W394))/2)+2.5,C395,"Close"))</f>
        <v>#N/A</v>
      </c>
      <c r="B396" s="64" t="e">
        <f ca="1">IF(D395&gt;D394,C395,C394)</f>
        <v>#N/A</v>
      </c>
      <c r="D396" s="56"/>
      <c r="X396" s="55"/>
      <c r="Y396" s="55"/>
      <c r="Z396" s="55"/>
      <c r="AA396" s="55"/>
      <c r="AB396" s="55"/>
      <c r="AC396" s="337"/>
      <c r="AD396" s="337"/>
      <c r="AE396" s="337"/>
      <c r="AF396" s="337"/>
      <c r="AG396" s="337"/>
      <c r="AH396" s="337"/>
      <c r="AI396" s="337"/>
      <c r="AJ396" s="337"/>
      <c r="AK396" s="337"/>
      <c r="AL396" s="337"/>
      <c r="AM396" s="55"/>
      <c r="AN396" s="55"/>
      <c r="AO396" s="55"/>
      <c r="AP396" s="55"/>
      <c r="AQ396" s="55"/>
      <c r="AR396" s="55"/>
      <c r="AS396" s="55"/>
    </row>
    <row r="397" spans="1:45" x14ac:dyDescent="0.3">
      <c r="X397" s="54" t="s">
        <v>1305</v>
      </c>
      <c r="Y397" s="54" t="s">
        <v>128</v>
      </c>
      <c r="Z397" s="54" t="s">
        <v>157</v>
      </c>
      <c r="AA397" s="54" t="s">
        <v>151</v>
      </c>
      <c r="AB397" s="54" t="s">
        <v>1327</v>
      </c>
      <c r="AC397" s="54" t="s">
        <v>129</v>
      </c>
      <c r="AD397" s="54" t="s">
        <v>116</v>
      </c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</row>
    <row r="398" spans="1:45" x14ac:dyDescent="0.3">
      <c r="X398" s="54"/>
      <c r="Y398" s="54">
        <f t="shared" ref="Y398:AD398" si="676">Y391</f>
        <v>6.4436999999999998</v>
      </c>
      <c r="Z398" s="54">
        <f t="shared" si="676"/>
        <v>4.9371</v>
      </c>
      <c r="AA398" s="54">
        <f t="shared" si="676"/>
        <v>11.350300000000001</v>
      </c>
      <c r="AB398" s="54">
        <f t="shared" si="676"/>
        <v>7.1900000000000006E-2</v>
      </c>
      <c r="AC398" s="54">
        <f t="shared" si="676"/>
        <v>6.2766000000000002</v>
      </c>
      <c r="AD398" s="54">
        <f t="shared" si="676"/>
        <v>11.042999999999999</v>
      </c>
      <c r="AE398" s="54"/>
      <c r="AF398" s="336"/>
      <c r="AG398" s="336"/>
      <c r="AH398" s="336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</row>
    <row r="399" spans="1:45" x14ac:dyDescent="0.3">
      <c r="D399" s="56"/>
      <c r="X399" s="336"/>
      <c r="Y399" s="336">
        <f t="shared" ca="1" si="580"/>
        <v>-2.6598426619940832E-3</v>
      </c>
      <c r="Z399" s="336">
        <f t="shared" ca="1" si="580"/>
        <v>-0.73973449791440071</v>
      </c>
      <c r="AA399" s="336">
        <f t="shared" ca="1" si="580"/>
        <v>-0.56429110551585493</v>
      </c>
      <c r="AB399" s="336">
        <f t="shared" ca="1" si="580"/>
        <v>-1.6337083255410202E-2</v>
      </c>
      <c r="AC399" s="336">
        <f t="shared" ca="1" si="580"/>
        <v>-0.59204729294839209</v>
      </c>
      <c r="AD399" s="336">
        <f t="shared" ca="1" si="580"/>
        <v>-2.2916883400921361E-2</v>
      </c>
      <c r="AE399" s="336"/>
      <c r="AF399" s="336"/>
      <c r="AG399" s="336"/>
      <c r="AH399" s="336"/>
      <c r="AI399" s="54"/>
      <c r="AJ399" s="54"/>
      <c r="AK399" s="54"/>
      <c r="AL399" s="336"/>
      <c r="AM399" s="336"/>
      <c r="AN399" s="336"/>
      <c r="AO399" s="336"/>
      <c r="AP399" s="54"/>
      <c r="AQ399" s="336"/>
      <c r="AR399" s="336"/>
      <c r="AS399" s="336"/>
    </row>
    <row r="400" spans="1:45" x14ac:dyDescent="0.3">
      <c r="C400" s="54"/>
      <c r="D400" s="56"/>
      <c r="Y400" s="336">
        <f t="shared" ca="1" si="580"/>
        <v>-0.19913931617244823</v>
      </c>
      <c r="Z400" s="336">
        <f t="shared" ca="1" si="580"/>
        <v>0.1953961789460289</v>
      </c>
      <c r="AA400" s="336">
        <f t="shared" ca="1" si="580"/>
        <v>0.82564532399872959</v>
      </c>
      <c r="AB400" s="336">
        <f t="shared" ca="1" si="580"/>
        <v>-0.90100496333418612</v>
      </c>
      <c r="AC400" s="336">
        <f t="shared" ca="1" si="580"/>
        <v>-3.3361787733259755E-2</v>
      </c>
      <c r="AD400" s="336">
        <f t="shared" ca="1" si="580"/>
        <v>-0.60208370997106875</v>
      </c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</row>
    <row r="401" spans="1:45" x14ac:dyDescent="0.3">
      <c r="B401" s="54" t="s">
        <v>172</v>
      </c>
      <c r="C401" s="53">
        <f>C394</f>
        <v>0</v>
      </c>
      <c r="D401" s="56" t="e">
        <f t="shared" ref="D401:D402" ca="1" si="677">AJ401</f>
        <v>#N/A</v>
      </c>
      <c r="E401" s="52" t="e">
        <f t="shared" ref="E401:W401" si="678">E394</f>
        <v>#N/A</v>
      </c>
      <c r="F401" s="52" t="e">
        <f t="shared" si="678"/>
        <v>#N/A</v>
      </c>
      <c r="G401" s="52" t="e">
        <f t="shared" si="678"/>
        <v>#N/A</v>
      </c>
      <c r="H401" s="52" t="e">
        <f t="shared" si="678"/>
        <v>#N/A</v>
      </c>
      <c r="I401" s="52" t="e">
        <f t="shared" si="678"/>
        <v>#N/A</v>
      </c>
      <c r="J401" s="52" t="e">
        <f t="shared" si="678"/>
        <v>#N/A</v>
      </c>
      <c r="K401" s="52" t="e">
        <f t="shared" si="678"/>
        <v>#N/A</v>
      </c>
      <c r="L401" s="52" t="e">
        <f t="shared" si="678"/>
        <v>#N/A</v>
      </c>
      <c r="M401" s="52" t="e">
        <f t="shared" si="678"/>
        <v>#N/A</v>
      </c>
      <c r="N401" s="52" t="e">
        <f t="shared" si="678"/>
        <v>#N/A</v>
      </c>
      <c r="O401" s="52" t="e">
        <f t="shared" si="678"/>
        <v>#N/A</v>
      </c>
      <c r="P401" s="52" t="e">
        <f t="shared" si="678"/>
        <v>#N/A</v>
      </c>
      <c r="Q401" s="52" t="e">
        <f t="shared" si="678"/>
        <v>#N/A</v>
      </c>
      <c r="R401" s="52" t="e">
        <f t="shared" si="678"/>
        <v>#N/A</v>
      </c>
      <c r="S401" s="52" t="e">
        <f t="shared" si="678"/>
        <v>#N/A</v>
      </c>
      <c r="T401" s="52" t="e">
        <f t="shared" si="678"/>
        <v>#N/A</v>
      </c>
      <c r="U401" s="52" t="e">
        <f t="shared" si="678"/>
        <v>#N/A</v>
      </c>
      <c r="V401" s="52" t="e">
        <f t="shared" si="678"/>
        <v>#N/A</v>
      </c>
      <c r="W401" s="52" t="e">
        <f t="shared" si="678"/>
        <v>#N/A</v>
      </c>
      <c r="X401" s="55" t="e">
        <f t="shared" ref="X401:X402" si="679">(H401-(O401*P401)/100-3*(J401*K401)/100)/2</f>
        <v>#N/A</v>
      </c>
      <c r="Y401" s="55" t="e">
        <f t="shared" ref="Y401:Y402" si="680">SUM(X401,(J401*K401/100))/(F401/100)</f>
        <v>#N/A</v>
      </c>
      <c r="Z401" s="55" t="e">
        <f t="shared" ref="Z401" si="681">U401*0.5+U402*0.5</f>
        <v>#N/A</v>
      </c>
      <c r="AA401" s="55" t="e">
        <f t="shared" ref="AA401:AA402" si="682">J401/Y401</f>
        <v>#N/A</v>
      </c>
      <c r="AB401" s="336" t="e">
        <f t="shared" ref="AB401:AB402" si="683">X401/(Y401-J401)</f>
        <v>#N/A</v>
      </c>
      <c r="AC401" s="223" t="e">
        <f ca="1">INDEX(FGA_COEFFS,1,1)+Z401*INDEX(FGA_COEFFS,1,2)+Y401*INDEX(FGA_COEFFS,1,3)+R401*INDEX(FGA_COEFFS,1,4)+Q402*INDEX(FGA_COEFFS,1,5)+S401*INDEX(FGA_COEFFS,1,6)+T402*INDEX(FGA_COEFFS,1,7)+M402*INDEX(FGA_COEFFS,1,8)+Y405*Y406</f>
        <v>#N/A</v>
      </c>
      <c r="AD401" s="223" t="e">
        <f ca="1">INDEX(THREEPTA_COEFFS,1,1)+AC401*INDEX(THREEPTA_COEFFS,1,2)+J401*INDEX(THREEPTA_COEFFS,1,3)+AA401*INDEX(THREEPTA_COEFFS,1,4)+K401*INDEX(THREEPTA_COEFFS,1,5)+L402*INDEX(THREEPTA_COEFFS,1,6)+Z405*Z406</f>
        <v>#N/A</v>
      </c>
      <c r="AE401" s="223" t="e">
        <f ca="1">INDEX(THREEPTPCT_COEFFS,1,1)+K401*INDEX(THREEPTPCT_COEFFS,1,2)+L402*INDEX(THREEPTPCT_COEFFS,1,3)+AA405*AA406</f>
        <v>#N/A</v>
      </c>
      <c r="AF401" s="55" t="e">
        <f t="shared" ref="AF401:AF402" ca="1" si="684">AC401-AD401</f>
        <v>#N/A</v>
      </c>
      <c r="AG401" s="223" t="e">
        <f ca="1">INDEX(TWOPTPCT_COEFFS,1,1)+AB401*INDEX(TWOPTPCT_COEFFS,1,2)+I402*INDEX(TWOPTPCT_COEFFS,1,3)+G402*INDEX(TWOPTPCT_COEFFS,1,4)+L402*INDEX(TWOPTPCT_COEFFS,1,5)+AB405*AB406</f>
        <v>#N/A</v>
      </c>
      <c r="AH401" s="223" t="e">
        <f ca="1">INDEX(FTA_COEFFS,1,1)+O401*INDEX(FTA_COEFFS,1,2)+N402*INDEX(FTA_COEFFS,1,3)+(Q401+R401)*INDEX(FTA_COEFFS,1,4)+(Q402+R402)*INDEX(FTA_COEFFS,1,5)+M402*INDEX(FTA_COEFFS,1,6)+AC405*AC406</f>
        <v>#N/A</v>
      </c>
      <c r="AI401" s="223" t="e">
        <f ca="1">INDEX(FTPCT_COEFFS,1,1)+P401*INDEX(FTPCT_COEFFS,1,2)+F401*INDEX(FTPCT_COEFFS,1,3)+G402*INDEX(FTPCT_COEFFS,1,4)+AD405*AD406</f>
        <v>#N/A</v>
      </c>
      <c r="AJ401" s="338" t="e">
        <f t="shared" ref="AJ401:AJ402" ca="1" si="685">AD401*AE401/100+AF401*AG401+AH401*AI401/100</f>
        <v>#N/A</v>
      </c>
      <c r="AK401" s="55"/>
      <c r="AL401" s="55"/>
      <c r="AM401" s="55"/>
      <c r="AN401" s="55"/>
      <c r="AO401" s="55"/>
      <c r="AP401" s="55"/>
      <c r="AQ401" s="55"/>
      <c r="AR401" s="55"/>
    </row>
    <row r="402" spans="1:45" x14ac:dyDescent="0.3">
      <c r="B402" s="54" t="s">
        <v>175</v>
      </c>
      <c r="C402" s="54">
        <f>C395</f>
        <v>0</v>
      </c>
      <c r="D402" s="56" t="e">
        <f t="shared" ca="1" si="677"/>
        <v>#N/A</v>
      </c>
      <c r="E402" s="52" t="e">
        <f t="shared" ref="E402:W402" si="686">E395</f>
        <v>#N/A</v>
      </c>
      <c r="F402" s="52" t="e">
        <f t="shared" si="686"/>
        <v>#N/A</v>
      </c>
      <c r="G402" s="52" t="e">
        <f t="shared" si="686"/>
        <v>#N/A</v>
      </c>
      <c r="H402" s="52" t="e">
        <f t="shared" si="686"/>
        <v>#N/A</v>
      </c>
      <c r="I402" s="52" t="e">
        <f t="shared" si="686"/>
        <v>#N/A</v>
      </c>
      <c r="J402" s="52" t="e">
        <f t="shared" si="686"/>
        <v>#N/A</v>
      </c>
      <c r="K402" s="52" t="e">
        <f t="shared" si="686"/>
        <v>#N/A</v>
      </c>
      <c r="L402" s="52" t="e">
        <f t="shared" si="686"/>
        <v>#N/A</v>
      </c>
      <c r="M402" s="52" t="e">
        <f t="shared" si="686"/>
        <v>#N/A</v>
      </c>
      <c r="N402" s="52" t="e">
        <f t="shared" si="686"/>
        <v>#N/A</v>
      </c>
      <c r="O402" s="52" t="e">
        <f t="shared" si="686"/>
        <v>#N/A</v>
      </c>
      <c r="P402" s="52" t="e">
        <f t="shared" si="686"/>
        <v>#N/A</v>
      </c>
      <c r="Q402" s="52" t="e">
        <f t="shared" si="686"/>
        <v>#N/A</v>
      </c>
      <c r="R402" s="52" t="e">
        <f t="shared" si="686"/>
        <v>#N/A</v>
      </c>
      <c r="S402" s="52" t="e">
        <f t="shared" si="686"/>
        <v>#N/A</v>
      </c>
      <c r="T402" s="52" t="e">
        <f t="shared" si="686"/>
        <v>#N/A</v>
      </c>
      <c r="U402" s="52" t="e">
        <f t="shared" si="686"/>
        <v>#N/A</v>
      </c>
      <c r="V402" s="52" t="e">
        <f t="shared" si="686"/>
        <v>#N/A</v>
      </c>
      <c r="W402" s="52" t="e">
        <f t="shared" si="686"/>
        <v>#N/A</v>
      </c>
      <c r="X402" s="55" t="e">
        <f t="shared" si="679"/>
        <v>#N/A</v>
      </c>
      <c r="Y402" s="55" t="e">
        <f t="shared" si="680"/>
        <v>#N/A</v>
      </c>
      <c r="Z402" s="55" t="e">
        <f t="shared" ref="Z402" si="687">Z401</f>
        <v>#N/A</v>
      </c>
      <c r="AA402" s="55" t="e">
        <f t="shared" si="682"/>
        <v>#N/A</v>
      </c>
      <c r="AB402" s="336" t="e">
        <f t="shared" si="683"/>
        <v>#N/A</v>
      </c>
      <c r="AC402" s="223" t="e">
        <f ca="1">INDEX(FGA_COEFFS,1,1)+Z402*INDEX(FGA_COEFFS,1,2)+Y402*INDEX(FGA_COEFFS,1,3)+R402*INDEX(FGA_COEFFS,1,4)+Q401*INDEX(FGA_COEFFS,1,5)+S402*INDEX(FGA_COEFFS,1,6)+T401*INDEX(FGA_COEFFS,1,7)+M401*INDEX(FGA_COEFFS,1,8)+Y405*Y407</f>
        <v>#N/A</v>
      </c>
      <c r="AD402" s="223" t="e">
        <f ca="1">INDEX(THREEPTA_COEFFS,1,1)+AC402*INDEX(THREEPTA_COEFFS,1,2)+J402*INDEX(THREEPTA_COEFFS,1,3)+AA402*INDEX(THREEPTA_COEFFS,1,4)+K402*INDEX(THREEPTA_COEFFS,1,5)+L401*INDEX(THREEPTA_COEFFS,1,6)+Z405*Z407</f>
        <v>#N/A</v>
      </c>
      <c r="AE402" s="223" t="e">
        <f ca="1">INDEX(THREEPTPCT_COEFFS,1,1)+K402*INDEX(THREEPTPCT_COEFFS,1,2)+L401*INDEX(THREEPTPCT_COEFFS,1,3)+AA405*AA407</f>
        <v>#N/A</v>
      </c>
      <c r="AF402" s="55" t="e">
        <f t="shared" ca="1" si="684"/>
        <v>#N/A</v>
      </c>
      <c r="AG402" s="223" t="e">
        <f ca="1">INDEX(TWOPTPCT_COEFFS,1,1)+AB402*INDEX(TWOPTPCT_COEFFS,1,2)+I401*INDEX(TWOPTPCT_COEFFS,1,3)+G401*INDEX(TWOPTPCT_COEFFS,1,4)+L401*INDEX(TWOPTPCT_COEFFS,1,5)+AB405*AB407</f>
        <v>#N/A</v>
      </c>
      <c r="AH402" s="223" t="e">
        <f ca="1">INDEX(FTA_COEFFS,1,1)+O402*INDEX(FTA_COEFFS,1,2)+N401*INDEX(FTA_COEFFS,1,3)+(Q402+R402)*INDEX(FTA_COEFFS,1,4)+(Q401+R401)*INDEX(FTA_COEFFS,1,5)+M401*INDEX(FTA_COEFFS,1,6)+AC405*AC407</f>
        <v>#N/A</v>
      </c>
      <c r="AI402" s="223" t="e">
        <f ca="1">INDEX(FTPCT_COEFFS,1,1)+P402*INDEX(FTPCT_COEFFS,1,2)+F402*INDEX(FTPCT_COEFFS,1,3)+G401*INDEX(FTPCT_COEFFS,1,4)+AD405*AD407</f>
        <v>#N/A</v>
      </c>
      <c r="AJ402" s="338" t="e">
        <f t="shared" ca="1" si="685"/>
        <v>#N/A</v>
      </c>
      <c r="AK402" s="55"/>
      <c r="AL402" s="55"/>
      <c r="AM402" s="55"/>
      <c r="AN402" s="55"/>
      <c r="AO402" s="55"/>
      <c r="AP402" s="55"/>
      <c r="AQ402" s="55"/>
      <c r="AR402" s="55"/>
    </row>
    <row r="403" spans="1:45" x14ac:dyDescent="0.3">
      <c r="A403" s="54" t="e">
        <f ca="1">IF(D401&gt;(D402+(AVERAGE(V401,W401)-AVERAGE(V402,W402))/2)+2.5,C401,IF(D402&gt;(D401+(AVERAGE(V402,W402)-AVERAGE(V401,W401))/2)+2.5,C402,"Close"))</f>
        <v>#N/A</v>
      </c>
      <c r="B403" s="64" t="e">
        <f ca="1">IF(D402&gt;D401,C402,C401)</f>
        <v>#N/A</v>
      </c>
      <c r="D403" s="56"/>
      <c r="X403" s="55"/>
      <c r="Y403" s="55"/>
      <c r="Z403" s="55"/>
      <c r="AA403" s="55"/>
      <c r="AB403" s="55"/>
      <c r="AC403" s="337"/>
      <c r="AD403" s="337"/>
      <c r="AE403" s="337"/>
      <c r="AF403" s="337"/>
      <c r="AG403" s="337"/>
      <c r="AH403" s="337"/>
      <c r="AI403" s="337"/>
      <c r="AJ403" s="337"/>
      <c r="AK403" s="337"/>
      <c r="AL403" s="337"/>
      <c r="AM403" s="55"/>
      <c r="AN403" s="55"/>
      <c r="AO403" s="55"/>
      <c r="AP403" s="55"/>
      <c r="AQ403" s="55"/>
      <c r="AR403" s="55"/>
      <c r="AS403" s="55"/>
    </row>
    <row r="404" spans="1:45" x14ac:dyDescent="0.3">
      <c r="X404" s="54" t="s">
        <v>1305</v>
      </c>
      <c r="Y404" s="54" t="s">
        <v>128</v>
      </c>
      <c r="Z404" s="54" t="s">
        <v>157</v>
      </c>
      <c r="AA404" s="54" t="s">
        <v>151</v>
      </c>
      <c r="AB404" s="54" t="s">
        <v>1327</v>
      </c>
      <c r="AC404" s="54" t="s">
        <v>129</v>
      </c>
      <c r="AD404" s="54" t="s">
        <v>116</v>
      </c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</row>
    <row r="405" spans="1:45" x14ac:dyDescent="0.3">
      <c r="X405" s="54"/>
      <c r="Y405" s="54">
        <f t="shared" ref="Y405:AD405" si="688">Y398</f>
        <v>6.4436999999999998</v>
      </c>
      <c r="Z405" s="54">
        <f t="shared" si="688"/>
        <v>4.9371</v>
      </c>
      <c r="AA405" s="54">
        <f t="shared" si="688"/>
        <v>11.350300000000001</v>
      </c>
      <c r="AB405" s="54">
        <f t="shared" si="688"/>
        <v>7.1900000000000006E-2</v>
      </c>
      <c r="AC405" s="54">
        <f t="shared" si="688"/>
        <v>6.2766000000000002</v>
      </c>
      <c r="AD405" s="54">
        <f t="shared" si="688"/>
        <v>11.042999999999999</v>
      </c>
      <c r="AE405" s="54"/>
      <c r="AF405" s="336"/>
      <c r="AG405" s="336"/>
      <c r="AH405" s="336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</row>
    <row r="406" spans="1:45" x14ac:dyDescent="0.3">
      <c r="D406" s="56"/>
      <c r="X406" s="336"/>
      <c r="Y406" s="336">
        <f t="shared" ca="1" si="580"/>
        <v>0.27664826798036279</v>
      </c>
      <c r="Z406" s="336">
        <f t="shared" ca="1" si="580"/>
        <v>-9.3371688254363802E-2</v>
      </c>
      <c r="AA406" s="336">
        <f t="shared" ca="1" si="580"/>
        <v>-5.1923311459138172E-2</v>
      </c>
      <c r="AB406" s="336">
        <f t="shared" ca="1" si="580"/>
        <v>-0.129549495239735</v>
      </c>
      <c r="AC406" s="336">
        <f t="shared" ca="1" si="580"/>
        <v>-0.23081699064219535</v>
      </c>
      <c r="AD406" s="336">
        <f t="shared" ca="1" si="580"/>
        <v>-0.93360734606082973</v>
      </c>
      <c r="AE406" s="336"/>
      <c r="AF406" s="336"/>
      <c r="AG406" s="336"/>
      <c r="AH406" s="336"/>
      <c r="AI406" s="54"/>
      <c r="AJ406" s="54"/>
      <c r="AK406" s="54"/>
      <c r="AL406" s="336"/>
      <c r="AM406" s="336"/>
      <c r="AN406" s="336"/>
      <c r="AO406" s="336"/>
      <c r="AP406" s="54"/>
      <c r="AQ406" s="336"/>
      <c r="AR406" s="336"/>
      <c r="AS406" s="336"/>
    </row>
    <row r="407" spans="1:45" x14ac:dyDescent="0.3">
      <c r="C407" s="54"/>
      <c r="D407" s="56"/>
      <c r="Y407" s="336">
        <f t="shared" ca="1" si="580"/>
        <v>0.52022060303827078</v>
      </c>
      <c r="Z407" s="336">
        <f t="shared" ca="1" si="580"/>
        <v>-0.19699093240926252</v>
      </c>
      <c r="AA407" s="336">
        <f t="shared" ca="1" si="580"/>
        <v>4.6834046698871361E-2</v>
      </c>
      <c r="AB407" s="336">
        <f t="shared" ca="1" si="580"/>
        <v>0.66818384314239565</v>
      </c>
      <c r="AC407" s="336">
        <f t="shared" ca="1" si="580"/>
        <v>0.25555188605032358</v>
      </c>
      <c r="AD407" s="336">
        <f t="shared" ca="1" si="580"/>
        <v>3.5751431671763714E-2</v>
      </c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</row>
    <row r="408" spans="1:45" x14ac:dyDescent="0.3">
      <c r="B408" s="54" t="s">
        <v>172</v>
      </c>
      <c r="C408" s="53">
        <f>C401</f>
        <v>0</v>
      </c>
      <c r="D408" s="56" t="e">
        <f t="shared" ref="D408:D409" ca="1" si="689">AJ408</f>
        <v>#N/A</v>
      </c>
      <c r="E408" s="52" t="e">
        <f t="shared" ref="E408:W408" si="690">E401</f>
        <v>#N/A</v>
      </c>
      <c r="F408" s="52" t="e">
        <f t="shared" si="690"/>
        <v>#N/A</v>
      </c>
      <c r="G408" s="52" t="e">
        <f t="shared" si="690"/>
        <v>#N/A</v>
      </c>
      <c r="H408" s="52" t="e">
        <f t="shared" si="690"/>
        <v>#N/A</v>
      </c>
      <c r="I408" s="52" t="e">
        <f t="shared" si="690"/>
        <v>#N/A</v>
      </c>
      <c r="J408" s="52" t="e">
        <f t="shared" si="690"/>
        <v>#N/A</v>
      </c>
      <c r="K408" s="52" t="e">
        <f t="shared" si="690"/>
        <v>#N/A</v>
      </c>
      <c r="L408" s="52" t="e">
        <f t="shared" si="690"/>
        <v>#N/A</v>
      </c>
      <c r="M408" s="52" t="e">
        <f t="shared" si="690"/>
        <v>#N/A</v>
      </c>
      <c r="N408" s="52" t="e">
        <f t="shared" si="690"/>
        <v>#N/A</v>
      </c>
      <c r="O408" s="52" t="e">
        <f t="shared" si="690"/>
        <v>#N/A</v>
      </c>
      <c r="P408" s="52" t="e">
        <f t="shared" si="690"/>
        <v>#N/A</v>
      </c>
      <c r="Q408" s="52" t="e">
        <f t="shared" si="690"/>
        <v>#N/A</v>
      </c>
      <c r="R408" s="52" t="e">
        <f t="shared" si="690"/>
        <v>#N/A</v>
      </c>
      <c r="S408" s="52" t="e">
        <f t="shared" si="690"/>
        <v>#N/A</v>
      </c>
      <c r="T408" s="52" t="e">
        <f t="shared" si="690"/>
        <v>#N/A</v>
      </c>
      <c r="U408" s="52" t="e">
        <f t="shared" si="690"/>
        <v>#N/A</v>
      </c>
      <c r="V408" s="52" t="e">
        <f t="shared" si="690"/>
        <v>#N/A</v>
      </c>
      <c r="W408" s="52" t="e">
        <f t="shared" si="690"/>
        <v>#N/A</v>
      </c>
      <c r="X408" s="55" t="e">
        <f t="shared" ref="X408:X409" si="691">(H408-(O408*P408)/100-3*(J408*K408)/100)/2</f>
        <v>#N/A</v>
      </c>
      <c r="Y408" s="55" t="e">
        <f t="shared" ref="Y408:Y409" si="692">SUM(X408,(J408*K408/100))/(F408/100)</f>
        <v>#N/A</v>
      </c>
      <c r="Z408" s="55" t="e">
        <f t="shared" ref="Z408" si="693">U408*0.5+U409*0.5</f>
        <v>#N/A</v>
      </c>
      <c r="AA408" s="55" t="e">
        <f t="shared" ref="AA408:AA409" si="694">J408/Y408</f>
        <v>#N/A</v>
      </c>
      <c r="AB408" s="336" t="e">
        <f t="shared" ref="AB408:AB409" si="695">X408/(Y408-J408)</f>
        <v>#N/A</v>
      </c>
      <c r="AC408" s="223" t="e">
        <f ca="1">INDEX(FGA_COEFFS,1,1)+Z408*INDEX(FGA_COEFFS,1,2)+Y408*INDEX(FGA_COEFFS,1,3)+R408*INDEX(FGA_COEFFS,1,4)+Q409*INDEX(FGA_COEFFS,1,5)+S408*INDEX(FGA_COEFFS,1,6)+T409*INDEX(FGA_COEFFS,1,7)+M409*INDEX(FGA_COEFFS,1,8)+Y412*Y413</f>
        <v>#N/A</v>
      </c>
      <c r="AD408" s="223" t="e">
        <f ca="1">INDEX(THREEPTA_COEFFS,1,1)+AC408*INDEX(THREEPTA_COEFFS,1,2)+J408*INDEX(THREEPTA_COEFFS,1,3)+AA408*INDEX(THREEPTA_COEFFS,1,4)+K408*INDEX(THREEPTA_COEFFS,1,5)+L409*INDEX(THREEPTA_COEFFS,1,6)+Z412*Z413</f>
        <v>#N/A</v>
      </c>
      <c r="AE408" s="223" t="e">
        <f ca="1">INDEX(THREEPTPCT_COEFFS,1,1)+K408*INDEX(THREEPTPCT_COEFFS,1,2)+L409*INDEX(THREEPTPCT_COEFFS,1,3)+AA412*AA413</f>
        <v>#N/A</v>
      </c>
      <c r="AF408" s="55" t="e">
        <f t="shared" ref="AF408:AF409" ca="1" si="696">AC408-AD408</f>
        <v>#N/A</v>
      </c>
      <c r="AG408" s="223" t="e">
        <f ca="1">INDEX(TWOPTPCT_COEFFS,1,1)+AB408*INDEX(TWOPTPCT_COEFFS,1,2)+I409*INDEX(TWOPTPCT_COEFFS,1,3)+G409*INDEX(TWOPTPCT_COEFFS,1,4)+L409*INDEX(TWOPTPCT_COEFFS,1,5)+AB412*AB413</f>
        <v>#N/A</v>
      </c>
      <c r="AH408" s="223" t="e">
        <f ca="1">INDEX(FTA_COEFFS,1,1)+O408*INDEX(FTA_COEFFS,1,2)+N409*INDEX(FTA_COEFFS,1,3)+(Q408+R408)*INDEX(FTA_COEFFS,1,4)+(Q409+R409)*INDEX(FTA_COEFFS,1,5)+M409*INDEX(FTA_COEFFS,1,6)+AC412*AC413</f>
        <v>#N/A</v>
      </c>
      <c r="AI408" s="223" t="e">
        <f ca="1">INDEX(FTPCT_COEFFS,1,1)+P408*INDEX(FTPCT_COEFFS,1,2)+F408*INDEX(FTPCT_COEFFS,1,3)+G409*INDEX(FTPCT_COEFFS,1,4)+AD412*AD413</f>
        <v>#N/A</v>
      </c>
      <c r="AJ408" s="338" t="e">
        <f t="shared" ref="AJ408:AJ409" ca="1" si="697">AD408*AE408/100+AF408*AG408+AH408*AI408/100</f>
        <v>#N/A</v>
      </c>
      <c r="AK408" s="55"/>
      <c r="AL408" s="55"/>
      <c r="AM408" s="55"/>
      <c r="AN408" s="55"/>
      <c r="AO408" s="55"/>
      <c r="AP408" s="55"/>
      <c r="AQ408" s="55"/>
      <c r="AR408" s="55"/>
    </row>
    <row r="409" spans="1:45" x14ac:dyDescent="0.3">
      <c r="B409" s="54" t="s">
        <v>175</v>
      </c>
      <c r="C409" s="54">
        <f>C402</f>
        <v>0</v>
      </c>
      <c r="D409" s="56" t="e">
        <f t="shared" ca="1" si="689"/>
        <v>#N/A</v>
      </c>
      <c r="E409" s="52" t="e">
        <f t="shared" ref="E409:W409" si="698">E402</f>
        <v>#N/A</v>
      </c>
      <c r="F409" s="52" t="e">
        <f t="shared" si="698"/>
        <v>#N/A</v>
      </c>
      <c r="G409" s="52" t="e">
        <f t="shared" si="698"/>
        <v>#N/A</v>
      </c>
      <c r="H409" s="52" t="e">
        <f t="shared" si="698"/>
        <v>#N/A</v>
      </c>
      <c r="I409" s="52" t="e">
        <f t="shared" si="698"/>
        <v>#N/A</v>
      </c>
      <c r="J409" s="52" t="e">
        <f t="shared" si="698"/>
        <v>#N/A</v>
      </c>
      <c r="K409" s="52" t="e">
        <f t="shared" si="698"/>
        <v>#N/A</v>
      </c>
      <c r="L409" s="52" t="e">
        <f t="shared" si="698"/>
        <v>#N/A</v>
      </c>
      <c r="M409" s="52" t="e">
        <f t="shared" si="698"/>
        <v>#N/A</v>
      </c>
      <c r="N409" s="52" t="e">
        <f t="shared" si="698"/>
        <v>#N/A</v>
      </c>
      <c r="O409" s="52" t="e">
        <f t="shared" si="698"/>
        <v>#N/A</v>
      </c>
      <c r="P409" s="52" t="e">
        <f t="shared" si="698"/>
        <v>#N/A</v>
      </c>
      <c r="Q409" s="52" t="e">
        <f t="shared" si="698"/>
        <v>#N/A</v>
      </c>
      <c r="R409" s="52" t="e">
        <f t="shared" si="698"/>
        <v>#N/A</v>
      </c>
      <c r="S409" s="52" t="e">
        <f t="shared" si="698"/>
        <v>#N/A</v>
      </c>
      <c r="T409" s="52" t="e">
        <f t="shared" si="698"/>
        <v>#N/A</v>
      </c>
      <c r="U409" s="52" t="e">
        <f t="shared" si="698"/>
        <v>#N/A</v>
      </c>
      <c r="V409" s="52" t="e">
        <f t="shared" si="698"/>
        <v>#N/A</v>
      </c>
      <c r="W409" s="52" t="e">
        <f t="shared" si="698"/>
        <v>#N/A</v>
      </c>
      <c r="X409" s="55" t="e">
        <f t="shared" si="691"/>
        <v>#N/A</v>
      </c>
      <c r="Y409" s="55" t="e">
        <f t="shared" si="692"/>
        <v>#N/A</v>
      </c>
      <c r="Z409" s="55" t="e">
        <f t="shared" ref="Z409" si="699">Z408</f>
        <v>#N/A</v>
      </c>
      <c r="AA409" s="55" t="e">
        <f t="shared" si="694"/>
        <v>#N/A</v>
      </c>
      <c r="AB409" s="336" t="e">
        <f t="shared" si="695"/>
        <v>#N/A</v>
      </c>
      <c r="AC409" s="223" t="e">
        <f ca="1">INDEX(FGA_COEFFS,1,1)+Z409*INDEX(FGA_COEFFS,1,2)+Y409*INDEX(FGA_COEFFS,1,3)+R409*INDEX(FGA_COEFFS,1,4)+Q408*INDEX(FGA_COEFFS,1,5)+S409*INDEX(FGA_COEFFS,1,6)+T408*INDEX(FGA_COEFFS,1,7)+M408*INDEX(FGA_COEFFS,1,8)+Y412*Y414</f>
        <v>#N/A</v>
      </c>
      <c r="AD409" s="223" t="e">
        <f ca="1">INDEX(THREEPTA_COEFFS,1,1)+AC409*INDEX(THREEPTA_COEFFS,1,2)+J409*INDEX(THREEPTA_COEFFS,1,3)+AA409*INDEX(THREEPTA_COEFFS,1,4)+K409*INDEX(THREEPTA_COEFFS,1,5)+L408*INDEX(THREEPTA_COEFFS,1,6)+Z412*Z414</f>
        <v>#N/A</v>
      </c>
      <c r="AE409" s="223" t="e">
        <f ca="1">INDEX(THREEPTPCT_COEFFS,1,1)+K409*INDEX(THREEPTPCT_COEFFS,1,2)+L408*INDEX(THREEPTPCT_COEFFS,1,3)+AA412*AA414</f>
        <v>#N/A</v>
      </c>
      <c r="AF409" s="55" t="e">
        <f t="shared" ca="1" si="696"/>
        <v>#N/A</v>
      </c>
      <c r="AG409" s="223" t="e">
        <f ca="1">INDEX(TWOPTPCT_COEFFS,1,1)+AB409*INDEX(TWOPTPCT_COEFFS,1,2)+I408*INDEX(TWOPTPCT_COEFFS,1,3)+G408*INDEX(TWOPTPCT_COEFFS,1,4)+L408*INDEX(TWOPTPCT_COEFFS,1,5)+AB412*AB414</f>
        <v>#N/A</v>
      </c>
      <c r="AH409" s="223" t="e">
        <f ca="1">INDEX(FTA_COEFFS,1,1)+O409*INDEX(FTA_COEFFS,1,2)+N408*INDEX(FTA_COEFFS,1,3)+(Q409+R409)*INDEX(FTA_COEFFS,1,4)+(Q408+R408)*INDEX(FTA_COEFFS,1,5)+M408*INDEX(FTA_COEFFS,1,6)+AC412*AC414</f>
        <v>#N/A</v>
      </c>
      <c r="AI409" s="223" t="e">
        <f ca="1">INDEX(FTPCT_COEFFS,1,1)+P409*INDEX(FTPCT_COEFFS,1,2)+F409*INDEX(FTPCT_COEFFS,1,3)+G408*INDEX(FTPCT_COEFFS,1,4)+AD412*AD414</f>
        <v>#N/A</v>
      </c>
      <c r="AJ409" s="338" t="e">
        <f t="shared" ca="1" si="697"/>
        <v>#N/A</v>
      </c>
      <c r="AK409" s="55"/>
      <c r="AL409" s="55"/>
      <c r="AM409" s="55"/>
      <c r="AN409" s="55"/>
      <c r="AO409" s="55"/>
      <c r="AP409" s="55"/>
      <c r="AQ409" s="55"/>
      <c r="AR409" s="55"/>
    </row>
    <row r="410" spans="1:45" x14ac:dyDescent="0.3">
      <c r="A410" s="54" t="e">
        <f ca="1">IF(D408&gt;(D409+(AVERAGE(V408,W408)-AVERAGE(V409,W409))/2)+2.5,C408,IF(D409&gt;(D408+(AVERAGE(V409,W409)-AVERAGE(V408,W408))/2)+2.5,C409,"Close"))</f>
        <v>#N/A</v>
      </c>
      <c r="B410" s="64" t="e">
        <f ca="1">IF(D409&gt;D408,C409,C408)</f>
        <v>#N/A</v>
      </c>
      <c r="D410" s="56"/>
      <c r="X410" s="55"/>
      <c r="Y410" s="55"/>
      <c r="Z410" s="55"/>
      <c r="AA410" s="55"/>
      <c r="AB410" s="55"/>
      <c r="AC410" s="337"/>
      <c r="AD410" s="337"/>
      <c r="AE410" s="337"/>
      <c r="AF410" s="337"/>
      <c r="AG410" s="337"/>
      <c r="AH410" s="337"/>
      <c r="AI410" s="337"/>
      <c r="AJ410" s="337"/>
      <c r="AK410" s="337"/>
      <c r="AL410" s="337"/>
      <c r="AM410" s="55"/>
      <c r="AN410" s="55"/>
      <c r="AO410" s="55"/>
      <c r="AP410" s="55"/>
      <c r="AQ410" s="55"/>
      <c r="AR410" s="55"/>
      <c r="AS410" s="55"/>
    </row>
    <row r="411" spans="1:45" x14ac:dyDescent="0.3">
      <c r="X411" s="54" t="s">
        <v>1305</v>
      </c>
      <c r="Y411" s="54" t="s">
        <v>128</v>
      </c>
      <c r="Z411" s="54" t="s">
        <v>157</v>
      </c>
      <c r="AA411" s="54" t="s">
        <v>151</v>
      </c>
      <c r="AB411" s="54" t="s">
        <v>1327</v>
      </c>
      <c r="AC411" s="54" t="s">
        <v>129</v>
      </c>
      <c r="AD411" s="54" t="s">
        <v>116</v>
      </c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</row>
    <row r="412" spans="1:45" x14ac:dyDescent="0.3">
      <c r="X412" s="54"/>
      <c r="Y412" s="54">
        <f t="shared" ref="Y412:AD412" si="700">Y405</f>
        <v>6.4436999999999998</v>
      </c>
      <c r="Z412" s="54">
        <f t="shared" si="700"/>
        <v>4.9371</v>
      </c>
      <c r="AA412" s="54">
        <f t="shared" si="700"/>
        <v>11.350300000000001</v>
      </c>
      <c r="AB412" s="54">
        <f t="shared" si="700"/>
        <v>7.1900000000000006E-2</v>
      </c>
      <c r="AC412" s="54">
        <f t="shared" si="700"/>
        <v>6.2766000000000002</v>
      </c>
      <c r="AD412" s="54">
        <f t="shared" si="700"/>
        <v>11.042999999999999</v>
      </c>
      <c r="AE412" s="54"/>
      <c r="AF412" s="336"/>
      <c r="AG412" s="336"/>
      <c r="AH412" s="336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</row>
    <row r="413" spans="1:45" x14ac:dyDescent="0.3">
      <c r="D413" s="56"/>
      <c r="X413" s="336"/>
      <c r="Y413" s="336">
        <f t="shared" ref="Y413:AD476" ca="1" si="701">1.5*RAND()^2*IF(RAND()&gt;0.5,1,-1)</f>
        <v>-0.75840652071064296</v>
      </c>
      <c r="Z413" s="336">
        <f t="shared" ca="1" si="701"/>
        <v>0.17521994653900128</v>
      </c>
      <c r="AA413" s="336">
        <f t="shared" ca="1" si="701"/>
        <v>0.21272999752514152</v>
      </c>
      <c r="AB413" s="336">
        <f t="shared" ca="1" si="701"/>
        <v>0.27428738734499419</v>
      </c>
      <c r="AC413" s="336">
        <f t="shared" ca="1" si="701"/>
        <v>0.9064856884350283</v>
      </c>
      <c r="AD413" s="336">
        <f t="shared" ca="1" si="701"/>
        <v>1.3506595246586719</v>
      </c>
      <c r="AE413" s="336"/>
      <c r="AF413" s="336"/>
      <c r="AG413" s="336"/>
      <c r="AH413" s="336"/>
      <c r="AI413" s="54"/>
      <c r="AJ413" s="54"/>
      <c r="AK413" s="54"/>
      <c r="AL413" s="336"/>
      <c r="AM413" s="336"/>
      <c r="AN413" s="336"/>
      <c r="AO413" s="336"/>
      <c r="AP413" s="54"/>
      <c r="AQ413" s="336"/>
      <c r="AR413" s="336"/>
      <c r="AS413" s="336"/>
    </row>
    <row r="414" spans="1:45" x14ac:dyDescent="0.3">
      <c r="C414" s="54"/>
      <c r="D414" s="56"/>
      <c r="Y414" s="336">
        <f t="shared" ca="1" si="701"/>
        <v>0.1866526947667379</v>
      </c>
      <c r="Z414" s="336">
        <f t="shared" ca="1" si="701"/>
        <v>1.0016978556404226</v>
      </c>
      <c r="AA414" s="336">
        <f t="shared" ca="1" si="701"/>
        <v>2.2540804874079915E-3</v>
      </c>
      <c r="AB414" s="336">
        <f t="shared" ca="1" si="701"/>
        <v>0.56217584540114485</v>
      </c>
      <c r="AC414" s="336">
        <f t="shared" ca="1" si="701"/>
        <v>0.12377309072560665</v>
      </c>
      <c r="AD414" s="336">
        <f t="shared" ca="1" si="701"/>
        <v>-0.92553269829358675</v>
      </c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</row>
    <row r="415" spans="1:45" x14ac:dyDescent="0.3">
      <c r="B415" s="54" t="s">
        <v>172</v>
      </c>
      <c r="C415" s="53">
        <f>C408</f>
        <v>0</v>
      </c>
      <c r="D415" s="56" t="e">
        <f t="shared" ref="D415:D416" ca="1" si="702">AJ415</f>
        <v>#N/A</v>
      </c>
      <c r="E415" s="52" t="e">
        <f t="shared" ref="E415:W415" si="703">E408</f>
        <v>#N/A</v>
      </c>
      <c r="F415" s="52" t="e">
        <f t="shared" si="703"/>
        <v>#N/A</v>
      </c>
      <c r="G415" s="52" t="e">
        <f t="shared" si="703"/>
        <v>#N/A</v>
      </c>
      <c r="H415" s="52" t="e">
        <f t="shared" si="703"/>
        <v>#N/A</v>
      </c>
      <c r="I415" s="52" t="e">
        <f t="shared" si="703"/>
        <v>#N/A</v>
      </c>
      <c r="J415" s="52" t="e">
        <f t="shared" si="703"/>
        <v>#N/A</v>
      </c>
      <c r="K415" s="52" t="e">
        <f t="shared" si="703"/>
        <v>#N/A</v>
      </c>
      <c r="L415" s="52" t="e">
        <f t="shared" si="703"/>
        <v>#N/A</v>
      </c>
      <c r="M415" s="52" t="e">
        <f t="shared" si="703"/>
        <v>#N/A</v>
      </c>
      <c r="N415" s="52" t="e">
        <f t="shared" si="703"/>
        <v>#N/A</v>
      </c>
      <c r="O415" s="52" t="e">
        <f t="shared" si="703"/>
        <v>#N/A</v>
      </c>
      <c r="P415" s="52" t="e">
        <f t="shared" si="703"/>
        <v>#N/A</v>
      </c>
      <c r="Q415" s="52" t="e">
        <f t="shared" si="703"/>
        <v>#N/A</v>
      </c>
      <c r="R415" s="52" t="e">
        <f t="shared" si="703"/>
        <v>#N/A</v>
      </c>
      <c r="S415" s="52" t="e">
        <f t="shared" si="703"/>
        <v>#N/A</v>
      </c>
      <c r="T415" s="52" t="e">
        <f t="shared" si="703"/>
        <v>#N/A</v>
      </c>
      <c r="U415" s="52" t="e">
        <f t="shared" si="703"/>
        <v>#N/A</v>
      </c>
      <c r="V415" s="52" t="e">
        <f t="shared" si="703"/>
        <v>#N/A</v>
      </c>
      <c r="W415" s="52" t="e">
        <f t="shared" si="703"/>
        <v>#N/A</v>
      </c>
      <c r="X415" s="55" t="e">
        <f t="shared" ref="X415:X416" si="704">(H415-(O415*P415)/100-3*(J415*K415)/100)/2</f>
        <v>#N/A</v>
      </c>
      <c r="Y415" s="55" t="e">
        <f t="shared" ref="Y415:Y416" si="705">SUM(X415,(J415*K415/100))/(F415/100)</f>
        <v>#N/A</v>
      </c>
      <c r="Z415" s="55" t="e">
        <f t="shared" ref="Z415" si="706">U415*0.5+U416*0.5</f>
        <v>#N/A</v>
      </c>
      <c r="AA415" s="55" t="e">
        <f t="shared" ref="AA415:AA416" si="707">J415/Y415</f>
        <v>#N/A</v>
      </c>
      <c r="AB415" s="336" t="e">
        <f t="shared" ref="AB415:AB416" si="708">X415/(Y415-J415)</f>
        <v>#N/A</v>
      </c>
      <c r="AC415" s="223" t="e">
        <f ca="1">INDEX(FGA_COEFFS,1,1)+Z415*INDEX(FGA_COEFFS,1,2)+Y415*INDEX(FGA_COEFFS,1,3)+R415*INDEX(FGA_COEFFS,1,4)+Q416*INDEX(FGA_COEFFS,1,5)+S415*INDEX(FGA_COEFFS,1,6)+T416*INDEX(FGA_COEFFS,1,7)+M416*INDEX(FGA_COEFFS,1,8)+Y419*Y420</f>
        <v>#N/A</v>
      </c>
      <c r="AD415" s="223" t="e">
        <f ca="1">INDEX(THREEPTA_COEFFS,1,1)+AC415*INDEX(THREEPTA_COEFFS,1,2)+J415*INDEX(THREEPTA_COEFFS,1,3)+AA415*INDEX(THREEPTA_COEFFS,1,4)+K415*INDEX(THREEPTA_COEFFS,1,5)+L416*INDEX(THREEPTA_COEFFS,1,6)+Z419*Z420</f>
        <v>#N/A</v>
      </c>
      <c r="AE415" s="223" t="e">
        <f ca="1">INDEX(THREEPTPCT_COEFFS,1,1)+K415*INDEX(THREEPTPCT_COEFFS,1,2)+L416*INDEX(THREEPTPCT_COEFFS,1,3)+AA419*AA420</f>
        <v>#N/A</v>
      </c>
      <c r="AF415" s="55" t="e">
        <f t="shared" ref="AF415:AF416" ca="1" si="709">AC415-AD415</f>
        <v>#N/A</v>
      </c>
      <c r="AG415" s="223" t="e">
        <f ca="1">INDEX(TWOPTPCT_COEFFS,1,1)+AB415*INDEX(TWOPTPCT_COEFFS,1,2)+I416*INDEX(TWOPTPCT_COEFFS,1,3)+G416*INDEX(TWOPTPCT_COEFFS,1,4)+L416*INDEX(TWOPTPCT_COEFFS,1,5)+AB419*AB420</f>
        <v>#N/A</v>
      </c>
      <c r="AH415" s="223" t="e">
        <f ca="1">INDEX(FTA_COEFFS,1,1)+O415*INDEX(FTA_COEFFS,1,2)+N416*INDEX(FTA_COEFFS,1,3)+(Q415+R415)*INDEX(FTA_COEFFS,1,4)+(Q416+R416)*INDEX(FTA_COEFFS,1,5)+M416*INDEX(FTA_COEFFS,1,6)+AC419*AC420</f>
        <v>#N/A</v>
      </c>
      <c r="AI415" s="223" t="e">
        <f ca="1">INDEX(FTPCT_COEFFS,1,1)+P415*INDEX(FTPCT_COEFFS,1,2)+F415*INDEX(FTPCT_COEFFS,1,3)+G416*INDEX(FTPCT_COEFFS,1,4)+AD419*AD420</f>
        <v>#N/A</v>
      </c>
      <c r="AJ415" s="338" t="e">
        <f t="shared" ref="AJ415:AJ416" ca="1" si="710">AD415*AE415/100+AF415*AG415+AH415*AI415/100</f>
        <v>#N/A</v>
      </c>
      <c r="AK415" s="55"/>
      <c r="AL415" s="55"/>
      <c r="AM415" s="55"/>
      <c r="AN415" s="55"/>
      <c r="AO415" s="55"/>
      <c r="AP415" s="55"/>
      <c r="AQ415" s="55"/>
      <c r="AR415" s="55"/>
    </row>
    <row r="416" spans="1:45" x14ac:dyDescent="0.3">
      <c r="B416" s="54" t="s">
        <v>175</v>
      </c>
      <c r="C416" s="54">
        <f>C409</f>
        <v>0</v>
      </c>
      <c r="D416" s="56" t="e">
        <f t="shared" ca="1" si="702"/>
        <v>#N/A</v>
      </c>
      <c r="E416" s="52" t="e">
        <f t="shared" ref="E416:W416" si="711">E409</f>
        <v>#N/A</v>
      </c>
      <c r="F416" s="52" t="e">
        <f t="shared" si="711"/>
        <v>#N/A</v>
      </c>
      <c r="G416" s="52" t="e">
        <f t="shared" si="711"/>
        <v>#N/A</v>
      </c>
      <c r="H416" s="52" t="e">
        <f t="shared" si="711"/>
        <v>#N/A</v>
      </c>
      <c r="I416" s="52" t="e">
        <f t="shared" si="711"/>
        <v>#N/A</v>
      </c>
      <c r="J416" s="52" t="e">
        <f t="shared" si="711"/>
        <v>#N/A</v>
      </c>
      <c r="K416" s="52" t="e">
        <f t="shared" si="711"/>
        <v>#N/A</v>
      </c>
      <c r="L416" s="52" t="e">
        <f t="shared" si="711"/>
        <v>#N/A</v>
      </c>
      <c r="M416" s="52" t="e">
        <f t="shared" si="711"/>
        <v>#N/A</v>
      </c>
      <c r="N416" s="52" t="e">
        <f t="shared" si="711"/>
        <v>#N/A</v>
      </c>
      <c r="O416" s="52" t="e">
        <f t="shared" si="711"/>
        <v>#N/A</v>
      </c>
      <c r="P416" s="52" t="e">
        <f t="shared" si="711"/>
        <v>#N/A</v>
      </c>
      <c r="Q416" s="52" t="e">
        <f t="shared" si="711"/>
        <v>#N/A</v>
      </c>
      <c r="R416" s="52" t="e">
        <f t="shared" si="711"/>
        <v>#N/A</v>
      </c>
      <c r="S416" s="52" t="e">
        <f t="shared" si="711"/>
        <v>#N/A</v>
      </c>
      <c r="T416" s="52" t="e">
        <f t="shared" si="711"/>
        <v>#N/A</v>
      </c>
      <c r="U416" s="52" t="e">
        <f t="shared" si="711"/>
        <v>#N/A</v>
      </c>
      <c r="V416" s="52" t="e">
        <f t="shared" si="711"/>
        <v>#N/A</v>
      </c>
      <c r="W416" s="52" t="e">
        <f t="shared" si="711"/>
        <v>#N/A</v>
      </c>
      <c r="X416" s="55" t="e">
        <f t="shared" si="704"/>
        <v>#N/A</v>
      </c>
      <c r="Y416" s="55" t="e">
        <f t="shared" si="705"/>
        <v>#N/A</v>
      </c>
      <c r="Z416" s="55" t="e">
        <f t="shared" ref="Z416" si="712">Z415</f>
        <v>#N/A</v>
      </c>
      <c r="AA416" s="55" t="e">
        <f t="shared" si="707"/>
        <v>#N/A</v>
      </c>
      <c r="AB416" s="336" t="e">
        <f t="shared" si="708"/>
        <v>#N/A</v>
      </c>
      <c r="AC416" s="223" t="e">
        <f ca="1">INDEX(FGA_COEFFS,1,1)+Z416*INDEX(FGA_COEFFS,1,2)+Y416*INDEX(FGA_COEFFS,1,3)+R416*INDEX(FGA_COEFFS,1,4)+Q415*INDEX(FGA_COEFFS,1,5)+S416*INDEX(FGA_COEFFS,1,6)+T415*INDEX(FGA_COEFFS,1,7)+M415*INDEX(FGA_COEFFS,1,8)+Y419*Y421</f>
        <v>#N/A</v>
      </c>
      <c r="AD416" s="223" t="e">
        <f ca="1">INDEX(THREEPTA_COEFFS,1,1)+AC416*INDEX(THREEPTA_COEFFS,1,2)+J416*INDEX(THREEPTA_COEFFS,1,3)+AA416*INDEX(THREEPTA_COEFFS,1,4)+K416*INDEX(THREEPTA_COEFFS,1,5)+L415*INDEX(THREEPTA_COEFFS,1,6)+Z419*Z421</f>
        <v>#N/A</v>
      </c>
      <c r="AE416" s="223" t="e">
        <f ca="1">INDEX(THREEPTPCT_COEFFS,1,1)+K416*INDEX(THREEPTPCT_COEFFS,1,2)+L415*INDEX(THREEPTPCT_COEFFS,1,3)+AA419*AA421</f>
        <v>#N/A</v>
      </c>
      <c r="AF416" s="55" t="e">
        <f t="shared" ca="1" si="709"/>
        <v>#N/A</v>
      </c>
      <c r="AG416" s="223" t="e">
        <f ca="1">INDEX(TWOPTPCT_COEFFS,1,1)+AB416*INDEX(TWOPTPCT_COEFFS,1,2)+I415*INDEX(TWOPTPCT_COEFFS,1,3)+G415*INDEX(TWOPTPCT_COEFFS,1,4)+L415*INDEX(TWOPTPCT_COEFFS,1,5)+AB419*AB421</f>
        <v>#N/A</v>
      </c>
      <c r="AH416" s="223" t="e">
        <f ca="1">INDEX(FTA_COEFFS,1,1)+O416*INDEX(FTA_COEFFS,1,2)+N415*INDEX(FTA_COEFFS,1,3)+(Q416+R416)*INDEX(FTA_COEFFS,1,4)+(Q415+R415)*INDEX(FTA_COEFFS,1,5)+M415*INDEX(FTA_COEFFS,1,6)+AC419*AC421</f>
        <v>#N/A</v>
      </c>
      <c r="AI416" s="223" t="e">
        <f ca="1">INDEX(FTPCT_COEFFS,1,1)+P416*INDEX(FTPCT_COEFFS,1,2)+F416*INDEX(FTPCT_COEFFS,1,3)+G415*INDEX(FTPCT_COEFFS,1,4)+AD419*AD421</f>
        <v>#N/A</v>
      </c>
      <c r="AJ416" s="338" t="e">
        <f t="shared" ca="1" si="710"/>
        <v>#N/A</v>
      </c>
      <c r="AK416" s="55"/>
      <c r="AL416" s="55"/>
      <c r="AM416" s="55"/>
      <c r="AN416" s="55"/>
      <c r="AO416" s="55"/>
      <c r="AP416" s="55"/>
      <c r="AQ416" s="55"/>
      <c r="AR416" s="55"/>
    </row>
    <row r="417" spans="1:45" x14ac:dyDescent="0.3">
      <c r="A417" s="54" t="e">
        <f ca="1">IF(D415&gt;(D416+(AVERAGE(V415,W415)-AVERAGE(V416,W416))/2)+2.5,C415,IF(D416&gt;(D415+(AVERAGE(V416,W416)-AVERAGE(V415,W415))/2)+2.5,C416,"Close"))</f>
        <v>#N/A</v>
      </c>
      <c r="B417" s="64" t="e">
        <f ca="1">IF(D416&gt;D415,C416,C415)</f>
        <v>#N/A</v>
      </c>
      <c r="D417" s="56"/>
      <c r="X417" s="55"/>
      <c r="Y417" s="55"/>
      <c r="Z417" s="55"/>
      <c r="AA417" s="55"/>
      <c r="AB417" s="55"/>
      <c r="AC417" s="337"/>
      <c r="AD417" s="337"/>
      <c r="AE417" s="337"/>
      <c r="AF417" s="337"/>
      <c r="AG417" s="337"/>
      <c r="AH417" s="337"/>
      <c r="AI417" s="337"/>
      <c r="AJ417" s="337"/>
      <c r="AK417" s="337"/>
      <c r="AL417" s="337"/>
      <c r="AM417" s="55"/>
      <c r="AN417" s="55"/>
      <c r="AO417" s="55"/>
      <c r="AP417" s="55"/>
      <c r="AQ417" s="55"/>
      <c r="AR417" s="55"/>
      <c r="AS417" s="55"/>
    </row>
    <row r="418" spans="1:45" x14ac:dyDescent="0.3">
      <c r="X418" s="54" t="s">
        <v>1305</v>
      </c>
      <c r="Y418" s="54" t="s">
        <v>128</v>
      </c>
      <c r="Z418" s="54" t="s">
        <v>157</v>
      </c>
      <c r="AA418" s="54" t="s">
        <v>151</v>
      </c>
      <c r="AB418" s="54" t="s">
        <v>1327</v>
      </c>
      <c r="AC418" s="54" t="s">
        <v>129</v>
      </c>
      <c r="AD418" s="54" t="s">
        <v>116</v>
      </c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</row>
    <row r="419" spans="1:45" x14ac:dyDescent="0.3">
      <c r="X419" s="54"/>
      <c r="Y419" s="54">
        <f t="shared" ref="Y419:AD419" si="713">Y412</f>
        <v>6.4436999999999998</v>
      </c>
      <c r="Z419" s="54">
        <f t="shared" si="713"/>
        <v>4.9371</v>
      </c>
      <c r="AA419" s="54">
        <f t="shared" si="713"/>
        <v>11.350300000000001</v>
      </c>
      <c r="AB419" s="54">
        <f t="shared" si="713"/>
        <v>7.1900000000000006E-2</v>
      </c>
      <c r="AC419" s="54">
        <f t="shared" si="713"/>
        <v>6.2766000000000002</v>
      </c>
      <c r="AD419" s="54">
        <f t="shared" si="713"/>
        <v>11.042999999999999</v>
      </c>
      <c r="AE419" s="54"/>
      <c r="AF419" s="336"/>
      <c r="AG419" s="336"/>
      <c r="AH419" s="336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</row>
    <row r="420" spans="1:45" x14ac:dyDescent="0.3">
      <c r="D420" s="56"/>
      <c r="X420" s="336"/>
      <c r="Y420" s="336">
        <f t="shared" ca="1" si="701"/>
        <v>0.94651919756172964</v>
      </c>
      <c r="Z420" s="336">
        <f t="shared" ca="1" si="701"/>
        <v>-0.40602322531522794</v>
      </c>
      <c r="AA420" s="336">
        <f t="shared" ca="1" si="701"/>
        <v>-4.4351735494069216E-3</v>
      </c>
      <c r="AB420" s="336">
        <f t="shared" ca="1" si="701"/>
        <v>-1.1808524528432713</v>
      </c>
      <c r="AC420" s="336">
        <f t="shared" ca="1" si="701"/>
        <v>-0.14718479522596878</v>
      </c>
      <c r="AD420" s="336">
        <f t="shared" ca="1" si="701"/>
        <v>9.0758807808653433E-2</v>
      </c>
      <c r="AE420" s="336"/>
      <c r="AF420" s="336"/>
      <c r="AG420" s="336"/>
      <c r="AH420" s="336"/>
      <c r="AI420" s="54"/>
      <c r="AJ420" s="54"/>
      <c r="AK420" s="54"/>
      <c r="AL420" s="336"/>
      <c r="AM420" s="336"/>
      <c r="AN420" s="336"/>
      <c r="AO420" s="336"/>
      <c r="AP420" s="54"/>
      <c r="AQ420" s="336"/>
      <c r="AR420" s="336"/>
      <c r="AS420" s="336"/>
    </row>
    <row r="421" spans="1:45" x14ac:dyDescent="0.3">
      <c r="C421" s="54"/>
      <c r="D421" s="56"/>
      <c r="Y421" s="336">
        <f t="shared" ca="1" si="701"/>
        <v>0.98114070319495816</v>
      </c>
      <c r="Z421" s="336">
        <f t="shared" ca="1" si="701"/>
        <v>1.1867152097504046</v>
      </c>
      <c r="AA421" s="336">
        <f t="shared" ca="1" si="701"/>
        <v>-9.9460936170086695E-2</v>
      </c>
      <c r="AB421" s="336">
        <f t="shared" ca="1" si="701"/>
        <v>-0.24526262295082582</v>
      </c>
      <c r="AC421" s="336">
        <f t="shared" ca="1" si="701"/>
        <v>5.1398105997799572E-2</v>
      </c>
      <c r="AD421" s="336">
        <f t="shared" ca="1" si="701"/>
        <v>1.8074637202821165E-3</v>
      </c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</row>
    <row r="422" spans="1:45" x14ac:dyDescent="0.3">
      <c r="B422" s="54" t="s">
        <v>172</v>
      </c>
      <c r="C422" s="53">
        <f>C415</f>
        <v>0</v>
      </c>
      <c r="D422" s="56" t="e">
        <f t="shared" ref="D422:D423" ca="1" si="714">AJ422</f>
        <v>#N/A</v>
      </c>
      <c r="E422" s="52" t="e">
        <f t="shared" ref="E422:W422" si="715">E415</f>
        <v>#N/A</v>
      </c>
      <c r="F422" s="52" t="e">
        <f t="shared" si="715"/>
        <v>#N/A</v>
      </c>
      <c r="G422" s="52" t="e">
        <f t="shared" si="715"/>
        <v>#N/A</v>
      </c>
      <c r="H422" s="52" t="e">
        <f t="shared" si="715"/>
        <v>#N/A</v>
      </c>
      <c r="I422" s="52" t="e">
        <f t="shared" si="715"/>
        <v>#N/A</v>
      </c>
      <c r="J422" s="52" t="e">
        <f t="shared" si="715"/>
        <v>#N/A</v>
      </c>
      <c r="K422" s="52" t="e">
        <f t="shared" si="715"/>
        <v>#N/A</v>
      </c>
      <c r="L422" s="52" t="e">
        <f t="shared" si="715"/>
        <v>#N/A</v>
      </c>
      <c r="M422" s="52" t="e">
        <f t="shared" si="715"/>
        <v>#N/A</v>
      </c>
      <c r="N422" s="52" t="e">
        <f t="shared" si="715"/>
        <v>#N/A</v>
      </c>
      <c r="O422" s="52" t="e">
        <f t="shared" si="715"/>
        <v>#N/A</v>
      </c>
      <c r="P422" s="52" t="e">
        <f t="shared" si="715"/>
        <v>#N/A</v>
      </c>
      <c r="Q422" s="52" t="e">
        <f t="shared" si="715"/>
        <v>#N/A</v>
      </c>
      <c r="R422" s="52" t="e">
        <f t="shared" si="715"/>
        <v>#N/A</v>
      </c>
      <c r="S422" s="52" t="e">
        <f t="shared" si="715"/>
        <v>#N/A</v>
      </c>
      <c r="T422" s="52" t="e">
        <f t="shared" si="715"/>
        <v>#N/A</v>
      </c>
      <c r="U422" s="52" t="e">
        <f t="shared" si="715"/>
        <v>#N/A</v>
      </c>
      <c r="V422" s="52" t="e">
        <f t="shared" si="715"/>
        <v>#N/A</v>
      </c>
      <c r="W422" s="52" t="e">
        <f t="shared" si="715"/>
        <v>#N/A</v>
      </c>
      <c r="X422" s="55" t="e">
        <f t="shared" ref="X422:X423" si="716">(H422-(O422*P422)/100-3*(J422*K422)/100)/2</f>
        <v>#N/A</v>
      </c>
      <c r="Y422" s="55" t="e">
        <f t="shared" ref="Y422:Y423" si="717">SUM(X422,(J422*K422/100))/(F422/100)</f>
        <v>#N/A</v>
      </c>
      <c r="Z422" s="55" t="e">
        <f t="shared" ref="Z422" si="718">U422*0.5+U423*0.5</f>
        <v>#N/A</v>
      </c>
      <c r="AA422" s="55" t="e">
        <f t="shared" ref="AA422:AA423" si="719">J422/Y422</f>
        <v>#N/A</v>
      </c>
      <c r="AB422" s="336" t="e">
        <f t="shared" ref="AB422:AB423" si="720">X422/(Y422-J422)</f>
        <v>#N/A</v>
      </c>
      <c r="AC422" s="223" t="e">
        <f ca="1">INDEX(FGA_COEFFS,1,1)+Z422*INDEX(FGA_COEFFS,1,2)+Y422*INDEX(FGA_COEFFS,1,3)+R422*INDEX(FGA_COEFFS,1,4)+Q423*INDEX(FGA_COEFFS,1,5)+S422*INDEX(FGA_COEFFS,1,6)+T423*INDEX(FGA_COEFFS,1,7)+M423*INDEX(FGA_COEFFS,1,8)+Y426*Y427</f>
        <v>#N/A</v>
      </c>
      <c r="AD422" s="223" t="e">
        <f ca="1">INDEX(THREEPTA_COEFFS,1,1)+AC422*INDEX(THREEPTA_COEFFS,1,2)+J422*INDEX(THREEPTA_COEFFS,1,3)+AA422*INDEX(THREEPTA_COEFFS,1,4)+K422*INDEX(THREEPTA_COEFFS,1,5)+L423*INDEX(THREEPTA_COEFFS,1,6)+Z426*Z427</f>
        <v>#N/A</v>
      </c>
      <c r="AE422" s="223" t="e">
        <f ca="1">INDEX(THREEPTPCT_COEFFS,1,1)+K422*INDEX(THREEPTPCT_COEFFS,1,2)+L423*INDEX(THREEPTPCT_COEFFS,1,3)+AA426*AA427</f>
        <v>#N/A</v>
      </c>
      <c r="AF422" s="55" t="e">
        <f t="shared" ref="AF422:AF423" ca="1" si="721">AC422-AD422</f>
        <v>#N/A</v>
      </c>
      <c r="AG422" s="223" t="e">
        <f ca="1">INDEX(TWOPTPCT_COEFFS,1,1)+AB422*INDEX(TWOPTPCT_COEFFS,1,2)+I423*INDEX(TWOPTPCT_COEFFS,1,3)+G423*INDEX(TWOPTPCT_COEFFS,1,4)+L423*INDEX(TWOPTPCT_COEFFS,1,5)+AB426*AB427</f>
        <v>#N/A</v>
      </c>
      <c r="AH422" s="223" t="e">
        <f ca="1">INDEX(FTA_COEFFS,1,1)+O422*INDEX(FTA_COEFFS,1,2)+N423*INDEX(FTA_COEFFS,1,3)+(Q422+R422)*INDEX(FTA_COEFFS,1,4)+(Q423+R423)*INDEX(FTA_COEFFS,1,5)+M423*INDEX(FTA_COEFFS,1,6)+AC426*AC427</f>
        <v>#N/A</v>
      </c>
      <c r="AI422" s="223" t="e">
        <f ca="1">INDEX(FTPCT_COEFFS,1,1)+P422*INDEX(FTPCT_COEFFS,1,2)+F422*INDEX(FTPCT_COEFFS,1,3)+G423*INDEX(FTPCT_COEFFS,1,4)+AD426*AD427</f>
        <v>#N/A</v>
      </c>
      <c r="AJ422" s="338" t="e">
        <f t="shared" ref="AJ422:AJ423" ca="1" si="722">AD422*AE422/100+AF422*AG422+AH422*AI422/100</f>
        <v>#N/A</v>
      </c>
      <c r="AK422" s="55"/>
      <c r="AL422" s="55"/>
      <c r="AM422" s="55"/>
      <c r="AN422" s="55"/>
      <c r="AO422" s="55"/>
      <c r="AP422" s="55"/>
      <c r="AQ422" s="55"/>
      <c r="AR422" s="55"/>
    </row>
    <row r="423" spans="1:45" x14ac:dyDescent="0.3">
      <c r="B423" s="54" t="s">
        <v>175</v>
      </c>
      <c r="C423" s="54">
        <f>C416</f>
        <v>0</v>
      </c>
      <c r="D423" s="56" t="e">
        <f t="shared" ca="1" si="714"/>
        <v>#N/A</v>
      </c>
      <c r="E423" s="52" t="e">
        <f t="shared" ref="E423:W423" si="723">E416</f>
        <v>#N/A</v>
      </c>
      <c r="F423" s="52" t="e">
        <f t="shared" si="723"/>
        <v>#N/A</v>
      </c>
      <c r="G423" s="52" t="e">
        <f t="shared" si="723"/>
        <v>#N/A</v>
      </c>
      <c r="H423" s="52" t="e">
        <f t="shared" si="723"/>
        <v>#N/A</v>
      </c>
      <c r="I423" s="52" t="e">
        <f t="shared" si="723"/>
        <v>#N/A</v>
      </c>
      <c r="J423" s="52" t="e">
        <f t="shared" si="723"/>
        <v>#N/A</v>
      </c>
      <c r="K423" s="52" t="e">
        <f t="shared" si="723"/>
        <v>#N/A</v>
      </c>
      <c r="L423" s="52" t="e">
        <f t="shared" si="723"/>
        <v>#N/A</v>
      </c>
      <c r="M423" s="52" t="e">
        <f t="shared" si="723"/>
        <v>#N/A</v>
      </c>
      <c r="N423" s="52" t="e">
        <f t="shared" si="723"/>
        <v>#N/A</v>
      </c>
      <c r="O423" s="52" t="e">
        <f t="shared" si="723"/>
        <v>#N/A</v>
      </c>
      <c r="P423" s="52" t="e">
        <f t="shared" si="723"/>
        <v>#N/A</v>
      </c>
      <c r="Q423" s="52" t="e">
        <f t="shared" si="723"/>
        <v>#N/A</v>
      </c>
      <c r="R423" s="52" t="e">
        <f t="shared" si="723"/>
        <v>#N/A</v>
      </c>
      <c r="S423" s="52" t="e">
        <f t="shared" si="723"/>
        <v>#N/A</v>
      </c>
      <c r="T423" s="52" t="e">
        <f t="shared" si="723"/>
        <v>#N/A</v>
      </c>
      <c r="U423" s="52" t="e">
        <f t="shared" si="723"/>
        <v>#N/A</v>
      </c>
      <c r="V423" s="52" t="e">
        <f t="shared" si="723"/>
        <v>#N/A</v>
      </c>
      <c r="W423" s="52" t="e">
        <f t="shared" si="723"/>
        <v>#N/A</v>
      </c>
      <c r="X423" s="55" t="e">
        <f t="shared" si="716"/>
        <v>#N/A</v>
      </c>
      <c r="Y423" s="55" t="e">
        <f t="shared" si="717"/>
        <v>#N/A</v>
      </c>
      <c r="Z423" s="55" t="e">
        <f t="shared" ref="Z423" si="724">Z422</f>
        <v>#N/A</v>
      </c>
      <c r="AA423" s="55" t="e">
        <f t="shared" si="719"/>
        <v>#N/A</v>
      </c>
      <c r="AB423" s="336" t="e">
        <f t="shared" si="720"/>
        <v>#N/A</v>
      </c>
      <c r="AC423" s="223" t="e">
        <f ca="1">INDEX(FGA_COEFFS,1,1)+Z423*INDEX(FGA_COEFFS,1,2)+Y423*INDEX(FGA_COEFFS,1,3)+R423*INDEX(FGA_COEFFS,1,4)+Q422*INDEX(FGA_COEFFS,1,5)+S423*INDEX(FGA_COEFFS,1,6)+T422*INDEX(FGA_COEFFS,1,7)+M422*INDEX(FGA_COEFFS,1,8)+Y426*Y428</f>
        <v>#N/A</v>
      </c>
      <c r="AD423" s="223" t="e">
        <f ca="1">INDEX(THREEPTA_COEFFS,1,1)+AC423*INDEX(THREEPTA_COEFFS,1,2)+J423*INDEX(THREEPTA_COEFFS,1,3)+AA423*INDEX(THREEPTA_COEFFS,1,4)+K423*INDEX(THREEPTA_COEFFS,1,5)+L422*INDEX(THREEPTA_COEFFS,1,6)+Z426*Z428</f>
        <v>#N/A</v>
      </c>
      <c r="AE423" s="223" t="e">
        <f ca="1">INDEX(THREEPTPCT_COEFFS,1,1)+K423*INDEX(THREEPTPCT_COEFFS,1,2)+L422*INDEX(THREEPTPCT_COEFFS,1,3)+AA426*AA428</f>
        <v>#N/A</v>
      </c>
      <c r="AF423" s="55" t="e">
        <f t="shared" ca="1" si="721"/>
        <v>#N/A</v>
      </c>
      <c r="AG423" s="223" t="e">
        <f ca="1">INDEX(TWOPTPCT_COEFFS,1,1)+AB423*INDEX(TWOPTPCT_COEFFS,1,2)+I422*INDEX(TWOPTPCT_COEFFS,1,3)+G422*INDEX(TWOPTPCT_COEFFS,1,4)+L422*INDEX(TWOPTPCT_COEFFS,1,5)+AB426*AB428</f>
        <v>#N/A</v>
      </c>
      <c r="AH423" s="223" t="e">
        <f ca="1">INDEX(FTA_COEFFS,1,1)+O423*INDEX(FTA_COEFFS,1,2)+N422*INDEX(FTA_COEFFS,1,3)+(Q423+R423)*INDEX(FTA_COEFFS,1,4)+(Q422+R422)*INDEX(FTA_COEFFS,1,5)+M422*INDEX(FTA_COEFFS,1,6)+AC426*AC428</f>
        <v>#N/A</v>
      </c>
      <c r="AI423" s="223" t="e">
        <f ca="1">INDEX(FTPCT_COEFFS,1,1)+P423*INDEX(FTPCT_COEFFS,1,2)+F423*INDEX(FTPCT_COEFFS,1,3)+G422*INDEX(FTPCT_COEFFS,1,4)+AD426*AD428</f>
        <v>#N/A</v>
      </c>
      <c r="AJ423" s="338" t="e">
        <f t="shared" ca="1" si="722"/>
        <v>#N/A</v>
      </c>
      <c r="AK423" s="55"/>
      <c r="AL423" s="55"/>
      <c r="AM423" s="55"/>
      <c r="AN423" s="55"/>
      <c r="AO423" s="55"/>
      <c r="AP423" s="55"/>
      <c r="AQ423" s="55"/>
      <c r="AR423" s="55"/>
    </row>
    <row r="424" spans="1:45" x14ac:dyDescent="0.3">
      <c r="A424" s="54" t="e">
        <f ca="1">IF(D422&gt;(D423+(AVERAGE(V422,W422)-AVERAGE(V423,W423))/2)+2.5,C422,IF(D423&gt;(D422+(AVERAGE(V423,W423)-AVERAGE(V422,W422))/2)+2.5,C423,"Close"))</f>
        <v>#N/A</v>
      </c>
      <c r="B424" s="64" t="e">
        <f ca="1">IF(D423&gt;D422,C423,C422)</f>
        <v>#N/A</v>
      </c>
      <c r="D424" s="56"/>
      <c r="X424" s="55"/>
      <c r="Y424" s="55"/>
      <c r="Z424" s="55"/>
      <c r="AA424" s="55"/>
      <c r="AB424" s="55"/>
      <c r="AC424" s="337"/>
      <c r="AD424" s="337"/>
      <c r="AE424" s="337"/>
      <c r="AF424" s="337"/>
      <c r="AG424" s="337"/>
      <c r="AH424" s="337"/>
      <c r="AI424" s="337"/>
      <c r="AJ424" s="337"/>
      <c r="AK424" s="337"/>
      <c r="AL424" s="337"/>
      <c r="AM424" s="55"/>
      <c r="AN424" s="55"/>
      <c r="AO424" s="55"/>
      <c r="AP424" s="55"/>
      <c r="AQ424" s="55"/>
      <c r="AR424" s="55"/>
      <c r="AS424" s="55"/>
    </row>
    <row r="425" spans="1:45" x14ac:dyDescent="0.3">
      <c r="X425" s="54" t="s">
        <v>1305</v>
      </c>
      <c r="Y425" s="54" t="s">
        <v>128</v>
      </c>
      <c r="Z425" s="54" t="s">
        <v>157</v>
      </c>
      <c r="AA425" s="54" t="s">
        <v>151</v>
      </c>
      <c r="AB425" s="54" t="s">
        <v>1327</v>
      </c>
      <c r="AC425" s="54" t="s">
        <v>129</v>
      </c>
      <c r="AD425" s="54" t="s">
        <v>116</v>
      </c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</row>
    <row r="426" spans="1:45" x14ac:dyDescent="0.3">
      <c r="X426" s="54"/>
      <c r="Y426" s="54">
        <f t="shared" ref="Y426:AD426" si="725">Y419</f>
        <v>6.4436999999999998</v>
      </c>
      <c r="Z426" s="54">
        <f t="shared" si="725"/>
        <v>4.9371</v>
      </c>
      <c r="AA426" s="54">
        <f t="shared" si="725"/>
        <v>11.350300000000001</v>
      </c>
      <c r="AB426" s="54">
        <f t="shared" si="725"/>
        <v>7.1900000000000006E-2</v>
      </c>
      <c r="AC426" s="54">
        <f t="shared" si="725"/>
        <v>6.2766000000000002</v>
      </c>
      <c r="AD426" s="54">
        <f t="shared" si="725"/>
        <v>11.042999999999999</v>
      </c>
      <c r="AE426" s="54"/>
      <c r="AF426" s="336"/>
      <c r="AG426" s="336"/>
      <c r="AH426" s="336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</row>
    <row r="427" spans="1:45" x14ac:dyDescent="0.3">
      <c r="D427" s="56"/>
      <c r="X427" s="336"/>
      <c r="Y427" s="336">
        <f t="shared" ca="1" si="701"/>
        <v>4.6886554934729444E-2</v>
      </c>
      <c r="Z427" s="336">
        <f t="shared" ca="1" si="701"/>
        <v>0.63347098167356075</v>
      </c>
      <c r="AA427" s="336">
        <f t="shared" ca="1" si="701"/>
        <v>-0.14329691302637471</v>
      </c>
      <c r="AB427" s="336">
        <f t="shared" ca="1" si="701"/>
        <v>-1.4930064284252558</v>
      </c>
      <c r="AC427" s="336">
        <f t="shared" ca="1" si="701"/>
        <v>1.2888034609868717</v>
      </c>
      <c r="AD427" s="336">
        <f t="shared" ca="1" si="701"/>
        <v>-0.20061071842858041</v>
      </c>
      <c r="AE427" s="336"/>
      <c r="AF427" s="336"/>
      <c r="AG427" s="336"/>
      <c r="AH427" s="336"/>
      <c r="AI427" s="54"/>
      <c r="AJ427" s="54"/>
      <c r="AK427" s="54"/>
      <c r="AL427" s="336"/>
      <c r="AM427" s="336"/>
      <c r="AN427" s="336"/>
      <c r="AO427" s="336"/>
      <c r="AP427" s="54"/>
      <c r="AQ427" s="336"/>
      <c r="AR427" s="336"/>
      <c r="AS427" s="336"/>
    </row>
    <row r="428" spans="1:45" x14ac:dyDescent="0.3">
      <c r="C428" s="54"/>
      <c r="D428" s="56"/>
      <c r="Y428" s="336">
        <f t="shared" ca="1" si="701"/>
        <v>0.18604161949271766</v>
      </c>
      <c r="Z428" s="336">
        <f t="shared" ca="1" si="701"/>
        <v>0.29500548919656289</v>
      </c>
      <c r="AA428" s="336">
        <f t="shared" ca="1" si="701"/>
        <v>-0.3481801108449451</v>
      </c>
      <c r="AB428" s="336">
        <f t="shared" ca="1" si="701"/>
        <v>0.76449397077243286</v>
      </c>
      <c r="AC428" s="336">
        <f t="shared" ca="1" si="701"/>
        <v>-3.94569256998634E-2</v>
      </c>
      <c r="AD428" s="336">
        <f t="shared" ca="1" si="701"/>
        <v>0.42095127610130434</v>
      </c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</row>
    <row r="429" spans="1:45" x14ac:dyDescent="0.3">
      <c r="B429" s="54" t="s">
        <v>172</v>
      </c>
      <c r="C429" s="53">
        <f>C422</f>
        <v>0</v>
      </c>
      <c r="D429" s="56" t="e">
        <f t="shared" ref="D429:D430" ca="1" si="726">AJ429</f>
        <v>#N/A</v>
      </c>
      <c r="E429" s="52" t="e">
        <f t="shared" ref="E429:W429" si="727">E422</f>
        <v>#N/A</v>
      </c>
      <c r="F429" s="52" t="e">
        <f t="shared" si="727"/>
        <v>#N/A</v>
      </c>
      <c r="G429" s="52" t="e">
        <f t="shared" si="727"/>
        <v>#N/A</v>
      </c>
      <c r="H429" s="52" t="e">
        <f t="shared" si="727"/>
        <v>#N/A</v>
      </c>
      <c r="I429" s="52" t="e">
        <f t="shared" si="727"/>
        <v>#N/A</v>
      </c>
      <c r="J429" s="52" t="e">
        <f t="shared" si="727"/>
        <v>#N/A</v>
      </c>
      <c r="K429" s="52" t="e">
        <f t="shared" si="727"/>
        <v>#N/A</v>
      </c>
      <c r="L429" s="52" t="e">
        <f t="shared" si="727"/>
        <v>#N/A</v>
      </c>
      <c r="M429" s="52" t="e">
        <f t="shared" si="727"/>
        <v>#N/A</v>
      </c>
      <c r="N429" s="52" t="e">
        <f t="shared" si="727"/>
        <v>#N/A</v>
      </c>
      <c r="O429" s="52" t="e">
        <f t="shared" si="727"/>
        <v>#N/A</v>
      </c>
      <c r="P429" s="52" t="e">
        <f t="shared" si="727"/>
        <v>#N/A</v>
      </c>
      <c r="Q429" s="52" t="e">
        <f t="shared" si="727"/>
        <v>#N/A</v>
      </c>
      <c r="R429" s="52" t="e">
        <f t="shared" si="727"/>
        <v>#N/A</v>
      </c>
      <c r="S429" s="52" t="e">
        <f t="shared" si="727"/>
        <v>#N/A</v>
      </c>
      <c r="T429" s="52" t="e">
        <f t="shared" si="727"/>
        <v>#N/A</v>
      </c>
      <c r="U429" s="52" t="e">
        <f t="shared" si="727"/>
        <v>#N/A</v>
      </c>
      <c r="V429" s="52" t="e">
        <f t="shared" si="727"/>
        <v>#N/A</v>
      </c>
      <c r="W429" s="52" t="e">
        <f t="shared" si="727"/>
        <v>#N/A</v>
      </c>
      <c r="X429" s="55" t="e">
        <f t="shared" ref="X429:X430" si="728">(H429-(O429*P429)/100-3*(J429*K429)/100)/2</f>
        <v>#N/A</v>
      </c>
      <c r="Y429" s="55" t="e">
        <f t="shared" ref="Y429:Y430" si="729">SUM(X429,(J429*K429/100))/(F429/100)</f>
        <v>#N/A</v>
      </c>
      <c r="Z429" s="55" t="e">
        <f t="shared" ref="Z429" si="730">U429*0.5+U430*0.5</f>
        <v>#N/A</v>
      </c>
      <c r="AA429" s="55" t="e">
        <f t="shared" ref="AA429:AA430" si="731">J429/Y429</f>
        <v>#N/A</v>
      </c>
      <c r="AB429" s="336" t="e">
        <f t="shared" ref="AB429:AB430" si="732">X429/(Y429-J429)</f>
        <v>#N/A</v>
      </c>
      <c r="AC429" s="223" t="e">
        <f ca="1">INDEX(FGA_COEFFS,1,1)+Z429*INDEX(FGA_COEFFS,1,2)+Y429*INDEX(FGA_COEFFS,1,3)+R429*INDEX(FGA_COEFFS,1,4)+Q430*INDEX(FGA_COEFFS,1,5)+S429*INDEX(FGA_COEFFS,1,6)+T430*INDEX(FGA_COEFFS,1,7)+M430*INDEX(FGA_COEFFS,1,8)+Y433*Y434</f>
        <v>#N/A</v>
      </c>
      <c r="AD429" s="223" t="e">
        <f ca="1">INDEX(THREEPTA_COEFFS,1,1)+AC429*INDEX(THREEPTA_COEFFS,1,2)+J429*INDEX(THREEPTA_COEFFS,1,3)+AA429*INDEX(THREEPTA_COEFFS,1,4)+K429*INDEX(THREEPTA_COEFFS,1,5)+L430*INDEX(THREEPTA_COEFFS,1,6)+Z433*Z434</f>
        <v>#N/A</v>
      </c>
      <c r="AE429" s="223" t="e">
        <f ca="1">INDEX(THREEPTPCT_COEFFS,1,1)+K429*INDEX(THREEPTPCT_COEFFS,1,2)+L430*INDEX(THREEPTPCT_COEFFS,1,3)+AA433*AA434</f>
        <v>#N/A</v>
      </c>
      <c r="AF429" s="55" t="e">
        <f t="shared" ref="AF429:AF430" ca="1" si="733">AC429-AD429</f>
        <v>#N/A</v>
      </c>
      <c r="AG429" s="223" t="e">
        <f ca="1">INDEX(TWOPTPCT_COEFFS,1,1)+AB429*INDEX(TWOPTPCT_COEFFS,1,2)+I430*INDEX(TWOPTPCT_COEFFS,1,3)+G430*INDEX(TWOPTPCT_COEFFS,1,4)+L430*INDEX(TWOPTPCT_COEFFS,1,5)+AB433*AB434</f>
        <v>#N/A</v>
      </c>
      <c r="AH429" s="223" t="e">
        <f ca="1">INDEX(FTA_COEFFS,1,1)+O429*INDEX(FTA_COEFFS,1,2)+N430*INDEX(FTA_COEFFS,1,3)+(Q429+R429)*INDEX(FTA_COEFFS,1,4)+(Q430+R430)*INDEX(FTA_COEFFS,1,5)+M430*INDEX(FTA_COEFFS,1,6)+AC433*AC434</f>
        <v>#N/A</v>
      </c>
      <c r="AI429" s="223" t="e">
        <f ca="1">INDEX(FTPCT_COEFFS,1,1)+P429*INDEX(FTPCT_COEFFS,1,2)+F429*INDEX(FTPCT_COEFFS,1,3)+G430*INDEX(FTPCT_COEFFS,1,4)+AD433*AD434</f>
        <v>#N/A</v>
      </c>
      <c r="AJ429" s="338" t="e">
        <f t="shared" ref="AJ429:AJ430" ca="1" si="734">AD429*AE429/100+AF429*AG429+AH429*AI429/100</f>
        <v>#N/A</v>
      </c>
      <c r="AK429" s="55"/>
      <c r="AL429" s="55"/>
      <c r="AM429" s="55"/>
      <c r="AN429" s="55"/>
      <c r="AO429" s="55"/>
      <c r="AP429" s="55"/>
      <c r="AQ429" s="55"/>
      <c r="AR429" s="55"/>
    </row>
    <row r="430" spans="1:45" x14ac:dyDescent="0.3">
      <c r="B430" s="54" t="s">
        <v>175</v>
      </c>
      <c r="C430" s="54">
        <f>C423</f>
        <v>0</v>
      </c>
      <c r="D430" s="56" t="e">
        <f t="shared" ca="1" si="726"/>
        <v>#N/A</v>
      </c>
      <c r="E430" s="52" t="e">
        <f t="shared" ref="E430:W430" si="735">E423</f>
        <v>#N/A</v>
      </c>
      <c r="F430" s="52" t="e">
        <f t="shared" si="735"/>
        <v>#N/A</v>
      </c>
      <c r="G430" s="52" t="e">
        <f t="shared" si="735"/>
        <v>#N/A</v>
      </c>
      <c r="H430" s="52" t="e">
        <f t="shared" si="735"/>
        <v>#N/A</v>
      </c>
      <c r="I430" s="52" t="e">
        <f t="shared" si="735"/>
        <v>#N/A</v>
      </c>
      <c r="J430" s="52" t="e">
        <f t="shared" si="735"/>
        <v>#N/A</v>
      </c>
      <c r="K430" s="52" t="e">
        <f t="shared" si="735"/>
        <v>#N/A</v>
      </c>
      <c r="L430" s="52" t="e">
        <f t="shared" si="735"/>
        <v>#N/A</v>
      </c>
      <c r="M430" s="52" t="e">
        <f t="shared" si="735"/>
        <v>#N/A</v>
      </c>
      <c r="N430" s="52" t="e">
        <f t="shared" si="735"/>
        <v>#N/A</v>
      </c>
      <c r="O430" s="52" t="e">
        <f t="shared" si="735"/>
        <v>#N/A</v>
      </c>
      <c r="P430" s="52" t="e">
        <f t="shared" si="735"/>
        <v>#N/A</v>
      </c>
      <c r="Q430" s="52" t="e">
        <f t="shared" si="735"/>
        <v>#N/A</v>
      </c>
      <c r="R430" s="52" t="e">
        <f t="shared" si="735"/>
        <v>#N/A</v>
      </c>
      <c r="S430" s="52" t="e">
        <f t="shared" si="735"/>
        <v>#N/A</v>
      </c>
      <c r="T430" s="52" t="e">
        <f t="shared" si="735"/>
        <v>#N/A</v>
      </c>
      <c r="U430" s="52" t="e">
        <f t="shared" si="735"/>
        <v>#N/A</v>
      </c>
      <c r="V430" s="52" t="e">
        <f t="shared" si="735"/>
        <v>#N/A</v>
      </c>
      <c r="W430" s="52" t="e">
        <f t="shared" si="735"/>
        <v>#N/A</v>
      </c>
      <c r="X430" s="55" t="e">
        <f t="shared" si="728"/>
        <v>#N/A</v>
      </c>
      <c r="Y430" s="55" t="e">
        <f t="shared" si="729"/>
        <v>#N/A</v>
      </c>
      <c r="Z430" s="55" t="e">
        <f t="shared" ref="Z430" si="736">Z429</f>
        <v>#N/A</v>
      </c>
      <c r="AA430" s="55" t="e">
        <f t="shared" si="731"/>
        <v>#N/A</v>
      </c>
      <c r="AB430" s="336" t="e">
        <f t="shared" si="732"/>
        <v>#N/A</v>
      </c>
      <c r="AC430" s="223" t="e">
        <f ca="1">INDEX(FGA_COEFFS,1,1)+Z430*INDEX(FGA_COEFFS,1,2)+Y430*INDEX(FGA_COEFFS,1,3)+R430*INDEX(FGA_COEFFS,1,4)+Q429*INDEX(FGA_COEFFS,1,5)+S430*INDEX(FGA_COEFFS,1,6)+T429*INDEX(FGA_COEFFS,1,7)+M429*INDEX(FGA_COEFFS,1,8)+Y433*Y435</f>
        <v>#N/A</v>
      </c>
      <c r="AD430" s="223" t="e">
        <f ca="1">INDEX(THREEPTA_COEFFS,1,1)+AC430*INDEX(THREEPTA_COEFFS,1,2)+J430*INDEX(THREEPTA_COEFFS,1,3)+AA430*INDEX(THREEPTA_COEFFS,1,4)+K430*INDEX(THREEPTA_COEFFS,1,5)+L429*INDEX(THREEPTA_COEFFS,1,6)+Z433*Z435</f>
        <v>#N/A</v>
      </c>
      <c r="AE430" s="223" t="e">
        <f ca="1">INDEX(THREEPTPCT_COEFFS,1,1)+K430*INDEX(THREEPTPCT_COEFFS,1,2)+L429*INDEX(THREEPTPCT_COEFFS,1,3)+AA433*AA435</f>
        <v>#N/A</v>
      </c>
      <c r="AF430" s="55" t="e">
        <f t="shared" ca="1" si="733"/>
        <v>#N/A</v>
      </c>
      <c r="AG430" s="223" t="e">
        <f ca="1">INDEX(TWOPTPCT_COEFFS,1,1)+AB430*INDEX(TWOPTPCT_COEFFS,1,2)+I429*INDEX(TWOPTPCT_COEFFS,1,3)+G429*INDEX(TWOPTPCT_COEFFS,1,4)+L429*INDEX(TWOPTPCT_COEFFS,1,5)+AB433*AB435</f>
        <v>#N/A</v>
      </c>
      <c r="AH430" s="223" t="e">
        <f ca="1">INDEX(FTA_COEFFS,1,1)+O430*INDEX(FTA_COEFFS,1,2)+N429*INDEX(FTA_COEFFS,1,3)+(Q430+R430)*INDEX(FTA_COEFFS,1,4)+(Q429+R429)*INDEX(FTA_COEFFS,1,5)+M429*INDEX(FTA_COEFFS,1,6)+AC433*AC435</f>
        <v>#N/A</v>
      </c>
      <c r="AI430" s="223" t="e">
        <f ca="1">INDEX(FTPCT_COEFFS,1,1)+P430*INDEX(FTPCT_COEFFS,1,2)+F430*INDEX(FTPCT_COEFFS,1,3)+G429*INDEX(FTPCT_COEFFS,1,4)+AD433*AD435</f>
        <v>#N/A</v>
      </c>
      <c r="AJ430" s="338" t="e">
        <f t="shared" ca="1" si="734"/>
        <v>#N/A</v>
      </c>
      <c r="AK430" s="55"/>
      <c r="AL430" s="55"/>
      <c r="AM430" s="55"/>
      <c r="AN430" s="55"/>
      <c r="AO430" s="55"/>
      <c r="AP430" s="55"/>
      <c r="AQ430" s="55"/>
      <c r="AR430" s="55"/>
    </row>
    <row r="431" spans="1:45" x14ac:dyDescent="0.3">
      <c r="A431" s="54" t="e">
        <f ca="1">IF(D429&gt;(D430+(AVERAGE(V429,W429)-AVERAGE(V430,W430))/2)+2.5,C429,IF(D430&gt;(D429+(AVERAGE(V430,W430)-AVERAGE(V429,W429))/2)+2.5,C430,"Close"))</f>
        <v>#N/A</v>
      </c>
      <c r="B431" s="64" t="e">
        <f ca="1">IF(D430&gt;D429,C430,C429)</f>
        <v>#N/A</v>
      </c>
      <c r="D431" s="56"/>
      <c r="X431" s="55"/>
      <c r="Y431" s="55"/>
      <c r="Z431" s="55"/>
      <c r="AA431" s="55"/>
      <c r="AB431" s="55"/>
      <c r="AC431" s="337"/>
      <c r="AD431" s="337"/>
      <c r="AE431" s="337"/>
      <c r="AF431" s="337"/>
      <c r="AG431" s="337"/>
      <c r="AH431" s="337"/>
      <c r="AI431" s="337"/>
      <c r="AJ431" s="337"/>
      <c r="AK431" s="337"/>
      <c r="AL431" s="337"/>
      <c r="AM431" s="55"/>
      <c r="AN431" s="55"/>
      <c r="AO431" s="55"/>
      <c r="AP431" s="55"/>
      <c r="AQ431" s="55"/>
      <c r="AR431" s="55"/>
      <c r="AS431" s="55"/>
    </row>
    <row r="432" spans="1:45" x14ac:dyDescent="0.3">
      <c r="X432" s="54" t="s">
        <v>1305</v>
      </c>
      <c r="Y432" s="54" t="s">
        <v>128</v>
      </c>
      <c r="Z432" s="54" t="s">
        <v>157</v>
      </c>
      <c r="AA432" s="54" t="s">
        <v>151</v>
      </c>
      <c r="AB432" s="54" t="s">
        <v>1327</v>
      </c>
      <c r="AC432" s="54" t="s">
        <v>129</v>
      </c>
      <c r="AD432" s="54" t="s">
        <v>116</v>
      </c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</row>
    <row r="433" spans="1:45" x14ac:dyDescent="0.3">
      <c r="X433" s="54"/>
      <c r="Y433" s="54">
        <f t="shared" ref="Y433:AD433" si="737">Y426</f>
        <v>6.4436999999999998</v>
      </c>
      <c r="Z433" s="54">
        <f t="shared" si="737"/>
        <v>4.9371</v>
      </c>
      <c r="AA433" s="54">
        <f t="shared" si="737"/>
        <v>11.350300000000001</v>
      </c>
      <c r="AB433" s="54">
        <f t="shared" si="737"/>
        <v>7.1900000000000006E-2</v>
      </c>
      <c r="AC433" s="54">
        <f t="shared" si="737"/>
        <v>6.2766000000000002</v>
      </c>
      <c r="AD433" s="54">
        <f t="shared" si="737"/>
        <v>11.042999999999999</v>
      </c>
      <c r="AE433" s="54"/>
      <c r="AF433" s="336"/>
      <c r="AG433" s="336"/>
      <c r="AH433" s="336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</row>
    <row r="434" spans="1:45" x14ac:dyDescent="0.3">
      <c r="D434" s="56"/>
      <c r="X434" s="336"/>
      <c r="Y434" s="336">
        <f t="shared" ca="1" si="701"/>
        <v>-0.57288332278428911</v>
      </c>
      <c r="Z434" s="336">
        <f t="shared" ca="1" si="701"/>
        <v>-0.54275143086045441</v>
      </c>
      <c r="AA434" s="336">
        <f t="shared" ca="1" si="701"/>
        <v>-0.70235081619441364</v>
      </c>
      <c r="AB434" s="336">
        <f t="shared" ca="1" si="701"/>
        <v>1.2642023324913647E-2</v>
      </c>
      <c r="AC434" s="336">
        <f t="shared" ca="1" si="701"/>
        <v>-1.4920202926042181E-2</v>
      </c>
      <c r="AD434" s="336">
        <f t="shared" ca="1" si="701"/>
        <v>0.84187576611995008</v>
      </c>
      <c r="AE434" s="336"/>
      <c r="AF434" s="336"/>
      <c r="AG434" s="336"/>
      <c r="AH434" s="336"/>
      <c r="AI434" s="54"/>
      <c r="AJ434" s="54"/>
      <c r="AK434" s="54"/>
      <c r="AL434" s="336"/>
      <c r="AM434" s="336"/>
      <c r="AN434" s="336"/>
      <c r="AO434" s="336"/>
      <c r="AP434" s="54"/>
      <c r="AQ434" s="336"/>
      <c r="AR434" s="336"/>
      <c r="AS434" s="336"/>
    </row>
    <row r="435" spans="1:45" x14ac:dyDescent="0.3">
      <c r="C435" s="54"/>
      <c r="D435" s="56"/>
      <c r="Y435" s="336">
        <f t="shared" ca="1" si="701"/>
        <v>1.4642111074933919</v>
      </c>
      <c r="Z435" s="336">
        <f t="shared" ca="1" si="701"/>
        <v>3.808834683837245E-2</v>
      </c>
      <c r="AA435" s="336">
        <f t="shared" ca="1" si="701"/>
        <v>0.51789494768972832</v>
      </c>
      <c r="AB435" s="336">
        <f t="shared" ca="1" si="701"/>
        <v>-0.29486760864928546</v>
      </c>
      <c r="AC435" s="336">
        <f t="shared" ca="1" si="701"/>
        <v>-3.9639425077205054E-2</v>
      </c>
      <c r="AD435" s="336">
        <f t="shared" ca="1" si="701"/>
        <v>0.2505472282942563</v>
      </c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</row>
    <row r="436" spans="1:45" x14ac:dyDescent="0.3">
      <c r="B436" s="54" t="s">
        <v>172</v>
      </c>
      <c r="C436" s="53">
        <f>C429</f>
        <v>0</v>
      </c>
      <c r="D436" s="56" t="e">
        <f t="shared" ref="D436:D437" ca="1" si="738">AJ436</f>
        <v>#N/A</v>
      </c>
      <c r="E436" s="52" t="e">
        <f t="shared" ref="E436:W436" si="739">E429</f>
        <v>#N/A</v>
      </c>
      <c r="F436" s="52" t="e">
        <f t="shared" si="739"/>
        <v>#N/A</v>
      </c>
      <c r="G436" s="52" t="e">
        <f t="shared" si="739"/>
        <v>#N/A</v>
      </c>
      <c r="H436" s="52" t="e">
        <f t="shared" si="739"/>
        <v>#N/A</v>
      </c>
      <c r="I436" s="52" t="e">
        <f t="shared" si="739"/>
        <v>#N/A</v>
      </c>
      <c r="J436" s="52" t="e">
        <f t="shared" si="739"/>
        <v>#N/A</v>
      </c>
      <c r="K436" s="52" t="e">
        <f t="shared" si="739"/>
        <v>#N/A</v>
      </c>
      <c r="L436" s="52" t="e">
        <f t="shared" si="739"/>
        <v>#N/A</v>
      </c>
      <c r="M436" s="52" t="e">
        <f t="shared" si="739"/>
        <v>#N/A</v>
      </c>
      <c r="N436" s="52" t="e">
        <f t="shared" si="739"/>
        <v>#N/A</v>
      </c>
      <c r="O436" s="52" t="e">
        <f t="shared" si="739"/>
        <v>#N/A</v>
      </c>
      <c r="P436" s="52" t="e">
        <f t="shared" si="739"/>
        <v>#N/A</v>
      </c>
      <c r="Q436" s="52" t="e">
        <f t="shared" si="739"/>
        <v>#N/A</v>
      </c>
      <c r="R436" s="52" t="e">
        <f t="shared" si="739"/>
        <v>#N/A</v>
      </c>
      <c r="S436" s="52" t="e">
        <f t="shared" si="739"/>
        <v>#N/A</v>
      </c>
      <c r="T436" s="52" t="e">
        <f t="shared" si="739"/>
        <v>#N/A</v>
      </c>
      <c r="U436" s="52" t="e">
        <f t="shared" si="739"/>
        <v>#N/A</v>
      </c>
      <c r="V436" s="52" t="e">
        <f t="shared" si="739"/>
        <v>#N/A</v>
      </c>
      <c r="W436" s="52" t="e">
        <f t="shared" si="739"/>
        <v>#N/A</v>
      </c>
      <c r="X436" s="55" t="e">
        <f t="shared" ref="X436:X437" si="740">(H436-(O436*P436)/100-3*(J436*K436)/100)/2</f>
        <v>#N/A</v>
      </c>
      <c r="Y436" s="55" t="e">
        <f t="shared" ref="Y436:Y437" si="741">SUM(X436,(J436*K436/100))/(F436/100)</f>
        <v>#N/A</v>
      </c>
      <c r="Z436" s="55" t="e">
        <f t="shared" ref="Z436" si="742">U436*0.5+U437*0.5</f>
        <v>#N/A</v>
      </c>
      <c r="AA436" s="55" t="e">
        <f t="shared" ref="AA436:AA437" si="743">J436/Y436</f>
        <v>#N/A</v>
      </c>
      <c r="AB436" s="336" t="e">
        <f t="shared" ref="AB436:AB437" si="744">X436/(Y436-J436)</f>
        <v>#N/A</v>
      </c>
      <c r="AC436" s="223" t="e">
        <f ca="1">INDEX(FGA_COEFFS,1,1)+Z436*INDEX(FGA_COEFFS,1,2)+Y436*INDEX(FGA_COEFFS,1,3)+R436*INDEX(FGA_COEFFS,1,4)+Q437*INDEX(FGA_COEFFS,1,5)+S436*INDEX(FGA_COEFFS,1,6)+T437*INDEX(FGA_COEFFS,1,7)+M437*INDEX(FGA_COEFFS,1,8)+Y440*Y441</f>
        <v>#N/A</v>
      </c>
      <c r="AD436" s="223" t="e">
        <f ca="1">INDEX(THREEPTA_COEFFS,1,1)+AC436*INDEX(THREEPTA_COEFFS,1,2)+J436*INDEX(THREEPTA_COEFFS,1,3)+AA436*INDEX(THREEPTA_COEFFS,1,4)+K436*INDEX(THREEPTA_COEFFS,1,5)+L437*INDEX(THREEPTA_COEFFS,1,6)+Z440*Z441</f>
        <v>#N/A</v>
      </c>
      <c r="AE436" s="223" t="e">
        <f ca="1">INDEX(THREEPTPCT_COEFFS,1,1)+K436*INDEX(THREEPTPCT_COEFFS,1,2)+L437*INDEX(THREEPTPCT_COEFFS,1,3)+AA440*AA441</f>
        <v>#N/A</v>
      </c>
      <c r="AF436" s="55" t="e">
        <f t="shared" ref="AF436:AF437" ca="1" si="745">AC436-AD436</f>
        <v>#N/A</v>
      </c>
      <c r="AG436" s="223" t="e">
        <f ca="1">INDEX(TWOPTPCT_COEFFS,1,1)+AB436*INDEX(TWOPTPCT_COEFFS,1,2)+I437*INDEX(TWOPTPCT_COEFFS,1,3)+G437*INDEX(TWOPTPCT_COEFFS,1,4)+L437*INDEX(TWOPTPCT_COEFFS,1,5)+AB440*AB441</f>
        <v>#N/A</v>
      </c>
      <c r="AH436" s="223" t="e">
        <f ca="1">INDEX(FTA_COEFFS,1,1)+O436*INDEX(FTA_COEFFS,1,2)+N437*INDEX(FTA_COEFFS,1,3)+(Q436+R436)*INDEX(FTA_COEFFS,1,4)+(Q437+R437)*INDEX(FTA_COEFFS,1,5)+M437*INDEX(FTA_COEFFS,1,6)+AC440*AC441</f>
        <v>#N/A</v>
      </c>
      <c r="AI436" s="223" t="e">
        <f ca="1">INDEX(FTPCT_COEFFS,1,1)+P436*INDEX(FTPCT_COEFFS,1,2)+F436*INDEX(FTPCT_COEFFS,1,3)+G437*INDEX(FTPCT_COEFFS,1,4)+AD440*AD441</f>
        <v>#N/A</v>
      </c>
      <c r="AJ436" s="338" t="e">
        <f t="shared" ref="AJ436:AJ437" ca="1" si="746">AD436*AE436/100+AF436*AG436+AH436*AI436/100</f>
        <v>#N/A</v>
      </c>
      <c r="AK436" s="55"/>
      <c r="AL436" s="55"/>
      <c r="AM436" s="55"/>
      <c r="AN436" s="55"/>
      <c r="AO436" s="55"/>
      <c r="AP436" s="55"/>
      <c r="AQ436" s="55"/>
      <c r="AR436" s="55"/>
    </row>
    <row r="437" spans="1:45" x14ac:dyDescent="0.3">
      <c r="B437" s="54" t="s">
        <v>175</v>
      </c>
      <c r="C437" s="54">
        <f>C430</f>
        <v>0</v>
      </c>
      <c r="D437" s="56" t="e">
        <f t="shared" ca="1" si="738"/>
        <v>#N/A</v>
      </c>
      <c r="E437" s="52" t="e">
        <f t="shared" ref="E437:W437" si="747">E430</f>
        <v>#N/A</v>
      </c>
      <c r="F437" s="52" t="e">
        <f t="shared" si="747"/>
        <v>#N/A</v>
      </c>
      <c r="G437" s="52" t="e">
        <f t="shared" si="747"/>
        <v>#N/A</v>
      </c>
      <c r="H437" s="52" t="e">
        <f t="shared" si="747"/>
        <v>#N/A</v>
      </c>
      <c r="I437" s="52" t="e">
        <f t="shared" si="747"/>
        <v>#N/A</v>
      </c>
      <c r="J437" s="52" t="e">
        <f t="shared" si="747"/>
        <v>#N/A</v>
      </c>
      <c r="K437" s="52" t="e">
        <f t="shared" si="747"/>
        <v>#N/A</v>
      </c>
      <c r="L437" s="52" t="e">
        <f t="shared" si="747"/>
        <v>#N/A</v>
      </c>
      <c r="M437" s="52" t="e">
        <f t="shared" si="747"/>
        <v>#N/A</v>
      </c>
      <c r="N437" s="52" t="e">
        <f t="shared" si="747"/>
        <v>#N/A</v>
      </c>
      <c r="O437" s="52" t="e">
        <f t="shared" si="747"/>
        <v>#N/A</v>
      </c>
      <c r="P437" s="52" t="e">
        <f t="shared" si="747"/>
        <v>#N/A</v>
      </c>
      <c r="Q437" s="52" t="e">
        <f t="shared" si="747"/>
        <v>#N/A</v>
      </c>
      <c r="R437" s="52" t="e">
        <f t="shared" si="747"/>
        <v>#N/A</v>
      </c>
      <c r="S437" s="52" t="e">
        <f t="shared" si="747"/>
        <v>#N/A</v>
      </c>
      <c r="T437" s="52" t="e">
        <f t="shared" si="747"/>
        <v>#N/A</v>
      </c>
      <c r="U437" s="52" t="e">
        <f t="shared" si="747"/>
        <v>#N/A</v>
      </c>
      <c r="V437" s="52" t="e">
        <f t="shared" si="747"/>
        <v>#N/A</v>
      </c>
      <c r="W437" s="52" t="e">
        <f t="shared" si="747"/>
        <v>#N/A</v>
      </c>
      <c r="X437" s="55" t="e">
        <f t="shared" si="740"/>
        <v>#N/A</v>
      </c>
      <c r="Y437" s="55" t="e">
        <f t="shared" si="741"/>
        <v>#N/A</v>
      </c>
      <c r="Z437" s="55" t="e">
        <f t="shared" ref="Z437" si="748">Z436</f>
        <v>#N/A</v>
      </c>
      <c r="AA437" s="55" t="e">
        <f t="shared" si="743"/>
        <v>#N/A</v>
      </c>
      <c r="AB437" s="336" t="e">
        <f t="shared" si="744"/>
        <v>#N/A</v>
      </c>
      <c r="AC437" s="223" t="e">
        <f ca="1">INDEX(FGA_COEFFS,1,1)+Z437*INDEX(FGA_COEFFS,1,2)+Y437*INDEX(FGA_COEFFS,1,3)+R437*INDEX(FGA_COEFFS,1,4)+Q436*INDEX(FGA_COEFFS,1,5)+S437*INDEX(FGA_COEFFS,1,6)+T436*INDEX(FGA_COEFFS,1,7)+M436*INDEX(FGA_COEFFS,1,8)+Y440*Y442</f>
        <v>#N/A</v>
      </c>
      <c r="AD437" s="223" t="e">
        <f ca="1">INDEX(THREEPTA_COEFFS,1,1)+AC437*INDEX(THREEPTA_COEFFS,1,2)+J437*INDEX(THREEPTA_COEFFS,1,3)+AA437*INDEX(THREEPTA_COEFFS,1,4)+K437*INDEX(THREEPTA_COEFFS,1,5)+L436*INDEX(THREEPTA_COEFFS,1,6)+Z440*Z442</f>
        <v>#N/A</v>
      </c>
      <c r="AE437" s="223" t="e">
        <f ca="1">INDEX(THREEPTPCT_COEFFS,1,1)+K437*INDEX(THREEPTPCT_COEFFS,1,2)+L436*INDEX(THREEPTPCT_COEFFS,1,3)+AA440*AA442</f>
        <v>#N/A</v>
      </c>
      <c r="AF437" s="55" t="e">
        <f t="shared" ca="1" si="745"/>
        <v>#N/A</v>
      </c>
      <c r="AG437" s="223" t="e">
        <f ca="1">INDEX(TWOPTPCT_COEFFS,1,1)+AB437*INDEX(TWOPTPCT_COEFFS,1,2)+I436*INDEX(TWOPTPCT_COEFFS,1,3)+G436*INDEX(TWOPTPCT_COEFFS,1,4)+L436*INDEX(TWOPTPCT_COEFFS,1,5)+AB440*AB442</f>
        <v>#N/A</v>
      </c>
      <c r="AH437" s="223" t="e">
        <f ca="1">INDEX(FTA_COEFFS,1,1)+O437*INDEX(FTA_COEFFS,1,2)+N436*INDEX(FTA_COEFFS,1,3)+(Q437+R437)*INDEX(FTA_COEFFS,1,4)+(Q436+R436)*INDEX(FTA_COEFFS,1,5)+M436*INDEX(FTA_COEFFS,1,6)+AC440*AC442</f>
        <v>#N/A</v>
      </c>
      <c r="AI437" s="223" t="e">
        <f ca="1">INDEX(FTPCT_COEFFS,1,1)+P437*INDEX(FTPCT_COEFFS,1,2)+F437*INDEX(FTPCT_COEFFS,1,3)+G436*INDEX(FTPCT_COEFFS,1,4)+AD440*AD442</f>
        <v>#N/A</v>
      </c>
      <c r="AJ437" s="338" t="e">
        <f t="shared" ca="1" si="746"/>
        <v>#N/A</v>
      </c>
      <c r="AK437" s="55"/>
      <c r="AL437" s="55"/>
      <c r="AM437" s="55"/>
      <c r="AN437" s="55"/>
      <c r="AO437" s="55"/>
      <c r="AP437" s="55"/>
      <c r="AQ437" s="55"/>
      <c r="AR437" s="55"/>
    </row>
    <row r="438" spans="1:45" x14ac:dyDescent="0.3">
      <c r="A438" s="54" t="e">
        <f ca="1">IF(D436&gt;(D437+(AVERAGE(V436,W436)-AVERAGE(V437,W437))/2)+2.5,C436,IF(D437&gt;(D436+(AVERAGE(V437,W437)-AVERAGE(V436,W436))/2)+2.5,C437,"Close"))</f>
        <v>#N/A</v>
      </c>
      <c r="B438" s="64" t="e">
        <f ca="1">IF(D437&gt;D436,C437,C436)</f>
        <v>#N/A</v>
      </c>
      <c r="D438" s="56"/>
      <c r="X438" s="55"/>
      <c r="Y438" s="55"/>
      <c r="Z438" s="55"/>
      <c r="AA438" s="55"/>
      <c r="AB438" s="55"/>
      <c r="AC438" s="337"/>
      <c r="AD438" s="337"/>
      <c r="AE438" s="337"/>
      <c r="AF438" s="337"/>
      <c r="AG438" s="337"/>
      <c r="AH438" s="337"/>
      <c r="AI438" s="337"/>
      <c r="AJ438" s="337"/>
      <c r="AK438" s="337"/>
      <c r="AL438" s="337"/>
      <c r="AM438" s="55"/>
      <c r="AN438" s="55"/>
      <c r="AO438" s="55"/>
      <c r="AP438" s="55"/>
      <c r="AQ438" s="55"/>
      <c r="AR438" s="55"/>
      <c r="AS438" s="55"/>
    </row>
    <row r="439" spans="1:45" x14ac:dyDescent="0.3">
      <c r="X439" s="54" t="s">
        <v>1305</v>
      </c>
      <c r="Y439" s="54" t="s">
        <v>128</v>
      </c>
      <c r="Z439" s="54" t="s">
        <v>157</v>
      </c>
      <c r="AA439" s="54" t="s">
        <v>151</v>
      </c>
      <c r="AB439" s="54" t="s">
        <v>1327</v>
      </c>
      <c r="AC439" s="54" t="s">
        <v>129</v>
      </c>
      <c r="AD439" s="54" t="s">
        <v>116</v>
      </c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</row>
    <row r="440" spans="1:45" x14ac:dyDescent="0.3">
      <c r="X440" s="54"/>
      <c r="Y440" s="54">
        <f t="shared" ref="Y440:AD440" si="749">Y433</f>
        <v>6.4436999999999998</v>
      </c>
      <c r="Z440" s="54">
        <f t="shared" si="749"/>
        <v>4.9371</v>
      </c>
      <c r="AA440" s="54">
        <f t="shared" si="749"/>
        <v>11.350300000000001</v>
      </c>
      <c r="AB440" s="54">
        <f t="shared" si="749"/>
        <v>7.1900000000000006E-2</v>
      </c>
      <c r="AC440" s="54">
        <f t="shared" si="749"/>
        <v>6.2766000000000002</v>
      </c>
      <c r="AD440" s="54">
        <f t="shared" si="749"/>
        <v>11.042999999999999</v>
      </c>
      <c r="AE440" s="54"/>
      <c r="AF440" s="336"/>
      <c r="AG440" s="336"/>
      <c r="AH440" s="336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</row>
    <row r="441" spans="1:45" x14ac:dyDescent="0.3">
      <c r="D441" s="56"/>
      <c r="X441" s="336"/>
      <c r="Y441" s="336">
        <f t="shared" ca="1" si="701"/>
        <v>4.6311235252681895E-2</v>
      </c>
      <c r="Z441" s="336">
        <f t="shared" ca="1" si="701"/>
        <v>-1.1932429265883249E-2</v>
      </c>
      <c r="AA441" s="336">
        <f t="shared" ca="1" si="701"/>
        <v>2.1437974213501694E-3</v>
      </c>
      <c r="AB441" s="336">
        <f t="shared" ca="1" si="701"/>
        <v>0.28451881344810148</v>
      </c>
      <c r="AC441" s="336">
        <f t="shared" ca="1" si="701"/>
        <v>-1.1181712836750781</v>
      </c>
      <c r="AD441" s="336">
        <f t="shared" ca="1" si="701"/>
        <v>0.91853904674897358</v>
      </c>
      <c r="AE441" s="336"/>
      <c r="AF441" s="336"/>
      <c r="AG441" s="336"/>
      <c r="AH441" s="336"/>
      <c r="AI441" s="54"/>
      <c r="AJ441" s="54"/>
      <c r="AK441" s="54"/>
      <c r="AL441" s="336"/>
      <c r="AM441" s="336"/>
      <c r="AN441" s="336"/>
      <c r="AO441" s="336"/>
      <c r="AP441" s="54"/>
      <c r="AQ441" s="336"/>
      <c r="AR441" s="336"/>
      <c r="AS441" s="336"/>
    </row>
    <row r="442" spans="1:45" x14ac:dyDescent="0.3">
      <c r="C442" s="54"/>
      <c r="D442" s="56"/>
      <c r="Y442" s="336">
        <f t="shared" ca="1" si="701"/>
        <v>1.4699620213538291</v>
      </c>
      <c r="Z442" s="336">
        <f t="shared" ca="1" si="701"/>
        <v>-2.5938628942408858E-2</v>
      </c>
      <c r="AA442" s="336">
        <f t="shared" ca="1" si="701"/>
        <v>-0.24926101575345194</v>
      </c>
      <c r="AB442" s="336">
        <f t="shared" ca="1" si="701"/>
        <v>0.42740726240751681</v>
      </c>
      <c r="AC442" s="336">
        <f t="shared" ca="1" si="701"/>
        <v>-0.24000778368138356</v>
      </c>
      <c r="AD442" s="336">
        <f t="shared" ca="1" si="701"/>
        <v>0.54409363313561154</v>
      </c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</row>
    <row r="443" spans="1:45" x14ac:dyDescent="0.3">
      <c r="B443" s="54" t="s">
        <v>172</v>
      </c>
      <c r="C443" s="53">
        <f>C436</f>
        <v>0</v>
      </c>
      <c r="D443" s="56" t="e">
        <f t="shared" ref="D443:D444" ca="1" si="750">AJ443</f>
        <v>#N/A</v>
      </c>
      <c r="E443" s="52" t="e">
        <f t="shared" ref="E443:W443" si="751">E436</f>
        <v>#N/A</v>
      </c>
      <c r="F443" s="52" t="e">
        <f t="shared" si="751"/>
        <v>#N/A</v>
      </c>
      <c r="G443" s="52" t="e">
        <f t="shared" si="751"/>
        <v>#N/A</v>
      </c>
      <c r="H443" s="52" t="e">
        <f t="shared" si="751"/>
        <v>#N/A</v>
      </c>
      <c r="I443" s="52" t="e">
        <f t="shared" si="751"/>
        <v>#N/A</v>
      </c>
      <c r="J443" s="52" t="e">
        <f t="shared" si="751"/>
        <v>#N/A</v>
      </c>
      <c r="K443" s="52" t="e">
        <f t="shared" si="751"/>
        <v>#N/A</v>
      </c>
      <c r="L443" s="52" t="e">
        <f t="shared" si="751"/>
        <v>#N/A</v>
      </c>
      <c r="M443" s="52" t="e">
        <f t="shared" si="751"/>
        <v>#N/A</v>
      </c>
      <c r="N443" s="52" t="e">
        <f t="shared" si="751"/>
        <v>#N/A</v>
      </c>
      <c r="O443" s="52" t="e">
        <f t="shared" si="751"/>
        <v>#N/A</v>
      </c>
      <c r="P443" s="52" t="e">
        <f t="shared" si="751"/>
        <v>#N/A</v>
      </c>
      <c r="Q443" s="52" t="e">
        <f t="shared" si="751"/>
        <v>#N/A</v>
      </c>
      <c r="R443" s="52" t="e">
        <f t="shared" si="751"/>
        <v>#N/A</v>
      </c>
      <c r="S443" s="52" t="e">
        <f t="shared" si="751"/>
        <v>#N/A</v>
      </c>
      <c r="T443" s="52" t="e">
        <f t="shared" si="751"/>
        <v>#N/A</v>
      </c>
      <c r="U443" s="52" t="e">
        <f t="shared" si="751"/>
        <v>#N/A</v>
      </c>
      <c r="V443" s="52" t="e">
        <f t="shared" si="751"/>
        <v>#N/A</v>
      </c>
      <c r="W443" s="52" t="e">
        <f t="shared" si="751"/>
        <v>#N/A</v>
      </c>
      <c r="X443" s="55" t="e">
        <f t="shared" ref="X443:X444" si="752">(H443-(O443*P443)/100-3*(J443*K443)/100)/2</f>
        <v>#N/A</v>
      </c>
      <c r="Y443" s="55" t="e">
        <f t="shared" ref="Y443:Y444" si="753">SUM(X443,(J443*K443/100))/(F443/100)</f>
        <v>#N/A</v>
      </c>
      <c r="Z443" s="55" t="e">
        <f t="shared" ref="Z443" si="754">U443*0.5+U444*0.5</f>
        <v>#N/A</v>
      </c>
      <c r="AA443" s="55" t="e">
        <f t="shared" ref="AA443:AA444" si="755">J443/Y443</f>
        <v>#N/A</v>
      </c>
      <c r="AB443" s="336" t="e">
        <f t="shared" ref="AB443:AB444" si="756">X443/(Y443-J443)</f>
        <v>#N/A</v>
      </c>
      <c r="AC443" s="223" t="e">
        <f ca="1">INDEX(FGA_COEFFS,1,1)+Z443*INDEX(FGA_COEFFS,1,2)+Y443*INDEX(FGA_COEFFS,1,3)+R443*INDEX(FGA_COEFFS,1,4)+Q444*INDEX(FGA_COEFFS,1,5)+S443*INDEX(FGA_COEFFS,1,6)+T444*INDEX(FGA_COEFFS,1,7)+M444*INDEX(FGA_COEFFS,1,8)+Y447*Y448</f>
        <v>#N/A</v>
      </c>
      <c r="AD443" s="223" t="e">
        <f ca="1">INDEX(THREEPTA_COEFFS,1,1)+AC443*INDEX(THREEPTA_COEFFS,1,2)+J443*INDEX(THREEPTA_COEFFS,1,3)+AA443*INDEX(THREEPTA_COEFFS,1,4)+K443*INDEX(THREEPTA_COEFFS,1,5)+L444*INDEX(THREEPTA_COEFFS,1,6)+Z447*Z448</f>
        <v>#N/A</v>
      </c>
      <c r="AE443" s="223" t="e">
        <f ca="1">INDEX(THREEPTPCT_COEFFS,1,1)+K443*INDEX(THREEPTPCT_COEFFS,1,2)+L444*INDEX(THREEPTPCT_COEFFS,1,3)+AA447*AA448</f>
        <v>#N/A</v>
      </c>
      <c r="AF443" s="55" t="e">
        <f t="shared" ref="AF443:AF444" ca="1" si="757">AC443-AD443</f>
        <v>#N/A</v>
      </c>
      <c r="AG443" s="223" t="e">
        <f ca="1">INDEX(TWOPTPCT_COEFFS,1,1)+AB443*INDEX(TWOPTPCT_COEFFS,1,2)+I444*INDEX(TWOPTPCT_COEFFS,1,3)+G444*INDEX(TWOPTPCT_COEFFS,1,4)+L444*INDEX(TWOPTPCT_COEFFS,1,5)+AB447*AB448</f>
        <v>#N/A</v>
      </c>
      <c r="AH443" s="223" t="e">
        <f ca="1">INDEX(FTA_COEFFS,1,1)+O443*INDEX(FTA_COEFFS,1,2)+N444*INDEX(FTA_COEFFS,1,3)+(Q443+R443)*INDEX(FTA_COEFFS,1,4)+(Q444+R444)*INDEX(FTA_COEFFS,1,5)+M444*INDEX(FTA_COEFFS,1,6)+AC447*AC448</f>
        <v>#N/A</v>
      </c>
      <c r="AI443" s="223" t="e">
        <f ca="1">INDEX(FTPCT_COEFFS,1,1)+P443*INDEX(FTPCT_COEFFS,1,2)+F443*INDEX(FTPCT_COEFFS,1,3)+G444*INDEX(FTPCT_COEFFS,1,4)+AD447*AD448</f>
        <v>#N/A</v>
      </c>
      <c r="AJ443" s="338" t="e">
        <f t="shared" ref="AJ443:AJ444" ca="1" si="758">AD443*AE443/100+AF443*AG443+AH443*AI443/100</f>
        <v>#N/A</v>
      </c>
      <c r="AK443" s="55"/>
      <c r="AL443" s="55"/>
      <c r="AM443" s="55"/>
      <c r="AN443" s="55"/>
      <c r="AO443" s="55"/>
      <c r="AP443" s="55"/>
      <c r="AQ443" s="55"/>
      <c r="AR443" s="55"/>
    </row>
    <row r="444" spans="1:45" x14ac:dyDescent="0.3">
      <c r="B444" s="54" t="s">
        <v>175</v>
      </c>
      <c r="C444" s="54">
        <f>C437</f>
        <v>0</v>
      </c>
      <c r="D444" s="56" t="e">
        <f t="shared" ca="1" si="750"/>
        <v>#N/A</v>
      </c>
      <c r="E444" s="52" t="e">
        <f t="shared" ref="E444:W444" si="759">E437</f>
        <v>#N/A</v>
      </c>
      <c r="F444" s="52" t="e">
        <f t="shared" si="759"/>
        <v>#N/A</v>
      </c>
      <c r="G444" s="52" t="e">
        <f t="shared" si="759"/>
        <v>#N/A</v>
      </c>
      <c r="H444" s="52" t="e">
        <f t="shared" si="759"/>
        <v>#N/A</v>
      </c>
      <c r="I444" s="52" t="e">
        <f t="shared" si="759"/>
        <v>#N/A</v>
      </c>
      <c r="J444" s="52" t="e">
        <f t="shared" si="759"/>
        <v>#N/A</v>
      </c>
      <c r="K444" s="52" t="e">
        <f t="shared" si="759"/>
        <v>#N/A</v>
      </c>
      <c r="L444" s="52" t="e">
        <f t="shared" si="759"/>
        <v>#N/A</v>
      </c>
      <c r="M444" s="52" t="e">
        <f t="shared" si="759"/>
        <v>#N/A</v>
      </c>
      <c r="N444" s="52" t="e">
        <f t="shared" si="759"/>
        <v>#N/A</v>
      </c>
      <c r="O444" s="52" t="e">
        <f t="shared" si="759"/>
        <v>#N/A</v>
      </c>
      <c r="P444" s="52" t="e">
        <f t="shared" si="759"/>
        <v>#N/A</v>
      </c>
      <c r="Q444" s="52" t="e">
        <f t="shared" si="759"/>
        <v>#N/A</v>
      </c>
      <c r="R444" s="52" t="e">
        <f t="shared" si="759"/>
        <v>#N/A</v>
      </c>
      <c r="S444" s="52" t="e">
        <f t="shared" si="759"/>
        <v>#N/A</v>
      </c>
      <c r="T444" s="52" t="e">
        <f t="shared" si="759"/>
        <v>#N/A</v>
      </c>
      <c r="U444" s="52" t="e">
        <f t="shared" si="759"/>
        <v>#N/A</v>
      </c>
      <c r="V444" s="52" t="e">
        <f t="shared" si="759"/>
        <v>#N/A</v>
      </c>
      <c r="W444" s="52" t="e">
        <f t="shared" si="759"/>
        <v>#N/A</v>
      </c>
      <c r="X444" s="55" t="e">
        <f t="shared" si="752"/>
        <v>#N/A</v>
      </c>
      <c r="Y444" s="55" t="e">
        <f t="shared" si="753"/>
        <v>#N/A</v>
      </c>
      <c r="Z444" s="55" t="e">
        <f t="shared" ref="Z444" si="760">Z443</f>
        <v>#N/A</v>
      </c>
      <c r="AA444" s="55" t="e">
        <f t="shared" si="755"/>
        <v>#N/A</v>
      </c>
      <c r="AB444" s="336" t="e">
        <f t="shared" si="756"/>
        <v>#N/A</v>
      </c>
      <c r="AC444" s="223" t="e">
        <f ca="1">INDEX(FGA_COEFFS,1,1)+Z444*INDEX(FGA_COEFFS,1,2)+Y444*INDEX(FGA_COEFFS,1,3)+R444*INDEX(FGA_COEFFS,1,4)+Q443*INDEX(FGA_COEFFS,1,5)+S444*INDEX(FGA_COEFFS,1,6)+T443*INDEX(FGA_COEFFS,1,7)+M443*INDEX(FGA_COEFFS,1,8)+Y447*Y449</f>
        <v>#N/A</v>
      </c>
      <c r="AD444" s="223" t="e">
        <f ca="1">INDEX(THREEPTA_COEFFS,1,1)+AC444*INDEX(THREEPTA_COEFFS,1,2)+J444*INDEX(THREEPTA_COEFFS,1,3)+AA444*INDEX(THREEPTA_COEFFS,1,4)+K444*INDEX(THREEPTA_COEFFS,1,5)+L443*INDEX(THREEPTA_COEFFS,1,6)+Z447*Z449</f>
        <v>#N/A</v>
      </c>
      <c r="AE444" s="223" t="e">
        <f ca="1">INDEX(THREEPTPCT_COEFFS,1,1)+K444*INDEX(THREEPTPCT_COEFFS,1,2)+L443*INDEX(THREEPTPCT_COEFFS,1,3)+AA447*AA449</f>
        <v>#N/A</v>
      </c>
      <c r="AF444" s="55" t="e">
        <f t="shared" ca="1" si="757"/>
        <v>#N/A</v>
      </c>
      <c r="AG444" s="223" t="e">
        <f ca="1">INDEX(TWOPTPCT_COEFFS,1,1)+AB444*INDEX(TWOPTPCT_COEFFS,1,2)+I443*INDEX(TWOPTPCT_COEFFS,1,3)+G443*INDEX(TWOPTPCT_COEFFS,1,4)+L443*INDEX(TWOPTPCT_COEFFS,1,5)+AB447*AB449</f>
        <v>#N/A</v>
      </c>
      <c r="AH444" s="223" t="e">
        <f ca="1">INDEX(FTA_COEFFS,1,1)+O444*INDEX(FTA_COEFFS,1,2)+N443*INDEX(FTA_COEFFS,1,3)+(Q444+R444)*INDEX(FTA_COEFFS,1,4)+(Q443+R443)*INDEX(FTA_COEFFS,1,5)+M443*INDEX(FTA_COEFFS,1,6)+AC447*AC449</f>
        <v>#N/A</v>
      </c>
      <c r="AI444" s="223" t="e">
        <f ca="1">INDEX(FTPCT_COEFFS,1,1)+P444*INDEX(FTPCT_COEFFS,1,2)+F444*INDEX(FTPCT_COEFFS,1,3)+G443*INDEX(FTPCT_COEFFS,1,4)+AD447*AD449</f>
        <v>#N/A</v>
      </c>
      <c r="AJ444" s="338" t="e">
        <f t="shared" ca="1" si="758"/>
        <v>#N/A</v>
      </c>
      <c r="AK444" s="55"/>
      <c r="AL444" s="55"/>
      <c r="AM444" s="55"/>
      <c r="AN444" s="55"/>
      <c r="AO444" s="55"/>
      <c r="AP444" s="55"/>
      <c r="AQ444" s="55"/>
      <c r="AR444" s="55"/>
    </row>
    <row r="445" spans="1:45" x14ac:dyDescent="0.3">
      <c r="A445" s="54" t="e">
        <f ca="1">IF(D443&gt;(D444+(AVERAGE(V443,W443)-AVERAGE(V444,W444))/2)+2.5,C443,IF(D444&gt;(D443+(AVERAGE(V444,W444)-AVERAGE(V443,W443))/2)+2.5,C444,"Close"))</f>
        <v>#N/A</v>
      </c>
      <c r="B445" s="64" t="e">
        <f ca="1">IF(D444&gt;D443,C444,C443)</f>
        <v>#N/A</v>
      </c>
      <c r="D445" s="56"/>
      <c r="X445" s="55"/>
      <c r="Y445" s="55"/>
      <c r="Z445" s="55"/>
      <c r="AA445" s="55"/>
      <c r="AB445" s="55"/>
      <c r="AC445" s="337"/>
      <c r="AD445" s="337"/>
      <c r="AE445" s="337"/>
      <c r="AF445" s="337"/>
      <c r="AG445" s="337"/>
      <c r="AH445" s="337"/>
      <c r="AI445" s="337"/>
      <c r="AJ445" s="337"/>
      <c r="AK445" s="337"/>
      <c r="AL445" s="337"/>
      <c r="AM445" s="55"/>
      <c r="AN445" s="55"/>
      <c r="AO445" s="55"/>
      <c r="AP445" s="55"/>
      <c r="AQ445" s="55"/>
      <c r="AR445" s="55"/>
      <c r="AS445" s="55"/>
    </row>
    <row r="446" spans="1:45" x14ac:dyDescent="0.3">
      <c r="X446" s="54" t="s">
        <v>1305</v>
      </c>
      <c r="Y446" s="54" t="s">
        <v>128</v>
      </c>
      <c r="Z446" s="54" t="s">
        <v>157</v>
      </c>
      <c r="AA446" s="54" t="s">
        <v>151</v>
      </c>
      <c r="AB446" s="54" t="s">
        <v>1327</v>
      </c>
      <c r="AC446" s="54" t="s">
        <v>129</v>
      </c>
      <c r="AD446" s="54" t="s">
        <v>116</v>
      </c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</row>
    <row r="447" spans="1:45" x14ac:dyDescent="0.3">
      <c r="X447" s="54"/>
      <c r="Y447" s="54">
        <f t="shared" ref="Y447:AD447" si="761">Y440</f>
        <v>6.4436999999999998</v>
      </c>
      <c r="Z447" s="54">
        <f t="shared" si="761"/>
        <v>4.9371</v>
      </c>
      <c r="AA447" s="54">
        <f t="shared" si="761"/>
        <v>11.350300000000001</v>
      </c>
      <c r="AB447" s="54">
        <f t="shared" si="761"/>
        <v>7.1900000000000006E-2</v>
      </c>
      <c r="AC447" s="54">
        <f t="shared" si="761"/>
        <v>6.2766000000000002</v>
      </c>
      <c r="AD447" s="54">
        <f t="shared" si="761"/>
        <v>11.042999999999999</v>
      </c>
      <c r="AE447" s="54"/>
      <c r="AF447" s="336"/>
      <c r="AG447" s="336"/>
      <c r="AH447" s="336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</row>
    <row r="448" spans="1:45" x14ac:dyDescent="0.3">
      <c r="D448" s="56"/>
      <c r="X448" s="336"/>
      <c r="Y448" s="336">
        <f t="shared" ca="1" si="701"/>
        <v>2.7016357351127137E-3</v>
      </c>
      <c r="Z448" s="336">
        <f t="shared" ca="1" si="701"/>
        <v>-0.62130765072417149</v>
      </c>
      <c r="AA448" s="336">
        <f t="shared" ca="1" si="701"/>
        <v>-0.13166514823196473</v>
      </c>
      <c r="AB448" s="336">
        <f t="shared" ca="1" si="701"/>
        <v>-0.18624700014758652</v>
      </c>
      <c r="AC448" s="336">
        <f t="shared" ca="1" si="701"/>
        <v>1.1856045257819718</v>
      </c>
      <c r="AD448" s="336">
        <f t="shared" ca="1" si="701"/>
        <v>-0.41094795332291467</v>
      </c>
      <c r="AE448" s="336"/>
      <c r="AF448" s="336"/>
      <c r="AG448" s="336"/>
      <c r="AH448" s="336"/>
      <c r="AI448" s="54"/>
      <c r="AJ448" s="54"/>
      <c r="AK448" s="54"/>
      <c r="AL448" s="336"/>
      <c r="AM448" s="336"/>
      <c r="AN448" s="336"/>
      <c r="AO448" s="336"/>
      <c r="AP448" s="54"/>
      <c r="AQ448" s="336"/>
      <c r="AR448" s="336"/>
      <c r="AS448" s="336"/>
    </row>
    <row r="449" spans="1:45" x14ac:dyDescent="0.3">
      <c r="C449" s="54"/>
      <c r="D449" s="56"/>
      <c r="Y449" s="336">
        <f t="shared" ca="1" si="701"/>
        <v>0.96968218930322325</v>
      </c>
      <c r="Z449" s="336">
        <f t="shared" ca="1" si="701"/>
        <v>-0.5217263290394355</v>
      </c>
      <c r="AA449" s="336">
        <f t="shared" ca="1" si="701"/>
        <v>0.14809213545236277</v>
      </c>
      <c r="AB449" s="336">
        <f t="shared" ca="1" si="701"/>
        <v>-1.2518243245962979</v>
      </c>
      <c r="AC449" s="336">
        <f t="shared" ca="1" si="701"/>
        <v>0.49120621450642732</v>
      </c>
      <c r="AD449" s="336">
        <f t="shared" ca="1" si="701"/>
        <v>1.4715489817741068E-4</v>
      </c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</row>
    <row r="450" spans="1:45" x14ac:dyDescent="0.3">
      <c r="B450" s="54" t="s">
        <v>172</v>
      </c>
      <c r="C450" s="53">
        <f>C443</f>
        <v>0</v>
      </c>
      <c r="D450" s="56" t="e">
        <f t="shared" ref="D450:D451" ca="1" si="762">AJ450</f>
        <v>#N/A</v>
      </c>
      <c r="E450" s="52" t="e">
        <f t="shared" ref="E450:W450" si="763">E443</f>
        <v>#N/A</v>
      </c>
      <c r="F450" s="52" t="e">
        <f t="shared" si="763"/>
        <v>#N/A</v>
      </c>
      <c r="G450" s="52" t="e">
        <f t="shared" si="763"/>
        <v>#N/A</v>
      </c>
      <c r="H450" s="52" t="e">
        <f t="shared" si="763"/>
        <v>#N/A</v>
      </c>
      <c r="I450" s="52" t="e">
        <f t="shared" si="763"/>
        <v>#N/A</v>
      </c>
      <c r="J450" s="52" t="e">
        <f t="shared" si="763"/>
        <v>#N/A</v>
      </c>
      <c r="K450" s="52" t="e">
        <f t="shared" si="763"/>
        <v>#N/A</v>
      </c>
      <c r="L450" s="52" t="e">
        <f t="shared" si="763"/>
        <v>#N/A</v>
      </c>
      <c r="M450" s="52" t="e">
        <f t="shared" si="763"/>
        <v>#N/A</v>
      </c>
      <c r="N450" s="52" t="e">
        <f t="shared" si="763"/>
        <v>#N/A</v>
      </c>
      <c r="O450" s="52" t="e">
        <f t="shared" si="763"/>
        <v>#N/A</v>
      </c>
      <c r="P450" s="52" t="e">
        <f t="shared" si="763"/>
        <v>#N/A</v>
      </c>
      <c r="Q450" s="52" t="e">
        <f t="shared" si="763"/>
        <v>#N/A</v>
      </c>
      <c r="R450" s="52" t="e">
        <f t="shared" si="763"/>
        <v>#N/A</v>
      </c>
      <c r="S450" s="52" t="e">
        <f t="shared" si="763"/>
        <v>#N/A</v>
      </c>
      <c r="T450" s="52" t="e">
        <f t="shared" si="763"/>
        <v>#N/A</v>
      </c>
      <c r="U450" s="52" t="e">
        <f t="shared" si="763"/>
        <v>#N/A</v>
      </c>
      <c r="V450" s="52" t="e">
        <f t="shared" si="763"/>
        <v>#N/A</v>
      </c>
      <c r="W450" s="52" t="e">
        <f t="shared" si="763"/>
        <v>#N/A</v>
      </c>
      <c r="X450" s="55" t="e">
        <f t="shared" ref="X450:X451" si="764">(H450-(O450*P450)/100-3*(J450*K450)/100)/2</f>
        <v>#N/A</v>
      </c>
      <c r="Y450" s="55" t="e">
        <f t="shared" ref="Y450:Y451" si="765">SUM(X450,(J450*K450/100))/(F450/100)</f>
        <v>#N/A</v>
      </c>
      <c r="Z450" s="55" t="e">
        <f t="shared" ref="Z450" si="766">U450*0.5+U451*0.5</f>
        <v>#N/A</v>
      </c>
      <c r="AA450" s="55" t="e">
        <f t="shared" ref="AA450:AA451" si="767">J450/Y450</f>
        <v>#N/A</v>
      </c>
      <c r="AB450" s="336" t="e">
        <f t="shared" ref="AB450:AB451" si="768">X450/(Y450-J450)</f>
        <v>#N/A</v>
      </c>
      <c r="AC450" s="223" t="e">
        <f ca="1">INDEX(FGA_COEFFS,1,1)+Z450*INDEX(FGA_COEFFS,1,2)+Y450*INDEX(FGA_COEFFS,1,3)+R450*INDEX(FGA_COEFFS,1,4)+Q451*INDEX(FGA_COEFFS,1,5)+S450*INDEX(FGA_COEFFS,1,6)+T451*INDEX(FGA_COEFFS,1,7)+M451*INDEX(FGA_COEFFS,1,8)+Y454*Y455</f>
        <v>#N/A</v>
      </c>
      <c r="AD450" s="223" t="e">
        <f ca="1">INDEX(THREEPTA_COEFFS,1,1)+AC450*INDEX(THREEPTA_COEFFS,1,2)+J450*INDEX(THREEPTA_COEFFS,1,3)+AA450*INDEX(THREEPTA_COEFFS,1,4)+K450*INDEX(THREEPTA_COEFFS,1,5)+L451*INDEX(THREEPTA_COEFFS,1,6)+Z454*Z455</f>
        <v>#N/A</v>
      </c>
      <c r="AE450" s="223" t="e">
        <f ca="1">INDEX(THREEPTPCT_COEFFS,1,1)+K450*INDEX(THREEPTPCT_COEFFS,1,2)+L451*INDEX(THREEPTPCT_COEFFS,1,3)+AA454*AA455</f>
        <v>#N/A</v>
      </c>
      <c r="AF450" s="55" t="e">
        <f t="shared" ref="AF450:AF451" ca="1" si="769">AC450-AD450</f>
        <v>#N/A</v>
      </c>
      <c r="AG450" s="223" t="e">
        <f ca="1">INDEX(TWOPTPCT_COEFFS,1,1)+AB450*INDEX(TWOPTPCT_COEFFS,1,2)+I451*INDEX(TWOPTPCT_COEFFS,1,3)+G451*INDEX(TWOPTPCT_COEFFS,1,4)+L451*INDEX(TWOPTPCT_COEFFS,1,5)+AB454*AB455</f>
        <v>#N/A</v>
      </c>
      <c r="AH450" s="223" t="e">
        <f ca="1">INDEX(FTA_COEFFS,1,1)+O450*INDEX(FTA_COEFFS,1,2)+N451*INDEX(FTA_COEFFS,1,3)+(Q450+R450)*INDEX(FTA_COEFFS,1,4)+(Q451+R451)*INDEX(FTA_COEFFS,1,5)+M451*INDEX(FTA_COEFFS,1,6)+AC454*AC455</f>
        <v>#N/A</v>
      </c>
      <c r="AI450" s="223" t="e">
        <f ca="1">INDEX(FTPCT_COEFFS,1,1)+P450*INDEX(FTPCT_COEFFS,1,2)+F450*INDEX(FTPCT_COEFFS,1,3)+G451*INDEX(FTPCT_COEFFS,1,4)+AD454*AD455</f>
        <v>#N/A</v>
      </c>
      <c r="AJ450" s="338" t="e">
        <f t="shared" ref="AJ450:AJ451" ca="1" si="770">AD450*AE450/100+AF450*AG450+AH450*AI450/100</f>
        <v>#N/A</v>
      </c>
      <c r="AK450" s="55"/>
      <c r="AL450" s="55"/>
      <c r="AM450" s="55"/>
      <c r="AN450" s="55"/>
      <c r="AO450" s="55"/>
      <c r="AP450" s="55"/>
      <c r="AQ450" s="55"/>
      <c r="AR450" s="55"/>
    </row>
    <row r="451" spans="1:45" x14ac:dyDescent="0.3">
      <c r="B451" s="54" t="s">
        <v>175</v>
      </c>
      <c r="C451" s="54">
        <f>C444</f>
        <v>0</v>
      </c>
      <c r="D451" s="56" t="e">
        <f t="shared" ca="1" si="762"/>
        <v>#N/A</v>
      </c>
      <c r="E451" s="52" t="e">
        <f t="shared" ref="E451:W451" si="771">E444</f>
        <v>#N/A</v>
      </c>
      <c r="F451" s="52" t="e">
        <f t="shared" si="771"/>
        <v>#N/A</v>
      </c>
      <c r="G451" s="52" t="e">
        <f t="shared" si="771"/>
        <v>#N/A</v>
      </c>
      <c r="H451" s="52" t="e">
        <f t="shared" si="771"/>
        <v>#N/A</v>
      </c>
      <c r="I451" s="52" t="e">
        <f t="shared" si="771"/>
        <v>#N/A</v>
      </c>
      <c r="J451" s="52" t="e">
        <f t="shared" si="771"/>
        <v>#N/A</v>
      </c>
      <c r="K451" s="52" t="e">
        <f t="shared" si="771"/>
        <v>#N/A</v>
      </c>
      <c r="L451" s="52" t="e">
        <f t="shared" si="771"/>
        <v>#N/A</v>
      </c>
      <c r="M451" s="52" t="e">
        <f t="shared" si="771"/>
        <v>#N/A</v>
      </c>
      <c r="N451" s="52" t="e">
        <f t="shared" si="771"/>
        <v>#N/A</v>
      </c>
      <c r="O451" s="52" t="e">
        <f t="shared" si="771"/>
        <v>#N/A</v>
      </c>
      <c r="P451" s="52" t="e">
        <f t="shared" si="771"/>
        <v>#N/A</v>
      </c>
      <c r="Q451" s="52" t="e">
        <f t="shared" si="771"/>
        <v>#N/A</v>
      </c>
      <c r="R451" s="52" t="e">
        <f t="shared" si="771"/>
        <v>#N/A</v>
      </c>
      <c r="S451" s="52" t="e">
        <f t="shared" si="771"/>
        <v>#N/A</v>
      </c>
      <c r="T451" s="52" t="e">
        <f t="shared" si="771"/>
        <v>#N/A</v>
      </c>
      <c r="U451" s="52" t="e">
        <f t="shared" si="771"/>
        <v>#N/A</v>
      </c>
      <c r="V451" s="52" t="e">
        <f t="shared" si="771"/>
        <v>#N/A</v>
      </c>
      <c r="W451" s="52" t="e">
        <f t="shared" si="771"/>
        <v>#N/A</v>
      </c>
      <c r="X451" s="55" t="e">
        <f t="shared" si="764"/>
        <v>#N/A</v>
      </c>
      <c r="Y451" s="55" t="e">
        <f t="shared" si="765"/>
        <v>#N/A</v>
      </c>
      <c r="Z451" s="55" t="e">
        <f t="shared" ref="Z451" si="772">Z450</f>
        <v>#N/A</v>
      </c>
      <c r="AA451" s="55" t="e">
        <f t="shared" si="767"/>
        <v>#N/A</v>
      </c>
      <c r="AB451" s="336" t="e">
        <f t="shared" si="768"/>
        <v>#N/A</v>
      </c>
      <c r="AC451" s="223" t="e">
        <f ca="1">INDEX(FGA_COEFFS,1,1)+Z451*INDEX(FGA_COEFFS,1,2)+Y451*INDEX(FGA_COEFFS,1,3)+R451*INDEX(FGA_COEFFS,1,4)+Q450*INDEX(FGA_COEFFS,1,5)+S451*INDEX(FGA_COEFFS,1,6)+T450*INDEX(FGA_COEFFS,1,7)+M450*INDEX(FGA_COEFFS,1,8)+Y454*Y456</f>
        <v>#N/A</v>
      </c>
      <c r="AD451" s="223" t="e">
        <f ca="1">INDEX(THREEPTA_COEFFS,1,1)+AC451*INDEX(THREEPTA_COEFFS,1,2)+J451*INDEX(THREEPTA_COEFFS,1,3)+AA451*INDEX(THREEPTA_COEFFS,1,4)+K451*INDEX(THREEPTA_COEFFS,1,5)+L450*INDEX(THREEPTA_COEFFS,1,6)+Z454*Z456</f>
        <v>#N/A</v>
      </c>
      <c r="AE451" s="223" t="e">
        <f ca="1">INDEX(THREEPTPCT_COEFFS,1,1)+K451*INDEX(THREEPTPCT_COEFFS,1,2)+L450*INDEX(THREEPTPCT_COEFFS,1,3)+AA454*AA456</f>
        <v>#N/A</v>
      </c>
      <c r="AF451" s="55" t="e">
        <f t="shared" ca="1" si="769"/>
        <v>#N/A</v>
      </c>
      <c r="AG451" s="223" t="e">
        <f ca="1">INDEX(TWOPTPCT_COEFFS,1,1)+AB451*INDEX(TWOPTPCT_COEFFS,1,2)+I450*INDEX(TWOPTPCT_COEFFS,1,3)+G450*INDEX(TWOPTPCT_COEFFS,1,4)+L450*INDEX(TWOPTPCT_COEFFS,1,5)+AB454*AB456</f>
        <v>#N/A</v>
      </c>
      <c r="AH451" s="223" t="e">
        <f ca="1">INDEX(FTA_COEFFS,1,1)+O451*INDEX(FTA_COEFFS,1,2)+N450*INDEX(FTA_COEFFS,1,3)+(Q451+R451)*INDEX(FTA_COEFFS,1,4)+(Q450+R450)*INDEX(FTA_COEFFS,1,5)+M450*INDEX(FTA_COEFFS,1,6)+AC454*AC456</f>
        <v>#N/A</v>
      </c>
      <c r="AI451" s="223" t="e">
        <f ca="1">INDEX(FTPCT_COEFFS,1,1)+P451*INDEX(FTPCT_COEFFS,1,2)+F451*INDEX(FTPCT_COEFFS,1,3)+G450*INDEX(FTPCT_COEFFS,1,4)+AD454*AD456</f>
        <v>#N/A</v>
      </c>
      <c r="AJ451" s="338" t="e">
        <f t="shared" ca="1" si="770"/>
        <v>#N/A</v>
      </c>
      <c r="AK451" s="55"/>
      <c r="AL451" s="55"/>
      <c r="AM451" s="55"/>
      <c r="AN451" s="55"/>
      <c r="AO451" s="55"/>
      <c r="AP451" s="55"/>
      <c r="AQ451" s="55"/>
      <c r="AR451" s="55"/>
    </row>
    <row r="452" spans="1:45" x14ac:dyDescent="0.3">
      <c r="A452" s="54" t="e">
        <f ca="1">IF(D450&gt;(D451+(AVERAGE(V450,W450)-AVERAGE(V451,W451))/2)+2.5,C450,IF(D451&gt;(D450+(AVERAGE(V451,W451)-AVERAGE(V450,W450))/2)+2.5,C451,"Close"))</f>
        <v>#N/A</v>
      </c>
      <c r="B452" s="64" t="e">
        <f ca="1">IF(D451&gt;D450,C451,C450)</f>
        <v>#N/A</v>
      </c>
      <c r="D452" s="56"/>
      <c r="X452" s="55"/>
      <c r="Y452" s="55"/>
      <c r="Z452" s="55"/>
      <c r="AA452" s="55"/>
      <c r="AB452" s="55"/>
      <c r="AC452" s="337"/>
      <c r="AD452" s="337"/>
      <c r="AE452" s="337"/>
      <c r="AF452" s="337"/>
      <c r="AG452" s="337"/>
      <c r="AH452" s="337"/>
      <c r="AI452" s="337"/>
      <c r="AJ452" s="337"/>
      <c r="AK452" s="337"/>
      <c r="AL452" s="337"/>
      <c r="AM452" s="55"/>
      <c r="AN452" s="55"/>
      <c r="AO452" s="55"/>
      <c r="AP452" s="55"/>
      <c r="AQ452" s="55"/>
      <c r="AR452" s="55"/>
      <c r="AS452" s="55"/>
    </row>
    <row r="453" spans="1:45" x14ac:dyDescent="0.3">
      <c r="X453" s="54" t="s">
        <v>1305</v>
      </c>
      <c r="Y453" s="54" t="s">
        <v>128</v>
      </c>
      <c r="Z453" s="54" t="s">
        <v>157</v>
      </c>
      <c r="AA453" s="54" t="s">
        <v>151</v>
      </c>
      <c r="AB453" s="54" t="s">
        <v>1327</v>
      </c>
      <c r="AC453" s="54" t="s">
        <v>129</v>
      </c>
      <c r="AD453" s="54" t="s">
        <v>116</v>
      </c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</row>
    <row r="454" spans="1:45" x14ac:dyDescent="0.3">
      <c r="X454" s="54"/>
      <c r="Y454" s="54">
        <f t="shared" ref="Y454:AD454" si="773">Y447</f>
        <v>6.4436999999999998</v>
      </c>
      <c r="Z454" s="54">
        <f t="shared" si="773"/>
        <v>4.9371</v>
      </c>
      <c r="AA454" s="54">
        <f t="shared" si="773"/>
        <v>11.350300000000001</v>
      </c>
      <c r="AB454" s="54">
        <f t="shared" si="773"/>
        <v>7.1900000000000006E-2</v>
      </c>
      <c r="AC454" s="54">
        <f t="shared" si="773"/>
        <v>6.2766000000000002</v>
      </c>
      <c r="AD454" s="54">
        <f t="shared" si="773"/>
        <v>11.042999999999999</v>
      </c>
      <c r="AE454" s="54"/>
      <c r="AF454" s="336"/>
      <c r="AG454" s="336"/>
      <c r="AH454" s="336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</row>
    <row r="455" spans="1:45" x14ac:dyDescent="0.3">
      <c r="D455" s="56"/>
      <c r="X455" s="336"/>
      <c r="Y455" s="336">
        <f t="shared" ca="1" si="701"/>
        <v>-4.3912860915392704E-2</v>
      </c>
      <c r="Z455" s="336">
        <f t="shared" ca="1" si="701"/>
        <v>-3.0023221848685527E-3</v>
      </c>
      <c r="AA455" s="336">
        <f t="shared" ca="1" si="701"/>
        <v>0.634672252346554</v>
      </c>
      <c r="AB455" s="336">
        <f t="shared" ca="1" si="701"/>
        <v>0.12473425283840592</v>
      </c>
      <c r="AC455" s="336">
        <f t="shared" ca="1" si="701"/>
        <v>-0.60731173851808429</v>
      </c>
      <c r="AD455" s="336">
        <f t="shared" ca="1" si="701"/>
        <v>0.25450881130557373</v>
      </c>
      <c r="AE455" s="336"/>
      <c r="AF455" s="336"/>
      <c r="AG455" s="336"/>
      <c r="AH455" s="336"/>
      <c r="AI455" s="54"/>
      <c r="AJ455" s="54"/>
      <c r="AK455" s="54"/>
      <c r="AL455" s="336"/>
      <c r="AM455" s="336"/>
      <c r="AN455" s="336"/>
      <c r="AO455" s="336"/>
      <c r="AP455" s="54"/>
      <c r="AQ455" s="336"/>
      <c r="AR455" s="336"/>
      <c r="AS455" s="336"/>
    </row>
    <row r="456" spans="1:45" x14ac:dyDescent="0.3">
      <c r="C456" s="54"/>
      <c r="D456" s="56"/>
      <c r="Y456" s="336">
        <f t="shared" ca="1" si="701"/>
        <v>-0.44700728160080516</v>
      </c>
      <c r="Z456" s="336">
        <f t="shared" ca="1" si="701"/>
        <v>0.11852321579737959</v>
      </c>
      <c r="AA456" s="336">
        <f t="shared" ca="1" si="701"/>
        <v>1.2375864371718355</v>
      </c>
      <c r="AB456" s="336">
        <f t="shared" ca="1" si="701"/>
        <v>5.3481785846421978E-2</v>
      </c>
      <c r="AC456" s="336">
        <f t="shared" ca="1" si="701"/>
        <v>0.18440717084576078</v>
      </c>
      <c r="AD456" s="336">
        <f t="shared" ca="1" si="701"/>
        <v>9.2712221838571474E-2</v>
      </c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</row>
    <row r="457" spans="1:45" x14ac:dyDescent="0.3">
      <c r="B457" s="54" t="s">
        <v>172</v>
      </c>
      <c r="C457" s="53">
        <f>C450</f>
        <v>0</v>
      </c>
      <c r="D457" s="56" t="e">
        <f t="shared" ref="D457:D458" ca="1" si="774">AJ457</f>
        <v>#N/A</v>
      </c>
      <c r="E457" s="52" t="e">
        <f t="shared" ref="E457:W457" si="775">E450</f>
        <v>#N/A</v>
      </c>
      <c r="F457" s="52" t="e">
        <f t="shared" si="775"/>
        <v>#N/A</v>
      </c>
      <c r="G457" s="52" t="e">
        <f t="shared" si="775"/>
        <v>#N/A</v>
      </c>
      <c r="H457" s="52" t="e">
        <f t="shared" si="775"/>
        <v>#N/A</v>
      </c>
      <c r="I457" s="52" t="e">
        <f t="shared" si="775"/>
        <v>#N/A</v>
      </c>
      <c r="J457" s="52" t="e">
        <f t="shared" si="775"/>
        <v>#N/A</v>
      </c>
      <c r="K457" s="52" t="e">
        <f t="shared" si="775"/>
        <v>#N/A</v>
      </c>
      <c r="L457" s="52" t="e">
        <f t="shared" si="775"/>
        <v>#N/A</v>
      </c>
      <c r="M457" s="52" t="e">
        <f t="shared" si="775"/>
        <v>#N/A</v>
      </c>
      <c r="N457" s="52" t="e">
        <f t="shared" si="775"/>
        <v>#N/A</v>
      </c>
      <c r="O457" s="52" t="e">
        <f t="shared" si="775"/>
        <v>#N/A</v>
      </c>
      <c r="P457" s="52" t="e">
        <f t="shared" si="775"/>
        <v>#N/A</v>
      </c>
      <c r="Q457" s="52" t="e">
        <f t="shared" si="775"/>
        <v>#N/A</v>
      </c>
      <c r="R457" s="52" t="e">
        <f t="shared" si="775"/>
        <v>#N/A</v>
      </c>
      <c r="S457" s="52" t="e">
        <f t="shared" si="775"/>
        <v>#N/A</v>
      </c>
      <c r="T457" s="52" t="e">
        <f t="shared" si="775"/>
        <v>#N/A</v>
      </c>
      <c r="U457" s="52" t="e">
        <f t="shared" si="775"/>
        <v>#N/A</v>
      </c>
      <c r="V457" s="52" t="e">
        <f t="shared" si="775"/>
        <v>#N/A</v>
      </c>
      <c r="W457" s="52" t="e">
        <f t="shared" si="775"/>
        <v>#N/A</v>
      </c>
      <c r="X457" s="55" t="e">
        <f t="shared" ref="X457:X458" si="776">(H457-(O457*P457)/100-3*(J457*K457)/100)/2</f>
        <v>#N/A</v>
      </c>
      <c r="Y457" s="55" t="e">
        <f t="shared" ref="Y457:Y458" si="777">SUM(X457,(J457*K457/100))/(F457/100)</f>
        <v>#N/A</v>
      </c>
      <c r="Z457" s="55" t="e">
        <f t="shared" ref="Z457" si="778">U457*0.5+U458*0.5</f>
        <v>#N/A</v>
      </c>
      <c r="AA457" s="55" t="e">
        <f t="shared" ref="AA457:AA458" si="779">J457/Y457</f>
        <v>#N/A</v>
      </c>
      <c r="AB457" s="336" t="e">
        <f t="shared" ref="AB457:AB458" si="780">X457/(Y457-J457)</f>
        <v>#N/A</v>
      </c>
      <c r="AC457" s="223" t="e">
        <f ca="1">INDEX(FGA_COEFFS,1,1)+Z457*INDEX(FGA_COEFFS,1,2)+Y457*INDEX(FGA_COEFFS,1,3)+R457*INDEX(FGA_COEFFS,1,4)+Q458*INDEX(FGA_COEFFS,1,5)+S457*INDEX(FGA_COEFFS,1,6)+T458*INDEX(FGA_COEFFS,1,7)+M458*INDEX(FGA_COEFFS,1,8)+Y461*Y462</f>
        <v>#N/A</v>
      </c>
      <c r="AD457" s="223" t="e">
        <f ca="1">INDEX(THREEPTA_COEFFS,1,1)+AC457*INDEX(THREEPTA_COEFFS,1,2)+J457*INDEX(THREEPTA_COEFFS,1,3)+AA457*INDEX(THREEPTA_COEFFS,1,4)+K457*INDEX(THREEPTA_COEFFS,1,5)+L458*INDEX(THREEPTA_COEFFS,1,6)+Z461*Z462</f>
        <v>#N/A</v>
      </c>
      <c r="AE457" s="223" t="e">
        <f ca="1">INDEX(THREEPTPCT_COEFFS,1,1)+K457*INDEX(THREEPTPCT_COEFFS,1,2)+L458*INDEX(THREEPTPCT_COEFFS,1,3)+AA461*AA462</f>
        <v>#N/A</v>
      </c>
      <c r="AF457" s="55" t="e">
        <f t="shared" ref="AF457:AF458" ca="1" si="781">AC457-AD457</f>
        <v>#N/A</v>
      </c>
      <c r="AG457" s="223" t="e">
        <f ca="1">INDEX(TWOPTPCT_COEFFS,1,1)+AB457*INDEX(TWOPTPCT_COEFFS,1,2)+I458*INDEX(TWOPTPCT_COEFFS,1,3)+G458*INDEX(TWOPTPCT_COEFFS,1,4)+L458*INDEX(TWOPTPCT_COEFFS,1,5)+AB461*AB462</f>
        <v>#N/A</v>
      </c>
      <c r="AH457" s="223" t="e">
        <f ca="1">INDEX(FTA_COEFFS,1,1)+O457*INDEX(FTA_COEFFS,1,2)+N458*INDEX(FTA_COEFFS,1,3)+(Q457+R457)*INDEX(FTA_COEFFS,1,4)+(Q458+R458)*INDEX(FTA_COEFFS,1,5)+M458*INDEX(FTA_COEFFS,1,6)+AC461*AC462</f>
        <v>#N/A</v>
      </c>
      <c r="AI457" s="223" t="e">
        <f ca="1">INDEX(FTPCT_COEFFS,1,1)+P457*INDEX(FTPCT_COEFFS,1,2)+F457*INDEX(FTPCT_COEFFS,1,3)+G458*INDEX(FTPCT_COEFFS,1,4)+AD461*AD462</f>
        <v>#N/A</v>
      </c>
      <c r="AJ457" s="338" t="e">
        <f t="shared" ref="AJ457:AJ458" ca="1" si="782">AD457*AE457/100+AF457*AG457+AH457*AI457/100</f>
        <v>#N/A</v>
      </c>
      <c r="AK457" s="55"/>
      <c r="AL457" s="55"/>
      <c r="AM457" s="55"/>
      <c r="AN457" s="55"/>
      <c r="AO457" s="55"/>
      <c r="AP457" s="55"/>
      <c r="AQ457" s="55"/>
      <c r="AR457" s="55"/>
    </row>
    <row r="458" spans="1:45" x14ac:dyDescent="0.3">
      <c r="B458" s="54" t="s">
        <v>175</v>
      </c>
      <c r="C458" s="54">
        <f>C451</f>
        <v>0</v>
      </c>
      <c r="D458" s="56" t="e">
        <f t="shared" ca="1" si="774"/>
        <v>#N/A</v>
      </c>
      <c r="E458" s="52" t="e">
        <f t="shared" ref="E458:W458" si="783">E451</f>
        <v>#N/A</v>
      </c>
      <c r="F458" s="52" t="e">
        <f t="shared" si="783"/>
        <v>#N/A</v>
      </c>
      <c r="G458" s="52" t="e">
        <f t="shared" si="783"/>
        <v>#N/A</v>
      </c>
      <c r="H458" s="52" t="e">
        <f t="shared" si="783"/>
        <v>#N/A</v>
      </c>
      <c r="I458" s="52" t="e">
        <f t="shared" si="783"/>
        <v>#N/A</v>
      </c>
      <c r="J458" s="52" t="e">
        <f t="shared" si="783"/>
        <v>#N/A</v>
      </c>
      <c r="K458" s="52" t="e">
        <f t="shared" si="783"/>
        <v>#N/A</v>
      </c>
      <c r="L458" s="52" t="e">
        <f t="shared" si="783"/>
        <v>#N/A</v>
      </c>
      <c r="M458" s="52" t="e">
        <f t="shared" si="783"/>
        <v>#N/A</v>
      </c>
      <c r="N458" s="52" t="e">
        <f t="shared" si="783"/>
        <v>#N/A</v>
      </c>
      <c r="O458" s="52" t="e">
        <f t="shared" si="783"/>
        <v>#N/A</v>
      </c>
      <c r="P458" s="52" t="e">
        <f t="shared" si="783"/>
        <v>#N/A</v>
      </c>
      <c r="Q458" s="52" t="e">
        <f t="shared" si="783"/>
        <v>#N/A</v>
      </c>
      <c r="R458" s="52" t="e">
        <f t="shared" si="783"/>
        <v>#N/A</v>
      </c>
      <c r="S458" s="52" t="e">
        <f t="shared" si="783"/>
        <v>#N/A</v>
      </c>
      <c r="T458" s="52" t="e">
        <f t="shared" si="783"/>
        <v>#N/A</v>
      </c>
      <c r="U458" s="52" t="e">
        <f t="shared" si="783"/>
        <v>#N/A</v>
      </c>
      <c r="V458" s="52" t="e">
        <f t="shared" si="783"/>
        <v>#N/A</v>
      </c>
      <c r="W458" s="52" t="e">
        <f t="shared" si="783"/>
        <v>#N/A</v>
      </c>
      <c r="X458" s="55" t="e">
        <f t="shared" si="776"/>
        <v>#N/A</v>
      </c>
      <c r="Y458" s="55" t="e">
        <f t="shared" si="777"/>
        <v>#N/A</v>
      </c>
      <c r="Z458" s="55" t="e">
        <f t="shared" ref="Z458" si="784">Z457</f>
        <v>#N/A</v>
      </c>
      <c r="AA458" s="55" t="e">
        <f t="shared" si="779"/>
        <v>#N/A</v>
      </c>
      <c r="AB458" s="336" t="e">
        <f t="shared" si="780"/>
        <v>#N/A</v>
      </c>
      <c r="AC458" s="223" t="e">
        <f ca="1">INDEX(FGA_COEFFS,1,1)+Z458*INDEX(FGA_COEFFS,1,2)+Y458*INDEX(FGA_COEFFS,1,3)+R458*INDEX(FGA_COEFFS,1,4)+Q457*INDEX(FGA_COEFFS,1,5)+S458*INDEX(FGA_COEFFS,1,6)+T457*INDEX(FGA_COEFFS,1,7)+M457*INDEX(FGA_COEFFS,1,8)+Y461*Y463</f>
        <v>#N/A</v>
      </c>
      <c r="AD458" s="223" t="e">
        <f ca="1">INDEX(THREEPTA_COEFFS,1,1)+AC458*INDEX(THREEPTA_COEFFS,1,2)+J458*INDEX(THREEPTA_COEFFS,1,3)+AA458*INDEX(THREEPTA_COEFFS,1,4)+K458*INDEX(THREEPTA_COEFFS,1,5)+L457*INDEX(THREEPTA_COEFFS,1,6)+Z461*Z463</f>
        <v>#N/A</v>
      </c>
      <c r="AE458" s="223" t="e">
        <f ca="1">INDEX(THREEPTPCT_COEFFS,1,1)+K458*INDEX(THREEPTPCT_COEFFS,1,2)+L457*INDEX(THREEPTPCT_COEFFS,1,3)+AA461*AA463</f>
        <v>#N/A</v>
      </c>
      <c r="AF458" s="55" t="e">
        <f t="shared" ca="1" si="781"/>
        <v>#N/A</v>
      </c>
      <c r="AG458" s="223" t="e">
        <f ca="1">INDEX(TWOPTPCT_COEFFS,1,1)+AB458*INDEX(TWOPTPCT_COEFFS,1,2)+I457*INDEX(TWOPTPCT_COEFFS,1,3)+G457*INDEX(TWOPTPCT_COEFFS,1,4)+L457*INDEX(TWOPTPCT_COEFFS,1,5)+AB461*AB463</f>
        <v>#N/A</v>
      </c>
      <c r="AH458" s="223" t="e">
        <f ca="1">INDEX(FTA_COEFFS,1,1)+O458*INDEX(FTA_COEFFS,1,2)+N457*INDEX(FTA_COEFFS,1,3)+(Q458+R458)*INDEX(FTA_COEFFS,1,4)+(Q457+R457)*INDEX(FTA_COEFFS,1,5)+M457*INDEX(FTA_COEFFS,1,6)+AC461*AC463</f>
        <v>#N/A</v>
      </c>
      <c r="AI458" s="223" t="e">
        <f ca="1">INDEX(FTPCT_COEFFS,1,1)+P458*INDEX(FTPCT_COEFFS,1,2)+F458*INDEX(FTPCT_COEFFS,1,3)+G457*INDEX(FTPCT_COEFFS,1,4)+AD461*AD463</f>
        <v>#N/A</v>
      </c>
      <c r="AJ458" s="338" t="e">
        <f t="shared" ca="1" si="782"/>
        <v>#N/A</v>
      </c>
      <c r="AK458" s="55"/>
      <c r="AL458" s="55"/>
      <c r="AM458" s="55"/>
      <c r="AN458" s="55"/>
      <c r="AO458" s="55"/>
      <c r="AP458" s="55"/>
      <c r="AQ458" s="55"/>
      <c r="AR458" s="55"/>
    </row>
    <row r="459" spans="1:45" x14ac:dyDescent="0.3">
      <c r="A459" s="54" t="e">
        <f ca="1">IF(D457&gt;(D458+(AVERAGE(V457,W457)-AVERAGE(V458,W458))/2)+2.5,C457,IF(D458&gt;(D457+(AVERAGE(V458,W458)-AVERAGE(V457,W457))/2)+2.5,C458,"Close"))</f>
        <v>#N/A</v>
      </c>
      <c r="B459" s="64" t="e">
        <f ca="1">IF(D458&gt;D457,C458,C457)</f>
        <v>#N/A</v>
      </c>
      <c r="D459" s="56"/>
      <c r="X459" s="55"/>
      <c r="Y459" s="55"/>
      <c r="Z459" s="55"/>
      <c r="AA459" s="55"/>
      <c r="AB459" s="55"/>
      <c r="AC459" s="337"/>
      <c r="AD459" s="337"/>
      <c r="AE459" s="337"/>
      <c r="AF459" s="337"/>
      <c r="AG459" s="337"/>
      <c r="AH459" s="337"/>
      <c r="AI459" s="337"/>
      <c r="AJ459" s="337"/>
      <c r="AK459" s="337"/>
      <c r="AL459" s="337"/>
      <c r="AM459" s="55"/>
      <c r="AN459" s="55"/>
      <c r="AO459" s="55"/>
      <c r="AP459" s="55"/>
      <c r="AQ459" s="55"/>
      <c r="AR459" s="55"/>
      <c r="AS459" s="55"/>
    </row>
    <row r="460" spans="1:45" x14ac:dyDescent="0.3">
      <c r="X460" s="54" t="s">
        <v>1305</v>
      </c>
      <c r="Y460" s="54" t="s">
        <v>128</v>
      </c>
      <c r="Z460" s="54" t="s">
        <v>157</v>
      </c>
      <c r="AA460" s="54" t="s">
        <v>151</v>
      </c>
      <c r="AB460" s="54" t="s">
        <v>1327</v>
      </c>
      <c r="AC460" s="54" t="s">
        <v>129</v>
      </c>
      <c r="AD460" s="54" t="s">
        <v>116</v>
      </c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</row>
    <row r="461" spans="1:45" x14ac:dyDescent="0.3">
      <c r="X461" s="54"/>
      <c r="Y461" s="54">
        <f t="shared" ref="Y461:AD461" si="785">Y454</f>
        <v>6.4436999999999998</v>
      </c>
      <c r="Z461" s="54">
        <f t="shared" si="785"/>
        <v>4.9371</v>
      </c>
      <c r="AA461" s="54">
        <f t="shared" si="785"/>
        <v>11.350300000000001</v>
      </c>
      <c r="AB461" s="54">
        <f t="shared" si="785"/>
        <v>7.1900000000000006E-2</v>
      </c>
      <c r="AC461" s="54">
        <f t="shared" si="785"/>
        <v>6.2766000000000002</v>
      </c>
      <c r="AD461" s="54">
        <f t="shared" si="785"/>
        <v>11.042999999999999</v>
      </c>
      <c r="AE461" s="54"/>
      <c r="AF461" s="336"/>
      <c r="AG461" s="336"/>
      <c r="AH461" s="336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</row>
    <row r="462" spans="1:45" x14ac:dyDescent="0.3">
      <c r="D462" s="56"/>
      <c r="X462" s="336"/>
      <c r="Y462" s="336">
        <f t="shared" ca="1" si="701"/>
        <v>-0.3662786938060687</v>
      </c>
      <c r="Z462" s="336">
        <f t="shared" ca="1" si="701"/>
        <v>-1.1897482280911689</v>
      </c>
      <c r="AA462" s="336">
        <f t="shared" ca="1" si="701"/>
        <v>-0.50027435694937883</v>
      </c>
      <c r="AB462" s="336">
        <f t="shared" ca="1" si="701"/>
        <v>-0.38245261904399802</v>
      </c>
      <c r="AC462" s="336">
        <f t="shared" ca="1" si="701"/>
        <v>-0.90956306489126404</v>
      </c>
      <c r="AD462" s="336">
        <f t="shared" ca="1" si="701"/>
        <v>1.0515052174374626</v>
      </c>
      <c r="AE462" s="336"/>
      <c r="AF462" s="336"/>
      <c r="AG462" s="336"/>
      <c r="AH462" s="336"/>
      <c r="AI462" s="54"/>
      <c r="AJ462" s="54"/>
      <c r="AK462" s="54"/>
      <c r="AL462" s="336"/>
      <c r="AM462" s="336"/>
      <c r="AN462" s="336"/>
      <c r="AO462" s="336"/>
      <c r="AP462" s="54"/>
      <c r="AQ462" s="336"/>
      <c r="AR462" s="336"/>
      <c r="AS462" s="336"/>
    </row>
    <row r="463" spans="1:45" x14ac:dyDescent="0.3">
      <c r="C463" s="54"/>
      <c r="D463" s="56"/>
      <c r="Y463" s="336">
        <f t="shared" ca="1" si="701"/>
        <v>0.25463933146133655</v>
      </c>
      <c r="Z463" s="336">
        <f t="shared" ca="1" si="701"/>
        <v>-5.0080856028189617E-2</v>
      </c>
      <c r="AA463" s="336">
        <f t="shared" ca="1" si="701"/>
        <v>0.35515576987297659</v>
      </c>
      <c r="AB463" s="336">
        <f t="shared" ca="1" si="701"/>
        <v>-9.625308445225321E-2</v>
      </c>
      <c r="AC463" s="336">
        <f t="shared" ca="1" si="701"/>
        <v>1.2818500801584727</v>
      </c>
      <c r="AD463" s="336">
        <f t="shared" ca="1" si="701"/>
        <v>-0.3092333482543107</v>
      </c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</row>
    <row r="464" spans="1:45" x14ac:dyDescent="0.3">
      <c r="B464" s="54" t="s">
        <v>172</v>
      </c>
      <c r="C464" s="53">
        <f>C457</f>
        <v>0</v>
      </c>
      <c r="D464" s="56" t="e">
        <f t="shared" ref="D464:D465" ca="1" si="786">AJ464</f>
        <v>#N/A</v>
      </c>
      <c r="E464" s="52" t="e">
        <f t="shared" ref="E464:W464" si="787">E457</f>
        <v>#N/A</v>
      </c>
      <c r="F464" s="52" t="e">
        <f t="shared" si="787"/>
        <v>#N/A</v>
      </c>
      <c r="G464" s="52" t="e">
        <f t="shared" si="787"/>
        <v>#N/A</v>
      </c>
      <c r="H464" s="52" t="e">
        <f t="shared" si="787"/>
        <v>#N/A</v>
      </c>
      <c r="I464" s="52" t="e">
        <f t="shared" si="787"/>
        <v>#N/A</v>
      </c>
      <c r="J464" s="52" t="e">
        <f t="shared" si="787"/>
        <v>#N/A</v>
      </c>
      <c r="K464" s="52" t="e">
        <f t="shared" si="787"/>
        <v>#N/A</v>
      </c>
      <c r="L464" s="52" t="e">
        <f t="shared" si="787"/>
        <v>#N/A</v>
      </c>
      <c r="M464" s="52" t="e">
        <f t="shared" si="787"/>
        <v>#N/A</v>
      </c>
      <c r="N464" s="52" t="e">
        <f t="shared" si="787"/>
        <v>#N/A</v>
      </c>
      <c r="O464" s="52" t="e">
        <f t="shared" si="787"/>
        <v>#N/A</v>
      </c>
      <c r="P464" s="52" t="e">
        <f t="shared" si="787"/>
        <v>#N/A</v>
      </c>
      <c r="Q464" s="52" t="e">
        <f t="shared" si="787"/>
        <v>#N/A</v>
      </c>
      <c r="R464" s="52" t="e">
        <f t="shared" si="787"/>
        <v>#N/A</v>
      </c>
      <c r="S464" s="52" t="e">
        <f t="shared" si="787"/>
        <v>#N/A</v>
      </c>
      <c r="T464" s="52" t="e">
        <f t="shared" si="787"/>
        <v>#N/A</v>
      </c>
      <c r="U464" s="52" t="e">
        <f t="shared" si="787"/>
        <v>#N/A</v>
      </c>
      <c r="V464" s="52" t="e">
        <f t="shared" si="787"/>
        <v>#N/A</v>
      </c>
      <c r="W464" s="52" t="e">
        <f t="shared" si="787"/>
        <v>#N/A</v>
      </c>
      <c r="X464" s="55" t="e">
        <f t="shared" ref="X464:X465" si="788">(H464-(O464*P464)/100-3*(J464*K464)/100)/2</f>
        <v>#N/A</v>
      </c>
      <c r="Y464" s="55" t="e">
        <f t="shared" ref="Y464:Y465" si="789">SUM(X464,(J464*K464/100))/(F464/100)</f>
        <v>#N/A</v>
      </c>
      <c r="Z464" s="55" t="e">
        <f t="shared" ref="Z464" si="790">U464*0.5+U465*0.5</f>
        <v>#N/A</v>
      </c>
      <c r="AA464" s="55" t="e">
        <f t="shared" ref="AA464:AA465" si="791">J464/Y464</f>
        <v>#N/A</v>
      </c>
      <c r="AB464" s="336" t="e">
        <f t="shared" ref="AB464:AB465" si="792">X464/(Y464-J464)</f>
        <v>#N/A</v>
      </c>
      <c r="AC464" s="223" t="e">
        <f ca="1">INDEX(FGA_COEFFS,1,1)+Z464*INDEX(FGA_COEFFS,1,2)+Y464*INDEX(FGA_COEFFS,1,3)+R464*INDEX(FGA_COEFFS,1,4)+Q465*INDEX(FGA_COEFFS,1,5)+S464*INDEX(FGA_COEFFS,1,6)+T465*INDEX(FGA_COEFFS,1,7)+M465*INDEX(FGA_COEFFS,1,8)+Y468*Y469</f>
        <v>#N/A</v>
      </c>
      <c r="AD464" s="223" t="e">
        <f ca="1">INDEX(THREEPTA_COEFFS,1,1)+AC464*INDEX(THREEPTA_COEFFS,1,2)+J464*INDEX(THREEPTA_COEFFS,1,3)+AA464*INDEX(THREEPTA_COEFFS,1,4)+K464*INDEX(THREEPTA_COEFFS,1,5)+L465*INDEX(THREEPTA_COEFFS,1,6)+Z468*Z469</f>
        <v>#N/A</v>
      </c>
      <c r="AE464" s="223" t="e">
        <f ca="1">INDEX(THREEPTPCT_COEFFS,1,1)+K464*INDEX(THREEPTPCT_COEFFS,1,2)+L465*INDEX(THREEPTPCT_COEFFS,1,3)+AA468*AA469</f>
        <v>#N/A</v>
      </c>
      <c r="AF464" s="55" t="e">
        <f t="shared" ref="AF464:AF465" ca="1" si="793">AC464-AD464</f>
        <v>#N/A</v>
      </c>
      <c r="AG464" s="223" t="e">
        <f ca="1">INDEX(TWOPTPCT_COEFFS,1,1)+AB464*INDEX(TWOPTPCT_COEFFS,1,2)+I465*INDEX(TWOPTPCT_COEFFS,1,3)+G465*INDEX(TWOPTPCT_COEFFS,1,4)+L465*INDEX(TWOPTPCT_COEFFS,1,5)+AB468*AB469</f>
        <v>#N/A</v>
      </c>
      <c r="AH464" s="223" t="e">
        <f ca="1">INDEX(FTA_COEFFS,1,1)+O464*INDEX(FTA_COEFFS,1,2)+N465*INDEX(FTA_COEFFS,1,3)+(Q464+R464)*INDEX(FTA_COEFFS,1,4)+(Q465+R465)*INDEX(FTA_COEFFS,1,5)+M465*INDEX(FTA_COEFFS,1,6)+AC468*AC469</f>
        <v>#N/A</v>
      </c>
      <c r="AI464" s="223" t="e">
        <f ca="1">INDEX(FTPCT_COEFFS,1,1)+P464*INDEX(FTPCT_COEFFS,1,2)+F464*INDEX(FTPCT_COEFFS,1,3)+G465*INDEX(FTPCT_COEFFS,1,4)+AD468*AD469</f>
        <v>#N/A</v>
      </c>
      <c r="AJ464" s="338" t="e">
        <f t="shared" ref="AJ464:AJ465" ca="1" si="794">AD464*AE464/100+AF464*AG464+AH464*AI464/100</f>
        <v>#N/A</v>
      </c>
      <c r="AK464" s="55"/>
      <c r="AL464" s="55"/>
      <c r="AM464" s="55"/>
      <c r="AN464" s="55"/>
      <c r="AO464" s="55"/>
      <c r="AP464" s="55"/>
      <c r="AQ464" s="55"/>
      <c r="AR464" s="55"/>
    </row>
    <row r="465" spans="1:45" x14ac:dyDescent="0.3">
      <c r="B465" s="54" t="s">
        <v>175</v>
      </c>
      <c r="C465" s="54">
        <f>C458</f>
        <v>0</v>
      </c>
      <c r="D465" s="56" t="e">
        <f t="shared" ca="1" si="786"/>
        <v>#N/A</v>
      </c>
      <c r="E465" s="52" t="e">
        <f t="shared" ref="E465:W465" si="795">E458</f>
        <v>#N/A</v>
      </c>
      <c r="F465" s="52" t="e">
        <f t="shared" si="795"/>
        <v>#N/A</v>
      </c>
      <c r="G465" s="52" t="e">
        <f t="shared" si="795"/>
        <v>#N/A</v>
      </c>
      <c r="H465" s="52" t="e">
        <f t="shared" si="795"/>
        <v>#N/A</v>
      </c>
      <c r="I465" s="52" t="e">
        <f t="shared" si="795"/>
        <v>#N/A</v>
      </c>
      <c r="J465" s="52" t="e">
        <f t="shared" si="795"/>
        <v>#N/A</v>
      </c>
      <c r="K465" s="52" t="e">
        <f t="shared" si="795"/>
        <v>#N/A</v>
      </c>
      <c r="L465" s="52" t="e">
        <f t="shared" si="795"/>
        <v>#N/A</v>
      </c>
      <c r="M465" s="52" t="e">
        <f t="shared" si="795"/>
        <v>#N/A</v>
      </c>
      <c r="N465" s="52" t="e">
        <f t="shared" si="795"/>
        <v>#N/A</v>
      </c>
      <c r="O465" s="52" t="e">
        <f t="shared" si="795"/>
        <v>#N/A</v>
      </c>
      <c r="P465" s="52" t="e">
        <f t="shared" si="795"/>
        <v>#N/A</v>
      </c>
      <c r="Q465" s="52" t="e">
        <f t="shared" si="795"/>
        <v>#N/A</v>
      </c>
      <c r="R465" s="52" t="e">
        <f t="shared" si="795"/>
        <v>#N/A</v>
      </c>
      <c r="S465" s="52" t="e">
        <f t="shared" si="795"/>
        <v>#N/A</v>
      </c>
      <c r="T465" s="52" t="e">
        <f t="shared" si="795"/>
        <v>#N/A</v>
      </c>
      <c r="U465" s="52" t="e">
        <f t="shared" si="795"/>
        <v>#N/A</v>
      </c>
      <c r="V465" s="52" t="e">
        <f t="shared" si="795"/>
        <v>#N/A</v>
      </c>
      <c r="W465" s="52" t="e">
        <f t="shared" si="795"/>
        <v>#N/A</v>
      </c>
      <c r="X465" s="55" t="e">
        <f t="shared" si="788"/>
        <v>#N/A</v>
      </c>
      <c r="Y465" s="55" t="e">
        <f t="shared" si="789"/>
        <v>#N/A</v>
      </c>
      <c r="Z465" s="55" t="e">
        <f t="shared" ref="Z465" si="796">Z464</f>
        <v>#N/A</v>
      </c>
      <c r="AA465" s="55" t="e">
        <f t="shared" si="791"/>
        <v>#N/A</v>
      </c>
      <c r="AB465" s="336" t="e">
        <f t="shared" si="792"/>
        <v>#N/A</v>
      </c>
      <c r="AC465" s="223" t="e">
        <f ca="1">INDEX(FGA_COEFFS,1,1)+Z465*INDEX(FGA_COEFFS,1,2)+Y465*INDEX(FGA_COEFFS,1,3)+R465*INDEX(FGA_COEFFS,1,4)+Q464*INDEX(FGA_COEFFS,1,5)+S465*INDEX(FGA_COEFFS,1,6)+T464*INDEX(FGA_COEFFS,1,7)+M464*INDEX(FGA_COEFFS,1,8)+Y468*Y470</f>
        <v>#N/A</v>
      </c>
      <c r="AD465" s="223" t="e">
        <f ca="1">INDEX(THREEPTA_COEFFS,1,1)+AC465*INDEX(THREEPTA_COEFFS,1,2)+J465*INDEX(THREEPTA_COEFFS,1,3)+AA465*INDEX(THREEPTA_COEFFS,1,4)+K465*INDEX(THREEPTA_COEFFS,1,5)+L464*INDEX(THREEPTA_COEFFS,1,6)+Z468*Z470</f>
        <v>#N/A</v>
      </c>
      <c r="AE465" s="223" t="e">
        <f ca="1">INDEX(THREEPTPCT_COEFFS,1,1)+K465*INDEX(THREEPTPCT_COEFFS,1,2)+L464*INDEX(THREEPTPCT_COEFFS,1,3)+AA468*AA470</f>
        <v>#N/A</v>
      </c>
      <c r="AF465" s="55" t="e">
        <f t="shared" ca="1" si="793"/>
        <v>#N/A</v>
      </c>
      <c r="AG465" s="223" t="e">
        <f ca="1">INDEX(TWOPTPCT_COEFFS,1,1)+AB465*INDEX(TWOPTPCT_COEFFS,1,2)+I464*INDEX(TWOPTPCT_COEFFS,1,3)+G464*INDEX(TWOPTPCT_COEFFS,1,4)+L464*INDEX(TWOPTPCT_COEFFS,1,5)+AB468*AB470</f>
        <v>#N/A</v>
      </c>
      <c r="AH465" s="223" t="e">
        <f ca="1">INDEX(FTA_COEFFS,1,1)+O465*INDEX(FTA_COEFFS,1,2)+N464*INDEX(FTA_COEFFS,1,3)+(Q465+R465)*INDEX(FTA_COEFFS,1,4)+(Q464+R464)*INDEX(FTA_COEFFS,1,5)+M464*INDEX(FTA_COEFFS,1,6)+AC468*AC470</f>
        <v>#N/A</v>
      </c>
      <c r="AI465" s="223" t="e">
        <f ca="1">INDEX(FTPCT_COEFFS,1,1)+P465*INDEX(FTPCT_COEFFS,1,2)+F465*INDEX(FTPCT_COEFFS,1,3)+G464*INDEX(FTPCT_COEFFS,1,4)+AD468*AD470</f>
        <v>#N/A</v>
      </c>
      <c r="AJ465" s="338" t="e">
        <f t="shared" ca="1" si="794"/>
        <v>#N/A</v>
      </c>
      <c r="AK465" s="55"/>
      <c r="AL465" s="55"/>
      <c r="AM465" s="55"/>
      <c r="AN465" s="55"/>
      <c r="AO465" s="55"/>
      <c r="AP465" s="55"/>
      <c r="AQ465" s="55"/>
      <c r="AR465" s="55"/>
    </row>
    <row r="466" spans="1:45" x14ac:dyDescent="0.3">
      <c r="A466" s="54" t="e">
        <f ca="1">IF(D464&gt;(D465+(AVERAGE(V464,W464)-AVERAGE(V465,W465))/2)+2.5,C464,IF(D465&gt;(D464+(AVERAGE(V465,W465)-AVERAGE(V464,W464))/2)+2.5,C465,"Close"))</f>
        <v>#N/A</v>
      </c>
      <c r="B466" s="64" t="e">
        <f ca="1">IF(D465&gt;D464,C465,C464)</f>
        <v>#N/A</v>
      </c>
      <c r="D466" s="56"/>
      <c r="X466" s="55"/>
      <c r="Y466" s="55"/>
      <c r="Z466" s="55"/>
      <c r="AA466" s="55"/>
      <c r="AB466" s="55"/>
      <c r="AC466" s="337"/>
      <c r="AD466" s="337"/>
      <c r="AE466" s="337"/>
      <c r="AF466" s="337"/>
      <c r="AG466" s="337"/>
      <c r="AH466" s="337"/>
      <c r="AI466" s="337"/>
      <c r="AJ466" s="337"/>
      <c r="AK466" s="337"/>
      <c r="AL466" s="337"/>
      <c r="AM466" s="55"/>
      <c r="AN466" s="55"/>
      <c r="AO466" s="55"/>
      <c r="AP466" s="55"/>
      <c r="AQ466" s="55"/>
      <c r="AR466" s="55"/>
      <c r="AS466" s="55"/>
    </row>
    <row r="467" spans="1:45" x14ac:dyDescent="0.3">
      <c r="X467" s="54" t="s">
        <v>1305</v>
      </c>
      <c r="Y467" s="54" t="s">
        <v>128</v>
      </c>
      <c r="Z467" s="54" t="s">
        <v>157</v>
      </c>
      <c r="AA467" s="54" t="s">
        <v>151</v>
      </c>
      <c r="AB467" s="54" t="s">
        <v>1327</v>
      </c>
      <c r="AC467" s="54" t="s">
        <v>129</v>
      </c>
      <c r="AD467" s="54" t="s">
        <v>116</v>
      </c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</row>
    <row r="468" spans="1:45" x14ac:dyDescent="0.3">
      <c r="X468" s="54"/>
      <c r="Y468" s="54">
        <f t="shared" ref="Y468:AD468" si="797">Y461</f>
        <v>6.4436999999999998</v>
      </c>
      <c r="Z468" s="54">
        <f t="shared" si="797"/>
        <v>4.9371</v>
      </c>
      <c r="AA468" s="54">
        <f t="shared" si="797"/>
        <v>11.350300000000001</v>
      </c>
      <c r="AB468" s="54">
        <f t="shared" si="797"/>
        <v>7.1900000000000006E-2</v>
      </c>
      <c r="AC468" s="54">
        <f t="shared" si="797"/>
        <v>6.2766000000000002</v>
      </c>
      <c r="AD468" s="54">
        <f t="shared" si="797"/>
        <v>11.042999999999999</v>
      </c>
      <c r="AE468" s="54"/>
      <c r="AF468" s="336"/>
      <c r="AG468" s="336"/>
      <c r="AH468" s="336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</row>
    <row r="469" spans="1:45" x14ac:dyDescent="0.3">
      <c r="D469" s="56"/>
      <c r="X469" s="336"/>
      <c r="Y469" s="336">
        <f t="shared" ca="1" si="701"/>
        <v>-3.0179731809322902E-2</v>
      </c>
      <c r="Z469" s="336">
        <f t="shared" ca="1" si="701"/>
        <v>-0.59408137977431374</v>
      </c>
      <c r="AA469" s="336">
        <f t="shared" ca="1" si="701"/>
        <v>0.51479153820212464</v>
      </c>
      <c r="AB469" s="336">
        <f t="shared" ca="1" si="701"/>
        <v>1.39573312126047</v>
      </c>
      <c r="AC469" s="336">
        <f t="shared" ca="1" si="701"/>
        <v>8.6205653313080319E-2</v>
      </c>
      <c r="AD469" s="336">
        <f t="shared" ca="1" si="701"/>
        <v>1.3707153445015414</v>
      </c>
      <c r="AE469" s="336"/>
      <c r="AF469" s="336"/>
      <c r="AG469" s="336"/>
      <c r="AH469" s="336"/>
      <c r="AI469" s="54"/>
      <c r="AJ469" s="54"/>
      <c r="AK469" s="54"/>
      <c r="AL469" s="336"/>
      <c r="AM469" s="336"/>
      <c r="AN469" s="336"/>
      <c r="AO469" s="336"/>
      <c r="AP469" s="54"/>
      <c r="AQ469" s="336"/>
      <c r="AR469" s="336"/>
      <c r="AS469" s="336"/>
    </row>
    <row r="470" spans="1:45" x14ac:dyDescent="0.3">
      <c r="C470" s="54"/>
      <c r="D470" s="56"/>
      <c r="Y470" s="336">
        <f t="shared" ca="1" si="701"/>
        <v>0.57547065673358433</v>
      </c>
      <c r="Z470" s="336">
        <f t="shared" ca="1" si="701"/>
        <v>-1.3727842849836234</v>
      </c>
      <c r="AA470" s="336">
        <f t="shared" ca="1" si="701"/>
        <v>1.2948904157017718</v>
      </c>
      <c r="AB470" s="336">
        <f t="shared" ca="1" si="701"/>
        <v>1.1348871891888367E-2</v>
      </c>
      <c r="AC470" s="336">
        <f t="shared" ca="1" si="701"/>
        <v>0.77037807693303018</v>
      </c>
      <c r="AD470" s="336">
        <f t="shared" ca="1" si="701"/>
        <v>0.65466707128764001</v>
      </c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</row>
    <row r="471" spans="1:45" x14ac:dyDescent="0.3">
      <c r="B471" s="54" t="s">
        <v>172</v>
      </c>
      <c r="C471" s="53">
        <f>C464</f>
        <v>0</v>
      </c>
      <c r="D471" s="56" t="e">
        <f t="shared" ref="D471:D472" ca="1" si="798">AJ471</f>
        <v>#N/A</v>
      </c>
      <c r="E471" s="52" t="e">
        <f t="shared" ref="E471:W471" si="799">E464</f>
        <v>#N/A</v>
      </c>
      <c r="F471" s="52" t="e">
        <f t="shared" si="799"/>
        <v>#N/A</v>
      </c>
      <c r="G471" s="52" t="e">
        <f t="shared" si="799"/>
        <v>#N/A</v>
      </c>
      <c r="H471" s="52" t="e">
        <f t="shared" si="799"/>
        <v>#N/A</v>
      </c>
      <c r="I471" s="52" t="e">
        <f t="shared" si="799"/>
        <v>#N/A</v>
      </c>
      <c r="J471" s="52" t="e">
        <f t="shared" si="799"/>
        <v>#N/A</v>
      </c>
      <c r="K471" s="52" t="e">
        <f t="shared" si="799"/>
        <v>#N/A</v>
      </c>
      <c r="L471" s="52" t="e">
        <f t="shared" si="799"/>
        <v>#N/A</v>
      </c>
      <c r="M471" s="52" t="e">
        <f t="shared" si="799"/>
        <v>#N/A</v>
      </c>
      <c r="N471" s="52" t="e">
        <f t="shared" si="799"/>
        <v>#N/A</v>
      </c>
      <c r="O471" s="52" t="e">
        <f t="shared" si="799"/>
        <v>#N/A</v>
      </c>
      <c r="P471" s="52" t="e">
        <f t="shared" si="799"/>
        <v>#N/A</v>
      </c>
      <c r="Q471" s="52" t="e">
        <f t="shared" si="799"/>
        <v>#N/A</v>
      </c>
      <c r="R471" s="52" t="e">
        <f t="shared" si="799"/>
        <v>#N/A</v>
      </c>
      <c r="S471" s="52" t="e">
        <f t="shared" si="799"/>
        <v>#N/A</v>
      </c>
      <c r="T471" s="52" t="e">
        <f t="shared" si="799"/>
        <v>#N/A</v>
      </c>
      <c r="U471" s="52" t="e">
        <f t="shared" si="799"/>
        <v>#N/A</v>
      </c>
      <c r="V471" s="52" t="e">
        <f t="shared" si="799"/>
        <v>#N/A</v>
      </c>
      <c r="W471" s="52" t="e">
        <f t="shared" si="799"/>
        <v>#N/A</v>
      </c>
      <c r="X471" s="55" t="e">
        <f t="shared" ref="X471:X472" si="800">(H471-(O471*P471)/100-3*(J471*K471)/100)/2</f>
        <v>#N/A</v>
      </c>
      <c r="Y471" s="55" t="e">
        <f t="shared" ref="Y471:Y472" si="801">SUM(X471,(J471*K471/100))/(F471/100)</f>
        <v>#N/A</v>
      </c>
      <c r="Z471" s="55" t="e">
        <f t="shared" ref="Z471" si="802">U471*0.5+U472*0.5</f>
        <v>#N/A</v>
      </c>
      <c r="AA471" s="55" t="e">
        <f t="shared" ref="AA471:AA472" si="803">J471/Y471</f>
        <v>#N/A</v>
      </c>
      <c r="AB471" s="336" t="e">
        <f t="shared" ref="AB471:AB472" si="804">X471/(Y471-J471)</f>
        <v>#N/A</v>
      </c>
      <c r="AC471" s="223" t="e">
        <f ca="1">INDEX(FGA_COEFFS,1,1)+Z471*INDEX(FGA_COEFFS,1,2)+Y471*INDEX(FGA_COEFFS,1,3)+R471*INDEX(FGA_COEFFS,1,4)+Q472*INDEX(FGA_COEFFS,1,5)+S471*INDEX(FGA_COEFFS,1,6)+T472*INDEX(FGA_COEFFS,1,7)+M472*INDEX(FGA_COEFFS,1,8)+Y475*Y476</f>
        <v>#N/A</v>
      </c>
      <c r="AD471" s="223" t="e">
        <f ca="1">INDEX(THREEPTA_COEFFS,1,1)+AC471*INDEX(THREEPTA_COEFFS,1,2)+J471*INDEX(THREEPTA_COEFFS,1,3)+AA471*INDEX(THREEPTA_COEFFS,1,4)+K471*INDEX(THREEPTA_COEFFS,1,5)+L472*INDEX(THREEPTA_COEFFS,1,6)+Z475*Z476</f>
        <v>#N/A</v>
      </c>
      <c r="AE471" s="223" t="e">
        <f ca="1">INDEX(THREEPTPCT_COEFFS,1,1)+K471*INDEX(THREEPTPCT_COEFFS,1,2)+L472*INDEX(THREEPTPCT_COEFFS,1,3)+AA475*AA476</f>
        <v>#N/A</v>
      </c>
      <c r="AF471" s="55" t="e">
        <f t="shared" ref="AF471:AF472" ca="1" si="805">AC471-AD471</f>
        <v>#N/A</v>
      </c>
      <c r="AG471" s="223" t="e">
        <f ca="1">INDEX(TWOPTPCT_COEFFS,1,1)+AB471*INDEX(TWOPTPCT_COEFFS,1,2)+I472*INDEX(TWOPTPCT_COEFFS,1,3)+G472*INDEX(TWOPTPCT_COEFFS,1,4)+L472*INDEX(TWOPTPCT_COEFFS,1,5)+AB475*AB476</f>
        <v>#N/A</v>
      </c>
      <c r="AH471" s="223" t="e">
        <f ca="1">INDEX(FTA_COEFFS,1,1)+O471*INDEX(FTA_COEFFS,1,2)+N472*INDEX(FTA_COEFFS,1,3)+(Q471+R471)*INDEX(FTA_COEFFS,1,4)+(Q472+R472)*INDEX(FTA_COEFFS,1,5)+M472*INDEX(FTA_COEFFS,1,6)+AC475*AC476</f>
        <v>#N/A</v>
      </c>
      <c r="AI471" s="223" t="e">
        <f ca="1">INDEX(FTPCT_COEFFS,1,1)+P471*INDEX(FTPCT_COEFFS,1,2)+F471*INDEX(FTPCT_COEFFS,1,3)+G472*INDEX(FTPCT_COEFFS,1,4)+AD475*AD476</f>
        <v>#N/A</v>
      </c>
      <c r="AJ471" s="338" t="e">
        <f t="shared" ref="AJ471:AJ472" ca="1" si="806">AD471*AE471/100+AF471*AG471+AH471*AI471/100</f>
        <v>#N/A</v>
      </c>
      <c r="AK471" s="55"/>
      <c r="AL471" s="55"/>
      <c r="AM471" s="55"/>
      <c r="AN471" s="55"/>
      <c r="AO471" s="55"/>
      <c r="AP471" s="55"/>
      <c r="AQ471" s="55"/>
      <c r="AR471" s="55"/>
    </row>
    <row r="472" spans="1:45" x14ac:dyDescent="0.3">
      <c r="B472" s="54" t="s">
        <v>175</v>
      </c>
      <c r="C472" s="54">
        <f>C465</f>
        <v>0</v>
      </c>
      <c r="D472" s="56" t="e">
        <f t="shared" ca="1" si="798"/>
        <v>#N/A</v>
      </c>
      <c r="E472" s="52" t="e">
        <f t="shared" ref="E472:W472" si="807">E465</f>
        <v>#N/A</v>
      </c>
      <c r="F472" s="52" t="e">
        <f t="shared" si="807"/>
        <v>#N/A</v>
      </c>
      <c r="G472" s="52" t="e">
        <f t="shared" si="807"/>
        <v>#N/A</v>
      </c>
      <c r="H472" s="52" t="e">
        <f t="shared" si="807"/>
        <v>#N/A</v>
      </c>
      <c r="I472" s="52" t="e">
        <f t="shared" si="807"/>
        <v>#N/A</v>
      </c>
      <c r="J472" s="52" t="e">
        <f t="shared" si="807"/>
        <v>#N/A</v>
      </c>
      <c r="K472" s="52" t="e">
        <f t="shared" si="807"/>
        <v>#N/A</v>
      </c>
      <c r="L472" s="52" t="e">
        <f t="shared" si="807"/>
        <v>#N/A</v>
      </c>
      <c r="M472" s="52" t="e">
        <f t="shared" si="807"/>
        <v>#N/A</v>
      </c>
      <c r="N472" s="52" t="e">
        <f t="shared" si="807"/>
        <v>#N/A</v>
      </c>
      <c r="O472" s="52" t="e">
        <f t="shared" si="807"/>
        <v>#N/A</v>
      </c>
      <c r="P472" s="52" t="e">
        <f t="shared" si="807"/>
        <v>#N/A</v>
      </c>
      <c r="Q472" s="52" t="e">
        <f t="shared" si="807"/>
        <v>#N/A</v>
      </c>
      <c r="R472" s="52" t="e">
        <f t="shared" si="807"/>
        <v>#N/A</v>
      </c>
      <c r="S472" s="52" t="e">
        <f t="shared" si="807"/>
        <v>#N/A</v>
      </c>
      <c r="T472" s="52" t="e">
        <f t="shared" si="807"/>
        <v>#N/A</v>
      </c>
      <c r="U472" s="52" t="e">
        <f t="shared" si="807"/>
        <v>#N/A</v>
      </c>
      <c r="V472" s="52" t="e">
        <f t="shared" si="807"/>
        <v>#N/A</v>
      </c>
      <c r="W472" s="52" t="e">
        <f t="shared" si="807"/>
        <v>#N/A</v>
      </c>
      <c r="X472" s="55" t="e">
        <f t="shared" si="800"/>
        <v>#N/A</v>
      </c>
      <c r="Y472" s="55" t="e">
        <f t="shared" si="801"/>
        <v>#N/A</v>
      </c>
      <c r="Z472" s="55" t="e">
        <f t="shared" ref="Z472" si="808">Z471</f>
        <v>#N/A</v>
      </c>
      <c r="AA472" s="55" t="e">
        <f t="shared" si="803"/>
        <v>#N/A</v>
      </c>
      <c r="AB472" s="336" t="e">
        <f t="shared" si="804"/>
        <v>#N/A</v>
      </c>
      <c r="AC472" s="223" t="e">
        <f ca="1">INDEX(FGA_COEFFS,1,1)+Z472*INDEX(FGA_COEFFS,1,2)+Y472*INDEX(FGA_COEFFS,1,3)+R472*INDEX(FGA_COEFFS,1,4)+Q471*INDEX(FGA_COEFFS,1,5)+S472*INDEX(FGA_COEFFS,1,6)+T471*INDEX(FGA_COEFFS,1,7)+M471*INDEX(FGA_COEFFS,1,8)+Y475*Y477</f>
        <v>#N/A</v>
      </c>
      <c r="AD472" s="223" t="e">
        <f ca="1">INDEX(THREEPTA_COEFFS,1,1)+AC472*INDEX(THREEPTA_COEFFS,1,2)+J472*INDEX(THREEPTA_COEFFS,1,3)+AA472*INDEX(THREEPTA_COEFFS,1,4)+K472*INDEX(THREEPTA_COEFFS,1,5)+L471*INDEX(THREEPTA_COEFFS,1,6)+Z475*Z477</f>
        <v>#N/A</v>
      </c>
      <c r="AE472" s="223" t="e">
        <f ca="1">INDEX(THREEPTPCT_COEFFS,1,1)+K472*INDEX(THREEPTPCT_COEFFS,1,2)+L471*INDEX(THREEPTPCT_COEFFS,1,3)+AA475*AA477</f>
        <v>#N/A</v>
      </c>
      <c r="AF472" s="55" t="e">
        <f t="shared" ca="1" si="805"/>
        <v>#N/A</v>
      </c>
      <c r="AG472" s="223" t="e">
        <f ca="1">INDEX(TWOPTPCT_COEFFS,1,1)+AB472*INDEX(TWOPTPCT_COEFFS,1,2)+I471*INDEX(TWOPTPCT_COEFFS,1,3)+G471*INDEX(TWOPTPCT_COEFFS,1,4)+L471*INDEX(TWOPTPCT_COEFFS,1,5)+AB475*AB477</f>
        <v>#N/A</v>
      </c>
      <c r="AH472" s="223" t="e">
        <f ca="1">INDEX(FTA_COEFFS,1,1)+O472*INDEX(FTA_COEFFS,1,2)+N471*INDEX(FTA_COEFFS,1,3)+(Q472+R472)*INDEX(FTA_COEFFS,1,4)+(Q471+R471)*INDEX(FTA_COEFFS,1,5)+M471*INDEX(FTA_COEFFS,1,6)+AC475*AC477</f>
        <v>#N/A</v>
      </c>
      <c r="AI472" s="223" t="e">
        <f ca="1">INDEX(FTPCT_COEFFS,1,1)+P472*INDEX(FTPCT_COEFFS,1,2)+F472*INDEX(FTPCT_COEFFS,1,3)+G471*INDEX(FTPCT_COEFFS,1,4)+AD475*AD477</f>
        <v>#N/A</v>
      </c>
      <c r="AJ472" s="338" t="e">
        <f t="shared" ca="1" si="806"/>
        <v>#N/A</v>
      </c>
      <c r="AK472" s="55"/>
      <c r="AL472" s="55"/>
      <c r="AM472" s="55"/>
      <c r="AN472" s="55"/>
      <c r="AO472" s="55"/>
      <c r="AP472" s="55"/>
      <c r="AQ472" s="55"/>
      <c r="AR472" s="55"/>
    </row>
    <row r="473" spans="1:45" x14ac:dyDescent="0.3">
      <c r="A473" s="54" t="e">
        <f ca="1">IF(D471&gt;(D472+(AVERAGE(V471,W471)-AVERAGE(V472,W472))/2)+2.5,C471,IF(D472&gt;(D471+(AVERAGE(V472,W472)-AVERAGE(V471,W471))/2)+2.5,C472,"Close"))</f>
        <v>#N/A</v>
      </c>
      <c r="B473" s="64" t="e">
        <f ca="1">IF(D472&gt;D471,C472,C471)</f>
        <v>#N/A</v>
      </c>
      <c r="D473" s="56"/>
      <c r="X473" s="55"/>
      <c r="Y473" s="55"/>
      <c r="Z473" s="55"/>
      <c r="AA473" s="55"/>
      <c r="AB473" s="55"/>
      <c r="AC473" s="337"/>
      <c r="AD473" s="337"/>
      <c r="AE473" s="337"/>
      <c r="AF473" s="337"/>
      <c r="AG473" s="337"/>
      <c r="AH473" s="337"/>
      <c r="AI473" s="337"/>
      <c r="AJ473" s="337"/>
      <c r="AK473" s="337"/>
      <c r="AL473" s="337"/>
      <c r="AM473" s="55"/>
      <c r="AN473" s="55"/>
      <c r="AO473" s="55"/>
      <c r="AP473" s="55"/>
      <c r="AQ473" s="55"/>
      <c r="AR473" s="55"/>
      <c r="AS473" s="55"/>
    </row>
    <row r="474" spans="1:45" x14ac:dyDescent="0.3">
      <c r="X474" s="54" t="s">
        <v>1305</v>
      </c>
      <c r="Y474" s="54" t="s">
        <v>128</v>
      </c>
      <c r="Z474" s="54" t="s">
        <v>157</v>
      </c>
      <c r="AA474" s="54" t="s">
        <v>151</v>
      </c>
      <c r="AB474" s="54" t="s">
        <v>1327</v>
      </c>
      <c r="AC474" s="54" t="s">
        <v>129</v>
      </c>
      <c r="AD474" s="54" t="s">
        <v>116</v>
      </c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</row>
    <row r="475" spans="1:45" x14ac:dyDescent="0.3">
      <c r="X475" s="54"/>
      <c r="Y475" s="54">
        <f t="shared" ref="Y475:AD475" si="809">Y468</f>
        <v>6.4436999999999998</v>
      </c>
      <c r="Z475" s="54">
        <f t="shared" si="809"/>
        <v>4.9371</v>
      </c>
      <c r="AA475" s="54">
        <f t="shared" si="809"/>
        <v>11.350300000000001</v>
      </c>
      <c r="AB475" s="54">
        <f t="shared" si="809"/>
        <v>7.1900000000000006E-2</v>
      </c>
      <c r="AC475" s="54">
        <f t="shared" si="809"/>
        <v>6.2766000000000002</v>
      </c>
      <c r="AD475" s="54">
        <f t="shared" si="809"/>
        <v>11.042999999999999</v>
      </c>
      <c r="AE475" s="54"/>
      <c r="AF475" s="336"/>
      <c r="AG475" s="336"/>
      <c r="AH475" s="336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</row>
    <row r="476" spans="1:45" x14ac:dyDescent="0.3">
      <c r="D476" s="56"/>
      <c r="X476" s="336"/>
      <c r="Y476" s="336">
        <f t="shared" ca="1" si="701"/>
        <v>1.3962769609862944</v>
      </c>
      <c r="Z476" s="336">
        <f t="shared" ca="1" si="701"/>
        <v>0.17226332916757919</v>
      </c>
      <c r="AA476" s="336">
        <f t="shared" ca="1" si="701"/>
        <v>-0.91445092862319088</v>
      </c>
      <c r="AB476" s="336">
        <f t="shared" ca="1" si="701"/>
        <v>1.09315631328333</v>
      </c>
      <c r="AC476" s="336">
        <f t="shared" ca="1" si="701"/>
        <v>-0.71671143246938362</v>
      </c>
      <c r="AD476" s="336">
        <f t="shared" ca="1" si="701"/>
        <v>0.17672230102467146</v>
      </c>
      <c r="AE476" s="336"/>
      <c r="AF476" s="336"/>
      <c r="AG476" s="336"/>
      <c r="AH476" s="336"/>
      <c r="AI476" s="54"/>
      <c r="AJ476" s="54"/>
      <c r="AK476" s="54"/>
      <c r="AL476" s="336"/>
      <c r="AM476" s="336"/>
      <c r="AN476" s="336"/>
      <c r="AO476" s="336"/>
      <c r="AP476" s="54"/>
      <c r="AQ476" s="336"/>
      <c r="AR476" s="336"/>
      <c r="AS476" s="336"/>
    </row>
    <row r="477" spans="1:45" x14ac:dyDescent="0.3">
      <c r="C477" s="54"/>
      <c r="D477" s="56"/>
      <c r="Y477" s="336">
        <f t="shared" ref="Y477:AD540" ca="1" si="810">1.5*RAND()^2*IF(RAND()&gt;0.5,1,-1)</f>
        <v>0.4660340776859912</v>
      </c>
      <c r="Z477" s="336">
        <f t="shared" ca="1" si="810"/>
        <v>2.6591917583134152E-2</v>
      </c>
      <c r="AA477" s="336">
        <f t="shared" ca="1" si="810"/>
        <v>0.32478752946690648</v>
      </c>
      <c r="AB477" s="336">
        <f t="shared" ca="1" si="810"/>
        <v>-0.34133962338157187</v>
      </c>
      <c r="AC477" s="336">
        <f t="shared" ca="1" si="810"/>
        <v>-0.91362098318309237</v>
      </c>
      <c r="AD477" s="336">
        <f t="shared" ca="1" si="810"/>
        <v>-1.1082978118849769</v>
      </c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</row>
    <row r="478" spans="1:45" x14ac:dyDescent="0.3">
      <c r="B478" s="54" t="s">
        <v>172</v>
      </c>
      <c r="C478" s="53">
        <f>C471</f>
        <v>0</v>
      </c>
      <c r="D478" s="56" t="e">
        <f t="shared" ref="D478:D479" ca="1" si="811">AJ478</f>
        <v>#N/A</v>
      </c>
      <c r="E478" s="52" t="e">
        <f t="shared" ref="E478:W478" si="812">E471</f>
        <v>#N/A</v>
      </c>
      <c r="F478" s="52" t="e">
        <f t="shared" si="812"/>
        <v>#N/A</v>
      </c>
      <c r="G478" s="52" t="e">
        <f t="shared" si="812"/>
        <v>#N/A</v>
      </c>
      <c r="H478" s="52" t="e">
        <f t="shared" si="812"/>
        <v>#N/A</v>
      </c>
      <c r="I478" s="52" t="e">
        <f t="shared" si="812"/>
        <v>#N/A</v>
      </c>
      <c r="J478" s="52" t="e">
        <f t="shared" si="812"/>
        <v>#N/A</v>
      </c>
      <c r="K478" s="52" t="e">
        <f t="shared" si="812"/>
        <v>#N/A</v>
      </c>
      <c r="L478" s="52" t="e">
        <f t="shared" si="812"/>
        <v>#N/A</v>
      </c>
      <c r="M478" s="52" t="e">
        <f t="shared" si="812"/>
        <v>#N/A</v>
      </c>
      <c r="N478" s="52" t="e">
        <f t="shared" si="812"/>
        <v>#N/A</v>
      </c>
      <c r="O478" s="52" t="e">
        <f t="shared" si="812"/>
        <v>#N/A</v>
      </c>
      <c r="P478" s="52" t="e">
        <f t="shared" si="812"/>
        <v>#N/A</v>
      </c>
      <c r="Q478" s="52" t="e">
        <f t="shared" si="812"/>
        <v>#N/A</v>
      </c>
      <c r="R478" s="52" t="e">
        <f t="shared" si="812"/>
        <v>#N/A</v>
      </c>
      <c r="S478" s="52" t="e">
        <f t="shared" si="812"/>
        <v>#N/A</v>
      </c>
      <c r="T478" s="52" t="e">
        <f t="shared" si="812"/>
        <v>#N/A</v>
      </c>
      <c r="U478" s="52" t="e">
        <f t="shared" si="812"/>
        <v>#N/A</v>
      </c>
      <c r="V478" s="52" t="e">
        <f t="shared" si="812"/>
        <v>#N/A</v>
      </c>
      <c r="W478" s="52" t="e">
        <f t="shared" si="812"/>
        <v>#N/A</v>
      </c>
      <c r="X478" s="55" t="e">
        <f t="shared" ref="X478:X479" si="813">(H478-(O478*P478)/100-3*(J478*K478)/100)/2</f>
        <v>#N/A</v>
      </c>
      <c r="Y478" s="55" t="e">
        <f t="shared" ref="Y478:Y479" si="814">SUM(X478,(J478*K478/100))/(F478/100)</f>
        <v>#N/A</v>
      </c>
      <c r="Z478" s="55" t="e">
        <f t="shared" ref="Z478" si="815">U478*0.5+U479*0.5</f>
        <v>#N/A</v>
      </c>
      <c r="AA478" s="55" t="e">
        <f t="shared" ref="AA478:AA479" si="816">J478/Y478</f>
        <v>#N/A</v>
      </c>
      <c r="AB478" s="336" t="e">
        <f t="shared" ref="AB478:AB479" si="817">X478/(Y478-J478)</f>
        <v>#N/A</v>
      </c>
      <c r="AC478" s="223" t="e">
        <f ca="1">INDEX(FGA_COEFFS,1,1)+Z478*INDEX(FGA_COEFFS,1,2)+Y478*INDEX(FGA_COEFFS,1,3)+R478*INDEX(FGA_COEFFS,1,4)+Q479*INDEX(FGA_COEFFS,1,5)+S478*INDEX(FGA_COEFFS,1,6)+T479*INDEX(FGA_COEFFS,1,7)+M479*INDEX(FGA_COEFFS,1,8)+Y482*Y483</f>
        <v>#N/A</v>
      </c>
      <c r="AD478" s="223" t="e">
        <f ca="1">INDEX(THREEPTA_COEFFS,1,1)+AC478*INDEX(THREEPTA_COEFFS,1,2)+J478*INDEX(THREEPTA_COEFFS,1,3)+AA478*INDEX(THREEPTA_COEFFS,1,4)+K478*INDEX(THREEPTA_COEFFS,1,5)+L479*INDEX(THREEPTA_COEFFS,1,6)+Z482*Z483</f>
        <v>#N/A</v>
      </c>
      <c r="AE478" s="223" t="e">
        <f ca="1">INDEX(THREEPTPCT_COEFFS,1,1)+K478*INDEX(THREEPTPCT_COEFFS,1,2)+L479*INDEX(THREEPTPCT_COEFFS,1,3)+AA482*AA483</f>
        <v>#N/A</v>
      </c>
      <c r="AF478" s="55" t="e">
        <f t="shared" ref="AF478:AF479" ca="1" si="818">AC478-AD478</f>
        <v>#N/A</v>
      </c>
      <c r="AG478" s="223" t="e">
        <f ca="1">INDEX(TWOPTPCT_COEFFS,1,1)+AB478*INDEX(TWOPTPCT_COEFFS,1,2)+I479*INDEX(TWOPTPCT_COEFFS,1,3)+G479*INDEX(TWOPTPCT_COEFFS,1,4)+L479*INDEX(TWOPTPCT_COEFFS,1,5)+AB482*AB483</f>
        <v>#N/A</v>
      </c>
      <c r="AH478" s="223" t="e">
        <f ca="1">INDEX(FTA_COEFFS,1,1)+O478*INDEX(FTA_COEFFS,1,2)+N479*INDEX(FTA_COEFFS,1,3)+(Q478+R478)*INDEX(FTA_COEFFS,1,4)+(Q479+R479)*INDEX(FTA_COEFFS,1,5)+M479*INDEX(FTA_COEFFS,1,6)+AC482*AC483</f>
        <v>#N/A</v>
      </c>
      <c r="AI478" s="223" t="e">
        <f ca="1">INDEX(FTPCT_COEFFS,1,1)+P478*INDEX(FTPCT_COEFFS,1,2)+F478*INDEX(FTPCT_COEFFS,1,3)+G479*INDEX(FTPCT_COEFFS,1,4)+AD482*AD483</f>
        <v>#N/A</v>
      </c>
      <c r="AJ478" s="338" t="e">
        <f t="shared" ref="AJ478:AJ479" ca="1" si="819">AD478*AE478/100+AF478*AG478+AH478*AI478/100</f>
        <v>#N/A</v>
      </c>
      <c r="AK478" s="55"/>
      <c r="AL478" s="55"/>
      <c r="AM478" s="55"/>
      <c r="AN478" s="55"/>
      <c r="AO478" s="55"/>
      <c r="AP478" s="55"/>
      <c r="AQ478" s="55"/>
      <c r="AR478" s="55"/>
    </row>
    <row r="479" spans="1:45" x14ac:dyDescent="0.3">
      <c r="B479" s="54" t="s">
        <v>175</v>
      </c>
      <c r="C479" s="54">
        <f>C472</f>
        <v>0</v>
      </c>
      <c r="D479" s="56" t="e">
        <f t="shared" ca="1" si="811"/>
        <v>#N/A</v>
      </c>
      <c r="E479" s="52" t="e">
        <f t="shared" ref="E479:W479" si="820">E472</f>
        <v>#N/A</v>
      </c>
      <c r="F479" s="52" t="e">
        <f t="shared" si="820"/>
        <v>#N/A</v>
      </c>
      <c r="G479" s="52" t="e">
        <f t="shared" si="820"/>
        <v>#N/A</v>
      </c>
      <c r="H479" s="52" t="e">
        <f t="shared" si="820"/>
        <v>#N/A</v>
      </c>
      <c r="I479" s="52" t="e">
        <f t="shared" si="820"/>
        <v>#N/A</v>
      </c>
      <c r="J479" s="52" t="e">
        <f t="shared" si="820"/>
        <v>#N/A</v>
      </c>
      <c r="K479" s="52" t="e">
        <f t="shared" si="820"/>
        <v>#N/A</v>
      </c>
      <c r="L479" s="52" t="e">
        <f t="shared" si="820"/>
        <v>#N/A</v>
      </c>
      <c r="M479" s="52" t="e">
        <f t="shared" si="820"/>
        <v>#N/A</v>
      </c>
      <c r="N479" s="52" t="e">
        <f t="shared" si="820"/>
        <v>#N/A</v>
      </c>
      <c r="O479" s="52" t="e">
        <f t="shared" si="820"/>
        <v>#N/A</v>
      </c>
      <c r="P479" s="52" t="e">
        <f t="shared" si="820"/>
        <v>#N/A</v>
      </c>
      <c r="Q479" s="52" t="e">
        <f t="shared" si="820"/>
        <v>#N/A</v>
      </c>
      <c r="R479" s="52" t="e">
        <f t="shared" si="820"/>
        <v>#N/A</v>
      </c>
      <c r="S479" s="52" t="e">
        <f t="shared" si="820"/>
        <v>#N/A</v>
      </c>
      <c r="T479" s="52" t="e">
        <f t="shared" si="820"/>
        <v>#N/A</v>
      </c>
      <c r="U479" s="52" t="e">
        <f t="shared" si="820"/>
        <v>#N/A</v>
      </c>
      <c r="V479" s="52" t="e">
        <f t="shared" si="820"/>
        <v>#N/A</v>
      </c>
      <c r="W479" s="52" t="e">
        <f t="shared" si="820"/>
        <v>#N/A</v>
      </c>
      <c r="X479" s="55" t="e">
        <f t="shared" si="813"/>
        <v>#N/A</v>
      </c>
      <c r="Y479" s="55" t="e">
        <f t="shared" si="814"/>
        <v>#N/A</v>
      </c>
      <c r="Z479" s="55" t="e">
        <f t="shared" ref="Z479" si="821">Z478</f>
        <v>#N/A</v>
      </c>
      <c r="AA479" s="55" t="e">
        <f t="shared" si="816"/>
        <v>#N/A</v>
      </c>
      <c r="AB479" s="336" t="e">
        <f t="shared" si="817"/>
        <v>#N/A</v>
      </c>
      <c r="AC479" s="223" t="e">
        <f ca="1">INDEX(FGA_COEFFS,1,1)+Z479*INDEX(FGA_COEFFS,1,2)+Y479*INDEX(FGA_COEFFS,1,3)+R479*INDEX(FGA_COEFFS,1,4)+Q478*INDEX(FGA_COEFFS,1,5)+S479*INDEX(FGA_COEFFS,1,6)+T478*INDEX(FGA_COEFFS,1,7)+M478*INDEX(FGA_COEFFS,1,8)+Y482*Y484</f>
        <v>#N/A</v>
      </c>
      <c r="AD479" s="223" t="e">
        <f ca="1">INDEX(THREEPTA_COEFFS,1,1)+AC479*INDEX(THREEPTA_COEFFS,1,2)+J479*INDEX(THREEPTA_COEFFS,1,3)+AA479*INDEX(THREEPTA_COEFFS,1,4)+K479*INDEX(THREEPTA_COEFFS,1,5)+L478*INDEX(THREEPTA_COEFFS,1,6)+Z482*Z484</f>
        <v>#N/A</v>
      </c>
      <c r="AE479" s="223" t="e">
        <f ca="1">INDEX(THREEPTPCT_COEFFS,1,1)+K479*INDEX(THREEPTPCT_COEFFS,1,2)+L478*INDEX(THREEPTPCT_COEFFS,1,3)+AA482*AA484</f>
        <v>#N/A</v>
      </c>
      <c r="AF479" s="55" t="e">
        <f t="shared" ca="1" si="818"/>
        <v>#N/A</v>
      </c>
      <c r="AG479" s="223" t="e">
        <f ca="1">INDEX(TWOPTPCT_COEFFS,1,1)+AB479*INDEX(TWOPTPCT_COEFFS,1,2)+I478*INDEX(TWOPTPCT_COEFFS,1,3)+G478*INDEX(TWOPTPCT_COEFFS,1,4)+L478*INDEX(TWOPTPCT_COEFFS,1,5)+AB482*AB484</f>
        <v>#N/A</v>
      </c>
      <c r="AH479" s="223" t="e">
        <f ca="1">INDEX(FTA_COEFFS,1,1)+O479*INDEX(FTA_COEFFS,1,2)+N478*INDEX(FTA_COEFFS,1,3)+(Q479+R479)*INDEX(FTA_COEFFS,1,4)+(Q478+R478)*INDEX(FTA_COEFFS,1,5)+M478*INDEX(FTA_COEFFS,1,6)+AC482*AC484</f>
        <v>#N/A</v>
      </c>
      <c r="AI479" s="223" t="e">
        <f ca="1">INDEX(FTPCT_COEFFS,1,1)+P479*INDEX(FTPCT_COEFFS,1,2)+F479*INDEX(FTPCT_COEFFS,1,3)+G478*INDEX(FTPCT_COEFFS,1,4)+AD482*AD484</f>
        <v>#N/A</v>
      </c>
      <c r="AJ479" s="338" t="e">
        <f t="shared" ca="1" si="819"/>
        <v>#N/A</v>
      </c>
      <c r="AK479" s="55"/>
      <c r="AL479" s="55"/>
      <c r="AM479" s="55"/>
      <c r="AN479" s="55"/>
      <c r="AO479" s="55"/>
      <c r="AP479" s="55"/>
      <c r="AQ479" s="55"/>
      <c r="AR479" s="55"/>
    </row>
    <row r="480" spans="1:45" x14ac:dyDescent="0.3">
      <c r="A480" s="54" t="e">
        <f ca="1">IF(D478&gt;(D479+(AVERAGE(V478,W478)-AVERAGE(V479,W479))/2)+2.5,C478,IF(D479&gt;(D478+(AVERAGE(V479,W479)-AVERAGE(V478,W478))/2)+2.5,C479,"Close"))</f>
        <v>#N/A</v>
      </c>
      <c r="B480" s="64" t="e">
        <f ca="1">IF(D479&gt;D478,C479,C478)</f>
        <v>#N/A</v>
      </c>
      <c r="D480" s="56"/>
      <c r="X480" s="55"/>
      <c r="Y480" s="55"/>
      <c r="Z480" s="55"/>
      <c r="AA480" s="55"/>
      <c r="AB480" s="55"/>
      <c r="AC480" s="337"/>
      <c r="AD480" s="337"/>
      <c r="AE480" s="337"/>
      <c r="AF480" s="337"/>
      <c r="AG480" s="337"/>
      <c r="AH480" s="337"/>
      <c r="AI480" s="337"/>
      <c r="AJ480" s="337"/>
      <c r="AK480" s="337"/>
      <c r="AL480" s="337"/>
      <c r="AM480" s="55"/>
      <c r="AN480" s="55"/>
      <c r="AO480" s="55"/>
      <c r="AP480" s="55"/>
      <c r="AQ480" s="55"/>
      <c r="AR480" s="55"/>
      <c r="AS480" s="55"/>
    </row>
    <row r="481" spans="1:45" x14ac:dyDescent="0.3">
      <c r="X481" s="54" t="s">
        <v>1305</v>
      </c>
      <c r="Y481" s="54" t="s">
        <v>128</v>
      </c>
      <c r="Z481" s="54" t="s">
        <v>157</v>
      </c>
      <c r="AA481" s="54" t="s">
        <v>151</v>
      </c>
      <c r="AB481" s="54" t="s">
        <v>1327</v>
      </c>
      <c r="AC481" s="54" t="s">
        <v>129</v>
      </c>
      <c r="AD481" s="54" t="s">
        <v>116</v>
      </c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</row>
    <row r="482" spans="1:45" x14ac:dyDescent="0.3">
      <c r="X482" s="54"/>
      <c r="Y482" s="54">
        <f t="shared" ref="Y482:AD482" si="822">Y475</f>
        <v>6.4436999999999998</v>
      </c>
      <c r="Z482" s="54">
        <f t="shared" si="822"/>
        <v>4.9371</v>
      </c>
      <c r="AA482" s="54">
        <f t="shared" si="822"/>
        <v>11.350300000000001</v>
      </c>
      <c r="AB482" s="54">
        <f t="shared" si="822"/>
        <v>7.1900000000000006E-2</v>
      </c>
      <c r="AC482" s="54">
        <f t="shared" si="822"/>
        <v>6.2766000000000002</v>
      </c>
      <c r="AD482" s="54">
        <f t="shared" si="822"/>
        <v>11.042999999999999</v>
      </c>
      <c r="AE482" s="54"/>
      <c r="AF482" s="336"/>
      <c r="AG482" s="336"/>
      <c r="AH482" s="336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</row>
    <row r="483" spans="1:45" x14ac:dyDescent="0.3">
      <c r="D483" s="56"/>
      <c r="X483" s="336"/>
      <c r="Y483" s="336">
        <f t="shared" ca="1" si="810"/>
        <v>1.4780424012530102</v>
      </c>
      <c r="Z483" s="336">
        <f t="shared" ca="1" si="810"/>
        <v>1.1448949610702974E-2</v>
      </c>
      <c r="AA483" s="336">
        <f t="shared" ca="1" si="810"/>
        <v>0.19337639263720036</v>
      </c>
      <c r="AB483" s="336">
        <f t="shared" ca="1" si="810"/>
        <v>-1.0210428630509103</v>
      </c>
      <c r="AC483" s="336">
        <f t="shared" ca="1" si="810"/>
        <v>9.7397092379647249E-2</v>
      </c>
      <c r="AD483" s="336">
        <f t="shared" ca="1" si="810"/>
        <v>-0.65474943972240496</v>
      </c>
      <c r="AE483" s="336"/>
      <c r="AF483" s="336"/>
      <c r="AG483" s="336"/>
      <c r="AH483" s="336"/>
      <c r="AI483" s="54"/>
      <c r="AJ483" s="54"/>
      <c r="AK483" s="54"/>
      <c r="AL483" s="336"/>
      <c r="AM483" s="336"/>
      <c r="AN483" s="336"/>
      <c r="AO483" s="336"/>
      <c r="AP483" s="54"/>
      <c r="AQ483" s="336"/>
      <c r="AR483" s="336"/>
      <c r="AS483" s="336"/>
    </row>
    <row r="484" spans="1:45" x14ac:dyDescent="0.3">
      <c r="C484" s="54"/>
      <c r="D484" s="56"/>
      <c r="Y484" s="336">
        <f t="shared" ca="1" si="810"/>
        <v>-1.3705513850410986</v>
      </c>
      <c r="Z484" s="336">
        <f t="shared" ca="1" si="810"/>
        <v>-7.9532803012377945E-2</v>
      </c>
      <c r="AA484" s="336">
        <f t="shared" ca="1" si="810"/>
        <v>0.22418930561185541</v>
      </c>
      <c r="AB484" s="336">
        <f t="shared" ca="1" si="810"/>
        <v>-0.45463780553295458</v>
      </c>
      <c r="AC484" s="336">
        <f t="shared" ca="1" si="810"/>
        <v>1.3082263787616093</v>
      </c>
      <c r="AD484" s="336">
        <f t="shared" ca="1" si="810"/>
        <v>-0.17480185390356287</v>
      </c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</row>
    <row r="485" spans="1:45" x14ac:dyDescent="0.3">
      <c r="B485" s="54" t="s">
        <v>172</v>
      </c>
      <c r="C485" s="53">
        <f>C478</f>
        <v>0</v>
      </c>
      <c r="D485" s="56" t="e">
        <f t="shared" ref="D485:D486" ca="1" si="823">AJ485</f>
        <v>#N/A</v>
      </c>
      <c r="E485" s="52" t="e">
        <f t="shared" ref="E485:W485" si="824">E478</f>
        <v>#N/A</v>
      </c>
      <c r="F485" s="52" t="e">
        <f t="shared" si="824"/>
        <v>#N/A</v>
      </c>
      <c r="G485" s="52" t="e">
        <f t="shared" si="824"/>
        <v>#N/A</v>
      </c>
      <c r="H485" s="52" t="e">
        <f t="shared" si="824"/>
        <v>#N/A</v>
      </c>
      <c r="I485" s="52" t="e">
        <f t="shared" si="824"/>
        <v>#N/A</v>
      </c>
      <c r="J485" s="52" t="e">
        <f t="shared" si="824"/>
        <v>#N/A</v>
      </c>
      <c r="K485" s="52" t="e">
        <f t="shared" si="824"/>
        <v>#N/A</v>
      </c>
      <c r="L485" s="52" t="e">
        <f t="shared" si="824"/>
        <v>#N/A</v>
      </c>
      <c r="M485" s="52" t="e">
        <f t="shared" si="824"/>
        <v>#N/A</v>
      </c>
      <c r="N485" s="52" t="e">
        <f t="shared" si="824"/>
        <v>#N/A</v>
      </c>
      <c r="O485" s="52" t="e">
        <f t="shared" si="824"/>
        <v>#N/A</v>
      </c>
      <c r="P485" s="52" t="e">
        <f t="shared" si="824"/>
        <v>#N/A</v>
      </c>
      <c r="Q485" s="52" t="e">
        <f t="shared" si="824"/>
        <v>#N/A</v>
      </c>
      <c r="R485" s="52" t="e">
        <f t="shared" si="824"/>
        <v>#N/A</v>
      </c>
      <c r="S485" s="52" t="e">
        <f t="shared" si="824"/>
        <v>#N/A</v>
      </c>
      <c r="T485" s="52" t="e">
        <f t="shared" si="824"/>
        <v>#N/A</v>
      </c>
      <c r="U485" s="52" t="e">
        <f t="shared" si="824"/>
        <v>#N/A</v>
      </c>
      <c r="V485" s="52" t="e">
        <f t="shared" si="824"/>
        <v>#N/A</v>
      </c>
      <c r="W485" s="52" t="e">
        <f t="shared" si="824"/>
        <v>#N/A</v>
      </c>
      <c r="X485" s="55" t="e">
        <f t="shared" ref="X485:X486" si="825">(H485-(O485*P485)/100-3*(J485*K485)/100)/2</f>
        <v>#N/A</v>
      </c>
      <c r="Y485" s="55" t="e">
        <f t="shared" ref="Y485:Y486" si="826">SUM(X485,(J485*K485/100))/(F485/100)</f>
        <v>#N/A</v>
      </c>
      <c r="Z485" s="55" t="e">
        <f t="shared" ref="Z485" si="827">U485*0.5+U486*0.5</f>
        <v>#N/A</v>
      </c>
      <c r="AA485" s="55" t="e">
        <f t="shared" ref="AA485:AA486" si="828">J485/Y485</f>
        <v>#N/A</v>
      </c>
      <c r="AB485" s="336" t="e">
        <f t="shared" ref="AB485:AB486" si="829">X485/(Y485-J485)</f>
        <v>#N/A</v>
      </c>
      <c r="AC485" s="223" t="e">
        <f ca="1">INDEX(FGA_COEFFS,1,1)+Z485*INDEX(FGA_COEFFS,1,2)+Y485*INDEX(FGA_COEFFS,1,3)+R485*INDEX(FGA_COEFFS,1,4)+Q486*INDEX(FGA_COEFFS,1,5)+S485*INDEX(FGA_COEFFS,1,6)+T486*INDEX(FGA_COEFFS,1,7)+M486*INDEX(FGA_COEFFS,1,8)+Y489*Y490</f>
        <v>#N/A</v>
      </c>
      <c r="AD485" s="223" t="e">
        <f ca="1">INDEX(THREEPTA_COEFFS,1,1)+AC485*INDEX(THREEPTA_COEFFS,1,2)+J485*INDEX(THREEPTA_COEFFS,1,3)+AA485*INDEX(THREEPTA_COEFFS,1,4)+K485*INDEX(THREEPTA_COEFFS,1,5)+L486*INDEX(THREEPTA_COEFFS,1,6)+Z489*Z490</f>
        <v>#N/A</v>
      </c>
      <c r="AE485" s="223" t="e">
        <f ca="1">INDEX(THREEPTPCT_COEFFS,1,1)+K485*INDEX(THREEPTPCT_COEFFS,1,2)+L486*INDEX(THREEPTPCT_COEFFS,1,3)+AA489*AA490</f>
        <v>#N/A</v>
      </c>
      <c r="AF485" s="55" t="e">
        <f t="shared" ref="AF485:AF486" ca="1" si="830">AC485-AD485</f>
        <v>#N/A</v>
      </c>
      <c r="AG485" s="223" t="e">
        <f ca="1">INDEX(TWOPTPCT_COEFFS,1,1)+AB485*INDEX(TWOPTPCT_COEFFS,1,2)+I486*INDEX(TWOPTPCT_COEFFS,1,3)+G486*INDEX(TWOPTPCT_COEFFS,1,4)+L486*INDEX(TWOPTPCT_COEFFS,1,5)+AB489*AB490</f>
        <v>#N/A</v>
      </c>
      <c r="AH485" s="223" t="e">
        <f ca="1">INDEX(FTA_COEFFS,1,1)+O485*INDEX(FTA_COEFFS,1,2)+N486*INDEX(FTA_COEFFS,1,3)+(Q485+R485)*INDEX(FTA_COEFFS,1,4)+(Q486+R486)*INDEX(FTA_COEFFS,1,5)+M486*INDEX(FTA_COEFFS,1,6)+AC489*AC490</f>
        <v>#N/A</v>
      </c>
      <c r="AI485" s="223" t="e">
        <f ca="1">INDEX(FTPCT_COEFFS,1,1)+P485*INDEX(FTPCT_COEFFS,1,2)+F485*INDEX(FTPCT_COEFFS,1,3)+G486*INDEX(FTPCT_COEFFS,1,4)+AD489*AD490</f>
        <v>#N/A</v>
      </c>
      <c r="AJ485" s="338" t="e">
        <f t="shared" ref="AJ485:AJ486" ca="1" si="831">AD485*AE485/100+AF485*AG485+AH485*AI485/100</f>
        <v>#N/A</v>
      </c>
      <c r="AK485" s="55"/>
      <c r="AL485" s="55"/>
      <c r="AM485" s="55"/>
      <c r="AN485" s="55"/>
      <c r="AO485" s="55"/>
      <c r="AP485" s="55"/>
      <c r="AQ485" s="55"/>
      <c r="AR485" s="55"/>
    </row>
    <row r="486" spans="1:45" x14ac:dyDescent="0.3">
      <c r="B486" s="54" t="s">
        <v>175</v>
      </c>
      <c r="C486" s="54">
        <f>C479</f>
        <v>0</v>
      </c>
      <c r="D486" s="56" t="e">
        <f t="shared" ca="1" si="823"/>
        <v>#N/A</v>
      </c>
      <c r="E486" s="52" t="e">
        <f t="shared" ref="E486:W486" si="832">E479</f>
        <v>#N/A</v>
      </c>
      <c r="F486" s="52" t="e">
        <f t="shared" si="832"/>
        <v>#N/A</v>
      </c>
      <c r="G486" s="52" t="e">
        <f t="shared" si="832"/>
        <v>#N/A</v>
      </c>
      <c r="H486" s="52" t="e">
        <f t="shared" si="832"/>
        <v>#N/A</v>
      </c>
      <c r="I486" s="52" t="e">
        <f t="shared" si="832"/>
        <v>#N/A</v>
      </c>
      <c r="J486" s="52" t="e">
        <f t="shared" si="832"/>
        <v>#N/A</v>
      </c>
      <c r="K486" s="52" t="e">
        <f t="shared" si="832"/>
        <v>#N/A</v>
      </c>
      <c r="L486" s="52" t="e">
        <f t="shared" si="832"/>
        <v>#N/A</v>
      </c>
      <c r="M486" s="52" t="e">
        <f t="shared" si="832"/>
        <v>#N/A</v>
      </c>
      <c r="N486" s="52" t="e">
        <f t="shared" si="832"/>
        <v>#N/A</v>
      </c>
      <c r="O486" s="52" t="e">
        <f t="shared" si="832"/>
        <v>#N/A</v>
      </c>
      <c r="P486" s="52" t="e">
        <f t="shared" si="832"/>
        <v>#N/A</v>
      </c>
      <c r="Q486" s="52" t="e">
        <f t="shared" si="832"/>
        <v>#N/A</v>
      </c>
      <c r="R486" s="52" t="e">
        <f t="shared" si="832"/>
        <v>#N/A</v>
      </c>
      <c r="S486" s="52" t="e">
        <f t="shared" si="832"/>
        <v>#N/A</v>
      </c>
      <c r="T486" s="52" t="e">
        <f t="shared" si="832"/>
        <v>#N/A</v>
      </c>
      <c r="U486" s="52" t="e">
        <f t="shared" si="832"/>
        <v>#N/A</v>
      </c>
      <c r="V486" s="52" t="e">
        <f t="shared" si="832"/>
        <v>#N/A</v>
      </c>
      <c r="W486" s="52" t="e">
        <f t="shared" si="832"/>
        <v>#N/A</v>
      </c>
      <c r="X486" s="55" t="e">
        <f t="shared" si="825"/>
        <v>#N/A</v>
      </c>
      <c r="Y486" s="55" t="e">
        <f t="shared" si="826"/>
        <v>#N/A</v>
      </c>
      <c r="Z486" s="55" t="e">
        <f t="shared" ref="Z486" si="833">Z485</f>
        <v>#N/A</v>
      </c>
      <c r="AA486" s="55" t="e">
        <f t="shared" si="828"/>
        <v>#N/A</v>
      </c>
      <c r="AB486" s="336" t="e">
        <f t="shared" si="829"/>
        <v>#N/A</v>
      </c>
      <c r="AC486" s="223" t="e">
        <f ca="1">INDEX(FGA_COEFFS,1,1)+Z486*INDEX(FGA_COEFFS,1,2)+Y486*INDEX(FGA_COEFFS,1,3)+R486*INDEX(FGA_COEFFS,1,4)+Q485*INDEX(FGA_COEFFS,1,5)+S486*INDEX(FGA_COEFFS,1,6)+T485*INDEX(FGA_COEFFS,1,7)+M485*INDEX(FGA_COEFFS,1,8)+Y489*Y491</f>
        <v>#N/A</v>
      </c>
      <c r="AD486" s="223" t="e">
        <f ca="1">INDEX(THREEPTA_COEFFS,1,1)+AC486*INDEX(THREEPTA_COEFFS,1,2)+J486*INDEX(THREEPTA_COEFFS,1,3)+AA486*INDEX(THREEPTA_COEFFS,1,4)+K486*INDEX(THREEPTA_COEFFS,1,5)+L485*INDEX(THREEPTA_COEFFS,1,6)+Z489*Z491</f>
        <v>#N/A</v>
      </c>
      <c r="AE486" s="223" t="e">
        <f ca="1">INDEX(THREEPTPCT_COEFFS,1,1)+K486*INDEX(THREEPTPCT_COEFFS,1,2)+L485*INDEX(THREEPTPCT_COEFFS,1,3)+AA489*AA491</f>
        <v>#N/A</v>
      </c>
      <c r="AF486" s="55" t="e">
        <f t="shared" ca="1" si="830"/>
        <v>#N/A</v>
      </c>
      <c r="AG486" s="223" t="e">
        <f ca="1">INDEX(TWOPTPCT_COEFFS,1,1)+AB486*INDEX(TWOPTPCT_COEFFS,1,2)+I485*INDEX(TWOPTPCT_COEFFS,1,3)+G485*INDEX(TWOPTPCT_COEFFS,1,4)+L485*INDEX(TWOPTPCT_COEFFS,1,5)+AB489*AB491</f>
        <v>#N/A</v>
      </c>
      <c r="AH486" s="223" t="e">
        <f ca="1">INDEX(FTA_COEFFS,1,1)+O486*INDEX(FTA_COEFFS,1,2)+N485*INDEX(FTA_COEFFS,1,3)+(Q486+R486)*INDEX(FTA_COEFFS,1,4)+(Q485+R485)*INDEX(FTA_COEFFS,1,5)+M485*INDEX(FTA_COEFFS,1,6)+AC489*AC491</f>
        <v>#N/A</v>
      </c>
      <c r="AI486" s="223" t="e">
        <f ca="1">INDEX(FTPCT_COEFFS,1,1)+P486*INDEX(FTPCT_COEFFS,1,2)+F486*INDEX(FTPCT_COEFFS,1,3)+G485*INDEX(FTPCT_COEFFS,1,4)+AD489*AD491</f>
        <v>#N/A</v>
      </c>
      <c r="AJ486" s="338" t="e">
        <f t="shared" ca="1" si="831"/>
        <v>#N/A</v>
      </c>
      <c r="AK486" s="55"/>
      <c r="AL486" s="55"/>
      <c r="AM486" s="55"/>
      <c r="AN486" s="55"/>
      <c r="AO486" s="55"/>
      <c r="AP486" s="55"/>
      <c r="AQ486" s="55"/>
      <c r="AR486" s="55"/>
    </row>
    <row r="487" spans="1:45" x14ac:dyDescent="0.3">
      <c r="A487" s="54" t="e">
        <f ca="1">IF(D485&gt;(D486+(AVERAGE(V485,W485)-AVERAGE(V486,W486))/2)+2.5,C485,IF(D486&gt;(D485+(AVERAGE(V486,W486)-AVERAGE(V485,W485))/2)+2.5,C486,"Close"))</f>
        <v>#N/A</v>
      </c>
      <c r="B487" s="64" t="e">
        <f ca="1">IF(D486&gt;D485,C486,C485)</f>
        <v>#N/A</v>
      </c>
      <c r="D487" s="56"/>
      <c r="X487" s="55"/>
      <c r="Y487" s="55"/>
      <c r="Z487" s="55"/>
      <c r="AA487" s="55"/>
      <c r="AB487" s="55"/>
      <c r="AC487" s="337"/>
      <c r="AD487" s="337"/>
      <c r="AE487" s="337"/>
      <c r="AF487" s="337"/>
      <c r="AG487" s="337"/>
      <c r="AH487" s="337"/>
      <c r="AI487" s="337"/>
      <c r="AJ487" s="337"/>
      <c r="AK487" s="337"/>
      <c r="AL487" s="337"/>
      <c r="AM487" s="55"/>
      <c r="AN487" s="55"/>
      <c r="AO487" s="55"/>
      <c r="AP487" s="55"/>
      <c r="AQ487" s="55"/>
      <c r="AR487" s="55"/>
      <c r="AS487" s="55"/>
    </row>
    <row r="488" spans="1:45" x14ac:dyDescent="0.3">
      <c r="X488" s="54" t="s">
        <v>1305</v>
      </c>
      <c r="Y488" s="54" t="s">
        <v>128</v>
      </c>
      <c r="Z488" s="54" t="s">
        <v>157</v>
      </c>
      <c r="AA488" s="54" t="s">
        <v>151</v>
      </c>
      <c r="AB488" s="54" t="s">
        <v>1327</v>
      </c>
      <c r="AC488" s="54" t="s">
        <v>129</v>
      </c>
      <c r="AD488" s="54" t="s">
        <v>116</v>
      </c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</row>
    <row r="489" spans="1:45" x14ac:dyDescent="0.3">
      <c r="X489" s="54"/>
      <c r="Y489" s="54">
        <f t="shared" ref="Y489:AD489" si="834">Y482</f>
        <v>6.4436999999999998</v>
      </c>
      <c r="Z489" s="54">
        <f t="shared" si="834"/>
        <v>4.9371</v>
      </c>
      <c r="AA489" s="54">
        <f t="shared" si="834"/>
        <v>11.350300000000001</v>
      </c>
      <c r="AB489" s="54">
        <f t="shared" si="834"/>
        <v>7.1900000000000006E-2</v>
      </c>
      <c r="AC489" s="54">
        <f t="shared" si="834"/>
        <v>6.2766000000000002</v>
      </c>
      <c r="AD489" s="54">
        <f t="shared" si="834"/>
        <v>11.042999999999999</v>
      </c>
      <c r="AE489" s="54"/>
      <c r="AF489" s="336"/>
      <c r="AG489" s="336"/>
      <c r="AH489" s="336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</row>
    <row r="490" spans="1:45" x14ac:dyDescent="0.3">
      <c r="D490" s="56"/>
      <c r="X490" s="336"/>
      <c r="Y490" s="336">
        <f t="shared" ca="1" si="810"/>
        <v>0.12380121543705538</v>
      </c>
      <c r="Z490" s="336">
        <f t="shared" ca="1" si="810"/>
        <v>-2.9755041246802026E-2</v>
      </c>
      <c r="AA490" s="336">
        <f t="shared" ca="1" si="810"/>
        <v>1.2242090489169124</v>
      </c>
      <c r="AB490" s="336">
        <f t="shared" ca="1" si="810"/>
        <v>-2.1178928334734021E-2</v>
      </c>
      <c r="AC490" s="336">
        <f t="shared" ca="1" si="810"/>
        <v>-0.70054644085129025</v>
      </c>
      <c r="AD490" s="336">
        <f t="shared" ca="1" si="810"/>
        <v>1.2209498818787543</v>
      </c>
      <c r="AE490" s="336"/>
      <c r="AF490" s="336"/>
      <c r="AG490" s="336"/>
      <c r="AH490" s="336"/>
      <c r="AI490" s="54"/>
      <c r="AJ490" s="54"/>
      <c r="AK490" s="54"/>
      <c r="AL490" s="336"/>
      <c r="AM490" s="336"/>
      <c r="AN490" s="336"/>
      <c r="AO490" s="336"/>
      <c r="AP490" s="54"/>
      <c r="AQ490" s="336"/>
      <c r="AR490" s="336"/>
      <c r="AS490" s="336"/>
    </row>
    <row r="491" spans="1:45" x14ac:dyDescent="0.3">
      <c r="C491" s="54"/>
      <c r="D491" s="56"/>
      <c r="Y491" s="336">
        <f t="shared" ca="1" si="810"/>
        <v>0.68039287676293814</v>
      </c>
      <c r="Z491" s="336">
        <f t="shared" ca="1" si="810"/>
        <v>-0.56903893154521268</v>
      </c>
      <c r="AA491" s="336">
        <f t="shared" ca="1" si="810"/>
        <v>0.80621195125179779</v>
      </c>
      <c r="AB491" s="336">
        <f t="shared" ca="1" si="810"/>
        <v>-0.75095710945761573</v>
      </c>
      <c r="AC491" s="336">
        <f t="shared" ca="1" si="810"/>
        <v>0.7646647132187957</v>
      </c>
      <c r="AD491" s="336">
        <f t="shared" ca="1" si="810"/>
        <v>-1.0496999537327802</v>
      </c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</row>
    <row r="492" spans="1:45" x14ac:dyDescent="0.3">
      <c r="B492" s="54" t="s">
        <v>172</v>
      </c>
      <c r="C492" s="53">
        <f>C485</f>
        <v>0</v>
      </c>
      <c r="D492" s="56" t="e">
        <f t="shared" ref="D492:D493" ca="1" si="835">AJ492</f>
        <v>#N/A</v>
      </c>
      <c r="E492" s="52" t="e">
        <f t="shared" ref="E492:W492" si="836">E485</f>
        <v>#N/A</v>
      </c>
      <c r="F492" s="52" t="e">
        <f t="shared" si="836"/>
        <v>#N/A</v>
      </c>
      <c r="G492" s="52" t="e">
        <f t="shared" si="836"/>
        <v>#N/A</v>
      </c>
      <c r="H492" s="52" t="e">
        <f t="shared" si="836"/>
        <v>#N/A</v>
      </c>
      <c r="I492" s="52" t="e">
        <f t="shared" si="836"/>
        <v>#N/A</v>
      </c>
      <c r="J492" s="52" t="e">
        <f t="shared" si="836"/>
        <v>#N/A</v>
      </c>
      <c r="K492" s="52" t="e">
        <f t="shared" si="836"/>
        <v>#N/A</v>
      </c>
      <c r="L492" s="52" t="e">
        <f t="shared" si="836"/>
        <v>#N/A</v>
      </c>
      <c r="M492" s="52" t="e">
        <f t="shared" si="836"/>
        <v>#N/A</v>
      </c>
      <c r="N492" s="52" t="e">
        <f t="shared" si="836"/>
        <v>#N/A</v>
      </c>
      <c r="O492" s="52" t="e">
        <f t="shared" si="836"/>
        <v>#N/A</v>
      </c>
      <c r="P492" s="52" t="e">
        <f t="shared" si="836"/>
        <v>#N/A</v>
      </c>
      <c r="Q492" s="52" t="e">
        <f t="shared" si="836"/>
        <v>#N/A</v>
      </c>
      <c r="R492" s="52" t="e">
        <f t="shared" si="836"/>
        <v>#N/A</v>
      </c>
      <c r="S492" s="52" t="e">
        <f t="shared" si="836"/>
        <v>#N/A</v>
      </c>
      <c r="T492" s="52" t="e">
        <f t="shared" si="836"/>
        <v>#N/A</v>
      </c>
      <c r="U492" s="52" t="e">
        <f t="shared" si="836"/>
        <v>#N/A</v>
      </c>
      <c r="V492" s="52" t="e">
        <f t="shared" si="836"/>
        <v>#N/A</v>
      </c>
      <c r="W492" s="52" t="e">
        <f t="shared" si="836"/>
        <v>#N/A</v>
      </c>
      <c r="X492" s="55" t="e">
        <f t="shared" ref="X492:X493" si="837">(H492-(O492*P492)/100-3*(J492*K492)/100)/2</f>
        <v>#N/A</v>
      </c>
      <c r="Y492" s="55" t="e">
        <f t="shared" ref="Y492:Y493" si="838">SUM(X492,(J492*K492/100))/(F492/100)</f>
        <v>#N/A</v>
      </c>
      <c r="Z492" s="55" t="e">
        <f t="shared" ref="Z492" si="839">U492*0.5+U493*0.5</f>
        <v>#N/A</v>
      </c>
      <c r="AA492" s="55" t="e">
        <f t="shared" ref="AA492:AA493" si="840">J492/Y492</f>
        <v>#N/A</v>
      </c>
      <c r="AB492" s="336" t="e">
        <f t="shared" ref="AB492:AB493" si="841">X492/(Y492-J492)</f>
        <v>#N/A</v>
      </c>
      <c r="AC492" s="223" t="e">
        <f ca="1">INDEX(FGA_COEFFS,1,1)+Z492*INDEX(FGA_COEFFS,1,2)+Y492*INDEX(FGA_COEFFS,1,3)+R492*INDEX(FGA_COEFFS,1,4)+Q493*INDEX(FGA_COEFFS,1,5)+S492*INDEX(FGA_COEFFS,1,6)+T493*INDEX(FGA_COEFFS,1,7)+M493*INDEX(FGA_COEFFS,1,8)+Y496*Y497</f>
        <v>#N/A</v>
      </c>
      <c r="AD492" s="223" t="e">
        <f ca="1">INDEX(THREEPTA_COEFFS,1,1)+AC492*INDEX(THREEPTA_COEFFS,1,2)+J492*INDEX(THREEPTA_COEFFS,1,3)+AA492*INDEX(THREEPTA_COEFFS,1,4)+K492*INDEX(THREEPTA_COEFFS,1,5)+L493*INDEX(THREEPTA_COEFFS,1,6)+Z496*Z497</f>
        <v>#N/A</v>
      </c>
      <c r="AE492" s="223" t="e">
        <f ca="1">INDEX(THREEPTPCT_COEFFS,1,1)+K492*INDEX(THREEPTPCT_COEFFS,1,2)+L493*INDEX(THREEPTPCT_COEFFS,1,3)+AA496*AA497</f>
        <v>#N/A</v>
      </c>
      <c r="AF492" s="55" t="e">
        <f t="shared" ref="AF492:AF493" ca="1" si="842">AC492-AD492</f>
        <v>#N/A</v>
      </c>
      <c r="AG492" s="223" t="e">
        <f ca="1">INDEX(TWOPTPCT_COEFFS,1,1)+AB492*INDEX(TWOPTPCT_COEFFS,1,2)+I493*INDEX(TWOPTPCT_COEFFS,1,3)+G493*INDEX(TWOPTPCT_COEFFS,1,4)+L493*INDEX(TWOPTPCT_COEFFS,1,5)+AB496*AB497</f>
        <v>#N/A</v>
      </c>
      <c r="AH492" s="223" t="e">
        <f ca="1">INDEX(FTA_COEFFS,1,1)+O492*INDEX(FTA_COEFFS,1,2)+N493*INDEX(FTA_COEFFS,1,3)+(Q492+R492)*INDEX(FTA_COEFFS,1,4)+(Q493+R493)*INDEX(FTA_COEFFS,1,5)+M493*INDEX(FTA_COEFFS,1,6)+AC496*AC497</f>
        <v>#N/A</v>
      </c>
      <c r="AI492" s="223" t="e">
        <f ca="1">INDEX(FTPCT_COEFFS,1,1)+P492*INDEX(FTPCT_COEFFS,1,2)+F492*INDEX(FTPCT_COEFFS,1,3)+G493*INDEX(FTPCT_COEFFS,1,4)+AD496*AD497</f>
        <v>#N/A</v>
      </c>
      <c r="AJ492" s="338" t="e">
        <f t="shared" ref="AJ492:AJ493" ca="1" si="843">AD492*AE492/100+AF492*AG492+AH492*AI492/100</f>
        <v>#N/A</v>
      </c>
      <c r="AK492" s="55"/>
      <c r="AL492" s="55"/>
      <c r="AM492" s="55"/>
      <c r="AN492" s="55"/>
      <c r="AO492" s="55"/>
      <c r="AP492" s="55"/>
      <c r="AQ492" s="55"/>
      <c r="AR492" s="55"/>
    </row>
    <row r="493" spans="1:45" x14ac:dyDescent="0.3">
      <c r="B493" s="54" t="s">
        <v>175</v>
      </c>
      <c r="C493" s="54">
        <f>C486</f>
        <v>0</v>
      </c>
      <c r="D493" s="56" t="e">
        <f t="shared" ca="1" si="835"/>
        <v>#N/A</v>
      </c>
      <c r="E493" s="52" t="e">
        <f t="shared" ref="E493:W493" si="844">E486</f>
        <v>#N/A</v>
      </c>
      <c r="F493" s="52" t="e">
        <f t="shared" si="844"/>
        <v>#N/A</v>
      </c>
      <c r="G493" s="52" t="e">
        <f t="shared" si="844"/>
        <v>#N/A</v>
      </c>
      <c r="H493" s="52" t="e">
        <f t="shared" si="844"/>
        <v>#N/A</v>
      </c>
      <c r="I493" s="52" t="e">
        <f t="shared" si="844"/>
        <v>#N/A</v>
      </c>
      <c r="J493" s="52" t="e">
        <f t="shared" si="844"/>
        <v>#N/A</v>
      </c>
      <c r="K493" s="52" t="e">
        <f t="shared" si="844"/>
        <v>#N/A</v>
      </c>
      <c r="L493" s="52" t="e">
        <f t="shared" si="844"/>
        <v>#N/A</v>
      </c>
      <c r="M493" s="52" t="e">
        <f t="shared" si="844"/>
        <v>#N/A</v>
      </c>
      <c r="N493" s="52" t="e">
        <f t="shared" si="844"/>
        <v>#N/A</v>
      </c>
      <c r="O493" s="52" t="e">
        <f t="shared" si="844"/>
        <v>#N/A</v>
      </c>
      <c r="P493" s="52" t="e">
        <f t="shared" si="844"/>
        <v>#N/A</v>
      </c>
      <c r="Q493" s="52" t="e">
        <f t="shared" si="844"/>
        <v>#N/A</v>
      </c>
      <c r="R493" s="52" t="e">
        <f t="shared" si="844"/>
        <v>#N/A</v>
      </c>
      <c r="S493" s="52" t="e">
        <f t="shared" si="844"/>
        <v>#N/A</v>
      </c>
      <c r="T493" s="52" t="e">
        <f t="shared" si="844"/>
        <v>#N/A</v>
      </c>
      <c r="U493" s="52" t="e">
        <f t="shared" si="844"/>
        <v>#N/A</v>
      </c>
      <c r="V493" s="52" t="e">
        <f t="shared" si="844"/>
        <v>#N/A</v>
      </c>
      <c r="W493" s="52" t="e">
        <f t="shared" si="844"/>
        <v>#N/A</v>
      </c>
      <c r="X493" s="55" t="e">
        <f t="shared" si="837"/>
        <v>#N/A</v>
      </c>
      <c r="Y493" s="55" t="e">
        <f t="shared" si="838"/>
        <v>#N/A</v>
      </c>
      <c r="Z493" s="55" t="e">
        <f t="shared" ref="Z493" si="845">Z492</f>
        <v>#N/A</v>
      </c>
      <c r="AA493" s="55" t="e">
        <f t="shared" si="840"/>
        <v>#N/A</v>
      </c>
      <c r="AB493" s="336" t="e">
        <f t="shared" si="841"/>
        <v>#N/A</v>
      </c>
      <c r="AC493" s="223" t="e">
        <f ca="1">INDEX(FGA_COEFFS,1,1)+Z493*INDEX(FGA_COEFFS,1,2)+Y493*INDEX(FGA_COEFFS,1,3)+R493*INDEX(FGA_COEFFS,1,4)+Q492*INDEX(FGA_COEFFS,1,5)+S493*INDEX(FGA_COEFFS,1,6)+T492*INDEX(FGA_COEFFS,1,7)+M492*INDEX(FGA_COEFFS,1,8)+Y496*Y498</f>
        <v>#N/A</v>
      </c>
      <c r="AD493" s="223" t="e">
        <f ca="1">INDEX(THREEPTA_COEFFS,1,1)+AC493*INDEX(THREEPTA_COEFFS,1,2)+J493*INDEX(THREEPTA_COEFFS,1,3)+AA493*INDEX(THREEPTA_COEFFS,1,4)+K493*INDEX(THREEPTA_COEFFS,1,5)+L492*INDEX(THREEPTA_COEFFS,1,6)+Z496*Z498</f>
        <v>#N/A</v>
      </c>
      <c r="AE493" s="223" t="e">
        <f ca="1">INDEX(THREEPTPCT_COEFFS,1,1)+K493*INDEX(THREEPTPCT_COEFFS,1,2)+L492*INDEX(THREEPTPCT_COEFFS,1,3)+AA496*AA498</f>
        <v>#N/A</v>
      </c>
      <c r="AF493" s="55" t="e">
        <f t="shared" ca="1" si="842"/>
        <v>#N/A</v>
      </c>
      <c r="AG493" s="223" t="e">
        <f ca="1">INDEX(TWOPTPCT_COEFFS,1,1)+AB493*INDEX(TWOPTPCT_COEFFS,1,2)+I492*INDEX(TWOPTPCT_COEFFS,1,3)+G492*INDEX(TWOPTPCT_COEFFS,1,4)+L492*INDEX(TWOPTPCT_COEFFS,1,5)+AB496*AB498</f>
        <v>#N/A</v>
      </c>
      <c r="AH493" s="223" t="e">
        <f ca="1">INDEX(FTA_COEFFS,1,1)+O493*INDEX(FTA_COEFFS,1,2)+N492*INDEX(FTA_COEFFS,1,3)+(Q493+R493)*INDEX(FTA_COEFFS,1,4)+(Q492+R492)*INDEX(FTA_COEFFS,1,5)+M492*INDEX(FTA_COEFFS,1,6)+AC496*AC498</f>
        <v>#N/A</v>
      </c>
      <c r="AI493" s="223" t="e">
        <f ca="1">INDEX(FTPCT_COEFFS,1,1)+P493*INDEX(FTPCT_COEFFS,1,2)+F493*INDEX(FTPCT_COEFFS,1,3)+G492*INDEX(FTPCT_COEFFS,1,4)+AD496*AD498</f>
        <v>#N/A</v>
      </c>
      <c r="AJ493" s="338" t="e">
        <f t="shared" ca="1" si="843"/>
        <v>#N/A</v>
      </c>
      <c r="AK493" s="55"/>
      <c r="AL493" s="55"/>
      <c r="AM493" s="55"/>
      <c r="AN493" s="55"/>
      <c r="AO493" s="55"/>
      <c r="AP493" s="55"/>
      <c r="AQ493" s="55"/>
      <c r="AR493" s="55"/>
    </row>
    <row r="494" spans="1:45" x14ac:dyDescent="0.3">
      <c r="A494" s="54" t="e">
        <f ca="1">IF(D492&gt;(D493+(AVERAGE(V492,W492)-AVERAGE(V493,W493))/2)+2.5,C492,IF(D493&gt;(D492+(AVERAGE(V493,W493)-AVERAGE(V492,W492))/2)+2.5,C493,"Close"))</f>
        <v>#N/A</v>
      </c>
      <c r="B494" s="64" t="e">
        <f ca="1">IF(D493&gt;D492,C493,C492)</f>
        <v>#N/A</v>
      </c>
      <c r="D494" s="56"/>
      <c r="X494" s="55"/>
      <c r="Y494" s="55"/>
      <c r="Z494" s="55"/>
      <c r="AA494" s="55"/>
      <c r="AB494" s="55"/>
      <c r="AC494" s="337"/>
      <c r="AD494" s="337"/>
      <c r="AE494" s="337"/>
      <c r="AF494" s="337"/>
      <c r="AG494" s="337"/>
      <c r="AH494" s="337"/>
      <c r="AI494" s="337"/>
      <c r="AJ494" s="337"/>
      <c r="AK494" s="337"/>
      <c r="AL494" s="337"/>
      <c r="AM494" s="55"/>
      <c r="AN494" s="55"/>
      <c r="AO494" s="55"/>
      <c r="AP494" s="55"/>
      <c r="AQ494" s="55"/>
      <c r="AR494" s="55"/>
      <c r="AS494" s="55"/>
    </row>
    <row r="495" spans="1:45" x14ac:dyDescent="0.3">
      <c r="X495" s="54" t="s">
        <v>1305</v>
      </c>
      <c r="Y495" s="54" t="s">
        <v>128</v>
      </c>
      <c r="Z495" s="54" t="s">
        <v>157</v>
      </c>
      <c r="AA495" s="54" t="s">
        <v>151</v>
      </c>
      <c r="AB495" s="54" t="s">
        <v>1327</v>
      </c>
      <c r="AC495" s="54" t="s">
        <v>129</v>
      </c>
      <c r="AD495" s="54" t="s">
        <v>116</v>
      </c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</row>
    <row r="496" spans="1:45" x14ac:dyDescent="0.3">
      <c r="X496" s="54"/>
      <c r="Y496" s="54">
        <f t="shared" ref="Y496:AD496" si="846">Y489</f>
        <v>6.4436999999999998</v>
      </c>
      <c r="Z496" s="54">
        <f t="shared" si="846"/>
        <v>4.9371</v>
      </c>
      <c r="AA496" s="54">
        <f t="shared" si="846"/>
        <v>11.350300000000001</v>
      </c>
      <c r="AB496" s="54">
        <f t="shared" si="846"/>
        <v>7.1900000000000006E-2</v>
      </c>
      <c r="AC496" s="54">
        <f t="shared" si="846"/>
        <v>6.2766000000000002</v>
      </c>
      <c r="AD496" s="54">
        <f t="shared" si="846"/>
        <v>11.042999999999999</v>
      </c>
      <c r="AE496" s="54"/>
      <c r="AF496" s="336"/>
      <c r="AG496" s="336"/>
      <c r="AH496" s="336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</row>
    <row r="497" spans="1:45" x14ac:dyDescent="0.3">
      <c r="D497" s="56"/>
      <c r="X497" s="336"/>
      <c r="Y497" s="336">
        <f t="shared" ca="1" si="810"/>
        <v>-0.52326613360304641</v>
      </c>
      <c r="Z497" s="336">
        <f t="shared" ca="1" si="810"/>
        <v>-0.19430385156488356</v>
      </c>
      <c r="AA497" s="336">
        <f t="shared" ca="1" si="810"/>
        <v>2.7982668002784514E-2</v>
      </c>
      <c r="AB497" s="336">
        <f t="shared" ca="1" si="810"/>
        <v>-1.4010321162418578</v>
      </c>
      <c r="AC497" s="336">
        <f t="shared" ca="1" si="810"/>
        <v>-1.0069692269531885</v>
      </c>
      <c r="AD497" s="336">
        <f t="shared" ca="1" si="810"/>
        <v>6.4949838519344208E-3</v>
      </c>
      <c r="AE497" s="336"/>
      <c r="AF497" s="336"/>
      <c r="AG497" s="336"/>
      <c r="AH497" s="336"/>
      <c r="AI497" s="54"/>
      <c r="AJ497" s="54"/>
      <c r="AK497" s="54"/>
      <c r="AL497" s="336"/>
      <c r="AM497" s="336"/>
      <c r="AN497" s="336"/>
      <c r="AO497" s="336"/>
      <c r="AP497" s="54"/>
      <c r="AQ497" s="336"/>
      <c r="AR497" s="336"/>
      <c r="AS497" s="336"/>
    </row>
    <row r="498" spans="1:45" x14ac:dyDescent="0.3">
      <c r="C498" s="54"/>
      <c r="D498" s="56"/>
      <c r="Y498" s="336">
        <f t="shared" ca="1" si="810"/>
        <v>-0.12639984830814802</v>
      </c>
      <c r="Z498" s="336">
        <f t="shared" ca="1" si="810"/>
        <v>-1.4809035438806777</v>
      </c>
      <c r="AA498" s="336">
        <f t="shared" ca="1" si="810"/>
        <v>-0.60380895775283006</v>
      </c>
      <c r="AB498" s="336">
        <f t="shared" ca="1" si="810"/>
        <v>-1.7707454795995958E-2</v>
      </c>
      <c r="AC498" s="336">
        <f t="shared" ca="1" si="810"/>
        <v>-0.51851643822948668</v>
      </c>
      <c r="AD498" s="336">
        <f t="shared" ca="1" si="810"/>
        <v>0.1397398226480962</v>
      </c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</row>
    <row r="499" spans="1:45" x14ac:dyDescent="0.3">
      <c r="B499" s="54" t="s">
        <v>172</v>
      </c>
      <c r="C499" s="53">
        <f>C492</f>
        <v>0</v>
      </c>
      <c r="D499" s="56" t="e">
        <f t="shared" ref="D499:D500" ca="1" si="847">AJ499</f>
        <v>#N/A</v>
      </c>
      <c r="E499" s="52" t="e">
        <f t="shared" ref="E499:W499" si="848">E492</f>
        <v>#N/A</v>
      </c>
      <c r="F499" s="52" t="e">
        <f t="shared" si="848"/>
        <v>#N/A</v>
      </c>
      <c r="G499" s="52" t="e">
        <f t="shared" si="848"/>
        <v>#N/A</v>
      </c>
      <c r="H499" s="52" t="e">
        <f t="shared" si="848"/>
        <v>#N/A</v>
      </c>
      <c r="I499" s="52" t="e">
        <f t="shared" si="848"/>
        <v>#N/A</v>
      </c>
      <c r="J499" s="52" t="e">
        <f t="shared" si="848"/>
        <v>#N/A</v>
      </c>
      <c r="K499" s="52" t="e">
        <f t="shared" si="848"/>
        <v>#N/A</v>
      </c>
      <c r="L499" s="52" t="e">
        <f t="shared" si="848"/>
        <v>#N/A</v>
      </c>
      <c r="M499" s="52" t="e">
        <f t="shared" si="848"/>
        <v>#N/A</v>
      </c>
      <c r="N499" s="52" t="e">
        <f t="shared" si="848"/>
        <v>#N/A</v>
      </c>
      <c r="O499" s="52" t="e">
        <f t="shared" si="848"/>
        <v>#N/A</v>
      </c>
      <c r="P499" s="52" t="e">
        <f t="shared" si="848"/>
        <v>#N/A</v>
      </c>
      <c r="Q499" s="52" t="e">
        <f t="shared" si="848"/>
        <v>#N/A</v>
      </c>
      <c r="R499" s="52" t="e">
        <f t="shared" si="848"/>
        <v>#N/A</v>
      </c>
      <c r="S499" s="52" t="e">
        <f t="shared" si="848"/>
        <v>#N/A</v>
      </c>
      <c r="T499" s="52" t="e">
        <f t="shared" si="848"/>
        <v>#N/A</v>
      </c>
      <c r="U499" s="52" t="e">
        <f t="shared" si="848"/>
        <v>#N/A</v>
      </c>
      <c r="V499" s="52" t="e">
        <f t="shared" si="848"/>
        <v>#N/A</v>
      </c>
      <c r="W499" s="52" t="e">
        <f t="shared" si="848"/>
        <v>#N/A</v>
      </c>
      <c r="X499" s="55" t="e">
        <f t="shared" ref="X499:X500" si="849">(H499-(O499*P499)/100-3*(J499*K499)/100)/2</f>
        <v>#N/A</v>
      </c>
      <c r="Y499" s="55" t="e">
        <f t="shared" ref="Y499:Y500" si="850">SUM(X499,(J499*K499/100))/(F499/100)</f>
        <v>#N/A</v>
      </c>
      <c r="Z499" s="55" t="e">
        <f t="shared" ref="Z499" si="851">U499*0.5+U500*0.5</f>
        <v>#N/A</v>
      </c>
      <c r="AA499" s="55" t="e">
        <f t="shared" ref="AA499:AA500" si="852">J499/Y499</f>
        <v>#N/A</v>
      </c>
      <c r="AB499" s="336" t="e">
        <f t="shared" ref="AB499:AB500" si="853">X499/(Y499-J499)</f>
        <v>#N/A</v>
      </c>
      <c r="AC499" s="223" t="e">
        <f ca="1">INDEX(FGA_COEFFS,1,1)+Z499*INDEX(FGA_COEFFS,1,2)+Y499*INDEX(FGA_COEFFS,1,3)+R499*INDEX(FGA_COEFFS,1,4)+Q500*INDEX(FGA_COEFFS,1,5)+S499*INDEX(FGA_COEFFS,1,6)+T500*INDEX(FGA_COEFFS,1,7)+M500*INDEX(FGA_COEFFS,1,8)+Y503*Y504</f>
        <v>#N/A</v>
      </c>
      <c r="AD499" s="223" t="e">
        <f ca="1">INDEX(THREEPTA_COEFFS,1,1)+AC499*INDEX(THREEPTA_COEFFS,1,2)+J499*INDEX(THREEPTA_COEFFS,1,3)+AA499*INDEX(THREEPTA_COEFFS,1,4)+K499*INDEX(THREEPTA_COEFFS,1,5)+L500*INDEX(THREEPTA_COEFFS,1,6)+Z503*Z504</f>
        <v>#N/A</v>
      </c>
      <c r="AE499" s="223" t="e">
        <f ca="1">INDEX(THREEPTPCT_COEFFS,1,1)+K499*INDEX(THREEPTPCT_COEFFS,1,2)+L500*INDEX(THREEPTPCT_COEFFS,1,3)+AA503*AA504</f>
        <v>#N/A</v>
      </c>
      <c r="AF499" s="55" t="e">
        <f t="shared" ref="AF499:AF500" ca="1" si="854">AC499-AD499</f>
        <v>#N/A</v>
      </c>
      <c r="AG499" s="223" t="e">
        <f ca="1">INDEX(TWOPTPCT_COEFFS,1,1)+AB499*INDEX(TWOPTPCT_COEFFS,1,2)+I500*INDEX(TWOPTPCT_COEFFS,1,3)+G500*INDEX(TWOPTPCT_COEFFS,1,4)+L500*INDEX(TWOPTPCT_COEFFS,1,5)+AB503*AB504</f>
        <v>#N/A</v>
      </c>
      <c r="AH499" s="223" t="e">
        <f ca="1">INDEX(FTA_COEFFS,1,1)+O499*INDEX(FTA_COEFFS,1,2)+N500*INDEX(FTA_COEFFS,1,3)+(Q499+R499)*INDEX(FTA_COEFFS,1,4)+(Q500+R500)*INDEX(FTA_COEFFS,1,5)+M500*INDEX(FTA_COEFFS,1,6)+AC503*AC504</f>
        <v>#N/A</v>
      </c>
      <c r="AI499" s="223" t="e">
        <f ca="1">INDEX(FTPCT_COEFFS,1,1)+P499*INDEX(FTPCT_COEFFS,1,2)+F499*INDEX(FTPCT_COEFFS,1,3)+G500*INDEX(FTPCT_COEFFS,1,4)+AD503*AD504</f>
        <v>#N/A</v>
      </c>
      <c r="AJ499" s="338" t="e">
        <f t="shared" ref="AJ499:AJ500" ca="1" si="855">AD499*AE499/100+AF499*AG499+AH499*AI499/100</f>
        <v>#N/A</v>
      </c>
      <c r="AK499" s="55"/>
      <c r="AL499" s="55"/>
      <c r="AM499" s="55"/>
      <c r="AN499" s="55"/>
      <c r="AO499" s="55"/>
      <c r="AP499" s="55"/>
      <c r="AQ499" s="55"/>
      <c r="AR499" s="55"/>
    </row>
    <row r="500" spans="1:45" x14ac:dyDescent="0.3">
      <c r="B500" s="54" t="s">
        <v>175</v>
      </c>
      <c r="C500" s="54">
        <f>C493</f>
        <v>0</v>
      </c>
      <c r="D500" s="56" t="e">
        <f t="shared" ca="1" si="847"/>
        <v>#N/A</v>
      </c>
      <c r="E500" s="52" t="e">
        <f t="shared" ref="E500:W500" si="856">E493</f>
        <v>#N/A</v>
      </c>
      <c r="F500" s="52" t="e">
        <f t="shared" si="856"/>
        <v>#N/A</v>
      </c>
      <c r="G500" s="52" t="e">
        <f t="shared" si="856"/>
        <v>#N/A</v>
      </c>
      <c r="H500" s="52" t="e">
        <f t="shared" si="856"/>
        <v>#N/A</v>
      </c>
      <c r="I500" s="52" t="e">
        <f t="shared" si="856"/>
        <v>#N/A</v>
      </c>
      <c r="J500" s="52" t="e">
        <f t="shared" si="856"/>
        <v>#N/A</v>
      </c>
      <c r="K500" s="52" t="e">
        <f t="shared" si="856"/>
        <v>#N/A</v>
      </c>
      <c r="L500" s="52" t="e">
        <f t="shared" si="856"/>
        <v>#N/A</v>
      </c>
      <c r="M500" s="52" t="e">
        <f t="shared" si="856"/>
        <v>#N/A</v>
      </c>
      <c r="N500" s="52" t="e">
        <f t="shared" si="856"/>
        <v>#N/A</v>
      </c>
      <c r="O500" s="52" t="e">
        <f t="shared" si="856"/>
        <v>#N/A</v>
      </c>
      <c r="P500" s="52" t="e">
        <f t="shared" si="856"/>
        <v>#N/A</v>
      </c>
      <c r="Q500" s="52" t="e">
        <f t="shared" si="856"/>
        <v>#N/A</v>
      </c>
      <c r="R500" s="52" t="e">
        <f t="shared" si="856"/>
        <v>#N/A</v>
      </c>
      <c r="S500" s="52" t="e">
        <f t="shared" si="856"/>
        <v>#N/A</v>
      </c>
      <c r="T500" s="52" t="e">
        <f t="shared" si="856"/>
        <v>#N/A</v>
      </c>
      <c r="U500" s="52" t="e">
        <f t="shared" si="856"/>
        <v>#N/A</v>
      </c>
      <c r="V500" s="52" t="e">
        <f t="shared" si="856"/>
        <v>#N/A</v>
      </c>
      <c r="W500" s="52" t="e">
        <f t="shared" si="856"/>
        <v>#N/A</v>
      </c>
      <c r="X500" s="55" t="e">
        <f t="shared" si="849"/>
        <v>#N/A</v>
      </c>
      <c r="Y500" s="55" t="e">
        <f t="shared" si="850"/>
        <v>#N/A</v>
      </c>
      <c r="Z500" s="55" t="e">
        <f t="shared" ref="Z500" si="857">Z499</f>
        <v>#N/A</v>
      </c>
      <c r="AA500" s="55" t="e">
        <f t="shared" si="852"/>
        <v>#N/A</v>
      </c>
      <c r="AB500" s="336" t="e">
        <f t="shared" si="853"/>
        <v>#N/A</v>
      </c>
      <c r="AC500" s="223" t="e">
        <f ca="1">INDEX(FGA_COEFFS,1,1)+Z500*INDEX(FGA_COEFFS,1,2)+Y500*INDEX(FGA_COEFFS,1,3)+R500*INDEX(FGA_COEFFS,1,4)+Q499*INDEX(FGA_COEFFS,1,5)+S500*INDEX(FGA_COEFFS,1,6)+T499*INDEX(FGA_COEFFS,1,7)+M499*INDEX(FGA_COEFFS,1,8)+Y503*Y505</f>
        <v>#N/A</v>
      </c>
      <c r="AD500" s="223" t="e">
        <f ca="1">INDEX(THREEPTA_COEFFS,1,1)+AC500*INDEX(THREEPTA_COEFFS,1,2)+J500*INDEX(THREEPTA_COEFFS,1,3)+AA500*INDEX(THREEPTA_COEFFS,1,4)+K500*INDEX(THREEPTA_COEFFS,1,5)+L499*INDEX(THREEPTA_COEFFS,1,6)+Z503*Z505</f>
        <v>#N/A</v>
      </c>
      <c r="AE500" s="223" t="e">
        <f ca="1">INDEX(THREEPTPCT_COEFFS,1,1)+K500*INDEX(THREEPTPCT_COEFFS,1,2)+L499*INDEX(THREEPTPCT_COEFFS,1,3)+AA503*AA505</f>
        <v>#N/A</v>
      </c>
      <c r="AF500" s="55" t="e">
        <f t="shared" ca="1" si="854"/>
        <v>#N/A</v>
      </c>
      <c r="AG500" s="223" t="e">
        <f ca="1">INDEX(TWOPTPCT_COEFFS,1,1)+AB500*INDEX(TWOPTPCT_COEFFS,1,2)+I499*INDEX(TWOPTPCT_COEFFS,1,3)+G499*INDEX(TWOPTPCT_COEFFS,1,4)+L499*INDEX(TWOPTPCT_COEFFS,1,5)+AB503*AB505</f>
        <v>#N/A</v>
      </c>
      <c r="AH500" s="223" t="e">
        <f ca="1">INDEX(FTA_COEFFS,1,1)+O500*INDEX(FTA_COEFFS,1,2)+N499*INDEX(FTA_COEFFS,1,3)+(Q500+R500)*INDEX(FTA_COEFFS,1,4)+(Q499+R499)*INDEX(FTA_COEFFS,1,5)+M499*INDEX(FTA_COEFFS,1,6)+AC503*AC505</f>
        <v>#N/A</v>
      </c>
      <c r="AI500" s="223" t="e">
        <f ca="1">INDEX(FTPCT_COEFFS,1,1)+P500*INDEX(FTPCT_COEFFS,1,2)+F500*INDEX(FTPCT_COEFFS,1,3)+G499*INDEX(FTPCT_COEFFS,1,4)+AD503*AD505</f>
        <v>#N/A</v>
      </c>
      <c r="AJ500" s="338" t="e">
        <f t="shared" ca="1" si="855"/>
        <v>#N/A</v>
      </c>
      <c r="AK500" s="55"/>
      <c r="AL500" s="55"/>
      <c r="AM500" s="55"/>
      <c r="AN500" s="55"/>
      <c r="AO500" s="55"/>
      <c r="AP500" s="55"/>
      <c r="AQ500" s="55"/>
      <c r="AR500" s="55"/>
    </row>
    <row r="501" spans="1:45" x14ac:dyDescent="0.3">
      <c r="A501" s="54" t="e">
        <f ca="1">IF(D499&gt;(D500+(AVERAGE(V499,W499)-AVERAGE(V500,W500))/2)+2.5,C499,IF(D500&gt;(D499+(AVERAGE(V500,W500)-AVERAGE(V499,W499))/2)+2.5,C500,"Close"))</f>
        <v>#N/A</v>
      </c>
      <c r="B501" s="64" t="e">
        <f ca="1">IF(D500&gt;D499,C500,C499)</f>
        <v>#N/A</v>
      </c>
      <c r="D501" s="56"/>
      <c r="X501" s="55"/>
      <c r="Y501" s="55"/>
      <c r="Z501" s="55"/>
      <c r="AA501" s="55"/>
      <c r="AB501" s="55"/>
      <c r="AC501" s="337"/>
      <c r="AD501" s="337"/>
      <c r="AE501" s="337"/>
      <c r="AF501" s="337"/>
      <c r="AG501" s="337"/>
      <c r="AH501" s="337"/>
      <c r="AI501" s="337"/>
      <c r="AJ501" s="337"/>
      <c r="AK501" s="337"/>
      <c r="AL501" s="337"/>
      <c r="AM501" s="55"/>
      <c r="AN501" s="55"/>
      <c r="AO501" s="55"/>
      <c r="AP501" s="55"/>
      <c r="AQ501" s="55"/>
      <c r="AR501" s="55"/>
      <c r="AS501" s="55"/>
    </row>
    <row r="502" spans="1:45" x14ac:dyDescent="0.3">
      <c r="X502" s="54" t="s">
        <v>1305</v>
      </c>
      <c r="Y502" s="54" t="s">
        <v>128</v>
      </c>
      <c r="Z502" s="54" t="s">
        <v>157</v>
      </c>
      <c r="AA502" s="54" t="s">
        <v>151</v>
      </c>
      <c r="AB502" s="54" t="s">
        <v>1327</v>
      </c>
      <c r="AC502" s="54" t="s">
        <v>129</v>
      </c>
      <c r="AD502" s="54" t="s">
        <v>116</v>
      </c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</row>
    <row r="503" spans="1:45" x14ac:dyDescent="0.3">
      <c r="X503" s="54"/>
      <c r="Y503" s="54">
        <f t="shared" ref="Y503:AD503" si="858">Y496</f>
        <v>6.4436999999999998</v>
      </c>
      <c r="Z503" s="54">
        <f t="shared" si="858"/>
        <v>4.9371</v>
      </c>
      <c r="AA503" s="54">
        <f t="shared" si="858"/>
        <v>11.350300000000001</v>
      </c>
      <c r="AB503" s="54">
        <f t="shared" si="858"/>
        <v>7.1900000000000006E-2</v>
      </c>
      <c r="AC503" s="54">
        <f t="shared" si="858"/>
        <v>6.2766000000000002</v>
      </c>
      <c r="AD503" s="54">
        <f t="shared" si="858"/>
        <v>11.042999999999999</v>
      </c>
      <c r="AE503" s="54"/>
      <c r="AF503" s="336"/>
      <c r="AG503" s="336"/>
      <c r="AH503" s="336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</row>
    <row r="504" spans="1:45" x14ac:dyDescent="0.3">
      <c r="D504" s="56"/>
      <c r="X504" s="336"/>
      <c r="Y504" s="336">
        <f t="shared" ca="1" si="810"/>
        <v>4.0358768828974281E-2</v>
      </c>
      <c r="Z504" s="336">
        <f t="shared" ca="1" si="810"/>
        <v>0.15759991791232839</v>
      </c>
      <c r="AA504" s="336">
        <f t="shared" ca="1" si="810"/>
        <v>9.7266351476731801E-3</v>
      </c>
      <c r="AB504" s="336">
        <f t="shared" ca="1" si="810"/>
        <v>7.9999707238907009E-2</v>
      </c>
      <c r="AC504" s="336">
        <f t="shared" ca="1" si="810"/>
        <v>0.23561798906043901</v>
      </c>
      <c r="AD504" s="336">
        <f t="shared" ca="1" si="810"/>
        <v>6.3257714515299558E-4</v>
      </c>
      <c r="AE504" s="336"/>
      <c r="AF504" s="336"/>
      <c r="AG504" s="336"/>
      <c r="AH504" s="336"/>
      <c r="AI504" s="54"/>
      <c r="AJ504" s="54"/>
      <c r="AK504" s="54"/>
      <c r="AL504" s="336"/>
      <c r="AM504" s="336"/>
      <c r="AN504" s="336"/>
      <c r="AO504" s="336"/>
      <c r="AP504" s="54"/>
      <c r="AQ504" s="336"/>
      <c r="AR504" s="336"/>
      <c r="AS504" s="336"/>
    </row>
    <row r="505" spans="1:45" x14ac:dyDescent="0.3">
      <c r="C505" s="54"/>
      <c r="D505" s="56"/>
      <c r="Y505" s="336">
        <f t="shared" ca="1" si="810"/>
        <v>0.13238992699194871</v>
      </c>
      <c r="Z505" s="336">
        <f t="shared" ca="1" si="810"/>
        <v>-1.6651080494690118E-3</v>
      </c>
      <c r="AA505" s="336">
        <f t="shared" ca="1" si="810"/>
        <v>1.3863611796135855</v>
      </c>
      <c r="AB505" s="336">
        <f t="shared" ca="1" si="810"/>
        <v>-0.42445669489340404</v>
      </c>
      <c r="AC505" s="336">
        <f t="shared" ca="1" si="810"/>
        <v>1.389312920506149</v>
      </c>
      <c r="AD505" s="336">
        <f t="shared" ca="1" si="810"/>
        <v>-1.1448270569309285</v>
      </c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</row>
    <row r="506" spans="1:45" x14ac:dyDescent="0.3">
      <c r="B506" s="54" t="s">
        <v>172</v>
      </c>
      <c r="C506" s="53">
        <f>C499</f>
        <v>0</v>
      </c>
      <c r="D506" s="56" t="e">
        <f t="shared" ref="D506:D507" ca="1" si="859">AJ506</f>
        <v>#N/A</v>
      </c>
      <c r="E506" s="52" t="e">
        <f t="shared" ref="E506:W506" si="860">E499</f>
        <v>#N/A</v>
      </c>
      <c r="F506" s="52" t="e">
        <f t="shared" si="860"/>
        <v>#N/A</v>
      </c>
      <c r="G506" s="52" t="e">
        <f t="shared" si="860"/>
        <v>#N/A</v>
      </c>
      <c r="H506" s="52" t="e">
        <f t="shared" si="860"/>
        <v>#N/A</v>
      </c>
      <c r="I506" s="52" t="e">
        <f t="shared" si="860"/>
        <v>#N/A</v>
      </c>
      <c r="J506" s="52" t="e">
        <f t="shared" si="860"/>
        <v>#N/A</v>
      </c>
      <c r="K506" s="52" t="e">
        <f t="shared" si="860"/>
        <v>#N/A</v>
      </c>
      <c r="L506" s="52" t="e">
        <f t="shared" si="860"/>
        <v>#N/A</v>
      </c>
      <c r="M506" s="52" t="e">
        <f t="shared" si="860"/>
        <v>#N/A</v>
      </c>
      <c r="N506" s="52" t="e">
        <f t="shared" si="860"/>
        <v>#N/A</v>
      </c>
      <c r="O506" s="52" t="e">
        <f t="shared" si="860"/>
        <v>#N/A</v>
      </c>
      <c r="P506" s="52" t="e">
        <f t="shared" si="860"/>
        <v>#N/A</v>
      </c>
      <c r="Q506" s="52" t="e">
        <f t="shared" si="860"/>
        <v>#N/A</v>
      </c>
      <c r="R506" s="52" t="e">
        <f t="shared" si="860"/>
        <v>#N/A</v>
      </c>
      <c r="S506" s="52" t="e">
        <f t="shared" si="860"/>
        <v>#N/A</v>
      </c>
      <c r="T506" s="52" t="e">
        <f t="shared" si="860"/>
        <v>#N/A</v>
      </c>
      <c r="U506" s="52" t="e">
        <f t="shared" si="860"/>
        <v>#N/A</v>
      </c>
      <c r="V506" s="52" t="e">
        <f t="shared" si="860"/>
        <v>#N/A</v>
      </c>
      <c r="W506" s="52" t="e">
        <f t="shared" si="860"/>
        <v>#N/A</v>
      </c>
      <c r="X506" s="55" t="e">
        <f t="shared" ref="X506:X507" si="861">(H506-(O506*P506)/100-3*(J506*K506)/100)/2</f>
        <v>#N/A</v>
      </c>
      <c r="Y506" s="55" t="e">
        <f t="shared" ref="Y506:Y507" si="862">SUM(X506,(J506*K506/100))/(F506/100)</f>
        <v>#N/A</v>
      </c>
      <c r="Z506" s="55" t="e">
        <f t="shared" ref="Z506" si="863">U506*0.5+U507*0.5</f>
        <v>#N/A</v>
      </c>
      <c r="AA506" s="55" t="e">
        <f t="shared" ref="AA506:AA507" si="864">J506/Y506</f>
        <v>#N/A</v>
      </c>
      <c r="AB506" s="336" t="e">
        <f t="shared" ref="AB506:AB507" si="865">X506/(Y506-J506)</f>
        <v>#N/A</v>
      </c>
      <c r="AC506" s="223" t="e">
        <f ca="1">INDEX(FGA_COEFFS,1,1)+Z506*INDEX(FGA_COEFFS,1,2)+Y506*INDEX(FGA_COEFFS,1,3)+R506*INDEX(FGA_COEFFS,1,4)+Q507*INDEX(FGA_COEFFS,1,5)+S506*INDEX(FGA_COEFFS,1,6)+T507*INDEX(FGA_COEFFS,1,7)+M507*INDEX(FGA_COEFFS,1,8)+Y510*Y511</f>
        <v>#N/A</v>
      </c>
      <c r="AD506" s="223" t="e">
        <f ca="1">INDEX(THREEPTA_COEFFS,1,1)+AC506*INDEX(THREEPTA_COEFFS,1,2)+J506*INDEX(THREEPTA_COEFFS,1,3)+AA506*INDEX(THREEPTA_COEFFS,1,4)+K506*INDEX(THREEPTA_COEFFS,1,5)+L507*INDEX(THREEPTA_COEFFS,1,6)+Z510*Z511</f>
        <v>#N/A</v>
      </c>
      <c r="AE506" s="223" t="e">
        <f ca="1">INDEX(THREEPTPCT_COEFFS,1,1)+K506*INDEX(THREEPTPCT_COEFFS,1,2)+L507*INDEX(THREEPTPCT_COEFFS,1,3)+AA510*AA511</f>
        <v>#N/A</v>
      </c>
      <c r="AF506" s="55" t="e">
        <f t="shared" ref="AF506:AF507" ca="1" si="866">AC506-AD506</f>
        <v>#N/A</v>
      </c>
      <c r="AG506" s="223" t="e">
        <f ca="1">INDEX(TWOPTPCT_COEFFS,1,1)+AB506*INDEX(TWOPTPCT_COEFFS,1,2)+I507*INDEX(TWOPTPCT_COEFFS,1,3)+G507*INDEX(TWOPTPCT_COEFFS,1,4)+L507*INDEX(TWOPTPCT_COEFFS,1,5)+AB510*AB511</f>
        <v>#N/A</v>
      </c>
      <c r="AH506" s="223" t="e">
        <f ca="1">INDEX(FTA_COEFFS,1,1)+O506*INDEX(FTA_COEFFS,1,2)+N507*INDEX(FTA_COEFFS,1,3)+(Q506+R506)*INDEX(FTA_COEFFS,1,4)+(Q507+R507)*INDEX(FTA_COEFFS,1,5)+M507*INDEX(FTA_COEFFS,1,6)+AC510*AC511</f>
        <v>#N/A</v>
      </c>
      <c r="AI506" s="223" t="e">
        <f ca="1">INDEX(FTPCT_COEFFS,1,1)+P506*INDEX(FTPCT_COEFFS,1,2)+F506*INDEX(FTPCT_COEFFS,1,3)+G507*INDEX(FTPCT_COEFFS,1,4)+AD510*AD511</f>
        <v>#N/A</v>
      </c>
      <c r="AJ506" s="338" t="e">
        <f t="shared" ref="AJ506:AJ507" ca="1" si="867">AD506*AE506/100+AF506*AG506+AH506*AI506/100</f>
        <v>#N/A</v>
      </c>
      <c r="AK506" s="55"/>
      <c r="AL506" s="55"/>
      <c r="AM506" s="55"/>
      <c r="AN506" s="55"/>
      <c r="AO506" s="55"/>
      <c r="AP506" s="55"/>
      <c r="AQ506" s="55"/>
      <c r="AR506" s="55"/>
    </row>
    <row r="507" spans="1:45" x14ac:dyDescent="0.3">
      <c r="B507" s="54" t="s">
        <v>175</v>
      </c>
      <c r="C507" s="54">
        <f>C500</f>
        <v>0</v>
      </c>
      <c r="D507" s="56" t="e">
        <f t="shared" ca="1" si="859"/>
        <v>#N/A</v>
      </c>
      <c r="E507" s="52" t="e">
        <f t="shared" ref="E507:W507" si="868">E500</f>
        <v>#N/A</v>
      </c>
      <c r="F507" s="52" t="e">
        <f t="shared" si="868"/>
        <v>#N/A</v>
      </c>
      <c r="G507" s="52" t="e">
        <f t="shared" si="868"/>
        <v>#N/A</v>
      </c>
      <c r="H507" s="52" t="e">
        <f t="shared" si="868"/>
        <v>#N/A</v>
      </c>
      <c r="I507" s="52" t="e">
        <f t="shared" si="868"/>
        <v>#N/A</v>
      </c>
      <c r="J507" s="52" t="e">
        <f t="shared" si="868"/>
        <v>#N/A</v>
      </c>
      <c r="K507" s="52" t="e">
        <f t="shared" si="868"/>
        <v>#N/A</v>
      </c>
      <c r="L507" s="52" t="e">
        <f t="shared" si="868"/>
        <v>#N/A</v>
      </c>
      <c r="M507" s="52" t="e">
        <f t="shared" si="868"/>
        <v>#N/A</v>
      </c>
      <c r="N507" s="52" t="e">
        <f t="shared" si="868"/>
        <v>#N/A</v>
      </c>
      <c r="O507" s="52" t="e">
        <f t="shared" si="868"/>
        <v>#N/A</v>
      </c>
      <c r="P507" s="52" t="e">
        <f t="shared" si="868"/>
        <v>#N/A</v>
      </c>
      <c r="Q507" s="52" t="e">
        <f t="shared" si="868"/>
        <v>#N/A</v>
      </c>
      <c r="R507" s="52" t="e">
        <f t="shared" si="868"/>
        <v>#N/A</v>
      </c>
      <c r="S507" s="52" t="e">
        <f t="shared" si="868"/>
        <v>#N/A</v>
      </c>
      <c r="T507" s="52" t="e">
        <f t="shared" si="868"/>
        <v>#N/A</v>
      </c>
      <c r="U507" s="52" t="e">
        <f t="shared" si="868"/>
        <v>#N/A</v>
      </c>
      <c r="V507" s="52" t="e">
        <f t="shared" si="868"/>
        <v>#N/A</v>
      </c>
      <c r="W507" s="52" t="e">
        <f t="shared" si="868"/>
        <v>#N/A</v>
      </c>
      <c r="X507" s="55" t="e">
        <f t="shared" si="861"/>
        <v>#N/A</v>
      </c>
      <c r="Y507" s="55" t="e">
        <f t="shared" si="862"/>
        <v>#N/A</v>
      </c>
      <c r="Z507" s="55" t="e">
        <f t="shared" ref="Z507" si="869">Z506</f>
        <v>#N/A</v>
      </c>
      <c r="AA507" s="55" t="e">
        <f t="shared" si="864"/>
        <v>#N/A</v>
      </c>
      <c r="AB507" s="336" t="e">
        <f t="shared" si="865"/>
        <v>#N/A</v>
      </c>
      <c r="AC507" s="223" t="e">
        <f ca="1">INDEX(FGA_COEFFS,1,1)+Z507*INDEX(FGA_COEFFS,1,2)+Y507*INDEX(FGA_COEFFS,1,3)+R507*INDEX(FGA_COEFFS,1,4)+Q506*INDEX(FGA_COEFFS,1,5)+S507*INDEX(FGA_COEFFS,1,6)+T506*INDEX(FGA_COEFFS,1,7)+M506*INDEX(FGA_COEFFS,1,8)+Y510*Y512</f>
        <v>#N/A</v>
      </c>
      <c r="AD507" s="223" t="e">
        <f ca="1">INDEX(THREEPTA_COEFFS,1,1)+AC507*INDEX(THREEPTA_COEFFS,1,2)+J507*INDEX(THREEPTA_COEFFS,1,3)+AA507*INDEX(THREEPTA_COEFFS,1,4)+K507*INDEX(THREEPTA_COEFFS,1,5)+L506*INDEX(THREEPTA_COEFFS,1,6)+Z510*Z512</f>
        <v>#N/A</v>
      </c>
      <c r="AE507" s="223" t="e">
        <f ca="1">INDEX(THREEPTPCT_COEFFS,1,1)+K507*INDEX(THREEPTPCT_COEFFS,1,2)+L506*INDEX(THREEPTPCT_COEFFS,1,3)+AA510*AA512</f>
        <v>#N/A</v>
      </c>
      <c r="AF507" s="55" t="e">
        <f t="shared" ca="1" si="866"/>
        <v>#N/A</v>
      </c>
      <c r="AG507" s="223" t="e">
        <f ca="1">INDEX(TWOPTPCT_COEFFS,1,1)+AB507*INDEX(TWOPTPCT_COEFFS,1,2)+I506*INDEX(TWOPTPCT_COEFFS,1,3)+G506*INDEX(TWOPTPCT_COEFFS,1,4)+L506*INDEX(TWOPTPCT_COEFFS,1,5)+AB510*AB512</f>
        <v>#N/A</v>
      </c>
      <c r="AH507" s="223" t="e">
        <f ca="1">INDEX(FTA_COEFFS,1,1)+O507*INDEX(FTA_COEFFS,1,2)+N506*INDEX(FTA_COEFFS,1,3)+(Q507+R507)*INDEX(FTA_COEFFS,1,4)+(Q506+R506)*INDEX(FTA_COEFFS,1,5)+M506*INDEX(FTA_COEFFS,1,6)+AC510*AC512</f>
        <v>#N/A</v>
      </c>
      <c r="AI507" s="223" t="e">
        <f ca="1">INDEX(FTPCT_COEFFS,1,1)+P507*INDEX(FTPCT_COEFFS,1,2)+F507*INDEX(FTPCT_COEFFS,1,3)+G506*INDEX(FTPCT_COEFFS,1,4)+AD510*AD512</f>
        <v>#N/A</v>
      </c>
      <c r="AJ507" s="338" t="e">
        <f t="shared" ca="1" si="867"/>
        <v>#N/A</v>
      </c>
      <c r="AK507" s="55"/>
      <c r="AL507" s="55"/>
      <c r="AM507" s="55"/>
      <c r="AN507" s="55"/>
      <c r="AO507" s="55"/>
      <c r="AP507" s="55"/>
      <c r="AQ507" s="55"/>
      <c r="AR507" s="55"/>
    </row>
    <row r="508" spans="1:45" x14ac:dyDescent="0.3">
      <c r="A508" s="54" t="e">
        <f ca="1">IF(D506&gt;(D507+(AVERAGE(V506,W506)-AVERAGE(V507,W507))/2)+2.5,C506,IF(D507&gt;(D506+(AVERAGE(V507,W507)-AVERAGE(V506,W506))/2)+2.5,C507,"Close"))</f>
        <v>#N/A</v>
      </c>
      <c r="B508" s="64" t="e">
        <f ca="1">IF(D507&gt;D506,C507,C506)</f>
        <v>#N/A</v>
      </c>
      <c r="D508" s="56"/>
      <c r="X508" s="55"/>
      <c r="Y508" s="55"/>
      <c r="Z508" s="55"/>
      <c r="AA508" s="55"/>
      <c r="AB508" s="55"/>
      <c r="AC508" s="337"/>
      <c r="AD508" s="337"/>
      <c r="AE508" s="337"/>
      <c r="AF508" s="337"/>
      <c r="AG508" s="337"/>
      <c r="AH508" s="337"/>
      <c r="AI508" s="337"/>
      <c r="AJ508" s="337"/>
      <c r="AK508" s="337"/>
      <c r="AL508" s="337"/>
      <c r="AM508" s="55"/>
      <c r="AN508" s="55"/>
      <c r="AO508" s="55"/>
      <c r="AP508" s="55"/>
      <c r="AQ508" s="55"/>
      <c r="AR508" s="55"/>
      <c r="AS508" s="55"/>
    </row>
    <row r="509" spans="1:45" x14ac:dyDescent="0.3">
      <c r="X509" s="54" t="s">
        <v>1305</v>
      </c>
      <c r="Y509" s="54" t="s">
        <v>128</v>
      </c>
      <c r="Z509" s="54" t="s">
        <v>157</v>
      </c>
      <c r="AA509" s="54" t="s">
        <v>151</v>
      </c>
      <c r="AB509" s="54" t="s">
        <v>1327</v>
      </c>
      <c r="AC509" s="54" t="s">
        <v>129</v>
      </c>
      <c r="AD509" s="54" t="s">
        <v>116</v>
      </c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</row>
    <row r="510" spans="1:45" x14ac:dyDescent="0.3">
      <c r="X510" s="54"/>
      <c r="Y510" s="54">
        <f t="shared" ref="Y510:AD510" si="870">Y503</f>
        <v>6.4436999999999998</v>
      </c>
      <c r="Z510" s="54">
        <f t="shared" si="870"/>
        <v>4.9371</v>
      </c>
      <c r="AA510" s="54">
        <f t="shared" si="870"/>
        <v>11.350300000000001</v>
      </c>
      <c r="AB510" s="54">
        <f t="shared" si="870"/>
        <v>7.1900000000000006E-2</v>
      </c>
      <c r="AC510" s="54">
        <f t="shared" si="870"/>
        <v>6.2766000000000002</v>
      </c>
      <c r="AD510" s="54">
        <f t="shared" si="870"/>
        <v>11.042999999999999</v>
      </c>
      <c r="AE510" s="54"/>
      <c r="AF510" s="336"/>
      <c r="AG510" s="336"/>
      <c r="AH510" s="336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</row>
    <row r="511" spans="1:45" x14ac:dyDescent="0.3">
      <c r="D511" s="56"/>
      <c r="X511" s="336"/>
      <c r="Y511" s="336">
        <f t="shared" ca="1" si="810"/>
        <v>-0.73641946317162976</v>
      </c>
      <c r="Z511" s="336">
        <f t="shared" ca="1" si="810"/>
        <v>4.7858587866050541E-3</v>
      </c>
      <c r="AA511" s="336">
        <f t="shared" ca="1" si="810"/>
        <v>-0.71157818015091068</v>
      </c>
      <c r="AB511" s="336">
        <f t="shared" ca="1" si="810"/>
        <v>-1.0254924648218922</v>
      </c>
      <c r="AC511" s="336">
        <f t="shared" ca="1" si="810"/>
        <v>-0.29657928761770497</v>
      </c>
      <c r="AD511" s="336">
        <f t="shared" ca="1" si="810"/>
        <v>7.8640748394379674E-6</v>
      </c>
      <c r="AE511" s="336"/>
      <c r="AF511" s="336"/>
      <c r="AG511" s="336"/>
      <c r="AH511" s="336"/>
      <c r="AI511" s="54"/>
      <c r="AJ511" s="54"/>
      <c r="AK511" s="54"/>
      <c r="AL511" s="336"/>
      <c r="AM511" s="336"/>
      <c r="AN511" s="336"/>
      <c r="AO511" s="336"/>
      <c r="AP511" s="54"/>
      <c r="AQ511" s="336"/>
      <c r="AR511" s="336"/>
      <c r="AS511" s="336"/>
    </row>
    <row r="512" spans="1:45" x14ac:dyDescent="0.3">
      <c r="C512" s="54"/>
      <c r="D512" s="56"/>
      <c r="Y512" s="336">
        <f t="shared" ca="1" si="810"/>
        <v>9.8757902286937926E-2</v>
      </c>
      <c r="Z512" s="336">
        <f t="shared" ca="1" si="810"/>
        <v>-0.35875752281159246</v>
      </c>
      <c r="AA512" s="336">
        <f t="shared" ca="1" si="810"/>
        <v>-0.47092749202743989</v>
      </c>
      <c r="AB512" s="336">
        <f t="shared" ca="1" si="810"/>
        <v>-0.30500154134331092</v>
      </c>
      <c r="AC512" s="336">
        <f t="shared" ca="1" si="810"/>
        <v>-1.3754334451082798E-3</v>
      </c>
      <c r="AD512" s="336">
        <f t="shared" ca="1" si="810"/>
        <v>-0.16818467330173995</v>
      </c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</row>
    <row r="513" spans="1:45" x14ac:dyDescent="0.3">
      <c r="B513" s="54" t="s">
        <v>172</v>
      </c>
      <c r="C513" s="53">
        <f>C506</f>
        <v>0</v>
      </c>
      <c r="D513" s="56" t="e">
        <f t="shared" ref="D513:D514" ca="1" si="871">AJ513</f>
        <v>#N/A</v>
      </c>
      <c r="E513" s="52" t="e">
        <f t="shared" ref="E513:W513" si="872">E506</f>
        <v>#N/A</v>
      </c>
      <c r="F513" s="52" t="e">
        <f t="shared" si="872"/>
        <v>#N/A</v>
      </c>
      <c r="G513" s="52" t="e">
        <f t="shared" si="872"/>
        <v>#N/A</v>
      </c>
      <c r="H513" s="52" t="e">
        <f t="shared" si="872"/>
        <v>#N/A</v>
      </c>
      <c r="I513" s="52" t="e">
        <f t="shared" si="872"/>
        <v>#N/A</v>
      </c>
      <c r="J513" s="52" t="e">
        <f t="shared" si="872"/>
        <v>#N/A</v>
      </c>
      <c r="K513" s="52" t="e">
        <f t="shared" si="872"/>
        <v>#N/A</v>
      </c>
      <c r="L513" s="52" t="e">
        <f t="shared" si="872"/>
        <v>#N/A</v>
      </c>
      <c r="M513" s="52" t="e">
        <f t="shared" si="872"/>
        <v>#N/A</v>
      </c>
      <c r="N513" s="52" t="e">
        <f t="shared" si="872"/>
        <v>#N/A</v>
      </c>
      <c r="O513" s="52" t="e">
        <f t="shared" si="872"/>
        <v>#N/A</v>
      </c>
      <c r="P513" s="52" t="e">
        <f t="shared" si="872"/>
        <v>#N/A</v>
      </c>
      <c r="Q513" s="52" t="e">
        <f t="shared" si="872"/>
        <v>#N/A</v>
      </c>
      <c r="R513" s="52" t="e">
        <f t="shared" si="872"/>
        <v>#N/A</v>
      </c>
      <c r="S513" s="52" t="e">
        <f t="shared" si="872"/>
        <v>#N/A</v>
      </c>
      <c r="T513" s="52" t="e">
        <f t="shared" si="872"/>
        <v>#N/A</v>
      </c>
      <c r="U513" s="52" t="e">
        <f t="shared" si="872"/>
        <v>#N/A</v>
      </c>
      <c r="V513" s="52" t="e">
        <f t="shared" si="872"/>
        <v>#N/A</v>
      </c>
      <c r="W513" s="52" t="e">
        <f t="shared" si="872"/>
        <v>#N/A</v>
      </c>
      <c r="X513" s="55" t="e">
        <f t="shared" ref="X513:X514" si="873">(H513-(O513*P513)/100-3*(J513*K513)/100)/2</f>
        <v>#N/A</v>
      </c>
      <c r="Y513" s="55" t="e">
        <f t="shared" ref="Y513:Y514" si="874">SUM(X513,(J513*K513/100))/(F513/100)</f>
        <v>#N/A</v>
      </c>
      <c r="Z513" s="55" t="e">
        <f t="shared" ref="Z513" si="875">U513*0.5+U514*0.5</f>
        <v>#N/A</v>
      </c>
      <c r="AA513" s="55" t="e">
        <f t="shared" ref="AA513:AA514" si="876">J513/Y513</f>
        <v>#N/A</v>
      </c>
      <c r="AB513" s="336" t="e">
        <f t="shared" ref="AB513:AB514" si="877">X513/(Y513-J513)</f>
        <v>#N/A</v>
      </c>
      <c r="AC513" s="223" t="e">
        <f ca="1">INDEX(FGA_COEFFS,1,1)+Z513*INDEX(FGA_COEFFS,1,2)+Y513*INDEX(FGA_COEFFS,1,3)+R513*INDEX(FGA_COEFFS,1,4)+Q514*INDEX(FGA_COEFFS,1,5)+S513*INDEX(FGA_COEFFS,1,6)+T514*INDEX(FGA_COEFFS,1,7)+M514*INDEX(FGA_COEFFS,1,8)+Y517*Y518</f>
        <v>#N/A</v>
      </c>
      <c r="AD513" s="223" t="e">
        <f ca="1">INDEX(THREEPTA_COEFFS,1,1)+AC513*INDEX(THREEPTA_COEFFS,1,2)+J513*INDEX(THREEPTA_COEFFS,1,3)+AA513*INDEX(THREEPTA_COEFFS,1,4)+K513*INDEX(THREEPTA_COEFFS,1,5)+L514*INDEX(THREEPTA_COEFFS,1,6)+Z517*Z518</f>
        <v>#N/A</v>
      </c>
      <c r="AE513" s="223" t="e">
        <f ca="1">INDEX(THREEPTPCT_COEFFS,1,1)+K513*INDEX(THREEPTPCT_COEFFS,1,2)+L514*INDEX(THREEPTPCT_COEFFS,1,3)+AA517*AA518</f>
        <v>#N/A</v>
      </c>
      <c r="AF513" s="55" t="e">
        <f t="shared" ref="AF513:AF514" ca="1" si="878">AC513-AD513</f>
        <v>#N/A</v>
      </c>
      <c r="AG513" s="223" t="e">
        <f ca="1">INDEX(TWOPTPCT_COEFFS,1,1)+AB513*INDEX(TWOPTPCT_COEFFS,1,2)+I514*INDEX(TWOPTPCT_COEFFS,1,3)+G514*INDEX(TWOPTPCT_COEFFS,1,4)+L514*INDEX(TWOPTPCT_COEFFS,1,5)+AB517*AB518</f>
        <v>#N/A</v>
      </c>
      <c r="AH513" s="223" t="e">
        <f ca="1">INDEX(FTA_COEFFS,1,1)+O513*INDEX(FTA_COEFFS,1,2)+N514*INDEX(FTA_COEFFS,1,3)+(Q513+R513)*INDEX(FTA_COEFFS,1,4)+(Q514+R514)*INDEX(FTA_COEFFS,1,5)+M514*INDEX(FTA_COEFFS,1,6)+AC517*AC518</f>
        <v>#N/A</v>
      </c>
      <c r="AI513" s="223" t="e">
        <f ca="1">INDEX(FTPCT_COEFFS,1,1)+P513*INDEX(FTPCT_COEFFS,1,2)+F513*INDEX(FTPCT_COEFFS,1,3)+G514*INDEX(FTPCT_COEFFS,1,4)+AD517*AD518</f>
        <v>#N/A</v>
      </c>
      <c r="AJ513" s="338" t="e">
        <f t="shared" ref="AJ513:AJ514" ca="1" si="879">AD513*AE513/100+AF513*AG513+AH513*AI513/100</f>
        <v>#N/A</v>
      </c>
      <c r="AK513" s="55"/>
      <c r="AL513" s="55"/>
      <c r="AM513" s="55"/>
      <c r="AN513" s="55"/>
      <c r="AO513" s="55"/>
      <c r="AP513" s="55"/>
      <c r="AQ513" s="55"/>
      <c r="AR513" s="55"/>
    </row>
    <row r="514" spans="1:45" x14ac:dyDescent="0.3">
      <c r="B514" s="54" t="s">
        <v>175</v>
      </c>
      <c r="C514" s="54">
        <f>C507</f>
        <v>0</v>
      </c>
      <c r="D514" s="56" t="e">
        <f t="shared" ca="1" si="871"/>
        <v>#N/A</v>
      </c>
      <c r="E514" s="52" t="e">
        <f t="shared" ref="E514:W514" si="880">E507</f>
        <v>#N/A</v>
      </c>
      <c r="F514" s="52" t="e">
        <f t="shared" si="880"/>
        <v>#N/A</v>
      </c>
      <c r="G514" s="52" t="e">
        <f t="shared" si="880"/>
        <v>#N/A</v>
      </c>
      <c r="H514" s="52" t="e">
        <f t="shared" si="880"/>
        <v>#N/A</v>
      </c>
      <c r="I514" s="52" t="e">
        <f t="shared" si="880"/>
        <v>#N/A</v>
      </c>
      <c r="J514" s="52" t="e">
        <f t="shared" si="880"/>
        <v>#N/A</v>
      </c>
      <c r="K514" s="52" t="e">
        <f t="shared" si="880"/>
        <v>#N/A</v>
      </c>
      <c r="L514" s="52" t="e">
        <f t="shared" si="880"/>
        <v>#N/A</v>
      </c>
      <c r="M514" s="52" t="e">
        <f t="shared" si="880"/>
        <v>#N/A</v>
      </c>
      <c r="N514" s="52" t="e">
        <f t="shared" si="880"/>
        <v>#N/A</v>
      </c>
      <c r="O514" s="52" t="e">
        <f t="shared" si="880"/>
        <v>#N/A</v>
      </c>
      <c r="P514" s="52" t="e">
        <f t="shared" si="880"/>
        <v>#N/A</v>
      </c>
      <c r="Q514" s="52" t="e">
        <f t="shared" si="880"/>
        <v>#N/A</v>
      </c>
      <c r="R514" s="52" t="e">
        <f t="shared" si="880"/>
        <v>#N/A</v>
      </c>
      <c r="S514" s="52" t="e">
        <f t="shared" si="880"/>
        <v>#N/A</v>
      </c>
      <c r="T514" s="52" t="e">
        <f t="shared" si="880"/>
        <v>#N/A</v>
      </c>
      <c r="U514" s="52" t="e">
        <f t="shared" si="880"/>
        <v>#N/A</v>
      </c>
      <c r="V514" s="52" t="e">
        <f t="shared" si="880"/>
        <v>#N/A</v>
      </c>
      <c r="W514" s="52" t="e">
        <f t="shared" si="880"/>
        <v>#N/A</v>
      </c>
      <c r="X514" s="55" t="e">
        <f t="shared" si="873"/>
        <v>#N/A</v>
      </c>
      <c r="Y514" s="55" t="e">
        <f t="shared" si="874"/>
        <v>#N/A</v>
      </c>
      <c r="Z514" s="55" t="e">
        <f t="shared" ref="Z514" si="881">Z513</f>
        <v>#N/A</v>
      </c>
      <c r="AA514" s="55" t="e">
        <f t="shared" si="876"/>
        <v>#N/A</v>
      </c>
      <c r="AB514" s="336" t="e">
        <f t="shared" si="877"/>
        <v>#N/A</v>
      </c>
      <c r="AC514" s="223" t="e">
        <f ca="1">INDEX(FGA_COEFFS,1,1)+Z514*INDEX(FGA_COEFFS,1,2)+Y514*INDEX(FGA_COEFFS,1,3)+R514*INDEX(FGA_COEFFS,1,4)+Q513*INDEX(FGA_COEFFS,1,5)+S514*INDEX(FGA_COEFFS,1,6)+T513*INDEX(FGA_COEFFS,1,7)+M513*INDEX(FGA_COEFFS,1,8)+Y517*Y519</f>
        <v>#N/A</v>
      </c>
      <c r="AD514" s="223" t="e">
        <f ca="1">INDEX(THREEPTA_COEFFS,1,1)+AC514*INDEX(THREEPTA_COEFFS,1,2)+J514*INDEX(THREEPTA_COEFFS,1,3)+AA514*INDEX(THREEPTA_COEFFS,1,4)+K514*INDEX(THREEPTA_COEFFS,1,5)+L513*INDEX(THREEPTA_COEFFS,1,6)+Z517*Z519</f>
        <v>#N/A</v>
      </c>
      <c r="AE514" s="223" t="e">
        <f ca="1">INDEX(THREEPTPCT_COEFFS,1,1)+K514*INDEX(THREEPTPCT_COEFFS,1,2)+L513*INDEX(THREEPTPCT_COEFFS,1,3)+AA517*AA519</f>
        <v>#N/A</v>
      </c>
      <c r="AF514" s="55" t="e">
        <f t="shared" ca="1" si="878"/>
        <v>#N/A</v>
      </c>
      <c r="AG514" s="223" t="e">
        <f ca="1">INDEX(TWOPTPCT_COEFFS,1,1)+AB514*INDEX(TWOPTPCT_COEFFS,1,2)+I513*INDEX(TWOPTPCT_COEFFS,1,3)+G513*INDEX(TWOPTPCT_COEFFS,1,4)+L513*INDEX(TWOPTPCT_COEFFS,1,5)+AB517*AB519</f>
        <v>#N/A</v>
      </c>
      <c r="AH514" s="223" t="e">
        <f ca="1">INDEX(FTA_COEFFS,1,1)+O514*INDEX(FTA_COEFFS,1,2)+N513*INDEX(FTA_COEFFS,1,3)+(Q514+R514)*INDEX(FTA_COEFFS,1,4)+(Q513+R513)*INDEX(FTA_COEFFS,1,5)+M513*INDEX(FTA_COEFFS,1,6)+AC517*AC519</f>
        <v>#N/A</v>
      </c>
      <c r="AI514" s="223" t="e">
        <f ca="1">INDEX(FTPCT_COEFFS,1,1)+P514*INDEX(FTPCT_COEFFS,1,2)+F514*INDEX(FTPCT_COEFFS,1,3)+G513*INDEX(FTPCT_COEFFS,1,4)+AD517*AD519</f>
        <v>#N/A</v>
      </c>
      <c r="AJ514" s="338" t="e">
        <f t="shared" ca="1" si="879"/>
        <v>#N/A</v>
      </c>
      <c r="AK514" s="55"/>
      <c r="AL514" s="55"/>
      <c r="AM514" s="55"/>
      <c r="AN514" s="55"/>
      <c r="AO514" s="55"/>
      <c r="AP514" s="55"/>
      <c r="AQ514" s="55"/>
      <c r="AR514" s="55"/>
    </row>
    <row r="515" spans="1:45" x14ac:dyDescent="0.3">
      <c r="A515" s="54" t="e">
        <f ca="1">IF(D513&gt;(D514+(AVERAGE(V513,W513)-AVERAGE(V514,W514))/2)+2.5,C513,IF(D514&gt;(D513+(AVERAGE(V514,W514)-AVERAGE(V513,W513))/2)+2.5,C514,"Close"))</f>
        <v>#N/A</v>
      </c>
      <c r="B515" s="64" t="e">
        <f ca="1">IF(D514&gt;D513,C514,C513)</f>
        <v>#N/A</v>
      </c>
      <c r="D515" s="56"/>
      <c r="X515" s="55"/>
      <c r="Y515" s="55"/>
      <c r="Z515" s="55"/>
      <c r="AA515" s="55"/>
      <c r="AB515" s="55"/>
      <c r="AC515" s="337"/>
      <c r="AD515" s="337"/>
      <c r="AE515" s="337"/>
      <c r="AF515" s="337"/>
      <c r="AG515" s="337"/>
      <c r="AH515" s="337"/>
      <c r="AI515" s="337"/>
      <c r="AJ515" s="337"/>
      <c r="AK515" s="337"/>
      <c r="AL515" s="337"/>
      <c r="AM515" s="55"/>
      <c r="AN515" s="55"/>
      <c r="AO515" s="55"/>
      <c r="AP515" s="55"/>
      <c r="AQ515" s="55"/>
      <c r="AR515" s="55"/>
      <c r="AS515" s="55"/>
    </row>
    <row r="516" spans="1:45" x14ac:dyDescent="0.3">
      <c r="X516" s="54" t="s">
        <v>1305</v>
      </c>
      <c r="Y516" s="54" t="s">
        <v>128</v>
      </c>
      <c r="Z516" s="54" t="s">
        <v>157</v>
      </c>
      <c r="AA516" s="54" t="s">
        <v>151</v>
      </c>
      <c r="AB516" s="54" t="s">
        <v>1327</v>
      </c>
      <c r="AC516" s="54" t="s">
        <v>129</v>
      </c>
      <c r="AD516" s="54" t="s">
        <v>116</v>
      </c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</row>
    <row r="517" spans="1:45" x14ac:dyDescent="0.3">
      <c r="X517" s="54"/>
      <c r="Y517" s="54">
        <f t="shared" ref="Y517:AD517" si="882">Y510</f>
        <v>6.4436999999999998</v>
      </c>
      <c r="Z517" s="54">
        <f t="shared" si="882"/>
        <v>4.9371</v>
      </c>
      <c r="AA517" s="54">
        <f t="shared" si="882"/>
        <v>11.350300000000001</v>
      </c>
      <c r="AB517" s="54">
        <f t="shared" si="882"/>
        <v>7.1900000000000006E-2</v>
      </c>
      <c r="AC517" s="54">
        <f t="shared" si="882"/>
        <v>6.2766000000000002</v>
      </c>
      <c r="AD517" s="54">
        <f t="shared" si="882"/>
        <v>11.042999999999999</v>
      </c>
      <c r="AE517" s="54"/>
      <c r="AF517" s="336"/>
      <c r="AG517" s="336"/>
      <c r="AH517" s="336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</row>
    <row r="518" spans="1:45" x14ac:dyDescent="0.3">
      <c r="D518" s="56"/>
      <c r="X518" s="336"/>
      <c r="Y518" s="336">
        <f t="shared" ca="1" si="810"/>
        <v>-0.93192185801779326</v>
      </c>
      <c r="Z518" s="336">
        <f t="shared" ca="1" si="810"/>
        <v>-0.12280834460108228</v>
      </c>
      <c r="AA518" s="336">
        <f t="shared" ca="1" si="810"/>
        <v>0.12771892674781851</v>
      </c>
      <c r="AB518" s="336">
        <f t="shared" ca="1" si="810"/>
        <v>0.24191933040884361</v>
      </c>
      <c r="AC518" s="336">
        <f t="shared" ca="1" si="810"/>
        <v>3.314148347715612E-2</v>
      </c>
      <c r="AD518" s="336">
        <f t="shared" ca="1" si="810"/>
        <v>-1.110711466798135</v>
      </c>
      <c r="AE518" s="336"/>
      <c r="AF518" s="336"/>
      <c r="AG518" s="336"/>
      <c r="AH518" s="336"/>
      <c r="AI518" s="54"/>
      <c r="AJ518" s="54"/>
      <c r="AK518" s="54"/>
      <c r="AL518" s="336"/>
      <c r="AM518" s="336"/>
      <c r="AN518" s="336"/>
      <c r="AO518" s="336"/>
      <c r="AP518" s="54"/>
      <c r="AQ518" s="336"/>
      <c r="AR518" s="336"/>
      <c r="AS518" s="336"/>
    </row>
    <row r="519" spans="1:45" x14ac:dyDescent="0.3">
      <c r="C519" s="54"/>
      <c r="D519" s="56"/>
      <c r="Y519" s="336">
        <f t="shared" ca="1" si="810"/>
        <v>-0.72904777508856311</v>
      </c>
      <c r="Z519" s="336">
        <f t="shared" ca="1" si="810"/>
        <v>-2.8356896080334931E-3</v>
      </c>
      <c r="AA519" s="336">
        <f t="shared" ca="1" si="810"/>
        <v>4.6694997700219947E-3</v>
      </c>
      <c r="AB519" s="336">
        <f t="shared" ca="1" si="810"/>
        <v>0.47086249279277093</v>
      </c>
      <c r="AC519" s="336">
        <f t="shared" ca="1" si="810"/>
        <v>-7.2316949782052928E-2</v>
      </c>
      <c r="AD519" s="336">
        <f t="shared" ca="1" si="810"/>
        <v>-2.1102665103275402E-2</v>
      </c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</row>
    <row r="520" spans="1:45" x14ac:dyDescent="0.3">
      <c r="B520" s="54" t="s">
        <v>172</v>
      </c>
      <c r="C520" s="53">
        <f>C513</f>
        <v>0</v>
      </c>
      <c r="D520" s="56" t="e">
        <f t="shared" ref="D520:D521" ca="1" si="883">AJ520</f>
        <v>#N/A</v>
      </c>
      <c r="E520" s="52" t="e">
        <f t="shared" ref="E520:W520" si="884">E513</f>
        <v>#N/A</v>
      </c>
      <c r="F520" s="52" t="e">
        <f t="shared" si="884"/>
        <v>#N/A</v>
      </c>
      <c r="G520" s="52" t="e">
        <f t="shared" si="884"/>
        <v>#N/A</v>
      </c>
      <c r="H520" s="52" t="e">
        <f t="shared" si="884"/>
        <v>#N/A</v>
      </c>
      <c r="I520" s="52" t="e">
        <f t="shared" si="884"/>
        <v>#N/A</v>
      </c>
      <c r="J520" s="52" t="e">
        <f t="shared" si="884"/>
        <v>#N/A</v>
      </c>
      <c r="K520" s="52" t="e">
        <f t="shared" si="884"/>
        <v>#N/A</v>
      </c>
      <c r="L520" s="52" t="e">
        <f t="shared" si="884"/>
        <v>#N/A</v>
      </c>
      <c r="M520" s="52" t="e">
        <f t="shared" si="884"/>
        <v>#N/A</v>
      </c>
      <c r="N520" s="52" t="e">
        <f t="shared" si="884"/>
        <v>#N/A</v>
      </c>
      <c r="O520" s="52" t="e">
        <f t="shared" si="884"/>
        <v>#N/A</v>
      </c>
      <c r="P520" s="52" t="e">
        <f t="shared" si="884"/>
        <v>#N/A</v>
      </c>
      <c r="Q520" s="52" t="e">
        <f t="shared" si="884"/>
        <v>#N/A</v>
      </c>
      <c r="R520" s="52" t="e">
        <f t="shared" si="884"/>
        <v>#N/A</v>
      </c>
      <c r="S520" s="52" t="e">
        <f t="shared" si="884"/>
        <v>#N/A</v>
      </c>
      <c r="T520" s="52" t="e">
        <f t="shared" si="884"/>
        <v>#N/A</v>
      </c>
      <c r="U520" s="52" t="e">
        <f t="shared" si="884"/>
        <v>#N/A</v>
      </c>
      <c r="V520" s="52" t="e">
        <f t="shared" si="884"/>
        <v>#N/A</v>
      </c>
      <c r="W520" s="52" t="e">
        <f t="shared" si="884"/>
        <v>#N/A</v>
      </c>
      <c r="X520" s="55" t="e">
        <f t="shared" ref="X520:X521" si="885">(H520-(O520*P520)/100-3*(J520*K520)/100)/2</f>
        <v>#N/A</v>
      </c>
      <c r="Y520" s="55" t="e">
        <f t="shared" ref="Y520:Y521" si="886">SUM(X520,(J520*K520/100))/(F520/100)</f>
        <v>#N/A</v>
      </c>
      <c r="Z520" s="55" t="e">
        <f t="shared" ref="Z520" si="887">U520*0.5+U521*0.5</f>
        <v>#N/A</v>
      </c>
      <c r="AA520" s="55" t="e">
        <f t="shared" ref="AA520:AA521" si="888">J520/Y520</f>
        <v>#N/A</v>
      </c>
      <c r="AB520" s="336" t="e">
        <f t="shared" ref="AB520:AB521" si="889">X520/(Y520-J520)</f>
        <v>#N/A</v>
      </c>
      <c r="AC520" s="223" t="e">
        <f ca="1">INDEX(FGA_COEFFS,1,1)+Z520*INDEX(FGA_COEFFS,1,2)+Y520*INDEX(FGA_COEFFS,1,3)+R520*INDEX(FGA_COEFFS,1,4)+Q521*INDEX(FGA_COEFFS,1,5)+S520*INDEX(FGA_COEFFS,1,6)+T521*INDEX(FGA_COEFFS,1,7)+M521*INDEX(FGA_COEFFS,1,8)+Y524*Y525</f>
        <v>#N/A</v>
      </c>
      <c r="AD520" s="223" t="e">
        <f ca="1">INDEX(THREEPTA_COEFFS,1,1)+AC520*INDEX(THREEPTA_COEFFS,1,2)+J520*INDEX(THREEPTA_COEFFS,1,3)+AA520*INDEX(THREEPTA_COEFFS,1,4)+K520*INDEX(THREEPTA_COEFFS,1,5)+L521*INDEX(THREEPTA_COEFFS,1,6)+Z524*Z525</f>
        <v>#N/A</v>
      </c>
      <c r="AE520" s="223" t="e">
        <f ca="1">INDEX(THREEPTPCT_COEFFS,1,1)+K520*INDEX(THREEPTPCT_COEFFS,1,2)+L521*INDEX(THREEPTPCT_COEFFS,1,3)+AA524*AA525</f>
        <v>#N/A</v>
      </c>
      <c r="AF520" s="55" t="e">
        <f t="shared" ref="AF520:AF521" ca="1" si="890">AC520-AD520</f>
        <v>#N/A</v>
      </c>
      <c r="AG520" s="223" t="e">
        <f ca="1">INDEX(TWOPTPCT_COEFFS,1,1)+AB520*INDEX(TWOPTPCT_COEFFS,1,2)+I521*INDEX(TWOPTPCT_COEFFS,1,3)+G521*INDEX(TWOPTPCT_COEFFS,1,4)+L521*INDEX(TWOPTPCT_COEFFS,1,5)+AB524*AB525</f>
        <v>#N/A</v>
      </c>
      <c r="AH520" s="223" t="e">
        <f ca="1">INDEX(FTA_COEFFS,1,1)+O520*INDEX(FTA_COEFFS,1,2)+N521*INDEX(FTA_COEFFS,1,3)+(Q520+R520)*INDEX(FTA_COEFFS,1,4)+(Q521+R521)*INDEX(FTA_COEFFS,1,5)+M521*INDEX(FTA_COEFFS,1,6)+AC524*AC525</f>
        <v>#N/A</v>
      </c>
      <c r="AI520" s="223" t="e">
        <f ca="1">INDEX(FTPCT_COEFFS,1,1)+P520*INDEX(FTPCT_COEFFS,1,2)+F520*INDEX(FTPCT_COEFFS,1,3)+G521*INDEX(FTPCT_COEFFS,1,4)+AD524*AD525</f>
        <v>#N/A</v>
      </c>
      <c r="AJ520" s="338" t="e">
        <f t="shared" ref="AJ520:AJ521" ca="1" si="891">AD520*AE520/100+AF520*AG520+AH520*AI520/100</f>
        <v>#N/A</v>
      </c>
      <c r="AK520" s="55"/>
      <c r="AL520" s="55"/>
      <c r="AM520" s="55"/>
      <c r="AN520" s="55"/>
      <c r="AO520" s="55"/>
      <c r="AP520" s="55"/>
      <c r="AQ520" s="55"/>
      <c r="AR520" s="55"/>
    </row>
    <row r="521" spans="1:45" x14ac:dyDescent="0.3">
      <c r="B521" s="54" t="s">
        <v>175</v>
      </c>
      <c r="C521" s="54">
        <f>C514</f>
        <v>0</v>
      </c>
      <c r="D521" s="56" t="e">
        <f t="shared" ca="1" si="883"/>
        <v>#N/A</v>
      </c>
      <c r="E521" s="52" t="e">
        <f t="shared" ref="E521:W521" si="892">E514</f>
        <v>#N/A</v>
      </c>
      <c r="F521" s="52" t="e">
        <f t="shared" si="892"/>
        <v>#N/A</v>
      </c>
      <c r="G521" s="52" t="e">
        <f t="shared" si="892"/>
        <v>#N/A</v>
      </c>
      <c r="H521" s="52" t="e">
        <f t="shared" si="892"/>
        <v>#N/A</v>
      </c>
      <c r="I521" s="52" t="e">
        <f t="shared" si="892"/>
        <v>#N/A</v>
      </c>
      <c r="J521" s="52" t="e">
        <f t="shared" si="892"/>
        <v>#N/A</v>
      </c>
      <c r="K521" s="52" t="e">
        <f t="shared" si="892"/>
        <v>#N/A</v>
      </c>
      <c r="L521" s="52" t="e">
        <f t="shared" si="892"/>
        <v>#N/A</v>
      </c>
      <c r="M521" s="52" t="e">
        <f t="shared" si="892"/>
        <v>#N/A</v>
      </c>
      <c r="N521" s="52" t="e">
        <f t="shared" si="892"/>
        <v>#N/A</v>
      </c>
      <c r="O521" s="52" t="e">
        <f t="shared" si="892"/>
        <v>#N/A</v>
      </c>
      <c r="P521" s="52" t="e">
        <f t="shared" si="892"/>
        <v>#N/A</v>
      </c>
      <c r="Q521" s="52" t="e">
        <f t="shared" si="892"/>
        <v>#N/A</v>
      </c>
      <c r="R521" s="52" t="e">
        <f t="shared" si="892"/>
        <v>#N/A</v>
      </c>
      <c r="S521" s="52" t="e">
        <f t="shared" si="892"/>
        <v>#N/A</v>
      </c>
      <c r="T521" s="52" t="e">
        <f t="shared" si="892"/>
        <v>#N/A</v>
      </c>
      <c r="U521" s="52" t="e">
        <f t="shared" si="892"/>
        <v>#N/A</v>
      </c>
      <c r="V521" s="52" t="e">
        <f t="shared" si="892"/>
        <v>#N/A</v>
      </c>
      <c r="W521" s="52" t="e">
        <f t="shared" si="892"/>
        <v>#N/A</v>
      </c>
      <c r="X521" s="55" t="e">
        <f t="shared" si="885"/>
        <v>#N/A</v>
      </c>
      <c r="Y521" s="55" t="e">
        <f t="shared" si="886"/>
        <v>#N/A</v>
      </c>
      <c r="Z521" s="55" t="e">
        <f t="shared" ref="Z521" si="893">Z520</f>
        <v>#N/A</v>
      </c>
      <c r="AA521" s="55" t="e">
        <f t="shared" si="888"/>
        <v>#N/A</v>
      </c>
      <c r="AB521" s="336" t="e">
        <f t="shared" si="889"/>
        <v>#N/A</v>
      </c>
      <c r="AC521" s="223" t="e">
        <f ca="1">INDEX(FGA_COEFFS,1,1)+Z521*INDEX(FGA_COEFFS,1,2)+Y521*INDEX(FGA_COEFFS,1,3)+R521*INDEX(FGA_COEFFS,1,4)+Q520*INDEX(FGA_COEFFS,1,5)+S521*INDEX(FGA_COEFFS,1,6)+T520*INDEX(FGA_COEFFS,1,7)+M520*INDEX(FGA_COEFFS,1,8)+Y524*Y526</f>
        <v>#N/A</v>
      </c>
      <c r="AD521" s="223" t="e">
        <f ca="1">INDEX(THREEPTA_COEFFS,1,1)+AC521*INDEX(THREEPTA_COEFFS,1,2)+J521*INDEX(THREEPTA_COEFFS,1,3)+AA521*INDEX(THREEPTA_COEFFS,1,4)+K521*INDEX(THREEPTA_COEFFS,1,5)+L520*INDEX(THREEPTA_COEFFS,1,6)+Z524*Z526</f>
        <v>#N/A</v>
      </c>
      <c r="AE521" s="223" t="e">
        <f ca="1">INDEX(THREEPTPCT_COEFFS,1,1)+K521*INDEX(THREEPTPCT_COEFFS,1,2)+L520*INDEX(THREEPTPCT_COEFFS,1,3)+AA524*AA526</f>
        <v>#N/A</v>
      </c>
      <c r="AF521" s="55" t="e">
        <f t="shared" ca="1" si="890"/>
        <v>#N/A</v>
      </c>
      <c r="AG521" s="223" t="e">
        <f ca="1">INDEX(TWOPTPCT_COEFFS,1,1)+AB521*INDEX(TWOPTPCT_COEFFS,1,2)+I520*INDEX(TWOPTPCT_COEFFS,1,3)+G520*INDEX(TWOPTPCT_COEFFS,1,4)+L520*INDEX(TWOPTPCT_COEFFS,1,5)+AB524*AB526</f>
        <v>#N/A</v>
      </c>
      <c r="AH521" s="223" t="e">
        <f ca="1">INDEX(FTA_COEFFS,1,1)+O521*INDEX(FTA_COEFFS,1,2)+N520*INDEX(FTA_COEFFS,1,3)+(Q521+R521)*INDEX(FTA_COEFFS,1,4)+(Q520+R520)*INDEX(FTA_COEFFS,1,5)+M520*INDEX(FTA_COEFFS,1,6)+AC524*AC526</f>
        <v>#N/A</v>
      </c>
      <c r="AI521" s="223" t="e">
        <f ca="1">INDEX(FTPCT_COEFFS,1,1)+P521*INDEX(FTPCT_COEFFS,1,2)+F521*INDEX(FTPCT_COEFFS,1,3)+G520*INDEX(FTPCT_COEFFS,1,4)+AD524*AD526</f>
        <v>#N/A</v>
      </c>
      <c r="AJ521" s="338" t="e">
        <f t="shared" ca="1" si="891"/>
        <v>#N/A</v>
      </c>
      <c r="AK521" s="55"/>
      <c r="AL521" s="55"/>
      <c r="AM521" s="55"/>
      <c r="AN521" s="55"/>
      <c r="AO521" s="55"/>
      <c r="AP521" s="55"/>
      <c r="AQ521" s="55"/>
      <c r="AR521" s="55"/>
    </row>
    <row r="522" spans="1:45" x14ac:dyDescent="0.3">
      <c r="A522" s="54" t="e">
        <f ca="1">IF(D520&gt;(D521+(AVERAGE(V520,W520)-AVERAGE(V521,W521))/2)+2.5,C520,IF(D521&gt;(D520+(AVERAGE(V521,W521)-AVERAGE(V520,W520))/2)+2.5,C521,"Close"))</f>
        <v>#N/A</v>
      </c>
      <c r="B522" s="64" t="e">
        <f ca="1">IF(D521&gt;D520,C521,C520)</f>
        <v>#N/A</v>
      </c>
      <c r="D522" s="56"/>
      <c r="X522" s="55"/>
      <c r="Y522" s="55"/>
      <c r="Z522" s="55"/>
      <c r="AA522" s="55"/>
      <c r="AB522" s="55"/>
      <c r="AC522" s="337"/>
      <c r="AD522" s="337"/>
      <c r="AE522" s="337"/>
      <c r="AF522" s="337"/>
      <c r="AG522" s="337"/>
      <c r="AH522" s="337"/>
      <c r="AI522" s="337"/>
      <c r="AJ522" s="337"/>
      <c r="AK522" s="337"/>
      <c r="AL522" s="337"/>
      <c r="AM522" s="55"/>
      <c r="AN522" s="55"/>
      <c r="AO522" s="55"/>
      <c r="AP522" s="55"/>
      <c r="AQ522" s="55"/>
      <c r="AR522" s="55"/>
      <c r="AS522" s="55"/>
    </row>
    <row r="523" spans="1:45" x14ac:dyDescent="0.3">
      <c r="X523" s="54" t="s">
        <v>1305</v>
      </c>
      <c r="Y523" s="54" t="s">
        <v>128</v>
      </c>
      <c r="Z523" s="54" t="s">
        <v>157</v>
      </c>
      <c r="AA523" s="54" t="s">
        <v>151</v>
      </c>
      <c r="AB523" s="54" t="s">
        <v>1327</v>
      </c>
      <c r="AC523" s="54" t="s">
        <v>129</v>
      </c>
      <c r="AD523" s="54" t="s">
        <v>116</v>
      </c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</row>
    <row r="524" spans="1:45" x14ac:dyDescent="0.3">
      <c r="X524" s="54"/>
      <c r="Y524" s="54">
        <f t="shared" ref="Y524:AD524" si="894">Y517</f>
        <v>6.4436999999999998</v>
      </c>
      <c r="Z524" s="54">
        <f t="shared" si="894"/>
        <v>4.9371</v>
      </c>
      <c r="AA524" s="54">
        <f t="shared" si="894"/>
        <v>11.350300000000001</v>
      </c>
      <c r="AB524" s="54">
        <f t="shared" si="894"/>
        <v>7.1900000000000006E-2</v>
      </c>
      <c r="AC524" s="54">
        <f t="shared" si="894"/>
        <v>6.2766000000000002</v>
      </c>
      <c r="AD524" s="54">
        <f t="shared" si="894"/>
        <v>11.042999999999999</v>
      </c>
      <c r="AE524" s="54"/>
      <c r="AF524" s="336"/>
      <c r="AG524" s="336"/>
      <c r="AH524" s="336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</row>
    <row r="525" spans="1:45" x14ac:dyDescent="0.3">
      <c r="D525" s="56"/>
      <c r="X525" s="336"/>
      <c r="Y525" s="336">
        <f t="shared" ca="1" si="810"/>
        <v>1.4826335328944018</v>
      </c>
      <c r="Z525" s="336">
        <f t="shared" ca="1" si="810"/>
        <v>-8.4803694789579331E-2</v>
      </c>
      <c r="AA525" s="336">
        <f t="shared" ca="1" si="810"/>
        <v>1.3790883315443734</v>
      </c>
      <c r="AB525" s="336">
        <f t="shared" ca="1" si="810"/>
        <v>0.76008562441747363</v>
      </c>
      <c r="AC525" s="336">
        <f t="shared" ca="1" si="810"/>
        <v>0.7212520888286279</v>
      </c>
      <c r="AD525" s="336">
        <f t="shared" ca="1" si="810"/>
        <v>0.83829351950601949</v>
      </c>
      <c r="AE525" s="336"/>
      <c r="AF525" s="336"/>
      <c r="AG525" s="336"/>
      <c r="AH525" s="336"/>
      <c r="AI525" s="54"/>
      <c r="AJ525" s="54"/>
      <c r="AK525" s="54"/>
      <c r="AL525" s="336"/>
      <c r="AM525" s="336"/>
      <c r="AN525" s="336"/>
      <c r="AO525" s="336"/>
      <c r="AP525" s="54"/>
      <c r="AQ525" s="336"/>
      <c r="AR525" s="336"/>
      <c r="AS525" s="336"/>
    </row>
    <row r="526" spans="1:45" x14ac:dyDescent="0.3">
      <c r="C526" s="54"/>
      <c r="D526" s="56"/>
      <c r="Y526" s="336">
        <f t="shared" ca="1" si="810"/>
        <v>0.61013804370492764</v>
      </c>
      <c r="Z526" s="336">
        <f t="shared" ca="1" si="810"/>
        <v>-2.1988591272621125E-2</v>
      </c>
      <c r="AA526" s="336">
        <f t="shared" ca="1" si="810"/>
        <v>-0.55119178755074072</v>
      </c>
      <c r="AB526" s="336">
        <f t="shared" ca="1" si="810"/>
        <v>-0.27594045807300988</v>
      </c>
      <c r="AC526" s="336">
        <f t="shared" ca="1" si="810"/>
        <v>3.1457013301890199E-2</v>
      </c>
      <c r="AD526" s="336">
        <f t="shared" ca="1" si="810"/>
        <v>-0.92375090538447568</v>
      </c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</row>
    <row r="527" spans="1:45" x14ac:dyDescent="0.3">
      <c r="B527" s="54" t="s">
        <v>172</v>
      </c>
      <c r="C527" s="53">
        <f>C520</f>
        <v>0</v>
      </c>
      <c r="D527" s="56" t="e">
        <f t="shared" ref="D527:D528" ca="1" si="895">AJ527</f>
        <v>#N/A</v>
      </c>
      <c r="E527" s="52" t="e">
        <f t="shared" ref="E527:W527" si="896">E520</f>
        <v>#N/A</v>
      </c>
      <c r="F527" s="52" t="e">
        <f t="shared" si="896"/>
        <v>#N/A</v>
      </c>
      <c r="G527" s="52" t="e">
        <f t="shared" si="896"/>
        <v>#N/A</v>
      </c>
      <c r="H527" s="52" t="e">
        <f t="shared" si="896"/>
        <v>#N/A</v>
      </c>
      <c r="I527" s="52" t="e">
        <f t="shared" si="896"/>
        <v>#N/A</v>
      </c>
      <c r="J527" s="52" t="e">
        <f t="shared" si="896"/>
        <v>#N/A</v>
      </c>
      <c r="K527" s="52" t="e">
        <f t="shared" si="896"/>
        <v>#N/A</v>
      </c>
      <c r="L527" s="52" t="e">
        <f t="shared" si="896"/>
        <v>#N/A</v>
      </c>
      <c r="M527" s="52" t="e">
        <f t="shared" si="896"/>
        <v>#N/A</v>
      </c>
      <c r="N527" s="52" t="e">
        <f t="shared" si="896"/>
        <v>#N/A</v>
      </c>
      <c r="O527" s="52" t="e">
        <f t="shared" si="896"/>
        <v>#N/A</v>
      </c>
      <c r="P527" s="52" t="e">
        <f t="shared" si="896"/>
        <v>#N/A</v>
      </c>
      <c r="Q527" s="52" t="e">
        <f t="shared" si="896"/>
        <v>#N/A</v>
      </c>
      <c r="R527" s="52" t="e">
        <f t="shared" si="896"/>
        <v>#N/A</v>
      </c>
      <c r="S527" s="52" t="e">
        <f t="shared" si="896"/>
        <v>#N/A</v>
      </c>
      <c r="T527" s="52" t="e">
        <f t="shared" si="896"/>
        <v>#N/A</v>
      </c>
      <c r="U527" s="52" t="e">
        <f t="shared" si="896"/>
        <v>#N/A</v>
      </c>
      <c r="V527" s="52" t="e">
        <f t="shared" si="896"/>
        <v>#N/A</v>
      </c>
      <c r="W527" s="52" t="e">
        <f t="shared" si="896"/>
        <v>#N/A</v>
      </c>
      <c r="X527" s="55" t="e">
        <f t="shared" ref="X527:X528" si="897">(H527-(O527*P527)/100-3*(J527*K527)/100)/2</f>
        <v>#N/A</v>
      </c>
      <c r="Y527" s="55" t="e">
        <f t="shared" ref="Y527:Y528" si="898">SUM(X527,(J527*K527/100))/(F527/100)</f>
        <v>#N/A</v>
      </c>
      <c r="Z527" s="55" t="e">
        <f t="shared" ref="Z527" si="899">U527*0.5+U528*0.5</f>
        <v>#N/A</v>
      </c>
      <c r="AA527" s="55" t="e">
        <f t="shared" ref="AA527:AA528" si="900">J527/Y527</f>
        <v>#N/A</v>
      </c>
      <c r="AB527" s="336" t="e">
        <f t="shared" ref="AB527:AB528" si="901">X527/(Y527-J527)</f>
        <v>#N/A</v>
      </c>
      <c r="AC527" s="223" t="e">
        <f ca="1">INDEX(FGA_COEFFS,1,1)+Z527*INDEX(FGA_COEFFS,1,2)+Y527*INDEX(FGA_COEFFS,1,3)+R527*INDEX(FGA_COEFFS,1,4)+Q528*INDEX(FGA_COEFFS,1,5)+S527*INDEX(FGA_COEFFS,1,6)+T528*INDEX(FGA_COEFFS,1,7)+M528*INDEX(FGA_COEFFS,1,8)+Y531*Y532</f>
        <v>#N/A</v>
      </c>
      <c r="AD527" s="223" t="e">
        <f ca="1">INDEX(THREEPTA_COEFFS,1,1)+AC527*INDEX(THREEPTA_COEFFS,1,2)+J527*INDEX(THREEPTA_COEFFS,1,3)+AA527*INDEX(THREEPTA_COEFFS,1,4)+K527*INDEX(THREEPTA_COEFFS,1,5)+L528*INDEX(THREEPTA_COEFFS,1,6)+Z531*Z532</f>
        <v>#N/A</v>
      </c>
      <c r="AE527" s="223" t="e">
        <f ca="1">INDEX(THREEPTPCT_COEFFS,1,1)+K527*INDEX(THREEPTPCT_COEFFS,1,2)+L528*INDEX(THREEPTPCT_COEFFS,1,3)+AA531*AA532</f>
        <v>#N/A</v>
      </c>
      <c r="AF527" s="55" t="e">
        <f t="shared" ref="AF527:AF528" ca="1" si="902">AC527-AD527</f>
        <v>#N/A</v>
      </c>
      <c r="AG527" s="223" t="e">
        <f ca="1">INDEX(TWOPTPCT_COEFFS,1,1)+AB527*INDEX(TWOPTPCT_COEFFS,1,2)+I528*INDEX(TWOPTPCT_COEFFS,1,3)+G528*INDEX(TWOPTPCT_COEFFS,1,4)+L528*INDEX(TWOPTPCT_COEFFS,1,5)+AB531*AB532</f>
        <v>#N/A</v>
      </c>
      <c r="AH527" s="223" t="e">
        <f ca="1">INDEX(FTA_COEFFS,1,1)+O527*INDEX(FTA_COEFFS,1,2)+N528*INDEX(FTA_COEFFS,1,3)+(Q527+R527)*INDEX(FTA_COEFFS,1,4)+(Q528+R528)*INDEX(FTA_COEFFS,1,5)+M528*INDEX(FTA_COEFFS,1,6)+AC531*AC532</f>
        <v>#N/A</v>
      </c>
      <c r="AI527" s="223" t="e">
        <f ca="1">INDEX(FTPCT_COEFFS,1,1)+P527*INDEX(FTPCT_COEFFS,1,2)+F527*INDEX(FTPCT_COEFFS,1,3)+G528*INDEX(FTPCT_COEFFS,1,4)+AD531*AD532</f>
        <v>#N/A</v>
      </c>
      <c r="AJ527" s="338" t="e">
        <f t="shared" ref="AJ527:AJ528" ca="1" si="903">AD527*AE527/100+AF527*AG527+AH527*AI527/100</f>
        <v>#N/A</v>
      </c>
      <c r="AK527" s="55"/>
      <c r="AL527" s="55"/>
      <c r="AM527" s="55"/>
      <c r="AN527" s="55"/>
      <c r="AO527" s="55"/>
      <c r="AP527" s="55"/>
      <c r="AQ527" s="55"/>
      <c r="AR527" s="55"/>
    </row>
    <row r="528" spans="1:45" x14ac:dyDescent="0.3">
      <c r="B528" s="54" t="s">
        <v>175</v>
      </c>
      <c r="C528" s="54">
        <f>C521</f>
        <v>0</v>
      </c>
      <c r="D528" s="56" t="e">
        <f t="shared" ca="1" si="895"/>
        <v>#N/A</v>
      </c>
      <c r="E528" s="52" t="e">
        <f t="shared" ref="E528:W528" si="904">E521</f>
        <v>#N/A</v>
      </c>
      <c r="F528" s="52" t="e">
        <f t="shared" si="904"/>
        <v>#N/A</v>
      </c>
      <c r="G528" s="52" t="e">
        <f t="shared" si="904"/>
        <v>#N/A</v>
      </c>
      <c r="H528" s="52" t="e">
        <f t="shared" si="904"/>
        <v>#N/A</v>
      </c>
      <c r="I528" s="52" t="e">
        <f t="shared" si="904"/>
        <v>#N/A</v>
      </c>
      <c r="J528" s="52" t="e">
        <f t="shared" si="904"/>
        <v>#N/A</v>
      </c>
      <c r="K528" s="52" t="e">
        <f t="shared" si="904"/>
        <v>#N/A</v>
      </c>
      <c r="L528" s="52" t="e">
        <f t="shared" si="904"/>
        <v>#N/A</v>
      </c>
      <c r="M528" s="52" t="e">
        <f t="shared" si="904"/>
        <v>#N/A</v>
      </c>
      <c r="N528" s="52" t="e">
        <f t="shared" si="904"/>
        <v>#N/A</v>
      </c>
      <c r="O528" s="52" t="e">
        <f t="shared" si="904"/>
        <v>#N/A</v>
      </c>
      <c r="P528" s="52" t="e">
        <f t="shared" si="904"/>
        <v>#N/A</v>
      </c>
      <c r="Q528" s="52" t="e">
        <f t="shared" si="904"/>
        <v>#N/A</v>
      </c>
      <c r="R528" s="52" t="e">
        <f t="shared" si="904"/>
        <v>#N/A</v>
      </c>
      <c r="S528" s="52" t="e">
        <f t="shared" si="904"/>
        <v>#N/A</v>
      </c>
      <c r="T528" s="52" t="e">
        <f t="shared" si="904"/>
        <v>#N/A</v>
      </c>
      <c r="U528" s="52" t="e">
        <f t="shared" si="904"/>
        <v>#N/A</v>
      </c>
      <c r="V528" s="52" t="e">
        <f t="shared" si="904"/>
        <v>#N/A</v>
      </c>
      <c r="W528" s="52" t="e">
        <f t="shared" si="904"/>
        <v>#N/A</v>
      </c>
      <c r="X528" s="55" t="e">
        <f t="shared" si="897"/>
        <v>#N/A</v>
      </c>
      <c r="Y528" s="55" t="e">
        <f t="shared" si="898"/>
        <v>#N/A</v>
      </c>
      <c r="Z528" s="55" t="e">
        <f t="shared" ref="Z528" si="905">Z527</f>
        <v>#N/A</v>
      </c>
      <c r="AA528" s="55" t="e">
        <f t="shared" si="900"/>
        <v>#N/A</v>
      </c>
      <c r="AB528" s="336" t="e">
        <f t="shared" si="901"/>
        <v>#N/A</v>
      </c>
      <c r="AC528" s="223" t="e">
        <f ca="1">INDEX(FGA_COEFFS,1,1)+Z528*INDEX(FGA_COEFFS,1,2)+Y528*INDEX(FGA_COEFFS,1,3)+R528*INDEX(FGA_COEFFS,1,4)+Q527*INDEX(FGA_COEFFS,1,5)+S528*INDEX(FGA_COEFFS,1,6)+T527*INDEX(FGA_COEFFS,1,7)+M527*INDEX(FGA_COEFFS,1,8)+Y531*Y533</f>
        <v>#N/A</v>
      </c>
      <c r="AD528" s="223" t="e">
        <f ca="1">INDEX(THREEPTA_COEFFS,1,1)+AC528*INDEX(THREEPTA_COEFFS,1,2)+J528*INDEX(THREEPTA_COEFFS,1,3)+AA528*INDEX(THREEPTA_COEFFS,1,4)+K528*INDEX(THREEPTA_COEFFS,1,5)+L527*INDEX(THREEPTA_COEFFS,1,6)+Z531*Z533</f>
        <v>#N/A</v>
      </c>
      <c r="AE528" s="223" t="e">
        <f ca="1">INDEX(THREEPTPCT_COEFFS,1,1)+K528*INDEX(THREEPTPCT_COEFFS,1,2)+L527*INDEX(THREEPTPCT_COEFFS,1,3)+AA531*AA533</f>
        <v>#N/A</v>
      </c>
      <c r="AF528" s="55" t="e">
        <f t="shared" ca="1" si="902"/>
        <v>#N/A</v>
      </c>
      <c r="AG528" s="223" t="e">
        <f ca="1">INDEX(TWOPTPCT_COEFFS,1,1)+AB528*INDEX(TWOPTPCT_COEFFS,1,2)+I527*INDEX(TWOPTPCT_COEFFS,1,3)+G527*INDEX(TWOPTPCT_COEFFS,1,4)+L527*INDEX(TWOPTPCT_COEFFS,1,5)+AB531*AB533</f>
        <v>#N/A</v>
      </c>
      <c r="AH528" s="223" t="e">
        <f ca="1">INDEX(FTA_COEFFS,1,1)+O528*INDEX(FTA_COEFFS,1,2)+N527*INDEX(FTA_COEFFS,1,3)+(Q528+R528)*INDEX(FTA_COEFFS,1,4)+(Q527+R527)*INDEX(FTA_COEFFS,1,5)+M527*INDEX(FTA_COEFFS,1,6)+AC531*AC533</f>
        <v>#N/A</v>
      </c>
      <c r="AI528" s="223" t="e">
        <f ca="1">INDEX(FTPCT_COEFFS,1,1)+P528*INDEX(FTPCT_COEFFS,1,2)+F528*INDEX(FTPCT_COEFFS,1,3)+G527*INDEX(FTPCT_COEFFS,1,4)+AD531*AD533</f>
        <v>#N/A</v>
      </c>
      <c r="AJ528" s="338" t="e">
        <f t="shared" ca="1" si="903"/>
        <v>#N/A</v>
      </c>
      <c r="AK528" s="55"/>
      <c r="AL528" s="55"/>
      <c r="AM528" s="55"/>
      <c r="AN528" s="55"/>
      <c r="AO528" s="55"/>
      <c r="AP528" s="55"/>
      <c r="AQ528" s="55"/>
      <c r="AR528" s="55"/>
    </row>
    <row r="529" spans="1:45" x14ac:dyDescent="0.3">
      <c r="A529" s="54" t="e">
        <f ca="1">IF(D527&gt;(D528+(AVERAGE(V527,W527)-AVERAGE(V528,W528))/2)+2.5,C527,IF(D528&gt;(D527+(AVERAGE(V528,W528)-AVERAGE(V527,W527))/2)+2.5,C528,"Close"))</f>
        <v>#N/A</v>
      </c>
      <c r="B529" s="64" t="e">
        <f ca="1">IF(D528&gt;D527,C528,C527)</f>
        <v>#N/A</v>
      </c>
      <c r="D529" s="56"/>
      <c r="X529" s="55"/>
      <c r="Y529" s="55"/>
      <c r="Z529" s="55"/>
      <c r="AA529" s="55"/>
      <c r="AB529" s="55"/>
      <c r="AC529" s="337"/>
      <c r="AD529" s="337"/>
      <c r="AE529" s="337"/>
      <c r="AF529" s="337"/>
      <c r="AG529" s="337"/>
      <c r="AH529" s="337"/>
      <c r="AI529" s="337"/>
      <c r="AJ529" s="337"/>
      <c r="AK529" s="337"/>
      <c r="AL529" s="337"/>
      <c r="AM529" s="55"/>
      <c r="AN529" s="55"/>
      <c r="AO529" s="55"/>
      <c r="AP529" s="55"/>
      <c r="AQ529" s="55"/>
      <c r="AR529" s="55"/>
      <c r="AS529" s="55"/>
    </row>
    <row r="530" spans="1:45" x14ac:dyDescent="0.3">
      <c r="X530" s="54" t="s">
        <v>1305</v>
      </c>
      <c r="Y530" s="54" t="s">
        <v>128</v>
      </c>
      <c r="Z530" s="54" t="s">
        <v>157</v>
      </c>
      <c r="AA530" s="54" t="s">
        <v>151</v>
      </c>
      <c r="AB530" s="54" t="s">
        <v>1327</v>
      </c>
      <c r="AC530" s="54" t="s">
        <v>129</v>
      </c>
      <c r="AD530" s="54" t="s">
        <v>116</v>
      </c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</row>
    <row r="531" spans="1:45" x14ac:dyDescent="0.3">
      <c r="X531" s="54"/>
      <c r="Y531" s="54">
        <f t="shared" ref="Y531:AD531" si="906">Y524</f>
        <v>6.4436999999999998</v>
      </c>
      <c r="Z531" s="54">
        <f t="shared" si="906"/>
        <v>4.9371</v>
      </c>
      <c r="AA531" s="54">
        <f t="shared" si="906"/>
        <v>11.350300000000001</v>
      </c>
      <c r="AB531" s="54">
        <f t="shared" si="906"/>
        <v>7.1900000000000006E-2</v>
      </c>
      <c r="AC531" s="54">
        <f t="shared" si="906"/>
        <v>6.2766000000000002</v>
      </c>
      <c r="AD531" s="54">
        <f t="shared" si="906"/>
        <v>11.042999999999999</v>
      </c>
      <c r="AE531" s="54"/>
      <c r="AF531" s="336"/>
      <c r="AG531" s="336"/>
      <c r="AH531" s="336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</row>
    <row r="532" spans="1:45" x14ac:dyDescent="0.3">
      <c r="D532" s="56"/>
      <c r="X532" s="336"/>
      <c r="Y532" s="336">
        <f t="shared" ca="1" si="810"/>
        <v>0.22392503967506955</v>
      </c>
      <c r="Z532" s="336">
        <f t="shared" ca="1" si="810"/>
        <v>-3.8105146247427338E-3</v>
      </c>
      <c r="AA532" s="336">
        <f t="shared" ca="1" si="810"/>
        <v>-6.9549314535312934E-2</v>
      </c>
      <c r="AB532" s="336">
        <f t="shared" ca="1" si="810"/>
        <v>-0.76622466076362028</v>
      </c>
      <c r="AC532" s="336">
        <f t="shared" ca="1" si="810"/>
        <v>-0.95923020295423367</v>
      </c>
      <c r="AD532" s="336">
        <f t="shared" ca="1" si="810"/>
        <v>8.9456195762487895E-2</v>
      </c>
      <c r="AE532" s="336"/>
      <c r="AF532" s="336"/>
      <c r="AG532" s="336"/>
      <c r="AH532" s="336"/>
      <c r="AI532" s="54"/>
      <c r="AJ532" s="54"/>
      <c r="AK532" s="54"/>
      <c r="AL532" s="336"/>
      <c r="AM532" s="336"/>
      <c r="AN532" s="336"/>
      <c r="AO532" s="336"/>
      <c r="AP532" s="54"/>
      <c r="AQ532" s="336"/>
      <c r="AR532" s="336"/>
      <c r="AS532" s="336"/>
    </row>
    <row r="533" spans="1:45" x14ac:dyDescent="0.3">
      <c r="C533" s="54"/>
      <c r="D533" s="56"/>
      <c r="Y533" s="336">
        <f t="shared" ca="1" si="810"/>
        <v>1.493634010876836</v>
      </c>
      <c r="Z533" s="336">
        <f t="shared" ca="1" si="810"/>
        <v>-0.40585007785954674</v>
      </c>
      <c r="AA533" s="336">
        <f t="shared" ca="1" si="810"/>
        <v>-7.1949052468947526E-3</v>
      </c>
      <c r="AB533" s="336">
        <f t="shared" ca="1" si="810"/>
        <v>-0.25913221720487389</v>
      </c>
      <c r="AC533" s="336">
        <f t="shared" ca="1" si="810"/>
        <v>-0.3844582927547856</v>
      </c>
      <c r="AD533" s="336">
        <f t="shared" ca="1" si="810"/>
        <v>-1.2037099159131408</v>
      </c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</row>
    <row r="534" spans="1:45" x14ac:dyDescent="0.3">
      <c r="B534" s="54" t="s">
        <v>172</v>
      </c>
      <c r="C534" s="53">
        <f>C527</f>
        <v>0</v>
      </c>
      <c r="D534" s="56" t="e">
        <f t="shared" ref="D534:D535" ca="1" si="907">AJ534</f>
        <v>#N/A</v>
      </c>
      <c r="E534" s="52" t="e">
        <f t="shared" ref="E534:W534" si="908">E527</f>
        <v>#N/A</v>
      </c>
      <c r="F534" s="52" t="e">
        <f t="shared" si="908"/>
        <v>#N/A</v>
      </c>
      <c r="G534" s="52" t="e">
        <f t="shared" si="908"/>
        <v>#N/A</v>
      </c>
      <c r="H534" s="52" t="e">
        <f t="shared" si="908"/>
        <v>#N/A</v>
      </c>
      <c r="I534" s="52" t="e">
        <f t="shared" si="908"/>
        <v>#N/A</v>
      </c>
      <c r="J534" s="52" t="e">
        <f t="shared" si="908"/>
        <v>#N/A</v>
      </c>
      <c r="K534" s="52" t="e">
        <f t="shared" si="908"/>
        <v>#N/A</v>
      </c>
      <c r="L534" s="52" t="e">
        <f t="shared" si="908"/>
        <v>#N/A</v>
      </c>
      <c r="M534" s="52" t="e">
        <f t="shared" si="908"/>
        <v>#N/A</v>
      </c>
      <c r="N534" s="52" t="e">
        <f t="shared" si="908"/>
        <v>#N/A</v>
      </c>
      <c r="O534" s="52" t="e">
        <f t="shared" si="908"/>
        <v>#N/A</v>
      </c>
      <c r="P534" s="52" t="e">
        <f t="shared" si="908"/>
        <v>#N/A</v>
      </c>
      <c r="Q534" s="52" t="e">
        <f t="shared" si="908"/>
        <v>#N/A</v>
      </c>
      <c r="R534" s="52" t="e">
        <f t="shared" si="908"/>
        <v>#N/A</v>
      </c>
      <c r="S534" s="52" t="e">
        <f t="shared" si="908"/>
        <v>#N/A</v>
      </c>
      <c r="T534" s="52" t="e">
        <f t="shared" si="908"/>
        <v>#N/A</v>
      </c>
      <c r="U534" s="52" t="e">
        <f t="shared" si="908"/>
        <v>#N/A</v>
      </c>
      <c r="V534" s="52" t="e">
        <f t="shared" si="908"/>
        <v>#N/A</v>
      </c>
      <c r="W534" s="52" t="e">
        <f t="shared" si="908"/>
        <v>#N/A</v>
      </c>
      <c r="X534" s="55" t="e">
        <f t="shared" ref="X534:X535" si="909">(H534-(O534*P534)/100-3*(J534*K534)/100)/2</f>
        <v>#N/A</v>
      </c>
      <c r="Y534" s="55" t="e">
        <f t="shared" ref="Y534:Y535" si="910">SUM(X534,(J534*K534/100))/(F534/100)</f>
        <v>#N/A</v>
      </c>
      <c r="Z534" s="55" t="e">
        <f t="shared" ref="Z534" si="911">U534*0.5+U535*0.5</f>
        <v>#N/A</v>
      </c>
      <c r="AA534" s="55" t="e">
        <f t="shared" ref="AA534:AA535" si="912">J534/Y534</f>
        <v>#N/A</v>
      </c>
      <c r="AB534" s="336" t="e">
        <f t="shared" ref="AB534:AB535" si="913">X534/(Y534-J534)</f>
        <v>#N/A</v>
      </c>
      <c r="AC534" s="223" t="e">
        <f ca="1">INDEX(FGA_COEFFS,1,1)+Z534*INDEX(FGA_COEFFS,1,2)+Y534*INDEX(FGA_COEFFS,1,3)+R534*INDEX(FGA_COEFFS,1,4)+Q535*INDEX(FGA_COEFFS,1,5)+S534*INDEX(FGA_COEFFS,1,6)+T535*INDEX(FGA_COEFFS,1,7)+M535*INDEX(FGA_COEFFS,1,8)+Y538*Y539</f>
        <v>#N/A</v>
      </c>
      <c r="AD534" s="223" t="e">
        <f ca="1">INDEX(THREEPTA_COEFFS,1,1)+AC534*INDEX(THREEPTA_COEFFS,1,2)+J534*INDEX(THREEPTA_COEFFS,1,3)+AA534*INDEX(THREEPTA_COEFFS,1,4)+K534*INDEX(THREEPTA_COEFFS,1,5)+L535*INDEX(THREEPTA_COEFFS,1,6)+Z538*Z539</f>
        <v>#N/A</v>
      </c>
      <c r="AE534" s="223" t="e">
        <f ca="1">INDEX(THREEPTPCT_COEFFS,1,1)+K534*INDEX(THREEPTPCT_COEFFS,1,2)+L535*INDEX(THREEPTPCT_COEFFS,1,3)+AA538*AA539</f>
        <v>#N/A</v>
      </c>
      <c r="AF534" s="55" t="e">
        <f t="shared" ref="AF534:AF535" ca="1" si="914">AC534-AD534</f>
        <v>#N/A</v>
      </c>
      <c r="AG534" s="223" t="e">
        <f ca="1">INDEX(TWOPTPCT_COEFFS,1,1)+AB534*INDEX(TWOPTPCT_COEFFS,1,2)+I535*INDEX(TWOPTPCT_COEFFS,1,3)+G535*INDEX(TWOPTPCT_COEFFS,1,4)+L535*INDEX(TWOPTPCT_COEFFS,1,5)+AB538*AB539</f>
        <v>#N/A</v>
      </c>
      <c r="AH534" s="223" t="e">
        <f ca="1">INDEX(FTA_COEFFS,1,1)+O534*INDEX(FTA_COEFFS,1,2)+N535*INDEX(FTA_COEFFS,1,3)+(Q534+R534)*INDEX(FTA_COEFFS,1,4)+(Q535+R535)*INDEX(FTA_COEFFS,1,5)+M535*INDEX(FTA_COEFFS,1,6)+AC538*AC539</f>
        <v>#N/A</v>
      </c>
      <c r="AI534" s="223" t="e">
        <f ca="1">INDEX(FTPCT_COEFFS,1,1)+P534*INDEX(FTPCT_COEFFS,1,2)+F534*INDEX(FTPCT_COEFFS,1,3)+G535*INDEX(FTPCT_COEFFS,1,4)+AD538*AD539</f>
        <v>#N/A</v>
      </c>
      <c r="AJ534" s="338" t="e">
        <f t="shared" ref="AJ534:AJ535" ca="1" si="915">AD534*AE534/100+AF534*AG534+AH534*AI534/100</f>
        <v>#N/A</v>
      </c>
      <c r="AK534" s="55"/>
      <c r="AL534" s="55"/>
      <c r="AM534" s="55"/>
      <c r="AN534" s="55"/>
      <c r="AO534" s="55"/>
      <c r="AP534" s="55"/>
      <c r="AQ534" s="55"/>
      <c r="AR534" s="55"/>
    </row>
    <row r="535" spans="1:45" x14ac:dyDescent="0.3">
      <c r="B535" s="54" t="s">
        <v>175</v>
      </c>
      <c r="C535" s="54">
        <f>C528</f>
        <v>0</v>
      </c>
      <c r="D535" s="56" t="e">
        <f t="shared" ca="1" si="907"/>
        <v>#N/A</v>
      </c>
      <c r="E535" s="52" t="e">
        <f t="shared" ref="E535:W535" si="916">E528</f>
        <v>#N/A</v>
      </c>
      <c r="F535" s="52" t="e">
        <f t="shared" si="916"/>
        <v>#N/A</v>
      </c>
      <c r="G535" s="52" t="e">
        <f t="shared" si="916"/>
        <v>#N/A</v>
      </c>
      <c r="H535" s="52" t="e">
        <f t="shared" si="916"/>
        <v>#N/A</v>
      </c>
      <c r="I535" s="52" t="e">
        <f t="shared" si="916"/>
        <v>#N/A</v>
      </c>
      <c r="J535" s="52" t="e">
        <f t="shared" si="916"/>
        <v>#N/A</v>
      </c>
      <c r="K535" s="52" t="e">
        <f t="shared" si="916"/>
        <v>#N/A</v>
      </c>
      <c r="L535" s="52" t="e">
        <f t="shared" si="916"/>
        <v>#N/A</v>
      </c>
      <c r="M535" s="52" t="e">
        <f t="shared" si="916"/>
        <v>#N/A</v>
      </c>
      <c r="N535" s="52" t="e">
        <f t="shared" si="916"/>
        <v>#N/A</v>
      </c>
      <c r="O535" s="52" t="e">
        <f t="shared" si="916"/>
        <v>#N/A</v>
      </c>
      <c r="P535" s="52" t="e">
        <f t="shared" si="916"/>
        <v>#N/A</v>
      </c>
      <c r="Q535" s="52" t="e">
        <f t="shared" si="916"/>
        <v>#N/A</v>
      </c>
      <c r="R535" s="52" t="e">
        <f t="shared" si="916"/>
        <v>#N/A</v>
      </c>
      <c r="S535" s="52" t="e">
        <f t="shared" si="916"/>
        <v>#N/A</v>
      </c>
      <c r="T535" s="52" t="e">
        <f t="shared" si="916"/>
        <v>#N/A</v>
      </c>
      <c r="U535" s="52" t="e">
        <f t="shared" si="916"/>
        <v>#N/A</v>
      </c>
      <c r="V535" s="52" t="e">
        <f t="shared" si="916"/>
        <v>#N/A</v>
      </c>
      <c r="W535" s="52" t="e">
        <f t="shared" si="916"/>
        <v>#N/A</v>
      </c>
      <c r="X535" s="55" t="e">
        <f t="shared" si="909"/>
        <v>#N/A</v>
      </c>
      <c r="Y535" s="55" t="e">
        <f t="shared" si="910"/>
        <v>#N/A</v>
      </c>
      <c r="Z535" s="55" t="e">
        <f t="shared" ref="Z535" si="917">Z534</f>
        <v>#N/A</v>
      </c>
      <c r="AA535" s="55" t="e">
        <f t="shared" si="912"/>
        <v>#N/A</v>
      </c>
      <c r="AB535" s="336" t="e">
        <f t="shared" si="913"/>
        <v>#N/A</v>
      </c>
      <c r="AC535" s="223" t="e">
        <f ca="1">INDEX(FGA_COEFFS,1,1)+Z535*INDEX(FGA_COEFFS,1,2)+Y535*INDEX(FGA_COEFFS,1,3)+R535*INDEX(FGA_COEFFS,1,4)+Q534*INDEX(FGA_COEFFS,1,5)+S535*INDEX(FGA_COEFFS,1,6)+T534*INDEX(FGA_COEFFS,1,7)+M534*INDEX(FGA_COEFFS,1,8)+Y538*Y540</f>
        <v>#N/A</v>
      </c>
      <c r="AD535" s="223" t="e">
        <f ca="1">INDEX(THREEPTA_COEFFS,1,1)+AC535*INDEX(THREEPTA_COEFFS,1,2)+J535*INDEX(THREEPTA_COEFFS,1,3)+AA535*INDEX(THREEPTA_COEFFS,1,4)+K535*INDEX(THREEPTA_COEFFS,1,5)+L534*INDEX(THREEPTA_COEFFS,1,6)+Z538*Z540</f>
        <v>#N/A</v>
      </c>
      <c r="AE535" s="223" t="e">
        <f ca="1">INDEX(THREEPTPCT_COEFFS,1,1)+K535*INDEX(THREEPTPCT_COEFFS,1,2)+L534*INDEX(THREEPTPCT_COEFFS,1,3)+AA538*AA540</f>
        <v>#N/A</v>
      </c>
      <c r="AF535" s="55" t="e">
        <f t="shared" ca="1" si="914"/>
        <v>#N/A</v>
      </c>
      <c r="AG535" s="223" t="e">
        <f ca="1">INDEX(TWOPTPCT_COEFFS,1,1)+AB535*INDEX(TWOPTPCT_COEFFS,1,2)+I534*INDEX(TWOPTPCT_COEFFS,1,3)+G534*INDEX(TWOPTPCT_COEFFS,1,4)+L534*INDEX(TWOPTPCT_COEFFS,1,5)+AB538*AB540</f>
        <v>#N/A</v>
      </c>
      <c r="AH535" s="223" t="e">
        <f ca="1">INDEX(FTA_COEFFS,1,1)+O535*INDEX(FTA_COEFFS,1,2)+N534*INDEX(FTA_COEFFS,1,3)+(Q535+R535)*INDEX(FTA_COEFFS,1,4)+(Q534+R534)*INDEX(FTA_COEFFS,1,5)+M534*INDEX(FTA_COEFFS,1,6)+AC538*AC540</f>
        <v>#N/A</v>
      </c>
      <c r="AI535" s="223" t="e">
        <f ca="1">INDEX(FTPCT_COEFFS,1,1)+P535*INDEX(FTPCT_COEFFS,1,2)+F535*INDEX(FTPCT_COEFFS,1,3)+G534*INDEX(FTPCT_COEFFS,1,4)+AD538*AD540</f>
        <v>#N/A</v>
      </c>
      <c r="AJ535" s="338" t="e">
        <f t="shared" ca="1" si="915"/>
        <v>#N/A</v>
      </c>
      <c r="AK535" s="55"/>
      <c r="AL535" s="55"/>
      <c r="AM535" s="55"/>
      <c r="AN535" s="55"/>
      <c r="AO535" s="55"/>
      <c r="AP535" s="55"/>
      <c r="AQ535" s="55"/>
      <c r="AR535" s="55"/>
    </row>
    <row r="536" spans="1:45" x14ac:dyDescent="0.3">
      <c r="A536" s="54" t="e">
        <f ca="1">IF(D534&gt;(D535+(AVERAGE(V534,W534)-AVERAGE(V535,W535))/2)+2.5,C534,IF(D535&gt;(D534+(AVERAGE(V535,W535)-AVERAGE(V534,W534))/2)+2.5,C535,"Close"))</f>
        <v>#N/A</v>
      </c>
      <c r="B536" s="64" t="e">
        <f ca="1">IF(D535&gt;D534,C535,C534)</f>
        <v>#N/A</v>
      </c>
      <c r="D536" s="56"/>
      <c r="X536" s="55"/>
      <c r="Y536" s="55"/>
      <c r="Z536" s="55"/>
      <c r="AA536" s="55"/>
      <c r="AB536" s="55"/>
      <c r="AC536" s="337"/>
      <c r="AD536" s="337"/>
      <c r="AE536" s="337"/>
      <c r="AF536" s="337"/>
      <c r="AG536" s="337"/>
      <c r="AH536" s="337"/>
      <c r="AI536" s="337"/>
      <c r="AJ536" s="337"/>
      <c r="AK536" s="337"/>
      <c r="AL536" s="337"/>
      <c r="AM536" s="55"/>
      <c r="AN536" s="55"/>
      <c r="AO536" s="55"/>
      <c r="AP536" s="55"/>
      <c r="AQ536" s="55"/>
      <c r="AR536" s="55"/>
      <c r="AS536" s="55"/>
    </row>
    <row r="537" spans="1:45" x14ac:dyDescent="0.3">
      <c r="X537" s="54" t="s">
        <v>1305</v>
      </c>
      <c r="Y537" s="54" t="s">
        <v>128</v>
      </c>
      <c r="Z537" s="54" t="s">
        <v>157</v>
      </c>
      <c r="AA537" s="54" t="s">
        <v>151</v>
      </c>
      <c r="AB537" s="54" t="s">
        <v>1327</v>
      </c>
      <c r="AC537" s="54" t="s">
        <v>129</v>
      </c>
      <c r="AD537" s="54" t="s">
        <v>116</v>
      </c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</row>
    <row r="538" spans="1:45" x14ac:dyDescent="0.3">
      <c r="X538" s="54"/>
      <c r="Y538" s="54">
        <f t="shared" ref="Y538:AD538" si="918">Y531</f>
        <v>6.4436999999999998</v>
      </c>
      <c r="Z538" s="54">
        <f t="shared" si="918"/>
        <v>4.9371</v>
      </c>
      <c r="AA538" s="54">
        <f t="shared" si="918"/>
        <v>11.350300000000001</v>
      </c>
      <c r="AB538" s="54">
        <f t="shared" si="918"/>
        <v>7.1900000000000006E-2</v>
      </c>
      <c r="AC538" s="54">
        <f t="shared" si="918"/>
        <v>6.2766000000000002</v>
      </c>
      <c r="AD538" s="54">
        <f t="shared" si="918"/>
        <v>11.042999999999999</v>
      </c>
      <c r="AE538" s="54"/>
      <c r="AF538" s="336"/>
      <c r="AG538" s="336"/>
      <c r="AH538" s="336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</row>
    <row r="539" spans="1:45" x14ac:dyDescent="0.3">
      <c r="D539" s="56"/>
      <c r="X539" s="336"/>
      <c r="Y539" s="336">
        <f t="shared" ca="1" si="810"/>
        <v>0.52052809437554504</v>
      </c>
      <c r="Z539" s="336">
        <f t="shared" ca="1" si="810"/>
        <v>-0.78616994135614648</v>
      </c>
      <c r="AA539" s="336">
        <f t="shared" ca="1" si="810"/>
        <v>-0.62974826319852761</v>
      </c>
      <c r="AB539" s="336">
        <f t="shared" ca="1" si="810"/>
        <v>0.79310375594868265</v>
      </c>
      <c r="AC539" s="336">
        <f t="shared" ca="1" si="810"/>
        <v>1.053870329880354</v>
      </c>
      <c r="AD539" s="336">
        <f t="shared" ca="1" si="810"/>
        <v>8.0667062138182311E-2</v>
      </c>
      <c r="AE539" s="336"/>
      <c r="AF539" s="336"/>
      <c r="AG539" s="336"/>
      <c r="AH539" s="336"/>
      <c r="AI539" s="54"/>
      <c r="AJ539" s="54"/>
      <c r="AK539" s="54"/>
      <c r="AL539" s="336"/>
      <c r="AM539" s="336"/>
      <c r="AN539" s="336"/>
      <c r="AO539" s="336"/>
      <c r="AP539" s="54"/>
      <c r="AQ539" s="336"/>
      <c r="AR539" s="336"/>
      <c r="AS539" s="336"/>
    </row>
    <row r="540" spans="1:45" x14ac:dyDescent="0.3">
      <c r="C540" s="54"/>
      <c r="D540" s="56"/>
      <c r="Y540" s="336">
        <f t="shared" ca="1" si="810"/>
        <v>-0.33168435208254832</v>
      </c>
      <c r="Z540" s="336">
        <f t="shared" ca="1" si="810"/>
        <v>-3.5632867430469263E-2</v>
      </c>
      <c r="AA540" s="336">
        <f t="shared" ca="1" si="810"/>
        <v>-1.2886626281567028</v>
      </c>
      <c r="AB540" s="336">
        <f t="shared" ca="1" si="810"/>
        <v>8.589518849737092E-2</v>
      </c>
      <c r="AC540" s="336">
        <f t="shared" ca="1" si="810"/>
        <v>0.37367775652023183</v>
      </c>
      <c r="AD540" s="336">
        <f t="shared" ca="1" si="810"/>
        <v>1.5145059127690879E-2</v>
      </c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</row>
    <row r="541" spans="1:45" x14ac:dyDescent="0.3">
      <c r="B541" s="54" t="s">
        <v>172</v>
      </c>
      <c r="C541" s="53">
        <f>C534</f>
        <v>0</v>
      </c>
      <c r="D541" s="56" t="e">
        <f t="shared" ref="D541:D542" ca="1" si="919">AJ541</f>
        <v>#N/A</v>
      </c>
      <c r="E541" s="52" t="e">
        <f t="shared" ref="E541:W541" si="920">E534</f>
        <v>#N/A</v>
      </c>
      <c r="F541" s="52" t="e">
        <f t="shared" si="920"/>
        <v>#N/A</v>
      </c>
      <c r="G541" s="52" t="e">
        <f t="shared" si="920"/>
        <v>#N/A</v>
      </c>
      <c r="H541" s="52" t="e">
        <f t="shared" si="920"/>
        <v>#N/A</v>
      </c>
      <c r="I541" s="52" t="e">
        <f t="shared" si="920"/>
        <v>#N/A</v>
      </c>
      <c r="J541" s="52" t="e">
        <f t="shared" si="920"/>
        <v>#N/A</v>
      </c>
      <c r="K541" s="52" t="e">
        <f t="shared" si="920"/>
        <v>#N/A</v>
      </c>
      <c r="L541" s="52" t="e">
        <f t="shared" si="920"/>
        <v>#N/A</v>
      </c>
      <c r="M541" s="52" t="e">
        <f t="shared" si="920"/>
        <v>#N/A</v>
      </c>
      <c r="N541" s="52" t="e">
        <f t="shared" si="920"/>
        <v>#N/A</v>
      </c>
      <c r="O541" s="52" t="e">
        <f t="shared" si="920"/>
        <v>#N/A</v>
      </c>
      <c r="P541" s="52" t="e">
        <f t="shared" si="920"/>
        <v>#N/A</v>
      </c>
      <c r="Q541" s="52" t="e">
        <f t="shared" si="920"/>
        <v>#N/A</v>
      </c>
      <c r="R541" s="52" t="e">
        <f t="shared" si="920"/>
        <v>#N/A</v>
      </c>
      <c r="S541" s="52" t="e">
        <f t="shared" si="920"/>
        <v>#N/A</v>
      </c>
      <c r="T541" s="52" t="e">
        <f t="shared" si="920"/>
        <v>#N/A</v>
      </c>
      <c r="U541" s="52" t="e">
        <f t="shared" si="920"/>
        <v>#N/A</v>
      </c>
      <c r="V541" s="52" t="e">
        <f t="shared" si="920"/>
        <v>#N/A</v>
      </c>
      <c r="W541" s="52" t="e">
        <f t="shared" si="920"/>
        <v>#N/A</v>
      </c>
      <c r="X541" s="55" t="e">
        <f t="shared" ref="X541:X542" si="921">(H541-(O541*P541)/100-3*(J541*K541)/100)/2</f>
        <v>#N/A</v>
      </c>
      <c r="Y541" s="55" t="e">
        <f t="shared" ref="Y541:Y542" si="922">SUM(X541,(J541*K541/100))/(F541/100)</f>
        <v>#N/A</v>
      </c>
      <c r="Z541" s="55" t="e">
        <f t="shared" ref="Z541" si="923">U541*0.5+U542*0.5</f>
        <v>#N/A</v>
      </c>
      <c r="AA541" s="55" t="e">
        <f t="shared" ref="AA541:AA542" si="924">J541/Y541</f>
        <v>#N/A</v>
      </c>
      <c r="AB541" s="336" t="e">
        <f t="shared" ref="AB541:AB542" si="925">X541/(Y541-J541)</f>
        <v>#N/A</v>
      </c>
      <c r="AC541" s="223" t="e">
        <f ca="1">INDEX(FGA_COEFFS,1,1)+Z541*INDEX(FGA_COEFFS,1,2)+Y541*INDEX(FGA_COEFFS,1,3)+R541*INDEX(FGA_COEFFS,1,4)+Q542*INDEX(FGA_COEFFS,1,5)+S541*INDEX(FGA_COEFFS,1,6)+T542*INDEX(FGA_COEFFS,1,7)+M542*INDEX(FGA_COEFFS,1,8)+Y545*Y546</f>
        <v>#N/A</v>
      </c>
      <c r="AD541" s="223" t="e">
        <f ca="1">INDEX(THREEPTA_COEFFS,1,1)+AC541*INDEX(THREEPTA_COEFFS,1,2)+J541*INDEX(THREEPTA_COEFFS,1,3)+AA541*INDEX(THREEPTA_COEFFS,1,4)+K541*INDEX(THREEPTA_COEFFS,1,5)+L542*INDEX(THREEPTA_COEFFS,1,6)+Z545*Z546</f>
        <v>#N/A</v>
      </c>
      <c r="AE541" s="223" t="e">
        <f ca="1">INDEX(THREEPTPCT_COEFFS,1,1)+K541*INDEX(THREEPTPCT_COEFFS,1,2)+L542*INDEX(THREEPTPCT_COEFFS,1,3)+AA545*AA546</f>
        <v>#N/A</v>
      </c>
      <c r="AF541" s="55" t="e">
        <f t="shared" ref="AF541:AF542" ca="1" si="926">AC541-AD541</f>
        <v>#N/A</v>
      </c>
      <c r="AG541" s="223" t="e">
        <f ca="1">INDEX(TWOPTPCT_COEFFS,1,1)+AB541*INDEX(TWOPTPCT_COEFFS,1,2)+I542*INDEX(TWOPTPCT_COEFFS,1,3)+G542*INDEX(TWOPTPCT_COEFFS,1,4)+L542*INDEX(TWOPTPCT_COEFFS,1,5)+AB545*AB546</f>
        <v>#N/A</v>
      </c>
      <c r="AH541" s="223" t="e">
        <f ca="1">INDEX(FTA_COEFFS,1,1)+O541*INDEX(FTA_COEFFS,1,2)+N542*INDEX(FTA_COEFFS,1,3)+(Q541+R541)*INDEX(FTA_COEFFS,1,4)+(Q542+R542)*INDEX(FTA_COEFFS,1,5)+M542*INDEX(FTA_COEFFS,1,6)+AC545*AC546</f>
        <v>#N/A</v>
      </c>
      <c r="AI541" s="223" t="e">
        <f ca="1">INDEX(FTPCT_COEFFS,1,1)+P541*INDEX(FTPCT_COEFFS,1,2)+F541*INDEX(FTPCT_COEFFS,1,3)+G542*INDEX(FTPCT_COEFFS,1,4)+AD545*AD546</f>
        <v>#N/A</v>
      </c>
      <c r="AJ541" s="338" t="e">
        <f t="shared" ref="AJ541:AJ542" ca="1" si="927">AD541*AE541/100+AF541*AG541+AH541*AI541/100</f>
        <v>#N/A</v>
      </c>
      <c r="AK541" s="55"/>
      <c r="AL541" s="55"/>
      <c r="AM541" s="55"/>
      <c r="AN541" s="55"/>
      <c r="AO541" s="55"/>
      <c r="AP541" s="55"/>
      <c r="AQ541" s="55"/>
      <c r="AR541" s="55"/>
    </row>
    <row r="542" spans="1:45" x14ac:dyDescent="0.3">
      <c r="B542" s="54" t="s">
        <v>175</v>
      </c>
      <c r="C542" s="54">
        <f>C535</f>
        <v>0</v>
      </c>
      <c r="D542" s="56" t="e">
        <f t="shared" ca="1" si="919"/>
        <v>#N/A</v>
      </c>
      <c r="E542" s="52" t="e">
        <f t="shared" ref="E542:W542" si="928">E535</f>
        <v>#N/A</v>
      </c>
      <c r="F542" s="52" t="e">
        <f t="shared" si="928"/>
        <v>#N/A</v>
      </c>
      <c r="G542" s="52" t="e">
        <f t="shared" si="928"/>
        <v>#N/A</v>
      </c>
      <c r="H542" s="52" t="e">
        <f t="shared" si="928"/>
        <v>#N/A</v>
      </c>
      <c r="I542" s="52" t="e">
        <f t="shared" si="928"/>
        <v>#N/A</v>
      </c>
      <c r="J542" s="52" t="e">
        <f t="shared" si="928"/>
        <v>#N/A</v>
      </c>
      <c r="K542" s="52" t="e">
        <f t="shared" si="928"/>
        <v>#N/A</v>
      </c>
      <c r="L542" s="52" t="e">
        <f t="shared" si="928"/>
        <v>#N/A</v>
      </c>
      <c r="M542" s="52" t="e">
        <f t="shared" si="928"/>
        <v>#N/A</v>
      </c>
      <c r="N542" s="52" t="e">
        <f t="shared" si="928"/>
        <v>#N/A</v>
      </c>
      <c r="O542" s="52" t="e">
        <f t="shared" si="928"/>
        <v>#N/A</v>
      </c>
      <c r="P542" s="52" t="e">
        <f t="shared" si="928"/>
        <v>#N/A</v>
      </c>
      <c r="Q542" s="52" t="e">
        <f t="shared" si="928"/>
        <v>#N/A</v>
      </c>
      <c r="R542" s="52" t="e">
        <f t="shared" si="928"/>
        <v>#N/A</v>
      </c>
      <c r="S542" s="52" t="e">
        <f t="shared" si="928"/>
        <v>#N/A</v>
      </c>
      <c r="T542" s="52" t="e">
        <f t="shared" si="928"/>
        <v>#N/A</v>
      </c>
      <c r="U542" s="52" t="e">
        <f t="shared" si="928"/>
        <v>#N/A</v>
      </c>
      <c r="V542" s="52" t="e">
        <f t="shared" si="928"/>
        <v>#N/A</v>
      </c>
      <c r="W542" s="52" t="e">
        <f t="shared" si="928"/>
        <v>#N/A</v>
      </c>
      <c r="X542" s="55" t="e">
        <f t="shared" si="921"/>
        <v>#N/A</v>
      </c>
      <c r="Y542" s="55" t="e">
        <f t="shared" si="922"/>
        <v>#N/A</v>
      </c>
      <c r="Z542" s="55" t="e">
        <f t="shared" ref="Z542" si="929">Z541</f>
        <v>#N/A</v>
      </c>
      <c r="AA542" s="55" t="e">
        <f t="shared" si="924"/>
        <v>#N/A</v>
      </c>
      <c r="AB542" s="336" t="e">
        <f t="shared" si="925"/>
        <v>#N/A</v>
      </c>
      <c r="AC542" s="223" t="e">
        <f ca="1">INDEX(FGA_COEFFS,1,1)+Z542*INDEX(FGA_COEFFS,1,2)+Y542*INDEX(FGA_COEFFS,1,3)+R542*INDEX(FGA_COEFFS,1,4)+Q541*INDEX(FGA_COEFFS,1,5)+S542*INDEX(FGA_COEFFS,1,6)+T541*INDEX(FGA_COEFFS,1,7)+M541*INDEX(FGA_COEFFS,1,8)+Y545*Y547</f>
        <v>#N/A</v>
      </c>
      <c r="AD542" s="223" t="e">
        <f ca="1">INDEX(THREEPTA_COEFFS,1,1)+AC542*INDEX(THREEPTA_COEFFS,1,2)+J542*INDEX(THREEPTA_COEFFS,1,3)+AA542*INDEX(THREEPTA_COEFFS,1,4)+K542*INDEX(THREEPTA_COEFFS,1,5)+L541*INDEX(THREEPTA_COEFFS,1,6)+Z545*Z547</f>
        <v>#N/A</v>
      </c>
      <c r="AE542" s="223" t="e">
        <f ca="1">INDEX(THREEPTPCT_COEFFS,1,1)+K542*INDEX(THREEPTPCT_COEFFS,1,2)+L541*INDEX(THREEPTPCT_COEFFS,1,3)+AA545*AA547</f>
        <v>#N/A</v>
      </c>
      <c r="AF542" s="55" t="e">
        <f t="shared" ca="1" si="926"/>
        <v>#N/A</v>
      </c>
      <c r="AG542" s="223" t="e">
        <f ca="1">INDEX(TWOPTPCT_COEFFS,1,1)+AB542*INDEX(TWOPTPCT_COEFFS,1,2)+I541*INDEX(TWOPTPCT_COEFFS,1,3)+G541*INDEX(TWOPTPCT_COEFFS,1,4)+L541*INDEX(TWOPTPCT_COEFFS,1,5)+AB545*AB547</f>
        <v>#N/A</v>
      </c>
      <c r="AH542" s="223" t="e">
        <f ca="1">INDEX(FTA_COEFFS,1,1)+O542*INDEX(FTA_COEFFS,1,2)+N541*INDEX(FTA_COEFFS,1,3)+(Q542+R542)*INDEX(FTA_COEFFS,1,4)+(Q541+R541)*INDEX(FTA_COEFFS,1,5)+M541*INDEX(FTA_COEFFS,1,6)+AC545*AC547</f>
        <v>#N/A</v>
      </c>
      <c r="AI542" s="223" t="e">
        <f ca="1">INDEX(FTPCT_COEFFS,1,1)+P542*INDEX(FTPCT_COEFFS,1,2)+F542*INDEX(FTPCT_COEFFS,1,3)+G541*INDEX(FTPCT_COEFFS,1,4)+AD545*AD547</f>
        <v>#N/A</v>
      </c>
      <c r="AJ542" s="338" t="e">
        <f t="shared" ca="1" si="927"/>
        <v>#N/A</v>
      </c>
      <c r="AK542" s="55"/>
      <c r="AL542" s="55"/>
      <c r="AM542" s="55"/>
      <c r="AN542" s="55"/>
      <c r="AO542" s="55"/>
      <c r="AP542" s="55"/>
      <c r="AQ542" s="55"/>
      <c r="AR542" s="55"/>
    </row>
    <row r="543" spans="1:45" x14ac:dyDescent="0.3">
      <c r="A543" s="54" t="e">
        <f ca="1">IF(D541&gt;(D542+(AVERAGE(V541,W541)-AVERAGE(V542,W542))/2)+2.5,C541,IF(D542&gt;(D541+(AVERAGE(V542,W542)-AVERAGE(V541,W541))/2)+2.5,C542,"Close"))</f>
        <v>#N/A</v>
      </c>
      <c r="B543" s="64" t="e">
        <f ca="1">IF(D542&gt;D541,C542,C541)</f>
        <v>#N/A</v>
      </c>
      <c r="D543" s="56"/>
      <c r="X543" s="55"/>
      <c r="Y543" s="55"/>
      <c r="Z543" s="55"/>
      <c r="AA543" s="55"/>
      <c r="AB543" s="55"/>
      <c r="AC543" s="337"/>
      <c r="AD543" s="337"/>
      <c r="AE543" s="337"/>
      <c r="AF543" s="337"/>
      <c r="AG543" s="337"/>
      <c r="AH543" s="337"/>
      <c r="AI543" s="337"/>
      <c r="AJ543" s="337"/>
      <c r="AK543" s="337"/>
      <c r="AL543" s="337"/>
      <c r="AM543" s="55"/>
      <c r="AN543" s="55"/>
      <c r="AO543" s="55"/>
      <c r="AP543" s="55"/>
      <c r="AQ543" s="55"/>
      <c r="AR543" s="55"/>
      <c r="AS543" s="55"/>
    </row>
    <row r="544" spans="1:45" x14ac:dyDescent="0.3">
      <c r="X544" s="54" t="s">
        <v>1305</v>
      </c>
      <c r="Y544" s="54" t="s">
        <v>128</v>
      </c>
      <c r="Z544" s="54" t="s">
        <v>157</v>
      </c>
      <c r="AA544" s="54" t="s">
        <v>151</v>
      </c>
      <c r="AB544" s="54" t="s">
        <v>1327</v>
      </c>
      <c r="AC544" s="54" t="s">
        <v>129</v>
      </c>
      <c r="AD544" s="54" t="s">
        <v>116</v>
      </c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</row>
    <row r="545" spans="1:45" x14ac:dyDescent="0.3">
      <c r="X545" s="54"/>
      <c r="Y545" s="54">
        <f t="shared" ref="Y545:AD545" si="930">Y538</f>
        <v>6.4436999999999998</v>
      </c>
      <c r="Z545" s="54">
        <f t="shared" si="930"/>
        <v>4.9371</v>
      </c>
      <c r="AA545" s="54">
        <f t="shared" si="930"/>
        <v>11.350300000000001</v>
      </c>
      <c r="AB545" s="54">
        <f t="shared" si="930"/>
        <v>7.1900000000000006E-2</v>
      </c>
      <c r="AC545" s="54">
        <f t="shared" si="930"/>
        <v>6.2766000000000002</v>
      </c>
      <c r="AD545" s="54">
        <f t="shared" si="930"/>
        <v>11.042999999999999</v>
      </c>
      <c r="AE545" s="54"/>
      <c r="AF545" s="336"/>
      <c r="AG545" s="336"/>
      <c r="AH545" s="336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</row>
    <row r="546" spans="1:45" x14ac:dyDescent="0.3">
      <c r="D546" s="56"/>
      <c r="X546" s="336"/>
      <c r="Y546" s="336">
        <f t="shared" ref="Y546:AD609" ca="1" si="931">1.5*RAND()^2*IF(RAND()&gt;0.5,1,-1)</f>
        <v>5.8840310606966456E-2</v>
      </c>
      <c r="Z546" s="336">
        <f t="shared" ca="1" si="931"/>
        <v>0.21049012140823958</v>
      </c>
      <c r="AA546" s="336">
        <f t="shared" ca="1" si="931"/>
        <v>-0.12884674816447808</v>
      </c>
      <c r="AB546" s="336">
        <f t="shared" ca="1" si="931"/>
        <v>-0.56006695097133363</v>
      </c>
      <c r="AC546" s="336">
        <f t="shared" ca="1" si="931"/>
        <v>5.2394739666348701E-2</v>
      </c>
      <c r="AD546" s="336">
        <f t="shared" ca="1" si="931"/>
        <v>-0.80492049681900302</v>
      </c>
      <c r="AE546" s="336"/>
      <c r="AF546" s="336"/>
      <c r="AG546" s="336"/>
      <c r="AH546" s="336"/>
      <c r="AI546" s="54"/>
      <c r="AJ546" s="54"/>
      <c r="AK546" s="54"/>
      <c r="AL546" s="336"/>
      <c r="AM546" s="336"/>
      <c r="AN546" s="336"/>
      <c r="AO546" s="336"/>
      <c r="AP546" s="54"/>
      <c r="AQ546" s="336"/>
      <c r="AR546" s="336"/>
      <c r="AS546" s="336"/>
    </row>
    <row r="547" spans="1:45" x14ac:dyDescent="0.3">
      <c r="C547" s="54"/>
      <c r="D547" s="56"/>
      <c r="Y547" s="336">
        <f t="shared" ca="1" si="931"/>
        <v>0.68321231271980887</v>
      </c>
      <c r="Z547" s="336">
        <f t="shared" ca="1" si="931"/>
        <v>-0.53234090748618135</v>
      </c>
      <c r="AA547" s="336">
        <f t="shared" ca="1" si="931"/>
        <v>-9.3131482225892112E-3</v>
      </c>
      <c r="AB547" s="336">
        <f t="shared" ca="1" si="931"/>
        <v>-0.4631276157830293</v>
      </c>
      <c r="AC547" s="336">
        <f t="shared" ca="1" si="931"/>
        <v>-0.26250973487651608</v>
      </c>
      <c r="AD547" s="336">
        <f t="shared" ca="1" si="931"/>
        <v>1.4760109942041511</v>
      </c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</row>
    <row r="548" spans="1:45" x14ac:dyDescent="0.3">
      <c r="B548" s="54" t="s">
        <v>172</v>
      </c>
      <c r="C548" s="53">
        <f>C541</f>
        <v>0</v>
      </c>
      <c r="D548" s="56" t="e">
        <f t="shared" ref="D548:D549" ca="1" si="932">AJ548</f>
        <v>#N/A</v>
      </c>
      <c r="E548" s="52" t="e">
        <f t="shared" ref="E548:W548" si="933">E541</f>
        <v>#N/A</v>
      </c>
      <c r="F548" s="52" t="e">
        <f t="shared" si="933"/>
        <v>#N/A</v>
      </c>
      <c r="G548" s="52" t="e">
        <f t="shared" si="933"/>
        <v>#N/A</v>
      </c>
      <c r="H548" s="52" t="e">
        <f t="shared" si="933"/>
        <v>#N/A</v>
      </c>
      <c r="I548" s="52" t="e">
        <f t="shared" si="933"/>
        <v>#N/A</v>
      </c>
      <c r="J548" s="52" t="e">
        <f t="shared" si="933"/>
        <v>#N/A</v>
      </c>
      <c r="K548" s="52" t="e">
        <f t="shared" si="933"/>
        <v>#N/A</v>
      </c>
      <c r="L548" s="52" t="e">
        <f t="shared" si="933"/>
        <v>#N/A</v>
      </c>
      <c r="M548" s="52" t="e">
        <f t="shared" si="933"/>
        <v>#N/A</v>
      </c>
      <c r="N548" s="52" t="e">
        <f t="shared" si="933"/>
        <v>#N/A</v>
      </c>
      <c r="O548" s="52" t="e">
        <f t="shared" si="933"/>
        <v>#N/A</v>
      </c>
      <c r="P548" s="52" t="e">
        <f t="shared" si="933"/>
        <v>#N/A</v>
      </c>
      <c r="Q548" s="52" t="e">
        <f t="shared" si="933"/>
        <v>#N/A</v>
      </c>
      <c r="R548" s="52" t="e">
        <f t="shared" si="933"/>
        <v>#N/A</v>
      </c>
      <c r="S548" s="52" t="e">
        <f t="shared" si="933"/>
        <v>#N/A</v>
      </c>
      <c r="T548" s="52" t="e">
        <f t="shared" si="933"/>
        <v>#N/A</v>
      </c>
      <c r="U548" s="52" t="e">
        <f t="shared" si="933"/>
        <v>#N/A</v>
      </c>
      <c r="V548" s="52" t="e">
        <f t="shared" si="933"/>
        <v>#N/A</v>
      </c>
      <c r="W548" s="52" t="e">
        <f t="shared" si="933"/>
        <v>#N/A</v>
      </c>
      <c r="X548" s="55" t="e">
        <f t="shared" ref="X548:X549" si="934">(H548-(O548*P548)/100-3*(J548*K548)/100)/2</f>
        <v>#N/A</v>
      </c>
      <c r="Y548" s="55" t="e">
        <f t="shared" ref="Y548:Y549" si="935">SUM(X548,(J548*K548/100))/(F548/100)</f>
        <v>#N/A</v>
      </c>
      <c r="Z548" s="55" t="e">
        <f t="shared" ref="Z548" si="936">U548*0.5+U549*0.5</f>
        <v>#N/A</v>
      </c>
      <c r="AA548" s="55" t="e">
        <f t="shared" ref="AA548:AA549" si="937">J548/Y548</f>
        <v>#N/A</v>
      </c>
      <c r="AB548" s="336" t="e">
        <f t="shared" ref="AB548:AB549" si="938">X548/(Y548-J548)</f>
        <v>#N/A</v>
      </c>
      <c r="AC548" s="223" t="e">
        <f ca="1">INDEX(FGA_COEFFS,1,1)+Z548*INDEX(FGA_COEFFS,1,2)+Y548*INDEX(FGA_COEFFS,1,3)+R548*INDEX(FGA_COEFFS,1,4)+Q549*INDEX(FGA_COEFFS,1,5)+S548*INDEX(FGA_COEFFS,1,6)+T549*INDEX(FGA_COEFFS,1,7)+M549*INDEX(FGA_COEFFS,1,8)+Y552*Y553</f>
        <v>#N/A</v>
      </c>
      <c r="AD548" s="223" t="e">
        <f ca="1">INDEX(THREEPTA_COEFFS,1,1)+AC548*INDEX(THREEPTA_COEFFS,1,2)+J548*INDEX(THREEPTA_COEFFS,1,3)+AA548*INDEX(THREEPTA_COEFFS,1,4)+K548*INDEX(THREEPTA_COEFFS,1,5)+L549*INDEX(THREEPTA_COEFFS,1,6)+Z552*Z553</f>
        <v>#N/A</v>
      </c>
      <c r="AE548" s="223" t="e">
        <f ca="1">INDEX(THREEPTPCT_COEFFS,1,1)+K548*INDEX(THREEPTPCT_COEFFS,1,2)+L549*INDEX(THREEPTPCT_COEFFS,1,3)+AA552*AA553</f>
        <v>#N/A</v>
      </c>
      <c r="AF548" s="55" t="e">
        <f t="shared" ref="AF548:AF549" ca="1" si="939">AC548-AD548</f>
        <v>#N/A</v>
      </c>
      <c r="AG548" s="223" t="e">
        <f ca="1">INDEX(TWOPTPCT_COEFFS,1,1)+AB548*INDEX(TWOPTPCT_COEFFS,1,2)+I549*INDEX(TWOPTPCT_COEFFS,1,3)+G549*INDEX(TWOPTPCT_COEFFS,1,4)+L549*INDEX(TWOPTPCT_COEFFS,1,5)+AB552*AB553</f>
        <v>#N/A</v>
      </c>
      <c r="AH548" s="223" t="e">
        <f ca="1">INDEX(FTA_COEFFS,1,1)+O548*INDEX(FTA_COEFFS,1,2)+N549*INDEX(FTA_COEFFS,1,3)+(Q548+R548)*INDEX(FTA_COEFFS,1,4)+(Q549+R549)*INDEX(FTA_COEFFS,1,5)+M549*INDEX(FTA_COEFFS,1,6)+AC552*AC553</f>
        <v>#N/A</v>
      </c>
      <c r="AI548" s="223" t="e">
        <f ca="1">INDEX(FTPCT_COEFFS,1,1)+P548*INDEX(FTPCT_COEFFS,1,2)+F548*INDEX(FTPCT_COEFFS,1,3)+G549*INDEX(FTPCT_COEFFS,1,4)+AD552*AD553</f>
        <v>#N/A</v>
      </c>
      <c r="AJ548" s="338" t="e">
        <f t="shared" ref="AJ548:AJ549" ca="1" si="940">AD548*AE548/100+AF548*AG548+AH548*AI548/100</f>
        <v>#N/A</v>
      </c>
      <c r="AK548" s="55"/>
      <c r="AL548" s="55"/>
      <c r="AM548" s="55"/>
      <c r="AN548" s="55"/>
      <c r="AO548" s="55"/>
      <c r="AP548" s="55"/>
      <c r="AQ548" s="55"/>
      <c r="AR548" s="55"/>
    </row>
    <row r="549" spans="1:45" x14ac:dyDescent="0.3">
      <c r="B549" s="54" t="s">
        <v>175</v>
      </c>
      <c r="C549" s="54">
        <f>C542</f>
        <v>0</v>
      </c>
      <c r="D549" s="56" t="e">
        <f t="shared" ca="1" si="932"/>
        <v>#N/A</v>
      </c>
      <c r="E549" s="52" t="e">
        <f t="shared" ref="E549:W549" si="941">E542</f>
        <v>#N/A</v>
      </c>
      <c r="F549" s="52" t="e">
        <f t="shared" si="941"/>
        <v>#N/A</v>
      </c>
      <c r="G549" s="52" t="e">
        <f t="shared" si="941"/>
        <v>#N/A</v>
      </c>
      <c r="H549" s="52" t="e">
        <f t="shared" si="941"/>
        <v>#N/A</v>
      </c>
      <c r="I549" s="52" t="e">
        <f t="shared" si="941"/>
        <v>#N/A</v>
      </c>
      <c r="J549" s="52" t="e">
        <f t="shared" si="941"/>
        <v>#N/A</v>
      </c>
      <c r="K549" s="52" t="e">
        <f t="shared" si="941"/>
        <v>#N/A</v>
      </c>
      <c r="L549" s="52" t="e">
        <f t="shared" si="941"/>
        <v>#N/A</v>
      </c>
      <c r="M549" s="52" t="e">
        <f t="shared" si="941"/>
        <v>#N/A</v>
      </c>
      <c r="N549" s="52" t="e">
        <f t="shared" si="941"/>
        <v>#N/A</v>
      </c>
      <c r="O549" s="52" t="e">
        <f t="shared" si="941"/>
        <v>#N/A</v>
      </c>
      <c r="P549" s="52" t="e">
        <f t="shared" si="941"/>
        <v>#N/A</v>
      </c>
      <c r="Q549" s="52" t="e">
        <f t="shared" si="941"/>
        <v>#N/A</v>
      </c>
      <c r="R549" s="52" t="e">
        <f t="shared" si="941"/>
        <v>#N/A</v>
      </c>
      <c r="S549" s="52" t="e">
        <f t="shared" si="941"/>
        <v>#N/A</v>
      </c>
      <c r="T549" s="52" t="e">
        <f t="shared" si="941"/>
        <v>#N/A</v>
      </c>
      <c r="U549" s="52" t="e">
        <f t="shared" si="941"/>
        <v>#N/A</v>
      </c>
      <c r="V549" s="52" t="e">
        <f t="shared" si="941"/>
        <v>#N/A</v>
      </c>
      <c r="W549" s="52" t="e">
        <f t="shared" si="941"/>
        <v>#N/A</v>
      </c>
      <c r="X549" s="55" t="e">
        <f t="shared" si="934"/>
        <v>#N/A</v>
      </c>
      <c r="Y549" s="55" t="e">
        <f t="shared" si="935"/>
        <v>#N/A</v>
      </c>
      <c r="Z549" s="55" t="e">
        <f t="shared" ref="Z549" si="942">Z548</f>
        <v>#N/A</v>
      </c>
      <c r="AA549" s="55" t="e">
        <f t="shared" si="937"/>
        <v>#N/A</v>
      </c>
      <c r="AB549" s="336" t="e">
        <f t="shared" si="938"/>
        <v>#N/A</v>
      </c>
      <c r="AC549" s="223" t="e">
        <f ca="1">INDEX(FGA_COEFFS,1,1)+Z549*INDEX(FGA_COEFFS,1,2)+Y549*INDEX(FGA_COEFFS,1,3)+R549*INDEX(FGA_COEFFS,1,4)+Q548*INDEX(FGA_COEFFS,1,5)+S549*INDEX(FGA_COEFFS,1,6)+T548*INDEX(FGA_COEFFS,1,7)+M548*INDEX(FGA_COEFFS,1,8)+Y552*Y554</f>
        <v>#N/A</v>
      </c>
      <c r="AD549" s="223" t="e">
        <f ca="1">INDEX(THREEPTA_COEFFS,1,1)+AC549*INDEX(THREEPTA_COEFFS,1,2)+J549*INDEX(THREEPTA_COEFFS,1,3)+AA549*INDEX(THREEPTA_COEFFS,1,4)+K549*INDEX(THREEPTA_COEFFS,1,5)+L548*INDEX(THREEPTA_COEFFS,1,6)+Z552*Z554</f>
        <v>#N/A</v>
      </c>
      <c r="AE549" s="223" t="e">
        <f ca="1">INDEX(THREEPTPCT_COEFFS,1,1)+K549*INDEX(THREEPTPCT_COEFFS,1,2)+L548*INDEX(THREEPTPCT_COEFFS,1,3)+AA552*AA554</f>
        <v>#N/A</v>
      </c>
      <c r="AF549" s="55" t="e">
        <f t="shared" ca="1" si="939"/>
        <v>#N/A</v>
      </c>
      <c r="AG549" s="223" t="e">
        <f ca="1">INDEX(TWOPTPCT_COEFFS,1,1)+AB549*INDEX(TWOPTPCT_COEFFS,1,2)+I548*INDEX(TWOPTPCT_COEFFS,1,3)+G548*INDEX(TWOPTPCT_COEFFS,1,4)+L548*INDEX(TWOPTPCT_COEFFS,1,5)+AB552*AB554</f>
        <v>#N/A</v>
      </c>
      <c r="AH549" s="223" t="e">
        <f ca="1">INDEX(FTA_COEFFS,1,1)+O549*INDEX(FTA_COEFFS,1,2)+N548*INDEX(FTA_COEFFS,1,3)+(Q549+R549)*INDEX(FTA_COEFFS,1,4)+(Q548+R548)*INDEX(FTA_COEFFS,1,5)+M548*INDEX(FTA_COEFFS,1,6)+AC552*AC554</f>
        <v>#N/A</v>
      </c>
      <c r="AI549" s="223" t="e">
        <f ca="1">INDEX(FTPCT_COEFFS,1,1)+P549*INDEX(FTPCT_COEFFS,1,2)+F549*INDEX(FTPCT_COEFFS,1,3)+G548*INDEX(FTPCT_COEFFS,1,4)+AD552*AD554</f>
        <v>#N/A</v>
      </c>
      <c r="AJ549" s="338" t="e">
        <f t="shared" ca="1" si="940"/>
        <v>#N/A</v>
      </c>
      <c r="AK549" s="55"/>
      <c r="AL549" s="55"/>
      <c r="AM549" s="55"/>
      <c r="AN549" s="55"/>
      <c r="AO549" s="55"/>
      <c r="AP549" s="55"/>
      <c r="AQ549" s="55"/>
      <c r="AR549" s="55"/>
    </row>
    <row r="550" spans="1:45" x14ac:dyDescent="0.3">
      <c r="A550" s="54" t="e">
        <f ca="1">IF(D548&gt;(D549+(AVERAGE(V548,W548)-AVERAGE(V549,W549))/2)+2.5,C548,IF(D549&gt;(D548+(AVERAGE(V549,W549)-AVERAGE(V548,W548))/2)+2.5,C549,"Close"))</f>
        <v>#N/A</v>
      </c>
      <c r="B550" s="64" t="e">
        <f ca="1">IF(D549&gt;D548,C549,C548)</f>
        <v>#N/A</v>
      </c>
      <c r="D550" s="56"/>
      <c r="X550" s="55"/>
      <c r="Y550" s="55"/>
      <c r="Z550" s="55"/>
      <c r="AA550" s="55"/>
      <c r="AB550" s="55"/>
      <c r="AC550" s="337"/>
      <c r="AD550" s="337"/>
      <c r="AE550" s="337"/>
      <c r="AF550" s="337"/>
      <c r="AG550" s="337"/>
      <c r="AH550" s="337"/>
      <c r="AI550" s="337"/>
      <c r="AJ550" s="337"/>
      <c r="AK550" s="337"/>
      <c r="AL550" s="337"/>
      <c r="AM550" s="55"/>
      <c r="AN550" s="55"/>
      <c r="AO550" s="55"/>
      <c r="AP550" s="55"/>
      <c r="AQ550" s="55"/>
      <c r="AR550" s="55"/>
      <c r="AS550" s="55"/>
    </row>
    <row r="551" spans="1:45" x14ac:dyDescent="0.3">
      <c r="X551" s="54" t="s">
        <v>1305</v>
      </c>
      <c r="Y551" s="54" t="s">
        <v>128</v>
      </c>
      <c r="Z551" s="54" t="s">
        <v>157</v>
      </c>
      <c r="AA551" s="54" t="s">
        <v>151</v>
      </c>
      <c r="AB551" s="54" t="s">
        <v>1327</v>
      </c>
      <c r="AC551" s="54" t="s">
        <v>129</v>
      </c>
      <c r="AD551" s="54" t="s">
        <v>116</v>
      </c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</row>
    <row r="552" spans="1:45" x14ac:dyDescent="0.3">
      <c r="X552" s="54"/>
      <c r="Y552" s="54">
        <f t="shared" ref="Y552:AD552" si="943">Y545</f>
        <v>6.4436999999999998</v>
      </c>
      <c r="Z552" s="54">
        <f t="shared" si="943"/>
        <v>4.9371</v>
      </c>
      <c r="AA552" s="54">
        <f t="shared" si="943"/>
        <v>11.350300000000001</v>
      </c>
      <c r="AB552" s="54">
        <f t="shared" si="943"/>
        <v>7.1900000000000006E-2</v>
      </c>
      <c r="AC552" s="54">
        <f t="shared" si="943"/>
        <v>6.2766000000000002</v>
      </c>
      <c r="AD552" s="54">
        <f t="shared" si="943"/>
        <v>11.042999999999999</v>
      </c>
      <c r="AE552" s="54"/>
      <c r="AF552" s="336"/>
      <c r="AG552" s="336"/>
      <c r="AH552" s="336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</row>
    <row r="553" spans="1:45" x14ac:dyDescent="0.3">
      <c r="D553" s="56"/>
      <c r="X553" s="336"/>
      <c r="Y553" s="336">
        <f t="shared" ca="1" si="931"/>
        <v>1.0055304995246401</v>
      </c>
      <c r="Z553" s="336">
        <f t="shared" ca="1" si="931"/>
        <v>0.28300425972775756</v>
      </c>
      <c r="AA553" s="336">
        <f t="shared" ca="1" si="931"/>
        <v>2.2074993785047396E-2</v>
      </c>
      <c r="AB553" s="336">
        <f t="shared" ca="1" si="931"/>
        <v>-0.94440833575356775</v>
      </c>
      <c r="AC553" s="336">
        <f t="shared" ca="1" si="931"/>
        <v>0.4549885868535809</v>
      </c>
      <c r="AD553" s="336">
        <f t="shared" ca="1" si="931"/>
        <v>-0.38062124818659837</v>
      </c>
      <c r="AE553" s="336"/>
      <c r="AF553" s="336"/>
      <c r="AG553" s="336"/>
      <c r="AH553" s="336"/>
      <c r="AI553" s="54"/>
      <c r="AJ553" s="54"/>
      <c r="AK553" s="54"/>
      <c r="AL553" s="336"/>
      <c r="AM553" s="336"/>
      <c r="AN553" s="336"/>
      <c r="AO553" s="336"/>
      <c r="AP553" s="54"/>
      <c r="AQ553" s="336"/>
      <c r="AR553" s="336"/>
      <c r="AS553" s="336"/>
    </row>
    <row r="554" spans="1:45" x14ac:dyDescent="0.3">
      <c r="C554" s="54"/>
      <c r="D554" s="56"/>
      <c r="Y554" s="336">
        <f t="shared" ca="1" si="931"/>
        <v>-1.3309806269833748</v>
      </c>
      <c r="Z554" s="336">
        <f t="shared" ca="1" si="931"/>
        <v>0.3401234631182754</v>
      </c>
      <c r="AA554" s="336">
        <f t="shared" ca="1" si="931"/>
        <v>0.15007720643059719</v>
      </c>
      <c r="AB554" s="336">
        <f t="shared" ca="1" si="931"/>
        <v>-1.8511233044623217E-2</v>
      </c>
      <c r="AC554" s="336">
        <f t="shared" ca="1" si="931"/>
        <v>2.6612316483000216E-5</v>
      </c>
      <c r="AD554" s="336">
        <f t="shared" ca="1" si="931"/>
        <v>-0.65284241587008696</v>
      </c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</row>
    <row r="555" spans="1:45" x14ac:dyDescent="0.3">
      <c r="B555" s="54" t="s">
        <v>172</v>
      </c>
      <c r="C555" s="53">
        <f>C548</f>
        <v>0</v>
      </c>
      <c r="D555" s="56" t="e">
        <f t="shared" ref="D555:D556" ca="1" si="944">AJ555</f>
        <v>#N/A</v>
      </c>
      <c r="E555" s="52" t="e">
        <f t="shared" ref="E555:W555" si="945">E548</f>
        <v>#N/A</v>
      </c>
      <c r="F555" s="52" t="e">
        <f t="shared" si="945"/>
        <v>#N/A</v>
      </c>
      <c r="G555" s="52" t="e">
        <f t="shared" si="945"/>
        <v>#N/A</v>
      </c>
      <c r="H555" s="52" t="e">
        <f t="shared" si="945"/>
        <v>#N/A</v>
      </c>
      <c r="I555" s="52" t="e">
        <f t="shared" si="945"/>
        <v>#N/A</v>
      </c>
      <c r="J555" s="52" t="e">
        <f t="shared" si="945"/>
        <v>#N/A</v>
      </c>
      <c r="K555" s="52" t="e">
        <f t="shared" si="945"/>
        <v>#N/A</v>
      </c>
      <c r="L555" s="52" t="e">
        <f t="shared" si="945"/>
        <v>#N/A</v>
      </c>
      <c r="M555" s="52" t="e">
        <f t="shared" si="945"/>
        <v>#N/A</v>
      </c>
      <c r="N555" s="52" t="e">
        <f t="shared" si="945"/>
        <v>#N/A</v>
      </c>
      <c r="O555" s="52" t="e">
        <f t="shared" si="945"/>
        <v>#N/A</v>
      </c>
      <c r="P555" s="52" t="e">
        <f t="shared" si="945"/>
        <v>#N/A</v>
      </c>
      <c r="Q555" s="52" t="e">
        <f t="shared" si="945"/>
        <v>#N/A</v>
      </c>
      <c r="R555" s="52" t="e">
        <f t="shared" si="945"/>
        <v>#N/A</v>
      </c>
      <c r="S555" s="52" t="e">
        <f t="shared" si="945"/>
        <v>#N/A</v>
      </c>
      <c r="T555" s="52" t="e">
        <f t="shared" si="945"/>
        <v>#N/A</v>
      </c>
      <c r="U555" s="52" t="e">
        <f t="shared" si="945"/>
        <v>#N/A</v>
      </c>
      <c r="V555" s="52" t="e">
        <f t="shared" si="945"/>
        <v>#N/A</v>
      </c>
      <c r="W555" s="52" t="e">
        <f t="shared" si="945"/>
        <v>#N/A</v>
      </c>
      <c r="X555" s="55" t="e">
        <f t="shared" ref="X555:X556" si="946">(H555-(O555*P555)/100-3*(J555*K555)/100)/2</f>
        <v>#N/A</v>
      </c>
      <c r="Y555" s="55" t="e">
        <f t="shared" ref="Y555:Y556" si="947">SUM(X555,(J555*K555/100))/(F555/100)</f>
        <v>#N/A</v>
      </c>
      <c r="Z555" s="55" t="e">
        <f t="shared" ref="Z555" si="948">U555*0.5+U556*0.5</f>
        <v>#N/A</v>
      </c>
      <c r="AA555" s="55" t="e">
        <f t="shared" ref="AA555:AA556" si="949">J555/Y555</f>
        <v>#N/A</v>
      </c>
      <c r="AB555" s="336" t="e">
        <f t="shared" ref="AB555:AB556" si="950">X555/(Y555-J555)</f>
        <v>#N/A</v>
      </c>
      <c r="AC555" s="223" t="e">
        <f ca="1">INDEX(FGA_COEFFS,1,1)+Z555*INDEX(FGA_COEFFS,1,2)+Y555*INDEX(FGA_COEFFS,1,3)+R555*INDEX(FGA_COEFFS,1,4)+Q556*INDEX(FGA_COEFFS,1,5)+S555*INDEX(FGA_COEFFS,1,6)+T556*INDEX(FGA_COEFFS,1,7)+M556*INDEX(FGA_COEFFS,1,8)+Y559*Y560</f>
        <v>#N/A</v>
      </c>
      <c r="AD555" s="223" t="e">
        <f ca="1">INDEX(THREEPTA_COEFFS,1,1)+AC555*INDEX(THREEPTA_COEFFS,1,2)+J555*INDEX(THREEPTA_COEFFS,1,3)+AA555*INDEX(THREEPTA_COEFFS,1,4)+K555*INDEX(THREEPTA_COEFFS,1,5)+L556*INDEX(THREEPTA_COEFFS,1,6)+Z559*Z560</f>
        <v>#N/A</v>
      </c>
      <c r="AE555" s="223" t="e">
        <f ca="1">INDEX(THREEPTPCT_COEFFS,1,1)+K555*INDEX(THREEPTPCT_COEFFS,1,2)+L556*INDEX(THREEPTPCT_COEFFS,1,3)+AA559*AA560</f>
        <v>#N/A</v>
      </c>
      <c r="AF555" s="55" t="e">
        <f t="shared" ref="AF555:AF556" ca="1" si="951">AC555-AD555</f>
        <v>#N/A</v>
      </c>
      <c r="AG555" s="223" t="e">
        <f ca="1">INDEX(TWOPTPCT_COEFFS,1,1)+AB555*INDEX(TWOPTPCT_COEFFS,1,2)+I556*INDEX(TWOPTPCT_COEFFS,1,3)+G556*INDEX(TWOPTPCT_COEFFS,1,4)+L556*INDEX(TWOPTPCT_COEFFS,1,5)+AB559*AB560</f>
        <v>#N/A</v>
      </c>
      <c r="AH555" s="223" t="e">
        <f ca="1">INDEX(FTA_COEFFS,1,1)+O555*INDEX(FTA_COEFFS,1,2)+N556*INDEX(FTA_COEFFS,1,3)+(Q555+R555)*INDEX(FTA_COEFFS,1,4)+(Q556+R556)*INDEX(FTA_COEFFS,1,5)+M556*INDEX(FTA_COEFFS,1,6)+AC559*AC560</f>
        <v>#N/A</v>
      </c>
      <c r="AI555" s="223" t="e">
        <f ca="1">INDEX(FTPCT_COEFFS,1,1)+P555*INDEX(FTPCT_COEFFS,1,2)+F555*INDEX(FTPCT_COEFFS,1,3)+G556*INDEX(FTPCT_COEFFS,1,4)+AD559*AD560</f>
        <v>#N/A</v>
      </c>
      <c r="AJ555" s="338" t="e">
        <f t="shared" ref="AJ555:AJ556" ca="1" si="952">AD555*AE555/100+AF555*AG555+AH555*AI555/100</f>
        <v>#N/A</v>
      </c>
      <c r="AK555" s="55"/>
      <c r="AL555" s="55"/>
      <c r="AM555" s="55"/>
      <c r="AN555" s="55"/>
      <c r="AO555" s="55"/>
      <c r="AP555" s="55"/>
      <c r="AQ555" s="55"/>
      <c r="AR555" s="55"/>
    </row>
    <row r="556" spans="1:45" x14ac:dyDescent="0.3">
      <c r="B556" s="54" t="s">
        <v>175</v>
      </c>
      <c r="C556" s="54">
        <f>C549</f>
        <v>0</v>
      </c>
      <c r="D556" s="56" t="e">
        <f t="shared" ca="1" si="944"/>
        <v>#N/A</v>
      </c>
      <c r="E556" s="52" t="e">
        <f t="shared" ref="E556:W556" si="953">E549</f>
        <v>#N/A</v>
      </c>
      <c r="F556" s="52" t="e">
        <f t="shared" si="953"/>
        <v>#N/A</v>
      </c>
      <c r="G556" s="52" t="e">
        <f t="shared" si="953"/>
        <v>#N/A</v>
      </c>
      <c r="H556" s="52" t="e">
        <f t="shared" si="953"/>
        <v>#N/A</v>
      </c>
      <c r="I556" s="52" t="e">
        <f t="shared" si="953"/>
        <v>#N/A</v>
      </c>
      <c r="J556" s="52" t="e">
        <f t="shared" si="953"/>
        <v>#N/A</v>
      </c>
      <c r="K556" s="52" t="e">
        <f t="shared" si="953"/>
        <v>#N/A</v>
      </c>
      <c r="L556" s="52" t="e">
        <f t="shared" si="953"/>
        <v>#N/A</v>
      </c>
      <c r="M556" s="52" t="e">
        <f t="shared" si="953"/>
        <v>#N/A</v>
      </c>
      <c r="N556" s="52" t="e">
        <f t="shared" si="953"/>
        <v>#N/A</v>
      </c>
      <c r="O556" s="52" t="e">
        <f t="shared" si="953"/>
        <v>#N/A</v>
      </c>
      <c r="P556" s="52" t="e">
        <f t="shared" si="953"/>
        <v>#N/A</v>
      </c>
      <c r="Q556" s="52" t="e">
        <f t="shared" si="953"/>
        <v>#N/A</v>
      </c>
      <c r="R556" s="52" t="e">
        <f t="shared" si="953"/>
        <v>#N/A</v>
      </c>
      <c r="S556" s="52" t="e">
        <f t="shared" si="953"/>
        <v>#N/A</v>
      </c>
      <c r="T556" s="52" t="e">
        <f t="shared" si="953"/>
        <v>#N/A</v>
      </c>
      <c r="U556" s="52" t="e">
        <f t="shared" si="953"/>
        <v>#N/A</v>
      </c>
      <c r="V556" s="52" t="e">
        <f t="shared" si="953"/>
        <v>#N/A</v>
      </c>
      <c r="W556" s="52" t="e">
        <f t="shared" si="953"/>
        <v>#N/A</v>
      </c>
      <c r="X556" s="55" t="e">
        <f t="shared" si="946"/>
        <v>#N/A</v>
      </c>
      <c r="Y556" s="55" t="e">
        <f t="shared" si="947"/>
        <v>#N/A</v>
      </c>
      <c r="Z556" s="55" t="e">
        <f t="shared" ref="Z556" si="954">Z555</f>
        <v>#N/A</v>
      </c>
      <c r="AA556" s="55" t="e">
        <f t="shared" si="949"/>
        <v>#N/A</v>
      </c>
      <c r="AB556" s="336" t="e">
        <f t="shared" si="950"/>
        <v>#N/A</v>
      </c>
      <c r="AC556" s="223" t="e">
        <f ca="1">INDEX(FGA_COEFFS,1,1)+Z556*INDEX(FGA_COEFFS,1,2)+Y556*INDEX(FGA_COEFFS,1,3)+R556*INDEX(FGA_COEFFS,1,4)+Q555*INDEX(FGA_COEFFS,1,5)+S556*INDEX(FGA_COEFFS,1,6)+T555*INDEX(FGA_COEFFS,1,7)+M555*INDEX(FGA_COEFFS,1,8)+Y559*Y561</f>
        <v>#N/A</v>
      </c>
      <c r="AD556" s="223" t="e">
        <f ca="1">INDEX(THREEPTA_COEFFS,1,1)+AC556*INDEX(THREEPTA_COEFFS,1,2)+J556*INDEX(THREEPTA_COEFFS,1,3)+AA556*INDEX(THREEPTA_COEFFS,1,4)+K556*INDEX(THREEPTA_COEFFS,1,5)+L555*INDEX(THREEPTA_COEFFS,1,6)+Z559*Z561</f>
        <v>#N/A</v>
      </c>
      <c r="AE556" s="223" t="e">
        <f ca="1">INDEX(THREEPTPCT_COEFFS,1,1)+K556*INDEX(THREEPTPCT_COEFFS,1,2)+L555*INDEX(THREEPTPCT_COEFFS,1,3)+AA559*AA561</f>
        <v>#N/A</v>
      </c>
      <c r="AF556" s="55" t="e">
        <f t="shared" ca="1" si="951"/>
        <v>#N/A</v>
      </c>
      <c r="AG556" s="223" t="e">
        <f ca="1">INDEX(TWOPTPCT_COEFFS,1,1)+AB556*INDEX(TWOPTPCT_COEFFS,1,2)+I555*INDEX(TWOPTPCT_COEFFS,1,3)+G555*INDEX(TWOPTPCT_COEFFS,1,4)+L555*INDEX(TWOPTPCT_COEFFS,1,5)+AB559*AB561</f>
        <v>#N/A</v>
      </c>
      <c r="AH556" s="223" t="e">
        <f ca="1">INDEX(FTA_COEFFS,1,1)+O556*INDEX(FTA_COEFFS,1,2)+N555*INDEX(FTA_COEFFS,1,3)+(Q556+R556)*INDEX(FTA_COEFFS,1,4)+(Q555+R555)*INDEX(FTA_COEFFS,1,5)+M555*INDEX(FTA_COEFFS,1,6)+AC559*AC561</f>
        <v>#N/A</v>
      </c>
      <c r="AI556" s="223" t="e">
        <f ca="1">INDEX(FTPCT_COEFFS,1,1)+P556*INDEX(FTPCT_COEFFS,1,2)+F556*INDEX(FTPCT_COEFFS,1,3)+G555*INDEX(FTPCT_COEFFS,1,4)+AD559*AD561</f>
        <v>#N/A</v>
      </c>
      <c r="AJ556" s="338" t="e">
        <f t="shared" ca="1" si="952"/>
        <v>#N/A</v>
      </c>
      <c r="AK556" s="55"/>
      <c r="AL556" s="55"/>
      <c r="AM556" s="55"/>
      <c r="AN556" s="55"/>
      <c r="AO556" s="55"/>
      <c r="AP556" s="55"/>
      <c r="AQ556" s="55"/>
      <c r="AR556" s="55"/>
    </row>
    <row r="557" spans="1:45" x14ac:dyDescent="0.3">
      <c r="A557" s="54" t="e">
        <f ca="1">IF(D555&gt;(D556+(AVERAGE(V555,W555)-AVERAGE(V556,W556))/2)+2.5,C555,IF(D556&gt;(D555+(AVERAGE(V556,W556)-AVERAGE(V555,W555))/2)+2.5,C556,"Close"))</f>
        <v>#N/A</v>
      </c>
      <c r="B557" s="64" t="e">
        <f ca="1">IF(D556&gt;D555,C556,C555)</f>
        <v>#N/A</v>
      </c>
      <c r="D557" s="56"/>
      <c r="X557" s="55"/>
      <c r="Y557" s="55"/>
      <c r="Z557" s="55"/>
      <c r="AA557" s="55"/>
      <c r="AB557" s="55"/>
      <c r="AC557" s="337"/>
      <c r="AD557" s="337"/>
      <c r="AE557" s="337"/>
      <c r="AF557" s="337"/>
      <c r="AG557" s="337"/>
      <c r="AH557" s="337"/>
      <c r="AI557" s="337"/>
      <c r="AJ557" s="337"/>
      <c r="AK557" s="337"/>
      <c r="AL557" s="337"/>
      <c r="AM557" s="55"/>
      <c r="AN557" s="55"/>
      <c r="AO557" s="55"/>
      <c r="AP557" s="55"/>
      <c r="AQ557" s="55"/>
      <c r="AR557" s="55"/>
      <c r="AS557" s="55"/>
    </row>
    <row r="558" spans="1:45" x14ac:dyDescent="0.3">
      <c r="X558" s="54" t="s">
        <v>1305</v>
      </c>
      <c r="Y558" s="54" t="s">
        <v>128</v>
      </c>
      <c r="Z558" s="54" t="s">
        <v>157</v>
      </c>
      <c r="AA558" s="54" t="s">
        <v>151</v>
      </c>
      <c r="AB558" s="54" t="s">
        <v>1327</v>
      </c>
      <c r="AC558" s="54" t="s">
        <v>129</v>
      </c>
      <c r="AD558" s="54" t="s">
        <v>116</v>
      </c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</row>
    <row r="559" spans="1:45" x14ac:dyDescent="0.3">
      <c r="X559" s="54"/>
      <c r="Y559" s="54">
        <f t="shared" ref="Y559:AD559" si="955">Y552</f>
        <v>6.4436999999999998</v>
      </c>
      <c r="Z559" s="54">
        <f t="shared" si="955"/>
        <v>4.9371</v>
      </c>
      <c r="AA559" s="54">
        <f t="shared" si="955"/>
        <v>11.350300000000001</v>
      </c>
      <c r="AB559" s="54">
        <f t="shared" si="955"/>
        <v>7.1900000000000006E-2</v>
      </c>
      <c r="AC559" s="54">
        <f t="shared" si="955"/>
        <v>6.2766000000000002</v>
      </c>
      <c r="AD559" s="54">
        <f t="shared" si="955"/>
        <v>11.042999999999999</v>
      </c>
      <c r="AE559" s="54"/>
      <c r="AF559" s="336"/>
      <c r="AG559" s="336"/>
      <c r="AH559" s="336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</row>
    <row r="560" spans="1:45" x14ac:dyDescent="0.3">
      <c r="D560" s="56"/>
      <c r="X560" s="336"/>
      <c r="Y560" s="336">
        <f t="shared" ca="1" si="931"/>
        <v>9.7539514869966638E-3</v>
      </c>
      <c r="Z560" s="336">
        <f t="shared" ca="1" si="931"/>
        <v>-0.49241340577626569</v>
      </c>
      <c r="AA560" s="336">
        <f t="shared" ca="1" si="931"/>
        <v>-6.4824347361677672E-4</v>
      </c>
      <c r="AB560" s="336">
        <f t="shared" ca="1" si="931"/>
        <v>2.6560480828795096E-4</v>
      </c>
      <c r="AC560" s="336">
        <f t="shared" ca="1" si="931"/>
        <v>0.3965705834481289</v>
      </c>
      <c r="AD560" s="336">
        <f t="shared" ca="1" si="931"/>
        <v>-1.3709091851291065E-3</v>
      </c>
      <c r="AE560" s="336"/>
      <c r="AF560" s="336"/>
      <c r="AG560" s="336"/>
      <c r="AH560" s="336"/>
      <c r="AI560" s="54"/>
      <c r="AJ560" s="54"/>
      <c r="AK560" s="54"/>
      <c r="AL560" s="336"/>
      <c r="AM560" s="336"/>
      <c r="AN560" s="336"/>
      <c r="AO560" s="336"/>
      <c r="AP560" s="54"/>
      <c r="AQ560" s="336"/>
      <c r="AR560" s="336"/>
      <c r="AS560" s="336"/>
    </row>
    <row r="561" spans="1:45" x14ac:dyDescent="0.3">
      <c r="C561" s="54"/>
      <c r="D561" s="56"/>
      <c r="Y561" s="336">
        <f t="shared" ca="1" si="931"/>
        <v>-0.58569483598991712</v>
      </c>
      <c r="Z561" s="336">
        <f t="shared" ca="1" si="931"/>
        <v>-1.0685259084329664</v>
      </c>
      <c r="AA561" s="336">
        <f t="shared" ca="1" si="931"/>
        <v>1.1747481722409492</v>
      </c>
      <c r="AB561" s="336">
        <f t="shared" ca="1" si="931"/>
        <v>0.8399490193920246</v>
      </c>
      <c r="AC561" s="336">
        <f t="shared" ca="1" si="931"/>
        <v>-1.4340931461888231</v>
      </c>
      <c r="AD561" s="336">
        <f t="shared" ca="1" si="931"/>
        <v>-0.71252585532920976</v>
      </c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</row>
    <row r="562" spans="1:45" x14ac:dyDescent="0.3">
      <c r="B562" s="54" t="s">
        <v>172</v>
      </c>
      <c r="C562" s="53">
        <f>C555</f>
        <v>0</v>
      </c>
      <c r="D562" s="56" t="e">
        <f t="shared" ref="D562:D563" ca="1" si="956">AJ562</f>
        <v>#N/A</v>
      </c>
      <c r="E562" s="52" t="e">
        <f t="shared" ref="E562:W562" si="957">E555</f>
        <v>#N/A</v>
      </c>
      <c r="F562" s="52" t="e">
        <f t="shared" si="957"/>
        <v>#N/A</v>
      </c>
      <c r="G562" s="52" t="e">
        <f t="shared" si="957"/>
        <v>#N/A</v>
      </c>
      <c r="H562" s="52" t="e">
        <f t="shared" si="957"/>
        <v>#N/A</v>
      </c>
      <c r="I562" s="52" t="e">
        <f t="shared" si="957"/>
        <v>#N/A</v>
      </c>
      <c r="J562" s="52" t="e">
        <f t="shared" si="957"/>
        <v>#N/A</v>
      </c>
      <c r="K562" s="52" t="e">
        <f t="shared" si="957"/>
        <v>#N/A</v>
      </c>
      <c r="L562" s="52" t="e">
        <f t="shared" si="957"/>
        <v>#N/A</v>
      </c>
      <c r="M562" s="52" t="e">
        <f t="shared" si="957"/>
        <v>#N/A</v>
      </c>
      <c r="N562" s="52" t="e">
        <f t="shared" si="957"/>
        <v>#N/A</v>
      </c>
      <c r="O562" s="52" t="e">
        <f t="shared" si="957"/>
        <v>#N/A</v>
      </c>
      <c r="P562" s="52" t="e">
        <f t="shared" si="957"/>
        <v>#N/A</v>
      </c>
      <c r="Q562" s="52" t="e">
        <f t="shared" si="957"/>
        <v>#N/A</v>
      </c>
      <c r="R562" s="52" t="e">
        <f t="shared" si="957"/>
        <v>#N/A</v>
      </c>
      <c r="S562" s="52" t="e">
        <f t="shared" si="957"/>
        <v>#N/A</v>
      </c>
      <c r="T562" s="52" t="e">
        <f t="shared" si="957"/>
        <v>#N/A</v>
      </c>
      <c r="U562" s="52" t="e">
        <f t="shared" si="957"/>
        <v>#N/A</v>
      </c>
      <c r="V562" s="52" t="e">
        <f t="shared" si="957"/>
        <v>#N/A</v>
      </c>
      <c r="W562" s="52" t="e">
        <f t="shared" si="957"/>
        <v>#N/A</v>
      </c>
      <c r="X562" s="55" t="e">
        <f t="shared" ref="X562:X563" si="958">(H562-(O562*P562)/100-3*(J562*K562)/100)/2</f>
        <v>#N/A</v>
      </c>
      <c r="Y562" s="55" t="e">
        <f t="shared" ref="Y562:Y563" si="959">SUM(X562,(J562*K562/100))/(F562/100)</f>
        <v>#N/A</v>
      </c>
      <c r="Z562" s="55" t="e">
        <f t="shared" ref="Z562" si="960">U562*0.5+U563*0.5</f>
        <v>#N/A</v>
      </c>
      <c r="AA562" s="55" t="e">
        <f t="shared" ref="AA562:AA563" si="961">J562/Y562</f>
        <v>#N/A</v>
      </c>
      <c r="AB562" s="336" t="e">
        <f t="shared" ref="AB562:AB563" si="962">X562/(Y562-J562)</f>
        <v>#N/A</v>
      </c>
      <c r="AC562" s="223" t="e">
        <f ca="1">INDEX(FGA_COEFFS,1,1)+Z562*INDEX(FGA_COEFFS,1,2)+Y562*INDEX(FGA_COEFFS,1,3)+R562*INDEX(FGA_COEFFS,1,4)+Q563*INDEX(FGA_COEFFS,1,5)+S562*INDEX(FGA_COEFFS,1,6)+T563*INDEX(FGA_COEFFS,1,7)+M563*INDEX(FGA_COEFFS,1,8)+Y566*Y567</f>
        <v>#N/A</v>
      </c>
      <c r="AD562" s="223" t="e">
        <f ca="1">INDEX(THREEPTA_COEFFS,1,1)+AC562*INDEX(THREEPTA_COEFFS,1,2)+J562*INDEX(THREEPTA_COEFFS,1,3)+AA562*INDEX(THREEPTA_COEFFS,1,4)+K562*INDEX(THREEPTA_COEFFS,1,5)+L563*INDEX(THREEPTA_COEFFS,1,6)+Z566*Z567</f>
        <v>#N/A</v>
      </c>
      <c r="AE562" s="223" t="e">
        <f ca="1">INDEX(THREEPTPCT_COEFFS,1,1)+K562*INDEX(THREEPTPCT_COEFFS,1,2)+L563*INDEX(THREEPTPCT_COEFFS,1,3)+AA566*AA567</f>
        <v>#N/A</v>
      </c>
      <c r="AF562" s="55" t="e">
        <f t="shared" ref="AF562:AF563" ca="1" si="963">AC562-AD562</f>
        <v>#N/A</v>
      </c>
      <c r="AG562" s="223" t="e">
        <f ca="1">INDEX(TWOPTPCT_COEFFS,1,1)+AB562*INDEX(TWOPTPCT_COEFFS,1,2)+I563*INDEX(TWOPTPCT_COEFFS,1,3)+G563*INDEX(TWOPTPCT_COEFFS,1,4)+L563*INDEX(TWOPTPCT_COEFFS,1,5)+AB566*AB567</f>
        <v>#N/A</v>
      </c>
      <c r="AH562" s="223" t="e">
        <f ca="1">INDEX(FTA_COEFFS,1,1)+O562*INDEX(FTA_COEFFS,1,2)+N563*INDEX(FTA_COEFFS,1,3)+(Q562+R562)*INDEX(FTA_COEFFS,1,4)+(Q563+R563)*INDEX(FTA_COEFFS,1,5)+M563*INDEX(FTA_COEFFS,1,6)+AC566*AC567</f>
        <v>#N/A</v>
      </c>
      <c r="AI562" s="223" t="e">
        <f ca="1">INDEX(FTPCT_COEFFS,1,1)+P562*INDEX(FTPCT_COEFFS,1,2)+F562*INDEX(FTPCT_COEFFS,1,3)+G563*INDEX(FTPCT_COEFFS,1,4)+AD566*AD567</f>
        <v>#N/A</v>
      </c>
      <c r="AJ562" s="338" t="e">
        <f t="shared" ref="AJ562:AJ563" ca="1" si="964">AD562*AE562/100+AF562*AG562+AH562*AI562/100</f>
        <v>#N/A</v>
      </c>
      <c r="AK562" s="55"/>
      <c r="AL562" s="55"/>
      <c r="AM562" s="55"/>
      <c r="AN562" s="55"/>
      <c r="AO562" s="55"/>
      <c r="AP562" s="55"/>
      <c r="AQ562" s="55"/>
      <c r="AR562" s="55"/>
    </row>
    <row r="563" spans="1:45" x14ac:dyDescent="0.3">
      <c r="B563" s="54" t="s">
        <v>175</v>
      </c>
      <c r="C563" s="54">
        <f>C556</f>
        <v>0</v>
      </c>
      <c r="D563" s="56" t="e">
        <f t="shared" ca="1" si="956"/>
        <v>#N/A</v>
      </c>
      <c r="E563" s="52" t="e">
        <f t="shared" ref="E563:W563" si="965">E556</f>
        <v>#N/A</v>
      </c>
      <c r="F563" s="52" t="e">
        <f t="shared" si="965"/>
        <v>#N/A</v>
      </c>
      <c r="G563" s="52" t="e">
        <f t="shared" si="965"/>
        <v>#N/A</v>
      </c>
      <c r="H563" s="52" t="e">
        <f t="shared" si="965"/>
        <v>#N/A</v>
      </c>
      <c r="I563" s="52" t="e">
        <f t="shared" si="965"/>
        <v>#N/A</v>
      </c>
      <c r="J563" s="52" t="e">
        <f t="shared" si="965"/>
        <v>#N/A</v>
      </c>
      <c r="K563" s="52" t="e">
        <f t="shared" si="965"/>
        <v>#N/A</v>
      </c>
      <c r="L563" s="52" t="e">
        <f t="shared" si="965"/>
        <v>#N/A</v>
      </c>
      <c r="M563" s="52" t="e">
        <f t="shared" si="965"/>
        <v>#N/A</v>
      </c>
      <c r="N563" s="52" t="e">
        <f t="shared" si="965"/>
        <v>#N/A</v>
      </c>
      <c r="O563" s="52" t="e">
        <f t="shared" si="965"/>
        <v>#N/A</v>
      </c>
      <c r="P563" s="52" t="e">
        <f t="shared" si="965"/>
        <v>#N/A</v>
      </c>
      <c r="Q563" s="52" t="e">
        <f t="shared" si="965"/>
        <v>#N/A</v>
      </c>
      <c r="R563" s="52" t="e">
        <f t="shared" si="965"/>
        <v>#N/A</v>
      </c>
      <c r="S563" s="52" t="e">
        <f t="shared" si="965"/>
        <v>#N/A</v>
      </c>
      <c r="T563" s="52" t="e">
        <f t="shared" si="965"/>
        <v>#N/A</v>
      </c>
      <c r="U563" s="52" t="e">
        <f t="shared" si="965"/>
        <v>#N/A</v>
      </c>
      <c r="V563" s="52" t="e">
        <f t="shared" si="965"/>
        <v>#N/A</v>
      </c>
      <c r="W563" s="52" t="e">
        <f t="shared" si="965"/>
        <v>#N/A</v>
      </c>
      <c r="X563" s="55" t="e">
        <f t="shared" si="958"/>
        <v>#N/A</v>
      </c>
      <c r="Y563" s="55" t="e">
        <f t="shared" si="959"/>
        <v>#N/A</v>
      </c>
      <c r="Z563" s="55" t="e">
        <f t="shared" ref="Z563" si="966">Z562</f>
        <v>#N/A</v>
      </c>
      <c r="AA563" s="55" t="e">
        <f t="shared" si="961"/>
        <v>#N/A</v>
      </c>
      <c r="AB563" s="336" t="e">
        <f t="shared" si="962"/>
        <v>#N/A</v>
      </c>
      <c r="AC563" s="223" t="e">
        <f ca="1">INDEX(FGA_COEFFS,1,1)+Z563*INDEX(FGA_COEFFS,1,2)+Y563*INDEX(FGA_COEFFS,1,3)+R563*INDEX(FGA_COEFFS,1,4)+Q562*INDEX(FGA_COEFFS,1,5)+S563*INDEX(FGA_COEFFS,1,6)+T562*INDEX(FGA_COEFFS,1,7)+M562*INDEX(FGA_COEFFS,1,8)+Y566*Y568</f>
        <v>#N/A</v>
      </c>
      <c r="AD563" s="223" t="e">
        <f ca="1">INDEX(THREEPTA_COEFFS,1,1)+AC563*INDEX(THREEPTA_COEFFS,1,2)+J563*INDEX(THREEPTA_COEFFS,1,3)+AA563*INDEX(THREEPTA_COEFFS,1,4)+K563*INDEX(THREEPTA_COEFFS,1,5)+L562*INDEX(THREEPTA_COEFFS,1,6)+Z566*Z568</f>
        <v>#N/A</v>
      </c>
      <c r="AE563" s="223" t="e">
        <f ca="1">INDEX(THREEPTPCT_COEFFS,1,1)+K563*INDEX(THREEPTPCT_COEFFS,1,2)+L562*INDEX(THREEPTPCT_COEFFS,1,3)+AA566*AA568</f>
        <v>#N/A</v>
      </c>
      <c r="AF563" s="55" t="e">
        <f t="shared" ca="1" si="963"/>
        <v>#N/A</v>
      </c>
      <c r="AG563" s="223" t="e">
        <f ca="1">INDEX(TWOPTPCT_COEFFS,1,1)+AB563*INDEX(TWOPTPCT_COEFFS,1,2)+I562*INDEX(TWOPTPCT_COEFFS,1,3)+G562*INDEX(TWOPTPCT_COEFFS,1,4)+L562*INDEX(TWOPTPCT_COEFFS,1,5)+AB566*AB568</f>
        <v>#N/A</v>
      </c>
      <c r="AH563" s="223" t="e">
        <f ca="1">INDEX(FTA_COEFFS,1,1)+O563*INDEX(FTA_COEFFS,1,2)+N562*INDEX(FTA_COEFFS,1,3)+(Q563+R563)*INDEX(FTA_COEFFS,1,4)+(Q562+R562)*INDEX(FTA_COEFFS,1,5)+M562*INDEX(FTA_COEFFS,1,6)+AC566*AC568</f>
        <v>#N/A</v>
      </c>
      <c r="AI563" s="223" t="e">
        <f ca="1">INDEX(FTPCT_COEFFS,1,1)+P563*INDEX(FTPCT_COEFFS,1,2)+F563*INDEX(FTPCT_COEFFS,1,3)+G562*INDEX(FTPCT_COEFFS,1,4)+AD566*AD568</f>
        <v>#N/A</v>
      </c>
      <c r="AJ563" s="338" t="e">
        <f t="shared" ca="1" si="964"/>
        <v>#N/A</v>
      </c>
      <c r="AK563" s="55"/>
      <c r="AL563" s="55"/>
      <c r="AM563" s="55"/>
      <c r="AN563" s="55"/>
      <c r="AO563" s="55"/>
      <c r="AP563" s="55"/>
      <c r="AQ563" s="55"/>
      <c r="AR563" s="55"/>
    </row>
    <row r="564" spans="1:45" x14ac:dyDescent="0.3">
      <c r="A564" s="54" t="e">
        <f ca="1">IF(D562&gt;(D563+(AVERAGE(V562,W562)-AVERAGE(V563,W563))/2)+2.5,C562,IF(D563&gt;(D562+(AVERAGE(V563,W563)-AVERAGE(V562,W562))/2)+2.5,C563,"Close"))</f>
        <v>#N/A</v>
      </c>
      <c r="B564" s="64" t="e">
        <f ca="1">IF(D563&gt;D562,C563,C562)</f>
        <v>#N/A</v>
      </c>
      <c r="D564" s="56"/>
      <c r="X564" s="55"/>
      <c r="Y564" s="55"/>
      <c r="Z564" s="55"/>
      <c r="AA564" s="55"/>
      <c r="AB564" s="55"/>
      <c r="AC564" s="337"/>
      <c r="AD564" s="337"/>
      <c r="AE564" s="337"/>
      <c r="AF564" s="337"/>
      <c r="AG564" s="337"/>
      <c r="AH564" s="337"/>
      <c r="AI564" s="337"/>
      <c r="AJ564" s="337"/>
      <c r="AK564" s="337"/>
      <c r="AL564" s="337"/>
      <c r="AM564" s="55"/>
      <c r="AN564" s="55"/>
      <c r="AO564" s="55"/>
      <c r="AP564" s="55"/>
      <c r="AQ564" s="55"/>
      <c r="AR564" s="55"/>
      <c r="AS564" s="55"/>
    </row>
    <row r="565" spans="1:45" x14ac:dyDescent="0.3">
      <c r="X565" s="54" t="s">
        <v>1305</v>
      </c>
      <c r="Y565" s="54" t="s">
        <v>128</v>
      </c>
      <c r="Z565" s="54" t="s">
        <v>157</v>
      </c>
      <c r="AA565" s="54" t="s">
        <v>151</v>
      </c>
      <c r="AB565" s="54" t="s">
        <v>1327</v>
      </c>
      <c r="AC565" s="54" t="s">
        <v>129</v>
      </c>
      <c r="AD565" s="54" t="s">
        <v>116</v>
      </c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</row>
    <row r="566" spans="1:45" x14ac:dyDescent="0.3">
      <c r="X566" s="54"/>
      <c r="Y566" s="54">
        <f t="shared" ref="Y566:AD566" si="967">Y559</f>
        <v>6.4436999999999998</v>
      </c>
      <c r="Z566" s="54">
        <f t="shared" si="967"/>
        <v>4.9371</v>
      </c>
      <c r="AA566" s="54">
        <f t="shared" si="967"/>
        <v>11.350300000000001</v>
      </c>
      <c r="AB566" s="54">
        <f t="shared" si="967"/>
        <v>7.1900000000000006E-2</v>
      </c>
      <c r="AC566" s="54">
        <f t="shared" si="967"/>
        <v>6.2766000000000002</v>
      </c>
      <c r="AD566" s="54">
        <f t="shared" si="967"/>
        <v>11.042999999999999</v>
      </c>
      <c r="AE566" s="54"/>
      <c r="AF566" s="336"/>
      <c r="AG566" s="336"/>
      <c r="AH566" s="336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</row>
    <row r="567" spans="1:45" x14ac:dyDescent="0.3">
      <c r="D567" s="56"/>
      <c r="X567" s="336"/>
      <c r="Y567" s="336">
        <f t="shared" ca="1" si="931"/>
        <v>8.8440117823855441E-2</v>
      </c>
      <c r="Z567" s="336">
        <f t="shared" ca="1" si="931"/>
        <v>2.5302316680434721E-3</v>
      </c>
      <c r="AA567" s="336">
        <f t="shared" ca="1" si="931"/>
        <v>0.42040707695551527</v>
      </c>
      <c r="AB567" s="336">
        <f t="shared" ca="1" si="931"/>
        <v>6.5217442152242164E-3</v>
      </c>
      <c r="AC567" s="336">
        <f t="shared" ca="1" si="931"/>
        <v>0.31712471959246824</v>
      </c>
      <c r="AD567" s="336">
        <f t="shared" ca="1" si="931"/>
        <v>-1.021350071095759</v>
      </c>
      <c r="AE567" s="336"/>
      <c r="AF567" s="336"/>
      <c r="AG567" s="336"/>
      <c r="AH567" s="336"/>
      <c r="AI567" s="54"/>
      <c r="AJ567" s="54"/>
      <c r="AK567" s="54"/>
      <c r="AL567" s="336"/>
      <c r="AM567" s="336"/>
      <c r="AN567" s="336"/>
      <c r="AO567" s="336"/>
      <c r="AP567" s="54"/>
      <c r="AQ567" s="336"/>
      <c r="AR567" s="336"/>
      <c r="AS567" s="336"/>
    </row>
    <row r="568" spans="1:45" x14ac:dyDescent="0.3">
      <c r="C568" s="54"/>
      <c r="D568" s="56"/>
      <c r="Y568" s="336">
        <f t="shared" ca="1" si="931"/>
        <v>-0.10671810108946972</v>
      </c>
      <c r="Z568" s="336">
        <f t="shared" ca="1" si="931"/>
        <v>0.5766661665784647</v>
      </c>
      <c r="AA568" s="336">
        <f t="shared" ca="1" si="931"/>
        <v>1.3990318278380707</v>
      </c>
      <c r="AB568" s="336">
        <f t="shared" ca="1" si="931"/>
        <v>-1.2137897026313873</v>
      </c>
      <c r="AC568" s="336">
        <f t="shared" ca="1" si="931"/>
        <v>-1.0360856829366578</v>
      </c>
      <c r="AD568" s="336">
        <f t="shared" ca="1" si="931"/>
        <v>7.6394452141110181E-2</v>
      </c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</row>
    <row r="569" spans="1:45" x14ac:dyDescent="0.3">
      <c r="B569" s="54" t="s">
        <v>172</v>
      </c>
      <c r="C569" s="53">
        <f>C562</f>
        <v>0</v>
      </c>
      <c r="D569" s="56" t="e">
        <f t="shared" ref="D569:D570" ca="1" si="968">AJ569</f>
        <v>#N/A</v>
      </c>
      <c r="E569" s="52" t="e">
        <f t="shared" ref="E569:W569" si="969">E562</f>
        <v>#N/A</v>
      </c>
      <c r="F569" s="52" t="e">
        <f t="shared" si="969"/>
        <v>#N/A</v>
      </c>
      <c r="G569" s="52" t="e">
        <f t="shared" si="969"/>
        <v>#N/A</v>
      </c>
      <c r="H569" s="52" t="e">
        <f t="shared" si="969"/>
        <v>#N/A</v>
      </c>
      <c r="I569" s="52" t="e">
        <f t="shared" si="969"/>
        <v>#N/A</v>
      </c>
      <c r="J569" s="52" t="e">
        <f t="shared" si="969"/>
        <v>#N/A</v>
      </c>
      <c r="K569" s="52" t="e">
        <f t="shared" si="969"/>
        <v>#N/A</v>
      </c>
      <c r="L569" s="52" t="e">
        <f t="shared" si="969"/>
        <v>#N/A</v>
      </c>
      <c r="M569" s="52" t="e">
        <f t="shared" si="969"/>
        <v>#N/A</v>
      </c>
      <c r="N569" s="52" t="e">
        <f t="shared" si="969"/>
        <v>#N/A</v>
      </c>
      <c r="O569" s="52" t="e">
        <f t="shared" si="969"/>
        <v>#N/A</v>
      </c>
      <c r="P569" s="52" t="e">
        <f t="shared" si="969"/>
        <v>#N/A</v>
      </c>
      <c r="Q569" s="52" t="e">
        <f t="shared" si="969"/>
        <v>#N/A</v>
      </c>
      <c r="R569" s="52" t="e">
        <f t="shared" si="969"/>
        <v>#N/A</v>
      </c>
      <c r="S569" s="52" t="e">
        <f t="shared" si="969"/>
        <v>#N/A</v>
      </c>
      <c r="T569" s="52" t="e">
        <f t="shared" si="969"/>
        <v>#N/A</v>
      </c>
      <c r="U569" s="52" t="e">
        <f t="shared" si="969"/>
        <v>#N/A</v>
      </c>
      <c r="V569" s="52" t="e">
        <f t="shared" si="969"/>
        <v>#N/A</v>
      </c>
      <c r="W569" s="52" t="e">
        <f t="shared" si="969"/>
        <v>#N/A</v>
      </c>
      <c r="X569" s="55" t="e">
        <f t="shared" ref="X569:X570" si="970">(H569-(O569*P569)/100-3*(J569*K569)/100)/2</f>
        <v>#N/A</v>
      </c>
      <c r="Y569" s="55" t="e">
        <f t="shared" ref="Y569:Y570" si="971">SUM(X569,(J569*K569/100))/(F569/100)</f>
        <v>#N/A</v>
      </c>
      <c r="Z569" s="55" t="e">
        <f t="shared" ref="Z569" si="972">U569*0.5+U570*0.5</f>
        <v>#N/A</v>
      </c>
      <c r="AA569" s="55" t="e">
        <f t="shared" ref="AA569:AA570" si="973">J569/Y569</f>
        <v>#N/A</v>
      </c>
      <c r="AB569" s="336" t="e">
        <f t="shared" ref="AB569:AB570" si="974">X569/(Y569-J569)</f>
        <v>#N/A</v>
      </c>
      <c r="AC569" s="223" t="e">
        <f ca="1">INDEX(FGA_COEFFS,1,1)+Z569*INDEX(FGA_COEFFS,1,2)+Y569*INDEX(FGA_COEFFS,1,3)+R569*INDEX(FGA_COEFFS,1,4)+Q570*INDEX(FGA_COEFFS,1,5)+S569*INDEX(FGA_COEFFS,1,6)+T570*INDEX(FGA_COEFFS,1,7)+M570*INDEX(FGA_COEFFS,1,8)+Y573*Y574</f>
        <v>#N/A</v>
      </c>
      <c r="AD569" s="223" t="e">
        <f ca="1">INDEX(THREEPTA_COEFFS,1,1)+AC569*INDEX(THREEPTA_COEFFS,1,2)+J569*INDEX(THREEPTA_COEFFS,1,3)+AA569*INDEX(THREEPTA_COEFFS,1,4)+K569*INDEX(THREEPTA_COEFFS,1,5)+L570*INDEX(THREEPTA_COEFFS,1,6)+Z573*Z574</f>
        <v>#N/A</v>
      </c>
      <c r="AE569" s="223" t="e">
        <f ca="1">INDEX(THREEPTPCT_COEFFS,1,1)+K569*INDEX(THREEPTPCT_COEFFS,1,2)+L570*INDEX(THREEPTPCT_COEFFS,1,3)+AA573*AA574</f>
        <v>#N/A</v>
      </c>
      <c r="AF569" s="55" t="e">
        <f t="shared" ref="AF569:AF570" ca="1" si="975">AC569-AD569</f>
        <v>#N/A</v>
      </c>
      <c r="AG569" s="223" t="e">
        <f ca="1">INDEX(TWOPTPCT_COEFFS,1,1)+AB569*INDEX(TWOPTPCT_COEFFS,1,2)+I570*INDEX(TWOPTPCT_COEFFS,1,3)+G570*INDEX(TWOPTPCT_COEFFS,1,4)+L570*INDEX(TWOPTPCT_COEFFS,1,5)+AB573*AB574</f>
        <v>#N/A</v>
      </c>
      <c r="AH569" s="223" t="e">
        <f ca="1">INDEX(FTA_COEFFS,1,1)+O569*INDEX(FTA_COEFFS,1,2)+N570*INDEX(FTA_COEFFS,1,3)+(Q569+R569)*INDEX(FTA_COEFFS,1,4)+(Q570+R570)*INDEX(FTA_COEFFS,1,5)+M570*INDEX(FTA_COEFFS,1,6)+AC573*AC574</f>
        <v>#N/A</v>
      </c>
      <c r="AI569" s="223" t="e">
        <f ca="1">INDEX(FTPCT_COEFFS,1,1)+P569*INDEX(FTPCT_COEFFS,1,2)+F569*INDEX(FTPCT_COEFFS,1,3)+G570*INDEX(FTPCT_COEFFS,1,4)+AD573*AD574</f>
        <v>#N/A</v>
      </c>
      <c r="AJ569" s="338" t="e">
        <f t="shared" ref="AJ569:AJ570" ca="1" si="976">AD569*AE569/100+AF569*AG569+AH569*AI569/100</f>
        <v>#N/A</v>
      </c>
      <c r="AK569" s="55"/>
      <c r="AL569" s="55"/>
      <c r="AM569" s="55"/>
      <c r="AN569" s="55"/>
      <c r="AO569" s="55"/>
      <c r="AP569" s="55"/>
      <c r="AQ569" s="55"/>
      <c r="AR569" s="55"/>
    </row>
    <row r="570" spans="1:45" x14ac:dyDescent="0.3">
      <c r="B570" s="54" t="s">
        <v>175</v>
      </c>
      <c r="C570" s="54">
        <f>C563</f>
        <v>0</v>
      </c>
      <c r="D570" s="56" t="e">
        <f t="shared" ca="1" si="968"/>
        <v>#N/A</v>
      </c>
      <c r="E570" s="52" t="e">
        <f t="shared" ref="E570:W570" si="977">E563</f>
        <v>#N/A</v>
      </c>
      <c r="F570" s="52" t="e">
        <f t="shared" si="977"/>
        <v>#N/A</v>
      </c>
      <c r="G570" s="52" t="e">
        <f t="shared" si="977"/>
        <v>#N/A</v>
      </c>
      <c r="H570" s="52" t="e">
        <f t="shared" si="977"/>
        <v>#N/A</v>
      </c>
      <c r="I570" s="52" t="e">
        <f t="shared" si="977"/>
        <v>#N/A</v>
      </c>
      <c r="J570" s="52" t="e">
        <f t="shared" si="977"/>
        <v>#N/A</v>
      </c>
      <c r="K570" s="52" t="e">
        <f t="shared" si="977"/>
        <v>#N/A</v>
      </c>
      <c r="L570" s="52" t="e">
        <f t="shared" si="977"/>
        <v>#N/A</v>
      </c>
      <c r="M570" s="52" t="e">
        <f t="shared" si="977"/>
        <v>#N/A</v>
      </c>
      <c r="N570" s="52" t="e">
        <f t="shared" si="977"/>
        <v>#N/A</v>
      </c>
      <c r="O570" s="52" t="e">
        <f t="shared" si="977"/>
        <v>#N/A</v>
      </c>
      <c r="P570" s="52" t="e">
        <f t="shared" si="977"/>
        <v>#N/A</v>
      </c>
      <c r="Q570" s="52" t="e">
        <f t="shared" si="977"/>
        <v>#N/A</v>
      </c>
      <c r="R570" s="52" t="e">
        <f t="shared" si="977"/>
        <v>#N/A</v>
      </c>
      <c r="S570" s="52" t="e">
        <f t="shared" si="977"/>
        <v>#N/A</v>
      </c>
      <c r="T570" s="52" t="e">
        <f t="shared" si="977"/>
        <v>#N/A</v>
      </c>
      <c r="U570" s="52" t="e">
        <f t="shared" si="977"/>
        <v>#N/A</v>
      </c>
      <c r="V570" s="52" t="e">
        <f t="shared" si="977"/>
        <v>#N/A</v>
      </c>
      <c r="W570" s="52" t="e">
        <f t="shared" si="977"/>
        <v>#N/A</v>
      </c>
      <c r="X570" s="55" t="e">
        <f t="shared" si="970"/>
        <v>#N/A</v>
      </c>
      <c r="Y570" s="55" t="e">
        <f t="shared" si="971"/>
        <v>#N/A</v>
      </c>
      <c r="Z570" s="55" t="e">
        <f t="shared" ref="Z570" si="978">Z569</f>
        <v>#N/A</v>
      </c>
      <c r="AA570" s="55" t="e">
        <f t="shared" si="973"/>
        <v>#N/A</v>
      </c>
      <c r="AB570" s="336" t="e">
        <f t="shared" si="974"/>
        <v>#N/A</v>
      </c>
      <c r="AC570" s="223" t="e">
        <f ca="1">INDEX(FGA_COEFFS,1,1)+Z570*INDEX(FGA_COEFFS,1,2)+Y570*INDEX(FGA_COEFFS,1,3)+R570*INDEX(FGA_COEFFS,1,4)+Q569*INDEX(FGA_COEFFS,1,5)+S570*INDEX(FGA_COEFFS,1,6)+T569*INDEX(FGA_COEFFS,1,7)+M569*INDEX(FGA_COEFFS,1,8)+Y573*Y575</f>
        <v>#N/A</v>
      </c>
      <c r="AD570" s="223" t="e">
        <f ca="1">INDEX(THREEPTA_COEFFS,1,1)+AC570*INDEX(THREEPTA_COEFFS,1,2)+J570*INDEX(THREEPTA_COEFFS,1,3)+AA570*INDEX(THREEPTA_COEFFS,1,4)+K570*INDEX(THREEPTA_COEFFS,1,5)+L569*INDEX(THREEPTA_COEFFS,1,6)+Z573*Z575</f>
        <v>#N/A</v>
      </c>
      <c r="AE570" s="223" t="e">
        <f ca="1">INDEX(THREEPTPCT_COEFFS,1,1)+K570*INDEX(THREEPTPCT_COEFFS,1,2)+L569*INDEX(THREEPTPCT_COEFFS,1,3)+AA573*AA575</f>
        <v>#N/A</v>
      </c>
      <c r="AF570" s="55" t="e">
        <f t="shared" ca="1" si="975"/>
        <v>#N/A</v>
      </c>
      <c r="AG570" s="223" t="e">
        <f ca="1">INDEX(TWOPTPCT_COEFFS,1,1)+AB570*INDEX(TWOPTPCT_COEFFS,1,2)+I569*INDEX(TWOPTPCT_COEFFS,1,3)+G569*INDEX(TWOPTPCT_COEFFS,1,4)+L569*INDEX(TWOPTPCT_COEFFS,1,5)+AB573*AB575</f>
        <v>#N/A</v>
      </c>
      <c r="AH570" s="223" t="e">
        <f ca="1">INDEX(FTA_COEFFS,1,1)+O570*INDEX(FTA_COEFFS,1,2)+N569*INDEX(FTA_COEFFS,1,3)+(Q570+R570)*INDEX(FTA_COEFFS,1,4)+(Q569+R569)*INDEX(FTA_COEFFS,1,5)+M569*INDEX(FTA_COEFFS,1,6)+AC573*AC575</f>
        <v>#N/A</v>
      </c>
      <c r="AI570" s="223" t="e">
        <f ca="1">INDEX(FTPCT_COEFFS,1,1)+P570*INDEX(FTPCT_COEFFS,1,2)+F570*INDEX(FTPCT_COEFFS,1,3)+G569*INDEX(FTPCT_COEFFS,1,4)+AD573*AD575</f>
        <v>#N/A</v>
      </c>
      <c r="AJ570" s="338" t="e">
        <f t="shared" ca="1" si="976"/>
        <v>#N/A</v>
      </c>
      <c r="AK570" s="55"/>
      <c r="AL570" s="55"/>
      <c r="AM570" s="55"/>
      <c r="AN570" s="55"/>
      <c r="AO570" s="55"/>
      <c r="AP570" s="55"/>
      <c r="AQ570" s="55"/>
      <c r="AR570" s="55"/>
    </row>
    <row r="571" spans="1:45" x14ac:dyDescent="0.3">
      <c r="A571" s="54" t="e">
        <f ca="1">IF(D569&gt;(D570+(AVERAGE(V569,W569)-AVERAGE(V570,W570))/2)+2.5,C569,IF(D570&gt;(D569+(AVERAGE(V570,W570)-AVERAGE(V569,W569))/2)+2.5,C570,"Close"))</f>
        <v>#N/A</v>
      </c>
      <c r="B571" s="64" t="e">
        <f ca="1">IF(D570&gt;D569,C570,C569)</f>
        <v>#N/A</v>
      </c>
      <c r="D571" s="56"/>
      <c r="X571" s="55"/>
      <c r="Y571" s="55"/>
      <c r="Z571" s="55"/>
      <c r="AA571" s="55"/>
      <c r="AB571" s="55"/>
      <c r="AC571" s="337"/>
      <c r="AD571" s="337"/>
      <c r="AE571" s="337"/>
      <c r="AF571" s="337"/>
      <c r="AG571" s="337"/>
      <c r="AH571" s="337"/>
      <c r="AI571" s="337"/>
      <c r="AJ571" s="337"/>
      <c r="AK571" s="337"/>
      <c r="AL571" s="337"/>
      <c r="AM571" s="55"/>
      <c r="AN571" s="55"/>
      <c r="AO571" s="55"/>
      <c r="AP571" s="55"/>
      <c r="AQ571" s="55"/>
      <c r="AR571" s="55"/>
      <c r="AS571" s="55"/>
    </row>
    <row r="572" spans="1:45" x14ac:dyDescent="0.3">
      <c r="X572" s="54" t="s">
        <v>1305</v>
      </c>
      <c r="Y572" s="54" t="s">
        <v>128</v>
      </c>
      <c r="Z572" s="54" t="s">
        <v>157</v>
      </c>
      <c r="AA572" s="54" t="s">
        <v>151</v>
      </c>
      <c r="AB572" s="54" t="s">
        <v>1327</v>
      </c>
      <c r="AC572" s="54" t="s">
        <v>129</v>
      </c>
      <c r="AD572" s="54" t="s">
        <v>116</v>
      </c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</row>
    <row r="573" spans="1:45" x14ac:dyDescent="0.3">
      <c r="X573" s="54"/>
      <c r="Y573" s="54">
        <f t="shared" ref="Y573:AD573" si="979">Y566</f>
        <v>6.4436999999999998</v>
      </c>
      <c r="Z573" s="54">
        <f t="shared" si="979"/>
        <v>4.9371</v>
      </c>
      <c r="AA573" s="54">
        <f t="shared" si="979"/>
        <v>11.350300000000001</v>
      </c>
      <c r="AB573" s="54">
        <f t="shared" si="979"/>
        <v>7.1900000000000006E-2</v>
      </c>
      <c r="AC573" s="54">
        <f t="shared" si="979"/>
        <v>6.2766000000000002</v>
      </c>
      <c r="AD573" s="54">
        <f t="shared" si="979"/>
        <v>11.042999999999999</v>
      </c>
      <c r="AE573" s="54"/>
      <c r="AF573" s="336"/>
      <c r="AG573" s="336"/>
      <c r="AH573" s="336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</row>
    <row r="574" spans="1:45" x14ac:dyDescent="0.3">
      <c r="D574" s="56"/>
      <c r="X574" s="336"/>
      <c r="Y574" s="336">
        <f t="shared" ca="1" si="931"/>
        <v>0.67108986850195862</v>
      </c>
      <c r="Z574" s="336">
        <f t="shared" ca="1" si="931"/>
        <v>-4.8724994003060149E-5</v>
      </c>
      <c r="AA574" s="336">
        <f t="shared" ca="1" si="931"/>
        <v>0.51288525364086057</v>
      </c>
      <c r="AB574" s="336">
        <f t="shared" ca="1" si="931"/>
        <v>-0.42123180014142758</v>
      </c>
      <c r="AC574" s="336">
        <f t="shared" ca="1" si="931"/>
        <v>1.3412269696968262</v>
      </c>
      <c r="AD574" s="336">
        <f t="shared" ca="1" si="931"/>
        <v>0.26197192553886323</v>
      </c>
      <c r="AE574" s="336"/>
      <c r="AF574" s="336"/>
      <c r="AG574" s="336"/>
      <c r="AH574" s="336"/>
      <c r="AI574" s="54"/>
      <c r="AJ574" s="54"/>
      <c r="AK574" s="54"/>
      <c r="AL574" s="336"/>
      <c r="AM574" s="336"/>
      <c r="AN574" s="336"/>
      <c r="AO574" s="336"/>
      <c r="AP574" s="54"/>
      <c r="AQ574" s="336"/>
      <c r="AR574" s="336"/>
      <c r="AS574" s="336"/>
    </row>
    <row r="575" spans="1:45" x14ac:dyDescent="0.3">
      <c r="C575" s="54"/>
      <c r="D575" s="56"/>
      <c r="Y575" s="336">
        <f t="shared" ca="1" si="931"/>
        <v>0.94003583767195864</v>
      </c>
      <c r="Z575" s="336">
        <f t="shared" ca="1" si="931"/>
        <v>-1.0272044494268564</v>
      </c>
      <c r="AA575" s="336">
        <f t="shared" ca="1" si="931"/>
        <v>0.34592620683681241</v>
      </c>
      <c r="AB575" s="336">
        <f t="shared" ca="1" si="931"/>
        <v>-4.5784434881601971E-2</v>
      </c>
      <c r="AC575" s="336">
        <f t="shared" ca="1" si="931"/>
        <v>3.4682101131152431E-3</v>
      </c>
      <c r="AD575" s="336">
        <f t="shared" ca="1" si="931"/>
        <v>-3.5512053369834609E-2</v>
      </c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</row>
    <row r="576" spans="1:45" x14ac:dyDescent="0.3">
      <c r="B576" s="54" t="s">
        <v>172</v>
      </c>
      <c r="C576" s="53">
        <f>C569</f>
        <v>0</v>
      </c>
      <c r="D576" s="56" t="e">
        <f t="shared" ref="D576:D577" ca="1" si="980">AJ576</f>
        <v>#N/A</v>
      </c>
      <c r="E576" s="52" t="e">
        <f t="shared" ref="E576:W576" si="981">E569</f>
        <v>#N/A</v>
      </c>
      <c r="F576" s="52" t="e">
        <f t="shared" si="981"/>
        <v>#N/A</v>
      </c>
      <c r="G576" s="52" t="e">
        <f t="shared" si="981"/>
        <v>#N/A</v>
      </c>
      <c r="H576" s="52" t="e">
        <f t="shared" si="981"/>
        <v>#N/A</v>
      </c>
      <c r="I576" s="52" t="e">
        <f t="shared" si="981"/>
        <v>#N/A</v>
      </c>
      <c r="J576" s="52" t="e">
        <f t="shared" si="981"/>
        <v>#N/A</v>
      </c>
      <c r="K576" s="52" t="e">
        <f t="shared" si="981"/>
        <v>#N/A</v>
      </c>
      <c r="L576" s="52" t="e">
        <f t="shared" si="981"/>
        <v>#N/A</v>
      </c>
      <c r="M576" s="52" t="e">
        <f t="shared" si="981"/>
        <v>#N/A</v>
      </c>
      <c r="N576" s="52" t="e">
        <f t="shared" si="981"/>
        <v>#N/A</v>
      </c>
      <c r="O576" s="52" t="e">
        <f t="shared" si="981"/>
        <v>#N/A</v>
      </c>
      <c r="P576" s="52" t="e">
        <f t="shared" si="981"/>
        <v>#N/A</v>
      </c>
      <c r="Q576" s="52" t="e">
        <f t="shared" si="981"/>
        <v>#N/A</v>
      </c>
      <c r="R576" s="52" t="e">
        <f t="shared" si="981"/>
        <v>#N/A</v>
      </c>
      <c r="S576" s="52" t="e">
        <f t="shared" si="981"/>
        <v>#N/A</v>
      </c>
      <c r="T576" s="52" t="e">
        <f t="shared" si="981"/>
        <v>#N/A</v>
      </c>
      <c r="U576" s="52" t="e">
        <f t="shared" si="981"/>
        <v>#N/A</v>
      </c>
      <c r="V576" s="52" t="e">
        <f t="shared" si="981"/>
        <v>#N/A</v>
      </c>
      <c r="W576" s="52" t="e">
        <f t="shared" si="981"/>
        <v>#N/A</v>
      </c>
      <c r="X576" s="55" t="e">
        <f t="shared" ref="X576:X577" si="982">(H576-(O576*P576)/100-3*(J576*K576)/100)/2</f>
        <v>#N/A</v>
      </c>
      <c r="Y576" s="55" t="e">
        <f t="shared" ref="Y576:Y577" si="983">SUM(X576,(J576*K576/100))/(F576/100)</f>
        <v>#N/A</v>
      </c>
      <c r="Z576" s="55" t="e">
        <f t="shared" ref="Z576" si="984">U576*0.5+U577*0.5</f>
        <v>#N/A</v>
      </c>
      <c r="AA576" s="55" t="e">
        <f t="shared" ref="AA576:AA577" si="985">J576/Y576</f>
        <v>#N/A</v>
      </c>
      <c r="AB576" s="336" t="e">
        <f t="shared" ref="AB576:AB577" si="986">X576/(Y576-J576)</f>
        <v>#N/A</v>
      </c>
      <c r="AC576" s="223" t="e">
        <f ca="1">INDEX(FGA_COEFFS,1,1)+Z576*INDEX(FGA_COEFFS,1,2)+Y576*INDEX(FGA_COEFFS,1,3)+R576*INDEX(FGA_COEFFS,1,4)+Q577*INDEX(FGA_COEFFS,1,5)+S576*INDEX(FGA_COEFFS,1,6)+T577*INDEX(FGA_COEFFS,1,7)+M577*INDEX(FGA_COEFFS,1,8)+Y580*Y581</f>
        <v>#N/A</v>
      </c>
      <c r="AD576" s="223" t="e">
        <f ca="1">INDEX(THREEPTA_COEFFS,1,1)+AC576*INDEX(THREEPTA_COEFFS,1,2)+J576*INDEX(THREEPTA_COEFFS,1,3)+AA576*INDEX(THREEPTA_COEFFS,1,4)+K576*INDEX(THREEPTA_COEFFS,1,5)+L577*INDEX(THREEPTA_COEFFS,1,6)+Z580*Z581</f>
        <v>#N/A</v>
      </c>
      <c r="AE576" s="223" t="e">
        <f ca="1">INDEX(THREEPTPCT_COEFFS,1,1)+K576*INDEX(THREEPTPCT_COEFFS,1,2)+L577*INDEX(THREEPTPCT_COEFFS,1,3)+AA580*AA581</f>
        <v>#N/A</v>
      </c>
      <c r="AF576" s="55" t="e">
        <f t="shared" ref="AF576:AF577" ca="1" si="987">AC576-AD576</f>
        <v>#N/A</v>
      </c>
      <c r="AG576" s="223" t="e">
        <f ca="1">INDEX(TWOPTPCT_COEFFS,1,1)+AB576*INDEX(TWOPTPCT_COEFFS,1,2)+I577*INDEX(TWOPTPCT_COEFFS,1,3)+G577*INDEX(TWOPTPCT_COEFFS,1,4)+L577*INDEX(TWOPTPCT_COEFFS,1,5)+AB580*AB581</f>
        <v>#N/A</v>
      </c>
      <c r="AH576" s="223" t="e">
        <f ca="1">INDEX(FTA_COEFFS,1,1)+O576*INDEX(FTA_COEFFS,1,2)+N577*INDEX(FTA_COEFFS,1,3)+(Q576+R576)*INDEX(FTA_COEFFS,1,4)+(Q577+R577)*INDEX(FTA_COEFFS,1,5)+M577*INDEX(FTA_COEFFS,1,6)+AC580*AC581</f>
        <v>#N/A</v>
      </c>
      <c r="AI576" s="223" t="e">
        <f ca="1">INDEX(FTPCT_COEFFS,1,1)+P576*INDEX(FTPCT_COEFFS,1,2)+F576*INDEX(FTPCT_COEFFS,1,3)+G577*INDEX(FTPCT_COEFFS,1,4)+AD580*AD581</f>
        <v>#N/A</v>
      </c>
      <c r="AJ576" s="338" t="e">
        <f t="shared" ref="AJ576:AJ577" ca="1" si="988">AD576*AE576/100+AF576*AG576+AH576*AI576/100</f>
        <v>#N/A</v>
      </c>
      <c r="AK576" s="55"/>
      <c r="AL576" s="55"/>
      <c r="AM576" s="55"/>
      <c r="AN576" s="55"/>
      <c r="AO576" s="55"/>
      <c r="AP576" s="55"/>
      <c r="AQ576" s="55"/>
      <c r="AR576" s="55"/>
    </row>
    <row r="577" spans="1:45" x14ac:dyDescent="0.3">
      <c r="B577" s="54" t="s">
        <v>175</v>
      </c>
      <c r="C577" s="54">
        <f>C570</f>
        <v>0</v>
      </c>
      <c r="D577" s="56" t="e">
        <f t="shared" ca="1" si="980"/>
        <v>#N/A</v>
      </c>
      <c r="E577" s="52" t="e">
        <f t="shared" ref="E577:W577" si="989">E570</f>
        <v>#N/A</v>
      </c>
      <c r="F577" s="52" t="e">
        <f t="shared" si="989"/>
        <v>#N/A</v>
      </c>
      <c r="G577" s="52" t="e">
        <f t="shared" si="989"/>
        <v>#N/A</v>
      </c>
      <c r="H577" s="52" t="e">
        <f t="shared" si="989"/>
        <v>#N/A</v>
      </c>
      <c r="I577" s="52" t="e">
        <f t="shared" si="989"/>
        <v>#N/A</v>
      </c>
      <c r="J577" s="52" t="e">
        <f t="shared" si="989"/>
        <v>#N/A</v>
      </c>
      <c r="K577" s="52" t="e">
        <f t="shared" si="989"/>
        <v>#N/A</v>
      </c>
      <c r="L577" s="52" t="e">
        <f t="shared" si="989"/>
        <v>#N/A</v>
      </c>
      <c r="M577" s="52" t="e">
        <f t="shared" si="989"/>
        <v>#N/A</v>
      </c>
      <c r="N577" s="52" t="e">
        <f t="shared" si="989"/>
        <v>#N/A</v>
      </c>
      <c r="O577" s="52" t="e">
        <f t="shared" si="989"/>
        <v>#N/A</v>
      </c>
      <c r="P577" s="52" t="e">
        <f t="shared" si="989"/>
        <v>#N/A</v>
      </c>
      <c r="Q577" s="52" t="e">
        <f t="shared" si="989"/>
        <v>#N/A</v>
      </c>
      <c r="R577" s="52" t="e">
        <f t="shared" si="989"/>
        <v>#N/A</v>
      </c>
      <c r="S577" s="52" t="e">
        <f t="shared" si="989"/>
        <v>#N/A</v>
      </c>
      <c r="T577" s="52" t="e">
        <f t="shared" si="989"/>
        <v>#N/A</v>
      </c>
      <c r="U577" s="52" t="e">
        <f t="shared" si="989"/>
        <v>#N/A</v>
      </c>
      <c r="V577" s="52" t="e">
        <f t="shared" si="989"/>
        <v>#N/A</v>
      </c>
      <c r="W577" s="52" t="e">
        <f t="shared" si="989"/>
        <v>#N/A</v>
      </c>
      <c r="X577" s="55" t="e">
        <f t="shared" si="982"/>
        <v>#N/A</v>
      </c>
      <c r="Y577" s="55" t="e">
        <f t="shared" si="983"/>
        <v>#N/A</v>
      </c>
      <c r="Z577" s="55" t="e">
        <f t="shared" ref="Z577" si="990">Z576</f>
        <v>#N/A</v>
      </c>
      <c r="AA577" s="55" t="e">
        <f t="shared" si="985"/>
        <v>#N/A</v>
      </c>
      <c r="AB577" s="336" t="e">
        <f t="shared" si="986"/>
        <v>#N/A</v>
      </c>
      <c r="AC577" s="223" t="e">
        <f ca="1">INDEX(FGA_COEFFS,1,1)+Z577*INDEX(FGA_COEFFS,1,2)+Y577*INDEX(FGA_COEFFS,1,3)+R577*INDEX(FGA_COEFFS,1,4)+Q576*INDEX(FGA_COEFFS,1,5)+S577*INDEX(FGA_COEFFS,1,6)+T576*INDEX(FGA_COEFFS,1,7)+M576*INDEX(FGA_COEFFS,1,8)+Y580*Y582</f>
        <v>#N/A</v>
      </c>
      <c r="AD577" s="223" t="e">
        <f ca="1">INDEX(THREEPTA_COEFFS,1,1)+AC577*INDEX(THREEPTA_COEFFS,1,2)+J577*INDEX(THREEPTA_COEFFS,1,3)+AA577*INDEX(THREEPTA_COEFFS,1,4)+K577*INDEX(THREEPTA_COEFFS,1,5)+L576*INDEX(THREEPTA_COEFFS,1,6)+Z580*Z582</f>
        <v>#N/A</v>
      </c>
      <c r="AE577" s="223" t="e">
        <f ca="1">INDEX(THREEPTPCT_COEFFS,1,1)+K577*INDEX(THREEPTPCT_COEFFS,1,2)+L576*INDEX(THREEPTPCT_COEFFS,1,3)+AA580*AA582</f>
        <v>#N/A</v>
      </c>
      <c r="AF577" s="55" t="e">
        <f t="shared" ca="1" si="987"/>
        <v>#N/A</v>
      </c>
      <c r="AG577" s="223" t="e">
        <f ca="1">INDEX(TWOPTPCT_COEFFS,1,1)+AB577*INDEX(TWOPTPCT_COEFFS,1,2)+I576*INDEX(TWOPTPCT_COEFFS,1,3)+G576*INDEX(TWOPTPCT_COEFFS,1,4)+L576*INDEX(TWOPTPCT_COEFFS,1,5)+AB580*AB582</f>
        <v>#N/A</v>
      </c>
      <c r="AH577" s="223" t="e">
        <f ca="1">INDEX(FTA_COEFFS,1,1)+O577*INDEX(FTA_COEFFS,1,2)+N576*INDEX(FTA_COEFFS,1,3)+(Q577+R577)*INDEX(FTA_COEFFS,1,4)+(Q576+R576)*INDEX(FTA_COEFFS,1,5)+M576*INDEX(FTA_COEFFS,1,6)+AC580*AC582</f>
        <v>#N/A</v>
      </c>
      <c r="AI577" s="223" t="e">
        <f ca="1">INDEX(FTPCT_COEFFS,1,1)+P577*INDEX(FTPCT_COEFFS,1,2)+F577*INDEX(FTPCT_COEFFS,1,3)+G576*INDEX(FTPCT_COEFFS,1,4)+AD580*AD582</f>
        <v>#N/A</v>
      </c>
      <c r="AJ577" s="338" t="e">
        <f t="shared" ca="1" si="988"/>
        <v>#N/A</v>
      </c>
      <c r="AK577" s="55"/>
      <c r="AL577" s="55"/>
      <c r="AM577" s="55"/>
      <c r="AN577" s="55"/>
      <c r="AO577" s="55"/>
      <c r="AP577" s="55"/>
      <c r="AQ577" s="55"/>
      <c r="AR577" s="55"/>
    </row>
    <row r="578" spans="1:45" x14ac:dyDescent="0.3">
      <c r="A578" s="54" t="e">
        <f ca="1">IF(D576&gt;(D577+(AVERAGE(V576,W576)-AVERAGE(V577,W577))/2)+2.5,C576,IF(D577&gt;(D576+(AVERAGE(V577,W577)-AVERAGE(V576,W576))/2)+2.5,C577,"Close"))</f>
        <v>#N/A</v>
      </c>
      <c r="B578" s="64" t="e">
        <f ca="1">IF(D577&gt;D576,C577,C576)</f>
        <v>#N/A</v>
      </c>
      <c r="D578" s="56"/>
      <c r="X578" s="55"/>
      <c r="Y578" s="55"/>
      <c r="Z578" s="55"/>
      <c r="AA578" s="55"/>
      <c r="AB578" s="55"/>
      <c r="AC578" s="337"/>
      <c r="AD578" s="337"/>
      <c r="AE578" s="337"/>
      <c r="AF578" s="337"/>
      <c r="AG578" s="337"/>
      <c r="AH578" s="337"/>
      <c r="AI578" s="337"/>
      <c r="AJ578" s="337"/>
      <c r="AK578" s="337"/>
      <c r="AL578" s="337"/>
      <c r="AM578" s="55"/>
      <c r="AN578" s="55"/>
      <c r="AO578" s="55"/>
      <c r="AP578" s="55"/>
      <c r="AQ578" s="55"/>
      <c r="AR578" s="55"/>
      <c r="AS578" s="55"/>
    </row>
    <row r="579" spans="1:45" x14ac:dyDescent="0.3">
      <c r="X579" s="54" t="s">
        <v>1305</v>
      </c>
      <c r="Y579" s="54" t="s">
        <v>128</v>
      </c>
      <c r="Z579" s="54" t="s">
        <v>157</v>
      </c>
      <c r="AA579" s="54" t="s">
        <v>151</v>
      </c>
      <c r="AB579" s="54" t="s">
        <v>1327</v>
      </c>
      <c r="AC579" s="54" t="s">
        <v>129</v>
      </c>
      <c r="AD579" s="54" t="s">
        <v>116</v>
      </c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</row>
    <row r="580" spans="1:45" x14ac:dyDescent="0.3">
      <c r="X580" s="54"/>
      <c r="Y580" s="54">
        <f t="shared" ref="Y580:AD580" si="991">Y573</f>
        <v>6.4436999999999998</v>
      </c>
      <c r="Z580" s="54">
        <f t="shared" si="991"/>
        <v>4.9371</v>
      </c>
      <c r="AA580" s="54">
        <f t="shared" si="991"/>
        <v>11.350300000000001</v>
      </c>
      <c r="AB580" s="54">
        <f t="shared" si="991"/>
        <v>7.1900000000000006E-2</v>
      </c>
      <c r="AC580" s="54">
        <f t="shared" si="991"/>
        <v>6.2766000000000002</v>
      </c>
      <c r="AD580" s="54">
        <f t="shared" si="991"/>
        <v>11.042999999999999</v>
      </c>
      <c r="AE580" s="54"/>
      <c r="AF580" s="336"/>
      <c r="AG580" s="336"/>
      <c r="AH580" s="336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</row>
    <row r="581" spans="1:45" x14ac:dyDescent="0.3">
      <c r="D581" s="56"/>
      <c r="X581" s="336"/>
      <c r="Y581" s="336">
        <f t="shared" ca="1" si="931"/>
        <v>1.7240342927914289E-2</v>
      </c>
      <c r="Z581" s="336">
        <f t="shared" ca="1" si="931"/>
        <v>-0.3166984838428244</v>
      </c>
      <c r="AA581" s="336">
        <f t="shared" ca="1" si="931"/>
        <v>-0.65884629169177911</v>
      </c>
      <c r="AB581" s="336">
        <f t="shared" ca="1" si="931"/>
        <v>-6.2231394869660263E-2</v>
      </c>
      <c r="AC581" s="336">
        <f t="shared" ca="1" si="931"/>
        <v>-0.19201574785444575</v>
      </c>
      <c r="AD581" s="336">
        <f t="shared" ca="1" si="931"/>
        <v>1.068929300431162</v>
      </c>
      <c r="AE581" s="336"/>
      <c r="AF581" s="336"/>
      <c r="AG581" s="336"/>
      <c r="AH581" s="336"/>
      <c r="AI581" s="54"/>
      <c r="AJ581" s="54"/>
      <c r="AK581" s="54"/>
      <c r="AL581" s="336"/>
      <c r="AM581" s="336"/>
      <c r="AN581" s="336"/>
      <c r="AO581" s="336"/>
      <c r="AP581" s="54"/>
      <c r="AQ581" s="336"/>
      <c r="AR581" s="336"/>
      <c r="AS581" s="336"/>
    </row>
    <row r="582" spans="1:45" x14ac:dyDescent="0.3">
      <c r="C582" s="54"/>
      <c r="D582" s="56"/>
      <c r="Y582" s="336">
        <f t="shared" ca="1" si="931"/>
        <v>-0.23168919600546553</v>
      </c>
      <c r="Z582" s="336">
        <f t="shared" ca="1" si="931"/>
        <v>0.37546244336879531</v>
      </c>
      <c r="AA582" s="336">
        <f t="shared" ca="1" si="931"/>
        <v>-0.13678491995622255</v>
      </c>
      <c r="AB582" s="336">
        <f t="shared" ca="1" si="931"/>
        <v>-0.23318775717035811</v>
      </c>
      <c r="AC582" s="336">
        <f t="shared" ca="1" si="931"/>
        <v>0.11894736106285871</v>
      </c>
      <c r="AD582" s="336">
        <f t="shared" ca="1" si="931"/>
        <v>1.3974529283322272E-4</v>
      </c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</row>
    <row r="583" spans="1:45" x14ac:dyDescent="0.3">
      <c r="B583" s="54" t="s">
        <v>172</v>
      </c>
      <c r="C583" s="53">
        <f>C576</f>
        <v>0</v>
      </c>
      <c r="D583" s="56" t="e">
        <f t="shared" ref="D583:D584" ca="1" si="992">AJ583</f>
        <v>#N/A</v>
      </c>
      <c r="E583" s="52" t="e">
        <f t="shared" ref="E583:W583" si="993">E576</f>
        <v>#N/A</v>
      </c>
      <c r="F583" s="52" t="e">
        <f t="shared" si="993"/>
        <v>#N/A</v>
      </c>
      <c r="G583" s="52" t="e">
        <f t="shared" si="993"/>
        <v>#N/A</v>
      </c>
      <c r="H583" s="52" t="e">
        <f t="shared" si="993"/>
        <v>#N/A</v>
      </c>
      <c r="I583" s="52" t="e">
        <f t="shared" si="993"/>
        <v>#N/A</v>
      </c>
      <c r="J583" s="52" t="e">
        <f t="shared" si="993"/>
        <v>#N/A</v>
      </c>
      <c r="K583" s="52" t="e">
        <f t="shared" si="993"/>
        <v>#N/A</v>
      </c>
      <c r="L583" s="52" t="e">
        <f t="shared" si="993"/>
        <v>#N/A</v>
      </c>
      <c r="M583" s="52" t="e">
        <f t="shared" si="993"/>
        <v>#N/A</v>
      </c>
      <c r="N583" s="52" t="e">
        <f t="shared" si="993"/>
        <v>#N/A</v>
      </c>
      <c r="O583" s="52" t="e">
        <f t="shared" si="993"/>
        <v>#N/A</v>
      </c>
      <c r="P583" s="52" t="e">
        <f t="shared" si="993"/>
        <v>#N/A</v>
      </c>
      <c r="Q583" s="52" t="e">
        <f t="shared" si="993"/>
        <v>#N/A</v>
      </c>
      <c r="R583" s="52" t="e">
        <f t="shared" si="993"/>
        <v>#N/A</v>
      </c>
      <c r="S583" s="52" t="e">
        <f t="shared" si="993"/>
        <v>#N/A</v>
      </c>
      <c r="T583" s="52" t="e">
        <f t="shared" si="993"/>
        <v>#N/A</v>
      </c>
      <c r="U583" s="52" t="e">
        <f t="shared" si="993"/>
        <v>#N/A</v>
      </c>
      <c r="V583" s="52" t="e">
        <f t="shared" si="993"/>
        <v>#N/A</v>
      </c>
      <c r="W583" s="52" t="e">
        <f t="shared" si="993"/>
        <v>#N/A</v>
      </c>
      <c r="X583" s="55" t="e">
        <f t="shared" ref="X583:X584" si="994">(H583-(O583*P583)/100-3*(J583*K583)/100)/2</f>
        <v>#N/A</v>
      </c>
      <c r="Y583" s="55" t="e">
        <f t="shared" ref="Y583:Y584" si="995">SUM(X583,(J583*K583/100))/(F583/100)</f>
        <v>#N/A</v>
      </c>
      <c r="Z583" s="55" t="e">
        <f t="shared" ref="Z583" si="996">U583*0.5+U584*0.5</f>
        <v>#N/A</v>
      </c>
      <c r="AA583" s="55" t="e">
        <f t="shared" ref="AA583:AA584" si="997">J583/Y583</f>
        <v>#N/A</v>
      </c>
      <c r="AB583" s="336" t="e">
        <f t="shared" ref="AB583:AB584" si="998">X583/(Y583-J583)</f>
        <v>#N/A</v>
      </c>
      <c r="AC583" s="223" t="e">
        <f ca="1">INDEX(FGA_COEFFS,1,1)+Z583*INDEX(FGA_COEFFS,1,2)+Y583*INDEX(FGA_COEFFS,1,3)+R583*INDEX(FGA_COEFFS,1,4)+Q584*INDEX(FGA_COEFFS,1,5)+S583*INDEX(FGA_COEFFS,1,6)+T584*INDEX(FGA_COEFFS,1,7)+M584*INDEX(FGA_COEFFS,1,8)+Y587*Y588</f>
        <v>#N/A</v>
      </c>
      <c r="AD583" s="223" t="e">
        <f ca="1">INDEX(THREEPTA_COEFFS,1,1)+AC583*INDEX(THREEPTA_COEFFS,1,2)+J583*INDEX(THREEPTA_COEFFS,1,3)+AA583*INDEX(THREEPTA_COEFFS,1,4)+K583*INDEX(THREEPTA_COEFFS,1,5)+L584*INDEX(THREEPTA_COEFFS,1,6)+Z587*Z588</f>
        <v>#N/A</v>
      </c>
      <c r="AE583" s="223" t="e">
        <f ca="1">INDEX(THREEPTPCT_COEFFS,1,1)+K583*INDEX(THREEPTPCT_COEFFS,1,2)+L584*INDEX(THREEPTPCT_COEFFS,1,3)+AA587*AA588</f>
        <v>#N/A</v>
      </c>
      <c r="AF583" s="55" t="e">
        <f t="shared" ref="AF583:AF584" ca="1" si="999">AC583-AD583</f>
        <v>#N/A</v>
      </c>
      <c r="AG583" s="223" t="e">
        <f ca="1">INDEX(TWOPTPCT_COEFFS,1,1)+AB583*INDEX(TWOPTPCT_COEFFS,1,2)+I584*INDEX(TWOPTPCT_COEFFS,1,3)+G584*INDEX(TWOPTPCT_COEFFS,1,4)+L584*INDEX(TWOPTPCT_COEFFS,1,5)+AB587*AB588</f>
        <v>#N/A</v>
      </c>
      <c r="AH583" s="223" t="e">
        <f ca="1">INDEX(FTA_COEFFS,1,1)+O583*INDEX(FTA_COEFFS,1,2)+N584*INDEX(FTA_COEFFS,1,3)+(Q583+R583)*INDEX(FTA_COEFFS,1,4)+(Q584+R584)*INDEX(FTA_COEFFS,1,5)+M584*INDEX(FTA_COEFFS,1,6)+AC587*AC588</f>
        <v>#N/A</v>
      </c>
      <c r="AI583" s="223" t="e">
        <f ca="1">INDEX(FTPCT_COEFFS,1,1)+P583*INDEX(FTPCT_COEFFS,1,2)+F583*INDEX(FTPCT_COEFFS,1,3)+G584*INDEX(FTPCT_COEFFS,1,4)+AD587*AD588</f>
        <v>#N/A</v>
      </c>
      <c r="AJ583" s="338" t="e">
        <f t="shared" ref="AJ583:AJ584" ca="1" si="1000">AD583*AE583/100+AF583*AG583+AH583*AI583/100</f>
        <v>#N/A</v>
      </c>
      <c r="AK583" s="55"/>
      <c r="AL583" s="55"/>
      <c r="AM583" s="55"/>
      <c r="AN583" s="55"/>
      <c r="AO583" s="55"/>
      <c r="AP583" s="55"/>
      <c r="AQ583" s="55"/>
      <c r="AR583" s="55"/>
    </row>
    <row r="584" spans="1:45" x14ac:dyDescent="0.3">
      <c r="B584" s="54" t="s">
        <v>175</v>
      </c>
      <c r="C584" s="54">
        <f>C577</f>
        <v>0</v>
      </c>
      <c r="D584" s="56" t="e">
        <f t="shared" ca="1" si="992"/>
        <v>#N/A</v>
      </c>
      <c r="E584" s="52" t="e">
        <f t="shared" ref="E584:W584" si="1001">E577</f>
        <v>#N/A</v>
      </c>
      <c r="F584" s="52" t="e">
        <f t="shared" si="1001"/>
        <v>#N/A</v>
      </c>
      <c r="G584" s="52" t="e">
        <f t="shared" si="1001"/>
        <v>#N/A</v>
      </c>
      <c r="H584" s="52" t="e">
        <f t="shared" si="1001"/>
        <v>#N/A</v>
      </c>
      <c r="I584" s="52" t="e">
        <f t="shared" si="1001"/>
        <v>#N/A</v>
      </c>
      <c r="J584" s="52" t="e">
        <f t="shared" si="1001"/>
        <v>#N/A</v>
      </c>
      <c r="K584" s="52" t="e">
        <f t="shared" si="1001"/>
        <v>#N/A</v>
      </c>
      <c r="L584" s="52" t="e">
        <f t="shared" si="1001"/>
        <v>#N/A</v>
      </c>
      <c r="M584" s="52" t="e">
        <f t="shared" si="1001"/>
        <v>#N/A</v>
      </c>
      <c r="N584" s="52" t="e">
        <f t="shared" si="1001"/>
        <v>#N/A</v>
      </c>
      <c r="O584" s="52" t="e">
        <f t="shared" si="1001"/>
        <v>#N/A</v>
      </c>
      <c r="P584" s="52" t="e">
        <f t="shared" si="1001"/>
        <v>#N/A</v>
      </c>
      <c r="Q584" s="52" t="e">
        <f t="shared" si="1001"/>
        <v>#N/A</v>
      </c>
      <c r="R584" s="52" t="e">
        <f t="shared" si="1001"/>
        <v>#N/A</v>
      </c>
      <c r="S584" s="52" t="e">
        <f t="shared" si="1001"/>
        <v>#N/A</v>
      </c>
      <c r="T584" s="52" t="e">
        <f t="shared" si="1001"/>
        <v>#N/A</v>
      </c>
      <c r="U584" s="52" t="e">
        <f t="shared" si="1001"/>
        <v>#N/A</v>
      </c>
      <c r="V584" s="52" t="e">
        <f t="shared" si="1001"/>
        <v>#N/A</v>
      </c>
      <c r="W584" s="52" t="e">
        <f t="shared" si="1001"/>
        <v>#N/A</v>
      </c>
      <c r="X584" s="55" t="e">
        <f t="shared" si="994"/>
        <v>#N/A</v>
      </c>
      <c r="Y584" s="55" t="e">
        <f t="shared" si="995"/>
        <v>#N/A</v>
      </c>
      <c r="Z584" s="55" t="e">
        <f t="shared" ref="Z584" si="1002">Z583</f>
        <v>#N/A</v>
      </c>
      <c r="AA584" s="55" t="e">
        <f t="shared" si="997"/>
        <v>#N/A</v>
      </c>
      <c r="AB584" s="336" t="e">
        <f t="shared" si="998"/>
        <v>#N/A</v>
      </c>
      <c r="AC584" s="223" t="e">
        <f ca="1">INDEX(FGA_COEFFS,1,1)+Z584*INDEX(FGA_COEFFS,1,2)+Y584*INDEX(FGA_COEFFS,1,3)+R584*INDEX(FGA_COEFFS,1,4)+Q583*INDEX(FGA_COEFFS,1,5)+S584*INDEX(FGA_COEFFS,1,6)+T583*INDEX(FGA_COEFFS,1,7)+M583*INDEX(FGA_COEFFS,1,8)+Y587*Y589</f>
        <v>#N/A</v>
      </c>
      <c r="AD584" s="223" t="e">
        <f ca="1">INDEX(THREEPTA_COEFFS,1,1)+AC584*INDEX(THREEPTA_COEFFS,1,2)+J584*INDEX(THREEPTA_COEFFS,1,3)+AA584*INDEX(THREEPTA_COEFFS,1,4)+K584*INDEX(THREEPTA_COEFFS,1,5)+L583*INDEX(THREEPTA_COEFFS,1,6)+Z587*Z589</f>
        <v>#N/A</v>
      </c>
      <c r="AE584" s="223" t="e">
        <f ca="1">INDEX(THREEPTPCT_COEFFS,1,1)+K584*INDEX(THREEPTPCT_COEFFS,1,2)+L583*INDEX(THREEPTPCT_COEFFS,1,3)+AA587*AA589</f>
        <v>#N/A</v>
      </c>
      <c r="AF584" s="55" t="e">
        <f t="shared" ca="1" si="999"/>
        <v>#N/A</v>
      </c>
      <c r="AG584" s="223" t="e">
        <f ca="1">INDEX(TWOPTPCT_COEFFS,1,1)+AB584*INDEX(TWOPTPCT_COEFFS,1,2)+I583*INDEX(TWOPTPCT_COEFFS,1,3)+G583*INDEX(TWOPTPCT_COEFFS,1,4)+L583*INDEX(TWOPTPCT_COEFFS,1,5)+AB587*AB589</f>
        <v>#N/A</v>
      </c>
      <c r="AH584" s="223" t="e">
        <f ca="1">INDEX(FTA_COEFFS,1,1)+O584*INDEX(FTA_COEFFS,1,2)+N583*INDEX(FTA_COEFFS,1,3)+(Q584+R584)*INDEX(FTA_COEFFS,1,4)+(Q583+R583)*INDEX(FTA_COEFFS,1,5)+M583*INDEX(FTA_COEFFS,1,6)+AC587*AC589</f>
        <v>#N/A</v>
      </c>
      <c r="AI584" s="223" t="e">
        <f ca="1">INDEX(FTPCT_COEFFS,1,1)+P584*INDEX(FTPCT_COEFFS,1,2)+F584*INDEX(FTPCT_COEFFS,1,3)+G583*INDEX(FTPCT_COEFFS,1,4)+AD587*AD589</f>
        <v>#N/A</v>
      </c>
      <c r="AJ584" s="338" t="e">
        <f t="shared" ca="1" si="1000"/>
        <v>#N/A</v>
      </c>
      <c r="AK584" s="55"/>
      <c r="AL584" s="55"/>
      <c r="AM584" s="55"/>
      <c r="AN584" s="55"/>
      <c r="AO584" s="55"/>
      <c r="AP584" s="55"/>
      <c r="AQ584" s="55"/>
      <c r="AR584" s="55"/>
    </row>
    <row r="585" spans="1:45" x14ac:dyDescent="0.3">
      <c r="A585" s="54" t="e">
        <f ca="1">IF(D583&gt;(D584+(AVERAGE(V583,W583)-AVERAGE(V584,W584))/2)+2.5,C583,IF(D584&gt;(D583+(AVERAGE(V584,W584)-AVERAGE(V583,W583))/2)+2.5,C584,"Close"))</f>
        <v>#N/A</v>
      </c>
      <c r="B585" s="64" t="e">
        <f ca="1">IF(D584&gt;D583,C584,C583)</f>
        <v>#N/A</v>
      </c>
      <c r="D585" s="56"/>
      <c r="X585" s="55"/>
      <c r="Y585" s="55"/>
      <c r="Z585" s="55"/>
      <c r="AA585" s="55"/>
      <c r="AB585" s="55"/>
      <c r="AC585" s="337"/>
      <c r="AD585" s="337"/>
      <c r="AE585" s="337"/>
      <c r="AF585" s="337"/>
      <c r="AG585" s="337"/>
      <c r="AH585" s="337"/>
      <c r="AI585" s="337"/>
      <c r="AJ585" s="337"/>
      <c r="AK585" s="337"/>
      <c r="AL585" s="337"/>
      <c r="AM585" s="55"/>
      <c r="AN585" s="55"/>
      <c r="AO585" s="55"/>
      <c r="AP585" s="55"/>
      <c r="AQ585" s="55"/>
      <c r="AR585" s="55"/>
      <c r="AS585" s="55"/>
    </row>
    <row r="586" spans="1:45" x14ac:dyDescent="0.3">
      <c r="X586" s="54" t="s">
        <v>1305</v>
      </c>
      <c r="Y586" s="54" t="s">
        <v>128</v>
      </c>
      <c r="Z586" s="54" t="s">
        <v>157</v>
      </c>
      <c r="AA586" s="54" t="s">
        <v>151</v>
      </c>
      <c r="AB586" s="54" t="s">
        <v>1327</v>
      </c>
      <c r="AC586" s="54" t="s">
        <v>129</v>
      </c>
      <c r="AD586" s="54" t="s">
        <v>116</v>
      </c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</row>
    <row r="587" spans="1:45" x14ac:dyDescent="0.3">
      <c r="X587" s="54"/>
      <c r="Y587" s="54">
        <f t="shared" ref="Y587:AD587" si="1003">Y580</f>
        <v>6.4436999999999998</v>
      </c>
      <c r="Z587" s="54">
        <f t="shared" si="1003"/>
        <v>4.9371</v>
      </c>
      <c r="AA587" s="54">
        <f t="shared" si="1003"/>
        <v>11.350300000000001</v>
      </c>
      <c r="AB587" s="54">
        <f t="shared" si="1003"/>
        <v>7.1900000000000006E-2</v>
      </c>
      <c r="AC587" s="54">
        <f t="shared" si="1003"/>
        <v>6.2766000000000002</v>
      </c>
      <c r="AD587" s="54">
        <f t="shared" si="1003"/>
        <v>11.042999999999999</v>
      </c>
      <c r="AE587" s="54"/>
      <c r="AF587" s="336"/>
      <c r="AG587" s="336"/>
      <c r="AH587" s="336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</row>
    <row r="588" spans="1:45" x14ac:dyDescent="0.3">
      <c r="D588" s="56"/>
      <c r="X588" s="336"/>
      <c r="Y588" s="336">
        <f t="shared" ca="1" si="931"/>
        <v>-1.3534151501603553</v>
      </c>
      <c r="Z588" s="336">
        <f t="shared" ca="1" si="931"/>
        <v>2.1113028169796592E-4</v>
      </c>
      <c r="AA588" s="336">
        <f t="shared" ca="1" si="931"/>
        <v>1.3730392336880719E-3</v>
      </c>
      <c r="AB588" s="336">
        <f t="shared" ca="1" si="931"/>
        <v>-0.8454931242887751</v>
      </c>
      <c r="AC588" s="336">
        <f t="shared" ca="1" si="931"/>
        <v>-2.9282122817395218E-3</v>
      </c>
      <c r="AD588" s="336">
        <f t="shared" ca="1" si="931"/>
        <v>-0.35469520957774997</v>
      </c>
      <c r="AE588" s="336"/>
      <c r="AF588" s="336"/>
      <c r="AG588" s="336"/>
      <c r="AH588" s="336"/>
      <c r="AI588" s="54"/>
      <c r="AJ588" s="54"/>
      <c r="AK588" s="54"/>
      <c r="AL588" s="336"/>
      <c r="AM588" s="336"/>
      <c r="AN588" s="336"/>
      <c r="AO588" s="336"/>
      <c r="AP588" s="54"/>
      <c r="AQ588" s="336"/>
      <c r="AR588" s="336"/>
      <c r="AS588" s="336"/>
    </row>
    <row r="589" spans="1:45" x14ac:dyDescent="0.3">
      <c r="C589" s="54"/>
      <c r="D589" s="56"/>
      <c r="Y589" s="336">
        <f t="shared" ca="1" si="931"/>
        <v>-0.98791118788999643</v>
      </c>
      <c r="Z589" s="336">
        <f t="shared" ca="1" si="931"/>
        <v>-9.235097630735864E-2</v>
      </c>
      <c r="AA589" s="336">
        <f t="shared" ca="1" si="931"/>
        <v>0.67391465456505451</v>
      </c>
      <c r="AB589" s="336">
        <f t="shared" ca="1" si="931"/>
        <v>1.2463762130188893</v>
      </c>
      <c r="AC589" s="336">
        <f t="shared" ca="1" si="931"/>
        <v>1.0960229145571574</v>
      </c>
      <c r="AD589" s="336">
        <f t="shared" ca="1" si="931"/>
        <v>0.3985012085916696</v>
      </c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</row>
    <row r="590" spans="1:45" x14ac:dyDescent="0.3">
      <c r="B590" s="54" t="s">
        <v>172</v>
      </c>
      <c r="C590" s="53">
        <f>C583</f>
        <v>0</v>
      </c>
      <c r="D590" s="56" t="e">
        <f t="shared" ref="D590:D591" ca="1" si="1004">AJ590</f>
        <v>#N/A</v>
      </c>
      <c r="E590" s="52" t="e">
        <f t="shared" ref="E590:W590" si="1005">E583</f>
        <v>#N/A</v>
      </c>
      <c r="F590" s="52" t="e">
        <f t="shared" si="1005"/>
        <v>#N/A</v>
      </c>
      <c r="G590" s="52" t="e">
        <f t="shared" si="1005"/>
        <v>#N/A</v>
      </c>
      <c r="H590" s="52" t="e">
        <f t="shared" si="1005"/>
        <v>#N/A</v>
      </c>
      <c r="I590" s="52" t="e">
        <f t="shared" si="1005"/>
        <v>#N/A</v>
      </c>
      <c r="J590" s="52" t="e">
        <f t="shared" si="1005"/>
        <v>#N/A</v>
      </c>
      <c r="K590" s="52" t="e">
        <f t="shared" si="1005"/>
        <v>#N/A</v>
      </c>
      <c r="L590" s="52" t="e">
        <f t="shared" si="1005"/>
        <v>#N/A</v>
      </c>
      <c r="M590" s="52" t="e">
        <f t="shared" si="1005"/>
        <v>#N/A</v>
      </c>
      <c r="N590" s="52" t="e">
        <f t="shared" si="1005"/>
        <v>#N/A</v>
      </c>
      <c r="O590" s="52" t="e">
        <f t="shared" si="1005"/>
        <v>#N/A</v>
      </c>
      <c r="P590" s="52" t="e">
        <f t="shared" si="1005"/>
        <v>#N/A</v>
      </c>
      <c r="Q590" s="52" t="e">
        <f t="shared" si="1005"/>
        <v>#N/A</v>
      </c>
      <c r="R590" s="52" t="e">
        <f t="shared" si="1005"/>
        <v>#N/A</v>
      </c>
      <c r="S590" s="52" t="e">
        <f t="shared" si="1005"/>
        <v>#N/A</v>
      </c>
      <c r="T590" s="52" t="e">
        <f t="shared" si="1005"/>
        <v>#N/A</v>
      </c>
      <c r="U590" s="52" t="e">
        <f t="shared" si="1005"/>
        <v>#N/A</v>
      </c>
      <c r="V590" s="52" t="e">
        <f t="shared" si="1005"/>
        <v>#N/A</v>
      </c>
      <c r="W590" s="52" t="e">
        <f t="shared" si="1005"/>
        <v>#N/A</v>
      </c>
      <c r="X590" s="55" t="e">
        <f t="shared" ref="X590:X591" si="1006">(H590-(O590*P590)/100-3*(J590*K590)/100)/2</f>
        <v>#N/A</v>
      </c>
      <c r="Y590" s="55" t="e">
        <f t="shared" ref="Y590:Y591" si="1007">SUM(X590,(J590*K590/100))/(F590/100)</f>
        <v>#N/A</v>
      </c>
      <c r="Z590" s="55" t="e">
        <f t="shared" ref="Z590" si="1008">U590*0.5+U591*0.5</f>
        <v>#N/A</v>
      </c>
      <c r="AA590" s="55" t="e">
        <f t="shared" ref="AA590:AA591" si="1009">J590/Y590</f>
        <v>#N/A</v>
      </c>
      <c r="AB590" s="336" t="e">
        <f t="shared" ref="AB590:AB591" si="1010">X590/(Y590-J590)</f>
        <v>#N/A</v>
      </c>
      <c r="AC590" s="223" t="e">
        <f ca="1">INDEX(FGA_COEFFS,1,1)+Z590*INDEX(FGA_COEFFS,1,2)+Y590*INDEX(FGA_COEFFS,1,3)+R590*INDEX(FGA_COEFFS,1,4)+Q591*INDEX(FGA_COEFFS,1,5)+S590*INDEX(FGA_COEFFS,1,6)+T591*INDEX(FGA_COEFFS,1,7)+M591*INDEX(FGA_COEFFS,1,8)+Y594*Y595</f>
        <v>#N/A</v>
      </c>
      <c r="AD590" s="223" t="e">
        <f ca="1">INDEX(THREEPTA_COEFFS,1,1)+AC590*INDEX(THREEPTA_COEFFS,1,2)+J590*INDEX(THREEPTA_COEFFS,1,3)+AA590*INDEX(THREEPTA_COEFFS,1,4)+K590*INDEX(THREEPTA_COEFFS,1,5)+L591*INDEX(THREEPTA_COEFFS,1,6)+Z594*Z595</f>
        <v>#N/A</v>
      </c>
      <c r="AE590" s="223" t="e">
        <f ca="1">INDEX(THREEPTPCT_COEFFS,1,1)+K590*INDEX(THREEPTPCT_COEFFS,1,2)+L591*INDEX(THREEPTPCT_COEFFS,1,3)+AA594*AA595</f>
        <v>#N/A</v>
      </c>
      <c r="AF590" s="55" t="e">
        <f t="shared" ref="AF590:AF591" ca="1" si="1011">AC590-AD590</f>
        <v>#N/A</v>
      </c>
      <c r="AG590" s="223" t="e">
        <f ca="1">INDEX(TWOPTPCT_COEFFS,1,1)+AB590*INDEX(TWOPTPCT_COEFFS,1,2)+I591*INDEX(TWOPTPCT_COEFFS,1,3)+G591*INDEX(TWOPTPCT_COEFFS,1,4)+L591*INDEX(TWOPTPCT_COEFFS,1,5)+AB594*AB595</f>
        <v>#N/A</v>
      </c>
      <c r="AH590" s="223" t="e">
        <f ca="1">INDEX(FTA_COEFFS,1,1)+O590*INDEX(FTA_COEFFS,1,2)+N591*INDEX(FTA_COEFFS,1,3)+(Q590+R590)*INDEX(FTA_COEFFS,1,4)+(Q591+R591)*INDEX(FTA_COEFFS,1,5)+M591*INDEX(FTA_COEFFS,1,6)+AC594*AC595</f>
        <v>#N/A</v>
      </c>
      <c r="AI590" s="223" t="e">
        <f ca="1">INDEX(FTPCT_COEFFS,1,1)+P590*INDEX(FTPCT_COEFFS,1,2)+F590*INDEX(FTPCT_COEFFS,1,3)+G591*INDEX(FTPCT_COEFFS,1,4)+AD594*AD595</f>
        <v>#N/A</v>
      </c>
      <c r="AJ590" s="338" t="e">
        <f t="shared" ref="AJ590:AJ591" ca="1" si="1012">AD590*AE590/100+AF590*AG590+AH590*AI590/100</f>
        <v>#N/A</v>
      </c>
      <c r="AK590" s="55"/>
      <c r="AL590" s="55"/>
      <c r="AM590" s="55"/>
      <c r="AN590" s="55"/>
      <c r="AO590" s="55"/>
      <c r="AP590" s="55"/>
      <c r="AQ590" s="55"/>
      <c r="AR590" s="55"/>
    </row>
    <row r="591" spans="1:45" x14ac:dyDescent="0.3">
      <c r="B591" s="54" t="s">
        <v>175</v>
      </c>
      <c r="C591" s="54">
        <f>C584</f>
        <v>0</v>
      </c>
      <c r="D591" s="56" t="e">
        <f t="shared" ca="1" si="1004"/>
        <v>#N/A</v>
      </c>
      <c r="E591" s="52" t="e">
        <f t="shared" ref="E591:W591" si="1013">E584</f>
        <v>#N/A</v>
      </c>
      <c r="F591" s="52" t="e">
        <f t="shared" si="1013"/>
        <v>#N/A</v>
      </c>
      <c r="G591" s="52" t="e">
        <f t="shared" si="1013"/>
        <v>#N/A</v>
      </c>
      <c r="H591" s="52" t="e">
        <f t="shared" si="1013"/>
        <v>#N/A</v>
      </c>
      <c r="I591" s="52" t="e">
        <f t="shared" si="1013"/>
        <v>#N/A</v>
      </c>
      <c r="J591" s="52" t="e">
        <f t="shared" si="1013"/>
        <v>#N/A</v>
      </c>
      <c r="K591" s="52" t="e">
        <f t="shared" si="1013"/>
        <v>#N/A</v>
      </c>
      <c r="L591" s="52" t="e">
        <f t="shared" si="1013"/>
        <v>#N/A</v>
      </c>
      <c r="M591" s="52" t="e">
        <f t="shared" si="1013"/>
        <v>#N/A</v>
      </c>
      <c r="N591" s="52" t="e">
        <f t="shared" si="1013"/>
        <v>#N/A</v>
      </c>
      <c r="O591" s="52" t="e">
        <f t="shared" si="1013"/>
        <v>#N/A</v>
      </c>
      <c r="P591" s="52" t="e">
        <f t="shared" si="1013"/>
        <v>#N/A</v>
      </c>
      <c r="Q591" s="52" t="e">
        <f t="shared" si="1013"/>
        <v>#N/A</v>
      </c>
      <c r="R591" s="52" t="e">
        <f t="shared" si="1013"/>
        <v>#N/A</v>
      </c>
      <c r="S591" s="52" t="e">
        <f t="shared" si="1013"/>
        <v>#N/A</v>
      </c>
      <c r="T591" s="52" t="e">
        <f t="shared" si="1013"/>
        <v>#N/A</v>
      </c>
      <c r="U591" s="52" t="e">
        <f t="shared" si="1013"/>
        <v>#N/A</v>
      </c>
      <c r="V591" s="52" t="e">
        <f t="shared" si="1013"/>
        <v>#N/A</v>
      </c>
      <c r="W591" s="52" t="e">
        <f t="shared" si="1013"/>
        <v>#N/A</v>
      </c>
      <c r="X591" s="55" t="e">
        <f t="shared" si="1006"/>
        <v>#N/A</v>
      </c>
      <c r="Y591" s="55" t="e">
        <f t="shared" si="1007"/>
        <v>#N/A</v>
      </c>
      <c r="Z591" s="55" t="e">
        <f t="shared" ref="Z591" si="1014">Z590</f>
        <v>#N/A</v>
      </c>
      <c r="AA591" s="55" t="e">
        <f t="shared" si="1009"/>
        <v>#N/A</v>
      </c>
      <c r="AB591" s="336" t="e">
        <f t="shared" si="1010"/>
        <v>#N/A</v>
      </c>
      <c r="AC591" s="223" t="e">
        <f ca="1">INDEX(FGA_COEFFS,1,1)+Z591*INDEX(FGA_COEFFS,1,2)+Y591*INDEX(FGA_COEFFS,1,3)+R591*INDEX(FGA_COEFFS,1,4)+Q590*INDEX(FGA_COEFFS,1,5)+S591*INDEX(FGA_COEFFS,1,6)+T590*INDEX(FGA_COEFFS,1,7)+M590*INDEX(FGA_COEFFS,1,8)+Y594*Y596</f>
        <v>#N/A</v>
      </c>
      <c r="AD591" s="223" t="e">
        <f ca="1">INDEX(THREEPTA_COEFFS,1,1)+AC591*INDEX(THREEPTA_COEFFS,1,2)+J591*INDEX(THREEPTA_COEFFS,1,3)+AA591*INDEX(THREEPTA_COEFFS,1,4)+K591*INDEX(THREEPTA_COEFFS,1,5)+L590*INDEX(THREEPTA_COEFFS,1,6)+Z594*Z596</f>
        <v>#N/A</v>
      </c>
      <c r="AE591" s="223" t="e">
        <f ca="1">INDEX(THREEPTPCT_COEFFS,1,1)+K591*INDEX(THREEPTPCT_COEFFS,1,2)+L590*INDEX(THREEPTPCT_COEFFS,1,3)+AA594*AA596</f>
        <v>#N/A</v>
      </c>
      <c r="AF591" s="55" t="e">
        <f t="shared" ca="1" si="1011"/>
        <v>#N/A</v>
      </c>
      <c r="AG591" s="223" t="e">
        <f ca="1">INDEX(TWOPTPCT_COEFFS,1,1)+AB591*INDEX(TWOPTPCT_COEFFS,1,2)+I590*INDEX(TWOPTPCT_COEFFS,1,3)+G590*INDEX(TWOPTPCT_COEFFS,1,4)+L590*INDEX(TWOPTPCT_COEFFS,1,5)+AB594*AB596</f>
        <v>#N/A</v>
      </c>
      <c r="AH591" s="223" t="e">
        <f ca="1">INDEX(FTA_COEFFS,1,1)+O591*INDEX(FTA_COEFFS,1,2)+N590*INDEX(FTA_COEFFS,1,3)+(Q591+R591)*INDEX(FTA_COEFFS,1,4)+(Q590+R590)*INDEX(FTA_COEFFS,1,5)+M590*INDEX(FTA_COEFFS,1,6)+AC594*AC596</f>
        <v>#N/A</v>
      </c>
      <c r="AI591" s="223" t="e">
        <f ca="1">INDEX(FTPCT_COEFFS,1,1)+P591*INDEX(FTPCT_COEFFS,1,2)+F591*INDEX(FTPCT_COEFFS,1,3)+G590*INDEX(FTPCT_COEFFS,1,4)+AD594*AD596</f>
        <v>#N/A</v>
      </c>
      <c r="AJ591" s="338" t="e">
        <f t="shared" ca="1" si="1012"/>
        <v>#N/A</v>
      </c>
      <c r="AK591" s="55"/>
      <c r="AL591" s="55"/>
      <c r="AM591" s="55"/>
      <c r="AN591" s="55"/>
      <c r="AO591" s="55"/>
      <c r="AP591" s="55"/>
      <c r="AQ591" s="55"/>
      <c r="AR591" s="55"/>
    </row>
    <row r="592" spans="1:45" x14ac:dyDescent="0.3">
      <c r="A592" s="54" t="e">
        <f ca="1">IF(D590&gt;(D591+(AVERAGE(V590,W590)-AVERAGE(V591,W591))/2)+2.5,C590,IF(D591&gt;(D590+(AVERAGE(V591,W591)-AVERAGE(V590,W590))/2)+2.5,C591,"Close"))</f>
        <v>#N/A</v>
      </c>
      <c r="B592" s="64" t="e">
        <f ca="1">IF(D591&gt;D590,C591,C590)</f>
        <v>#N/A</v>
      </c>
      <c r="D592" s="56"/>
      <c r="X592" s="55"/>
      <c r="Y592" s="55"/>
      <c r="Z592" s="55"/>
      <c r="AA592" s="55"/>
      <c r="AB592" s="55"/>
      <c r="AC592" s="337"/>
      <c r="AD592" s="337"/>
      <c r="AE592" s="337"/>
      <c r="AF592" s="337"/>
      <c r="AG592" s="337"/>
      <c r="AH592" s="337"/>
      <c r="AI592" s="337"/>
      <c r="AJ592" s="337"/>
      <c r="AK592" s="337"/>
      <c r="AL592" s="337"/>
      <c r="AM592" s="55"/>
      <c r="AN592" s="55"/>
      <c r="AO592" s="55"/>
      <c r="AP592" s="55"/>
      <c r="AQ592" s="55"/>
      <c r="AR592" s="55"/>
      <c r="AS592" s="55"/>
    </row>
    <row r="593" spans="1:45" x14ac:dyDescent="0.3">
      <c r="X593" s="54" t="s">
        <v>1305</v>
      </c>
      <c r="Y593" s="54" t="s">
        <v>128</v>
      </c>
      <c r="Z593" s="54" t="s">
        <v>157</v>
      </c>
      <c r="AA593" s="54" t="s">
        <v>151</v>
      </c>
      <c r="AB593" s="54" t="s">
        <v>1327</v>
      </c>
      <c r="AC593" s="54" t="s">
        <v>129</v>
      </c>
      <c r="AD593" s="54" t="s">
        <v>116</v>
      </c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</row>
    <row r="594" spans="1:45" x14ac:dyDescent="0.3">
      <c r="X594" s="54"/>
      <c r="Y594" s="54">
        <f t="shared" ref="Y594:AD594" si="1015">Y587</f>
        <v>6.4436999999999998</v>
      </c>
      <c r="Z594" s="54">
        <f t="shared" si="1015"/>
        <v>4.9371</v>
      </c>
      <c r="AA594" s="54">
        <f t="shared" si="1015"/>
        <v>11.350300000000001</v>
      </c>
      <c r="AB594" s="54">
        <f t="shared" si="1015"/>
        <v>7.1900000000000006E-2</v>
      </c>
      <c r="AC594" s="54">
        <f t="shared" si="1015"/>
        <v>6.2766000000000002</v>
      </c>
      <c r="AD594" s="54">
        <f t="shared" si="1015"/>
        <v>11.042999999999999</v>
      </c>
      <c r="AE594" s="54"/>
      <c r="AF594" s="336"/>
      <c r="AG594" s="336"/>
      <c r="AH594" s="336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</row>
    <row r="595" spans="1:45" x14ac:dyDescent="0.3">
      <c r="D595" s="56"/>
      <c r="X595" s="336"/>
      <c r="Y595" s="336">
        <f t="shared" ca="1" si="931"/>
        <v>-4.8940134916434059E-5</v>
      </c>
      <c r="Z595" s="336">
        <f t="shared" ca="1" si="931"/>
        <v>-0.17393467711128663</v>
      </c>
      <c r="AA595" s="336">
        <f t="shared" ca="1" si="931"/>
        <v>-0.63370714615165069</v>
      </c>
      <c r="AB595" s="336">
        <f t="shared" ca="1" si="931"/>
        <v>-0.18238355075427695</v>
      </c>
      <c r="AC595" s="336">
        <f t="shared" ca="1" si="931"/>
        <v>4.636103738445721E-2</v>
      </c>
      <c r="AD595" s="336">
        <f t="shared" ca="1" si="931"/>
        <v>-0.35876191295542526</v>
      </c>
      <c r="AE595" s="336"/>
      <c r="AF595" s="336"/>
      <c r="AG595" s="336"/>
      <c r="AH595" s="336"/>
      <c r="AI595" s="54"/>
      <c r="AJ595" s="54"/>
      <c r="AK595" s="54"/>
      <c r="AL595" s="336"/>
      <c r="AM595" s="336"/>
      <c r="AN595" s="336"/>
      <c r="AO595" s="336"/>
      <c r="AP595" s="54"/>
      <c r="AQ595" s="336"/>
      <c r="AR595" s="336"/>
      <c r="AS595" s="336"/>
    </row>
    <row r="596" spans="1:45" x14ac:dyDescent="0.3">
      <c r="C596" s="54"/>
      <c r="D596" s="56"/>
      <c r="Y596" s="336">
        <f t="shared" ca="1" si="931"/>
        <v>2.4090721582058452E-2</v>
      </c>
      <c r="Z596" s="336">
        <f t="shared" ca="1" si="931"/>
        <v>-0.63700939565250225</v>
      </c>
      <c r="AA596" s="336">
        <f t="shared" ca="1" si="931"/>
        <v>-8.0861802531306412E-2</v>
      </c>
      <c r="AB596" s="336">
        <f t="shared" ca="1" si="931"/>
        <v>-0.48559400041077083</v>
      </c>
      <c r="AC596" s="336">
        <f t="shared" ca="1" si="931"/>
        <v>-2.9443448712650987E-2</v>
      </c>
      <c r="AD596" s="336">
        <f t="shared" ca="1" si="931"/>
        <v>0.41302942389655095</v>
      </c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</row>
    <row r="597" spans="1:45" x14ac:dyDescent="0.3">
      <c r="B597" s="54" t="s">
        <v>172</v>
      </c>
      <c r="C597" s="53">
        <f>C590</f>
        <v>0</v>
      </c>
      <c r="D597" s="56" t="e">
        <f t="shared" ref="D597:D598" ca="1" si="1016">AJ597</f>
        <v>#N/A</v>
      </c>
      <c r="E597" s="52" t="e">
        <f t="shared" ref="E597:W597" si="1017">E590</f>
        <v>#N/A</v>
      </c>
      <c r="F597" s="52" t="e">
        <f t="shared" si="1017"/>
        <v>#N/A</v>
      </c>
      <c r="G597" s="52" t="e">
        <f t="shared" si="1017"/>
        <v>#N/A</v>
      </c>
      <c r="H597" s="52" t="e">
        <f t="shared" si="1017"/>
        <v>#N/A</v>
      </c>
      <c r="I597" s="52" t="e">
        <f t="shared" si="1017"/>
        <v>#N/A</v>
      </c>
      <c r="J597" s="52" t="e">
        <f t="shared" si="1017"/>
        <v>#N/A</v>
      </c>
      <c r="K597" s="52" t="e">
        <f t="shared" si="1017"/>
        <v>#N/A</v>
      </c>
      <c r="L597" s="52" t="e">
        <f t="shared" si="1017"/>
        <v>#N/A</v>
      </c>
      <c r="M597" s="52" t="e">
        <f t="shared" si="1017"/>
        <v>#N/A</v>
      </c>
      <c r="N597" s="52" t="e">
        <f t="shared" si="1017"/>
        <v>#N/A</v>
      </c>
      <c r="O597" s="52" t="e">
        <f t="shared" si="1017"/>
        <v>#N/A</v>
      </c>
      <c r="P597" s="52" t="e">
        <f t="shared" si="1017"/>
        <v>#N/A</v>
      </c>
      <c r="Q597" s="52" t="e">
        <f t="shared" si="1017"/>
        <v>#N/A</v>
      </c>
      <c r="R597" s="52" t="e">
        <f t="shared" si="1017"/>
        <v>#N/A</v>
      </c>
      <c r="S597" s="52" t="e">
        <f t="shared" si="1017"/>
        <v>#N/A</v>
      </c>
      <c r="T597" s="52" t="e">
        <f t="shared" si="1017"/>
        <v>#N/A</v>
      </c>
      <c r="U597" s="52" t="e">
        <f t="shared" si="1017"/>
        <v>#N/A</v>
      </c>
      <c r="V597" s="52" t="e">
        <f t="shared" si="1017"/>
        <v>#N/A</v>
      </c>
      <c r="W597" s="52" t="e">
        <f t="shared" si="1017"/>
        <v>#N/A</v>
      </c>
      <c r="X597" s="55" t="e">
        <f t="shared" ref="X597:X598" si="1018">(H597-(O597*P597)/100-3*(J597*K597)/100)/2</f>
        <v>#N/A</v>
      </c>
      <c r="Y597" s="55" t="e">
        <f t="shared" ref="Y597:Y598" si="1019">SUM(X597,(J597*K597/100))/(F597/100)</f>
        <v>#N/A</v>
      </c>
      <c r="Z597" s="55" t="e">
        <f t="shared" ref="Z597" si="1020">U597*0.5+U598*0.5</f>
        <v>#N/A</v>
      </c>
      <c r="AA597" s="55" t="e">
        <f t="shared" ref="AA597:AA598" si="1021">J597/Y597</f>
        <v>#N/A</v>
      </c>
      <c r="AB597" s="336" t="e">
        <f t="shared" ref="AB597:AB598" si="1022">X597/(Y597-J597)</f>
        <v>#N/A</v>
      </c>
      <c r="AC597" s="223" t="e">
        <f ca="1">INDEX(FGA_COEFFS,1,1)+Z597*INDEX(FGA_COEFFS,1,2)+Y597*INDEX(FGA_COEFFS,1,3)+R597*INDEX(FGA_COEFFS,1,4)+Q598*INDEX(FGA_COEFFS,1,5)+S597*INDEX(FGA_COEFFS,1,6)+T598*INDEX(FGA_COEFFS,1,7)+M598*INDEX(FGA_COEFFS,1,8)+Y601*Y602</f>
        <v>#N/A</v>
      </c>
      <c r="AD597" s="223" t="e">
        <f ca="1">INDEX(THREEPTA_COEFFS,1,1)+AC597*INDEX(THREEPTA_COEFFS,1,2)+J597*INDEX(THREEPTA_COEFFS,1,3)+AA597*INDEX(THREEPTA_COEFFS,1,4)+K597*INDEX(THREEPTA_COEFFS,1,5)+L598*INDEX(THREEPTA_COEFFS,1,6)+Z601*Z602</f>
        <v>#N/A</v>
      </c>
      <c r="AE597" s="223" t="e">
        <f ca="1">INDEX(THREEPTPCT_COEFFS,1,1)+K597*INDEX(THREEPTPCT_COEFFS,1,2)+L598*INDEX(THREEPTPCT_COEFFS,1,3)+AA601*AA602</f>
        <v>#N/A</v>
      </c>
      <c r="AF597" s="55" t="e">
        <f t="shared" ref="AF597:AF598" ca="1" si="1023">AC597-AD597</f>
        <v>#N/A</v>
      </c>
      <c r="AG597" s="223" t="e">
        <f ca="1">INDEX(TWOPTPCT_COEFFS,1,1)+AB597*INDEX(TWOPTPCT_COEFFS,1,2)+I598*INDEX(TWOPTPCT_COEFFS,1,3)+G598*INDEX(TWOPTPCT_COEFFS,1,4)+L598*INDEX(TWOPTPCT_COEFFS,1,5)+AB601*AB602</f>
        <v>#N/A</v>
      </c>
      <c r="AH597" s="223" t="e">
        <f ca="1">INDEX(FTA_COEFFS,1,1)+O597*INDEX(FTA_COEFFS,1,2)+N598*INDEX(FTA_COEFFS,1,3)+(Q597+R597)*INDEX(FTA_COEFFS,1,4)+(Q598+R598)*INDEX(FTA_COEFFS,1,5)+M598*INDEX(FTA_COEFFS,1,6)+AC601*AC602</f>
        <v>#N/A</v>
      </c>
      <c r="AI597" s="223" t="e">
        <f ca="1">INDEX(FTPCT_COEFFS,1,1)+P597*INDEX(FTPCT_COEFFS,1,2)+F597*INDEX(FTPCT_COEFFS,1,3)+G598*INDEX(FTPCT_COEFFS,1,4)+AD601*AD602</f>
        <v>#N/A</v>
      </c>
      <c r="AJ597" s="338" t="e">
        <f t="shared" ref="AJ597:AJ598" ca="1" si="1024">AD597*AE597/100+AF597*AG597+AH597*AI597/100</f>
        <v>#N/A</v>
      </c>
      <c r="AK597" s="55"/>
      <c r="AL597" s="55"/>
      <c r="AM597" s="55"/>
      <c r="AN597" s="55"/>
      <c r="AO597" s="55"/>
      <c r="AP597" s="55"/>
      <c r="AQ597" s="55"/>
      <c r="AR597" s="55"/>
    </row>
    <row r="598" spans="1:45" x14ac:dyDescent="0.3">
      <c r="B598" s="54" t="s">
        <v>175</v>
      </c>
      <c r="C598" s="54">
        <f>C591</f>
        <v>0</v>
      </c>
      <c r="D598" s="56" t="e">
        <f t="shared" ca="1" si="1016"/>
        <v>#N/A</v>
      </c>
      <c r="E598" s="52" t="e">
        <f t="shared" ref="E598:W598" si="1025">E591</f>
        <v>#N/A</v>
      </c>
      <c r="F598" s="52" t="e">
        <f t="shared" si="1025"/>
        <v>#N/A</v>
      </c>
      <c r="G598" s="52" t="e">
        <f t="shared" si="1025"/>
        <v>#N/A</v>
      </c>
      <c r="H598" s="52" t="e">
        <f t="shared" si="1025"/>
        <v>#N/A</v>
      </c>
      <c r="I598" s="52" t="e">
        <f t="shared" si="1025"/>
        <v>#N/A</v>
      </c>
      <c r="J598" s="52" t="e">
        <f t="shared" si="1025"/>
        <v>#N/A</v>
      </c>
      <c r="K598" s="52" t="e">
        <f t="shared" si="1025"/>
        <v>#N/A</v>
      </c>
      <c r="L598" s="52" t="e">
        <f t="shared" si="1025"/>
        <v>#N/A</v>
      </c>
      <c r="M598" s="52" t="e">
        <f t="shared" si="1025"/>
        <v>#N/A</v>
      </c>
      <c r="N598" s="52" t="e">
        <f t="shared" si="1025"/>
        <v>#N/A</v>
      </c>
      <c r="O598" s="52" t="e">
        <f t="shared" si="1025"/>
        <v>#N/A</v>
      </c>
      <c r="P598" s="52" t="e">
        <f t="shared" si="1025"/>
        <v>#N/A</v>
      </c>
      <c r="Q598" s="52" t="e">
        <f t="shared" si="1025"/>
        <v>#N/A</v>
      </c>
      <c r="R598" s="52" t="e">
        <f t="shared" si="1025"/>
        <v>#N/A</v>
      </c>
      <c r="S598" s="52" t="e">
        <f t="shared" si="1025"/>
        <v>#N/A</v>
      </c>
      <c r="T598" s="52" t="e">
        <f t="shared" si="1025"/>
        <v>#N/A</v>
      </c>
      <c r="U598" s="52" t="e">
        <f t="shared" si="1025"/>
        <v>#N/A</v>
      </c>
      <c r="V598" s="52" t="e">
        <f t="shared" si="1025"/>
        <v>#N/A</v>
      </c>
      <c r="W598" s="52" t="e">
        <f t="shared" si="1025"/>
        <v>#N/A</v>
      </c>
      <c r="X598" s="55" t="e">
        <f t="shared" si="1018"/>
        <v>#N/A</v>
      </c>
      <c r="Y598" s="55" t="e">
        <f t="shared" si="1019"/>
        <v>#N/A</v>
      </c>
      <c r="Z598" s="55" t="e">
        <f t="shared" ref="Z598" si="1026">Z597</f>
        <v>#N/A</v>
      </c>
      <c r="AA598" s="55" t="e">
        <f t="shared" si="1021"/>
        <v>#N/A</v>
      </c>
      <c r="AB598" s="336" t="e">
        <f t="shared" si="1022"/>
        <v>#N/A</v>
      </c>
      <c r="AC598" s="223" t="e">
        <f ca="1">INDEX(FGA_COEFFS,1,1)+Z598*INDEX(FGA_COEFFS,1,2)+Y598*INDEX(FGA_COEFFS,1,3)+R598*INDEX(FGA_COEFFS,1,4)+Q597*INDEX(FGA_COEFFS,1,5)+S598*INDEX(FGA_COEFFS,1,6)+T597*INDEX(FGA_COEFFS,1,7)+M597*INDEX(FGA_COEFFS,1,8)+Y601*Y603</f>
        <v>#N/A</v>
      </c>
      <c r="AD598" s="223" t="e">
        <f ca="1">INDEX(THREEPTA_COEFFS,1,1)+AC598*INDEX(THREEPTA_COEFFS,1,2)+J598*INDEX(THREEPTA_COEFFS,1,3)+AA598*INDEX(THREEPTA_COEFFS,1,4)+K598*INDEX(THREEPTA_COEFFS,1,5)+L597*INDEX(THREEPTA_COEFFS,1,6)+Z601*Z603</f>
        <v>#N/A</v>
      </c>
      <c r="AE598" s="223" t="e">
        <f ca="1">INDEX(THREEPTPCT_COEFFS,1,1)+K598*INDEX(THREEPTPCT_COEFFS,1,2)+L597*INDEX(THREEPTPCT_COEFFS,1,3)+AA601*AA603</f>
        <v>#N/A</v>
      </c>
      <c r="AF598" s="55" t="e">
        <f t="shared" ca="1" si="1023"/>
        <v>#N/A</v>
      </c>
      <c r="AG598" s="223" t="e">
        <f ca="1">INDEX(TWOPTPCT_COEFFS,1,1)+AB598*INDEX(TWOPTPCT_COEFFS,1,2)+I597*INDEX(TWOPTPCT_COEFFS,1,3)+G597*INDEX(TWOPTPCT_COEFFS,1,4)+L597*INDEX(TWOPTPCT_COEFFS,1,5)+AB601*AB603</f>
        <v>#N/A</v>
      </c>
      <c r="AH598" s="223" t="e">
        <f ca="1">INDEX(FTA_COEFFS,1,1)+O598*INDEX(FTA_COEFFS,1,2)+N597*INDEX(FTA_COEFFS,1,3)+(Q598+R598)*INDEX(FTA_COEFFS,1,4)+(Q597+R597)*INDEX(FTA_COEFFS,1,5)+M597*INDEX(FTA_COEFFS,1,6)+AC601*AC603</f>
        <v>#N/A</v>
      </c>
      <c r="AI598" s="223" t="e">
        <f ca="1">INDEX(FTPCT_COEFFS,1,1)+P598*INDEX(FTPCT_COEFFS,1,2)+F598*INDEX(FTPCT_COEFFS,1,3)+G597*INDEX(FTPCT_COEFFS,1,4)+AD601*AD603</f>
        <v>#N/A</v>
      </c>
      <c r="AJ598" s="338" t="e">
        <f t="shared" ca="1" si="1024"/>
        <v>#N/A</v>
      </c>
      <c r="AK598" s="55"/>
      <c r="AL598" s="55"/>
      <c r="AM598" s="55"/>
      <c r="AN598" s="55"/>
      <c r="AO598" s="55"/>
      <c r="AP598" s="55"/>
      <c r="AQ598" s="55"/>
      <c r="AR598" s="55"/>
    </row>
    <row r="599" spans="1:45" x14ac:dyDescent="0.3">
      <c r="A599" s="54" t="e">
        <f ca="1">IF(D597&gt;(D598+(AVERAGE(V597,W597)-AVERAGE(V598,W598))/2)+2.5,C597,IF(D598&gt;(D597+(AVERAGE(V598,W598)-AVERAGE(V597,W597))/2)+2.5,C598,"Close"))</f>
        <v>#N/A</v>
      </c>
      <c r="B599" s="64" t="e">
        <f ca="1">IF(D598&gt;D597,C598,C597)</f>
        <v>#N/A</v>
      </c>
      <c r="D599" s="56"/>
      <c r="X599" s="55"/>
      <c r="Y599" s="55"/>
      <c r="Z599" s="55"/>
      <c r="AA599" s="55"/>
      <c r="AB599" s="55"/>
      <c r="AC599" s="337"/>
      <c r="AD599" s="337"/>
      <c r="AE599" s="337"/>
      <c r="AF599" s="337"/>
      <c r="AG599" s="337"/>
      <c r="AH599" s="337"/>
      <c r="AI599" s="337"/>
      <c r="AJ599" s="337"/>
      <c r="AK599" s="337"/>
      <c r="AL599" s="337"/>
      <c r="AM599" s="55"/>
      <c r="AN599" s="55"/>
      <c r="AO599" s="55"/>
      <c r="AP599" s="55"/>
      <c r="AQ599" s="55"/>
      <c r="AR599" s="55"/>
      <c r="AS599" s="55"/>
    </row>
    <row r="600" spans="1:45" x14ac:dyDescent="0.3">
      <c r="X600" s="54" t="s">
        <v>1305</v>
      </c>
      <c r="Y600" s="54" t="s">
        <v>128</v>
      </c>
      <c r="Z600" s="54" t="s">
        <v>157</v>
      </c>
      <c r="AA600" s="54" t="s">
        <v>151</v>
      </c>
      <c r="AB600" s="54" t="s">
        <v>1327</v>
      </c>
      <c r="AC600" s="54" t="s">
        <v>129</v>
      </c>
      <c r="AD600" s="54" t="s">
        <v>116</v>
      </c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</row>
    <row r="601" spans="1:45" x14ac:dyDescent="0.3">
      <c r="X601" s="54"/>
      <c r="Y601" s="54">
        <f t="shared" ref="Y601:AD601" si="1027">Y594</f>
        <v>6.4436999999999998</v>
      </c>
      <c r="Z601" s="54">
        <f t="shared" si="1027"/>
        <v>4.9371</v>
      </c>
      <c r="AA601" s="54">
        <f t="shared" si="1027"/>
        <v>11.350300000000001</v>
      </c>
      <c r="AB601" s="54">
        <f t="shared" si="1027"/>
        <v>7.1900000000000006E-2</v>
      </c>
      <c r="AC601" s="54">
        <f t="shared" si="1027"/>
        <v>6.2766000000000002</v>
      </c>
      <c r="AD601" s="54">
        <f t="shared" si="1027"/>
        <v>11.042999999999999</v>
      </c>
      <c r="AE601" s="54"/>
      <c r="AF601" s="336"/>
      <c r="AG601" s="336"/>
      <c r="AH601" s="336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</row>
    <row r="602" spans="1:45" x14ac:dyDescent="0.3">
      <c r="D602" s="56"/>
      <c r="X602" s="336"/>
      <c r="Y602" s="336">
        <f t="shared" ca="1" si="931"/>
        <v>0.83686887300906465</v>
      </c>
      <c r="Z602" s="336">
        <f t="shared" ca="1" si="931"/>
        <v>-0.7140185658746534</v>
      </c>
      <c r="AA602" s="336">
        <f t="shared" ca="1" si="931"/>
        <v>1.3418993925212898E-2</v>
      </c>
      <c r="AB602" s="336">
        <f t="shared" ca="1" si="931"/>
        <v>0.34690691854678685</v>
      </c>
      <c r="AC602" s="336">
        <f t="shared" ca="1" si="931"/>
        <v>-0.84836954585713831</v>
      </c>
      <c r="AD602" s="336">
        <f t="shared" ca="1" si="931"/>
        <v>-0.14305157600411869</v>
      </c>
      <c r="AE602" s="336"/>
      <c r="AF602" s="336"/>
      <c r="AG602" s="336"/>
      <c r="AH602" s="336"/>
      <c r="AI602" s="54"/>
      <c r="AJ602" s="54"/>
      <c r="AK602" s="54"/>
      <c r="AL602" s="336"/>
      <c r="AM602" s="336"/>
      <c r="AN602" s="336"/>
      <c r="AO602" s="336"/>
      <c r="AP602" s="54"/>
      <c r="AQ602" s="336"/>
      <c r="AR602" s="336"/>
      <c r="AS602" s="336"/>
    </row>
    <row r="603" spans="1:45" x14ac:dyDescent="0.3">
      <c r="C603" s="54"/>
      <c r="D603" s="56"/>
      <c r="Y603" s="336">
        <f t="shared" ca="1" si="931"/>
        <v>-0.79379107843962737</v>
      </c>
      <c r="Z603" s="336">
        <f t="shared" ca="1" si="931"/>
        <v>1.0620267116173605</v>
      </c>
      <c r="AA603" s="336">
        <f t="shared" ca="1" si="931"/>
        <v>-1.1620070544053116</v>
      </c>
      <c r="AB603" s="336">
        <f t="shared" ca="1" si="931"/>
        <v>0.68322016916343731</v>
      </c>
      <c r="AC603" s="336">
        <f t="shared" ca="1" si="931"/>
        <v>0.95432288726565373</v>
      </c>
      <c r="AD603" s="336">
        <f t="shared" ca="1" si="931"/>
        <v>-0.64768579786473401</v>
      </c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</row>
    <row r="604" spans="1:45" x14ac:dyDescent="0.3">
      <c r="B604" s="54" t="s">
        <v>172</v>
      </c>
      <c r="C604" s="53">
        <f>C597</f>
        <v>0</v>
      </c>
      <c r="D604" s="56" t="e">
        <f t="shared" ref="D604:D605" ca="1" si="1028">AJ604</f>
        <v>#N/A</v>
      </c>
      <c r="E604" s="52" t="e">
        <f t="shared" ref="E604:W604" si="1029">E597</f>
        <v>#N/A</v>
      </c>
      <c r="F604" s="52" t="e">
        <f t="shared" si="1029"/>
        <v>#N/A</v>
      </c>
      <c r="G604" s="52" t="e">
        <f t="shared" si="1029"/>
        <v>#N/A</v>
      </c>
      <c r="H604" s="52" t="e">
        <f t="shared" si="1029"/>
        <v>#N/A</v>
      </c>
      <c r="I604" s="52" t="e">
        <f t="shared" si="1029"/>
        <v>#N/A</v>
      </c>
      <c r="J604" s="52" t="e">
        <f t="shared" si="1029"/>
        <v>#N/A</v>
      </c>
      <c r="K604" s="52" t="e">
        <f t="shared" si="1029"/>
        <v>#N/A</v>
      </c>
      <c r="L604" s="52" t="e">
        <f t="shared" si="1029"/>
        <v>#N/A</v>
      </c>
      <c r="M604" s="52" t="e">
        <f t="shared" si="1029"/>
        <v>#N/A</v>
      </c>
      <c r="N604" s="52" t="e">
        <f t="shared" si="1029"/>
        <v>#N/A</v>
      </c>
      <c r="O604" s="52" t="e">
        <f t="shared" si="1029"/>
        <v>#N/A</v>
      </c>
      <c r="P604" s="52" t="e">
        <f t="shared" si="1029"/>
        <v>#N/A</v>
      </c>
      <c r="Q604" s="52" t="e">
        <f t="shared" si="1029"/>
        <v>#N/A</v>
      </c>
      <c r="R604" s="52" t="e">
        <f t="shared" si="1029"/>
        <v>#N/A</v>
      </c>
      <c r="S604" s="52" t="e">
        <f t="shared" si="1029"/>
        <v>#N/A</v>
      </c>
      <c r="T604" s="52" t="e">
        <f t="shared" si="1029"/>
        <v>#N/A</v>
      </c>
      <c r="U604" s="52" t="e">
        <f t="shared" si="1029"/>
        <v>#N/A</v>
      </c>
      <c r="V604" s="52" t="e">
        <f t="shared" si="1029"/>
        <v>#N/A</v>
      </c>
      <c r="W604" s="52" t="e">
        <f t="shared" si="1029"/>
        <v>#N/A</v>
      </c>
      <c r="X604" s="55" t="e">
        <f t="shared" ref="X604:X605" si="1030">(H604-(O604*P604)/100-3*(J604*K604)/100)/2</f>
        <v>#N/A</v>
      </c>
      <c r="Y604" s="55" t="e">
        <f t="shared" ref="Y604:Y605" si="1031">SUM(X604,(J604*K604/100))/(F604/100)</f>
        <v>#N/A</v>
      </c>
      <c r="Z604" s="55" t="e">
        <f t="shared" ref="Z604" si="1032">U604*0.5+U605*0.5</f>
        <v>#N/A</v>
      </c>
      <c r="AA604" s="55" t="e">
        <f t="shared" ref="AA604:AA605" si="1033">J604/Y604</f>
        <v>#N/A</v>
      </c>
      <c r="AB604" s="336" t="e">
        <f t="shared" ref="AB604:AB605" si="1034">X604/(Y604-J604)</f>
        <v>#N/A</v>
      </c>
      <c r="AC604" s="223" t="e">
        <f ca="1">INDEX(FGA_COEFFS,1,1)+Z604*INDEX(FGA_COEFFS,1,2)+Y604*INDEX(FGA_COEFFS,1,3)+R604*INDEX(FGA_COEFFS,1,4)+Q605*INDEX(FGA_COEFFS,1,5)+S604*INDEX(FGA_COEFFS,1,6)+T605*INDEX(FGA_COEFFS,1,7)+M605*INDEX(FGA_COEFFS,1,8)+Y608*Y609</f>
        <v>#N/A</v>
      </c>
      <c r="AD604" s="223" t="e">
        <f ca="1">INDEX(THREEPTA_COEFFS,1,1)+AC604*INDEX(THREEPTA_COEFFS,1,2)+J604*INDEX(THREEPTA_COEFFS,1,3)+AA604*INDEX(THREEPTA_COEFFS,1,4)+K604*INDEX(THREEPTA_COEFFS,1,5)+L605*INDEX(THREEPTA_COEFFS,1,6)+Z608*Z609</f>
        <v>#N/A</v>
      </c>
      <c r="AE604" s="223" t="e">
        <f ca="1">INDEX(THREEPTPCT_COEFFS,1,1)+K604*INDEX(THREEPTPCT_COEFFS,1,2)+L605*INDEX(THREEPTPCT_COEFFS,1,3)+AA608*AA609</f>
        <v>#N/A</v>
      </c>
      <c r="AF604" s="55" t="e">
        <f t="shared" ref="AF604:AF605" ca="1" si="1035">AC604-AD604</f>
        <v>#N/A</v>
      </c>
      <c r="AG604" s="223" t="e">
        <f ca="1">INDEX(TWOPTPCT_COEFFS,1,1)+AB604*INDEX(TWOPTPCT_COEFFS,1,2)+I605*INDEX(TWOPTPCT_COEFFS,1,3)+G605*INDEX(TWOPTPCT_COEFFS,1,4)+L605*INDEX(TWOPTPCT_COEFFS,1,5)+AB608*AB609</f>
        <v>#N/A</v>
      </c>
      <c r="AH604" s="223" t="e">
        <f ca="1">INDEX(FTA_COEFFS,1,1)+O604*INDEX(FTA_COEFFS,1,2)+N605*INDEX(FTA_COEFFS,1,3)+(Q604+R604)*INDEX(FTA_COEFFS,1,4)+(Q605+R605)*INDEX(FTA_COEFFS,1,5)+M605*INDEX(FTA_COEFFS,1,6)+AC608*AC609</f>
        <v>#N/A</v>
      </c>
      <c r="AI604" s="223" t="e">
        <f ca="1">INDEX(FTPCT_COEFFS,1,1)+P604*INDEX(FTPCT_COEFFS,1,2)+F604*INDEX(FTPCT_COEFFS,1,3)+G605*INDEX(FTPCT_COEFFS,1,4)+AD608*AD609</f>
        <v>#N/A</v>
      </c>
      <c r="AJ604" s="338" t="e">
        <f t="shared" ref="AJ604:AJ605" ca="1" si="1036">AD604*AE604/100+AF604*AG604+AH604*AI604/100</f>
        <v>#N/A</v>
      </c>
      <c r="AK604" s="55"/>
      <c r="AL604" s="55"/>
      <c r="AM604" s="55"/>
      <c r="AN604" s="55"/>
      <c r="AO604" s="55"/>
      <c r="AP604" s="55"/>
      <c r="AQ604" s="55"/>
      <c r="AR604" s="55"/>
    </row>
    <row r="605" spans="1:45" x14ac:dyDescent="0.3">
      <c r="B605" s="54" t="s">
        <v>175</v>
      </c>
      <c r="C605" s="54">
        <f>C598</f>
        <v>0</v>
      </c>
      <c r="D605" s="56" t="e">
        <f t="shared" ca="1" si="1028"/>
        <v>#N/A</v>
      </c>
      <c r="E605" s="52" t="e">
        <f t="shared" ref="E605:W605" si="1037">E598</f>
        <v>#N/A</v>
      </c>
      <c r="F605" s="52" t="e">
        <f t="shared" si="1037"/>
        <v>#N/A</v>
      </c>
      <c r="G605" s="52" t="e">
        <f t="shared" si="1037"/>
        <v>#N/A</v>
      </c>
      <c r="H605" s="52" t="e">
        <f t="shared" si="1037"/>
        <v>#N/A</v>
      </c>
      <c r="I605" s="52" t="e">
        <f t="shared" si="1037"/>
        <v>#N/A</v>
      </c>
      <c r="J605" s="52" t="e">
        <f t="shared" si="1037"/>
        <v>#N/A</v>
      </c>
      <c r="K605" s="52" t="e">
        <f t="shared" si="1037"/>
        <v>#N/A</v>
      </c>
      <c r="L605" s="52" t="e">
        <f t="shared" si="1037"/>
        <v>#N/A</v>
      </c>
      <c r="M605" s="52" t="e">
        <f t="shared" si="1037"/>
        <v>#N/A</v>
      </c>
      <c r="N605" s="52" t="e">
        <f t="shared" si="1037"/>
        <v>#N/A</v>
      </c>
      <c r="O605" s="52" t="e">
        <f t="shared" si="1037"/>
        <v>#N/A</v>
      </c>
      <c r="P605" s="52" t="e">
        <f t="shared" si="1037"/>
        <v>#N/A</v>
      </c>
      <c r="Q605" s="52" t="e">
        <f t="shared" si="1037"/>
        <v>#N/A</v>
      </c>
      <c r="R605" s="52" t="e">
        <f t="shared" si="1037"/>
        <v>#N/A</v>
      </c>
      <c r="S605" s="52" t="e">
        <f t="shared" si="1037"/>
        <v>#N/A</v>
      </c>
      <c r="T605" s="52" t="e">
        <f t="shared" si="1037"/>
        <v>#N/A</v>
      </c>
      <c r="U605" s="52" t="e">
        <f t="shared" si="1037"/>
        <v>#N/A</v>
      </c>
      <c r="V605" s="52" t="e">
        <f t="shared" si="1037"/>
        <v>#N/A</v>
      </c>
      <c r="W605" s="52" t="e">
        <f t="shared" si="1037"/>
        <v>#N/A</v>
      </c>
      <c r="X605" s="55" t="e">
        <f t="shared" si="1030"/>
        <v>#N/A</v>
      </c>
      <c r="Y605" s="55" t="e">
        <f t="shared" si="1031"/>
        <v>#N/A</v>
      </c>
      <c r="Z605" s="55" t="e">
        <f t="shared" ref="Z605" si="1038">Z604</f>
        <v>#N/A</v>
      </c>
      <c r="AA605" s="55" t="e">
        <f t="shared" si="1033"/>
        <v>#N/A</v>
      </c>
      <c r="AB605" s="336" t="e">
        <f t="shared" si="1034"/>
        <v>#N/A</v>
      </c>
      <c r="AC605" s="223" t="e">
        <f ca="1">INDEX(FGA_COEFFS,1,1)+Z605*INDEX(FGA_COEFFS,1,2)+Y605*INDEX(FGA_COEFFS,1,3)+R605*INDEX(FGA_COEFFS,1,4)+Q604*INDEX(FGA_COEFFS,1,5)+S605*INDEX(FGA_COEFFS,1,6)+T604*INDEX(FGA_COEFFS,1,7)+M604*INDEX(FGA_COEFFS,1,8)+Y608*Y610</f>
        <v>#N/A</v>
      </c>
      <c r="AD605" s="223" t="e">
        <f ca="1">INDEX(THREEPTA_COEFFS,1,1)+AC605*INDEX(THREEPTA_COEFFS,1,2)+J605*INDEX(THREEPTA_COEFFS,1,3)+AA605*INDEX(THREEPTA_COEFFS,1,4)+K605*INDEX(THREEPTA_COEFFS,1,5)+L604*INDEX(THREEPTA_COEFFS,1,6)+Z608*Z610</f>
        <v>#N/A</v>
      </c>
      <c r="AE605" s="223" t="e">
        <f ca="1">INDEX(THREEPTPCT_COEFFS,1,1)+K605*INDEX(THREEPTPCT_COEFFS,1,2)+L604*INDEX(THREEPTPCT_COEFFS,1,3)+AA608*AA610</f>
        <v>#N/A</v>
      </c>
      <c r="AF605" s="55" t="e">
        <f t="shared" ca="1" si="1035"/>
        <v>#N/A</v>
      </c>
      <c r="AG605" s="223" t="e">
        <f ca="1">INDEX(TWOPTPCT_COEFFS,1,1)+AB605*INDEX(TWOPTPCT_COEFFS,1,2)+I604*INDEX(TWOPTPCT_COEFFS,1,3)+G604*INDEX(TWOPTPCT_COEFFS,1,4)+L604*INDEX(TWOPTPCT_COEFFS,1,5)+AB608*AB610</f>
        <v>#N/A</v>
      </c>
      <c r="AH605" s="223" t="e">
        <f ca="1">INDEX(FTA_COEFFS,1,1)+O605*INDEX(FTA_COEFFS,1,2)+N604*INDEX(FTA_COEFFS,1,3)+(Q605+R605)*INDEX(FTA_COEFFS,1,4)+(Q604+R604)*INDEX(FTA_COEFFS,1,5)+M604*INDEX(FTA_COEFFS,1,6)+AC608*AC610</f>
        <v>#N/A</v>
      </c>
      <c r="AI605" s="223" t="e">
        <f ca="1">INDEX(FTPCT_COEFFS,1,1)+P605*INDEX(FTPCT_COEFFS,1,2)+F605*INDEX(FTPCT_COEFFS,1,3)+G604*INDEX(FTPCT_COEFFS,1,4)+AD608*AD610</f>
        <v>#N/A</v>
      </c>
      <c r="AJ605" s="338" t="e">
        <f t="shared" ca="1" si="1036"/>
        <v>#N/A</v>
      </c>
      <c r="AK605" s="55"/>
      <c r="AL605" s="55"/>
      <c r="AM605" s="55"/>
      <c r="AN605" s="55"/>
      <c r="AO605" s="55"/>
      <c r="AP605" s="55"/>
      <c r="AQ605" s="55"/>
      <c r="AR605" s="55"/>
    </row>
    <row r="606" spans="1:45" x14ac:dyDescent="0.3">
      <c r="A606" s="54" t="e">
        <f ca="1">IF(D604&gt;(D605+(AVERAGE(V604,W604)-AVERAGE(V605,W605))/2)+2.5,C604,IF(D605&gt;(D604+(AVERAGE(V605,W605)-AVERAGE(V604,W604))/2)+2.5,C605,"Close"))</f>
        <v>#N/A</v>
      </c>
      <c r="B606" s="64" t="e">
        <f ca="1">IF(D605&gt;D604,C605,C604)</f>
        <v>#N/A</v>
      </c>
      <c r="D606" s="56"/>
      <c r="X606" s="55"/>
      <c r="Y606" s="55"/>
      <c r="Z606" s="55"/>
      <c r="AA606" s="55"/>
      <c r="AB606" s="55"/>
      <c r="AC606" s="337"/>
      <c r="AD606" s="337"/>
      <c r="AE606" s="337"/>
      <c r="AF606" s="337"/>
      <c r="AG606" s="337"/>
      <c r="AH606" s="337"/>
      <c r="AI606" s="337"/>
      <c r="AJ606" s="337"/>
      <c r="AK606" s="337"/>
      <c r="AL606" s="337"/>
      <c r="AM606" s="55"/>
      <c r="AN606" s="55"/>
      <c r="AO606" s="55"/>
      <c r="AP606" s="55"/>
      <c r="AQ606" s="55"/>
      <c r="AR606" s="55"/>
      <c r="AS606" s="55"/>
    </row>
    <row r="607" spans="1:45" x14ac:dyDescent="0.3">
      <c r="X607" s="54" t="s">
        <v>1305</v>
      </c>
      <c r="Y607" s="54" t="s">
        <v>128</v>
      </c>
      <c r="Z607" s="54" t="s">
        <v>157</v>
      </c>
      <c r="AA607" s="54" t="s">
        <v>151</v>
      </c>
      <c r="AB607" s="54" t="s">
        <v>1327</v>
      </c>
      <c r="AC607" s="54" t="s">
        <v>129</v>
      </c>
      <c r="AD607" s="54" t="s">
        <v>116</v>
      </c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</row>
    <row r="608" spans="1:45" x14ac:dyDescent="0.3">
      <c r="X608" s="54"/>
      <c r="Y608" s="54">
        <f t="shared" ref="Y608:AD608" si="1039">Y601</f>
        <v>6.4436999999999998</v>
      </c>
      <c r="Z608" s="54">
        <f t="shared" si="1039"/>
        <v>4.9371</v>
      </c>
      <c r="AA608" s="54">
        <f t="shared" si="1039"/>
        <v>11.350300000000001</v>
      </c>
      <c r="AB608" s="54">
        <f t="shared" si="1039"/>
        <v>7.1900000000000006E-2</v>
      </c>
      <c r="AC608" s="54">
        <f t="shared" si="1039"/>
        <v>6.2766000000000002</v>
      </c>
      <c r="AD608" s="54">
        <f t="shared" si="1039"/>
        <v>11.042999999999999</v>
      </c>
      <c r="AE608" s="54"/>
      <c r="AF608" s="336"/>
      <c r="AG608" s="336"/>
      <c r="AH608" s="336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</row>
    <row r="609" spans="1:45" x14ac:dyDescent="0.3">
      <c r="D609" s="56"/>
      <c r="X609" s="336"/>
      <c r="Y609" s="336">
        <f t="shared" ca="1" si="931"/>
        <v>-0.98077971725612412</v>
      </c>
      <c r="Z609" s="336">
        <f t="shared" ca="1" si="931"/>
        <v>-0.4333793693193817</v>
      </c>
      <c r="AA609" s="336">
        <f t="shared" ca="1" si="931"/>
        <v>1.2675448792720472</v>
      </c>
      <c r="AB609" s="336">
        <f t="shared" ca="1" si="931"/>
        <v>2.6257215581939056E-5</v>
      </c>
      <c r="AC609" s="336">
        <f t="shared" ca="1" si="931"/>
        <v>0.13483747302007665</v>
      </c>
      <c r="AD609" s="336">
        <f t="shared" ca="1" si="931"/>
        <v>-0.94885653595460195</v>
      </c>
      <c r="AE609" s="336"/>
      <c r="AF609" s="336"/>
      <c r="AG609" s="336"/>
      <c r="AH609" s="336"/>
      <c r="AI609" s="54"/>
      <c r="AJ609" s="54"/>
      <c r="AK609" s="54"/>
      <c r="AL609" s="336"/>
      <c r="AM609" s="336"/>
      <c r="AN609" s="336"/>
      <c r="AO609" s="336"/>
      <c r="AP609" s="54"/>
      <c r="AQ609" s="336"/>
      <c r="AR609" s="336"/>
      <c r="AS609" s="336"/>
    </row>
    <row r="610" spans="1:45" x14ac:dyDescent="0.3">
      <c r="C610" s="54"/>
      <c r="D610" s="56"/>
      <c r="Y610" s="336">
        <f t="shared" ref="Y610:AD673" ca="1" si="1040">1.5*RAND()^2*IF(RAND()&gt;0.5,1,-1)</f>
        <v>-0.66737560908166926</v>
      </c>
      <c r="Z610" s="336">
        <f t="shared" ca="1" si="1040"/>
        <v>0.42208664501576565</v>
      </c>
      <c r="AA610" s="336">
        <f t="shared" ca="1" si="1040"/>
        <v>0.73940335992695982</v>
      </c>
      <c r="AB610" s="336">
        <f t="shared" ca="1" si="1040"/>
        <v>1.2943276175594791</v>
      </c>
      <c r="AC610" s="336">
        <f t="shared" ca="1" si="1040"/>
        <v>-0.30541931186940635</v>
      </c>
      <c r="AD610" s="336">
        <f t="shared" ca="1" si="1040"/>
        <v>-0.69921404925522967</v>
      </c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</row>
    <row r="611" spans="1:45" x14ac:dyDescent="0.3">
      <c r="B611" s="54" t="s">
        <v>172</v>
      </c>
      <c r="C611" s="53">
        <f>C604</f>
        <v>0</v>
      </c>
      <c r="D611" s="56" t="e">
        <f t="shared" ref="D611:D612" ca="1" si="1041">AJ611</f>
        <v>#N/A</v>
      </c>
      <c r="E611" s="52" t="e">
        <f t="shared" ref="E611:W611" si="1042">E604</f>
        <v>#N/A</v>
      </c>
      <c r="F611" s="52" t="e">
        <f t="shared" si="1042"/>
        <v>#N/A</v>
      </c>
      <c r="G611" s="52" t="e">
        <f t="shared" si="1042"/>
        <v>#N/A</v>
      </c>
      <c r="H611" s="52" t="e">
        <f t="shared" si="1042"/>
        <v>#N/A</v>
      </c>
      <c r="I611" s="52" t="e">
        <f t="shared" si="1042"/>
        <v>#N/A</v>
      </c>
      <c r="J611" s="52" t="e">
        <f t="shared" si="1042"/>
        <v>#N/A</v>
      </c>
      <c r="K611" s="52" t="e">
        <f t="shared" si="1042"/>
        <v>#N/A</v>
      </c>
      <c r="L611" s="52" t="e">
        <f t="shared" si="1042"/>
        <v>#N/A</v>
      </c>
      <c r="M611" s="52" t="e">
        <f t="shared" si="1042"/>
        <v>#N/A</v>
      </c>
      <c r="N611" s="52" t="e">
        <f t="shared" si="1042"/>
        <v>#N/A</v>
      </c>
      <c r="O611" s="52" t="e">
        <f t="shared" si="1042"/>
        <v>#N/A</v>
      </c>
      <c r="P611" s="52" t="e">
        <f t="shared" si="1042"/>
        <v>#N/A</v>
      </c>
      <c r="Q611" s="52" t="e">
        <f t="shared" si="1042"/>
        <v>#N/A</v>
      </c>
      <c r="R611" s="52" t="e">
        <f t="shared" si="1042"/>
        <v>#N/A</v>
      </c>
      <c r="S611" s="52" t="e">
        <f t="shared" si="1042"/>
        <v>#N/A</v>
      </c>
      <c r="T611" s="52" t="e">
        <f t="shared" si="1042"/>
        <v>#N/A</v>
      </c>
      <c r="U611" s="52" t="e">
        <f t="shared" si="1042"/>
        <v>#N/A</v>
      </c>
      <c r="V611" s="52" t="e">
        <f t="shared" si="1042"/>
        <v>#N/A</v>
      </c>
      <c r="W611" s="52" t="e">
        <f t="shared" si="1042"/>
        <v>#N/A</v>
      </c>
      <c r="X611" s="55" t="e">
        <f t="shared" ref="X611:X612" si="1043">(H611-(O611*P611)/100-3*(J611*K611)/100)/2</f>
        <v>#N/A</v>
      </c>
      <c r="Y611" s="55" t="e">
        <f t="shared" ref="Y611:Y612" si="1044">SUM(X611,(J611*K611/100))/(F611/100)</f>
        <v>#N/A</v>
      </c>
      <c r="Z611" s="55" t="e">
        <f t="shared" ref="Z611" si="1045">U611*0.5+U612*0.5</f>
        <v>#N/A</v>
      </c>
      <c r="AA611" s="55" t="e">
        <f t="shared" ref="AA611:AA612" si="1046">J611/Y611</f>
        <v>#N/A</v>
      </c>
      <c r="AB611" s="336" t="e">
        <f t="shared" ref="AB611:AB612" si="1047">X611/(Y611-J611)</f>
        <v>#N/A</v>
      </c>
      <c r="AC611" s="223" t="e">
        <f ca="1">INDEX(FGA_COEFFS,1,1)+Z611*INDEX(FGA_COEFFS,1,2)+Y611*INDEX(FGA_COEFFS,1,3)+R611*INDEX(FGA_COEFFS,1,4)+Q612*INDEX(FGA_COEFFS,1,5)+S611*INDEX(FGA_COEFFS,1,6)+T612*INDEX(FGA_COEFFS,1,7)+M612*INDEX(FGA_COEFFS,1,8)+Y615*Y616</f>
        <v>#N/A</v>
      </c>
      <c r="AD611" s="223" t="e">
        <f ca="1">INDEX(THREEPTA_COEFFS,1,1)+AC611*INDEX(THREEPTA_COEFFS,1,2)+J611*INDEX(THREEPTA_COEFFS,1,3)+AA611*INDEX(THREEPTA_COEFFS,1,4)+K611*INDEX(THREEPTA_COEFFS,1,5)+L612*INDEX(THREEPTA_COEFFS,1,6)+Z615*Z616</f>
        <v>#N/A</v>
      </c>
      <c r="AE611" s="223" t="e">
        <f ca="1">INDEX(THREEPTPCT_COEFFS,1,1)+K611*INDEX(THREEPTPCT_COEFFS,1,2)+L612*INDEX(THREEPTPCT_COEFFS,1,3)+AA615*AA616</f>
        <v>#N/A</v>
      </c>
      <c r="AF611" s="55" t="e">
        <f t="shared" ref="AF611:AF612" ca="1" si="1048">AC611-AD611</f>
        <v>#N/A</v>
      </c>
      <c r="AG611" s="223" t="e">
        <f ca="1">INDEX(TWOPTPCT_COEFFS,1,1)+AB611*INDEX(TWOPTPCT_COEFFS,1,2)+I612*INDEX(TWOPTPCT_COEFFS,1,3)+G612*INDEX(TWOPTPCT_COEFFS,1,4)+L612*INDEX(TWOPTPCT_COEFFS,1,5)+AB615*AB616</f>
        <v>#N/A</v>
      </c>
      <c r="AH611" s="223" t="e">
        <f ca="1">INDEX(FTA_COEFFS,1,1)+O611*INDEX(FTA_COEFFS,1,2)+N612*INDEX(FTA_COEFFS,1,3)+(Q611+R611)*INDEX(FTA_COEFFS,1,4)+(Q612+R612)*INDEX(FTA_COEFFS,1,5)+M612*INDEX(FTA_COEFFS,1,6)+AC615*AC616</f>
        <v>#N/A</v>
      </c>
      <c r="AI611" s="223" t="e">
        <f ca="1">INDEX(FTPCT_COEFFS,1,1)+P611*INDEX(FTPCT_COEFFS,1,2)+F611*INDEX(FTPCT_COEFFS,1,3)+G612*INDEX(FTPCT_COEFFS,1,4)+AD615*AD616</f>
        <v>#N/A</v>
      </c>
      <c r="AJ611" s="338" t="e">
        <f t="shared" ref="AJ611:AJ612" ca="1" si="1049">AD611*AE611/100+AF611*AG611+AH611*AI611/100</f>
        <v>#N/A</v>
      </c>
      <c r="AK611" s="55"/>
      <c r="AL611" s="55"/>
      <c r="AM611" s="55"/>
      <c r="AN611" s="55"/>
      <c r="AO611" s="55"/>
      <c r="AP611" s="55"/>
      <c r="AQ611" s="55"/>
      <c r="AR611" s="55"/>
    </row>
    <row r="612" spans="1:45" x14ac:dyDescent="0.3">
      <c r="B612" s="54" t="s">
        <v>175</v>
      </c>
      <c r="C612" s="54">
        <f>C605</f>
        <v>0</v>
      </c>
      <c r="D612" s="56" t="e">
        <f t="shared" ca="1" si="1041"/>
        <v>#N/A</v>
      </c>
      <c r="E612" s="52" t="e">
        <f t="shared" ref="E612:W612" si="1050">E605</f>
        <v>#N/A</v>
      </c>
      <c r="F612" s="52" t="e">
        <f t="shared" si="1050"/>
        <v>#N/A</v>
      </c>
      <c r="G612" s="52" t="e">
        <f t="shared" si="1050"/>
        <v>#N/A</v>
      </c>
      <c r="H612" s="52" t="e">
        <f t="shared" si="1050"/>
        <v>#N/A</v>
      </c>
      <c r="I612" s="52" t="e">
        <f t="shared" si="1050"/>
        <v>#N/A</v>
      </c>
      <c r="J612" s="52" t="e">
        <f t="shared" si="1050"/>
        <v>#N/A</v>
      </c>
      <c r="K612" s="52" t="e">
        <f t="shared" si="1050"/>
        <v>#N/A</v>
      </c>
      <c r="L612" s="52" t="e">
        <f t="shared" si="1050"/>
        <v>#N/A</v>
      </c>
      <c r="M612" s="52" t="e">
        <f t="shared" si="1050"/>
        <v>#N/A</v>
      </c>
      <c r="N612" s="52" t="e">
        <f t="shared" si="1050"/>
        <v>#N/A</v>
      </c>
      <c r="O612" s="52" t="e">
        <f t="shared" si="1050"/>
        <v>#N/A</v>
      </c>
      <c r="P612" s="52" t="e">
        <f t="shared" si="1050"/>
        <v>#N/A</v>
      </c>
      <c r="Q612" s="52" t="e">
        <f t="shared" si="1050"/>
        <v>#N/A</v>
      </c>
      <c r="R612" s="52" t="e">
        <f t="shared" si="1050"/>
        <v>#N/A</v>
      </c>
      <c r="S612" s="52" t="e">
        <f t="shared" si="1050"/>
        <v>#N/A</v>
      </c>
      <c r="T612" s="52" t="e">
        <f t="shared" si="1050"/>
        <v>#N/A</v>
      </c>
      <c r="U612" s="52" t="e">
        <f t="shared" si="1050"/>
        <v>#N/A</v>
      </c>
      <c r="V612" s="52" t="e">
        <f t="shared" si="1050"/>
        <v>#N/A</v>
      </c>
      <c r="W612" s="52" t="e">
        <f t="shared" si="1050"/>
        <v>#N/A</v>
      </c>
      <c r="X612" s="55" t="e">
        <f t="shared" si="1043"/>
        <v>#N/A</v>
      </c>
      <c r="Y612" s="55" t="e">
        <f t="shared" si="1044"/>
        <v>#N/A</v>
      </c>
      <c r="Z612" s="55" t="e">
        <f t="shared" ref="Z612" si="1051">Z611</f>
        <v>#N/A</v>
      </c>
      <c r="AA612" s="55" t="e">
        <f t="shared" si="1046"/>
        <v>#N/A</v>
      </c>
      <c r="AB612" s="336" t="e">
        <f t="shared" si="1047"/>
        <v>#N/A</v>
      </c>
      <c r="AC612" s="223" t="e">
        <f ca="1">INDEX(FGA_COEFFS,1,1)+Z612*INDEX(FGA_COEFFS,1,2)+Y612*INDEX(FGA_COEFFS,1,3)+R612*INDEX(FGA_COEFFS,1,4)+Q611*INDEX(FGA_COEFFS,1,5)+S612*INDEX(FGA_COEFFS,1,6)+T611*INDEX(FGA_COEFFS,1,7)+M611*INDEX(FGA_COEFFS,1,8)+Y615*Y617</f>
        <v>#N/A</v>
      </c>
      <c r="AD612" s="223" t="e">
        <f ca="1">INDEX(THREEPTA_COEFFS,1,1)+AC612*INDEX(THREEPTA_COEFFS,1,2)+J612*INDEX(THREEPTA_COEFFS,1,3)+AA612*INDEX(THREEPTA_COEFFS,1,4)+K612*INDEX(THREEPTA_COEFFS,1,5)+L611*INDEX(THREEPTA_COEFFS,1,6)+Z615*Z617</f>
        <v>#N/A</v>
      </c>
      <c r="AE612" s="223" t="e">
        <f ca="1">INDEX(THREEPTPCT_COEFFS,1,1)+K612*INDEX(THREEPTPCT_COEFFS,1,2)+L611*INDEX(THREEPTPCT_COEFFS,1,3)+AA615*AA617</f>
        <v>#N/A</v>
      </c>
      <c r="AF612" s="55" t="e">
        <f t="shared" ca="1" si="1048"/>
        <v>#N/A</v>
      </c>
      <c r="AG612" s="223" t="e">
        <f ca="1">INDEX(TWOPTPCT_COEFFS,1,1)+AB612*INDEX(TWOPTPCT_COEFFS,1,2)+I611*INDEX(TWOPTPCT_COEFFS,1,3)+G611*INDEX(TWOPTPCT_COEFFS,1,4)+L611*INDEX(TWOPTPCT_COEFFS,1,5)+AB615*AB617</f>
        <v>#N/A</v>
      </c>
      <c r="AH612" s="223" t="e">
        <f ca="1">INDEX(FTA_COEFFS,1,1)+O612*INDEX(FTA_COEFFS,1,2)+N611*INDEX(FTA_COEFFS,1,3)+(Q612+R612)*INDEX(FTA_COEFFS,1,4)+(Q611+R611)*INDEX(FTA_COEFFS,1,5)+M611*INDEX(FTA_COEFFS,1,6)+AC615*AC617</f>
        <v>#N/A</v>
      </c>
      <c r="AI612" s="223" t="e">
        <f ca="1">INDEX(FTPCT_COEFFS,1,1)+P612*INDEX(FTPCT_COEFFS,1,2)+F612*INDEX(FTPCT_COEFFS,1,3)+G611*INDEX(FTPCT_COEFFS,1,4)+AD615*AD617</f>
        <v>#N/A</v>
      </c>
      <c r="AJ612" s="338" t="e">
        <f t="shared" ca="1" si="1049"/>
        <v>#N/A</v>
      </c>
      <c r="AK612" s="55"/>
      <c r="AL612" s="55"/>
      <c r="AM612" s="55"/>
      <c r="AN612" s="55"/>
      <c r="AO612" s="55"/>
      <c r="AP612" s="55"/>
      <c r="AQ612" s="55"/>
      <c r="AR612" s="55"/>
    </row>
    <row r="613" spans="1:45" x14ac:dyDescent="0.3">
      <c r="A613" s="54" t="e">
        <f ca="1">IF(D611&gt;(D612+(AVERAGE(V611,W611)-AVERAGE(V612,W612))/2)+2.5,C611,IF(D612&gt;(D611+(AVERAGE(V612,W612)-AVERAGE(V611,W611))/2)+2.5,C612,"Close"))</f>
        <v>#N/A</v>
      </c>
      <c r="B613" s="64" t="e">
        <f ca="1">IF(D612&gt;D611,C612,C611)</f>
        <v>#N/A</v>
      </c>
      <c r="D613" s="56"/>
      <c r="X613" s="55"/>
      <c r="Y613" s="55"/>
      <c r="Z613" s="55"/>
      <c r="AA613" s="55"/>
      <c r="AB613" s="55"/>
      <c r="AC613" s="337"/>
      <c r="AD613" s="337"/>
      <c r="AE613" s="337"/>
      <c r="AF613" s="337"/>
      <c r="AG613" s="337"/>
      <c r="AH613" s="337"/>
      <c r="AI613" s="337"/>
      <c r="AJ613" s="337"/>
      <c r="AK613" s="337"/>
      <c r="AL613" s="337"/>
      <c r="AM613" s="55"/>
      <c r="AN613" s="55"/>
      <c r="AO613" s="55"/>
      <c r="AP613" s="55"/>
      <c r="AQ613" s="55"/>
      <c r="AR613" s="55"/>
      <c r="AS613" s="55"/>
    </row>
    <row r="614" spans="1:45" x14ac:dyDescent="0.3">
      <c r="X614" s="54" t="s">
        <v>1305</v>
      </c>
      <c r="Y614" s="54" t="s">
        <v>128</v>
      </c>
      <c r="Z614" s="54" t="s">
        <v>157</v>
      </c>
      <c r="AA614" s="54" t="s">
        <v>151</v>
      </c>
      <c r="AB614" s="54" t="s">
        <v>1327</v>
      </c>
      <c r="AC614" s="54" t="s">
        <v>129</v>
      </c>
      <c r="AD614" s="54" t="s">
        <v>116</v>
      </c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</row>
    <row r="615" spans="1:45" x14ac:dyDescent="0.3">
      <c r="X615" s="54"/>
      <c r="Y615" s="54">
        <f t="shared" ref="Y615:AD615" si="1052">Y608</f>
        <v>6.4436999999999998</v>
      </c>
      <c r="Z615" s="54">
        <f t="shared" si="1052"/>
        <v>4.9371</v>
      </c>
      <c r="AA615" s="54">
        <f t="shared" si="1052"/>
        <v>11.350300000000001</v>
      </c>
      <c r="AB615" s="54">
        <f t="shared" si="1052"/>
        <v>7.1900000000000006E-2</v>
      </c>
      <c r="AC615" s="54">
        <f t="shared" si="1052"/>
        <v>6.2766000000000002</v>
      </c>
      <c r="AD615" s="54">
        <f t="shared" si="1052"/>
        <v>11.042999999999999</v>
      </c>
      <c r="AE615" s="54"/>
      <c r="AF615" s="336"/>
      <c r="AG615" s="336"/>
      <c r="AH615" s="336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</row>
    <row r="616" spans="1:45" x14ac:dyDescent="0.3">
      <c r="D616" s="56"/>
      <c r="X616" s="336"/>
      <c r="Y616" s="336">
        <f t="shared" ca="1" si="1040"/>
        <v>0.18501623679617185</v>
      </c>
      <c r="Z616" s="336">
        <f t="shared" ca="1" si="1040"/>
        <v>9.9680252935764012E-3</v>
      </c>
      <c r="AA616" s="336">
        <f t="shared" ca="1" si="1040"/>
        <v>0.82591032392400632</v>
      </c>
      <c r="AB616" s="336">
        <f t="shared" ca="1" si="1040"/>
        <v>9.058651336905473E-4</v>
      </c>
      <c r="AC616" s="336">
        <f t="shared" ca="1" si="1040"/>
        <v>0.50179344436698525</v>
      </c>
      <c r="AD616" s="336">
        <f t="shared" ca="1" si="1040"/>
        <v>0.36518376317017565</v>
      </c>
      <c r="AE616" s="336"/>
      <c r="AF616" s="336"/>
      <c r="AG616" s="336"/>
      <c r="AH616" s="336"/>
      <c r="AI616" s="54"/>
      <c r="AJ616" s="54"/>
      <c r="AK616" s="54"/>
      <c r="AL616" s="336"/>
      <c r="AM616" s="336"/>
      <c r="AN616" s="336"/>
      <c r="AO616" s="336"/>
      <c r="AP616" s="54"/>
      <c r="AQ616" s="336"/>
      <c r="AR616" s="336"/>
      <c r="AS616" s="336"/>
    </row>
    <row r="617" spans="1:45" x14ac:dyDescent="0.3">
      <c r="C617" s="54"/>
      <c r="D617" s="56"/>
      <c r="Y617" s="336">
        <f t="shared" ca="1" si="1040"/>
        <v>-0.12624308171890505</v>
      </c>
      <c r="Z617" s="336">
        <f t="shared" ca="1" si="1040"/>
        <v>-0.67510290110631055</v>
      </c>
      <c r="AA617" s="336">
        <f t="shared" ca="1" si="1040"/>
        <v>-8.1774464717730602E-2</v>
      </c>
      <c r="AB617" s="336">
        <f t="shared" ca="1" si="1040"/>
        <v>-1.4785181694681246</v>
      </c>
      <c r="AC617" s="336">
        <f t="shared" ca="1" si="1040"/>
        <v>5.2522909950899296E-2</v>
      </c>
      <c r="AD617" s="336">
        <f t="shared" ca="1" si="1040"/>
        <v>0.12224122696937947</v>
      </c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</row>
    <row r="618" spans="1:45" x14ac:dyDescent="0.3">
      <c r="B618" s="54" t="s">
        <v>172</v>
      </c>
      <c r="C618" s="53">
        <f>C611</f>
        <v>0</v>
      </c>
      <c r="D618" s="56" t="e">
        <f t="shared" ref="D618:D619" ca="1" si="1053">AJ618</f>
        <v>#N/A</v>
      </c>
      <c r="E618" s="52" t="e">
        <f t="shared" ref="E618:W618" si="1054">E611</f>
        <v>#N/A</v>
      </c>
      <c r="F618" s="52" t="e">
        <f t="shared" si="1054"/>
        <v>#N/A</v>
      </c>
      <c r="G618" s="52" t="e">
        <f t="shared" si="1054"/>
        <v>#N/A</v>
      </c>
      <c r="H618" s="52" t="e">
        <f t="shared" si="1054"/>
        <v>#N/A</v>
      </c>
      <c r="I618" s="52" t="e">
        <f t="shared" si="1054"/>
        <v>#N/A</v>
      </c>
      <c r="J618" s="52" t="e">
        <f t="shared" si="1054"/>
        <v>#N/A</v>
      </c>
      <c r="K618" s="52" t="e">
        <f t="shared" si="1054"/>
        <v>#N/A</v>
      </c>
      <c r="L618" s="52" t="e">
        <f t="shared" si="1054"/>
        <v>#N/A</v>
      </c>
      <c r="M618" s="52" t="e">
        <f t="shared" si="1054"/>
        <v>#N/A</v>
      </c>
      <c r="N618" s="52" t="e">
        <f t="shared" si="1054"/>
        <v>#N/A</v>
      </c>
      <c r="O618" s="52" t="e">
        <f t="shared" si="1054"/>
        <v>#N/A</v>
      </c>
      <c r="P618" s="52" t="e">
        <f t="shared" si="1054"/>
        <v>#N/A</v>
      </c>
      <c r="Q618" s="52" t="e">
        <f t="shared" si="1054"/>
        <v>#N/A</v>
      </c>
      <c r="R618" s="52" t="e">
        <f t="shared" si="1054"/>
        <v>#N/A</v>
      </c>
      <c r="S618" s="52" t="e">
        <f t="shared" si="1054"/>
        <v>#N/A</v>
      </c>
      <c r="T618" s="52" t="e">
        <f t="shared" si="1054"/>
        <v>#N/A</v>
      </c>
      <c r="U618" s="52" t="e">
        <f t="shared" si="1054"/>
        <v>#N/A</v>
      </c>
      <c r="V618" s="52" t="e">
        <f t="shared" si="1054"/>
        <v>#N/A</v>
      </c>
      <c r="W618" s="52" t="e">
        <f t="shared" si="1054"/>
        <v>#N/A</v>
      </c>
      <c r="X618" s="55" t="e">
        <f t="shared" ref="X618:X619" si="1055">(H618-(O618*P618)/100-3*(J618*K618)/100)/2</f>
        <v>#N/A</v>
      </c>
      <c r="Y618" s="55" t="e">
        <f t="shared" ref="Y618:Y619" si="1056">SUM(X618,(J618*K618/100))/(F618/100)</f>
        <v>#N/A</v>
      </c>
      <c r="Z618" s="55" t="e">
        <f t="shared" ref="Z618" si="1057">U618*0.5+U619*0.5</f>
        <v>#N/A</v>
      </c>
      <c r="AA618" s="55" t="e">
        <f t="shared" ref="AA618:AA619" si="1058">J618/Y618</f>
        <v>#N/A</v>
      </c>
      <c r="AB618" s="336" t="e">
        <f t="shared" ref="AB618:AB619" si="1059">X618/(Y618-J618)</f>
        <v>#N/A</v>
      </c>
      <c r="AC618" s="223" t="e">
        <f ca="1">INDEX(FGA_COEFFS,1,1)+Z618*INDEX(FGA_COEFFS,1,2)+Y618*INDEX(FGA_COEFFS,1,3)+R618*INDEX(FGA_COEFFS,1,4)+Q619*INDEX(FGA_COEFFS,1,5)+S618*INDEX(FGA_COEFFS,1,6)+T619*INDEX(FGA_COEFFS,1,7)+M619*INDEX(FGA_COEFFS,1,8)+Y622*Y623</f>
        <v>#N/A</v>
      </c>
      <c r="AD618" s="223" t="e">
        <f ca="1">INDEX(THREEPTA_COEFFS,1,1)+AC618*INDEX(THREEPTA_COEFFS,1,2)+J618*INDEX(THREEPTA_COEFFS,1,3)+AA618*INDEX(THREEPTA_COEFFS,1,4)+K618*INDEX(THREEPTA_COEFFS,1,5)+L619*INDEX(THREEPTA_COEFFS,1,6)+Z622*Z623</f>
        <v>#N/A</v>
      </c>
      <c r="AE618" s="223" t="e">
        <f ca="1">INDEX(THREEPTPCT_COEFFS,1,1)+K618*INDEX(THREEPTPCT_COEFFS,1,2)+L619*INDEX(THREEPTPCT_COEFFS,1,3)+AA622*AA623</f>
        <v>#N/A</v>
      </c>
      <c r="AF618" s="55" t="e">
        <f t="shared" ref="AF618:AF619" ca="1" si="1060">AC618-AD618</f>
        <v>#N/A</v>
      </c>
      <c r="AG618" s="223" t="e">
        <f ca="1">INDEX(TWOPTPCT_COEFFS,1,1)+AB618*INDEX(TWOPTPCT_COEFFS,1,2)+I619*INDEX(TWOPTPCT_COEFFS,1,3)+G619*INDEX(TWOPTPCT_COEFFS,1,4)+L619*INDEX(TWOPTPCT_COEFFS,1,5)+AB622*AB623</f>
        <v>#N/A</v>
      </c>
      <c r="AH618" s="223" t="e">
        <f ca="1">INDEX(FTA_COEFFS,1,1)+O618*INDEX(FTA_COEFFS,1,2)+N619*INDEX(FTA_COEFFS,1,3)+(Q618+R618)*INDEX(FTA_COEFFS,1,4)+(Q619+R619)*INDEX(FTA_COEFFS,1,5)+M619*INDEX(FTA_COEFFS,1,6)+AC622*AC623</f>
        <v>#N/A</v>
      </c>
      <c r="AI618" s="223" t="e">
        <f ca="1">INDEX(FTPCT_COEFFS,1,1)+P618*INDEX(FTPCT_COEFFS,1,2)+F618*INDEX(FTPCT_COEFFS,1,3)+G619*INDEX(FTPCT_COEFFS,1,4)+AD622*AD623</f>
        <v>#N/A</v>
      </c>
      <c r="AJ618" s="338" t="e">
        <f t="shared" ref="AJ618:AJ619" ca="1" si="1061">AD618*AE618/100+AF618*AG618+AH618*AI618/100</f>
        <v>#N/A</v>
      </c>
      <c r="AK618" s="55"/>
      <c r="AL618" s="55"/>
      <c r="AM618" s="55"/>
      <c r="AN618" s="55"/>
      <c r="AO618" s="55"/>
      <c r="AP618" s="55"/>
      <c r="AQ618" s="55"/>
      <c r="AR618" s="55"/>
    </row>
    <row r="619" spans="1:45" x14ac:dyDescent="0.3">
      <c r="B619" s="54" t="s">
        <v>175</v>
      </c>
      <c r="C619" s="54">
        <f>C612</f>
        <v>0</v>
      </c>
      <c r="D619" s="56" t="e">
        <f t="shared" ca="1" si="1053"/>
        <v>#N/A</v>
      </c>
      <c r="E619" s="52" t="e">
        <f t="shared" ref="E619:W619" si="1062">E612</f>
        <v>#N/A</v>
      </c>
      <c r="F619" s="52" t="e">
        <f t="shared" si="1062"/>
        <v>#N/A</v>
      </c>
      <c r="G619" s="52" t="e">
        <f t="shared" si="1062"/>
        <v>#N/A</v>
      </c>
      <c r="H619" s="52" t="e">
        <f t="shared" si="1062"/>
        <v>#N/A</v>
      </c>
      <c r="I619" s="52" t="e">
        <f t="shared" si="1062"/>
        <v>#N/A</v>
      </c>
      <c r="J619" s="52" t="e">
        <f t="shared" si="1062"/>
        <v>#N/A</v>
      </c>
      <c r="K619" s="52" t="e">
        <f t="shared" si="1062"/>
        <v>#N/A</v>
      </c>
      <c r="L619" s="52" t="e">
        <f t="shared" si="1062"/>
        <v>#N/A</v>
      </c>
      <c r="M619" s="52" t="e">
        <f t="shared" si="1062"/>
        <v>#N/A</v>
      </c>
      <c r="N619" s="52" t="e">
        <f t="shared" si="1062"/>
        <v>#N/A</v>
      </c>
      <c r="O619" s="52" t="e">
        <f t="shared" si="1062"/>
        <v>#N/A</v>
      </c>
      <c r="P619" s="52" t="e">
        <f t="shared" si="1062"/>
        <v>#N/A</v>
      </c>
      <c r="Q619" s="52" t="e">
        <f t="shared" si="1062"/>
        <v>#N/A</v>
      </c>
      <c r="R619" s="52" t="e">
        <f t="shared" si="1062"/>
        <v>#N/A</v>
      </c>
      <c r="S619" s="52" t="e">
        <f t="shared" si="1062"/>
        <v>#N/A</v>
      </c>
      <c r="T619" s="52" t="e">
        <f t="shared" si="1062"/>
        <v>#N/A</v>
      </c>
      <c r="U619" s="52" t="e">
        <f t="shared" si="1062"/>
        <v>#N/A</v>
      </c>
      <c r="V619" s="52" t="e">
        <f t="shared" si="1062"/>
        <v>#N/A</v>
      </c>
      <c r="W619" s="52" t="e">
        <f t="shared" si="1062"/>
        <v>#N/A</v>
      </c>
      <c r="X619" s="55" t="e">
        <f t="shared" si="1055"/>
        <v>#N/A</v>
      </c>
      <c r="Y619" s="55" t="e">
        <f t="shared" si="1056"/>
        <v>#N/A</v>
      </c>
      <c r="Z619" s="55" t="e">
        <f t="shared" ref="Z619" si="1063">Z618</f>
        <v>#N/A</v>
      </c>
      <c r="AA619" s="55" t="e">
        <f t="shared" si="1058"/>
        <v>#N/A</v>
      </c>
      <c r="AB619" s="336" t="e">
        <f t="shared" si="1059"/>
        <v>#N/A</v>
      </c>
      <c r="AC619" s="223" t="e">
        <f ca="1">INDEX(FGA_COEFFS,1,1)+Z619*INDEX(FGA_COEFFS,1,2)+Y619*INDEX(FGA_COEFFS,1,3)+R619*INDEX(FGA_COEFFS,1,4)+Q618*INDEX(FGA_COEFFS,1,5)+S619*INDEX(FGA_COEFFS,1,6)+T618*INDEX(FGA_COEFFS,1,7)+M618*INDEX(FGA_COEFFS,1,8)+Y622*Y624</f>
        <v>#N/A</v>
      </c>
      <c r="AD619" s="223" t="e">
        <f ca="1">INDEX(THREEPTA_COEFFS,1,1)+AC619*INDEX(THREEPTA_COEFFS,1,2)+J619*INDEX(THREEPTA_COEFFS,1,3)+AA619*INDEX(THREEPTA_COEFFS,1,4)+K619*INDEX(THREEPTA_COEFFS,1,5)+L618*INDEX(THREEPTA_COEFFS,1,6)+Z622*Z624</f>
        <v>#N/A</v>
      </c>
      <c r="AE619" s="223" t="e">
        <f ca="1">INDEX(THREEPTPCT_COEFFS,1,1)+K619*INDEX(THREEPTPCT_COEFFS,1,2)+L618*INDEX(THREEPTPCT_COEFFS,1,3)+AA622*AA624</f>
        <v>#N/A</v>
      </c>
      <c r="AF619" s="55" t="e">
        <f t="shared" ca="1" si="1060"/>
        <v>#N/A</v>
      </c>
      <c r="AG619" s="223" t="e">
        <f ca="1">INDEX(TWOPTPCT_COEFFS,1,1)+AB619*INDEX(TWOPTPCT_COEFFS,1,2)+I618*INDEX(TWOPTPCT_COEFFS,1,3)+G618*INDEX(TWOPTPCT_COEFFS,1,4)+L618*INDEX(TWOPTPCT_COEFFS,1,5)+AB622*AB624</f>
        <v>#N/A</v>
      </c>
      <c r="AH619" s="223" t="e">
        <f ca="1">INDEX(FTA_COEFFS,1,1)+O619*INDEX(FTA_COEFFS,1,2)+N618*INDEX(FTA_COEFFS,1,3)+(Q619+R619)*INDEX(FTA_COEFFS,1,4)+(Q618+R618)*INDEX(FTA_COEFFS,1,5)+M618*INDEX(FTA_COEFFS,1,6)+AC622*AC624</f>
        <v>#N/A</v>
      </c>
      <c r="AI619" s="223" t="e">
        <f ca="1">INDEX(FTPCT_COEFFS,1,1)+P619*INDEX(FTPCT_COEFFS,1,2)+F619*INDEX(FTPCT_COEFFS,1,3)+G618*INDEX(FTPCT_COEFFS,1,4)+AD622*AD624</f>
        <v>#N/A</v>
      </c>
      <c r="AJ619" s="338" t="e">
        <f t="shared" ca="1" si="1061"/>
        <v>#N/A</v>
      </c>
      <c r="AK619" s="55"/>
      <c r="AL619" s="55"/>
      <c r="AM619" s="55"/>
      <c r="AN619" s="55"/>
      <c r="AO619" s="55"/>
      <c r="AP619" s="55"/>
      <c r="AQ619" s="55"/>
      <c r="AR619" s="55"/>
    </row>
    <row r="620" spans="1:45" x14ac:dyDescent="0.3">
      <c r="A620" s="54" t="e">
        <f ca="1">IF(D618&gt;(D619+(AVERAGE(V618,W618)-AVERAGE(V619,W619))/2)+2.5,C618,IF(D619&gt;(D618+(AVERAGE(V619,W619)-AVERAGE(V618,W618))/2)+2.5,C619,"Close"))</f>
        <v>#N/A</v>
      </c>
      <c r="B620" s="64" t="e">
        <f ca="1">IF(D619&gt;D618,C619,C618)</f>
        <v>#N/A</v>
      </c>
      <c r="D620" s="56"/>
      <c r="X620" s="55"/>
      <c r="Y620" s="55"/>
      <c r="Z620" s="55"/>
      <c r="AA620" s="55"/>
      <c r="AB620" s="55"/>
      <c r="AC620" s="337"/>
      <c r="AD620" s="337"/>
      <c r="AE620" s="337"/>
      <c r="AF620" s="337"/>
      <c r="AG620" s="337"/>
      <c r="AH620" s="337"/>
      <c r="AI620" s="337"/>
      <c r="AJ620" s="337"/>
      <c r="AK620" s="337"/>
      <c r="AL620" s="337"/>
      <c r="AM620" s="55"/>
      <c r="AN620" s="55"/>
      <c r="AO620" s="55"/>
      <c r="AP620" s="55"/>
      <c r="AQ620" s="55"/>
      <c r="AR620" s="55"/>
      <c r="AS620" s="55"/>
    </row>
    <row r="621" spans="1:45" x14ac:dyDescent="0.3">
      <c r="X621" s="54" t="s">
        <v>1305</v>
      </c>
      <c r="Y621" s="54" t="s">
        <v>128</v>
      </c>
      <c r="Z621" s="54" t="s">
        <v>157</v>
      </c>
      <c r="AA621" s="54" t="s">
        <v>151</v>
      </c>
      <c r="AB621" s="54" t="s">
        <v>1327</v>
      </c>
      <c r="AC621" s="54" t="s">
        <v>129</v>
      </c>
      <c r="AD621" s="54" t="s">
        <v>116</v>
      </c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</row>
    <row r="622" spans="1:45" x14ac:dyDescent="0.3">
      <c r="X622" s="54"/>
      <c r="Y622" s="54">
        <f t="shared" ref="Y622:AD622" si="1064">Y615</f>
        <v>6.4436999999999998</v>
      </c>
      <c r="Z622" s="54">
        <f t="shared" si="1064"/>
        <v>4.9371</v>
      </c>
      <c r="AA622" s="54">
        <f t="shared" si="1064"/>
        <v>11.350300000000001</v>
      </c>
      <c r="AB622" s="54">
        <f t="shared" si="1064"/>
        <v>7.1900000000000006E-2</v>
      </c>
      <c r="AC622" s="54">
        <f t="shared" si="1064"/>
        <v>6.2766000000000002</v>
      </c>
      <c r="AD622" s="54">
        <f t="shared" si="1064"/>
        <v>11.042999999999999</v>
      </c>
      <c r="AE622" s="54"/>
      <c r="AF622" s="336"/>
      <c r="AG622" s="336"/>
      <c r="AH622" s="336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</row>
    <row r="623" spans="1:45" x14ac:dyDescent="0.3">
      <c r="D623" s="56"/>
      <c r="X623" s="336"/>
      <c r="Y623" s="336">
        <f t="shared" ca="1" si="1040"/>
        <v>-0.79266455775727362</v>
      </c>
      <c r="Z623" s="336">
        <f t="shared" ca="1" si="1040"/>
        <v>0.40584145392539284</v>
      </c>
      <c r="AA623" s="336">
        <f t="shared" ca="1" si="1040"/>
        <v>0.2394681839559431</v>
      </c>
      <c r="AB623" s="336">
        <f t="shared" ca="1" si="1040"/>
        <v>-1.3045630179715177</v>
      </c>
      <c r="AC623" s="336">
        <f t="shared" ca="1" si="1040"/>
        <v>1.1136311410393582</v>
      </c>
      <c r="AD623" s="336">
        <f t="shared" ca="1" si="1040"/>
        <v>0.53305887207243563</v>
      </c>
      <c r="AE623" s="336"/>
      <c r="AF623" s="336"/>
      <c r="AG623" s="336"/>
      <c r="AH623" s="336"/>
      <c r="AI623" s="54"/>
      <c r="AJ623" s="54"/>
      <c r="AK623" s="54"/>
      <c r="AL623" s="336"/>
      <c r="AM623" s="336"/>
      <c r="AN623" s="336"/>
      <c r="AO623" s="336"/>
      <c r="AP623" s="54"/>
      <c r="AQ623" s="336"/>
      <c r="AR623" s="336"/>
      <c r="AS623" s="336"/>
    </row>
    <row r="624" spans="1:45" x14ac:dyDescent="0.3">
      <c r="C624" s="54"/>
      <c r="D624" s="56"/>
      <c r="Y624" s="336">
        <f t="shared" ca="1" si="1040"/>
        <v>0.42772355255658479</v>
      </c>
      <c r="Z624" s="336">
        <f t="shared" ca="1" si="1040"/>
        <v>-0.43458565512509606</v>
      </c>
      <c r="AA624" s="336">
        <f t="shared" ca="1" si="1040"/>
        <v>-2.1098247470324608E-4</v>
      </c>
      <c r="AB624" s="336">
        <f t="shared" ca="1" si="1040"/>
        <v>-3.0697593749855895E-2</v>
      </c>
      <c r="AC624" s="336">
        <f t="shared" ca="1" si="1040"/>
        <v>-0.7272054467821556</v>
      </c>
      <c r="AD624" s="336">
        <f t="shared" ca="1" si="1040"/>
        <v>-1.4338570183041925</v>
      </c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</row>
    <row r="625" spans="1:45" x14ac:dyDescent="0.3">
      <c r="B625" s="54" t="s">
        <v>172</v>
      </c>
      <c r="C625" s="53">
        <f>C618</f>
        <v>0</v>
      </c>
      <c r="D625" s="56" t="e">
        <f t="shared" ref="D625:D626" ca="1" si="1065">AJ625</f>
        <v>#N/A</v>
      </c>
      <c r="E625" s="52" t="e">
        <f t="shared" ref="E625:W625" si="1066">E618</f>
        <v>#N/A</v>
      </c>
      <c r="F625" s="52" t="e">
        <f t="shared" si="1066"/>
        <v>#N/A</v>
      </c>
      <c r="G625" s="52" t="e">
        <f t="shared" si="1066"/>
        <v>#N/A</v>
      </c>
      <c r="H625" s="52" t="e">
        <f t="shared" si="1066"/>
        <v>#N/A</v>
      </c>
      <c r="I625" s="52" t="e">
        <f t="shared" si="1066"/>
        <v>#N/A</v>
      </c>
      <c r="J625" s="52" t="e">
        <f t="shared" si="1066"/>
        <v>#N/A</v>
      </c>
      <c r="K625" s="52" t="e">
        <f t="shared" si="1066"/>
        <v>#N/A</v>
      </c>
      <c r="L625" s="52" t="e">
        <f t="shared" si="1066"/>
        <v>#N/A</v>
      </c>
      <c r="M625" s="52" t="e">
        <f t="shared" si="1066"/>
        <v>#N/A</v>
      </c>
      <c r="N625" s="52" t="e">
        <f t="shared" si="1066"/>
        <v>#N/A</v>
      </c>
      <c r="O625" s="52" t="e">
        <f t="shared" si="1066"/>
        <v>#N/A</v>
      </c>
      <c r="P625" s="52" t="e">
        <f t="shared" si="1066"/>
        <v>#N/A</v>
      </c>
      <c r="Q625" s="52" t="e">
        <f t="shared" si="1066"/>
        <v>#N/A</v>
      </c>
      <c r="R625" s="52" t="e">
        <f t="shared" si="1066"/>
        <v>#N/A</v>
      </c>
      <c r="S625" s="52" t="e">
        <f t="shared" si="1066"/>
        <v>#N/A</v>
      </c>
      <c r="T625" s="52" t="e">
        <f t="shared" si="1066"/>
        <v>#N/A</v>
      </c>
      <c r="U625" s="52" t="e">
        <f t="shared" si="1066"/>
        <v>#N/A</v>
      </c>
      <c r="V625" s="52" t="e">
        <f t="shared" si="1066"/>
        <v>#N/A</v>
      </c>
      <c r="W625" s="52" t="e">
        <f t="shared" si="1066"/>
        <v>#N/A</v>
      </c>
      <c r="X625" s="55" t="e">
        <f t="shared" ref="X625:X626" si="1067">(H625-(O625*P625)/100-3*(J625*K625)/100)/2</f>
        <v>#N/A</v>
      </c>
      <c r="Y625" s="55" t="e">
        <f t="shared" ref="Y625:Y626" si="1068">SUM(X625,(J625*K625/100))/(F625/100)</f>
        <v>#N/A</v>
      </c>
      <c r="Z625" s="55" t="e">
        <f t="shared" ref="Z625" si="1069">U625*0.5+U626*0.5</f>
        <v>#N/A</v>
      </c>
      <c r="AA625" s="55" t="e">
        <f t="shared" ref="AA625:AA626" si="1070">J625/Y625</f>
        <v>#N/A</v>
      </c>
      <c r="AB625" s="336" t="e">
        <f t="shared" ref="AB625:AB626" si="1071">X625/(Y625-J625)</f>
        <v>#N/A</v>
      </c>
      <c r="AC625" s="223" t="e">
        <f ca="1">INDEX(FGA_COEFFS,1,1)+Z625*INDEX(FGA_COEFFS,1,2)+Y625*INDEX(FGA_COEFFS,1,3)+R625*INDEX(FGA_COEFFS,1,4)+Q626*INDEX(FGA_COEFFS,1,5)+S625*INDEX(FGA_COEFFS,1,6)+T626*INDEX(FGA_COEFFS,1,7)+M626*INDEX(FGA_COEFFS,1,8)+Y629*Y630</f>
        <v>#N/A</v>
      </c>
      <c r="AD625" s="223" t="e">
        <f ca="1">INDEX(THREEPTA_COEFFS,1,1)+AC625*INDEX(THREEPTA_COEFFS,1,2)+J625*INDEX(THREEPTA_COEFFS,1,3)+AA625*INDEX(THREEPTA_COEFFS,1,4)+K625*INDEX(THREEPTA_COEFFS,1,5)+L626*INDEX(THREEPTA_COEFFS,1,6)+Z629*Z630</f>
        <v>#N/A</v>
      </c>
      <c r="AE625" s="223" t="e">
        <f ca="1">INDEX(THREEPTPCT_COEFFS,1,1)+K625*INDEX(THREEPTPCT_COEFFS,1,2)+L626*INDEX(THREEPTPCT_COEFFS,1,3)+AA629*AA630</f>
        <v>#N/A</v>
      </c>
      <c r="AF625" s="55" t="e">
        <f t="shared" ref="AF625:AF626" ca="1" si="1072">AC625-AD625</f>
        <v>#N/A</v>
      </c>
      <c r="AG625" s="223" t="e">
        <f ca="1">INDEX(TWOPTPCT_COEFFS,1,1)+AB625*INDEX(TWOPTPCT_COEFFS,1,2)+I626*INDEX(TWOPTPCT_COEFFS,1,3)+G626*INDEX(TWOPTPCT_COEFFS,1,4)+L626*INDEX(TWOPTPCT_COEFFS,1,5)+AB629*AB630</f>
        <v>#N/A</v>
      </c>
      <c r="AH625" s="223" t="e">
        <f ca="1">INDEX(FTA_COEFFS,1,1)+O625*INDEX(FTA_COEFFS,1,2)+N626*INDEX(FTA_COEFFS,1,3)+(Q625+R625)*INDEX(FTA_COEFFS,1,4)+(Q626+R626)*INDEX(FTA_COEFFS,1,5)+M626*INDEX(FTA_COEFFS,1,6)+AC629*AC630</f>
        <v>#N/A</v>
      </c>
      <c r="AI625" s="223" t="e">
        <f ca="1">INDEX(FTPCT_COEFFS,1,1)+P625*INDEX(FTPCT_COEFFS,1,2)+F625*INDEX(FTPCT_COEFFS,1,3)+G626*INDEX(FTPCT_COEFFS,1,4)+AD629*AD630</f>
        <v>#N/A</v>
      </c>
      <c r="AJ625" s="338" t="e">
        <f t="shared" ref="AJ625:AJ626" ca="1" si="1073">AD625*AE625/100+AF625*AG625+AH625*AI625/100</f>
        <v>#N/A</v>
      </c>
      <c r="AK625" s="55"/>
      <c r="AL625" s="55"/>
      <c r="AM625" s="55"/>
      <c r="AN625" s="55"/>
      <c r="AO625" s="55"/>
      <c r="AP625" s="55"/>
      <c r="AQ625" s="55"/>
      <c r="AR625" s="55"/>
    </row>
    <row r="626" spans="1:45" x14ac:dyDescent="0.3">
      <c r="B626" s="54" t="s">
        <v>175</v>
      </c>
      <c r="C626" s="54">
        <f>C619</f>
        <v>0</v>
      </c>
      <c r="D626" s="56" t="e">
        <f t="shared" ca="1" si="1065"/>
        <v>#N/A</v>
      </c>
      <c r="E626" s="52" t="e">
        <f t="shared" ref="E626:W626" si="1074">E619</f>
        <v>#N/A</v>
      </c>
      <c r="F626" s="52" t="e">
        <f t="shared" si="1074"/>
        <v>#N/A</v>
      </c>
      <c r="G626" s="52" t="e">
        <f t="shared" si="1074"/>
        <v>#N/A</v>
      </c>
      <c r="H626" s="52" t="e">
        <f t="shared" si="1074"/>
        <v>#N/A</v>
      </c>
      <c r="I626" s="52" t="e">
        <f t="shared" si="1074"/>
        <v>#N/A</v>
      </c>
      <c r="J626" s="52" t="e">
        <f t="shared" si="1074"/>
        <v>#N/A</v>
      </c>
      <c r="K626" s="52" t="e">
        <f t="shared" si="1074"/>
        <v>#N/A</v>
      </c>
      <c r="L626" s="52" t="e">
        <f t="shared" si="1074"/>
        <v>#N/A</v>
      </c>
      <c r="M626" s="52" t="e">
        <f t="shared" si="1074"/>
        <v>#N/A</v>
      </c>
      <c r="N626" s="52" t="e">
        <f t="shared" si="1074"/>
        <v>#N/A</v>
      </c>
      <c r="O626" s="52" t="e">
        <f t="shared" si="1074"/>
        <v>#N/A</v>
      </c>
      <c r="P626" s="52" t="e">
        <f t="shared" si="1074"/>
        <v>#N/A</v>
      </c>
      <c r="Q626" s="52" t="e">
        <f t="shared" si="1074"/>
        <v>#N/A</v>
      </c>
      <c r="R626" s="52" t="e">
        <f t="shared" si="1074"/>
        <v>#N/A</v>
      </c>
      <c r="S626" s="52" t="e">
        <f t="shared" si="1074"/>
        <v>#N/A</v>
      </c>
      <c r="T626" s="52" t="e">
        <f t="shared" si="1074"/>
        <v>#N/A</v>
      </c>
      <c r="U626" s="52" t="e">
        <f t="shared" si="1074"/>
        <v>#N/A</v>
      </c>
      <c r="V626" s="52" t="e">
        <f t="shared" si="1074"/>
        <v>#N/A</v>
      </c>
      <c r="W626" s="52" t="e">
        <f t="shared" si="1074"/>
        <v>#N/A</v>
      </c>
      <c r="X626" s="55" t="e">
        <f t="shared" si="1067"/>
        <v>#N/A</v>
      </c>
      <c r="Y626" s="55" t="e">
        <f t="shared" si="1068"/>
        <v>#N/A</v>
      </c>
      <c r="Z626" s="55" t="e">
        <f t="shared" ref="Z626" si="1075">Z625</f>
        <v>#N/A</v>
      </c>
      <c r="AA626" s="55" t="e">
        <f t="shared" si="1070"/>
        <v>#N/A</v>
      </c>
      <c r="AB626" s="336" t="e">
        <f t="shared" si="1071"/>
        <v>#N/A</v>
      </c>
      <c r="AC626" s="223" t="e">
        <f ca="1">INDEX(FGA_COEFFS,1,1)+Z626*INDEX(FGA_COEFFS,1,2)+Y626*INDEX(FGA_COEFFS,1,3)+R626*INDEX(FGA_COEFFS,1,4)+Q625*INDEX(FGA_COEFFS,1,5)+S626*INDEX(FGA_COEFFS,1,6)+T625*INDEX(FGA_COEFFS,1,7)+M625*INDEX(FGA_COEFFS,1,8)+Y629*Y631</f>
        <v>#N/A</v>
      </c>
      <c r="AD626" s="223" t="e">
        <f ca="1">INDEX(THREEPTA_COEFFS,1,1)+AC626*INDEX(THREEPTA_COEFFS,1,2)+J626*INDEX(THREEPTA_COEFFS,1,3)+AA626*INDEX(THREEPTA_COEFFS,1,4)+K626*INDEX(THREEPTA_COEFFS,1,5)+L625*INDEX(THREEPTA_COEFFS,1,6)+Z629*Z631</f>
        <v>#N/A</v>
      </c>
      <c r="AE626" s="223" t="e">
        <f ca="1">INDEX(THREEPTPCT_COEFFS,1,1)+K626*INDEX(THREEPTPCT_COEFFS,1,2)+L625*INDEX(THREEPTPCT_COEFFS,1,3)+AA629*AA631</f>
        <v>#N/A</v>
      </c>
      <c r="AF626" s="55" t="e">
        <f t="shared" ca="1" si="1072"/>
        <v>#N/A</v>
      </c>
      <c r="AG626" s="223" t="e">
        <f ca="1">INDEX(TWOPTPCT_COEFFS,1,1)+AB626*INDEX(TWOPTPCT_COEFFS,1,2)+I625*INDEX(TWOPTPCT_COEFFS,1,3)+G625*INDEX(TWOPTPCT_COEFFS,1,4)+L625*INDEX(TWOPTPCT_COEFFS,1,5)+AB629*AB631</f>
        <v>#N/A</v>
      </c>
      <c r="AH626" s="223" t="e">
        <f ca="1">INDEX(FTA_COEFFS,1,1)+O626*INDEX(FTA_COEFFS,1,2)+N625*INDEX(FTA_COEFFS,1,3)+(Q626+R626)*INDEX(FTA_COEFFS,1,4)+(Q625+R625)*INDEX(FTA_COEFFS,1,5)+M625*INDEX(FTA_COEFFS,1,6)+AC629*AC631</f>
        <v>#N/A</v>
      </c>
      <c r="AI626" s="223" t="e">
        <f ca="1">INDEX(FTPCT_COEFFS,1,1)+P626*INDEX(FTPCT_COEFFS,1,2)+F626*INDEX(FTPCT_COEFFS,1,3)+G625*INDEX(FTPCT_COEFFS,1,4)+AD629*AD631</f>
        <v>#N/A</v>
      </c>
      <c r="AJ626" s="338" t="e">
        <f t="shared" ca="1" si="1073"/>
        <v>#N/A</v>
      </c>
      <c r="AK626" s="55"/>
      <c r="AL626" s="55"/>
      <c r="AM626" s="55"/>
      <c r="AN626" s="55"/>
      <c r="AO626" s="55"/>
      <c r="AP626" s="55"/>
      <c r="AQ626" s="55"/>
      <c r="AR626" s="55"/>
    </row>
    <row r="627" spans="1:45" x14ac:dyDescent="0.3">
      <c r="A627" s="54" t="e">
        <f ca="1">IF(D625&gt;(D626+(AVERAGE(V625,W625)-AVERAGE(V626,W626))/2)+2.5,C625,IF(D626&gt;(D625+(AVERAGE(V626,W626)-AVERAGE(V625,W625))/2)+2.5,C626,"Close"))</f>
        <v>#N/A</v>
      </c>
      <c r="B627" s="64" t="e">
        <f ca="1">IF(D626&gt;D625,C626,C625)</f>
        <v>#N/A</v>
      </c>
      <c r="D627" s="56"/>
      <c r="X627" s="55"/>
      <c r="Y627" s="55"/>
      <c r="Z627" s="55"/>
      <c r="AA627" s="55"/>
      <c r="AB627" s="55"/>
      <c r="AC627" s="337"/>
      <c r="AD627" s="337"/>
      <c r="AE627" s="337"/>
      <c r="AF627" s="337"/>
      <c r="AG627" s="337"/>
      <c r="AH627" s="337"/>
      <c r="AI627" s="337"/>
      <c r="AJ627" s="337"/>
      <c r="AK627" s="337"/>
      <c r="AL627" s="337"/>
      <c r="AM627" s="55"/>
      <c r="AN627" s="55"/>
      <c r="AO627" s="55"/>
      <c r="AP627" s="55"/>
      <c r="AQ627" s="55"/>
      <c r="AR627" s="55"/>
      <c r="AS627" s="55"/>
    </row>
    <row r="628" spans="1:45" x14ac:dyDescent="0.3">
      <c r="X628" s="54" t="s">
        <v>1305</v>
      </c>
      <c r="Y628" s="54" t="s">
        <v>128</v>
      </c>
      <c r="Z628" s="54" t="s">
        <v>157</v>
      </c>
      <c r="AA628" s="54" t="s">
        <v>151</v>
      </c>
      <c r="AB628" s="54" t="s">
        <v>1327</v>
      </c>
      <c r="AC628" s="54" t="s">
        <v>129</v>
      </c>
      <c r="AD628" s="54" t="s">
        <v>116</v>
      </c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</row>
    <row r="629" spans="1:45" x14ac:dyDescent="0.3">
      <c r="X629" s="54"/>
      <c r="Y629" s="54">
        <f t="shared" ref="Y629:AD629" si="1076">Y622</f>
        <v>6.4436999999999998</v>
      </c>
      <c r="Z629" s="54">
        <f t="shared" si="1076"/>
        <v>4.9371</v>
      </c>
      <c r="AA629" s="54">
        <f t="shared" si="1076"/>
        <v>11.350300000000001</v>
      </c>
      <c r="AB629" s="54">
        <f t="shared" si="1076"/>
        <v>7.1900000000000006E-2</v>
      </c>
      <c r="AC629" s="54">
        <f t="shared" si="1076"/>
        <v>6.2766000000000002</v>
      </c>
      <c r="AD629" s="54">
        <f t="shared" si="1076"/>
        <v>11.042999999999999</v>
      </c>
      <c r="AE629" s="54"/>
      <c r="AF629" s="336"/>
      <c r="AG629" s="336"/>
      <c r="AH629" s="336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</row>
    <row r="630" spans="1:45" x14ac:dyDescent="0.3">
      <c r="D630" s="56"/>
      <c r="X630" s="336"/>
      <c r="Y630" s="336">
        <f t="shared" ca="1" si="1040"/>
        <v>0.93932661251926741</v>
      </c>
      <c r="Z630" s="336">
        <f t="shared" ca="1" si="1040"/>
        <v>0.35259119706373621</v>
      </c>
      <c r="AA630" s="336">
        <f t="shared" ca="1" si="1040"/>
        <v>6.9553802654478025E-2</v>
      </c>
      <c r="AB630" s="336">
        <f t="shared" ca="1" si="1040"/>
        <v>0.13477192986983627</v>
      </c>
      <c r="AC630" s="336">
        <f t="shared" ca="1" si="1040"/>
        <v>5.8792939898356211E-2</v>
      </c>
      <c r="AD630" s="336">
        <f t="shared" ca="1" si="1040"/>
        <v>-0.34848839883842353</v>
      </c>
      <c r="AE630" s="336"/>
      <c r="AF630" s="336"/>
      <c r="AG630" s="336"/>
      <c r="AH630" s="336"/>
      <c r="AI630" s="54"/>
      <c r="AJ630" s="54"/>
      <c r="AK630" s="54"/>
      <c r="AL630" s="336"/>
      <c r="AM630" s="336"/>
      <c r="AN630" s="336"/>
      <c r="AO630" s="336"/>
      <c r="AP630" s="54"/>
      <c r="AQ630" s="336"/>
      <c r="AR630" s="336"/>
      <c r="AS630" s="336"/>
    </row>
    <row r="631" spans="1:45" x14ac:dyDescent="0.3">
      <c r="C631" s="54"/>
      <c r="D631" s="56"/>
      <c r="Y631" s="336">
        <f t="shared" ca="1" si="1040"/>
        <v>7.5632709254449801E-2</v>
      </c>
      <c r="Z631" s="336">
        <f t="shared" ca="1" si="1040"/>
        <v>-0.11754418127003838</v>
      </c>
      <c r="AA631" s="336">
        <f t="shared" ca="1" si="1040"/>
        <v>-0.4950907480262885</v>
      </c>
      <c r="AB631" s="336">
        <f t="shared" ca="1" si="1040"/>
        <v>0.69467139691697066</v>
      </c>
      <c r="AC631" s="336">
        <f t="shared" ca="1" si="1040"/>
        <v>-0.61728891959689958</v>
      </c>
      <c r="AD631" s="336">
        <f t="shared" ca="1" si="1040"/>
        <v>-0.78578432886929994</v>
      </c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</row>
    <row r="632" spans="1:45" x14ac:dyDescent="0.3">
      <c r="B632" s="54" t="s">
        <v>172</v>
      </c>
      <c r="C632" s="53">
        <f>C625</f>
        <v>0</v>
      </c>
      <c r="D632" s="56" t="e">
        <f t="shared" ref="D632:D633" ca="1" si="1077">AJ632</f>
        <v>#N/A</v>
      </c>
      <c r="E632" s="52" t="e">
        <f t="shared" ref="E632:W632" si="1078">E625</f>
        <v>#N/A</v>
      </c>
      <c r="F632" s="52" t="e">
        <f t="shared" si="1078"/>
        <v>#N/A</v>
      </c>
      <c r="G632" s="52" t="e">
        <f t="shared" si="1078"/>
        <v>#N/A</v>
      </c>
      <c r="H632" s="52" t="e">
        <f t="shared" si="1078"/>
        <v>#N/A</v>
      </c>
      <c r="I632" s="52" t="e">
        <f t="shared" si="1078"/>
        <v>#N/A</v>
      </c>
      <c r="J632" s="52" t="e">
        <f t="shared" si="1078"/>
        <v>#N/A</v>
      </c>
      <c r="K632" s="52" t="e">
        <f t="shared" si="1078"/>
        <v>#N/A</v>
      </c>
      <c r="L632" s="52" t="e">
        <f t="shared" si="1078"/>
        <v>#N/A</v>
      </c>
      <c r="M632" s="52" t="e">
        <f t="shared" si="1078"/>
        <v>#N/A</v>
      </c>
      <c r="N632" s="52" t="e">
        <f t="shared" si="1078"/>
        <v>#N/A</v>
      </c>
      <c r="O632" s="52" t="e">
        <f t="shared" si="1078"/>
        <v>#N/A</v>
      </c>
      <c r="P632" s="52" t="e">
        <f t="shared" si="1078"/>
        <v>#N/A</v>
      </c>
      <c r="Q632" s="52" t="e">
        <f t="shared" si="1078"/>
        <v>#N/A</v>
      </c>
      <c r="R632" s="52" t="e">
        <f t="shared" si="1078"/>
        <v>#N/A</v>
      </c>
      <c r="S632" s="52" t="e">
        <f t="shared" si="1078"/>
        <v>#N/A</v>
      </c>
      <c r="T632" s="52" t="e">
        <f t="shared" si="1078"/>
        <v>#N/A</v>
      </c>
      <c r="U632" s="52" t="e">
        <f t="shared" si="1078"/>
        <v>#N/A</v>
      </c>
      <c r="V632" s="52" t="e">
        <f t="shared" si="1078"/>
        <v>#N/A</v>
      </c>
      <c r="W632" s="52" t="e">
        <f t="shared" si="1078"/>
        <v>#N/A</v>
      </c>
      <c r="X632" s="55" t="e">
        <f t="shared" ref="X632:X633" si="1079">(H632-(O632*P632)/100-3*(J632*K632)/100)/2</f>
        <v>#N/A</v>
      </c>
      <c r="Y632" s="55" t="e">
        <f t="shared" ref="Y632:Y633" si="1080">SUM(X632,(J632*K632/100))/(F632/100)</f>
        <v>#N/A</v>
      </c>
      <c r="Z632" s="55" t="e">
        <f t="shared" ref="Z632" si="1081">U632*0.5+U633*0.5</f>
        <v>#N/A</v>
      </c>
      <c r="AA632" s="55" t="e">
        <f t="shared" ref="AA632:AA633" si="1082">J632/Y632</f>
        <v>#N/A</v>
      </c>
      <c r="AB632" s="336" t="e">
        <f t="shared" ref="AB632:AB633" si="1083">X632/(Y632-J632)</f>
        <v>#N/A</v>
      </c>
      <c r="AC632" s="223" t="e">
        <f ca="1">INDEX(FGA_COEFFS,1,1)+Z632*INDEX(FGA_COEFFS,1,2)+Y632*INDEX(FGA_COEFFS,1,3)+R632*INDEX(FGA_COEFFS,1,4)+Q633*INDEX(FGA_COEFFS,1,5)+S632*INDEX(FGA_COEFFS,1,6)+T633*INDEX(FGA_COEFFS,1,7)+M633*INDEX(FGA_COEFFS,1,8)+Y636*Y637</f>
        <v>#N/A</v>
      </c>
      <c r="AD632" s="223" t="e">
        <f ca="1">INDEX(THREEPTA_COEFFS,1,1)+AC632*INDEX(THREEPTA_COEFFS,1,2)+J632*INDEX(THREEPTA_COEFFS,1,3)+AA632*INDEX(THREEPTA_COEFFS,1,4)+K632*INDEX(THREEPTA_COEFFS,1,5)+L633*INDEX(THREEPTA_COEFFS,1,6)+Z636*Z637</f>
        <v>#N/A</v>
      </c>
      <c r="AE632" s="223" t="e">
        <f ca="1">INDEX(THREEPTPCT_COEFFS,1,1)+K632*INDEX(THREEPTPCT_COEFFS,1,2)+L633*INDEX(THREEPTPCT_COEFFS,1,3)+AA636*AA637</f>
        <v>#N/A</v>
      </c>
      <c r="AF632" s="55" t="e">
        <f t="shared" ref="AF632:AF633" ca="1" si="1084">AC632-AD632</f>
        <v>#N/A</v>
      </c>
      <c r="AG632" s="223" t="e">
        <f ca="1">INDEX(TWOPTPCT_COEFFS,1,1)+AB632*INDEX(TWOPTPCT_COEFFS,1,2)+I633*INDEX(TWOPTPCT_COEFFS,1,3)+G633*INDEX(TWOPTPCT_COEFFS,1,4)+L633*INDEX(TWOPTPCT_COEFFS,1,5)+AB636*AB637</f>
        <v>#N/A</v>
      </c>
      <c r="AH632" s="223" t="e">
        <f ca="1">INDEX(FTA_COEFFS,1,1)+O632*INDEX(FTA_COEFFS,1,2)+N633*INDEX(FTA_COEFFS,1,3)+(Q632+R632)*INDEX(FTA_COEFFS,1,4)+(Q633+R633)*INDEX(FTA_COEFFS,1,5)+M633*INDEX(FTA_COEFFS,1,6)+AC636*AC637</f>
        <v>#N/A</v>
      </c>
      <c r="AI632" s="223" t="e">
        <f ca="1">INDEX(FTPCT_COEFFS,1,1)+P632*INDEX(FTPCT_COEFFS,1,2)+F632*INDEX(FTPCT_COEFFS,1,3)+G633*INDEX(FTPCT_COEFFS,1,4)+AD636*AD637</f>
        <v>#N/A</v>
      </c>
      <c r="AJ632" s="338" t="e">
        <f t="shared" ref="AJ632:AJ633" ca="1" si="1085">AD632*AE632/100+AF632*AG632+AH632*AI632/100</f>
        <v>#N/A</v>
      </c>
      <c r="AK632" s="55"/>
      <c r="AL632" s="55"/>
      <c r="AM632" s="55"/>
      <c r="AN632" s="55"/>
      <c r="AO632" s="55"/>
      <c r="AP632" s="55"/>
      <c r="AQ632" s="55"/>
      <c r="AR632" s="55"/>
    </row>
    <row r="633" spans="1:45" x14ac:dyDescent="0.3">
      <c r="B633" s="54" t="s">
        <v>175</v>
      </c>
      <c r="C633" s="54">
        <f>C626</f>
        <v>0</v>
      </c>
      <c r="D633" s="56" t="e">
        <f t="shared" ca="1" si="1077"/>
        <v>#N/A</v>
      </c>
      <c r="E633" s="52" t="e">
        <f t="shared" ref="E633:W633" si="1086">E626</f>
        <v>#N/A</v>
      </c>
      <c r="F633" s="52" t="e">
        <f t="shared" si="1086"/>
        <v>#N/A</v>
      </c>
      <c r="G633" s="52" t="e">
        <f t="shared" si="1086"/>
        <v>#N/A</v>
      </c>
      <c r="H633" s="52" t="e">
        <f t="shared" si="1086"/>
        <v>#N/A</v>
      </c>
      <c r="I633" s="52" t="e">
        <f t="shared" si="1086"/>
        <v>#N/A</v>
      </c>
      <c r="J633" s="52" t="e">
        <f t="shared" si="1086"/>
        <v>#N/A</v>
      </c>
      <c r="K633" s="52" t="e">
        <f t="shared" si="1086"/>
        <v>#N/A</v>
      </c>
      <c r="L633" s="52" t="e">
        <f t="shared" si="1086"/>
        <v>#N/A</v>
      </c>
      <c r="M633" s="52" t="e">
        <f t="shared" si="1086"/>
        <v>#N/A</v>
      </c>
      <c r="N633" s="52" t="e">
        <f t="shared" si="1086"/>
        <v>#N/A</v>
      </c>
      <c r="O633" s="52" t="e">
        <f t="shared" si="1086"/>
        <v>#N/A</v>
      </c>
      <c r="P633" s="52" t="e">
        <f t="shared" si="1086"/>
        <v>#N/A</v>
      </c>
      <c r="Q633" s="52" t="e">
        <f t="shared" si="1086"/>
        <v>#N/A</v>
      </c>
      <c r="R633" s="52" t="e">
        <f t="shared" si="1086"/>
        <v>#N/A</v>
      </c>
      <c r="S633" s="52" t="e">
        <f t="shared" si="1086"/>
        <v>#N/A</v>
      </c>
      <c r="T633" s="52" t="e">
        <f t="shared" si="1086"/>
        <v>#N/A</v>
      </c>
      <c r="U633" s="52" t="e">
        <f t="shared" si="1086"/>
        <v>#N/A</v>
      </c>
      <c r="V633" s="52" t="e">
        <f t="shared" si="1086"/>
        <v>#N/A</v>
      </c>
      <c r="W633" s="52" t="e">
        <f t="shared" si="1086"/>
        <v>#N/A</v>
      </c>
      <c r="X633" s="55" t="e">
        <f t="shared" si="1079"/>
        <v>#N/A</v>
      </c>
      <c r="Y633" s="55" t="e">
        <f t="shared" si="1080"/>
        <v>#N/A</v>
      </c>
      <c r="Z633" s="55" t="e">
        <f t="shared" ref="Z633" si="1087">Z632</f>
        <v>#N/A</v>
      </c>
      <c r="AA633" s="55" t="e">
        <f t="shared" si="1082"/>
        <v>#N/A</v>
      </c>
      <c r="AB633" s="336" t="e">
        <f t="shared" si="1083"/>
        <v>#N/A</v>
      </c>
      <c r="AC633" s="223" t="e">
        <f ca="1">INDEX(FGA_COEFFS,1,1)+Z633*INDEX(FGA_COEFFS,1,2)+Y633*INDEX(FGA_COEFFS,1,3)+R633*INDEX(FGA_COEFFS,1,4)+Q632*INDEX(FGA_COEFFS,1,5)+S633*INDEX(FGA_COEFFS,1,6)+T632*INDEX(FGA_COEFFS,1,7)+M632*INDEX(FGA_COEFFS,1,8)+Y636*Y638</f>
        <v>#N/A</v>
      </c>
      <c r="AD633" s="223" t="e">
        <f ca="1">INDEX(THREEPTA_COEFFS,1,1)+AC633*INDEX(THREEPTA_COEFFS,1,2)+J633*INDEX(THREEPTA_COEFFS,1,3)+AA633*INDEX(THREEPTA_COEFFS,1,4)+K633*INDEX(THREEPTA_COEFFS,1,5)+L632*INDEX(THREEPTA_COEFFS,1,6)+Z636*Z638</f>
        <v>#N/A</v>
      </c>
      <c r="AE633" s="223" t="e">
        <f ca="1">INDEX(THREEPTPCT_COEFFS,1,1)+K633*INDEX(THREEPTPCT_COEFFS,1,2)+L632*INDEX(THREEPTPCT_COEFFS,1,3)+AA636*AA638</f>
        <v>#N/A</v>
      </c>
      <c r="AF633" s="55" t="e">
        <f t="shared" ca="1" si="1084"/>
        <v>#N/A</v>
      </c>
      <c r="AG633" s="223" t="e">
        <f ca="1">INDEX(TWOPTPCT_COEFFS,1,1)+AB633*INDEX(TWOPTPCT_COEFFS,1,2)+I632*INDEX(TWOPTPCT_COEFFS,1,3)+G632*INDEX(TWOPTPCT_COEFFS,1,4)+L632*INDEX(TWOPTPCT_COEFFS,1,5)+AB636*AB638</f>
        <v>#N/A</v>
      </c>
      <c r="AH633" s="223" t="e">
        <f ca="1">INDEX(FTA_COEFFS,1,1)+O633*INDEX(FTA_COEFFS,1,2)+N632*INDEX(FTA_COEFFS,1,3)+(Q633+R633)*INDEX(FTA_COEFFS,1,4)+(Q632+R632)*INDEX(FTA_COEFFS,1,5)+M632*INDEX(FTA_COEFFS,1,6)+AC636*AC638</f>
        <v>#N/A</v>
      </c>
      <c r="AI633" s="223" t="e">
        <f ca="1">INDEX(FTPCT_COEFFS,1,1)+P633*INDEX(FTPCT_COEFFS,1,2)+F633*INDEX(FTPCT_COEFFS,1,3)+G632*INDEX(FTPCT_COEFFS,1,4)+AD636*AD638</f>
        <v>#N/A</v>
      </c>
      <c r="AJ633" s="338" t="e">
        <f t="shared" ca="1" si="1085"/>
        <v>#N/A</v>
      </c>
      <c r="AK633" s="55"/>
      <c r="AL633" s="55"/>
      <c r="AM633" s="55"/>
      <c r="AN633" s="55"/>
      <c r="AO633" s="55"/>
      <c r="AP633" s="55"/>
      <c r="AQ633" s="55"/>
      <c r="AR633" s="55"/>
    </row>
    <row r="634" spans="1:45" x14ac:dyDescent="0.3">
      <c r="A634" s="54" t="e">
        <f ca="1">IF(D632&gt;(D633+(AVERAGE(V632,W632)-AVERAGE(V633,W633))/2)+2.5,C632,IF(D633&gt;(D632+(AVERAGE(V633,W633)-AVERAGE(V632,W632))/2)+2.5,C633,"Close"))</f>
        <v>#N/A</v>
      </c>
      <c r="B634" s="64" t="e">
        <f ca="1">IF(D633&gt;D632,C633,C632)</f>
        <v>#N/A</v>
      </c>
      <c r="D634" s="56"/>
      <c r="X634" s="55"/>
      <c r="Y634" s="55"/>
      <c r="Z634" s="55"/>
      <c r="AA634" s="55"/>
      <c r="AB634" s="55"/>
      <c r="AC634" s="337"/>
      <c r="AD634" s="337"/>
      <c r="AE634" s="337"/>
      <c r="AF634" s="337"/>
      <c r="AG634" s="337"/>
      <c r="AH634" s="337"/>
      <c r="AI634" s="337"/>
      <c r="AJ634" s="337"/>
      <c r="AK634" s="337"/>
      <c r="AL634" s="337"/>
      <c r="AM634" s="55"/>
      <c r="AN634" s="55"/>
      <c r="AO634" s="55"/>
      <c r="AP634" s="55"/>
      <c r="AQ634" s="55"/>
      <c r="AR634" s="55"/>
      <c r="AS634" s="55"/>
    </row>
    <row r="635" spans="1:45" x14ac:dyDescent="0.3">
      <c r="X635" s="54" t="s">
        <v>1305</v>
      </c>
      <c r="Y635" s="54" t="s">
        <v>128</v>
      </c>
      <c r="Z635" s="54" t="s">
        <v>157</v>
      </c>
      <c r="AA635" s="54" t="s">
        <v>151</v>
      </c>
      <c r="AB635" s="54" t="s">
        <v>1327</v>
      </c>
      <c r="AC635" s="54" t="s">
        <v>129</v>
      </c>
      <c r="AD635" s="54" t="s">
        <v>116</v>
      </c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</row>
    <row r="636" spans="1:45" x14ac:dyDescent="0.3">
      <c r="X636" s="54"/>
      <c r="Y636" s="54">
        <f t="shared" ref="Y636:AD636" si="1088">Y629</f>
        <v>6.4436999999999998</v>
      </c>
      <c r="Z636" s="54">
        <f t="shared" si="1088"/>
        <v>4.9371</v>
      </c>
      <c r="AA636" s="54">
        <f t="shared" si="1088"/>
        <v>11.350300000000001</v>
      </c>
      <c r="AB636" s="54">
        <f t="shared" si="1088"/>
        <v>7.1900000000000006E-2</v>
      </c>
      <c r="AC636" s="54">
        <f t="shared" si="1088"/>
        <v>6.2766000000000002</v>
      </c>
      <c r="AD636" s="54">
        <f t="shared" si="1088"/>
        <v>11.042999999999999</v>
      </c>
      <c r="AE636" s="54"/>
      <c r="AF636" s="336"/>
      <c r="AG636" s="336"/>
      <c r="AH636" s="336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</row>
    <row r="637" spans="1:45" x14ac:dyDescent="0.3">
      <c r="D637" s="56"/>
      <c r="X637" s="336"/>
      <c r="Y637" s="336">
        <f t="shared" ca="1" si="1040"/>
        <v>-1.1496060268693014</v>
      </c>
      <c r="Z637" s="336">
        <f t="shared" ca="1" si="1040"/>
        <v>0.44928283037915684</v>
      </c>
      <c r="AA637" s="336">
        <f t="shared" ca="1" si="1040"/>
        <v>-0.11753961360134152</v>
      </c>
      <c r="AB637" s="336">
        <f t="shared" ca="1" si="1040"/>
        <v>1.4972174875697017</v>
      </c>
      <c r="AC637" s="336">
        <f t="shared" ca="1" si="1040"/>
        <v>0.7498677904206853</v>
      </c>
      <c r="AD637" s="336">
        <f t="shared" ca="1" si="1040"/>
        <v>1.0937063786246441</v>
      </c>
      <c r="AE637" s="336"/>
      <c r="AF637" s="336"/>
      <c r="AG637" s="336"/>
      <c r="AH637" s="336"/>
      <c r="AI637" s="54"/>
      <c r="AJ637" s="54"/>
      <c r="AK637" s="54"/>
      <c r="AL637" s="336"/>
      <c r="AM637" s="336"/>
      <c r="AN637" s="336"/>
      <c r="AO637" s="336"/>
      <c r="AP637" s="54"/>
      <c r="AQ637" s="336"/>
      <c r="AR637" s="336"/>
      <c r="AS637" s="336"/>
    </row>
    <row r="638" spans="1:45" x14ac:dyDescent="0.3">
      <c r="C638" s="54"/>
      <c r="D638" s="56"/>
      <c r="Y638" s="336">
        <f t="shared" ca="1" si="1040"/>
        <v>5.8186277265365694E-3</v>
      </c>
      <c r="Z638" s="336">
        <f t="shared" ca="1" si="1040"/>
        <v>0.13161656657265522</v>
      </c>
      <c r="AA638" s="336">
        <f t="shared" ca="1" si="1040"/>
        <v>0.51237434520626646</v>
      </c>
      <c r="AB638" s="336">
        <f t="shared" ca="1" si="1040"/>
        <v>-1.3361591264356227</v>
      </c>
      <c r="AC638" s="336">
        <f t="shared" ca="1" si="1040"/>
        <v>0.24602383606473233</v>
      </c>
      <c r="AD638" s="336">
        <f t="shared" ca="1" si="1040"/>
        <v>0.26101974249250243</v>
      </c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</row>
    <row r="639" spans="1:45" x14ac:dyDescent="0.3">
      <c r="B639" s="54" t="s">
        <v>172</v>
      </c>
      <c r="C639" s="53">
        <f>C632</f>
        <v>0</v>
      </c>
      <c r="D639" s="56" t="e">
        <f t="shared" ref="D639:D640" ca="1" si="1089">AJ639</f>
        <v>#N/A</v>
      </c>
      <c r="E639" s="52" t="e">
        <f t="shared" ref="E639:W639" si="1090">E632</f>
        <v>#N/A</v>
      </c>
      <c r="F639" s="52" t="e">
        <f t="shared" si="1090"/>
        <v>#N/A</v>
      </c>
      <c r="G639" s="52" t="e">
        <f t="shared" si="1090"/>
        <v>#N/A</v>
      </c>
      <c r="H639" s="52" t="e">
        <f t="shared" si="1090"/>
        <v>#N/A</v>
      </c>
      <c r="I639" s="52" t="e">
        <f t="shared" si="1090"/>
        <v>#N/A</v>
      </c>
      <c r="J639" s="52" t="e">
        <f t="shared" si="1090"/>
        <v>#N/A</v>
      </c>
      <c r="K639" s="52" t="e">
        <f t="shared" si="1090"/>
        <v>#N/A</v>
      </c>
      <c r="L639" s="52" t="e">
        <f t="shared" si="1090"/>
        <v>#N/A</v>
      </c>
      <c r="M639" s="52" t="e">
        <f t="shared" si="1090"/>
        <v>#N/A</v>
      </c>
      <c r="N639" s="52" t="e">
        <f t="shared" si="1090"/>
        <v>#N/A</v>
      </c>
      <c r="O639" s="52" t="e">
        <f t="shared" si="1090"/>
        <v>#N/A</v>
      </c>
      <c r="P639" s="52" t="e">
        <f t="shared" si="1090"/>
        <v>#N/A</v>
      </c>
      <c r="Q639" s="52" t="e">
        <f t="shared" si="1090"/>
        <v>#N/A</v>
      </c>
      <c r="R639" s="52" t="e">
        <f t="shared" si="1090"/>
        <v>#N/A</v>
      </c>
      <c r="S639" s="52" t="e">
        <f t="shared" si="1090"/>
        <v>#N/A</v>
      </c>
      <c r="T639" s="52" t="e">
        <f t="shared" si="1090"/>
        <v>#N/A</v>
      </c>
      <c r="U639" s="52" t="e">
        <f t="shared" si="1090"/>
        <v>#N/A</v>
      </c>
      <c r="V639" s="52" t="e">
        <f t="shared" si="1090"/>
        <v>#N/A</v>
      </c>
      <c r="W639" s="52" t="e">
        <f t="shared" si="1090"/>
        <v>#N/A</v>
      </c>
      <c r="X639" s="55" t="e">
        <f t="shared" ref="X639:X640" si="1091">(H639-(O639*P639)/100-3*(J639*K639)/100)/2</f>
        <v>#N/A</v>
      </c>
      <c r="Y639" s="55" t="e">
        <f t="shared" ref="Y639:Y640" si="1092">SUM(X639,(J639*K639/100))/(F639/100)</f>
        <v>#N/A</v>
      </c>
      <c r="Z639" s="55" t="e">
        <f t="shared" ref="Z639" si="1093">U639*0.5+U640*0.5</f>
        <v>#N/A</v>
      </c>
      <c r="AA639" s="55" t="e">
        <f t="shared" ref="AA639:AA640" si="1094">J639/Y639</f>
        <v>#N/A</v>
      </c>
      <c r="AB639" s="336" t="e">
        <f t="shared" ref="AB639:AB640" si="1095">X639/(Y639-J639)</f>
        <v>#N/A</v>
      </c>
      <c r="AC639" s="223" t="e">
        <f ca="1">INDEX(FGA_COEFFS,1,1)+Z639*INDEX(FGA_COEFFS,1,2)+Y639*INDEX(FGA_COEFFS,1,3)+R639*INDEX(FGA_COEFFS,1,4)+Q640*INDEX(FGA_COEFFS,1,5)+S639*INDEX(FGA_COEFFS,1,6)+T640*INDEX(FGA_COEFFS,1,7)+M640*INDEX(FGA_COEFFS,1,8)+Y643*Y644</f>
        <v>#N/A</v>
      </c>
      <c r="AD639" s="223" t="e">
        <f ca="1">INDEX(THREEPTA_COEFFS,1,1)+AC639*INDEX(THREEPTA_COEFFS,1,2)+J639*INDEX(THREEPTA_COEFFS,1,3)+AA639*INDEX(THREEPTA_COEFFS,1,4)+K639*INDEX(THREEPTA_COEFFS,1,5)+L640*INDEX(THREEPTA_COEFFS,1,6)+Z643*Z644</f>
        <v>#N/A</v>
      </c>
      <c r="AE639" s="223" t="e">
        <f ca="1">INDEX(THREEPTPCT_COEFFS,1,1)+K639*INDEX(THREEPTPCT_COEFFS,1,2)+L640*INDEX(THREEPTPCT_COEFFS,1,3)+AA643*AA644</f>
        <v>#N/A</v>
      </c>
      <c r="AF639" s="55" t="e">
        <f t="shared" ref="AF639:AF640" ca="1" si="1096">AC639-AD639</f>
        <v>#N/A</v>
      </c>
      <c r="AG639" s="223" t="e">
        <f ca="1">INDEX(TWOPTPCT_COEFFS,1,1)+AB639*INDEX(TWOPTPCT_COEFFS,1,2)+I640*INDEX(TWOPTPCT_COEFFS,1,3)+G640*INDEX(TWOPTPCT_COEFFS,1,4)+L640*INDEX(TWOPTPCT_COEFFS,1,5)+AB643*AB644</f>
        <v>#N/A</v>
      </c>
      <c r="AH639" s="223" t="e">
        <f ca="1">INDEX(FTA_COEFFS,1,1)+O639*INDEX(FTA_COEFFS,1,2)+N640*INDEX(FTA_COEFFS,1,3)+(Q639+R639)*INDEX(FTA_COEFFS,1,4)+(Q640+R640)*INDEX(FTA_COEFFS,1,5)+M640*INDEX(FTA_COEFFS,1,6)+AC643*AC644</f>
        <v>#N/A</v>
      </c>
      <c r="AI639" s="223" t="e">
        <f ca="1">INDEX(FTPCT_COEFFS,1,1)+P639*INDEX(FTPCT_COEFFS,1,2)+F639*INDEX(FTPCT_COEFFS,1,3)+G640*INDEX(FTPCT_COEFFS,1,4)+AD643*AD644</f>
        <v>#N/A</v>
      </c>
      <c r="AJ639" s="338" t="e">
        <f t="shared" ref="AJ639:AJ640" ca="1" si="1097">AD639*AE639/100+AF639*AG639+AH639*AI639/100</f>
        <v>#N/A</v>
      </c>
      <c r="AK639" s="55"/>
      <c r="AL639" s="55"/>
      <c r="AM639" s="55"/>
      <c r="AN639" s="55"/>
      <c r="AO639" s="55"/>
      <c r="AP639" s="55"/>
      <c r="AQ639" s="55"/>
      <c r="AR639" s="55"/>
    </row>
    <row r="640" spans="1:45" x14ac:dyDescent="0.3">
      <c r="B640" s="54" t="s">
        <v>175</v>
      </c>
      <c r="C640" s="54">
        <f>C633</f>
        <v>0</v>
      </c>
      <c r="D640" s="56" t="e">
        <f t="shared" ca="1" si="1089"/>
        <v>#N/A</v>
      </c>
      <c r="E640" s="52" t="e">
        <f t="shared" ref="E640:W640" si="1098">E633</f>
        <v>#N/A</v>
      </c>
      <c r="F640" s="52" t="e">
        <f t="shared" si="1098"/>
        <v>#N/A</v>
      </c>
      <c r="G640" s="52" t="e">
        <f t="shared" si="1098"/>
        <v>#N/A</v>
      </c>
      <c r="H640" s="52" t="e">
        <f t="shared" si="1098"/>
        <v>#N/A</v>
      </c>
      <c r="I640" s="52" t="e">
        <f t="shared" si="1098"/>
        <v>#N/A</v>
      </c>
      <c r="J640" s="52" t="e">
        <f t="shared" si="1098"/>
        <v>#N/A</v>
      </c>
      <c r="K640" s="52" t="e">
        <f t="shared" si="1098"/>
        <v>#N/A</v>
      </c>
      <c r="L640" s="52" t="e">
        <f t="shared" si="1098"/>
        <v>#N/A</v>
      </c>
      <c r="M640" s="52" t="e">
        <f t="shared" si="1098"/>
        <v>#N/A</v>
      </c>
      <c r="N640" s="52" t="e">
        <f t="shared" si="1098"/>
        <v>#N/A</v>
      </c>
      <c r="O640" s="52" t="e">
        <f t="shared" si="1098"/>
        <v>#N/A</v>
      </c>
      <c r="P640" s="52" t="e">
        <f t="shared" si="1098"/>
        <v>#N/A</v>
      </c>
      <c r="Q640" s="52" t="e">
        <f t="shared" si="1098"/>
        <v>#N/A</v>
      </c>
      <c r="R640" s="52" t="e">
        <f t="shared" si="1098"/>
        <v>#N/A</v>
      </c>
      <c r="S640" s="52" t="e">
        <f t="shared" si="1098"/>
        <v>#N/A</v>
      </c>
      <c r="T640" s="52" t="e">
        <f t="shared" si="1098"/>
        <v>#N/A</v>
      </c>
      <c r="U640" s="52" t="e">
        <f t="shared" si="1098"/>
        <v>#N/A</v>
      </c>
      <c r="V640" s="52" t="e">
        <f t="shared" si="1098"/>
        <v>#N/A</v>
      </c>
      <c r="W640" s="52" t="e">
        <f t="shared" si="1098"/>
        <v>#N/A</v>
      </c>
      <c r="X640" s="55" t="e">
        <f t="shared" si="1091"/>
        <v>#N/A</v>
      </c>
      <c r="Y640" s="55" t="e">
        <f t="shared" si="1092"/>
        <v>#N/A</v>
      </c>
      <c r="Z640" s="55" t="e">
        <f t="shared" ref="Z640" si="1099">Z639</f>
        <v>#N/A</v>
      </c>
      <c r="AA640" s="55" t="e">
        <f t="shared" si="1094"/>
        <v>#N/A</v>
      </c>
      <c r="AB640" s="336" t="e">
        <f t="shared" si="1095"/>
        <v>#N/A</v>
      </c>
      <c r="AC640" s="223" t="e">
        <f ca="1">INDEX(FGA_COEFFS,1,1)+Z640*INDEX(FGA_COEFFS,1,2)+Y640*INDEX(FGA_COEFFS,1,3)+R640*INDEX(FGA_COEFFS,1,4)+Q639*INDEX(FGA_COEFFS,1,5)+S640*INDEX(FGA_COEFFS,1,6)+T639*INDEX(FGA_COEFFS,1,7)+M639*INDEX(FGA_COEFFS,1,8)+Y643*Y645</f>
        <v>#N/A</v>
      </c>
      <c r="AD640" s="223" t="e">
        <f ca="1">INDEX(THREEPTA_COEFFS,1,1)+AC640*INDEX(THREEPTA_COEFFS,1,2)+J640*INDEX(THREEPTA_COEFFS,1,3)+AA640*INDEX(THREEPTA_COEFFS,1,4)+K640*INDEX(THREEPTA_COEFFS,1,5)+L639*INDEX(THREEPTA_COEFFS,1,6)+Z643*Z645</f>
        <v>#N/A</v>
      </c>
      <c r="AE640" s="223" t="e">
        <f ca="1">INDEX(THREEPTPCT_COEFFS,1,1)+K640*INDEX(THREEPTPCT_COEFFS,1,2)+L639*INDEX(THREEPTPCT_COEFFS,1,3)+AA643*AA645</f>
        <v>#N/A</v>
      </c>
      <c r="AF640" s="55" t="e">
        <f t="shared" ca="1" si="1096"/>
        <v>#N/A</v>
      </c>
      <c r="AG640" s="223" t="e">
        <f ca="1">INDEX(TWOPTPCT_COEFFS,1,1)+AB640*INDEX(TWOPTPCT_COEFFS,1,2)+I639*INDEX(TWOPTPCT_COEFFS,1,3)+G639*INDEX(TWOPTPCT_COEFFS,1,4)+L639*INDEX(TWOPTPCT_COEFFS,1,5)+AB643*AB645</f>
        <v>#N/A</v>
      </c>
      <c r="AH640" s="223" t="e">
        <f ca="1">INDEX(FTA_COEFFS,1,1)+O640*INDEX(FTA_COEFFS,1,2)+N639*INDEX(FTA_COEFFS,1,3)+(Q640+R640)*INDEX(FTA_COEFFS,1,4)+(Q639+R639)*INDEX(FTA_COEFFS,1,5)+M639*INDEX(FTA_COEFFS,1,6)+AC643*AC645</f>
        <v>#N/A</v>
      </c>
      <c r="AI640" s="223" t="e">
        <f ca="1">INDEX(FTPCT_COEFFS,1,1)+P640*INDEX(FTPCT_COEFFS,1,2)+F640*INDEX(FTPCT_COEFFS,1,3)+G639*INDEX(FTPCT_COEFFS,1,4)+AD643*AD645</f>
        <v>#N/A</v>
      </c>
      <c r="AJ640" s="338" t="e">
        <f t="shared" ca="1" si="1097"/>
        <v>#N/A</v>
      </c>
      <c r="AK640" s="55"/>
      <c r="AL640" s="55"/>
      <c r="AM640" s="55"/>
      <c r="AN640" s="55"/>
      <c r="AO640" s="55"/>
      <c r="AP640" s="55"/>
      <c r="AQ640" s="55"/>
      <c r="AR640" s="55"/>
    </row>
    <row r="641" spans="1:45" x14ac:dyDescent="0.3">
      <c r="A641" s="54" t="e">
        <f ca="1">IF(D639&gt;(D640+(AVERAGE(V639,W639)-AVERAGE(V640,W640))/2)+2.5,C639,IF(D640&gt;(D639+(AVERAGE(V640,W640)-AVERAGE(V639,W639))/2)+2.5,C640,"Close"))</f>
        <v>#N/A</v>
      </c>
      <c r="B641" s="64" t="e">
        <f ca="1">IF(D640&gt;D639,C640,C639)</f>
        <v>#N/A</v>
      </c>
      <c r="D641" s="56"/>
      <c r="X641" s="55"/>
      <c r="Y641" s="55"/>
      <c r="Z641" s="55"/>
      <c r="AA641" s="55"/>
      <c r="AB641" s="55"/>
      <c r="AC641" s="337"/>
      <c r="AD641" s="337"/>
      <c r="AE641" s="337"/>
      <c r="AF641" s="337"/>
      <c r="AG641" s="337"/>
      <c r="AH641" s="337"/>
      <c r="AI641" s="337"/>
      <c r="AJ641" s="337"/>
      <c r="AK641" s="337"/>
      <c r="AL641" s="337"/>
      <c r="AM641" s="55"/>
      <c r="AN641" s="55"/>
      <c r="AO641" s="55"/>
      <c r="AP641" s="55"/>
      <c r="AQ641" s="55"/>
      <c r="AR641" s="55"/>
      <c r="AS641" s="55"/>
    </row>
    <row r="642" spans="1:45" x14ac:dyDescent="0.3">
      <c r="X642" s="54" t="s">
        <v>1305</v>
      </c>
      <c r="Y642" s="54" t="s">
        <v>128</v>
      </c>
      <c r="Z642" s="54" t="s">
        <v>157</v>
      </c>
      <c r="AA642" s="54" t="s">
        <v>151</v>
      </c>
      <c r="AB642" s="54" t="s">
        <v>1327</v>
      </c>
      <c r="AC642" s="54" t="s">
        <v>129</v>
      </c>
      <c r="AD642" s="54" t="s">
        <v>116</v>
      </c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</row>
    <row r="643" spans="1:45" x14ac:dyDescent="0.3">
      <c r="X643" s="54"/>
      <c r="Y643" s="54">
        <f t="shared" ref="Y643:AD643" si="1100">Y636</f>
        <v>6.4436999999999998</v>
      </c>
      <c r="Z643" s="54">
        <f t="shared" si="1100"/>
        <v>4.9371</v>
      </c>
      <c r="AA643" s="54">
        <f t="shared" si="1100"/>
        <v>11.350300000000001</v>
      </c>
      <c r="AB643" s="54">
        <f t="shared" si="1100"/>
        <v>7.1900000000000006E-2</v>
      </c>
      <c r="AC643" s="54">
        <f t="shared" si="1100"/>
        <v>6.2766000000000002</v>
      </c>
      <c r="AD643" s="54">
        <f t="shared" si="1100"/>
        <v>11.042999999999999</v>
      </c>
      <c r="AE643" s="54"/>
      <c r="AF643" s="336"/>
      <c r="AG643" s="336"/>
      <c r="AH643" s="336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</row>
    <row r="644" spans="1:45" x14ac:dyDescent="0.3">
      <c r="D644" s="56"/>
      <c r="X644" s="336"/>
      <c r="Y644" s="336">
        <f t="shared" ca="1" si="1040"/>
        <v>0.14735189313810348</v>
      </c>
      <c r="Z644" s="336">
        <f t="shared" ca="1" si="1040"/>
        <v>1.0016850318196773</v>
      </c>
      <c r="AA644" s="336">
        <f t="shared" ca="1" si="1040"/>
        <v>-1.5763343217486649E-2</v>
      </c>
      <c r="AB644" s="336">
        <f t="shared" ca="1" si="1040"/>
        <v>-0.12777222481078654</v>
      </c>
      <c r="AC644" s="336">
        <f t="shared" ca="1" si="1040"/>
        <v>-1.2570940047844639</v>
      </c>
      <c r="AD644" s="336">
        <f t="shared" ca="1" si="1040"/>
        <v>0.67839907194709204</v>
      </c>
      <c r="AE644" s="336"/>
      <c r="AF644" s="336"/>
      <c r="AG644" s="336"/>
      <c r="AH644" s="336"/>
      <c r="AI644" s="54"/>
      <c r="AJ644" s="54"/>
      <c r="AK644" s="54"/>
      <c r="AL644" s="336"/>
      <c r="AM644" s="336"/>
      <c r="AN644" s="336"/>
      <c r="AO644" s="336"/>
      <c r="AP644" s="54"/>
      <c r="AQ644" s="336"/>
      <c r="AR644" s="336"/>
      <c r="AS644" s="336"/>
    </row>
    <row r="645" spans="1:45" x14ac:dyDescent="0.3">
      <c r="C645" s="54"/>
      <c r="D645" s="56"/>
      <c r="Y645" s="336">
        <f t="shared" ca="1" si="1040"/>
        <v>-8.8921912886959112E-4</v>
      </c>
      <c r="Z645" s="336">
        <f t="shared" ca="1" si="1040"/>
        <v>9.8019100680630605E-2</v>
      </c>
      <c r="AA645" s="336">
        <f t="shared" ca="1" si="1040"/>
        <v>1.33974794559788</v>
      </c>
      <c r="AB645" s="336">
        <f t="shared" ca="1" si="1040"/>
        <v>0.22968050069690371</v>
      </c>
      <c r="AC645" s="336">
        <f t="shared" ca="1" si="1040"/>
        <v>0.47361521569961362</v>
      </c>
      <c r="AD645" s="336">
        <f t="shared" ca="1" si="1040"/>
        <v>4.0969920384639812E-4</v>
      </c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</row>
    <row r="646" spans="1:45" x14ac:dyDescent="0.3">
      <c r="B646" s="54" t="s">
        <v>172</v>
      </c>
      <c r="C646" s="53">
        <f>C639</f>
        <v>0</v>
      </c>
      <c r="D646" s="56" t="e">
        <f t="shared" ref="D646:D647" ca="1" si="1101">AJ646</f>
        <v>#N/A</v>
      </c>
      <c r="E646" s="52" t="e">
        <f t="shared" ref="E646:W646" si="1102">E639</f>
        <v>#N/A</v>
      </c>
      <c r="F646" s="52" t="e">
        <f t="shared" si="1102"/>
        <v>#N/A</v>
      </c>
      <c r="G646" s="52" t="e">
        <f t="shared" si="1102"/>
        <v>#N/A</v>
      </c>
      <c r="H646" s="52" t="e">
        <f t="shared" si="1102"/>
        <v>#N/A</v>
      </c>
      <c r="I646" s="52" t="e">
        <f t="shared" si="1102"/>
        <v>#N/A</v>
      </c>
      <c r="J646" s="52" t="e">
        <f t="shared" si="1102"/>
        <v>#N/A</v>
      </c>
      <c r="K646" s="52" t="e">
        <f t="shared" si="1102"/>
        <v>#N/A</v>
      </c>
      <c r="L646" s="52" t="e">
        <f t="shared" si="1102"/>
        <v>#N/A</v>
      </c>
      <c r="M646" s="52" t="e">
        <f t="shared" si="1102"/>
        <v>#N/A</v>
      </c>
      <c r="N646" s="52" t="e">
        <f t="shared" si="1102"/>
        <v>#N/A</v>
      </c>
      <c r="O646" s="52" t="e">
        <f t="shared" si="1102"/>
        <v>#N/A</v>
      </c>
      <c r="P646" s="52" t="e">
        <f t="shared" si="1102"/>
        <v>#N/A</v>
      </c>
      <c r="Q646" s="52" t="e">
        <f t="shared" si="1102"/>
        <v>#N/A</v>
      </c>
      <c r="R646" s="52" t="e">
        <f t="shared" si="1102"/>
        <v>#N/A</v>
      </c>
      <c r="S646" s="52" t="e">
        <f t="shared" si="1102"/>
        <v>#N/A</v>
      </c>
      <c r="T646" s="52" t="e">
        <f t="shared" si="1102"/>
        <v>#N/A</v>
      </c>
      <c r="U646" s="52" t="e">
        <f t="shared" si="1102"/>
        <v>#N/A</v>
      </c>
      <c r="V646" s="52" t="e">
        <f t="shared" si="1102"/>
        <v>#N/A</v>
      </c>
      <c r="W646" s="52" t="e">
        <f t="shared" si="1102"/>
        <v>#N/A</v>
      </c>
      <c r="X646" s="55" t="e">
        <f t="shared" ref="X646:X647" si="1103">(H646-(O646*P646)/100-3*(J646*K646)/100)/2</f>
        <v>#N/A</v>
      </c>
      <c r="Y646" s="55" t="e">
        <f t="shared" ref="Y646:Y647" si="1104">SUM(X646,(J646*K646/100))/(F646/100)</f>
        <v>#N/A</v>
      </c>
      <c r="Z646" s="55" t="e">
        <f t="shared" ref="Z646" si="1105">U646*0.5+U647*0.5</f>
        <v>#N/A</v>
      </c>
      <c r="AA646" s="55" t="e">
        <f t="shared" ref="AA646:AA647" si="1106">J646/Y646</f>
        <v>#N/A</v>
      </c>
      <c r="AB646" s="336" t="e">
        <f t="shared" ref="AB646:AB647" si="1107">X646/(Y646-J646)</f>
        <v>#N/A</v>
      </c>
      <c r="AC646" s="223" t="e">
        <f ca="1">INDEX(FGA_COEFFS,1,1)+Z646*INDEX(FGA_COEFFS,1,2)+Y646*INDEX(FGA_COEFFS,1,3)+R646*INDEX(FGA_COEFFS,1,4)+Q647*INDEX(FGA_COEFFS,1,5)+S646*INDEX(FGA_COEFFS,1,6)+T647*INDEX(FGA_COEFFS,1,7)+M647*INDEX(FGA_COEFFS,1,8)+Y650*Y651</f>
        <v>#N/A</v>
      </c>
      <c r="AD646" s="223" t="e">
        <f ca="1">INDEX(THREEPTA_COEFFS,1,1)+AC646*INDEX(THREEPTA_COEFFS,1,2)+J646*INDEX(THREEPTA_COEFFS,1,3)+AA646*INDEX(THREEPTA_COEFFS,1,4)+K646*INDEX(THREEPTA_COEFFS,1,5)+L647*INDEX(THREEPTA_COEFFS,1,6)+Z650*Z651</f>
        <v>#N/A</v>
      </c>
      <c r="AE646" s="223" t="e">
        <f ca="1">INDEX(THREEPTPCT_COEFFS,1,1)+K646*INDEX(THREEPTPCT_COEFFS,1,2)+L647*INDEX(THREEPTPCT_COEFFS,1,3)+AA650*AA651</f>
        <v>#N/A</v>
      </c>
      <c r="AF646" s="55" t="e">
        <f t="shared" ref="AF646:AF647" ca="1" si="1108">AC646-AD646</f>
        <v>#N/A</v>
      </c>
      <c r="AG646" s="223" t="e">
        <f ca="1">INDEX(TWOPTPCT_COEFFS,1,1)+AB646*INDEX(TWOPTPCT_COEFFS,1,2)+I647*INDEX(TWOPTPCT_COEFFS,1,3)+G647*INDEX(TWOPTPCT_COEFFS,1,4)+L647*INDEX(TWOPTPCT_COEFFS,1,5)+AB650*AB651</f>
        <v>#N/A</v>
      </c>
      <c r="AH646" s="223" t="e">
        <f ca="1">INDEX(FTA_COEFFS,1,1)+O646*INDEX(FTA_COEFFS,1,2)+N647*INDEX(FTA_COEFFS,1,3)+(Q646+R646)*INDEX(FTA_COEFFS,1,4)+(Q647+R647)*INDEX(FTA_COEFFS,1,5)+M647*INDEX(FTA_COEFFS,1,6)+AC650*AC651</f>
        <v>#N/A</v>
      </c>
      <c r="AI646" s="223" t="e">
        <f ca="1">INDEX(FTPCT_COEFFS,1,1)+P646*INDEX(FTPCT_COEFFS,1,2)+F646*INDEX(FTPCT_COEFFS,1,3)+G647*INDEX(FTPCT_COEFFS,1,4)+AD650*AD651</f>
        <v>#N/A</v>
      </c>
      <c r="AJ646" s="338" t="e">
        <f t="shared" ref="AJ646:AJ647" ca="1" si="1109">AD646*AE646/100+AF646*AG646+AH646*AI646/100</f>
        <v>#N/A</v>
      </c>
      <c r="AK646" s="55"/>
      <c r="AL646" s="55"/>
      <c r="AM646" s="55"/>
      <c r="AN646" s="55"/>
      <c r="AO646" s="55"/>
      <c r="AP646" s="55"/>
      <c r="AQ646" s="55"/>
      <c r="AR646" s="55"/>
    </row>
    <row r="647" spans="1:45" x14ac:dyDescent="0.3">
      <c r="B647" s="54" t="s">
        <v>175</v>
      </c>
      <c r="C647" s="54">
        <f>C640</f>
        <v>0</v>
      </c>
      <c r="D647" s="56" t="e">
        <f t="shared" ca="1" si="1101"/>
        <v>#N/A</v>
      </c>
      <c r="E647" s="52" t="e">
        <f t="shared" ref="E647:W647" si="1110">E640</f>
        <v>#N/A</v>
      </c>
      <c r="F647" s="52" t="e">
        <f t="shared" si="1110"/>
        <v>#N/A</v>
      </c>
      <c r="G647" s="52" t="e">
        <f t="shared" si="1110"/>
        <v>#N/A</v>
      </c>
      <c r="H647" s="52" t="e">
        <f t="shared" si="1110"/>
        <v>#N/A</v>
      </c>
      <c r="I647" s="52" t="e">
        <f t="shared" si="1110"/>
        <v>#N/A</v>
      </c>
      <c r="J647" s="52" t="e">
        <f t="shared" si="1110"/>
        <v>#N/A</v>
      </c>
      <c r="K647" s="52" t="e">
        <f t="shared" si="1110"/>
        <v>#N/A</v>
      </c>
      <c r="L647" s="52" t="e">
        <f t="shared" si="1110"/>
        <v>#N/A</v>
      </c>
      <c r="M647" s="52" t="e">
        <f t="shared" si="1110"/>
        <v>#N/A</v>
      </c>
      <c r="N647" s="52" t="e">
        <f t="shared" si="1110"/>
        <v>#N/A</v>
      </c>
      <c r="O647" s="52" t="e">
        <f t="shared" si="1110"/>
        <v>#N/A</v>
      </c>
      <c r="P647" s="52" t="e">
        <f t="shared" si="1110"/>
        <v>#N/A</v>
      </c>
      <c r="Q647" s="52" t="e">
        <f t="shared" si="1110"/>
        <v>#N/A</v>
      </c>
      <c r="R647" s="52" t="e">
        <f t="shared" si="1110"/>
        <v>#N/A</v>
      </c>
      <c r="S647" s="52" t="e">
        <f t="shared" si="1110"/>
        <v>#N/A</v>
      </c>
      <c r="T647" s="52" t="e">
        <f t="shared" si="1110"/>
        <v>#N/A</v>
      </c>
      <c r="U647" s="52" t="e">
        <f t="shared" si="1110"/>
        <v>#N/A</v>
      </c>
      <c r="V647" s="52" t="e">
        <f t="shared" si="1110"/>
        <v>#N/A</v>
      </c>
      <c r="W647" s="52" t="e">
        <f t="shared" si="1110"/>
        <v>#N/A</v>
      </c>
      <c r="X647" s="55" t="e">
        <f t="shared" si="1103"/>
        <v>#N/A</v>
      </c>
      <c r="Y647" s="55" t="e">
        <f t="shared" si="1104"/>
        <v>#N/A</v>
      </c>
      <c r="Z647" s="55" t="e">
        <f t="shared" ref="Z647" si="1111">Z646</f>
        <v>#N/A</v>
      </c>
      <c r="AA647" s="55" t="e">
        <f t="shared" si="1106"/>
        <v>#N/A</v>
      </c>
      <c r="AB647" s="336" t="e">
        <f t="shared" si="1107"/>
        <v>#N/A</v>
      </c>
      <c r="AC647" s="223" t="e">
        <f ca="1">INDEX(FGA_COEFFS,1,1)+Z647*INDEX(FGA_COEFFS,1,2)+Y647*INDEX(FGA_COEFFS,1,3)+R647*INDEX(FGA_COEFFS,1,4)+Q646*INDEX(FGA_COEFFS,1,5)+S647*INDEX(FGA_COEFFS,1,6)+T646*INDEX(FGA_COEFFS,1,7)+M646*INDEX(FGA_COEFFS,1,8)+Y650*Y652</f>
        <v>#N/A</v>
      </c>
      <c r="AD647" s="223" t="e">
        <f ca="1">INDEX(THREEPTA_COEFFS,1,1)+AC647*INDEX(THREEPTA_COEFFS,1,2)+J647*INDEX(THREEPTA_COEFFS,1,3)+AA647*INDEX(THREEPTA_COEFFS,1,4)+K647*INDEX(THREEPTA_COEFFS,1,5)+L646*INDEX(THREEPTA_COEFFS,1,6)+Z650*Z652</f>
        <v>#N/A</v>
      </c>
      <c r="AE647" s="223" t="e">
        <f ca="1">INDEX(THREEPTPCT_COEFFS,1,1)+K647*INDEX(THREEPTPCT_COEFFS,1,2)+L646*INDEX(THREEPTPCT_COEFFS,1,3)+AA650*AA652</f>
        <v>#N/A</v>
      </c>
      <c r="AF647" s="55" t="e">
        <f t="shared" ca="1" si="1108"/>
        <v>#N/A</v>
      </c>
      <c r="AG647" s="223" t="e">
        <f ca="1">INDEX(TWOPTPCT_COEFFS,1,1)+AB647*INDEX(TWOPTPCT_COEFFS,1,2)+I646*INDEX(TWOPTPCT_COEFFS,1,3)+G646*INDEX(TWOPTPCT_COEFFS,1,4)+L646*INDEX(TWOPTPCT_COEFFS,1,5)+AB650*AB652</f>
        <v>#N/A</v>
      </c>
      <c r="AH647" s="223" t="e">
        <f ca="1">INDEX(FTA_COEFFS,1,1)+O647*INDEX(FTA_COEFFS,1,2)+N646*INDEX(FTA_COEFFS,1,3)+(Q647+R647)*INDEX(FTA_COEFFS,1,4)+(Q646+R646)*INDEX(FTA_COEFFS,1,5)+M646*INDEX(FTA_COEFFS,1,6)+AC650*AC652</f>
        <v>#N/A</v>
      </c>
      <c r="AI647" s="223" t="e">
        <f ca="1">INDEX(FTPCT_COEFFS,1,1)+P647*INDEX(FTPCT_COEFFS,1,2)+F647*INDEX(FTPCT_COEFFS,1,3)+G646*INDEX(FTPCT_COEFFS,1,4)+AD650*AD652</f>
        <v>#N/A</v>
      </c>
      <c r="AJ647" s="338" t="e">
        <f t="shared" ca="1" si="1109"/>
        <v>#N/A</v>
      </c>
      <c r="AK647" s="55"/>
      <c r="AL647" s="55"/>
      <c r="AM647" s="55"/>
      <c r="AN647" s="55"/>
      <c r="AO647" s="55"/>
      <c r="AP647" s="55"/>
      <c r="AQ647" s="55"/>
      <c r="AR647" s="55"/>
    </row>
    <row r="648" spans="1:45" x14ac:dyDescent="0.3">
      <c r="A648" s="54" t="e">
        <f ca="1">IF(D646&gt;(D647+(AVERAGE(V646,W646)-AVERAGE(V647,W647))/2)+2.5,C646,IF(D647&gt;(D646+(AVERAGE(V647,W647)-AVERAGE(V646,W646))/2)+2.5,C647,"Close"))</f>
        <v>#N/A</v>
      </c>
      <c r="B648" s="64" t="e">
        <f ca="1">IF(D647&gt;D646,C647,C646)</f>
        <v>#N/A</v>
      </c>
      <c r="D648" s="56"/>
      <c r="X648" s="55"/>
      <c r="Y648" s="55"/>
      <c r="Z648" s="55"/>
      <c r="AA648" s="55"/>
      <c r="AB648" s="55"/>
      <c r="AC648" s="337"/>
      <c r="AD648" s="337"/>
      <c r="AE648" s="337"/>
      <c r="AF648" s="337"/>
      <c r="AG648" s="337"/>
      <c r="AH648" s="337"/>
      <c r="AI648" s="337"/>
      <c r="AJ648" s="337"/>
      <c r="AK648" s="337"/>
      <c r="AL648" s="337"/>
      <c r="AM648" s="55"/>
      <c r="AN648" s="55"/>
      <c r="AO648" s="55"/>
      <c r="AP648" s="55"/>
      <c r="AQ648" s="55"/>
      <c r="AR648" s="55"/>
      <c r="AS648" s="55"/>
    </row>
    <row r="649" spans="1:45" x14ac:dyDescent="0.3">
      <c r="X649" s="54" t="s">
        <v>1305</v>
      </c>
      <c r="Y649" s="54" t="s">
        <v>128</v>
      </c>
      <c r="Z649" s="54" t="s">
        <v>157</v>
      </c>
      <c r="AA649" s="54" t="s">
        <v>151</v>
      </c>
      <c r="AB649" s="54" t="s">
        <v>1327</v>
      </c>
      <c r="AC649" s="54" t="s">
        <v>129</v>
      </c>
      <c r="AD649" s="54" t="s">
        <v>116</v>
      </c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</row>
    <row r="650" spans="1:45" x14ac:dyDescent="0.3">
      <c r="X650" s="54"/>
      <c r="Y650" s="54">
        <f t="shared" ref="Y650:AD650" si="1112">Y643</f>
        <v>6.4436999999999998</v>
      </c>
      <c r="Z650" s="54">
        <f t="shared" si="1112"/>
        <v>4.9371</v>
      </c>
      <c r="AA650" s="54">
        <f t="shared" si="1112"/>
        <v>11.350300000000001</v>
      </c>
      <c r="AB650" s="54">
        <f t="shared" si="1112"/>
        <v>7.1900000000000006E-2</v>
      </c>
      <c r="AC650" s="54">
        <f t="shared" si="1112"/>
        <v>6.2766000000000002</v>
      </c>
      <c r="AD650" s="54">
        <f t="shared" si="1112"/>
        <v>11.042999999999999</v>
      </c>
      <c r="AE650" s="54"/>
      <c r="AF650" s="336"/>
      <c r="AG650" s="336"/>
      <c r="AH650" s="336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</row>
    <row r="651" spans="1:45" x14ac:dyDescent="0.3">
      <c r="D651" s="56"/>
      <c r="X651" s="336"/>
      <c r="Y651" s="336">
        <f t="shared" ca="1" si="1040"/>
        <v>-0.51414641557387697</v>
      </c>
      <c r="Z651" s="336">
        <f t="shared" ca="1" si="1040"/>
        <v>1.067615253910839</v>
      </c>
      <c r="AA651" s="336">
        <f t="shared" ca="1" si="1040"/>
        <v>0.41337658472595318</v>
      </c>
      <c r="AB651" s="336">
        <f t="shared" ca="1" si="1040"/>
        <v>0.49328404420019678</v>
      </c>
      <c r="AC651" s="336">
        <f t="shared" ca="1" si="1040"/>
        <v>-2.2992372678922669E-3</v>
      </c>
      <c r="AD651" s="336">
        <f t="shared" ca="1" si="1040"/>
        <v>0.35528556559664176</v>
      </c>
      <c r="AE651" s="336"/>
      <c r="AF651" s="336"/>
      <c r="AG651" s="336"/>
      <c r="AH651" s="336"/>
      <c r="AI651" s="54"/>
      <c r="AJ651" s="54"/>
      <c r="AK651" s="54"/>
      <c r="AL651" s="336"/>
      <c r="AM651" s="336"/>
      <c r="AN651" s="336"/>
      <c r="AO651" s="336"/>
      <c r="AP651" s="54"/>
      <c r="AQ651" s="336"/>
      <c r="AR651" s="336"/>
      <c r="AS651" s="336"/>
    </row>
    <row r="652" spans="1:45" x14ac:dyDescent="0.3">
      <c r="C652" s="54"/>
      <c r="D652" s="56"/>
      <c r="Y652" s="336">
        <f t="shared" ca="1" si="1040"/>
        <v>0.82538672835298132</v>
      </c>
      <c r="Z652" s="336">
        <f t="shared" ca="1" si="1040"/>
        <v>-1.2125825574371414</v>
      </c>
      <c r="AA652" s="336">
        <f t="shared" ca="1" si="1040"/>
        <v>1.6907895745698617E-2</v>
      </c>
      <c r="AB652" s="336">
        <f t="shared" ca="1" si="1040"/>
        <v>-5.6898892821645189E-2</v>
      </c>
      <c r="AC652" s="336">
        <f t="shared" ca="1" si="1040"/>
        <v>0.52906480701233971</v>
      </c>
      <c r="AD652" s="336">
        <f t="shared" ca="1" si="1040"/>
        <v>-8.1760333056809919E-3</v>
      </c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</row>
    <row r="653" spans="1:45" x14ac:dyDescent="0.3">
      <c r="B653" s="54" t="s">
        <v>172</v>
      </c>
      <c r="C653" s="53">
        <f>C646</f>
        <v>0</v>
      </c>
      <c r="D653" s="56" t="e">
        <f t="shared" ref="D653:D654" ca="1" si="1113">AJ653</f>
        <v>#N/A</v>
      </c>
      <c r="E653" s="52" t="e">
        <f t="shared" ref="E653:W653" si="1114">E646</f>
        <v>#N/A</v>
      </c>
      <c r="F653" s="52" t="e">
        <f t="shared" si="1114"/>
        <v>#N/A</v>
      </c>
      <c r="G653" s="52" t="e">
        <f t="shared" si="1114"/>
        <v>#N/A</v>
      </c>
      <c r="H653" s="52" t="e">
        <f t="shared" si="1114"/>
        <v>#N/A</v>
      </c>
      <c r="I653" s="52" t="e">
        <f t="shared" si="1114"/>
        <v>#N/A</v>
      </c>
      <c r="J653" s="52" t="e">
        <f t="shared" si="1114"/>
        <v>#N/A</v>
      </c>
      <c r="K653" s="52" t="e">
        <f t="shared" si="1114"/>
        <v>#N/A</v>
      </c>
      <c r="L653" s="52" t="e">
        <f t="shared" si="1114"/>
        <v>#N/A</v>
      </c>
      <c r="M653" s="52" t="e">
        <f t="shared" si="1114"/>
        <v>#N/A</v>
      </c>
      <c r="N653" s="52" t="e">
        <f t="shared" si="1114"/>
        <v>#N/A</v>
      </c>
      <c r="O653" s="52" t="e">
        <f t="shared" si="1114"/>
        <v>#N/A</v>
      </c>
      <c r="P653" s="52" t="e">
        <f t="shared" si="1114"/>
        <v>#N/A</v>
      </c>
      <c r="Q653" s="52" t="e">
        <f t="shared" si="1114"/>
        <v>#N/A</v>
      </c>
      <c r="R653" s="52" t="e">
        <f t="shared" si="1114"/>
        <v>#N/A</v>
      </c>
      <c r="S653" s="52" t="e">
        <f t="shared" si="1114"/>
        <v>#N/A</v>
      </c>
      <c r="T653" s="52" t="e">
        <f t="shared" si="1114"/>
        <v>#N/A</v>
      </c>
      <c r="U653" s="52" t="e">
        <f t="shared" si="1114"/>
        <v>#N/A</v>
      </c>
      <c r="V653" s="52" t="e">
        <f t="shared" si="1114"/>
        <v>#N/A</v>
      </c>
      <c r="W653" s="52" t="e">
        <f t="shared" si="1114"/>
        <v>#N/A</v>
      </c>
      <c r="X653" s="55" t="e">
        <f t="shared" ref="X653:X654" si="1115">(H653-(O653*P653)/100-3*(J653*K653)/100)/2</f>
        <v>#N/A</v>
      </c>
      <c r="Y653" s="55" t="e">
        <f t="shared" ref="Y653:Y654" si="1116">SUM(X653,(J653*K653/100))/(F653/100)</f>
        <v>#N/A</v>
      </c>
      <c r="Z653" s="55" t="e">
        <f t="shared" ref="Z653" si="1117">U653*0.5+U654*0.5</f>
        <v>#N/A</v>
      </c>
      <c r="AA653" s="55" t="e">
        <f t="shared" ref="AA653:AA654" si="1118">J653/Y653</f>
        <v>#N/A</v>
      </c>
      <c r="AB653" s="336" t="e">
        <f t="shared" ref="AB653:AB654" si="1119">X653/(Y653-J653)</f>
        <v>#N/A</v>
      </c>
      <c r="AC653" s="223" t="e">
        <f ca="1">INDEX(FGA_COEFFS,1,1)+Z653*INDEX(FGA_COEFFS,1,2)+Y653*INDEX(FGA_COEFFS,1,3)+R653*INDEX(FGA_COEFFS,1,4)+Q654*INDEX(FGA_COEFFS,1,5)+S653*INDEX(FGA_COEFFS,1,6)+T654*INDEX(FGA_COEFFS,1,7)+M654*INDEX(FGA_COEFFS,1,8)+Y657*Y658</f>
        <v>#N/A</v>
      </c>
      <c r="AD653" s="223" t="e">
        <f ca="1">INDEX(THREEPTA_COEFFS,1,1)+AC653*INDEX(THREEPTA_COEFFS,1,2)+J653*INDEX(THREEPTA_COEFFS,1,3)+AA653*INDEX(THREEPTA_COEFFS,1,4)+K653*INDEX(THREEPTA_COEFFS,1,5)+L654*INDEX(THREEPTA_COEFFS,1,6)+Z657*Z658</f>
        <v>#N/A</v>
      </c>
      <c r="AE653" s="223" t="e">
        <f ca="1">INDEX(THREEPTPCT_COEFFS,1,1)+K653*INDEX(THREEPTPCT_COEFFS,1,2)+L654*INDEX(THREEPTPCT_COEFFS,1,3)+AA657*AA658</f>
        <v>#N/A</v>
      </c>
      <c r="AF653" s="55" t="e">
        <f t="shared" ref="AF653:AF654" ca="1" si="1120">AC653-AD653</f>
        <v>#N/A</v>
      </c>
      <c r="AG653" s="223" t="e">
        <f ca="1">INDEX(TWOPTPCT_COEFFS,1,1)+AB653*INDEX(TWOPTPCT_COEFFS,1,2)+I654*INDEX(TWOPTPCT_COEFFS,1,3)+G654*INDEX(TWOPTPCT_COEFFS,1,4)+L654*INDEX(TWOPTPCT_COEFFS,1,5)+AB657*AB658</f>
        <v>#N/A</v>
      </c>
      <c r="AH653" s="223" t="e">
        <f ca="1">INDEX(FTA_COEFFS,1,1)+O653*INDEX(FTA_COEFFS,1,2)+N654*INDEX(FTA_COEFFS,1,3)+(Q653+R653)*INDEX(FTA_COEFFS,1,4)+(Q654+R654)*INDEX(FTA_COEFFS,1,5)+M654*INDEX(FTA_COEFFS,1,6)+AC657*AC658</f>
        <v>#N/A</v>
      </c>
      <c r="AI653" s="223" t="e">
        <f ca="1">INDEX(FTPCT_COEFFS,1,1)+P653*INDEX(FTPCT_COEFFS,1,2)+F653*INDEX(FTPCT_COEFFS,1,3)+G654*INDEX(FTPCT_COEFFS,1,4)+AD657*AD658</f>
        <v>#N/A</v>
      </c>
      <c r="AJ653" s="338" t="e">
        <f t="shared" ref="AJ653:AJ654" ca="1" si="1121">AD653*AE653/100+AF653*AG653+AH653*AI653/100</f>
        <v>#N/A</v>
      </c>
      <c r="AK653" s="55"/>
      <c r="AL653" s="55"/>
      <c r="AM653" s="55"/>
      <c r="AN653" s="55"/>
      <c r="AO653" s="55"/>
      <c r="AP653" s="55"/>
      <c r="AQ653" s="55"/>
      <c r="AR653" s="55"/>
    </row>
    <row r="654" spans="1:45" x14ac:dyDescent="0.3">
      <c r="B654" s="54" t="s">
        <v>175</v>
      </c>
      <c r="C654" s="54">
        <f>C647</f>
        <v>0</v>
      </c>
      <c r="D654" s="56" t="e">
        <f t="shared" ca="1" si="1113"/>
        <v>#N/A</v>
      </c>
      <c r="E654" s="52" t="e">
        <f t="shared" ref="E654:W654" si="1122">E647</f>
        <v>#N/A</v>
      </c>
      <c r="F654" s="52" t="e">
        <f t="shared" si="1122"/>
        <v>#N/A</v>
      </c>
      <c r="G654" s="52" t="e">
        <f t="shared" si="1122"/>
        <v>#N/A</v>
      </c>
      <c r="H654" s="52" t="e">
        <f t="shared" si="1122"/>
        <v>#N/A</v>
      </c>
      <c r="I654" s="52" t="e">
        <f t="shared" si="1122"/>
        <v>#N/A</v>
      </c>
      <c r="J654" s="52" t="e">
        <f t="shared" si="1122"/>
        <v>#N/A</v>
      </c>
      <c r="K654" s="52" t="e">
        <f t="shared" si="1122"/>
        <v>#N/A</v>
      </c>
      <c r="L654" s="52" t="e">
        <f t="shared" si="1122"/>
        <v>#N/A</v>
      </c>
      <c r="M654" s="52" t="e">
        <f t="shared" si="1122"/>
        <v>#N/A</v>
      </c>
      <c r="N654" s="52" t="e">
        <f t="shared" si="1122"/>
        <v>#N/A</v>
      </c>
      <c r="O654" s="52" t="e">
        <f t="shared" si="1122"/>
        <v>#N/A</v>
      </c>
      <c r="P654" s="52" t="e">
        <f t="shared" si="1122"/>
        <v>#N/A</v>
      </c>
      <c r="Q654" s="52" t="e">
        <f t="shared" si="1122"/>
        <v>#N/A</v>
      </c>
      <c r="R654" s="52" t="e">
        <f t="shared" si="1122"/>
        <v>#N/A</v>
      </c>
      <c r="S654" s="52" t="e">
        <f t="shared" si="1122"/>
        <v>#N/A</v>
      </c>
      <c r="T654" s="52" t="e">
        <f t="shared" si="1122"/>
        <v>#N/A</v>
      </c>
      <c r="U654" s="52" t="e">
        <f t="shared" si="1122"/>
        <v>#N/A</v>
      </c>
      <c r="V654" s="52" t="e">
        <f t="shared" si="1122"/>
        <v>#N/A</v>
      </c>
      <c r="W654" s="52" t="e">
        <f t="shared" si="1122"/>
        <v>#N/A</v>
      </c>
      <c r="X654" s="55" t="e">
        <f t="shared" si="1115"/>
        <v>#N/A</v>
      </c>
      <c r="Y654" s="55" t="e">
        <f t="shared" si="1116"/>
        <v>#N/A</v>
      </c>
      <c r="Z654" s="55" t="e">
        <f t="shared" ref="Z654" si="1123">Z653</f>
        <v>#N/A</v>
      </c>
      <c r="AA654" s="55" t="e">
        <f t="shared" si="1118"/>
        <v>#N/A</v>
      </c>
      <c r="AB654" s="336" t="e">
        <f t="shared" si="1119"/>
        <v>#N/A</v>
      </c>
      <c r="AC654" s="223" t="e">
        <f ca="1">INDEX(FGA_COEFFS,1,1)+Z654*INDEX(FGA_COEFFS,1,2)+Y654*INDEX(FGA_COEFFS,1,3)+R654*INDEX(FGA_COEFFS,1,4)+Q653*INDEX(FGA_COEFFS,1,5)+S654*INDEX(FGA_COEFFS,1,6)+T653*INDEX(FGA_COEFFS,1,7)+M653*INDEX(FGA_COEFFS,1,8)+Y657*Y659</f>
        <v>#N/A</v>
      </c>
      <c r="AD654" s="223" t="e">
        <f ca="1">INDEX(THREEPTA_COEFFS,1,1)+AC654*INDEX(THREEPTA_COEFFS,1,2)+J654*INDEX(THREEPTA_COEFFS,1,3)+AA654*INDEX(THREEPTA_COEFFS,1,4)+K654*INDEX(THREEPTA_COEFFS,1,5)+L653*INDEX(THREEPTA_COEFFS,1,6)+Z657*Z659</f>
        <v>#N/A</v>
      </c>
      <c r="AE654" s="223" t="e">
        <f ca="1">INDEX(THREEPTPCT_COEFFS,1,1)+K654*INDEX(THREEPTPCT_COEFFS,1,2)+L653*INDEX(THREEPTPCT_COEFFS,1,3)+AA657*AA659</f>
        <v>#N/A</v>
      </c>
      <c r="AF654" s="55" t="e">
        <f t="shared" ca="1" si="1120"/>
        <v>#N/A</v>
      </c>
      <c r="AG654" s="223" t="e">
        <f ca="1">INDEX(TWOPTPCT_COEFFS,1,1)+AB654*INDEX(TWOPTPCT_COEFFS,1,2)+I653*INDEX(TWOPTPCT_COEFFS,1,3)+G653*INDEX(TWOPTPCT_COEFFS,1,4)+L653*INDEX(TWOPTPCT_COEFFS,1,5)+AB657*AB659</f>
        <v>#N/A</v>
      </c>
      <c r="AH654" s="223" t="e">
        <f ca="1">INDEX(FTA_COEFFS,1,1)+O654*INDEX(FTA_COEFFS,1,2)+N653*INDEX(FTA_COEFFS,1,3)+(Q654+R654)*INDEX(FTA_COEFFS,1,4)+(Q653+R653)*INDEX(FTA_COEFFS,1,5)+M653*INDEX(FTA_COEFFS,1,6)+AC657*AC659</f>
        <v>#N/A</v>
      </c>
      <c r="AI654" s="223" t="e">
        <f ca="1">INDEX(FTPCT_COEFFS,1,1)+P654*INDEX(FTPCT_COEFFS,1,2)+F654*INDEX(FTPCT_COEFFS,1,3)+G653*INDEX(FTPCT_COEFFS,1,4)+AD657*AD659</f>
        <v>#N/A</v>
      </c>
      <c r="AJ654" s="338" t="e">
        <f t="shared" ca="1" si="1121"/>
        <v>#N/A</v>
      </c>
      <c r="AK654" s="55"/>
      <c r="AL654" s="55"/>
      <c r="AM654" s="55"/>
      <c r="AN654" s="55"/>
      <c r="AO654" s="55"/>
      <c r="AP654" s="55"/>
      <c r="AQ654" s="55"/>
      <c r="AR654" s="55"/>
    </row>
    <row r="655" spans="1:45" x14ac:dyDescent="0.3">
      <c r="A655" s="54" t="e">
        <f ca="1">IF(D653&gt;(D654+(AVERAGE(V653,W653)-AVERAGE(V654,W654))/2)+2.5,C653,IF(D654&gt;(D653+(AVERAGE(V654,W654)-AVERAGE(V653,W653))/2)+2.5,C654,"Close"))</f>
        <v>#N/A</v>
      </c>
      <c r="B655" s="64" t="e">
        <f ca="1">IF(D654&gt;D653,C654,C653)</f>
        <v>#N/A</v>
      </c>
      <c r="D655" s="56"/>
      <c r="X655" s="55"/>
      <c r="Y655" s="55"/>
      <c r="Z655" s="55"/>
      <c r="AA655" s="55"/>
      <c r="AB655" s="55"/>
      <c r="AC655" s="337"/>
      <c r="AD655" s="337"/>
      <c r="AE655" s="337"/>
      <c r="AF655" s="337"/>
      <c r="AG655" s="337"/>
      <c r="AH655" s="337"/>
      <c r="AI655" s="337"/>
      <c r="AJ655" s="337"/>
      <c r="AK655" s="337"/>
      <c r="AL655" s="337"/>
      <c r="AM655" s="55"/>
      <c r="AN655" s="55"/>
      <c r="AO655" s="55"/>
      <c r="AP655" s="55"/>
      <c r="AQ655" s="55"/>
      <c r="AR655" s="55"/>
      <c r="AS655" s="55"/>
    </row>
    <row r="656" spans="1:45" x14ac:dyDescent="0.3">
      <c r="X656" s="54" t="s">
        <v>1305</v>
      </c>
      <c r="Y656" s="54" t="s">
        <v>128</v>
      </c>
      <c r="Z656" s="54" t="s">
        <v>157</v>
      </c>
      <c r="AA656" s="54" t="s">
        <v>151</v>
      </c>
      <c r="AB656" s="54" t="s">
        <v>1327</v>
      </c>
      <c r="AC656" s="54" t="s">
        <v>129</v>
      </c>
      <c r="AD656" s="54" t="s">
        <v>116</v>
      </c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</row>
    <row r="657" spans="1:45" x14ac:dyDescent="0.3">
      <c r="X657" s="54"/>
      <c r="Y657" s="54">
        <f t="shared" ref="Y657:AD657" si="1124">Y650</f>
        <v>6.4436999999999998</v>
      </c>
      <c r="Z657" s="54">
        <f t="shared" si="1124"/>
        <v>4.9371</v>
      </c>
      <c r="AA657" s="54">
        <f t="shared" si="1124"/>
        <v>11.350300000000001</v>
      </c>
      <c r="AB657" s="54">
        <f t="shared" si="1124"/>
        <v>7.1900000000000006E-2</v>
      </c>
      <c r="AC657" s="54">
        <f t="shared" si="1124"/>
        <v>6.2766000000000002</v>
      </c>
      <c r="AD657" s="54">
        <f t="shared" si="1124"/>
        <v>11.042999999999999</v>
      </c>
      <c r="AE657" s="54"/>
      <c r="AF657" s="336"/>
      <c r="AG657" s="336"/>
      <c r="AH657" s="336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</row>
    <row r="658" spans="1:45" x14ac:dyDescent="0.3">
      <c r="D658" s="56"/>
      <c r="X658" s="336"/>
      <c r="Y658" s="336">
        <f t="shared" ca="1" si="1040"/>
        <v>-1.190244398508538</v>
      </c>
      <c r="Z658" s="336">
        <f t="shared" ca="1" si="1040"/>
        <v>0.20285041610343374</v>
      </c>
      <c r="AA658" s="336">
        <f t="shared" ca="1" si="1040"/>
        <v>-0.60079124002236384</v>
      </c>
      <c r="AB658" s="336">
        <f t="shared" ca="1" si="1040"/>
        <v>0.1248131445584571</v>
      </c>
      <c r="AC658" s="336">
        <f t="shared" ca="1" si="1040"/>
        <v>9.766457998452719E-3</v>
      </c>
      <c r="AD658" s="336">
        <f t="shared" ca="1" si="1040"/>
        <v>1.0435116455364546</v>
      </c>
      <c r="AE658" s="336"/>
      <c r="AF658" s="336"/>
      <c r="AG658" s="336"/>
      <c r="AH658" s="336"/>
      <c r="AI658" s="54"/>
      <c r="AJ658" s="54"/>
      <c r="AK658" s="54"/>
      <c r="AL658" s="336"/>
      <c r="AM658" s="336"/>
      <c r="AN658" s="336"/>
      <c r="AO658" s="336"/>
      <c r="AP658" s="54"/>
      <c r="AQ658" s="336"/>
      <c r="AR658" s="336"/>
      <c r="AS658" s="336"/>
    </row>
    <row r="659" spans="1:45" x14ac:dyDescent="0.3">
      <c r="C659" s="54"/>
      <c r="D659" s="56"/>
      <c r="Y659" s="336">
        <f t="shared" ca="1" si="1040"/>
        <v>0.89940531300402804</v>
      </c>
      <c r="Z659" s="336">
        <f t="shared" ca="1" si="1040"/>
        <v>-0.23670285916970063</v>
      </c>
      <c r="AA659" s="336">
        <f t="shared" ca="1" si="1040"/>
        <v>0.26217559765230619</v>
      </c>
      <c r="AB659" s="336">
        <f t="shared" ca="1" si="1040"/>
        <v>-1.4472073348904479</v>
      </c>
      <c r="AC659" s="336">
        <f t="shared" ca="1" si="1040"/>
        <v>1.0361970395495133</v>
      </c>
      <c r="AD659" s="336">
        <f t="shared" ca="1" si="1040"/>
        <v>1.3314787276224138E-3</v>
      </c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</row>
    <row r="660" spans="1:45" x14ac:dyDescent="0.3">
      <c r="B660" s="54" t="s">
        <v>172</v>
      </c>
      <c r="C660" s="53">
        <f>C653</f>
        <v>0</v>
      </c>
      <c r="D660" s="56" t="e">
        <f t="shared" ref="D660:D661" ca="1" si="1125">AJ660</f>
        <v>#N/A</v>
      </c>
      <c r="E660" s="52" t="e">
        <f t="shared" ref="E660:W660" si="1126">E653</f>
        <v>#N/A</v>
      </c>
      <c r="F660" s="52" t="e">
        <f t="shared" si="1126"/>
        <v>#N/A</v>
      </c>
      <c r="G660" s="52" t="e">
        <f t="shared" si="1126"/>
        <v>#N/A</v>
      </c>
      <c r="H660" s="52" t="e">
        <f t="shared" si="1126"/>
        <v>#N/A</v>
      </c>
      <c r="I660" s="52" t="e">
        <f t="shared" si="1126"/>
        <v>#N/A</v>
      </c>
      <c r="J660" s="52" t="e">
        <f t="shared" si="1126"/>
        <v>#N/A</v>
      </c>
      <c r="K660" s="52" t="e">
        <f t="shared" si="1126"/>
        <v>#N/A</v>
      </c>
      <c r="L660" s="52" t="e">
        <f t="shared" si="1126"/>
        <v>#N/A</v>
      </c>
      <c r="M660" s="52" t="e">
        <f t="shared" si="1126"/>
        <v>#N/A</v>
      </c>
      <c r="N660" s="52" t="e">
        <f t="shared" si="1126"/>
        <v>#N/A</v>
      </c>
      <c r="O660" s="52" t="e">
        <f t="shared" si="1126"/>
        <v>#N/A</v>
      </c>
      <c r="P660" s="52" t="e">
        <f t="shared" si="1126"/>
        <v>#N/A</v>
      </c>
      <c r="Q660" s="52" t="e">
        <f t="shared" si="1126"/>
        <v>#N/A</v>
      </c>
      <c r="R660" s="52" t="e">
        <f t="shared" si="1126"/>
        <v>#N/A</v>
      </c>
      <c r="S660" s="52" t="e">
        <f t="shared" si="1126"/>
        <v>#N/A</v>
      </c>
      <c r="T660" s="52" t="e">
        <f t="shared" si="1126"/>
        <v>#N/A</v>
      </c>
      <c r="U660" s="52" t="e">
        <f t="shared" si="1126"/>
        <v>#N/A</v>
      </c>
      <c r="V660" s="52" t="e">
        <f t="shared" si="1126"/>
        <v>#N/A</v>
      </c>
      <c r="W660" s="52" t="e">
        <f t="shared" si="1126"/>
        <v>#N/A</v>
      </c>
      <c r="X660" s="55" t="e">
        <f t="shared" ref="X660:X661" si="1127">(H660-(O660*P660)/100-3*(J660*K660)/100)/2</f>
        <v>#N/A</v>
      </c>
      <c r="Y660" s="55" t="e">
        <f t="shared" ref="Y660:Y661" si="1128">SUM(X660,(J660*K660/100))/(F660/100)</f>
        <v>#N/A</v>
      </c>
      <c r="Z660" s="55" t="e">
        <f t="shared" ref="Z660" si="1129">U660*0.5+U661*0.5</f>
        <v>#N/A</v>
      </c>
      <c r="AA660" s="55" t="e">
        <f t="shared" ref="AA660:AA661" si="1130">J660/Y660</f>
        <v>#N/A</v>
      </c>
      <c r="AB660" s="336" t="e">
        <f t="shared" ref="AB660:AB661" si="1131">X660/(Y660-J660)</f>
        <v>#N/A</v>
      </c>
      <c r="AC660" s="223" t="e">
        <f ca="1">INDEX(FGA_COEFFS,1,1)+Z660*INDEX(FGA_COEFFS,1,2)+Y660*INDEX(FGA_COEFFS,1,3)+R660*INDEX(FGA_COEFFS,1,4)+Q661*INDEX(FGA_COEFFS,1,5)+S660*INDEX(FGA_COEFFS,1,6)+T661*INDEX(FGA_COEFFS,1,7)+M661*INDEX(FGA_COEFFS,1,8)+Y664*Y665</f>
        <v>#N/A</v>
      </c>
      <c r="AD660" s="223" t="e">
        <f ca="1">INDEX(THREEPTA_COEFFS,1,1)+AC660*INDEX(THREEPTA_COEFFS,1,2)+J660*INDEX(THREEPTA_COEFFS,1,3)+AA660*INDEX(THREEPTA_COEFFS,1,4)+K660*INDEX(THREEPTA_COEFFS,1,5)+L661*INDEX(THREEPTA_COEFFS,1,6)+Z664*Z665</f>
        <v>#N/A</v>
      </c>
      <c r="AE660" s="223" t="e">
        <f ca="1">INDEX(THREEPTPCT_COEFFS,1,1)+K660*INDEX(THREEPTPCT_COEFFS,1,2)+L661*INDEX(THREEPTPCT_COEFFS,1,3)+AA664*AA665</f>
        <v>#N/A</v>
      </c>
      <c r="AF660" s="55" t="e">
        <f t="shared" ref="AF660:AF661" ca="1" si="1132">AC660-AD660</f>
        <v>#N/A</v>
      </c>
      <c r="AG660" s="223" t="e">
        <f ca="1">INDEX(TWOPTPCT_COEFFS,1,1)+AB660*INDEX(TWOPTPCT_COEFFS,1,2)+I661*INDEX(TWOPTPCT_COEFFS,1,3)+G661*INDEX(TWOPTPCT_COEFFS,1,4)+L661*INDEX(TWOPTPCT_COEFFS,1,5)+AB664*AB665</f>
        <v>#N/A</v>
      </c>
      <c r="AH660" s="223" t="e">
        <f ca="1">INDEX(FTA_COEFFS,1,1)+O660*INDEX(FTA_COEFFS,1,2)+N661*INDEX(FTA_COEFFS,1,3)+(Q660+R660)*INDEX(FTA_COEFFS,1,4)+(Q661+R661)*INDEX(FTA_COEFFS,1,5)+M661*INDEX(FTA_COEFFS,1,6)+AC664*AC665</f>
        <v>#N/A</v>
      </c>
      <c r="AI660" s="223" t="e">
        <f ca="1">INDEX(FTPCT_COEFFS,1,1)+P660*INDEX(FTPCT_COEFFS,1,2)+F660*INDEX(FTPCT_COEFFS,1,3)+G661*INDEX(FTPCT_COEFFS,1,4)+AD664*AD665</f>
        <v>#N/A</v>
      </c>
      <c r="AJ660" s="338" t="e">
        <f t="shared" ref="AJ660:AJ661" ca="1" si="1133">AD660*AE660/100+AF660*AG660+AH660*AI660/100</f>
        <v>#N/A</v>
      </c>
      <c r="AK660" s="55"/>
      <c r="AL660" s="55"/>
      <c r="AM660" s="55"/>
      <c r="AN660" s="55"/>
      <c r="AO660" s="55"/>
      <c r="AP660" s="55"/>
      <c r="AQ660" s="55"/>
      <c r="AR660" s="55"/>
    </row>
    <row r="661" spans="1:45" x14ac:dyDescent="0.3">
      <c r="B661" s="54" t="s">
        <v>175</v>
      </c>
      <c r="C661" s="54">
        <f>C654</f>
        <v>0</v>
      </c>
      <c r="D661" s="56" t="e">
        <f t="shared" ca="1" si="1125"/>
        <v>#N/A</v>
      </c>
      <c r="E661" s="52" t="e">
        <f t="shared" ref="E661:W661" si="1134">E654</f>
        <v>#N/A</v>
      </c>
      <c r="F661" s="52" t="e">
        <f t="shared" si="1134"/>
        <v>#N/A</v>
      </c>
      <c r="G661" s="52" t="e">
        <f t="shared" si="1134"/>
        <v>#N/A</v>
      </c>
      <c r="H661" s="52" t="e">
        <f t="shared" si="1134"/>
        <v>#N/A</v>
      </c>
      <c r="I661" s="52" t="e">
        <f t="shared" si="1134"/>
        <v>#N/A</v>
      </c>
      <c r="J661" s="52" t="e">
        <f t="shared" si="1134"/>
        <v>#N/A</v>
      </c>
      <c r="K661" s="52" t="e">
        <f t="shared" si="1134"/>
        <v>#N/A</v>
      </c>
      <c r="L661" s="52" t="e">
        <f t="shared" si="1134"/>
        <v>#N/A</v>
      </c>
      <c r="M661" s="52" t="e">
        <f t="shared" si="1134"/>
        <v>#N/A</v>
      </c>
      <c r="N661" s="52" t="e">
        <f t="shared" si="1134"/>
        <v>#N/A</v>
      </c>
      <c r="O661" s="52" t="e">
        <f t="shared" si="1134"/>
        <v>#N/A</v>
      </c>
      <c r="P661" s="52" t="e">
        <f t="shared" si="1134"/>
        <v>#N/A</v>
      </c>
      <c r="Q661" s="52" t="e">
        <f t="shared" si="1134"/>
        <v>#N/A</v>
      </c>
      <c r="R661" s="52" t="e">
        <f t="shared" si="1134"/>
        <v>#N/A</v>
      </c>
      <c r="S661" s="52" t="e">
        <f t="shared" si="1134"/>
        <v>#N/A</v>
      </c>
      <c r="T661" s="52" t="e">
        <f t="shared" si="1134"/>
        <v>#N/A</v>
      </c>
      <c r="U661" s="52" t="e">
        <f t="shared" si="1134"/>
        <v>#N/A</v>
      </c>
      <c r="V661" s="52" t="e">
        <f t="shared" si="1134"/>
        <v>#N/A</v>
      </c>
      <c r="W661" s="52" t="e">
        <f t="shared" si="1134"/>
        <v>#N/A</v>
      </c>
      <c r="X661" s="55" t="e">
        <f t="shared" si="1127"/>
        <v>#N/A</v>
      </c>
      <c r="Y661" s="55" t="e">
        <f t="shared" si="1128"/>
        <v>#N/A</v>
      </c>
      <c r="Z661" s="55" t="e">
        <f t="shared" ref="Z661" si="1135">Z660</f>
        <v>#N/A</v>
      </c>
      <c r="AA661" s="55" t="e">
        <f t="shared" si="1130"/>
        <v>#N/A</v>
      </c>
      <c r="AB661" s="336" t="e">
        <f t="shared" si="1131"/>
        <v>#N/A</v>
      </c>
      <c r="AC661" s="223" t="e">
        <f ca="1">INDEX(FGA_COEFFS,1,1)+Z661*INDEX(FGA_COEFFS,1,2)+Y661*INDEX(FGA_COEFFS,1,3)+R661*INDEX(FGA_COEFFS,1,4)+Q660*INDEX(FGA_COEFFS,1,5)+S661*INDEX(FGA_COEFFS,1,6)+T660*INDEX(FGA_COEFFS,1,7)+M660*INDEX(FGA_COEFFS,1,8)+Y664*Y666</f>
        <v>#N/A</v>
      </c>
      <c r="AD661" s="223" t="e">
        <f ca="1">INDEX(THREEPTA_COEFFS,1,1)+AC661*INDEX(THREEPTA_COEFFS,1,2)+J661*INDEX(THREEPTA_COEFFS,1,3)+AA661*INDEX(THREEPTA_COEFFS,1,4)+K661*INDEX(THREEPTA_COEFFS,1,5)+L660*INDEX(THREEPTA_COEFFS,1,6)+Z664*Z666</f>
        <v>#N/A</v>
      </c>
      <c r="AE661" s="223" t="e">
        <f ca="1">INDEX(THREEPTPCT_COEFFS,1,1)+K661*INDEX(THREEPTPCT_COEFFS,1,2)+L660*INDEX(THREEPTPCT_COEFFS,1,3)+AA664*AA666</f>
        <v>#N/A</v>
      </c>
      <c r="AF661" s="55" t="e">
        <f t="shared" ca="1" si="1132"/>
        <v>#N/A</v>
      </c>
      <c r="AG661" s="223" t="e">
        <f ca="1">INDEX(TWOPTPCT_COEFFS,1,1)+AB661*INDEX(TWOPTPCT_COEFFS,1,2)+I660*INDEX(TWOPTPCT_COEFFS,1,3)+G660*INDEX(TWOPTPCT_COEFFS,1,4)+L660*INDEX(TWOPTPCT_COEFFS,1,5)+AB664*AB666</f>
        <v>#N/A</v>
      </c>
      <c r="AH661" s="223" t="e">
        <f ca="1">INDEX(FTA_COEFFS,1,1)+O661*INDEX(FTA_COEFFS,1,2)+N660*INDEX(FTA_COEFFS,1,3)+(Q661+R661)*INDEX(FTA_COEFFS,1,4)+(Q660+R660)*INDEX(FTA_COEFFS,1,5)+M660*INDEX(FTA_COEFFS,1,6)+AC664*AC666</f>
        <v>#N/A</v>
      </c>
      <c r="AI661" s="223" t="e">
        <f ca="1">INDEX(FTPCT_COEFFS,1,1)+P661*INDEX(FTPCT_COEFFS,1,2)+F661*INDEX(FTPCT_COEFFS,1,3)+G660*INDEX(FTPCT_COEFFS,1,4)+AD664*AD666</f>
        <v>#N/A</v>
      </c>
      <c r="AJ661" s="338" t="e">
        <f t="shared" ca="1" si="1133"/>
        <v>#N/A</v>
      </c>
      <c r="AK661" s="55"/>
      <c r="AL661" s="55"/>
      <c r="AM661" s="55"/>
      <c r="AN661" s="55"/>
      <c r="AO661" s="55"/>
      <c r="AP661" s="55"/>
      <c r="AQ661" s="55"/>
      <c r="AR661" s="55"/>
    </row>
    <row r="662" spans="1:45" x14ac:dyDescent="0.3">
      <c r="A662" s="54" t="e">
        <f ca="1">IF(D660&gt;(D661+(AVERAGE(V660,W660)-AVERAGE(V661,W661))/2)+2.5,C660,IF(D661&gt;(D660+(AVERAGE(V661,W661)-AVERAGE(V660,W660))/2)+2.5,C661,"Close"))</f>
        <v>#N/A</v>
      </c>
      <c r="B662" s="64" t="e">
        <f ca="1">IF(D661&gt;D660,C661,C660)</f>
        <v>#N/A</v>
      </c>
      <c r="D662" s="56"/>
      <c r="X662" s="55"/>
      <c r="Y662" s="55"/>
      <c r="Z662" s="55"/>
      <c r="AA662" s="55"/>
      <c r="AB662" s="55"/>
      <c r="AC662" s="337"/>
      <c r="AD662" s="337"/>
      <c r="AE662" s="337"/>
      <c r="AF662" s="337"/>
      <c r="AG662" s="337"/>
      <c r="AH662" s="337"/>
      <c r="AI662" s="337"/>
      <c r="AJ662" s="337"/>
      <c r="AK662" s="337"/>
      <c r="AL662" s="337"/>
      <c r="AM662" s="55"/>
      <c r="AN662" s="55"/>
      <c r="AO662" s="55"/>
      <c r="AP662" s="55"/>
      <c r="AQ662" s="55"/>
      <c r="AR662" s="55"/>
      <c r="AS662" s="55"/>
    </row>
    <row r="663" spans="1:45" x14ac:dyDescent="0.3">
      <c r="X663" s="54" t="s">
        <v>1305</v>
      </c>
      <c r="Y663" s="54" t="s">
        <v>128</v>
      </c>
      <c r="Z663" s="54" t="s">
        <v>157</v>
      </c>
      <c r="AA663" s="54" t="s">
        <v>151</v>
      </c>
      <c r="AB663" s="54" t="s">
        <v>1327</v>
      </c>
      <c r="AC663" s="54" t="s">
        <v>129</v>
      </c>
      <c r="AD663" s="54" t="s">
        <v>116</v>
      </c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</row>
    <row r="664" spans="1:45" x14ac:dyDescent="0.3">
      <c r="X664" s="54"/>
      <c r="Y664" s="54">
        <f t="shared" ref="Y664:AD664" si="1136">Y657</f>
        <v>6.4436999999999998</v>
      </c>
      <c r="Z664" s="54">
        <f t="shared" si="1136"/>
        <v>4.9371</v>
      </c>
      <c r="AA664" s="54">
        <f t="shared" si="1136"/>
        <v>11.350300000000001</v>
      </c>
      <c r="AB664" s="54">
        <f t="shared" si="1136"/>
        <v>7.1900000000000006E-2</v>
      </c>
      <c r="AC664" s="54">
        <f t="shared" si="1136"/>
        <v>6.2766000000000002</v>
      </c>
      <c r="AD664" s="54">
        <f t="shared" si="1136"/>
        <v>11.042999999999999</v>
      </c>
      <c r="AE664" s="54"/>
      <c r="AF664" s="336"/>
      <c r="AG664" s="336"/>
      <c r="AH664" s="336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</row>
    <row r="665" spans="1:45" x14ac:dyDescent="0.3">
      <c r="D665" s="56"/>
      <c r="X665" s="336"/>
      <c r="Y665" s="336">
        <f t="shared" ca="1" si="1040"/>
        <v>0.26156739400505774</v>
      </c>
      <c r="Z665" s="336">
        <f t="shared" ca="1" si="1040"/>
        <v>-0.57822572579174092</v>
      </c>
      <c r="AA665" s="336">
        <f t="shared" ca="1" si="1040"/>
        <v>4.5424289634389027E-3</v>
      </c>
      <c r="AB665" s="336">
        <f t="shared" ca="1" si="1040"/>
        <v>-0.10873174093074849</v>
      </c>
      <c r="AC665" s="336">
        <f t="shared" ca="1" si="1040"/>
        <v>0.66525841957010912</v>
      </c>
      <c r="AD665" s="336">
        <f t="shared" ca="1" si="1040"/>
        <v>2.9680438233551233E-3</v>
      </c>
      <c r="AE665" s="336"/>
      <c r="AF665" s="336"/>
      <c r="AG665" s="336"/>
      <c r="AH665" s="336"/>
      <c r="AI665" s="54"/>
      <c r="AJ665" s="54"/>
      <c r="AK665" s="54"/>
      <c r="AL665" s="336"/>
      <c r="AM665" s="336"/>
      <c r="AN665" s="336"/>
      <c r="AO665" s="336"/>
      <c r="AP665" s="54"/>
      <c r="AQ665" s="336"/>
      <c r="AR665" s="336"/>
      <c r="AS665" s="336"/>
    </row>
    <row r="666" spans="1:45" x14ac:dyDescent="0.3">
      <c r="C666" s="54"/>
      <c r="D666" s="56"/>
      <c r="Y666" s="336">
        <f t="shared" ca="1" si="1040"/>
        <v>-2.1143353553057413E-2</v>
      </c>
      <c r="Z666" s="336">
        <f t="shared" ca="1" si="1040"/>
        <v>0.26637806018758903</v>
      </c>
      <c r="AA666" s="336">
        <f t="shared" ca="1" si="1040"/>
        <v>-0.85451083925339444</v>
      </c>
      <c r="AB666" s="336">
        <f t="shared" ca="1" si="1040"/>
        <v>0.14802162362761559</v>
      </c>
      <c r="AC666" s="336">
        <f t="shared" ca="1" si="1040"/>
        <v>-0.40944990206900139</v>
      </c>
      <c r="AD666" s="336">
        <f t="shared" ca="1" si="1040"/>
        <v>2.3802562927855059E-2</v>
      </c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</row>
    <row r="667" spans="1:45" x14ac:dyDescent="0.3">
      <c r="B667" s="54" t="s">
        <v>172</v>
      </c>
      <c r="C667" s="53">
        <f>C660</f>
        <v>0</v>
      </c>
      <c r="D667" s="56" t="e">
        <f t="shared" ref="D667:D668" ca="1" si="1137">AJ667</f>
        <v>#N/A</v>
      </c>
      <c r="E667" s="52" t="e">
        <f t="shared" ref="E667:W667" si="1138">E660</f>
        <v>#N/A</v>
      </c>
      <c r="F667" s="52" t="e">
        <f t="shared" si="1138"/>
        <v>#N/A</v>
      </c>
      <c r="G667" s="52" t="e">
        <f t="shared" si="1138"/>
        <v>#N/A</v>
      </c>
      <c r="H667" s="52" t="e">
        <f t="shared" si="1138"/>
        <v>#N/A</v>
      </c>
      <c r="I667" s="52" t="e">
        <f t="shared" si="1138"/>
        <v>#N/A</v>
      </c>
      <c r="J667" s="52" t="e">
        <f t="shared" si="1138"/>
        <v>#N/A</v>
      </c>
      <c r="K667" s="52" t="e">
        <f t="shared" si="1138"/>
        <v>#N/A</v>
      </c>
      <c r="L667" s="52" t="e">
        <f t="shared" si="1138"/>
        <v>#N/A</v>
      </c>
      <c r="M667" s="52" t="e">
        <f t="shared" si="1138"/>
        <v>#N/A</v>
      </c>
      <c r="N667" s="52" t="e">
        <f t="shared" si="1138"/>
        <v>#N/A</v>
      </c>
      <c r="O667" s="52" t="e">
        <f t="shared" si="1138"/>
        <v>#N/A</v>
      </c>
      <c r="P667" s="52" t="e">
        <f t="shared" si="1138"/>
        <v>#N/A</v>
      </c>
      <c r="Q667" s="52" t="e">
        <f t="shared" si="1138"/>
        <v>#N/A</v>
      </c>
      <c r="R667" s="52" t="e">
        <f t="shared" si="1138"/>
        <v>#N/A</v>
      </c>
      <c r="S667" s="52" t="e">
        <f t="shared" si="1138"/>
        <v>#N/A</v>
      </c>
      <c r="T667" s="52" t="e">
        <f t="shared" si="1138"/>
        <v>#N/A</v>
      </c>
      <c r="U667" s="52" t="e">
        <f t="shared" si="1138"/>
        <v>#N/A</v>
      </c>
      <c r="V667" s="52" t="e">
        <f t="shared" si="1138"/>
        <v>#N/A</v>
      </c>
      <c r="W667" s="52" t="e">
        <f t="shared" si="1138"/>
        <v>#N/A</v>
      </c>
      <c r="X667" s="55" t="e">
        <f t="shared" ref="X667:X668" si="1139">(H667-(O667*P667)/100-3*(J667*K667)/100)/2</f>
        <v>#N/A</v>
      </c>
      <c r="Y667" s="55" t="e">
        <f t="shared" ref="Y667:Y668" si="1140">SUM(X667,(J667*K667/100))/(F667/100)</f>
        <v>#N/A</v>
      </c>
      <c r="Z667" s="55" t="e">
        <f t="shared" ref="Z667" si="1141">U667*0.5+U668*0.5</f>
        <v>#N/A</v>
      </c>
      <c r="AA667" s="55" t="e">
        <f t="shared" ref="AA667:AA668" si="1142">J667/Y667</f>
        <v>#N/A</v>
      </c>
      <c r="AB667" s="336" t="e">
        <f t="shared" ref="AB667:AB668" si="1143">X667/(Y667-J667)</f>
        <v>#N/A</v>
      </c>
      <c r="AC667" s="223" t="e">
        <f ca="1">INDEX(FGA_COEFFS,1,1)+Z667*INDEX(FGA_COEFFS,1,2)+Y667*INDEX(FGA_COEFFS,1,3)+R667*INDEX(FGA_COEFFS,1,4)+Q668*INDEX(FGA_COEFFS,1,5)+S667*INDEX(FGA_COEFFS,1,6)+T668*INDEX(FGA_COEFFS,1,7)+M668*INDEX(FGA_COEFFS,1,8)+Y671*Y672</f>
        <v>#N/A</v>
      </c>
      <c r="AD667" s="223" t="e">
        <f ca="1">INDEX(THREEPTA_COEFFS,1,1)+AC667*INDEX(THREEPTA_COEFFS,1,2)+J667*INDEX(THREEPTA_COEFFS,1,3)+AA667*INDEX(THREEPTA_COEFFS,1,4)+K667*INDEX(THREEPTA_COEFFS,1,5)+L668*INDEX(THREEPTA_COEFFS,1,6)+Z671*Z672</f>
        <v>#N/A</v>
      </c>
      <c r="AE667" s="223" t="e">
        <f ca="1">INDEX(THREEPTPCT_COEFFS,1,1)+K667*INDEX(THREEPTPCT_COEFFS,1,2)+L668*INDEX(THREEPTPCT_COEFFS,1,3)+AA671*AA672</f>
        <v>#N/A</v>
      </c>
      <c r="AF667" s="55" t="e">
        <f t="shared" ref="AF667:AF668" ca="1" si="1144">AC667-AD667</f>
        <v>#N/A</v>
      </c>
      <c r="AG667" s="223" t="e">
        <f ca="1">INDEX(TWOPTPCT_COEFFS,1,1)+AB667*INDEX(TWOPTPCT_COEFFS,1,2)+I668*INDEX(TWOPTPCT_COEFFS,1,3)+G668*INDEX(TWOPTPCT_COEFFS,1,4)+L668*INDEX(TWOPTPCT_COEFFS,1,5)+AB671*AB672</f>
        <v>#N/A</v>
      </c>
      <c r="AH667" s="223" t="e">
        <f ca="1">INDEX(FTA_COEFFS,1,1)+O667*INDEX(FTA_COEFFS,1,2)+N668*INDEX(FTA_COEFFS,1,3)+(Q667+R667)*INDEX(FTA_COEFFS,1,4)+(Q668+R668)*INDEX(FTA_COEFFS,1,5)+M668*INDEX(FTA_COEFFS,1,6)+AC671*AC672</f>
        <v>#N/A</v>
      </c>
      <c r="AI667" s="223" t="e">
        <f ca="1">INDEX(FTPCT_COEFFS,1,1)+P667*INDEX(FTPCT_COEFFS,1,2)+F667*INDEX(FTPCT_COEFFS,1,3)+G668*INDEX(FTPCT_COEFFS,1,4)+AD671*AD672</f>
        <v>#N/A</v>
      </c>
      <c r="AJ667" s="338" t="e">
        <f t="shared" ref="AJ667:AJ668" ca="1" si="1145">AD667*AE667/100+AF667*AG667+AH667*AI667/100</f>
        <v>#N/A</v>
      </c>
      <c r="AK667" s="55"/>
      <c r="AL667" s="55"/>
      <c r="AM667" s="55"/>
      <c r="AN667" s="55"/>
      <c r="AO667" s="55"/>
      <c r="AP667" s="55"/>
      <c r="AQ667" s="55"/>
      <c r="AR667" s="55"/>
    </row>
    <row r="668" spans="1:45" x14ac:dyDescent="0.3">
      <c r="B668" s="54" t="s">
        <v>175</v>
      </c>
      <c r="C668" s="54">
        <f>C661</f>
        <v>0</v>
      </c>
      <c r="D668" s="56" t="e">
        <f t="shared" ca="1" si="1137"/>
        <v>#N/A</v>
      </c>
      <c r="E668" s="52" t="e">
        <f t="shared" ref="E668:W668" si="1146">E661</f>
        <v>#N/A</v>
      </c>
      <c r="F668" s="52" t="e">
        <f t="shared" si="1146"/>
        <v>#N/A</v>
      </c>
      <c r="G668" s="52" t="e">
        <f t="shared" si="1146"/>
        <v>#N/A</v>
      </c>
      <c r="H668" s="52" t="e">
        <f t="shared" si="1146"/>
        <v>#N/A</v>
      </c>
      <c r="I668" s="52" t="e">
        <f t="shared" si="1146"/>
        <v>#N/A</v>
      </c>
      <c r="J668" s="52" t="e">
        <f t="shared" si="1146"/>
        <v>#N/A</v>
      </c>
      <c r="K668" s="52" t="e">
        <f t="shared" si="1146"/>
        <v>#N/A</v>
      </c>
      <c r="L668" s="52" t="e">
        <f t="shared" si="1146"/>
        <v>#N/A</v>
      </c>
      <c r="M668" s="52" t="e">
        <f t="shared" si="1146"/>
        <v>#N/A</v>
      </c>
      <c r="N668" s="52" t="e">
        <f t="shared" si="1146"/>
        <v>#N/A</v>
      </c>
      <c r="O668" s="52" t="e">
        <f t="shared" si="1146"/>
        <v>#N/A</v>
      </c>
      <c r="P668" s="52" t="e">
        <f t="shared" si="1146"/>
        <v>#N/A</v>
      </c>
      <c r="Q668" s="52" t="e">
        <f t="shared" si="1146"/>
        <v>#N/A</v>
      </c>
      <c r="R668" s="52" t="e">
        <f t="shared" si="1146"/>
        <v>#N/A</v>
      </c>
      <c r="S668" s="52" t="e">
        <f t="shared" si="1146"/>
        <v>#N/A</v>
      </c>
      <c r="T668" s="52" t="e">
        <f t="shared" si="1146"/>
        <v>#N/A</v>
      </c>
      <c r="U668" s="52" t="e">
        <f t="shared" si="1146"/>
        <v>#N/A</v>
      </c>
      <c r="V668" s="52" t="e">
        <f t="shared" si="1146"/>
        <v>#N/A</v>
      </c>
      <c r="W668" s="52" t="e">
        <f t="shared" si="1146"/>
        <v>#N/A</v>
      </c>
      <c r="X668" s="55" t="e">
        <f t="shared" si="1139"/>
        <v>#N/A</v>
      </c>
      <c r="Y668" s="55" t="e">
        <f t="shared" si="1140"/>
        <v>#N/A</v>
      </c>
      <c r="Z668" s="55" t="e">
        <f t="shared" ref="Z668" si="1147">Z667</f>
        <v>#N/A</v>
      </c>
      <c r="AA668" s="55" t="e">
        <f t="shared" si="1142"/>
        <v>#N/A</v>
      </c>
      <c r="AB668" s="336" t="e">
        <f t="shared" si="1143"/>
        <v>#N/A</v>
      </c>
      <c r="AC668" s="223" t="e">
        <f ca="1">INDEX(FGA_COEFFS,1,1)+Z668*INDEX(FGA_COEFFS,1,2)+Y668*INDEX(FGA_COEFFS,1,3)+R668*INDEX(FGA_COEFFS,1,4)+Q667*INDEX(FGA_COEFFS,1,5)+S668*INDEX(FGA_COEFFS,1,6)+T667*INDEX(FGA_COEFFS,1,7)+M667*INDEX(FGA_COEFFS,1,8)+Y671*Y673</f>
        <v>#N/A</v>
      </c>
      <c r="AD668" s="223" t="e">
        <f ca="1">INDEX(THREEPTA_COEFFS,1,1)+AC668*INDEX(THREEPTA_COEFFS,1,2)+J668*INDEX(THREEPTA_COEFFS,1,3)+AA668*INDEX(THREEPTA_COEFFS,1,4)+K668*INDEX(THREEPTA_COEFFS,1,5)+L667*INDEX(THREEPTA_COEFFS,1,6)+Z671*Z673</f>
        <v>#N/A</v>
      </c>
      <c r="AE668" s="223" t="e">
        <f ca="1">INDEX(THREEPTPCT_COEFFS,1,1)+K668*INDEX(THREEPTPCT_COEFFS,1,2)+L667*INDEX(THREEPTPCT_COEFFS,1,3)+AA671*AA673</f>
        <v>#N/A</v>
      </c>
      <c r="AF668" s="55" t="e">
        <f t="shared" ca="1" si="1144"/>
        <v>#N/A</v>
      </c>
      <c r="AG668" s="223" t="e">
        <f ca="1">INDEX(TWOPTPCT_COEFFS,1,1)+AB668*INDEX(TWOPTPCT_COEFFS,1,2)+I667*INDEX(TWOPTPCT_COEFFS,1,3)+G667*INDEX(TWOPTPCT_COEFFS,1,4)+L667*INDEX(TWOPTPCT_COEFFS,1,5)+AB671*AB673</f>
        <v>#N/A</v>
      </c>
      <c r="AH668" s="223" t="e">
        <f ca="1">INDEX(FTA_COEFFS,1,1)+O668*INDEX(FTA_COEFFS,1,2)+N667*INDEX(FTA_COEFFS,1,3)+(Q668+R668)*INDEX(FTA_COEFFS,1,4)+(Q667+R667)*INDEX(FTA_COEFFS,1,5)+M667*INDEX(FTA_COEFFS,1,6)+AC671*AC673</f>
        <v>#N/A</v>
      </c>
      <c r="AI668" s="223" t="e">
        <f ca="1">INDEX(FTPCT_COEFFS,1,1)+P668*INDEX(FTPCT_COEFFS,1,2)+F668*INDEX(FTPCT_COEFFS,1,3)+G667*INDEX(FTPCT_COEFFS,1,4)+AD671*AD673</f>
        <v>#N/A</v>
      </c>
      <c r="AJ668" s="338" t="e">
        <f t="shared" ca="1" si="1145"/>
        <v>#N/A</v>
      </c>
      <c r="AK668" s="55"/>
      <c r="AL668" s="55"/>
      <c r="AM668" s="55"/>
      <c r="AN668" s="55"/>
      <c r="AO668" s="55"/>
      <c r="AP668" s="55"/>
      <c r="AQ668" s="55"/>
      <c r="AR668" s="55"/>
    </row>
    <row r="669" spans="1:45" x14ac:dyDescent="0.3">
      <c r="A669" s="54" t="e">
        <f ca="1">IF(D667&gt;(D668+(AVERAGE(V667,W667)-AVERAGE(V668,W668))/2)+2.5,C667,IF(D668&gt;(D667+(AVERAGE(V668,W668)-AVERAGE(V667,W667))/2)+2.5,C668,"Close"))</f>
        <v>#N/A</v>
      </c>
      <c r="B669" s="64" t="e">
        <f ca="1">IF(D668&gt;D667,C668,C667)</f>
        <v>#N/A</v>
      </c>
      <c r="D669" s="56"/>
      <c r="X669" s="55"/>
      <c r="Y669" s="55"/>
      <c r="Z669" s="55"/>
      <c r="AA669" s="55"/>
      <c r="AB669" s="55"/>
      <c r="AC669" s="337"/>
      <c r="AD669" s="337"/>
      <c r="AE669" s="337"/>
      <c r="AF669" s="337"/>
      <c r="AG669" s="337"/>
      <c r="AH669" s="337"/>
      <c r="AI669" s="337"/>
      <c r="AJ669" s="337"/>
      <c r="AK669" s="337"/>
      <c r="AL669" s="337"/>
      <c r="AM669" s="55"/>
      <c r="AN669" s="55"/>
      <c r="AO669" s="55"/>
      <c r="AP669" s="55"/>
      <c r="AQ669" s="55"/>
      <c r="AR669" s="55"/>
      <c r="AS669" s="55"/>
    </row>
    <row r="670" spans="1:45" x14ac:dyDescent="0.3">
      <c r="X670" s="54" t="s">
        <v>1305</v>
      </c>
      <c r="Y670" s="54" t="s">
        <v>128</v>
      </c>
      <c r="Z670" s="54" t="s">
        <v>157</v>
      </c>
      <c r="AA670" s="54" t="s">
        <v>151</v>
      </c>
      <c r="AB670" s="54" t="s">
        <v>1327</v>
      </c>
      <c r="AC670" s="54" t="s">
        <v>129</v>
      </c>
      <c r="AD670" s="54" t="s">
        <v>116</v>
      </c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</row>
    <row r="671" spans="1:45" x14ac:dyDescent="0.3">
      <c r="X671" s="54"/>
      <c r="Y671" s="54">
        <f t="shared" ref="Y671:AD671" si="1148">Y664</f>
        <v>6.4436999999999998</v>
      </c>
      <c r="Z671" s="54">
        <f t="shared" si="1148"/>
        <v>4.9371</v>
      </c>
      <c r="AA671" s="54">
        <f t="shared" si="1148"/>
        <v>11.350300000000001</v>
      </c>
      <c r="AB671" s="54">
        <f t="shared" si="1148"/>
        <v>7.1900000000000006E-2</v>
      </c>
      <c r="AC671" s="54">
        <f t="shared" si="1148"/>
        <v>6.2766000000000002</v>
      </c>
      <c r="AD671" s="54">
        <f t="shared" si="1148"/>
        <v>11.042999999999999</v>
      </c>
      <c r="AE671" s="54"/>
      <c r="AF671" s="336"/>
      <c r="AG671" s="336"/>
      <c r="AH671" s="336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</row>
    <row r="672" spans="1:45" x14ac:dyDescent="0.3">
      <c r="D672" s="56"/>
      <c r="X672" s="336"/>
      <c r="Y672" s="336">
        <f t="shared" ca="1" si="1040"/>
        <v>0.89435814401492109</v>
      </c>
      <c r="Z672" s="336">
        <f t="shared" ca="1" si="1040"/>
        <v>-0.45775085792036729</v>
      </c>
      <c r="AA672" s="336">
        <f t="shared" ca="1" si="1040"/>
        <v>-0.49975189303130074</v>
      </c>
      <c r="AB672" s="336">
        <f t="shared" ca="1" si="1040"/>
        <v>7.4290614974606489E-3</v>
      </c>
      <c r="AC672" s="336">
        <f t="shared" ca="1" si="1040"/>
        <v>-0.24130906340399177</v>
      </c>
      <c r="AD672" s="336">
        <f t="shared" ca="1" si="1040"/>
        <v>-1.1464025804398561</v>
      </c>
      <c r="AE672" s="336"/>
      <c r="AF672" s="336"/>
      <c r="AG672" s="336"/>
      <c r="AH672" s="336"/>
      <c r="AI672" s="54"/>
      <c r="AJ672" s="54"/>
      <c r="AK672" s="54"/>
      <c r="AL672" s="336"/>
      <c r="AM672" s="336"/>
      <c r="AN672" s="336"/>
      <c r="AO672" s="336"/>
      <c r="AP672" s="54"/>
      <c r="AQ672" s="336"/>
      <c r="AR672" s="336"/>
      <c r="AS672" s="336"/>
    </row>
    <row r="673" spans="1:45" x14ac:dyDescent="0.3">
      <c r="C673" s="54"/>
      <c r="D673" s="56"/>
      <c r="Y673" s="336">
        <f t="shared" ca="1" si="1040"/>
        <v>3.2796117332545185E-2</v>
      </c>
      <c r="Z673" s="336">
        <f t="shared" ca="1" si="1040"/>
        <v>0.63989684012365122</v>
      </c>
      <c r="AA673" s="336">
        <f t="shared" ca="1" si="1040"/>
        <v>-4.0273528435700805E-2</v>
      </c>
      <c r="AB673" s="336">
        <f t="shared" ca="1" si="1040"/>
        <v>0.93009276983439904</v>
      </c>
      <c r="AC673" s="336">
        <f t="shared" ca="1" si="1040"/>
        <v>0.27726403190878829</v>
      </c>
      <c r="AD673" s="336">
        <f t="shared" ca="1" si="1040"/>
        <v>-0.12976630183019933</v>
      </c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</row>
    <row r="674" spans="1:45" x14ac:dyDescent="0.3">
      <c r="B674" s="54" t="s">
        <v>172</v>
      </c>
      <c r="C674" s="53">
        <f>C667</f>
        <v>0</v>
      </c>
      <c r="D674" s="56" t="e">
        <f t="shared" ref="D674:D675" ca="1" si="1149">AJ674</f>
        <v>#N/A</v>
      </c>
      <c r="E674" s="52" t="e">
        <f t="shared" ref="E674:W674" si="1150">E667</f>
        <v>#N/A</v>
      </c>
      <c r="F674" s="52" t="e">
        <f t="shared" si="1150"/>
        <v>#N/A</v>
      </c>
      <c r="G674" s="52" t="e">
        <f t="shared" si="1150"/>
        <v>#N/A</v>
      </c>
      <c r="H674" s="52" t="e">
        <f t="shared" si="1150"/>
        <v>#N/A</v>
      </c>
      <c r="I674" s="52" t="e">
        <f t="shared" si="1150"/>
        <v>#N/A</v>
      </c>
      <c r="J674" s="52" t="e">
        <f t="shared" si="1150"/>
        <v>#N/A</v>
      </c>
      <c r="K674" s="52" t="e">
        <f t="shared" si="1150"/>
        <v>#N/A</v>
      </c>
      <c r="L674" s="52" t="e">
        <f t="shared" si="1150"/>
        <v>#N/A</v>
      </c>
      <c r="M674" s="52" t="e">
        <f t="shared" si="1150"/>
        <v>#N/A</v>
      </c>
      <c r="N674" s="52" t="e">
        <f t="shared" si="1150"/>
        <v>#N/A</v>
      </c>
      <c r="O674" s="52" t="e">
        <f t="shared" si="1150"/>
        <v>#N/A</v>
      </c>
      <c r="P674" s="52" t="e">
        <f t="shared" si="1150"/>
        <v>#N/A</v>
      </c>
      <c r="Q674" s="52" t="e">
        <f t="shared" si="1150"/>
        <v>#N/A</v>
      </c>
      <c r="R674" s="52" t="e">
        <f t="shared" si="1150"/>
        <v>#N/A</v>
      </c>
      <c r="S674" s="52" t="e">
        <f t="shared" si="1150"/>
        <v>#N/A</v>
      </c>
      <c r="T674" s="52" t="e">
        <f t="shared" si="1150"/>
        <v>#N/A</v>
      </c>
      <c r="U674" s="52" t="e">
        <f t="shared" si="1150"/>
        <v>#N/A</v>
      </c>
      <c r="V674" s="52" t="e">
        <f t="shared" si="1150"/>
        <v>#N/A</v>
      </c>
      <c r="W674" s="52" t="e">
        <f t="shared" si="1150"/>
        <v>#N/A</v>
      </c>
      <c r="X674" s="55" t="e">
        <f t="shared" ref="X674:X675" si="1151">(H674-(O674*P674)/100-3*(J674*K674)/100)/2</f>
        <v>#N/A</v>
      </c>
      <c r="Y674" s="55" t="e">
        <f t="shared" ref="Y674:Y675" si="1152">SUM(X674,(J674*K674/100))/(F674/100)</f>
        <v>#N/A</v>
      </c>
      <c r="Z674" s="55" t="e">
        <f t="shared" ref="Z674" si="1153">U674*0.5+U675*0.5</f>
        <v>#N/A</v>
      </c>
      <c r="AA674" s="55" t="e">
        <f t="shared" ref="AA674:AA675" si="1154">J674/Y674</f>
        <v>#N/A</v>
      </c>
      <c r="AB674" s="336" t="e">
        <f t="shared" ref="AB674:AB675" si="1155">X674/(Y674-J674)</f>
        <v>#N/A</v>
      </c>
      <c r="AC674" s="223" t="e">
        <f ca="1">INDEX(FGA_COEFFS,1,1)+Z674*INDEX(FGA_COEFFS,1,2)+Y674*INDEX(FGA_COEFFS,1,3)+R674*INDEX(FGA_COEFFS,1,4)+Q675*INDEX(FGA_COEFFS,1,5)+S674*INDEX(FGA_COEFFS,1,6)+T675*INDEX(FGA_COEFFS,1,7)+M675*INDEX(FGA_COEFFS,1,8)+Y678*Y679</f>
        <v>#N/A</v>
      </c>
      <c r="AD674" s="223" t="e">
        <f ca="1">INDEX(THREEPTA_COEFFS,1,1)+AC674*INDEX(THREEPTA_COEFFS,1,2)+J674*INDEX(THREEPTA_COEFFS,1,3)+AA674*INDEX(THREEPTA_COEFFS,1,4)+K674*INDEX(THREEPTA_COEFFS,1,5)+L675*INDEX(THREEPTA_COEFFS,1,6)+Z678*Z679</f>
        <v>#N/A</v>
      </c>
      <c r="AE674" s="223" t="e">
        <f ca="1">INDEX(THREEPTPCT_COEFFS,1,1)+K674*INDEX(THREEPTPCT_COEFFS,1,2)+L675*INDEX(THREEPTPCT_COEFFS,1,3)+AA678*AA679</f>
        <v>#N/A</v>
      </c>
      <c r="AF674" s="55" t="e">
        <f t="shared" ref="AF674:AF675" ca="1" si="1156">AC674-AD674</f>
        <v>#N/A</v>
      </c>
      <c r="AG674" s="223" t="e">
        <f ca="1">INDEX(TWOPTPCT_COEFFS,1,1)+AB674*INDEX(TWOPTPCT_COEFFS,1,2)+I675*INDEX(TWOPTPCT_COEFFS,1,3)+G675*INDEX(TWOPTPCT_COEFFS,1,4)+L675*INDEX(TWOPTPCT_COEFFS,1,5)+AB678*AB679</f>
        <v>#N/A</v>
      </c>
      <c r="AH674" s="223" t="e">
        <f ca="1">INDEX(FTA_COEFFS,1,1)+O674*INDEX(FTA_COEFFS,1,2)+N675*INDEX(FTA_COEFFS,1,3)+(Q674+R674)*INDEX(FTA_COEFFS,1,4)+(Q675+R675)*INDEX(FTA_COEFFS,1,5)+M675*INDEX(FTA_COEFFS,1,6)+AC678*AC679</f>
        <v>#N/A</v>
      </c>
      <c r="AI674" s="223" t="e">
        <f ca="1">INDEX(FTPCT_COEFFS,1,1)+P674*INDEX(FTPCT_COEFFS,1,2)+F674*INDEX(FTPCT_COEFFS,1,3)+G675*INDEX(FTPCT_COEFFS,1,4)+AD678*AD679</f>
        <v>#N/A</v>
      </c>
      <c r="AJ674" s="338" t="e">
        <f t="shared" ref="AJ674:AJ675" ca="1" si="1157">AD674*AE674/100+AF674*AG674+AH674*AI674/100</f>
        <v>#N/A</v>
      </c>
      <c r="AK674" s="55"/>
      <c r="AL674" s="55"/>
      <c r="AM674" s="55"/>
      <c r="AN674" s="55"/>
      <c r="AO674" s="55"/>
      <c r="AP674" s="55"/>
      <c r="AQ674" s="55"/>
      <c r="AR674" s="55"/>
    </row>
    <row r="675" spans="1:45" x14ac:dyDescent="0.3">
      <c r="B675" s="54" t="s">
        <v>175</v>
      </c>
      <c r="C675" s="54">
        <f>C668</f>
        <v>0</v>
      </c>
      <c r="D675" s="56" t="e">
        <f t="shared" ca="1" si="1149"/>
        <v>#N/A</v>
      </c>
      <c r="E675" s="52" t="e">
        <f t="shared" ref="E675:W675" si="1158">E668</f>
        <v>#N/A</v>
      </c>
      <c r="F675" s="52" t="e">
        <f t="shared" si="1158"/>
        <v>#N/A</v>
      </c>
      <c r="G675" s="52" t="e">
        <f t="shared" si="1158"/>
        <v>#N/A</v>
      </c>
      <c r="H675" s="52" t="e">
        <f t="shared" si="1158"/>
        <v>#N/A</v>
      </c>
      <c r="I675" s="52" t="e">
        <f t="shared" si="1158"/>
        <v>#N/A</v>
      </c>
      <c r="J675" s="52" t="e">
        <f t="shared" si="1158"/>
        <v>#N/A</v>
      </c>
      <c r="K675" s="52" t="e">
        <f t="shared" si="1158"/>
        <v>#N/A</v>
      </c>
      <c r="L675" s="52" t="e">
        <f t="shared" si="1158"/>
        <v>#N/A</v>
      </c>
      <c r="M675" s="52" t="e">
        <f t="shared" si="1158"/>
        <v>#N/A</v>
      </c>
      <c r="N675" s="52" t="e">
        <f t="shared" si="1158"/>
        <v>#N/A</v>
      </c>
      <c r="O675" s="52" t="e">
        <f t="shared" si="1158"/>
        <v>#N/A</v>
      </c>
      <c r="P675" s="52" t="e">
        <f t="shared" si="1158"/>
        <v>#N/A</v>
      </c>
      <c r="Q675" s="52" t="e">
        <f t="shared" si="1158"/>
        <v>#N/A</v>
      </c>
      <c r="R675" s="52" t="e">
        <f t="shared" si="1158"/>
        <v>#N/A</v>
      </c>
      <c r="S675" s="52" t="e">
        <f t="shared" si="1158"/>
        <v>#N/A</v>
      </c>
      <c r="T675" s="52" t="e">
        <f t="shared" si="1158"/>
        <v>#N/A</v>
      </c>
      <c r="U675" s="52" t="e">
        <f t="shared" si="1158"/>
        <v>#N/A</v>
      </c>
      <c r="V675" s="52" t="e">
        <f t="shared" si="1158"/>
        <v>#N/A</v>
      </c>
      <c r="W675" s="52" t="e">
        <f t="shared" si="1158"/>
        <v>#N/A</v>
      </c>
      <c r="X675" s="55" t="e">
        <f t="shared" si="1151"/>
        <v>#N/A</v>
      </c>
      <c r="Y675" s="55" t="e">
        <f t="shared" si="1152"/>
        <v>#N/A</v>
      </c>
      <c r="Z675" s="55" t="e">
        <f t="shared" ref="Z675" si="1159">Z674</f>
        <v>#N/A</v>
      </c>
      <c r="AA675" s="55" t="e">
        <f t="shared" si="1154"/>
        <v>#N/A</v>
      </c>
      <c r="AB675" s="336" t="e">
        <f t="shared" si="1155"/>
        <v>#N/A</v>
      </c>
      <c r="AC675" s="223" t="e">
        <f ca="1">INDEX(FGA_COEFFS,1,1)+Z675*INDEX(FGA_COEFFS,1,2)+Y675*INDEX(FGA_COEFFS,1,3)+R675*INDEX(FGA_COEFFS,1,4)+Q674*INDEX(FGA_COEFFS,1,5)+S675*INDEX(FGA_COEFFS,1,6)+T674*INDEX(FGA_COEFFS,1,7)+M674*INDEX(FGA_COEFFS,1,8)+Y678*Y680</f>
        <v>#N/A</v>
      </c>
      <c r="AD675" s="223" t="e">
        <f ca="1">INDEX(THREEPTA_COEFFS,1,1)+AC675*INDEX(THREEPTA_COEFFS,1,2)+J675*INDEX(THREEPTA_COEFFS,1,3)+AA675*INDEX(THREEPTA_COEFFS,1,4)+K675*INDEX(THREEPTA_COEFFS,1,5)+L674*INDEX(THREEPTA_COEFFS,1,6)+Z678*Z680</f>
        <v>#N/A</v>
      </c>
      <c r="AE675" s="223" t="e">
        <f ca="1">INDEX(THREEPTPCT_COEFFS,1,1)+K675*INDEX(THREEPTPCT_COEFFS,1,2)+L674*INDEX(THREEPTPCT_COEFFS,1,3)+AA678*AA680</f>
        <v>#N/A</v>
      </c>
      <c r="AF675" s="55" t="e">
        <f t="shared" ca="1" si="1156"/>
        <v>#N/A</v>
      </c>
      <c r="AG675" s="223" t="e">
        <f ca="1">INDEX(TWOPTPCT_COEFFS,1,1)+AB675*INDEX(TWOPTPCT_COEFFS,1,2)+I674*INDEX(TWOPTPCT_COEFFS,1,3)+G674*INDEX(TWOPTPCT_COEFFS,1,4)+L674*INDEX(TWOPTPCT_COEFFS,1,5)+AB678*AB680</f>
        <v>#N/A</v>
      </c>
      <c r="AH675" s="223" t="e">
        <f ca="1">INDEX(FTA_COEFFS,1,1)+O675*INDEX(FTA_COEFFS,1,2)+N674*INDEX(FTA_COEFFS,1,3)+(Q675+R675)*INDEX(FTA_COEFFS,1,4)+(Q674+R674)*INDEX(FTA_COEFFS,1,5)+M674*INDEX(FTA_COEFFS,1,6)+AC678*AC680</f>
        <v>#N/A</v>
      </c>
      <c r="AI675" s="223" t="e">
        <f ca="1">INDEX(FTPCT_COEFFS,1,1)+P675*INDEX(FTPCT_COEFFS,1,2)+F675*INDEX(FTPCT_COEFFS,1,3)+G674*INDEX(FTPCT_COEFFS,1,4)+AD678*AD680</f>
        <v>#N/A</v>
      </c>
      <c r="AJ675" s="338" t="e">
        <f t="shared" ca="1" si="1157"/>
        <v>#N/A</v>
      </c>
      <c r="AK675" s="55"/>
      <c r="AL675" s="55"/>
      <c r="AM675" s="55"/>
      <c r="AN675" s="55"/>
      <c r="AO675" s="55"/>
      <c r="AP675" s="55"/>
      <c r="AQ675" s="55"/>
      <c r="AR675" s="55"/>
    </row>
    <row r="676" spans="1:45" x14ac:dyDescent="0.3">
      <c r="A676" s="54" t="e">
        <f ca="1">IF(D674&gt;(D675+(AVERAGE(V674,W674)-AVERAGE(V675,W675))/2)+2.5,C674,IF(D675&gt;(D674+(AVERAGE(V675,W675)-AVERAGE(V674,W674))/2)+2.5,C675,"Close"))</f>
        <v>#N/A</v>
      </c>
      <c r="B676" s="64" t="e">
        <f ca="1">IF(D675&gt;D674,C675,C674)</f>
        <v>#N/A</v>
      </c>
      <c r="D676" s="56"/>
      <c r="X676" s="55"/>
      <c r="Y676" s="55"/>
      <c r="Z676" s="55"/>
      <c r="AA676" s="55"/>
      <c r="AB676" s="55"/>
      <c r="AC676" s="337"/>
      <c r="AD676" s="337"/>
      <c r="AE676" s="337"/>
      <c r="AF676" s="337"/>
      <c r="AG676" s="337"/>
      <c r="AH676" s="337"/>
      <c r="AI676" s="337"/>
      <c r="AJ676" s="337"/>
      <c r="AK676" s="337"/>
      <c r="AL676" s="337"/>
      <c r="AM676" s="55"/>
      <c r="AN676" s="55"/>
      <c r="AO676" s="55"/>
      <c r="AP676" s="55"/>
      <c r="AQ676" s="55"/>
      <c r="AR676" s="55"/>
      <c r="AS676" s="55"/>
    </row>
    <row r="677" spans="1:45" x14ac:dyDescent="0.3">
      <c r="X677" s="54" t="s">
        <v>1305</v>
      </c>
      <c r="Y677" s="54" t="s">
        <v>128</v>
      </c>
      <c r="Z677" s="54" t="s">
        <v>157</v>
      </c>
      <c r="AA677" s="54" t="s">
        <v>151</v>
      </c>
      <c r="AB677" s="54" t="s">
        <v>1327</v>
      </c>
      <c r="AC677" s="54" t="s">
        <v>129</v>
      </c>
      <c r="AD677" s="54" t="s">
        <v>116</v>
      </c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</row>
    <row r="678" spans="1:45" x14ac:dyDescent="0.3">
      <c r="X678" s="54"/>
      <c r="Y678" s="54">
        <f t="shared" ref="Y678:AD678" si="1160">Y671</f>
        <v>6.4436999999999998</v>
      </c>
      <c r="Z678" s="54">
        <f t="shared" si="1160"/>
        <v>4.9371</v>
      </c>
      <c r="AA678" s="54">
        <f t="shared" si="1160"/>
        <v>11.350300000000001</v>
      </c>
      <c r="AB678" s="54">
        <f t="shared" si="1160"/>
        <v>7.1900000000000006E-2</v>
      </c>
      <c r="AC678" s="54">
        <f t="shared" si="1160"/>
        <v>6.2766000000000002</v>
      </c>
      <c r="AD678" s="54">
        <f t="shared" si="1160"/>
        <v>11.042999999999999</v>
      </c>
      <c r="AE678" s="54"/>
      <c r="AF678" s="336"/>
      <c r="AG678" s="336"/>
      <c r="AH678" s="336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</row>
    <row r="679" spans="1:45" x14ac:dyDescent="0.3">
      <c r="D679" s="56"/>
      <c r="X679" s="336"/>
      <c r="Y679" s="336">
        <f t="shared" ref="Y679:AD742" ca="1" si="1161">1.5*RAND()^2*IF(RAND()&gt;0.5,1,-1)</f>
        <v>-0.15312917565398598</v>
      </c>
      <c r="Z679" s="336">
        <f t="shared" ca="1" si="1161"/>
        <v>0.52658035303988737</v>
      </c>
      <c r="AA679" s="336">
        <f t="shared" ca="1" si="1161"/>
        <v>0.18163580502611992</v>
      </c>
      <c r="AB679" s="336">
        <f t="shared" ca="1" si="1161"/>
        <v>-0.59758558991198152</v>
      </c>
      <c r="AC679" s="336">
        <f t="shared" ca="1" si="1161"/>
        <v>-1.330909929817885</v>
      </c>
      <c r="AD679" s="336">
        <f t="shared" ca="1" si="1161"/>
        <v>1.0450778144490376</v>
      </c>
      <c r="AE679" s="336"/>
      <c r="AF679" s="336"/>
      <c r="AG679" s="336"/>
      <c r="AH679" s="336"/>
      <c r="AI679" s="54"/>
      <c r="AJ679" s="54"/>
      <c r="AK679" s="54"/>
      <c r="AL679" s="336"/>
      <c r="AM679" s="336"/>
      <c r="AN679" s="336"/>
      <c r="AO679" s="336"/>
      <c r="AP679" s="54"/>
      <c r="AQ679" s="336"/>
      <c r="AR679" s="336"/>
      <c r="AS679" s="336"/>
    </row>
    <row r="680" spans="1:45" x14ac:dyDescent="0.3">
      <c r="C680" s="54"/>
      <c r="D680" s="56"/>
      <c r="Y680" s="336">
        <f t="shared" ca="1" si="1161"/>
        <v>0.62235347425553567</v>
      </c>
      <c r="Z680" s="336">
        <f t="shared" ca="1" si="1161"/>
        <v>-0.10483963135678259</v>
      </c>
      <c r="AA680" s="336">
        <f t="shared" ca="1" si="1161"/>
        <v>0.13118724071702378</v>
      </c>
      <c r="AB680" s="336">
        <f t="shared" ca="1" si="1161"/>
        <v>-1.2140167520421481</v>
      </c>
      <c r="AC680" s="336">
        <f t="shared" ca="1" si="1161"/>
        <v>-2.4203698024382547E-2</v>
      </c>
      <c r="AD680" s="336">
        <f t="shared" ca="1" si="1161"/>
        <v>-1.2676494102927962</v>
      </c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</row>
    <row r="681" spans="1:45" x14ac:dyDescent="0.3">
      <c r="B681" s="54" t="s">
        <v>172</v>
      </c>
      <c r="C681" s="53">
        <f>C674</f>
        <v>0</v>
      </c>
      <c r="D681" s="56" t="e">
        <f t="shared" ref="D681:D682" ca="1" si="1162">AJ681</f>
        <v>#N/A</v>
      </c>
      <c r="E681" s="52" t="e">
        <f t="shared" ref="E681:W681" si="1163">E674</f>
        <v>#N/A</v>
      </c>
      <c r="F681" s="52" t="e">
        <f t="shared" si="1163"/>
        <v>#N/A</v>
      </c>
      <c r="G681" s="52" t="e">
        <f t="shared" si="1163"/>
        <v>#N/A</v>
      </c>
      <c r="H681" s="52" t="e">
        <f t="shared" si="1163"/>
        <v>#N/A</v>
      </c>
      <c r="I681" s="52" t="e">
        <f t="shared" si="1163"/>
        <v>#N/A</v>
      </c>
      <c r="J681" s="52" t="e">
        <f t="shared" si="1163"/>
        <v>#N/A</v>
      </c>
      <c r="K681" s="52" t="e">
        <f t="shared" si="1163"/>
        <v>#N/A</v>
      </c>
      <c r="L681" s="52" t="e">
        <f t="shared" si="1163"/>
        <v>#N/A</v>
      </c>
      <c r="M681" s="52" t="e">
        <f t="shared" si="1163"/>
        <v>#N/A</v>
      </c>
      <c r="N681" s="52" t="e">
        <f t="shared" si="1163"/>
        <v>#N/A</v>
      </c>
      <c r="O681" s="52" t="e">
        <f t="shared" si="1163"/>
        <v>#N/A</v>
      </c>
      <c r="P681" s="52" t="e">
        <f t="shared" si="1163"/>
        <v>#N/A</v>
      </c>
      <c r="Q681" s="52" t="e">
        <f t="shared" si="1163"/>
        <v>#N/A</v>
      </c>
      <c r="R681" s="52" t="e">
        <f t="shared" si="1163"/>
        <v>#N/A</v>
      </c>
      <c r="S681" s="52" t="e">
        <f t="shared" si="1163"/>
        <v>#N/A</v>
      </c>
      <c r="T681" s="52" t="e">
        <f t="shared" si="1163"/>
        <v>#N/A</v>
      </c>
      <c r="U681" s="52" t="e">
        <f t="shared" si="1163"/>
        <v>#N/A</v>
      </c>
      <c r="V681" s="52" t="e">
        <f t="shared" si="1163"/>
        <v>#N/A</v>
      </c>
      <c r="W681" s="52" t="e">
        <f t="shared" si="1163"/>
        <v>#N/A</v>
      </c>
      <c r="X681" s="55" t="e">
        <f t="shared" ref="X681:X682" si="1164">(H681-(O681*P681)/100-3*(J681*K681)/100)/2</f>
        <v>#N/A</v>
      </c>
      <c r="Y681" s="55" t="e">
        <f t="shared" ref="Y681:Y682" si="1165">SUM(X681,(J681*K681/100))/(F681/100)</f>
        <v>#N/A</v>
      </c>
      <c r="Z681" s="55" t="e">
        <f t="shared" ref="Z681" si="1166">U681*0.5+U682*0.5</f>
        <v>#N/A</v>
      </c>
      <c r="AA681" s="55" t="e">
        <f t="shared" ref="AA681:AA682" si="1167">J681/Y681</f>
        <v>#N/A</v>
      </c>
      <c r="AB681" s="336" t="e">
        <f t="shared" ref="AB681:AB682" si="1168">X681/(Y681-J681)</f>
        <v>#N/A</v>
      </c>
      <c r="AC681" s="223" t="e">
        <f ca="1">INDEX(FGA_COEFFS,1,1)+Z681*INDEX(FGA_COEFFS,1,2)+Y681*INDEX(FGA_COEFFS,1,3)+R681*INDEX(FGA_COEFFS,1,4)+Q682*INDEX(FGA_COEFFS,1,5)+S681*INDEX(FGA_COEFFS,1,6)+T682*INDEX(FGA_COEFFS,1,7)+M682*INDEX(FGA_COEFFS,1,8)+Y685*Y686</f>
        <v>#N/A</v>
      </c>
      <c r="AD681" s="223" t="e">
        <f ca="1">INDEX(THREEPTA_COEFFS,1,1)+AC681*INDEX(THREEPTA_COEFFS,1,2)+J681*INDEX(THREEPTA_COEFFS,1,3)+AA681*INDEX(THREEPTA_COEFFS,1,4)+K681*INDEX(THREEPTA_COEFFS,1,5)+L682*INDEX(THREEPTA_COEFFS,1,6)+Z685*Z686</f>
        <v>#N/A</v>
      </c>
      <c r="AE681" s="223" t="e">
        <f ca="1">INDEX(THREEPTPCT_COEFFS,1,1)+K681*INDEX(THREEPTPCT_COEFFS,1,2)+L682*INDEX(THREEPTPCT_COEFFS,1,3)+AA685*AA686</f>
        <v>#N/A</v>
      </c>
      <c r="AF681" s="55" t="e">
        <f t="shared" ref="AF681:AF682" ca="1" si="1169">AC681-AD681</f>
        <v>#N/A</v>
      </c>
      <c r="AG681" s="223" t="e">
        <f ca="1">INDEX(TWOPTPCT_COEFFS,1,1)+AB681*INDEX(TWOPTPCT_COEFFS,1,2)+I682*INDEX(TWOPTPCT_COEFFS,1,3)+G682*INDEX(TWOPTPCT_COEFFS,1,4)+L682*INDEX(TWOPTPCT_COEFFS,1,5)+AB685*AB686</f>
        <v>#N/A</v>
      </c>
      <c r="AH681" s="223" t="e">
        <f ca="1">INDEX(FTA_COEFFS,1,1)+O681*INDEX(FTA_COEFFS,1,2)+N682*INDEX(FTA_COEFFS,1,3)+(Q681+R681)*INDEX(FTA_COEFFS,1,4)+(Q682+R682)*INDEX(FTA_COEFFS,1,5)+M682*INDEX(FTA_COEFFS,1,6)+AC685*AC686</f>
        <v>#N/A</v>
      </c>
      <c r="AI681" s="223" t="e">
        <f ca="1">INDEX(FTPCT_COEFFS,1,1)+P681*INDEX(FTPCT_COEFFS,1,2)+F681*INDEX(FTPCT_COEFFS,1,3)+G682*INDEX(FTPCT_COEFFS,1,4)+AD685*AD686</f>
        <v>#N/A</v>
      </c>
      <c r="AJ681" s="338" t="e">
        <f t="shared" ref="AJ681:AJ682" ca="1" si="1170">AD681*AE681/100+AF681*AG681+AH681*AI681/100</f>
        <v>#N/A</v>
      </c>
      <c r="AK681" s="55"/>
      <c r="AL681" s="55"/>
      <c r="AM681" s="55"/>
      <c r="AN681" s="55"/>
      <c r="AO681" s="55"/>
      <c r="AP681" s="55"/>
      <c r="AQ681" s="55"/>
      <c r="AR681" s="55"/>
    </row>
    <row r="682" spans="1:45" x14ac:dyDescent="0.3">
      <c r="B682" s="54" t="s">
        <v>175</v>
      </c>
      <c r="C682" s="54">
        <f>C675</f>
        <v>0</v>
      </c>
      <c r="D682" s="56" t="e">
        <f t="shared" ca="1" si="1162"/>
        <v>#N/A</v>
      </c>
      <c r="E682" s="52" t="e">
        <f t="shared" ref="E682:W682" si="1171">E675</f>
        <v>#N/A</v>
      </c>
      <c r="F682" s="52" t="e">
        <f t="shared" si="1171"/>
        <v>#N/A</v>
      </c>
      <c r="G682" s="52" t="e">
        <f t="shared" si="1171"/>
        <v>#N/A</v>
      </c>
      <c r="H682" s="52" t="e">
        <f t="shared" si="1171"/>
        <v>#N/A</v>
      </c>
      <c r="I682" s="52" t="e">
        <f t="shared" si="1171"/>
        <v>#N/A</v>
      </c>
      <c r="J682" s="52" t="e">
        <f t="shared" si="1171"/>
        <v>#N/A</v>
      </c>
      <c r="K682" s="52" t="e">
        <f t="shared" si="1171"/>
        <v>#N/A</v>
      </c>
      <c r="L682" s="52" t="e">
        <f t="shared" si="1171"/>
        <v>#N/A</v>
      </c>
      <c r="M682" s="52" t="e">
        <f t="shared" si="1171"/>
        <v>#N/A</v>
      </c>
      <c r="N682" s="52" t="e">
        <f t="shared" si="1171"/>
        <v>#N/A</v>
      </c>
      <c r="O682" s="52" t="e">
        <f t="shared" si="1171"/>
        <v>#N/A</v>
      </c>
      <c r="P682" s="52" t="e">
        <f t="shared" si="1171"/>
        <v>#N/A</v>
      </c>
      <c r="Q682" s="52" t="e">
        <f t="shared" si="1171"/>
        <v>#N/A</v>
      </c>
      <c r="R682" s="52" t="e">
        <f t="shared" si="1171"/>
        <v>#N/A</v>
      </c>
      <c r="S682" s="52" t="e">
        <f t="shared" si="1171"/>
        <v>#N/A</v>
      </c>
      <c r="T682" s="52" t="e">
        <f t="shared" si="1171"/>
        <v>#N/A</v>
      </c>
      <c r="U682" s="52" t="e">
        <f t="shared" si="1171"/>
        <v>#N/A</v>
      </c>
      <c r="V682" s="52" t="e">
        <f t="shared" si="1171"/>
        <v>#N/A</v>
      </c>
      <c r="W682" s="52" t="e">
        <f t="shared" si="1171"/>
        <v>#N/A</v>
      </c>
      <c r="X682" s="55" t="e">
        <f t="shared" si="1164"/>
        <v>#N/A</v>
      </c>
      <c r="Y682" s="55" t="e">
        <f t="shared" si="1165"/>
        <v>#N/A</v>
      </c>
      <c r="Z682" s="55" t="e">
        <f t="shared" ref="Z682" si="1172">Z681</f>
        <v>#N/A</v>
      </c>
      <c r="AA682" s="55" t="e">
        <f t="shared" si="1167"/>
        <v>#N/A</v>
      </c>
      <c r="AB682" s="336" t="e">
        <f t="shared" si="1168"/>
        <v>#N/A</v>
      </c>
      <c r="AC682" s="223" t="e">
        <f ca="1">INDEX(FGA_COEFFS,1,1)+Z682*INDEX(FGA_COEFFS,1,2)+Y682*INDEX(FGA_COEFFS,1,3)+R682*INDEX(FGA_COEFFS,1,4)+Q681*INDEX(FGA_COEFFS,1,5)+S682*INDEX(FGA_COEFFS,1,6)+T681*INDEX(FGA_COEFFS,1,7)+M681*INDEX(FGA_COEFFS,1,8)+Y685*Y687</f>
        <v>#N/A</v>
      </c>
      <c r="AD682" s="223" t="e">
        <f ca="1">INDEX(THREEPTA_COEFFS,1,1)+AC682*INDEX(THREEPTA_COEFFS,1,2)+J682*INDEX(THREEPTA_COEFFS,1,3)+AA682*INDEX(THREEPTA_COEFFS,1,4)+K682*INDEX(THREEPTA_COEFFS,1,5)+L681*INDEX(THREEPTA_COEFFS,1,6)+Z685*Z687</f>
        <v>#N/A</v>
      </c>
      <c r="AE682" s="223" t="e">
        <f ca="1">INDEX(THREEPTPCT_COEFFS,1,1)+K682*INDEX(THREEPTPCT_COEFFS,1,2)+L681*INDEX(THREEPTPCT_COEFFS,1,3)+AA685*AA687</f>
        <v>#N/A</v>
      </c>
      <c r="AF682" s="55" t="e">
        <f t="shared" ca="1" si="1169"/>
        <v>#N/A</v>
      </c>
      <c r="AG682" s="223" t="e">
        <f ca="1">INDEX(TWOPTPCT_COEFFS,1,1)+AB682*INDEX(TWOPTPCT_COEFFS,1,2)+I681*INDEX(TWOPTPCT_COEFFS,1,3)+G681*INDEX(TWOPTPCT_COEFFS,1,4)+L681*INDEX(TWOPTPCT_COEFFS,1,5)+AB685*AB687</f>
        <v>#N/A</v>
      </c>
      <c r="AH682" s="223" t="e">
        <f ca="1">INDEX(FTA_COEFFS,1,1)+O682*INDEX(FTA_COEFFS,1,2)+N681*INDEX(FTA_COEFFS,1,3)+(Q682+R682)*INDEX(FTA_COEFFS,1,4)+(Q681+R681)*INDEX(FTA_COEFFS,1,5)+M681*INDEX(FTA_COEFFS,1,6)+AC685*AC687</f>
        <v>#N/A</v>
      </c>
      <c r="AI682" s="223" t="e">
        <f ca="1">INDEX(FTPCT_COEFFS,1,1)+P682*INDEX(FTPCT_COEFFS,1,2)+F682*INDEX(FTPCT_COEFFS,1,3)+G681*INDEX(FTPCT_COEFFS,1,4)+AD685*AD687</f>
        <v>#N/A</v>
      </c>
      <c r="AJ682" s="338" t="e">
        <f t="shared" ca="1" si="1170"/>
        <v>#N/A</v>
      </c>
      <c r="AK682" s="55"/>
      <c r="AL682" s="55"/>
      <c r="AM682" s="55"/>
      <c r="AN682" s="55"/>
      <c r="AO682" s="55"/>
      <c r="AP682" s="55"/>
      <c r="AQ682" s="55"/>
      <c r="AR682" s="55"/>
    </row>
    <row r="683" spans="1:45" x14ac:dyDescent="0.3">
      <c r="A683" s="54" t="e">
        <f ca="1">IF(D681&gt;(D682+(AVERAGE(V681,W681)-AVERAGE(V682,W682))/2)+2.5,C681,IF(D682&gt;(D681+(AVERAGE(V682,W682)-AVERAGE(V681,W681))/2)+2.5,C682,"Close"))</f>
        <v>#N/A</v>
      </c>
      <c r="B683" s="64" t="e">
        <f ca="1">IF(D682&gt;D681,C682,C681)</f>
        <v>#N/A</v>
      </c>
      <c r="D683" s="56"/>
      <c r="X683" s="55"/>
      <c r="Y683" s="55"/>
      <c r="Z683" s="55"/>
      <c r="AA683" s="55"/>
      <c r="AB683" s="55"/>
      <c r="AC683" s="337"/>
      <c r="AD683" s="337"/>
      <c r="AE683" s="337"/>
      <c r="AF683" s="337"/>
      <c r="AG683" s="337"/>
      <c r="AH683" s="337"/>
      <c r="AI683" s="337"/>
      <c r="AJ683" s="337"/>
      <c r="AK683" s="337"/>
      <c r="AL683" s="337"/>
      <c r="AM683" s="55"/>
      <c r="AN683" s="55"/>
      <c r="AO683" s="55"/>
      <c r="AP683" s="55"/>
      <c r="AQ683" s="55"/>
      <c r="AR683" s="55"/>
      <c r="AS683" s="55"/>
    </row>
    <row r="684" spans="1:45" x14ac:dyDescent="0.3">
      <c r="X684" s="54" t="s">
        <v>1305</v>
      </c>
      <c r="Y684" s="54" t="s">
        <v>128</v>
      </c>
      <c r="Z684" s="54" t="s">
        <v>157</v>
      </c>
      <c r="AA684" s="54" t="s">
        <v>151</v>
      </c>
      <c r="AB684" s="54" t="s">
        <v>1327</v>
      </c>
      <c r="AC684" s="54" t="s">
        <v>129</v>
      </c>
      <c r="AD684" s="54" t="s">
        <v>116</v>
      </c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</row>
    <row r="685" spans="1:45" x14ac:dyDescent="0.3">
      <c r="X685" s="54"/>
      <c r="Y685" s="54">
        <f t="shared" ref="Y685:AD685" si="1173">Y678</f>
        <v>6.4436999999999998</v>
      </c>
      <c r="Z685" s="54">
        <f t="shared" si="1173"/>
        <v>4.9371</v>
      </c>
      <c r="AA685" s="54">
        <f t="shared" si="1173"/>
        <v>11.350300000000001</v>
      </c>
      <c r="AB685" s="54">
        <f t="shared" si="1173"/>
        <v>7.1900000000000006E-2</v>
      </c>
      <c r="AC685" s="54">
        <f t="shared" si="1173"/>
        <v>6.2766000000000002</v>
      </c>
      <c r="AD685" s="54">
        <f t="shared" si="1173"/>
        <v>11.042999999999999</v>
      </c>
      <c r="AE685" s="54"/>
      <c r="AF685" s="336"/>
      <c r="AG685" s="336"/>
      <c r="AH685" s="336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</row>
    <row r="686" spans="1:45" x14ac:dyDescent="0.3">
      <c r="D686" s="56"/>
      <c r="X686" s="336"/>
      <c r="Y686" s="336">
        <f t="shared" ca="1" si="1161"/>
        <v>6.5334287911626321E-2</v>
      </c>
      <c r="Z686" s="336">
        <f t="shared" ca="1" si="1161"/>
        <v>0.10556630846432456</v>
      </c>
      <c r="AA686" s="336">
        <f t="shared" ca="1" si="1161"/>
        <v>7.0100288399312316E-2</v>
      </c>
      <c r="AB686" s="336">
        <f t="shared" ca="1" si="1161"/>
        <v>8.6479741777082952E-2</v>
      </c>
      <c r="AC686" s="336">
        <f t="shared" ca="1" si="1161"/>
        <v>0.32268620241911972</v>
      </c>
      <c r="AD686" s="336">
        <f t="shared" ca="1" si="1161"/>
        <v>-0.40000455394804335</v>
      </c>
      <c r="AE686" s="336"/>
      <c r="AF686" s="336"/>
      <c r="AG686" s="336"/>
      <c r="AH686" s="336"/>
      <c r="AI686" s="54"/>
      <c r="AJ686" s="54"/>
      <c r="AK686" s="54"/>
      <c r="AL686" s="336"/>
      <c r="AM686" s="336"/>
      <c r="AN686" s="336"/>
      <c r="AO686" s="336"/>
      <c r="AP686" s="54"/>
      <c r="AQ686" s="336"/>
      <c r="AR686" s="336"/>
      <c r="AS686" s="336"/>
    </row>
    <row r="687" spans="1:45" x14ac:dyDescent="0.3">
      <c r="C687" s="54"/>
      <c r="D687" s="56"/>
      <c r="Y687" s="336">
        <f t="shared" ca="1" si="1161"/>
        <v>-5.1810853769771625E-2</v>
      </c>
      <c r="Z687" s="336">
        <f t="shared" ca="1" si="1161"/>
        <v>0.84716531858176958</v>
      </c>
      <c r="AA687" s="336">
        <f t="shared" ca="1" si="1161"/>
        <v>-0.62653661485895062</v>
      </c>
      <c r="AB687" s="336">
        <f t="shared" ca="1" si="1161"/>
        <v>-9.7567223265025427E-2</v>
      </c>
      <c r="AC687" s="336">
        <f t="shared" ca="1" si="1161"/>
        <v>8.7599613644035509E-3</v>
      </c>
      <c r="AD687" s="336">
        <f t="shared" ca="1" si="1161"/>
        <v>0.25493983942696585</v>
      </c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</row>
    <row r="688" spans="1:45" x14ac:dyDescent="0.3">
      <c r="B688" s="54" t="s">
        <v>172</v>
      </c>
      <c r="C688" s="53">
        <f>C681</f>
        <v>0</v>
      </c>
      <c r="D688" s="56" t="e">
        <f t="shared" ref="D688:D689" ca="1" si="1174">AJ688</f>
        <v>#N/A</v>
      </c>
      <c r="E688" s="52" t="e">
        <f t="shared" ref="E688:W688" si="1175">E681</f>
        <v>#N/A</v>
      </c>
      <c r="F688" s="52" t="e">
        <f t="shared" si="1175"/>
        <v>#N/A</v>
      </c>
      <c r="G688" s="52" t="e">
        <f t="shared" si="1175"/>
        <v>#N/A</v>
      </c>
      <c r="H688" s="52" t="e">
        <f t="shared" si="1175"/>
        <v>#N/A</v>
      </c>
      <c r="I688" s="52" t="e">
        <f t="shared" si="1175"/>
        <v>#N/A</v>
      </c>
      <c r="J688" s="52" t="e">
        <f t="shared" si="1175"/>
        <v>#N/A</v>
      </c>
      <c r="K688" s="52" t="e">
        <f t="shared" si="1175"/>
        <v>#N/A</v>
      </c>
      <c r="L688" s="52" t="e">
        <f t="shared" si="1175"/>
        <v>#N/A</v>
      </c>
      <c r="M688" s="52" t="e">
        <f t="shared" si="1175"/>
        <v>#N/A</v>
      </c>
      <c r="N688" s="52" t="e">
        <f t="shared" si="1175"/>
        <v>#N/A</v>
      </c>
      <c r="O688" s="52" t="e">
        <f t="shared" si="1175"/>
        <v>#N/A</v>
      </c>
      <c r="P688" s="52" t="e">
        <f t="shared" si="1175"/>
        <v>#N/A</v>
      </c>
      <c r="Q688" s="52" t="e">
        <f t="shared" si="1175"/>
        <v>#N/A</v>
      </c>
      <c r="R688" s="52" t="e">
        <f t="shared" si="1175"/>
        <v>#N/A</v>
      </c>
      <c r="S688" s="52" t="e">
        <f t="shared" si="1175"/>
        <v>#N/A</v>
      </c>
      <c r="T688" s="52" t="e">
        <f t="shared" si="1175"/>
        <v>#N/A</v>
      </c>
      <c r="U688" s="52" t="e">
        <f t="shared" si="1175"/>
        <v>#N/A</v>
      </c>
      <c r="V688" s="52" t="e">
        <f t="shared" si="1175"/>
        <v>#N/A</v>
      </c>
      <c r="W688" s="52" t="e">
        <f t="shared" si="1175"/>
        <v>#N/A</v>
      </c>
      <c r="X688" s="55" t="e">
        <f t="shared" ref="X688:X689" si="1176">(H688-(O688*P688)/100-3*(J688*K688)/100)/2</f>
        <v>#N/A</v>
      </c>
      <c r="Y688" s="55" t="e">
        <f t="shared" ref="Y688:Y689" si="1177">SUM(X688,(J688*K688/100))/(F688/100)</f>
        <v>#N/A</v>
      </c>
      <c r="Z688" s="55" t="e">
        <f t="shared" ref="Z688" si="1178">U688*0.5+U689*0.5</f>
        <v>#N/A</v>
      </c>
      <c r="AA688" s="55" t="e">
        <f t="shared" ref="AA688:AA689" si="1179">J688/Y688</f>
        <v>#N/A</v>
      </c>
      <c r="AB688" s="336" t="e">
        <f t="shared" ref="AB688:AB689" si="1180">X688/(Y688-J688)</f>
        <v>#N/A</v>
      </c>
      <c r="AC688" s="223" t="e">
        <f ca="1">INDEX(FGA_COEFFS,1,1)+Z688*INDEX(FGA_COEFFS,1,2)+Y688*INDEX(FGA_COEFFS,1,3)+R688*INDEX(FGA_COEFFS,1,4)+Q689*INDEX(FGA_COEFFS,1,5)+S688*INDEX(FGA_COEFFS,1,6)+T689*INDEX(FGA_COEFFS,1,7)+M689*INDEX(FGA_COEFFS,1,8)+Y692*Y693</f>
        <v>#N/A</v>
      </c>
      <c r="AD688" s="223" t="e">
        <f ca="1">INDEX(THREEPTA_COEFFS,1,1)+AC688*INDEX(THREEPTA_COEFFS,1,2)+J688*INDEX(THREEPTA_COEFFS,1,3)+AA688*INDEX(THREEPTA_COEFFS,1,4)+K688*INDEX(THREEPTA_COEFFS,1,5)+L689*INDEX(THREEPTA_COEFFS,1,6)+Z692*Z693</f>
        <v>#N/A</v>
      </c>
      <c r="AE688" s="223" t="e">
        <f ca="1">INDEX(THREEPTPCT_COEFFS,1,1)+K688*INDEX(THREEPTPCT_COEFFS,1,2)+L689*INDEX(THREEPTPCT_COEFFS,1,3)+AA692*AA693</f>
        <v>#N/A</v>
      </c>
      <c r="AF688" s="55" t="e">
        <f t="shared" ref="AF688:AF689" ca="1" si="1181">AC688-AD688</f>
        <v>#N/A</v>
      </c>
      <c r="AG688" s="223" t="e">
        <f ca="1">INDEX(TWOPTPCT_COEFFS,1,1)+AB688*INDEX(TWOPTPCT_COEFFS,1,2)+I689*INDEX(TWOPTPCT_COEFFS,1,3)+G689*INDEX(TWOPTPCT_COEFFS,1,4)+L689*INDEX(TWOPTPCT_COEFFS,1,5)+AB692*AB693</f>
        <v>#N/A</v>
      </c>
      <c r="AH688" s="223" t="e">
        <f ca="1">INDEX(FTA_COEFFS,1,1)+O688*INDEX(FTA_COEFFS,1,2)+N689*INDEX(FTA_COEFFS,1,3)+(Q688+R688)*INDEX(FTA_COEFFS,1,4)+(Q689+R689)*INDEX(FTA_COEFFS,1,5)+M689*INDEX(FTA_COEFFS,1,6)+AC692*AC693</f>
        <v>#N/A</v>
      </c>
      <c r="AI688" s="223" t="e">
        <f ca="1">INDEX(FTPCT_COEFFS,1,1)+P688*INDEX(FTPCT_COEFFS,1,2)+F688*INDEX(FTPCT_COEFFS,1,3)+G689*INDEX(FTPCT_COEFFS,1,4)+AD692*AD693</f>
        <v>#N/A</v>
      </c>
      <c r="AJ688" s="338" t="e">
        <f t="shared" ref="AJ688:AJ689" ca="1" si="1182">AD688*AE688/100+AF688*AG688+AH688*AI688/100</f>
        <v>#N/A</v>
      </c>
      <c r="AK688" s="55"/>
      <c r="AL688" s="55"/>
      <c r="AM688" s="55"/>
      <c r="AN688" s="55"/>
      <c r="AO688" s="55"/>
      <c r="AP688" s="55"/>
      <c r="AQ688" s="55"/>
      <c r="AR688" s="55"/>
    </row>
    <row r="689" spans="1:45" x14ac:dyDescent="0.3">
      <c r="B689" s="54" t="s">
        <v>175</v>
      </c>
      <c r="C689" s="54">
        <f>C682</f>
        <v>0</v>
      </c>
      <c r="D689" s="56" t="e">
        <f t="shared" ca="1" si="1174"/>
        <v>#N/A</v>
      </c>
      <c r="E689" s="52" t="e">
        <f t="shared" ref="E689:W689" si="1183">E682</f>
        <v>#N/A</v>
      </c>
      <c r="F689" s="52" t="e">
        <f t="shared" si="1183"/>
        <v>#N/A</v>
      </c>
      <c r="G689" s="52" t="e">
        <f t="shared" si="1183"/>
        <v>#N/A</v>
      </c>
      <c r="H689" s="52" t="e">
        <f t="shared" si="1183"/>
        <v>#N/A</v>
      </c>
      <c r="I689" s="52" t="e">
        <f t="shared" si="1183"/>
        <v>#N/A</v>
      </c>
      <c r="J689" s="52" t="e">
        <f t="shared" si="1183"/>
        <v>#N/A</v>
      </c>
      <c r="K689" s="52" t="e">
        <f t="shared" si="1183"/>
        <v>#N/A</v>
      </c>
      <c r="L689" s="52" t="e">
        <f t="shared" si="1183"/>
        <v>#N/A</v>
      </c>
      <c r="M689" s="52" t="e">
        <f t="shared" si="1183"/>
        <v>#N/A</v>
      </c>
      <c r="N689" s="52" t="e">
        <f t="shared" si="1183"/>
        <v>#N/A</v>
      </c>
      <c r="O689" s="52" t="e">
        <f t="shared" si="1183"/>
        <v>#N/A</v>
      </c>
      <c r="P689" s="52" t="e">
        <f t="shared" si="1183"/>
        <v>#N/A</v>
      </c>
      <c r="Q689" s="52" t="e">
        <f t="shared" si="1183"/>
        <v>#N/A</v>
      </c>
      <c r="R689" s="52" t="e">
        <f t="shared" si="1183"/>
        <v>#N/A</v>
      </c>
      <c r="S689" s="52" t="e">
        <f t="shared" si="1183"/>
        <v>#N/A</v>
      </c>
      <c r="T689" s="52" t="e">
        <f t="shared" si="1183"/>
        <v>#N/A</v>
      </c>
      <c r="U689" s="52" t="e">
        <f t="shared" si="1183"/>
        <v>#N/A</v>
      </c>
      <c r="V689" s="52" t="e">
        <f t="shared" si="1183"/>
        <v>#N/A</v>
      </c>
      <c r="W689" s="52" t="e">
        <f t="shared" si="1183"/>
        <v>#N/A</v>
      </c>
      <c r="X689" s="55" t="e">
        <f t="shared" si="1176"/>
        <v>#N/A</v>
      </c>
      <c r="Y689" s="55" t="e">
        <f t="shared" si="1177"/>
        <v>#N/A</v>
      </c>
      <c r="Z689" s="55" t="e">
        <f t="shared" ref="Z689" si="1184">Z688</f>
        <v>#N/A</v>
      </c>
      <c r="AA689" s="55" t="e">
        <f t="shared" si="1179"/>
        <v>#N/A</v>
      </c>
      <c r="AB689" s="336" t="e">
        <f t="shared" si="1180"/>
        <v>#N/A</v>
      </c>
      <c r="AC689" s="223" t="e">
        <f ca="1">INDEX(FGA_COEFFS,1,1)+Z689*INDEX(FGA_COEFFS,1,2)+Y689*INDEX(FGA_COEFFS,1,3)+R689*INDEX(FGA_COEFFS,1,4)+Q688*INDEX(FGA_COEFFS,1,5)+S689*INDEX(FGA_COEFFS,1,6)+T688*INDEX(FGA_COEFFS,1,7)+M688*INDEX(FGA_COEFFS,1,8)+Y692*Y694</f>
        <v>#N/A</v>
      </c>
      <c r="AD689" s="223" t="e">
        <f ca="1">INDEX(THREEPTA_COEFFS,1,1)+AC689*INDEX(THREEPTA_COEFFS,1,2)+J689*INDEX(THREEPTA_COEFFS,1,3)+AA689*INDEX(THREEPTA_COEFFS,1,4)+K689*INDEX(THREEPTA_COEFFS,1,5)+L688*INDEX(THREEPTA_COEFFS,1,6)+Z692*Z694</f>
        <v>#N/A</v>
      </c>
      <c r="AE689" s="223" t="e">
        <f ca="1">INDEX(THREEPTPCT_COEFFS,1,1)+K689*INDEX(THREEPTPCT_COEFFS,1,2)+L688*INDEX(THREEPTPCT_COEFFS,1,3)+AA692*AA694</f>
        <v>#N/A</v>
      </c>
      <c r="AF689" s="55" t="e">
        <f t="shared" ca="1" si="1181"/>
        <v>#N/A</v>
      </c>
      <c r="AG689" s="223" t="e">
        <f ca="1">INDEX(TWOPTPCT_COEFFS,1,1)+AB689*INDEX(TWOPTPCT_COEFFS,1,2)+I688*INDEX(TWOPTPCT_COEFFS,1,3)+G688*INDEX(TWOPTPCT_COEFFS,1,4)+L688*INDEX(TWOPTPCT_COEFFS,1,5)+AB692*AB694</f>
        <v>#N/A</v>
      </c>
      <c r="AH689" s="223" t="e">
        <f ca="1">INDEX(FTA_COEFFS,1,1)+O689*INDEX(FTA_COEFFS,1,2)+N688*INDEX(FTA_COEFFS,1,3)+(Q689+R689)*INDEX(FTA_COEFFS,1,4)+(Q688+R688)*INDEX(FTA_COEFFS,1,5)+M688*INDEX(FTA_COEFFS,1,6)+AC692*AC694</f>
        <v>#N/A</v>
      </c>
      <c r="AI689" s="223" t="e">
        <f ca="1">INDEX(FTPCT_COEFFS,1,1)+P689*INDEX(FTPCT_COEFFS,1,2)+F689*INDEX(FTPCT_COEFFS,1,3)+G688*INDEX(FTPCT_COEFFS,1,4)+AD692*AD694</f>
        <v>#N/A</v>
      </c>
      <c r="AJ689" s="338" t="e">
        <f t="shared" ca="1" si="1182"/>
        <v>#N/A</v>
      </c>
      <c r="AK689" s="55"/>
      <c r="AL689" s="55"/>
      <c r="AM689" s="55"/>
      <c r="AN689" s="55"/>
      <c r="AO689" s="55"/>
      <c r="AP689" s="55"/>
      <c r="AQ689" s="55"/>
      <c r="AR689" s="55"/>
    </row>
    <row r="690" spans="1:45" x14ac:dyDescent="0.3">
      <c r="A690" s="54" t="e">
        <f ca="1">IF(D688&gt;(D689+(AVERAGE(V688,W688)-AVERAGE(V689,W689))/2)+2.5,C688,IF(D689&gt;(D688+(AVERAGE(V689,W689)-AVERAGE(V688,W688))/2)+2.5,C689,"Close"))</f>
        <v>#N/A</v>
      </c>
      <c r="B690" s="64" t="e">
        <f ca="1">IF(D689&gt;D688,C689,C688)</f>
        <v>#N/A</v>
      </c>
      <c r="D690" s="56"/>
      <c r="X690" s="55"/>
      <c r="Y690" s="55"/>
      <c r="Z690" s="55"/>
      <c r="AA690" s="55"/>
      <c r="AB690" s="55"/>
      <c r="AC690" s="337"/>
      <c r="AD690" s="337"/>
      <c r="AE690" s="337"/>
      <c r="AF690" s="337"/>
      <c r="AG690" s="337"/>
      <c r="AH690" s="337"/>
      <c r="AI690" s="337"/>
      <c r="AJ690" s="337"/>
      <c r="AK690" s="337"/>
      <c r="AL690" s="337"/>
      <c r="AM690" s="55"/>
      <c r="AN690" s="55"/>
      <c r="AO690" s="55"/>
      <c r="AP690" s="55"/>
      <c r="AQ690" s="55"/>
      <c r="AR690" s="55"/>
      <c r="AS690" s="55"/>
    </row>
    <row r="691" spans="1:45" x14ac:dyDescent="0.3">
      <c r="X691" s="54" t="s">
        <v>1305</v>
      </c>
      <c r="Y691" s="54" t="s">
        <v>128</v>
      </c>
      <c r="Z691" s="54" t="s">
        <v>157</v>
      </c>
      <c r="AA691" s="54" t="s">
        <v>151</v>
      </c>
      <c r="AB691" s="54" t="s">
        <v>1327</v>
      </c>
      <c r="AC691" s="54" t="s">
        <v>129</v>
      </c>
      <c r="AD691" s="54" t="s">
        <v>116</v>
      </c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</row>
    <row r="692" spans="1:45" x14ac:dyDescent="0.3">
      <c r="X692" s="54"/>
      <c r="Y692" s="54">
        <f t="shared" ref="Y692:AD692" si="1185">Y685</f>
        <v>6.4436999999999998</v>
      </c>
      <c r="Z692" s="54">
        <f t="shared" si="1185"/>
        <v>4.9371</v>
      </c>
      <c r="AA692" s="54">
        <f t="shared" si="1185"/>
        <v>11.350300000000001</v>
      </c>
      <c r="AB692" s="54">
        <f t="shared" si="1185"/>
        <v>7.1900000000000006E-2</v>
      </c>
      <c r="AC692" s="54">
        <f t="shared" si="1185"/>
        <v>6.2766000000000002</v>
      </c>
      <c r="AD692" s="54">
        <f t="shared" si="1185"/>
        <v>11.042999999999999</v>
      </c>
      <c r="AE692" s="54"/>
      <c r="AF692" s="336"/>
      <c r="AG692" s="336"/>
      <c r="AH692" s="336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</row>
    <row r="693" spans="1:45" x14ac:dyDescent="0.3">
      <c r="D693" s="56"/>
      <c r="X693" s="336"/>
      <c r="Y693" s="336">
        <f t="shared" ca="1" si="1161"/>
        <v>0.45479298154367043</v>
      </c>
      <c r="Z693" s="336">
        <f t="shared" ca="1" si="1161"/>
        <v>-0.6082297611079619</v>
      </c>
      <c r="AA693" s="336">
        <f t="shared" ca="1" si="1161"/>
        <v>0.96569532283671111</v>
      </c>
      <c r="AB693" s="336">
        <f t="shared" ca="1" si="1161"/>
        <v>0.13045497619813673</v>
      </c>
      <c r="AC693" s="336">
        <f t="shared" ca="1" si="1161"/>
        <v>-0.64719851143228013</v>
      </c>
      <c r="AD693" s="336">
        <f t="shared" ca="1" si="1161"/>
        <v>-0.6495048106357979</v>
      </c>
      <c r="AE693" s="336"/>
      <c r="AF693" s="336"/>
      <c r="AG693" s="336"/>
      <c r="AH693" s="336"/>
      <c r="AI693" s="54"/>
      <c r="AJ693" s="54"/>
      <c r="AK693" s="54"/>
      <c r="AL693" s="336"/>
      <c r="AM693" s="336"/>
      <c r="AN693" s="336"/>
      <c r="AO693" s="336"/>
      <c r="AP693" s="54"/>
      <c r="AQ693" s="336"/>
      <c r="AR693" s="336"/>
      <c r="AS693" s="336"/>
    </row>
    <row r="694" spans="1:45" x14ac:dyDescent="0.3">
      <c r="C694" s="54"/>
      <c r="D694" s="56"/>
      <c r="Y694" s="336">
        <f t="shared" ca="1" si="1161"/>
        <v>0.47937999730888203</v>
      </c>
      <c r="Z694" s="336">
        <f t="shared" ca="1" si="1161"/>
        <v>0.50949792988597398</v>
      </c>
      <c r="AA694" s="336">
        <f t="shared" ca="1" si="1161"/>
        <v>0.91039291098304986</v>
      </c>
      <c r="AB694" s="336">
        <f t="shared" ca="1" si="1161"/>
        <v>-0.14682740656749793</v>
      </c>
      <c r="AC694" s="336">
        <f t="shared" ca="1" si="1161"/>
        <v>0.23875293033013981</v>
      </c>
      <c r="AD694" s="336">
        <f t="shared" ca="1" si="1161"/>
        <v>-1.2760998780225545</v>
      </c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</row>
    <row r="695" spans="1:45" x14ac:dyDescent="0.3">
      <c r="B695" s="54" t="s">
        <v>172</v>
      </c>
      <c r="C695" s="53">
        <f>C688</f>
        <v>0</v>
      </c>
      <c r="D695" s="56" t="e">
        <f t="shared" ref="D695:D696" ca="1" si="1186">AJ695</f>
        <v>#N/A</v>
      </c>
      <c r="E695" s="52" t="e">
        <f t="shared" ref="E695:W695" si="1187">E688</f>
        <v>#N/A</v>
      </c>
      <c r="F695" s="52" t="e">
        <f t="shared" si="1187"/>
        <v>#N/A</v>
      </c>
      <c r="G695" s="52" t="e">
        <f t="shared" si="1187"/>
        <v>#N/A</v>
      </c>
      <c r="H695" s="52" t="e">
        <f t="shared" si="1187"/>
        <v>#N/A</v>
      </c>
      <c r="I695" s="52" t="e">
        <f t="shared" si="1187"/>
        <v>#N/A</v>
      </c>
      <c r="J695" s="52" t="e">
        <f t="shared" si="1187"/>
        <v>#N/A</v>
      </c>
      <c r="K695" s="52" t="e">
        <f t="shared" si="1187"/>
        <v>#N/A</v>
      </c>
      <c r="L695" s="52" t="e">
        <f t="shared" si="1187"/>
        <v>#N/A</v>
      </c>
      <c r="M695" s="52" t="e">
        <f t="shared" si="1187"/>
        <v>#N/A</v>
      </c>
      <c r="N695" s="52" t="e">
        <f t="shared" si="1187"/>
        <v>#N/A</v>
      </c>
      <c r="O695" s="52" t="e">
        <f t="shared" si="1187"/>
        <v>#N/A</v>
      </c>
      <c r="P695" s="52" t="e">
        <f t="shared" si="1187"/>
        <v>#N/A</v>
      </c>
      <c r="Q695" s="52" t="e">
        <f t="shared" si="1187"/>
        <v>#N/A</v>
      </c>
      <c r="R695" s="52" t="e">
        <f t="shared" si="1187"/>
        <v>#N/A</v>
      </c>
      <c r="S695" s="52" t="e">
        <f t="shared" si="1187"/>
        <v>#N/A</v>
      </c>
      <c r="T695" s="52" t="e">
        <f t="shared" si="1187"/>
        <v>#N/A</v>
      </c>
      <c r="U695" s="52" t="e">
        <f t="shared" si="1187"/>
        <v>#N/A</v>
      </c>
      <c r="V695" s="52" t="e">
        <f t="shared" si="1187"/>
        <v>#N/A</v>
      </c>
      <c r="W695" s="52" t="e">
        <f t="shared" si="1187"/>
        <v>#N/A</v>
      </c>
      <c r="X695" s="55" t="e">
        <f t="shared" ref="X695:X696" si="1188">(H695-(O695*P695)/100-3*(J695*K695)/100)/2</f>
        <v>#N/A</v>
      </c>
      <c r="Y695" s="55" t="e">
        <f t="shared" ref="Y695:Y696" si="1189">SUM(X695,(J695*K695/100))/(F695/100)</f>
        <v>#N/A</v>
      </c>
      <c r="Z695" s="55" t="e">
        <f t="shared" ref="Z695" si="1190">U695*0.5+U696*0.5</f>
        <v>#N/A</v>
      </c>
      <c r="AA695" s="55" t="e">
        <f t="shared" ref="AA695:AA696" si="1191">J695/Y695</f>
        <v>#N/A</v>
      </c>
      <c r="AB695" s="336" t="e">
        <f t="shared" ref="AB695:AB696" si="1192">X695/(Y695-J695)</f>
        <v>#N/A</v>
      </c>
      <c r="AC695" s="223" t="e">
        <f ca="1">INDEX(FGA_COEFFS,1,1)+Z695*INDEX(FGA_COEFFS,1,2)+Y695*INDEX(FGA_COEFFS,1,3)+R695*INDEX(FGA_COEFFS,1,4)+Q696*INDEX(FGA_COEFFS,1,5)+S695*INDEX(FGA_COEFFS,1,6)+T696*INDEX(FGA_COEFFS,1,7)+M696*INDEX(FGA_COEFFS,1,8)+Y699*Y700</f>
        <v>#N/A</v>
      </c>
      <c r="AD695" s="223" t="e">
        <f ca="1">INDEX(THREEPTA_COEFFS,1,1)+AC695*INDEX(THREEPTA_COEFFS,1,2)+J695*INDEX(THREEPTA_COEFFS,1,3)+AA695*INDEX(THREEPTA_COEFFS,1,4)+K695*INDEX(THREEPTA_COEFFS,1,5)+L696*INDEX(THREEPTA_COEFFS,1,6)+Z699*Z700</f>
        <v>#N/A</v>
      </c>
      <c r="AE695" s="223" t="e">
        <f ca="1">INDEX(THREEPTPCT_COEFFS,1,1)+K695*INDEX(THREEPTPCT_COEFFS,1,2)+L696*INDEX(THREEPTPCT_COEFFS,1,3)+AA699*AA700</f>
        <v>#N/A</v>
      </c>
      <c r="AF695" s="55" t="e">
        <f t="shared" ref="AF695:AF696" ca="1" si="1193">AC695-AD695</f>
        <v>#N/A</v>
      </c>
      <c r="AG695" s="223" t="e">
        <f ca="1">INDEX(TWOPTPCT_COEFFS,1,1)+AB695*INDEX(TWOPTPCT_COEFFS,1,2)+I696*INDEX(TWOPTPCT_COEFFS,1,3)+G696*INDEX(TWOPTPCT_COEFFS,1,4)+L696*INDEX(TWOPTPCT_COEFFS,1,5)+AB699*AB700</f>
        <v>#N/A</v>
      </c>
      <c r="AH695" s="223" t="e">
        <f ca="1">INDEX(FTA_COEFFS,1,1)+O695*INDEX(FTA_COEFFS,1,2)+N696*INDEX(FTA_COEFFS,1,3)+(Q695+R695)*INDEX(FTA_COEFFS,1,4)+(Q696+R696)*INDEX(FTA_COEFFS,1,5)+M696*INDEX(FTA_COEFFS,1,6)+AC699*AC700</f>
        <v>#N/A</v>
      </c>
      <c r="AI695" s="223" t="e">
        <f ca="1">INDEX(FTPCT_COEFFS,1,1)+P695*INDEX(FTPCT_COEFFS,1,2)+F695*INDEX(FTPCT_COEFFS,1,3)+G696*INDEX(FTPCT_COEFFS,1,4)+AD699*AD700</f>
        <v>#N/A</v>
      </c>
      <c r="AJ695" s="338" t="e">
        <f t="shared" ref="AJ695:AJ696" ca="1" si="1194">AD695*AE695/100+AF695*AG695+AH695*AI695/100</f>
        <v>#N/A</v>
      </c>
      <c r="AK695" s="55"/>
      <c r="AL695" s="55"/>
      <c r="AM695" s="55"/>
      <c r="AN695" s="55"/>
      <c r="AO695" s="55"/>
      <c r="AP695" s="55"/>
      <c r="AQ695" s="55"/>
      <c r="AR695" s="55"/>
    </row>
    <row r="696" spans="1:45" x14ac:dyDescent="0.3">
      <c r="B696" s="54" t="s">
        <v>175</v>
      </c>
      <c r="C696" s="54">
        <f>C689</f>
        <v>0</v>
      </c>
      <c r="D696" s="56" t="e">
        <f t="shared" ca="1" si="1186"/>
        <v>#N/A</v>
      </c>
      <c r="E696" s="52" t="e">
        <f t="shared" ref="E696:W696" si="1195">E689</f>
        <v>#N/A</v>
      </c>
      <c r="F696" s="52" t="e">
        <f t="shared" si="1195"/>
        <v>#N/A</v>
      </c>
      <c r="G696" s="52" t="e">
        <f t="shared" si="1195"/>
        <v>#N/A</v>
      </c>
      <c r="H696" s="52" t="e">
        <f t="shared" si="1195"/>
        <v>#N/A</v>
      </c>
      <c r="I696" s="52" t="e">
        <f t="shared" si="1195"/>
        <v>#N/A</v>
      </c>
      <c r="J696" s="52" t="e">
        <f t="shared" si="1195"/>
        <v>#N/A</v>
      </c>
      <c r="K696" s="52" t="e">
        <f t="shared" si="1195"/>
        <v>#N/A</v>
      </c>
      <c r="L696" s="52" t="e">
        <f t="shared" si="1195"/>
        <v>#N/A</v>
      </c>
      <c r="M696" s="52" t="e">
        <f t="shared" si="1195"/>
        <v>#N/A</v>
      </c>
      <c r="N696" s="52" t="e">
        <f t="shared" si="1195"/>
        <v>#N/A</v>
      </c>
      <c r="O696" s="52" t="e">
        <f t="shared" si="1195"/>
        <v>#N/A</v>
      </c>
      <c r="P696" s="52" t="e">
        <f t="shared" si="1195"/>
        <v>#N/A</v>
      </c>
      <c r="Q696" s="52" t="e">
        <f t="shared" si="1195"/>
        <v>#N/A</v>
      </c>
      <c r="R696" s="52" t="e">
        <f t="shared" si="1195"/>
        <v>#N/A</v>
      </c>
      <c r="S696" s="52" t="e">
        <f t="shared" si="1195"/>
        <v>#N/A</v>
      </c>
      <c r="T696" s="52" t="e">
        <f t="shared" si="1195"/>
        <v>#N/A</v>
      </c>
      <c r="U696" s="52" t="e">
        <f t="shared" si="1195"/>
        <v>#N/A</v>
      </c>
      <c r="V696" s="52" t="e">
        <f t="shared" si="1195"/>
        <v>#N/A</v>
      </c>
      <c r="W696" s="52" t="e">
        <f t="shared" si="1195"/>
        <v>#N/A</v>
      </c>
      <c r="X696" s="55" t="e">
        <f t="shared" si="1188"/>
        <v>#N/A</v>
      </c>
      <c r="Y696" s="55" t="e">
        <f t="shared" si="1189"/>
        <v>#N/A</v>
      </c>
      <c r="Z696" s="55" t="e">
        <f t="shared" ref="Z696" si="1196">Z695</f>
        <v>#N/A</v>
      </c>
      <c r="AA696" s="55" t="e">
        <f t="shared" si="1191"/>
        <v>#N/A</v>
      </c>
      <c r="AB696" s="336" t="e">
        <f t="shared" si="1192"/>
        <v>#N/A</v>
      </c>
      <c r="AC696" s="223" t="e">
        <f ca="1">INDEX(FGA_COEFFS,1,1)+Z696*INDEX(FGA_COEFFS,1,2)+Y696*INDEX(FGA_COEFFS,1,3)+R696*INDEX(FGA_COEFFS,1,4)+Q695*INDEX(FGA_COEFFS,1,5)+S696*INDEX(FGA_COEFFS,1,6)+T695*INDEX(FGA_COEFFS,1,7)+M695*INDEX(FGA_COEFFS,1,8)+Y699*Y701</f>
        <v>#N/A</v>
      </c>
      <c r="AD696" s="223" t="e">
        <f ca="1">INDEX(THREEPTA_COEFFS,1,1)+AC696*INDEX(THREEPTA_COEFFS,1,2)+J696*INDEX(THREEPTA_COEFFS,1,3)+AA696*INDEX(THREEPTA_COEFFS,1,4)+K696*INDEX(THREEPTA_COEFFS,1,5)+L695*INDEX(THREEPTA_COEFFS,1,6)+Z699*Z701</f>
        <v>#N/A</v>
      </c>
      <c r="AE696" s="223" t="e">
        <f ca="1">INDEX(THREEPTPCT_COEFFS,1,1)+K696*INDEX(THREEPTPCT_COEFFS,1,2)+L695*INDEX(THREEPTPCT_COEFFS,1,3)+AA699*AA701</f>
        <v>#N/A</v>
      </c>
      <c r="AF696" s="55" t="e">
        <f t="shared" ca="1" si="1193"/>
        <v>#N/A</v>
      </c>
      <c r="AG696" s="223" t="e">
        <f ca="1">INDEX(TWOPTPCT_COEFFS,1,1)+AB696*INDEX(TWOPTPCT_COEFFS,1,2)+I695*INDEX(TWOPTPCT_COEFFS,1,3)+G695*INDEX(TWOPTPCT_COEFFS,1,4)+L695*INDEX(TWOPTPCT_COEFFS,1,5)+AB699*AB701</f>
        <v>#N/A</v>
      </c>
      <c r="AH696" s="223" t="e">
        <f ca="1">INDEX(FTA_COEFFS,1,1)+O696*INDEX(FTA_COEFFS,1,2)+N695*INDEX(FTA_COEFFS,1,3)+(Q696+R696)*INDEX(FTA_COEFFS,1,4)+(Q695+R695)*INDEX(FTA_COEFFS,1,5)+M695*INDEX(FTA_COEFFS,1,6)+AC699*AC701</f>
        <v>#N/A</v>
      </c>
      <c r="AI696" s="223" t="e">
        <f ca="1">INDEX(FTPCT_COEFFS,1,1)+P696*INDEX(FTPCT_COEFFS,1,2)+F696*INDEX(FTPCT_COEFFS,1,3)+G695*INDEX(FTPCT_COEFFS,1,4)+AD699*AD701</f>
        <v>#N/A</v>
      </c>
      <c r="AJ696" s="338" t="e">
        <f t="shared" ca="1" si="1194"/>
        <v>#N/A</v>
      </c>
      <c r="AK696" s="55"/>
      <c r="AL696" s="55"/>
      <c r="AM696" s="55"/>
      <c r="AN696" s="55"/>
      <c r="AO696" s="55"/>
      <c r="AP696" s="55"/>
      <c r="AQ696" s="55"/>
      <c r="AR696" s="55"/>
    </row>
    <row r="697" spans="1:45" x14ac:dyDescent="0.3">
      <c r="A697" s="54" t="e">
        <f ca="1">IF(D695&gt;(D696+(AVERAGE(V695,W695)-AVERAGE(V696,W696))/2)+2.5,C695,IF(D696&gt;(D695+(AVERAGE(V696,W696)-AVERAGE(V695,W695))/2)+2.5,C696,"Close"))</f>
        <v>#N/A</v>
      </c>
      <c r="B697" s="64" t="e">
        <f ca="1">IF(D696&gt;D695,C696,C695)</f>
        <v>#N/A</v>
      </c>
      <c r="D697" s="56"/>
      <c r="X697" s="55"/>
      <c r="Y697" s="55"/>
      <c r="Z697" s="55"/>
      <c r="AA697" s="55"/>
      <c r="AB697" s="55"/>
      <c r="AC697" s="337"/>
      <c r="AD697" s="337"/>
      <c r="AE697" s="337"/>
      <c r="AF697" s="337"/>
      <c r="AG697" s="337"/>
      <c r="AH697" s="337"/>
      <c r="AI697" s="337"/>
      <c r="AJ697" s="337"/>
      <c r="AK697" s="337"/>
      <c r="AL697" s="337"/>
      <c r="AM697" s="55"/>
      <c r="AN697" s="55"/>
      <c r="AO697" s="55"/>
      <c r="AP697" s="55"/>
      <c r="AQ697" s="55"/>
      <c r="AR697" s="55"/>
      <c r="AS697" s="55"/>
    </row>
    <row r="698" spans="1:45" x14ac:dyDescent="0.3">
      <c r="X698" s="54" t="s">
        <v>1305</v>
      </c>
      <c r="Y698" s="54" t="s">
        <v>128</v>
      </c>
      <c r="Z698" s="54" t="s">
        <v>157</v>
      </c>
      <c r="AA698" s="54" t="s">
        <v>151</v>
      </c>
      <c r="AB698" s="54" t="s">
        <v>1327</v>
      </c>
      <c r="AC698" s="54" t="s">
        <v>129</v>
      </c>
      <c r="AD698" s="54" t="s">
        <v>116</v>
      </c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</row>
    <row r="699" spans="1:45" x14ac:dyDescent="0.3">
      <c r="X699" s="54"/>
      <c r="Y699" s="54">
        <f t="shared" ref="Y699:AD699" si="1197">Y692</f>
        <v>6.4436999999999998</v>
      </c>
      <c r="Z699" s="54">
        <f t="shared" si="1197"/>
        <v>4.9371</v>
      </c>
      <c r="AA699" s="54">
        <f t="shared" si="1197"/>
        <v>11.350300000000001</v>
      </c>
      <c r="AB699" s="54">
        <f t="shared" si="1197"/>
        <v>7.1900000000000006E-2</v>
      </c>
      <c r="AC699" s="54">
        <f t="shared" si="1197"/>
        <v>6.2766000000000002</v>
      </c>
      <c r="AD699" s="54">
        <f t="shared" si="1197"/>
        <v>11.042999999999999</v>
      </c>
      <c r="AE699" s="54"/>
      <c r="AF699" s="336"/>
      <c r="AG699" s="336"/>
      <c r="AH699" s="336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</row>
    <row r="700" spans="1:45" x14ac:dyDescent="0.3">
      <c r="D700" s="56"/>
      <c r="X700" s="336"/>
      <c r="Y700" s="336">
        <f t="shared" ca="1" si="1161"/>
        <v>-0.47193779364952027</v>
      </c>
      <c r="Z700" s="336">
        <f t="shared" ca="1" si="1161"/>
        <v>-1.4326639846531857E-5</v>
      </c>
      <c r="AA700" s="336">
        <f t="shared" ca="1" si="1161"/>
        <v>1.1871933046630827E-5</v>
      </c>
      <c r="AB700" s="336">
        <f t="shared" ca="1" si="1161"/>
        <v>-0.20906618090618881</v>
      </c>
      <c r="AC700" s="336">
        <f t="shared" ca="1" si="1161"/>
        <v>-6.0480716887773109E-2</v>
      </c>
      <c r="AD700" s="336">
        <f t="shared" ca="1" si="1161"/>
        <v>-0.1016181293314781</v>
      </c>
      <c r="AE700" s="336"/>
      <c r="AF700" s="336"/>
      <c r="AG700" s="336"/>
      <c r="AH700" s="336"/>
      <c r="AI700" s="54"/>
      <c r="AJ700" s="54"/>
      <c r="AK700" s="54"/>
      <c r="AL700" s="336"/>
      <c r="AM700" s="336"/>
      <c r="AN700" s="336"/>
      <c r="AO700" s="336"/>
      <c r="AP700" s="54"/>
      <c r="AQ700" s="336"/>
      <c r="AR700" s="336"/>
      <c r="AS700" s="336"/>
    </row>
    <row r="701" spans="1:45" x14ac:dyDescent="0.3">
      <c r="C701" s="54"/>
      <c r="D701" s="56"/>
      <c r="Y701" s="336">
        <f t="shared" ca="1" si="1161"/>
        <v>-0.44494661427968785</v>
      </c>
      <c r="Z701" s="336">
        <f t="shared" ca="1" si="1161"/>
        <v>0.42246445221809992</v>
      </c>
      <c r="AA701" s="336">
        <f t="shared" ca="1" si="1161"/>
        <v>0.52466645883278273</v>
      </c>
      <c r="AB701" s="336">
        <f t="shared" ca="1" si="1161"/>
        <v>-1.1975514299404407E-2</v>
      </c>
      <c r="AC701" s="336">
        <f t="shared" ca="1" si="1161"/>
        <v>0.19817203621927038</v>
      </c>
      <c r="AD701" s="336">
        <f t="shared" ca="1" si="1161"/>
        <v>-1.117830140703838</v>
      </c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</row>
    <row r="702" spans="1:45" x14ac:dyDescent="0.3">
      <c r="B702" s="54" t="s">
        <v>172</v>
      </c>
      <c r="C702" s="53">
        <f>C695</f>
        <v>0</v>
      </c>
      <c r="D702" s="56" t="e">
        <f t="shared" ref="D702:D703" ca="1" si="1198">AJ702</f>
        <v>#N/A</v>
      </c>
      <c r="E702" s="52" t="e">
        <f t="shared" ref="E702:W702" si="1199">E695</f>
        <v>#N/A</v>
      </c>
      <c r="F702" s="52" t="e">
        <f t="shared" si="1199"/>
        <v>#N/A</v>
      </c>
      <c r="G702" s="52" t="e">
        <f t="shared" si="1199"/>
        <v>#N/A</v>
      </c>
      <c r="H702" s="52" t="e">
        <f t="shared" si="1199"/>
        <v>#N/A</v>
      </c>
      <c r="I702" s="52" t="e">
        <f t="shared" si="1199"/>
        <v>#N/A</v>
      </c>
      <c r="J702" s="52" t="e">
        <f t="shared" si="1199"/>
        <v>#N/A</v>
      </c>
      <c r="K702" s="52" t="e">
        <f t="shared" si="1199"/>
        <v>#N/A</v>
      </c>
      <c r="L702" s="52" t="e">
        <f t="shared" si="1199"/>
        <v>#N/A</v>
      </c>
      <c r="M702" s="52" t="e">
        <f t="shared" si="1199"/>
        <v>#N/A</v>
      </c>
      <c r="N702" s="52" t="e">
        <f t="shared" si="1199"/>
        <v>#N/A</v>
      </c>
      <c r="O702" s="52" t="e">
        <f t="shared" si="1199"/>
        <v>#N/A</v>
      </c>
      <c r="P702" s="52" t="e">
        <f t="shared" si="1199"/>
        <v>#N/A</v>
      </c>
      <c r="Q702" s="52" t="e">
        <f t="shared" si="1199"/>
        <v>#N/A</v>
      </c>
      <c r="R702" s="52" t="e">
        <f t="shared" si="1199"/>
        <v>#N/A</v>
      </c>
      <c r="S702" s="52" t="e">
        <f t="shared" si="1199"/>
        <v>#N/A</v>
      </c>
      <c r="T702" s="52" t="e">
        <f t="shared" si="1199"/>
        <v>#N/A</v>
      </c>
      <c r="U702" s="52" t="e">
        <f t="shared" si="1199"/>
        <v>#N/A</v>
      </c>
      <c r="V702" s="52" t="e">
        <f t="shared" si="1199"/>
        <v>#N/A</v>
      </c>
      <c r="W702" s="52" t="e">
        <f t="shared" si="1199"/>
        <v>#N/A</v>
      </c>
      <c r="X702" s="55" t="e">
        <f t="shared" ref="X702:X703" si="1200">(H702-(O702*P702)/100-3*(J702*K702)/100)/2</f>
        <v>#N/A</v>
      </c>
      <c r="Y702" s="55" t="e">
        <f t="shared" ref="Y702:Y703" si="1201">SUM(X702,(J702*K702/100))/(F702/100)</f>
        <v>#N/A</v>
      </c>
      <c r="Z702" s="55" t="e">
        <f t="shared" ref="Z702" si="1202">U702*0.5+U703*0.5</f>
        <v>#N/A</v>
      </c>
      <c r="AA702" s="55" t="e">
        <f t="shared" ref="AA702:AA703" si="1203">J702/Y702</f>
        <v>#N/A</v>
      </c>
      <c r="AB702" s="336" t="e">
        <f t="shared" ref="AB702:AB703" si="1204">X702/(Y702-J702)</f>
        <v>#N/A</v>
      </c>
      <c r="AC702" s="223" t="e">
        <f ca="1">INDEX(FGA_COEFFS,1,1)+Z702*INDEX(FGA_COEFFS,1,2)+Y702*INDEX(FGA_COEFFS,1,3)+R702*INDEX(FGA_COEFFS,1,4)+Q703*INDEX(FGA_COEFFS,1,5)+S702*INDEX(FGA_COEFFS,1,6)+T703*INDEX(FGA_COEFFS,1,7)+M703*INDEX(FGA_COEFFS,1,8)+Y706*Y707</f>
        <v>#N/A</v>
      </c>
      <c r="AD702" s="223" t="e">
        <f ca="1">INDEX(THREEPTA_COEFFS,1,1)+AC702*INDEX(THREEPTA_COEFFS,1,2)+J702*INDEX(THREEPTA_COEFFS,1,3)+AA702*INDEX(THREEPTA_COEFFS,1,4)+K702*INDEX(THREEPTA_COEFFS,1,5)+L703*INDEX(THREEPTA_COEFFS,1,6)+Z706*Z707</f>
        <v>#N/A</v>
      </c>
      <c r="AE702" s="223" t="e">
        <f ca="1">INDEX(THREEPTPCT_COEFFS,1,1)+K702*INDEX(THREEPTPCT_COEFFS,1,2)+L703*INDEX(THREEPTPCT_COEFFS,1,3)+AA706*AA707</f>
        <v>#N/A</v>
      </c>
      <c r="AF702" s="55" t="e">
        <f t="shared" ref="AF702:AF703" ca="1" si="1205">AC702-AD702</f>
        <v>#N/A</v>
      </c>
      <c r="AG702" s="223" t="e">
        <f ca="1">INDEX(TWOPTPCT_COEFFS,1,1)+AB702*INDEX(TWOPTPCT_COEFFS,1,2)+I703*INDEX(TWOPTPCT_COEFFS,1,3)+G703*INDEX(TWOPTPCT_COEFFS,1,4)+L703*INDEX(TWOPTPCT_COEFFS,1,5)+AB706*AB707</f>
        <v>#N/A</v>
      </c>
      <c r="AH702" s="223" t="e">
        <f ca="1">INDEX(FTA_COEFFS,1,1)+O702*INDEX(FTA_COEFFS,1,2)+N703*INDEX(FTA_COEFFS,1,3)+(Q702+R702)*INDEX(FTA_COEFFS,1,4)+(Q703+R703)*INDEX(FTA_COEFFS,1,5)+M703*INDEX(FTA_COEFFS,1,6)+AC706*AC707</f>
        <v>#N/A</v>
      </c>
      <c r="AI702" s="223" t="e">
        <f ca="1">INDEX(FTPCT_COEFFS,1,1)+P702*INDEX(FTPCT_COEFFS,1,2)+F702*INDEX(FTPCT_COEFFS,1,3)+G703*INDEX(FTPCT_COEFFS,1,4)+AD706*AD707</f>
        <v>#N/A</v>
      </c>
      <c r="AJ702" s="338" t="e">
        <f t="shared" ref="AJ702:AJ703" ca="1" si="1206">AD702*AE702/100+AF702*AG702+AH702*AI702/100</f>
        <v>#N/A</v>
      </c>
      <c r="AK702" s="55"/>
      <c r="AL702" s="55"/>
      <c r="AM702" s="55"/>
      <c r="AN702" s="55"/>
      <c r="AO702" s="55"/>
      <c r="AP702" s="55"/>
      <c r="AQ702" s="55"/>
      <c r="AR702" s="55"/>
    </row>
    <row r="703" spans="1:45" x14ac:dyDescent="0.3">
      <c r="B703" s="54" t="s">
        <v>175</v>
      </c>
      <c r="C703" s="54">
        <f>C696</f>
        <v>0</v>
      </c>
      <c r="D703" s="56" t="e">
        <f t="shared" ca="1" si="1198"/>
        <v>#N/A</v>
      </c>
      <c r="E703" s="52" t="e">
        <f t="shared" ref="E703:W703" si="1207">E696</f>
        <v>#N/A</v>
      </c>
      <c r="F703" s="52" t="e">
        <f t="shared" si="1207"/>
        <v>#N/A</v>
      </c>
      <c r="G703" s="52" t="e">
        <f t="shared" si="1207"/>
        <v>#N/A</v>
      </c>
      <c r="H703" s="52" t="e">
        <f t="shared" si="1207"/>
        <v>#N/A</v>
      </c>
      <c r="I703" s="52" t="e">
        <f t="shared" si="1207"/>
        <v>#N/A</v>
      </c>
      <c r="J703" s="52" t="e">
        <f t="shared" si="1207"/>
        <v>#N/A</v>
      </c>
      <c r="K703" s="52" t="e">
        <f t="shared" si="1207"/>
        <v>#N/A</v>
      </c>
      <c r="L703" s="52" t="e">
        <f t="shared" si="1207"/>
        <v>#N/A</v>
      </c>
      <c r="M703" s="52" t="e">
        <f t="shared" si="1207"/>
        <v>#N/A</v>
      </c>
      <c r="N703" s="52" t="e">
        <f t="shared" si="1207"/>
        <v>#N/A</v>
      </c>
      <c r="O703" s="52" t="e">
        <f t="shared" si="1207"/>
        <v>#N/A</v>
      </c>
      <c r="P703" s="52" t="e">
        <f t="shared" si="1207"/>
        <v>#N/A</v>
      </c>
      <c r="Q703" s="52" t="e">
        <f t="shared" si="1207"/>
        <v>#N/A</v>
      </c>
      <c r="R703" s="52" t="e">
        <f t="shared" si="1207"/>
        <v>#N/A</v>
      </c>
      <c r="S703" s="52" t="e">
        <f t="shared" si="1207"/>
        <v>#N/A</v>
      </c>
      <c r="T703" s="52" t="e">
        <f t="shared" si="1207"/>
        <v>#N/A</v>
      </c>
      <c r="U703" s="52" t="e">
        <f t="shared" si="1207"/>
        <v>#N/A</v>
      </c>
      <c r="V703" s="52" t="e">
        <f t="shared" si="1207"/>
        <v>#N/A</v>
      </c>
      <c r="W703" s="52" t="e">
        <f t="shared" si="1207"/>
        <v>#N/A</v>
      </c>
      <c r="X703" s="55" t="e">
        <f t="shared" si="1200"/>
        <v>#N/A</v>
      </c>
      <c r="Y703" s="55" t="e">
        <f t="shared" si="1201"/>
        <v>#N/A</v>
      </c>
      <c r="Z703" s="55" t="e">
        <f t="shared" ref="Z703" si="1208">Z702</f>
        <v>#N/A</v>
      </c>
      <c r="AA703" s="55" t="e">
        <f t="shared" si="1203"/>
        <v>#N/A</v>
      </c>
      <c r="AB703" s="336" t="e">
        <f t="shared" si="1204"/>
        <v>#N/A</v>
      </c>
      <c r="AC703" s="223" t="e">
        <f ca="1">INDEX(FGA_COEFFS,1,1)+Z703*INDEX(FGA_COEFFS,1,2)+Y703*INDEX(FGA_COEFFS,1,3)+R703*INDEX(FGA_COEFFS,1,4)+Q702*INDEX(FGA_COEFFS,1,5)+S703*INDEX(FGA_COEFFS,1,6)+T702*INDEX(FGA_COEFFS,1,7)+M702*INDEX(FGA_COEFFS,1,8)+Y706*Y708</f>
        <v>#N/A</v>
      </c>
      <c r="AD703" s="223" t="e">
        <f ca="1">INDEX(THREEPTA_COEFFS,1,1)+AC703*INDEX(THREEPTA_COEFFS,1,2)+J703*INDEX(THREEPTA_COEFFS,1,3)+AA703*INDEX(THREEPTA_COEFFS,1,4)+K703*INDEX(THREEPTA_COEFFS,1,5)+L702*INDEX(THREEPTA_COEFFS,1,6)+Z706*Z708</f>
        <v>#N/A</v>
      </c>
      <c r="AE703" s="223" t="e">
        <f ca="1">INDEX(THREEPTPCT_COEFFS,1,1)+K703*INDEX(THREEPTPCT_COEFFS,1,2)+L702*INDEX(THREEPTPCT_COEFFS,1,3)+AA706*AA708</f>
        <v>#N/A</v>
      </c>
      <c r="AF703" s="55" t="e">
        <f t="shared" ca="1" si="1205"/>
        <v>#N/A</v>
      </c>
      <c r="AG703" s="223" t="e">
        <f ca="1">INDEX(TWOPTPCT_COEFFS,1,1)+AB703*INDEX(TWOPTPCT_COEFFS,1,2)+I702*INDEX(TWOPTPCT_COEFFS,1,3)+G702*INDEX(TWOPTPCT_COEFFS,1,4)+L702*INDEX(TWOPTPCT_COEFFS,1,5)+AB706*AB708</f>
        <v>#N/A</v>
      </c>
      <c r="AH703" s="223" t="e">
        <f ca="1">INDEX(FTA_COEFFS,1,1)+O703*INDEX(FTA_COEFFS,1,2)+N702*INDEX(FTA_COEFFS,1,3)+(Q703+R703)*INDEX(FTA_COEFFS,1,4)+(Q702+R702)*INDEX(FTA_COEFFS,1,5)+M702*INDEX(FTA_COEFFS,1,6)+AC706*AC708</f>
        <v>#N/A</v>
      </c>
      <c r="AI703" s="223" t="e">
        <f ca="1">INDEX(FTPCT_COEFFS,1,1)+P703*INDEX(FTPCT_COEFFS,1,2)+F703*INDEX(FTPCT_COEFFS,1,3)+G702*INDEX(FTPCT_COEFFS,1,4)+AD706*AD708</f>
        <v>#N/A</v>
      </c>
      <c r="AJ703" s="338" t="e">
        <f t="shared" ca="1" si="1206"/>
        <v>#N/A</v>
      </c>
      <c r="AK703" s="55"/>
      <c r="AL703" s="55"/>
      <c r="AM703" s="55"/>
      <c r="AN703" s="55"/>
      <c r="AO703" s="55"/>
      <c r="AP703" s="55"/>
      <c r="AQ703" s="55"/>
      <c r="AR703" s="55"/>
    </row>
    <row r="704" spans="1:45" x14ac:dyDescent="0.3">
      <c r="A704" s="54" t="e">
        <f ca="1">IF(D702&gt;(D703+(AVERAGE(V702,W702)-AVERAGE(V703,W703))/2)+2.5,C702,IF(D703&gt;(D702+(AVERAGE(V703,W703)-AVERAGE(V702,W702))/2)+2.5,C703,"Close"))</f>
        <v>#N/A</v>
      </c>
      <c r="B704" s="64" t="e">
        <f ca="1">IF(D703&gt;D702,C703,C702)</f>
        <v>#N/A</v>
      </c>
      <c r="D704" s="56"/>
      <c r="X704" s="55"/>
      <c r="Y704" s="55"/>
      <c r="Z704" s="55"/>
      <c r="AA704" s="55"/>
      <c r="AB704" s="55"/>
      <c r="AC704" s="337"/>
      <c r="AD704" s="337"/>
      <c r="AE704" s="337"/>
      <c r="AF704" s="337"/>
      <c r="AG704" s="337"/>
      <c r="AH704" s="337"/>
      <c r="AI704" s="337"/>
      <c r="AJ704" s="337"/>
      <c r="AK704" s="337"/>
      <c r="AL704" s="337"/>
      <c r="AM704" s="55"/>
      <c r="AN704" s="55"/>
      <c r="AO704" s="55"/>
      <c r="AP704" s="55"/>
      <c r="AQ704" s="55"/>
      <c r="AR704" s="55"/>
      <c r="AS704" s="55"/>
    </row>
    <row r="705" spans="1:45" x14ac:dyDescent="0.3">
      <c r="X705" s="54" t="s">
        <v>1305</v>
      </c>
      <c r="Y705" s="54" t="s">
        <v>128</v>
      </c>
      <c r="Z705" s="54" t="s">
        <v>157</v>
      </c>
      <c r="AA705" s="54" t="s">
        <v>151</v>
      </c>
      <c r="AB705" s="54" t="s">
        <v>1327</v>
      </c>
      <c r="AC705" s="54" t="s">
        <v>129</v>
      </c>
      <c r="AD705" s="54" t="s">
        <v>116</v>
      </c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</row>
    <row r="706" spans="1:45" x14ac:dyDescent="0.3">
      <c r="X706" s="54"/>
      <c r="Y706" s="54">
        <f t="shared" ref="Y706:AD706" si="1209">Y699</f>
        <v>6.4436999999999998</v>
      </c>
      <c r="Z706" s="54">
        <f t="shared" si="1209"/>
        <v>4.9371</v>
      </c>
      <c r="AA706" s="54">
        <f t="shared" si="1209"/>
        <v>11.350300000000001</v>
      </c>
      <c r="AB706" s="54">
        <f t="shared" si="1209"/>
        <v>7.1900000000000006E-2</v>
      </c>
      <c r="AC706" s="54">
        <f t="shared" si="1209"/>
        <v>6.2766000000000002</v>
      </c>
      <c r="AD706" s="54">
        <f t="shared" si="1209"/>
        <v>11.042999999999999</v>
      </c>
      <c r="AE706" s="54"/>
      <c r="AF706" s="336"/>
      <c r="AG706" s="336"/>
      <c r="AH706" s="336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</row>
    <row r="707" spans="1:45" x14ac:dyDescent="0.3">
      <c r="D707" s="56"/>
      <c r="X707" s="336"/>
      <c r="Y707" s="336">
        <f t="shared" ca="1" si="1161"/>
        <v>-0.80500514210079133</v>
      </c>
      <c r="Z707" s="336">
        <f t="shared" ca="1" si="1161"/>
        <v>1.0732300042400926</v>
      </c>
      <c r="AA707" s="336">
        <f t="shared" ca="1" si="1161"/>
        <v>-4.9406948561409652E-3</v>
      </c>
      <c r="AB707" s="336">
        <f t="shared" ca="1" si="1161"/>
        <v>-0.49947901530653088</v>
      </c>
      <c r="AC707" s="336">
        <f t="shared" ca="1" si="1161"/>
        <v>-1.1349809554220673</v>
      </c>
      <c r="AD707" s="336">
        <f t="shared" ca="1" si="1161"/>
        <v>-0.71910798528109887</v>
      </c>
      <c r="AE707" s="336"/>
      <c r="AF707" s="336"/>
      <c r="AG707" s="336"/>
      <c r="AH707" s="336"/>
      <c r="AI707" s="54"/>
      <c r="AJ707" s="54"/>
      <c r="AK707" s="54"/>
      <c r="AL707" s="336"/>
      <c r="AM707" s="336"/>
      <c r="AN707" s="336"/>
      <c r="AO707" s="336"/>
      <c r="AP707" s="54"/>
      <c r="AQ707" s="336"/>
      <c r="AR707" s="336"/>
      <c r="AS707" s="336"/>
    </row>
    <row r="708" spans="1:45" x14ac:dyDescent="0.3">
      <c r="C708" s="54"/>
      <c r="D708" s="56"/>
      <c r="Y708" s="336">
        <f t="shared" ca="1" si="1161"/>
        <v>-1.0128730996807724</v>
      </c>
      <c r="Z708" s="336">
        <f t="shared" ca="1" si="1161"/>
        <v>1.4833005790675433</v>
      </c>
      <c r="AA708" s="336">
        <f t="shared" ca="1" si="1161"/>
        <v>-1.9554987388044967E-2</v>
      </c>
      <c r="AB708" s="336">
        <f t="shared" ca="1" si="1161"/>
        <v>-8.2699017176556491E-2</v>
      </c>
      <c r="AC708" s="336">
        <f t="shared" ca="1" si="1161"/>
        <v>-0.61211276391158131</v>
      </c>
      <c r="AD708" s="336">
        <f t="shared" ca="1" si="1161"/>
        <v>0.49270798628404966</v>
      </c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</row>
    <row r="709" spans="1:45" x14ac:dyDescent="0.3">
      <c r="B709" s="54" t="s">
        <v>172</v>
      </c>
      <c r="C709" s="53">
        <f>C702</f>
        <v>0</v>
      </c>
      <c r="D709" s="56" t="e">
        <f t="shared" ref="D709:D710" ca="1" si="1210">AJ709</f>
        <v>#N/A</v>
      </c>
      <c r="E709" s="52" t="e">
        <f t="shared" ref="E709:W709" si="1211">E702</f>
        <v>#N/A</v>
      </c>
      <c r="F709" s="52" t="e">
        <f t="shared" si="1211"/>
        <v>#N/A</v>
      </c>
      <c r="G709" s="52" t="e">
        <f t="shared" si="1211"/>
        <v>#N/A</v>
      </c>
      <c r="H709" s="52" t="e">
        <f t="shared" si="1211"/>
        <v>#N/A</v>
      </c>
      <c r="I709" s="52" t="e">
        <f t="shared" si="1211"/>
        <v>#N/A</v>
      </c>
      <c r="J709" s="52" t="e">
        <f t="shared" si="1211"/>
        <v>#N/A</v>
      </c>
      <c r="K709" s="52" t="e">
        <f t="shared" si="1211"/>
        <v>#N/A</v>
      </c>
      <c r="L709" s="52" t="e">
        <f t="shared" si="1211"/>
        <v>#N/A</v>
      </c>
      <c r="M709" s="52" t="e">
        <f t="shared" si="1211"/>
        <v>#N/A</v>
      </c>
      <c r="N709" s="52" t="e">
        <f t="shared" si="1211"/>
        <v>#N/A</v>
      </c>
      <c r="O709" s="52" t="e">
        <f t="shared" si="1211"/>
        <v>#N/A</v>
      </c>
      <c r="P709" s="52" t="e">
        <f t="shared" si="1211"/>
        <v>#N/A</v>
      </c>
      <c r="Q709" s="52" t="e">
        <f t="shared" si="1211"/>
        <v>#N/A</v>
      </c>
      <c r="R709" s="52" t="e">
        <f t="shared" si="1211"/>
        <v>#N/A</v>
      </c>
      <c r="S709" s="52" t="e">
        <f t="shared" si="1211"/>
        <v>#N/A</v>
      </c>
      <c r="T709" s="52" t="e">
        <f t="shared" si="1211"/>
        <v>#N/A</v>
      </c>
      <c r="U709" s="52" t="e">
        <f t="shared" si="1211"/>
        <v>#N/A</v>
      </c>
      <c r="V709" s="52" t="e">
        <f t="shared" si="1211"/>
        <v>#N/A</v>
      </c>
      <c r="W709" s="52" t="e">
        <f t="shared" si="1211"/>
        <v>#N/A</v>
      </c>
      <c r="X709" s="55" t="e">
        <f t="shared" ref="X709:X710" si="1212">(H709-(O709*P709)/100-3*(J709*K709)/100)/2</f>
        <v>#N/A</v>
      </c>
      <c r="Y709" s="55" t="e">
        <f t="shared" ref="Y709:Y710" si="1213">SUM(X709,(J709*K709/100))/(F709/100)</f>
        <v>#N/A</v>
      </c>
      <c r="Z709" s="55" t="e">
        <f t="shared" ref="Z709" si="1214">U709*0.5+U710*0.5</f>
        <v>#N/A</v>
      </c>
      <c r="AA709" s="55" t="e">
        <f t="shared" ref="AA709:AA710" si="1215">J709/Y709</f>
        <v>#N/A</v>
      </c>
      <c r="AB709" s="336" t="e">
        <f t="shared" ref="AB709:AB710" si="1216">X709/(Y709-J709)</f>
        <v>#N/A</v>
      </c>
      <c r="AC709" s="223" t="e">
        <f ca="1">INDEX(FGA_COEFFS,1,1)+Z709*INDEX(FGA_COEFFS,1,2)+Y709*INDEX(FGA_COEFFS,1,3)+R709*INDEX(FGA_COEFFS,1,4)+Q710*INDEX(FGA_COEFFS,1,5)+S709*INDEX(FGA_COEFFS,1,6)+T710*INDEX(FGA_COEFFS,1,7)+M710*INDEX(FGA_COEFFS,1,8)+Y713*Y714</f>
        <v>#N/A</v>
      </c>
      <c r="AD709" s="223" t="e">
        <f ca="1">INDEX(THREEPTA_COEFFS,1,1)+AC709*INDEX(THREEPTA_COEFFS,1,2)+J709*INDEX(THREEPTA_COEFFS,1,3)+AA709*INDEX(THREEPTA_COEFFS,1,4)+K709*INDEX(THREEPTA_COEFFS,1,5)+L710*INDEX(THREEPTA_COEFFS,1,6)+Z713*Z714</f>
        <v>#N/A</v>
      </c>
      <c r="AE709" s="223" t="e">
        <f ca="1">INDEX(THREEPTPCT_COEFFS,1,1)+K709*INDEX(THREEPTPCT_COEFFS,1,2)+L710*INDEX(THREEPTPCT_COEFFS,1,3)+AA713*AA714</f>
        <v>#N/A</v>
      </c>
      <c r="AF709" s="55" t="e">
        <f t="shared" ref="AF709:AF710" ca="1" si="1217">AC709-AD709</f>
        <v>#N/A</v>
      </c>
      <c r="AG709" s="223" t="e">
        <f ca="1">INDEX(TWOPTPCT_COEFFS,1,1)+AB709*INDEX(TWOPTPCT_COEFFS,1,2)+I710*INDEX(TWOPTPCT_COEFFS,1,3)+G710*INDEX(TWOPTPCT_COEFFS,1,4)+L710*INDEX(TWOPTPCT_COEFFS,1,5)+AB713*AB714</f>
        <v>#N/A</v>
      </c>
      <c r="AH709" s="223" t="e">
        <f ca="1">INDEX(FTA_COEFFS,1,1)+O709*INDEX(FTA_COEFFS,1,2)+N710*INDEX(FTA_COEFFS,1,3)+(Q709+R709)*INDEX(FTA_COEFFS,1,4)+(Q710+R710)*INDEX(FTA_COEFFS,1,5)+M710*INDEX(FTA_COEFFS,1,6)+AC713*AC714</f>
        <v>#N/A</v>
      </c>
      <c r="AI709" s="223" t="e">
        <f ca="1">INDEX(FTPCT_COEFFS,1,1)+P709*INDEX(FTPCT_COEFFS,1,2)+F709*INDEX(FTPCT_COEFFS,1,3)+G710*INDEX(FTPCT_COEFFS,1,4)+AD713*AD714</f>
        <v>#N/A</v>
      </c>
      <c r="AJ709" s="338" t="e">
        <f t="shared" ref="AJ709:AJ710" ca="1" si="1218">AD709*AE709/100+AF709*AG709+AH709*AI709/100</f>
        <v>#N/A</v>
      </c>
      <c r="AK709" s="55"/>
      <c r="AL709" s="55"/>
      <c r="AM709" s="55"/>
      <c r="AN709" s="55"/>
      <c r="AO709" s="55"/>
      <c r="AP709" s="55"/>
      <c r="AQ709" s="55"/>
      <c r="AR709" s="55"/>
    </row>
    <row r="710" spans="1:45" x14ac:dyDescent="0.3">
      <c r="B710" s="54" t="s">
        <v>175</v>
      </c>
      <c r="C710" s="54">
        <f>C703</f>
        <v>0</v>
      </c>
      <c r="D710" s="56" t="e">
        <f t="shared" ca="1" si="1210"/>
        <v>#N/A</v>
      </c>
      <c r="E710" s="52" t="e">
        <f t="shared" ref="E710:W710" si="1219">E703</f>
        <v>#N/A</v>
      </c>
      <c r="F710" s="52" t="e">
        <f t="shared" si="1219"/>
        <v>#N/A</v>
      </c>
      <c r="G710" s="52" t="e">
        <f t="shared" si="1219"/>
        <v>#N/A</v>
      </c>
      <c r="H710" s="52" t="e">
        <f t="shared" si="1219"/>
        <v>#N/A</v>
      </c>
      <c r="I710" s="52" t="e">
        <f t="shared" si="1219"/>
        <v>#N/A</v>
      </c>
      <c r="J710" s="52" t="e">
        <f t="shared" si="1219"/>
        <v>#N/A</v>
      </c>
      <c r="K710" s="52" t="e">
        <f t="shared" si="1219"/>
        <v>#N/A</v>
      </c>
      <c r="L710" s="52" t="e">
        <f t="shared" si="1219"/>
        <v>#N/A</v>
      </c>
      <c r="M710" s="52" t="e">
        <f t="shared" si="1219"/>
        <v>#N/A</v>
      </c>
      <c r="N710" s="52" t="e">
        <f t="shared" si="1219"/>
        <v>#N/A</v>
      </c>
      <c r="O710" s="52" t="e">
        <f t="shared" si="1219"/>
        <v>#N/A</v>
      </c>
      <c r="P710" s="52" t="e">
        <f t="shared" si="1219"/>
        <v>#N/A</v>
      </c>
      <c r="Q710" s="52" t="e">
        <f t="shared" si="1219"/>
        <v>#N/A</v>
      </c>
      <c r="R710" s="52" t="e">
        <f t="shared" si="1219"/>
        <v>#N/A</v>
      </c>
      <c r="S710" s="52" t="e">
        <f t="shared" si="1219"/>
        <v>#N/A</v>
      </c>
      <c r="T710" s="52" t="e">
        <f t="shared" si="1219"/>
        <v>#N/A</v>
      </c>
      <c r="U710" s="52" t="e">
        <f t="shared" si="1219"/>
        <v>#N/A</v>
      </c>
      <c r="V710" s="52" t="e">
        <f t="shared" si="1219"/>
        <v>#N/A</v>
      </c>
      <c r="W710" s="52" t="e">
        <f t="shared" si="1219"/>
        <v>#N/A</v>
      </c>
      <c r="X710" s="55" t="e">
        <f t="shared" si="1212"/>
        <v>#N/A</v>
      </c>
      <c r="Y710" s="55" t="e">
        <f t="shared" si="1213"/>
        <v>#N/A</v>
      </c>
      <c r="Z710" s="55" t="e">
        <f t="shared" ref="Z710" si="1220">Z709</f>
        <v>#N/A</v>
      </c>
      <c r="AA710" s="55" t="e">
        <f t="shared" si="1215"/>
        <v>#N/A</v>
      </c>
      <c r="AB710" s="336" t="e">
        <f t="shared" si="1216"/>
        <v>#N/A</v>
      </c>
      <c r="AC710" s="223" t="e">
        <f ca="1">INDEX(FGA_COEFFS,1,1)+Z710*INDEX(FGA_COEFFS,1,2)+Y710*INDEX(FGA_COEFFS,1,3)+R710*INDEX(FGA_COEFFS,1,4)+Q709*INDEX(FGA_COEFFS,1,5)+S710*INDEX(FGA_COEFFS,1,6)+T709*INDEX(FGA_COEFFS,1,7)+M709*INDEX(FGA_COEFFS,1,8)+Y713*Y715</f>
        <v>#N/A</v>
      </c>
      <c r="AD710" s="223" t="e">
        <f ca="1">INDEX(THREEPTA_COEFFS,1,1)+AC710*INDEX(THREEPTA_COEFFS,1,2)+J710*INDEX(THREEPTA_COEFFS,1,3)+AA710*INDEX(THREEPTA_COEFFS,1,4)+K710*INDEX(THREEPTA_COEFFS,1,5)+L709*INDEX(THREEPTA_COEFFS,1,6)+Z713*Z715</f>
        <v>#N/A</v>
      </c>
      <c r="AE710" s="223" t="e">
        <f ca="1">INDEX(THREEPTPCT_COEFFS,1,1)+K710*INDEX(THREEPTPCT_COEFFS,1,2)+L709*INDEX(THREEPTPCT_COEFFS,1,3)+AA713*AA715</f>
        <v>#N/A</v>
      </c>
      <c r="AF710" s="55" t="e">
        <f t="shared" ca="1" si="1217"/>
        <v>#N/A</v>
      </c>
      <c r="AG710" s="223" t="e">
        <f ca="1">INDEX(TWOPTPCT_COEFFS,1,1)+AB710*INDEX(TWOPTPCT_COEFFS,1,2)+I709*INDEX(TWOPTPCT_COEFFS,1,3)+G709*INDEX(TWOPTPCT_COEFFS,1,4)+L709*INDEX(TWOPTPCT_COEFFS,1,5)+AB713*AB715</f>
        <v>#N/A</v>
      </c>
      <c r="AH710" s="223" t="e">
        <f ca="1">INDEX(FTA_COEFFS,1,1)+O710*INDEX(FTA_COEFFS,1,2)+N709*INDEX(FTA_COEFFS,1,3)+(Q710+R710)*INDEX(FTA_COEFFS,1,4)+(Q709+R709)*INDEX(FTA_COEFFS,1,5)+M709*INDEX(FTA_COEFFS,1,6)+AC713*AC715</f>
        <v>#N/A</v>
      </c>
      <c r="AI710" s="223" t="e">
        <f ca="1">INDEX(FTPCT_COEFFS,1,1)+P710*INDEX(FTPCT_COEFFS,1,2)+F710*INDEX(FTPCT_COEFFS,1,3)+G709*INDEX(FTPCT_COEFFS,1,4)+AD713*AD715</f>
        <v>#N/A</v>
      </c>
      <c r="AJ710" s="338" t="e">
        <f t="shared" ca="1" si="1218"/>
        <v>#N/A</v>
      </c>
      <c r="AK710" s="55"/>
      <c r="AL710" s="55"/>
      <c r="AM710" s="55"/>
      <c r="AN710" s="55"/>
      <c r="AO710" s="55"/>
      <c r="AP710" s="55"/>
      <c r="AQ710" s="55"/>
      <c r="AR710" s="55"/>
    </row>
    <row r="711" spans="1:45" x14ac:dyDescent="0.3">
      <c r="A711" s="54" t="e">
        <f ca="1">IF(D709&gt;(D710+(AVERAGE(V709,W709)-AVERAGE(V710,W710))/2)+2.5,C709,IF(D710&gt;(D709+(AVERAGE(V710,W710)-AVERAGE(V709,W709))/2)+2.5,C710,"Close"))</f>
        <v>#N/A</v>
      </c>
      <c r="B711" s="64" t="e">
        <f ca="1">IF(D710&gt;D709,C710,C709)</f>
        <v>#N/A</v>
      </c>
      <c r="D711" s="56"/>
      <c r="X711" s="55"/>
      <c r="Y711" s="55"/>
      <c r="Z711" s="55"/>
      <c r="AA711" s="55"/>
      <c r="AB711" s="55"/>
      <c r="AC711" s="337"/>
      <c r="AD711" s="337"/>
      <c r="AE711" s="337"/>
      <c r="AF711" s="337"/>
      <c r="AG711" s="337"/>
      <c r="AH711" s="337"/>
      <c r="AI711" s="337"/>
      <c r="AJ711" s="337"/>
      <c r="AK711" s="337"/>
      <c r="AL711" s="337"/>
      <c r="AM711" s="55"/>
      <c r="AN711" s="55"/>
      <c r="AO711" s="55"/>
      <c r="AP711" s="55"/>
      <c r="AQ711" s="55"/>
      <c r="AR711" s="55"/>
      <c r="AS711" s="55"/>
    </row>
    <row r="712" spans="1:45" x14ac:dyDescent="0.3">
      <c r="X712" s="54" t="s">
        <v>1305</v>
      </c>
      <c r="Y712" s="54" t="s">
        <v>128</v>
      </c>
      <c r="Z712" s="54" t="s">
        <v>157</v>
      </c>
      <c r="AA712" s="54" t="s">
        <v>151</v>
      </c>
      <c r="AB712" s="54" t="s">
        <v>1327</v>
      </c>
      <c r="AC712" s="54" t="s">
        <v>129</v>
      </c>
      <c r="AD712" s="54" t="s">
        <v>116</v>
      </c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</row>
    <row r="713" spans="1:45" x14ac:dyDescent="0.3">
      <c r="X713" s="54"/>
      <c r="Y713" s="54">
        <f t="shared" ref="Y713:AD713" si="1221">Y706</f>
        <v>6.4436999999999998</v>
      </c>
      <c r="Z713" s="54">
        <f t="shared" si="1221"/>
        <v>4.9371</v>
      </c>
      <c r="AA713" s="54">
        <f t="shared" si="1221"/>
        <v>11.350300000000001</v>
      </c>
      <c r="AB713" s="54">
        <f t="shared" si="1221"/>
        <v>7.1900000000000006E-2</v>
      </c>
      <c r="AC713" s="54">
        <f t="shared" si="1221"/>
        <v>6.2766000000000002</v>
      </c>
      <c r="AD713" s="54">
        <f t="shared" si="1221"/>
        <v>11.042999999999999</v>
      </c>
      <c r="AE713" s="54"/>
      <c r="AF713" s="336"/>
      <c r="AG713" s="336"/>
      <c r="AH713" s="336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</row>
    <row r="714" spans="1:45" x14ac:dyDescent="0.3">
      <c r="D714" s="56"/>
      <c r="X714" s="336"/>
      <c r="Y714" s="336">
        <f t="shared" ca="1" si="1161"/>
        <v>-0.13133913754694304</v>
      </c>
      <c r="Z714" s="336">
        <f t="shared" ca="1" si="1161"/>
        <v>-0.28146174471693486</v>
      </c>
      <c r="AA714" s="336">
        <f t="shared" ca="1" si="1161"/>
        <v>-1.4228374955114471</v>
      </c>
      <c r="AB714" s="336">
        <f t="shared" ca="1" si="1161"/>
        <v>-0.29966486451640795</v>
      </c>
      <c r="AC714" s="336">
        <f t="shared" ca="1" si="1161"/>
        <v>-0.18082806355191877</v>
      </c>
      <c r="AD714" s="336">
        <f t="shared" ca="1" si="1161"/>
        <v>0.28557508564610806</v>
      </c>
      <c r="AE714" s="336"/>
      <c r="AF714" s="336"/>
      <c r="AG714" s="336"/>
      <c r="AH714" s="336"/>
      <c r="AI714" s="54"/>
      <c r="AJ714" s="54"/>
      <c r="AK714" s="54"/>
      <c r="AL714" s="336"/>
      <c r="AM714" s="336"/>
      <c r="AN714" s="336"/>
      <c r="AO714" s="336"/>
      <c r="AP714" s="54"/>
      <c r="AQ714" s="336"/>
      <c r="AR714" s="336"/>
      <c r="AS714" s="336"/>
    </row>
    <row r="715" spans="1:45" x14ac:dyDescent="0.3">
      <c r="C715" s="54"/>
      <c r="D715" s="56"/>
      <c r="Y715" s="336">
        <f t="shared" ca="1" si="1161"/>
        <v>2.7238963668739468E-2</v>
      </c>
      <c r="Z715" s="336">
        <f t="shared" ca="1" si="1161"/>
        <v>0.46051188716645619</v>
      </c>
      <c r="AA715" s="336">
        <f t="shared" ca="1" si="1161"/>
        <v>-0.90028835038798705</v>
      </c>
      <c r="AB715" s="336">
        <f t="shared" ca="1" si="1161"/>
        <v>6.2266416478776197E-2</v>
      </c>
      <c r="AC715" s="336">
        <f t="shared" ca="1" si="1161"/>
        <v>-0.96869867462619552</v>
      </c>
      <c r="AD715" s="336">
        <f t="shared" ca="1" si="1161"/>
        <v>-1.2121761636386179</v>
      </c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</row>
    <row r="716" spans="1:45" x14ac:dyDescent="0.3">
      <c r="B716" s="54" t="s">
        <v>172</v>
      </c>
      <c r="C716" s="53">
        <f>C709</f>
        <v>0</v>
      </c>
      <c r="D716" s="56" t="e">
        <f t="shared" ref="D716:D717" ca="1" si="1222">AJ716</f>
        <v>#N/A</v>
      </c>
      <c r="E716" s="52" t="e">
        <f t="shared" ref="E716:W716" si="1223">E709</f>
        <v>#N/A</v>
      </c>
      <c r="F716" s="52" t="e">
        <f t="shared" si="1223"/>
        <v>#N/A</v>
      </c>
      <c r="G716" s="52" t="e">
        <f t="shared" si="1223"/>
        <v>#N/A</v>
      </c>
      <c r="H716" s="52" t="e">
        <f t="shared" si="1223"/>
        <v>#N/A</v>
      </c>
      <c r="I716" s="52" t="e">
        <f t="shared" si="1223"/>
        <v>#N/A</v>
      </c>
      <c r="J716" s="52" t="e">
        <f t="shared" si="1223"/>
        <v>#N/A</v>
      </c>
      <c r="K716" s="52" t="e">
        <f t="shared" si="1223"/>
        <v>#N/A</v>
      </c>
      <c r="L716" s="52" t="e">
        <f t="shared" si="1223"/>
        <v>#N/A</v>
      </c>
      <c r="M716" s="52" t="e">
        <f t="shared" si="1223"/>
        <v>#N/A</v>
      </c>
      <c r="N716" s="52" t="e">
        <f t="shared" si="1223"/>
        <v>#N/A</v>
      </c>
      <c r="O716" s="52" t="e">
        <f t="shared" si="1223"/>
        <v>#N/A</v>
      </c>
      <c r="P716" s="52" t="e">
        <f t="shared" si="1223"/>
        <v>#N/A</v>
      </c>
      <c r="Q716" s="52" t="e">
        <f t="shared" si="1223"/>
        <v>#N/A</v>
      </c>
      <c r="R716" s="52" t="e">
        <f t="shared" si="1223"/>
        <v>#N/A</v>
      </c>
      <c r="S716" s="52" t="e">
        <f t="shared" si="1223"/>
        <v>#N/A</v>
      </c>
      <c r="T716" s="52" t="e">
        <f t="shared" si="1223"/>
        <v>#N/A</v>
      </c>
      <c r="U716" s="52" t="e">
        <f t="shared" si="1223"/>
        <v>#N/A</v>
      </c>
      <c r="V716" s="52" t="e">
        <f t="shared" si="1223"/>
        <v>#N/A</v>
      </c>
      <c r="W716" s="52" t="e">
        <f t="shared" si="1223"/>
        <v>#N/A</v>
      </c>
      <c r="X716" s="55" t="e">
        <f t="shared" ref="X716:X717" si="1224">(H716-(O716*P716)/100-3*(J716*K716)/100)/2</f>
        <v>#N/A</v>
      </c>
      <c r="Y716" s="55" t="e">
        <f t="shared" ref="Y716:Y717" si="1225">SUM(X716,(J716*K716/100))/(F716/100)</f>
        <v>#N/A</v>
      </c>
      <c r="Z716" s="55" t="e">
        <f t="shared" ref="Z716" si="1226">U716*0.5+U717*0.5</f>
        <v>#N/A</v>
      </c>
      <c r="AA716" s="55" t="e">
        <f t="shared" ref="AA716:AA717" si="1227">J716/Y716</f>
        <v>#N/A</v>
      </c>
      <c r="AB716" s="336" t="e">
        <f t="shared" ref="AB716:AB717" si="1228">X716/(Y716-J716)</f>
        <v>#N/A</v>
      </c>
      <c r="AC716" s="223" t="e">
        <f ca="1">INDEX(FGA_COEFFS,1,1)+Z716*INDEX(FGA_COEFFS,1,2)+Y716*INDEX(FGA_COEFFS,1,3)+R716*INDEX(FGA_COEFFS,1,4)+Q717*INDEX(FGA_COEFFS,1,5)+S716*INDEX(FGA_COEFFS,1,6)+T717*INDEX(FGA_COEFFS,1,7)+M717*INDEX(FGA_COEFFS,1,8)+Y720*Y721</f>
        <v>#N/A</v>
      </c>
      <c r="AD716" s="223" t="e">
        <f ca="1">INDEX(THREEPTA_COEFFS,1,1)+AC716*INDEX(THREEPTA_COEFFS,1,2)+J716*INDEX(THREEPTA_COEFFS,1,3)+AA716*INDEX(THREEPTA_COEFFS,1,4)+K716*INDEX(THREEPTA_COEFFS,1,5)+L717*INDEX(THREEPTA_COEFFS,1,6)+Z720*Z721</f>
        <v>#N/A</v>
      </c>
      <c r="AE716" s="223" t="e">
        <f ca="1">INDEX(THREEPTPCT_COEFFS,1,1)+K716*INDEX(THREEPTPCT_COEFFS,1,2)+L717*INDEX(THREEPTPCT_COEFFS,1,3)+AA720*AA721</f>
        <v>#N/A</v>
      </c>
      <c r="AF716" s="55" t="e">
        <f t="shared" ref="AF716:AF717" ca="1" si="1229">AC716-AD716</f>
        <v>#N/A</v>
      </c>
      <c r="AG716" s="223" t="e">
        <f ca="1">INDEX(TWOPTPCT_COEFFS,1,1)+AB716*INDEX(TWOPTPCT_COEFFS,1,2)+I717*INDEX(TWOPTPCT_COEFFS,1,3)+G717*INDEX(TWOPTPCT_COEFFS,1,4)+L717*INDEX(TWOPTPCT_COEFFS,1,5)+AB720*AB721</f>
        <v>#N/A</v>
      </c>
      <c r="AH716" s="223" t="e">
        <f ca="1">INDEX(FTA_COEFFS,1,1)+O716*INDEX(FTA_COEFFS,1,2)+N717*INDEX(FTA_COEFFS,1,3)+(Q716+R716)*INDEX(FTA_COEFFS,1,4)+(Q717+R717)*INDEX(FTA_COEFFS,1,5)+M717*INDEX(FTA_COEFFS,1,6)+AC720*AC721</f>
        <v>#N/A</v>
      </c>
      <c r="AI716" s="223" t="e">
        <f ca="1">INDEX(FTPCT_COEFFS,1,1)+P716*INDEX(FTPCT_COEFFS,1,2)+F716*INDEX(FTPCT_COEFFS,1,3)+G717*INDEX(FTPCT_COEFFS,1,4)+AD720*AD721</f>
        <v>#N/A</v>
      </c>
      <c r="AJ716" s="338" t="e">
        <f t="shared" ref="AJ716:AJ717" ca="1" si="1230">AD716*AE716/100+AF716*AG716+AH716*AI716/100</f>
        <v>#N/A</v>
      </c>
      <c r="AK716" s="55"/>
      <c r="AL716" s="55"/>
      <c r="AM716" s="55"/>
      <c r="AN716" s="55"/>
      <c r="AO716" s="55"/>
      <c r="AP716" s="55"/>
      <c r="AQ716" s="55"/>
      <c r="AR716" s="55"/>
    </row>
    <row r="717" spans="1:45" x14ac:dyDescent="0.3">
      <c r="B717" s="54" t="s">
        <v>175</v>
      </c>
      <c r="C717" s="54">
        <f>C710</f>
        <v>0</v>
      </c>
      <c r="D717" s="56" t="e">
        <f t="shared" ca="1" si="1222"/>
        <v>#N/A</v>
      </c>
      <c r="E717" s="52" t="e">
        <f t="shared" ref="E717:W717" si="1231">E710</f>
        <v>#N/A</v>
      </c>
      <c r="F717" s="52" t="e">
        <f t="shared" si="1231"/>
        <v>#N/A</v>
      </c>
      <c r="G717" s="52" t="e">
        <f t="shared" si="1231"/>
        <v>#N/A</v>
      </c>
      <c r="H717" s="52" t="e">
        <f t="shared" si="1231"/>
        <v>#N/A</v>
      </c>
      <c r="I717" s="52" t="e">
        <f t="shared" si="1231"/>
        <v>#N/A</v>
      </c>
      <c r="J717" s="52" t="e">
        <f t="shared" si="1231"/>
        <v>#N/A</v>
      </c>
      <c r="K717" s="52" t="e">
        <f t="shared" si="1231"/>
        <v>#N/A</v>
      </c>
      <c r="L717" s="52" t="e">
        <f t="shared" si="1231"/>
        <v>#N/A</v>
      </c>
      <c r="M717" s="52" t="e">
        <f t="shared" si="1231"/>
        <v>#N/A</v>
      </c>
      <c r="N717" s="52" t="e">
        <f t="shared" si="1231"/>
        <v>#N/A</v>
      </c>
      <c r="O717" s="52" t="e">
        <f t="shared" si="1231"/>
        <v>#N/A</v>
      </c>
      <c r="P717" s="52" t="e">
        <f t="shared" si="1231"/>
        <v>#N/A</v>
      </c>
      <c r="Q717" s="52" t="e">
        <f t="shared" si="1231"/>
        <v>#N/A</v>
      </c>
      <c r="R717" s="52" t="e">
        <f t="shared" si="1231"/>
        <v>#N/A</v>
      </c>
      <c r="S717" s="52" t="e">
        <f t="shared" si="1231"/>
        <v>#N/A</v>
      </c>
      <c r="T717" s="52" t="e">
        <f t="shared" si="1231"/>
        <v>#N/A</v>
      </c>
      <c r="U717" s="52" t="e">
        <f t="shared" si="1231"/>
        <v>#N/A</v>
      </c>
      <c r="V717" s="52" t="e">
        <f t="shared" si="1231"/>
        <v>#N/A</v>
      </c>
      <c r="W717" s="52" t="e">
        <f t="shared" si="1231"/>
        <v>#N/A</v>
      </c>
      <c r="X717" s="55" t="e">
        <f t="shared" si="1224"/>
        <v>#N/A</v>
      </c>
      <c r="Y717" s="55" t="e">
        <f t="shared" si="1225"/>
        <v>#N/A</v>
      </c>
      <c r="Z717" s="55" t="e">
        <f t="shared" ref="Z717" si="1232">Z716</f>
        <v>#N/A</v>
      </c>
      <c r="AA717" s="55" t="e">
        <f t="shared" si="1227"/>
        <v>#N/A</v>
      </c>
      <c r="AB717" s="336" t="e">
        <f t="shared" si="1228"/>
        <v>#N/A</v>
      </c>
      <c r="AC717" s="223" t="e">
        <f ca="1">INDEX(FGA_COEFFS,1,1)+Z717*INDEX(FGA_COEFFS,1,2)+Y717*INDEX(FGA_COEFFS,1,3)+R717*INDEX(FGA_COEFFS,1,4)+Q716*INDEX(FGA_COEFFS,1,5)+S717*INDEX(FGA_COEFFS,1,6)+T716*INDEX(FGA_COEFFS,1,7)+M716*INDEX(FGA_COEFFS,1,8)+Y720*Y722</f>
        <v>#N/A</v>
      </c>
      <c r="AD717" s="223" t="e">
        <f ca="1">INDEX(THREEPTA_COEFFS,1,1)+AC717*INDEX(THREEPTA_COEFFS,1,2)+J717*INDEX(THREEPTA_COEFFS,1,3)+AA717*INDEX(THREEPTA_COEFFS,1,4)+K717*INDEX(THREEPTA_COEFFS,1,5)+L716*INDEX(THREEPTA_COEFFS,1,6)+Z720*Z722</f>
        <v>#N/A</v>
      </c>
      <c r="AE717" s="223" t="e">
        <f ca="1">INDEX(THREEPTPCT_COEFFS,1,1)+K717*INDEX(THREEPTPCT_COEFFS,1,2)+L716*INDEX(THREEPTPCT_COEFFS,1,3)+AA720*AA722</f>
        <v>#N/A</v>
      </c>
      <c r="AF717" s="55" t="e">
        <f t="shared" ca="1" si="1229"/>
        <v>#N/A</v>
      </c>
      <c r="AG717" s="223" t="e">
        <f ca="1">INDEX(TWOPTPCT_COEFFS,1,1)+AB717*INDEX(TWOPTPCT_COEFFS,1,2)+I716*INDEX(TWOPTPCT_COEFFS,1,3)+G716*INDEX(TWOPTPCT_COEFFS,1,4)+L716*INDEX(TWOPTPCT_COEFFS,1,5)+AB720*AB722</f>
        <v>#N/A</v>
      </c>
      <c r="AH717" s="223" t="e">
        <f ca="1">INDEX(FTA_COEFFS,1,1)+O717*INDEX(FTA_COEFFS,1,2)+N716*INDEX(FTA_COEFFS,1,3)+(Q717+R717)*INDEX(FTA_COEFFS,1,4)+(Q716+R716)*INDEX(FTA_COEFFS,1,5)+M716*INDEX(FTA_COEFFS,1,6)+AC720*AC722</f>
        <v>#N/A</v>
      </c>
      <c r="AI717" s="223" t="e">
        <f ca="1">INDEX(FTPCT_COEFFS,1,1)+P717*INDEX(FTPCT_COEFFS,1,2)+F717*INDEX(FTPCT_COEFFS,1,3)+G716*INDEX(FTPCT_COEFFS,1,4)+AD720*AD722</f>
        <v>#N/A</v>
      </c>
      <c r="AJ717" s="338" t="e">
        <f t="shared" ca="1" si="1230"/>
        <v>#N/A</v>
      </c>
      <c r="AK717" s="55"/>
      <c r="AL717" s="55"/>
      <c r="AM717" s="55"/>
      <c r="AN717" s="55"/>
      <c r="AO717" s="55"/>
      <c r="AP717" s="55"/>
      <c r="AQ717" s="55"/>
      <c r="AR717" s="55"/>
    </row>
    <row r="718" spans="1:45" x14ac:dyDescent="0.3">
      <c r="A718" s="54" t="e">
        <f ca="1">IF(D716&gt;(D717+(AVERAGE(V716,W716)-AVERAGE(V717,W717))/2)+2.5,C716,IF(D717&gt;(D716+(AVERAGE(V717,W717)-AVERAGE(V716,W716))/2)+2.5,C717,"Close"))</f>
        <v>#N/A</v>
      </c>
      <c r="B718" s="64" t="e">
        <f ca="1">IF(D717&gt;D716,C717,C716)</f>
        <v>#N/A</v>
      </c>
      <c r="D718" s="56"/>
      <c r="X718" s="55"/>
      <c r="Y718" s="55"/>
      <c r="Z718" s="55"/>
      <c r="AA718" s="55"/>
      <c r="AB718" s="55"/>
      <c r="AC718" s="337"/>
      <c r="AD718" s="337"/>
      <c r="AE718" s="337"/>
      <c r="AF718" s="337"/>
      <c r="AG718" s="337"/>
      <c r="AH718" s="337"/>
      <c r="AI718" s="337"/>
      <c r="AJ718" s="337"/>
      <c r="AK718" s="337"/>
      <c r="AL718" s="337"/>
      <c r="AM718" s="55"/>
      <c r="AN718" s="55"/>
      <c r="AO718" s="55"/>
      <c r="AP718" s="55"/>
      <c r="AQ718" s="55"/>
      <c r="AR718" s="55"/>
      <c r="AS718" s="55"/>
    </row>
    <row r="719" spans="1:45" x14ac:dyDescent="0.3">
      <c r="X719" s="54" t="s">
        <v>1305</v>
      </c>
      <c r="Y719" s="54" t="s">
        <v>128</v>
      </c>
      <c r="Z719" s="54" t="s">
        <v>157</v>
      </c>
      <c r="AA719" s="54" t="s">
        <v>151</v>
      </c>
      <c r="AB719" s="54" t="s">
        <v>1327</v>
      </c>
      <c r="AC719" s="54" t="s">
        <v>129</v>
      </c>
      <c r="AD719" s="54" t="s">
        <v>116</v>
      </c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</row>
    <row r="720" spans="1:45" x14ac:dyDescent="0.3">
      <c r="X720" s="54"/>
      <c r="Y720" s="54">
        <f t="shared" ref="Y720:AD720" si="1233">Y713</f>
        <v>6.4436999999999998</v>
      </c>
      <c r="Z720" s="54">
        <f t="shared" si="1233"/>
        <v>4.9371</v>
      </c>
      <c r="AA720" s="54">
        <f t="shared" si="1233"/>
        <v>11.350300000000001</v>
      </c>
      <c r="AB720" s="54">
        <f t="shared" si="1233"/>
        <v>7.1900000000000006E-2</v>
      </c>
      <c r="AC720" s="54">
        <f t="shared" si="1233"/>
        <v>6.2766000000000002</v>
      </c>
      <c r="AD720" s="54">
        <f t="shared" si="1233"/>
        <v>11.042999999999999</v>
      </c>
      <c r="AE720" s="54"/>
      <c r="AF720" s="336"/>
      <c r="AG720" s="336"/>
      <c r="AH720" s="336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</row>
    <row r="721" spans="1:45" x14ac:dyDescent="0.3">
      <c r="D721" s="56"/>
      <c r="X721" s="336"/>
      <c r="Y721" s="336">
        <f t="shared" ca="1" si="1161"/>
        <v>2.6061377116550231E-2</v>
      </c>
      <c r="Z721" s="336">
        <f t="shared" ca="1" si="1161"/>
        <v>1.0447265453562777</v>
      </c>
      <c r="AA721" s="336">
        <f t="shared" ca="1" si="1161"/>
        <v>0.58333761679371776</v>
      </c>
      <c r="AB721" s="336">
        <f t="shared" ca="1" si="1161"/>
        <v>-3.0815189563078722E-2</v>
      </c>
      <c r="AC721" s="336">
        <f t="shared" ca="1" si="1161"/>
        <v>0.56885938230527211</v>
      </c>
      <c r="AD721" s="336">
        <f t="shared" ca="1" si="1161"/>
        <v>0.84121159767796816</v>
      </c>
      <c r="AE721" s="336"/>
      <c r="AF721" s="336"/>
      <c r="AG721" s="336"/>
      <c r="AH721" s="336"/>
      <c r="AI721" s="54"/>
      <c r="AJ721" s="54"/>
      <c r="AK721" s="54"/>
      <c r="AL721" s="336"/>
      <c r="AM721" s="336"/>
      <c r="AN721" s="336"/>
      <c r="AO721" s="336"/>
      <c r="AP721" s="54"/>
      <c r="AQ721" s="336"/>
      <c r="AR721" s="336"/>
      <c r="AS721" s="336"/>
    </row>
    <row r="722" spans="1:45" x14ac:dyDescent="0.3">
      <c r="C722" s="54"/>
      <c r="D722" s="56"/>
      <c r="Y722" s="336">
        <f t="shared" ca="1" si="1161"/>
        <v>7.4120918214738776E-2</v>
      </c>
      <c r="Z722" s="336">
        <f t="shared" ca="1" si="1161"/>
        <v>0.60243067984529275</v>
      </c>
      <c r="AA722" s="336">
        <f t="shared" ca="1" si="1161"/>
        <v>1.2022434844424028</v>
      </c>
      <c r="AB722" s="336">
        <f t="shared" ca="1" si="1161"/>
        <v>0.14836569930332114</v>
      </c>
      <c r="AC722" s="336">
        <f t="shared" ca="1" si="1161"/>
        <v>6.1503413987068829E-2</v>
      </c>
      <c r="AD722" s="336">
        <f t="shared" ca="1" si="1161"/>
        <v>-9.6152569274639055E-2</v>
      </c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</row>
    <row r="723" spans="1:45" x14ac:dyDescent="0.3">
      <c r="B723" s="54" t="s">
        <v>172</v>
      </c>
      <c r="C723" s="53">
        <f>C716</f>
        <v>0</v>
      </c>
      <c r="D723" s="56" t="e">
        <f t="shared" ref="D723:D724" ca="1" si="1234">AJ723</f>
        <v>#N/A</v>
      </c>
      <c r="E723" s="52" t="e">
        <f t="shared" ref="E723:W723" si="1235">E716</f>
        <v>#N/A</v>
      </c>
      <c r="F723" s="52" t="e">
        <f t="shared" si="1235"/>
        <v>#N/A</v>
      </c>
      <c r="G723" s="52" t="e">
        <f t="shared" si="1235"/>
        <v>#N/A</v>
      </c>
      <c r="H723" s="52" t="e">
        <f t="shared" si="1235"/>
        <v>#N/A</v>
      </c>
      <c r="I723" s="52" t="e">
        <f t="shared" si="1235"/>
        <v>#N/A</v>
      </c>
      <c r="J723" s="52" t="e">
        <f t="shared" si="1235"/>
        <v>#N/A</v>
      </c>
      <c r="K723" s="52" t="e">
        <f t="shared" si="1235"/>
        <v>#N/A</v>
      </c>
      <c r="L723" s="52" t="e">
        <f t="shared" si="1235"/>
        <v>#N/A</v>
      </c>
      <c r="M723" s="52" t="e">
        <f t="shared" si="1235"/>
        <v>#N/A</v>
      </c>
      <c r="N723" s="52" t="e">
        <f t="shared" si="1235"/>
        <v>#N/A</v>
      </c>
      <c r="O723" s="52" t="e">
        <f t="shared" si="1235"/>
        <v>#N/A</v>
      </c>
      <c r="P723" s="52" t="e">
        <f t="shared" si="1235"/>
        <v>#N/A</v>
      </c>
      <c r="Q723" s="52" t="e">
        <f t="shared" si="1235"/>
        <v>#N/A</v>
      </c>
      <c r="R723" s="52" t="e">
        <f t="shared" si="1235"/>
        <v>#N/A</v>
      </c>
      <c r="S723" s="52" t="e">
        <f t="shared" si="1235"/>
        <v>#N/A</v>
      </c>
      <c r="T723" s="52" t="e">
        <f t="shared" si="1235"/>
        <v>#N/A</v>
      </c>
      <c r="U723" s="52" t="e">
        <f t="shared" si="1235"/>
        <v>#N/A</v>
      </c>
      <c r="V723" s="52" t="e">
        <f t="shared" si="1235"/>
        <v>#N/A</v>
      </c>
      <c r="W723" s="52" t="e">
        <f t="shared" si="1235"/>
        <v>#N/A</v>
      </c>
      <c r="X723" s="55" t="e">
        <f t="shared" ref="X723:X724" si="1236">(H723-(O723*P723)/100-3*(J723*K723)/100)/2</f>
        <v>#N/A</v>
      </c>
      <c r="Y723" s="55" t="e">
        <f t="shared" ref="Y723:Y724" si="1237">SUM(X723,(J723*K723/100))/(F723/100)</f>
        <v>#N/A</v>
      </c>
      <c r="Z723" s="55" t="e">
        <f t="shared" ref="Z723" si="1238">U723*0.5+U724*0.5</f>
        <v>#N/A</v>
      </c>
      <c r="AA723" s="55" t="e">
        <f t="shared" ref="AA723:AA724" si="1239">J723/Y723</f>
        <v>#N/A</v>
      </c>
      <c r="AB723" s="336" t="e">
        <f t="shared" ref="AB723:AB724" si="1240">X723/(Y723-J723)</f>
        <v>#N/A</v>
      </c>
      <c r="AC723" s="223" t="e">
        <f ca="1">INDEX(FGA_COEFFS,1,1)+Z723*INDEX(FGA_COEFFS,1,2)+Y723*INDEX(FGA_COEFFS,1,3)+R723*INDEX(FGA_COEFFS,1,4)+Q724*INDEX(FGA_COEFFS,1,5)+S723*INDEX(FGA_COEFFS,1,6)+T724*INDEX(FGA_COEFFS,1,7)+M724*INDEX(FGA_COEFFS,1,8)+Y727*Y728</f>
        <v>#N/A</v>
      </c>
      <c r="AD723" s="223" t="e">
        <f ca="1">INDEX(THREEPTA_COEFFS,1,1)+AC723*INDEX(THREEPTA_COEFFS,1,2)+J723*INDEX(THREEPTA_COEFFS,1,3)+AA723*INDEX(THREEPTA_COEFFS,1,4)+K723*INDEX(THREEPTA_COEFFS,1,5)+L724*INDEX(THREEPTA_COEFFS,1,6)+Z727*Z728</f>
        <v>#N/A</v>
      </c>
      <c r="AE723" s="223" t="e">
        <f ca="1">INDEX(THREEPTPCT_COEFFS,1,1)+K723*INDEX(THREEPTPCT_COEFFS,1,2)+L724*INDEX(THREEPTPCT_COEFFS,1,3)+AA727*AA728</f>
        <v>#N/A</v>
      </c>
      <c r="AF723" s="55" t="e">
        <f t="shared" ref="AF723:AF724" ca="1" si="1241">AC723-AD723</f>
        <v>#N/A</v>
      </c>
      <c r="AG723" s="223" t="e">
        <f ca="1">INDEX(TWOPTPCT_COEFFS,1,1)+AB723*INDEX(TWOPTPCT_COEFFS,1,2)+I724*INDEX(TWOPTPCT_COEFFS,1,3)+G724*INDEX(TWOPTPCT_COEFFS,1,4)+L724*INDEX(TWOPTPCT_COEFFS,1,5)+AB727*AB728</f>
        <v>#N/A</v>
      </c>
      <c r="AH723" s="223" t="e">
        <f ca="1">INDEX(FTA_COEFFS,1,1)+O723*INDEX(FTA_COEFFS,1,2)+N724*INDEX(FTA_COEFFS,1,3)+(Q723+R723)*INDEX(FTA_COEFFS,1,4)+(Q724+R724)*INDEX(FTA_COEFFS,1,5)+M724*INDEX(FTA_COEFFS,1,6)+AC727*AC728</f>
        <v>#N/A</v>
      </c>
      <c r="AI723" s="223" t="e">
        <f ca="1">INDEX(FTPCT_COEFFS,1,1)+P723*INDEX(FTPCT_COEFFS,1,2)+F723*INDEX(FTPCT_COEFFS,1,3)+G724*INDEX(FTPCT_COEFFS,1,4)+AD727*AD728</f>
        <v>#N/A</v>
      </c>
      <c r="AJ723" s="338" t="e">
        <f t="shared" ref="AJ723:AJ724" ca="1" si="1242">AD723*AE723/100+AF723*AG723+AH723*AI723/100</f>
        <v>#N/A</v>
      </c>
      <c r="AK723" s="55"/>
      <c r="AL723" s="55"/>
      <c r="AM723" s="55"/>
      <c r="AN723" s="55"/>
      <c r="AO723" s="55"/>
      <c r="AP723" s="55"/>
      <c r="AQ723" s="55"/>
      <c r="AR723" s="55"/>
    </row>
    <row r="724" spans="1:45" x14ac:dyDescent="0.3">
      <c r="B724" s="54" t="s">
        <v>175</v>
      </c>
      <c r="C724" s="54">
        <f>C717</f>
        <v>0</v>
      </c>
      <c r="D724" s="56" t="e">
        <f t="shared" ca="1" si="1234"/>
        <v>#N/A</v>
      </c>
      <c r="E724" s="52" t="e">
        <f t="shared" ref="E724:W724" si="1243">E717</f>
        <v>#N/A</v>
      </c>
      <c r="F724" s="52" t="e">
        <f t="shared" si="1243"/>
        <v>#N/A</v>
      </c>
      <c r="G724" s="52" t="e">
        <f t="shared" si="1243"/>
        <v>#N/A</v>
      </c>
      <c r="H724" s="52" t="e">
        <f t="shared" si="1243"/>
        <v>#N/A</v>
      </c>
      <c r="I724" s="52" t="e">
        <f t="shared" si="1243"/>
        <v>#N/A</v>
      </c>
      <c r="J724" s="52" t="e">
        <f t="shared" si="1243"/>
        <v>#N/A</v>
      </c>
      <c r="K724" s="52" t="e">
        <f t="shared" si="1243"/>
        <v>#N/A</v>
      </c>
      <c r="L724" s="52" t="e">
        <f t="shared" si="1243"/>
        <v>#N/A</v>
      </c>
      <c r="M724" s="52" t="e">
        <f t="shared" si="1243"/>
        <v>#N/A</v>
      </c>
      <c r="N724" s="52" t="e">
        <f t="shared" si="1243"/>
        <v>#N/A</v>
      </c>
      <c r="O724" s="52" t="e">
        <f t="shared" si="1243"/>
        <v>#N/A</v>
      </c>
      <c r="P724" s="52" t="e">
        <f t="shared" si="1243"/>
        <v>#N/A</v>
      </c>
      <c r="Q724" s="52" t="e">
        <f t="shared" si="1243"/>
        <v>#N/A</v>
      </c>
      <c r="R724" s="52" t="e">
        <f t="shared" si="1243"/>
        <v>#N/A</v>
      </c>
      <c r="S724" s="52" t="e">
        <f t="shared" si="1243"/>
        <v>#N/A</v>
      </c>
      <c r="T724" s="52" t="e">
        <f t="shared" si="1243"/>
        <v>#N/A</v>
      </c>
      <c r="U724" s="52" t="e">
        <f t="shared" si="1243"/>
        <v>#N/A</v>
      </c>
      <c r="V724" s="52" t="e">
        <f t="shared" si="1243"/>
        <v>#N/A</v>
      </c>
      <c r="W724" s="52" t="e">
        <f t="shared" si="1243"/>
        <v>#N/A</v>
      </c>
      <c r="X724" s="55" t="e">
        <f t="shared" si="1236"/>
        <v>#N/A</v>
      </c>
      <c r="Y724" s="55" t="e">
        <f t="shared" si="1237"/>
        <v>#N/A</v>
      </c>
      <c r="Z724" s="55" t="e">
        <f t="shared" ref="Z724" si="1244">Z723</f>
        <v>#N/A</v>
      </c>
      <c r="AA724" s="55" t="e">
        <f t="shared" si="1239"/>
        <v>#N/A</v>
      </c>
      <c r="AB724" s="336" t="e">
        <f t="shared" si="1240"/>
        <v>#N/A</v>
      </c>
      <c r="AC724" s="223" t="e">
        <f ca="1">INDEX(FGA_COEFFS,1,1)+Z724*INDEX(FGA_COEFFS,1,2)+Y724*INDEX(FGA_COEFFS,1,3)+R724*INDEX(FGA_COEFFS,1,4)+Q723*INDEX(FGA_COEFFS,1,5)+S724*INDEX(FGA_COEFFS,1,6)+T723*INDEX(FGA_COEFFS,1,7)+M723*INDEX(FGA_COEFFS,1,8)+Y727*Y729</f>
        <v>#N/A</v>
      </c>
      <c r="AD724" s="223" t="e">
        <f ca="1">INDEX(THREEPTA_COEFFS,1,1)+AC724*INDEX(THREEPTA_COEFFS,1,2)+J724*INDEX(THREEPTA_COEFFS,1,3)+AA724*INDEX(THREEPTA_COEFFS,1,4)+K724*INDEX(THREEPTA_COEFFS,1,5)+L723*INDEX(THREEPTA_COEFFS,1,6)+Z727*Z729</f>
        <v>#N/A</v>
      </c>
      <c r="AE724" s="223" t="e">
        <f ca="1">INDEX(THREEPTPCT_COEFFS,1,1)+K724*INDEX(THREEPTPCT_COEFFS,1,2)+L723*INDEX(THREEPTPCT_COEFFS,1,3)+AA727*AA729</f>
        <v>#N/A</v>
      </c>
      <c r="AF724" s="55" t="e">
        <f t="shared" ca="1" si="1241"/>
        <v>#N/A</v>
      </c>
      <c r="AG724" s="223" t="e">
        <f ca="1">INDEX(TWOPTPCT_COEFFS,1,1)+AB724*INDEX(TWOPTPCT_COEFFS,1,2)+I723*INDEX(TWOPTPCT_COEFFS,1,3)+G723*INDEX(TWOPTPCT_COEFFS,1,4)+L723*INDEX(TWOPTPCT_COEFFS,1,5)+AB727*AB729</f>
        <v>#N/A</v>
      </c>
      <c r="AH724" s="223" t="e">
        <f ca="1">INDEX(FTA_COEFFS,1,1)+O724*INDEX(FTA_COEFFS,1,2)+N723*INDEX(FTA_COEFFS,1,3)+(Q724+R724)*INDEX(FTA_COEFFS,1,4)+(Q723+R723)*INDEX(FTA_COEFFS,1,5)+M723*INDEX(FTA_COEFFS,1,6)+AC727*AC729</f>
        <v>#N/A</v>
      </c>
      <c r="AI724" s="223" t="e">
        <f ca="1">INDEX(FTPCT_COEFFS,1,1)+P724*INDEX(FTPCT_COEFFS,1,2)+F724*INDEX(FTPCT_COEFFS,1,3)+G723*INDEX(FTPCT_COEFFS,1,4)+AD727*AD729</f>
        <v>#N/A</v>
      </c>
      <c r="AJ724" s="338" t="e">
        <f t="shared" ca="1" si="1242"/>
        <v>#N/A</v>
      </c>
      <c r="AK724" s="55"/>
      <c r="AL724" s="55"/>
      <c r="AM724" s="55"/>
      <c r="AN724" s="55"/>
      <c r="AO724" s="55"/>
      <c r="AP724" s="55"/>
      <c r="AQ724" s="55"/>
      <c r="AR724" s="55"/>
    </row>
    <row r="725" spans="1:45" x14ac:dyDescent="0.3">
      <c r="A725" s="54" t="e">
        <f ca="1">IF(D723&gt;(D724+(AVERAGE(V723,W723)-AVERAGE(V724,W724))/2)+2.5,C723,IF(D724&gt;(D723+(AVERAGE(V724,W724)-AVERAGE(V723,W723))/2)+2.5,C724,"Close"))</f>
        <v>#N/A</v>
      </c>
      <c r="B725" s="64" t="e">
        <f ca="1">IF(D724&gt;D723,C724,C723)</f>
        <v>#N/A</v>
      </c>
      <c r="D725" s="56"/>
      <c r="X725" s="55"/>
      <c r="Y725" s="55"/>
      <c r="Z725" s="55"/>
      <c r="AA725" s="55"/>
      <c r="AB725" s="55"/>
      <c r="AC725" s="337"/>
      <c r="AD725" s="337"/>
      <c r="AE725" s="337"/>
      <c r="AF725" s="337"/>
      <c r="AG725" s="337"/>
      <c r="AH725" s="337"/>
      <c r="AI725" s="337"/>
      <c r="AJ725" s="337"/>
      <c r="AK725" s="337"/>
      <c r="AL725" s="337"/>
      <c r="AM725" s="55"/>
      <c r="AN725" s="55"/>
      <c r="AO725" s="55"/>
      <c r="AP725" s="55"/>
      <c r="AQ725" s="55"/>
      <c r="AR725" s="55"/>
      <c r="AS725" s="55"/>
    </row>
    <row r="726" spans="1:45" x14ac:dyDescent="0.3">
      <c r="X726" s="54" t="s">
        <v>1305</v>
      </c>
      <c r="Y726" s="54" t="s">
        <v>128</v>
      </c>
      <c r="Z726" s="54" t="s">
        <v>157</v>
      </c>
      <c r="AA726" s="54" t="s">
        <v>151</v>
      </c>
      <c r="AB726" s="54" t="s">
        <v>1327</v>
      </c>
      <c r="AC726" s="54" t="s">
        <v>129</v>
      </c>
      <c r="AD726" s="54" t="s">
        <v>116</v>
      </c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</row>
    <row r="727" spans="1:45" x14ac:dyDescent="0.3">
      <c r="X727" s="54"/>
      <c r="Y727" s="54">
        <f t="shared" ref="Y727:AD727" si="1245">Y720</f>
        <v>6.4436999999999998</v>
      </c>
      <c r="Z727" s="54">
        <f t="shared" si="1245"/>
        <v>4.9371</v>
      </c>
      <c r="AA727" s="54">
        <f t="shared" si="1245"/>
        <v>11.350300000000001</v>
      </c>
      <c r="AB727" s="54">
        <f t="shared" si="1245"/>
        <v>7.1900000000000006E-2</v>
      </c>
      <c r="AC727" s="54">
        <f t="shared" si="1245"/>
        <v>6.2766000000000002</v>
      </c>
      <c r="AD727" s="54">
        <f t="shared" si="1245"/>
        <v>11.042999999999999</v>
      </c>
      <c r="AE727" s="54"/>
      <c r="AF727" s="336"/>
      <c r="AG727" s="336"/>
      <c r="AH727" s="336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</row>
    <row r="728" spans="1:45" x14ac:dyDescent="0.3">
      <c r="D728" s="56"/>
      <c r="X728" s="336"/>
      <c r="Y728" s="336">
        <f t="shared" ca="1" si="1161"/>
        <v>0.74328635488025818</v>
      </c>
      <c r="Z728" s="336">
        <f t="shared" ca="1" si="1161"/>
        <v>-0.35595257836052741</v>
      </c>
      <c r="AA728" s="336">
        <f t="shared" ca="1" si="1161"/>
        <v>0.2158271775465283</v>
      </c>
      <c r="AB728" s="336">
        <f t="shared" ca="1" si="1161"/>
        <v>-1.1195842292995163E-3</v>
      </c>
      <c r="AC728" s="336">
        <f t="shared" ca="1" si="1161"/>
        <v>0.76019609238291275</v>
      </c>
      <c r="AD728" s="336">
        <f t="shared" ca="1" si="1161"/>
        <v>-0.34144465304446375</v>
      </c>
      <c r="AE728" s="336"/>
      <c r="AF728" s="336"/>
      <c r="AG728" s="336"/>
      <c r="AH728" s="336"/>
      <c r="AI728" s="54"/>
      <c r="AJ728" s="54"/>
      <c r="AK728" s="54"/>
      <c r="AL728" s="336"/>
      <c r="AM728" s="336"/>
      <c r="AN728" s="336"/>
      <c r="AO728" s="336"/>
      <c r="AP728" s="54"/>
      <c r="AQ728" s="336"/>
      <c r="AR728" s="336"/>
      <c r="AS728" s="336"/>
    </row>
    <row r="729" spans="1:45" x14ac:dyDescent="0.3">
      <c r="C729" s="54"/>
      <c r="D729" s="56"/>
      <c r="Y729" s="336">
        <f t="shared" ca="1" si="1161"/>
        <v>8.5740941040428426E-2</v>
      </c>
      <c r="Z729" s="336">
        <f t="shared" ca="1" si="1161"/>
        <v>-1.2125598856499515E-2</v>
      </c>
      <c r="AA729" s="336">
        <f t="shared" ca="1" si="1161"/>
        <v>2.2616650982299324E-2</v>
      </c>
      <c r="AB729" s="336">
        <f t="shared" ca="1" si="1161"/>
        <v>0.11839963460071</v>
      </c>
      <c r="AC729" s="336">
        <f t="shared" ca="1" si="1161"/>
        <v>-3.4313420435926174E-2</v>
      </c>
      <c r="AD729" s="336">
        <f t="shared" ca="1" si="1161"/>
        <v>3.0989335940543863E-3</v>
      </c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</row>
    <row r="730" spans="1:45" x14ac:dyDescent="0.3">
      <c r="B730" s="54" t="s">
        <v>172</v>
      </c>
      <c r="C730" s="53">
        <f>C723</f>
        <v>0</v>
      </c>
      <c r="D730" s="56" t="e">
        <f t="shared" ref="D730:D731" ca="1" si="1246">AJ730</f>
        <v>#N/A</v>
      </c>
      <c r="E730" s="52" t="e">
        <f t="shared" ref="E730:W730" si="1247">E723</f>
        <v>#N/A</v>
      </c>
      <c r="F730" s="52" t="e">
        <f t="shared" si="1247"/>
        <v>#N/A</v>
      </c>
      <c r="G730" s="52" t="e">
        <f t="shared" si="1247"/>
        <v>#N/A</v>
      </c>
      <c r="H730" s="52" t="e">
        <f t="shared" si="1247"/>
        <v>#N/A</v>
      </c>
      <c r="I730" s="52" t="e">
        <f t="shared" si="1247"/>
        <v>#N/A</v>
      </c>
      <c r="J730" s="52" t="e">
        <f t="shared" si="1247"/>
        <v>#N/A</v>
      </c>
      <c r="K730" s="52" t="e">
        <f t="shared" si="1247"/>
        <v>#N/A</v>
      </c>
      <c r="L730" s="52" t="e">
        <f t="shared" si="1247"/>
        <v>#N/A</v>
      </c>
      <c r="M730" s="52" t="e">
        <f t="shared" si="1247"/>
        <v>#N/A</v>
      </c>
      <c r="N730" s="52" t="e">
        <f t="shared" si="1247"/>
        <v>#N/A</v>
      </c>
      <c r="O730" s="52" t="e">
        <f t="shared" si="1247"/>
        <v>#N/A</v>
      </c>
      <c r="P730" s="52" t="e">
        <f t="shared" si="1247"/>
        <v>#N/A</v>
      </c>
      <c r="Q730" s="52" t="e">
        <f t="shared" si="1247"/>
        <v>#N/A</v>
      </c>
      <c r="R730" s="52" t="e">
        <f t="shared" si="1247"/>
        <v>#N/A</v>
      </c>
      <c r="S730" s="52" t="e">
        <f t="shared" si="1247"/>
        <v>#N/A</v>
      </c>
      <c r="T730" s="52" t="e">
        <f t="shared" si="1247"/>
        <v>#N/A</v>
      </c>
      <c r="U730" s="52" t="e">
        <f t="shared" si="1247"/>
        <v>#N/A</v>
      </c>
      <c r="V730" s="52" t="e">
        <f t="shared" si="1247"/>
        <v>#N/A</v>
      </c>
      <c r="W730" s="52" t="e">
        <f t="shared" si="1247"/>
        <v>#N/A</v>
      </c>
      <c r="X730" s="55" t="e">
        <f t="shared" ref="X730:X731" si="1248">(H730-(O730*P730)/100-3*(J730*K730)/100)/2</f>
        <v>#N/A</v>
      </c>
      <c r="Y730" s="55" t="e">
        <f t="shared" ref="Y730:Y731" si="1249">SUM(X730,(J730*K730/100))/(F730/100)</f>
        <v>#N/A</v>
      </c>
      <c r="Z730" s="55" t="e">
        <f t="shared" ref="Z730" si="1250">U730*0.5+U731*0.5</f>
        <v>#N/A</v>
      </c>
      <c r="AA730" s="55" t="e">
        <f t="shared" ref="AA730:AA731" si="1251">J730/Y730</f>
        <v>#N/A</v>
      </c>
      <c r="AB730" s="336" t="e">
        <f t="shared" ref="AB730:AB731" si="1252">X730/(Y730-J730)</f>
        <v>#N/A</v>
      </c>
      <c r="AC730" s="223" t="e">
        <f ca="1">INDEX(FGA_COEFFS,1,1)+Z730*INDEX(FGA_COEFFS,1,2)+Y730*INDEX(FGA_COEFFS,1,3)+R730*INDEX(FGA_COEFFS,1,4)+Q731*INDEX(FGA_COEFFS,1,5)+S730*INDEX(FGA_COEFFS,1,6)+T731*INDEX(FGA_COEFFS,1,7)+M731*INDEX(FGA_COEFFS,1,8)+Y734*Y735</f>
        <v>#N/A</v>
      </c>
      <c r="AD730" s="223" t="e">
        <f ca="1">INDEX(THREEPTA_COEFFS,1,1)+AC730*INDEX(THREEPTA_COEFFS,1,2)+J730*INDEX(THREEPTA_COEFFS,1,3)+AA730*INDEX(THREEPTA_COEFFS,1,4)+K730*INDEX(THREEPTA_COEFFS,1,5)+L731*INDEX(THREEPTA_COEFFS,1,6)+Z734*Z735</f>
        <v>#N/A</v>
      </c>
      <c r="AE730" s="223" t="e">
        <f ca="1">INDEX(THREEPTPCT_COEFFS,1,1)+K730*INDEX(THREEPTPCT_COEFFS,1,2)+L731*INDEX(THREEPTPCT_COEFFS,1,3)+AA734*AA735</f>
        <v>#N/A</v>
      </c>
      <c r="AF730" s="55" t="e">
        <f t="shared" ref="AF730:AF731" ca="1" si="1253">AC730-AD730</f>
        <v>#N/A</v>
      </c>
      <c r="AG730" s="223" t="e">
        <f ca="1">INDEX(TWOPTPCT_COEFFS,1,1)+AB730*INDEX(TWOPTPCT_COEFFS,1,2)+I731*INDEX(TWOPTPCT_COEFFS,1,3)+G731*INDEX(TWOPTPCT_COEFFS,1,4)+L731*INDEX(TWOPTPCT_COEFFS,1,5)+AB734*AB735</f>
        <v>#N/A</v>
      </c>
      <c r="AH730" s="223" t="e">
        <f ca="1">INDEX(FTA_COEFFS,1,1)+O730*INDEX(FTA_COEFFS,1,2)+N731*INDEX(FTA_COEFFS,1,3)+(Q730+R730)*INDEX(FTA_COEFFS,1,4)+(Q731+R731)*INDEX(FTA_COEFFS,1,5)+M731*INDEX(FTA_COEFFS,1,6)+AC734*AC735</f>
        <v>#N/A</v>
      </c>
      <c r="AI730" s="223" t="e">
        <f ca="1">INDEX(FTPCT_COEFFS,1,1)+P730*INDEX(FTPCT_COEFFS,1,2)+F730*INDEX(FTPCT_COEFFS,1,3)+G731*INDEX(FTPCT_COEFFS,1,4)+AD734*AD735</f>
        <v>#N/A</v>
      </c>
      <c r="AJ730" s="338" t="e">
        <f t="shared" ref="AJ730:AJ731" ca="1" si="1254">AD730*AE730/100+AF730*AG730+AH730*AI730/100</f>
        <v>#N/A</v>
      </c>
      <c r="AK730" s="55"/>
      <c r="AL730" s="55"/>
      <c r="AM730" s="55"/>
      <c r="AN730" s="55"/>
      <c r="AO730" s="55"/>
      <c r="AP730" s="55"/>
      <c r="AQ730" s="55"/>
      <c r="AR730" s="55"/>
    </row>
    <row r="731" spans="1:45" x14ac:dyDescent="0.3">
      <c r="B731" s="54" t="s">
        <v>175</v>
      </c>
      <c r="C731" s="54">
        <f>C724</f>
        <v>0</v>
      </c>
      <c r="D731" s="56" t="e">
        <f t="shared" ca="1" si="1246"/>
        <v>#N/A</v>
      </c>
      <c r="E731" s="52" t="e">
        <f t="shared" ref="E731:W731" si="1255">E724</f>
        <v>#N/A</v>
      </c>
      <c r="F731" s="52" t="e">
        <f t="shared" si="1255"/>
        <v>#N/A</v>
      </c>
      <c r="G731" s="52" t="e">
        <f t="shared" si="1255"/>
        <v>#N/A</v>
      </c>
      <c r="H731" s="52" t="e">
        <f t="shared" si="1255"/>
        <v>#N/A</v>
      </c>
      <c r="I731" s="52" t="e">
        <f t="shared" si="1255"/>
        <v>#N/A</v>
      </c>
      <c r="J731" s="52" t="e">
        <f t="shared" si="1255"/>
        <v>#N/A</v>
      </c>
      <c r="K731" s="52" t="e">
        <f t="shared" si="1255"/>
        <v>#N/A</v>
      </c>
      <c r="L731" s="52" t="e">
        <f t="shared" si="1255"/>
        <v>#N/A</v>
      </c>
      <c r="M731" s="52" t="e">
        <f t="shared" si="1255"/>
        <v>#N/A</v>
      </c>
      <c r="N731" s="52" t="e">
        <f t="shared" si="1255"/>
        <v>#N/A</v>
      </c>
      <c r="O731" s="52" t="e">
        <f t="shared" si="1255"/>
        <v>#N/A</v>
      </c>
      <c r="P731" s="52" t="e">
        <f t="shared" si="1255"/>
        <v>#N/A</v>
      </c>
      <c r="Q731" s="52" t="e">
        <f t="shared" si="1255"/>
        <v>#N/A</v>
      </c>
      <c r="R731" s="52" t="e">
        <f t="shared" si="1255"/>
        <v>#N/A</v>
      </c>
      <c r="S731" s="52" t="e">
        <f t="shared" si="1255"/>
        <v>#N/A</v>
      </c>
      <c r="T731" s="52" t="e">
        <f t="shared" si="1255"/>
        <v>#N/A</v>
      </c>
      <c r="U731" s="52" t="e">
        <f t="shared" si="1255"/>
        <v>#N/A</v>
      </c>
      <c r="V731" s="52" t="e">
        <f t="shared" si="1255"/>
        <v>#N/A</v>
      </c>
      <c r="W731" s="52" t="e">
        <f t="shared" si="1255"/>
        <v>#N/A</v>
      </c>
      <c r="X731" s="55" t="e">
        <f t="shared" si="1248"/>
        <v>#N/A</v>
      </c>
      <c r="Y731" s="55" t="e">
        <f t="shared" si="1249"/>
        <v>#N/A</v>
      </c>
      <c r="Z731" s="55" t="e">
        <f t="shared" ref="Z731" si="1256">Z730</f>
        <v>#N/A</v>
      </c>
      <c r="AA731" s="55" t="e">
        <f t="shared" si="1251"/>
        <v>#N/A</v>
      </c>
      <c r="AB731" s="336" t="e">
        <f t="shared" si="1252"/>
        <v>#N/A</v>
      </c>
      <c r="AC731" s="223" t="e">
        <f ca="1">INDEX(FGA_COEFFS,1,1)+Z731*INDEX(FGA_COEFFS,1,2)+Y731*INDEX(FGA_COEFFS,1,3)+R731*INDEX(FGA_COEFFS,1,4)+Q730*INDEX(FGA_COEFFS,1,5)+S731*INDEX(FGA_COEFFS,1,6)+T730*INDEX(FGA_COEFFS,1,7)+M730*INDEX(FGA_COEFFS,1,8)+Y734*Y736</f>
        <v>#N/A</v>
      </c>
      <c r="AD731" s="223" t="e">
        <f ca="1">INDEX(THREEPTA_COEFFS,1,1)+AC731*INDEX(THREEPTA_COEFFS,1,2)+J731*INDEX(THREEPTA_COEFFS,1,3)+AA731*INDEX(THREEPTA_COEFFS,1,4)+K731*INDEX(THREEPTA_COEFFS,1,5)+L730*INDEX(THREEPTA_COEFFS,1,6)+Z734*Z736</f>
        <v>#N/A</v>
      </c>
      <c r="AE731" s="223" t="e">
        <f ca="1">INDEX(THREEPTPCT_COEFFS,1,1)+K731*INDEX(THREEPTPCT_COEFFS,1,2)+L730*INDEX(THREEPTPCT_COEFFS,1,3)+AA734*AA736</f>
        <v>#N/A</v>
      </c>
      <c r="AF731" s="55" t="e">
        <f t="shared" ca="1" si="1253"/>
        <v>#N/A</v>
      </c>
      <c r="AG731" s="223" t="e">
        <f ca="1">INDEX(TWOPTPCT_COEFFS,1,1)+AB731*INDEX(TWOPTPCT_COEFFS,1,2)+I730*INDEX(TWOPTPCT_COEFFS,1,3)+G730*INDEX(TWOPTPCT_COEFFS,1,4)+L730*INDEX(TWOPTPCT_COEFFS,1,5)+AB734*AB736</f>
        <v>#N/A</v>
      </c>
      <c r="AH731" s="223" t="e">
        <f ca="1">INDEX(FTA_COEFFS,1,1)+O731*INDEX(FTA_COEFFS,1,2)+N730*INDEX(FTA_COEFFS,1,3)+(Q731+R731)*INDEX(FTA_COEFFS,1,4)+(Q730+R730)*INDEX(FTA_COEFFS,1,5)+M730*INDEX(FTA_COEFFS,1,6)+AC734*AC736</f>
        <v>#N/A</v>
      </c>
      <c r="AI731" s="223" t="e">
        <f ca="1">INDEX(FTPCT_COEFFS,1,1)+P731*INDEX(FTPCT_COEFFS,1,2)+F731*INDEX(FTPCT_COEFFS,1,3)+G730*INDEX(FTPCT_COEFFS,1,4)+AD734*AD736</f>
        <v>#N/A</v>
      </c>
      <c r="AJ731" s="338" t="e">
        <f t="shared" ca="1" si="1254"/>
        <v>#N/A</v>
      </c>
      <c r="AK731" s="55"/>
      <c r="AL731" s="55"/>
      <c r="AM731" s="55"/>
      <c r="AN731" s="55"/>
      <c r="AO731" s="55"/>
      <c r="AP731" s="55"/>
      <c r="AQ731" s="55"/>
      <c r="AR731" s="55"/>
    </row>
    <row r="732" spans="1:45" x14ac:dyDescent="0.3">
      <c r="A732" s="54" t="e">
        <f ca="1">IF(D730&gt;(D731+(AVERAGE(V730,W730)-AVERAGE(V731,W731))/2)+2.5,C730,IF(D731&gt;(D730+(AVERAGE(V731,W731)-AVERAGE(V730,W730))/2)+2.5,C731,"Close"))</f>
        <v>#N/A</v>
      </c>
      <c r="B732" s="64" t="e">
        <f ca="1">IF(D731&gt;D730,C731,C730)</f>
        <v>#N/A</v>
      </c>
      <c r="D732" s="56"/>
      <c r="X732" s="55"/>
      <c r="Y732" s="55"/>
      <c r="Z732" s="55"/>
      <c r="AA732" s="55"/>
      <c r="AB732" s="55"/>
      <c r="AC732" s="337"/>
      <c r="AD732" s="337"/>
      <c r="AE732" s="337"/>
      <c r="AF732" s="337"/>
      <c r="AG732" s="337"/>
      <c r="AH732" s="337"/>
      <c r="AI732" s="337"/>
      <c r="AJ732" s="337"/>
      <c r="AK732" s="337"/>
      <c r="AL732" s="337"/>
      <c r="AM732" s="55"/>
      <c r="AN732" s="55"/>
      <c r="AO732" s="55"/>
      <c r="AP732" s="55"/>
      <c r="AQ732" s="55"/>
      <c r="AR732" s="55"/>
      <c r="AS732" s="55"/>
    </row>
    <row r="733" spans="1:45" x14ac:dyDescent="0.3">
      <c r="X733" s="54" t="s">
        <v>1305</v>
      </c>
      <c r="Y733" s="54" t="s">
        <v>128</v>
      </c>
      <c r="Z733" s="54" t="s">
        <v>157</v>
      </c>
      <c r="AA733" s="54" t="s">
        <v>151</v>
      </c>
      <c r="AB733" s="54" t="s">
        <v>1327</v>
      </c>
      <c r="AC733" s="54" t="s">
        <v>129</v>
      </c>
      <c r="AD733" s="54" t="s">
        <v>116</v>
      </c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</row>
    <row r="734" spans="1:45" x14ac:dyDescent="0.3">
      <c r="X734" s="54"/>
      <c r="Y734" s="54">
        <f t="shared" ref="Y734:AD734" si="1257">Y727</f>
        <v>6.4436999999999998</v>
      </c>
      <c r="Z734" s="54">
        <f t="shared" si="1257"/>
        <v>4.9371</v>
      </c>
      <c r="AA734" s="54">
        <f t="shared" si="1257"/>
        <v>11.350300000000001</v>
      </c>
      <c r="AB734" s="54">
        <f t="shared" si="1257"/>
        <v>7.1900000000000006E-2</v>
      </c>
      <c r="AC734" s="54">
        <f t="shared" si="1257"/>
        <v>6.2766000000000002</v>
      </c>
      <c r="AD734" s="54">
        <f t="shared" si="1257"/>
        <v>11.042999999999999</v>
      </c>
      <c r="AE734" s="54"/>
      <c r="AF734" s="336"/>
      <c r="AG734" s="336"/>
      <c r="AH734" s="336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</row>
    <row r="735" spans="1:45" x14ac:dyDescent="0.3">
      <c r="D735" s="56"/>
      <c r="X735" s="336"/>
      <c r="Y735" s="336">
        <f t="shared" ca="1" si="1161"/>
        <v>0.32203013693358945</v>
      </c>
      <c r="Z735" s="336">
        <f t="shared" ca="1" si="1161"/>
        <v>-4.6172003006870597E-2</v>
      </c>
      <c r="AA735" s="336">
        <f t="shared" ca="1" si="1161"/>
        <v>-1.0754914999722498</v>
      </c>
      <c r="AB735" s="336">
        <f t="shared" ca="1" si="1161"/>
        <v>-0.50171538932997928</v>
      </c>
      <c r="AC735" s="336">
        <f t="shared" ca="1" si="1161"/>
        <v>0.75194838045772816</v>
      </c>
      <c r="AD735" s="336">
        <f t="shared" ca="1" si="1161"/>
        <v>1.0571249144025921E-2</v>
      </c>
      <c r="AE735" s="336"/>
      <c r="AF735" s="336"/>
      <c r="AG735" s="336"/>
      <c r="AH735" s="336"/>
      <c r="AI735" s="54"/>
      <c r="AJ735" s="54"/>
      <c r="AK735" s="54"/>
      <c r="AL735" s="336"/>
      <c r="AM735" s="336"/>
      <c r="AN735" s="336"/>
      <c r="AO735" s="336"/>
      <c r="AP735" s="54"/>
      <c r="AQ735" s="336"/>
      <c r="AR735" s="336"/>
      <c r="AS735" s="336"/>
    </row>
    <row r="736" spans="1:45" x14ac:dyDescent="0.3">
      <c r="C736" s="54"/>
      <c r="D736" s="56"/>
      <c r="Y736" s="336">
        <f t="shared" ca="1" si="1161"/>
        <v>6.1763006247296374E-4</v>
      </c>
      <c r="Z736" s="336">
        <f t="shared" ca="1" si="1161"/>
        <v>0.80604075631554428</v>
      </c>
      <c r="AA736" s="336">
        <f t="shared" ca="1" si="1161"/>
        <v>0.44540239926399305</v>
      </c>
      <c r="AB736" s="336">
        <f t="shared" ca="1" si="1161"/>
        <v>0.60073191067757858</v>
      </c>
      <c r="AC736" s="336">
        <f t="shared" ca="1" si="1161"/>
        <v>0.73155737830900514</v>
      </c>
      <c r="AD736" s="336">
        <f t="shared" ca="1" si="1161"/>
        <v>-0.47314110835187284</v>
      </c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</row>
    <row r="737" spans="1:45" x14ac:dyDescent="0.3">
      <c r="B737" s="54" t="s">
        <v>172</v>
      </c>
      <c r="C737" s="53">
        <f>C730</f>
        <v>0</v>
      </c>
      <c r="D737" s="56" t="e">
        <f t="shared" ref="D737:D738" ca="1" si="1258">AJ737</f>
        <v>#N/A</v>
      </c>
      <c r="E737" s="52" t="e">
        <f t="shared" ref="E737:W737" si="1259">E730</f>
        <v>#N/A</v>
      </c>
      <c r="F737" s="52" t="e">
        <f t="shared" si="1259"/>
        <v>#N/A</v>
      </c>
      <c r="G737" s="52" t="e">
        <f t="shared" si="1259"/>
        <v>#N/A</v>
      </c>
      <c r="H737" s="52" t="e">
        <f t="shared" si="1259"/>
        <v>#N/A</v>
      </c>
      <c r="I737" s="52" t="e">
        <f t="shared" si="1259"/>
        <v>#N/A</v>
      </c>
      <c r="J737" s="52" t="e">
        <f t="shared" si="1259"/>
        <v>#N/A</v>
      </c>
      <c r="K737" s="52" t="e">
        <f t="shared" si="1259"/>
        <v>#N/A</v>
      </c>
      <c r="L737" s="52" t="e">
        <f t="shared" si="1259"/>
        <v>#N/A</v>
      </c>
      <c r="M737" s="52" t="e">
        <f t="shared" si="1259"/>
        <v>#N/A</v>
      </c>
      <c r="N737" s="52" t="e">
        <f t="shared" si="1259"/>
        <v>#N/A</v>
      </c>
      <c r="O737" s="52" t="e">
        <f t="shared" si="1259"/>
        <v>#N/A</v>
      </c>
      <c r="P737" s="52" t="e">
        <f t="shared" si="1259"/>
        <v>#N/A</v>
      </c>
      <c r="Q737" s="52" t="e">
        <f t="shared" si="1259"/>
        <v>#N/A</v>
      </c>
      <c r="R737" s="52" t="e">
        <f t="shared" si="1259"/>
        <v>#N/A</v>
      </c>
      <c r="S737" s="52" t="e">
        <f t="shared" si="1259"/>
        <v>#N/A</v>
      </c>
      <c r="T737" s="52" t="e">
        <f t="shared" si="1259"/>
        <v>#N/A</v>
      </c>
      <c r="U737" s="52" t="e">
        <f t="shared" si="1259"/>
        <v>#N/A</v>
      </c>
      <c r="V737" s="52" t="e">
        <f t="shared" si="1259"/>
        <v>#N/A</v>
      </c>
      <c r="W737" s="52" t="e">
        <f t="shared" si="1259"/>
        <v>#N/A</v>
      </c>
      <c r="X737" s="55" t="e">
        <f t="shared" ref="X737:X738" si="1260">(H737-(O737*P737)/100-3*(J737*K737)/100)/2</f>
        <v>#N/A</v>
      </c>
      <c r="Y737" s="55" t="e">
        <f t="shared" ref="Y737:Y738" si="1261">SUM(X737,(J737*K737/100))/(F737/100)</f>
        <v>#N/A</v>
      </c>
      <c r="Z737" s="55" t="e">
        <f t="shared" ref="Z737" si="1262">U737*0.5+U738*0.5</f>
        <v>#N/A</v>
      </c>
      <c r="AA737" s="55" t="e">
        <f t="shared" ref="AA737:AA738" si="1263">J737/Y737</f>
        <v>#N/A</v>
      </c>
      <c r="AB737" s="336" t="e">
        <f t="shared" ref="AB737:AB738" si="1264">X737/(Y737-J737)</f>
        <v>#N/A</v>
      </c>
      <c r="AC737" s="223" t="e">
        <f ca="1">INDEX(FGA_COEFFS,1,1)+Z737*INDEX(FGA_COEFFS,1,2)+Y737*INDEX(FGA_COEFFS,1,3)+R737*INDEX(FGA_COEFFS,1,4)+Q738*INDEX(FGA_COEFFS,1,5)+S737*INDEX(FGA_COEFFS,1,6)+T738*INDEX(FGA_COEFFS,1,7)+M738*INDEX(FGA_COEFFS,1,8)+Y741*Y742</f>
        <v>#N/A</v>
      </c>
      <c r="AD737" s="223" t="e">
        <f ca="1">INDEX(THREEPTA_COEFFS,1,1)+AC737*INDEX(THREEPTA_COEFFS,1,2)+J737*INDEX(THREEPTA_COEFFS,1,3)+AA737*INDEX(THREEPTA_COEFFS,1,4)+K737*INDEX(THREEPTA_COEFFS,1,5)+L738*INDEX(THREEPTA_COEFFS,1,6)+Z741*Z742</f>
        <v>#N/A</v>
      </c>
      <c r="AE737" s="223" t="e">
        <f ca="1">INDEX(THREEPTPCT_COEFFS,1,1)+K737*INDEX(THREEPTPCT_COEFFS,1,2)+L738*INDEX(THREEPTPCT_COEFFS,1,3)+AA741*AA742</f>
        <v>#N/A</v>
      </c>
      <c r="AF737" s="55" t="e">
        <f t="shared" ref="AF737:AF738" ca="1" si="1265">AC737-AD737</f>
        <v>#N/A</v>
      </c>
      <c r="AG737" s="223" t="e">
        <f ca="1">INDEX(TWOPTPCT_COEFFS,1,1)+AB737*INDEX(TWOPTPCT_COEFFS,1,2)+I738*INDEX(TWOPTPCT_COEFFS,1,3)+G738*INDEX(TWOPTPCT_COEFFS,1,4)+L738*INDEX(TWOPTPCT_COEFFS,1,5)+AB741*AB742</f>
        <v>#N/A</v>
      </c>
      <c r="AH737" s="223" t="e">
        <f ca="1">INDEX(FTA_COEFFS,1,1)+O737*INDEX(FTA_COEFFS,1,2)+N738*INDEX(FTA_COEFFS,1,3)+(Q737+R737)*INDEX(FTA_COEFFS,1,4)+(Q738+R738)*INDEX(FTA_COEFFS,1,5)+M738*INDEX(FTA_COEFFS,1,6)+AC741*AC742</f>
        <v>#N/A</v>
      </c>
      <c r="AI737" s="223" t="e">
        <f ca="1">INDEX(FTPCT_COEFFS,1,1)+P737*INDEX(FTPCT_COEFFS,1,2)+F737*INDEX(FTPCT_COEFFS,1,3)+G738*INDEX(FTPCT_COEFFS,1,4)+AD741*AD742</f>
        <v>#N/A</v>
      </c>
      <c r="AJ737" s="338" t="e">
        <f t="shared" ref="AJ737:AJ738" ca="1" si="1266">AD737*AE737/100+AF737*AG737+AH737*AI737/100</f>
        <v>#N/A</v>
      </c>
      <c r="AK737" s="55"/>
      <c r="AL737" s="55"/>
      <c r="AM737" s="55"/>
      <c r="AN737" s="55"/>
      <c r="AO737" s="55"/>
      <c r="AP737" s="55"/>
      <c r="AQ737" s="55"/>
      <c r="AR737" s="55"/>
    </row>
    <row r="738" spans="1:45" x14ac:dyDescent="0.3">
      <c r="B738" s="54" t="s">
        <v>175</v>
      </c>
      <c r="C738" s="54">
        <f>C731</f>
        <v>0</v>
      </c>
      <c r="D738" s="56" t="e">
        <f t="shared" ca="1" si="1258"/>
        <v>#N/A</v>
      </c>
      <c r="E738" s="52" t="e">
        <f t="shared" ref="E738:W738" si="1267">E731</f>
        <v>#N/A</v>
      </c>
      <c r="F738" s="52" t="e">
        <f t="shared" si="1267"/>
        <v>#N/A</v>
      </c>
      <c r="G738" s="52" t="e">
        <f t="shared" si="1267"/>
        <v>#N/A</v>
      </c>
      <c r="H738" s="52" t="e">
        <f t="shared" si="1267"/>
        <v>#N/A</v>
      </c>
      <c r="I738" s="52" t="e">
        <f t="shared" si="1267"/>
        <v>#N/A</v>
      </c>
      <c r="J738" s="52" t="e">
        <f t="shared" si="1267"/>
        <v>#N/A</v>
      </c>
      <c r="K738" s="52" t="e">
        <f t="shared" si="1267"/>
        <v>#N/A</v>
      </c>
      <c r="L738" s="52" t="e">
        <f t="shared" si="1267"/>
        <v>#N/A</v>
      </c>
      <c r="M738" s="52" t="e">
        <f t="shared" si="1267"/>
        <v>#N/A</v>
      </c>
      <c r="N738" s="52" t="e">
        <f t="shared" si="1267"/>
        <v>#N/A</v>
      </c>
      <c r="O738" s="52" t="e">
        <f t="shared" si="1267"/>
        <v>#N/A</v>
      </c>
      <c r="P738" s="52" t="e">
        <f t="shared" si="1267"/>
        <v>#N/A</v>
      </c>
      <c r="Q738" s="52" t="e">
        <f t="shared" si="1267"/>
        <v>#N/A</v>
      </c>
      <c r="R738" s="52" t="e">
        <f t="shared" si="1267"/>
        <v>#N/A</v>
      </c>
      <c r="S738" s="52" t="e">
        <f t="shared" si="1267"/>
        <v>#N/A</v>
      </c>
      <c r="T738" s="52" t="e">
        <f t="shared" si="1267"/>
        <v>#N/A</v>
      </c>
      <c r="U738" s="52" t="e">
        <f t="shared" si="1267"/>
        <v>#N/A</v>
      </c>
      <c r="V738" s="52" t="e">
        <f t="shared" si="1267"/>
        <v>#N/A</v>
      </c>
      <c r="W738" s="52" t="e">
        <f t="shared" si="1267"/>
        <v>#N/A</v>
      </c>
      <c r="X738" s="55" t="e">
        <f t="shared" si="1260"/>
        <v>#N/A</v>
      </c>
      <c r="Y738" s="55" t="e">
        <f t="shared" si="1261"/>
        <v>#N/A</v>
      </c>
      <c r="Z738" s="55" t="e">
        <f t="shared" ref="Z738" si="1268">Z737</f>
        <v>#N/A</v>
      </c>
      <c r="AA738" s="55" t="e">
        <f t="shared" si="1263"/>
        <v>#N/A</v>
      </c>
      <c r="AB738" s="336" t="e">
        <f t="shared" si="1264"/>
        <v>#N/A</v>
      </c>
      <c r="AC738" s="223" t="e">
        <f ca="1">INDEX(FGA_COEFFS,1,1)+Z738*INDEX(FGA_COEFFS,1,2)+Y738*INDEX(FGA_COEFFS,1,3)+R738*INDEX(FGA_COEFFS,1,4)+Q737*INDEX(FGA_COEFFS,1,5)+S738*INDEX(FGA_COEFFS,1,6)+T737*INDEX(FGA_COEFFS,1,7)+M737*INDEX(FGA_COEFFS,1,8)+Y741*Y743</f>
        <v>#N/A</v>
      </c>
      <c r="AD738" s="223" t="e">
        <f ca="1">INDEX(THREEPTA_COEFFS,1,1)+AC738*INDEX(THREEPTA_COEFFS,1,2)+J738*INDEX(THREEPTA_COEFFS,1,3)+AA738*INDEX(THREEPTA_COEFFS,1,4)+K738*INDEX(THREEPTA_COEFFS,1,5)+L737*INDEX(THREEPTA_COEFFS,1,6)+Z741*Z743</f>
        <v>#N/A</v>
      </c>
      <c r="AE738" s="223" t="e">
        <f ca="1">INDEX(THREEPTPCT_COEFFS,1,1)+K738*INDEX(THREEPTPCT_COEFFS,1,2)+L737*INDEX(THREEPTPCT_COEFFS,1,3)+AA741*AA743</f>
        <v>#N/A</v>
      </c>
      <c r="AF738" s="55" t="e">
        <f t="shared" ca="1" si="1265"/>
        <v>#N/A</v>
      </c>
      <c r="AG738" s="223" t="e">
        <f ca="1">INDEX(TWOPTPCT_COEFFS,1,1)+AB738*INDEX(TWOPTPCT_COEFFS,1,2)+I737*INDEX(TWOPTPCT_COEFFS,1,3)+G737*INDEX(TWOPTPCT_COEFFS,1,4)+L737*INDEX(TWOPTPCT_COEFFS,1,5)+AB741*AB743</f>
        <v>#N/A</v>
      </c>
      <c r="AH738" s="223" t="e">
        <f ca="1">INDEX(FTA_COEFFS,1,1)+O738*INDEX(FTA_COEFFS,1,2)+N737*INDEX(FTA_COEFFS,1,3)+(Q738+R738)*INDEX(FTA_COEFFS,1,4)+(Q737+R737)*INDEX(FTA_COEFFS,1,5)+M737*INDEX(FTA_COEFFS,1,6)+AC741*AC743</f>
        <v>#N/A</v>
      </c>
      <c r="AI738" s="223" t="e">
        <f ca="1">INDEX(FTPCT_COEFFS,1,1)+P738*INDEX(FTPCT_COEFFS,1,2)+F738*INDEX(FTPCT_COEFFS,1,3)+G737*INDEX(FTPCT_COEFFS,1,4)+AD741*AD743</f>
        <v>#N/A</v>
      </c>
      <c r="AJ738" s="338" t="e">
        <f t="shared" ca="1" si="1266"/>
        <v>#N/A</v>
      </c>
      <c r="AK738" s="55"/>
      <c r="AL738" s="55"/>
      <c r="AM738" s="55"/>
      <c r="AN738" s="55"/>
      <c r="AO738" s="55"/>
      <c r="AP738" s="55"/>
      <c r="AQ738" s="55"/>
      <c r="AR738" s="55"/>
    </row>
    <row r="739" spans="1:45" x14ac:dyDescent="0.3">
      <c r="A739" s="54" t="e">
        <f ca="1">IF(D737&gt;(D738+(AVERAGE(V737,W737)-AVERAGE(V738,W738))/2)+2.5,C737,IF(D738&gt;(D737+(AVERAGE(V738,W738)-AVERAGE(V737,W737))/2)+2.5,C738,"Close"))</f>
        <v>#N/A</v>
      </c>
      <c r="B739" s="64" t="e">
        <f ca="1">IF(D738&gt;D737,C738,C737)</f>
        <v>#N/A</v>
      </c>
      <c r="D739" s="56"/>
      <c r="X739" s="55"/>
      <c r="Y739" s="55"/>
      <c r="Z739" s="55"/>
      <c r="AA739" s="55"/>
      <c r="AB739" s="55"/>
      <c r="AC739" s="337"/>
      <c r="AD739" s="337"/>
      <c r="AE739" s="337"/>
      <c r="AF739" s="337"/>
      <c r="AG739" s="337"/>
      <c r="AH739" s="337"/>
      <c r="AI739" s="337"/>
      <c r="AJ739" s="337"/>
      <c r="AK739" s="337"/>
      <c r="AL739" s="337"/>
      <c r="AM739" s="55"/>
      <c r="AN739" s="55"/>
      <c r="AO739" s="55"/>
      <c r="AP739" s="55"/>
      <c r="AQ739" s="55"/>
      <c r="AR739" s="55"/>
      <c r="AS739" s="55"/>
    </row>
    <row r="740" spans="1:45" x14ac:dyDescent="0.3">
      <c r="X740" s="54" t="s">
        <v>1305</v>
      </c>
      <c r="Y740" s="54" t="s">
        <v>128</v>
      </c>
      <c r="Z740" s="54" t="s">
        <v>157</v>
      </c>
      <c r="AA740" s="54" t="s">
        <v>151</v>
      </c>
      <c r="AB740" s="54" t="s">
        <v>1327</v>
      </c>
      <c r="AC740" s="54" t="s">
        <v>129</v>
      </c>
      <c r="AD740" s="54" t="s">
        <v>116</v>
      </c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</row>
    <row r="741" spans="1:45" x14ac:dyDescent="0.3">
      <c r="X741" s="54"/>
      <c r="Y741" s="54">
        <f t="shared" ref="Y741:AD741" si="1269">Y734</f>
        <v>6.4436999999999998</v>
      </c>
      <c r="Z741" s="54">
        <f t="shared" si="1269"/>
        <v>4.9371</v>
      </c>
      <c r="AA741" s="54">
        <f t="shared" si="1269"/>
        <v>11.350300000000001</v>
      </c>
      <c r="AB741" s="54">
        <f t="shared" si="1269"/>
        <v>7.1900000000000006E-2</v>
      </c>
      <c r="AC741" s="54">
        <f t="shared" si="1269"/>
        <v>6.2766000000000002</v>
      </c>
      <c r="AD741" s="54">
        <f t="shared" si="1269"/>
        <v>11.042999999999999</v>
      </c>
      <c r="AE741" s="54"/>
      <c r="AF741" s="336"/>
      <c r="AG741" s="336"/>
      <c r="AH741" s="336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</row>
    <row r="742" spans="1:45" x14ac:dyDescent="0.3">
      <c r="D742" s="56"/>
      <c r="X742" s="336"/>
      <c r="Y742" s="336">
        <f t="shared" ca="1" si="1161"/>
        <v>0.76758610090920909</v>
      </c>
      <c r="Z742" s="336">
        <f t="shared" ca="1" si="1161"/>
        <v>0.32306433856924521</v>
      </c>
      <c r="AA742" s="336">
        <f t="shared" ca="1" si="1161"/>
        <v>4.6288215659604115E-2</v>
      </c>
      <c r="AB742" s="336">
        <f t="shared" ca="1" si="1161"/>
        <v>-1.0444392792713602</v>
      </c>
      <c r="AC742" s="336">
        <f t="shared" ca="1" si="1161"/>
        <v>-1.1154703924258502</v>
      </c>
      <c r="AD742" s="336">
        <f t="shared" ca="1" si="1161"/>
        <v>0.81808726071925664</v>
      </c>
      <c r="AE742" s="336"/>
      <c r="AF742" s="336"/>
      <c r="AG742" s="336"/>
      <c r="AH742" s="336"/>
      <c r="AI742" s="54"/>
      <c r="AJ742" s="54"/>
      <c r="AK742" s="54"/>
      <c r="AL742" s="336"/>
      <c r="AM742" s="336"/>
      <c r="AN742" s="336"/>
      <c r="AO742" s="336"/>
      <c r="AP742" s="54"/>
      <c r="AQ742" s="336"/>
      <c r="AR742" s="336"/>
      <c r="AS742" s="336"/>
    </row>
    <row r="743" spans="1:45" x14ac:dyDescent="0.3">
      <c r="C743" s="54"/>
      <c r="D743" s="56"/>
      <c r="Y743" s="336">
        <f t="shared" ref="Y743:AD806" ca="1" si="1270">1.5*RAND()^2*IF(RAND()&gt;0.5,1,-1)</f>
        <v>0.35781577032183448</v>
      </c>
      <c r="Z743" s="336">
        <f t="shared" ca="1" si="1270"/>
        <v>0.18952803717574812</v>
      </c>
      <c r="AA743" s="336">
        <f t="shared" ca="1" si="1270"/>
        <v>-1.35189646183057</v>
      </c>
      <c r="AB743" s="336">
        <f t="shared" ca="1" si="1270"/>
        <v>-0.32858875552562034</v>
      </c>
      <c r="AC743" s="336">
        <f t="shared" ca="1" si="1270"/>
        <v>-0.23198066104995474</v>
      </c>
      <c r="AD743" s="336">
        <f t="shared" ca="1" si="1270"/>
        <v>0.53754092847590496</v>
      </c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</row>
    <row r="744" spans="1:45" x14ac:dyDescent="0.3">
      <c r="B744" s="54" t="s">
        <v>172</v>
      </c>
      <c r="C744" s="53">
        <f>C737</f>
        <v>0</v>
      </c>
      <c r="D744" s="56" t="e">
        <f t="shared" ref="D744:D745" ca="1" si="1271">AJ744</f>
        <v>#N/A</v>
      </c>
      <c r="E744" s="52" t="e">
        <f t="shared" ref="E744:W744" si="1272">E737</f>
        <v>#N/A</v>
      </c>
      <c r="F744" s="52" t="e">
        <f t="shared" si="1272"/>
        <v>#N/A</v>
      </c>
      <c r="G744" s="52" t="e">
        <f t="shared" si="1272"/>
        <v>#N/A</v>
      </c>
      <c r="H744" s="52" t="e">
        <f t="shared" si="1272"/>
        <v>#N/A</v>
      </c>
      <c r="I744" s="52" t="e">
        <f t="shared" si="1272"/>
        <v>#N/A</v>
      </c>
      <c r="J744" s="52" t="e">
        <f t="shared" si="1272"/>
        <v>#N/A</v>
      </c>
      <c r="K744" s="52" t="e">
        <f t="shared" si="1272"/>
        <v>#N/A</v>
      </c>
      <c r="L744" s="52" t="e">
        <f t="shared" si="1272"/>
        <v>#N/A</v>
      </c>
      <c r="M744" s="52" t="e">
        <f t="shared" si="1272"/>
        <v>#N/A</v>
      </c>
      <c r="N744" s="52" t="e">
        <f t="shared" si="1272"/>
        <v>#N/A</v>
      </c>
      <c r="O744" s="52" t="e">
        <f t="shared" si="1272"/>
        <v>#N/A</v>
      </c>
      <c r="P744" s="52" t="e">
        <f t="shared" si="1272"/>
        <v>#N/A</v>
      </c>
      <c r="Q744" s="52" t="e">
        <f t="shared" si="1272"/>
        <v>#N/A</v>
      </c>
      <c r="R744" s="52" t="e">
        <f t="shared" si="1272"/>
        <v>#N/A</v>
      </c>
      <c r="S744" s="52" t="e">
        <f t="shared" si="1272"/>
        <v>#N/A</v>
      </c>
      <c r="T744" s="52" t="e">
        <f t="shared" si="1272"/>
        <v>#N/A</v>
      </c>
      <c r="U744" s="52" t="e">
        <f t="shared" si="1272"/>
        <v>#N/A</v>
      </c>
      <c r="V744" s="52" t="e">
        <f t="shared" si="1272"/>
        <v>#N/A</v>
      </c>
      <c r="W744" s="52" t="e">
        <f t="shared" si="1272"/>
        <v>#N/A</v>
      </c>
      <c r="X744" s="55" t="e">
        <f t="shared" ref="X744:X745" si="1273">(H744-(O744*P744)/100-3*(J744*K744)/100)/2</f>
        <v>#N/A</v>
      </c>
      <c r="Y744" s="55" t="e">
        <f t="shared" ref="Y744:Y745" si="1274">SUM(X744,(J744*K744/100))/(F744/100)</f>
        <v>#N/A</v>
      </c>
      <c r="Z744" s="55" t="e">
        <f t="shared" ref="Z744" si="1275">U744*0.5+U745*0.5</f>
        <v>#N/A</v>
      </c>
      <c r="AA744" s="55" t="e">
        <f t="shared" ref="AA744:AA745" si="1276">J744/Y744</f>
        <v>#N/A</v>
      </c>
      <c r="AB744" s="336" t="e">
        <f t="shared" ref="AB744:AB745" si="1277">X744/(Y744-J744)</f>
        <v>#N/A</v>
      </c>
      <c r="AC744" s="223" t="e">
        <f ca="1">INDEX(FGA_COEFFS,1,1)+Z744*INDEX(FGA_COEFFS,1,2)+Y744*INDEX(FGA_COEFFS,1,3)+R744*INDEX(FGA_COEFFS,1,4)+Q745*INDEX(FGA_COEFFS,1,5)+S744*INDEX(FGA_COEFFS,1,6)+T745*INDEX(FGA_COEFFS,1,7)+M745*INDEX(FGA_COEFFS,1,8)+Y748*Y749</f>
        <v>#N/A</v>
      </c>
      <c r="AD744" s="223" t="e">
        <f ca="1">INDEX(THREEPTA_COEFFS,1,1)+AC744*INDEX(THREEPTA_COEFFS,1,2)+J744*INDEX(THREEPTA_COEFFS,1,3)+AA744*INDEX(THREEPTA_COEFFS,1,4)+K744*INDEX(THREEPTA_COEFFS,1,5)+L745*INDEX(THREEPTA_COEFFS,1,6)+Z748*Z749</f>
        <v>#N/A</v>
      </c>
      <c r="AE744" s="223" t="e">
        <f ca="1">INDEX(THREEPTPCT_COEFFS,1,1)+K744*INDEX(THREEPTPCT_COEFFS,1,2)+L745*INDEX(THREEPTPCT_COEFFS,1,3)+AA748*AA749</f>
        <v>#N/A</v>
      </c>
      <c r="AF744" s="55" t="e">
        <f t="shared" ref="AF744:AF745" ca="1" si="1278">AC744-AD744</f>
        <v>#N/A</v>
      </c>
      <c r="AG744" s="223" t="e">
        <f ca="1">INDEX(TWOPTPCT_COEFFS,1,1)+AB744*INDEX(TWOPTPCT_COEFFS,1,2)+I745*INDEX(TWOPTPCT_COEFFS,1,3)+G745*INDEX(TWOPTPCT_COEFFS,1,4)+L745*INDEX(TWOPTPCT_COEFFS,1,5)+AB748*AB749</f>
        <v>#N/A</v>
      </c>
      <c r="AH744" s="223" t="e">
        <f ca="1">INDEX(FTA_COEFFS,1,1)+O744*INDEX(FTA_COEFFS,1,2)+N745*INDEX(FTA_COEFFS,1,3)+(Q744+R744)*INDEX(FTA_COEFFS,1,4)+(Q745+R745)*INDEX(FTA_COEFFS,1,5)+M745*INDEX(FTA_COEFFS,1,6)+AC748*AC749</f>
        <v>#N/A</v>
      </c>
      <c r="AI744" s="223" t="e">
        <f ca="1">INDEX(FTPCT_COEFFS,1,1)+P744*INDEX(FTPCT_COEFFS,1,2)+F744*INDEX(FTPCT_COEFFS,1,3)+G745*INDEX(FTPCT_COEFFS,1,4)+AD748*AD749</f>
        <v>#N/A</v>
      </c>
      <c r="AJ744" s="338" t="e">
        <f t="shared" ref="AJ744:AJ745" ca="1" si="1279">AD744*AE744/100+AF744*AG744+AH744*AI744/100</f>
        <v>#N/A</v>
      </c>
      <c r="AK744" s="55"/>
      <c r="AL744" s="55"/>
      <c r="AM744" s="55"/>
      <c r="AN744" s="55"/>
      <c r="AO744" s="55"/>
      <c r="AP744" s="55"/>
      <c r="AQ744" s="55"/>
      <c r="AR744" s="55"/>
    </row>
    <row r="745" spans="1:45" x14ac:dyDescent="0.3">
      <c r="B745" s="54" t="s">
        <v>175</v>
      </c>
      <c r="C745" s="54">
        <f>C738</f>
        <v>0</v>
      </c>
      <c r="D745" s="56" t="e">
        <f t="shared" ca="1" si="1271"/>
        <v>#N/A</v>
      </c>
      <c r="E745" s="52" t="e">
        <f t="shared" ref="E745:W745" si="1280">E738</f>
        <v>#N/A</v>
      </c>
      <c r="F745" s="52" t="e">
        <f t="shared" si="1280"/>
        <v>#N/A</v>
      </c>
      <c r="G745" s="52" t="e">
        <f t="shared" si="1280"/>
        <v>#N/A</v>
      </c>
      <c r="H745" s="52" t="e">
        <f t="shared" si="1280"/>
        <v>#N/A</v>
      </c>
      <c r="I745" s="52" t="e">
        <f t="shared" si="1280"/>
        <v>#N/A</v>
      </c>
      <c r="J745" s="52" t="e">
        <f t="shared" si="1280"/>
        <v>#N/A</v>
      </c>
      <c r="K745" s="52" t="e">
        <f t="shared" si="1280"/>
        <v>#N/A</v>
      </c>
      <c r="L745" s="52" t="e">
        <f t="shared" si="1280"/>
        <v>#N/A</v>
      </c>
      <c r="M745" s="52" t="e">
        <f t="shared" si="1280"/>
        <v>#N/A</v>
      </c>
      <c r="N745" s="52" t="e">
        <f t="shared" si="1280"/>
        <v>#N/A</v>
      </c>
      <c r="O745" s="52" t="e">
        <f t="shared" si="1280"/>
        <v>#N/A</v>
      </c>
      <c r="P745" s="52" t="e">
        <f t="shared" si="1280"/>
        <v>#N/A</v>
      </c>
      <c r="Q745" s="52" t="e">
        <f t="shared" si="1280"/>
        <v>#N/A</v>
      </c>
      <c r="R745" s="52" t="e">
        <f t="shared" si="1280"/>
        <v>#N/A</v>
      </c>
      <c r="S745" s="52" t="e">
        <f t="shared" si="1280"/>
        <v>#N/A</v>
      </c>
      <c r="T745" s="52" t="e">
        <f t="shared" si="1280"/>
        <v>#N/A</v>
      </c>
      <c r="U745" s="52" t="e">
        <f t="shared" si="1280"/>
        <v>#N/A</v>
      </c>
      <c r="V745" s="52" t="e">
        <f t="shared" si="1280"/>
        <v>#N/A</v>
      </c>
      <c r="W745" s="52" t="e">
        <f t="shared" si="1280"/>
        <v>#N/A</v>
      </c>
      <c r="X745" s="55" t="e">
        <f t="shared" si="1273"/>
        <v>#N/A</v>
      </c>
      <c r="Y745" s="55" t="e">
        <f t="shared" si="1274"/>
        <v>#N/A</v>
      </c>
      <c r="Z745" s="55" t="e">
        <f t="shared" ref="Z745" si="1281">Z744</f>
        <v>#N/A</v>
      </c>
      <c r="AA745" s="55" t="e">
        <f t="shared" si="1276"/>
        <v>#N/A</v>
      </c>
      <c r="AB745" s="336" t="e">
        <f t="shared" si="1277"/>
        <v>#N/A</v>
      </c>
      <c r="AC745" s="223" t="e">
        <f ca="1">INDEX(FGA_COEFFS,1,1)+Z745*INDEX(FGA_COEFFS,1,2)+Y745*INDEX(FGA_COEFFS,1,3)+R745*INDEX(FGA_COEFFS,1,4)+Q744*INDEX(FGA_COEFFS,1,5)+S745*INDEX(FGA_COEFFS,1,6)+T744*INDEX(FGA_COEFFS,1,7)+M744*INDEX(FGA_COEFFS,1,8)+Y748*Y750</f>
        <v>#N/A</v>
      </c>
      <c r="AD745" s="223" t="e">
        <f ca="1">INDEX(THREEPTA_COEFFS,1,1)+AC745*INDEX(THREEPTA_COEFFS,1,2)+J745*INDEX(THREEPTA_COEFFS,1,3)+AA745*INDEX(THREEPTA_COEFFS,1,4)+K745*INDEX(THREEPTA_COEFFS,1,5)+L744*INDEX(THREEPTA_COEFFS,1,6)+Z748*Z750</f>
        <v>#N/A</v>
      </c>
      <c r="AE745" s="223" t="e">
        <f ca="1">INDEX(THREEPTPCT_COEFFS,1,1)+K745*INDEX(THREEPTPCT_COEFFS,1,2)+L744*INDEX(THREEPTPCT_COEFFS,1,3)+AA748*AA750</f>
        <v>#N/A</v>
      </c>
      <c r="AF745" s="55" t="e">
        <f t="shared" ca="1" si="1278"/>
        <v>#N/A</v>
      </c>
      <c r="AG745" s="223" t="e">
        <f ca="1">INDEX(TWOPTPCT_COEFFS,1,1)+AB745*INDEX(TWOPTPCT_COEFFS,1,2)+I744*INDEX(TWOPTPCT_COEFFS,1,3)+G744*INDEX(TWOPTPCT_COEFFS,1,4)+L744*INDEX(TWOPTPCT_COEFFS,1,5)+AB748*AB750</f>
        <v>#N/A</v>
      </c>
      <c r="AH745" s="223" t="e">
        <f ca="1">INDEX(FTA_COEFFS,1,1)+O745*INDEX(FTA_COEFFS,1,2)+N744*INDEX(FTA_COEFFS,1,3)+(Q745+R745)*INDEX(FTA_COEFFS,1,4)+(Q744+R744)*INDEX(FTA_COEFFS,1,5)+M744*INDEX(FTA_COEFFS,1,6)+AC748*AC750</f>
        <v>#N/A</v>
      </c>
      <c r="AI745" s="223" t="e">
        <f ca="1">INDEX(FTPCT_COEFFS,1,1)+P745*INDEX(FTPCT_COEFFS,1,2)+F745*INDEX(FTPCT_COEFFS,1,3)+G744*INDEX(FTPCT_COEFFS,1,4)+AD748*AD750</f>
        <v>#N/A</v>
      </c>
      <c r="AJ745" s="338" t="e">
        <f t="shared" ca="1" si="1279"/>
        <v>#N/A</v>
      </c>
      <c r="AK745" s="55"/>
      <c r="AL745" s="55"/>
      <c r="AM745" s="55"/>
      <c r="AN745" s="55"/>
      <c r="AO745" s="55"/>
      <c r="AP745" s="55"/>
      <c r="AQ745" s="55"/>
      <c r="AR745" s="55"/>
    </row>
    <row r="746" spans="1:45" x14ac:dyDescent="0.3">
      <c r="A746" s="54" t="e">
        <f ca="1">IF(D744&gt;(D745+(AVERAGE(V744,W744)-AVERAGE(V745,W745))/2)+2.5,C744,IF(D745&gt;(D744+(AVERAGE(V745,W745)-AVERAGE(V744,W744))/2)+2.5,C745,"Close"))</f>
        <v>#N/A</v>
      </c>
      <c r="B746" s="64" t="e">
        <f ca="1">IF(D745&gt;D744,C745,C744)</f>
        <v>#N/A</v>
      </c>
      <c r="D746" s="56"/>
      <c r="X746" s="55"/>
      <c r="Y746" s="55"/>
      <c r="Z746" s="55"/>
      <c r="AA746" s="55"/>
      <c r="AB746" s="55"/>
      <c r="AC746" s="337"/>
      <c r="AD746" s="337"/>
      <c r="AE746" s="337"/>
      <c r="AF746" s="337"/>
      <c r="AG746" s="337"/>
      <c r="AH746" s="337"/>
      <c r="AI746" s="337"/>
      <c r="AJ746" s="337"/>
      <c r="AK746" s="337"/>
      <c r="AL746" s="337"/>
      <c r="AM746" s="55"/>
      <c r="AN746" s="55"/>
      <c r="AO746" s="55"/>
      <c r="AP746" s="55"/>
      <c r="AQ746" s="55"/>
      <c r="AR746" s="55"/>
      <c r="AS746" s="55"/>
    </row>
    <row r="747" spans="1:45" x14ac:dyDescent="0.3">
      <c r="X747" s="54" t="s">
        <v>1305</v>
      </c>
      <c r="Y747" s="54" t="s">
        <v>128</v>
      </c>
      <c r="Z747" s="54" t="s">
        <v>157</v>
      </c>
      <c r="AA747" s="54" t="s">
        <v>151</v>
      </c>
      <c r="AB747" s="54" t="s">
        <v>1327</v>
      </c>
      <c r="AC747" s="54" t="s">
        <v>129</v>
      </c>
      <c r="AD747" s="54" t="s">
        <v>116</v>
      </c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</row>
    <row r="748" spans="1:45" x14ac:dyDescent="0.3">
      <c r="X748" s="54"/>
      <c r="Y748" s="54">
        <f t="shared" ref="Y748:AD748" si="1282">Y741</f>
        <v>6.4436999999999998</v>
      </c>
      <c r="Z748" s="54">
        <f t="shared" si="1282"/>
        <v>4.9371</v>
      </c>
      <c r="AA748" s="54">
        <f t="shared" si="1282"/>
        <v>11.350300000000001</v>
      </c>
      <c r="AB748" s="54">
        <f t="shared" si="1282"/>
        <v>7.1900000000000006E-2</v>
      </c>
      <c r="AC748" s="54">
        <f t="shared" si="1282"/>
        <v>6.2766000000000002</v>
      </c>
      <c r="AD748" s="54">
        <f t="shared" si="1282"/>
        <v>11.042999999999999</v>
      </c>
      <c r="AE748" s="54"/>
      <c r="AF748" s="336"/>
      <c r="AG748" s="336"/>
      <c r="AH748" s="336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</row>
    <row r="749" spans="1:45" x14ac:dyDescent="0.3">
      <c r="D749" s="56"/>
      <c r="X749" s="336"/>
      <c r="Y749" s="336">
        <f t="shared" ca="1" si="1270"/>
        <v>-8.7805322601994099E-2</v>
      </c>
      <c r="Z749" s="336">
        <f t="shared" ca="1" si="1270"/>
        <v>0.19314489855177297</v>
      </c>
      <c r="AA749" s="336">
        <f t="shared" ca="1" si="1270"/>
        <v>1.4083892461722387</v>
      </c>
      <c r="AB749" s="336">
        <f t="shared" ca="1" si="1270"/>
        <v>-0.89671489186233488</v>
      </c>
      <c r="AC749" s="336">
        <f t="shared" ca="1" si="1270"/>
        <v>0.48487727366436667</v>
      </c>
      <c r="AD749" s="336">
        <f t="shared" ca="1" si="1270"/>
        <v>-0.25045258163817546</v>
      </c>
      <c r="AE749" s="336"/>
      <c r="AF749" s="336"/>
      <c r="AG749" s="336"/>
      <c r="AH749" s="336"/>
      <c r="AI749" s="54"/>
      <c r="AJ749" s="54"/>
      <c r="AK749" s="54"/>
      <c r="AL749" s="336"/>
      <c r="AM749" s="336"/>
      <c r="AN749" s="336"/>
      <c r="AO749" s="336"/>
      <c r="AP749" s="54"/>
      <c r="AQ749" s="336"/>
      <c r="AR749" s="336"/>
      <c r="AS749" s="336"/>
    </row>
    <row r="750" spans="1:45" x14ac:dyDescent="0.3">
      <c r="C750" s="54"/>
      <c r="D750" s="56"/>
      <c r="Y750" s="336">
        <f t="shared" ca="1" si="1270"/>
        <v>1.1396932858141855</v>
      </c>
      <c r="Z750" s="336">
        <f t="shared" ca="1" si="1270"/>
        <v>-0.14939895229432384</v>
      </c>
      <c r="AA750" s="336">
        <f t="shared" ca="1" si="1270"/>
        <v>4.4895337105015351E-2</v>
      </c>
      <c r="AB750" s="336">
        <f t="shared" ca="1" si="1270"/>
        <v>-0.18129865109384921</v>
      </c>
      <c r="AC750" s="336">
        <f t="shared" ca="1" si="1270"/>
        <v>2.5881489431029827E-2</v>
      </c>
      <c r="AD750" s="336">
        <f t="shared" ca="1" si="1270"/>
        <v>0.30683819699800929</v>
      </c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</row>
    <row r="751" spans="1:45" x14ac:dyDescent="0.3">
      <c r="B751" s="54" t="s">
        <v>172</v>
      </c>
      <c r="C751" s="53">
        <f>C744</f>
        <v>0</v>
      </c>
      <c r="D751" s="56" t="e">
        <f t="shared" ref="D751:D752" ca="1" si="1283">AJ751</f>
        <v>#N/A</v>
      </c>
      <c r="E751" s="52" t="e">
        <f t="shared" ref="E751:W751" si="1284">E744</f>
        <v>#N/A</v>
      </c>
      <c r="F751" s="52" t="e">
        <f t="shared" si="1284"/>
        <v>#N/A</v>
      </c>
      <c r="G751" s="52" t="e">
        <f t="shared" si="1284"/>
        <v>#N/A</v>
      </c>
      <c r="H751" s="52" t="e">
        <f t="shared" si="1284"/>
        <v>#N/A</v>
      </c>
      <c r="I751" s="52" t="e">
        <f t="shared" si="1284"/>
        <v>#N/A</v>
      </c>
      <c r="J751" s="52" t="e">
        <f t="shared" si="1284"/>
        <v>#N/A</v>
      </c>
      <c r="K751" s="52" t="e">
        <f t="shared" si="1284"/>
        <v>#N/A</v>
      </c>
      <c r="L751" s="52" t="e">
        <f t="shared" si="1284"/>
        <v>#N/A</v>
      </c>
      <c r="M751" s="52" t="e">
        <f t="shared" si="1284"/>
        <v>#N/A</v>
      </c>
      <c r="N751" s="52" t="e">
        <f t="shared" si="1284"/>
        <v>#N/A</v>
      </c>
      <c r="O751" s="52" t="e">
        <f t="shared" si="1284"/>
        <v>#N/A</v>
      </c>
      <c r="P751" s="52" t="e">
        <f t="shared" si="1284"/>
        <v>#N/A</v>
      </c>
      <c r="Q751" s="52" t="e">
        <f t="shared" si="1284"/>
        <v>#N/A</v>
      </c>
      <c r="R751" s="52" t="e">
        <f t="shared" si="1284"/>
        <v>#N/A</v>
      </c>
      <c r="S751" s="52" t="e">
        <f t="shared" si="1284"/>
        <v>#N/A</v>
      </c>
      <c r="T751" s="52" t="e">
        <f t="shared" si="1284"/>
        <v>#N/A</v>
      </c>
      <c r="U751" s="52" t="e">
        <f t="shared" si="1284"/>
        <v>#N/A</v>
      </c>
      <c r="V751" s="52" t="e">
        <f t="shared" si="1284"/>
        <v>#N/A</v>
      </c>
      <c r="W751" s="52" t="e">
        <f t="shared" si="1284"/>
        <v>#N/A</v>
      </c>
      <c r="X751" s="55" t="e">
        <f t="shared" ref="X751:X752" si="1285">(H751-(O751*P751)/100-3*(J751*K751)/100)/2</f>
        <v>#N/A</v>
      </c>
      <c r="Y751" s="55" t="e">
        <f t="shared" ref="Y751:Y752" si="1286">SUM(X751,(J751*K751/100))/(F751/100)</f>
        <v>#N/A</v>
      </c>
      <c r="Z751" s="55" t="e">
        <f t="shared" ref="Z751" si="1287">U751*0.5+U752*0.5</f>
        <v>#N/A</v>
      </c>
      <c r="AA751" s="55" t="e">
        <f t="shared" ref="AA751:AA752" si="1288">J751/Y751</f>
        <v>#N/A</v>
      </c>
      <c r="AB751" s="336" t="e">
        <f t="shared" ref="AB751:AB752" si="1289">X751/(Y751-J751)</f>
        <v>#N/A</v>
      </c>
      <c r="AC751" s="223" t="e">
        <f ca="1">INDEX(FGA_COEFFS,1,1)+Z751*INDEX(FGA_COEFFS,1,2)+Y751*INDEX(FGA_COEFFS,1,3)+R751*INDEX(FGA_COEFFS,1,4)+Q752*INDEX(FGA_COEFFS,1,5)+S751*INDEX(FGA_COEFFS,1,6)+T752*INDEX(FGA_COEFFS,1,7)+M752*INDEX(FGA_COEFFS,1,8)+Y755*Y756</f>
        <v>#N/A</v>
      </c>
      <c r="AD751" s="223" t="e">
        <f ca="1">INDEX(THREEPTA_COEFFS,1,1)+AC751*INDEX(THREEPTA_COEFFS,1,2)+J751*INDEX(THREEPTA_COEFFS,1,3)+AA751*INDEX(THREEPTA_COEFFS,1,4)+K751*INDEX(THREEPTA_COEFFS,1,5)+L752*INDEX(THREEPTA_COEFFS,1,6)+Z755*Z756</f>
        <v>#N/A</v>
      </c>
      <c r="AE751" s="223" t="e">
        <f ca="1">INDEX(THREEPTPCT_COEFFS,1,1)+K751*INDEX(THREEPTPCT_COEFFS,1,2)+L752*INDEX(THREEPTPCT_COEFFS,1,3)+AA755*AA756</f>
        <v>#N/A</v>
      </c>
      <c r="AF751" s="55" t="e">
        <f t="shared" ref="AF751:AF752" ca="1" si="1290">AC751-AD751</f>
        <v>#N/A</v>
      </c>
      <c r="AG751" s="223" t="e">
        <f ca="1">INDEX(TWOPTPCT_COEFFS,1,1)+AB751*INDEX(TWOPTPCT_COEFFS,1,2)+I752*INDEX(TWOPTPCT_COEFFS,1,3)+G752*INDEX(TWOPTPCT_COEFFS,1,4)+L752*INDEX(TWOPTPCT_COEFFS,1,5)+AB755*AB756</f>
        <v>#N/A</v>
      </c>
      <c r="AH751" s="223" t="e">
        <f ca="1">INDEX(FTA_COEFFS,1,1)+O751*INDEX(FTA_COEFFS,1,2)+N752*INDEX(FTA_COEFFS,1,3)+(Q751+R751)*INDEX(FTA_COEFFS,1,4)+(Q752+R752)*INDEX(FTA_COEFFS,1,5)+M752*INDEX(FTA_COEFFS,1,6)+AC755*AC756</f>
        <v>#N/A</v>
      </c>
      <c r="AI751" s="223" t="e">
        <f ca="1">INDEX(FTPCT_COEFFS,1,1)+P751*INDEX(FTPCT_COEFFS,1,2)+F751*INDEX(FTPCT_COEFFS,1,3)+G752*INDEX(FTPCT_COEFFS,1,4)+AD755*AD756</f>
        <v>#N/A</v>
      </c>
      <c r="AJ751" s="338" t="e">
        <f t="shared" ref="AJ751:AJ752" ca="1" si="1291">AD751*AE751/100+AF751*AG751+AH751*AI751/100</f>
        <v>#N/A</v>
      </c>
      <c r="AK751" s="55"/>
      <c r="AL751" s="55"/>
      <c r="AM751" s="55"/>
      <c r="AN751" s="55"/>
      <c r="AO751" s="55"/>
      <c r="AP751" s="55"/>
      <c r="AQ751" s="55"/>
      <c r="AR751" s="55"/>
    </row>
    <row r="752" spans="1:45" x14ac:dyDescent="0.3">
      <c r="B752" s="54" t="s">
        <v>175</v>
      </c>
      <c r="C752" s="54">
        <f>C745</f>
        <v>0</v>
      </c>
      <c r="D752" s="56" t="e">
        <f t="shared" ca="1" si="1283"/>
        <v>#N/A</v>
      </c>
      <c r="E752" s="52" t="e">
        <f t="shared" ref="E752:W752" si="1292">E745</f>
        <v>#N/A</v>
      </c>
      <c r="F752" s="52" t="e">
        <f t="shared" si="1292"/>
        <v>#N/A</v>
      </c>
      <c r="G752" s="52" t="e">
        <f t="shared" si="1292"/>
        <v>#N/A</v>
      </c>
      <c r="H752" s="52" t="e">
        <f t="shared" si="1292"/>
        <v>#N/A</v>
      </c>
      <c r="I752" s="52" t="e">
        <f t="shared" si="1292"/>
        <v>#N/A</v>
      </c>
      <c r="J752" s="52" t="e">
        <f t="shared" si="1292"/>
        <v>#N/A</v>
      </c>
      <c r="K752" s="52" t="e">
        <f t="shared" si="1292"/>
        <v>#N/A</v>
      </c>
      <c r="L752" s="52" t="e">
        <f t="shared" si="1292"/>
        <v>#N/A</v>
      </c>
      <c r="M752" s="52" t="e">
        <f t="shared" si="1292"/>
        <v>#N/A</v>
      </c>
      <c r="N752" s="52" t="e">
        <f t="shared" si="1292"/>
        <v>#N/A</v>
      </c>
      <c r="O752" s="52" t="e">
        <f t="shared" si="1292"/>
        <v>#N/A</v>
      </c>
      <c r="P752" s="52" t="e">
        <f t="shared" si="1292"/>
        <v>#N/A</v>
      </c>
      <c r="Q752" s="52" t="e">
        <f t="shared" si="1292"/>
        <v>#N/A</v>
      </c>
      <c r="R752" s="52" t="e">
        <f t="shared" si="1292"/>
        <v>#N/A</v>
      </c>
      <c r="S752" s="52" t="e">
        <f t="shared" si="1292"/>
        <v>#N/A</v>
      </c>
      <c r="T752" s="52" t="e">
        <f t="shared" si="1292"/>
        <v>#N/A</v>
      </c>
      <c r="U752" s="52" t="e">
        <f t="shared" si="1292"/>
        <v>#N/A</v>
      </c>
      <c r="V752" s="52" t="e">
        <f t="shared" si="1292"/>
        <v>#N/A</v>
      </c>
      <c r="W752" s="52" t="e">
        <f t="shared" si="1292"/>
        <v>#N/A</v>
      </c>
      <c r="X752" s="55" t="e">
        <f t="shared" si="1285"/>
        <v>#N/A</v>
      </c>
      <c r="Y752" s="55" t="e">
        <f t="shared" si="1286"/>
        <v>#N/A</v>
      </c>
      <c r="Z752" s="55" t="e">
        <f t="shared" ref="Z752" si="1293">Z751</f>
        <v>#N/A</v>
      </c>
      <c r="AA752" s="55" t="e">
        <f t="shared" si="1288"/>
        <v>#N/A</v>
      </c>
      <c r="AB752" s="336" t="e">
        <f t="shared" si="1289"/>
        <v>#N/A</v>
      </c>
      <c r="AC752" s="223" t="e">
        <f ca="1">INDEX(FGA_COEFFS,1,1)+Z752*INDEX(FGA_COEFFS,1,2)+Y752*INDEX(FGA_COEFFS,1,3)+R752*INDEX(FGA_COEFFS,1,4)+Q751*INDEX(FGA_COEFFS,1,5)+S752*INDEX(FGA_COEFFS,1,6)+T751*INDEX(FGA_COEFFS,1,7)+M751*INDEX(FGA_COEFFS,1,8)+Y755*Y757</f>
        <v>#N/A</v>
      </c>
      <c r="AD752" s="223" t="e">
        <f ca="1">INDEX(THREEPTA_COEFFS,1,1)+AC752*INDEX(THREEPTA_COEFFS,1,2)+J752*INDEX(THREEPTA_COEFFS,1,3)+AA752*INDEX(THREEPTA_COEFFS,1,4)+K752*INDEX(THREEPTA_COEFFS,1,5)+L751*INDEX(THREEPTA_COEFFS,1,6)+Z755*Z757</f>
        <v>#N/A</v>
      </c>
      <c r="AE752" s="223" t="e">
        <f ca="1">INDEX(THREEPTPCT_COEFFS,1,1)+K752*INDEX(THREEPTPCT_COEFFS,1,2)+L751*INDEX(THREEPTPCT_COEFFS,1,3)+AA755*AA757</f>
        <v>#N/A</v>
      </c>
      <c r="AF752" s="55" t="e">
        <f t="shared" ca="1" si="1290"/>
        <v>#N/A</v>
      </c>
      <c r="AG752" s="223" t="e">
        <f ca="1">INDEX(TWOPTPCT_COEFFS,1,1)+AB752*INDEX(TWOPTPCT_COEFFS,1,2)+I751*INDEX(TWOPTPCT_COEFFS,1,3)+G751*INDEX(TWOPTPCT_COEFFS,1,4)+L751*INDEX(TWOPTPCT_COEFFS,1,5)+AB755*AB757</f>
        <v>#N/A</v>
      </c>
      <c r="AH752" s="223" t="e">
        <f ca="1">INDEX(FTA_COEFFS,1,1)+O752*INDEX(FTA_COEFFS,1,2)+N751*INDEX(FTA_COEFFS,1,3)+(Q752+R752)*INDEX(FTA_COEFFS,1,4)+(Q751+R751)*INDEX(FTA_COEFFS,1,5)+M751*INDEX(FTA_COEFFS,1,6)+AC755*AC757</f>
        <v>#N/A</v>
      </c>
      <c r="AI752" s="223" t="e">
        <f ca="1">INDEX(FTPCT_COEFFS,1,1)+P752*INDEX(FTPCT_COEFFS,1,2)+F752*INDEX(FTPCT_COEFFS,1,3)+G751*INDEX(FTPCT_COEFFS,1,4)+AD755*AD757</f>
        <v>#N/A</v>
      </c>
      <c r="AJ752" s="338" t="e">
        <f t="shared" ca="1" si="1291"/>
        <v>#N/A</v>
      </c>
      <c r="AK752" s="55"/>
      <c r="AL752" s="55"/>
      <c r="AM752" s="55"/>
      <c r="AN752" s="55"/>
      <c r="AO752" s="55"/>
      <c r="AP752" s="55"/>
      <c r="AQ752" s="55"/>
      <c r="AR752" s="55"/>
    </row>
    <row r="753" spans="1:45" x14ac:dyDescent="0.3">
      <c r="A753" s="54" t="e">
        <f ca="1">IF(D751&gt;(D752+(AVERAGE(V751,W751)-AVERAGE(V752,W752))/2)+2.5,C751,IF(D752&gt;(D751+(AVERAGE(V752,W752)-AVERAGE(V751,W751))/2)+2.5,C752,"Close"))</f>
        <v>#N/A</v>
      </c>
      <c r="B753" s="64" t="e">
        <f ca="1">IF(D752&gt;D751,C752,C751)</f>
        <v>#N/A</v>
      </c>
      <c r="D753" s="56"/>
      <c r="X753" s="55"/>
      <c r="Y753" s="55"/>
      <c r="Z753" s="55"/>
      <c r="AA753" s="55"/>
      <c r="AB753" s="55"/>
      <c r="AC753" s="337"/>
      <c r="AD753" s="337"/>
      <c r="AE753" s="337"/>
      <c r="AF753" s="337"/>
      <c r="AG753" s="337"/>
      <c r="AH753" s="337"/>
      <c r="AI753" s="337"/>
      <c r="AJ753" s="337"/>
      <c r="AK753" s="337"/>
      <c r="AL753" s="337"/>
      <c r="AM753" s="55"/>
      <c r="AN753" s="55"/>
      <c r="AO753" s="55"/>
      <c r="AP753" s="55"/>
      <c r="AQ753" s="55"/>
      <c r="AR753" s="55"/>
      <c r="AS753" s="55"/>
    </row>
    <row r="754" spans="1:45" x14ac:dyDescent="0.3">
      <c r="X754" s="54" t="s">
        <v>1305</v>
      </c>
      <c r="Y754" s="54" t="s">
        <v>128</v>
      </c>
      <c r="Z754" s="54" t="s">
        <v>157</v>
      </c>
      <c r="AA754" s="54" t="s">
        <v>151</v>
      </c>
      <c r="AB754" s="54" t="s">
        <v>1327</v>
      </c>
      <c r="AC754" s="54" t="s">
        <v>129</v>
      </c>
      <c r="AD754" s="54" t="s">
        <v>116</v>
      </c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</row>
    <row r="755" spans="1:45" x14ac:dyDescent="0.3">
      <c r="X755" s="54"/>
      <c r="Y755" s="54">
        <f t="shared" ref="Y755:AD755" si="1294">Y748</f>
        <v>6.4436999999999998</v>
      </c>
      <c r="Z755" s="54">
        <f t="shared" si="1294"/>
        <v>4.9371</v>
      </c>
      <c r="AA755" s="54">
        <f t="shared" si="1294"/>
        <v>11.350300000000001</v>
      </c>
      <c r="AB755" s="54">
        <f t="shared" si="1294"/>
        <v>7.1900000000000006E-2</v>
      </c>
      <c r="AC755" s="54">
        <f t="shared" si="1294"/>
        <v>6.2766000000000002</v>
      </c>
      <c r="AD755" s="54">
        <f t="shared" si="1294"/>
        <v>11.042999999999999</v>
      </c>
      <c r="AE755" s="54"/>
      <c r="AF755" s="336"/>
      <c r="AG755" s="336"/>
      <c r="AH755" s="336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</row>
    <row r="756" spans="1:45" x14ac:dyDescent="0.3">
      <c r="D756" s="56"/>
      <c r="X756" s="336"/>
      <c r="Y756" s="336">
        <f t="shared" ca="1" si="1270"/>
        <v>-0.14771274857086208</v>
      </c>
      <c r="Z756" s="336">
        <f t="shared" ca="1" si="1270"/>
        <v>-1.3159920660516626</v>
      </c>
      <c r="AA756" s="336">
        <f t="shared" ca="1" si="1270"/>
        <v>0.86276478360532016</v>
      </c>
      <c r="AB756" s="336">
        <f t="shared" ca="1" si="1270"/>
        <v>-0.39749941446355663</v>
      </c>
      <c r="AC756" s="336">
        <f t="shared" ca="1" si="1270"/>
        <v>0.71838276901754961</v>
      </c>
      <c r="AD756" s="336">
        <f t="shared" ca="1" si="1270"/>
        <v>-0.15642841968439969</v>
      </c>
      <c r="AE756" s="336"/>
      <c r="AF756" s="336"/>
      <c r="AG756" s="336"/>
      <c r="AH756" s="336"/>
      <c r="AI756" s="54"/>
      <c r="AJ756" s="54"/>
      <c r="AK756" s="54"/>
      <c r="AL756" s="336"/>
      <c r="AM756" s="336"/>
      <c r="AN756" s="336"/>
      <c r="AO756" s="336"/>
      <c r="AP756" s="54"/>
      <c r="AQ756" s="336"/>
      <c r="AR756" s="336"/>
      <c r="AS756" s="336"/>
    </row>
    <row r="757" spans="1:45" x14ac:dyDescent="0.3">
      <c r="C757" s="54"/>
      <c r="D757" s="56"/>
      <c r="Y757" s="336">
        <f t="shared" ca="1" si="1270"/>
        <v>-0.82493179551538898</v>
      </c>
      <c r="Z757" s="336">
        <f t="shared" ca="1" si="1270"/>
        <v>-0.14880680229709164</v>
      </c>
      <c r="AA757" s="336">
        <f t="shared" ca="1" si="1270"/>
        <v>7.2659481922779642E-2</v>
      </c>
      <c r="AB757" s="336">
        <f t="shared" ca="1" si="1270"/>
        <v>-1.3729178572600507</v>
      </c>
      <c r="AC757" s="336">
        <f t="shared" ca="1" si="1270"/>
        <v>-1.3243235388443566</v>
      </c>
      <c r="AD757" s="336">
        <f t="shared" ca="1" si="1270"/>
        <v>0.45555169991489353</v>
      </c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</row>
    <row r="758" spans="1:45" x14ac:dyDescent="0.3">
      <c r="B758" s="54" t="s">
        <v>172</v>
      </c>
      <c r="C758" s="53">
        <f>C751</f>
        <v>0</v>
      </c>
      <c r="D758" s="56" t="e">
        <f t="shared" ref="D758:D759" ca="1" si="1295">AJ758</f>
        <v>#N/A</v>
      </c>
      <c r="E758" s="52" t="e">
        <f t="shared" ref="E758:W758" si="1296">E751</f>
        <v>#N/A</v>
      </c>
      <c r="F758" s="52" t="e">
        <f t="shared" si="1296"/>
        <v>#N/A</v>
      </c>
      <c r="G758" s="52" t="e">
        <f t="shared" si="1296"/>
        <v>#N/A</v>
      </c>
      <c r="H758" s="52" t="e">
        <f t="shared" si="1296"/>
        <v>#N/A</v>
      </c>
      <c r="I758" s="52" t="e">
        <f t="shared" si="1296"/>
        <v>#N/A</v>
      </c>
      <c r="J758" s="52" t="e">
        <f t="shared" si="1296"/>
        <v>#N/A</v>
      </c>
      <c r="K758" s="52" t="e">
        <f t="shared" si="1296"/>
        <v>#N/A</v>
      </c>
      <c r="L758" s="52" t="e">
        <f t="shared" si="1296"/>
        <v>#N/A</v>
      </c>
      <c r="M758" s="52" t="e">
        <f t="shared" si="1296"/>
        <v>#N/A</v>
      </c>
      <c r="N758" s="52" t="e">
        <f t="shared" si="1296"/>
        <v>#N/A</v>
      </c>
      <c r="O758" s="52" t="e">
        <f t="shared" si="1296"/>
        <v>#N/A</v>
      </c>
      <c r="P758" s="52" t="e">
        <f t="shared" si="1296"/>
        <v>#N/A</v>
      </c>
      <c r="Q758" s="52" t="e">
        <f t="shared" si="1296"/>
        <v>#N/A</v>
      </c>
      <c r="R758" s="52" t="e">
        <f t="shared" si="1296"/>
        <v>#N/A</v>
      </c>
      <c r="S758" s="52" t="e">
        <f t="shared" si="1296"/>
        <v>#N/A</v>
      </c>
      <c r="T758" s="52" t="e">
        <f t="shared" si="1296"/>
        <v>#N/A</v>
      </c>
      <c r="U758" s="52" t="e">
        <f t="shared" si="1296"/>
        <v>#N/A</v>
      </c>
      <c r="V758" s="52" t="e">
        <f t="shared" si="1296"/>
        <v>#N/A</v>
      </c>
      <c r="W758" s="52" t="e">
        <f t="shared" si="1296"/>
        <v>#N/A</v>
      </c>
      <c r="X758" s="55" t="e">
        <f t="shared" ref="X758:X759" si="1297">(H758-(O758*P758)/100-3*(J758*K758)/100)/2</f>
        <v>#N/A</v>
      </c>
      <c r="Y758" s="55" t="e">
        <f t="shared" ref="Y758:Y759" si="1298">SUM(X758,(J758*K758/100))/(F758/100)</f>
        <v>#N/A</v>
      </c>
      <c r="Z758" s="55" t="e">
        <f t="shared" ref="Z758" si="1299">U758*0.5+U759*0.5</f>
        <v>#N/A</v>
      </c>
      <c r="AA758" s="55" t="e">
        <f t="shared" ref="AA758:AA759" si="1300">J758/Y758</f>
        <v>#N/A</v>
      </c>
      <c r="AB758" s="336" t="e">
        <f t="shared" ref="AB758:AB759" si="1301">X758/(Y758-J758)</f>
        <v>#N/A</v>
      </c>
      <c r="AC758" s="223" t="e">
        <f ca="1">INDEX(FGA_COEFFS,1,1)+Z758*INDEX(FGA_COEFFS,1,2)+Y758*INDEX(FGA_COEFFS,1,3)+R758*INDEX(FGA_COEFFS,1,4)+Q759*INDEX(FGA_COEFFS,1,5)+S758*INDEX(FGA_COEFFS,1,6)+T759*INDEX(FGA_COEFFS,1,7)+M759*INDEX(FGA_COEFFS,1,8)+Y762*Y763</f>
        <v>#N/A</v>
      </c>
      <c r="AD758" s="223" t="e">
        <f ca="1">INDEX(THREEPTA_COEFFS,1,1)+AC758*INDEX(THREEPTA_COEFFS,1,2)+J758*INDEX(THREEPTA_COEFFS,1,3)+AA758*INDEX(THREEPTA_COEFFS,1,4)+K758*INDEX(THREEPTA_COEFFS,1,5)+L759*INDEX(THREEPTA_COEFFS,1,6)+Z762*Z763</f>
        <v>#N/A</v>
      </c>
      <c r="AE758" s="223" t="e">
        <f ca="1">INDEX(THREEPTPCT_COEFFS,1,1)+K758*INDEX(THREEPTPCT_COEFFS,1,2)+L759*INDEX(THREEPTPCT_COEFFS,1,3)+AA762*AA763</f>
        <v>#N/A</v>
      </c>
      <c r="AF758" s="55" t="e">
        <f t="shared" ref="AF758:AF759" ca="1" si="1302">AC758-AD758</f>
        <v>#N/A</v>
      </c>
      <c r="AG758" s="223" t="e">
        <f ca="1">INDEX(TWOPTPCT_COEFFS,1,1)+AB758*INDEX(TWOPTPCT_COEFFS,1,2)+I759*INDEX(TWOPTPCT_COEFFS,1,3)+G759*INDEX(TWOPTPCT_COEFFS,1,4)+L759*INDEX(TWOPTPCT_COEFFS,1,5)+AB762*AB763</f>
        <v>#N/A</v>
      </c>
      <c r="AH758" s="223" t="e">
        <f ca="1">INDEX(FTA_COEFFS,1,1)+O758*INDEX(FTA_COEFFS,1,2)+N759*INDEX(FTA_COEFFS,1,3)+(Q758+R758)*INDEX(FTA_COEFFS,1,4)+(Q759+R759)*INDEX(FTA_COEFFS,1,5)+M759*INDEX(FTA_COEFFS,1,6)+AC762*AC763</f>
        <v>#N/A</v>
      </c>
      <c r="AI758" s="223" t="e">
        <f ca="1">INDEX(FTPCT_COEFFS,1,1)+P758*INDEX(FTPCT_COEFFS,1,2)+F758*INDEX(FTPCT_COEFFS,1,3)+G759*INDEX(FTPCT_COEFFS,1,4)+AD762*AD763</f>
        <v>#N/A</v>
      </c>
      <c r="AJ758" s="338" t="e">
        <f t="shared" ref="AJ758:AJ759" ca="1" si="1303">AD758*AE758/100+AF758*AG758+AH758*AI758/100</f>
        <v>#N/A</v>
      </c>
      <c r="AK758" s="55"/>
      <c r="AL758" s="55"/>
      <c r="AM758" s="55"/>
      <c r="AN758" s="55"/>
      <c r="AO758" s="55"/>
      <c r="AP758" s="55"/>
      <c r="AQ758" s="55"/>
      <c r="AR758" s="55"/>
    </row>
    <row r="759" spans="1:45" x14ac:dyDescent="0.3">
      <c r="B759" s="54" t="s">
        <v>175</v>
      </c>
      <c r="C759" s="54">
        <f>C752</f>
        <v>0</v>
      </c>
      <c r="D759" s="56" t="e">
        <f t="shared" ca="1" si="1295"/>
        <v>#N/A</v>
      </c>
      <c r="E759" s="52" t="e">
        <f t="shared" ref="E759:W759" si="1304">E752</f>
        <v>#N/A</v>
      </c>
      <c r="F759" s="52" t="e">
        <f t="shared" si="1304"/>
        <v>#N/A</v>
      </c>
      <c r="G759" s="52" t="e">
        <f t="shared" si="1304"/>
        <v>#N/A</v>
      </c>
      <c r="H759" s="52" t="e">
        <f t="shared" si="1304"/>
        <v>#N/A</v>
      </c>
      <c r="I759" s="52" t="e">
        <f t="shared" si="1304"/>
        <v>#N/A</v>
      </c>
      <c r="J759" s="52" t="e">
        <f t="shared" si="1304"/>
        <v>#N/A</v>
      </c>
      <c r="K759" s="52" t="e">
        <f t="shared" si="1304"/>
        <v>#N/A</v>
      </c>
      <c r="L759" s="52" t="e">
        <f t="shared" si="1304"/>
        <v>#N/A</v>
      </c>
      <c r="M759" s="52" t="e">
        <f t="shared" si="1304"/>
        <v>#N/A</v>
      </c>
      <c r="N759" s="52" t="e">
        <f t="shared" si="1304"/>
        <v>#N/A</v>
      </c>
      <c r="O759" s="52" t="e">
        <f t="shared" si="1304"/>
        <v>#N/A</v>
      </c>
      <c r="P759" s="52" t="e">
        <f t="shared" si="1304"/>
        <v>#N/A</v>
      </c>
      <c r="Q759" s="52" t="e">
        <f t="shared" si="1304"/>
        <v>#N/A</v>
      </c>
      <c r="R759" s="52" t="e">
        <f t="shared" si="1304"/>
        <v>#N/A</v>
      </c>
      <c r="S759" s="52" t="e">
        <f t="shared" si="1304"/>
        <v>#N/A</v>
      </c>
      <c r="T759" s="52" t="e">
        <f t="shared" si="1304"/>
        <v>#N/A</v>
      </c>
      <c r="U759" s="52" t="e">
        <f t="shared" si="1304"/>
        <v>#N/A</v>
      </c>
      <c r="V759" s="52" t="e">
        <f t="shared" si="1304"/>
        <v>#N/A</v>
      </c>
      <c r="W759" s="52" t="e">
        <f t="shared" si="1304"/>
        <v>#N/A</v>
      </c>
      <c r="X759" s="55" t="e">
        <f t="shared" si="1297"/>
        <v>#N/A</v>
      </c>
      <c r="Y759" s="55" t="e">
        <f t="shared" si="1298"/>
        <v>#N/A</v>
      </c>
      <c r="Z759" s="55" t="e">
        <f t="shared" ref="Z759" si="1305">Z758</f>
        <v>#N/A</v>
      </c>
      <c r="AA759" s="55" t="e">
        <f t="shared" si="1300"/>
        <v>#N/A</v>
      </c>
      <c r="AB759" s="336" t="e">
        <f t="shared" si="1301"/>
        <v>#N/A</v>
      </c>
      <c r="AC759" s="223" t="e">
        <f ca="1">INDEX(FGA_COEFFS,1,1)+Z759*INDEX(FGA_COEFFS,1,2)+Y759*INDEX(FGA_COEFFS,1,3)+R759*INDEX(FGA_COEFFS,1,4)+Q758*INDEX(FGA_COEFFS,1,5)+S759*INDEX(FGA_COEFFS,1,6)+T758*INDEX(FGA_COEFFS,1,7)+M758*INDEX(FGA_COEFFS,1,8)+Y762*Y764</f>
        <v>#N/A</v>
      </c>
      <c r="AD759" s="223" t="e">
        <f ca="1">INDEX(THREEPTA_COEFFS,1,1)+AC759*INDEX(THREEPTA_COEFFS,1,2)+J759*INDEX(THREEPTA_COEFFS,1,3)+AA759*INDEX(THREEPTA_COEFFS,1,4)+K759*INDEX(THREEPTA_COEFFS,1,5)+L758*INDEX(THREEPTA_COEFFS,1,6)+Z762*Z764</f>
        <v>#N/A</v>
      </c>
      <c r="AE759" s="223" t="e">
        <f ca="1">INDEX(THREEPTPCT_COEFFS,1,1)+K759*INDEX(THREEPTPCT_COEFFS,1,2)+L758*INDEX(THREEPTPCT_COEFFS,1,3)+AA762*AA764</f>
        <v>#N/A</v>
      </c>
      <c r="AF759" s="55" t="e">
        <f t="shared" ca="1" si="1302"/>
        <v>#N/A</v>
      </c>
      <c r="AG759" s="223" t="e">
        <f ca="1">INDEX(TWOPTPCT_COEFFS,1,1)+AB759*INDEX(TWOPTPCT_COEFFS,1,2)+I758*INDEX(TWOPTPCT_COEFFS,1,3)+G758*INDEX(TWOPTPCT_COEFFS,1,4)+L758*INDEX(TWOPTPCT_COEFFS,1,5)+AB762*AB764</f>
        <v>#N/A</v>
      </c>
      <c r="AH759" s="223" t="e">
        <f ca="1">INDEX(FTA_COEFFS,1,1)+O759*INDEX(FTA_COEFFS,1,2)+N758*INDEX(FTA_COEFFS,1,3)+(Q759+R759)*INDEX(FTA_COEFFS,1,4)+(Q758+R758)*INDEX(FTA_COEFFS,1,5)+M758*INDEX(FTA_COEFFS,1,6)+AC762*AC764</f>
        <v>#N/A</v>
      </c>
      <c r="AI759" s="223" t="e">
        <f ca="1">INDEX(FTPCT_COEFFS,1,1)+P759*INDEX(FTPCT_COEFFS,1,2)+F759*INDEX(FTPCT_COEFFS,1,3)+G758*INDEX(FTPCT_COEFFS,1,4)+AD762*AD764</f>
        <v>#N/A</v>
      </c>
      <c r="AJ759" s="338" t="e">
        <f t="shared" ca="1" si="1303"/>
        <v>#N/A</v>
      </c>
      <c r="AK759" s="55"/>
      <c r="AL759" s="55"/>
      <c r="AM759" s="55"/>
      <c r="AN759" s="55"/>
      <c r="AO759" s="55"/>
      <c r="AP759" s="55"/>
      <c r="AQ759" s="55"/>
      <c r="AR759" s="55"/>
    </row>
    <row r="760" spans="1:45" x14ac:dyDescent="0.3">
      <c r="A760" s="54" t="e">
        <f ca="1">IF(D758&gt;(D759+(AVERAGE(V758,W758)-AVERAGE(V759,W759))/2)+2.5,C758,IF(D759&gt;(D758+(AVERAGE(V759,W759)-AVERAGE(V758,W758))/2)+2.5,C759,"Close"))</f>
        <v>#N/A</v>
      </c>
      <c r="B760" s="64" t="e">
        <f ca="1">IF(D759&gt;D758,C759,C758)</f>
        <v>#N/A</v>
      </c>
      <c r="D760" s="56"/>
      <c r="X760" s="55"/>
      <c r="Y760" s="55"/>
      <c r="Z760" s="55"/>
      <c r="AA760" s="55"/>
      <c r="AB760" s="55"/>
      <c r="AC760" s="337"/>
      <c r="AD760" s="337"/>
      <c r="AE760" s="337"/>
      <c r="AF760" s="337"/>
      <c r="AG760" s="337"/>
      <c r="AH760" s="337"/>
      <c r="AI760" s="337"/>
      <c r="AJ760" s="337"/>
      <c r="AK760" s="337"/>
      <c r="AL760" s="337"/>
      <c r="AM760" s="55"/>
      <c r="AN760" s="55"/>
      <c r="AO760" s="55"/>
      <c r="AP760" s="55"/>
      <c r="AQ760" s="55"/>
      <c r="AR760" s="55"/>
      <c r="AS760" s="55"/>
    </row>
    <row r="761" spans="1:45" x14ac:dyDescent="0.3">
      <c r="X761" s="54" t="s">
        <v>1305</v>
      </c>
      <c r="Y761" s="54" t="s">
        <v>128</v>
      </c>
      <c r="Z761" s="54" t="s">
        <v>157</v>
      </c>
      <c r="AA761" s="54" t="s">
        <v>151</v>
      </c>
      <c r="AB761" s="54" t="s">
        <v>1327</v>
      </c>
      <c r="AC761" s="54" t="s">
        <v>129</v>
      </c>
      <c r="AD761" s="54" t="s">
        <v>116</v>
      </c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</row>
    <row r="762" spans="1:45" x14ac:dyDescent="0.3">
      <c r="X762" s="54"/>
      <c r="Y762" s="54">
        <f t="shared" ref="Y762:AD762" si="1306">Y755</f>
        <v>6.4436999999999998</v>
      </c>
      <c r="Z762" s="54">
        <f t="shared" si="1306"/>
        <v>4.9371</v>
      </c>
      <c r="AA762" s="54">
        <f t="shared" si="1306"/>
        <v>11.350300000000001</v>
      </c>
      <c r="AB762" s="54">
        <f t="shared" si="1306"/>
        <v>7.1900000000000006E-2</v>
      </c>
      <c r="AC762" s="54">
        <f t="shared" si="1306"/>
        <v>6.2766000000000002</v>
      </c>
      <c r="AD762" s="54">
        <f t="shared" si="1306"/>
        <v>11.042999999999999</v>
      </c>
      <c r="AE762" s="54"/>
      <c r="AF762" s="336"/>
      <c r="AG762" s="336"/>
      <c r="AH762" s="336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</row>
    <row r="763" spans="1:45" x14ac:dyDescent="0.3">
      <c r="D763" s="56"/>
      <c r="X763" s="336"/>
      <c r="Y763" s="336">
        <f t="shared" ca="1" si="1270"/>
        <v>0.45842759381919351</v>
      </c>
      <c r="Z763" s="336">
        <f t="shared" ca="1" si="1270"/>
        <v>0.31944021270867395</v>
      </c>
      <c r="AA763" s="336">
        <f t="shared" ca="1" si="1270"/>
        <v>-1.4853259324747223</v>
      </c>
      <c r="AB763" s="336">
        <f t="shared" ca="1" si="1270"/>
        <v>-1.0361014574944938</v>
      </c>
      <c r="AC763" s="336">
        <f t="shared" ca="1" si="1270"/>
        <v>0.15911153620564128</v>
      </c>
      <c r="AD763" s="336">
        <f t="shared" ca="1" si="1270"/>
        <v>7.573415829648833E-2</v>
      </c>
      <c r="AE763" s="336"/>
      <c r="AF763" s="336"/>
      <c r="AG763" s="336"/>
      <c r="AH763" s="336"/>
      <c r="AI763" s="54"/>
      <c r="AJ763" s="54"/>
      <c r="AK763" s="54"/>
      <c r="AL763" s="336"/>
      <c r="AM763" s="336"/>
      <c r="AN763" s="336"/>
      <c r="AO763" s="336"/>
      <c r="AP763" s="54"/>
      <c r="AQ763" s="336"/>
      <c r="AR763" s="336"/>
      <c r="AS763" s="336"/>
    </row>
    <row r="764" spans="1:45" x14ac:dyDescent="0.3">
      <c r="C764" s="54"/>
      <c r="D764" s="56"/>
      <c r="Y764" s="336">
        <f t="shared" ca="1" si="1270"/>
        <v>-0.1499763996542387</v>
      </c>
      <c r="Z764" s="336">
        <f t="shared" ca="1" si="1270"/>
        <v>-1.1572987282347329</v>
      </c>
      <c r="AA764" s="336">
        <f t="shared" ca="1" si="1270"/>
        <v>1.2918203737250822</v>
      </c>
      <c r="AB764" s="336">
        <f t="shared" ca="1" si="1270"/>
        <v>-0.52246097092893928</v>
      </c>
      <c r="AC764" s="336">
        <f t="shared" ca="1" si="1270"/>
        <v>0.70971535316628098</v>
      </c>
      <c r="AD764" s="336">
        <f t="shared" ca="1" si="1270"/>
        <v>-0.60782257815169216</v>
      </c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</row>
    <row r="765" spans="1:45" x14ac:dyDescent="0.3">
      <c r="B765" s="54" t="s">
        <v>172</v>
      </c>
      <c r="C765" s="53">
        <f>C758</f>
        <v>0</v>
      </c>
      <c r="D765" s="56" t="e">
        <f t="shared" ref="D765:D766" ca="1" si="1307">AJ765</f>
        <v>#N/A</v>
      </c>
      <c r="E765" s="52" t="e">
        <f t="shared" ref="E765:W765" si="1308">E758</f>
        <v>#N/A</v>
      </c>
      <c r="F765" s="52" t="e">
        <f t="shared" si="1308"/>
        <v>#N/A</v>
      </c>
      <c r="G765" s="52" t="e">
        <f t="shared" si="1308"/>
        <v>#N/A</v>
      </c>
      <c r="H765" s="52" t="e">
        <f t="shared" si="1308"/>
        <v>#N/A</v>
      </c>
      <c r="I765" s="52" t="e">
        <f t="shared" si="1308"/>
        <v>#N/A</v>
      </c>
      <c r="J765" s="52" t="e">
        <f t="shared" si="1308"/>
        <v>#N/A</v>
      </c>
      <c r="K765" s="52" t="e">
        <f t="shared" si="1308"/>
        <v>#N/A</v>
      </c>
      <c r="L765" s="52" t="e">
        <f t="shared" si="1308"/>
        <v>#N/A</v>
      </c>
      <c r="M765" s="52" t="e">
        <f t="shared" si="1308"/>
        <v>#N/A</v>
      </c>
      <c r="N765" s="52" t="e">
        <f t="shared" si="1308"/>
        <v>#N/A</v>
      </c>
      <c r="O765" s="52" t="e">
        <f t="shared" si="1308"/>
        <v>#N/A</v>
      </c>
      <c r="P765" s="52" t="e">
        <f t="shared" si="1308"/>
        <v>#N/A</v>
      </c>
      <c r="Q765" s="52" t="e">
        <f t="shared" si="1308"/>
        <v>#N/A</v>
      </c>
      <c r="R765" s="52" t="e">
        <f t="shared" si="1308"/>
        <v>#N/A</v>
      </c>
      <c r="S765" s="52" t="e">
        <f t="shared" si="1308"/>
        <v>#N/A</v>
      </c>
      <c r="T765" s="52" t="e">
        <f t="shared" si="1308"/>
        <v>#N/A</v>
      </c>
      <c r="U765" s="52" t="e">
        <f t="shared" si="1308"/>
        <v>#N/A</v>
      </c>
      <c r="V765" s="52" t="e">
        <f t="shared" si="1308"/>
        <v>#N/A</v>
      </c>
      <c r="W765" s="52" t="e">
        <f t="shared" si="1308"/>
        <v>#N/A</v>
      </c>
      <c r="X765" s="55" t="e">
        <f t="shared" ref="X765:X766" si="1309">(H765-(O765*P765)/100-3*(J765*K765)/100)/2</f>
        <v>#N/A</v>
      </c>
      <c r="Y765" s="55" t="e">
        <f t="shared" ref="Y765:Y766" si="1310">SUM(X765,(J765*K765/100))/(F765/100)</f>
        <v>#N/A</v>
      </c>
      <c r="Z765" s="55" t="e">
        <f t="shared" ref="Z765" si="1311">U765*0.5+U766*0.5</f>
        <v>#N/A</v>
      </c>
      <c r="AA765" s="55" t="e">
        <f t="shared" ref="AA765:AA766" si="1312">J765/Y765</f>
        <v>#N/A</v>
      </c>
      <c r="AB765" s="336" t="e">
        <f t="shared" ref="AB765:AB766" si="1313">X765/(Y765-J765)</f>
        <v>#N/A</v>
      </c>
      <c r="AC765" s="223" t="e">
        <f ca="1">INDEX(FGA_COEFFS,1,1)+Z765*INDEX(FGA_COEFFS,1,2)+Y765*INDEX(FGA_COEFFS,1,3)+R765*INDEX(FGA_COEFFS,1,4)+Q766*INDEX(FGA_COEFFS,1,5)+S765*INDEX(FGA_COEFFS,1,6)+T766*INDEX(FGA_COEFFS,1,7)+M766*INDEX(FGA_COEFFS,1,8)+Y769*Y770</f>
        <v>#N/A</v>
      </c>
      <c r="AD765" s="223" t="e">
        <f ca="1">INDEX(THREEPTA_COEFFS,1,1)+AC765*INDEX(THREEPTA_COEFFS,1,2)+J765*INDEX(THREEPTA_COEFFS,1,3)+AA765*INDEX(THREEPTA_COEFFS,1,4)+K765*INDEX(THREEPTA_COEFFS,1,5)+L766*INDEX(THREEPTA_COEFFS,1,6)+Z769*Z770</f>
        <v>#N/A</v>
      </c>
      <c r="AE765" s="223" t="e">
        <f ca="1">INDEX(THREEPTPCT_COEFFS,1,1)+K765*INDEX(THREEPTPCT_COEFFS,1,2)+L766*INDEX(THREEPTPCT_COEFFS,1,3)+AA769*AA770</f>
        <v>#N/A</v>
      </c>
      <c r="AF765" s="55" t="e">
        <f t="shared" ref="AF765:AF766" ca="1" si="1314">AC765-AD765</f>
        <v>#N/A</v>
      </c>
      <c r="AG765" s="223" t="e">
        <f ca="1">INDEX(TWOPTPCT_COEFFS,1,1)+AB765*INDEX(TWOPTPCT_COEFFS,1,2)+I766*INDEX(TWOPTPCT_COEFFS,1,3)+G766*INDEX(TWOPTPCT_COEFFS,1,4)+L766*INDEX(TWOPTPCT_COEFFS,1,5)+AB769*AB770</f>
        <v>#N/A</v>
      </c>
      <c r="AH765" s="223" t="e">
        <f ca="1">INDEX(FTA_COEFFS,1,1)+O765*INDEX(FTA_COEFFS,1,2)+N766*INDEX(FTA_COEFFS,1,3)+(Q765+R765)*INDEX(FTA_COEFFS,1,4)+(Q766+R766)*INDEX(FTA_COEFFS,1,5)+M766*INDEX(FTA_COEFFS,1,6)+AC769*AC770</f>
        <v>#N/A</v>
      </c>
      <c r="AI765" s="223" t="e">
        <f ca="1">INDEX(FTPCT_COEFFS,1,1)+P765*INDEX(FTPCT_COEFFS,1,2)+F765*INDEX(FTPCT_COEFFS,1,3)+G766*INDEX(FTPCT_COEFFS,1,4)+AD769*AD770</f>
        <v>#N/A</v>
      </c>
      <c r="AJ765" s="338" t="e">
        <f t="shared" ref="AJ765:AJ766" ca="1" si="1315">AD765*AE765/100+AF765*AG765+AH765*AI765/100</f>
        <v>#N/A</v>
      </c>
      <c r="AK765" s="55"/>
      <c r="AL765" s="55"/>
      <c r="AM765" s="55"/>
      <c r="AN765" s="55"/>
      <c r="AO765" s="55"/>
      <c r="AP765" s="55"/>
      <c r="AQ765" s="55"/>
      <c r="AR765" s="55"/>
    </row>
    <row r="766" spans="1:45" x14ac:dyDescent="0.3">
      <c r="B766" s="54" t="s">
        <v>175</v>
      </c>
      <c r="C766" s="54">
        <f>C759</f>
        <v>0</v>
      </c>
      <c r="D766" s="56" t="e">
        <f t="shared" ca="1" si="1307"/>
        <v>#N/A</v>
      </c>
      <c r="E766" s="52" t="e">
        <f t="shared" ref="E766:W766" si="1316">E759</f>
        <v>#N/A</v>
      </c>
      <c r="F766" s="52" t="e">
        <f t="shared" si="1316"/>
        <v>#N/A</v>
      </c>
      <c r="G766" s="52" t="e">
        <f t="shared" si="1316"/>
        <v>#N/A</v>
      </c>
      <c r="H766" s="52" t="e">
        <f t="shared" si="1316"/>
        <v>#N/A</v>
      </c>
      <c r="I766" s="52" t="e">
        <f t="shared" si="1316"/>
        <v>#N/A</v>
      </c>
      <c r="J766" s="52" t="e">
        <f t="shared" si="1316"/>
        <v>#N/A</v>
      </c>
      <c r="K766" s="52" t="e">
        <f t="shared" si="1316"/>
        <v>#N/A</v>
      </c>
      <c r="L766" s="52" t="e">
        <f t="shared" si="1316"/>
        <v>#N/A</v>
      </c>
      <c r="M766" s="52" t="e">
        <f t="shared" si="1316"/>
        <v>#N/A</v>
      </c>
      <c r="N766" s="52" t="e">
        <f t="shared" si="1316"/>
        <v>#N/A</v>
      </c>
      <c r="O766" s="52" t="e">
        <f t="shared" si="1316"/>
        <v>#N/A</v>
      </c>
      <c r="P766" s="52" t="e">
        <f t="shared" si="1316"/>
        <v>#N/A</v>
      </c>
      <c r="Q766" s="52" t="e">
        <f t="shared" si="1316"/>
        <v>#N/A</v>
      </c>
      <c r="R766" s="52" t="e">
        <f t="shared" si="1316"/>
        <v>#N/A</v>
      </c>
      <c r="S766" s="52" t="e">
        <f t="shared" si="1316"/>
        <v>#N/A</v>
      </c>
      <c r="T766" s="52" t="e">
        <f t="shared" si="1316"/>
        <v>#N/A</v>
      </c>
      <c r="U766" s="52" t="e">
        <f t="shared" si="1316"/>
        <v>#N/A</v>
      </c>
      <c r="V766" s="52" t="e">
        <f t="shared" si="1316"/>
        <v>#N/A</v>
      </c>
      <c r="W766" s="52" t="e">
        <f t="shared" si="1316"/>
        <v>#N/A</v>
      </c>
      <c r="X766" s="55" t="e">
        <f t="shared" si="1309"/>
        <v>#N/A</v>
      </c>
      <c r="Y766" s="55" t="e">
        <f t="shared" si="1310"/>
        <v>#N/A</v>
      </c>
      <c r="Z766" s="55" t="e">
        <f t="shared" ref="Z766" si="1317">Z765</f>
        <v>#N/A</v>
      </c>
      <c r="AA766" s="55" t="e">
        <f t="shared" si="1312"/>
        <v>#N/A</v>
      </c>
      <c r="AB766" s="336" t="e">
        <f t="shared" si="1313"/>
        <v>#N/A</v>
      </c>
      <c r="AC766" s="223" t="e">
        <f ca="1">INDEX(FGA_COEFFS,1,1)+Z766*INDEX(FGA_COEFFS,1,2)+Y766*INDEX(FGA_COEFFS,1,3)+R766*INDEX(FGA_COEFFS,1,4)+Q765*INDEX(FGA_COEFFS,1,5)+S766*INDEX(FGA_COEFFS,1,6)+T765*INDEX(FGA_COEFFS,1,7)+M765*INDEX(FGA_COEFFS,1,8)+Y769*Y771</f>
        <v>#N/A</v>
      </c>
      <c r="AD766" s="223" t="e">
        <f ca="1">INDEX(THREEPTA_COEFFS,1,1)+AC766*INDEX(THREEPTA_COEFFS,1,2)+J766*INDEX(THREEPTA_COEFFS,1,3)+AA766*INDEX(THREEPTA_COEFFS,1,4)+K766*INDEX(THREEPTA_COEFFS,1,5)+L765*INDEX(THREEPTA_COEFFS,1,6)+Z769*Z771</f>
        <v>#N/A</v>
      </c>
      <c r="AE766" s="223" t="e">
        <f ca="1">INDEX(THREEPTPCT_COEFFS,1,1)+K766*INDEX(THREEPTPCT_COEFFS,1,2)+L765*INDEX(THREEPTPCT_COEFFS,1,3)+AA769*AA771</f>
        <v>#N/A</v>
      </c>
      <c r="AF766" s="55" t="e">
        <f t="shared" ca="1" si="1314"/>
        <v>#N/A</v>
      </c>
      <c r="AG766" s="223" t="e">
        <f ca="1">INDEX(TWOPTPCT_COEFFS,1,1)+AB766*INDEX(TWOPTPCT_COEFFS,1,2)+I765*INDEX(TWOPTPCT_COEFFS,1,3)+G765*INDEX(TWOPTPCT_COEFFS,1,4)+L765*INDEX(TWOPTPCT_COEFFS,1,5)+AB769*AB771</f>
        <v>#N/A</v>
      </c>
      <c r="AH766" s="223" t="e">
        <f ca="1">INDEX(FTA_COEFFS,1,1)+O766*INDEX(FTA_COEFFS,1,2)+N765*INDEX(FTA_COEFFS,1,3)+(Q766+R766)*INDEX(FTA_COEFFS,1,4)+(Q765+R765)*INDEX(FTA_COEFFS,1,5)+M765*INDEX(FTA_COEFFS,1,6)+AC769*AC771</f>
        <v>#N/A</v>
      </c>
      <c r="AI766" s="223" t="e">
        <f ca="1">INDEX(FTPCT_COEFFS,1,1)+P766*INDEX(FTPCT_COEFFS,1,2)+F766*INDEX(FTPCT_COEFFS,1,3)+G765*INDEX(FTPCT_COEFFS,1,4)+AD769*AD771</f>
        <v>#N/A</v>
      </c>
      <c r="AJ766" s="338" t="e">
        <f t="shared" ca="1" si="1315"/>
        <v>#N/A</v>
      </c>
      <c r="AK766" s="55"/>
      <c r="AL766" s="55"/>
      <c r="AM766" s="55"/>
      <c r="AN766" s="55"/>
      <c r="AO766" s="55"/>
      <c r="AP766" s="55"/>
      <c r="AQ766" s="55"/>
      <c r="AR766" s="55"/>
    </row>
    <row r="767" spans="1:45" x14ac:dyDescent="0.3">
      <c r="A767" s="54" t="e">
        <f ca="1">IF(D765&gt;(D766+(AVERAGE(V765,W765)-AVERAGE(V766,W766))/2)+2.5,C765,IF(D766&gt;(D765+(AVERAGE(V766,W766)-AVERAGE(V765,W765))/2)+2.5,C766,"Close"))</f>
        <v>#N/A</v>
      </c>
      <c r="B767" s="64" t="e">
        <f ca="1">IF(D766&gt;D765,C766,C765)</f>
        <v>#N/A</v>
      </c>
      <c r="D767" s="56"/>
      <c r="X767" s="55"/>
      <c r="Y767" s="55"/>
      <c r="Z767" s="55"/>
      <c r="AA767" s="55"/>
      <c r="AB767" s="55"/>
      <c r="AC767" s="337"/>
      <c r="AD767" s="337"/>
      <c r="AE767" s="337"/>
      <c r="AF767" s="337"/>
      <c r="AG767" s="337"/>
      <c r="AH767" s="337"/>
      <c r="AI767" s="337"/>
      <c r="AJ767" s="337"/>
      <c r="AK767" s="337"/>
      <c r="AL767" s="337"/>
      <c r="AM767" s="55"/>
      <c r="AN767" s="55"/>
      <c r="AO767" s="55"/>
      <c r="AP767" s="55"/>
      <c r="AQ767" s="55"/>
      <c r="AR767" s="55"/>
      <c r="AS767" s="55"/>
    </row>
    <row r="768" spans="1:45" x14ac:dyDescent="0.3">
      <c r="X768" s="54" t="s">
        <v>1305</v>
      </c>
      <c r="Y768" s="54" t="s">
        <v>128</v>
      </c>
      <c r="Z768" s="54" t="s">
        <v>157</v>
      </c>
      <c r="AA768" s="54" t="s">
        <v>151</v>
      </c>
      <c r="AB768" s="54" t="s">
        <v>1327</v>
      </c>
      <c r="AC768" s="54" t="s">
        <v>129</v>
      </c>
      <c r="AD768" s="54" t="s">
        <v>116</v>
      </c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</row>
    <row r="769" spans="1:45" x14ac:dyDescent="0.3">
      <c r="X769" s="54"/>
      <c r="Y769" s="54">
        <f t="shared" ref="Y769:AD769" si="1318">Y762</f>
        <v>6.4436999999999998</v>
      </c>
      <c r="Z769" s="54">
        <f t="shared" si="1318"/>
        <v>4.9371</v>
      </c>
      <c r="AA769" s="54">
        <f t="shared" si="1318"/>
        <v>11.350300000000001</v>
      </c>
      <c r="AB769" s="54">
        <f t="shared" si="1318"/>
        <v>7.1900000000000006E-2</v>
      </c>
      <c r="AC769" s="54">
        <f t="shared" si="1318"/>
        <v>6.2766000000000002</v>
      </c>
      <c r="AD769" s="54">
        <f t="shared" si="1318"/>
        <v>11.042999999999999</v>
      </c>
      <c r="AE769" s="54"/>
      <c r="AF769" s="336"/>
      <c r="AG769" s="336"/>
      <c r="AH769" s="336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</row>
    <row r="770" spans="1:45" x14ac:dyDescent="0.3">
      <c r="D770" s="56"/>
      <c r="X770" s="336"/>
      <c r="Y770" s="336">
        <f t="shared" ca="1" si="1270"/>
        <v>-1.343491804299779</v>
      </c>
      <c r="Z770" s="336">
        <f t="shared" ca="1" si="1270"/>
        <v>-1.0310163466241669</v>
      </c>
      <c r="AA770" s="336">
        <f t="shared" ca="1" si="1270"/>
        <v>-0.14327071576092387</v>
      </c>
      <c r="AB770" s="336">
        <f t="shared" ca="1" si="1270"/>
        <v>-0.4115520869370225</v>
      </c>
      <c r="AC770" s="336">
        <f t="shared" ca="1" si="1270"/>
        <v>0.21596267123241869</v>
      </c>
      <c r="AD770" s="336">
        <f t="shared" ca="1" si="1270"/>
        <v>-0.62954467582167029</v>
      </c>
      <c r="AE770" s="336"/>
      <c r="AF770" s="336"/>
      <c r="AG770" s="336"/>
      <c r="AH770" s="336"/>
      <c r="AI770" s="54"/>
      <c r="AJ770" s="54"/>
      <c r="AK770" s="54"/>
      <c r="AL770" s="336"/>
      <c r="AM770" s="336"/>
      <c r="AN770" s="336"/>
      <c r="AO770" s="336"/>
      <c r="AP770" s="54"/>
      <c r="AQ770" s="336"/>
      <c r="AR770" s="336"/>
      <c r="AS770" s="336"/>
    </row>
    <row r="771" spans="1:45" x14ac:dyDescent="0.3">
      <c r="C771" s="54"/>
      <c r="D771" s="56"/>
      <c r="Y771" s="336">
        <f t="shared" ca="1" si="1270"/>
        <v>-0.21881244536988553</v>
      </c>
      <c r="Z771" s="336">
        <f t="shared" ca="1" si="1270"/>
        <v>-0.25377705277857454</v>
      </c>
      <c r="AA771" s="336">
        <f t="shared" ca="1" si="1270"/>
        <v>0.63818061986712904</v>
      </c>
      <c r="AB771" s="336">
        <f t="shared" ca="1" si="1270"/>
        <v>0.835606701558958</v>
      </c>
      <c r="AC771" s="336">
        <f t="shared" ca="1" si="1270"/>
        <v>1.180054424838914</v>
      </c>
      <c r="AD771" s="336">
        <f t="shared" ca="1" si="1270"/>
        <v>0.576074850500504</v>
      </c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</row>
    <row r="772" spans="1:45" x14ac:dyDescent="0.3">
      <c r="B772" s="54" t="s">
        <v>172</v>
      </c>
      <c r="C772" s="53">
        <f>C765</f>
        <v>0</v>
      </c>
      <c r="D772" s="56" t="e">
        <f t="shared" ref="D772:D773" ca="1" si="1319">AJ772</f>
        <v>#N/A</v>
      </c>
      <c r="E772" s="52" t="e">
        <f t="shared" ref="E772:W772" si="1320">E765</f>
        <v>#N/A</v>
      </c>
      <c r="F772" s="52" t="e">
        <f t="shared" si="1320"/>
        <v>#N/A</v>
      </c>
      <c r="G772" s="52" t="e">
        <f t="shared" si="1320"/>
        <v>#N/A</v>
      </c>
      <c r="H772" s="52" t="e">
        <f t="shared" si="1320"/>
        <v>#N/A</v>
      </c>
      <c r="I772" s="52" t="e">
        <f t="shared" si="1320"/>
        <v>#N/A</v>
      </c>
      <c r="J772" s="52" t="e">
        <f t="shared" si="1320"/>
        <v>#N/A</v>
      </c>
      <c r="K772" s="52" t="e">
        <f t="shared" si="1320"/>
        <v>#N/A</v>
      </c>
      <c r="L772" s="52" t="e">
        <f t="shared" si="1320"/>
        <v>#N/A</v>
      </c>
      <c r="M772" s="52" t="e">
        <f t="shared" si="1320"/>
        <v>#N/A</v>
      </c>
      <c r="N772" s="52" t="e">
        <f t="shared" si="1320"/>
        <v>#N/A</v>
      </c>
      <c r="O772" s="52" t="e">
        <f t="shared" si="1320"/>
        <v>#N/A</v>
      </c>
      <c r="P772" s="52" t="e">
        <f t="shared" si="1320"/>
        <v>#N/A</v>
      </c>
      <c r="Q772" s="52" t="e">
        <f t="shared" si="1320"/>
        <v>#N/A</v>
      </c>
      <c r="R772" s="52" t="e">
        <f t="shared" si="1320"/>
        <v>#N/A</v>
      </c>
      <c r="S772" s="52" t="e">
        <f t="shared" si="1320"/>
        <v>#N/A</v>
      </c>
      <c r="T772" s="52" t="e">
        <f t="shared" si="1320"/>
        <v>#N/A</v>
      </c>
      <c r="U772" s="52" t="e">
        <f t="shared" si="1320"/>
        <v>#N/A</v>
      </c>
      <c r="V772" s="52" t="e">
        <f t="shared" si="1320"/>
        <v>#N/A</v>
      </c>
      <c r="W772" s="52" t="e">
        <f t="shared" si="1320"/>
        <v>#N/A</v>
      </c>
      <c r="X772" s="55" t="e">
        <f t="shared" ref="X772:X773" si="1321">(H772-(O772*P772)/100-3*(J772*K772)/100)/2</f>
        <v>#N/A</v>
      </c>
      <c r="Y772" s="55" t="e">
        <f t="shared" ref="Y772:Y773" si="1322">SUM(X772,(J772*K772/100))/(F772/100)</f>
        <v>#N/A</v>
      </c>
      <c r="Z772" s="55" t="e">
        <f t="shared" ref="Z772" si="1323">U772*0.5+U773*0.5</f>
        <v>#N/A</v>
      </c>
      <c r="AA772" s="55" t="e">
        <f t="shared" ref="AA772:AA773" si="1324">J772/Y772</f>
        <v>#N/A</v>
      </c>
      <c r="AB772" s="336" t="e">
        <f t="shared" ref="AB772:AB773" si="1325">X772/(Y772-J772)</f>
        <v>#N/A</v>
      </c>
      <c r="AC772" s="223" t="e">
        <f ca="1">INDEX(FGA_COEFFS,1,1)+Z772*INDEX(FGA_COEFFS,1,2)+Y772*INDEX(FGA_COEFFS,1,3)+R772*INDEX(FGA_COEFFS,1,4)+Q773*INDEX(FGA_COEFFS,1,5)+S772*INDEX(FGA_COEFFS,1,6)+T773*INDEX(FGA_COEFFS,1,7)+M773*INDEX(FGA_COEFFS,1,8)+Y776*Y777</f>
        <v>#N/A</v>
      </c>
      <c r="AD772" s="223" t="e">
        <f ca="1">INDEX(THREEPTA_COEFFS,1,1)+AC772*INDEX(THREEPTA_COEFFS,1,2)+J772*INDEX(THREEPTA_COEFFS,1,3)+AA772*INDEX(THREEPTA_COEFFS,1,4)+K772*INDEX(THREEPTA_COEFFS,1,5)+L773*INDEX(THREEPTA_COEFFS,1,6)+Z776*Z777</f>
        <v>#N/A</v>
      </c>
      <c r="AE772" s="223" t="e">
        <f ca="1">INDEX(THREEPTPCT_COEFFS,1,1)+K772*INDEX(THREEPTPCT_COEFFS,1,2)+L773*INDEX(THREEPTPCT_COEFFS,1,3)+AA776*AA777</f>
        <v>#N/A</v>
      </c>
      <c r="AF772" s="55" t="e">
        <f t="shared" ref="AF772:AF773" ca="1" si="1326">AC772-AD772</f>
        <v>#N/A</v>
      </c>
      <c r="AG772" s="223" t="e">
        <f ca="1">INDEX(TWOPTPCT_COEFFS,1,1)+AB772*INDEX(TWOPTPCT_COEFFS,1,2)+I773*INDEX(TWOPTPCT_COEFFS,1,3)+G773*INDEX(TWOPTPCT_COEFFS,1,4)+L773*INDEX(TWOPTPCT_COEFFS,1,5)+AB776*AB777</f>
        <v>#N/A</v>
      </c>
      <c r="AH772" s="223" t="e">
        <f ca="1">INDEX(FTA_COEFFS,1,1)+O772*INDEX(FTA_COEFFS,1,2)+N773*INDEX(FTA_COEFFS,1,3)+(Q772+R772)*INDEX(FTA_COEFFS,1,4)+(Q773+R773)*INDEX(FTA_COEFFS,1,5)+M773*INDEX(FTA_COEFFS,1,6)+AC776*AC777</f>
        <v>#N/A</v>
      </c>
      <c r="AI772" s="223" t="e">
        <f ca="1">INDEX(FTPCT_COEFFS,1,1)+P772*INDEX(FTPCT_COEFFS,1,2)+F772*INDEX(FTPCT_COEFFS,1,3)+G773*INDEX(FTPCT_COEFFS,1,4)+AD776*AD777</f>
        <v>#N/A</v>
      </c>
      <c r="AJ772" s="338" t="e">
        <f t="shared" ref="AJ772:AJ773" ca="1" si="1327">AD772*AE772/100+AF772*AG772+AH772*AI772/100</f>
        <v>#N/A</v>
      </c>
      <c r="AK772" s="55"/>
      <c r="AL772" s="55"/>
      <c r="AM772" s="55"/>
      <c r="AN772" s="55"/>
      <c r="AO772" s="55"/>
      <c r="AP772" s="55"/>
      <c r="AQ772" s="55"/>
      <c r="AR772" s="55"/>
    </row>
    <row r="773" spans="1:45" x14ac:dyDescent="0.3">
      <c r="B773" s="54" t="s">
        <v>175</v>
      </c>
      <c r="C773" s="54">
        <f>C766</f>
        <v>0</v>
      </c>
      <c r="D773" s="56" t="e">
        <f t="shared" ca="1" si="1319"/>
        <v>#N/A</v>
      </c>
      <c r="E773" s="52" t="e">
        <f t="shared" ref="E773:W773" si="1328">E766</f>
        <v>#N/A</v>
      </c>
      <c r="F773" s="52" t="e">
        <f t="shared" si="1328"/>
        <v>#N/A</v>
      </c>
      <c r="G773" s="52" t="e">
        <f t="shared" si="1328"/>
        <v>#N/A</v>
      </c>
      <c r="H773" s="52" t="e">
        <f t="shared" si="1328"/>
        <v>#N/A</v>
      </c>
      <c r="I773" s="52" t="e">
        <f t="shared" si="1328"/>
        <v>#N/A</v>
      </c>
      <c r="J773" s="52" t="e">
        <f t="shared" si="1328"/>
        <v>#N/A</v>
      </c>
      <c r="K773" s="52" t="e">
        <f t="shared" si="1328"/>
        <v>#N/A</v>
      </c>
      <c r="L773" s="52" t="e">
        <f t="shared" si="1328"/>
        <v>#N/A</v>
      </c>
      <c r="M773" s="52" t="e">
        <f t="shared" si="1328"/>
        <v>#N/A</v>
      </c>
      <c r="N773" s="52" t="e">
        <f t="shared" si="1328"/>
        <v>#N/A</v>
      </c>
      <c r="O773" s="52" t="e">
        <f t="shared" si="1328"/>
        <v>#N/A</v>
      </c>
      <c r="P773" s="52" t="e">
        <f t="shared" si="1328"/>
        <v>#N/A</v>
      </c>
      <c r="Q773" s="52" t="e">
        <f t="shared" si="1328"/>
        <v>#N/A</v>
      </c>
      <c r="R773" s="52" t="e">
        <f t="shared" si="1328"/>
        <v>#N/A</v>
      </c>
      <c r="S773" s="52" t="e">
        <f t="shared" si="1328"/>
        <v>#N/A</v>
      </c>
      <c r="T773" s="52" t="e">
        <f t="shared" si="1328"/>
        <v>#N/A</v>
      </c>
      <c r="U773" s="52" t="e">
        <f t="shared" si="1328"/>
        <v>#N/A</v>
      </c>
      <c r="V773" s="52" t="e">
        <f t="shared" si="1328"/>
        <v>#N/A</v>
      </c>
      <c r="W773" s="52" t="e">
        <f t="shared" si="1328"/>
        <v>#N/A</v>
      </c>
      <c r="X773" s="55" t="e">
        <f t="shared" si="1321"/>
        <v>#N/A</v>
      </c>
      <c r="Y773" s="55" t="e">
        <f t="shared" si="1322"/>
        <v>#N/A</v>
      </c>
      <c r="Z773" s="55" t="e">
        <f t="shared" ref="Z773" si="1329">Z772</f>
        <v>#N/A</v>
      </c>
      <c r="AA773" s="55" t="e">
        <f t="shared" si="1324"/>
        <v>#N/A</v>
      </c>
      <c r="AB773" s="336" t="e">
        <f t="shared" si="1325"/>
        <v>#N/A</v>
      </c>
      <c r="AC773" s="223" t="e">
        <f ca="1">INDEX(FGA_COEFFS,1,1)+Z773*INDEX(FGA_COEFFS,1,2)+Y773*INDEX(FGA_COEFFS,1,3)+R773*INDEX(FGA_COEFFS,1,4)+Q772*INDEX(FGA_COEFFS,1,5)+S773*INDEX(FGA_COEFFS,1,6)+T772*INDEX(FGA_COEFFS,1,7)+M772*INDEX(FGA_COEFFS,1,8)+Y776*Y778</f>
        <v>#N/A</v>
      </c>
      <c r="AD773" s="223" t="e">
        <f ca="1">INDEX(THREEPTA_COEFFS,1,1)+AC773*INDEX(THREEPTA_COEFFS,1,2)+J773*INDEX(THREEPTA_COEFFS,1,3)+AA773*INDEX(THREEPTA_COEFFS,1,4)+K773*INDEX(THREEPTA_COEFFS,1,5)+L772*INDEX(THREEPTA_COEFFS,1,6)+Z776*Z778</f>
        <v>#N/A</v>
      </c>
      <c r="AE773" s="223" t="e">
        <f ca="1">INDEX(THREEPTPCT_COEFFS,1,1)+K773*INDEX(THREEPTPCT_COEFFS,1,2)+L772*INDEX(THREEPTPCT_COEFFS,1,3)+AA776*AA778</f>
        <v>#N/A</v>
      </c>
      <c r="AF773" s="55" t="e">
        <f t="shared" ca="1" si="1326"/>
        <v>#N/A</v>
      </c>
      <c r="AG773" s="223" t="e">
        <f ca="1">INDEX(TWOPTPCT_COEFFS,1,1)+AB773*INDEX(TWOPTPCT_COEFFS,1,2)+I772*INDEX(TWOPTPCT_COEFFS,1,3)+G772*INDEX(TWOPTPCT_COEFFS,1,4)+L772*INDEX(TWOPTPCT_COEFFS,1,5)+AB776*AB778</f>
        <v>#N/A</v>
      </c>
      <c r="AH773" s="223" t="e">
        <f ca="1">INDEX(FTA_COEFFS,1,1)+O773*INDEX(FTA_COEFFS,1,2)+N772*INDEX(FTA_COEFFS,1,3)+(Q773+R773)*INDEX(FTA_COEFFS,1,4)+(Q772+R772)*INDEX(FTA_COEFFS,1,5)+M772*INDEX(FTA_COEFFS,1,6)+AC776*AC778</f>
        <v>#N/A</v>
      </c>
      <c r="AI773" s="223" t="e">
        <f ca="1">INDEX(FTPCT_COEFFS,1,1)+P773*INDEX(FTPCT_COEFFS,1,2)+F773*INDEX(FTPCT_COEFFS,1,3)+G772*INDEX(FTPCT_COEFFS,1,4)+AD776*AD778</f>
        <v>#N/A</v>
      </c>
      <c r="AJ773" s="338" t="e">
        <f t="shared" ca="1" si="1327"/>
        <v>#N/A</v>
      </c>
      <c r="AK773" s="55"/>
      <c r="AL773" s="55"/>
      <c r="AM773" s="55"/>
      <c r="AN773" s="55"/>
      <c r="AO773" s="55"/>
      <c r="AP773" s="55"/>
      <c r="AQ773" s="55"/>
      <c r="AR773" s="55"/>
    </row>
    <row r="774" spans="1:45" x14ac:dyDescent="0.3">
      <c r="A774" s="54" t="e">
        <f ca="1">IF(D772&gt;(D773+(AVERAGE(V772,W772)-AVERAGE(V773,W773))/2)+2.5,C772,IF(D773&gt;(D772+(AVERAGE(V773,W773)-AVERAGE(V772,W772))/2)+2.5,C773,"Close"))</f>
        <v>#N/A</v>
      </c>
      <c r="B774" s="64" t="e">
        <f ca="1">IF(D773&gt;D772,C773,C772)</f>
        <v>#N/A</v>
      </c>
      <c r="D774" s="56"/>
      <c r="X774" s="55"/>
      <c r="Y774" s="55"/>
      <c r="Z774" s="55"/>
      <c r="AA774" s="55"/>
      <c r="AB774" s="55"/>
      <c r="AC774" s="337"/>
      <c r="AD774" s="337"/>
      <c r="AE774" s="337"/>
      <c r="AF774" s="337"/>
      <c r="AG774" s="337"/>
      <c r="AH774" s="337"/>
      <c r="AI774" s="337"/>
      <c r="AJ774" s="337"/>
      <c r="AK774" s="337"/>
      <c r="AL774" s="337"/>
      <c r="AM774" s="55"/>
      <c r="AN774" s="55"/>
      <c r="AO774" s="55"/>
      <c r="AP774" s="55"/>
      <c r="AQ774" s="55"/>
      <c r="AR774" s="55"/>
      <c r="AS774" s="55"/>
    </row>
    <row r="775" spans="1:45" x14ac:dyDescent="0.3">
      <c r="X775" s="54" t="s">
        <v>1305</v>
      </c>
      <c r="Y775" s="54" t="s">
        <v>128</v>
      </c>
      <c r="Z775" s="54" t="s">
        <v>157</v>
      </c>
      <c r="AA775" s="54" t="s">
        <v>151</v>
      </c>
      <c r="AB775" s="54" t="s">
        <v>1327</v>
      </c>
      <c r="AC775" s="54" t="s">
        <v>129</v>
      </c>
      <c r="AD775" s="54" t="s">
        <v>116</v>
      </c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</row>
    <row r="776" spans="1:45" x14ac:dyDescent="0.3">
      <c r="X776" s="54"/>
      <c r="Y776" s="54">
        <f t="shared" ref="Y776:AD776" si="1330">Y769</f>
        <v>6.4436999999999998</v>
      </c>
      <c r="Z776" s="54">
        <f t="shared" si="1330"/>
        <v>4.9371</v>
      </c>
      <c r="AA776" s="54">
        <f t="shared" si="1330"/>
        <v>11.350300000000001</v>
      </c>
      <c r="AB776" s="54">
        <f t="shared" si="1330"/>
        <v>7.1900000000000006E-2</v>
      </c>
      <c r="AC776" s="54">
        <f t="shared" si="1330"/>
        <v>6.2766000000000002</v>
      </c>
      <c r="AD776" s="54">
        <f t="shared" si="1330"/>
        <v>11.042999999999999</v>
      </c>
      <c r="AE776" s="54"/>
      <c r="AF776" s="336"/>
      <c r="AG776" s="336"/>
      <c r="AH776" s="336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</row>
    <row r="777" spans="1:45" x14ac:dyDescent="0.3">
      <c r="D777" s="56"/>
      <c r="X777" s="336"/>
      <c r="Y777" s="336">
        <f t="shared" ca="1" si="1270"/>
        <v>0.5765116654989888</v>
      </c>
      <c r="Z777" s="336">
        <f t="shared" ca="1" si="1270"/>
        <v>-1.4366417140463134E-3</v>
      </c>
      <c r="AA777" s="336">
        <f t="shared" ca="1" si="1270"/>
        <v>0.55943264638847745</v>
      </c>
      <c r="AB777" s="336">
        <f t="shared" ca="1" si="1270"/>
        <v>1.5672123338630428E-3</v>
      </c>
      <c r="AC777" s="336">
        <f t="shared" ca="1" si="1270"/>
        <v>-1.2316487686504112</v>
      </c>
      <c r="AD777" s="336">
        <f t="shared" ca="1" si="1270"/>
        <v>-0.6424847495341075</v>
      </c>
      <c r="AE777" s="336"/>
      <c r="AF777" s="336"/>
      <c r="AG777" s="336"/>
      <c r="AH777" s="336"/>
      <c r="AI777" s="54"/>
      <c r="AJ777" s="54"/>
      <c r="AK777" s="54"/>
      <c r="AL777" s="336"/>
      <c r="AM777" s="336"/>
      <c r="AN777" s="336"/>
      <c r="AO777" s="336"/>
      <c r="AP777" s="54"/>
      <c r="AQ777" s="336"/>
      <c r="AR777" s="336"/>
      <c r="AS777" s="336"/>
    </row>
    <row r="778" spans="1:45" x14ac:dyDescent="0.3">
      <c r="C778" s="54"/>
      <c r="D778" s="56"/>
      <c r="Y778" s="336">
        <f t="shared" ca="1" si="1270"/>
        <v>-0.23042798132088937</v>
      </c>
      <c r="Z778" s="336">
        <f t="shared" ca="1" si="1270"/>
        <v>-0.47532124108919371</v>
      </c>
      <c r="AA778" s="336">
        <f t="shared" ca="1" si="1270"/>
        <v>-0.31131886477244797</v>
      </c>
      <c r="AB778" s="336">
        <f t="shared" ca="1" si="1270"/>
        <v>0.79569911543132621</v>
      </c>
      <c r="AC778" s="336">
        <f t="shared" ca="1" si="1270"/>
        <v>-0.75896101949579187</v>
      </c>
      <c r="AD778" s="336">
        <f t="shared" ca="1" si="1270"/>
        <v>3.7207201318512463E-4</v>
      </c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</row>
    <row r="779" spans="1:45" x14ac:dyDescent="0.3">
      <c r="B779" s="54" t="s">
        <v>172</v>
      </c>
      <c r="C779" s="53">
        <f>C772</f>
        <v>0</v>
      </c>
      <c r="D779" s="56" t="e">
        <f t="shared" ref="D779:D780" ca="1" si="1331">AJ779</f>
        <v>#N/A</v>
      </c>
      <c r="E779" s="52" t="e">
        <f t="shared" ref="E779:W779" si="1332">E772</f>
        <v>#N/A</v>
      </c>
      <c r="F779" s="52" t="e">
        <f t="shared" si="1332"/>
        <v>#N/A</v>
      </c>
      <c r="G779" s="52" t="e">
        <f t="shared" si="1332"/>
        <v>#N/A</v>
      </c>
      <c r="H779" s="52" t="e">
        <f t="shared" si="1332"/>
        <v>#N/A</v>
      </c>
      <c r="I779" s="52" t="e">
        <f t="shared" si="1332"/>
        <v>#N/A</v>
      </c>
      <c r="J779" s="52" t="e">
        <f t="shared" si="1332"/>
        <v>#N/A</v>
      </c>
      <c r="K779" s="52" t="e">
        <f t="shared" si="1332"/>
        <v>#N/A</v>
      </c>
      <c r="L779" s="52" t="e">
        <f t="shared" si="1332"/>
        <v>#N/A</v>
      </c>
      <c r="M779" s="52" t="e">
        <f t="shared" si="1332"/>
        <v>#N/A</v>
      </c>
      <c r="N779" s="52" t="e">
        <f t="shared" si="1332"/>
        <v>#N/A</v>
      </c>
      <c r="O779" s="52" t="e">
        <f t="shared" si="1332"/>
        <v>#N/A</v>
      </c>
      <c r="P779" s="52" t="e">
        <f t="shared" si="1332"/>
        <v>#N/A</v>
      </c>
      <c r="Q779" s="52" t="e">
        <f t="shared" si="1332"/>
        <v>#N/A</v>
      </c>
      <c r="R779" s="52" t="e">
        <f t="shared" si="1332"/>
        <v>#N/A</v>
      </c>
      <c r="S779" s="52" t="e">
        <f t="shared" si="1332"/>
        <v>#N/A</v>
      </c>
      <c r="T779" s="52" t="e">
        <f t="shared" si="1332"/>
        <v>#N/A</v>
      </c>
      <c r="U779" s="52" t="e">
        <f t="shared" si="1332"/>
        <v>#N/A</v>
      </c>
      <c r="V779" s="52" t="e">
        <f t="shared" si="1332"/>
        <v>#N/A</v>
      </c>
      <c r="W779" s="52" t="e">
        <f t="shared" si="1332"/>
        <v>#N/A</v>
      </c>
      <c r="X779" s="55" t="e">
        <f t="shared" ref="X779:X780" si="1333">(H779-(O779*P779)/100-3*(J779*K779)/100)/2</f>
        <v>#N/A</v>
      </c>
      <c r="Y779" s="55" t="e">
        <f t="shared" ref="Y779:Y780" si="1334">SUM(X779,(J779*K779/100))/(F779/100)</f>
        <v>#N/A</v>
      </c>
      <c r="Z779" s="55" t="e">
        <f t="shared" ref="Z779" si="1335">U779*0.5+U780*0.5</f>
        <v>#N/A</v>
      </c>
      <c r="AA779" s="55" t="e">
        <f t="shared" ref="AA779:AA780" si="1336">J779/Y779</f>
        <v>#N/A</v>
      </c>
      <c r="AB779" s="336" t="e">
        <f t="shared" ref="AB779:AB780" si="1337">X779/(Y779-J779)</f>
        <v>#N/A</v>
      </c>
      <c r="AC779" s="223" t="e">
        <f ca="1">INDEX(FGA_COEFFS,1,1)+Z779*INDEX(FGA_COEFFS,1,2)+Y779*INDEX(FGA_COEFFS,1,3)+R779*INDEX(FGA_COEFFS,1,4)+Q780*INDEX(FGA_COEFFS,1,5)+S779*INDEX(FGA_COEFFS,1,6)+T780*INDEX(FGA_COEFFS,1,7)+M780*INDEX(FGA_COEFFS,1,8)+Y783*Y784</f>
        <v>#N/A</v>
      </c>
      <c r="AD779" s="223" t="e">
        <f ca="1">INDEX(THREEPTA_COEFFS,1,1)+AC779*INDEX(THREEPTA_COEFFS,1,2)+J779*INDEX(THREEPTA_COEFFS,1,3)+AA779*INDEX(THREEPTA_COEFFS,1,4)+K779*INDEX(THREEPTA_COEFFS,1,5)+L780*INDEX(THREEPTA_COEFFS,1,6)+Z783*Z784</f>
        <v>#N/A</v>
      </c>
      <c r="AE779" s="223" t="e">
        <f ca="1">INDEX(THREEPTPCT_COEFFS,1,1)+K779*INDEX(THREEPTPCT_COEFFS,1,2)+L780*INDEX(THREEPTPCT_COEFFS,1,3)+AA783*AA784</f>
        <v>#N/A</v>
      </c>
      <c r="AF779" s="55" t="e">
        <f t="shared" ref="AF779:AF780" ca="1" si="1338">AC779-AD779</f>
        <v>#N/A</v>
      </c>
      <c r="AG779" s="223" t="e">
        <f ca="1">INDEX(TWOPTPCT_COEFFS,1,1)+AB779*INDEX(TWOPTPCT_COEFFS,1,2)+I780*INDEX(TWOPTPCT_COEFFS,1,3)+G780*INDEX(TWOPTPCT_COEFFS,1,4)+L780*INDEX(TWOPTPCT_COEFFS,1,5)+AB783*AB784</f>
        <v>#N/A</v>
      </c>
      <c r="AH779" s="223" t="e">
        <f ca="1">INDEX(FTA_COEFFS,1,1)+O779*INDEX(FTA_COEFFS,1,2)+N780*INDEX(FTA_COEFFS,1,3)+(Q779+R779)*INDEX(FTA_COEFFS,1,4)+(Q780+R780)*INDEX(FTA_COEFFS,1,5)+M780*INDEX(FTA_COEFFS,1,6)+AC783*AC784</f>
        <v>#N/A</v>
      </c>
      <c r="AI779" s="223" t="e">
        <f ca="1">INDEX(FTPCT_COEFFS,1,1)+P779*INDEX(FTPCT_COEFFS,1,2)+F779*INDEX(FTPCT_COEFFS,1,3)+G780*INDEX(FTPCT_COEFFS,1,4)+AD783*AD784</f>
        <v>#N/A</v>
      </c>
      <c r="AJ779" s="338" t="e">
        <f t="shared" ref="AJ779:AJ780" ca="1" si="1339">AD779*AE779/100+AF779*AG779+AH779*AI779/100</f>
        <v>#N/A</v>
      </c>
      <c r="AK779" s="55"/>
      <c r="AL779" s="55"/>
      <c r="AM779" s="55"/>
      <c r="AN779" s="55"/>
      <c r="AO779" s="55"/>
      <c r="AP779" s="55"/>
      <c r="AQ779" s="55"/>
      <c r="AR779" s="55"/>
    </row>
    <row r="780" spans="1:45" x14ac:dyDescent="0.3">
      <c r="B780" s="54" t="s">
        <v>175</v>
      </c>
      <c r="C780" s="54">
        <f>C773</f>
        <v>0</v>
      </c>
      <c r="D780" s="56" t="e">
        <f t="shared" ca="1" si="1331"/>
        <v>#N/A</v>
      </c>
      <c r="E780" s="52" t="e">
        <f t="shared" ref="E780:W780" si="1340">E773</f>
        <v>#N/A</v>
      </c>
      <c r="F780" s="52" t="e">
        <f t="shared" si="1340"/>
        <v>#N/A</v>
      </c>
      <c r="G780" s="52" t="e">
        <f t="shared" si="1340"/>
        <v>#N/A</v>
      </c>
      <c r="H780" s="52" t="e">
        <f t="shared" si="1340"/>
        <v>#N/A</v>
      </c>
      <c r="I780" s="52" t="e">
        <f t="shared" si="1340"/>
        <v>#N/A</v>
      </c>
      <c r="J780" s="52" t="e">
        <f t="shared" si="1340"/>
        <v>#N/A</v>
      </c>
      <c r="K780" s="52" t="e">
        <f t="shared" si="1340"/>
        <v>#N/A</v>
      </c>
      <c r="L780" s="52" t="e">
        <f t="shared" si="1340"/>
        <v>#N/A</v>
      </c>
      <c r="M780" s="52" t="e">
        <f t="shared" si="1340"/>
        <v>#N/A</v>
      </c>
      <c r="N780" s="52" t="e">
        <f t="shared" si="1340"/>
        <v>#N/A</v>
      </c>
      <c r="O780" s="52" t="e">
        <f t="shared" si="1340"/>
        <v>#N/A</v>
      </c>
      <c r="P780" s="52" t="e">
        <f t="shared" si="1340"/>
        <v>#N/A</v>
      </c>
      <c r="Q780" s="52" t="e">
        <f t="shared" si="1340"/>
        <v>#N/A</v>
      </c>
      <c r="R780" s="52" t="e">
        <f t="shared" si="1340"/>
        <v>#N/A</v>
      </c>
      <c r="S780" s="52" t="e">
        <f t="shared" si="1340"/>
        <v>#N/A</v>
      </c>
      <c r="T780" s="52" t="e">
        <f t="shared" si="1340"/>
        <v>#N/A</v>
      </c>
      <c r="U780" s="52" t="e">
        <f t="shared" si="1340"/>
        <v>#N/A</v>
      </c>
      <c r="V780" s="52" t="e">
        <f t="shared" si="1340"/>
        <v>#N/A</v>
      </c>
      <c r="W780" s="52" t="e">
        <f t="shared" si="1340"/>
        <v>#N/A</v>
      </c>
      <c r="X780" s="55" t="e">
        <f t="shared" si="1333"/>
        <v>#N/A</v>
      </c>
      <c r="Y780" s="55" t="e">
        <f t="shared" si="1334"/>
        <v>#N/A</v>
      </c>
      <c r="Z780" s="55" t="e">
        <f t="shared" ref="Z780" si="1341">Z779</f>
        <v>#N/A</v>
      </c>
      <c r="AA780" s="55" t="e">
        <f t="shared" si="1336"/>
        <v>#N/A</v>
      </c>
      <c r="AB780" s="336" t="e">
        <f t="shared" si="1337"/>
        <v>#N/A</v>
      </c>
      <c r="AC780" s="223" t="e">
        <f ca="1">INDEX(FGA_COEFFS,1,1)+Z780*INDEX(FGA_COEFFS,1,2)+Y780*INDEX(FGA_COEFFS,1,3)+R780*INDEX(FGA_COEFFS,1,4)+Q779*INDEX(FGA_COEFFS,1,5)+S780*INDEX(FGA_COEFFS,1,6)+T779*INDEX(FGA_COEFFS,1,7)+M779*INDEX(FGA_COEFFS,1,8)+Y783*Y785</f>
        <v>#N/A</v>
      </c>
      <c r="AD780" s="223" t="e">
        <f ca="1">INDEX(THREEPTA_COEFFS,1,1)+AC780*INDEX(THREEPTA_COEFFS,1,2)+J780*INDEX(THREEPTA_COEFFS,1,3)+AA780*INDEX(THREEPTA_COEFFS,1,4)+K780*INDEX(THREEPTA_COEFFS,1,5)+L779*INDEX(THREEPTA_COEFFS,1,6)+Z783*Z785</f>
        <v>#N/A</v>
      </c>
      <c r="AE780" s="223" t="e">
        <f ca="1">INDEX(THREEPTPCT_COEFFS,1,1)+K780*INDEX(THREEPTPCT_COEFFS,1,2)+L779*INDEX(THREEPTPCT_COEFFS,1,3)+AA783*AA785</f>
        <v>#N/A</v>
      </c>
      <c r="AF780" s="55" t="e">
        <f t="shared" ca="1" si="1338"/>
        <v>#N/A</v>
      </c>
      <c r="AG780" s="223" t="e">
        <f ca="1">INDEX(TWOPTPCT_COEFFS,1,1)+AB780*INDEX(TWOPTPCT_COEFFS,1,2)+I779*INDEX(TWOPTPCT_COEFFS,1,3)+G779*INDEX(TWOPTPCT_COEFFS,1,4)+L779*INDEX(TWOPTPCT_COEFFS,1,5)+AB783*AB785</f>
        <v>#N/A</v>
      </c>
      <c r="AH780" s="223" t="e">
        <f ca="1">INDEX(FTA_COEFFS,1,1)+O780*INDEX(FTA_COEFFS,1,2)+N779*INDEX(FTA_COEFFS,1,3)+(Q780+R780)*INDEX(FTA_COEFFS,1,4)+(Q779+R779)*INDEX(FTA_COEFFS,1,5)+M779*INDEX(FTA_COEFFS,1,6)+AC783*AC785</f>
        <v>#N/A</v>
      </c>
      <c r="AI780" s="223" t="e">
        <f ca="1">INDEX(FTPCT_COEFFS,1,1)+P780*INDEX(FTPCT_COEFFS,1,2)+F780*INDEX(FTPCT_COEFFS,1,3)+G779*INDEX(FTPCT_COEFFS,1,4)+AD783*AD785</f>
        <v>#N/A</v>
      </c>
      <c r="AJ780" s="338" t="e">
        <f t="shared" ca="1" si="1339"/>
        <v>#N/A</v>
      </c>
      <c r="AK780" s="55"/>
      <c r="AL780" s="55"/>
      <c r="AM780" s="55"/>
      <c r="AN780" s="55"/>
      <c r="AO780" s="55"/>
      <c r="AP780" s="55"/>
      <c r="AQ780" s="55"/>
      <c r="AR780" s="55"/>
    </row>
    <row r="781" spans="1:45" x14ac:dyDescent="0.3">
      <c r="A781" s="54" t="e">
        <f ca="1">IF(D779&gt;(D780+(AVERAGE(V779,W779)-AVERAGE(V780,W780))/2)+2.5,C779,IF(D780&gt;(D779+(AVERAGE(V780,W780)-AVERAGE(V779,W779))/2)+2.5,C780,"Close"))</f>
        <v>#N/A</v>
      </c>
      <c r="B781" s="64" t="e">
        <f ca="1">IF(D780&gt;D779,C780,C779)</f>
        <v>#N/A</v>
      </c>
      <c r="D781" s="56"/>
      <c r="X781" s="55"/>
      <c r="Y781" s="55"/>
      <c r="Z781" s="55"/>
      <c r="AA781" s="55"/>
      <c r="AB781" s="55"/>
      <c r="AC781" s="337"/>
      <c r="AD781" s="337"/>
      <c r="AE781" s="337"/>
      <c r="AF781" s="337"/>
      <c r="AG781" s="337"/>
      <c r="AH781" s="337"/>
      <c r="AI781" s="337"/>
      <c r="AJ781" s="337"/>
      <c r="AK781" s="337"/>
      <c r="AL781" s="337"/>
      <c r="AM781" s="55"/>
      <c r="AN781" s="55"/>
      <c r="AO781" s="55"/>
      <c r="AP781" s="55"/>
      <c r="AQ781" s="55"/>
      <c r="AR781" s="55"/>
      <c r="AS781" s="55"/>
    </row>
    <row r="782" spans="1:45" x14ac:dyDescent="0.3">
      <c r="X782" s="54" t="s">
        <v>1305</v>
      </c>
      <c r="Y782" s="54" t="s">
        <v>128</v>
      </c>
      <c r="Z782" s="54" t="s">
        <v>157</v>
      </c>
      <c r="AA782" s="54" t="s">
        <v>151</v>
      </c>
      <c r="AB782" s="54" t="s">
        <v>1327</v>
      </c>
      <c r="AC782" s="54" t="s">
        <v>129</v>
      </c>
      <c r="AD782" s="54" t="s">
        <v>116</v>
      </c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</row>
    <row r="783" spans="1:45" x14ac:dyDescent="0.3">
      <c r="X783" s="54"/>
      <c r="Y783" s="54">
        <f t="shared" ref="Y783:AD783" si="1342">Y776</f>
        <v>6.4436999999999998</v>
      </c>
      <c r="Z783" s="54">
        <f t="shared" si="1342"/>
        <v>4.9371</v>
      </c>
      <c r="AA783" s="54">
        <f t="shared" si="1342"/>
        <v>11.350300000000001</v>
      </c>
      <c r="AB783" s="54">
        <f t="shared" si="1342"/>
        <v>7.1900000000000006E-2</v>
      </c>
      <c r="AC783" s="54">
        <f t="shared" si="1342"/>
        <v>6.2766000000000002</v>
      </c>
      <c r="AD783" s="54">
        <f t="shared" si="1342"/>
        <v>11.042999999999999</v>
      </c>
      <c r="AE783" s="54"/>
      <c r="AF783" s="336"/>
      <c r="AG783" s="336"/>
      <c r="AH783" s="336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</row>
    <row r="784" spans="1:45" x14ac:dyDescent="0.3">
      <c r="D784" s="56"/>
      <c r="X784" s="336"/>
      <c r="Y784" s="336">
        <f t="shared" ca="1" si="1270"/>
        <v>1.1556304941839417</v>
      </c>
      <c r="Z784" s="336">
        <f t="shared" ca="1" si="1270"/>
        <v>-1.0289492570185164</v>
      </c>
      <c r="AA784" s="336">
        <f t="shared" ca="1" si="1270"/>
        <v>-0.35756631768960911</v>
      </c>
      <c r="AB784" s="336">
        <f t="shared" ca="1" si="1270"/>
        <v>-1.3420115010829832</v>
      </c>
      <c r="AC784" s="336">
        <f t="shared" ca="1" si="1270"/>
        <v>0.25812422726029532</v>
      </c>
      <c r="AD784" s="336">
        <f t="shared" ca="1" si="1270"/>
        <v>0.20125845384062793</v>
      </c>
      <c r="AE784" s="336"/>
      <c r="AF784" s="336"/>
      <c r="AG784" s="336"/>
      <c r="AH784" s="336"/>
      <c r="AI784" s="54"/>
      <c r="AJ784" s="54"/>
      <c r="AK784" s="54"/>
      <c r="AL784" s="336"/>
      <c r="AM784" s="336"/>
      <c r="AN784" s="336"/>
      <c r="AO784" s="336"/>
      <c r="AP784" s="54"/>
      <c r="AQ784" s="336"/>
      <c r="AR784" s="336"/>
      <c r="AS784" s="336"/>
    </row>
    <row r="785" spans="1:45" x14ac:dyDescent="0.3">
      <c r="C785" s="54"/>
      <c r="D785" s="56"/>
      <c r="Y785" s="336">
        <f t="shared" ca="1" si="1270"/>
        <v>0.2866962106566513</v>
      </c>
      <c r="Z785" s="336">
        <f t="shared" ca="1" si="1270"/>
        <v>-0.20396408160491131</v>
      </c>
      <c r="AA785" s="336">
        <f t="shared" ca="1" si="1270"/>
        <v>-4.8249651160125001E-2</v>
      </c>
      <c r="AB785" s="336">
        <f t="shared" ca="1" si="1270"/>
        <v>-0.45198228747471553</v>
      </c>
      <c r="AC785" s="336">
        <f t="shared" ca="1" si="1270"/>
        <v>-0.27852206765443788</v>
      </c>
      <c r="AD785" s="336">
        <f t="shared" ca="1" si="1270"/>
        <v>-0.15284027134326753</v>
      </c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</row>
    <row r="786" spans="1:45" x14ac:dyDescent="0.3">
      <c r="B786" s="54" t="s">
        <v>172</v>
      </c>
      <c r="C786" s="53">
        <f>C779</f>
        <v>0</v>
      </c>
      <c r="D786" s="56" t="e">
        <f t="shared" ref="D786:D787" ca="1" si="1343">AJ786</f>
        <v>#N/A</v>
      </c>
      <c r="E786" s="52" t="e">
        <f t="shared" ref="E786:W786" si="1344">E779</f>
        <v>#N/A</v>
      </c>
      <c r="F786" s="52" t="e">
        <f t="shared" si="1344"/>
        <v>#N/A</v>
      </c>
      <c r="G786" s="52" t="e">
        <f t="shared" si="1344"/>
        <v>#N/A</v>
      </c>
      <c r="H786" s="52" t="e">
        <f t="shared" si="1344"/>
        <v>#N/A</v>
      </c>
      <c r="I786" s="52" t="e">
        <f t="shared" si="1344"/>
        <v>#N/A</v>
      </c>
      <c r="J786" s="52" t="e">
        <f t="shared" si="1344"/>
        <v>#N/A</v>
      </c>
      <c r="K786" s="52" t="e">
        <f t="shared" si="1344"/>
        <v>#N/A</v>
      </c>
      <c r="L786" s="52" t="e">
        <f t="shared" si="1344"/>
        <v>#N/A</v>
      </c>
      <c r="M786" s="52" t="e">
        <f t="shared" si="1344"/>
        <v>#N/A</v>
      </c>
      <c r="N786" s="52" t="e">
        <f t="shared" si="1344"/>
        <v>#N/A</v>
      </c>
      <c r="O786" s="52" t="e">
        <f t="shared" si="1344"/>
        <v>#N/A</v>
      </c>
      <c r="P786" s="52" t="e">
        <f t="shared" si="1344"/>
        <v>#N/A</v>
      </c>
      <c r="Q786" s="52" t="e">
        <f t="shared" si="1344"/>
        <v>#N/A</v>
      </c>
      <c r="R786" s="52" t="e">
        <f t="shared" si="1344"/>
        <v>#N/A</v>
      </c>
      <c r="S786" s="52" t="e">
        <f t="shared" si="1344"/>
        <v>#N/A</v>
      </c>
      <c r="T786" s="52" t="e">
        <f t="shared" si="1344"/>
        <v>#N/A</v>
      </c>
      <c r="U786" s="52" t="e">
        <f t="shared" si="1344"/>
        <v>#N/A</v>
      </c>
      <c r="V786" s="52" t="e">
        <f t="shared" si="1344"/>
        <v>#N/A</v>
      </c>
      <c r="W786" s="52" t="e">
        <f t="shared" si="1344"/>
        <v>#N/A</v>
      </c>
      <c r="X786" s="55" t="e">
        <f t="shared" ref="X786:X787" si="1345">(H786-(O786*P786)/100-3*(J786*K786)/100)/2</f>
        <v>#N/A</v>
      </c>
      <c r="Y786" s="55" t="e">
        <f t="shared" ref="Y786:Y787" si="1346">SUM(X786,(J786*K786/100))/(F786/100)</f>
        <v>#N/A</v>
      </c>
      <c r="Z786" s="55" t="e">
        <f t="shared" ref="Z786" si="1347">U786*0.5+U787*0.5</f>
        <v>#N/A</v>
      </c>
      <c r="AA786" s="55" t="e">
        <f t="shared" ref="AA786:AA787" si="1348">J786/Y786</f>
        <v>#N/A</v>
      </c>
      <c r="AB786" s="336" t="e">
        <f t="shared" ref="AB786:AB787" si="1349">X786/(Y786-J786)</f>
        <v>#N/A</v>
      </c>
      <c r="AC786" s="223" t="e">
        <f ca="1">INDEX(FGA_COEFFS,1,1)+Z786*INDEX(FGA_COEFFS,1,2)+Y786*INDEX(FGA_COEFFS,1,3)+R786*INDEX(FGA_COEFFS,1,4)+Q787*INDEX(FGA_COEFFS,1,5)+S786*INDEX(FGA_COEFFS,1,6)+T787*INDEX(FGA_COEFFS,1,7)+M787*INDEX(FGA_COEFFS,1,8)+Y790*Y791</f>
        <v>#N/A</v>
      </c>
      <c r="AD786" s="223" t="e">
        <f ca="1">INDEX(THREEPTA_COEFFS,1,1)+AC786*INDEX(THREEPTA_COEFFS,1,2)+J786*INDEX(THREEPTA_COEFFS,1,3)+AA786*INDEX(THREEPTA_COEFFS,1,4)+K786*INDEX(THREEPTA_COEFFS,1,5)+L787*INDEX(THREEPTA_COEFFS,1,6)+Z790*Z791</f>
        <v>#N/A</v>
      </c>
      <c r="AE786" s="223" t="e">
        <f ca="1">INDEX(THREEPTPCT_COEFFS,1,1)+K786*INDEX(THREEPTPCT_COEFFS,1,2)+L787*INDEX(THREEPTPCT_COEFFS,1,3)+AA790*AA791</f>
        <v>#N/A</v>
      </c>
      <c r="AF786" s="55" t="e">
        <f t="shared" ref="AF786:AF787" ca="1" si="1350">AC786-AD786</f>
        <v>#N/A</v>
      </c>
      <c r="AG786" s="223" t="e">
        <f ca="1">INDEX(TWOPTPCT_COEFFS,1,1)+AB786*INDEX(TWOPTPCT_COEFFS,1,2)+I787*INDEX(TWOPTPCT_COEFFS,1,3)+G787*INDEX(TWOPTPCT_COEFFS,1,4)+L787*INDEX(TWOPTPCT_COEFFS,1,5)+AB790*AB791</f>
        <v>#N/A</v>
      </c>
      <c r="AH786" s="223" t="e">
        <f ca="1">INDEX(FTA_COEFFS,1,1)+O786*INDEX(FTA_COEFFS,1,2)+N787*INDEX(FTA_COEFFS,1,3)+(Q786+R786)*INDEX(FTA_COEFFS,1,4)+(Q787+R787)*INDEX(FTA_COEFFS,1,5)+M787*INDEX(FTA_COEFFS,1,6)+AC790*AC791</f>
        <v>#N/A</v>
      </c>
      <c r="AI786" s="223" t="e">
        <f ca="1">INDEX(FTPCT_COEFFS,1,1)+P786*INDEX(FTPCT_COEFFS,1,2)+F786*INDEX(FTPCT_COEFFS,1,3)+G787*INDEX(FTPCT_COEFFS,1,4)+AD790*AD791</f>
        <v>#N/A</v>
      </c>
      <c r="AJ786" s="338" t="e">
        <f t="shared" ref="AJ786:AJ787" ca="1" si="1351">AD786*AE786/100+AF786*AG786+AH786*AI786/100</f>
        <v>#N/A</v>
      </c>
      <c r="AK786" s="55"/>
      <c r="AL786" s="55"/>
      <c r="AM786" s="55"/>
      <c r="AN786" s="55"/>
      <c r="AO786" s="55"/>
      <c r="AP786" s="55"/>
      <c r="AQ786" s="55"/>
      <c r="AR786" s="55"/>
    </row>
    <row r="787" spans="1:45" x14ac:dyDescent="0.3">
      <c r="B787" s="54" t="s">
        <v>175</v>
      </c>
      <c r="C787" s="54">
        <f>C780</f>
        <v>0</v>
      </c>
      <c r="D787" s="56" t="e">
        <f t="shared" ca="1" si="1343"/>
        <v>#N/A</v>
      </c>
      <c r="E787" s="52" t="e">
        <f t="shared" ref="E787:W787" si="1352">E780</f>
        <v>#N/A</v>
      </c>
      <c r="F787" s="52" t="e">
        <f t="shared" si="1352"/>
        <v>#N/A</v>
      </c>
      <c r="G787" s="52" t="e">
        <f t="shared" si="1352"/>
        <v>#N/A</v>
      </c>
      <c r="H787" s="52" t="e">
        <f t="shared" si="1352"/>
        <v>#N/A</v>
      </c>
      <c r="I787" s="52" t="e">
        <f t="shared" si="1352"/>
        <v>#N/A</v>
      </c>
      <c r="J787" s="52" t="e">
        <f t="shared" si="1352"/>
        <v>#N/A</v>
      </c>
      <c r="K787" s="52" t="e">
        <f t="shared" si="1352"/>
        <v>#N/A</v>
      </c>
      <c r="L787" s="52" t="e">
        <f t="shared" si="1352"/>
        <v>#N/A</v>
      </c>
      <c r="M787" s="52" t="e">
        <f t="shared" si="1352"/>
        <v>#N/A</v>
      </c>
      <c r="N787" s="52" t="e">
        <f t="shared" si="1352"/>
        <v>#N/A</v>
      </c>
      <c r="O787" s="52" t="e">
        <f t="shared" si="1352"/>
        <v>#N/A</v>
      </c>
      <c r="P787" s="52" t="e">
        <f t="shared" si="1352"/>
        <v>#N/A</v>
      </c>
      <c r="Q787" s="52" t="e">
        <f t="shared" si="1352"/>
        <v>#N/A</v>
      </c>
      <c r="R787" s="52" t="e">
        <f t="shared" si="1352"/>
        <v>#N/A</v>
      </c>
      <c r="S787" s="52" t="e">
        <f t="shared" si="1352"/>
        <v>#N/A</v>
      </c>
      <c r="T787" s="52" t="e">
        <f t="shared" si="1352"/>
        <v>#N/A</v>
      </c>
      <c r="U787" s="52" t="e">
        <f t="shared" si="1352"/>
        <v>#N/A</v>
      </c>
      <c r="V787" s="52" t="e">
        <f t="shared" si="1352"/>
        <v>#N/A</v>
      </c>
      <c r="W787" s="52" t="e">
        <f t="shared" si="1352"/>
        <v>#N/A</v>
      </c>
      <c r="X787" s="55" t="e">
        <f t="shared" si="1345"/>
        <v>#N/A</v>
      </c>
      <c r="Y787" s="55" t="e">
        <f t="shared" si="1346"/>
        <v>#N/A</v>
      </c>
      <c r="Z787" s="55" t="e">
        <f t="shared" ref="Z787" si="1353">Z786</f>
        <v>#N/A</v>
      </c>
      <c r="AA787" s="55" t="e">
        <f t="shared" si="1348"/>
        <v>#N/A</v>
      </c>
      <c r="AB787" s="336" t="e">
        <f t="shared" si="1349"/>
        <v>#N/A</v>
      </c>
      <c r="AC787" s="223" t="e">
        <f ca="1">INDEX(FGA_COEFFS,1,1)+Z787*INDEX(FGA_COEFFS,1,2)+Y787*INDEX(FGA_COEFFS,1,3)+R787*INDEX(FGA_COEFFS,1,4)+Q786*INDEX(FGA_COEFFS,1,5)+S787*INDEX(FGA_COEFFS,1,6)+T786*INDEX(FGA_COEFFS,1,7)+M786*INDEX(FGA_COEFFS,1,8)+Y790*Y792</f>
        <v>#N/A</v>
      </c>
      <c r="AD787" s="223" t="e">
        <f ca="1">INDEX(THREEPTA_COEFFS,1,1)+AC787*INDEX(THREEPTA_COEFFS,1,2)+J787*INDEX(THREEPTA_COEFFS,1,3)+AA787*INDEX(THREEPTA_COEFFS,1,4)+K787*INDEX(THREEPTA_COEFFS,1,5)+L786*INDEX(THREEPTA_COEFFS,1,6)+Z790*Z792</f>
        <v>#N/A</v>
      </c>
      <c r="AE787" s="223" t="e">
        <f ca="1">INDEX(THREEPTPCT_COEFFS,1,1)+K787*INDEX(THREEPTPCT_COEFFS,1,2)+L786*INDEX(THREEPTPCT_COEFFS,1,3)+AA790*AA792</f>
        <v>#N/A</v>
      </c>
      <c r="AF787" s="55" t="e">
        <f t="shared" ca="1" si="1350"/>
        <v>#N/A</v>
      </c>
      <c r="AG787" s="223" t="e">
        <f ca="1">INDEX(TWOPTPCT_COEFFS,1,1)+AB787*INDEX(TWOPTPCT_COEFFS,1,2)+I786*INDEX(TWOPTPCT_COEFFS,1,3)+G786*INDEX(TWOPTPCT_COEFFS,1,4)+L786*INDEX(TWOPTPCT_COEFFS,1,5)+AB790*AB792</f>
        <v>#N/A</v>
      </c>
      <c r="AH787" s="223" t="e">
        <f ca="1">INDEX(FTA_COEFFS,1,1)+O787*INDEX(FTA_COEFFS,1,2)+N786*INDEX(FTA_COEFFS,1,3)+(Q787+R787)*INDEX(FTA_COEFFS,1,4)+(Q786+R786)*INDEX(FTA_COEFFS,1,5)+M786*INDEX(FTA_COEFFS,1,6)+AC790*AC792</f>
        <v>#N/A</v>
      </c>
      <c r="AI787" s="223" t="e">
        <f ca="1">INDEX(FTPCT_COEFFS,1,1)+P787*INDEX(FTPCT_COEFFS,1,2)+F787*INDEX(FTPCT_COEFFS,1,3)+G786*INDEX(FTPCT_COEFFS,1,4)+AD790*AD792</f>
        <v>#N/A</v>
      </c>
      <c r="AJ787" s="338" t="e">
        <f t="shared" ca="1" si="1351"/>
        <v>#N/A</v>
      </c>
      <c r="AK787" s="55"/>
      <c r="AL787" s="55"/>
      <c r="AM787" s="55"/>
      <c r="AN787" s="55"/>
      <c r="AO787" s="55"/>
      <c r="AP787" s="55"/>
      <c r="AQ787" s="55"/>
      <c r="AR787" s="55"/>
    </row>
    <row r="788" spans="1:45" x14ac:dyDescent="0.3">
      <c r="A788" s="54" t="e">
        <f ca="1">IF(D786&gt;(D787+(AVERAGE(V786,W786)-AVERAGE(V787,W787))/2)+2.5,C786,IF(D787&gt;(D786+(AVERAGE(V787,W787)-AVERAGE(V786,W786))/2)+2.5,C787,"Close"))</f>
        <v>#N/A</v>
      </c>
      <c r="B788" s="64" t="e">
        <f ca="1">IF(D787&gt;D786,C787,C786)</f>
        <v>#N/A</v>
      </c>
      <c r="D788" s="56"/>
      <c r="X788" s="55"/>
      <c r="Y788" s="55"/>
      <c r="Z788" s="55"/>
      <c r="AA788" s="55"/>
      <c r="AB788" s="55"/>
      <c r="AC788" s="337"/>
      <c r="AD788" s="337"/>
      <c r="AE788" s="337"/>
      <c r="AF788" s="337"/>
      <c r="AG788" s="337"/>
      <c r="AH788" s="337"/>
      <c r="AI788" s="337"/>
      <c r="AJ788" s="337"/>
      <c r="AK788" s="337"/>
      <c r="AL788" s="337"/>
      <c r="AM788" s="55"/>
      <c r="AN788" s="55"/>
      <c r="AO788" s="55"/>
      <c r="AP788" s="55"/>
      <c r="AQ788" s="55"/>
      <c r="AR788" s="55"/>
      <c r="AS788" s="55"/>
    </row>
    <row r="789" spans="1:45" x14ac:dyDescent="0.3">
      <c r="X789" s="54" t="s">
        <v>1305</v>
      </c>
      <c r="Y789" s="54" t="s">
        <v>128</v>
      </c>
      <c r="Z789" s="54" t="s">
        <v>157</v>
      </c>
      <c r="AA789" s="54" t="s">
        <v>151</v>
      </c>
      <c r="AB789" s="54" t="s">
        <v>1327</v>
      </c>
      <c r="AC789" s="54" t="s">
        <v>129</v>
      </c>
      <c r="AD789" s="54" t="s">
        <v>116</v>
      </c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</row>
    <row r="790" spans="1:45" x14ac:dyDescent="0.3">
      <c r="X790" s="54"/>
      <c r="Y790" s="54">
        <f t="shared" ref="Y790:AD790" si="1354">Y783</f>
        <v>6.4436999999999998</v>
      </c>
      <c r="Z790" s="54">
        <f t="shared" si="1354"/>
        <v>4.9371</v>
      </c>
      <c r="AA790" s="54">
        <f t="shared" si="1354"/>
        <v>11.350300000000001</v>
      </c>
      <c r="AB790" s="54">
        <f t="shared" si="1354"/>
        <v>7.1900000000000006E-2</v>
      </c>
      <c r="AC790" s="54">
        <f t="shared" si="1354"/>
        <v>6.2766000000000002</v>
      </c>
      <c r="AD790" s="54">
        <f t="shared" si="1354"/>
        <v>11.042999999999999</v>
      </c>
      <c r="AE790" s="54"/>
      <c r="AF790" s="336"/>
      <c r="AG790" s="336"/>
      <c r="AH790" s="336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</row>
    <row r="791" spans="1:45" x14ac:dyDescent="0.3">
      <c r="D791" s="56"/>
      <c r="X791" s="336"/>
      <c r="Y791" s="336">
        <f t="shared" ca="1" si="1270"/>
        <v>0.77931639662595276</v>
      </c>
      <c r="Z791" s="336">
        <f t="shared" ca="1" si="1270"/>
        <v>-3.1884252926413927E-2</v>
      </c>
      <c r="AA791" s="336">
        <f t="shared" ca="1" si="1270"/>
        <v>-7.5589792724182703E-2</v>
      </c>
      <c r="AB791" s="336">
        <f t="shared" ca="1" si="1270"/>
        <v>0.10640187319273808</v>
      </c>
      <c r="AC791" s="336">
        <f t="shared" ca="1" si="1270"/>
        <v>-4.0209697892079718E-2</v>
      </c>
      <c r="AD791" s="336">
        <f t="shared" ca="1" si="1270"/>
        <v>-1.0344170423642618</v>
      </c>
      <c r="AE791" s="336"/>
      <c r="AF791" s="336"/>
      <c r="AG791" s="336"/>
      <c r="AH791" s="336"/>
      <c r="AI791" s="54"/>
      <c r="AJ791" s="54"/>
      <c r="AK791" s="54"/>
      <c r="AL791" s="336"/>
      <c r="AM791" s="336"/>
      <c r="AN791" s="336"/>
      <c r="AO791" s="336"/>
      <c r="AP791" s="54"/>
      <c r="AQ791" s="336"/>
      <c r="AR791" s="336"/>
      <c r="AS791" s="336"/>
    </row>
    <row r="792" spans="1:45" x14ac:dyDescent="0.3">
      <c r="C792" s="54"/>
      <c r="D792" s="56"/>
      <c r="Y792" s="336">
        <f t="shared" ca="1" si="1270"/>
        <v>1.4597325015841407</v>
      </c>
      <c r="Z792" s="336">
        <f t="shared" ca="1" si="1270"/>
        <v>-0.79503425169500996</v>
      </c>
      <c r="AA792" s="336">
        <f t="shared" ca="1" si="1270"/>
        <v>0.61561129437493334</v>
      </c>
      <c r="AB792" s="336">
        <f t="shared" ca="1" si="1270"/>
        <v>-0.17479449297379038</v>
      </c>
      <c r="AC792" s="336">
        <f t="shared" ca="1" si="1270"/>
        <v>0.14288387780779474</v>
      </c>
      <c r="AD792" s="336">
        <f t="shared" ca="1" si="1270"/>
        <v>-0.12852304967351427</v>
      </c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</row>
    <row r="793" spans="1:45" x14ac:dyDescent="0.3">
      <c r="B793" s="54" t="s">
        <v>172</v>
      </c>
      <c r="C793" s="53">
        <f>C786</f>
        <v>0</v>
      </c>
      <c r="D793" s="56" t="e">
        <f t="shared" ref="D793:D794" ca="1" si="1355">AJ793</f>
        <v>#N/A</v>
      </c>
      <c r="E793" s="52" t="e">
        <f t="shared" ref="E793:W793" si="1356">E786</f>
        <v>#N/A</v>
      </c>
      <c r="F793" s="52" t="e">
        <f t="shared" si="1356"/>
        <v>#N/A</v>
      </c>
      <c r="G793" s="52" t="e">
        <f t="shared" si="1356"/>
        <v>#N/A</v>
      </c>
      <c r="H793" s="52" t="e">
        <f t="shared" si="1356"/>
        <v>#N/A</v>
      </c>
      <c r="I793" s="52" t="e">
        <f t="shared" si="1356"/>
        <v>#N/A</v>
      </c>
      <c r="J793" s="52" t="e">
        <f t="shared" si="1356"/>
        <v>#N/A</v>
      </c>
      <c r="K793" s="52" t="e">
        <f t="shared" si="1356"/>
        <v>#N/A</v>
      </c>
      <c r="L793" s="52" t="e">
        <f t="shared" si="1356"/>
        <v>#N/A</v>
      </c>
      <c r="M793" s="52" t="e">
        <f t="shared" si="1356"/>
        <v>#N/A</v>
      </c>
      <c r="N793" s="52" t="e">
        <f t="shared" si="1356"/>
        <v>#N/A</v>
      </c>
      <c r="O793" s="52" t="e">
        <f t="shared" si="1356"/>
        <v>#N/A</v>
      </c>
      <c r="P793" s="52" t="e">
        <f t="shared" si="1356"/>
        <v>#N/A</v>
      </c>
      <c r="Q793" s="52" t="e">
        <f t="shared" si="1356"/>
        <v>#N/A</v>
      </c>
      <c r="R793" s="52" t="e">
        <f t="shared" si="1356"/>
        <v>#N/A</v>
      </c>
      <c r="S793" s="52" t="e">
        <f t="shared" si="1356"/>
        <v>#N/A</v>
      </c>
      <c r="T793" s="52" t="e">
        <f t="shared" si="1356"/>
        <v>#N/A</v>
      </c>
      <c r="U793" s="52" t="e">
        <f t="shared" si="1356"/>
        <v>#N/A</v>
      </c>
      <c r="V793" s="52" t="e">
        <f t="shared" si="1356"/>
        <v>#N/A</v>
      </c>
      <c r="W793" s="52" t="e">
        <f t="shared" si="1356"/>
        <v>#N/A</v>
      </c>
      <c r="X793" s="55" t="e">
        <f t="shared" ref="X793:X794" si="1357">(H793-(O793*P793)/100-3*(J793*K793)/100)/2</f>
        <v>#N/A</v>
      </c>
      <c r="Y793" s="55" t="e">
        <f t="shared" ref="Y793:Y794" si="1358">SUM(X793,(J793*K793/100))/(F793/100)</f>
        <v>#N/A</v>
      </c>
      <c r="Z793" s="55" t="e">
        <f t="shared" ref="Z793" si="1359">U793*0.5+U794*0.5</f>
        <v>#N/A</v>
      </c>
      <c r="AA793" s="55" t="e">
        <f t="shared" ref="AA793:AA794" si="1360">J793/Y793</f>
        <v>#N/A</v>
      </c>
      <c r="AB793" s="336" t="e">
        <f t="shared" ref="AB793:AB794" si="1361">X793/(Y793-J793)</f>
        <v>#N/A</v>
      </c>
      <c r="AC793" s="223" t="e">
        <f ca="1">INDEX(FGA_COEFFS,1,1)+Z793*INDEX(FGA_COEFFS,1,2)+Y793*INDEX(FGA_COEFFS,1,3)+R793*INDEX(FGA_COEFFS,1,4)+Q794*INDEX(FGA_COEFFS,1,5)+S793*INDEX(FGA_COEFFS,1,6)+T794*INDEX(FGA_COEFFS,1,7)+M794*INDEX(FGA_COEFFS,1,8)+Y797*Y798</f>
        <v>#N/A</v>
      </c>
      <c r="AD793" s="223" t="e">
        <f ca="1">INDEX(THREEPTA_COEFFS,1,1)+AC793*INDEX(THREEPTA_COEFFS,1,2)+J793*INDEX(THREEPTA_COEFFS,1,3)+AA793*INDEX(THREEPTA_COEFFS,1,4)+K793*INDEX(THREEPTA_COEFFS,1,5)+L794*INDEX(THREEPTA_COEFFS,1,6)+Z797*Z798</f>
        <v>#N/A</v>
      </c>
      <c r="AE793" s="223" t="e">
        <f ca="1">INDEX(THREEPTPCT_COEFFS,1,1)+K793*INDEX(THREEPTPCT_COEFFS,1,2)+L794*INDEX(THREEPTPCT_COEFFS,1,3)+AA797*AA798</f>
        <v>#N/A</v>
      </c>
      <c r="AF793" s="55" t="e">
        <f t="shared" ref="AF793:AF794" ca="1" si="1362">AC793-AD793</f>
        <v>#N/A</v>
      </c>
      <c r="AG793" s="223" t="e">
        <f ca="1">INDEX(TWOPTPCT_COEFFS,1,1)+AB793*INDEX(TWOPTPCT_COEFFS,1,2)+I794*INDEX(TWOPTPCT_COEFFS,1,3)+G794*INDEX(TWOPTPCT_COEFFS,1,4)+L794*INDEX(TWOPTPCT_COEFFS,1,5)+AB797*AB798</f>
        <v>#N/A</v>
      </c>
      <c r="AH793" s="223" t="e">
        <f ca="1">INDEX(FTA_COEFFS,1,1)+O793*INDEX(FTA_COEFFS,1,2)+N794*INDEX(FTA_COEFFS,1,3)+(Q793+R793)*INDEX(FTA_COEFFS,1,4)+(Q794+R794)*INDEX(FTA_COEFFS,1,5)+M794*INDEX(FTA_COEFFS,1,6)+AC797*AC798</f>
        <v>#N/A</v>
      </c>
      <c r="AI793" s="223" t="e">
        <f ca="1">INDEX(FTPCT_COEFFS,1,1)+P793*INDEX(FTPCT_COEFFS,1,2)+F793*INDEX(FTPCT_COEFFS,1,3)+G794*INDEX(FTPCT_COEFFS,1,4)+AD797*AD798</f>
        <v>#N/A</v>
      </c>
      <c r="AJ793" s="338" t="e">
        <f t="shared" ref="AJ793:AJ794" ca="1" si="1363">AD793*AE793/100+AF793*AG793+AH793*AI793/100</f>
        <v>#N/A</v>
      </c>
      <c r="AK793" s="55"/>
      <c r="AL793" s="55"/>
      <c r="AM793" s="55"/>
      <c r="AN793" s="55"/>
      <c r="AO793" s="55"/>
      <c r="AP793" s="55"/>
      <c r="AQ793" s="55"/>
      <c r="AR793" s="55"/>
    </row>
    <row r="794" spans="1:45" x14ac:dyDescent="0.3">
      <c r="B794" s="54" t="s">
        <v>175</v>
      </c>
      <c r="C794" s="54">
        <f>C787</f>
        <v>0</v>
      </c>
      <c r="D794" s="56" t="e">
        <f t="shared" ca="1" si="1355"/>
        <v>#N/A</v>
      </c>
      <c r="E794" s="52" t="e">
        <f t="shared" ref="E794:W794" si="1364">E787</f>
        <v>#N/A</v>
      </c>
      <c r="F794" s="52" t="e">
        <f t="shared" si="1364"/>
        <v>#N/A</v>
      </c>
      <c r="G794" s="52" t="e">
        <f t="shared" si="1364"/>
        <v>#N/A</v>
      </c>
      <c r="H794" s="52" t="e">
        <f t="shared" si="1364"/>
        <v>#N/A</v>
      </c>
      <c r="I794" s="52" t="e">
        <f t="shared" si="1364"/>
        <v>#N/A</v>
      </c>
      <c r="J794" s="52" t="e">
        <f t="shared" si="1364"/>
        <v>#N/A</v>
      </c>
      <c r="K794" s="52" t="e">
        <f t="shared" si="1364"/>
        <v>#N/A</v>
      </c>
      <c r="L794" s="52" t="e">
        <f t="shared" si="1364"/>
        <v>#N/A</v>
      </c>
      <c r="M794" s="52" t="e">
        <f t="shared" si="1364"/>
        <v>#N/A</v>
      </c>
      <c r="N794" s="52" t="e">
        <f t="shared" si="1364"/>
        <v>#N/A</v>
      </c>
      <c r="O794" s="52" t="e">
        <f t="shared" si="1364"/>
        <v>#N/A</v>
      </c>
      <c r="P794" s="52" t="e">
        <f t="shared" si="1364"/>
        <v>#N/A</v>
      </c>
      <c r="Q794" s="52" t="e">
        <f t="shared" si="1364"/>
        <v>#N/A</v>
      </c>
      <c r="R794" s="52" t="e">
        <f t="shared" si="1364"/>
        <v>#N/A</v>
      </c>
      <c r="S794" s="52" t="e">
        <f t="shared" si="1364"/>
        <v>#N/A</v>
      </c>
      <c r="T794" s="52" t="e">
        <f t="shared" si="1364"/>
        <v>#N/A</v>
      </c>
      <c r="U794" s="52" t="e">
        <f t="shared" si="1364"/>
        <v>#N/A</v>
      </c>
      <c r="V794" s="52" t="e">
        <f t="shared" si="1364"/>
        <v>#N/A</v>
      </c>
      <c r="W794" s="52" t="e">
        <f t="shared" si="1364"/>
        <v>#N/A</v>
      </c>
      <c r="X794" s="55" t="e">
        <f t="shared" si="1357"/>
        <v>#N/A</v>
      </c>
      <c r="Y794" s="55" t="e">
        <f t="shared" si="1358"/>
        <v>#N/A</v>
      </c>
      <c r="Z794" s="55" t="e">
        <f t="shared" ref="Z794" si="1365">Z793</f>
        <v>#N/A</v>
      </c>
      <c r="AA794" s="55" t="e">
        <f t="shared" si="1360"/>
        <v>#N/A</v>
      </c>
      <c r="AB794" s="336" t="e">
        <f t="shared" si="1361"/>
        <v>#N/A</v>
      </c>
      <c r="AC794" s="223" t="e">
        <f ca="1">INDEX(FGA_COEFFS,1,1)+Z794*INDEX(FGA_COEFFS,1,2)+Y794*INDEX(FGA_COEFFS,1,3)+R794*INDEX(FGA_COEFFS,1,4)+Q793*INDEX(FGA_COEFFS,1,5)+S794*INDEX(FGA_COEFFS,1,6)+T793*INDEX(FGA_COEFFS,1,7)+M793*INDEX(FGA_COEFFS,1,8)+Y797*Y799</f>
        <v>#N/A</v>
      </c>
      <c r="AD794" s="223" t="e">
        <f ca="1">INDEX(THREEPTA_COEFFS,1,1)+AC794*INDEX(THREEPTA_COEFFS,1,2)+J794*INDEX(THREEPTA_COEFFS,1,3)+AA794*INDEX(THREEPTA_COEFFS,1,4)+K794*INDEX(THREEPTA_COEFFS,1,5)+L793*INDEX(THREEPTA_COEFFS,1,6)+Z797*Z799</f>
        <v>#N/A</v>
      </c>
      <c r="AE794" s="223" t="e">
        <f ca="1">INDEX(THREEPTPCT_COEFFS,1,1)+K794*INDEX(THREEPTPCT_COEFFS,1,2)+L793*INDEX(THREEPTPCT_COEFFS,1,3)+AA797*AA799</f>
        <v>#N/A</v>
      </c>
      <c r="AF794" s="55" t="e">
        <f t="shared" ca="1" si="1362"/>
        <v>#N/A</v>
      </c>
      <c r="AG794" s="223" t="e">
        <f ca="1">INDEX(TWOPTPCT_COEFFS,1,1)+AB794*INDEX(TWOPTPCT_COEFFS,1,2)+I793*INDEX(TWOPTPCT_COEFFS,1,3)+G793*INDEX(TWOPTPCT_COEFFS,1,4)+L793*INDEX(TWOPTPCT_COEFFS,1,5)+AB797*AB799</f>
        <v>#N/A</v>
      </c>
      <c r="AH794" s="223" t="e">
        <f ca="1">INDEX(FTA_COEFFS,1,1)+O794*INDEX(FTA_COEFFS,1,2)+N793*INDEX(FTA_COEFFS,1,3)+(Q794+R794)*INDEX(FTA_COEFFS,1,4)+(Q793+R793)*INDEX(FTA_COEFFS,1,5)+M793*INDEX(FTA_COEFFS,1,6)+AC797*AC799</f>
        <v>#N/A</v>
      </c>
      <c r="AI794" s="223" t="e">
        <f ca="1">INDEX(FTPCT_COEFFS,1,1)+P794*INDEX(FTPCT_COEFFS,1,2)+F794*INDEX(FTPCT_COEFFS,1,3)+G793*INDEX(FTPCT_COEFFS,1,4)+AD797*AD799</f>
        <v>#N/A</v>
      </c>
      <c r="AJ794" s="338" t="e">
        <f t="shared" ca="1" si="1363"/>
        <v>#N/A</v>
      </c>
      <c r="AK794" s="55"/>
      <c r="AL794" s="55"/>
      <c r="AM794" s="55"/>
      <c r="AN794" s="55"/>
      <c r="AO794" s="55"/>
      <c r="AP794" s="55"/>
      <c r="AQ794" s="55"/>
      <c r="AR794" s="55"/>
    </row>
    <row r="795" spans="1:45" x14ac:dyDescent="0.3">
      <c r="A795" s="54" t="e">
        <f ca="1">IF(D793&gt;(D794+(AVERAGE(V793,W793)-AVERAGE(V794,W794))/2)+2.5,C793,IF(D794&gt;(D793+(AVERAGE(V794,W794)-AVERAGE(V793,W793))/2)+2.5,C794,"Close"))</f>
        <v>#N/A</v>
      </c>
      <c r="B795" s="64" t="e">
        <f ca="1">IF(D794&gt;D793,C794,C793)</f>
        <v>#N/A</v>
      </c>
      <c r="D795" s="56"/>
      <c r="X795" s="55"/>
      <c r="Y795" s="55"/>
      <c r="Z795" s="55"/>
      <c r="AA795" s="55"/>
      <c r="AB795" s="55"/>
      <c r="AC795" s="337"/>
      <c r="AD795" s="337"/>
      <c r="AE795" s="337"/>
      <c r="AF795" s="337"/>
      <c r="AG795" s="337"/>
      <c r="AH795" s="337"/>
      <c r="AI795" s="337"/>
      <c r="AJ795" s="337"/>
      <c r="AK795" s="337"/>
      <c r="AL795" s="337"/>
      <c r="AM795" s="55"/>
      <c r="AN795" s="55"/>
      <c r="AO795" s="55"/>
      <c r="AP795" s="55"/>
      <c r="AQ795" s="55"/>
      <c r="AR795" s="55"/>
      <c r="AS795" s="55"/>
    </row>
    <row r="796" spans="1:45" x14ac:dyDescent="0.3">
      <c r="X796" s="54" t="s">
        <v>1305</v>
      </c>
      <c r="Y796" s="54" t="s">
        <v>128</v>
      </c>
      <c r="Z796" s="54" t="s">
        <v>157</v>
      </c>
      <c r="AA796" s="54" t="s">
        <v>151</v>
      </c>
      <c r="AB796" s="54" t="s">
        <v>1327</v>
      </c>
      <c r="AC796" s="54" t="s">
        <v>129</v>
      </c>
      <c r="AD796" s="54" t="s">
        <v>116</v>
      </c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</row>
    <row r="797" spans="1:45" x14ac:dyDescent="0.3">
      <c r="X797" s="54"/>
      <c r="Y797" s="54">
        <f t="shared" ref="Y797:AD797" si="1366">Y790</f>
        <v>6.4436999999999998</v>
      </c>
      <c r="Z797" s="54">
        <f t="shared" si="1366"/>
        <v>4.9371</v>
      </c>
      <c r="AA797" s="54">
        <f t="shared" si="1366"/>
        <v>11.350300000000001</v>
      </c>
      <c r="AB797" s="54">
        <f t="shared" si="1366"/>
        <v>7.1900000000000006E-2</v>
      </c>
      <c r="AC797" s="54">
        <f t="shared" si="1366"/>
        <v>6.2766000000000002</v>
      </c>
      <c r="AD797" s="54">
        <f t="shared" si="1366"/>
        <v>11.042999999999999</v>
      </c>
      <c r="AE797" s="54"/>
      <c r="AF797" s="336"/>
      <c r="AG797" s="336"/>
      <c r="AH797" s="336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</row>
    <row r="798" spans="1:45" x14ac:dyDescent="0.3">
      <c r="D798" s="56"/>
      <c r="X798" s="336"/>
      <c r="Y798" s="336">
        <f t="shared" ca="1" si="1270"/>
        <v>0.46206582636793608</v>
      </c>
      <c r="Z798" s="336">
        <f t="shared" ca="1" si="1270"/>
        <v>0.47695721616891829</v>
      </c>
      <c r="AA798" s="336">
        <f t="shared" ca="1" si="1270"/>
        <v>9.0687275721149735E-2</v>
      </c>
      <c r="AB798" s="336">
        <f t="shared" ca="1" si="1270"/>
        <v>0.65673922514211547</v>
      </c>
      <c r="AC798" s="336">
        <f t="shared" ca="1" si="1270"/>
        <v>1.0954035871063834</v>
      </c>
      <c r="AD798" s="336">
        <f t="shared" ca="1" si="1270"/>
        <v>-0.30940715730002993</v>
      </c>
      <c r="AE798" s="336"/>
      <c r="AF798" s="336"/>
      <c r="AG798" s="336"/>
      <c r="AH798" s="336"/>
      <c r="AI798" s="54"/>
      <c r="AJ798" s="54"/>
      <c r="AK798" s="54"/>
      <c r="AL798" s="336"/>
      <c r="AM798" s="336"/>
      <c r="AN798" s="336"/>
      <c r="AO798" s="336"/>
      <c r="AP798" s="54"/>
      <c r="AQ798" s="336"/>
      <c r="AR798" s="336"/>
      <c r="AS798" s="336"/>
    </row>
    <row r="799" spans="1:45" x14ac:dyDescent="0.3">
      <c r="C799" s="54"/>
      <c r="D799" s="56"/>
      <c r="Y799" s="336">
        <f t="shared" ca="1" si="1270"/>
        <v>0.94817168717898748</v>
      </c>
      <c r="Z799" s="336">
        <f t="shared" ca="1" si="1270"/>
        <v>-0.76705380269584733</v>
      </c>
      <c r="AA799" s="336">
        <f t="shared" ca="1" si="1270"/>
        <v>0.76860340263496862</v>
      </c>
      <c r="AB799" s="336">
        <f t="shared" ca="1" si="1270"/>
        <v>-0.94820779445351278</v>
      </c>
      <c r="AC799" s="336">
        <f t="shared" ca="1" si="1270"/>
        <v>-0.41188544944130046</v>
      </c>
      <c r="AD799" s="336">
        <f t="shared" ca="1" si="1270"/>
        <v>4.5527009833551541E-3</v>
      </c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</row>
    <row r="800" spans="1:45" x14ac:dyDescent="0.3">
      <c r="B800" s="54" t="s">
        <v>172</v>
      </c>
      <c r="C800" s="53">
        <f>C793</f>
        <v>0</v>
      </c>
      <c r="D800" s="56" t="e">
        <f t="shared" ref="D800:D801" ca="1" si="1367">AJ800</f>
        <v>#N/A</v>
      </c>
      <c r="E800" s="52" t="e">
        <f t="shared" ref="E800:W800" si="1368">E793</f>
        <v>#N/A</v>
      </c>
      <c r="F800" s="52" t="e">
        <f t="shared" si="1368"/>
        <v>#N/A</v>
      </c>
      <c r="G800" s="52" t="e">
        <f t="shared" si="1368"/>
        <v>#N/A</v>
      </c>
      <c r="H800" s="52" t="e">
        <f t="shared" si="1368"/>
        <v>#N/A</v>
      </c>
      <c r="I800" s="52" t="e">
        <f t="shared" si="1368"/>
        <v>#N/A</v>
      </c>
      <c r="J800" s="52" t="e">
        <f t="shared" si="1368"/>
        <v>#N/A</v>
      </c>
      <c r="K800" s="52" t="e">
        <f t="shared" si="1368"/>
        <v>#N/A</v>
      </c>
      <c r="L800" s="52" t="e">
        <f t="shared" si="1368"/>
        <v>#N/A</v>
      </c>
      <c r="M800" s="52" t="e">
        <f t="shared" si="1368"/>
        <v>#N/A</v>
      </c>
      <c r="N800" s="52" t="e">
        <f t="shared" si="1368"/>
        <v>#N/A</v>
      </c>
      <c r="O800" s="52" t="e">
        <f t="shared" si="1368"/>
        <v>#N/A</v>
      </c>
      <c r="P800" s="52" t="e">
        <f t="shared" si="1368"/>
        <v>#N/A</v>
      </c>
      <c r="Q800" s="52" t="e">
        <f t="shared" si="1368"/>
        <v>#N/A</v>
      </c>
      <c r="R800" s="52" t="e">
        <f t="shared" si="1368"/>
        <v>#N/A</v>
      </c>
      <c r="S800" s="52" t="e">
        <f t="shared" si="1368"/>
        <v>#N/A</v>
      </c>
      <c r="T800" s="52" t="e">
        <f t="shared" si="1368"/>
        <v>#N/A</v>
      </c>
      <c r="U800" s="52" t="e">
        <f t="shared" si="1368"/>
        <v>#N/A</v>
      </c>
      <c r="V800" s="52" t="e">
        <f t="shared" si="1368"/>
        <v>#N/A</v>
      </c>
      <c r="W800" s="52" t="e">
        <f t="shared" si="1368"/>
        <v>#N/A</v>
      </c>
      <c r="X800" s="55" t="e">
        <f t="shared" ref="X800:X801" si="1369">(H800-(O800*P800)/100-3*(J800*K800)/100)/2</f>
        <v>#N/A</v>
      </c>
      <c r="Y800" s="55" t="e">
        <f t="shared" ref="Y800:Y801" si="1370">SUM(X800,(J800*K800/100))/(F800/100)</f>
        <v>#N/A</v>
      </c>
      <c r="Z800" s="55" t="e">
        <f t="shared" ref="Z800" si="1371">U800*0.5+U801*0.5</f>
        <v>#N/A</v>
      </c>
      <c r="AA800" s="55" t="e">
        <f t="shared" ref="AA800:AA801" si="1372">J800/Y800</f>
        <v>#N/A</v>
      </c>
      <c r="AB800" s="336" t="e">
        <f t="shared" ref="AB800:AB801" si="1373">X800/(Y800-J800)</f>
        <v>#N/A</v>
      </c>
      <c r="AC800" s="223" t="e">
        <f ca="1">INDEX(FGA_COEFFS,1,1)+Z800*INDEX(FGA_COEFFS,1,2)+Y800*INDEX(FGA_COEFFS,1,3)+R800*INDEX(FGA_COEFFS,1,4)+Q801*INDEX(FGA_COEFFS,1,5)+S800*INDEX(FGA_COEFFS,1,6)+T801*INDEX(FGA_COEFFS,1,7)+M801*INDEX(FGA_COEFFS,1,8)+Y804*Y805</f>
        <v>#N/A</v>
      </c>
      <c r="AD800" s="223" t="e">
        <f ca="1">INDEX(THREEPTA_COEFFS,1,1)+AC800*INDEX(THREEPTA_COEFFS,1,2)+J800*INDEX(THREEPTA_COEFFS,1,3)+AA800*INDEX(THREEPTA_COEFFS,1,4)+K800*INDEX(THREEPTA_COEFFS,1,5)+L801*INDEX(THREEPTA_COEFFS,1,6)+Z804*Z805</f>
        <v>#N/A</v>
      </c>
      <c r="AE800" s="223" t="e">
        <f ca="1">INDEX(THREEPTPCT_COEFFS,1,1)+K800*INDEX(THREEPTPCT_COEFFS,1,2)+L801*INDEX(THREEPTPCT_COEFFS,1,3)+AA804*AA805</f>
        <v>#N/A</v>
      </c>
      <c r="AF800" s="55" t="e">
        <f t="shared" ref="AF800:AF801" ca="1" si="1374">AC800-AD800</f>
        <v>#N/A</v>
      </c>
      <c r="AG800" s="223" t="e">
        <f ca="1">INDEX(TWOPTPCT_COEFFS,1,1)+AB800*INDEX(TWOPTPCT_COEFFS,1,2)+I801*INDEX(TWOPTPCT_COEFFS,1,3)+G801*INDEX(TWOPTPCT_COEFFS,1,4)+L801*INDEX(TWOPTPCT_COEFFS,1,5)+AB804*AB805</f>
        <v>#N/A</v>
      </c>
      <c r="AH800" s="223" t="e">
        <f ca="1">INDEX(FTA_COEFFS,1,1)+O800*INDEX(FTA_COEFFS,1,2)+N801*INDEX(FTA_COEFFS,1,3)+(Q800+R800)*INDEX(FTA_COEFFS,1,4)+(Q801+R801)*INDEX(FTA_COEFFS,1,5)+M801*INDEX(FTA_COEFFS,1,6)+AC804*AC805</f>
        <v>#N/A</v>
      </c>
      <c r="AI800" s="223" t="e">
        <f ca="1">INDEX(FTPCT_COEFFS,1,1)+P800*INDEX(FTPCT_COEFFS,1,2)+F800*INDEX(FTPCT_COEFFS,1,3)+G801*INDEX(FTPCT_COEFFS,1,4)+AD804*AD805</f>
        <v>#N/A</v>
      </c>
      <c r="AJ800" s="338" t="e">
        <f t="shared" ref="AJ800:AJ801" ca="1" si="1375">AD800*AE800/100+AF800*AG800+AH800*AI800/100</f>
        <v>#N/A</v>
      </c>
      <c r="AK800" s="55"/>
      <c r="AL800" s="55"/>
      <c r="AM800" s="55"/>
      <c r="AN800" s="55"/>
      <c r="AO800" s="55"/>
      <c r="AP800" s="55"/>
      <c r="AQ800" s="55"/>
      <c r="AR800" s="55"/>
    </row>
    <row r="801" spans="1:45" x14ac:dyDescent="0.3">
      <c r="B801" s="54" t="s">
        <v>175</v>
      </c>
      <c r="C801" s="54">
        <f>C794</f>
        <v>0</v>
      </c>
      <c r="D801" s="56" t="e">
        <f t="shared" ca="1" si="1367"/>
        <v>#N/A</v>
      </c>
      <c r="E801" s="52" t="e">
        <f t="shared" ref="E801:W801" si="1376">E794</f>
        <v>#N/A</v>
      </c>
      <c r="F801" s="52" t="e">
        <f t="shared" si="1376"/>
        <v>#N/A</v>
      </c>
      <c r="G801" s="52" t="e">
        <f t="shared" si="1376"/>
        <v>#N/A</v>
      </c>
      <c r="H801" s="52" t="e">
        <f t="shared" si="1376"/>
        <v>#N/A</v>
      </c>
      <c r="I801" s="52" t="e">
        <f t="shared" si="1376"/>
        <v>#N/A</v>
      </c>
      <c r="J801" s="52" t="e">
        <f t="shared" si="1376"/>
        <v>#N/A</v>
      </c>
      <c r="K801" s="52" t="e">
        <f t="shared" si="1376"/>
        <v>#N/A</v>
      </c>
      <c r="L801" s="52" t="e">
        <f t="shared" si="1376"/>
        <v>#N/A</v>
      </c>
      <c r="M801" s="52" t="e">
        <f t="shared" si="1376"/>
        <v>#N/A</v>
      </c>
      <c r="N801" s="52" t="e">
        <f t="shared" si="1376"/>
        <v>#N/A</v>
      </c>
      <c r="O801" s="52" t="e">
        <f t="shared" si="1376"/>
        <v>#N/A</v>
      </c>
      <c r="P801" s="52" t="e">
        <f t="shared" si="1376"/>
        <v>#N/A</v>
      </c>
      <c r="Q801" s="52" t="e">
        <f t="shared" si="1376"/>
        <v>#N/A</v>
      </c>
      <c r="R801" s="52" t="e">
        <f t="shared" si="1376"/>
        <v>#N/A</v>
      </c>
      <c r="S801" s="52" t="e">
        <f t="shared" si="1376"/>
        <v>#N/A</v>
      </c>
      <c r="T801" s="52" t="e">
        <f t="shared" si="1376"/>
        <v>#N/A</v>
      </c>
      <c r="U801" s="52" t="e">
        <f t="shared" si="1376"/>
        <v>#N/A</v>
      </c>
      <c r="V801" s="52" t="e">
        <f t="shared" si="1376"/>
        <v>#N/A</v>
      </c>
      <c r="W801" s="52" t="e">
        <f t="shared" si="1376"/>
        <v>#N/A</v>
      </c>
      <c r="X801" s="55" t="e">
        <f t="shared" si="1369"/>
        <v>#N/A</v>
      </c>
      <c r="Y801" s="55" t="e">
        <f t="shared" si="1370"/>
        <v>#N/A</v>
      </c>
      <c r="Z801" s="55" t="e">
        <f t="shared" ref="Z801" si="1377">Z800</f>
        <v>#N/A</v>
      </c>
      <c r="AA801" s="55" t="e">
        <f t="shared" si="1372"/>
        <v>#N/A</v>
      </c>
      <c r="AB801" s="336" t="e">
        <f t="shared" si="1373"/>
        <v>#N/A</v>
      </c>
      <c r="AC801" s="223" t="e">
        <f ca="1">INDEX(FGA_COEFFS,1,1)+Z801*INDEX(FGA_COEFFS,1,2)+Y801*INDEX(FGA_COEFFS,1,3)+R801*INDEX(FGA_COEFFS,1,4)+Q800*INDEX(FGA_COEFFS,1,5)+S801*INDEX(FGA_COEFFS,1,6)+T800*INDEX(FGA_COEFFS,1,7)+M800*INDEX(FGA_COEFFS,1,8)+Y804*Y806</f>
        <v>#N/A</v>
      </c>
      <c r="AD801" s="223" t="e">
        <f ca="1">INDEX(THREEPTA_COEFFS,1,1)+AC801*INDEX(THREEPTA_COEFFS,1,2)+J801*INDEX(THREEPTA_COEFFS,1,3)+AA801*INDEX(THREEPTA_COEFFS,1,4)+K801*INDEX(THREEPTA_COEFFS,1,5)+L800*INDEX(THREEPTA_COEFFS,1,6)+Z804*Z806</f>
        <v>#N/A</v>
      </c>
      <c r="AE801" s="223" t="e">
        <f ca="1">INDEX(THREEPTPCT_COEFFS,1,1)+K801*INDEX(THREEPTPCT_COEFFS,1,2)+L800*INDEX(THREEPTPCT_COEFFS,1,3)+AA804*AA806</f>
        <v>#N/A</v>
      </c>
      <c r="AF801" s="55" t="e">
        <f t="shared" ca="1" si="1374"/>
        <v>#N/A</v>
      </c>
      <c r="AG801" s="223" t="e">
        <f ca="1">INDEX(TWOPTPCT_COEFFS,1,1)+AB801*INDEX(TWOPTPCT_COEFFS,1,2)+I800*INDEX(TWOPTPCT_COEFFS,1,3)+G800*INDEX(TWOPTPCT_COEFFS,1,4)+L800*INDEX(TWOPTPCT_COEFFS,1,5)+AB804*AB806</f>
        <v>#N/A</v>
      </c>
      <c r="AH801" s="223" t="e">
        <f ca="1">INDEX(FTA_COEFFS,1,1)+O801*INDEX(FTA_COEFFS,1,2)+N800*INDEX(FTA_COEFFS,1,3)+(Q801+R801)*INDEX(FTA_COEFFS,1,4)+(Q800+R800)*INDEX(FTA_COEFFS,1,5)+M800*INDEX(FTA_COEFFS,1,6)+AC804*AC806</f>
        <v>#N/A</v>
      </c>
      <c r="AI801" s="223" t="e">
        <f ca="1">INDEX(FTPCT_COEFFS,1,1)+P801*INDEX(FTPCT_COEFFS,1,2)+F801*INDEX(FTPCT_COEFFS,1,3)+G800*INDEX(FTPCT_COEFFS,1,4)+AD804*AD806</f>
        <v>#N/A</v>
      </c>
      <c r="AJ801" s="338" t="e">
        <f t="shared" ca="1" si="1375"/>
        <v>#N/A</v>
      </c>
      <c r="AK801" s="55"/>
      <c r="AL801" s="55"/>
      <c r="AM801" s="55"/>
      <c r="AN801" s="55"/>
      <c r="AO801" s="55"/>
      <c r="AP801" s="55"/>
      <c r="AQ801" s="55"/>
      <c r="AR801" s="55"/>
    </row>
    <row r="802" spans="1:45" x14ac:dyDescent="0.3">
      <c r="A802" s="54" t="e">
        <f ca="1">IF(D800&gt;(D801+(AVERAGE(V800,W800)-AVERAGE(V801,W801))/2)+2.5,C800,IF(D801&gt;(D800+(AVERAGE(V801,W801)-AVERAGE(V800,W800))/2)+2.5,C801,"Close"))</f>
        <v>#N/A</v>
      </c>
      <c r="B802" s="64" t="e">
        <f ca="1">IF(D801&gt;D800,C801,C800)</f>
        <v>#N/A</v>
      </c>
      <c r="D802" s="56"/>
      <c r="X802" s="55"/>
      <c r="Y802" s="55"/>
      <c r="Z802" s="55"/>
      <c r="AA802" s="55"/>
      <c r="AB802" s="55"/>
      <c r="AC802" s="337"/>
      <c r="AD802" s="337"/>
      <c r="AE802" s="337"/>
      <c r="AF802" s="337"/>
      <c r="AG802" s="337"/>
      <c r="AH802" s="337"/>
      <c r="AI802" s="337"/>
      <c r="AJ802" s="337"/>
      <c r="AK802" s="337"/>
      <c r="AL802" s="337"/>
      <c r="AM802" s="55"/>
      <c r="AN802" s="55"/>
      <c r="AO802" s="55"/>
      <c r="AP802" s="55"/>
      <c r="AQ802" s="55"/>
      <c r="AR802" s="55"/>
      <c r="AS802" s="55"/>
    </row>
    <row r="803" spans="1:45" x14ac:dyDescent="0.3">
      <c r="X803" s="54" t="s">
        <v>1305</v>
      </c>
      <c r="Y803" s="54" t="s">
        <v>128</v>
      </c>
      <c r="Z803" s="54" t="s">
        <v>157</v>
      </c>
      <c r="AA803" s="54" t="s">
        <v>151</v>
      </c>
      <c r="AB803" s="54" t="s">
        <v>1327</v>
      </c>
      <c r="AC803" s="54" t="s">
        <v>129</v>
      </c>
      <c r="AD803" s="54" t="s">
        <v>116</v>
      </c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</row>
    <row r="804" spans="1:45" x14ac:dyDescent="0.3">
      <c r="X804" s="54"/>
      <c r="Y804" s="54">
        <f t="shared" ref="Y804:AD804" si="1378">Y797</f>
        <v>6.4436999999999998</v>
      </c>
      <c r="Z804" s="54">
        <f t="shared" si="1378"/>
        <v>4.9371</v>
      </c>
      <c r="AA804" s="54">
        <f t="shared" si="1378"/>
        <v>11.350300000000001</v>
      </c>
      <c r="AB804" s="54">
        <f t="shared" si="1378"/>
        <v>7.1900000000000006E-2</v>
      </c>
      <c r="AC804" s="54">
        <f t="shared" si="1378"/>
        <v>6.2766000000000002</v>
      </c>
      <c r="AD804" s="54">
        <f t="shared" si="1378"/>
        <v>11.042999999999999</v>
      </c>
      <c r="AE804" s="54"/>
      <c r="AF804" s="336"/>
      <c r="AG804" s="336"/>
      <c r="AH804" s="336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</row>
    <row r="805" spans="1:45" x14ac:dyDescent="0.3">
      <c r="D805" s="56"/>
      <c r="X805" s="336"/>
      <c r="Y805" s="336">
        <f t="shared" ca="1" si="1270"/>
        <v>-1.1725904080132183</v>
      </c>
      <c r="Z805" s="336">
        <f t="shared" ca="1" si="1270"/>
        <v>0.40599355394312553</v>
      </c>
      <c r="AA805" s="336">
        <f t="shared" ca="1" si="1270"/>
        <v>3.8021949729718507E-2</v>
      </c>
      <c r="AB805" s="336">
        <f t="shared" ca="1" si="1270"/>
        <v>1.4002101837325074</v>
      </c>
      <c r="AC805" s="336">
        <f t="shared" ca="1" si="1270"/>
        <v>5.1139377600219679E-2</v>
      </c>
      <c r="AD805" s="336">
        <f t="shared" ca="1" si="1270"/>
        <v>-0.15587885239848009</v>
      </c>
      <c r="AE805" s="336"/>
      <c r="AF805" s="336"/>
      <c r="AG805" s="336"/>
      <c r="AH805" s="336"/>
      <c r="AI805" s="54"/>
      <c r="AJ805" s="54"/>
      <c r="AK805" s="54"/>
      <c r="AL805" s="336"/>
      <c r="AM805" s="336"/>
      <c r="AN805" s="336"/>
      <c r="AO805" s="336"/>
      <c r="AP805" s="54"/>
      <c r="AQ805" s="336"/>
      <c r="AR805" s="336"/>
      <c r="AS805" s="336"/>
    </row>
    <row r="806" spans="1:45" x14ac:dyDescent="0.3">
      <c r="C806" s="54"/>
      <c r="D806" s="56"/>
      <c r="Y806" s="336">
        <f t="shared" ca="1" si="1270"/>
        <v>-1.2576247853747851</v>
      </c>
      <c r="Z806" s="336">
        <f t="shared" ca="1" si="1270"/>
        <v>-0.53908053938093481</v>
      </c>
      <c r="AA806" s="336">
        <f t="shared" ca="1" si="1270"/>
        <v>-1.2467209622735924</v>
      </c>
      <c r="AB806" s="336">
        <f t="shared" ca="1" si="1270"/>
        <v>0.27540871674582068</v>
      </c>
      <c r="AC806" s="336">
        <f t="shared" ca="1" si="1270"/>
        <v>1.0574656551278452</v>
      </c>
      <c r="AD806" s="336">
        <f t="shared" ca="1" si="1270"/>
        <v>-8.0747663248752523E-3</v>
      </c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</row>
    <row r="807" spans="1:45" x14ac:dyDescent="0.3">
      <c r="B807" s="54" t="s">
        <v>172</v>
      </c>
      <c r="C807" s="53">
        <f>C800</f>
        <v>0</v>
      </c>
      <c r="D807" s="56" t="e">
        <f t="shared" ref="D807:D808" ca="1" si="1379">AJ807</f>
        <v>#N/A</v>
      </c>
      <c r="E807" s="52" t="e">
        <f t="shared" ref="E807:W807" si="1380">E800</f>
        <v>#N/A</v>
      </c>
      <c r="F807" s="52" t="e">
        <f t="shared" si="1380"/>
        <v>#N/A</v>
      </c>
      <c r="G807" s="52" t="e">
        <f t="shared" si="1380"/>
        <v>#N/A</v>
      </c>
      <c r="H807" s="52" t="e">
        <f t="shared" si="1380"/>
        <v>#N/A</v>
      </c>
      <c r="I807" s="52" t="e">
        <f t="shared" si="1380"/>
        <v>#N/A</v>
      </c>
      <c r="J807" s="52" t="e">
        <f t="shared" si="1380"/>
        <v>#N/A</v>
      </c>
      <c r="K807" s="52" t="e">
        <f t="shared" si="1380"/>
        <v>#N/A</v>
      </c>
      <c r="L807" s="52" t="e">
        <f t="shared" si="1380"/>
        <v>#N/A</v>
      </c>
      <c r="M807" s="52" t="e">
        <f t="shared" si="1380"/>
        <v>#N/A</v>
      </c>
      <c r="N807" s="52" t="e">
        <f t="shared" si="1380"/>
        <v>#N/A</v>
      </c>
      <c r="O807" s="52" t="e">
        <f t="shared" si="1380"/>
        <v>#N/A</v>
      </c>
      <c r="P807" s="52" t="e">
        <f t="shared" si="1380"/>
        <v>#N/A</v>
      </c>
      <c r="Q807" s="52" t="e">
        <f t="shared" si="1380"/>
        <v>#N/A</v>
      </c>
      <c r="R807" s="52" t="e">
        <f t="shared" si="1380"/>
        <v>#N/A</v>
      </c>
      <c r="S807" s="52" t="e">
        <f t="shared" si="1380"/>
        <v>#N/A</v>
      </c>
      <c r="T807" s="52" t="e">
        <f t="shared" si="1380"/>
        <v>#N/A</v>
      </c>
      <c r="U807" s="52" t="e">
        <f t="shared" si="1380"/>
        <v>#N/A</v>
      </c>
      <c r="V807" s="52" t="e">
        <f t="shared" si="1380"/>
        <v>#N/A</v>
      </c>
      <c r="W807" s="52" t="e">
        <f t="shared" si="1380"/>
        <v>#N/A</v>
      </c>
      <c r="X807" s="55" t="e">
        <f t="shared" ref="X807:X808" si="1381">(H807-(O807*P807)/100-3*(J807*K807)/100)/2</f>
        <v>#N/A</v>
      </c>
      <c r="Y807" s="55" t="e">
        <f t="shared" ref="Y807:Y808" si="1382">SUM(X807,(J807*K807/100))/(F807/100)</f>
        <v>#N/A</v>
      </c>
      <c r="Z807" s="55" t="e">
        <f t="shared" ref="Z807" si="1383">U807*0.5+U808*0.5</f>
        <v>#N/A</v>
      </c>
      <c r="AA807" s="55" t="e">
        <f t="shared" ref="AA807:AA808" si="1384">J807/Y807</f>
        <v>#N/A</v>
      </c>
      <c r="AB807" s="336" t="e">
        <f t="shared" ref="AB807:AB808" si="1385">X807/(Y807-J807)</f>
        <v>#N/A</v>
      </c>
      <c r="AC807" s="223" t="e">
        <f ca="1">INDEX(FGA_COEFFS,1,1)+Z807*INDEX(FGA_COEFFS,1,2)+Y807*INDEX(FGA_COEFFS,1,3)+R807*INDEX(FGA_COEFFS,1,4)+Q808*INDEX(FGA_COEFFS,1,5)+S807*INDEX(FGA_COEFFS,1,6)+T808*INDEX(FGA_COEFFS,1,7)+M808*INDEX(FGA_COEFFS,1,8)+Y811*Y812</f>
        <v>#N/A</v>
      </c>
      <c r="AD807" s="223" t="e">
        <f ca="1">INDEX(THREEPTA_COEFFS,1,1)+AC807*INDEX(THREEPTA_COEFFS,1,2)+J807*INDEX(THREEPTA_COEFFS,1,3)+AA807*INDEX(THREEPTA_COEFFS,1,4)+K807*INDEX(THREEPTA_COEFFS,1,5)+L808*INDEX(THREEPTA_COEFFS,1,6)+Z811*Z812</f>
        <v>#N/A</v>
      </c>
      <c r="AE807" s="223" t="e">
        <f ca="1">INDEX(THREEPTPCT_COEFFS,1,1)+K807*INDEX(THREEPTPCT_COEFFS,1,2)+L808*INDEX(THREEPTPCT_COEFFS,1,3)+AA811*AA812</f>
        <v>#N/A</v>
      </c>
      <c r="AF807" s="55" t="e">
        <f t="shared" ref="AF807:AF808" ca="1" si="1386">AC807-AD807</f>
        <v>#N/A</v>
      </c>
      <c r="AG807" s="223" t="e">
        <f ca="1">INDEX(TWOPTPCT_COEFFS,1,1)+AB807*INDEX(TWOPTPCT_COEFFS,1,2)+I808*INDEX(TWOPTPCT_COEFFS,1,3)+G808*INDEX(TWOPTPCT_COEFFS,1,4)+L808*INDEX(TWOPTPCT_COEFFS,1,5)+AB811*AB812</f>
        <v>#N/A</v>
      </c>
      <c r="AH807" s="223" t="e">
        <f ca="1">INDEX(FTA_COEFFS,1,1)+O807*INDEX(FTA_COEFFS,1,2)+N808*INDEX(FTA_COEFFS,1,3)+(Q807+R807)*INDEX(FTA_COEFFS,1,4)+(Q808+R808)*INDEX(FTA_COEFFS,1,5)+M808*INDEX(FTA_COEFFS,1,6)+AC811*AC812</f>
        <v>#N/A</v>
      </c>
      <c r="AI807" s="223" t="e">
        <f ca="1">INDEX(FTPCT_COEFFS,1,1)+P807*INDEX(FTPCT_COEFFS,1,2)+F807*INDEX(FTPCT_COEFFS,1,3)+G808*INDEX(FTPCT_COEFFS,1,4)+AD811*AD812</f>
        <v>#N/A</v>
      </c>
      <c r="AJ807" s="338" t="e">
        <f t="shared" ref="AJ807:AJ808" ca="1" si="1387">AD807*AE807/100+AF807*AG807+AH807*AI807/100</f>
        <v>#N/A</v>
      </c>
      <c r="AK807" s="55"/>
      <c r="AL807" s="55"/>
      <c r="AM807" s="55"/>
      <c r="AN807" s="55"/>
      <c r="AO807" s="55"/>
      <c r="AP807" s="55"/>
      <c r="AQ807" s="55"/>
      <c r="AR807" s="55"/>
    </row>
    <row r="808" spans="1:45" x14ac:dyDescent="0.3">
      <c r="B808" s="54" t="s">
        <v>175</v>
      </c>
      <c r="C808" s="54">
        <f>C801</f>
        <v>0</v>
      </c>
      <c r="D808" s="56" t="e">
        <f t="shared" ca="1" si="1379"/>
        <v>#N/A</v>
      </c>
      <c r="E808" s="52" t="e">
        <f t="shared" ref="E808:W808" si="1388">E801</f>
        <v>#N/A</v>
      </c>
      <c r="F808" s="52" t="e">
        <f t="shared" si="1388"/>
        <v>#N/A</v>
      </c>
      <c r="G808" s="52" t="e">
        <f t="shared" si="1388"/>
        <v>#N/A</v>
      </c>
      <c r="H808" s="52" t="e">
        <f t="shared" si="1388"/>
        <v>#N/A</v>
      </c>
      <c r="I808" s="52" t="e">
        <f t="shared" si="1388"/>
        <v>#N/A</v>
      </c>
      <c r="J808" s="52" t="e">
        <f t="shared" si="1388"/>
        <v>#N/A</v>
      </c>
      <c r="K808" s="52" t="e">
        <f t="shared" si="1388"/>
        <v>#N/A</v>
      </c>
      <c r="L808" s="52" t="e">
        <f t="shared" si="1388"/>
        <v>#N/A</v>
      </c>
      <c r="M808" s="52" t="e">
        <f t="shared" si="1388"/>
        <v>#N/A</v>
      </c>
      <c r="N808" s="52" t="e">
        <f t="shared" si="1388"/>
        <v>#N/A</v>
      </c>
      <c r="O808" s="52" t="e">
        <f t="shared" si="1388"/>
        <v>#N/A</v>
      </c>
      <c r="P808" s="52" t="e">
        <f t="shared" si="1388"/>
        <v>#N/A</v>
      </c>
      <c r="Q808" s="52" t="e">
        <f t="shared" si="1388"/>
        <v>#N/A</v>
      </c>
      <c r="R808" s="52" t="e">
        <f t="shared" si="1388"/>
        <v>#N/A</v>
      </c>
      <c r="S808" s="52" t="e">
        <f t="shared" si="1388"/>
        <v>#N/A</v>
      </c>
      <c r="T808" s="52" t="e">
        <f t="shared" si="1388"/>
        <v>#N/A</v>
      </c>
      <c r="U808" s="52" t="e">
        <f t="shared" si="1388"/>
        <v>#N/A</v>
      </c>
      <c r="V808" s="52" t="e">
        <f t="shared" si="1388"/>
        <v>#N/A</v>
      </c>
      <c r="W808" s="52" t="e">
        <f t="shared" si="1388"/>
        <v>#N/A</v>
      </c>
      <c r="X808" s="55" t="e">
        <f t="shared" si="1381"/>
        <v>#N/A</v>
      </c>
      <c r="Y808" s="55" t="e">
        <f t="shared" si="1382"/>
        <v>#N/A</v>
      </c>
      <c r="Z808" s="55" t="e">
        <f t="shared" ref="Z808" si="1389">Z807</f>
        <v>#N/A</v>
      </c>
      <c r="AA808" s="55" t="e">
        <f t="shared" si="1384"/>
        <v>#N/A</v>
      </c>
      <c r="AB808" s="336" t="e">
        <f t="shared" si="1385"/>
        <v>#N/A</v>
      </c>
      <c r="AC808" s="223" t="e">
        <f ca="1">INDEX(FGA_COEFFS,1,1)+Z808*INDEX(FGA_COEFFS,1,2)+Y808*INDEX(FGA_COEFFS,1,3)+R808*INDEX(FGA_COEFFS,1,4)+Q807*INDEX(FGA_COEFFS,1,5)+S808*INDEX(FGA_COEFFS,1,6)+T807*INDEX(FGA_COEFFS,1,7)+M807*INDEX(FGA_COEFFS,1,8)+Y811*Y813</f>
        <v>#N/A</v>
      </c>
      <c r="AD808" s="223" t="e">
        <f ca="1">INDEX(THREEPTA_COEFFS,1,1)+AC808*INDEX(THREEPTA_COEFFS,1,2)+J808*INDEX(THREEPTA_COEFFS,1,3)+AA808*INDEX(THREEPTA_COEFFS,1,4)+K808*INDEX(THREEPTA_COEFFS,1,5)+L807*INDEX(THREEPTA_COEFFS,1,6)+Z811*Z813</f>
        <v>#N/A</v>
      </c>
      <c r="AE808" s="223" t="e">
        <f ca="1">INDEX(THREEPTPCT_COEFFS,1,1)+K808*INDEX(THREEPTPCT_COEFFS,1,2)+L807*INDEX(THREEPTPCT_COEFFS,1,3)+AA811*AA813</f>
        <v>#N/A</v>
      </c>
      <c r="AF808" s="55" t="e">
        <f t="shared" ca="1" si="1386"/>
        <v>#N/A</v>
      </c>
      <c r="AG808" s="223" t="e">
        <f ca="1">INDEX(TWOPTPCT_COEFFS,1,1)+AB808*INDEX(TWOPTPCT_COEFFS,1,2)+I807*INDEX(TWOPTPCT_COEFFS,1,3)+G807*INDEX(TWOPTPCT_COEFFS,1,4)+L807*INDEX(TWOPTPCT_COEFFS,1,5)+AB811*AB813</f>
        <v>#N/A</v>
      </c>
      <c r="AH808" s="223" t="e">
        <f ca="1">INDEX(FTA_COEFFS,1,1)+O808*INDEX(FTA_COEFFS,1,2)+N807*INDEX(FTA_COEFFS,1,3)+(Q808+R808)*INDEX(FTA_COEFFS,1,4)+(Q807+R807)*INDEX(FTA_COEFFS,1,5)+M807*INDEX(FTA_COEFFS,1,6)+AC811*AC813</f>
        <v>#N/A</v>
      </c>
      <c r="AI808" s="223" t="e">
        <f ca="1">INDEX(FTPCT_COEFFS,1,1)+P808*INDEX(FTPCT_COEFFS,1,2)+F808*INDEX(FTPCT_COEFFS,1,3)+G807*INDEX(FTPCT_COEFFS,1,4)+AD811*AD813</f>
        <v>#N/A</v>
      </c>
      <c r="AJ808" s="338" t="e">
        <f t="shared" ca="1" si="1387"/>
        <v>#N/A</v>
      </c>
      <c r="AK808" s="55"/>
      <c r="AL808" s="55"/>
      <c r="AM808" s="55"/>
      <c r="AN808" s="55"/>
      <c r="AO808" s="55"/>
      <c r="AP808" s="55"/>
      <c r="AQ808" s="55"/>
      <c r="AR808" s="55"/>
    </row>
    <row r="809" spans="1:45" x14ac:dyDescent="0.3">
      <c r="A809" s="54" t="e">
        <f ca="1">IF(D807&gt;(D808+(AVERAGE(V807,W807)-AVERAGE(V808,W808))/2)+2.5,C807,IF(D808&gt;(D807+(AVERAGE(V808,W808)-AVERAGE(V807,W807))/2)+2.5,C808,"Close"))</f>
        <v>#N/A</v>
      </c>
      <c r="B809" s="64" t="e">
        <f ca="1">IF(D808&gt;D807,C808,C807)</f>
        <v>#N/A</v>
      </c>
      <c r="D809" s="56"/>
      <c r="X809" s="55"/>
      <c r="Y809" s="55"/>
      <c r="Z809" s="55"/>
      <c r="AA809" s="55"/>
      <c r="AB809" s="55"/>
      <c r="AC809" s="337"/>
      <c r="AD809" s="337"/>
      <c r="AE809" s="337"/>
      <c r="AF809" s="337"/>
      <c r="AG809" s="337"/>
      <c r="AH809" s="337"/>
      <c r="AI809" s="337"/>
      <c r="AJ809" s="337"/>
      <c r="AK809" s="337"/>
      <c r="AL809" s="337"/>
      <c r="AM809" s="55"/>
      <c r="AN809" s="55"/>
      <c r="AO809" s="55"/>
      <c r="AP809" s="55"/>
      <c r="AQ809" s="55"/>
      <c r="AR809" s="55"/>
      <c r="AS809" s="55"/>
    </row>
    <row r="810" spans="1:45" x14ac:dyDescent="0.3">
      <c r="X810" s="54" t="s">
        <v>1305</v>
      </c>
      <c r="Y810" s="54" t="s">
        <v>128</v>
      </c>
      <c r="Z810" s="54" t="s">
        <v>157</v>
      </c>
      <c r="AA810" s="54" t="s">
        <v>151</v>
      </c>
      <c r="AB810" s="54" t="s">
        <v>1327</v>
      </c>
      <c r="AC810" s="54" t="s">
        <v>129</v>
      </c>
      <c r="AD810" s="54" t="s">
        <v>116</v>
      </c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</row>
    <row r="811" spans="1:45" x14ac:dyDescent="0.3">
      <c r="X811" s="54"/>
      <c r="Y811" s="54">
        <f t="shared" ref="Y811:AD811" si="1390">Y804</f>
        <v>6.4436999999999998</v>
      </c>
      <c r="Z811" s="54">
        <f t="shared" si="1390"/>
        <v>4.9371</v>
      </c>
      <c r="AA811" s="54">
        <f t="shared" si="1390"/>
        <v>11.350300000000001</v>
      </c>
      <c r="AB811" s="54">
        <f t="shared" si="1390"/>
        <v>7.1900000000000006E-2</v>
      </c>
      <c r="AC811" s="54">
        <f t="shared" si="1390"/>
        <v>6.2766000000000002</v>
      </c>
      <c r="AD811" s="54">
        <f t="shared" si="1390"/>
        <v>11.042999999999999</v>
      </c>
      <c r="AE811" s="54"/>
      <c r="AF811" s="336"/>
      <c r="AG811" s="336"/>
      <c r="AH811" s="336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</row>
    <row r="812" spans="1:45" x14ac:dyDescent="0.3">
      <c r="D812" s="56"/>
      <c r="X812" s="336"/>
      <c r="Y812" s="336">
        <f t="shared" ref="Y812:AD875" ca="1" si="1391">1.5*RAND()^2*IF(RAND()&gt;0.5,1,-1)</f>
        <v>-7.0492050684325749E-3</v>
      </c>
      <c r="Z812" s="336">
        <f t="shared" ca="1" si="1391"/>
        <v>-0.36461245839869194</v>
      </c>
      <c r="AA812" s="336">
        <f t="shared" ca="1" si="1391"/>
        <v>-0.1963262111576578</v>
      </c>
      <c r="AB812" s="336">
        <f t="shared" ca="1" si="1391"/>
        <v>0.5344989489410521</v>
      </c>
      <c r="AC812" s="336">
        <f t="shared" ca="1" si="1391"/>
        <v>1.1286007144093744</v>
      </c>
      <c r="AD812" s="336">
        <f t="shared" ca="1" si="1391"/>
        <v>0.4903142149109268</v>
      </c>
      <c r="AE812" s="336"/>
      <c r="AF812" s="336"/>
      <c r="AG812" s="336"/>
      <c r="AH812" s="336"/>
      <c r="AI812" s="54"/>
      <c r="AJ812" s="54"/>
      <c r="AK812" s="54"/>
      <c r="AL812" s="336"/>
      <c r="AM812" s="336"/>
      <c r="AN812" s="336"/>
      <c r="AO812" s="336"/>
      <c r="AP812" s="54"/>
      <c r="AQ812" s="336"/>
      <c r="AR812" s="336"/>
      <c r="AS812" s="336"/>
    </row>
    <row r="813" spans="1:45" x14ac:dyDescent="0.3">
      <c r="C813" s="54"/>
      <c r="D813" s="56"/>
      <c r="Y813" s="336">
        <f t="shared" ca="1" si="1391"/>
        <v>1.2297809798946946</v>
      </c>
      <c r="Z813" s="336">
        <f t="shared" ca="1" si="1391"/>
        <v>0.1600744220325116</v>
      </c>
      <c r="AA813" s="336">
        <f t="shared" ca="1" si="1391"/>
        <v>-0.31523655874261608</v>
      </c>
      <c r="AB813" s="336">
        <f t="shared" ca="1" si="1391"/>
        <v>1.3433488795258173</v>
      </c>
      <c r="AC813" s="336">
        <f t="shared" ca="1" si="1391"/>
        <v>-0.11702960584667979</v>
      </c>
      <c r="AD813" s="336">
        <f t="shared" ca="1" si="1391"/>
        <v>1.0153916519384496</v>
      </c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</row>
    <row r="814" spans="1:45" x14ac:dyDescent="0.3">
      <c r="B814" s="54" t="s">
        <v>172</v>
      </c>
      <c r="C814" s="53">
        <f>C807</f>
        <v>0</v>
      </c>
      <c r="D814" s="56" t="e">
        <f t="shared" ref="D814:D815" ca="1" si="1392">AJ814</f>
        <v>#N/A</v>
      </c>
      <c r="E814" s="52" t="e">
        <f t="shared" ref="E814:W814" si="1393">E807</f>
        <v>#N/A</v>
      </c>
      <c r="F814" s="52" t="e">
        <f t="shared" si="1393"/>
        <v>#N/A</v>
      </c>
      <c r="G814" s="52" t="e">
        <f t="shared" si="1393"/>
        <v>#N/A</v>
      </c>
      <c r="H814" s="52" t="e">
        <f t="shared" si="1393"/>
        <v>#N/A</v>
      </c>
      <c r="I814" s="52" t="e">
        <f t="shared" si="1393"/>
        <v>#N/A</v>
      </c>
      <c r="J814" s="52" t="e">
        <f t="shared" si="1393"/>
        <v>#N/A</v>
      </c>
      <c r="K814" s="52" t="e">
        <f t="shared" si="1393"/>
        <v>#N/A</v>
      </c>
      <c r="L814" s="52" t="e">
        <f t="shared" si="1393"/>
        <v>#N/A</v>
      </c>
      <c r="M814" s="52" t="e">
        <f t="shared" si="1393"/>
        <v>#N/A</v>
      </c>
      <c r="N814" s="52" t="e">
        <f t="shared" si="1393"/>
        <v>#N/A</v>
      </c>
      <c r="O814" s="52" t="e">
        <f t="shared" si="1393"/>
        <v>#N/A</v>
      </c>
      <c r="P814" s="52" t="e">
        <f t="shared" si="1393"/>
        <v>#N/A</v>
      </c>
      <c r="Q814" s="52" t="e">
        <f t="shared" si="1393"/>
        <v>#N/A</v>
      </c>
      <c r="R814" s="52" t="e">
        <f t="shared" si="1393"/>
        <v>#N/A</v>
      </c>
      <c r="S814" s="52" t="e">
        <f t="shared" si="1393"/>
        <v>#N/A</v>
      </c>
      <c r="T814" s="52" t="e">
        <f t="shared" si="1393"/>
        <v>#N/A</v>
      </c>
      <c r="U814" s="52" t="e">
        <f t="shared" si="1393"/>
        <v>#N/A</v>
      </c>
      <c r="V814" s="52" t="e">
        <f t="shared" si="1393"/>
        <v>#N/A</v>
      </c>
      <c r="W814" s="52" t="e">
        <f t="shared" si="1393"/>
        <v>#N/A</v>
      </c>
      <c r="X814" s="55" t="e">
        <f t="shared" ref="X814:X815" si="1394">(H814-(O814*P814)/100-3*(J814*K814)/100)/2</f>
        <v>#N/A</v>
      </c>
      <c r="Y814" s="55" t="e">
        <f t="shared" ref="Y814:Y815" si="1395">SUM(X814,(J814*K814/100))/(F814/100)</f>
        <v>#N/A</v>
      </c>
      <c r="Z814" s="55" t="e">
        <f t="shared" ref="Z814" si="1396">U814*0.5+U815*0.5</f>
        <v>#N/A</v>
      </c>
      <c r="AA814" s="55" t="e">
        <f t="shared" ref="AA814:AA815" si="1397">J814/Y814</f>
        <v>#N/A</v>
      </c>
      <c r="AB814" s="336" t="e">
        <f t="shared" ref="AB814:AB815" si="1398">X814/(Y814-J814)</f>
        <v>#N/A</v>
      </c>
      <c r="AC814" s="223" t="e">
        <f ca="1">INDEX(FGA_COEFFS,1,1)+Z814*INDEX(FGA_COEFFS,1,2)+Y814*INDEX(FGA_COEFFS,1,3)+R814*INDEX(FGA_COEFFS,1,4)+Q815*INDEX(FGA_COEFFS,1,5)+S814*INDEX(FGA_COEFFS,1,6)+T815*INDEX(FGA_COEFFS,1,7)+M815*INDEX(FGA_COEFFS,1,8)+Y818*Y819</f>
        <v>#N/A</v>
      </c>
      <c r="AD814" s="223" t="e">
        <f ca="1">INDEX(THREEPTA_COEFFS,1,1)+AC814*INDEX(THREEPTA_COEFFS,1,2)+J814*INDEX(THREEPTA_COEFFS,1,3)+AA814*INDEX(THREEPTA_COEFFS,1,4)+K814*INDEX(THREEPTA_COEFFS,1,5)+L815*INDEX(THREEPTA_COEFFS,1,6)+Z818*Z819</f>
        <v>#N/A</v>
      </c>
      <c r="AE814" s="223" t="e">
        <f ca="1">INDEX(THREEPTPCT_COEFFS,1,1)+K814*INDEX(THREEPTPCT_COEFFS,1,2)+L815*INDEX(THREEPTPCT_COEFFS,1,3)+AA818*AA819</f>
        <v>#N/A</v>
      </c>
      <c r="AF814" s="55" t="e">
        <f t="shared" ref="AF814:AF815" ca="1" si="1399">AC814-AD814</f>
        <v>#N/A</v>
      </c>
      <c r="AG814" s="223" t="e">
        <f ca="1">INDEX(TWOPTPCT_COEFFS,1,1)+AB814*INDEX(TWOPTPCT_COEFFS,1,2)+I815*INDEX(TWOPTPCT_COEFFS,1,3)+G815*INDEX(TWOPTPCT_COEFFS,1,4)+L815*INDEX(TWOPTPCT_COEFFS,1,5)+AB818*AB819</f>
        <v>#N/A</v>
      </c>
      <c r="AH814" s="223" t="e">
        <f ca="1">INDEX(FTA_COEFFS,1,1)+O814*INDEX(FTA_COEFFS,1,2)+N815*INDEX(FTA_COEFFS,1,3)+(Q814+R814)*INDEX(FTA_COEFFS,1,4)+(Q815+R815)*INDEX(FTA_COEFFS,1,5)+M815*INDEX(FTA_COEFFS,1,6)+AC818*AC819</f>
        <v>#N/A</v>
      </c>
      <c r="AI814" s="223" t="e">
        <f ca="1">INDEX(FTPCT_COEFFS,1,1)+P814*INDEX(FTPCT_COEFFS,1,2)+F814*INDEX(FTPCT_COEFFS,1,3)+G815*INDEX(FTPCT_COEFFS,1,4)+AD818*AD819</f>
        <v>#N/A</v>
      </c>
      <c r="AJ814" s="338" t="e">
        <f t="shared" ref="AJ814:AJ815" ca="1" si="1400">AD814*AE814/100+AF814*AG814+AH814*AI814/100</f>
        <v>#N/A</v>
      </c>
      <c r="AK814" s="55"/>
      <c r="AL814" s="55"/>
      <c r="AM814" s="55"/>
      <c r="AN814" s="55"/>
      <c r="AO814" s="55"/>
      <c r="AP814" s="55"/>
      <c r="AQ814" s="55"/>
      <c r="AR814" s="55"/>
    </row>
    <row r="815" spans="1:45" x14ac:dyDescent="0.3">
      <c r="B815" s="54" t="s">
        <v>175</v>
      </c>
      <c r="C815" s="54">
        <f>C808</f>
        <v>0</v>
      </c>
      <c r="D815" s="56" t="e">
        <f t="shared" ca="1" si="1392"/>
        <v>#N/A</v>
      </c>
      <c r="E815" s="52" t="e">
        <f t="shared" ref="E815:W815" si="1401">E808</f>
        <v>#N/A</v>
      </c>
      <c r="F815" s="52" t="e">
        <f t="shared" si="1401"/>
        <v>#N/A</v>
      </c>
      <c r="G815" s="52" t="e">
        <f t="shared" si="1401"/>
        <v>#N/A</v>
      </c>
      <c r="H815" s="52" t="e">
        <f t="shared" si="1401"/>
        <v>#N/A</v>
      </c>
      <c r="I815" s="52" t="e">
        <f t="shared" si="1401"/>
        <v>#N/A</v>
      </c>
      <c r="J815" s="52" t="e">
        <f t="shared" si="1401"/>
        <v>#N/A</v>
      </c>
      <c r="K815" s="52" t="e">
        <f t="shared" si="1401"/>
        <v>#N/A</v>
      </c>
      <c r="L815" s="52" t="e">
        <f t="shared" si="1401"/>
        <v>#N/A</v>
      </c>
      <c r="M815" s="52" t="e">
        <f t="shared" si="1401"/>
        <v>#N/A</v>
      </c>
      <c r="N815" s="52" t="e">
        <f t="shared" si="1401"/>
        <v>#N/A</v>
      </c>
      <c r="O815" s="52" t="e">
        <f t="shared" si="1401"/>
        <v>#N/A</v>
      </c>
      <c r="P815" s="52" t="e">
        <f t="shared" si="1401"/>
        <v>#N/A</v>
      </c>
      <c r="Q815" s="52" t="e">
        <f t="shared" si="1401"/>
        <v>#N/A</v>
      </c>
      <c r="R815" s="52" t="e">
        <f t="shared" si="1401"/>
        <v>#N/A</v>
      </c>
      <c r="S815" s="52" t="e">
        <f t="shared" si="1401"/>
        <v>#N/A</v>
      </c>
      <c r="T815" s="52" t="e">
        <f t="shared" si="1401"/>
        <v>#N/A</v>
      </c>
      <c r="U815" s="52" t="e">
        <f t="shared" si="1401"/>
        <v>#N/A</v>
      </c>
      <c r="V815" s="52" t="e">
        <f t="shared" si="1401"/>
        <v>#N/A</v>
      </c>
      <c r="W815" s="52" t="e">
        <f t="shared" si="1401"/>
        <v>#N/A</v>
      </c>
      <c r="X815" s="55" t="e">
        <f t="shared" si="1394"/>
        <v>#N/A</v>
      </c>
      <c r="Y815" s="55" t="e">
        <f t="shared" si="1395"/>
        <v>#N/A</v>
      </c>
      <c r="Z815" s="55" t="e">
        <f t="shared" ref="Z815" si="1402">Z814</f>
        <v>#N/A</v>
      </c>
      <c r="AA815" s="55" t="e">
        <f t="shared" si="1397"/>
        <v>#N/A</v>
      </c>
      <c r="AB815" s="336" t="e">
        <f t="shared" si="1398"/>
        <v>#N/A</v>
      </c>
      <c r="AC815" s="223" t="e">
        <f ca="1">INDEX(FGA_COEFFS,1,1)+Z815*INDEX(FGA_COEFFS,1,2)+Y815*INDEX(FGA_COEFFS,1,3)+R815*INDEX(FGA_COEFFS,1,4)+Q814*INDEX(FGA_COEFFS,1,5)+S815*INDEX(FGA_COEFFS,1,6)+T814*INDEX(FGA_COEFFS,1,7)+M814*INDEX(FGA_COEFFS,1,8)+Y818*Y820</f>
        <v>#N/A</v>
      </c>
      <c r="AD815" s="223" t="e">
        <f ca="1">INDEX(THREEPTA_COEFFS,1,1)+AC815*INDEX(THREEPTA_COEFFS,1,2)+J815*INDEX(THREEPTA_COEFFS,1,3)+AA815*INDEX(THREEPTA_COEFFS,1,4)+K815*INDEX(THREEPTA_COEFFS,1,5)+L814*INDEX(THREEPTA_COEFFS,1,6)+Z818*Z820</f>
        <v>#N/A</v>
      </c>
      <c r="AE815" s="223" t="e">
        <f ca="1">INDEX(THREEPTPCT_COEFFS,1,1)+K815*INDEX(THREEPTPCT_COEFFS,1,2)+L814*INDEX(THREEPTPCT_COEFFS,1,3)+AA818*AA820</f>
        <v>#N/A</v>
      </c>
      <c r="AF815" s="55" t="e">
        <f t="shared" ca="1" si="1399"/>
        <v>#N/A</v>
      </c>
      <c r="AG815" s="223" t="e">
        <f ca="1">INDEX(TWOPTPCT_COEFFS,1,1)+AB815*INDEX(TWOPTPCT_COEFFS,1,2)+I814*INDEX(TWOPTPCT_COEFFS,1,3)+G814*INDEX(TWOPTPCT_COEFFS,1,4)+L814*INDEX(TWOPTPCT_COEFFS,1,5)+AB818*AB820</f>
        <v>#N/A</v>
      </c>
      <c r="AH815" s="223" t="e">
        <f ca="1">INDEX(FTA_COEFFS,1,1)+O815*INDEX(FTA_COEFFS,1,2)+N814*INDEX(FTA_COEFFS,1,3)+(Q815+R815)*INDEX(FTA_COEFFS,1,4)+(Q814+R814)*INDEX(FTA_COEFFS,1,5)+M814*INDEX(FTA_COEFFS,1,6)+AC818*AC820</f>
        <v>#N/A</v>
      </c>
      <c r="AI815" s="223" t="e">
        <f ca="1">INDEX(FTPCT_COEFFS,1,1)+P815*INDEX(FTPCT_COEFFS,1,2)+F815*INDEX(FTPCT_COEFFS,1,3)+G814*INDEX(FTPCT_COEFFS,1,4)+AD818*AD820</f>
        <v>#N/A</v>
      </c>
      <c r="AJ815" s="338" t="e">
        <f t="shared" ca="1" si="1400"/>
        <v>#N/A</v>
      </c>
      <c r="AK815" s="55"/>
      <c r="AL815" s="55"/>
      <c r="AM815" s="55"/>
      <c r="AN815" s="55"/>
      <c r="AO815" s="55"/>
      <c r="AP815" s="55"/>
      <c r="AQ815" s="55"/>
      <c r="AR815" s="55"/>
    </row>
    <row r="816" spans="1:45" x14ac:dyDescent="0.3">
      <c r="A816" s="54" t="e">
        <f ca="1">IF(D814&gt;(D815+(AVERAGE(V814,W814)-AVERAGE(V815,W815))/2)+2.5,C814,IF(D815&gt;(D814+(AVERAGE(V815,W815)-AVERAGE(V814,W814))/2)+2.5,C815,"Close"))</f>
        <v>#N/A</v>
      </c>
      <c r="B816" s="64" t="e">
        <f ca="1">IF(D815&gt;D814,C815,C814)</f>
        <v>#N/A</v>
      </c>
      <c r="D816" s="56"/>
      <c r="X816" s="55"/>
      <c r="Y816" s="55"/>
      <c r="Z816" s="55"/>
      <c r="AA816" s="55"/>
      <c r="AB816" s="55"/>
      <c r="AC816" s="337"/>
      <c r="AD816" s="337"/>
      <c r="AE816" s="337"/>
      <c r="AF816" s="337"/>
      <c r="AG816" s="337"/>
      <c r="AH816" s="337"/>
      <c r="AI816" s="337"/>
      <c r="AJ816" s="337"/>
      <c r="AK816" s="337"/>
      <c r="AL816" s="337"/>
      <c r="AM816" s="55"/>
      <c r="AN816" s="55"/>
      <c r="AO816" s="55"/>
      <c r="AP816" s="55"/>
      <c r="AQ816" s="55"/>
      <c r="AR816" s="55"/>
      <c r="AS816" s="55"/>
    </row>
    <row r="817" spans="1:45" x14ac:dyDescent="0.3">
      <c r="X817" s="54" t="s">
        <v>1305</v>
      </c>
      <c r="Y817" s="54" t="s">
        <v>128</v>
      </c>
      <c r="Z817" s="54" t="s">
        <v>157</v>
      </c>
      <c r="AA817" s="54" t="s">
        <v>151</v>
      </c>
      <c r="AB817" s="54" t="s">
        <v>1327</v>
      </c>
      <c r="AC817" s="54" t="s">
        <v>129</v>
      </c>
      <c r="AD817" s="54" t="s">
        <v>116</v>
      </c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</row>
    <row r="818" spans="1:45" x14ac:dyDescent="0.3">
      <c r="X818" s="54"/>
      <c r="Y818" s="54">
        <f t="shared" ref="Y818:AD818" si="1403">Y811</f>
        <v>6.4436999999999998</v>
      </c>
      <c r="Z818" s="54">
        <f t="shared" si="1403"/>
        <v>4.9371</v>
      </c>
      <c r="AA818" s="54">
        <f t="shared" si="1403"/>
        <v>11.350300000000001</v>
      </c>
      <c r="AB818" s="54">
        <f t="shared" si="1403"/>
        <v>7.1900000000000006E-2</v>
      </c>
      <c r="AC818" s="54">
        <f t="shared" si="1403"/>
        <v>6.2766000000000002</v>
      </c>
      <c r="AD818" s="54">
        <f t="shared" si="1403"/>
        <v>11.042999999999999</v>
      </c>
      <c r="AE818" s="54"/>
      <c r="AF818" s="336"/>
      <c r="AG818" s="336"/>
      <c r="AH818" s="336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</row>
    <row r="819" spans="1:45" x14ac:dyDescent="0.3">
      <c r="D819" s="56"/>
      <c r="X819" s="336"/>
      <c r="Y819" s="336">
        <f t="shared" ca="1" si="1391"/>
        <v>0.14663560318873525</v>
      </c>
      <c r="Z819" s="336">
        <f t="shared" ca="1" si="1391"/>
        <v>1.2230781057672724</v>
      </c>
      <c r="AA819" s="336">
        <f t="shared" ca="1" si="1391"/>
        <v>0.32170880280819431</v>
      </c>
      <c r="AB819" s="336">
        <f t="shared" ca="1" si="1391"/>
        <v>-0.20630498645887616</v>
      </c>
      <c r="AC819" s="336">
        <f t="shared" ca="1" si="1391"/>
        <v>0.12540199353081746</v>
      </c>
      <c r="AD819" s="336">
        <f t="shared" ca="1" si="1391"/>
        <v>-1.7530174660151589E-2</v>
      </c>
      <c r="AE819" s="336"/>
      <c r="AF819" s="336"/>
      <c r="AG819" s="336"/>
      <c r="AH819" s="336"/>
      <c r="AI819" s="54"/>
      <c r="AJ819" s="54"/>
      <c r="AK819" s="54"/>
      <c r="AL819" s="336"/>
      <c r="AM819" s="336"/>
      <c r="AN819" s="336"/>
      <c r="AO819" s="336"/>
      <c r="AP819" s="54"/>
      <c r="AQ819" s="336"/>
      <c r="AR819" s="336"/>
      <c r="AS819" s="336"/>
    </row>
    <row r="820" spans="1:45" x14ac:dyDescent="0.3">
      <c r="C820" s="54"/>
      <c r="D820" s="56"/>
      <c r="Y820" s="336">
        <f t="shared" ca="1" si="1391"/>
        <v>0.10292989779107045</v>
      </c>
      <c r="Z820" s="336">
        <f t="shared" ca="1" si="1391"/>
        <v>0.11752311081895599</v>
      </c>
      <c r="AA820" s="336">
        <f t="shared" ca="1" si="1391"/>
        <v>1.9549670274623685E-3</v>
      </c>
      <c r="AB820" s="336">
        <f t="shared" ca="1" si="1391"/>
        <v>-9.0941788135467176E-5</v>
      </c>
      <c r="AC820" s="336">
        <f t="shared" ca="1" si="1391"/>
        <v>-1.4028749395980726</v>
      </c>
      <c r="AD820" s="336">
        <f t="shared" ca="1" si="1391"/>
        <v>-3.4040691347199975E-2</v>
      </c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</row>
    <row r="821" spans="1:45" x14ac:dyDescent="0.3">
      <c r="B821" s="54" t="s">
        <v>172</v>
      </c>
      <c r="C821" s="53">
        <f>C814</f>
        <v>0</v>
      </c>
      <c r="D821" s="56" t="e">
        <f t="shared" ref="D821:D822" ca="1" si="1404">AJ821</f>
        <v>#N/A</v>
      </c>
      <c r="E821" s="52" t="e">
        <f t="shared" ref="E821:W821" si="1405">E814</f>
        <v>#N/A</v>
      </c>
      <c r="F821" s="52" t="e">
        <f t="shared" si="1405"/>
        <v>#N/A</v>
      </c>
      <c r="G821" s="52" t="e">
        <f t="shared" si="1405"/>
        <v>#N/A</v>
      </c>
      <c r="H821" s="52" t="e">
        <f t="shared" si="1405"/>
        <v>#N/A</v>
      </c>
      <c r="I821" s="52" t="e">
        <f t="shared" si="1405"/>
        <v>#N/A</v>
      </c>
      <c r="J821" s="52" t="e">
        <f t="shared" si="1405"/>
        <v>#N/A</v>
      </c>
      <c r="K821" s="52" t="e">
        <f t="shared" si="1405"/>
        <v>#N/A</v>
      </c>
      <c r="L821" s="52" t="e">
        <f t="shared" si="1405"/>
        <v>#N/A</v>
      </c>
      <c r="M821" s="52" t="e">
        <f t="shared" si="1405"/>
        <v>#N/A</v>
      </c>
      <c r="N821" s="52" t="e">
        <f t="shared" si="1405"/>
        <v>#N/A</v>
      </c>
      <c r="O821" s="52" t="e">
        <f t="shared" si="1405"/>
        <v>#N/A</v>
      </c>
      <c r="P821" s="52" t="e">
        <f t="shared" si="1405"/>
        <v>#N/A</v>
      </c>
      <c r="Q821" s="52" t="e">
        <f t="shared" si="1405"/>
        <v>#N/A</v>
      </c>
      <c r="R821" s="52" t="e">
        <f t="shared" si="1405"/>
        <v>#N/A</v>
      </c>
      <c r="S821" s="52" t="e">
        <f t="shared" si="1405"/>
        <v>#N/A</v>
      </c>
      <c r="T821" s="52" t="e">
        <f t="shared" si="1405"/>
        <v>#N/A</v>
      </c>
      <c r="U821" s="52" t="e">
        <f t="shared" si="1405"/>
        <v>#N/A</v>
      </c>
      <c r="V821" s="52" t="e">
        <f t="shared" si="1405"/>
        <v>#N/A</v>
      </c>
      <c r="W821" s="52" t="e">
        <f t="shared" si="1405"/>
        <v>#N/A</v>
      </c>
      <c r="X821" s="55" t="e">
        <f t="shared" ref="X821:X822" si="1406">(H821-(O821*P821)/100-3*(J821*K821)/100)/2</f>
        <v>#N/A</v>
      </c>
      <c r="Y821" s="55" t="e">
        <f t="shared" ref="Y821:Y822" si="1407">SUM(X821,(J821*K821/100))/(F821/100)</f>
        <v>#N/A</v>
      </c>
      <c r="Z821" s="55" t="e">
        <f t="shared" ref="Z821" si="1408">U821*0.5+U822*0.5</f>
        <v>#N/A</v>
      </c>
      <c r="AA821" s="55" t="e">
        <f t="shared" ref="AA821:AA822" si="1409">J821/Y821</f>
        <v>#N/A</v>
      </c>
      <c r="AB821" s="336" t="e">
        <f t="shared" ref="AB821:AB822" si="1410">X821/(Y821-J821)</f>
        <v>#N/A</v>
      </c>
      <c r="AC821" s="223" t="e">
        <f ca="1">INDEX(FGA_COEFFS,1,1)+Z821*INDEX(FGA_COEFFS,1,2)+Y821*INDEX(FGA_COEFFS,1,3)+R821*INDEX(FGA_COEFFS,1,4)+Q822*INDEX(FGA_COEFFS,1,5)+S821*INDEX(FGA_COEFFS,1,6)+T822*INDEX(FGA_COEFFS,1,7)+M822*INDEX(FGA_COEFFS,1,8)+Y825*Y826</f>
        <v>#N/A</v>
      </c>
      <c r="AD821" s="223" t="e">
        <f ca="1">INDEX(THREEPTA_COEFFS,1,1)+AC821*INDEX(THREEPTA_COEFFS,1,2)+J821*INDEX(THREEPTA_COEFFS,1,3)+AA821*INDEX(THREEPTA_COEFFS,1,4)+K821*INDEX(THREEPTA_COEFFS,1,5)+L822*INDEX(THREEPTA_COEFFS,1,6)+Z825*Z826</f>
        <v>#N/A</v>
      </c>
      <c r="AE821" s="223" t="e">
        <f ca="1">INDEX(THREEPTPCT_COEFFS,1,1)+K821*INDEX(THREEPTPCT_COEFFS,1,2)+L822*INDEX(THREEPTPCT_COEFFS,1,3)+AA825*AA826</f>
        <v>#N/A</v>
      </c>
      <c r="AF821" s="55" t="e">
        <f t="shared" ref="AF821:AF822" ca="1" si="1411">AC821-AD821</f>
        <v>#N/A</v>
      </c>
      <c r="AG821" s="223" t="e">
        <f ca="1">INDEX(TWOPTPCT_COEFFS,1,1)+AB821*INDEX(TWOPTPCT_COEFFS,1,2)+I822*INDEX(TWOPTPCT_COEFFS,1,3)+G822*INDEX(TWOPTPCT_COEFFS,1,4)+L822*INDEX(TWOPTPCT_COEFFS,1,5)+AB825*AB826</f>
        <v>#N/A</v>
      </c>
      <c r="AH821" s="223" t="e">
        <f ca="1">INDEX(FTA_COEFFS,1,1)+O821*INDEX(FTA_COEFFS,1,2)+N822*INDEX(FTA_COEFFS,1,3)+(Q821+R821)*INDEX(FTA_COEFFS,1,4)+(Q822+R822)*INDEX(FTA_COEFFS,1,5)+M822*INDEX(FTA_COEFFS,1,6)+AC825*AC826</f>
        <v>#N/A</v>
      </c>
      <c r="AI821" s="223" t="e">
        <f ca="1">INDEX(FTPCT_COEFFS,1,1)+P821*INDEX(FTPCT_COEFFS,1,2)+F821*INDEX(FTPCT_COEFFS,1,3)+G822*INDEX(FTPCT_COEFFS,1,4)+AD825*AD826</f>
        <v>#N/A</v>
      </c>
      <c r="AJ821" s="338" t="e">
        <f t="shared" ref="AJ821:AJ822" ca="1" si="1412">AD821*AE821/100+AF821*AG821+AH821*AI821/100</f>
        <v>#N/A</v>
      </c>
      <c r="AK821" s="55"/>
      <c r="AL821" s="55"/>
      <c r="AM821" s="55"/>
      <c r="AN821" s="55"/>
      <c r="AO821" s="55"/>
      <c r="AP821" s="55"/>
      <c r="AQ821" s="55"/>
      <c r="AR821" s="55"/>
    </row>
    <row r="822" spans="1:45" x14ac:dyDescent="0.3">
      <c r="B822" s="54" t="s">
        <v>175</v>
      </c>
      <c r="C822" s="54">
        <f>C815</f>
        <v>0</v>
      </c>
      <c r="D822" s="56" t="e">
        <f t="shared" ca="1" si="1404"/>
        <v>#N/A</v>
      </c>
      <c r="E822" s="52" t="e">
        <f t="shared" ref="E822:W822" si="1413">E815</f>
        <v>#N/A</v>
      </c>
      <c r="F822" s="52" t="e">
        <f t="shared" si="1413"/>
        <v>#N/A</v>
      </c>
      <c r="G822" s="52" t="e">
        <f t="shared" si="1413"/>
        <v>#N/A</v>
      </c>
      <c r="H822" s="52" t="e">
        <f t="shared" si="1413"/>
        <v>#N/A</v>
      </c>
      <c r="I822" s="52" t="e">
        <f t="shared" si="1413"/>
        <v>#N/A</v>
      </c>
      <c r="J822" s="52" t="e">
        <f t="shared" si="1413"/>
        <v>#N/A</v>
      </c>
      <c r="K822" s="52" t="e">
        <f t="shared" si="1413"/>
        <v>#N/A</v>
      </c>
      <c r="L822" s="52" t="e">
        <f t="shared" si="1413"/>
        <v>#N/A</v>
      </c>
      <c r="M822" s="52" t="e">
        <f t="shared" si="1413"/>
        <v>#N/A</v>
      </c>
      <c r="N822" s="52" t="e">
        <f t="shared" si="1413"/>
        <v>#N/A</v>
      </c>
      <c r="O822" s="52" t="e">
        <f t="shared" si="1413"/>
        <v>#N/A</v>
      </c>
      <c r="P822" s="52" t="e">
        <f t="shared" si="1413"/>
        <v>#N/A</v>
      </c>
      <c r="Q822" s="52" t="e">
        <f t="shared" si="1413"/>
        <v>#N/A</v>
      </c>
      <c r="R822" s="52" t="e">
        <f t="shared" si="1413"/>
        <v>#N/A</v>
      </c>
      <c r="S822" s="52" t="e">
        <f t="shared" si="1413"/>
        <v>#N/A</v>
      </c>
      <c r="T822" s="52" t="e">
        <f t="shared" si="1413"/>
        <v>#N/A</v>
      </c>
      <c r="U822" s="52" t="e">
        <f t="shared" si="1413"/>
        <v>#N/A</v>
      </c>
      <c r="V822" s="52" t="e">
        <f t="shared" si="1413"/>
        <v>#N/A</v>
      </c>
      <c r="W822" s="52" t="e">
        <f t="shared" si="1413"/>
        <v>#N/A</v>
      </c>
      <c r="X822" s="55" t="e">
        <f t="shared" si="1406"/>
        <v>#N/A</v>
      </c>
      <c r="Y822" s="55" t="e">
        <f t="shared" si="1407"/>
        <v>#N/A</v>
      </c>
      <c r="Z822" s="55" t="e">
        <f t="shared" ref="Z822" si="1414">Z821</f>
        <v>#N/A</v>
      </c>
      <c r="AA822" s="55" t="e">
        <f t="shared" si="1409"/>
        <v>#N/A</v>
      </c>
      <c r="AB822" s="336" t="e">
        <f t="shared" si="1410"/>
        <v>#N/A</v>
      </c>
      <c r="AC822" s="223" t="e">
        <f ca="1">INDEX(FGA_COEFFS,1,1)+Z822*INDEX(FGA_COEFFS,1,2)+Y822*INDEX(FGA_COEFFS,1,3)+R822*INDEX(FGA_COEFFS,1,4)+Q821*INDEX(FGA_COEFFS,1,5)+S822*INDEX(FGA_COEFFS,1,6)+T821*INDEX(FGA_COEFFS,1,7)+M821*INDEX(FGA_COEFFS,1,8)+Y825*Y827</f>
        <v>#N/A</v>
      </c>
      <c r="AD822" s="223" t="e">
        <f ca="1">INDEX(THREEPTA_COEFFS,1,1)+AC822*INDEX(THREEPTA_COEFFS,1,2)+J822*INDEX(THREEPTA_COEFFS,1,3)+AA822*INDEX(THREEPTA_COEFFS,1,4)+K822*INDEX(THREEPTA_COEFFS,1,5)+L821*INDEX(THREEPTA_COEFFS,1,6)+Z825*Z827</f>
        <v>#N/A</v>
      </c>
      <c r="AE822" s="223" t="e">
        <f ca="1">INDEX(THREEPTPCT_COEFFS,1,1)+K822*INDEX(THREEPTPCT_COEFFS,1,2)+L821*INDEX(THREEPTPCT_COEFFS,1,3)+AA825*AA827</f>
        <v>#N/A</v>
      </c>
      <c r="AF822" s="55" t="e">
        <f t="shared" ca="1" si="1411"/>
        <v>#N/A</v>
      </c>
      <c r="AG822" s="223" t="e">
        <f ca="1">INDEX(TWOPTPCT_COEFFS,1,1)+AB822*INDEX(TWOPTPCT_COEFFS,1,2)+I821*INDEX(TWOPTPCT_COEFFS,1,3)+G821*INDEX(TWOPTPCT_COEFFS,1,4)+L821*INDEX(TWOPTPCT_COEFFS,1,5)+AB825*AB827</f>
        <v>#N/A</v>
      </c>
      <c r="AH822" s="223" t="e">
        <f ca="1">INDEX(FTA_COEFFS,1,1)+O822*INDEX(FTA_COEFFS,1,2)+N821*INDEX(FTA_COEFFS,1,3)+(Q822+R822)*INDEX(FTA_COEFFS,1,4)+(Q821+R821)*INDEX(FTA_COEFFS,1,5)+M821*INDEX(FTA_COEFFS,1,6)+AC825*AC827</f>
        <v>#N/A</v>
      </c>
      <c r="AI822" s="223" t="e">
        <f ca="1">INDEX(FTPCT_COEFFS,1,1)+P822*INDEX(FTPCT_COEFFS,1,2)+F822*INDEX(FTPCT_COEFFS,1,3)+G821*INDEX(FTPCT_COEFFS,1,4)+AD825*AD827</f>
        <v>#N/A</v>
      </c>
      <c r="AJ822" s="338" t="e">
        <f t="shared" ca="1" si="1412"/>
        <v>#N/A</v>
      </c>
      <c r="AK822" s="55"/>
      <c r="AL822" s="55"/>
      <c r="AM822" s="55"/>
      <c r="AN822" s="55"/>
      <c r="AO822" s="55"/>
      <c r="AP822" s="55"/>
      <c r="AQ822" s="55"/>
      <c r="AR822" s="55"/>
    </row>
    <row r="823" spans="1:45" x14ac:dyDescent="0.3">
      <c r="A823" s="54" t="e">
        <f ca="1">IF(D821&gt;(D822+(AVERAGE(V821,W821)-AVERAGE(V822,W822))/2)+2.5,C821,IF(D822&gt;(D821+(AVERAGE(V822,W822)-AVERAGE(V821,W821))/2)+2.5,C822,"Close"))</f>
        <v>#N/A</v>
      </c>
      <c r="B823" s="64" t="e">
        <f ca="1">IF(D822&gt;D821,C822,C821)</f>
        <v>#N/A</v>
      </c>
      <c r="D823" s="56"/>
      <c r="X823" s="55"/>
      <c r="Y823" s="55"/>
      <c r="Z823" s="55"/>
      <c r="AA823" s="55"/>
      <c r="AB823" s="55"/>
      <c r="AC823" s="337"/>
      <c r="AD823" s="337"/>
      <c r="AE823" s="337"/>
      <c r="AF823" s="337"/>
      <c r="AG823" s="337"/>
      <c r="AH823" s="337"/>
      <c r="AI823" s="337"/>
      <c r="AJ823" s="337"/>
      <c r="AK823" s="337"/>
      <c r="AL823" s="337"/>
      <c r="AM823" s="55"/>
      <c r="AN823" s="55"/>
      <c r="AO823" s="55"/>
      <c r="AP823" s="55"/>
      <c r="AQ823" s="55"/>
      <c r="AR823" s="55"/>
      <c r="AS823" s="55"/>
    </row>
    <row r="824" spans="1:45" x14ac:dyDescent="0.3">
      <c r="X824" s="54" t="s">
        <v>1305</v>
      </c>
      <c r="Y824" s="54" t="s">
        <v>128</v>
      </c>
      <c r="Z824" s="54" t="s">
        <v>157</v>
      </c>
      <c r="AA824" s="54" t="s">
        <v>151</v>
      </c>
      <c r="AB824" s="54" t="s">
        <v>1327</v>
      </c>
      <c r="AC824" s="54" t="s">
        <v>129</v>
      </c>
      <c r="AD824" s="54" t="s">
        <v>116</v>
      </c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</row>
    <row r="825" spans="1:45" x14ac:dyDescent="0.3">
      <c r="X825" s="54"/>
      <c r="Y825" s="54">
        <f t="shared" ref="Y825:AD825" si="1415">Y818</f>
        <v>6.4436999999999998</v>
      </c>
      <c r="Z825" s="54">
        <f t="shared" si="1415"/>
        <v>4.9371</v>
      </c>
      <c r="AA825" s="54">
        <f t="shared" si="1415"/>
        <v>11.350300000000001</v>
      </c>
      <c r="AB825" s="54">
        <f t="shared" si="1415"/>
        <v>7.1900000000000006E-2</v>
      </c>
      <c r="AC825" s="54">
        <f t="shared" si="1415"/>
        <v>6.2766000000000002</v>
      </c>
      <c r="AD825" s="54">
        <f t="shared" si="1415"/>
        <v>11.042999999999999</v>
      </c>
      <c r="AE825" s="54"/>
      <c r="AF825" s="336"/>
      <c r="AG825" s="336"/>
      <c r="AH825" s="336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</row>
    <row r="826" spans="1:45" x14ac:dyDescent="0.3">
      <c r="D826" s="56"/>
      <c r="X826" s="336"/>
      <c r="Y826" s="336">
        <f t="shared" ca="1" si="1391"/>
        <v>6.6051119617346776E-2</v>
      </c>
      <c r="Z826" s="336">
        <f t="shared" ca="1" si="1391"/>
        <v>0.28797936097428484</v>
      </c>
      <c r="AA826" s="336">
        <f t="shared" ca="1" si="1391"/>
        <v>1.3205743603837113E-3</v>
      </c>
      <c r="AB826" s="336">
        <f t="shared" ca="1" si="1391"/>
        <v>0.57232887868409432</v>
      </c>
      <c r="AC826" s="336">
        <f t="shared" ca="1" si="1391"/>
        <v>7.228143468374279E-2</v>
      </c>
      <c r="AD826" s="336">
        <f t="shared" ca="1" si="1391"/>
        <v>-1.3461970744474872</v>
      </c>
      <c r="AE826" s="336"/>
      <c r="AF826" s="336"/>
      <c r="AG826" s="336"/>
      <c r="AH826" s="336"/>
      <c r="AI826" s="54"/>
      <c r="AJ826" s="54"/>
      <c r="AK826" s="54"/>
      <c r="AL826" s="336"/>
      <c r="AM826" s="336"/>
      <c r="AN826" s="336"/>
      <c r="AO826" s="336"/>
      <c r="AP826" s="54"/>
      <c r="AQ826" s="336"/>
      <c r="AR826" s="336"/>
      <c r="AS826" s="336"/>
    </row>
    <row r="827" spans="1:45" x14ac:dyDescent="0.3">
      <c r="C827" s="54"/>
      <c r="D827" s="56"/>
      <c r="Y827" s="336">
        <f t="shared" ca="1" si="1391"/>
        <v>1.1205029404580509</v>
      </c>
      <c r="Z827" s="336">
        <f t="shared" ca="1" si="1391"/>
        <v>0.34440903119762267</v>
      </c>
      <c r="AA827" s="336">
        <f t="shared" ca="1" si="1391"/>
        <v>-1.2523868732439147</v>
      </c>
      <c r="AB827" s="336">
        <f t="shared" ca="1" si="1391"/>
        <v>-2.9110604929303782E-4</v>
      </c>
      <c r="AC827" s="336">
        <f t="shared" ca="1" si="1391"/>
        <v>-0.17467883119855959</v>
      </c>
      <c r="AD827" s="336">
        <f t="shared" ca="1" si="1391"/>
        <v>0.50776075498703221</v>
      </c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</row>
    <row r="828" spans="1:45" x14ac:dyDescent="0.3">
      <c r="B828" s="54" t="s">
        <v>172</v>
      </c>
      <c r="C828" s="53">
        <f>C821</f>
        <v>0</v>
      </c>
      <c r="D828" s="56" t="e">
        <f t="shared" ref="D828:D829" ca="1" si="1416">AJ828</f>
        <v>#N/A</v>
      </c>
      <c r="E828" s="52" t="e">
        <f t="shared" ref="E828:W828" si="1417">E821</f>
        <v>#N/A</v>
      </c>
      <c r="F828" s="52" t="e">
        <f t="shared" si="1417"/>
        <v>#N/A</v>
      </c>
      <c r="G828" s="52" t="e">
        <f t="shared" si="1417"/>
        <v>#N/A</v>
      </c>
      <c r="H828" s="52" t="e">
        <f t="shared" si="1417"/>
        <v>#N/A</v>
      </c>
      <c r="I828" s="52" t="e">
        <f t="shared" si="1417"/>
        <v>#N/A</v>
      </c>
      <c r="J828" s="52" t="e">
        <f t="shared" si="1417"/>
        <v>#N/A</v>
      </c>
      <c r="K828" s="52" t="e">
        <f t="shared" si="1417"/>
        <v>#N/A</v>
      </c>
      <c r="L828" s="52" t="e">
        <f t="shared" si="1417"/>
        <v>#N/A</v>
      </c>
      <c r="M828" s="52" t="e">
        <f t="shared" si="1417"/>
        <v>#N/A</v>
      </c>
      <c r="N828" s="52" t="e">
        <f t="shared" si="1417"/>
        <v>#N/A</v>
      </c>
      <c r="O828" s="52" t="e">
        <f t="shared" si="1417"/>
        <v>#N/A</v>
      </c>
      <c r="P828" s="52" t="e">
        <f t="shared" si="1417"/>
        <v>#N/A</v>
      </c>
      <c r="Q828" s="52" t="e">
        <f t="shared" si="1417"/>
        <v>#N/A</v>
      </c>
      <c r="R828" s="52" t="e">
        <f t="shared" si="1417"/>
        <v>#N/A</v>
      </c>
      <c r="S828" s="52" t="e">
        <f t="shared" si="1417"/>
        <v>#N/A</v>
      </c>
      <c r="T828" s="52" t="e">
        <f t="shared" si="1417"/>
        <v>#N/A</v>
      </c>
      <c r="U828" s="52" t="e">
        <f t="shared" si="1417"/>
        <v>#N/A</v>
      </c>
      <c r="V828" s="52" t="e">
        <f t="shared" si="1417"/>
        <v>#N/A</v>
      </c>
      <c r="W828" s="52" t="e">
        <f t="shared" si="1417"/>
        <v>#N/A</v>
      </c>
      <c r="X828" s="55" t="e">
        <f t="shared" ref="X828:X829" si="1418">(H828-(O828*P828)/100-3*(J828*K828)/100)/2</f>
        <v>#N/A</v>
      </c>
      <c r="Y828" s="55" t="e">
        <f t="shared" ref="Y828:Y829" si="1419">SUM(X828,(J828*K828/100))/(F828/100)</f>
        <v>#N/A</v>
      </c>
      <c r="Z828" s="55" t="e">
        <f t="shared" ref="Z828" si="1420">U828*0.5+U829*0.5</f>
        <v>#N/A</v>
      </c>
      <c r="AA828" s="55" t="e">
        <f t="shared" ref="AA828:AA829" si="1421">J828/Y828</f>
        <v>#N/A</v>
      </c>
      <c r="AB828" s="336" t="e">
        <f t="shared" ref="AB828:AB829" si="1422">X828/(Y828-J828)</f>
        <v>#N/A</v>
      </c>
      <c r="AC828" s="223" t="e">
        <f ca="1">INDEX(FGA_COEFFS,1,1)+Z828*INDEX(FGA_COEFFS,1,2)+Y828*INDEX(FGA_COEFFS,1,3)+R828*INDEX(FGA_COEFFS,1,4)+Q829*INDEX(FGA_COEFFS,1,5)+S828*INDEX(FGA_COEFFS,1,6)+T829*INDEX(FGA_COEFFS,1,7)+M829*INDEX(FGA_COEFFS,1,8)+Y832*Y833</f>
        <v>#N/A</v>
      </c>
      <c r="AD828" s="223" t="e">
        <f ca="1">INDEX(THREEPTA_COEFFS,1,1)+AC828*INDEX(THREEPTA_COEFFS,1,2)+J828*INDEX(THREEPTA_COEFFS,1,3)+AA828*INDEX(THREEPTA_COEFFS,1,4)+K828*INDEX(THREEPTA_COEFFS,1,5)+L829*INDEX(THREEPTA_COEFFS,1,6)+Z832*Z833</f>
        <v>#N/A</v>
      </c>
      <c r="AE828" s="223" t="e">
        <f ca="1">INDEX(THREEPTPCT_COEFFS,1,1)+K828*INDEX(THREEPTPCT_COEFFS,1,2)+L829*INDEX(THREEPTPCT_COEFFS,1,3)+AA832*AA833</f>
        <v>#N/A</v>
      </c>
      <c r="AF828" s="55" t="e">
        <f t="shared" ref="AF828:AF829" ca="1" si="1423">AC828-AD828</f>
        <v>#N/A</v>
      </c>
      <c r="AG828" s="223" t="e">
        <f ca="1">INDEX(TWOPTPCT_COEFFS,1,1)+AB828*INDEX(TWOPTPCT_COEFFS,1,2)+I829*INDEX(TWOPTPCT_COEFFS,1,3)+G829*INDEX(TWOPTPCT_COEFFS,1,4)+L829*INDEX(TWOPTPCT_COEFFS,1,5)+AB832*AB833</f>
        <v>#N/A</v>
      </c>
      <c r="AH828" s="223" t="e">
        <f ca="1">INDEX(FTA_COEFFS,1,1)+O828*INDEX(FTA_COEFFS,1,2)+N829*INDEX(FTA_COEFFS,1,3)+(Q828+R828)*INDEX(FTA_COEFFS,1,4)+(Q829+R829)*INDEX(FTA_COEFFS,1,5)+M829*INDEX(FTA_COEFFS,1,6)+AC832*AC833</f>
        <v>#N/A</v>
      </c>
      <c r="AI828" s="223" t="e">
        <f ca="1">INDEX(FTPCT_COEFFS,1,1)+P828*INDEX(FTPCT_COEFFS,1,2)+F828*INDEX(FTPCT_COEFFS,1,3)+G829*INDEX(FTPCT_COEFFS,1,4)+AD832*AD833</f>
        <v>#N/A</v>
      </c>
      <c r="AJ828" s="338" t="e">
        <f t="shared" ref="AJ828:AJ829" ca="1" si="1424">AD828*AE828/100+AF828*AG828+AH828*AI828/100</f>
        <v>#N/A</v>
      </c>
      <c r="AK828" s="55"/>
      <c r="AL828" s="55"/>
      <c r="AM828" s="55"/>
      <c r="AN828" s="55"/>
      <c r="AO828" s="55"/>
      <c r="AP828" s="55"/>
      <c r="AQ828" s="55"/>
      <c r="AR828" s="55"/>
    </row>
    <row r="829" spans="1:45" x14ac:dyDescent="0.3">
      <c r="B829" s="54" t="s">
        <v>175</v>
      </c>
      <c r="C829" s="54">
        <f>C822</f>
        <v>0</v>
      </c>
      <c r="D829" s="56" t="e">
        <f t="shared" ca="1" si="1416"/>
        <v>#N/A</v>
      </c>
      <c r="E829" s="52" t="e">
        <f t="shared" ref="E829:W829" si="1425">E822</f>
        <v>#N/A</v>
      </c>
      <c r="F829" s="52" t="e">
        <f t="shared" si="1425"/>
        <v>#N/A</v>
      </c>
      <c r="G829" s="52" t="e">
        <f t="shared" si="1425"/>
        <v>#N/A</v>
      </c>
      <c r="H829" s="52" t="e">
        <f t="shared" si="1425"/>
        <v>#N/A</v>
      </c>
      <c r="I829" s="52" t="e">
        <f t="shared" si="1425"/>
        <v>#N/A</v>
      </c>
      <c r="J829" s="52" t="e">
        <f t="shared" si="1425"/>
        <v>#N/A</v>
      </c>
      <c r="K829" s="52" t="e">
        <f t="shared" si="1425"/>
        <v>#N/A</v>
      </c>
      <c r="L829" s="52" t="e">
        <f t="shared" si="1425"/>
        <v>#N/A</v>
      </c>
      <c r="M829" s="52" t="e">
        <f t="shared" si="1425"/>
        <v>#N/A</v>
      </c>
      <c r="N829" s="52" t="e">
        <f t="shared" si="1425"/>
        <v>#N/A</v>
      </c>
      <c r="O829" s="52" t="e">
        <f t="shared" si="1425"/>
        <v>#N/A</v>
      </c>
      <c r="P829" s="52" t="e">
        <f t="shared" si="1425"/>
        <v>#N/A</v>
      </c>
      <c r="Q829" s="52" t="e">
        <f t="shared" si="1425"/>
        <v>#N/A</v>
      </c>
      <c r="R829" s="52" t="e">
        <f t="shared" si="1425"/>
        <v>#N/A</v>
      </c>
      <c r="S829" s="52" t="e">
        <f t="shared" si="1425"/>
        <v>#N/A</v>
      </c>
      <c r="T829" s="52" t="e">
        <f t="shared" si="1425"/>
        <v>#N/A</v>
      </c>
      <c r="U829" s="52" t="e">
        <f t="shared" si="1425"/>
        <v>#N/A</v>
      </c>
      <c r="V829" s="52" t="e">
        <f t="shared" si="1425"/>
        <v>#N/A</v>
      </c>
      <c r="W829" s="52" t="e">
        <f t="shared" si="1425"/>
        <v>#N/A</v>
      </c>
      <c r="X829" s="55" t="e">
        <f t="shared" si="1418"/>
        <v>#N/A</v>
      </c>
      <c r="Y829" s="55" t="e">
        <f t="shared" si="1419"/>
        <v>#N/A</v>
      </c>
      <c r="Z829" s="55" t="e">
        <f t="shared" ref="Z829" si="1426">Z828</f>
        <v>#N/A</v>
      </c>
      <c r="AA829" s="55" t="e">
        <f t="shared" si="1421"/>
        <v>#N/A</v>
      </c>
      <c r="AB829" s="336" t="e">
        <f t="shared" si="1422"/>
        <v>#N/A</v>
      </c>
      <c r="AC829" s="223" t="e">
        <f ca="1">INDEX(FGA_COEFFS,1,1)+Z829*INDEX(FGA_COEFFS,1,2)+Y829*INDEX(FGA_COEFFS,1,3)+R829*INDEX(FGA_COEFFS,1,4)+Q828*INDEX(FGA_COEFFS,1,5)+S829*INDEX(FGA_COEFFS,1,6)+T828*INDEX(FGA_COEFFS,1,7)+M828*INDEX(FGA_COEFFS,1,8)+Y832*Y834</f>
        <v>#N/A</v>
      </c>
      <c r="AD829" s="223" t="e">
        <f ca="1">INDEX(THREEPTA_COEFFS,1,1)+AC829*INDEX(THREEPTA_COEFFS,1,2)+J829*INDEX(THREEPTA_COEFFS,1,3)+AA829*INDEX(THREEPTA_COEFFS,1,4)+K829*INDEX(THREEPTA_COEFFS,1,5)+L828*INDEX(THREEPTA_COEFFS,1,6)+Z832*Z834</f>
        <v>#N/A</v>
      </c>
      <c r="AE829" s="223" t="e">
        <f ca="1">INDEX(THREEPTPCT_COEFFS,1,1)+K829*INDEX(THREEPTPCT_COEFFS,1,2)+L828*INDEX(THREEPTPCT_COEFFS,1,3)+AA832*AA834</f>
        <v>#N/A</v>
      </c>
      <c r="AF829" s="55" t="e">
        <f t="shared" ca="1" si="1423"/>
        <v>#N/A</v>
      </c>
      <c r="AG829" s="223" t="e">
        <f ca="1">INDEX(TWOPTPCT_COEFFS,1,1)+AB829*INDEX(TWOPTPCT_COEFFS,1,2)+I828*INDEX(TWOPTPCT_COEFFS,1,3)+G828*INDEX(TWOPTPCT_COEFFS,1,4)+L828*INDEX(TWOPTPCT_COEFFS,1,5)+AB832*AB834</f>
        <v>#N/A</v>
      </c>
      <c r="AH829" s="223" t="e">
        <f ca="1">INDEX(FTA_COEFFS,1,1)+O829*INDEX(FTA_COEFFS,1,2)+N828*INDEX(FTA_COEFFS,1,3)+(Q829+R829)*INDEX(FTA_COEFFS,1,4)+(Q828+R828)*INDEX(FTA_COEFFS,1,5)+M828*INDEX(FTA_COEFFS,1,6)+AC832*AC834</f>
        <v>#N/A</v>
      </c>
      <c r="AI829" s="223" t="e">
        <f ca="1">INDEX(FTPCT_COEFFS,1,1)+P829*INDEX(FTPCT_COEFFS,1,2)+F829*INDEX(FTPCT_COEFFS,1,3)+G828*INDEX(FTPCT_COEFFS,1,4)+AD832*AD834</f>
        <v>#N/A</v>
      </c>
      <c r="AJ829" s="338" t="e">
        <f t="shared" ca="1" si="1424"/>
        <v>#N/A</v>
      </c>
      <c r="AK829" s="55"/>
      <c r="AL829" s="55"/>
      <c r="AM829" s="55"/>
      <c r="AN829" s="55"/>
      <c r="AO829" s="55"/>
      <c r="AP829" s="55"/>
      <c r="AQ829" s="55"/>
      <c r="AR829" s="55"/>
    </row>
    <row r="830" spans="1:45" x14ac:dyDescent="0.3">
      <c r="A830" s="54" t="e">
        <f ca="1">IF(D828&gt;(D829+(AVERAGE(V828,W828)-AVERAGE(V829,W829))/2)+2.5,C828,IF(D829&gt;(D828+(AVERAGE(V829,W829)-AVERAGE(V828,W828))/2)+2.5,C829,"Close"))</f>
        <v>#N/A</v>
      </c>
      <c r="B830" s="64" t="e">
        <f ca="1">IF(D829&gt;D828,C829,C828)</f>
        <v>#N/A</v>
      </c>
      <c r="D830" s="56"/>
      <c r="X830" s="55"/>
      <c r="Y830" s="55"/>
      <c r="Z830" s="55"/>
      <c r="AA830" s="55"/>
      <c r="AB830" s="55"/>
      <c r="AC830" s="337"/>
      <c r="AD830" s="337"/>
      <c r="AE830" s="337"/>
      <c r="AF830" s="337"/>
      <c r="AG830" s="337"/>
      <c r="AH830" s="337"/>
      <c r="AI830" s="337"/>
      <c r="AJ830" s="337"/>
      <c r="AK830" s="337"/>
      <c r="AL830" s="337"/>
      <c r="AM830" s="55"/>
      <c r="AN830" s="55"/>
      <c r="AO830" s="55"/>
      <c r="AP830" s="55"/>
      <c r="AQ830" s="55"/>
      <c r="AR830" s="55"/>
      <c r="AS830" s="55"/>
    </row>
    <row r="831" spans="1:45" x14ac:dyDescent="0.3">
      <c r="X831" s="54" t="s">
        <v>1305</v>
      </c>
      <c r="Y831" s="54" t="s">
        <v>128</v>
      </c>
      <c r="Z831" s="54" t="s">
        <v>157</v>
      </c>
      <c r="AA831" s="54" t="s">
        <v>151</v>
      </c>
      <c r="AB831" s="54" t="s">
        <v>1327</v>
      </c>
      <c r="AC831" s="54" t="s">
        <v>129</v>
      </c>
      <c r="AD831" s="54" t="s">
        <v>116</v>
      </c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</row>
    <row r="832" spans="1:45" x14ac:dyDescent="0.3">
      <c r="X832" s="54"/>
      <c r="Y832" s="54">
        <f t="shared" ref="Y832:AD832" si="1427">Y825</f>
        <v>6.4436999999999998</v>
      </c>
      <c r="Z832" s="54">
        <f t="shared" si="1427"/>
        <v>4.9371</v>
      </c>
      <c r="AA832" s="54">
        <f t="shared" si="1427"/>
        <v>11.350300000000001</v>
      </c>
      <c r="AB832" s="54">
        <f t="shared" si="1427"/>
        <v>7.1900000000000006E-2</v>
      </c>
      <c r="AC832" s="54">
        <f t="shared" si="1427"/>
        <v>6.2766000000000002</v>
      </c>
      <c r="AD832" s="54">
        <f t="shared" si="1427"/>
        <v>11.042999999999999</v>
      </c>
      <c r="AE832" s="54"/>
      <c r="AF832" s="336"/>
      <c r="AG832" s="336"/>
      <c r="AH832" s="336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</row>
    <row r="833" spans="1:45" x14ac:dyDescent="0.3">
      <c r="D833" s="56"/>
      <c r="X833" s="336"/>
      <c r="Y833" s="336">
        <f t="shared" ca="1" si="1391"/>
        <v>0.23656516279375134</v>
      </c>
      <c r="Z833" s="336">
        <f t="shared" ca="1" si="1391"/>
        <v>-1.054274440973858</v>
      </c>
      <c r="AA833" s="336">
        <f t="shared" ca="1" si="1391"/>
        <v>-0.62638366343899676</v>
      </c>
      <c r="AB833" s="336">
        <f t="shared" ca="1" si="1391"/>
        <v>-1.1541274324308421</v>
      </c>
      <c r="AC833" s="336">
        <f t="shared" ca="1" si="1391"/>
        <v>0.38613126081475346</v>
      </c>
      <c r="AD833" s="336">
        <f t="shared" ca="1" si="1391"/>
        <v>0.14855610613744052</v>
      </c>
      <c r="AE833" s="336"/>
      <c r="AF833" s="336"/>
      <c r="AG833" s="336"/>
      <c r="AH833" s="336"/>
      <c r="AI833" s="54"/>
      <c r="AJ833" s="54"/>
      <c r="AK833" s="54"/>
      <c r="AL833" s="336"/>
      <c r="AM833" s="336"/>
      <c r="AN833" s="336"/>
      <c r="AO833" s="336"/>
      <c r="AP833" s="54"/>
      <c r="AQ833" s="336"/>
      <c r="AR833" s="336"/>
      <c r="AS833" s="336"/>
    </row>
    <row r="834" spans="1:45" x14ac:dyDescent="0.3">
      <c r="C834" s="54"/>
      <c r="D834" s="56"/>
      <c r="Y834" s="336">
        <f t="shared" ca="1" si="1391"/>
        <v>0.40272870591263465</v>
      </c>
      <c r="Z834" s="336">
        <f t="shared" ca="1" si="1391"/>
        <v>-1.1513340041151203</v>
      </c>
      <c r="AA834" s="336">
        <f t="shared" ca="1" si="1391"/>
        <v>-1.1341040164406127</v>
      </c>
      <c r="AB834" s="336">
        <f t="shared" ca="1" si="1391"/>
        <v>9.2277651063087315E-2</v>
      </c>
      <c r="AC834" s="336">
        <f t="shared" ca="1" si="1391"/>
        <v>-1.3322864900757318E-2</v>
      </c>
      <c r="AD834" s="336">
        <f t="shared" ca="1" si="1391"/>
        <v>-0.64282218294359095</v>
      </c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</row>
    <row r="835" spans="1:45" x14ac:dyDescent="0.3">
      <c r="B835" s="54" t="s">
        <v>172</v>
      </c>
      <c r="C835" s="53">
        <f>C828</f>
        <v>0</v>
      </c>
      <c r="D835" s="56" t="e">
        <f t="shared" ref="D835:D836" ca="1" si="1428">AJ835</f>
        <v>#N/A</v>
      </c>
      <c r="E835" s="52" t="e">
        <f t="shared" ref="E835:W835" si="1429">E828</f>
        <v>#N/A</v>
      </c>
      <c r="F835" s="52" t="e">
        <f t="shared" si="1429"/>
        <v>#N/A</v>
      </c>
      <c r="G835" s="52" t="e">
        <f t="shared" si="1429"/>
        <v>#N/A</v>
      </c>
      <c r="H835" s="52" t="e">
        <f t="shared" si="1429"/>
        <v>#N/A</v>
      </c>
      <c r="I835" s="52" t="e">
        <f t="shared" si="1429"/>
        <v>#N/A</v>
      </c>
      <c r="J835" s="52" t="e">
        <f t="shared" si="1429"/>
        <v>#N/A</v>
      </c>
      <c r="K835" s="52" t="e">
        <f t="shared" si="1429"/>
        <v>#N/A</v>
      </c>
      <c r="L835" s="52" t="e">
        <f t="shared" si="1429"/>
        <v>#N/A</v>
      </c>
      <c r="M835" s="52" t="e">
        <f t="shared" si="1429"/>
        <v>#N/A</v>
      </c>
      <c r="N835" s="52" t="e">
        <f t="shared" si="1429"/>
        <v>#N/A</v>
      </c>
      <c r="O835" s="52" t="e">
        <f t="shared" si="1429"/>
        <v>#N/A</v>
      </c>
      <c r="P835" s="52" t="e">
        <f t="shared" si="1429"/>
        <v>#N/A</v>
      </c>
      <c r="Q835" s="52" t="e">
        <f t="shared" si="1429"/>
        <v>#N/A</v>
      </c>
      <c r="R835" s="52" t="e">
        <f t="shared" si="1429"/>
        <v>#N/A</v>
      </c>
      <c r="S835" s="52" t="e">
        <f t="shared" si="1429"/>
        <v>#N/A</v>
      </c>
      <c r="T835" s="52" t="e">
        <f t="shared" si="1429"/>
        <v>#N/A</v>
      </c>
      <c r="U835" s="52" t="e">
        <f t="shared" si="1429"/>
        <v>#N/A</v>
      </c>
      <c r="V835" s="52" t="e">
        <f t="shared" si="1429"/>
        <v>#N/A</v>
      </c>
      <c r="W835" s="52" t="e">
        <f t="shared" si="1429"/>
        <v>#N/A</v>
      </c>
      <c r="X835" s="55" t="e">
        <f t="shared" ref="X835:X836" si="1430">(H835-(O835*P835)/100-3*(J835*K835)/100)/2</f>
        <v>#N/A</v>
      </c>
      <c r="Y835" s="55" t="e">
        <f t="shared" ref="Y835:Y836" si="1431">SUM(X835,(J835*K835/100))/(F835/100)</f>
        <v>#N/A</v>
      </c>
      <c r="Z835" s="55" t="e">
        <f t="shared" ref="Z835" si="1432">U835*0.5+U836*0.5</f>
        <v>#N/A</v>
      </c>
      <c r="AA835" s="55" t="e">
        <f t="shared" ref="AA835:AA836" si="1433">J835/Y835</f>
        <v>#N/A</v>
      </c>
      <c r="AB835" s="336" t="e">
        <f t="shared" ref="AB835:AB836" si="1434">X835/(Y835-J835)</f>
        <v>#N/A</v>
      </c>
      <c r="AC835" s="223" t="e">
        <f ca="1">INDEX(FGA_COEFFS,1,1)+Z835*INDEX(FGA_COEFFS,1,2)+Y835*INDEX(FGA_COEFFS,1,3)+R835*INDEX(FGA_COEFFS,1,4)+Q836*INDEX(FGA_COEFFS,1,5)+S835*INDEX(FGA_COEFFS,1,6)+T836*INDEX(FGA_COEFFS,1,7)+M836*INDEX(FGA_COEFFS,1,8)+Y839*Y840</f>
        <v>#N/A</v>
      </c>
      <c r="AD835" s="223" t="e">
        <f ca="1">INDEX(THREEPTA_COEFFS,1,1)+AC835*INDEX(THREEPTA_COEFFS,1,2)+J835*INDEX(THREEPTA_COEFFS,1,3)+AA835*INDEX(THREEPTA_COEFFS,1,4)+K835*INDEX(THREEPTA_COEFFS,1,5)+L836*INDEX(THREEPTA_COEFFS,1,6)+Z839*Z840</f>
        <v>#N/A</v>
      </c>
      <c r="AE835" s="223" t="e">
        <f ca="1">INDEX(THREEPTPCT_COEFFS,1,1)+K835*INDEX(THREEPTPCT_COEFFS,1,2)+L836*INDEX(THREEPTPCT_COEFFS,1,3)+AA839*AA840</f>
        <v>#N/A</v>
      </c>
      <c r="AF835" s="55" t="e">
        <f t="shared" ref="AF835:AF836" ca="1" si="1435">AC835-AD835</f>
        <v>#N/A</v>
      </c>
      <c r="AG835" s="223" t="e">
        <f ca="1">INDEX(TWOPTPCT_COEFFS,1,1)+AB835*INDEX(TWOPTPCT_COEFFS,1,2)+I836*INDEX(TWOPTPCT_COEFFS,1,3)+G836*INDEX(TWOPTPCT_COEFFS,1,4)+L836*INDEX(TWOPTPCT_COEFFS,1,5)+AB839*AB840</f>
        <v>#N/A</v>
      </c>
      <c r="AH835" s="223" t="e">
        <f ca="1">INDEX(FTA_COEFFS,1,1)+O835*INDEX(FTA_COEFFS,1,2)+N836*INDEX(FTA_COEFFS,1,3)+(Q835+R835)*INDEX(FTA_COEFFS,1,4)+(Q836+R836)*INDEX(FTA_COEFFS,1,5)+M836*INDEX(FTA_COEFFS,1,6)+AC839*AC840</f>
        <v>#N/A</v>
      </c>
      <c r="AI835" s="223" t="e">
        <f ca="1">INDEX(FTPCT_COEFFS,1,1)+P835*INDEX(FTPCT_COEFFS,1,2)+F835*INDEX(FTPCT_COEFFS,1,3)+G836*INDEX(FTPCT_COEFFS,1,4)+AD839*AD840</f>
        <v>#N/A</v>
      </c>
      <c r="AJ835" s="338" t="e">
        <f t="shared" ref="AJ835:AJ836" ca="1" si="1436">AD835*AE835/100+AF835*AG835+AH835*AI835/100</f>
        <v>#N/A</v>
      </c>
      <c r="AK835" s="55"/>
      <c r="AL835" s="55"/>
      <c r="AM835" s="55"/>
      <c r="AN835" s="55"/>
      <c r="AO835" s="55"/>
      <c r="AP835" s="55"/>
      <c r="AQ835" s="55"/>
      <c r="AR835" s="55"/>
    </row>
    <row r="836" spans="1:45" x14ac:dyDescent="0.3">
      <c r="B836" s="54" t="s">
        <v>175</v>
      </c>
      <c r="C836" s="54">
        <f>C829</f>
        <v>0</v>
      </c>
      <c r="D836" s="56" t="e">
        <f t="shared" ca="1" si="1428"/>
        <v>#N/A</v>
      </c>
      <c r="E836" s="52" t="e">
        <f t="shared" ref="E836:W836" si="1437">E829</f>
        <v>#N/A</v>
      </c>
      <c r="F836" s="52" t="e">
        <f t="shared" si="1437"/>
        <v>#N/A</v>
      </c>
      <c r="G836" s="52" t="e">
        <f t="shared" si="1437"/>
        <v>#N/A</v>
      </c>
      <c r="H836" s="52" t="e">
        <f t="shared" si="1437"/>
        <v>#N/A</v>
      </c>
      <c r="I836" s="52" t="e">
        <f t="shared" si="1437"/>
        <v>#N/A</v>
      </c>
      <c r="J836" s="52" t="e">
        <f t="shared" si="1437"/>
        <v>#N/A</v>
      </c>
      <c r="K836" s="52" t="e">
        <f t="shared" si="1437"/>
        <v>#N/A</v>
      </c>
      <c r="L836" s="52" t="e">
        <f t="shared" si="1437"/>
        <v>#N/A</v>
      </c>
      <c r="M836" s="52" t="e">
        <f t="shared" si="1437"/>
        <v>#N/A</v>
      </c>
      <c r="N836" s="52" t="e">
        <f t="shared" si="1437"/>
        <v>#N/A</v>
      </c>
      <c r="O836" s="52" t="e">
        <f t="shared" si="1437"/>
        <v>#N/A</v>
      </c>
      <c r="P836" s="52" t="e">
        <f t="shared" si="1437"/>
        <v>#N/A</v>
      </c>
      <c r="Q836" s="52" t="e">
        <f t="shared" si="1437"/>
        <v>#N/A</v>
      </c>
      <c r="R836" s="52" t="e">
        <f t="shared" si="1437"/>
        <v>#N/A</v>
      </c>
      <c r="S836" s="52" t="e">
        <f t="shared" si="1437"/>
        <v>#N/A</v>
      </c>
      <c r="T836" s="52" t="e">
        <f t="shared" si="1437"/>
        <v>#N/A</v>
      </c>
      <c r="U836" s="52" t="e">
        <f t="shared" si="1437"/>
        <v>#N/A</v>
      </c>
      <c r="V836" s="52" t="e">
        <f t="shared" si="1437"/>
        <v>#N/A</v>
      </c>
      <c r="W836" s="52" t="e">
        <f t="shared" si="1437"/>
        <v>#N/A</v>
      </c>
      <c r="X836" s="55" t="e">
        <f t="shared" si="1430"/>
        <v>#N/A</v>
      </c>
      <c r="Y836" s="55" t="e">
        <f t="shared" si="1431"/>
        <v>#N/A</v>
      </c>
      <c r="Z836" s="55" t="e">
        <f t="shared" ref="Z836" si="1438">Z835</f>
        <v>#N/A</v>
      </c>
      <c r="AA836" s="55" t="e">
        <f t="shared" si="1433"/>
        <v>#N/A</v>
      </c>
      <c r="AB836" s="336" t="e">
        <f t="shared" si="1434"/>
        <v>#N/A</v>
      </c>
      <c r="AC836" s="223" t="e">
        <f ca="1">INDEX(FGA_COEFFS,1,1)+Z836*INDEX(FGA_COEFFS,1,2)+Y836*INDEX(FGA_COEFFS,1,3)+R836*INDEX(FGA_COEFFS,1,4)+Q835*INDEX(FGA_COEFFS,1,5)+S836*INDEX(FGA_COEFFS,1,6)+T835*INDEX(FGA_COEFFS,1,7)+M835*INDEX(FGA_COEFFS,1,8)+Y839*Y841</f>
        <v>#N/A</v>
      </c>
      <c r="AD836" s="223" t="e">
        <f ca="1">INDEX(THREEPTA_COEFFS,1,1)+AC836*INDEX(THREEPTA_COEFFS,1,2)+J836*INDEX(THREEPTA_COEFFS,1,3)+AA836*INDEX(THREEPTA_COEFFS,1,4)+K836*INDEX(THREEPTA_COEFFS,1,5)+L835*INDEX(THREEPTA_COEFFS,1,6)+Z839*Z841</f>
        <v>#N/A</v>
      </c>
      <c r="AE836" s="223" t="e">
        <f ca="1">INDEX(THREEPTPCT_COEFFS,1,1)+K836*INDEX(THREEPTPCT_COEFFS,1,2)+L835*INDEX(THREEPTPCT_COEFFS,1,3)+AA839*AA841</f>
        <v>#N/A</v>
      </c>
      <c r="AF836" s="55" t="e">
        <f t="shared" ca="1" si="1435"/>
        <v>#N/A</v>
      </c>
      <c r="AG836" s="223" t="e">
        <f ca="1">INDEX(TWOPTPCT_COEFFS,1,1)+AB836*INDEX(TWOPTPCT_COEFFS,1,2)+I835*INDEX(TWOPTPCT_COEFFS,1,3)+G835*INDEX(TWOPTPCT_COEFFS,1,4)+L835*INDEX(TWOPTPCT_COEFFS,1,5)+AB839*AB841</f>
        <v>#N/A</v>
      </c>
      <c r="AH836" s="223" t="e">
        <f ca="1">INDEX(FTA_COEFFS,1,1)+O836*INDEX(FTA_COEFFS,1,2)+N835*INDEX(FTA_COEFFS,1,3)+(Q836+R836)*INDEX(FTA_COEFFS,1,4)+(Q835+R835)*INDEX(FTA_COEFFS,1,5)+M835*INDEX(FTA_COEFFS,1,6)+AC839*AC841</f>
        <v>#N/A</v>
      </c>
      <c r="AI836" s="223" t="e">
        <f ca="1">INDEX(FTPCT_COEFFS,1,1)+P836*INDEX(FTPCT_COEFFS,1,2)+F836*INDEX(FTPCT_COEFFS,1,3)+G835*INDEX(FTPCT_COEFFS,1,4)+AD839*AD841</f>
        <v>#N/A</v>
      </c>
      <c r="AJ836" s="338" t="e">
        <f t="shared" ca="1" si="1436"/>
        <v>#N/A</v>
      </c>
      <c r="AK836" s="55"/>
      <c r="AL836" s="55"/>
      <c r="AM836" s="55"/>
      <c r="AN836" s="55"/>
      <c r="AO836" s="55"/>
      <c r="AP836" s="55"/>
      <c r="AQ836" s="55"/>
      <c r="AR836" s="55"/>
    </row>
    <row r="837" spans="1:45" x14ac:dyDescent="0.3">
      <c r="A837" s="54" t="e">
        <f ca="1">IF(D835&gt;(D836+(AVERAGE(V835,W835)-AVERAGE(V836,W836))/2)+2.5,C835,IF(D836&gt;(D835+(AVERAGE(V836,W836)-AVERAGE(V835,W835))/2)+2.5,C836,"Close"))</f>
        <v>#N/A</v>
      </c>
      <c r="B837" s="64" t="e">
        <f ca="1">IF(D836&gt;D835,C836,C835)</f>
        <v>#N/A</v>
      </c>
      <c r="D837" s="56"/>
      <c r="X837" s="55"/>
      <c r="Y837" s="55"/>
      <c r="Z837" s="55"/>
      <c r="AA837" s="55"/>
      <c r="AB837" s="55"/>
      <c r="AC837" s="337"/>
      <c r="AD837" s="337"/>
      <c r="AE837" s="337"/>
      <c r="AF837" s="337"/>
      <c r="AG837" s="337"/>
      <c r="AH837" s="337"/>
      <c r="AI837" s="337"/>
      <c r="AJ837" s="337"/>
      <c r="AK837" s="337"/>
      <c r="AL837" s="337"/>
      <c r="AM837" s="55"/>
      <c r="AN837" s="55"/>
      <c r="AO837" s="55"/>
      <c r="AP837" s="55"/>
      <c r="AQ837" s="55"/>
      <c r="AR837" s="55"/>
      <c r="AS837" s="55"/>
    </row>
    <row r="838" spans="1:45" x14ac:dyDescent="0.3">
      <c r="X838" s="54" t="s">
        <v>1305</v>
      </c>
      <c r="Y838" s="54" t="s">
        <v>128</v>
      </c>
      <c r="Z838" s="54" t="s">
        <v>157</v>
      </c>
      <c r="AA838" s="54" t="s">
        <v>151</v>
      </c>
      <c r="AB838" s="54" t="s">
        <v>1327</v>
      </c>
      <c r="AC838" s="54" t="s">
        <v>129</v>
      </c>
      <c r="AD838" s="54" t="s">
        <v>116</v>
      </c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</row>
    <row r="839" spans="1:45" x14ac:dyDescent="0.3">
      <c r="X839" s="54"/>
      <c r="Y839" s="54">
        <f t="shared" ref="Y839:AD839" si="1439">Y832</f>
        <v>6.4436999999999998</v>
      </c>
      <c r="Z839" s="54">
        <f t="shared" si="1439"/>
        <v>4.9371</v>
      </c>
      <c r="AA839" s="54">
        <f t="shared" si="1439"/>
        <v>11.350300000000001</v>
      </c>
      <c r="AB839" s="54">
        <f t="shared" si="1439"/>
        <v>7.1900000000000006E-2</v>
      </c>
      <c r="AC839" s="54">
        <f t="shared" si="1439"/>
        <v>6.2766000000000002</v>
      </c>
      <c r="AD839" s="54">
        <f t="shared" si="1439"/>
        <v>11.042999999999999</v>
      </c>
      <c r="AE839" s="54"/>
      <c r="AF839" s="336"/>
      <c r="AG839" s="336"/>
      <c r="AH839" s="336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</row>
    <row r="840" spans="1:45" x14ac:dyDescent="0.3">
      <c r="D840" s="56"/>
      <c r="X840" s="336"/>
      <c r="Y840" s="336">
        <f t="shared" ca="1" si="1391"/>
        <v>-7.2321406747932568E-2</v>
      </c>
      <c r="Z840" s="336">
        <f t="shared" ca="1" si="1391"/>
        <v>5.53950413452168E-3</v>
      </c>
      <c r="AA840" s="336">
        <f t="shared" ca="1" si="1391"/>
        <v>-0.89700779686427401</v>
      </c>
      <c r="AB840" s="336">
        <f t="shared" ca="1" si="1391"/>
        <v>0.68403685094499733</v>
      </c>
      <c r="AC840" s="336">
        <f t="shared" ca="1" si="1391"/>
        <v>-0.47285636762399613</v>
      </c>
      <c r="AD840" s="336">
        <f t="shared" ca="1" si="1391"/>
        <v>-0.67570787874815641</v>
      </c>
      <c r="AE840" s="336"/>
      <c r="AF840" s="336"/>
      <c r="AG840" s="336"/>
      <c r="AH840" s="336"/>
      <c r="AI840" s="54"/>
      <c r="AJ840" s="54"/>
      <c r="AK840" s="54"/>
      <c r="AL840" s="336"/>
      <c r="AM840" s="336"/>
      <c r="AN840" s="336"/>
      <c r="AO840" s="336"/>
      <c r="AP840" s="54"/>
      <c r="AQ840" s="336"/>
      <c r="AR840" s="336"/>
      <c r="AS840" s="336"/>
    </row>
    <row r="841" spans="1:45" x14ac:dyDescent="0.3">
      <c r="C841" s="54"/>
      <c r="D841" s="56"/>
      <c r="Y841" s="336">
        <f t="shared" ca="1" si="1391"/>
        <v>-3.0107946850534747E-4</v>
      </c>
      <c r="Z841" s="336">
        <f t="shared" ca="1" si="1391"/>
        <v>0.19931527971065283</v>
      </c>
      <c r="AA841" s="336">
        <f t="shared" ca="1" si="1391"/>
        <v>-0.3039315060650653</v>
      </c>
      <c r="AB841" s="336">
        <f t="shared" ca="1" si="1391"/>
        <v>-0.89270692889555825</v>
      </c>
      <c r="AC841" s="336">
        <f t="shared" ca="1" si="1391"/>
        <v>0.76637987769244131</v>
      </c>
      <c r="AD841" s="336">
        <f t="shared" ca="1" si="1391"/>
        <v>0.86248984068267087</v>
      </c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</row>
    <row r="842" spans="1:45" x14ac:dyDescent="0.3">
      <c r="B842" s="54" t="s">
        <v>172</v>
      </c>
      <c r="C842" s="53">
        <f>C835</f>
        <v>0</v>
      </c>
      <c r="D842" s="56" t="e">
        <f t="shared" ref="D842:D843" ca="1" si="1440">AJ842</f>
        <v>#N/A</v>
      </c>
      <c r="E842" s="52" t="e">
        <f t="shared" ref="E842:W842" si="1441">E835</f>
        <v>#N/A</v>
      </c>
      <c r="F842" s="52" t="e">
        <f t="shared" si="1441"/>
        <v>#N/A</v>
      </c>
      <c r="G842" s="52" t="e">
        <f t="shared" si="1441"/>
        <v>#N/A</v>
      </c>
      <c r="H842" s="52" t="e">
        <f t="shared" si="1441"/>
        <v>#N/A</v>
      </c>
      <c r="I842" s="52" t="e">
        <f t="shared" si="1441"/>
        <v>#N/A</v>
      </c>
      <c r="J842" s="52" t="e">
        <f t="shared" si="1441"/>
        <v>#N/A</v>
      </c>
      <c r="K842" s="52" t="e">
        <f t="shared" si="1441"/>
        <v>#N/A</v>
      </c>
      <c r="L842" s="52" t="e">
        <f t="shared" si="1441"/>
        <v>#N/A</v>
      </c>
      <c r="M842" s="52" t="e">
        <f t="shared" si="1441"/>
        <v>#N/A</v>
      </c>
      <c r="N842" s="52" t="e">
        <f t="shared" si="1441"/>
        <v>#N/A</v>
      </c>
      <c r="O842" s="52" t="e">
        <f t="shared" si="1441"/>
        <v>#N/A</v>
      </c>
      <c r="P842" s="52" t="e">
        <f t="shared" si="1441"/>
        <v>#N/A</v>
      </c>
      <c r="Q842" s="52" t="e">
        <f t="shared" si="1441"/>
        <v>#N/A</v>
      </c>
      <c r="R842" s="52" t="e">
        <f t="shared" si="1441"/>
        <v>#N/A</v>
      </c>
      <c r="S842" s="52" t="e">
        <f t="shared" si="1441"/>
        <v>#N/A</v>
      </c>
      <c r="T842" s="52" t="e">
        <f t="shared" si="1441"/>
        <v>#N/A</v>
      </c>
      <c r="U842" s="52" t="e">
        <f t="shared" si="1441"/>
        <v>#N/A</v>
      </c>
      <c r="V842" s="52" t="e">
        <f t="shared" si="1441"/>
        <v>#N/A</v>
      </c>
      <c r="W842" s="52" t="e">
        <f t="shared" si="1441"/>
        <v>#N/A</v>
      </c>
      <c r="X842" s="55" t="e">
        <f t="shared" ref="X842:X843" si="1442">(H842-(O842*P842)/100-3*(J842*K842)/100)/2</f>
        <v>#N/A</v>
      </c>
      <c r="Y842" s="55" t="e">
        <f t="shared" ref="Y842:Y843" si="1443">SUM(X842,(J842*K842/100))/(F842/100)</f>
        <v>#N/A</v>
      </c>
      <c r="Z842" s="55" t="e">
        <f t="shared" ref="Z842" si="1444">U842*0.5+U843*0.5</f>
        <v>#N/A</v>
      </c>
      <c r="AA842" s="55" t="e">
        <f t="shared" ref="AA842:AA843" si="1445">J842/Y842</f>
        <v>#N/A</v>
      </c>
      <c r="AB842" s="336" t="e">
        <f t="shared" ref="AB842:AB843" si="1446">X842/(Y842-J842)</f>
        <v>#N/A</v>
      </c>
      <c r="AC842" s="223" t="e">
        <f ca="1">INDEX(FGA_COEFFS,1,1)+Z842*INDEX(FGA_COEFFS,1,2)+Y842*INDEX(FGA_COEFFS,1,3)+R842*INDEX(FGA_COEFFS,1,4)+Q843*INDEX(FGA_COEFFS,1,5)+S842*INDEX(FGA_COEFFS,1,6)+T843*INDEX(FGA_COEFFS,1,7)+M843*INDEX(FGA_COEFFS,1,8)+Y846*Y847</f>
        <v>#N/A</v>
      </c>
      <c r="AD842" s="223" t="e">
        <f ca="1">INDEX(THREEPTA_COEFFS,1,1)+AC842*INDEX(THREEPTA_COEFFS,1,2)+J842*INDEX(THREEPTA_COEFFS,1,3)+AA842*INDEX(THREEPTA_COEFFS,1,4)+K842*INDEX(THREEPTA_COEFFS,1,5)+L843*INDEX(THREEPTA_COEFFS,1,6)+Z846*Z847</f>
        <v>#N/A</v>
      </c>
      <c r="AE842" s="223" t="e">
        <f ca="1">INDEX(THREEPTPCT_COEFFS,1,1)+K842*INDEX(THREEPTPCT_COEFFS,1,2)+L843*INDEX(THREEPTPCT_COEFFS,1,3)+AA846*AA847</f>
        <v>#N/A</v>
      </c>
      <c r="AF842" s="55" t="e">
        <f t="shared" ref="AF842:AF843" ca="1" si="1447">AC842-AD842</f>
        <v>#N/A</v>
      </c>
      <c r="AG842" s="223" t="e">
        <f ca="1">INDEX(TWOPTPCT_COEFFS,1,1)+AB842*INDEX(TWOPTPCT_COEFFS,1,2)+I843*INDEX(TWOPTPCT_COEFFS,1,3)+G843*INDEX(TWOPTPCT_COEFFS,1,4)+L843*INDEX(TWOPTPCT_COEFFS,1,5)+AB846*AB847</f>
        <v>#N/A</v>
      </c>
      <c r="AH842" s="223" t="e">
        <f ca="1">INDEX(FTA_COEFFS,1,1)+O842*INDEX(FTA_COEFFS,1,2)+N843*INDEX(FTA_COEFFS,1,3)+(Q842+R842)*INDEX(FTA_COEFFS,1,4)+(Q843+R843)*INDEX(FTA_COEFFS,1,5)+M843*INDEX(FTA_COEFFS,1,6)+AC846*AC847</f>
        <v>#N/A</v>
      </c>
      <c r="AI842" s="223" t="e">
        <f ca="1">INDEX(FTPCT_COEFFS,1,1)+P842*INDEX(FTPCT_COEFFS,1,2)+F842*INDEX(FTPCT_COEFFS,1,3)+G843*INDEX(FTPCT_COEFFS,1,4)+AD846*AD847</f>
        <v>#N/A</v>
      </c>
      <c r="AJ842" s="338" t="e">
        <f t="shared" ref="AJ842:AJ843" ca="1" si="1448">AD842*AE842/100+AF842*AG842+AH842*AI842/100</f>
        <v>#N/A</v>
      </c>
      <c r="AK842" s="55"/>
      <c r="AL842" s="55"/>
      <c r="AM842" s="55"/>
      <c r="AN842" s="55"/>
      <c r="AO842" s="55"/>
      <c r="AP842" s="55"/>
      <c r="AQ842" s="55"/>
      <c r="AR842" s="55"/>
    </row>
    <row r="843" spans="1:45" x14ac:dyDescent="0.3">
      <c r="B843" s="54" t="s">
        <v>175</v>
      </c>
      <c r="C843" s="54">
        <f>C836</f>
        <v>0</v>
      </c>
      <c r="D843" s="56" t="e">
        <f t="shared" ca="1" si="1440"/>
        <v>#N/A</v>
      </c>
      <c r="E843" s="52" t="e">
        <f t="shared" ref="E843:W843" si="1449">E836</f>
        <v>#N/A</v>
      </c>
      <c r="F843" s="52" t="e">
        <f t="shared" si="1449"/>
        <v>#N/A</v>
      </c>
      <c r="G843" s="52" t="e">
        <f t="shared" si="1449"/>
        <v>#N/A</v>
      </c>
      <c r="H843" s="52" t="e">
        <f t="shared" si="1449"/>
        <v>#N/A</v>
      </c>
      <c r="I843" s="52" t="e">
        <f t="shared" si="1449"/>
        <v>#N/A</v>
      </c>
      <c r="J843" s="52" t="e">
        <f t="shared" si="1449"/>
        <v>#N/A</v>
      </c>
      <c r="K843" s="52" t="e">
        <f t="shared" si="1449"/>
        <v>#N/A</v>
      </c>
      <c r="L843" s="52" t="e">
        <f t="shared" si="1449"/>
        <v>#N/A</v>
      </c>
      <c r="M843" s="52" t="e">
        <f t="shared" si="1449"/>
        <v>#N/A</v>
      </c>
      <c r="N843" s="52" t="e">
        <f t="shared" si="1449"/>
        <v>#N/A</v>
      </c>
      <c r="O843" s="52" t="e">
        <f t="shared" si="1449"/>
        <v>#N/A</v>
      </c>
      <c r="P843" s="52" t="e">
        <f t="shared" si="1449"/>
        <v>#N/A</v>
      </c>
      <c r="Q843" s="52" t="e">
        <f t="shared" si="1449"/>
        <v>#N/A</v>
      </c>
      <c r="R843" s="52" t="e">
        <f t="shared" si="1449"/>
        <v>#N/A</v>
      </c>
      <c r="S843" s="52" t="e">
        <f t="shared" si="1449"/>
        <v>#N/A</v>
      </c>
      <c r="T843" s="52" t="e">
        <f t="shared" si="1449"/>
        <v>#N/A</v>
      </c>
      <c r="U843" s="52" t="e">
        <f t="shared" si="1449"/>
        <v>#N/A</v>
      </c>
      <c r="V843" s="52" t="e">
        <f t="shared" si="1449"/>
        <v>#N/A</v>
      </c>
      <c r="W843" s="52" t="e">
        <f t="shared" si="1449"/>
        <v>#N/A</v>
      </c>
      <c r="X843" s="55" t="e">
        <f t="shared" si="1442"/>
        <v>#N/A</v>
      </c>
      <c r="Y843" s="55" t="e">
        <f t="shared" si="1443"/>
        <v>#N/A</v>
      </c>
      <c r="Z843" s="55" t="e">
        <f t="shared" ref="Z843" si="1450">Z842</f>
        <v>#N/A</v>
      </c>
      <c r="AA843" s="55" t="e">
        <f t="shared" si="1445"/>
        <v>#N/A</v>
      </c>
      <c r="AB843" s="336" t="e">
        <f t="shared" si="1446"/>
        <v>#N/A</v>
      </c>
      <c r="AC843" s="223" t="e">
        <f ca="1">INDEX(FGA_COEFFS,1,1)+Z843*INDEX(FGA_COEFFS,1,2)+Y843*INDEX(FGA_COEFFS,1,3)+R843*INDEX(FGA_COEFFS,1,4)+Q842*INDEX(FGA_COEFFS,1,5)+S843*INDEX(FGA_COEFFS,1,6)+T842*INDEX(FGA_COEFFS,1,7)+M842*INDEX(FGA_COEFFS,1,8)+Y846*Y848</f>
        <v>#N/A</v>
      </c>
      <c r="AD843" s="223" t="e">
        <f ca="1">INDEX(THREEPTA_COEFFS,1,1)+AC843*INDEX(THREEPTA_COEFFS,1,2)+J843*INDEX(THREEPTA_COEFFS,1,3)+AA843*INDEX(THREEPTA_COEFFS,1,4)+K843*INDEX(THREEPTA_COEFFS,1,5)+L842*INDEX(THREEPTA_COEFFS,1,6)+Z846*Z848</f>
        <v>#N/A</v>
      </c>
      <c r="AE843" s="223" t="e">
        <f ca="1">INDEX(THREEPTPCT_COEFFS,1,1)+K843*INDEX(THREEPTPCT_COEFFS,1,2)+L842*INDEX(THREEPTPCT_COEFFS,1,3)+AA846*AA848</f>
        <v>#N/A</v>
      </c>
      <c r="AF843" s="55" t="e">
        <f t="shared" ca="1" si="1447"/>
        <v>#N/A</v>
      </c>
      <c r="AG843" s="223" t="e">
        <f ca="1">INDEX(TWOPTPCT_COEFFS,1,1)+AB843*INDEX(TWOPTPCT_COEFFS,1,2)+I842*INDEX(TWOPTPCT_COEFFS,1,3)+G842*INDEX(TWOPTPCT_COEFFS,1,4)+L842*INDEX(TWOPTPCT_COEFFS,1,5)+AB846*AB848</f>
        <v>#N/A</v>
      </c>
      <c r="AH843" s="223" t="e">
        <f ca="1">INDEX(FTA_COEFFS,1,1)+O843*INDEX(FTA_COEFFS,1,2)+N842*INDEX(FTA_COEFFS,1,3)+(Q843+R843)*INDEX(FTA_COEFFS,1,4)+(Q842+R842)*INDEX(FTA_COEFFS,1,5)+M842*INDEX(FTA_COEFFS,1,6)+AC846*AC848</f>
        <v>#N/A</v>
      </c>
      <c r="AI843" s="223" t="e">
        <f ca="1">INDEX(FTPCT_COEFFS,1,1)+P843*INDEX(FTPCT_COEFFS,1,2)+F843*INDEX(FTPCT_COEFFS,1,3)+G842*INDEX(FTPCT_COEFFS,1,4)+AD846*AD848</f>
        <v>#N/A</v>
      </c>
      <c r="AJ843" s="338" t="e">
        <f t="shared" ca="1" si="1448"/>
        <v>#N/A</v>
      </c>
      <c r="AK843" s="55"/>
      <c r="AL843" s="55"/>
      <c r="AM843" s="55"/>
      <c r="AN843" s="55"/>
      <c r="AO843" s="55"/>
      <c r="AP843" s="55"/>
      <c r="AQ843" s="55"/>
      <c r="AR843" s="55"/>
    </row>
    <row r="844" spans="1:45" x14ac:dyDescent="0.3">
      <c r="A844" s="54" t="e">
        <f ca="1">IF(D842&gt;(D843+(AVERAGE(V842,W842)-AVERAGE(V843,W843))/2)+2.5,C842,IF(D843&gt;(D842+(AVERAGE(V843,W843)-AVERAGE(V842,W842))/2)+2.5,C843,"Close"))</f>
        <v>#N/A</v>
      </c>
      <c r="B844" s="64" t="e">
        <f ca="1">IF(D843&gt;D842,C843,C842)</f>
        <v>#N/A</v>
      </c>
      <c r="D844" s="56"/>
      <c r="X844" s="55"/>
      <c r="Y844" s="55"/>
      <c r="Z844" s="55"/>
      <c r="AA844" s="55"/>
      <c r="AB844" s="55"/>
      <c r="AC844" s="337"/>
      <c r="AD844" s="337"/>
      <c r="AE844" s="337"/>
      <c r="AF844" s="337"/>
      <c r="AG844" s="337"/>
      <c r="AH844" s="337"/>
      <c r="AI844" s="337"/>
      <c r="AJ844" s="337"/>
      <c r="AK844" s="337"/>
      <c r="AL844" s="337"/>
      <c r="AM844" s="55"/>
      <c r="AN844" s="55"/>
      <c r="AO844" s="55"/>
      <c r="AP844" s="55"/>
      <c r="AQ844" s="55"/>
      <c r="AR844" s="55"/>
      <c r="AS844" s="55"/>
    </row>
    <row r="845" spans="1:45" x14ac:dyDescent="0.3">
      <c r="X845" s="54" t="s">
        <v>1305</v>
      </c>
      <c r="Y845" s="54" t="s">
        <v>128</v>
      </c>
      <c r="Z845" s="54" t="s">
        <v>157</v>
      </c>
      <c r="AA845" s="54" t="s">
        <v>151</v>
      </c>
      <c r="AB845" s="54" t="s">
        <v>1327</v>
      </c>
      <c r="AC845" s="54" t="s">
        <v>129</v>
      </c>
      <c r="AD845" s="54" t="s">
        <v>116</v>
      </c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</row>
    <row r="846" spans="1:45" x14ac:dyDescent="0.3">
      <c r="X846" s="54"/>
      <c r="Y846" s="54">
        <f t="shared" ref="Y846:AD846" si="1451">Y839</f>
        <v>6.4436999999999998</v>
      </c>
      <c r="Z846" s="54">
        <f t="shared" si="1451"/>
        <v>4.9371</v>
      </c>
      <c r="AA846" s="54">
        <f t="shared" si="1451"/>
        <v>11.350300000000001</v>
      </c>
      <c r="AB846" s="54">
        <f t="shared" si="1451"/>
        <v>7.1900000000000006E-2</v>
      </c>
      <c r="AC846" s="54">
        <f t="shared" si="1451"/>
        <v>6.2766000000000002</v>
      </c>
      <c r="AD846" s="54">
        <f t="shared" si="1451"/>
        <v>11.042999999999999</v>
      </c>
      <c r="AE846" s="54"/>
      <c r="AF846" s="336"/>
      <c r="AG846" s="336"/>
      <c r="AH846" s="336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</row>
    <row r="847" spans="1:45" x14ac:dyDescent="0.3">
      <c r="D847" s="56"/>
      <c r="X847" s="336"/>
      <c r="Y847" s="336">
        <f t="shared" ca="1" si="1391"/>
        <v>1.3287518120196775</v>
      </c>
      <c r="Z847" s="336">
        <f t="shared" ca="1" si="1391"/>
        <v>-0.21994072756475741</v>
      </c>
      <c r="AA847" s="336">
        <f t="shared" ca="1" si="1391"/>
        <v>0.33343246802898752</v>
      </c>
      <c r="AB847" s="336">
        <f t="shared" ca="1" si="1391"/>
        <v>-0.8993148379837117</v>
      </c>
      <c r="AC847" s="336">
        <f t="shared" ca="1" si="1391"/>
        <v>2.8883060884166645E-2</v>
      </c>
      <c r="AD847" s="336">
        <f t="shared" ca="1" si="1391"/>
        <v>-0.90602815325084451</v>
      </c>
      <c r="AE847" s="336"/>
      <c r="AF847" s="336"/>
      <c r="AG847" s="336"/>
      <c r="AH847" s="336"/>
      <c r="AI847" s="54"/>
      <c r="AJ847" s="54"/>
      <c r="AK847" s="54"/>
      <c r="AL847" s="336"/>
      <c r="AM847" s="336"/>
      <c r="AN847" s="336"/>
      <c r="AO847" s="336"/>
      <c r="AP847" s="54"/>
      <c r="AQ847" s="336"/>
      <c r="AR847" s="336"/>
      <c r="AS847" s="336"/>
    </row>
    <row r="848" spans="1:45" x14ac:dyDescent="0.3">
      <c r="C848" s="54"/>
      <c r="D848" s="56"/>
      <c r="Y848" s="336">
        <f t="shared" ca="1" si="1391"/>
        <v>0.98330638331378473</v>
      </c>
      <c r="Z848" s="336">
        <f t="shared" ca="1" si="1391"/>
        <v>0.72347787168186328</v>
      </c>
      <c r="AA848" s="336">
        <f t="shared" ca="1" si="1391"/>
        <v>7.1654910185485442E-3</v>
      </c>
      <c r="AB848" s="336">
        <f t="shared" ca="1" si="1391"/>
        <v>-1.0371363095958761</v>
      </c>
      <c r="AC848" s="336">
        <f t="shared" ca="1" si="1391"/>
        <v>1.3945612740808865E-2</v>
      </c>
      <c r="AD848" s="336">
        <f t="shared" ca="1" si="1391"/>
        <v>0.54570135702915157</v>
      </c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</row>
    <row r="849" spans="1:45" x14ac:dyDescent="0.3">
      <c r="B849" s="54" t="s">
        <v>172</v>
      </c>
      <c r="C849" s="53">
        <f>C842</f>
        <v>0</v>
      </c>
      <c r="D849" s="56" t="e">
        <f t="shared" ref="D849:D850" ca="1" si="1452">AJ849</f>
        <v>#N/A</v>
      </c>
      <c r="E849" s="52" t="e">
        <f t="shared" ref="E849:W849" si="1453">E842</f>
        <v>#N/A</v>
      </c>
      <c r="F849" s="52" t="e">
        <f t="shared" si="1453"/>
        <v>#N/A</v>
      </c>
      <c r="G849" s="52" t="e">
        <f t="shared" si="1453"/>
        <v>#N/A</v>
      </c>
      <c r="H849" s="52" t="e">
        <f t="shared" si="1453"/>
        <v>#N/A</v>
      </c>
      <c r="I849" s="52" t="e">
        <f t="shared" si="1453"/>
        <v>#N/A</v>
      </c>
      <c r="J849" s="52" t="e">
        <f t="shared" si="1453"/>
        <v>#N/A</v>
      </c>
      <c r="K849" s="52" t="e">
        <f t="shared" si="1453"/>
        <v>#N/A</v>
      </c>
      <c r="L849" s="52" t="e">
        <f t="shared" si="1453"/>
        <v>#N/A</v>
      </c>
      <c r="M849" s="52" t="e">
        <f t="shared" si="1453"/>
        <v>#N/A</v>
      </c>
      <c r="N849" s="52" t="e">
        <f t="shared" si="1453"/>
        <v>#N/A</v>
      </c>
      <c r="O849" s="52" t="e">
        <f t="shared" si="1453"/>
        <v>#N/A</v>
      </c>
      <c r="P849" s="52" t="e">
        <f t="shared" si="1453"/>
        <v>#N/A</v>
      </c>
      <c r="Q849" s="52" t="e">
        <f t="shared" si="1453"/>
        <v>#N/A</v>
      </c>
      <c r="R849" s="52" t="e">
        <f t="shared" si="1453"/>
        <v>#N/A</v>
      </c>
      <c r="S849" s="52" t="e">
        <f t="shared" si="1453"/>
        <v>#N/A</v>
      </c>
      <c r="T849" s="52" t="e">
        <f t="shared" si="1453"/>
        <v>#N/A</v>
      </c>
      <c r="U849" s="52" t="e">
        <f t="shared" si="1453"/>
        <v>#N/A</v>
      </c>
      <c r="V849" s="52" t="e">
        <f t="shared" si="1453"/>
        <v>#N/A</v>
      </c>
      <c r="W849" s="52" t="e">
        <f t="shared" si="1453"/>
        <v>#N/A</v>
      </c>
      <c r="X849" s="55" t="e">
        <f t="shared" ref="X849:X850" si="1454">(H849-(O849*P849)/100-3*(J849*K849)/100)/2</f>
        <v>#N/A</v>
      </c>
      <c r="Y849" s="55" t="e">
        <f t="shared" ref="Y849:Y850" si="1455">SUM(X849,(J849*K849/100))/(F849/100)</f>
        <v>#N/A</v>
      </c>
      <c r="Z849" s="55" t="e">
        <f t="shared" ref="Z849" si="1456">U849*0.5+U850*0.5</f>
        <v>#N/A</v>
      </c>
      <c r="AA849" s="55" t="e">
        <f t="shared" ref="AA849:AA850" si="1457">J849/Y849</f>
        <v>#N/A</v>
      </c>
      <c r="AB849" s="336" t="e">
        <f t="shared" ref="AB849:AB850" si="1458">X849/(Y849-J849)</f>
        <v>#N/A</v>
      </c>
      <c r="AC849" s="223" t="e">
        <f ca="1">INDEX(FGA_COEFFS,1,1)+Z849*INDEX(FGA_COEFFS,1,2)+Y849*INDEX(FGA_COEFFS,1,3)+R849*INDEX(FGA_COEFFS,1,4)+Q850*INDEX(FGA_COEFFS,1,5)+S849*INDEX(FGA_COEFFS,1,6)+T850*INDEX(FGA_COEFFS,1,7)+M850*INDEX(FGA_COEFFS,1,8)+Y853*Y854</f>
        <v>#N/A</v>
      </c>
      <c r="AD849" s="223" t="e">
        <f ca="1">INDEX(THREEPTA_COEFFS,1,1)+AC849*INDEX(THREEPTA_COEFFS,1,2)+J849*INDEX(THREEPTA_COEFFS,1,3)+AA849*INDEX(THREEPTA_COEFFS,1,4)+K849*INDEX(THREEPTA_COEFFS,1,5)+L850*INDEX(THREEPTA_COEFFS,1,6)+Z853*Z854</f>
        <v>#N/A</v>
      </c>
      <c r="AE849" s="223" t="e">
        <f ca="1">INDEX(THREEPTPCT_COEFFS,1,1)+K849*INDEX(THREEPTPCT_COEFFS,1,2)+L850*INDEX(THREEPTPCT_COEFFS,1,3)+AA853*AA854</f>
        <v>#N/A</v>
      </c>
      <c r="AF849" s="55" t="e">
        <f t="shared" ref="AF849:AF850" ca="1" si="1459">AC849-AD849</f>
        <v>#N/A</v>
      </c>
      <c r="AG849" s="223" t="e">
        <f ca="1">INDEX(TWOPTPCT_COEFFS,1,1)+AB849*INDEX(TWOPTPCT_COEFFS,1,2)+I850*INDEX(TWOPTPCT_COEFFS,1,3)+G850*INDEX(TWOPTPCT_COEFFS,1,4)+L850*INDEX(TWOPTPCT_COEFFS,1,5)+AB853*AB854</f>
        <v>#N/A</v>
      </c>
      <c r="AH849" s="223" t="e">
        <f ca="1">INDEX(FTA_COEFFS,1,1)+O849*INDEX(FTA_COEFFS,1,2)+N850*INDEX(FTA_COEFFS,1,3)+(Q849+R849)*INDEX(FTA_COEFFS,1,4)+(Q850+R850)*INDEX(FTA_COEFFS,1,5)+M850*INDEX(FTA_COEFFS,1,6)+AC853*AC854</f>
        <v>#N/A</v>
      </c>
      <c r="AI849" s="223" t="e">
        <f ca="1">INDEX(FTPCT_COEFFS,1,1)+P849*INDEX(FTPCT_COEFFS,1,2)+F849*INDEX(FTPCT_COEFFS,1,3)+G850*INDEX(FTPCT_COEFFS,1,4)+AD853*AD854</f>
        <v>#N/A</v>
      </c>
      <c r="AJ849" s="338" t="e">
        <f t="shared" ref="AJ849:AJ850" ca="1" si="1460">AD849*AE849/100+AF849*AG849+AH849*AI849/100</f>
        <v>#N/A</v>
      </c>
      <c r="AK849" s="55"/>
      <c r="AL849" s="55"/>
      <c r="AM849" s="55"/>
      <c r="AN849" s="55"/>
      <c r="AO849" s="55"/>
      <c r="AP849" s="55"/>
      <c r="AQ849" s="55"/>
      <c r="AR849" s="55"/>
    </row>
    <row r="850" spans="1:45" x14ac:dyDescent="0.3">
      <c r="B850" s="54" t="s">
        <v>175</v>
      </c>
      <c r="C850" s="54">
        <f>C843</f>
        <v>0</v>
      </c>
      <c r="D850" s="56" t="e">
        <f t="shared" ca="1" si="1452"/>
        <v>#N/A</v>
      </c>
      <c r="E850" s="52" t="e">
        <f t="shared" ref="E850:W850" si="1461">E843</f>
        <v>#N/A</v>
      </c>
      <c r="F850" s="52" t="e">
        <f t="shared" si="1461"/>
        <v>#N/A</v>
      </c>
      <c r="G850" s="52" t="e">
        <f t="shared" si="1461"/>
        <v>#N/A</v>
      </c>
      <c r="H850" s="52" t="e">
        <f t="shared" si="1461"/>
        <v>#N/A</v>
      </c>
      <c r="I850" s="52" t="e">
        <f t="shared" si="1461"/>
        <v>#N/A</v>
      </c>
      <c r="J850" s="52" t="e">
        <f t="shared" si="1461"/>
        <v>#N/A</v>
      </c>
      <c r="K850" s="52" t="e">
        <f t="shared" si="1461"/>
        <v>#N/A</v>
      </c>
      <c r="L850" s="52" t="e">
        <f t="shared" si="1461"/>
        <v>#N/A</v>
      </c>
      <c r="M850" s="52" t="e">
        <f t="shared" si="1461"/>
        <v>#N/A</v>
      </c>
      <c r="N850" s="52" t="e">
        <f t="shared" si="1461"/>
        <v>#N/A</v>
      </c>
      <c r="O850" s="52" t="e">
        <f t="shared" si="1461"/>
        <v>#N/A</v>
      </c>
      <c r="P850" s="52" t="e">
        <f t="shared" si="1461"/>
        <v>#N/A</v>
      </c>
      <c r="Q850" s="52" t="e">
        <f t="shared" si="1461"/>
        <v>#N/A</v>
      </c>
      <c r="R850" s="52" t="e">
        <f t="shared" si="1461"/>
        <v>#N/A</v>
      </c>
      <c r="S850" s="52" t="e">
        <f t="shared" si="1461"/>
        <v>#N/A</v>
      </c>
      <c r="T850" s="52" t="e">
        <f t="shared" si="1461"/>
        <v>#N/A</v>
      </c>
      <c r="U850" s="52" t="e">
        <f t="shared" si="1461"/>
        <v>#N/A</v>
      </c>
      <c r="V850" s="52" t="e">
        <f t="shared" si="1461"/>
        <v>#N/A</v>
      </c>
      <c r="W850" s="52" t="e">
        <f t="shared" si="1461"/>
        <v>#N/A</v>
      </c>
      <c r="X850" s="55" t="e">
        <f t="shared" si="1454"/>
        <v>#N/A</v>
      </c>
      <c r="Y850" s="55" t="e">
        <f t="shared" si="1455"/>
        <v>#N/A</v>
      </c>
      <c r="Z850" s="55" t="e">
        <f t="shared" ref="Z850" si="1462">Z849</f>
        <v>#N/A</v>
      </c>
      <c r="AA850" s="55" t="e">
        <f t="shared" si="1457"/>
        <v>#N/A</v>
      </c>
      <c r="AB850" s="336" t="e">
        <f t="shared" si="1458"/>
        <v>#N/A</v>
      </c>
      <c r="AC850" s="223" t="e">
        <f ca="1">INDEX(FGA_COEFFS,1,1)+Z850*INDEX(FGA_COEFFS,1,2)+Y850*INDEX(FGA_COEFFS,1,3)+R850*INDEX(FGA_COEFFS,1,4)+Q849*INDEX(FGA_COEFFS,1,5)+S850*INDEX(FGA_COEFFS,1,6)+T849*INDEX(FGA_COEFFS,1,7)+M849*INDEX(FGA_COEFFS,1,8)+Y853*Y855</f>
        <v>#N/A</v>
      </c>
      <c r="AD850" s="223" t="e">
        <f ca="1">INDEX(THREEPTA_COEFFS,1,1)+AC850*INDEX(THREEPTA_COEFFS,1,2)+J850*INDEX(THREEPTA_COEFFS,1,3)+AA850*INDEX(THREEPTA_COEFFS,1,4)+K850*INDEX(THREEPTA_COEFFS,1,5)+L849*INDEX(THREEPTA_COEFFS,1,6)+Z853*Z855</f>
        <v>#N/A</v>
      </c>
      <c r="AE850" s="223" t="e">
        <f ca="1">INDEX(THREEPTPCT_COEFFS,1,1)+K850*INDEX(THREEPTPCT_COEFFS,1,2)+L849*INDEX(THREEPTPCT_COEFFS,1,3)+AA853*AA855</f>
        <v>#N/A</v>
      </c>
      <c r="AF850" s="55" t="e">
        <f t="shared" ca="1" si="1459"/>
        <v>#N/A</v>
      </c>
      <c r="AG850" s="223" t="e">
        <f ca="1">INDEX(TWOPTPCT_COEFFS,1,1)+AB850*INDEX(TWOPTPCT_COEFFS,1,2)+I849*INDEX(TWOPTPCT_COEFFS,1,3)+G849*INDEX(TWOPTPCT_COEFFS,1,4)+L849*INDEX(TWOPTPCT_COEFFS,1,5)+AB853*AB855</f>
        <v>#N/A</v>
      </c>
      <c r="AH850" s="223" t="e">
        <f ca="1">INDEX(FTA_COEFFS,1,1)+O850*INDEX(FTA_COEFFS,1,2)+N849*INDEX(FTA_COEFFS,1,3)+(Q850+R850)*INDEX(FTA_COEFFS,1,4)+(Q849+R849)*INDEX(FTA_COEFFS,1,5)+M849*INDEX(FTA_COEFFS,1,6)+AC853*AC855</f>
        <v>#N/A</v>
      </c>
      <c r="AI850" s="223" t="e">
        <f ca="1">INDEX(FTPCT_COEFFS,1,1)+P850*INDEX(FTPCT_COEFFS,1,2)+F850*INDEX(FTPCT_COEFFS,1,3)+G849*INDEX(FTPCT_COEFFS,1,4)+AD853*AD855</f>
        <v>#N/A</v>
      </c>
      <c r="AJ850" s="338" t="e">
        <f t="shared" ca="1" si="1460"/>
        <v>#N/A</v>
      </c>
      <c r="AK850" s="55"/>
      <c r="AL850" s="55"/>
      <c r="AM850" s="55"/>
      <c r="AN850" s="55"/>
      <c r="AO850" s="55"/>
      <c r="AP850" s="55"/>
      <c r="AQ850" s="55"/>
      <c r="AR850" s="55"/>
    </row>
    <row r="851" spans="1:45" x14ac:dyDescent="0.3">
      <c r="A851" s="54" t="e">
        <f ca="1">IF(D849&gt;(D850+(AVERAGE(V849,W849)-AVERAGE(V850,W850))/2)+2.5,C849,IF(D850&gt;(D849+(AVERAGE(V850,W850)-AVERAGE(V849,W849))/2)+2.5,C850,"Close"))</f>
        <v>#N/A</v>
      </c>
      <c r="B851" s="64" t="e">
        <f ca="1">IF(D850&gt;D849,C850,C849)</f>
        <v>#N/A</v>
      </c>
      <c r="D851" s="56"/>
      <c r="X851" s="55"/>
      <c r="Y851" s="55"/>
      <c r="Z851" s="55"/>
      <c r="AA851" s="55"/>
      <c r="AB851" s="55"/>
      <c r="AC851" s="337"/>
      <c r="AD851" s="337"/>
      <c r="AE851" s="337"/>
      <c r="AF851" s="337"/>
      <c r="AG851" s="337"/>
      <c r="AH851" s="337"/>
      <c r="AI851" s="337"/>
      <c r="AJ851" s="337"/>
      <c r="AK851" s="337"/>
      <c r="AL851" s="337"/>
      <c r="AM851" s="55"/>
      <c r="AN851" s="55"/>
      <c r="AO851" s="55"/>
      <c r="AP851" s="55"/>
      <c r="AQ851" s="55"/>
      <c r="AR851" s="55"/>
      <c r="AS851" s="55"/>
    </row>
    <row r="852" spans="1:45" x14ac:dyDescent="0.3">
      <c r="X852" s="54" t="s">
        <v>1305</v>
      </c>
      <c r="Y852" s="54" t="s">
        <v>128</v>
      </c>
      <c r="Z852" s="54" t="s">
        <v>157</v>
      </c>
      <c r="AA852" s="54" t="s">
        <v>151</v>
      </c>
      <c r="AB852" s="54" t="s">
        <v>1327</v>
      </c>
      <c r="AC852" s="54" t="s">
        <v>129</v>
      </c>
      <c r="AD852" s="54" t="s">
        <v>116</v>
      </c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</row>
    <row r="853" spans="1:45" x14ac:dyDescent="0.3">
      <c r="X853" s="54"/>
      <c r="Y853" s="54">
        <f t="shared" ref="Y853:AD853" si="1463">Y846</f>
        <v>6.4436999999999998</v>
      </c>
      <c r="Z853" s="54">
        <f t="shared" si="1463"/>
        <v>4.9371</v>
      </c>
      <c r="AA853" s="54">
        <f t="shared" si="1463"/>
        <v>11.350300000000001</v>
      </c>
      <c r="AB853" s="54">
        <f t="shared" si="1463"/>
        <v>7.1900000000000006E-2</v>
      </c>
      <c r="AC853" s="54">
        <f t="shared" si="1463"/>
        <v>6.2766000000000002</v>
      </c>
      <c r="AD853" s="54">
        <f t="shared" si="1463"/>
        <v>11.042999999999999</v>
      </c>
      <c r="AE853" s="54"/>
      <c r="AF853" s="336"/>
      <c r="AG853" s="336"/>
      <c r="AH853" s="336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</row>
    <row r="854" spans="1:45" x14ac:dyDescent="0.3">
      <c r="D854" s="56"/>
      <c r="X854" s="336"/>
      <c r="Y854" s="336">
        <f t="shared" ca="1" si="1391"/>
        <v>0.29366432391596753</v>
      </c>
      <c r="Z854" s="336">
        <f t="shared" ca="1" si="1391"/>
        <v>1.4658446891262069</v>
      </c>
      <c r="AA854" s="336">
        <f t="shared" ca="1" si="1391"/>
        <v>-1.4440941470808277</v>
      </c>
      <c r="AB854" s="336">
        <f t="shared" ca="1" si="1391"/>
        <v>-6.8473973125267546E-4</v>
      </c>
      <c r="AC854" s="336">
        <f t="shared" ca="1" si="1391"/>
        <v>2.6500773597451427E-2</v>
      </c>
      <c r="AD854" s="336">
        <f t="shared" ca="1" si="1391"/>
        <v>1.0568829226888772</v>
      </c>
      <c r="AE854" s="336"/>
      <c r="AF854" s="336"/>
      <c r="AG854" s="336"/>
      <c r="AH854" s="336"/>
      <c r="AI854" s="54"/>
      <c r="AJ854" s="54"/>
      <c r="AK854" s="54"/>
      <c r="AL854" s="336"/>
      <c r="AM854" s="336"/>
      <c r="AN854" s="336"/>
      <c r="AO854" s="336"/>
      <c r="AP854" s="54"/>
      <c r="AQ854" s="336"/>
      <c r="AR854" s="336"/>
      <c r="AS854" s="336"/>
    </row>
    <row r="855" spans="1:45" x14ac:dyDescent="0.3">
      <c r="C855" s="54"/>
      <c r="D855" s="56"/>
      <c r="Y855" s="336">
        <f t="shared" ca="1" si="1391"/>
        <v>1.4694414721720159</v>
      </c>
      <c r="Z855" s="336">
        <f t="shared" ca="1" si="1391"/>
        <v>-0.23547484486474765</v>
      </c>
      <c r="AA855" s="336">
        <f t="shared" ca="1" si="1391"/>
        <v>0.72739485604959386</v>
      </c>
      <c r="AB855" s="336">
        <f t="shared" ca="1" si="1391"/>
        <v>-0.16707016206385025</v>
      </c>
      <c r="AC855" s="336">
        <f t="shared" ca="1" si="1391"/>
        <v>0.63698454259406312</v>
      </c>
      <c r="AD855" s="336">
        <f t="shared" ca="1" si="1391"/>
        <v>0.28265071479699766</v>
      </c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</row>
    <row r="856" spans="1:45" x14ac:dyDescent="0.3">
      <c r="B856" s="54" t="s">
        <v>172</v>
      </c>
      <c r="C856" s="53">
        <f>C849</f>
        <v>0</v>
      </c>
      <c r="D856" s="56" t="e">
        <f t="shared" ref="D856:D857" ca="1" si="1464">AJ856</f>
        <v>#N/A</v>
      </c>
      <c r="E856" s="52" t="e">
        <f t="shared" ref="E856:W856" si="1465">E849</f>
        <v>#N/A</v>
      </c>
      <c r="F856" s="52" t="e">
        <f t="shared" si="1465"/>
        <v>#N/A</v>
      </c>
      <c r="G856" s="52" t="e">
        <f t="shared" si="1465"/>
        <v>#N/A</v>
      </c>
      <c r="H856" s="52" t="e">
        <f t="shared" si="1465"/>
        <v>#N/A</v>
      </c>
      <c r="I856" s="52" t="e">
        <f t="shared" si="1465"/>
        <v>#N/A</v>
      </c>
      <c r="J856" s="52" t="e">
        <f t="shared" si="1465"/>
        <v>#N/A</v>
      </c>
      <c r="K856" s="52" t="e">
        <f t="shared" si="1465"/>
        <v>#N/A</v>
      </c>
      <c r="L856" s="52" t="e">
        <f t="shared" si="1465"/>
        <v>#N/A</v>
      </c>
      <c r="M856" s="52" t="e">
        <f t="shared" si="1465"/>
        <v>#N/A</v>
      </c>
      <c r="N856" s="52" t="e">
        <f t="shared" si="1465"/>
        <v>#N/A</v>
      </c>
      <c r="O856" s="52" t="e">
        <f t="shared" si="1465"/>
        <v>#N/A</v>
      </c>
      <c r="P856" s="52" t="e">
        <f t="shared" si="1465"/>
        <v>#N/A</v>
      </c>
      <c r="Q856" s="52" t="e">
        <f t="shared" si="1465"/>
        <v>#N/A</v>
      </c>
      <c r="R856" s="52" t="e">
        <f t="shared" si="1465"/>
        <v>#N/A</v>
      </c>
      <c r="S856" s="52" t="e">
        <f t="shared" si="1465"/>
        <v>#N/A</v>
      </c>
      <c r="T856" s="52" t="e">
        <f t="shared" si="1465"/>
        <v>#N/A</v>
      </c>
      <c r="U856" s="52" t="e">
        <f t="shared" si="1465"/>
        <v>#N/A</v>
      </c>
      <c r="V856" s="52" t="e">
        <f t="shared" si="1465"/>
        <v>#N/A</v>
      </c>
      <c r="W856" s="52" t="e">
        <f t="shared" si="1465"/>
        <v>#N/A</v>
      </c>
      <c r="X856" s="55" t="e">
        <f t="shared" ref="X856:X857" si="1466">(H856-(O856*P856)/100-3*(J856*K856)/100)/2</f>
        <v>#N/A</v>
      </c>
      <c r="Y856" s="55" t="e">
        <f t="shared" ref="Y856:Y857" si="1467">SUM(X856,(J856*K856/100))/(F856/100)</f>
        <v>#N/A</v>
      </c>
      <c r="Z856" s="55" t="e">
        <f t="shared" ref="Z856" si="1468">U856*0.5+U857*0.5</f>
        <v>#N/A</v>
      </c>
      <c r="AA856" s="55" t="e">
        <f t="shared" ref="AA856:AA857" si="1469">J856/Y856</f>
        <v>#N/A</v>
      </c>
      <c r="AB856" s="336" t="e">
        <f t="shared" ref="AB856:AB857" si="1470">X856/(Y856-J856)</f>
        <v>#N/A</v>
      </c>
      <c r="AC856" s="223" t="e">
        <f ca="1">INDEX(FGA_COEFFS,1,1)+Z856*INDEX(FGA_COEFFS,1,2)+Y856*INDEX(FGA_COEFFS,1,3)+R856*INDEX(FGA_COEFFS,1,4)+Q857*INDEX(FGA_COEFFS,1,5)+S856*INDEX(FGA_COEFFS,1,6)+T857*INDEX(FGA_COEFFS,1,7)+M857*INDEX(FGA_COEFFS,1,8)+Y860*Y861</f>
        <v>#N/A</v>
      </c>
      <c r="AD856" s="223" t="e">
        <f ca="1">INDEX(THREEPTA_COEFFS,1,1)+AC856*INDEX(THREEPTA_COEFFS,1,2)+J856*INDEX(THREEPTA_COEFFS,1,3)+AA856*INDEX(THREEPTA_COEFFS,1,4)+K856*INDEX(THREEPTA_COEFFS,1,5)+L857*INDEX(THREEPTA_COEFFS,1,6)+Z860*Z861</f>
        <v>#N/A</v>
      </c>
      <c r="AE856" s="223" t="e">
        <f ca="1">INDEX(THREEPTPCT_COEFFS,1,1)+K856*INDEX(THREEPTPCT_COEFFS,1,2)+L857*INDEX(THREEPTPCT_COEFFS,1,3)+AA860*AA861</f>
        <v>#N/A</v>
      </c>
      <c r="AF856" s="55" t="e">
        <f t="shared" ref="AF856:AF857" ca="1" si="1471">AC856-AD856</f>
        <v>#N/A</v>
      </c>
      <c r="AG856" s="223" t="e">
        <f ca="1">INDEX(TWOPTPCT_COEFFS,1,1)+AB856*INDEX(TWOPTPCT_COEFFS,1,2)+I857*INDEX(TWOPTPCT_COEFFS,1,3)+G857*INDEX(TWOPTPCT_COEFFS,1,4)+L857*INDEX(TWOPTPCT_COEFFS,1,5)+AB860*AB861</f>
        <v>#N/A</v>
      </c>
      <c r="AH856" s="223" t="e">
        <f ca="1">INDEX(FTA_COEFFS,1,1)+O856*INDEX(FTA_COEFFS,1,2)+N857*INDEX(FTA_COEFFS,1,3)+(Q856+R856)*INDEX(FTA_COEFFS,1,4)+(Q857+R857)*INDEX(FTA_COEFFS,1,5)+M857*INDEX(FTA_COEFFS,1,6)+AC860*AC861</f>
        <v>#N/A</v>
      </c>
      <c r="AI856" s="223" t="e">
        <f ca="1">INDEX(FTPCT_COEFFS,1,1)+P856*INDEX(FTPCT_COEFFS,1,2)+F856*INDEX(FTPCT_COEFFS,1,3)+G857*INDEX(FTPCT_COEFFS,1,4)+AD860*AD861</f>
        <v>#N/A</v>
      </c>
      <c r="AJ856" s="338" t="e">
        <f t="shared" ref="AJ856:AJ857" ca="1" si="1472">AD856*AE856/100+AF856*AG856+AH856*AI856/100</f>
        <v>#N/A</v>
      </c>
      <c r="AK856" s="55"/>
      <c r="AL856" s="55"/>
      <c r="AM856" s="55"/>
      <c r="AN856" s="55"/>
      <c r="AO856" s="55"/>
      <c r="AP856" s="55"/>
      <c r="AQ856" s="55"/>
      <c r="AR856" s="55"/>
    </row>
    <row r="857" spans="1:45" x14ac:dyDescent="0.3">
      <c r="B857" s="54" t="s">
        <v>175</v>
      </c>
      <c r="C857" s="54">
        <f>C850</f>
        <v>0</v>
      </c>
      <c r="D857" s="56" t="e">
        <f t="shared" ca="1" si="1464"/>
        <v>#N/A</v>
      </c>
      <c r="E857" s="52" t="e">
        <f t="shared" ref="E857:W857" si="1473">E850</f>
        <v>#N/A</v>
      </c>
      <c r="F857" s="52" t="e">
        <f t="shared" si="1473"/>
        <v>#N/A</v>
      </c>
      <c r="G857" s="52" t="e">
        <f t="shared" si="1473"/>
        <v>#N/A</v>
      </c>
      <c r="H857" s="52" t="e">
        <f t="shared" si="1473"/>
        <v>#N/A</v>
      </c>
      <c r="I857" s="52" t="e">
        <f t="shared" si="1473"/>
        <v>#N/A</v>
      </c>
      <c r="J857" s="52" t="e">
        <f t="shared" si="1473"/>
        <v>#N/A</v>
      </c>
      <c r="K857" s="52" t="e">
        <f t="shared" si="1473"/>
        <v>#N/A</v>
      </c>
      <c r="L857" s="52" t="e">
        <f t="shared" si="1473"/>
        <v>#N/A</v>
      </c>
      <c r="M857" s="52" t="e">
        <f t="shared" si="1473"/>
        <v>#N/A</v>
      </c>
      <c r="N857" s="52" t="e">
        <f t="shared" si="1473"/>
        <v>#N/A</v>
      </c>
      <c r="O857" s="52" t="e">
        <f t="shared" si="1473"/>
        <v>#N/A</v>
      </c>
      <c r="P857" s="52" t="e">
        <f t="shared" si="1473"/>
        <v>#N/A</v>
      </c>
      <c r="Q857" s="52" t="e">
        <f t="shared" si="1473"/>
        <v>#N/A</v>
      </c>
      <c r="R857" s="52" t="e">
        <f t="shared" si="1473"/>
        <v>#N/A</v>
      </c>
      <c r="S857" s="52" t="e">
        <f t="shared" si="1473"/>
        <v>#N/A</v>
      </c>
      <c r="T857" s="52" t="e">
        <f t="shared" si="1473"/>
        <v>#N/A</v>
      </c>
      <c r="U857" s="52" t="e">
        <f t="shared" si="1473"/>
        <v>#N/A</v>
      </c>
      <c r="V857" s="52" t="e">
        <f t="shared" si="1473"/>
        <v>#N/A</v>
      </c>
      <c r="W857" s="52" t="e">
        <f t="shared" si="1473"/>
        <v>#N/A</v>
      </c>
      <c r="X857" s="55" t="e">
        <f t="shared" si="1466"/>
        <v>#N/A</v>
      </c>
      <c r="Y857" s="55" t="e">
        <f t="shared" si="1467"/>
        <v>#N/A</v>
      </c>
      <c r="Z857" s="55" t="e">
        <f t="shared" ref="Z857" si="1474">Z856</f>
        <v>#N/A</v>
      </c>
      <c r="AA857" s="55" t="e">
        <f t="shared" si="1469"/>
        <v>#N/A</v>
      </c>
      <c r="AB857" s="336" t="e">
        <f t="shared" si="1470"/>
        <v>#N/A</v>
      </c>
      <c r="AC857" s="223" t="e">
        <f ca="1">INDEX(FGA_COEFFS,1,1)+Z857*INDEX(FGA_COEFFS,1,2)+Y857*INDEX(FGA_COEFFS,1,3)+R857*INDEX(FGA_COEFFS,1,4)+Q856*INDEX(FGA_COEFFS,1,5)+S857*INDEX(FGA_COEFFS,1,6)+T856*INDEX(FGA_COEFFS,1,7)+M856*INDEX(FGA_COEFFS,1,8)+Y860*Y862</f>
        <v>#N/A</v>
      </c>
      <c r="AD857" s="223" t="e">
        <f ca="1">INDEX(THREEPTA_COEFFS,1,1)+AC857*INDEX(THREEPTA_COEFFS,1,2)+J857*INDEX(THREEPTA_COEFFS,1,3)+AA857*INDEX(THREEPTA_COEFFS,1,4)+K857*INDEX(THREEPTA_COEFFS,1,5)+L856*INDEX(THREEPTA_COEFFS,1,6)+Z860*Z862</f>
        <v>#N/A</v>
      </c>
      <c r="AE857" s="223" t="e">
        <f ca="1">INDEX(THREEPTPCT_COEFFS,1,1)+K857*INDEX(THREEPTPCT_COEFFS,1,2)+L856*INDEX(THREEPTPCT_COEFFS,1,3)+AA860*AA862</f>
        <v>#N/A</v>
      </c>
      <c r="AF857" s="55" t="e">
        <f t="shared" ca="1" si="1471"/>
        <v>#N/A</v>
      </c>
      <c r="AG857" s="223" t="e">
        <f ca="1">INDEX(TWOPTPCT_COEFFS,1,1)+AB857*INDEX(TWOPTPCT_COEFFS,1,2)+I856*INDEX(TWOPTPCT_COEFFS,1,3)+G856*INDEX(TWOPTPCT_COEFFS,1,4)+L856*INDEX(TWOPTPCT_COEFFS,1,5)+AB860*AB862</f>
        <v>#N/A</v>
      </c>
      <c r="AH857" s="223" t="e">
        <f ca="1">INDEX(FTA_COEFFS,1,1)+O857*INDEX(FTA_COEFFS,1,2)+N856*INDEX(FTA_COEFFS,1,3)+(Q857+R857)*INDEX(FTA_COEFFS,1,4)+(Q856+R856)*INDEX(FTA_COEFFS,1,5)+M856*INDEX(FTA_COEFFS,1,6)+AC860*AC862</f>
        <v>#N/A</v>
      </c>
      <c r="AI857" s="223" t="e">
        <f ca="1">INDEX(FTPCT_COEFFS,1,1)+P857*INDEX(FTPCT_COEFFS,1,2)+F857*INDEX(FTPCT_COEFFS,1,3)+G856*INDEX(FTPCT_COEFFS,1,4)+AD860*AD862</f>
        <v>#N/A</v>
      </c>
      <c r="AJ857" s="338" t="e">
        <f t="shared" ca="1" si="1472"/>
        <v>#N/A</v>
      </c>
      <c r="AK857" s="55"/>
      <c r="AL857" s="55"/>
      <c r="AM857" s="55"/>
      <c r="AN857" s="55"/>
      <c r="AO857" s="55"/>
      <c r="AP857" s="55"/>
      <c r="AQ857" s="55"/>
      <c r="AR857" s="55"/>
    </row>
    <row r="858" spans="1:45" x14ac:dyDescent="0.3">
      <c r="A858" s="54" t="e">
        <f ca="1">IF(D856&gt;(D857+(AVERAGE(V856,W856)-AVERAGE(V857,W857))/2)+2.5,C856,IF(D857&gt;(D856+(AVERAGE(V857,W857)-AVERAGE(V856,W856))/2)+2.5,C857,"Close"))</f>
        <v>#N/A</v>
      </c>
      <c r="B858" s="64" t="e">
        <f ca="1">IF(D857&gt;D856,C857,C856)</f>
        <v>#N/A</v>
      </c>
      <c r="D858" s="56"/>
      <c r="X858" s="55"/>
      <c r="Y858" s="55"/>
      <c r="Z858" s="55"/>
      <c r="AA858" s="55"/>
      <c r="AB858" s="55"/>
      <c r="AC858" s="337"/>
      <c r="AD858" s="337"/>
      <c r="AE858" s="337"/>
      <c r="AF858" s="337"/>
      <c r="AG858" s="337"/>
      <c r="AH858" s="337"/>
      <c r="AI858" s="337"/>
      <c r="AJ858" s="337"/>
      <c r="AK858" s="337"/>
      <c r="AL858" s="337"/>
      <c r="AM858" s="55"/>
      <c r="AN858" s="55"/>
      <c r="AO858" s="55"/>
      <c r="AP858" s="55"/>
      <c r="AQ858" s="55"/>
      <c r="AR858" s="55"/>
      <c r="AS858" s="55"/>
    </row>
    <row r="859" spans="1:45" x14ac:dyDescent="0.3">
      <c r="X859" s="54" t="s">
        <v>1305</v>
      </c>
      <c r="Y859" s="54" t="s">
        <v>128</v>
      </c>
      <c r="Z859" s="54" t="s">
        <v>157</v>
      </c>
      <c r="AA859" s="54" t="s">
        <v>151</v>
      </c>
      <c r="AB859" s="54" t="s">
        <v>1327</v>
      </c>
      <c r="AC859" s="54" t="s">
        <v>129</v>
      </c>
      <c r="AD859" s="54" t="s">
        <v>116</v>
      </c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</row>
    <row r="860" spans="1:45" x14ac:dyDescent="0.3">
      <c r="X860" s="54"/>
      <c r="Y860" s="54">
        <f t="shared" ref="Y860:AD860" si="1475">Y853</f>
        <v>6.4436999999999998</v>
      </c>
      <c r="Z860" s="54">
        <f t="shared" si="1475"/>
        <v>4.9371</v>
      </c>
      <c r="AA860" s="54">
        <f t="shared" si="1475"/>
        <v>11.350300000000001</v>
      </c>
      <c r="AB860" s="54">
        <f t="shared" si="1475"/>
        <v>7.1900000000000006E-2</v>
      </c>
      <c r="AC860" s="54">
        <f t="shared" si="1475"/>
        <v>6.2766000000000002</v>
      </c>
      <c r="AD860" s="54">
        <f t="shared" si="1475"/>
        <v>11.042999999999999</v>
      </c>
      <c r="AE860" s="54"/>
      <c r="AF860" s="336"/>
      <c r="AG860" s="336"/>
      <c r="AH860" s="336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</row>
    <row r="861" spans="1:45" x14ac:dyDescent="0.3">
      <c r="D861" s="56"/>
      <c r="X861" s="336"/>
      <c r="Y861" s="336">
        <f t="shared" ca="1" si="1391"/>
        <v>0.36921161750372083</v>
      </c>
      <c r="Z861" s="336">
        <f t="shared" ca="1" si="1391"/>
        <v>0.77622345895333467</v>
      </c>
      <c r="AA861" s="336">
        <f t="shared" ca="1" si="1391"/>
        <v>0.35724006407286646</v>
      </c>
      <c r="AB861" s="336">
        <f t="shared" ca="1" si="1391"/>
        <v>-0.30415040530520998</v>
      </c>
      <c r="AC861" s="336">
        <f t="shared" ca="1" si="1391"/>
        <v>3.8038837289407386E-2</v>
      </c>
      <c r="AD861" s="336">
        <f t="shared" ca="1" si="1391"/>
        <v>-3.0155567675835483E-3</v>
      </c>
      <c r="AE861" s="336"/>
      <c r="AF861" s="336"/>
      <c r="AG861" s="336"/>
      <c r="AH861" s="336"/>
      <c r="AI861" s="54"/>
      <c r="AJ861" s="54"/>
      <c r="AK861" s="54"/>
      <c r="AL861" s="336"/>
      <c r="AM861" s="336"/>
      <c r="AN861" s="336"/>
      <c r="AO861" s="336"/>
      <c r="AP861" s="54"/>
      <c r="AQ861" s="336"/>
      <c r="AR861" s="336"/>
      <c r="AS861" s="336"/>
    </row>
    <row r="862" spans="1:45" x14ac:dyDescent="0.3">
      <c r="C862" s="54"/>
      <c r="D862" s="56"/>
      <c r="Y862" s="336">
        <f t="shared" ca="1" si="1391"/>
        <v>0.87544740361543949</v>
      </c>
      <c r="Z862" s="336">
        <f t="shared" ca="1" si="1391"/>
        <v>-0.8400684240546773</v>
      </c>
      <c r="AA862" s="336">
        <f t="shared" ca="1" si="1391"/>
        <v>-0.65974178591845156</v>
      </c>
      <c r="AB862" s="336">
        <f t="shared" ca="1" si="1391"/>
        <v>-0.58740063928717368</v>
      </c>
      <c r="AC862" s="336">
        <f t="shared" ca="1" si="1391"/>
        <v>-1.4530629781274929</v>
      </c>
      <c r="AD862" s="336">
        <f t="shared" ca="1" si="1391"/>
        <v>-0.99845523203019404</v>
      </c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</row>
    <row r="863" spans="1:45" x14ac:dyDescent="0.3">
      <c r="B863" s="54" t="s">
        <v>172</v>
      </c>
      <c r="C863" s="53">
        <f>C856</f>
        <v>0</v>
      </c>
      <c r="D863" s="56" t="e">
        <f t="shared" ref="D863:D864" ca="1" si="1476">AJ863</f>
        <v>#N/A</v>
      </c>
      <c r="E863" s="52" t="e">
        <f t="shared" ref="E863:W863" si="1477">E856</f>
        <v>#N/A</v>
      </c>
      <c r="F863" s="52" t="e">
        <f t="shared" si="1477"/>
        <v>#N/A</v>
      </c>
      <c r="G863" s="52" t="e">
        <f t="shared" si="1477"/>
        <v>#N/A</v>
      </c>
      <c r="H863" s="52" t="e">
        <f t="shared" si="1477"/>
        <v>#N/A</v>
      </c>
      <c r="I863" s="52" t="e">
        <f t="shared" si="1477"/>
        <v>#N/A</v>
      </c>
      <c r="J863" s="52" t="e">
        <f t="shared" si="1477"/>
        <v>#N/A</v>
      </c>
      <c r="K863" s="52" t="e">
        <f t="shared" si="1477"/>
        <v>#N/A</v>
      </c>
      <c r="L863" s="52" t="e">
        <f t="shared" si="1477"/>
        <v>#N/A</v>
      </c>
      <c r="M863" s="52" t="e">
        <f t="shared" si="1477"/>
        <v>#N/A</v>
      </c>
      <c r="N863" s="52" t="e">
        <f t="shared" si="1477"/>
        <v>#N/A</v>
      </c>
      <c r="O863" s="52" t="e">
        <f t="shared" si="1477"/>
        <v>#N/A</v>
      </c>
      <c r="P863" s="52" t="e">
        <f t="shared" si="1477"/>
        <v>#N/A</v>
      </c>
      <c r="Q863" s="52" t="e">
        <f t="shared" si="1477"/>
        <v>#N/A</v>
      </c>
      <c r="R863" s="52" t="e">
        <f t="shared" si="1477"/>
        <v>#N/A</v>
      </c>
      <c r="S863" s="52" t="e">
        <f t="shared" si="1477"/>
        <v>#N/A</v>
      </c>
      <c r="T863" s="52" t="e">
        <f t="shared" si="1477"/>
        <v>#N/A</v>
      </c>
      <c r="U863" s="52" t="e">
        <f t="shared" si="1477"/>
        <v>#N/A</v>
      </c>
      <c r="V863" s="52" t="e">
        <f t="shared" si="1477"/>
        <v>#N/A</v>
      </c>
      <c r="W863" s="52" t="e">
        <f t="shared" si="1477"/>
        <v>#N/A</v>
      </c>
      <c r="X863" s="55" t="e">
        <f t="shared" ref="X863:X864" si="1478">(H863-(O863*P863)/100-3*(J863*K863)/100)/2</f>
        <v>#N/A</v>
      </c>
      <c r="Y863" s="55" t="e">
        <f t="shared" ref="Y863:Y864" si="1479">SUM(X863,(J863*K863/100))/(F863/100)</f>
        <v>#N/A</v>
      </c>
      <c r="Z863" s="55" t="e">
        <f t="shared" ref="Z863" si="1480">U863*0.5+U864*0.5</f>
        <v>#N/A</v>
      </c>
      <c r="AA863" s="55" t="e">
        <f t="shared" ref="AA863:AA864" si="1481">J863/Y863</f>
        <v>#N/A</v>
      </c>
      <c r="AB863" s="336" t="e">
        <f t="shared" ref="AB863:AB864" si="1482">X863/(Y863-J863)</f>
        <v>#N/A</v>
      </c>
      <c r="AC863" s="223" t="e">
        <f ca="1">INDEX(FGA_COEFFS,1,1)+Z863*INDEX(FGA_COEFFS,1,2)+Y863*INDEX(FGA_COEFFS,1,3)+R863*INDEX(FGA_COEFFS,1,4)+Q864*INDEX(FGA_COEFFS,1,5)+S863*INDEX(FGA_COEFFS,1,6)+T864*INDEX(FGA_COEFFS,1,7)+M864*INDEX(FGA_COEFFS,1,8)+Y867*Y868</f>
        <v>#N/A</v>
      </c>
      <c r="AD863" s="223" t="e">
        <f ca="1">INDEX(THREEPTA_COEFFS,1,1)+AC863*INDEX(THREEPTA_COEFFS,1,2)+J863*INDEX(THREEPTA_COEFFS,1,3)+AA863*INDEX(THREEPTA_COEFFS,1,4)+K863*INDEX(THREEPTA_COEFFS,1,5)+L864*INDEX(THREEPTA_COEFFS,1,6)+Z867*Z868</f>
        <v>#N/A</v>
      </c>
      <c r="AE863" s="223" t="e">
        <f ca="1">INDEX(THREEPTPCT_COEFFS,1,1)+K863*INDEX(THREEPTPCT_COEFFS,1,2)+L864*INDEX(THREEPTPCT_COEFFS,1,3)+AA867*AA868</f>
        <v>#N/A</v>
      </c>
      <c r="AF863" s="55" t="e">
        <f t="shared" ref="AF863:AF864" ca="1" si="1483">AC863-AD863</f>
        <v>#N/A</v>
      </c>
      <c r="AG863" s="223" t="e">
        <f ca="1">INDEX(TWOPTPCT_COEFFS,1,1)+AB863*INDEX(TWOPTPCT_COEFFS,1,2)+I864*INDEX(TWOPTPCT_COEFFS,1,3)+G864*INDEX(TWOPTPCT_COEFFS,1,4)+L864*INDEX(TWOPTPCT_COEFFS,1,5)+AB867*AB868</f>
        <v>#N/A</v>
      </c>
      <c r="AH863" s="223" t="e">
        <f ca="1">INDEX(FTA_COEFFS,1,1)+O863*INDEX(FTA_COEFFS,1,2)+N864*INDEX(FTA_COEFFS,1,3)+(Q863+R863)*INDEX(FTA_COEFFS,1,4)+(Q864+R864)*INDEX(FTA_COEFFS,1,5)+M864*INDEX(FTA_COEFFS,1,6)+AC867*AC868</f>
        <v>#N/A</v>
      </c>
      <c r="AI863" s="223" t="e">
        <f ca="1">INDEX(FTPCT_COEFFS,1,1)+P863*INDEX(FTPCT_COEFFS,1,2)+F863*INDEX(FTPCT_COEFFS,1,3)+G864*INDEX(FTPCT_COEFFS,1,4)+AD867*AD868</f>
        <v>#N/A</v>
      </c>
      <c r="AJ863" s="338" t="e">
        <f t="shared" ref="AJ863:AJ864" ca="1" si="1484">AD863*AE863/100+AF863*AG863+AH863*AI863/100</f>
        <v>#N/A</v>
      </c>
      <c r="AK863" s="55"/>
      <c r="AL863" s="55"/>
      <c r="AM863" s="55"/>
      <c r="AN863" s="55"/>
      <c r="AO863" s="55"/>
      <c r="AP863" s="55"/>
      <c r="AQ863" s="55"/>
      <c r="AR863" s="55"/>
    </row>
    <row r="864" spans="1:45" x14ac:dyDescent="0.3">
      <c r="B864" s="54" t="s">
        <v>175</v>
      </c>
      <c r="C864" s="54">
        <f>C857</f>
        <v>0</v>
      </c>
      <c r="D864" s="56" t="e">
        <f t="shared" ca="1" si="1476"/>
        <v>#N/A</v>
      </c>
      <c r="E864" s="52" t="e">
        <f t="shared" ref="E864:W864" si="1485">E857</f>
        <v>#N/A</v>
      </c>
      <c r="F864" s="52" t="e">
        <f t="shared" si="1485"/>
        <v>#N/A</v>
      </c>
      <c r="G864" s="52" t="e">
        <f t="shared" si="1485"/>
        <v>#N/A</v>
      </c>
      <c r="H864" s="52" t="e">
        <f t="shared" si="1485"/>
        <v>#N/A</v>
      </c>
      <c r="I864" s="52" t="e">
        <f t="shared" si="1485"/>
        <v>#N/A</v>
      </c>
      <c r="J864" s="52" t="e">
        <f t="shared" si="1485"/>
        <v>#N/A</v>
      </c>
      <c r="K864" s="52" t="e">
        <f t="shared" si="1485"/>
        <v>#N/A</v>
      </c>
      <c r="L864" s="52" t="e">
        <f t="shared" si="1485"/>
        <v>#N/A</v>
      </c>
      <c r="M864" s="52" t="e">
        <f t="shared" si="1485"/>
        <v>#N/A</v>
      </c>
      <c r="N864" s="52" t="e">
        <f t="shared" si="1485"/>
        <v>#N/A</v>
      </c>
      <c r="O864" s="52" t="e">
        <f t="shared" si="1485"/>
        <v>#N/A</v>
      </c>
      <c r="P864" s="52" t="e">
        <f t="shared" si="1485"/>
        <v>#N/A</v>
      </c>
      <c r="Q864" s="52" t="e">
        <f t="shared" si="1485"/>
        <v>#N/A</v>
      </c>
      <c r="R864" s="52" t="e">
        <f t="shared" si="1485"/>
        <v>#N/A</v>
      </c>
      <c r="S864" s="52" t="e">
        <f t="shared" si="1485"/>
        <v>#N/A</v>
      </c>
      <c r="T864" s="52" t="e">
        <f t="shared" si="1485"/>
        <v>#N/A</v>
      </c>
      <c r="U864" s="52" t="e">
        <f t="shared" si="1485"/>
        <v>#N/A</v>
      </c>
      <c r="V864" s="52" t="e">
        <f t="shared" si="1485"/>
        <v>#N/A</v>
      </c>
      <c r="W864" s="52" t="e">
        <f t="shared" si="1485"/>
        <v>#N/A</v>
      </c>
      <c r="X864" s="55" t="e">
        <f t="shared" si="1478"/>
        <v>#N/A</v>
      </c>
      <c r="Y864" s="55" t="e">
        <f t="shared" si="1479"/>
        <v>#N/A</v>
      </c>
      <c r="Z864" s="55" t="e">
        <f t="shared" ref="Z864" si="1486">Z863</f>
        <v>#N/A</v>
      </c>
      <c r="AA864" s="55" t="e">
        <f t="shared" si="1481"/>
        <v>#N/A</v>
      </c>
      <c r="AB864" s="336" t="e">
        <f t="shared" si="1482"/>
        <v>#N/A</v>
      </c>
      <c r="AC864" s="223" t="e">
        <f ca="1">INDEX(FGA_COEFFS,1,1)+Z864*INDEX(FGA_COEFFS,1,2)+Y864*INDEX(FGA_COEFFS,1,3)+R864*INDEX(FGA_COEFFS,1,4)+Q863*INDEX(FGA_COEFFS,1,5)+S864*INDEX(FGA_COEFFS,1,6)+T863*INDEX(FGA_COEFFS,1,7)+M863*INDEX(FGA_COEFFS,1,8)+Y867*Y869</f>
        <v>#N/A</v>
      </c>
      <c r="AD864" s="223" t="e">
        <f ca="1">INDEX(THREEPTA_COEFFS,1,1)+AC864*INDEX(THREEPTA_COEFFS,1,2)+J864*INDEX(THREEPTA_COEFFS,1,3)+AA864*INDEX(THREEPTA_COEFFS,1,4)+K864*INDEX(THREEPTA_COEFFS,1,5)+L863*INDEX(THREEPTA_COEFFS,1,6)+Z867*Z869</f>
        <v>#N/A</v>
      </c>
      <c r="AE864" s="223" t="e">
        <f ca="1">INDEX(THREEPTPCT_COEFFS,1,1)+K864*INDEX(THREEPTPCT_COEFFS,1,2)+L863*INDEX(THREEPTPCT_COEFFS,1,3)+AA867*AA869</f>
        <v>#N/A</v>
      </c>
      <c r="AF864" s="55" t="e">
        <f t="shared" ca="1" si="1483"/>
        <v>#N/A</v>
      </c>
      <c r="AG864" s="223" t="e">
        <f ca="1">INDEX(TWOPTPCT_COEFFS,1,1)+AB864*INDEX(TWOPTPCT_COEFFS,1,2)+I863*INDEX(TWOPTPCT_COEFFS,1,3)+G863*INDEX(TWOPTPCT_COEFFS,1,4)+L863*INDEX(TWOPTPCT_COEFFS,1,5)+AB867*AB869</f>
        <v>#N/A</v>
      </c>
      <c r="AH864" s="223" t="e">
        <f ca="1">INDEX(FTA_COEFFS,1,1)+O864*INDEX(FTA_COEFFS,1,2)+N863*INDEX(FTA_COEFFS,1,3)+(Q864+R864)*INDEX(FTA_COEFFS,1,4)+(Q863+R863)*INDEX(FTA_COEFFS,1,5)+M863*INDEX(FTA_COEFFS,1,6)+AC867*AC869</f>
        <v>#N/A</v>
      </c>
      <c r="AI864" s="223" t="e">
        <f ca="1">INDEX(FTPCT_COEFFS,1,1)+P864*INDEX(FTPCT_COEFFS,1,2)+F864*INDEX(FTPCT_COEFFS,1,3)+G863*INDEX(FTPCT_COEFFS,1,4)+AD867*AD869</f>
        <v>#N/A</v>
      </c>
      <c r="AJ864" s="338" t="e">
        <f t="shared" ca="1" si="1484"/>
        <v>#N/A</v>
      </c>
      <c r="AK864" s="55"/>
      <c r="AL864" s="55"/>
      <c r="AM864" s="55"/>
      <c r="AN864" s="55"/>
      <c r="AO864" s="55"/>
      <c r="AP864" s="55"/>
      <c r="AQ864" s="55"/>
      <c r="AR864" s="55"/>
    </row>
    <row r="865" spans="1:45" x14ac:dyDescent="0.3">
      <c r="A865" s="54" t="e">
        <f ca="1">IF(D863&gt;(D864+(AVERAGE(V863,W863)-AVERAGE(V864,W864))/2)+2.5,C863,IF(D864&gt;(D863+(AVERAGE(V864,W864)-AVERAGE(V863,W863))/2)+2.5,C864,"Close"))</f>
        <v>#N/A</v>
      </c>
      <c r="B865" s="64" t="e">
        <f ca="1">IF(D864&gt;D863,C864,C863)</f>
        <v>#N/A</v>
      </c>
      <c r="D865" s="56"/>
      <c r="X865" s="55"/>
      <c r="Y865" s="55"/>
      <c r="Z865" s="55"/>
      <c r="AA865" s="55"/>
      <c r="AB865" s="55"/>
      <c r="AC865" s="337"/>
      <c r="AD865" s="337"/>
      <c r="AE865" s="337"/>
      <c r="AF865" s="337"/>
      <c r="AG865" s="337"/>
      <c r="AH865" s="337"/>
      <c r="AI865" s="337"/>
      <c r="AJ865" s="337"/>
      <c r="AK865" s="337"/>
      <c r="AL865" s="337"/>
      <c r="AM865" s="55"/>
      <c r="AN865" s="55"/>
      <c r="AO865" s="55"/>
      <c r="AP865" s="55"/>
      <c r="AQ865" s="55"/>
      <c r="AR865" s="55"/>
      <c r="AS865" s="55"/>
    </row>
    <row r="866" spans="1:45" x14ac:dyDescent="0.3">
      <c r="X866" s="54" t="s">
        <v>1305</v>
      </c>
      <c r="Y866" s="54" t="s">
        <v>128</v>
      </c>
      <c r="Z866" s="54" t="s">
        <v>157</v>
      </c>
      <c r="AA866" s="54" t="s">
        <v>151</v>
      </c>
      <c r="AB866" s="54" t="s">
        <v>1327</v>
      </c>
      <c r="AC866" s="54" t="s">
        <v>129</v>
      </c>
      <c r="AD866" s="54" t="s">
        <v>116</v>
      </c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</row>
    <row r="867" spans="1:45" x14ac:dyDescent="0.3">
      <c r="X867" s="54"/>
      <c r="Y867" s="54">
        <f t="shared" ref="Y867:AD867" si="1487">Y860</f>
        <v>6.4436999999999998</v>
      </c>
      <c r="Z867" s="54">
        <f t="shared" si="1487"/>
        <v>4.9371</v>
      </c>
      <c r="AA867" s="54">
        <f t="shared" si="1487"/>
        <v>11.350300000000001</v>
      </c>
      <c r="AB867" s="54">
        <f t="shared" si="1487"/>
        <v>7.1900000000000006E-2</v>
      </c>
      <c r="AC867" s="54">
        <f t="shared" si="1487"/>
        <v>6.2766000000000002</v>
      </c>
      <c r="AD867" s="54">
        <f t="shared" si="1487"/>
        <v>11.042999999999999</v>
      </c>
      <c r="AE867" s="54"/>
      <c r="AF867" s="336"/>
      <c r="AG867" s="336"/>
      <c r="AH867" s="336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</row>
    <row r="868" spans="1:45" x14ac:dyDescent="0.3">
      <c r="D868" s="56"/>
      <c r="X868" s="336"/>
      <c r="Y868" s="336">
        <f t="shared" ca="1" si="1391"/>
        <v>1.3898871204097856</v>
      </c>
      <c r="Z868" s="336">
        <f t="shared" ca="1" si="1391"/>
        <v>-0.91404821776934631</v>
      </c>
      <c r="AA868" s="336">
        <f t="shared" ca="1" si="1391"/>
        <v>0.45406621623106674</v>
      </c>
      <c r="AB868" s="336">
        <f t="shared" ca="1" si="1391"/>
        <v>-1.2946183431865954</v>
      </c>
      <c r="AC868" s="336">
        <f t="shared" ca="1" si="1391"/>
        <v>3.1732655179149199E-4</v>
      </c>
      <c r="AD868" s="336">
        <f t="shared" ca="1" si="1391"/>
        <v>-6.0500735123798777E-2</v>
      </c>
      <c r="AE868" s="336"/>
      <c r="AF868" s="336"/>
      <c r="AG868" s="336"/>
      <c r="AH868" s="336"/>
      <c r="AI868" s="54"/>
      <c r="AJ868" s="54"/>
      <c r="AK868" s="54"/>
      <c r="AL868" s="336"/>
      <c r="AM868" s="336"/>
      <c r="AN868" s="336"/>
      <c r="AO868" s="336"/>
      <c r="AP868" s="54"/>
      <c r="AQ868" s="336"/>
      <c r="AR868" s="336"/>
      <c r="AS868" s="336"/>
    </row>
    <row r="869" spans="1:45" x14ac:dyDescent="0.3">
      <c r="C869" s="54"/>
      <c r="D869" s="56"/>
      <c r="Y869" s="336">
        <f t="shared" ca="1" si="1391"/>
        <v>6.6666562917102126E-4</v>
      </c>
      <c r="Z869" s="336">
        <f t="shared" ca="1" si="1391"/>
        <v>-1.3484575318166243</v>
      </c>
      <c r="AA869" s="336">
        <f t="shared" ca="1" si="1391"/>
        <v>1.2409214904540979</v>
      </c>
      <c r="AB869" s="336">
        <f t="shared" ca="1" si="1391"/>
        <v>-0.19053285647643547</v>
      </c>
      <c r="AC869" s="336">
        <f t="shared" ca="1" si="1391"/>
        <v>0.76062140550548074</v>
      </c>
      <c r="AD869" s="336">
        <f t="shared" ca="1" si="1391"/>
        <v>0.36431792132473029</v>
      </c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</row>
    <row r="870" spans="1:45" x14ac:dyDescent="0.3">
      <c r="B870" s="54" t="s">
        <v>172</v>
      </c>
      <c r="C870" s="53">
        <f>C863</f>
        <v>0</v>
      </c>
      <c r="D870" s="56" t="e">
        <f t="shared" ref="D870:D871" ca="1" si="1488">AJ870</f>
        <v>#N/A</v>
      </c>
      <c r="E870" s="52" t="e">
        <f t="shared" ref="E870:W870" si="1489">E863</f>
        <v>#N/A</v>
      </c>
      <c r="F870" s="52" t="e">
        <f t="shared" si="1489"/>
        <v>#N/A</v>
      </c>
      <c r="G870" s="52" t="e">
        <f t="shared" si="1489"/>
        <v>#N/A</v>
      </c>
      <c r="H870" s="52" t="e">
        <f t="shared" si="1489"/>
        <v>#N/A</v>
      </c>
      <c r="I870" s="52" t="e">
        <f t="shared" si="1489"/>
        <v>#N/A</v>
      </c>
      <c r="J870" s="52" t="e">
        <f t="shared" si="1489"/>
        <v>#N/A</v>
      </c>
      <c r="K870" s="52" t="e">
        <f t="shared" si="1489"/>
        <v>#N/A</v>
      </c>
      <c r="L870" s="52" t="e">
        <f t="shared" si="1489"/>
        <v>#N/A</v>
      </c>
      <c r="M870" s="52" t="e">
        <f t="shared" si="1489"/>
        <v>#N/A</v>
      </c>
      <c r="N870" s="52" t="e">
        <f t="shared" si="1489"/>
        <v>#N/A</v>
      </c>
      <c r="O870" s="52" t="e">
        <f t="shared" si="1489"/>
        <v>#N/A</v>
      </c>
      <c r="P870" s="52" t="e">
        <f t="shared" si="1489"/>
        <v>#N/A</v>
      </c>
      <c r="Q870" s="52" t="e">
        <f t="shared" si="1489"/>
        <v>#N/A</v>
      </c>
      <c r="R870" s="52" t="e">
        <f t="shared" si="1489"/>
        <v>#N/A</v>
      </c>
      <c r="S870" s="52" t="e">
        <f t="shared" si="1489"/>
        <v>#N/A</v>
      </c>
      <c r="T870" s="52" t="e">
        <f t="shared" si="1489"/>
        <v>#N/A</v>
      </c>
      <c r="U870" s="52" t="e">
        <f t="shared" si="1489"/>
        <v>#N/A</v>
      </c>
      <c r="V870" s="52" t="e">
        <f t="shared" si="1489"/>
        <v>#N/A</v>
      </c>
      <c r="W870" s="52" t="e">
        <f t="shared" si="1489"/>
        <v>#N/A</v>
      </c>
      <c r="X870" s="55" t="e">
        <f t="shared" ref="X870:X871" si="1490">(H870-(O870*P870)/100-3*(J870*K870)/100)/2</f>
        <v>#N/A</v>
      </c>
      <c r="Y870" s="55" t="e">
        <f t="shared" ref="Y870:Y871" si="1491">SUM(X870,(J870*K870/100))/(F870/100)</f>
        <v>#N/A</v>
      </c>
      <c r="Z870" s="55" t="e">
        <f t="shared" ref="Z870" si="1492">U870*0.5+U871*0.5</f>
        <v>#N/A</v>
      </c>
      <c r="AA870" s="55" t="e">
        <f t="shared" ref="AA870:AA871" si="1493">J870/Y870</f>
        <v>#N/A</v>
      </c>
      <c r="AB870" s="336" t="e">
        <f t="shared" ref="AB870:AB871" si="1494">X870/(Y870-J870)</f>
        <v>#N/A</v>
      </c>
      <c r="AC870" s="223" t="e">
        <f ca="1">INDEX(FGA_COEFFS,1,1)+Z870*INDEX(FGA_COEFFS,1,2)+Y870*INDEX(FGA_COEFFS,1,3)+R870*INDEX(FGA_COEFFS,1,4)+Q871*INDEX(FGA_COEFFS,1,5)+S870*INDEX(FGA_COEFFS,1,6)+T871*INDEX(FGA_COEFFS,1,7)+M871*INDEX(FGA_COEFFS,1,8)+Y874*Y875</f>
        <v>#N/A</v>
      </c>
      <c r="AD870" s="223" t="e">
        <f ca="1">INDEX(THREEPTA_COEFFS,1,1)+AC870*INDEX(THREEPTA_COEFFS,1,2)+J870*INDEX(THREEPTA_COEFFS,1,3)+AA870*INDEX(THREEPTA_COEFFS,1,4)+K870*INDEX(THREEPTA_COEFFS,1,5)+L871*INDEX(THREEPTA_COEFFS,1,6)+Z874*Z875</f>
        <v>#N/A</v>
      </c>
      <c r="AE870" s="223" t="e">
        <f ca="1">INDEX(THREEPTPCT_COEFFS,1,1)+K870*INDEX(THREEPTPCT_COEFFS,1,2)+L871*INDEX(THREEPTPCT_COEFFS,1,3)+AA874*AA875</f>
        <v>#N/A</v>
      </c>
      <c r="AF870" s="55" t="e">
        <f t="shared" ref="AF870:AF871" ca="1" si="1495">AC870-AD870</f>
        <v>#N/A</v>
      </c>
      <c r="AG870" s="223" t="e">
        <f ca="1">INDEX(TWOPTPCT_COEFFS,1,1)+AB870*INDEX(TWOPTPCT_COEFFS,1,2)+I871*INDEX(TWOPTPCT_COEFFS,1,3)+G871*INDEX(TWOPTPCT_COEFFS,1,4)+L871*INDEX(TWOPTPCT_COEFFS,1,5)+AB874*AB875</f>
        <v>#N/A</v>
      </c>
      <c r="AH870" s="223" t="e">
        <f ca="1">INDEX(FTA_COEFFS,1,1)+O870*INDEX(FTA_COEFFS,1,2)+N871*INDEX(FTA_COEFFS,1,3)+(Q870+R870)*INDEX(FTA_COEFFS,1,4)+(Q871+R871)*INDEX(FTA_COEFFS,1,5)+M871*INDEX(FTA_COEFFS,1,6)+AC874*AC875</f>
        <v>#N/A</v>
      </c>
      <c r="AI870" s="223" t="e">
        <f ca="1">INDEX(FTPCT_COEFFS,1,1)+P870*INDEX(FTPCT_COEFFS,1,2)+F870*INDEX(FTPCT_COEFFS,1,3)+G871*INDEX(FTPCT_COEFFS,1,4)+AD874*AD875</f>
        <v>#N/A</v>
      </c>
      <c r="AJ870" s="338" t="e">
        <f t="shared" ref="AJ870:AJ871" ca="1" si="1496">AD870*AE870/100+AF870*AG870+AH870*AI870/100</f>
        <v>#N/A</v>
      </c>
      <c r="AK870" s="55"/>
      <c r="AL870" s="55"/>
      <c r="AM870" s="55"/>
      <c r="AN870" s="55"/>
      <c r="AO870" s="55"/>
      <c r="AP870" s="55"/>
      <c r="AQ870" s="55"/>
      <c r="AR870" s="55"/>
    </row>
    <row r="871" spans="1:45" x14ac:dyDescent="0.3">
      <c r="B871" s="54" t="s">
        <v>175</v>
      </c>
      <c r="C871" s="54">
        <f>C864</f>
        <v>0</v>
      </c>
      <c r="D871" s="56" t="e">
        <f t="shared" ca="1" si="1488"/>
        <v>#N/A</v>
      </c>
      <c r="E871" s="52" t="e">
        <f t="shared" ref="E871:W871" si="1497">E864</f>
        <v>#N/A</v>
      </c>
      <c r="F871" s="52" t="e">
        <f t="shared" si="1497"/>
        <v>#N/A</v>
      </c>
      <c r="G871" s="52" t="e">
        <f t="shared" si="1497"/>
        <v>#N/A</v>
      </c>
      <c r="H871" s="52" t="e">
        <f t="shared" si="1497"/>
        <v>#N/A</v>
      </c>
      <c r="I871" s="52" t="e">
        <f t="shared" si="1497"/>
        <v>#N/A</v>
      </c>
      <c r="J871" s="52" t="e">
        <f t="shared" si="1497"/>
        <v>#N/A</v>
      </c>
      <c r="K871" s="52" t="e">
        <f t="shared" si="1497"/>
        <v>#N/A</v>
      </c>
      <c r="L871" s="52" t="e">
        <f t="shared" si="1497"/>
        <v>#N/A</v>
      </c>
      <c r="M871" s="52" t="e">
        <f t="shared" si="1497"/>
        <v>#N/A</v>
      </c>
      <c r="N871" s="52" t="e">
        <f t="shared" si="1497"/>
        <v>#N/A</v>
      </c>
      <c r="O871" s="52" t="e">
        <f t="shared" si="1497"/>
        <v>#N/A</v>
      </c>
      <c r="P871" s="52" t="e">
        <f t="shared" si="1497"/>
        <v>#N/A</v>
      </c>
      <c r="Q871" s="52" t="e">
        <f t="shared" si="1497"/>
        <v>#N/A</v>
      </c>
      <c r="R871" s="52" t="e">
        <f t="shared" si="1497"/>
        <v>#N/A</v>
      </c>
      <c r="S871" s="52" t="e">
        <f t="shared" si="1497"/>
        <v>#N/A</v>
      </c>
      <c r="T871" s="52" t="e">
        <f t="shared" si="1497"/>
        <v>#N/A</v>
      </c>
      <c r="U871" s="52" t="e">
        <f t="shared" si="1497"/>
        <v>#N/A</v>
      </c>
      <c r="V871" s="52" t="e">
        <f t="shared" si="1497"/>
        <v>#N/A</v>
      </c>
      <c r="W871" s="52" t="e">
        <f t="shared" si="1497"/>
        <v>#N/A</v>
      </c>
      <c r="X871" s="55" t="e">
        <f t="shared" si="1490"/>
        <v>#N/A</v>
      </c>
      <c r="Y871" s="55" t="e">
        <f t="shared" si="1491"/>
        <v>#N/A</v>
      </c>
      <c r="Z871" s="55" t="e">
        <f t="shared" ref="Z871" si="1498">Z870</f>
        <v>#N/A</v>
      </c>
      <c r="AA871" s="55" t="e">
        <f t="shared" si="1493"/>
        <v>#N/A</v>
      </c>
      <c r="AB871" s="336" t="e">
        <f t="shared" si="1494"/>
        <v>#N/A</v>
      </c>
      <c r="AC871" s="223" t="e">
        <f ca="1">INDEX(FGA_COEFFS,1,1)+Z871*INDEX(FGA_COEFFS,1,2)+Y871*INDEX(FGA_COEFFS,1,3)+R871*INDEX(FGA_COEFFS,1,4)+Q870*INDEX(FGA_COEFFS,1,5)+S871*INDEX(FGA_COEFFS,1,6)+T870*INDEX(FGA_COEFFS,1,7)+M870*INDEX(FGA_COEFFS,1,8)+Y874*Y876</f>
        <v>#N/A</v>
      </c>
      <c r="AD871" s="223" t="e">
        <f ca="1">INDEX(THREEPTA_COEFFS,1,1)+AC871*INDEX(THREEPTA_COEFFS,1,2)+J871*INDEX(THREEPTA_COEFFS,1,3)+AA871*INDEX(THREEPTA_COEFFS,1,4)+K871*INDEX(THREEPTA_COEFFS,1,5)+L870*INDEX(THREEPTA_COEFFS,1,6)+Z874*Z876</f>
        <v>#N/A</v>
      </c>
      <c r="AE871" s="223" t="e">
        <f ca="1">INDEX(THREEPTPCT_COEFFS,1,1)+K871*INDEX(THREEPTPCT_COEFFS,1,2)+L870*INDEX(THREEPTPCT_COEFFS,1,3)+AA874*AA876</f>
        <v>#N/A</v>
      </c>
      <c r="AF871" s="55" t="e">
        <f t="shared" ca="1" si="1495"/>
        <v>#N/A</v>
      </c>
      <c r="AG871" s="223" t="e">
        <f ca="1">INDEX(TWOPTPCT_COEFFS,1,1)+AB871*INDEX(TWOPTPCT_COEFFS,1,2)+I870*INDEX(TWOPTPCT_COEFFS,1,3)+G870*INDEX(TWOPTPCT_COEFFS,1,4)+L870*INDEX(TWOPTPCT_COEFFS,1,5)+AB874*AB876</f>
        <v>#N/A</v>
      </c>
      <c r="AH871" s="223" t="e">
        <f ca="1">INDEX(FTA_COEFFS,1,1)+O871*INDEX(FTA_COEFFS,1,2)+N870*INDEX(FTA_COEFFS,1,3)+(Q871+R871)*INDEX(FTA_COEFFS,1,4)+(Q870+R870)*INDEX(FTA_COEFFS,1,5)+M870*INDEX(FTA_COEFFS,1,6)+AC874*AC876</f>
        <v>#N/A</v>
      </c>
      <c r="AI871" s="223" t="e">
        <f ca="1">INDEX(FTPCT_COEFFS,1,1)+P871*INDEX(FTPCT_COEFFS,1,2)+F871*INDEX(FTPCT_COEFFS,1,3)+G870*INDEX(FTPCT_COEFFS,1,4)+AD874*AD876</f>
        <v>#N/A</v>
      </c>
      <c r="AJ871" s="338" t="e">
        <f t="shared" ca="1" si="1496"/>
        <v>#N/A</v>
      </c>
      <c r="AK871" s="55"/>
      <c r="AL871" s="55"/>
      <c r="AM871" s="55"/>
      <c r="AN871" s="55"/>
      <c r="AO871" s="55"/>
      <c r="AP871" s="55"/>
      <c r="AQ871" s="55"/>
      <c r="AR871" s="55"/>
    </row>
    <row r="872" spans="1:45" x14ac:dyDescent="0.3">
      <c r="A872" s="54" t="e">
        <f ca="1">IF(D870&gt;(D871+(AVERAGE(V870,W870)-AVERAGE(V871,W871))/2)+2.5,C870,IF(D871&gt;(D870+(AVERAGE(V871,W871)-AVERAGE(V870,W870))/2)+2.5,C871,"Close"))</f>
        <v>#N/A</v>
      </c>
      <c r="B872" s="64" t="e">
        <f ca="1">IF(D871&gt;D870,C871,C870)</f>
        <v>#N/A</v>
      </c>
      <c r="D872" s="56"/>
      <c r="X872" s="55"/>
      <c r="Y872" s="55"/>
      <c r="Z872" s="55"/>
      <c r="AA872" s="55"/>
      <c r="AB872" s="55"/>
      <c r="AC872" s="337"/>
      <c r="AD872" s="337"/>
      <c r="AE872" s="337"/>
      <c r="AF872" s="337"/>
      <c r="AG872" s="337"/>
      <c r="AH872" s="337"/>
      <c r="AI872" s="337"/>
      <c r="AJ872" s="337"/>
      <c r="AK872" s="337"/>
      <c r="AL872" s="337"/>
      <c r="AM872" s="55"/>
      <c r="AN872" s="55"/>
      <c r="AO872" s="55"/>
      <c r="AP872" s="55"/>
      <c r="AQ872" s="55"/>
      <c r="AR872" s="55"/>
      <c r="AS872" s="55"/>
    </row>
    <row r="873" spans="1:45" x14ac:dyDescent="0.3">
      <c r="X873" s="54" t="s">
        <v>1305</v>
      </c>
      <c r="Y873" s="54" t="s">
        <v>128</v>
      </c>
      <c r="Z873" s="54" t="s">
        <v>157</v>
      </c>
      <c r="AA873" s="54" t="s">
        <v>151</v>
      </c>
      <c r="AB873" s="54" t="s">
        <v>1327</v>
      </c>
      <c r="AC873" s="54" t="s">
        <v>129</v>
      </c>
      <c r="AD873" s="54" t="s">
        <v>116</v>
      </c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</row>
    <row r="874" spans="1:45" x14ac:dyDescent="0.3">
      <c r="X874" s="54"/>
      <c r="Y874" s="54">
        <f t="shared" ref="Y874:AD874" si="1499">Y867</f>
        <v>6.4436999999999998</v>
      </c>
      <c r="Z874" s="54">
        <f t="shared" si="1499"/>
        <v>4.9371</v>
      </c>
      <c r="AA874" s="54">
        <f t="shared" si="1499"/>
        <v>11.350300000000001</v>
      </c>
      <c r="AB874" s="54">
        <f t="shared" si="1499"/>
        <v>7.1900000000000006E-2</v>
      </c>
      <c r="AC874" s="54">
        <f t="shared" si="1499"/>
        <v>6.2766000000000002</v>
      </c>
      <c r="AD874" s="54">
        <f t="shared" si="1499"/>
        <v>11.042999999999999</v>
      </c>
      <c r="AE874" s="54"/>
      <c r="AF874" s="336"/>
      <c r="AG874" s="336"/>
      <c r="AH874" s="336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</row>
    <row r="875" spans="1:45" x14ac:dyDescent="0.3">
      <c r="D875" s="56"/>
      <c r="X875" s="336"/>
      <c r="Y875" s="336">
        <f t="shared" ca="1" si="1391"/>
        <v>-0.54147890415150246</v>
      </c>
      <c r="Z875" s="336">
        <f t="shared" ca="1" si="1391"/>
        <v>0.15262049775191772</v>
      </c>
      <c r="AA875" s="336">
        <f t="shared" ca="1" si="1391"/>
        <v>0.48948200522488017</v>
      </c>
      <c r="AB875" s="336">
        <f t="shared" ca="1" si="1391"/>
        <v>-0.15412144218291185</v>
      </c>
      <c r="AC875" s="336">
        <f t="shared" ca="1" si="1391"/>
        <v>2.6538048118084702E-4</v>
      </c>
      <c r="AD875" s="336">
        <f t="shared" ca="1" si="1391"/>
        <v>3.2424656522789946E-2</v>
      </c>
      <c r="AE875" s="336"/>
      <c r="AF875" s="336"/>
      <c r="AG875" s="336"/>
      <c r="AH875" s="336"/>
      <c r="AI875" s="54"/>
      <c r="AJ875" s="54"/>
      <c r="AK875" s="54"/>
      <c r="AL875" s="336"/>
      <c r="AM875" s="336"/>
      <c r="AN875" s="336"/>
      <c r="AO875" s="336"/>
      <c r="AP875" s="54"/>
      <c r="AQ875" s="336"/>
      <c r="AR875" s="336"/>
      <c r="AS875" s="336"/>
    </row>
    <row r="876" spans="1:45" x14ac:dyDescent="0.3">
      <c r="C876" s="54"/>
      <c r="D876" s="56"/>
      <c r="Y876" s="336">
        <f t="shared" ref="Y876:AD939" ca="1" si="1500">1.5*RAND()^2*IF(RAND()&gt;0.5,1,-1)</f>
        <v>-2.2028636605426779E-2</v>
      </c>
      <c r="Z876" s="336">
        <f t="shared" ca="1" si="1500"/>
        <v>-0.96453105593763155</v>
      </c>
      <c r="AA876" s="336">
        <f t="shared" ca="1" si="1500"/>
        <v>-0.34232027306702784</v>
      </c>
      <c r="AB876" s="336">
        <f t="shared" ca="1" si="1500"/>
        <v>-4.8488552695920277E-2</v>
      </c>
      <c r="AC876" s="336">
        <f t="shared" ca="1" si="1500"/>
        <v>-0.22830406937298409</v>
      </c>
      <c r="AD876" s="336">
        <f t="shared" ca="1" si="1500"/>
        <v>1.3678874165545496</v>
      </c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</row>
    <row r="877" spans="1:45" x14ac:dyDescent="0.3">
      <c r="B877" s="54" t="s">
        <v>172</v>
      </c>
      <c r="C877" s="53">
        <f>C870</f>
        <v>0</v>
      </c>
      <c r="D877" s="56" t="e">
        <f t="shared" ref="D877:D878" ca="1" si="1501">AJ877</f>
        <v>#N/A</v>
      </c>
      <c r="E877" s="52" t="e">
        <f t="shared" ref="E877:W877" si="1502">E870</f>
        <v>#N/A</v>
      </c>
      <c r="F877" s="52" t="e">
        <f t="shared" si="1502"/>
        <v>#N/A</v>
      </c>
      <c r="G877" s="52" t="e">
        <f t="shared" si="1502"/>
        <v>#N/A</v>
      </c>
      <c r="H877" s="52" t="e">
        <f t="shared" si="1502"/>
        <v>#N/A</v>
      </c>
      <c r="I877" s="52" t="e">
        <f t="shared" si="1502"/>
        <v>#N/A</v>
      </c>
      <c r="J877" s="52" t="e">
        <f t="shared" si="1502"/>
        <v>#N/A</v>
      </c>
      <c r="K877" s="52" t="e">
        <f t="shared" si="1502"/>
        <v>#N/A</v>
      </c>
      <c r="L877" s="52" t="e">
        <f t="shared" si="1502"/>
        <v>#N/A</v>
      </c>
      <c r="M877" s="52" t="e">
        <f t="shared" si="1502"/>
        <v>#N/A</v>
      </c>
      <c r="N877" s="52" t="e">
        <f t="shared" si="1502"/>
        <v>#N/A</v>
      </c>
      <c r="O877" s="52" t="e">
        <f t="shared" si="1502"/>
        <v>#N/A</v>
      </c>
      <c r="P877" s="52" t="e">
        <f t="shared" si="1502"/>
        <v>#N/A</v>
      </c>
      <c r="Q877" s="52" t="e">
        <f t="shared" si="1502"/>
        <v>#N/A</v>
      </c>
      <c r="R877" s="52" t="e">
        <f t="shared" si="1502"/>
        <v>#N/A</v>
      </c>
      <c r="S877" s="52" t="e">
        <f t="shared" si="1502"/>
        <v>#N/A</v>
      </c>
      <c r="T877" s="52" t="e">
        <f t="shared" si="1502"/>
        <v>#N/A</v>
      </c>
      <c r="U877" s="52" t="e">
        <f t="shared" si="1502"/>
        <v>#N/A</v>
      </c>
      <c r="V877" s="52" t="e">
        <f t="shared" si="1502"/>
        <v>#N/A</v>
      </c>
      <c r="W877" s="52" t="e">
        <f t="shared" si="1502"/>
        <v>#N/A</v>
      </c>
      <c r="X877" s="55" t="e">
        <f t="shared" ref="X877:X878" si="1503">(H877-(O877*P877)/100-3*(J877*K877)/100)/2</f>
        <v>#N/A</v>
      </c>
      <c r="Y877" s="55" t="e">
        <f t="shared" ref="Y877:Y878" si="1504">SUM(X877,(J877*K877/100))/(F877/100)</f>
        <v>#N/A</v>
      </c>
      <c r="Z877" s="55" t="e">
        <f t="shared" ref="Z877" si="1505">U877*0.5+U878*0.5</f>
        <v>#N/A</v>
      </c>
      <c r="AA877" s="55" t="e">
        <f t="shared" ref="AA877:AA878" si="1506">J877/Y877</f>
        <v>#N/A</v>
      </c>
      <c r="AB877" s="336" t="e">
        <f t="shared" ref="AB877:AB878" si="1507">X877/(Y877-J877)</f>
        <v>#N/A</v>
      </c>
      <c r="AC877" s="223" t="e">
        <f ca="1">INDEX(FGA_COEFFS,1,1)+Z877*INDEX(FGA_COEFFS,1,2)+Y877*INDEX(FGA_COEFFS,1,3)+R877*INDEX(FGA_COEFFS,1,4)+Q878*INDEX(FGA_COEFFS,1,5)+S877*INDEX(FGA_COEFFS,1,6)+T878*INDEX(FGA_COEFFS,1,7)+M878*INDEX(FGA_COEFFS,1,8)+Y881*Y882</f>
        <v>#N/A</v>
      </c>
      <c r="AD877" s="223" t="e">
        <f ca="1">INDEX(THREEPTA_COEFFS,1,1)+AC877*INDEX(THREEPTA_COEFFS,1,2)+J877*INDEX(THREEPTA_COEFFS,1,3)+AA877*INDEX(THREEPTA_COEFFS,1,4)+K877*INDEX(THREEPTA_COEFFS,1,5)+L878*INDEX(THREEPTA_COEFFS,1,6)+Z881*Z882</f>
        <v>#N/A</v>
      </c>
      <c r="AE877" s="223" t="e">
        <f ca="1">INDEX(THREEPTPCT_COEFFS,1,1)+K877*INDEX(THREEPTPCT_COEFFS,1,2)+L878*INDEX(THREEPTPCT_COEFFS,1,3)+AA881*AA882</f>
        <v>#N/A</v>
      </c>
      <c r="AF877" s="55" t="e">
        <f t="shared" ref="AF877:AF878" ca="1" si="1508">AC877-AD877</f>
        <v>#N/A</v>
      </c>
      <c r="AG877" s="223" t="e">
        <f ca="1">INDEX(TWOPTPCT_COEFFS,1,1)+AB877*INDEX(TWOPTPCT_COEFFS,1,2)+I878*INDEX(TWOPTPCT_COEFFS,1,3)+G878*INDEX(TWOPTPCT_COEFFS,1,4)+L878*INDEX(TWOPTPCT_COEFFS,1,5)+AB881*AB882</f>
        <v>#N/A</v>
      </c>
      <c r="AH877" s="223" t="e">
        <f ca="1">INDEX(FTA_COEFFS,1,1)+O877*INDEX(FTA_COEFFS,1,2)+N878*INDEX(FTA_COEFFS,1,3)+(Q877+R877)*INDEX(FTA_COEFFS,1,4)+(Q878+R878)*INDEX(FTA_COEFFS,1,5)+M878*INDEX(FTA_COEFFS,1,6)+AC881*AC882</f>
        <v>#N/A</v>
      </c>
      <c r="AI877" s="223" t="e">
        <f ca="1">INDEX(FTPCT_COEFFS,1,1)+P877*INDEX(FTPCT_COEFFS,1,2)+F877*INDEX(FTPCT_COEFFS,1,3)+G878*INDEX(FTPCT_COEFFS,1,4)+AD881*AD882</f>
        <v>#N/A</v>
      </c>
      <c r="AJ877" s="338" t="e">
        <f t="shared" ref="AJ877:AJ878" ca="1" si="1509">AD877*AE877/100+AF877*AG877+AH877*AI877/100</f>
        <v>#N/A</v>
      </c>
      <c r="AK877" s="55"/>
      <c r="AL877" s="55"/>
      <c r="AM877" s="55"/>
      <c r="AN877" s="55"/>
      <c r="AO877" s="55"/>
      <c r="AP877" s="55"/>
      <c r="AQ877" s="55"/>
      <c r="AR877" s="55"/>
    </row>
    <row r="878" spans="1:45" x14ac:dyDescent="0.3">
      <c r="B878" s="54" t="s">
        <v>175</v>
      </c>
      <c r="C878" s="54">
        <f>C871</f>
        <v>0</v>
      </c>
      <c r="D878" s="56" t="e">
        <f t="shared" ca="1" si="1501"/>
        <v>#N/A</v>
      </c>
      <c r="E878" s="52" t="e">
        <f t="shared" ref="E878:W878" si="1510">E871</f>
        <v>#N/A</v>
      </c>
      <c r="F878" s="52" t="e">
        <f t="shared" si="1510"/>
        <v>#N/A</v>
      </c>
      <c r="G878" s="52" t="e">
        <f t="shared" si="1510"/>
        <v>#N/A</v>
      </c>
      <c r="H878" s="52" t="e">
        <f t="shared" si="1510"/>
        <v>#N/A</v>
      </c>
      <c r="I878" s="52" t="e">
        <f t="shared" si="1510"/>
        <v>#N/A</v>
      </c>
      <c r="J878" s="52" t="e">
        <f t="shared" si="1510"/>
        <v>#N/A</v>
      </c>
      <c r="K878" s="52" t="e">
        <f t="shared" si="1510"/>
        <v>#N/A</v>
      </c>
      <c r="L878" s="52" t="e">
        <f t="shared" si="1510"/>
        <v>#N/A</v>
      </c>
      <c r="M878" s="52" t="e">
        <f t="shared" si="1510"/>
        <v>#N/A</v>
      </c>
      <c r="N878" s="52" t="e">
        <f t="shared" si="1510"/>
        <v>#N/A</v>
      </c>
      <c r="O878" s="52" t="e">
        <f t="shared" si="1510"/>
        <v>#N/A</v>
      </c>
      <c r="P878" s="52" t="e">
        <f t="shared" si="1510"/>
        <v>#N/A</v>
      </c>
      <c r="Q878" s="52" t="e">
        <f t="shared" si="1510"/>
        <v>#N/A</v>
      </c>
      <c r="R878" s="52" t="e">
        <f t="shared" si="1510"/>
        <v>#N/A</v>
      </c>
      <c r="S878" s="52" t="e">
        <f t="shared" si="1510"/>
        <v>#N/A</v>
      </c>
      <c r="T878" s="52" t="e">
        <f t="shared" si="1510"/>
        <v>#N/A</v>
      </c>
      <c r="U878" s="52" t="e">
        <f t="shared" si="1510"/>
        <v>#N/A</v>
      </c>
      <c r="V878" s="52" t="e">
        <f t="shared" si="1510"/>
        <v>#N/A</v>
      </c>
      <c r="W878" s="52" t="e">
        <f t="shared" si="1510"/>
        <v>#N/A</v>
      </c>
      <c r="X878" s="55" t="e">
        <f t="shared" si="1503"/>
        <v>#N/A</v>
      </c>
      <c r="Y878" s="55" t="e">
        <f t="shared" si="1504"/>
        <v>#N/A</v>
      </c>
      <c r="Z878" s="55" t="e">
        <f t="shared" ref="Z878" si="1511">Z877</f>
        <v>#N/A</v>
      </c>
      <c r="AA878" s="55" t="e">
        <f t="shared" si="1506"/>
        <v>#N/A</v>
      </c>
      <c r="AB878" s="336" t="e">
        <f t="shared" si="1507"/>
        <v>#N/A</v>
      </c>
      <c r="AC878" s="223" t="e">
        <f ca="1">INDEX(FGA_COEFFS,1,1)+Z878*INDEX(FGA_COEFFS,1,2)+Y878*INDEX(FGA_COEFFS,1,3)+R878*INDEX(FGA_COEFFS,1,4)+Q877*INDEX(FGA_COEFFS,1,5)+S878*INDEX(FGA_COEFFS,1,6)+T877*INDEX(FGA_COEFFS,1,7)+M877*INDEX(FGA_COEFFS,1,8)+Y881*Y883</f>
        <v>#N/A</v>
      </c>
      <c r="AD878" s="223" t="e">
        <f ca="1">INDEX(THREEPTA_COEFFS,1,1)+AC878*INDEX(THREEPTA_COEFFS,1,2)+J878*INDEX(THREEPTA_COEFFS,1,3)+AA878*INDEX(THREEPTA_COEFFS,1,4)+K878*INDEX(THREEPTA_COEFFS,1,5)+L877*INDEX(THREEPTA_COEFFS,1,6)+Z881*Z883</f>
        <v>#N/A</v>
      </c>
      <c r="AE878" s="223" t="e">
        <f ca="1">INDEX(THREEPTPCT_COEFFS,1,1)+K878*INDEX(THREEPTPCT_COEFFS,1,2)+L877*INDEX(THREEPTPCT_COEFFS,1,3)+AA881*AA883</f>
        <v>#N/A</v>
      </c>
      <c r="AF878" s="55" t="e">
        <f t="shared" ca="1" si="1508"/>
        <v>#N/A</v>
      </c>
      <c r="AG878" s="223" t="e">
        <f ca="1">INDEX(TWOPTPCT_COEFFS,1,1)+AB878*INDEX(TWOPTPCT_COEFFS,1,2)+I877*INDEX(TWOPTPCT_COEFFS,1,3)+G877*INDEX(TWOPTPCT_COEFFS,1,4)+L877*INDEX(TWOPTPCT_COEFFS,1,5)+AB881*AB883</f>
        <v>#N/A</v>
      </c>
      <c r="AH878" s="223" t="e">
        <f ca="1">INDEX(FTA_COEFFS,1,1)+O878*INDEX(FTA_COEFFS,1,2)+N877*INDEX(FTA_COEFFS,1,3)+(Q878+R878)*INDEX(FTA_COEFFS,1,4)+(Q877+R877)*INDEX(FTA_COEFFS,1,5)+M877*INDEX(FTA_COEFFS,1,6)+AC881*AC883</f>
        <v>#N/A</v>
      </c>
      <c r="AI878" s="223" t="e">
        <f ca="1">INDEX(FTPCT_COEFFS,1,1)+P878*INDEX(FTPCT_COEFFS,1,2)+F878*INDEX(FTPCT_COEFFS,1,3)+G877*INDEX(FTPCT_COEFFS,1,4)+AD881*AD883</f>
        <v>#N/A</v>
      </c>
      <c r="AJ878" s="338" t="e">
        <f t="shared" ca="1" si="1509"/>
        <v>#N/A</v>
      </c>
      <c r="AK878" s="55"/>
      <c r="AL878" s="55"/>
      <c r="AM878" s="55"/>
      <c r="AN878" s="55"/>
      <c r="AO878" s="55"/>
      <c r="AP878" s="55"/>
      <c r="AQ878" s="55"/>
      <c r="AR878" s="55"/>
    </row>
    <row r="879" spans="1:45" x14ac:dyDescent="0.3">
      <c r="A879" s="54" t="e">
        <f ca="1">IF(D877&gt;(D878+(AVERAGE(V877,W877)-AVERAGE(V878,W878))/2)+2.5,C877,IF(D878&gt;(D877+(AVERAGE(V878,W878)-AVERAGE(V877,W877))/2)+2.5,C878,"Close"))</f>
        <v>#N/A</v>
      </c>
      <c r="B879" s="64" t="e">
        <f ca="1">IF(D878&gt;D877,C878,C877)</f>
        <v>#N/A</v>
      </c>
      <c r="D879" s="56"/>
      <c r="X879" s="55"/>
      <c r="Y879" s="55"/>
      <c r="Z879" s="55"/>
      <c r="AA879" s="55"/>
      <c r="AB879" s="55"/>
      <c r="AC879" s="337"/>
      <c r="AD879" s="337"/>
      <c r="AE879" s="337"/>
      <c r="AF879" s="337"/>
      <c r="AG879" s="337"/>
      <c r="AH879" s="337"/>
      <c r="AI879" s="337"/>
      <c r="AJ879" s="337"/>
      <c r="AK879" s="337"/>
      <c r="AL879" s="337"/>
      <c r="AM879" s="55"/>
      <c r="AN879" s="55"/>
      <c r="AO879" s="55"/>
      <c r="AP879" s="55"/>
      <c r="AQ879" s="55"/>
      <c r="AR879" s="55"/>
      <c r="AS879" s="55"/>
    </row>
    <row r="880" spans="1:45" x14ac:dyDescent="0.3">
      <c r="X880" s="54" t="s">
        <v>1305</v>
      </c>
      <c r="Y880" s="54" t="s">
        <v>128</v>
      </c>
      <c r="Z880" s="54" t="s">
        <v>157</v>
      </c>
      <c r="AA880" s="54" t="s">
        <v>151</v>
      </c>
      <c r="AB880" s="54" t="s">
        <v>1327</v>
      </c>
      <c r="AC880" s="54" t="s">
        <v>129</v>
      </c>
      <c r="AD880" s="54" t="s">
        <v>116</v>
      </c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</row>
    <row r="881" spans="1:45" x14ac:dyDescent="0.3">
      <c r="X881" s="54"/>
      <c r="Y881" s="54">
        <f t="shared" ref="Y881:AD881" si="1512">Y874</f>
        <v>6.4436999999999998</v>
      </c>
      <c r="Z881" s="54">
        <f t="shared" si="1512"/>
        <v>4.9371</v>
      </c>
      <c r="AA881" s="54">
        <f t="shared" si="1512"/>
        <v>11.350300000000001</v>
      </c>
      <c r="AB881" s="54">
        <f t="shared" si="1512"/>
        <v>7.1900000000000006E-2</v>
      </c>
      <c r="AC881" s="54">
        <f t="shared" si="1512"/>
        <v>6.2766000000000002</v>
      </c>
      <c r="AD881" s="54">
        <f t="shared" si="1512"/>
        <v>11.042999999999999</v>
      </c>
      <c r="AE881" s="54"/>
      <c r="AF881" s="336"/>
      <c r="AG881" s="336"/>
      <c r="AH881" s="336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</row>
    <row r="882" spans="1:45" x14ac:dyDescent="0.3">
      <c r="D882" s="56"/>
      <c r="X882" s="336"/>
      <c r="Y882" s="336">
        <f t="shared" ca="1" si="1500"/>
        <v>-1.4981279232882896</v>
      </c>
      <c r="Z882" s="336">
        <f t="shared" ca="1" si="1500"/>
        <v>5.9322657153377784E-2</v>
      </c>
      <c r="AA882" s="336">
        <f t="shared" ca="1" si="1500"/>
        <v>-1.05911937174115</v>
      </c>
      <c r="AB882" s="336">
        <f t="shared" ca="1" si="1500"/>
        <v>1.1306814625180068</v>
      </c>
      <c r="AC882" s="336">
        <f t="shared" ca="1" si="1500"/>
        <v>1.3200763808778135</v>
      </c>
      <c r="AD882" s="336">
        <f t="shared" ca="1" si="1500"/>
        <v>1.4149286876570293E-2</v>
      </c>
      <c r="AE882" s="336"/>
      <c r="AF882" s="336"/>
      <c r="AG882" s="336"/>
      <c r="AH882" s="336"/>
      <c r="AI882" s="54"/>
      <c r="AJ882" s="54"/>
      <c r="AK882" s="54"/>
      <c r="AL882" s="336"/>
      <c r="AM882" s="336"/>
      <c r="AN882" s="336"/>
      <c r="AO882" s="336"/>
      <c r="AP882" s="54"/>
      <c r="AQ882" s="336"/>
      <c r="AR882" s="336"/>
      <c r="AS882" s="336"/>
    </row>
    <row r="883" spans="1:45" x14ac:dyDescent="0.3">
      <c r="C883" s="54"/>
      <c r="D883" s="56"/>
      <c r="Y883" s="336">
        <f t="shared" ca="1" si="1500"/>
        <v>-1.0387957952617435</v>
      </c>
      <c r="Z883" s="336">
        <f t="shared" ca="1" si="1500"/>
        <v>-2.9513251212607648E-3</v>
      </c>
      <c r="AA883" s="336">
        <f t="shared" ca="1" si="1500"/>
        <v>-0.29179439068265678</v>
      </c>
      <c r="AB883" s="336">
        <f t="shared" ca="1" si="1500"/>
        <v>0.1221407157380669</v>
      </c>
      <c r="AC883" s="336">
        <f t="shared" ca="1" si="1500"/>
        <v>-1.0464067182366411E-2</v>
      </c>
      <c r="AD883" s="336">
        <f t="shared" ca="1" si="1500"/>
        <v>1.170069520467192</v>
      </c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</row>
    <row r="884" spans="1:45" x14ac:dyDescent="0.3">
      <c r="B884" s="54" t="s">
        <v>172</v>
      </c>
      <c r="C884" s="53">
        <f>C877</f>
        <v>0</v>
      </c>
      <c r="D884" s="56" t="e">
        <f t="shared" ref="D884:D885" ca="1" si="1513">AJ884</f>
        <v>#N/A</v>
      </c>
      <c r="E884" s="52" t="e">
        <f t="shared" ref="E884:W884" si="1514">E877</f>
        <v>#N/A</v>
      </c>
      <c r="F884" s="52" t="e">
        <f t="shared" si="1514"/>
        <v>#N/A</v>
      </c>
      <c r="G884" s="52" t="e">
        <f t="shared" si="1514"/>
        <v>#N/A</v>
      </c>
      <c r="H884" s="52" t="e">
        <f t="shared" si="1514"/>
        <v>#N/A</v>
      </c>
      <c r="I884" s="52" t="e">
        <f t="shared" si="1514"/>
        <v>#N/A</v>
      </c>
      <c r="J884" s="52" t="e">
        <f t="shared" si="1514"/>
        <v>#N/A</v>
      </c>
      <c r="K884" s="52" t="e">
        <f t="shared" si="1514"/>
        <v>#N/A</v>
      </c>
      <c r="L884" s="52" t="e">
        <f t="shared" si="1514"/>
        <v>#N/A</v>
      </c>
      <c r="M884" s="52" t="e">
        <f t="shared" si="1514"/>
        <v>#N/A</v>
      </c>
      <c r="N884" s="52" t="e">
        <f t="shared" si="1514"/>
        <v>#N/A</v>
      </c>
      <c r="O884" s="52" t="e">
        <f t="shared" si="1514"/>
        <v>#N/A</v>
      </c>
      <c r="P884" s="52" t="e">
        <f t="shared" si="1514"/>
        <v>#N/A</v>
      </c>
      <c r="Q884" s="52" t="e">
        <f t="shared" si="1514"/>
        <v>#N/A</v>
      </c>
      <c r="R884" s="52" t="e">
        <f t="shared" si="1514"/>
        <v>#N/A</v>
      </c>
      <c r="S884" s="52" t="e">
        <f t="shared" si="1514"/>
        <v>#N/A</v>
      </c>
      <c r="T884" s="52" t="e">
        <f t="shared" si="1514"/>
        <v>#N/A</v>
      </c>
      <c r="U884" s="52" t="e">
        <f t="shared" si="1514"/>
        <v>#N/A</v>
      </c>
      <c r="V884" s="52" t="e">
        <f t="shared" si="1514"/>
        <v>#N/A</v>
      </c>
      <c r="W884" s="52" t="e">
        <f t="shared" si="1514"/>
        <v>#N/A</v>
      </c>
      <c r="X884" s="55" t="e">
        <f t="shared" ref="X884:X885" si="1515">(H884-(O884*P884)/100-3*(J884*K884)/100)/2</f>
        <v>#N/A</v>
      </c>
      <c r="Y884" s="55" t="e">
        <f t="shared" ref="Y884:Y885" si="1516">SUM(X884,(J884*K884/100))/(F884/100)</f>
        <v>#N/A</v>
      </c>
      <c r="Z884" s="55" t="e">
        <f t="shared" ref="Z884" si="1517">U884*0.5+U885*0.5</f>
        <v>#N/A</v>
      </c>
      <c r="AA884" s="55" t="e">
        <f t="shared" ref="AA884:AA885" si="1518">J884/Y884</f>
        <v>#N/A</v>
      </c>
      <c r="AB884" s="336" t="e">
        <f t="shared" ref="AB884:AB885" si="1519">X884/(Y884-J884)</f>
        <v>#N/A</v>
      </c>
      <c r="AC884" s="223" t="e">
        <f ca="1">INDEX(FGA_COEFFS,1,1)+Z884*INDEX(FGA_COEFFS,1,2)+Y884*INDEX(FGA_COEFFS,1,3)+R884*INDEX(FGA_COEFFS,1,4)+Q885*INDEX(FGA_COEFFS,1,5)+S884*INDEX(FGA_COEFFS,1,6)+T885*INDEX(FGA_COEFFS,1,7)+M885*INDEX(FGA_COEFFS,1,8)+Y888*Y889</f>
        <v>#N/A</v>
      </c>
      <c r="AD884" s="223" t="e">
        <f ca="1">INDEX(THREEPTA_COEFFS,1,1)+AC884*INDEX(THREEPTA_COEFFS,1,2)+J884*INDEX(THREEPTA_COEFFS,1,3)+AA884*INDEX(THREEPTA_COEFFS,1,4)+K884*INDEX(THREEPTA_COEFFS,1,5)+L885*INDEX(THREEPTA_COEFFS,1,6)+Z888*Z889</f>
        <v>#N/A</v>
      </c>
      <c r="AE884" s="223" t="e">
        <f ca="1">INDEX(THREEPTPCT_COEFFS,1,1)+K884*INDEX(THREEPTPCT_COEFFS,1,2)+L885*INDEX(THREEPTPCT_COEFFS,1,3)+AA888*AA889</f>
        <v>#N/A</v>
      </c>
      <c r="AF884" s="55" t="e">
        <f t="shared" ref="AF884:AF885" ca="1" si="1520">AC884-AD884</f>
        <v>#N/A</v>
      </c>
      <c r="AG884" s="223" t="e">
        <f ca="1">INDEX(TWOPTPCT_COEFFS,1,1)+AB884*INDEX(TWOPTPCT_COEFFS,1,2)+I885*INDEX(TWOPTPCT_COEFFS,1,3)+G885*INDEX(TWOPTPCT_COEFFS,1,4)+L885*INDEX(TWOPTPCT_COEFFS,1,5)+AB888*AB889</f>
        <v>#N/A</v>
      </c>
      <c r="AH884" s="223" t="e">
        <f ca="1">INDEX(FTA_COEFFS,1,1)+O884*INDEX(FTA_COEFFS,1,2)+N885*INDEX(FTA_COEFFS,1,3)+(Q884+R884)*INDEX(FTA_COEFFS,1,4)+(Q885+R885)*INDEX(FTA_COEFFS,1,5)+M885*INDEX(FTA_COEFFS,1,6)+AC888*AC889</f>
        <v>#N/A</v>
      </c>
      <c r="AI884" s="223" t="e">
        <f ca="1">INDEX(FTPCT_COEFFS,1,1)+P884*INDEX(FTPCT_COEFFS,1,2)+F884*INDEX(FTPCT_COEFFS,1,3)+G885*INDEX(FTPCT_COEFFS,1,4)+AD888*AD889</f>
        <v>#N/A</v>
      </c>
      <c r="AJ884" s="338" t="e">
        <f t="shared" ref="AJ884:AJ885" ca="1" si="1521">AD884*AE884/100+AF884*AG884+AH884*AI884/100</f>
        <v>#N/A</v>
      </c>
      <c r="AK884" s="55"/>
      <c r="AL884" s="55"/>
      <c r="AM884" s="55"/>
      <c r="AN884" s="55"/>
      <c r="AO884" s="55"/>
      <c r="AP884" s="55"/>
      <c r="AQ884" s="55"/>
      <c r="AR884" s="55"/>
    </row>
    <row r="885" spans="1:45" x14ac:dyDescent="0.3">
      <c r="B885" s="54" t="s">
        <v>175</v>
      </c>
      <c r="C885" s="54">
        <f>C878</f>
        <v>0</v>
      </c>
      <c r="D885" s="56" t="e">
        <f t="shared" ca="1" si="1513"/>
        <v>#N/A</v>
      </c>
      <c r="E885" s="52" t="e">
        <f t="shared" ref="E885:W885" si="1522">E878</f>
        <v>#N/A</v>
      </c>
      <c r="F885" s="52" t="e">
        <f t="shared" si="1522"/>
        <v>#N/A</v>
      </c>
      <c r="G885" s="52" t="e">
        <f t="shared" si="1522"/>
        <v>#N/A</v>
      </c>
      <c r="H885" s="52" t="e">
        <f t="shared" si="1522"/>
        <v>#N/A</v>
      </c>
      <c r="I885" s="52" t="e">
        <f t="shared" si="1522"/>
        <v>#N/A</v>
      </c>
      <c r="J885" s="52" t="e">
        <f t="shared" si="1522"/>
        <v>#N/A</v>
      </c>
      <c r="K885" s="52" t="e">
        <f t="shared" si="1522"/>
        <v>#N/A</v>
      </c>
      <c r="L885" s="52" t="e">
        <f t="shared" si="1522"/>
        <v>#N/A</v>
      </c>
      <c r="M885" s="52" t="e">
        <f t="shared" si="1522"/>
        <v>#N/A</v>
      </c>
      <c r="N885" s="52" t="e">
        <f t="shared" si="1522"/>
        <v>#N/A</v>
      </c>
      <c r="O885" s="52" t="e">
        <f t="shared" si="1522"/>
        <v>#N/A</v>
      </c>
      <c r="P885" s="52" t="e">
        <f t="shared" si="1522"/>
        <v>#N/A</v>
      </c>
      <c r="Q885" s="52" t="e">
        <f t="shared" si="1522"/>
        <v>#N/A</v>
      </c>
      <c r="R885" s="52" t="e">
        <f t="shared" si="1522"/>
        <v>#N/A</v>
      </c>
      <c r="S885" s="52" t="e">
        <f t="shared" si="1522"/>
        <v>#N/A</v>
      </c>
      <c r="T885" s="52" t="e">
        <f t="shared" si="1522"/>
        <v>#N/A</v>
      </c>
      <c r="U885" s="52" t="e">
        <f t="shared" si="1522"/>
        <v>#N/A</v>
      </c>
      <c r="V885" s="52" t="e">
        <f t="shared" si="1522"/>
        <v>#N/A</v>
      </c>
      <c r="W885" s="52" t="e">
        <f t="shared" si="1522"/>
        <v>#N/A</v>
      </c>
      <c r="X885" s="55" t="e">
        <f t="shared" si="1515"/>
        <v>#N/A</v>
      </c>
      <c r="Y885" s="55" t="e">
        <f t="shared" si="1516"/>
        <v>#N/A</v>
      </c>
      <c r="Z885" s="55" t="e">
        <f t="shared" ref="Z885" si="1523">Z884</f>
        <v>#N/A</v>
      </c>
      <c r="AA885" s="55" t="e">
        <f t="shared" si="1518"/>
        <v>#N/A</v>
      </c>
      <c r="AB885" s="336" t="e">
        <f t="shared" si="1519"/>
        <v>#N/A</v>
      </c>
      <c r="AC885" s="223" t="e">
        <f ca="1">INDEX(FGA_COEFFS,1,1)+Z885*INDEX(FGA_COEFFS,1,2)+Y885*INDEX(FGA_COEFFS,1,3)+R885*INDEX(FGA_COEFFS,1,4)+Q884*INDEX(FGA_COEFFS,1,5)+S885*INDEX(FGA_COEFFS,1,6)+T884*INDEX(FGA_COEFFS,1,7)+M884*INDEX(FGA_COEFFS,1,8)+Y888*Y890</f>
        <v>#N/A</v>
      </c>
      <c r="AD885" s="223" t="e">
        <f ca="1">INDEX(THREEPTA_COEFFS,1,1)+AC885*INDEX(THREEPTA_COEFFS,1,2)+J885*INDEX(THREEPTA_COEFFS,1,3)+AA885*INDEX(THREEPTA_COEFFS,1,4)+K885*INDEX(THREEPTA_COEFFS,1,5)+L884*INDEX(THREEPTA_COEFFS,1,6)+Z888*Z890</f>
        <v>#N/A</v>
      </c>
      <c r="AE885" s="223" t="e">
        <f ca="1">INDEX(THREEPTPCT_COEFFS,1,1)+K885*INDEX(THREEPTPCT_COEFFS,1,2)+L884*INDEX(THREEPTPCT_COEFFS,1,3)+AA888*AA890</f>
        <v>#N/A</v>
      </c>
      <c r="AF885" s="55" t="e">
        <f t="shared" ca="1" si="1520"/>
        <v>#N/A</v>
      </c>
      <c r="AG885" s="223" t="e">
        <f ca="1">INDEX(TWOPTPCT_COEFFS,1,1)+AB885*INDEX(TWOPTPCT_COEFFS,1,2)+I884*INDEX(TWOPTPCT_COEFFS,1,3)+G884*INDEX(TWOPTPCT_COEFFS,1,4)+L884*INDEX(TWOPTPCT_COEFFS,1,5)+AB888*AB890</f>
        <v>#N/A</v>
      </c>
      <c r="AH885" s="223" t="e">
        <f ca="1">INDEX(FTA_COEFFS,1,1)+O885*INDEX(FTA_COEFFS,1,2)+N884*INDEX(FTA_COEFFS,1,3)+(Q885+R885)*INDEX(FTA_COEFFS,1,4)+(Q884+R884)*INDEX(FTA_COEFFS,1,5)+M884*INDEX(FTA_COEFFS,1,6)+AC888*AC890</f>
        <v>#N/A</v>
      </c>
      <c r="AI885" s="223" t="e">
        <f ca="1">INDEX(FTPCT_COEFFS,1,1)+P885*INDEX(FTPCT_COEFFS,1,2)+F885*INDEX(FTPCT_COEFFS,1,3)+G884*INDEX(FTPCT_COEFFS,1,4)+AD888*AD890</f>
        <v>#N/A</v>
      </c>
      <c r="AJ885" s="338" t="e">
        <f t="shared" ca="1" si="1521"/>
        <v>#N/A</v>
      </c>
      <c r="AK885" s="55"/>
      <c r="AL885" s="55"/>
      <c r="AM885" s="55"/>
      <c r="AN885" s="55"/>
      <c r="AO885" s="55"/>
      <c r="AP885" s="55"/>
      <c r="AQ885" s="55"/>
      <c r="AR885" s="55"/>
    </row>
    <row r="886" spans="1:45" x14ac:dyDescent="0.3">
      <c r="A886" s="54" t="e">
        <f ca="1">IF(D884&gt;(D885+(AVERAGE(V884,W884)-AVERAGE(V885,W885))/2)+2.5,C884,IF(D885&gt;(D884+(AVERAGE(V885,W885)-AVERAGE(V884,W884))/2)+2.5,C885,"Close"))</f>
        <v>#N/A</v>
      </c>
      <c r="B886" s="64" t="e">
        <f ca="1">IF(D885&gt;D884,C885,C884)</f>
        <v>#N/A</v>
      </c>
      <c r="D886" s="56"/>
      <c r="X886" s="55"/>
      <c r="Y886" s="55"/>
      <c r="Z886" s="55"/>
      <c r="AA886" s="55"/>
      <c r="AB886" s="55"/>
      <c r="AC886" s="337"/>
      <c r="AD886" s="337"/>
      <c r="AE886" s="337"/>
      <c r="AF886" s="337"/>
      <c r="AG886" s="337"/>
      <c r="AH886" s="337"/>
      <c r="AI886" s="337"/>
      <c r="AJ886" s="337"/>
      <c r="AK886" s="337"/>
      <c r="AL886" s="337"/>
      <c r="AM886" s="55"/>
      <c r="AN886" s="55"/>
      <c r="AO886" s="55"/>
      <c r="AP886" s="55"/>
      <c r="AQ886" s="55"/>
      <c r="AR886" s="55"/>
      <c r="AS886" s="55"/>
    </row>
    <row r="887" spans="1:45" x14ac:dyDescent="0.3">
      <c r="X887" s="54" t="s">
        <v>1305</v>
      </c>
      <c r="Y887" s="54" t="s">
        <v>128</v>
      </c>
      <c r="Z887" s="54" t="s">
        <v>157</v>
      </c>
      <c r="AA887" s="54" t="s">
        <v>151</v>
      </c>
      <c r="AB887" s="54" t="s">
        <v>1327</v>
      </c>
      <c r="AC887" s="54" t="s">
        <v>129</v>
      </c>
      <c r="AD887" s="54" t="s">
        <v>116</v>
      </c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</row>
    <row r="888" spans="1:45" x14ac:dyDescent="0.3">
      <c r="X888" s="54"/>
      <c r="Y888" s="54">
        <f t="shared" ref="Y888:AD888" si="1524">Y881</f>
        <v>6.4436999999999998</v>
      </c>
      <c r="Z888" s="54">
        <f t="shared" si="1524"/>
        <v>4.9371</v>
      </c>
      <c r="AA888" s="54">
        <f t="shared" si="1524"/>
        <v>11.350300000000001</v>
      </c>
      <c r="AB888" s="54">
        <f t="shared" si="1524"/>
        <v>7.1900000000000006E-2</v>
      </c>
      <c r="AC888" s="54">
        <f t="shared" si="1524"/>
        <v>6.2766000000000002</v>
      </c>
      <c r="AD888" s="54">
        <f t="shared" si="1524"/>
        <v>11.042999999999999</v>
      </c>
      <c r="AE888" s="54"/>
      <c r="AF888" s="336"/>
      <c r="AG888" s="336"/>
      <c r="AH888" s="336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</row>
    <row r="889" spans="1:45" x14ac:dyDescent="0.3">
      <c r="D889" s="56"/>
      <c r="X889" s="336"/>
      <c r="Y889" s="336">
        <f t="shared" ca="1" si="1500"/>
        <v>-0.80698477865683083</v>
      </c>
      <c r="Z889" s="336">
        <f t="shared" ca="1" si="1500"/>
        <v>-1.5536059446270515E-2</v>
      </c>
      <c r="AA889" s="336">
        <f t="shared" ca="1" si="1500"/>
        <v>-0.11529999672536118</v>
      </c>
      <c r="AB889" s="336">
        <f t="shared" ca="1" si="1500"/>
        <v>-8.6309399491700564E-2</v>
      </c>
      <c r="AC889" s="336">
        <f t="shared" ca="1" si="1500"/>
        <v>0.27162296019308607</v>
      </c>
      <c r="AD889" s="336">
        <f t="shared" ca="1" si="1500"/>
        <v>0.12503369402844033</v>
      </c>
      <c r="AE889" s="336"/>
      <c r="AF889" s="336"/>
      <c r="AG889" s="336"/>
      <c r="AH889" s="336"/>
      <c r="AI889" s="54"/>
      <c r="AJ889" s="54"/>
      <c r="AK889" s="54"/>
      <c r="AL889" s="336"/>
      <c r="AM889" s="336"/>
      <c r="AN889" s="336"/>
      <c r="AO889" s="336"/>
      <c r="AP889" s="54"/>
      <c r="AQ889" s="336"/>
      <c r="AR889" s="336"/>
      <c r="AS889" s="336"/>
    </row>
    <row r="890" spans="1:45" x14ac:dyDescent="0.3">
      <c r="C890" s="54"/>
      <c r="D890" s="56"/>
      <c r="Y890" s="336">
        <f t="shared" ca="1" si="1500"/>
        <v>5.4407829055296203E-2</v>
      </c>
      <c r="Z890" s="336">
        <f t="shared" ca="1" si="1500"/>
        <v>0.74108194758304191</v>
      </c>
      <c r="AA890" s="336">
        <f t="shared" ca="1" si="1500"/>
        <v>-0.73477615181001543</v>
      </c>
      <c r="AB890" s="336">
        <f t="shared" ca="1" si="1500"/>
        <v>0.50438683983486565</v>
      </c>
      <c r="AC890" s="336">
        <f t="shared" ca="1" si="1500"/>
        <v>0.50163603402087531</v>
      </c>
      <c r="AD890" s="336">
        <f t="shared" ca="1" si="1500"/>
        <v>0.32888789448100242</v>
      </c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</row>
    <row r="891" spans="1:45" x14ac:dyDescent="0.3">
      <c r="B891" s="54" t="s">
        <v>172</v>
      </c>
      <c r="C891" s="53">
        <f>C884</f>
        <v>0</v>
      </c>
      <c r="D891" s="56" t="e">
        <f t="shared" ref="D891:D892" ca="1" si="1525">AJ891</f>
        <v>#N/A</v>
      </c>
      <c r="E891" s="52" t="e">
        <f t="shared" ref="E891:W891" si="1526">E884</f>
        <v>#N/A</v>
      </c>
      <c r="F891" s="52" t="e">
        <f t="shared" si="1526"/>
        <v>#N/A</v>
      </c>
      <c r="G891" s="52" t="e">
        <f t="shared" si="1526"/>
        <v>#N/A</v>
      </c>
      <c r="H891" s="52" t="e">
        <f t="shared" si="1526"/>
        <v>#N/A</v>
      </c>
      <c r="I891" s="52" t="e">
        <f t="shared" si="1526"/>
        <v>#N/A</v>
      </c>
      <c r="J891" s="52" t="e">
        <f t="shared" si="1526"/>
        <v>#N/A</v>
      </c>
      <c r="K891" s="52" t="e">
        <f t="shared" si="1526"/>
        <v>#N/A</v>
      </c>
      <c r="L891" s="52" t="e">
        <f t="shared" si="1526"/>
        <v>#N/A</v>
      </c>
      <c r="M891" s="52" t="e">
        <f t="shared" si="1526"/>
        <v>#N/A</v>
      </c>
      <c r="N891" s="52" t="e">
        <f t="shared" si="1526"/>
        <v>#N/A</v>
      </c>
      <c r="O891" s="52" t="e">
        <f t="shared" si="1526"/>
        <v>#N/A</v>
      </c>
      <c r="P891" s="52" t="e">
        <f t="shared" si="1526"/>
        <v>#N/A</v>
      </c>
      <c r="Q891" s="52" t="e">
        <f t="shared" si="1526"/>
        <v>#N/A</v>
      </c>
      <c r="R891" s="52" t="e">
        <f t="shared" si="1526"/>
        <v>#N/A</v>
      </c>
      <c r="S891" s="52" t="e">
        <f t="shared" si="1526"/>
        <v>#N/A</v>
      </c>
      <c r="T891" s="52" t="e">
        <f t="shared" si="1526"/>
        <v>#N/A</v>
      </c>
      <c r="U891" s="52" t="e">
        <f t="shared" si="1526"/>
        <v>#N/A</v>
      </c>
      <c r="V891" s="52" t="e">
        <f t="shared" si="1526"/>
        <v>#N/A</v>
      </c>
      <c r="W891" s="52" t="e">
        <f t="shared" si="1526"/>
        <v>#N/A</v>
      </c>
      <c r="X891" s="55" t="e">
        <f t="shared" ref="X891:X892" si="1527">(H891-(O891*P891)/100-3*(J891*K891)/100)/2</f>
        <v>#N/A</v>
      </c>
      <c r="Y891" s="55" t="e">
        <f t="shared" ref="Y891:Y892" si="1528">SUM(X891,(J891*K891/100))/(F891/100)</f>
        <v>#N/A</v>
      </c>
      <c r="Z891" s="55" t="e">
        <f t="shared" ref="Z891" si="1529">U891*0.5+U892*0.5</f>
        <v>#N/A</v>
      </c>
      <c r="AA891" s="55" t="e">
        <f t="shared" ref="AA891:AA892" si="1530">J891/Y891</f>
        <v>#N/A</v>
      </c>
      <c r="AB891" s="336" t="e">
        <f t="shared" ref="AB891:AB892" si="1531">X891/(Y891-J891)</f>
        <v>#N/A</v>
      </c>
      <c r="AC891" s="223" t="e">
        <f ca="1">INDEX(FGA_COEFFS,1,1)+Z891*INDEX(FGA_COEFFS,1,2)+Y891*INDEX(FGA_COEFFS,1,3)+R891*INDEX(FGA_COEFFS,1,4)+Q892*INDEX(FGA_COEFFS,1,5)+S891*INDEX(FGA_COEFFS,1,6)+T892*INDEX(FGA_COEFFS,1,7)+M892*INDEX(FGA_COEFFS,1,8)+Y895*Y896</f>
        <v>#N/A</v>
      </c>
      <c r="AD891" s="223" t="e">
        <f ca="1">INDEX(THREEPTA_COEFFS,1,1)+AC891*INDEX(THREEPTA_COEFFS,1,2)+J891*INDEX(THREEPTA_COEFFS,1,3)+AA891*INDEX(THREEPTA_COEFFS,1,4)+K891*INDEX(THREEPTA_COEFFS,1,5)+L892*INDEX(THREEPTA_COEFFS,1,6)+Z895*Z896</f>
        <v>#N/A</v>
      </c>
      <c r="AE891" s="223" t="e">
        <f ca="1">INDEX(THREEPTPCT_COEFFS,1,1)+K891*INDEX(THREEPTPCT_COEFFS,1,2)+L892*INDEX(THREEPTPCT_COEFFS,1,3)+AA895*AA896</f>
        <v>#N/A</v>
      </c>
      <c r="AF891" s="55" t="e">
        <f t="shared" ref="AF891:AF892" ca="1" si="1532">AC891-AD891</f>
        <v>#N/A</v>
      </c>
      <c r="AG891" s="223" t="e">
        <f ca="1">INDEX(TWOPTPCT_COEFFS,1,1)+AB891*INDEX(TWOPTPCT_COEFFS,1,2)+I892*INDEX(TWOPTPCT_COEFFS,1,3)+G892*INDEX(TWOPTPCT_COEFFS,1,4)+L892*INDEX(TWOPTPCT_COEFFS,1,5)+AB895*AB896</f>
        <v>#N/A</v>
      </c>
      <c r="AH891" s="223" t="e">
        <f ca="1">INDEX(FTA_COEFFS,1,1)+O891*INDEX(FTA_COEFFS,1,2)+N892*INDEX(FTA_COEFFS,1,3)+(Q891+R891)*INDEX(FTA_COEFFS,1,4)+(Q892+R892)*INDEX(FTA_COEFFS,1,5)+M892*INDEX(FTA_COEFFS,1,6)+AC895*AC896</f>
        <v>#N/A</v>
      </c>
      <c r="AI891" s="223" t="e">
        <f ca="1">INDEX(FTPCT_COEFFS,1,1)+P891*INDEX(FTPCT_COEFFS,1,2)+F891*INDEX(FTPCT_COEFFS,1,3)+G892*INDEX(FTPCT_COEFFS,1,4)+AD895*AD896</f>
        <v>#N/A</v>
      </c>
      <c r="AJ891" s="338" t="e">
        <f t="shared" ref="AJ891:AJ892" ca="1" si="1533">AD891*AE891/100+AF891*AG891+AH891*AI891/100</f>
        <v>#N/A</v>
      </c>
      <c r="AK891" s="55"/>
      <c r="AL891" s="55"/>
      <c r="AM891" s="55"/>
      <c r="AN891" s="55"/>
      <c r="AO891" s="55"/>
      <c r="AP891" s="55"/>
      <c r="AQ891" s="55"/>
      <c r="AR891" s="55"/>
    </row>
    <row r="892" spans="1:45" x14ac:dyDescent="0.3">
      <c r="B892" s="54" t="s">
        <v>175</v>
      </c>
      <c r="C892" s="54">
        <f>C885</f>
        <v>0</v>
      </c>
      <c r="D892" s="56" t="e">
        <f t="shared" ca="1" si="1525"/>
        <v>#N/A</v>
      </c>
      <c r="E892" s="52" t="e">
        <f t="shared" ref="E892:W892" si="1534">E885</f>
        <v>#N/A</v>
      </c>
      <c r="F892" s="52" t="e">
        <f t="shared" si="1534"/>
        <v>#N/A</v>
      </c>
      <c r="G892" s="52" t="e">
        <f t="shared" si="1534"/>
        <v>#N/A</v>
      </c>
      <c r="H892" s="52" t="e">
        <f t="shared" si="1534"/>
        <v>#N/A</v>
      </c>
      <c r="I892" s="52" t="e">
        <f t="shared" si="1534"/>
        <v>#N/A</v>
      </c>
      <c r="J892" s="52" t="e">
        <f t="shared" si="1534"/>
        <v>#N/A</v>
      </c>
      <c r="K892" s="52" t="e">
        <f t="shared" si="1534"/>
        <v>#N/A</v>
      </c>
      <c r="L892" s="52" t="e">
        <f t="shared" si="1534"/>
        <v>#N/A</v>
      </c>
      <c r="M892" s="52" t="e">
        <f t="shared" si="1534"/>
        <v>#N/A</v>
      </c>
      <c r="N892" s="52" t="e">
        <f t="shared" si="1534"/>
        <v>#N/A</v>
      </c>
      <c r="O892" s="52" t="e">
        <f t="shared" si="1534"/>
        <v>#N/A</v>
      </c>
      <c r="P892" s="52" t="e">
        <f t="shared" si="1534"/>
        <v>#N/A</v>
      </c>
      <c r="Q892" s="52" t="e">
        <f t="shared" si="1534"/>
        <v>#N/A</v>
      </c>
      <c r="R892" s="52" t="e">
        <f t="shared" si="1534"/>
        <v>#N/A</v>
      </c>
      <c r="S892" s="52" t="e">
        <f t="shared" si="1534"/>
        <v>#N/A</v>
      </c>
      <c r="T892" s="52" t="e">
        <f t="shared" si="1534"/>
        <v>#N/A</v>
      </c>
      <c r="U892" s="52" t="e">
        <f t="shared" si="1534"/>
        <v>#N/A</v>
      </c>
      <c r="V892" s="52" t="e">
        <f t="shared" si="1534"/>
        <v>#N/A</v>
      </c>
      <c r="W892" s="52" t="e">
        <f t="shared" si="1534"/>
        <v>#N/A</v>
      </c>
      <c r="X892" s="55" t="e">
        <f t="shared" si="1527"/>
        <v>#N/A</v>
      </c>
      <c r="Y892" s="55" t="e">
        <f t="shared" si="1528"/>
        <v>#N/A</v>
      </c>
      <c r="Z892" s="55" t="e">
        <f t="shared" ref="Z892" si="1535">Z891</f>
        <v>#N/A</v>
      </c>
      <c r="AA892" s="55" t="e">
        <f t="shared" si="1530"/>
        <v>#N/A</v>
      </c>
      <c r="AB892" s="336" t="e">
        <f t="shared" si="1531"/>
        <v>#N/A</v>
      </c>
      <c r="AC892" s="223" t="e">
        <f ca="1">INDEX(FGA_COEFFS,1,1)+Z892*INDEX(FGA_COEFFS,1,2)+Y892*INDEX(FGA_COEFFS,1,3)+R892*INDEX(FGA_COEFFS,1,4)+Q891*INDEX(FGA_COEFFS,1,5)+S892*INDEX(FGA_COEFFS,1,6)+T891*INDEX(FGA_COEFFS,1,7)+M891*INDEX(FGA_COEFFS,1,8)+Y895*Y897</f>
        <v>#N/A</v>
      </c>
      <c r="AD892" s="223" t="e">
        <f ca="1">INDEX(THREEPTA_COEFFS,1,1)+AC892*INDEX(THREEPTA_COEFFS,1,2)+J892*INDEX(THREEPTA_COEFFS,1,3)+AA892*INDEX(THREEPTA_COEFFS,1,4)+K892*INDEX(THREEPTA_COEFFS,1,5)+L891*INDEX(THREEPTA_COEFFS,1,6)+Z895*Z897</f>
        <v>#N/A</v>
      </c>
      <c r="AE892" s="223" t="e">
        <f ca="1">INDEX(THREEPTPCT_COEFFS,1,1)+K892*INDEX(THREEPTPCT_COEFFS,1,2)+L891*INDEX(THREEPTPCT_COEFFS,1,3)+AA895*AA897</f>
        <v>#N/A</v>
      </c>
      <c r="AF892" s="55" t="e">
        <f t="shared" ca="1" si="1532"/>
        <v>#N/A</v>
      </c>
      <c r="AG892" s="223" t="e">
        <f ca="1">INDEX(TWOPTPCT_COEFFS,1,1)+AB892*INDEX(TWOPTPCT_COEFFS,1,2)+I891*INDEX(TWOPTPCT_COEFFS,1,3)+G891*INDEX(TWOPTPCT_COEFFS,1,4)+L891*INDEX(TWOPTPCT_COEFFS,1,5)+AB895*AB897</f>
        <v>#N/A</v>
      </c>
      <c r="AH892" s="223" t="e">
        <f ca="1">INDEX(FTA_COEFFS,1,1)+O892*INDEX(FTA_COEFFS,1,2)+N891*INDEX(FTA_COEFFS,1,3)+(Q892+R892)*INDEX(FTA_COEFFS,1,4)+(Q891+R891)*INDEX(FTA_COEFFS,1,5)+M891*INDEX(FTA_COEFFS,1,6)+AC895*AC897</f>
        <v>#N/A</v>
      </c>
      <c r="AI892" s="223" t="e">
        <f ca="1">INDEX(FTPCT_COEFFS,1,1)+P892*INDEX(FTPCT_COEFFS,1,2)+F892*INDEX(FTPCT_COEFFS,1,3)+G891*INDEX(FTPCT_COEFFS,1,4)+AD895*AD897</f>
        <v>#N/A</v>
      </c>
      <c r="AJ892" s="338" t="e">
        <f t="shared" ca="1" si="1533"/>
        <v>#N/A</v>
      </c>
      <c r="AK892" s="55"/>
      <c r="AL892" s="55"/>
      <c r="AM892" s="55"/>
      <c r="AN892" s="55"/>
      <c r="AO892" s="55"/>
      <c r="AP892" s="55"/>
      <c r="AQ892" s="55"/>
      <c r="AR892" s="55"/>
    </row>
    <row r="893" spans="1:45" x14ac:dyDescent="0.3">
      <c r="A893" s="54" t="e">
        <f ca="1">IF(D891&gt;(D892+(AVERAGE(V891,W891)-AVERAGE(V892,W892))/2)+2.5,C891,IF(D892&gt;(D891+(AVERAGE(V892,W892)-AVERAGE(V891,W891))/2)+2.5,C892,"Close"))</f>
        <v>#N/A</v>
      </c>
      <c r="B893" s="64" t="e">
        <f ca="1">IF(D892&gt;D891,C892,C891)</f>
        <v>#N/A</v>
      </c>
      <c r="D893" s="56"/>
      <c r="X893" s="55"/>
      <c r="Y893" s="55"/>
      <c r="Z893" s="55"/>
      <c r="AA893" s="55"/>
      <c r="AB893" s="55"/>
      <c r="AC893" s="337"/>
      <c r="AD893" s="337"/>
      <c r="AE893" s="337"/>
      <c r="AF893" s="337"/>
      <c r="AG893" s="337"/>
      <c r="AH893" s="337"/>
      <c r="AI893" s="337"/>
      <c r="AJ893" s="337"/>
      <c r="AK893" s="337"/>
      <c r="AL893" s="337"/>
      <c r="AM893" s="55"/>
      <c r="AN893" s="55"/>
      <c r="AO893" s="55"/>
      <c r="AP893" s="55"/>
      <c r="AQ893" s="55"/>
      <c r="AR893" s="55"/>
      <c r="AS893" s="55"/>
    </row>
    <row r="894" spans="1:45" x14ac:dyDescent="0.3">
      <c r="X894" s="54" t="s">
        <v>1305</v>
      </c>
      <c r="Y894" s="54" t="s">
        <v>128</v>
      </c>
      <c r="Z894" s="54" t="s">
        <v>157</v>
      </c>
      <c r="AA894" s="54" t="s">
        <v>151</v>
      </c>
      <c r="AB894" s="54" t="s">
        <v>1327</v>
      </c>
      <c r="AC894" s="54" t="s">
        <v>129</v>
      </c>
      <c r="AD894" s="54" t="s">
        <v>116</v>
      </c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</row>
    <row r="895" spans="1:45" x14ac:dyDescent="0.3">
      <c r="X895" s="54"/>
      <c r="Y895" s="54">
        <f t="shared" ref="Y895:AD895" si="1536">Y888</f>
        <v>6.4436999999999998</v>
      </c>
      <c r="Z895" s="54">
        <f t="shared" si="1536"/>
        <v>4.9371</v>
      </c>
      <c r="AA895" s="54">
        <f t="shared" si="1536"/>
        <v>11.350300000000001</v>
      </c>
      <c r="AB895" s="54">
        <f t="shared" si="1536"/>
        <v>7.1900000000000006E-2</v>
      </c>
      <c r="AC895" s="54">
        <f t="shared" si="1536"/>
        <v>6.2766000000000002</v>
      </c>
      <c r="AD895" s="54">
        <f t="shared" si="1536"/>
        <v>11.042999999999999</v>
      </c>
      <c r="AE895" s="54"/>
      <c r="AF895" s="336"/>
      <c r="AG895" s="336"/>
      <c r="AH895" s="336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</row>
    <row r="896" spans="1:45" x14ac:dyDescent="0.3">
      <c r="D896" s="56"/>
      <c r="X896" s="336"/>
      <c r="Y896" s="336">
        <f t="shared" ca="1" si="1500"/>
        <v>-0.64308621936233057</v>
      </c>
      <c r="Z896" s="336">
        <f t="shared" ca="1" si="1500"/>
        <v>0.16465899376936374</v>
      </c>
      <c r="AA896" s="336">
        <f t="shared" ca="1" si="1500"/>
        <v>-0.1001486326493139</v>
      </c>
      <c r="AB896" s="336">
        <f t="shared" ca="1" si="1500"/>
        <v>-0.12256067187364772</v>
      </c>
      <c r="AC896" s="336">
        <f t="shared" ca="1" si="1500"/>
        <v>6.1386642505843747E-2</v>
      </c>
      <c r="AD896" s="336">
        <f t="shared" ca="1" si="1500"/>
        <v>0.89744118938814355</v>
      </c>
      <c r="AE896" s="336"/>
      <c r="AF896" s="336"/>
      <c r="AG896" s="336"/>
      <c r="AH896" s="336"/>
      <c r="AI896" s="54"/>
      <c r="AJ896" s="54"/>
      <c r="AK896" s="54"/>
      <c r="AL896" s="336"/>
      <c r="AM896" s="336"/>
      <c r="AN896" s="336"/>
      <c r="AO896" s="336"/>
      <c r="AP896" s="54"/>
      <c r="AQ896" s="336"/>
      <c r="AR896" s="336"/>
      <c r="AS896" s="336"/>
    </row>
    <row r="897" spans="1:45" x14ac:dyDescent="0.3">
      <c r="C897" s="54"/>
      <c r="D897" s="56"/>
      <c r="Y897" s="336">
        <f t="shared" ca="1" si="1500"/>
        <v>0.12293483041769065</v>
      </c>
      <c r="Z897" s="336">
        <f t="shared" ca="1" si="1500"/>
        <v>4.3166330060268807E-2</v>
      </c>
      <c r="AA897" s="336">
        <f t="shared" ca="1" si="1500"/>
        <v>0.44999583193763892</v>
      </c>
      <c r="AB897" s="336">
        <f t="shared" ca="1" si="1500"/>
        <v>-0.27137114657201122</v>
      </c>
      <c r="AC897" s="336">
        <f t="shared" ca="1" si="1500"/>
        <v>1.2254069740606393</v>
      </c>
      <c r="AD897" s="336">
        <f t="shared" ca="1" si="1500"/>
        <v>8.6918839723348129E-2</v>
      </c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</row>
    <row r="898" spans="1:45" x14ac:dyDescent="0.3">
      <c r="B898" s="54" t="s">
        <v>172</v>
      </c>
      <c r="C898" s="53">
        <f>C891</f>
        <v>0</v>
      </c>
      <c r="D898" s="56" t="e">
        <f t="shared" ref="D898:D899" ca="1" si="1537">AJ898</f>
        <v>#N/A</v>
      </c>
      <c r="E898" s="52" t="e">
        <f t="shared" ref="E898:W898" si="1538">E891</f>
        <v>#N/A</v>
      </c>
      <c r="F898" s="52" t="e">
        <f t="shared" si="1538"/>
        <v>#N/A</v>
      </c>
      <c r="G898" s="52" t="e">
        <f t="shared" si="1538"/>
        <v>#N/A</v>
      </c>
      <c r="H898" s="52" t="e">
        <f t="shared" si="1538"/>
        <v>#N/A</v>
      </c>
      <c r="I898" s="52" t="e">
        <f t="shared" si="1538"/>
        <v>#N/A</v>
      </c>
      <c r="J898" s="52" t="e">
        <f t="shared" si="1538"/>
        <v>#N/A</v>
      </c>
      <c r="K898" s="52" t="e">
        <f t="shared" si="1538"/>
        <v>#N/A</v>
      </c>
      <c r="L898" s="52" t="e">
        <f t="shared" si="1538"/>
        <v>#N/A</v>
      </c>
      <c r="M898" s="52" t="e">
        <f t="shared" si="1538"/>
        <v>#N/A</v>
      </c>
      <c r="N898" s="52" t="e">
        <f t="shared" si="1538"/>
        <v>#N/A</v>
      </c>
      <c r="O898" s="52" t="e">
        <f t="shared" si="1538"/>
        <v>#N/A</v>
      </c>
      <c r="P898" s="52" t="e">
        <f t="shared" si="1538"/>
        <v>#N/A</v>
      </c>
      <c r="Q898" s="52" t="e">
        <f t="shared" si="1538"/>
        <v>#N/A</v>
      </c>
      <c r="R898" s="52" t="e">
        <f t="shared" si="1538"/>
        <v>#N/A</v>
      </c>
      <c r="S898" s="52" t="e">
        <f t="shared" si="1538"/>
        <v>#N/A</v>
      </c>
      <c r="T898" s="52" t="e">
        <f t="shared" si="1538"/>
        <v>#N/A</v>
      </c>
      <c r="U898" s="52" t="e">
        <f t="shared" si="1538"/>
        <v>#N/A</v>
      </c>
      <c r="V898" s="52" t="e">
        <f t="shared" si="1538"/>
        <v>#N/A</v>
      </c>
      <c r="W898" s="52" t="e">
        <f t="shared" si="1538"/>
        <v>#N/A</v>
      </c>
      <c r="X898" s="55" t="e">
        <f t="shared" ref="X898:X899" si="1539">(H898-(O898*P898)/100-3*(J898*K898)/100)/2</f>
        <v>#N/A</v>
      </c>
      <c r="Y898" s="55" t="e">
        <f t="shared" ref="Y898:Y899" si="1540">SUM(X898,(J898*K898/100))/(F898/100)</f>
        <v>#N/A</v>
      </c>
      <c r="Z898" s="55" t="e">
        <f t="shared" ref="Z898" si="1541">U898*0.5+U899*0.5</f>
        <v>#N/A</v>
      </c>
      <c r="AA898" s="55" t="e">
        <f t="shared" ref="AA898:AA899" si="1542">J898/Y898</f>
        <v>#N/A</v>
      </c>
      <c r="AB898" s="336" t="e">
        <f t="shared" ref="AB898:AB899" si="1543">X898/(Y898-J898)</f>
        <v>#N/A</v>
      </c>
      <c r="AC898" s="223" t="e">
        <f ca="1">INDEX(FGA_COEFFS,1,1)+Z898*INDEX(FGA_COEFFS,1,2)+Y898*INDEX(FGA_COEFFS,1,3)+R898*INDEX(FGA_COEFFS,1,4)+Q899*INDEX(FGA_COEFFS,1,5)+S898*INDEX(FGA_COEFFS,1,6)+T899*INDEX(FGA_COEFFS,1,7)+M899*INDEX(FGA_COEFFS,1,8)+Y902*Y903</f>
        <v>#N/A</v>
      </c>
      <c r="AD898" s="223" t="e">
        <f ca="1">INDEX(THREEPTA_COEFFS,1,1)+AC898*INDEX(THREEPTA_COEFFS,1,2)+J898*INDEX(THREEPTA_COEFFS,1,3)+AA898*INDEX(THREEPTA_COEFFS,1,4)+K898*INDEX(THREEPTA_COEFFS,1,5)+L899*INDEX(THREEPTA_COEFFS,1,6)+Z902*Z903</f>
        <v>#N/A</v>
      </c>
      <c r="AE898" s="223" t="e">
        <f ca="1">INDEX(THREEPTPCT_COEFFS,1,1)+K898*INDEX(THREEPTPCT_COEFFS,1,2)+L899*INDEX(THREEPTPCT_COEFFS,1,3)+AA902*AA903</f>
        <v>#N/A</v>
      </c>
      <c r="AF898" s="55" t="e">
        <f t="shared" ref="AF898:AF899" ca="1" si="1544">AC898-AD898</f>
        <v>#N/A</v>
      </c>
      <c r="AG898" s="223" t="e">
        <f ca="1">INDEX(TWOPTPCT_COEFFS,1,1)+AB898*INDEX(TWOPTPCT_COEFFS,1,2)+I899*INDEX(TWOPTPCT_COEFFS,1,3)+G899*INDEX(TWOPTPCT_COEFFS,1,4)+L899*INDEX(TWOPTPCT_COEFFS,1,5)+AB902*AB903</f>
        <v>#N/A</v>
      </c>
      <c r="AH898" s="223" t="e">
        <f ca="1">INDEX(FTA_COEFFS,1,1)+O898*INDEX(FTA_COEFFS,1,2)+N899*INDEX(FTA_COEFFS,1,3)+(Q898+R898)*INDEX(FTA_COEFFS,1,4)+(Q899+R899)*INDEX(FTA_COEFFS,1,5)+M899*INDEX(FTA_COEFFS,1,6)+AC902*AC903</f>
        <v>#N/A</v>
      </c>
      <c r="AI898" s="223" t="e">
        <f ca="1">INDEX(FTPCT_COEFFS,1,1)+P898*INDEX(FTPCT_COEFFS,1,2)+F898*INDEX(FTPCT_COEFFS,1,3)+G899*INDEX(FTPCT_COEFFS,1,4)+AD902*AD903</f>
        <v>#N/A</v>
      </c>
      <c r="AJ898" s="338" t="e">
        <f t="shared" ref="AJ898:AJ899" ca="1" si="1545">AD898*AE898/100+AF898*AG898+AH898*AI898/100</f>
        <v>#N/A</v>
      </c>
      <c r="AK898" s="55"/>
      <c r="AL898" s="55"/>
      <c r="AM898" s="55"/>
      <c r="AN898" s="55"/>
      <c r="AO898" s="55"/>
      <c r="AP898" s="55"/>
      <c r="AQ898" s="55"/>
      <c r="AR898" s="55"/>
    </row>
    <row r="899" spans="1:45" x14ac:dyDescent="0.3">
      <c r="B899" s="54" t="s">
        <v>175</v>
      </c>
      <c r="C899" s="54">
        <f>C892</f>
        <v>0</v>
      </c>
      <c r="D899" s="56" t="e">
        <f t="shared" ca="1" si="1537"/>
        <v>#N/A</v>
      </c>
      <c r="E899" s="52" t="e">
        <f t="shared" ref="E899:W899" si="1546">E892</f>
        <v>#N/A</v>
      </c>
      <c r="F899" s="52" t="e">
        <f t="shared" si="1546"/>
        <v>#N/A</v>
      </c>
      <c r="G899" s="52" t="e">
        <f t="shared" si="1546"/>
        <v>#N/A</v>
      </c>
      <c r="H899" s="52" t="e">
        <f t="shared" si="1546"/>
        <v>#N/A</v>
      </c>
      <c r="I899" s="52" t="e">
        <f t="shared" si="1546"/>
        <v>#N/A</v>
      </c>
      <c r="J899" s="52" t="e">
        <f t="shared" si="1546"/>
        <v>#N/A</v>
      </c>
      <c r="K899" s="52" t="e">
        <f t="shared" si="1546"/>
        <v>#N/A</v>
      </c>
      <c r="L899" s="52" t="e">
        <f t="shared" si="1546"/>
        <v>#N/A</v>
      </c>
      <c r="M899" s="52" t="e">
        <f t="shared" si="1546"/>
        <v>#N/A</v>
      </c>
      <c r="N899" s="52" t="e">
        <f t="shared" si="1546"/>
        <v>#N/A</v>
      </c>
      <c r="O899" s="52" t="e">
        <f t="shared" si="1546"/>
        <v>#N/A</v>
      </c>
      <c r="P899" s="52" t="e">
        <f t="shared" si="1546"/>
        <v>#N/A</v>
      </c>
      <c r="Q899" s="52" t="e">
        <f t="shared" si="1546"/>
        <v>#N/A</v>
      </c>
      <c r="R899" s="52" t="e">
        <f t="shared" si="1546"/>
        <v>#N/A</v>
      </c>
      <c r="S899" s="52" t="e">
        <f t="shared" si="1546"/>
        <v>#N/A</v>
      </c>
      <c r="T899" s="52" t="e">
        <f t="shared" si="1546"/>
        <v>#N/A</v>
      </c>
      <c r="U899" s="52" t="e">
        <f t="shared" si="1546"/>
        <v>#N/A</v>
      </c>
      <c r="V899" s="52" t="e">
        <f t="shared" si="1546"/>
        <v>#N/A</v>
      </c>
      <c r="W899" s="52" t="e">
        <f t="shared" si="1546"/>
        <v>#N/A</v>
      </c>
      <c r="X899" s="55" t="e">
        <f t="shared" si="1539"/>
        <v>#N/A</v>
      </c>
      <c r="Y899" s="55" t="e">
        <f t="shared" si="1540"/>
        <v>#N/A</v>
      </c>
      <c r="Z899" s="55" t="e">
        <f t="shared" ref="Z899" si="1547">Z898</f>
        <v>#N/A</v>
      </c>
      <c r="AA899" s="55" t="e">
        <f t="shared" si="1542"/>
        <v>#N/A</v>
      </c>
      <c r="AB899" s="336" t="e">
        <f t="shared" si="1543"/>
        <v>#N/A</v>
      </c>
      <c r="AC899" s="223" t="e">
        <f ca="1">INDEX(FGA_COEFFS,1,1)+Z899*INDEX(FGA_COEFFS,1,2)+Y899*INDEX(FGA_COEFFS,1,3)+R899*INDEX(FGA_COEFFS,1,4)+Q898*INDEX(FGA_COEFFS,1,5)+S899*INDEX(FGA_COEFFS,1,6)+T898*INDEX(FGA_COEFFS,1,7)+M898*INDEX(FGA_COEFFS,1,8)+Y902*Y904</f>
        <v>#N/A</v>
      </c>
      <c r="AD899" s="223" t="e">
        <f ca="1">INDEX(THREEPTA_COEFFS,1,1)+AC899*INDEX(THREEPTA_COEFFS,1,2)+J899*INDEX(THREEPTA_COEFFS,1,3)+AA899*INDEX(THREEPTA_COEFFS,1,4)+K899*INDEX(THREEPTA_COEFFS,1,5)+L898*INDEX(THREEPTA_COEFFS,1,6)+Z902*Z904</f>
        <v>#N/A</v>
      </c>
      <c r="AE899" s="223" t="e">
        <f ca="1">INDEX(THREEPTPCT_COEFFS,1,1)+K899*INDEX(THREEPTPCT_COEFFS,1,2)+L898*INDEX(THREEPTPCT_COEFFS,1,3)+AA902*AA904</f>
        <v>#N/A</v>
      </c>
      <c r="AF899" s="55" t="e">
        <f t="shared" ca="1" si="1544"/>
        <v>#N/A</v>
      </c>
      <c r="AG899" s="223" t="e">
        <f ca="1">INDEX(TWOPTPCT_COEFFS,1,1)+AB899*INDEX(TWOPTPCT_COEFFS,1,2)+I898*INDEX(TWOPTPCT_COEFFS,1,3)+G898*INDEX(TWOPTPCT_COEFFS,1,4)+L898*INDEX(TWOPTPCT_COEFFS,1,5)+AB902*AB904</f>
        <v>#N/A</v>
      </c>
      <c r="AH899" s="223" t="e">
        <f ca="1">INDEX(FTA_COEFFS,1,1)+O899*INDEX(FTA_COEFFS,1,2)+N898*INDEX(FTA_COEFFS,1,3)+(Q899+R899)*INDEX(FTA_COEFFS,1,4)+(Q898+R898)*INDEX(FTA_COEFFS,1,5)+M898*INDEX(FTA_COEFFS,1,6)+AC902*AC904</f>
        <v>#N/A</v>
      </c>
      <c r="AI899" s="223" t="e">
        <f ca="1">INDEX(FTPCT_COEFFS,1,1)+P899*INDEX(FTPCT_COEFFS,1,2)+F899*INDEX(FTPCT_COEFFS,1,3)+G898*INDEX(FTPCT_COEFFS,1,4)+AD902*AD904</f>
        <v>#N/A</v>
      </c>
      <c r="AJ899" s="338" t="e">
        <f t="shared" ca="1" si="1545"/>
        <v>#N/A</v>
      </c>
      <c r="AK899" s="55"/>
      <c r="AL899" s="55"/>
      <c r="AM899" s="55"/>
      <c r="AN899" s="55"/>
      <c r="AO899" s="55"/>
      <c r="AP899" s="55"/>
      <c r="AQ899" s="55"/>
      <c r="AR899" s="55"/>
    </row>
    <row r="900" spans="1:45" x14ac:dyDescent="0.3">
      <c r="A900" s="54" t="e">
        <f ca="1">IF(D898&gt;(D899+(AVERAGE(V898,W898)-AVERAGE(V899,W899))/2)+2.5,C898,IF(D899&gt;(D898+(AVERAGE(V899,W899)-AVERAGE(V898,W898))/2)+2.5,C899,"Close"))</f>
        <v>#N/A</v>
      </c>
      <c r="B900" s="64" t="e">
        <f ca="1">IF(D899&gt;D898,C899,C898)</f>
        <v>#N/A</v>
      </c>
      <c r="D900" s="56"/>
      <c r="X900" s="55"/>
      <c r="Y900" s="55"/>
      <c r="Z900" s="55"/>
      <c r="AA900" s="55"/>
      <c r="AB900" s="55"/>
      <c r="AC900" s="337"/>
      <c r="AD900" s="337"/>
      <c r="AE900" s="337"/>
      <c r="AF900" s="337"/>
      <c r="AG900" s="337"/>
      <c r="AH900" s="337"/>
      <c r="AI900" s="337"/>
      <c r="AJ900" s="337"/>
      <c r="AK900" s="337"/>
      <c r="AL900" s="337"/>
      <c r="AM900" s="55"/>
      <c r="AN900" s="55"/>
      <c r="AO900" s="55"/>
      <c r="AP900" s="55"/>
      <c r="AQ900" s="55"/>
      <c r="AR900" s="55"/>
      <c r="AS900" s="55"/>
    </row>
    <row r="901" spans="1:45" x14ac:dyDescent="0.3">
      <c r="X901" s="54" t="s">
        <v>1305</v>
      </c>
      <c r="Y901" s="54" t="s">
        <v>128</v>
      </c>
      <c r="Z901" s="54" t="s">
        <v>157</v>
      </c>
      <c r="AA901" s="54" t="s">
        <v>151</v>
      </c>
      <c r="AB901" s="54" t="s">
        <v>1327</v>
      </c>
      <c r="AC901" s="54" t="s">
        <v>129</v>
      </c>
      <c r="AD901" s="54" t="s">
        <v>116</v>
      </c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</row>
    <row r="902" spans="1:45" x14ac:dyDescent="0.3">
      <c r="X902" s="54"/>
      <c r="Y902" s="54">
        <f t="shared" ref="Y902:AD902" si="1548">Y895</f>
        <v>6.4436999999999998</v>
      </c>
      <c r="Z902" s="54">
        <f t="shared" si="1548"/>
        <v>4.9371</v>
      </c>
      <c r="AA902" s="54">
        <f t="shared" si="1548"/>
        <v>11.350300000000001</v>
      </c>
      <c r="AB902" s="54">
        <f t="shared" si="1548"/>
        <v>7.1900000000000006E-2</v>
      </c>
      <c r="AC902" s="54">
        <f t="shared" si="1548"/>
        <v>6.2766000000000002</v>
      </c>
      <c r="AD902" s="54">
        <f t="shared" si="1548"/>
        <v>11.042999999999999</v>
      </c>
      <c r="AE902" s="54"/>
      <c r="AF902" s="336"/>
      <c r="AG902" s="336"/>
      <c r="AH902" s="336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</row>
    <row r="903" spans="1:45" x14ac:dyDescent="0.3">
      <c r="D903" s="56"/>
      <c r="X903" s="336"/>
      <c r="Y903" s="336">
        <f t="shared" ca="1" si="1500"/>
        <v>0.15763198204734355</v>
      </c>
      <c r="Z903" s="336">
        <f t="shared" ca="1" si="1500"/>
        <v>4.3341583491846886E-2</v>
      </c>
      <c r="AA903" s="336">
        <f t="shared" ca="1" si="1500"/>
        <v>-0.79077674464140668</v>
      </c>
      <c r="AB903" s="336">
        <f t="shared" ca="1" si="1500"/>
        <v>0.69355290808562742</v>
      </c>
      <c r="AC903" s="336">
        <f t="shared" ca="1" si="1500"/>
        <v>-0.13673415617788143</v>
      </c>
      <c r="AD903" s="336">
        <f t="shared" ca="1" si="1500"/>
        <v>-1.4585441020301189</v>
      </c>
      <c r="AE903" s="336"/>
      <c r="AF903" s="336"/>
      <c r="AG903" s="336"/>
      <c r="AH903" s="336"/>
      <c r="AI903" s="54"/>
      <c r="AJ903" s="54"/>
      <c r="AK903" s="54"/>
      <c r="AL903" s="336"/>
      <c r="AM903" s="336"/>
      <c r="AN903" s="336"/>
      <c r="AO903" s="336"/>
      <c r="AP903" s="54"/>
      <c r="AQ903" s="336"/>
      <c r="AR903" s="336"/>
      <c r="AS903" s="336"/>
    </row>
    <row r="904" spans="1:45" x14ac:dyDescent="0.3">
      <c r="C904" s="54"/>
      <c r="D904" s="56"/>
      <c r="Y904" s="336">
        <f t="shared" ca="1" si="1500"/>
        <v>-4.8155476411370482E-2</v>
      </c>
      <c r="Z904" s="336">
        <f t="shared" ca="1" si="1500"/>
        <v>-1.0575851296578307</v>
      </c>
      <c r="AA904" s="336">
        <f t="shared" ca="1" si="1500"/>
        <v>0.94770238546273655</v>
      </c>
      <c r="AB904" s="336">
        <f t="shared" ca="1" si="1500"/>
        <v>0.51406273447675033</v>
      </c>
      <c r="AC904" s="336">
        <f t="shared" ca="1" si="1500"/>
        <v>1.0130534567089446</v>
      </c>
      <c r="AD904" s="336">
        <f t="shared" ca="1" si="1500"/>
        <v>8.3540858637578569E-2</v>
      </c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</row>
    <row r="905" spans="1:45" x14ac:dyDescent="0.3">
      <c r="B905" s="54" t="s">
        <v>172</v>
      </c>
      <c r="C905" s="53">
        <f>C898</f>
        <v>0</v>
      </c>
      <c r="D905" s="56" t="e">
        <f t="shared" ref="D905:D906" ca="1" si="1549">AJ905</f>
        <v>#N/A</v>
      </c>
      <c r="E905" s="52" t="e">
        <f t="shared" ref="E905:W905" si="1550">E898</f>
        <v>#N/A</v>
      </c>
      <c r="F905" s="52" t="e">
        <f t="shared" si="1550"/>
        <v>#N/A</v>
      </c>
      <c r="G905" s="52" t="e">
        <f t="shared" si="1550"/>
        <v>#N/A</v>
      </c>
      <c r="H905" s="52" t="e">
        <f t="shared" si="1550"/>
        <v>#N/A</v>
      </c>
      <c r="I905" s="52" t="e">
        <f t="shared" si="1550"/>
        <v>#N/A</v>
      </c>
      <c r="J905" s="52" t="e">
        <f t="shared" si="1550"/>
        <v>#N/A</v>
      </c>
      <c r="K905" s="52" t="e">
        <f t="shared" si="1550"/>
        <v>#N/A</v>
      </c>
      <c r="L905" s="52" t="e">
        <f t="shared" si="1550"/>
        <v>#N/A</v>
      </c>
      <c r="M905" s="52" t="e">
        <f t="shared" si="1550"/>
        <v>#N/A</v>
      </c>
      <c r="N905" s="52" t="e">
        <f t="shared" si="1550"/>
        <v>#N/A</v>
      </c>
      <c r="O905" s="52" t="e">
        <f t="shared" si="1550"/>
        <v>#N/A</v>
      </c>
      <c r="P905" s="52" t="e">
        <f t="shared" si="1550"/>
        <v>#N/A</v>
      </c>
      <c r="Q905" s="52" t="e">
        <f t="shared" si="1550"/>
        <v>#N/A</v>
      </c>
      <c r="R905" s="52" t="e">
        <f t="shared" si="1550"/>
        <v>#N/A</v>
      </c>
      <c r="S905" s="52" t="e">
        <f t="shared" si="1550"/>
        <v>#N/A</v>
      </c>
      <c r="T905" s="52" t="e">
        <f t="shared" si="1550"/>
        <v>#N/A</v>
      </c>
      <c r="U905" s="52" t="e">
        <f t="shared" si="1550"/>
        <v>#N/A</v>
      </c>
      <c r="V905" s="52" t="e">
        <f t="shared" si="1550"/>
        <v>#N/A</v>
      </c>
      <c r="W905" s="52" t="e">
        <f t="shared" si="1550"/>
        <v>#N/A</v>
      </c>
      <c r="X905" s="55" t="e">
        <f t="shared" ref="X905:X906" si="1551">(H905-(O905*P905)/100-3*(J905*K905)/100)/2</f>
        <v>#N/A</v>
      </c>
      <c r="Y905" s="55" t="e">
        <f t="shared" ref="Y905:Y906" si="1552">SUM(X905,(J905*K905/100))/(F905/100)</f>
        <v>#N/A</v>
      </c>
      <c r="Z905" s="55" t="e">
        <f t="shared" ref="Z905" si="1553">U905*0.5+U906*0.5</f>
        <v>#N/A</v>
      </c>
      <c r="AA905" s="55" t="e">
        <f t="shared" ref="AA905:AA906" si="1554">J905/Y905</f>
        <v>#N/A</v>
      </c>
      <c r="AB905" s="336" t="e">
        <f t="shared" ref="AB905:AB906" si="1555">X905/(Y905-J905)</f>
        <v>#N/A</v>
      </c>
      <c r="AC905" s="223" t="e">
        <f ca="1">INDEX(FGA_COEFFS,1,1)+Z905*INDEX(FGA_COEFFS,1,2)+Y905*INDEX(FGA_COEFFS,1,3)+R905*INDEX(FGA_COEFFS,1,4)+Q906*INDEX(FGA_COEFFS,1,5)+S905*INDEX(FGA_COEFFS,1,6)+T906*INDEX(FGA_COEFFS,1,7)+M906*INDEX(FGA_COEFFS,1,8)+Y909*Y910</f>
        <v>#N/A</v>
      </c>
      <c r="AD905" s="223" t="e">
        <f ca="1">INDEX(THREEPTA_COEFFS,1,1)+AC905*INDEX(THREEPTA_COEFFS,1,2)+J905*INDEX(THREEPTA_COEFFS,1,3)+AA905*INDEX(THREEPTA_COEFFS,1,4)+K905*INDEX(THREEPTA_COEFFS,1,5)+L906*INDEX(THREEPTA_COEFFS,1,6)+Z909*Z910</f>
        <v>#N/A</v>
      </c>
      <c r="AE905" s="223" t="e">
        <f ca="1">INDEX(THREEPTPCT_COEFFS,1,1)+K905*INDEX(THREEPTPCT_COEFFS,1,2)+L906*INDEX(THREEPTPCT_COEFFS,1,3)+AA909*AA910</f>
        <v>#N/A</v>
      </c>
      <c r="AF905" s="55" t="e">
        <f t="shared" ref="AF905:AF906" ca="1" si="1556">AC905-AD905</f>
        <v>#N/A</v>
      </c>
      <c r="AG905" s="223" t="e">
        <f ca="1">INDEX(TWOPTPCT_COEFFS,1,1)+AB905*INDEX(TWOPTPCT_COEFFS,1,2)+I906*INDEX(TWOPTPCT_COEFFS,1,3)+G906*INDEX(TWOPTPCT_COEFFS,1,4)+L906*INDEX(TWOPTPCT_COEFFS,1,5)+AB909*AB910</f>
        <v>#N/A</v>
      </c>
      <c r="AH905" s="223" t="e">
        <f ca="1">INDEX(FTA_COEFFS,1,1)+O905*INDEX(FTA_COEFFS,1,2)+N906*INDEX(FTA_COEFFS,1,3)+(Q905+R905)*INDEX(FTA_COEFFS,1,4)+(Q906+R906)*INDEX(FTA_COEFFS,1,5)+M906*INDEX(FTA_COEFFS,1,6)+AC909*AC910</f>
        <v>#N/A</v>
      </c>
      <c r="AI905" s="223" t="e">
        <f ca="1">INDEX(FTPCT_COEFFS,1,1)+P905*INDEX(FTPCT_COEFFS,1,2)+F905*INDEX(FTPCT_COEFFS,1,3)+G906*INDEX(FTPCT_COEFFS,1,4)+AD909*AD910</f>
        <v>#N/A</v>
      </c>
      <c r="AJ905" s="338" t="e">
        <f t="shared" ref="AJ905:AJ906" ca="1" si="1557">AD905*AE905/100+AF905*AG905+AH905*AI905/100</f>
        <v>#N/A</v>
      </c>
      <c r="AK905" s="55"/>
      <c r="AL905" s="55"/>
      <c r="AM905" s="55"/>
      <c r="AN905" s="55"/>
      <c r="AO905" s="55"/>
      <c r="AP905" s="55"/>
      <c r="AQ905" s="55"/>
      <c r="AR905" s="55"/>
    </row>
    <row r="906" spans="1:45" x14ac:dyDescent="0.3">
      <c r="B906" s="54" t="s">
        <v>175</v>
      </c>
      <c r="C906" s="54">
        <f>C899</f>
        <v>0</v>
      </c>
      <c r="D906" s="56" t="e">
        <f t="shared" ca="1" si="1549"/>
        <v>#N/A</v>
      </c>
      <c r="E906" s="52" t="e">
        <f t="shared" ref="E906:W906" si="1558">E899</f>
        <v>#N/A</v>
      </c>
      <c r="F906" s="52" t="e">
        <f t="shared" si="1558"/>
        <v>#N/A</v>
      </c>
      <c r="G906" s="52" t="e">
        <f t="shared" si="1558"/>
        <v>#N/A</v>
      </c>
      <c r="H906" s="52" t="e">
        <f t="shared" si="1558"/>
        <v>#N/A</v>
      </c>
      <c r="I906" s="52" t="e">
        <f t="shared" si="1558"/>
        <v>#N/A</v>
      </c>
      <c r="J906" s="52" t="e">
        <f t="shared" si="1558"/>
        <v>#N/A</v>
      </c>
      <c r="K906" s="52" t="e">
        <f t="shared" si="1558"/>
        <v>#N/A</v>
      </c>
      <c r="L906" s="52" t="e">
        <f t="shared" si="1558"/>
        <v>#N/A</v>
      </c>
      <c r="M906" s="52" t="e">
        <f t="shared" si="1558"/>
        <v>#N/A</v>
      </c>
      <c r="N906" s="52" t="e">
        <f t="shared" si="1558"/>
        <v>#N/A</v>
      </c>
      <c r="O906" s="52" t="e">
        <f t="shared" si="1558"/>
        <v>#N/A</v>
      </c>
      <c r="P906" s="52" t="e">
        <f t="shared" si="1558"/>
        <v>#N/A</v>
      </c>
      <c r="Q906" s="52" t="e">
        <f t="shared" si="1558"/>
        <v>#N/A</v>
      </c>
      <c r="R906" s="52" t="e">
        <f t="shared" si="1558"/>
        <v>#N/A</v>
      </c>
      <c r="S906" s="52" t="e">
        <f t="shared" si="1558"/>
        <v>#N/A</v>
      </c>
      <c r="T906" s="52" t="e">
        <f t="shared" si="1558"/>
        <v>#N/A</v>
      </c>
      <c r="U906" s="52" t="e">
        <f t="shared" si="1558"/>
        <v>#N/A</v>
      </c>
      <c r="V906" s="52" t="e">
        <f t="shared" si="1558"/>
        <v>#N/A</v>
      </c>
      <c r="W906" s="52" t="e">
        <f t="shared" si="1558"/>
        <v>#N/A</v>
      </c>
      <c r="X906" s="55" t="e">
        <f t="shared" si="1551"/>
        <v>#N/A</v>
      </c>
      <c r="Y906" s="55" t="e">
        <f t="shared" si="1552"/>
        <v>#N/A</v>
      </c>
      <c r="Z906" s="55" t="e">
        <f t="shared" ref="Z906" si="1559">Z905</f>
        <v>#N/A</v>
      </c>
      <c r="AA906" s="55" t="e">
        <f t="shared" si="1554"/>
        <v>#N/A</v>
      </c>
      <c r="AB906" s="336" t="e">
        <f t="shared" si="1555"/>
        <v>#N/A</v>
      </c>
      <c r="AC906" s="223" t="e">
        <f ca="1">INDEX(FGA_COEFFS,1,1)+Z906*INDEX(FGA_COEFFS,1,2)+Y906*INDEX(FGA_COEFFS,1,3)+R906*INDEX(FGA_COEFFS,1,4)+Q905*INDEX(FGA_COEFFS,1,5)+S906*INDEX(FGA_COEFFS,1,6)+T905*INDEX(FGA_COEFFS,1,7)+M905*INDEX(FGA_COEFFS,1,8)+Y909*Y911</f>
        <v>#N/A</v>
      </c>
      <c r="AD906" s="223" t="e">
        <f ca="1">INDEX(THREEPTA_COEFFS,1,1)+AC906*INDEX(THREEPTA_COEFFS,1,2)+J906*INDEX(THREEPTA_COEFFS,1,3)+AA906*INDEX(THREEPTA_COEFFS,1,4)+K906*INDEX(THREEPTA_COEFFS,1,5)+L905*INDEX(THREEPTA_COEFFS,1,6)+Z909*Z911</f>
        <v>#N/A</v>
      </c>
      <c r="AE906" s="223" t="e">
        <f ca="1">INDEX(THREEPTPCT_COEFFS,1,1)+K906*INDEX(THREEPTPCT_COEFFS,1,2)+L905*INDEX(THREEPTPCT_COEFFS,1,3)+AA909*AA911</f>
        <v>#N/A</v>
      </c>
      <c r="AF906" s="55" t="e">
        <f t="shared" ca="1" si="1556"/>
        <v>#N/A</v>
      </c>
      <c r="AG906" s="223" t="e">
        <f ca="1">INDEX(TWOPTPCT_COEFFS,1,1)+AB906*INDEX(TWOPTPCT_COEFFS,1,2)+I905*INDEX(TWOPTPCT_COEFFS,1,3)+G905*INDEX(TWOPTPCT_COEFFS,1,4)+L905*INDEX(TWOPTPCT_COEFFS,1,5)+AB909*AB911</f>
        <v>#N/A</v>
      </c>
      <c r="AH906" s="223" t="e">
        <f ca="1">INDEX(FTA_COEFFS,1,1)+O906*INDEX(FTA_COEFFS,1,2)+N905*INDEX(FTA_COEFFS,1,3)+(Q906+R906)*INDEX(FTA_COEFFS,1,4)+(Q905+R905)*INDEX(FTA_COEFFS,1,5)+M905*INDEX(FTA_COEFFS,1,6)+AC909*AC911</f>
        <v>#N/A</v>
      </c>
      <c r="AI906" s="223" t="e">
        <f ca="1">INDEX(FTPCT_COEFFS,1,1)+P906*INDEX(FTPCT_COEFFS,1,2)+F906*INDEX(FTPCT_COEFFS,1,3)+G905*INDEX(FTPCT_COEFFS,1,4)+AD909*AD911</f>
        <v>#N/A</v>
      </c>
      <c r="AJ906" s="338" t="e">
        <f t="shared" ca="1" si="1557"/>
        <v>#N/A</v>
      </c>
      <c r="AK906" s="55"/>
      <c r="AL906" s="55"/>
      <c r="AM906" s="55"/>
      <c r="AN906" s="55"/>
      <c r="AO906" s="55"/>
      <c r="AP906" s="55"/>
      <c r="AQ906" s="55"/>
      <c r="AR906" s="55"/>
    </row>
    <row r="907" spans="1:45" x14ac:dyDescent="0.3">
      <c r="A907" s="54" t="e">
        <f ca="1">IF(D905&gt;(D906+(AVERAGE(V905,W905)-AVERAGE(V906,W906))/2)+2.5,C905,IF(D906&gt;(D905+(AVERAGE(V906,W906)-AVERAGE(V905,W905))/2)+2.5,C906,"Close"))</f>
        <v>#N/A</v>
      </c>
      <c r="B907" s="64" t="e">
        <f ca="1">IF(D906&gt;D905,C906,C905)</f>
        <v>#N/A</v>
      </c>
      <c r="D907" s="56"/>
      <c r="X907" s="55"/>
      <c r="Y907" s="55"/>
      <c r="Z907" s="55"/>
      <c r="AA907" s="55"/>
      <c r="AB907" s="55"/>
      <c r="AC907" s="337"/>
      <c r="AD907" s="337"/>
      <c r="AE907" s="337"/>
      <c r="AF907" s="337"/>
      <c r="AG907" s="337"/>
      <c r="AH907" s="337"/>
      <c r="AI907" s="337"/>
      <c r="AJ907" s="337"/>
      <c r="AK907" s="337"/>
      <c r="AL907" s="337"/>
      <c r="AM907" s="55"/>
      <c r="AN907" s="55"/>
      <c r="AO907" s="55"/>
      <c r="AP907" s="55"/>
      <c r="AQ907" s="55"/>
      <c r="AR907" s="55"/>
      <c r="AS907" s="55"/>
    </row>
    <row r="908" spans="1:45" x14ac:dyDescent="0.3">
      <c r="X908" s="54" t="s">
        <v>1305</v>
      </c>
      <c r="Y908" s="54" t="s">
        <v>128</v>
      </c>
      <c r="Z908" s="54" t="s">
        <v>157</v>
      </c>
      <c r="AA908" s="54" t="s">
        <v>151</v>
      </c>
      <c r="AB908" s="54" t="s">
        <v>1327</v>
      </c>
      <c r="AC908" s="54" t="s">
        <v>129</v>
      </c>
      <c r="AD908" s="54" t="s">
        <v>116</v>
      </c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</row>
    <row r="909" spans="1:45" x14ac:dyDescent="0.3">
      <c r="X909" s="54"/>
      <c r="Y909" s="54">
        <f t="shared" ref="Y909:AD909" si="1560">Y902</f>
        <v>6.4436999999999998</v>
      </c>
      <c r="Z909" s="54">
        <f t="shared" si="1560"/>
        <v>4.9371</v>
      </c>
      <c r="AA909" s="54">
        <f t="shared" si="1560"/>
        <v>11.350300000000001</v>
      </c>
      <c r="AB909" s="54">
        <f t="shared" si="1560"/>
        <v>7.1900000000000006E-2</v>
      </c>
      <c r="AC909" s="54">
        <f t="shared" si="1560"/>
        <v>6.2766000000000002</v>
      </c>
      <c r="AD909" s="54">
        <f t="shared" si="1560"/>
        <v>11.042999999999999</v>
      </c>
      <c r="AE909" s="54"/>
      <c r="AF909" s="336"/>
      <c r="AG909" s="336"/>
      <c r="AH909" s="336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</row>
    <row r="910" spans="1:45" x14ac:dyDescent="0.3">
      <c r="D910" s="56"/>
      <c r="X910" s="336"/>
      <c r="Y910" s="336">
        <f t="shared" ca="1" si="1500"/>
        <v>1.2579537772148939</v>
      </c>
      <c r="Z910" s="336">
        <f t="shared" ca="1" si="1500"/>
        <v>-1.2722436719257688</v>
      </c>
      <c r="AA910" s="336">
        <f t="shared" ca="1" si="1500"/>
        <v>-0.74541916583755485</v>
      </c>
      <c r="AB910" s="336">
        <f t="shared" ca="1" si="1500"/>
        <v>-0.1569534275262896</v>
      </c>
      <c r="AC910" s="336">
        <f t="shared" ca="1" si="1500"/>
        <v>-0.38568281662773551</v>
      </c>
      <c r="AD910" s="336">
        <f t="shared" ca="1" si="1500"/>
        <v>1.1400714922939835E-2</v>
      </c>
      <c r="AE910" s="336"/>
      <c r="AF910" s="336"/>
      <c r="AG910" s="336"/>
      <c r="AH910" s="336"/>
      <c r="AI910" s="54"/>
      <c r="AJ910" s="54"/>
      <c r="AK910" s="54"/>
      <c r="AL910" s="336"/>
      <c r="AM910" s="336"/>
      <c r="AN910" s="336"/>
      <c r="AO910" s="336"/>
      <c r="AP910" s="54"/>
      <c r="AQ910" s="336"/>
      <c r="AR910" s="336"/>
      <c r="AS910" s="336"/>
    </row>
    <row r="911" spans="1:45" x14ac:dyDescent="0.3">
      <c r="C911" s="54"/>
      <c r="D911" s="56"/>
      <c r="Y911" s="336">
        <f t="shared" ca="1" si="1500"/>
        <v>-1.7553672901808447E-2</v>
      </c>
      <c r="Z911" s="336">
        <f t="shared" ca="1" si="1500"/>
        <v>-0.19958530101266642</v>
      </c>
      <c r="AA911" s="336">
        <f t="shared" ca="1" si="1500"/>
        <v>-2.9959442067954836E-2</v>
      </c>
      <c r="AB911" s="336">
        <f t="shared" ca="1" si="1500"/>
        <v>-3.8901961271603759E-2</v>
      </c>
      <c r="AC911" s="336">
        <f t="shared" ca="1" si="1500"/>
        <v>-0.69866865555282009</v>
      </c>
      <c r="AD911" s="336">
        <f t="shared" ca="1" si="1500"/>
        <v>0.99696545527020985</v>
      </c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</row>
    <row r="912" spans="1:45" x14ac:dyDescent="0.3">
      <c r="B912" s="54" t="s">
        <v>172</v>
      </c>
      <c r="C912" s="53">
        <f>C905</f>
        <v>0</v>
      </c>
      <c r="D912" s="56" t="e">
        <f t="shared" ref="D912:D913" ca="1" si="1561">AJ912</f>
        <v>#N/A</v>
      </c>
      <c r="E912" s="52" t="e">
        <f t="shared" ref="E912:W912" si="1562">E905</f>
        <v>#N/A</v>
      </c>
      <c r="F912" s="52" t="e">
        <f t="shared" si="1562"/>
        <v>#N/A</v>
      </c>
      <c r="G912" s="52" t="e">
        <f t="shared" si="1562"/>
        <v>#N/A</v>
      </c>
      <c r="H912" s="52" t="e">
        <f t="shared" si="1562"/>
        <v>#N/A</v>
      </c>
      <c r="I912" s="52" t="e">
        <f t="shared" si="1562"/>
        <v>#N/A</v>
      </c>
      <c r="J912" s="52" t="e">
        <f t="shared" si="1562"/>
        <v>#N/A</v>
      </c>
      <c r="K912" s="52" t="e">
        <f t="shared" si="1562"/>
        <v>#N/A</v>
      </c>
      <c r="L912" s="52" t="e">
        <f t="shared" si="1562"/>
        <v>#N/A</v>
      </c>
      <c r="M912" s="52" t="e">
        <f t="shared" si="1562"/>
        <v>#N/A</v>
      </c>
      <c r="N912" s="52" t="e">
        <f t="shared" si="1562"/>
        <v>#N/A</v>
      </c>
      <c r="O912" s="52" t="e">
        <f t="shared" si="1562"/>
        <v>#N/A</v>
      </c>
      <c r="P912" s="52" t="e">
        <f t="shared" si="1562"/>
        <v>#N/A</v>
      </c>
      <c r="Q912" s="52" t="e">
        <f t="shared" si="1562"/>
        <v>#N/A</v>
      </c>
      <c r="R912" s="52" t="e">
        <f t="shared" si="1562"/>
        <v>#N/A</v>
      </c>
      <c r="S912" s="52" t="e">
        <f t="shared" si="1562"/>
        <v>#N/A</v>
      </c>
      <c r="T912" s="52" t="e">
        <f t="shared" si="1562"/>
        <v>#N/A</v>
      </c>
      <c r="U912" s="52" t="e">
        <f t="shared" si="1562"/>
        <v>#N/A</v>
      </c>
      <c r="V912" s="52" t="e">
        <f t="shared" si="1562"/>
        <v>#N/A</v>
      </c>
      <c r="W912" s="52" t="e">
        <f t="shared" si="1562"/>
        <v>#N/A</v>
      </c>
      <c r="X912" s="55" t="e">
        <f t="shared" ref="X912:X913" si="1563">(H912-(O912*P912)/100-3*(J912*K912)/100)/2</f>
        <v>#N/A</v>
      </c>
      <c r="Y912" s="55" t="e">
        <f t="shared" ref="Y912:Y913" si="1564">SUM(X912,(J912*K912/100))/(F912/100)</f>
        <v>#N/A</v>
      </c>
      <c r="Z912" s="55" t="e">
        <f t="shared" ref="Z912" si="1565">U912*0.5+U913*0.5</f>
        <v>#N/A</v>
      </c>
      <c r="AA912" s="55" t="e">
        <f t="shared" ref="AA912:AA913" si="1566">J912/Y912</f>
        <v>#N/A</v>
      </c>
      <c r="AB912" s="336" t="e">
        <f t="shared" ref="AB912:AB913" si="1567">X912/(Y912-J912)</f>
        <v>#N/A</v>
      </c>
      <c r="AC912" s="223" t="e">
        <f ca="1">INDEX(FGA_COEFFS,1,1)+Z912*INDEX(FGA_COEFFS,1,2)+Y912*INDEX(FGA_COEFFS,1,3)+R912*INDEX(FGA_COEFFS,1,4)+Q913*INDEX(FGA_COEFFS,1,5)+S912*INDEX(FGA_COEFFS,1,6)+T913*INDEX(FGA_COEFFS,1,7)+M913*INDEX(FGA_COEFFS,1,8)+Y916*Y917</f>
        <v>#N/A</v>
      </c>
      <c r="AD912" s="223" t="e">
        <f ca="1">INDEX(THREEPTA_COEFFS,1,1)+AC912*INDEX(THREEPTA_COEFFS,1,2)+J912*INDEX(THREEPTA_COEFFS,1,3)+AA912*INDEX(THREEPTA_COEFFS,1,4)+K912*INDEX(THREEPTA_COEFFS,1,5)+L913*INDEX(THREEPTA_COEFFS,1,6)+Z916*Z917</f>
        <v>#N/A</v>
      </c>
      <c r="AE912" s="223" t="e">
        <f ca="1">INDEX(THREEPTPCT_COEFFS,1,1)+K912*INDEX(THREEPTPCT_COEFFS,1,2)+L913*INDEX(THREEPTPCT_COEFFS,1,3)+AA916*AA917</f>
        <v>#N/A</v>
      </c>
      <c r="AF912" s="55" t="e">
        <f t="shared" ref="AF912:AF913" ca="1" si="1568">AC912-AD912</f>
        <v>#N/A</v>
      </c>
      <c r="AG912" s="223" t="e">
        <f ca="1">INDEX(TWOPTPCT_COEFFS,1,1)+AB912*INDEX(TWOPTPCT_COEFFS,1,2)+I913*INDEX(TWOPTPCT_COEFFS,1,3)+G913*INDEX(TWOPTPCT_COEFFS,1,4)+L913*INDEX(TWOPTPCT_COEFFS,1,5)+AB916*AB917</f>
        <v>#N/A</v>
      </c>
      <c r="AH912" s="223" t="e">
        <f ca="1">INDEX(FTA_COEFFS,1,1)+O912*INDEX(FTA_COEFFS,1,2)+N913*INDEX(FTA_COEFFS,1,3)+(Q912+R912)*INDEX(FTA_COEFFS,1,4)+(Q913+R913)*INDEX(FTA_COEFFS,1,5)+M913*INDEX(FTA_COEFFS,1,6)+AC916*AC917</f>
        <v>#N/A</v>
      </c>
      <c r="AI912" s="223" t="e">
        <f ca="1">INDEX(FTPCT_COEFFS,1,1)+P912*INDEX(FTPCT_COEFFS,1,2)+F912*INDEX(FTPCT_COEFFS,1,3)+G913*INDEX(FTPCT_COEFFS,1,4)+AD916*AD917</f>
        <v>#N/A</v>
      </c>
      <c r="AJ912" s="338" t="e">
        <f t="shared" ref="AJ912:AJ913" ca="1" si="1569">AD912*AE912/100+AF912*AG912+AH912*AI912/100</f>
        <v>#N/A</v>
      </c>
      <c r="AK912" s="55"/>
      <c r="AL912" s="55"/>
      <c r="AM912" s="55"/>
      <c r="AN912" s="55"/>
      <c r="AO912" s="55"/>
      <c r="AP912" s="55"/>
      <c r="AQ912" s="55"/>
      <c r="AR912" s="55"/>
    </row>
    <row r="913" spans="1:45" x14ac:dyDescent="0.3">
      <c r="B913" s="54" t="s">
        <v>175</v>
      </c>
      <c r="C913" s="54">
        <f>C906</f>
        <v>0</v>
      </c>
      <c r="D913" s="56" t="e">
        <f t="shared" ca="1" si="1561"/>
        <v>#N/A</v>
      </c>
      <c r="E913" s="52" t="e">
        <f t="shared" ref="E913:W913" si="1570">E906</f>
        <v>#N/A</v>
      </c>
      <c r="F913" s="52" t="e">
        <f t="shared" si="1570"/>
        <v>#N/A</v>
      </c>
      <c r="G913" s="52" t="e">
        <f t="shared" si="1570"/>
        <v>#N/A</v>
      </c>
      <c r="H913" s="52" t="e">
        <f t="shared" si="1570"/>
        <v>#N/A</v>
      </c>
      <c r="I913" s="52" t="e">
        <f t="shared" si="1570"/>
        <v>#N/A</v>
      </c>
      <c r="J913" s="52" t="e">
        <f t="shared" si="1570"/>
        <v>#N/A</v>
      </c>
      <c r="K913" s="52" t="e">
        <f t="shared" si="1570"/>
        <v>#N/A</v>
      </c>
      <c r="L913" s="52" t="e">
        <f t="shared" si="1570"/>
        <v>#N/A</v>
      </c>
      <c r="M913" s="52" t="e">
        <f t="shared" si="1570"/>
        <v>#N/A</v>
      </c>
      <c r="N913" s="52" t="e">
        <f t="shared" si="1570"/>
        <v>#N/A</v>
      </c>
      <c r="O913" s="52" t="e">
        <f t="shared" si="1570"/>
        <v>#N/A</v>
      </c>
      <c r="P913" s="52" t="e">
        <f t="shared" si="1570"/>
        <v>#N/A</v>
      </c>
      <c r="Q913" s="52" t="e">
        <f t="shared" si="1570"/>
        <v>#N/A</v>
      </c>
      <c r="R913" s="52" t="e">
        <f t="shared" si="1570"/>
        <v>#N/A</v>
      </c>
      <c r="S913" s="52" t="e">
        <f t="shared" si="1570"/>
        <v>#N/A</v>
      </c>
      <c r="T913" s="52" t="e">
        <f t="shared" si="1570"/>
        <v>#N/A</v>
      </c>
      <c r="U913" s="52" t="e">
        <f t="shared" si="1570"/>
        <v>#N/A</v>
      </c>
      <c r="V913" s="52" t="e">
        <f t="shared" si="1570"/>
        <v>#N/A</v>
      </c>
      <c r="W913" s="52" t="e">
        <f t="shared" si="1570"/>
        <v>#N/A</v>
      </c>
      <c r="X913" s="55" t="e">
        <f t="shared" si="1563"/>
        <v>#N/A</v>
      </c>
      <c r="Y913" s="55" t="e">
        <f t="shared" si="1564"/>
        <v>#N/A</v>
      </c>
      <c r="Z913" s="55" t="e">
        <f t="shared" ref="Z913" si="1571">Z912</f>
        <v>#N/A</v>
      </c>
      <c r="AA913" s="55" t="e">
        <f t="shared" si="1566"/>
        <v>#N/A</v>
      </c>
      <c r="AB913" s="336" t="e">
        <f t="shared" si="1567"/>
        <v>#N/A</v>
      </c>
      <c r="AC913" s="223" t="e">
        <f ca="1">INDEX(FGA_COEFFS,1,1)+Z913*INDEX(FGA_COEFFS,1,2)+Y913*INDEX(FGA_COEFFS,1,3)+R913*INDEX(FGA_COEFFS,1,4)+Q912*INDEX(FGA_COEFFS,1,5)+S913*INDEX(FGA_COEFFS,1,6)+T912*INDEX(FGA_COEFFS,1,7)+M912*INDEX(FGA_COEFFS,1,8)+Y916*Y918</f>
        <v>#N/A</v>
      </c>
      <c r="AD913" s="223" t="e">
        <f ca="1">INDEX(THREEPTA_COEFFS,1,1)+AC913*INDEX(THREEPTA_COEFFS,1,2)+J913*INDEX(THREEPTA_COEFFS,1,3)+AA913*INDEX(THREEPTA_COEFFS,1,4)+K913*INDEX(THREEPTA_COEFFS,1,5)+L912*INDEX(THREEPTA_COEFFS,1,6)+Z916*Z918</f>
        <v>#N/A</v>
      </c>
      <c r="AE913" s="223" t="e">
        <f ca="1">INDEX(THREEPTPCT_COEFFS,1,1)+K913*INDEX(THREEPTPCT_COEFFS,1,2)+L912*INDEX(THREEPTPCT_COEFFS,1,3)+AA916*AA918</f>
        <v>#N/A</v>
      </c>
      <c r="AF913" s="55" t="e">
        <f t="shared" ca="1" si="1568"/>
        <v>#N/A</v>
      </c>
      <c r="AG913" s="223" t="e">
        <f ca="1">INDEX(TWOPTPCT_COEFFS,1,1)+AB913*INDEX(TWOPTPCT_COEFFS,1,2)+I912*INDEX(TWOPTPCT_COEFFS,1,3)+G912*INDEX(TWOPTPCT_COEFFS,1,4)+L912*INDEX(TWOPTPCT_COEFFS,1,5)+AB916*AB918</f>
        <v>#N/A</v>
      </c>
      <c r="AH913" s="223" t="e">
        <f ca="1">INDEX(FTA_COEFFS,1,1)+O913*INDEX(FTA_COEFFS,1,2)+N912*INDEX(FTA_COEFFS,1,3)+(Q913+R913)*INDEX(FTA_COEFFS,1,4)+(Q912+R912)*INDEX(FTA_COEFFS,1,5)+M912*INDEX(FTA_COEFFS,1,6)+AC916*AC918</f>
        <v>#N/A</v>
      </c>
      <c r="AI913" s="223" t="e">
        <f ca="1">INDEX(FTPCT_COEFFS,1,1)+P913*INDEX(FTPCT_COEFFS,1,2)+F913*INDEX(FTPCT_COEFFS,1,3)+G912*INDEX(FTPCT_COEFFS,1,4)+AD916*AD918</f>
        <v>#N/A</v>
      </c>
      <c r="AJ913" s="338" t="e">
        <f t="shared" ca="1" si="1569"/>
        <v>#N/A</v>
      </c>
      <c r="AK913" s="55"/>
      <c r="AL913" s="55"/>
      <c r="AM913" s="55"/>
      <c r="AN913" s="55"/>
      <c r="AO913" s="55"/>
      <c r="AP913" s="55"/>
      <c r="AQ913" s="55"/>
      <c r="AR913" s="55"/>
    </row>
    <row r="914" spans="1:45" x14ac:dyDescent="0.3">
      <c r="A914" s="54" t="e">
        <f ca="1">IF(D912&gt;(D913+(AVERAGE(V912,W912)-AVERAGE(V913,W913))/2)+2.5,C912,IF(D913&gt;(D912+(AVERAGE(V913,W913)-AVERAGE(V912,W912))/2)+2.5,C913,"Close"))</f>
        <v>#N/A</v>
      </c>
      <c r="B914" s="64" t="e">
        <f ca="1">IF(D913&gt;D912,C913,C912)</f>
        <v>#N/A</v>
      </c>
      <c r="D914" s="56"/>
      <c r="X914" s="55"/>
      <c r="Y914" s="55"/>
      <c r="Z914" s="55"/>
      <c r="AA914" s="55"/>
      <c r="AB914" s="55"/>
      <c r="AC914" s="337"/>
      <c r="AD914" s="337"/>
      <c r="AE914" s="337"/>
      <c r="AF914" s="337"/>
      <c r="AG914" s="337"/>
      <c r="AH914" s="337"/>
      <c r="AI914" s="337"/>
      <c r="AJ914" s="337"/>
      <c r="AK914" s="337"/>
      <c r="AL914" s="337"/>
      <c r="AM914" s="55"/>
      <c r="AN914" s="55"/>
      <c r="AO914" s="55"/>
      <c r="AP914" s="55"/>
      <c r="AQ914" s="55"/>
      <c r="AR914" s="55"/>
      <c r="AS914" s="55"/>
    </row>
    <row r="915" spans="1:45" x14ac:dyDescent="0.3">
      <c r="X915" s="54" t="s">
        <v>1305</v>
      </c>
      <c r="Y915" s="54" t="s">
        <v>128</v>
      </c>
      <c r="Z915" s="54" t="s">
        <v>157</v>
      </c>
      <c r="AA915" s="54" t="s">
        <v>151</v>
      </c>
      <c r="AB915" s="54" t="s">
        <v>1327</v>
      </c>
      <c r="AC915" s="54" t="s">
        <v>129</v>
      </c>
      <c r="AD915" s="54" t="s">
        <v>116</v>
      </c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</row>
    <row r="916" spans="1:45" x14ac:dyDescent="0.3">
      <c r="X916" s="54"/>
      <c r="Y916" s="54">
        <f t="shared" ref="Y916:AD916" si="1572">Y909</f>
        <v>6.4436999999999998</v>
      </c>
      <c r="Z916" s="54">
        <f t="shared" si="1572"/>
        <v>4.9371</v>
      </c>
      <c r="AA916" s="54">
        <f t="shared" si="1572"/>
        <v>11.350300000000001</v>
      </c>
      <c r="AB916" s="54">
        <f t="shared" si="1572"/>
        <v>7.1900000000000006E-2</v>
      </c>
      <c r="AC916" s="54">
        <f t="shared" si="1572"/>
        <v>6.2766000000000002</v>
      </c>
      <c r="AD916" s="54">
        <f t="shared" si="1572"/>
        <v>11.042999999999999</v>
      </c>
      <c r="AE916" s="54"/>
      <c r="AF916" s="336"/>
      <c r="AG916" s="336"/>
      <c r="AH916" s="336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</row>
    <row r="917" spans="1:45" x14ac:dyDescent="0.3">
      <c r="D917" s="56"/>
      <c r="X917" s="336"/>
      <c r="Y917" s="336">
        <f t="shared" ca="1" si="1500"/>
        <v>-7.2524465646621697E-2</v>
      </c>
      <c r="Z917" s="336">
        <f t="shared" ca="1" si="1500"/>
        <v>0.20636013887479357</v>
      </c>
      <c r="AA917" s="336">
        <f t="shared" ca="1" si="1500"/>
        <v>-0.51359963938256192</v>
      </c>
      <c r="AB917" s="336">
        <f t="shared" ca="1" si="1500"/>
        <v>-1.4943764103036414</v>
      </c>
      <c r="AC917" s="336">
        <f t="shared" ca="1" si="1500"/>
        <v>0.30707695117513534</v>
      </c>
      <c r="AD917" s="336">
        <f t="shared" ca="1" si="1500"/>
        <v>-1.0306684470169489</v>
      </c>
      <c r="AE917" s="336"/>
      <c r="AF917" s="336"/>
      <c r="AG917" s="336"/>
      <c r="AH917" s="336"/>
      <c r="AI917" s="54"/>
      <c r="AJ917" s="54"/>
      <c r="AK917" s="54"/>
      <c r="AL917" s="336"/>
      <c r="AM917" s="336"/>
      <c r="AN917" s="336"/>
      <c r="AO917" s="336"/>
      <c r="AP917" s="54"/>
      <c r="AQ917" s="336"/>
      <c r="AR917" s="336"/>
      <c r="AS917" s="336"/>
    </row>
    <row r="918" spans="1:45" x14ac:dyDescent="0.3">
      <c r="C918" s="54"/>
      <c r="D918" s="56"/>
      <c r="Y918" s="336">
        <f t="shared" ca="1" si="1500"/>
        <v>-1.3891300222324066</v>
      </c>
      <c r="Z918" s="336">
        <f t="shared" ca="1" si="1500"/>
        <v>1.2409965918449775</v>
      </c>
      <c r="AA918" s="336">
        <f t="shared" ca="1" si="1500"/>
        <v>-1.8099437372853432E-2</v>
      </c>
      <c r="AB918" s="336">
        <f t="shared" ca="1" si="1500"/>
        <v>0.16085733984721159</v>
      </c>
      <c r="AC918" s="336">
        <f t="shared" ca="1" si="1500"/>
        <v>0.2558534063294774</v>
      </c>
      <c r="AD918" s="336">
        <f t="shared" ca="1" si="1500"/>
        <v>-0.32447167711844227</v>
      </c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</row>
    <row r="919" spans="1:45" x14ac:dyDescent="0.3">
      <c r="B919" s="54" t="s">
        <v>172</v>
      </c>
      <c r="C919" s="53">
        <f>C912</f>
        <v>0</v>
      </c>
      <c r="D919" s="56" t="e">
        <f t="shared" ref="D919:D920" ca="1" si="1573">AJ919</f>
        <v>#N/A</v>
      </c>
      <c r="E919" s="52" t="e">
        <f t="shared" ref="E919:W919" si="1574">E912</f>
        <v>#N/A</v>
      </c>
      <c r="F919" s="52" t="e">
        <f t="shared" si="1574"/>
        <v>#N/A</v>
      </c>
      <c r="G919" s="52" t="e">
        <f t="shared" si="1574"/>
        <v>#N/A</v>
      </c>
      <c r="H919" s="52" t="e">
        <f t="shared" si="1574"/>
        <v>#N/A</v>
      </c>
      <c r="I919" s="52" t="e">
        <f t="shared" si="1574"/>
        <v>#N/A</v>
      </c>
      <c r="J919" s="52" t="e">
        <f t="shared" si="1574"/>
        <v>#N/A</v>
      </c>
      <c r="K919" s="52" t="e">
        <f t="shared" si="1574"/>
        <v>#N/A</v>
      </c>
      <c r="L919" s="52" t="e">
        <f t="shared" si="1574"/>
        <v>#N/A</v>
      </c>
      <c r="M919" s="52" t="e">
        <f t="shared" si="1574"/>
        <v>#N/A</v>
      </c>
      <c r="N919" s="52" t="e">
        <f t="shared" si="1574"/>
        <v>#N/A</v>
      </c>
      <c r="O919" s="52" t="e">
        <f t="shared" si="1574"/>
        <v>#N/A</v>
      </c>
      <c r="P919" s="52" t="e">
        <f t="shared" si="1574"/>
        <v>#N/A</v>
      </c>
      <c r="Q919" s="52" t="e">
        <f t="shared" si="1574"/>
        <v>#N/A</v>
      </c>
      <c r="R919" s="52" t="e">
        <f t="shared" si="1574"/>
        <v>#N/A</v>
      </c>
      <c r="S919" s="52" t="e">
        <f t="shared" si="1574"/>
        <v>#N/A</v>
      </c>
      <c r="T919" s="52" t="e">
        <f t="shared" si="1574"/>
        <v>#N/A</v>
      </c>
      <c r="U919" s="52" t="e">
        <f t="shared" si="1574"/>
        <v>#N/A</v>
      </c>
      <c r="V919" s="52" t="e">
        <f t="shared" si="1574"/>
        <v>#N/A</v>
      </c>
      <c r="W919" s="52" t="e">
        <f t="shared" si="1574"/>
        <v>#N/A</v>
      </c>
      <c r="X919" s="55" t="e">
        <f t="shared" ref="X919:X920" si="1575">(H919-(O919*P919)/100-3*(J919*K919)/100)/2</f>
        <v>#N/A</v>
      </c>
      <c r="Y919" s="55" t="e">
        <f t="shared" ref="Y919:Y920" si="1576">SUM(X919,(J919*K919/100))/(F919/100)</f>
        <v>#N/A</v>
      </c>
      <c r="Z919" s="55" t="e">
        <f t="shared" ref="Z919" si="1577">U919*0.5+U920*0.5</f>
        <v>#N/A</v>
      </c>
      <c r="AA919" s="55" t="e">
        <f t="shared" ref="AA919:AA920" si="1578">J919/Y919</f>
        <v>#N/A</v>
      </c>
      <c r="AB919" s="336" t="e">
        <f t="shared" ref="AB919:AB920" si="1579">X919/(Y919-J919)</f>
        <v>#N/A</v>
      </c>
      <c r="AC919" s="223" t="e">
        <f ca="1">INDEX(FGA_COEFFS,1,1)+Z919*INDEX(FGA_COEFFS,1,2)+Y919*INDEX(FGA_COEFFS,1,3)+R919*INDEX(FGA_COEFFS,1,4)+Q920*INDEX(FGA_COEFFS,1,5)+S919*INDEX(FGA_COEFFS,1,6)+T920*INDEX(FGA_COEFFS,1,7)+M920*INDEX(FGA_COEFFS,1,8)+Y923*Y924</f>
        <v>#N/A</v>
      </c>
      <c r="AD919" s="223" t="e">
        <f ca="1">INDEX(THREEPTA_COEFFS,1,1)+AC919*INDEX(THREEPTA_COEFFS,1,2)+J919*INDEX(THREEPTA_COEFFS,1,3)+AA919*INDEX(THREEPTA_COEFFS,1,4)+K919*INDEX(THREEPTA_COEFFS,1,5)+L920*INDEX(THREEPTA_COEFFS,1,6)+Z923*Z924</f>
        <v>#N/A</v>
      </c>
      <c r="AE919" s="223" t="e">
        <f ca="1">INDEX(THREEPTPCT_COEFFS,1,1)+K919*INDEX(THREEPTPCT_COEFFS,1,2)+L920*INDEX(THREEPTPCT_COEFFS,1,3)+AA923*AA924</f>
        <v>#N/A</v>
      </c>
      <c r="AF919" s="55" t="e">
        <f t="shared" ref="AF919:AF920" ca="1" si="1580">AC919-AD919</f>
        <v>#N/A</v>
      </c>
      <c r="AG919" s="223" t="e">
        <f ca="1">INDEX(TWOPTPCT_COEFFS,1,1)+AB919*INDEX(TWOPTPCT_COEFFS,1,2)+I920*INDEX(TWOPTPCT_COEFFS,1,3)+G920*INDEX(TWOPTPCT_COEFFS,1,4)+L920*INDEX(TWOPTPCT_COEFFS,1,5)+AB923*AB924</f>
        <v>#N/A</v>
      </c>
      <c r="AH919" s="223" t="e">
        <f ca="1">INDEX(FTA_COEFFS,1,1)+O919*INDEX(FTA_COEFFS,1,2)+N920*INDEX(FTA_COEFFS,1,3)+(Q919+R919)*INDEX(FTA_COEFFS,1,4)+(Q920+R920)*INDEX(FTA_COEFFS,1,5)+M920*INDEX(FTA_COEFFS,1,6)+AC923*AC924</f>
        <v>#N/A</v>
      </c>
      <c r="AI919" s="223" t="e">
        <f ca="1">INDEX(FTPCT_COEFFS,1,1)+P919*INDEX(FTPCT_COEFFS,1,2)+F919*INDEX(FTPCT_COEFFS,1,3)+G920*INDEX(FTPCT_COEFFS,1,4)+AD923*AD924</f>
        <v>#N/A</v>
      </c>
      <c r="AJ919" s="338" t="e">
        <f t="shared" ref="AJ919:AJ920" ca="1" si="1581">AD919*AE919/100+AF919*AG919+AH919*AI919/100</f>
        <v>#N/A</v>
      </c>
      <c r="AK919" s="55"/>
      <c r="AL919" s="55"/>
      <c r="AM919" s="55"/>
      <c r="AN919" s="55"/>
      <c r="AO919" s="55"/>
      <c r="AP919" s="55"/>
      <c r="AQ919" s="55"/>
      <c r="AR919" s="55"/>
    </row>
    <row r="920" spans="1:45" x14ac:dyDescent="0.3">
      <c r="B920" s="54" t="s">
        <v>175</v>
      </c>
      <c r="C920" s="54">
        <f>C913</f>
        <v>0</v>
      </c>
      <c r="D920" s="56" t="e">
        <f t="shared" ca="1" si="1573"/>
        <v>#N/A</v>
      </c>
      <c r="E920" s="52" t="e">
        <f t="shared" ref="E920:W920" si="1582">E913</f>
        <v>#N/A</v>
      </c>
      <c r="F920" s="52" t="e">
        <f t="shared" si="1582"/>
        <v>#N/A</v>
      </c>
      <c r="G920" s="52" t="e">
        <f t="shared" si="1582"/>
        <v>#N/A</v>
      </c>
      <c r="H920" s="52" t="e">
        <f t="shared" si="1582"/>
        <v>#N/A</v>
      </c>
      <c r="I920" s="52" t="e">
        <f t="shared" si="1582"/>
        <v>#N/A</v>
      </c>
      <c r="J920" s="52" t="e">
        <f t="shared" si="1582"/>
        <v>#N/A</v>
      </c>
      <c r="K920" s="52" t="e">
        <f t="shared" si="1582"/>
        <v>#N/A</v>
      </c>
      <c r="L920" s="52" t="e">
        <f t="shared" si="1582"/>
        <v>#N/A</v>
      </c>
      <c r="M920" s="52" t="e">
        <f t="shared" si="1582"/>
        <v>#N/A</v>
      </c>
      <c r="N920" s="52" t="e">
        <f t="shared" si="1582"/>
        <v>#N/A</v>
      </c>
      <c r="O920" s="52" t="e">
        <f t="shared" si="1582"/>
        <v>#N/A</v>
      </c>
      <c r="P920" s="52" t="e">
        <f t="shared" si="1582"/>
        <v>#N/A</v>
      </c>
      <c r="Q920" s="52" t="e">
        <f t="shared" si="1582"/>
        <v>#N/A</v>
      </c>
      <c r="R920" s="52" t="e">
        <f t="shared" si="1582"/>
        <v>#N/A</v>
      </c>
      <c r="S920" s="52" t="e">
        <f t="shared" si="1582"/>
        <v>#N/A</v>
      </c>
      <c r="T920" s="52" t="e">
        <f t="shared" si="1582"/>
        <v>#N/A</v>
      </c>
      <c r="U920" s="52" t="e">
        <f t="shared" si="1582"/>
        <v>#N/A</v>
      </c>
      <c r="V920" s="52" t="e">
        <f t="shared" si="1582"/>
        <v>#N/A</v>
      </c>
      <c r="W920" s="52" t="e">
        <f t="shared" si="1582"/>
        <v>#N/A</v>
      </c>
      <c r="X920" s="55" t="e">
        <f t="shared" si="1575"/>
        <v>#N/A</v>
      </c>
      <c r="Y920" s="55" t="e">
        <f t="shared" si="1576"/>
        <v>#N/A</v>
      </c>
      <c r="Z920" s="55" t="e">
        <f t="shared" ref="Z920" si="1583">Z919</f>
        <v>#N/A</v>
      </c>
      <c r="AA920" s="55" t="e">
        <f t="shared" si="1578"/>
        <v>#N/A</v>
      </c>
      <c r="AB920" s="336" t="e">
        <f t="shared" si="1579"/>
        <v>#N/A</v>
      </c>
      <c r="AC920" s="223" t="e">
        <f ca="1">INDEX(FGA_COEFFS,1,1)+Z920*INDEX(FGA_COEFFS,1,2)+Y920*INDEX(FGA_COEFFS,1,3)+R920*INDEX(FGA_COEFFS,1,4)+Q919*INDEX(FGA_COEFFS,1,5)+S920*INDEX(FGA_COEFFS,1,6)+T919*INDEX(FGA_COEFFS,1,7)+M919*INDEX(FGA_COEFFS,1,8)+Y923*Y925</f>
        <v>#N/A</v>
      </c>
      <c r="AD920" s="223" t="e">
        <f ca="1">INDEX(THREEPTA_COEFFS,1,1)+AC920*INDEX(THREEPTA_COEFFS,1,2)+J920*INDEX(THREEPTA_COEFFS,1,3)+AA920*INDEX(THREEPTA_COEFFS,1,4)+K920*INDEX(THREEPTA_COEFFS,1,5)+L919*INDEX(THREEPTA_COEFFS,1,6)+Z923*Z925</f>
        <v>#N/A</v>
      </c>
      <c r="AE920" s="223" t="e">
        <f ca="1">INDEX(THREEPTPCT_COEFFS,1,1)+K920*INDEX(THREEPTPCT_COEFFS,1,2)+L919*INDEX(THREEPTPCT_COEFFS,1,3)+AA923*AA925</f>
        <v>#N/A</v>
      </c>
      <c r="AF920" s="55" t="e">
        <f t="shared" ca="1" si="1580"/>
        <v>#N/A</v>
      </c>
      <c r="AG920" s="223" t="e">
        <f ca="1">INDEX(TWOPTPCT_COEFFS,1,1)+AB920*INDEX(TWOPTPCT_COEFFS,1,2)+I919*INDEX(TWOPTPCT_COEFFS,1,3)+G919*INDEX(TWOPTPCT_COEFFS,1,4)+L919*INDEX(TWOPTPCT_COEFFS,1,5)+AB923*AB925</f>
        <v>#N/A</v>
      </c>
      <c r="AH920" s="223" t="e">
        <f ca="1">INDEX(FTA_COEFFS,1,1)+O920*INDEX(FTA_COEFFS,1,2)+N919*INDEX(FTA_COEFFS,1,3)+(Q920+R920)*INDEX(FTA_COEFFS,1,4)+(Q919+R919)*INDEX(FTA_COEFFS,1,5)+M919*INDEX(FTA_COEFFS,1,6)+AC923*AC925</f>
        <v>#N/A</v>
      </c>
      <c r="AI920" s="223" t="e">
        <f ca="1">INDEX(FTPCT_COEFFS,1,1)+P920*INDEX(FTPCT_COEFFS,1,2)+F920*INDEX(FTPCT_COEFFS,1,3)+G919*INDEX(FTPCT_COEFFS,1,4)+AD923*AD925</f>
        <v>#N/A</v>
      </c>
      <c r="AJ920" s="338" t="e">
        <f t="shared" ca="1" si="1581"/>
        <v>#N/A</v>
      </c>
      <c r="AK920" s="55"/>
      <c r="AL920" s="55"/>
      <c r="AM920" s="55"/>
      <c r="AN920" s="55"/>
      <c r="AO920" s="55"/>
      <c r="AP920" s="55"/>
      <c r="AQ920" s="55"/>
      <c r="AR920" s="55"/>
    </row>
    <row r="921" spans="1:45" x14ac:dyDescent="0.3">
      <c r="A921" s="54" t="e">
        <f ca="1">IF(D919&gt;(D920+(AVERAGE(V919,W919)-AVERAGE(V920,W920))/2)+2.5,C919,IF(D920&gt;(D919+(AVERAGE(V920,W920)-AVERAGE(V919,W919))/2)+2.5,C920,"Close"))</f>
        <v>#N/A</v>
      </c>
      <c r="B921" s="64" t="e">
        <f ca="1">IF(D920&gt;D919,C920,C919)</f>
        <v>#N/A</v>
      </c>
      <c r="D921" s="56"/>
      <c r="X921" s="55"/>
      <c r="Y921" s="55"/>
      <c r="Z921" s="55"/>
      <c r="AA921" s="55"/>
      <c r="AB921" s="55"/>
      <c r="AC921" s="337"/>
      <c r="AD921" s="337"/>
      <c r="AE921" s="337"/>
      <c r="AF921" s="337"/>
      <c r="AG921" s="337"/>
      <c r="AH921" s="337"/>
      <c r="AI921" s="337"/>
      <c r="AJ921" s="337"/>
      <c r="AK921" s="337"/>
      <c r="AL921" s="337"/>
      <c r="AM921" s="55"/>
      <c r="AN921" s="55"/>
      <c r="AO921" s="55"/>
      <c r="AP921" s="55"/>
      <c r="AQ921" s="55"/>
      <c r="AR921" s="55"/>
      <c r="AS921" s="55"/>
    </row>
    <row r="922" spans="1:45" x14ac:dyDescent="0.3">
      <c r="X922" s="54" t="s">
        <v>1305</v>
      </c>
      <c r="Y922" s="54" t="s">
        <v>128</v>
      </c>
      <c r="Z922" s="54" t="s">
        <v>157</v>
      </c>
      <c r="AA922" s="54" t="s">
        <v>151</v>
      </c>
      <c r="AB922" s="54" t="s">
        <v>1327</v>
      </c>
      <c r="AC922" s="54" t="s">
        <v>129</v>
      </c>
      <c r="AD922" s="54" t="s">
        <v>116</v>
      </c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</row>
    <row r="923" spans="1:45" x14ac:dyDescent="0.3">
      <c r="X923" s="54"/>
      <c r="Y923" s="54">
        <f t="shared" ref="Y923:AD923" si="1584">Y916</f>
        <v>6.4436999999999998</v>
      </c>
      <c r="Z923" s="54">
        <f t="shared" si="1584"/>
        <v>4.9371</v>
      </c>
      <c r="AA923" s="54">
        <f t="shared" si="1584"/>
        <v>11.350300000000001</v>
      </c>
      <c r="AB923" s="54">
        <f t="shared" si="1584"/>
        <v>7.1900000000000006E-2</v>
      </c>
      <c r="AC923" s="54">
        <f t="shared" si="1584"/>
        <v>6.2766000000000002</v>
      </c>
      <c r="AD923" s="54">
        <f t="shared" si="1584"/>
        <v>11.042999999999999</v>
      </c>
      <c r="AE923" s="54"/>
      <c r="AF923" s="336"/>
      <c r="AG923" s="336"/>
      <c r="AH923" s="336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</row>
    <row r="924" spans="1:45" x14ac:dyDescent="0.3">
      <c r="D924" s="56"/>
      <c r="X924" s="336"/>
      <c r="Y924" s="336">
        <f t="shared" ca="1" si="1500"/>
        <v>0.42378472993895322</v>
      </c>
      <c r="Z924" s="336">
        <f t="shared" ca="1" si="1500"/>
        <v>0.23219019468885796</v>
      </c>
      <c r="AA924" s="336">
        <f t="shared" ca="1" si="1500"/>
        <v>1.0949523757575235</v>
      </c>
      <c r="AB924" s="336">
        <f t="shared" ca="1" si="1500"/>
        <v>0.30265338636474082</v>
      </c>
      <c r="AC924" s="336">
        <f t="shared" ca="1" si="1500"/>
        <v>-2.5116666397232441E-2</v>
      </c>
      <c r="AD924" s="336">
        <f t="shared" ca="1" si="1500"/>
        <v>-0.20000654219717856</v>
      </c>
      <c r="AE924" s="336"/>
      <c r="AF924" s="336"/>
      <c r="AG924" s="336"/>
      <c r="AH924" s="336"/>
      <c r="AI924" s="54"/>
      <c r="AJ924" s="54"/>
      <c r="AK924" s="54"/>
      <c r="AL924" s="336"/>
      <c r="AM924" s="336"/>
      <c r="AN924" s="336"/>
      <c r="AO924" s="336"/>
      <c r="AP924" s="54"/>
      <c r="AQ924" s="336"/>
      <c r="AR924" s="336"/>
      <c r="AS924" s="336"/>
    </row>
    <row r="925" spans="1:45" x14ac:dyDescent="0.3">
      <c r="C925" s="54"/>
      <c r="D925" s="56"/>
      <c r="Y925" s="336">
        <f t="shared" ca="1" si="1500"/>
        <v>-1.3306138872763682</v>
      </c>
      <c r="Z925" s="336">
        <f t="shared" ca="1" si="1500"/>
        <v>-1.2093476558413354</v>
      </c>
      <c r="AA925" s="336">
        <f t="shared" ca="1" si="1500"/>
        <v>0.55886310188065691</v>
      </c>
      <c r="AB925" s="336">
        <f t="shared" ca="1" si="1500"/>
        <v>-1.2150180488051845E-4</v>
      </c>
      <c r="AC925" s="336">
        <f t="shared" ca="1" si="1500"/>
        <v>-0.26183102599630037</v>
      </c>
      <c r="AD925" s="336">
        <f t="shared" ca="1" si="1500"/>
        <v>0.14586289650010154</v>
      </c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</row>
    <row r="926" spans="1:45" x14ac:dyDescent="0.3">
      <c r="B926" s="54" t="s">
        <v>172</v>
      </c>
      <c r="C926" s="53">
        <f>C919</f>
        <v>0</v>
      </c>
      <c r="D926" s="56" t="e">
        <f t="shared" ref="D926:D927" ca="1" si="1585">AJ926</f>
        <v>#N/A</v>
      </c>
      <c r="E926" s="52" t="e">
        <f t="shared" ref="E926:W926" si="1586">E919</f>
        <v>#N/A</v>
      </c>
      <c r="F926" s="52" t="e">
        <f t="shared" si="1586"/>
        <v>#N/A</v>
      </c>
      <c r="G926" s="52" t="e">
        <f t="shared" si="1586"/>
        <v>#N/A</v>
      </c>
      <c r="H926" s="52" t="e">
        <f t="shared" si="1586"/>
        <v>#N/A</v>
      </c>
      <c r="I926" s="52" t="e">
        <f t="shared" si="1586"/>
        <v>#N/A</v>
      </c>
      <c r="J926" s="52" t="e">
        <f t="shared" si="1586"/>
        <v>#N/A</v>
      </c>
      <c r="K926" s="52" t="e">
        <f t="shared" si="1586"/>
        <v>#N/A</v>
      </c>
      <c r="L926" s="52" t="e">
        <f t="shared" si="1586"/>
        <v>#N/A</v>
      </c>
      <c r="M926" s="52" t="e">
        <f t="shared" si="1586"/>
        <v>#N/A</v>
      </c>
      <c r="N926" s="52" t="e">
        <f t="shared" si="1586"/>
        <v>#N/A</v>
      </c>
      <c r="O926" s="52" t="e">
        <f t="shared" si="1586"/>
        <v>#N/A</v>
      </c>
      <c r="P926" s="52" t="e">
        <f t="shared" si="1586"/>
        <v>#N/A</v>
      </c>
      <c r="Q926" s="52" t="e">
        <f t="shared" si="1586"/>
        <v>#N/A</v>
      </c>
      <c r="R926" s="52" t="e">
        <f t="shared" si="1586"/>
        <v>#N/A</v>
      </c>
      <c r="S926" s="52" t="e">
        <f t="shared" si="1586"/>
        <v>#N/A</v>
      </c>
      <c r="T926" s="52" t="e">
        <f t="shared" si="1586"/>
        <v>#N/A</v>
      </c>
      <c r="U926" s="52" t="e">
        <f t="shared" si="1586"/>
        <v>#N/A</v>
      </c>
      <c r="V926" s="52" t="e">
        <f t="shared" si="1586"/>
        <v>#N/A</v>
      </c>
      <c r="W926" s="52" t="e">
        <f t="shared" si="1586"/>
        <v>#N/A</v>
      </c>
      <c r="X926" s="55" t="e">
        <f t="shared" ref="X926:X927" si="1587">(H926-(O926*P926)/100-3*(J926*K926)/100)/2</f>
        <v>#N/A</v>
      </c>
      <c r="Y926" s="55" t="e">
        <f t="shared" ref="Y926:Y927" si="1588">SUM(X926,(J926*K926/100))/(F926/100)</f>
        <v>#N/A</v>
      </c>
      <c r="Z926" s="55" t="e">
        <f t="shared" ref="Z926" si="1589">U926*0.5+U927*0.5</f>
        <v>#N/A</v>
      </c>
      <c r="AA926" s="55" t="e">
        <f t="shared" ref="AA926:AA927" si="1590">J926/Y926</f>
        <v>#N/A</v>
      </c>
      <c r="AB926" s="336" t="e">
        <f t="shared" ref="AB926:AB927" si="1591">X926/(Y926-J926)</f>
        <v>#N/A</v>
      </c>
      <c r="AC926" s="223" t="e">
        <f ca="1">INDEX(FGA_COEFFS,1,1)+Z926*INDEX(FGA_COEFFS,1,2)+Y926*INDEX(FGA_COEFFS,1,3)+R926*INDEX(FGA_COEFFS,1,4)+Q927*INDEX(FGA_COEFFS,1,5)+S926*INDEX(FGA_COEFFS,1,6)+T927*INDEX(FGA_COEFFS,1,7)+M927*INDEX(FGA_COEFFS,1,8)+Y930*Y931</f>
        <v>#N/A</v>
      </c>
      <c r="AD926" s="223" t="e">
        <f ca="1">INDEX(THREEPTA_COEFFS,1,1)+AC926*INDEX(THREEPTA_COEFFS,1,2)+J926*INDEX(THREEPTA_COEFFS,1,3)+AA926*INDEX(THREEPTA_COEFFS,1,4)+K926*INDEX(THREEPTA_COEFFS,1,5)+L927*INDEX(THREEPTA_COEFFS,1,6)+Z930*Z931</f>
        <v>#N/A</v>
      </c>
      <c r="AE926" s="223" t="e">
        <f ca="1">INDEX(THREEPTPCT_COEFFS,1,1)+K926*INDEX(THREEPTPCT_COEFFS,1,2)+L927*INDEX(THREEPTPCT_COEFFS,1,3)+AA930*AA931</f>
        <v>#N/A</v>
      </c>
      <c r="AF926" s="55" t="e">
        <f t="shared" ref="AF926:AF927" ca="1" si="1592">AC926-AD926</f>
        <v>#N/A</v>
      </c>
      <c r="AG926" s="223" t="e">
        <f ca="1">INDEX(TWOPTPCT_COEFFS,1,1)+AB926*INDEX(TWOPTPCT_COEFFS,1,2)+I927*INDEX(TWOPTPCT_COEFFS,1,3)+G927*INDEX(TWOPTPCT_COEFFS,1,4)+L927*INDEX(TWOPTPCT_COEFFS,1,5)+AB930*AB931</f>
        <v>#N/A</v>
      </c>
      <c r="AH926" s="223" t="e">
        <f ca="1">INDEX(FTA_COEFFS,1,1)+O926*INDEX(FTA_COEFFS,1,2)+N927*INDEX(FTA_COEFFS,1,3)+(Q926+R926)*INDEX(FTA_COEFFS,1,4)+(Q927+R927)*INDEX(FTA_COEFFS,1,5)+M927*INDEX(FTA_COEFFS,1,6)+AC930*AC931</f>
        <v>#N/A</v>
      </c>
      <c r="AI926" s="223" t="e">
        <f ca="1">INDEX(FTPCT_COEFFS,1,1)+P926*INDEX(FTPCT_COEFFS,1,2)+F926*INDEX(FTPCT_COEFFS,1,3)+G927*INDEX(FTPCT_COEFFS,1,4)+AD930*AD931</f>
        <v>#N/A</v>
      </c>
      <c r="AJ926" s="338" t="e">
        <f t="shared" ref="AJ926:AJ927" ca="1" si="1593">AD926*AE926/100+AF926*AG926+AH926*AI926/100</f>
        <v>#N/A</v>
      </c>
      <c r="AK926" s="55"/>
      <c r="AL926" s="55"/>
      <c r="AM926" s="55"/>
      <c r="AN926" s="55"/>
      <c r="AO926" s="55"/>
      <c r="AP926" s="55"/>
      <c r="AQ926" s="55"/>
      <c r="AR926" s="55"/>
    </row>
    <row r="927" spans="1:45" x14ac:dyDescent="0.3">
      <c r="B927" s="54" t="s">
        <v>175</v>
      </c>
      <c r="C927" s="54">
        <f>C920</f>
        <v>0</v>
      </c>
      <c r="D927" s="56" t="e">
        <f t="shared" ca="1" si="1585"/>
        <v>#N/A</v>
      </c>
      <c r="E927" s="52" t="e">
        <f t="shared" ref="E927:W927" si="1594">E920</f>
        <v>#N/A</v>
      </c>
      <c r="F927" s="52" t="e">
        <f t="shared" si="1594"/>
        <v>#N/A</v>
      </c>
      <c r="G927" s="52" t="e">
        <f t="shared" si="1594"/>
        <v>#N/A</v>
      </c>
      <c r="H927" s="52" t="e">
        <f t="shared" si="1594"/>
        <v>#N/A</v>
      </c>
      <c r="I927" s="52" t="e">
        <f t="shared" si="1594"/>
        <v>#N/A</v>
      </c>
      <c r="J927" s="52" t="e">
        <f t="shared" si="1594"/>
        <v>#N/A</v>
      </c>
      <c r="K927" s="52" t="e">
        <f t="shared" si="1594"/>
        <v>#N/A</v>
      </c>
      <c r="L927" s="52" t="e">
        <f t="shared" si="1594"/>
        <v>#N/A</v>
      </c>
      <c r="M927" s="52" t="e">
        <f t="shared" si="1594"/>
        <v>#N/A</v>
      </c>
      <c r="N927" s="52" t="e">
        <f t="shared" si="1594"/>
        <v>#N/A</v>
      </c>
      <c r="O927" s="52" t="e">
        <f t="shared" si="1594"/>
        <v>#N/A</v>
      </c>
      <c r="P927" s="52" t="e">
        <f t="shared" si="1594"/>
        <v>#N/A</v>
      </c>
      <c r="Q927" s="52" t="e">
        <f t="shared" si="1594"/>
        <v>#N/A</v>
      </c>
      <c r="R927" s="52" t="e">
        <f t="shared" si="1594"/>
        <v>#N/A</v>
      </c>
      <c r="S927" s="52" t="e">
        <f t="shared" si="1594"/>
        <v>#N/A</v>
      </c>
      <c r="T927" s="52" t="e">
        <f t="shared" si="1594"/>
        <v>#N/A</v>
      </c>
      <c r="U927" s="52" t="e">
        <f t="shared" si="1594"/>
        <v>#N/A</v>
      </c>
      <c r="V927" s="52" t="e">
        <f t="shared" si="1594"/>
        <v>#N/A</v>
      </c>
      <c r="W927" s="52" t="e">
        <f t="shared" si="1594"/>
        <v>#N/A</v>
      </c>
      <c r="X927" s="55" t="e">
        <f t="shared" si="1587"/>
        <v>#N/A</v>
      </c>
      <c r="Y927" s="55" t="e">
        <f t="shared" si="1588"/>
        <v>#N/A</v>
      </c>
      <c r="Z927" s="55" t="e">
        <f t="shared" ref="Z927" si="1595">Z926</f>
        <v>#N/A</v>
      </c>
      <c r="AA927" s="55" t="e">
        <f t="shared" si="1590"/>
        <v>#N/A</v>
      </c>
      <c r="AB927" s="336" t="e">
        <f t="shared" si="1591"/>
        <v>#N/A</v>
      </c>
      <c r="AC927" s="223" t="e">
        <f ca="1">INDEX(FGA_COEFFS,1,1)+Z927*INDEX(FGA_COEFFS,1,2)+Y927*INDEX(FGA_COEFFS,1,3)+R927*INDEX(FGA_COEFFS,1,4)+Q926*INDEX(FGA_COEFFS,1,5)+S927*INDEX(FGA_COEFFS,1,6)+T926*INDEX(FGA_COEFFS,1,7)+M926*INDEX(FGA_COEFFS,1,8)+Y930*Y932</f>
        <v>#N/A</v>
      </c>
      <c r="AD927" s="223" t="e">
        <f ca="1">INDEX(THREEPTA_COEFFS,1,1)+AC927*INDEX(THREEPTA_COEFFS,1,2)+J927*INDEX(THREEPTA_COEFFS,1,3)+AA927*INDEX(THREEPTA_COEFFS,1,4)+K927*INDEX(THREEPTA_COEFFS,1,5)+L926*INDEX(THREEPTA_COEFFS,1,6)+Z930*Z932</f>
        <v>#N/A</v>
      </c>
      <c r="AE927" s="223" t="e">
        <f ca="1">INDEX(THREEPTPCT_COEFFS,1,1)+K927*INDEX(THREEPTPCT_COEFFS,1,2)+L926*INDEX(THREEPTPCT_COEFFS,1,3)+AA930*AA932</f>
        <v>#N/A</v>
      </c>
      <c r="AF927" s="55" t="e">
        <f t="shared" ca="1" si="1592"/>
        <v>#N/A</v>
      </c>
      <c r="AG927" s="223" t="e">
        <f ca="1">INDEX(TWOPTPCT_COEFFS,1,1)+AB927*INDEX(TWOPTPCT_COEFFS,1,2)+I926*INDEX(TWOPTPCT_COEFFS,1,3)+G926*INDEX(TWOPTPCT_COEFFS,1,4)+L926*INDEX(TWOPTPCT_COEFFS,1,5)+AB930*AB932</f>
        <v>#N/A</v>
      </c>
      <c r="AH927" s="223" t="e">
        <f ca="1">INDEX(FTA_COEFFS,1,1)+O927*INDEX(FTA_COEFFS,1,2)+N926*INDEX(FTA_COEFFS,1,3)+(Q927+R927)*INDEX(FTA_COEFFS,1,4)+(Q926+R926)*INDEX(FTA_COEFFS,1,5)+M926*INDEX(FTA_COEFFS,1,6)+AC930*AC932</f>
        <v>#N/A</v>
      </c>
      <c r="AI927" s="223" t="e">
        <f ca="1">INDEX(FTPCT_COEFFS,1,1)+P927*INDEX(FTPCT_COEFFS,1,2)+F927*INDEX(FTPCT_COEFFS,1,3)+G926*INDEX(FTPCT_COEFFS,1,4)+AD930*AD932</f>
        <v>#N/A</v>
      </c>
      <c r="AJ927" s="338" t="e">
        <f t="shared" ca="1" si="1593"/>
        <v>#N/A</v>
      </c>
      <c r="AK927" s="55"/>
      <c r="AL927" s="55"/>
      <c r="AM927" s="55"/>
      <c r="AN927" s="55"/>
      <c r="AO927" s="55"/>
      <c r="AP927" s="55"/>
      <c r="AQ927" s="55"/>
      <c r="AR927" s="55"/>
    </row>
    <row r="928" spans="1:45" x14ac:dyDescent="0.3">
      <c r="A928" s="54" t="e">
        <f ca="1">IF(D926&gt;(D927+(AVERAGE(V926,W926)-AVERAGE(V927,W927))/2)+2.5,C926,IF(D927&gt;(D926+(AVERAGE(V927,W927)-AVERAGE(V926,W926))/2)+2.5,C927,"Close"))</f>
        <v>#N/A</v>
      </c>
      <c r="B928" s="64" t="e">
        <f ca="1">IF(D927&gt;D926,C927,C926)</f>
        <v>#N/A</v>
      </c>
      <c r="D928" s="56"/>
      <c r="X928" s="55"/>
      <c r="Y928" s="55"/>
      <c r="Z928" s="55"/>
      <c r="AA928" s="55"/>
      <c r="AB928" s="55"/>
      <c r="AC928" s="337"/>
      <c r="AD928" s="337"/>
      <c r="AE928" s="337"/>
      <c r="AF928" s="337"/>
      <c r="AG928" s="337"/>
      <c r="AH928" s="337"/>
      <c r="AI928" s="337"/>
      <c r="AJ928" s="337"/>
      <c r="AK928" s="337"/>
      <c r="AL928" s="337"/>
      <c r="AM928" s="55"/>
      <c r="AN928" s="55"/>
      <c r="AO928" s="55"/>
      <c r="AP928" s="55"/>
      <c r="AQ928" s="55"/>
      <c r="AR928" s="55"/>
      <c r="AS928" s="55"/>
    </row>
    <row r="929" spans="1:45" x14ac:dyDescent="0.3">
      <c r="X929" s="54" t="s">
        <v>1305</v>
      </c>
      <c r="Y929" s="54" t="s">
        <v>128</v>
      </c>
      <c r="Z929" s="54" t="s">
        <v>157</v>
      </c>
      <c r="AA929" s="54" t="s">
        <v>151</v>
      </c>
      <c r="AB929" s="54" t="s">
        <v>1327</v>
      </c>
      <c r="AC929" s="54" t="s">
        <v>129</v>
      </c>
      <c r="AD929" s="54" t="s">
        <v>116</v>
      </c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</row>
    <row r="930" spans="1:45" x14ac:dyDescent="0.3">
      <c r="X930" s="54"/>
      <c r="Y930" s="54">
        <f t="shared" ref="Y930:AD930" si="1596">Y923</f>
        <v>6.4436999999999998</v>
      </c>
      <c r="Z930" s="54">
        <f t="shared" si="1596"/>
        <v>4.9371</v>
      </c>
      <c r="AA930" s="54">
        <f t="shared" si="1596"/>
        <v>11.350300000000001</v>
      </c>
      <c r="AB930" s="54">
        <f t="shared" si="1596"/>
        <v>7.1900000000000006E-2</v>
      </c>
      <c r="AC930" s="54">
        <f t="shared" si="1596"/>
        <v>6.2766000000000002</v>
      </c>
      <c r="AD930" s="54">
        <f t="shared" si="1596"/>
        <v>11.042999999999999</v>
      </c>
      <c r="AE930" s="54"/>
      <c r="AF930" s="336"/>
      <c r="AG930" s="336"/>
      <c r="AH930" s="336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</row>
    <row r="931" spans="1:45" x14ac:dyDescent="0.3">
      <c r="D931" s="56"/>
      <c r="X931" s="336"/>
      <c r="Y931" s="336">
        <f t="shared" ca="1" si="1500"/>
        <v>1.1505306174194805</v>
      </c>
      <c r="Z931" s="336">
        <f t="shared" ca="1" si="1500"/>
        <v>-1.1973454039975835</v>
      </c>
      <c r="AA931" s="336">
        <f t="shared" ca="1" si="1500"/>
        <v>-0.24469783315457927</v>
      </c>
      <c r="AB931" s="336">
        <f t="shared" ca="1" si="1500"/>
        <v>8.2851859631695737E-2</v>
      </c>
      <c r="AC931" s="336">
        <f t="shared" ca="1" si="1500"/>
        <v>1.3861933413550687</v>
      </c>
      <c r="AD931" s="336">
        <f t="shared" ca="1" si="1500"/>
        <v>4.523080004857892E-2</v>
      </c>
      <c r="AE931" s="336"/>
      <c r="AF931" s="336"/>
      <c r="AG931" s="336"/>
      <c r="AH931" s="336"/>
      <c r="AI931" s="54"/>
      <c r="AJ931" s="54"/>
      <c r="AK931" s="54"/>
      <c r="AL931" s="336"/>
      <c r="AM931" s="336"/>
      <c r="AN931" s="336"/>
      <c r="AO931" s="336"/>
      <c r="AP931" s="54"/>
      <c r="AQ931" s="336"/>
      <c r="AR931" s="336"/>
      <c r="AS931" s="336"/>
    </row>
    <row r="932" spans="1:45" x14ac:dyDescent="0.3">
      <c r="C932" s="54"/>
      <c r="D932" s="56"/>
      <c r="Y932" s="336">
        <f t="shared" ca="1" si="1500"/>
        <v>1.12699407996945</v>
      </c>
      <c r="Z932" s="336">
        <f t="shared" ca="1" si="1500"/>
        <v>-1.3154970709846217</v>
      </c>
      <c r="AA932" s="336">
        <f t="shared" ca="1" si="1500"/>
        <v>-0.62785984462807876</v>
      </c>
      <c r="AB932" s="336">
        <f t="shared" ca="1" si="1500"/>
        <v>-1.4503824947272682E-2</v>
      </c>
      <c r="AC932" s="336">
        <f t="shared" ca="1" si="1500"/>
        <v>0.57325849871501933</v>
      </c>
      <c r="AD932" s="336">
        <f t="shared" ca="1" si="1500"/>
        <v>-0.60168602873813737</v>
      </c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</row>
    <row r="933" spans="1:45" x14ac:dyDescent="0.3">
      <c r="B933" s="54" t="s">
        <v>172</v>
      </c>
      <c r="C933" s="53">
        <f>C926</f>
        <v>0</v>
      </c>
      <c r="D933" s="56" t="e">
        <f t="shared" ref="D933:D934" ca="1" si="1597">AJ933</f>
        <v>#N/A</v>
      </c>
      <c r="E933" s="52" t="e">
        <f t="shared" ref="E933:W933" si="1598">E926</f>
        <v>#N/A</v>
      </c>
      <c r="F933" s="52" t="e">
        <f t="shared" si="1598"/>
        <v>#N/A</v>
      </c>
      <c r="G933" s="52" t="e">
        <f t="shared" si="1598"/>
        <v>#N/A</v>
      </c>
      <c r="H933" s="52" t="e">
        <f t="shared" si="1598"/>
        <v>#N/A</v>
      </c>
      <c r="I933" s="52" t="e">
        <f t="shared" si="1598"/>
        <v>#N/A</v>
      </c>
      <c r="J933" s="52" t="e">
        <f t="shared" si="1598"/>
        <v>#N/A</v>
      </c>
      <c r="K933" s="52" t="e">
        <f t="shared" si="1598"/>
        <v>#N/A</v>
      </c>
      <c r="L933" s="52" t="e">
        <f t="shared" si="1598"/>
        <v>#N/A</v>
      </c>
      <c r="M933" s="52" t="e">
        <f t="shared" si="1598"/>
        <v>#N/A</v>
      </c>
      <c r="N933" s="52" t="e">
        <f t="shared" si="1598"/>
        <v>#N/A</v>
      </c>
      <c r="O933" s="52" t="e">
        <f t="shared" si="1598"/>
        <v>#N/A</v>
      </c>
      <c r="P933" s="52" t="e">
        <f t="shared" si="1598"/>
        <v>#N/A</v>
      </c>
      <c r="Q933" s="52" t="e">
        <f t="shared" si="1598"/>
        <v>#N/A</v>
      </c>
      <c r="R933" s="52" t="e">
        <f t="shared" si="1598"/>
        <v>#N/A</v>
      </c>
      <c r="S933" s="52" t="e">
        <f t="shared" si="1598"/>
        <v>#N/A</v>
      </c>
      <c r="T933" s="52" t="e">
        <f t="shared" si="1598"/>
        <v>#N/A</v>
      </c>
      <c r="U933" s="52" t="e">
        <f t="shared" si="1598"/>
        <v>#N/A</v>
      </c>
      <c r="V933" s="52" t="e">
        <f t="shared" si="1598"/>
        <v>#N/A</v>
      </c>
      <c r="W933" s="52" t="e">
        <f t="shared" si="1598"/>
        <v>#N/A</v>
      </c>
      <c r="X933" s="55" t="e">
        <f t="shared" ref="X933:X934" si="1599">(H933-(O933*P933)/100-3*(J933*K933)/100)/2</f>
        <v>#N/A</v>
      </c>
      <c r="Y933" s="55" t="e">
        <f t="shared" ref="Y933:Y934" si="1600">SUM(X933,(J933*K933/100))/(F933/100)</f>
        <v>#N/A</v>
      </c>
      <c r="Z933" s="55" t="e">
        <f t="shared" ref="Z933" si="1601">U933*0.5+U934*0.5</f>
        <v>#N/A</v>
      </c>
      <c r="AA933" s="55" t="e">
        <f t="shared" ref="AA933:AA934" si="1602">J933/Y933</f>
        <v>#N/A</v>
      </c>
      <c r="AB933" s="336" t="e">
        <f t="shared" ref="AB933:AB934" si="1603">X933/(Y933-J933)</f>
        <v>#N/A</v>
      </c>
      <c r="AC933" s="223" t="e">
        <f ca="1">INDEX(FGA_COEFFS,1,1)+Z933*INDEX(FGA_COEFFS,1,2)+Y933*INDEX(FGA_COEFFS,1,3)+R933*INDEX(FGA_COEFFS,1,4)+Q934*INDEX(FGA_COEFFS,1,5)+S933*INDEX(FGA_COEFFS,1,6)+T934*INDEX(FGA_COEFFS,1,7)+M934*INDEX(FGA_COEFFS,1,8)+Y937*Y938</f>
        <v>#N/A</v>
      </c>
      <c r="AD933" s="223" t="e">
        <f ca="1">INDEX(THREEPTA_COEFFS,1,1)+AC933*INDEX(THREEPTA_COEFFS,1,2)+J933*INDEX(THREEPTA_COEFFS,1,3)+AA933*INDEX(THREEPTA_COEFFS,1,4)+K933*INDEX(THREEPTA_COEFFS,1,5)+L934*INDEX(THREEPTA_COEFFS,1,6)+Z937*Z938</f>
        <v>#N/A</v>
      </c>
      <c r="AE933" s="223" t="e">
        <f ca="1">INDEX(THREEPTPCT_COEFFS,1,1)+K933*INDEX(THREEPTPCT_COEFFS,1,2)+L934*INDEX(THREEPTPCT_COEFFS,1,3)+AA937*AA938</f>
        <v>#N/A</v>
      </c>
      <c r="AF933" s="55" t="e">
        <f t="shared" ref="AF933:AF934" ca="1" si="1604">AC933-AD933</f>
        <v>#N/A</v>
      </c>
      <c r="AG933" s="223" t="e">
        <f ca="1">INDEX(TWOPTPCT_COEFFS,1,1)+AB933*INDEX(TWOPTPCT_COEFFS,1,2)+I934*INDEX(TWOPTPCT_COEFFS,1,3)+G934*INDEX(TWOPTPCT_COEFFS,1,4)+L934*INDEX(TWOPTPCT_COEFFS,1,5)+AB937*AB938</f>
        <v>#N/A</v>
      </c>
      <c r="AH933" s="223" t="e">
        <f ca="1">INDEX(FTA_COEFFS,1,1)+O933*INDEX(FTA_COEFFS,1,2)+N934*INDEX(FTA_COEFFS,1,3)+(Q933+R933)*INDEX(FTA_COEFFS,1,4)+(Q934+R934)*INDEX(FTA_COEFFS,1,5)+M934*INDEX(FTA_COEFFS,1,6)+AC937*AC938</f>
        <v>#N/A</v>
      </c>
      <c r="AI933" s="223" t="e">
        <f ca="1">INDEX(FTPCT_COEFFS,1,1)+P933*INDEX(FTPCT_COEFFS,1,2)+F933*INDEX(FTPCT_COEFFS,1,3)+G934*INDEX(FTPCT_COEFFS,1,4)+AD937*AD938</f>
        <v>#N/A</v>
      </c>
      <c r="AJ933" s="338" t="e">
        <f t="shared" ref="AJ933:AJ934" ca="1" si="1605">AD933*AE933/100+AF933*AG933+AH933*AI933/100</f>
        <v>#N/A</v>
      </c>
      <c r="AK933" s="55"/>
      <c r="AL933" s="55"/>
      <c r="AM933" s="55"/>
      <c r="AN933" s="55"/>
      <c r="AO933" s="55"/>
      <c r="AP933" s="55"/>
      <c r="AQ933" s="55"/>
      <c r="AR933" s="55"/>
    </row>
    <row r="934" spans="1:45" x14ac:dyDescent="0.3">
      <c r="B934" s="54" t="s">
        <v>175</v>
      </c>
      <c r="C934" s="54">
        <f>C927</f>
        <v>0</v>
      </c>
      <c r="D934" s="56" t="e">
        <f t="shared" ca="1" si="1597"/>
        <v>#N/A</v>
      </c>
      <c r="E934" s="52" t="e">
        <f t="shared" ref="E934:W934" si="1606">E927</f>
        <v>#N/A</v>
      </c>
      <c r="F934" s="52" t="e">
        <f t="shared" si="1606"/>
        <v>#N/A</v>
      </c>
      <c r="G934" s="52" t="e">
        <f t="shared" si="1606"/>
        <v>#N/A</v>
      </c>
      <c r="H934" s="52" t="e">
        <f t="shared" si="1606"/>
        <v>#N/A</v>
      </c>
      <c r="I934" s="52" t="e">
        <f t="shared" si="1606"/>
        <v>#N/A</v>
      </c>
      <c r="J934" s="52" t="e">
        <f t="shared" si="1606"/>
        <v>#N/A</v>
      </c>
      <c r="K934" s="52" t="e">
        <f t="shared" si="1606"/>
        <v>#N/A</v>
      </c>
      <c r="L934" s="52" t="e">
        <f t="shared" si="1606"/>
        <v>#N/A</v>
      </c>
      <c r="M934" s="52" t="e">
        <f t="shared" si="1606"/>
        <v>#N/A</v>
      </c>
      <c r="N934" s="52" t="e">
        <f t="shared" si="1606"/>
        <v>#N/A</v>
      </c>
      <c r="O934" s="52" t="e">
        <f t="shared" si="1606"/>
        <v>#N/A</v>
      </c>
      <c r="P934" s="52" t="e">
        <f t="shared" si="1606"/>
        <v>#N/A</v>
      </c>
      <c r="Q934" s="52" t="e">
        <f t="shared" si="1606"/>
        <v>#N/A</v>
      </c>
      <c r="R934" s="52" t="e">
        <f t="shared" si="1606"/>
        <v>#N/A</v>
      </c>
      <c r="S934" s="52" t="e">
        <f t="shared" si="1606"/>
        <v>#N/A</v>
      </c>
      <c r="T934" s="52" t="e">
        <f t="shared" si="1606"/>
        <v>#N/A</v>
      </c>
      <c r="U934" s="52" t="e">
        <f t="shared" si="1606"/>
        <v>#N/A</v>
      </c>
      <c r="V934" s="52" t="e">
        <f t="shared" si="1606"/>
        <v>#N/A</v>
      </c>
      <c r="W934" s="52" t="e">
        <f t="shared" si="1606"/>
        <v>#N/A</v>
      </c>
      <c r="X934" s="55" t="e">
        <f t="shared" si="1599"/>
        <v>#N/A</v>
      </c>
      <c r="Y934" s="55" t="e">
        <f t="shared" si="1600"/>
        <v>#N/A</v>
      </c>
      <c r="Z934" s="55" t="e">
        <f t="shared" ref="Z934" si="1607">Z933</f>
        <v>#N/A</v>
      </c>
      <c r="AA934" s="55" t="e">
        <f t="shared" si="1602"/>
        <v>#N/A</v>
      </c>
      <c r="AB934" s="336" t="e">
        <f t="shared" si="1603"/>
        <v>#N/A</v>
      </c>
      <c r="AC934" s="223" t="e">
        <f ca="1">INDEX(FGA_COEFFS,1,1)+Z934*INDEX(FGA_COEFFS,1,2)+Y934*INDEX(FGA_COEFFS,1,3)+R934*INDEX(FGA_COEFFS,1,4)+Q933*INDEX(FGA_COEFFS,1,5)+S934*INDEX(FGA_COEFFS,1,6)+T933*INDEX(FGA_COEFFS,1,7)+M933*INDEX(FGA_COEFFS,1,8)+Y937*Y939</f>
        <v>#N/A</v>
      </c>
      <c r="AD934" s="223" t="e">
        <f ca="1">INDEX(THREEPTA_COEFFS,1,1)+AC934*INDEX(THREEPTA_COEFFS,1,2)+J934*INDEX(THREEPTA_COEFFS,1,3)+AA934*INDEX(THREEPTA_COEFFS,1,4)+K934*INDEX(THREEPTA_COEFFS,1,5)+L933*INDEX(THREEPTA_COEFFS,1,6)+Z937*Z939</f>
        <v>#N/A</v>
      </c>
      <c r="AE934" s="223" t="e">
        <f ca="1">INDEX(THREEPTPCT_COEFFS,1,1)+K934*INDEX(THREEPTPCT_COEFFS,1,2)+L933*INDEX(THREEPTPCT_COEFFS,1,3)+AA937*AA939</f>
        <v>#N/A</v>
      </c>
      <c r="AF934" s="55" t="e">
        <f t="shared" ca="1" si="1604"/>
        <v>#N/A</v>
      </c>
      <c r="AG934" s="223" t="e">
        <f ca="1">INDEX(TWOPTPCT_COEFFS,1,1)+AB934*INDEX(TWOPTPCT_COEFFS,1,2)+I933*INDEX(TWOPTPCT_COEFFS,1,3)+G933*INDEX(TWOPTPCT_COEFFS,1,4)+L933*INDEX(TWOPTPCT_COEFFS,1,5)+AB937*AB939</f>
        <v>#N/A</v>
      </c>
      <c r="AH934" s="223" t="e">
        <f ca="1">INDEX(FTA_COEFFS,1,1)+O934*INDEX(FTA_COEFFS,1,2)+N933*INDEX(FTA_COEFFS,1,3)+(Q934+R934)*INDEX(FTA_COEFFS,1,4)+(Q933+R933)*INDEX(FTA_COEFFS,1,5)+M933*INDEX(FTA_COEFFS,1,6)+AC937*AC939</f>
        <v>#N/A</v>
      </c>
      <c r="AI934" s="223" t="e">
        <f ca="1">INDEX(FTPCT_COEFFS,1,1)+P934*INDEX(FTPCT_COEFFS,1,2)+F934*INDEX(FTPCT_COEFFS,1,3)+G933*INDEX(FTPCT_COEFFS,1,4)+AD937*AD939</f>
        <v>#N/A</v>
      </c>
      <c r="AJ934" s="338" t="e">
        <f t="shared" ca="1" si="1605"/>
        <v>#N/A</v>
      </c>
      <c r="AK934" s="55"/>
      <c r="AL934" s="55"/>
      <c r="AM934" s="55"/>
      <c r="AN934" s="55"/>
      <c r="AO934" s="55"/>
      <c r="AP934" s="55"/>
      <c r="AQ934" s="55"/>
      <c r="AR934" s="55"/>
    </row>
    <row r="935" spans="1:45" x14ac:dyDescent="0.3">
      <c r="A935" s="54" t="e">
        <f ca="1">IF(D933&gt;(D934+(AVERAGE(V933,W933)-AVERAGE(V934,W934))/2)+2.5,C933,IF(D934&gt;(D933+(AVERAGE(V934,W934)-AVERAGE(V933,W933))/2)+2.5,C934,"Close"))</f>
        <v>#N/A</v>
      </c>
      <c r="B935" s="64" t="e">
        <f ca="1">IF(D934&gt;D933,C934,C933)</f>
        <v>#N/A</v>
      </c>
      <c r="D935" s="56"/>
      <c r="X935" s="55"/>
      <c r="Y935" s="55"/>
      <c r="Z935" s="55"/>
      <c r="AA935" s="55"/>
      <c r="AB935" s="55"/>
      <c r="AC935" s="337"/>
      <c r="AD935" s="337"/>
      <c r="AE935" s="337"/>
      <c r="AF935" s="337"/>
      <c r="AG935" s="337"/>
      <c r="AH935" s="337"/>
      <c r="AI935" s="337"/>
      <c r="AJ935" s="337"/>
      <c r="AK935" s="337"/>
      <c r="AL935" s="337"/>
      <c r="AM935" s="55"/>
      <c r="AN935" s="55"/>
      <c r="AO935" s="55"/>
      <c r="AP935" s="55"/>
      <c r="AQ935" s="55"/>
      <c r="AR935" s="55"/>
      <c r="AS935" s="55"/>
    </row>
    <row r="936" spans="1:45" x14ac:dyDescent="0.3">
      <c r="X936" s="54" t="s">
        <v>1305</v>
      </c>
      <c r="Y936" s="54" t="s">
        <v>128</v>
      </c>
      <c r="Z936" s="54" t="s">
        <v>157</v>
      </c>
      <c r="AA936" s="54" t="s">
        <v>151</v>
      </c>
      <c r="AB936" s="54" t="s">
        <v>1327</v>
      </c>
      <c r="AC936" s="54" t="s">
        <v>129</v>
      </c>
      <c r="AD936" s="54" t="s">
        <v>116</v>
      </c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</row>
    <row r="937" spans="1:45" x14ac:dyDescent="0.3">
      <c r="X937" s="54"/>
      <c r="Y937" s="54">
        <f t="shared" ref="Y937:AD937" si="1608">Y930</f>
        <v>6.4436999999999998</v>
      </c>
      <c r="Z937" s="54">
        <f t="shared" si="1608"/>
        <v>4.9371</v>
      </c>
      <c r="AA937" s="54">
        <f t="shared" si="1608"/>
        <v>11.350300000000001</v>
      </c>
      <c r="AB937" s="54">
        <f t="shared" si="1608"/>
        <v>7.1900000000000006E-2</v>
      </c>
      <c r="AC937" s="54">
        <f t="shared" si="1608"/>
        <v>6.2766000000000002</v>
      </c>
      <c r="AD937" s="54">
        <f t="shared" si="1608"/>
        <v>11.042999999999999</v>
      </c>
      <c r="AE937" s="54"/>
      <c r="AF937" s="336"/>
      <c r="AG937" s="336"/>
      <c r="AH937" s="336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</row>
    <row r="938" spans="1:45" x14ac:dyDescent="0.3">
      <c r="D938" s="56"/>
      <c r="X938" s="336"/>
      <c r="Y938" s="336">
        <f t="shared" ca="1" si="1500"/>
        <v>-9.691198816325447E-2</v>
      </c>
      <c r="Z938" s="336">
        <f t="shared" ca="1" si="1500"/>
        <v>1.3843054159667401</v>
      </c>
      <c r="AA938" s="336">
        <f t="shared" ca="1" si="1500"/>
        <v>0.19131876354340022</v>
      </c>
      <c r="AB938" s="336">
        <f t="shared" ca="1" si="1500"/>
        <v>-0.28900517226389816</v>
      </c>
      <c r="AC938" s="336">
        <f t="shared" ca="1" si="1500"/>
        <v>-0.15624845463758247</v>
      </c>
      <c r="AD938" s="336">
        <f t="shared" ca="1" si="1500"/>
        <v>-0.66353649396557479</v>
      </c>
      <c r="AE938" s="336"/>
      <c r="AF938" s="336"/>
      <c r="AG938" s="336"/>
      <c r="AH938" s="336"/>
      <c r="AI938" s="54"/>
      <c r="AJ938" s="54"/>
      <c r="AK938" s="54"/>
      <c r="AL938" s="336"/>
      <c r="AM938" s="336"/>
      <c r="AN938" s="336"/>
      <c r="AO938" s="336"/>
      <c r="AP938" s="54"/>
      <c r="AQ938" s="336"/>
      <c r="AR938" s="336"/>
      <c r="AS938" s="336"/>
    </row>
    <row r="939" spans="1:45" x14ac:dyDescent="0.3">
      <c r="C939" s="54"/>
      <c r="D939" s="56"/>
      <c r="Y939" s="336">
        <f t="shared" ca="1" si="1500"/>
        <v>-0.72461854221818878</v>
      </c>
      <c r="Z939" s="336">
        <f t="shared" ca="1" si="1500"/>
        <v>4.4887949783978642E-2</v>
      </c>
      <c r="AA939" s="336">
        <f t="shared" ca="1" si="1500"/>
        <v>-0.32456845813661606</v>
      </c>
      <c r="AB939" s="336">
        <f t="shared" ca="1" si="1500"/>
        <v>-0.75780497534614288</v>
      </c>
      <c r="AC939" s="336">
        <f t="shared" ca="1" si="1500"/>
        <v>0.45510342095242395</v>
      </c>
      <c r="AD939" s="336">
        <f t="shared" ca="1" si="1500"/>
        <v>4.0069273383044487E-2</v>
      </c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</row>
    <row r="940" spans="1:45" x14ac:dyDescent="0.3">
      <c r="B940" s="54" t="s">
        <v>172</v>
      </c>
      <c r="C940" s="53">
        <f>C933</f>
        <v>0</v>
      </c>
      <c r="D940" s="56" t="e">
        <f t="shared" ref="D940:D941" ca="1" si="1609">AJ940</f>
        <v>#N/A</v>
      </c>
      <c r="E940" s="52" t="e">
        <f t="shared" ref="E940:W940" si="1610">E933</f>
        <v>#N/A</v>
      </c>
      <c r="F940" s="52" t="e">
        <f t="shared" si="1610"/>
        <v>#N/A</v>
      </c>
      <c r="G940" s="52" t="e">
        <f t="shared" si="1610"/>
        <v>#N/A</v>
      </c>
      <c r="H940" s="52" t="e">
        <f t="shared" si="1610"/>
        <v>#N/A</v>
      </c>
      <c r="I940" s="52" t="e">
        <f t="shared" si="1610"/>
        <v>#N/A</v>
      </c>
      <c r="J940" s="52" t="e">
        <f t="shared" si="1610"/>
        <v>#N/A</v>
      </c>
      <c r="K940" s="52" t="e">
        <f t="shared" si="1610"/>
        <v>#N/A</v>
      </c>
      <c r="L940" s="52" t="e">
        <f t="shared" si="1610"/>
        <v>#N/A</v>
      </c>
      <c r="M940" s="52" t="e">
        <f t="shared" si="1610"/>
        <v>#N/A</v>
      </c>
      <c r="N940" s="52" t="e">
        <f t="shared" si="1610"/>
        <v>#N/A</v>
      </c>
      <c r="O940" s="52" t="e">
        <f t="shared" si="1610"/>
        <v>#N/A</v>
      </c>
      <c r="P940" s="52" t="e">
        <f t="shared" si="1610"/>
        <v>#N/A</v>
      </c>
      <c r="Q940" s="52" t="e">
        <f t="shared" si="1610"/>
        <v>#N/A</v>
      </c>
      <c r="R940" s="52" t="e">
        <f t="shared" si="1610"/>
        <v>#N/A</v>
      </c>
      <c r="S940" s="52" t="e">
        <f t="shared" si="1610"/>
        <v>#N/A</v>
      </c>
      <c r="T940" s="52" t="e">
        <f t="shared" si="1610"/>
        <v>#N/A</v>
      </c>
      <c r="U940" s="52" t="e">
        <f t="shared" si="1610"/>
        <v>#N/A</v>
      </c>
      <c r="V940" s="52" t="e">
        <f t="shared" si="1610"/>
        <v>#N/A</v>
      </c>
      <c r="W940" s="52" t="e">
        <f t="shared" si="1610"/>
        <v>#N/A</v>
      </c>
      <c r="X940" s="55" t="e">
        <f t="shared" ref="X940:X941" si="1611">(H940-(O940*P940)/100-3*(J940*K940)/100)/2</f>
        <v>#N/A</v>
      </c>
      <c r="Y940" s="55" t="e">
        <f t="shared" ref="Y940:Y941" si="1612">SUM(X940,(J940*K940/100))/(F940/100)</f>
        <v>#N/A</v>
      </c>
      <c r="Z940" s="55" t="e">
        <f t="shared" ref="Z940" si="1613">U940*0.5+U941*0.5</f>
        <v>#N/A</v>
      </c>
      <c r="AA940" s="55" t="e">
        <f t="shared" ref="AA940:AA941" si="1614">J940/Y940</f>
        <v>#N/A</v>
      </c>
      <c r="AB940" s="336" t="e">
        <f t="shared" ref="AB940:AB941" si="1615">X940/(Y940-J940)</f>
        <v>#N/A</v>
      </c>
      <c r="AC940" s="223" t="e">
        <f ca="1">INDEX(FGA_COEFFS,1,1)+Z940*INDEX(FGA_COEFFS,1,2)+Y940*INDEX(FGA_COEFFS,1,3)+R940*INDEX(FGA_COEFFS,1,4)+Q941*INDEX(FGA_COEFFS,1,5)+S940*INDEX(FGA_COEFFS,1,6)+T941*INDEX(FGA_COEFFS,1,7)+M941*INDEX(FGA_COEFFS,1,8)+Y944*Y945</f>
        <v>#N/A</v>
      </c>
      <c r="AD940" s="223" t="e">
        <f ca="1">INDEX(THREEPTA_COEFFS,1,1)+AC940*INDEX(THREEPTA_COEFFS,1,2)+J940*INDEX(THREEPTA_COEFFS,1,3)+AA940*INDEX(THREEPTA_COEFFS,1,4)+K940*INDEX(THREEPTA_COEFFS,1,5)+L941*INDEX(THREEPTA_COEFFS,1,6)+Z944*Z945</f>
        <v>#N/A</v>
      </c>
      <c r="AE940" s="223" t="e">
        <f ca="1">INDEX(THREEPTPCT_COEFFS,1,1)+K940*INDEX(THREEPTPCT_COEFFS,1,2)+L941*INDEX(THREEPTPCT_COEFFS,1,3)+AA944*AA945</f>
        <v>#N/A</v>
      </c>
      <c r="AF940" s="55" t="e">
        <f t="shared" ref="AF940:AF941" ca="1" si="1616">AC940-AD940</f>
        <v>#N/A</v>
      </c>
      <c r="AG940" s="223" t="e">
        <f ca="1">INDEX(TWOPTPCT_COEFFS,1,1)+AB940*INDEX(TWOPTPCT_COEFFS,1,2)+I941*INDEX(TWOPTPCT_COEFFS,1,3)+G941*INDEX(TWOPTPCT_COEFFS,1,4)+L941*INDEX(TWOPTPCT_COEFFS,1,5)+AB944*AB945</f>
        <v>#N/A</v>
      </c>
      <c r="AH940" s="223" t="e">
        <f ca="1">INDEX(FTA_COEFFS,1,1)+O940*INDEX(FTA_COEFFS,1,2)+N941*INDEX(FTA_COEFFS,1,3)+(Q940+R940)*INDEX(FTA_COEFFS,1,4)+(Q941+R941)*INDEX(FTA_COEFFS,1,5)+M941*INDEX(FTA_COEFFS,1,6)+AC944*AC945</f>
        <v>#N/A</v>
      </c>
      <c r="AI940" s="223" t="e">
        <f ca="1">INDEX(FTPCT_COEFFS,1,1)+P940*INDEX(FTPCT_COEFFS,1,2)+F940*INDEX(FTPCT_COEFFS,1,3)+G941*INDEX(FTPCT_COEFFS,1,4)+AD944*AD945</f>
        <v>#N/A</v>
      </c>
      <c r="AJ940" s="338" t="e">
        <f t="shared" ref="AJ940:AJ941" ca="1" si="1617">AD940*AE940/100+AF940*AG940+AH940*AI940/100</f>
        <v>#N/A</v>
      </c>
      <c r="AK940" s="55"/>
      <c r="AL940" s="55"/>
      <c r="AM940" s="55"/>
      <c r="AN940" s="55"/>
      <c r="AO940" s="55"/>
      <c r="AP940" s="55"/>
      <c r="AQ940" s="55"/>
      <c r="AR940" s="55"/>
    </row>
    <row r="941" spans="1:45" x14ac:dyDescent="0.3">
      <c r="B941" s="54" t="s">
        <v>175</v>
      </c>
      <c r="C941" s="54">
        <f>C934</f>
        <v>0</v>
      </c>
      <c r="D941" s="56" t="e">
        <f t="shared" ca="1" si="1609"/>
        <v>#N/A</v>
      </c>
      <c r="E941" s="52" t="e">
        <f t="shared" ref="E941:W941" si="1618">E934</f>
        <v>#N/A</v>
      </c>
      <c r="F941" s="52" t="e">
        <f t="shared" si="1618"/>
        <v>#N/A</v>
      </c>
      <c r="G941" s="52" t="e">
        <f t="shared" si="1618"/>
        <v>#N/A</v>
      </c>
      <c r="H941" s="52" t="e">
        <f t="shared" si="1618"/>
        <v>#N/A</v>
      </c>
      <c r="I941" s="52" t="e">
        <f t="shared" si="1618"/>
        <v>#N/A</v>
      </c>
      <c r="J941" s="52" t="e">
        <f t="shared" si="1618"/>
        <v>#N/A</v>
      </c>
      <c r="K941" s="52" t="e">
        <f t="shared" si="1618"/>
        <v>#N/A</v>
      </c>
      <c r="L941" s="52" t="e">
        <f t="shared" si="1618"/>
        <v>#N/A</v>
      </c>
      <c r="M941" s="52" t="e">
        <f t="shared" si="1618"/>
        <v>#N/A</v>
      </c>
      <c r="N941" s="52" t="e">
        <f t="shared" si="1618"/>
        <v>#N/A</v>
      </c>
      <c r="O941" s="52" t="e">
        <f t="shared" si="1618"/>
        <v>#N/A</v>
      </c>
      <c r="P941" s="52" t="e">
        <f t="shared" si="1618"/>
        <v>#N/A</v>
      </c>
      <c r="Q941" s="52" t="e">
        <f t="shared" si="1618"/>
        <v>#N/A</v>
      </c>
      <c r="R941" s="52" t="e">
        <f t="shared" si="1618"/>
        <v>#N/A</v>
      </c>
      <c r="S941" s="52" t="e">
        <f t="shared" si="1618"/>
        <v>#N/A</v>
      </c>
      <c r="T941" s="52" t="e">
        <f t="shared" si="1618"/>
        <v>#N/A</v>
      </c>
      <c r="U941" s="52" t="e">
        <f t="shared" si="1618"/>
        <v>#N/A</v>
      </c>
      <c r="V941" s="52" t="e">
        <f t="shared" si="1618"/>
        <v>#N/A</v>
      </c>
      <c r="W941" s="52" t="e">
        <f t="shared" si="1618"/>
        <v>#N/A</v>
      </c>
      <c r="X941" s="55" t="e">
        <f t="shared" si="1611"/>
        <v>#N/A</v>
      </c>
      <c r="Y941" s="55" t="e">
        <f t="shared" si="1612"/>
        <v>#N/A</v>
      </c>
      <c r="Z941" s="55" t="e">
        <f t="shared" ref="Z941" si="1619">Z940</f>
        <v>#N/A</v>
      </c>
      <c r="AA941" s="55" t="e">
        <f t="shared" si="1614"/>
        <v>#N/A</v>
      </c>
      <c r="AB941" s="336" t="e">
        <f t="shared" si="1615"/>
        <v>#N/A</v>
      </c>
      <c r="AC941" s="223" t="e">
        <f ca="1">INDEX(FGA_COEFFS,1,1)+Z941*INDEX(FGA_COEFFS,1,2)+Y941*INDEX(FGA_COEFFS,1,3)+R941*INDEX(FGA_COEFFS,1,4)+Q940*INDEX(FGA_COEFFS,1,5)+S941*INDEX(FGA_COEFFS,1,6)+T940*INDEX(FGA_COEFFS,1,7)+M940*INDEX(FGA_COEFFS,1,8)+Y944*Y946</f>
        <v>#N/A</v>
      </c>
      <c r="AD941" s="223" t="e">
        <f ca="1">INDEX(THREEPTA_COEFFS,1,1)+AC941*INDEX(THREEPTA_COEFFS,1,2)+J941*INDEX(THREEPTA_COEFFS,1,3)+AA941*INDEX(THREEPTA_COEFFS,1,4)+K941*INDEX(THREEPTA_COEFFS,1,5)+L940*INDEX(THREEPTA_COEFFS,1,6)+Z944*Z946</f>
        <v>#N/A</v>
      </c>
      <c r="AE941" s="223" t="e">
        <f ca="1">INDEX(THREEPTPCT_COEFFS,1,1)+K941*INDEX(THREEPTPCT_COEFFS,1,2)+L940*INDEX(THREEPTPCT_COEFFS,1,3)+AA944*AA946</f>
        <v>#N/A</v>
      </c>
      <c r="AF941" s="55" t="e">
        <f t="shared" ca="1" si="1616"/>
        <v>#N/A</v>
      </c>
      <c r="AG941" s="223" t="e">
        <f ca="1">INDEX(TWOPTPCT_COEFFS,1,1)+AB941*INDEX(TWOPTPCT_COEFFS,1,2)+I940*INDEX(TWOPTPCT_COEFFS,1,3)+G940*INDEX(TWOPTPCT_COEFFS,1,4)+L940*INDEX(TWOPTPCT_COEFFS,1,5)+AB944*AB946</f>
        <v>#N/A</v>
      </c>
      <c r="AH941" s="223" t="e">
        <f ca="1">INDEX(FTA_COEFFS,1,1)+O941*INDEX(FTA_COEFFS,1,2)+N940*INDEX(FTA_COEFFS,1,3)+(Q941+R941)*INDEX(FTA_COEFFS,1,4)+(Q940+R940)*INDEX(FTA_COEFFS,1,5)+M940*INDEX(FTA_COEFFS,1,6)+AC944*AC946</f>
        <v>#N/A</v>
      </c>
      <c r="AI941" s="223" t="e">
        <f ca="1">INDEX(FTPCT_COEFFS,1,1)+P941*INDEX(FTPCT_COEFFS,1,2)+F941*INDEX(FTPCT_COEFFS,1,3)+G940*INDEX(FTPCT_COEFFS,1,4)+AD944*AD946</f>
        <v>#N/A</v>
      </c>
      <c r="AJ941" s="338" t="e">
        <f t="shared" ca="1" si="1617"/>
        <v>#N/A</v>
      </c>
      <c r="AK941" s="55"/>
      <c r="AL941" s="55"/>
      <c r="AM941" s="55"/>
      <c r="AN941" s="55"/>
      <c r="AO941" s="55"/>
      <c r="AP941" s="55"/>
      <c r="AQ941" s="55"/>
      <c r="AR941" s="55"/>
    </row>
    <row r="942" spans="1:45" x14ac:dyDescent="0.3">
      <c r="A942" s="54" t="e">
        <f ca="1">IF(D940&gt;(D941+(AVERAGE(V940,W940)-AVERAGE(V941,W941))/2)+2.5,C940,IF(D941&gt;(D940+(AVERAGE(V941,W941)-AVERAGE(V940,W940))/2)+2.5,C941,"Close"))</f>
        <v>#N/A</v>
      </c>
      <c r="B942" s="64" t="e">
        <f ca="1">IF(D941&gt;D940,C941,C940)</f>
        <v>#N/A</v>
      </c>
      <c r="D942" s="56"/>
      <c r="X942" s="55"/>
      <c r="Y942" s="55"/>
      <c r="Z942" s="55"/>
      <c r="AA942" s="55"/>
      <c r="AB942" s="55"/>
      <c r="AC942" s="337"/>
      <c r="AD942" s="337"/>
      <c r="AE942" s="337"/>
      <c r="AF942" s="337"/>
      <c r="AG942" s="337"/>
      <c r="AH942" s="337"/>
      <c r="AI942" s="337"/>
      <c r="AJ942" s="337"/>
      <c r="AK942" s="337"/>
      <c r="AL942" s="337"/>
      <c r="AM942" s="55"/>
      <c r="AN942" s="55"/>
      <c r="AO942" s="55"/>
      <c r="AP942" s="55"/>
      <c r="AQ942" s="55"/>
      <c r="AR942" s="55"/>
      <c r="AS942" s="55"/>
    </row>
    <row r="943" spans="1:45" x14ac:dyDescent="0.3">
      <c r="X943" s="54" t="s">
        <v>1305</v>
      </c>
      <c r="Y943" s="54" t="s">
        <v>128</v>
      </c>
      <c r="Z943" s="54" t="s">
        <v>157</v>
      </c>
      <c r="AA943" s="54" t="s">
        <v>151</v>
      </c>
      <c r="AB943" s="54" t="s">
        <v>1327</v>
      </c>
      <c r="AC943" s="54" t="s">
        <v>129</v>
      </c>
      <c r="AD943" s="54" t="s">
        <v>116</v>
      </c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</row>
    <row r="944" spans="1:45" x14ac:dyDescent="0.3">
      <c r="X944" s="54"/>
      <c r="Y944" s="54">
        <f t="shared" ref="Y944:AD944" si="1620">Y937</f>
        <v>6.4436999999999998</v>
      </c>
      <c r="Z944" s="54">
        <f t="shared" si="1620"/>
        <v>4.9371</v>
      </c>
      <c r="AA944" s="54">
        <f t="shared" si="1620"/>
        <v>11.350300000000001</v>
      </c>
      <c r="AB944" s="54">
        <f t="shared" si="1620"/>
        <v>7.1900000000000006E-2</v>
      </c>
      <c r="AC944" s="54">
        <f t="shared" si="1620"/>
        <v>6.2766000000000002</v>
      </c>
      <c r="AD944" s="54">
        <f t="shared" si="1620"/>
        <v>11.042999999999999</v>
      </c>
      <c r="AE944" s="54"/>
      <c r="AF944" s="336"/>
      <c r="AG944" s="336"/>
      <c r="AH944" s="336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</row>
    <row r="945" spans="1:45" x14ac:dyDescent="0.3">
      <c r="D945" s="56"/>
      <c r="X945" s="336"/>
      <c r="Y945" s="336">
        <f t="shared" ref="Y945:AD1008" ca="1" si="1621">1.5*RAND()^2*IF(RAND()&gt;0.5,1,-1)</f>
        <v>-0.54058476690991997</v>
      </c>
      <c r="Z945" s="336">
        <f t="shared" ca="1" si="1621"/>
        <v>-7.7311876935870164E-3</v>
      </c>
      <c r="AA945" s="336">
        <f t="shared" ca="1" si="1621"/>
        <v>1.3270054627827318E-2</v>
      </c>
      <c r="AB945" s="336">
        <f t="shared" ca="1" si="1621"/>
        <v>-1.0538063593785254</v>
      </c>
      <c r="AC945" s="336">
        <f t="shared" ca="1" si="1621"/>
        <v>0.3682994092838468</v>
      </c>
      <c r="AD945" s="336">
        <f t="shared" ca="1" si="1621"/>
        <v>-1.1255539348589805</v>
      </c>
      <c r="AE945" s="336"/>
      <c r="AF945" s="336"/>
      <c r="AG945" s="336"/>
      <c r="AH945" s="336"/>
      <c r="AI945" s="54"/>
      <c r="AJ945" s="54"/>
      <c r="AK945" s="54"/>
      <c r="AL945" s="336"/>
      <c r="AM945" s="336"/>
      <c r="AN945" s="336"/>
      <c r="AO945" s="336"/>
      <c r="AP945" s="54"/>
      <c r="AQ945" s="336"/>
      <c r="AR945" s="336"/>
      <c r="AS945" s="336"/>
    </row>
    <row r="946" spans="1:45" x14ac:dyDescent="0.3">
      <c r="C946" s="54"/>
      <c r="D946" s="56"/>
      <c r="Y946" s="336">
        <f t="shared" ca="1" si="1621"/>
        <v>-3.7739815721332341E-3</v>
      </c>
      <c r="Z946" s="336">
        <f t="shared" ca="1" si="1621"/>
        <v>-0.56573696490302028</v>
      </c>
      <c r="AA946" s="336">
        <f t="shared" ca="1" si="1621"/>
        <v>0.12474463427504232</v>
      </c>
      <c r="AB946" s="336">
        <f t="shared" ca="1" si="1621"/>
        <v>-1.2262586695740501</v>
      </c>
      <c r="AC946" s="336">
        <f t="shared" ca="1" si="1621"/>
        <v>-0.77688897652221867</v>
      </c>
      <c r="AD946" s="336">
        <f t="shared" ca="1" si="1621"/>
        <v>0.5584988977023011</v>
      </c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</row>
    <row r="947" spans="1:45" x14ac:dyDescent="0.3">
      <c r="B947" s="54" t="s">
        <v>172</v>
      </c>
      <c r="C947" s="53">
        <f>C940</f>
        <v>0</v>
      </c>
      <c r="D947" s="56" t="e">
        <f t="shared" ref="D947:D948" ca="1" si="1622">AJ947</f>
        <v>#N/A</v>
      </c>
      <c r="E947" s="52" t="e">
        <f t="shared" ref="E947:W947" si="1623">E940</f>
        <v>#N/A</v>
      </c>
      <c r="F947" s="52" t="e">
        <f t="shared" si="1623"/>
        <v>#N/A</v>
      </c>
      <c r="G947" s="52" t="e">
        <f t="shared" si="1623"/>
        <v>#N/A</v>
      </c>
      <c r="H947" s="52" t="e">
        <f t="shared" si="1623"/>
        <v>#N/A</v>
      </c>
      <c r="I947" s="52" t="e">
        <f t="shared" si="1623"/>
        <v>#N/A</v>
      </c>
      <c r="J947" s="52" t="e">
        <f t="shared" si="1623"/>
        <v>#N/A</v>
      </c>
      <c r="K947" s="52" t="e">
        <f t="shared" si="1623"/>
        <v>#N/A</v>
      </c>
      <c r="L947" s="52" t="e">
        <f t="shared" si="1623"/>
        <v>#N/A</v>
      </c>
      <c r="M947" s="52" t="e">
        <f t="shared" si="1623"/>
        <v>#N/A</v>
      </c>
      <c r="N947" s="52" t="e">
        <f t="shared" si="1623"/>
        <v>#N/A</v>
      </c>
      <c r="O947" s="52" t="e">
        <f t="shared" si="1623"/>
        <v>#N/A</v>
      </c>
      <c r="P947" s="52" t="e">
        <f t="shared" si="1623"/>
        <v>#N/A</v>
      </c>
      <c r="Q947" s="52" t="e">
        <f t="shared" si="1623"/>
        <v>#N/A</v>
      </c>
      <c r="R947" s="52" t="e">
        <f t="shared" si="1623"/>
        <v>#N/A</v>
      </c>
      <c r="S947" s="52" t="e">
        <f t="shared" si="1623"/>
        <v>#N/A</v>
      </c>
      <c r="T947" s="52" t="e">
        <f t="shared" si="1623"/>
        <v>#N/A</v>
      </c>
      <c r="U947" s="52" t="e">
        <f t="shared" si="1623"/>
        <v>#N/A</v>
      </c>
      <c r="V947" s="52" t="e">
        <f t="shared" si="1623"/>
        <v>#N/A</v>
      </c>
      <c r="W947" s="52" t="e">
        <f t="shared" si="1623"/>
        <v>#N/A</v>
      </c>
      <c r="X947" s="55" t="e">
        <f t="shared" ref="X947:X948" si="1624">(H947-(O947*P947)/100-3*(J947*K947)/100)/2</f>
        <v>#N/A</v>
      </c>
      <c r="Y947" s="55" t="e">
        <f t="shared" ref="Y947:Y948" si="1625">SUM(X947,(J947*K947/100))/(F947/100)</f>
        <v>#N/A</v>
      </c>
      <c r="Z947" s="55" t="e">
        <f t="shared" ref="Z947" si="1626">U947*0.5+U948*0.5</f>
        <v>#N/A</v>
      </c>
      <c r="AA947" s="55" t="e">
        <f t="shared" ref="AA947:AA948" si="1627">J947/Y947</f>
        <v>#N/A</v>
      </c>
      <c r="AB947" s="336" t="e">
        <f t="shared" ref="AB947:AB948" si="1628">X947/(Y947-J947)</f>
        <v>#N/A</v>
      </c>
      <c r="AC947" s="223" t="e">
        <f ca="1">INDEX(FGA_COEFFS,1,1)+Z947*INDEX(FGA_COEFFS,1,2)+Y947*INDEX(FGA_COEFFS,1,3)+R947*INDEX(FGA_COEFFS,1,4)+Q948*INDEX(FGA_COEFFS,1,5)+S947*INDEX(FGA_COEFFS,1,6)+T948*INDEX(FGA_COEFFS,1,7)+M948*INDEX(FGA_COEFFS,1,8)+Y951*Y952</f>
        <v>#N/A</v>
      </c>
      <c r="AD947" s="223" t="e">
        <f ca="1">INDEX(THREEPTA_COEFFS,1,1)+AC947*INDEX(THREEPTA_COEFFS,1,2)+J947*INDEX(THREEPTA_COEFFS,1,3)+AA947*INDEX(THREEPTA_COEFFS,1,4)+K947*INDEX(THREEPTA_COEFFS,1,5)+L948*INDEX(THREEPTA_COEFFS,1,6)+Z951*Z952</f>
        <v>#N/A</v>
      </c>
      <c r="AE947" s="223" t="e">
        <f ca="1">INDEX(THREEPTPCT_COEFFS,1,1)+K947*INDEX(THREEPTPCT_COEFFS,1,2)+L948*INDEX(THREEPTPCT_COEFFS,1,3)+AA951*AA952</f>
        <v>#N/A</v>
      </c>
      <c r="AF947" s="55" t="e">
        <f t="shared" ref="AF947:AF948" ca="1" si="1629">AC947-AD947</f>
        <v>#N/A</v>
      </c>
      <c r="AG947" s="223" t="e">
        <f ca="1">INDEX(TWOPTPCT_COEFFS,1,1)+AB947*INDEX(TWOPTPCT_COEFFS,1,2)+I948*INDEX(TWOPTPCT_COEFFS,1,3)+G948*INDEX(TWOPTPCT_COEFFS,1,4)+L948*INDEX(TWOPTPCT_COEFFS,1,5)+AB951*AB952</f>
        <v>#N/A</v>
      </c>
      <c r="AH947" s="223" t="e">
        <f ca="1">INDEX(FTA_COEFFS,1,1)+O947*INDEX(FTA_COEFFS,1,2)+N948*INDEX(FTA_COEFFS,1,3)+(Q947+R947)*INDEX(FTA_COEFFS,1,4)+(Q948+R948)*INDEX(FTA_COEFFS,1,5)+M948*INDEX(FTA_COEFFS,1,6)+AC951*AC952</f>
        <v>#N/A</v>
      </c>
      <c r="AI947" s="223" t="e">
        <f ca="1">INDEX(FTPCT_COEFFS,1,1)+P947*INDEX(FTPCT_COEFFS,1,2)+F947*INDEX(FTPCT_COEFFS,1,3)+G948*INDEX(FTPCT_COEFFS,1,4)+AD951*AD952</f>
        <v>#N/A</v>
      </c>
      <c r="AJ947" s="338" t="e">
        <f t="shared" ref="AJ947:AJ948" ca="1" si="1630">AD947*AE947/100+AF947*AG947+AH947*AI947/100</f>
        <v>#N/A</v>
      </c>
      <c r="AK947" s="55"/>
      <c r="AL947" s="55"/>
      <c r="AM947" s="55"/>
      <c r="AN947" s="55"/>
      <c r="AO947" s="55"/>
      <c r="AP947" s="55"/>
      <c r="AQ947" s="55"/>
      <c r="AR947" s="55"/>
    </row>
    <row r="948" spans="1:45" x14ac:dyDescent="0.3">
      <c r="B948" s="54" t="s">
        <v>175</v>
      </c>
      <c r="C948" s="54">
        <f>C941</f>
        <v>0</v>
      </c>
      <c r="D948" s="56" t="e">
        <f t="shared" ca="1" si="1622"/>
        <v>#N/A</v>
      </c>
      <c r="E948" s="52" t="e">
        <f t="shared" ref="E948:W948" si="1631">E941</f>
        <v>#N/A</v>
      </c>
      <c r="F948" s="52" t="e">
        <f t="shared" si="1631"/>
        <v>#N/A</v>
      </c>
      <c r="G948" s="52" t="e">
        <f t="shared" si="1631"/>
        <v>#N/A</v>
      </c>
      <c r="H948" s="52" t="e">
        <f t="shared" si="1631"/>
        <v>#N/A</v>
      </c>
      <c r="I948" s="52" t="e">
        <f t="shared" si="1631"/>
        <v>#N/A</v>
      </c>
      <c r="J948" s="52" t="e">
        <f t="shared" si="1631"/>
        <v>#N/A</v>
      </c>
      <c r="K948" s="52" t="e">
        <f t="shared" si="1631"/>
        <v>#N/A</v>
      </c>
      <c r="L948" s="52" t="e">
        <f t="shared" si="1631"/>
        <v>#N/A</v>
      </c>
      <c r="M948" s="52" t="e">
        <f t="shared" si="1631"/>
        <v>#N/A</v>
      </c>
      <c r="N948" s="52" t="e">
        <f t="shared" si="1631"/>
        <v>#N/A</v>
      </c>
      <c r="O948" s="52" t="e">
        <f t="shared" si="1631"/>
        <v>#N/A</v>
      </c>
      <c r="P948" s="52" t="e">
        <f t="shared" si="1631"/>
        <v>#N/A</v>
      </c>
      <c r="Q948" s="52" t="e">
        <f t="shared" si="1631"/>
        <v>#N/A</v>
      </c>
      <c r="R948" s="52" t="e">
        <f t="shared" si="1631"/>
        <v>#N/A</v>
      </c>
      <c r="S948" s="52" t="e">
        <f t="shared" si="1631"/>
        <v>#N/A</v>
      </c>
      <c r="T948" s="52" t="e">
        <f t="shared" si="1631"/>
        <v>#N/A</v>
      </c>
      <c r="U948" s="52" t="e">
        <f t="shared" si="1631"/>
        <v>#N/A</v>
      </c>
      <c r="V948" s="52" t="e">
        <f t="shared" si="1631"/>
        <v>#N/A</v>
      </c>
      <c r="W948" s="52" t="e">
        <f t="shared" si="1631"/>
        <v>#N/A</v>
      </c>
      <c r="X948" s="55" t="e">
        <f t="shared" si="1624"/>
        <v>#N/A</v>
      </c>
      <c r="Y948" s="55" t="e">
        <f t="shared" si="1625"/>
        <v>#N/A</v>
      </c>
      <c r="Z948" s="55" t="e">
        <f t="shared" ref="Z948" si="1632">Z947</f>
        <v>#N/A</v>
      </c>
      <c r="AA948" s="55" t="e">
        <f t="shared" si="1627"/>
        <v>#N/A</v>
      </c>
      <c r="AB948" s="336" t="e">
        <f t="shared" si="1628"/>
        <v>#N/A</v>
      </c>
      <c r="AC948" s="223" t="e">
        <f ca="1">INDEX(FGA_COEFFS,1,1)+Z948*INDEX(FGA_COEFFS,1,2)+Y948*INDEX(FGA_COEFFS,1,3)+R948*INDEX(FGA_COEFFS,1,4)+Q947*INDEX(FGA_COEFFS,1,5)+S948*INDEX(FGA_COEFFS,1,6)+T947*INDEX(FGA_COEFFS,1,7)+M947*INDEX(FGA_COEFFS,1,8)+Y951*Y953</f>
        <v>#N/A</v>
      </c>
      <c r="AD948" s="223" t="e">
        <f ca="1">INDEX(THREEPTA_COEFFS,1,1)+AC948*INDEX(THREEPTA_COEFFS,1,2)+J948*INDEX(THREEPTA_COEFFS,1,3)+AA948*INDEX(THREEPTA_COEFFS,1,4)+K948*INDEX(THREEPTA_COEFFS,1,5)+L947*INDEX(THREEPTA_COEFFS,1,6)+Z951*Z953</f>
        <v>#N/A</v>
      </c>
      <c r="AE948" s="223" t="e">
        <f ca="1">INDEX(THREEPTPCT_COEFFS,1,1)+K948*INDEX(THREEPTPCT_COEFFS,1,2)+L947*INDEX(THREEPTPCT_COEFFS,1,3)+AA951*AA953</f>
        <v>#N/A</v>
      </c>
      <c r="AF948" s="55" t="e">
        <f t="shared" ca="1" si="1629"/>
        <v>#N/A</v>
      </c>
      <c r="AG948" s="223" t="e">
        <f ca="1">INDEX(TWOPTPCT_COEFFS,1,1)+AB948*INDEX(TWOPTPCT_COEFFS,1,2)+I947*INDEX(TWOPTPCT_COEFFS,1,3)+G947*INDEX(TWOPTPCT_COEFFS,1,4)+L947*INDEX(TWOPTPCT_COEFFS,1,5)+AB951*AB953</f>
        <v>#N/A</v>
      </c>
      <c r="AH948" s="223" t="e">
        <f ca="1">INDEX(FTA_COEFFS,1,1)+O948*INDEX(FTA_COEFFS,1,2)+N947*INDEX(FTA_COEFFS,1,3)+(Q948+R948)*INDEX(FTA_COEFFS,1,4)+(Q947+R947)*INDEX(FTA_COEFFS,1,5)+M947*INDEX(FTA_COEFFS,1,6)+AC951*AC953</f>
        <v>#N/A</v>
      </c>
      <c r="AI948" s="223" t="e">
        <f ca="1">INDEX(FTPCT_COEFFS,1,1)+P948*INDEX(FTPCT_COEFFS,1,2)+F948*INDEX(FTPCT_COEFFS,1,3)+G947*INDEX(FTPCT_COEFFS,1,4)+AD951*AD953</f>
        <v>#N/A</v>
      </c>
      <c r="AJ948" s="338" t="e">
        <f t="shared" ca="1" si="1630"/>
        <v>#N/A</v>
      </c>
      <c r="AK948" s="55"/>
      <c r="AL948" s="55"/>
      <c r="AM948" s="55"/>
      <c r="AN948" s="55"/>
      <c r="AO948" s="55"/>
      <c r="AP948" s="55"/>
      <c r="AQ948" s="55"/>
      <c r="AR948" s="55"/>
    </row>
    <row r="949" spans="1:45" x14ac:dyDescent="0.3">
      <c r="A949" s="54" t="e">
        <f ca="1">IF(D947&gt;(D948+(AVERAGE(V947,W947)-AVERAGE(V948,W948))/2)+2.5,C947,IF(D948&gt;(D947+(AVERAGE(V948,W948)-AVERAGE(V947,W947))/2)+2.5,C948,"Close"))</f>
        <v>#N/A</v>
      </c>
      <c r="B949" s="64" t="e">
        <f ca="1">IF(D948&gt;D947,C948,C947)</f>
        <v>#N/A</v>
      </c>
      <c r="D949" s="56"/>
      <c r="X949" s="55"/>
      <c r="Y949" s="55"/>
      <c r="Z949" s="55"/>
      <c r="AA949" s="55"/>
      <c r="AB949" s="55"/>
      <c r="AC949" s="337"/>
      <c r="AD949" s="337"/>
      <c r="AE949" s="337"/>
      <c r="AF949" s="337"/>
      <c r="AG949" s="337"/>
      <c r="AH949" s="337"/>
      <c r="AI949" s="337"/>
      <c r="AJ949" s="337"/>
      <c r="AK949" s="337"/>
      <c r="AL949" s="337"/>
      <c r="AM949" s="55"/>
      <c r="AN949" s="55"/>
      <c r="AO949" s="55"/>
      <c r="AP949" s="55"/>
      <c r="AQ949" s="55"/>
      <c r="AR949" s="55"/>
      <c r="AS949" s="55"/>
    </row>
    <row r="950" spans="1:45" x14ac:dyDescent="0.3">
      <c r="X950" s="54" t="s">
        <v>1305</v>
      </c>
      <c r="Y950" s="54" t="s">
        <v>128</v>
      </c>
      <c r="Z950" s="54" t="s">
        <v>157</v>
      </c>
      <c r="AA950" s="54" t="s">
        <v>151</v>
      </c>
      <c r="AB950" s="54" t="s">
        <v>1327</v>
      </c>
      <c r="AC950" s="54" t="s">
        <v>129</v>
      </c>
      <c r="AD950" s="54" t="s">
        <v>116</v>
      </c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</row>
    <row r="951" spans="1:45" x14ac:dyDescent="0.3">
      <c r="X951" s="54"/>
      <c r="Y951" s="54">
        <f t="shared" ref="Y951:AD951" si="1633">Y944</f>
        <v>6.4436999999999998</v>
      </c>
      <c r="Z951" s="54">
        <f t="shared" si="1633"/>
        <v>4.9371</v>
      </c>
      <c r="AA951" s="54">
        <f t="shared" si="1633"/>
        <v>11.350300000000001</v>
      </c>
      <c r="AB951" s="54">
        <f t="shared" si="1633"/>
        <v>7.1900000000000006E-2</v>
      </c>
      <c r="AC951" s="54">
        <f t="shared" si="1633"/>
        <v>6.2766000000000002</v>
      </c>
      <c r="AD951" s="54">
        <f t="shared" si="1633"/>
        <v>11.042999999999999</v>
      </c>
      <c r="AE951" s="54"/>
      <c r="AF951" s="336"/>
      <c r="AG951" s="336"/>
      <c r="AH951" s="336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</row>
    <row r="952" spans="1:45" x14ac:dyDescent="0.3">
      <c r="D952" s="56"/>
      <c r="X952" s="336"/>
      <c r="Y952" s="336">
        <f t="shared" ca="1" si="1621"/>
        <v>-0.59125632262280337</v>
      </c>
      <c r="Z952" s="336">
        <f t="shared" ca="1" si="1621"/>
        <v>0.49203133238696528</v>
      </c>
      <c r="AA952" s="336">
        <f t="shared" ca="1" si="1621"/>
        <v>0.47269786995432023</v>
      </c>
      <c r="AB952" s="336">
        <f t="shared" ca="1" si="1621"/>
        <v>-0.31347416259630712</v>
      </c>
      <c r="AC952" s="336">
        <f t="shared" ca="1" si="1621"/>
        <v>0.1357253518241984</v>
      </c>
      <c r="AD952" s="336">
        <f t="shared" ca="1" si="1621"/>
        <v>6.0868970154552809E-2</v>
      </c>
      <c r="AE952" s="336"/>
      <c r="AF952" s="336"/>
      <c r="AG952" s="336"/>
      <c r="AH952" s="336"/>
      <c r="AI952" s="54"/>
      <c r="AJ952" s="54"/>
      <c r="AK952" s="54"/>
      <c r="AL952" s="336"/>
      <c r="AM952" s="336"/>
      <c r="AN952" s="336"/>
      <c r="AO952" s="336"/>
      <c r="AP952" s="54"/>
      <c r="AQ952" s="336"/>
      <c r="AR952" s="336"/>
      <c r="AS952" s="336"/>
    </row>
    <row r="953" spans="1:45" x14ac:dyDescent="0.3">
      <c r="C953" s="54"/>
      <c r="D953" s="56"/>
      <c r="Y953" s="336">
        <f t="shared" ca="1" si="1621"/>
        <v>-0.19545349430666276</v>
      </c>
      <c r="Z953" s="336">
        <f t="shared" ca="1" si="1621"/>
        <v>-1.2543455531044025</v>
      </c>
      <c r="AA953" s="336">
        <f t="shared" ca="1" si="1621"/>
        <v>1.0721564604483658</v>
      </c>
      <c r="AB953" s="336">
        <f t="shared" ca="1" si="1621"/>
        <v>-1.0216384976095041</v>
      </c>
      <c r="AC953" s="336">
        <f t="shared" ca="1" si="1621"/>
        <v>3.9164445516425856E-3</v>
      </c>
      <c r="AD953" s="336">
        <f t="shared" ca="1" si="1621"/>
        <v>-0.5139402264940669</v>
      </c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</row>
    <row r="954" spans="1:45" x14ac:dyDescent="0.3">
      <c r="B954" s="54" t="s">
        <v>172</v>
      </c>
      <c r="C954" s="53">
        <f>C947</f>
        <v>0</v>
      </c>
      <c r="D954" s="56" t="e">
        <f t="shared" ref="D954:D955" ca="1" si="1634">AJ954</f>
        <v>#N/A</v>
      </c>
      <c r="E954" s="52" t="e">
        <f t="shared" ref="E954:W954" si="1635">E947</f>
        <v>#N/A</v>
      </c>
      <c r="F954" s="52" t="e">
        <f t="shared" si="1635"/>
        <v>#N/A</v>
      </c>
      <c r="G954" s="52" t="e">
        <f t="shared" si="1635"/>
        <v>#N/A</v>
      </c>
      <c r="H954" s="52" t="e">
        <f t="shared" si="1635"/>
        <v>#N/A</v>
      </c>
      <c r="I954" s="52" t="e">
        <f t="shared" si="1635"/>
        <v>#N/A</v>
      </c>
      <c r="J954" s="52" t="e">
        <f t="shared" si="1635"/>
        <v>#N/A</v>
      </c>
      <c r="K954" s="52" t="e">
        <f t="shared" si="1635"/>
        <v>#N/A</v>
      </c>
      <c r="L954" s="52" t="e">
        <f t="shared" si="1635"/>
        <v>#N/A</v>
      </c>
      <c r="M954" s="52" t="e">
        <f t="shared" si="1635"/>
        <v>#N/A</v>
      </c>
      <c r="N954" s="52" t="e">
        <f t="shared" si="1635"/>
        <v>#N/A</v>
      </c>
      <c r="O954" s="52" t="e">
        <f t="shared" si="1635"/>
        <v>#N/A</v>
      </c>
      <c r="P954" s="52" t="e">
        <f t="shared" si="1635"/>
        <v>#N/A</v>
      </c>
      <c r="Q954" s="52" t="e">
        <f t="shared" si="1635"/>
        <v>#N/A</v>
      </c>
      <c r="R954" s="52" t="e">
        <f t="shared" si="1635"/>
        <v>#N/A</v>
      </c>
      <c r="S954" s="52" t="e">
        <f t="shared" si="1635"/>
        <v>#N/A</v>
      </c>
      <c r="T954" s="52" t="e">
        <f t="shared" si="1635"/>
        <v>#N/A</v>
      </c>
      <c r="U954" s="52" t="e">
        <f t="shared" si="1635"/>
        <v>#N/A</v>
      </c>
      <c r="V954" s="52" t="e">
        <f t="shared" si="1635"/>
        <v>#N/A</v>
      </c>
      <c r="W954" s="52" t="e">
        <f t="shared" si="1635"/>
        <v>#N/A</v>
      </c>
      <c r="X954" s="55" t="e">
        <f t="shared" ref="X954:X955" si="1636">(H954-(O954*P954)/100-3*(J954*K954)/100)/2</f>
        <v>#N/A</v>
      </c>
      <c r="Y954" s="55" t="e">
        <f t="shared" ref="Y954:Y955" si="1637">SUM(X954,(J954*K954/100))/(F954/100)</f>
        <v>#N/A</v>
      </c>
      <c r="Z954" s="55" t="e">
        <f t="shared" ref="Z954" si="1638">U954*0.5+U955*0.5</f>
        <v>#N/A</v>
      </c>
      <c r="AA954" s="55" t="e">
        <f t="shared" ref="AA954:AA955" si="1639">J954/Y954</f>
        <v>#N/A</v>
      </c>
      <c r="AB954" s="336" t="e">
        <f t="shared" ref="AB954:AB955" si="1640">X954/(Y954-J954)</f>
        <v>#N/A</v>
      </c>
      <c r="AC954" s="223" t="e">
        <f ca="1">INDEX(FGA_COEFFS,1,1)+Z954*INDEX(FGA_COEFFS,1,2)+Y954*INDEX(FGA_COEFFS,1,3)+R954*INDEX(FGA_COEFFS,1,4)+Q955*INDEX(FGA_COEFFS,1,5)+S954*INDEX(FGA_COEFFS,1,6)+T955*INDEX(FGA_COEFFS,1,7)+M955*INDEX(FGA_COEFFS,1,8)+Y958*Y959</f>
        <v>#N/A</v>
      </c>
      <c r="AD954" s="223" t="e">
        <f ca="1">INDEX(THREEPTA_COEFFS,1,1)+AC954*INDEX(THREEPTA_COEFFS,1,2)+J954*INDEX(THREEPTA_COEFFS,1,3)+AA954*INDEX(THREEPTA_COEFFS,1,4)+K954*INDEX(THREEPTA_COEFFS,1,5)+L955*INDEX(THREEPTA_COEFFS,1,6)+Z958*Z959</f>
        <v>#N/A</v>
      </c>
      <c r="AE954" s="223" t="e">
        <f ca="1">INDEX(THREEPTPCT_COEFFS,1,1)+K954*INDEX(THREEPTPCT_COEFFS,1,2)+L955*INDEX(THREEPTPCT_COEFFS,1,3)+AA958*AA959</f>
        <v>#N/A</v>
      </c>
      <c r="AF954" s="55" t="e">
        <f t="shared" ref="AF954:AF955" ca="1" si="1641">AC954-AD954</f>
        <v>#N/A</v>
      </c>
      <c r="AG954" s="223" t="e">
        <f ca="1">INDEX(TWOPTPCT_COEFFS,1,1)+AB954*INDEX(TWOPTPCT_COEFFS,1,2)+I955*INDEX(TWOPTPCT_COEFFS,1,3)+G955*INDEX(TWOPTPCT_COEFFS,1,4)+L955*INDEX(TWOPTPCT_COEFFS,1,5)+AB958*AB959</f>
        <v>#N/A</v>
      </c>
      <c r="AH954" s="223" t="e">
        <f ca="1">INDEX(FTA_COEFFS,1,1)+O954*INDEX(FTA_COEFFS,1,2)+N955*INDEX(FTA_COEFFS,1,3)+(Q954+R954)*INDEX(FTA_COEFFS,1,4)+(Q955+R955)*INDEX(FTA_COEFFS,1,5)+M955*INDEX(FTA_COEFFS,1,6)+AC958*AC959</f>
        <v>#N/A</v>
      </c>
      <c r="AI954" s="223" t="e">
        <f ca="1">INDEX(FTPCT_COEFFS,1,1)+P954*INDEX(FTPCT_COEFFS,1,2)+F954*INDEX(FTPCT_COEFFS,1,3)+G955*INDEX(FTPCT_COEFFS,1,4)+AD958*AD959</f>
        <v>#N/A</v>
      </c>
      <c r="AJ954" s="338" t="e">
        <f t="shared" ref="AJ954:AJ955" ca="1" si="1642">AD954*AE954/100+AF954*AG954+AH954*AI954/100</f>
        <v>#N/A</v>
      </c>
      <c r="AK954" s="55"/>
      <c r="AL954" s="55"/>
      <c r="AM954" s="55"/>
      <c r="AN954" s="55"/>
      <c r="AO954" s="55"/>
      <c r="AP954" s="55"/>
      <c r="AQ954" s="55"/>
      <c r="AR954" s="55"/>
    </row>
    <row r="955" spans="1:45" x14ac:dyDescent="0.3">
      <c r="B955" s="54" t="s">
        <v>175</v>
      </c>
      <c r="C955" s="54">
        <f>C948</f>
        <v>0</v>
      </c>
      <c r="D955" s="56" t="e">
        <f t="shared" ca="1" si="1634"/>
        <v>#N/A</v>
      </c>
      <c r="E955" s="52" t="e">
        <f t="shared" ref="E955:W955" si="1643">E948</f>
        <v>#N/A</v>
      </c>
      <c r="F955" s="52" t="e">
        <f t="shared" si="1643"/>
        <v>#N/A</v>
      </c>
      <c r="G955" s="52" t="e">
        <f t="shared" si="1643"/>
        <v>#N/A</v>
      </c>
      <c r="H955" s="52" t="e">
        <f t="shared" si="1643"/>
        <v>#N/A</v>
      </c>
      <c r="I955" s="52" t="e">
        <f t="shared" si="1643"/>
        <v>#N/A</v>
      </c>
      <c r="J955" s="52" t="e">
        <f t="shared" si="1643"/>
        <v>#N/A</v>
      </c>
      <c r="K955" s="52" t="e">
        <f t="shared" si="1643"/>
        <v>#N/A</v>
      </c>
      <c r="L955" s="52" t="e">
        <f t="shared" si="1643"/>
        <v>#N/A</v>
      </c>
      <c r="M955" s="52" t="e">
        <f t="shared" si="1643"/>
        <v>#N/A</v>
      </c>
      <c r="N955" s="52" t="e">
        <f t="shared" si="1643"/>
        <v>#N/A</v>
      </c>
      <c r="O955" s="52" t="e">
        <f t="shared" si="1643"/>
        <v>#N/A</v>
      </c>
      <c r="P955" s="52" t="e">
        <f t="shared" si="1643"/>
        <v>#N/A</v>
      </c>
      <c r="Q955" s="52" t="e">
        <f t="shared" si="1643"/>
        <v>#N/A</v>
      </c>
      <c r="R955" s="52" t="e">
        <f t="shared" si="1643"/>
        <v>#N/A</v>
      </c>
      <c r="S955" s="52" t="e">
        <f t="shared" si="1643"/>
        <v>#N/A</v>
      </c>
      <c r="T955" s="52" t="e">
        <f t="shared" si="1643"/>
        <v>#N/A</v>
      </c>
      <c r="U955" s="52" t="e">
        <f t="shared" si="1643"/>
        <v>#N/A</v>
      </c>
      <c r="V955" s="52" t="e">
        <f t="shared" si="1643"/>
        <v>#N/A</v>
      </c>
      <c r="W955" s="52" t="e">
        <f t="shared" si="1643"/>
        <v>#N/A</v>
      </c>
      <c r="X955" s="55" t="e">
        <f t="shared" si="1636"/>
        <v>#N/A</v>
      </c>
      <c r="Y955" s="55" t="e">
        <f t="shared" si="1637"/>
        <v>#N/A</v>
      </c>
      <c r="Z955" s="55" t="e">
        <f t="shared" ref="Z955" si="1644">Z954</f>
        <v>#N/A</v>
      </c>
      <c r="AA955" s="55" t="e">
        <f t="shared" si="1639"/>
        <v>#N/A</v>
      </c>
      <c r="AB955" s="336" t="e">
        <f t="shared" si="1640"/>
        <v>#N/A</v>
      </c>
      <c r="AC955" s="223" t="e">
        <f ca="1">INDEX(FGA_COEFFS,1,1)+Z955*INDEX(FGA_COEFFS,1,2)+Y955*INDEX(FGA_COEFFS,1,3)+R955*INDEX(FGA_COEFFS,1,4)+Q954*INDEX(FGA_COEFFS,1,5)+S955*INDEX(FGA_COEFFS,1,6)+T954*INDEX(FGA_COEFFS,1,7)+M954*INDEX(FGA_COEFFS,1,8)+Y958*Y960</f>
        <v>#N/A</v>
      </c>
      <c r="AD955" s="223" t="e">
        <f ca="1">INDEX(THREEPTA_COEFFS,1,1)+AC955*INDEX(THREEPTA_COEFFS,1,2)+J955*INDEX(THREEPTA_COEFFS,1,3)+AA955*INDEX(THREEPTA_COEFFS,1,4)+K955*INDEX(THREEPTA_COEFFS,1,5)+L954*INDEX(THREEPTA_COEFFS,1,6)+Z958*Z960</f>
        <v>#N/A</v>
      </c>
      <c r="AE955" s="223" t="e">
        <f ca="1">INDEX(THREEPTPCT_COEFFS,1,1)+K955*INDEX(THREEPTPCT_COEFFS,1,2)+L954*INDEX(THREEPTPCT_COEFFS,1,3)+AA958*AA960</f>
        <v>#N/A</v>
      </c>
      <c r="AF955" s="55" t="e">
        <f t="shared" ca="1" si="1641"/>
        <v>#N/A</v>
      </c>
      <c r="AG955" s="223" t="e">
        <f ca="1">INDEX(TWOPTPCT_COEFFS,1,1)+AB955*INDEX(TWOPTPCT_COEFFS,1,2)+I954*INDEX(TWOPTPCT_COEFFS,1,3)+G954*INDEX(TWOPTPCT_COEFFS,1,4)+L954*INDEX(TWOPTPCT_COEFFS,1,5)+AB958*AB960</f>
        <v>#N/A</v>
      </c>
      <c r="AH955" s="223" t="e">
        <f ca="1">INDEX(FTA_COEFFS,1,1)+O955*INDEX(FTA_COEFFS,1,2)+N954*INDEX(FTA_COEFFS,1,3)+(Q955+R955)*INDEX(FTA_COEFFS,1,4)+(Q954+R954)*INDEX(FTA_COEFFS,1,5)+M954*INDEX(FTA_COEFFS,1,6)+AC958*AC960</f>
        <v>#N/A</v>
      </c>
      <c r="AI955" s="223" t="e">
        <f ca="1">INDEX(FTPCT_COEFFS,1,1)+P955*INDEX(FTPCT_COEFFS,1,2)+F955*INDEX(FTPCT_COEFFS,1,3)+G954*INDEX(FTPCT_COEFFS,1,4)+AD958*AD960</f>
        <v>#N/A</v>
      </c>
      <c r="AJ955" s="338" t="e">
        <f t="shared" ca="1" si="1642"/>
        <v>#N/A</v>
      </c>
      <c r="AK955" s="55"/>
      <c r="AL955" s="55"/>
      <c r="AM955" s="55"/>
      <c r="AN955" s="55"/>
      <c r="AO955" s="55"/>
      <c r="AP955" s="55"/>
      <c r="AQ955" s="55"/>
      <c r="AR955" s="55"/>
    </row>
    <row r="956" spans="1:45" x14ac:dyDescent="0.3">
      <c r="A956" s="54" t="e">
        <f ca="1">IF(D954&gt;(D955+(AVERAGE(V954,W954)-AVERAGE(V955,W955))/2)+2.5,C954,IF(D955&gt;(D954+(AVERAGE(V955,W955)-AVERAGE(V954,W954))/2)+2.5,C955,"Close"))</f>
        <v>#N/A</v>
      </c>
      <c r="B956" s="64" t="e">
        <f ca="1">IF(D955&gt;D954,C955,C954)</f>
        <v>#N/A</v>
      </c>
      <c r="D956" s="56"/>
      <c r="X956" s="55"/>
      <c r="Y956" s="55"/>
      <c r="Z956" s="55"/>
      <c r="AA956" s="55"/>
      <c r="AB956" s="55"/>
      <c r="AC956" s="337"/>
      <c r="AD956" s="337"/>
      <c r="AE956" s="337"/>
      <c r="AF956" s="337"/>
      <c r="AG956" s="337"/>
      <c r="AH956" s="337"/>
      <c r="AI956" s="337"/>
      <c r="AJ956" s="337"/>
      <c r="AK956" s="337"/>
      <c r="AL956" s="337"/>
      <c r="AM956" s="55"/>
      <c r="AN956" s="55"/>
      <c r="AO956" s="55"/>
      <c r="AP956" s="55"/>
      <c r="AQ956" s="55"/>
      <c r="AR956" s="55"/>
      <c r="AS956" s="55"/>
    </row>
    <row r="957" spans="1:45" x14ac:dyDescent="0.3">
      <c r="X957" s="54" t="s">
        <v>1305</v>
      </c>
      <c r="Y957" s="54" t="s">
        <v>128</v>
      </c>
      <c r="Z957" s="54" t="s">
        <v>157</v>
      </c>
      <c r="AA957" s="54" t="s">
        <v>151</v>
      </c>
      <c r="AB957" s="54" t="s">
        <v>1327</v>
      </c>
      <c r="AC957" s="54" t="s">
        <v>129</v>
      </c>
      <c r="AD957" s="54" t="s">
        <v>116</v>
      </c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</row>
    <row r="958" spans="1:45" x14ac:dyDescent="0.3">
      <c r="X958" s="54"/>
      <c r="Y958" s="54">
        <f t="shared" ref="Y958:AD958" si="1645">Y951</f>
        <v>6.4436999999999998</v>
      </c>
      <c r="Z958" s="54">
        <f t="shared" si="1645"/>
        <v>4.9371</v>
      </c>
      <c r="AA958" s="54">
        <f t="shared" si="1645"/>
        <v>11.350300000000001</v>
      </c>
      <c r="AB958" s="54">
        <f t="shared" si="1645"/>
        <v>7.1900000000000006E-2</v>
      </c>
      <c r="AC958" s="54">
        <f t="shared" si="1645"/>
        <v>6.2766000000000002</v>
      </c>
      <c r="AD958" s="54">
        <f t="shared" si="1645"/>
        <v>11.042999999999999</v>
      </c>
      <c r="AE958" s="54"/>
      <c r="AF958" s="336"/>
      <c r="AG958" s="336"/>
      <c r="AH958" s="336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</row>
    <row r="959" spans="1:45" x14ac:dyDescent="0.3">
      <c r="D959" s="56"/>
      <c r="X959" s="336"/>
      <c r="Y959" s="336">
        <f t="shared" ca="1" si="1621"/>
        <v>-6.842230137555641E-2</v>
      </c>
      <c r="Z959" s="336">
        <f t="shared" ca="1" si="1621"/>
        <v>-0.15126377678241629</v>
      </c>
      <c r="AA959" s="336">
        <f t="shared" ca="1" si="1621"/>
        <v>2.0774841684712995E-3</v>
      </c>
      <c r="AB959" s="336">
        <f t="shared" ca="1" si="1621"/>
        <v>0.14699257924143516</v>
      </c>
      <c r="AC959" s="336">
        <f t="shared" ca="1" si="1621"/>
        <v>-2.0164617514819867E-4</v>
      </c>
      <c r="AD959" s="336">
        <f t="shared" ca="1" si="1621"/>
        <v>-0.29418123842900901</v>
      </c>
      <c r="AE959" s="336"/>
      <c r="AF959" s="336"/>
      <c r="AG959" s="336"/>
      <c r="AH959" s="336"/>
      <c r="AI959" s="54"/>
      <c r="AJ959" s="54"/>
      <c r="AK959" s="54"/>
      <c r="AL959" s="336"/>
      <c r="AM959" s="336"/>
      <c r="AN959" s="336"/>
      <c r="AO959" s="336"/>
      <c r="AP959" s="54"/>
      <c r="AQ959" s="336"/>
      <c r="AR959" s="336"/>
      <c r="AS959" s="336"/>
    </row>
    <row r="960" spans="1:45" x14ac:dyDescent="0.3">
      <c r="C960" s="54"/>
      <c r="D960" s="56"/>
      <c r="Y960" s="336">
        <f t="shared" ca="1" si="1621"/>
        <v>1.0337689183794381</v>
      </c>
      <c r="Z960" s="336">
        <f t="shared" ca="1" si="1621"/>
        <v>-1.3635738730500307E-2</v>
      </c>
      <c r="AA960" s="336">
        <f t="shared" ca="1" si="1621"/>
        <v>1.0059270504493323</v>
      </c>
      <c r="AB960" s="336">
        <f t="shared" ca="1" si="1621"/>
        <v>-1.2644586848931567</v>
      </c>
      <c r="AC960" s="336">
        <f t="shared" ca="1" si="1621"/>
        <v>-2.1120619022219778E-3</v>
      </c>
      <c r="AD960" s="336">
        <f t="shared" ca="1" si="1621"/>
        <v>-1.0730559581887562</v>
      </c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  <c r="AS960" s="55"/>
    </row>
    <row r="961" spans="1:45" x14ac:dyDescent="0.3">
      <c r="B961" s="54" t="s">
        <v>172</v>
      </c>
      <c r="C961" s="53">
        <f>C954</f>
        <v>0</v>
      </c>
      <c r="D961" s="56" t="e">
        <f t="shared" ref="D961:D962" ca="1" si="1646">AJ961</f>
        <v>#N/A</v>
      </c>
      <c r="E961" s="52" t="e">
        <f t="shared" ref="E961:W961" si="1647">E954</f>
        <v>#N/A</v>
      </c>
      <c r="F961" s="52" t="e">
        <f t="shared" si="1647"/>
        <v>#N/A</v>
      </c>
      <c r="G961" s="52" t="e">
        <f t="shared" si="1647"/>
        <v>#N/A</v>
      </c>
      <c r="H961" s="52" t="e">
        <f t="shared" si="1647"/>
        <v>#N/A</v>
      </c>
      <c r="I961" s="52" t="e">
        <f t="shared" si="1647"/>
        <v>#N/A</v>
      </c>
      <c r="J961" s="52" t="e">
        <f t="shared" si="1647"/>
        <v>#N/A</v>
      </c>
      <c r="K961" s="52" t="e">
        <f t="shared" si="1647"/>
        <v>#N/A</v>
      </c>
      <c r="L961" s="52" t="e">
        <f t="shared" si="1647"/>
        <v>#N/A</v>
      </c>
      <c r="M961" s="52" t="e">
        <f t="shared" si="1647"/>
        <v>#N/A</v>
      </c>
      <c r="N961" s="52" t="e">
        <f t="shared" si="1647"/>
        <v>#N/A</v>
      </c>
      <c r="O961" s="52" t="e">
        <f t="shared" si="1647"/>
        <v>#N/A</v>
      </c>
      <c r="P961" s="52" t="e">
        <f t="shared" si="1647"/>
        <v>#N/A</v>
      </c>
      <c r="Q961" s="52" t="e">
        <f t="shared" si="1647"/>
        <v>#N/A</v>
      </c>
      <c r="R961" s="52" t="e">
        <f t="shared" si="1647"/>
        <v>#N/A</v>
      </c>
      <c r="S961" s="52" t="e">
        <f t="shared" si="1647"/>
        <v>#N/A</v>
      </c>
      <c r="T961" s="52" t="e">
        <f t="shared" si="1647"/>
        <v>#N/A</v>
      </c>
      <c r="U961" s="52" t="e">
        <f t="shared" si="1647"/>
        <v>#N/A</v>
      </c>
      <c r="V961" s="52" t="e">
        <f t="shared" si="1647"/>
        <v>#N/A</v>
      </c>
      <c r="W961" s="52" t="e">
        <f t="shared" si="1647"/>
        <v>#N/A</v>
      </c>
      <c r="X961" s="55" t="e">
        <f t="shared" ref="X961:X962" si="1648">(H961-(O961*P961)/100-3*(J961*K961)/100)/2</f>
        <v>#N/A</v>
      </c>
      <c r="Y961" s="55" t="e">
        <f t="shared" ref="Y961:Y962" si="1649">SUM(X961,(J961*K961/100))/(F961/100)</f>
        <v>#N/A</v>
      </c>
      <c r="Z961" s="55" t="e">
        <f t="shared" ref="Z961" si="1650">U961*0.5+U962*0.5</f>
        <v>#N/A</v>
      </c>
      <c r="AA961" s="55" t="e">
        <f t="shared" ref="AA961:AA962" si="1651">J961/Y961</f>
        <v>#N/A</v>
      </c>
      <c r="AB961" s="336" t="e">
        <f t="shared" ref="AB961:AB962" si="1652">X961/(Y961-J961)</f>
        <v>#N/A</v>
      </c>
      <c r="AC961" s="223" t="e">
        <f ca="1">INDEX(FGA_COEFFS,1,1)+Z961*INDEX(FGA_COEFFS,1,2)+Y961*INDEX(FGA_COEFFS,1,3)+R961*INDEX(FGA_COEFFS,1,4)+Q962*INDEX(FGA_COEFFS,1,5)+S961*INDEX(FGA_COEFFS,1,6)+T962*INDEX(FGA_COEFFS,1,7)+M962*INDEX(FGA_COEFFS,1,8)+Y965*Y966</f>
        <v>#N/A</v>
      </c>
      <c r="AD961" s="223" t="e">
        <f ca="1">INDEX(THREEPTA_COEFFS,1,1)+AC961*INDEX(THREEPTA_COEFFS,1,2)+J961*INDEX(THREEPTA_COEFFS,1,3)+AA961*INDEX(THREEPTA_COEFFS,1,4)+K961*INDEX(THREEPTA_COEFFS,1,5)+L962*INDEX(THREEPTA_COEFFS,1,6)+Z965*Z966</f>
        <v>#N/A</v>
      </c>
      <c r="AE961" s="223" t="e">
        <f ca="1">INDEX(THREEPTPCT_COEFFS,1,1)+K961*INDEX(THREEPTPCT_COEFFS,1,2)+L962*INDEX(THREEPTPCT_COEFFS,1,3)+AA965*AA966</f>
        <v>#N/A</v>
      </c>
      <c r="AF961" s="55" t="e">
        <f t="shared" ref="AF961:AF962" ca="1" si="1653">AC961-AD961</f>
        <v>#N/A</v>
      </c>
      <c r="AG961" s="223" t="e">
        <f ca="1">INDEX(TWOPTPCT_COEFFS,1,1)+AB961*INDEX(TWOPTPCT_COEFFS,1,2)+I962*INDEX(TWOPTPCT_COEFFS,1,3)+G962*INDEX(TWOPTPCT_COEFFS,1,4)+L962*INDEX(TWOPTPCT_COEFFS,1,5)+AB965*AB966</f>
        <v>#N/A</v>
      </c>
      <c r="AH961" s="223" t="e">
        <f ca="1">INDEX(FTA_COEFFS,1,1)+O961*INDEX(FTA_COEFFS,1,2)+N962*INDEX(FTA_COEFFS,1,3)+(Q961+R961)*INDEX(FTA_COEFFS,1,4)+(Q962+R962)*INDEX(FTA_COEFFS,1,5)+M962*INDEX(FTA_COEFFS,1,6)+AC965*AC966</f>
        <v>#N/A</v>
      </c>
      <c r="AI961" s="223" t="e">
        <f ca="1">INDEX(FTPCT_COEFFS,1,1)+P961*INDEX(FTPCT_COEFFS,1,2)+F961*INDEX(FTPCT_COEFFS,1,3)+G962*INDEX(FTPCT_COEFFS,1,4)+AD965*AD966</f>
        <v>#N/A</v>
      </c>
      <c r="AJ961" s="338" t="e">
        <f t="shared" ref="AJ961:AJ962" ca="1" si="1654">AD961*AE961/100+AF961*AG961+AH961*AI961/100</f>
        <v>#N/A</v>
      </c>
      <c r="AK961" s="55"/>
      <c r="AL961" s="55"/>
      <c r="AM961" s="55"/>
      <c r="AN961" s="55"/>
      <c r="AO961" s="55"/>
      <c r="AP961" s="55"/>
      <c r="AQ961" s="55"/>
      <c r="AR961" s="55"/>
    </row>
    <row r="962" spans="1:45" x14ac:dyDescent="0.3">
      <c r="B962" s="54" t="s">
        <v>175</v>
      </c>
      <c r="C962" s="54">
        <f>C955</f>
        <v>0</v>
      </c>
      <c r="D962" s="56" t="e">
        <f t="shared" ca="1" si="1646"/>
        <v>#N/A</v>
      </c>
      <c r="E962" s="52" t="e">
        <f t="shared" ref="E962:W962" si="1655">E955</f>
        <v>#N/A</v>
      </c>
      <c r="F962" s="52" t="e">
        <f t="shared" si="1655"/>
        <v>#N/A</v>
      </c>
      <c r="G962" s="52" t="e">
        <f t="shared" si="1655"/>
        <v>#N/A</v>
      </c>
      <c r="H962" s="52" t="e">
        <f t="shared" si="1655"/>
        <v>#N/A</v>
      </c>
      <c r="I962" s="52" t="e">
        <f t="shared" si="1655"/>
        <v>#N/A</v>
      </c>
      <c r="J962" s="52" t="e">
        <f t="shared" si="1655"/>
        <v>#N/A</v>
      </c>
      <c r="K962" s="52" t="e">
        <f t="shared" si="1655"/>
        <v>#N/A</v>
      </c>
      <c r="L962" s="52" t="e">
        <f t="shared" si="1655"/>
        <v>#N/A</v>
      </c>
      <c r="M962" s="52" t="e">
        <f t="shared" si="1655"/>
        <v>#N/A</v>
      </c>
      <c r="N962" s="52" t="e">
        <f t="shared" si="1655"/>
        <v>#N/A</v>
      </c>
      <c r="O962" s="52" t="e">
        <f t="shared" si="1655"/>
        <v>#N/A</v>
      </c>
      <c r="P962" s="52" t="e">
        <f t="shared" si="1655"/>
        <v>#N/A</v>
      </c>
      <c r="Q962" s="52" t="e">
        <f t="shared" si="1655"/>
        <v>#N/A</v>
      </c>
      <c r="R962" s="52" t="e">
        <f t="shared" si="1655"/>
        <v>#N/A</v>
      </c>
      <c r="S962" s="52" t="e">
        <f t="shared" si="1655"/>
        <v>#N/A</v>
      </c>
      <c r="T962" s="52" t="e">
        <f t="shared" si="1655"/>
        <v>#N/A</v>
      </c>
      <c r="U962" s="52" t="e">
        <f t="shared" si="1655"/>
        <v>#N/A</v>
      </c>
      <c r="V962" s="52" t="e">
        <f t="shared" si="1655"/>
        <v>#N/A</v>
      </c>
      <c r="W962" s="52" t="e">
        <f t="shared" si="1655"/>
        <v>#N/A</v>
      </c>
      <c r="X962" s="55" t="e">
        <f t="shared" si="1648"/>
        <v>#N/A</v>
      </c>
      <c r="Y962" s="55" t="e">
        <f t="shared" si="1649"/>
        <v>#N/A</v>
      </c>
      <c r="Z962" s="55" t="e">
        <f t="shared" ref="Z962" si="1656">Z961</f>
        <v>#N/A</v>
      </c>
      <c r="AA962" s="55" t="e">
        <f t="shared" si="1651"/>
        <v>#N/A</v>
      </c>
      <c r="AB962" s="336" t="e">
        <f t="shared" si="1652"/>
        <v>#N/A</v>
      </c>
      <c r="AC962" s="223" t="e">
        <f ca="1">INDEX(FGA_COEFFS,1,1)+Z962*INDEX(FGA_COEFFS,1,2)+Y962*INDEX(FGA_COEFFS,1,3)+R962*INDEX(FGA_COEFFS,1,4)+Q961*INDEX(FGA_COEFFS,1,5)+S962*INDEX(FGA_COEFFS,1,6)+T961*INDEX(FGA_COEFFS,1,7)+M961*INDEX(FGA_COEFFS,1,8)+Y965*Y967</f>
        <v>#N/A</v>
      </c>
      <c r="AD962" s="223" t="e">
        <f ca="1">INDEX(THREEPTA_COEFFS,1,1)+AC962*INDEX(THREEPTA_COEFFS,1,2)+J962*INDEX(THREEPTA_COEFFS,1,3)+AA962*INDEX(THREEPTA_COEFFS,1,4)+K962*INDEX(THREEPTA_COEFFS,1,5)+L961*INDEX(THREEPTA_COEFFS,1,6)+Z965*Z967</f>
        <v>#N/A</v>
      </c>
      <c r="AE962" s="223" t="e">
        <f ca="1">INDEX(THREEPTPCT_COEFFS,1,1)+K962*INDEX(THREEPTPCT_COEFFS,1,2)+L961*INDEX(THREEPTPCT_COEFFS,1,3)+AA965*AA967</f>
        <v>#N/A</v>
      </c>
      <c r="AF962" s="55" t="e">
        <f t="shared" ca="1" si="1653"/>
        <v>#N/A</v>
      </c>
      <c r="AG962" s="223" t="e">
        <f ca="1">INDEX(TWOPTPCT_COEFFS,1,1)+AB962*INDEX(TWOPTPCT_COEFFS,1,2)+I961*INDEX(TWOPTPCT_COEFFS,1,3)+G961*INDEX(TWOPTPCT_COEFFS,1,4)+L961*INDEX(TWOPTPCT_COEFFS,1,5)+AB965*AB967</f>
        <v>#N/A</v>
      </c>
      <c r="AH962" s="223" t="e">
        <f ca="1">INDEX(FTA_COEFFS,1,1)+O962*INDEX(FTA_COEFFS,1,2)+N961*INDEX(FTA_COEFFS,1,3)+(Q962+R962)*INDEX(FTA_COEFFS,1,4)+(Q961+R961)*INDEX(FTA_COEFFS,1,5)+M961*INDEX(FTA_COEFFS,1,6)+AC965*AC967</f>
        <v>#N/A</v>
      </c>
      <c r="AI962" s="223" t="e">
        <f ca="1">INDEX(FTPCT_COEFFS,1,1)+P962*INDEX(FTPCT_COEFFS,1,2)+F962*INDEX(FTPCT_COEFFS,1,3)+G961*INDEX(FTPCT_COEFFS,1,4)+AD965*AD967</f>
        <v>#N/A</v>
      </c>
      <c r="AJ962" s="338" t="e">
        <f t="shared" ca="1" si="1654"/>
        <v>#N/A</v>
      </c>
      <c r="AK962" s="55"/>
      <c r="AL962" s="55"/>
      <c r="AM962" s="55"/>
      <c r="AN962" s="55"/>
      <c r="AO962" s="55"/>
      <c r="AP962" s="55"/>
      <c r="AQ962" s="55"/>
      <c r="AR962" s="55"/>
    </row>
    <row r="963" spans="1:45" x14ac:dyDescent="0.3">
      <c r="A963" s="54" t="e">
        <f ca="1">IF(D961&gt;(D962+(AVERAGE(V961,W961)-AVERAGE(V962,W962))/2)+2.5,C961,IF(D962&gt;(D961+(AVERAGE(V962,W962)-AVERAGE(V961,W961))/2)+2.5,C962,"Close"))</f>
        <v>#N/A</v>
      </c>
      <c r="B963" s="64" t="e">
        <f ca="1">IF(D962&gt;D961,C962,C961)</f>
        <v>#N/A</v>
      </c>
      <c r="D963" s="56"/>
      <c r="X963" s="55"/>
      <c r="Y963" s="55"/>
      <c r="Z963" s="55"/>
      <c r="AA963" s="55"/>
      <c r="AB963" s="55"/>
      <c r="AC963" s="337"/>
      <c r="AD963" s="337"/>
      <c r="AE963" s="337"/>
      <c r="AF963" s="337"/>
      <c r="AG963" s="337"/>
      <c r="AH963" s="337"/>
      <c r="AI963" s="337"/>
      <c r="AJ963" s="337"/>
      <c r="AK963" s="337"/>
      <c r="AL963" s="337"/>
      <c r="AM963" s="55"/>
      <c r="AN963" s="55"/>
      <c r="AO963" s="55"/>
      <c r="AP963" s="55"/>
      <c r="AQ963" s="55"/>
      <c r="AR963" s="55"/>
      <c r="AS963" s="55"/>
    </row>
    <row r="964" spans="1:45" x14ac:dyDescent="0.3">
      <c r="X964" s="54" t="s">
        <v>1305</v>
      </c>
      <c r="Y964" s="54" t="s">
        <v>128</v>
      </c>
      <c r="Z964" s="54" t="s">
        <v>157</v>
      </c>
      <c r="AA964" s="54" t="s">
        <v>151</v>
      </c>
      <c r="AB964" s="54" t="s">
        <v>1327</v>
      </c>
      <c r="AC964" s="54" t="s">
        <v>129</v>
      </c>
      <c r="AD964" s="54" t="s">
        <v>116</v>
      </c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</row>
    <row r="965" spans="1:45" x14ac:dyDescent="0.3">
      <c r="X965" s="54"/>
      <c r="Y965" s="54">
        <f t="shared" ref="Y965:AD965" si="1657">Y958</f>
        <v>6.4436999999999998</v>
      </c>
      <c r="Z965" s="54">
        <f t="shared" si="1657"/>
        <v>4.9371</v>
      </c>
      <c r="AA965" s="54">
        <f t="shared" si="1657"/>
        <v>11.350300000000001</v>
      </c>
      <c r="AB965" s="54">
        <f t="shared" si="1657"/>
        <v>7.1900000000000006E-2</v>
      </c>
      <c r="AC965" s="54">
        <f t="shared" si="1657"/>
        <v>6.2766000000000002</v>
      </c>
      <c r="AD965" s="54">
        <f t="shared" si="1657"/>
        <v>11.042999999999999</v>
      </c>
      <c r="AE965" s="54"/>
      <c r="AF965" s="336"/>
      <c r="AG965" s="336"/>
      <c r="AH965" s="336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</row>
    <row r="966" spans="1:45" x14ac:dyDescent="0.3">
      <c r="D966" s="56"/>
      <c r="X966" s="336"/>
      <c r="Y966" s="336">
        <f t="shared" ca="1" si="1621"/>
        <v>-0.61046618007000741</v>
      </c>
      <c r="Z966" s="336">
        <f t="shared" ca="1" si="1621"/>
        <v>-0.97073987700964959</v>
      </c>
      <c r="AA966" s="336">
        <f t="shared" ca="1" si="1621"/>
        <v>-1.2312658885422016</v>
      </c>
      <c r="AB966" s="336">
        <f t="shared" ca="1" si="1621"/>
        <v>-1.0807728388228153</v>
      </c>
      <c r="AC966" s="336">
        <f t="shared" ca="1" si="1621"/>
        <v>0.10553943427668233</v>
      </c>
      <c r="AD966" s="336">
        <f t="shared" ca="1" si="1621"/>
        <v>-0.28044507579983602</v>
      </c>
      <c r="AE966" s="336"/>
      <c r="AF966" s="336"/>
      <c r="AG966" s="336"/>
      <c r="AH966" s="336"/>
      <c r="AI966" s="54"/>
      <c r="AJ966" s="54"/>
      <c r="AK966" s="54"/>
      <c r="AL966" s="336"/>
      <c r="AM966" s="336"/>
      <c r="AN966" s="336"/>
      <c r="AO966" s="336"/>
      <c r="AP966" s="54"/>
      <c r="AQ966" s="336"/>
      <c r="AR966" s="336"/>
      <c r="AS966" s="336"/>
    </row>
    <row r="967" spans="1:45" x14ac:dyDescent="0.3">
      <c r="C967" s="54"/>
      <c r="D967" s="56"/>
      <c r="Y967" s="336">
        <f t="shared" ca="1" si="1621"/>
        <v>7.2079306269114667E-3</v>
      </c>
      <c r="Z967" s="336">
        <f t="shared" ca="1" si="1621"/>
        <v>1.4083834359656509</v>
      </c>
      <c r="AA967" s="336">
        <f t="shared" ca="1" si="1621"/>
        <v>1.1969971036821754</v>
      </c>
      <c r="AB967" s="336">
        <f t="shared" ca="1" si="1621"/>
        <v>1.1307750538435273</v>
      </c>
      <c r="AC967" s="336">
        <f t="shared" ca="1" si="1621"/>
        <v>0.72663650665841351</v>
      </c>
      <c r="AD967" s="336">
        <f t="shared" ca="1" si="1621"/>
        <v>-1.3472902966683591</v>
      </c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  <c r="AS967" s="55"/>
    </row>
    <row r="968" spans="1:45" x14ac:dyDescent="0.3">
      <c r="B968" s="54" t="s">
        <v>172</v>
      </c>
      <c r="C968" s="53">
        <f>C961</f>
        <v>0</v>
      </c>
      <c r="D968" s="56" t="e">
        <f t="shared" ref="D968:D969" ca="1" si="1658">AJ968</f>
        <v>#N/A</v>
      </c>
      <c r="E968" s="52" t="e">
        <f t="shared" ref="E968:W968" si="1659">E961</f>
        <v>#N/A</v>
      </c>
      <c r="F968" s="52" t="e">
        <f t="shared" si="1659"/>
        <v>#N/A</v>
      </c>
      <c r="G968" s="52" t="e">
        <f t="shared" si="1659"/>
        <v>#N/A</v>
      </c>
      <c r="H968" s="52" t="e">
        <f t="shared" si="1659"/>
        <v>#N/A</v>
      </c>
      <c r="I968" s="52" t="e">
        <f t="shared" si="1659"/>
        <v>#N/A</v>
      </c>
      <c r="J968" s="52" t="e">
        <f t="shared" si="1659"/>
        <v>#N/A</v>
      </c>
      <c r="K968" s="52" t="e">
        <f t="shared" si="1659"/>
        <v>#N/A</v>
      </c>
      <c r="L968" s="52" t="e">
        <f t="shared" si="1659"/>
        <v>#N/A</v>
      </c>
      <c r="M968" s="52" t="e">
        <f t="shared" si="1659"/>
        <v>#N/A</v>
      </c>
      <c r="N968" s="52" t="e">
        <f t="shared" si="1659"/>
        <v>#N/A</v>
      </c>
      <c r="O968" s="52" t="e">
        <f t="shared" si="1659"/>
        <v>#N/A</v>
      </c>
      <c r="P968" s="52" t="e">
        <f t="shared" si="1659"/>
        <v>#N/A</v>
      </c>
      <c r="Q968" s="52" t="e">
        <f t="shared" si="1659"/>
        <v>#N/A</v>
      </c>
      <c r="R968" s="52" t="e">
        <f t="shared" si="1659"/>
        <v>#N/A</v>
      </c>
      <c r="S968" s="52" t="e">
        <f t="shared" si="1659"/>
        <v>#N/A</v>
      </c>
      <c r="T968" s="52" t="e">
        <f t="shared" si="1659"/>
        <v>#N/A</v>
      </c>
      <c r="U968" s="52" t="e">
        <f t="shared" si="1659"/>
        <v>#N/A</v>
      </c>
      <c r="V968" s="52" t="e">
        <f t="shared" si="1659"/>
        <v>#N/A</v>
      </c>
      <c r="W968" s="52" t="e">
        <f t="shared" si="1659"/>
        <v>#N/A</v>
      </c>
      <c r="X968" s="55" t="e">
        <f t="shared" ref="X968:X969" si="1660">(H968-(O968*P968)/100-3*(J968*K968)/100)/2</f>
        <v>#N/A</v>
      </c>
      <c r="Y968" s="55" t="e">
        <f t="shared" ref="Y968:Y969" si="1661">SUM(X968,(J968*K968/100))/(F968/100)</f>
        <v>#N/A</v>
      </c>
      <c r="Z968" s="55" t="e">
        <f t="shared" ref="Z968" si="1662">U968*0.5+U969*0.5</f>
        <v>#N/A</v>
      </c>
      <c r="AA968" s="55" t="e">
        <f t="shared" ref="AA968:AA969" si="1663">J968/Y968</f>
        <v>#N/A</v>
      </c>
      <c r="AB968" s="336" t="e">
        <f t="shared" ref="AB968:AB969" si="1664">X968/(Y968-J968)</f>
        <v>#N/A</v>
      </c>
      <c r="AC968" s="223" t="e">
        <f ca="1">INDEX(FGA_COEFFS,1,1)+Z968*INDEX(FGA_COEFFS,1,2)+Y968*INDEX(FGA_COEFFS,1,3)+R968*INDEX(FGA_COEFFS,1,4)+Q969*INDEX(FGA_COEFFS,1,5)+S968*INDEX(FGA_COEFFS,1,6)+T969*INDEX(FGA_COEFFS,1,7)+M969*INDEX(FGA_COEFFS,1,8)+Y972*Y973</f>
        <v>#N/A</v>
      </c>
      <c r="AD968" s="223" t="e">
        <f ca="1">INDEX(THREEPTA_COEFFS,1,1)+AC968*INDEX(THREEPTA_COEFFS,1,2)+J968*INDEX(THREEPTA_COEFFS,1,3)+AA968*INDEX(THREEPTA_COEFFS,1,4)+K968*INDEX(THREEPTA_COEFFS,1,5)+L969*INDEX(THREEPTA_COEFFS,1,6)+Z972*Z973</f>
        <v>#N/A</v>
      </c>
      <c r="AE968" s="223" t="e">
        <f ca="1">INDEX(THREEPTPCT_COEFFS,1,1)+K968*INDEX(THREEPTPCT_COEFFS,1,2)+L969*INDEX(THREEPTPCT_COEFFS,1,3)+AA972*AA973</f>
        <v>#N/A</v>
      </c>
      <c r="AF968" s="55" t="e">
        <f t="shared" ref="AF968:AF969" ca="1" si="1665">AC968-AD968</f>
        <v>#N/A</v>
      </c>
      <c r="AG968" s="223" t="e">
        <f ca="1">INDEX(TWOPTPCT_COEFFS,1,1)+AB968*INDEX(TWOPTPCT_COEFFS,1,2)+I969*INDEX(TWOPTPCT_COEFFS,1,3)+G969*INDEX(TWOPTPCT_COEFFS,1,4)+L969*INDEX(TWOPTPCT_COEFFS,1,5)+AB972*AB973</f>
        <v>#N/A</v>
      </c>
      <c r="AH968" s="223" t="e">
        <f ca="1">INDEX(FTA_COEFFS,1,1)+O968*INDEX(FTA_COEFFS,1,2)+N969*INDEX(FTA_COEFFS,1,3)+(Q968+R968)*INDEX(FTA_COEFFS,1,4)+(Q969+R969)*INDEX(FTA_COEFFS,1,5)+M969*INDEX(FTA_COEFFS,1,6)+AC972*AC973</f>
        <v>#N/A</v>
      </c>
      <c r="AI968" s="223" t="e">
        <f ca="1">INDEX(FTPCT_COEFFS,1,1)+P968*INDEX(FTPCT_COEFFS,1,2)+F968*INDEX(FTPCT_COEFFS,1,3)+G969*INDEX(FTPCT_COEFFS,1,4)+AD972*AD973</f>
        <v>#N/A</v>
      </c>
      <c r="AJ968" s="338" t="e">
        <f t="shared" ref="AJ968:AJ969" ca="1" si="1666">AD968*AE968/100+AF968*AG968+AH968*AI968/100</f>
        <v>#N/A</v>
      </c>
      <c r="AK968" s="55"/>
      <c r="AL968" s="55"/>
      <c r="AM968" s="55"/>
      <c r="AN968" s="55"/>
      <c r="AO968" s="55"/>
      <c r="AP968" s="55"/>
      <c r="AQ968" s="55"/>
      <c r="AR968" s="55"/>
    </row>
    <row r="969" spans="1:45" x14ac:dyDescent="0.3">
      <c r="B969" s="54" t="s">
        <v>175</v>
      </c>
      <c r="C969" s="54">
        <f>C962</f>
        <v>0</v>
      </c>
      <c r="D969" s="56" t="e">
        <f t="shared" ca="1" si="1658"/>
        <v>#N/A</v>
      </c>
      <c r="E969" s="52" t="e">
        <f t="shared" ref="E969:W969" si="1667">E962</f>
        <v>#N/A</v>
      </c>
      <c r="F969" s="52" t="e">
        <f t="shared" si="1667"/>
        <v>#N/A</v>
      </c>
      <c r="G969" s="52" t="e">
        <f t="shared" si="1667"/>
        <v>#N/A</v>
      </c>
      <c r="H969" s="52" t="e">
        <f t="shared" si="1667"/>
        <v>#N/A</v>
      </c>
      <c r="I969" s="52" t="e">
        <f t="shared" si="1667"/>
        <v>#N/A</v>
      </c>
      <c r="J969" s="52" t="e">
        <f t="shared" si="1667"/>
        <v>#N/A</v>
      </c>
      <c r="K969" s="52" t="e">
        <f t="shared" si="1667"/>
        <v>#N/A</v>
      </c>
      <c r="L969" s="52" t="e">
        <f t="shared" si="1667"/>
        <v>#N/A</v>
      </c>
      <c r="M969" s="52" t="e">
        <f t="shared" si="1667"/>
        <v>#N/A</v>
      </c>
      <c r="N969" s="52" t="e">
        <f t="shared" si="1667"/>
        <v>#N/A</v>
      </c>
      <c r="O969" s="52" t="e">
        <f t="shared" si="1667"/>
        <v>#N/A</v>
      </c>
      <c r="P969" s="52" t="e">
        <f t="shared" si="1667"/>
        <v>#N/A</v>
      </c>
      <c r="Q969" s="52" t="e">
        <f t="shared" si="1667"/>
        <v>#N/A</v>
      </c>
      <c r="R969" s="52" t="e">
        <f t="shared" si="1667"/>
        <v>#N/A</v>
      </c>
      <c r="S969" s="52" t="e">
        <f t="shared" si="1667"/>
        <v>#N/A</v>
      </c>
      <c r="T969" s="52" t="e">
        <f t="shared" si="1667"/>
        <v>#N/A</v>
      </c>
      <c r="U969" s="52" t="e">
        <f t="shared" si="1667"/>
        <v>#N/A</v>
      </c>
      <c r="V969" s="52" t="e">
        <f t="shared" si="1667"/>
        <v>#N/A</v>
      </c>
      <c r="W969" s="52" t="e">
        <f t="shared" si="1667"/>
        <v>#N/A</v>
      </c>
      <c r="X969" s="55" t="e">
        <f t="shared" si="1660"/>
        <v>#N/A</v>
      </c>
      <c r="Y969" s="55" t="e">
        <f t="shared" si="1661"/>
        <v>#N/A</v>
      </c>
      <c r="Z969" s="55" t="e">
        <f t="shared" ref="Z969" si="1668">Z968</f>
        <v>#N/A</v>
      </c>
      <c r="AA969" s="55" t="e">
        <f t="shared" si="1663"/>
        <v>#N/A</v>
      </c>
      <c r="AB969" s="336" t="e">
        <f t="shared" si="1664"/>
        <v>#N/A</v>
      </c>
      <c r="AC969" s="223" t="e">
        <f ca="1">INDEX(FGA_COEFFS,1,1)+Z969*INDEX(FGA_COEFFS,1,2)+Y969*INDEX(FGA_COEFFS,1,3)+R969*INDEX(FGA_COEFFS,1,4)+Q968*INDEX(FGA_COEFFS,1,5)+S969*INDEX(FGA_COEFFS,1,6)+T968*INDEX(FGA_COEFFS,1,7)+M968*INDEX(FGA_COEFFS,1,8)+Y972*Y974</f>
        <v>#N/A</v>
      </c>
      <c r="AD969" s="223" t="e">
        <f ca="1">INDEX(THREEPTA_COEFFS,1,1)+AC969*INDEX(THREEPTA_COEFFS,1,2)+J969*INDEX(THREEPTA_COEFFS,1,3)+AA969*INDEX(THREEPTA_COEFFS,1,4)+K969*INDEX(THREEPTA_COEFFS,1,5)+L968*INDEX(THREEPTA_COEFFS,1,6)+Z972*Z974</f>
        <v>#N/A</v>
      </c>
      <c r="AE969" s="223" t="e">
        <f ca="1">INDEX(THREEPTPCT_COEFFS,1,1)+K969*INDEX(THREEPTPCT_COEFFS,1,2)+L968*INDEX(THREEPTPCT_COEFFS,1,3)+AA972*AA974</f>
        <v>#N/A</v>
      </c>
      <c r="AF969" s="55" t="e">
        <f t="shared" ca="1" si="1665"/>
        <v>#N/A</v>
      </c>
      <c r="AG969" s="223" t="e">
        <f ca="1">INDEX(TWOPTPCT_COEFFS,1,1)+AB969*INDEX(TWOPTPCT_COEFFS,1,2)+I968*INDEX(TWOPTPCT_COEFFS,1,3)+G968*INDEX(TWOPTPCT_COEFFS,1,4)+L968*INDEX(TWOPTPCT_COEFFS,1,5)+AB972*AB974</f>
        <v>#N/A</v>
      </c>
      <c r="AH969" s="223" t="e">
        <f ca="1">INDEX(FTA_COEFFS,1,1)+O969*INDEX(FTA_COEFFS,1,2)+N968*INDEX(FTA_COEFFS,1,3)+(Q969+R969)*INDEX(FTA_COEFFS,1,4)+(Q968+R968)*INDEX(FTA_COEFFS,1,5)+M968*INDEX(FTA_COEFFS,1,6)+AC972*AC974</f>
        <v>#N/A</v>
      </c>
      <c r="AI969" s="223" t="e">
        <f ca="1">INDEX(FTPCT_COEFFS,1,1)+P969*INDEX(FTPCT_COEFFS,1,2)+F969*INDEX(FTPCT_COEFFS,1,3)+G968*INDEX(FTPCT_COEFFS,1,4)+AD972*AD974</f>
        <v>#N/A</v>
      </c>
      <c r="AJ969" s="338" t="e">
        <f t="shared" ca="1" si="1666"/>
        <v>#N/A</v>
      </c>
      <c r="AK969" s="55"/>
      <c r="AL969" s="55"/>
      <c r="AM969" s="55"/>
      <c r="AN969" s="55"/>
      <c r="AO969" s="55"/>
      <c r="AP969" s="55"/>
      <c r="AQ969" s="55"/>
      <c r="AR969" s="55"/>
    </row>
    <row r="970" spans="1:45" x14ac:dyDescent="0.3">
      <c r="A970" s="54" t="e">
        <f ca="1">IF(D968&gt;(D969+(AVERAGE(V968,W968)-AVERAGE(V969,W969))/2)+2.5,C968,IF(D969&gt;(D968+(AVERAGE(V969,W969)-AVERAGE(V968,W968))/2)+2.5,C969,"Close"))</f>
        <v>#N/A</v>
      </c>
      <c r="B970" s="64" t="e">
        <f ca="1">IF(D969&gt;D968,C969,C968)</f>
        <v>#N/A</v>
      </c>
      <c r="D970" s="56"/>
      <c r="X970" s="55"/>
      <c r="Y970" s="55"/>
      <c r="Z970" s="55"/>
      <c r="AA970" s="55"/>
      <c r="AB970" s="55"/>
      <c r="AC970" s="337"/>
      <c r="AD970" s="337"/>
      <c r="AE970" s="337"/>
      <c r="AF970" s="337"/>
      <c r="AG970" s="337"/>
      <c r="AH970" s="337"/>
      <c r="AI970" s="337"/>
      <c r="AJ970" s="337"/>
      <c r="AK970" s="337"/>
      <c r="AL970" s="337"/>
      <c r="AM970" s="55"/>
      <c r="AN970" s="55"/>
      <c r="AO970" s="55"/>
      <c r="AP970" s="55"/>
      <c r="AQ970" s="55"/>
      <c r="AR970" s="55"/>
      <c r="AS970" s="55"/>
    </row>
    <row r="971" spans="1:45" x14ac:dyDescent="0.3">
      <c r="X971" s="54" t="s">
        <v>1305</v>
      </c>
      <c r="Y971" s="54" t="s">
        <v>128</v>
      </c>
      <c r="Z971" s="54" t="s">
        <v>157</v>
      </c>
      <c r="AA971" s="54" t="s">
        <v>151</v>
      </c>
      <c r="AB971" s="54" t="s">
        <v>1327</v>
      </c>
      <c r="AC971" s="54" t="s">
        <v>129</v>
      </c>
      <c r="AD971" s="54" t="s">
        <v>116</v>
      </c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</row>
    <row r="972" spans="1:45" x14ac:dyDescent="0.3">
      <c r="X972" s="54"/>
      <c r="Y972" s="54">
        <f t="shared" ref="Y972:AD972" si="1669">Y965</f>
        <v>6.4436999999999998</v>
      </c>
      <c r="Z972" s="54">
        <f t="shared" si="1669"/>
        <v>4.9371</v>
      </c>
      <c r="AA972" s="54">
        <f t="shared" si="1669"/>
        <v>11.350300000000001</v>
      </c>
      <c r="AB972" s="54">
        <f t="shared" si="1669"/>
        <v>7.1900000000000006E-2</v>
      </c>
      <c r="AC972" s="54">
        <f t="shared" si="1669"/>
        <v>6.2766000000000002</v>
      </c>
      <c r="AD972" s="54">
        <f t="shared" si="1669"/>
        <v>11.042999999999999</v>
      </c>
      <c r="AE972" s="54"/>
      <c r="AF972" s="336"/>
      <c r="AG972" s="336"/>
      <c r="AH972" s="336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</row>
    <row r="973" spans="1:45" x14ac:dyDescent="0.3">
      <c r="D973" s="56"/>
      <c r="X973" s="336"/>
      <c r="Y973" s="336">
        <f t="shared" ca="1" si="1621"/>
        <v>0.50682570691736073</v>
      </c>
      <c r="Z973" s="336">
        <f t="shared" ca="1" si="1621"/>
        <v>1.0732481389615265</v>
      </c>
      <c r="AA973" s="336">
        <f t="shared" ca="1" si="1621"/>
        <v>0.83446789883448158</v>
      </c>
      <c r="AB973" s="336">
        <f t="shared" ca="1" si="1621"/>
        <v>-0.31261502861332724</v>
      </c>
      <c r="AC973" s="336">
        <f t="shared" ca="1" si="1621"/>
        <v>-0.18919625448703087</v>
      </c>
      <c r="AD973" s="336">
        <f t="shared" ca="1" si="1621"/>
        <v>1.2414416179684784</v>
      </c>
      <c r="AE973" s="336"/>
      <c r="AF973" s="336"/>
      <c r="AG973" s="336"/>
      <c r="AH973" s="336"/>
      <c r="AI973" s="54"/>
      <c r="AJ973" s="54"/>
      <c r="AK973" s="54"/>
      <c r="AL973" s="336"/>
      <c r="AM973" s="336"/>
      <c r="AN973" s="336"/>
      <c r="AO973" s="336"/>
      <c r="AP973" s="54"/>
      <c r="AQ973" s="336"/>
      <c r="AR973" s="336"/>
      <c r="AS973" s="336"/>
    </row>
    <row r="974" spans="1:45" x14ac:dyDescent="0.3">
      <c r="C974" s="54"/>
      <c r="D974" s="56"/>
      <c r="Y974" s="336">
        <f t="shared" ca="1" si="1621"/>
        <v>-0.99028254226361256</v>
      </c>
      <c r="Z974" s="336">
        <f t="shared" ca="1" si="1621"/>
        <v>0.97703263801514717</v>
      </c>
      <c r="AA974" s="336">
        <f t="shared" ca="1" si="1621"/>
        <v>-4.9624836114766868E-2</v>
      </c>
      <c r="AB974" s="336">
        <f t="shared" ca="1" si="1621"/>
        <v>1.4233837174918516</v>
      </c>
      <c r="AC974" s="336">
        <f t="shared" ca="1" si="1621"/>
        <v>1.3910160770408875</v>
      </c>
      <c r="AD974" s="336">
        <f t="shared" ca="1" si="1621"/>
        <v>0.52121964804939847</v>
      </c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  <c r="AS974" s="55"/>
    </row>
    <row r="975" spans="1:45" x14ac:dyDescent="0.3">
      <c r="B975" s="54" t="s">
        <v>172</v>
      </c>
      <c r="C975" s="53">
        <f>C968</f>
        <v>0</v>
      </c>
      <c r="D975" s="56" t="e">
        <f t="shared" ref="D975:D976" ca="1" si="1670">AJ975</f>
        <v>#N/A</v>
      </c>
      <c r="E975" s="52" t="e">
        <f t="shared" ref="E975:W975" si="1671">E968</f>
        <v>#N/A</v>
      </c>
      <c r="F975" s="52" t="e">
        <f t="shared" si="1671"/>
        <v>#N/A</v>
      </c>
      <c r="G975" s="52" t="e">
        <f t="shared" si="1671"/>
        <v>#N/A</v>
      </c>
      <c r="H975" s="52" t="e">
        <f t="shared" si="1671"/>
        <v>#N/A</v>
      </c>
      <c r="I975" s="52" t="e">
        <f t="shared" si="1671"/>
        <v>#N/A</v>
      </c>
      <c r="J975" s="52" t="e">
        <f t="shared" si="1671"/>
        <v>#N/A</v>
      </c>
      <c r="K975" s="52" t="e">
        <f t="shared" si="1671"/>
        <v>#N/A</v>
      </c>
      <c r="L975" s="52" t="e">
        <f t="shared" si="1671"/>
        <v>#N/A</v>
      </c>
      <c r="M975" s="52" t="e">
        <f t="shared" si="1671"/>
        <v>#N/A</v>
      </c>
      <c r="N975" s="52" t="e">
        <f t="shared" si="1671"/>
        <v>#N/A</v>
      </c>
      <c r="O975" s="52" t="e">
        <f t="shared" si="1671"/>
        <v>#N/A</v>
      </c>
      <c r="P975" s="52" t="e">
        <f t="shared" si="1671"/>
        <v>#N/A</v>
      </c>
      <c r="Q975" s="52" t="e">
        <f t="shared" si="1671"/>
        <v>#N/A</v>
      </c>
      <c r="R975" s="52" t="e">
        <f t="shared" si="1671"/>
        <v>#N/A</v>
      </c>
      <c r="S975" s="52" t="e">
        <f t="shared" si="1671"/>
        <v>#N/A</v>
      </c>
      <c r="T975" s="52" t="e">
        <f t="shared" si="1671"/>
        <v>#N/A</v>
      </c>
      <c r="U975" s="52" t="e">
        <f t="shared" si="1671"/>
        <v>#N/A</v>
      </c>
      <c r="V975" s="52" t="e">
        <f t="shared" si="1671"/>
        <v>#N/A</v>
      </c>
      <c r="W975" s="52" t="e">
        <f t="shared" si="1671"/>
        <v>#N/A</v>
      </c>
      <c r="X975" s="55" t="e">
        <f t="shared" ref="X975:X976" si="1672">(H975-(O975*P975)/100-3*(J975*K975)/100)/2</f>
        <v>#N/A</v>
      </c>
      <c r="Y975" s="55" t="e">
        <f t="shared" ref="Y975:Y976" si="1673">SUM(X975,(J975*K975/100))/(F975/100)</f>
        <v>#N/A</v>
      </c>
      <c r="Z975" s="55" t="e">
        <f t="shared" ref="Z975" si="1674">U975*0.5+U976*0.5</f>
        <v>#N/A</v>
      </c>
      <c r="AA975" s="55" t="e">
        <f t="shared" ref="AA975:AA976" si="1675">J975/Y975</f>
        <v>#N/A</v>
      </c>
      <c r="AB975" s="336" t="e">
        <f t="shared" ref="AB975:AB976" si="1676">X975/(Y975-J975)</f>
        <v>#N/A</v>
      </c>
      <c r="AC975" s="223" t="e">
        <f ca="1">INDEX(FGA_COEFFS,1,1)+Z975*INDEX(FGA_COEFFS,1,2)+Y975*INDEX(FGA_COEFFS,1,3)+R975*INDEX(FGA_COEFFS,1,4)+Q976*INDEX(FGA_COEFFS,1,5)+S975*INDEX(FGA_COEFFS,1,6)+T976*INDEX(FGA_COEFFS,1,7)+M976*INDEX(FGA_COEFFS,1,8)+Y979*Y980</f>
        <v>#N/A</v>
      </c>
      <c r="AD975" s="223" t="e">
        <f ca="1">INDEX(THREEPTA_COEFFS,1,1)+AC975*INDEX(THREEPTA_COEFFS,1,2)+J975*INDEX(THREEPTA_COEFFS,1,3)+AA975*INDEX(THREEPTA_COEFFS,1,4)+K975*INDEX(THREEPTA_COEFFS,1,5)+L976*INDEX(THREEPTA_COEFFS,1,6)+Z979*Z980</f>
        <v>#N/A</v>
      </c>
      <c r="AE975" s="223" t="e">
        <f ca="1">INDEX(THREEPTPCT_COEFFS,1,1)+K975*INDEX(THREEPTPCT_COEFFS,1,2)+L976*INDEX(THREEPTPCT_COEFFS,1,3)+AA979*AA980</f>
        <v>#N/A</v>
      </c>
      <c r="AF975" s="55" t="e">
        <f t="shared" ref="AF975:AF976" ca="1" si="1677">AC975-AD975</f>
        <v>#N/A</v>
      </c>
      <c r="AG975" s="223" t="e">
        <f ca="1">INDEX(TWOPTPCT_COEFFS,1,1)+AB975*INDEX(TWOPTPCT_COEFFS,1,2)+I976*INDEX(TWOPTPCT_COEFFS,1,3)+G976*INDEX(TWOPTPCT_COEFFS,1,4)+L976*INDEX(TWOPTPCT_COEFFS,1,5)+AB979*AB980</f>
        <v>#N/A</v>
      </c>
      <c r="AH975" s="223" t="e">
        <f ca="1">INDEX(FTA_COEFFS,1,1)+O975*INDEX(FTA_COEFFS,1,2)+N976*INDEX(FTA_COEFFS,1,3)+(Q975+R975)*INDEX(FTA_COEFFS,1,4)+(Q976+R976)*INDEX(FTA_COEFFS,1,5)+M976*INDEX(FTA_COEFFS,1,6)+AC979*AC980</f>
        <v>#N/A</v>
      </c>
      <c r="AI975" s="223" t="e">
        <f ca="1">INDEX(FTPCT_COEFFS,1,1)+P975*INDEX(FTPCT_COEFFS,1,2)+F975*INDEX(FTPCT_COEFFS,1,3)+G976*INDEX(FTPCT_COEFFS,1,4)+AD979*AD980</f>
        <v>#N/A</v>
      </c>
      <c r="AJ975" s="338" t="e">
        <f t="shared" ref="AJ975:AJ976" ca="1" si="1678">AD975*AE975/100+AF975*AG975+AH975*AI975/100</f>
        <v>#N/A</v>
      </c>
      <c r="AK975" s="55"/>
      <c r="AL975" s="55"/>
      <c r="AM975" s="55"/>
      <c r="AN975" s="55"/>
      <c r="AO975" s="55"/>
      <c r="AP975" s="55"/>
      <c r="AQ975" s="55"/>
      <c r="AR975" s="55"/>
    </row>
    <row r="976" spans="1:45" x14ac:dyDescent="0.3">
      <c r="B976" s="54" t="s">
        <v>175</v>
      </c>
      <c r="C976" s="54">
        <f>C969</f>
        <v>0</v>
      </c>
      <c r="D976" s="56" t="e">
        <f t="shared" ca="1" si="1670"/>
        <v>#N/A</v>
      </c>
      <c r="E976" s="52" t="e">
        <f t="shared" ref="E976:W976" si="1679">E969</f>
        <v>#N/A</v>
      </c>
      <c r="F976" s="52" t="e">
        <f t="shared" si="1679"/>
        <v>#N/A</v>
      </c>
      <c r="G976" s="52" t="e">
        <f t="shared" si="1679"/>
        <v>#N/A</v>
      </c>
      <c r="H976" s="52" t="e">
        <f t="shared" si="1679"/>
        <v>#N/A</v>
      </c>
      <c r="I976" s="52" t="e">
        <f t="shared" si="1679"/>
        <v>#N/A</v>
      </c>
      <c r="J976" s="52" t="e">
        <f t="shared" si="1679"/>
        <v>#N/A</v>
      </c>
      <c r="K976" s="52" t="e">
        <f t="shared" si="1679"/>
        <v>#N/A</v>
      </c>
      <c r="L976" s="52" t="e">
        <f t="shared" si="1679"/>
        <v>#N/A</v>
      </c>
      <c r="M976" s="52" t="e">
        <f t="shared" si="1679"/>
        <v>#N/A</v>
      </c>
      <c r="N976" s="52" t="e">
        <f t="shared" si="1679"/>
        <v>#N/A</v>
      </c>
      <c r="O976" s="52" t="e">
        <f t="shared" si="1679"/>
        <v>#N/A</v>
      </c>
      <c r="P976" s="52" t="e">
        <f t="shared" si="1679"/>
        <v>#N/A</v>
      </c>
      <c r="Q976" s="52" t="e">
        <f t="shared" si="1679"/>
        <v>#N/A</v>
      </c>
      <c r="R976" s="52" t="e">
        <f t="shared" si="1679"/>
        <v>#N/A</v>
      </c>
      <c r="S976" s="52" t="e">
        <f t="shared" si="1679"/>
        <v>#N/A</v>
      </c>
      <c r="T976" s="52" t="e">
        <f t="shared" si="1679"/>
        <v>#N/A</v>
      </c>
      <c r="U976" s="52" t="e">
        <f t="shared" si="1679"/>
        <v>#N/A</v>
      </c>
      <c r="V976" s="52" t="e">
        <f t="shared" si="1679"/>
        <v>#N/A</v>
      </c>
      <c r="W976" s="52" t="e">
        <f t="shared" si="1679"/>
        <v>#N/A</v>
      </c>
      <c r="X976" s="55" t="e">
        <f t="shared" si="1672"/>
        <v>#N/A</v>
      </c>
      <c r="Y976" s="55" t="e">
        <f t="shared" si="1673"/>
        <v>#N/A</v>
      </c>
      <c r="Z976" s="55" t="e">
        <f t="shared" ref="Z976" si="1680">Z975</f>
        <v>#N/A</v>
      </c>
      <c r="AA976" s="55" t="e">
        <f t="shared" si="1675"/>
        <v>#N/A</v>
      </c>
      <c r="AB976" s="336" t="e">
        <f t="shared" si="1676"/>
        <v>#N/A</v>
      </c>
      <c r="AC976" s="223" t="e">
        <f ca="1">INDEX(FGA_COEFFS,1,1)+Z976*INDEX(FGA_COEFFS,1,2)+Y976*INDEX(FGA_COEFFS,1,3)+R976*INDEX(FGA_COEFFS,1,4)+Q975*INDEX(FGA_COEFFS,1,5)+S976*INDEX(FGA_COEFFS,1,6)+T975*INDEX(FGA_COEFFS,1,7)+M975*INDEX(FGA_COEFFS,1,8)+Y979*Y981</f>
        <v>#N/A</v>
      </c>
      <c r="AD976" s="223" t="e">
        <f ca="1">INDEX(THREEPTA_COEFFS,1,1)+AC976*INDEX(THREEPTA_COEFFS,1,2)+J976*INDEX(THREEPTA_COEFFS,1,3)+AA976*INDEX(THREEPTA_COEFFS,1,4)+K976*INDEX(THREEPTA_COEFFS,1,5)+L975*INDEX(THREEPTA_COEFFS,1,6)+Z979*Z981</f>
        <v>#N/A</v>
      </c>
      <c r="AE976" s="223" t="e">
        <f ca="1">INDEX(THREEPTPCT_COEFFS,1,1)+K976*INDEX(THREEPTPCT_COEFFS,1,2)+L975*INDEX(THREEPTPCT_COEFFS,1,3)+AA979*AA981</f>
        <v>#N/A</v>
      </c>
      <c r="AF976" s="55" t="e">
        <f t="shared" ca="1" si="1677"/>
        <v>#N/A</v>
      </c>
      <c r="AG976" s="223" t="e">
        <f ca="1">INDEX(TWOPTPCT_COEFFS,1,1)+AB976*INDEX(TWOPTPCT_COEFFS,1,2)+I975*INDEX(TWOPTPCT_COEFFS,1,3)+G975*INDEX(TWOPTPCT_COEFFS,1,4)+L975*INDEX(TWOPTPCT_COEFFS,1,5)+AB979*AB981</f>
        <v>#N/A</v>
      </c>
      <c r="AH976" s="223" t="e">
        <f ca="1">INDEX(FTA_COEFFS,1,1)+O976*INDEX(FTA_COEFFS,1,2)+N975*INDEX(FTA_COEFFS,1,3)+(Q976+R976)*INDEX(FTA_COEFFS,1,4)+(Q975+R975)*INDEX(FTA_COEFFS,1,5)+M975*INDEX(FTA_COEFFS,1,6)+AC979*AC981</f>
        <v>#N/A</v>
      </c>
      <c r="AI976" s="223" t="e">
        <f ca="1">INDEX(FTPCT_COEFFS,1,1)+P976*INDEX(FTPCT_COEFFS,1,2)+F976*INDEX(FTPCT_COEFFS,1,3)+G975*INDEX(FTPCT_COEFFS,1,4)+AD979*AD981</f>
        <v>#N/A</v>
      </c>
      <c r="AJ976" s="338" t="e">
        <f t="shared" ca="1" si="1678"/>
        <v>#N/A</v>
      </c>
      <c r="AK976" s="55"/>
      <c r="AL976" s="55"/>
      <c r="AM976" s="55"/>
      <c r="AN976" s="55"/>
      <c r="AO976" s="55"/>
      <c r="AP976" s="55"/>
      <c r="AQ976" s="55"/>
      <c r="AR976" s="55"/>
    </row>
    <row r="977" spans="1:45" x14ac:dyDescent="0.3">
      <c r="A977" s="54" t="e">
        <f ca="1">IF(D975&gt;(D976+(AVERAGE(V975,W975)-AVERAGE(V976,W976))/2)+2.5,C975,IF(D976&gt;(D975+(AVERAGE(V976,W976)-AVERAGE(V975,W975))/2)+2.5,C976,"Close"))</f>
        <v>#N/A</v>
      </c>
      <c r="B977" s="64" t="e">
        <f ca="1">IF(D976&gt;D975,C976,C975)</f>
        <v>#N/A</v>
      </c>
      <c r="D977" s="56"/>
      <c r="X977" s="55"/>
      <c r="Y977" s="55"/>
      <c r="Z977" s="55"/>
      <c r="AA977" s="55"/>
      <c r="AB977" s="55"/>
      <c r="AC977" s="337"/>
      <c r="AD977" s="337"/>
      <c r="AE977" s="337"/>
      <c r="AF977" s="337"/>
      <c r="AG977" s="337"/>
      <c r="AH977" s="337"/>
      <c r="AI977" s="337"/>
      <c r="AJ977" s="337"/>
      <c r="AK977" s="337"/>
      <c r="AL977" s="337"/>
      <c r="AM977" s="55"/>
      <c r="AN977" s="55"/>
      <c r="AO977" s="55"/>
      <c r="AP977" s="55"/>
      <c r="AQ977" s="55"/>
      <c r="AR977" s="55"/>
      <c r="AS977" s="55"/>
    </row>
    <row r="978" spans="1:45" x14ac:dyDescent="0.3">
      <c r="X978" s="54" t="s">
        <v>1305</v>
      </c>
      <c r="Y978" s="54" t="s">
        <v>128</v>
      </c>
      <c r="Z978" s="54" t="s">
        <v>157</v>
      </c>
      <c r="AA978" s="54" t="s">
        <v>151</v>
      </c>
      <c r="AB978" s="54" t="s">
        <v>1327</v>
      </c>
      <c r="AC978" s="54" t="s">
        <v>129</v>
      </c>
      <c r="AD978" s="54" t="s">
        <v>116</v>
      </c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</row>
    <row r="979" spans="1:45" x14ac:dyDescent="0.3">
      <c r="X979" s="54"/>
      <c r="Y979" s="54">
        <f t="shared" ref="Y979:AD979" si="1681">Y972</f>
        <v>6.4436999999999998</v>
      </c>
      <c r="Z979" s="54">
        <f t="shared" si="1681"/>
        <v>4.9371</v>
      </c>
      <c r="AA979" s="54">
        <f t="shared" si="1681"/>
        <v>11.350300000000001</v>
      </c>
      <c r="AB979" s="54">
        <f t="shared" si="1681"/>
        <v>7.1900000000000006E-2</v>
      </c>
      <c r="AC979" s="54">
        <f t="shared" si="1681"/>
        <v>6.2766000000000002</v>
      </c>
      <c r="AD979" s="54">
        <f t="shared" si="1681"/>
        <v>11.042999999999999</v>
      </c>
      <c r="AE979" s="54"/>
      <c r="AF979" s="336"/>
      <c r="AG979" s="336"/>
      <c r="AH979" s="336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</row>
    <row r="980" spans="1:45" x14ac:dyDescent="0.3">
      <c r="D980" s="56"/>
      <c r="X980" s="336"/>
      <c r="Y980" s="336">
        <f t="shared" ca="1" si="1621"/>
        <v>-0.25122522681090681</v>
      </c>
      <c r="Z980" s="336">
        <f t="shared" ca="1" si="1621"/>
        <v>-9.7257571842495607E-4</v>
      </c>
      <c r="AA980" s="336">
        <f t="shared" ca="1" si="1621"/>
        <v>0.22613513828249598</v>
      </c>
      <c r="AB980" s="336">
        <f t="shared" ca="1" si="1621"/>
        <v>-1.1878397913485543</v>
      </c>
      <c r="AC980" s="336">
        <f t="shared" ca="1" si="1621"/>
        <v>0.52412837216870001</v>
      </c>
      <c r="AD980" s="336">
        <f t="shared" ca="1" si="1621"/>
        <v>-7.5604470465286566E-2</v>
      </c>
      <c r="AE980" s="336"/>
      <c r="AF980" s="336"/>
      <c r="AG980" s="336"/>
      <c r="AH980" s="336"/>
      <c r="AI980" s="54"/>
      <c r="AJ980" s="54"/>
      <c r="AK980" s="54"/>
      <c r="AL980" s="336"/>
      <c r="AM980" s="336"/>
      <c r="AN980" s="336"/>
      <c r="AO980" s="336"/>
      <c r="AP980" s="54"/>
      <c r="AQ980" s="336"/>
      <c r="AR980" s="336"/>
      <c r="AS980" s="336"/>
    </row>
    <row r="981" spans="1:45" x14ac:dyDescent="0.3">
      <c r="C981" s="54"/>
      <c r="D981" s="56"/>
      <c r="Y981" s="336">
        <f t="shared" ca="1" si="1621"/>
        <v>-0.86939840710672933</v>
      </c>
      <c r="Z981" s="336">
        <f t="shared" ca="1" si="1621"/>
        <v>-0.12550492109817354</v>
      </c>
      <c r="AA981" s="336">
        <f t="shared" ca="1" si="1621"/>
        <v>-6.4159599100463722E-3</v>
      </c>
      <c r="AB981" s="336">
        <f t="shared" ca="1" si="1621"/>
        <v>-2.4713255768937709E-2</v>
      </c>
      <c r="AC981" s="336">
        <f t="shared" ca="1" si="1621"/>
        <v>-0.90327166722957508</v>
      </c>
      <c r="AD981" s="336">
        <f t="shared" ca="1" si="1621"/>
        <v>0.74773076962264762</v>
      </c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  <c r="AS981" s="55"/>
    </row>
    <row r="982" spans="1:45" x14ac:dyDescent="0.3">
      <c r="B982" s="54" t="s">
        <v>172</v>
      </c>
      <c r="C982" s="53">
        <f>C975</f>
        <v>0</v>
      </c>
      <c r="D982" s="56" t="e">
        <f t="shared" ref="D982:D983" ca="1" si="1682">AJ982</f>
        <v>#N/A</v>
      </c>
      <c r="E982" s="52" t="e">
        <f t="shared" ref="E982:W982" si="1683">E975</f>
        <v>#N/A</v>
      </c>
      <c r="F982" s="52" t="e">
        <f t="shared" si="1683"/>
        <v>#N/A</v>
      </c>
      <c r="G982" s="52" t="e">
        <f t="shared" si="1683"/>
        <v>#N/A</v>
      </c>
      <c r="H982" s="52" t="e">
        <f t="shared" si="1683"/>
        <v>#N/A</v>
      </c>
      <c r="I982" s="52" t="e">
        <f t="shared" si="1683"/>
        <v>#N/A</v>
      </c>
      <c r="J982" s="52" t="e">
        <f t="shared" si="1683"/>
        <v>#N/A</v>
      </c>
      <c r="K982" s="52" t="e">
        <f t="shared" si="1683"/>
        <v>#N/A</v>
      </c>
      <c r="L982" s="52" t="e">
        <f t="shared" si="1683"/>
        <v>#N/A</v>
      </c>
      <c r="M982" s="52" t="e">
        <f t="shared" si="1683"/>
        <v>#N/A</v>
      </c>
      <c r="N982" s="52" t="e">
        <f t="shared" si="1683"/>
        <v>#N/A</v>
      </c>
      <c r="O982" s="52" t="e">
        <f t="shared" si="1683"/>
        <v>#N/A</v>
      </c>
      <c r="P982" s="52" t="e">
        <f t="shared" si="1683"/>
        <v>#N/A</v>
      </c>
      <c r="Q982" s="52" t="e">
        <f t="shared" si="1683"/>
        <v>#N/A</v>
      </c>
      <c r="R982" s="52" t="e">
        <f t="shared" si="1683"/>
        <v>#N/A</v>
      </c>
      <c r="S982" s="52" t="e">
        <f t="shared" si="1683"/>
        <v>#N/A</v>
      </c>
      <c r="T982" s="52" t="e">
        <f t="shared" si="1683"/>
        <v>#N/A</v>
      </c>
      <c r="U982" s="52" t="e">
        <f t="shared" si="1683"/>
        <v>#N/A</v>
      </c>
      <c r="V982" s="52" t="e">
        <f t="shared" si="1683"/>
        <v>#N/A</v>
      </c>
      <c r="W982" s="52" t="e">
        <f t="shared" si="1683"/>
        <v>#N/A</v>
      </c>
      <c r="X982" s="55" t="e">
        <f t="shared" ref="X982:X983" si="1684">(H982-(O982*P982)/100-3*(J982*K982)/100)/2</f>
        <v>#N/A</v>
      </c>
      <c r="Y982" s="55" t="e">
        <f t="shared" ref="Y982:Y983" si="1685">SUM(X982,(J982*K982/100))/(F982/100)</f>
        <v>#N/A</v>
      </c>
      <c r="Z982" s="55" t="e">
        <f t="shared" ref="Z982" si="1686">U982*0.5+U983*0.5</f>
        <v>#N/A</v>
      </c>
      <c r="AA982" s="55" t="e">
        <f t="shared" ref="AA982:AA983" si="1687">J982/Y982</f>
        <v>#N/A</v>
      </c>
      <c r="AB982" s="336" t="e">
        <f t="shared" ref="AB982:AB983" si="1688">X982/(Y982-J982)</f>
        <v>#N/A</v>
      </c>
      <c r="AC982" s="223" t="e">
        <f ca="1">INDEX(FGA_COEFFS,1,1)+Z982*INDEX(FGA_COEFFS,1,2)+Y982*INDEX(FGA_COEFFS,1,3)+R982*INDEX(FGA_COEFFS,1,4)+Q983*INDEX(FGA_COEFFS,1,5)+S982*INDEX(FGA_COEFFS,1,6)+T983*INDEX(FGA_COEFFS,1,7)+M983*INDEX(FGA_COEFFS,1,8)+Y986*Y987</f>
        <v>#N/A</v>
      </c>
      <c r="AD982" s="223" t="e">
        <f ca="1">INDEX(THREEPTA_COEFFS,1,1)+AC982*INDEX(THREEPTA_COEFFS,1,2)+J982*INDEX(THREEPTA_COEFFS,1,3)+AA982*INDEX(THREEPTA_COEFFS,1,4)+K982*INDEX(THREEPTA_COEFFS,1,5)+L983*INDEX(THREEPTA_COEFFS,1,6)+Z986*Z987</f>
        <v>#N/A</v>
      </c>
      <c r="AE982" s="223" t="e">
        <f ca="1">INDEX(THREEPTPCT_COEFFS,1,1)+K982*INDEX(THREEPTPCT_COEFFS,1,2)+L983*INDEX(THREEPTPCT_COEFFS,1,3)+AA986*AA987</f>
        <v>#N/A</v>
      </c>
      <c r="AF982" s="55" t="e">
        <f t="shared" ref="AF982:AF983" ca="1" si="1689">AC982-AD982</f>
        <v>#N/A</v>
      </c>
      <c r="AG982" s="223" t="e">
        <f ca="1">INDEX(TWOPTPCT_COEFFS,1,1)+AB982*INDEX(TWOPTPCT_COEFFS,1,2)+I983*INDEX(TWOPTPCT_COEFFS,1,3)+G983*INDEX(TWOPTPCT_COEFFS,1,4)+L983*INDEX(TWOPTPCT_COEFFS,1,5)+AB986*AB987</f>
        <v>#N/A</v>
      </c>
      <c r="AH982" s="223" t="e">
        <f ca="1">INDEX(FTA_COEFFS,1,1)+O982*INDEX(FTA_COEFFS,1,2)+N983*INDEX(FTA_COEFFS,1,3)+(Q982+R982)*INDEX(FTA_COEFFS,1,4)+(Q983+R983)*INDEX(FTA_COEFFS,1,5)+M983*INDEX(FTA_COEFFS,1,6)+AC986*AC987</f>
        <v>#N/A</v>
      </c>
      <c r="AI982" s="223" t="e">
        <f ca="1">INDEX(FTPCT_COEFFS,1,1)+P982*INDEX(FTPCT_COEFFS,1,2)+F982*INDEX(FTPCT_COEFFS,1,3)+G983*INDEX(FTPCT_COEFFS,1,4)+AD986*AD987</f>
        <v>#N/A</v>
      </c>
      <c r="AJ982" s="338" t="e">
        <f t="shared" ref="AJ982:AJ983" ca="1" si="1690">AD982*AE982/100+AF982*AG982+AH982*AI982/100</f>
        <v>#N/A</v>
      </c>
      <c r="AK982" s="55"/>
      <c r="AL982" s="55"/>
      <c r="AM982" s="55"/>
      <c r="AN982" s="55"/>
      <c r="AO982" s="55"/>
      <c r="AP982" s="55"/>
      <c r="AQ982" s="55"/>
      <c r="AR982" s="55"/>
    </row>
    <row r="983" spans="1:45" x14ac:dyDescent="0.3">
      <c r="B983" s="54" t="s">
        <v>175</v>
      </c>
      <c r="C983" s="54">
        <f>C976</f>
        <v>0</v>
      </c>
      <c r="D983" s="56" t="e">
        <f t="shared" ca="1" si="1682"/>
        <v>#N/A</v>
      </c>
      <c r="E983" s="52" t="e">
        <f t="shared" ref="E983:W983" si="1691">E976</f>
        <v>#N/A</v>
      </c>
      <c r="F983" s="52" t="e">
        <f t="shared" si="1691"/>
        <v>#N/A</v>
      </c>
      <c r="G983" s="52" t="e">
        <f t="shared" si="1691"/>
        <v>#N/A</v>
      </c>
      <c r="H983" s="52" t="e">
        <f t="shared" si="1691"/>
        <v>#N/A</v>
      </c>
      <c r="I983" s="52" t="e">
        <f t="shared" si="1691"/>
        <v>#N/A</v>
      </c>
      <c r="J983" s="52" t="e">
        <f t="shared" si="1691"/>
        <v>#N/A</v>
      </c>
      <c r="K983" s="52" t="e">
        <f t="shared" si="1691"/>
        <v>#N/A</v>
      </c>
      <c r="L983" s="52" t="e">
        <f t="shared" si="1691"/>
        <v>#N/A</v>
      </c>
      <c r="M983" s="52" t="e">
        <f t="shared" si="1691"/>
        <v>#N/A</v>
      </c>
      <c r="N983" s="52" t="e">
        <f t="shared" si="1691"/>
        <v>#N/A</v>
      </c>
      <c r="O983" s="52" t="e">
        <f t="shared" si="1691"/>
        <v>#N/A</v>
      </c>
      <c r="P983" s="52" t="e">
        <f t="shared" si="1691"/>
        <v>#N/A</v>
      </c>
      <c r="Q983" s="52" t="e">
        <f t="shared" si="1691"/>
        <v>#N/A</v>
      </c>
      <c r="R983" s="52" t="e">
        <f t="shared" si="1691"/>
        <v>#N/A</v>
      </c>
      <c r="S983" s="52" t="e">
        <f t="shared" si="1691"/>
        <v>#N/A</v>
      </c>
      <c r="T983" s="52" t="e">
        <f t="shared" si="1691"/>
        <v>#N/A</v>
      </c>
      <c r="U983" s="52" t="e">
        <f t="shared" si="1691"/>
        <v>#N/A</v>
      </c>
      <c r="V983" s="52" t="e">
        <f t="shared" si="1691"/>
        <v>#N/A</v>
      </c>
      <c r="W983" s="52" t="e">
        <f t="shared" si="1691"/>
        <v>#N/A</v>
      </c>
      <c r="X983" s="55" t="e">
        <f t="shared" si="1684"/>
        <v>#N/A</v>
      </c>
      <c r="Y983" s="55" t="e">
        <f t="shared" si="1685"/>
        <v>#N/A</v>
      </c>
      <c r="Z983" s="55" t="e">
        <f t="shared" ref="Z983" si="1692">Z982</f>
        <v>#N/A</v>
      </c>
      <c r="AA983" s="55" t="e">
        <f t="shared" si="1687"/>
        <v>#N/A</v>
      </c>
      <c r="AB983" s="336" t="e">
        <f t="shared" si="1688"/>
        <v>#N/A</v>
      </c>
      <c r="AC983" s="223" t="e">
        <f ca="1">INDEX(FGA_COEFFS,1,1)+Z983*INDEX(FGA_COEFFS,1,2)+Y983*INDEX(FGA_COEFFS,1,3)+R983*INDEX(FGA_COEFFS,1,4)+Q982*INDEX(FGA_COEFFS,1,5)+S983*INDEX(FGA_COEFFS,1,6)+T982*INDEX(FGA_COEFFS,1,7)+M982*INDEX(FGA_COEFFS,1,8)+Y986*Y988</f>
        <v>#N/A</v>
      </c>
      <c r="AD983" s="223" t="e">
        <f ca="1">INDEX(THREEPTA_COEFFS,1,1)+AC983*INDEX(THREEPTA_COEFFS,1,2)+J983*INDEX(THREEPTA_COEFFS,1,3)+AA983*INDEX(THREEPTA_COEFFS,1,4)+K983*INDEX(THREEPTA_COEFFS,1,5)+L982*INDEX(THREEPTA_COEFFS,1,6)+Z986*Z988</f>
        <v>#N/A</v>
      </c>
      <c r="AE983" s="223" t="e">
        <f ca="1">INDEX(THREEPTPCT_COEFFS,1,1)+K983*INDEX(THREEPTPCT_COEFFS,1,2)+L982*INDEX(THREEPTPCT_COEFFS,1,3)+AA986*AA988</f>
        <v>#N/A</v>
      </c>
      <c r="AF983" s="55" t="e">
        <f t="shared" ca="1" si="1689"/>
        <v>#N/A</v>
      </c>
      <c r="AG983" s="223" t="e">
        <f ca="1">INDEX(TWOPTPCT_COEFFS,1,1)+AB983*INDEX(TWOPTPCT_COEFFS,1,2)+I982*INDEX(TWOPTPCT_COEFFS,1,3)+G982*INDEX(TWOPTPCT_COEFFS,1,4)+L982*INDEX(TWOPTPCT_COEFFS,1,5)+AB986*AB988</f>
        <v>#N/A</v>
      </c>
      <c r="AH983" s="223" t="e">
        <f ca="1">INDEX(FTA_COEFFS,1,1)+O983*INDEX(FTA_COEFFS,1,2)+N982*INDEX(FTA_COEFFS,1,3)+(Q983+R983)*INDEX(FTA_COEFFS,1,4)+(Q982+R982)*INDEX(FTA_COEFFS,1,5)+M982*INDEX(FTA_COEFFS,1,6)+AC986*AC988</f>
        <v>#N/A</v>
      </c>
      <c r="AI983" s="223" t="e">
        <f ca="1">INDEX(FTPCT_COEFFS,1,1)+P983*INDEX(FTPCT_COEFFS,1,2)+F983*INDEX(FTPCT_COEFFS,1,3)+G982*INDEX(FTPCT_COEFFS,1,4)+AD986*AD988</f>
        <v>#N/A</v>
      </c>
      <c r="AJ983" s="338" t="e">
        <f t="shared" ca="1" si="1690"/>
        <v>#N/A</v>
      </c>
      <c r="AK983" s="55"/>
      <c r="AL983" s="55"/>
      <c r="AM983" s="55"/>
      <c r="AN983" s="55"/>
      <c r="AO983" s="55"/>
      <c r="AP983" s="55"/>
      <c r="AQ983" s="55"/>
      <c r="AR983" s="55"/>
    </row>
    <row r="984" spans="1:45" x14ac:dyDescent="0.3">
      <c r="A984" s="54" t="e">
        <f ca="1">IF(D982&gt;(D983+(AVERAGE(V982,W982)-AVERAGE(V983,W983))/2)+2.5,C982,IF(D983&gt;(D982+(AVERAGE(V983,W983)-AVERAGE(V982,W982))/2)+2.5,C983,"Close"))</f>
        <v>#N/A</v>
      </c>
      <c r="B984" s="64" t="e">
        <f ca="1">IF(D983&gt;D982,C983,C982)</f>
        <v>#N/A</v>
      </c>
      <c r="D984" s="56"/>
      <c r="X984" s="55"/>
      <c r="Y984" s="55"/>
      <c r="Z984" s="55"/>
      <c r="AA984" s="55"/>
      <c r="AB984" s="55"/>
      <c r="AC984" s="337"/>
      <c r="AD984" s="337"/>
      <c r="AE984" s="337"/>
      <c r="AF984" s="337"/>
      <c r="AG984" s="337"/>
      <c r="AH984" s="337"/>
      <c r="AI984" s="337"/>
      <c r="AJ984" s="337"/>
      <c r="AK984" s="337"/>
      <c r="AL984" s="337"/>
      <c r="AM984" s="55"/>
      <c r="AN984" s="55"/>
      <c r="AO984" s="55"/>
      <c r="AP984" s="55"/>
      <c r="AQ984" s="55"/>
      <c r="AR984" s="55"/>
      <c r="AS984" s="55"/>
    </row>
    <row r="985" spans="1:45" x14ac:dyDescent="0.3">
      <c r="X985" s="54" t="s">
        <v>1305</v>
      </c>
      <c r="Y985" s="54" t="s">
        <v>128</v>
      </c>
      <c r="Z985" s="54" t="s">
        <v>157</v>
      </c>
      <c r="AA985" s="54" t="s">
        <v>151</v>
      </c>
      <c r="AB985" s="54" t="s">
        <v>1327</v>
      </c>
      <c r="AC985" s="54" t="s">
        <v>129</v>
      </c>
      <c r="AD985" s="54" t="s">
        <v>116</v>
      </c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</row>
    <row r="986" spans="1:45" x14ac:dyDescent="0.3">
      <c r="X986" s="54"/>
      <c r="Y986" s="54">
        <f t="shared" ref="Y986:AD986" si="1693">Y979</f>
        <v>6.4436999999999998</v>
      </c>
      <c r="Z986" s="54">
        <f t="shared" si="1693"/>
        <v>4.9371</v>
      </c>
      <c r="AA986" s="54">
        <f t="shared" si="1693"/>
        <v>11.350300000000001</v>
      </c>
      <c r="AB986" s="54">
        <f t="shared" si="1693"/>
        <v>7.1900000000000006E-2</v>
      </c>
      <c r="AC986" s="54">
        <f t="shared" si="1693"/>
        <v>6.2766000000000002</v>
      </c>
      <c r="AD986" s="54">
        <f t="shared" si="1693"/>
        <v>11.042999999999999</v>
      </c>
      <c r="AE986" s="54"/>
      <c r="AF986" s="336"/>
      <c r="AG986" s="336"/>
      <c r="AH986" s="336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</row>
    <row r="987" spans="1:45" x14ac:dyDescent="0.3">
      <c r="D987" s="56"/>
      <c r="X987" s="336"/>
      <c r="Y987" s="336">
        <f t="shared" ca="1" si="1621"/>
        <v>0.1258270489473059</v>
      </c>
      <c r="Z987" s="336">
        <f t="shared" ca="1" si="1621"/>
        <v>0.13929934840168545</v>
      </c>
      <c r="AA987" s="336">
        <f t="shared" ca="1" si="1621"/>
        <v>-0.14651910230707821</v>
      </c>
      <c r="AB987" s="336">
        <f t="shared" ca="1" si="1621"/>
        <v>-1.2343642144966451</v>
      </c>
      <c r="AC987" s="336">
        <f t="shared" ca="1" si="1621"/>
        <v>-7.4706714722175521E-2</v>
      </c>
      <c r="AD987" s="336">
        <f t="shared" ca="1" si="1621"/>
        <v>1.1370888526601659</v>
      </c>
      <c r="AE987" s="336"/>
      <c r="AF987" s="336"/>
      <c r="AG987" s="336"/>
      <c r="AH987" s="336"/>
      <c r="AI987" s="54"/>
      <c r="AJ987" s="54"/>
      <c r="AK987" s="54"/>
      <c r="AL987" s="336"/>
      <c r="AM987" s="336"/>
      <c r="AN987" s="336"/>
      <c r="AO987" s="336"/>
      <c r="AP987" s="54"/>
      <c r="AQ987" s="336"/>
      <c r="AR987" s="336"/>
      <c r="AS987" s="336"/>
    </row>
    <row r="988" spans="1:45" x14ac:dyDescent="0.3">
      <c r="C988" s="54"/>
      <c r="D988" s="56"/>
      <c r="Y988" s="336">
        <f t="shared" ca="1" si="1621"/>
        <v>1.225531920911282</v>
      </c>
      <c r="Z988" s="336">
        <f t="shared" ca="1" si="1621"/>
        <v>6.3913243293576179E-3</v>
      </c>
      <c r="AA988" s="336">
        <f t="shared" ca="1" si="1621"/>
        <v>-0.12619373868030509</v>
      </c>
      <c r="AB988" s="336">
        <f t="shared" ca="1" si="1621"/>
        <v>-4.4276409793078168E-2</v>
      </c>
      <c r="AC988" s="336">
        <f t="shared" ca="1" si="1621"/>
        <v>-1.0468881048149183</v>
      </c>
      <c r="AD988" s="336">
        <f t="shared" ca="1" si="1621"/>
        <v>6.8906791527312355E-2</v>
      </c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  <c r="AS988" s="55"/>
    </row>
    <row r="989" spans="1:45" x14ac:dyDescent="0.3">
      <c r="B989" s="54" t="s">
        <v>172</v>
      </c>
      <c r="C989" s="53">
        <f>C982</f>
        <v>0</v>
      </c>
      <c r="D989" s="56" t="e">
        <f t="shared" ref="D989:D990" ca="1" si="1694">AJ989</f>
        <v>#N/A</v>
      </c>
      <c r="E989" s="52" t="e">
        <f t="shared" ref="E989:W989" si="1695">E982</f>
        <v>#N/A</v>
      </c>
      <c r="F989" s="52" t="e">
        <f t="shared" si="1695"/>
        <v>#N/A</v>
      </c>
      <c r="G989" s="52" t="e">
        <f t="shared" si="1695"/>
        <v>#N/A</v>
      </c>
      <c r="H989" s="52" t="e">
        <f t="shared" si="1695"/>
        <v>#N/A</v>
      </c>
      <c r="I989" s="52" t="e">
        <f t="shared" si="1695"/>
        <v>#N/A</v>
      </c>
      <c r="J989" s="52" t="e">
        <f t="shared" si="1695"/>
        <v>#N/A</v>
      </c>
      <c r="K989" s="52" t="e">
        <f t="shared" si="1695"/>
        <v>#N/A</v>
      </c>
      <c r="L989" s="52" t="e">
        <f t="shared" si="1695"/>
        <v>#N/A</v>
      </c>
      <c r="M989" s="52" t="e">
        <f t="shared" si="1695"/>
        <v>#N/A</v>
      </c>
      <c r="N989" s="52" t="e">
        <f t="shared" si="1695"/>
        <v>#N/A</v>
      </c>
      <c r="O989" s="52" t="e">
        <f t="shared" si="1695"/>
        <v>#N/A</v>
      </c>
      <c r="P989" s="52" t="e">
        <f t="shared" si="1695"/>
        <v>#N/A</v>
      </c>
      <c r="Q989" s="52" t="e">
        <f t="shared" si="1695"/>
        <v>#N/A</v>
      </c>
      <c r="R989" s="52" t="e">
        <f t="shared" si="1695"/>
        <v>#N/A</v>
      </c>
      <c r="S989" s="52" t="e">
        <f t="shared" si="1695"/>
        <v>#N/A</v>
      </c>
      <c r="T989" s="52" t="e">
        <f t="shared" si="1695"/>
        <v>#N/A</v>
      </c>
      <c r="U989" s="52" t="e">
        <f t="shared" si="1695"/>
        <v>#N/A</v>
      </c>
      <c r="V989" s="52" t="e">
        <f t="shared" si="1695"/>
        <v>#N/A</v>
      </c>
      <c r="W989" s="52" t="e">
        <f t="shared" si="1695"/>
        <v>#N/A</v>
      </c>
      <c r="X989" s="55" t="e">
        <f t="shared" ref="X989:X990" si="1696">(H989-(O989*P989)/100-3*(J989*K989)/100)/2</f>
        <v>#N/A</v>
      </c>
      <c r="Y989" s="55" t="e">
        <f t="shared" ref="Y989:Y990" si="1697">SUM(X989,(J989*K989/100))/(F989/100)</f>
        <v>#N/A</v>
      </c>
      <c r="Z989" s="55" t="e">
        <f t="shared" ref="Z989" si="1698">U989*0.5+U990*0.5</f>
        <v>#N/A</v>
      </c>
      <c r="AA989" s="55" t="e">
        <f t="shared" ref="AA989:AA990" si="1699">J989/Y989</f>
        <v>#N/A</v>
      </c>
      <c r="AB989" s="336" t="e">
        <f t="shared" ref="AB989:AB990" si="1700">X989/(Y989-J989)</f>
        <v>#N/A</v>
      </c>
      <c r="AC989" s="223" t="e">
        <f ca="1">INDEX(FGA_COEFFS,1,1)+Z989*INDEX(FGA_COEFFS,1,2)+Y989*INDEX(FGA_COEFFS,1,3)+R989*INDEX(FGA_COEFFS,1,4)+Q990*INDEX(FGA_COEFFS,1,5)+S989*INDEX(FGA_COEFFS,1,6)+T990*INDEX(FGA_COEFFS,1,7)+M990*INDEX(FGA_COEFFS,1,8)+Y993*Y994</f>
        <v>#N/A</v>
      </c>
      <c r="AD989" s="223" t="e">
        <f ca="1">INDEX(THREEPTA_COEFFS,1,1)+AC989*INDEX(THREEPTA_COEFFS,1,2)+J989*INDEX(THREEPTA_COEFFS,1,3)+AA989*INDEX(THREEPTA_COEFFS,1,4)+K989*INDEX(THREEPTA_COEFFS,1,5)+L990*INDEX(THREEPTA_COEFFS,1,6)+Z993*Z994</f>
        <v>#N/A</v>
      </c>
      <c r="AE989" s="223" t="e">
        <f ca="1">INDEX(THREEPTPCT_COEFFS,1,1)+K989*INDEX(THREEPTPCT_COEFFS,1,2)+L990*INDEX(THREEPTPCT_COEFFS,1,3)+AA993*AA994</f>
        <v>#N/A</v>
      </c>
      <c r="AF989" s="55" t="e">
        <f t="shared" ref="AF989:AF990" ca="1" si="1701">AC989-AD989</f>
        <v>#N/A</v>
      </c>
      <c r="AG989" s="223" t="e">
        <f ca="1">INDEX(TWOPTPCT_COEFFS,1,1)+AB989*INDEX(TWOPTPCT_COEFFS,1,2)+I990*INDEX(TWOPTPCT_COEFFS,1,3)+G990*INDEX(TWOPTPCT_COEFFS,1,4)+L990*INDEX(TWOPTPCT_COEFFS,1,5)+AB993*AB994</f>
        <v>#N/A</v>
      </c>
      <c r="AH989" s="223" t="e">
        <f ca="1">INDEX(FTA_COEFFS,1,1)+O989*INDEX(FTA_COEFFS,1,2)+N990*INDEX(FTA_COEFFS,1,3)+(Q989+R989)*INDEX(FTA_COEFFS,1,4)+(Q990+R990)*INDEX(FTA_COEFFS,1,5)+M990*INDEX(FTA_COEFFS,1,6)+AC993*AC994</f>
        <v>#N/A</v>
      </c>
      <c r="AI989" s="223" t="e">
        <f ca="1">INDEX(FTPCT_COEFFS,1,1)+P989*INDEX(FTPCT_COEFFS,1,2)+F989*INDEX(FTPCT_COEFFS,1,3)+G990*INDEX(FTPCT_COEFFS,1,4)+AD993*AD994</f>
        <v>#N/A</v>
      </c>
      <c r="AJ989" s="338" t="e">
        <f t="shared" ref="AJ989:AJ990" ca="1" si="1702">AD989*AE989/100+AF989*AG989+AH989*AI989/100</f>
        <v>#N/A</v>
      </c>
      <c r="AK989" s="55"/>
      <c r="AL989" s="55"/>
      <c r="AM989" s="55"/>
      <c r="AN989" s="55"/>
      <c r="AO989" s="55"/>
      <c r="AP989" s="55"/>
      <c r="AQ989" s="55"/>
      <c r="AR989" s="55"/>
    </row>
    <row r="990" spans="1:45" x14ac:dyDescent="0.3">
      <c r="B990" s="54" t="s">
        <v>175</v>
      </c>
      <c r="C990" s="54">
        <f>C983</f>
        <v>0</v>
      </c>
      <c r="D990" s="56" t="e">
        <f t="shared" ca="1" si="1694"/>
        <v>#N/A</v>
      </c>
      <c r="E990" s="52" t="e">
        <f t="shared" ref="E990:W990" si="1703">E983</f>
        <v>#N/A</v>
      </c>
      <c r="F990" s="52" t="e">
        <f t="shared" si="1703"/>
        <v>#N/A</v>
      </c>
      <c r="G990" s="52" t="e">
        <f t="shared" si="1703"/>
        <v>#N/A</v>
      </c>
      <c r="H990" s="52" t="e">
        <f t="shared" si="1703"/>
        <v>#N/A</v>
      </c>
      <c r="I990" s="52" t="e">
        <f t="shared" si="1703"/>
        <v>#N/A</v>
      </c>
      <c r="J990" s="52" t="e">
        <f t="shared" si="1703"/>
        <v>#N/A</v>
      </c>
      <c r="K990" s="52" t="e">
        <f t="shared" si="1703"/>
        <v>#N/A</v>
      </c>
      <c r="L990" s="52" t="e">
        <f t="shared" si="1703"/>
        <v>#N/A</v>
      </c>
      <c r="M990" s="52" t="e">
        <f t="shared" si="1703"/>
        <v>#N/A</v>
      </c>
      <c r="N990" s="52" t="e">
        <f t="shared" si="1703"/>
        <v>#N/A</v>
      </c>
      <c r="O990" s="52" t="e">
        <f t="shared" si="1703"/>
        <v>#N/A</v>
      </c>
      <c r="P990" s="52" t="e">
        <f t="shared" si="1703"/>
        <v>#N/A</v>
      </c>
      <c r="Q990" s="52" t="e">
        <f t="shared" si="1703"/>
        <v>#N/A</v>
      </c>
      <c r="R990" s="52" t="e">
        <f t="shared" si="1703"/>
        <v>#N/A</v>
      </c>
      <c r="S990" s="52" t="e">
        <f t="shared" si="1703"/>
        <v>#N/A</v>
      </c>
      <c r="T990" s="52" t="e">
        <f t="shared" si="1703"/>
        <v>#N/A</v>
      </c>
      <c r="U990" s="52" t="e">
        <f t="shared" si="1703"/>
        <v>#N/A</v>
      </c>
      <c r="V990" s="52" t="e">
        <f t="shared" si="1703"/>
        <v>#N/A</v>
      </c>
      <c r="W990" s="52" t="e">
        <f t="shared" si="1703"/>
        <v>#N/A</v>
      </c>
      <c r="X990" s="55" t="e">
        <f t="shared" si="1696"/>
        <v>#N/A</v>
      </c>
      <c r="Y990" s="55" t="e">
        <f t="shared" si="1697"/>
        <v>#N/A</v>
      </c>
      <c r="Z990" s="55" t="e">
        <f t="shared" ref="Z990" si="1704">Z989</f>
        <v>#N/A</v>
      </c>
      <c r="AA990" s="55" t="e">
        <f t="shared" si="1699"/>
        <v>#N/A</v>
      </c>
      <c r="AB990" s="336" t="e">
        <f t="shared" si="1700"/>
        <v>#N/A</v>
      </c>
      <c r="AC990" s="223" t="e">
        <f ca="1">INDEX(FGA_COEFFS,1,1)+Z990*INDEX(FGA_COEFFS,1,2)+Y990*INDEX(FGA_COEFFS,1,3)+R990*INDEX(FGA_COEFFS,1,4)+Q989*INDEX(FGA_COEFFS,1,5)+S990*INDEX(FGA_COEFFS,1,6)+T989*INDEX(FGA_COEFFS,1,7)+M989*INDEX(FGA_COEFFS,1,8)+Y993*Y995</f>
        <v>#N/A</v>
      </c>
      <c r="AD990" s="223" t="e">
        <f ca="1">INDEX(THREEPTA_COEFFS,1,1)+AC990*INDEX(THREEPTA_COEFFS,1,2)+J990*INDEX(THREEPTA_COEFFS,1,3)+AA990*INDEX(THREEPTA_COEFFS,1,4)+K990*INDEX(THREEPTA_COEFFS,1,5)+L989*INDEX(THREEPTA_COEFFS,1,6)+Z993*Z995</f>
        <v>#N/A</v>
      </c>
      <c r="AE990" s="223" t="e">
        <f ca="1">INDEX(THREEPTPCT_COEFFS,1,1)+K990*INDEX(THREEPTPCT_COEFFS,1,2)+L989*INDEX(THREEPTPCT_COEFFS,1,3)+AA993*AA995</f>
        <v>#N/A</v>
      </c>
      <c r="AF990" s="55" t="e">
        <f t="shared" ca="1" si="1701"/>
        <v>#N/A</v>
      </c>
      <c r="AG990" s="223" t="e">
        <f ca="1">INDEX(TWOPTPCT_COEFFS,1,1)+AB990*INDEX(TWOPTPCT_COEFFS,1,2)+I989*INDEX(TWOPTPCT_COEFFS,1,3)+G989*INDEX(TWOPTPCT_COEFFS,1,4)+L989*INDEX(TWOPTPCT_COEFFS,1,5)+AB993*AB995</f>
        <v>#N/A</v>
      </c>
      <c r="AH990" s="223" t="e">
        <f ca="1">INDEX(FTA_COEFFS,1,1)+O990*INDEX(FTA_COEFFS,1,2)+N989*INDEX(FTA_COEFFS,1,3)+(Q990+R990)*INDEX(FTA_COEFFS,1,4)+(Q989+R989)*INDEX(FTA_COEFFS,1,5)+M989*INDEX(FTA_COEFFS,1,6)+AC993*AC995</f>
        <v>#N/A</v>
      </c>
      <c r="AI990" s="223" t="e">
        <f ca="1">INDEX(FTPCT_COEFFS,1,1)+P990*INDEX(FTPCT_COEFFS,1,2)+F990*INDEX(FTPCT_COEFFS,1,3)+G989*INDEX(FTPCT_COEFFS,1,4)+AD993*AD995</f>
        <v>#N/A</v>
      </c>
      <c r="AJ990" s="338" t="e">
        <f t="shared" ca="1" si="1702"/>
        <v>#N/A</v>
      </c>
      <c r="AK990" s="55"/>
      <c r="AL990" s="55"/>
      <c r="AM990" s="55"/>
      <c r="AN990" s="55"/>
      <c r="AO990" s="55"/>
      <c r="AP990" s="55"/>
      <c r="AQ990" s="55"/>
      <c r="AR990" s="55"/>
    </row>
    <row r="991" spans="1:45" x14ac:dyDescent="0.3">
      <c r="A991" s="54" t="e">
        <f ca="1">IF(D989&gt;(D990+(AVERAGE(V989,W989)-AVERAGE(V990,W990))/2)+2.5,C989,IF(D990&gt;(D989+(AVERAGE(V990,W990)-AVERAGE(V989,W989))/2)+2.5,C990,"Close"))</f>
        <v>#N/A</v>
      </c>
      <c r="B991" s="64" t="e">
        <f ca="1">IF(D990&gt;D989,C990,C989)</f>
        <v>#N/A</v>
      </c>
      <c r="D991" s="56"/>
      <c r="X991" s="55"/>
      <c r="Y991" s="55"/>
      <c r="Z991" s="55"/>
      <c r="AA991" s="55"/>
      <c r="AB991" s="55"/>
      <c r="AC991" s="337"/>
      <c r="AD991" s="337"/>
      <c r="AE991" s="337"/>
      <c r="AF991" s="337"/>
      <c r="AG991" s="337"/>
      <c r="AH991" s="337"/>
      <c r="AI991" s="337"/>
      <c r="AJ991" s="337"/>
      <c r="AK991" s="337"/>
      <c r="AL991" s="337"/>
      <c r="AM991" s="55"/>
      <c r="AN991" s="55"/>
      <c r="AO991" s="55"/>
      <c r="AP991" s="55"/>
      <c r="AQ991" s="55"/>
      <c r="AR991" s="55"/>
      <c r="AS991" s="55"/>
    </row>
    <row r="992" spans="1:45" x14ac:dyDescent="0.3">
      <c r="X992" s="54" t="s">
        <v>1305</v>
      </c>
      <c r="Y992" s="54" t="s">
        <v>128</v>
      </c>
      <c r="Z992" s="54" t="s">
        <v>157</v>
      </c>
      <c r="AA992" s="54" t="s">
        <v>151</v>
      </c>
      <c r="AB992" s="54" t="s">
        <v>1327</v>
      </c>
      <c r="AC992" s="54" t="s">
        <v>129</v>
      </c>
      <c r="AD992" s="54" t="s">
        <v>116</v>
      </c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</row>
    <row r="993" spans="1:45" x14ac:dyDescent="0.3">
      <c r="X993" s="54"/>
      <c r="Y993" s="54">
        <f t="shared" ref="Y993:AD993" si="1705">Y986</f>
        <v>6.4436999999999998</v>
      </c>
      <c r="Z993" s="54">
        <f t="shared" si="1705"/>
        <v>4.9371</v>
      </c>
      <c r="AA993" s="54">
        <f t="shared" si="1705"/>
        <v>11.350300000000001</v>
      </c>
      <c r="AB993" s="54">
        <f t="shared" si="1705"/>
        <v>7.1900000000000006E-2</v>
      </c>
      <c r="AC993" s="54">
        <f t="shared" si="1705"/>
        <v>6.2766000000000002</v>
      </c>
      <c r="AD993" s="54">
        <f t="shared" si="1705"/>
        <v>11.042999999999999</v>
      </c>
      <c r="AE993" s="54"/>
      <c r="AF993" s="336"/>
      <c r="AG993" s="336"/>
      <c r="AH993" s="336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</row>
    <row r="994" spans="1:45" x14ac:dyDescent="0.3">
      <c r="D994" s="56"/>
      <c r="X994" s="336"/>
      <c r="Y994" s="336">
        <f t="shared" ca="1" si="1621"/>
        <v>-0.5284100381918827</v>
      </c>
      <c r="Z994" s="336">
        <f t="shared" ca="1" si="1621"/>
        <v>0.78774824667166232</v>
      </c>
      <c r="AA994" s="336">
        <f t="shared" ca="1" si="1621"/>
        <v>-0.26960073272295154</v>
      </c>
      <c r="AB994" s="336">
        <f t="shared" ca="1" si="1621"/>
        <v>0.68101331217863736</v>
      </c>
      <c r="AC994" s="336">
        <f t="shared" ca="1" si="1621"/>
        <v>-0.46859835547309292</v>
      </c>
      <c r="AD994" s="336">
        <f t="shared" ca="1" si="1621"/>
        <v>0.77682558841420257</v>
      </c>
      <c r="AE994" s="336"/>
      <c r="AF994" s="336"/>
      <c r="AG994" s="336"/>
      <c r="AH994" s="336"/>
      <c r="AI994" s="54"/>
      <c r="AJ994" s="54"/>
      <c r="AK994" s="54"/>
      <c r="AL994" s="336"/>
      <c r="AM994" s="336"/>
      <c r="AN994" s="336"/>
      <c r="AO994" s="336"/>
      <c r="AP994" s="54"/>
      <c r="AQ994" s="336"/>
      <c r="AR994" s="336"/>
      <c r="AS994" s="336"/>
    </row>
    <row r="995" spans="1:45" x14ac:dyDescent="0.3">
      <c r="C995" s="54"/>
      <c r="D995" s="56"/>
      <c r="Y995" s="336">
        <f t="shared" ca="1" si="1621"/>
        <v>-0.61203269370721247</v>
      </c>
      <c r="Z995" s="336">
        <f t="shared" ca="1" si="1621"/>
        <v>0.35284383484121368</v>
      </c>
      <c r="AA995" s="336">
        <f t="shared" ca="1" si="1621"/>
        <v>4.8353434030261558E-2</v>
      </c>
      <c r="AB995" s="336">
        <f t="shared" ca="1" si="1621"/>
        <v>-0.14168766023276691</v>
      </c>
      <c r="AC995" s="336">
        <f t="shared" ca="1" si="1621"/>
        <v>-0.82288687292843732</v>
      </c>
      <c r="AD995" s="336">
        <f t="shared" ca="1" si="1621"/>
        <v>-0.22394281897149471</v>
      </c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  <c r="AS995" s="55"/>
    </row>
    <row r="996" spans="1:45" x14ac:dyDescent="0.3">
      <c r="B996" s="54" t="s">
        <v>172</v>
      </c>
      <c r="C996" s="53">
        <f>C989</f>
        <v>0</v>
      </c>
      <c r="D996" s="56" t="e">
        <f t="shared" ref="D996:D997" ca="1" si="1706">AJ996</f>
        <v>#N/A</v>
      </c>
      <c r="E996" s="52" t="e">
        <f t="shared" ref="E996:W996" si="1707">E989</f>
        <v>#N/A</v>
      </c>
      <c r="F996" s="52" t="e">
        <f t="shared" si="1707"/>
        <v>#N/A</v>
      </c>
      <c r="G996" s="52" t="e">
        <f t="shared" si="1707"/>
        <v>#N/A</v>
      </c>
      <c r="H996" s="52" t="e">
        <f t="shared" si="1707"/>
        <v>#N/A</v>
      </c>
      <c r="I996" s="52" t="e">
        <f t="shared" si="1707"/>
        <v>#N/A</v>
      </c>
      <c r="J996" s="52" t="e">
        <f t="shared" si="1707"/>
        <v>#N/A</v>
      </c>
      <c r="K996" s="52" t="e">
        <f t="shared" si="1707"/>
        <v>#N/A</v>
      </c>
      <c r="L996" s="52" t="e">
        <f t="shared" si="1707"/>
        <v>#N/A</v>
      </c>
      <c r="M996" s="52" t="e">
        <f t="shared" si="1707"/>
        <v>#N/A</v>
      </c>
      <c r="N996" s="52" t="e">
        <f t="shared" si="1707"/>
        <v>#N/A</v>
      </c>
      <c r="O996" s="52" t="e">
        <f t="shared" si="1707"/>
        <v>#N/A</v>
      </c>
      <c r="P996" s="52" t="e">
        <f t="shared" si="1707"/>
        <v>#N/A</v>
      </c>
      <c r="Q996" s="52" t="e">
        <f t="shared" si="1707"/>
        <v>#N/A</v>
      </c>
      <c r="R996" s="52" t="e">
        <f t="shared" si="1707"/>
        <v>#N/A</v>
      </c>
      <c r="S996" s="52" t="e">
        <f t="shared" si="1707"/>
        <v>#N/A</v>
      </c>
      <c r="T996" s="52" t="e">
        <f t="shared" si="1707"/>
        <v>#N/A</v>
      </c>
      <c r="U996" s="52" t="e">
        <f t="shared" si="1707"/>
        <v>#N/A</v>
      </c>
      <c r="V996" s="52" t="e">
        <f t="shared" si="1707"/>
        <v>#N/A</v>
      </c>
      <c r="W996" s="52" t="e">
        <f t="shared" si="1707"/>
        <v>#N/A</v>
      </c>
      <c r="X996" s="55" t="e">
        <f t="shared" ref="X996:X997" si="1708">(H996-(O996*P996)/100-3*(J996*K996)/100)/2</f>
        <v>#N/A</v>
      </c>
      <c r="Y996" s="55" t="e">
        <f t="shared" ref="Y996:Y997" si="1709">SUM(X996,(J996*K996/100))/(F996/100)</f>
        <v>#N/A</v>
      </c>
      <c r="Z996" s="55" t="e">
        <f t="shared" ref="Z996" si="1710">U996*0.5+U997*0.5</f>
        <v>#N/A</v>
      </c>
      <c r="AA996" s="55" t="e">
        <f t="shared" ref="AA996:AA997" si="1711">J996/Y996</f>
        <v>#N/A</v>
      </c>
      <c r="AB996" s="336" t="e">
        <f t="shared" ref="AB996:AB997" si="1712">X996/(Y996-J996)</f>
        <v>#N/A</v>
      </c>
      <c r="AC996" s="223" t="e">
        <f ca="1">INDEX(FGA_COEFFS,1,1)+Z996*INDEX(FGA_COEFFS,1,2)+Y996*INDEX(FGA_COEFFS,1,3)+R996*INDEX(FGA_COEFFS,1,4)+Q997*INDEX(FGA_COEFFS,1,5)+S996*INDEX(FGA_COEFFS,1,6)+T997*INDEX(FGA_COEFFS,1,7)+M997*INDEX(FGA_COEFFS,1,8)+Y1000*Y1001</f>
        <v>#N/A</v>
      </c>
      <c r="AD996" s="223" t="e">
        <f ca="1">INDEX(THREEPTA_COEFFS,1,1)+AC996*INDEX(THREEPTA_COEFFS,1,2)+J996*INDEX(THREEPTA_COEFFS,1,3)+AA996*INDEX(THREEPTA_COEFFS,1,4)+K996*INDEX(THREEPTA_COEFFS,1,5)+L997*INDEX(THREEPTA_COEFFS,1,6)+Z1000*Z1001</f>
        <v>#N/A</v>
      </c>
      <c r="AE996" s="223" t="e">
        <f ca="1">INDEX(THREEPTPCT_COEFFS,1,1)+K996*INDEX(THREEPTPCT_COEFFS,1,2)+L997*INDEX(THREEPTPCT_COEFFS,1,3)+AA1000*AA1001</f>
        <v>#N/A</v>
      </c>
      <c r="AF996" s="55" t="e">
        <f t="shared" ref="AF996:AF997" ca="1" si="1713">AC996-AD996</f>
        <v>#N/A</v>
      </c>
      <c r="AG996" s="223" t="e">
        <f ca="1">INDEX(TWOPTPCT_COEFFS,1,1)+AB996*INDEX(TWOPTPCT_COEFFS,1,2)+I997*INDEX(TWOPTPCT_COEFFS,1,3)+G997*INDEX(TWOPTPCT_COEFFS,1,4)+L997*INDEX(TWOPTPCT_COEFFS,1,5)+AB1000*AB1001</f>
        <v>#N/A</v>
      </c>
      <c r="AH996" s="223" t="e">
        <f ca="1">INDEX(FTA_COEFFS,1,1)+O996*INDEX(FTA_COEFFS,1,2)+N997*INDEX(FTA_COEFFS,1,3)+(Q996+R996)*INDEX(FTA_COEFFS,1,4)+(Q997+R997)*INDEX(FTA_COEFFS,1,5)+M997*INDEX(FTA_COEFFS,1,6)+AC1000*AC1001</f>
        <v>#N/A</v>
      </c>
      <c r="AI996" s="223" t="e">
        <f ca="1">INDEX(FTPCT_COEFFS,1,1)+P996*INDEX(FTPCT_COEFFS,1,2)+F996*INDEX(FTPCT_COEFFS,1,3)+G997*INDEX(FTPCT_COEFFS,1,4)+AD1000*AD1001</f>
        <v>#N/A</v>
      </c>
      <c r="AJ996" s="338" t="e">
        <f t="shared" ref="AJ996:AJ997" ca="1" si="1714">AD996*AE996/100+AF996*AG996+AH996*AI996/100</f>
        <v>#N/A</v>
      </c>
      <c r="AK996" s="55"/>
      <c r="AL996" s="55"/>
      <c r="AM996" s="55"/>
      <c r="AN996" s="55"/>
      <c r="AO996" s="55"/>
      <c r="AP996" s="55"/>
      <c r="AQ996" s="55"/>
      <c r="AR996" s="55"/>
    </row>
    <row r="997" spans="1:45" x14ac:dyDescent="0.3">
      <c r="B997" s="54" t="s">
        <v>175</v>
      </c>
      <c r="C997" s="54">
        <f>C990</f>
        <v>0</v>
      </c>
      <c r="D997" s="56" t="e">
        <f t="shared" ca="1" si="1706"/>
        <v>#N/A</v>
      </c>
      <c r="E997" s="52" t="e">
        <f t="shared" ref="E997:W997" si="1715">E990</f>
        <v>#N/A</v>
      </c>
      <c r="F997" s="52" t="e">
        <f t="shared" si="1715"/>
        <v>#N/A</v>
      </c>
      <c r="G997" s="52" t="e">
        <f t="shared" si="1715"/>
        <v>#N/A</v>
      </c>
      <c r="H997" s="52" t="e">
        <f t="shared" si="1715"/>
        <v>#N/A</v>
      </c>
      <c r="I997" s="52" t="e">
        <f t="shared" si="1715"/>
        <v>#N/A</v>
      </c>
      <c r="J997" s="52" t="e">
        <f t="shared" si="1715"/>
        <v>#N/A</v>
      </c>
      <c r="K997" s="52" t="e">
        <f t="shared" si="1715"/>
        <v>#N/A</v>
      </c>
      <c r="L997" s="52" t="e">
        <f t="shared" si="1715"/>
        <v>#N/A</v>
      </c>
      <c r="M997" s="52" t="e">
        <f t="shared" si="1715"/>
        <v>#N/A</v>
      </c>
      <c r="N997" s="52" t="e">
        <f t="shared" si="1715"/>
        <v>#N/A</v>
      </c>
      <c r="O997" s="52" t="e">
        <f t="shared" si="1715"/>
        <v>#N/A</v>
      </c>
      <c r="P997" s="52" t="e">
        <f t="shared" si="1715"/>
        <v>#N/A</v>
      </c>
      <c r="Q997" s="52" t="e">
        <f t="shared" si="1715"/>
        <v>#N/A</v>
      </c>
      <c r="R997" s="52" t="e">
        <f t="shared" si="1715"/>
        <v>#N/A</v>
      </c>
      <c r="S997" s="52" t="e">
        <f t="shared" si="1715"/>
        <v>#N/A</v>
      </c>
      <c r="T997" s="52" t="e">
        <f t="shared" si="1715"/>
        <v>#N/A</v>
      </c>
      <c r="U997" s="52" t="e">
        <f t="shared" si="1715"/>
        <v>#N/A</v>
      </c>
      <c r="V997" s="52" t="e">
        <f t="shared" si="1715"/>
        <v>#N/A</v>
      </c>
      <c r="W997" s="52" t="e">
        <f t="shared" si="1715"/>
        <v>#N/A</v>
      </c>
      <c r="X997" s="55" t="e">
        <f t="shared" si="1708"/>
        <v>#N/A</v>
      </c>
      <c r="Y997" s="55" t="e">
        <f t="shared" si="1709"/>
        <v>#N/A</v>
      </c>
      <c r="Z997" s="55" t="e">
        <f t="shared" ref="Z997" si="1716">Z996</f>
        <v>#N/A</v>
      </c>
      <c r="AA997" s="55" t="e">
        <f t="shared" si="1711"/>
        <v>#N/A</v>
      </c>
      <c r="AB997" s="336" t="e">
        <f t="shared" si="1712"/>
        <v>#N/A</v>
      </c>
      <c r="AC997" s="223" t="e">
        <f ca="1">INDEX(FGA_COEFFS,1,1)+Z997*INDEX(FGA_COEFFS,1,2)+Y997*INDEX(FGA_COEFFS,1,3)+R997*INDEX(FGA_COEFFS,1,4)+Q996*INDEX(FGA_COEFFS,1,5)+S997*INDEX(FGA_COEFFS,1,6)+T996*INDEX(FGA_COEFFS,1,7)+M996*INDEX(FGA_COEFFS,1,8)+Y1000*Y1002</f>
        <v>#N/A</v>
      </c>
      <c r="AD997" s="223" t="e">
        <f ca="1">INDEX(THREEPTA_COEFFS,1,1)+AC997*INDEX(THREEPTA_COEFFS,1,2)+J997*INDEX(THREEPTA_COEFFS,1,3)+AA997*INDEX(THREEPTA_COEFFS,1,4)+K997*INDEX(THREEPTA_COEFFS,1,5)+L996*INDEX(THREEPTA_COEFFS,1,6)+Z1000*Z1002</f>
        <v>#N/A</v>
      </c>
      <c r="AE997" s="223" t="e">
        <f ca="1">INDEX(THREEPTPCT_COEFFS,1,1)+K997*INDEX(THREEPTPCT_COEFFS,1,2)+L996*INDEX(THREEPTPCT_COEFFS,1,3)+AA1000*AA1002</f>
        <v>#N/A</v>
      </c>
      <c r="AF997" s="55" t="e">
        <f t="shared" ca="1" si="1713"/>
        <v>#N/A</v>
      </c>
      <c r="AG997" s="223" t="e">
        <f ca="1">INDEX(TWOPTPCT_COEFFS,1,1)+AB997*INDEX(TWOPTPCT_COEFFS,1,2)+I996*INDEX(TWOPTPCT_COEFFS,1,3)+G996*INDEX(TWOPTPCT_COEFFS,1,4)+L996*INDEX(TWOPTPCT_COEFFS,1,5)+AB1000*AB1002</f>
        <v>#N/A</v>
      </c>
      <c r="AH997" s="223" t="e">
        <f ca="1">INDEX(FTA_COEFFS,1,1)+O997*INDEX(FTA_COEFFS,1,2)+N996*INDEX(FTA_COEFFS,1,3)+(Q997+R997)*INDEX(FTA_COEFFS,1,4)+(Q996+R996)*INDEX(FTA_COEFFS,1,5)+M996*INDEX(FTA_COEFFS,1,6)+AC1000*AC1002</f>
        <v>#N/A</v>
      </c>
      <c r="AI997" s="223" t="e">
        <f ca="1">INDEX(FTPCT_COEFFS,1,1)+P997*INDEX(FTPCT_COEFFS,1,2)+F997*INDEX(FTPCT_COEFFS,1,3)+G996*INDEX(FTPCT_COEFFS,1,4)+AD1000*AD1002</f>
        <v>#N/A</v>
      </c>
      <c r="AJ997" s="338" t="e">
        <f t="shared" ca="1" si="1714"/>
        <v>#N/A</v>
      </c>
      <c r="AK997" s="55"/>
      <c r="AL997" s="55"/>
      <c r="AM997" s="55"/>
      <c r="AN997" s="55"/>
      <c r="AO997" s="55"/>
      <c r="AP997" s="55"/>
      <c r="AQ997" s="55"/>
      <c r="AR997" s="55"/>
    </row>
    <row r="998" spans="1:45" x14ac:dyDescent="0.3">
      <c r="A998" s="54" t="e">
        <f ca="1">IF(D996&gt;(D997+(AVERAGE(V996,W996)-AVERAGE(V997,W997))/2)+2.5,C996,IF(D997&gt;(D996+(AVERAGE(V997,W997)-AVERAGE(V996,W996))/2)+2.5,C997,"Close"))</f>
        <v>#N/A</v>
      </c>
      <c r="B998" s="64" t="e">
        <f ca="1">IF(D997&gt;D996,C997,C996)</f>
        <v>#N/A</v>
      </c>
      <c r="D998" s="56"/>
      <c r="X998" s="55"/>
      <c r="Y998" s="55"/>
      <c r="Z998" s="55"/>
      <c r="AA998" s="55"/>
      <c r="AB998" s="55"/>
      <c r="AC998" s="337"/>
      <c r="AD998" s="337"/>
      <c r="AE998" s="337"/>
      <c r="AF998" s="337"/>
      <c r="AG998" s="337"/>
      <c r="AH998" s="337"/>
      <c r="AI998" s="337"/>
      <c r="AJ998" s="337"/>
      <c r="AK998" s="337"/>
      <c r="AL998" s="337"/>
      <c r="AM998" s="55"/>
      <c r="AN998" s="55"/>
      <c r="AO998" s="55"/>
      <c r="AP998" s="55"/>
      <c r="AQ998" s="55"/>
      <c r="AR998" s="55"/>
      <c r="AS998" s="55"/>
    </row>
    <row r="999" spans="1:45" x14ac:dyDescent="0.3">
      <c r="X999" s="54" t="s">
        <v>1305</v>
      </c>
      <c r="Y999" s="54" t="s">
        <v>128</v>
      </c>
      <c r="Z999" s="54" t="s">
        <v>157</v>
      </c>
      <c r="AA999" s="54" t="s">
        <v>151</v>
      </c>
      <c r="AB999" s="54" t="s">
        <v>1327</v>
      </c>
      <c r="AC999" s="54" t="s">
        <v>129</v>
      </c>
      <c r="AD999" s="54" t="s">
        <v>116</v>
      </c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</row>
    <row r="1000" spans="1:45" x14ac:dyDescent="0.3">
      <c r="X1000" s="54"/>
      <c r="Y1000" s="54">
        <f t="shared" ref="Y1000:AD1000" si="1717">Y993</f>
        <v>6.4436999999999998</v>
      </c>
      <c r="Z1000" s="54">
        <f t="shared" si="1717"/>
        <v>4.9371</v>
      </c>
      <c r="AA1000" s="54">
        <f t="shared" si="1717"/>
        <v>11.350300000000001</v>
      </c>
      <c r="AB1000" s="54">
        <f t="shared" si="1717"/>
        <v>7.1900000000000006E-2</v>
      </c>
      <c r="AC1000" s="54">
        <f t="shared" si="1717"/>
        <v>6.2766000000000002</v>
      </c>
      <c r="AD1000" s="54">
        <f t="shared" si="1717"/>
        <v>11.042999999999999</v>
      </c>
      <c r="AE1000" s="54"/>
      <c r="AF1000" s="336"/>
      <c r="AG1000" s="336"/>
      <c r="AH1000" s="336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</row>
    <row r="1001" spans="1:45" x14ac:dyDescent="0.3">
      <c r="D1001" s="56"/>
      <c r="X1001" s="336"/>
      <c r="Y1001" s="336">
        <f t="shared" ca="1" si="1621"/>
        <v>0.38732023511097224</v>
      </c>
      <c r="Z1001" s="336">
        <f t="shared" ca="1" si="1621"/>
        <v>0.9848416461539895</v>
      </c>
      <c r="AA1001" s="336">
        <f t="shared" ca="1" si="1621"/>
        <v>0.5765904257680351</v>
      </c>
      <c r="AB1001" s="336">
        <f t="shared" ca="1" si="1621"/>
        <v>0.21053421124484825</v>
      </c>
      <c r="AC1001" s="336">
        <f t="shared" ca="1" si="1621"/>
        <v>-1.1446374184970045E-2</v>
      </c>
      <c r="AD1001" s="336">
        <f t="shared" ca="1" si="1621"/>
        <v>-5.9272641245525393E-2</v>
      </c>
      <c r="AE1001" s="336"/>
      <c r="AF1001" s="336"/>
      <c r="AG1001" s="336"/>
      <c r="AH1001" s="336"/>
      <c r="AI1001" s="54"/>
      <c r="AJ1001" s="54"/>
      <c r="AK1001" s="54"/>
      <c r="AL1001" s="336"/>
      <c r="AM1001" s="336"/>
      <c r="AN1001" s="336"/>
      <c r="AO1001" s="336"/>
      <c r="AP1001" s="54"/>
      <c r="AQ1001" s="336"/>
      <c r="AR1001" s="336"/>
      <c r="AS1001" s="336"/>
    </row>
    <row r="1002" spans="1:45" x14ac:dyDescent="0.3">
      <c r="C1002" s="54"/>
      <c r="D1002" s="56"/>
      <c r="Y1002" s="336">
        <f t="shared" ca="1" si="1621"/>
        <v>-1.3538467121020847</v>
      </c>
      <c r="Z1002" s="336">
        <f t="shared" ca="1" si="1621"/>
        <v>-0.40148924440901745</v>
      </c>
      <c r="AA1002" s="336">
        <f t="shared" ca="1" si="1621"/>
        <v>-0.4136483386115517</v>
      </c>
      <c r="AB1002" s="336">
        <f t="shared" ca="1" si="1621"/>
        <v>0.87363435771459474</v>
      </c>
      <c r="AC1002" s="336">
        <f t="shared" ca="1" si="1621"/>
        <v>1.2918266232391857</v>
      </c>
      <c r="AD1002" s="336">
        <f t="shared" ca="1" si="1621"/>
        <v>0.12486495758405179</v>
      </c>
      <c r="AE1002" s="55"/>
      <c r="AF1002" s="55"/>
      <c r="AG1002" s="55"/>
      <c r="AH1002" s="55"/>
      <c r="AI1002" s="55"/>
      <c r="AJ1002" s="55"/>
      <c r="AK1002" s="55"/>
      <c r="AL1002" s="55"/>
      <c r="AM1002" s="55"/>
      <c r="AN1002" s="55"/>
      <c r="AO1002" s="55"/>
      <c r="AP1002" s="55"/>
      <c r="AQ1002" s="55"/>
      <c r="AR1002" s="55"/>
      <c r="AS1002" s="55"/>
    </row>
    <row r="1003" spans="1:45" x14ac:dyDescent="0.3">
      <c r="B1003" s="54" t="s">
        <v>172</v>
      </c>
      <c r="C1003" s="53">
        <f>C996</f>
        <v>0</v>
      </c>
      <c r="D1003" s="56" t="e">
        <f t="shared" ref="D1003:D1004" ca="1" si="1718">AJ1003</f>
        <v>#N/A</v>
      </c>
      <c r="E1003" s="52" t="e">
        <f t="shared" ref="E1003:W1003" si="1719">E996</f>
        <v>#N/A</v>
      </c>
      <c r="F1003" s="52" t="e">
        <f t="shared" si="1719"/>
        <v>#N/A</v>
      </c>
      <c r="G1003" s="52" t="e">
        <f t="shared" si="1719"/>
        <v>#N/A</v>
      </c>
      <c r="H1003" s="52" t="e">
        <f t="shared" si="1719"/>
        <v>#N/A</v>
      </c>
      <c r="I1003" s="52" t="e">
        <f t="shared" si="1719"/>
        <v>#N/A</v>
      </c>
      <c r="J1003" s="52" t="e">
        <f t="shared" si="1719"/>
        <v>#N/A</v>
      </c>
      <c r="K1003" s="52" t="e">
        <f t="shared" si="1719"/>
        <v>#N/A</v>
      </c>
      <c r="L1003" s="52" t="e">
        <f t="shared" si="1719"/>
        <v>#N/A</v>
      </c>
      <c r="M1003" s="52" t="e">
        <f t="shared" si="1719"/>
        <v>#N/A</v>
      </c>
      <c r="N1003" s="52" t="e">
        <f t="shared" si="1719"/>
        <v>#N/A</v>
      </c>
      <c r="O1003" s="52" t="e">
        <f t="shared" si="1719"/>
        <v>#N/A</v>
      </c>
      <c r="P1003" s="52" t="e">
        <f t="shared" si="1719"/>
        <v>#N/A</v>
      </c>
      <c r="Q1003" s="52" t="e">
        <f t="shared" si="1719"/>
        <v>#N/A</v>
      </c>
      <c r="R1003" s="52" t="e">
        <f t="shared" si="1719"/>
        <v>#N/A</v>
      </c>
      <c r="S1003" s="52" t="e">
        <f t="shared" si="1719"/>
        <v>#N/A</v>
      </c>
      <c r="T1003" s="52" t="e">
        <f t="shared" si="1719"/>
        <v>#N/A</v>
      </c>
      <c r="U1003" s="52" t="e">
        <f t="shared" si="1719"/>
        <v>#N/A</v>
      </c>
      <c r="V1003" s="52" t="e">
        <f t="shared" si="1719"/>
        <v>#N/A</v>
      </c>
      <c r="W1003" s="52" t="e">
        <f t="shared" si="1719"/>
        <v>#N/A</v>
      </c>
      <c r="X1003" s="55" t="e">
        <f t="shared" ref="X1003:X1004" si="1720">(H1003-(O1003*P1003)/100-3*(J1003*K1003)/100)/2</f>
        <v>#N/A</v>
      </c>
      <c r="Y1003" s="55" t="e">
        <f t="shared" ref="Y1003:Y1004" si="1721">SUM(X1003,(J1003*K1003/100))/(F1003/100)</f>
        <v>#N/A</v>
      </c>
      <c r="Z1003" s="55" t="e">
        <f t="shared" ref="Z1003" si="1722">U1003*0.5+U1004*0.5</f>
        <v>#N/A</v>
      </c>
      <c r="AA1003" s="55" t="e">
        <f t="shared" ref="AA1003:AA1004" si="1723">J1003/Y1003</f>
        <v>#N/A</v>
      </c>
      <c r="AB1003" s="336" t="e">
        <f t="shared" ref="AB1003:AB1004" si="1724">X1003/(Y1003-J1003)</f>
        <v>#N/A</v>
      </c>
      <c r="AC1003" s="223" t="e">
        <f ca="1">INDEX(FGA_COEFFS,1,1)+Z1003*INDEX(FGA_COEFFS,1,2)+Y1003*INDEX(FGA_COEFFS,1,3)+R1003*INDEX(FGA_COEFFS,1,4)+Q1004*INDEX(FGA_COEFFS,1,5)+S1003*INDEX(FGA_COEFFS,1,6)+T1004*INDEX(FGA_COEFFS,1,7)+M1004*INDEX(FGA_COEFFS,1,8)+Y1007*Y1008</f>
        <v>#N/A</v>
      </c>
      <c r="AD1003" s="223" t="e">
        <f ca="1">INDEX(THREEPTA_COEFFS,1,1)+AC1003*INDEX(THREEPTA_COEFFS,1,2)+J1003*INDEX(THREEPTA_COEFFS,1,3)+AA1003*INDEX(THREEPTA_COEFFS,1,4)+K1003*INDEX(THREEPTA_COEFFS,1,5)+L1004*INDEX(THREEPTA_COEFFS,1,6)+Z1007*Z1008</f>
        <v>#N/A</v>
      </c>
      <c r="AE1003" s="223" t="e">
        <f ca="1">INDEX(THREEPTPCT_COEFFS,1,1)+K1003*INDEX(THREEPTPCT_COEFFS,1,2)+L1004*INDEX(THREEPTPCT_COEFFS,1,3)+AA1007*AA1008</f>
        <v>#N/A</v>
      </c>
      <c r="AF1003" s="55" t="e">
        <f t="shared" ref="AF1003:AF1004" ca="1" si="1725">AC1003-AD1003</f>
        <v>#N/A</v>
      </c>
      <c r="AG1003" s="223" t="e">
        <f ca="1">INDEX(TWOPTPCT_COEFFS,1,1)+AB1003*INDEX(TWOPTPCT_COEFFS,1,2)+I1004*INDEX(TWOPTPCT_COEFFS,1,3)+G1004*INDEX(TWOPTPCT_COEFFS,1,4)+L1004*INDEX(TWOPTPCT_COEFFS,1,5)+AB1007*AB1008</f>
        <v>#N/A</v>
      </c>
      <c r="AH1003" s="223" t="e">
        <f ca="1">INDEX(FTA_COEFFS,1,1)+O1003*INDEX(FTA_COEFFS,1,2)+N1004*INDEX(FTA_COEFFS,1,3)+(Q1003+R1003)*INDEX(FTA_COEFFS,1,4)+(Q1004+R1004)*INDEX(FTA_COEFFS,1,5)+M1004*INDEX(FTA_COEFFS,1,6)+AC1007*AC1008</f>
        <v>#N/A</v>
      </c>
      <c r="AI1003" s="223" t="e">
        <f ca="1">INDEX(FTPCT_COEFFS,1,1)+P1003*INDEX(FTPCT_COEFFS,1,2)+F1003*INDEX(FTPCT_COEFFS,1,3)+G1004*INDEX(FTPCT_COEFFS,1,4)+AD1007*AD1008</f>
        <v>#N/A</v>
      </c>
      <c r="AJ1003" s="338" t="e">
        <f t="shared" ref="AJ1003:AJ1004" ca="1" si="1726">AD1003*AE1003/100+AF1003*AG1003+AH1003*AI1003/100</f>
        <v>#N/A</v>
      </c>
      <c r="AK1003" s="55"/>
      <c r="AL1003" s="55"/>
      <c r="AM1003" s="55"/>
      <c r="AN1003" s="55"/>
      <c r="AO1003" s="55"/>
      <c r="AP1003" s="55"/>
      <c r="AQ1003" s="55"/>
      <c r="AR1003" s="55"/>
    </row>
    <row r="1004" spans="1:45" x14ac:dyDescent="0.3">
      <c r="B1004" s="54" t="s">
        <v>175</v>
      </c>
      <c r="C1004" s="54">
        <f>C997</f>
        <v>0</v>
      </c>
      <c r="D1004" s="56" t="e">
        <f t="shared" ca="1" si="1718"/>
        <v>#N/A</v>
      </c>
      <c r="E1004" s="52" t="e">
        <f t="shared" ref="E1004:W1004" si="1727">E997</f>
        <v>#N/A</v>
      </c>
      <c r="F1004" s="52" t="e">
        <f t="shared" si="1727"/>
        <v>#N/A</v>
      </c>
      <c r="G1004" s="52" t="e">
        <f t="shared" si="1727"/>
        <v>#N/A</v>
      </c>
      <c r="H1004" s="52" t="e">
        <f t="shared" si="1727"/>
        <v>#N/A</v>
      </c>
      <c r="I1004" s="52" t="e">
        <f t="shared" si="1727"/>
        <v>#N/A</v>
      </c>
      <c r="J1004" s="52" t="e">
        <f t="shared" si="1727"/>
        <v>#N/A</v>
      </c>
      <c r="K1004" s="52" t="e">
        <f t="shared" si="1727"/>
        <v>#N/A</v>
      </c>
      <c r="L1004" s="52" t="e">
        <f t="shared" si="1727"/>
        <v>#N/A</v>
      </c>
      <c r="M1004" s="52" t="e">
        <f t="shared" si="1727"/>
        <v>#N/A</v>
      </c>
      <c r="N1004" s="52" t="e">
        <f t="shared" si="1727"/>
        <v>#N/A</v>
      </c>
      <c r="O1004" s="52" t="e">
        <f t="shared" si="1727"/>
        <v>#N/A</v>
      </c>
      <c r="P1004" s="52" t="e">
        <f t="shared" si="1727"/>
        <v>#N/A</v>
      </c>
      <c r="Q1004" s="52" t="e">
        <f t="shared" si="1727"/>
        <v>#N/A</v>
      </c>
      <c r="R1004" s="52" t="e">
        <f t="shared" si="1727"/>
        <v>#N/A</v>
      </c>
      <c r="S1004" s="52" t="e">
        <f t="shared" si="1727"/>
        <v>#N/A</v>
      </c>
      <c r="T1004" s="52" t="e">
        <f t="shared" si="1727"/>
        <v>#N/A</v>
      </c>
      <c r="U1004" s="52" t="e">
        <f t="shared" si="1727"/>
        <v>#N/A</v>
      </c>
      <c r="V1004" s="52" t="e">
        <f t="shared" si="1727"/>
        <v>#N/A</v>
      </c>
      <c r="W1004" s="52" t="e">
        <f t="shared" si="1727"/>
        <v>#N/A</v>
      </c>
      <c r="X1004" s="55" t="e">
        <f t="shared" si="1720"/>
        <v>#N/A</v>
      </c>
      <c r="Y1004" s="55" t="e">
        <f t="shared" si="1721"/>
        <v>#N/A</v>
      </c>
      <c r="Z1004" s="55" t="e">
        <f t="shared" ref="Z1004" si="1728">Z1003</f>
        <v>#N/A</v>
      </c>
      <c r="AA1004" s="55" t="e">
        <f t="shared" si="1723"/>
        <v>#N/A</v>
      </c>
      <c r="AB1004" s="336" t="e">
        <f t="shared" si="1724"/>
        <v>#N/A</v>
      </c>
      <c r="AC1004" s="223" t="e">
        <f ca="1">INDEX(FGA_COEFFS,1,1)+Z1004*INDEX(FGA_COEFFS,1,2)+Y1004*INDEX(FGA_COEFFS,1,3)+R1004*INDEX(FGA_COEFFS,1,4)+Q1003*INDEX(FGA_COEFFS,1,5)+S1004*INDEX(FGA_COEFFS,1,6)+T1003*INDEX(FGA_COEFFS,1,7)+M1003*INDEX(FGA_COEFFS,1,8)+Y1007*Y1009</f>
        <v>#N/A</v>
      </c>
      <c r="AD1004" s="223" t="e">
        <f ca="1">INDEX(THREEPTA_COEFFS,1,1)+AC1004*INDEX(THREEPTA_COEFFS,1,2)+J1004*INDEX(THREEPTA_COEFFS,1,3)+AA1004*INDEX(THREEPTA_COEFFS,1,4)+K1004*INDEX(THREEPTA_COEFFS,1,5)+L1003*INDEX(THREEPTA_COEFFS,1,6)+Z1007*Z1009</f>
        <v>#N/A</v>
      </c>
      <c r="AE1004" s="223" t="e">
        <f ca="1">INDEX(THREEPTPCT_COEFFS,1,1)+K1004*INDEX(THREEPTPCT_COEFFS,1,2)+L1003*INDEX(THREEPTPCT_COEFFS,1,3)+AA1007*AA1009</f>
        <v>#N/A</v>
      </c>
      <c r="AF1004" s="55" t="e">
        <f t="shared" ca="1" si="1725"/>
        <v>#N/A</v>
      </c>
      <c r="AG1004" s="223" t="e">
        <f ca="1">INDEX(TWOPTPCT_COEFFS,1,1)+AB1004*INDEX(TWOPTPCT_COEFFS,1,2)+I1003*INDEX(TWOPTPCT_COEFFS,1,3)+G1003*INDEX(TWOPTPCT_COEFFS,1,4)+L1003*INDEX(TWOPTPCT_COEFFS,1,5)+AB1007*AB1009</f>
        <v>#N/A</v>
      </c>
      <c r="AH1004" s="223" t="e">
        <f ca="1">INDEX(FTA_COEFFS,1,1)+O1004*INDEX(FTA_COEFFS,1,2)+N1003*INDEX(FTA_COEFFS,1,3)+(Q1004+R1004)*INDEX(FTA_COEFFS,1,4)+(Q1003+R1003)*INDEX(FTA_COEFFS,1,5)+M1003*INDEX(FTA_COEFFS,1,6)+AC1007*AC1009</f>
        <v>#N/A</v>
      </c>
      <c r="AI1004" s="223" t="e">
        <f ca="1">INDEX(FTPCT_COEFFS,1,1)+P1004*INDEX(FTPCT_COEFFS,1,2)+F1004*INDEX(FTPCT_COEFFS,1,3)+G1003*INDEX(FTPCT_COEFFS,1,4)+AD1007*AD1009</f>
        <v>#N/A</v>
      </c>
      <c r="AJ1004" s="338" t="e">
        <f t="shared" ca="1" si="1726"/>
        <v>#N/A</v>
      </c>
      <c r="AK1004" s="55"/>
      <c r="AL1004" s="55"/>
      <c r="AM1004" s="55"/>
      <c r="AN1004" s="55"/>
      <c r="AO1004" s="55"/>
      <c r="AP1004" s="55"/>
      <c r="AQ1004" s="55"/>
      <c r="AR1004" s="55"/>
    </row>
    <row r="1005" spans="1:45" x14ac:dyDescent="0.3">
      <c r="A1005" s="54" t="e">
        <f ca="1">IF(D1003&gt;(D1004+(AVERAGE(V1003,W1003)-AVERAGE(V1004,W1004))/2)+2.5,C1003,IF(D1004&gt;(D1003+(AVERAGE(V1004,W1004)-AVERAGE(V1003,W1003))/2)+2.5,C1004,"Close"))</f>
        <v>#N/A</v>
      </c>
      <c r="B1005" s="64" t="e">
        <f ca="1">IF(D1004&gt;D1003,C1004,C1003)</f>
        <v>#N/A</v>
      </c>
      <c r="D1005" s="56"/>
      <c r="X1005" s="55"/>
      <c r="Y1005" s="55"/>
      <c r="Z1005" s="55"/>
      <c r="AA1005" s="55"/>
      <c r="AB1005" s="55"/>
      <c r="AC1005" s="337"/>
      <c r="AD1005" s="337"/>
      <c r="AE1005" s="337"/>
      <c r="AF1005" s="337"/>
      <c r="AG1005" s="337"/>
      <c r="AH1005" s="337"/>
      <c r="AI1005" s="337"/>
      <c r="AJ1005" s="337"/>
      <c r="AK1005" s="337"/>
      <c r="AL1005" s="337"/>
      <c r="AM1005" s="55"/>
      <c r="AN1005" s="55"/>
      <c r="AO1005" s="55"/>
      <c r="AP1005" s="55"/>
      <c r="AQ1005" s="55"/>
      <c r="AR1005" s="55"/>
      <c r="AS1005" s="55"/>
    </row>
    <row r="1006" spans="1:45" x14ac:dyDescent="0.3">
      <c r="X1006" s="54" t="s">
        <v>1305</v>
      </c>
      <c r="Y1006" s="54" t="s">
        <v>128</v>
      </c>
      <c r="Z1006" s="54" t="s">
        <v>157</v>
      </c>
      <c r="AA1006" s="54" t="s">
        <v>151</v>
      </c>
      <c r="AB1006" s="54" t="s">
        <v>1327</v>
      </c>
      <c r="AC1006" s="54" t="s">
        <v>129</v>
      </c>
      <c r="AD1006" s="54" t="s">
        <v>116</v>
      </c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</row>
    <row r="1007" spans="1:45" x14ac:dyDescent="0.3">
      <c r="X1007" s="54"/>
      <c r="Y1007" s="54">
        <f t="shared" ref="Y1007:AD1007" si="1729">Y1000</f>
        <v>6.4436999999999998</v>
      </c>
      <c r="Z1007" s="54">
        <f t="shared" si="1729"/>
        <v>4.9371</v>
      </c>
      <c r="AA1007" s="54">
        <f t="shared" si="1729"/>
        <v>11.350300000000001</v>
      </c>
      <c r="AB1007" s="54">
        <f t="shared" si="1729"/>
        <v>7.1900000000000006E-2</v>
      </c>
      <c r="AC1007" s="54">
        <f t="shared" si="1729"/>
        <v>6.2766000000000002</v>
      </c>
      <c r="AD1007" s="54">
        <f t="shared" si="1729"/>
        <v>11.042999999999999</v>
      </c>
      <c r="AE1007" s="54"/>
      <c r="AF1007" s="336"/>
      <c r="AG1007" s="336"/>
      <c r="AH1007" s="336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</row>
    <row r="1008" spans="1:45" x14ac:dyDescent="0.3">
      <c r="D1008" s="56"/>
      <c r="X1008" s="336"/>
      <c r="Y1008" s="336">
        <f t="shared" ca="1" si="1621"/>
        <v>-0.47371543366313118</v>
      </c>
      <c r="Z1008" s="336">
        <f t="shared" ca="1" si="1621"/>
        <v>-1.354586699205921</v>
      </c>
      <c r="AA1008" s="336">
        <f t="shared" ca="1" si="1621"/>
        <v>-0.86292066286476365</v>
      </c>
      <c r="AB1008" s="336">
        <f t="shared" ca="1" si="1621"/>
        <v>0.28374640891873887</v>
      </c>
      <c r="AC1008" s="336">
        <f t="shared" ca="1" si="1621"/>
        <v>-1.1948405339628363</v>
      </c>
      <c r="AD1008" s="336">
        <f t="shared" ca="1" si="1621"/>
        <v>-3.9196279587932328E-2</v>
      </c>
      <c r="AE1008" s="336"/>
      <c r="AF1008" s="336"/>
      <c r="AG1008" s="336"/>
      <c r="AH1008" s="336"/>
      <c r="AI1008" s="54"/>
      <c r="AJ1008" s="54"/>
      <c r="AK1008" s="54"/>
      <c r="AL1008" s="336"/>
      <c r="AM1008" s="336"/>
      <c r="AN1008" s="336"/>
      <c r="AO1008" s="336"/>
      <c r="AP1008" s="54"/>
      <c r="AQ1008" s="336"/>
      <c r="AR1008" s="336"/>
      <c r="AS1008" s="336"/>
    </row>
    <row r="1009" spans="1:45" x14ac:dyDescent="0.3">
      <c r="C1009" s="54"/>
      <c r="D1009" s="56"/>
      <c r="Y1009" s="336">
        <f t="shared" ref="Y1009:AD1072" ca="1" si="1730">1.5*RAND()^2*IF(RAND()&gt;0.5,1,-1)</f>
        <v>0.27559400078845253</v>
      </c>
      <c r="Z1009" s="336">
        <f t="shared" ca="1" si="1730"/>
        <v>1.0548663188422953</v>
      </c>
      <c r="AA1009" s="336">
        <f t="shared" ca="1" si="1730"/>
        <v>-1.4324783476154153</v>
      </c>
      <c r="AB1009" s="336">
        <f t="shared" ca="1" si="1730"/>
        <v>0.5140219630125562</v>
      </c>
      <c r="AC1009" s="336">
        <f t="shared" ca="1" si="1730"/>
        <v>0.86857944755858685</v>
      </c>
      <c r="AD1009" s="336">
        <f t="shared" ca="1" si="1730"/>
        <v>-0.68162877713806191</v>
      </c>
      <c r="AE1009" s="55"/>
      <c r="AF1009" s="55"/>
      <c r="AG1009" s="55"/>
      <c r="AH1009" s="55"/>
      <c r="AI1009" s="55"/>
      <c r="AJ1009" s="55"/>
      <c r="AK1009" s="55"/>
      <c r="AL1009" s="55"/>
      <c r="AM1009" s="55"/>
      <c r="AN1009" s="55"/>
      <c r="AO1009" s="55"/>
      <c r="AP1009" s="55"/>
      <c r="AQ1009" s="55"/>
      <c r="AR1009" s="55"/>
      <c r="AS1009" s="55"/>
    </row>
    <row r="1010" spans="1:45" x14ac:dyDescent="0.3">
      <c r="B1010" s="54" t="s">
        <v>172</v>
      </c>
      <c r="C1010" s="53">
        <f>C1003</f>
        <v>0</v>
      </c>
      <c r="D1010" s="56" t="e">
        <f t="shared" ref="D1010:D1011" ca="1" si="1731">AJ1010</f>
        <v>#N/A</v>
      </c>
      <c r="E1010" s="52" t="e">
        <f t="shared" ref="E1010:W1010" si="1732">E1003</f>
        <v>#N/A</v>
      </c>
      <c r="F1010" s="52" t="e">
        <f t="shared" si="1732"/>
        <v>#N/A</v>
      </c>
      <c r="G1010" s="52" t="e">
        <f t="shared" si="1732"/>
        <v>#N/A</v>
      </c>
      <c r="H1010" s="52" t="e">
        <f t="shared" si="1732"/>
        <v>#N/A</v>
      </c>
      <c r="I1010" s="52" t="e">
        <f t="shared" si="1732"/>
        <v>#N/A</v>
      </c>
      <c r="J1010" s="52" t="e">
        <f t="shared" si="1732"/>
        <v>#N/A</v>
      </c>
      <c r="K1010" s="52" t="e">
        <f t="shared" si="1732"/>
        <v>#N/A</v>
      </c>
      <c r="L1010" s="52" t="e">
        <f t="shared" si="1732"/>
        <v>#N/A</v>
      </c>
      <c r="M1010" s="52" t="e">
        <f t="shared" si="1732"/>
        <v>#N/A</v>
      </c>
      <c r="N1010" s="52" t="e">
        <f t="shared" si="1732"/>
        <v>#N/A</v>
      </c>
      <c r="O1010" s="52" t="e">
        <f t="shared" si="1732"/>
        <v>#N/A</v>
      </c>
      <c r="P1010" s="52" t="e">
        <f t="shared" si="1732"/>
        <v>#N/A</v>
      </c>
      <c r="Q1010" s="52" t="e">
        <f t="shared" si="1732"/>
        <v>#N/A</v>
      </c>
      <c r="R1010" s="52" t="e">
        <f t="shared" si="1732"/>
        <v>#N/A</v>
      </c>
      <c r="S1010" s="52" t="e">
        <f t="shared" si="1732"/>
        <v>#N/A</v>
      </c>
      <c r="T1010" s="52" t="e">
        <f t="shared" si="1732"/>
        <v>#N/A</v>
      </c>
      <c r="U1010" s="52" t="e">
        <f t="shared" si="1732"/>
        <v>#N/A</v>
      </c>
      <c r="V1010" s="52" t="e">
        <f t="shared" si="1732"/>
        <v>#N/A</v>
      </c>
      <c r="W1010" s="52" t="e">
        <f t="shared" si="1732"/>
        <v>#N/A</v>
      </c>
      <c r="X1010" s="55" t="e">
        <f t="shared" ref="X1010:X1011" si="1733">(H1010-(O1010*P1010)/100-3*(J1010*K1010)/100)/2</f>
        <v>#N/A</v>
      </c>
      <c r="Y1010" s="55" t="e">
        <f t="shared" ref="Y1010:Y1011" si="1734">SUM(X1010,(J1010*K1010/100))/(F1010/100)</f>
        <v>#N/A</v>
      </c>
      <c r="Z1010" s="55" t="e">
        <f t="shared" ref="Z1010" si="1735">U1010*0.5+U1011*0.5</f>
        <v>#N/A</v>
      </c>
      <c r="AA1010" s="55" t="e">
        <f t="shared" ref="AA1010:AA1011" si="1736">J1010/Y1010</f>
        <v>#N/A</v>
      </c>
      <c r="AB1010" s="336" t="e">
        <f t="shared" ref="AB1010:AB1011" si="1737">X1010/(Y1010-J1010)</f>
        <v>#N/A</v>
      </c>
      <c r="AC1010" s="223" t="e">
        <f ca="1">INDEX(FGA_COEFFS,1,1)+Z1010*INDEX(FGA_COEFFS,1,2)+Y1010*INDEX(FGA_COEFFS,1,3)+R1010*INDEX(FGA_COEFFS,1,4)+Q1011*INDEX(FGA_COEFFS,1,5)+S1010*INDEX(FGA_COEFFS,1,6)+T1011*INDEX(FGA_COEFFS,1,7)+M1011*INDEX(FGA_COEFFS,1,8)+Y1014*Y1015</f>
        <v>#N/A</v>
      </c>
      <c r="AD1010" s="223" t="e">
        <f ca="1">INDEX(THREEPTA_COEFFS,1,1)+AC1010*INDEX(THREEPTA_COEFFS,1,2)+J1010*INDEX(THREEPTA_COEFFS,1,3)+AA1010*INDEX(THREEPTA_COEFFS,1,4)+K1010*INDEX(THREEPTA_COEFFS,1,5)+L1011*INDEX(THREEPTA_COEFFS,1,6)+Z1014*Z1015</f>
        <v>#N/A</v>
      </c>
      <c r="AE1010" s="223" t="e">
        <f ca="1">INDEX(THREEPTPCT_COEFFS,1,1)+K1010*INDEX(THREEPTPCT_COEFFS,1,2)+L1011*INDEX(THREEPTPCT_COEFFS,1,3)+AA1014*AA1015</f>
        <v>#N/A</v>
      </c>
      <c r="AF1010" s="55" t="e">
        <f t="shared" ref="AF1010:AF1011" ca="1" si="1738">AC1010-AD1010</f>
        <v>#N/A</v>
      </c>
      <c r="AG1010" s="223" t="e">
        <f ca="1">INDEX(TWOPTPCT_COEFFS,1,1)+AB1010*INDEX(TWOPTPCT_COEFFS,1,2)+I1011*INDEX(TWOPTPCT_COEFFS,1,3)+G1011*INDEX(TWOPTPCT_COEFFS,1,4)+L1011*INDEX(TWOPTPCT_COEFFS,1,5)+AB1014*AB1015</f>
        <v>#N/A</v>
      </c>
      <c r="AH1010" s="223" t="e">
        <f ca="1">INDEX(FTA_COEFFS,1,1)+O1010*INDEX(FTA_COEFFS,1,2)+N1011*INDEX(FTA_COEFFS,1,3)+(Q1010+R1010)*INDEX(FTA_COEFFS,1,4)+(Q1011+R1011)*INDEX(FTA_COEFFS,1,5)+M1011*INDEX(FTA_COEFFS,1,6)+AC1014*AC1015</f>
        <v>#N/A</v>
      </c>
      <c r="AI1010" s="223" t="e">
        <f ca="1">INDEX(FTPCT_COEFFS,1,1)+P1010*INDEX(FTPCT_COEFFS,1,2)+F1010*INDEX(FTPCT_COEFFS,1,3)+G1011*INDEX(FTPCT_COEFFS,1,4)+AD1014*AD1015</f>
        <v>#N/A</v>
      </c>
      <c r="AJ1010" s="338" t="e">
        <f t="shared" ref="AJ1010:AJ1011" ca="1" si="1739">AD1010*AE1010/100+AF1010*AG1010+AH1010*AI1010/100</f>
        <v>#N/A</v>
      </c>
      <c r="AK1010" s="55"/>
      <c r="AL1010" s="55"/>
      <c r="AM1010" s="55"/>
      <c r="AN1010" s="55"/>
      <c r="AO1010" s="55"/>
      <c r="AP1010" s="55"/>
      <c r="AQ1010" s="55"/>
      <c r="AR1010" s="55"/>
    </row>
    <row r="1011" spans="1:45" x14ac:dyDescent="0.3">
      <c r="B1011" s="54" t="s">
        <v>175</v>
      </c>
      <c r="C1011" s="54">
        <f>C1004</f>
        <v>0</v>
      </c>
      <c r="D1011" s="56" t="e">
        <f t="shared" ca="1" si="1731"/>
        <v>#N/A</v>
      </c>
      <c r="E1011" s="52" t="e">
        <f t="shared" ref="E1011:W1011" si="1740">E1004</f>
        <v>#N/A</v>
      </c>
      <c r="F1011" s="52" t="e">
        <f t="shared" si="1740"/>
        <v>#N/A</v>
      </c>
      <c r="G1011" s="52" t="e">
        <f t="shared" si="1740"/>
        <v>#N/A</v>
      </c>
      <c r="H1011" s="52" t="e">
        <f t="shared" si="1740"/>
        <v>#N/A</v>
      </c>
      <c r="I1011" s="52" t="e">
        <f t="shared" si="1740"/>
        <v>#N/A</v>
      </c>
      <c r="J1011" s="52" t="e">
        <f t="shared" si="1740"/>
        <v>#N/A</v>
      </c>
      <c r="K1011" s="52" t="e">
        <f t="shared" si="1740"/>
        <v>#N/A</v>
      </c>
      <c r="L1011" s="52" t="e">
        <f t="shared" si="1740"/>
        <v>#N/A</v>
      </c>
      <c r="M1011" s="52" t="e">
        <f t="shared" si="1740"/>
        <v>#N/A</v>
      </c>
      <c r="N1011" s="52" t="e">
        <f t="shared" si="1740"/>
        <v>#N/A</v>
      </c>
      <c r="O1011" s="52" t="e">
        <f t="shared" si="1740"/>
        <v>#N/A</v>
      </c>
      <c r="P1011" s="52" t="e">
        <f t="shared" si="1740"/>
        <v>#N/A</v>
      </c>
      <c r="Q1011" s="52" t="e">
        <f t="shared" si="1740"/>
        <v>#N/A</v>
      </c>
      <c r="R1011" s="52" t="e">
        <f t="shared" si="1740"/>
        <v>#N/A</v>
      </c>
      <c r="S1011" s="52" t="e">
        <f t="shared" si="1740"/>
        <v>#N/A</v>
      </c>
      <c r="T1011" s="52" t="e">
        <f t="shared" si="1740"/>
        <v>#N/A</v>
      </c>
      <c r="U1011" s="52" t="e">
        <f t="shared" si="1740"/>
        <v>#N/A</v>
      </c>
      <c r="V1011" s="52" t="e">
        <f t="shared" si="1740"/>
        <v>#N/A</v>
      </c>
      <c r="W1011" s="52" t="e">
        <f t="shared" si="1740"/>
        <v>#N/A</v>
      </c>
      <c r="X1011" s="55" t="e">
        <f t="shared" si="1733"/>
        <v>#N/A</v>
      </c>
      <c r="Y1011" s="55" t="e">
        <f t="shared" si="1734"/>
        <v>#N/A</v>
      </c>
      <c r="Z1011" s="55" t="e">
        <f t="shared" ref="Z1011" si="1741">Z1010</f>
        <v>#N/A</v>
      </c>
      <c r="AA1011" s="55" t="e">
        <f t="shared" si="1736"/>
        <v>#N/A</v>
      </c>
      <c r="AB1011" s="336" t="e">
        <f t="shared" si="1737"/>
        <v>#N/A</v>
      </c>
      <c r="AC1011" s="223" t="e">
        <f ca="1">INDEX(FGA_COEFFS,1,1)+Z1011*INDEX(FGA_COEFFS,1,2)+Y1011*INDEX(FGA_COEFFS,1,3)+R1011*INDEX(FGA_COEFFS,1,4)+Q1010*INDEX(FGA_COEFFS,1,5)+S1011*INDEX(FGA_COEFFS,1,6)+T1010*INDEX(FGA_COEFFS,1,7)+M1010*INDEX(FGA_COEFFS,1,8)+Y1014*Y1016</f>
        <v>#N/A</v>
      </c>
      <c r="AD1011" s="223" t="e">
        <f ca="1">INDEX(THREEPTA_COEFFS,1,1)+AC1011*INDEX(THREEPTA_COEFFS,1,2)+J1011*INDEX(THREEPTA_COEFFS,1,3)+AA1011*INDEX(THREEPTA_COEFFS,1,4)+K1011*INDEX(THREEPTA_COEFFS,1,5)+L1010*INDEX(THREEPTA_COEFFS,1,6)+Z1014*Z1016</f>
        <v>#N/A</v>
      </c>
      <c r="AE1011" s="223" t="e">
        <f ca="1">INDEX(THREEPTPCT_COEFFS,1,1)+K1011*INDEX(THREEPTPCT_COEFFS,1,2)+L1010*INDEX(THREEPTPCT_COEFFS,1,3)+AA1014*AA1016</f>
        <v>#N/A</v>
      </c>
      <c r="AF1011" s="55" t="e">
        <f t="shared" ca="1" si="1738"/>
        <v>#N/A</v>
      </c>
      <c r="AG1011" s="223" t="e">
        <f ca="1">INDEX(TWOPTPCT_COEFFS,1,1)+AB1011*INDEX(TWOPTPCT_COEFFS,1,2)+I1010*INDEX(TWOPTPCT_COEFFS,1,3)+G1010*INDEX(TWOPTPCT_COEFFS,1,4)+L1010*INDEX(TWOPTPCT_COEFFS,1,5)+AB1014*AB1016</f>
        <v>#N/A</v>
      </c>
      <c r="AH1011" s="223" t="e">
        <f ca="1">INDEX(FTA_COEFFS,1,1)+O1011*INDEX(FTA_COEFFS,1,2)+N1010*INDEX(FTA_COEFFS,1,3)+(Q1011+R1011)*INDEX(FTA_COEFFS,1,4)+(Q1010+R1010)*INDEX(FTA_COEFFS,1,5)+M1010*INDEX(FTA_COEFFS,1,6)+AC1014*AC1016</f>
        <v>#N/A</v>
      </c>
      <c r="AI1011" s="223" t="e">
        <f ca="1">INDEX(FTPCT_COEFFS,1,1)+P1011*INDEX(FTPCT_COEFFS,1,2)+F1011*INDEX(FTPCT_COEFFS,1,3)+G1010*INDEX(FTPCT_COEFFS,1,4)+AD1014*AD1016</f>
        <v>#N/A</v>
      </c>
      <c r="AJ1011" s="338" t="e">
        <f t="shared" ca="1" si="1739"/>
        <v>#N/A</v>
      </c>
      <c r="AK1011" s="55"/>
      <c r="AL1011" s="55"/>
      <c r="AM1011" s="55"/>
      <c r="AN1011" s="55"/>
      <c r="AO1011" s="55"/>
      <c r="AP1011" s="55"/>
      <c r="AQ1011" s="55"/>
      <c r="AR1011" s="55"/>
    </row>
    <row r="1012" spans="1:45" x14ac:dyDescent="0.3">
      <c r="A1012" s="54" t="e">
        <f ca="1">IF(D1010&gt;(D1011+(AVERAGE(V1010,W1010)-AVERAGE(V1011,W1011))/2)+2.5,C1010,IF(D1011&gt;(D1010+(AVERAGE(V1011,W1011)-AVERAGE(V1010,W1010))/2)+2.5,C1011,"Close"))</f>
        <v>#N/A</v>
      </c>
      <c r="B1012" s="64" t="e">
        <f ca="1">IF(D1011&gt;D1010,C1011,C1010)</f>
        <v>#N/A</v>
      </c>
      <c r="D1012" s="56"/>
      <c r="X1012" s="55"/>
      <c r="Y1012" s="55"/>
      <c r="Z1012" s="55"/>
      <c r="AA1012" s="55"/>
      <c r="AB1012" s="55"/>
      <c r="AC1012" s="337"/>
      <c r="AD1012" s="337"/>
      <c r="AE1012" s="337"/>
      <c r="AF1012" s="337"/>
      <c r="AG1012" s="337"/>
      <c r="AH1012" s="337"/>
      <c r="AI1012" s="337"/>
      <c r="AJ1012" s="337"/>
      <c r="AK1012" s="337"/>
      <c r="AL1012" s="337"/>
      <c r="AM1012" s="55"/>
      <c r="AN1012" s="55"/>
      <c r="AO1012" s="55"/>
      <c r="AP1012" s="55"/>
      <c r="AQ1012" s="55"/>
      <c r="AR1012" s="55"/>
      <c r="AS1012" s="55"/>
    </row>
    <row r="1013" spans="1:45" x14ac:dyDescent="0.3">
      <c r="X1013" s="54" t="s">
        <v>1305</v>
      </c>
      <c r="Y1013" s="54" t="s">
        <v>128</v>
      </c>
      <c r="Z1013" s="54" t="s">
        <v>157</v>
      </c>
      <c r="AA1013" s="54" t="s">
        <v>151</v>
      </c>
      <c r="AB1013" s="54" t="s">
        <v>1327</v>
      </c>
      <c r="AC1013" s="54" t="s">
        <v>129</v>
      </c>
      <c r="AD1013" s="54" t="s">
        <v>116</v>
      </c>
      <c r="AE1013" s="54"/>
      <c r="AF1013" s="54"/>
      <c r="AG1013" s="54"/>
      <c r="AH1013" s="54"/>
      <c r="AI1013" s="54"/>
      <c r="AJ1013" s="54"/>
      <c r="AK1013" s="54"/>
      <c r="AL1013" s="54"/>
      <c r="AM1013" s="54"/>
      <c r="AN1013" s="54"/>
      <c r="AO1013" s="54"/>
      <c r="AP1013" s="54"/>
      <c r="AQ1013" s="54"/>
      <c r="AR1013" s="54"/>
      <c r="AS1013" s="54"/>
    </row>
    <row r="1014" spans="1:45" x14ac:dyDescent="0.3">
      <c r="X1014" s="54"/>
      <c r="Y1014" s="54">
        <f t="shared" ref="Y1014:AD1014" si="1742">Y1007</f>
        <v>6.4436999999999998</v>
      </c>
      <c r="Z1014" s="54">
        <f t="shared" si="1742"/>
        <v>4.9371</v>
      </c>
      <c r="AA1014" s="54">
        <f t="shared" si="1742"/>
        <v>11.350300000000001</v>
      </c>
      <c r="AB1014" s="54">
        <f t="shared" si="1742"/>
        <v>7.1900000000000006E-2</v>
      </c>
      <c r="AC1014" s="54">
        <f t="shared" si="1742"/>
        <v>6.2766000000000002</v>
      </c>
      <c r="AD1014" s="54">
        <f t="shared" si="1742"/>
        <v>11.042999999999999</v>
      </c>
      <c r="AE1014" s="54"/>
      <c r="AF1014" s="336"/>
      <c r="AG1014" s="336"/>
      <c r="AH1014" s="336"/>
      <c r="AI1014" s="54"/>
      <c r="AJ1014" s="54"/>
      <c r="AK1014" s="54"/>
      <c r="AL1014" s="54"/>
      <c r="AM1014" s="54"/>
      <c r="AN1014" s="54"/>
      <c r="AO1014" s="54"/>
      <c r="AP1014" s="54"/>
      <c r="AQ1014" s="54"/>
      <c r="AR1014" s="54"/>
      <c r="AS1014" s="54"/>
    </row>
    <row r="1015" spans="1:45" x14ac:dyDescent="0.3">
      <c r="D1015" s="56"/>
      <c r="X1015" s="336"/>
      <c r="Y1015" s="336">
        <f t="shared" ca="1" si="1730"/>
        <v>-1.0222095350986649</v>
      </c>
      <c r="Z1015" s="336">
        <f t="shared" ca="1" si="1730"/>
        <v>-1.2185520128451581</v>
      </c>
      <c r="AA1015" s="336">
        <f t="shared" ca="1" si="1730"/>
        <v>-5.4670715372138655E-2</v>
      </c>
      <c r="AB1015" s="336">
        <f t="shared" ca="1" si="1730"/>
        <v>9.2306588719212324E-2</v>
      </c>
      <c r="AC1015" s="336">
        <f t="shared" ca="1" si="1730"/>
        <v>-1.4807438240273827</v>
      </c>
      <c r="AD1015" s="336">
        <f t="shared" ca="1" si="1730"/>
        <v>-0.25855047732441372</v>
      </c>
      <c r="AE1015" s="336"/>
      <c r="AF1015" s="336"/>
      <c r="AG1015" s="336"/>
      <c r="AH1015" s="336"/>
      <c r="AI1015" s="54"/>
      <c r="AJ1015" s="54"/>
      <c r="AK1015" s="54"/>
      <c r="AL1015" s="336"/>
      <c r="AM1015" s="336"/>
      <c r="AN1015" s="336"/>
      <c r="AO1015" s="336"/>
      <c r="AP1015" s="54"/>
      <c r="AQ1015" s="336"/>
      <c r="AR1015" s="336"/>
      <c r="AS1015" s="336"/>
    </row>
    <row r="1016" spans="1:45" x14ac:dyDescent="0.3">
      <c r="C1016" s="54"/>
      <c r="D1016" s="56"/>
      <c r="Y1016" s="336">
        <f t="shared" ca="1" si="1730"/>
        <v>0.18397342598719227</v>
      </c>
      <c r="Z1016" s="336">
        <f t="shared" ca="1" si="1730"/>
        <v>-0.77974985435631639</v>
      </c>
      <c r="AA1016" s="336">
        <f t="shared" ca="1" si="1730"/>
        <v>0.3599625210747508</v>
      </c>
      <c r="AB1016" s="336">
        <f t="shared" ca="1" si="1730"/>
        <v>0.77232476899414493</v>
      </c>
      <c r="AC1016" s="336">
        <f t="shared" ca="1" si="1730"/>
        <v>-0.7876164938285618</v>
      </c>
      <c r="AD1016" s="336">
        <f t="shared" ca="1" si="1730"/>
        <v>-1.2945896325792146</v>
      </c>
      <c r="AE1016" s="55"/>
      <c r="AF1016" s="55"/>
      <c r="AG1016" s="55"/>
      <c r="AH1016" s="55"/>
      <c r="AI1016" s="55"/>
      <c r="AJ1016" s="55"/>
      <c r="AK1016" s="55"/>
      <c r="AL1016" s="55"/>
      <c r="AM1016" s="55"/>
      <c r="AN1016" s="55"/>
      <c r="AO1016" s="55"/>
      <c r="AP1016" s="55"/>
      <c r="AQ1016" s="55"/>
      <c r="AR1016" s="55"/>
      <c r="AS1016" s="55"/>
    </row>
    <row r="1017" spans="1:45" x14ac:dyDescent="0.3">
      <c r="B1017" s="54" t="s">
        <v>172</v>
      </c>
      <c r="C1017" s="53">
        <f>C1010</f>
        <v>0</v>
      </c>
      <c r="D1017" s="56" t="e">
        <f t="shared" ref="D1017:D1018" ca="1" si="1743">AJ1017</f>
        <v>#N/A</v>
      </c>
      <c r="E1017" s="52" t="e">
        <f t="shared" ref="E1017:W1017" si="1744">E1010</f>
        <v>#N/A</v>
      </c>
      <c r="F1017" s="52" t="e">
        <f t="shared" si="1744"/>
        <v>#N/A</v>
      </c>
      <c r="G1017" s="52" t="e">
        <f t="shared" si="1744"/>
        <v>#N/A</v>
      </c>
      <c r="H1017" s="52" t="e">
        <f t="shared" si="1744"/>
        <v>#N/A</v>
      </c>
      <c r="I1017" s="52" t="e">
        <f t="shared" si="1744"/>
        <v>#N/A</v>
      </c>
      <c r="J1017" s="52" t="e">
        <f t="shared" si="1744"/>
        <v>#N/A</v>
      </c>
      <c r="K1017" s="52" t="e">
        <f t="shared" si="1744"/>
        <v>#N/A</v>
      </c>
      <c r="L1017" s="52" t="e">
        <f t="shared" si="1744"/>
        <v>#N/A</v>
      </c>
      <c r="M1017" s="52" t="e">
        <f t="shared" si="1744"/>
        <v>#N/A</v>
      </c>
      <c r="N1017" s="52" t="e">
        <f t="shared" si="1744"/>
        <v>#N/A</v>
      </c>
      <c r="O1017" s="52" t="e">
        <f t="shared" si="1744"/>
        <v>#N/A</v>
      </c>
      <c r="P1017" s="52" t="e">
        <f t="shared" si="1744"/>
        <v>#N/A</v>
      </c>
      <c r="Q1017" s="52" t="e">
        <f t="shared" si="1744"/>
        <v>#N/A</v>
      </c>
      <c r="R1017" s="52" t="e">
        <f t="shared" si="1744"/>
        <v>#N/A</v>
      </c>
      <c r="S1017" s="52" t="e">
        <f t="shared" si="1744"/>
        <v>#N/A</v>
      </c>
      <c r="T1017" s="52" t="e">
        <f t="shared" si="1744"/>
        <v>#N/A</v>
      </c>
      <c r="U1017" s="52" t="e">
        <f t="shared" si="1744"/>
        <v>#N/A</v>
      </c>
      <c r="V1017" s="52" t="e">
        <f t="shared" si="1744"/>
        <v>#N/A</v>
      </c>
      <c r="W1017" s="52" t="e">
        <f t="shared" si="1744"/>
        <v>#N/A</v>
      </c>
      <c r="X1017" s="55" t="e">
        <f t="shared" ref="X1017:X1018" si="1745">(H1017-(O1017*P1017)/100-3*(J1017*K1017)/100)/2</f>
        <v>#N/A</v>
      </c>
      <c r="Y1017" s="55" t="e">
        <f t="shared" ref="Y1017:Y1018" si="1746">SUM(X1017,(J1017*K1017/100))/(F1017/100)</f>
        <v>#N/A</v>
      </c>
      <c r="Z1017" s="55" t="e">
        <f t="shared" ref="Z1017" si="1747">U1017*0.5+U1018*0.5</f>
        <v>#N/A</v>
      </c>
      <c r="AA1017" s="55" t="e">
        <f t="shared" ref="AA1017:AA1018" si="1748">J1017/Y1017</f>
        <v>#N/A</v>
      </c>
      <c r="AB1017" s="336" t="e">
        <f t="shared" ref="AB1017:AB1018" si="1749">X1017/(Y1017-J1017)</f>
        <v>#N/A</v>
      </c>
      <c r="AC1017" s="223" t="e">
        <f ca="1">INDEX(FGA_COEFFS,1,1)+Z1017*INDEX(FGA_COEFFS,1,2)+Y1017*INDEX(FGA_COEFFS,1,3)+R1017*INDEX(FGA_COEFFS,1,4)+Q1018*INDEX(FGA_COEFFS,1,5)+S1017*INDEX(FGA_COEFFS,1,6)+T1018*INDEX(FGA_COEFFS,1,7)+M1018*INDEX(FGA_COEFFS,1,8)+Y1021*Y1022</f>
        <v>#N/A</v>
      </c>
      <c r="AD1017" s="223" t="e">
        <f ca="1">INDEX(THREEPTA_COEFFS,1,1)+AC1017*INDEX(THREEPTA_COEFFS,1,2)+J1017*INDEX(THREEPTA_COEFFS,1,3)+AA1017*INDEX(THREEPTA_COEFFS,1,4)+K1017*INDEX(THREEPTA_COEFFS,1,5)+L1018*INDEX(THREEPTA_COEFFS,1,6)+Z1021*Z1022</f>
        <v>#N/A</v>
      </c>
      <c r="AE1017" s="223" t="e">
        <f ca="1">INDEX(THREEPTPCT_COEFFS,1,1)+K1017*INDEX(THREEPTPCT_COEFFS,1,2)+L1018*INDEX(THREEPTPCT_COEFFS,1,3)+AA1021*AA1022</f>
        <v>#N/A</v>
      </c>
      <c r="AF1017" s="55" t="e">
        <f t="shared" ref="AF1017:AF1018" ca="1" si="1750">AC1017-AD1017</f>
        <v>#N/A</v>
      </c>
      <c r="AG1017" s="223" t="e">
        <f ca="1">INDEX(TWOPTPCT_COEFFS,1,1)+AB1017*INDEX(TWOPTPCT_COEFFS,1,2)+I1018*INDEX(TWOPTPCT_COEFFS,1,3)+G1018*INDEX(TWOPTPCT_COEFFS,1,4)+L1018*INDEX(TWOPTPCT_COEFFS,1,5)+AB1021*AB1022</f>
        <v>#N/A</v>
      </c>
      <c r="AH1017" s="223" t="e">
        <f ca="1">INDEX(FTA_COEFFS,1,1)+O1017*INDEX(FTA_COEFFS,1,2)+N1018*INDEX(FTA_COEFFS,1,3)+(Q1017+R1017)*INDEX(FTA_COEFFS,1,4)+(Q1018+R1018)*INDEX(FTA_COEFFS,1,5)+M1018*INDEX(FTA_COEFFS,1,6)+AC1021*AC1022</f>
        <v>#N/A</v>
      </c>
      <c r="AI1017" s="223" t="e">
        <f ca="1">INDEX(FTPCT_COEFFS,1,1)+P1017*INDEX(FTPCT_COEFFS,1,2)+F1017*INDEX(FTPCT_COEFFS,1,3)+G1018*INDEX(FTPCT_COEFFS,1,4)+AD1021*AD1022</f>
        <v>#N/A</v>
      </c>
      <c r="AJ1017" s="338" t="e">
        <f t="shared" ref="AJ1017:AJ1018" ca="1" si="1751">AD1017*AE1017/100+AF1017*AG1017+AH1017*AI1017/100</f>
        <v>#N/A</v>
      </c>
      <c r="AK1017" s="55"/>
      <c r="AL1017" s="55"/>
      <c r="AM1017" s="55"/>
      <c r="AN1017" s="55"/>
      <c r="AO1017" s="55"/>
      <c r="AP1017" s="55"/>
      <c r="AQ1017" s="55"/>
      <c r="AR1017" s="55"/>
    </row>
    <row r="1018" spans="1:45" x14ac:dyDescent="0.3">
      <c r="B1018" s="54" t="s">
        <v>175</v>
      </c>
      <c r="C1018" s="54">
        <f>C1011</f>
        <v>0</v>
      </c>
      <c r="D1018" s="56" t="e">
        <f t="shared" ca="1" si="1743"/>
        <v>#N/A</v>
      </c>
      <c r="E1018" s="52" t="e">
        <f t="shared" ref="E1018:W1018" si="1752">E1011</f>
        <v>#N/A</v>
      </c>
      <c r="F1018" s="52" t="e">
        <f t="shared" si="1752"/>
        <v>#N/A</v>
      </c>
      <c r="G1018" s="52" t="e">
        <f t="shared" si="1752"/>
        <v>#N/A</v>
      </c>
      <c r="H1018" s="52" t="e">
        <f t="shared" si="1752"/>
        <v>#N/A</v>
      </c>
      <c r="I1018" s="52" t="e">
        <f t="shared" si="1752"/>
        <v>#N/A</v>
      </c>
      <c r="J1018" s="52" t="e">
        <f t="shared" si="1752"/>
        <v>#N/A</v>
      </c>
      <c r="K1018" s="52" t="e">
        <f t="shared" si="1752"/>
        <v>#N/A</v>
      </c>
      <c r="L1018" s="52" t="e">
        <f t="shared" si="1752"/>
        <v>#N/A</v>
      </c>
      <c r="M1018" s="52" t="e">
        <f t="shared" si="1752"/>
        <v>#N/A</v>
      </c>
      <c r="N1018" s="52" t="e">
        <f t="shared" si="1752"/>
        <v>#N/A</v>
      </c>
      <c r="O1018" s="52" t="e">
        <f t="shared" si="1752"/>
        <v>#N/A</v>
      </c>
      <c r="P1018" s="52" t="e">
        <f t="shared" si="1752"/>
        <v>#N/A</v>
      </c>
      <c r="Q1018" s="52" t="e">
        <f t="shared" si="1752"/>
        <v>#N/A</v>
      </c>
      <c r="R1018" s="52" t="e">
        <f t="shared" si="1752"/>
        <v>#N/A</v>
      </c>
      <c r="S1018" s="52" t="e">
        <f t="shared" si="1752"/>
        <v>#N/A</v>
      </c>
      <c r="T1018" s="52" t="e">
        <f t="shared" si="1752"/>
        <v>#N/A</v>
      </c>
      <c r="U1018" s="52" t="e">
        <f t="shared" si="1752"/>
        <v>#N/A</v>
      </c>
      <c r="V1018" s="52" t="e">
        <f t="shared" si="1752"/>
        <v>#N/A</v>
      </c>
      <c r="W1018" s="52" t="e">
        <f t="shared" si="1752"/>
        <v>#N/A</v>
      </c>
      <c r="X1018" s="55" t="e">
        <f t="shared" si="1745"/>
        <v>#N/A</v>
      </c>
      <c r="Y1018" s="55" t="e">
        <f t="shared" si="1746"/>
        <v>#N/A</v>
      </c>
      <c r="Z1018" s="55" t="e">
        <f t="shared" ref="Z1018" si="1753">Z1017</f>
        <v>#N/A</v>
      </c>
      <c r="AA1018" s="55" t="e">
        <f t="shared" si="1748"/>
        <v>#N/A</v>
      </c>
      <c r="AB1018" s="336" t="e">
        <f t="shared" si="1749"/>
        <v>#N/A</v>
      </c>
      <c r="AC1018" s="223" t="e">
        <f ca="1">INDEX(FGA_COEFFS,1,1)+Z1018*INDEX(FGA_COEFFS,1,2)+Y1018*INDEX(FGA_COEFFS,1,3)+R1018*INDEX(FGA_COEFFS,1,4)+Q1017*INDEX(FGA_COEFFS,1,5)+S1018*INDEX(FGA_COEFFS,1,6)+T1017*INDEX(FGA_COEFFS,1,7)+M1017*INDEX(FGA_COEFFS,1,8)+Y1021*Y1023</f>
        <v>#N/A</v>
      </c>
      <c r="AD1018" s="223" t="e">
        <f ca="1">INDEX(THREEPTA_COEFFS,1,1)+AC1018*INDEX(THREEPTA_COEFFS,1,2)+J1018*INDEX(THREEPTA_COEFFS,1,3)+AA1018*INDEX(THREEPTA_COEFFS,1,4)+K1018*INDEX(THREEPTA_COEFFS,1,5)+L1017*INDEX(THREEPTA_COEFFS,1,6)+Z1021*Z1023</f>
        <v>#N/A</v>
      </c>
      <c r="AE1018" s="223" t="e">
        <f ca="1">INDEX(THREEPTPCT_COEFFS,1,1)+K1018*INDEX(THREEPTPCT_COEFFS,1,2)+L1017*INDEX(THREEPTPCT_COEFFS,1,3)+AA1021*AA1023</f>
        <v>#N/A</v>
      </c>
      <c r="AF1018" s="55" t="e">
        <f t="shared" ca="1" si="1750"/>
        <v>#N/A</v>
      </c>
      <c r="AG1018" s="223" t="e">
        <f ca="1">INDEX(TWOPTPCT_COEFFS,1,1)+AB1018*INDEX(TWOPTPCT_COEFFS,1,2)+I1017*INDEX(TWOPTPCT_COEFFS,1,3)+G1017*INDEX(TWOPTPCT_COEFFS,1,4)+L1017*INDEX(TWOPTPCT_COEFFS,1,5)+AB1021*AB1023</f>
        <v>#N/A</v>
      </c>
      <c r="AH1018" s="223" t="e">
        <f ca="1">INDEX(FTA_COEFFS,1,1)+O1018*INDEX(FTA_COEFFS,1,2)+N1017*INDEX(FTA_COEFFS,1,3)+(Q1018+R1018)*INDEX(FTA_COEFFS,1,4)+(Q1017+R1017)*INDEX(FTA_COEFFS,1,5)+M1017*INDEX(FTA_COEFFS,1,6)+AC1021*AC1023</f>
        <v>#N/A</v>
      </c>
      <c r="AI1018" s="223" t="e">
        <f ca="1">INDEX(FTPCT_COEFFS,1,1)+P1018*INDEX(FTPCT_COEFFS,1,2)+F1018*INDEX(FTPCT_COEFFS,1,3)+G1017*INDEX(FTPCT_COEFFS,1,4)+AD1021*AD1023</f>
        <v>#N/A</v>
      </c>
      <c r="AJ1018" s="338" t="e">
        <f t="shared" ca="1" si="1751"/>
        <v>#N/A</v>
      </c>
      <c r="AK1018" s="55"/>
      <c r="AL1018" s="55"/>
      <c r="AM1018" s="55"/>
      <c r="AN1018" s="55"/>
      <c r="AO1018" s="55"/>
      <c r="AP1018" s="55"/>
      <c r="AQ1018" s="55"/>
      <c r="AR1018" s="55"/>
    </row>
    <row r="1019" spans="1:45" x14ac:dyDescent="0.3">
      <c r="A1019" s="54" t="e">
        <f ca="1">IF(D1017&gt;(D1018+(AVERAGE(V1017,W1017)-AVERAGE(V1018,W1018))/2)+2.5,C1017,IF(D1018&gt;(D1017+(AVERAGE(V1018,W1018)-AVERAGE(V1017,W1017))/2)+2.5,C1018,"Close"))</f>
        <v>#N/A</v>
      </c>
      <c r="B1019" s="64" t="e">
        <f ca="1">IF(D1018&gt;D1017,C1018,C1017)</f>
        <v>#N/A</v>
      </c>
      <c r="D1019" s="56"/>
      <c r="X1019" s="55"/>
      <c r="Y1019" s="55"/>
      <c r="Z1019" s="55"/>
      <c r="AA1019" s="55"/>
      <c r="AB1019" s="55"/>
      <c r="AC1019" s="337"/>
      <c r="AD1019" s="337"/>
      <c r="AE1019" s="337"/>
      <c r="AF1019" s="337"/>
      <c r="AG1019" s="337"/>
      <c r="AH1019" s="337"/>
      <c r="AI1019" s="337"/>
      <c r="AJ1019" s="337"/>
      <c r="AK1019" s="337"/>
      <c r="AL1019" s="337"/>
      <c r="AM1019" s="55"/>
      <c r="AN1019" s="55"/>
      <c r="AO1019" s="55"/>
      <c r="AP1019" s="55"/>
      <c r="AQ1019" s="55"/>
      <c r="AR1019" s="55"/>
      <c r="AS1019" s="55"/>
    </row>
    <row r="1020" spans="1:45" x14ac:dyDescent="0.3">
      <c r="X1020" s="54" t="s">
        <v>1305</v>
      </c>
      <c r="Y1020" s="54" t="s">
        <v>128</v>
      </c>
      <c r="Z1020" s="54" t="s">
        <v>157</v>
      </c>
      <c r="AA1020" s="54" t="s">
        <v>151</v>
      </c>
      <c r="AB1020" s="54" t="s">
        <v>1327</v>
      </c>
      <c r="AC1020" s="54" t="s">
        <v>129</v>
      </c>
      <c r="AD1020" s="54" t="s">
        <v>116</v>
      </c>
      <c r="AE1020" s="54"/>
      <c r="AF1020" s="54"/>
      <c r="AG1020" s="54"/>
      <c r="AH1020" s="54"/>
      <c r="AI1020" s="54"/>
      <c r="AJ1020" s="54"/>
      <c r="AK1020" s="54"/>
      <c r="AL1020" s="54"/>
      <c r="AM1020" s="54"/>
      <c r="AN1020" s="54"/>
      <c r="AO1020" s="54"/>
      <c r="AP1020" s="54"/>
      <c r="AQ1020" s="54"/>
      <c r="AR1020" s="54"/>
      <c r="AS1020" s="54"/>
    </row>
    <row r="1021" spans="1:45" x14ac:dyDescent="0.3">
      <c r="X1021" s="54"/>
      <c r="Y1021" s="54">
        <f t="shared" ref="Y1021:AD1021" si="1754">Y1014</f>
        <v>6.4436999999999998</v>
      </c>
      <c r="Z1021" s="54">
        <f t="shared" si="1754"/>
        <v>4.9371</v>
      </c>
      <c r="AA1021" s="54">
        <f t="shared" si="1754"/>
        <v>11.350300000000001</v>
      </c>
      <c r="AB1021" s="54">
        <f t="shared" si="1754"/>
        <v>7.1900000000000006E-2</v>
      </c>
      <c r="AC1021" s="54">
        <f t="shared" si="1754"/>
        <v>6.2766000000000002</v>
      </c>
      <c r="AD1021" s="54">
        <f t="shared" si="1754"/>
        <v>11.042999999999999</v>
      </c>
      <c r="AE1021" s="54"/>
      <c r="AF1021" s="336"/>
      <c r="AG1021" s="336"/>
      <c r="AH1021" s="336"/>
      <c r="AI1021" s="54"/>
      <c r="AJ1021" s="54"/>
      <c r="AK1021" s="54"/>
      <c r="AL1021" s="54"/>
      <c r="AM1021" s="54"/>
      <c r="AN1021" s="54"/>
      <c r="AO1021" s="54"/>
      <c r="AP1021" s="54"/>
      <c r="AQ1021" s="54"/>
      <c r="AR1021" s="54"/>
      <c r="AS1021" s="54"/>
    </row>
    <row r="1022" spans="1:45" x14ac:dyDescent="0.3">
      <c r="D1022" s="56"/>
      <c r="X1022" s="336"/>
      <c r="Y1022" s="336">
        <f t="shared" ca="1" si="1730"/>
        <v>0.32810272313748262</v>
      </c>
      <c r="Z1022" s="336">
        <f t="shared" ca="1" si="1730"/>
        <v>-2.5161016630291452E-2</v>
      </c>
      <c r="AA1022" s="336">
        <f t="shared" ca="1" si="1730"/>
        <v>1.2348515164866223</v>
      </c>
      <c r="AB1022" s="336">
        <f t="shared" ca="1" si="1730"/>
        <v>0.3800253749874366</v>
      </c>
      <c r="AC1022" s="336">
        <f t="shared" ca="1" si="1730"/>
        <v>-1.2146879033046938</v>
      </c>
      <c r="AD1022" s="336">
        <f t="shared" ca="1" si="1730"/>
        <v>-0.19834312266021306</v>
      </c>
      <c r="AE1022" s="336"/>
      <c r="AF1022" s="336"/>
      <c r="AG1022" s="336"/>
      <c r="AH1022" s="336"/>
      <c r="AI1022" s="54"/>
      <c r="AJ1022" s="54"/>
      <c r="AK1022" s="54"/>
      <c r="AL1022" s="336"/>
      <c r="AM1022" s="336"/>
      <c r="AN1022" s="336"/>
      <c r="AO1022" s="336"/>
      <c r="AP1022" s="54"/>
      <c r="AQ1022" s="336"/>
      <c r="AR1022" s="336"/>
      <c r="AS1022" s="336"/>
    </row>
    <row r="1023" spans="1:45" x14ac:dyDescent="0.3">
      <c r="C1023" s="54"/>
      <c r="D1023" s="56"/>
      <c r="Y1023" s="336">
        <f t="shared" ca="1" si="1730"/>
        <v>0.18535230386243615</v>
      </c>
      <c r="Z1023" s="336">
        <f t="shared" ca="1" si="1730"/>
        <v>2.6560959963963086E-3</v>
      </c>
      <c r="AA1023" s="336">
        <f t="shared" ca="1" si="1730"/>
        <v>1.3368505044092467</v>
      </c>
      <c r="AB1023" s="336">
        <f t="shared" ca="1" si="1730"/>
        <v>0.86141330253829795</v>
      </c>
      <c r="AC1023" s="336">
        <f t="shared" ca="1" si="1730"/>
        <v>0.27769646264420267</v>
      </c>
      <c r="AD1023" s="336">
        <f t="shared" ca="1" si="1730"/>
        <v>-1.372931499695621E-3</v>
      </c>
      <c r="AE1023" s="55"/>
      <c r="AF1023" s="55"/>
      <c r="AG1023" s="55"/>
      <c r="AH1023" s="55"/>
      <c r="AI1023" s="55"/>
      <c r="AJ1023" s="55"/>
      <c r="AK1023" s="55"/>
      <c r="AL1023" s="55"/>
      <c r="AM1023" s="55"/>
      <c r="AN1023" s="55"/>
      <c r="AO1023" s="55"/>
      <c r="AP1023" s="55"/>
      <c r="AQ1023" s="55"/>
      <c r="AR1023" s="55"/>
      <c r="AS1023" s="55"/>
    </row>
    <row r="1024" spans="1:45" x14ac:dyDescent="0.3">
      <c r="B1024" s="54" t="s">
        <v>172</v>
      </c>
      <c r="C1024" s="53">
        <f>C1017</f>
        <v>0</v>
      </c>
      <c r="D1024" s="56" t="e">
        <f t="shared" ref="D1024:D1025" ca="1" si="1755">AJ1024</f>
        <v>#N/A</v>
      </c>
      <c r="E1024" s="52" t="e">
        <f t="shared" ref="E1024:W1024" si="1756">E1017</f>
        <v>#N/A</v>
      </c>
      <c r="F1024" s="52" t="e">
        <f t="shared" si="1756"/>
        <v>#N/A</v>
      </c>
      <c r="G1024" s="52" t="e">
        <f t="shared" si="1756"/>
        <v>#N/A</v>
      </c>
      <c r="H1024" s="52" t="e">
        <f t="shared" si="1756"/>
        <v>#N/A</v>
      </c>
      <c r="I1024" s="52" t="e">
        <f t="shared" si="1756"/>
        <v>#N/A</v>
      </c>
      <c r="J1024" s="52" t="e">
        <f t="shared" si="1756"/>
        <v>#N/A</v>
      </c>
      <c r="K1024" s="52" t="e">
        <f t="shared" si="1756"/>
        <v>#N/A</v>
      </c>
      <c r="L1024" s="52" t="e">
        <f t="shared" si="1756"/>
        <v>#N/A</v>
      </c>
      <c r="M1024" s="52" t="e">
        <f t="shared" si="1756"/>
        <v>#N/A</v>
      </c>
      <c r="N1024" s="52" t="e">
        <f t="shared" si="1756"/>
        <v>#N/A</v>
      </c>
      <c r="O1024" s="52" t="e">
        <f t="shared" si="1756"/>
        <v>#N/A</v>
      </c>
      <c r="P1024" s="52" t="e">
        <f t="shared" si="1756"/>
        <v>#N/A</v>
      </c>
      <c r="Q1024" s="52" t="e">
        <f t="shared" si="1756"/>
        <v>#N/A</v>
      </c>
      <c r="R1024" s="52" t="e">
        <f t="shared" si="1756"/>
        <v>#N/A</v>
      </c>
      <c r="S1024" s="52" t="e">
        <f t="shared" si="1756"/>
        <v>#N/A</v>
      </c>
      <c r="T1024" s="52" t="e">
        <f t="shared" si="1756"/>
        <v>#N/A</v>
      </c>
      <c r="U1024" s="52" t="e">
        <f t="shared" si="1756"/>
        <v>#N/A</v>
      </c>
      <c r="V1024" s="52" t="e">
        <f t="shared" si="1756"/>
        <v>#N/A</v>
      </c>
      <c r="W1024" s="52" t="e">
        <f t="shared" si="1756"/>
        <v>#N/A</v>
      </c>
      <c r="X1024" s="55" t="e">
        <f t="shared" ref="X1024:X1025" si="1757">(H1024-(O1024*P1024)/100-3*(J1024*K1024)/100)/2</f>
        <v>#N/A</v>
      </c>
      <c r="Y1024" s="55" t="e">
        <f t="shared" ref="Y1024:Y1025" si="1758">SUM(X1024,(J1024*K1024/100))/(F1024/100)</f>
        <v>#N/A</v>
      </c>
      <c r="Z1024" s="55" t="e">
        <f t="shared" ref="Z1024" si="1759">U1024*0.5+U1025*0.5</f>
        <v>#N/A</v>
      </c>
      <c r="AA1024" s="55" t="e">
        <f t="shared" ref="AA1024:AA1025" si="1760">J1024/Y1024</f>
        <v>#N/A</v>
      </c>
      <c r="AB1024" s="336" t="e">
        <f t="shared" ref="AB1024:AB1025" si="1761">X1024/(Y1024-J1024)</f>
        <v>#N/A</v>
      </c>
      <c r="AC1024" s="223" t="e">
        <f ca="1">INDEX(FGA_COEFFS,1,1)+Z1024*INDEX(FGA_COEFFS,1,2)+Y1024*INDEX(FGA_COEFFS,1,3)+R1024*INDEX(FGA_COEFFS,1,4)+Q1025*INDEX(FGA_COEFFS,1,5)+S1024*INDEX(FGA_COEFFS,1,6)+T1025*INDEX(FGA_COEFFS,1,7)+M1025*INDEX(FGA_COEFFS,1,8)+Y1028*Y1029</f>
        <v>#N/A</v>
      </c>
      <c r="AD1024" s="223" t="e">
        <f ca="1">INDEX(THREEPTA_COEFFS,1,1)+AC1024*INDEX(THREEPTA_COEFFS,1,2)+J1024*INDEX(THREEPTA_COEFFS,1,3)+AA1024*INDEX(THREEPTA_COEFFS,1,4)+K1024*INDEX(THREEPTA_COEFFS,1,5)+L1025*INDEX(THREEPTA_COEFFS,1,6)+Z1028*Z1029</f>
        <v>#N/A</v>
      </c>
      <c r="AE1024" s="223" t="e">
        <f ca="1">INDEX(THREEPTPCT_COEFFS,1,1)+K1024*INDEX(THREEPTPCT_COEFFS,1,2)+L1025*INDEX(THREEPTPCT_COEFFS,1,3)+AA1028*AA1029</f>
        <v>#N/A</v>
      </c>
      <c r="AF1024" s="55" t="e">
        <f t="shared" ref="AF1024:AF1025" ca="1" si="1762">AC1024-AD1024</f>
        <v>#N/A</v>
      </c>
      <c r="AG1024" s="223" t="e">
        <f ca="1">INDEX(TWOPTPCT_COEFFS,1,1)+AB1024*INDEX(TWOPTPCT_COEFFS,1,2)+I1025*INDEX(TWOPTPCT_COEFFS,1,3)+G1025*INDEX(TWOPTPCT_COEFFS,1,4)+L1025*INDEX(TWOPTPCT_COEFFS,1,5)+AB1028*AB1029</f>
        <v>#N/A</v>
      </c>
      <c r="AH1024" s="223" t="e">
        <f ca="1">INDEX(FTA_COEFFS,1,1)+O1024*INDEX(FTA_COEFFS,1,2)+N1025*INDEX(FTA_COEFFS,1,3)+(Q1024+R1024)*INDEX(FTA_COEFFS,1,4)+(Q1025+R1025)*INDEX(FTA_COEFFS,1,5)+M1025*INDEX(FTA_COEFFS,1,6)+AC1028*AC1029</f>
        <v>#N/A</v>
      </c>
      <c r="AI1024" s="223" t="e">
        <f ca="1">INDEX(FTPCT_COEFFS,1,1)+P1024*INDEX(FTPCT_COEFFS,1,2)+F1024*INDEX(FTPCT_COEFFS,1,3)+G1025*INDEX(FTPCT_COEFFS,1,4)+AD1028*AD1029</f>
        <v>#N/A</v>
      </c>
      <c r="AJ1024" s="338" t="e">
        <f t="shared" ref="AJ1024:AJ1025" ca="1" si="1763">AD1024*AE1024/100+AF1024*AG1024+AH1024*AI1024/100</f>
        <v>#N/A</v>
      </c>
      <c r="AK1024" s="55"/>
      <c r="AL1024" s="55"/>
      <c r="AM1024" s="55"/>
      <c r="AN1024" s="55"/>
      <c r="AO1024" s="55"/>
      <c r="AP1024" s="55"/>
      <c r="AQ1024" s="55"/>
      <c r="AR1024" s="55"/>
    </row>
    <row r="1025" spans="1:45" x14ac:dyDescent="0.3">
      <c r="B1025" s="54" t="s">
        <v>175</v>
      </c>
      <c r="C1025" s="54">
        <f>C1018</f>
        <v>0</v>
      </c>
      <c r="D1025" s="56" t="e">
        <f t="shared" ca="1" si="1755"/>
        <v>#N/A</v>
      </c>
      <c r="E1025" s="52" t="e">
        <f t="shared" ref="E1025:W1025" si="1764">E1018</f>
        <v>#N/A</v>
      </c>
      <c r="F1025" s="52" t="e">
        <f t="shared" si="1764"/>
        <v>#N/A</v>
      </c>
      <c r="G1025" s="52" t="e">
        <f t="shared" si="1764"/>
        <v>#N/A</v>
      </c>
      <c r="H1025" s="52" t="e">
        <f t="shared" si="1764"/>
        <v>#N/A</v>
      </c>
      <c r="I1025" s="52" t="e">
        <f t="shared" si="1764"/>
        <v>#N/A</v>
      </c>
      <c r="J1025" s="52" t="e">
        <f t="shared" si="1764"/>
        <v>#N/A</v>
      </c>
      <c r="K1025" s="52" t="e">
        <f t="shared" si="1764"/>
        <v>#N/A</v>
      </c>
      <c r="L1025" s="52" t="e">
        <f t="shared" si="1764"/>
        <v>#N/A</v>
      </c>
      <c r="M1025" s="52" t="e">
        <f t="shared" si="1764"/>
        <v>#N/A</v>
      </c>
      <c r="N1025" s="52" t="e">
        <f t="shared" si="1764"/>
        <v>#N/A</v>
      </c>
      <c r="O1025" s="52" t="e">
        <f t="shared" si="1764"/>
        <v>#N/A</v>
      </c>
      <c r="P1025" s="52" t="e">
        <f t="shared" si="1764"/>
        <v>#N/A</v>
      </c>
      <c r="Q1025" s="52" t="e">
        <f t="shared" si="1764"/>
        <v>#N/A</v>
      </c>
      <c r="R1025" s="52" t="e">
        <f t="shared" si="1764"/>
        <v>#N/A</v>
      </c>
      <c r="S1025" s="52" t="e">
        <f t="shared" si="1764"/>
        <v>#N/A</v>
      </c>
      <c r="T1025" s="52" t="e">
        <f t="shared" si="1764"/>
        <v>#N/A</v>
      </c>
      <c r="U1025" s="52" t="e">
        <f t="shared" si="1764"/>
        <v>#N/A</v>
      </c>
      <c r="V1025" s="52" t="e">
        <f t="shared" si="1764"/>
        <v>#N/A</v>
      </c>
      <c r="W1025" s="52" t="e">
        <f t="shared" si="1764"/>
        <v>#N/A</v>
      </c>
      <c r="X1025" s="55" t="e">
        <f t="shared" si="1757"/>
        <v>#N/A</v>
      </c>
      <c r="Y1025" s="55" t="e">
        <f t="shared" si="1758"/>
        <v>#N/A</v>
      </c>
      <c r="Z1025" s="55" t="e">
        <f t="shared" ref="Z1025" si="1765">Z1024</f>
        <v>#N/A</v>
      </c>
      <c r="AA1025" s="55" t="e">
        <f t="shared" si="1760"/>
        <v>#N/A</v>
      </c>
      <c r="AB1025" s="336" t="e">
        <f t="shared" si="1761"/>
        <v>#N/A</v>
      </c>
      <c r="AC1025" s="223" t="e">
        <f ca="1">INDEX(FGA_COEFFS,1,1)+Z1025*INDEX(FGA_COEFFS,1,2)+Y1025*INDEX(FGA_COEFFS,1,3)+R1025*INDEX(FGA_COEFFS,1,4)+Q1024*INDEX(FGA_COEFFS,1,5)+S1025*INDEX(FGA_COEFFS,1,6)+T1024*INDEX(FGA_COEFFS,1,7)+M1024*INDEX(FGA_COEFFS,1,8)+Y1028*Y1030</f>
        <v>#N/A</v>
      </c>
      <c r="AD1025" s="223" t="e">
        <f ca="1">INDEX(THREEPTA_COEFFS,1,1)+AC1025*INDEX(THREEPTA_COEFFS,1,2)+J1025*INDEX(THREEPTA_COEFFS,1,3)+AA1025*INDEX(THREEPTA_COEFFS,1,4)+K1025*INDEX(THREEPTA_COEFFS,1,5)+L1024*INDEX(THREEPTA_COEFFS,1,6)+Z1028*Z1030</f>
        <v>#N/A</v>
      </c>
      <c r="AE1025" s="223" t="e">
        <f ca="1">INDEX(THREEPTPCT_COEFFS,1,1)+K1025*INDEX(THREEPTPCT_COEFFS,1,2)+L1024*INDEX(THREEPTPCT_COEFFS,1,3)+AA1028*AA1030</f>
        <v>#N/A</v>
      </c>
      <c r="AF1025" s="55" t="e">
        <f t="shared" ca="1" si="1762"/>
        <v>#N/A</v>
      </c>
      <c r="AG1025" s="223" t="e">
        <f ca="1">INDEX(TWOPTPCT_COEFFS,1,1)+AB1025*INDEX(TWOPTPCT_COEFFS,1,2)+I1024*INDEX(TWOPTPCT_COEFFS,1,3)+G1024*INDEX(TWOPTPCT_COEFFS,1,4)+L1024*INDEX(TWOPTPCT_COEFFS,1,5)+AB1028*AB1030</f>
        <v>#N/A</v>
      </c>
      <c r="AH1025" s="223" t="e">
        <f ca="1">INDEX(FTA_COEFFS,1,1)+O1025*INDEX(FTA_COEFFS,1,2)+N1024*INDEX(FTA_COEFFS,1,3)+(Q1025+R1025)*INDEX(FTA_COEFFS,1,4)+(Q1024+R1024)*INDEX(FTA_COEFFS,1,5)+M1024*INDEX(FTA_COEFFS,1,6)+AC1028*AC1030</f>
        <v>#N/A</v>
      </c>
      <c r="AI1025" s="223" t="e">
        <f ca="1">INDEX(FTPCT_COEFFS,1,1)+P1025*INDEX(FTPCT_COEFFS,1,2)+F1025*INDEX(FTPCT_COEFFS,1,3)+G1024*INDEX(FTPCT_COEFFS,1,4)+AD1028*AD1030</f>
        <v>#N/A</v>
      </c>
      <c r="AJ1025" s="338" t="e">
        <f t="shared" ca="1" si="1763"/>
        <v>#N/A</v>
      </c>
      <c r="AK1025" s="55"/>
      <c r="AL1025" s="55"/>
      <c r="AM1025" s="55"/>
      <c r="AN1025" s="55"/>
      <c r="AO1025" s="55"/>
      <c r="AP1025" s="55"/>
      <c r="AQ1025" s="55"/>
      <c r="AR1025" s="55"/>
    </row>
    <row r="1026" spans="1:45" x14ac:dyDescent="0.3">
      <c r="A1026" s="54" t="e">
        <f ca="1">IF(D1024&gt;(D1025+(AVERAGE(V1024,W1024)-AVERAGE(V1025,W1025))/2)+2.5,C1024,IF(D1025&gt;(D1024+(AVERAGE(V1025,W1025)-AVERAGE(V1024,W1024))/2)+2.5,C1025,"Close"))</f>
        <v>#N/A</v>
      </c>
      <c r="B1026" s="64" t="e">
        <f ca="1">IF(D1025&gt;D1024,C1025,C1024)</f>
        <v>#N/A</v>
      </c>
      <c r="D1026" s="56"/>
      <c r="X1026" s="55"/>
      <c r="Y1026" s="55"/>
      <c r="Z1026" s="55"/>
      <c r="AA1026" s="55"/>
      <c r="AB1026" s="55"/>
      <c r="AC1026" s="337"/>
      <c r="AD1026" s="337"/>
      <c r="AE1026" s="337"/>
      <c r="AF1026" s="337"/>
      <c r="AG1026" s="337"/>
      <c r="AH1026" s="337"/>
      <c r="AI1026" s="337"/>
      <c r="AJ1026" s="337"/>
      <c r="AK1026" s="337"/>
      <c r="AL1026" s="337"/>
      <c r="AM1026" s="55"/>
      <c r="AN1026" s="55"/>
      <c r="AO1026" s="55"/>
      <c r="AP1026" s="55"/>
      <c r="AQ1026" s="55"/>
      <c r="AR1026" s="55"/>
      <c r="AS1026" s="55"/>
    </row>
    <row r="1027" spans="1:45" x14ac:dyDescent="0.3">
      <c r="X1027" s="54" t="s">
        <v>1305</v>
      </c>
      <c r="Y1027" s="54" t="s">
        <v>128</v>
      </c>
      <c r="Z1027" s="54" t="s">
        <v>157</v>
      </c>
      <c r="AA1027" s="54" t="s">
        <v>151</v>
      </c>
      <c r="AB1027" s="54" t="s">
        <v>1327</v>
      </c>
      <c r="AC1027" s="54" t="s">
        <v>129</v>
      </c>
      <c r="AD1027" s="54" t="s">
        <v>116</v>
      </c>
      <c r="AE1027" s="54"/>
      <c r="AF1027" s="54"/>
      <c r="AG1027" s="54"/>
      <c r="AH1027" s="54"/>
      <c r="AI1027" s="54"/>
      <c r="AJ1027" s="54"/>
      <c r="AK1027" s="54"/>
      <c r="AL1027" s="54"/>
      <c r="AM1027" s="54"/>
      <c r="AN1027" s="54"/>
      <c r="AO1027" s="54"/>
      <c r="AP1027" s="54"/>
      <c r="AQ1027" s="54"/>
      <c r="AR1027" s="54"/>
      <c r="AS1027" s="54"/>
    </row>
    <row r="1028" spans="1:45" x14ac:dyDescent="0.3">
      <c r="X1028" s="54"/>
      <c r="Y1028" s="54">
        <f t="shared" ref="Y1028:AD1028" si="1766">Y1021</f>
        <v>6.4436999999999998</v>
      </c>
      <c r="Z1028" s="54">
        <f t="shared" si="1766"/>
        <v>4.9371</v>
      </c>
      <c r="AA1028" s="54">
        <f t="shared" si="1766"/>
        <v>11.350300000000001</v>
      </c>
      <c r="AB1028" s="54">
        <f t="shared" si="1766"/>
        <v>7.1900000000000006E-2</v>
      </c>
      <c r="AC1028" s="54">
        <f t="shared" si="1766"/>
        <v>6.2766000000000002</v>
      </c>
      <c r="AD1028" s="54">
        <f t="shared" si="1766"/>
        <v>11.042999999999999</v>
      </c>
      <c r="AE1028" s="54"/>
      <c r="AF1028" s="336"/>
      <c r="AG1028" s="336"/>
      <c r="AH1028" s="336"/>
      <c r="AI1028" s="54"/>
      <c r="AJ1028" s="54"/>
      <c r="AK1028" s="54"/>
      <c r="AL1028" s="54"/>
      <c r="AM1028" s="54"/>
      <c r="AN1028" s="54"/>
      <c r="AO1028" s="54"/>
      <c r="AP1028" s="54"/>
      <c r="AQ1028" s="54"/>
      <c r="AR1028" s="54"/>
      <c r="AS1028" s="54"/>
    </row>
    <row r="1029" spans="1:45" x14ac:dyDescent="0.3">
      <c r="D1029" s="56"/>
      <c r="X1029" s="336"/>
      <c r="Y1029" s="336">
        <f t="shared" ca="1" si="1730"/>
        <v>-1.0540333191781595</v>
      </c>
      <c r="Z1029" s="336">
        <f t="shared" ca="1" si="1730"/>
        <v>-0.24182775642376975</v>
      </c>
      <c r="AA1029" s="336">
        <f t="shared" ca="1" si="1730"/>
        <v>1.2962951883197553</v>
      </c>
      <c r="AB1029" s="336">
        <f t="shared" ca="1" si="1730"/>
        <v>0.22209152774950885</v>
      </c>
      <c r="AC1029" s="336">
        <f t="shared" ca="1" si="1730"/>
        <v>3.8540389282848636E-3</v>
      </c>
      <c r="AD1029" s="336">
        <f t="shared" ca="1" si="1730"/>
        <v>-0.32707165445838104</v>
      </c>
      <c r="AE1029" s="336"/>
      <c r="AF1029" s="336"/>
      <c r="AG1029" s="336"/>
      <c r="AH1029" s="336"/>
      <c r="AI1029" s="54"/>
      <c r="AJ1029" s="54"/>
      <c r="AK1029" s="54"/>
      <c r="AL1029" s="336"/>
      <c r="AM1029" s="336"/>
      <c r="AN1029" s="336"/>
      <c r="AO1029" s="336"/>
      <c r="AP1029" s="54"/>
      <c r="AQ1029" s="336"/>
      <c r="AR1029" s="336"/>
      <c r="AS1029" s="336"/>
    </row>
    <row r="1030" spans="1:45" x14ac:dyDescent="0.3">
      <c r="C1030" s="54"/>
      <c r="D1030" s="56"/>
      <c r="Y1030" s="336">
        <f t="shared" ca="1" si="1730"/>
        <v>-0.6196657046430033</v>
      </c>
      <c r="Z1030" s="336">
        <f t="shared" ca="1" si="1730"/>
        <v>0.20584199849822893</v>
      </c>
      <c r="AA1030" s="336">
        <f t="shared" ca="1" si="1730"/>
        <v>-2.2847716201239696E-2</v>
      </c>
      <c r="AB1030" s="336">
        <f t="shared" ca="1" si="1730"/>
        <v>0.98034728062912446</v>
      </c>
      <c r="AC1030" s="336">
        <f t="shared" ca="1" si="1730"/>
        <v>-0.48078657196120034</v>
      </c>
      <c r="AD1030" s="336">
        <f t="shared" ca="1" si="1730"/>
        <v>0.60284774292661458</v>
      </c>
      <c r="AE1030" s="55"/>
      <c r="AF1030" s="55"/>
      <c r="AG1030" s="55"/>
      <c r="AH1030" s="55"/>
      <c r="AI1030" s="55"/>
      <c r="AJ1030" s="55"/>
      <c r="AK1030" s="55"/>
      <c r="AL1030" s="55"/>
      <c r="AM1030" s="55"/>
      <c r="AN1030" s="55"/>
      <c r="AO1030" s="55"/>
      <c r="AP1030" s="55"/>
      <c r="AQ1030" s="55"/>
      <c r="AR1030" s="55"/>
      <c r="AS1030" s="55"/>
    </row>
    <row r="1031" spans="1:45" x14ac:dyDescent="0.3">
      <c r="B1031" s="54" t="s">
        <v>172</v>
      </c>
      <c r="C1031" s="53">
        <f>C1024</f>
        <v>0</v>
      </c>
      <c r="D1031" s="56" t="e">
        <f t="shared" ref="D1031:D1032" ca="1" si="1767">AJ1031</f>
        <v>#N/A</v>
      </c>
      <c r="E1031" s="52" t="e">
        <f t="shared" ref="E1031:W1031" si="1768">E1024</f>
        <v>#N/A</v>
      </c>
      <c r="F1031" s="52" t="e">
        <f t="shared" si="1768"/>
        <v>#N/A</v>
      </c>
      <c r="G1031" s="52" t="e">
        <f t="shared" si="1768"/>
        <v>#N/A</v>
      </c>
      <c r="H1031" s="52" t="e">
        <f t="shared" si="1768"/>
        <v>#N/A</v>
      </c>
      <c r="I1031" s="52" t="e">
        <f t="shared" si="1768"/>
        <v>#N/A</v>
      </c>
      <c r="J1031" s="52" t="e">
        <f t="shared" si="1768"/>
        <v>#N/A</v>
      </c>
      <c r="K1031" s="52" t="e">
        <f t="shared" si="1768"/>
        <v>#N/A</v>
      </c>
      <c r="L1031" s="52" t="e">
        <f t="shared" si="1768"/>
        <v>#N/A</v>
      </c>
      <c r="M1031" s="52" t="e">
        <f t="shared" si="1768"/>
        <v>#N/A</v>
      </c>
      <c r="N1031" s="52" t="e">
        <f t="shared" si="1768"/>
        <v>#N/A</v>
      </c>
      <c r="O1031" s="52" t="e">
        <f t="shared" si="1768"/>
        <v>#N/A</v>
      </c>
      <c r="P1031" s="52" t="e">
        <f t="shared" si="1768"/>
        <v>#N/A</v>
      </c>
      <c r="Q1031" s="52" t="e">
        <f t="shared" si="1768"/>
        <v>#N/A</v>
      </c>
      <c r="R1031" s="52" t="e">
        <f t="shared" si="1768"/>
        <v>#N/A</v>
      </c>
      <c r="S1031" s="52" t="e">
        <f t="shared" si="1768"/>
        <v>#N/A</v>
      </c>
      <c r="T1031" s="52" t="e">
        <f t="shared" si="1768"/>
        <v>#N/A</v>
      </c>
      <c r="U1031" s="52" t="e">
        <f t="shared" si="1768"/>
        <v>#N/A</v>
      </c>
      <c r="V1031" s="52" t="e">
        <f t="shared" si="1768"/>
        <v>#N/A</v>
      </c>
      <c r="W1031" s="52" t="e">
        <f t="shared" si="1768"/>
        <v>#N/A</v>
      </c>
      <c r="X1031" s="55" t="e">
        <f t="shared" ref="X1031:X1032" si="1769">(H1031-(O1031*P1031)/100-3*(J1031*K1031)/100)/2</f>
        <v>#N/A</v>
      </c>
      <c r="Y1031" s="55" t="e">
        <f t="shared" ref="Y1031:Y1032" si="1770">SUM(X1031,(J1031*K1031/100))/(F1031/100)</f>
        <v>#N/A</v>
      </c>
      <c r="Z1031" s="55" t="e">
        <f t="shared" ref="Z1031" si="1771">U1031*0.5+U1032*0.5</f>
        <v>#N/A</v>
      </c>
      <c r="AA1031" s="55" t="e">
        <f t="shared" ref="AA1031:AA1032" si="1772">J1031/Y1031</f>
        <v>#N/A</v>
      </c>
      <c r="AB1031" s="336" t="e">
        <f t="shared" ref="AB1031:AB1032" si="1773">X1031/(Y1031-J1031)</f>
        <v>#N/A</v>
      </c>
      <c r="AC1031" s="223" t="e">
        <f ca="1">INDEX(FGA_COEFFS,1,1)+Z1031*INDEX(FGA_COEFFS,1,2)+Y1031*INDEX(FGA_COEFFS,1,3)+R1031*INDEX(FGA_COEFFS,1,4)+Q1032*INDEX(FGA_COEFFS,1,5)+S1031*INDEX(FGA_COEFFS,1,6)+T1032*INDEX(FGA_COEFFS,1,7)+M1032*INDEX(FGA_COEFFS,1,8)+Y1035*Y1036</f>
        <v>#N/A</v>
      </c>
      <c r="AD1031" s="223" t="e">
        <f ca="1">INDEX(THREEPTA_COEFFS,1,1)+AC1031*INDEX(THREEPTA_COEFFS,1,2)+J1031*INDEX(THREEPTA_COEFFS,1,3)+AA1031*INDEX(THREEPTA_COEFFS,1,4)+K1031*INDEX(THREEPTA_COEFFS,1,5)+L1032*INDEX(THREEPTA_COEFFS,1,6)+Z1035*Z1036</f>
        <v>#N/A</v>
      </c>
      <c r="AE1031" s="223" t="e">
        <f ca="1">INDEX(THREEPTPCT_COEFFS,1,1)+K1031*INDEX(THREEPTPCT_COEFFS,1,2)+L1032*INDEX(THREEPTPCT_COEFFS,1,3)+AA1035*AA1036</f>
        <v>#N/A</v>
      </c>
      <c r="AF1031" s="55" t="e">
        <f t="shared" ref="AF1031:AF1032" ca="1" si="1774">AC1031-AD1031</f>
        <v>#N/A</v>
      </c>
      <c r="AG1031" s="223" t="e">
        <f ca="1">INDEX(TWOPTPCT_COEFFS,1,1)+AB1031*INDEX(TWOPTPCT_COEFFS,1,2)+I1032*INDEX(TWOPTPCT_COEFFS,1,3)+G1032*INDEX(TWOPTPCT_COEFFS,1,4)+L1032*INDEX(TWOPTPCT_COEFFS,1,5)+AB1035*AB1036</f>
        <v>#N/A</v>
      </c>
      <c r="AH1031" s="223" t="e">
        <f ca="1">INDEX(FTA_COEFFS,1,1)+O1031*INDEX(FTA_COEFFS,1,2)+N1032*INDEX(FTA_COEFFS,1,3)+(Q1031+R1031)*INDEX(FTA_COEFFS,1,4)+(Q1032+R1032)*INDEX(FTA_COEFFS,1,5)+M1032*INDEX(FTA_COEFFS,1,6)+AC1035*AC1036</f>
        <v>#N/A</v>
      </c>
      <c r="AI1031" s="223" t="e">
        <f ca="1">INDEX(FTPCT_COEFFS,1,1)+P1031*INDEX(FTPCT_COEFFS,1,2)+F1031*INDEX(FTPCT_COEFFS,1,3)+G1032*INDEX(FTPCT_COEFFS,1,4)+AD1035*AD1036</f>
        <v>#N/A</v>
      </c>
      <c r="AJ1031" s="338" t="e">
        <f t="shared" ref="AJ1031:AJ1032" ca="1" si="1775">AD1031*AE1031/100+AF1031*AG1031+AH1031*AI1031/100</f>
        <v>#N/A</v>
      </c>
      <c r="AK1031" s="55"/>
      <c r="AL1031" s="55"/>
      <c r="AM1031" s="55"/>
      <c r="AN1031" s="55"/>
      <c r="AO1031" s="55"/>
      <c r="AP1031" s="55"/>
      <c r="AQ1031" s="55"/>
      <c r="AR1031" s="55"/>
    </row>
    <row r="1032" spans="1:45" x14ac:dyDescent="0.3">
      <c r="B1032" s="54" t="s">
        <v>175</v>
      </c>
      <c r="C1032" s="54">
        <f>C1025</f>
        <v>0</v>
      </c>
      <c r="D1032" s="56" t="e">
        <f t="shared" ca="1" si="1767"/>
        <v>#N/A</v>
      </c>
      <c r="E1032" s="52" t="e">
        <f t="shared" ref="E1032:W1032" si="1776">E1025</f>
        <v>#N/A</v>
      </c>
      <c r="F1032" s="52" t="e">
        <f t="shared" si="1776"/>
        <v>#N/A</v>
      </c>
      <c r="G1032" s="52" t="e">
        <f t="shared" si="1776"/>
        <v>#N/A</v>
      </c>
      <c r="H1032" s="52" t="e">
        <f t="shared" si="1776"/>
        <v>#N/A</v>
      </c>
      <c r="I1032" s="52" t="e">
        <f t="shared" si="1776"/>
        <v>#N/A</v>
      </c>
      <c r="J1032" s="52" t="e">
        <f t="shared" si="1776"/>
        <v>#N/A</v>
      </c>
      <c r="K1032" s="52" t="e">
        <f t="shared" si="1776"/>
        <v>#N/A</v>
      </c>
      <c r="L1032" s="52" t="e">
        <f t="shared" si="1776"/>
        <v>#N/A</v>
      </c>
      <c r="M1032" s="52" t="e">
        <f t="shared" si="1776"/>
        <v>#N/A</v>
      </c>
      <c r="N1032" s="52" t="e">
        <f t="shared" si="1776"/>
        <v>#N/A</v>
      </c>
      <c r="O1032" s="52" t="e">
        <f t="shared" si="1776"/>
        <v>#N/A</v>
      </c>
      <c r="P1032" s="52" t="e">
        <f t="shared" si="1776"/>
        <v>#N/A</v>
      </c>
      <c r="Q1032" s="52" t="e">
        <f t="shared" si="1776"/>
        <v>#N/A</v>
      </c>
      <c r="R1032" s="52" t="e">
        <f t="shared" si="1776"/>
        <v>#N/A</v>
      </c>
      <c r="S1032" s="52" t="e">
        <f t="shared" si="1776"/>
        <v>#N/A</v>
      </c>
      <c r="T1032" s="52" t="e">
        <f t="shared" si="1776"/>
        <v>#N/A</v>
      </c>
      <c r="U1032" s="52" t="e">
        <f t="shared" si="1776"/>
        <v>#N/A</v>
      </c>
      <c r="V1032" s="52" t="e">
        <f t="shared" si="1776"/>
        <v>#N/A</v>
      </c>
      <c r="W1032" s="52" t="e">
        <f t="shared" si="1776"/>
        <v>#N/A</v>
      </c>
      <c r="X1032" s="55" t="e">
        <f t="shared" si="1769"/>
        <v>#N/A</v>
      </c>
      <c r="Y1032" s="55" t="e">
        <f t="shared" si="1770"/>
        <v>#N/A</v>
      </c>
      <c r="Z1032" s="55" t="e">
        <f t="shared" ref="Z1032" si="1777">Z1031</f>
        <v>#N/A</v>
      </c>
      <c r="AA1032" s="55" t="e">
        <f t="shared" si="1772"/>
        <v>#N/A</v>
      </c>
      <c r="AB1032" s="336" t="e">
        <f t="shared" si="1773"/>
        <v>#N/A</v>
      </c>
      <c r="AC1032" s="223" t="e">
        <f ca="1">INDEX(FGA_COEFFS,1,1)+Z1032*INDEX(FGA_COEFFS,1,2)+Y1032*INDEX(FGA_COEFFS,1,3)+R1032*INDEX(FGA_COEFFS,1,4)+Q1031*INDEX(FGA_COEFFS,1,5)+S1032*INDEX(FGA_COEFFS,1,6)+T1031*INDEX(FGA_COEFFS,1,7)+M1031*INDEX(FGA_COEFFS,1,8)+Y1035*Y1037</f>
        <v>#N/A</v>
      </c>
      <c r="AD1032" s="223" t="e">
        <f ca="1">INDEX(THREEPTA_COEFFS,1,1)+AC1032*INDEX(THREEPTA_COEFFS,1,2)+J1032*INDEX(THREEPTA_COEFFS,1,3)+AA1032*INDEX(THREEPTA_COEFFS,1,4)+K1032*INDEX(THREEPTA_COEFFS,1,5)+L1031*INDEX(THREEPTA_COEFFS,1,6)+Z1035*Z1037</f>
        <v>#N/A</v>
      </c>
      <c r="AE1032" s="223" t="e">
        <f ca="1">INDEX(THREEPTPCT_COEFFS,1,1)+K1032*INDEX(THREEPTPCT_COEFFS,1,2)+L1031*INDEX(THREEPTPCT_COEFFS,1,3)+AA1035*AA1037</f>
        <v>#N/A</v>
      </c>
      <c r="AF1032" s="55" t="e">
        <f t="shared" ca="1" si="1774"/>
        <v>#N/A</v>
      </c>
      <c r="AG1032" s="223" t="e">
        <f ca="1">INDEX(TWOPTPCT_COEFFS,1,1)+AB1032*INDEX(TWOPTPCT_COEFFS,1,2)+I1031*INDEX(TWOPTPCT_COEFFS,1,3)+G1031*INDEX(TWOPTPCT_COEFFS,1,4)+L1031*INDEX(TWOPTPCT_COEFFS,1,5)+AB1035*AB1037</f>
        <v>#N/A</v>
      </c>
      <c r="AH1032" s="223" t="e">
        <f ca="1">INDEX(FTA_COEFFS,1,1)+O1032*INDEX(FTA_COEFFS,1,2)+N1031*INDEX(FTA_COEFFS,1,3)+(Q1032+R1032)*INDEX(FTA_COEFFS,1,4)+(Q1031+R1031)*INDEX(FTA_COEFFS,1,5)+M1031*INDEX(FTA_COEFFS,1,6)+AC1035*AC1037</f>
        <v>#N/A</v>
      </c>
      <c r="AI1032" s="223" t="e">
        <f ca="1">INDEX(FTPCT_COEFFS,1,1)+P1032*INDEX(FTPCT_COEFFS,1,2)+F1032*INDEX(FTPCT_COEFFS,1,3)+G1031*INDEX(FTPCT_COEFFS,1,4)+AD1035*AD1037</f>
        <v>#N/A</v>
      </c>
      <c r="AJ1032" s="338" t="e">
        <f t="shared" ca="1" si="1775"/>
        <v>#N/A</v>
      </c>
      <c r="AK1032" s="55"/>
      <c r="AL1032" s="55"/>
      <c r="AM1032" s="55"/>
      <c r="AN1032" s="55"/>
      <c r="AO1032" s="55"/>
      <c r="AP1032" s="55"/>
      <c r="AQ1032" s="55"/>
      <c r="AR1032" s="55"/>
    </row>
    <row r="1033" spans="1:45" x14ac:dyDescent="0.3">
      <c r="A1033" s="54" t="e">
        <f ca="1">IF(D1031&gt;(D1032+(AVERAGE(V1031,W1031)-AVERAGE(V1032,W1032))/2)+2.5,C1031,IF(D1032&gt;(D1031+(AVERAGE(V1032,W1032)-AVERAGE(V1031,W1031))/2)+2.5,C1032,"Close"))</f>
        <v>#N/A</v>
      </c>
      <c r="B1033" s="64" t="e">
        <f ca="1">IF(D1032&gt;D1031,C1032,C1031)</f>
        <v>#N/A</v>
      </c>
      <c r="D1033" s="56"/>
      <c r="X1033" s="55"/>
      <c r="Y1033" s="55"/>
      <c r="Z1033" s="55"/>
      <c r="AA1033" s="55"/>
      <c r="AB1033" s="55"/>
      <c r="AC1033" s="337"/>
      <c r="AD1033" s="337"/>
      <c r="AE1033" s="337"/>
      <c r="AF1033" s="337"/>
      <c r="AG1033" s="337"/>
      <c r="AH1033" s="337"/>
      <c r="AI1033" s="337"/>
      <c r="AJ1033" s="337"/>
      <c r="AK1033" s="337"/>
      <c r="AL1033" s="337"/>
      <c r="AM1033" s="55"/>
      <c r="AN1033" s="55"/>
      <c r="AO1033" s="55"/>
      <c r="AP1033" s="55"/>
      <c r="AQ1033" s="55"/>
      <c r="AR1033" s="55"/>
      <c r="AS1033" s="55"/>
    </row>
    <row r="1034" spans="1:45" x14ac:dyDescent="0.3">
      <c r="X1034" s="54" t="s">
        <v>1305</v>
      </c>
      <c r="Y1034" s="54" t="s">
        <v>128</v>
      </c>
      <c r="Z1034" s="54" t="s">
        <v>157</v>
      </c>
      <c r="AA1034" s="54" t="s">
        <v>151</v>
      </c>
      <c r="AB1034" s="54" t="s">
        <v>1327</v>
      </c>
      <c r="AC1034" s="54" t="s">
        <v>129</v>
      </c>
      <c r="AD1034" s="54" t="s">
        <v>116</v>
      </c>
      <c r="AE1034" s="54"/>
      <c r="AF1034" s="54"/>
      <c r="AG1034" s="54"/>
      <c r="AH1034" s="54"/>
      <c r="AI1034" s="54"/>
      <c r="AJ1034" s="54"/>
      <c r="AK1034" s="54"/>
      <c r="AL1034" s="54"/>
      <c r="AM1034" s="54"/>
      <c r="AN1034" s="54"/>
      <c r="AO1034" s="54"/>
      <c r="AP1034" s="54"/>
      <c r="AQ1034" s="54"/>
      <c r="AR1034" s="54"/>
      <c r="AS1034" s="54"/>
    </row>
    <row r="1035" spans="1:45" x14ac:dyDescent="0.3">
      <c r="X1035" s="54"/>
      <c r="Y1035" s="54">
        <f t="shared" ref="Y1035:AD1035" si="1778">Y1028</f>
        <v>6.4436999999999998</v>
      </c>
      <c r="Z1035" s="54">
        <f t="shared" si="1778"/>
        <v>4.9371</v>
      </c>
      <c r="AA1035" s="54">
        <f t="shared" si="1778"/>
        <v>11.350300000000001</v>
      </c>
      <c r="AB1035" s="54">
        <f t="shared" si="1778"/>
        <v>7.1900000000000006E-2</v>
      </c>
      <c r="AC1035" s="54">
        <f t="shared" si="1778"/>
        <v>6.2766000000000002</v>
      </c>
      <c r="AD1035" s="54">
        <f t="shared" si="1778"/>
        <v>11.042999999999999</v>
      </c>
      <c r="AE1035" s="54"/>
      <c r="AF1035" s="336"/>
      <c r="AG1035" s="336"/>
      <c r="AH1035" s="336"/>
      <c r="AI1035" s="54"/>
      <c r="AJ1035" s="54"/>
      <c r="AK1035" s="54"/>
      <c r="AL1035" s="54"/>
      <c r="AM1035" s="54"/>
      <c r="AN1035" s="54"/>
      <c r="AO1035" s="54"/>
      <c r="AP1035" s="54"/>
      <c r="AQ1035" s="54"/>
      <c r="AR1035" s="54"/>
      <c r="AS1035" s="54"/>
    </row>
    <row r="1036" spans="1:45" x14ac:dyDescent="0.3">
      <c r="D1036" s="56"/>
      <c r="X1036" s="336"/>
      <c r="Y1036" s="336">
        <f t="shared" ca="1" si="1730"/>
        <v>-0.84289643352150478</v>
      </c>
      <c r="Z1036" s="336">
        <f t="shared" ca="1" si="1730"/>
        <v>1.0693107284439434</v>
      </c>
      <c r="AA1036" s="336">
        <f t="shared" ca="1" si="1730"/>
        <v>-1.0469495853808999</v>
      </c>
      <c r="AB1036" s="336">
        <f t="shared" ca="1" si="1730"/>
        <v>-1.3425511140353592</v>
      </c>
      <c r="AC1036" s="336">
        <f t="shared" ca="1" si="1730"/>
        <v>-0.77924962367333639</v>
      </c>
      <c r="AD1036" s="336">
        <f t="shared" ca="1" si="1730"/>
        <v>-7.1192384201707717E-2</v>
      </c>
      <c r="AE1036" s="336"/>
      <c r="AF1036" s="336"/>
      <c r="AG1036" s="336"/>
      <c r="AH1036" s="336"/>
      <c r="AI1036" s="54"/>
      <c r="AJ1036" s="54"/>
      <c r="AK1036" s="54"/>
      <c r="AL1036" s="336"/>
      <c r="AM1036" s="336"/>
      <c r="AN1036" s="336"/>
      <c r="AO1036" s="336"/>
      <c r="AP1036" s="54"/>
      <c r="AQ1036" s="336"/>
      <c r="AR1036" s="336"/>
      <c r="AS1036" s="336"/>
    </row>
    <row r="1037" spans="1:45" x14ac:dyDescent="0.3">
      <c r="C1037" s="54"/>
      <c r="D1037" s="56"/>
      <c r="Y1037" s="336">
        <f t="shared" ca="1" si="1730"/>
        <v>0.39900118060514617</v>
      </c>
      <c r="Z1037" s="336">
        <f t="shared" ca="1" si="1730"/>
        <v>0.67259038938942217</v>
      </c>
      <c r="AA1037" s="336">
        <f t="shared" ca="1" si="1730"/>
        <v>-0.37110289380633243</v>
      </c>
      <c r="AB1037" s="336">
        <f t="shared" ca="1" si="1730"/>
        <v>7.5652376974238739E-2</v>
      </c>
      <c r="AC1037" s="336">
        <f t="shared" ca="1" si="1730"/>
        <v>5.3261978286991973E-2</v>
      </c>
      <c r="AD1037" s="336">
        <f t="shared" ca="1" si="1730"/>
        <v>-1.2576203732866946</v>
      </c>
      <c r="AE1037" s="55"/>
      <c r="AF1037" s="55"/>
      <c r="AG1037" s="55"/>
      <c r="AH1037" s="55"/>
      <c r="AI1037" s="55"/>
      <c r="AJ1037" s="55"/>
      <c r="AK1037" s="55"/>
      <c r="AL1037" s="55"/>
      <c r="AM1037" s="55"/>
      <c r="AN1037" s="55"/>
      <c r="AO1037" s="55"/>
      <c r="AP1037" s="55"/>
      <c r="AQ1037" s="55"/>
      <c r="AR1037" s="55"/>
      <c r="AS1037" s="55"/>
    </row>
    <row r="1038" spans="1:45" x14ac:dyDescent="0.3">
      <c r="B1038" s="54" t="s">
        <v>172</v>
      </c>
      <c r="C1038" s="53">
        <f>C1031</f>
        <v>0</v>
      </c>
      <c r="D1038" s="56" t="e">
        <f t="shared" ref="D1038:D1039" ca="1" si="1779">AJ1038</f>
        <v>#N/A</v>
      </c>
      <c r="E1038" s="52" t="e">
        <f t="shared" ref="E1038:W1038" si="1780">E1031</f>
        <v>#N/A</v>
      </c>
      <c r="F1038" s="52" t="e">
        <f t="shared" si="1780"/>
        <v>#N/A</v>
      </c>
      <c r="G1038" s="52" t="e">
        <f t="shared" si="1780"/>
        <v>#N/A</v>
      </c>
      <c r="H1038" s="52" t="e">
        <f t="shared" si="1780"/>
        <v>#N/A</v>
      </c>
      <c r="I1038" s="52" t="e">
        <f t="shared" si="1780"/>
        <v>#N/A</v>
      </c>
      <c r="J1038" s="52" t="e">
        <f t="shared" si="1780"/>
        <v>#N/A</v>
      </c>
      <c r="K1038" s="52" t="e">
        <f t="shared" si="1780"/>
        <v>#N/A</v>
      </c>
      <c r="L1038" s="52" t="e">
        <f t="shared" si="1780"/>
        <v>#N/A</v>
      </c>
      <c r="M1038" s="52" t="e">
        <f t="shared" si="1780"/>
        <v>#N/A</v>
      </c>
      <c r="N1038" s="52" t="e">
        <f t="shared" si="1780"/>
        <v>#N/A</v>
      </c>
      <c r="O1038" s="52" t="e">
        <f t="shared" si="1780"/>
        <v>#N/A</v>
      </c>
      <c r="P1038" s="52" t="e">
        <f t="shared" si="1780"/>
        <v>#N/A</v>
      </c>
      <c r="Q1038" s="52" t="e">
        <f t="shared" si="1780"/>
        <v>#N/A</v>
      </c>
      <c r="R1038" s="52" t="e">
        <f t="shared" si="1780"/>
        <v>#N/A</v>
      </c>
      <c r="S1038" s="52" t="e">
        <f t="shared" si="1780"/>
        <v>#N/A</v>
      </c>
      <c r="T1038" s="52" t="e">
        <f t="shared" si="1780"/>
        <v>#N/A</v>
      </c>
      <c r="U1038" s="52" t="e">
        <f t="shared" si="1780"/>
        <v>#N/A</v>
      </c>
      <c r="V1038" s="52" t="e">
        <f t="shared" si="1780"/>
        <v>#N/A</v>
      </c>
      <c r="W1038" s="52" t="e">
        <f t="shared" si="1780"/>
        <v>#N/A</v>
      </c>
      <c r="X1038" s="55" t="e">
        <f t="shared" ref="X1038:X1039" si="1781">(H1038-(O1038*P1038)/100-3*(J1038*K1038)/100)/2</f>
        <v>#N/A</v>
      </c>
      <c r="Y1038" s="55" t="e">
        <f t="shared" ref="Y1038:Y1039" si="1782">SUM(X1038,(J1038*K1038/100))/(F1038/100)</f>
        <v>#N/A</v>
      </c>
      <c r="Z1038" s="55" t="e">
        <f t="shared" ref="Z1038" si="1783">U1038*0.5+U1039*0.5</f>
        <v>#N/A</v>
      </c>
      <c r="AA1038" s="55" t="e">
        <f t="shared" ref="AA1038:AA1039" si="1784">J1038/Y1038</f>
        <v>#N/A</v>
      </c>
      <c r="AB1038" s="336" t="e">
        <f t="shared" ref="AB1038:AB1039" si="1785">X1038/(Y1038-J1038)</f>
        <v>#N/A</v>
      </c>
      <c r="AC1038" s="223" t="e">
        <f ca="1">INDEX(FGA_COEFFS,1,1)+Z1038*INDEX(FGA_COEFFS,1,2)+Y1038*INDEX(FGA_COEFFS,1,3)+R1038*INDEX(FGA_COEFFS,1,4)+Q1039*INDEX(FGA_COEFFS,1,5)+S1038*INDEX(FGA_COEFFS,1,6)+T1039*INDEX(FGA_COEFFS,1,7)+M1039*INDEX(FGA_COEFFS,1,8)+Y1042*Y1043</f>
        <v>#N/A</v>
      </c>
      <c r="AD1038" s="223" t="e">
        <f ca="1">INDEX(THREEPTA_COEFFS,1,1)+AC1038*INDEX(THREEPTA_COEFFS,1,2)+J1038*INDEX(THREEPTA_COEFFS,1,3)+AA1038*INDEX(THREEPTA_COEFFS,1,4)+K1038*INDEX(THREEPTA_COEFFS,1,5)+L1039*INDEX(THREEPTA_COEFFS,1,6)+Z1042*Z1043</f>
        <v>#N/A</v>
      </c>
      <c r="AE1038" s="223" t="e">
        <f ca="1">INDEX(THREEPTPCT_COEFFS,1,1)+K1038*INDEX(THREEPTPCT_COEFFS,1,2)+L1039*INDEX(THREEPTPCT_COEFFS,1,3)+AA1042*AA1043</f>
        <v>#N/A</v>
      </c>
      <c r="AF1038" s="55" t="e">
        <f t="shared" ref="AF1038:AF1039" ca="1" si="1786">AC1038-AD1038</f>
        <v>#N/A</v>
      </c>
      <c r="AG1038" s="223" t="e">
        <f ca="1">INDEX(TWOPTPCT_COEFFS,1,1)+AB1038*INDEX(TWOPTPCT_COEFFS,1,2)+I1039*INDEX(TWOPTPCT_COEFFS,1,3)+G1039*INDEX(TWOPTPCT_COEFFS,1,4)+L1039*INDEX(TWOPTPCT_COEFFS,1,5)+AB1042*AB1043</f>
        <v>#N/A</v>
      </c>
      <c r="AH1038" s="223" t="e">
        <f ca="1">INDEX(FTA_COEFFS,1,1)+O1038*INDEX(FTA_COEFFS,1,2)+N1039*INDEX(FTA_COEFFS,1,3)+(Q1038+R1038)*INDEX(FTA_COEFFS,1,4)+(Q1039+R1039)*INDEX(FTA_COEFFS,1,5)+M1039*INDEX(FTA_COEFFS,1,6)+AC1042*AC1043</f>
        <v>#N/A</v>
      </c>
      <c r="AI1038" s="223" t="e">
        <f ca="1">INDEX(FTPCT_COEFFS,1,1)+P1038*INDEX(FTPCT_COEFFS,1,2)+F1038*INDEX(FTPCT_COEFFS,1,3)+G1039*INDEX(FTPCT_COEFFS,1,4)+AD1042*AD1043</f>
        <v>#N/A</v>
      </c>
      <c r="AJ1038" s="338" t="e">
        <f t="shared" ref="AJ1038:AJ1039" ca="1" si="1787">AD1038*AE1038/100+AF1038*AG1038+AH1038*AI1038/100</f>
        <v>#N/A</v>
      </c>
      <c r="AK1038" s="55"/>
      <c r="AL1038" s="55"/>
      <c r="AM1038" s="55"/>
      <c r="AN1038" s="55"/>
      <c r="AO1038" s="55"/>
      <c r="AP1038" s="55"/>
      <c r="AQ1038" s="55"/>
      <c r="AR1038" s="55"/>
    </row>
    <row r="1039" spans="1:45" x14ac:dyDescent="0.3">
      <c r="B1039" s="54" t="s">
        <v>175</v>
      </c>
      <c r="C1039" s="54">
        <f>C1032</f>
        <v>0</v>
      </c>
      <c r="D1039" s="56" t="e">
        <f t="shared" ca="1" si="1779"/>
        <v>#N/A</v>
      </c>
      <c r="E1039" s="52" t="e">
        <f t="shared" ref="E1039:W1039" si="1788">E1032</f>
        <v>#N/A</v>
      </c>
      <c r="F1039" s="52" t="e">
        <f t="shared" si="1788"/>
        <v>#N/A</v>
      </c>
      <c r="G1039" s="52" t="e">
        <f t="shared" si="1788"/>
        <v>#N/A</v>
      </c>
      <c r="H1039" s="52" t="e">
        <f t="shared" si="1788"/>
        <v>#N/A</v>
      </c>
      <c r="I1039" s="52" t="e">
        <f t="shared" si="1788"/>
        <v>#N/A</v>
      </c>
      <c r="J1039" s="52" t="e">
        <f t="shared" si="1788"/>
        <v>#N/A</v>
      </c>
      <c r="K1039" s="52" t="e">
        <f t="shared" si="1788"/>
        <v>#N/A</v>
      </c>
      <c r="L1039" s="52" t="e">
        <f t="shared" si="1788"/>
        <v>#N/A</v>
      </c>
      <c r="M1039" s="52" t="e">
        <f t="shared" si="1788"/>
        <v>#N/A</v>
      </c>
      <c r="N1039" s="52" t="e">
        <f t="shared" si="1788"/>
        <v>#N/A</v>
      </c>
      <c r="O1039" s="52" t="e">
        <f t="shared" si="1788"/>
        <v>#N/A</v>
      </c>
      <c r="P1039" s="52" t="e">
        <f t="shared" si="1788"/>
        <v>#N/A</v>
      </c>
      <c r="Q1039" s="52" t="e">
        <f t="shared" si="1788"/>
        <v>#N/A</v>
      </c>
      <c r="R1039" s="52" t="e">
        <f t="shared" si="1788"/>
        <v>#N/A</v>
      </c>
      <c r="S1039" s="52" t="e">
        <f t="shared" si="1788"/>
        <v>#N/A</v>
      </c>
      <c r="T1039" s="52" t="e">
        <f t="shared" si="1788"/>
        <v>#N/A</v>
      </c>
      <c r="U1039" s="52" t="e">
        <f t="shared" si="1788"/>
        <v>#N/A</v>
      </c>
      <c r="V1039" s="52" t="e">
        <f t="shared" si="1788"/>
        <v>#N/A</v>
      </c>
      <c r="W1039" s="52" t="e">
        <f t="shared" si="1788"/>
        <v>#N/A</v>
      </c>
      <c r="X1039" s="55" t="e">
        <f t="shared" si="1781"/>
        <v>#N/A</v>
      </c>
      <c r="Y1039" s="55" t="e">
        <f t="shared" si="1782"/>
        <v>#N/A</v>
      </c>
      <c r="Z1039" s="55" t="e">
        <f t="shared" ref="Z1039" si="1789">Z1038</f>
        <v>#N/A</v>
      </c>
      <c r="AA1039" s="55" t="e">
        <f t="shared" si="1784"/>
        <v>#N/A</v>
      </c>
      <c r="AB1039" s="336" t="e">
        <f t="shared" si="1785"/>
        <v>#N/A</v>
      </c>
      <c r="AC1039" s="223" t="e">
        <f ca="1">INDEX(FGA_COEFFS,1,1)+Z1039*INDEX(FGA_COEFFS,1,2)+Y1039*INDEX(FGA_COEFFS,1,3)+R1039*INDEX(FGA_COEFFS,1,4)+Q1038*INDEX(FGA_COEFFS,1,5)+S1039*INDEX(FGA_COEFFS,1,6)+T1038*INDEX(FGA_COEFFS,1,7)+M1038*INDEX(FGA_COEFFS,1,8)+Y1042*Y1044</f>
        <v>#N/A</v>
      </c>
      <c r="AD1039" s="223" t="e">
        <f ca="1">INDEX(THREEPTA_COEFFS,1,1)+AC1039*INDEX(THREEPTA_COEFFS,1,2)+J1039*INDEX(THREEPTA_COEFFS,1,3)+AA1039*INDEX(THREEPTA_COEFFS,1,4)+K1039*INDEX(THREEPTA_COEFFS,1,5)+L1038*INDEX(THREEPTA_COEFFS,1,6)+Z1042*Z1044</f>
        <v>#N/A</v>
      </c>
      <c r="AE1039" s="223" t="e">
        <f ca="1">INDEX(THREEPTPCT_COEFFS,1,1)+K1039*INDEX(THREEPTPCT_COEFFS,1,2)+L1038*INDEX(THREEPTPCT_COEFFS,1,3)+AA1042*AA1044</f>
        <v>#N/A</v>
      </c>
      <c r="AF1039" s="55" t="e">
        <f t="shared" ca="1" si="1786"/>
        <v>#N/A</v>
      </c>
      <c r="AG1039" s="223" t="e">
        <f ca="1">INDEX(TWOPTPCT_COEFFS,1,1)+AB1039*INDEX(TWOPTPCT_COEFFS,1,2)+I1038*INDEX(TWOPTPCT_COEFFS,1,3)+G1038*INDEX(TWOPTPCT_COEFFS,1,4)+L1038*INDEX(TWOPTPCT_COEFFS,1,5)+AB1042*AB1044</f>
        <v>#N/A</v>
      </c>
      <c r="AH1039" s="223" t="e">
        <f ca="1">INDEX(FTA_COEFFS,1,1)+O1039*INDEX(FTA_COEFFS,1,2)+N1038*INDEX(FTA_COEFFS,1,3)+(Q1039+R1039)*INDEX(FTA_COEFFS,1,4)+(Q1038+R1038)*INDEX(FTA_COEFFS,1,5)+M1038*INDEX(FTA_COEFFS,1,6)+AC1042*AC1044</f>
        <v>#N/A</v>
      </c>
      <c r="AI1039" s="223" t="e">
        <f ca="1">INDEX(FTPCT_COEFFS,1,1)+P1039*INDEX(FTPCT_COEFFS,1,2)+F1039*INDEX(FTPCT_COEFFS,1,3)+G1038*INDEX(FTPCT_COEFFS,1,4)+AD1042*AD1044</f>
        <v>#N/A</v>
      </c>
      <c r="AJ1039" s="338" t="e">
        <f t="shared" ca="1" si="1787"/>
        <v>#N/A</v>
      </c>
      <c r="AK1039" s="55"/>
      <c r="AL1039" s="55"/>
      <c r="AM1039" s="55"/>
      <c r="AN1039" s="55"/>
      <c r="AO1039" s="55"/>
      <c r="AP1039" s="55"/>
      <c r="AQ1039" s="55"/>
      <c r="AR1039" s="55"/>
    </row>
    <row r="1040" spans="1:45" x14ac:dyDescent="0.3">
      <c r="A1040" s="54" t="e">
        <f ca="1">IF(D1038&gt;(D1039+(AVERAGE(V1038,W1038)-AVERAGE(V1039,W1039))/2)+2.5,C1038,IF(D1039&gt;(D1038+(AVERAGE(V1039,W1039)-AVERAGE(V1038,W1038))/2)+2.5,C1039,"Close"))</f>
        <v>#N/A</v>
      </c>
      <c r="B1040" s="64" t="e">
        <f ca="1">IF(D1039&gt;D1038,C1039,C1038)</f>
        <v>#N/A</v>
      </c>
      <c r="D1040" s="56"/>
      <c r="X1040" s="55"/>
      <c r="Y1040" s="55"/>
      <c r="Z1040" s="55"/>
      <c r="AA1040" s="55"/>
      <c r="AB1040" s="55"/>
      <c r="AC1040" s="337"/>
      <c r="AD1040" s="337"/>
      <c r="AE1040" s="337"/>
      <c r="AF1040" s="337"/>
      <c r="AG1040" s="337"/>
      <c r="AH1040" s="337"/>
      <c r="AI1040" s="337"/>
      <c r="AJ1040" s="337"/>
      <c r="AK1040" s="337"/>
      <c r="AL1040" s="337"/>
      <c r="AM1040" s="55"/>
      <c r="AN1040" s="55"/>
      <c r="AO1040" s="55"/>
      <c r="AP1040" s="55"/>
      <c r="AQ1040" s="55"/>
      <c r="AR1040" s="55"/>
      <c r="AS1040" s="55"/>
    </row>
    <row r="1041" spans="1:45" x14ac:dyDescent="0.3">
      <c r="X1041" s="54" t="s">
        <v>1305</v>
      </c>
      <c r="Y1041" s="54" t="s">
        <v>128</v>
      </c>
      <c r="Z1041" s="54" t="s">
        <v>157</v>
      </c>
      <c r="AA1041" s="54" t="s">
        <v>151</v>
      </c>
      <c r="AB1041" s="54" t="s">
        <v>1327</v>
      </c>
      <c r="AC1041" s="54" t="s">
        <v>129</v>
      </c>
      <c r="AD1041" s="54" t="s">
        <v>116</v>
      </c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</row>
    <row r="1042" spans="1:45" x14ac:dyDescent="0.3">
      <c r="X1042" s="54"/>
      <c r="Y1042" s="54">
        <f t="shared" ref="Y1042:AD1042" si="1790">Y1035</f>
        <v>6.4436999999999998</v>
      </c>
      <c r="Z1042" s="54">
        <f t="shared" si="1790"/>
        <v>4.9371</v>
      </c>
      <c r="AA1042" s="54">
        <f t="shared" si="1790"/>
        <v>11.350300000000001</v>
      </c>
      <c r="AB1042" s="54">
        <f t="shared" si="1790"/>
        <v>7.1900000000000006E-2</v>
      </c>
      <c r="AC1042" s="54">
        <f t="shared" si="1790"/>
        <v>6.2766000000000002</v>
      </c>
      <c r="AD1042" s="54">
        <f t="shared" si="1790"/>
        <v>11.042999999999999</v>
      </c>
      <c r="AE1042" s="54"/>
      <c r="AF1042" s="336"/>
      <c r="AG1042" s="336"/>
      <c r="AH1042" s="336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</row>
    <row r="1043" spans="1:45" x14ac:dyDescent="0.3">
      <c r="D1043" s="56"/>
      <c r="X1043" s="336"/>
      <c r="Y1043" s="336">
        <f t="shared" ca="1" si="1730"/>
        <v>-0.75259378602504745</v>
      </c>
      <c r="Z1043" s="336">
        <f t="shared" ca="1" si="1730"/>
        <v>-0.98007293706227228</v>
      </c>
      <c r="AA1043" s="336">
        <f t="shared" ca="1" si="1730"/>
        <v>0.11706779515396852</v>
      </c>
      <c r="AB1043" s="336">
        <f t="shared" ca="1" si="1730"/>
        <v>-1.2873341231806064</v>
      </c>
      <c r="AC1043" s="336">
        <f t="shared" ca="1" si="1730"/>
        <v>1.6327568394917572E-2</v>
      </c>
      <c r="AD1043" s="336">
        <f t="shared" ca="1" si="1730"/>
        <v>1.2607937856088255E-2</v>
      </c>
      <c r="AE1043" s="336"/>
      <c r="AF1043" s="336"/>
      <c r="AG1043" s="336"/>
      <c r="AH1043" s="336"/>
      <c r="AI1043" s="54"/>
      <c r="AJ1043" s="54"/>
      <c r="AK1043" s="54"/>
      <c r="AL1043" s="336"/>
      <c r="AM1043" s="336"/>
      <c r="AN1043" s="336"/>
      <c r="AO1043" s="336"/>
      <c r="AP1043" s="54"/>
      <c r="AQ1043" s="336"/>
      <c r="AR1043" s="336"/>
      <c r="AS1043" s="336"/>
    </row>
    <row r="1044" spans="1:45" x14ac:dyDescent="0.3">
      <c r="C1044" s="54"/>
      <c r="D1044" s="56"/>
      <c r="Y1044" s="336">
        <f t="shared" ca="1" si="1730"/>
        <v>-0.54396923245227902</v>
      </c>
      <c r="Z1044" s="336">
        <f t="shared" ca="1" si="1730"/>
        <v>-2.3631361047052762E-3</v>
      </c>
      <c r="AA1044" s="336">
        <f t="shared" ca="1" si="1730"/>
        <v>-2.10897914847459E-2</v>
      </c>
      <c r="AB1044" s="336">
        <f t="shared" ca="1" si="1730"/>
        <v>-1.4540056565920663</v>
      </c>
      <c r="AC1044" s="336">
        <f t="shared" ca="1" si="1730"/>
        <v>5.4834459831974824E-2</v>
      </c>
      <c r="AD1044" s="336">
        <f t="shared" ca="1" si="1730"/>
        <v>-1.1647737844760688</v>
      </c>
      <c r="AE1044" s="55"/>
      <c r="AF1044" s="55"/>
      <c r="AG1044" s="55"/>
      <c r="AH1044" s="55"/>
      <c r="AI1044" s="55"/>
      <c r="AJ1044" s="55"/>
      <c r="AK1044" s="55"/>
      <c r="AL1044" s="55"/>
      <c r="AM1044" s="55"/>
      <c r="AN1044" s="55"/>
      <c r="AO1044" s="55"/>
      <c r="AP1044" s="55"/>
      <c r="AQ1044" s="55"/>
      <c r="AR1044" s="55"/>
      <c r="AS1044" s="55"/>
    </row>
    <row r="1045" spans="1:45" x14ac:dyDescent="0.3">
      <c r="B1045" s="54" t="s">
        <v>172</v>
      </c>
      <c r="C1045" s="53">
        <f>C1038</f>
        <v>0</v>
      </c>
      <c r="D1045" s="56" t="e">
        <f t="shared" ref="D1045:D1046" ca="1" si="1791">AJ1045</f>
        <v>#N/A</v>
      </c>
      <c r="E1045" s="52" t="e">
        <f t="shared" ref="E1045:W1045" si="1792">E1038</f>
        <v>#N/A</v>
      </c>
      <c r="F1045" s="52" t="e">
        <f t="shared" si="1792"/>
        <v>#N/A</v>
      </c>
      <c r="G1045" s="52" t="e">
        <f t="shared" si="1792"/>
        <v>#N/A</v>
      </c>
      <c r="H1045" s="52" t="e">
        <f t="shared" si="1792"/>
        <v>#N/A</v>
      </c>
      <c r="I1045" s="52" t="e">
        <f t="shared" si="1792"/>
        <v>#N/A</v>
      </c>
      <c r="J1045" s="52" t="e">
        <f t="shared" si="1792"/>
        <v>#N/A</v>
      </c>
      <c r="K1045" s="52" t="e">
        <f t="shared" si="1792"/>
        <v>#N/A</v>
      </c>
      <c r="L1045" s="52" t="e">
        <f t="shared" si="1792"/>
        <v>#N/A</v>
      </c>
      <c r="M1045" s="52" t="e">
        <f t="shared" si="1792"/>
        <v>#N/A</v>
      </c>
      <c r="N1045" s="52" t="e">
        <f t="shared" si="1792"/>
        <v>#N/A</v>
      </c>
      <c r="O1045" s="52" t="e">
        <f t="shared" si="1792"/>
        <v>#N/A</v>
      </c>
      <c r="P1045" s="52" t="e">
        <f t="shared" si="1792"/>
        <v>#N/A</v>
      </c>
      <c r="Q1045" s="52" t="e">
        <f t="shared" si="1792"/>
        <v>#N/A</v>
      </c>
      <c r="R1045" s="52" t="e">
        <f t="shared" si="1792"/>
        <v>#N/A</v>
      </c>
      <c r="S1045" s="52" t="e">
        <f t="shared" si="1792"/>
        <v>#N/A</v>
      </c>
      <c r="T1045" s="52" t="e">
        <f t="shared" si="1792"/>
        <v>#N/A</v>
      </c>
      <c r="U1045" s="52" t="e">
        <f t="shared" si="1792"/>
        <v>#N/A</v>
      </c>
      <c r="V1045" s="52" t="e">
        <f t="shared" si="1792"/>
        <v>#N/A</v>
      </c>
      <c r="W1045" s="52" t="e">
        <f t="shared" si="1792"/>
        <v>#N/A</v>
      </c>
      <c r="X1045" s="55" t="e">
        <f t="shared" ref="X1045:X1046" si="1793">(H1045-(O1045*P1045)/100-3*(J1045*K1045)/100)/2</f>
        <v>#N/A</v>
      </c>
      <c r="Y1045" s="55" t="e">
        <f t="shared" ref="Y1045:Y1046" si="1794">SUM(X1045,(J1045*K1045/100))/(F1045/100)</f>
        <v>#N/A</v>
      </c>
      <c r="Z1045" s="55" t="e">
        <f t="shared" ref="Z1045" si="1795">U1045*0.5+U1046*0.5</f>
        <v>#N/A</v>
      </c>
      <c r="AA1045" s="55" t="e">
        <f t="shared" ref="AA1045:AA1046" si="1796">J1045/Y1045</f>
        <v>#N/A</v>
      </c>
      <c r="AB1045" s="336" t="e">
        <f t="shared" ref="AB1045:AB1046" si="1797">X1045/(Y1045-J1045)</f>
        <v>#N/A</v>
      </c>
      <c r="AC1045" s="223" t="e">
        <f ca="1">INDEX(FGA_COEFFS,1,1)+Z1045*INDEX(FGA_COEFFS,1,2)+Y1045*INDEX(FGA_COEFFS,1,3)+R1045*INDEX(FGA_COEFFS,1,4)+Q1046*INDEX(FGA_COEFFS,1,5)+S1045*INDEX(FGA_COEFFS,1,6)+T1046*INDEX(FGA_COEFFS,1,7)+M1046*INDEX(FGA_COEFFS,1,8)+Y1049*Y1050</f>
        <v>#N/A</v>
      </c>
      <c r="AD1045" s="223" t="e">
        <f ca="1">INDEX(THREEPTA_COEFFS,1,1)+AC1045*INDEX(THREEPTA_COEFFS,1,2)+J1045*INDEX(THREEPTA_COEFFS,1,3)+AA1045*INDEX(THREEPTA_COEFFS,1,4)+K1045*INDEX(THREEPTA_COEFFS,1,5)+L1046*INDEX(THREEPTA_COEFFS,1,6)+Z1049*Z1050</f>
        <v>#N/A</v>
      </c>
      <c r="AE1045" s="223" t="e">
        <f ca="1">INDEX(THREEPTPCT_COEFFS,1,1)+K1045*INDEX(THREEPTPCT_COEFFS,1,2)+L1046*INDEX(THREEPTPCT_COEFFS,1,3)+AA1049*AA1050</f>
        <v>#N/A</v>
      </c>
      <c r="AF1045" s="55" t="e">
        <f t="shared" ref="AF1045:AF1046" ca="1" si="1798">AC1045-AD1045</f>
        <v>#N/A</v>
      </c>
      <c r="AG1045" s="223" t="e">
        <f ca="1">INDEX(TWOPTPCT_COEFFS,1,1)+AB1045*INDEX(TWOPTPCT_COEFFS,1,2)+I1046*INDEX(TWOPTPCT_COEFFS,1,3)+G1046*INDEX(TWOPTPCT_COEFFS,1,4)+L1046*INDEX(TWOPTPCT_COEFFS,1,5)+AB1049*AB1050</f>
        <v>#N/A</v>
      </c>
      <c r="AH1045" s="223" t="e">
        <f ca="1">INDEX(FTA_COEFFS,1,1)+O1045*INDEX(FTA_COEFFS,1,2)+N1046*INDEX(FTA_COEFFS,1,3)+(Q1045+R1045)*INDEX(FTA_COEFFS,1,4)+(Q1046+R1046)*INDEX(FTA_COEFFS,1,5)+M1046*INDEX(FTA_COEFFS,1,6)+AC1049*AC1050</f>
        <v>#N/A</v>
      </c>
      <c r="AI1045" s="223" t="e">
        <f ca="1">INDEX(FTPCT_COEFFS,1,1)+P1045*INDEX(FTPCT_COEFFS,1,2)+F1045*INDEX(FTPCT_COEFFS,1,3)+G1046*INDEX(FTPCT_COEFFS,1,4)+AD1049*AD1050</f>
        <v>#N/A</v>
      </c>
      <c r="AJ1045" s="338" t="e">
        <f t="shared" ref="AJ1045:AJ1046" ca="1" si="1799">AD1045*AE1045/100+AF1045*AG1045+AH1045*AI1045/100</f>
        <v>#N/A</v>
      </c>
      <c r="AK1045" s="55"/>
      <c r="AL1045" s="55"/>
      <c r="AM1045" s="55"/>
      <c r="AN1045" s="55"/>
      <c r="AO1045" s="55"/>
      <c r="AP1045" s="55"/>
      <c r="AQ1045" s="55"/>
      <c r="AR1045" s="55"/>
    </row>
    <row r="1046" spans="1:45" x14ac:dyDescent="0.3">
      <c r="B1046" s="54" t="s">
        <v>175</v>
      </c>
      <c r="C1046" s="54">
        <f>C1039</f>
        <v>0</v>
      </c>
      <c r="D1046" s="56" t="e">
        <f t="shared" ca="1" si="1791"/>
        <v>#N/A</v>
      </c>
      <c r="E1046" s="52" t="e">
        <f t="shared" ref="E1046:W1046" si="1800">E1039</f>
        <v>#N/A</v>
      </c>
      <c r="F1046" s="52" t="e">
        <f t="shared" si="1800"/>
        <v>#N/A</v>
      </c>
      <c r="G1046" s="52" t="e">
        <f t="shared" si="1800"/>
        <v>#N/A</v>
      </c>
      <c r="H1046" s="52" t="e">
        <f t="shared" si="1800"/>
        <v>#N/A</v>
      </c>
      <c r="I1046" s="52" t="e">
        <f t="shared" si="1800"/>
        <v>#N/A</v>
      </c>
      <c r="J1046" s="52" t="e">
        <f t="shared" si="1800"/>
        <v>#N/A</v>
      </c>
      <c r="K1046" s="52" t="e">
        <f t="shared" si="1800"/>
        <v>#N/A</v>
      </c>
      <c r="L1046" s="52" t="e">
        <f t="shared" si="1800"/>
        <v>#N/A</v>
      </c>
      <c r="M1046" s="52" t="e">
        <f t="shared" si="1800"/>
        <v>#N/A</v>
      </c>
      <c r="N1046" s="52" t="e">
        <f t="shared" si="1800"/>
        <v>#N/A</v>
      </c>
      <c r="O1046" s="52" t="e">
        <f t="shared" si="1800"/>
        <v>#N/A</v>
      </c>
      <c r="P1046" s="52" t="e">
        <f t="shared" si="1800"/>
        <v>#N/A</v>
      </c>
      <c r="Q1046" s="52" t="e">
        <f t="shared" si="1800"/>
        <v>#N/A</v>
      </c>
      <c r="R1046" s="52" t="e">
        <f t="shared" si="1800"/>
        <v>#N/A</v>
      </c>
      <c r="S1046" s="52" t="e">
        <f t="shared" si="1800"/>
        <v>#N/A</v>
      </c>
      <c r="T1046" s="52" t="e">
        <f t="shared" si="1800"/>
        <v>#N/A</v>
      </c>
      <c r="U1046" s="52" t="e">
        <f t="shared" si="1800"/>
        <v>#N/A</v>
      </c>
      <c r="V1046" s="52" t="e">
        <f t="shared" si="1800"/>
        <v>#N/A</v>
      </c>
      <c r="W1046" s="52" t="e">
        <f t="shared" si="1800"/>
        <v>#N/A</v>
      </c>
      <c r="X1046" s="55" t="e">
        <f t="shared" si="1793"/>
        <v>#N/A</v>
      </c>
      <c r="Y1046" s="55" t="e">
        <f t="shared" si="1794"/>
        <v>#N/A</v>
      </c>
      <c r="Z1046" s="55" t="e">
        <f t="shared" ref="Z1046" si="1801">Z1045</f>
        <v>#N/A</v>
      </c>
      <c r="AA1046" s="55" t="e">
        <f t="shared" si="1796"/>
        <v>#N/A</v>
      </c>
      <c r="AB1046" s="336" t="e">
        <f t="shared" si="1797"/>
        <v>#N/A</v>
      </c>
      <c r="AC1046" s="223" t="e">
        <f ca="1">INDEX(FGA_COEFFS,1,1)+Z1046*INDEX(FGA_COEFFS,1,2)+Y1046*INDEX(FGA_COEFFS,1,3)+R1046*INDEX(FGA_COEFFS,1,4)+Q1045*INDEX(FGA_COEFFS,1,5)+S1046*INDEX(FGA_COEFFS,1,6)+T1045*INDEX(FGA_COEFFS,1,7)+M1045*INDEX(FGA_COEFFS,1,8)+Y1049*Y1051</f>
        <v>#N/A</v>
      </c>
      <c r="AD1046" s="223" t="e">
        <f ca="1">INDEX(THREEPTA_COEFFS,1,1)+AC1046*INDEX(THREEPTA_COEFFS,1,2)+J1046*INDEX(THREEPTA_COEFFS,1,3)+AA1046*INDEX(THREEPTA_COEFFS,1,4)+K1046*INDEX(THREEPTA_COEFFS,1,5)+L1045*INDEX(THREEPTA_COEFFS,1,6)+Z1049*Z1051</f>
        <v>#N/A</v>
      </c>
      <c r="AE1046" s="223" t="e">
        <f ca="1">INDEX(THREEPTPCT_COEFFS,1,1)+K1046*INDEX(THREEPTPCT_COEFFS,1,2)+L1045*INDEX(THREEPTPCT_COEFFS,1,3)+AA1049*AA1051</f>
        <v>#N/A</v>
      </c>
      <c r="AF1046" s="55" t="e">
        <f t="shared" ca="1" si="1798"/>
        <v>#N/A</v>
      </c>
      <c r="AG1046" s="223" t="e">
        <f ca="1">INDEX(TWOPTPCT_COEFFS,1,1)+AB1046*INDEX(TWOPTPCT_COEFFS,1,2)+I1045*INDEX(TWOPTPCT_COEFFS,1,3)+G1045*INDEX(TWOPTPCT_COEFFS,1,4)+L1045*INDEX(TWOPTPCT_COEFFS,1,5)+AB1049*AB1051</f>
        <v>#N/A</v>
      </c>
      <c r="AH1046" s="223" t="e">
        <f ca="1">INDEX(FTA_COEFFS,1,1)+O1046*INDEX(FTA_COEFFS,1,2)+N1045*INDEX(FTA_COEFFS,1,3)+(Q1046+R1046)*INDEX(FTA_COEFFS,1,4)+(Q1045+R1045)*INDEX(FTA_COEFFS,1,5)+M1045*INDEX(FTA_COEFFS,1,6)+AC1049*AC1051</f>
        <v>#N/A</v>
      </c>
      <c r="AI1046" s="223" t="e">
        <f ca="1">INDEX(FTPCT_COEFFS,1,1)+P1046*INDEX(FTPCT_COEFFS,1,2)+F1046*INDEX(FTPCT_COEFFS,1,3)+G1045*INDEX(FTPCT_COEFFS,1,4)+AD1049*AD1051</f>
        <v>#N/A</v>
      </c>
      <c r="AJ1046" s="338" t="e">
        <f t="shared" ca="1" si="1799"/>
        <v>#N/A</v>
      </c>
      <c r="AK1046" s="55"/>
      <c r="AL1046" s="55"/>
      <c r="AM1046" s="55"/>
      <c r="AN1046" s="55"/>
      <c r="AO1046" s="55"/>
      <c r="AP1046" s="55"/>
      <c r="AQ1046" s="55"/>
      <c r="AR1046" s="55"/>
    </row>
    <row r="1047" spans="1:45" x14ac:dyDescent="0.3">
      <c r="A1047" s="54" t="e">
        <f ca="1">IF(D1045&gt;(D1046+(AVERAGE(V1045,W1045)-AVERAGE(V1046,W1046))/2)+2.5,C1045,IF(D1046&gt;(D1045+(AVERAGE(V1046,W1046)-AVERAGE(V1045,W1045))/2)+2.5,C1046,"Close"))</f>
        <v>#N/A</v>
      </c>
      <c r="B1047" s="64" t="e">
        <f ca="1">IF(D1046&gt;D1045,C1046,C1045)</f>
        <v>#N/A</v>
      </c>
      <c r="D1047" s="56"/>
      <c r="X1047" s="55"/>
      <c r="Y1047" s="55"/>
      <c r="Z1047" s="55"/>
      <c r="AA1047" s="55"/>
      <c r="AB1047" s="55"/>
      <c r="AC1047" s="337"/>
      <c r="AD1047" s="337"/>
      <c r="AE1047" s="337"/>
      <c r="AF1047" s="337"/>
      <c r="AG1047" s="337"/>
      <c r="AH1047" s="337"/>
      <c r="AI1047" s="337"/>
      <c r="AJ1047" s="337"/>
      <c r="AK1047" s="337"/>
      <c r="AL1047" s="337"/>
      <c r="AM1047" s="55"/>
      <c r="AN1047" s="55"/>
      <c r="AO1047" s="55"/>
      <c r="AP1047" s="55"/>
      <c r="AQ1047" s="55"/>
      <c r="AR1047" s="55"/>
      <c r="AS1047" s="55"/>
    </row>
    <row r="1048" spans="1:45" x14ac:dyDescent="0.3">
      <c r="X1048" s="54" t="s">
        <v>1305</v>
      </c>
      <c r="Y1048" s="54" t="s">
        <v>128</v>
      </c>
      <c r="Z1048" s="54" t="s">
        <v>157</v>
      </c>
      <c r="AA1048" s="54" t="s">
        <v>151</v>
      </c>
      <c r="AB1048" s="54" t="s">
        <v>1327</v>
      </c>
      <c r="AC1048" s="54" t="s">
        <v>129</v>
      </c>
      <c r="AD1048" s="54" t="s">
        <v>116</v>
      </c>
      <c r="AE1048" s="54"/>
      <c r="AF1048" s="54"/>
      <c r="AG1048" s="54"/>
      <c r="AH1048" s="54"/>
      <c r="AI1048" s="54"/>
      <c r="AJ1048" s="54"/>
      <c r="AK1048" s="54"/>
      <c r="AL1048" s="54"/>
      <c r="AM1048" s="54"/>
      <c r="AN1048" s="54"/>
      <c r="AO1048" s="54"/>
      <c r="AP1048" s="54"/>
      <c r="AQ1048" s="54"/>
      <c r="AR1048" s="54"/>
      <c r="AS1048" s="54"/>
    </row>
    <row r="1049" spans="1:45" x14ac:dyDescent="0.3">
      <c r="X1049" s="54"/>
      <c r="Y1049" s="54">
        <f t="shared" ref="Y1049:AD1049" si="1802">Y1042</f>
        <v>6.4436999999999998</v>
      </c>
      <c r="Z1049" s="54">
        <f t="shared" si="1802"/>
        <v>4.9371</v>
      </c>
      <c r="AA1049" s="54">
        <f t="shared" si="1802"/>
        <v>11.350300000000001</v>
      </c>
      <c r="AB1049" s="54">
        <f t="shared" si="1802"/>
        <v>7.1900000000000006E-2</v>
      </c>
      <c r="AC1049" s="54">
        <f t="shared" si="1802"/>
        <v>6.2766000000000002</v>
      </c>
      <c r="AD1049" s="54">
        <f t="shared" si="1802"/>
        <v>11.042999999999999</v>
      </c>
      <c r="AE1049" s="54"/>
      <c r="AF1049" s="336"/>
      <c r="AG1049" s="336"/>
      <c r="AH1049" s="336"/>
      <c r="AI1049" s="54"/>
      <c r="AJ1049" s="54"/>
      <c r="AK1049" s="54"/>
      <c r="AL1049" s="54"/>
      <c r="AM1049" s="54"/>
      <c r="AN1049" s="54"/>
      <c r="AO1049" s="54"/>
      <c r="AP1049" s="54"/>
      <c r="AQ1049" s="54"/>
      <c r="AR1049" s="54"/>
      <c r="AS1049" s="54"/>
    </row>
    <row r="1050" spans="1:45" x14ac:dyDescent="0.3">
      <c r="D1050" s="56"/>
      <c r="X1050" s="336"/>
      <c r="Y1050" s="336">
        <f t="shared" ca="1" si="1730"/>
        <v>-0.85829856814876848</v>
      </c>
      <c r="Z1050" s="336">
        <f t="shared" ca="1" si="1730"/>
        <v>0.15692067154203934</v>
      </c>
      <c r="AA1050" s="336">
        <f t="shared" ca="1" si="1730"/>
        <v>0.70766371085762081</v>
      </c>
      <c r="AB1050" s="336">
        <f t="shared" ca="1" si="1730"/>
        <v>0.8407844599186618</v>
      </c>
      <c r="AC1050" s="336">
        <f t="shared" ca="1" si="1730"/>
        <v>-0.54862171968249385</v>
      </c>
      <c r="AD1050" s="336">
        <f t="shared" ca="1" si="1730"/>
        <v>-0.33559792869774963</v>
      </c>
      <c r="AE1050" s="336"/>
      <c r="AF1050" s="336"/>
      <c r="AG1050" s="336"/>
      <c r="AH1050" s="336"/>
      <c r="AI1050" s="54"/>
      <c r="AJ1050" s="54"/>
      <c r="AK1050" s="54"/>
      <c r="AL1050" s="336"/>
      <c r="AM1050" s="336"/>
      <c r="AN1050" s="336"/>
      <c r="AO1050" s="336"/>
      <c r="AP1050" s="54"/>
      <c r="AQ1050" s="336"/>
      <c r="AR1050" s="336"/>
      <c r="AS1050" s="336"/>
    </row>
    <row r="1051" spans="1:45" x14ac:dyDescent="0.3">
      <c r="C1051" s="54"/>
      <c r="D1051" s="56"/>
      <c r="Y1051" s="336">
        <f t="shared" ca="1" si="1730"/>
        <v>0.57299205447294976</v>
      </c>
      <c r="Z1051" s="336">
        <f t="shared" ca="1" si="1730"/>
        <v>2.8039613079580368E-2</v>
      </c>
      <c r="AA1051" s="336">
        <f t="shared" ca="1" si="1730"/>
        <v>0.33255982284552421</v>
      </c>
      <c r="AB1051" s="336">
        <f t="shared" ca="1" si="1730"/>
        <v>0.42919778124790542</v>
      </c>
      <c r="AC1051" s="336">
        <f t="shared" ca="1" si="1730"/>
        <v>0.77506779179389862</v>
      </c>
      <c r="AD1051" s="336">
        <f t="shared" ca="1" si="1730"/>
        <v>5.0015774724741606E-3</v>
      </c>
      <c r="AE1051" s="55"/>
      <c r="AF1051" s="55"/>
      <c r="AG1051" s="55"/>
      <c r="AH1051" s="55"/>
      <c r="AI1051" s="55"/>
      <c r="AJ1051" s="55"/>
      <c r="AK1051" s="55"/>
      <c r="AL1051" s="55"/>
      <c r="AM1051" s="55"/>
      <c r="AN1051" s="55"/>
      <c r="AO1051" s="55"/>
      <c r="AP1051" s="55"/>
      <c r="AQ1051" s="55"/>
      <c r="AR1051" s="55"/>
      <c r="AS1051" s="55"/>
    </row>
    <row r="1052" spans="1:45" x14ac:dyDescent="0.3">
      <c r="B1052" s="54" t="s">
        <v>172</v>
      </c>
      <c r="C1052" s="53">
        <f>C1045</f>
        <v>0</v>
      </c>
      <c r="D1052" s="56" t="e">
        <f t="shared" ref="D1052:D1053" ca="1" si="1803">AJ1052</f>
        <v>#N/A</v>
      </c>
      <c r="E1052" s="52" t="e">
        <f t="shared" ref="E1052:W1052" si="1804">E1045</f>
        <v>#N/A</v>
      </c>
      <c r="F1052" s="52" t="e">
        <f t="shared" si="1804"/>
        <v>#N/A</v>
      </c>
      <c r="G1052" s="52" t="e">
        <f t="shared" si="1804"/>
        <v>#N/A</v>
      </c>
      <c r="H1052" s="52" t="e">
        <f t="shared" si="1804"/>
        <v>#N/A</v>
      </c>
      <c r="I1052" s="52" t="e">
        <f t="shared" si="1804"/>
        <v>#N/A</v>
      </c>
      <c r="J1052" s="52" t="e">
        <f t="shared" si="1804"/>
        <v>#N/A</v>
      </c>
      <c r="K1052" s="52" t="e">
        <f t="shared" si="1804"/>
        <v>#N/A</v>
      </c>
      <c r="L1052" s="52" t="e">
        <f t="shared" si="1804"/>
        <v>#N/A</v>
      </c>
      <c r="M1052" s="52" t="e">
        <f t="shared" si="1804"/>
        <v>#N/A</v>
      </c>
      <c r="N1052" s="52" t="e">
        <f t="shared" si="1804"/>
        <v>#N/A</v>
      </c>
      <c r="O1052" s="52" t="e">
        <f t="shared" si="1804"/>
        <v>#N/A</v>
      </c>
      <c r="P1052" s="52" t="e">
        <f t="shared" si="1804"/>
        <v>#N/A</v>
      </c>
      <c r="Q1052" s="52" t="e">
        <f t="shared" si="1804"/>
        <v>#N/A</v>
      </c>
      <c r="R1052" s="52" t="e">
        <f t="shared" si="1804"/>
        <v>#N/A</v>
      </c>
      <c r="S1052" s="52" t="e">
        <f t="shared" si="1804"/>
        <v>#N/A</v>
      </c>
      <c r="T1052" s="52" t="e">
        <f t="shared" si="1804"/>
        <v>#N/A</v>
      </c>
      <c r="U1052" s="52" t="e">
        <f t="shared" si="1804"/>
        <v>#N/A</v>
      </c>
      <c r="V1052" s="52" t="e">
        <f t="shared" si="1804"/>
        <v>#N/A</v>
      </c>
      <c r="W1052" s="52" t="e">
        <f t="shared" si="1804"/>
        <v>#N/A</v>
      </c>
      <c r="X1052" s="55" t="e">
        <f t="shared" ref="X1052:X1053" si="1805">(H1052-(O1052*P1052)/100-3*(J1052*K1052)/100)/2</f>
        <v>#N/A</v>
      </c>
      <c r="Y1052" s="55" t="e">
        <f t="shared" ref="Y1052:Y1053" si="1806">SUM(X1052,(J1052*K1052/100))/(F1052/100)</f>
        <v>#N/A</v>
      </c>
      <c r="Z1052" s="55" t="e">
        <f t="shared" ref="Z1052" si="1807">U1052*0.5+U1053*0.5</f>
        <v>#N/A</v>
      </c>
      <c r="AA1052" s="55" t="e">
        <f t="shared" ref="AA1052:AA1053" si="1808">J1052/Y1052</f>
        <v>#N/A</v>
      </c>
      <c r="AB1052" s="336" t="e">
        <f t="shared" ref="AB1052:AB1053" si="1809">X1052/(Y1052-J1052)</f>
        <v>#N/A</v>
      </c>
      <c r="AC1052" s="223" t="e">
        <f ca="1">INDEX(FGA_COEFFS,1,1)+Z1052*INDEX(FGA_COEFFS,1,2)+Y1052*INDEX(FGA_COEFFS,1,3)+R1052*INDEX(FGA_COEFFS,1,4)+Q1053*INDEX(FGA_COEFFS,1,5)+S1052*INDEX(FGA_COEFFS,1,6)+T1053*INDEX(FGA_COEFFS,1,7)+M1053*INDEX(FGA_COEFFS,1,8)+Y1056*Y1057</f>
        <v>#N/A</v>
      </c>
      <c r="AD1052" s="223" t="e">
        <f ca="1">INDEX(THREEPTA_COEFFS,1,1)+AC1052*INDEX(THREEPTA_COEFFS,1,2)+J1052*INDEX(THREEPTA_COEFFS,1,3)+AA1052*INDEX(THREEPTA_COEFFS,1,4)+K1052*INDEX(THREEPTA_COEFFS,1,5)+L1053*INDEX(THREEPTA_COEFFS,1,6)+Z1056*Z1057</f>
        <v>#N/A</v>
      </c>
      <c r="AE1052" s="223" t="e">
        <f ca="1">INDEX(THREEPTPCT_COEFFS,1,1)+K1052*INDEX(THREEPTPCT_COEFFS,1,2)+L1053*INDEX(THREEPTPCT_COEFFS,1,3)+AA1056*AA1057</f>
        <v>#N/A</v>
      </c>
      <c r="AF1052" s="55" t="e">
        <f t="shared" ref="AF1052:AF1053" ca="1" si="1810">AC1052-AD1052</f>
        <v>#N/A</v>
      </c>
      <c r="AG1052" s="223" t="e">
        <f ca="1">INDEX(TWOPTPCT_COEFFS,1,1)+AB1052*INDEX(TWOPTPCT_COEFFS,1,2)+I1053*INDEX(TWOPTPCT_COEFFS,1,3)+G1053*INDEX(TWOPTPCT_COEFFS,1,4)+L1053*INDEX(TWOPTPCT_COEFFS,1,5)+AB1056*AB1057</f>
        <v>#N/A</v>
      </c>
      <c r="AH1052" s="223" t="e">
        <f ca="1">INDEX(FTA_COEFFS,1,1)+O1052*INDEX(FTA_COEFFS,1,2)+N1053*INDEX(FTA_COEFFS,1,3)+(Q1052+R1052)*INDEX(FTA_COEFFS,1,4)+(Q1053+R1053)*INDEX(FTA_COEFFS,1,5)+M1053*INDEX(FTA_COEFFS,1,6)+AC1056*AC1057</f>
        <v>#N/A</v>
      </c>
      <c r="AI1052" s="223" t="e">
        <f ca="1">INDEX(FTPCT_COEFFS,1,1)+P1052*INDEX(FTPCT_COEFFS,1,2)+F1052*INDEX(FTPCT_COEFFS,1,3)+G1053*INDEX(FTPCT_COEFFS,1,4)+AD1056*AD1057</f>
        <v>#N/A</v>
      </c>
      <c r="AJ1052" s="338" t="e">
        <f t="shared" ref="AJ1052:AJ1053" ca="1" si="1811">AD1052*AE1052/100+AF1052*AG1052+AH1052*AI1052/100</f>
        <v>#N/A</v>
      </c>
      <c r="AK1052" s="55"/>
      <c r="AL1052" s="55"/>
      <c r="AM1052" s="55"/>
      <c r="AN1052" s="55"/>
      <c r="AO1052" s="55"/>
      <c r="AP1052" s="55"/>
      <c r="AQ1052" s="55"/>
      <c r="AR1052" s="55"/>
    </row>
    <row r="1053" spans="1:45" x14ac:dyDescent="0.3">
      <c r="B1053" s="54" t="s">
        <v>175</v>
      </c>
      <c r="C1053" s="54">
        <f>C1046</f>
        <v>0</v>
      </c>
      <c r="D1053" s="56" t="e">
        <f t="shared" ca="1" si="1803"/>
        <v>#N/A</v>
      </c>
      <c r="E1053" s="52" t="e">
        <f t="shared" ref="E1053:W1053" si="1812">E1046</f>
        <v>#N/A</v>
      </c>
      <c r="F1053" s="52" t="e">
        <f t="shared" si="1812"/>
        <v>#N/A</v>
      </c>
      <c r="G1053" s="52" t="e">
        <f t="shared" si="1812"/>
        <v>#N/A</v>
      </c>
      <c r="H1053" s="52" t="e">
        <f t="shared" si="1812"/>
        <v>#N/A</v>
      </c>
      <c r="I1053" s="52" t="e">
        <f t="shared" si="1812"/>
        <v>#N/A</v>
      </c>
      <c r="J1053" s="52" t="e">
        <f t="shared" si="1812"/>
        <v>#N/A</v>
      </c>
      <c r="K1053" s="52" t="e">
        <f t="shared" si="1812"/>
        <v>#N/A</v>
      </c>
      <c r="L1053" s="52" t="e">
        <f t="shared" si="1812"/>
        <v>#N/A</v>
      </c>
      <c r="M1053" s="52" t="e">
        <f t="shared" si="1812"/>
        <v>#N/A</v>
      </c>
      <c r="N1053" s="52" t="e">
        <f t="shared" si="1812"/>
        <v>#N/A</v>
      </c>
      <c r="O1053" s="52" t="e">
        <f t="shared" si="1812"/>
        <v>#N/A</v>
      </c>
      <c r="P1053" s="52" t="e">
        <f t="shared" si="1812"/>
        <v>#N/A</v>
      </c>
      <c r="Q1053" s="52" t="e">
        <f t="shared" si="1812"/>
        <v>#N/A</v>
      </c>
      <c r="R1053" s="52" t="e">
        <f t="shared" si="1812"/>
        <v>#N/A</v>
      </c>
      <c r="S1053" s="52" t="e">
        <f t="shared" si="1812"/>
        <v>#N/A</v>
      </c>
      <c r="T1053" s="52" t="e">
        <f t="shared" si="1812"/>
        <v>#N/A</v>
      </c>
      <c r="U1053" s="52" t="e">
        <f t="shared" si="1812"/>
        <v>#N/A</v>
      </c>
      <c r="V1053" s="52" t="e">
        <f t="shared" si="1812"/>
        <v>#N/A</v>
      </c>
      <c r="W1053" s="52" t="e">
        <f t="shared" si="1812"/>
        <v>#N/A</v>
      </c>
      <c r="X1053" s="55" t="e">
        <f t="shared" si="1805"/>
        <v>#N/A</v>
      </c>
      <c r="Y1053" s="55" t="e">
        <f t="shared" si="1806"/>
        <v>#N/A</v>
      </c>
      <c r="Z1053" s="55" t="e">
        <f t="shared" ref="Z1053" si="1813">Z1052</f>
        <v>#N/A</v>
      </c>
      <c r="AA1053" s="55" t="e">
        <f t="shared" si="1808"/>
        <v>#N/A</v>
      </c>
      <c r="AB1053" s="336" t="e">
        <f t="shared" si="1809"/>
        <v>#N/A</v>
      </c>
      <c r="AC1053" s="223" t="e">
        <f ca="1">INDEX(FGA_COEFFS,1,1)+Z1053*INDEX(FGA_COEFFS,1,2)+Y1053*INDEX(FGA_COEFFS,1,3)+R1053*INDEX(FGA_COEFFS,1,4)+Q1052*INDEX(FGA_COEFFS,1,5)+S1053*INDEX(FGA_COEFFS,1,6)+T1052*INDEX(FGA_COEFFS,1,7)+M1052*INDEX(FGA_COEFFS,1,8)+Y1056*Y1058</f>
        <v>#N/A</v>
      </c>
      <c r="AD1053" s="223" t="e">
        <f ca="1">INDEX(THREEPTA_COEFFS,1,1)+AC1053*INDEX(THREEPTA_COEFFS,1,2)+J1053*INDEX(THREEPTA_COEFFS,1,3)+AA1053*INDEX(THREEPTA_COEFFS,1,4)+K1053*INDEX(THREEPTA_COEFFS,1,5)+L1052*INDEX(THREEPTA_COEFFS,1,6)+Z1056*Z1058</f>
        <v>#N/A</v>
      </c>
      <c r="AE1053" s="223" t="e">
        <f ca="1">INDEX(THREEPTPCT_COEFFS,1,1)+K1053*INDEX(THREEPTPCT_COEFFS,1,2)+L1052*INDEX(THREEPTPCT_COEFFS,1,3)+AA1056*AA1058</f>
        <v>#N/A</v>
      </c>
      <c r="AF1053" s="55" t="e">
        <f t="shared" ca="1" si="1810"/>
        <v>#N/A</v>
      </c>
      <c r="AG1053" s="223" t="e">
        <f ca="1">INDEX(TWOPTPCT_COEFFS,1,1)+AB1053*INDEX(TWOPTPCT_COEFFS,1,2)+I1052*INDEX(TWOPTPCT_COEFFS,1,3)+G1052*INDEX(TWOPTPCT_COEFFS,1,4)+L1052*INDEX(TWOPTPCT_COEFFS,1,5)+AB1056*AB1058</f>
        <v>#N/A</v>
      </c>
      <c r="AH1053" s="223" t="e">
        <f ca="1">INDEX(FTA_COEFFS,1,1)+O1053*INDEX(FTA_COEFFS,1,2)+N1052*INDEX(FTA_COEFFS,1,3)+(Q1053+R1053)*INDEX(FTA_COEFFS,1,4)+(Q1052+R1052)*INDEX(FTA_COEFFS,1,5)+M1052*INDEX(FTA_COEFFS,1,6)+AC1056*AC1058</f>
        <v>#N/A</v>
      </c>
      <c r="AI1053" s="223" t="e">
        <f ca="1">INDEX(FTPCT_COEFFS,1,1)+P1053*INDEX(FTPCT_COEFFS,1,2)+F1053*INDEX(FTPCT_COEFFS,1,3)+G1052*INDEX(FTPCT_COEFFS,1,4)+AD1056*AD1058</f>
        <v>#N/A</v>
      </c>
      <c r="AJ1053" s="338" t="e">
        <f t="shared" ca="1" si="1811"/>
        <v>#N/A</v>
      </c>
      <c r="AK1053" s="55"/>
      <c r="AL1053" s="55"/>
      <c r="AM1053" s="55"/>
      <c r="AN1053" s="55"/>
      <c r="AO1053" s="55"/>
      <c r="AP1053" s="55"/>
      <c r="AQ1053" s="55"/>
      <c r="AR1053" s="55"/>
    </row>
    <row r="1054" spans="1:45" x14ac:dyDescent="0.3">
      <c r="A1054" s="54" t="e">
        <f ca="1">IF(D1052&gt;(D1053+(AVERAGE(V1052,W1052)-AVERAGE(V1053,W1053))/2)+2.5,C1052,IF(D1053&gt;(D1052+(AVERAGE(V1053,W1053)-AVERAGE(V1052,W1052))/2)+2.5,C1053,"Close"))</f>
        <v>#N/A</v>
      </c>
      <c r="B1054" s="64" t="e">
        <f ca="1">IF(D1053&gt;D1052,C1053,C1052)</f>
        <v>#N/A</v>
      </c>
      <c r="D1054" s="56"/>
      <c r="X1054" s="55"/>
      <c r="Y1054" s="55"/>
      <c r="Z1054" s="55"/>
      <c r="AA1054" s="55"/>
      <c r="AB1054" s="55"/>
      <c r="AC1054" s="337"/>
      <c r="AD1054" s="337"/>
      <c r="AE1054" s="337"/>
      <c r="AF1054" s="337"/>
      <c r="AG1054" s="337"/>
      <c r="AH1054" s="337"/>
      <c r="AI1054" s="337"/>
      <c r="AJ1054" s="337"/>
      <c r="AK1054" s="337"/>
      <c r="AL1054" s="337"/>
      <c r="AM1054" s="55"/>
      <c r="AN1054" s="55"/>
      <c r="AO1054" s="55"/>
      <c r="AP1054" s="55"/>
      <c r="AQ1054" s="55"/>
      <c r="AR1054" s="55"/>
      <c r="AS1054" s="55"/>
    </row>
    <row r="1055" spans="1:45" x14ac:dyDescent="0.3">
      <c r="X1055" s="54" t="s">
        <v>1305</v>
      </c>
      <c r="Y1055" s="54" t="s">
        <v>128</v>
      </c>
      <c r="Z1055" s="54" t="s">
        <v>157</v>
      </c>
      <c r="AA1055" s="54" t="s">
        <v>151</v>
      </c>
      <c r="AB1055" s="54" t="s">
        <v>1327</v>
      </c>
      <c r="AC1055" s="54" t="s">
        <v>129</v>
      </c>
      <c r="AD1055" s="54" t="s">
        <v>116</v>
      </c>
      <c r="AE1055" s="54"/>
      <c r="AF1055" s="54"/>
      <c r="AG1055" s="54"/>
      <c r="AH1055" s="54"/>
      <c r="AI1055" s="54"/>
      <c r="AJ1055" s="54"/>
      <c r="AK1055" s="54"/>
      <c r="AL1055" s="54"/>
      <c r="AM1055" s="54"/>
      <c r="AN1055" s="54"/>
      <c r="AO1055" s="54"/>
      <c r="AP1055" s="54"/>
      <c r="AQ1055" s="54"/>
      <c r="AR1055" s="54"/>
      <c r="AS1055" s="54"/>
    </row>
    <row r="1056" spans="1:45" x14ac:dyDescent="0.3">
      <c r="X1056" s="54"/>
      <c r="Y1056" s="54">
        <f t="shared" ref="Y1056:AD1056" si="1814">Y1049</f>
        <v>6.4436999999999998</v>
      </c>
      <c r="Z1056" s="54">
        <f t="shared" si="1814"/>
        <v>4.9371</v>
      </c>
      <c r="AA1056" s="54">
        <f t="shared" si="1814"/>
        <v>11.350300000000001</v>
      </c>
      <c r="AB1056" s="54">
        <f t="shared" si="1814"/>
        <v>7.1900000000000006E-2</v>
      </c>
      <c r="AC1056" s="54">
        <f t="shared" si="1814"/>
        <v>6.2766000000000002</v>
      </c>
      <c r="AD1056" s="54">
        <f t="shared" si="1814"/>
        <v>11.042999999999999</v>
      </c>
      <c r="AE1056" s="54"/>
      <c r="AF1056" s="336"/>
      <c r="AG1056" s="336"/>
      <c r="AH1056" s="336"/>
      <c r="AI1056" s="54"/>
      <c r="AJ1056" s="54"/>
      <c r="AK1056" s="54"/>
      <c r="AL1056" s="54"/>
      <c r="AM1056" s="54"/>
      <c r="AN1056" s="54"/>
      <c r="AO1056" s="54"/>
      <c r="AP1056" s="54"/>
      <c r="AQ1056" s="54"/>
      <c r="AR1056" s="54"/>
      <c r="AS1056" s="54"/>
    </row>
    <row r="1057" spans="1:45" x14ac:dyDescent="0.3">
      <c r="D1057" s="56"/>
      <c r="X1057" s="336"/>
      <c r="Y1057" s="336">
        <f t="shared" ca="1" si="1730"/>
        <v>0.32311770731537243</v>
      </c>
      <c r="Z1057" s="336">
        <f t="shared" ca="1" si="1730"/>
        <v>0.12142291413538121</v>
      </c>
      <c r="AA1057" s="336">
        <f t="shared" ca="1" si="1730"/>
        <v>0.34344079794049631</v>
      </c>
      <c r="AB1057" s="336">
        <f t="shared" ca="1" si="1730"/>
        <v>0.70804779817518426</v>
      </c>
      <c r="AC1057" s="336">
        <f t="shared" ca="1" si="1730"/>
        <v>-0.52474328807545334</v>
      </c>
      <c r="AD1057" s="336">
        <f t="shared" ca="1" si="1730"/>
        <v>0.79866919040954287</v>
      </c>
      <c r="AE1057" s="336"/>
      <c r="AF1057" s="336"/>
      <c r="AG1057" s="336"/>
      <c r="AH1057" s="336"/>
      <c r="AI1057" s="54"/>
      <c r="AJ1057" s="54"/>
      <c r="AK1057" s="54"/>
      <c r="AL1057" s="336"/>
      <c r="AM1057" s="336"/>
      <c r="AN1057" s="336"/>
      <c r="AO1057" s="336"/>
      <c r="AP1057" s="54"/>
      <c r="AQ1057" s="336"/>
      <c r="AR1057" s="336"/>
      <c r="AS1057" s="336"/>
    </row>
    <row r="1058" spans="1:45" x14ac:dyDescent="0.3">
      <c r="C1058" s="54"/>
      <c r="D1058" s="56"/>
      <c r="Y1058" s="336">
        <f t="shared" ca="1" si="1730"/>
        <v>9.5496589197829163E-2</v>
      </c>
      <c r="Z1058" s="336">
        <f t="shared" ca="1" si="1730"/>
        <v>-0.83738059615881566</v>
      </c>
      <c r="AA1058" s="336">
        <f t="shared" ca="1" si="1730"/>
        <v>-3.2919482679008146E-3</v>
      </c>
      <c r="AB1058" s="336">
        <f t="shared" ca="1" si="1730"/>
        <v>0.72060499237704234</v>
      </c>
      <c r="AC1058" s="336">
        <f t="shared" ca="1" si="1730"/>
        <v>1.3733163404166935</v>
      </c>
      <c r="AD1058" s="336">
        <f t="shared" ca="1" si="1730"/>
        <v>-0.31234900824370349</v>
      </c>
      <c r="AE1058" s="55"/>
      <c r="AF1058" s="55"/>
      <c r="AG1058" s="55"/>
      <c r="AH1058" s="55"/>
      <c r="AI1058" s="55"/>
      <c r="AJ1058" s="55"/>
      <c r="AK1058" s="55"/>
      <c r="AL1058" s="55"/>
      <c r="AM1058" s="55"/>
      <c r="AN1058" s="55"/>
      <c r="AO1058" s="55"/>
      <c r="AP1058" s="55"/>
      <c r="AQ1058" s="55"/>
      <c r="AR1058" s="55"/>
      <c r="AS1058" s="55"/>
    </row>
    <row r="1059" spans="1:45" x14ac:dyDescent="0.3">
      <c r="B1059" s="54" t="s">
        <v>172</v>
      </c>
      <c r="C1059" s="53">
        <f>C1052</f>
        <v>0</v>
      </c>
      <c r="D1059" s="56" t="e">
        <f t="shared" ref="D1059:D1060" ca="1" si="1815">AJ1059</f>
        <v>#N/A</v>
      </c>
      <c r="E1059" s="52" t="e">
        <f t="shared" ref="E1059:W1059" si="1816">E1052</f>
        <v>#N/A</v>
      </c>
      <c r="F1059" s="52" t="e">
        <f t="shared" si="1816"/>
        <v>#N/A</v>
      </c>
      <c r="G1059" s="52" t="e">
        <f t="shared" si="1816"/>
        <v>#N/A</v>
      </c>
      <c r="H1059" s="52" t="e">
        <f t="shared" si="1816"/>
        <v>#N/A</v>
      </c>
      <c r="I1059" s="52" t="e">
        <f t="shared" si="1816"/>
        <v>#N/A</v>
      </c>
      <c r="J1059" s="52" t="e">
        <f t="shared" si="1816"/>
        <v>#N/A</v>
      </c>
      <c r="K1059" s="52" t="e">
        <f t="shared" si="1816"/>
        <v>#N/A</v>
      </c>
      <c r="L1059" s="52" t="e">
        <f t="shared" si="1816"/>
        <v>#N/A</v>
      </c>
      <c r="M1059" s="52" t="e">
        <f t="shared" si="1816"/>
        <v>#N/A</v>
      </c>
      <c r="N1059" s="52" t="e">
        <f t="shared" si="1816"/>
        <v>#N/A</v>
      </c>
      <c r="O1059" s="52" t="e">
        <f t="shared" si="1816"/>
        <v>#N/A</v>
      </c>
      <c r="P1059" s="52" t="e">
        <f t="shared" si="1816"/>
        <v>#N/A</v>
      </c>
      <c r="Q1059" s="52" t="e">
        <f t="shared" si="1816"/>
        <v>#N/A</v>
      </c>
      <c r="R1059" s="52" t="e">
        <f t="shared" si="1816"/>
        <v>#N/A</v>
      </c>
      <c r="S1059" s="52" t="e">
        <f t="shared" si="1816"/>
        <v>#N/A</v>
      </c>
      <c r="T1059" s="52" t="e">
        <f t="shared" si="1816"/>
        <v>#N/A</v>
      </c>
      <c r="U1059" s="52" t="e">
        <f t="shared" si="1816"/>
        <v>#N/A</v>
      </c>
      <c r="V1059" s="52" t="e">
        <f t="shared" si="1816"/>
        <v>#N/A</v>
      </c>
      <c r="W1059" s="52" t="e">
        <f t="shared" si="1816"/>
        <v>#N/A</v>
      </c>
      <c r="X1059" s="55" t="e">
        <f t="shared" ref="X1059:X1060" si="1817">(H1059-(O1059*P1059)/100-3*(J1059*K1059)/100)/2</f>
        <v>#N/A</v>
      </c>
      <c r="Y1059" s="55" t="e">
        <f t="shared" ref="Y1059:Y1060" si="1818">SUM(X1059,(J1059*K1059/100))/(F1059/100)</f>
        <v>#N/A</v>
      </c>
      <c r="Z1059" s="55" t="e">
        <f t="shared" ref="Z1059" si="1819">U1059*0.5+U1060*0.5</f>
        <v>#N/A</v>
      </c>
      <c r="AA1059" s="55" t="e">
        <f t="shared" ref="AA1059:AA1060" si="1820">J1059/Y1059</f>
        <v>#N/A</v>
      </c>
      <c r="AB1059" s="336" t="e">
        <f t="shared" ref="AB1059:AB1060" si="1821">X1059/(Y1059-J1059)</f>
        <v>#N/A</v>
      </c>
      <c r="AC1059" s="223" t="e">
        <f ca="1">INDEX(FGA_COEFFS,1,1)+Z1059*INDEX(FGA_COEFFS,1,2)+Y1059*INDEX(FGA_COEFFS,1,3)+R1059*INDEX(FGA_COEFFS,1,4)+Q1060*INDEX(FGA_COEFFS,1,5)+S1059*INDEX(FGA_COEFFS,1,6)+T1060*INDEX(FGA_COEFFS,1,7)+M1060*INDEX(FGA_COEFFS,1,8)+Y1063*Y1064</f>
        <v>#N/A</v>
      </c>
      <c r="AD1059" s="223" t="e">
        <f ca="1">INDEX(THREEPTA_COEFFS,1,1)+AC1059*INDEX(THREEPTA_COEFFS,1,2)+J1059*INDEX(THREEPTA_COEFFS,1,3)+AA1059*INDEX(THREEPTA_COEFFS,1,4)+K1059*INDEX(THREEPTA_COEFFS,1,5)+L1060*INDEX(THREEPTA_COEFFS,1,6)+Z1063*Z1064</f>
        <v>#N/A</v>
      </c>
      <c r="AE1059" s="223" t="e">
        <f ca="1">INDEX(THREEPTPCT_COEFFS,1,1)+K1059*INDEX(THREEPTPCT_COEFFS,1,2)+L1060*INDEX(THREEPTPCT_COEFFS,1,3)+AA1063*AA1064</f>
        <v>#N/A</v>
      </c>
      <c r="AF1059" s="55" t="e">
        <f t="shared" ref="AF1059:AF1060" ca="1" si="1822">AC1059-AD1059</f>
        <v>#N/A</v>
      </c>
      <c r="AG1059" s="223" t="e">
        <f ca="1">INDEX(TWOPTPCT_COEFFS,1,1)+AB1059*INDEX(TWOPTPCT_COEFFS,1,2)+I1060*INDEX(TWOPTPCT_COEFFS,1,3)+G1060*INDEX(TWOPTPCT_COEFFS,1,4)+L1060*INDEX(TWOPTPCT_COEFFS,1,5)+AB1063*AB1064</f>
        <v>#N/A</v>
      </c>
      <c r="AH1059" s="223" t="e">
        <f ca="1">INDEX(FTA_COEFFS,1,1)+O1059*INDEX(FTA_COEFFS,1,2)+N1060*INDEX(FTA_COEFFS,1,3)+(Q1059+R1059)*INDEX(FTA_COEFFS,1,4)+(Q1060+R1060)*INDEX(FTA_COEFFS,1,5)+M1060*INDEX(FTA_COEFFS,1,6)+AC1063*AC1064</f>
        <v>#N/A</v>
      </c>
      <c r="AI1059" s="223" t="e">
        <f ca="1">INDEX(FTPCT_COEFFS,1,1)+P1059*INDEX(FTPCT_COEFFS,1,2)+F1059*INDEX(FTPCT_COEFFS,1,3)+G1060*INDEX(FTPCT_COEFFS,1,4)+AD1063*AD1064</f>
        <v>#N/A</v>
      </c>
      <c r="AJ1059" s="338" t="e">
        <f t="shared" ref="AJ1059:AJ1060" ca="1" si="1823">AD1059*AE1059/100+AF1059*AG1059+AH1059*AI1059/100</f>
        <v>#N/A</v>
      </c>
      <c r="AK1059" s="55"/>
      <c r="AL1059" s="55"/>
      <c r="AM1059" s="55"/>
      <c r="AN1059" s="55"/>
      <c r="AO1059" s="55"/>
      <c r="AP1059" s="55"/>
      <c r="AQ1059" s="55"/>
      <c r="AR1059" s="55"/>
    </row>
    <row r="1060" spans="1:45" x14ac:dyDescent="0.3">
      <c r="B1060" s="54" t="s">
        <v>175</v>
      </c>
      <c r="C1060" s="54">
        <f>C1053</f>
        <v>0</v>
      </c>
      <c r="D1060" s="56" t="e">
        <f t="shared" ca="1" si="1815"/>
        <v>#N/A</v>
      </c>
      <c r="E1060" s="52" t="e">
        <f t="shared" ref="E1060:W1060" si="1824">E1053</f>
        <v>#N/A</v>
      </c>
      <c r="F1060" s="52" t="e">
        <f t="shared" si="1824"/>
        <v>#N/A</v>
      </c>
      <c r="G1060" s="52" t="e">
        <f t="shared" si="1824"/>
        <v>#N/A</v>
      </c>
      <c r="H1060" s="52" t="e">
        <f t="shared" si="1824"/>
        <v>#N/A</v>
      </c>
      <c r="I1060" s="52" t="e">
        <f t="shared" si="1824"/>
        <v>#N/A</v>
      </c>
      <c r="J1060" s="52" t="e">
        <f t="shared" si="1824"/>
        <v>#N/A</v>
      </c>
      <c r="K1060" s="52" t="e">
        <f t="shared" si="1824"/>
        <v>#N/A</v>
      </c>
      <c r="L1060" s="52" t="e">
        <f t="shared" si="1824"/>
        <v>#N/A</v>
      </c>
      <c r="M1060" s="52" t="e">
        <f t="shared" si="1824"/>
        <v>#N/A</v>
      </c>
      <c r="N1060" s="52" t="e">
        <f t="shared" si="1824"/>
        <v>#N/A</v>
      </c>
      <c r="O1060" s="52" t="e">
        <f t="shared" si="1824"/>
        <v>#N/A</v>
      </c>
      <c r="P1060" s="52" t="e">
        <f t="shared" si="1824"/>
        <v>#N/A</v>
      </c>
      <c r="Q1060" s="52" t="e">
        <f t="shared" si="1824"/>
        <v>#N/A</v>
      </c>
      <c r="R1060" s="52" t="e">
        <f t="shared" si="1824"/>
        <v>#N/A</v>
      </c>
      <c r="S1060" s="52" t="e">
        <f t="shared" si="1824"/>
        <v>#N/A</v>
      </c>
      <c r="T1060" s="52" t="e">
        <f t="shared" si="1824"/>
        <v>#N/A</v>
      </c>
      <c r="U1060" s="52" t="e">
        <f t="shared" si="1824"/>
        <v>#N/A</v>
      </c>
      <c r="V1060" s="52" t="e">
        <f t="shared" si="1824"/>
        <v>#N/A</v>
      </c>
      <c r="W1060" s="52" t="e">
        <f t="shared" si="1824"/>
        <v>#N/A</v>
      </c>
      <c r="X1060" s="55" t="e">
        <f t="shared" si="1817"/>
        <v>#N/A</v>
      </c>
      <c r="Y1060" s="55" t="e">
        <f t="shared" si="1818"/>
        <v>#N/A</v>
      </c>
      <c r="Z1060" s="55" t="e">
        <f t="shared" ref="Z1060" si="1825">Z1059</f>
        <v>#N/A</v>
      </c>
      <c r="AA1060" s="55" t="e">
        <f t="shared" si="1820"/>
        <v>#N/A</v>
      </c>
      <c r="AB1060" s="336" t="e">
        <f t="shared" si="1821"/>
        <v>#N/A</v>
      </c>
      <c r="AC1060" s="223" t="e">
        <f ca="1">INDEX(FGA_COEFFS,1,1)+Z1060*INDEX(FGA_COEFFS,1,2)+Y1060*INDEX(FGA_COEFFS,1,3)+R1060*INDEX(FGA_COEFFS,1,4)+Q1059*INDEX(FGA_COEFFS,1,5)+S1060*INDEX(FGA_COEFFS,1,6)+T1059*INDEX(FGA_COEFFS,1,7)+M1059*INDEX(FGA_COEFFS,1,8)+Y1063*Y1065</f>
        <v>#N/A</v>
      </c>
      <c r="AD1060" s="223" t="e">
        <f ca="1">INDEX(THREEPTA_COEFFS,1,1)+AC1060*INDEX(THREEPTA_COEFFS,1,2)+J1060*INDEX(THREEPTA_COEFFS,1,3)+AA1060*INDEX(THREEPTA_COEFFS,1,4)+K1060*INDEX(THREEPTA_COEFFS,1,5)+L1059*INDEX(THREEPTA_COEFFS,1,6)+Z1063*Z1065</f>
        <v>#N/A</v>
      </c>
      <c r="AE1060" s="223" t="e">
        <f ca="1">INDEX(THREEPTPCT_COEFFS,1,1)+K1060*INDEX(THREEPTPCT_COEFFS,1,2)+L1059*INDEX(THREEPTPCT_COEFFS,1,3)+AA1063*AA1065</f>
        <v>#N/A</v>
      </c>
      <c r="AF1060" s="55" t="e">
        <f t="shared" ca="1" si="1822"/>
        <v>#N/A</v>
      </c>
      <c r="AG1060" s="223" t="e">
        <f ca="1">INDEX(TWOPTPCT_COEFFS,1,1)+AB1060*INDEX(TWOPTPCT_COEFFS,1,2)+I1059*INDEX(TWOPTPCT_COEFFS,1,3)+G1059*INDEX(TWOPTPCT_COEFFS,1,4)+L1059*INDEX(TWOPTPCT_COEFFS,1,5)+AB1063*AB1065</f>
        <v>#N/A</v>
      </c>
      <c r="AH1060" s="223" t="e">
        <f ca="1">INDEX(FTA_COEFFS,1,1)+O1060*INDEX(FTA_COEFFS,1,2)+N1059*INDEX(FTA_COEFFS,1,3)+(Q1060+R1060)*INDEX(FTA_COEFFS,1,4)+(Q1059+R1059)*INDEX(FTA_COEFFS,1,5)+M1059*INDEX(FTA_COEFFS,1,6)+AC1063*AC1065</f>
        <v>#N/A</v>
      </c>
      <c r="AI1060" s="223" t="e">
        <f ca="1">INDEX(FTPCT_COEFFS,1,1)+P1060*INDEX(FTPCT_COEFFS,1,2)+F1060*INDEX(FTPCT_COEFFS,1,3)+G1059*INDEX(FTPCT_COEFFS,1,4)+AD1063*AD1065</f>
        <v>#N/A</v>
      </c>
      <c r="AJ1060" s="338" t="e">
        <f t="shared" ca="1" si="1823"/>
        <v>#N/A</v>
      </c>
      <c r="AK1060" s="55"/>
      <c r="AL1060" s="55"/>
      <c r="AM1060" s="55"/>
      <c r="AN1060" s="55"/>
      <c r="AO1060" s="55"/>
      <c r="AP1060" s="55"/>
      <c r="AQ1060" s="55"/>
      <c r="AR1060" s="55"/>
    </row>
    <row r="1061" spans="1:45" x14ac:dyDescent="0.3">
      <c r="A1061" s="54" t="e">
        <f ca="1">IF(D1059&gt;(D1060+(AVERAGE(V1059,W1059)-AVERAGE(V1060,W1060))/2)+2.5,C1059,IF(D1060&gt;(D1059+(AVERAGE(V1060,W1060)-AVERAGE(V1059,W1059))/2)+2.5,C1060,"Close"))</f>
        <v>#N/A</v>
      </c>
      <c r="B1061" s="64" t="e">
        <f ca="1">IF(D1060&gt;D1059,C1060,C1059)</f>
        <v>#N/A</v>
      </c>
      <c r="D1061" s="56"/>
      <c r="X1061" s="55"/>
      <c r="Y1061" s="55"/>
      <c r="Z1061" s="55"/>
      <c r="AA1061" s="55"/>
      <c r="AB1061" s="55"/>
      <c r="AC1061" s="337"/>
      <c r="AD1061" s="337"/>
      <c r="AE1061" s="337"/>
      <c r="AF1061" s="337"/>
      <c r="AG1061" s="337"/>
      <c r="AH1061" s="337"/>
      <c r="AI1061" s="337"/>
      <c r="AJ1061" s="337"/>
      <c r="AK1061" s="337"/>
      <c r="AL1061" s="337"/>
      <c r="AM1061" s="55"/>
      <c r="AN1061" s="55"/>
      <c r="AO1061" s="55"/>
      <c r="AP1061" s="55"/>
      <c r="AQ1061" s="55"/>
      <c r="AR1061" s="55"/>
      <c r="AS1061" s="55"/>
    </row>
    <row r="1062" spans="1:45" x14ac:dyDescent="0.3">
      <c r="X1062" s="54" t="s">
        <v>1305</v>
      </c>
      <c r="Y1062" s="54" t="s">
        <v>128</v>
      </c>
      <c r="Z1062" s="54" t="s">
        <v>157</v>
      </c>
      <c r="AA1062" s="54" t="s">
        <v>151</v>
      </c>
      <c r="AB1062" s="54" t="s">
        <v>1327</v>
      </c>
      <c r="AC1062" s="54" t="s">
        <v>129</v>
      </c>
      <c r="AD1062" s="54" t="s">
        <v>116</v>
      </c>
      <c r="AE1062" s="54"/>
      <c r="AF1062" s="54"/>
      <c r="AG1062" s="54"/>
      <c r="AH1062" s="54"/>
      <c r="AI1062" s="54"/>
      <c r="AJ1062" s="54"/>
      <c r="AK1062" s="54"/>
      <c r="AL1062" s="54"/>
      <c r="AM1062" s="54"/>
      <c r="AN1062" s="54"/>
      <c r="AO1062" s="54"/>
      <c r="AP1062" s="54"/>
      <c r="AQ1062" s="54"/>
      <c r="AR1062" s="54"/>
      <c r="AS1062" s="54"/>
    </row>
    <row r="1063" spans="1:45" x14ac:dyDescent="0.3">
      <c r="X1063" s="54"/>
      <c r="Y1063" s="54">
        <f t="shared" ref="Y1063:AD1063" si="1826">Y1056</f>
        <v>6.4436999999999998</v>
      </c>
      <c r="Z1063" s="54">
        <f t="shared" si="1826"/>
        <v>4.9371</v>
      </c>
      <c r="AA1063" s="54">
        <f t="shared" si="1826"/>
        <v>11.350300000000001</v>
      </c>
      <c r="AB1063" s="54">
        <f t="shared" si="1826"/>
        <v>7.1900000000000006E-2</v>
      </c>
      <c r="AC1063" s="54">
        <f t="shared" si="1826"/>
        <v>6.2766000000000002</v>
      </c>
      <c r="AD1063" s="54">
        <f t="shared" si="1826"/>
        <v>11.042999999999999</v>
      </c>
      <c r="AE1063" s="54"/>
      <c r="AF1063" s="336"/>
      <c r="AG1063" s="336"/>
      <c r="AH1063" s="336"/>
      <c r="AI1063" s="54"/>
      <c r="AJ1063" s="54"/>
      <c r="AK1063" s="54"/>
      <c r="AL1063" s="54"/>
      <c r="AM1063" s="54"/>
      <c r="AN1063" s="54"/>
      <c r="AO1063" s="54"/>
      <c r="AP1063" s="54"/>
      <c r="AQ1063" s="54"/>
      <c r="AR1063" s="54"/>
      <c r="AS1063" s="54"/>
    </row>
    <row r="1064" spans="1:45" x14ac:dyDescent="0.3">
      <c r="D1064" s="56"/>
      <c r="X1064" s="336"/>
      <c r="Y1064" s="336">
        <f t="shared" ca="1" si="1730"/>
        <v>-0.51535208041056024</v>
      </c>
      <c r="Z1064" s="336">
        <f t="shared" ca="1" si="1730"/>
        <v>-0.19852556372762414</v>
      </c>
      <c r="AA1064" s="336">
        <f t="shared" ca="1" si="1730"/>
        <v>5.1468977095385171E-2</v>
      </c>
      <c r="AB1064" s="336">
        <f t="shared" ca="1" si="1730"/>
        <v>4.5269939039187343E-2</v>
      </c>
      <c r="AC1064" s="336">
        <f t="shared" ca="1" si="1730"/>
        <v>1.4131433106067504</v>
      </c>
      <c r="AD1064" s="336">
        <f t="shared" ca="1" si="1730"/>
        <v>0.17088194421709663</v>
      </c>
      <c r="AE1064" s="336"/>
      <c r="AF1064" s="336"/>
      <c r="AG1064" s="336"/>
      <c r="AH1064" s="336"/>
      <c r="AI1064" s="54"/>
      <c r="AJ1064" s="54"/>
      <c r="AK1064" s="54"/>
      <c r="AL1064" s="336"/>
      <c r="AM1064" s="336"/>
      <c r="AN1064" s="336"/>
      <c r="AO1064" s="336"/>
      <c r="AP1064" s="54"/>
      <c r="AQ1064" s="336"/>
      <c r="AR1064" s="336"/>
      <c r="AS1064" s="336"/>
    </row>
    <row r="1065" spans="1:45" x14ac:dyDescent="0.3">
      <c r="C1065" s="54"/>
      <c r="D1065" s="56"/>
      <c r="Y1065" s="336">
        <f t="shared" ca="1" si="1730"/>
        <v>-1.3602992691551419</v>
      </c>
      <c r="Z1065" s="336">
        <f t="shared" ca="1" si="1730"/>
        <v>3.1054044483716163E-3</v>
      </c>
      <c r="AA1065" s="336">
        <f t="shared" ca="1" si="1730"/>
        <v>0.68819669702426078</v>
      </c>
      <c r="AB1065" s="336">
        <f t="shared" ca="1" si="1730"/>
        <v>0.17229060064481547</v>
      </c>
      <c r="AC1065" s="336">
        <f t="shared" ca="1" si="1730"/>
        <v>-0.14792028738517937</v>
      </c>
      <c r="AD1065" s="336">
        <f t="shared" ca="1" si="1730"/>
        <v>1.452965989718515</v>
      </c>
      <c r="AE1065" s="55"/>
      <c r="AF1065" s="55"/>
      <c r="AG1065" s="55"/>
      <c r="AH1065" s="55"/>
      <c r="AI1065" s="55"/>
      <c r="AJ1065" s="55"/>
      <c r="AK1065" s="55"/>
      <c r="AL1065" s="55"/>
      <c r="AM1065" s="55"/>
      <c r="AN1065" s="55"/>
      <c r="AO1065" s="55"/>
      <c r="AP1065" s="55"/>
      <c r="AQ1065" s="55"/>
      <c r="AR1065" s="55"/>
      <c r="AS1065" s="55"/>
    </row>
    <row r="1066" spans="1:45" x14ac:dyDescent="0.3">
      <c r="B1066" s="54" t="s">
        <v>172</v>
      </c>
      <c r="C1066" s="53">
        <f>C1059</f>
        <v>0</v>
      </c>
      <c r="D1066" s="56" t="e">
        <f t="shared" ref="D1066:D1067" ca="1" si="1827">AJ1066</f>
        <v>#N/A</v>
      </c>
      <c r="E1066" s="52" t="e">
        <f t="shared" ref="E1066:W1066" si="1828">E1059</f>
        <v>#N/A</v>
      </c>
      <c r="F1066" s="52" t="e">
        <f t="shared" si="1828"/>
        <v>#N/A</v>
      </c>
      <c r="G1066" s="52" t="e">
        <f t="shared" si="1828"/>
        <v>#N/A</v>
      </c>
      <c r="H1066" s="52" t="e">
        <f t="shared" si="1828"/>
        <v>#N/A</v>
      </c>
      <c r="I1066" s="52" t="e">
        <f t="shared" si="1828"/>
        <v>#N/A</v>
      </c>
      <c r="J1066" s="52" t="e">
        <f t="shared" si="1828"/>
        <v>#N/A</v>
      </c>
      <c r="K1066" s="52" t="e">
        <f t="shared" si="1828"/>
        <v>#N/A</v>
      </c>
      <c r="L1066" s="52" t="e">
        <f t="shared" si="1828"/>
        <v>#N/A</v>
      </c>
      <c r="M1066" s="52" t="e">
        <f t="shared" si="1828"/>
        <v>#N/A</v>
      </c>
      <c r="N1066" s="52" t="e">
        <f t="shared" si="1828"/>
        <v>#N/A</v>
      </c>
      <c r="O1066" s="52" t="e">
        <f t="shared" si="1828"/>
        <v>#N/A</v>
      </c>
      <c r="P1066" s="52" t="e">
        <f t="shared" si="1828"/>
        <v>#N/A</v>
      </c>
      <c r="Q1066" s="52" t="e">
        <f t="shared" si="1828"/>
        <v>#N/A</v>
      </c>
      <c r="R1066" s="52" t="e">
        <f t="shared" si="1828"/>
        <v>#N/A</v>
      </c>
      <c r="S1066" s="52" t="e">
        <f t="shared" si="1828"/>
        <v>#N/A</v>
      </c>
      <c r="T1066" s="52" t="e">
        <f t="shared" si="1828"/>
        <v>#N/A</v>
      </c>
      <c r="U1066" s="52" t="e">
        <f t="shared" si="1828"/>
        <v>#N/A</v>
      </c>
      <c r="V1066" s="52" t="e">
        <f t="shared" si="1828"/>
        <v>#N/A</v>
      </c>
      <c r="W1066" s="52" t="e">
        <f t="shared" si="1828"/>
        <v>#N/A</v>
      </c>
      <c r="X1066" s="55" t="e">
        <f t="shared" ref="X1066:X1067" si="1829">(H1066-(O1066*P1066)/100-3*(J1066*K1066)/100)/2</f>
        <v>#N/A</v>
      </c>
      <c r="Y1066" s="55" t="e">
        <f t="shared" ref="Y1066:Y1067" si="1830">SUM(X1066,(J1066*K1066/100))/(F1066/100)</f>
        <v>#N/A</v>
      </c>
      <c r="Z1066" s="55" t="e">
        <f t="shared" ref="Z1066" si="1831">U1066*0.5+U1067*0.5</f>
        <v>#N/A</v>
      </c>
      <c r="AA1066" s="55" t="e">
        <f t="shared" ref="AA1066:AA1067" si="1832">J1066/Y1066</f>
        <v>#N/A</v>
      </c>
      <c r="AB1066" s="336" t="e">
        <f t="shared" ref="AB1066:AB1067" si="1833">X1066/(Y1066-J1066)</f>
        <v>#N/A</v>
      </c>
      <c r="AC1066" s="223" t="e">
        <f ca="1">INDEX(FGA_COEFFS,1,1)+Z1066*INDEX(FGA_COEFFS,1,2)+Y1066*INDEX(FGA_COEFFS,1,3)+R1066*INDEX(FGA_COEFFS,1,4)+Q1067*INDEX(FGA_COEFFS,1,5)+S1066*INDEX(FGA_COEFFS,1,6)+T1067*INDEX(FGA_COEFFS,1,7)+M1067*INDEX(FGA_COEFFS,1,8)+Y1070*Y1071</f>
        <v>#N/A</v>
      </c>
      <c r="AD1066" s="223" t="e">
        <f ca="1">INDEX(THREEPTA_COEFFS,1,1)+AC1066*INDEX(THREEPTA_COEFFS,1,2)+J1066*INDEX(THREEPTA_COEFFS,1,3)+AA1066*INDEX(THREEPTA_COEFFS,1,4)+K1066*INDEX(THREEPTA_COEFFS,1,5)+L1067*INDEX(THREEPTA_COEFFS,1,6)+Z1070*Z1071</f>
        <v>#N/A</v>
      </c>
      <c r="AE1066" s="223" t="e">
        <f ca="1">INDEX(THREEPTPCT_COEFFS,1,1)+K1066*INDEX(THREEPTPCT_COEFFS,1,2)+L1067*INDEX(THREEPTPCT_COEFFS,1,3)+AA1070*AA1071</f>
        <v>#N/A</v>
      </c>
      <c r="AF1066" s="55" t="e">
        <f t="shared" ref="AF1066:AF1067" ca="1" si="1834">AC1066-AD1066</f>
        <v>#N/A</v>
      </c>
      <c r="AG1066" s="223" t="e">
        <f ca="1">INDEX(TWOPTPCT_COEFFS,1,1)+AB1066*INDEX(TWOPTPCT_COEFFS,1,2)+I1067*INDEX(TWOPTPCT_COEFFS,1,3)+G1067*INDEX(TWOPTPCT_COEFFS,1,4)+L1067*INDEX(TWOPTPCT_COEFFS,1,5)+AB1070*AB1071</f>
        <v>#N/A</v>
      </c>
      <c r="AH1066" s="223" t="e">
        <f ca="1">INDEX(FTA_COEFFS,1,1)+O1066*INDEX(FTA_COEFFS,1,2)+N1067*INDEX(FTA_COEFFS,1,3)+(Q1066+R1066)*INDEX(FTA_COEFFS,1,4)+(Q1067+R1067)*INDEX(FTA_COEFFS,1,5)+M1067*INDEX(FTA_COEFFS,1,6)+AC1070*AC1071</f>
        <v>#N/A</v>
      </c>
      <c r="AI1066" s="223" t="e">
        <f ca="1">INDEX(FTPCT_COEFFS,1,1)+P1066*INDEX(FTPCT_COEFFS,1,2)+F1066*INDEX(FTPCT_COEFFS,1,3)+G1067*INDEX(FTPCT_COEFFS,1,4)+AD1070*AD1071</f>
        <v>#N/A</v>
      </c>
      <c r="AJ1066" s="338" t="e">
        <f t="shared" ref="AJ1066:AJ1067" ca="1" si="1835">AD1066*AE1066/100+AF1066*AG1066+AH1066*AI1066/100</f>
        <v>#N/A</v>
      </c>
      <c r="AK1066" s="55"/>
      <c r="AL1066" s="55"/>
      <c r="AM1066" s="55"/>
      <c r="AN1066" s="55"/>
      <c r="AO1066" s="55"/>
      <c r="AP1066" s="55"/>
      <c r="AQ1066" s="55"/>
      <c r="AR1066" s="55"/>
    </row>
    <row r="1067" spans="1:45" x14ac:dyDescent="0.3">
      <c r="B1067" s="54" t="s">
        <v>175</v>
      </c>
      <c r="C1067" s="54">
        <f>C1060</f>
        <v>0</v>
      </c>
      <c r="D1067" s="56" t="e">
        <f t="shared" ca="1" si="1827"/>
        <v>#N/A</v>
      </c>
      <c r="E1067" s="52" t="e">
        <f t="shared" ref="E1067:W1067" si="1836">E1060</f>
        <v>#N/A</v>
      </c>
      <c r="F1067" s="52" t="e">
        <f t="shared" si="1836"/>
        <v>#N/A</v>
      </c>
      <c r="G1067" s="52" t="e">
        <f t="shared" si="1836"/>
        <v>#N/A</v>
      </c>
      <c r="H1067" s="52" t="e">
        <f t="shared" si="1836"/>
        <v>#N/A</v>
      </c>
      <c r="I1067" s="52" t="e">
        <f t="shared" si="1836"/>
        <v>#N/A</v>
      </c>
      <c r="J1067" s="52" t="e">
        <f t="shared" si="1836"/>
        <v>#N/A</v>
      </c>
      <c r="K1067" s="52" t="e">
        <f t="shared" si="1836"/>
        <v>#N/A</v>
      </c>
      <c r="L1067" s="52" t="e">
        <f t="shared" si="1836"/>
        <v>#N/A</v>
      </c>
      <c r="M1067" s="52" t="e">
        <f t="shared" si="1836"/>
        <v>#N/A</v>
      </c>
      <c r="N1067" s="52" t="e">
        <f t="shared" si="1836"/>
        <v>#N/A</v>
      </c>
      <c r="O1067" s="52" t="e">
        <f t="shared" si="1836"/>
        <v>#N/A</v>
      </c>
      <c r="P1067" s="52" t="e">
        <f t="shared" si="1836"/>
        <v>#N/A</v>
      </c>
      <c r="Q1067" s="52" t="e">
        <f t="shared" si="1836"/>
        <v>#N/A</v>
      </c>
      <c r="R1067" s="52" t="e">
        <f t="shared" si="1836"/>
        <v>#N/A</v>
      </c>
      <c r="S1067" s="52" t="e">
        <f t="shared" si="1836"/>
        <v>#N/A</v>
      </c>
      <c r="T1067" s="52" t="e">
        <f t="shared" si="1836"/>
        <v>#N/A</v>
      </c>
      <c r="U1067" s="52" t="e">
        <f t="shared" si="1836"/>
        <v>#N/A</v>
      </c>
      <c r="V1067" s="52" t="e">
        <f t="shared" si="1836"/>
        <v>#N/A</v>
      </c>
      <c r="W1067" s="52" t="e">
        <f t="shared" si="1836"/>
        <v>#N/A</v>
      </c>
      <c r="X1067" s="55" t="e">
        <f t="shared" si="1829"/>
        <v>#N/A</v>
      </c>
      <c r="Y1067" s="55" t="e">
        <f t="shared" si="1830"/>
        <v>#N/A</v>
      </c>
      <c r="Z1067" s="55" t="e">
        <f t="shared" ref="Z1067" si="1837">Z1066</f>
        <v>#N/A</v>
      </c>
      <c r="AA1067" s="55" t="e">
        <f t="shared" si="1832"/>
        <v>#N/A</v>
      </c>
      <c r="AB1067" s="336" t="e">
        <f t="shared" si="1833"/>
        <v>#N/A</v>
      </c>
      <c r="AC1067" s="223" t="e">
        <f ca="1">INDEX(FGA_COEFFS,1,1)+Z1067*INDEX(FGA_COEFFS,1,2)+Y1067*INDEX(FGA_COEFFS,1,3)+R1067*INDEX(FGA_COEFFS,1,4)+Q1066*INDEX(FGA_COEFFS,1,5)+S1067*INDEX(FGA_COEFFS,1,6)+T1066*INDEX(FGA_COEFFS,1,7)+M1066*INDEX(FGA_COEFFS,1,8)+Y1070*Y1072</f>
        <v>#N/A</v>
      </c>
      <c r="AD1067" s="223" t="e">
        <f ca="1">INDEX(THREEPTA_COEFFS,1,1)+AC1067*INDEX(THREEPTA_COEFFS,1,2)+J1067*INDEX(THREEPTA_COEFFS,1,3)+AA1067*INDEX(THREEPTA_COEFFS,1,4)+K1067*INDEX(THREEPTA_COEFFS,1,5)+L1066*INDEX(THREEPTA_COEFFS,1,6)+Z1070*Z1072</f>
        <v>#N/A</v>
      </c>
      <c r="AE1067" s="223" t="e">
        <f ca="1">INDEX(THREEPTPCT_COEFFS,1,1)+K1067*INDEX(THREEPTPCT_COEFFS,1,2)+L1066*INDEX(THREEPTPCT_COEFFS,1,3)+AA1070*AA1072</f>
        <v>#N/A</v>
      </c>
      <c r="AF1067" s="55" t="e">
        <f t="shared" ca="1" si="1834"/>
        <v>#N/A</v>
      </c>
      <c r="AG1067" s="223" t="e">
        <f ca="1">INDEX(TWOPTPCT_COEFFS,1,1)+AB1067*INDEX(TWOPTPCT_COEFFS,1,2)+I1066*INDEX(TWOPTPCT_COEFFS,1,3)+G1066*INDEX(TWOPTPCT_COEFFS,1,4)+L1066*INDEX(TWOPTPCT_COEFFS,1,5)+AB1070*AB1072</f>
        <v>#N/A</v>
      </c>
      <c r="AH1067" s="223" t="e">
        <f ca="1">INDEX(FTA_COEFFS,1,1)+O1067*INDEX(FTA_COEFFS,1,2)+N1066*INDEX(FTA_COEFFS,1,3)+(Q1067+R1067)*INDEX(FTA_COEFFS,1,4)+(Q1066+R1066)*INDEX(FTA_COEFFS,1,5)+M1066*INDEX(FTA_COEFFS,1,6)+AC1070*AC1072</f>
        <v>#N/A</v>
      </c>
      <c r="AI1067" s="223" t="e">
        <f ca="1">INDEX(FTPCT_COEFFS,1,1)+P1067*INDEX(FTPCT_COEFFS,1,2)+F1067*INDEX(FTPCT_COEFFS,1,3)+G1066*INDEX(FTPCT_COEFFS,1,4)+AD1070*AD1072</f>
        <v>#N/A</v>
      </c>
      <c r="AJ1067" s="338" t="e">
        <f t="shared" ca="1" si="1835"/>
        <v>#N/A</v>
      </c>
      <c r="AK1067" s="55"/>
      <c r="AL1067" s="55"/>
      <c r="AM1067" s="55"/>
      <c r="AN1067" s="55"/>
      <c r="AO1067" s="55"/>
      <c r="AP1067" s="55"/>
      <c r="AQ1067" s="55"/>
      <c r="AR1067" s="55"/>
    </row>
    <row r="1068" spans="1:45" x14ac:dyDescent="0.3">
      <c r="A1068" s="54" t="e">
        <f ca="1">IF(D1066&gt;(D1067+(AVERAGE(V1066,W1066)-AVERAGE(V1067,W1067))/2)+2.5,C1066,IF(D1067&gt;(D1066+(AVERAGE(V1067,W1067)-AVERAGE(V1066,W1066))/2)+2.5,C1067,"Close"))</f>
        <v>#N/A</v>
      </c>
      <c r="B1068" s="64" t="e">
        <f ca="1">IF(D1067&gt;D1066,C1067,C1066)</f>
        <v>#N/A</v>
      </c>
      <c r="D1068" s="56"/>
      <c r="X1068" s="55"/>
      <c r="Y1068" s="55"/>
      <c r="Z1068" s="55"/>
      <c r="AA1068" s="55"/>
      <c r="AB1068" s="55"/>
      <c r="AC1068" s="337"/>
      <c r="AD1068" s="337"/>
      <c r="AE1068" s="337"/>
      <c r="AF1068" s="337"/>
      <c r="AG1068" s="337"/>
      <c r="AH1068" s="337"/>
      <c r="AI1068" s="337"/>
      <c r="AJ1068" s="337"/>
      <c r="AK1068" s="337"/>
      <c r="AL1068" s="337"/>
      <c r="AM1068" s="55"/>
      <c r="AN1068" s="55"/>
      <c r="AO1068" s="55"/>
      <c r="AP1068" s="55"/>
      <c r="AQ1068" s="55"/>
      <c r="AR1068" s="55"/>
      <c r="AS1068" s="55"/>
    </row>
    <row r="1069" spans="1:45" x14ac:dyDescent="0.3">
      <c r="X1069" s="54" t="s">
        <v>1305</v>
      </c>
      <c r="Y1069" s="54" t="s">
        <v>128</v>
      </c>
      <c r="Z1069" s="54" t="s">
        <v>157</v>
      </c>
      <c r="AA1069" s="54" t="s">
        <v>151</v>
      </c>
      <c r="AB1069" s="54" t="s">
        <v>1327</v>
      </c>
      <c r="AC1069" s="54" t="s">
        <v>129</v>
      </c>
      <c r="AD1069" s="54" t="s">
        <v>116</v>
      </c>
      <c r="AE1069" s="54"/>
      <c r="AF1069" s="54"/>
      <c r="AG1069" s="54"/>
      <c r="AH1069" s="54"/>
      <c r="AI1069" s="54"/>
      <c r="AJ1069" s="54"/>
      <c r="AK1069" s="54"/>
      <c r="AL1069" s="54"/>
      <c r="AM1069" s="54"/>
      <c r="AN1069" s="54"/>
      <c r="AO1069" s="54"/>
      <c r="AP1069" s="54"/>
      <c r="AQ1069" s="54"/>
      <c r="AR1069" s="54"/>
      <c r="AS1069" s="54"/>
    </row>
    <row r="1070" spans="1:45" x14ac:dyDescent="0.3">
      <c r="X1070" s="54"/>
      <c r="Y1070" s="54">
        <f t="shared" ref="Y1070:AD1070" si="1838">Y1063</f>
        <v>6.4436999999999998</v>
      </c>
      <c r="Z1070" s="54">
        <f t="shared" si="1838"/>
        <v>4.9371</v>
      </c>
      <c r="AA1070" s="54">
        <f t="shared" si="1838"/>
        <v>11.350300000000001</v>
      </c>
      <c r="AB1070" s="54">
        <f t="shared" si="1838"/>
        <v>7.1900000000000006E-2</v>
      </c>
      <c r="AC1070" s="54">
        <f t="shared" si="1838"/>
        <v>6.2766000000000002</v>
      </c>
      <c r="AD1070" s="54">
        <f t="shared" si="1838"/>
        <v>11.042999999999999</v>
      </c>
      <c r="AE1070" s="54"/>
      <c r="AF1070" s="336"/>
      <c r="AG1070" s="336"/>
      <c r="AH1070" s="336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</row>
    <row r="1071" spans="1:45" x14ac:dyDescent="0.3">
      <c r="D1071" s="56"/>
      <c r="X1071" s="336"/>
      <c r="Y1071" s="336">
        <f t="shared" ca="1" si="1730"/>
        <v>-0.79277036513797938</v>
      </c>
      <c r="Z1071" s="336">
        <f t="shared" ca="1" si="1730"/>
        <v>0.4460094171939763</v>
      </c>
      <c r="AA1071" s="336">
        <f t="shared" ca="1" si="1730"/>
        <v>-0.19666062183434657</v>
      </c>
      <c r="AB1071" s="336">
        <f t="shared" ca="1" si="1730"/>
        <v>-1.7075734886717266E-3</v>
      </c>
      <c r="AC1071" s="336">
        <f t="shared" ca="1" si="1730"/>
        <v>-1.04570260804782</v>
      </c>
      <c r="AD1071" s="336">
        <f t="shared" ca="1" si="1730"/>
        <v>-1.216502555100496</v>
      </c>
      <c r="AE1071" s="336"/>
      <c r="AF1071" s="336"/>
      <c r="AG1071" s="336"/>
      <c r="AH1071" s="336"/>
      <c r="AI1071" s="54"/>
      <c r="AJ1071" s="54"/>
      <c r="AK1071" s="54"/>
      <c r="AL1071" s="336"/>
      <c r="AM1071" s="336"/>
      <c r="AN1071" s="336"/>
      <c r="AO1071" s="336"/>
      <c r="AP1071" s="54"/>
      <c r="AQ1071" s="336"/>
      <c r="AR1071" s="336"/>
      <c r="AS1071" s="336"/>
    </row>
    <row r="1072" spans="1:45" x14ac:dyDescent="0.3">
      <c r="C1072" s="54"/>
      <c r="D1072" s="56"/>
      <c r="Y1072" s="336">
        <f t="shared" ca="1" si="1730"/>
        <v>-9.0677029250766469E-2</v>
      </c>
      <c r="Z1072" s="336">
        <f t="shared" ca="1" si="1730"/>
        <v>0.91224626963658462</v>
      </c>
      <c r="AA1072" s="336">
        <f t="shared" ca="1" si="1730"/>
        <v>0.97315172607298717</v>
      </c>
      <c r="AB1072" s="336">
        <f t="shared" ca="1" si="1730"/>
        <v>0.98757396188470892</v>
      </c>
      <c r="AC1072" s="336">
        <f t="shared" ca="1" si="1730"/>
        <v>0.34807855833650181</v>
      </c>
      <c r="AD1072" s="336">
        <f t="shared" ca="1" si="1730"/>
        <v>-1.0059342247996022</v>
      </c>
      <c r="AE1072" s="55"/>
      <c r="AF1072" s="55"/>
      <c r="AG1072" s="55"/>
      <c r="AH1072" s="55"/>
      <c r="AI1072" s="55"/>
      <c r="AJ1072" s="55"/>
      <c r="AK1072" s="55"/>
      <c r="AL1072" s="55"/>
      <c r="AM1072" s="55"/>
      <c r="AN1072" s="55"/>
      <c r="AO1072" s="55"/>
      <c r="AP1072" s="55"/>
      <c r="AQ1072" s="55"/>
      <c r="AR1072" s="55"/>
      <c r="AS1072" s="55"/>
    </row>
    <row r="1073" spans="1:45" x14ac:dyDescent="0.3">
      <c r="B1073" s="54" t="s">
        <v>172</v>
      </c>
      <c r="C1073" s="53">
        <f>C1066</f>
        <v>0</v>
      </c>
      <c r="D1073" s="56" t="e">
        <f t="shared" ref="D1073:D1074" ca="1" si="1839">AJ1073</f>
        <v>#N/A</v>
      </c>
      <c r="E1073" s="52" t="e">
        <f t="shared" ref="E1073:W1073" si="1840">E1066</f>
        <v>#N/A</v>
      </c>
      <c r="F1073" s="52" t="e">
        <f t="shared" si="1840"/>
        <v>#N/A</v>
      </c>
      <c r="G1073" s="52" t="e">
        <f t="shared" si="1840"/>
        <v>#N/A</v>
      </c>
      <c r="H1073" s="52" t="e">
        <f t="shared" si="1840"/>
        <v>#N/A</v>
      </c>
      <c r="I1073" s="52" t="e">
        <f t="shared" si="1840"/>
        <v>#N/A</v>
      </c>
      <c r="J1073" s="52" t="e">
        <f t="shared" si="1840"/>
        <v>#N/A</v>
      </c>
      <c r="K1073" s="52" t="e">
        <f t="shared" si="1840"/>
        <v>#N/A</v>
      </c>
      <c r="L1073" s="52" t="e">
        <f t="shared" si="1840"/>
        <v>#N/A</v>
      </c>
      <c r="M1073" s="52" t="e">
        <f t="shared" si="1840"/>
        <v>#N/A</v>
      </c>
      <c r="N1073" s="52" t="e">
        <f t="shared" si="1840"/>
        <v>#N/A</v>
      </c>
      <c r="O1073" s="52" t="e">
        <f t="shared" si="1840"/>
        <v>#N/A</v>
      </c>
      <c r="P1073" s="52" t="e">
        <f t="shared" si="1840"/>
        <v>#N/A</v>
      </c>
      <c r="Q1073" s="52" t="e">
        <f t="shared" si="1840"/>
        <v>#N/A</v>
      </c>
      <c r="R1073" s="52" t="e">
        <f t="shared" si="1840"/>
        <v>#N/A</v>
      </c>
      <c r="S1073" s="52" t="e">
        <f t="shared" si="1840"/>
        <v>#N/A</v>
      </c>
      <c r="T1073" s="52" t="e">
        <f t="shared" si="1840"/>
        <v>#N/A</v>
      </c>
      <c r="U1073" s="52" t="e">
        <f t="shared" si="1840"/>
        <v>#N/A</v>
      </c>
      <c r="V1073" s="52" t="e">
        <f t="shared" si="1840"/>
        <v>#N/A</v>
      </c>
      <c r="W1073" s="52" t="e">
        <f t="shared" si="1840"/>
        <v>#N/A</v>
      </c>
      <c r="X1073" s="55" t="e">
        <f t="shared" ref="X1073:X1074" si="1841">(H1073-(O1073*P1073)/100-3*(J1073*K1073)/100)/2</f>
        <v>#N/A</v>
      </c>
      <c r="Y1073" s="55" t="e">
        <f t="shared" ref="Y1073:Y1074" si="1842">SUM(X1073,(J1073*K1073/100))/(F1073/100)</f>
        <v>#N/A</v>
      </c>
      <c r="Z1073" s="55" t="e">
        <f t="shared" ref="Z1073" si="1843">U1073*0.5+U1074*0.5</f>
        <v>#N/A</v>
      </c>
      <c r="AA1073" s="55" t="e">
        <f t="shared" ref="AA1073:AA1074" si="1844">J1073/Y1073</f>
        <v>#N/A</v>
      </c>
      <c r="AB1073" s="336" t="e">
        <f t="shared" ref="AB1073:AB1074" si="1845">X1073/(Y1073-J1073)</f>
        <v>#N/A</v>
      </c>
      <c r="AC1073" s="223" t="e">
        <f ca="1">INDEX(FGA_COEFFS,1,1)+Z1073*INDEX(FGA_COEFFS,1,2)+Y1073*INDEX(FGA_COEFFS,1,3)+R1073*INDEX(FGA_COEFFS,1,4)+Q1074*INDEX(FGA_COEFFS,1,5)+S1073*INDEX(FGA_COEFFS,1,6)+T1074*INDEX(FGA_COEFFS,1,7)+M1074*INDEX(FGA_COEFFS,1,8)+Y1077*Y1078</f>
        <v>#N/A</v>
      </c>
      <c r="AD1073" s="223" t="e">
        <f ca="1">INDEX(THREEPTA_COEFFS,1,1)+AC1073*INDEX(THREEPTA_COEFFS,1,2)+J1073*INDEX(THREEPTA_COEFFS,1,3)+AA1073*INDEX(THREEPTA_COEFFS,1,4)+K1073*INDEX(THREEPTA_COEFFS,1,5)+L1074*INDEX(THREEPTA_COEFFS,1,6)+Z1077*Z1078</f>
        <v>#N/A</v>
      </c>
      <c r="AE1073" s="223" t="e">
        <f ca="1">INDEX(THREEPTPCT_COEFFS,1,1)+K1073*INDEX(THREEPTPCT_COEFFS,1,2)+L1074*INDEX(THREEPTPCT_COEFFS,1,3)+AA1077*AA1078</f>
        <v>#N/A</v>
      </c>
      <c r="AF1073" s="55" t="e">
        <f t="shared" ref="AF1073:AF1074" ca="1" si="1846">AC1073-AD1073</f>
        <v>#N/A</v>
      </c>
      <c r="AG1073" s="223" t="e">
        <f ca="1">INDEX(TWOPTPCT_COEFFS,1,1)+AB1073*INDEX(TWOPTPCT_COEFFS,1,2)+I1074*INDEX(TWOPTPCT_COEFFS,1,3)+G1074*INDEX(TWOPTPCT_COEFFS,1,4)+L1074*INDEX(TWOPTPCT_COEFFS,1,5)+AB1077*AB1078</f>
        <v>#N/A</v>
      </c>
      <c r="AH1073" s="223" t="e">
        <f ca="1">INDEX(FTA_COEFFS,1,1)+O1073*INDEX(FTA_COEFFS,1,2)+N1074*INDEX(FTA_COEFFS,1,3)+(Q1073+R1073)*INDEX(FTA_COEFFS,1,4)+(Q1074+R1074)*INDEX(FTA_COEFFS,1,5)+M1074*INDEX(FTA_COEFFS,1,6)+AC1077*AC1078</f>
        <v>#N/A</v>
      </c>
      <c r="AI1073" s="223" t="e">
        <f ca="1">INDEX(FTPCT_COEFFS,1,1)+P1073*INDEX(FTPCT_COEFFS,1,2)+F1073*INDEX(FTPCT_COEFFS,1,3)+G1074*INDEX(FTPCT_COEFFS,1,4)+AD1077*AD1078</f>
        <v>#N/A</v>
      </c>
      <c r="AJ1073" s="338" t="e">
        <f t="shared" ref="AJ1073:AJ1074" ca="1" si="1847">AD1073*AE1073/100+AF1073*AG1073+AH1073*AI1073/100</f>
        <v>#N/A</v>
      </c>
      <c r="AK1073" s="55"/>
      <c r="AL1073" s="55"/>
      <c r="AM1073" s="55"/>
      <c r="AN1073" s="55"/>
      <c r="AO1073" s="55"/>
      <c r="AP1073" s="55"/>
      <c r="AQ1073" s="55"/>
      <c r="AR1073" s="55"/>
    </row>
    <row r="1074" spans="1:45" x14ac:dyDescent="0.3">
      <c r="B1074" s="54" t="s">
        <v>175</v>
      </c>
      <c r="C1074" s="54">
        <f>C1067</f>
        <v>0</v>
      </c>
      <c r="D1074" s="56" t="e">
        <f t="shared" ca="1" si="1839"/>
        <v>#N/A</v>
      </c>
      <c r="E1074" s="52" t="e">
        <f t="shared" ref="E1074:W1074" si="1848">E1067</f>
        <v>#N/A</v>
      </c>
      <c r="F1074" s="52" t="e">
        <f t="shared" si="1848"/>
        <v>#N/A</v>
      </c>
      <c r="G1074" s="52" t="e">
        <f t="shared" si="1848"/>
        <v>#N/A</v>
      </c>
      <c r="H1074" s="52" t="e">
        <f t="shared" si="1848"/>
        <v>#N/A</v>
      </c>
      <c r="I1074" s="52" t="e">
        <f t="shared" si="1848"/>
        <v>#N/A</v>
      </c>
      <c r="J1074" s="52" t="e">
        <f t="shared" si="1848"/>
        <v>#N/A</v>
      </c>
      <c r="K1074" s="52" t="e">
        <f t="shared" si="1848"/>
        <v>#N/A</v>
      </c>
      <c r="L1074" s="52" t="e">
        <f t="shared" si="1848"/>
        <v>#N/A</v>
      </c>
      <c r="M1074" s="52" t="e">
        <f t="shared" si="1848"/>
        <v>#N/A</v>
      </c>
      <c r="N1074" s="52" t="e">
        <f t="shared" si="1848"/>
        <v>#N/A</v>
      </c>
      <c r="O1074" s="52" t="e">
        <f t="shared" si="1848"/>
        <v>#N/A</v>
      </c>
      <c r="P1074" s="52" t="e">
        <f t="shared" si="1848"/>
        <v>#N/A</v>
      </c>
      <c r="Q1074" s="52" t="e">
        <f t="shared" si="1848"/>
        <v>#N/A</v>
      </c>
      <c r="R1074" s="52" t="e">
        <f t="shared" si="1848"/>
        <v>#N/A</v>
      </c>
      <c r="S1074" s="52" t="e">
        <f t="shared" si="1848"/>
        <v>#N/A</v>
      </c>
      <c r="T1074" s="52" t="e">
        <f t="shared" si="1848"/>
        <v>#N/A</v>
      </c>
      <c r="U1074" s="52" t="e">
        <f t="shared" si="1848"/>
        <v>#N/A</v>
      </c>
      <c r="V1074" s="52" t="e">
        <f t="shared" si="1848"/>
        <v>#N/A</v>
      </c>
      <c r="W1074" s="52" t="e">
        <f t="shared" si="1848"/>
        <v>#N/A</v>
      </c>
      <c r="X1074" s="55" t="e">
        <f t="shared" si="1841"/>
        <v>#N/A</v>
      </c>
      <c r="Y1074" s="55" t="e">
        <f t="shared" si="1842"/>
        <v>#N/A</v>
      </c>
      <c r="Z1074" s="55" t="e">
        <f t="shared" ref="Z1074" si="1849">Z1073</f>
        <v>#N/A</v>
      </c>
      <c r="AA1074" s="55" t="e">
        <f t="shared" si="1844"/>
        <v>#N/A</v>
      </c>
      <c r="AB1074" s="336" t="e">
        <f t="shared" si="1845"/>
        <v>#N/A</v>
      </c>
      <c r="AC1074" s="223" t="e">
        <f ca="1">INDEX(FGA_COEFFS,1,1)+Z1074*INDEX(FGA_COEFFS,1,2)+Y1074*INDEX(FGA_COEFFS,1,3)+R1074*INDEX(FGA_COEFFS,1,4)+Q1073*INDEX(FGA_COEFFS,1,5)+S1074*INDEX(FGA_COEFFS,1,6)+T1073*INDEX(FGA_COEFFS,1,7)+M1073*INDEX(FGA_COEFFS,1,8)+Y1077*Y1079</f>
        <v>#N/A</v>
      </c>
      <c r="AD1074" s="223" t="e">
        <f ca="1">INDEX(THREEPTA_COEFFS,1,1)+AC1074*INDEX(THREEPTA_COEFFS,1,2)+J1074*INDEX(THREEPTA_COEFFS,1,3)+AA1074*INDEX(THREEPTA_COEFFS,1,4)+K1074*INDEX(THREEPTA_COEFFS,1,5)+L1073*INDEX(THREEPTA_COEFFS,1,6)+Z1077*Z1079</f>
        <v>#N/A</v>
      </c>
      <c r="AE1074" s="223" t="e">
        <f ca="1">INDEX(THREEPTPCT_COEFFS,1,1)+K1074*INDEX(THREEPTPCT_COEFFS,1,2)+L1073*INDEX(THREEPTPCT_COEFFS,1,3)+AA1077*AA1079</f>
        <v>#N/A</v>
      </c>
      <c r="AF1074" s="55" t="e">
        <f t="shared" ca="1" si="1846"/>
        <v>#N/A</v>
      </c>
      <c r="AG1074" s="223" t="e">
        <f ca="1">INDEX(TWOPTPCT_COEFFS,1,1)+AB1074*INDEX(TWOPTPCT_COEFFS,1,2)+I1073*INDEX(TWOPTPCT_COEFFS,1,3)+G1073*INDEX(TWOPTPCT_COEFFS,1,4)+L1073*INDEX(TWOPTPCT_COEFFS,1,5)+AB1077*AB1079</f>
        <v>#N/A</v>
      </c>
      <c r="AH1074" s="223" t="e">
        <f ca="1">INDEX(FTA_COEFFS,1,1)+O1074*INDEX(FTA_COEFFS,1,2)+N1073*INDEX(FTA_COEFFS,1,3)+(Q1074+R1074)*INDEX(FTA_COEFFS,1,4)+(Q1073+R1073)*INDEX(FTA_COEFFS,1,5)+M1073*INDEX(FTA_COEFFS,1,6)+AC1077*AC1079</f>
        <v>#N/A</v>
      </c>
      <c r="AI1074" s="223" t="e">
        <f ca="1">INDEX(FTPCT_COEFFS,1,1)+P1074*INDEX(FTPCT_COEFFS,1,2)+F1074*INDEX(FTPCT_COEFFS,1,3)+G1073*INDEX(FTPCT_COEFFS,1,4)+AD1077*AD1079</f>
        <v>#N/A</v>
      </c>
      <c r="AJ1074" s="338" t="e">
        <f t="shared" ca="1" si="1847"/>
        <v>#N/A</v>
      </c>
      <c r="AK1074" s="55"/>
      <c r="AL1074" s="55"/>
      <c r="AM1074" s="55"/>
      <c r="AN1074" s="55"/>
      <c r="AO1074" s="55"/>
      <c r="AP1074" s="55"/>
      <c r="AQ1074" s="55"/>
      <c r="AR1074" s="55"/>
    </row>
    <row r="1075" spans="1:45" x14ac:dyDescent="0.3">
      <c r="A1075" s="54" t="e">
        <f ca="1">IF(D1073&gt;(D1074+(AVERAGE(V1073,W1073)-AVERAGE(V1074,W1074))/2)+2.5,C1073,IF(D1074&gt;(D1073+(AVERAGE(V1074,W1074)-AVERAGE(V1073,W1073))/2)+2.5,C1074,"Close"))</f>
        <v>#N/A</v>
      </c>
      <c r="B1075" s="64" t="e">
        <f ca="1">IF(D1074&gt;D1073,C1074,C1073)</f>
        <v>#N/A</v>
      </c>
      <c r="D1075" s="56"/>
      <c r="X1075" s="55"/>
      <c r="Y1075" s="55"/>
      <c r="Z1075" s="55"/>
      <c r="AA1075" s="55"/>
      <c r="AB1075" s="55"/>
      <c r="AC1075" s="337"/>
      <c r="AD1075" s="337"/>
      <c r="AE1075" s="337"/>
      <c r="AF1075" s="337"/>
      <c r="AG1075" s="337"/>
      <c r="AH1075" s="337"/>
      <c r="AI1075" s="337"/>
      <c r="AJ1075" s="337"/>
      <c r="AK1075" s="337"/>
      <c r="AL1075" s="337"/>
      <c r="AM1075" s="55"/>
      <c r="AN1075" s="55"/>
      <c r="AO1075" s="55"/>
      <c r="AP1075" s="55"/>
      <c r="AQ1075" s="55"/>
      <c r="AR1075" s="55"/>
      <c r="AS1075" s="55"/>
    </row>
    <row r="1076" spans="1:45" x14ac:dyDescent="0.3">
      <c r="X1076" s="54" t="s">
        <v>1305</v>
      </c>
      <c r="Y1076" s="54" t="s">
        <v>128</v>
      </c>
      <c r="Z1076" s="54" t="s">
        <v>157</v>
      </c>
      <c r="AA1076" s="54" t="s">
        <v>151</v>
      </c>
      <c r="AB1076" s="54" t="s">
        <v>1327</v>
      </c>
      <c r="AC1076" s="54" t="s">
        <v>129</v>
      </c>
      <c r="AD1076" s="54" t="s">
        <v>116</v>
      </c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</row>
    <row r="1077" spans="1:45" x14ac:dyDescent="0.3">
      <c r="X1077" s="54"/>
      <c r="Y1077" s="54">
        <f t="shared" ref="Y1077:AD1077" si="1850">Y1070</f>
        <v>6.4436999999999998</v>
      </c>
      <c r="Z1077" s="54">
        <f t="shared" si="1850"/>
        <v>4.9371</v>
      </c>
      <c r="AA1077" s="54">
        <f t="shared" si="1850"/>
        <v>11.350300000000001</v>
      </c>
      <c r="AB1077" s="54">
        <f t="shared" si="1850"/>
        <v>7.1900000000000006E-2</v>
      </c>
      <c r="AC1077" s="54">
        <f t="shared" si="1850"/>
        <v>6.2766000000000002</v>
      </c>
      <c r="AD1077" s="54">
        <f t="shared" si="1850"/>
        <v>11.042999999999999</v>
      </c>
      <c r="AE1077" s="54"/>
      <c r="AF1077" s="336"/>
      <c r="AG1077" s="336"/>
      <c r="AH1077" s="336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</row>
    <row r="1078" spans="1:45" x14ac:dyDescent="0.3">
      <c r="D1078" s="56"/>
      <c r="X1078" s="336"/>
      <c r="Y1078" s="336">
        <f t="shared" ref="Y1078:AD1141" ca="1" si="1851">1.5*RAND()^2*IF(RAND()&gt;0.5,1,-1)</f>
        <v>-1.2083032115721581</v>
      </c>
      <c r="Z1078" s="336">
        <f t="shared" ca="1" si="1851"/>
        <v>-0.46248451648272154</v>
      </c>
      <c r="AA1078" s="336">
        <f t="shared" ca="1" si="1851"/>
        <v>-1.2609826014589935</v>
      </c>
      <c r="AB1078" s="336">
        <f t="shared" ca="1" si="1851"/>
        <v>-0.73852196651540813</v>
      </c>
      <c r="AC1078" s="336">
        <f t="shared" ca="1" si="1851"/>
        <v>2.9487750912231183E-3</v>
      </c>
      <c r="AD1078" s="336">
        <f t="shared" ca="1" si="1851"/>
        <v>-0.11013974658990328</v>
      </c>
      <c r="AE1078" s="336"/>
      <c r="AF1078" s="336"/>
      <c r="AG1078" s="336"/>
      <c r="AH1078" s="336"/>
      <c r="AI1078" s="54"/>
      <c r="AJ1078" s="54"/>
      <c r="AK1078" s="54"/>
      <c r="AL1078" s="336"/>
      <c r="AM1078" s="336"/>
      <c r="AN1078" s="336"/>
      <c r="AO1078" s="336"/>
      <c r="AP1078" s="54"/>
      <c r="AQ1078" s="336"/>
      <c r="AR1078" s="336"/>
      <c r="AS1078" s="336"/>
    </row>
    <row r="1079" spans="1:45" x14ac:dyDescent="0.3">
      <c r="C1079" s="54"/>
      <c r="D1079" s="56"/>
      <c r="Y1079" s="336">
        <f t="shared" ca="1" si="1851"/>
        <v>3.6478742083365769E-3</v>
      </c>
      <c r="Z1079" s="336">
        <f t="shared" ca="1" si="1851"/>
        <v>-0.32760662319855105</v>
      </c>
      <c r="AA1079" s="336">
        <f t="shared" ca="1" si="1851"/>
        <v>0.93432288201181812</v>
      </c>
      <c r="AB1079" s="336">
        <f t="shared" ca="1" si="1851"/>
        <v>0.64218449617508289</v>
      </c>
      <c r="AC1079" s="336">
        <f t="shared" ca="1" si="1851"/>
        <v>6.5647616915642092E-3</v>
      </c>
      <c r="AD1079" s="336">
        <f t="shared" ca="1" si="1851"/>
        <v>0.79555991892481703</v>
      </c>
      <c r="AE1079" s="55"/>
      <c r="AF1079" s="55"/>
      <c r="AG1079" s="55"/>
      <c r="AH1079" s="55"/>
      <c r="AI1079" s="55"/>
      <c r="AJ1079" s="55"/>
      <c r="AK1079" s="55"/>
      <c r="AL1079" s="55"/>
      <c r="AM1079" s="55"/>
      <c r="AN1079" s="55"/>
      <c r="AO1079" s="55"/>
      <c r="AP1079" s="55"/>
      <c r="AQ1079" s="55"/>
      <c r="AR1079" s="55"/>
      <c r="AS1079" s="55"/>
    </row>
    <row r="1080" spans="1:45" x14ac:dyDescent="0.3">
      <c r="B1080" s="54" t="s">
        <v>172</v>
      </c>
      <c r="C1080" s="53">
        <f>C1073</f>
        <v>0</v>
      </c>
      <c r="D1080" s="56" t="e">
        <f t="shared" ref="D1080:D1081" ca="1" si="1852">AJ1080</f>
        <v>#N/A</v>
      </c>
      <c r="E1080" s="52" t="e">
        <f t="shared" ref="E1080:W1080" si="1853">E1073</f>
        <v>#N/A</v>
      </c>
      <c r="F1080" s="52" t="e">
        <f t="shared" si="1853"/>
        <v>#N/A</v>
      </c>
      <c r="G1080" s="52" t="e">
        <f t="shared" si="1853"/>
        <v>#N/A</v>
      </c>
      <c r="H1080" s="52" t="e">
        <f t="shared" si="1853"/>
        <v>#N/A</v>
      </c>
      <c r="I1080" s="52" t="e">
        <f t="shared" si="1853"/>
        <v>#N/A</v>
      </c>
      <c r="J1080" s="52" t="e">
        <f t="shared" si="1853"/>
        <v>#N/A</v>
      </c>
      <c r="K1080" s="52" t="e">
        <f t="shared" si="1853"/>
        <v>#N/A</v>
      </c>
      <c r="L1080" s="52" t="e">
        <f t="shared" si="1853"/>
        <v>#N/A</v>
      </c>
      <c r="M1080" s="52" t="e">
        <f t="shared" si="1853"/>
        <v>#N/A</v>
      </c>
      <c r="N1080" s="52" t="e">
        <f t="shared" si="1853"/>
        <v>#N/A</v>
      </c>
      <c r="O1080" s="52" t="e">
        <f t="shared" si="1853"/>
        <v>#N/A</v>
      </c>
      <c r="P1080" s="52" t="e">
        <f t="shared" si="1853"/>
        <v>#N/A</v>
      </c>
      <c r="Q1080" s="52" t="e">
        <f t="shared" si="1853"/>
        <v>#N/A</v>
      </c>
      <c r="R1080" s="52" t="e">
        <f t="shared" si="1853"/>
        <v>#N/A</v>
      </c>
      <c r="S1080" s="52" t="e">
        <f t="shared" si="1853"/>
        <v>#N/A</v>
      </c>
      <c r="T1080" s="52" t="e">
        <f t="shared" si="1853"/>
        <v>#N/A</v>
      </c>
      <c r="U1080" s="52" t="e">
        <f t="shared" si="1853"/>
        <v>#N/A</v>
      </c>
      <c r="V1080" s="52" t="e">
        <f t="shared" si="1853"/>
        <v>#N/A</v>
      </c>
      <c r="W1080" s="52" t="e">
        <f t="shared" si="1853"/>
        <v>#N/A</v>
      </c>
      <c r="X1080" s="55" t="e">
        <f t="shared" ref="X1080:X1081" si="1854">(H1080-(O1080*P1080)/100-3*(J1080*K1080)/100)/2</f>
        <v>#N/A</v>
      </c>
      <c r="Y1080" s="55" t="e">
        <f t="shared" ref="Y1080:Y1081" si="1855">SUM(X1080,(J1080*K1080/100))/(F1080/100)</f>
        <v>#N/A</v>
      </c>
      <c r="Z1080" s="55" t="e">
        <f t="shared" ref="Z1080" si="1856">U1080*0.5+U1081*0.5</f>
        <v>#N/A</v>
      </c>
      <c r="AA1080" s="55" t="e">
        <f t="shared" ref="AA1080:AA1081" si="1857">J1080/Y1080</f>
        <v>#N/A</v>
      </c>
      <c r="AB1080" s="336" t="e">
        <f t="shared" ref="AB1080:AB1081" si="1858">X1080/(Y1080-J1080)</f>
        <v>#N/A</v>
      </c>
      <c r="AC1080" s="223" t="e">
        <f ca="1">INDEX(FGA_COEFFS,1,1)+Z1080*INDEX(FGA_COEFFS,1,2)+Y1080*INDEX(FGA_COEFFS,1,3)+R1080*INDEX(FGA_COEFFS,1,4)+Q1081*INDEX(FGA_COEFFS,1,5)+S1080*INDEX(FGA_COEFFS,1,6)+T1081*INDEX(FGA_COEFFS,1,7)+M1081*INDEX(FGA_COEFFS,1,8)+Y1084*Y1085</f>
        <v>#N/A</v>
      </c>
      <c r="AD1080" s="223" t="e">
        <f ca="1">INDEX(THREEPTA_COEFFS,1,1)+AC1080*INDEX(THREEPTA_COEFFS,1,2)+J1080*INDEX(THREEPTA_COEFFS,1,3)+AA1080*INDEX(THREEPTA_COEFFS,1,4)+K1080*INDEX(THREEPTA_COEFFS,1,5)+L1081*INDEX(THREEPTA_COEFFS,1,6)+Z1084*Z1085</f>
        <v>#N/A</v>
      </c>
      <c r="AE1080" s="223" t="e">
        <f ca="1">INDEX(THREEPTPCT_COEFFS,1,1)+K1080*INDEX(THREEPTPCT_COEFFS,1,2)+L1081*INDEX(THREEPTPCT_COEFFS,1,3)+AA1084*AA1085</f>
        <v>#N/A</v>
      </c>
      <c r="AF1080" s="55" t="e">
        <f t="shared" ref="AF1080:AF1081" ca="1" si="1859">AC1080-AD1080</f>
        <v>#N/A</v>
      </c>
      <c r="AG1080" s="223" t="e">
        <f ca="1">INDEX(TWOPTPCT_COEFFS,1,1)+AB1080*INDEX(TWOPTPCT_COEFFS,1,2)+I1081*INDEX(TWOPTPCT_COEFFS,1,3)+G1081*INDEX(TWOPTPCT_COEFFS,1,4)+L1081*INDEX(TWOPTPCT_COEFFS,1,5)+AB1084*AB1085</f>
        <v>#N/A</v>
      </c>
      <c r="AH1080" s="223" t="e">
        <f ca="1">INDEX(FTA_COEFFS,1,1)+O1080*INDEX(FTA_COEFFS,1,2)+N1081*INDEX(FTA_COEFFS,1,3)+(Q1080+R1080)*INDEX(FTA_COEFFS,1,4)+(Q1081+R1081)*INDEX(FTA_COEFFS,1,5)+M1081*INDEX(FTA_COEFFS,1,6)+AC1084*AC1085</f>
        <v>#N/A</v>
      </c>
      <c r="AI1080" s="223" t="e">
        <f ca="1">INDEX(FTPCT_COEFFS,1,1)+P1080*INDEX(FTPCT_COEFFS,1,2)+F1080*INDEX(FTPCT_COEFFS,1,3)+G1081*INDEX(FTPCT_COEFFS,1,4)+AD1084*AD1085</f>
        <v>#N/A</v>
      </c>
      <c r="AJ1080" s="338" t="e">
        <f t="shared" ref="AJ1080:AJ1081" ca="1" si="1860">AD1080*AE1080/100+AF1080*AG1080+AH1080*AI1080/100</f>
        <v>#N/A</v>
      </c>
      <c r="AK1080" s="55"/>
      <c r="AL1080" s="55"/>
      <c r="AM1080" s="55"/>
      <c r="AN1080" s="55"/>
      <c r="AO1080" s="55"/>
      <c r="AP1080" s="55"/>
      <c r="AQ1080" s="55"/>
      <c r="AR1080" s="55"/>
    </row>
    <row r="1081" spans="1:45" x14ac:dyDescent="0.3">
      <c r="B1081" s="54" t="s">
        <v>175</v>
      </c>
      <c r="C1081" s="54">
        <f>C1074</f>
        <v>0</v>
      </c>
      <c r="D1081" s="56" t="e">
        <f t="shared" ca="1" si="1852"/>
        <v>#N/A</v>
      </c>
      <c r="E1081" s="52" t="e">
        <f t="shared" ref="E1081:W1081" si="1861">E1074</f>
        <v>#N/A</v>
      </c>
      <c r="F1081" s="52" t="e">
        <f t="shared" si="1861"/>
        <v>#N/A</v>
      </c>
      <c r="G1081" s="52" t="e">
        <f t="shared" si="1861"/>
        <v>#N/A</v>
      </c>
      <c r="H1081" s="52" t="e">
        <f t="shared" si="1861"/>
        <v>#N/A</v>
      </c>
      <c r="I1081" s="52" t="e">
        <f t="shared" si="1861"/>
        <v>#N/A</v>
      </c>
      <c r="J1081" s="52" t="e">
        <f t="shared" si="1861"/>
        <v>#N/A</v>
      </c>
      <c r="K1081" s="52" t="e">
        <f t="shared" si="1861"/>
        <v>#N/A</v>
      </c>
      <c r="L1081" s="52" t="e">
        <f t="shared" si="1861"/>
        <v>#N/A</v>
      </c>
      <c r="M1081" s="52" t="e">
        <f t="shared" si="1861"/>
        <v>#N/A</v>
      </c>
      <c r="N1081" s="52" t="e">
        <f t="shared" si="1861"/>
        <v>#N/A</v>
      </c>
      <c r="O1081" s="52" t="e">
        <f t="shared" si="1861"/>
        <v>#N/A</v>
      </c>
      <c r="P1081" s="52" t="e">
        <f t="shared" si="1861"/>
        <v>#N/A</v>
      </c>
      <c r="Q1081" s="52" t="e">
        <f t="shared" si="1861"/>
        <v>#N/A</v>
      </c>
      <c r="R1081" s="52" t="e">
        <f t="shared" si="1861"/>
        <v>#N/A</v>
      </c>
      <c r="S1081" s="52" t="e">
        <f t="shared" si="1861"/>
        <v>#N/A</v>
      </c>
      <c r="T1081" s="52" t="e">
        <f t="shared" si="1861"/>
        <v>#N/A</v>
      </c>
      <c r="U1081" s="52" t="e">
        <f t="shared" si="1861"/>
        <v>#N/A</v>
      </c>
      <c r="V1081" s="52" t="e">
        <f t="shared" si="1861"/>
        <v>#N/A</v>
      </c>
      <c r="W1081" s="52" t="e">
        <f t="shared" si="1861"/>
        <v>#N/A</v>
      </c>
      <c r="X1081" s="55" t="e">
        <f t="shared" si="1854"/>
        <v>#N/A</v>
      </c>
      <c r="Y1081" s="55" t="e">
        <f t="shared" si="1855"/>
        <v>#N/A</v>
      </c>
      <c r="Z1081" s="55" t="e">
        <f t="shared" ref="Z1081" si="1862">Z1080</f>
        <v>#N/A</v>
      </c>
      <c r="AA1081" s="55" t="e">
        <f t="shared" si="1857"/>
        <v>#N/A</v>
      </c>
      <c r="AB1081" s="336" t="e">
        <f t="shared" si="1858"/>
        <v>#N/A</v>
      </c>
      <c r="AC1081" s="223" t="e">
        <f ca="1">INDEX(FGA_COEFFS,1,1)+Z1081*INDEX(FGA_COEFFS,1,2)+Y1081*INDEX(FGA_COEFFS,1,3)+R1081*INDEX(FGA_COEFFS,1,4)+Q1080*INDEX(FGA_COEFFS,1,5)+S1081*INDEX(FGA_COEFFS,1,6)+T1080*INDEX(FGA_COEFFS,1,7)+M1080*INDEX(FGA_COEFFS,1,8)+Y1084*Y1086</f>
        <v>#N/A</v>
      </c>
      <c r="AD1081" s="223" t="e">
        <f ca="1">INDEX(THREEPTA_COEFFS,1,1)+AC1081*INDEX(THREEPTA_COEFFS,1,2)+J1081*INDEX(THREEPTA_COEFFS,1,3)+AA1081*INDEX(THREEPTA_COEFFS,1,4)+K1081*INDEX(THREEPTA_COEFFS,1,5)+L1080*INDEX(THREEPTA_COEFFS,1,6)+Z1084*Z1086</f>
        <v>#N/A</v>
      </c>
      <c r="AE1081" s="223" t="e">
        <f ca="1">INDEX(THREEPTPCT_COEFFS,1,1)+K1081*INDEX(THREEPTPCT_COEFFS,1,2)+L1080*INDEX(THREEPTPCT_COEFFS,1,3)+AA1084*AA1086</f>
        <v>#N/A</v>
      </c>
      <c r="AF1081" s="55" t="e">
        <f t="shared" ca="1" si="1859"/>
        <v>#N/A</v>
      </c>
      <c r="AG1081" s="223" t="e">
        <f ca="1">INDEX(TWOPTPCT_COEFFS,1,1)+AB1081*INDEX(TWOPTPCT_COEFFS,1,2)+I1080*INDEX(TWOPTPCT_COEFFS,1,3)+G1080*INDEX(TWOPTPCT_COEFFS,1,4)+L1080*INDEX(TWOPTPCT_COEFFS,1,5)+AB1084*AB1086</f>
        <v>#N/A</v>
      </c>
      <c r="AH1081" s="223" t="e">
        <f ca="1">INDEX(FTA_COEFFS,1,1)+O1081*INDEX(FTA_COEFFS,1,2)+N1080*INDEX(FTA_COEFFS,1,3)+(Q1081+R1081)*INDEX(FTA_COEFFS,1,4)+(Q1080+R1080)*INDEX(FTA_COEFFS,1,5)+M1080*INDEX(FTA_COEFFS,1,6)+AC1084*AC1086</f>
        <v>#N/A</v>
      </c>
      <c r="AI1081" s="223" t="e">
        <f ca="1">INDEX(FTPCT_COEFFS,1,1)+P1081*INDEX(FTPCT_COEFFS,1,2)+F1081*INDEX(FTPCT_COEFFS,1,3)+G1080*INDEX(FTPCT_COEFFS,1,4)+AD1084*AD1086</f>
        <v>#N/A</v>
      </c>
      <c r="AJ1081" s="338" t="e">
        <f t="shared" ca="1" si="1860"/>
        <v>#N/A</v>
      </c>
      <c r="AK1081" s="55"/>
      <c r="AL1081" s="55"/>
      <c r="AM1081" s="55"/>
      <c r="AN1081" s="55"/>
      <c r="AO1081" s="55"/>
      <c r="AP1081" s="55"/>
      <c r="AQ1081" s="55"/>
      <c r="AR1081" s="55"/>
    </row>
    <row r="1082" spans="1:45" x14ac:dyDescent="0.3">
      <c r="A1082" s="54" t="e">
        <f ca="1">IF(D1080&gt;(D1081+(AVERAGE(V1080,W1080)-AVERAGE(V1081,W1081))/2)+2.5,C1080,IF(D1081&gt;(D1080+(AVERAGE(V1081,W1081)-AVERAGE(V1080,W1080))/2)+2.5,C1081,"Close"))</f>
        <v>#N/A</v>
      </c>
      <c r="B1082" s="64" t="e">
        <f ca="1">IF(D1081&gt;D1080,C1081,C1080)</f>
        <v>#N/A</v>
      </c>
      <c r="D1082" s="56"/>
      <c r="X1082" s="55"/>
      <c r="Y1082" s="55"/>
      <c r="Z1082" s="55"/>
      <c r="AA1082" s="55"/>
      <c r="AB1082" s="55"/>
      <c r="AC1082" s="337"/>
      <c r="AD1082" s="337"/>
      <c r="AE1082" s="337"/>
      <c r="AF1082" s="337"/>
      <c r="AG1082" s="337"/>
      <c r="AH1082" s="337"/>
      <c r="AI1082" s="337"/>
      <c r="AJ1082" s="337"/>
      <c r="AK1082" s="337"/>
      <c r="AL1082" s="337"/>
      <c r="AM1082" s="55"/>
      <c r="AN1082" s="55"/>
      <c r="AO1082" s="55"/>
      <c r="AP1082" s="55"/>
      <c r="AQ1082" s="55"/>
      <c r="AR1082" s="55"/>
      <c r="AS1082" s="55"/>
    </row>
    <row r="1083" spans="1:45" x14ac:dyDescent="0.3">
      <c r="X1083" s="54" t="s">
        <v>1305</v>
      </c>
      <c r="Y1083" s="54" t="s">
        <v>128</v>
      </c>
      <c r="Z1083" s="54" t="s">
        <v>157</v>
      </c>
      <c r="AA1083" s="54" t="s">
        <v>151</v>
      </c>
      <c r="AB1083" s="54" t="s">
        <v>1327</v>
      </c>
      <c r="AC1083" s="54" t="s">
        <v>129</v>
      </c>
      <c r="AD1083" s="54" t="s">
        <v>116</v>
      </c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</row>
    <row r="1084" spans="1:45" x14ac:dyDescent="0.3">
      <c r="X1084" s="54"/>
      <c r="Y1084" s="54">
        <f t="shared" ref="Y1084:AD1084" si="1863">Y1077</f>
        <v>6.4436999999999998</v>
      </c>
      <c r="Z1084" s="54">
        <f t="shared" si="1863"/>
        <v>4.9371</v>
      </c>
      <c r="AA1084" s="54">
        <f t="shared" si="1863"/>
        <v>11.350300000000001</v>
      </c>
      <c r="AB1084" s="54">
        <f t="shared" si="1863"/>
        <v>7.1900000000000006E-2</v>
      </c>
      <c r="AC1084" s="54">
        <f t="shared" si="1863"/>
        <v>6.2766000000000002</v>
      </c>
      <c r="AD1084" s="54">
        <f t="shared" si="1863"/>
        <v>11.042999999999999</v>
      </c>
      <c r="AE1084" s="54"/>
      <c r="AF1084" s="336"/>
      <c r="AG1084" s="336"/>
      <c r="AH1084" s="336"/>
      <c r="AI1084" s="54"/>
      <c r="AJ1084" s="54"/>
      <c r="AK1084" s="54"/>
      <c r="AL1084" s="54"/>
      <c r="AM1084" s="54"/>
      <c r="AN1084" s="54"/>
      <c r="AO1084" s="54"/>
      <c r="AP1084" s="54"/>
      <c r="AQ1084" s="54"/>
      <c r="AR1084" s="54"/>
      <c r="AS1084" s="54"/>
    </row>
    <row r="1085" spans="1:45" x14ac:dyDescent="0.3">
      <c r="D1085" s="56"/>
      <c r="X1085" s="336"/>
      <c r="Y1085" s="336">
        <f t="shared" ca="1" si="1851"/>
        <v>0.14135530747917818</v>
      </c>
      <c r="Z1085" s="336">
        <f t="shared" ca="1" si="1851"/>
        <v>-0.76372009643122651</v>
      </c>
      <c r="AA1085" s="336">
        <f t="shared" ca="1" si="1851"/>
        <v>3.8794062341615976E-4</v>
      </c>
      <c r="AB1085" s="336">
        <f t="shared" ca="1" si="1851"/>
        <v>0.18991569148196694</v>
      </c>
      <c r="AC1085" s="336">
        <f t="shared" ca="1" si="1851"/>
        <v>0.45640663082168353</v>
      </c>
      <c r="AD1085" s="336">
        <f t="shared" ca="1" si="1851"/>
        <v>0.3688289525392931</v>
      </c>
      <c r="AE1085" s="336"/>
      <c r="AF1085" s="336"/>
      <c r="AG1085" s="336"/>
      <c r="AH1085" s="336"/>
      <c r="AI1085" s="54"/>
      <c r="AJ1085" s="54"/>
      <c r="AK1085" s="54"/>
      <c r="AL1085" s="336"/>
      <c r="AM1085" s="336"/>
      <c r="AN1085" s="336"/>
      <c r="AO1085" s="336"/>
      <c r="AP1085" s="54"/>
      <c r="AQ1085" s="336"/>
      <c r="AR1085" s="336"/>
      <c r="AS1085" s="336"/>
    </row>
    <row r="1086" spans="1:45" x14ac:dyDescent="0.3">
      <c r="C1086" s="54"/>
      <c r="D1086" s="56"/>
      <c r="Y1086" s="336">
        <f t="shared" ca="1" si="1851"/>
        <v>0.1732018235649008</v>
      </c>
      <c r="Z1086" s="336">
        <f t="shared" ca="1" si="1851"/>
        <v>0.5946480410754279</v>
      </c>
      <c r="AA1086" s="336">
        <f t="shared" ca="1" si="1851"/>
        <v>0.41354458319984683</v>
      </c>
      <c r="AB1086" s="336">
        <f t="shared" ca="1" si="1851"/>
        <v>0.86958531451025145</v>
      </c>
      <c r="AC1086" s="336">
        <f t="shared" ca="1" si="1851"/>
        <v>-0.13266535430987283</v>
      </c>
      <c r="AD1086" s="336">
        <f t="shared" ca="1" si="1851"/>
        <v>7.184833717003844E-2</v>
      </c>
      <c r="AE1086" s="55"/>
      <c r="AF1086" s="55"/>
      <c r="AG1086" s="55"/>
      <c r="AH1086" s="55"/>
      <c r="AI1086" s="55"/>
      <c r="AJ1086" s="55"/>
      <c r="AK1086" s="55"/>
      <c r="AL1086" s="55"/>
      <c r="AM1086" s="55"/>
      <c r="AN1086" s="55"/>
      <c r="AO1086" s="55"/>
      <c r="AP1086" s="55"/>
      <c r="AQ1086" s="55"/>
      <c r="AR1086" s="55"/>
      <c r="AS1086" s="55"/>
    </row>
    <row r="1087" spans="1:45" x14ac:dyDescent="0.3">
      <c r="B1087" s="54" t="s">
        <v>172</v>
      </c>
      <c r="C1087" s="53">
        <f>C1080</f>
        <v>0</v>
      </c>
      <c r="D1087" s="56" t="e">
        <f t="shared" ref="D1087:D1088" ca="1" si="1864">AJ1087</f>
        <v>#N/A</v>
      </c>
      <c r="E1087" s="52" t="e">
        <f t="shared" ref="E1087:W1087" si="1865">E1080</f>
        <v>#N/A</v>
      </c>
      <c r="F1087" s="52" t="e">
        <f t="shared" si="1865"/>
        <v>#N/A</v>
      </c>
      <c r="G1087" s="52" t="e">
        <f t="shared" si="1865"/>
        <v>#N/A</v>
      </c>
      <c r="H1087" s="52" t="e">
        <f t="shared" si="1865"/>
        <v>#N/A</v>
      </c>
      <c r="I1087" s="52" t="e">
        <f t="shared" si="1865"/>
        <v>#N/A</v>
      </c>
      <c r="J1087" s="52" t="e">
        <f t="shared" si="1865"/>
        <v>#N/A</v>
      </c>
      <c r="K1087" s="52" t="e">
        <f t="shared" si="1865"/>
        <v>#N/A</v>
      </c>
      <c r="L1087" s="52" t="e">
        <f t="shared" si="1865"/>
        <v>#N/A</v>
      </c>
      <c r="M1087" s="52" t="e">
        <f t="shared" si="1865"/>
        <v>#N/A</v>
      </c>
      <c r="N1087" s="52" t="e">
        <f t="shared" si="1865"/>
        <v>#N/A</v>
      </c>
      <c r="O1087" s="52" t="e">
        <f t="shared" si="1865"/>
        <v>#N/A</v>
      </c>
      <c r="P1087" s="52" t="e">
        <f t="shared" si="1865"/>
        <v>#N/A</v>
      </c>
      <c r="Q1087" s="52" t="e">
        <f t="shared" si="1865"/>
        <v>#N/A</v>
      </c>
      <c r="R1087" s="52" t="e">
        <f t="shared" si="1865"/>
        <v>#N/A</v>
      </c>
      <c r="S1087" s="52" t="e">
        <f t="shared" si="1865"/>
        <v>#N/A</v>
      </c>
      <c r="T1087" s="52" t="e">
        <f t="shared" si="1865"/>
        <v>#N/A</v>
      </c>
      <c r="U1087" s="52" t="e">
        <f t="shared" si="1865"/>
        <v>#N/A</v>
      </c>
      <c r="V1087" s="52" t="e">
        <f t="shared" si="1865"/>
        <v>#N/A</v>
      </c>
      <c r="W1087" s="52" t="e">
        <f t="shared" si="1865"/>
        <v>#N/A</v>
      </c>
      <c r="X1087" s="55" t="e">
        <f t="shared" ref="X1087:X1088" si="1866">(H1087-(O1087*P1087)/100-3*(J1087*K1087)/100)/2</f>
        <v>#N/A</v>
      </c>
      <c r="Y1087" s="55" t="e">
        <f t="shared" ref="Y1087:Y1088" si="1867">SUM(X1087,(J1087*K1087/100))/(F1087/100)</f>
        <v>#N/A</v>
      </c>
      <c r="Z1087" s="55" t="e">
        <f t="shared" ref="Z1087" si="1868">U1087*0.5+U1088*0.5</f>
        <v>#N/A</v>
      </c>
      <c r="AA1087" s="55" t="e">
        <f t="shared" ref="AA1087:AA1088" si="1869">J1087/Y1087</f>
        <v>#N/A</v>
      </c>
      <c r="AB1087" s="336" t="e">
        <f t="shared" ref="AB1087:AB1088" si="1870">X1087/(Y1087-J1087)</f>
        <v>#N/A</v>
      </c>
      <c r="AC1087" s="223" t="e">
        <f ca="1">INDEX(FGA_COEFFS,1,1)+Z1087*INDEX(FGA_COEFFS,1,2)+Y1087*INDEX(FGA_COEFFS,1,3)+R1087*INDEX(FGA_COEFFS,1,4)+Q1088*INDEX(FGA_COEFFS,1,5)+S1087*INDEX(FGA_COEFFS,1,6)+T1088*INDEX(FGA_COEFFS,1,7)+M1088*INDEX(FGA_COEFFS,1,8)+Y1091*Y1092</f>
        <v>#N/A</v>
      </c>
      <c r="AD1087" s="223" t="e">
        <f ca="1">INDEX(THREEPTA_COEFFS,1,1)+AC1087*INDEX(THREEPTA_COEFFS,1,2)+J1087*INDEX(THREEPTA_COEFFS,1,3)+AA1087*INDEX(THREEPTA_COEFFS,1,4)+K1087*INDEX(THREEPTA_COEFFS,1,5)+L1088*INDEX(THREEPTA_COEFFS,1,6)+Z1091*Z1092</f>
        <v>#N/A</v>
      </c>
      <c r="AE1087" s="223" t="e">
        <f ca="1">INDEX(THREEPTPCT_COEFFS,1,1)+K1087*INDEX(THREEPTPCT_COEFFS,1,2)+L1088*INDEX(THREEPTPCT_COEFFS,1,3)+AA1091*AA1092</f>
        <v>#N/A</v>
      </c>
      <c r="AF1087" s="55" t="e">
        <f t="shared" ref="AF1087:AF1088" ca="1" si="1871">AC1087-AD1087</f>
        <v>#N/A</v>
      </c>
      <c r="AG1087" s="223" t="e">
        <f ca="1">INDEX(TWOPTPCT_COEFFS,1,1)+AB1087*INDEX(TWOPTPCT_COEFFS,1,2)+I1088*INDEX(TWOPTPCT_COEFFS,1,3)+G1088*INDEX(TWOPTPCT_COEFFS,1,4)+L1088*INDEX(TWOPTPCT_COEFFS,1,5)+AB1091*AB1092</f>
        <v>#N/A</v>
      </c>
      <c r="AH1087" s="223" t="e">
        <f ca="1">INDEX(FTA_COEFFS,1,1)+O1087*INDEX(FTA_COEFFS,1,2)+N1088*INDEX(FTA_COEFFS,1,3)+(Q1087+R1087)*INDEX(FTA_COEFFS,1,4)+(Q1088+R1088)*INDEX(FTA_COEFFS,1,5)+M1088*INDEX(FTA_COEFFS,1,6)+AC1091*AC1092</f>
        <v>#N/A</v>
      </c>
      <c r="AI1087" s="223" t="e">
        <f ca="1">INDEX(FTPCT_COEFFS,1,1)+P1087*INDEX(FTPCT_COEFFS,1,2)+F1087*INDEX(FTPCT_COEFFS,1,3)+G1088*INDEX(FTPCT_COEFFS,1,4)+AD1091*AD1092</f>
        <v>#N/A</v>
      </c>
      <c r="AJ1087" s="338" t="e">
        <f t="shared" ref="AJ1087:AJ1088" ca="1" si="1872">AD1087*AE1087/100+AF1087*AG1087+AH1087*AI1087/100</f>
        <v>#N/A</v>
      </c>
      <c r="AK1087" s="55"/>
      <c r="AL1087" s="55"/>
      <c r="AM1087" s="55"/>
      <c r="AN1087" s="55"/>
      <c r="AO1087" s="55"/>
      <c r="AP1087" s="55"/>
      <c r="AQ1087" s="55"/>
      <c r="AR1087" s="55"/>
    </row>
    <row r="1088" spans="1:45" x14ac:dyDescent="0.3">
      <c r="B1088" s="54" t="s">
        <v>175</v>
      </c>
      <c r="C1088" s="54">
        <f>C1081</f>
        <v>0</v>
      </c>
      <c r="D1088" s="56" t="e">
        <f t="shared" ca="1" si="1864"/>
        <v>#N/A</v>
      </c>
      <c r="E1088" s="52" t="e">
        <f t="shared" ref="E1088:W1088" si="1873">E1081</f>
        <v>#N/A</v>
      </c>
      <c r="F1088" s="52" t="e">
        <f t="shared" si="1873"/>
        <v>#N/A</v>
      </c>
      <c r="G1088" s="52" t="e">
        <f t="shared" si="1873"/>
        <v>#N/A</v>
      </c>
      <c r="H1088" s="52" t="e">
        <f t="shared" si="1873"/>
        <v>#N/A</v>
      </c>
      <c r="I1088" s="52" t="e">
        <f t="shared" si="1873"/>
        <v>#N/A</v>
      </c>
      <c r="J1088" s="52" t="e">
        <f t="shared" si="1873"/>
        <v>#N/A</v>
      </c>
      <c r="K1088" s="52" t="e">
        <f t="shared" si="1873"/>
        <v>#N/A</v>
      </c>
      <c r="L1088" s="52" t="e">
        <f t="shared" si="1873"/>
        <v>#N/A</v>
      </c>
      <c r="M1088" s="52" t="e">
        <f t="shared" si="1873"/>
        <v>#N/A</v>
      </c>
      <c r="N1088" s="52" t="e">
        <f t="shared" si="1873"/>
        <v>#N/A</v>
      </c>
      <c r="O1088" s="52" t="e">
        <f t="shared" si="1873"/>
        <v>#N/A</v>
      </c>
      <c r="P1088" s="52" t="e">
        <f t="shared" si="1873"/>
        <v>#N/A</v>
      </c>
      <c r="Q1088" s="52" t="e">
        <f t="shared" si="1873"/>
        <v>#N/A</v>
      </c>
      <c r="R1088" s="52" t="e">
        <f t="shared" si="1873"/>
        <v>#N/A</v>
      </c>
      <c r="S1088" s="52" t="e">
        <f t="shared" si="1873"/>
        <v>#N/A</v>
      </c>
      <c r="T1088" s="52" t="e">
        <f t="shared" si="1873"/>
        <v>#N/A</v>
      </c>
      <c r="U1088" s="52" t="e">
        <f t="shared" si="1873"/>
        <v>#N/A</v>
      </c>
      <c r="V1088" s="52" t="e">
        <f t="shared" si="1873"/>
        <v>#N/A</v>
      </c>
      <c r="W1088" s="52" t="e">
        <f t="shared" si="1873"/>
        <v>#N/A</v>
      </c>
      <c r="X1088" s="55" t="e">
        <f t="shared" si="1866"/>
        <v>#N/A</v>
      </c>
      <c r="Y1088" s="55" t="e">
        <f t="shared" si="1867"/>
        <v>#N/A</v>
      </c>
      <c r="Z1088" s="55" t="e">
        <f t="shared" ref="Z1088" si="1874">Z1087</f>
        <v>#N/A</v>
      </c>
      <c r="AA1088" s="55" t="e">
        <f t="shared" si="1869"/>
        <v>#N/A</v>
      </c>
      <c r="AB1088" s="336" t="e">
        <f t="shared" si="1870"/>
        <v>#N/A</v>
      </c>
      <c r="AC1088" s="223" t="e">
        <f ca="1">INDEX(FGA_COEFFS,1,1)+Z1088*INDEX(FGA_COEFFS,1,2)+Y1088*INDEX(FGA_COEFFS,1,3)+R1088*INDEX(FGA_COEFFS,1,4)+Q1087*INDEX(FGA_COEFFS,1,5)+S1088*INDEX(FGA_COEFFS,1,6)+T1087*INDEX(FGA_COEFFS,1,7)+M1087*INDEX(FGA_COEFFS,1,8)+Y1091*Y1093</f>
        <v>#N/A</v>
      </c>
      <c r="AD1088" s="223" t="e">
        <f ca="1">INDEX(THREEPTA_COEFFS,1,1)+AC1088*INDEX(THREEPTA_COEFFS,1,2)+J1088*INDEX(THREEPTA_COEFFS,1,3)+AA1088*INDEX(THREEPTA_COEFFS,1,4)+K1088*INDEX(THREEPTA_COEFFS,1,5)+L1087*INDEX(THREEPTA_COEFFS,1,6)+Z1091*Z1093</f>
        <v>#N/A</v>
      </c>
      <c r="AE1088" s="223" t="e">
        <f ca="1">INDEX(THREEPTPCT_COEFFS,1,1)+K1088*INDEX(THREEPTPCT_COEFFS,1,2)+L1087*INDEX(THREEPTPCT_COEFFS,1,3)+AA1091*AA1093</f>
        <v>#N/A</v>
      </c>
      <c r="AF1088" s="55" t="e">
        <f t="shared" ca="1" si="1871"/>
        <v>#N/A</v>
      </c>
      <c r="AG1088" s="223" t="e">
        <f ca="1">INDEX(TWOPTPCT_COEFFS,1,1)+AB1088*INDEX(TWOPTPCT_COEFFS,1,2)+I1087*INDEX(TWOPTPCT_COEFFS,1,3)+G1087*INDEX(TWOPTPCT_COEFFS,1,4)+L1087*INDEX(TWOPTPCT_COEFFS,1,5)+AB1091*AB1093</f>
        <v>#N/A</v>
      </c>
      <c r="AH1088" s="223" t="e">
        <f ca="1">INDEX(FTA_COEFFS,1,1)+O1088*INDEX(FTA_COEFFS,1,2)+N1087*INDEX(FTA_COEFFS,1,3)+(Q1088+R1088)*INDEX(FTA_COEFFS,1,4)+(Q1087+R1087)*INDEX(FTA_COEFFS,1,5)+M1087*INDEX(FTA_COEFFS,1,6)+AC1091*AC1093</f>
        <v>#N/A</v>
      </c>
      <c r="AI1088" s="223" t="e">
        <f ca="1">INDEX(FTPCT_COEFFS,1,1)+P1088*INDEX(FTPCT_COEFFS,1,2)+F1088*INDEX(FTPCT_COEFFS,1,3)+G1087*INDEX(FTPCT_COEFFS,1,4)+AD1091*AD1093</f>
        <v>#N/A</v>
      </c>
      <c r="AJ1088" s="338" t="e">
        <f t="shared" ca="1" si="1872"/>
        <v>#N/A</v>
      </c>
      <c r="AK1088" s="55"/>
      <c r="AL1088" s="55"/>
      <c r="AM1088" s="55"/>
      <c r="AN1088" s="55"/>
      <c r="AO1088" s="55"/>
      <c r="AP1088" s="55"/>
      <c r="AQ1088" s="55"/>
      <c r="AR1088" s="55"/>
    </row>
    <row r="1089" spans="1:45" x14ac:dyDescent="0.3">
      <c r="A1089" s="54" t="e">
        <f ca="1">IF(D1087&gt;(D1088+(AVERAGE(V1087,W1087)-AVERAGE(V1088,W1088))/2)+2.5,C1087,IF(D1088&gt;(D1087+(AVERAGE(V1088,W1088)-AVERAGE(V1087,W1087))/2)+2.5,C1088,"Close"))</f>
        <v>#N/A</v>
      </c>
      <c r="B1089" s="64" t="e">
        <f ca="1">IF(D1088&gt;D1087,C1088,C1087)</f>
        <v>#N/A</v>
      </c>
      <c r="D1089" s="56"/>
      <c r="X1089" s="55"/>
      <c r="Y1089" s="55"/>
      <c r="Z1089" s="55"/>
      <c r="AA1089" s="55"/>
      <c r="AB1089" s="55"/>
      <c r="AC1089" s="337"/>
      <c r="AD1089" s="337"/>
      <c r="AE1089" s="337"/>
      <c r="AF1089" s="337"/>
      <c r="AG1089" s="337"/>
      <c r="AH1089" s="337"/>
      <c r="AI1089" s="337"/>
      <c r="AJ1089" s="337"/>
      <c r="AK1089" s="337"/>
      <c r="AL1089" s="337"/>
      <c r="AM1089" s="55"/>
      <c r="AN1089" s="55"/>
      <c r="AO1089" s="55"/>
      <c r="AP1089" s="55"/>
      <c r="AQ1089" s="55"/>
      <c r="AR1089" s="55"/>
      <c r="AS1089" s="55"/>
    </row>
    <row r="1090" spans="1:45" x14ac:dyDescent="0.3">
      <c r="X1090" s="54" t="s">
        <v>1305</v>
      </c>
      <c r="Y1090" s="54" t="s">
        <v>128</v>
      </c>
      <c r="Z1090" s="54" t="s">
        <v>157</v>
      </c>
      <c r="AA1090" s="54" t="s">
        <v>151</v>
      </c>
      <c r="AB1090" s="54" t="s">
        <v>1327</v>
      </c>
      <c r="AC1090" s="54" t="s">
        <v>129</v>
      </c>
      <c r="AD1090" s="54" t="s">
        <v>116</v>
      </c>
      <c r="AE1090" s="54"/>
      <c r="AF1090" s="54"/>
      <c r="AG1090" s="54"/>
      <c r="AH1090" s="54"/>
      <c r="AI1090" s="54"/>
      <c r="AJ1090" s="54"/>
      <c r="AK1090" s="54"/>
      <c r="AL1090" s="54"/>
      <c r="AM1090" s="54"/>
      <c r="AN1090" s="54"/>
      <c r="AO1090" s="54"/>
      <c r="AP1090" s="54"/>
      <c r="AQ1090" s="54"/>
      <c r="AR1090" s="54"/>
      <c r="AS1090" s="54"/>
    </row>
    <row r="1091" spans="1:45" x14ac:dyDescent="0.3">
      <c r="X1091" s="54"/>
      <c r="Y1091" s="54">
        <f t="shared" ref="Y1091:AD1091" si="1875">Y1084</f>
        <v>6.4436999999999998</v>
      </c>
      <c r="Z1091" s="54">
        <f t="shared" si="1875"/>
        <v>4.9371</v>
      </c>
      <c r="AA1091" s="54">
        <f t="shared" si="1875"/>
        <v>11.350300000000001</v>
      </c>
      <c r="AB1091" s="54">
        <f t="shared" si="1875"/>
        <v>7.1900000000000006E-2</v>
      </c>
      <c r="AC1091" s="54">
        <f t="shared" si="1875"/>
        <v>6.2766000000000002</v>
      </c>
      <c r="AD1091" s="54">
        <f t="shared" si="1875"/>
        <v>11.042999999999999</v>
      </c>
      <c r="AE1091" s="54"/>
      <c r="AF1091" s="336"/>
      <c r="AG1091" s="336"/>
      <c r="AH1091" s="336"/>
      <c r="AI1091" s="54"/>
      <c r="AJ1091" s="54"/>
      <c r="AK1091" s="54"/>
      <c r="AL1091" s="54"/>
      <c r="AM1091" s="54"/>
      <c r="AN1091" s="54"/>
      <c r="AO1091" s="54"/>
      <c r="AP1091" s="54"/>
      <c r="AQ1091" s="54"/>
      <c r="AR1091" s="54"/>
      <c r="AS1091" s="54"/>
    </row>
    <row r="1092" spans="1:45" x14ac:dyDescent="0.3">
      <c r="D1092" s="56"/>
      <c r="X1092" s="336"/>
      <c r="Y1092" s="336">
        <f t="shared" ca="1" si="1851"/>
        <v>0.61480584418943551</v>
      </c>
      <c r="Z1092" s="336">
        <f t="shared" ca="1" si="1851"/>
        <v>1.265220110766746</v>
      </c>
      <c r="AA1092" s="336">
        <f t="shared" ca="1" si="1851"/>
        <v>0.7883850215219016</v>
      </c>
      <c r="AB1092" s="336">
        <f t="shared" ca="1" si="1851"/>
        <v>-0.51878689298630853</v>
      </c>
      <c r="AC1092" s="336">
        <f t="shared" ca="1" si="1851"/>
        <v>-0.37724456308776944</v>
      </c>
      <c r="AD1092" s="336">
        <f t="shared" ca="1" si="1851"/>
        <v>1.0837805793167434</v>
      </c>
      <c r="AE1092" s="336"/>
      <c r="AF1092" s="336"/>
      <c r="AG1092" s="336"/>
      <c r="AH1092" s="336"/>
      <c r="AI1092" s="54"/>
      <c r="AJ1092" s="54"/>
      <c r="AK1092" s="54"/>
      <c r="AL1092" s="336"/>
      <c r="AM1092" s="336"/>
      <c r="AN1092" s="336"/>
      <c r="AO1092" s="336"/>
      <c r="AP1092" s="54"/>
      <c r="AQ1092" s="336"/>
      <c r="AR1092" s="336"/>
      <c r="AS1092" s="336"/>
    </row>
    <row r="1093" spans="1:45" x14ac:dyDescent="0.3">
      <c r="C1093" s="54"/>
      <c r="D1093" s="56"/>
      <c r="Y1093" s="336">
        <f t="shared" ca="1" si="1851"/>
        <v>0.41977679627099729</v>
      </c>
      <c r="Z1093" s="336">
        <f t="shared" ca="1" si="1851"/>
        <v>1.4099910310987054E-9</v>
      </c>
      <c r="AA1093" s="336">
        <f t="shared" ca="1" si="1851"/>
        <v>-1.4721429238496673</v>
      </c>
      <c r="AB1093" s="336">
        <f t="shared" ca="1" si="1851"/>
        <v>2.0541056208353111E-2</v>
      </c>
      <c r="AC1093" s="336">
        <f t="shared" ca="1" si="1851"/>
        <v>-3.657002645212145E-2</v>
      </c>
      <c r="AD1093" s="336">
        <f t="shared" ca="1" si="1851"/>
        <v>0.17406556749357152</v>
      </c>
      <c r="AE1093" s="55"/>
      <c r="AF1093" s="55"/>
      <c r="AG1093" s="55"/>
      <c r="AH1093" s="55"/>
      <c r="AI1093" s="55"/>
      <c r="AJ1093" s="55"/>
      <c r="AK1093" s="55"/>
      <c r="AL1093" s="55"/>
      <c r="AM1093" s="55"/>
      <c r="AN1093" s="55"/>
      <c r="AO1093" s="55"/>
      <c r="AP1093" s="55"/>
      <c r="AQ1093" s="55"/>
      <c r="AR1093" s="55"/>
      <c r="AS1093" s="55"/>
    </row>
    <row r="1094" spans="1:45" x14ac:dyDescent="0.3">
      <c r="B1094" s="54" t="s">
        <v>172</v>
      </c>
      <c r="C1094" s="53">
        <f>C1087</f>
        <v>0</v>
      </c>
      <c r="D1094" s="56" t="e">
        <f t="shared" ref="D1094:D1095" ca="1" si="1876">AJ1094</f>
        <v>#N/A</v>
      </c>
      <c r="E1094" s="52" t="e">
        <f t="shared" ref="E1094:W1094" si="1877">E1087</f>
        <v>#N/A</v>
      </c>
      <c r="F1094" s="52" t="e">
        <f t="shared" si="1877"/>
        <v>#N/A</v>
      </c>
      <c r="G1094" s="52" t="e">
        <f t="shared" si="1877"/>
        <v>#N/A</v>
      </c>
      <c r="H1094" s="52" t="e">
        <f t="shared" si="1877"/>
        <v>#N/A</v>
      </c>
      <c r="I1094" s="52" t="e">
        <f t="shared" si="1877"/>
        <v>#N/A</v>
      </c>
      <c r="J1094" s="52" t="e">
        <f t="shared" si="1877"/>
        <v>#N/A</v>
      </c>
      <c r="K1094" s="52" t="e">
        <f t="shared" si="1877"/>
        <v>#N/A</v>
      </c>
      <c r="L1094" s="52" t="e">
        <f t="shared" si="1877"/>
        <v>#N/A</v>
      </c>
      <c r="M1094" s="52" t="e">
        <f t="shared" si="1877"/>
        <v>#N/A</v>
      </c>
      <c r="N1094" s="52" t="e">
        <f t="shared" si="1877"/>
        <v>#N/A</v>
      </c>
      <c r="O1094" s="52" t="e">
        <f t="shared" si="1877"/>
        <v>#N/A</v>
      </c>
      <c r="P1094" s="52" t="e">
        <f t="shared" si="1877"/>
        <v>#N/A</v>
      </c>
      <c r="Q1094" s="52" t="e">
        <f t="shared" si="1877"/>
        <v>#N/A</v>
      </c>
      <c r="R1094" s="52" t="e">
        <f t="shared" si="1877"/>
        <v>#N/A</v>
      </c>
      <c r="S1094" s="52" t="e">
        <f t="shared" si="1877"/>
        <v>#N/A</v>
      </c>
      <c r="T1094" s="52" t="e">
        <f t="shared" si="1877"/>
        <v>#N/A</v>
      </c>
      <c r="U1094" s="52" t="e">
        <f t="shared" si="1877"/>
        <v>#N/A</v>
      </c>
      <c r="V1094" s="52" t="e">
        <f t="shared" si="1877"/>
        <v>#N/A</v>
      </c>
      <c r="W1094" s="52" t="e">
        <f t="shared" si="1877"/>
        <v>#N/A</v>
      </c>
      <c r="X1094" s="55" t="e">
        <f t="shared" ref="X1094:X1095" si="1878">(H1094-(O1094*P1094)/100-3*(J1094*K1094)/100)/2</f>
        <v>#N/A</v>
      </c>
      <c r="Y1094" s="55" t="e">
        <f t="shared" ref="Y1094:Y1095" si="1879">SUM(X1094,(J1094*K1094/100))/(F1094/100)</f>
        <v>#N/A</v>
      </c>
      <c r="Z1094" s="55" t="e">
        <f t="shared" ref="Z1094" si="1880">U1094*0.5+U1095*0.5</f>
        <v>#N/A</v>
      </c>
      <c r="AA1094" s="55" t="e">
        <f t="shared" ref="AA1094:AA1095" si="1881">J1094/Y1094</f>
        <v>#N/A</v>
      </c>
      <c r="AB1094" s="336" t="e">
        <f t="shared" ref="AB1094:AB1095" si="1882">X1094/(Y1094-J1094)</f>
        <v>#N/A</v>
      </c>
      <c r="AC1094" s="223" t="e">
        <f ca="1">INDEX(FGA_COEFFS,1,1)+Z1094*INDEX(FGA_COEFFS,1,2)+Y1094*INDEX(FGA_COEFFS,1,3)+R1094*INDEX(FGA_COEFFS,1,4)+Q1095*INDEX(FGA_COEFFS,1,5)+S1094*INDEX(FGA_COEFFS,1,6)+T1095*INDEX(FGA_COEFFS,1,7)+M1095*INDEX(FGA_COEFFS,1,8)+Y1098*Y1099</f>
        <v>#N/A</v>
      </c>
      <c r="AD1094" s="223" t="e">
        <f ca="1">INDEX(THREEPTA_COEFFS,1,1)+AC1094*INDEX(THREEPTA_COEFFS,1,2)+J1094*INDEX(THREEPTA_COEFFS,1,3)+AA1094*INDEX(THREEPTA_COEFFS,1,4)+K1094*INDEX(THREEPTA_COEFFS,1,5)+L1095*INDEX(THREEPTA_COEFFS,1,6)+Z1098*Z1099</f>
        <v>#N/A</v>
      </c>
      <c r="AE1094" s="223" t="e">
        <f ca="1">INDEX(THREEPTPCT_COEFFS,1,1)+K1094*INDEX(THREEPTPCT_COEFFS,1,2)+L1095*INDEX(THREEPTPCT_COEFFS,1,3)+AA1098*AA1099</f>
        <v>#N/A</v>
      </c>
      <c r="AF1094" s="55" t="e">
        <f t="shared" ref="AF1094:AF1095" ca="1" si="1883">AC1094-AD1094</f>
        <v>#N/A</v>
      </c>
      <c r="AG1094" s="223" t="e">
        <f ca="1">INDEX(TWOPTPCT_COEFFS,1,1)+AB1094*INDEX(TWOPTPCT_COEFFS,1,2)+I1095*INDEX(TWOPTPCT_COEFFS,1,3)+G1095*INDEX(TWOPTPCT_COEFFS,1,4)+L1095*INDEX(TWOPTPCT_COEFFS,1,5)+AB1098*AB1099</f>
        <v>#N/A</v>
      </c>
      <c r="AH1094" s="223" t="e">
        <f ca="1">INDEX(FTA_COEFFS,1,1)+O1094*INDEX(FTA_COEFFS,1,2)+N1095*INDEX(FTA_COEFFS,1,3)+(Q1094+R1094)*INDEX(FTA_COEFFS,1,4)+(Q1095+R1095)*INDEX(FTA_COEFFS,1,5)+M1095*INDEX(FTA_COEFFS,1,6)+AC1098*AC1099</f>
        <v>#N/A</v>
      </c>
      <c r="AI1094" s="223" t="e">
        <f ca="1">INDEX(FTPCT_COEFFS,1,1)+P1094*INDEX(FTPCT_COEFFS,1,2)+F1094*INDEX(FTPCT_COEFFS,1,3)+G1095*INDEX(FTPCT_COEFFS,1,4)+AD1098*AD1099</f>
        <v>#N/A</v>
      </c>
      <c r="AJ1094" s="338" t="e">
        <f t="shared" ref="AJ1094:AJ1095" ca="1" si="1884">AD1094*AE1094/100+AF1094*AG1094+AH1094*AI1094/100</f>
        <v>#N/A</v>
      </c>
      <c r="AK1094" s="55"/>
      <c r="AL1094" s="55"/>
      <c r="AM1094" s="55"/>
      <c r="AN1094" s="55"/>
      <c r="AO1094" s="55"/>
      <c r="AP1094" s="55"/>
      <c r="AQ1094" s="55"/>
      <c r="AR1094" s="55"/>
    </row>
    <row r="1095" spans="1:45" x14ac:dyDescent="0.3">
      <c r="B1095" s="54" t="s">
        <v>175</v>
      </c>
      <c r="C1095" s="54">
        <f>C1088</f>
        <v>0</v>
      </c>
      <c r="D1095" s="56" t="e">
        <f t="shared" ca="1" si="1876"/>
        <v>#N/A</v>
      </c>
      <c r="E1095" s="52" t="e">
        <f t="shared" ref="E1095:W1095" si="1885">E1088</f>
        <v>#N/A</v>
      </c>
      <c r="F1095" s="52" t="e">
        <f t="shared" si="1885"/>
        <v>#N/A</v>
      </c>
      <c r="G1095" s="52" t="e">
        <f t="shared" si="1885"/>
        <v>#N/A</v>
      </c>
      <c r="H1095" s="52" t="e">
        <f t="shared" si="1885"/>
        <v>#N/A</v>
      </c>
      <c r="I1095" s="52" t="e">
        <f t="shared" si="1885"/>
        <v>#N/A</v>
      </c>
      <c r="J1095" s="52" t="e">
        <f t="shared" si="1885"/>
        <v>#N/A</v>
      </c>
      <c r="K1095" s="52" t="e">
        <f t="shared" si="1885"/>
        <v>#N/A</v>
      </c>
      <c r="L1095" s="52" t="e">
        <f t="shared" si="1885"/>
        <v>#N/A</v>
      </c>
      <c r="M1095" s="52" t="e">
        <f t="shared" si="1885"/>
        <v>#N/A</v>
      </c>
      <c r="N1095" s="52" t="e">
        <f t="shared" si="1885"/>
        <v>#N/A</v>
      </c>
      <c r="O1095" s="52" t="e">
        <f t="shared" si="1885"/>
        <v>#N/A</v>
      </c>
      <c r="P1095" s="52" t="e">
        <f t="shared" si="1885"/>
        <v>#N/A</v>
      </c>
      <c r="Q1095" s="52" t="e">
        <f t="shared" si="1885"/>
        <v>#N/A</v>
      </c>
      <c r="R1095" s="52" t="e">
        <f t="shared" si="1885"/>
        <v>#N/A</v>
      </c>
      <c r="S1095" s="52" t="e">
        <f t="shared" si="1885"/>
        <v>#N/A</v>
      </c>
      <c r="T1095" s="52" t="e">
        <f t="shared" si="1885"/>
        <v>#N/A</v>
      </c>
      <c r="U1095" s="52" t="e">
        <f t="shared" si="1885"/>
        <v>#N/A</v>
      </c>
      <c r="V1095" s="52" t="e">
        <f t="shared" si="1885"/>
        <v>#N/A</v>
      </c>
      <c r="W1095" s="52" t="e">
        <f t="shared" si="1885"/>
        <v>#N/A</v>
      </c>
      <c r="X1095" s="55" t="e">
        <f t="shared" si="1878"/>
        <v>#N/A</v>
      </c>
      <c r="Y1095" s="55" t="e">
        <f t="shared" si="1879"/>
        <v>#N/A</v>
      </c>
      <c r="Z1095" s="55" t="e">
        <f t="shared" ref="Z1095" si="1886">Z1094</f>
        <v>#N/A</v>
      </c>
      <c r="AA1095" s="55" t="e">
        <f t="shared" si="1881"/>
        <v>#N/A</v>
      </c>
      <c r="AB1095" s="336" t="e">
        <f t="shared" si="1882"/>
        <v>#N/A</v>
      </c>
      <c r="AC1095" s="223" t="e">
        <f ca="1">INDEX(FGA_COEFFS,1,1)+Z1095*INDEX(FGA_COEFFS,1,2)+Y1095*INDEX(FGA_COEFFS,1,3)+R1095*INDEX(FGA_COEFFS,1,4)+Q1094*INDEX(FGA_COEFFS,1,5)+S1095*INDEX(FGA_COEFFS,1,6)+T1094*INDEX(FGA_COEFFS,1,7)+M1094*INDEX(FGA_COEFFS,1,8)+Y1098*Y1100</f>
        <v>#N/A</v>
      </c>
      <c r="AD1095" s="223" t="e">
        <f ca="1">INDEX(THREEPTA_COEFFS,1,1)+AC1095*INDEX(THREEPTA_COEFFS,1,2)+J1095*INDEX(THREEPTA_COEFFS,1,3)+AA1095*INDEX(THREEPTA_COEFFS,1,4)+K1095*INDEX(THREEPTA_COEFFS,1,5)+L1094*INDEX(THREEPTA_COEFFS,1,6)+Z1098*Z1100</f>
        <v>#N/A</v>
      </c>
      <c r="AE1095" s="223" t="e">
        <f ca="1">INDEX(THREEPTPCT_COEFFS,1,1)+K1095*INDEX(THREEPTPCT_COEFFS,1,2)+L1094*INDEX(THREEPTPCT_COEFFS,1,3)+AA1098*AA1100</f>
        <v>#N/A</v>
      </c>
      <c r="AF1095" s="55" t="e">
        <f t="shared" ca="1" si="1883"/>
        <v>#N/A</v>
      </c>
      <c r="AG1095" s="223" t="e">
        <f ca="1">INDEX(TWOPTPCT_COEFFS,1,1)+AB1095*INDEX(TWOPTPCT_COEFFS,1,2)+I1094*INDEX(TWOPTPCT_COEFFS,1,3)+G1094*INDEX(TWOPTPCT_COEFFS,1,4)+L1094*INDEX(TWOPTPCT_COEFFS,1,5)+AB1098*AB1100</f>
        <v>#N/A</v>
      </c>
      <c r="AH1095" s="223" t="e">
        <f ca="1">INDEX(FTA_COEFFS,1,1)+O1095*INDEX(FTA_COEFFS,1,2)+N1094*INDEX(FTA_COEFFS,1,3)+(Q1095+R1095)*INDEX(FTA_COEFFS,1,4)+(Q1094+R1094)*INDEX(FTA_COEFFS,1,5)+M1094*INDEX(FTA_COEFFS,1,6)+AC1098*AC1100</f>
        <v>#N/A</v>
      </c>
      <c r="AI1095" s="223" t="e">
        <f ca="1">INDEX(FTPCT_COEFFS,1,1)+P1095*INDEX(FTPCT_COEFFS,1,2)+F1095*INDEX(FTPCT_COEFFS,1,3)+G1094*INDEX(FTPCT_COEFFS,1,4)+AD1098*AD1100</f>
        <v>#N/A</v>
      </c>
      <c r="AJ1095" s="338" t="e">
        <f t="shared" ca="1" si="1884"/>
        <v>#N/A</v>
      </c>
      <c r="AK1095" s="55"/>
      <c r="AL1095" s="55"/>
      <c r="AM1095" s="55"/>
      <c r="AN1095" s="55"/>
      <c r="AO1095" s="55"/>
      <c r="AP1095" s="55"/>
      <c r="AQ1095" s="55"/>
      <c r="AR1095" s="55"/>
    </row>
    <row r="1096" spans="1:45" x14ac:dyDescent="0.3">
      <c r="A1096" s="54" t="e">
        <f ca="1">IF(D1094&gt;(D1095+(AVERAGE(V1094,W1094)-AVERAGE(V1095,W1095))/2)+2.5,C1094,IF(D1095&gt;(D1094+(AVERAGE(V1095,W1095)-AVERAGE(V1094,W1094))/2)+2.5,C1095,"Close"))</f>
        <v>#N/A</v>
      </c>
      <c r="B1096" s="64" t="e">
        <f ca="1">IF(D1095&gt;D1094,C1095,C1094)</f>
        <v>#N/A</v>
      </c>
      <c r="D1096" s="56"/>
      <c r="X1096" s="55"/>
      <c r="Y1096" s="55"/>
      <c r="Z1096" s="55"/>
      <c r="AA1096" s="55"/>
      <c r="AB1096" s="55"/>
      <c r="AC1096" s="337"/>
      <c r="AD1096" s="337"/>
      <c r="AE1096" s="337"/>
      <c r="AF1096" s="337"/>
      <c r="AG1096" s="337"/>
      <c r="AH1096" s="337"/>
      <c r="AI1096" s="337"/>
      <c r="AJ1096" s="337"/>
      <c r="AK1096" s="337"/>
      <c r="AL1096" s="337"/>
      <c r="AM1096" s="55"/>
      <c r="AN1096" s="55"/>
      <c r="AO1096" s="55"/>
      <c r="AP1096" s="55"/>
      <c r="AQ1096" s="55"/>
      <c r="AR1096" s="55"/>
      <c r="AS1096" s="55"/>
    </row>
    <row r="1097" spans="1:45" x14ac:dyDescent="0.3">
      <c r="X1097" s="54" t="s">
        <v>1305</v>
      </c>
      <c r="Y1097" s="54" t="s">
        <v>128</v>
      </c>
      <c r="Z1097" s="54" t="s">
        <v>157</v>
      </c>
      <c r="AA1097" s="54" t="s">
        <v>151</v>
      </c>
      <c r="AB1097" s="54" t="s">
        <v>1327</v>
      </c>
      <c r="AC1097" s="54" t="s">
        <v>129</v>
      </c>
      <c r="AD1097" s="54" t="s">
        <v>116</v>
      </c>
      <c r="AE1097" s="54"/>
      <c r="AF1097" s="54"/>
      <c r="AG1097" s="54"/>
      <c r="AH1097" s="54"/>
      <c r="AI1097" s="54"/>
      <c r="AJ1097" s="54"/>
      <c r="AK1097" s="54"/>
      <c r="AL1097" s="54"/>
      <c r="AM1097" s="54"/>
      <c r="AN1097" s="54"/>
      <c r="AO1097" s="54"/>
      <c r="AP1097" s="54"/>
      <c r="AQ1097" s="54"/>
      <c r="AR1097" s="54"/>
      <c r="AS1097" s="54"/>
    </row>
    <row r="1098" spans="1:45" x14ac:dyDescent="0.3">
      <c r="X1098" s="54"/>
      <c r="Y1098" s="54">
        <f t="shared" ref="Y1098:AD1098" si="1887">Y1091</f>
        <v>6.4436999999999998</v>
      </c>
      <c r="Z1098" s="54">
        <f t="shared" si="1887"/>
        <v>4.9371</v>
      </c>
      <c r="AA1098" s="54">
        <f t="shared" si="1887"/>
        <v>11.350300000000001</v>
      </c>
      <c r="AB1098" s="54">
        <f t="shared" si="1887"/>
        <v>7.1900000000000006E-2</v>
      </c>
      <c r="AC1098" s="54">
        <f t="shared" si="1887"/>
        <v>6.2766000000000002</v>
      </c>
      <c r="AD1098" s="54">
        <f t="shared" si="1887"/>
        <v>11.042999999999999</v>
      </c>
      <c r="AE1098" s="54"/>
      <c r="AF1098" s="336"/>
      <c r="AG1098" s="336"/>
      <c r="AH1098" s="336"/>
      <c r="AI1098" s="54"/>
      <c r="AJ1098" s="54"/>
      <c r="AK1098" s="54"/>
      <c r="AL1098" s="54"/>
      <c r="AM1098" s="54"/>
      <c r="AN1098" s="54"/>
      <c r="AO1098" s="54"/>
      <c r="AP1098" s="54"/>
      <c r="AQ1098" s="54"/>
      <c r="AR1098" s="54"/>
      <c r="AS1098" s="54"/>
    </row>
    <row r="1099" spans="1:45" x14ac:dyDescent="0.3">
      <c r="D1099" s="56"/>
      <c r="X1099" s="336"/>
      <c r="Y1099" s="336">
        <f t="shared" ca="1" si="1851"/>
        <v>-0.20621759117563618</v>
      </c>
      <c r="Z1099" s="336">
        <f t="shared" ca="1" si="1851"/>
        <v>-1.4540593436737719</v>
      </c>
      <c r="AA1099" s="336">
        <f t="shared" ca="1" si="1851"/>
        <v>-1.1929066635036569</v>
      </c>
      <c r="AB1099" s="336">
        <f t="shared" ca="1" si="1851"/>
        <v>-0.13317204764361185</v>
      </c>
      <c r="AC1099" s="336">
        <f t="shared" ca="1" si="1851"/>
        <v>-5.9226721955950988E-2</v>
      </c>
      <c r="AD1099" s="336">
        <f t="shared" ca="1" si="1851"/>
        <v>1.4246558154848163</v>
      </c>
      <c r="AE1099" s="336"/>
      <c r="AF1099" s="336"/>
      <c r="AG1099" s="336"/>
      <c r="AH1099" s="336"/>
      <c r="AI1099" s="54"/>
      <c r="AJ1099" s="54"/>
      <c r="AK1099" s="54"/>
      <c r="AL1099" s="336"/>
      <c r="AM1099" s="336"/>
      <c r="AN1099" s="336"/>
      <c r="AO1099" s="336"/>
      <c r="AP1099" s="54"/>
      <c r="AQ1099" s="336"/>
      <c r="AR1099" s="336"/>
      <c r="AS1099" s="336"/>
    </row>
    <row r="1100" spans="1:45" x14ac:dyDescent="0.3">
      <c r="C1100" s="54"/>
      <c r="D1100" s="56"/>
      <c r="Y1100" s="336">
        <f t="shared" ca="1" si="1851"/>
        <v>-3.2797525096780571E-2</v>
      </c>
      <c r="Z1100" s="336">
        <f t="shared" ca="1" si="1851"/>
        <v>-1.0273734553333262</v>
      </c>
      <c r="AA1100" s="336">
        <f t="shared" ca="1" si="1851"/>
        <v>0.99528653416681467</v>
      </c>
      <c r="AB1100" s="336">
        <f t="shared" ca="1" si="1851"/>
        <v>-0.54527314650672587</v>
      </c>
      <c r="AC1100" s="336">
        <f t="shared" ca="1" si="1851"/>
        <v>-1.1116958353436321</v>
      </c>
      <c r="AD1100" s="336">
        <f t="shared" ca="1" si="1851"/>
        <v>-7.4433397068166172E-5</v>
      </c>
      <c r="AE1100" s="55"/>
      <c r="AF1100" s="55"/>
      <c r="AG1100" s="55"/>
      <c r="AH1100" s="55"/>
      <c r="AI1100" s="55"/>
      <c r="AJ1100" s="55"/>
      <c r="AK1100" s="55"/>
      <c r="AL1100" s="55"/>
      <c r="AM1100" s="55"/>
      <c r="AN1100" s="55"/>
      <c r="AO1100" s="55"/>
      <c r="AP1100" s="55"/>
      <c r="AQ1100" s="55"/>
      <c r="AR1100" s="55"/>
      <c r="AS1100" s="55"/>
    </row>
    <row r="1101" spans="1:45" x14ac:dyDescent="0.3">
      <c r="B1101" s="54" t="s">
        <v>172</v>
      </c>
      <c r="C1101" s="53">
        <f>C1094</f>
        <v>0</v>
      </c>
      <c r="D1101" s="56" t="e">
        <f t="shared" ref="D1101:D1102" ca="1" si="1888">AJ1101</f>
        <v>#N/A</v>
      </c>
      <c r="E1101" s="52" t="e">
        <f t="shared" ref="E1101:W1101" si="1889">E1094</f>
        <v>#N/A</v>
      </c>
      <c r="F1101" s="52" t="e">
        <f t="shared" si="1889"/>
        <v>#N/A</v>
      </c>
      <c r="G1101" s="52" t="e">
        <f t="shared" si="1889"/>
        <v>#N/A</v>
      </c>
      <c r="H1101" s="52" t="e">
        <f t="shared" si="1889"/>
        <v>#N/A</v>
      </c>
      <c r="I1101" s="52" t="e">
        <f t="shared" si="1889"/>
        <v>#N/A</v>
      </c>
      <c r="J1101" s="52" t="e">
        <f t="shared" si="1889"/>
        <v>#N/A</v>
      </c>
      <c r="K1101" s="52" t="e">
        <f t="shared" si="1889"/>
        <v>#N/A</v>
      </c>
      <c r="L1101" s="52" t="e">
        <f t="shared" si="1889"/>
        <v>#N/A</v>
      </c>
      <c r="M1101" s="52" t="e">
        <f t="shared" si="1889"/>
        <v>#N/A</v>
      </c>
      <c r="N1101" s="52" t="e">
        <f t="shared" si="1889"/>
        <v>#N/A</v>
      </c>
      <c r="O1101" s="52" t="e">
        <f t="shared" si="1889"/>
        <v>#N/A</v>
      </c>
      <c r="P1101" s="52" t="e">
        <f t="shared" si="1889"/>
        <v>#N/A</v>
      </c>
      <c r="Q1101" s="52" t="e">
        <f t="shared" si="1889"/>
        <v>#N/A</v>
      </c>
      <c r="R1101" s="52" t="e">
        <f t="shared" si="1889"/>
        <v>#N/A</v>
      </c>
      <c r="S1101" s="52" t="e">
        <f t="shared" si="1889"/>
        <v>#N/A</v>
      </c>
      <c r="T1101" s="52" t="e">
        <f t="shared" si="1889"/>
        <v>#N/A</v>
      </c>
      <c r="U1101" s="52" t="e">
        <f t="shared" si="1889"/>
        <v>#N/A</v>
      </c>
      <c r="V1101" s="52" t="e">
        <f t="shared" si="1889"/>
        <v>#N/A</v>
      </c>
      <c r="W1101" s="52" t="e">
        <f t="shared" si="1889"/>
        <v>#N/A</v>
      </c>
      <c r="X1101" s="55" t="e">
        <f t="shared" ref="X1101:X1102" si="1890">(H1101-(O1101*P1101)/100-3*(J1101*K1101)/100)/2</f>
        <v>#N/A</v>
      </c>
      <c r="Y1101" s="55" t="e">
        <f t="shared" ref="Y1101:Y1102" si="1891">SUM(X1101,(J1101*K1101/100))/(F1101/100)</f>
        <v>#N/A</v>
      </c>
      <c r="Z1101" s="55" t="e">
        <f t="shared" ref="Z1101" si="1892">U1101*0.5+U1102*0.5</f>
        <v>#N/A</v>
      </c>
      <c r="AA1101" s="55" t="e">
        <f t="shared" ref="AA1101:AA1102" si="1893">J1101/Y1101</f>
        <v>#N/A</v>
      </c>
      <c r="AB1101" s="336" t="e">
        <f t="shared" ref="AB1101:AB1102" si="1894">X1101/(Y1101-J1101)</f>
        <v>#N/A</v>
      </c>
      <c r="AC1101" s="223" t="e">
        <f ca="1">INDEX(FGA_COEFFS,1,1)+Z1101*INDEX(FGA_COEFFS,1,2)+Y1101*INDEX(FGA_COEFFS,1,3)+R1101*INDEX(FGA_COEFFS,1,4)+Q1102*INDEX(FGA_COEFFS,1,5)+S1101*INDEX(FGA_COEFFS,1,6)+T1102*INDEX(FGA_COEFFS,1,7)+M1102*INDEX(FGA_COEFFS,1,8)+Y1105*Y1106</f>
        <v>#N/A</v>
      </c>
      <c r="AD1101" s="223" t="e">
        <f ca="1">INDEX(THREEPTA_COEFFS,1,1)+AC1101*INDEX(THREEPTA_COEFFS,1,2)+J1101*INDEX(THREEPTA_COEFFS,1,3)+AA1101*INDEX(THREEPTA_COEFFS,1,4)+K1101*INDEX(THREEPTA_COEFFS,1,5)+L1102*INDEX(THREEPTA_COEFFS,1,6)+Z1105*Z1106</f>
        <v>#N/A</v>
      </c>
      <c r="AE1101" s="223" t="e">
        <f ca="1">INDEX(THREEPTPCT_COEFFS,1,1)+K1101*INDEX(THREEPTPCT_COEFFS,1,2)+L1102*INDEX(THREEPTPCT_COEFFS,1,3)+AA1105*AA1106</f>
        <v>#N/A</v>
      </c>
      <c r="AF1101" s="55" t="e">
        <f t="shared" ref="AF1101:AF1102" ca="1" si="1895">AC1101-AD1101</f>
        <v>#N/A</v>
      </c>
      <c r="AG1101" s="223" t="e">
        <f ca="1">INDEX(TWOPTPCT_COEFFS,1,1)+AB1101*INDEX(TWOPTPCT_COEFFS,1,2)+I1102*INDEX(TWOPTPCT_COEFFS,1,3)+G1102*INDEX(TWOPTPCT_COEFFS,1,4)+L1102*INDEX(TWOPTPCT_COEFFS,1,5)+AB1105*AB1106</f>
        <v>#N/A</v>
      </c>
      <c r="AH1101" s="223" t="e">
        <f ca="1">INDEX(FTA_COEFFS,1,1)+O1101*INDEX(FTA_COEFFS,1,2)+N1102*INDEX(FTA_COEFFS,1,3)+(Q1101+R1101)*INDEX(FTA_COEFFS,1,4)+(Q1102+R1102)*INDEX(FTA_COEFFS,1,5)+M1102*INDEX(FTA_COEFFS,1,6)+AC1105*AC1106</f>
        <v>#N/A</v>
      </c>
      <c r="AI1101" s="223" t="e">
        <f ca="1">INDEX(FTPCT_COEFFS,1,1)+P1101*INDEX(FTPCT_COEFFS,1,2)+F1101*INDEX(FTPCT_COEFFS,1,3)+G1102*INDEX(FTPCT_COEFFS,1,4)+AD1105*AD1106</f>
        <v>#N/A</v>
      </c>
      <c r="AJ1101" s="338" t="e">
        <f t="shared" ref="AJ1101:AJ1102" ca="1" si="1896">AD1101*AE1101/100+AF1101*AG1101+AH1101*AI1101/100</f>
        <v>#N/A</v>
      </c>
      <c r="AK1101" s="55"/>
      <c r="AL1101" s="55"/>
      <c r="AM1101" s="55"/>
      <c r="AN1101" s="55"/>
      <c r="AO1101" s="55"/>
      <c r="AP1101" s="55"/>
      <c r="AQ1101" s="55"/>
      <c r="AR1101" s="55"/>
    </row>
    <row r="1102" spans="1:45" x14ac:dyDescent="0.3">
      <c r="B1102" s="54" t="s">
        <v>175</v>
      </c>
      <c r="C1102" s="54">
        <f>C1095</f>
        <v>0</v>
      </c>
      <c r="D1102" s="56" t="e">
        <f t="shared" ca="1" si="1888"/>
        <v>#N/A</v>
      </c>
      <c r="E1102" s="52" t="e">
        <f t="shared" ref="E1102:W1102" si="1897">E1095</f>
        <v>#N/A</v>
      </c>
      <c r="F1102" s="52" t="e">
        <f t="shared" si="1897"/>
        <v>#N/A</v>
      </c>
      <c r="G1102" s="52" t="e">
        <f t="shared" si="1897"/>
        <v>#N/A</v>
      </c>
      <c r="H1102" s="52" t="e">
        <f t="shared" si="1897"/>
        <v>#N/A</v>
      </c>
      <c r="I1102" s="52" t="e">
        <f t="shared" si="1897"/>
        <v>#N/A</v>
      </c>
      <c r="J1102" s="52" t="e">
        <f t="shared" si="1897"/>
        <v>#N/A</v>
      </c>
      <c r="K1102" s="52" t="e">
        <f t="shared" si="1897"/>
        <v>#N/A</v>
      </c>
      <c r="L1102" s="52" t="e">
        <f t="shared" si="1897"/>
        <v>#N/A</v>
      </c>
      <c r="M1102" s="52" t="e">
        <f t="shared" si="1897"/>
        <v>#N/A</v>
      </c>
      <c r="N1102" s="52" t="e">
        <f t="shared" si="1897"/>
        <v>#N/A</v>
      </c>
      <c r="O1102" s="52" t="e">
        <f t="shared" si="1897"/>
        <v>#N/A</v>
      </c>
      <c r="P1102" s="52" t="e">
        <f t="shared" si="1897"/>
        <v>#N/A</v>
      </c>
      <c r="Q1102" s="52" t="e">
        <f t="shared" si="1897"/>
        <v>#N/A</v>
      </c>
      <c r="R1102" s="52" t="e">
        <f t="shared" si="1897"/>
        <v>#N/A</v>
      </c>
      <c r="S1102" s="52" t="e">
        <f t="shared" si="1897"/>
        <v>#N/A</v>
      </c>
      <c r="T1102" s="52" t="e">
        <f t="shared" si="1897"/>
        <v>#N/A</v>
      </c>
      <c r="U1102" s="52" t="e">
        <f t="shared" si="1897"/>
        <v>#N/A</v>
      </c>
      <c r="V1102" s="52" t="e">
        <f t="shared" si="1897"/>
        <v>#N/A</v>
      </c>
      <c r="W1102" s="52" t="e">
        <f t="shared" si="1897"/>
        <v>#N/A</v>
      </c>
      <c r="X1102" s="55" t="e">
        <f t="shared" si="1890"/>
        <v>#N/A</v>
      </c>
      <c r="Y1102" s="55" t="e">
        <f t="shared" si="1891"/>
        <v>#N/A</v>
      </c>
      <c r="Z1102" s="55" t="e">
        <f t="shared" ref="Z1102" si="1898">Z1101</f>
        <v>#N/A</v>
      </c>
      <c r="AA1102" s="55" t="e">
        <f t="shared" si="1893"/>
        <v>#N/A</v>
      </c>
      <c r="AB1102" s="336" t="e">
        <f t="shared" si="1894"/>
        <v>#N/A</v>
      </c>
      <c r="AC1102" s="223" t="e">
        <f ca="1">INDEX(FGA_COEFFS,1,1)+Z1102*INDEX(FGA_COEFFS,1,2)+Y1102*INDEX(FGA_COEFFS,1,3)+R1102*INDEX(FGA_COEFFS,1,4)+Q1101*INDEX(FGA_COEFFS,1,5)+S1102*INDEX(FGA_COEFFS,1,6)+T1101*INDEX(FGA_COEFFS,1,7)+M1101*INDEX(FGA_COEFFS,1,8)+Y1105*Y1107</f>
        <v>#N/A</v>
      </c>
      <c r="AD1102" s="223" t="e">
        <f ca="1">INDEX(THREEPTA_COEFFS,1,1)+AC1102*INDEX(THREEPTA_COEFFS,1,2)+J1102*INDEX(THREEPTA_COEFFS,1,3)+AA1102*INDEX(THREEPTA_COEFFS,1,4)+K1102*INDEX(THREEPTA_COEFFS,1,5)+L1101*INDEX(THREEPTA_COEFFS,1,6)+Z1105*Z1107</f>
        <v>#N/A</v>
      </c>
      <c r="AE1102" s="223" t="e">
        <f ca="1">INDEX(THREEPTPCT_COEFFS,1,1)+K1102*INDEX(THREEPTPCT_COEFFS,1,2)+L1101*INDEX(THREEPTPCT_COEFFS,1,3)+AA1105*AA1107</f>
        <v>#N/A</v>
      </c>
      <c r="AF1102" s="55" t="e">
        <f t="shared" ca="1" si="1895"/>
        <v>#N/A</v>
      </c>
      <c r="AG1102" s="223" t="e">
        <f ca="1">INDEX(TWOPTPCT_COEFFS,1,1)+AB1102*INDEX(TWOPTPCT_COEFFS,1,2)+I1101*INDEX(TWOPTPCT_COEFFS,1,3)+G1101*INDEX(TWOPTPCT_COEFFS,1,4)+L1101*INDEX(TWOPTPCT_COEFFS,1,5)+AB1105*AB1107</f>
        <v>#N/A</v>
      </c>
      <c r="AH1102" s="223" t="e">
        <f ca="1">INDEX(FTA_COEFFS,1,1)+O1102*INDEX(FTA_COEFFS,1,2)+N1101*INDEX(FTA_COEFFS,1,3)+(Q1102+R1102)*INDEX(FTA_COEFFS,1,4)+(Q1101+R1101)*INDEX(FTA_COEFFS,1,5)+M1101*INDEX(FTA_COEFFS,1,6)+AC1105*AC1107</f>
        <v>#N/A</v>
      </c>
      <c r="AI1102" s="223" t="e">
        <f ca="1">INDEX(FTPCT_COEFFS,1,1)+P1102*INDEX(FTPCT_COEFFS,1,2)+F1102*INDEX(FTPCT_COEFFS,1,3)+G1101*INDEX(FTPCT_COEFFS,1,4)+AD1105*AD1107</f>
        <v>#N/A</v>
      </c>
      <c r="AJ1102" s="338" t="e">
        <f t="shared" ca="1" si="1896"/>
        <v>#N/A</v>
      </c>
      <c r="AK1102" s="55"/>
      <c r="AL1102" s="55"/>
      <c r="AM1102" s="55"/>
      <c r="AN1102" s="55"/>
      <c r="AO1102" s="55"/>
      <c r="AP1102" s="55"/>
      <c r="AQ1102" s="55"/>
      <c r="AR1102" s="55"/>
    </row>
    <row r="1103" spans="1:45" x14ac:dyDescent="0.3">
      <c r="A1103" s="54" t="e">
        <f ca="1">IF(D1101&gt;(D1102+(AVERAGE(V1101,W1101)-AVERAGE(V1102,W1102))/2)+2.5,C1101,IF(D1102&gt;(D1101+(AVERAGE(V1102,W1102)-AVERAGE(V1101,W1101))/2)+2.5,C1102,"Close"))</f>
        <v>#N/A</v>
      </c>
      <c r="B1103" s="64" t="e">
        <f ca="1">IF(D1102&gt;D1101,C1102,C1101)</f>
        <v>#N/A</v>
      </c>
      <c r="D1103" s="56"/>
      <c r="X1103" s="55"/>
      <c r="Y1103" s="55"/>
      <c r="Z1103" s="55"/>
      <c r="AA1103" s="55"/>
      <c r="AB1103" s="55"/>
      <c r="AC1103" s="337"/>
      <c r="AD1103" s="337"/>
      <c r="AE1103" s="337"/>
      <c r="AF1103" s="337"/>
      <c r="AG1103" s="337"/>
      <c r="AH1103" s="337"/>
      <c r="AI1103" s="337"/>
      <c r="AJ1103" s="337"/>
      <c r="AK1103" s="337"/>
      <c r="AL1103" s="337"/>
      <c r="AM1103" s="55"/>
      <c r="AN1103" s="55"/>
      <c r="AO1103" s="55"/>
      <c r="AP1103" s="55"/>
      <c r="AQ1103" s="55"/>
      <c r="AR1103" s="55"/>
      <c r="AS1103" s="55"/>
    </row>
    <row r="1104" spans="1:45" x14ac:dyDescent="0.3">
      <c r="X1104" s="54" t="s">
        <v>1305</v>
      </c>
      <c r="Y1104" s="54" t="s">
        <v>128</v>
      </c>
      <c r="Z1104" s="54" t="s">
        <v>157</v>
      </c>
      <c r="AA1104" s="54" t="s">
        <v>151</v>
      </c>
      <c r="AB1104" s="54" t="s">
        <v>1327</v>
      </c>
      <c r="AC1104" s="54" t="s">
        <v>129</v>
      </c>
      <c r="AD1104" s="54" t="s">
        <v>116</v>
      </c>
      <c r="AE1104" s="54"/>
      <c r="AF1104" s="54"/>
      <c r="AG1104" s="54"/>
      <c r="AH1104" s="54"/>
      <c r="AI1104" s="54"/>
      <c r="AJ1104" s="54"/>
      <c r="AK1104" s="54"/>
      <c r="AL1104" s="54"/>
      <c r="AM1104" s="54"/>
      <c r="AN1104" s="54"/>
      <c r="AO1104" s="54"/>
      <c r="AP1104" s="54"/>
      <c r="AQ1104" s="54"/>
      <c r="AR1104" s="54"/>
      <c r="AS1104" s="54"/>
    </row>
    <row r="1105" spans="1:45" x14ac:dyDescent="0.3">
      <c r="X1105" s="54"/>
      <c r="Y1105" s="54">
        <f t="shared" ref="Y1105:AD1105" si="1899">Y1098</f>
        <v>6.4436999999999998</v>
      </c>
      <c r="Z1105" s="54">
        <f t="shared" si="1899"/>
        <v>4.9371</v>
      </c>
      <c r="AA1105" s="54">
        <f t="shared" si="1899"/>
        <v>11.350300000000001</v>
      </c>
      <c r="AB1105" s="54">
        <f t="shared" si="1899"/>
        <v>7.1900000000000006E-2</v>
      </c>
      <c r="AC1105" s="54">
        <f t="shared" si="1899"/>
        <v>6.2766000000000002</v>
      </c>
      <c r="AD1105" s="54">
        <f t="shared" si="1899"/>
        <v>11.042999999999999</v>
      </c>
      <c r="AE1105" s="54"/>
      <c r="AF1105" s="336"/>
      <c r="AG1105" s="336"/>
      <c r="AH1105" s="336"/>
      <c r="AI1105" s="54"/>
      <c r="AJ1105" s="54"/>
      <c r="AK1105" s="54"/>
      <c r="AL1105" s="54"/>
      <c r="AM1105" s="54"/>
      <c r="AN1105" s="54"/>
      <c r="AO1105" s="54"/>
      <c r="AP1105" s="54"/>
      <c r="AQ1105" s="54"/>
      <c r="AR1105" s="54"/>
      <c r="AS1105" s="54"/>
    </row>
    <row r="1106" spans="1:45" x14ac:dyDescent="0.3">
      <c r="D1106" s="56"/>
      <c r="X1106" s="336"/>
      <c r="Y1106" s="336">
        <f t="shared" ca="1" si="1851"/>
        <v>0.28147307969604268</v>
      </c>
      <c r="Z1106" s="336">
        <f t="shared" ca="1" si="1851"/>
        <v>-5.8864639182792315E-4</v>
      </c>
      <c r="AA1106" s="336">
        <f t="shared" ca="1" si="1851"/>
        <v>7.4287361573342398E-2</v>
      </c>
      <c r="AB1106" s="336">
        <f t="shared" ca="1" si="1851"/>
        <v>0.20406301389406178</v>
      </c>
      <c r="AC1106" s="336">
        <f t="shared" ca="1" si="1851"/>
        <v>0.95644001791782918</v>
      </c>
      <c r="AD1106" s="336">
        <f t="shared" ca="1" si="1851"/>
        <v>-4.4468344545856263E-2</v>
      </c>
      <c r="AE1106" s="336"/>
      <c r="AF1106" s="336"/>
      <c r="AG1106" s="336"/>
      <c r="AH1106" s="336"/>
      <c r="AI1106" s="54"/>
      <c r="AJ1106" s="54"/>
      <c r="AK1106" s="54"/>
      <c r="AL1106" s="336"/>
      <c r="AM1106" s="336"/>
      <c r="AN1106" s="336"/>
      <c r="AO1106" s="336"/>
      <c r="AP1106" s="54"/>
      <c r="AQ1106" s="336"/>
      <c r="AR1106" s="336"/>
      <c r="AS1106" s="336"/>
    </row>
    <row r="1107" spans="1:45" x14ac:dyDescent="0.3">
      <c r="C1107" s="54"/>
      <c r="D1107" s="56"/>
      <c r="Y1107" s="336">
        <f t="shared" ca="1" si="1851"/>
        <v>1.1971241215285191</v>
      </c>
      <c r="Z1107" s="336">
        <f t="shared" ca="1" si="1851"/>
        <v>-0.17682966381568871</v>
      </c>
      <c r="AA1107" s="336">
        <f t="shared" ca="1" si="1851"/>
        <v>5.4339399954088555E-2</v>
      </c>
      <c r="AB1107" s="336">
        <f t="shared" ca="1" si="1851"/>
        <v>3.6093117867541782E-2</v>
      </c>
      <c r="AC1107" s="336">
        <f t="shared" ca="1" si="1851"/>
        <v>-3.4730536721923624E-2</v>
      </c>
      <c r="AD1107" s="336">
        <f t="shared" ca="1" si="1851"/>
        <v>-0.10598505763785873</v>
      </c>
      <c r="AE1107" s="55"/>
      <c r="AF1107" s="55"/>
      <c r="AG1107" s="55"/>
      <c r="AH1107" s="55"/>
      <c r="AI1107" s="55"/>
      <c r="AJ1107" s="55"/>
      <c r="AK1107" s="55"/>
      <c r="AL1107" s="55"/>
      <c r="AM1107" s="55"/>
      <c r="AN1107" s="55"/>
      <c r="AO1107" s="55"/>
      <c r="AP1107" s="55"/>
      <c r="AQ1107" s="55"/>
      <c r="AR1107" s="55"/>
      <c r="AS1107" s="55"/>
    </row>
    <row r="1108" spans="1:45" x14ac:dyDescent="0.3">
      <c r="B1108" s="54" t="s">
        <v>172</v>
      </c>
      <c r="C1108" s="53">
        <f>C1101</f>
        <v>0</v>
      </c>
      <c r="D1108" s="56" t="e">
        <f t="shared" ref="D1108:D1109" ca="1" si="1900">AJ1108</f>
        <v>#N/A</v>
      </c>
      <c r="E1108" s="52" t="e">
        <f t="shared" ref="E1108:W1108" si="1901">E1101</f>
        <v>#N/A</v>
      </c>
      <c r="F1108" s="52" t="e">
        <f t="shared" si="1901"/>
        <v>#N/A</v>
      </c>
      <c r="G1108" s="52" t="e">
        <f t="shared" si="1901"/>
        <v>#N/A</v>
      </c>
      <c r="H1108" s="52" t="e">
        <f t="shared" si="1901"/>
        <v>#N/A</v>
      </c>
      <c r="I1108" s="52" t="e">
        <f t="shared" si="1901"/>
        <v>#N/A</v>
      </c>
      <c r="J1108" s="52" t="e">
        <f t="shared" si="1901"/>
        <v>#N/A</v>
      </c>
      <c r="K1108" s="52" t="e">
        <f t="shared" si="1901"/>
        <v>#N/A</v>
      </c>
      <c r="L1108" s="52" t="e">
        <f t="shared" si="1901"/>
        <v>#N/A</v>
      </c>
      <c r="M1108" s="52" t="e">
        <f t="shared" si="1901"/>
        <v>#N/A</v>
      </c>
      <c r="N1108" s="52" t="e">
        <f t="shared" si="1901"/>
        <v>#N/A</v>
      </c>
      <c r="O1108" s="52" t="e">
        <f t="shared" si="1901"/>
        <v>#N/A</v>
      </c>
      <c r="P1108" s="52" t="e">
        <f t="shared" si="1901"/>
        <v>#N/A</v>
      </c>
      <c r="Q1108" s="52" t="e">
        <f t="shared" si="1901"/>
        <v>#N/A</v>
      </c>
      <c r="R1108" s="52" t="e">
        <f t="shared" si="1901"/>
        <v>#N/A</v>
      </c>
      <c r="S1108" s="52" t="e">
        <f t="shared" si="1901"/>
        <v>#N/A</v>
      </c>
      <c r="T1108" s="52" t="e">
        <f t="shared" si="1901"/>
        <v>#N/A</v>
      </c>
      <c r="U1108" s="52" t="e">
        <f t="shared" si="1901"/>
        <v>#N/A</v>
      </c>
      <c r="V1108" s="52" t="e">
        <f t="shared" si="1901"/>
        <v>#N/A</v>
      </c>
      <c r="W1108" s="52" t="e">
        <f t="shared" si="1901"/>
        <v>#N/A</v>
      </c>
      <c r="X1108" s="55" t="e">
        <f t="shared" ref="X1108:X1109" si="1902">(H1108-(O1108*P1108)/100-3*(J1108*K1108)/100)/2</f>
        <v>#N/A</v>
      </c>
      <c r="Y1108" s="55" t="e">
        <f t="shared" ref="Y1108:Y1109" si="1903">SUM(X1108,(J1108*K1108/100))/(F1108/100)</f>
        <v>#N/A</v>
      </c>
      <c r="Z1108" s="55" t="e">
        <f t="shared" ref="Z1108" si="1904">U1108*0.5+U1109*0.5</f>
        <v>#N/A</v>
      </c>
      <c r="AA1108" s="55" t="e">
        <f t="shared" ref="AA1108:AA1109" si="1905">J1108/Y1108</f>
        <v>#N/A</v>
      </c>
      <c r="AB1108" s="336" t="e">
        <f t="shared" ref="AB1108:AB1109" si="1906">X1108/(Y1108-J1108)</f>
        <v>#N/A</v>
      </c>
      <c r="AC1108" s="223" t="e">
        <f ca="1">INDEX(FGA_COEFFS,1,1)+Z1108*INDEX(FGA_COEFFS,1,2)+Y1108*INDEX(FGA_COEFFS,1,3)+R1108*INDEX(FGA_COEFFS,1,4)+Q1109*INDEX(FGA_COEFFS,1,5)+S1108*INDEX(FGA_COEFFS,1,6)+T1109*INDEX(FGA_COEFFS,1,7)+M1109*INDEX(FGA_COEFFS,1,8)+Y1112*Y1113</f>
        <v>#N/A</v>
      </c>
      <c r="AD1108" s="223" t="e">
        <f ca="1">INDEX(THREEPTA_COEFFS,1,1)+AC1108*INDEX(THREEPTA_COEFFS,1,2)+J1108*INDEX(THREEPTA_COEFFS,1,3)+AA1108*INDEX(THREEPTA_COEFFS,1,4)+K1108*INDEX(THREEPTA_COEFFS,1,5)+L1109*INDEX(THREEPTA_COEFFS,1,6)+Z1112*Z1113</f>
        <v>#N/A</v>
      </c>
      <c r="AE1108" s="223" t="e">
        <f ca="1">INDEX(THREEPTPCT_COEFFS,1,1)+K1108*INDEX(THREEPTPCT_COEFFS,1,2)+L1109*INDEX(THREEPTPCT_COEFFS,1,3)+AA1112*AA1113</f>
        <v>#N/A</v>
      </c>
      <c r="AF1108" s="55" t="e">
        <f t="shared" ref="AF1108:AF1109" ca="1" si="1907">AC1108-AD1108</f>
        <v>#N/A</v>
      </c>
      <c r="AG1108" s="223" t="e">
        <f ca="1">INDEX(TWOPTPCT_COEFFS,1,1)+AB1108*INDEX(TWOPTPCT_COEFFS,1,2)+I1109*INDEX(TWOPTPCT_COEFFS,1,3)+G1109*INDEX(TWOPTPCT_COEFFS,1,4)+L1109*INDEX(TWOPTPCT_COEFFS,1,5)+AB1112*AB1113</f>
        <v>#N/A</v>
      </c>
      <c r="AH1108" s="223" t="e">
        <f ca="1">INDEX(FTA_COEFFS,1,1)+O1108*INDEX(FTA_COEFFS,1,2)+N1109*INDEX(FTA_COEFFS,1,3)+(Q1108+R1108)*INDEX(FTA_COEFFS,1,4)+(Q1109+R1109)*INDEX(FTA_COEFFS,1,5)+M1109*INDEX(FTA_COEFFS,1,6)+AC1112*AC1113</f>
        <v>#N/A</v>
      </c>
      <c r="AI1108" s="223" t="e">
        <f ca="1">INDEX(FTPCT_COEFFS,1,1)+P1108*INDEX(FTPCT_COEFFS,1,2)+F1108*INDEX(FTPCT_COEFFS,1,3)+G1109*INDEX(FTPCT_COEFFS,1,4)+AD1112*AD1113</f>
        <v>#N/A</v>
      </c>
      <c r="AJ1108" s="338" t="e">
        <f t="shared" ref="AJ1108:AJ1109" ca="1" si="1908">AD1108*AE1108/100+AF1108*AG1108+AH1108*AI1108/100</f>
        <v>#N/A</v>
      </c>
      <c r="AK1108" s="55"/>
      <c r="AL1108" s="55"/>
      <c r="AM1108" s="55"/>
      <c r="AN1108" s="55"/>
      <c r="AO1108" s="55"/>
      <c r="AP1108" s="55"/>
      <c r="AQ1108" s="55"/>
      <c r="AR1108" s="55"/>
    </row>
    <row r="1109" spans="1:45" x14ac:dyDescent="0.3">
      <c r="B1109" s="54" t="s">
        <v>175</v>
      </c>
      <c r="C1109" s="54">
        <f>C1102</f>
        <v>0</v>
      </c>
      <c r="D1109" s="56" t="e">
        <f t="shared" ca="1" si="1900"/>
        <v>#N/A</v>
      </c>
      <c r="E1109" s="52" t="e">
        <f t="shared" ref="E1109:W1109" si="1909">E1102</f>
        <v>#N/A</v>
      </c>
      <c r="F1109" s="52" t="e">
        <f t="shared" si="1909"/>
        <v>#N/A</v>
      </c>
      <c r="G1109" s="52" t="e">
        <f t="shared" si="1909"/>
        <v>#N/A</v>
      </c>
      <c r="H1109" s="52" t="e">
        <f t="shared" si="1909"/>
        <v>#N/A</v>
      </c>
      <c r="I1109" s="52" t="e">
        <f t="shared" si="1909"/>
        <v>#N/A</v>
      </c>
      <c r="J1109" s="52" t="e">
        <f t="shared" si="1909"/>
        <v>#N/A</v>
      </c>
      <c r="K1109" s="52" t="e">
        <f t="shared" si="1909"/>
        <v>#N/A</v>
      </c>
      <c r="L1109" s="52" t="e">
        <f t="shared" si="1909"/>
        <v>#N/A</v>
      </c>
      <c r="M1109" s="52" t="e">
        <f t="shared" si="1909"/>
        <v>#N/A</v>
      </c>
      <c r="N1109" s="52" t="e">
        <f t="shared" si="1909"/>
        <v>#N/A</v>
      </c>
      <c r="O1109" s="52" t="e">
        <f t="shared" si="1909"/>
        <v>#N/A</v>
      </c>
      <c r="P1109" s="52" t="e">
        <f t="shared" si="1909"/>
        <v>#N/A</v>
      </c>
      <c r="Q1109" s="52" t="e">
        <f t="shared" si="1909"/>
        <v>#N/A</v>
      </c>
      <c r="R1109" s="52" t="e">
        <f t="shared" si="1909"/>
        <v>#N/A</v>
      </c>
      <c r="S1109" s="52" t="e">
        <f t="shared" si="1909"/>
        <v>#N/A</v>
      </c>
      <c r="T1109" s="52" t="e">
        <f t="shared" si="1909"/>
        <v>#N/A</v>
      </c>
      <c r="U1109" s="52" t="e">
        <f t="shared" si="1909"/>
        <v>#N/A</v>
      </c>
      <c r="V1109" s="52" t="e">
        <f t="shared" si="1909"/>
        <v>#N/A</v>
      </c>
      <c r="W1109" s="52" t="e">
        <f t="shared" si="1909"/>
        <v>#N/A</v>
      </c>
      <c r="X1109" s="55" t="e">
        <f t="shared" si="1902"/>
        <v>#N/A</v>
      </c>
      <c r="Y1109" s="55" t="e">
        <f t="shared" si="1903"/>
        <v>#N/A</v>
      </c>
      <c r="Z1109" s="55" t="e">
        <f t="shared" ref="Z1109" si="1910">Z1108</f>
        <v>#N/A</v>
      </c>
      <c r="AA1109" s="55" t="e">
        <f t="shared" si="1905"/>
        <v>#N/A</v>
      </c>
      <c r="AB1109" s="336" t="e">
        <f t="shared" si="1906"/>
        <v>#N/A</v>
      </c>
      <c r="AC1109" s="223" t="e">
        <f ca="1">INDEX(FGA_COEFFS,1,1)+Z1109*INDEX(FGA_COEFFS,1,2)+Y1109*INDEX(FGA_COEFFS,1,3)+R1109*INDEX(FGA_COEFFS,1,4)+Q1108*INDEX(FGA_COEFFS,1,5)+S1109*INDEX(FGA_COEFFS,1,6)+T1108*INDEX(FGA_COEFFS,1,7)+M1108*INDEX(FGA_COEFFS,1,8)+Y1112*Y1114</f>
        <v>#N/A</v>
      </c>
      <c r="AD1109" s="223" t="e">
        <f ca="1">INDEX(THREEPTA_COEFFS,1,1)+AC1109*INDEX(THREEPTA_COEFFS,1,2)+J1109*INDEX(THREEPTA_COEFFS,1,3)+AA1109*INDEX(THREEPTA_COEFFS,1,4)+K1109*INDEX(THREEPTA_COEFFS,1,5)+L1108*INDEX(THREEPTA_COEFFS,1,6)+Z1112*Z1114</f>
        <v>#N/A</v>
      </c>
      <c r="AE1109" s="223" t="e">
        <f ca="1">INDEX(THREEPTPCT_COEFFS,1,1)+K1109*INDEX(THREEPTPCT_COEFFS,1,2)+L1108*INDEX(THREEPTPCT_COEFFS,1,3)+AA1112*AA1114</f>
        <v>#N/A</v>
      </c>
      <c r="AF1109" s="55" t="e">
        <f t="shared" ca="1" si="1907"/>
        <v>#N/A</v>
      </c>
      <c r="AG1109" s="223" t="e">
        <f ca="1">INDEX(TWOPTPCT_COEFFS,1,1)+AB1109*INDEX(TWOPTPCT_COEFFS,1,2)+I1108*INDEX(TWOPTPCT_COEFFS,1,3)+G1108*INDEX(TWOPTPCT_COEFFS,1,4)+L1108*INDEX(TWOPTPCT_COEFFS,1,5)+AB1112*AB1114</f>
        <v>#N/A</v>
      </c>
      <c r="AH1109" s="223" t="e">
        <f ca="1">INDEX(FTA_COEFFS,1,1)+O1109*INDEX(FTA_COEFFS,1,2)+N1108*INDEX(FTA_COEFFS,1,3)+(Q1109+R1109)*INDEX(FTA_COEFFS,1,4)+(Q1108+R1108)*INDEX(FTA_COEFFS,1,5)+M1108*INDEX(FTA_COEFFS,1,6)+AC1112*AC1114</f>
        <v>#N/A</v>
      </c>
      <c r="AI1109" s="223" t="e">
        <f ca="1">INDEX(FTPCT_COEFFS,1,1)+P1109*INDEX(FTPCT_COEFFS,1,2)+F1109*INDEX(FTPCT_COEFFS,1,3)+G1108*INDEX(FTPCT_COEFFS,1,4)+AD1112*AD1114</f>
        <v>#N/A</v>
      </c>
      <c r="AJ1109" s="338" t="e">
        <f t="shared" ca="1" si="1908"/>
        <v>#N/A</v>
      </c>
      <c r="AK1109" s="55"/>
      <c r="AL1109" s="55"/>
      <c r="AM1109" s="55"/>
      <c r="AN1109" s="55"/>
      <c r="AO1109" s="55"/>
      <c r="AP1109" s="55"/>
      <c r="AQ1109" s="55"/>
      <c r="AR1109" s="55"/>
    </row>
    <row r="1110" spans="1:45" x14ac:dyDescent="0.3">
      <c r="A1110" s="54" t="e">
        <f ca="1">IF(D1108&gt;(D1109+(AVERAGE(V1108,W1108)-AVERAGE(V1109,W1109))/2)+2.5,C1108,IF(D1109&gt;(D1108+(AVERAGE(V1109,W1109)-AVERAGE(V1108,W1108))/2)+2.5,C1109,"Close"))</f>
        <v>#N/A</v>
      </c>
      <c r="B1110" s="64" t="e">
        <f ca="1">IF(D1109&gt;D1108,C1109,C1108)</f>
        <v>#N/A</v>
      </c>
      <c r="D1110" s="56"/>
      <c r="X1110" s="55"/>
      <c r="Y1110" s="55"/>
      <c r="Z1110" s="55"/>
      <c r="AA1110" s="55"/>
      <c r="AB1110" s="55"/>
      <c r="AC1110" s="337"/>
      <c r="AD1110" s="337"/>
      <c r="AE1110" s="337"/>
      <c r="AF1110" s="337"/>
      <c r="AG1110" s="337"/>
      <c r="AH1110" s="337"/>
      <c r="AI1110" s="337"/>
      <c r="AJ1110" s="337"/>
      <c r="AK1110" s="337"/>
      <c r="AL1110" s="337"/>
      <c r="AM1110" s="55"/>
      <c r="AN1110" s="55"/>
      <c r="AO1110" s="55"/>
      <c r="AP1110" s="55"/>
      <c r="AQ1110" s="55"/>
      <c r="AR1110" s="55"/>
      <c r="AS1110" s="55"/>
    </row>
    <row r="1111" spans="1:45" x14ac:dyDescent="0.3">
      <c r="X1111" s="54" t="s">
        <v>1305</v>
      </c>
      <c r="Y1111" s="54" t="s">
        <v>128</v>
      </c>
      <c r="Z1111" s="54" t="s">
        <v>157</v>
      </c>
      <c r="AA1111" s="54" t="s">
        <v>151</v>
      </c>
      <c r="AB1111" s="54" t="s">
        <v>1327</v>
      </c>
      <c r="AC1111" s="54" t="s">
        <v>129</v>
      </c>
      <c r="AD1111" s="54" t="s">
        <v>116</v>
      </c>
      <c r="AE1111" s="54"/>
      <c r="AF1111" s="54"/>
      <c r="AG1111" s="54"/>
      <c r="AH1111" s="54"/>
      <c r="AI1111" s="54"/>
      <c r="AJ1111" s="54"/>
      <c r="AK1111" s="54"/>
      <c r="AL1111" s="54"/>
      <c r="AM1111" s="54"/>
      <c r="AN1111" s="54"/>
      <c r="AO1111" s="54"/>
      <c r="AP1111" s="54"/>
      <c r="AQ1111" s="54"/>
      <c r="AR1111" s="54"/>
      <c r="AS1111" s="54"/>
    </row>
    <row r="1112" spans="1:45" x14ac:dyDescent="0.3">
      <c r="X1112" s="54"/>
      <c r="Y1112" s="54">
        <f t="shared" ref="Y1112:AD1112" si="1911">Y1105</f>
        <v>6.4436999999999998</v>
      </c>
      <c r="Z1112" s="54">
        <f t="shared" si="1911"/>
        <v>4.9371</v>
      </c>
      <c r="AA1112" s="54">
        <f t="shared" si="1911"/>
        <v>11.350300000000001</v>
      </c>
      <c r="AB1112" s="54">
        <f t="shared" si="1911"/>
        <v>7.1900000000000006E-2</v>
      </c>
      <c r="AC1112" s="54">
        <f t="shared" si="1911"/>
        <v>6.2766000000000002</v>
      </c>
      <c r="AD1112" s="54">
        <f t="shared" si="1911"/>
        <v>11.042999999999999</v>
      </c>
      <c r="AE1112" s="54"/>
      <c r="AF1112" s="336"/>
      <c r="AG1112" s="336"/>
      <c r="AH1112" s="336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</row>
    <row r="1113" spans="1:45" x14ac:dyDescent="0.3">
      <c r="D1113" s="56"/>
      <c r="X1113" s="336"/>
      <c r="Y1113" s="336">
        <f t="shared" ca="1" si="1851"/>
        <v>-1.0010428985966773</v>
      </c>
      <c r="Z1113" s="336">
        <f t="shared" ca="1" si="1851"/>
        <v>-3.7388035420723734E-2</v>
      </c>
      <c r="AA1113" s="336">
        <f t="shared" ca="1" si="1851"/>
        <v>-3.1547245423063003E-2</v>
      </c>
      <c r="AB1113" s="336">
        <f t="shared" ca="1" si="1851"/>
        <v>-0.8076459697969951</v>
      </c>
      <c r="AC1113" s="336">
        <f t="shared" ca="1" si="1851"/>
        <v>-0.94402132957287366</v>
      </c>
      <c r="AD1113" s="336">
        <f t="shared" ca="1" si="1851"/>
        <v>-4.2164874248698421E-3</v>
      </c>
      <c r="AE1113" s="336"/>
      <c r="AF1113" s="336"/>
      <c r="AG1113" s="336"/>
      <c r="AH1113" s="336"/>
      <c r="AI1113" s="54"/>
      <c r="AJ1113" s="54"/>
      <c r="AK1113" s="54"/>
      <c r="AL1113" s="336"/>
      <c r="AM1113" s="336"/>
      <c r="AN1113" s="336"/>
      <c r="AO1113" s="336"/>
      <c r="AP1113" s="54"/>
      <c r="AQ1113" s="336"/>
      <c r="AR1113" s="336"/>
      <c r="AS1113" s="336"/>
    </row>
    <row r="1114" spans="1:45" x14ac:dyDescent="0.3">
      <c r="C1114" s="54"/>
      <c r="D1114" s="56"/>
      <c r="Y1114" s="336">
        <f t="shared" ca="1" si="1851"/>
        <v>-1.3469377331219015</v>
      </c>
      <c r="Z1114" s="336">
        <f t="shared" ca="1" si="1851"/>
        <v>6.8509738027911263E-5</v>
      </c>
      <c r="AA1114" s="336">
        <f t="shared" ca="1" si="1851"/>
        <v>0.52966857417851776</v>
      </c>
      <c r="AB1114" s="336">
        <f t="shared" ca="1" si="1851"/>
        <v>-6.7744479803458851E-2</v>
      </c>
      <c r="AC1114" s="336">
        <f t="shared" ca="1" si="1851"/>
        <v>-1.3535036426279432</v>
      </c>
      <c r="AD1114" s="336">
        <f t="shared" ca="1" si="1851"/>
        <v>3.7489307557947271E-2</v>
      </c>
      <c r="AE1114" s="55"/>
      <c r="AF1114" s="55"/>
      <c r="AG1114" s="55"/>
      <c r="AH1114" s="55"/>
      <c r="AI1114" s="55"/>
      <c r="AJ1114" s="55"/>
      <c r="AK1114" s="55"/>
      <c r="AL1114" s="55"/>
      <c r="AM1114" s="55"/>
      <c r="AN1114" s="55"/>
      <c r="AO1114" s="55"/>
      <c r="AP1114" s="55"/>
      <c r="AQ1114" s="55"/>
      <c r="AR1114" s="55"/>
      <c r="AS1114" s="55"/>
    </row>
    <row r="1115" spans="1:45" x14ac:dyDescent="0.3">
      <c r="B1115" s="54" t="s">
        <v>172</v>
      </c>
      <c r="C1115" s="53">
        <f>C1108</f>
        <v>0</v>
      </c>
      <c r="D1115" s="56" t="e">
        <f t="shared" ref="D1115:D1116" ca="1" si="1912">AJ1115</f>
        <v>#N/A</v>
      </c>
      <c r="E1115" s="52" t="e">
        <f t="shared" ref="E1115:W1115" si="1913">E1108</f>
        <v>#N/A</v>
      </c>
      <c r="F1115" s="52" t="e">
        <f t="shared" si="1913"/>
        <v>#N/A</v>
      </c>
      <c r="G1115" s="52" t="e">
        <f t="shared" si="1913"/>
        <v>#N/A</v>
      </c>
      <c r="H1115" s="52" t="e">
        <f t="shared" si="1913"/>
        <v>#N/A</v>
      </c>
      <c r="I1115" s="52" t="e">
        <f t="shared" si="1913"/>
        <v>#N/A</v>
      </c>
      <c r="J1115" s="52" t="e">
        <f t="shared" si="1913"/>
        <v>#N/A</v>
      </c>
      <c r="K1115" s="52" t="e">
        <f t="shared" si="1913"/>
        <v>#N/A</v>
      </c>
      <c r="L1115" s="52" t="e">
        <f t="shared" si="1913"/>
        <v>#N/A</v>
      </c>
      <c r="M1115" s="52" t="e">
        <f t="shared" si="1913"/>
        <v>#N/A</v>
      </c>
      <c r="N1115" s="52" t="e">
        <f t="shared" si="1913"/>
        <v>#N/A</v>
      </c>
      <c r="O1115" s="52" t="e">
        <f t="shared" si="1913"/>
        <v>#N/A</v>
      </c>
      <c r="P1115" s="52" t="e">
        <f t="shared" si="1913"/>
        <v>#N/A</v>
      </c>
      <c r="Q1115" s="52" t="e">
        <f t="shared" si="1913"/>
        <v>#N/A</v>
      </c>
      <c r="R1115" s="52" t="e">
        <f t="shared" si="1913"/>
        <v>#N/A</v>
      </c>
      <c r="S1115" s="52" t="e">
        <f t="shared" si="1913"/>
        <v>#N/A</v>
      </c>
      <c r="T1115" s="52" t="e">
        <f t="shared" si="1913"/>
        <v>#N/A</v>
      </c>
      <c r="U1115" s="52" t="e">
        <f t="shared" si="1913"/>
        <v>#N/A</v>
      </c>
      <c r="V1115" s="52" t="e">
        <f t="shared" si="1913"/>
        <v>#N/A</v>
      </c>
      <c r="W1115" s="52" t="e">
        <f t="shared" si="1913"/>
        <v>#N/A</v>
      </c>
      <c r="X1115" s="55" t="e">
        <f t="shared" ref="X1115:X1116" si="1914">(H1115-(O1115*P1115)/100-3*(J1115*K1115)/100)/2</f>
        <v>#N/A</v>
      </c>
      <c r="Y1115" s="55" t="e">
        <f t="shared" ref="Y1115:Y1116" si="1915">SUM(X1115,(J1115*K1115/100))/(F1115/100)</f>
        <v>#N/A</v>
      </c>
      <c r="Z1115" s="55" t="e">
        <f t="shared" ref="Z1115" si="1916">U1115*0.5+U1116*0.5</f>
        <v>#N/A</v>
      </c>
      <c r="AA1115" s="55" t="e">
        <f t="shared" ref="AA1115:AA1116" si="1917">J1115/Y1115</f>
        <v>#N/A</v>
      </c>
      <c r="AB1115" s="336" t="e">
        <f t="shared" ref="AB1115:AB1116" si="1918">X1115/(Y1115-J1115)</f>
        <v>#N/A</v>
      </c>
      <c r="AC1115" s="223" t="e">
        <f ca="1">INDEX(FGA_COEFFS,1,1)+Z1115*INDEX(FGA_COEFFS,1,2)+Y1115*INDEX(FGA_COEFFS,1,3)+R1115*INDEX(FGA_COEFFS,1,4)+Q1116*INDEX(FGA_COEFFS,1,5)+S1115*INDEX(FGA_COEFFS,1,6)+T1116*INDEX(FGA_COEFFS,1,7)+M1116*INDEX(FGA_COEFFS,1,8)+Y1119*Y1120</f>
        <v>#N/A</v>
      </c>
      <c r="AD1115" s="223" t="e">
        <f ca="1">INDEX(THREEPTA_COEFFS,1,1)+AC1115*INDEX(THREEPTA_COEFFS,1,2)+J1115*INDEX(THREEPTA_COEFFS,1,3)+AA1115*INDEX(THREEPTA_COEFFS,1,4)+K1115*INDEX(THREEPTA_COEFFS,1,5)+L1116*INDEX(THREEPTA_COEFFS,1,6)+Z1119*Z1120</f>
        <v>#N/A</v>
      </c>
      <c r="AE1115" s="223" t="e">
        <f ca="1">INDEX(THREEPTPCT_COEFFS,1,1)+K1115*INDEX(THREEPTPCT_COEFFS,1,2)+L1116*INDEX(THREEPTPCT_COEFFS,1,3)+AA1119*AA1120</f>
        <v>#N/A</v>
      </c>
      <c r="AF1115" s="55" t="e">
        <f t="shared" ref="AF1115:AF1116" ca="1" si="1919">AC1115-AD1115</f>
        <v>#N/A</v>
      </c>
      <c r="AG1115" s="223" t="e">
        <f ca="1">INDEX(TWOPTPCT_COEFFS,1,1)+AB1115*INDEX(TWOPTPCT_COEFFS,1,2)+I1116*INDEX(TWOPTPCT_COEFFS,1,3)+G1116*INDEX(TWOPTPCT_COEFFS,1,4)+L1116*INDEX(TWOPTPCT_COEFFS,1,5)+AB1119*AB1120</f>
        <v>#N/A</v>
      </c>
      <c r="AH1115" s="223" t="e">
        <f ca="1">INDEX(FTA_COEFFS,1,1)+O1115*INDEX(FTA_COEFFS,1,2)+N1116*INDEX(FTA_COEFFS,1,3)+(Q1115+R1115)*INDEX(FTA_COEFFS,1,4)+(Q1116+R1116)*INDEX(FTA_COEFFS,1,5)+M1116*INDEX(FTA_COEFFS,1,6)+AC1119*AC1120</f>
        <v>#N/A</v>
      </c>
      <c r="AI1115" s="223" t="e">
        <f ca="1">INDEX(FTPCT_COEFFS,1,1)+P1115*INDEX(FTPCT_COEFFS,1,2)+F1115*INDEX(FTPCT_COEFFS,1,3)+G1116*INDEX(FTPCT_COEFFS,1,4)+AD1119*AD1120</f>
        <v>#N/A</v>
      </c>
      <c r="AJ1115" s="338" t="e">
        <f t="shared" ref="AJ1115:AJ1116" ca="1" si="1920">AD1115*AE1115/100+AF1115*AG1115+AH1115*AI1115/100</f>
        <v>#N/A</v>
      </c>
      <c r="AK1115" s="55"/>
      <c r="AL1115" s="55"/>
      <c r="AM1115" s="55"/>
      <c r="AN1115" s="55"/>
      <c r="AO1115" s="55"/>
      <c r="AP1115" s="55"/>
      <c r="AQ1115" s="55"/>
      <c r="AR1115" s="55"/>
    </row>
    <row r="1116" spans="1:45" x14ac:dyDescent="0.3">
      <c r="B1116" s="54" t="s">
        <v>175</v>
      </c>
      <c r="C1116" s="54">
        <f>C1109</f>
        <v>0</v>
      </c>
      <c r="D1116" s="56" t="e">
        <f t="shared" ca="1" si="1912"/>
        <v>#N/A</v>
      </c>
      <c r="E1116" s="52" t="e">
        <f t="shared" ref="E1116:W1116" si="1921">E1109</f>
        <v>#N/A</v>
      </c>
      <c r="F1116" s="52" t="e">
        <f t="shared" si="1921"/>
        <v>#N/A</v>
      </c>
      <c r="G1116" s="52" t="e">
        <f t="shared" si="1921"/>
        <v>#N/A</v>
      </c>
      <c r="H1116" s="52" t="e">
        <f t="shared" si="1921"/>
        <v>#N/A</v>
      </c>
      <c r="I1116" s="52" t="e">
        <f t="shared" si="1921"/>
        <v>#N/A</v>
      </c>
      <c r="J1116" s="52" t="e">
        <f t="shared" si="1921"/>
        <v>#N/A</v>
      </c>
      <c r="K1116" s="52" t="e">
        <f t="shared" si="1921"/>
        <v>#N/A</v>
      </c>
      <c r="L1116" s="52" t="e">
        <f t="shared" si="1921"/>
        <v>#N/A</v>
      </c>
      <c r="M1116" s="52" t="e">
        <f t="shared" si="1921"/>
        <v>#N/A</v>
      </c>
      <c r="N1116" s="52" t="e">
        <f t="shared" si="1921"/>
        <v>#N/A</v>
      </c>
      <c r="O1116" s="52" t="e">
        <f t="shared" si="1921"/>
        <v>#N/A</v>
      </c>
      <c r="P1116" s="52" t="e">
        <f t="shared" si="1921"/>
        <v>#N/A</v>
      </c>
      <c r="Q1116" s="52" t="e">
        <f t="shared" si="1921"/>
        <v>#N/A</v>
      </c>
      <c r="R1116" s="52" t="e">
        <f t="shared" si="1921"/>
        <v>#N/A</v>
      </c>
      <c r="S1116" s="52" t="e">
        <f t="shared" si="1921"/>
        <v>#N/A</v>
      </c>
      <c r="T1116" s="52" t="e">
        <f t="shared" si="1921"/>
        <v>#N/A</v>
      </c>
      <c r="U1116" s="52" t="e">
        <f t="shared" si="1921"/>
        <v>#N/A</v>
      </c>
      <c r="V1116" s="52" t="e">
        <f t="shared" si="1921"/>
        <v>#N/A</v>
      </c>
      <c r="W1116" s="52" t="e">
        <f t="shared" si="1921"/>
        <v>#N/A</v>
      </c>
      <c r="X1116" s="55" t="e">
        <f t="shared" si="1914"/>
        <v>#N/A</v>
      </c>
      <c r="Y1116" s="55" t="e">
        <f t="shared" si="1915"/>
        <v>#N/A</v>
      </c>
      <c r="Z1116" s="55" t="e">
        <f t="shared" ref="Z1116" si="1922">Z1115</f>
        <v>#N/A</v>
      </c>
      <c r="AA1116" s="55" t="e">
        <f t="shared" si="1917"/>
        <v>#N/A</v>
      </c>
      <c r="AB1116" s="336" t="e">
        <f t="shared" si="1918"/>
        <v>#N/A</v>
      </c>
      <c r="AC1116" s="223" t="e">
        <f ca="1">INDEX(FGA_COEFFS,1,1)+Z1116*INDEX(FGA_COEFFS,1,2)+Y1116*INDEX(FGA_COEFFS,1,3)+R1116*INDEX(FGA_COEFFS,1,4)+Q1115*INDEX(FGA_COEFFS,1,5)+S1116*INDEX(FGA_COEFFS,1,6)+T1115*INDEX(FGA_COEFFS,1,7)+M1115*INDEX(FGA_COEFFS,1,8)+Y1119*Y1121</f>
        <v>#N/A</v>
      </c>
      <c r="AD1116" s="223" t="e">
        <f ca="1">INDEX(THREEPTA_COEFFS,1,1)+AC1116*INDEX(THREEPTA_COEFFS,1,2)+J1116*INDEX(THREEPTA_COEFFS,1,3)+AA1116*INDEX(THREEPTA_COEFFS,1,4)+K1116*INDEX(THREEPTA_COEFFS,1,5)+L1115*INDEX(THREEPTA_COEFFS,1,6)+Z1119*Z1121</f>
        <v>#N/A</v>
      </c>
      <c r="AE1116" s="223" t="e">
        <f ca="1">INDEX(THREEPTPCT_COEFFS,1,1)+K1116*INDEX(THREEPTPCT_COEFFS,1,2)+L1115*INDEX(THREEPTPCT_COEFFS,1,3)+AA1119*AA1121</f>
        <v>#N/A</v>
      </c>
      <c r="AF1116" s="55" t="e">
        <f t="shared" ca="1" si="1919"/>
        <v>#N/A</v>
      </c>
      <c r="AG1116" s="223" t="e">
        <f ca="1">INDEX(TWOPTPCT_COEFFS,1,1)+AB1116*INDEX(TWOPTPCT_COEFFS,1,2)+I1115*INDEX(TWOPTPCT_COEFFS,1,3)+G1115*INDEX(TWOPTPCT_COEFFS,1,4)+L1115*INDEX(TWOPTPCT_COEFFS,1,5)+AB1119*AB1121</f>
        <v>#N/A</v>
      </c>
      <c r="AH1116" s="223" t="e">
        <f ca="1">INDEX(FTA_COEFFS,1,1)+O1116*INDEX(FTA_COEFFS,1,2)+N1115*INDEX(FTA_COEFFS,1,3)+(Q1116+R1116)*INDEX(FTA_COEFFS,1,4)+(Q1115+R1115)*INDEX(FTA_COEFFS,1,5)+M1115*INDEX(FTA_COEFFS,1,6)+AC1119*AC1121</f>
        <v>#N/A</v>
      </c>
      <c r="AI1116" s="223" t="e">
        <f ca="1">INDEX(FTPCT_COEFFS,1,1)+P1116*INDEX(FTPCT_COEFFS,1,2)+F1116*INDEX(FTPCT_COEFFS,1,3)+G1115*INDEX(FTPCT_COEFFS,1,4)+AD1119*AD1121</f>
        <v>#N/A</v>
      </c>
      <c r="AJ1116" s="338" t="e">
        <f t="shared" ca="1" si="1920"/>
        <v>#N/A</v>
      </c>
      <c r="AK1116" s="55"/>
      <c r="AL1116" s="55"/>
      <c r="AM1116" s="55"/>
      <c r="AN1116" s="55"/>
      <c r="AO1116" s="55"/>
      <c r="AP1116" s="55"/>
      <c r="AQ1116" s="55"/>
      <c r="AR1116" s="55"/>
    </row>
    <row r="1117" spans="1:45" x14ac:dyDescent="0.3">
      <c r="A1117" s="54" t="e">
        <f ca="1">IF(D1115&gt;(D1116+(AVERAGE(V1115,W1115)-AVERAGE(V1116,W1116))/2)+2.5,C1115,IF(D1116&gt;(D1115+(AVERAGE(V1116,W1116)-AVERAGE(V1115,W1115))/2)+2.5,C1116,"Close"))</f>
        <v>#N/A</v>
      </c>
      <c r="B1117" s="64" t="e">
        <f ca="1">IF(D1116&gt;D1115,C1116,C1115)</f>
        <v>#N/A</v>
      </c>
      <c r="D1117" s="56"/>
      <c r="X1117" s="55"/>
      <c r="Y1117" s="55"/>
      <c r="Z1117" s="55"/>
      <c r="AA1117" s="55"/>
      <c r="AB1117" s="55"/>
      <c r="AC1117" s="337"/>
      <c r="AD1117" s="337"/>
      <c r="AE1117" s="337"/>
      <c r="AF1117" s="337"/>
      <c r="AG1117" s="337"/>
      <c r="AH1117" s="337"/>
      <c r="AI1117" s="337"/>
      <c r="AJ1117" s="337"/>
      <c r="AK1117" s="337"/>
      <c r="AL1117" s="337"/>
      <c r="AM1117" s="55"/>
      <c r="AN1117" s="55"/>
      <c r="AO1117" s="55"/>
      <c r="AP1117" s="55"/>
      <c r="AQ1117" s="55"/>
      <c r="AR1117" s="55"/>
      <c r="AS1117" s="55"/>
    </row>
    <row r="1118" spans="1:45" x14ac:dyDescent="0.3">
      <c r="X1118" s="54" t="s">
        <v>1305</v>
      </c>
      <c r="Y1118" s="54" t="s">
        <v>128</v>
      </c>
      <c r="Z1118" s="54" t="s">
        <v>157</v>
      </c>
      <c r="AA1118" s="54" t="s">
        <v>151</v>
      </c>
      <c r="AB1118" s="54" t="s">
        <v>1327</v>
      </c>
      <c r="AC1118" s="54" t="s">
        <v>129</v>
      </c>
      <c r="AD1118" s="54" t="s">
        <v>116</v>
      </c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</row>
    <row r="1119" spans="1:45" x14ac:dyDescent="0.3">
      <c r="X1119" s="54"/>
      <c r="Y1119" s="54">
        <f t="shared" ref="Y1119:AD1119" si="1923">Y1112</f>
        <v>6.4436999999999998</v>
      </c>
      <c r="Z1119" s="54">
        <f t="shared" si="1923"/>
        <v>4.9371</v>
      </c>
      <c r="AA1119" s="54">
        <f t="shared" si="1923"/>
        <v>11.350300000000001</v>
      </c>
      <c r="AB1119" s="54">
        <f t="shared" si="1923"/>
        <v>7.1900000000000006E-2</v>
      </c>
      <c r="AC1119" s="54">
        <f t="shared" si="1923"/>
        <v>6.2766000000000002</v>
      </c>
      <c r="AD1119" s="54">
        <f t="shared" si="1923"/>
        <v>11.042999999999999</v>
      </c>
      <c r="AE1119" s="54"/>
      <c r="AF1119" s="336"/>
      <c r="AG1119" s="336"/>
      <c r="AH1119" s="336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</row>
    <row r="1120" spans="1:45" x14ac:dyDescent="0.3">
      <c r="D1120" s="56"/>
      <c r="X1120" s="336"/>
      <c r="Y1120" s="336">
        <f t="shared" ca="1" si="1851"/>
        <v>-0.8362531438460421</v>
      </c>
      <c r="Z1120" s="336">
        <f t="shared" ca="1" si="1851"/>
        <v>-0.37120288259861933</v>
      </c>
      <c r="AA1120" s="336">
        <f t="shared" ca="1" si="1851"/>
        <v>-0.88001316270163077</v>
      </c>
      <c r="AB1120" s="336">
        <f t="shared" ca="1" si="1851"/>
        <v>-0.2520790031207753</v>
      </c>
      <c r="AC1120" s="336">
        <f t="shared" ca="1" si="1851"/>
        <v>0.65661702360912289</v>
      </c>
      <c r="AD1120" s="336">
        <f t="shared" ca="1" si="1851"/>
        <v>0.20064397169920684</v>
      </c>
      <c r="AE1120" s="336"/>
      <c r="AF1120" s="336"/>
      <c r="AG1120" s="336"/>
      <c r="AH1120" s="336"/>
      <c r="AI1120" s="54"/>
      <c r="AJ1120" s="54"/>
      <c r="AK1120" s="54"/>
      <c r="AL1120" s="336"/>
      <c r="AM1120" s="336"/>
      <c r="AN1120" s="336"/>
      <c r="AO1120" s="336"/>
      <c r="AP1120" s="54"/>
      <c r="AQ1120" s="336"/>
      <c r="AR1120" s="336"/>
      <c r="AS1120" s="336"/>
    </row>
    <row r="1121" spans="1:45" x14ac:dyDescent="0.3">
      <c r="C1121" s="54"/>
      <c r="D1121" s="56"/>
      <c r="Y1121" s="336">
        <f t="shared" ca="1" si="1851"/>
        <v>-0.24966751334120341</v>
      </c>
      <c r="Z1121" s="336">
        <f t="shared" ca="1" si="1851"/>
        <v>-0.10637775502160091</v>
      </c>
      <c r="AA1121" s="336">
        <f t="shared" ca="1" si="1851"/>
        <v>0.26877607856758828</v>
      </c>
      <c r="AB1121" s="336">
        <f t="shared" ca="1" si="1851"/>
        <v>1.1357030280018534</v>
      </c>
      <c r="AC1121" s="336">
        <f t="shared" ca="1" si="1851"/>
        <v>-1.3856861930515185</v>
      </c>
      <c r="AD1121" s="336">
        <f t="shared" ca="1" si="1851"/>
        <v>5.0824910363837197E-2</v>
      </c>
      <c r="AE1121" s="55"/>
      <c r="AF1121" s="55"/>
      <c r="AG1121" s="55"/>
      <c r="AH1121" s="55"/>
      <c r="AI1121" s="55"/>
      <c r="AJ1121" s="55"/>
      <c r="AK1121" s="55"/>
      <c r="AL1121" s="55"/>
      <c r="AM1121" s="55"/>
      <c r="AN1121" s="55"/>
      <c r="AO1121" s="55"/>
      <c r="AP1121" s="55"/>
      <c r="AQ1121" s="55"/>
      <c r="AR1121" s="55"/>
      <c r="AS1121" s="55"/>
    </row>
    <row r="1122" spans="1:45" x14ac:dyDescent="0.3">
      <c r="B1122" s="54" t="s">
        <v>172</v>
      </c>
      <c r="C1122" s="53">
        <f>C1115</f>
        <v>0</v>
      </c>
      <c r="D1122" s="56" t="e">
        <f t="shared" ref="D1122:D1123" ca="1" si="1924">AJ1122</f>
        <v>#N/A</v>
      </c>
      <c r="E1122" s="52" t="e">
        <f t="shared" ref="E1122:W1122" si="1925">E1115</f>
        <v>#N/A</v>
      </c>
      <c r="F1122" s="52" t="e">
        <f t="shared" si="1925"/>
        <v>#N/A</v>
      </c>
      <c r="G1122" s="52" t="e">
        <f t="shared" si="1925"/>
        <v>#N/A</v>
      </c>
      <c r="H1122" s="52" t="e">
        <f t="shared" si="1925"/>
        <v>#N/A</v>
      </c>
      <c r="I1122" s="52" t="e">
        <f t="shared" si="1925"/>
        <v>#N/A</v>
      </c>
      <c r="J1122" s="52" t="e">
        <f t="shared" si="1925"/>
        <v>#N/A</v>
      </c>
      <c r="K1122" s="52" t="e">
        <f t="shared" si="1925"/>
        <v>#N/A</v>
      </c>
      <c r="L1122" s="52" t="e">
        <f t="shared" si="1925"/>
        <v>#N/A</v>
      </c>
      <c r="M1122" s="52" t="e">
        <f t="shared" si="1925"/>
        <v>#N/A</v>
      </c>
      <c r="N1122" s="52" t="e">
        <f t="shared" si="1925"/>
        <v>#N/A</v>
      </c>
      <c r="O1122" s="52" t="e">
        <f t="shared" si="1925"/>
        <v>#N/A</v>
      </c>
      <c r="P1122" s="52" t="e">
        <f t="shared" si="1925"/>
        <v>#N/A</v>
      </c>
      <c r="Q1122" s="52" t="e">
        <f t="shared" si="1925"/>
        <v>#N/A</v>
      </c>
      <c r="R1122" s="52" t="e">
        <f t="shared" si="1925"/>
        <v>#N/A</v>
      </c>
      <c r="S1122" s="52" t="e">
        <f t="shared" si="1925"/>
        <v>#N/A</v>
      </c>
      <c r="T1122" s="52" t="e">
        <f t="shared" si="1925"/>
        <v>#N/A</v>
      </c>
      <c r="U1122" s="52" t="e">
        <f t="shared" si="1925"/>
        <v>#N/A</v>
      </c>
      <c r="V1122" s="52" t="e">
        <f t="shared" si="1925"/>
        <v>#N/A</v>
      </c>
      <c r="W1122" s="52" t="e">
        <f t="shared" si="1925"/>
        <v>#N/A</v>
      </c>
      <c r="X1122" s="55" t="e">
        <f t="shared" ref="X1122:X1123" si="1926">(H1122-(O1122*P1122)/100-3*(J1122*K1122)/100)/2</f>
        <v>#N/A</v>
      </c>
      <c r="Y1122" s="55" t="e">
        <f t="shared" ref="Y1122:Y1123" si="1927">SUM(X1122,(J1122*K1122/100))/(F1122/100)</f>
        <v>#N/A</v>
      </c>
      <c r="Z1122" s="55" t="e">
        <f t="shared" ref="Z1122" si="1928">U1122*0.5+U1123*0.5</f>
        <v>#N/A</v>
      </c>
      <c r="AA1122" s="55" t="e">
        <f t="shared" ref="AA1122:AA1123" si="1929">J1122/Y1122</f>
        <v>#N/A</v>
      </c>
      <c r="AB1122" s="336" t="e">
        <f t="shared" ref="AB1122:AB1123" si="1930">X1122/(Y1122-J1122)</f>
        <v>#N/A</v>
      </c>
      <c r="AC1122" s="223" t="e">
        <f ca="1">INDEX(FGA_COEFFS,1,1)+Z1122*INDEX(FGA_COEFFS,1,2)+Y1122*INDEX(FGA_COEFFS,1,3)+R1122*INDEX(FGA_COEFFS,1,4)+Q1123*INDEX(FGA_COEFFS,1,5)+S1122*INDEX(FGA_COEFFS,1,6)+T1123*INDEX(FGA_COEFFS,1,7)+M1123*INDEX(FGA_COEFFS,1,8)+Y1126*Y1127</f>
        <v>#N/A</v>
      </c>
      <c r="AD1122" s="223" t="e">
        <f ca="1">INDEX(THREEPTA_COEFFS,1,1)+AC1122*INDEX(THREEPTA_COEFFS,1,2)+J1122*INDEX(THREEPTA_COEFFS,1,3)+AA1122*INDEX(THREEPTA_COEFFS,1,4)+K1122*INDEX(THREEPTA_COEFFS,1,5)+L1123*INDEX(THREEPTA_COEFFS,1,6)+Z1126*Z1127</f>
        <v>#N/A</v>
      </c>
      <c r="AE1122" s="223" t="e">
        <f ca="1">INDEX(THREEPTPCT_COEFFS,1,1)+K1122*INDEX(THREEPTPCT_COEFFS,1,2)+L1123*INDEX(THREEPTPCT_COEFFS,1,3)+AA1126*AA1127</f>
        <v>#N/A</v>
      </c>
      <c r="AF1122" s="55" t="e">
        <f t="shared" ref="AF1122:AF1123" ca="1" si="1931">AC1122-AD1122</f>
        <v>#N/A</v>
      </c>
      <c r="AG1122" s="223" t="e">
        <f ca="1">INDEX(TWOPTPCT_COEFFS,1,1)+AB1122*INDEX(TWOPTPCT_COEFFS,1,2)+I1123*INDEX(TWOPTPCT_COEFFS,1,3)+G1123*INDEX(TWOPTPCT_COEFFS,1,4)+L1123*INDEX(TWOPTPCT_COEFFS,1,5)+AB1126*AB1127</f>
        <v>#N/A</v>
      </c>
      <c r="AH1122" s="223" t="e">
        <f ca="1">INDEX(FTA_COEFFS,1,1)+O1122*INDEX(FTA_COEFFS,1,2)+N1123*INDEX(FTA_COEFFS,1,3)+(Q1122+R1122)*INDEX(FTA_COEFFS,1,4)+(Q1123+R1123)*INDEX(FTA_COEFFS,1,5)+M1123*INDEX(FTA_COEFFS,1,6)+AC1126*AC1127</f>
        <v>#N/A</v>
      </c>
      <c r="AI1122" s="223" t="e">
        <f ca="1">INDEX(FTPCT_COEFFS,1,1)+P1122*INDEX(FTPCT_COEFFS,1,2)+F1122*INDEX(FTPCT_COEFFS,1,3)+G1123*INDEX(FTPCT_COEFFS,1,4)+AD1126*AD1127</f>
        <v>#N/A</v>
      </c>
      <c r="AJ1122" s="338" t="e">
        <f t="shared" ref="AJ1122:AJ1123" ca="1" si="1932">AD1122*AE1122/100+AF1122*AG1122+AH1122*AI1122/100</f>
        <v>#N/A</v>
      </c>
      <c r="AK1122" s="55"/>
      <c r="AL1122" s="55"/>
      <c r="AM1122" s="55"/>
      <c r="AN1122" s="55"/>
      <c r="AO1122" s="55"/>
      <c r="AP1122" s="55"/>
      <c r="AQ1122" s="55"/>
      <c r="AR1122" s="55"/>
    </row>
    <row r="1123" spans="1:45" x14ac:dyDescent="0.3">
      <c r="B1123" s="54" t="s">
        <v>175</v>
      </c>
      <c r="C1123" s="54">
        <f>C1116</f>
        <v>0</v>
      </c>
      <c r="D1123" s="56" t="e">
        <f t="shared" ca="1" si="1924"/>
        <v>#N/A</v>
      </c>
      <c r="E1123" s="52" t="e">
        <f t="shared" ref="E1123:W1123" si="1933">E1116</f>
        <v>#N/A</v>
      </c>
      <c r="F1123" s="52" t="e">
        <f t="shared" si="1933"/>
        <v>#N/A</v>
      </c>
      <c r="G1123" s="52" t="e">
        <f t="shared" si="1933"/>
        <v>#N/A</v>
      </c>
      <c r="H1123" s="52" t="e">
        <f t="shared" si="1933"/>
        <v>#N/A</v>
      </c>
      <c r="I1123" s="52" t="e">
        <f t="shared" si="1933"/>
        <v>#N/A</v>
      </c>
      <c r="J1123" s="52" t="e">
        <f t="shared" si="1933"/>
        <v>#N/A</v>
      </c>
      <c r="K1123" s="52" t="e">
        <f t="shared" si="1933"/>
        <v>#N/A</v>
      </c>
      <c r="L1123" s="52" t="e">
        <f t="shared" si="1933"/>
        <v>#N/A</v>
      </c>
      <c r="M1123" s="52" t="e">
        <f t="shared" si="1933"/>
        <v>#N/A</v>
      </c>
      <c r="N1123" s="52" t="e">
        <f t="shared" si="1933"/>
        <v>#N/A</v>
      </c>
      <c r="O1123" s="52" t="e">
        <f t="shared" si="1933"/>
        <v>#N/A</v>
      </c>
      <c r="P1123" s="52" t="e">
        <f t="shared" si="1933"/>
        <v>#N/A</v>
      </c>
      <c r="Q1123" s="52" t="e">
        <f t="shared" si="1933"/>
        <v>#N/A</v>
      </c>
      <c r="R1123" s="52" t="e">
        <f t="shared" si="1933"/>
        <v>#N/A</v>
      </c>
      <c r="S1123" s="52" t="e">
        <f t="shared" si="1933"/>
        <v>#N/A</v>
      </c>
      <c r="T1123" s="52" t="e">
        <f t="shared" si="1933"/>
        <v>#N/A</v>
      </c>
      <c r="U1123" s="52" t="e">
        <f t="shared" si="1933"/>
        <v>#N/A</v>
      </c>
      <c r="V1123" s="52" t="e">
        <f t="shared" si="1933"/>
        <v>#N/A</v>
      </c>
      <c r="W1123" s="52" t="e">
        <f t="shared" si="1933"/>
        <v>#N/A</v>
      </c>
      <c r="X1123" s="55" t="e">
        <f t="shared" si="1926"/>
        <v>#N/A</v>
      </c>
      <c r="Y1123" s="55" t="e">
        <f t="shared" si="1927"/>
        <v>#N/A</v>
      </c>
      <c r="Z1123" s="55" t="e">
        <f t="shared" ref="Z1123" si="1934">Z1122</f>
        <v>#N/A</v>
      </c>
      <c r="AA1123" s="55" t="e">
        <f t="shared" si="1929"/>
        <v>#N/A</v>
      </c>
      <c r="AB1123" s="336" t="e">
        <f t="shared" si="1930"/>
        <v>#N/A</v>
      </c>
      <c r="AC1123" s="223" t="e">
        <f ca="1">INDEX(FGA_COEFFS,1,1)+Z1123*INDEX(FGA_COEFFS,1,2)+Y1123*INDEX(FGA_COEFFS,1,3)+R1123*INDEX(FGA_COEFFS,1,4)+Q1122*INDEX(FGA_COEFFS,1,5)+S1123*INDEX(FGA_COEFFS,1,6)+T1122*INDEX(FGA_COEFFS,1,7)+M1122*INDEX(FGA_COEFFS,1,8)+Y1126*Y1128</f>
        <v>#N/A</v>
      </c>
      <c r="AD1123" s="223" t="e">
        <f ca="1">INDEX(THREEPTA_COEFFS,1,1)+AC1123*INDEX(THREEPTA_COEFFS,1,2)+J1123*INDEX(THREEPTA_COEFFS,1,3)+AA1123*INDEX(THREEPTA_COEFFS,1,4)+K1123*INDEX(THREEPTA_COEFFS,1,5)+L1122*INDEX(THREEPTA_COEFFS,1,6)+Z1126*Z1128</f>
        <v>#N/A</v>
      </c>
      <c r="AE1123" s="223" t="e">
        <f ca="1">INDEX(THREEPTPCT_COEFFS,1,1)+K1123*INDEX(THREEPTPCT_COEFFS,1,2)+L1122*INDEX(THREEPTPCT_COEFFS,1,3)+AA1126*AA1128</f>
        <v>#N/A</v>
      </c>
      <c r="AF1123" s="55" t="e">
        <f t="shared" ca="1" si="1931"/>
        <v>#N/A</v>
      </c>
      <c r="AG1123" s="223" t="e">
        <f ca="1">INDEX(TWOPTPCT_COEFFS,1,1)+AB1123*INDEX(TWOPTPCT_COEFFS,1,2)+I1122*INDEX(TWOPTPCT_COEFFS,1,3)+G1122*INDEX(TWOPTPCT_COEFFS,1,4)+L1122*INDEX(TWOPTPCT_COEFFS,1,5)+AB1126*AB1128</f>
        <v>#N/A</v>
      </c>
      <c r="AH1123" s="223" t="e">
        <f ca="1">INDEX(FTA_COEFFS,1,1)+O1123*INDEX(FTA_COEFFS,1,2)+N1122*INDEX(FTA_COEFFS,1,3)+(Q1123+R1123)*INDEX(FTA_COEFFS,1,4)+(Q1122+R1122)*INDEX(FTA_COEFFS,1,5)+M1122*INDEX(FTA_COEFFS,1,6)+AC1126*AC1128</f>
        <v>#N/A</v>
      </c>
      <c r="AI1123" s="223" t="e">
        <f ca="1">INDEX(FTPCT_COEFFS,1,1)+P1123*INDEX(FTPCT_COEFFS,1,2)+F1123*INDEX(FTPCT_COEFFS,1,3)+G1122*INDEX(FTPCT_COEFFS,1,4)+AD1126*AD1128</f>
        <v>#N/A</v>
      </c>
      <c r="AJ1123" s="338" t="e">
        <f t="shared" ca="1" si="1932"/>
        <v>#N/A</v>
      </c>
      <c r="AK1123" s="55"/>
      <c r="AL1123" s="55"/>
      <c r="AM1123" s="55"/>
      <c r="AN1123" s="55"/>
      <c r="AO1123" s="55"/>
      <c r="AP1123" s="55"/>
      <c r="AQ1123" s="55"/>
      <c r="AR1123" s="55"/>
    </row>
    <row r="1124" spans="1:45" x14ac:dyDescent="0.3">
      <c r="A1124" s="54" t="e">
        <f ca="1">IF(D1122&gt;(D1123+(AVERAGE(V1122,W1122)-AVERAGE(V1123,W1123))/2)+2.5,C1122,IF(D1123&gt;(D1122+(AVERAGE(V1123,W1123)-AVERAGE(V1122,W1122))/2)+2.5,C1123,"Close"))</f>
        <v>#N/A</v>
      </c>
      <c r="B1124" s="64" t="e">
        <f ca="1">IF(D1123&gt;D1122,C1123,C1122)</f>
        <v>#N/A</v>
      </c>
      <c r="D1124" s="56"/>
      <c r="X1124" s="55"/>
      <c r="Y1124" s="55"/>
      <c r="Z1124" s="55"/>
      <c r="AA1124" s="55"/>
      <c r="AB1124" s="55"/>
      <c r="AC1124" s="337"/>
      <c r="AD1124" s="337"/>
      <c r="AE1124" s="337"/>
      <c r="AF1124" s="337"/>
      <c r="AG1124" s="337"/>
      <c r="AH1124" s="337"/>
      <c r="AI1124" s="337"/>
      <c r="AJ1124" s="337"/>
      <c r="AK1124" s="337"/>
      <c r="AL1124" s="337"/>
      <c r="AM1124" s="55"/>
      <c r="AN1124" s="55"/>
      <c r="AO1124" s="55"/>
      <c r="AP1124" s="55"/>
      <c r="AQ1124" s="55"/>
      <c r="AR1124" s="55"/>
      <c r="AS1124" s="55"/>
    </row>
    <row r="1125" spans="1:45" x14ac:dyDescent="0.3">
      <c r="X1125" s="54" t="s">
        <v>1305</v>
      </c>
      <c r="Y1125" s="54" t="s">
        <v>128</v>
      </c>
      <c r="Z1125" s="54" t="s">
        <v>157</v>
      </c>
      <c r="AA1125" s="54" t="s">
        <v>151</v>
      </c>
      <c r="AB1125" s="54" t="s">
        <v>1327</v>
      </c>
      <c r="AC1125" s="54" t="s">
        <v>129</v>
      </c>
      <c r="AD1125" s="54" t="s">
        <v>116</v>
      </c>
      <c r="AE1125" s="54"/>
      <c r="AF1125" s="54"/>
      <c r="AG1125" s="54"/>
      <c r="AH1125" s="54"/>
      <c r="AI1125" s="54"/>
      <c r="AJ1125" s="54"/>
      <c r="AK1125" s="54"/>
      <c r="AL1125" s="54"/>
      <c r="AM1125" s="54"/>
      <c r="AN1125" s="54"/>
      <c r="AO1125" s="54"/>
      <c r="AP1125" s="54"/>
      <c r="AQ1125" s="54"/>
      <c r="AR1125" s="54"/>
      <c r="AS1125" s="54"/>
    </row>
    <row r="1126" spans="1:45" x14ac:dyDescent="0.3">
      <c r="X1126" s="54"/>
      <c r="Y1126" s="54">
        <f t="shared" ref="Y1126:AD1126" si="1935">Y1119</f>
        <v>6.4436999999999998</v>
      </c>
      <c r="Z1126" s="54">
        <f t="shared" si="1935"/>
        <v>4.9371</v>
      </c>
      <c r="AA1126" s="54">
        <f t="shared" si="1935"/>
        <v>11.350300000000001</v>
      </c>
      <c r="AB1126" s="54">
        <f t="shared" si="1935"/>
        <v>7.1900000000000006E-2</v>
      </c>
      <c r="AC1126" s="54">
        <f t="shared" si="1935"/>
        <v>6.2766000000000002</v>
      </c>
      <c r="AD1126" s="54">
        <f t="shared" si="1935"/>
        <v>11.042999999999999</v>
      </c>
      <c r="AE1126" s="54"/>
      <c r="AF1126" s="336"/>
      <c r="AG1126" s="336"/>
      <c r="AH1126" s="336"/>
      <c r="AI1126" s="54"/>
      <c r="AJ1126" s="54"/>
      <c r="AK1126" s="54"/>
      <c r="AL1126" s="54"/>
      <c r="AM1126" s="54"/>
      <c r="AN1126" s="54"/>
      <c r="AO1126" s="54"/>
      <c r="AP1126" s="54"/>
      <c r="AQ1126" s="54"/>
      <c r="AR1126" s="54"/>
      <c r="AS1126" s="54"/>
    </row>
    <row r="1127" spans="1:45" x14ac:dyDescent="0.3">
      <c r="D1127" s="56"/>
      <c r="X1127" s="336"/>
      <c r="Y1127" s="336">
        <f t="shared" ca="1" si="1851"/>
        <v>-1.0759771678949679</v>
      </c>
      <c r="Z1127" s="336">
        <f t="shared" ca="1" si="1851"/>
        <v>-2.4408886976283544E-3</v>
      </c>
      <c r="AA1127" s="336">
        <f t="shared" ca="1" si="1851"/>
        <v>-0.57091477254926737</v>
      </c>
      <c r="AB1127" s="336">
        <f t="shared" ca="1" si="1851"/>
        <v>0.14197834213101268</v>
      </c>
      <c r="AC1127" s="336">
        <f t="shared" ca="1" si="1851"/>
        <v>0.42763150683403606</v>
      </c>
      <c r="AD1127" s="336">
        <f t="shared" ca="1" si="1851"/>
        <v>9.9070472033042506E-2</v>
      </c>
      <c r="AE1127" s="336"/>
      <c r="AF1127" s="336"/>
      <c r="AG1127" s="336"/>
      <c r="AH1127" s="336"/>
      <c r="AI1127" s="54"/>
      <c r="AJ1127" s="54"/>
      <c r="AK1127" s="54"/>
      <c r="AL1127" s="336"/>
      <c r="AM1127" s="336"/>
      <c r="AN1127" s="336"/>
      <c r="AO1127" s="336"/>
      <c r="AP1127" s="54"/>
      <c r="AQ1127" s="336"/>
      <c r="AR1127" s="336"/>
      <c r="AS1127" s="336"/>
    </row>
    <row r="1128" spans="1:45" x14ac:dyDescent="0.3">
      <c r="C1128" s="54"/>
      <c r="D1128" s="56"/>
      <c r="Y1128" s="336">
        <f t="shared" ca="1" si="1851"/>
        <v>0.13701124387747043</v>
      </c>
      <c r="Z1128" s="336">
        <f t="shared" ca="1" si="1851"/>
        <v>0.33532420591327844</v>
      </c>
      <c r="AA1128" s="336">
        <f t="shared" ca="1" si="1851"/>
        <v>-0.21484662074257044</v>
      </c>
      <c r="AB1128" s="336">
        <f t="shared" ca="1" si="1851"/>
        <v>1.3462138471777503</v>
      </c>
      <c r="AC1128" s="336">
        <f t="shared" ca="1" si="1851"/>
        <v>-0.67866766934349709</v>
      </c>
      <c r="AD1128" s="336">
        <f t="shared" ca="1" si="1851"/>
        <v>-0.36990473894904352</v>
      </c>
      <c r="AE1128" s="55"/>
      <c r="AF1128" s="55"/>
      <c r="AG1128" s="55"/>
      <c r="AH1128" s="55"/>
      <c r="AI1128" s="55"/>
      <c r="AJ1128" s="55"/>
      <c r="AK1128" s="55"/>
      <c r="AL1128" s="55"/>
      <c r="AM1128" s="55"/>
      <c r="AN1128" s="55"/>
      <c r="AO1128" s="55"/>
      <c r="AP1128" s="55"/>
      <c r="AQ1128" s="55"/>
      <c r="AR1128" s="55"/>
      <c r="AS1128" s="55"/>
    </row>
    <row r="1129" spans="1:45" x14ac:dyDescent="0.3">
      <c r="B1129" s="54" t="s">
        <v>172</v>
      </c>
      <c r="C1129" s="53">
        <f>C1122</f>
        <v>0</v>
      </c>
      <c r="D1129" s="56" t="e">
        <f t="shared" ref="D1129:D1130" ca="1" si="1936">AJ1129</f>
        <v>#N/A</v>
      </c>
      <c r="E1129" s="52" t="e">
        <f t="shared" ref="E1129:W1129" si="1937">E1122</f>
        <v>#N/A</v>
      </c>
      <c r="F1129" s="52" t="e">
        <f t="shared" si="1937"/>
        <v>#N/A</v>
      </c>
      <c r="G1129" s="52" t="e">
        <f t="shared" si="1937"/>
        <v>#N/A</v>
      </c>
      <c r="H1129" s="52" t="e">
        <f t="shared" si="1937"/>
        <v>#N/A</v>
      </c>
      <c r="I1129" s="52" t="e">
        <f t="shared" si="1937"/>
        <v>#N/A</v>
      </c>
      <c r="J1129" s="52" t="e">
        <f t="shared" si="1937"/>
        <v>#N/A</v>
      </c>
      <c r="K1129" s="52" t="e">
        <f t="shared" si="1937"/>
        <v>#N/A</v>
      </c>
      <c r="L1129" s="52" t="e">
        <f t="shared" si="1937"/>
        <v>#N/A</v>
      </c>
      <c r="M1129" s="52" t="e">
        <f t="shared" si="1937"/>
        <v>#N/A</v>
      </c>
      <c r="N1129" s="52" t="e">
        <f t="shared" si="1937"/>
        <v>#N/A</v>
      </c>
      <c r="O1129" s="52" t="e">
        <f t="shared" si="1937"/>
        <v>#N/A</v>
      </c>
      <c r="P1129" s="52" t="e">
        <f t="shared" si="1937"/>
        <v>#N/A</v>
      </c>
      <c r="Q1129" s="52" t="e">
        <f t="shared" si="1937"/>
        <v>#N/A</v>
      </c>
      <c r="R1129" s="52" t="e">
        <f t="shared" si="1937"/>
        <v>#N/A</v>
      </c>
      <c r="S1129" s="52" t="e">
        <f t="shared" si="1937"/>
        <v>#N/A</v>
      </c>
      <c r="T1129" s="52" t="e">
        <f t="shared" si="1937"/>
        <v>#N/A</v>
      </c>
      <c r="U1129" s="52" t="e">
        <f t="shared" si="1937"/>
        <v>#N/A</v>
      </c>
      <c r="V1129" s="52" t="e">
        <f t="shared" si="1937"/>
        <v>#N/A</v>
      </c>
      <c r="W1129" s="52" t="e">
        <f t="shared" si="1937"/>
        <v>#N/A</v>
      </c>
      <c r="X1129" s="55" t="e">
        <f t="shared" ref="X1129:X1130" si="1938">(H1129-(O1129*P1129)/100-3*(J1129*K1129)/100)/2</f>
        <v>#N/A</v>
      </c>
      <c r="Y1129" s="55" t="e">
        <f t="shared" ref="Y1129:Y1130" si="1939">SUM(X1129,(J1129*K1129/100))/(F1129/100)</f>
        <v>#N/A</v>
      </c>
      <c r="Z1129" s="55" t="e">
        <f t="shared" ref="Z1129" si="1940">U1129*0.5+U1130*0.5</f>
        <v>#N/A</v>
      </c>
      <c r="AA1129" s="55" t="e">
        <f t="shared" ref="AA1129:AA1130" si="1941">J1129/Y1129</f>
        <v>#N/A</v>
      </c>
      <c r="AB1129" s="336" t="e">
        <f t="shared" ref="AB1129:AB1130" si="1942">X1129/(Y1129-J1129)</f>
        <v>#N/A</v>
      </c>
      <c r="AC1129" s="223" t="e">
        <f ca="1">INDEX(FGA_COEFFS,1,1)+Z1129*INDEX(FGA_COEFFS,1,2)+Y1129*INDEX(FGA_COEFFS,1,3)+R1129*INDEX(FGA_COEFFS,1,4)+Q1130*INDEX(FGA_COEFFS,1,5)+S1129*INDEX(FGA_COEFFS,1,6)+T1130*INDEX(FGA_COEFFS,1,7)+M1130*INDEX(FGA_COEFFS,1,8)+Y1133*Y1134</f>
        <v>#N/A</v>
      </c>
      <c r="AD1129" s="223" t="e">
        <f ca="1">INDEX(THREEPTA_COEFFS,1,1)+AC1129*INDEX(THREEPTA_COEFFS,1,2)+J1129*INDEX(THREEPTA_COEFFS,1,3)+AA1129*INDEX(THREEPTA_COEFFS,1,4)+K1129*INDEX(THREEPTA_COEFFS,1,5)+L1130*INDEX(THREEPTA_COEFFS,1,6)+Z1133*Z1134</f>
        <v>#N/A</v>
      </c>
      <c r="AE1129" s="223" t="e">
        <f ca="1">INDEX(THREEPTPCT_COEFFS,1,1)+K1129*INDEX(THREEPTPCT_COEFFS,1,2)+L1130*INDEX(THREEPTPCT_COEFFS,1,3)+AA1133*AA1134</f>
        <v>#N/A</v>
      </c>
      <c r="AF1129" s="55" t="e">
        <f t="shared" ref="AF1129:AF1130" ca="1" si="1943">AC1129-AD1129</f>
        <v>#N/A</v>
      </c>
      <c r="AG1129" s="223" t="e">
        <f ca="1">INDEX(TWOPTPCT_COEFFS,1,1)+AB1129*INDEX(TWOPTPCT_COEFFS,1,2)+I1130*INDEX(TWOPTPCT_COEFFS,1,3)+G1130*INDEX(TWOPTPCT_COEFFS,1,4)+L1130*INDEX(TWOPTPCT_COEFFS,1,5)+AB1133*AB1134</f>
        <v>#N/A</v>
      </c>
      <c r="AH1129" s="223" t="e">
        <f ca="1">INDEX(FTA_COEFFS,1,1)+O1129*INDEX(FTA_COEFFS,1,2)+N1130*INDEX(FTA_COEFFS,1,3)+(Q1129+R1129)*INDEX(FTA_COEFFS,1,4)+(Q1130+R1130)*INDEX(FTA_COEFFS,1,5)+M1130*INDEX(FTA_COEFFS,1,6)+AC1133*AC1134</f>
        <v>#N/A</v>
      </c>
      <c r="AI1129" s="223" t="e">
        <f ca="1">INDEX(FTPCT_COEFFS,1,1)+P1129*INDEX(FTPCT_COEFFS,1,2)+F1129*INDEX(FTPCT_COEFFS,1,3)+G1130*INDEX(FTPCT_COEFFS,1,4)+AD1133*AD1134</f>
        <v>#N/A</v>
      </c>
      <c r="AJ1129" s="338" t="e">
        <f t="shared" ref="AJ1129:AJ1130" ca="1" si="1944">AD1129*AE1129/100+AF1129*AG1129+AH1129*AI1129/100</f>
        <v>#N/A</v>
      </c>
      <c r="AK1129" s="55"/>
      <c r="AL1129" s="55"/>
      <c r="AM1129" s="55"/>
      <c r="AN1129" s="55"/>
      <c r="AO1129" s="55"/>
      <c r="AP1129" s="55"/>
      <c r="AQ1129" s="55"/>
      <c r="AR1129" s="55"/>
    </row>
    <row r="1130" spans="1:45" x14ac:dyDescent="0.3">
      <c r="B1130" s="54" t="s">
        <v>175</v>
      </c>
      <c r="C1130" s="54">
        <f>C1123</f>
        <v>0</v>
      </c>
      <c r="D1130" s="56" t="e">
        <f t="shared" ca="1" si="1936"/>
        <v>#N/A</v>
      </c>
      <c r="E1130" s="52" t="e">
        <f t="shared" ref="E1130:W1130" si="1945">E1123</f>
        <v>#N/A</v>
      </c>
      <c r="F1130" s="52" t="e">
        <f t="shared" si="1945"/>
        <v>#N/A</v>
      </c>
      <c r="G1130" s="52" t="e">
        <f t="shared" si="1945"/>
        <v>#N/A</v>
      </c>
      <c r="H1130" s="52" t="e">
        <f t="shared" si="1945"/>
        <v>#N/A</v>
      </c>
      <c r="I1130" s="52" t="e">
        <f t="shared" si="1945"/>
        <v>#N/A</v>
      </c>
      <c r="J1130" s="52" t="e">
        <f t="shared" si="1945"/>
        <v>#N/A</v>
      </c>
      <c r="K1130" s="52" t="e">
        <f t="shared" si="1945"/>
        <v>#N/A</v>
      </c>
      <c r="L1130" s="52" t="e">
        <f t="shared" si="1945"/>
        <v>#N/A</v>
      </c>
      <c r="M1130" s="52" t="e">
        <f t="shared" si="1945"/>
        <v>#N/A</v>
      </c>
      <c r="N1130" s="52" t="e">
        <f t="shared" si="1945"/>
        <v>#N/A</v>
      </c>
      <c r="O1130" s="52" t="e">
        <f t="shared" si="1945"/>
        <v>#N/A</v>
      </c>
      <c r="P1130" s="52" t="e">
        <f t="shared" si="1945"/>
        <v>#N/A</v>
      </c>
      <c r="Q1130" s="52" t="e">
        <f t="shared" si="1945"/>
        <v>#N/A</v>
      </c>
      <c r="R1130" s="52" t="e">
        <f t="shared" si="1945"/>
        <v>#N/A</v>
      </c>
      <c r="S1130" s="52" t="e">
        <f t="shared" si="1945"/>
        <v>#N/A</v>
      </c>
      <c r="T1130" s="52" t="e">
        <f t="shared" si="1945"/>
        <v>#N/A</v>
      </c>
      <c r="U1130" s="52" t="e">
        <f t="shared" si="1945"/>
        <v>#N/A</v>
      </c>
      <c r="V1130" s="52" t="e">
        <f t="shared" si="1945"/>
        <v>#N/A</v>
      </c>
      <c r="W1130" s="52" t="e">
        <f t="shared" si="1945"/>
        <v>#N/A</v>
      </c>
      <c r="X1130" s="55" t="e">
        <f t="shared" si="1938"/>
        <v>#N/A</v>
      </c>
      <c r="Y1130" s="55" t="e">
        <f t="shared" si="1939"/>
        <v>#N/A</v>
      </c>
      <c r="Z1130" s="55" t="e">
        <f t="shared" ref="Z1130" si="1946">Z1129</f>
        <v>#N/A</v>
      </c>
      <c r="AA1130" s="55" t="e">
        <f t="shared" si="1941"/>
        <v>#N/A</v>
      </c>
      <c r="AB1130" s="336" t="e">
        <f t="shared" si="1942"/>
        <v>#N/A</v>
      </c>
      <c r="AC1130" s="223" t="e">
        <f ca="1">INDEX(FGA_COEFFS,1,1)+Z1130*INDEX(FGA_COEFFS,1,2)+Y1130*INDEX(FGA_COEFFS,1,3)+R1130*INDEX(FGA_COEFFS,1,4)+Q1129*INDEX(FGA_COEFFS,1,5)+S1130*INDEX(FGA_COEFFS,1,6)+T1129*INDEX(FGA_COEFFS,1,7)+M1129*INDEX(FGA_COEFFS,1,8)+Y1133*Y1135</f>
        <v>#N/A</v>
      </c>
      <c r="AD1130" s="223" t="e">
        <f ca="1">INDEX(THREEPTA_COEFFS,1,1)+AC1130*INDEX(THREEPTA_COEFFS,1,2)+J1130*INDEX(THREEPTA_COEFFS,1,3)+AA1130*INDEX(THREEPTA_COEFFS,1,4)+K1130*INDEX(THREEPTA_COEFFS,1,5)+L1129*INDEX(THREEPTA_COEFFS,1,6)+Z1133*Z1135</f>
        <v>#N/A</v>
      </c>
      <c r="AE1130" s="223" t="e">
        <f ca="1">INDEX(THREEPTPCT_COEFFS,1,1)+K1130*INDEX(THREEPTPCT_COEFFS,1,2)+L1129*INDEX(THREEPTPCT_COEFFS,1,3)+AA1133*AA1135</f>
        <v>#N/A</v>
      </c>
      <c r="AF1130" s="55" t="e">
        <f t="shared" ca="1" si="1943"/>
        <v>#N/A</v>
      </c>
      <c r="AG1130" s="223" t="e">
        <f ca="1">INDEX(TWOPTPCT_COEFFS,1,1)+AB1130*INDEX(TWOPTPCT_COEFFS,1,2)+I1129*INDEX(TWOPTPCT_COEFFS,1,3)+G1129*INDEX(TWOPTPCT_COEFFS,1,4)+L1129*INDEX(TWOPTPCT_COEFFS,1,5)+AB1133*AB1135</f>
        <v>#N/A</v>
      </c>
      <c r="AH1130" s="223" t="e">
        <f ca="1">INDEX(FTA_COEFFS,1,1)+O1130*INDEX(FTA_COEFFS,1,2)+N1129*INDEX(FTA_COEFFS,1,3)+(Q1130+R1130)*INDEX(FTA_COEFFS,1,4)+(Q1129+R1129)*INDEX(FTA_COEFFS,1,5)+M1129*INDEX(FTA_COEFFS,1,6)+AC1133*AC1135</f>
        <v>#N/A</v>
      </c>
      <c r="AI1130" s="223" t="e">
        <f ca="1">INDEX(FTPCT_COEFFS,1,1)+P1130*INDEX(FTPCT_COEFFS,1,2)+F1130*INDEX(FTPCT_COEFFS,1,3)+G1129*INDEX(FTPCT_COEFFS,1,4)+AD1133*AD1135</f>
        <v>#N/A</v>
      </c>
      <c r="AJ1130" s="338" t="e">
        <f t="shared" ca="1" si="1944"/>
        <v>#N/A</v>
      </c>
      <c r="AK1130" s="55"/>
      <c r="AL1130" s="55"/>
      <c r="AM1130" s="55"/>
      <c r="AN1130" s="55"/>
      <c r="AO1130" s="55"/>
      <c r="AP1130" s="55"/>
      <c r="AQ1130" s="55"/>
      <c r="AR1130" s="55"/>
    </row>
    <row r="1131" spans="1:45" x14ac:dyDescent="0.3">
      <c r="A1131" s="54" t="e">
        <f ca="1">IF(D1129&gt;(D1130+(AVERAGE(V1129,W1129)-AVERAGE(V1130,W1130))/2)+2.5,C1129,IF(D1130&gt;(D1129+(AVERAGE(V1130,W1130)-AVERAGE(V1129,W1129))/2)+2.5,C1130,"Close"))</f>
        <v>#N/A</v>
      </c>
      <c r="B1131" s="64" t="e">
        <f ca="1">IF(D1130&gt;D1129,C1130,C1129)</f>
        <v>#N/A</v>
      </c>
      <c r="D1131" s="56"/>
      <c r="X1131" s="55"/>
      <c r="Y1131" s="55"/>
      <c r="Z1131" s="55"/>
      <c r="AA1131" s="55"/>
      <c r="AB1131" s="55"/>
      <c r="AC1131" s="337"/>
      <c r="AD1131" s="337"/>
      <c r="AE1131" s="337"/>
      <c r="AF1131" s="337"/>
      <c r="AG1131" s="337"/>
      <c r="AH1131" s="337"/>
      <c r="AI1131" s="337"/>
      <c r="AJ1131" s="337"/>
      <c r="AK1131" s="337"/>
      <c r="AL1131" s="337"/>
      <c r="AM1131" s="55"/>
      <c r="AN1131" s="55"/>
      <c r="AO1131" s="55"/>
      <c r="AP1131" s="55"/>
      <c r="AQ1131" s="55"/>
      <c r="AR1131" s="55"/>
      <c r="AS1131" s="55"/>
    </row>
    <row r="1132" spans="1:45" x14ac:dyDescent="0.3">
      <c r="X1132" s="54" t="s">
        <v>1305</v>
      </c>
      <c r="Y1132" s="54" t="s">
        <v>128</v>
      </c>
      <c r="Z1132" s="54" t="s">
        <v>157</v>
      </c>
      <c r="AA1132" s="54" t="s">
        <v>151</v>
      </c>
      <c r="AB1132" s="54" t="s">
        <v>1327</v>
      </c>
      <c r="AC1132" s="54" t="s">
        <v>129</v>
      </c>
      <c r="AD1132" s="54" t="s">
        <v>116</v>
      </c>
      <c r="AE1132" s="54"/>
      <c r="AF1132" s="54"/>
      <c r="AG1132" s="54"/>
      <c r="AH1132" s="54"/>
      <c r="AI1132" s="54"/>
      <c r="AJ1132" s="54"/>
      <c r="AK1132" s="54"/>
      <c r="AL1132" s="54"/>
      <c r="AM1132" s="54"/>
      <c r="AN1132" s="54"/>
      <c r="AO1132" s="54"/>
      <c r="AP1132" s="54"/>
      <c r="AQ1132" s="54"/>
      <c r="AR1132" s="54"/>
      <c r="AS1132" s="54"/>
    </row>
    <row r="1133" spans="1:45" x14ac:dyDescent="0.3">
      <c r="X1133" s="54"/>
      <c r="Y1133" s="54">
        <f t="shared" ref="Y1133:AD1133" si="1947">Y1126</f>
        <v>6.4436999999999998</v>
      </c>
      <c r="Z1133" s="54">
        <f t="shared" si="1947"/>
        <v>4.9371</v>
      </c>
      <c r="AA1133" s="54">
        <f t="shared" si="1947"/>
        <v>11.350300000000001</v>
      </c>
      <c r="AB1133" s="54">
        <f t="shared" si="1947"/>
        <v>7.1900000000000006E-2</v>
      </c>
      <c r="AC1133" s="54">
        <f t="shared" si="1947"/>
        <v>6.2766000000000002</v>
      </c>
      <c r="AD1133" s="54">
        <f t="shared" si="1947"/>
        <v>11.042999999999999</v>
      </c>
      <c r="AE1133" s="54"/>
      <c r="AF1133" s="336"/>
      <c r="AG1133" s="336"/>
      <c r="AH1133" s="336"/>
      <c r="AI1133" s="54"/>
      <c r="AJ1133" s="54"/>
      <c r="AK1133" s="54"/>
      <c r="AL1133" s="54"/>
      <c r="AM1133" s="54"/>
      <c r="AN1133" s="54"/>
      <c r="AO1133" s="54"/>
      <c r="AP1133" s="54"/>
      <c r="AQ1133" s="54"/>
      <c r="AR1133" s="54"/>
      <c r="AS1133" s="54"/>
    </row>
    <row r="1134" spans="1:45" x14ac:dyDescent="0.3">
      <c r="D1134" s="56"/>
      <c r="X1134" s="336"/>
      <c r="Y1134" s="336">
        <f t="shared" ca="1" si="1851"/>
        <v>-5.4271551803634431E-2</v>
      </c>
      <c r="Z1134" s="336">
        <f t="shared" ca="1" si="1851"/>
        <v>1.2643701558981892</v>
      </c>
      <c r="AA1134" s="336">
        <f t="shared" ca="1" si="1851"/>
        <v>-8.8134798277824614E-4</v>
      </c>
      <c r="AB1134" s="336">
        <f t="shared" ca="1" si="1851"/>
        <v>0.12868003461505395</v>
      </c>
      <c r="AC1134" s="336">
        <f t="shared" ca="1" si="1851"/>
        <v>-8.222020836617408E-2</v>
      </c>
      <c r="AD1134" s="336">
        <f t="shared" ca="1" si="1851"/>
        <v>0.30777960799352105</v>
      </c>
      <c r="AE1134" s="336"/>
      <c r="AF1134" s="336"/>
      <c r="AG1134" s="336"/>
      <c r="AH1134" s="336"/>
      <c r="AI1134" s="54"/>
      <c r="AJ1134" s="54"/>
      <c r="AK1134" s="54"/>
      <c r="AL1134" s="336"/>
      <c r="AM1134" s="336"/>
      <c r="AN1134" s="336"/>
      <c r="AO1134" s="336"/>
      <c r="AP1134" s="54"/>
      <c r="AQ1134" s="336"/>
      <c r="AR1134" s="336"/>
      <c r="AS1134" s="336"/>
    </row>
    <row r="1135" spans="1:45" x14ac:dyDescent="0.3">
      <c r="C1135" s="54"/>
      <c r="D1135" s="56"/>
      <c r="Y1135" s="336">
        <f t="shared" ca="1" si="1851"/>
        <v>-0.42763526859502909</v>
      </c>
      <c r="Z1135" s="336">
        <f t="shared" ca="1" si="1851"/>
        <v>-3.1221020530206443E-2</v>
      </c>
      <c r="AA1135" s="336">
        <f t="shared" ca="1" si="1851"/>
        <v>-0.5567585897256988</v>
      </c>
      <c r="AB1135" s="336">
        <f t="shared" ca="1" si="1851"/>
        <v>1.379404335482973</v>
      </c>
      <c r="AC1135" s="336">
        <f t="shared" ca="1" si="1851"/>
        <v>1.2727269844478055</v>
      </c>
      <c r="AD1135" s="336">
        <f t="shared" ca="1" si="1851"/>
        <v>-0.35843284338348225</v>
      </c>
      <c r="AE1135" s="55"/>
      <c r="AF1135" s="55"/>
      <c r="AG1135" s="55"/>
      <c r="AH1135" s="55"/>
      <c r="AI1135" s="55"/>
      <c r="AJ1135" s="55"/>
      <c r="AK1135" s="55"/>
      <c r="AL1135" s="55"/>
      <c r="AM1135" s="55"/>
      <c r="AN1135" s="55"/>
      <c r="AO1135" s="55"/>
      <c r="AP1135" s="55"/>
      <c r="AQ1135" s="55"/>
      <c r="AR1135" s="55"/>
      <c r="AS1135" s="55"/>
    </row>
    <row r="1136" spans="1:45" x14ac:dyDescent="0.3">
      <c r="B1136" s="54" t="s">
        <v>172</v>
      </c>
      <c r="C1136" s="53">
        <f>C1129</f>
        <v>0</v>
      </c>
      <c r="D1136" s="56" t="e">
        <f t="shared" ref="D1136:D1137" ca="1" si="1948">AJ1136</f>
        <v>#N/A</v>
      </c>
      <c r="E1136" s="52" t="e">
        <f t="shared" ref="E1136:W1136" si="1949">E1129</f>
        <v>#N/A</v>
      </c>
      <c r="F1136" s="52" t="e">
        <f t="shared" si="1949"/>
        <v>#N/A</v>
      </c>
      <c r="G1136" s="52" t="e">
        <f t="shared" si="1949"/>
        <v>#N/A</v>
      </c>
      <c r="H1136" s="52" t="e">
        <f t="shared" si="1949"/>
        <v>#N/A</v>
      </c>
      <c r="I1136" s="52" t="e">
        <f t="shared" si="1949"/>
        <v>#N/A</v>
      </c>
      <c r="J1136" s="52" t="e">
        <f t="shared" si="1949"/>
        <v>#N/A</v>
      </c>
      <c r="K1136" s="52" t="e">
        <f t="shared" si="1949"/>
        <v>#N/A</v>
      </c>
      <c r="L1136" s="52" t="e">
        <f t="shared" si="1949"/>
        <v>#N/A</v>
      </c>
      <c r="M1136" s="52" t="e">
        <f t="shared" si="1949"/>
        <v>#N/A</v>
      </c>
      <c r="N1136" s="52" t="e">
        <f t="shared" si="1949"/>
        <v>#N/A</v>
      </c>
      <c r="O1136" s="52" t="e">
        <f t="shared" si="1949"/>
        <v>#N/A</v>
      </c>
      <c r="P1136" s="52" t="e">
        <f t="shared" si="1949"/>
        <v>#N/A</v>
      </c>
      <c r="Q1136" s="52" t="e">
        <f t="shared" si="1949"/>
        <v>#N/A</v>
      </c>
      <c r="R1136" s="52" t="e">
        <f t="shared" si="1949"/>
        <v>#N/A</v>
      </c>
      <c r="S1136" s="52" t="e">
        <f t="shared" si="1949"/>
        <v>#N/A</v>
      </c>
      <c r="T1136" s="52" t="e">
        <f t="shared" si="1949"/>
        <v>#N/A</v>
      </c>
      <c r="U1136" s="52" t="e">
        <f t="shared" si="1949"/>
        <v>#N/A</v>
      </c>
      <c r="V1136" s="52" t="e">
        <f t="shared" si="1949"/>
        <v>#N/A</v>
      </c>
      <c r="W1136" s="52" t="e">
        <f t="shared" si="1949"/>
        <v>#N/A</v>
      </c>
      <c r="X1136" s="55" t="e">
        <f t="shared" ref="X1136:X1137" si="1950">(H1136-(O1136*P1136)/100-3*(J1136*K1136)/100)/2</f>
        <v>#N/A</v>
      </c>
      <c r="Y1136" s="55" t="e">
        <f t="shared" ref="Y1136:Y1137" si="1951">SUM(X1136,(J1136*K1136/100))/(F1136/100)</f>
        <v>#N/A</v>
      </c>
      <c r="Z1136" s="55" t="e">
        <f t="shared" ref="Z1136" si="1952">U1136*0.5+U1137*0.5</f>
        <v>#N/A</v>
      </c>
      <c r="AA1136" s="55" t="e">
        <f t="shared" ref="AA1136:AA1137" si="1953">J1136/Y1136</f>
        <v>#N/A</v>
      </c>
      <c r="AB1136" s="336" t="e">
        <f t="shared" ref="AB1136:AB1137" si="1954">X1136/(Y1136-J1136)</f>
        <v>#N/A</v>
      </c>
      <c r="AC1136" s="223" t="e">
        <f ca="1">INDEX(FGA_COEFFS,1,1)+Z1136*INDEX(FGA_COEFFS,1,2)+Y1136*INDEX(FGA_COEFFS,1,3)+R1136*INDEX(FGA_COEFFS,1,4)+Q1137*INDEX(FGA_COEFFS,1,5)+S1136*INDEX(FGA_COEFFS,1,6)+T1137*INDEX(FGA_COEFFS,1,7)+M1137*INDEX(FGA_COEFFS,1,8)+Y1140*Y1141</f>
        <v>#N/A</v>
      </c>
      <c r="AD1136" s="223" t="e">
        <f ca="1">INDEX(THREEPTA_COEFFS,1,1)+AC1136*INDEX(THREEPTA_COEFFS,1,2)+J1136*INDEX(THREEPTA_COEFFS,1,3)+AA1136*INDEX(THREEPTA_COEFFS,1,4)+K1136*INDEX(THREEPTA_COEFFS,1,5)+L1137*INDEX(THREEPTA_COEFFS,1,6)+Z1140*Z1141</f>
        <v>#N/A</v>
      </c>
      <c r="AE1136" s="223" t="e">
        <f ca="1">INDEX(THREEPTPCT_COEFFS,1,1)+K1136*INDEX(THREEPTPCT_COEFFS,1,2)+L1137*INDEX(THREEPTPCT_COEFFS,1,3)+AA1140*AA1141</f>
        <v>#N/A</v>
      </c>
      <c r="AF1136" s="55" t="e">
        <f t="shared" ref="AF1136:AF1137" ca="1" si="1955">AC1136-AD1136</f>
        <v>#N/A</v>
      </c>
      <c r="AG1136" s="223" t="e">
        <f ca="1">INDEX(TWOPTPCT_COEFFS,1,1)+AB1136*INDEX(TWOPTPCT_COEFFS,1,2)+I1137*INDEX(TWOPTPCT_COEFFS,1,3)+G1137*INDEX(TWOPTPCT_COEFFS,1,4)+L1137*INDEX(TWOPTPCT_COEFFS,1,5)+AB1140*AB1141</f>
        <v>#N/A</v>
      </c>
      <c r="AH1136" s="223" t="e">
        <f ca="1">INDEX(FTA_COEFFS,1,1)+O1136*INDEX(FTA_COEFFS,1,2)+N1137*INDEX(FTA_COEFFS,1,3)+(Q1136+R1136)*INDEX(FTA_COEFFS,1,4)+(Q1137+R1137)*INDEX(FTA_COEFFS,1,5)+M1137*INDEX(FTA_COEFFS,1,6)+AC1140*AC1141</f>
        <v>#N/A</v>
      </c>
      <c r="AI1136" s="223" t="e">
        <f ca="1">INDEX(FTPCT_COEFFS,1,1)+P1136*INDEX(FTPCT_COEFFS,1,2)+F1136*INDEX(FTPCT_COEFFS,1,3)+G1137*INDEX(FTPCT_COEFFS,1,4)+AD1140*AD1141</f>
        <v>#N/A</v>
      </c>
      <c r="AJ1136" s="338" t="e">
        <f t="shared" ref="AJ1136:AJ1137" ca="1" si="1956">AD1136*AE1136/100+AF1136*AG1136+AH1136*AI1136/100</f>
        <v>#N/A</v>
      </c>
      <c r="AK1136" s="55"/>
      <c r="AL1136" s="55"/>
      <c r="AM1136" s="55"/>
      <c r="AN1136" s="55"/>
      <c r="AO1136" s="55"/>
      <c r="AP1136" s="55"/>
      <c r="AQ1136" s="55"/>
      <c r="AR1136" s="55"/>
    </row>
    <row r="1137" spans="1:45" x14ac:dyDescent="0.3">
      <c r="B1137" s="54" t="s">
        <v>175</v>
      </c>
      <c r="C1137" s="54">
        <f>C1130</f>
        <v>0</v>
      </c>
      <c r="D1137" s="56" t="e">
        <f t="shared" ca="1" si="1948"/>
        <v>#N/A</v>
      </c>
      <c r="E1137" s="52" t="e">
        <f t="shared" ref="E1137:W1137" si="1957">E1130</f>
        <v>#N/A</v>
      </c>
      <c r="F1137" s="52" t="e">
        <f t="shared" si="1957"/>
        <v>#N/A</v>
      </c>
      <c r="G1137" s="52" t="e">
        <f t="shared" si="1957"/>
        <v>#N/A</v>
      </c>
      <c r="H1137" s="52" t="e">
        <f t="shared" si="1957"/>
        <v>#N/A</v>
      </c>
      <c r="I1137" s="52" t="e">
        <f t="shared" si="1957"/>
        <v>#N/A</v>
      </c>
      <c r="J1137" s="52" t="e">
        <f t="shared" si="1957"/>
        <v>#N/A</v>
      </c>
      <c r="K1137" s="52" t="e">
        <f t="shared" si="1957"/>
        <v>#N/A</v>
      </c>
      <c r="L1137" s="52" t="e">
        <f t="shared" si="1957"/>
        <v>#N/A</v>
      </c>
      <c r="M1137" s="52" t="e">
        <f t="shared" si="1957"/>
        <v>#N/A</v>
      </c>
      <c r="N1137" s="52" t="e">
        <f t="shared" si="1957"/>
        <v>#N/A</v>
      </c>
      <c r="O1137" s="52" t="e">
        <f t="shared" si="1957"/>
        <v>#N/A</v>
      </c>
      <c r="P1137" s="52" t="e">
        <f t="shared" si="1957"/>
        <v>#N/A</v>
      </c>
      <c r="Q1137" s="52" t="e">
        <f t="shared" si="1957"/>
        <v>#N/A</v>
      </c>
      <c r="R1137" s="52" t="e">
        <f t="shared" si="1957"/>
        <v>#N/A</v>
      </c>
      <c r="S1137" s="52" t="e">
        <f t="shared" si="1957"/>
        <v>#N/A</v>
      </c>
      <c r="T1137" s="52" t="e">
        <f t="shared" si="1957"/>
        <v>#N/A</v>
      </c>
      <c r="U1137" s="52" t="e">
        <f t="shared" si="1957"/>
        <v>#N/A</v>
      </c>
      <c r="V1137" s="52" t="e">
        <f t="shared" si="1957"/>
        <v>#N/A</v>
      </c>
      <c r="W1137" s="52" t="e">
        <f t="shared" si="1957"/>
        <v>#N/A</v>
      </c>
      <c r="X1137" s="55" t="e">
        <f t="shared" si="1950"/>
        <v>#N/A</v>
      </c>
      <c r="Y1137" s="55" t="e">
        <f t="shared" si="1951"/>
        <v>#N/A</v>
      </c>
      <c r="Z1137" s="55" t="e">
        <f t="shared" ref="Z1137" si="1958">Z1136</f>
        <v>#N/A</v>
      </c>
      <c r="AA1137" s="55" t="e">
        <f t="shared" si="1953"/>
        <v>#N/A</v>
      </c>
      <c r="AB1137" s="336" t="e">
        <f t="shared" si="1954"/>
        <v>#N/A</v>
      </c>
      <c r="AC1137" s="223" t="e">
        <f ca="1">INDEX(FGA_COEFFS,1,1)+Z1137*INDEX(FGA_COEFFS,1,2)+Y1137*INDEX(FGA_COEFFS,1,3)+R1137*INDEX(FGA_COEFFS,1,4)+Q1136*INDEX(FGA_COEFFS,1,5)+S1137*INDEX(FGA_COEFFS,1,6)+T1136*INDEX(FGA_COEFFS,1,7)+M1136*INDEX(FGA_COEFFS,1,8)+Y1140*Y1142</f>
        <v>#N/A</v>
      </c>
      <c r="AD1137" s="223" t="e">
        <f ca="1">INDEX(THREEPTA_COEFFS,1,1)+AC1137*INDEX(THREEPTA_COEFFS,1,2)+J1137*INDEX(THREEPTA_COEFFS,1,3)+AA1137*INDEX(THREEPTA_COEFFS,1,4)+K1137*INDEX(THREEPTA_COEFFS,1,5)+L1136*INDEX(THREEPTA_COEFFS,1,6)+Z1140*Z1142</f>
        <v>#N/A</v>
      </c>
      <c r="AE1137" s="223" t="e">
        <f ca="1">INDEX(THREEPTPCT_COEFFS,1,1)+K1137*INDEX(THREEPTPCT_COEFFS,1,2)+L1136*INDEX(THREEPTPCT_COEFFS,1,3)+AA1140*AA1142</f>
        <v>#N/A</v>
      </c>
      <c r="AF1137" s="55" t="e">
        <f t="shared" ca="1" si="1955"/>
        <v>#N/A</v>
      </c>
      <c r="AG1137" s="223" t="e">
        <f ca="1">INDEX(TWOPTPCT_COEFFS,1,1)+AB1137*INDEX(TWOPTPCT_COEFFS,1,2)+I1136*INDEX(TWOPTPCT_COEFFS,1,3)+G1136*INDEX(TWOPTPCT_COEFFS,1,4)+L1136*INDEX(TWOPTPCT_COEFFS,1,5)+AB1140*AB1142</f>
        <v>#N/A</v>
      </c>
      <c r="AH1137" s="223" t="e">
        <f ca="1">INDEX(FTA_COEFFS,1,1)+O1137*INDEX(FTA_COEFFS,1,2)+N1136*INDEX(FTA_COEFFS,1,3)+(Q1137+R1137)*INDEX(FTA_COEFFS,1,4)+(Q1136+R1136)*INDEX(FTA_COEFFS,1,5)+M1136*INDEX(FTA_COEFFS,1,6)+AC1140*AC1142</f>
        <v>#N/A</v>
      </c>
      <c r="AI1137" s="223" t="e">
        <f ca="1">INDEX(FTPCT_COEFFS,1,1)+P1137*INDEX(FTPCT_COEFFS,1,2)+F1137*INDEX(FTPCT_COEFFS,1,3)+G1136*INDEX(FTPCT_COEFFS,1,4)+AD1140*AD1142</f>
        <v>#N/A</v>
      </c>
      <c r="AJ1137" s="338" t="e">
        <f t="shared" ca="1" si="1956"/>
        <v>#N/A</v>
      </c>
      <c r="AK1137" s="55"/>
      <c r="AL1137" s="55"/>
      <c r="AM1137" s="55"/>
      <c r="AN1137" s="55"/>
      <c r="AO1137" s="55"/>
      <c r="AP1137" s="55"/>
      <c r="AQ1137" s="55"/>
      <c r="AR1137" s="55"/>
    </row>
    <row r="1138" spans="1:45" x14ac:dyDescent="0.3">
      <c r="A1138" s="54" t="e">
        <f ca="1">IF(D1136&gt;(D1137+(AVERAGE(V1136,W1136)-AVERAGE(V1137,W1137))/2)+2.5,C1136,IF(D1137&gt;(D1136+(AVERAGE(V1137,W1137)-AVERAGE(V1136,W1136))/2)+2.5,C1137,"Close"))</f>
        <v>#N/A</v>
      </c>
      <c r="B1138" s="64" t="e">
        <f ca="1">IF(D1137&gt;D1136,C1137,C1136)</f>
        <v>#N/A</v>
      </c>
      <c r="D1138" s="56"/>
      <c r="X1138" s="55"/>
      <c r="Y1138" s="55"/>
      <c r="Z1138" s="55"/>
      <c r="AA1138" s="55"/>
      <c r="AB1138" s="55"/>
      <c r="AC1138" s="337"/>
      <c r="AD1138" s="337"/>
      <c r="AE1138" s="337"/>
      <c r="AF1138" s="337"/>
      <c r="AG1138" s="337"/>
      <c r="AH1138" s="337"/>
      <c r="AI1138" s="337"/>
      <c r="AJ1138" s="337"/>
      <c r="AK1138" s="337"/>
      <c r="AL1138" s="337"/>
      <c r="AM1138" s="55"/>
      <c r="AN1138" s="55"/>
      <c r="AO1138" s="55"/>
      <c r="AP1138" s="55"/>
      <c r="AQ1138" s="55"/>
      <c r="AR1138" s="55"/>
      <c r="AS1138" s="55"/>
    </row>
    <row r="1139" spans="1:45" x14ac:dyDescent="0.3">
      <c r="X1139" s="54" t="s">
        <v>1305</v>
      </c>
      <c r="Y1139" s="54" t="s">
        <v>128</v>
      </c>
      <c r="Z1139" s="54" t="s">
        <v>157</v>
      </c>
      <c r="AA1139" s="54" t="s">
        <v>151</v>
      </c>
      <c r="AB1139" s="54" t="s">
        <v>1327</v>
      </c>
      <c r="AC1139" s="54" t="s">
        <v>129</v>
      </c>
      <c r="AD1139" s="54" t="s">
        <v>116</v>
      </c>
      <c r="AE1139" s="54"/>
      <c r="AF1139" s="54"/>
      <c r="AG1139" s="54"/>
      <c r="AH1139" s="54"/>
      <c r="AI1139" s="54"/>
      <c r="AJ1139" s="54"/>
      <c r="AK1139" s="54"/>
      <c r="AL1139" s="54"/>
      <c r="AM1139" s="54"/>
      <c r="AN1139" s="54"/>
      <c r="AO1139" s="54"/>
      <c r="AP1139" s="54"/>
      <c r="AQ1139" s="54"/>
      <c r="AR1139" s="54"/>
      <c r="AS1139" s="54"/>
    </row>
    <row r="1140" spans="1:45" x14ac:dyDescent="0.3">
      <c r="X1140" s="54"/>
      <c r="Y1140" s="54">
        <f t="shared" ref="Y1140:AD1140" si="1959">Y1133</f>
        <v>6.4436999999999998</v>
      </c>
      <c r="Z1140" s="54">
        <f t="shared" si="1959"/>
        <v>4.9371</v>
      </c>
      <c r="AA1140" s="54">
        <f t="shared" si="1959"/>
        <v>11.350300000000001</v>
      </c>
      <c r="AB1140" s="54">
        <f t="shared" si="1959"/>
        <v>7.1900000000000006E-2</v>
      </c>
      <c r="AC1140" s="54">
        <f t="shared" si="1959"/>
        <v>6.2766000000000002</v>
      </c>
      <c r="AD1140" s="54">
        <f t="shared" si="1959"/>
        <v>11.042999999999999</v>
      </c>
      <c r="AE1140" s="54"/>
      <c r="AF1140" s="336"/>
      <c r="AG1140" s="336"/>
      <c r="AH1140" s="336"/>
      <c r="AI1140" s="54"/>
      <c r="AJ1140" s="54"/>
      <c r="AK1140" s="54"/>
      <c r="AL1140" s="54"/>
      <c r="AM1140" s="54"/>
      <c r="AN1140" s="54"/>
      <c r="AO1140" s="54"/>
      <c r="AP1140" s="54"/>
      <c r="AQ1140" s="54"/>
      <c r="AR1140" s="54"/>
      <c r="AS1140" s="54"/>
    </row>
    <row r="1141" spans="1:45" x14ac:dyDescent="0.3">
      <c r="D1141" s="56"/>
      <c r="X1141" s="336"/>
      <c r="Y1141" s="336">
        <f t="shared" ca="1" si="1851"/>
        <v>-0.70014109306898009</v>
      </c>
      <c r="Z1141" s="336">
        <f t="shared" ca="1" si="1851"/>
        <v>0.95738865807660578</v>
      </c>
      <c r="AA1141" s="336">
        <f t="shared" ca="1" si="1851"/>
        <v>-0.45160154580159179</v>
      </c>
      <c r="AB1141" s="336">
        <f t="shared" ca="1" si="1851"/>
        <v>-0.25252164619491146</v>
      </c>
      <c r="AC1141" s="336">
        <f t="shared" ca="1" si="1851"/>
        <v>-0.50610308495022927</v>
      </c>
      <c r="AD1141" s="336">
        <f t="shared" ca="1" si="1851"/>
        <v>1.3334250791129763</v>
      </c>
      <c r="AE1141" s="336"/>
      <c r="AF1141" s="336"/>
      <c r="AG1141" s="336"/>
      <c r="AH1141" s="336"/>
      <c r="AI1141" s="54"/>
      <c r="AJ1141" s="54"/>
      <c r="AK1141" s="54"/>
      <c r="AL1141" s="336"/>
      <c r="AM1141" s="336"/>
      <c r="AN1141" s="336"/>
      <c r="AO1141" s="336"/>
      <c r="AP1141" s="54"/>
      <c r="AQ1141" s="336"/>
      <c r="AR1141" s="336"/>
      <c r="AS1141" s="336"/>
    </row>
    <row r="1142" spans="1:45" x14ac:dyDescent="0.3">
      <c r="C1142" s="54"/>
      <c r="D1142" s="56"/>
      <c r="Y1142" s="336">
        <f t="shared" ref="Y1142:AD1205" ca="1" si="1960">1.5*RAND()^2*IF(RAND()&gt;0.5,1,-1)</f>
        <v>-8.1246030957531218E-3</v>
      </c>
      <c r="Z1142" s="336">
        <f t="shared" ca="1" si="1960"/>
        <v>-4.6626541033141164E-2</v>
      </c>
      <c r="AA1142" s="336">
        <f t="shared" ca="1" si="1960"/>
        <v>1.37167221038572</v>
      </c>
      <c r="AB1142" s="336">
        <f t="shared" ca="1" si="1960"/>
        <v>0.43590259077962168</v>
      </c>
      <c r="AC1142" s="336">
        <f t="shared" ca="1" si="1960"/>
        <v>1.1687454777110945E-2</v>
      </c>
      <c r="AD1142" s="336">
        <f t="shared" ca="1" si="1960"/>
        <v>-1.2748483030040529</v>
      </c>
      <c r="AE1142" s="55"/>
      <c r="AF1142" s="55"/>
      <c r="AG1142" s="55"/>
      <c r="AH1142" s="55"/>
      <c r="AI1142" s="55"/>
      <c r="AJ1142" s="55"/>
      <c r="AK1142" s="55"/>
      <c r="AL1142" s="55"/>
      <c r="AM1142" s="55"/>
      <c r="AN1142" s="55"/>
      <c r="AO1142" s="55"/>
      <c r="AP1142" s="55"/>
      <c r="AQ1142" s="55"/>
      <c r="AR1142" s="55"/>
      <c r="AS1142" s="55"/>
    </row>
    <row r="1143" spans="1:45" x14ac:dyDescent="0.3">
      <c r="B1143" s="54" t="s">
        <v>172</v>
      </c>
      <c r="C1143" s="53">
        <f>C1136</f>
        <v>0</v>
      </c>
      <c r="D1143" s="56" t="e">
        <f t="shared" ref="D1143:D1144" ca="1" si="1961">AJ1143</f>
        <v>#N/A</v>
      </c>
      <c r="E1143" s="52" t="e">
        <f t="shared" ref="E1143:W1143" si="1962">E1136</f>
        <v>#N/A</v>
      </c>
      <c r="F1143" s="52" t="e">
        <f t="shared" si="1962"/>
        <v>#N/A</v>
      </c>
      <c r="G1143" s="52" t="e">
        <f t="shared" si="1962"/>
        <v>#N/A</v>
      </c>
      <c r="H1143" s="52" t="e">
        <f t="shared" si="1962"/>
        <v>#N/A</v>
      </c>
      <c r="I1143" s="52" t="e">
        <f t="shared" si="1962"/>
        <v>#N/A</v>
      </c>
      <c r="J1143" s="52" t="e">
        <f t="shared" si="1962"/>
        <v>#N/A</v>
      </c>
      <c r="K1143" s="52" t="e">
        <f t="shared" si="1962"/>
        <v>#N/A</v>
      </c>
      <c r="L1143" s="52" t="e">
        <f t="shared" si="1962"/>
        <v>#N/A</v>
      </c>
      <c r="M1143" s="52" t="e">
        <f t="shared" si="1962"/>
        <v>#N/A</v>
      </c>
      <c r="N1143" s="52" t="e">
        <f t="shared" si="1962"/>
        <v>#N/A</v>
      </c>
      <c r="O1143" s="52" t="e">
        <f t="shared" si="1962"/>
        <v>#N/A</v>
      </c>
      <c r="P1143" s="52" t="e">
        <f t="shared" si="1962"/>
        <v>#N/A</v>
      </c>
      <c r="Q1143" s="52" t="e">
        <f t="shared" si="1962"/>
        <v>#N/A</v>
      </c>
      <c r="R1143" s="52" t="e">
        <f t="shared" si="1962"/>
        <v>#N/A</v>
      </c>
      <c r="S1143" s="52" t="e">
        <f t="shared" si="1962"/>
        <v>#N/A</v>
      </c>
      <c r="T1143" s="52" t="e">
        <f t="shared" si="1962"/>
        <v>#N/A</v>
      </c>
      <c r="U1143" s="52" t="e">
        <f t="shared" si="1962"/>
        <v>#N/A</v>
      </c>
      <c r="V1143" s="52" t="e">
        <f t="shared" si="1962"/>
        <v>#N/A</v>
      </c>
      <c r="W1143" s="52" t="e">
        <f t="shared" si="1962"/>
        <v>#N/A</v>
      </c>
      <c r="X1143" s="55" t="e">
        <f t="shared" ref="X1143:X1144" si="1963">(H1143-(O1143*P1143)/100-3*(J1143*K1143)/100)/2</f>
        <v>#N/A</v>
      </c>
      <c r="Y1143" s="55" t="e">
        <f t="shared" ref="Y1143:Y1144" si="1964">SUM(X1143,(J1143*K1143/100))/(F1143/100)</f>
        <v>#N/A</v>
      </c>
      <c r="Z1143" s="55" t="e">
        <f t="shared" ref="Z1143" si="1965">U1143*0.5+U1144*0.5</f>
        <v>#N/A</v>
      </c>
      <c r="AA1143" s="55" t="e">
        <f t="shared" ref="AA1143:AA1144" si="1966">J1143/Y1143</f>
        <v>#N/A</v>
      </c>
      <c r="AB1143" s="336" t="e">
        <f t="shared" ref="AB1143:AB1144" si="1967">X1143/(Y1143-J1143)</f>
        <v>#N/A</v>
      </c>
      <c r="AC1143" s="223" t="e">
        <f ca="1">INDEX(FGA_COEFFS,1,1)+Z1143*INDEX(FGA_COEFFS,1,2)+Y1143*INDEX(FGA_COEFFS,1,3)+R1143*INDEX(FGA_COEFFS,1,4)+Q1144*INDEX(FGA_COEFFS,1,5)+S1143*INDEX(FGA_COEFFS,1,6)+T1144*INDEX(FGA_COEFFS,1,7)+M1144*INDEX(FGA_COEFFS,1,8)+Y1147*Y1148</f>
        <v>#N/A</v>
      </c>
      <c r="AD1143" s="223" t="e">
        <f ca="1">INDEX(THREEPTA_COEFFS,1,1)+AC1143*INDEX(THREEPTA_COEFFS,1,2)+J1143*INDEX(THREEPTA_COEFFS,1,3)+AA1143*INDEX(THREEPTA_COEFFS,1,4)+K1143*INDEX(THREEPTA_COEFFS,1,5)+L1144*INDEX(THREEPTA_COEFFS,1,6)+Z1147*Z1148</f>
        <v>#N/A</v>
      </c>
      <c r="AE1143" s="223" t="e">
        <f ca="1">INDEX(THREEPTPCT_COEFFS,1,1)+K1143*INDEX(THREEPTPCT_COEFFS,1,2)+L1144*INDEX(THREEPTPCT_COEFFS,1,3)+AA1147*AA1148</f>
        <v>#N/A</v>
      </c>
      <c r="AF1143" s="55" t="e">
        <f t="shared" ref="AF1143:AF1144" ca="1" si="1968">AC1143-AD1143</f>
        <v>#N/A</v>
      </c>
      <c r="AG1143" s="223" t="e">
        <f ca="1">INDEX(TWOPTPCT_COEFFS,1,1)+AB1143*INDEX(TWOPTPCT_COEFFS,1,2)+I1144*INDEX(TWOPTPCT_COEFFS,1,3)+G1144*INDEX(TWOPTPCT_COEFFS,1,4)+L1144*INDEX(TWOPTPCT_COEFFS,1,5)+AB1147*AB1148</f>
        <v>#N/A</v>
      </c>
      <c r="AH1143" s="223" t="e">
        <f ca="1">INDEX(FTA_COEFFS,1,1)+O1143*INDEX(FTA_COEFFS,1,2)+N1144*INDEX(FTA_COEFFS,1,3)+(Q1143+R1143)*INDEX(FTA_COEFFS,1,4)+(Q1144+R1144)*INDEX(FTA_COEFFS,1,5)+M1144*INDEX(FTA_COEFFS,1,6)+AC1147*AC1148</f>
        <v>#N/A</v>
      </c>
      <c r="AI1143" s="223" t="e">
        <f ca="1">INDEX(FTPCT_COEFFS,1,1)+P1143*INDEX(FTPCT_COEFFS,1,2)+F1143*INDEX(FTPCT_COEFFS,1,3)+G1144*INDEX(FTPCT_COEFFS,1,4)+AD1147*AD1148</f>
        <v>#N/A</v>
      </c>
      <c r="AJ1143" s="338" t="e">
        <f t="shared" ref="AJ1143:AJ1144" ca="1" si="1969">AD1143*AE1143/100+AF1143*AG1143+AH1143*AI1143/100</f>
        <v>#N/A</v>
      </c>
      <c r="AK1143" s="55"/>
      <c r="AL1143" s="55"/>
      <c r="AM1143" s="55"/>
      <c r="AN1143" s="55"/>
      <c r="AO1143" s="55"/>
      <c r="AP1143" s="55"/>
      <c r="AQ1143" s="55"/>
      <c r="AR1143" s="55"/>
    </row>
    <row r="1144" spans="1:45" x14ac:dyDescent="0.3">
      <c r="B1144" s="54" t="s">
        <v>175</v>
      </c>
      <c r="C1144" s="54">
        <f>C1137</f>
        <v>0</v>
      </c>
      <c r="D1144" s="56" t="e">
        <f t="shared" ca="1" si="1961"/>
        <v>#N/A</v>
      </c>
      <c r="E1144" s="52" t="e">
        <f t="shared" ref="E1144:W1144" si="1970">E1137</f>
        <v>#N/A</v>
      </c>
      <c r="F1144" s="52" t="e">
        <f t="shared" si="1970"/>
        <v>#N/A</v>
      </c>
      <c r="G1144" s="52" t="e">
        <f t="shared" si="1970"/>
        <v>#N/A</v>
      </c>
      <c r="H1144" s="52" t="e">
        <f t="shared" si="1970"/>
        <v>#N/A</v>
      </c>
      <c r="I1144" s="52" t="e">
        <f t="shared" si="1970"/>
        <v>#N/A</v>
      </c>
      <c r="J1144" s="52" t="e">
        <f t="shared" si="1970"/>
        <v>#N/A</v>
      </c>
      <c r="K1144" s="52" t="e">
        <f t="shared" si="1970"/>
        <v>#N/A</v>
      </c>
      <c r="L1144" s="52" t="e">
        <f t="shared" si="1970"/>
        <v>#N/A</v>
      </c>
      <c r="M1144" s="52" t="e">
        <f t="shared" si="1970"/>
        <v>#N/A</v>
      </c>
      <c r="N1144" s="52" t="e">
        <f t="shared" si="1970"/>
        <v>#N/A</v>
      </c>
      <c r="O1144" s="52" t="e">
        <f t="shared" si="1970"/>
        <v>#N/A</v>
      </c>
      <c r="P1144" s="52" t="e">
        <f t="shared" si="1970"/>
        <v>#N/A</v>
      </c>
      <c r="Q1144" s="52" t="e">
        <f t="shared" si="1970"/>
        <v>#N/A</v>
      </c>
      <c r="R1144" s="52" t="e">
        <f t="shared" si="1970"/>
        <v>#N/A</v>
      </c>
      <c r="S1144" s="52" t="e">
        <f t="shared" si="1970"/>
        <v>#N/A</v>
      </c>
      <c r="T1144" s="52" t="e">
        <f t="shared" si="1970"/>
        <v>#N/A</v>
      </c>
      <c r="U1144" s="52" t="e">
        <f t="shared" si="1970"/>
        <v>#N/A</v>
      </c>
      <c r="V1144" s="52" t="e">
        <f t="shared" si="1970"/>
        <v>#N/A</v>
      </c>
      <c r="W1144" s="52" t="e">
        <f t="shared" si="1970"/>
        <v>#N/A</v>
      </c>
      <c r="X1144" s="55" t="e">
        <f t="shared" si="1963"/>
        <v>#N/A</v>
      </c>
      <c r="Y1144" s="55" t="e">
        <f t="shared" si="1964"/>
        <v>#N/A</v>
      </c>
      <c r="Z1144" s="55" t="e">
        <f t="shared" ref="Z1144" si="1971">Z1143</f>
        <v>#N/A</v>
      </c>
      <c r="AA1144" s="55" t="e">
        <f t="shared" si="1966"/>
        <v>#N/A</v>
      </c>
      <c r="AB1144" s="336" t="e">
        <f t="shared" si="1967"/>
        <v>#N/A</v>
      </c>
      <c r="AC1144" s="223" t="e">
        <f ca="1">INDEX(FGA_COEFFS,1,1)+Z1144*INDEX(FGA_COEFFS,1,2)+Y1144*INDEX(FGA_COEFFS,1,3)+R1144*INDEX(FGA_COEFFS,1,4)+Q1143*INDEX(FGA_COEFFS,1,5)+S1144*INDEX(FGA_COEFFS,1,6)+T1143*INDEX(FGA_COEFFS,1,7)+M1143*INDEX(FGA_COEFFS,1,8)+Y1147*Y1149</f>
        <v>#N/A</v>
      </c>
      <c r="AD1144" s="223" t="e">
        <f ca="1">INDEX(THREEPTA_COEFFS,1,1)+AC1144*INDEX(THREEPTA_COEFFS,1,2)+J1144*INDEX(THREEPTA_COEFFS,1,3)+AA1144*INDEX(THREEPTA_COEFFS,1,4)+K1144*INDEX(THREEPTA_COEFFS,1,5)+L1143*INDEX(THREEPTA_COEFFS,1,6)+Z1147*Z1149</f>
        <v>#N/A</v>
      </c>
      <c r="AE1144" s="223" t="e">
        <f ca="1">INDEX(THREEPTPCT_COEFFS,1,1)+K1144*INDEX(THREEPTPCT_COEFFS,1,2)+L1143*INDEX(THREEPTPCT_COEFFS,1,3)+AA1147*AA1149</f>
        <v>#N/A</v>
      </c>
      <c r="AF1144" s="55" t="e">
        <f t="shared" ca="1" si="1968"/>
        <v>#N/A</v>
      </c>
      <c r="AG1144" s="223" t="e">
        <f ca="1">INDEX(TWOPTPCT_COEFFS,1,1)+AB1144*INDEX(TWOPTPCT_COEFFS,1,2)+I1143*INDEX(TWOPTPCT_COEFFS,1,3)+G1143*INDEX(TWOPTPCT_COEFFS,1,4)+L1143*INDEX(TWOPTPCT_COEFFS,1,5)+AB1147*AB1149</f>
        <v>#N/A</v>
      </c>
      <c r="AH1144" s="223" t="e">
        <f ca="1">INDEX(FTA_COEFFS,1,1)+O1144*INDEX(FTA_COEFFS,1,2)+N1143*INDEX(FTA_COEFFS,1,3)+(Q1144+R1144)*INDEX(FTA_COEFFS,1,4)+(Q1143+R1143)*INDEX(FTA_COEFFS,1,5)+M1143*INDEX(FTA_COEFFS,1,6)+AC1147*AC1149</f>
        <v>#N/A</v>
      </c>
      <c r="AI1144" s="223" t="e">
        <f ca="1">INDEX(FTPCT_COEFFS,1,1)+P1144*INDEX(FTPCT_COEFFS,1,2)+F1144*INDEX(FTPCT_COEFFS,1,3)+G1143*INDEX(FTPCT_COEFFS,1,4)+AD1147*AD1149</f>
        <v>#N/A</v>
      </c>
      <c r="AJ1144" s="338" t="e">
        <f t="shared" ca="1" si="1969"/>
        <v>#N/A</v>
      </c>
      <c r="AK1144" s="55"/>
      <c r="AL1144" s="55"/>
      <c r="AM1144" s="55"/>
      <c r="AN1144" s="55"/>
      <c r="AO1144" s="55"/>
      <c r="AP1144" s="55"/>
      <c r="AQ1144" s="55"/>
      <c r="AR1144" s="55"/>
    </row>
    <row r="1145" spans="1:45" x14ac:dyDescent="0.3">
      <c r="A1145" s="54" t="e">
        <f ca="1">IF(D1143&gt;(D1144+(AVERAGE(V1143,W1143)-AVERAGE(V1144,W1144))/2)+2.5,C1143,IF(D1144&gt;(D1143+(AVERAGE(V1144,W1144)-AVERAGE(V1143,W1143))/2)+2.5,C1144,"Close"))</f>
        <v>#N/A</v>
      </c>
      <c r="B1145" s="64" t="e">
        <f ca="1">IF(D1144&gt;D1143,C1144,C1143)</f>
        <v>#N/A</v>
      </c>
      <c r="D1145" s="56"/>
      <c r="X1145" s="55"/>
      <c r="Y1145" s="55"/>
      <c r="Z1145" s="55"/>
      <c r="AA1145" s="55"/>
      <c r="AB1145" s="55"/>
      <c r="AC1145" s="337"/>
      <c r="AD1145" s="337"/>
      <c r="AE1145" s="337"/>
      <c r="AF1145" s="337"/>
      <c r="AG1145" s="337"/>
      <c r="AH1145" s="337"/>
      <c r="AI1145" s="337"/>
      <c r="AJ1145" s="337"/>
      <c r="AK1145" s="337"/>
      <c r="AL1145" s="337"/>
      <c r="AM1145" s="55"/>
      <c r="AN1145" s="55"/>
      <c r="AO1145" s="55"/>
      <c r="AP1145" s="55"/>
      <c r="AQ1145" s="55"/>
      <c r="AR1145" s="55"/>
      <c r="AS1145" s="55"/>
    </row>
    <row r="1146" spans="1:45" x14ac:dyDescent="0.3">
      <c r="X1146" s="54" t="s">
        <v>1305</v>
      </c>
      <c r="Y1146" s="54" t="s">
        <v>128</v>
      </c>
      <c r="Z1146" s="54" t="s">
        <v>157</v>
      </c>
      <c r="AA1146" s="54" t="s">
        <v>151</v>
      </c>
      <c r="AB1146" s="54" t="s">
        <v>1327</v>
      </c>
      <c r="AC1146" s="54" t="s">
        <v>129</v>
      </c>
      <c r="AD1146" s="54" t="s">
        <v>116</v>
      </c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</row>
    <row r="1147" spans="1:45" x14ac:dyDescent="0.3">
      <c r="X1147" s="54"/>
      <c r="Y1147" s="54">
        <f t="shared" ref="Y1147:AD1147" si="1972">Y1140</f>
        <v>6.4436999999999998</v>
      </c>
      <c r="Z1147" s="54">
        <f t="shared" si="1972"/>
        <v>4.9371</v>
      </c>
      <c r="AA1147" s="54">
        <f t="shared" si="1972"/>
        <v>11.350300000000001</v>
      </c>
      <c r="AB1147" s="54">
        <f t="shared" si="1972"/>
        <v>7.1900000000000006E-2</v>
      </c>
      <c r="AC1147" s="54">
        <f t="shared" si="1972"/>
        <v>6.2766000000000002</v>
      </c>
      <c r="AD1147" s="54">
        <f t="shared" si="1972"/>
        <v>11.042999999999999</v>
      </c>
      <c r="AE1147" s="54"/>
      <c r="AF1147" s="336"/>
      <c r="AG1147" s="336"/>
      <c r="AH1147" s="336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</row>
    <row r="1148" spans="1:45" x14ac:dyDescent="0.3">
      <c r="D1148" s="56"/>
      <c r="X1148" s="336"/>
      <c r="Y1148" s="336">
        <f t="shared" ca="1" si="1960"/>
        <v>-0.31041290747347144</v>
      </c>
      <c r="Z1148" s="336">
        <f t="shared" ca="1" si="1960"/>
        <v>-0.27975472595206469</v>
      </c>
      <c r="AA1148" s="336">
        <f t="shared" ca="1" si="1960"/>
        <v>4.1177942693732414E-2</v>
      </c>
      <c r="AB1148" s="336">
        <f t="shared" ca="1" si="1960"/>
        <v>-0.96344886437872213</v>
      </c>
      <c r="AC1148" s="336">
        <f t="shared" ca="1" si="1960"/>
        <v>-1.661530525199879E-2</v>
      </c>
      <c r="AD1148" s="336">
        <f t="shared" ca="1" si="1960"/>
        <v>-0.50446526213348064</v>
      </c>
      <c r="AE1148" s="336"/>
      <c r="AF1148" s="336"/>
      <c r="AG1148" s="336"/>
      <c r="AH1148" s="336"/>
      <c r="AI1148" s="54"/>
      <c r="AJ1148" s="54"/>
      <c r="AK1148" s="54"/>
      <c r="AL1148" s="336"/>
      <c r="AM1148" s="336"/>
      <c r="AN1148" s="336"/>
      <c r="AO1148" s="336"/>
      <c r="AP1148" s="54"/>
      <c r="AQ1148" s="336"/>
      <c r="AR1148" s="336"/>
      <c r="AS1148" s="336"/>
    </row>
    <row r="1149" spans="1:45" x14ac:dyDescent="0.3">
      <c r="C1149" s="54"/>
      <c r="D1149" s="56"/>
      <c r="Y1149" s="336">
        <f t="shared" ca="1" si="1960"/>
        <v>-0.17698584661497763</v>
      </c>
      <c r="Z1149" s="336">
        <f t="shared" ca="1" si="1960"/>
        <v>-1.416753050883083</v>
      </c>
      <c r="AA1149" s="336">
        <f t="shared" ca="1" si="1960"/>
        <v>-0.67079628845684747</v>
      </c>
      <c r="AB1149" s="336">
        <f t="shared" ca="1" si="1960"/>
        <v>-0.65259331805280041</v>
      </c>
      <c r="AC1149" s="336">
        <f t="shared" ca="1" si="1960"/>
        <v>0.69996450856174164</v>
      </c>
      <c r="AD1149" s="336">
        <f t="shared" ca="1" si="1960"/>
        <v>0.49675015642244924</v>
      </c>
      <c r="AE1149" s="55"/>
      <c r="AF1149" s="55"/>
      <c r="AG1149" s="55"/>
      <c r="AH1149" s="55"/>
      <c r="AI1149" s="55"/>
      <c r="AJ1149" s="55"/>
      <c r="AK1149" s="55"/>
      <c r="AL1149" s="55"/>
      <c r="AM1149" s="55"/>
      <c r="AN1149" s="55"/>
      <c r="AO1149" s="55"/>
      <c r="AP1149" s="55"/>
      <c r="AQ1149" s="55"/>
      <c r="AR1149" s="55"/>
      <c r="AS1149" s="55"/>
    </row>
    <row r="1150" spans="1:45" x14ac:dyDescent="0.3">
      <c r="B1150" s="54" t="s">
        <v>172</v>
      </c>
      <c r="C1150" s="53">
        <f>C1143</f>
        <v>0</v>
      </c>
      <c r="D1150" s="56" t="e">
        <f t="shared" ref="D1150:D1151" ca="1" si="1973">AJ1150</f>
        <v>#N/A</v>
      </c>
      <c r="E1150" s="52" t="e">
        <f t="shared" ref="E1150:W1150" si="1974">E1143</f>
        <v>#N/A</v>
      </c>
      <c r="F1150" s="52" t="e">
        <f t="shared" si="1974"/>
        <v>#N/A</v>
      </c>
      <c r="G1150" s="52" t="e">
        <f t="shared" si="1974"/>
        <v>#N/A</v>
      </c>
      <c r="H1150" s="52" t="e">
        <f t="shared" si="1974"/>
        <v>#N/A</v>
      </c>
      <c r="I1150" s="52" t="e">
        <f t="shared" si="1974"/>
        <v>#N/A</v>
      </c>
      <c r="J1150" s="52" t="e">
        <f t="shared" si="1974"/>
        <v>#N/A</v>
      </c>
      <c r="K1150" s="52" t="e">
        <f t="shared" si="1974"/>
        <v>#N/A</v>
      </c>
      <c r="L1150" s="52" t="e">
        <f t="shared" si="1974"/>
        <v>#N/A</v>
      </c>
      <c r="M1150" s="52" t="e">
        <f t="shared" si="1974"/>
        <v>#N/A</v>
      </c>
      <c r="N1150" s="52" t="e">
        <f t="shared" si="1974"/>
        <v>#N/A</v>
      </c>
      <c r="O1150" s="52" t="e">
        <f t="shared" si="1974"/>
        <v>#N/A</v>
      </c>
      <c r="P1150" s="52" t="e">
        <f t="shared" si="1974"/>
        <v>#N/A</v>
      </c>
      <c r="Q1150" s="52" t="e">
        <f t="shared" si="1974"/>
        <v>#N/A</v>
      </c>
      <c r="R1150" s="52" t="e">
        <f t="shared" si="1974"/>
        <v>#N/A</v>
      </c>
      <c r="S1150" s="52" t="e">
        <f t="shared" si="1974"/>
        <v>#N/A</v>
      </c>
      <c r="T1150" s="52" t="e">
        <f t="shared" si="1974"/>
        <v>#N/A</v>
      </c>
      <c r="U1150" s="52" t="e">
        <f t="shared" si="1974"/>
        <v>#N/A</v>
      </c>
      <c r="V1150" s="52" t="e">
        <f t="shared" si="1974"/>
        <v>#N/A</v>
      </c>
      <c r="W1150" s="52" t="e">
        <f t="shared" si="1974"/>
        <v>#N/A</v>
      </c>
      <c r="X1150" s="55" t="e">
        <f t="shared" ref="X1150:X1151" si="1975">(H1150-(O1150*P1150)/100-3*(J1150*K1150)/100)/2</f>
        <v>#N/A</v>
      </c>
      <c r="Y1150" s="55" t="e">
        <f t="shared" ref="Y1150:Y1151" si="1976">SUM(X1150,(J1150*K1150/100))/(F1150/100)</f>
        <v>#N/A</v>
      </c>
      <c r="Z1150" s="55" t="e">
        <f t="shared" ref="Z1150" si="1977">U1150*0.5+U1151*0.5</f>
        <v>#N/A</v>
      </c>
      <c r="AA1150" s="55" t="e">
        <f t="shared" ref="AA1150:AA1151" si="1978">J1150/Y1150</f>
        <v>#N/A</v>
      </c>
      <c r="AB1150" s="336" t="e">
        <f t="shared" ref="AB1150:AB1151" si="1979">X1150/(Y1150-J1150)</f>
        <v>#N/A</v>
      </c>
      <c r="AC1150" s="223" t="e">
        <f ca="1">INDEX(FGA_COEFFS,1,1)+Z1150*INDEX(FGA_COEFFS,1,2)+Y1150*INDEX(FGA_COEFFS,1,3)+R1150*INDEX(FGA_COEFFS,1,4)+Q1151*INDEX(FGA_COEFFS,1,5)+S1150*INDEX(FGA_COEFFS,1,6)+T1151*INDEX(FGA_COEFFS,1,7)+M1151*INDEX(FGA_COEFFS,1,8)+Y1154*Y1155</f>
        <v>#N/A</v>
      </c>
      <c r="AD1150" s="223" t="e">
        <f ca="1">INDEX(THREEPTA_COEFFS,1,1)+AC1150*INDEX(THREEPTA_COEFFS,1,2)+J1150*INDEX(THREEPTA_COEFFS,1,3)+AA1150*INDEX(THREEPTA_COEFFS,1,4)+K1150*INDEX(THREEPTA_COEFFS,1,5)+L1151*INDEX(THREEPTA_COEFFS,1,6)+Z1154*Z1155</f>
        <v>#N/A</v>
      </c>
      <c r="AE1150" s="223" t="e">
        <f ca="1">INDEX(THREEPTPCT_COEFFS,1,1)+K1150*INDEX(THREEPTPCT_COEFFS,1,2)+L1151*INDEX(THREEPTPCT_COEFFS,1,3)+AA1154*AA1155</f>
        <v>#N/A</v>
      </c>
      <c r="AF1150" s="55" t="e">
        <f t="shared" ref="AF1150:AF1151" ca="1" si="1980">AC1150-AD1150</f>
        <v>#N/A</v>
      </c>
      <c r="AG1150" s="223" t="e">
        <f ca="1">INDEX(TWOPTPCT_COEFFS,1,1)+AB1150*INDEX(TWOPTPCT_COEFFS,1,2)+I1151*INDEX(TWOPTPCT_COEFFS,1,3)+G1151*INDEX(TWOPTPCT_COEFFS,1,4)+L1151*INDEX(TWOPTPCT_COEFFS,1,5)+AB1154*AB1155</f>
        <v>#N/A</v>
      </c>
      <c r="AH1150" s="223" t="e">
        <f ca="1">INDEX(FTA_COEFFS,1,1)+O1150*INDEX(FTA_COEFFS,1,2)+N1151*INDEX(FTA_COEFFS,1,3)+(Q1150+R1150)*INDEX(FTA_COEFFS,1,4)+(Q1151+R1151)*INDEX(FTA_COEFFS,1,5)+M1151*INDEX(FTA_COEFFS,1,6)+AC1154*AC1155</f>
        <v>#N/A</v>
      </c>
      <c r="AI1150" s="223" t="e">
        <f ca="1">INDEX(FTPCT_COEFFS,1,1)+P1150*INDEX(FTPCT_COEFFS,1,2)+F1150*INDEX(FTPCT_COEFFS,1,3)+G1151*INDEX(FTPCT_COEFFS,1,4)+AD1154*AD1155</f>
        <v>#N/A</v>
      </c>
      <c r="AJ1150" s="338" t="e">
        <f t="shared" ref="AJ1150:AJ1151" ca="1" si="1981">AD1150*AE1150/100+AF1150*AG1150+AH1150*AI1150/100</f>
        <v>#N/A</v>
      </c>
      <c r="AK1150" s="55"/>
      <c r="AL1150" s="55"/>
      <c r="AM1150" s="55"/>
      <c r="AN1150" s="55"/>
      <c r="AO1150" s="55"/>
      <c r="AP1150" s="55"/>
      <c r="AQ1150" s="55"/>
      <c r="AR1150" s="55"/>
    </row>
    <row r="1151" spans="1:45" x14ac:dyDescent="0.3">
      <c r="B1151" s="54" t="s">
        <v>175</v>
      </c>
      <c r="C1151" s="54">
        <f>C1144</f>
        <v>0</v>
      </c>
      <c r="D1151" s="56" t="e">
        <f t="shared" ca="1" si="1973"/>
        <v>#N/A</v>
      </c>
      <c r="E1151" s="52" t="e">
        <f t="shared" ref="E1151:W1151" si="1982">E1144</f>
        <v>#N/A</v>
      </c>
      <c r="F1151" s="52" t="e">
        <f t="shared" si="1982"/>
        <v>#N/A</v>
      </c>
      <c r="G1151" s="52" t="e">
        <f t="shared" si="1982"/>
        <v>#N/A</v>
      </c>
      <c r="H1151" s="52" t="e">
        <f t="shared" si="1982"/>
        <v>#N/A</v>
      </c>
      <c r="I1151" s="52" t="e">
        <f t="shared" si="1982"/>
        <v>#N/A</v>
      </c>
      <c r="J1151" s="52" t="e">
        <f t="shared" si="1982"/>
        <v>#N/A</v>
      </c>
      <c r="K1151" s="52" t="e">
        <f t="shared" si="1982"/>
        <v>#N/A</v>
      </c>
      <c r="L1151" s="52" t="e">
        <f t="shared" si="1982"/>
        <v>#N/A</v>
      </c>
      <c r="M1151" s="52" t="e">
        <f t="shared" si="1982"/>
        <v>#N/A</v>
      </c>
      <c r="N1151" s="52" t="e">
        <f t="shared" si="1982"/>
        <v>#N/A</v>
      </c>
      <c r="O1151" s="52" t="e">
        <f t="shared" si="1982"/>
        <v>#N/A</v>
      </c>
      <c r="P1151" s="52" t="e">
        <f t="shared" si="1982"/>
        <v>#N/A</v>
      </c>
      <c r="Q1151" s="52" t="e">
        <f t="shared" si="1982"/>
        <v>#N/A</v>
      </c>
      <c r="R1151" s="52" t="e">
        <f t="shared" si="1982"/>
        <v>#N/A</v>
      </c>
      <c r="S1151" s="52" t="e">
        <f t="shared" si="1982"/>
        <v>#N/A</v>
      </c>
      <c r="T1151" s="52" t="e">
        <f t="shared" si="1982"/>
        <v>#N/A</v>
      </c>
      <c r="U1151" s="52" t="e">
        <f t="shared" si="1982"/>
        <v>#N/A</v>
      </c>
      <c r="V1151" s="52" t="e">
        <f t="shared" si="1982"/>
        <v>#N/A</v>
      </c>
      <c r="W1151" s="52" t="e">
        <f t="shared" si="1982"/>
        <v>#N/A</v>
      </c>
      <c r="X1151" s="55" t="e">
        <f t="shared" si="1975"/>
        <v>#N/A</v>
      </c>
      <c r="Y1151" s="55" t="e">
        <f t="shared" si="1976"/>
        <v>#N/A</v>
      </c>
      <c r="Z1151" s="55" t="e">
        <f t="shared" ref="Z1151" si="1983">Z1150</f>
        <v>#N/A</v>
      </c>
      <c r="AA1151" s="55" t="e">
        <f t="shared" si="1978"/>
        <v>#N/A</v>
      </c>
      <c r="AB1151" s="336" t="e">
        <f t="shared" si="1979"/>
        <v>#N/A</v>
      </c>
      <c r="AC1151" s="223" t="e">
        <f ca="1">INDEX(FGA_COEFFS,1,1)+Z1151*INDEX(FGA_COEFFS,1,2)+Y1151*INDEX(FGA_COEFFS,1,3)+R1151*INDEX(FGA_COEFFS,1,4)+Q1150*INDEX(FGA_COEFFS,1,5)+S1151*INDEX(FGA_COEFFS,1,6)+T1150*INDEX(FGA_COEFFS,1,7)+M1150*INDEX(FGA_COEFFS,1,8)+Y1154*Y1156</f>
        <v>#N/A</v>
      </c>
      <c r="AD1151" s="223" t="e">
        <f ca="1">INDEX(THREEPTA_COEFFS,1,1)+AC1151*INDEX(THREEPTA_COEFFS,1,2)+J1151*INDEX(THREEPTA_COEFFS,1,3)+AA1151*INDEX(THREEPTA_COEFFS,1,4)+K1151*INDEX(THREEPTA_COEFFS,1,5)+L1150*INDEX(THREEPTA_COEFFS,1,6)+Z1154*Z1156</f>
        <v>#N/A</v>
      </c>
      <c r="AE1151" s="223" t="e">
        <f ca="1">INDEX(THREEPTPCT_COEFFS,1,1)+K1151*INDEX(THREEPTPCT_COEFFS,1,2)+L1150*INDEX(THREEPTPCT_COEFFS,1,3)+AA1154*AA1156</f>
        <v>#N/A</v>
      </c>
      <c r="AF1151" s="55" t="e">
        <f t="shared" ca="1" si="1980"/>
        <v>#N/A</v>
      </c>
      <c r="AG1151" s="223" t="e">
        <f ca="1">INDEX(TWOPTPCT_COEFFS,1,1)+AB1151*INDEX(TWOPTPCT_COEFFS,1,2)+I1150*INDEX(TWOPTPCT_COEFFS,1,3)+G1150*INDEX(TWOPTPCT_COEFFS,1,4)+L1150*INDEX(TWOPTPCT_COEFFS,1,5)+AB1154*AB1156</f>
        <v>#N/A</v>
      </c>
      <c r="AH1151" s="223" t="e">
        <f ca="1">INDEX(FTA_COEFFS,1,1)+O1151*INDEX(FTA_COEFFS,1,2)+N1150*INDEX(FTA_COEFFS,1,3)+(Q1151+R1151)*INDEX(FTA_COEFFS,1,4)+(Q1150+R1150)*INDEX(FTA_COEFFS,1,5)+M1150*INDEX(FTA_COEFFS,1,6)+AC1154*AC1156</f>
        <v>#N/A</v>
      </c>
      <c r="AI1151" s="223" t="e">
        <f ca="1">INDEX(FTPCT_COEFFS,1,1)+P1151*INDEX(FTPCT_COEFFS,1,2)+F1151*INDEX(FTPCT_COEFFS,1,3)+G1150*INDEX(FTPCT_COEFFS,1,4)+AD1154*AD1156</f>
        <v>#N/A</v>
      </c>
      <c r="AJ1151" s="338" t="e">
        <f t="shared" ca="1" si="1981"/>
        <v>#N/A</v>
      </c>
      <c r="AK1151" s="55"/>
      <c r="AL1151" s="55"/>
      <c r="AM1151" s="55"/>
      <c r="AN1151" s="55"/>
      <c r="AO1151" s="55"/>
      <c r="AP1151" s="55"/>
      <c r="AQ1151" s="55"/>
      <c r="AR1151" s="55"/>
    </row>
    <row r="1152" spans="1:45" x14ac:dyDescent="0.3">
      <c r="A1152" s="54" t="e">
        <f ca="1">IF(D1150&gt;(D1151+(AVERAGE(V1150,W1150)-AVERAGE(V1151,W1151))/2)+2.5,C1150,IF(D1151&gt;(D1150+(AVERAGE(V1151,W1151)-AVERAGE(V1150,W1150))/2)+2.5,C1151,"Close"))</f>
        <v>#N/A</v>
      </c>
      <c r="B1152" s="64" t="e">
        <f ca="1">IF(D1151&gt;D1150,C1151,C1150)</f>
        <v>#N/A</v>
      </c>
      <c r="D1152" s="56"/>
      <c r="X1152" s="55"/>
      <c r="Y1152" s="55"/>
      <c r="Z1152" s="55"/>
      <c r="AA1152" s="55"/>
      <c r="AB1152" s="55"/>
      <c r="AC1152" s="337"/>
      <c r="AD1152" s="337"/>
      <c r="AE1152" s="337"/>
      <c r="AF1152" s="337"/>
      <c r="AG1152" s="337"/>
      <c r="AH1152" s="337"/>
      <c r="AI1152" s="337"/>
      <c r="AJ1152" s="337"/>
      <c r="AK1152" s="337"/>
      <c r="AL1152" s="337"/>
      <c r="AM1152" s="55"/>
      <c r="AN1152" s="55"/>
      <c r="AO1152" s="55"/>
      <c r="AP1152" s="55"/>
      <c r="AQ1152" s="55"/>
      <c r="AR1152" s="55"/>
      <c r="AS1152" s="55"/>
    </row>
    <row r="1153" spans="1:45" x14ac:dyDescent="0.3">
      <c r="X1153" s="54" t="s">
        <v>1305</v>
      </c>
      <c r="Y1153" s="54" t="s">
        <v>128</v>
      </c>
      <c r="Z1153" s="54" t="s">
        <v>157</v>
      </c>
      <c r="AA1153" s="54" t="s">
        <v>151</v>
      </c>
      <c r="AB1153" s="54" t="s">
        <v>1327</v>
      </c>
      <c r="AC1153" s="54" t="s">
        <v>129</v>
      </c>
      <c r="AD1153" s="54" t="s">
        <v>116</v>
      </c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</row>
    <row r="1154" spans="1:45" x14ac:dyDescent="0.3">
      <c r="X1154" s="54"/>
      <c r="Y1154" s="54">
        <f t="shared" ref="Y1154:AD1154" si="1984">Y1147</f>
        <v>6.4436999999999998</v>
      </c>
      <c r="Z1154" s="54">
        <f t="shared" si="1984"/>
        <v>4.9371</v>
      </c>
      <c r="AA1154" s="54">
        <f t="shared" si="1984"/>
        <v>11.350300000000001</v>
      </c>
      <c r="AB1154" s="54">
        <f t="shared" si="1984"/>
        <v>7.1900000000000006E-2</v>
      </c>
      <c r="AC1154" s="54">
        <f t="shared" si="1984"/>
        <v>6.2766000000000002</v>
      </c>
      <c r="AD1154" s="54">
        <f t="shared" si="1984"/>
        <v>11.042999999999999</v>
      </c>
      <c r="AE1154" s="54"/>
      <c r="AF1154" s="336"/>
      <c r="AG1154" s="336"/>
      <c r="AH1154" s="336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</row>
    <row r="1155" spans="1:45" x14ac:dyDescent="0.3">
      <c r="D1155" s="56"/>
      <c r="X1155" s="336"/>
      <c r="Y1155" s="336">
        <f t="shared" ca="1" si="1960"/>
        <v>0.15686873641525798</v>
      </c>
      <c r="Z1155" s="336">
        <f t="shared" ca="1" si="1960"/>
        <v>0.25231515388859799</v>
      </c>
      <c r="AA1155" s="336">
        <f t="shared" ca="1" si="1960"/>
        <v>2.8290756637917311E-3</v>
      </c>
      <c r="AB1155" s="336">
        <f t="shared" ca="1" si="1960"/>
        <v>-6.9039118182711356E-2</v>
      </c>
      <c r="AC1155" s="336">
        <f t="shared" ca="1" si="1960"/>
        <v>-0.39194838618017325</v>
      </c>
      <c r="AD1155" s="336">
        <f t="shared" ca="1" si="1960"/>
        <v>-7.0756607277454586E-2</v>
      </c>
      <c r="AE1155" s="336"/>
      <c r="AF1155" s="336"/>
      <c r="AG1155" s="336"/>
      <c r="AH1155" s="336"/>
      <c r="AI1155" s="54"/>
      <c r="AJ1155" s="54"/>
      <c r="AK1155" s="54"/>
      <c r="AL1155" s="336"/>
      <c r="AM1155" s="336"/>
      <c r="AN1155" s="336"/>
      <c r="AO1155" s="336"/>
      <c r="AP1155" s="54"/>
      <c r="AQ1155" s="336"/>
      <c r="AR1155" s="336"/>
      <c r="AS1155" s="336"/>
    </row>
    <row r="1156" spans="1:45" x14ac:dyDescent="0.3">
      <c r="C1156" s="54"/>
      <c r="D1156" s="56"/>
      <c r="Y1156" s="336">
        <f t="shared" ca="1" si="1960"/>
        <v>0.37552430551057597</v>
      </c>
      <c r="Z1156" s="336">
        <f t="shared" ca="1" si="1960"/>
        <v>-1.3454314900941557</v>
      </c>
      <c r="AA1156" s="336">
        <f t="shared" ca="1" si="1960"/>
        <v>0.22808846839963465</v>
      </c>
      <c r="AB1156" s="336">
        <f t="shared" ca="1" si="1960"/>
        <v>0.36680088674644146</v>
      </c>
      <c r="AC1156" s="336">
        <f t="shared" ca="1" si="1960"/>
        <v>0.36173745021981735</v>
      </c>
      <c r="AD1156" s="336">
        <f t="shared" ca="1" si="1960"/>
        <v>-5.493433438967809E-2</v>
      </c>
      <c r="AE1156" s="55"/>
      <c r="AF1156" s="55"/>
      <c r="AG1156" s="55"/>
      <c r="AH1156" s="55"/>
      <c r="AI1156" s="55"/>
      <c r="AJ1156" s="55"/>
      <c r="AK1156" s="55"/>
      <c r="AL1156" s="55"/>
      <c r="AM1156" s="55"/>
      <c r="AN1156" s="55"/>
      <c r="AO1156" s="55"/>
      <c r="AP1156" s="55"/>
      <c r="AQ1156" s="55"/>
      <c r="AR1156" s="55"/>
      <c r="AS1156" s="55"/>
    </row>
    <row r="1157" spans="1:45" x14ac:dyDescent="0.3">
      <c r="B1157" s="54" t="s">
        <v>172</v>
      </c>
      <c r="C1157" s="53">
        <f>C1150</f>
        <v>0</v>
      </c>
      <c r="D1157" s="56" t="e">
        <f t="shared" ref="D1157:D1158" ca="1" si="1985">AJ1157</f>
        <v>#N/A</v>
      </c>
      <c r="E1157" s="52" t="e">
        <f t="shared" ref="E1157:W1157" si="1986">E1150</f>
        <v>#N/A</v>
      </c>
      <c r="F1157" s="52" t="e">
        <f t="shared" si="1986"/>
        <v>#N/A</v>
      </c>
      <c r="G1157" s="52" t="e">
        <f t="shared" si="1986"/>
        <v>#N/A</v>
      </c>
      <c r="H1157" s="52" t="e">
        <f t="shared" si="1986"/>
        <v>#N/A</v>
      </c>
      <c r="I1157" s="52" t="e">
        <f t="shared" si="1986"/>
        <v>#N/A</v>
      </c>
      <c r="J1157" s="52" t="e">
        <f t="shared" si="1986"/>
        <v>#N/A</v>
      </c>
      <c r="K1157" s="52" t="e">
        <f t="shared" si="1986"/>
        <v>#N/A</v>
      </c>
      <c r="L1157" s="52" t="e">
        <f t="shared" si="1986"/>
        <v>#N/A</v>
      </c>
      <c r="M1157" s="52" t="e">
        <f t="shared" si="1986"/>
        <v>#N/A</v>
      </c>
      <c r="N1157" s="52" t="e">
        <f t="shared" si="1986"/>
        <v>#N/A</v>
      </c>
      <c r="O1157" s="52" t="e">
        <f t="shared" si="1986"/>
        <v>#N/A</v>
      </c>
      <c r="P1157" s="52" t="e">
        <f t="shared" si="1986"/>
        <v>#N/A</v>
      </c>
      <c r="Q1157" s="52" t="e">
        <f t="shared" si="1986"/>
        <v>#N/A</v>
      </c>
      <c r="R1157" s="52" t="e">
        <f t="shared" si="1986"/>
        <v>#N/A</v>
      </c>
      <c r="S1157" s="52" t="e">
        <f t="shared" si="1986"/>
        <v>#N/A</v>
      </c>
      <c r="T1157" s="52" t="e">
        <f t="shared" si="1986"/>
        <v>#N/A</v>
      </c>
      <c r="U1157" s="52" t="e">
        <f t="shared" si="1986"/>
        <v>#N/A</v>
      </c>
      <c r="V1157" s="52" t="e">
        <f t="shared" si="1986"/>
        <v>#N/A</v>
      </c>
      <c r="W1157" s="52" t="e">
        <f t="shared" si="1986"/>
        <v>#N/A</v>
      </c>
      <c r="X1157" s="55" t="e">
        <f t="shared" ref="X1157:X1158" si="1987">(H1157-(O1157*P1157)/100-3*(J1157*K1157)/100)/2</f>
        <v>#N/A</v>
      </c>
      <c r="Y1157" s="55" t="e">
        <f t="shared" ref="Y1157:Y1158" si="1988">SUM(X1157,(J1157*K1157/100))/(F1157/100)</f>
        <v>#N/A</v>
      </c>
      <c r="Z1157" s="55" t="e">
        <f t="shared" ref="Z1157" si="1989">U1157*0.5+U1158*0.5</f>
        <v>#N/A</v>
      </c>
      <c r="AA1157" s="55" t="e">
        <f t="shared" ref="AA1157:AA1158" si="1990">J1157/Y1157</f>
        <v>#N/A</v>
      </c>
      <c r="AB1157" s="336" t="e">
        <f t="shared" ref="AB1157:AB1158" si="1991">X1157/(Y1157-J1157)</f>
        <v>#N/A</v>
      </c>
      <c r="AC1157" s="223" t="e">
        <f ca="1">INDEX(FGA_COEFFS,1,1)+Z1157*INDEX(FGA_COEFFS,1,2)+Y1157*INDEX(FGA_COEFFS,1,3)+R1157*INDEX(FGA_COEFFS,1,4)+Q1158*INDEX(FGA_COEFFS,1,5)+S1157*INDEX(FGA_COEFFS,1,6)+T1158*INDEX(FGA_COEFFS,1,7)+M1158*INDEX(FGA_COEFFS,1,8)+Y1161*Y1162</f>
        <v>#N/A</v>
      </c>
      <c r="AD1157" s="223" t="e">
        <f ca="1">INDEX(THREEPTA_COEFFS,1,1)+AC1157*INDEX(THREEPTA_COEFFS,1,2)+J1157*INDEX(THREEPTA_COEFFS,1,3)+AA1157*INDEX(THREEPTA_COEFFS,1,4)+K1157*INDEX(THREEPTA_COEFFS,1,5)+L1158*INDEX(THREEPTA_COEFFS,1,6)+Z1161*Z1162</f>
        <v>#N/A</v>
      </c>
      <c r="AE1157" s="223" t="e">
        <f ca="1">INDEX(THREEPTPCT_COEFFS,1,1)+K1157*INDEX(THREEPTPCT_COEFFS,1,2)+L1158*INDEX(THREEPTPCT_COEFFS,1,3)+AA1161*AA1162</f>
        <v>#N/A</v>
      </c>
      <c r="AF1157" s="55" t="e">
        <f t="shared" ref="AF1157:AF1158" ca="1" si="1992">AC1157-AD1157</f>
        <v>#N/A</v>
      </c>
      <c r="AG1157" s="223" t="e">
        <f ca="1">INDEX(TWOPTPCT_COEFFS,1,1)+AB1157*INDEX(TWOPTPCT_COEFFS,1,2)+I1158*INDEX(TWOPTPCT_COEFFS,1,3)+G1158*INDEX(TWOPTPCT_COEFFS,1,4)+L1158*INDEX(TWOPTPCT_COEFFS,1,5)+AB1161*AB1162</f>
        <v>#N/A</v>
      </c>
      <c r="AH1157" s="223" t="e">
        <f ca="1">INDEX(FTA_COEFFS,1,1)+O1157*INDEX(FTA_COEFFS,1,2)+N1158*INDEX(FTA_COEFFS,1,3)+(Q1157+R1157)*INDEX(FTA_COEFFS,1,4)+(Q1158+R1158)*INDEX(FTA_COEFFS,1,5)+M1158*INDEX(FTA_COEFFS,1,6)+AC1161*AC1162</f>
        <v>#N/A</v>
      </c>
      <c r="AI1157" s="223" t="e">
        <f ca="1">INDEX(FTPCT_COEFFS,1,1)+P1157*INDEX(FTPCT_COEFFS,1,2)+F1157*INDEX(FTPCT_COEFFS,1,3)+G1158*INDEX(FTPCT_COEFFS,1,4)+AD1161*AD1162</f>
        <v>#N/A</v>
      </c>
      <c r="AJ1157" s="338" t="e">
        <f t="shared" ref="AJ1157:AJ1158" ca="1" si="1993">AD1157*AE1157/100+AF1157*AG1157+AH1157*AI1157/100</f>
        <v>#N/A</v>
      </c>
      <c r="AK1157" s="55"/>
      <c r="AL1157" s="55"/>
      <c r="AM1157" s="55"/>
      <c r="AN1157" s="55"/>
      <c r="AO1157" s="55"/>
      <c r="AP1157" s="55"/>
      <c r="AQ1157" s="55"/>
      <c r="AR1157" s="55"/>
    </row>
    <row r="1158" spans="1:45" x14ac:dyDescent="0.3">
      <c r="B1158" s="54" t="s">
        <v>175</v>
      </c>
      <c r="C1158" s="54">
        <f>C1151</f>
        <v>0</v>
      </c>
      <c r="D1158" s="56" t="e">
        <f t="shared" ca="1" si="1985"/>
        <v>#N/A</v>
      </c>
      <c r="E1158" s="52" t="e">
        <f t="shared" ref="E1158:W1158" si="1994">E1151</f>
        <v>#N/A</v>
      </c>
      <c r="F1158" s="52" t="e">
        <f t="shared" si="1994"/>
        <v>#N/A</v>
      </c>
      <c r="G1158" s="52" t="e">
        <f t="shared" si="1994"/>
        <v>#N/A</v>
      </c>
      <c r="H1158" s="52" t="e">
        <f t="shared" si="1994"/>
        <v>#N/A</v>
      </c>
      <c r="I1158" s="52" t="e">
        <f t="shared" si="1994"/>
        <v>#N/A</v>
      </c>
      <c r="J1158" s="52" t="e">
        <f t="shared" si="1994"/>
        <v>#N/A</v>
      </c>
      <c r="K1158" s="52" t="e">
        <f t="shared" si="1994"/>
        <v>#N/A</v>
      </c>
      <c r="L1158" s="52" t="e">
        <f t="shared" si="1994"/>
        <v>#N/A</v>
      </c>
      <c r="M1158" s="52" t="e">
        <f t="shared" si="1994"/>
        <v>#N/A</v>
      </c>
      <c r="N1158" s="52" t="e">
        <f t="shared" si="1994"/>
        <v>#N/A</v>
      </c>
      <c r="O1158" s="52" t="e">
        <f t="shared" si="1994"/>
        <v>#N/A</v>
      </c>
      <c r="P1158" s="52" t="e">
        <f t="shared" si="1994"/>
        <v>#N/A</v>
      </c>
      <c r="Q1158" s="52" t="e">
        <f t="shared" si="1994"/>
        <v>#N/A</v>
      </c>
      <c r="R1158" s="52" t="e">
        <f t="shared" si="1994"/>
        <v>#N/A</v>
      </c>
      <c r="S1158" s="52" t="e">
        <f t="shared" si="1994"/>
        <v>#N/A</v>
      </c>
      <c r="T1158" s="52" t="e">
        <f t="shared" si="1994"/>
        <v>#N/A</v>
      </c>
      <c r="U1158" s="52" t="e">
        <f t="shared" si="1994"/>
        <v>#N/A</v>
      </c>
      <c r="V1158" s="52" t="e">
        <f t="shared" si="1994"/>
        <v>#N/A</v>
      </c>
      <c r="W1158" s="52" t="e">
        <f t="shared" si="1994"/>
        <v>#N/A</v>
      </c>
      <c r="X1158" s="55" t="e">
        <f t="shared" si="1987"/>
        <v>#N/A</v>
      </c>
      <c r="Y1158" s="55" t="e">
        <f t="shared" si="1988"/>
        <v>#N/A</v>
      </c>
      <c r="Z1158" s="55" t="e">
        <f t="shared" ref="Z1158" si="1995">Z1157</f>
        <v>#N/A</v>
      </c>
      <c r="AA1158" s="55" t="e">
        <f t="shared" si="1990"/>
        <v>#N/A</v>
      </c>
      <c r="AB1158" s="336" t="e">
        <f t="shared" si="1991"/>
        <v>#N/A</v>
      </c>
      <c r="AC1158" s="223" t="e">
        <f ca="1">INDEX(FGA_COEFFS,1,1)+Z1158*INDEX(FGA_COEFFS,1,2)+Y1158*INDEX(FGA_COEFFS,1,3)+R1158*INDEX(FGA_COEFFS,1,4)+Q1157*INDEX(FGA_COEFFS,1,5)+S1158*INDEX(FGA_COEFFS,1,6)+T1157*INDEX(FGA_COEFFS,1,7)+M1157*INDEX(FGA_COEFFS,1,8)+Y1161*Y1163</f>
        <v>#N/A</v>
      </c>
      <c r="AD1158" s="223" t="e">
        <f ca="1">INDEX(THREEPTA_COEFFS,1,1)+AC1158*INDEX(THREEPTA_COEFFS,1,2)+J1158*INDEX(THREEPTA_COEFFS,1,3)+AA1158*INDEX(THREEPTA_COEFFS,1,4)+K1158*INDEX(THREEPTA_COEFFS,1,5)+L1157*INDEX(THREEPTA_COEFFS,1,6)+Z1161*Z1163</f>
        <v>#N/A</v>
      </c>
      <c r="AE1158" s="223" t="e">
        <f ca="1">INDEX(THREEPTPCT_COEFFS,1,1)+K1158*INDEX(THREEPTPCT_COEFFS,1,2)+L1157*INDEX(THREEPTPCT_COEFFS,1,3)+AA1161*AA1163</f>
        <v>#N/A</v>
      </c>
      <c r="AF1158" s="55" t="e">
        <f t="shared" ca="1" si="1992"/>
        <v>#N/A</v>
      </c>
      <c r="AG1158" s="223" t="e">
        <f ca="1">INDEX(TWOPTPCT_COEFFS,1,1)+AB1158*INDEX(TWOPTPCT_COEFFS,1,2)+I1157*INDEX(TWOPTPCT_COEFFS,1,3)+G1157*INDEX(TWOPTPCT_COEFFS,1,4)+L1157*INDEX(TWOPTPCT_COEFFS,1,5)+AB1161*AB1163</f>
        <v>#N/A</v>
      </c>
      <c r="AH1158" s="223" t="e">
        <f ca="1">INDEX(FTA_COEFFS,1,1)+O1158*INDEX(FTA_COEFFS,1,2)+N1157*INDEX(FTA_COEFFS,1,3)+(Q1158+R1158)*INDEX(FTA_COEFFS,1,4)+(Q1157+R1157)*INDEX(FTA_COEFFS,1,5)+M1157*INDEX(FTA_COEFFS,1,6)+AC1161*AC1163</f>
        <v>#N/A</v>
      </c>
      <c r="AI1158" s="223" t="e">
        <f ca="1">INDEX(FTPCT_COEFFS,1,1)+P1158*INDEX(FTPCT_COEFFS,1,2)+F1158*INDEX(FTPCT_COEFFS,1,3)+G1157*INDEX(FTPCT_COEFFS,1,4)+AD1161*AD1163</f>
        <v>#N/A</v>
      </c>
      <c r="AJ1158" s="338" t="e">
        <f t="shared" ca="1" si="1993"/>
        <v>#N/A</v>
      </c>
      <c r="AK1158" s="55"/>
      <c r="AL1158" s="55"/>
      <c r="AM1158" s="55"/>
      <c r="AN1158" s="55"/>
      <c r="AO1158" s="55"/>
      <c r="AP1158" s="55"/>
      <c r="AQ1158" s="55"/>
      <c r="AR1158" s="55"/>
    </row>
    <row r="1159" spans="1:45" x14ac:dyDescent="0.3">
      <c r="A1159" s="54" t="e">
        <f ca="1">IF(D1157&gt;(D1158+(AVERAGE(V1157,W1157)-AVERAGE(V1158,W1158))/2)+2.5,C1157,IF(D1158&gt;(D1157+(AVERAGE(V1158,W1158)-AVERAGE(V1157,W1157))/2)+2.5,C1158,"Close"))</f>
        <v>#N/A</v>
      </c>
      <c r="B1159" s="64" t="e">
        <f ca="1">IF(D1158&gt;D1157,C1158,C1157)</f>
        <v>#N/A</v>
      </c>
      <c r="D1159" s="56"/>
      <c r="X1159" s="55"/>
      <c r="Y1159" s="55"/>
      <c r="Z1159" s="55"/>
      <c r="AA1159" s="55"/>
      <c r="AB1159" s="55"/>
      <c r="AC1159" s="337"/>
      <c r="AD1159" s="337"/>
      <c r="AE1159" s="337"/>
      <c r="AF1159" s="337"/>
      <c r="AG1159" s="337"/>
      <c r="AH1159" s="337"/>
      <c r="AI1159" s="337"/>
      <c r="AJ1159" s="337"/>
      <c r="AK1159" s="337"/>
      <c r="AL1159" s="337"/>
      <c r="AM1159" s="55"/>
      <c r="AN1159" s="55"/>
      <c r="AO1159" s="55"/>
      <c r="AP1159" s="55"/>
      <c r="AQ1159" s="55"/>
      <c r="AR1159" s="55"/>
      <c r="AS1159" s="55"/>
    </row>
    <row r="1160" spans="1:45" x14ac:dyDescent="0.3">
      <c r="X1160" s="54" t="s">
        <v>1305</v>
      </c>
      <c r="Y1160" s="54" t="s">
        <v>128</v>
      </c>
      <c r="Z1160" s="54" t="s">
        <v>157</v>
      </c>
      <c r="AA1160" s="54" t="s">
        <v>151</v>
      </c>
      <c r="AB1160" s="54" t="s">
        <v>1327</v>
      </c>
      <c r="AC1160" s="54" t="s">
        <v>129</v>
      </c>
      <c r="AD1160" s="54" t="s">
        <v>116</v>
      </c>
      <c r="AE1160" s="54"/>
      <c r="AF1160" s="54"/>
      <c r="AG1160" s="54"/>
      <c r="AH1160" s="54"/>
      <c r="AI1160" s="54"/>
      <c r="AJ1160" s="54"/>
      <c r="AK1160" s="54"/>
      <c r="AL1160" s="54"/>
      <c r="AM1160" s="54"/>
      <c r="AN1160" s="54"/>
      <c r="AO1160" s="54"/>
      <c r="AP1160" s="54"/>
      <c r="AQ1160" s="54"/>
      <c r="AR1160" s="54"/>
      <c r="AS1160" s="54"/>
    </row>
    <row r="1161" spans="1:45" x14ac:dyDescent="0.3">
      <c r="X1161" s="54"/>
      <c r="Y1161" s="54">
        <f t="shared" ref="Y1161:AD1161" si="1996">Y1154</f>
        <v>6.4436999999999998</v>
      </c>
      <c r="Z1161" s="54">
        <f t="shared" si="1996"/>
        <v>4.9371</v>
      </c>
      <c r="AA1161" s="54">
        <f t="shared" si="1996"/>
        <v>11.350300000000001</v>
      </c>
      <c r="AB1161" s="54">
        <f t="shared" si="1996"/>
        <v>7.1900000000000006E-2</v>
      </c>
      <c r="AC1161" s="54">
        <f t="shared" si="1996"/>
        <v>6.2766000000000002</v>
      </c>
      <c r="AD1161" s="54">
        <f t="shared" si="1996"/>
        <v>11.042999999999999</v>
      </c>
      <c r="AE1161" s="54"/>
      <c r="AF1161" s="336"/>
      <c r="AG1161" s="336"/>
      <c r="AH1161" s="336"/>
      <c r="AI1161" s="54"/>
      <c r="AJ1161" s="54"/>
      <c r="AK1161" s="54"/>
      <c r="AL1161" s="54"/>
      <c r="AM1161" s="54"/>
      <c r="AN1161" s="54"/>
      <c r="AO1161" s="54"/>
      <c r="AP1161" s="54"/>
      <c r="AQ1161" s="54"/>
      <c r="AR1161" s="54"/>
      <c r="AS1161" s="54"/>
    </row>
    <row r="1162" spans="1:45" x14ac:dyDescent="0.3">
      <c r="D1162" s="56"/>
      <c r="X1162" s="336"/>
      <c r="Y1162" s="336">
        <f t="shared" ca="1" si="1960"/>
        <v>7.5717656853277315E-3</v>
      </c>
      <c r="Z1162" s="336">
        <f t="shared" ca="1" si="1960"/>
        <v>-0.74261644781569347</v>
      </c>
      <c r="AA1162" s="336">
        <f t="shared" ca="1" si="1960"/>
        <v>1.0173340635203592</v>
      </c>
      <c r="AB1162" s="336">
        <f t="shared" ca="1" si="1960"/>
        <v>0.59074298928399904</v>
      </c>
      <c r="AC1162" s="336">
        <f t="shared" ca="1" si="1960"/>
        <v>2.9820798457887415E-2</v>
      </c>
      <c r="AD1162" s="336">
        <f t="shared" ca="1" si="1960"/>
        <v>-6.9656686668916248E-3</v>
      </c>
      <c r="AE1162" s="336"/>
      <c r="AF1162" s="336"/>
      <c r="AG1162" s="336"/>
      <c r="AH1162" s="336"/>
      <c r="AI1162" s="54"/>
      <c r="AJ1162" s="54"/>
      <c r="AK1162" s="54"/>
      <c r="AL1162" s="336"/>
      <c r="AM1162" s="336"/>
      <c r="AN1162" s="336"/>
      <c r="AO1162" s="336"/>
      <c r="AP1162" s="54"/>
      <c r="AQ1162" s="336"/>
      <c r="AR1162" s="336"/>
      <c r="AS1162" s="336"/>
    </row>
    <row r="1163" spans="1:45" x14ac:dyDescent="0.3">
      <c r="C1163" s="54"/>
      <c r="D1163" s="56"/>
      <c r="Y1163" s="336">
        <f t="shared" ca="1" si="1960"/>
        <v>-5.8613713680157205E-4</v>
      </c>
      <c r="Z1163" s="336">
        <f t="shared" ca="1" si="1960"/>
        <v>-2.4612688286036369E-2</v>
      </c>
      <c r="AA1163" s="336">
        <f t="shared" ca="1" si="1960"/>
        <v>0.95911876604066615</v>
      </c>
      <c r="AB1163" s="336">
        <f t="shared" ca="1" si="1960"/>
        <v>-0.91950485286924144</v>
      </c>
      <c r="AC1163" s="336">
        <f t="shared" ca="1" si="1960"/>
        <v>0.20204615818753291</v>
      </c>
      <c r="AD1163" s="336">
        <f t="shared" ca="1" si="1960"/>
        <v>-0.69980578983704511</v>
      </c>
      <c r="AE1163" s="55"/>
      <c r="AF1163" s="55"/>
      <c r="AG1163" s="55"/>
      <c r="AH1163" s="55"/>
      <c r="AI1163" s="55"/>
      <c r="AJ1163" s="55"/>
      <c r="AK1163" s="55"/>
      <c r="AL1163" s="55"/>
      <c r="AM1163" s="55"/>
      <c r="AN1163" s="55"/>
      <c r="AO1163" s="55"/>
      <c r="AP1163" s="55"/>
      <c r="AQ1163" s="55"/>
      <c r="AR1163" s="55"/>
      <c r="AS1163" s="55"/>
    </row>
    <row r="1164" spans="1:45" x14ac:dyDescent="0.3">
      <c r="B1164" s="54" t="s">
        <v>172</v>
      </c>
      <c r="C1164" s="53">
        <f>C1157</f>
        <v>0</v>
      </c>
      <c r="D1164" s="56" t="e">
        <f t="shared" ref="D1164:D1165" ca="1" si="1997">AJ1164</f>
        <v>#N/A</v>
      </c>
      <c r="E1164" s="52" t="e">
        <f t="shared" ref="E1164:W1164" si="1998">E1157</f>
        <v>#N/A</v>
      </c>
      <c r="F1164" s="52" t="e">
        <f t="shared" si="1998"/>
        <v>#N/A</v>
      </c>
      <c r="G1164" s="52" t="e">
        <f t="shared" si="1998"/>
        <v>#N/A</v>
      </c>
      <c r="H1164" s="52" t="e">
        <f t="shared" si="1998"/>
        <v>#N/A</v>
      </c>
      <c r="I1164" s="52" t="e">
        <f t="shared" si="1998"/>
        <v>#N/A</v>
      </c>
      <c r="J1164" s="52" t="e">
        <f t="shared" si="1998"/>
        <v>#N/A</v>
      </c>
      <c r="K1164" s="52" t="e">
        <f t="shared" si="1998"/>
        <v>#N/A</v>
      </c>
      <c r="L1164" s="52" t="e">
        <f t="shared" si="1998"/>
        <v>#N/A</v>
      </c>
      <c r="M1164" s="52" t="e">
        <f t="shared" si="1998"/>
        <v>#N/A</v>
      </c>
      <c r="N1164" s="52" t="e">
        <f t="shared" si="1998"/>
        <v>#N/A</v>
      </c>
      <c r="O1164" s="52" t="e">
        <f t="shared" si="1998"/>
        <v>#N/A</v>
      </c>
      <c r="P1164" s="52" t="e">
        <f t="shared" si="1998"/>
        <v>#N/A</v>
      </c>
      <c r="Q1164" s="52" t="e">
        <f t="shared" si="1998"/>
        <v>#N/A</v>
      </c>
      <c r="R1164" s="52" t="e">
        <f t="shared" si="1998"/>
        <v>#N/A</v>
      </c>
      <c r="S1164" s="52" t="e">
        <f t="shared" si="1998"/>
        <v>#N/A</v>
      </c>
      <c r="T1164" s="52" t="e">
        <f t="shared" si="1998"/>
        <v>#N/A</v>
      </c>
      <c r="U1164" s="52" t="e">
        <f t="shared" si="1998"/>
        <v>#N/A</v>
      </c>
      <c r="V1164" s="52" t="e">
        <f t="shared" si="1998"/>
        <v>#N/A</v>
      </c>
      <c r="W1164" s="52" t="e">
        <f t="shared" si="1998"/>
        <v>#N/A</v>
      </c>
      <c r="X1164" s="55" t="e">
        <f t="shared" ref="X1164:X1165" si="1999">(H1164-(O1164*P1164)/100-3*(J1164*K1164)/100)/2</f>
        <v>#N/A</v>
      </c>
      <c r="Y1164" s="55" t="e">
        <f t="shared" ref="Y1164:Y1165" si="2000">SUM(X1164,(J1164*K1164/100))/(F1164/100)</f>
        <v>#N/A</v>
      </c>
      <c r="Z1164" s="55" t="e">
        <f t="shared" ref="Z1164" si="2001">U1164*0.5+U1165*0.5</f>
        <v>#N/A</v>
      </c>
      <c r="AA1164" s="55" t="e">
        <f t="shared" ref="AA1164:AA1165" si="2002">J1164/Y1164</f>
        <v>#N/A</v>
      </c>
      <c r="AB1164" s="336" t="e">
        <f t="shared" ref="AB1164:AB1165" si="2003">X1164/(Y1164-J1164)</f>
        <v>#N/A</v>
      </c>
      <c r="AC1164" s="223" t="e">
        <f ca="1">INDEX(FGA_COEFFS,1,1)+Z1164*INDEX(FGA_COEFFS,1,2)+Y1164*INDEX(FGA_COEFFS,1,3)+R1164*INDEX(FGA_COEFFS,1,4)+Q1165*INDEX(FGA_COEFFS,1,5)+S1164*INDEX(FGA_COEFFS,1,6)+T1165*INDEX(FGA_COEFFS,1,7)+M1165*INDEX(FGA_COEFFS,1,8)+Y1168*Y1169</f>
        <v>#N/A</v>
      </c>
      <c r="AD1164" s="223" t="e">
        <f ca="1">INDEX(THREEPTA_COEFFS,1,1)+AC1164*INDEX(THREEPTA_COEFFS,1,2)+J1164*INDEX(THREEPTA_COEFFS,1,3)+AA1164*INDEX(THREEPTA_COEFFS,1,4)+K1164*INDEX(THREEPTA_COEFFS,1,5)+L1165*INDEX(THREEPTA_COEFFS,1,6)+Z1168*Z1169</f>
        <v>#N/A</v>
      </c>
      <c r="AE1164" s="223" t="e">
        <f ca="1">INDEX(THREEPTPCT_COEFFS,1,1)+K1164*INDEX(THREEPTPCT_COEFFS,1,2)+L1165*INDEX(THREEPTPCT_COEFFS,1,3)+AA1168*AA1169</f>
        <v>#N/A</v>
      </c>
      <c r="AF1164" s="55" t="e">
        <f t="shared" ref="AF1164:AF1165" ca="1" si="2004">AC1164-AD1164</f>
        <v>#N/A</v>
      </c>
      <c r="AG1164" s="223" t="e">
        <f ca="1">INDEX(TWOPTPCT_COEFFS,1,1)+AB1164*INDEX(TWOPTPCT_COEFFS,1,2)+I1165*INDEX(TWOPTPCT_COEFFS,1,3)+G1165*INDEX(TWOPTPCT_COEFFS,1,4)+L1165*INDEX(TWOPTPCT_COEFFS,1,5)+AB1168*AB1169</f>
        <v>#N/A</v>
      </c>
      <c r="AH1164" s="223" t="e">
        <f ca="1">INDEX(FTA_COEFFS,1,1)+O1164*INDEX(FTA_COEFFS,1,2)+N1165*INDEX(FTA_COEFFS,1,3)+(Q1164+R1164)*INDEX(FTA_COEFFS,1,4)+(Q1165+R1165)*INDEX(FTA_COEFFS,1,5)+M1165*INDEX(FTA_COEFFS,1,6)+AC1168*AC1169</f>
        <v>#N/A</v>
      </c>
      <c r="AI1164" s="223" t="e">
        <f ca="1">INDEX(FTPCT_COEFFS,1,1)+P1164*INDEX(FTPCT_COEFFS,1,2)+F1164*INDEX(FTPCT_COEFFS,1,3)+G1165*INDEX(FTPCT_COEFFS,1,4)+AD1168*AD1169</f>
        <v>#N/A</v>
      </c>
      <c r="AJ1164" s="338" t="e">
        <f t="shared" ref="AJ1164:AJ1165" ca="1" si="2005">AD1164*AE1164/100+AF1164*AG1164+AH1164*AI1164/100</f>
        <v>#N/A</v>
      </c>
      <c r="AK1164" s="55"/>
      <c r="AL1164" s="55"/>
      <c r="AM1164" s="55"/>
      <c r="AN1164" s="55"/>
      <c r="AO1164" s="55"/>
      <c r="AP1164" s="55"/>
      <c r="AQ1164" s="55"/>
      <c r="AR1164" s="55"/>
    </row>
    <row r="1165" spans="1:45" x14ac:dyDescent="0.3">
      <c r="B1165" s="54" t="s">
        <v>175</v>
      </c>
      <c r="C1165" s="54">
        <f>C1158</f>
        <v>0</v>
      </c>
      <c r="D1165" s="56" t="e">
        <f t="shared" ca="1" si="1997"/>
        <v>#N/A</v>
      </c>
      <c r="E1165" s="52" t="e">
        <f t="shared" ref="E1165:W1165" si="2006">E1158</f>
        <v>#N/A</v>
      </c>
      <c r="F1165" s="52" t="e">
        <f t="shared" si="2006"/>
        <v>#N/A</v>
      </c>
      <c r="G1165" s="52" t="e">
        <f t="shared" si="2006"/>
        <v>#N/A</v>
      </c>
      <c r="H1165" s="52" t="e">
        <f t="shared" si="2006"/>
        <v>#N/A</v>
      </c>
      <c r="I1165" s="52" t="e">
        <f t="shared" si="2006"/>
        <v>#N/A</v>
      </c>
      <c r="J1165" s="52" t="e">
        <f t="shared" si="2006"/>
        <v>#N/A</v>
      </c>
      <c r="K1165" s="52" t="e">
        <f t="shared" si="2006"/>
        <v>#N/A</v>
      </c>
      <c r="L1165" s="52" t="e">
        <f t="shared" si="2006"/>
        <v>#N/A</v>
      </c>
      <c r="M1165" s="52" t="e">
        <f t="shared" si="2006"/>
        <v>#N/A</v>
      </c>
      <c r="N1165" s="52" t="e">
        <f t="shared" si="2006"/>
        <v>#N/A</v>
      </c>
      <c r="O1165" s="52" t="e">
        <f t="shared" si="2006"/>
        <v>#N/A</v>
      </c>
      <c r="P1165" s="52" t="e">
        <f t="shared" si="2006"/>
        <v>#N/A</v>
      </c>
      <c r="Q1165" s="52" t="e">
        <f t="shared" si="2006"/>
        <v>#N/A</v>
      </c>
      <c r="R1165" s="52" t="e">
        <f t="shared" si="2006"/>
        <v>#N/A</v>
      </c>
      <c r="S1165" s="52" t="e">
        <f t="shared" si="2006"/>
        <v>#N/A</v>
      </c>
      <c r="T1165" s="52" t="e">
        <f t="shared" si="2006"/>
        <v>#N/A</v>
      </c>
      <c r="U1165" s="52" t="e">
        <f t="shared" si="2006"/>
        <v>#N/A</v>
      </c>
      <c r="V1165" s="52" t="e">
        <f t="shared" si="2006"/>
        <v>#N/A</v>
      </c>
      <c r="W1165" s="52" t="e">
        <f t="shared" si="2006"/>
        <v>#N/A</v>
      </c>
      <c r="X1165" s="55" t="e">
        <f t="shared" si="1999"/>
        <v>#N/A</v>
      </c>
      <c r="Y1165" s="55" t="e">
        <f t="shared" si="2000"/>
        <v>#N/A</v>
      </c>
      <c r="Z1165" s="55" t="e">
        <f t="shared" ref="Z1165" si="2007">Z1164</f>
        <v>#N/A</v>
      </c>
      <c r="AA1165" s="55" t="e">
        <f t="shared" si="2002"/>
        <v>#N/A</v>
      </c>
      <c r="AB1165" s="336" t="e">
        <f t="shared" si="2003"/>
        <v>#N/A</v>
      </c>
      <c r="AC1165" s="223" t="e">
        <f ca="1">INDEX(FGA_COEFFS,1,1)+Z1165*INDEX(FGA_COEFFS,1,2)+Y1165*INDEX(FGA_COEFFS,1,3)+R1165*INDEX(FGA_COEFFS,1,4)+Q1164*INDEX(FGA_COEFFS,1,5)+S1165*INDEX(FGA_COEFFS,1,6)+T1164*INDEX(FGA_COEFFS,1,7)+M1164*INDEX(FGA_COEFFS,1,8)+Y1168*Y1170</f>
        <v>#N/A</v>
      </c>
      <c r="AD1165" s="223" t="e">
        <f ca="1">INDEX(THREEPTA_COEFFS,1,1)+AC1165*INDEX(THREEPTA_COEFFS,1,2)+J1165*INDEX(THREEPTA_COEFFS,1,3)+AA1165*INDEX(THREEPTA_COEFFS,1,4)+K1165*INDEX(THREEPTA_COEFFS,1,5)+L1164*INDEX(THREEPTA_COEFFS,1,6)+Z1168*Z1170</f>
        <v>#N/A</v>
      </c>
      <c r="AE1165" s="223" t="e">
        <f ca="1">INDEX(THREEPTPCT_COEFFS,1,1)+K1165*INDEX(THREEPTPCT_COEFFS,1,2)+L1164*INDEX(THREEPTPCT_COEFFS,1,3)+AA1168*AA1170</f>
        <v>#N/A</v>
      </c>
      <c r="AF1165" s="55" t="e">
        <f t="shared" ca="1" si="2004"/>
        <v>#N/A</v>
      </c>
      <c r="AG1165" s="223" t="e">
        <f ca="1">INDEX(TWOPTPCT_COEFFS,1,1)+AB1165*INDEX(TWOPTPCT_COEFFS,1,2)+I1164*INDEX(TWOPTPCT_COEFFS,1,3)+G1164*INDEX(TWOPTPCT_COEFFS,1,4)+L1164*INDEX(TWOPTPCT_COEFFS,1,5)+AB1168*AB1170</f>
        <v>#N/A</v>
      </c>
      <c r="AH1165" s="223" t="e">
        <f ca="1">INDEX(FTA_COEFFS,1,1)+O1165*INDEX(FTA_COEFFS,1,2)+N1164*INDEX(FTA_COEFFS,1,3)+(Q1165+R1165)*INDEX(FTA_COEFFS,1,4)+(Q1164+R1164)*INDEX(FTA_COEFFS,1,5)+M1164*INDEX(FTA_COEFFS,1,6)+AC1168*AC1170</f>
        <v>#N/A</v>
      </c>
      <c r="AI1165" s="223" t="e">
        <f ca="1">INDEX(FTPCT_COEFFS,1,1)+P1165*INDEX(FTPCT_COEFFS,1,2)+F1165*INDEX(FTPCT_COEFFS,1,3)+G1164*INDEX(FTPCT_COEFFS,1,4)+AD1168*AD1170</f>
        <v>#N/A</v>
      </c>
      <c r="AJ1165" s="338" t="e">
        <f t="shared" ca="1" si="2005"/>
        <v>#N/A</v>
      </c>
      <c r="AK1165" s="55"/>
      <c r="AL1165" s="55"/>
      <c r="AM1165" s="55"/>
      <c r="AN1165" s="55"/>
      <c r="AO1165" s="55"/>
      <c r="AP1165" s="55"/>
      <c r="AQ1165" s="55"/>
      <c r="AR1165" s="55"/>
    </row>
    <row r="1166" spans="1:45" x14ac:dyDescent="0.3">
      <c r="A1166" s="54" t="e">
        <f ca="1">IF(D1164&gt;(D1165+(AVERAGE(V1164,W1164)-AVERAGE(V1165,W1165))/2)+2.5,C1164,IF(D1165&gt;(D1164+(AVERAGE(V1165,W1165)-AVERAGE(V1164,W1164))/2)+2.5,C1165,"Close"))</f>
        <v>#N/A</v>
      </c>
      <c r="B1166" s="64" t="e">
        <f ca="1">IF(D1165&gt;D1164,C1165,C1164)</f>
        <v>#N/A</v>
      </c>
      <c r="D1166" s="56"/>
      <c r="X1166" s="55"/>
      <c r="Y1166" s="55"/>
      <c r="Z1166" s="55"/>
      <c r="AA1166" s="55"/>
      <c r="AB1166" s="55"/>
      <c r="AC1166" s="337"/>
      <c r="AD1166" s="337"/>
      <c r="AE1166" s="337"/>
      <c r="AF1166" s="337"/>
      <c r="AG1166" s="337"/>
      <c r="AH1166" s="337"/>
      <c r="AI1166" s="337"/>
      <c r="AJ1166" s="337"/>
      <c r="AK1166" s="337"/>
      <c r="AL1166" s="337"/>
      <c r="AM1166" s="55"/>
      <c r="AN1166" s="55"/>
      <c r="AO1166" s="55"/>
      <c r="AP1166" s="55"/>
      <c r="AQ1166" s="55"/>
      <c r="AR1166" s="55"/>
      <c r="AS1166" s="55"/>
    </row>
    <row r="1167" spans="1:45" x14ac:dyDescent="0.3">
      <c r="X1167" s="54" t="s">
        <v>1305</v>
      </c>
      <c r="Y1167" s="54" t="s">
        <v>128</v>
      </c>
      <c r="Z1167" s="54" t="s">
        <v>157</v>
      </c>
      <c r="AA1167" s="54" t="s">
        <v>151</v>
      </c>
      <c r="AB1167" s="54" t="s">
        <v>1327</v>
      </c>
      <c r="AC1167" s="54" t="s">
        <v>129</v>
      </c>
      <c r="AD1167" s="54" t="s">
        <v>116</v>
      </c>
      <c r="AE1167" s="54"/>
      <c r="AF1167" s="54"/>
      <c r="AG1167" s="54"/>
      <c r="AH1167" s="54"/>
      <c r="AI1167" s="54"/>
      <c r="AJ1167" s="54"/>
      <c r="AK1167" s="54"/>
      <c r="AL1167" s="54"/>
      <c r="AM1167" s="54"/>
      <c r="AN1167" s="54"/>
      <c r="AO1167" s="54"/>
      <c r="AP1167" s="54"/>
      <c r="AQ1167" s="54"/>
      <c r="AR1167" s="54"/>
      <c r="AS1167" s="54"/>
    </row>
    <row r="1168" spans="1:45" x14ac:dyDescent="0.3">
      <c r="X1168" s="54"/>
      <c r="Y1168" s="54">
        <f t="shared" ref="Y1168:AD1168" si="2008">Y1161</f>
        <v>6.4436999999999998</v>
      </c>
      <c r="Z1168" s="54">
        <f t="shared" si="2008"/>
        <v>4.9371</v>
      </c>
      <c r="AA1168" s="54">
        <f t="shared" si="2008"/>
        <v>11.350300000000001</v>
      </c>
      <c r="AB1168" s="54">
        <f t="shared" si="2008"/>
        <v>7.1900000000000006E-2</v>
      </c>
      <c r="AC1168" s="54">
        <f t="shared" si="2008"/>
        <v>6.2766000000000002</v>
      </c>
      <c r="AD1168" s="54">
        <f t="shared" si="2008"/>
        <v>11.042999999999999</v>
      </c>
      <c r="AE1168" s="54"/>
      <c r="AF1168" s="336"/>
      <c r="AG1168" s="336"/>
      <c r="AH1168" s="336"/>
      <c r="AI1168" s="54"/>
      <c r="AJ1168" s="54"/>
      <c r="AK1168" s="54"/>
      <c r="AL1168" s="54"/>
      <c r="AM1168" s="54"/>
      <c r="AN1168" s="54"/>
      <c r="AO1168" s="54"/>
      <c r="AP1168" s="54"/>
      <c r="AQ1168" s="54"/>
      <c r="AR1168" s="54"/>
      <c r="AS1168" s="54"/>
    </row>
    <row r="1169" spans="1:45" x14ac:dyDescent="0.3">
      <c r="D1169" s="56"/>
      <c r="X1169" s="336"/>
      <c r="Y1169" s="336">
        <f t="shared" ca="1" si="1960"/>
        <v>-0.43575360090102111</v>
      </c>
      <c r="Z1169" s="336">
        <f t="shared" ca="1" si="1960"/>
        <v>0.52239654331602381</v>
      </c>
      <c r="AA1169" s="336">
        <f t="shared" ca="1" si="1960"/>
        <v>2.6967948926494844E-5</v>
      </c>
      <c r="AB1169" s="336">
        <f t="shared" ca="1" si="1960"/>
        <v>0.88850474017278214</v>
      </c>
      <c r="AC1169" s="336">
        <f t="shared" ca="1" si="1960"/>
        <v>0.61266357334174104</v>
      </c>
      <c r="AD1169" s="336">
        <f t="shared" ca="1" si="1960"/>
        <v>-1.8750423563021684E-2</v>
      </c>
      <c r="AE1169" s="336"/>
      <c r="AF1169" s="336"/>
      <c r="AG1169" s="336"/>
      <c r="AH1169" s="336"/>
      <c r="AI1169" s="54"/>
      <c r="AJ1169" s="54"/>
      <c r="AK1169" s="54"/>
      <c r="AL1169" s="336"/>
      <c r="AM1169" s="336"/>
      <c r="AN1169" s="336"/>
      <c r="AO1169" s="336"/>
      <c r="AP1169" s="54"/>
      <c r="AQ1169" s="336"/>
      <c r="AR1169" s="336"/>
      <c r="AS1169" s="336"/>
    </row>
    <row r="1170" spans="1:45" x14ac:dyDescent="0.3">
      <c r="C1170" s="54"/>
      <c r="D1170" s="56"/>
      <c r="Y1170" s="336">
        <f t="shared" ca="1" si="1960"/>
        <v>-0.20194749633032616</v>
      </c>
      <c r="Z1170" s="336">
        <f t="shared" ca="1" si="1960"/>
        <v>0.81943489465559649</v>
      </c>
      <c r="AA1170" s="336">
        <f t="shared" ca="1" si="1960"/>
        <v>1.2045365061967759</v>
      </c>
      <c r="AB1170" s="336">
        <f t="shared" ca="1" si="1960"/>
        <v>-0.23637344371187366</v>
      </c>
      <c r="AC1170" s="336">
        <f t="shared" ca="1" si="1960"/>
        <v>1.1710369107527294</v>
      </c>
      <c r="AD1170" s="336">
        <f t="shared" ca="1" si="1960"/>
        <v>0.5798703174184765</v>
      </c>
      <c r="AE1170" s="55"/>
      <c r="AF1170" s="55"/>
      <c r="AG1170" s="55"/>
      <c r="AH1170" s="55"/>
      <c r="AI1170" s="55"/>
      <c r="AJ1170" s="55"/>
      <c r="AK1170" s="55"/>
      <c r="AL1170" s="55"/>
      <c r="AM1170" s="55"/>
      <c r="AN1170" s="55"/>
      <c r="AO1170" s="55"/>
      <c r="AP1170" s="55"/>
      <c r="AQ1170" s="55"/>
      <c r="AR1170" s="55"/>
      <c r="AS1170" s="55"/>
    </row>
    <row r="1171" spans="1:45" x14ac:dyDescent="0.3">
      <c r="B1171" s="54" t="s">
        <v>172</v>
      </c>
      <c r="C1171" s="53">
        <f>C1164</f>
        <v>0</v>
      </c>
      <c r="D1171" s="56" t="e">
        <f t="shared" ref="D1171:D1172" ca="1" si="2009">AJ1171</f>
        <v>#N/A</v>
      </c>
      <c r="E1171" s="52" t="e">
        <f t="shared" ref="E1171:W1171" si="2010">E1164</f>
        <v>#N/A</v>
      </c>
      <c r="F1171" s="52" t="e">
        <f t="shared" si="2010"/>
        <v>#N/A</v>
      </c>
      <c r="G1171" s="52" t="e">
        <f t="shared" si="2010"/>
        <v>#N/A</v>
      </c>
      <c r="H1171" s="52" t="e">
        <f t="shared" si="2010"/>
        <v>#N/A</v>
      </c>
      <c r="I1171" s="52" t="e">
        <f t="shared" si="2010"/>
        <v>#N/A</v>
      </c>
      <c r="J1171" s="52" t="e">
        <f t="shared" si="2010"/>
        <v>#N/A</v>
      </c>
      <c r="K1171" s="52" t="e">
        <f t="shared" si="2010"/>
        <v>#N/A</v>
      </c>
      <c r="L1171" s="52" t="e">
        <f t="shared" si="2010"/>
        <v>#N/A</v>
      </c>
      <c r="M1171" s="52" t="e">
        <f t="shared" si="2010"/>
        <v>#N/A</v>
      </c>
      <c r="N1171" s="52" t="e">
        <f t="shared" si="2010"/>
        <v>#N/A</v>
      </c>
      <c r="O1171" s="52" t="e">
        <f t="shared" si="2010"/>
        <v>#N/A</v>
      </c>
      <c r="P1171" s="52" t="e">
        <f t="shared" si="2010"/>
        <v>#N/A</v>
      </c>
      <c r="Q1171" s="52" t="e">
        <f t="shared" si="2010"/>
        <v>#N/A</v>
      </c>
      <c r="R1171" s="52" t="e">
        <f t="shared" si="2010"/>
        <v>#N/A</v>
      </c>
      <c r="S1171" s="52" t="e">
        <f t="shared" si="2010"/>
        <v>#N/A</v>
      </c>
      <c r="T1171" s="52" t="e">
        <f t="shared" si="2010"/>
        <v>#N/A</v>
      </c>
      <c r="U1171" s="52" t="e">
        <f t="shared" si="2010"/>
        <v>#N/A</v>
      </c>
      <c r="V1171" s="52" t="e">
        <f t="shared" si="2010"/>
        <v>#N/A</v>
      </c>
      <c r="W1171" s="52" t="e">
        <f t="shared" si="2010"/>
        <v>#N/A</v>
      </c>
      <c r="X1171" s="55" t="e">
        <f t="shared" ref="X1171:X1172" si="2011">(H1171-(O1171*P1171)/100-3*(J1171*K1171)/100)/2</f>
        <v>#N/A</v>
      </c>
      <c r="Y1171" s="55" t="e">
        <f t="shared" ref="Y1171:Y1172" si="2012">SUM(X1171,(J1171*K1171/100))/(F1171/100)</f>
        <v>#N/A</v>
      </c>
      <c r="Z1171" s="55" t="e">
        <f t="shared" ref="Z1171" si="2013">U1171*0.5+U1172*0.5</f>
        <v>#N/A</v>
      </c>
      <c r="AA1171" s="55" t="e">
        <f t="shared" ref="AA1171:AA1172" si="2014">J1171/Y1171</f>
        <v>#N/A</v>
      </c>
      <c r="AB1171" s="336" t="e">
        <f t="shared" ref="AB1171:AB1172" si="2015">X1171/(Y1171-J1171)</f>
        <v>#N/A</v>
      </c>
      <c r="AC1171" s="223" t="e">
        <f ca="1">INDEX(FGA_COEFFS,1,1)+Z1171*INDEX(FGA_COEFFS,1,2)+Y1171*INDEX(FGA_COEFFS,1,3)+R1171*INDEX(FGA_COEFFS,1,4)+Q1172*INDEX(FGA_COEFFS,1,5)+S1171*INDEX(FGA_COEFFS,1,6)+T1172*INDEX(FGA_COEFFS,1,7)+M1172*INDEX(FGA_COEFFS,1,8)+Y1175*Y1176</f>
        <v>#N/A</v>
      </c>
      <c r="AD1171" s="223" t="e">
        <f ca="1">INDEX(THREEPTA_COEFFS,1,1)+AC1171*INDEX(THREEPTA_COEFFS,1,2)+J1171*INDEX(THREEPTA_COEFFS,1,3)+AA1171*INDEX(THREEPTA_COEFFS,1,4)+K1171*INDEX(THREEPTA_COEFFS,1,5)+L1172*INDEX(THREEPTA_COEFFS,1,6)+Z1175*Z1176</f>
        <v>#N/A</v>
      </c>
      <c r="AE1171" s="223" t="e">
        <f ca="1">INDEX(THREEPTPCT_COEFFS,1,1)+K1171*INDEX(THREEPTPCT_COEFFS,1,2)+L1172*INDEX(THREEPTPCT_COEFFS,1,3)+AA1175*AA1176</f>
        <v>#N/A</v>
      </c>
      <c r="AF1171" s="55" t="e">
        <f t="shared" ref="AF1171:AF1172" ca="1" si="2016">AC1171-AD1171</f>
        <v>#N/A</v>
      </c>
      <c r="AG1171" s="223" t="e">
        <f ca="1">INDEX(TWOPTPCT_COEFFS,1,1)+AB1171*INDEX(TWOPTPCT_COEFFS,1,2)+I1172*INDEX(TWOPTPCT_COEFFS,1,3)+G1172*INDEX(TWOPTPCT_COEFFS,1,4)+L1172*INDEX(TWOPTPCT_COEFFS,1,5)+AB1175*AB1176</f>
        <v>#N/A</v>
      </c>
      <c r="AH1171" s="223" t="e">
        <f ca="1">INDEX(FTA_COEFFS,1,1)+O1171*INDEX(FTA_COEFFS,1,2)+N1172*INDEX(FTA_COEFFS,1,3)+(Q1171+R1171)*INDEX(FTA_COEFFS,1,4)+(Q1172+R1172)*INDEX(FTA_COEFFS,1,5)+M1172*INDEX(FTA_COEFFS,1,6)+AC1175*AC1176</f>
        <v>#N/A</v>
      </c>
      <c r="AI1171" s="223" t="e">
        <f ca="1">INDEX(FTPCT_COEFFS,1,1)+P1171*INDEX(FTPCT_COEFFS,1,2)+F1171*INDEX(FTPCT_COEFFS,1,3)+G1172*INDEX(FTPCT_COEFFS,1,4)+AD1175*AD1176</f>
        <v>#N/A</v>
      </c>
      <c r="AJ1171" s="338" t="e">
        <f t="shared" ref="AJ1171:AJ1172" ca="1" si="2017">AD1171*AE1171/100+AF1171*AG1171+AH1171*AI1171/100</f>
        <v>#N/A</v>
      </c>
      <c r="AK1171" s="55"/>
      <c r="AL1171" s="55"/>
      <c r="AM1171" s="55"/>
      <c r="AN1171" s="55"/>
      <c r="AO1171" s="55"/>
      <c r="AP1171" s="55"/>
      <c r="AQ1171" s="55"/>
      <c r="AR1171" s="55"/>
    </row>
    <row r="1172" spans="1:45" x14ac:dyDescent="0.3">
      <c r="B1172" s="54" t="s">
        <v>175</v>
      </c>
      <c r="C1172" s="54">
        <f>C1165</f>
        <v>0</v>
      </c>
      <c r="D1172" s="56" t="e">
        <f t="shared" ca="1" si="2009"/>
        <v>#N/A</v>
      </c>
      <c r="E1172" s="52" t="e">
        <f t="shared" ref="E1172:W1172" si="2018">E1165</f>
        <v>#N/A</v>
      </c>
      <c r="F1172" s="52" t="e">
        <f t="shared" si="2018"/>
        <v>#N/A</v>
      </c>
      <c r="G1172" s="52" t="e">
        <f t="shared" si="2018"/>
        <v>#N/A</v>
      </c>
      <c r="H1172" s="52" t="e">
        <f t="shared" si="2018"/>
        <v>#N/A</v>
      </c>
      <c r="I1172" s="52" t="e">
        <f t="shared" si="2018"/>
        <v>#N/A</v>
      </c>
      <c r="J1172" s="52" t="e">
        <f t="shared" si="2018"/>
        <v>#N/A</v>
      </c>
      <c r="K1172" s="52" t="e">
        <f t="shared" si="2018"/>
        <v>#N/A</v>
      </c>
      <c r="L1172" s="52" t="e">
        <f t="shared" si="2018"/>
        <v>#N/A</v>
      </c>
      <c r="M1172" s="52" t="e">
        <f t="shared" si="2018"/>
        <v>#N/A</v>
      </c>
      <c r="N1172" s="52" t="e">
        <f t="shared" si="2018"/>
        <v>#N/A</v>
      </c>
      <c r="O1172" s="52" t="e">
        <f t="shared" si="2018"/>
        <v>#N/A</v>
      </c>
      <c r="P1172" s="52" t="e">
        <f t="shared" si="2018"/>
        <v>#N/A</v>
      </c>
      <c r="Q1172" s="52" t="e">
        <f t="shared" si="2018"/>
        <v>#N/A</v>
      </c>
      <c r="R1172" s="52" t="e">
        <f t="shared" si="2018"/>
        <v>#N/A</v>
      </c>
      <c r="S1172" s="52" t="e">
        <f t="shared" si="2018"/>
        <v>#N/A</v>
      </c>
      <c r="T1172" s="52" t="e">
        <f t="shared" si="2018"/>
        <v>#N/A</v>
      </c>
      <c r="U1172" s="52" t="e">
        <f t="shared" si="2018"/>
        <v>#N/A</v>
      </c>
      <c r="V1172" s="52" t="e">
        <f t="shared" si="2018"/>
        <v>#N/A</v>
      </c>
      <c r="W1172" s="52" t="e">
        <f t="shared" si="2018"/>
        <v>#N/A</v>
      </c>
      <c r="X1172" s="55" t="e">
        <f t="shared" si="2011"/>
        <v>#N/A</v>
      </c>
      <c r="Y1172" s="55" t="e">
        <f t="shared" si="2012"/>
        <v>#N/A</v>
      </c>
      <c r="Z1172" s="55" t="e">
        <f t="shared" ref="Z1172" si="2019">Z1171</f>
        <v>#N/A</v>
      </c>
      <c r="AA1172" s="55" t="e">
        <f t="shared" si="2014"/>
        <v>#N/A</v>
      </c>
      <c r="AB1172" s="336" t="e">
        <f t="shared" si="2015"/>
        <v>#N/A</v>
      </c>
      <c r="AC1172" s="223" t="e">
        <f ca="1">INDEX(FGA_COEFFS,1,1)+Z1172*INDEX(FGA_COEFFS,1,2)+Y1172*INDEX(FGA_COEFFS,1,3)+R1172*INDEX(FGA_COEFFS,1,4)+Q1171*INDEX(FGA_COEFFS,1,5)+S1172*INDEX(FGA_COEFFS,1,6)+T1171*INDEX(FGA_COEFFS,1,7)+M1171*INDEX(FGA_COEFFS,1,8)+Y1175*Y1177</f>
        <v>#N/A</v>
      </c>
      <c r="AD1172" s="223" t="e">
        <f ca="1">INDEX(THREEPTA_COEFFS,1,1)+AC1172*INDEX(THREEPTA_COEFFS,1,2)+J1172*INDEX(THREEPTA_COEFFS,1,3)+AA1172*INDEX(THREEPTA_COEFFS,1,4)+K1172*INDEX(THREEPTA_COEFFS,1,5)+L1171*INDEX(THREEPTA_COEFFS,1,6)+Z1175*Z1177</f>
        <v>#N/A</v>
      </c>
      <c r="AE1172" s="223" t="e">
        <f ca="1">INDEX(THREEPTPCT_COEFFS,1,1)+K1172*INDEX(THREEPTPCT_COEFFS,1,2)+L1171*INDEX(THREEPTPCT_COEFFS,1,3)+AA1175*AA1177</f>
        <v>#N/A</v>
      </c>
      <c r="AF1172" s="55" t="e">
        <f t="shared" ca="1" si="2016"/>
        <v>#N/A</v>
      </c>
      <c r="AG1172" s="223" t="e">
        <f ca="1">INDEX(TWOPTPCT_COEFFS,1,1)+AB1172*INDEX(TWOPTPCT_COEFFS,1,2)+I1171*INDEX(TWOPTPCT_COEFFS,1,3)+G1171*INDEX(TWOPTPCT_COEFFS,1,4)+L1171*INDEX(TWOPTPCT_COEFFS,1,5)+AB1175*AB1177</f>
        <v>#N/A</v>
      </c>
      <c r="AH1172" s="223" t="e">
        <f ca="1">INDEX(FTA_COEFFS,1,1)+O1172*INDEX(FTA_COEFFS,1,2)+N1171*INDEX(FTA_COEFFS,1,3)+(Q1172+R1172)*INDEX(FTA_COEFFS,1,4)+(Q1171+R1171)*INDEX(FTA_COEFFS,1,5)+M1171*INDEX(FTA_COEFFS,1,6)+AC1175*AC1177</f>
        <v>#N/A</v>
      </c>
      <c r="AI1172" s="223" t="e">
        <f ca="1">INDEX(FTPCT_COEFFS,1,1)+P1172*INDEX(FTPCT_COEFFS,1,2)+F1172*INDEX(FTPCT_COEFFS,1,3)+G1171*INDEX(FTPCT_COEFFS,1,4)+AD1175*AD1177</f>
        <v>#N/A</v>
      </c>
      <c r="AJ1172" s="338" t="e">
        <f t="shared" ca="1" si="2017"/>
        <v>#N/A</v>
      </c>
      <c r="AK1172" s="55"/>
      <c r="AL1172" s="55"/>
      <c r="AM1172" s="55"/>
      <c r="AN1172" s="55"/>
      <c r="AO1172" s="55"/>
      <c r="AP1172" s="55"/>
      <c r="AQ1172" s="55"/>
      <c r="AR1172" s="55"/>
    </row>
    <row r="1173" spans="1:45" x14ac:dyDescent="0.3">
      <c r="A1173" s="54" t="e">
        <f ca="1">IF(D1171&gt;(D1172+(AVERAGE(V1171,W1171)-AVERAGE(V1172,W1172))/2)+2.5,C1171,IF(D1172&gt;(D1171+(AVERAGE(V1172,W1172)-AVERAGE(V1171,W1171))/2)+2.5,C1172,"Close"))</f>
        <v>#N/A</v>
      </c>
      <c r="B1173" s="64" t="e">
        <f ca="1">IF(D1172&gt;D1171,C1172,C1171)</f>
        <v>#N/A</v>
      </c>
      <c r="D1173" s="56"/>
      <c r="X1173" s="55"/>
      <c r="Y1173" s="55"/>
      <c r="Z1173" s="55"/>
      <c r="AA1173" s="55"/>
      <c r="AB1173" s="55"/>
      <c r="AC1173" s="337"/>
      <c r="AD1173" s="337"/>
      <c r="AE1173" s="337"/>
      <c r="AF1173" s="337"/>
      <c r="AG1173" s="337"/>
      <c r="AH1173" s="337"/>
      <c r="AI1173" s="337"/>
      <c r="AJ1173" s="337"/>
      <c r="AK1173" s="337"/>
      <c r="AL1173" s="337"/>
      <c r="AM1173" s="55"/>
      <c r="AN1173" s="55"/>
      <c r="AO1173" s="55"/>
      <c r="AP1173" s="55"/>
      <c r="AQ1173" s="55"/>
      <c r="AR1173" s="55"/>
      <c r="AS1173" s="55"/>
    </row>
    <row r="1174" spans="1:45" x14ac:dyDescent="0.3">
      <c r="X1174" s="54" t="s">
        <v>1305</v>
      </c>
      <c r="Y1174" s="54" t="s">
        <v>128</v>
      </c>
      <c r="Z1174" s="54" t="s">
        <v>157</v>
      </c>
      <c r="AA1174" s="54" t="s">
        <v>151</v>
      </c>
      <c r="AB1174" s="54" t="s">
        <v>1327</v>
      </c>
      <c r="AC1174" s="54" t="s">
        <v>129</v>
      </c>
      <c r="AD1174" s="54" t="s">
        <v>116</v>
      </c>
      <c r="AE1174" s="54"/>
      <c r="AF1174" s="54"/>
      <c r="AG1174" s="54"/>
      <c r="AH1174" s="54"/>
      <c r="AI1174" s="54"/>
      <c r="AJ1174" s="54"/>
      <c r="AK1174" s="54"/>
      <c r="AL1174" s="54"/>
      <c r="AM1174" s="54"/>
      <c r="AN1174" s="54"/>
      <c r="AO1174" s="54"/>
      <c r="AP1174" s="54"/>
      <c r="AQ1174" s="54"/>
      <c r="AR1174" s="54"/>
      <c r="AS1174" s="54"/>
    </row>
    <row r="1175" spans="1:45" x14ac:dyDescent="0.3">
      <c r="X1175" s="54"/>
      <c r="Y1175" s="54">
        <f t="shared" ref="Y1175:AD1175" si="2020">Y1168</f>
        <v>6.4436999999999998</v>
      </c>
      <c r="Z1175" s="54">
        <f t="shared" si="2020"/>
        <v>4.9371</v>
      </c>
      <c r="AA1175" s="54">
        <f t="shared" si="2020"/>
        <v>11.350300000000001</v>
      </c>
      <c r="AB1175" s="54">
        <f t="shared" si="2020"/>
        <v>7.1900000000000006E-2</v>
      </c>
      <c r="AC1175" s="54">
        <f t="shared" si="2020"/>
        <v>6.2766000000000002</v>
      </c>
      <c r="AD1175" s="54">
        <f t="shared" si="2020"/>
        <v>11.042999999999999</v>
      </c>
      <c r="AE1175" s="54"/>
      <c r="AF1175" s="336"/>
      <c r="AG1175" s="336"/>
      <c r="AH1175" s="336"/>
      <c r="AI1175" s="54"/>
      <c r="AJ1175" s="54"/>
      <c r="AK1175" s="54"/>
      <c r="AL1175" s="54"/>
      <c r="AM1175" s="54"/>
      <c r="AN1175" s="54"/>
      <c r="AO1175" s="54"/>
      <c r="AP1175" s="54"/>
      <c r="AQ1175" s="54"/>
      <c r="AR1175" s="54"/>
      <c r="AS1175" s="54"/>
    </row>
    <row r="1176" spans="1:45" x14ac:dyDescent="0.3">
      <c r="D1176" s="56"/>
      <c r="X1176" s="336"/>
      <c r="Y1176" s="336">
        <f t="shared" ca="1" si="1960"/>
        <v>-0.87995150030025804</v>
      </c>
      <c r="Z1176" s="336">
        <f t="shared" ca="1" si="1960"/>
        <v>-0.93251636098121105</v>
      </c>
      <c r="AA1176" s="336">
        <f t="shared" ca="1" si="1960"/>
        <v>-1.5467490300502722E-2</v>
      </c>
      <c r="AB1176" s="336">
        <f t="shared" ca="1" si="1960"/>
        <v>-6.7973582662412643E-2</v>
      </c>
      <c r="AC1176" s="336">
        <f t="shared" ca="1" si="1960"/>
        <v>-0.54619926736532576</v>
      </c>
      <c r="AD1176" s="336">
        <f t="shared" ca="1" si="1960"/>
        <v>0.84622836428153181</v>
      </c>
      <c r="AE1176" s="336"/>
      <c r="AF1176" s="336"/>
      <c r="AG1176" s="336"/>
      <c r="AH1176" s="336"/>
      <c r="AI1176" s="54"/>
      <c r="AJ1176" s="54"/>
      <c r="AK1176" s="54"/>
      <c r="AL1176" s="336"/>
      <c r="AM1176" s="336"/>
      <c r="AN1176" s="336"/>
      <c r="AO1176" s="336"/>
      <c r="AP1176" s="54"/>
      <c r="AQ1176" s="336"/>
      <c r="AR1176" s="336"/>
      <c r="AS1176" s="336"/>
    </row>
    <row r="1177" spans="1:45" x14ac:dyDescent="0.3">
      <c r="C1177" s="54"/>
      <c r="D1177" s="56"/>
      <c r="Y1177" s="336">
        <f t="shared" ca="1" si="1960"/>
        <v>-0.2994401217252663</v>
      </c>
      <c r="Z1177" s="336">
        <f t="shared" ca="1" si="1960"/>
        <v>-1.1243585456983931</v>
      </c>
      <c r="AA1177" s="336">
        <f t="shared" ca="1" si="1960"/>
        <v>0.10204898601162479</v>
      </c>
      <c r="AB1177" s="336">
        <f t="shared" ca="1" si="1960"/>
        <v>0.10549440532410581</v>
      </c>
      <c r="AC1177" s="336">
        <f t="shared" ca="1" si="1960"/>
        <v>-4.8294019806754702E-5</v>
      </c>
      <c r="AD1177" s="336">
        <f t="shared" ca="1" si="1960"/>
        <v>-6.0924497739422892E-2</v>
      </c>
      <c r="AE1177" s="55"/>
      <c r="AF1177" s="55"/>
      <c r="AG1177" s="55"/>
      <c r="AH1177" s="55"/>
      <c r="AI1177" s="55"/>
      <c r="AJ1177" s="55"/>
      <c r="AK1177" s="55"/>
      <c r="AL1177" s="55"/>
      <c r="AM1177" s="55"/>
      <c r="AN1177" s="55"/>
      <c r="AO1177" s="55"/>
      <c r="AP1177" s="55"/>
      <c r="AQ1177" s="55"/>
      <c r="AR1177" s="55"/>
      <c r="AS1177" s="55"/>
    </row>
    <row r="1178" spans="1:45" x14ac:dyDescent="0.3">
      <c r="B1178" s="54" t="s">
        <v>172</v>
      </c>
      <c r="C1178" s="53">
        <f>C1171</f>
        <v>0</v>
      </c>
      <c r="D1178" s="56" t="e">
        <f t="shared" ref="D1178:D1179" ca="1" si="2021">AJ1178</f>
        <v>#N/A</v>
      </c>
      <c r="E1178" s="52" t="e">
        <f t="shared" ref="E1178:W1178" si="2022">E1171</f>
        <v>#N/A</v>
      </c>
      <c r="F1178" s="52" t="e">
        <f t="shared" si="2022"/>
        <v>#N/A</v>
      </c>
      <c r="G1178" s="52" t="e">
        <f t="shared" si="2022"/>
        <v>#N/A</v>
      </c>
      <c r="H1178" s="52" t="e">
        <f t="shared" si="2022"/>
        <v>#N/A</v>
      </c>
      <c r="I1178" s="52" t="e">
        <f t="shared" si="2022"/>
        <v>#N/A</v>
      </c>
      <c r="J1178" s="52" t="e">
        <f t="shared" si="2022"/>
        <v>#N/A</v>
      </c>
      <c r="K1178" s="52" t="e">
        <f t="shared" si="2022"/>
        <v>#N/A</v>
      </c>
      <c r="L1178" s="52" t="e">
        <f t="shared" si="2022"/>
        <v>#N/A</v>
      </c>
      <c r="M1178" s="52" t="e">
        <f t="shared" si="2022"/>
        <v>#N/A</v>
      </c>
      <c r="N1178" s="52" t="e">
        <f t="shared" si="2022"/>
        <v>#N/A</v>
      </c>
      <c r="O1178" s="52" t="e">
        <f t="shared" si="2022"/>
        <v>#N/A</v>
      </c>
      <c r="P1178" s="52" t="e">
        <f t="shared" si="2022"/>
        <v>#N/A</v>
      </c>
      <c r="Q1178" s="52" t="e">
        <f t="shared" si="2022"/>
        <v>#N/A</v>
      </c>
      <c r="R1178" s="52" t="e">
        <f t="shared" si="2022"/>
        <v>#N/A</v>
      </c>
      <c r="S1178" s="52" t="e">
        <f t="shared" si="2022"/>
        <v>#N/A</v>
      </c>
      <c r="T1178" s="52" t="e">
        <f t="shared" si="2022"/>
        <v>#N/A</v>
      </c>
      <c r="U1178" s="52" t="e">
        <f t="shared" si="2022"/>
        <v>#N/A</v>
      </c>
      <c r="V1178" s="52" t="e">
        <f t="shared" si="2022"/>
        <v>#N/A</v>
      </c>
      <c r="W1178" s="52" t="e">
        <f t="shared" si="2022"/>
        <v>#N/A</v>
      </c>
      <c r="X1178" s="55" t="e">
        <f t="shared" ref="X1178:X1179" si="2023">(H1178-(O1178*P1178)/100-3*(J1178*K1178)/100)/2</f>
        <v>#N/A</v>
      </c>
      <c r="Y1178" s="55" t="e">
        <f t="shared" ref="Y1178:Y1179" si="2024">SUM(X1178,(J1178*K1178/100))/(F1178/100)</f>
        <v>#N/A</v>
      </c>
      <c r="Z1178" s="55" t="e">
        <f t="shared" ref="Z1178" si="2025">U1178*0.5+U1179*0.5</f>
        <v>#N/A</v>
      </c>
      <c r="AA1178" s="55" t="e">
        <f t="shared" ref="AA1178:AA1179" si="2026">J1178/Y1178</f>
        <v>#N/A</v>
      </c>
      <c r="AB1178" s="336" t="e">
        <f t="shared" ref="AB1178:AB1179" si="2027">X1178/(Y1178-J1178)</f>
        <v>#N/A</v>
      </c>
      <c r="AC1178" s="223" t="e">
        <f ca="1">INDEX(FGA_COEFFS,1,1)+Z1178*INDEX(FGA_COEFFS,1,2)+Y1178*INDEX(FGA_COEFFS,1,3)+R1178*INDEX(FGA_COEFFS,1,4)+Q1179*INDEX(FGA_COEFFS,1,5)+S1178*INDEX(FGA_COEFFS,1,6)+T1179*INDEX(FGA_COEFFS,1,7)+M1179*INDEX(FGA_COEFFS,1,8)+Y1182*Y1183</f>
        <v>#N/A</v>
      </c>
      <c r="AD1178" s="223" t="e">
        <f ca="1">INDEX(THREEPTA_COEFFS,1,1)+AC1178*INDEX(THREEPTA_COEFFS,1,2)+J1178*INDEX(THREEPTA_COEFFS,1,3)+AA1178*INDEX(THREEPTA_COEFFS,1,4)+K1178*INDEX(THREEPTA_COEFFS,1,5)+L1179*INDEX(THREEPTA_COEFFS,1,6)+Z1182*Z1183</f>
        <v>#N/A</v>
      </c>
      <c r="AE1178" s="223" t="e">
        <f ca="1">INDEX(THREEPTPCT_COEFFS,1,1)+K1178*INDEX(THREEPTPCT_COEFFS,1,2)+L1179*INDEX(THREEPTPCT_COEFFS,1,3)+AA1182*AA1183</f>
        <v>#N/A</v>
      </c>
      <c r="AF1178" s="55" t="e">
        <f t="shared" ref="AF1178:AF1179" ca="1" si="2028">AC1178-AD1178</f>
        <v>#N/A</v>
      </c>
      <c r="AG1178" s="223" t="e">
        <f ca="1">INDEX(TWOPTPCT_COEFFS,1,1)+AB1178*INDEX(TWOPTPCT_COEFFS,1,2)+I1179*INDEX(TWOPTPCT_COEFFS,1,3)+G1179*INDEX(TWOPTPCT_COEFFS,1,4)+L1179*INDEX(TWOPTPCT_COEFFS,1,5)+AB1182*AB1183</f>
        <v>#N/A</v>
      </c>
      <c r="AH1178" s="223" t="e">
        <f ca="1">INDEX(FTA_COEFFS,1,1)+O1178*INDEX(FTA_COEFFS,1,2)+N1179*INDEX(FTA_COEFFS,1,3)+(Q1178+R1178)*INDEX(FTA_COEFFS,1,4)+(Q1179+R1179)*INDEX(FTA_COEFFS,1,5)+M1179*INDEX(FTA_COEFFS,1,6)+AC1182*AC1183</f>
        <v>#N/A</v>
      </c>
      <c r="AI1178" s="223" t="e">
        <f ca="1">INDEX(FTPCT_COEFFS,1,1)+P1178*INDEX(FTPCT_COEFFS,1,2)+F1178*INDEX(FTPCT_COEFFS,1,3)+G1179*INDEX(FTPCT_COEFFS,1,4)+AD1182*AD1183</f>
        <v>#N/A</v>
      </c>
      <c r="AJ1178" s="338" t="e">
        <f t="shared" ref="AJ1178:AJ1179" ca="1" si="2029">AD1178*AE1178/100+AF1178*AG1178+AH1178*AI1178/100</f>
        <v>#N/A</v>
      </c>
      <c r="AK1178" s="55"/>
      <c r="AL1178" s="55"/>
      <c r="AM1178" s="55"/>
      <c r="AN1178" s="55"/>
      <c r="AO1178" s="55"/>
      <c r="AP1178" s="55"/>
      <c r="AQ1178" s="55"/>
      <c r="AR1178" s="55"/>
    </row>
    <row r="1179" spans="1:45" x14ac:dyDescent="0.3">
      <c r="B1179" s="54" t="s">
        <v>175</v>
      </c>
      <c r="C1179" s="54">
        <f>C1172</f>
        <v>0</v>
      </c>
      <c r="D1179" s="56" t="e">
        <f t="shared" ca="1" si="2021"/>
        <v>#N/A</v>
      </c>
      <c r="E1179" s="52" t="e">
        <f t="shared" ref="E1179:W1179" si="2030">E1172</f>
        <v>#N/A</v>
      </c>
      <c r="F1179" s="52" t="e">
        <f t="shared" si="2030"/>
        <v>#N/A</v>
      </c>
      <c r="G1179" s="52" t="e">
        <f t="shared" si="2030"/>
        <v>#N/A</v>
      </c>
      <c r="H1179" s="52" t="e">
        <f t="shared" si="2030"/>
        <v>#N/A</v>
      </c>
      <c r="I1179" s="52" t="e">
        <f t="shared" si="2030"/>
        <v>#N/A</v>
      </c>
      <c r="J1179" s="52" t="e">
        <f t="shared" si="2030"/>
        <v>#N/A</v>
      </c>
      <c r="K1179" s="52" t="e">
        <f t="shared" si="2030"/>
        <v>#N/A</v>
      </c>
      <c r="L1179" s="52" t="e">
        <f t="shared" si="2030"/>
        <v>#N/A</v>
      </c>
      <c r="M1179" s="52" t="e">
        <f t="shared" si="2030"/>
        <v>#N/A</v>
      </c>
      <c r="N1179" s="52" t="e">
        <f t="shared" si="2030"/>
        <v>#N/A</v>
      </c>
      <c r="O1179" s="52" t="e">
        <f t="shared" si="2030"/>
        <v>#N/A</v>
      </c>
      <c r="P1179" s="52" t="e">
        <f t="shared" si="2030"/>
        <v>#N/A</v>
      </c>
      <c r="Q1179" s="52" t="e">
        <f t="shared" si="2030"/>
        <v>#N/A</v>
      </c>
      <c r="R1179" s="52" t="e">
        <f t="shared" si="2030"/>
        <v>#N/A</v>
      </c>
      <c r="S1179" s="52" t="e">
        <f t="shared" si="2030"/>
        <v>#N/A</v>
      </c>
      <c r="T1179" s="52" t="e">
        <f t="shared" si="2030"/>
        <v>#N/A</v>
      </c>
      <c r="U1179" s="52" t="e">
        <f t="shared" si="2030"/>
        <v>#N/A</v>
      </c>
      <c r="V1179" s="52" t="e">
        <f t="shared" si="2030"/>
        <v>#N/A</v>
      </c>
      <c r="W1179" s="52" t="e">
        <f t="shared" si="2030"/>
        <v>#N/A</v>
      </c>
      <c r="X1179" s="55" t="e">
        <f t="shared" si="2023"/>
        <v>#N/A</v>
      </c>
      <c r="Y1179" s="55" t="e">
        <f t="shared" si="2024"/>
        <v>#N/A</v>
      </c>
      <c r="Z1179" s="55" t="e">
        <f t="shared" ref="Z1179" si="2031">Z1178</f>
        <v>#N/A</v>
      </c>
      <c r="AA1179" s="55" t="e">
        <f t="shared" si="2026"/>
        <v>#N/A</v>
      </c>
      <c r="AB1179" s="336" t="e">
        <f t="shared" si="2027"/>
        <v>#N/A</v>
      </c>
      <c r="AC1179" s="223" t="e">
        <f ca="1">INDEX(FGA_COEFFS,1,1)+Z1179*INDEX(FGA_COEFFS,1,2)+Y1179*INDEX(FGA_COEFFS,1,3)+R1179*INDEX(FGA_COEFFS,1,4)+Q1178*INDEX(FGA_COEFFS,1,5)+S1179*INDEX(FGA_COEFFS,1,6)+T1178*INDEX(FGA_COEFFS,1,7)+M1178*INDEX(FGA_COEFFS,1,8)+Y1182*Y1184</f>
        <v>#N/A</v>
      </c>
      <c r="AD1179" s="223" t="e">
        <f ca="1">INDEX(THREEPTA_COEFFS,1,1)+AC1179*INDEX(THREEPTA_COEFFS,1,2)+J1179*INDEX(THREEPTA_COEFFS,1,3)+AA1179*INDEX(THREEPTA_COEFFS,1,4)+K1179*INDEX(THREEPTA_COEFFS,1,5)+L1178*INDEX(THREEPTA_COEFFS,1,6)+Z1182*Z1184</f>
        <v>#N/A</v>
      </c>
      <c r="AE1179" s="223" t="e">
        <f ca="1">INDEX(THREEPTPCT_COEFFS,1,1)+K1179*INDEX(THREEPTPCT_COEFFS,1,2)+L1178*INDEX(THREEPTPCT_COEFFS,1,3)+AA1182*AA1184</f>
        <v>#N/A</v>
      </c>
      <c r="AF1179" s="55" t="e">
        <f t="shared" ca="1" si="2028"/>
        <v>#N/A</v>
      </c>
      <c r="AG1179" s="223" t="e">
        <f ca="1">INDEX(TWOPTPCT_COEFFS,1,1)+AB1179*INDEX(TWOPTPCT_COEFFS,1,2)+I1178*INDEX(TWOPTPCT_COEFFS,1,3)+G1178*INDEX(TWOPTPCT_COEFFS,1,4)+L1178*INDEX(TWOPTPCT_COEFFS,1,5)+AB1182*AB1184</f>
        <v>#N/A</v>
      </c>
      <c r="AH1179" s="223" t="e">
        <f ca="1">INDEX(FTA_COEFFS,1,1)+O1179*INDEX(FTA_COEFFS,1,2)+N1178*INDEX(FTA_COEFFS,1,3)+(Q1179+R1179)*INDEX(FTA_COEFFS,1,4)+(Q1178+R1178)*INDEX(FTA_COEFFS,1,5)+M1178*INDEX(FTA_COEFFS,1,6)+AC1182*AC1184</f>
        <v>#N/A</v>
      </c>
      <c r="AI1179" s="223" t="e">
        <f ca="1">INDEX(FTPCT_COEFFS,1,1)+P1179*INDEX(FTPCT_COEFFS,1,2)+F1179*INDEX(FTPCT_COEFFS,1,3)+G1178*INDEX(FTPCT_COEFFS,1,4)+AD1182*AD1184</f>
        <v>#N/A</v>
      </c>
      <c r="AJ1179" s="338" t="e">
        <f t="shared" ca="1" si="2029"/>
        <v>#N/A</v>
      </c>
      <c r="AK1179" s="55"/>
      <c r="AL1179" s="55"/>
      <c r="AM1179" s="55"/>
      <c r="AN1179" s="55"/>
      <c r="AO1179" s="55"/>
      <c r="AP1179" s="55"/>
      <c r="AQ1179" s="55"/>
      <c r="AR1179" s="55"/>
    </row>
    <row r="1180" spans="1:45" x14ac:dyDescent="0.3">
      <c r="A1180" s="54" t="e">
        <f ca="1">IF(D1178&gt;(D1179+(AVERAGE(V1178,W1178)-AVERAGE(V1179,W1179))/2)+2.5,C1178,IF(D1179&gt;(D1178+(AVERAGE(V1179,W1179)-AVERAGE(V1178,W1178))/2)+2.5,C1179,"Close"))</f>
        <v>#N/A</v>
      </c>
      <c r="B1180" s="64" t="e">
        <f ca="1">IF(D1179&gt;D1178,C1179,C1178)</f>
        <v>#N/A</v>
      </c>
      <c r="D1180" s="56"/>
      <c r="X1180" s="55"/>
      <c r="Y1180" s="55"/>
      <c r="Z1180" s="55"/>
      <c r="AA1180" s="55"/>
      <c r="AB1180" s="55"/>
      <c r="AC1180" s="337"/>
      <c r="AD1180" s="337"/>
      <c r="AE1180" s="337"/>
      <c r="AF1180" s="337"/>
      <c r="AG1180" s="337"/>
      <c r="AH1180" s="337"/>
      <c r="AI1180" s="337"/>
      <c r="AJ1180" s="337"/>
      <c r="AK1180" s="337"/>
      <c r="AL1180" s="337"/>
      <c r="AM1180" s="55"/>
      <c r="AN1180" s="55"/>
      <c r="AO1180" s="55"/>
      <c r="AP1180" s="55"/>
      <c r="AQ1180" s="55"/>
      <c r="AR1180" s="55"/>
      <c r="AS1180" s="55"/>
    </row>
    <row r="1181" spans="1:45" x14ac:dyDescent="0.3">
      <c r="X1181" s="54" t="s">
        <v>1305</v>
      </c>
      <c r="Y1181" s="54" t="s">
        <v>128</v>
      </c>
      <c r="Z1181" s="54" t="s">
        <v>157</v>
      </c>
      <c r="AA1181" s="54" t="s">
        <v>151</v>
      </c>
      <c r="AB1181" s="54" t="s">
        <v>1327</v>
      </c>
      <c r="AC1181" s="54" t="s">
        <v>129</v>
      </c>
      <c r="AD1181" s="54" t="s">
        <v>116</v>
      </c>
      <c r="AE1181" s="54"/>
      <c r="AF1181" s="54"/>
      <c r="AG1181" s="54"/>
      <c r="AH1181" s="54"/>
      <c r="AI1181" s="54"/>
      <c r="AJ1181" s="54"/>
      <c r="AK1181" s="54"/>
      <c r="AL1181" s="54"/>
      <c r="AM1181" s="54"/>
      <c r="AN1181" s="54"/>
      <c r="AO1181" s="54"/>
      <c r="AP1181" s="54"/>
      <c r="AQ1181" s="54"/>
      <c r="AR1181" s="54"/>
      <c r="AS1181" s="54"/>
    </row>
    <row r="1182" spans="1:45" x14ac:dyDescent="0.3">
      <c r="X1182" s="54"/>
      <c r="Y1182" s="54">
        <f t="shared" ref="Y1182:AD1182" si="2032">Y1175</f>
        <v>6.4436999999999998</v>
      </c>
      <c r="Z1182" s="54">
        <f t="shared" si="2032"/>
        <v>4.9371</v>
      </c>
      <c r="AA1182" s="54">
        <f t="shared" si="2032"/>
        <v>11.350300000000001</v>
      </c>
      <c r="AB1182" s="54">
        <f t="shared" si="2032"/>
        <v>7.1900000000000006E-2</v>
      </c>
      <c r="AC1182" s="54">
        <f t="shared" si="2032"/>
        <v>6.2766000000000002</v>
      </c>
      <c r="AD1182" s="54">
        <f t="shared" si="2032"/>
        <v>11.042999999999999</v>
      </c>
      <c r="AE1182" s="54"/>
      <c r="AF1182" s="336"/>
      <c r="AG1182" s="336"/>
      <c r="AH1182" s="336"/>
      <c r="AI1182" s="54"/>
      <c r="AJ1182" s="54"/>
      <c r="AK1182" s="54"/>
      <c r="AL1182" s="54"/>
      <c r="AM1182" s="54"/>
      <c r="AN1182" s="54"/>
      <c r="AO1182" s="54"/>
      <c r="AP1182" s="54"/>
      <c r="AQ1182" s="54"/>
      <c r="AR1182" s="54"/>
      <c r="AS1182" s="54"/>
    </row>
    <row r="1183" spans="1:45" x14ac:dyDescent="0.3">
      <c r="D1183" s="56"/>
      <c r="X1183" s="336"/>
      <c r="Y1183" s="336">
        <f t="shared" ca="1" si="1960"/>
        <v>0.11952540313826962</v>
      </c>
      <c r="Z1183" s="336">
        <f t="shared" ca="1" si="1960"/>
        <v>9.1418968750310164E-2</v>
      </c>
      <c r="AA1183" s="336">
        <f t="shared" ca="1" si="1960"/>
        <v>1.8842362836717992E-3</v>
      </c>
      <c r="AB1183" s="336">
        <f t="shared" ca="1" si="1960"/>
        <v>-8.0355061071124056E-2</v>
      </c>
      <c r="AC1183" s="336">
        <f t="shared" ca="1" si="1960"/>
        <v>-7.4673040779825927E-3</v>
      </c>
      <c r="AD1183" s="336">
        <f t="shared" ca="1" si="1960"/>
        <v>0.4811209969392744</v>
      </c>
      <c r="AE1183" s="336"/>
      <c r="AF1183" s="336"/>
      <c r="AG1183" s="336"/>
      <c r="AH1183" s="336"/>
      <c r="AI1183" s="54"/>
      <c r="AJ1183" s="54"/>
      <c r="AK1183" s="54"/>
      <c r="AL1183" s="336"/>
      <c r="AM1183" s="336"/>
      <c r="AN1183" s="336"/>
      <c r="AO1183" s="336"/>
      <c r="AP1183" s="54"/>
      <c r="AQ1183" s="336"/>
      <c r="AR1183" s="336"/>
      <c r="AS1183" s="336"/>
    </row>
    <row r="1184" spans="1:45" x14ac:dyDescent="0.3">
      <c r="C1184" s="54"/>
      <c r="D1184" s="56"/>
      <c r="Y1184" s="336">
        <f t="shared" ca="1" si="1960"/>
        <v>-0.89215702506394901</v>
      </c>
      <c r="Z1184" s="336">
        <f t="shared" ca="1" si="1960"/>
        <v>-0.2344063660463685</v>
      </c>
      <c r="AA1184" s="336">
        <f t="shared" ca="1" si="1960"/>
        <v>0.36194246613141945</v>
      </c>
      <c r="AB1184" s="336">
        <f t="shared" ca="1" si="1960"/>
        <v>-0.88923588877006554</v>
      </c>
      <c r="AC1184" s="336">
        <f t="shared" ca="1" si="1960"/>
        <v>1.142501397449025</v>
      </c>
      <c r="AD1184" s="336">
        <f t="shared" ca="1" si="1960"/>
        <v>0.32901349718403561</v>
      </c>
      <c r="AE1184" s="55"/>
      <c r="AF1184" s="55"/>
      <c r="AG1184" s="55"/>
      <c r="AH1184" s="55"/>
      <c r="AI1184" s="55"/>
      <c r="AJ1184" s="55"/>
      <c r="AK1184" s="55"/>
      <c r="AL1184" s="55"/>
      <c r="AM1184" s="55"/>
      <c r="AN1184" s="55"/>
      <c r="AO1184" s="55"/>
      <c r="AP1184" s="55"/>
      <c r="AQ1184" s="55"/>
      <c r="AR1184" s="55"/>
      <c r="AS1184" s="55"/>
    </row>
    <row r="1185" spans="1:45" x14ac:dyDescent="0.3">
      <c r="B1185" s="54" t="s">
        <v>172</v>
      </c>
      <c r="C1185" s="53">
        <f>C1178</f>
        <v>0</v>
      </c>
      <c r="D1185" s="56" t="e">
        <f t="shared" ref="D1185:D1186" ca="1" si="2033">AJ1185</f>
        <v>#N/A</v>
      </c>
      <c r="E1185" s="52" t="e">
        <f t="shared" ref="E1185:W1185" si="2034">E1178</f>
        <v>#N/A</v>
      </c>
      <c r="F1185" s="52" t="e">
        <f t="shared" si="2034"/>
        <v>#N/A</v>
      </c>
      <c r="G1185" s="52" t="e">
        <f t="shared" si="2034"/>
        <v>#N/A</v>
      </c>
      <c r="H1185" s="52" t="e">
        <f t="shared" si="2034"/>
        <v>#N/A</v>
      </c>
      <c r="I1185" s="52" t="e">
        <f t="shared" si="2034"/>
        <v>#N/A</v>
      </c>
      <c r="J1185" s="52" t="e">
        <f t="shared" si="2034"/>
        <v>#N/A</v>
      </c>
      <c r="K1185" s="52" t="e">
        <f t="shared" si="2034"/>
        <v>#N/A</v>
      </c>
      <c r="L1185" s="52" t="e">
        <f t="shared" si="2034"/>
        <v>#N/A</v>
      </c>
      <c r="M1185" s="52" t="e">
        <f t="shared" si="2034"/>
        <v>#N/A</v>
      </c>
      <c r="N1185" s="52" t="e">
        <f t="shared" si="2034"/>
        <v>#N/A</v>
      </c>
      <c r="O1185" s="52" t="e">
        <f t="shared" si="2034"/>
        <v>#N/A</v>
      </c>
      <c r="P1185" s="52" t="e">
        <f t="shared" si="2034"/>
        <v>#N/A</v>
      </c>
      <c r="Q1185" s="52" t="e">
        <f t="shared" si="2034"/>
        <v>#N/A</v>
      </c>
      <c r="R1185" s="52" t="e">
        <f t="shared" si="2034"/>
        <v>#N/A</v>
      </c>
      <c r="S1185" s="52" t="e">
        <f t="shared" si="2034"/>
        <v>#N/A</v>
      </c>
      <c r="T1185" s="52" t="e">
        <f t="shared" si="2034"/>
        <v>#N/A</v>
      </c>
      <c r="U1185" s="52" t="e">
        <f t="shared" si="2034"/>
        <v>#N/A</v>
      </c>
      <c r="V1185" s="52" t="e">
        <f t="shared" si="2034"/>
        <v>#N/A</v>
      </c>
      <c r="W1185" s="52" t="e">
        <f t="shared" si="2034"/>
        <v>#N/A</v>
      </c>
      <c r="X1185" s="55" t="e">
        <f t="shared" ref="X1185:X1186" si="2035">(H1185-(O1185*P1185)/100-3*(J1185*K1185)/100)/2</f>
        <v>#N/A</v>
      </c>
      <c r="Y1185" s="55" t="e">
        <f t="shared" ref="Y1185:Y1186" si="2036">SUM(X1185,(J1185*K1185/100))/(F1185/100)</f>
        <v>#N/A</v>
      </c>
      <c r="Z1185" s="55" t="e">
        <f t="shared" ref="Z1185" si="2037">U1185*0.5+U1186*0.5</f>
        <v>#N/A</v>
      </c>
      <c r="AA1185" s="55" t="e">
        <f t="shared" ref="AA1185:AA1186" si="2038">J1185/Y1185</f>
        <v>#N/A</v>
      </c>
      <c r="AB1185" s="336" t="e">
        <f t="shared" ref="AB1185:AB1186" si="2039">X1185/(Y1185-J1185)</f>
        <v>#N/A</v>
      </c>
      <c r="AC1185" s="223" t="e">
        <f ca="1">INDEX(FGA_COEFFS,1,1)+Z1185*INDEX(FGA_COEFFS,1,2)+Y1185*INDEX(FGA_COEFFS,1,3)+R1185*INDEX(FGA_COEFFS,1,4)+Q1186*INDEX(FGA_COEFFS,1,5)+S1185*INDEX(FGA_COEFFS,1,6)+T1186*INDEX(FGA_COEFFS,1,7)+M1186*INDEX(FGA_COEFFS,1,8)+Y1189*Y1190</f>
        <v>#N/A</v>
      </c>
      <c r="AD1185" s="223" t="e">
        <f ca="1">INDEX(THREEPTA_COEFFS,1,1)+AC1185*INDEX(THREEPTA_COEFFS,1,2)+J1185*INDEX(THREEPTA_COEFFS,1,3)+AA1185*INDEX(THREEPTA_COEFFS,1,4)+K1185*INDEX(THREEPTA_COEFFS,1,5)+L1186*INDEX(THREEPTA_COEFFS,1,6)+Z1189*Z1190</f>
        <v>#N/A</v>
      </c>
      <c r="AE1185" s="223" t="e">
        <f ca="1">INDEX(THREEPTPCT_COEFFS,1,1)+K1185*INDEX(THREEPTPCT_COEFFS,1,2)+L1186*INDEX(THREEPTPCT_COEFFS,1,3)+AA1189*AA1190</f>
        <v>#N/A</v>
      </c>
      <c r="AF1185" s="55" t="e">
        <f t="shared" ref="AF1185:AF1186" ca="1" si="2040">AC1185-AD1185</f>
        <v>#N/A</v>
      </c>
      <c r="AG1185" s="223" t="e">
        <f ca="1">INDEX(TWOPTPCT_COEFFS,1,1)+AB1185*INDEX(TWOPTPCT_COEFFS,1,2)+I1186*INDEX(TWOPTPCT_COEFFS,1,3)+G1186*INDEX(TWOPTPCT_COEFFS,1,4)+L1186*INDEX(TWOPTPCT_COEFFS,1,5)+AB1189*AB1190</f>
        <v>#N/A</v>
      </c>
      <c r="AH1185" s="223" t="e">
        <f ca="1">INDEX(FTA_COEFFS,1,1)+O1185*INDEX(FTA_COEFFS,1,2)+N1186*INDEX(FTA_COEFFS,1,3)+(Q1185+R1185)*INDEX(FTA_COEFFS,1,4)+(Q1186+R1186)*INDEX(FTA_COEFFS,1,5)+M1186*INDEX(FTA_COEFFS,1,6)+AC1189*AC1190</f>
        <v>#N/A</v>
      </c>
      <c r="AI1185" s="223" t="e">
        <f ca="1">INDEX(FTPCT_COEFFS,1,1)+P1185*INDEX(FTPCT_COEFFS,1,2)+F1185*INDEX(FTPCT_COEFFS,1,3)+G1186*INDEX(FTPCT_COEFFS,1,4)+AD1189*AD1190</f>
        <v>#N/A</v>
      </c>
      <c r="AJ1185" s="338" t="e">
        <f t="shared" ref="AJ1185:AJ1186" ca="1" si="2041">AD1185*AE1185/100+AF1185*AG1185+AH1185*AI1185/100</f>
        <v>#N/A</v>
      </c>
      <c r="AK1185" s="55"/>
      <c r="AL1185" s="55"/>
      <c r="AM1185" s="55"/>
      <c r="AN1185" s="55"/>
      <c r="AO1185" s="55"/>
      <c r="AP1185" s="55"/>
      <c r="AQ1185" s="55"/>
      <c r="AR1185" s="55"/>
    </row>
    <row r="1186" spans="1:45" x14ac:dyDescent="0.3">
      <c r="B1186" s="54" t="s">
        <v>175</v>
      </c>
      <c r="C1186" s="54">
        <f>C1179</f>
        <v>0</v>
      </c>
      <c r="D1186" s="56" t="e">
        <f t="shared" ca="1" si="2033"/>
        <v>#N/A</v>
      </c>
      <c r="E1186" s="52" t="e">
        <f t="shared" ref="E1186:W1186" si="2042">E1179</f>
        <v>#N/A</v>
      </c>
      <c r="F1186" s="52" t="e">
        <f t="shared" si="2042"/>
        <v>#N/A</v>
      </c>
      <c r="G1186" s="52" t="e">
        <f t="shared" si="2042"/>
        <v>#N/A</v>
      </c>
      <c r="H1186" s="52" t="e">
        <f t="shared" si="2042"/>
        <v>#N/A</v>
      </c>
      <c r="I1186" s="52" t="e">
        <f t="shared" si="2042"/>
        <v>#N/A</v>
      </c>
      <c r="J1186" s="52" t="e">
        <f t="shared" si="2042"/>
        <v>#N/A</v>
      </c>
      <c r="K1186" s="52" t="e">
        <f t="shared" si="2042"/>
        <v>#N/A</v>
      </c>
      <c r="L1186" s="52" t="e">
        <f t="shared" si="2042"/>
        <v>#N/A</v>
      </c>
      <c r="M1186" s="52" t="e">
        <f t="shared" si="2042"/>
        <v>#N/A</v>
      </c>
      <c r="N1186" s="52" t="e">
        <f t="shared" si="2042"/>
        <v>#N/A</v>
      </c>
      <c r="O1186" s="52" t="e">
        <f t="shared" si="2042"/>
        <v>#N/A</v>
      </c>
      <c r="P1186" s="52" t="e">
        <f t="shared" si="2042"/>
        <v>#N/A</v>
      </c>
      <c r="Q1186" s="52" t="e">
        <f t="shared" si="2042"/>
        <v>#N/A</v>
      </c>
      <c r="R1186" s="52" t="e">
        <f t="shared" si="2042"/>
        <v>#N/A</v>
      </c>
      <c r="S1186" s="52" t="e">
        <f t="shared" si="2042"/>
        <v>#N/A</v>
      </c>
      <c r="T1186" s="52" t="e">
        <f t="shared" si="2042"/>
        <v>#N/A</v>
      </c>
      <c r="U1186" s="52" t="e">
        <f t="shared" si="2042"/>
        <v>#N/A</v>
      </c>
      <c r="V1186" s="52" t="e">
        <f t="shared" si="2042"/>
        <v>#N/A</v>
      </c>
      <c r="W1186" s="52" t="e">
        <f t="shared" si="2042"/>
        <v>#N/A</v>
      </c>
      <c r="X1186" s="55" t="e">
        <f t="shared" si="2035"/>
        <v>#N/A</v>
      </c>
      <c r="Y1186" s="55" t="e">
        <f t="shared" si="2036"/>
        <v>#N/A</v>
      </c>
      <c r="Z1186" s="55" t="e">
        <f t="shared" ref="Z1186" si="2043">Z1185</f>
        <v>#N/A</v>
      </c>
      <c r="AA1186" s="55" t="e">
        <f t="shared" si="2038"/>
        <v>#N/A</v>
      </c>
      <c r="AB1186" s="336" t="e">
        <f t="shared" si="2039"/>
        <v>#N/A</v>
      </c>
      <c r="AC1186" s="223" t="e">
        <f ca="1">INDEX(FGA_COEFFS,1,1)+Z1186*INDEX(FGA_COEFFS,1,2)+Y1186*INDEX(FGA_COEFFS,1,3)+R1186*INDEX(FGA_COEFFS,1,4)+Q1185*INDEX(FGA_COEFFS,1,5)+S1186*INDEX(FGA_COEFFS,1,6)+T1185*INDEX(FGA_COEFFS,1,7)+M1185*INDEX(FGA_COEFFS,1,8)+Y1189*Y1191</f>
        <v>#N/A</v>
      </c>
      <c r="AD1186" s="223" t="e">
        <f ca="1">INDEX(THREEPTA_COEFFS,1,1)+AC1186*INDEX(THREEPTA_COEFFS,1,2)+J1186*INDEX(THREEPTA_COEFFS,1,3)+AA1186*INDEX(THREEPTA_COEFFS,1,4)+K1186*INDEX(THREEPTA_COEFFS,1,5)+L1185*INDEX(THREEPTA_COEFFS,1,6)+Z1189*Z1191</f>
        <v>#N/A</v>
      </c>
      <c r="AE1186" s="223" t="e">
        <f ca="1">INDEX(THREEPTPCT_COEFFS,1,1)+K1186*INDEX(THREEPTPCT_COEFFS,1,2)+L1185*INDEX(THREEPTPCT_COEFFS,1,3)+AA1189*AA1191</f>
        <v>#N/A</v>
      </c>
      <c r="AF1186" s="55" t="e">
        <f t="shared" ca="1" si="2040"/>
        <v>#N/A</v>
      </c>
      <c r="AG1186" s="223" t="e">
        <f ca="1">INDEX(TWOPTPCT_COEFFS,1,1)+AB1186*INDEX(TWOPTPCT_COEFFS,1,2)+I1185*INDEX(TWOPTPCT_COEFFS,1,3)+G1185*INDEX(TWOPTPCT_COEFFS,1,4)+L1185*INDEX(TWOPTPCT_COEFFS,1,5)+AB1189*AB1191</f>
        <v>#N/A</v>
      </c>
      <c r="AH1186" s="223" t="e">
        <f ca="1">INDEX(FTA_COEFFS,1,1)+O1186*INDEX(FTA_COEFFS,1,2)+N1185*INDEX(FTA_COEFFS,1,3)+(Q1186+R1186)*INDEX(FTA_COEFFS,1,4)+(Q1185+R1185)*INDEX(FTA_COEFFS,1,5)+M1185*INDEX(FTA_COEFFS,1,6)+AC1189*AC1191</f>
        <v>#N/A</v>
      </c>
      <c r="AI1186" s="223" t="e">
        <f ca="1">INDEX(FTPCT_COEFFS,1,1)+P1186*INDEX(FTPCT_COEFFS,1,2)+F1186*INDEX(FTPCT_COEFFS,1,3)+G1185*INDEX(FTPCT_COEFFS,1,4)+AD1189*AD1191</f>
        <v>#N/A</v>
      </c>
      <c r="AJ1186" s="338" t="e">
        <f t="shared" ca="1" si="2041"/>
        <v>#N/A</v>
      </c>
      <c r="AK1186" s="55"/>
      <c r="AL1186" s="55"/>
      <c r="AM1186" s="55"/>
      <c r="AN1186" s="55"/>
      <c r="AO1186" s="55"/>
      <c r="AP1186" s="55"/>
      <c r="AQ1186" s="55"/>
      <c r="AR1186" s="55"/>
    </row>
    <row r="1187" spans="1:45" x14ac:dyDescent="0.3">
      <c r="A1187" s="54" t="e">
        <f ca="1">IF(D1185&gt;(D1186+(AVERAGE(V1185,W1185)-AVERAGE(V1186,W1186))/2)+2.5,C1185,IF(D1186&gt;(D1185+(AVERAGE(V1186,W1186)-AVERAGE(V1185,W1185))/2)+2.5,C1186,"Close"))</f>
        <v>#N/A</v>
      </c>
      <c r="B1187" s="64" t="e">
        <f ca="1">IF(D1186&gt;D1185,C1186,C1185)</f>
        <v>#N/A</v>
      </c>
      <c r="D1187" s="56"/>
      <c r="X1187" s="55"/>
      <c r="Y1187" s="55"/>
      <c r="Z1187" s="55"/>
      <c r="AA1187" s="55"/>
      <c r="AB1187" s="55"/>
      <c r="AC1187" s="337"/>
      <c r="AD1187" s="337"/>
      <c r="AE1187" s="337"/>
      <c r="AF1187" s="337"/>
      <c r="AG1187" s="337"/>
      <c r="AH1187" s="337"/>
      <c r="AI1187" s="337"/>
      <c r="AJ1187" s="337"/>
      <c r="AK1187" s="337"/>
      <c r="AL1187" s="337"/>
      <c r="AM1187" s="55"/>
      <c r="AN1187" s="55"/>
      <c r="AO1187" s="55"/>
      <c r="AP1187" s="55"/>
      <c r="AQ1187" s="55"/>
      <c r="AR1187" s="55"/>
      <c r="AS1187" s="55"/>
    </row>
    <row r="1188" spans="1:45" x14ac:dyDescent="0.3">
      <c r="X1188" s="54" t="s">
        <v>1305</v>
      </c>
      <c r="Y1188" s="54" t="s">
        <v>128</v>
      </c>
      <c r="Z1188" s="54" t="s">
        <v>157</v>
      </c>
      <c r="AA1188" s="54" t="s">
        <v>151</v>
      </c>
      <c r="AB1188" s="54" t="s">
        <v>1327</v>
      </c>
      <c r="AC1188" s="54" t="s">
        <v>129</v>
      </c>
      <c r="AD1188" s="54" t="s">
        <v>116</v>
      </c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</row>
    <row r="1189" spans="1:45" x14ac:dyDescent="0.3">
      <c r="X1189" s="54"/>
      <c r="Y1189" s="54">
        <f t="shared" ref="Y1189:AD1189" si="2044">Y1182</f>
        <v>6.4436999999999998</v>
      </c>
      <c r="Z1189" s="54">
        <f t="shared" si="2044"/>
        <v>4.9371</v>
      </c>
      <c r="AA1189" s="54">
        <f t="shared" si="2044"/>
        <v>11.350300000000001</v>
      </c>
      <c r="AB1189" s="54">
        <f t="shared" si="2044"/>
        <v>7.1900000000000006E-2</v>
      </c>
      <c r="AC1189" s="54">
        <f t="shared" si="2044"/>
        <v>6.2766000000000002</v>
      </c>
      <c r="AD1189" s="54">
        <f t="shared" si="2044"/>
        <v>11.042999999999999</v>
      </c>
      <c r="AE1189" s="54"/>
      <c r="AF1189" s="336"/>
      <c r="AG1189" s="336"/>
      <c r="AH1189" s="336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</row>
    <row r="1190" spans="1:45" x14ac:dyDescent="0.3">
      <c r="D1190" s="56"/>
      <c r="X1190" s="336"/>
      <c r="Y1190" s="336">
        <f t="shared" ca="1" si="1960"/>
        <v>2.888785567042083E-3</v>
      </c>
      <c r="Z1190" s="336">
        <f t="shared" ca="1" si="1960"/>
        <v>8.7294264514327632E-2</v>
      </c>
      <c r="AA1190" s="336">
        <f t="shared" ca="1" si="1960"/>
        <v>-1.2736871165569459</v>
      </c>
      <c r="AB1190" s="336">
        <f t="shared" ca="1" si="1960"/>
        <v>4.592221290337083E-3</v>
      </c>
      <c r="AC1190" s="336">
        <f t="shared" ca="1" si="1960"/>
        <v>1.3263798068535326</v>
      </c>
      <c r="AD1190" s="336">
        <f t="shared" ca="1" si="1960"/>
        <v>0.99563798468191234</v>
      </c>
      <c r="AE1190" s="336"/>
      <c r="AF1190" s="336"/>
      <c r="AG1190" s="336"/>
      <c r="AH1190" s="336"/>
      <c r="AI1190" s="54"/>
      <c r="AJ1190" s="54"/>
      <c r="AK1190" s="54"/>
      <c r="AL1190" s="336"/>
      <c r="AM1190" s="336"/>
      <c r="AN1190" s="336"/>
      <c r="AO1190" s="336"/>
      <c r="AP1190" s="54"/>
      <c r="AQ1190" s="336"/>
      <c r="AR1190" s="336"/>
      <c r="AS1190" s="336"/>
    </row>
    <row r="1191" spans="1:45" x14ac:dyDescent="0.3">
      <c r="C1191" s="54"/>
      <c r="D1191" s="56"/>
      <c r="Y1191" s="336">
        <f t="shared" ca="1" si="1960"/>
        <v>-0.77329357592518244</v>
      </c>
      <c r="Z1191" s="336">
        <f t="shared" ca="1" si="1960"/>
        <v>2.0623623819113732E-2</v>
      </c>
      <c r="AA1191" s="336">
        <f t="shared" ca="1" si="1960"/>
        <v>-0.45833069140959293</v>
      </c>
      <c r="AB1191" s="336">
        <f t="shared" ca="1" si="1960"/>
        <v>0.54499674755820759</v>
      </c>
      <c r="AC1191" s="336">
        <f t="shared" ca="1" si="1960"/>
        <v>-0.14263655819084664</v>
      </c>
      <c r="AD1191" s="336">
        <f t="shared" ca="1" si="1960"/>
        <v>1.2810790383007202</v>
      </c>
      <c r="AE1191" s="55"/>
      <c r="AF1191" s="55"/>
      <c r="AG1191" s="55"/>
      <c r="AH1191" s="55"/>
      <c r="AI1191" s="55"/>
      <c r="AJ1191" s="55"/>
      <c r="AK1191" s="55"/>
      <c r="AL1191" s="55"/>
      <c r="AM1191" s="55"/>
      <c r="AN1191" s="55"/>
      <c r="AO1191" s="55"/>
      <c r="AP1191" s="55"/>
      <c r="AQ1191" s="55"/>
      <c r="AR1191" s="55"/>
      <c r="AS1191" s="55"/>
    </row>
    <row r="1192" spans="1:45" x14ac:dyDescent="0.3">
      <c r="B1192" s="54" t="s">
        <v>172</v>
      </c>
      <c r="C1192" s="53">
        <f>C1185</f>
        <v>0</v>
      </c>
      <c r="D1192" s="56" t="e">
        <f t="shared" ref="D1192:D1193" ca="1" si="2045">AJ1192</f>
        <v>#N/A</v>
      </c>
      <c r="E1192" s="52" t="e">
        <f t="shared" ref="E1192:W1192" si="2046">E1185</f>
        <v>#N/A</v>
      </c>
      <c r="F1192" s="52" t="e">
        <f t="shared" si="2046"/>
        <v>#N/A</v>
      </c>
      <c r="G1192" s="52" t="e">
        <f t="shared" si="2046"/>
        <v>#N/A</v>
      </c>
      <c r="H1192" s="52" t="e">
        <f t="shared" si="2046"/>
        <v>#N/A</v>
      </c>
      <c r="I1192" s="52" t="e">
        <f t="shared" si="2046"/>
        <v>#N/A</v>
      </c>
      <c r="J1192" s="52" t="e">
        <f t="shared" si="2046"/>
        <v>#N/A</v>
      </c>
      <c r="K1192" s="52" t="e">
        <f t="shared" si="2046"/>
        <v>#N/A</v>
      </c>
      <c r="L1192" s="52" t="e">
        <f t="shared" si="2046"/>
        <v>#N/A</v>
      </c>
      <c r="M1192" s="52" t="e">
        <f t="shared" si="2046"/>
        <v>#N/A</v>
      </c>
      <c r="N1192" s="52" t="e">
        <f t="shared" si="2046"/>
        <v>#N/A</v>
      </c>
      <c r="O1192" s="52" t="e">
        <f t="shared" si="2046"/>
        <v>#N/A</v>
      </c>
      <c r="P1192" s="52" t="e">
        <f t="shared" si="2046"/>
        <v>#N/A</v>
      </c>
      <c r="Q1192" s="52" t="e">
        <f t="shared" si="2046"/>
        <v>#N/A</v>
      </c>
      <c r="R1192" s="52" t="e">
        <f t="shared" si="2046"/>
        <v>#N/A</v>
      </c>
      <c r="S1192" s="52" t="e">
        <f t="shared" si="2046"/>
        <v>#N/A</v>
      </c>
      <c r="T1192" s="52" t="e">
        <f t="shared" si="2046"/>
        <v>#N/A</v>
      </c>
      <c r="U1192" s="52" t="e">
        <f t="shared" si="2046"/>
        <v>#N/A</v>
      </c>
      <c r="V1192" s="52" t="e">
        <f t="shared" si="2046"/>
        <v>#N/A</v>
      </c>
      <c r="W1192" s="52" t="e">
        <f t="shared" si="2046"/>
        <v>#N/A</v>
      </c>
      <c r="X1192" s="55" t="e">
        <f t="shared" ref="X1192:X1193" si="2047">(H1192-(O1192*P1192)/100-3*(J1192*K1192)/100)/2</f>
        <v>#N/A</v>
      </c>
      <c r="Y1192" s="55" t="e">
        <f t="shared" ref="Y1192:Y1193" si="2048">SUM(X1192,(J1192*K1192/100))/(F1192/100)</f>
        <v>#N/A</v>
      </c>
      <c r="Z1192" s="55" t="e">
        <f t="shared" ref="Z1192" si="2049">U1192*0.5+U1193*0.5</f>
        <v>#N/A</v>
      </c>
      <c r="AA1192" s="55" t="e">
        <f t="shared" ref="AA1192:AA1193" si="2050">J1192/Y1192</f>
        <v>#N/A</v>
      </c>
      <c r="AB1192" s="336" t="e">
        <f t="shared" ref="AB1192:AB1193" si="2051">X1192/(Y1192-J1192)</f>
        <v>#N/A</v>
      </c>
      <c r="AC1192" s="223" t="e">
        <f ca="1">INDEX(FGA_COEFFS,1,1)+Z1192*INDEX(FGA_COEFFS,1,2)+Y1192*INDEX(FGA_COEFFS,1,3)+R1192*INDEX(FGA_COEFFS,1,4)+Q1193*INDEX(FGA_COEFFS,1,5)+S1192*INDEX(FGA_COEFFS,1,6)+T1193*INDEX(FGA_COEFFS,1,7)+M1193*INDEX(FGA_COEFFS,1,8)+Y1196*Y1197</f>
        <v>#N/A</v>
      </c>
      <c r="AD1192" s="223" t="e">
        <f ca="1">INDEX(THREEPTA_COEFFS,1,1)+AC1192*INDEX(THREEPTA_COEFFS,1,2)+J1192*INDEX(THREEPTA_COEFFS,1,3)+AA1192*INDEX(THREEPTA_COEFFS,1,4)+K1192*INDEX(THREEPTA_COEFFS,1,5)+L1193*INDEX(THREEPTA_COEFFS,1,6)+Z1196*Z1197</f>
        <v>#N/A</v>
      </c>
      <c r="AE1192" s="223" t="e">
        <f ca="1">INDEX(THREEPTPCT_COEFFS,1,1)+K1192*INDEX(THREEPTPCT_COEFFS,1,2)+L1193*INDEX(THREEPTPCT_COEFFS,1,3)+AA1196*AA1197</f>
        <v>#N/A</v>
      </c>
      <c r="AF1192" s="55" t="e">
        <f t="shared" ref="AF1192:AF1193" ca="1" si="2052">AC1192-AD1192</f>
        <v>#N/A</v>
      </c>
      <c r="AG1192" s="223" t="e">
        <f ca="1">INDEX(TWOPTPCT_COEFFS,1,1)+AB1192*INDEX(TWOPTPCT_COEFFS,1,2)+I1193*INDEX(TWOPTPCT_COEFFS,1,3)+G1193*INDEX(TWOPTPCT_COEFFS,1,4)+L1193*INDEX(TWOPTPCT_COEFFS,1,5)+AB1196*AB1197</f>
        <v>#N/A</v>
      </c>
      <c r="AH1192" s="223" t="e">
        <f ca="1">INDEX(FTA_COEFFS,1,1)+O1192*INDEX(FTA_COEFFS,1,2)+N1193*INDEX(FTA_COEFFS,1,3)+(Q1192+R1192)*INDEX(FTA_COEFFS,1,4)+(Q1193+R1193)*INDEX(FTA_COEFFS,1,5)+M1193*INDEX(FTA_COEFFS,1,6)+AC1196*AC1197</f>
        <v>#N/A</v>
      </c>
      <c r="AI1192" s="223" t="e">
        <f ca="1">INDEX(FTPCT_COEFFS,1,1)+P1192*INDEX(FTPCT_COEFFS,1,2)+F1192*INDEX(FTPCT_COEFFS,1,3)+G1193*INDEX(FTPCT_COEFFS,1,4)+AD1196*AD1197</f>
        <v>#N/A</v>
      </c>
      <c r="AJ1192" s="338" t="e">
        <f t="shared" ref="AJ1192:AJ1193" ca="1" si="2053">AD1192*AE1192/100+AF1192*AG1192+AH1192*AI1192/100</f>
        <v>#N/A</v>
      </c>
      <c r="AK1192" s="55"/>
      <c r="AL1192" s="55"/>
      <c r="AM1192" s="55"/>
      <c r="AN1192" s="55"/>
      <c r="AO1192" s="55"/>
      <c r="AP1192" s="55"/>
      <c r="AQ1192" s="55"/>
      <c r="AR1192" s="55"/>
    </row>
    <row r="1193" spans="1:45" x14ac:dyDescent="0.3">
      <c r="B1193" s="54" t="s">
        <v>175</v>
      </c>
      <c r="C1193" s="54">
        <f>C1186</f>
        <v>0</v>
      </c>
      <c r="D1193" s="56" t="e">
        <f t="shared" ca="1" si="2045"/>
        <v>#N/A</v>
      </c>
      <c r="E1193" s="52" t="e">
        <f t="shared" ref="E1193:W1193" si="2054">E1186</f>
        <v>#N/A</v>
      </c>
      <c r="F1193" s="52" t="e">
        <f t="shared" si="2054"/>
        <v>#N/A</v>
      </c>
      <c r="G1193" s="52" t="e">
        <f t="shared" si="2054"/>
        <v>#N/A</v>
      </c>
      <c r="H1193" s="52" t="e">
        <f t="shared" si="2054"/>
        <v>#N/A</v>
      </c>
      <c r="I1193" s="52" t="e">
        <f t="shared" si="2054"/>
        <v>#N/A</v>
      </c>
      <c r="J1193" s="52" t="e">
        <f t="shared" si="2054"/>
        <v>#N/A</v>
      </c>
      <c r="K1193" s="52" t="e">
        <f t="shared" si="2054"/>
        <v>#N/A</v>
      </c>
      <c r="L1193" s="52" t="e">
        <f t="shared" si="2054"/>
        <v>#N/A</v>
      </c>
      <c r="M1193" s="52" t="e">
        <f t="shared" si="2054"/>
        <v>#N/A</v>
      </c>
      <c r="N1193" s="52" t="e">
        <f t="shared" si="2054"/>
        <v>#N/A</v>
      </c>
      <c r="O1193" s="52" t="e">
        <f t="shared" si="2054"/>
        <v>#N/A</v>
      </c>
      <c r="P1193" s="52" t="e">
        <f t="shared" si="2054"/>
        <v>#N/A</v>
      </c>
      <c r="Q1193" s="52" t="e">
        <f t="shared" si="2054"/>
        <v>#N/A</v>
      </c>
      <c r="R1193" s="52" t="e">
        <f t="shared" si="2054"/>
        <v>#N/A</v>
      </c>
      <c r="S1193" s="52" t="e">
        <f t="shared" si="2054"/>
        <v>#N/A</v>
      </c>
      <c r="T1193" s="52" t="e">
        <f t="shared" si="2054"/>
        <v>#N/A</v>
      </c>
      <c r="U1193" s="52" t="e">
        <f t="shared" si="2054"/>
        <v>#N/A</v>
      </c>
      <c r="V1193" s="52" t="e">
        <f t="shared" si="2054"/>
        <v>#N/A</v>
      </c>
      <c r="W1193" s="52" t="e">
        <f t="shared" si="2054"/>
        <v>#N/A</v>
      </c>
      <c r="X1193" s="55" t="e">
        <f t="shared" si="2047"/>
        <v>#N/A</v>
      </c>
      <c r="Y1193" s="55" t="e">
        <f t="shared" si="2048"/>
        <v>#N/A</v>
      </c>
      <c r="Z1193" s="55" t="e">
        <f t="shared" ref="Z1193" si="2055">Z1192</f>
        <v>#N/A</v>
      </c>
      <c r="AA1193" s="55" t="e">
        <f t="shared" si="2050"/>
        <v>#N/A</v>
      </c>
      <c r="AB1193" s="336" t="e">
        <f t="shared" si="2051"/>
        <v>#N/A</v>
      </c>
      <c r="AC1193" s="223" t="e">
        <f ca="1">INDEX(FGA_COEFFS,1,1)+Z1193*INDEX(FGA_COEFFS,1,2)+Y1193*INDEX(FGA_COEFFS,1,3)+R1193*INDEX(FGA_COEFFS,1,4)+Q1192*INDEX(FGA_COEFFS,1,5)+S1193*INDEX(FGA_COEFFS,1,6)+T1192*INDEX(FGA_COEFFS,1,7)+M1192*INDEX(FGA_COEFFS,1,8)+Y1196*Y1198</f>
        <v>#N/A</v>
      </c>
      <c r="AD1193" s="223" t="e">
        <f ca="1">INDEX(THREEPTA_COEFFS,1,1)+AC1193*INDEX(THREEPTA_COEFFS,1,2)+J1193*INDEX(THREEPTA_COEFFS,1,3)+AA1193*INDEX(THREEPTA_COEFFS,1,4)+K1193*INDEX(THREEPTA_COEFFS,1,5)+L1192*INDEX(THREEPTA_COEFFS,1,6)+Z1196*Z1198</f>
        <v>#N/A</v>
      </c>
      <c r="AE1193" s="223" t="e">
        <f ca="1">INDEX(THREEPTPCT_COEFFS,1,1)+K1193*INDEX(THREEPTPCT_COEFFS,1,2)+L1192*INDEX(THREEPTPCT_COEFFS,1,3)+AA1196*AA1198</f>
        <v>#N/A</v>
      </c>
      <c r="AF1193" s="55" t="e">
        <f t="shared" ca="1" si="2052"/>
        <v>#N/A</v>
      </c>
      <c r="AG1193" s="223" t="e">
        <f ca="1">INDEX(TWOPTPCT_COEFFS,1,1)+AB1193*INDEX(TWOPTPCT_COEFFS,1,2)+I1192*INDEX(TWOPTPCT_COEFFS,1,3)+G1192*INDEX(TWOPTPCT_COEFFS,1,4)+L1192*INDEX(TWOPTPCT_COEFFS,1,5)+AB1196*AB1198</f>
        <v>#N/A</v>
      </c>
      <c r="AH1193" s="223" t="e">
        <f ca="1">INDEX(FTA_COEFFS,1,1)+O1193*INDEX(FTA_COEFFS,1,2)+N1192*INDEX(FTA_COEFFS,1,3)+(Q1193+R1193)*INDEX(FTA_COEFFS,1,4)+(Q1192+R1192)*INDEX(FTA_COEFFS,1,5)+M1192*INDEX(FTA_COEFFS,1,6)+AC1196*AC1198</f>
        <v>#N/A</v>
      </c>
      <c r="AI1193" s="223" t="e">
        <f ca="1">INDEX(FTPCT_COEFFS,1,1)+P1193*INDEX(FTPCT_COEFFS,1,2)+F1193*INDEX(FTPCT_COEFFS,1,3)+G1192*INDEX(FTPCT_COEFFS,1,4)+AD1196*AD1198</f>
        <v>#N/A</v>
      </c>
      <c r="AJ1193" s="338" t="e">
        <f t="shared" ca="1" si="2053"/>
        <v>#N/A</v>
      </c>
      <c r="AK1193" s="55"/>
      <c r="AL1193" s="55"/>
      <c r="AM1193" s="55"/>
      <c r="AN1193" s="55"/>
      <c r="AO1193" s="55"/>
      <c r="AP1193" s="55"/>
      <c r="AQ1193" s="55"/>
      <c r="AR1193" s="55"/>
    </row>
    <row r="1194" spans="1:45" x14ac:dyDescent="0.3">
      <c r="A1194" s="54" t="e">
        <f ca="1">IF(D1192&gt;(D1193+(AVERAGE(V1192,W1192)-AVERAGE(V1193,W1193))/2)+2.5,C1192,IF(D1193&gt;(D1192+(AVERAGE(V1193,W1193)-AVERAGE(V1192,W1192))/2)+2.5,C1193,"Close"))</f>
        <v>#N/A</v>
      </c>
      <c r="B1194" s="64" t="e">
        <f ca="1">IF(D1193&gt;D1192,C1193,C1192)</f>
        <v>#N/A</v>
      </c>
      <c r="D1194" s="56"/>
      <c r="X1194" s="55"/>
      <c r="Y1194" s="55"/>
      <c r="Z1194" s="55"/>
      <c r="AA1194" s="55"/>
      <c r="AB1194" s="55"/>
      <c r="AC1194" s="337"/>
      <c r="AD1194" s="337"/>
      <c r="AE1194" s="337"/>
      <c r="AF1194" s="337"/>
      <c r="AG1194" s="337"/>
      <c r="AH1194" s="337"/>
      <c r="AI1194" s="337"/>
      <c r="AJ1194" s="337"/>
      <c r="AK1194" s="337"/>
      <c r="AL1194" s="337"/>
      <c r="AM1194" s="55"/>
      <c r="AN1194" s="55"/>
      <c r="AO1194" s="55"/>
      <c r="AP1194" s="55"/>
      <c r="AQ1194" s="55"/>
      <c r="AR1194" s="55"/>
      <c r="AS1194" s="55"/>
    </row>
    <row r="1195" spans="1:45" x14ac:dyDescent="0.3">
      <c r="X1195" s="54" t="s">
        <v>1305</v>
      </c>
      <c r="Y1195" s="54" t="s">
        <v>128</v>
      </c>
      <c r="Z1195" s="54" t="s">
        <v>157</v>
      </c>
      <c r="AA1195" s="54" t="s">
        <v>151</v>
      </c>
      <c r="AB1195" s="54" t="s">
        <v>1327</v>
      </c>
      <c r="AC1195" s="54" t="s">
        <v>129</v>
      </c>
      <c r="AD1195" s="54" t="s">
        <v>116</v>
      </c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</row>
    <row r="1196" spans="1:45" x14ac:dyDescent="0.3">
      <c r="X1196" s="54"/>
      <c r="Y1196" s="54">
        <f t="shared" ref="Y1196:AD1196" si="2056">Y1189</f>
        <v>6.4436999999999998</v>
      </c>
      <c r="Z1196" s="54">
        <f t="shared" si="2056"/>
        <v>4.9371</v>
      </c>
      <c r="AA1196" s="54">
        <f t="shared" si="2056"/>
        <v>11.350300000000001</v>
      </c>
      <c r="AB1196" s="54">
        <f t="shared" si="2056"/>
        <v>7.1900000000000006E-2</v>
      </c>
      <c r="AC1196" s="54">
        <f t="shared" si="2056"/>
        <v>6.2766000000000002</v>
      </c>
      <c r="AD1196" s="54">
        <f t="shared" si="2056"/>
        <v>11.042999999999999</v>
      </c>
      <c r="AE1196" s="54"/>
      <c r="AF1196" s="336"/>
      <c r="AG1196" s="336"/>
      <c r="AH1196" s="336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</row>
    <row r="1197" spans="1:45" x14ac:dyDescent="0.3">
      <c r="D1197" s="56"/>
      <c r="X1197" s="336"/>
      <c r="Y1197" s="336">
        <f t="shared" ca="1" si="1960"/>
        <v>9.6638700473296757E-2</v>
      </c>
      <c r="Z1197" s="336">
        <f t="shared" ca="1" si="1960"/>
        <v>8.0614308617603991E-2</v>
      </c>
      <c r="AA1197" s="336">
        <f t="shared" ca="1" si="1960"/>
        <v>-1.2977863982531648</v>
      </c>
      <c r="AB1197" s="336">
        <f t="shared" ca="1" si="1960"/>
        <v>1.0975504724778267</v>
      </c>
      <c r="AC1197" s="336">
        <f t="shared" ca="1" si="1960"/>
        <v>1.2090277934955314</v>
      </c>
      <c r="AD1197" s="336">
        <f t="shared" ca="1" si="1960"/>
        <v>-0.69077798806826374</v>
      </c>
      <c r="AE1197" s="336"/>
      <c r="AF1197" s="336"/>
      <c r="AG1197" s="336"/>
      <c r="AH1197" s="336"/>
      <c r="AI1197" s="54"/>
      <c r="AJ1197" s="54"/>
      <c r="AK1197" s="54"/>
      <c r="AL1197" s="336"/>
      <c r="AM1197" s="336"/>
      <c r="AN1197" s="336"/>
      <c r="AO1197" s="336"/>
      <c r="AP1197" s="54"/>
      <c r="AQ1197" s="336"/>
      <c r="AR1197" s="336"/>
      <c r="AS1197" s="336"/>
    </row>
    <row r="1198" spans="1:45" x14ac:dyDescent="0.3">
      <c r="C1198" s="54"/>
      <c r="D1198" s="56"/>
      <c r="Y1198" s="336">
        <f t="shared" ca="1" si="1960"/>
        <v>-1.105063478983942</v>
      </c>
      <c r="Z1198" s="336">
        <f t="shared" ca="1" si="1960"/>
        <v>-0.97306550890784149</v>
      </c>
      <c r="AA1198" s="336">
        <f t="shared" ca="1" si="1960"/>
        <v>-4.1400413062342212E-2</v>
      </c>
      <c r="AB1198" s="336">
        <f t="shared" ca="1" si="1960"/>
        <v>9.0345161845741956E-2</v>
      </c>
      <c r="AC1198" s="336">
        <f t="shared" ca="1" si="1960"/>
        <v>-0.64340701569330516</v>
      </c>
      <c r="AD1198" s="336">
        <f t="shared" ca="1" si="1960"/>
        <v>-0.12404920709609125</v>
      </c>
      <c r="AE1198" s="55"/>
      <c r="AF1198" s="55"/>
      <c r="AG1198" s="55"/>
      <c r="AH1198" s="55"/>
      <c r="AI1198" s="55"/>
      <c r="AJ1198" s="55"/>
      <c r="AK1198" s="55"/>
      <c r="AL1198" s="55"/>
      <c r="AM1198" s="55"/>
      <c r="AN1198" s="55"/>
      <c r="AO1198" s="55"/>
      <c r="AP1198" s="55"/>
      <c r="AQ1198" s="55"/>
      <c r="AR1198" s="55"/>
      <c r="AS1198" s="55"/>
    </row>
    <row r="1199" spans="1:45" x14ac:dyDescent="0.3">
      <c r="B1199" s="54" t="s">
        <v>172</v>
      </c>
      <c r="C1199" s="53">
        <f>C1192</f>
        <v>0</v>
      </c>
      <c r="D1199" s="56" t="e">
        <f t="shared" ref="D1199:D1200" ca="1" si="2057">AJ1199</f>
        <v>#N/A</v>
      </c>
      <c r="E1199" s="52" t="e">
        <f t="shared" ref="E1199:W1199" si="2058">E1192</f>
        <v>#N/A</v>
      </c>
      <c r="F1199" s="52" t="e">
        <f t="shared" si="2058"/>
        <v>#N/A</v>
      </c>
      <c r="G1199" s="52" t="e">
        <f t="shared" si="2058"/>
        <v>#N/A</v>
      </c>
      <c r="H1199" s="52" t="e">
        <f t="shared" si="2058"/>
        <v>#N/A</v>
      </c>
      <c r="I1199" s="52" t="e">
        <f t="shared" si="2058"/>
        <v>#N/A</v>
      </c>
      <c r="J1199" s="52" t="e">
        <f t="shared" si="2058"/>
        <v>#N/A</v>
      </c>
      <c r="K1199" s="52" t="e">
        <f t="shared" si="2058"/>
        <v>#N/A</v>
      </c>
      <c r="L1199" s="52" t="e">
        <f t="shared" si="2058"/>
        <v>#N/A</v>
      </c>
      <c r="M1199" s="52" t="e">
        <f t="shared" si="2058"/>
        <v>#N/A</v>
      </c>
      <c r="N1199" s="52" t="e">
        <f t="shared" si="2058"/>
        <v>#N/A</v>
      </c>
      <c r="O1199" s="52" t="e">
        <f t="shared" si="2058"/>
        <v>#N/A</v>
      </c>
      <c r="P1199" s="52" t="e">
        <f t="shared" si="2058"/>
        <v>#N/A</v>
      </c>
      <c r="Q1199" s="52" t="e">
        <f t="shared" si="2058"/>
        <v>#N/A</v>
      </c>
      <c r="R1199" s="52" t="e">
        <f t="shared" si="2058"/>
        <v>#N/A</v>
      </c>
      <c r="S1199" s="52" t="e">
        <f t="shared" si="2058"/>
        <v>#N/A</v>
      </c>
      <c r="T1199" s="52" t="e">
        <f t="shared" si="2058"/>
        <v>#N/A</v>
      </c>
      <c r="U1199" s="52" t="e">
        <f t="shared" si="2058"/>
        <v>#N/A</v>
      </c>
      <c r="V1199" s="52" t="e">
        <f t="shared" si="2058"/>
        <v>#N/A</v>
      </c>
      <c r="W1199" s="52" t="e">
        <f t="shared" si="2058"/>
        <v>#N/A</v>
      </c>
      <c r="X1199" s="55" t="e">
        <f t="shared" ref="X1199:X1200" si="2059">(H1199-(O1199*P1199)/100-3*(J1199*K1199)/100)/2</f>
        <v>#N/A</v>
      </c>
      <c r="Y1199" s="55" t="e">
        <f t="shared" ref="Y1199:Y1200" si="2060">SUM(X1199,(J1199*K1199/100))/(F1199/100)</f>
        <v>#N/A</v>
      </c>
      <c r="Z1199" s="55" t="e">
        <f t="shared" ref="Z1199" si="2061">U1199*0.5+U1200*0.5</f>
        <v>#N/A</v>
      </c>
      <c r="AA1199" s="55" t="e">
        <f t="shared" ref="AA1199:AA1200" si="2062">J1199/Y1199</f>
        <v>#N/A</v>
      </c>
      <c r="AB1199" s="336" t="e">
        <f t="shared" ref="AB1199:AB1200" si="2063">X1199/(Y1199-J1199)</f>
        <v>#N/A</v>
      </c>
      <c r="AC1199" s="223" t="e">
        <f ca="1">INDEX(FGA_COEFFS,1,1)+Z1199*INDEX(FGA_COEFFS,1,2)+Y1199*INDEX(FGA_COEFFS,1,3)+R1199*INDEX(FGA_COEFFS,1,4)+Q1200*INDEX(FGA_COEFFS,1,5)+S1199*INDEX(FGA_COEFFS,1,6)+T1200*INDEX(FGA_COEFFS,1,7)+M1200*INDEX(FGA_COEFFS,1,8)+Y1203*Y1204</f>
        <v>#N/A</v>
      </c>
      <c r="AD1199" s="223" t="e">
        <f ca="1">INDEX(THREEPTA_COEFFS,1,1)+AC1199*INDEX(THREEPTA_COEFFS,1,2)+J1199*INDEX(THREEPTA_COEFFS,1,3)+AA1199*INDEX(THREEPTA_COEFFS,1,4)+K1199*INDEX(THREEPTA_COEFFS,1,5)+L1200*INDEX(THREEPTA_COEFFS,1,6)+Z1203*Z1204</f>
        <v>#N/A</v>
      </c>
      <c r="AE1199" s="223" t="e">
        <f ca="1">INDEX(THREEPTPCT_COEFFS,1,1)+K1199*INDEX(THREEPTPCT_COEFFS,1,2)+L1200*INDEX(THREEPTPCT_COEFFS,1,3)+AA1203*AA1204</f>
        <v>#N/A</v>
      </c>
      <c r="AF1199" s="55" t="e">
        <f t="shared" ref="AF1199:AF1200" ca="1" si="2064">AC1199-AD1199</f>
        <v>#N/A</v>
      </c>
      <c r="AG1199" s="223" t="e">
        <f ca="1">INDEX(TWOPTPCT_COEFFS,1,1)+AB1199*INDEX(TWOPTPCT_COEFFS,1,2)+I1200*INDEX(TWOPTPCT_COEFFS,1,3)+G1200*INDEX(TWOPTPCT_COEFFS,1,4)+L1200*INDEX(TWOPTPCT_COEFFS,1,5)+AB1203*AB1204</f>
        <v>#N/A</v>
      </c>
      <c r="AH1199" s="223" t="e">
        <f ca="1">INDEX(FTA_COEFFS,1,1)+O1199*INDEX(FTA_COEFFS,1,2)+N1200*INDEX(FTA_COEFFS,1,3)+(Q1199+R1199)*INDEX(FTA_COEFFS,1,4)+(Q1200+R1200)*INDEX(FTA_COEFFS,1,5)+M1200*INDEX(FTA_COEFFS,1,6)+AC1203*AC1204</f>
        <v>#N/A</v>
      </c>
      <c r="AI1199" s="223" t="e">
        <f ca="1">INDEX(FTPCT_COEFFS,1,1)+P1199*INDEX(FTPCT_COEFFS,1,2)+F1199*INDEX(FTPCT_COEFFS,1,3)+G1200*INDEX(FTPCT_COEFFS,1,4)+AD1203*AD1204</f>
        <v>#N/A</v>
      </c>
      <c r="AJ1199" s="338" t="e">
        <f t="shared" ref="AJ1199:AJ1200" ca="1" si="2065">AD1199*AE1199/100+AF1199*AG1199+AH1199*AI1199/100</f>
        <v>#N/A</v>
      </c>
      <c r="AK1199" s="55"/>
      <c r="AL1199" s="55"/>
      <c r="AM1199" s="55"/>
      <c r="AN1199" s="55"/>
      <c r="AO1199" s="55"/>
      <c r="AP1199" s="55"/>
      <c r="AQ1199" s="55"/>
      <c r="AR1199" s="55"/>
    </row>
    <row r="1200" spans="1:45" x14ac:dyDescent="0.3">
      <c r="B1200" s="54" t="s">
        <v>175</v>
      </c>
      <c r="C1200" s="54">
        <f>C1193</f>
        <v>0</v>
      </c>
      <c r="D1200" s="56" t="e">
        <f t="shared" ca="1" si="2057"/>
        <v>#N/A</v>
      </c>
      <c r="E1200" s="52" t="e">
        <f t="shared" ref="E1200:W1200" si="2066">E1193</f>
        <v>#N/A</v>
      </c>
      <c r="F1200" s="52" t="e">
        <f t="shared" si="2066"/>
        <v>#N/A</v>
      </c>
      <c r="G1200" s="52" t="e">
        <f t="shared" si="2066"/>
        <v>#N/A</v>
      </c>
      <c r="H1200" s="52" t="e">
        <f t="shared" si="2066"/>
        <v>#N/A</v>
      </c>
      <c r="I1200" s="52" t="e">
        <f t="shared" si="2066"/>
        <v>#N/A</v>
      </c>
      <c r="J1200" s="52" t="e">
        <f t="shared" si="2066"/>
        <v>#N/A</v>
      </c>
      <c r="K1200" s="52" t="e">
        <f t="shared" si="2066"/>
        <v>#N/A</v>
      </c>
      <c r="L1200" s="52" t="e">
        <f t="shared" si="2066"/>
        <v>#N/A</v>
      </c>
      <c r="M1200" s="52" t="e">
        <f t="shared" si="2066"/>
        <v>#N/A</v>
      </c>
      <c r="N1200" s="52" t="e">
        <f t="shared" si="2066"/>
        <v>#N/A</v>
      </c>
      <c r="O1200" s="52" t="e">
        <f t="shared" si="2066"/>
        <v>#N/A</v>
      </c>
      <c r="P1200" s="52" t="e">
        <f t="shared" si="2066"/>
        <v>#N/A</v>
      </c>
      <c r="Q1200" s="52" t="e">
        <f t="shared" si="2066"/>
        <v>#N/A</v>
      </c>
      <c r="R1200" s="52" t="e">
        <f t="shared" si="2066"/>
        <v>#N/A</v>
      </c>
      <c r="S1200" s="52" t="e">
        <f t="shared" si="2066"/>
        <v>#N/A</v>
      </c>
      <c r="T1200" s="52" t="e">
        <f t="shared" si="2066"/>
        <v>#N/A</v>
      </c>
      <c r="U1200" s="52" t="e">
        <f t="shared" si="2066"/>
        <v>#N/A</v>
      </c>
      <c r="V1200" s="52" t="e">
        <f t="shared" si="2066"/>
        <v>#N/A</v>
      </c>
      <c r="W1200" s="52" t="e">
        <f t="shared" si="2066"/>
        <v>#N/A</v>
      </c>
      <c r="X1200" s="55" t="e">
        <f t="shared" si="2059"/>
        <v>#N/A</v>
      </c>
      <c r="Y1200" s="55" t="e">
        <f t="shared" si="2060"/>
        <v>#N/A</v>
      </c>
      <c r="Z1200" s="55" t="e">
        <f t="shared" ref="Z1200" si="2067">Z1199</f>
        <v>#N/A</v>
      </c>
      <c r="AA1200" s="55" t="e">
        <f t="shared" si="2062"/>
        <v>#N/A</v>
      </c>
      <c r="AB1200" s="336" t="e">
        <f t="shared" si="2063"/>
        <v>#N/A</v>
      </c>
      <c r="AC1200" s="223" t="e">
        <f ca="1">INDEX(FGA_COEFFS,1,1)+Z1200*INDEX(FGA_COEFFS,1,2)+Y1200*INDEX(FGA_COEFFS,1,3)+R1200*INDEX(FGA_COEFFS,1,4)+Q1199*INDEX(FGA_COEFFS,1,5)+S1200*INDEX(FGA_COEFFS,1,6)+T1199*INDEX(FGA_COEFFS,1,7)+M1199*INDEX(FGA_COEFFS,1,8)+Y1203*Y1205</f>
        <v>#N/A</v>
      </c>
      <c r="AD1200" s="223" t="e">
        <f ca="1">INDEX(THREEPTA_COEFFS,1,1)+AC1200*INDEX(THREEPTA_COEFFS,1,2)+J1200*INDEX(THREEPTA_COEFFS,1,3)+AA1200*INDEX(THREEPTA_COEFFS,1,4)+K1200*INDEX(THREEPTA_COEFFS,1,5)+L1199*INDEX(THREEPTA_COEFFS,1,6)+Z1203*Z1205</f>
        <v>#N/A</v>
      </c>
      <c r="AE1200" s="223" t="e">
        <f ca="1">INDEX(THREEPTPCT_COEFFS,1,1)+K1200*INDEX(THREEPTPCT_COEFFS,1,2)+L1199*INDEX(THREEPTPCT_COEFFS,1,3)+AA1203*AA1205</f>
        <v>#N/A</v>
      </c>
      <c r="AF1200" s="55" t="e">
        <f t="shared" ca="1" si="2064"/>
        <v>#N/A</v>
      </c>
      <c r="AG1200" s="223" t="e">
        <f ca="1">INDEX(TWOPTPCT_COEFFS,1,1)+AB1200*INDEX(TWOPTPCT_COEFFS,1,2)+I1199*INDEX(TWOPTPCT_COEFFS,1,3)+G1199*INDEX(TWOPTPCT_COEFFS,1,4)+L1199*INDEX(TWOPTPCT_COEFFS,1,5)+AB1203*AB1205</f>
        <v>#N/A</v>
      </c>
      <c r="AH1200" s="223" t="e">
        <f ca="1">INDEX(FTA_COEFFS,1,1)+O1200*INDEX(FTA_COEFFS,1,2)+N1199*INDEX(FTA_COEFFS,1,3)+(Q1200+R1200)*INDEX(FTA_COEFFS,1,4)+(Q1199+R1199)*INDEX(FTA_COEFFS,1,5)+M1199*INDEX(FTA_COEFFS,1,6)+AC1203*AC1205</f>
        <v>#N/A</v>
      </c>
      <c r="AI1200" s="223" t="e">
        <f ca="1">INDEX(FTPCT_COEFFS,1,1)+P1200*INDEX(FTPCT_COEFFS,1,2)+F1200*INDEX(FTPCT_COEFFS,1,3)+G1199*INDEX(FTPCT_COEFFS,1,4)+AD1203*AD1205</f>
        <v>#N/A</v>
      </c>
      <c r="AJ1200" s="338" t="e">
        <f t="shared" ca="1" si="2065"/>
        <v>#N/A</v>
      </c>
      <c r="AK1200" s="55"/>
      <c r="AL1200" s="55"/>
      <c r="AM1200" s="55"/>
      <c r="AN1200" s="55"/>
      <c r="AO1200" s="55"/>
      <c r="AP1200" s="55"/>
      <c r="AQ1200" s="55"/>
      <c r="AR1200" s="55"/>
    </row>
    <row r="1201" spans="1:45" x14ac:dyDescent="0.3">
      <c r="A1201" s="54" t="e">
        <f ca="1">IF(D1199&gt;(D1200+(AVERAGE(V1199,W1199)-AVERAGE(V1200,W1200))/2)+2.5,C1199,IF(D1200&gt;(D1199+(AVERAGE(V1200,W1200)-AVERAGE(V1199,W1199))/2)+2.5,C1200,"Close"))</f>
        <v>#N/A</v>
      </c>
      <c r="B1201" s="64" t="e">
        <f ca="1">IF(D1200&gt;D1199,C1200,C1199)</f>
        <v>#N/A</v>
      </c>
      <c r="D1201" s="56"/>
      <c r="X1201" s="55"/>
      <c r="Y1201" s="55"/>
      <c r="Z1201" s="55"/>
      <c r="AA1201" s="55"/>
      <c r="AB1201" s="55"/>
      <c r="AC1201" s="337"/>
      <c r="AD1201" s="337"/>
      <c r="AE1201" s="337"/>
      <c r="AF1201" s="337"/>
      <c r="AG1201" s="337"/>
      <c r="AH1201" s="337"/>
      <c r="AI1201" s="337"/>
      <c r="AJ1201" s="337"/>
      <c r="AK1201" s="337"/>
      <c r="AL1201" s="337"/>
      <c r="AM1201" s="55"/>
      <c r="AN1201" s="55"/>
      <c r="AO1201" s="55"/>
      <c r="AP1201" s="55"/>
      <c r="AQ1201" s="55"/>
      <c r="AR1201" s="55"/>
      <c r="AS1201" s="55"/>
    </row>
    <row r="1202" spans="1:45" x14ac:dyDescent="0.3">
      <c r="X1202" s="54" t="s">
        <v>1305</v>
      </c>
      <c r="Y1202" s="54" t="s">
        <v>128</v>
      </c>
      <c r="Z1202" s="54" t="s">
        <v>157</v>
      </c>
      <c r="AA1202" s="54" t="s">
        <v>151</v>
      </c>
      <c r="AB1202" s="54" t="s">
        <v>1327</v>
      </c>
      <c r="AC1202" s="54" t="s">
        <v>129</v>
      </c>
      <c r="AD1202" s="54" t="s">
        <v>116</v>
      </c>
      <c r="AE1202" s="54"/>
      <c r="AF1202" s="54"/>
      <c r="AG1202" s="54"/>
      <c r="AH1202" s="54"/>
      <c r="AI1202" s="54"/>
      <c r="AJ1202" s="54"/>
      <c r="AK1202" s="54"/>
      <c r="AL1202" s="54"/>
      <c r="AM1202" s="54"/>
      <c r="AN1202" s="54"/>
      <c r="AO1202" s="54"/>
      <c r="AP1202" s="54"/>
      <c r="AQ1202" s="54"/>
      <c r="AR1202" s="54"/>
      <c r="AS1202" s="54"/>
    </row>
    <row r="1203" spans="1:45" x14ac:dyDescent="0.3">
      <c r="X1203" s="54"/>
      <c r="Y1203" s="54">
        <f t="shared" ref="Y1203:AD1203" si="2068">Y1196</f>
        <v>6.4436999999999998</v>
      </c>
      <c r="Z1203" s="54">
        <f t="shared" si="2068"/>
        <v>4.9371</v>
      </c>
      <c r="AA1203" s="54">
        <f t="shared" si="2068"/>
        <v>11.350300000000001</v>
      </c>
      <c r="AB1203" s="54">
        <f t="shared" si="2068"/>
        <v>7.1900000000000006E-2</v>
      </c>
      <c r="AC1203" s="54">
        <f t="shared" si="2068"/>
        <v>6.2766000000000002</v>
      </c>
      <c r="AD1203" s="54">
        <f t="shared" si="2068"/>
        <v>11.042999999999999</v>
      </c>
      <c r="AE1203" s="54"/>
      <c r="AF1203" s="336"/>
      <c r="AG1203" s="336"/>
      <c r="AH1203" s="336"/>
      <c r="AI1203" s="54"/>
      <c r="AJ1203" s="54"/>
      <c r="AK1203" s="54"/>
      <c r="AL1203" s="54"/>
      <c r="AM1203" s="54"/>
      <c r="AN1203" s="54"/>
      <c r="AO1203" s="54"/>
      <c r="AP1203" s="54"/>
      <c r="AQ1203" s="54"/>
      <c r="AR1203" s="54"/>
      <c r="AS1203" s="54"/>
    </row>
    <row r="1204" spans="1:45" x14ac:dyDescent="0.3">
      <c r="D1204" s="56"/>
      <c r="X1204" s="336"/>
      <c r="Y1204" s="336">
        <f t="shared" ca="1" si="1960"/>
        <v>-1.3860075725798309</v>
      </c>
      <c r="Z1204" s="336">
        <f t="shared" ca="1" si="1960"/>
        <v>0.13743813112721298</v>
      </c>
      <c r="AA1204" s="336">
        <f t="shared" ca="1" si="1960"/>
        <v>-0.20954460760181953</v>
      </c>
      <c r="AB1204" s="336">
        <f t="shared" ca="1" si="1960"/>
        <v>5.1398273414401903E-2</v>
      </c>
      <c r="AC1204" s="336">
        <f t="shared" ca="1" si="1960"/>
        <v>1.1084476243699928</v>
      </c>
      <c r="AD1204" s="336">
        <f t="shared" ca="1" si="1960"/>
        <v>-0.14705651549510168</v>
      </c>
      <c r="AE1204" s="336"/>
      <c r="AF1204" s="336"/>
      <c r="AG1204" s="336"/>
      <c r="AH1204" s="336"/>
      <c r="AI1204" s="54"/>
      <c r="AJ1204" s="54"/>
      <c r="AK1204" s="54"/>
      <c r="AL1204" s="336"/>
      <c r="AM1204" s="336"/>
      <c r="AN1204" s="336"/>
      <c r="AO1204" s="336"/>
      <c r="AP1204" s="54"/>
      <c r="AQ1204" s="336"/>
      <c r="AR1204" s="336"/>
      <c r="AS1204" s="336"/>
    </row>
    <row r="1205" spans="1:45" x14ac:dyDescent="0.3">
      <c r="C1205" s="54"/>
      <c r="D1205" s="56"/>
      <c r="Y1205" s="336">
        <f t="shared" ca="1" si="1960"/>
        <v>0.87945919653093219</v>
      </c>
      <c r="Z1205" s="336">
        <f t="shared" ca="1" si="1960"/>
        <v>-0.58987904510976608</v>
      </c>
      <c r="AA1205" s="336">
        <f t="shared" ca="1" si="1960"/>
        <v>-0.98168090294236476</v>
      </c>
      <c r="AB1205" s="336">
        <f t="shared" ca="1" si="1960"/>
        <v>1.2667173136083492</v>
      </c>
      <c r="AC1205" s="336">
        <f t="shared" ca="1" si="1960"/>
        <v>0.772394624697613</v>
      </c>
      <c r="AD1205" s="336">
        <f t="shared" ca="1" si="1960"/>
        <v>6.1115483192272835E-2</v>
      </c>
      <c r="AE1205" s="55"/>
      <c r="AF1205" s="55"/>
      <c r="AG1205" s="55"/>
      <c r="AH1205" s="55"/>
      <c r="AI1205" s="55"/>
      <c r="AJ1205" s="55"/>
      <c r="AK1205" s="55"/>
      <c r="AL1205" s="55"/>
      <c r="AM1205" s="55"/>
      <c r="AN1205" s="55"/>
      <c r="AO1205" s="55"/>
      <c r="AP1205" s="55"/>
      <c r="AQ1205" s="55"/>
      <c r="AR1205" s="55"/>
      <c r="AS1205" s="55"/>
    </row>
    <row r="1206" spans="1:45" x14ac:dyDescent="0.3">
      <c r="B1206" s="54" t="s">
        <v>172</v>
      </c>
      <c r="C1206" s="53">
        <f>C1199</f>
        <v>0</v>
      </c>
      <c r="D1206" s="56" t="e">
        <f t="shared" ref="D1206:D1207" ca="1" si="2069">AJ1206</f>
        <v>#N/A</v>
      </c>
      <c r="E1206" s="52" t="e">
        <f t="shared" ref="E1206:W1206" si="2070">E1199</f>
        <v>#N/A</v>
      </c>
      <c r="F1206" s="52" t="e">
        <f t="shared" si="2070"/>
        <v>#N/A</v>
      </c>
      <c r="G1206" s="52" t="e">
        <f t="shared" si="2070"/>
        <v>#N/A</v>
      </c>
      <c r="H1206" s="52" t="e">
        <f t="shared" si="2070"/>
        <v>#N/A</v>
      </c>
      <c r="I1206" s="52" t="e">
        <f t="shared" si="2070"/>
        <v>#N/A</v>
      </c>
      <c r="J1206" s="52" t="e">
        <f t="shared" si="2070"/>
        <v>#N/A</v>
      </c>
      <c r="K1206" s="52" t="e">
        <f t="shared" si="2070"/>
        <v>#N/A</v>
      </c>
      <c r="L1206" s="52" t="e">
        <f t="shared" si="2070"/>
        <v>#N/A</v>
      </c>
      <c r="M1206" s="52" t="e">
        <f t="shared" si="2070"/>
        <v>#N/A</v>
      </c>
      <c r="N1206" s="52" t="e">
        <f t="shared" si="2070"/>
        <v>#N/A</v>
      </c>
      <c r="O1206" s="52" t="e">
        <f t="shared" si="2070"/>
        <v>#N/A</v>
      </c>
      <c r="P1206" s="52" t="e">
        <f t="shared" si="2070"/>
        <v>#N/A</v>
      </c>
      <c r="Q1206" s="52" t="e">
        <f t="shared" si="2070"/>
        <v>#N/A</v>
      </c>
      <c r="R1206" s="52" t="e">
        <f t="shared" si="2070"/>
        <v>#N/A</v>
      </c>
      <c r="S1206" s="52" t="e">
        <f t="shared" si="2070"/>
        <v>#N/A</v>
      </c>
      <c r="T1206" s="52" t="e">
        <f t="shared" si="2070"/>
        <v>#N/A</v>
      </c>
      <c r="U1206" s="52" t="e">
        <f t="shared" si="2070"/>
        <v>#N/A</v>
      </c>
      <c r="V1206" s="52" t="e">
        <f t="shared" si="2070"/>
        <v>#N/A</v>
      </c>
      <c r="W1206" s="52" t="e">
        <f t="shared" si="2070"/>
        <v>#N/A</v>
      </c>
      <c r="X1206" s="55" t="e">
        <f t="shared" ref="X1206:X1207" si="2071">(H1206-(O1206*P1206)/100-3*(J1206*K1206)/100)/2</f>
        <v>#N/A</v>
      </c>
      <c r="Y1206" s="55" t="e">
        <f t="shared" ref="Y1206:Y1207" si="2072">SUM(X1206,(J1206*K1206/100))/(F1206/100)</f>
        <v>#N/A</v>
      </c>
      <c r="Z1206" s="55" t="e">
        <f t="shared" ref="Z1206" si="2073">U1206*0.5+U1207*0.5</f>
        <v>#N/A</v>
      </c>
      <c r="AA1206" s="55" t="e">
        <f t="shared" ref="AA1206:AA1207" si="2074">J1206/Y1206</f>
        <v>#N/A</v>
      </c>
      <c r="AB1206" s="336" t="e">
        <f t="shared" ref="AB1206:AB1207" si="2075">X1206/(Y1206-J1206)</f>
        <v>#N/A</v>
      </c>
      <c r="AC1206" s="223" t="e">
        <f ca="1">INDEX(FGA_COEFFS,1,1)+Z1206*INDEX(FGA_COEFFS,1,2)+Y1206*INDEX(FGA_COEFFS,1,3)+R1206*INDEX(FGA_COEFFS,1,4)+Q1207*INDEX(FGA_COEFFS,1,5)+S1206*INDEX(FGA_COEFFS,1,6)+T1207*INDEX(FGA_COEFFS,1,7)+M1207*INDEX(FGA_COEFFS,1,8)+Y1210*Y1211</f>
        <v>#N/A</v>
      </c>
      <c r="AD1206" s="223" t="e">
        <f ca="1">INDEX(THREEPTA_COEFFS,1,1)+AC1206*INDEX(THREEPTA_COEFFS,1,2)+J1206*INDEX(THREEPTA_COEFFS,1,3)+AA1206*INDEX(THREEPTA_COEFFS,1,4)+K1206*INDEX(THREEPTA_COEFFS,1,5)+L1207*INDEX(THREEPTA_COEFFS,1,6)+Z1210*Z1211</f>
        <v>#N/A</v>
      </c>
      <c r="AE1206" s="223" t="e">
        <f ca="1">INDEX(THREEPTPCT_COEFFS,1,1)+K1206*INDEX(THREEPTPCT_COEFFS,1,2)+L1207*INDEX(THREEPTPCT_COEFFS,1,3)+AA1210*AA1211</f>
        <v>#N/A</v>
      </c>
      <c r="AF1206" s="55" t="e">
        <f t="shared" ref="AF1206:AF1207" ca="1" si="2076">AC1206-AD1206</f>
        <v>#N/A</v>
      </c>
      <c r="AG1206" s="223" t="e">
        <f ca="1">INDEX(TWOPTPCT_COEFFS,1,1)+AB1206*INDEX(TWOPTPCT_COEFFS,1,2)+I1207*INDEX(TWOPTPCT_COEFFS,1,3)+G1207*INDEX(TWOPTPCT_COEFFS,1,4)+L1207*INDEX(TWOPTPCT_COEFFS,1,5)+AB1210*AB1211</f>
        <v>#N/A</v>
      </c>
      <c r="AH1206" s="223" t="e">
        <f ca="1">INDEX(FTA_COEFFS,1,1)+O1206*INDEX(FTA_COEFFS,1,2)+N1207*INDEX(FTA_COEFFS,1,3)+(Q1206+R1206)*INDEX(FTA_COEFFS,1,4)+(Q1207+R1207)*INDEX(FTA_COEFFS,1,5)+M1207*INDEX(FTA_COEFFS,1,6)+AC1210*AC1211</f>
        <v>#N/A</v>
      </c>
      <c r="AI1206" s="223" t="e">
        <f ca="1">INDEX(FTPCT_COEFFS,1,1)+P1206*INDEX(FTPCT_COEFFS,1,2)+F1206*INDEX(FTPCT_COEFFS,1,3)+G1207*INDEX(FTPCT_COEFFS,1,4)+AD1210*AD1211</f>
        <v>#N/A</v>
      </c>
      <c r="AJ1206" s="338" t="e">
        <f t="shared" ref="AJ1206:AJ1207" ca="1" si="2077">AD1206*AE1206/100+AF1206*AG1206+AH1206*AI1206/100</f>
        <v>#N/A</v>
      </c>
      <c r="AK1206" s="55"/>
      <c r="AL1206" s="55"/>
      <c r="AM1206" s="55"/>
      <c r="AN1206" s="55"/>
      <c r="AO1206" s="55"/>
      <c r="AP1206" s="55"/>
      <c r="AQ1206" s="55"/>
      <c r="AR1206" s="55"/>
    </row>
    <row r="1207" spans="1:45" x14ac:dyDescent="0.3">
      <c r="B1207" s="54" t="s">
        <v>175</v>
      </c>
      <c r="C1207" s="54">
        <f>C1200</f>
        <v>0</v>
      </c>
      <c r="D1207" s="56" t="e">
        <f t="shared" ca="1" si="2069"/>
        <v>#N/A</v>
      </c>
      <c r="E1207" s="52" t="e">
        <f t="shared" ref="E1207:W1207" si="2078">E1200</f>
        <v>#N/A</v>
      </c>
      <c r="F1207" s="52" t="e">
        <f t="shared" si="2078"/>
        <v>#N/A</v>
      </c>
      <c r="G1207" s="52" t="e">
        <f t="shared" si="2078"/>
        <v>#N/A</v>
      </c>
      <c r="H1207" s="52" t="e">
        <f t="shared" si="2078"/>
        <v>#N/A</v>
      </c>
      <c r="I1207" s="52" t="e">
        <f t="shared" si="2078"/>
        <v>#N/A</v>
      </c>
      <c r="J1207" s="52" t="e">
        <f t="shared" si="2078"/>
        <v>#N/A</v>
      </c>
      <c r="K1207" s="52" t="e">
        <f t="shared" si="2078"/>
        <v>#N/A</v>
      </c>
      <c r="L1207" s="52" t="e">
        <f t="shared" si="2078"/>
        <v>#N/A</v>
      </c>
      <c r="M1207" s="52" t="e">
        <f t="shared" si="2078"/>
        <v>#N/A</v>
      </c>
      <c r="N1207" s="52" t="e">
        <f t="shared" si="2078"/>
        <v>#N/A</v>
      </c>
      <c r="O1207" s="52" t="e">
        <f t="shared" si="2078"/>
        <v>#N/A</v>
      </c>
      <c r="P1207" s="52" t="e">
        <f t="shared" si="2078"/>
        <v>#N/A</v>
      </c>
      <c r="Q1207" s="52" t="e">
        <f t="shared" si="2078"/>
        <v>#N/A</v>
      </c>
      <c r="R1207" s="52" t="e">
        <f t="shared" si="2078"/>
        <v>#N/A</v>
      </c>
      <c r="S1207" s="52" t="e">
        <f t="shared" si="2078"/>
        <v>#N/A</v>
      </c>
      <c r="T1207" s="52" t="e">
        <f t="shared" si="2078"/>
        <v>#N/A</v>
      </c>
      <c r="U1207" s="52" t="e">
        <f t="shared" si="2078"/>
        <v>#N/A</v>
      </c>
      <c r="V1207" s="52" t="e">
        <f t="shared" si="2078"/>
        <v>#N/A</v>
      </c>
      <c r="W1207" s="52" t="e">
        <f t="shared" si="2078"/>
        <v>#N/A</v>
      </c>
      <c r="X1207" s="55" t="e">
        <f t="shared" si="2071"/>
        <v>#N/A</v>
      </c>
      <c r="Y1207" s="55" t="e">
        <f t="shared" si="2072"/>
        <v>#N/A</v>
      </c>
      <c r="Z1207" s="55" t="e">
        <f t="shared" ref="Z1207" si="2079">Z1206</f>
        <v>#N/A</v>
      </c>
      <c r="AA1207" s="55" t="e">
        <f t="shared" si="2074"/>
        <v>#N/A</v>
      </c>
      <c r="AB1207" s="336" t="e">
        <f t="shared" si="2075"/>
        <v>#N/A</v>
      </c>
      <c r="AC1207" s="223" t="e">
        <f ca="1">INDEX(FGA_COEFFS,1,1)+Z1207*INDEX(FGA_COEFFS,1,2)+Y1207*INDEX(FGA_COEFFS,1,3)+R1207*INDEX(FGA_COEFFS,1,4)+Q1206*INDEX(FGA_COEFFS,1,5)+S1207*INDEX(FGA_COEFFS,1,6)+T1206*INDEX(FGA_COEFFS,1,7)+M1206*INDEX(FGA_COEFFS,1,8)+Y1210*Y1212</f>
        <v>#N/A</v>
      </c>
      <c r="AD1207" s="223" t="e">
        <f ca="1">INDEX(THREEPTA_COEFFS,1,1)+AC1207*INDEX(THREEPTA_COEFFS,1,2)+J1207*INDEX(THREEPTA_COEFFS,1,3)+AA1207*INDEX(THREEPTA_COEFFS,1,4)+K1207*INDEX(THREEPTA_COEFFS,1,5)+L1206*INDEX(THREEPTA_COEFFS,1,6)+Z1210*Z1212</f>
        <v>#N/A</v>
      </c>
      <c r="AE1207" s="223" t="e">
        <f ca="1">INDEX(THREEPTPCT_COEFFS,1,1)+K1207*INDEX(THREEPTPCT_COEFFS,1,2)+L1206*INDEX(THREEPTPCT_COEFFS,1,3)+AA1210*AA1212</f>
        <v>#N/A</v>
      </c>
      <c r="AF1207" s="55" t="e">
        <f t="shared" ca="1" si="2076"/>
        <v>#N/A</v>
      </c>
      <c r="AG1207" s="223" t="e">
        <f ca="1">INDEX(TWOPTPCT_COEFFS,1,1)+AB1207*INDEX(TWOPTPCT_COEFFS,1,2)+I1206*INDEX(TWOPTPCT_COEFFS,1,3)+G1206*INDEX(TWOPTPCT_COEFFS,1,4)+L1206*INDEX(TWOPTPCT_COEFFS,1,5)+AB1210*AB1212</f>
        <v>#N/A</v>
      </c>
      <c r="AH1207" s="223" t="e">
        <f ca="1">INDEX(FTA_COEFFS,1,1)+O1207*INDEX(FTA_COEFFS,1,2)+N1206*INDEX(FTA_COEFFS,1,3)+(Q1207+R1207)*INDEX(FTA_COEFFS,1,4)+(Q1206+R1206)*INDEX(FTA_COEFFS,1,5)+M1206*INDEX(FTA_COEFFS,1,6)+AC1210*AC1212</f>
        <v>#N/A</v>
      </c>
      <c r="AI1207" s="223" t="e">
        <f ca="1">INDEX(FTPCT_COEFFS,1,1)+P1207*INDEX(FTPCT_COEFFS,1,2)+F1207*INDEX(FTPCT_COEFFS,1,3)+G1206*INDEX(FTPCT_COEFFS,1,4)+AD1210*AD1212</f>
        <v>#N/A</v>
      </c>
      <c r="AJ1207" s="338" t="e">
        <f t="shared" ca="1" si="2077"/>
        <v>#N/A</v>
      </c>
      <c r="AK1207" s="55"/>
      <c r="AL1207" s="55"/>
      <c r="AM1207" s="55"/>
      <c r="AN1207" s="55"/>
      <c r="AO1207" s="55"/>
      <c r="AP1207" s="55"/>
      <c r="AQ1207" s="55"/>
      <c r="AR1207" s="55"/>
    </row>
    <row r="1208" spans="1:45" x14ac:dyDescent="0.3">
      <c r="A1208" s="54" t="e">
        <f ca="1">IF(D1206&gt;(D1207+(AVERAGE(V1206,W1206)-AVERAGE(V1207,W1207))/2)+2.5,C1206,IF(D1207&gt;(D1206+(AVERAGE(V1207,W1207)-AVERAGE(V1206,W1206))/2)+2.5,C1207,"Close"))</f>
        <v>#N/A</v>
      </c>
      <c r="B1208" s="64" t="e">
        <f ca="1">IF(D1207&gt;D1206,C1207,C1206)</f>
        <v>#N/A</v>
      </c>
      <c r="D1208" s="56"/>
      <c r="X1208" s="55"/>
      <c r="Y1208" s="55"/>
      <c r="Z1208" s="55"/>
      <c r="AA1208" s="55"/>
      <c r="AB1208" s="55"/>
      <c r="AC1208" s="337"/>
      <c r="AD1208" s="337"/>
      <c r="AE1208" s="337"/>
      <c r="AF1208" s="337"/>
      <c r="AG1208" s="337"/>
      <c r="AH1208" s="337"/>
      <c r="AI1208" s="337"/>
      <c r="AJ1208" s="337"/>
      <c r="AK1208" s="337"/>
      <c r="AL1208" s="337"/>
      <c r="AM1208" s="55"/>
      <c r="AN1208" s="55"/>
      <c r="AO1208" s="55"/>
      <c r="AP1208" s="55"/>
      <c r="AQ1208" s="55"/>
      <c r="AR1208" s="55"/>
      <c r="AS1208" s="55"/>
    </row>
    <row r="1209" spans="1:45" x14ac:dyDescent="0.3">
      <c r="X1209" s="54" t="s">
        <v>1305</v>
      </c>
      <c r="Y1209" s="54" t="s">
        <v>128</v>
      </c>
      <c r="Z1209" s="54" t="s">
        <v>157</v>
      </c>
      <c r="AA1209" s="54" t="s">
        <v>151</v>
      </c>
      <c r="AB1209" s="54" t="s">
        <v>1327</v>
      </c>
      <c r="AC1209" s="54" t="s">
        <v>129</v>
      </c>
      <c r="AD1209" s="54" t="s">
        <v>116</v>
      </c>
      <c r="AE1209" s="54"/>
      <c r="AF1209" s="54"/>
      <c r="AG1209" s="54"/>
      <c r="AH1209" s="54"/>
      <c r="AI1209" s="54"/>
      <c r="AJ1209" s="54"/>
      <c r="AK1209" s="54"/>
      <c r="AL1209" s="54"/>
      <c r="AM1209" s="54"/>
      <c r="AN1209" s="54"/>
      <c r="AO1209" s="54"/>
      <c r="AP1209" s="54"/>
      <c r="AQ1209" s="54"/>
      <c r="AR1209" s="54"/>
      <c r="AS1209" s="54"/>
    </row>
    <row r="1210" spans="1:45" x14ac:dyDescent="0.3">
      <c r="X1210" s="54"/>
      <c r="Y1210" s="54">
        <f t="shared" ref="Y1210:AD1210" si="2080">Y1203</f>
        <v>6.4436999999999998</v>
      </c>
      <c r="Z1210" s="54">
        <f t="shared" si="2080"/>
        <v>4.9371</v>
      </c>
      <c r="AA1210" s="54">
        <f t="shared" si="2080"/>
        <v>11.350300000000001</v>
      </c>
      <c r="AB1210" s="54">
        <f t="shared" si="2080"/>
        <v>7.1900000000000006E-2</v>
      </c>
      <c r="AC1210" s="54">
        <f t="shared" si="2080"/>
        <v>6.2766000000000002</v>
      </c>
      <c r="AD1210" s="54">
        <f t="shared" si="2080"/>
        <v>11.042999999999999</v>
      </c>
      <c r="AE1210" s="54"/>
      <c r="AF1210" s="336"/>
      <c r="AG1210" s="336"/>
      <c r="AH1210" s="336"/>
      <c r="AI1210" s="54"/>
      <c r="AJ1210" s="54"/>
      <c r="AK1210" s="54"/>
      <c r="AL1210" s="54"/>
      <c r="AM1210" s="54"/>
      <c r="AN1210" s="54"/>
      <c r="AO1210" s="54"/>
      <c r="AP1210" s="54"/>
      <c r="AQ1210" s="54"/>
      <c r="AR1210" s="54"/>
      <c r="AS1210" s="54"/>
    </row>
    <row r="1211" spans="1:45" x14ac:dyDescent="0.3">
      <c r="D1211" s="56"/>
      <c r="X1211" s="336"/>
      <c r="Y1211" s="336">
        <f t="shared" ref="Y1211:AD1274" ca="1" si="2081">1.5*RAND()^2*IF(RAND()&gt;0.5,1,-1)</f>
        <v>0.9765610216038263</v>
      </c>
      <c r="Z1211" s="336">
        <f t="shared" ca="1" si="2081"/>
        <v>8.1989957103826228E-2</v>
      </c>
      <c r="AA1211" s="336">
        <f t="shared" ca="1" si="2081"/>
        <v>-4.6144015438065428E-2</v>
      </c>
      <c r="AB1211" s="336">
        <f t="shared" ca="1" si="2081"/>
        <v>3.9215897412356066E-2</v>
      </c>
      <c r="AC1211" s="336">
        <f t="shared" ca="1" si="2081"/>
        <v>0.45636871021368997</v>
      </c>
      <c r="AD1211" s="336">
        <f t="shared" ca="1" si="2081"/>
        <v>0.82530994194853979</v>
      </c>
      <c r="AE1211" s="336"/>
      <c r="AF1211" s="336"/>
      <c r="AG1211" s="336"/>
      <c r="AH1211" s="336"/>
      <c r="AI1211" s="54"/>
      <c r="AJ1211" s="54"/>
      <c r="AK1211" s="54"/>
      <c r="AL1211" s="336"/>
      <c r="AM1211" s="336"/>
      <c r="AN1211" s="336"/>
      <c r="AO1211" s="336"/>
      <c r="AP1211" s="54"/>
      <c r="AQ1211" s="336"/>
      <c r="AR1211" s="336"/>
      <c r="AS1211" s="336"/>
    </row>
    <row r="1212" spans="1:45" x14ac:dyDescent="0.3">
      <c r="C1212" s="54"/>
      <c r="D1212" s="56"/>
      <c r="Y1212" s="336">
        <f t="shared" ca="1" si="2081"/>
        <v>-1.2689285144201099</v>
      </c>
      <c r="Z1212" s="336">
        <f t="shared" ca="1" si="2081"/>
        <v>-0.18356231093717146</v>
      </c>
      <c r="AA1212" s="336">
        <f t="shared" ca="1" si="2081"/>
        <v>1.1335012011331365</v>
      </c>
      <c r="AB1212" s="336">
        <f t="shared" ca="1" si="2081"/>
        <v>5.6434081954847927E-2</v>
      </c>
      <c r="AC1212" s="336">
        <f t="shared" ca="1" si="2081"/>
        <v>1.3023540588541611</v>
      </c>
      <c r="AD1212" s="336">
        <f t="shared" ca="1" si="2081"/>
        <v>-0.14287459948678516</v>
      </c>
      <c r="AE1212" s="55"/>
      <c r="AF1212" s="55"/>
      <c r="AG1212" s="55"/>
      <c r="AH1212" s="55"/>
      <c r="AI1212" s="55"/>
      <c r="AJ1212" s="55"/>
      <c r="AK1212" s="55"/>
      <c r="AL1212" s="55"/>
      <c r="AM1212" s="55"/>
      <c r="AN1212" s="55"/>
      <c r="AO1212" s="55"/>
      <c r="AP1212" s="55"/>
      <c r="AQ1212" s="55"/>
      <c r="AR1212" s="55"/>
      <c r="AS1212" s="55"/>
    </row>
    <row r="1213" spans="1:45" x14ac:dyDescent="0.3">
      <c r="B1213" s="54" t="s">
        <v>172</v>
      </c>
      <c r="C1213" s="53">
        <f>C1206</f>
        <v>0</v>
      </c>
      <c r="D1213" s="56" t="e">
        <f t="shared" ref="D1213:D1214" ca="1" si="2082">AJ1213</f>
        <v>#N/A</v>
      </c>
      <c r="E1213" s="52" t="e">
        <f t="shared" ref="E1213:W1213" si="2083">E1206</f>
        <v>#N/A</v>
      </c>
      <c r="F1213" s="52" t="e">
        <f t="shared" si="2083"/>
        <v>#N/A</v>
      </c>
      <c r="G1213" s="52" t="e">
        <f t="shared" si="2083"/>
        <v>#N/A</v>
      </c>
      <c r="H1213" s="52" t="e">
        <f t="shared" si="2083"/>
        <v>#N/A</v>
      </c>
      <c r="I1213" s="52" t="e">
        <f t="shared" si="2083"/>
        <v>#N/A</v>
      </c>
      <c r="J1213" s="52" t="e">
        <f t="shared" si="2083"/>
        <v>#N/A</v>
      </c>
      <c r="K1213" s="52" t="e">
        <f t="shared" si="2083"/>
        <v>#N/A</v>
      </c>
      <c r="L1213" s="52" t="e">
        <f t="shared" si="2083"/>
        <v>#N/A</v>
      </c>
      <c r="M1213" s="52" t="e">
        <f t="shared" si="2083"/>
        <v>#N/A</v>
      </c>
      <c r="N1213" s="52" t="e">
        <f t="shared" si="2083"/>
        <v>#N/A</v>
      </c>
      <c r="O1213" s="52" t="e">
        <f t="shared" si="2083"/>
        <v>#N/A</v>
      </c>
      <c r="P1213" s="52" t="e">
        <f t="shared" si="2083"/>
        <v>#N/A</v>
      </c>
      <c r="Q1213" s="52" t="e">
        <f t="shared" si="2083"/>
        <v>#N/A</v>
      </c>
      <c r="R1213" s="52" t="e">
        <f t="shared" si="2083"/>
        <v>#N/A</v>
      </c>
      <c r="S1213" s="52" t="e">
        <f t="shared" si="2083"/>
        <v>#N/A</v>
      </c>
      <c r="T1213" s="52" t="e">
        <f t="shared" si="2083"/>
        <v>#N/A</v>
      </c>
      <c r="U1213" s="52" t="e">
        <f t="shared" si="2083"/>
        <v>#N/A</v>
      </c>
      <c r="V1213" s="52" t="e">
        <f t="shared" si="2083"/>
        <v>#N/A</v>
      </c>
      <c r="W1213" s="52" t="e">
        <f t="shared" si="2083"/>
        <v>#N/A</v>
      </c>
      <c r="X1213" s="55" t="e">
        <f t="shared" ref="X1213:X1214" si="2084">(H1213-(O1213*P1213)/100-3*(J1213*K1213)/100)/2</f>
        <v>#N/A</v>
      </c>
      <c r="Y1213" s="55" t="e">
        <f t="shared" ref="Y1213:Y1214" si="2085">SUM(X1213,(J1213*K1213/100))/(F1213/100)</f>
        <v>#N/A</v>
      </c>
      <c r="Z1213" s="55" t="e">
        <f t="shared" ref="Z1213" si="2086">U1213*0.5+U1214*0.5</f>
        <v>#N/A</v>
      </c>
      <c r="AA1213" s="55" t="e">
        <f t="shared" ref="AA1213:AA1214" si="2087">J1213/Y1213</f>
        <v>#N/A</v>
      </c>
      <c r="AB1213" s="336" t="e">
        <f t="shared" ref="AB1213:AB1214" si="2088">X1213/(Y1213-J1213)</f>
        <v>#N/A</v>
      </c>
      <c r="AC1213" s="223" t="e">
        <f ca="1">INDEX(FGA_COEFFS,1,1)+Z1213*INDEX(FGA_COEFFS,1,2)+Y1213*INDEX(FGA_COEFFS,1,3)+R1213*INDEX(FGA_COEFFS,1,4)+Q1214*INDEX(FGA_COEFFS,1,5)+S1213*INDEX(FGA_COEFFS,1,6)+T1214*INDEX(FGA_COEFFS,1,7)+M1214*INDEX(FGA_COEFFS,1,8)+Y1217*Y1218</f>
        <v>#N/A</v>
      </c>
      <c r="AD1213" s="223" t="e">
        <f ca="1">INDEX(THREEPTA_COEFFS,1,1)+AC1213*INDEX(THREEPTA_COEFFS,1,2)+J1213*INDEX(THREEPTA_COEFFS,1,3)+AA1213*INDEX(THREEPTA_COEFFS,1,4)+K1213*INDEX(THREEPTA_COEFFS,1,5)+L1214*INDEX(THREEPTA_COEFFS,1,6)+Z1217*Z1218</f>
        <v>#N/A</v>
      </c>
      <c r="AE1213" s="223" t="e">
        <f ca="1">INDEX(THREEPTPCT_COEFFS,1,1)+K1213*INDEX(THREEPTPCT_COEFFS,1,2)+L1214*INDEX(THREEPTPCT_COEFFS,1,3)+AA1217*AA1218</f>
        <v>#N/A</v>
      </c>
      <c r="AF1213" s="55" t="e">
        <f t="shared" ref="AF1213:AF1214" ca="1" si="2089">AC1213-AD1213</f>
        <v>#N/A</v>
      </c>
      <c r="AG1213" s="223" t="e">
        <f ca="1">INDEX(TWOPTPCT_COEFFS,1,1)+AB1213*INDEX(TWOPTPCT_COEFFS,1,2)+I1214*INDEX(TWOPTPCT_COEFFS,1,3)+G1214*INDEX(TWOPTPCT_COEFFS,1,4)+L1214*INDEX(TWOPTPCT_COEFFS,1,5)+AB1217*AB1218</f>
        <v>#N/A</v>
      </c>
      <c r="AH1213" s="223" t="e">
        <f ca="1">INDEX(FTA_COEFFS,1,1)+O1213*INDEX(FTA_COEFFS,1,2)+N1214*INDEX(FTA_COEFFS,1,3)+(Q1213+R1213)*INDEX(FTA_COEFFS,1,4)+(Q1214+R1214)*INDEX(FTA_COEFFS,1,5)+M1214*INDEX(FTA_COEFFS,1,6)+AC1217*AC1218</f>
        <v>#N/A</v>
      </c>
      <c r="AI1213" s="223" t="e">
        <f ca="1">INDEX(FTPCT_COEFFS,1,1)+P1213*INDEX(FTPCT_COEFFS,1,2)+F1213*INDEX(FTPCT_COEFFS,1,3)+G1214*INDEX(FTPCT_COEFFS,1,4)+AD1217*AD1218</f>
        <v>#N/A</v>
      </c>
      <c r="AJ1213" s="338" t="e">
        <f t="shared" ref="AJ1213:AJ1214" ca="1" si="2090">AD1213*AE1213/100+AF1213*AG1213+AH1213*AI1213/100</f>
        <v>#N/A</v>
      </c>
      <c r="AK1213" s="55"/>
      <c r="AL1213" s="55"/>
      <c r="AM1213" s="55"/>
      <c r="AN1213" s="55"/>
      <c r="AO1213" s="55"/>
      <c r="AP1213" s="55"/>
      <c r="AQ1213" s="55"/>
      <c r="AR1213" s="55"/>
    </row>
    <row r="1214" spans="1:45" x14ac:dyDescent="0.3">
      <c r="B1214" s="54" t="s">
        <v>175</v>
      </c>
      <c r="C1214" s="54">
        <f>C1207</f>
        <v>0</v>
      </c>
      <c r="D1214" s="56" t="e">
        <f t="shared" ca="1" si="2082"/>
        <v>#N/A</v>
      </c>
      <c r="E1214" s="52" t="e">
        <f t="shared" ref="E1214:W1214" si="2091">E1207</f>
        <v>#N/A</v>
      </c>
      <c r="F1214" s="52" t="e">
        <f t="shared" si="2091"/>
        <v>#N/A</v>
      </c>
      <c r="G1214" s="52" t="e">
        <f t="shared" si="2091"/>
        <v>#N/A</v>
      </c>
      <c r="H1214" s="52" t="e">
        <f t="shared" si="2091"/>
        <v>#N/A</v>
      </c>
      <c r="I1214" s="52" t="e">
        <f t="shared" si="2091"/>
        <v>#N/A</v>
      </c>
      <c r="J1214" s="52" t="e">
        <f t="shared" si="2091"/>
        <v>#N/A</v>
      </c>
      <c r="K1214" s="52" t="e">
        <f t="shared" si="2091"/>
        <v>#N/A</v>
      </c>
      <c r="L1214" s="52" t="e">
        <f t="shared" si="2091"/>
        <v>#N/A</v>
      </c>
      <c r="M1214" s="52" t="e">
        <f t="shared" si="2091"/>
        <v>#N/A</v>
      </c>
      <c r="N1214" s="52" t="e">
        <f t="shared" si="2091"/>
        <v>#N/A</v>
      </c>
      <c r="O1214" s="52" t="e">
        <f t="shared" si="2091"/>
        <v>#N/A</v>
      </c>
      <c r="P1214" s="52" t="e">
        <f t="shared" si="2091"/>
        <v>#N/A</v>
      </c>
      <c r="Q1214" s="52" t="e">
        <f t="shared" si="2091"/>
        <v>#N/A</v>
      </c>
      <c r="R1214" s="52" t="e">
        <f t="shared" si="2091"/>
        <v>#N/A</v>
      </c>
      <c r="S1214" s="52" t="e">
        <f t="shared" si="2091"/>
        <v>#N/A</v>
      </c>
      <c r="T1214" s="52" t="e">
        <f t="shared" si="2091"/>
        <v>#N/A</v>
      </c>
      <c r="U1214" s="52" t="e">
        <f t="shared" si="2091"/>
        <v>#N/A</v>
      </c>
      <c r="V1214" s="52" t="e">
        <f t="shared" si="2091"/>
        <v>#N/A</v>
      </c>
      <c r="W1214" s="52" t="e">
        <f t="shared" si="2091"/>
        <v>#N/A</v>
      </c>
      <c r="X1214" s="55" t="e">
        <f t="shared" si="2084"/>
        <v>#N/A</v>
      </c>
      <c r="Y1214" s="55" t="e">
        <f t="shared" si="2085"/>
        <v>#N/A</v>
      </c>
      <c r="Z1214" s="55" t="e">
        <f t="shared" ref="Z1214" si="2092">Z1213</f>
        <v>#N/A</v>
      </c>
      <c r="AA1214" s="55" t="e">
        <f t="shared" si="2087"/>
        <v>#N/A</v>
      </c>
      <c r="AB1214" s="336" t="e">
        <f t="shared" si="2088"/>
        <v>#N/A</v>
      </c>
      <c r="AC1214" s="223" t="e">
        <f ca="1">INDEX(FGA_COEFFS,1,1)+Z1214*INDEX(FGA_COEFFS,1,2)+Y1214*INDEX(FGA_COEFFS,1,3)+R1214*INDEX(FGA_COEFFS,1,4)+Q1213*INDEX(FGA_COEFFS,1,5)+S1214*INDEX(FGA_COEFFS,1,6)+T1213*INDEX(FGA_COEFFS,1,7)+M1213*INDEX(FGA_COEFFS,1,8)+Y1217*Y1219</f>
        <v>#N/A</v>
      </c>
      <c r="AD1214" s="223" t="e">
        <f ca="1">INDEX(THREEPTA_COEFFS,1,1)+AC1214*INDEX(THREEPTA_COEFFS,1,2)+J1214*INDEX(THREEPTA_COEFFS,1,3)+AA1214*INDEX(THREEPTA_COEFFS,1,4)+K1214*INDEX(THREEPTA_COEFFS,1,5)+L1213*INDEX(THREEPTA_COEFFS,1,6)+Z1217*Z1219</f>
        <v>#N/A</v>
      </c>
      <c r="AE1214" s="223" t="e">
        <f ca="1">INDEX(THREEPTPCT_COEFFS,1,1)+K1214*INDEX(THREEPTPCT_COEFFS,1,2)+L1213*INDEX(THREEPTPCT_COEFFS,1,3)+AA1217*AA1219</f>
        <v>#N/A</v>
      </c>
      <c r="AF1214" s="55" t="e">
        <f t="shared" ca="1" si="2089"/>
        <v>#N/A</v>
      </c>
      <c r="AG1214" s="223" t="e">
        <f ca="1">INDEX(TWOPTPCT_COEFFS,1,1)+AB1214*INDEX(TWOPTPCT_COEFFS,1,2)+I1213*INDEX(TWOPTPCT_COEFFS,1,3)+G1213*INDEX(TWOPTPCT_COEFFS,1,4)+L1213*INDEX(TWOPTPCT_COEFFS,1,5)+AB1217*AB1219</f>
        <v>#N/A</v>
      </c>
      <c r="AH1214" s="223" t="e">
        <f ca="1">INDEX(FTA_COEFFS,1,1)+O1214*INDEX(FTA_COEFFS,1,2)+N1213*INDEX(FTA_COEFFS,1,3)+(Q1214+R1214)*INDEX(FTA_COEFFS,1,4)+(Q1213+R1213)*INDEX(FTA_COEFFS,1,5)+M1213*INDEX(FTA_COEFFS,1,6)+AC1217*AC1219</f>
        <v>#N/A</v>
      </c>
      <c r="AI1214" s="223" t="e">
        <f ca="1">INDEX(FTPCT_COEFFS,1,1)+P1214*INDEX(FTPCT_COEFFS,1,2)+F1214*INDEX(FTPCT_COEFFS,1,3)+G1213*INDEX(FTPCT_COEFFS,1,4)+AD1217*AD1219</f>
        <v>#N/A</v>
      </c>
      <c r="AJ1214" s="338" t="e">
        <f t="shared" ca="1" si="2090"/>
        <v>#N/A</v>
      </c>
      <c r="AK1214" s="55"/>
      <c r="AL1214" s="55"/>
      <c r="AM1214" s="55"/>
      <c r="AN1214" s="55"/>
      <c r="AO1214" s="55"/>
      <c r="AP1214" s="55"/>
      <c r="AQ1214" s="55"/>
      <c r="AR1214" s="55"/>
    </row>
    <row r="1215" spans="1:45" x14ac:dyDescent="0.3">
      <c r="A1215" s="54" t="e">
        <f ca="1">IF(D1213&gt;(D1214+(AVERAGE(V1213,W1213)-AVERAGE(V1214,W1214))/2)+2.5,C1213,IF(D1214&gt;(D1213+(AVERAGE(V1214,W1214)-AVERAGE(V1213,W1213))/2)+2.5,C1214,"Close"))</f>
        <v>#N/A</v>
      </c>
      <c r="B1215" s="64" t="e">
        <f ca="1">IF(D1214&gt;D1213,C1214,C1213)</f>
        <v>#N/A</v>
      </c>
      <c r="D1215" s="56"/>
      <c r="X1215" s="55"/>
      <c r="Y1215" s="55"/>
      <c r="Z1215" s="55"/>
      <c r="AA1215" s="55"/>
      <c r="AB1215" s="55"/>
      <c r="AC1215" s="337"/>
      <c r="AD1215" s="337"/>
      <c r="AE1215" s="337"/>
      <c r="AF1215" s="337"/>
      <c r="AG1215" s="337"/>
      <c r="AH1215" s="337"/>
      <c r="AI1215" s="337"/>
      <c r="AJ1215" s="337"/>
      <c r="AK1215" s="337"/>
      <c r="AL1215" s="337"/>
      <c r="AM1215" s="55"/>
      <c r="AN1215" s="55"/>
      <c r="AO1215" s="55"/>
      <c r="AP1215" s="55"/>
      <c r="AQ1215" s="55"/>
      <c r="AR1215" s="55"/>
      <c r="AS1215" s="55"/>
    </row>
    <row r="1216" spans="1:45" x14ac:dyDescent="0.3">
      <c r="X1216" s="54" t="s">
        <v>1305</v>
      </c>
      <c r="Y1216" s="54" t="s">
        <v>128</v>
      </c>
      <c r="Z1216" s="54" t="s">
        <v>157</v>
      </c>
      <c r="AA1216" s="54" t="s">
        <v>151</v>
      </c>
      <c r="AB1216" s="54" t="s">
        <v>1327</v>
      </c>
      <c r="AC1216" s="54" t="s">
        <v>129</v>
      </c>
      <c r="AD1216" s="54" t="s">
        <v>116</v>
      </c>
      <c r="AE1216" s="54"/>
      <c r="AF1216" s="54"/>
      <c r="AG1216" s="54"/>
      <c r="AH1216" s="54"/>
      <c r="AI1216" s="54"/>
      <c r="AJ1216" s="54"/>
      <c r="AK1216" s="54"/>
      <c r="AL1216" s="54"/>
      <c r="AM1216" s="54"/>
      <c r="AN1216" s="54"/>
      <c r="AO1216" s="54"/>
      <c r="AP1216" s="54"/>
      <c r="AQ1216" s="54"/>
      <c r="AR1216" s="54"/>
      <c r="AS1216" s="54"/>
    </row>
    <row r="1217" spans="1:45" x14ac:dyDescent="0.3">
      <c r="X1217" s="54"/>
      <c r="Y1217" s="54">
        <f t="shared" ref="Y1217:AD1217" si="2093">Y1210</f>
        <v>6.4436999999999998</v>
      </c>
      <c r="Z1217" s="54">
        <f t="shared" si="2093"/>
        <v>4.9371</v>
      </c>
      <c r="AA1217" s="54">
        <f t="shared" si="2093"/>
        <v>11.350300000000001</v>
      </c>
      <c r="AB1217" s="54">
        <f t="shared" si="2093"/>
        <v>7.1900000000000006E-2</v>
      </c>
      <c r="AC1217" s="54">
        <f t="shared" si="2093"/>
        <v>6.2766000000000002</v>
      </c>
      <c r="AD1217" s="54">
        <f t="shared" si="2093"/>
        <v>11.042999999999999</v>
      </c>
      <c r="AE1217" s="54"/>
      <c r="AF1217" s="336"/>
      <c r="AG1217" s="336"/>
      <c r="AH1217" s="336"/>
      <c r="AI1217" s="54"/>
      <c r="AJ1217" s="54"/>
      <c r="AK1217" s="54"/>
      <c r="AL1217" s="54"/>
      <c r="AM1217" s="54"/>
      <c r="AN1217" s="54"/>
      <c r="AO1217" s="54"/>
      <c r="AP1217" s="54"/>
      <c r="AQ1217" s="54"/>
      <c r="AR1217" s="54"/>
      <c r="AS1217" s="54"/>
    </row>
    <row r="1218" spans="1:45" x14ac:dyDescent="0.3">
      <c r="D1218" s="56"/>
      <c r="X1218" s="336"/>
      <c r="Y1218" s="336">
        <f t="shared" ca="1" si="2081"/>
        <v>-1.4434909463762866</v>
      </c>
      <c r="Z1218" s="336">
        <f t="shared" ca="1" si="2081"/>
        <v>-0.89129287994597839</v>
      </c>
      <c r="AA1218" s="336">
        <f t="shared" ca="1" si="2081"/>
        <v>5.8414349499691272E-2</v>
      </c>
      <c r="AB1218" s="336">
        <f t="shared" ca="1" si="2081"/>
        <v>-0.51624657588515321</v>
      </c>
      <c r="AC1218" s="336">
        <f t="shared" ca="1" si="2081"/>
        <v>-1.296734280605947</v>
      </c>
      <c r="AD1218" s="336">
        <f t="shared" ca="1" si="2081"/>
        <v>-0.1688110001566992</v>
      </c>
      <c r="AE1218" s="336"/>
      <c r="AF1218" s="336"/>
      <c r="AG1218" s="336"/>
      <c r="AH1218" s="336"/>
      <c r="AI1218" s="54"/>
      <c r="AJ1218" s="54"/>
      <c r="AK1218" s="54"/>
      <c r="AL1218" s="336"/>
      <c r="AM1218" s="336"/>
      <c r="AN1218" s="336"/>
      <c r="AO1218" s="336"/>
      <c r="AP1218" s="54"/>
      <c r="AQ1218" s="336"/>
      <c r="AR1218" s="336"/>
      <c r="AS1218" s="336"/>
    </row>
    <row r="1219" spans="1:45" x14ac:dyDescent="0.3">
      <c r="C1219" s="54"/>
      <c r="D1219" s="56"/>
      <c r="Y1219" s="336">
        <f t="shared" ca="1" si="2081"/>
        <v>-3.5618475581589801E-2</v>
      </c>
      <c r="Z1219" s="336">
        <f t="shared" ca="1" si="2081"/>
        <v>0.53072232945670272</v>
      </c>
      <c r="AA1219" s="336">
        <f t="shared" ca="1" si="2081"/>
        <v>1.075172148249786E-2</v>
      </c>
      <c r="AB1219" s="336">
        <f t="shared" ca="1" si="2081"/>
        <v>-0.49893050777957909</v>
      </c>
      <c r="AC1219" s="336">
        <f t="shared" ca="1" si="2081"/>
        <v>-1.3459971794758103</v>
      </c>
      <c r="AD1219" s="336">
        <f t="shared" ca="1" si="2081"/>
        <v>0.92077821025963069</v>
      </c>
      <c r="AE1219" s="55"/>
      <c r="AF1219" s="55"/>
      <c r="AG1219" s="55"/>
      <c r="AH1219" s="55"/>
      <c r="AI1219" s="55"/>
      <c r="AJ1219" s="55"/>
      <c r="AK1219" s="55"/>
      <c r="AL1219" s="55"/>
      <c r="AM1219" s="55"/>
      <c r="AN1219" s="55"/>
      <c r="AO1219" s="55"/>
      <c r="AP1219" s="55"/>
      <c r="AQ1219" s="55"/>
      <c r="AR1219" s="55"/>
      <c r="AS1219" s="55"/>
    </row>
    <row r="1220" spans="1:45" x14ac:dyDescent="0.3">
      <c r="B1220" s="54" t="s">
        <v>172</v>
      </c>
      <c r="C1220" s="53">
        <f>C1213</f>
        <v>0</v>
      </c>
      <c r="D1220" s="56" t="e">
        <f t="shared" ref="D1220:D1221" ca="1" si="2094">AJ1220</f>
        <v>#N/A</v>
      </c>
      <c r="E1220" s="52" t="e">
        <f t="shared" ref="E1220:W1220" si="2095">E1213</f>
        <v>#N/A</v>
      </c>
      <c r="F1220" s="52" t="e">
        <f t="shared" si="2095"/>
        <v>#N/A</v>
      </c>
      <c r="G1220" s="52" t="e">
        <f t="shared" si="2095"/>
        <v>#N/A</v>
      </c>
      <c r="H1220" s="52" t="e">
        <f t="shared" si="2095"/>
        <v>#N/A</v>
      </c>
      <c r="I1220" s="52" t="e">
        <f t="shared" si="2095"/>
        <v>#N/A</v>
      </c>
      <c r="J1220" s="52" t="e">
        <f t="shared" si="2095"/>
        <v>#N/A</v>
      </c>
      <c r="K1220" s="52" t="e">
        <f t="shared" si="2095"/>
        <v>#N/A</v>
      </c>
      <c r="L1220" s="52" t="e">
        <f t="shared" si="2095"/>
        <v>#N/A</v>
      </c>
      <c r="M1220" s="52" t="e">
        <f t="shared" si="2095"/>
        <v>#N/A</v>
      </c>
      <c r="N1220" s="52" t="e">
        <f t="shared" si="2095"/>
        <v>#N/A</v>
      </c>
      <c r="O1220" s="52" t="e">
        <f t="shared" si="2095"/>
        <v>#N/A</v>
      </c>
      <c r="P1220" s="52" t="e">
        <f t="shared" si="2095"/>
        <v>#N/A</v>
      </c>
      <c r="Q1220" s="52" t="e">
        <f t="shared" si="2095"/>
        <v>#N/A</v>
      </c>
      <c r="R1220" s="52" t="e">
        <f t="shared" si="2095"/>
        <v>#N/A</v>
      </c>
      <c r="S1220" s="52" t="e">
        <f t="shared" si="2095"/>
        <v>#N/A</v>
      </c>
      <c r="T1220" s="52" t="e">
        <f t="shared" si="2095"/>
        <v>#N/A</v>
      </c>
      <c r="U1220" s="52" t="e">
        <f t="shared" si="2095"/>
        <v>#N/A</v>
      </c>
      <c r="V1220" s="52" t="e">
        <f t="shared" si="2095"/>
        <v>#N/A</v>
      </c>
      <c r="W1220" s="52" t="e">
        <f t="shared" si="2095"/>
        <v>#N/A</v>
      </c>
      <c r="X1220" s="55" t="e">
        <f t="shared" ref="X1220:X1221" si="2096">(H1220-(O1220*P1220)/100-3*(J1220*K1220)/100)/2</f>
        <v>#N/A</v>
      </c>
      <c r="Y1220" s="55" t="e">
        <f t="shared" ref="Y1220:Y1221" si="2097">SUM(X1220,(J1220*K1220/100))/(F1220/100)</f>
        <v>#N/A</v>
      </c>
      <c r="Z1220" s="55" t="e">
        <f t="shared" ref="Z1220" si="2098">U1220*0.5+U1221*0.5</f>
        <v>#N/A</v>
      </c>
      <c r="AA1220" s="55" t="e">
        <f t="shared" ref="AA1220:AA1221" si="2099">J1220/Y1220</f>
        <v>#N/A</v>
      </c>
      <c r="AB1220" s="336" t="e">
        <f t="shared" ref="AB1220:AB1221" si="2100">X1220/(Y1220-J1220)</f>
        <v>#N/A</v>
      </c>
      <c r="AC1220" s="223" t="e">
        <f ca="1">INDEX(FGA_COEFFS,1,1)+Z1220*INDEX(FGA_COEFFS,1,2)+Y1220*INDEX(FGA_COEFFS,1,3)+R1220*INDEX(FGA_COEFFS,1,4)+Q1221*INDEX(FGA_COEFFS,1,5)+S1220*INDEX(FGA_COEFFS,1,6)+T1221*INDEX(FGA_COEFFS,1,7)+M1221*INDEX(FGA_COEFFS,1,8)+Y1224*Y1225</f>
        <v>#N/A</v>
      </c>
      <c r="AD1220" s="223" t="e">
        <f ca="1">INDEX(THREEPTA_COEFFS,1,1)+AC1220*INDEX(THREEPTA_COEFFS,1,2)+J1220*INDEX(THREEPTA_COEFFS,1,3)+AA1220*INDEX(THREEPTA_COEFFS,1,4)+K1220*INDEX(THREEPTA_COEFFS,1,5)+L1221*INDEX(THREEPTA_COEFFS,1,6)+Z1224*Z1225</f>
        <v>#N/A</v>
      </c>
      <c r="AE1220" s="223" t="e">
        <f ca="1">INDEX(THREEPTPCT_COEFFS,1,1)+K1220*INDEX(THREEPTPCT_COEFFS,1,2)+L1221*INDEX(THREEPTPCT_COEFFS,1,3)+AA1224*AA1225</f>
        <v>#N/A</v>
      </c>
      <c r="AF1220" s="55" t="e">
        <f t="shared" ref="AF1220:AF1221" ca="1" si="2101">AC1220-AD1220</f>
        <v>#N/A</v>
      </c>
      <c r="AG1220" s="223" t="e">
        <f ca="1">INDEX(TWOPTPCT_COEFFS,1,1)+AB1220*INDEX(TWOPTPCT_COEFFS,1,2)+I1221*INDEX(TWOPTPCT_COEFFS,1,3)+G1221*INDEX(TWOPTPCT_COEFFS,1,4)+L1221*INDEX(TWOPTPCT_COEFFS,1,5)+AB1224*AB1225</f>
        <v>#N/A</v>
      </c>
      <c r="AH1220" s="223" t="e">
        <f ca="1">INDEX(FTA_COEFFS,1,1)+O1220*INDEX(FTA_COEFFS,1,2)+N1221*INDEX(FTA_COEFFS,1,3)+(Q1220+R1220)*INDEX(FTA_COEFFS,1,4)+(Q1221+R1221)*INDEX(FTA_COEFFS,1,5)+M1221*INDEX(FTA_COEFFS,1,6)+AC1224*AC1225</f>
        <v>#N/A</v>
      </c>
      <c r="AI1220" s="223" t="e">
        <f ca="1">INDEX(FTPCT_COEFFS,1,1)+P1220*INDEX(FTPCT_COEFFS,1,2)+F1220*INDEX(FTPCT_COEFFS,1,3)+G1221*INDEX(FTPCT_COEFFS,1,4)+AD1224*AD1225</f>
        <v>#N/A</v>
      </c>
      <c r="AJ1220" s="338" t="e">
        <f t="shared" ref="AJ1220:AJ1221" ca="1" si="2102">AD1220*AE1220/100+AF1220*AG1220+AH1220*AI1220/100</f>
        <v>#N/A</v>
      </c>
      <c r="AK1220" s="55"/>
      <c r="AL1220" s="55"/>
      <c r="AM1220" s="55"/>
      <c r="AN1220" s="55"/>
      <c r="AO1220" s="55"/>
      <c r="AP1220" s="55"/>
      <c r="AQ1220" s="55"/>
      <c r="AR1220" s="55"/>
    </row>
    <row r="1221" spans="1:45" x14ac:dyDescent="0.3">
      <c r="B1221" s="54" t="s">
        <v>175</v>
      </c>
      <c r="C1221" s="54">
        <f>C1214</f>
        <v>0</v>
      </c>
      <c r="D1221" s="56" t="e">
        <f t="shared" ca="1" si="2094"/>
        <v>#N/A</v>
      </c>
      <c r="E1221" s="52" t="e">
        <f t="shared" ref="E1221:W1221" si="2103">E1214</f>
        <v>#N/A</v>
      </c>
      <c r="F1221" s="52" t="e">
        <f t="shared" si="2103"/>
        <v>#N/A</v>
      </c>
      <c r="G1221" s="52" t="e">
        <f t="shared" si="2103"/>
        <v>#N/A</v>
      </c>
      <c r="H1221" s="52" t="e">
        <f t="shared" si="2103"/>
        <v>#N/A</v>
      </c>
      <c r="I1221" s="52" t="e">
        <f t="shared" si="2103"/>
        <v>#N/A</v>
      </c>
      <c r="J1221" s="52" t="e">
        <f t="shared" si="2103"/>
        <v>#N/A</v>
      </c>
      <c r="K1221" s="52" t="e">
        <f t="shared" si="2103"/>
        <v>#N/A</v>
      </c>
      <c r="L1221" s="52" t="e">
        <f t="shared" si="2103"/>
        <v>#N/A</v>
      </c>
      <c r="M1221" s="52" t="e">
        <f t="shared" si="2103"/>
        <v>#N/A</v>
      </c>
      <c r="N1221" s="52" t="e">
        <f t="shared" si="2103"/>
        <v>#N/A</v>
      </c>
      <c r="O1221" s="52" t="e">
        <f t="shared" si="2103"/>
        <v>#N/A</v>
      </c>
      <c r="P1221" s="52" t="e">
        <f t="shared" si="2103"/>
        <v>#N/A</v>
      </c>
      <c r="Q1221" s="52" t="e">
        <f t="shared" si="2103"/>
        <v>#N/A</v>
      </c>
      <c r="R1221" s="52" t="e">
        <f t="shared" si="2103"/>
        <v>#N/A</v>
      </c>
      <c r="S1221" s="52" t="e">
        <f t="shared" si="2103"/>
        <v>#N/A</v>
      </c>
      <c r="T1221" s="52" t="e">
        <f t="shared" si="2103"/>
        <v>#N/A</v>
      </c>
      <c r="U1221" s="52" t="e">
        <f t="shared" si="2103"/>
        <v>#N/A</v>
      </c>
      <c r="V1221" s="52" t="e">
        <f t="shared" si="2103"/>
        <v>#N/A</v>
      </c>
      <c r="W1221" s="52" t="e">
        <f t="shared" si="2103"/>
        <v>#N/A</v>
      </c>
      <c r="X1221" s="55" t="e">
        <f t="shared" si="2096"/>
        <v>#N/A</v>
      </c>
      <c r="Y1221" s="55" t="e">
        <f t="shared" si="2097"/>
        <v>#N/A</v>
      </c>
      <c r="Z1221" s="55" t="e">
        <f t="shared" ref="Z1221" si="2104">Z1220</f>
        <v>#N/A</v>
      </c>
      <c r="AA1221" s="55" t="e">
        <f t="shared" si="2099"/>
        <v>#N/A</v>
      </c>
      <c r="AB1221" s="336" t="e">
        <f t="shared" si="2100"/>
        <v>#N/A</v>
      </c>
      <c r="AC1221" s="223" t="e">
        <f ca="1">INDEX(FGA_COEFFS,1,1)+Z1221*INDEX(FGA_COEFFS,1,2)+Y1221*INDEX(FGA_COEFFS,1,3)+R1221*INDEX(FGA_COEFFS,1,4)+Q1220*INDEX(FGA_COEFFS,1,5)+S1221*INDEX(FGA_COEFFS,1,6)+T1220*INDEX(FGA_COEFFS,1,7)+M1220*INDEX(FGA_COEFFS,1,8)+Y1224*Y1226</f>
        <v>#N/A</v>
      </c>
      <c r="AD1221" s="223" t="e">
        <f ca="1">INDEX(THREEPTA_COEFFS,1,1)+AC1221*INDEX(THREEPTA_COEFFS,1,2)+J1221*INDEX(THREEPTA_COEFFS,1,3)+AA1221*INDEX(THREEPTA_COEFFS,1,4)+K1221*INDEX(THREEPTA_COEFFS,1,5)+L1220*INDEX(THREEPTA_COEFFS,1,6)+Z1224*Z1226</f>
        <v>#N/A</v>
      </c>
      <c r="AE1221" s="223" t="e">
        <f ca="1">INDEX(THREEPTPCT_COEFFS,1,1)+K1221*INDEX(THREEPTPCT_COEFFS,1,2)+L1220*INDEX(THREEPTPCT_COEFFS,1,3)+AA1224*AA1226</f>
        <v>#N/A</v>
      </c>
      <c r="AF1221" s="55" t="e">
        <f t="shared" ca="1" si="2101"/>
        <v>#N/A</v>
      </c>
      <c r="AG1221" s="223" t="e">
        <f ca="1">INDEX(TWOPTPCT_COEFFS,1,1)+AB1221*INDEX(TWOPTPCT_COEFFS,1,2)+I1220*INDEX(TWOPTPCT_COEFFS,1,3)+G1220*INDEX(TWOPTPCT_COEFFS,1,4)+L1220*INDEX(TWOPTPCT_COEFFS,1,5)+AB1224*AB1226</f>
        <v>#N/A</v>
      </c>
      <c r="AH1221" s="223" t="e">
        <f ca="1">INDEX(FTA_COEFFS,1,1)+O1221*INDEX(FTA_COEFFS,1,2)+N1220*INDEX(FTA_COEFFS,1,3)+(Q1221+R1221)*INDEX(FTA_COEFFS,1,4)+(Q1220+R1220)*INDEX(FTA_COEFFS,1,5)+M1220*INDEX(FTA_COEFFS,1,6)+AC1224*AC1226</f>
        <v>#N/A</v>
      </c>
      <c r="AI1221" s="223" t="e">
        <f ca="1">INDEX(FTPCT_COEFFS,1,1)+P1221*INDEX(FTPCT_COEFFS,1,2)+F1221*INDEX(FTPCT_COEFFS,1,3)+G1220*INDEX(FTPCT_COEFFS,1,4)+AD1224*AD1226</f>
        <v>#N/A</v>
      </c>
      <c r="AJ1221" s="338" t="e">
        <f t="shared" ca="1" si="2102"/>
        <v>#N/A</v>
      </c>
      <c r="AK1221" s="55"/>
      <c r="AL1221" s="55"/>
      <c r="AM1221" s="55"/>
      <c r="AN1221" s="55"/>
      <c r="AO1221" s="55"/>
      <c r="AP1221" s="55"/>
      <c r="AQ1221" s="55"/>
      <c r="AR1221" s="55"/>
    </row>
    <row r="1222" spans="1:45" x14ac:dyDescent="0.3">
      <c r="A1222" s="54" t="e">
        <f ca="1">IF(D1220&gt;(D1221+(AVERAGE(V1220,W1220)-AVERAGE(V1221,W1221))/2)+2.5,C1220,IF(D1221&gt;(D1220+(AVERAGE(V1221,W1221)-AVERAGE(V1220,W1220))/2)+2.5,C1221,"Close"))</f>
        <v>#N/A</v>
      </c>
      <c r="B1222" s="64" t="e">
        <f ca="1">IF(D1221&gt;D1220,C1221,C1220)</f>
        <v>#N/A</v>
      </c>
      <c r="D1222" s="56"/>
      <c r="X1222" s="55"/>
      <c r="Y1222" s="55"/>
      <c r="Z1222" s="55"/>
      <c r="AA1222" s="55"/>
      <c r="AB1222" s="55"/>
      <c r="AC1222" s="337"/>
      <c r="AD1222" s="337"/>
      <c r="AE1222" s="337"/>
      <c r="AF1222" s="337"/>
      <c r="AG1222" s="337"/>
      <c r="AH1222" s="337"/>
      <c r="AI1222" s="337"/>
      <c r="AJ1222" s="337"/>
      <c r="AK1222" s="337"/>
      <c r="AL1222" s="337"/>
      <c r="AM1222" s="55"/>
      <c r="AN1222" s="55"/>
      <c r="AO1222" s="55"/>
      <c r="AP1222" s="55"/>
      <c r="AQ1222" s="55"/>
      <c r="AR1222" s="55"/>
      <c r="AS1222" s="55"/>
    </row>
    <row r="1223" spans="1:45" x14ac:dyDescent="0.3">
      <c r="X1223" s="54" t="s">
        <v>1305</v>
      </c>
      <c r="Y1223" s="54" t="s">
        <v>128</v>
      </c>
      <c r="Z1223" s="54" t="s">
        <v>157</v>
      </c>
      <c r="AA1223" s="54" t="s">
        <v>151</v>
      </c>
      <c r="AB1223" s="54" t="s">
        <v>1327</v>
      </c>
      <c r="AC1223" s="54" t="s">
        <v>129</v>
      </c>
      <c r="AD1223" s="54" t="s">
        <v>116</v>
      </c>
      <c r="AE1223" s="54"/>
      <c r="AF1223" s="54"/>
      <c r="AG1223" s="54"/>
      <c r="AH1223" s="54"/>
      <c r="AI1223" s="54"/>
      <c r="AJ1223" s="54"/>
      <c r="AK1223" s="54"/>
      <c r="AL1223" s="54"/>
      <c r="AM1223" s="54"/>
      <c r="AN1223" s="54"/>
      <c r="AO1223" s="54"/>
      <c r="AP1223" s="54"/>
      <c r="AQ1223" s="54"/>
      <c r="AR1223" s="54"/>
      <c r="AS1223" s="54"/>
    </row>
    <row r="1224" spans="1:45" x14ac:dyDescent="0.3">
      <c r="X1224" s="54"/>
      <c r="Y1224" s="54">
        <f t="shared" ref="Y1224:AD1224" si="2105">Y1217</f>
        <v>6.4436999999999998</v>
      </c>
      <c r="Z1224" s="54">
        <f t="shared" si="2105"/>
        <v>4.9371</v>
      </c>
      <c r="AA1224" s="54">
        <f t="shared" si="2105"/>
        <v>11.350300000000001</v>
      </c>
      <c r="AB1224" s="54">
        <f t="shared" si="2105"/>
        <v>7.1900000000000006E-2</v>
      </c>
      <c r="AC1224" s="54">
        <f t="shared" si="2105"/>
        <v>6.2766000000000002</v>
      </c>
      <c r="AD1224" s="54">
        <f t="shared" si="2105"/>
        <v>11.042999999999999</v>
      </c>
      <c r="AE1224" s="54"/>
      <c r="AF1224" s="336"/>
      <c r="AG1224" s="336"/>
      <c r="AH1224" s="336"/>
      <c r="AI1224" s="54"/>
      <c r="AJ1224" s="54"/>
      <c r="AK1224" s="54"/>
      <c r="AL1224" s="54"/>
      <c r="AM1224" s="54"/>
      <c r="AN1224" s="54"/>
      <c r="AO1224" s="54"/>
      <c r="AP1224" s="54"/>
      <c r="AQ1224" s="54"/>
      <c r="AR1224" s="54"/>
      <c r="AS1224" s="54"/>
    </row>
    <row r="1225" spans="1:45" x14ac:dyDescent="0.3">
      <c r="D1225" s="56"/>
      <c r="X1225" s="336"/>
      <c r="Y1225" s="336">
        <f t="shared" ca="1" si="2081"/>
        <v>0.18643190246736235</v>
      </c>
      <c r="Z1225" s="336">
        <f t="shared" ca="1" si="2081"/>
        <v>-0.84400956114197945</v>
      </c>
      <c r="AA1225" s="336">
        <f t="shared" ca="1" si="2081"/>
        <v>0.17720941834174869</v>
      </c>
      <c r="AB1225" s="336">
        <f t="shared" ca="1" si="2081"/>
        <v>-1.3783734662138829</v>
      </c>
      <c r="AC1225" s="336">
        <f t="shared" ca="1" si="2081"/>
        <v>0.30108600211427206</v>
      </c>
      <c r="AD1225" s="336">
        <f t="shared" ca="1" si="2081"/>
        <v>-0.42425609188730473</v>
      </c>
      <c r="AE1225" s="336"/>
      <c r="AF1225" s="336"/>
      <c r="AG1225" s="336"/>
      <c r="AH1225" s="336"/>
      <c r="AI1225" s="54"/>
      <c r="AJ1225" s="54"/>
      <c r="AK1225" s="54"/>
      <c r="AL1225" s="336"/>
      <c r="AM1225" s="336"/>
      <c r="AN1225" s="336"/>
      <c r="AO1225" s="336"/>
      <c r="AP1225" s="54"/>
      <c r="AQ1225" s="336"/>
      <c r="AR1225" s="336"/>
      <c r="AS1225" s="336"/>
    </row>
    <row r="1226" spans="1:45" x14ac:dyDescent="0.3">
      <c r="C1226" s="54"/>
      <c r="D1226" s="56"/>
      <c r="Y1226" s="336">
        <f t="shared" ca="1" si="2081"/>
        <v>-0.73101586803493901</v>
      </c>
      <c r="Z1226" s="336">
        <f t="shared" ca="1" si="2081"/>
        <v>-0.18223453718854205</v>
      </c>
      <c r="AA1226" s="336">
        <f t="shared" ca="1" si="2081"/>
        <v>-3.862563908922653E-4</v>
      </c>
      <c r="AB1226" s="336">
        <f t="shared" ca="1" si="2081"/>
        <v>-0.94546364085984413</v>
      </c>
      <c r="AC1226" s="336">
        <f t="shared" ca="1" si="2081"/>
        <v>3.6835934132942928E-2</v>
      </c>
      <c r="AD1226" s="336">
        <f t="shared" ca="1" si="2081"/>
        <v>-1.9990293367854392E-3</v>
      </c>
      <c r="AE1226" s="55"/>
      <c r="AF1226" s="55"/>
      <c r="AG1226" s="55"/>
      <c r="AH1226" s="55"/>
      <c r="AI1226" s="55"/>
      <c r="AJ1226" s="55"/>
      <c r="AK1226" s="55"/>
      <c r="AL1226" s="55"/>
      <c r="AM1226" s="55"/>
      <c r="AN1226" s="55"/>
      <c r="AO1226" s="55"/>
      <c r="AP1226" s="55"/>
      <c r="AQ1226" s="55"/>
      <c r="AR1226" s="55"/>
      <c r="AS1226" s="55"/>
    </row>
    <row r="1227" spans="1:45" x14ac:dyDescent="0.3">
      <c r="B1227" s="54" t="s">
        <v>172</v>
      </c>
      <c r="C1227" s="53">
        <f>C1220</f>
        <v>0</v>
      </c>
      <c r="D1227" s="56" t="e">
        <f t="shared" ref="D1227:D1228" ca="1" si="2106">AJ1227</f>
        <v>#N/A</v>
      </c>
      <c r="E1227" s="52" t="e">
        <f t="shared" ref="E1227:W1227" si="2107">E1220</f>
        <v>#N/A</v>
      </c>
      <c r="F1227" s="52" t="e">
        <f t="shared" si="2107"/>
        <v>#N/A</v>
      </c>
      <c r="G1227" s="52" t="e">
        <f t="shared" si="2107"/>
        <v>#N/A</v>
      </c>
      <c r="H1227" s="52" t="e">
        <f t="shared" si="2107"/>
        <v>#N/A</v>
      </c>
      <c r="I1227" s="52" t="e">
        <f t="shared" si="2107"/>
        <v>#N/A</v>
      </c>
      <c r="J1227" s="52" t="e">
        <f t="shared" si="2107"/>
        <v>#N/A</v>
      </c>
      <c r="K1227" s="52" t="e">
        <f t="shared" si="2107"/>
        <v>#N/A</v>
      </c>
      <c r="L1227" s="52" t="e">
        <f t="shared" si="2107"/>
        <v>#N/A</v>
      </c>
      <c r="M1227" s="52" t="e">
        <f t="shared" si="2107"/>
        <v>#N/A</v>
      </c>
      <c r="N1227" s="52" t="e">
        <f t="shared" si="2107"/>
        <v>#N/A</v>
      </c>
      <c r="O1227" s="52" t="e">
        <f t="shared" si="2107"/>
        <v>#N/A</v>
      </c>
      <c r="P1227" s="52" t="e">
        <f t="shared" si="2107"/>
        <v>#N/A</v>
      </c>
      <c r="Q1227" s="52" t="e">
        <f t="shared" si="2107"/>
        <v>#N/A</v>
      </c>
      <c r="R1227" s="52" t="e">
        <f t="shared" si="2107"/>
        <v>#N/A</v>
      </c>
      <c r="S1227" s="52" t="e">
        <f t="shared" si="2107"/>
        <v>#N/A</v>
      </c>
      <c r="T1227" s="52" t="e">
        <f t="shared" si="2107"/>
        <v>#N/A</v>
      </c>
      <c r="U1227" s="52" t="e">
        <f t="shared" si="2107"/>
        <v>#N/A</v>
      </c>
      <c r="V1227" s="52" t="e">
        <f t="shared" si="2107"/>
        <v>#N/A</v>
      </c>
      <c r="W1227" s="52" t="e">
        <f t="shared" si="2107"/>
        <v>#N/A</v>
      </c>
      <c r="X1227" s="55" t="e">
        <f t="shared" ref="X1227:X1228" si="2108">(H1227-(O1227*P1227)/100-3*(J1227*K1227)/100)/2</f>
        <v>#N/A</v>
      </c>
      <c r="Y1227" s="55" t="e">
        <f t="shared" ref="Y1227:Y1228" si="2109">SUM(X1227,(J1227*K1227/100))/(F1227/100)</f>
        <v>#N/A</v>
      </c>
      <c r="Z1227" s="55" t="e">
        <f t="shared" ref="Z1227" si="2110">U1227*0.5+U1228*0.5</f>
        <v>#N/A</v>
      </c>
      <c r="AA1227" s="55" t="e">
        <f t="shared" ref="AA1227:AA1228" si="2111">J1227/Y1227</f>
        <v>#N/A</v>
      </c>
      <c r="AB1227" s="336" t="e">
        <f t="shared" ref="AB1227:AB1228" si="2112">X1227/(Y1227-J1227)</f>
        <v>#N/A</v>
      </c>
      <c r="AC1227" s="223" t="e">
        <f ca="1">INDEX(FGA_COEFFS,1,1)+Z1227*INDEX(FGA_COEFFS,1,2)+Y1227*INDEX(FGA_COEFFS,1,3)+R1227*INDEX(FGA_COEFFS,1,4)+Q1228*INDEX(FGA_COEFFS,1,5)+S1227*INDEX(FGA_COEFFS,1,6)+T1228*INDEX(FGA_COEFFS,1,7)+M1228*INDEX(FGA_COEFFS,1,8)+Y1231*Y1232</f>
        <v>#N/A</v>
      </c>
      <c r="AD1227" s="223" t="e">
        <f ca="1">INDEX(THREEPTA_COEFFS,1,1)+AC1227*INDEX(THREEPTA_COEFFS,1,2)+J1227*INDEX(THREEPTA_COEFFS,1,3)+AA1227*INDEX(THREEPTA_COEFFS,1,4)+K1227*INDEX(THREEPTA_COEFFS,1,5)+L1228*INDEX(THREEPTA_COEFFS,1,6)+Z1231*Z1232</f>
        <v>#N/A</v>
      </c>
      <c r="AE1227" s="223" t="e">
        <f ca="1">INDEX(THREEPTPCT_COEFFS,1,1)+K1227*INDEX(THREEPTPCT_COEFFS,1,2)+L1228*INDEX(THREEPTPCT_COEFFS,1,3)+AA1231*AA1232</f>
        <v>#N/A</v>
      </c>
      <c r="AF1227" s="55" t="e">
        <f t="shared" ref="AF1227:AF1228" ca="1" si="2113">AC1227-AD1227</f>
        <v>#N/A</v>
      </c>
      <c r="AG1227" s="223" t="e">
        <f ca="1">INDEX(TWOPTPCT_COEFFS,1,1)+AB1227*INDEX(TWOPTPCT_COEFFS,1,2)+I1228*INDEX(TWOPTPCT_COEFFS,1,3)+G1228*INDEX(TWOPTPCT_COEFFS,1,4)+L1228*INDEX(TWOPTPCT_COEFFS,1,5)+AB1231*AB1232</f>
        <v>#N/A</v>
      </c>
      <c r="AH1227" s="223" t="e">
        <f ca="1">INDEX(FTA_COEFFS,1,1)+O1227*INDEX(FTA_COEFFS,1,2)+N1228*INDEX(FTA_COEFFS,1,3)+(Q1227+R1227)*INDEX(FTA_COEFFS,1,4)+(Q1228+R1228)*INDEX(FTA_COEFFS,1,5)+M1228*INDEX(FTA_COEFFS,1,6)+AC1231*AC1232</f>
        <v>#N/A</v>
      </c>
      <c r="AI1227" s="223" t="e">
        <f ca="1">INDEX(FTPCT_COEFFS,1,1)+P1227*INDEX(FTPCT_COEFFS,1,2)+F1227*INDEX(FTPCT_COEFFS,1,3)+G1228*INDEX(FTPCT_COEFFS,1,4)+AD1231*AD1232</f>
        <v>#N/A</v>
      </c>
      <c r="AJ1227" s="338" t="e">
        <f t="shared" ref="AJ1227:AJ1228" ca="1" si="2114">AD1227*AE1227/100+AF1227*AG1227+AH1227*AI1227/100</f>
        <v>#N/A</v>
      </c>
      <c r="AK1227" s="55"/>
      <c r="AL1227" s="55"/>
      <c r="AM1227" s="55"/>
      <c r="AN1227" s="55"/>
      <c r="AO1227" s="55"/>
      <c r="AP1227" s="55"/>
      <c r="AQ1227" s="55"/>
      <c r="AR1227" s="55"/>
    </row>
    <row r="1228" spans="1:45" x14ac:dyDescent="0.3">
      <c r="B1228" s="54" t="s">
        <v>175</v>
      </c>
      <c r="C1228" s="54">
        <f>C1221</f>
        <v>0</v>
      </c>
      <c r="D1228" s="56" t="e">
        <f t="shared" ca="1" si="2106"/>
        <v>#N/A</v>
      </c>
      <c r="E1228" s="52" t="e">
        <f t="shared" ref="E1228:W1228" si="2115">E1221</f>
        <v>#N/A</v>
      </c>
      <c r="F1228" s="52" t="e">
        <f t="shared" si="2115"/>
        <v>#N/A</v>
      </c>
      <c r="G1228" s="52" t="e">
        <f t="shared" si="2115"/>
        <v>#N/A</v>
      </c>
      <c r="H1228" s="52" t="e">
        <f t="shared" si="2115"/>
        <v>#N/A</v>
      </c>
      <c r="I1228" s="52" t="e">
        <f t="shared" si="2115"/>
        <v>#N/A</v>
      </c>
      <c r="J1228" s="52" t="e">
        <f t="shared" si="2115"/>
        <v>#N/A</v>
      </c>
      <c r="K1228" s="52" t="e">
        <f t="shared" si="2115"/>
        <v>#N/A</v>
      </c>
      <c r="L1228" s="52" t="e">
        <f t="shared" si="2115"/>
        <v>#N/A</v>
      </c>
      <c r="M1228" s="52" t="e">
        <f t="shared" si="2115"/>
        <v>#N/A</v>
      </c>
      <c r="N1228" s="52" t="e">
        <f t="shared" si="2115"/>
        <v>#N/A</v>
      </c>
      <c r="O1228" s="52" t="e">
        <f t="shared" si="2115"/>
        <v>#N/A</v>
      </c>
      <c r="P1228" s="52" t="e">
        <f t="shared" si="2115"/>
        <v>#N/A</v>
      </c>
      <c r="Q1228" s="52" t="e">
        <f t="shared" si="2115"/>
        <v>#N/A</v>
      </c>
      <c r="R1228" s="52" t="e">
        <f t="shared" si="2115"/>
        <v>#N/A</v>
      </c>
      <c r="S1228" s="52" t="e">
        <f t="shared" si="2115"/>
        <v>#N/A</v>
      </c>
      <c r="T1228" s="52" t="e">
        <f t="shared" si="2115"/>
        <v>#N/A</v>
      </c>
      <c r="U1228" s="52" t="e">
        <f t="shared" si="2115"/>
        <v>#N/A</v>
      </c>
      <c r="V1228" s="52" t="e">
        <f t="shared" si="2115"/>
        <v>#N/A</v>
      </c>
      <c r="W1228" s="52" t="e">
        <f t="shared" si="2115"/>
        <v>#N/A</v>
      </c>
      <c r="X1228" s="55" t="e">
        <f t="shared" si="2108"/>
        <v>#N/A</v>
      </c>
      <c r="Y1228" s="55" t="e">
        <f t="shared" si="2109"/>
        <v>#N/A</v>
      </c>
      <c r="Z1228" s="55" t="e">
        <f t="shared" ref="Z1228" si="2116">Z1227</f>
        <v>#N/A</v>
      </c>
      <c r="AA1228" s="55" t="e">
        <f t="shared" si="2111"/>
        <v>#N/A</v>
      </c>
      <c r="AB1228" s="336" t="e">
        <f t="shared" si="2112"/>
        <v>#N/A</v>
      </c>
      <c r="AC1228" s="223" t="e">
        <f ca="1">INDEX(FGA_COEFFS,1,1)+Z1228*INDEX(FGA_COEFFS,1,2)+Y1228*INDEX(FGA_COEFFS,1,3)+R1228*INDEX(FGA_COEFFS,1,4)+Q1227*INDEX(FGA_COEFFS,1,5)+S1228*INDEX(FGA_COEFFS,1,6)+T1227*INDEX(FGA_COEFFS,1,7)+M1227*INDEX(FGA_COEFFS,1,8)+Y1231*Y1233</f>
        <v>#N/A</v>
      </c>
      <c r="AD1228" s="223" t="e">
        <f ca="1">INDEX(THREEPTA_COEFFS,1,1)+AC1228*INDEX(THREEPTA_COEFFS,1,2)+J1228*INDEX(THREEPTA_COEFFS,1,3)+AA1228*INDEX(THREEPTA_COEFFS,1,4)+K1228*INDEX(THREEPTA_COEFFS,1,5)+L1227*INDEX(THREEPTA_COEFFS,1,6)+Z1231*Z1233</f>
        <v>#N/A</v>
      </c>
      <c r="AE1228" s="223" t="e">
        <f ca="1">INDEX(THREEPTPCT_COEFFS,1,1)+K1228*INDEX(THREEPTPCT_COEFFS,1,2)+L1227*INDEX(THREEPTPCT_COEFFS,1,3)+AA1231*AA1233</f>
        <v>#N/A</v>
      </c>
      <c r="AF1228" s="55" t="e">
        <f t="shared" ca="1" si="2113"/>
        <v>#N/A</v>
      </c>
      <c r="AG1228" s="223" t="e">
        <f ca="1">INDEX(TWOPTPCT_COEFFS,1,1)+AB1228*INDEX(TWOPTPCT_COEFFS,1,2)+I1227*INDEX(TWOPTPCT_COEFFS,1,3)+G1227*INDEX(TWOPTPCT_COEFFS,1,4)+L1227*INDEX(TWOPTPCT_COEFFS,1,5)+AB1231*AB1233</f>
        <v>#N/A</v>
      </c>
      <c r="AH1228" s="223" t="e">
        <f ca="1">INDEX(FTA_COEFFS,1,1)+O1228*INDEX(FTA_COEFFS,1,2)+N1227*INDEX(FTA_COEFFS,1,3)+(Q1228+R1228)*INDEX(FTA_COEFFS,1,4)+(Q1227+R1227)*INDEX(FTA_COEFFS,1,5)+M1227*INDEX(FTA_COEFFS,1,6)+AC1231*AC1233</f>
        <v>#N/A</v>
      </c>
      <c r="AI1228" s="223" t="e">
        <f ca="1">INDEX(FTPCT_COEFFS,1,1)+P1228*INDEX(FTPCT_COEFFS,1,2)+F1228*INDEX(FTPCT_COEFFS,1,3)+G1227*INDEX(FTPCT_COEFFS,1,4)+AD1231*AD1233</f>
        <v>#N/A</v>
      </c>
      <c r="AJ1228" s="338" t="e">
        <f t="shared" ca="1" si="2114"/>
        <v>#N/A</v>
      </c>
      <c r="AK1228" s="55"/>
      <c r="AL1228" s="55"/>
      <c r="AM1228" s="55"/>
      <c r="AN1228" s="55"/>
      <c r="AO1228" s="55"/>
      <c r="AP1228" s="55"/>
      <c r="AQ1228" s="55"/>
      <c r="AR1228" s="55"/>
    </row>
    <row r="1229" spans="1:45" x14ac:dyDescent="0.3">
      <c r="A1229" s="54" t="e">
        <f ca="1">IF(D1227&gt;(D1228+(AVERAGE(V1227,W1227)-AVERAGE(V1228,W1228))/2)+2.5,C1227,IF(D1228&gt;(D1227+(AVERAGE(V1228,W1228)-AVERAGE(V1227,W1227))/2)+2.5,C1228,"Close"))</f>
        <v>#N/A</v>
      </c>
      <c r="B1229" s="64" t="e">
        <f ca="1">IF(D1228&gt;D1227,C1228,C1227)</f>
        <v>#N/A</v>
      </c>
      <c r="D1229" s="56"/>
      <c r="X1229" s="55"/>
      <c r="Y1229" s="55"/>
      <c r="Z1229" s="55"/>
      <c r="AA1229" s="55"/>
      <c r="AB1229" s="55"/>
      <c r="AC1229" s="337"/>
      <c r="AD1229" s="337"/>
      <c r="AE1229" s="337"/>
      <c r="AF1229" s="337"/>
      <c r="AG1229" s="337"/>
      <c r="AH1229" s="337"/>
      <c r="AI1229" s="337"/>
      <c r="AJ1229" s="337"/>
      <c r="AK1229" s="337"/>
      <c r="AL1229" s="337"/>
      <c r="AM1229" s="55"/>
      <c r="AN1229" s="55"/>
      <c r="AO1229" s="55"/>
      <c r="AP1229" s="55"/>
      <c r="AQ1229" s="55"/>
      <c r="AR1229" s="55"/>
      <c r="AS1229" s="55"/>
    </row>
    <row r="1230" spans="1:45" x14ac:dyDescent="0.3">
      <c r="X1230" s="54" t="s">
        <v>1305</v>
      </c>
      <c r="Y1230" s="54" t="s">
        <v>128</v>
      </c>
      <c r="Z1230" s="54" t="s">
        <v>157</v>
      </c>
      <c r="AA1230" s="54" t="s">
        <v>151</v>
      </c>
      <c r="AB1230" s="54" t="s">
        <v>1327</v>
      </c>
      <c r="AC1230" s="54" t="s">
        <v>129</v>
      </c>
      <c r="AD1230" s="54" t="s">
        <v>116</v>
      </c>
      <c r="AE1230" s="54"/>
      <c r="AF1230" s="54"/>
      <c r="AG1230" s="54"/>
      <c r="AH1230" s="54"/>
      <c r="AI1230" s="54"/>
      <c r="AJ1230" s="54"/>
      <c r="AK1230" s="54"/>
      <c r="AL1230" s="54"/>
      <c r="AM1230" s="54"/>
      <c r="AN1230" s="54"/>
      <c r="AO1230" s="54"/>
      <c r="AP1230" s="54"/>
      <c r="AQ1230" s="54"/>
      <c r="AR1230" s="54"/>
      <c r="AS1230" s="54"/>
    </row>
    <row r="1231" spans="1:45" x14ac:dyDescent="0.3">
      <c r="X1231" s="54"/>
      <c r="Y1231" s="54">
        <f t="shared" ref="Y1231:AD1231" si="2117">Y1224</f>
        <v>6.4436999999999998</v>
      </c>
      <c r="Z1231" s="54">
        <f t="shared" si="2117"/>
        <v>4.9371</v>
      </c>
      <c r="AA1231" s="54">
        <f t="shared" si="2117"/>
        <v>11.350300000000001</v>
      </c>
      <c r="AB1231" s="54">
        <f t="shared" si="2117"/>
        <v>7.1900000000000006E-2</v>
      </c>
      <c r="AC1231" s="54">
        <f t="shared" si="2117"/>
        <v>6.2766000000000002</v>
      </c>
      <c r="AD1231" s="54">
        <f t="shared" si="2117"/>
        <v>11.042999999999999</v>
      </c>
      <c r="AE1231" s="54"/>
      <c r="AF1231" s="336"/>
      <c r="AG1231" s="336"/>
      <c r="AH1231" s="336"/>
      <c r="AI1231" s="54"/>
      <c r="AJ1231" s="54"/>
      <c r="AK1231" s="54"/>
      <c r="AL1231" s="54"/>
      <c r="AM1231" s="54"/>
      <c r="AN1231" s="54"/>
      <c r="AO1231" s="54"/>
      <c r="AP1231" s="54"/>
      <c r="AQ1231" s="54"/>
      <c r="AR1231" s="54"/>
      <c r="AS1231" s="54"/>
    </row>
    <row r="1232" spans="1:45" x14ac:dyDescent="0.3">
      <c r="D1232" s="56"/>
      <c r="X1232" s="336"/>
      <c r="Y1232" s="336">
        <f t="shared" ca="1" si="2081"/>
        <v>-1.1573795235793056</v>
      </c>
      <c r="Z1232" s="336">
        <f t="shared" ca="1" si="2081"/>
        <v>-0.22051958279678663</v>
      </c>
      <c r="AA1232" s="336">
        <f t="shared" ca="1" si="2081"/>
        <v>-0.8473676552154169</v>
      </c>
      <c r="AB1232" s="336">
        <f t="shared" ca="1" si="2081"/>
        <v>-0.6792123866690819</v>
      </c>
      <c r="AC1232" s="336">
        <f t="shared" ca="1" si="2081"/>
        <v>-0.10471432010759399</v>
      </c>
      <c r="AD1232" s="336">
        <f t="shared" ca="1" si="2081"/>
        <v>-0.26435422237383771</v>
      </c>
      <c r="AE1232" s="336"/>
      <c r="AF1232" s="336"/>
      <c r="AG1232" s="336"/>
      <c r="AH1232" s="336"/>
      <c r="AI1232" s="54"/>
      <c r="AJ1232" s="54"/>
      <c r="AK1232" s="54"/>
      <c r="AL1232" s="336"/>
      <c r="AM1232" s="336"/>
      <c r="AN1232" s="336"/>
      <c r="AO1232" s="336"/>
      <c r="AP1232" s="54"/>
      <c r="AQ1232" s="336"/>
      <c r="AR1232" s="336"/>
      <c r="AS1232" s="336"/>
    </row>
    <row r="1233" spans="1:45" x14ac:dyDescent="0.3">
      <c r="C1233" s="54"/>
      <c r="D1233" s="56"/>
      <c r="Y1233" s="336">
        <f t="shared" ca="1" si="2081"/>
        <v>0.19119381814359526</v>
      </c>
      <c r="Z1233" s="336">
        <f t="shared" ca="1" si="2081"/>
        <v>0.31284236385009989</v>
      </c>
      <c r="AA1233" s="336">
        <f t="shared" ca="1" si="2081"/>
        <v>1.1827494168752781</v>
      </c>
      <c r="AB1233" s="336">
        <f t="shared" ca="1" si="2081"/>
        <v>6.1184500847674836E-2</v>
      </c>
      <c r="AC1233" s="336">
        <f t="shared" ca="1" si="2081"/>
        <v>-1.1524110045234659</v>
      </c>
      <c r="AD1233" s="336">
        <f t="shared" ca="1" si="2081"/>
        <v>-1.8129710986245572E-2</v>
      </c>
      <c r="AE1233" s="55"/>
      <c r="AF1233" s="55"/>
      <c r="AG1233" s="55"/>
      <c r="AH1233" s="55"/>
      <c r="AI1233" s="55"/>
      <c r="AJ1233" s="55"/>
      <c r="AK1233" s="55"/>
      <c r="AL1233" s="55"/>
      <c r="AM1233" s="55"/>
      <c r="AN1233" s="55"/>
      <c r="AO1233" s="55"/>
      <c r="AP1233" s="55"/>
      <c r="AQ1233" s="55"/>
      <c r="AR1233" s="55"/>
      <c r="AS1233" s="55"/>
    </row>
    <row r="1234" spans="1:45" x14ac:dyDescent="0.3">
      <c r="B1234" s="54" t="s">
        <v>172</v>
      </c>
      <c r="C1234" s="53">
        <f>C1227</f>
        <v>0</v>
      </c>
      <c r="D1234" s="56" t="e">
        <f t="shared" ref="D1234:D1235" ca="1" si="2118">AJ1234</f>
        <v>#N/A</v>
      </c>
      <c r="E1234" s="52" t="e">
        <f t="shared" ref="E1234:W1234" si="2119">E1227</f>
        <v>#N/A</v>
      </c>
      <c r="F1234" s="52" t="e">
        <f t="shared" si="2119"/>
        <v>#N/A</v>
      </c>
      <c r="G1234" s="52" t="e">
        <f t="shared" si="2119"/>
        <v>#N/A</v>
      </c>
      <c r="H1234" s="52" t="e">
        <f t="shared" si="2119"/>
        <v>#N/A</v>
      </c>
      <c r="I1234" s="52" t="e">
        <f t="shared" si="2119"/>
        <v>#N/A</v>
      </c>
      <c r="J1234" s="52" t="e">
        <f t="shared" si="2119"/>
        <v>#N/A</v>
      </c>
      <c r="K1234" s="52" t="e">
        <f t="shared" si="2119"/>
        <v>#N/A</v>
      </c>
      <c r="L1234" s="52" t="e">
        <f t="shared" si="2119"/>
        <v>#N/A</v>
      </c>
      <c r="M1234" s="52" t="e">
        <f t="shared" si="2119"/>
        <v>#N/A</v>
      </c>
      <c r="N1234" s="52" t="e">
        <f t="shared" si="2119"/>
        <v>#N/A</v>
      </c>
      <c r="O1234" s="52" t="e">
        <f t="shared" si="2119"/>
        <v>#N/A</v>
      </c>
      <c r="P1234" s="52" t="e">
        <f t="shared" si="2119"/>
        <v>#N/A</v>
      </c>
      <c r="Q1234" s="52" t="e">
        <f t="shared" si="2119"/>
        <v>#N/A</v>
      </c>
      <c r="R1234" s="52" t="e">
        <f t="shared" si="2119"/>
        <v>#N/A</v>
      </c>
      <c r="S1234" s="52" t="e">
        <f t="shared" si="2119"/>
        <v>#N/A</v>
      </c>
      <c r="T1234" s="52" t="e">
        <f t="shared" si="2119"/>
        <v>#N/A</v>
      </c>
      <c r="U1234" s="52" t="e">
        <f t="shared" si="2119"/>
        <v>#N/A</v>
      </c>
      <c r="V1234" s="52" t="e">
        <f t="shared" si="2119"/>
        <v>#N/A</v>
      </c>
      <c r="W1234" s="52" t="e">
        <f t="shared" si="2119"/>
        <v>#N/A</v>
      </c>
      <c r="X1234" s="55" t="e">
        <f t="shared" ref="X1234:X1235" si="2120">(H1234-(O1234*P1234)/100-3*(J1234*K1234)/100)/2</f>
        <v>#N/A</v>
      </c>
      <c r="Y1234" s="55" t="e">
        <f t="shared" ref="Y1234:Y1235" si="2121">SUM(X1234,(J1234*K1234/100))/(F1234/100)</f>
        <v>#N/A</v>
      </c>
      <c r="Z1234" s="55" t="e">
        <f t="shared" ref="Z1234" si="2122">U1234*0.5+U1235*0.5</f>
        <v>#N/A</v>
      </c>
      <c r="AA1234" s="55" t="e">
        <f t="shared" ref="AA1234:AA1235" si="2123">J1234/Y1234</f>
        <v>#N/A</v>
      </c>
      <c r="AB1234" s="336" t="e">
        <f t="shared" ref="AB1234:AB1235" si="2124">X1234/(Y1234-J1234)</f>
        <v>#N/A</v>
      </c>
      <c r="AC1234" s="223" t="e">
        <f ca="1">INDEX(FGA_COEFFS,1,1)+Z1234*INDEX(FGA_COEFFS,1,2)+Y1234*INDEX(FGA_COEFFS,1,3)+R1234*INDEX(FGA_COEFFS,1,4)+Q1235*INDEX(FGA_COEFFS,1,5)+S1234*INDEX(FGA_COEFFS,1,6)+T1235*INDEX(FGA_COEFFS,1,7)+M1235*INDEX(FGA_COEFFS,1,8)+Y1238*Y1239</f>
        <v>#N/A</v>
      </c>
      <c r="AD1234" s="223" t="e">
        <f ca="1">INDEX(THREEPTA_COEFFS,1,1)+AC1234*INDEX(THREEPTA_COEFFS,1,2)+J1234*INDEX(THREEPTA_COEFFS,1,3)+AA1234*INDEX(THREEPTA_COEFFS,1,4)+K1234*INDEX(THREEPTA_COEFFS,1,5)+L1235*INDEX(THREEPTA_COEFFS,1,6)+Z1238*Z1239</f>
        <v>#N/A</v>
      </c>
      <c r="AE1234" s="223" t="e">
        <f ca="1">INDEX(THREEPTPCT_COEFFS,1,1)+K1234*INDEX(THREEPTPCT_COEFFS,1,2)+L1235*INDEX(THREEPTPCT_COEFFS,1,3)+AA1238*AA1239</f>
        <v>#N/A</v>
      </c>
      <c r="AF1234" s="55" t="e">
        <f t="shared" ref="AF1234:AF1235" ca="1" si="2125">AC1234-AD1234</f>
        <v>#N/A</v>
      </c>
      <c r="AG1234" s="223" t="e">
        <f ca="1">INDEX(TWOPTPCT_COEFFS,1,1)+AB1234*INDEX(TWOPTPCT_COEFFS,1,2)+I1235*INDEX(TWOPTPCT_COEFFS,1,3)+G1235*INDEX(TWOPTPCT_COEFFS,1,4)+L1235*INDEX(TWOPTPCT_COEFFS,1,5)+AB1238*AB1239</f>
        <v>#N/A</v>
      </c>
      <c r="AH1234" s="223" t="e">
        <f ca="1">INDEX(FTA_COEFFS,1,1)+O1234*INDEX(FTA_COEFFS,1,2)+N1235*INDEX(FTA_COEFFS,1,3)+(Q1234+R1234)*INDEX(FTA_COEFFS,1,4)+(Q1235+R1235)*INDEX(FTA_COEFFS,1,5)+M1235*INDEX(FTA_COEFFS,1,6)+AC1238*AC1239</f>
        <v>#N/A</v>
      </c>
      <c r="AI1234" s="223" t="e">
        <f ca="1">INDEX(FTPCT_COEFFS,1,1)+P1234*INDEX(FTPCT_COEFFS,1,2)+F1234*INDEX(FTPCT_COEFFS,1,3)+G1235*INDEX(FTPCT_COEFFS,1,4)+AD1238*AD1239</f>
        <v>#N/A</v>
      </c>
      <c r="AJ1234" s="338" t="e">
        <f t="shared" ref="AJ1234:AJ1235" ca="1" si="2126">AD1234*AE1234/100+AF1234*AG1234+AH1234*AI1234/100</f>
        <v>#N/A</v>
      </c>
      <c r="AK1234" s="55"/>
      <c r="AL1234" s="55"/>
      <c r="AM1234" s="55"/>
      <c r="AN1234" s="55"/>
      <c r="AO1234" s="55"/>
      <c r="AP1234" s="55"/>
      <c r="AQ1234" s="55"/>
      <c r="AR1234" s="55"/>
    </row>
    <row r="1235" spans="1:45" x14ac:dyDescent="0.3">
      <c r="B1235" s="54" t="s">
        <v>175</v>
      </c>
      <c r="C1235" s="54">
        <f>C1228</f>
        <v>0</v>
      </c>
      <c r="D1235" s="56" t="e">
        <f t="shared" ca="1" si="2118"/>
        <v>#N/A</v>
      </c>
      <c r="E1235" s="52" t="e">
        <f t="shared" ref="E1235:W1235" si="2127">E1228</f>
        <v>#N/A</v>
      </c>
      <c r="F1235" s="52" t="e">
        <f t="shared" si="2127"/>
        <v>#N/A</v>
      </c>
      <c r="G1235" s="52" t="e">
        <f t="shared" si="2127"/>
        <v>#N/A</v>
      </c>
      <c r="H1235" s="52" t="e">
        <f t="shared" si="2127"/>
        <v>#N/A</v>
      </c>
      <c r="I1235" s="52" t="e">
        <f t="shared" si="2127"/>
        <v>#N/A</v>
      </c>
      <c r="J1235" s="52" t="e">
        <f t="shared" si="2127"/>
        <v>#N/A</v>
      </c>
      <c r="K1235" s="52" t="e">
        <f t="shared" si="2127"/>
        <v>#N/A</v>
      </c>
      <c r="L1235" s="52" t="e">
        <f t="shared" si="2127"/>
        <v>#N/A</v>
      </c>
      <c r="M1235" s="52" t="e">
        <f t="shared" si="2127"/>
        <v>#N/A</v>
      </c>
      <c r="N1235" s="52" t="e">
        <f t="shared" si="2127"/>
        <v>#N/A</v>
      </c>
      <c r="O1235" s="52" t="e">
        <f t="shared" si="2127"/>
        <v>#N/A</v>
      </c>
      <c r="P1235" s="52" t="e">
        <f t="shared" si="2127"/>
        <v>#N/A</v>
      </c>
      <c r="Q1235" s="52" t="e">
        <f t="shared" si="2127"/>
        <v>#N/A</v>
      </c>
      <c r="R1235" s="52" t="e">
        <f t="shared" si="2127"/>
        <v>#N/A</v>
      </c>
      <c r="S1235" s="52" t="e">
        <f t="shared" si="2127"/>
        <v>#N/A</v>
      </c>
      <c r="T1235" s="52" t="e">
        <f t="shared" si="2127"/>
        <v>#N/A</v>
      </c>
      <c r="U1235" s="52" t="e">
        <f t="shared" si="2127"/>
        <v>#N/A</v>
      </c>
      <c r="V1235" s="52" t="e">
        <f t="shared" si="2127"/>
        <v>#N/A</v>
      </c>
      <c r="W1235" s="52" t="e">
        <f t="shared" si="2127"/>
        <v>#N/A</v>
      </c>
      <c r="X1235" s="55" t="e">
        <f t="shared" si="2120"/>
        <v>#N/A</v>
      </c>
      <c r="Y1235" s="55" t="e">
        <f t="shared" si="2121"/>
        <v>#N/A</v>
      </c>
      <c r="Z1235" s="55" t="e">
        <f t="shared" ref="Z1235" si="2128">Z1234</f>
        <v>#N/A</v>
      </c>
      <c r="AA1235" s="55" t="e">
        <f t="shared" si="2123"/>
        <v>#N/A</v>
      </c>
      <c r="AB1235" s="336" t="e">
        <f t="shared" si="2124"/>
        <v>#N/A</v>
      </c>
      <c r="AC1235" s="223" t="e">
        <f ca="1">INDEX(FGA_COEFFS,1,1)+Z1235*INDEX(FGA_COEFFS,1,2)+Y1235*INDEX(FGA_COEFFS,1,3)+R1235*INDEX(FGA_COEFFS,1,4)+Q1234*INDEX(FGA_COEFFS,1,5)+S1235*INDEX(FGA_COEFFS,1,6)+T1234*INDEX(FGA_COEFFS,1,7)+M1234*INDEX(FGA_COEFFS,1,8)+Y1238*Y1240</f>
        <v>#N/A</v>
      </c>
      <c r="AD1235" s="223" t="e">
        <f ca="1">INDEX(THREEPTA_COEFFS,1,1)+AC1235*INDEX(THREEPTA_COEFFS,1,2)+J1235*INDEX(THREEPTA_COEFFS,1,3)+AA1235*INDEX(THREEPTA_COEFFS,1,4)+K1235*INDEX(THREEPTA_COEFFS,1,5)+L1234*INDEX(THREEPTA_COEFFS,1,6)+Z1238*Z1240</f>
        <v>#N/A</v>
      </c>
      <c r="AE1235" s="223" t="e">
        <f ca="1">INDEX(THREEPTPCT_COEFFS,1,1)+K1235*INDEX(THREEPTPCT_COEFFS,1,2)+L1234*INDEX(THREEPTPCT_COEFFS,1,3)+AA1238*AA1240</f>
        <v>#N/A</v>
      </c>
      <c r="AF1235" s="55" t="e">
        <f t="shared" ca="1" si="2125"/>
        <v>#N/A</v>
      </c>
      <c r="AG1235" s="223" t="e">
        <f ca="1">INDEX(TWOPTPCT_COEFFS,1,1)+AB1235*INDEX(TWOPTPCT_COEFFS,1,2)+I1234*INDEX(TWOPTPCT_COEFFS,1,3)+G1234*INDEX(TWOPTPCT_COEFFS,1,4)+L1234*INDEX(TWOPTPCT_COEFFS,1,5)+AB1238*AB1240</f>
        <v>#N/A</v>
      </c>
      <c r="AH1235" s="223" t="e">
        <f ca="1">INDEX(FTA_COEFFS,1,1)+O1235*INDEX(FTA_COEFFS,1,2)+N1234*INDEX(FTA_COEFFS,1,3)+(Q1235+R1235)*INDEX(FTA_COEFFS,1,4)+(Q1234+R1234)*INDEX(FTA_COEFFS,1,5)+M1234*INDEX(FTA_COEFFS,1,6)+AC1238*AC1240</f>
        <v>#N/A</v>
      </c>
      <c r="AI1235" s="223" t="e">
        <f ca="1">INDEX(FTPCT_COEFFS,1,1)+P1235*INDEX(FTPCT_COEFFS,1,2)+F1235*INDEX(FTPCT_COEFFS,1,3)+G1234*INDEX(FTPCT_COEFFS,1,4)+AD1238*AD1240</f>
        <v>#N/A</v>
      </c>
      <c r="AJ1235" s="338" t="e">
        <f t="shared" ca="1" si="2126"/>
        <v>#N/A</v>
      </c>
      <c r="AK1235" s="55"/>
      <c r="AL1235" s="55"/>
      <c r="AM1235" s="55"/>
      <c r="AN1235" s="55"/>
      <c r="AO1235" s="55"/>
      <c r="AP1235" s="55"/>
      <c r="AQ1235" s="55"/>
      <c r="AR1235" s="55"/>
    </row>
    <row r="1236" spans="1:45" x14ac:dyDescent="0.3">
      <c r="A1236" s="54" t="e">
        <f ca="1">IF(D1234&gt;(D1235+(AVERAGE(V1234,W1234)-AVERAGE(V1235,W1235))/2)+2.5,C1234,IF(D1235&gt;(D1234+(AVERAGE(V1235,W1235)-AVERAGE(V1234,W1234))/2)+2.5,C1235,"Close"))</f>
        <v>#N/A</v>
      </c>
      <c r="B1236" s="64" t="e">
        <f ca="1">IF(D1235&gt;D1234,C1235,C1234)</f>
        <v>#N/A</v>
      </c>
      <c r="D1236" s="56"/>
      <c r="X1236" s="55"/>
      <c r="Y1236" s="55"/>
      <c r="Z1236" s="55"/>
      <c r="AA1236" s="55"/>
      <c r="AB1236" s="55"/>
      <c r="AC1236" s="337"/>
      <c r="AD1236" s="337"/>
      <c r="AE1236" s="337"/>
      <c r="AF1236" s="337"/>
      <c r="AG1236" s="337"/>
      <c r="AH1236" s="337"/>
      <c r="AI1236" s="337"/>
      <c r="AJ1236" s="337"/>
      <c r="AK1236" s="337"/>
      <c r="AL1236" s="337"/>
      <c r="AM1236" s="55"/>
      <c r="AN1236" s="55"/>
      <c r="AO1236" s="55"/>
      <c r="AP1236" s="55"/>
      <c r="AQ1236" s="55"/>
      <c r="AR1236" s="55"/>
      <c r="AS1236" s="55"/>
    </row>
    <row r="1237" spans="1:45" x14ac:dyDescent="0.3">
      <c r="X1237" s="54" t="s">
        <v>1305</v>
      </c>
      <c r="Y1237" s="54" t="s">
        <v>128</v>
      </c>
      <c r="Z1237" s="54" t="s">
        <v>157</v>
      </c>
      <c r="AA1237" s="54" t="s">
        <v>151</v>
      </c>
      <c r="AB1237" s="54" t="s">
        <v>1327</v>
      </c>
      <c r="AC1237" s="54" t="s">
        <v>129</v>
      </c>
      <c r="AD1237" s="54" t="s">
        <v>116</v>
      </c>
      <c r="AE1237" s="54"/>
      <c r="AF1237" s="54"/>
      <c r="AG1237" s="54"/>
      <c r="AH1237" s="54"/>
      <c r="AI1237" s="54"/>
      <c r="AJ1237" s="54"/>
      <c r="AK1237" s="54"/>
      <c r="AL1237" s="54"/>
      <c r="AM1237" s="54"/>
      <c r="AN1237" s="54"/>
      <c r="AO1237" s="54"/>
      <c r="AP1237" s="54"/>
      <c r="AQ1237" s="54"/>
      <c r="AR1237" s="54"/>
      <c r="AS1237" s="54"/>
    </row>
    <row r="1238" spans="1:45" x14ac:dyDescent="0.3">
      <c r="X1238" s="54"/>
      <c r="Y1238" s="54">
        <f t="shared" ref="Y1238:AD1238" si="2129">Y1231</f>
        <v>6.4436999999999998</v>
      </c>
      <c r="Z1238" s="54">
        <f t="shared" si="2129"/>
        <v>4.9371</v>
      </c>
      <c r="AA1238" s="54">
        <f t="shared" si="2129"/>
        <v>11.350300000000001</v>
      </c>
      <c r="AB1238" s="54">
        <f t="shared" si="2129"/>
        <v>7.1900000000000006E-2</v>
      </c>
      <c r="AC1238" s="54">
        <f t="shared" si="2129"/>
        <v>6.2766000000000002</v>
      </c>
      <c r="AD1238" s="54">
        <f t="shared" si="2129"/>
        <v>11.042999999999999</v>
      </c>
      <c r="AE1238" s="54"/>
      <c r="AF1238" s="336"/>
      <c r="AG1238" s="336"/>
      <c r="AH1238" s="336"/>
      <c r="AI1238" s="54"/>
      <c r="AJ1238" s="54"/>
      <c r="AK1238" s="54"/>
      <c r="AL1238" s="54"/>
      <c r="AM1238" s="54"/>
      <c r="AN1238" s="54"/>
      <c r="AO1238" s="54"/>
      <c r="AP1238" s="54"/>
      <c r="AQ1238" s="54"/>
      <c r="AR1238" s="54"/>
      <c r="AS1238" s="54"/>
    </row>
    <row r="1239" spans="1:45" x14ac:dyDescent="0.3">
      <c r="D1239" s="56"/>
      <c r="X1239" s="336"/>
      <c r="Y1239" s="336">
        <f t="shared" ca="1" si="2081"/>
        <v>-0.1450734682902757</v>
      </c>
      <c r="Z1239" s="336">
        <f t="shared" ca="1" si="2081"/>
        <v>-0.20301513759631884</v>
      </c>
      <c r="AA1239" s="336">
        <f t="shared" ca="1" si="2081"/>
        <v>1.1180244508163613</v>
      </c>
      <c r="AB1239" s="336">
        <f t="shared" ca="1" si="2081"/>
        <v>0.77542818917788148</v>
      </c>
      <c r="AC1239" s="336">
        <f t="shared" ca="1" si="2081"/>
        <v>0.31275028065973837</v>
      </c>
      <c r="AD1239" s="336">
        <f t="shared" ca="1" si="2081"/>
        <v>2.0091304460413118E-2</v>
      </c>
      <c r="AE1239" s="336"/>
      <c r="AF1239" s="336"/>
      <c r="AG1239" s="336"/>
      <c r="AH1239" s="336"/>
      <c r="AI1239" s="54"/>
      <c r="AJ1239" s="54"/>
      <c r="AK1239" s="54"/>
      <c r="AL1239" s="336"/>
      <c r="AM1239" s="336"/>
      <c r="AN1239" s="336"/>
      <c r="AO1239" s="336"/>
      <c r="AP1239" s="54"/>
      <c r="AQ1239" s="336"/>
      <c r="AR1239" s="336"/>
      <c r="AS1239" s="336"/>
    </row>
    <row r="1240" spans="1:45" x14ac:dyDescent="0.3">
      <c r="C1240" s="54"/>
      <c r="D1240" s="56"/>
      <c r="Y1240" s="336">
        <f t="shared" ca="1" si="2081"/>
        <v>0.962508375206093</v>
      </c>
      <c r="Z1240" s="336">
        <f t="shared" ca="1" si="2081"/>
        <v>-0.95557370288767396</v>
      </c>
      <c r="AA1240" s="336">
        <f t="shared" ca="1" si="2081"/>
        <v>-1.2211142993653929E-3</v>
      </c>
      <c r="AB1240" s="336">
        <f t="shared" ca="1" si="2081"/>
        <v>-0.64127626278483363</v>
      </c>
      <c r="AC1240" s="336">
        <f t="shared" ca="1" si="2081"/>
        <v>-0.89202040452007592</v>
      </c>
      <c r="AD1240" s="336">
        <f t="shared" ca="1" si="2081"/>
        <v>0.41937995696839858</v>
      </c>
      <c r="AE1240" s="55"/>
      <c r="AF1240" s="55"/>
      <c r="AG1240" s="55"/>
      <c r="AH1240" s="55"/>
      <c r="AI1240" s="55"/>
      <c r="AJ1240" s="55"/>
      <c r="AK1240" s="55"/>
      <c r="AL1240" s="55"/>
      <c r="AM1240" s="55"/>
      <c r="AN1240" s="55"/>
      <c r="AO1240" s="55"/>
      <c r="AP1240" s="55"/>
      <c r="AQ1240" s="55"/>
      <c r="AR1240" s="55"/>
      <c r="AS1240" s="55"/>
    </row>
    <row r="1241" spans="1:45" x14ac:dyDescent="0.3">
      <c r="B1241" s="54" t="s">
        <v>172</v>
      </c>
      <c r="C1241" s="53">
        <f>C1234</f>
        <v>0</v>
      </c>
      <c r="D1241" s="56" t="e">
        <f t="shared" ref="D1241:D1242" ca="1" si="2130">AJ1241</f>
        <v>#N/A</v>
      </c>
      <c r="E1241" s="52" t="e">
        <f t="shared" ref="E1241:W1241" si="2131">E1234</f>
        <v>#N/A</v>
      </c>
      <c r="F1241" s="52" t="e">
        <f t="shared" si="2131"/>
        <v>#N/A</v>
      </c>
      <c r="G1241" s="52" t="e">
        <f t="shared" si="2131"/>
        <v>#N/A</v>
      </c>
      <c r="H1241" s="52" t="e">
        <f t="shared" si="2131"/>
        <v>#N/A</v>
      </c>
      <c r="I1241" s="52" t="e">
        <f t="shared" si="2131"/>
        <v>#N/A</v>
      </c>
      <c r="J1241" s="52" t="e">
        <f t="shared" si="2131"/>
        <v>#N/A</v>
      </c>
      <c r="K1241" s="52" t="e">
        <f t="shared" si="2131"/>
        <v>#N/A</v>
      </c>
      <c r="L1241" s="52" t="e">
        <f t="shared" si="2131"/>
        <v>#N/A</v>
      </c>
      <c r="M1241" s="52" t="e">
        <f t="shared" si="2131"/>
        <v>#N/A</v>
      </c>
      <c r="N1241" s="52" t="e">
        <f t="shared" si="2131"/>
        <v>#N/A</v>
      </c>
      <c r="O1241" s="52" t="e">
        <f t="shared" si="2131"/>
        <v>#N/A</v>
      </c>
      <c r="P1241" s="52" t="e">
        <f t="shared" si="2131"/>
        <v>#N/A</v>
      </c>
      <c r="Q1241" s="52" t="e">
        <f t="shared" si="2131"/>
        <v>#N/A</v>
      </c>
      <c r="R1241" s="52" t="e">
        <f t="shared" si="2131"/>
        <v>#N/A</v>
      </c>
      <c r="S1241" s="52" t="e">
        <f t="shared" si="2131"/>
        <v>#N/A</v>
      </c>
      <c r="T1241" s="52" t="e">
        <f t="shared" si="2131"/>
        <v>#N/A</v>
      </c>
      <c r="U1241" s="52" t="e">
        <f t="shared" si="2131"/>
        <v>#N/A</v>
      </c>
      <c r="V1241" s="52" t="e">
        <f t="shared" si="2131"/>
        <v>#N/A</v>
      </c>
      <c r="W1241" s="52" t="e">
        <f t="shared" si="2131"/>
        <v>#N/A</v>
      </c>
      <c r="X1241" s="55" t="e">
        <f t="shared" ref="X1241:X1242" si="2132">(H1241-(O1241*P1241)/100-3*(J1241*K1241)/100)/2</f>
        <v>#N/A</v>
      </c>
      <c r="Y1241" s="55" t="e">
        <f t="shared" ref="Y1241:Y1242" si="2133">SUM(X1241,(J1241*K1241/100))/(F1241/100)</f>
        <v>#N/A</v>
      </c>
      <c r="Z1241" s="55" t="e">
        <f t="shared" ref="Z1241" si="2134">U1241*0.5+U1242*0.5</f>
        <v>#N/A</v>
      </c>
      <c r="AA1241" s="55" t="e">
        <f t="shared" ref="AA1241:AA1242" si="2135">J1241/Y1241</f>
        <v>#N/A</v>
      </c>
      <c r="AB1241" s="336" t="e">
        <f t="shared" ref="AB1241:AB1242" si="2136">X1241/(Y1241-J1241)</f>
        <v>#N/A</v>
      </c>
      <c r="AC1241" s="223" t="e">
        <f ca="1">INDEX(FGA_COEFFS,1,1)+Z1241*INDEX(FGA_COEFFS,1,2)+Y1241*INDEX(FGA_COEFFS,1,3)+R1241*INDEX(FGA_COEFFS,1,4)+Q1242*INDEX(FGA_COEFFS,1,5)+S1241*INDEX(FGA_COEFFS,1,6)+T1242*INDEX(FGA_COEFFS,1,7)+M1242*INDEX(FGA_COEFFS,1,8)+Y1245*Y1246</f>
        <v>#N/A</v>
      </c>
      <c r="AD1241" s="223" t="e">
        <f ca="1">INDEX(THREEPTA_COEFFS,1,1)+AC1241*INDEX(THREEPTA_COEFFS,1,2)+J1241*INDEX(THREEPTA_COEFFS,1,3)+AA1241*INDEX(THREEPTA_COEFFS,1,4)+K1241*INDEX(THREEPTA_COEFFS,1,5)+L1242*INDEX(THREEPTA_COEFFS,1,6)+Z1245*Z1246</f>
        <v>#N/A</v>
      </c>
      <c r="AE1241" s="223" t="e">
        <f ca="1">INDEX(THREEPTPCT_COEFFS,1,1)+K1241*INDEX(THREEPTPCT_COEFFS,1,2)+L1242*INDEX(THREEPTPCT_COEFFS,1,3)+AA1245*AA1246</f>
        <v>#N/A</v>
      </c>
      <c r="AF1241" s="55" t="e">
        <f t="shared" ref="AF1241:AF1242" ca="1" si="2137">AC1241-AD1241</f>
        <v>#N/A</v>
      </c>
      <c r="AG1241" s="223" t="e">
        <f ca="1">INDEX(TWOPTPCT_COEFFS,1,1)+AB1241*INDEX(TWOPTPCT_COEFFS,1,2)+I1242*INDEX(TWOPTPCT_COEFFS,1,3)+G1242*INDEX(TWOPTPCT_COEFFS,1,4)+L1242*INDEX(TWOPTPCT_COEFFS,1,5)+AB1245*AB1246</f>
        <v>#N/A</v>
      </c>
      <c r="AH1241" s="223" t="e">
        <f ca="1">INDEX(FTA_COEFFS,1,1)+O1241*INDEX(FTA_COEFFS,1,2)+N1242*INDEX(FTA_COEFFS,1,3)+(Q1241+R1241)*INDEX(FTA_COEFFS,1,4)+(Q1242+R1242)*INDEX(FTA_COEFFS,1,5)+M1242*INDEX(FTA_COEFFS,1,6)+AC1245*AC1246</f>
        <v>#N/A</v>
      </c>
      <c r="AI1241" s="223" t="e">
        <f ca="1">INDEX(FTPCT_COEFFS,1,1)+P1241*INDEX(FTPCT_COEFFS,1,2)+F1241*INDEX(FTPCT_COEFFS,1,3)+G1242*INDEX(FTPCT_COEFFS,1,4)+AD1245*AD1246</f>
        <v>#N/A</v>
      </c>
      <c r="AJ1241" s="338" t="e">
        <f t="shared" ref="AJ1241:AJ1242" ca="1" si="2138">AD1241*AE1241/100+AF1241*AG1241+AH1241*AI1241/100</f>
        <v>#N/A</v>
      </c>
      <c r="AK1241" s="55"/>
      <c r="AL1241" s="55"/>
      <c r="AM1241" s="55"/>
      <c r="AN1241" s="55"/>
      <c r="AO1241" s="55"/>
      <c r="AP1241" s="55"/>
      <c r="AQ1241" s="55"/>
      <c r="AR1241" s="55"/>
    </row>
    <row r="1242" spans="1:45" x14ac:dyDescent="0.3">
      <c r="B1242" s="54" t="s">
        <v>175</v>
      </c>
      <c r="C1242" s="54">
        <f>C1235</f>
        <v>0</v>
      </c>
      <c r="D1242" s="56" t="e">
        <f t="shared" ca="1" si="2130"/>
        <v>#N/A</v>
      </c>
      <c r="E1242" s="52" t="e">
        <f t="shared" ref="E1242:W1242" si="2139">E1235</f>
        <v>#N/A</v>
      </c>
      <c r="F1242" s="52" t="e">
        <f t="shared" si="2139"/>
        <v>#N/A</v>
      </c>
      <c r="G1242" s="52" t="e">
        <f t="shared" si="2139"/>
        <v>#N/A</v>
      </c>
      <c r="H1242" s="52" t="e">
        <f t="shared" si="2139"/>
        <v>#N/A</v>
      </c>
      <c r="I1242" s="52" t="e">
        <f t="shared" si="2139"/>
        <v>#N/A</v>
      </c>
      <c r="J1242" s="52" t="e">
        <f t="shared" si="2139"/>
        <v>#N/A</v>
      </c>
      <c r="K1242" s="52" t="e">
        <f t="shared" si="2139"/>
        <v>#N/A</v>
      </c>
      <c r="L1242" s="52" t="e">
        <f t="shared" si="2139"/>
        <v>#N/A</v>
      </c>
      <c r="M1242" s="52" t="e">
        <f t="shared" si="2139"/>
        <v>#N/A</v>
      </c>
      <c r="N1242" s="52" t="e">
        <f t="shared" si="2139"/>
        <v>#N/A</v>
      </c>
      <c r="O1242" s="52" t="e">
        <f t="shared" si="2139"/>
        <v>#N/A</v>
      </c>
      <c r="P1242" s="52" t="e">
        <f t="shared" si="2139"/>
        <v>#N/A</v>
      </c>
      <c r="Q1242" s="52" t="e">
        <f t="shared" si="2139"/>
        <v>#N/A</v>
      </c>
      <c r="R1242" s="52" t="e">
        <f t="shared" si="2139"/>
        <v>#N/A</v>
      </c>
      <c r="S1242" s="52" t="e">
        <f t="shared" si="2139"/>
        <v>#N/A</v>
      </c>
      <c r="T1242" s="52" t="e">
        <f t="shared" si="2139"/>
        <v>#N/A</v>
      </c>
      <c r="U1242" s="52" t="e">
        <f t="shared" si="2139"/>
        <v>#N/A</v>
      </c>
      <c r="V1242" s="52" t="e">
        <f t="shared" si="2139"/>
        <v>#N/A</v>
      </c>
      <c r="W1242" s="52" t="e">
        <f t="shared" si="2139"/>
        <v>#N/A</v>
      </c>
      <c r="X1242" s="55" t="e">
        <f t="shared" si="2132"/>
        <v>#N/A</v>
      </c>
      <c r="Y1242" s="55" t="e">
        <f t="shared" si="2133"/>
        <v>#N/A</v>
      </c>
      <c r="Z1242" s="55" t="e">
        <f t="shared" ref="Z1242" si="2140">Z1241</f>
        <v>#N/A</v>
      </c>
      <c r="AA1242" s="55" t="e">
        <f t="shared" si="2135"/>
        <v>#N/A</v>
      </c>
      <c r="AB1242" s="336" t="e">
        <f t="shared" si="2136"/>
        <v>#N/A</v>
      </c>
      <c r="AC1242" s="223" t="e">
        <f ca="1">INDEX(FGA_COEFFS,1,1)+Z1242*INDEX(FGA_COEFFS,1,2)+Y1242*INDEX(FGA_COEFFS,1,3)+R1242*INDEX(FGA_COEFFS,1,4)+Q1241*INDEX(FGA_COEFFS,1,5)+S1242*INDEX(FGA_COEFFS,1,6)+T1241*INDEX(FGA_COEFFS,1,7)+M1241*INDEX(FGA_COEFFS,1,8)+Y1245*Y1247</f>
        <v>#N/A</v>
      </c>
      <c r="AD1242" s="223" t="e">
        <f ca="1">INDEX(THREEPTA_COEFFS,1,1)+AC1242*INDEX(THREEPTA_COEFFS,1,2)+J1242*INDEX(THREEPTA_COEFFS,1,3)+AA1242*INDEX(THREEPTA_COEFFS,1,4)+K1242*INDEX(THREEPTA_COEFFS,1,5)+L1241*INDEX(THREEPTA_COEFFS,1,6)+Z1245*Z1247</f>
        <v>#N/A</v>
      </c>
      <c r="AE1242" s="223" t="e">
        <f ca="1">INDEX(THREEPTPCT_COEFFS,1,1)+K1242*INDEX(THREEPTPCT_COEFFS,1,2)+L1241*INDEX(THREEPTPCT_COEFFS,1,3)+AA1245*AA1247</f>
        <v>#N/A</v>
      </c>
      <c r="AF1242" s="55" t="e">
        <f t="shared" ca="1" si="2137"/>
        <v>#N/A</v>
      </c>
      <c r="AG1242" s="223" t="e">
        <f ca="1">INDEX(TWOPTPCT_COEFFS,1,1)+AB1242*INDEX(TWOPTPCT_COEFFS,1,2)+I1241*INDEX(TWOPTPCT_COEFFS,1,3)+G1241*INDEX(TWOPTPCT_COEFFS,1,4)+L1241*INDEX(TWOPTPCT_COEFFS,1,5)+AB1245*AB1247</f>
        <v>#N/A</v>
      </c>
      <c r="AH1242" s="223" t="e">
        <f ca="1">INDEX(FTA_COEFFS,1,1)+O1242*INDEX(FTA_COEFFS,1,2)+N1241*INDEX(FTA_COEFFS,1,3)+(Q1242+R1242)*INDEX(FTA_COEFFS,1,4)+(Q1241+R1241)*INDEX(FTA_COEFFS,1,5)+M1241*INDEX(FTA_COEFFS,1,6)+AC1245*AC1247</f>
        <v>#N/A</v>
      </c>
      <c r="AI1242" s="223" t="e">
        <f ca="1">INDEX(FTPCT_COEFFS,1,1)+P1242*INDEX(FTPCT_COEFFS,1,2)+F1242*INDEX(FTPCT_COEFFS,1,3)+G1241*INDEX(FTPCT_COEFFS,1,4)+AD1245*AD1247</f>
        <v>#N/A</v>
      </c>
      <c r="AJ1242" s="338" t="e">
        <f t="shared" ca="1" si="2138"/>
        <v>#N/A</v>
      </c>
      <c r="AK1242" s="55"/>
      <c r="AL1242" s="55"/>
      <c r="AM1242" s="55"/>
      <c r="AN1242" s="55"/>
      <c r="AO1242" s="55"/>
      <c r="AP1242" s="55"/>
      <c r="AQ1242" s="55"/>
      <c r="AR1242" s="55"/>
    </row>
    <row r="1243" spans="1:45" x14ac:dyDescent="0.3">
      <c r="A1243" s="54" t="e">
        <f ca="1">IF(D1241&gt;(D1242+(AVERAGE(V1241,W1241)-AVERAGE(V1242,W1242))/2)+2.5,C1241,IF(D1242&gt;(D1241+(AVERAGE(V1242,W1242)-AVERAGE(V1241,W1241))/2)+2.5,C1242,"Close"))</f>
        <v>#N/A</v>
      </c>
      <c r="B1243" s="64" t="e">
        <f ca="1">IF(D1242&gt;D1241,C1242,C1241)</f>
        <v>#N/A</v>
      </c>
      <c r="D1243" s="56"/>
      <c r="X1243" s="55"/>
      <c r="Y1243" s="55"/>
      <c r="Z1243" s="55"/>
      <c r="AA1243" s="55"/>
      <c r="AB1243" s="55"/>
      <c r="AC1243" s="337"/>
      <c r="AD1243" s="337"/>
      <c r="AE1243" s="337"/>
      <c r="AF1243" s="337"/>
      <c r="AG1243" s="337"/>
      <c r="AH1243" s="337"/>
      <c r="AI1243" s="337"/>
      <c r="AJ1243" s="337"/>
      <c r="AK1243" s="337"/>
      <c r="AL1243" s="337"/>
      <c r="AM1243" s="55"/>
      <c r="AN1243" s="55"/>
      <c r="AO1243" s="55"/>
      <c r="AP1243" s="55"/>
      <c r="AQ1243" s="55"/>
      <c r="AR1243" s="55"/>
      <c r="AS1243" s="55"/>
    </row>
    <row r="1244" spans="1:45" x14ac:dyDescent="0.3">
      <c r="X1244" s="54" t="s">
        <v>1305</v>
      </c>
      <c r="Y1244" s="54" t="s">
        <v>128</v>
      </c>
      <c r="Z1244" s="54" t="s">
        <v>157</v>
      </c>
      <c r="AA1244" s="54" t="s">
        <v>151</v>
      </c>
      <c r="AB1244" s="54" t="s">
        <v>1327</v>
      </c>
      <c r="AC1244" s="54" t="s">
        <v>129</v>
      </c>
      <c r="AD1244" s="54" t="s">
        <v>116</v>
      </c>
      <c r="AE1244" s="54"/>
      <c r="AF1244" s="54"/>
      <c r="AG1244" s="54"/>
      <c r="AH1244" s="54"/>
      <c r="AI1244" s="54"/>
      <c r="AJ1244" s="54"/>
      <c r="AK1244" s="54"/>
      <c r="AL1244" s="54"/>
      <c r="AM1244" s="54"/>
      <c r="AN1244" s="54"/>
      <c r="AO1244" s="54"/>
      <c r="AP1244" s="54"/>
      <c r="AQ1244" s="54"/>
      <c r="AR1244" s="54"/>
      <c r="AS1244" s="54"/>
    </row>
    <row r="1245" spans="1:45" x14ac:dyDescent="0.3">
      <c r="X1245" s="54"/>
      <c r="Y1245" s="54">
        <f t="shared" ref="Y1245:AD1245" si="2141">Y1238</f>
        <v>6.4436999999999998</v>
      </c>
      <c r="Z1245" s="54">
        <f t="shared" si="2141"/>
        <v>4.9371</v>
      </c>
      <c r="AA1245" s="54">
        <f t="shared" si="2141"/>
        <v>11.350300000000001</v>
      </c>
      <c r="AB1245" s="54">
        <f t="shared" si="2141"/>
        <v>7.1900000000000006E-2</v>
      </c>
      <c r="AC1245" s="54">
        <f t="shared" si="2141"/>
        <v>6.2766000000000002</v>
      </c>
      <c r="AD1245" s="54">
        <f t="shared" si="2141"/>
        <v>11.042999999999999</v>
      </c>
      <c r="AE1245" s="54"/>
      <c r="AF1245" s="336"/>
      <c r="AG1245" s="336"/>
      <c r="AH1245" s="336"/>
      <c r="AI1245" s="54"/>
      <c r="AJ1245" s="54"/>
      <c r="AK1245" s="54"/>
      <c r="AL1245" s="54"/>
      <c r="AM1245" s="54"/>
      <c r="AN1245" s="54"/>
      <c r="AO1245" s="54"/>
      <c r="AP1245" s="54"/>
      <c r="AQ1245" s="54"/>
      <c r="AR1245" s="54"/>
      <c r="AS1245" s="54"/>
    </row>
    <row r="1246" spans="1:45" x14ac:dyDescent="0.3">
      <c r="D1246" s="56"/>
      <c r="X1246" s="336"/>
      <c r="Y1246" s="336">
        <f t="shared" ca="1" si="2081"/>
        <v>5.156540131271066E-2</v>
      </c>
      <c r="Z1246" s="336">
        <f t="shared" ca="1" si="2081"/>
        <v>-1.4684141665369319</v>
      </c>
      <c r="AA1246" s="336">
        <f t="shared" ca="1" si="2081"/>
        <v>-1.0612992005359523</v>
      </c>
      <c r="AB1246" s="336">
        <f t="shared" ca="1" si="2081"/>
        <v>0.67953059855471243</v>
      </c>
      <c r="AC1246" s="336">
        <f t="shared" ca="1" si="2081"/>
        <v>9.4891471209893413E-2</v>
      </c>
      <c r="AD1246" s="336">
        <f t="shared" ca="1" si="2081"/>
        <v>-1.385446334692545</v>
      </c>
      <c r="AE1246" s="336"/>
      <c r="AF1246" s="336"/>
      <c r="AG1246" s="336"/>
      <c r="AH1246" s="336"/>
      <c r="AI1246" s="54"/>
      <c r="AJ1246" s="54"/>
      <c r="AK1246" s="54"/>
      <c r="AL1246" s="336"/>
      <c r="AM1246" s="336"/>
      <c r="AN1246" s="336"/>
      <c r="AO1246" s="336"/>
      <c r="AP1246" s="54"/>
      <c r="AQ1246" s="336"/>
      <c r="AR1246" s="336"/>
      <c r="AS1246" s="336"/>
    </row>
    <row r="1247" spans="1:45" x14ac:dyDescent="0.3">
      <c r="C1247" s="54"/>
      <c r="D1247" s="56"/>
      <c r="Y1247" s="336">
        <f t="shared" ca="1" si="2081"/>
        <v>-0.77917060980895125</v>
      </c>
      <c r="Z1247" s="336">
        <f t="shared" ca="1" si="2081"/>
        <v>-8.7221497762485944E-2</v>
      </c>
      <c r="AA1247" s="336">
        <f t="shared" ca="1" si="2081"/>
        <v>0.31118747147768422</v>
      </c>
      <c r="AB1247" s="336">
        <f t="shared" ca="1" si="2081"/>
        <v>-0.11516533037014859</v>
      </c>
      <c r="AC1247" s="336">
        <f t="shared" ca="1" si="2081"/>
        <v>0.45000018664244645</v>
      </c>
      <c r="AD1247" s="336">
        <f t="shared" ca="1" si="2081"/>
        <v>0.15189168814059115</v>
      </c>
      <c r="AE1247" s="55"/>
      <c r="AF1247" s="55"/>
      <c r="AG1247" s="55"/>
      <c r="AH1247" s="55"/>
      <c r="AI1247" s="55"/>
      <c r="AJ1247" s="55"/>
      <c r="AK1247" s="55"/>
      <c r="AL1247" s="55"/>
      <c r="AM1247" s="55"/>
      <c r="AN1247" s="55"/>
      <c r="AO1247" s="55"/>
      <c r="AP1247" s="55"/>
      <c r="AQ1247" s="55"/>
      <c r="AR1247" s="55"/>
      <c r="AS1247" s="55"/>
    </row>
    <row r="1248" spans="1:45" x14ac:dyDescent="0.3">
      <c r="B1248" s="54" t="s">
        <v>172</v>
      </c>
      <c r="C1248" s="53">
        <f>C1241</f>
        <v>0</v>
      </c>
      <c r="D1248" s="56" t="e">
        <f t="shared" ref="D1248:D1249" ca="1" si="2142">AJ1248</f>
        <v>#N/A</v>
      </c>
      <c r="E1248" s="52" t="e">
        <f t="shared" ref="E1248:W1248" si="2143">E1241</f>
        <v>#N/A</v>
      </c>
      <c r="F1248" s="52" t="e">
        <f t="shared" si="2143"/>
        <v>#N/A</v>
      </c>
      <c r="G1248" s="52" t="e">
        <f t="shared" si="2143"/>
        <v>#N/A</v>
      </c>
      <c r="H1248" s="52" t="e">
        <f t="shared" si="2143"/>
        <v>#N/A</v>
      </c>
      <c r="I1248" s="52" t="e">
        <f t="shared" si="2143"/>
        <v>#N/A</v>
      </c>
      <c r="J1248" s="52" t="e">
        <f t="shared" si="2143"/>
        <v>#N/A</v>
      </c>
      <c r="K1248" s="52" t="e">
        <f t="shared" si="2143"/>
        <v>#N/A</v>
      </c>
      <c r="L1248" s="52" t="e">
        <f t="shared" si="2143"/>
        <v>#N/A</v>
      </c>
      <c r="M1248" s="52" t="e">
        <f t="shared" si="2143"/>
        <v>#N/A</v>
      </c>
      <c r="N1248" s="52" t="e">
        <f t="shared" si="2143"/>
        <v>#N/A</v>
      </c>
      <c r="O1248" s="52" t="e">
        <f t="shared" si="2143"/>
        <v>#N/A</v>
      </c>
      <c r="P1248" s="52" t="e">
        <f t="shared" si="2143"/>
        <v>#N/A</v>
      </c>
      <c r="Q1248" s="52" t="e">
        <f t="shared" si="2143"/>
        <v>#N/A</v>
      </c>
      <c r="R1248" s="52" t="e">
        <f t="shared" si="2143"/>
        <v>#N/A</v>
      </c>
      <c r="S1248" s="52" t="e">
        <f t="shared" si="2143"/>
        <v>#N/A</v>
      </c>
      <c r="T1248" s="52" t="e">
        <f t="shared" si="2143"/>
        <v>#N/A</v>
      </c>
      <c r="U1248" s="52" t="e">
        <f t="shared" si="2143"/>
        <v>#N/A</v>
      </c>
      <c r="V1248" s="52" t="e">
        <f t="shared" si="2143"/>
        <v>#N/A</v>
      </c>
      <c r="W1248" s="52" t="e">
        <f t="shared" si="2143"/>
        <v>#N/A</v>
      </c>
      <c r="X1248" s="55" t="e">
        <f t="shared" ref="X1248:X1249" si="2144">(H1248-(O1248*P1248)/100-3*(J1248*K1248)/100)/2</f>
        <v>#N/A</v>
      </c>
      <c r="Y1248" s="55" t="e">
        <f t="shared" ref="Y1248:Y1249" si="2145">SUM(X1248,(J1248*K1248/100))/(F1248/100)</f>
        <v>#N/A</v>
      </c>
      <c r="Z1248" s="55" t="e">
        <f t="shared" ref="Z1248" si="2146">U1248*0.5+U1249*0.5</f>
        <v>#N/A</v>
      </c>
      <c r="AA1248" s="55" t="e">
        <f t="shared" ref="AA1248:AA1249" si="2147">J1248/Y1248</f>
        <v>#N/A</v>
      </c>
      <c r="AB1248" s="336" t="e">
        <f t="shared" ref="AB1248:AB1249" si="2148">X1248/(Y1248-J1248)</f>
        <v>#N/A</v>
      </c>
      <c r="AC1248" s="223" t="e">
        <f ca="1">INDEX(FGA_COEFFS,1,1)+Z1248*INDEX(FGA_COEFFS,1,2)+Y1248*INDEX(FGA_COEFFS,1,3)+R1248*INDEX(FGA_COEFFS,1,4)+Q1249*INDEX(FGA_COEFFS,1,5)+S1248*INDEX(FGA_COEFFS,1,6)+T1249*INDEX(FGA_COEFFS,1,7)+M1249*INDEX(FGA_COEFFS,1,8)+Y1252*Y1253</f>
        <v>#N/A</v>
      </c>
      <c r="AD1248" s="223" t="e">
        <f ca="1">INDEX(THREEPTA_COEFFS,1,1)+AC1248*INDEX(THREEPTA_COEFFS,1,2)+J1248*INDEX(THREEPTA_COEFFS,1,3)+AA1248*INDEX(THREEPTA_COEFFS,1,4)+K1248*INDEX(THREEPTA_COEFFS,1,5)+L1249*INDEX(THREEPTA_COEFFS,1,6)+Z1252*Z1253</f>
        <v>#N/A</v>
      </c>
      <c r="AE1248" s="223" t="e">
        <f ca="1">INDEX(THREEPTPCT_COEFFS,1,1)+K1248*INDEX(THREEPTPCT_COEFFS,1,2)+L1249*INDEX(THREEPTPCT_COEFFS,1,3)+AA1252*AA1253</f>
        <v>#N/A</v>
      </c>
      <c r="AF1248" s="55" t="e">
        <f t="shared" ref="AF1248:AF1249" ca="1" si="2149">AC1248-AD1248</f>
        <v>#N/A</v>
      </c>
      <c r="AG1248" s="223" t="e">
        <f ca="1">INDEX(TWOPTPCT_COEFFS,1,1)+AB1248*INDEX(TWOPTPCT_COEFFS,1,2)+I1249*INDEX(TWOPTPCT_COEFFS,1,3)+G1249*INDEX(TWOPTPCT_COEFFS,1,4)+L1249*INDEX(TWOPTPCT_COEFFS,1,5)+AB1252*AB1253</f>
        <v>#N/A</v>
      </c>
      <c r="AH1248" s="223" t="e">
        <f ca="1">INDEX(FTA_COEFFS,1,1)+O1248*INDEX(FTA_COEFFS,1,2)+N1249*INDEX(FTA_COEFFS,1,3)+(Q1248+R1248)*INDEX(FTA_COEFFS,1,4)+(Q1249+R1249)*INDEX(FTA_COEFFS,1,5)+M1249*INDEX(FTA_COEFFS,1,6)+AC1252*AC1253</f>
        <v>#N/A</v>
      </c>
      <c r="AI1248" s="223" t="e">
        <f ca="1">INDEX(FTPCT_COEFFS,1,1)+P1248*INDEX(FTPCT_COEFFS,1,2)+F1248*INDEX(FTPCT_COEFFS,1,3)+G1249*INDEX(FTPCT_COEFFS,1,4)+AD1252*AD1253</f>
        <v>#N/A</v>
      </c>
      <c r="AJ1248" s="338" t="e">
        <f t="shared" ref="AJ1248:AJ1249" ca="1" si="2150">AD1248*AE1248/100+AF1248*AG1248+AH1248*AI1248/100</f>
        <v>#N/A</v>
      </c>
      <c r="AK1248" s="55"/>
      <c r="AL1248" s="55"/>
      <c r="AM1248" s="55"/>
      <c r="AN1248" s="55"/>
      <c r="AO1248" s="55"/>
      <c r="AP1248" s="55"/>
      <c r="AQ1248" s="55"/>
      <c r="AR1248" s="55"/>
    </row>
    <row r="1249" spans="1:45" x14ac:dyDescent="0.3">
      <c r="B1249" s="54" t="s">
        <v>175</v>
      </c>
      <c r="C1249" s="54">
        <f>C1242</f>
        <v>0</v>
      </c>
      <c r="D1249" s="56" t="e">
        <f t="shared" ca="1" si="2142"/>
        <v>#N/A</v>
      </c>
      <c r="E1249" s="52" t="e">
        <f t="shared" ref="E1249:W1249" si="2151">E1242</f>
        <v>#N/A</v>
      </c>
      <c r="F1249" s="52" t="e">
        <f t="shared" si="2151"/>
        <v>#N/A</v>
      </c>
      <c r="G1249" s="52" t="e">
        <f t="shared" si="2151"/>
        <v>#N/A</v>
      </c>
      <c r="H1249" s="52" t="e">
        <f t="shared" si="2151"/>
        <v>#N/A</v>
      </c>
      <c r="I1249" s="52" t="e">
        <f t="shared" si="2151"/>
        <v>#N/A</v>
      </c>
      <c r="J1249" s="52" t="e">
        <f t="shared" si="2151"/>
        <v>#N/A</v>
      </c>
      <c r="K1249" s="52" t="e">
        <f t="shared" si="2151"/>
        <v>#N/A</v>
      </c>
      <c r="L1249" s="52" t="e">
        <f t="shared" si="2151"/>
        <v>#N/A</v>
      </c>
      <c r="M1249" s="52" t="e">
        <f t="shared" si="2151"/>
        <v>#N/A</v>
      </c>
      <c r="N1249" s="52" t="e">
        <f t="shared" si="2151"/>
        <v>#N/A</v>
      </c>
      <c r="O1249" s="52" t="e">
        <f t="shared" si="2151"/>
        <v>#N/A</v>
      </c>
      <c r="P1249" s="52" t="e">
        <f t="shared" si="2151"/>
        <v>#N/A</v>
      </c>
      <c r="Q1249" s="52" t="e">
        <f t="shared" si="2151"/>
        <v>#N/A</v>
      </c>
      <c r="R1249" s="52" t="e">
        <f t="shared" si="2151"/>
        <v>#N/A</v>
      </c>
      <c r="S1249" s="52" t="e">
        <f t="shared" si="2151"/>
        <v>#N/A</v>
      </c>
      <c r="T1249" s="52" t="e">
        <f t="shared" si="2151"/>
        <v>#N/A</v>
      </c>
      <c r="U1249" s="52" t="e">
        <f t="shared" si="2151"/>
        <v>#N/A</v>
      </c>
      <c r="V1249" s="52" t="e">
        <f t="shared" si="2151"/>
        <v>#N/A</v>
      </c>
      <c r="W1249" s="52" t="e">
        <f t="shared" si="2151"/>
        <v>#N/A</v>
      </c>
      <c r="X1249" s="55" t="e">
        <f t="shared" si="2144"/>
        <v>#N/A</v>
      </c>
      <c r="Y1249" s="55" t="e">
        <f t="shared" si="2145"/>
        <v>#N/A</v>
      </c>
      <c r="Z1249" s="55" t="e">
        <f t="shared" ref="Z1249" si="2152">Z1248</f>
        <v>#N/A</v>
      </c>
      <c r="AA1249" s="55" t="e">
        <f t="shared" si="2147"/>
        <v>#N/A</v>
      </c>
      <c r="AB1249" s="336" t="e">
        <f t="shared" si="2148"/>
        <v>#N/A</v>
      </c>
      <c r="AC1249" s="223" t="e">
        <f ca="1">INDEX(FGA_COEFFS,1,1)+Z1249*INDEX(FGA_COEFFS,1,2)+Y1249*INDEX(FGA_COEFFS,1,3)+R1249*INDEX(FGA_COEFFS,1,4)+Q1248*INDEX(FGA_COEFFS,1,5)+S1249*INDEX(FGA_COEFFS,1,6)+T1248*INDEX(FGA_COEFFS,1,7)+M1248*INDEX(FGA_COEFFS,1,8)+Y1252*Y1254</f>
        <v>#N/A</v>
      </c>
      <c r="AD1249" s="223" t="e">
        <f ca="1">INDEX(THREEPTA_COEFFS,1,1)+AC1249*INDEX(THREEPTA_COEFFS,1,2)+J1249*INDEX(THREEPTA_COEFFS,1,3)+AA1249*INDEX(THREEPTA_COEFFS,1,4)+K1249*INDEX(THREEPTA_COEFFS,1,5)+L1248*INDEX(THREEPTA_COEFFS,1,6)+Z1252*Z1254</f>
        <v>#N/A</v>
      </c>
      <c r="AE1249" s="223" t="e">
        <f ca="1">INDEX(THREEPTPCT_COEFFS,1,1)+K1249*INDEX(THREEPTPCT_COEFFS,1,2)+L1248*INDEX(THREEPTPCT_COEFFS,1,3)+AA1252*AA1254</f>
        <v>#N/A</v>
      </c>
      <c r="AF1249" s="55" t="e">
        <f t="shared" ca="1" si="2149"/>
        <v>#N/A</v>
      </c>
      <c r="AG1249" s="223" t="e">
        <f ca="1">INDEX(TWOPTPCT_COEFFS,1,1)+AB1249*INDEX(TWOPTPCT_COEFFS,1,2)+I1248*INDEX(TWOPTPCT_COEFFS,1,3)+G1248*INDEX(TWOPTPCT_COEFFS,1,4)+L1248*INDEX(TWOPTPCT_COEFFS,1,5)+AB1252*AB1254</f>
        <v>#N/A</v>
      </c>
      <c r="AH1249" s="223" t="e">
        <f ca="1">INDEX(FTA_COEFFS,1,1)+O1249*INDEX(FTA_COEFFS,1,2)+N1248*INDEX(FTA_COEFFS,1,3)+(Q1249+R1249)*INDEX(FTA_COEFFS,1,4)+(Q1248+R1248)*INDEX(FTA_COEFFS,1,5)+M1248*INDEX(FTA_COEFFS,1,6)+AC1252*AC1254</f>
        <v>#N/A</v>
      </c>
      <c r="AI1249" s="223" t="e">
        <f ca="1">INDEX(FTPCT_COEFFS,1,1)+P1249*INDEX(FTPCT_COEFFS,1,2)+F1249*INDEX(FTPCT_COEFFS,1,3)+G1248*INDEX(FTPCT_COEFFS,1,4)+AD1252*AD1254</f>
        <v>#N/A</v>
      </c>
      <c r="AJ1249" s="338" t="e">
        <f t="shared" ca="1" si="2150"/>
        <v>#N/A</v>
      </c>
      <c r="AK1249" s="55"/>
      <c r="AL1249" s="55"/>
      <c r="AM1249" s="55"/>
      <c r="AN1249" s="55"/>
      <c r="AO1249" s="55"/>
      <c r="AP1249" s="55"/>
      <c r="AQ1249" s="55"/>
      <c r="AR1249" s="55"/>
    </row>
    <row r="1250" spans="1:45" x14ac:dyDescent="0.3">
      <c r="A1250" s="54" t="e">
        <f ca="1">IF(D1248&gt;(D1249+(AVERAGE(V1248,W1248)-AVERAGE(V1249,W1249))/2)+2.5,C1248,IF(D1249&gt;(D1248+(AVERAGE(V1249,W1249)-AVERAGE(V1248,W1248))/2)+2.5,C1249,"Close"))</f>
        <v>#N/A</v>
      </c>
      <c r="B1250" s="64" t="e">
        <f ca="1">IF(D1249&gt;D1248,C1249,C1248)</f>
        <v>#N/A</v>
      </c>
      <c r="D1250" s="56"/>
      <c r="X1250" s="55"/>
      <c r="Y1250" s="55"/>
      <c r="Z1250" s="55"/>
      <c r="AA1250" s="55"/>
      <c r="AB1250" s="55"/>
      <c r="AC1250" s="337"/>
      <c r="AD1250" s="337"/>
      <c r="AE1250" s="337"/>
      <c r="AF1250" s="337"/>
      <c r="AG1250" s="337"/>
      <c r="AH1250" s="337"/>
      <c r="AI1250" s="337"/>
      <c r="AJ1250" s="337"/>
      <c r="AK1250" s="337"/>
      <c r="AL1250" s="337"/>
      <c r="AM1250" s="55"/>
      <c r="AN1250" s="55"/>
      <c r="AO1250" s="55"/>
      <c r="AP1250" s="55"/>
      <c r="AQ1250" s="55"/>
      <c r="AR1250" s="55"/>
      <c r="AS1250" s="55"/>
    </row>
    <row r="1251" spans="1:45" x14ac:dyDescent="0.3">
      <c r="X1251" s="54" t="s">
        <v>1305</v>
      </c>
      <c r="Y1251" s="54" t="s">
        <v>128</v>
      </c>
      <c r="Z1251" s="54" t="s">
        <v>157</v>
      </c>
      <c r="AA1251" s="54" t="s">
        <v>151</v>
      </c>
      <c r="AB1251" s="54" t="s">
        <v>1327</v>
      </c>
      <c r="AC1251" s="54" t="s">
        <v>129</v>
      </c>
      <c r="AD1251" s="54" t="s">
        <v>116</v>
      </c>
      <c r="AE1251" s="54"/>
      <c r="AF1251" s="54"/>
      <c r="AG1251" s="54"/>
      <c r="AH1251" s="54"/>
      <c r="AI1251" s="54"/>
      <c r="AJ1251" s="54"/>
      <c r="AK1251" s="54"/>
      <c r="AL1251" s="54"/>
      <c r="AM1251" s="54"/>
      <c r="AN1251" s="54"/>
      <c r="AO1251" s="54"/>
      <c r="AP1251" s="54"/>
      <c r="AQ1251" s="54"/>
      <c r="AR1251" s="54"/>
      <c r="AS1251" s="54"/>
    </row>
    <row r="1252" spans="1:45" x14ac:dyDescent="0.3">
      <c r="X1252" s="54"/>
      <c r="Y1252" s="54">
        <f t="shared" ref="Y1252:AD1252" si="2153">Y1245</f>
        <v>6.4436999999999998</v>
      </c>
      <c r="Z1252" s="54">
        <f t="shared" si="2153"/>
        <v>4.9371</v>
      </c>
      <c r="AA1252" s="54">
        <f t="shared" si="2153"/>
        <v>11.350300000000001</v>
      </c>
      <c r="AB1252" s="54">
        <f t="shared" si="2153"/>
        <v>7.1900000000000006E-2</v>
      </c>
      <c r="AC1252" s="54">
        <f t="shared" si="2153"/>
        <v>6.2766000000000002</v>
      </c>
      <c r="AD1252" s="54">
        <f t="shared" si="2153"/>
        <v>11.042999999999999</v>
      </c>
      <c r="AE1252" s="54"/>
      <c r="AF1252" s="336"/>
      <c r="AG1252" s="336"/>
      <c r="AH1252" s="336"/>
      <c r="AI1252" s="54"/>
      <c r="AJ1252" s="54"/>
      <c r="AK1252" s="54"/>
      <c r="AL1252" s="54"/>
      <c r="AM1252" s="54"/>
      <c r="AN1252" s="54"/>
      <c r="AO1252" s="54"/>
      <c r="AP1252" s="54"/>
      <c r="AQ1252" s="54"/>
      <c r="AR1252" s="54"/>
      <c r="AS1252" s="54"/>
    </row>
    <row r="1253" spans="1:45" x14ac:dyDescent="0.3">
      <c r="D1253" s="56"/>
      <c r="X1253" s="336"/>
      <c r="Y1253" s="336">
        <f t="shared" ca="1" si="2081"/>
        <v>1.3835403508999446</v>
      </c>
      <c r="Z1253" s="336">
        <f t="shared" ca="1" si="2081"/>
        <v>-1.2901188341446925</v>
      </c>
      <c r="AA1253" s="336">
        <f t="shared" ca="1" si="2081"/>
        <v>-1.1347869312756675</v>
      </c>
      <c r="AB1253" s="336">
        <f t="shared" ca="1" si="2081"/>
        <v>1.3701588363348041</v>
      </c>
      <c r="AC1253" s="336">
        <f t="shared" ca="1" si="2081"/>
        <v>-1.1805761060755562</v>
      </c>
      <c r="AD1253" s="336">
        <f t="shared" ca="1" si="2081"/>
        <v>-0.66036331196300124</v>
      </c>
      <c r="AE1253" s="336"/>
      <c r="AF1253" s="336"/>
      <c r="AG1253" s="336"/>
      <c r="AH1253" s="336"/>
      <c r="AI1253" s="54"/>
      <c r="AJ1253" s="54"/>
      <c r="AK1253" s="54"/>
      <c r="AL1253" s="336"/>
      <c r="AM1253" s="336"/>
      <c r="AN1253" s="336"/>
      <c r="AO1253" s="336"/>
      <c r="AP1253" s="54"/>
      <c r="AQ1253" s="336"/>
      <c r="AR1253" s="336"/>
      <c r="AS1253" s="336"/>
    </row>
    <row r="1254" spans="1:45" x14ac:dyDescent="0.3">
      <c r="C1254" s="54"/>
      <c r="D1254" s="56"/>
      <c r="Y1254" s="336">
        <f t="shared" ca="1" si="2081"/>
        <v>-0.54809070543477567</v>
      </c>
      <c r="Z1254" s="336">
        <f t="shared" ca="1" si="2081"/>
        <v>0.8521814852592835</v>
      </c>
      <c r="AA1254" s="336">
        <f t="shared" ca="1" si="2081"/>
        <v>6.3102258638217537E-3</v>
      </c>
      <c r="AB1254" s="336">
        <f t="shared" ca="1" si="2081"/>
        <v>-0.43375561047415911</v>
      </c>
      <c r="AC1254" s="336">
        <f t="shared" ca="1" si="2081"/>
        <v>0.33085641164984586</v>
      </c>
      <c r="AD1254" s="336">
        <f t="shared" ca="1" si="2081"/>
        <v>0.97683806681932106</v>
      </c>
      <c r="AE1254" s="55"/>
      <c r="AF1254" s="55"/>
      <c r="AG1254" s="55"/>
      <c r="AH1254" s="55"/>
      <c r="AI1254" s="55"/>
      <c r="AJ1254" s="55"/>
      <c r="AK1254" s="55"/>
      <c r="AL1254" s="55"/>
      <c r="AM1254" s="55"/>
      <c r="AN1254" s="55"/>
      <c r="AO1254" s="55"/>
      <c r="AP1254" s="55"/>
      <c r="AQ1254" s="55"/>
      <c r="AR1254" s="55"/>
      <c r="AS1254" s="55"/>
    </row>
    <row r="1255" spans="1:45" x14ac:dyDescent="0.3">
      <c r="B1255" s="54" t="s">
        <v>172</v>
      </c>
      <c r="C1255" s="53">
        <f>C1248</f>
        <v>0</v>
      </c>
      <c r="D1255" s="56" t="e">
        <f t="shared" ref="D1255:D1256" ca="1" si="2154">AJ1255</f>
        <v>#N/A</v>
      </c>
      <c r="E1255" s="52" t="e">
        <f t="shared" ref="E1255:W1255" si="2155">E1248</f>
        <v>#N/A</v>
      </c>
      <c r="F1255" s="52" t="e">
        <f t="shared" si="2155"/>
        <v>#N/A</v>
      </c>
      <c r="G1255" s="52" t="e">
        <f t="shared" si="2155"/>
        <v>#N/A</v>
      </c>
      <c r="H1255" s="52" t="e">
        <f t="shared" si="2155"/>
        <v>#N/A</v>
      </c>
      <c r="I1255" s="52" t="e">
        <f t="shared" si="2155"/>
        <v>#N/A</v>
      </c>
      <c r="J1255" s="52" t="e">
        <f t="shared" si="2155"/>
        <v>#N/A</v>
      </c>
      <c r="K1255" s="52" t="e">
        <f t="shared" si="2155"/>
        <v>#N/A</v>
      </c>
      <c r="L1255" s="52" t="e">
        <f t="shared" si="2155"/>
        <v>#N/A</v>
      </c>
      <c r="M1255" s="52" t="e">
        <f t="shared" si="2155"/>
        <v>#N/A</v>
      </c>
      <c r="N1255" s="52" t="e">
        <f t="shared" si="2155"/>
        <v>#N/A</v>
      </c>
      <c r="O1255" s="52" t="e">
        <f t="shared" si="2155"/>
        <v>#N/A</v>
      </c>
      <c r="P1255" s="52" t="e">
        <f t="shared" si="2155"/>
        <v>#N/A</v>
      </c>
      <c r="Q1255" s="52" t="e">
        <f t="shared" si="2155"/>
        <v>#N/A</v>
      </c>
      <c r="R1255" s="52" t="e">
        <f t="shared" si="2155"/>
        <v>#N/A</v>
      </c>
      <c r="S1255" s="52" t="e">
        <f t="shared" si="2155"/>
        <v>#N/A</v>
      </c>
      <c r="T1255" s="52" t="e">
        <f t="shared" si="2155"/>
        <v>#N/A</v>
      </c>
      <c r="U1255" s="52" t="e">
        <f t="shared" si="2155"/>
        <v>#N/A</v>
      </c>
      <c r="V1255" s="52" t="e">
        <f t="shared" si="2155"/>
        <v>#N/A</v>
      </c>
      <c r="W1255" s="52" t="e">
        <f t="shared" si="2155"/>
        <v>#N/A</v>
      </c>
      <c r="X1255" s="55" t="e">
        <f t="shared" ref="X1255:X1256" si="2156">(H1255-(O1255*P1255)/100-3*(J1255*K1255)/100)/2</f>
        <v>#N/A</v>
      </c>
      <c r="Y1255" s="55" t="e">
        <f t="shared" ref="Y1255:Y1256" si="2157">SUM(X1255,(J1255*K1255/100))/(F1255/100)</f>
        <v>#N/A</v>
      </c>
      <c r="Z1255" s="55" t="e">
        <f t="shared" ref="Z1255" si="2158">U1255*0.5+U1256*0.5</f>
        <v>#N/A</v>
      </c>
      <c r="AA1255" s="55" t="e">
        <f t="shared" ref="AA1255:AA1256" si="2159">J1255/Y1255</f>
        <v>#N/A</v>
      </c>
      <c r="AB1255" s="336" t="e">
        <f t="shared" ref="AB1255:AB1256" si="2160">X1255/(Y1255-J1255)</f>
        <v>#N/A</v>
      </c>
      <c r="AC1255" s="223" t="e">
        <f ca="1">INDEX(FGA_COEFFS,1,1)+Z1255*INDEX(FGA_COEFFS,1,2)+Y1255*INDEX(FGA_COEFFS,1,3)+R1255*INDEX(FGA_COEFFS,1,4)+Q1256*INDEX(FGA_COEFFS,1,5)+S1255*INDEX(FGA_COEFFS,1,6)+T1256*INDEX(FGA_COEFFS,1,7)+M1256*INDEX(FGA_COEFFS,1,8)+Y1259*Y1260</f>
        <v>#N/A</v>
      </c>
      <c r="AD1255" s="223" t="e">
        <f ca="1">INDEX(THREEPTA_COEFFS,1,1)+AC1255*INDEX(THREEPTA_COEFFS,1,2)+J1255*INDEX(THREEPTA_COEFFS,1,3)+AA1255*INDEX(THREEPTA_COEFFS,1,4)+K1255*INDEX(THREEPTA_COEFFS,1,5)+L1256*INDEX(THREEPTA_COEFFS,1,6)+Z1259*Z1260</f>
        <v>#N/A</v>
      </c>
      <c r="AE1255" s="223" t="e">
        <f ca="1">INDEX(THREEPTPCT_COEFFS,1,1)+K1255*INDEX(THREEPTPCT_COEFFS,1,2)+L1256*INDEX(THREEPTPCT_COEFFS,1,3)+AA1259*AA1260</f>
        <v>#N/A</v>
      </c>
      <c r="AF1255" s="55" t="e">
        <f t="shared" ref="AF1255:AF1256" ca="1" si="2161">AC1255-AD1255</f>
        <v>#N/A</v>
      </c>
      <c r="AG1255" s="223" t="e">
        <f ca="1">INDEX(TWOPTPCT_COEFFS,1,1)+AB1255*INDEX(TWOPTPCT_COEFFS,1,2)+I1256*INDEX(TWOPTPCT_COEFFS,1,3)+G1256*INDEX(TWOPTPCT_COEFFS,1,4)+L1256*INDEX(TWOPTPCT_COEFFS,1,5)+AB1259*AB1260</f>
        <v>#N/A</v>
      </c>
      <c r="AH1255" s="223" t="e">
        <f ca="1">INDEX(FTA_COEFFS,1,1)+O1255*INDEX(FTA_COEFFS,1,2)+N1256*INDEX(FTA_COEFFS,1,3)+(Q1255+R1255)*INDEX(FTA_COEFFS,1,4)+(Q1256+R1256)*INDEX(FTA_COEFFS,1,5)+M1256*INDEX(FTA_COEFFS,1,6)+AC1259*AC1260</f>
        <v>#N/A</v>
      </c>
      <c r="AI1255" s="223" t="e">
        <f ca="1">INDEX(FTPCT_COEFFS,1,1)+P1255*INDEX(FTPCT_COEFFS,1,2)+F1255*INDEX(FTPCT_COEFFS,1,3)+G1256*INDEX(FTPCT_COEFFS,1,4)+AD1259*AD1260</f>
        <v>#N/A</v>
      </c>
      <c r="AJ1255" s="338" t="e">
        <f t="shared" ref="AJ1255:AJ1256" ca="1" si="2162">AD1255*AE1255/100+AF1255*AG1255+AH1255*AI1255/100</f>
        <v>#N/A</v>
      </c>
      <c r="AK1255" s="55"/>
      <c r="AL1255" s="55"/>
      <c r="AM1255" s="55"/>
      <c r="AN1255" s="55"/>
      <c r="AO1255" s="55"/>
      <c r="AP1255" s="55"/>
      <c r="AQ1255" s="55"/>
      <c r="AR1255" s="55"/>
    </row>
    <row r="1256" spans="1:45" x14ac:dyDescent="0.3">
      <c r="B1256" s="54" t="s">
        <v>175</v>
      </c>
      <c r="C1256" s="54">
        <f>C1249</f>
        <v>0</v>
      </c>
      <c r="D1256" s="56" t="e">
        <f t="shared" ca="1" si="2154"/>
        <v>#N/A</v>
      </c>
      <c r="E1256" s="52" t="e">
        <f t="shared" ref="E1256:W1256" si="2163">E1249</f>
        <v>#N/A</v>
      </c>
      <c r="F1256" s="52" t="e">
        <f t="shared" si="2163"/>
        <v>#N/A</v>
      </c>
      <c r="G1256" s="52" t="e">
        <f t="shared" si="2163"/>
        <v>#N/A</v>
      </c>
      <c r="H1256" s="52" t="e">
        <f t="shared" si="2163"/>
        <v>#N/A</v>
      </c>
      <c r="I1256" s="52" t="e">
        <f t="shared" si="2163"/>
        <v>#N/A</v>
      </c>
      <c r="J1256" s="52" t="e">
        <f t="shared" si="2163"/>
        <v>#N/A</v>
      </c>
      <c r="K1256" s="52" t="e">
        <f t="shared" si="2163"/>
        <v>#N/A</v>
      </c>
      <c r="L1256" s="52" t="e">
        <f t="shared" si="2163"/>
        <v>#N/A</v>
      </c>
      <c r="M1256" s="52" t="e">
        <f t="shared" si="2163"/>
        <v>#N/A</v>
      </c>
      <c r="N1256" s="52" t="e">
        <f t="shared" si="2163"/>
        <v>#N/A</v>
      </c>
      <c r="O1256" s="52" t="e">
        <f t="shared" si="2163"/>
        <v>#N/A</v>
      </c>
      <c r="P1256" s="52" t="e">
        <f t="shared" si="2163"/>
        <v>#N/A</v>
      </c>
      <c r="Q1256" s="52" t="e">
        <f t="shared" si="2163"/>
        <v>#N/A</v>
      </c>
      <c r="R1256" s="52" t="e">
        <f t="shared" si="2163"/>
        <v>#N/A</v>
      </c>
      <c r="S1256" s="52" t="e">
        <f t="shared" si="2163"/>
        <v>#N/A</v>
      </c>
      <c r="T1256" s="52" t="e">
        <f t="shared" si="2163"/>
        <v>#N/A</v>
      </c>
      <c r="U1256" s="52" t="e">
        <f t="shared" si="2163"/>
        <v>#N/A</v>
      </c>
      <c r="V1256" s="52" t="e">
        <f t="shared" si="2163"/>
        <v>#N/A</v>
      </c>
      <c r="W1256" s="52" t="e">
        <f t="shared" si="2163"/>
        <v>#N/A</v>
      </c>
      <c r="X1256" s="55" t="e">
        <f t="shared" si="2156"/>
        <v>#N/A</v>
      </c>
      <c r="Y1256" s="55" t="e">
        <f t="shared" si="2157"/>
        <v>#N/A</v>
      </c>
      <c r="Z1256" s="55" t="e">
        <f t="shared" ref="Z1256" si="2164">Z1255</f>
        <v>#N/A</v>
      </c>
      <c r="AA1256" s="55" t="e">
        <f t="shared" si="2159"/>
        <v>#N/A</v>
      </c>
      <c r="AB1256" s="336" t="e">
        <f t="shared" si="2160"/>
        <v>#N/A</v>
      </c>
      <c r="AC1256" s="223" t="e">
        <f ca="1">INDEX(FGA_COEFFS,1,1)+Z1256*INDEX(FGA_COEFFS,1,2)+Y1256*INDEX(FGA_COEFFS,1,3)+R1256*INDEX(FGA_COEFFS,1,4)+Q1255*INDEX(FGA_COEFFS,1,5)+S1256*INDEX(FGA_COEFFS,1,6)+T1255*INDEX(FGA_COEFFS,1,7)+M1255*INDEX(FGA_COEFFS,1,8)+Y1259*Y1261</f>
        <v>#N/A</v>
      </c>
      <c r="AD1256" s="223" t="e">
        <f ca="1">INDEX(THREEPTA_COEFFS,1,1)+AC1256*INDEX(THREEPTA_COEFFS,1,2)+J1256*INDEX(THREEPTA_COEFFS,1,3)+AA1256*INDEX(THREEPTA_COEFFS,1,4)+K1256*INDEX(THREEPTA_COEFFS,1,5)+L1255*INDEX(THREEPTA_COEFFS,1,6)+Z1259*Z1261</f>
        <v>#N/A</v>
      </c>
      <c r="AE1256" s="223" t="e">
        <f ca="1">INDEX(THREEPTPCT_COEFFS,1,1)+K1256*INDEX(THREEPTPCT_COEFFS,1,2)+L1255*INDEX(THREEPTPCT_COEFFS,1,3)+AA1259*AA1261</f>
        <v>#N/A</v>
      </c>
      <c r="AF1256" s="55" t="e">
        <f t="shared" ca="1" si="2161"/>
        <v>#N/A</v>
      </c>
      <c r="AG1256" s="223" t="e">
        <f ca="1">INDEX(TWOPTPCT_COEFFS,1,1)+AB1256*INDEX(TWOPTPCT_COEFFS,1,2)+I1255*INDEX(TWOPTPCT_COEFFS,1,3)+G1255*INDEX(TWOPTPCT_COEFFS,1,4)+L1255*INDEX(TWOPTPCT_COEFFS,1,5)+AB1259*AB1261</f>
        <v>#N/A</v>
      </c>
      <c r="AH1256" s="223" t="e">
        <f ca="1">INDEX(FTA_COEFFS,1,1)+O1256*INDEX(FTA_COEFFS,1,2)+N1255*INDEX(FTA_COEFFS,1,3)+(Q1256+R1256)*INDEX(FTA_COEFFS,1,4)+(Q1255+R1255)*INDEX(FTA_COEFFS,1,5)+M1255*INDEX(FTA_COEFFS,1,6)+AC1259*AC1261</f>
        <v>#N/A</v>
      </c>
      <c r="AI1256" s="223" t="e">
        <f ca="1">INDEX(FTPCT_COEFFS,1,1)+P1256*INDEX(FTPCT_COEFFS,1,2)+F1256*INDEX(FTPCT_COEFFS,1,3)+G1255*INDEX(FTPCT_COEFFS,1,4)+AD1259*AD1261</f>
        <v>#N/A</v>
      </c>
      <c r="AJ1256" s="338" t="e">
        <f t="shared" ca="1" si="2162"/>
        <v>#N/A</v>
      </c>
      <c r="AK1256" s="55"/>
      <c r="AL1256" s="55"/>
      <c r="AM1256" s="55"/>
      <c r="AN1256" s="55"/>
      <c r="AO1256" s="55"/>
      <c r="AP1256" s="55"/>
      <c r="AQ1256" s="55"/>
      <c r="AR1256" s="55"/>
    </row>
    <row r="1257" spans="1:45" x14ac:dyDescent="0.3">
      <c r="A1257" s="54" t="e">
        <f ca="1">IF(D1255&gt;(D1256+(AVERAGE(V1255,W1255)-AVERAGE(V1256,W1256))/2)+2.5,C1255,IF(D1256&gt;(D1255+(AVERAGE(V1256,W1256)-AVERAGE(V1255,W1255))/2)+2.5,C1256,"Close"))</f>
        <v>#N/A</v>
      </c>
      <c r="B1257" s="64" t="e">
        <f ca="1">IF(D1256&gt;D1255,C1256,C1255)</f>
        <v>#N/A</v>
      </c>
      <c r="D1257" s="56"/>
      <c r="X1257" s="55"/>
      <c r="Y1257" s="55"/>
      <c r="Z1257" s="55"/>
      <c r="AA1257" s="55"/>
      <c r="AB1257" s="55"/>
      <c r="AC1257" s="337"/>
      <c r="AD1257" s="337"/>
      <c r="AE1257" s="337"/>
      <c r="AF1257" s="337"/>
      <c r="AG1257" s="337"/>
      <c r="AH1257" s="337"/>
      <c r="AI1257" s="337"/>
      <c r="AJ1257" s="337"/>
      <c r="AK1257" s="337"/>
      <c r="AL1257" s="337"/>
      <c r="AM1257" s="55"/>
      <c r="AN1257" s="55"/>
      <c r="AO1257" s="55"/>
      <c r="AP1257" s="55"/>
      <c r="AQ1257" s="55"/>
      <c r="AR1257" s="55"/>
      <c r="AS1257" s="55"/>
    </row>
    <row r="1258" spans="1:45" x14ac:dyDescent="0.3">
      <c r="X1258" s="54" t="s">
        <v>1305</v>
      </c>
      <c r="Y1258" s="54" t="s">
        <v>128</v>
      </c>
      <c r="Z1258" s="54" t="s">
        <v>157</v>
      </c>
      <c r="AA1258" s="54" t="s">
        <v>151</v>
      </c>
      <c r="AB1258" s="54" t="s">
        <v>1327</v>
      </c>
      <c r="AC1258" s="54" t="s">
        <v>129</v>
      </c>
      <c r="AD1258" s="54" t="s">
        <v>116</v>
      </c>
      <c r="AE1258" s="54"/>
      <c r="AF1258" s="54"/>
      <c r="AG1258" s="54"/>
      <c r="AH1258" s="54"/>
      <c r="AI1258" s="54"/>
      <c r="AJ1258" s="54"/>
      <c r="AK1258" s="54"/>
      <c r="AL1258" s="54"/>
      <c r="AM1258" s="54"/>
      <c r="AN1258" s="54"/>
      <c r="AO1258" s="54"/>
      <c r="AP1258" s="54"/>
      <c r="AQ1258" s="54"/>
      <c r="AR1258" s="54"/>
      <c r="AS1258" s="54"/>
    </row>
    <row r="1259" spans="1:45" x14ac:dyDescent="0.3">
      <c r="X1259" s="54"/>
      <c r="Y1259" s="54">
        <f t="shared" ref="Y1259:AD1259" si="2165">Y1252</f>
        <v>6.4436999999999998</v>
      </c>
      <c r="Z1259" s="54">
        <f t="shared" si="2165"/>
        <v>4.9371</v>
      </c>
      <c r="AA1259" s="54">
        <f t="shared" si="2165"/>
        <v>11.350300000000001</v>
      </c>
      <c r="AB1259" s="54">
        <f t="shared" si="2165"/>
        <v>7.1900000000000006E-2</v>
      </c>
      <c r="AC1259" s="54">
        <f t="shared" si="2165"/>
        <v>6.2766000000000002</v>
      </c>
      <c r="AD1259" s="54">
        <f t="shared" si="2165"/>
        <v>11.042999999999999</v>
      </c>
      <c r="AE1259" s="54"/>
      <c r="AF1259" s="336"/>
      <c r="AG1259" s="336"/>
      <c r="AH1259" s="336"/>
      <c r="AI1259" s="54"/>
      <c r="AJ1259" s="54"/>
      <c r="AK1259" s="54"/>
      <c r="AL1259" s="54"/>
      <c r="AM1259" s="54"/>
      <c r="AN1259" s="54"/>
      <c r="AO1259" s="54"/>
      <c r="AP1259" s="54"/>
      <c r="AQ1259" s="54"/>
      <c r="AR1259" s="54"/>
      <c r="AS1259" s="54"/>
    </row>
    <row r="1260" spans="1:45" x14ac:dyDescent="0.3">
      <c r="D1260" s="56"/>
      <c r="X1260" s="336"/>
      <c r="Y1260" s="336">
        <f t="shared" ca="1" si="2081"/>
        <v>-0.12018783009682429</v>
      </c>
      <c r="Z1260" s="336">
        <f t="shared" ca="1" si="2081"/>
        <v>0.10602258167630454</v>
      </c>
      <c r="AA1260" s="336">
        <f t="shared" ca="1" si="2081"/>
        <v>-0.74923813968342112</v>
      </c>
      <c r="AB1260" s="336">
        <f t="shared" ca="1" si="2081"/>
        <v>0.82695530195958433</v>
      </c>
      <c r="AC1260" s="336">
        <f t="shared" ca="1" si="2081"/>
        <v>0.34910812075112729</v>
      </c>
      <c r="AD1260" s="336">
        <f t="shared" ca="1" si="2081"/>
        <v>-0.73122805426478177</v>
      </c>
      <c r="AE1260" s="336"/>
      <c r="AF1260" s="336"/>
      <c r="AG1260" s="336"/>
      <c r="AH1260" s="336"/>
      <c r="AI1260" s="54"/>
      <c r="AJ1260" s="54"/>
      <c r="AK1260" s="54"/>
      <c r="AL1260" s="336"/>
      <c r="AM1260" s="336"/>
      <c r="AN1260" s="336"/>
      <c r="AO1260" s="336"/>
      <c r="AP1260" s="54"/>
      <c r="AQ1260" s="336"/>
      <c r="AR1260" s="336"/>
      <c r="AS1260" s="336"/>
    </row>
    <row r="1261" spans="1:45" x14ac:dyDescent="0.3">
      <c r="C1261" s="54"/>
      <c r="D1261" s="56"/>
      <c r="Y1261" s="336">
        <f t="shared" ca="1" si="2081"/>
        <v>0.5507931163930091</v>
      </c>
      <c r="Z1261" s="336">
        <f t="shared" ca="1" si="2081"/>
        <v>-5.1625018358638546E-3</v>
      </c>
      <c r="AA1261" s="336">
        <f t="shared" ca="1" si="2081"/>
        <v>0.60618728514895737</v>
      </c>
      <c r="AB1261" s="336">
        <f t="shared" ca="1" si="2081"/>
        <v>1.1451750354400319</v>
      </c>
      <c r="AC1261" s="336">
        <f t="shared" ca="1" si="2081"/>
        <v>-0.23219970280914873</v>
      </c>
      <c r="AD1261" s="336">
        <f t="shared" ca="1" si="2081"/>
        <v>-1.321626998838939E-2</v>
      </c>
      <c r="AE1261" s="55"/>
      <c r="AF1261" s="55"/>
      <c r="AG1261" s="55"/>
      <c r="AH1261" s="55"/>
      <c r="AI1261" s="55"/>
      <c r="AJ1261" s="55"/>
      <c r="AK1261" s="55"/>
      <c r="AL1261" s="55"/>
      <c r="AM1261" s="55"/>
      <c r="AN1261" s="55"/>
      <c r="AO1261" s="55"/>
      <c r="AP1261" s="55"/>
      <c r="AQ1261" s="55"/>
      <c r="AR1261" s="55"/>
      <c r="AS1261" s="55"/>
    </row>
    <row r="1262" spans="1:45" x14ac:dyDescent="0.3">
      <c r="B1262" s="54" t="s">
        <v>172</v>
      </c>
      <c r="C1262" s="53">
        <f>C1255</f>
        <v>0</v>
      </c>
      <c r="D1262" s="56" t="e">
        <f t="shared" ref="D1262:D1263" ca="1" si="2166">AJ1262</f>
        <v>#N/A</v>
      </c>
      <c r="E1262" s="52" t="e">
        <f t="shared" ref="E1262:W1262" si="2167">E1255</f>
        <v>#N/A</v>
      </c>
      <c r="F1262" s="52" t="e">
        <f t="shared" si="2167"/>
        <v>#N/A</v>
      </c>
      <c r="G1262" s="52" t="e">
        <f t="shared" si="2167"/>
        <v>#N/A</v>
      </c>
      <c r="H1262" s="52" t="e">
        <f t="shared" si="2167"/>
        <v>#N/A</v>
      </c>
      <c r="I1262" s="52" t="e">
        <f t="shared" si="2167"/>
        <v>#N/A</v>
      </c>
      <c r="J1262" s="52" t="e">
        <f t="shared" si="2167"/>
        <v>#N/A</v>
      </c>
      <c r="K1262" s="52" t="e">
        <f t="shared" si="2167"/>
        <v>#N/A</v>
      </c>
      <c r="L1262" s="52" t="e">
        <f t="shared" si="2167"/>
        <v>#N/A</v>
      </c>
      <c r="M1262" s="52" t="e">
        <f t="shared" si="2167"/>
        <v>#N/A</v>
      </c>
      <c r="N1262" s="52" t="e">
        <f t="shared" si="2167"/>
        <v>#N/A</v>
      </c>
      <c r="O1262" s="52" t="e">
        <f t="shared" si="2167"/>
        <v>#N/A</v>
      </c>
      <c r="P1262" s="52" t="e">
        <f t="shared" si="2167"/>
        <v>#N/A</v>
      </c>
      <c r="Q1262" s="52" t="e">
        <f t="shared" si="2167"/>
        <v>#N/A</v>
      </c>
      <c r="R1262" s="52" t="e">
        <f t="shared" si="2167"/>
        <v>#N/A</v>
      </c>
      <c r="S1262" s="52" t="e">
        <f t="shared" si="2167"/>
        <v>#N/A</v>
      </c>
      <c r="T1262" s="52" t="e">
        <f t="shared" si="2167"/>
        <v>#N/A</v>
      </c>
      <c r="U1262" s="52" t="e">
        <f t="shared" si="2167"/>
        <v>#N/A</v>
      </c>
      <c r="V1262" s="52" t="e">
        <f t="shared" si="2167"/>
        <v>#N/A</v>
      </c>
      <c r="W1262" s="52" t="e">
        <f t="shared" si="2167"/>
        <v>#N/A</v>
      </c>
      <c r="X1262" s="55" t="e">
        <f t="shared" ref="X1262:X1263" si="2168">(H1262-(O1262*P1262)/100-3*(J1262*K1262)/100)/2</f>
        <v>#N/A</v>
      </c>
      <c r="Y1262" s="55" t="e">
        <f t="shared" ref="Y1262:Y1263" si="2169">SUM(X1262,(J1262*K1262/100))/(F1262/100)</f>
        <v>#N/A</v>
      </c>
      <c r="Z1262" s="55" t="e">
        <f t="shared" ref="Z1262" si="2170">U1262*0.5+U1263*0.5</f>
        <v>#N/A</v>
      </c>
      <c r="AA1262" s="55" t="e">
        <f t="shared" ref="AA1262:AA1263" si="2171">J1262/Y1262</f>
        <v>#N/A</v>
      </c>
      <c r="AB1262" s="336" t="e">
        <f t="shared" ref="AB1262:AB1263" si="2172">X1262/(Y1262-J1262)</f>
        <v>#N/A</v>
      </c>
      <c r="AC1262" s="223" t="e">
        <f ca="1">INDEX(FGA_COEFFS,1,1)+Z1262*INDEX(FGA_COEFFS,1,2)+Y1262*INDEX(FGA_COEFFS,1,3)+R1262*INDEX(FGA_COEFFS,1,4)+Q1263*INDEX(FGA_COEFFS,1,5)+S1262*INDEX(FGA_COEFFS,1,6)+T1263*INDEX(FGA_COEFFS,1,7)+M1263*INDEX(FGA_COEFFS,1,8)+Y1266*Y1267</f>
        <v>#N/A</v>
      </c>
      <c r="AD1262" s="223" t="e">
        <f ca="1">INDEX(THREEPTA_COEFFS,1,1)+AC1262*INDEX(THREEPTA_COEFFS,1,2)+J1262*INDEX(THREEPTA_COEFFS,1,3)+AA1262*INDEX(THREEPTA_COEFFS,1,4)+K1262*INDEX(THREEPTA_COEFFS,1,5)+L1263*INDEX(THREEPTA_COEFFS,1,6)+Z1266*Z1267</f>
        <v>#N/A</v>
      </c>
      <c r="AE1262" s="223" t="e">
        <f ca="1">INDEX(THREEPTPCT_COEFFS,1,1)+K1262*INDEX(THREEPTPCT_COEFFS,1,2)+L1263*INDEX(THREEPTPCT_COEFFS,1,3)+AA1266*AA1267</f>
        <v>#N/A</v>
      </c>
      <c r="AF1262" s="55" t="e">
        <f t="shared" ref="AF1262:AF1263" ca="1" si="2173">AC1262-AD1262</f>
        <v>#N/A</v>
      </c>
      <c r="AG1262" s="223" t="e">
        <f ca="1">INDEX(TWOPTPCT_COEFFS,1,1)+AB1262*INDEX(TWOPTPCT_COEFFS,1,2)+I1263*INDEX(TWOPTPCT_COEFFS,1,3)+G1263*INDEX(TWOPTPCT_COEFFS,1,4)+L1263*INDEX(TWOPTPCT_COEFFS,1,5)+AB1266*AB1267</f>
        <v>#N/A</v>
      </c>
      <c r="AH1262" s="223" t="e">
        <f ca="1">INDEX(FTA_COEFFS,1,1)+O1262*INDEX(FTA_COEFFS,1,2)+N1263*INDEX(FTA_COEFFS,1,3)+(Q1262+R1262)*INDEX(FTA_COEFFS,1,4)+(Q1263+R1263)*INDEX(FTA_COEFFS,1,5)+M1263*INDEX(FTA_COEFFS,1,6)+AC1266*AC1267</f>
        <v>#N/A</v>
      </c>
      <c r="AI1262" s="223" t="e">
        <f ca="1">INDEX(FTPCT_COEFFS,1,1)+P1262*INDEX(FTPCT_COEFFS,1,2)+F1262*INDEX(FTPCT_COEFFS,1,3)+G1263*INDEX(FTPCT_COEFFS,1,4)+AD1266*AD1267</f>
        <v>#N/A</v>
      </c>
      <c r="AJ1262" s="338" t="e">
        <f t="shared" ref="AJ1262:AJ1263" ca="1" si="2174">AD1262*AE1262/100+AF1262*AG1262+AH1262*AI1262/100</f>
        <v>#N/A</v>
      </c>
      <c r="AK1262" s="55"/>
      <c r="AL1262" s="55"/>
      <c r="AM1262" s="55"/>
      <c r="AN1262" s="55"/>
      <c r="AO1262" s="55"/>
      <c r="AP1262" s="55"/>
      <c r="AQ1262" s="55"/>
      <c r="AR1262" s="55"/>
    </row>
    <row r="1263" spans="1:45" x14ac:dyDescent="0.3">
      <c r="B1263" s="54" t="s">
        <v>175</v>
      </c>
      <c r="C1263" s="54">
        <f>C1256</f>
        <v>0</v>
      </c>
      <c r="D1263" s="56" t="e">
        <f t="shared" ca="1" si="2166"/>
        <v>#N/A</v>
      </c>
      <c r="E1263" s="52" t="e">
        <f t="shared" ref="E1263:W1263" si="2175">E1256</f>
        <v>#N/A</v>
      </c>
      <c r="F1263" s="52" t="e">
        <f t="shared" si="2175"/>
        <v>#N/A</v>
      </c>
      <c r="G1263" s="52" t="e">
        <f t="shared" si="2175"/>
        <v>#N/A</v>
      </c>
      <c r="H1263" s="52" t="e">
        <f t="shared" si="2175"/>
        <v>#N/A</v>
      </c>
      <c r="I1263" s="52" t="e">
        <f t="shared" si="2175"/>
        <v>#N/A</v>
      </c>
      <c r="J1263" s="52" t="e">
        <f t="shared" si="2175"/>
        <v>#N/A</v>
      </c>
      <c r="K1263" s="52" t="e">
        <f t="shared" si="2175"/>
        <v>#N/A</v>
      </c>
      <c r="L1263" s="52" t="e">
        <f t="shared" si="2175"/>
        <v>#N/A</v>
      </c>
      <c r="M1263" s="52" t="e">
        <f t="shared" si="2175"/>
        <v>#N/A</v>
      </c>
      <c r="N1263" s="52" t="e">
        <f t="shared" si="2175"/>
        <v>#N/A</v>
      </c>
      <c r="O1263" s="52" t="e">
        <f t="shared" si="2175"/>
        <v>#N/A</v>
      </c>
      <c r="P1263" s="52" t="e">
        <f t="shared" si="2175"/>
        <v>#N/A</v>
      </c>
      <c r="Q1263" s="52" t="e">
        <f t="shared" si="2175"/>
        <v>#N/A</v>
      </c>
      <c r="R1263" s="52" t="e">
        <f t="shared" si="2175"/>
        <v>#N/A</v>
      </c>
      <c r="S1263" s="52" t="e">
        <f t="shared" si="2175"/>
        <v>#N/A</v>
      </c>
      <c r="T1263" s="52" t="e">
        <f t="shared" si="2175"/>
        <v>#N/A</v>
      </c>
      <c r="U1263" s="52" t="e">
        <f t="shared" si="2175"/>
        <v>#N/A</v>
      </c>
      <c r="V1263" s="52" t="e">
        <f t="shared" si="2175"/>
        <v>#N/A</v>
      </c>
      <c r="W1263" s="52" t="e">
        <f t="shared" si="2175"/>
        <v>#N/A</v>
      </c>
      <c r="X1263" s="55" t="e">
        <f t="shared" si="2168"/>
        <v>#N/A</v>
      </c>
      <c r="Y1263" s="55" t="e">
        <f t="shared" si="2169"/>
        <v>#N/A</v>
      </c>
      <c r="Z1263" s="55" t="e">
        <f t="shared" ref="Z1263" si="2176">Z1262</f>
        <v>#N/A</v>
      </c>
      <c r="AA1263" s="55" t="e">
        <f t="shared" si="2171"/>
        <v>#N/A</v>
      </c>
      <c r="AB1263" s="336" t="e">
        <f t="shared" si="2172"/>
        <v>#N/A</v>
      </c>
      <c r="AC1263" s="223" t="e">
        <f ca="1">INDEX(FGA_COEFFS,1,1)+Z1263*INDEX(FGA_COEFFS,1,2)+Y1263*INDEX(FGA_COEFFS,1,3)+R1263*INDEX(FGA_COEFFS,1,4)+Q1262*INDEX(FGA_COEFFS,1,5)+S1263*INDEX(FGA_COEFFS,1,6)+T1262*INDEX(FGA_COEFFS,1,7)+M1262*INDEX(FGA_COEFFS,1,8)+Y1266*Y1268</f>
        <v>#N/A</v>
      </c>
      <c r="AD1263" s="223" t="e">
        <f ca="1">INDEX(THREEPTA_COEFFS,1,1)+AC1263*INDEX(THREEPTA_COEFFS,1,2)+J1263*INDEX(THREEPTA_COEFFS,1,3)+AA1263*INDEX(THREEPTA_COEFFS,1,4)+K1263*INDEX(THREEPTA_COEFFS,1,5)+L1262*INDEX(THREEPTA_COEFFS,1,6)+Z1266*Z1268</f>
        <v>#N/A</v>
      </c>
      <c r="AE1263" s="223" t="e">
        <f ca="1">INDEX(THREEPTPCT_COEFFS,1,1)+K1263*INDEX(THREEPTPCT_COEFFS,1,2)+L1262*INDEX(THREEPTPCT_COEFFS,1,3)+AA1266*AA1268</f>
        <v>#N/A</v>
      </c>
      <c r="AF1263" s="55" t="e">
        <f t="shared" ca="1" si="2173"/>
        <v>#N/A</v>
      </c>
      <c r="AG1263" s="223" t="e">
        <f ca="1">INDEX(TWOPTPCT_COEFFS,1,1)+AB1263*INDEX(TWOPTPCT_COEFFS,1,2)+I1262*INDEX(TWOPTPCT_COEFFS,1,3)+G1262*INDEX(TWOPTPCT_COEFFS,1,4)+L1262*INDEX(TWOPTPCT_COEFFS,1,5)+AB1266*AB1268</f>
        <v>#N/A</v>
      </c>
      <c r="AH1263" s="223" t="e">
        <f ca="1">INDEX(FTA_COEFFS,1,1)+O1263*INDEX(FTA_COEFFS,1,2)+N1262*INDEX(FTA_COEFFS,1,3)+(Q1263+R1263)*INDEX(FTA_COEFFS,1,4)+(Q1262+R1262)*INDEX(FTA_COEFFS,1,5)+M1262*INDEX(FTA_COEFFS,1,6)+AC1266*AC1268</f>
        <v>#N/A</v>
      </c>
      <c r="AI1263" s="223" t="e">
        <f ca="1">INDEX(FTPCT_COEFFS,1,1)+P1263*INDEX(FTPCT_COEFFS,1,2)+F1263*INDEX(FTPCT_COEFFS,1,3)+G1262*INDEX(FTPCT_COEFFS,1,4)+AD1266*AD1268</f>
        <v>#N/A</v>
      </c>
      <c r="AJ1263" s="338" t="e">
        <f t="shared" ca="1" si="2174"/>
        <v>#N/A</v>
      </c>
      <c r="AK1263" s="55"/>
      <c r="AL1263" s="55"/>
      <c r="AM1263" s="55"/>
      <c r="AN1263" s="55"/>
      <c r="AO1263" s="55"/>
      <c r="AP1263" s="55"/>
      <c r="AQ1263" s="55"/>
      <c r="AR1263" s="55"/>
    </row>
    <row r="1264" spans="1:45" x14ac:dyDescent="0.3">
      <c r="A1264" s="54" t="e">
        <f ca="1">IF(D1262&gt;(D1263+(AVERAGE(V1262,W1262)-AVERAGE(V1263,W1263))/2)+2.5,C1262,IF(D1263&gt;(D1262+(AVERAGE(V1263,W1263)-AVERAGE(V1262,W1262))/2)+2.5,C1263,"Close"))</f>
        <v>#N/A</v>
      </c>
      <c r="B1264" s="64" t="e">
        <f ca="1">IF(D1263&gt;D1262,C1263,C1262)</f>
        <v>#N/A</v>
      </c>
      <c r="D1264" s="56"/>
      <c r="X1264" s="55"/>
      <c r="Y1264" s="55"/>
      <c r="Z1264" s="55"/>
      <c r="AA1264" s="55"/>
      <c r="AB1264" s="55"/>
      <c r="AC1264" s="337"/>
      <c r="AD1264" s="337"/>
      <c r="AE1264" s="337"/>
      <c r="AF1264" s="337"/>
      <c r="AG1264" s="337"/>
      <c r="AH1264" s="337"/>
      <c r="AI1264" s="337"/>
      <c r="AJ1264" s="337"/>
      <c r="AK1264" s="337"/>
      <c r="AL1264" s="337"/>
      <c r="AM1264" s="55"/>
      <c r="AN1264" s="55"/>
      <c r="AO1264" s="55"/>
      <c r="AP1264" s="55"/>
      <c r="AQ1264" s="55"/>
      <c r="AR1264" s="55"/>
      <c r="AS1264" s="55"/>
    </row>
    <row r="1265" spans="1:45" x14ac:dyDescent="0.3">
      <c r="X1265" s="54" t="s">
        <v>1305</v>
      </c>
      <c r="Y1265" s="54" t="s">
        <v>128</v>
      </c>
      <c r="Z1265" s="54" t="s">
        <v>157</v>
      </c>
      <c r="AA1265" s="54" t="s">
        <v>151</v>
      </c>
      <c r="AB1265" s="54" t="s">
        <v>1327</v>
      </c>
      <c r="AC1265" s="54" t="s">
        <v>129</v>
      </c>
      <c r="AD1265" s="54" t="s">
        <v>116</v>
      </c>
      <c r="AE1265" s="54"/>
      <c r="AF1265" s="54"/>
      <c r="AG1265" s="54"/>
      <c r="AH1265" s="54"/>
      <c r="AI1265" s="54"/>
      <c r="AJ1265" s="54"/>
      <c r="AK1265" s="54"/>
      <c r="AL1265" s="54"/>
      <c r="AM1265" s="54"/>
      <c r="AN1265" s="54"/>
      <c r="AO1265" s="54"/>
      <c r="AP1265" s="54"/>
      <c r="AQ1265" s="54"/>
      <c r="AR1265" s="54"/>
      <c r="AS1265" s="54"/>
    </row>
    <row r="1266" spans="1:45" x14ac:dyDescent="0.3">
      <c r="X1266" s="54"/>
      <c r="Y1266" s="54">
        <f t="shared" ref="Y1266:AD1266" si="2177">Y1259</f>
        <v>6.4436999999999998</v>
      </c>
      <c r="Z1266" s="54">
        <f t="shared" si="2177"/>
        <v>4.9371</v>
      </c>
      <c r="AA1266" s="54">
        <f t="shared" si="2177"/>
        <v>11.350300000000001</v>
      </c>
      <c r="AB1266" s="54">
        <f t="shared" si="2177"/>
        <v>7.1900000000000006E-2</v>
      </c>
      <c r="AC1266" s="54">
        <f t="shared" si="2177"/>
        <v>6.2766000000000002</v>
      </c>
      <c r="AD1266" s="54">
        <f t="shared" si="2177"/>
        <v>11.042999999999999</v>
      </c>
      <c r="AE1266" s="54"/>
      <c r="AF1266" s="336"/>
      <c r="AG1266" s="336"/>
      <c r="AH1266" s="336"/>
      <c r="AI1266" s="54"/>
      <c r="AJ1266" s="54"/>
      <c r="AK1266" s="54"/>
      <c r="AL1266" s="54"/>
      <c r="AM1266" s="54"/>
      <c r="AN1266" s="54"/>
      <c r="AO1266" s="54"/>
      <c r="AP1266" s="54"/>
      <c r="AQ1266" s="54"/>
      <c r="AR1266" s="54"/>
      <c r="AS1266" s="54"/>
    </row>
    <row r="1267" spans="1:45" x14ac:dyDescent="0.3">
      <c r="D1267" s="56"/>
      <c r="X1267" s="336"/>
      <c r="Y1267" s="336">
        <f t="shared" ca="1" si="2081"/>
        <v>-2.1364677326872868E-2</v>
      </c>
      <c r="Z1267" s="336">
        <f t="shared" ca="1" si="2081"/>
        <v>-0.10418756552524122</v>
      </c>
      <c r="AA1267" s="336">
        <f t="shared" ca="1" si="2081"/>
        <v>0.65200128941482893</v>
      </c>
      <c r="AB1267" s="336">
        <f t="shared" ca="1" si="2081"/>
        <v>-0.41815171436479281</v>
      </c>
      <c r="AC1267" s="336">
        <f t="shared" ca="1" si="2081"/>
        <v>-0.15204954489808994</v>
      </c>
      <c r="AD1267" s="336">
        <f t="shared" ca="1" si="2081"/>
        <v>1.0540648572729587</v>
      </c>
      <c r="AE1267" s="336"/>
      <c r="AF1267" s="336"/>
      <c r="AG1267" s="336"/>
      <c r="AH1267" s="336"/>
      <c r="AI1267" s="54"/>
      <c r="AJ1267" s="54"/>
      <c r="AK1267" s="54"/>
      <c r="AL1267" s="336"/>
      <c r="AM1267" s="336"/>
      <c r="AN1267" s="336"/>
      <c r="AO1267" s="336"/>
      <c r="AP1267" s="54"/>
      <c r="AQ1267" s="336"/>
      <c r="AR1267" s="336"/>
      <c r="AS1267" s="336"/>
    </row>
    <row r="1268" spans="1:45" x14ac:dyDescent="0.3">
      <c r="C1268" s="54"/>
      <c r="D1268" s="56"/>
      <c r="Y1268" s="336">
        <f t="shared" ca="1" si="2081"/>
        <v>0.96411349000321322</v>
      </c>
      <c r="Z1268" s="336">
        <f t="shared" ca="1" si="2081"/>
        <v>-0.18107131794797612</v>
      </c>
      <c r="AA1268" s="336">
        <f t="shared" ca="1" si="2081"/>
        <v>-0.8251144431808527</v>
      </c>
      <c r="AB1268" s="336">
        <f t="shared" ca="1" si="2081"/>
        <v>0.97538758715854823</v>
      </c>
      <c r="AC1268" s="336">
        <f t="shared" ca="1" si="2081"/>
        <v>1.038438063720462</v>
      </c>
      <c r="AD1268" s="336">
        <f t="shared" ca="1" si="2081"/>
        <v>4.2072724038362194E-2</v>
      </c>
      <c r="AE1268" s="55"/>
      <c r="AF1268" s="55"/>
      <c r="AG1268" s="55"/>
      <c r="AH1268" s="55"/>
      <c r="AI1268" s="55"/>
      <c r="AJ1268" s="55"/>
      <c r="AK1268" s="55"/>
      <c r="AL1268" s="55"/>
      <c r="AM1268" s="55"/>
      <c r="AN1268" s="55"/>
      <c r="AO1268" s="55"/>
      <c r="AP1268" s="55"/>
      <c r="AQ1268" s="55"/>
      <c r="AR1268" s="55"/>
      <c r="AS1268" s="55"/>
    </row>
    <row r="1269" spans="1:45" x14ac:dyDescent="0.3">
      <c r="B1269" s="54" t="s">
        <v>172</v>
      </c>
      <c r="C1269" s="53">
        <f>C1262</f>
        <v>0</v>
      </c>
      <c r="D1269" s="56" t="e">
        <f t="shared" ref="D1269:D1270" ca="1" si="2178">AJ1269</f>
        <v>#N/A</v>
      </c>
      <c r="E1269" s="52" t="e">
        <f t="shared" ref="E1269:W1269" si="2179">E1262</f>
        <v>#N/A</v>
      </c>
      <c r="F1269" s="52" t="e">
        <f t="shared" si="2179"/>
        <v>#N/A</v>
      </c>
      <c r="G1269" s="52" t="e">
        <f t="shared" si="2179"/>
        <v>#N/A</v>
      </c>
      <c r="H1269" s="52" t="e">
        <f t="shared" si="2179"/>
        <v>#N/A</v>
      </c>
      <c r="I1269" s="52" t="e">
        <f t="shared" si="2179"/>
        <v>#N/A</v>
      </c>
      <c r="J1269" s="52" t="e">
        <f t="shared" si="2179"/>
        <v>#N/A</v>
      </c>
      <c r="K1269" s="52" t="e">
        <f t="shared" si="2179"/>
        <v>#N/A</v>
      </c>
      <c r="L1269" s="52" t="e">
        <f t="shared" si="2179"/>
        <v>#N/A</v>
      </c>
      <c r="M1269" s="52" t="e">
        <f t="shared" si="2179"/>
        <v>#N/A</v>
      </c>
      <c r="N1269" s="52" t="e">
        <f t="shared" si="2179"/>
        <v>#N/A</v>
      </c>
      <c r="O1269" s="52" t="e">
        <f t="shared" si="2179"/>
        <v>#N/A</v>
      </c>
      <c r="P1269" s="52" t="e">
        <f t="shared" si="2179"/>
        <v>#N/A</v>
      </c>
      <c r="Q1269" s="52" t="e">
        <f t="shared" si="2179"/>
        <v>#N/A</v>
      </c>
      <c r="R1269" s="52" t="e">
        <f t="shared" si="2179"/>
        <v>#N/A</v>
      </c>
      <c r="S1269" s="52" t="e">
        <f t="shared" si="2179"/>
        <v>#N/A</v>
      </c>
      <c r="T1269" s="52" t="e">
        <f t="shared" si="2179"/>
        <v>#N/A</v>
      </c>
      <c r="U1269" s="52" t="e">
        <f t="shared" si="2179"/>
        <v>#N/A</v>
      </c>
      <c r="V1269" s="52" t="e">
        <f t="shared" si="2179"/>
        <v>#N/A</v>
      </c>
      <c r="W1269" s="52" t="e">
        <f t="shared" si="2179"/>
        <v>#N/A</v>
      </c>
      <c r="X1269" s="55" t="e">
        <f t="shared" ref="X1269:X1270" si="2180">(H1269-(O1269*P1269)/100-3*(J1269*K1269)/100)/2</f>
        <v>#N/A</v>
      </c>
      <c r="Y1269" s="55" t="e">
        <f t="shared" ref="Y1269:Y1270" si="2181">SUM(X1269,(J1269*K1269/100))/(F1269/100)</f>
        <v>#N/A</v>
      </c>
      <c r="Z1269" s="55" t="e">
        <f t="shared" ref="Z1269" si="2182">U1269*0.5+U1270*0.5</f>
        <v>#N/A</v>
      </c>
      <c r="AA1269" s="55" t="e">
        <f t="shared" ref="AA1269:AA1270" si="2183">J1269/Y1269</f>
        <v>#N/A</v>
      </c>
      <c r="AB1269" s="336" t="e">
        <f t="shared" ref="AB1269:AB1270" si="2184">X1269/(Y1269-J1269)</f>
        <v>#N/A</v>
      </c>
      <c r="AC1269" s="223" t="e">
        <f ca="1">INDEX(FGA_COEFFS,1,1)+Z1269*INDEX(FGA_COEFFS,1,2)+Y1269*INDEX(FGA_COEFFS,1,3)+R1269*INDEX(FGA_COEFFS,1,4)+Q1270*INDEX(FGA_COEFFS,1,5)+S1269*INDEX(FGA_COEFFS,1,6)+T1270*INDEX(FGA_COEFFS,1,7)+M1270*INDEX(FGA_COEFFS,1,8)+Y1273*Y1274</f>
        <v>#N/A</v>
      </c>
      <c r="AD1269" s="223" t="e">
        <f ca="1">INDEX(THREEPTA_COEFFS,1,1)+AC1269*INDEX(THREEPTA_COEFFS,1,2)+J1269*INDEX(THREEPTA_COEFFS,1,3)+AA1269*INDEX(THREEPTA_COEFFS,1,4)+K1269*INDEX(THREEPTA_COEFFS,1,5)+L1270*INDEX(THREEPTA_COEFFS,1,6)+Z1273*Z1274</f>
        <v>#N/A</v>
      </c>
      <c r="AE1269" s="223" t="e">
        <f ca="1">INDEX(THREEPTPCT_COEFFS,1,1)+K1269*INDEX(THREEPTPCT_COEFFS,1,2)+L1270*INDEX(THREEPTPCT_COEFFS,1,3)+AA1273*AA1274</f>
        <v>#N/A</v>
      </c>
      <c r="AF1269" s="55" t="e">
        <f t="shared" ref="AF1269:AF1270" ca="1" si="2185">AC1269-AD1269</f>
        <v>#N/A</v>
      </c>
      <c r="AG1269" s="223" t="e">
        <f ca="1">INDEX(TWOPTPCT_COEFFS,1,1)+AB1269*INDEX(TWOPTPCT_COEFFS,1,2)+I1270*INDEX(TWOPTPCT_COEFFS,1,3)+G1270*INDEX(TWOPTPCT_COEFFS,1,4)+L1270*INDEX(TWOPTPCT_COEFFS,1,5)+AB1273*AB1274</f>
        <v>#N/A</v>
      </c>
      <c r="AH1269" s="223" t="e">
        <f ca="1">INDEX(FTA_COEFFS,1,1)+O1269*INDEX(FTA_COEFFS,1,2)+N1270*INDEX(FTA_COEFFS,1,3)+(Q1269+R1269)*INDEX(FTA_COEFFS,1,4)+(Q1270+R1270)*INDEX(FTA_COEFFS,1,5)+M1270*INDEX(FTA_COEFFS,1,6)+AC1273*AC1274</f>
        <v>#N/A</v>
      </c>
      <c r="AI1269" s="223" t="e">
        <f ca="1">INDEX(FTPCT_COEFFS,1,1)+P1269*INDEX(FTPCT_COEFFS,1,2)+F1269*INDEX(FTPCT_COEFFS,1,3)+G1270*INDEX(FTPCT_COEFFS,1,4)+AD1273*AD1274</f>
        <v>#N/A</v>
      </c>
      <c r="AJ1269" s="338" t="e">
        <f t="shared" ref="AJ1269:AJ1270" ca="1" si="2186">AD1269*AE1269/100+AF1269*AG1269+AH1269*AI1269/100</f>
        <v>#N/A</v>
      </c>
      <c r="AK1269" s="55"/>
      <c r="AL1269" s="55"/>
      <c r="AM1269" s="55"/>
      <c r="AN1269" s="55"/>
      <c r="AO1269" s="55"/>
      <c r="AP1269" s="55"/>
      <c r="AQ1269" s="55"/>
      <c r="AR1269" s="55"/>
    </row>
    <row r="1270" spans="1:45" x14ac:dyDescent="0.3">
      <c r="B1270" s="54" t="s">
        <v>175</v>
      </c>
      <c r="C1270" s="54">
        <f>C1263</f>
        <v>0</v>
      </c>
      <c r="D1270" s="56" t="e">
        <f t="shared" ca="1" si="2178"/>
        <v>#N/A</v>
      </c>
      <c r="E1270" s="52" t="e">
        <f t="shared" ref="E1270:W1270" si="2187">E1263</f>
        <v>#N/A</v>
      </c>
      <c r="F1270" s="52" t="e">
        <f t="shared" si="2187"/>
        <v>#N/A</v>
      </c>
      <c r="G1270" s="52" t="e">
        <f t="shared" si="2187"/>
        <v>#N/A</v>
      </c>
      <c r="H1270" s="52" t="e">
        <f t="shared" si="2187"/>
        <v>#N/A</v>
      </c>
      <c r="I1270" s="52" t="e">
        <f t="shared" si="2187"/>
        <v>#N/A</v>
      </c>
      <c r="J1270" s="52" t="e">
        <f t="shared" si="2187"/>
        <v>#N/A</v>
      </c>
      <c r="K1270" s="52" t="e">
        <f t="shared" si="2187"/>
        <v>#N/A</v>
      </c>
      <c r="L1270" s="52" t="e">
        <f t="shared" si="2187"/>
        <v>#N/A</v>
      </c>
      <c r="M1270" s="52" t="e">
        <f t="shared" si="2187"/>
        <v>#N/A</v>
      </c>
      <c r="N1270" s="52" t="e">
        <f t="shared" si="2187"/>
        <v>#N/A</v>
      </c>
      <c r="O1270" s="52" t="e">
        <f t="shared" si="2187"/>
        <v>#N/A</v>
      </c>
      <c r="P1270" s="52" t="e">
        <f t="shared" si="2187"/>
        <v>#N/A</v>
      </c>
      <c r="Q1270" s="52" t="e">
        <f t="shared" si="2187"/>
        <v>#N/A</v>
      </c>
      <c r="R1270" s="52" t="e">
        <f t="shared" si="2187"/>
        <v>#N/A</v>
      </c>
      <c r="S1270" s="52" t="e">
        <f t="shared" si="2187"/>
        <v>#N/A</v>
      </c>
      <c r="T1270" s="52" t="e">
        <f t="shared" si="2187"/>
        <v>#N/A</v>
      </c>
      <c r="U1270" s="52" t="e">
        <f t="shared" si="2187"/>
        <v>#N/A</v>
      </c>
      <c r="V1270" s="52" t="e">
        <f t="shared" si="2187"/>
        <v>#N/A</v>
      </c>
      <c r="W1270" s="52" t="e">
        <f t="shared" si="2187"/>
        <v>#N/A</v>
      </c>
      <c r="X1270" s="55" t="e">
        <f t="shared" si="2180"/>
        <v>#N/A</v>
      </c>
      <c r="Y1270" s="55" t="e">
        <f t="shared" si="2181"/>
        <v>#N/A</v>
      </c>
      <c r="Z1270" s="55" t="e">
        <f t="shared" ref="Z1270" si="2188">Z1269</f>
        <v>#N/A</v>
      </c>
      <c r="AA1270" s="55" t="e">
        <f t="shared" si="2183"/>
        <v>#N/A</v>
      </c>
      <c r="AB1270" s="336" t="e">
        <f t="shared" si="2184"/>
        <v>#N/A</v>
      </c>
      <c r="AC1270" s="223" t="e">
        <f ca="1">INDEX(FGA_COEFFS,1,1)+Z1270*INDEX(FGA_COEFFS,1,2)+Y1270*INDEX(FGA_COEFFS,1,3)+R1270*INDEX(FGA_COEFFS,1,4)+Q1269*INDEX(FGA_COEFFS,1,5)+S1270*INDEX(FGA_COEFFS,1,6)+T1269*INDEX(FGA_COEFFS,1,7)+M1269*INDEX(FGA_COEFFS,1,8)+Y1273*Y1275</f>
        <v>#N/A</v>
      </c>
      <c r="AD1270" s="223" t="e">
        <f ca="1">INDEX(THREEPTA_COEFFS,1,1)+AC1270*INDEX(THREEPTA_COEFFS,1,2)+J1270*INDEX(THREEPTA_COEFFS,1,3)+AA1270*INDEX(THREEPTA_COEFFS,1,4)+K1270*INDEX(THREEPTA_COEFFS,1,5)+L1269*INDEX(THREEPTA_COEFFS,1,6)+Z1273*Z1275</f>
        <v>#N/A</v>
      </c>
      <c r="AE1270" s="223" t="e">
        <f ca="1">INDEX(THREEPTPCT_COEFFS,1,1)+K1270*INDEX(THREEPTPCT_COEFFS,1,2)+L1269*INDEX(THREEPTPCT_COEFFS,1,3)+AA1273*AA1275</f>
        <v>#N/A</v>
      </c>
      <c r="AF1270" s="55" t="e">
        <f t="shared" ca="1" si="2185"/>
        <v>#N/A</v>
      </c>
      <c r="AG1270" s="223" t="e">
        <f ca="1">INDEX(TWOPTPCT_COEFFS,1,1)+AB1270*INDEX(TWOPTPCT_COEFFS,1,2)+I1269*INDEX(TWOPTPCT_COEFFS,1,3)+G1269*INDEX(TWOPTPCT_COEFFS,1,4)+L1269*INDEX(TWOPTPCT_COEFFS,1,5)+AB1273*AB1275</f>
        <v>#N/A</v>
      </c>
      <c r="AH1270" s="223" t="e">
        <f ca="1">INDEX(FTA_COEFFS,1,1)+O1270*INDEX(FTA_COEFFS,1,2)+N1269*INDEX(FTA_COEFFS,1,3)+(Q1270+R1270)*INDEX(FTA_COEFFS,1,4)+(Q1269+R1269)*INDEX(FTA_COEFFS,1,5)+M1269*INDEX(FTA_COEFFS,1,6)+AC1273*AC1275</f>
        <v>#N/A</v>
      </c>
      <c r="AI1270" s="223" t="e">
        <f ca="1">INDEX(FTPCT_COEFFS,1,1)+P1270*INDEX(FTPCT_COEFFS,1,2)+F1270*INDEX(FTPCT_COEFFS,1,3)+G1269*INDEX(FTPCT_COEFFS,1,4)+AD1273*AD1275</f>
        <v>#N/A</v>
      </c>
      <c r="AJ1270" s="338" t="e">
        <f t="shared" ca="1" si="2186"/>
        <v>#N/A</v>
      </c>
      <c r="AK1270" s="55"/>
      <c r="AL1270" s="55"/>
      <c r="AM1270" s="55"/>
      <c r="AN1270" s="55"/>
      <c r="AO1270" s="55"/>
      <c r="AP1270" s="55"/>
      <c r="AQ1270" s="55"/>
      <c r="AR1270" s="55"/>
    </row>
    <row r="1271" spans="1:45" x14ac:dyDescent="0.3">
      <c r="A1271" s="54" t="e">
        <f ca="1">IF(D1269&gt;(D1270+(AVERAGE(V1269,W1269)-AVERAGE(V1270,W1270))/2)+2.5,C1269,IF(D1270&gt;(D1269+(AVERAGE(V1270,W1270)-AVERAGE(V1269,W1269))/2)+2.5,C1270,"Close"))</f>
        <v>#N/A</v>
      </c>
      <c r="B1271" s="64" t="e">
        <f ca="1">IF(D1270&gt;D1269,C1270,C1269)</f>
        <v>#N/A</v>
      </c>
      <c r="D1271" s="56"/>
      <c r="X1271" s="55"/>
      <c r="Y1271" s="55"/>
      <c r="Z1271" s="55"/>
      <c r="AA1271" s="55"/>
      <c r="AB1271" s="55"/>
      <c r="AC1271" s="337"/>
      <c r="AD1271" s="337"/>
      <c r="AE1271" s="337"/>
      <c r="AF1271" s="337"/>
      <c r="AG1271" s="337"/>
      <c r="AH1271" s="337"/>
      <c r="AI1271" s="337"/>
      <c r="AJ1271" s="337"/>
      <c r="AK1271" s="337"/>
      <c r="AL1271" s="337"/>
      <c r="AM1271" s="55"/>
      <c r="AN1271" s="55"/>
      <c r="AO1271" s="55"/>
      <c r="AP1271" s="55"/>
      <c r="AQ1271" s="55"/>
      <c r="AR1271" s="55"/>
      <c r="AS1271" s="55"/>
    </row>
    <row r="1272" spans="1:45" x14ac:dyDescent="0.3">
      <c r="X1272" s="54" t="s">
        <v>1305</v>
      </c>
      <c r="Y1272" s="54" t="s">
        <v>128</v>
      </c>
      <c r="Z1272" s="54" t="s">
        <v>157</v>
      </c>
      <c r="AA1272" s="54" t="s">
        <v>151</v>
      </c>
      <c r="AB1272" s="54" t="s">
        <v>1327</v>
      </c>
      <c r="AC1272" s="54" t="s">
        <v>129</v>
      </c>
      <c r="AD1272" s="54" t="s">
        <v>116</v>
      </c>
      <c r="AE1272" s="54"/>
      <c r="AF1272" s="54"/>
      <c r="AG1272" s="54"/>
      <c r="AH1272" s="54"/>
      <c r="AI1272" s="54"/>
      <c r="AJ1272" s="54"/>
      <c r="AK1272" s="54"/>
      <c r="AL1272" s="54"/>
      <c r="AM1272" s="54"/>
      <c r="AN1272" s="54"/>
      <c r="AO1272" s="54"/>
      <c r="AP1272" s="54"/>
      <c r="AQ1272" s="54"/>
      <c r="AR1272" s="54"/>
      <c r="AS1272" s="54"/>
    </row>
    <row r="1273" spans="1:45" x14ac:dyDescent="0.3">
      <c r="X1273" s="54"/>
      <c r="Y1273" s="54">
        <f t="shared" ref="Y1273:AD1273" si="2189">Y1266</f>
        <v>6.4436999999999998</v>
      </c>
      <c r="Z1273" s="54">
        <f t="shared" si="2189"/>
        <v>4.9371</v>
      </c>
      <c r="AA1273" s="54">
        <f t="shared" si="2189"/>
        <v>11.350300000000001</v>
      </c>
      <c r="AB1273" s="54">
        <f t="shared" si="2189"/>
        <v>7.1900000000000006E-2</v>
      </c>
      <c r="AC1273" s="54">
        <f t="shared" si="2189"/>
        <v>6.2766000000000002</v>
      </c>
      <c r="AD1273" s="54">
        <f t="shared" si="2189"/>
        <v>11.042999999999999</v>
      </c>
      <c r="AE1273" s="54"/>
      <c r="AF1273" s="336"/>
      <c r="AG1273" s="336"/>
      <c r="AH1273" s="336"/>
      <c r="AI1273" s="54"/>
      <c r="AJ1273" s="54"/>
      <c r="AK1273" s="54"/>
      <c r="AL1273" s="54"/>
      <c r="AM1273" s="54"/>
      <c r="AN1273" s="54"/>
      <c r="AO1273" s="54"/>
      <c r="AP1273" s="54"/>
      <c r="AQ1273" s="54"/>
      <c r="AR1273" s="54"/>
      <c r="AS1273" s="54"/>
    </row>
    <row r="1274" spans="1:45" x14ac:dyDescent="0.3">
      <c r="D1274" s="56"/>
      <c r="X1274" s="336"/>
      <c r="Y1274" s="336">
        <f t="shared" ca="1" si="2081"/>
        <v>-0.18012310439506007</v>
      </c>
      <c r="Z1274" s="336">
        <f t="shared" ca="1" si="2081"/>
        <v>-6.796424774020339E-2</v>
      </c>
      <c r="AA1274" s="336">
        <f t="shared" ca="1" si="2081"/>
        <v>-0.73455805357763215</v>
      </c>
      <c r="AB1274" s="336">
        <f t="shared" ca="1" si="2081"/>
        <v>-0.49079552070270149</v>
      </c>
      <c r="AC1274" s="336">
        <f t="shared" ca="1" si="2081"/>
        <v>-0.3113418789104333</v>
      </c>
      <c r="AD1274" s="336">
        <f t="shared" ca="1" si="2081"/>
        <v>9.2750193496447933E-2</v>
      </c>
      <c r="AE1274" s="336"/>
      <c r="AF1274" s="336"/>
      <c r="AG1274" s="336"/>
      <c r="AH1274" s="336"/>
      <c r="AI1274" s="54"/>
      <c r="AJ1274" s="54"/>
      <c r="AK1274" s="54"/>
      <c r="AL1274" s="336"/>
      <c r="AM1274" s="336"/>
      <c r="AN1274" s="336"/>
      <c r="AO1274" s="336"/>
      <c r="AP1274" s="54"/>
      <c r="AQ1274" s="336"/>
      <c r="AR1274" s="336"/>
      <c r="AS1274" s="336"/>
    </row>
    <row r="1275" spans="1:45" x14ac:dyDescent="0.3">
      <c r="C1275" s="54"/>
      <c r="D1275" s="56"/>
      <c r="Y1275" s="336">
        <f t="shared" ref="Y1275:AD1338" ca="1" si="2190">1.5*RAND()^2*IF(RAND()&gt;0.5,1,-1)</f>
        <v>0.38867998959858818</v>
      </c>
      <c r="Z1275" s="336">
        <f t="shared" ca="1" si="2190"/>
        <v>-1.0459459002317191</v>
      </c>
      <c r="AA1275" s="336">
        <f t="shared" ca="1" si="2190"/>
        <v>3.8598333669983546E-2</v>
      </c>
      <c r="AB1275" s="336">
        <f t="shared" ca="1" si="2190"/>
        <v>0.14400391711624608</v>
      </c>
      <c r="AC1275" s="336">
        <f t="shared" ca="1" si="2190"/>
        <v>-0.65623515860423443</v>
      </c>
      <c r="AD1275" s="336">
        <f t="shared" ca="1" si="2190"/>
        <v>1.111948044692858</v>
      </c>
      <c r="AE1275" s="55"/>
      <c r="AF1275" s="55"/>
      <c r="AG1275" s="55"/>
      <c r="AH1275" s="55"/>
      <c r="AI1275" s="55"/>
      <c r="AJ1275" s="55"/>
      <c r="AK1275" s="55"/>
      <c r="AL1275" s="55"/>
      <c r="AM1275" s="55"/>
      <c r="AN1275" s="55"/>
      <c r="AO1275" s="55"/>
      <c r="AP1275" s="55"/>
      <c r="AQ1275" s="55"/>
      <c r="AR1275" s="55"/>
      <c r="AS1275" s="55"/>
    </row>
    <row r="1276" spans="1:45" x14ac:dyDescent="0.3">
      <c r="B1276" s="54" t="s">
        <v>172</v>
      </c>
      <c r="C1276" s="53">
        <f>C1269</f>
        <v>0</v>
      </c>
      <c r="D1276" s="56" t="e">
        <f t="shared" ref="D1276:D1277" ca="1" si="2191">AJ1276</f>
        <v>#N/A</v>
      </c>
      <c r="E1276" s="52" t="e">
        <f t="shared" ref="E1276:W1276" si="2192">E1269</f>
        <v>#N/A</v>
      </c>
      <c r="F1276" s="52" t="e">
        <f t="shared" si="2192"/>
        <v>#N/A</v>
      </c>
      <c r="G1276" s="52" t="e">
        <f t="shared" si="2192"/>
        <v>#N/A</v>
      </c>
      <c r="H1276" s="52" t="e">
        <f t="shared" si="2192"/>
        <v>#N/A</v>
      </c>
      <c r="I1276" s="52" t="e">
        <f t="shared" si="2192"/>
        <v>#N/A</v>
      </c>
      <c r="J1276" s="52" t="e">
        <f t="shared" si="2192"/>
        <v>#N/A</v>
      </c>
      <c r="K1276" s="52" t="e">
        <f t="shared" si="2192"/>
        <v>#N/A</v>
      </c>
      <c r="L1276" s="52" t="e">
        <f t="shared" si="2192"/>
        <v>#N/A</v>
      </c>
      <c r="M1276" s="52" t="e">
        <f t="shared" si="2192"/>
        <v>#N/A</v>
      </c>
      <c r="N1276" s="52" t="e">
        <f t="shared" si="2192"/>
        <v>#N/A</v>
      </c>
      <c r="O1276" s="52" t="e">
        <f t="shared" si="2192"/>
        <v>#N/A</v>
      </c>
      <c r="P1276" s="52" t="e">
        <f t="shared" si="2192"/>
        <v>#N/A</v>
      </c>
      <c r="Q1276" s="52" t="e">
        <f t="shared" si="2192"/>
        <v>#N/A</v>
      </c>
      <c r="R1276" s="52" t="e">
        <f t="shared" si="2192"/>
        <v>#N/A</v>
      </c>
      <c r="S1276" s="52" t="e">
        <f t="shared" si="2192"/>
        <v>#N/A</v>
      </c>
      <c r="T1276" s="52" t="e">
        <f t="shared" si="2192"/>
        <v>#N/A</v>
      </c>
      <c r="U1276" s="52" t="e">
        <f t="shared" si="2192"/>
        <v>#N/A</v>
      </c>
      <c r="V1276" s="52" t="e">
        <f t="shared" si="2192"/>
        <v>#N/A</v>
      </c>
      <c r="W1276" s="52" t="e">
        <f t="shared" si="2192"/>
        <v>#N/A</v>
      </c>
      <c r="X1276" s="55" t="e">
        <f t="shared" ref="X1276:X1277" si="2193">(H1276-(O1276*P1276)/100-3*(J1276*K1276)/100)/2</f>
        <v>#N/A</v>
      </c>
      <c r="Y1276" s="55" t="e">
        <f t="shared" ref="Y1276:Y1277" si="2194">SUM(X1276,(J1276*K1276/100))/(F1276/100)</f>
        <v>#N/A</v>
      </c>
      <c r="Z1276" s="55" t="e">
        <f t="shared" ref="Z1276" si="2195">U1276*0.5+U1277*0.5</f>
        <v>#N/A</v>
      </c>
      <c r="AA1276" s="55" t="e">
        <f t="shared" ref="AA1276:AA1277" si="2196">J1276/Y1276</f>
        <v>#N/A</v>
      </c>
      <c r="AB1276" s="336" t="e">
        <f t="shared" ref="AB1276:AB1277" si="2197">X1276/(Y1276-J1276)</f>
        <v>#N/A</v>
      </c>
      <c r="AC1276" s="223" t="e">
        <f ca="1">INDEX(FGA_COEFFS,1,1)+Z1276*INDEX(FGA_COEFFS,1,2)+Y1276*INDEX(FGA_COEFFS,1,3)+R1276*INDEX(FGA_COEFFS,1,4)+Q1277*INDEX(FGA_COEFFS,1,5)+S1276*INDEX(FGA_COEFFS,1,6)+T1277*INDEX(FGA_COEFFS,1,7)+M1277*INDEX(FGA_COEFFS,1,8)+Y1280*Y1281</f>
        <v>#N/A</v>
      </c>
      <c r="AD1276" s="223" t="e">
        <f ca="1">INDEX(THREEPTA_COEFFS,1,1)+AC1276*INDEX(THREEPTA_COEFFS,1,2)+J1276*INDEX(THREEPTA_COEFFS,1,3)+AA1276*INDEX(THREEPTA_COEFFS,1,4)+K1276*INDEX(THREEPTA_COEFFS,1,5)+L1277*INDEX(THREEPTA_COEFFS,1,6)+Z1280*Z1281</f>
        <v>#N/A</v>
      </c>
      <c r="AE1276" s="223" t="e">
        <f ca="1">INDEX(THREEPTPCT_COEFFS,1,1)+K1276*INDEX(THREEPTPCT_COEFFS,1,2)+L1277*INDEX(THREEPTPCT_COEFFS,1,3)+AA1280*AA1281</f>
        <v>#N/A</v>
      </c>
      <c r="AF1276" s="55" t="e">
        <f t="shared" ref="AF1276:AF1277" ca="1" si="2198">AC1276-AD1276</f>
        <v>#N/A</v>
      </c>
      <c r="AG1276" s="223" t="e">
        <f ca="1">INDEX(TWOPTPCT_COEFFS,1,1)+AB1276*INDEX(TWOPTPCT_COEFFS,1,2)+I1277*INDEX(TWOPTPCT_COEFFS,1,3)+G1277*INDEX(TWOPTPCT_COEFFS,1,4)+L1277*INDEX(TWOPTPCT_COEFFS,1,5)+AB1280*AB1281</f>
        <v>#N/A</v>
      </c>
      <c r="AH1276" s="223" t="e">
        <f ca="1">INDEX(FTA_COEFFS,1,1)+O1276*INDEX(FTA_COEFFS,1,2)+N1277*INDEX(FTA_COEFFS,1,3)+(Q1276+R1276)*INDEX(FTA_COEFFS,1,4)+(Q1277+R1277)*INDEX(FTA_COEFFS,1,5)+M1277*INDEX(FTA_COEFFS,1,6)+AC1280*AC1281</f>
        <v>#N/A</v>
      </c>
      <c r="AI1276" s="223" t="e">
        <f ca="1">INDEX(FTPCT_COEFFS,1,1)+P1276*INDEX(FTPCT_COEFFS,1,2)+F1276*INDEX(FTPCT_COEFFS,1,3)+G1277*INDEX(FTPCT_COEFFS,1,4)+AD1280*AD1281</f>
        <v>#N/A</v>
      </c>
      <c r="AJ1276" s="338" t="e">
        <f t="shared" ref="AJ1276:AJ1277" ca="1" si="2199">AD1276*AE1276/100+AF1276*AG1276+AH1276*AI1276/100</f>
        <v>#N/A</v>
      </c>
      <c r="AK1276" s="55"/>
      <c r="AL1276" s="55"/>
      <c r="AM1276" s="55"/>
      <c r="AN1276" s="55"/>
      <c r="AO1276" s="55"/>
      <c r="AP1276" s="55"/>
      <c r="AQ1276" s="55"/>
      <c r="AR1276" s="55"/>
    </row>
    <row r="1277" spans="1:45" x14ac:dyDescent="0.3">
      <c r="B1277" s="54" t="s">
        <v>175</v>
      </c>
      <c r="C1277" s="54">
        <f>C1270</f>
        <v>0</v>
      </c>
      <c r="D1277" s="56" t="e">
        <f t="shared" ca="1" si="2191"/>
        <v>#N/A</v>
      </c>
      <c r="E1277" s="52" t="e">
        <f t="shared" ref="E1277:W1277" si="2200">E1270</f>
        <v>#N/A</v>
      </c>
      <c r="F1277" s="52" t="e">
        <f t="shared" si="2200"/>
        <v>#N/A</v>
      </c>
      <c r="G1277" s="52" t="e">
        <f t="shared" si="2200"/>
        <v>#N/A</v>
      </c>
      <c r="H1277" s="52" t="e">
        <f t="shared" si="2200"/>
        <v>#N/A</v>
      </c>
      <c r="I1277" s="52" t="e">
        <f t="shared" si="2200"/>
        <v>#N/A</v>
      </c>
      <c r="J1277" s="52" t="e">
        <f t="shared" si="2200"/>
        <v>#N/A</v>
      </c>
      <c r="K1277" s="52" t="e">
        <f t="shared" si="2200"/>
        <v>#N/A</v>
      </c>
      <c r="L1277" s="52" t="e">
        <f t="shared" si="2200"/>
        <v>#N/A</v>
      </c>
      <c r="M1277" s="52" t="e">
        <f t="shared" si="2200"/>
        <v>#N/A</v>
      </c>
      <c r="N1277" s="52" t="e">
        <f t="shared" si="2200"/>
        <v>#N/A</v>
      </c>
      <c r="O1277" s="52" t="e">
        <f t="shared" si="2200"/>
        <v>#N/A</v>
      </c>
      <c r="P1277" s="52" t="e">
        <f t="shared" si="2200"/>
        <v>#N/A</v>
      </c>
      <c r="Q1277" s="52" t="e">
        <f t="shared" si="2200"/>
        <v>#N/A</v>
      </c>
      <c r="R1277" s="52" t="e">
        <f t="shared" si="2200"/>
        <v>#N/A</v>
      </c>
      <c r="S1277" s="52" t="e">
        <f t="shared" si="2200"/>
        <v>#N/A</v>
      </c>
      <c r="T1277" s="52" t="e">
        <f t="shared" si="2200"/>
        <v>#N/A</v>
      </c>
      <c r="U1277" s="52" t="e">
        <f t="shared" si="2200"/>
        <v>#N/A</v>
      </c>
      <c r="V1277" s="52" t="e">
        <f t="shared" si="2200"/>
        <v>#N/A</v>
      </c>
      <c r="W1277" s="52" t="e">
        <f t="shared" si="2200"/>
        <v>#N/A</v>
      </c>
      <c r="X1277" s="55" t="e">
        <f t="shared" si="2193"/>
        <v>#N/A</v>
      </c>
      <c r="Y1277" s="55" t="e">
        <f t="shared" si="2194"/>
        <v>#N/A</v>
      </c>
      <c r="Z1277" s="55" t="e">
        <f t="shared" ref="Z1277" si="2201">Z1276</f>
        <v>#N/A</v>
      </c>
      <c r="AA1277" s="55" t="e">
        <f t="shared" si="2196"/>
        <v>#N/A</v>
      </c>
      <c r="AB1277" s="336" t="e">
        <f t="shared" si="2197"/>
        <v>#N/A</v>
      </c>
      <c r="AC1277" s="223" t="e">
        <f ca="1">INDEX(FGA_COEFFS,1,1)+Z1277*INDEX(FGA_COEFFS,1,2)+Y1277*INDEX(FGA_COEFFS,1,3)+R1277*INDEX(FGA_COEFFS,1,4)+Q1276*INDEX(FGA_COEFFS,1,5)+S1277*INDEX(FGA_COEFFS,1,6)+T1276*INDEX(FGA_COEFFS,1,7)+M1276*INDEX(FGA_COEFFS,1,8)+Y1280*Y1282</f>
        <v>#N/A</v>
      </c>
      <c r="AD1277" s="223" t="e">
        <f ca="1">INDEX(THREEPTA_COEFFS,1,1)+AC1277*INDEX(THREEPTA_COEFFS,1,2)+J1277*INDEX(THREEPTA_COEFFS,1,3)+AA1277*INDEX(THREEPTA_COEFFS,1,4)+K1277*INDEX(THREEPTA_COEFFS,1,5)+L1276*INDEX(THREEPTA_COEFFS,1,6)+Z1280*Z1282</f>
        <v>#N/A</v>
      </c>
      <c r="AE1277" s="223" t="e">
        <f ca="1">INDEX(THREEPTPCT_COEFFS,1,1)+K1277*INDEX(THREEPTPCT_COEFFS,1,2)+L1276*INDEX(THREEPTPCT_COEFFS,1,3)+AA1280*AA1282</f>
        <v>#N/A</v>
      </c>
      <c r="AF1277" s="55" t="e">
        <f t="shared" ca="1" si="2198"/>
        <v>#N/A</v>
      </c>
      <c r="AG1277" s="223" t="e">
        <f ca="1">INDEX(TWOPTPCT_COEFFS,1,1)+AB1277*INDEX(TWOPTPCT_COEFFS,1,2)+I1276*INDEX(TWOPTPCT_COEFFS,1,3)+G1276*INDEX(TWOPTPCT_COEFFS,1,4)+L1276*INDEX(TWOPTPCT_COEFFS,1,5)+AB1280*AB1282</f>
        <v>#N/A</v>
      </c>
      <c r="AH1277" s="223" t="e">
        <f ca="1">INDEX(FTA_COEFFS,1,1)+O1277*INDEX(FTA_COEFFS,1,2)+N1276*INDEX(FTA_COEFFS,1,3)+(Q1277+R1277)*INDEX(FTA_COEFFS,1,4)+(Q1276+R1276)*INDEX(FTA_COEFFS,1,5)+M1276*INDEX(FTA_COEFFS,1,6)+AC1280*AC1282</f>
        <v>#N/A</v>
      </c>
      <c r="AI1277" s="223" t="e">
        <f ca="1">INDEX(FTPCT_COEFFS,1,1)+P1277*INDEX(FTPCT_COEFFS,1,2)+F1277*INDEX(FTPCT_COEFFS,1,3)+G1276*INDEX(FTPCT_COEFFS,1,4)+AD1280*AD1282</f>
        <v>#N/A</v>
      </c>
      <c r="AJ1277" s="338" t="e">
        <f t="shared" ca="1" si="2199"/>
        <v>#N/A</v>
      </c>
      <c r="AK1277" s="55"/>
      <c r="AL1277" s="55"/>
      <c r="AM1277" s="55"/>
      <c r="AN1277" s="55"/>
      <c r="AO1277" s="55"/>
      <c r="AP1277" s="55"/>
      <c r="AQ1277" s="55"/>
      <c r="AR1277" s="55"/>
    </row>
    <row r="1278" spans="1:45" x14ac:dyDescent="0.3">
      <c r="A1278" s="54" t="e">
        <f ca="1">IF(D1276&gt;(D1277+(AVERAGE(V1276,W1276)-AVERAGE(V1277,W1277))/2)+2.5,C1276,IF(D1277&gt;(D1276+(AVERAGE(V1277,W1277)-AVERAGE(V1276,W1276))/2)+2.5,C1277,"Close"))</f>
        <v>#N/A</v>
      </c>
      <c r="B1278" s="64" t="e">
        <f ca="1">IF(D1277&gt;D1276,C1277,C1276)</f>
        <v>#N/A</v>
      </c>
      <c r="D1278" s="56"/>
      <c r="X1278" s="55"/>
      <c r="Y1278" s="55"/>
      <c r="Z1278" s="55"/>
      <c r="AA1278" s="55"/>
      <c r="AB1278" s="55"/>
      <c r="AC1278" s="337"/>
      <c r="AD1278" s="337"/>
      <c r="AE1278" s="337"/>
      <c r="AF1278" s="337"/>
      <c r="AG1278" s="337"/>
      <c r="AH1278" s="337"/>
      <c r="AI1278" s="337"/>
      <c r="AJ1278" s="337"/>
      <c r="AK1278" s="337"/>
      <c r="AL1278" s="337"/>
      <c r="AM1278" s="55"/>
      <c r="AN1278" s="55"/>
      <c r="AO1278" s="55"/>
      <c r="AP1278" s="55"/>
      <c r="AQ1278" s="55"/>
      <c r="AR1278" s="55"/>
      <c r="AS1278" s="55"/>
    </row>
    <row r="1279" spans="1:45" x14ac:dyDescent="0.3">
      <c r="X1279" s="54" t="s">
        <v>1305</v>
      </c>
      <c r="Y1279" s="54" t="s">
        <v>128</v>
      </c>
      <c r="Z1279" s="54" t="s">
        <v>157</v>
      </c>
      <c r="AA1279" s="54" t="s">
        <v>151</v>
      </c>
      <c r="AB1279" s="54" t="s">
        <v>1327</v>
      </c>
      <c r="AC1279" s="54" t="s">
        <v>129</v>
      </c>
      <c r="AD1279" s="54" t="s">
        <v>116</v>
      </c>
      <c r="AE1279" s="54"/>
      <c r="AF1279" s="54"/>
      <c r="AG1279" s="54"/>
      <c r="AH1279" s="54"/>
      <c r="AI1279" s="54"/>
      <c r="AJ1279" s="54"/>
      <c r="AK1279" s="54"/>
      <c r="AL1279" s="54"/>
      <c r="AM1279" s="54"/>
      <c r="AN1279" s="54"/>
      <c r="AO1279" s="54"/>
      <c r="AP1279" s="54"/>
      <c r="AQ1279" s="54"/>
      <c r="AR1279" s="54"/>
      <c r="AS1279" s="54"/>
    </row>
    <row r="1280" spans="1:45" x14ac:dyDescent="0.3">
      <c r="X1280" s="54"/>
      <c r="Y1280" s="54">
        <f t="shared" ref="Y1280:AD1280" si="2202">Y1273</f>
        <v>6.4436999999999998</v>
      </c>
      <c r="Z1280" s="54">
        <f t="shared" si="2202"/>
        <v>4.9371</v>
      </c>
      <c r="AA1280" s="54">
        <f t="shared" si="2202"/>
        <v>11.350300000000001</v>
      </c>
      <c r="AB1280" s="54">
        <f t="shared" si="2202"/>
        <v>7.1900000000000006E-2</v>
      </c>
      <c r="AC1280" s="54">
        <f t="shared" si="2202"/>
        <v>6.2766000000000002</v>
      </c>
      <c r="AD1280" s="54">
        <f t="shared" si="2202"/>
        <v>11.042999999999999</v>
      </c>
      <c r="AE1280" s="54"/>
      <c r="AF1280" s="336"/>
      <c r="AG1280" s="336"/>
      <c r="AH1280" s="336"/>
      <c r="AI1280" s="54"/>
      <c r="AJ1280" s="54"/>
      <c r="AK1280" s="54"/>
      <c r="AL1280" s="54"/>
      <c r="AM1280" s="54"/>
      <c r="AN1280" s="54"/>
      <c r="AO1280" s="54"/>
      <c r="AP1280" s="54"/>
      <c r="AQ1280" s="54"/>
      <c r="AR1280" s="54"/>
      <c r="AS1280" s="54"/>
    </row>
    <row r="1281" spans="1:45" x14ac:dyDescent="0.3">
      <c r="D1281" s="56"/>
      <c r="X1281" s="336"/>
      <c r="Y1281" s="336">
        <f t="shared" ca="1" si="2190"/>
        <v>0.41726268062176253</v>
      </c>
      <c r="Z1281" s="336">
        <f t="shared" ca="1" si="2190"/>
        <v>-0.28450125509132251</v>
      </c>
      <c r="AA1281" s="336">
        <f t="shared" ca="1" si="2190"/>
        <v>0.29193857822842656</v>
      </c>
      <c r="AB1281" s="336">
        <f t="shared" ca="1" si="2190"/>
        <v>1.346245944357283</v>
      </c>
      <c r="AC1281" s="336">
        <f t="shared" ca="1" si="2190"/>
        <v>-0.90105966774073387</v>
      </c>
      <c r="AD1281" s="336">
        <f t="shared" ca="1" si="2190"/>
        <v>-9.0190099511433364E-2</v>
      </c>
      <c r="AE1281" s="336"/>
      <c r="AF1281" s="336"/>
      <c r="AG1281" s="336"/>
      <c r="AH1281" s="336"/>
      <c r="AI1281" s="54"/>
      <c r="AJ1281" s="54"/>
      <c r="AK1281" s="54"/>
      <c r="AL1281" s="336"/>
      <c r="AM1281" s="336"/>
      <c r="AN1281" s="336"/>
      <c r="AO1281" s="336"/>
      <c r="AP1281" s="54"/>
      <c r="AQ1281" s="336"/>
      <c r="AR1281" s="336"/>
      <c r="AS1281" s="336"/>
    </row>
    <row r="1282" spans="1:45" x14ac:dyDescent="0.3">
      <c r="C1282" s="54"/>
      <c r="D1282" s="56"/>
      <c r="Y1282" s="336">
        <f t="shared" ca="1" si="2190"/>
        <v>-0.3123497255350054</v>
      </c>
      <c r="Z1282" s="336">
        <f t="shared" ca="1" si="2190"/>
        <v>-4.8903589503147393E-3</v>
      </c>
      <c r="AA1282" s="336">
        <f t="shared" ca="1" si="2190"/>
        <v>-1.3114522347397028</v>
      </c>
      <c r="AB1282" s="336">
        <f t="shared" ca="1" si="2190"/>
        <v>-7.3830692137011711E-2</v>
      </c>
      <c r="AC1282" s="336">
        <f t="shared" ca="1" si="2190"/>
        <v>-0.43941427466980676</v>
      </c>
      <c r="AD1282" s="336">
        <f t="shared" ca="1" si="2190"/>
        <v>-7.7296294350579581E-2</v>
      </c>
      <c r="AE1282" s="55"/>
      <c r="AF1282" s="55"/>
      <c r="AG1282" s="55"/>
      <c r="AH1282" s="55"/>
      <c r="AI1282" s="55"/>
      <c r="AJ1282" s="55"/>
      <c r="AK1282" s="55"/>
      <c r="AL1282" s="55"/>
      <c r="AM1282" s="55"/>
      <c r="AN1282" s="55"/>
      <c r="AO1282" s="55"/>
      <c r="AP1282" s="55"/>
      <c r="AQ1282" s="55"/>
      <c r="AR1282" s="55"/>
      <c r="AS1282" s="55"/>
    </row>
    <row r="1283" spans="1:45" x14ac:dyDescent="0.3">
      <c r="B1283" s="54" t="s">
        <v>172</v>
      </c>
      <c r="C1283" s="53">
        <f>C1276</f>
        <v>0</v>
      </c>
      <c r="D1283" s="56" t="e">
        <f t="shared" ref="D1283:D1284" ca="1" si="2203">AJ1283</f>
        <v>#N/A</v>
      </c>
      <c r="E1283" s="52" t="e">
        <f t="shared" ref="E1283:W1283" si="2204">E1276</f>
        <v>#N/A</v>
      </c>
      <c r="F1283" s="52" t="e">
        <f t="shared" si="2204"/>
        <v>#N/A</v>
      </c>
      <c r="G1283" s="52" t="e">
        <f t="shared" si="2204"/>
        <v>#N/A</v>
      </c>
      <c r="H1283" s="52" t="e">
        <f t="shared" si="2204"/>
        <v>#N/A</v>
      </c>
      <c r="I1283" s="52" t="e">
        <f t="shared" si="2204"/>
        <v>#N/A</v>
      </c>
      <c r="J1283" s="52" t="e">
        <f t="shared" si="2204"/>
        <v>#N/A</v>
      </c>
      <c r="K1283" s="52" t="e">
        <f t="shared" si="2204"/>
        <v>#N/A</v>
      </c>
      <c r="L1283" s="52" t="e">
        <f t="shared" si="2204"/>
        <v>#N/A</v>
      </c>
      <c r="M1283" s="52" t="e">
        <f t="shared" si="2204"/>
        <v>#N/A</v>
      </c>
      <c r="N1283" s="52" t="e">
        <f t="shared" si="2204"/>
        <v>#N/A</v>
      </c>
      <c r="O1283" s="52" t="e">
        <f t="shared" si="2204"/>
        <v>#N/A</v>
      </c>
      <c r="P1283" s="52" t="e">
        <f t="shared" si="2204"/>
        <v>#N/A</v>
      </c>
      <c r="Q1283" s="52" t="e">
        <f t="shared" si="2204"/>
        <v>#N/A</v>
      </c>
      <c r="R1283" s="52" t="e">
        <f t="shared" si="2204"/>
        <v>#N/A</v>
      </c>
      <c r="S1283" s="52" t="e">
        <f t="shared" si="2204"/>
        <v>#N/A</v>
      </c>
      <c r="T1283" s="52" t="e">
        <f t="shared" si="2204"/>
        <v>#N/A</v>
      </c>
      <c r="U1283" s="52" t="e">
        <f t="shared" si="2204"/>
        <v>#N/A</v>
      </c>
      <c r="V1283" s="52" t="e">
        <f t="shared" si="2204"/>
        <v>#N/A</v>
      </c>
      <c r="W1283" s="52" t="e">
        <f t="shared" si="2204"/>
        <v>#N/A</v>
      </c>
      <c r="X1283" s="55" t="e">
        <f t="shared" ref="X1283:X1284" si="2205">(H1283-(O1283*P1283)/100-3*(J1283*K1283)/100)/2</f>
        <v>#N/A</v>
      </c>
      <c r="Y1283" s="55" t="e">
        <f t="shared" ref="Y1283:Y1284" si="2206">SUM(X1283,(J1283*K1283/100))/(F1283/100)</f>
        <v>#N/A</v>
      </c>
      <c r="Z1283" s="55" t="e">
        <f t="shared" ref="Z1283" si="2207">U1283*0.5+U1284*0.5</f>
        <v>#N/A</v>
      </c>
      <c r="AA1283" s="55" t="e">
        <f t="shared" ref="AA1283:AA1284" si="2208">J1283/Y1283</f>
        <v>#N/A</v>
      </c>
      <c r="AB1283" s="336" t="e">
        <f t="shared" ref="AB1283:AB1284" si="2209">X1283/(Y1283-J1283)</f>
        <v>#N/A</v>
      </c>
      <c r="AC1283" s="223" t="e">
        <f ca="1">INDEX(FGA_COEFFS,1,1)+Z1283*INDEX(FGA_COEFFS,1,2)+Y1283*INDEX(FGA_COEFFS,1,3)+R1283*INDEX(FGA_COEFFS,1,4)+Q1284*INDEX(FGA_COEFFS,1,5)+S1283*INDEX(FGA_COEFFS,1,6)+T1284*INDEX(FGA_COEFFS,1,7)+M1284*INDEX(FGA_COEFFS,1,8)+Y1287*Y1288</f>
        <v>#N/A</v>
      </c>
      <c r="AD1283" s="223" t="e">
        <f ca="1">INDEX(THREEPTA_COEFFS,1,1)+AC1283*INDEX(THREEPTA_COEFFS,1,2)+J1283*INDEX(THREEPTA_COEFFS,1,3)+AA1283*INDEX(THREEPTA_COEFFS,1,4)+K1283*INDEX(THREEPTA_COEFFS,1,5)+L1284*INDEX(THREEPTA_COEFFS,1,6)+Z1287*Z1288</f>
        <v>#N/A</v>
      </c>
      <c r="AE1283" s="223" t="e">
        <f ca="1">INDEX(THREEPTPCT_COEFFS,1,1)+K1283*INDEX(THREEPTPCT_COEFFS,1,2)+L1284*INDEX(THREEPTPCT_COEFFS,1,3)+AA1287*AA1288</f>
        <v>#N/A</v>
      </c>
      <c r="AF1283" s="55" t="e">
        <f t="shared" ref="AF1283:AF1284" ca="1" si="2210">AC1283-AD1283</f>
        <v>#N/A</v>
      </c>
      <c r="AG1283" s="223" t="e">
        <f ca="1">INDEX(TWOPTPCT_COEFFS,1,1)+AB1283*INDEX(TWOPTPCT_COEFFS,1,2)+I1284*INDEX(TWOPTPCT_COEFFS,1,3)+G1284*INDEX(TWOPTPCT_COEFFS,1,4)+L1284*INDEX(TWOPTPCT_COEFFS,1,5)+AB1287*AB1288</f>
        <v>#N/A</v>
      </c>
      <c r="AH1283" s="223" t="e">
        <f ca="1">INDEX(FTA_COEFFS,1,1)+O1283*INDEX(FTA_COEFFS,1,2)+N1284*INDEX(FTA_COEFFS,1,3)+(Q1283+R1283)*INDEX(FTA_COEFFS,1,4)+(Q1284+R1284)*INDEX(FTA_COEFFS,1,5)+M1284*INDEX(FTA_COEFFS,1,6)+AC1287*AC1288</f>
        <v>#N/A</v>
      </c>
      <c r="AI1283" s="223" t="e">
        <f ca="1">INDEX(FTPCT_COEFFS,1,1)+P1283*INDEX(FTPCT_COEFFS,1,2)+F1283*INDEX(FTPCT_COEFFS,1,3)+G1284*INDEX(FTPCT_COEFFS,1,4)+AD1287*AD1288</f>
        <v>#N/A</v>
      </c>
      <c r="AJ1283" s="338" t="e">
        <f t="shared" ref="AJ1283:AJ1284" ca="1" si="2211">AD1283*AE1283/100+AF1283*AG1283+AH1283*AI1283/100</f>
        <v>#N/A</v>
      </c>
      <c r="AK1283" s="55"/>
      <c r="AL1283" s="55"/>
      <c r="AM1283" s="55"/>
      <c r="AN1283" s="55"/>
      <c r="AO1283" s="55"/>
      <c r="AP1283" s="55"/>
      <c r="AQ1283" s="55"/>
      <c r="AR1283" s="55"/>
    </row>
    <row r="1284" spans="1:45" x14ac:dyDescent="0.3">
      <c r="B1284" s="54" t="s">
        <v>175</v>
      </c>
      <c r="C1284" s="54">
        <f>C1277</f>
        <v>0</v>
      </c>
      <c r="D1284" s="56" t="e">
        <f t="shared" ca="1" si="2203"/>
        <v>#N/A</v>
      </c>
      <c r="E1284" s="52" t="e">
        <f t="shared" ref="E1284:W1284" si="2212">E1277</f>
        <v>#N/A</v>
      </c>
      <c r="F1284" s="52" t="e">
        <f t="shared" si="2212"/>
        <v>#N/A</v>
      </c>
      <c r="G1284" s="52" t="e">
        <f t="shared" si="2212"/>
        <v>#N/A</v>
      </c>
      <c r="H1284" s="52" t="e">
        <f t="shared" si="2212"/>
        <v>#N/A</v>
      </c>
      <c r="I1284" s="52" t="e">
        <f t="shared" si="2212"/>
        <v>#N/A</v>
      </c>
      <c r="J1284" s="52" t="e">
        <f t="shared" si="2212"/>
        <v>#N/A</v>
      </c>
      <c r="K1284" s="52" t="e">
        <f t="shared" si="2212"/>
        <v>#N/A</v>
      </c>
      <c r="L1284" s="52" t="e">
        <f t="shared" si="2212"/>
        <v>#N/A</v>
      </c>
      <c r="M1284" s="52" t="e">
        <f t="shared" si="2212"/>
        <v>#N/A</v>
      </c>
      <c r="N1284" s="52" t="e">
        <f t="shared" si="2212"/>
        <v>#N/A</v>
      </c>
      <c r="O1284" s="52" t="e">
        <f t="shared" si="2212"/>
        <v>#N/A</v>
      </c>
      <c r="P1284" s="52" t="e">
        <f t="shared" si="2212"/>
        <v>#N/A</v>
      </c>
      <c r="Q1284" s="52" t="e">
        <f t="shared" si="2212"/>
        <v>#N/A</v>
      </c>
      <c r="R1284" s="52" t="e">
        <f t="shared" si="2212"/>
        <v>#N/A</v>
      </c>
      <c r="S1284" s="52" t="e">
        <f t="shared" si="2212"/>
        <v>#N/A</v>
      </c>
      <c r="T1284" s="52" t="e">
        <f t="shared" si="2212"/>
        <v>#N/A</v>
      </c>
      <c r="U1284" s="52" t="e">
        <f t="shared" si="2212"/>
        <v>#N/A</v>
      </c>
      <c r="V1284" s="52" t="e">
        <f t="shared" si="2212"/>
        <v>#N/A</v>
      </c>
      <c r="W1284" s="52" t="e">
        <f t="shared" si="2212"/>
        <v>#N/A</v>
      </c>
      <c r="X1284" s="55" t="e">
        <f t="shared" si="2205"/>
        <v>#N/A</v>
      </c>
      <c r="Y1284" s="55" t="e">
        <f t="shared" si="2206"/>
        <v>#N/A</v>
      </c>
      <c r="Z1284" s="55" t="e">
        <f t="shared" ref="Z1284" si="2213">Z1283</f>
        <v>#N/A</v>
      </c>
      <c r="AA1284" s="55" t="e">
        <f t="shared" si="2208"/>
        <v>#N/A</v>
      </c>
      <c r="AB1284" s="336" t="e">
        <f t="shared" si="2209"/>
        <v>#N/A</v>
      </c>
      <c r="AC1284" s="223" t="e">
        <f ca="1">INDEX(FGA_COEFFS,1,1)+Z1284*INDEX(FGA_COEFFS,1,2)+Y1284*INDEX(FGA_COEFFS,1,3)+R1284*INDEX(FGA_COEFFS,1,4)+Q1283*INDEX(FGA_COEFFS,1,5)+S1284*INDEX(FGA_COEFFS,1,6)+T1283*INDEX(FGA_COEFFS,1,7)+M1283*INDEX(FGA_COEFFS,1,8)+Y1287*Y1289</f>
        <v>#N/A</v>
      </c>
      <c r="AD1284" s="223" t="e">
        <f ca="1">INDEX(THREEPTA_COEFFS,1,1)+AC1284*INDEX(THREEPTA_COEFFS,1,2)+J1284*INDEX(THREEPTA_COEFFS,1,3)+AA1284*INDEX(THREEPTA_COEFFS,1,4)+K1284*INDEX(THREEPTA_COEFFS,1,5)+L1283*INDEX(THREEPTA_COEFFS,1,6)+Z1287*Z1289</f>
        <v>#N/A</v>
      </c>
      <c r="AE1284" s="223" t="e">
        <f ca="1">INDEX(THREEPTPCT_COEFFS,1,1)+K1284*INDEX(THREEPTPCT_COEFFS,1,2)+L1283*INDEX(THREEPTPCT_COEFFS,1,3)+AA1287*AA1289</f>
        <v>#N/A</v>
      </c>
      <c r="AF1284" s="55" t="e">
        <f t="shared" ca="1" si="2210"/>
        <v>#N/A</v>
      </c>
      <c r="AG1284" s="223" t="e">
        <f ca="1">INDEX(TWOPTPCT_COEFFS,1,1)+AB1284*INDEX(TWOPTPCT_COEFFS,1,2)+I1283*INDEX(TWOPTPCT_COEFFS,1,3)+G1283*INDEX(TWOPTPCT_COEFFS,1,4)+L1283*INDEX(TWOPTPCT_COEFFS,1,5)+AB1287*AB1289</f>
        <v>#N/A</v>
      </c>
      <c r="AH1284" s="223" t="e">
        <f ca="1">INDEX(FTA_COEFFS,1,1)+O1284*INDEX(FTA_COEFFS,1,2)+N1283*INDEX(FTA_COEFFS,1,3)+(Q1284+R1284)*INDEX(FTA_COEFFS,1,4)+(Q1283+R1283)*INDEX(FTA_COEFFS,1,5)+M1283*INDEX(FTA_COEFFS,1,6)+AC1287*AC1289</f>
        <v>#N/A</v>
      </c>
      <c r="AI1284" s="223" t="e">
        <f ca="1">INDEX(FTPCT_COEFFS,1,1)+P1284*INDEX(FTPCT_COEFFS,1,2)+F1284*INDEX(FTPCT_COEFFS,1,3)+G1283*INDEX(FTPCT_COEFFS,1,4)+AD1287*AD1289</f>
        <v>#N/A</v>
      </c>
      <c r="AJ1284" s="338" t="e">
        <f t="shared" ca="1" si="2211"/>
        <v>#N/A</v>
      </c>
      <c r="AK1284" s="55"/>
      <c r="AL1284" s="55"/>
      <c r="AM1284" s="55"/>
      <c r="AN1284" s="55"/>
      <c r="AO1284" s="55"/>
      <c r="AP1284" s="55"/>
      <c r="AQ1284" s="55"/>
      <c r="AR1284" s="55"/>
    </row>
    <row r="1285" spans="1:45" x14ac:dyDescent="0.3">
      <c r="A1285" s="54" t="e">
        <f ca="1">IF(D1283&gt;(D1284+(AVERAGE(V1283,W1283)-AVERAGE(V1284,W1284))/2)+2.5,C1283,IF(D1284&gt;(D1283+(AVERAGE(V1284,W1284)-AVERAGE(V1283,W1283))/2)+2.5,C1284,"Close"))</f>
        <v>#N/A</v>
      </c>
      <c r="B1285" s="64" t="e">
        <f ca="1">IF(D1284&gt;D1283,C1284,C1283)</f>
        <v>#N/A</v>
      </c>
      <c r="D1285" s="56"/>
      <c r="X1285" s="55"/>
      <c r="Y1285" s="55"/>
      <c r="Z1285" s="55"/>
      <c r="AA1285" s="55"/>
      <c r="AB1285" s="55"/>
      <c r="AC1285" s="337"/>
      <c r="AD1285" s="337"/>
      <c r="AE1285" s="337"/>
      <c r="AF1285" s="337"/>
      <c r="AG1285" s="337"/>
      <c r="AH1285" s="337"/>
      <c r="AI1285" s="337"/>
      <c r="AJ1285" s="337"/>
      <c r="AK1285" s="337"/>
      <c r="AL1285" s="337"/>
      <c r="AM1285" s="55"/>
      <c r="AN1285" s="55"/>
      <c r="AO1285" s="55"/>
      <c r="AP1285" s="55"/>
      <c r="AQ1285" s="55"/>
      <c r="AR1285" s="55"/>
      <c r="AS1285" s="55"/>
    </row>
    <row r="1286" spans="1:45" x14ac:dyDescent="0.3">
      <c r="X1286" s="54" t="s">
        <v>1305</v>
      </c>
      <c r="Y1286" s="54" t="s">
        <v>128</v>
      </c>
      <c r="Z1286" s="54" t="s">
        <v>157</v>
      </c>
      <c r="AA1286" s="54" t="s">
        <v>151</v>
      </c>
      <c r="AB1286" s="54" t="s">
        <v>1327</v>
      </c>
      <c r="AC1286" s="54" t="s">
        <v>129</v>
      </c>
      <c r="AD1286" s="54" t="s">
        <v>116</v>
      </c>
      <c r="AE1286" s="54"/>
      <c r="AF1286" s="54"/>
      <c r="AG1286" s="54"/>
      <c r="AH1286" s="54"/>
      <c r="AI1286" s="54"/>
      <c r="AJ1286" s="54"/>
      <c r="AK1286" s="54"/>
      <c r="AL1286" s="54"/>
      <c r="AM1286" s="54"/>
      <c r="AN1286" s="54"/>
      <c r="AO1286" s="54"/>
      <c r="AP1286" s="54"/>
      <c r="AQ1286" s="54"/>
      <c r="AR1286" s="54"/>
      <c r="AS1286" s="54"/>
    </row>
    <row r="1287" spans="1:45" x14ac:dyDescent="0.3">
      <c r="X1287" s="54"/>
      <c r="Y1287" s="54">
        <f t="shared" ref="Y1287:AD1287" si="2214">Y1280</f>
        <v>6.4436999999999998</v>
      </c>
      <c r="Z1287" s="54">
        <f t="shared" si="2214"/>
        <v>4.9371</v>
      </c>
      <c r="AA1287" s="54">
        <f t="shared" si="2214"/>
        <v>11.350300000000001</v>
      </c>
      <c r="AB1287" s="54">
        <f t="shared" si="2214"/>
        <v>7.1900000000000006E-2</v>
      </c>
      <c r="AC1287" s="54">
        <f t="shared" si="2214"/>
        <v>6.2766000000000002</v>
      </c>
      <c r="AD1287" s="54">
        <f t="shared" si="2214"/>
        <v>11.042999999999999</v>
      </c>
      <c r="AE1287" s="54"/>
      <c r="AF1287" s="336"/>
      <c r="AG1287" s="336"/>
      <c r="AH1287" s="336"/>
      <c r="AI1287" s="54"/>
      <c r="AJ1287" s="54"/>
      <c r="AK1287" s="54"/>
      <c r="AL1287" s="54"/>
      <c r="AM1287" s="54"/>
      <c r="AN1287" s="54"/>
      <c r="AO1287" s="54"/>
      <c r="AP1287" s="54"/>
      <c r="AQ1287" s="54"/>
      <c r="AR1287" s="54"/>
      <c r="AS1287" s="54"/>
    </row>
    <row r="1288" spans="1:45" x14ac:dyDescent="0.3">
      <c r="D1288" s="56"/>
      <c r="X1288" s="336"/>
      <c r="Y1288" s="336">
        <f t="shared" ca="1" si="2190"/>
        <v>0.93726962280621406</v>
      </c>
      <c r="Z1288" s="336">
        <f t="shared" ca="1" si="2190"/>
        <v>1.8257581980120698E-2</v>
      </c>
      <c r="AA1288" s="336">
        <f t="shared" ca="1" si="2190"/>
        <v>0.91711258083220093</v>
      </c>
      <c r="AB1288" s="336">
        <f t="shared" ca="1" si="2190"/>
        <v>-1.7564652456952181E-2</v>
      </c>
      <c r="AC1288" s="336">
        <f t="shared" ca="1" si="2190"/>
        <v>-0.44501017919761254</v>
      </c>
      <c r="AD1288" s="336">
        <f t="shared" ca="1" si="2190"/>
        <v>-0.50842257113534628</v>
      </c>
      <c r="AE1288" s="336"/>
      <c r="AF1288" s="336"/>
      <c r="AG1288" s="336"/>
      <c r="AH1288" s="336"/>
      <c r="AI1288" s="54"/>
      <c r="AJ1288" s="54"/>
      <c r="AK1288" s="54"/>
      <c r="AL1288" s="336"/>
      <c r="AM1288" s="336"/>
      <c r="AN1288" s="336"/>
      <c r="AO1288" s="336"/>
      <c r="AP1288" s="54"/>
      <c r="AQ1288" s="336"/>
      <c r="AR1288" s="336"/>
      <c r="AS1288" s="336"/>
    </row>
    <row r="1289" spans="1:45" x14ac:dyDescent="0.3">
      <c r="C1289" s="54"/>
      <c r="D1289" s="56"/>
      <c r="Y1289" s="336">
        <f t="shared" ca="1" si="2190"/>
        <v>0.42313463048226607</v>
      </c>
      <c r="Z1289" s="336">
        <f t="shared" ca="1" si="2190"/>
        <v>3.0718616996692713E-4</v>
      </c>
      <c r="AA1289" s="336">
        <f t="shared" ca="1" si="2190"/>
        <v>0.12470821752663117</v>
      </c>
      <c r="AB1289" s="336">
        <f t="shared" ca="1" si="2190"/>
        <v>-4.2512117825217223E-2</v>
      </c>
      <c r="AC1289" s="336">
        <f t="shared" ca="1" si="2190"/>
        <v>1.2817852686172162</v>
      </c>
      <c r="AD1289" s="336">
        <f t="shared" ca="1" si="2190"/>
        <v>-0.33284461267287269</v>
      </c>
      <c r="AE1289" s="55"/>
      <c r="AF1289" s="55"/>
      <c r="AG1289" s="55"/>
      <c r="AH1289" s="55"/>
      <c r="AI1289" s="55"/>
      <c r="AJ1289" s="55"/>
      <c r="AK1289" s="55"/>
      <c r="AL1289" s="55"/>
      <c r="AM1289" s="55"/>
      <c r="AN1289" s="55"/>
      <c r="AO1289" s="55"/>
      <c r="AP1289" s="55"/>
      <c r="AQ1289" s="55"/>
      <c r="AR1289" s="55"/>
      <c r="AS1289" s="55"/>
    </row>
    <row r="1290" spans="1:45" x14ac:dyDescent="0.3">
      <c r="B1290" s="54" t="s">
        <v>172</v>
      </c>
      <c r="C1290" s="53">
        <f>C1283</f>
        <v>0</v>
      </c>
      <c r="D1290" s="56" t="e">
        <f t="shared" ref="D1290:D1291" ca="1" si="2215">AJ1290</f>
        <v>#N/A</v>
      </c>
      <c r="E1290" s="52" t="e">
        <f t="shared" ref="E1290:W1290" si="2216">E1283</f>
        <v>#N/A</v>
      </c>
      <c r="F1290" s="52" t="e">
        <f t="shared" si="2216"/>
        <v>#N/A</v>
      </c>
      <c r="G1290" s="52" t="e">
        <f t="shared" si="2216"/>
        <v>#N/A</v>
      </c>
      <c r="H1290" s="52" t="e">
        <f t="shared" si="2216"/>
        <v>#N/A</v>
      </c>
      <c r="I1290" s="52" t="e">
        <f t="shared" si="2216"/>
        <v>#N/A</v>
      </c>
      <c r="J1290" s="52" t="e">
        <f t="shared" si="2216"/>
        <v>#N/A</v>
      </c>
      <c r="K1290" s="52" t="e">
        <f t="shared" si="2216"/>
        <v>#N/A</v>
      </c>
      <c r="L1290" s="52" t="e">
        <f t="shared" si="2216"/>
        <v>#N/A</v>
      </c>
      <c r="M1290" s="52" t="e">
        <f t="shared" si="2216"/>
        <v>#N/A</v>
      </c>
      <c r="N1290" s="52" t="e">
        <f t="shared" si="2216"/>
        <v>#N/A</v>
      </c>
      <c r="O1290" s="52" t="e">
        <f t="shared" si="2216"/>
        <v>#N/A</v>
      </c>
      <c r="P1290" s="52" t="e">
        <f t="shared" si="2216"/>
        <v>#N/A</v>
      </c>
      <c r="Q1290" s="52" t="e">
        <f t="shared" si="2216"/>
        <v>#N/A</v>
      </c>
      <c r="R1290" s="52" t="e">
        <f t="shared" si="2216"/>
        <v>#N/A</v>
      </c>
      <c r="S1290" s="52" t="e">
        <f t="shared" si="2216"/>
        <v>#N/A</v>
      </c>
      <c r="T1290" s="52" t="e">
        <f t="shared" si="2216"/>
        <v>#N/A</v>
      </c>
      <c r="U1290" s="52" t="e">
        <f t="shared" si="2216"/>
        <v>#N/A</v>
      </c>
      <c r="V1290" s="52" t="e">
        <f t="shared" si="2216"/>
        <v>#N/A</v>
      </c>
      <c r="W1290" s="52" t="e">
        <f t="shared" si="2216"/>
        <v>#N/A</v>
      </c>
      <c r="X1290" s="55" t="e">
        <f t="shared" ref="X1290:X1291" si="2217">(H1290-(O1290*P1290)/100-3*(J1290*K1290)/100)/2</f>
        <v>#N/A</v>
      </c>
      <c r="Y1290" s="55" t="e">
        <f t="shared" ref="Y1290:Y1291" si="2218">SUM(X1290,(J1290*K1290/100))/(F1290/100)</f>
        <v>#N/A</v>
      </c>
      <c r="Z1290" s="55" t="e">
        <f t="shared" ref="Z1290" si="2219">U1290*0.5+U1291*0.5</f>
        <v>#N/A</v>
      </c>
      <c r="AA1290" s="55" t="e">
        <f t="shared" ref="AA1290:AA1291" si="2220">J1290/Y1290</f>
        <v>#N/A</v>
      </c>
      <c r="AB1290" s="336" t="e">
        <f t="shared" ref="AB1290:AB1291" si="2221">X1290/(Y1290-J1290)</f>
        <v>#N/A</v>
      </c>
      <c r="AC1290" s="223" t="e">
        <f ca="1">INDEX(FGA_COEFFS,1,1)+Z1290*INDEX(FGA_COEFFS,1,2)+Y1290*INDEX(FGA_COEFFS,1,3)+R1290*INDEX(FGA_COEFFS,1,4)+Q1291*INDEX(FGA_COEFFS,1,5)+S1290*INDEX(FGA_COEFFS,1,6)+T1291*INDEX(FGA_COEFFS,1,7)+M1291*INDEX(FGA_COEFFS,1,8)+Y1294*Y1295</f>
        <v>#N/A</v>
      </c>
      <c r="AD1290" s="223" t="e">
        <f ca="1">INDEX(THREEPTA_COEFFS,1,1)+AC1290*INDEX(THREEPTA_COEFFS,1,2)+J1290*INDEX(THREEPTA_COEFFS,1,3)+AA1290*INDEX(THREEPTA_COEFFS,1,4)+K1290*INDEX(THREEPTA_COEFFS,1,5)+L1291*INDEX(THREEPTA_COEFFS,1,6)+Z1294*Z1295</f>
        <v>#N/A</v>
      </c>
      <c r="AE1290" s="223" t="e">
        <f ca="1">INDEX(THREEPTPCT_COEFFS,1,1)+K1290*INDEX(THREEPTPCT_COEFFS,1,2)+L1291*INDEX(THREEPTPCT_COEFFS,1,3)+AA1294*AA1295</f>
        <v>#N/A</v>
      </c>
      <c r="AF1290" s="55" t="e">
        <f t="shared" ref="AF1290:AF1291" ca="1" si="2222">AC1290-AD1290</f>
        <v>#N/A</v>
      </c>
      <c r="AG1290" s="223" t="e">
        <f ca="1">INDEX(TWOPTPCT_COEFFS,1,1)+AB1290*INDEX(TWOPTPCT_COEFFS,1,2)+I1291*INDEX(TWOPTPCT_COEFFS,1,3)+G1291*INDEX(TWOPTPCT_COEFFS,1,4)+L1291*INDEX(TWOPTPCT_COEFFS,1,5)+AB1294*AB1295</f>
        <v>#N/A</v>
      </c>
      <c r="AH1290" s="223" t="e">
        <f ca="1">INDEX(FTA_COEFFS,1,1)+O1290*INDEX(FTA_COEFFS,1,2)+N1291*INDEX(FTA_COEFFS,1,3)+(Q1290+R1290)*INDEX(FTA_COEFFS,1,4)+(Q1291+R1291)*INDEX(FTA_COEFFS,1,5)+M1291*INDEX(FTA_COEFFS,1,6)+AC1294*AC1295</f>
        <v>#N/A</v>
      </c>
      <c r="AI1290" s="223" t="e">
        <f ca="1">INDEX(FTPCT_COEFFS,1,1)+P1290*INDEX(FTPCT_COEFFS,1,2)+F1290*INDEX(FTPCT_COEFFS,1,3)+G1291*INDEX(FTPCT_COEFFS,1,4)+AD1294*AD1295</f>
        <v>#N/A</v>
      </c>
      <c r="AJ1290" s="338" t="e">
        <f t="shared" ref="AJ1290:AJ1291" ca="1" si="2223">AD1290*AE1290/100+AF1290*AG1290+AH1290*AI1290/100</f>
        <v>#N/A</v>
      </c>
      <c r="AK1290" s="55"/>
      <c r="AL1290" s="55"/>
      <c r="AM1290" s="55"/>
      <c r="AN1290" s="55"/>
      <c r="AO1290" s="55"/>
      <c r="AP1290" s="55"/>
      <c r="AQ1290" s="55"/>
      <c r="AR1290" s="55"/>
    </row>
    <row r="1291" spans="1:45" x14ac:dyDescent="0.3">
      <c r="B1291" s="54" t="s">
        <v>175</v>
      </c>
      <c r="C1291" s="54">
        <f>C1284</f>
        <v>0</v>
      </c>
      <c r="D1291" s="56" t="e">
        <f t="shared" ca="1" si="2215"/>
        <v>#N/A</v>
      </c>
      <c r="E1291" s="52" t="e">
        <f t="shared" ref="E1291:W1291" si="2224">E1284</f>
        <v>#N/A</v>
      </c>
      <c r="F1291" s="52" t="e">
        <f t="shared" si="2224"/>
        <v>#N/A</v>
      </c>
      <c r="G1291" s="52" t="e">
        <f t="shared" si="2224"/>
        <v>#N/A</v>
      </c>
      <c r="H1291" s="52" t="e">
        <f t="shared" si="2224"/>
        <v>#N/A</v>
      </c>
      <c r="I1291" s="52" t="e">
        <f t="shared" si="2224"/>
        <v>#N/A</v>
      </c>
      <c r="J1291" s="52" t="e">
        <f t="shared" si="2224"/>
        <v>#N/A</v>
      </c>
      <c r="K1291" s="52" t="e">
        <f t="shared" si="2224"/>
        <v>#N/A</v>
      </c>
      <c r="L1291" s="52" t="e">
        <f t="shared" si="2224"/>
        <v>#N/A</v>
      </c>
      <c r="M1291" s="52" t="e">
        <f t="shared" si="2224"/>
        <v>#N/A</v>
      </c>
      <c r="N1291" s="52" t="e">
        <f t="shared" si="2224"/>
        <v>#N/A</v>
      </c>
      <c r="O1291" s="52" t="e">
        <f t="shared" si="2224"/>
        <v>#N/A</v>
      </c>
      <c r="P1291" s="52" t="e">
        <f t="shared" si="2224"/>
        <v>#N/A</v>
      </c>
      <c r="Q1291" s="52" t="e">
        <f t="shared" si="2224"/>
        <v>#N/A</v>
      </c>
      <c r="R1291" s="52" t="e">
        <f t="shared" si="2224"/>
        <v>#N/A</v>
      </c>
      <c r="S1291" s="52" t="e">
        <f t="shared" si="2224"/>
        <v>#N/A</v>
      </c>
      <c r="T1291" s="52" t="e">
        <f t="shared" si="2224"/>
        <v>#N/A</v>
      </c>
      <c r="U1291" s="52" t="e">
        <f t="shared" si="2224"/>
        <v>#N/A</v>
      </c>
      <c r="V1291" s="52" t="e">
        <f t="shared" si="2224"/>
        <v>#N/A</v>
      </c>
      <c r="W1291" s="52" t="e">
        <f t="shared" si="2224"/>
        <v>#N/A</v>
      </c>
      <c r="X1291" s="55" t="e">
        <f t="shared" si="2217"/>
        <v>#N/A</v>
      </c>
      <c r="Y1291" s="55" t="e">
        <f t="shared" si="2218"/>
        <v>#N/A</v>
      </c>
      <c r="Z1291" s="55" t="e">
        <f t="shared" ref="Z1291" si="2225">Z1290</f>
        <v>#N/A</v>
      </c>
      <c r="AA1291" s="55" t="e">
        <f t="shared" si="2220"/>
        <v>#N/A</v>
      </c>
      <c r="AB1291" s="336" t="e">
        <f t="shared" si="2221"/>
        <v>#N/A</v>
      </c>
      <c r="AC1291" s="223" t="e">
        <f ca="1">INDEX(FGA_COEFFS,1,1)+Z1291*INDEX(FGA_COEFFS,1,2)+Y1291*INDEX(FGA_COEFFS,1,3)+R1291*INDEX(FGA_COEFFS,1,4)+Q1290*INDEX(FGA_COEFFS,1,5)+S1291*INDEX(FGA_COEFFS,1,6)+T1290*INDEX(FGA_COEFFS,1,7)+M1290*INDEX(FGA_COEFFS,1,8)+Y1294*Y1296</f>
        <v>#N/A</v>
      </c>
      <c r="AD1291" s="223" t="e">
        <f ca="1">INDEX(THREEPTA_COEFFS,1,1)+AC1291*INDEX(THREEPTA_COEFFS,1,2)+J1291*INDEX(THREEPTA_COEFFS,1,3)+AA1291*INDEX(THREEPTA_COEFFS,1,4)+K1291*INDEX(THREEPTA_COEFFS,1,5)+L1290*INDEX(THREEPTA_COEFFS,1,6)+Z1294*Z1296</f>
        <v>#N/A</v>
      </c>
      <c r="AE1291" s="223" t="e">
        <f ca="1">INDEX(THREEPTPCT_COEFFS,1,1)+K1291*INDEX(THREEPTPCT_COEFFS,1,2)+L1290*INDEX(THREEPTPCT_COEFFS,1,3)+AA1294*AA1296</f>
        <v>#N/A</v>
      </c>
      <c r="AF1291" s="55" t="e">
        <f t="shared" ca="1" si="2222"/>
        <v>#N/A</v>
      </c>
      <c r="AG1291" s="223" t="e">
        <f ca="1">INDEX(TWOPTPCT_COEFFS,1,1)+AB1291*INDEX(TWOPTPCT_COEFFS,1,2)+I1290*INDEX(TWOPTPCT_COEFFS,1,3)+G1290*INDEX(TWOPTPCT_COEFFS,1,4)+L1290*INDEX(TWOPTPCT_COEFFS,1,5)+AB1294*AB1296</f>
        <v>#N/A</v>
      </c>
      <c r="AH1291" s="223" t="e">
        <f ca="1">INDEX(FTA_COEFFS,1,1)+O1291*INDEX(FTA_COEFFS,1,2)+N1290*INDEX(FTA_COEFFS,1,3)+(Q1291+R1291)*INDEX(FTA_COEFFS,1,4)+(Q1290+R1290)*INDEX(FTA_COEFFS,1,5)+M1290*INDEX(FTA_COEFFS,1,6)+AC1294*AC1296</f>
        <v>#N/A</v>
      </c>
      <c r="AI1291" s="223" t="e">
        <f ca="1">INDEX(FTPCT_COEFFS,1,1)+P1291*INDEX(FTPCT_COEFFS,1,2)+F1291*INDEX(FTPCT_COEFFS,1,3)+G1290*INDEX(FTPCT_COEFFS,1,4)+AD1294*AD1296</f>
        <v>#N/A</v>
      </c>
      <c r="AJ1291" s="338" t="e">
        <f t="shared" ca="1" si="2223"/>
        <v>#N/A</v>
      </c>
      <c r="AK1291" s="55"/>
      <c r="AL1291" s="55"/>
      <c r="AM1291" s="55"/>
      <c r="AN1291" s="55"/>
      <c r="AO1291" s="55"/>
      <c r="AP1291" s="55"/>
      <c r="AQ1291" s="55"/>
      <c r="AR1291" s="55"/>
    </row>
    <row r="1292" spans="1:45" x14ac:dyDescent="0.3">
      <c r="A1292" s="54" t="e">
        <f ca="1">IF(D1290&gt;(D1291+(AVERAGE(V1290,W1290)-AVERAGE(V1291,W1291))/2)+2.5,C1290,IF(D1291&gt;(D1290+(AVERAGE(V1291,W1291)-AVERAGE(V1290,W1290))/2)+2.5,C1291,"Close"))</f>
        <v>#N/A</v>
      </c>
      <c r="B1292" s="64" t="e">
        <f ca="1">IF(D1291&gt;D1290,C1291,C1290)</f>
        <v>#N/A</v>
      </c>
      <c r="D1292" s="56"/>
      <c r="X1292" s="55"/>
      <c r="Y1292" s="55"/>
      <c r="Z1292" s="55"/>
      <c r="AA1292" s="55"/>
      <c r="AB1292" s="55"/>
      <c r="AC1292" s="337"/>
      <c r="AD1292" s="337"/>
      <c r="AE1292" s="337"/>
      <c r="AF1292" s="337"/>
      <c r="AG1292" s="337"/>
      <c r="AH1292" s="337"/>
      <c r="AI1292" s="337"/>
      <c r="AJ1292" s="337"/>
      <c r="AK1292" s="337"/>
      <c r="AL1292" s="337"/>
      <c r="AM1292" s="55"/>
      <c r="AN1292" s="55"/>
      <c r="AO1292" s="55"/>
      <c r="AP1292" s="55"/>
      <c r="AQ1292" s="55"/>
      <c r="AR1292" s="55"/>
      <c r="AS1292" s="55"/>
    </row>
    <row r="1293" spans="1:45" x14ac:dyDescent="0.3">
      <c r="X1293" s="54" t="s">
        <v>1305</v>
      </c>
      <c r="Y1293" s="54" t="s">
        <v>128</v>
      </c>
      <c r="Z1293" s="54" t="s">
        <v>157</v>
      </c>
      <c r="AA1293" s="54" t="s">
        <v>151</v>
      </c>
      <c r="AB1293" s="54" t="s">
        <v>1327</v>
      </c>
      <c r="AC1293" s="54" t="s">
        <v>129</v>
      </c>
      <c r="AD1293" s="54" t="s">
        <v>116</v>
      </c>
      <c r="AE1293" s="54"/>
      <c r="AF1293" s="54"/>
      <c r="AG1293" s="54"/>
      <c r="AH1293" s="54"/>
      <c r="AI1293" s="54"/>
      <c r="AJ1293" s="54"/>
      <c r="AK1293" s="54"/>
      <c r="AL1293" s="54"/>
      <c r="AM1293" s="54"/>
      <c r="AN1293" s="54"/>
      <c r="AO1293" s="54"/>
      <c r="AP1293" s="54"/>
      <c r="AQ1293" s="54"/>
      <c r="AR1293" s="54"/>
      <c r="AS1293" s="54"/>
    </row>
    <row r="1294" spans="1:45" x14ac:dyDescent="0.3">
      <c r="X1294" s="54"/>
      <c r="Y1294" s="54">
        <f t="shared" ref="Y1294:AD1294" si="2226">Y1287</f>
        <v>6.4436999999999998</v>
      </c>
      <c r="Z1294" s="54">
        <f t="shared" si="2226"/>
        <v>4.9371</v>
      </c>
      <c r="AA1294" s="54">
        <f t="shared" si="2226"/>
        <v>11.350300000000001</v>
      </c>
      <c r="AB1294" s="54">
        <f t="shared" si="2226"/>
        <v>7.1900000000000006E-2</v>
      </c>
      <c r="AC1294" s="54">
        <f t="shared" si="2226"/>
        <v>6.2766000000000002</v>
      </c>
      <c r="AD1294" s="54">
        <f t="shared" si="2226"/>
        <v>11.042999999999999</v>
      </c>
      <c r="AE1294" s="54"/>
      <c r="AF1294" s="336"/>
      <c r="AG1294" s="336"/>
      <c r="AH1294" s="336"/>
      <c r="AI1294" s="54"/>
      <c r="AJ1294" s="54"/>
      <c r="AK1294" s="54"/>
      <c r="AL1294" s="54"/>
      <c r="AM1294" s="54"/>
      <c r="AN1294" s="54"/>
      <c r="AO1294" s="54"/>
      <c r="AP1294" s="54"/>
      <c r="AQ1294" s="54"/>
      <c r="AR1294" s="54"/>
      <c r="AS1294" s="54"/>
    </row>
    <row r="1295" spans="1:45" x14ac:dyDescent="0.3">
      <c r="D1295" s="56"/>
      <c r="X1295" s="336"/>
      <c r="Y1295" s="336">
        <f t="shared" ca="1" si="2190"/>
        <v>-0.14455279744316091</v>
      </c>
      <c r="Z1295" s="336">
        <f t="shared" ca="1" si="2190"/>
        <v>0.25745047745042493</v>
      </c>
      <c r="AA1295" s="336">
        <f t="shared" ca="1" si="2190"/>
        <v>0.98157074453324289</v>
      </c>
      <c r="AB1295" s="336">
        <f t="shared" ca="1" si="2190"/>
        <v>-0.4098474654020724</v>
      </c>
      <c r="AC1295" s="336">
        <f t="shared" ca="1" si="2190"/>
        <v>1.1457086635251978</v>
      </c>
      <c r="AD1295" s="336">
        <f t="shared" ca="1" si="2190"/>
        <v>2.8102178705568869E-2</v>
      </c>
      <c r="AE1295" s="336"/>
      <c r="AF1295" s="336"/>
      <c r="AG1295" s="336"/>
      <c r="AH1295" s="336"/>
      <c r="AI1295" s="54"/>
      <c r="AJ1295" s="54"/>
      <c r="AK1295" s="54"/>
      <c r="AL1295" s="336"/>
      <c r="AM1295" s="336"/>
      <c r="AN1295" s="336"/>
      <c r="AO1295" s="336"/>
      <c r="AP1295" s="54"/>
      <c r="AQ1295" s="336"/>
      <c r="AR1295" s="336"/>
      <c r="AS1295" s="336"/>
    </row>
    <row r="1296" spans="1:45" x14ac:dyDescent="0.3">
      <c r="C1296" s="54"/>
      <c r="D1296" s="56"/>
      <c r="Y1296" s="336">
        <f t="shared" ca="1" si="2190"/>
        <v>-1.2468653757681256</v>
      </c>
      <c r="Z1296" s="336">
        <f t="shared" ca="1" si="2190"/>
        <v>0.83624661829229385</v>
      </c>
      <c r="AA1296" s="336">
        <f t="shared" ca="1" si="2190"/>
        <v>0.30820510990639916</v>
      </c>
      <c r="AB1296" s="336">
        <f t="shared" ca="1" si="2190"/>
        <v>-0.3729529331404221</v>
      </c>
      <c r="AC1296" s="336">
        <f t="shared" ca="1" si="2190"/>
        <v>-0.62125411267568076</v>
      </c>
      <c r="AD1296" s="336">
        <f t="shared" ca="1" si="2190"/>
        <v>-0.17315653207320722</v>
      </c>
      <c r="AE1296" s="55"/>
      <c r="AF1296" s="55"/>
      <c r="AG1296" s="55"/>
      <c r="AH1296" s="55"/>
      <c r="AI1296" s="55"/>
      <c r="AJ1296" s="55"/>
      <c r="AK1296" s="55"/>
      <c r="AL1296" s="55"/>
      <c r="AM1296" s="55"/>
      <c r="AN1296" s="55"/>
      <c r="AO1296" s="55"/>
      <c r="AP1296" s="55"/>
      <c r="AQ1296" s="55"/>
      <c r="AR1296" s="55"/>
      <c r="AS1296" s="55"/>
    </row>
    <row r="1297" spans="1:45" x14ac:dyDescent="0.3">
      <c r="B1297" s="54" t="s">
        <v>172</v>
      </c>
      <c r="C1297" s="53">
        <f>C1290</f>
        <v>0</v>
      </c>
      <c r="D1297" s="56" t="e">
        <f t="shared" ref="D1297:D1298" ca="1" si="2227">AJ1297</f>
        <v>#N/A</v>
      </c>
      <c r="E1297" s="52" t="e">
        <f t="shared" ref="E1297:W1297" si="2228">E1290</f>
        <v>#N/A</v>
      </c>
      <c r="F1297" s="52" t="e">
        <f t="shared" si="2228"/>
        <v>#N/A</v>
      </c>
      <c r="G1297" s="52" t="e">
        <f t="shared" si="2228"/>
        <v>#N/A</v>
      </c>
      <c r="H1297" s="52" t="e">
        <f t="shared" si="2228"/>
        <v>#N/A</v>
      </c>
      <c r="I1297" s="52" t="e">
        <f t="shared" si="2228"/>
        <v>#N/A</v>
      </c>
      <c r="J1297" s="52" t="e">
        <f t="shared" si="2228"/>
        <v>#N/A</v>
      </c>
      <c r="K1297" s="52" t="e">
        <f t="shared" si="2228"/>
        <v>#N/A</v>
      </c>
      <c r="L1297" s="52" t="e">
        <f t="shared" si="2228"/>
        <v>#N/A</v>
      </c>
      <c r="M1297" s="52" t="e">
        <f t="shared" si="2228"/>
        <v>#N/A</v>
      </c>
      <c r="N1297" s="52" t="e">
        <f t="shared" si="2228"/>
        <v>#N/A</v>
      </c>
      <c r="O1297" s="52" t="e">
        <f t="shared" si="2228"/>
        <v>#N/A</v>
      </c>
      <c r="P1297" s="52" t="e">
        <f t="shared" si="2228"/>
        <v>#N/A</v>
      </c>
      <c r="Q1297" s="52" t="e">
        <f t="shared" si="2228"/>
        <v>#N/A</v>
      </c>
      <c r="R1297" s="52" t="e">
        <f t="shared" si="2228"/>
        <v>#N/A</v>
      </c>
      <c r="S1297" s="52" t="e">
        <f t="shared" si="2228"/>
        <v>#N/A</v>
      </c>
      <c r="T1297" s="52" t="e">
        <f t="shared" si="2228"/>
        <v>#N/A</v>
      </c>
      <c r="U1297" s="52" t="e">
        <f t="shared" si="2228"/>
        <v>#N/A</v>
      </c>
      <c r="V1297" s="52" t="e">
        <f t="shared" si="2228"/>
        <v>#N/A</v>
      </c>
      <c r="W1297" s="52" t="e">
        <f t="shared" si="2228"/>
        <v>#N/A</v>
      </c>
      <c r="X1297" s="55" t="e">
        <f t="shared" ref="X1297:X1298" si="2229">(H1297-(O1297*P1297)/100-3*(J1297*K1297)/100)/2</f>
        <v>#N/A</v>
      </c>
      <c r="Y1297" s="55" t="e">
        <f t="shared" ref="Y1297:Y1298" si="2230">SUM(X1297,(J1297*K1297/100))/(F1297/100)</f>
        <v>#N/A</v>
      </c>
      <c r="Z1297" s="55" t="e">
        <f t="shared" ref="Z1297" si="2231">U1297*0.5+U1298*0.5</f>
        <v>#N/A</v>
      </c>
      <c r="AA1297" s="55" t="e">
        <f t="shared" ref="AA1297:AA1298" si="2232">J1297/Y1297</f>
        <v>#N/A</v>
      </c>
      <c r="AB1297" s="336" t="e">
        <f t="shared" ref="AB1297:AB1298" si="2233">X1297/(Y1297-J1297)</f>
        <v>#N/A</v>
      </c>
      <c r="AC1297" s="223" t="e">
        <f ca="1">INDEX(FGA_COEFFS,1,1)+Z1297*INDEX(FGA_COEFFS,1,2)+Y1297*INDEX(FGA_COEFFS,1,3)+R1297*INDEX(FGA_COEFFS,1,4)+Q1298*INDEX(FGA_COEFFS,1,5)+S1297*INDEX(FGA_COEFFS,1,6)+T1298*INDEX(FGA_COEFFS,1,7)+M1298*INDEX(FGA_COEFFS,1,8)+Y1301*Y1302</f>
        <v>#N/A</v>
      </c>
      <c r="AD1297" s="223" t="e">
        <f ca="1">INDEX(THREEPTA_COEFFS,1,1)+AC1297*INDEX(THREEPTA_COEFFS,1,2)+J1297*INDEX(THREEPTA_COEFFS,1,3)+AA1297*INDEX(THREEPTA_COEFFS,1,4)+K1297*INDEX(THREEPTA_COEFFS,1,5)+L1298*INDEX(THREEPTA_COEFFS,1,6)+Z1301*Z1302</f>
        <v>#N/A</v>
      </c>
      <c r="AE1297" s="223" t="e">
        <f ca="1">INDEX(THREEPTPCT_COEFFS,1,1)+K1297*INDEX(THREEPTPCT_COEFFS,1,2)+L1298*INDEX(THREEPTPCT_COEFFS,1,3)+AA1301*AA1302</f>
        <v>#N/A</v>
      </c>
      <c r="AF1297" s="55" t="e">
        <f t="shared" ref="AF1297:AF1298" ca="1" si="2234">AC1297-AD1297</f>
        <v>#N/A</v>
      </c>
      <c r="AG1297" s="223" t="e">
        <f ca="1">INDEX(TWOPTPCT_COEFFS,1,1)+AB1297*INDEX(TWOPTPCT_COEFFS,1,2)+I1298*INDEX(TWOPTPCT_COEFFS,1,3)+G1298*INDEX(TWOPTPCT_COEFFS,1,4)+L1298*INDEX(TWOPTPCT_COEFFS,1,5)+AB1301*AB1302</f>
        <v>#N/A</v>
      </c>
      <c r="AH1297" s="223" t="e">
        <f ca="1">INDEX(FTA_COEFFS,1,1)+O1297*INDEX(FTA_COEFFS,1,2)+N1298*INDEX(FTA_COEFFS,1,3)+(Q1297+R1297)*INDEX(FTA_COEFFS,1,4)+(Q1298+R1298)*INDEX(FTA_COEFFS,1,5)+M1298*INDEX(FTA_COEFFS,1,6)+AC1301*AC1302</f>
        <v>#N/A</v>
      </c>
      <c r="AI1297" s="223" t="e">
        <f ca="1">INDEX(FTPCT_COEFFS,1,1)+P1297*INDEX(FTPCT_COEFFS,1,2)+F1297*INDEX(FTPCT_COEFFS,1,3)+G1298*INDEX(FTPCT_COEFFS,1,4)+AD1301*AD1302</f>
        <v>#N/A</v>
      </c>
      <c r="AJ1297" s="338" t="e">
        <f t="shared" ref="AJ1297:AJ1298" ca="1" si="2235">AD1297*AE1297/100+AF1297*AG1297+AH1297*AI1297/100</f>
        <v>#N/A</v>
      </c>
      <c r="AK1297" s="55"/>
      <c r="AL1297" s="55"/>
      <c r="AM1297" s="55"/>
      <c r="AN1297" s="55"/>
      <c r="AO1297" s="55"/>
      <c r="AP1297" s="55"/>
      <c r="AQ1297" s="55"/>
      <c r="AR1297" s="55"/>
    </row>
    <row r="1298" spans="1:45" x14ac:dyDescent="0.3">
      <c r="B1298" s="54" t="s">
        <v>175</v>
      </c>
      <c r="C1298" s="54">
        <f>C1291</f>
        <v>0</v>
      </c>
      <c r="D1298" s="56" t="e">
        <f t="shared" ca="1" si="2227"/>
        <v>#N/A</v>
      </c>
      <c r="E1298" s="52" t="e">
        <f t="shared" ref="E1298:W1298" si="2236">E1291</f>
        <v>#N/A</v>
      </c>
      <c r="F1298" s="52" t="e">
        <f t="shared" si="2236"/>
        <v>#N/A</v>
      </c>
      <c r="G1298" s="52" t="e">
        <f t="shared" si="2236"/>
        <v>#N/A</v>
      </c>
      <c r="H1298" s="52" t="e">
        <f t="shared" si="2236"/>
        <v>#N/A</v>
      </c>
      <c r="I1298" s="52" t="e">
        <f t="shared" si="2236"/>
        <v>#N/A</v>
      </c>
      <c r="J1298" s="52" t="e">
        <f t="shared" si="2236"/>
        <v>#N/A</v>
      </c>
      <c r="K1298" s="52" t="e">
        <f t="shared" si="2236"/>
        <v>#N/A</v>
      </c>
      <c r="L1298" s="52" t="e">
        <f t="shared" si="2236"/>
        <v>#N/A</v>
      </c>
      <c r="M1298" s="52" t="e">
        <f t="shared" si="2236"/>
        <v>#N/A</v>
      </c>
      <c r="N1298" s="52" t="e">
        <f t="shared" si="2236"/>
        <v>#N/A</v>
      </c>
      <c r="O1298" s="52" t="e">
        <f t="shared" si="2236"/>
        <v>#N/A</v>
      </c>
      <c r="P1298" s="52" t="e">
        <f t="shared" si="2236"/>
        <v>#N/A</v>
      </c>
      <c r="Q1298" s="52" t="e">
        <f t="shared" si="2236"/>
        <v>#N/A</v>
      </c>
      <c r="R1298" s="52" t="e">
        <f t="shared" si="2236"/>
        <v>#N/A</v>
      </c>
      <c r="S1298" s="52" t="e">
        <f t="shared" si="2236"/>
        <v>#N/A</v>
      </c>
      <c r="T1298" s="52" t="e">
        <f t="shared" si="2236"/>
        <v>#N/A</v>
      </c>
      <c r="U1298" s="52" t="e">
        <f t="shared" si="2236"/>
        <v>#N/A</v>
      </c>
      <c r="V1298" s="52" t="e">
        <f t="shared" si="2236"/>
        <v>#N/A</v>
      </c>
      <c r="W1298" s="52" t="e">
        <f t="shared" si="2236"/>
        <v>#N/A</v>
      </c>
      <c r="X1298" s="55" t="e">
        <f t="shared" si="2229"/>
        <v>#N/A</v>
      </c>
      <c r="Y1298" s="55" t="e">
        <f t="shared" si="2230"/>
        <v>#N/A</v>
      </c>
      <c r="Z1298" s="55" t="e">
        <f t="shared" ref="Z1298" si="2237">Z1297</f>
        <v>#N/A</v>
      </c>
      <c r="AA1298" s="55" t="e">
        <f t="shared" si="2232"/>
        <v>#N/A</v>
      </c>
      <c r="AB1298" s="336" t="e">
        <f t="shared" si="2233"/>
        <v>#N/A</v>
      </c>
      <c r="AC1298" s="223" t="e">
        <f ca="1">INDEX(FGA_COEFFS,1,1)+Z1298*INDEX(FGA_COEFFS,1,2)+Y1298*INDEX(FGA_COEFFS,1,3)+R1298*INDEX(FGA_COEFFS,1,4)+Q1297*INDEX(FGA_COEFFS,1,5)+S1298*INDEX(FGA_COEFFS,1,6)+T1297*INDEX(FGA_COEFFS,1,7)+M1297*INDEX(FGA_COEFFS,1,8)+Y1301*Y1303</f>
        <v>#N/A</v>
      </c>
      <c r="AD1298" s="223" t="e">
        <f ca="1">INDEX(THREEPTA_COEFFS,1,1)+AC1298*INDEX(THREEPTA_COEFFS,1,2)+J1298*INDEX(THREEPTA_COEFFS,1,3)+AA1298*INDEX(THREEPTA_COEFFS,1,4)+K1298*INDEX(THREEPTA_COEFFS,1,5)+L1297*INDEX(THREEPTA_COEFFS,1,6)+Z1301*Z1303</f>
        <v>#N/A</v>
      </c>
      <c r="AE1298" s="223" t="e">
        <f ca="1">INDEX(THREEPTPCT_COEFFS,1,1)+K1298*INDEX(THREEPTPCT_COEFFS,1,2)+L1297*INDEX(THREEPTPCT_COEFFS,1,3)+AA1301*AA1303</f>
        <v>#N/A</v>
      </c>
      <c r="AF1298" s="55" t="e">
        <f t="shared" ca="1" si="2234"/>
        <v>#N/A</v>
      </c>
      <c r="AG1298" s="223" t="e">
        <f ca="1">INDEX(TWOPTPCT_COEFFS,1,1)+AB1298*INDEX(TWOPTPCT_COEFFS,1,2)+I1297*INDEX(TWOPTPCT_COEFFS,1,3)+G1297*INDEX(TWOPTPCT_COEFFS,1,4)+L1297*INDEX(TWOPTPCT_COEFFS,1,5)+AB1301*AB1303</f>
        <v>#N/A</v>
      </c>
      <c r="AH1298" s="223" t="e">
        <f ca="1">INDEX(FTA_COEFFS,1,1)+O1298*INDEX(FTA_COEFFS,1,2)+N1297*INDEX(FTA_COEFFS,1,3)+(Q1298+R1298)*INDEX(FTA_COEFFS,1,4)+(Q1297+R1297)*INDEX(FTA_COEFFS,1,5)+M1297*INDEX(FTA_COEFFS,1,6)+AC1301*AC1303</f>
        <v>#N/A</v>
      </c>
      <c r="AI1298" s="223" t="e">
        <f ca="1">INDEX(FTPCT_COEFFS,1,1)+P1298*INDEX(FTPCT_COEFFS,1,2)+F1298*INDEX(FTPCT_COEFFS,1,3)+G1297*INDEX(FTPCT_COEFFS,1,4)+AD1301*AD1303</f>
        <v>#N/A</v>
      </c>
      <c r="AJ1298" s="338" t="e">
        <f t="shared" ca="1" si="2235"/>
        <v>#N/A</v>
      </c>
      <c r="AK1298" s="55"/>
      <c r="AL1298" s="55"/>
      <c r="AM1298" s="55"/>
      <c r="AN1298" s="55"/>
      <c r="AO1298" s="55"/>
      <c r="AP1298" s="55"/>
      <c r="AQ1298" s="55"/>
      <c r="AR1298" s="55"/>
    </row>
    <row r="1299" spans="1:45" x14ac:dyDescent="0.3">
      <c r="A1299" s="54" t="e">
        <f ca="1">IF(D1297&gt;(D1298+(AVERAGE(V1297,W1297)-AVERAGE(V1298,W1298))/2)+2.5,C1297,IF(D1298&gt;(D1297+(AVERAGE(V1298,W1298)-AVERAGE(V1297,W1297))/2)+2.5,C1298,"Close"))</f>
        <v>#N/A</v>
      </c>
      <c r="B1299" s="64" t="e">
        <f ca="1">IF(D1298&gt;D1297,C1298,C1297)</f>
        <v>#N/A</v>
      </c>
      <c r="D1299" s="56"/>
      <c r="X1299" s="55"/>
      <c r="Y1299" s="55"/>
      <c r="Z1299" s="55"/>
      <c r="AA1299" s="55"/>
      <c r="AB1299" s="55"/>
      <c r="AC1299" s="337"/>
      <c r="AD1299" s="337"/>
      <c r="AE1299" s="337"/>
      <c r="AF1299" s="337"/>
      <c r="AG1299" s="337"/>
      <c r="AH1299" s="337"/>
      <c r="AI1299" s="337"/>
      <c r="AJ1299" s="337"/>
      <c r="AK1299" s="337"/>
      <c r="AL1299" s="337"/>
      <c r="AM1299" s="55"/>
      <c r="AN1299" s="55"/>
      <c r="AO1299" s="55"/>
      <c r="AP1299" s="55"/>
      <c r="AQ1299" s="55"/>
      <c r="AR1299" s="55"/>
      <c r="AS1299" s="55"/>
    </row>
    <row r="1300" spans="1:45" x14ac:dyDescent="0.3">
      <c r="X1300" s="54" t="s">
        <v>1305</v>
      </c>
      <c r="Y1300" s="54" t="s">
        <v>128</v>
      </c>
      <c r="Z1300" s="54" t="s">
        <v>157</v>
      </c>
      <c r="AA1300" s="54" t="s">
        <v>151</v>
      </c>
      <c r="AB1300" s="54" t="s">
        <v>1327</v>
      </c>
      <c r="AC1300" s="54" t="s">
        <v>129</v>
      </c>
      <c r="AD1300" s="54" t="s">
        <v>116</v>
      </c>
      <c r="AE1300" s="54"/>
      <c r="AF1300" s="54"/>
      <c r="AG1300" s="54"/>
      <c r="AH1300" s="54"/>
      <c r="AI1300" s="54"/>
      <c r="AJ1300" s="54"/>
      <c r="AK1300" s="54"/>
      <c r="AL1300" s="54"/>
      <c r="AM1300" s="54"/>
      <c r="AN1300" s="54"/>
      <c r="AO1300" s="54"/>
      <c r="AP1300" s="54"/>
      <c r="AQ1300" s="54"/>
      <c r="AR1300" s="54"/>
      <c r="AS1300" s="54"/>
    </row>
    <row r="1301" spans="1:45" x14ac:dyDescent="0.3">
      <c r="X1301" s="54"/>
      <c r="Y1301" s="54">
        <f t="shared" ref="Y1301:AD1301" si="2238">Y1294</f>
        <v>6.4436999999999998</v>
      </c>
      <c r="Z1301" s="54">
        <f t="shared" si="2238"/>
        <v>4.9371</v>
      </c>
      <c r="AA1301" s="54">
        <f t="shared" si="2238"/>
        <v>11.350300000000001</v>
      </c>
      <c r="AB1301" s="54">
        <f t="shared" si="2238"/>
        <v>7.1900000000000006E-2</v>
      </c>
      <c r="AC1301" s="54">
        <f t="shared" si="2238"/>
        <v>6.2766000000000002</v>
      </c>
      <c r="AD1301" s="54">
        <f t="shared" si="2238"/>
        <v>11.042999999999999</v>
      </c>
      <c r="AE1301" s="54"/>
      <c r="AF1301" s="336"/>
      <c r="AG1301" s="336"/>
      <c r="AH1301" s="336"/>
      <c r="AI1301" s="54"/>
      <c r="AJ1301" s="54"/>
      <c r="AK1301" s="54"/>
      <c r="AL1301" s="54"/>
      <c r="AM1301" s="54"/>
      <c r="AN1301" s="54"/>
      <c r="AO1301" s="54"/>
      <c r="AP1301" s="54"/>
      <c r="AQ1301" s="54"/>
      <c r="AR1301" s="54"/>
      <c r="AS1301" s="54"/>
    </row>
    <row r="1302" spans="1:45" x14ac:dyDescent="0.3">
      <c r="D1302" s="56"/>
      <c r="X1302" s="336"/>
      <c r="Y1302" s="336">
        <f t="shared" ca="1" si="2190"/>
        <v>8.3238940939630093E-3</v>
      </c>
      <c r="Z1302" s="336">
        <f t="shared" ca="1" si="2190"/>
        <v>1.2775545873851124</v>
      </c>
      <c r="AA1302" s="336">
        <f t="shared" ca="1" si="2190"/>
        <v>-0.39189676070868074</v>
      </c>
      <c r="AB1302" s="336">
        <f t="shared" ca="1" si="2190"/>
        <v>1.2876708949879096E-3</v>
      </c>
      <c r="AC1302" s="336">
        <f t="shared" ca="1" si="2190"/>
        <v>0.2194329185195556</v>
      </c>
      <c r="AD1302" s="336">
        <f t="shared" ca="1" si="2190"/>
        <v>5.5411291427030903E-4</v>
      </c>
      <c r="AE1302" s="336"/>
      <c r="AF1302" s="336"/>
      <c r="AG1302" s="336"/>
      <c r="AH1302" s="336"/>
      <c r="AI1302" s="54"/>
      <c r="AJ1302" s="54"/>
      <c r="AK1302" s="54"/>
      <c r="AL1302" s="336"/>
      <c r="AM1302" s="336"/>
      <c r="AN1302" s="336"/>
      <c r="AO1302" s="336"/>
      <c r="AP1302" s="54"/>
      <c r="AQ1302" s="336"/>
      <c r="AR1302" s="336"/>
      <c r="AS1302" s="336"/>
    </row>
    <row r="1303" spans="1:45" x14ac:dyDescent="0.3">
      <c r="C1303" s="54"/>
      <c r="D1303" s="56"/>
      <c r="Y1303" s="336">
        <f t="shared" ca="1" si="2190"/>
        <v>-0.84431451769911892</v>
      </c>
      <c r="Z1303" s="336">
        <f t="shared" ca="1" si="2190"/>
        <v>-0.73843536812247423</v>
      </c>
      <c r="AA1303" s="336">
        <f t="shared" ca="1" si="2190"/>
        <v>7.7269387811714427E-2</v>
      </c>
      <c r="AB1303" s="336">
        <f t="shared" ca="1" si="2190"/>
        <v>5.1282169290452879E-2</v>
      </c>
      <c r="AC1303" s="336">
        <f t="shared" ca="1" si="2190"/>
        <v>-1.1665289773304152E-2</v>
      </c>
      <c r="AD1303" s="336">
        <f t="shared" ca="1" si="2190"/>
        <v>1.4617672060203211</v>
      </c>
      <c r="AE1303" s="55"/>
      <c r="AF1303" s="55"/>
      <c r="AG1303" s="55"/>
      <c r="AH1303" s="55"/>
      <c r="AI1303" s="55"/>
      <c r="AJ1303" s="55"/>
      <c r="AK1303" s="55"/>
      <c r="AL1303" s="55"/>
      <c r="AM1303" s="55"/>
      <c r="AN1303" s="55"/>
      <c r="AO1303" s="55"/>
      <c r="AP1303" s="55"/>
      <c r="AQ1303" s="55"/>
      <c r="AR1303" s="55"/>
      <c r="AS1303" s="55"/>
    </row>
    <row r="1304" spans="1:45" x14ac:dyDescent="0.3">
      <c r="B1304" s="54" t="s">
        <v>172</v>
      </c>
      <c r="C1304" s="53">
        <f>C1297</f>
        <v>0</v>
      </c>
      <c r="D1304" s="56" t="e">
        <f t="shared" ref="D1304:D1305" ca="1" si="2239">AJ1304</f>
        <v>#N/A</v>
      </c>
      <c r="E1304" s="52" t="e">
        <f t="shared" ref="E1304:W1304" si="2240">E1297</f>
        <v>#N/A</v>
      </c>
      <c r="F1304" s="52" t="e">
        <f t="shared" si="2240"/>
        <v>#N/A</v>
      </c>
      <c r="G1304" s="52" t="e">
        <f t="shared" si="2240"/>
        <v>#N/A</v>
      </c>
      <c r="H1304" s="52" t="e">
        <f t="shared" si="2240"/>
        <v>#N/A</v>
      </c>
      <c r="I1304" s="52" t="e">
        <f t="shared" si="2240"/>
        <v>#N/A</v>
      </c>
      <c r="J1304" s="52" t="e">
        <f t="shared" si="2240"/>
        <v>#N/A</v>
      </c>
      <c r="K1304" s="52" t="e">
        <f t="shared" si="2240"/>
        <v>#N/A</v>
      </c>
      <c r="L1304" s="52" t="e">
        <f t="shared" si="2240"/>
        <v>#N/A</v>
      </c>
      <c r="M1304" s="52" t="e">
        <f t="shared" si="2240"/>
        <v>#N/A</v>
      </c>
      <c r="N1304" s="52" t="e">
        <f t="shared" si="2240"/>
        <v>#N/A</v>
      </c>
      <c r="O1304" s="52" t="e">
        <f t="shared" si="2240"/>
        <v>#N/A</v>
      </c>
      <c r="P1304" s="52" t="e">
        <f t="shared" si="2240"/>
        <v>#N/A</v>
      </c>
      <c r="Q1304" s="52" t="e">
        <f t="shared" si="2240"/>
        <v>#N/A</v>
      </c>
      <c r="R1304" s="52" t="e">
        <f t="shared" si="2240"/>
        <v>#N/A</v>
      </c>
      <c r="S1304" s="52" t="e">
        <f t="shared" si="2240"/>
        <v>#N/A</v>
      </c>
      <c r="T1304" s="52" t="e">
        <f t="shared" si="2240"/>
        <v>#N/A</v>
      </c>
      <c r="U1304" s="52" t="e">
        <f t="shared" si="2240"/>
        <v>#N/A</v>
      </c>
      <c r="V1304" s="52" t="e">
        <f t="shared" si="2240"/>
        <v>#N/A</v>
      </c>
      <c r="W1304" s="52" t="e">
        <f t="shared" si="2240"/>
        <v>#N/A</v>
      </c>
      <c r="X1304" s="55" t="e">
        <f t="shared" ref="X1304:X1305" si="2241">(H1304-(O1304*P1304)/100-3*(J1304*K1304)/100)/2</f>
        <v>#N/A</v>
      </c>
      <c r="Y1304" s="55" t="e">
        <f t="shared" ref="Y1304:Y1305" si="2242">SUM(X1304,(J1304*K1304/100))/(F1304/100)</f>
        <v>#N/A</v>
      </c>
      <c r="Z1304" s="55" t="e">
        <f t="shared" ref="Z1304" si="2243">U1304*0.5+U1305*0.5</f>
        <v>#N/A</v>
      </c>
      <c r="AA1304" s="55" t="e">
        <f t="shared" ref="AA1304:AA1305" si="2244">J1304/Y1304</f>
        <v>#N/A</v>
      </c>
      <c r="AB1304" s="336" t="e">
        <f t="shared" ref="AB1304:AB1305" si="2245">X1304/(Y1304-J1304)</f>
        <v>#N/A</v>
      </c>
      <c r="AC1304" s="223" t="e">
        <f ca="1">INDEX(FGA_COEFFS,1,1)+Z1304*INDEX(FGA_COEFFS,1,2)+Y1304*INDEX(FGA_COEFFS,1,3)+R1304*INDEX(FGA_COEFFS,1,4)+Q1305*INDEX(FGA_COEFFS,1,5)+S1304*INDEX(FGA_COEFFS,1,6)+T1305*INDEX(FGA_COEFFS,1,7)+M1305*INDEX(FGA_COEFFS,1,8)+Y1308*Y1309</f>
        <v>#N/A</v>
      </c>
      <c r="AD1304" s="223" t="e">
        <f ca="1">INDEX(THREEPTA_COEFFS,1,1)+AC1304*INDEX(THREEPTA_COEFFS,1,2)+J1304*INDEX(THREEPTA_COEFFS,1,3)+AA1304*INDEX(THREEPTA_COEFFS,1,4)+K1304*INDEX(THREEPTA_COEFFS,1,5)+L1305*INDEX(THREEPTA_COEFFS,1,6)+Z1308*Z1309</f>
        <v>#N/A</v>
      </c>
      <c r="AE1304" s="223" t="e">
        <f ca="1">INDEX(THREEPTPCT_COEFFS,1,1)+K1304*INDEX(THREEPTPCT_COEFFS,1,2)+L1305*INDEX(THREEPTPCT_COEFFS,1,3)+AA1308*AA1309</f>
        <v>#N/A</v>
      </c>
      <c r="AF1304" s="55" t="e">
        <f t="shared" ref="AF1304:AF1305" ca="1" si="2246">AC1304-AD1304</f>
        <v>#N/A</v>
      </c>
      <c r="AG1304" s="223" t="e">
        <f ca="1">INDEX(TWOPTPCT_COEFFS,1,1)+AB1304*INDEX(TWOPTPCT_COEFFS,1,2)+I1305*INDEX(TWOPTPCT_COEFFS,1,3)+G1305*INDEX(TWOPTPCT_COEFFS,1,4)+L1305*INDEX(TWOPTPCT_COEFFS,1,5)+AB1308*AB1309</f>
        <v>#N/A</v>
      </c>
      <c r="AH1304" s="223" t="e">
        <f ca="1">INDEX(FTA_COEFFS,1,1)+O1304*INDEX(FTA_COEFFS,1,2)+N1305*INDEX(FTA_COEFFS,1,3)+(Q1304+R1304)*INDEX(FTA_COEFFS,1,4)+(Q1305+R1305)*INDEX(FTA_COEFFS,1,5)+M1305*INDEX(FTA_COEFFS,1,6)+AC1308*AC1309</f>
        <v>#N/A</v>
      </c>
      <c r="AI1304" s="223" t="e">
        <f ca="1">INDEX(FTPCT_COEFFS,1,1)+P1304*INDEX(FTPCT_COEFFS,1,2)+F1304*INDEX(FTPCT_COEFFS,1,3)+G1305*INDEX(FTPCT_COEFFS,1,4)+AD1308*AD1309</f>
        <v>#N/A</v>
      </c>
      <c r="AJ1304" s="338" t="e">
        <f t="shared" ref="AJ1304:AJ1305" ca="1" si="2247">AD1304*AE1304/100+AF1304*AG1304+AH1304*AI1304/100</f>
        <v>#N/A</v>
      </c>
      <c r="AK1304" s="55"/>
      <c r="AL1304" s="55"/>
      <c r="AM1304" s="55"/>
      <c r="AN1304" s="55"/>
      <c r="AO1304" s="55"/>
      <c r="AP1304" s="55"/>
      <c r="AQ1304" s="55"/>
      <c r="AR1304" s="55"/>
    </row>
    <row r="1305" spans="1:45" x14ac:dyDescent="0.3">
      <c r="B1305" s="54" t="s">
        <v>175</v>
      </c>
      <c r="C1305" s="54">
        <f>C1298</f>
        <v>0</v>
      </c>
      <c r="D1305" s="56" t="e">
        <f t="shared" ca="1" si="2239"/>
        <v>#N/A</v>
      </c>
      <c r="E1305" s="52" t="e">
        <f t="shared" ref="E1305:W1305" si="2248">E1298</f>
        <v>#N/A</v>
      </c>
      <c r="F1305" s="52" t="e">
        <f t="shared" si="2248"/>
        <v>#N/A</v>
      </c>
      <c r="G1305" s="52" t="e">
        <f t="shared" si="2248"/>
        <v>#N/A</v>
      </c>
      <c r="H1305" s="52" t="e">
        <f t="shared" si="2248"/>
        <v>#N/A</v>
      </c>
      <c r="I1305" s="52" t="e">
        <f t="shared" si="2248"/>
        <v>#N/A</v>
      </c>
      <c r="J1305" s="52" t="e">
        <f t="shared" si="2248"/>
        <v>#N/A</v>
      </c>
      <c r="K1305" s="52" t="e">
        <f t="shared" si="2248"/>
        <v>#N/A</v>
      </c>
      <c r="L1305" s="52" t="e">
        <f t="shared" si="2248"/>
        <v>#N/A</v>
      </c>
      <c r="M1305" s="52" t="e">
        <f t="shared" si="2248"/>
        <v>#N/A</v>
      </c>
      <c r="N1305" s="52" t="e">
        <f t="shared" si="2248"/>
        <v>#N/A</v>
      </c>
      <c r="O1305" s="52" t="e">
        <f t="shared" si="2248"/>
        <v>#N/A</v>
      </c>
      <c r="P1305" s="52" t="e">
        <f t="shared" si="2248"/>
        <v>#N/A</v>
      </c>
      <c r="Q1305" s="52" t="e">
        <f t="shared" si="2248"/>
        <v>#N/A</v>
      </c>
      <c r="R1305" s="52" t="e">
        <f t="shared" si="2248"/>
        <v>#N/A</v>
      </c>
      <c r="S1305" s="52" t="e">
        <f t="shared" si="2248"/>
        <v>#N/A</v>
      </c>
      <c r="T1305" s="52" t="e">
        <f t="shared" si="2248"/>
        <v>#N/A</v>
      </c>
      <c r="U1305" s="52" t="e">
        <f t="shared" si="2248"/>
        <v>#N/A</v>
      </c>
      <c r="V1305" s="52" t="e">
        <f t="shared" si="2248"/>
        <v>#N/A</v>
      </c>
      <c r="W1305" s="52" t="e">
        <f t="shared" si="2248"/>
        <v>#N/A</v>
      </c>
      <c r="X1305" s="55" t="e">
        <f t="shared" si="2241"/>
        <v>#N/A</v>
      </c>
      <c r="Y1305" s="55" t="e">
        <f t="shared" si="2242"/>
        <v>#N/A</v>
      </c>
      <c r="Z1305" s="55" t="e">
        <f t="shared" ref="Z1305" si="2249">Z1304</f>
        <v>#N/A</v>
      </c>
      <c r="AA1305" s="55" t="e">
        <f t="shared" si="2244"/>
        <v>#N/A</v>
      </c>
      <c r="AB1305" s="336" t="e">
        <f t="shared" si="2245"/>
        <v>#N/A</v>
      </c>
      <c r="AC1305" s="223" t="e">
        <f ca="1">INDEX(FGA_COEFFS,1,1)+Z1305*INDEX(FGA_COEFFS,1,2)+Y1305*INDEX(FGA_COEFFS,1,3)+R1305*INDEX(FGA_COEFFS,1,4)+Q1304*INDEX(FGA_COEFFS,1,5)+S1305*INDEX(FGA_COEFFS,1,6)+T1304*INDEX(FGA_COEFFS,1,7)+M1304*INDEX(FGA_COEFFS,1,8)+Y1308*Y1310</f>
        <v>#N/A</v>
      </c>
      <c r="AD1305" s="223" t="e">
        <f ca="1">INDEX(THREEPTA_COEFFS,1,1)+AC1305*INDEX(THREEPTA_COEFFS,1,2)+J1305*INDEX(THREEPTA_COEFFS,1,3)+AA1305*INDEX(THREEPTA_COEFFS,1,4)+K1305*INDEX(THREEPTA_COEFFS,1,5)+L1304*INDEX(THREEPTA_COEFFS,1,6)+Z1308*Z1310</f>
        <v>#N/A</v>
      </c>
      <c r="AE1305" s="223" t="e">
        <f ca="1">INDEX(THREEPTPCT_COEFFS,1,1)+K1305*INDEX(THREEPTPCT_COEFFS,1,2)+L1304*INDEX(THREEPTPCT_COEFFS,1,3)+AA1308*AA1310</f>
        <v>#N/A</v>
      </c>
      <c r="AF1305" s="55" t="e">
        <f t="shared" ca="1" si="2246"/>
        <v>#N/A</v>
      </c>
      <c r="AG1305" s="223" t="e">
        <f ca="1">INDEX(TWOPTPCT_COEFFS,1,1)+AB1305*INDEX(TWOPTPCT_COEFFS,1,2)+I1304*INDEX(TWOPTPCT_COEFFS,1,3)+G1304*INDEX(TWOPTPCT_COEFFS,1,4)+L1304*INDEX(TWOPTPCT_COEFFS,1,5)+AB1308*AB1310</f>
        <v>#N/A</v>
      </c>
      <c r="AH1305" s="223" t="e">
        <f ca="1">INDEX(FTA_COEFFS,1,1)+O1305*INDEX(FTA_COEFFS,1,2)+N1304*INDEX(FTA_COEFFS,1,3)+(Q1305+R1305)*INDEX(FTA_COEFFS,1,4)+(Q1304+R1304)*INDEX(FTA_COEFFS,1,5)+M1304*INDEX(FTA_COEFFS,1,6)+AC1308*AC1310</f>
        <v>#N/A</v>
      </c>
      <c r="AI1305" s="223" t="e">
        <f ca="1">INDEX(FTPCT_COEFFS,1,1)+P1305*INDEX(FTPCT_COEFFS,1,2)+F1305*INDEX(FTPCT_COEFFS,1,3)+G1304*INDEX(FTPCT_COEFFS,1,4)+AD1308*AD1310</f>
        <v>#N/A</v>
      </c>
      <c r="AJ1305" s="338" t="e">
        <f t="shared" ca="1" si="2247"/>
        <v>#N/A</v>
      </c>
      <c r="AK1305" s="55"/>
      <c r="AL1305" s="55"/>
      <c r="AM1305" s="55"/>
      <c r="AN1305" s="55"/>
      <c r="AO1305" s="55"/>
      <c r="AP1305" s="55"/>
      <c r="AQ1305" s="55"/>
      <c r="AR1305" s="55"/>
    </row>
    <row r="1306" spans="1:45" x14ac:dyDescent="0.3">
      <c r="A1306" s="54" t="e">
        <f ca="1">IF(D1304&gt;(D1305+(AVERAGE(V1304,W1304)-AVERAGE(V1305,W1305))/2)+2.5,C1304,IF(D1305&gt;(D1304+(AVERAGE(V1305,W1305)-AVERAGE(V1304,W1304))/2)+2.5,C1305,"Close"))</f>
        <v>#N/A</v>
      </c>
      <c r="B1306" s="64" t="e">
        <f ca="1">IF(D1305&gt;D1304,C1305,C1304)</f>
        <v>#N/A</v>
      </c>
      <c r="D1306" s="56"/>
      <c r="X1306" s="55"/>
      <c r="Y1306" s="55"/>
      <c r="Z1306" s="55"/>
      <c r="AA1306" s="55"/>
      <c r="AB1306" s="55"/>
      <c r="AC1306" s="337"/>
      <c r="AD1306" s="337"/>
      <c r="AE1306" s="337"/>
      <c r="AF1306" s="337"/>
      <c r="AG1306" s="337"/>
      <c r="AH1306" s="337"/>
      <c r="AI1306" s="337"/>
      <c r="AJ1306" s="337"/>
      <c r="AK1306" s="337"/>
      <c r="AL1306" s="337"/>
      <c r="AM1306" s="55"/>
      <c r="AN1306" s="55"/>
      <c r="AO1306" s="55"/>
      <c r="AP1306" s="55"/>
      <c r="AQ1306" s="55"/>
      <c r="AR1306" s="55"/>
      <c r="AS1306" s="55"/>
    </row>
    <row r="1307" spans="1:45" x14ac:dyDescent="0.3">
      <c r="X1307" s="54" t="s">
        <v>1305</v>
      </c>
      <c r="Y1307" s="54" t="s">
        <v>128</v>
      </c>
      <c r="Z1307" s="54" t="s">
        <v>157</v>
      </c>
      <c r="AA1307" s="54" t="s">
        <v>151</v>
      </c>
      <c r="AB1307" s="54" t="s">
        <v>1327</v>
      </c>
      <c r="AC1307" s="54" t="s">
        <v>129</v>
      </c>
      <c r="AD1307" s="54" t="s">
        <v>116</v>
      </c>
      <c r="AE1307" s="54"/>
      <c r="AF1307" s="54"/>
      <c r="AG1307" s="54"/>
      <c r="AH1307" s="54"/>
      <c r="AI1307" s="54"/>
      <c r="AJ1307" s="54"/>
      <c r="AK1307" s="54"/>
      <c r="AL1307" s="54"/>
      <c r="AM1307" s="54"/>
      <c r="AN1307" s="54"/>
      <c r="AO1307" s="54"/>
      <c r="AP1307" s="54"/>
      <c r="AQ1307" s="54"/>
      <c r="AR1307" s="54"/>
      <c r="AS1307" s="54"/>
    </row>
    <row r="1308" spans="1:45" x14ac:dyDescent="0.3">
      <c r="X1308" s="54"/>
      <c r="Y1308" s="54">
        <f t="shared" ref="Y1308:AD1308" si="2250">Y1301</f>
        <v>6.4436999999999998</v>
      </c>
      <c r="Z1308" s="54">
        <f t="shared" si="2250"/>
        <v>4.9371</v>
      </c>
      <c r="AA1308" s="54">
        <f t="shared" si="2250"/>
        <v>11.350300000000001</v>
      </c>
      <c r="AB1308" s="54">
        <f t="shared" si="2250"/>
        <v>7.1900000000000006E-2</v>
      </c>
      <c r="AC1308" s="54">
        <f t="shared" si="2250"/>
        <v>6.2766000000000002</v>
      </c>
      <c r="AD1308" s="54">
        <f t="shared" si="2250"/>
        <v>11.042999999999999</v>
      </c>
      <c r="AE1308" s="54"/>
      <c r="AF1308" s="336"/>
      <c r="AG1308" s="336"/>
      <c r="AH1308" s="336"/>
      <c r="AI1308" s="54"/>
      <c r="AJ1308" s="54"/>
      <c r="AK1308" s="54"/>
      <c r="AL1308" s="54"/>
      <c r="AM1308" s="54"/>
      <c r="AN1308" s="54"/>
      <c r="AO1308" s="54"/>
      <c r="AP1308" s="54"/>
      <c r="AQ1308" s="54"/>
      <c r="AR1308" s="54"/>
      <c r="AS1308" s="54"/>
    </row>
    <row r="1309" spans="1:45" x14ac:dyDescent="0.3">
      <c r="D1309" s="56"/>
      <c r="X1309" s="336"/>
      <c r="Y1309" s="336">
        <f t="shared" ca="1" si="2190"/>
        <v>-0.39420015906861183</v>
      </c>
      <c r="Z1309" s="336">
        <f t="shared" ca="1" si="2190"/>
        <v>0.24629004080724379</v>
      </c>
      <c r="AA1309" s="336">
        <f t="shared" ca="1" si="2190"/>
        <v>7.1072572358458173E-3</v>
      </c>
      <c r="AB1309" s="336">
        <f t="shared" ca="1" si="2190"/>
        <v>1.2559440100346471E-3</v>
      </c>
      <c r="AC1309" s="336">
        <f t="shared" ca="1" si="2190"/>
        <v>-1.0546407625409513</v>
      </c>
      <c r="AD1309" s="336">
        <f t="shared" ca="1" si="2190"/>
        <v>-7.7067229977081209E-2</v>
      </c>
      <c r="AE1309" s="336"/>
      <c r="AF1309" s="336"/>
      <c r="AG1309" s="336"/>
      <c r="AH1309" s="336"/>
      <c r="AI1309" s="54"/>
      <c r="AJ1309" s="54"/>
      <c r="AK1309" s="54"/>
      <c r="AL1309" s="336"/>
      <c r="AM1309" s="336"/>
      <c r="AN1309" s="336"/>
      <c r="AO1309" s="336"/>
      <c r="AP1309" s="54"/>
      <c r="AQ1309" s="336"/>
      <c r="AR1309" s="336"/>
      <c r="AS1309" s="336"/>
    </row>
    <row r="1310" spans="1:45" x14ac:dyDescent="0.3">
      <c r="C1310" s="54"/>
      <c r="D1310" s="56"/>
      <c r="Y1310" s="336">
        <f t="shared" ca="1" si="2190"/>
        <v>0.19540519670598039</v>
      </c>
      <c r="Z1310" s="336">
        <f t="shared" ca="1" si="2190"/>
        <v>0.97043609898599126</v>
      </c>
      <c r="AA1310" s="336">
        <f t="shared" ca="1" si="2190"/>
        <v>0.14901635889858028</v>
      </c>
      <c r="AB1310" s="336">
        <f t="shared" ca="1" si="2190"/>
        <v>-6.4117245817485582E-2</v>
      </c>
      <c r="AC1310" s="336">
        <f t="shared" ca="1" si="2190"/>
        <v>0.62940566040394508</v>
      </c>
      <c r="AD1310" s="336">
        <f t="shared" ca="1" si="2190"/>
        <v>0.47762032249372988</v>
      </c>
      <c r="AE1310" s="55"/>
      <c r="AF1310" s="55"/>
      <c r="AG1310" s="55"/>
      <c r="AH1310" s="55"/>
      <c r="AI1310" s="55"/>
      <c r="AJ1310" s="55"/>
      <c r="AK1310" s="55"/>
      <c r="AL1310" s="55"/>
      <c r="AM1310" s="55"/>
      <c r="AN1310" s="55"/>
      <c r="AO1310" s="55"/>
      <c r="AP1310" s="55"/>
      <c r="AQ1310" s="55"/>
      <c r="AR1310" s="55"/>
      <c r="AS1310" s="55"/>
    </row>
    <row r="1311" spans="1:45" x14ac:dyDescent="0.3">
      <c r="B1311" s="54" t="s">
        <v>172</v>
      </c>
      <c r="C1311" s="53">
        <f>C1304</f>
        <v>0</v>
      </c>
      <c r="D1311" s="56" t="e">
        <f t="shared" ref="D1311:D1312" ca="1" si="2251">AJ1311</f>
        <v>#N/A</v>
      </c>
      <c r="E1311" s="52" t="e">
        <f t="shared" ref="E1311:W1311" si="2252">E1304</f>
        <v>#N/A</v>
      </c>
      <c r="F1311" s="52" t="e">
        <f t="shared" si="2252"/>
        <v>#N/A</v>
      </c>
      <c r="G1311" s="52" t="e">
        <f t="shared" si="2252"/>
        <v>#N/A</v>
      </c>
      <c r="H1311" s="52" t="e">
        <f t="shared" si="2252"/>
        <v>#N/A</v>
      </c>
      <c r="I1311" s="52" t="e">
        <f t="shared" si="2252"/>
        <v>#N/A</v>
      </c>
      <c r="J1311" s="52" t="e">
        <f t="shared" si="2252"/>
        <v>#N/A</v>
      </c>
      <c r="K1311" s="52" t="e">
        <f t="shared" si="2252"/>
        <v>#N/A</v>
      </c>
      <c r="L1311" s="52" t="e">
        <f t="shared" si="2252"/>
        <v>#N/A</v>
      </c>
      <c r="M1311" s="52" t="e">
        <f t="shared" si="2252"/>
        <v>#N/A</v>
      </c>
      <c r="N1311" s="52" t="e">
        <f t="shared" si="2252"/>
        <v>#N/A</v>
      </c>
      <c r="O1311" s="52" t="e">
        <f t="shared" si="2252"/>
        <v>#N/A</v>
      </c>
      <c r="P1311" s="52" t="e">
        <f t="shared" si="2252"/>
        <v>#N/A</v>
      </c>
      <c r="Q1311" s="52" t="e">
        <f t="shared" si="2252"/>
        <v>#N/A</v>
      </c>
      <c r="R1311" s="52" t="e">
        <f t="shared" si="2252"/>
        <v>#N/A</v>
      </c>
      <c r="S1311" s="52" t="e">
        <f t="shared" si="2252"/>
        <v>#N/A</v>
      </c>
      <c r="T1311" s="52" t="e">
        <f t="shared" si="2252"/>
        <v>#N/A</v>
      </c>
      <c r="U1311" s="52" t="e">
        <f t="shared" si="2252"/>
        <v>#N/A</v>
      </c>
      <c r="V1311" s="52" t="e">
        <f t="shared" si="2252"/>
        <v>#N/A</v>
      </c>
      <c r="W1311" s="52" t="e">
        <f t="shared" si="2252"/>
        <v>#N/A</v>
      </c>
      <c r="X1311" s="55" t="e">
        <f t="shared" ref="X1311:X1312" si="2253">(H1311-(O1311*P1311)/100-3*(J1311*K1311)/100)/2</f>
        <v>#N/A</v>
      </c>
      <c r="Y1311" s="55" t="e">
        <f t="shared" ref="Y1311:Y1312" si="2254">SUM(X1311,(J1311*K1311/100))/(F1311/100)</f>
        <v>#N/A</v>
      </c>
      <c r="Z1311" s="55" t="e">
        <f t="shared" ref="Z1311" si="2255">U1311*0.5+U1312*0.5</f>
        <v>#N/A</v>
      </c>
      <c r="AA1311" s="55" t="e">
        <f t="shared" ref="AA1311:AA1312" si="2256">J1311/Y1311</f>
        <v>#N/A</v>
      </c>
      <c r="AB1311" s="336" t="e">
        <f t="shared" ref="AB1311:AB1312" si="2257">X1311/(Y1311-J1311)</f>
        <v>#N/A</v>
      </c>
      <c r="AC1311" s="223" t="e">
        <f ca="1">INDEX(FGA_COEFFS,1,1)+Z1311*INDEX(FGA_COEFFS,1,2)+Y1311*INDEX(FGA_COEFFS,1,3)+R1311*INDEX(FGA_COEFFS,1,4)+Q1312*INDEX(FGA_COEFFS,1,5)+S1311*INDEX(FGA_COEFFS,1,6)+T1312*INDEX(FGA_COEFFS,1,7)+M1312*INDEX(FGA_COEFFS,1,8)+Y1315*Y1316</f>
        <v>#N/A</v>
      </c>
      <c r="AD1311" s="223" t="e">
        <f ca="1">INDEX(THREEPTA_COEFFS,1,1)+AC1311*INDEX(THREEPTA_COEFFS,1,2)+J1311*INDEX(THREEPTA_COEFFS,1,3)+AA1311*INDEX(THREEPTA_COEFFS,1,4)+K1311*INDEX(THREEPTA_COEFFS,1,5)+L1312*INDEX(THREEPTA_COEFFS,1,6)+Z1315*Z1316</f>
        <v>#N/A</v>
      </c>
      <c r="AE1311" s="223" t="e">
        <f ca="1">INDEX(THREEPTPCT_COEFFS,1,1)+K1311*INDEX(THREEPTPCT_COEFFS,1,2)+L1312*INDEX(THREEPTPCT_COEFFS,1,3)+AA1315*AA1316</f>
        <v>#N/A</v>
      </c>
      <c r="AF1311" s="55" t="e">
        <f t="shared" ref="AF1311:AF1312" ca="1" si="2258">AC1311-AD1311</f>
        <v>#N/A</v>
      </c>
      <c r="AG1311" s="223" t="e">
        <f ca="1">INDEX(TWOPTPCT_COEFFS,1,1)+AB1311*INDEX(TWOPTPCT_COEFFS,1,2)+I1312*INDEX(TWOPTPCT_COEFFS,1,3)+G1312*INDEX(TWOPTPCT_COEFFS,1,4)+L1312*INDEX(TWOPTPCT_COEFFS,1,5)+AB1315*AB1316</f>
        <v>#N/A</v>
      </c>
      <c r="AH1311" s="223" t="e">
        <f ca="1">INDEX(FTA_COEFFS,1,1)+O1311*INDEX(FTA_COEFFS,1,2)+N1312*INDEX(FTA_COEFFS,1,3)+(Q1311+R1311)*INDEX(FTA_COEFFS,1,4)+(Q1312+R1312)*INDEX(FTA_COEFFS,1,5)+M1312*INDEX(FTA_COEFFS,1,6)+AC1315*AC1316</f>
        <v>#N/A</v>
      </c>
      <c r="AI1311" s="223" t="e">
        <f ca="1">INDEX(FTPCT_COEFFS,1,1)+P1311*INDEX(FTPCT_COEFFS,1,2)+F1311*INDEX(FTPCT_COEFFS,1,3)+G1312*INDEX(FTPCT_COEFFS,1,4)+AD1315*AD1316</f>
        <v>#N/A</v>
      </c>
      <c r="AJ1311" s="338" t="e">
        <f t="shared" ref="AJ1311:AJ1312" ca="1" si="2259">AD1311*AE1311/100+AF1311*AG1311+AH1311*AI1311/100</f>
        <v>#N/A</v>
      </c>
      <c r="AK1311" s="55"/>
      <c r="AL1311" s="55"/>
      <c r="AM1311" s="55"/>
      <c r="AN1311" s="55"/>
      <c r="AO1311" s="55"/>
      <c r="AP1311" s="55"/>
      <c r="AQ1311" s="55"/>
      <c r="AR1311" s="55"/>
    </row>
    <row r="1312" spans="1:45" x14ac:dyDescent="0.3">
      <c r="B1312" s="54" t="s">
        <v>175</v>
      </c>
      <c r="C1312" s="54">
        <f>C1305</f>
        <v>0</v>
      </c>
      <c r="D1312" s="56" t="e">
        <f t="shared" ca="1" si="2251"/>
        <v>#N/A</v>
      </c>
      <c r="E1312" s="52" t="e">
        <f t="shared" ref="E1312:W1312" si="2260">E1305</f>
        <v>#N/A</v>
      </c>
      <c r="F1312" s="52" t="e">
        <f t="shared" si="2260"/>
        <v>#N/A</v>
      </c>
      <c r="G1312" s="52" t="e">
        <f t="shared" si="2260"/>
        <v>#N/A</v>
      </c>
      <c r="H1312" s="52" t="e">
        <f t="shared" si="2260"/>
        <v>#N/A</v>
      </c>
      <c r="I1312" s="52" t="e">
        <f t="shared" si="2260"/>
        <v>#N/A</v>
      </c>
      <c r="J1312" s="52" t="e">
        <f t="shared" si="2260"/>
        <v>#N/A</v>
      </c>
      <c r="K1312" s="52" t="e">
        <f t="shared" si="2260"/>
        <v>#N/A</v>
      </c>
      <c r="L1312" s="52" t="e">
        <f t="shared" si="2260"/>
        <v>#N/A</v>
      </c>
      <c r="M1312" s="52" t="e">
        <f t="shared" si="2260"/>
        <v>#N/A</v>
      </c>
      <c r="N1312" s="52" t="e">
        <f t="shared" si="2260"/>
        <v>#N/A</v>
      </c>
      <c r="O1312" s="52" t="e">
        <f t="shared" si="2260"/>
        <v>#N/A</v>
      </c>
      <c r="P1312" s="52" t="e">
        <f t="shared" si="2260"/>
        <v>#N/A</v>
      </c>
      <c r="Q1312" s="52" t="e">
        <f t="shared" si="2260"/>
        <v>#N/A</v>
      </c>
      <c r="R1312" s="52" t="e">
        <f t="shared" si="2260"/>
        <v>#N/A</v>
      </c>
      <c r="S1312" s="52" t="e">
        <f t="shared" si="2260"/>
        <v>#N/A</v>
      </c>
      <c r="T1312" s="52" t="e">
        <f t="shared" si="2260"/>
        <v>#N/A</v>
      </c>
      <c r="U1312" s="52" t="e">
        <f t="shared" si="2260"/>
        <v>#N/A</v>
      </c>
      <c r="V1312" s="52" t="e">
        <f t="shared" si="2260"/>
        <v>#N/A</v>
      </c>
      <c r="W1312" s="52" t="e">
        <f t="shared" si="2260"/>
        <v>#N/A</v>
      </c>
      <c r="X1312" s="55" t="e">
        <f t="shared" si="2253"/>
        <v>#N/A</v>
      </c>
      <c r="Y1312" s="55" t="e">
        <f t="shared" si="2254"/>
        <v>#N/A</v>
      </c>
      <c r="Z1312" s="55" t="e">
        <f t="shared" ref="Z1312" si="2261">Z1311</f>
        <v>#N/A</v>
      </c>
      <c r="AA1312" s="55" t="e">
        <f t="shared" si="2256"/>
        <v>#N/A</v>
      </c>
      <c r="AB1312" s="336" t="e">
        <f t="shared" si="2257"/>
        <v>#N/A</v>
      </c>
      <c r="AC1312" s="223" t="e">
        <f ca="1">INDEX(FGA_COEFFS,1,1)+Z1312*INDEX(FGA_COEFFS,1,2)+Y1312*INDEX(FGA_COEFFS,1,3)+R1312*INDEX(FGA_COEFFS,1,4)+Q1311*INDEX(FGA_COEFFS,1,5)+S1312*INDEX(FGA_COEFFS,1,6)+T1311*INDEX(FGA_COEFFS,1,7)+M1311*INDEX(FGA_COEFFS,1,8)+Y1315*Y1317</f>
        <v>#N/A</v>
      </c>
      <c r="AD1312" s="223" t="e">
        <f ca="1">INDEX(THREEPTA_COEFFS,1,1)+AC1312*INDEX(THREEPTA_COEFFS,1,2)+J1312*INDEX(THREEPTA_COEFFS,1,3)+AA1312*INDEX(THREEPTA_COEFFS,1,4)+K1312*INDEX(THREEPTA_COEFFS,1,5)+L1311*INDEX(THREEPTA_COEFFS,1,6)+Z1315*Z1317</f>
        <v>#N/A</v>
      </c>
      <c r="AE1312" s="223" t="e">
        <f ca="1">INDEX(THREEPTPCT_COEFFS,1,1)+K1312*INDEX(THREEPTPCT_COEFFS,1,2)+L1311*INDEX(THREEPTPCT_COEFFS,1,3)+AA1315*AA1317</f>
        <v>#N/A</v>
      </c>
      <c r="AF1312" s="55" t="e">
        <f t="shared" ca="1" si="2258"/>
        <v>#N/A</v>
      </c>
      <c r="AG1312" s="223" t="e">
        <f ca="1">INDEX(TWOPTPCT_COEFFS,1,1)+AB1312*INDEX(TWOPTPCT_COEFFS,1,2)+I1311*INDEX(TWOPTPCT_COEFFS,1,3)+G1311*INDEX(TWOPTPCT_COEFFS,1,4)+L1311*INDEX(TWOPTPCT_COEFFS,1,5)+AB1315*AB1317</f>
        <v>#N/A</v>
      </c>
      <c r="AH1312" s="223" t="e">
        <f ca="1">INDEX(FTA_COEFFS,1,1)+O1312*INDEX(FTA_COEFFS,1,2)+N1311*INDEX(FTA_COEFFS,1,3)+(Q1312+R1312)*INDEX(FTA_COEFFS,1,4)+(Q1311+R1311)*INDEX(FTA_COEFFS,1,5)+M1311*INDEX(FTA_COEFFS,1,6)+AC1315*AC1317</f>
        <v>#N/A</v>
      </c>
      <c r="AI1312" s="223" t="e">
        <f ca="1">INDEX(FTPCT_COEFFS,1,1)+P1312*INDEX(FTPCT_COEFFS,1,2)+F1312*INDEX(FTPCT_COEFFS,1,3)+G1311*INDEX(FTPCT_COEFFS,1,4)+AD1315*AD1317</f>
        <v>#N/A</v>
      </c>
      <c r="AJ1312" s="338" t="e">
        <f t="shared" ca="1" si="2259"/>
        <v>#N/A</v>
      </c>
      <c r="AK1312" s="55"/>
      <c r="AL1312" s="55"/>
      <c r="AM1312" s="55"/>
      <c r="AN1312" s="55"/>
      <c r="AO1312" s="55"/>
      <c r="AP1312" s="55"/>
      <c r="AQ1312" s="55"/>
      <c r="AR1312" s="55"/>
    </row>
    <row r="1313" spans="1:45" x14ac:dyDescent="0.3">
      <c r="A1313" s="54" t="e">
        <f ca="1">IF(D1311&gt;(D1312+(AVERAGE(V1311,W1311)-AVERAGE(V1312,W1312))/2)+2.5,C1311,IF(D1312&gt;(D1311+(AVERAGE(V1312,W1312)-AVERAGE(V1311,W1311))/2)+2.5,C1312,"Close"))</f>
        <v>#N/A</v>
      </c>
      <c r="B1313" s="64" t="e">
        <f ca="1">IF(D1312&gt;D1311,C1312,C1311)</f>
        <v>#N/A</v>
      </c>
      <c r="D1313" s="56"/>
      <c r="X1313" s="55"/>
      <c r="Y1313" s="55"/>
      <c r="Z1313" s="55"/>
      <c r="AA1313" s="55"/>
      <c r="AB1313" s="55"/>
      <c r="AC1313" s="337"/>
      <c r="AD1313" s="337"/>
      <c r="AE1313" s="337"/>
      <c r="AF1313" s="337"/>
      <c r="AG1313" s="337"/>
      <c r="AH1313" s="337"/>
      <c r="AI1313" s="337"/>
      <c r="AJ1313" s="337"/>
      <c r="AK1313" s="337"/>
      <c r="AL1313" s="337"/>
      <c r="AM1313" s="55"/>
      <c r="AN1313" s="55"/>
      <c r="AO1313" s="55"/>
      <c r="AP1313" s="55"/>
      <c r="AQ1313" s="55"/>
      <c r="AR1313" s="55"/>
      <c r="AS1313" s="55"/>
    </row>
    <row r="1314" spans="1:45" x14ac:dyDescent="0.3">
      <c r="X1314" s="54" t="s">
        <v>1305</v>
      </c>
      <c r="Y1314" s="54" t="s">
        <v>128</v>
      </c>
      <c r="Z1314" s="54" t="s">
        <v>157</v>
      </c>
      <c r="AA1314" s="54" t="s">
        <v>151</v>
      </c>
      <c r="AB1314" s="54" t="s">
        <v>1327</v>
      </c>
      <c r="AC1314" s="54" t="s">
        <v>129</v>
      </c>
      <c r="AD1314" s="54" t="s">
        <v>116</v>
      </c>
      <c r="AE1314" s="54"/>
      <c r="AF1314" s="54"/>
      <c r="AG1314" s="54"/>
      <c r="AH1314" s="54"/>
      <c r="AI1314" s="54"/>
      <c r="AJ1314" s="54"/>
      <c r="AK1314" s="54"/>
      <c r="AL1314" s="54"/>
      <c r="AM1314" s="54"/>
      <c r="AN1314" s="54"/>
      <c r="AO1314" s="54"/>
      <c r="AP1314" s="54"/>
      <c r="AQ1314" s="54"/>
      <c r="AR1314" s="54"/>
      <c r="AS1314" s="54"/>
    </row>
    <row r="1315" spans="1:45" x14ac:dyDescent="0.3">
      <c r="X1315" s="54"/>
      <c r="Y1315" s="54">
        <f t="shared" ref="Y1315:AD1315" si="2262">Y1308</f>
        <v>6.4436999999999998</v>
      </c>
      <c r="Z1315" s="54">
        <f t="shared" si="2262"/>
        <v>4.9371</v>
      </c>
      <c r="AA1315" s="54">
        <f t="shared" si="2262"/>
        <v>11.350300000000001</v>
      </c>
      <c r="AB1315" s="54">
        <f t="shared" si="2262"/>
        <v>7.1900000000000006E-2</v>
      </c>
      <c r="AC1315" s="54">
        <f t="shared" si="2262"/>
        <v>6.2766000000000002</v>
      </c>
      <c r="AD1315" s="54">
        <f t="shared" si="2262"/>
        <v>11.042999999999999</v>
      </c>
      <c r="AE1315" s="54"/>
      <c r="AF1315" s="336"/>
      <c r="AG1315" s="336"/>
      <c r="AH1315" s="336"/>
      <c r="AI1315" s="54"/>
      <c r="AJ1315" s="54"/>
      <c r="AK1315" s="54"/>
      <c r="AL1315" s="54"/>
      <c r="AM1315" s="54"/>
      <c r="AN1315" s="54"/>
      <c r="AO1315" s="54"/>
      <c r="AP1315" s="54"/>
      <c r="AQ1315" s="54"/>
      <c r="AR1315" s="54"/>
      <c r="AS1315" s="54"/>
    </row>
    <row r="1316" spans="1:45" x14ac:dyDescent="0.3">
      <c r="D1316" s="56"/>
      <c r="X1316" s="336"/>
      <c r="Y1316" s="336">
        <f t="shared" ca="1" si="2190"/>
        <v>0.76655104620816639</v>
      </c>
      <c r="Z1316" s="336">
        <f t="shared" ca="1" si="2190"/>
        <v>-0.68581643328290687</v>
      </c>
      <c r="AA1316" s="336">
        <f t="shared" ca="1" si="2190"/>
        <v>-0.60960108931675117</v>
      </c>
      <c r="AB1316" s="336">
        <f t="shared" ca="1" si="2190"/>
        <v>-4.146890654955316E-2</v>
      </c>
      <c r="AC1316" s="336">
        <f t="shared" ca="1" si="2190"/>
        <v>-1.3304402283514833</v>
      </c>
      <c r="AD1316" s="336">
        <f t="shared" ca="1" si="2190"/>
        <v>1.4390239923039292</v>
      </c>
      <c r="AE1316" s="336"/>
      <c r="AF1316" s="336"/>
      <c r="AG1316" s="336"/>
      <c r="AH1316" s="336"/>
      <c r="AI1316" s="54"/>
      <c r="AJ1316" s="54"/>
      <c r="AK1316" s="54"/>
      <c r="AL1316" s="336"/>
      <c r="AM1316" s="336"/>
      <c r="AN1316" s="336"/>
      <c r="AO1316" s="336"/>
      <c r="AP1316" s="54"/>
      <c r="AQ1316" s="336"/>
      <c r="AR1316" s="336"/>
      <c r="AS1316" s="336"/>
    </row>
    <row r="1317" spans="1:45" x14ac:dyDescent="0.3">
      <c r="C1317" s="54"/>
      <c r="D1317" s="56"/>
      <c r="Y1317" s="336">
        <f t="shared" ca="1" si="2190"/>
        <v>-0.609240664868957</v>
      </c>
      <c r="Z1317" s="336">
        <f t="shared" ca="1" si="2190"/>
        <v>0.86480725961560823</v>
      </c>
      <c r="AA1317" s="336">
        <f t="shared" ca="1" si="2190"/>
        <v>4.0029288009146569E-2</v>
      </c>
      <c r="AB1317" s="336">
        <f t="shared" ca="1" si="2190"/>
        <v>7.5233651552646857E-2</v>
      </c>
      <c r="AC1317" s="336">
        <f t="shared" ca="1" si="2190"/>
        <v>-0.37726143551532026</v>
      </c>
      <c r="AD1317" s="336">
        <f t="shared" ca="1" si="2190"/>
        <v>-1.2642463761644398</v>
      </c>
      <c r="AE1317" s="55"/>
      <c r="AF1317" s="55"/>
      <c r="AG1317" s="55"/>
      <c r="AH1317" s="55"/>
      <c r="AI1317" s="55"/>
      <c r="AJ1317" s="55"/>
      <c r="AK1317" s="55"/>
      <c r="AL1317" s="55"/>
      <c r="AM1317" s="55"/>
      <c r="AN1317" s="55"/>
      <c r="AO1317" s="55"/>
      <c r="AP1317" s="55"/>
      <c r="AQ1317" s="55"/>
      <c r="AR1317" s="55"/>
      <c r="AS1317" s="55"/>
    </row>
    <row r="1318" spans="1:45" x14ac:dyDescent="0.3">
      <c r="B1318" s="54" t="s">
        <v>172</v>
      </c>
      <c r="C1318" s="53">
        <f>C1311</f>
        <v>0</v>
      </c>
      <c r="D1318" s="56" t="e">
        <f t="shared" ref="D1318:D1319" ca="1" si="2263">AJ1318</f>
        <v>#N/A</v>
      </c>
      <c r="E1318" s="52" t="e">
        <f t="shared" ref="E1318:W1318" si="2264">E1311</f>
        <v>#N/A</v>
      </c>
      <c r="F1318" s="52" t="e">
        <f t="shared" si="2264"/>
        <v>#N/A</v>
      </c>
      <c r="G1318" s="52" t="e">
        <f t="shared" si="2264"/>
        <v>#N/A</v>
      </c>
      <c r="H1318" s="52" t="e">
        <f t="shared" si="2264"/>
        <v>#N/A</v>
      </c>
      <c r="I1318" s="52" t="e">
        <f t="shared" si="2264"/>
        <v>#N/A</v>
      </c>
      <c r="J1318" s="52" t="e">
        <f t="shared" si="2264"/>
        <v>#N/A</v>
      </c>
      <c r="K1318" s="52" t="e">
        <f t="shared" si="2264"/>
        <v>#N/A</v>
      </c>
      <c r="L1318" s="52" t="e">
        <f t="shared" si="2264"/>
        <v>#N/A</v>
      </c>
      <c r="M1318" s="52" t="e">
        <f t="shared" si="2264"/>
        <v>#N/A</v>
      </c>
      <c r="N1318" s="52" t="e">
        <f t="shared" si="2264"/>
        <v>#N/A</v>
      </c>
      <c r="O1318" s="52" t="e">
        <f t="shared" si="2264"/>
        <v>#N/A</v>
      </c>
      <c r="P1318" s="52" t="e">
        <f t="shared" si="2264"/>
        <v>#N/A</v>
      </c>
      <c r="Q1318" s="52" t="e">
        <f t="shared" si="2264"/>
        <v>#N/A</v>
      </c>
      <c r="R1318" s="52" t="e">
        <f t="shared" si="2264"/>
        <v>#N/A</v>
      </c>
      <c r="S1318" s="52" t="e">
        <f t="shared" si="2264"/>
        <v>#N/A</v>
      </c>
      <c r="T1318" s="52" t="e">
        <f t="shared" si="2264"/>
        <v>#N/A</v>
      </c>
      <c r="U1318" s="52" t="e">
        <f t="shared" si="2264"/>
        <v>#N/A</v>
      </c>
      <c r="V1318" s="52" t="e">
        <f t="shared" si="2264"/>
        <v>#N/A</v>
      </c>
      <c r="W1318" s="52" t="e">
        <f t="shared" si="2264"/>
        <v>#N/A</v>
      </c>
      <c r="X1318" s="55" t="e">
        <f t="shared" ref="X1318:X1319" si="2265">(H1318-(O1318*P1318)/100-3*(J1318*K1318)/100)/2</f>
        <v>#N/A</v>
      </c>
      <c r="Y1318" s="55" t="e">
        <f t="shared" ref="Y1318:Y1319" si="2266">SUM(X1318,(J1318*K1318/100))/(F1318/100)</f>
        <v>#N/A</v>
      </c>
      <c r="Z1318" s="55" t="e">
        <f t="shared" ref="Z1318" si="2267">U1318*0.5+U1319*0.5</f>
        <v>#N/A</v>
      </c>
      <c r="AA1318" s="55" t="e">
        <f t="shared" ref="AA1318:AA1319" si="2268">J1318/Y1318</f>
        <v>#N/A</v>
      </c>
      <c r="AB1318" s="336" t="e">
        <f t="shared" ref="AB1318:AB1319" si="2269">X1318/(Y1318-J1318)</f>
        <v>#N/A</v>
      </c>
      <c r="AC1318" s="223" t="e">
        <f ca="1">INDEX(FGA_COEFFS,1,1)+Z1318*INDEX(FGA_COEFFS,1,2)+Y1318*INDEX(FGA_COEFFS,1,3)+R1318*INDEX(FGA_COEFFS,1,4)+Q1319*INDEX(FGA_COEFFS,1,5)+S1318*INDEX(FGA_COEFFS,1,6)+T1319*INDEX(FGA_COEFFS,1,7)+M1319*INDEX(FGA_COEFFS,1,8)+Y1322*Y1323</f>
        <v>#N/A</v>
      </c>
      <c r="AD1318" s="223" t="e">
        <f ca="1">INDEX(THREEPTA_COEFFS,1,1)+AC1318*INDEX(THREEPTA_COEFFS,1,2)+J1318*INDEX(THREEPTA_COEFFS,1,3)+AA1318*INDEX(THREEPTA_COEFFS,1,4)+K1318*INDEX(THREEPTA_COEFFS,1,5)+L1319*INDEX(THREEPTA_COEFFS,1,6)+Z1322*Z1323</f>
        <v>#N/A</v>
      </c>
      <c r="AE1318" s="223" t="e">
        <f ca="1">INDEX(THREEPTPCT_COEFFS,1,1)+K1318*INDEX(THREEPTPCT_COEFFS,1,2)+L1319*INDEX(THREEPTPCT_COEFFS,1,3)+AA1322*AA1323</f>
        <v>#N/A</v>
      </c>
      <c r="AF1318" s="55" t="e">
        <f t="shared" ref="AF1318:AF1319" ca="1" si="2270">AC1318-AD1318</f>
        <v>#N/A</v>
      </c>
      <c r="AG1318" s="223" t="e">
        <f ca="1">INDEX(TWOPTPCT_COEFFS,1,1)+AB1318*INDEX(TWOPTPCT_COEFFS,1,2)+I1319*INDEX(TWOPTPCT_COEFFS,1,3)+G1319*INDEX(TWOPTPCT_COEFFS,1,4)+L1319*INDEX(TWOPTPCT_COEFFS,1,5)+AB1322*AB1323</f>
        <v>#N/A</v>
      </c>
      <c r="AH1318" s="223" t="e">
        <f ca="1">INDEX(FTA_COEFFS,1,1)+O1318*INDEX(FTA_COEFFS,1,2)+N1319*INDEX(FTA_COEFFS,1,3)+(Q1318+R1318)*INDEX(FTA_COEFFS,1,4)+(Q1319+R1319)*INDEX(FTA_COEFFS,1,5)+M1319*INDEX(FTA_COEFFS,1,6)+AC1322*AC1323</f>
        <v>#N/A</v>
      </c>
      <c r="AI1318" s="223" t="e">
        <f ca="1">INDEX(FTPCT_COEFFS,1,1)+P1318*INDEX(FTPCT_COEFFS,1,2)+F1318*INDEX(FTPCT_COEFFS,1,3)+G1319*INDEX(FTPCT_COEFFS,1,4)+AD1322*AD1323</f>
        <v>#N/A</v>
      </c>
      <c r="AJ1318" s="338" t="e">
        <f t="shared" ref="AJ1318:AJ1319" ca="1" si="2271">AD1318*AE1318/100+AF1318*AG1318+AH1318*AI1318/100</f>
        <v>#N/A</v>
      </c>
      <c r="AK1318" s="55"/>
      <c r="AL1318" s="55"/>
      <c r="AM1318" s="55"/>
      <c r="AN1318" s="55"/>
      <c r="AO1318" s="55"/>
      <c r="AP1318" s="55"/>
      <c r="AQ1318" s="55"/>
      <c r="AR1318" s="55"/>
    </row>
    <row r="1319" spans="1:45" x14ac:dyDescent="0.3">
      <c r="B1319" s="54" t="s">
        <v>175</v>
      </c>
      <c r="C1319" s="54">
        <f>C1312</f>
        <v>0</v>
      </c>
      <c r="D1319" s="56" t="e">
        <f t="shared" ca="1" si="2263"/>
        <v>#N/A</v>
      </c>
      <c r="E1319" s="52" t="e">
        <f t="shared" ref="E1319:W1319" si="2272">E1312</f>
        <v>#N/A</v>
      </c>
      <c r="F1319" s="52" t="e">
        <f t="shared" si="2272"/>
        <v>#N/A</v>
      </c>
      <c r="G1319" s="52" t="e">
        <f t="shared" si="2272"/>
        <v>#N/A</v>
      </c>
      <c r="H1319" s="52" t="e">
        <f t="shared" si="2272"/>
        <v>#N/A</v>
      </c>
      <c r="I1319" s="52" t="e">
        <f t="shared" si="2272"/>
        <v>#N/A</v>
      </c>
      <c r="J1319" s="52" t="e">
        <f t="shared" si="2272"/>
        <v>#N/A</v>
      </c>
      <c r="K1319" s="52" t="e">
        <f t="shared" si="2272"/>
        <v>#N/A</v>
      </c>
      <c r="L1319" s="52" t="e">
        <f t="shared" si="2272"/>
        <v>#N/A</v>
      </c>
      <c r="M1319" s="52" t="e">
        <f t="shared" si="2272"/>
        <v>#N/A</v>
      </c>
      <c r="N1319" s="52" t="e">
        <f t="shared" si="2272"/>
        <v>#N/A</v>
      </c>
      <c r="O1319" s="52" t="e">
        <f t="shared" si="2272"/>
        <v>#N/A</v>
      </c>
      <c r="P1319" s="52" t="e">
        <f t="shared" si="2272"/>
        <v>#N/A</v>
      </c>
      <c r="Q1319" s="52" t="e">
        <f t="shared" si="2272"/>
        <v>#N/A</v>
      </c>
      <c r="R1319" s="52" t="e">
        <f t="shared" si="2272"/>
        <v>#N/A</v>
      </c>
      <c r="S1319" s="52" t="e">
        <f t="shared" si="2272"/>
        <v>#N/A</v>
      </c>
      <c r="T1319" s="52" t="e">
        <f t="shared" si="2272"/>
        <v>#N/A</v>
      </c>
      <c r="U1319" s="52" t="e">
        <f t="shared" si="2272"/>
        <v>#N/A</v>
      </c>
      <c r="V1319" s="52" t="e">
        <f t="shared" si="2272"/>
        <v>#N/A</v>
      </c>
      <c r="W1319" s="52" t="e">
        <f t="shared" si="2272"/>
        <v>#N/A</v>
      </c>
      <c r="X1319" s="55" t="e">
        <f t="shared" si="2265"/>
        <v>#N/A</v>
      </c>
      <c r="Y1319" s="55" t="e">
        <f t="shared" si="2266"/>
        <v>#N/A</v>
      </c>
      <c r="Z1319" s="55" t="e">
        <f t="shared" ref="Z1319" si="2273">Z1318</f>
        <v>#N/A</v>
      </c>
      <c r="AA1319" s="55" t="e">
        <f t="shared" si="2268"/>
        <v>#N/A</v>
      </c>
      <c r="AB1319" s="336" t="e">
        <f t="shared" si="2269"/>
        <v>#N/A</v>
      </c>
      <c r="AC1319" s="223" t="e">
        <f ca="1">INDEX(FGA_COEFFS,1,1)+Z1319*INDEX(FGA_COEFFS,1,2)+Y1319*INDEX(FGA_COEFFS,1,3)+R1319*INDEX(FGA_COEFFS,1,4)+Q1318*INDEX(FGA_COEFFS,1,5)+S1319*INDEX(FGA_COEFFS,1,6)+T1318*INDEX(FGA_COEFFS,1,7)+M1318*INDEX(FGA_COEFFS,1,8)+Y1322*Y1324</f>
        <v>#N/A</v>
      </c>
      <c r="AD1319" s="223" t="e">
        <f ca="1">INDEX(THREEPTA_COEFFS,1,1)+AC1319*INDEX(THREEPTA_COEFFS,1,2)+J1319*INDEX(THREEPTA_COEFFS,1,3)+AA1319*INDEX(THREEPTA_COEFFS,1,4)+K1319*INDEX(THREEPTA_COEFFS,1,5)+L1318*INDEX(THREEPTA_COEFFS,1,6)+Z1322*Z1324</f>
        <v>#N/A</v>
      </c>
      <c r="AE1319" s="223" t="e">
        <f ca="1">INDEX(THREEPTPCT_COEFFS,1,1)+K1319*INDEX(THREEPTPCT_COEFFS,1,2)+L1318*INDEX(THREEPTPCT_COEFFS,1,3)+AA1322*AA1324</f>
        <v>#N/A</v>
      </c>
      <c r="AF1319" s="55" t="e">
        <f t="shared" ca="1" si="2270"/>
        <v>#N/A</v>
      </c>
      <c r="AG1319" s="223" t="e">
        <f ca="1">INDEX(TWOPTPCT_COEFFS,1,1)+AB1319*INDEX(TWOPTPCT_COEFFS,1,2)+I1318*INDEX(TWOPTPCT_COEFFS,1,3)+G1318*INDEX(TWOPTPCT_COEFFS,1,4)+L1318*INDEX(TWOPTPCT_COEFFS,1,5)+AB1322*AB1324</f>
        <v>#N/A</v>
      </c>
      <c r="AH1319" s="223" t="e">
        <f ca="1">INDEX(FTA_COEFFS,1,1)+O1319*INDEX(FTA_COEFFS,1,2)+N1318*INDEX(FTA_COEFFS,1,3)+(Q1319+R1319)*INDEX(FTA_COEFFS,1,4)+(Q1318+R1318)*INDEX(FTA_COEFFS,1,5)+M1318*INDEX(FTA_COEFFS,1,6)+AC1322*AC1324</f>
        <v>#N/A</v>
      </c>
      <c r="AI1319" s="223" t="e">
        <f ca="1">INDEX(FTPCT_COEFFS,1,1)+P1319*INDEX(FTPCT_COEFFS,1,2)+F1319*INDEX(FTPCT_COEFFS,1,3)+G1318*INDEX(FTPCT_COEFFS,1,4)+AD1322*AD1324</f>
        <v>#N/A</v>
      </c>
      <c r="AJ1319" s="338" t="e">
        <f t="shared" ca="1" si="2271"/>
        <v>#N/A</v>
      </c>
      <c r="AK1319" s="55"/>
      <c r="AL1319" s="55"/>
      <c r="AM1319" s="55"/>
      <c r="AN1319" s="55"/>
      <c r="AO1319" s="55"/>
      <c r="AP1319" s="55"/>
      <c r="AQ1319" s="55"/>
      <c r="AR1319" s="55"/>
    </row>
    <row r="1320" spans="1:45" x14ac:dyDescent="0.3">
      <c r="A1320" s="54" t="e">
        <f ca="1">IF(D1318&gt;(D1319+(AVERAGE(V1318,W1318)-AVERAGE(V1319,W1319))/2)+2.5,C1318,IF(D1319&gt;(D1318+(AVERAGE(V1319,W1319)-AVERAGE(V1318,W1318))/2)+2.5,C1319,"Close"))</f>
        <v>#N/A</v>
      </c>
      <c r="B1320" s="64" t="e">
        <f ca="1">IF(D1319&gt;D1318,C1319,C1318)</f>
        <v>#N/A</v>
      </c>
      <c r="D1320" s="56"/>
      <c r="X1320" s="55"/>
      <c r="Y1320" s="55"/>
      <c r="Z1320" s="55"/>
      <c r="AA1320" s="55"/>
      <c r="AB1320" s="55"/>
      <c r="AC1320" s="337"/>
      <c r="AD1320" s="337"/>
      <c r="AE1320" s="337"/>
      <c r="AF1320" s="337"/>
      <c r="AG1320" s="337"/>
      <c r="AH1320" s="337"/>
      <c r="AI1320" s="337"/>
      <c r="AJ1320" s="337"/>
      <c r="AK1320" s="337"/>
      <c r="AL1320" s="337"/>
      <c r="AM1320" s="55"/>
      <c r="AN1320" s="55"/>
      <c r="AO1320" s="55"/>
      <c r="AP1320" s="55"/>
      <c r="AQ1320" s="55"/>
      <c r="AR1320" s="55"/>
      <c r="AS1320" s="55"/>
    </row>
    <row r="1321" spans="1:45" x14ac:dyDescent="0.3">
      <c r="X1321" s="54" t="s">
        <v>1305</v>
      </c>
      <c r="Y1321" s="54" t="s">
        <v>128</v>
      </c>
      <c r="Z1321" s="54" t="s">
        <v>157</v>
      </c>
      <c r="AA1321" s="54" t="s">
        <v>151</v>
      </c>
      <c r="AB1321" s="54" t="s">
        <v>1327</v>
      </c>
      <c r="AC1321" s="54" t="s">
        <v>129</v>
      </c>
      <c r="AD1321" s="54" t="s">
        <v>116</v>
      </c>
      <c r="AE1321" s="54"/>
      <c r="AF1321" s="54"/>
      <c r="AG1321" s="54"/>
      <c r="AH1321" s="54"/>
      <c r="AI1321" s="54"/>
      <c r="AJ1321" s="54"/>
      <c r="AK1321" s="54"/>
      <c r="AL1321" s="54"/>
      <c r="AM1321" s="54"/>
      <c r="AN1321" s="54"/>
      <c r="AO1321" s="54"/>
      <c r="AP1321" s="54"/>
      <c r="AQ1321" s="54"/>
      <c r="AR1321" s="54"/>
      <c r="AS1321" s="54"/>
    </row>
    <row r="1322" spans="1:45" x14ac:dyDescent="0.3">
      <c r="X1322" s="54"/>
      <c r="Y1322" s="54">
        <f t="shared" ref="Y1322:AD1322" si="2274">Y1315</f>
        <v>6.4436999999999998</v>
      </c>
      <c r="Z1322" s="54">
        <f t="shared" si="2274"/>
        <v>4.9371</v>
      </c>
      <c r="AA1322" s="54">
        <f t="shared" si="2274"/>
        <v>11.350300000000001</v>
      </c>
      <c r="AB1322" s="54">
        <f t="shared" si="2274"/>
        <v>7.1900000000000006E-2</v>
      </c>
      <c r="AC1322" s="54">
        <f t="shared" si="2274"/>
        <v>6.2766000000000002</v>
      </c>
      <c r="AD1322" s="54">
        <f t="shared" si="2274"/>
        <v>11.042999999999999</v>
      </c>
      <c r="AE1322" s="54"/>
      <c r="AF1322" s="336"/>
      <c r="AG1322" s="336"/>
      <c r="AH1322" s="336"/>
      <c r="AI1322" s="54"/>
      <c r="AJ1322" s="54"/>
      <c r="AK1322" s="54"/>
      <c r="AL1322" s="54"/>
      <c r="AM1322" s="54"/>
      <c r="AN1322" s="54"/>
      <c r="AO1322" s="54"/>
      <c r="AP1322" s="54"/>
      <c r="AQ1322" s="54"/>
      <c r="AR1322" s="54"/>
      <c r="AS1322" s="54"/>
    </row>
    <row r="1323" spans="1:45" x14ac:dyDescent="0.3">
      <c r="D1323" s="56"/>
      <c r="X1323" s="336"/>
      <c r="Y1323" s="336">
        <f t="shared" ca="1" si="2190"/>
        <v>0.14294521202880969</v>
      </c>
      <c r="Z1323" s="336">
        <f t="shared" ca="1" si="2190"/>
        <v>-6.5388286544539737E-4</v>
      </c>
      <c r="AA1323" s="336">
        <f t="shared" ca="1" si="2190"/>
        <v>0.7761305254889288</v>
      </c>
      <c r="AB1323" s="336">
        <f t="shared" ca="1" si="2190"/>
        <v>0.1601497878203631</v>
      </c>
      <c r="AC1323" s="336">
        <f t="shared" ca="1" si="2190"/>
        <v>-7.1668681540615758E-2</v>
      </c>
      <c r="AD1323" s="336">
        <f t="shared" ca="1" si="2190"/>
        <v>0.71500073341753501</v>
      </c>
      <c r="AE1323" s="336"/>
      <c r="AF1323" s="336"/>
      <c r="AG1323" s="336"/>
      <c r="AH1323" s="336"/>
      <c r="AI1323" s="54"/>
      <c r="AJ1323" s="54"/>
      <c r="AK1323" s="54"/>
      <c r="AL1323" s="336"/>
      <c r="AM1323" s="336"/>
      <c r="AN1323" s="336"/>
      <c r="AO1323" s="336"/>
      <c r="AP1323" s="54"/>
      <c r="AQ1323" s="336"/>
      <c r="AR1323" s="336"/>
      <c r="AS1323" s="336"/>
    </row>
    <row r="1324" spans="1:45" x14ac:dyDescent="0.3">
      <c r="C1324" s="54"/>
      <c r="D1324" s="56"/>
      <c r="Y1324" s="336">
        <f t="shared" ca="1" si="2190"/>
        <v>4.360358878228417E-3</v>
      </c>
      <c r="Z1324" s="336">
        <f t="shared" ca="1" si="2190"/>
        <v>-0.29662293741371054</v>
      </c>
      <c r="AA1324" s="336">
        <f t="shared" ca="1" si="2190"/>
        <v>-5.3411364322587897E-2</v>
      </c>
      <c r="AB1324" s="336">
        <f t="shared" ca="1" si="2190"/>
        <v>7.1968604644723891E-2</v>
      </c>
      <c r="AC1324" s="336">
        <f t="shared" ca="1" si="2190"/>
        <v>-9.8981020323617554E-4</v>
      </c>
      <c r="AD1324" s="336">
        <f t="shared" ca="1" si="2190"/>
        <v>-0.22613487579386693</v>
      </c>
      <c r="AE1324" s="55"/>
      <c r="AF1324" s="55"/>
      <c r="AG1324" s="55"/>
      <c r="AH1324" s="55"/>
      <c r="AI1324" s="55"/>
      <c r="AJ1324" s="55"/>
      <c r="AK1324" s="55"/>
      <c r="AL1324" s="55"/>
      <c r="AM1324" s="55"/>
      <c r="AN1324" s="55"/>
      <c r="AO1324" s="55"/>
      <c r="AP1324" s="55"/>
      <c r="AQ1324" s="55"/>
      <c r="AR1324" s="55"/>
      <c r="AS1324" s="55"/>
    </row>
    <row r="1325" spans="1:45" x14ac:dyDescent="0.3">
      <c r="B1325" s="54" t="s">
        <v>172</v>
      </c>
      <c r="C1325" s="53">
        <f>C1318</f>
        <v>0</v>
      </c>
      <c r="D1325" s="56" t="e">
        <f t="shared" ref="D1325:D1326" ca="1" si="2275">AJ1325</f>
        <v>#N/A</v>
      </c>
      <c r="E1325" s="52" t="e">
        <f t="shared" ref="E1325:W1325" si="2276">E1318</f>
        <v>#N/A</v>
      </c>
      <c r="F1325" s="52" t="e">
        <f t="shared" si="2276"/>
        <v>#N/A</v>
      </c>
      <c r="G1325" s="52" t="e">
        <f t="shared" si="2276"/>
        <v>#N/A</v>
      </c>
      <c r="H1325" s="52" t="e">
        <f t="shared" si="2276"/>
        <v>#N/A</v>
      </c>
      <c r="I1325" s="52" t="e">
        <f t="shared" si="2276"/>
        <v>#N/A</v>
      </c>
      <c r="J1325" s="52" t="e">
        <f t="shared" si="2276"/>
        <v>#N/A</v>
      </c>
      <c r="K1325" s="52" t="e">
        <f t="shared" si="2276"/>
        <v>#N/A</v>
      </c>
      <c r="L1325" s="52" t="e">
        <f t="shared" si="2276"/>
        <v>#N/A</v>
      </c>
      <c r="M1325" s="52" t="e">
        <f t="shared" si="2276"/>
        <v>#N/A</v>
      </c>
      <c r="N1325" s="52" t="e">
        <f t="shared" si="2276"/>
        <v>#N/A</v>
      </c>
      <c r="O1325" s="52" t="e">
        <f t="shared" si="2276"/>
        <v>#N/A</v>
      </c>
      <c r="P1325" s="52" t="e">
        <f t="shared" si="2276"/>
        <v>#N/A</v>
      </c>
      <c r="Q1325" s="52" t="e">
        <f t="shared" si="2276"/>
        <v>#N/A</v>
      </c>
      <c r="R1325" s="52" t="e">
        <f t="shared" si="2276"/>
        <v>#N/A</v>
      </c>
      <c r="S1325" s="52" t="e">
        <f t="shared" si="2276"/>
        <v>#N/A</v>
      </c>
      <c r="T1325" s="52" t="e">
        <f t="shared" si="2276"/>
        <v>#N/A</v>
      </c>
      <c r="U1325" s="52" t="e">
        <f t="shared" si="2276"/>
        <v>#N/A</v>
      </c>
      <c r="V1325" s="52" t="e">
        <f t="shared" si="2276"/>
        <v>#N/A</v>
      </c>
      <c r="W1325" s="52" t="e">
        <f t="shared" si="2276"/>
        <v>#N/A</v>
      </c>
      <c r="X1325" s="55" t="e">
        <f t="shared" ref="X1325:X1326" si="2277">(H1325-(O1325*P1325)/100-3*(J1325*K1325)/100)/2</f>
        <v>#N/A</v>
      </c>
      <c r="Y1325" s="55" t="e">
        <f t="shared" ref="Y1325:Y1326" si="2278">SUM(X1325,(J1325*K1325/100))/(F1325/100)</f>
        <v>#N/A</v>
      </c>
      <c r="Z1325" s="55" t="e">
        <f t="shared" ref="Z1325" si="2279">U1325*0.5+U1326*0.5</f>
        <v>#N/A</v>
      </c>
      <c r="AA1325" s="55" t="e">
        <f t="shared" ref="AA1325:AA1326" si="2280">J1325/Y1325</f>
        <v>#N/A</v>
      </c>
      <c r="AB1325" s="336" t="e">
        <f t="shared" ref="AB1325:AB1326" si="2281">X1325/(Y1325-J1325)</f>
        <v>#N/A</v>
      </c>
      <c r="AC1325" s="223" t="e">
        <f ca="1">INDEX(FGA_COEFFS,1,1)+Z1325*INDEX(FGA_COEFFS,1,2)+Y1325*INDEX(FGA_COEFFS,1,3)+R1325*INDEX(FGA_COEFFS,1,4)+Q1326*INDEX(FGA_COEFFS,1,5)+S1325*INDEX(FGA_COEFFS,1,6)+T1326*INDEX(FGA_COEFFS,1,7)+M1326*INDEX(FGA_COEFFS,1,8)+Y1329*Y1330</f>
        <v>#N/A</v>
      </c>
      <c r="AD1325" s="223" t="e">
        <f ca="1">INDEX(THREEPTA_COEFFS,1,1)+AC1325*INDEX(THREEPTA_COEFFS,1,2)+J1325*INDEX(THREEPTA_COEFFS,1,3)+AA1325*INDEX(THREEPTA_COEFFS,1,4)+K1325*INDEX(THREEPTA_COEFFS,1,5)+L1326*INDEX(THREEPTA_COEFFS,1,6)+Z1329*Z1330</f>
        <v>#N/A</v>
      </c>
      <c r="AE1325" s="223" t="e">
        <f ca="1">INDEX(THREEPTPCT_COEFFS,1,1)+K1325*INDEX(THREEPTPCT_COEFFS,1,2)+L1326*INDEX(THREEPTPCT_COEFFS,1,3)+AA1329*AA1330</f>
        <v>#N/A</v>
      </c>
      <c r="AF1325" s="55" t="e">
        <f t="shared" ref="AF1325:AF1326" ca="1" si="2282">AC1325-AD1325</f>
        <v>#N/A</v>
      </c>
      <c r="AG1325" s="223" t="e">
        <f ca="1">INDEX(TWOPTPCT_COEFFS,1,1)+AB1325*INDEX(TWOPTPCT_COEFFS,1,2)+I1326*INDEX(TWOPTPCT_COEFFS,1,3)+G1326*INDEX(TWOPTPCT_COEFFS,1,4)+L1326*INDEX(TWOPTPCT_COEFFS,1,5)+AB1329*AB1330</f>
        <v>#N/A</v>
      </c>
      <c r="AH1325" s="223" t="e">
        <f ca="1">INDEX(FTA_COEFFS,1,1)+O1325*INDEX(FTA_COEFFS,1,2)+N1326*INDEX(FTA_COEFFS,1,3)+(Q1325+R1325)*INDEX(FTA_COEFFS,1,4)+(Q1326+R1326)*INDEX(FTA_COEFFS,1,5)+M1326*INDEX(FTA_COEFFS,1,6)+AC1329*AC1330</f>
        <v>#N/A</v>
      </c>
      <c r="AI1325" s="223" t="e">
        <f ca="1">INDEX(FTPCT_COEFFS,1,1)+P1325*INDEX(FTPCT_COEFFS,1,2)+F1325*INDEX(FTPCT_COEFFS,1,3)+G1326*INDEX(FTPCT_COEFFS,1,4)+AD1329*AD1330</f>
        <v>#N/A</v>
      </c>
      <c r="AJ1325" s="338" t="e">
        <f t="shared" ref="AJ1325:AJ1326" ca="1" si="2283">AD1325*AE1325/100+AF1325*AG1325+AH1325*AI1325/100</f>
        <v>#N/A</v>
      </c>
      <c r="AK1325" s="55"/>
      <c r="AL1325" s="55"/>
      <c r="AM1325" s="55"/>
      <c r="AN1325" s="55"/>
      <c r="AO1325" s="55"/>
      <c r="AP1325" s="55"/>
      <c r="AQ1325" s="55"/>
      <c r="AR1325" s="55"/>
    </row>
    <row r="1326" spans="1:45" x14ac:dyDescent="0.3">
      <c r="B1326" s="54" t="s">
        <v>175</v>
      </c>
      <c r="C1326" s="54">
        <f>C1319</f>
        <v>0</v>
      </c>
      <c r="D1326" s="56" t="e">
        <f t="shared" ca="1" si="2275"/>
        <v>#N/A</v>
      </c>
      <c r="E1326" s="52" t="e">
        <f t="shared" ref="E1326:W1326" si="2284">E1319</f>
        <v>#N/A</v>
      </c>
      <c r="F1326" s="52" t="e">
        <f t="shared" si="2284"/>
        <v>#N/A</v>
      </c>
      <c r="G1326" s="52" t="e">
        <f t="shared" si="2284"/>
        <v>#N/A</v>
      </c>
      <c r="H1326" s="52" t="e">
        <f t="shared" si="2284"/>
        <v>#N/A</v>
      </c>
      <c r="I1326" s="52" t="e">
        <f t="shared" si="2284"/>
        <v>#N/A</v>
      </c>
      <c r="J1326" s="52" t="e">
        <f t="shared" si="2284"/>
        <v>#N/A</v>
      </c>
      <c r="K1326" s="52" t="e">
        <f t="shared" si="2284"/>
        <v>#N/A</v>
      </c>
      <c r="L1326" s="52" t="e">
        <f t="shared" si="2284"/>
        <v>#N/A</v>
      </c>
      <c r="M1326" s="52" t="e">
        <f t="shared" si="2284"/>
        <v>#N/A</v>
      </c>
      <c r="N1326" s="52" t="e">
        <f t="shared" si="2284"/>
        <v>#N/A</v>
      </c>
      <c r="O1326" s="52" t="e">
        <f t="shared" si="2284"/>
        <v>#N/A</v>
      </c>
      <c r="P1326" s="52" t="e">
        <f t="shared" si="2284"/>
        <v>#N/A</v>
      </c>
      <c r="Q1326" s="52" t="e">
        <f t="shared" si="2284"/>
        <v>#N/A</v>
      </c>
      <c r="R1326" s="52" t="e">
        <f t="shared" si="2284"/>
        <v>#N/A</v>
      </c>
      <c r="S1326" s="52" t="e">
        <f t="shared" si="2284"/>
        <v>#N/A</v>
      </c>
      <c r="T1326" s="52" t="e">
        <f t="shared" si="2284"/>
        <v>#N/A</v>
      </c>
      <c r="U1326" s="52" t="e">
        <f t="shared" si="2284"/>
        <v>#N/A</v>
      </c>
      <c r="V1326" s="52" t="e">
        <f t="shared" si="2284"/>
        <v>#N/A</v>
      </c>
      <c r="W1326" s="52" t="e">
        <f t="shared" si="2284"/>
        <v>#N/A</v>
      </c>
      <c r="X1326" s="55" t="e">
        <f t="shared" si="2277"/>
        <v>#N/A</v>
      </c>
      <c r="Y1326" s="55" t="e">
        <f t="shared" si="2278"/>
        <v>#N/A</v>
      </c>
      <c r="Z1326" s="55" t="e">
        <f t="shared" ref="Z1326" si="2285">Z1325</f>
        <v>#N/A</v>
      </c>
      <c r="AA1326" s="55" t="e">
        <f t="shared" si="2280"/>
        <v>#N/A</v>
      </c>
      <c r="AB1326" s="336" t="e">
        <f t="shared" si="2281"/>
        <v>#N/A</v>
      </c>
      <c r="AC1326" s="223" t="e">
        <f ca="1">INDEX(FGA_COEFFS,1,1)+Z1326*INDEX(FGA_COEFFS,1,2)+Y1326*INDEX(FGA_COEFFS,1,3)+R1326*INDEX(FGA_COEFFS,1,4)+Q1325*INDEX(FGA_COEFFS,1,5)+S1326*INDEX(FGA_COEFFS,1,6)+T1325*INDEX(FGA_COEFFS,1,7)+M1325*INDEX(FGA_COEFFS,1,8)+Y1329*Y1331</f>
        <v>#N/A</v>
      </c>
      <c r="AD1326" s="223" t="e">
        <f ca="1">INDEX(THREEPTA_COEFFS,1,1)+AC1326*INDEX(THREEPTA_COEFFS,1,2)+J1326*INDEX(THREEPTA_COEFFS,1,3)+AA1326*INDEX(THREEPTA_COEFFS,1,4)+K1326*INDEX(THREEPTA_COEFFS,1,5)+L1325*INDEX(THREEPTA_COEFFS,1,6)+Z1329*Z1331</f>
        <v>#N/A</v>
      </c>
      <c r="AE1326" s="223" t="e">
        <f ca="1">INDEX(THREEPTPCT_COEFFS,1,1)+K1326*INDEX(THREEPTPCT_COEFFS,1,2)+L1325*INDEX(THREEPTPCT_COEFFS,1,3)+AA1329*AA1331</f>
        <v>#N/A</v>
      </c>
      <c r="AF1326" s="55" t="e">
        <f t="shared" ca="1" si="2282"/>
        <v>#N/A</v>
      </c>
      <c r="AG1326" s="223" t="e">
        <f ca="1">INDEX(TWOPTPCT_COEFFS,1,1)+AB1326*INDEX(TWOPTPCT_COEFFS,1,2)+I1325*INDEX(TWOPTPCT_COEFFS,1,3)+G1325*INDEX(TWOPTPCT_COEFFS,1,4)+L1325*INDEX(TWOPTPCT_COEFFS,1,5)+AB1329*AB1331</f>
        <v>#N/A</v>
      </c>
      <c r="AH1326" s="223" t="e">
        <f ca="1">INDEX(FTA_COEFFS,1,1)+O1326*INDEX(FTA_COEFFS,1,2)+N1325*INDEX(FTA_COEFFS,1,3)+(Q1326+R1326)*INDEX(FTA_COEFFS,1,4)+(Q1325+R1325)*INDEX(FTA_COEFFS,1,5)+M1325*INDEX(FTA_COEFFS,1,6)+AC1329*AC1331</f>
        <v>#N/A</v>
      </c>
      <c r="AI1326" s="223" t="e">
        <f ca="1">INDEX(FTPCT_COEFFS,1,1)+P1326*INDEX(FTPCT_COEFFS,1,2)+F1326*INDEX(FTPCT_COEFFS,1,3)+G1325*INDEX(FTPCT_COEFFS,1,4)+AD1329*AD1331</f>
        <v>#N/A</v>
      </c>
      <c r="AJ1326" s="338" t="e">
        <f t="shared" ca="1" si="2283"/>
        <v>#N/A</v>
      </c>
      <c r="AK1326" s="55"/>
      <c r="AL1326" s="55"/>
      <c r="AM1326" s="55"/>
      <c r="AN1326" s="55"/>
      <c r="AO1326" s="55"/>
      <c r="AP1326" s="55"/>
      <c r="AQ1326" s="55"/>
      <c r="AR1326" s="55"/>
    </row>
    <row r="1327" spans="1:45" x14ac:dyDescent="0.3">
      <c r="A1327" s="54" t="e">
        <f ca="1">IF(D1325&gt;(D1326+(AVERAGE(V1325,W1325)-AVERAGE(V1326,W1326))/2)+2.5,C1325,IF(D1326&gt;(D1325+(AVERAGE(V1326,W1326)-AVERAGE(V1325,W1325))/2)+2.5,C1326,"Close"))</f>
        <v>#N/A</v>
      </c>
      <c r="B1327" s="64" t="e">
        <f ca="1">IF(D1326&gt;D1325,C1326,C1325)</f>
        <v>#N/A</v>
      </c>
      <c r="D1327" s="56"/>
      <c r="X1327" s="55"/>
      <c r="Y1327" s="55"/>
      <c r="Z1327" s="55"/>
      <c r="AA1327" s="55"/>
      <c r="AB1327" s="55"/>
      <c r="AC1327" s="337"/>
      <c r="AD1327" s="337"/>
      <c r="AE1327" s="337"/>
      <c r="AF1327" s="337"/>
      <c r="AG1327" s="337"/>
      <c r="AH1327" s="337"/>
      <c r="AI1327" s="337"/>
      <c r="AJ1327" s="337"/>
      <c r="AK1327" s="337"/>
      <c r="AL1327" s="337"/>
      <c r="AM1327" s="55"/>
      <c r="AN1327" s="55"/>
      <c r="AO1327" s="55"/>
      <c r="AP1327" s="55"/>
      <c r="AQ1327" s="55"/>
      <c r="AR1327" s="55"/>
      <c r="AS1327" s="55"/>
    </row>
    <row r="1328" spans="1:45" x14ac:dyDescent="0.3">
      <c r="X1328" s="54" t="s">
        <v>1305</v>
      </c>
      <c r="Y1328" s="54" t="s">
        <v>128</v>
      </c>
      <c r="Z1328" s="54" t="s">
        <v>157</v>
      </c>
      <c r="AA1328" s="54" t="s">
        <v>151</v>
      </c>
      <c r="AB1328" s="54" t="s">
        <v>1327</v>
      </c>
      <c r="AC1328" s="54" t="s">
        <v>129</v>
      </c>
      <c r="AD1328" s="54" t="s">
        <v>116</v>
      </c>
      <c r="AE1328" s="54"/>
      <c r="AF1328" s="54"/>
      <c r="AG1328" s="54"/>
      <c r="AH1328" s="54"/>
      <c r="AI1328" s="54"/>
      <c r="AJ1328" s="54"/>
      <c r="AK1328" s="54"/>
      <c r="AL1328" s="54"/>
      <c r="AM1328" s="54"/>
      <c r="AN1328" s="54"/>
      <c r="AO1328" s="54"/>
      <c r="AP1328" s="54"/>
      <c r="AQ1328" s="54"/>
      <c r="AR1328" s="54"/>
      <c r="AS1328" s="54"/>
    </row>
    <row r="1329" spans="1:45" x14ac:dyDescent="0.3">
      <c r="X1329" s="54"/>
      <c r="Y1329" s="54">
        <f t="shared" ref="Y1329:AD1329" si="2286">Y1322</f>
        <v>6.4436999999999998</v>
      </c>
      <c r="Z1329" s="54">
        <f t="shared" si="2286"/>
        <v>4.9371</v>
      </c>
      <c r="AA1329" s="54">
        <f t="shared" si="2286"/>
        <v>11.350300000000001</v>
      </c>
      <c r="AB1329" s="54">
        <f t="shared" si="2286"/>
        <v>7.1900000000000006E-2</v>
      </c>
      <c r="AC1329" s="54">
        <f t="shared" si="2286"/>
        <v>6.2766000000000002</v>
      </c>
      <c r="AD1329" s="54">
        <f t="shared" si="2286"/>
        <v>11.042999999999999</v>
      </c>
      <c r="AE1329" s="54"/>
      <c r="AF1329" s="336"/>
      <c r="AG1329" s="336"/>
      <c r="AH1329" s="336"/>
      <c r="AI1329" s="54"/>
      <c r="AJ1329" s="54"/>
      <c r="AK1329" s="54"/>
      <c r="AL1329" s="54"/>
      <c r="AM1329" s="54"/>
      <c r="AN1329" s="54"/>
      <c r="AO1329" s="54"/>
      <c r="AP1329" s="54"/>
      <c r="AQ1329" s="54"/>
      <c r="AR1329" s="54"/>
      <c r="AS1329" s="54"/>
    </row>
    <row r="1330" spans="1:45" x14ac:dyDescent="0.3">
      <c r="D1330" s="56"/>
      <c r="X1330" s="336"/>
      <c r="Y1330" s="336">
        <f t="shared" ca="1" si="2190"/>
        <v>-0.33740920816771425</v>
      </c>
      <c r="Z1330" s="336">
        <f t="shared" ca="1" si="2190"/>
        <v>0.92253818411393951</v>
      </c>
      <c r="AA1330" s="336">
        <f t="shared" ca="1" si="2190"/>
        <v>-0.97990196307259825</v>
      </c>
      <c r="AB1330" s="336">
        <f t="shared" ca="1" si="2190"/>
        <v>1.4916521885234852</v>
      </c>
      <c r="AC1330" s="336">
        <f t="shared" ca="1" si="2190"/>
        <v>-0.98847023399833422</v>
      </c>
      <c r="AD1330" s="336">
        <f t="shared" ca="1" si="2190"/>
        <v>0.1379274655909043</v>
      </c>
      <c r="AE1330" s="336"/>
      <c r="AF1330" s="336"/>
      <c r="AG1330" s="336"/>
      <c r="AH1330" s="336"/>
      <c r="AI1330" s="54"/>
      <c r="AJ1330" s="54"/>
      <c r="AK1330" s="54"/>
      <c r="AL1330" s="336"/>
      <c r="AM1330" s="336"/>
      <c r="AN1330" s="336"/>
      <c r="AO1330" s="336"/>
      <c r="AP1330" s="54"/>
      <c r="AQ1330" s="336"/>
      <c r="AR1330" s="336"/>
      <c r="AS1330" s="336"/>
    </row>
    <row r="1331" spans="1:45" x14ac:dyDescent="0.3">
      <c r="C1331" s="54"/>
      <c r="D1331" s="56"/>
      <c r="Y1331" s="336">
        <f t="shared" ca="1" si="2190"/>
        <v>0.18991552468008963</v>
      </c>
      <c r="Z1331" s="336">
        <f t="shared" ca="1" si="2190"/>
        <v>-0.64183556022809829</v>
      </c>
      <c r="AA1331" s="336">
        <f t="shared" ca="1" si="2190"/>
        <v>-0.13411916836321169</v>
      </c>
      <c r="AB1331" s="336">
        <f t="shared" ca="1" si="2190"/>
        <v>-1.0475817323972823</v>
      </c>
      <c r="AC1331" s="336">
        <f t="shared" ca="1" si="2190"/>
        <v>1.4394203304010704</v>
      </c>
      <c r="AD1331" s="336">
        <f t="shared" ca="1" si="2190"/>
        <v>-0.11827532723663255</v>
      </c>
      <c r="AE1331" s="55"/>
      <c r="AF1331" s="55"/>
      <c r="AG1331" s="55"/>
      <c r="AH1331" s="55"/>
      <c r="AI1331" s="55"/>
      <c r="AJ1331" s="55"/>
      <c r="AK1331" s="55"/>
      <c r="AL1331" s="55"/>
      <c r="AM1331" s="55"/>
      <c r="AN1331" s="55"/>
      <c r="AO1331" s="55"/>
      <c r="AP1331" s="55"/>
      <c r="AQ1331" s="55"/>
      <c r="AR1331" s="55"/>
      <c r="AS1331" s="55"/>
    </row>
    <row r="1332" spans="1:45" x14ac:dyDescent="0.3">
      <c r="B1332" s="54" t="s">
        <v>172</v>
      </c>
      <c r="C1332" s="53">
        <f>C1325</f>
        <v>0</v>
      </c>
      <c r="D1332" s="56" t="e">
        <f t="shared" ref="D1332:D1333" ca="1" si="2287">AJ1332</f>
        <v>#N/A</v>
      </c>
      <c r="E1332" s="52" t="e">
        <f t="shared" ref="E1332:W1332" si="2288">E1325</f>
        <v>#N/A</v>
      </c>
      <c r="F1332" s="52" t="e">
        <f t="shared" si="2288"/>
        <v>#N/A</v>
      </c>
      <c r="G1332" s="52" t="e">
        <f t="shared" si="2288"/>
        <v>#N/A</v>
      </c>
      <c r="H1332" s="52" t="e">
        <f t="shared" si="2288"/>
        <v>#N/A</v>
      </c>
      <c r="I1332" s="52" t="e">
        <f t="shared" si="2288"/>
        <v>#N/A</v>
      </c>
      <c r="J1332" s="52" t="e">
        <f t="shared" si="2288"/>
        <v>#N/A</v>
      </c>
      <c r="K1332" s="52" t="e">
        <f t="shared" si="2288"/>
        <v>#N/A</v>
      </c>
      <c r="L1332" s="52" t="e">
        <f t="shared" si="2288"/>
        <v>#N/A</v>
      </c>
      <c r="M1332" s="52" t="e">
        <f t="shared" si="2288"/>
        <v>#N/A</v>
      </c>
      <c r="N1332" s="52" t="e">
        <f t="shared" si="2288"/>
        <v>#N/A</v>
      </c>
      <c r="O1332" s="52" t="e">
        <f t="shared" si="2288"/>
        <v>#N/A</v>
      </c>
      <c r="P1332" s="52" t="e">
        <f t="shared" si="2288"/>
        <v>#N/A</v>
      </c>
      <c r="Q1332" s="52" t="e">
        <f t="shared" si="2288"/>
        <v>#N/A</v>
      </c>
      <c r="R1332" s="52" t="e">
        <f t="shared" si="2288"/>
        <v>#N/A</v>
      </c>
      <c r="S1332" s="52" t="e">
        <f t="shared" si="2288"/>
        <v>#N/A</v>
      </c>
      <c r="T1332" s="52" t="e">
        <f t="shared" si="2288"/>
        <v>#N/A</v>
      </c>
      <c r="U1332" s="52" t="e">
        <f t="shared" si="2288"/>
        <v>#N/A</v>
      </c>
      <c r="V1332" s="52" t="e">
        <f t="shared" si="2288"/>
        <v>#N/A</v>
      </c>
      <c r="W1332" s="52" t="e">
        <f t="shared" si="2288"/>
        <v>#N/A</v>
      </c>
      <c r="X1332" s="55" t="e">
        <f t="shared" ref="X1332:X1333" si="2289">(H1332-(O1332*P1332)/100-3*(J1332*K1332)/100)/2</f>
        <v>#N/A</v>
      </c>
      <c r="Y1332" s="55" t="e">
        <f t="shared" ref="Y1332:Y1333" si="2290">SUM(X1332,(J1332*K1332/100))/(F1332/100)</f>
        <v>#N/A</v>
      </c>
      <c r="Z1332" s="55" t="e">
        <f t="shared" ref="Z1332" si="2291">U1332*0.5+U1333*0.5</f>
        <v>#N/A</v>
      </c>
      <c r="AA1332" s="55" t="e">
        <f t="shared" ref="AA1332:AA1333" si="2292">J1332/Y1332</f>
        <v>#N/A</v>
      </c>
      <c r="AB1332" s="336" t="e">
        <f t="shared" ref="AB1332:AB1333" si="2293">X1332/(Y1332-J1332)</f>
        <v>#N/A</v>
      </c>
      <c r="AC1332" s="223" t="e">
        <f ca="1">INDEX(FGA_COEFFS,1,1)+Z1332*INDEX(FGA_COEFFS,1,2)+Y1332*INDEX(FGA_COEFFS,1,3)+R1332*INDEX(FGA_COEFFS,1,4)+Q1333*INDEX(FGA_COEFFS,1,5)+S1332*INDEX(FGA_COEFFS,1,6)+T1333*INDEX(FGA_COEFFS,1,7)+M1333*INDEX(FGA_COEFFS,1,8)+Y1336*Y1337</f>
        <v>#N/A</v>
      </c>
      <c r="AD1332" s="223" t="e">
        <f ca="1">INDEX(THREEPTA_COEFFS,1,1)+AC1332*INDEX(THREEPTA_COEFFS,1,2)+J1332*INDEX(THREEPTA_COEFFS,1,3)+AA1332*INDEX(THREEPTA_COEFFS,1,4)+K1332*INDEX(THREEPTA_COEFFS,1,5)+L1333*INDEX(THREEPTA_COEFFS,1,6)+Z1336*Z1337</f>
        <v>#N/A</v>
      </c>
      <c r="AE1332" s="223" t="e">
        <f ca="1">INDEX(THREEPTPCT_COEFFS,1,1)+K1332*INDEX(THREEPTPCT_COEFFS,1,2)+L1333*INDEX(THREEPTPCT_COEFFS,1,3)+AA1336*AA1337</f>
        <v>#N/A</v>
      </c>
      <c r="AF1332" s="55" t="e">
        <f t="shared" ref="AF1332:AF1333" ca="1" si="2294">AC1332-AD1332</f>
        <v>#N/A</v>
      </c>
      <c r="AG1332" s="223" t="e">
        <f ca="1">INDEX(TWOPTPCT_COEFFS,1,1)+AB1332*INDEX(TWOPTPCT_COEFFS,1,2)+I1333*INDEX(TWOPTPCT_COEFFS,1,3)+G1333*INDEX(TWOPTPCT_COEFFS,1,4)+L1333*INDEX(TWOPTPCT_COEFFS,1,5)+AB1336*AB1337</f>
        <v>#N/A</v>
      </c>
      <c r="AH1332" s="223" t="e">
        <f ca="1">INDEX(FTA_COEFFS,1,1)+O1332*INDEX(FTA_COEFFS,1,2)+N1333*INDEX(FTA_COEFFS,1,3)+(Q1332+R1332)*INDEX(FTA_COEFFS,1,4)+(Q1333+R1333)*INDEX(FTA_COEFFS,1,5)+M1333*INDEX(FTA_COEFFS,1,6)+AC1336*AC1337</f>
        <v>#N/A</v>
      </c>
      <c r="AI1332" s="223" t="e">
        <f ca="1">INDEX(FTPCT_COEFFS,1,1)+P1332*INDEX(FTPCT_COEFFS,1,2)+F1332*INDEX(FTPCT_COEFFS,1,3)+G1333*INDEX(FTPCT_COEFFS,1,4)+AD1336*AD1337</f>
        <v>#N/A</v>
      </c>
      <c r="AJ1332" s="338" t="e">
        <f t="shared" ref="AJ1332:AJ1333" ca="1" si="2295">AD1332*AE1332/100+AF1332*AG1332+AH1332*AI1332/100</f>
        <v>#N/A</v>
      </c>
      <c r="AK1332" s="55"/>
      <c r="AL1332" s="55"/>
      <c r="AM1332" s="55"/>
      <c r="AN1332" s="55"/>
      <c r="AO1332" s="55"/>
      <c r="AP1332" s="55"/>
      <c r="AQ1332" s="55"/>
      <c r="AR1332" s="55"/>
    </row>
    <row r="1333" spans="1:45" x14ac:dyDescent="0.3">
      <c r="B1333" s="54" t="s">
        <v>175</v>
      </c>
      <c r="C1333" s="54">
        <f>C1326</f>
        <v>0</v>
      </c>
      <c r="D1333" s="56" t="e">
        <f t="shared" ca="1" si="2287"/>
        <v>#N/A</v>
      </c>
      <c r="E1333" s="52" t="e">
        <f t="shared" ref="E1333:W1333" si="2296">E1326</f>
        <v>#N/A</v>
      </c>
      <c r="F1333" s="52" t="e">
        <f t="shared" si="2296"/>
        <v>#N/A</v>
      </c>
      <c r="G1333" s="52" t="e">
        <f t="shared" si="2296"/>
        <v>#N/A</v>
      </c>
      <c r="H1333" s="52" t="e">
        <f t="shared" si="2296"/>
        <v>#N/A</v>
      </c>
      <c r="I1333" s="52" t="e">
        <f t="shared" si="2296"/>
        <v>#N/A</v>
      </c>
      <c r="J1333" s="52" t="e">
        <f t="shared" si="2296"/>
        <v>#N/A</v>
      </c>
      <c r="K1333" s="52" t="e">
        <f t="shared" si="2296"/>
        <v>#N/A</v>
      </c>
      <c r="L1333" s="52" t="e">
        <f t="shared" si="2296"/>
        <v>#N/A</v>
      </c>
      <c r="M1333" s="52" t="e">
        <f t="shared" si="2296"/>
        <v>#N/A</v>
      </c>
      <c r="N1333" s="52" t="e">
        <f t="shared" si="2296"/>
        <v>#N/A</v>
      </c>
      <c r="O1333" s="52" t="e">
        <f t="shared" si="2296"/>
        <v>#N/A</v>
      </c>
      <c r="P1333" s="52" t="e">
        <f t="shared" si="2296"/>
        <v>#N/A</v>
      </c>
      <c r="Q1333" s="52" t="e">
        <f t="shared" si="2296"/>
        <v>#N/A</v>
      </c>
      <c r="R1333" s="52" t="e">
        <f t="shared" si="2296"/>
        <v>#N/A</v>
      </c>
      <c r="S1333" s="52" t="e">
        <f t="shared" si="2296"/>
        <v>#N/A</v>
      </c>
      <c r="T1333" s="52" t="e">
        <f t="shared" si="2296"/>
        <v>#N/A</v>
      </c>
      <c r="U1333" s="52" t="e">
        <f t="shared" si="2296"/>
        <v>#N/A</v>
      </c>
      <c r="V1333" s="52" t="e">
        <f t="shared" si="2296"/>
        <v>#N/A</v>
      </c>
      <c r="W1333" s="52" t="e">
        <f t="shared" si="2296"/>
        <v>#N/A</v>
      </c>
      <c r="X1333" s="55" t="e">
        <f t="shared" si="2289"/>
        <v>#N/A</v>
      </c>
      <c r="Y1333" s="55" t="e">
        <f t="shared" si="2290"/>
        <v>#N/A</v>
      </c>
      <c r="Z1333" s="55" t="e">
        <f t="shared" ref="Z1333" si="2297">Z1332</f>
        <v>#N/A</v>
      </c>
      <c r="AA1333" s="55" t="e">
        <f t="shared" si="2292"/>
        <v>#N/A</v>
      </c>
      <c r="AB1333" s="336" t="e">
        <f t="shared" si="2293"/>
        <v>#N/A</v>
      </c>
      <c r="AC1333" s="223" t="e">
        <f ca="1">INDEX(FGA_COEFFS,1,1)+Z1333*INDEX(FGA_COEFFS,1,2)+Y1333*INDEX(FGA_COEFFS,1,3)+R1333*INDEX(FGA_COEFFS,1,4)+Q1332*INDEX(FGA_COEFFS,1,5)+S1333*INDEX(FGA_COEFFS,1,6)+T1332*INDEX(FGA_COEFFS,1,7)+M1332*INDEX(FGA_COEFFS,1,8)+Y1336*Y1338</f>
        <v>#N/A</v>
      </c>
      <c r="AD1333" s="223" t="e">
        <f ca="1">INDEX(THREEPTA_COEFFS,1,1)+AC1333*INDEX(THREEPTA_COEFFS,1,2)+J1333*INDEX(THREEPTA_COEFFS,1,3)+AA1333*INDEX(THREEPTA_COEFFS,1,4)+K1333*INDEX(THREEPTA_COEFFS,1,5)+L1332*INDEX(THREEPTA_COEFFS,1,6)+Z1336*Z1338</f>
        <v>#N/A</v>
      </c>
      <c r="AE1333" s="223" t="e">
        <f ca="1">INDEX(THREEPTPCT_COEFFS,1,1)+K1333*INDEX(THREEPTPCT_COEFFS,1,2)+L1332*INDEX(THREEPTPCT_COEFFS,1,3)+AA1336*AA1338</f>
        <v>#N/A</v>
      </c>
      <c r="AF1333" s="55" t="e">
        <f t="shared" ca="1" si="2294"/>
        <v>#N/A</v>
      </c>
      <c r="AG1333" s="223" t="e">
        <f ca="1">INDEX(TWOPTPCT_COEFFS,1,1)+AB1333*INDEX(TWOPTPCT_COEFFS,1,2)+I1332*INDEX(TWOPTPCT_COEFFS,1,3)+G1332*INDEX(TWOPTPCT_COEFFS,1,4)+L1332*INDEX(TWOPTPCT_COEFFS,1,5)+AB1336*AB1338</f>
        <v>#N/A</v>
      </c>
      <c r="AH1333" s="223" t="e">
        <f ca="1">INDEX(FTA_COEFFS,1,1)+O1333*INDEX(FTA_COEFFS,1,2)+N1332*INDEX(FTA_COEFFS,1,3)+(Q1333+R1333)*INDEX(FTA_COEFFS,1,4)+(Q1332+R1332)*INDEX(FTA_COEFFS,1,5)+M1332*INDEX(FTA_COEFFS,1,6)+AC1336*AC1338</f>
        <v>#N/A</v>
      </c>
      <c r="AI1333" s="223" t="e">
        <f ca="1">INDEX(FTPCT_COEFFS,1,1)+P1333*INDEX(FTPCT_COEFFS,1,2)+F1333*INDEX(FTPCT_COEFFS,1,3)+G1332*INDEX(FTPCT_COEFFS,1,4)+AD1336*AD1338</f>
        <v>#N/A</v>
      </c>
      <c r="AJ1333" s="338" t="e">
        <f t="shared" ca="1" si="2295"/>
        <v>#N/A</v>
      </c>
      <c r="AK1333" s="55"/>
      <c r="AL1333" s="55"/>
      <c r="AM1333" s="55"/>
      <c r="AN1333" s="55"/>
      <c r="AO1333" s="55"/>
      <c r="AP1333" s="55"/>
      <c r="AQ1333" s="55"/>
      <c r="AR1333" s="55"/>
    </row>
    <row r="1334" spans="1:45" x14ac:dyDescent="0.3">
      <c r="A1334" s="54" t="e">
        <f ca="1">IF(D1332&gt;(D1333+(AVERAGE(V1332,W1332)-AVERAGE(V1333,W1333))/2)+2.5,C1332,IF(D1333&gt;(D1332+(AVERAGE(V1333,W1333)-AVERAGE(V1332,W1332))/2)+2.5,C1333,"Close"))</f>
        <v>#N/A</v>
      </c>
      <c r="B1334" s="64" t="e">
        <f ca="1">IF(D1333&gt;D1332,C1333,C1332)</f>
        <v>#N/A</v>
      </c>
      <c r="D1334" s="56"/>
      <c r="X1334" s="55"/>
      <c r="Y1334" s="55"/>
      <c r="Z1334" s="55"/>
      <c r="AA1334" s="55"/>
      <c r="AB1334" s="55"/>
      <c r="AC1334" s="337"/>
      <c r="AD1334" s="337"/>
      <c r="AE1334" s="337"/>
      <c r="AF1334" s="337"/>
      <c r="AG1334" s="337"/>
      <c r="AH1334" s="337"/>
      <c r="AI1334" s="337"/>
      <c r="AJ1334" s="337"/>
      <c r="AK1334" s="337"/>
      <c r="AL1334" s="337"/>
      <c r="AM1334" s="55"/>
      <c r="AN1334" s="55"/>
      <c r="AO1334" s="55"/>
      <c r="AP1334" s="55"/>
      <c r="AQ1334" s="55"/>
      <c r="AR1334" s="55"/>
      <c r="AS1334" s="55"/>
    </row>
    <row r="1335" spans="1:45" x14ac:dyDescent="0.3">
      <c r="X1335" s="54" t="s">
        <v>1305</v>
      </c>
      <c r="Y1335" s="54" t="s">
        <v>128</v>
      </c>
      <c r="Z1335" s="54" t="s">
        <v>157</v>
      </c>
      <c r="AA1335" s="54" t="s">
        <v>151</v>
      </c>
      <c r="AB1335" s="54" t="s">
        <v>1327</v>
      </c>
      <c r="AC1335" s="54" t="s">
        <v>129</v>
      </c>
      <c r="AD1335" s="54" t="s">
        <v>116</v>
      </c>
      <c r="AE1335" s="54"/>
      <c r="AF1335" s="54"/>
      <c r="AG1335" s="54"/>
      <c r="AH1335" s="54"/>
      <c r="AI1335" s="54"/>
      <c r="AJ1335" s="54"/>
      <c r="AK1335" s="54"/>
      <c r="AL1335" s="54"/>
      <c r="AM1335" s="54"/>
      <c r="AN1335" s="54"/>
      <c r="AO1335" s="54"/>
      <c r="AP1335" s="54"/>
      <c r="AQ1335" s="54"/>
      <c r="AR1335" s="54"/>
      <c r="AS1335" s="54"/>
    </row>
    <row r="1336" spans="1:45" x14ac:dyDescent="0.3">
      <c r="X1336" s="54"/>
      <c r="Y1336" s="54">
        <f t="shared" ref="Y1336:AD1336" si="2298">Y1329</f>
        <v>6.4436999999999998</v>
      </c>
      <c r="Z1336" s="54">
        <f t="shared" si="2298"/>
        <v>4.9371</v>
      </c>
      <c r="AA1336" s="54">
        <f t="shared" si="2298"/>
        <v>11.350300000000001</v>
      </c>
      <c r="AB1336" s="54">
        <f t="shared" si="2298"/>
        <v>7.1900000000000006E-2</v>
      </c>
      <c r="AC1336" s="54">
        <f t="shared" si="2298"/>
        <v>6.2766000000000002</v>
      </c>
      <c r="AD1336" s="54">
        <f t="shared" si="2298"/>
        <v>11.042999999999999</v>
      </c>
      <c r="AE1336" s="54"/>
      <c r="AF1336" s="336"/>
      <c r="AG1336" s="336"/>
      <c r="AH1336" s="336"/>
      <c r="AI1336" s="54"/>
      <c r="AJ1336" s="54"/>
      <c r="AK1336" s="54"/>
      <c r="AL1336" s="54"/>
      <c r="AM1336" s="54"/>
      <c r="AN1336" s="54"/>
      <c r="AO1336" s="54"/>
      <c r="AP1336" s="54"/>
      <c r="AQ1336" s="54"/>
      <c r="AR1336" s="54"/>
      <c r="AS1336" s="54"/>
    </row>
    <row r="1337" spans="1:45" x14ac:dyDescent="0.3">
      <c r="D1337" s="56"/>
      <c r="X1337" s="336"/>
      <c r="Y1337" s="336">
        <f t="shared" ca="1" si="2190"/>
        <v>3.5687346616183405E-2</v>
      </c>
      <c r="Z1337" s="336">
        <f t="shared" ca="1" si="2190"/>
        <v>-1.2114154963519551E-2</v>
      </c>
      <c r="AA1337" s="336">
        <f t="shared" ca="1" si="2190"/>
        <v>1.2919499463723614</v>
      </c>
      <c r="AB1337" s="336">
        <f t="shared" ca="1" si="2190"/>
        <v>-0.16224260419562742</v>
      </c>
      <c r="AC1337" s="336">
        <f t="shared" ca="1" si="2190"/>
        <v>-6.909782455883319E-2</v>
      </c>
      <c r="AD1337" s="336">
        <f t="shared" ca="1" si="2190"/>
        <v>-1.3431913467358358E-4</v>
      </c>
      <c r="AE1337" s="336"/>
      <c r="AF1337" s="336"/>
      <c r="AG1337" s="336"/>
      <c r="AH1337" s="336"/>
      <c r="AI1337" s="54"/>
      <c r="AJ1337" s="54"/>
      <c r="AK1337" s="54"/>
      <c r="AL1337" s="336"/>
      <c r="AM1337" s="336"/>
      <c r="AN1337" s="336"/>
      <c r="AO1337" s="336"/>
      <c r="AP1337" s="54"/>
      <c r="AQ1337" s="336"/>
      <c r="AR1337" s="336"/>
      <c r="AS1337" s="336"/>
    </row>
    <row r="1338" spans="1:45" x14ac:dyDescent="0.3">
      <c r="C1338" s="54"/>
      <c r="D1338" s="56"/>
      <c r="Y1338" s="336">
        <f t="shared" ca="1" si="2190"/>
        <v>0.16360974522781863</v>
      </c>
      <c r="Z1338" s="336">
        <f t="shared" ca="1" si="2190"/>
        <v>5.3263614875475665E-2</v>
      </c>
      <c r="AA1338" s="336">
        <f t="shared" ca="1" si="2190"/>
        <v>-1.4971864875072305</v>
      </c>
      <c r="AB1338" s="336">
        <f t="shared" ca="1" si="2190"/>
        <v>1.3386231561765244E-2</v>
      </c>
      <c r="AC1338" s="336">
        <f t="shared" ca="1" si="2190"/>
        <v>0.36605204234605832</v>
      </c>
      <c r="AD1338" s="336">
        <f t="shared" ca="1" si="2190"/>
        <v>-0.49531303632085855</v>
      </c>
      <c r="AE1338" s="55"/>
      <c r="AF1338" s="55"/>
      <c r="AG1338" s="55"/>
      <c r="AH1338" s="55"/>
      <c r="AI1338" s="55"/>
      <c r="AJ1338" s="55"/>
      <c r="AK1338" s="55"/>
      <c r="AL1338" s="55"/>
      <c r="AM1338" s="55"/>
      <c r="AN1338" s="55"/>
      <c r="AO1338" s="55"/>
      <c r="AP1338" s="55"/>
      <c r="AQ1338" s="55"/>
      <c r="AR1338" s="55"/>
      <c r="AS1338" s="55"/>
    </row>
    <row r="1339" spans="1:45" x14ac:dyDescent="0.3">
      <c r="B1339" s="54" t="s">
        <v>172</v>
      </c>
      <c r="C1339" s="53">
        <f>C1332</f>
        <v>0</v>
      </c>
      <c r="D1339" s="56" t="e">
        <f t="shared" ref="D1339:D1340" ca="1" si="2299">AJ1339</f>
        <v>#N/A</v>
      </c>
      <c r="E1339" s="52" t="e">
        <f t="shared" ref="E1339:W1339" si="2300">E1332</f>
        <v>#N/A</v>
      </c>
      <c r="F1339" s="52" t="e">
        <f t="shared" si="2300"/>
        <v>#N/A</v>
      </c>
      <c r="G1339" s="52" t="e">
        <f t="shared" si="2300"/>
        <v>#N/A</v>
      </c>
      <c r="H1339" s="52" t="e">
        <f t="shared" si="2300"/>
        <v>#N/A</v>
      </c>
      <c r="I1339" s="52" t="e">
        <f t="shared" si="2300"/>
        <v>#N/A</v>
      </c>
      <c r="J1339" s="52" t="e">
        <f t="shared" si="2300"/>
        <v>#N/A</v>
      </c>
      <c r="K1339" s="52" t="e">
        <f t="shared" si="2300"/>
        <v>#N/A</v>
      </c>
      <c r="L1339" s="52" t="e">
        <f t="shared" si="2300"/>
        <v>#N/A</v>
      </c>
      <c r="M1339" s="52" t="e">
        <f t="shared" si="2300"/>
        <v>#N/A</v>
      </c>
      <c r="N1339" s="52" t="e">
        <f t="shared" si="2300"/>
        <v>#N/A</v>
      </c>
      <c r="O1339" s="52" t="e">
        <f t="shared" si="2300"/>
        <v>#N/A</v>
      </c>
      <c r="P1339" s="52" t="e">
        <f t="shared" si="2300"/>
        <v>#N/A</v>
      </c>
      <c r="Q1339" s="52" t="e">
        <f t="shared" si="2300"/>
        <v>#N/A</v>
      </c>
      <c r="R1339" s="52" t="e">
        <f t="shared" si="2300"/>
        <v>#N/A</v>
      </c>
      <c r="S1339" s="52" t="e">
        <f t="shared" si="2300"/>
        <v>#N/A</v>
      </c>
      <c r="T1339" s="52" t="e">
        <f t="shared" si="2300"/>
        <v>#N/A</v>
      </c>
      <c r="U1339" s="52" t="e">
        <f t="shared" si="2300"/>
        <v>#N/A</v>
      </c>
      <c r="V1339" s="52" t="e">
        <f t="shared" si="2300"/>
        <v>#N/A</v>
      </c>
      <c r="W1339" s="52" t="e">
        <f t="shared" si="2300"/>
        <v>#N/A</v>
      </c>
      <c r="X1339" s="55" t="e">
        <f t="shared" ref="X1339:X1340" si="2301">(H1339-(O1339*P1339)/100-3*(J1339*K1339)/100)/2</f>
        <v>#N/A</v>
      </c>
      <c r="Y1339" s="55" t="e">
        <f t="shared" ref="Y1339:Y1340" si="2302">SUM(X1339,(J1339*K1339/100))/(F1339/100)</f>
        <v>#N/A</v>
      </c>
      <c r="Z1339" s="55" t="e">
        <f t="shared" ref="Z1339" si="2303">U1339*0.5+U1340*0.5</f>
        <v>#N/A</v>
      </c>
      <c r="AA1339" s="55" t="e">
        <f t="shared" ref="AA1339:AA1340" si="2304">J1339/Y1339</f>
        <v>#N/A</v>
      </c>
      <c r="AB1339" s="336" t="e">
        <f t="shared" ref="AB1339:AB1340" si="2305">X1339/(Y1339-J1339)</f>
        <v>#N/A</v>
      </c>
      <c r="AC1339" s="223" t="e">
        <f ca="1">INDEX(FGA_COEFFS,1,1)+Z1339*INDEX(FGA_COEFFS,1,2)+Y1339*INDEX(FGA_COEFFS,1,3)+R1339*INDEX(FGA_COEFFS,1,4)+Q1340*INDEX(FGA_COEFFS,1,5)+S1339*INDEX(FGA_COEFFS,1,6)+T1340*INDEX(FGA_COEFFS,1,7)+M1340*INDEX(FGA_COEFFS,1,8)+Y1343*Y1344</f>
        <v>#N/A</v>
      </c>
      <c r="AD1339" s="223" t="e">
        <f ca="1">INDEX(THREEPTA_COEFFS,1,1)+AC1339*INDEX(THREEPTA_COEFFS,1,2)+J1339*INDEX(THREEPTA_COEFFS,1,3)+AA1339*INDEX(THREEPTA_COEFFS,1,4)+K1339*INDEX(THREEPTA_COEFFS,1,5)+L1340*INDEX(THREEPTA_COEFFS,1,6)+Z1343*Z1344</f>
        <v>#N/A</v>
      </c>
      <c r="AE1339" s="223" t="e">
        <f ca="1">INDEX(THREEPTPCT_COEFFS,1,1)+K1339*INDEX(THREEPTPCT_COEFFS,1,2)+L1340*INDEX(THREEPTPCT_COEFFS,1,3)+AA1343*AA1344</f>
        <v>#N/A</v>
      </c>
      <c r="AF1339" s="55" t="e">
        <f t="shared" ref="AF1339:AF1340" ca="1" si="2306">AC1339-AD1339</f>
        <v>#N/A</v>
      </c>
      <c r="AG1339" s="223" t="e">
        <f ca="1">INDEX(TWOPTPCT_COEFFS,1,1)+AB1339*INDEX(TWOPTPCT_COEFFS,1,2)+I1340*INDEX(TWOPTPCT_COEFFS,1,3)+G1340*INDEX(TWOPTPCT_COEFFS,1,4)+L1340*INDEX(TWOPTPCT_COEFFS,1,5)+AB1343*AB1344</f>
        <v>#N/A</v>
      </c>
      <c r="AH1339" s="223" t="e">
        <f ca="1">INDEX(FTA_COEFFS,1,1)+O1339*INDEX(FTA_COEFFS,1,2)+N1340*INDEX(FTA_COEFFS,1,3)+(Q1339+R1339)*INDEX(FTA_COEFFS,1,4)+(Q1340+R1340)*INDEX(FTA_COEFFS,1,5)+M1340*INDEX(FTA_COEFFS,1,6)+AC1343*AC1344</f>
        <v>#N/A</v>
      </c>
      <c r="AI1339" s="223" t="e">
        <f ca="1">INDEX(FTPCT_COEFFS,1,1)+P1339*INDEX(FTPCT_COEFFS,1,2)+F1339*INDEX(FTPCT_COEFFS,1,3)+G1340*INDEX(FTPCT_COEFFS,1,4)+AD1343*AD1344</f>
        <v>#N/A</v>
      </c>
      <c r="AJ1339" s="338" t="e">
        <f t="shared" ref="AJ1339:AJ1340" ca="1" si="2307">AD1339*AE1339/100+AF1339*AG1339+AH1339*AI1339/100</f>
        <v>#N/A</v>
      </c>
      <c r="AK1339" s="55"/>
      <c r="AL1339" s="55"/>
      <c r="AM1339" s="55"/>
      <c r="AN1339" s="55"/>
      <c r="AO1339" s="55"/>
      <c r="AP1339" s="55"/>
      <c r="AQ1339" s="55"/>
      <c r="AR1339" s="55"/>
    </row>
    <row r="1340" spans="1:45" x14ac:dyDescent="0.3">
      <c r="B1340" s="54" t="s">
        <v>175</v>
      </c>
      <c r="C1340" s="54">
        <f>C1333</f>
        <v>0</v>
      </c>
      <c r="D1340" s="56" t="e">
        <f t="shared" ca="1" si="2299"/>
        <v>#N/A</v>
      </c>
      <c r="E1340" s="52" t="e">
        <f t="shared" ref="E1340:W1340" si="2308">E1333</f>
        <v>#N/A</v>
      </c>
      <c r="F1340" s="52" t="e">
        <f t="shared" si="2308"/>
        <v>#N/A</v>
      </c>
      <c r="G1340" s="52" t="e">
        <f t="shared" si="2308"/>
        <v>#N/A</v>
      </c>
      <c r="H1340" s="52" t="e">
        <f t="shared" si="2308"/>
        <v>#N/A</v>
      </c>
      <c r="I1340" s="52" t="e">
        <f t="shared" si="2308"/>
        <v>#N/A</v>
      </c>
      <c r="J1340" s="52" t="e">
        <f t="shared" si="2308"/>
        <v>#N/A</v>
      </c>
      <c r="K1340" s="52" t="e">
        <f t="shared" si="2308"/>
        <v>#N/A</v>
      </c>
      <c r="L1340" s="52" t="e">
        <f t="shared" si="2308"/>
        <v>#N/A</v>
      </c>
      <c r="M1340" s="52" t="e">
        <f t="shared" si="2308"/>
        <v>#N/A</v>
      </c>
      <c r="N1340" s="52" t="e">
        <f t="shared" si="2308"/>
        <v>#N/A</v>
      </c>
      <c r="O1340" s="52" t="e">
        <f t="shared" si="2308"/>
        <v>#N/A</v>
      </c>
      <c r="P1340" s="52" t="e">
        <f t="shared" si="2308"/>
        <v>#N/A</v>
      </c>
      <c r="Q1340" s="52" t="e">
        <f t="shared" si="2308"/>
        <v>#N/A</v>
      </c>
      <c r="R1340" s="52" t="e">
        <f t="shared" si="2308"/>
        <v>#N/A</v>
      </c>
      <c r="S1340" s="52" t="e">
        <f t="shared" si="2308"/>
        <v>#N/A</v>
      </c>
      <c r="T1340" s="52" t="e">
        <f t="shared" si="2308"/>
        <v>#N/A</v>
      </c>
      <c r="U1340" s="52" t="e">
        <f t="shared" si="2308"/>
        <v>#N/A</v>
      </c>
      <c r="V1340" s="52" t="e">
        <f t="shared" si="2308"/>
        <v>#N/A</v>
      </c>
      <c r="W1340" s="52" t="e">
        <f t="shared" si="2308"/>
        <v>#N/A</v>
      </c>
      <c r="X1340" s="55" t="e">
        <f t="shared" si="2301"/>
        <v>#N/A</v>
      </c>
      <c r="Y1340" s="55" t="e">
        <f t="shared" si="2302"/>
        <v>#N/A</v>
      </c>
      <c r="Z1340" s="55" t="e">
        <f t="shared" ref="Z1340" si="2309">Z1339</f>
        <v>#N/A</v>
      </c>
      <c r="AA1340" s="55" t="e">
        <f t="shared" si="2304"/>
        <v>#N/A</v>
      </c>
      <c r="AB1340" s="336" t="e">
        <f t="shared" si="2305"/>
        <v>#N/A</v>
      </c>
      <c r="AC1340" s="223" t="e">
        <f ca="1">INDEX(FGA_COEFFS,1,1)+Z1340*INDEX(FGA_COEFFS,1,2)+Y1340*INDEX(FGA_COEFFS,1,3)+R1340*INDEX(FGA_COEFFS,1,4)+Q1339*INDEX(FGA_COEFFS,1,5)+S1340*INDEX(FGA_COEFFS,1,6)+T1339*INDEX(FGA_COEFFS,1,7)+M1339*INDEX(FGA_COEFFS,1,8)+Y1343*Y1345</f>
        <v>#N/A</v>
      </c>
      <c r="AD1340" s="223" t="e">
        <f ca="1">INDEX(THREEPTA_COEFFS,1,1)+AC1340*INDEX(THREEPTA_COEFFS,1,2)+J1340*INDEX(THREEPTA_COEFFS,1,3)+AA1340*INDEX(THREEPTA_COEFFS,1,4)+K1340*INDEX(THREEPTA_COEFFS,1,5)+L1339*INDEX(THREEPTA_COEFFS,1,6)+Z1343*Z1345</f>
        <v>#N/A</v>
      </c>
      <c r="AE1340" s="223" t="e">
        <f ca="1">INDEX(THREEPTPCT_COEFFS,1,1)+K1340*INDEX(THREEPTPCT_COEFFS,1,2)+L1339*INDEX(THREEPTPCT_COEFFS,1,3)+AA1343*AA1345</f>
        <v>#N/A</v>
      </c>
      <c r="AF1340" s="55" t="e">
        <f t="shared" ca="1" si="2306"/>
        <v>#N/A</v>
      </c>
      <c r="AG1340" s="223" t="e">
        <f ca="1">INDEX(TWOPTPCT_COEFFS,1,1)+AB1340*INDEX(TWOPTPCT_COEFFS,1,2)+I1339*INDEX(TWOPTPCT_COEFFS,1,3)+G1339*INDEX(TWOPTPCT_COEFFS,1,4)+L1339*INDEX(TWOPTPCT_COEFFS,1,5)+AB1343*AB1345</f>
        <v>#N/A</v>
      </c>
      <c r="AH1340" s="223" t="e">
        <f ca="1">INDEX(FTA_COEFFS,1,1)+O1340*INDEX(FTA_COEFFS,1,2)+N1339*INDEX(FTA_COEFFS,1,3)+(Q1340+R1340)*INDEX(FTA_COEFFS,1,4)+(Q1339+R1339)*INDEX(FTA_COEFFS,1,5)+M1339*INDEX(FTA_COEFFS,1,6)+AC1343*AC1345</f>
        <v>#N/A</v>
      </c>
      <c r="AI1340" s="223" t="e">
        <f ca="1">INDEX(FTPCT_COEFFS,1,1)+P1340*INDEX(FTPCT_COEFFS,1,2)+F1340*INDEX(FTPCT_COEFFS,1,3)+G1339*INDEX(FTPCT_COEFFS,1,4)+AD1343*AD1345</f>
        <v>#N/A</v>
      </c>
      <c r="AJ1340" s="338" t="e">
        <f t="shared" ca="1" si="2307"/>
        <v>#N/A</v>
      </c>
      <c r="AK1340" s="55"/>
      <c r="AL1340" s="55"/>
      <c r="AM1340" s="55"/>
      <c r="AN1340" s="55"/>
      <c r="AO1340" s="55"/>
      <c r="AP1340" s="55"/>
      <c r="AQ1340" s="55"/>
      <c r="AR1340" s="55"/>
    </row>
    <row r="1341" spans="1:45" x14ac:dyDescent="0.3">
      <c r="A1341" s="54" t="e">
        <f ca="1">IF(D1339&gt;(D1340+(AVERAGE(V1339,W1339)-AVERAGE(V1340,W1340))/2)+2.5,C1339,IF(D1340&gt;(D1339+(AVERAGE(V1340,W1340)-AVERAGE(V1339,W1339))/2)+2.5,C1340,"Close"))</f>
        <v>#N/A</v>
      </c>
      <c r="B1341" s="64" t="e">
        <f ca="1">IF(D1340&gt;D1339,C1340,C1339)</f>
        <v>#N/A</v>
      </c>
      <c r="D1341" s="56"/>
      <c r="X1341" s="55"/>
      <c r="Y1341" s="55"/>
      <c r="Z1341" s="55"/>
      <c r="AA1341" s="55"/>
      <c r="AB1341" s="55"/>
      <c r="AC1341" s="337"/>
      <c r="AD1341" s="337"/>
      <c r="AE1341" s="337"/>
      <c r="AF1341" s="337"/>
      <c r="AG1341" s="337"/>
      <c r="AH1341" s="337"/>
      <c r="AI1341" s="337"/>
      <c r="AJ1341" s="337"/>
      <c r="AK1341" s="337"/>
      <c r="AL1341" s="337"/>
      <c r="AM1341" s="55"/>
      <c r="AN1341" s="55"/>
      <c r="AO1341" s="55"/>
      <c r="AP1341" s="55"/>
      <c r="AQ1341" s="55"/>
      <c r="AR1341" s="55"/>
      <c r="AS1341" s="55"/>
    </row>
    <row r="1342" spans="1:45" x14ac:dyDescent="0.3">
      <c r="X1342" s="54" t="s">
        <v>1305</v>
      </c>
      <c r="Y1342" s="54" t="s">
        <v>128</v>
      </c>
      <c r="Z1342" s="54" t="s">
        <v>157</v>
      </c>
      <c r="AA1342" s="54" t="s">
        <v>151</v>
      </c>
      <c r="AB1342" s="54" t="s">
        <v>1327</v>
      </c>
      <c r="AC1342" s="54" t="s">
        <v>129</v>
      </c>
      <c r="AD1342" s="54" t="s">
        <v>116</v>
      </c>
      <c r="AE1342" s="54"/>
      <c r="AF1342" s="54"/>
      <c r="AG1342" s="54"/>
      <c r="AH1342" s="54"/>
      <c r="AI1342" s="54"/>
      <c r="AJ1342" s="54"/>
      <c r="AK1342" s="54"/>
      <c r="AL1342" s="54"/>
      <c r="AM1342" s="54"/>
      <c r="AN1342" s="54"/>
      <c r="AO1342" s="54"/>
      <c r="AP1342" s="54"/>
      <c r="AQ1342" s="54"/>
      <c r="AR1342" s="54"/>
      <c r="AS1342" s="54"/>
    </row>
    <row r="1343" spans="1:45" x14ac:dyDescent="0.3">
      <c r="X1343" s="54"/>
      <c r="Y1343" s="54">
        <f t="shared" ref="Y1343:AD1343" si="2310">Y1336</f>
        <v>6.4436999999999998</v>
      </c>
      <c r="Z1343" s="54">
        <f t="shared" si="2310"/>
        <v>4.9371</v>
      </c>
      <c r="AA1343" s="54">
        <f t="shared" si="2310"/>
        <v>11.350300000000001</v>
      </c>
      <c r="AB1343" s="54">
        <f t="shared" si="2310"/>
        <v>7.1900000000000006E-2</v>
      </c>
      <c r="AC1343" s="54">
        <f t="shared" si="2310"/>
        <v>6.2766000000000002</v>
      </c>
      <c r="AD1343" s="54">
        <f t="shared" si="2310"/>
        <v>11.042999999999999</v>
      </c>
      <c r="AE1343" s="54"/>
      <c r="AF1343" s="336"/>
      <c r="AG1343" s="336"/>
      <c r="AH1343" s="336"/>
      <c r="AI1343" s="54"/>
      <c r="AJ1343" s="54"/>
      <c r="AK1343" s="54"/>
      <c r="AL1343" s="54"/>
      <c r="AM1343" s="54"/>
      <c r="AN1343" s="54"/>
      <c r="AO1343" s="54"/>
      <c r="AP1343" s="54"/>
      <c r="AQ1343" s="54"/>
      <c r="AR1343" s="54"/>
      <c r="AS1343" s="54"/>
    </row>
    <row r="1344" spans="1:45" x14ac:dyDescent="0.3">
      <c r="D1344" s="56"/>
      <c r="X1344" s="336"/>
      <c r="Y1344" s="336">
        <f t="shared" ref="Y1344:AD1407" ca="1" si="2311">1.5*RAND()^2*IF(RAND()&gt;0.5,1,-1)</f>
        <v>-1.1659768727457018</v>
      </c>
      <c r="Z1344" s="336">
        <f t="shared" ca="1" si="2311"/>
        <v>-1.3503395656911534</v>
      </c>
      <c r="AA1344" s="336">
        <f t="shared" ca="1" si="2311"/>
        <v>0.90721369394472484</v>
      </c>
      <c r="AB1344" s="336">
        <f t="shared" ca="1" si="2311"/>
        <v>0.95074810261160414</v>
      </c>
      <c r="AC1344" s="336">
        <f t="shared" ca="1" si="2311"/>
        <v>-3.9640153594721547E-2</v>
      </c>
      <c r="AD1344" s="336">
        <f t="shared" ca="1" si="2311"/>
        <v>1.2273974726005124E-2</v>
      </c>
      <c r="AE1344" s="336"/>
      <c r="AF1344" s="336"/>
      <c r="AG1344" s="336"/>
      <c r="AH1344" s="336"/>
      <c r="AI1344" s="54"/>
      <c r="AJ1344" s="54"/>
      <c r="AK1344" s="54"/>
      <c r="AL1344" s="336"/>
      <c r="AM1344" s="336"/>
      <c r="AN1344" s="336"/>
      <c r="AO1344" s="336"/>
      <c r="AP1344" s="54"/>
      <c r="AQ1344" s="336"/>
      <c r="AR1344" s="336"/>
      <c r="AS1344" s="336"/>
    </row>
    <row r="1345" spans="1:45" x14ac:dyDescent="0.3">
      <c r="C1345" s="54"/>
      <c r="D1345" s="56"/>
      <c r="Y1345" s="336">
        <f t="shared" ca="1" si="2311"/>
        <v>-0.20617716768192379</v>
      </c>
      <c r="Z1345" s="336">
        <f t="shared" ca="1" si="2311"/>
        <v>-0.36565016723571087</v>
      </c>
      <c r="AA1345" s="336">
        <f t="shared" ca="1" si="2311"/>
        <v>-0.7601154185375153</v>
      </c>
      <c r="AB1345" s="336">
        <f t="shared" ca="1" si="2311"/>
        <v>0.59852408750814201</v>
      </c>
      <c r="AC1345" s="336">
        <f t="shared" ca="1" si="2311"/>
        <v>1.3514158053402032</v>
      </c>
      <c r="AD1345" s="336">
        <f t="shared" ca="1" si="2311"/>
        <v>-0.17936697701510876</v>
      </c>
      <c r="AE1345" s="55"/>
      <c r="AF1345" s="55"/>
      <c r="AG1345" s="55"/>
      <c r="AH1345" s="55"/>
      <c r="AI1345" s="55"/>
      <c r="AJ1345" s="55"/>
      <c r="AK1345" s="55"/>
      <c r="AL1345" s="55"/>
      <c r="AM1345" s="55"/>
      <c r="AN1345" s="55"/>
      <c r="AO1345" s="55"/>
      <c r="AP1345" s="55"/>
      <c r="AQ1345" s="55"/>
      <c r="AR1345" s="55"/>
      <c r="AS1345" s="55"/>
    </row>
    <row r="1346" spans="1:45" x14ac:dyDescent="0.3">
      <c r="B1346" s="54" t="s">
        <v>172</v>
      </c>
      <c r="C1346" s="53">
        <f>C1339</f>
        <v>0</v>
      </c>
      <c r="D1346" s="56" t="e">
        <f t="shared" ref="D1346:D1347" ca="1" si="2312">AJ1346</f>
        <v>#N/A</v>
      </c>
      <c r="E1346" s="52" t="e">
        <f t="shared" ref="E1346:W1346" si="2313">E1339</f>
        <v>#N/A</v>
      </c>
      <c r="F1346" s="52" t="e">
        <f t="shared" si="2313"/>
        <v>#N/A</v>
      </c>
      <c r="G1346" s="52" t="e">
        <f t="shared" si="2313"/>
        <v>#N/A</v>
      </c>
      <c r="H1346" s="52" t="e">
        <f t="shared" si="2313"/>
        <v>#N/A</v>
      </c>
      <c r="I1346" s="52" t="e">
        <f t="shared" si="2313"/>
        <v>#N/A</v>
      </c>
      <c r="J1346" s="52" t="e">
        <f t="shared" si="2313"/>
        <v>#N/A</v>
      </c>
      <c r="K1346" s="52" t="e">
        <f t="shared" si="2313"/>
        <v>#N/A</v>
      </c>
      <c r="L1346" s="52" t="e">
        <f t="shared" si="2313"/>
        <v>#N/A</v>
      </c>
      <c r="M1346" s="52" t="e">
        <f t="shared" si="2313"/>
        <v>#N/A</v>
      </c>
      <c r="N1346" s="52" t="e">
        <f t="shared" si="2313"/>
        <v>#N/A</v>
      </c>
      <c r="O1346" s="52" t="e">
        <f t="shared" si="2313"/>
        <v>#N/A</v>
      </c>
      <c r="P1346" s="52" t="e">
        <f t="shared" si="2313"/>
        <v>#N/A</v>
      </c>
      <c r="Q1346" s="52" t="e">
        <f t="shared" si="2313"/>
        <v>#N/A</v>
      </c>
      <c r="R1346" s="52" t="e">
        <f t="shared" si="2313"/>
        <v>#N/A</v>
      </c>
      <c r="S1346" s="52" t="e">
        <f t="shared" si="2313"/>
        <v>#N/A</v>
      </c>
      <c r="T1346" s="52" t="e">
        <f t="shared" si="2313"/>
        <v>#N/A</v>
      </c>
      <c r="U1346" s="52" t="e">
        <f t="shared" si="2313"/>
        <v>#N/A</v>
      </c>
      <c r="V1346" s="52" t="e">
        <f t="shared" si="2313"/>
        <v>#N/A</v>
      </c>
      <c r="W1346" s="52" t="e">
        <f t="shared" si="2313"/>
        <v>#N/A</v>
      </c>
      <c r="X1346" s="55" t="e">
        <f t="shared" ref="X1346:X1347" si="2314">(H1346-(O1346*P1346)/100-3*(J1346*K1346)/100)/2</f>
        <v>#N/A</v>
      </c>
      <c r="Y1346" s="55" t="e">
        <f t="shared" ref="Y1346:Y1347" si="2315">SUM(X1346,(J1346*K1346/100))/(F1346/100)</f>
        <v>#N/A</v>
      </c>
      <c r="Z1346" s="55" t="e">
        <f t="shared" ref="Z1346" si="2316">U1346*0.5+U1347*0.5</f>
        <v>#N/A</v>
      </c>
      <c r="AA1346" s="55" t="e">
        <f t="shared" ref="AA1346:AA1347" si="2317">J1346/Y1346</f>
        <v>#N/A</v>
      </c>
      <c r="AB1346" s="336" t="e">
        <f t="shared" ref="AB1346:AB1347" si="2318">X1346/(Y1346-J1346)</f>
        <v>#N/A</v>
      </c>
      <c r="AC1346" s="223" t="e">
        <f ca="1">INDEX(FGA_COEFFS,1,1)+Z1346*INDEX(FGA_COEFFS,1,2)+Y1346*INDEX(FGA_COEFFS,1,3)+R1346*INDEX(FGA_COEFFS,1,4)+Q1347*INDEX(FGA_COEFFS,1,5)+S1346*INDEX(FGA_COEFFS,1,6)+T1347*INDEX(FGA_COEFFS,1,7)+M1347*INDEX(FGA_COEFFS,1,8)+Y1350*Y1351</f>
        <v>#N/A</v>
      </c>
      <c r="AD1346" s="223" t="e">
        <f ca="1">INDEX(THREEPTA_COEFFS,1,1)+AC1346*INDEX(THREEPTA_COEFFS,1,2)+J1346*INDEX(THREEPTA_COEFFS,1,3)+AA1346*INDEX(THREEPTA_COEFFS,1,4)+K1346*INDEX(THREEPTA_COEFFS,1,5)+L1347*INDEX(THREEPTA_COEFFS,1,6)+Z1350*Z1351</f>
        <v>#N/A</v>
      </c>
      <c r="AE1346" s="223" t="e">
        <f ca="1">INDEX(THREEPTPCT_COEFFS,1,1)+K1346*INDEX(THREEPTPCT_COEFFS,1,2)+L1347*INDEX(THREEPTPCT_COEFFS,1,3)+AA1350*AA1351</f>
        <v>#N/A</v>
      </c>
      <c r="AF1346" s="55" t="e">
        <f t="shared" ref="AF1346:AF1347" ca="1" si="2319">AC1346-AD1346</f>
        <v>#N/A</v>
      </c>
      <c r="AG1346" s="223" t="e">
        <f ca="1">INDEX(TWOPTPCT_COEFFS,1,1)+AB1346*INDEX(TWOPTPCT_COEFFS,1,2)+I1347*INDEX(TWOPTPCT_COEFFS,1,3)+G1347*INDEX(TWOPTPCT_COEFFS,1,4)+L1347*INDEX(TWOPTPCT_COEFFS,1,5)+AB1350*AB1351</f>
        <v>#N/A</v>
      </c>
      <c r="AH1346" s="223" t="e">
        <f ca="1">INDEX(FTA_COEFFS,1,1)+O1346*INDEX(FTA_COEFFS,1,2)+N1347*INDEX(FTA_COEFFS,1,3)+(Q1346+R1346)*INDEX(FTA_COEFFS,1,4)+(Q1347+R1347)*INDEX(FTA_COEFFS,1,5)+M1347*INDEX(FTA_COEFFS,1,6)+AC1350*AC1351</f>
        <v>#N/A</v>
      </c>
      <c r="AI1346" s="223" t="e">
        <f ca="1">INDEX(FTPCT_COEFFS,1,1)+P1346*INDEX(FTPCT_COEFFS,1,2)+F1346*INDEX(FTPCT_COEFFS,1,3)+G1347*INDEX(FTPCT_COEFFS,1,4)+AD1350*AD1351</f>
        <v>#N/A</v>
      </c>
      <c r="AJ1346" s="338" t="e">
        <f t="shared" ref="AJ1346:AJ1347" ca="1" si="2320">AD1346*AE1346/100+AF1346*AG1346+AH1346*AI1346/100</f>
        <v>#N/A</v>
      </c>
      <c r="AK1346" s="55"/>
      <c r="AL1346" s="55"/>
      <c r="AM1346" s="55"/>
      <c r="AN1346" s="55"/>
      <c r="AO1346" s="55"/>
      <c r="AP1346" s="55"/>
      <c r="AQ1346" s="55"/>
      <c r="AR1346" s="55"/>
    </row>
    <row r="1347" spans="1:45" x14ac:dyDescent="0.3">
      <c r="B1347" s="54" t="s">
        <v>175</v>
      </c>
      <c r="C1347" s="54">
        <f>C1340</f>
        <v>0</v>
      </c>
      <c r="D1347" s="56" t="e">
        <f t="shared" ca="1" si="2312"/>
        <v>#N/A</v>
      </c>
      <c r="E1347" s="52" t="e">
        <f t="shared" ref="E1347:W1347" si="2321">E1340</f>
        <v>#N/A</v>
      </c>
      <c r="F1347" s="52" t="e">
        <f t="shared" si="2321"/>
        <v>#N/A</v>
      </c>
      <c r="G1347" s="52" t="e">
        <f t="shared" si="2321"/>
        <v>#N/A</v>
      </c>
      <c r="H1347" s="52" t="e">
        <f t="shared" si="2321"/>
        <v>#N/A</v>
      </c>
      <c r="I1347" s="52" t="e">
        <f t="shared" si="2321"/>
        <v>#N/A</v>
      </c>
      <c r="J1347" s="52" t="e">
        <f t="shared" si="2321"/>
        <v>#N/A</v>
      </c>
      <c r="K1347" s="52" t="e">
        <f t="shared" si="2321"/>
        <v>#N/A</v>
      </c>
      <c r="L1347" s="52" t="e">
        <f t="shared" si="2321"/>
        <v>#N/A</v>
      </c>
      <c r="M1347" s="52" t="e">
        <f t="shared" si="2321"/>
        <v>#N/A</v>
      </c>
      <c r="N1347" s="52" t="e">
        <f t="shared" si="2321"/>
        <v>#N/A</v>
      </c>
      <c r="O1347" s="52" t="e">
        <f t="shared" si="2321"/>
        <v>#N/A</v>
      </c>
      <c r="P1347" s="52" t="e">
        <f t="shared" si="2321"/>
        <v>#N/A</v>
      </c>
      <c r="Q1347" s="52" t="e">
        <f t="shared" si="2321"/>
        <v>#N/A</v>
      </c>
      <c r="R1347" s="52" t="e">
        <f t="shared" si="2321"/>
        <v>#N/A</v>
      </c>
      <c r="S1347" s="52" t="e">
        <f t="shared" si="2321"/>
        <v>#N/A</v>
      </c>
      <c r="T1347" s="52" t="e">
        <f t="shared" si="2321"/>
        <v>#N/A</v>
      </c>
      <c r="U1347" s="52" t="e">
        <f t="shared" si="2321"/>
        <v>#N/A</v>
      </c>
      <c r="V1347" s="52" t="e">
        <f t="shared" si="2321"/>
        <v>#N/A</v>
      </c>
      <c r="W1347" s="52" t="e">
        <f t="shared" si="2321"/>
        <v>#N/A</v>
      </c>
      <c r="X1347" s="55" t="e">
        <f t="shared" si="2314"/>
        <v>#N/A</v>
      </c>
      <c r="Y1347" s="55" t="e">
        <f t="shared" si="2315"/>
        <v>#N/A</v>
      </c>
      <c r="Z1347" s="55" t="e">
        <f t="shared" ref="Z1347" si="2322">Z1346</f>
        <v>#N/A</v>
      </c>
      <c r="AA1347" s="55" t="e">
        <f t="shared" si="2317"/>
        <v>#N/A</v>
      </c>
      <c r="AB1347" s="336" t="e">
        <f t="shared" si="2318"/>
        <v>#N/A</v>
      </c>
      <c r="AC1347" s="223" t="e">
        <f ca="1">INDEX(FGA_COEFFS,1,1)+Z1347*INDEX(FGA_COEFFS,1,2)+Y1347*INDEX(FGA_COEFFS,1,3)+R1347*INDEX(FGA_COEFFS,1,4)+Q1346*INDEX(FGA_COEFFS,1,5)+S1347*INDEX(FGA_COEFFS,1,6)+T1346*INDEX(FGA_COEFFS,1,7)+M1346*INDEX(FGA_COEFFS,1,8)+Y1350*Y1352</f>
        <v>#N/A</v>
      </c>
      <c r="AD1347" s="223" t="e">
        <f ca="1">INDEX(THREEPTA_COEFFS,1,1)+AC1347*INDEX(THREEPTA_COEFFS,1,2)+J1347*INDEX(THREEPTA_COEFFS,1,3)+AA1347*INDEX(THREEPTA_COEFFS,1,4)+K1347*INDEX(THREEPTA_COEFFS,1,5)+L1346*INDEX(THREEPTA_COEFFS,1,6)+Z1350*Z1352</f>
        <v>#N/A</v>
      </c>
      <c r="AE1347" s="223" t="e">
        <f ca="1">INDEX(THREEPTPCT_COEFFS,1,1)+K1347*INDEX(THREEPTPCT_COEFFS,1,2)+L1346*INDEX(THREEPTPCT_COEFFS,1,3)+AA1350*AA1352</f>
        <v>#N/A</v>
      </c>
      <c r="AF1347" s="55" t="e">
        <f t="shared" ca="1" si="2319"/>
        <v>#N/A</v>
      </c>
      <c r="AG1347" s="223" t="e">
        <f ca="1">INDEX(TWOPTPCT_COEFFS,1,1)+AB1347*INDEX(TWOPTPCT_COEFFS,1,2)+I1346*INDEX(TWOPTPCT_COEFFS,1,3)+G1346*INDEX(TWOPTPCT_COEFFS,1,4)+L1346*INDEX(TWOPTPCT_COEFFS,1,5)+AB1350*AB1352</f>
        <v>#N/A</v>
      </c>
      <c r="AH1347" s="223" t="e">
        <f ca="1">INDEX(FTA_COEFFS,1,1)+O1347*INDEX(FTA_COEFFS,1,2)+N1346*INDEX(FTA_COEFFS,1,3)+(Q1347+R1347)*INDEX(FTA_COEFFS,1,4)+(Q1346+R1346)*INDEX(FTA_COEFFS,1,5)+M1346*INDEX(FTA_COEFFS,1,6)+AC1350*AC1352</f>
        <v>#N/A</v>
      </c>
      <c r="AI1347" s="223" t="e">
        <f ca="1">INDEX(FTPCT_COEFFS,1,1)+P1347*INDEX(FTPCT_COEFFS,1,2)+F1347*INDEX(FTPCT_COEFFS,1,3)+G1346*INDEX(FTPCT_COEFFS,1,4)+AD1350*AD1352</f>
        <v>#N/A</v>
      </c>
      <c r="AJ1347" s="338" t="e">
        <f t="shared" ca="1" si="2320"/>
        <v>#N/A</v>
      </c>
      <c r="AK1347" s="55"/>
      <c r="AL1347" s="55"/>
      <c r="AM1347" s="55"/>
      <c r="AN1347" s="55"/>
      <c r="AO1347" s="55"/>
      <c r="AP1347" s="55"/>
      <c r="AQ1347" s="55"/>
      <c r="AR1347" s="55"/>
    </row>
    <row r="1348" spans="1:45" x14ac:dyDescent="0.3">
      <c r="A1348" s="54" t="e">
        <f ca="1">IF(D1346&gt;(D1347+(AVERAGE(V1346,W1346)-AVERAGE(V1347,W1347))/2)+2.5,C1346,IF(D1347&gt;(D1346+(AVERAGE(V1347,W1347)-AVERAGE(V1346,W1346))/2)+2.5,C1347,"Close"))</f>
        <v>#N/A</v>
      </c>
      <c r="B1348" s="64" t="e">
        <f ca="1">IF(D1347&gt;D1346,C1347,C1346)</f>
        <v>#N/A</v>
      </c>
      <c r="D1348" s="56"/>
      <c r="X1348" s="55"/>
      <c r="Y1348" s="55"/>
      <c r="Z1348" s="55"/>
      <c r="AA1348" s="55"/>
      <c r="AB1348" s="55"/>
      <c r="AC1348" s="337"/>
      <c r="AD1348" s="337"/>
      <c r="AE1348" s="337"/>
      <c r="AF1348" s="337"/>
      <c r="AG1348" s="337"/>
      <c r="AH1348" s="337"/>
      <c r="AI1348" s="337"/>
      <c r="AJ1348" s="337"/>
      <c r="AK1348" s="337"/>
      <c r="AL1348" s="337"/>
      <c r="AM1348" s="55"/>
      <c r="AN1348" s="55"/>
      <c r="AO1348" s="55"/>
      <c r="AP1348" s="55"/>
      <c r="AQ1348" s="55"/>
      <c r="AR1348" s="55"/>
      <c r="AS1348" s="55"/>
    </row>
    <row r="1349" spans="1:45" x14ac:dyDescent="0.3">
      <c r="X1349" s="54" t="s">
        <v>1305</v>
      </c>
      <c r="Y1349" s="54" t="s">
        <v>128</v>
      </c>
      <c r="Z1349" s="54" t="s">
        <v>157</v>
      </c>
      <c r="AA1349" s="54" t="s">
        <v>151</v>
      </c>
      <c r="AB1349" s="54" t="s">
        <v>1327</v>
      </c>
      <c r="AC1349" s="54" t="s">
        <v>129</v>
      </c>
      <c r="AD1349" s="54" t="s">
        <v>116</v>
      </c>
      <c r="AE1349" s="54"/>
      <c r="AF1349" s="54"/>
      <c r="AG1349" s="54"/>
      <c r="AH1349" s="54"/>
      <c r="AI1349" s="54"/>
      <c r="AJ1349" s="54"/>
      <c r="AK1349" s="54"/>
      <c r="AL1349" s="54"/>
      <c r="AM1349" s="54"/>
      <c r="AN1349" s="54"/>
      <c r="AO1349" s="54"/>
      <c r="AP1349" s="54"/>
      <c r="AQ1349" s="54"/>
      <c r="AR1349" s="54"/>
      <c r="AS1349" s="54"/>
    </row>
    <row r="1350" spans="1:45" x14ac:dyDescent="0.3">
      <c r="X1350" s="54"/>
      <c r="Y1350" s="54">
        <f t="shared" ref="Y1350:AD1350" si="2323">Y1343</f>
        <v>6.4436999999999998</v>
      </c>
      <c r="Z1350" s="54">
        <f t="shared" si="2323"/>
        <v>4.9371</v>
      </c>
      <c r="AA1350" s="54">
        <f t="shared" si="2323"/>
        <v>11.350300000000001</v>
      </c>
      <c r="AB1350" s="54">
        <f t="shared" si="2323"/>
        <v>7.1900000000000006E-2</v>
      </c>
      <c r="AC1350" s="54">
        <f t="shared" si="2323"/>
        <v>6.2766000000000002</v>
      </c>
      <c r="AD1350" s="54">
        <f t="shared" si="2323"/>
        <v>11.042999999999999</v>
      </c>
      <c r="AE1350" s="54"/>
      <c r="AF1350" s="336"/>
      <c r="AG1350" s="336"/>
      <c r="AH1350" s="336"/>
      <c r="AI1350" s="54"/>
      <c r="AJ1350" s="54"/>
      <c r="AK1350" s="54"/>
      <c r="AL1350" s="54"/>
      <c r="AM1350" s="54"/>
      <c r="AN1350" s="54"/>
      <c r="AO1350" s="54"/>
      <c r="AP1350" s="54"/>
      <c r="AQ1350" s="54"/>
      <c r="AR1350" s="54"/>
      <c r="AS1350" s="54"/>
    </row>
    <row r="1351" spans="1:45" x14ac:dyDescent="0.3">
      <c r="D1351" s="56"/>
      <c r="X1351" s="336"/>
      <c r="Y1351" s="336">
        <f t="shared" ca="1" si="2311"/>
        <v>2.9393352904443937E-2</v>
      </c>
      <c r="Z1351" s="336">
        <f t="shared" ca="1" si="2311"/>
        <v>8.0935739432873396E-2</v>
      </c>
      <c r="AA1351" s="336">
        <f t="shared" ca="1" si="2311"/>
        <v>2.0816748850451565E-3</v>
      </c>
      <c r="AB1351" s="336">
        <f t="shared" ca="1" si="2311"/>
        <v>5.5324353783010633E-5</v>
      </c>
      <c r="AC1351" s="336">
        <f t="shared" ca="1" si="2311"/>
        <v>0.49519787315739539</v>
      </c>
      <c r="AD1351" s="336">
        <f t="shared" ca="1" si="2311"/>
        <v>8.5464287618025742E-3</v>
      </c>
      <c r="AE1351" s="336"/>
      <c r="AF1351" s="336"/>
      <c r="AG1351" s="336"/>
      <c r="AH1351" s="336"/>
      <c r="AI1351" s="54"/>
      <c r="AJ1351" s="54"/>
      <c r="AK1351" s="54"/>
      <c r="AL1351" s="336"/>
      <c r="AM1351" s="336"/>
      <c r="AN1351" s="336"/>
      <c r="AO1351" s="336"/>
      <c r="AP1351" s="54"/>
      <c r="AQ1351" s="336"/>
      <c r="AR1351" s="336"/>
      <c r="AS1351" s="336"/>
    </row>
    <row r="1352" spans="1:45" x14ac:dyDescent="0.3">
      <c r="C1352" s="54"/>
      <c r="D1352" s="56"/>
      <c r="Y1352" s="336">
        <f t="shared" ca="1" si="2311"/>
        <v>-0.56474604330333356</v>
      </c>
      <c r="Z1352" s="336">
        <f t="shared" ca="1" si="2311"/>
        <v>-9.7628516376489193E-3</v>
      </c>
      <c r="AA1352" s="336">
        <f t="shared" ca="1" si="2311"/>
        <v>-5.6114798823769158E-2</v>
      </c>
      <c r="AB1352" s="336">
        <f t="shared" ca="1" si="2311"/>
        <v>0.60918230503538184</v>
      </c>
      <c r="AC1352" s="336">
        <f t="shared" ca="1" si="2311"/>
        <v>0.87907767219983679</v>
      </c>
      <c r="AD1352" s="336">
        <f t="shared" ca="1" si="2311"/>
        <v>-0.20183075126473216</v>
      </c>
      <c r="AE1352" s="55"/>
      <c r="AF1352" s="55"/>
      <c r="AG1352" s="55"/>
      <c r="AH1352" s="55"/>
      <c r="AI1352" s="55"/>
      <c r="AJ1352" s="55"/>
      <c r="AK1352" s="55"/>
      <c r="AL1352" s="55"/>
      <c r="AM1352" s="55"/>
      <c r="AN1352" s="55"/>
      <c r="AO1352" s="55"/>
      <c r="AP1352" s="55"/>
      <c r="AQ1352" s="55"/>
      <c r="AR1352" s="55"/>
      <c r="AS1352" s="55"/>
    </row>
    <row r="1353" spans="1:45" x14ac:dyDescent="0.3">
      <c r="B1353" s="54" t="s">
        <v>172</v>
      </c>
      <c r="C1353" s="53">
        <f>C1346</f>
        <v>0</v>
      </c>
      <c r="D1353" s="56" t="e">
        <f t="shared" ref="D1353:D1354" ca="1" si="2324">AJ1353</f>
        <v>#N/A</v>
      </c>
      <c r="E1353" s="52" t="e">
        <f t="shared" ref="E1353:W1353" si="2325">E1346</f>
        <v>#N/A</v>
      </c>
      <c r="F1353" s="52" t="e">
        <f t="shared" si="2325"/>
        <v>#N/A</v>
      </c>
      <c r="G1353" s="52" t="e">
        <f t="shared" si="2325"/>
        <v>#N/A</v>
      </c>
      <c r="H1353" s="52" t="e">
        <f t="shared" si="2325"/>
        <v>#N/A</v>
      </c>
      <c r="I1353" s="52" t="e">
        <f t="shared" si="2325"/>
        <v>#N/A</v>
      </c>
      <c r="J1353" s="52" t="e">
        <f t="shared" si="2325"/>
        <v>#N/A</v>
      </c>
      <c r="K1353" s="52" t="e">
        <f t="shared" si="2325"/>
        <v>#N/A</v>
      </c>
      <c r="L1353" s="52" t="e">
        <f t="shared" si="2325"/>
        <v>#N/A</v>
      </c>
      <c r="M1353" s="52" t="e">
        <f t="shared" si="2325"/>
        <v>#N/A</v>
      </c>
      <c r="N1353" s="52" t="e">
        <f t="shared" si="2325"/>
        <v>#N/A</v>
      </c>
      <c r="O1353" s="52" t="e">
        <f t="shared" si="2325"/>
        <v>#N/A</v>
      </c>
      <c r="P1353" s="52" t="e">
        <f t="shared" si="2325"/>
        <v>#N/A</v>
      </c>
      <c r="Q1353" s="52" t="e">
        <f t="shared" si="2325"/>
        <v>#N/A</v>
      </c>
      <c r="R1353" s="52" t="e">
        <f t="shared" si="2325"/>
        <v>#N/A</v>
      </c>
      <c r="S1353" s="52" t="e">
        <f t="shared" si="2325"/>
        <v>#N/A</v>
      </c>
      <c r="T1353" s="52" t="e">
        <f t="shared" si="2325"/>
        <v>#N/A</v>
      </c>
      <c r="U1353" s="52" t="e">
        <f t="shared" si="2325"/>
        <v>#N/A</v>
      </c>
      <c r="V1353" s="52" t="e">
        <f t="shared" si="2325"/>
        <v>#N/A</v>
      </c>
      <c r="W1353" s="52" t="e">
        <f t="shared" si="2325"/>
        <v>#N/A</v>
      </c>
      <c r="X1353" s="55" t="e">
        <f t="shared" ref="X1353:X1354" si="2326">(H1353-(O1353*P1353)/100-3*(J1353*K1353)/100)/2</f>
        <v>#N/A</v>
      </c>
      <c r="Y1353" s="55" t="e">
        <f t="shared" ref="Y1353:Y1354" si="2327">SUM(X1353,(J1353*K1353/100))/(F1353/100)</f>
        <v>#N/A</v>
      </c>
      <c r="Z1353" s="55" t="e">
        <f t="shared" ref="Z1353" si="2328">U1353*0.5+U1354*0.5</f>
        <v>#N/A</v>
      </c>
      <c r="AA1353" s="55" t="e">
        <f t="shared" ref="AA1353:AA1354" si="2329">J1353/Y1353</f>
        <v>#N/A</v>
      </c>
      <c r="AB1353" s="336" t="e">
        <f t="shared" ref="AB1353:AB1354" si="2330">X1353/(Y1353-J1353)</f>
        <v>#N/A</v>
      </c>
      <c r="AC1353" s="223" t="e">
        <f ca="1">INDEX(FGA_COEFFS,1,1)+Z1353*INDEX(FGA_COEFFS,1,2)+Y1353*INDEX(FGA_COEFFS,1,3)+R1353*INDEX(FGA_COEFFS,1,4)+Q1354*INDEX(FGA_COEFFS,1,5)+S1353*INDEX(FGA_COEFFS,1,6)+T1354*INDEX(FGA_COEFFS,1,7)+M1354*INDEX(FGA_COEFFS,1,8)+Y1357*Y1358</f>
        <v>#N/A</v>
      </c>
      <c r="AD1353" s="223" t="e">
        <f ca="1">INDEX(THREEPTA_COEFFS,1,1)+AC1353*INDEX(THREEPTA_COEFFS,1,2)+J1353*INDEX(THREEPTA_COEFFS,1,3)+AA1353*INDEX(THREEPTA_COEFFS,1,4)+K1353*INDEX(THREEPTA_COEFFS,1,5)+L1354*INDEX(THREEPTA_COEFFS,1,6)+Z1357*Z1358</f>
        <v>#N/A</v>
      </c>
      <c r="AE1353" s="223" t="e">
        <f ca="1">INDEX(THREEPTPCT_COEFFS,1,1)+K1353*INDEX(THREEPTPCT_COEFFS,1,2)+L1354*INDEX(THREEPTPCT_COEFFS,1,3)+AA1357*AA1358</f>
        <v>#N/A</v>
      </c>
      <c r="AF1353" s="55" t="e">
        <f t="shared" ref="AF1353:AF1354" ca="1" si="2331">AC1353-AD1353</f>
        <v>#N/A</v>
      </c>
      <c r="AG1353" s="223" t="e">
        <f ca="1">INDEX(TWOPTPCT_COEFFS,1,1)+AB1353*INDEX(TWOPTPCT_COEFFS,1,2)+I1354*INDEX(TWOPTPCT_COEFFS,1,3)+G1354*INDEX(TWOPTPCT_COEFFS,1,4)+L1354*INDEX(TWOPTPCT_COEFFS,1,5)+AB1357*AB1358</f>
        <v>#N/A</v>
      </c>
      <c r="AH1353" s="223" t="e">
        <f ca="1">INDEX(FTA_COEFFS,1,1)+O1353*INDEX(FTA_COEFFS,1,2)+N1354*INDEX(FTA_COEFFS,1,3)+(Q1353+R1353)*INDEX(FTA_COEFFS,1,4)+(Q1354+R1354)*INDEX(FTA_COEFFS,1,5)+M1354*INDEX(FTA_COEFFS,1,6)+AC1357*AC1358</f>
        <v>#N/A</v>
      </c>
      <c r="AI1353" s="223" t="e">
        <f ca="1">INDEX(FTPCT_COEFFS,1,1)+P1353*INDEX(FTPCT_COEFFS,1,2)+F1353*INDEX(FTPCT_COEFFS,1,3)+G1354*INDEX(FTPCT_COEFFS,1,4)+AD1357*AD1358</f>
        <v>#N/A</v>
      </c>
      <c r="AJ1353" s="338" t="e">
        <f t="shared" ref="AJ1353:AJ1354" ca="1" si="2332">AD1353*AE1353/100+AF1353*AG1353+AH1353*AI1353/100</f>
        <v>#N/A</v>
      </c>
      <c r="AK1353" s="55"/>
      <c r="AL1353" s="55"/>
      <c r="AM1353" s="55"/>
      <c r="AN1353" s="55"/>
      <c r="AO1353" s="55"/>
      <c r="AP1353" s="55"/>
      <c r="AQ1353" s="55"/>
      <c r="AR1353" s="55"/>
    </row>
    <row r="1354" spans="1:45" x14ac:dyDescent="0.3">
      <c r="B1354" s="54" t="s">
        <v>175</v>
      </c>
      <c r="C1354" s="54">
        <f>C1347</f>
        <v>0</v>
      </c>
      <c r="D1354" s="56" t="e">
        <f t="shared" ca="1" si="2324"/>
        <v>#N/A</v>
      </c>
      <c r="E1354" s="52" t="e">
        <f t="shared" ref="E1354:W1354" si="2333">E1347</f>
        <v>#N/A</v>
      </c>
      <c r="F1354" s="52" t="e">
        <f t="shared" si="2333"/>
        <v>#N/A</v>
      </c>
      <c r="G1354" s="52" t="e">
        <f t="shared" si="2333"/>
        <v>#N/A</v>
      </c>
      <c r="H1354" s="52" t="e">
        <f t="shared" si="2333"/>
        <v>#N/A</v>
      </c>
      <c r="I1354" s="52" t="e">
        <f t="shared" si="2333"/>
        <v>#N/A</v>
      </c>
      <c r="J1354" s="52" t="e">
        <f t="shared" si="2333"/>
        <v>#N/A</v>
      </c>
      <c r="K1354" s="52" t="e">
        <f t="shared" si="2333"/>
        <v>#N/A</v>
      </c>
      <c r="L1354" s="52" t="e">
        <f t="shared" si="2333"/>
        <v>#N/A</v>
      </c>
      <c r="M1354" s="52" t="e">
        <f t="shared" si="2333"/>
        <v>#N/A</v>
      </c>
      <c r="N1354" s="52" t="e">
        <f t="shared" si="2333"/>
        <v>#N/A</v>
      </c>
      <c r="O1354" s="52" t="e">
        <f t="shared" si="2333"/>
        <v>#N/A</v>
      </c>
      <c r="P1354" s="52" t="e">
        <f t="shared" si="2333"/>
        <v>#N/A</v>
      </c>
      <c r="Q1354" s="52" t="e">
        <f t="shared" si="2333"/>
        <v>#N/A</v>
      </c>
      <c r="R1354" s="52" t="e">
        <f t="shared" si="2333"/>
        <v>#N/A</v>
      </c>
      <c r="S1354" s="52" t="e">
        <f t="shared" si="2333"/>
        <v>#N/A</v>
      </c>
      <c r="T1354" s="52" t="e">
        <f t="shared" si="2333"/>
        <v>#N/A</v>
      </c>
      <c r="U1354" s="52" t="e">
        <f t="shared" si="2333"/>
        <v>#N/A</v>
      </c>
      <c r="V1354" s="52" t="e">
        <f t="shared" si="2333"/>
        <v>#N/A</v>
      </c>
      <c r="W1354" s="52" t="e">
        <f t="shared" si="2333"/>
        <v>#N/A</v>
      </c>
      <c r="X1354" s="55" t="e">
        <f t="shared" si="2326"/>
        <v>#N/A</v>
      </c>
      <c r="Y1354" s="55" t="e">
        <f t="shared" si="2327"/>
        <v>#N/A</v>
      </c>
      <c r="Z1354" s="55" t="e">
        <f t="shared" ref="Z1354" si="2334">Z1353</f>
        <v>#N/A</v>
      </c>
      <c r="AA1354" s="55" t="e">
        <f t="shared" si="2329"/>
        <v>#N/A</v>
      </c>
      <c r="AB1354" s="336" t="e">
        <f t="shared" si="2330"/>
        <v>#N/A</v>
      </c>
      <c r="AC1354" s="223" t="e">
        <f ca="1">INDEX(FGA_COEFFS,1,1)+Z1354*INDEX(FGA_COEFFS,1,2)+Y1354*INDEX(FGA_COEFFS,1,3)+R1354*INDEX(FGA_COEFFS,1,4)+Q1353*INDEX(FGA_COEFFS,1,5)+S1354*INDEX(FGA_COEFFS,1,6)+T1353*INDEX(FGA_COEFFS,1,7)+M1353*INDEX(FGA_COEFFS,1,8)+Y1357*Y1359</f>
        <v>#N/A</v>
      </c>
      <c r="AD1354" s="223" t="e">
        <f ca="1">INDEX(THREEPTA_COEFFS,1,1)+AC1354*INDEX(THREEPTA_COEFFS,1,2)+J1354*INDEX(THREEPTA_COEFFS,1,3)+AA1354*INDEX(THREEPTA_COEFFS,1,4)+K1354*INDEX(THREEPTA_COEFFS,1,5)+L1353*INDEX(THREEPTA_COEFFS,1,6)+Z1357*Z1359</f>
        <v>#N/A</v>
      </c>
      <c r="AE1354" s="223" t="e">
        <f ca="1">INDEX(THREEPTPCT_COEFFS,1,1)+K1354*INDEX(THREEPTPCT_COEFFS,1,2)+L1353*INDEX(THREEPTPCT_COEFFS,1,3)+AA1357*AA1359</f>
        <v>#N/A</v>
      </c>
      <c r="AF1354" s="55" t="e">
        <f t="shared" ca="1" si="2331"/>
        <v>#N/A</v>
      </c>
      <c r="AG1354" s="223" t="e">
        <f ca="1">INDEX(TWOPTPCT_COEFFS,1,1)+AB1354*INDEX(TWOPTPCT_COEFFS,1,2)+I1353*INDEX(TWOPTPCT_COEFFS,1,3)+G1353*INDEX(TWOPTPCT_COEFFS,1,4)+L1353*INDEX(TWOPTPCT_COEFFS,1,5)+AB1357*AB1359</f>
        <v>#N/A</v>
      </c>
      <c r="AH1354" s="223" t="e">
        <f ca="1">INDEX(FTA_COEFFS,1,1)+O1354*INDEX(FTA_COEFFS,1,2)+N1353*INDEX(FTA_COEFFS,1,3)+(Q1354+R1354)*INDEX(FTA_COEFFS,1,4)+(Q1353+R1353)*INDEX(FTA_COEFFS,1,5)+M1353*INDEX(FTA_COEFFS,1,6)+AC1357*AC1359</f>
        <v>#N/A</v>
      </c>
      <c r="AI1354" s="223" t="e">
        <f ca="1">INDEX(FTPCT_COEFFS,1,1)+P1354*INDEX(FTPCT_COEFFS,1,2)+F1354*INDEX(FTPCT_COEFFS,1,3)+G1353*INDEX(FTPCT_COEFFS,1,4)+AD1357*AD1359</f>
        <v>#N/A</v>
      </c>
      <c r="AJ1354" s="338" t="e">
        <f t="shared" ca="1" si="2332"/>
        <v>#N/A</v>
      </c>
      <c r="AK1354" s="55"/>
      <c r="AL1354" s="55"/>
      <c r="AM1354" s="55"/>
      <c r="AN1354" s="55"/>
      <c r="AO1354" s="55"/>
      <c r="AP1354" s="55"/>
      <c r="AQ1354" s="55"/>
      <c r="AR1354" s="55"/>
    </row>
    <row r="1355" spans="1:45" x14ac:dyDescent="0.3">
      <c r="A1355" s="54" t="e">
        <f ca="1">IF(D1353&gt;(D1354+(AVERAGE(V1353,W1353)-AVERAGE(V1354,W1354))/2)+2.5,C1353,IF(D1354&gt;(D1353+(AVERAGE(V1354,W1354)-AVERAGE(V1353,W1353))/2)+2.5,C1354,"Close"))</f>
        <v>#N/A</v>
      </c>
      <c r="B1355" s="64" t="e">
        <f ca="1">IF(D1354&gt;D1353,C1354,C1353)</f>
        <v>#N/A</v>
      </c>
      <c r="D1355" s="56"/>
      <c r="X1355" s="55"/>
      <c r="Y1355" s="55"/>
      <c r="Z1355" s="55"/>
      <c r="AA1355" s="55"/>
      <c r="AB1355" s="55"/>
      <c r="AC1355" s="337"/>
      <c r="AD1355" s="337"/>
      <c r="AE1355" s="337"/>
      <c r="AF1355" s="337"/>
      <c r="AG1355" s="337"/>
      <c r="AH1355" s="337"/>
      <c r="AI1355" s="337"/>
      <c r="AJ1355" s="337"/>
      <c r="AK1355" s="337"/>
      <c r="AL1355" s="337"/>
      <c r="AM1355" s="55"/>
      <c r="AN1355" s="55"/>
      <c r="AO1355" s="55"/>
      <c r="AP1355" s="55"/>
      <c r="AQ1355" s="55"/>
      <c r="AR1355" s="55"/>
      <c r="AS1355" s="55"/>
    </row>
    <row r="1356" spans="1:45" x14ac:dyDescent="0.3">
      <c r="X1356" s="54" t="s">
        <v>1305</v>
      </c>
      <c r="Y1356" s="54" t="s">
        <v>128</v>
      </c>
      <c r="Z1356" s="54" t="s">
        <v>157</v>
      </c>
      <c r="AA1356" s="54" t="s">
        <v>151</v>
      </c>
      <c r="AB1356" s="54" t="s">
        <v>1327</v>
      </c>
      <c r="AC1356" s="54" t="s">
        <v>129</v>
      </c>
      <c r="AD1356" s="54" t="s">
        <v>116</v>
      </c>
      <c r="AE1356" s="54"/>
      <c r="AF1356" s="54"/>
      <c r="AG1356" s="54"/>
      <c r="AH1356" s="54"/>
      <c r="AI1356" s="54"/>
      <c r="AJ1356" s="54"/>
      <c r="AK1356" s="54"/>
      <c r="AL1356" s="54"/>
      <c r="AM1356" s="54"/>
      <c r="AN1356" s="54"/>
      <c r="AO1356" s="54"/>
      <c r="AP1356" s="54"/>
      <c r="AQ1356" s="54"/>
      <c r="AR1356" s="54"/>
      <c r="AS1356" s="54"/>
    </row>
    <row r="1357" spans="1:45" x14ac:dyDescent="0.3">
      <c r="X1357" s="54"/>
      <c r="Y1357" s="54">
        <f t="shared" ref="Y1357:AD1357" si="2335">Y1350</f>
        <v>6.4436999999999998</v>
      </c>
      <c r="Z1357" s="54">
        <f t="shared" si="2335"/>
        <v>4.9371</v>
      </c>
      <c r="AA1357" s="54">
        <f t="shared" si="2335"/>
        <v>11.350300000000001</v>
      </c>
      <c r="AB1357" s="54">
        <f t="shared" si="2335"/>
        <v>7.1900000000000006E-2</v>
      </c>
      <c r="AC1357" s="54">
        <f t="shared" si="2335"/>
        <v>6.2766000000000002</v>
      </c>
      <c r="AD1357" s="54">
        <f t="shared" si="2335"/>
        <v>11.042999999999999</v>
      </c>
      <c r="AE1357" s="54"/>
      <c r="AF1357" s="336"/>
      <c r="AG1357" s="336"/>
      <c r="AH1357" s="336"/>
      <c r="AI1357" s="54"/>
      <c r="AJ1357" s="54"/>
      <c r="AK1357" s="54"/>
      <c r="AL1357" s="54"/>
      <c r="AM1357" s="54"/>
      <c r="AN1357" s="54"/>
      <c r="AO1357" s="54"/>
      <c r="AP1357" s="54"/>
      <c r="AQ1357" s="54"/>
      <c r="AR1357" s="54"/>
      <c r="AS1357" s="54"/>
    </row>
    <row r="1358" spans="1:45" x14ac:dyDescent="0.3">
      <c r="D1358" s="56"/>
      <c r="X1358" s="336"/>
      <c r="Y1358" s="336">
        <f t="shared" ca="1" si="2311"/>
        <v>1.2614469919297369</v>
      </c>
      <c r="Z1358" s="336">
        <f t="shared" ca="1" si="2311"/>
        <v>1.5220090952645603E-2</v>
      </c>
      <c r="AA1358" s="336">
        <f t="shared" ca="1" si="2311"/>
        <v>-0.38958637318426448</v>
      </c>
      <c r="AB1358" s="336">
        <f t="shared" ca="1" si="2311"/>
        <v>-1.2441665979419501</v>
      </c>
      <c r="AC1358" s="336">
        <f t="shared" ca="1" si="2311"/>
        <v>-1.3721502159999337</v>
      </c>
      <c r="AD1358" s="336">
        <f t="shared" ca="1" si="2311"/>
        <v>0.70217975815365008</v>
      </c>
      <c r="AE1358" s="336"/>
      <c r="AF1358" s="336"/>
      <c r="AG1358" s="336"/>
      <c r="AH1358" s="336"/>
      <c r="AI1358" s="54"/>
      <c r="AJ1358" s="54"/>
      <c r="AK1358" s="54"/>
      <c r="AL1358" s="336"/>
      <c r="AM1358" s="336"/>
      <c r="AN1358" s="336"/>
      <c r="AO1358" s="336"/>
      <c r="AP1358" s="54"/>
      <c r="AQ1358" s="336"/>
      <c r="AR1358" s="336"/>
      <c r="AS1358" s="336"/>
    </row>
    <row r="1359" spans="1:45" x14ac:dyDescent="0.3">
      <c r="C1359" s="54"/>
      <c r="D1359" s="56"/>
      <c r="Y1359" s="336">
        <f t="shared" ca="1" si="2311"/>
        <v>-0.87138120499939054</v>
      </c>
      <c r="Z1359" s="336">
        <f t="shared" ca="1" si="2311"/>
        <v>-1.4636511755841721</v>
      </c>
      <c r="AA1359" s="336">
        <f t="shared" ca="1" si="2311"/>
        <v>0.70074230145997918</v>
      </c>
      <c r="AB1359" s="336">
        <f t="shared" ca="1" si="2311"/>
        <v>0.63343206575205668</v>
      </c>
      <c r="AC1359" s="336">
        <f t="shared" ca="1" si="2311"/>
        <v>-1.1278455985531648</v>
      </c>
      <c r="AD1359" s="336">
        <f t="shared" ca="1" si="2311"/>
        <v>4.3411974014269016E-2</v>
      </c>
      <c r="AE1359" s="55"/>
      <c r="AF1359" s="55"/>
      <c r="AG1359" s="55"/>
      <c r="AH1359" s="55"/>
      <c r="AI1359" s="55"/>
      <c r="AJ1359" s="55"/>
      <c r="AK1359" s="55"/>
      <c r="AL1359" s="55"/>
      <c r="AM1359" s="55"/>
      <c r="AN1359" s="55"/>
      <c r="AO1359" s="55"/>
      <c r="AP1359" s="55"/>
      <c r="AQ1359" s="55"/>
      <c r="AR1359" s="55"/>
      <c r="AS1359" s="55"/>
    </row>
    <row r="1360" spans="1:45" x14ac:dyDescent="0.3">
      <c r="B1360" s="54" t="s">
        <v>172</v>
      </c>
      <c r="C1360" s="53">
        <f>C1353</f>
        <v>0</v>
      </c>
      <c r="D1360" s="56" t="e">
        <f t="shared" ref="D1360:D1361" ca="1" si="2336">AJ1360</f>
        <v>#N/A</v>
      </c>
      <c r="E1360" s="52" t="e">
        <f t="shared" ref="E1360:W1360" si="2337">E1353</f>
        <v>#N/A</v>
      </c>
      <c r="F1360" s="52" t="e">
        <f t="shared" si="2337"/>
        <v>#N/A</v>
      </c>
      <c r="G1360" s="52" t="e">
        <f t="shared" si="2337"/>
        <v>#N/A</v>
      </c>
      <c r="H1360" s="52" t="e">
        <f t="shared" si="2337"/>
        <v>#N/A</v>
      </c>
      <c r="I1360" s="52" t="e">
        <f t="shared" si="2337"/>
        <v>#N/A</v>
      </c>
      <c r="J1360" s="52" t="e">
        <f t="shared" si="2337"/>
        <v>#N/A</v>
      </c>
      <c r="K1360" s="52" t="e">
        <f t="shared" si="2337"/>
        <v>#N/A</v>
      </c>
      <c r="L1360" s="52" t="e">
        <f t="shared" si="2337"/>
        <v>#N/A</v>
      </c>
      <c r="M1360" s="52" t="e">
        <f t="shared" si="2337"/>
        <v>#N/A</v>
      </c>
      <c r="N1360" s="52" t="e">
        <f t="shared" si="2337"/>
        <v>#N/A</v>
      </c>
      <c r="O1360" s="52" t="e">
        <f t="shared" si="2337"/>
        <v>#N/A</v>
      </c>
      <c r="P1360" s="52" t="e">
        <f t="shared" si="2337"/>
        <v>#N/A</v>
      </c>
      <c r="Q1360" s="52" t="e">
        <f t="shared" si="2337"/>
        <v>#N/A</v>
      </c>
      <c r="R1360" s="52" t="e">
        <f t="shared" si="2337"/>
        <v>#N/A</v>
      </c>
      <c r="S1360" s="52" t="e">
        <f t="shared" si="2337"/>
        <v>#N/A</v>
      </c>
      <c r="T1360" s="52" t="e">
        <f t="shared" si="2337"/>
        <v>#N/A</v>
      </c>
      <c r="U1360" s="52" t="e">
        <f t="shared" si="2337"/>
        <v>#N/A</v>
      </c>
      <c r="V1360" s="52" t="e">
        <f t="shared" si="2337"/>
        <v>#N/A</v>
      </c>
      <c r="W1360" s="52" t="e">
        <f t="shared" si="2337"/>
        <v>#N/A</v>
      </c>
      <c r="X1360" s="55" t="e">
        <f t="shared" ref="X1360:X1361" si="2338">(H1360-(O1360*P1360)/100-3*(J1360*K1360)/100)/2</f>
        <v>#N/A</v>
      </c>
      <c r="Y1360" s="55" t="e">
        <f t="shared" ref="Y1360:Y1361" si="2339">SUM(X1360,(J1360*K1360/100))/(F1360/100)</f>
        <v>#N/A</v>
      </c>
      <c r="Z1360" s="55" t="e">
        <f t="shared" ref="Z1360" si="2340">U1360*0.5+U1361*0.5</f>
        <v>#N/A</v>
      </c>
      <c r="AA1360" s="55" t="e">
        <f t="shared" ref="AA1360:AA1361" si="2341">J1360/Y1360</f>
        <v>#N/A</v>
      </c>
      <c r="AB1360" s="336" t="e">
        <f t="shared" ref="AB1360:AB1361" si="2342">X1360/(Y1360-J1360)</f>
        <v>#N/A</v>
      </c>
      <c r="AC1360" s="223" t="e">
        <f ca="1">INDEX(FGA_COEFFS,1,1)+Z1360*INDEX(FGA_COEFFS,1,2)+Y1360*INDEX(FGA_COEFFS,1,3)+R1360*INDEX(FGA_COEFFS,1,4)+Q1361*INDEX(FGA_COEFFS,1,5)+S1360*INDEX(FGA_COEFFS,1,6)+T1361*INDEX(FGA_COEFFS,1,7)+M1361*INDEX(FGA_COEFFS,1,8)+Y1364*Y1365</f>
        <v>#N/A</v>
      </c>
      <c r="AD1360" s="223" t="e">
        <f ca="1">INDEX(THREEPTA_COEFFS,1,1)+AC1360*INDEX(THREEPTA_COEFFS,1,2)+J1360*INDEX(THREEPTA_COEFFS,1,3)+AA1360*INDEX(THREEPTA_COEFFS,1,4)+K1360*INDEX(THREEPTA_COEFFS,1,5)+L1361*INDEX(THREEPTA_COEFFS,1,6)+Z1364*Z1365</f>
        <v>#N/A</v>
      </c>
      <c r="AE1360" s="223" t="e">
        <f ca="1">INDEX(THREEPTPCT_COEFFS,1,1)+K1360*INDEX(THREEPTPCT_COEFFS,1,2)+L1361*INDEX(THREEPTPCT_COEFFS,1,3)+AA1364*AA1365</f>
        <v>#N/A</v>
      </c>
      <c r="AF1360" s="55" t="e">
        <f t="shared" ref="AF1360:AF1361" ca="1" si="2343">AC1360-AD1360</f>
        <v>#N/A</v>
      </c>
      <c r="AG1360" s="223" t="e">
        <f ca="1">INDEX(TWOPTPCT_COEFFS,1,1)+AB1360*INDEX(TWOPTPCT_COEFFS,1,2)+I1361*INDEX(TWOPTPCT_COEFFS,1,3)+G1361*INDEX(TWOPTPCT_COEFFS,1,4)+L1361*INDEX(TWOPTPCT_COEFFS,1,5)+AB1364*AB1365</f>
        <v>#N/A</v>
      </c>
      <c r="AH1360" s="223" t="e">
        <f ca="1">INDEX(FTA_COEFFS,1,1)+O1360*INDEX(FTA_COEFFS,1,2)+N1361*INDEX(FTA_COEFFS,1,3)+(Q1360+R1360)*INDEX(FTA_COEFFS,1,4)+(Q1361+R1361)*INDEX(FTA_COEFFS,1,5)+M1361*INDEX(FTA_COEFFS,1,6)+AC1364*AC1365</f>
        <v>#N/A</v>
      </c>
      <c r="AI1360" s="223" t="e">
        <f ca="1">INDEX(FTPCT_COEFFS,1,1)+P1360*INDEX(FTPCT_COEFFS,1,2)+F1360*INDEX(FTPCT_COEFFS,1,3)+G1361*INDEX(FTPCT_COEFFS,1,4)+AD1364*AD1365</f>
        <v>#N/A</v>
      </c>
      <c r="AJ1360" s="338" t="e">
        <f t="shared" ref="AJ1360:AJ1361" ca="1" si="2344">AD1360*AE1360/100+AF1360*AG1360+AH1360*AI1360/100</f>
        <v>#N/A</v>
      </c>
      <c r="AK1360" s="55"/>
      <c r="AL1360" s="55"/>
      <c r="AM1360" s="55"/>
      <c r="AN1360" s="55"/>
      <c r="AO1360" s="55"/>
      <c r="AP1360" s="55"/>
      <c r="AQ1360" s="55"/>
      <c r="AR1360" s="55"/>
    </row>
    <row r="1361" spans="1:45" x14ac:dyDescent="0.3">
      <c r="B1361" s="54" t="s">
        <v>175</v>
      </c>
      <c r="C1361" s="54">
        <f>C1354</f>
        <v>0</v>
      </c>
      <c r="D1361" s="56" t="e">
        <f t="shared" ca="1" si="2336"/>
        <v>#N/A</v>
      </c>
      <c r="E1361" s="52" t="e">
        <f t="shared" ref="E1361:W1361" si="2345">E1354</f>
        <v>#N/A</v>
      </c>
      <c r="F1361" s="52" t="e">
        <f t="shared" si="2345"/>
        <v>#N/A</v>
      </c>
      <c r="G1361" s="52" t="e">
        <f t="shared" si="2345"/>
        <v>#N/A</v>
      </c>
      <c r="H1361" s="52" t="e">
        <f t="shared" si="2345"/>
        <v>#N/A</v>
      </c>
      <c r="I1361" s="52" t="e">
        <f t="shared" si="2345"/>
        <v>#N/A</v>
      </c>
      <c r="J1361" s="52" t="e">
        <f t="shared" si="2345"/>
        <v>#N/A</v>
      </c>
      <c r="K1361" s="52" t="e">
        <f t="shared" si="2345"/>
        <v>#N/A</v>
      </c>
      <c r="L1361" s="52" t="e">
        <f t="shared" si="2345"/>
        <v>#N/A</v>
      </c>
      <c r="M1361" s="52" t="e">
        <f t="shared" si="2345"/>
        <v>#N/A</v>
      </c>
      <c r="N1361" s="52" t="e">
        <f t="shared" si="2345"/>
        <v>#N/A</v>
      </c>
      <c r="O1361" s="52" t="e">
        <f t="shared" si="2345"/>
        <v>#N/A</v>
      </c>
      <c r="P1361" s="52" t="e">
        <f t="shared" si="2345"/>
        <v>#N/A</v>
      </c>
      <c r="Q1361" s="52" t="e">
        <f t="shared" si="2345"/>
        <v>#N/A</v>
      </c>
      <c r="R1361" s="52" t="e">
        <f t="shared" si="2345"/>
        <v>#N/A</v>
      </c>
      <c r="S1361" s="52" t="e">
        <f t="shared" si="2345"/>
        <v>#N/A</v>
      </c>
      <c r="T1361" s="52" t="e">
        <f t="shared" si="2345"/>
        <v>#N/A</v>
      </c>
      <c r="U1361" s="52" t="e">
        <f t="shared" si="2345"/>
        <v>#N/A</v>
      </c>
      <c r="V1361" s="52" t="e">
        <f t="shared" si="2345"/>
        <v>#N/A</v>
      </c>
      <c r="W1361" s="52" t="e">
        <f t="shared" si="2345"/>
        <v>#N/A</v>
      </c>
      <c r="X1361" s="55" t="e">
        <f t="shared" si="2338"/>
        <v>#N/A</v>
      </c>
      <c r="Y1361" s="55" t="e">
        <f t="shared" si="2339"/>
        <v>#N/A</v>
      </c>
      <c r="Z1361" s="55" t="e">
        <f t="shared" ref="Z1361" si="2346">Z1360</f>
        <v>#N/A</v>
      </c>
      <c r="AA1361" s="55" t="e">
        <f t="shared" si="2341"/>
        <v>#N/A</v>
      </c>
      <c r="AB1361" s="336" t="e">
        <f t="shared" si="2342"/>
        <v>#N/A</v>
      </c>
      <c r="AC1361" s="223" t="e">
        <f ca="1">INDEX(FGA_COEFFS,1,1)+Z1361*INDEX(FGA_COEFFS,1,2)+Y1361*INDEX(FGA_COEFFS,1,3)+R1361*INDEX(FGA_COEFFS,1,4)+Q1360*INDEX(FGA_COEFFS,1,5)+S1361*INDEX(FGA_COEFFS,1,6)+T1360*INDEX(FGA_COEFFS,1,7)+M1360*INDEX(FGA_COEFFS,1,8)+Y1364*Y1366</f>
        <v>#N/A</v>
      </c>
      <c r="AD1361" s="223" t="e">
        <f ca="1">INDEX(THREEPTA_COEFFS,1,1)+AC1361*INDEX(THREEPTA_COEFFS,1,2)+J1361*INDEX(THREEPTA_COEFFS,1,3)+AA1361*INDEX(THREEPTA_COEFFS,1,4)+K1361*INDEX(THREEPTA_COEFFS,1,5)+L1360*INDEX(THREEPTA_COEFFS,1,6)+Z1364*Z1366</f>
        <v>#N/A</v>
      </c>
      <c r="AE1361" s="223" t="e">
        <f ca="1">INDEX(THREEPTPCT_COEFFS,1,1)+K1361*INDEX(THREEPTPCT_COEFFS,1,2)+L1360*INDEX(THREEPTPCT_COEFFS,1,3)+AA1364*AA1366</f>
        <v>#N/A</v>
      </c>
      <c r="AF1361" s="55" t="e">
        <f t="shared" ca="1" si="2343"/>
        <v>#N/A</v>
      </c>
      <c r="AG1361" s="223" t="e">
        <f ca="1">INDEX(TWOPTPCT_COEFFS,1,1)+AB1361*INDEX(TWOPTPCT_COEFFS,1,2)+I1360*INDEX(TWOPTPCT_COEFFS,1,3)+G1360*INDEX(TWOPTPCT_COEFFS,1,4)+L1360*INDEX(TWOPTPCT_COEFFS,1,5)+AB1364*AB1366</f>
        <v>#N/A</v>
      </c>
      <c r="AH1361" s="223" t="e">
        <f ca="1">INDEX(FTA_COEFFS,1,1)+O1361*INDEX(FTA_COEFFS,1,2)+N1360*INDEX(FTA_COEFFS,1,3)+(Q1361+R1361)*INDEX(FTA_COEFFS,1,4)+(Q1360+R1360)*INDEX(FTA_COEFFS,1,5)+M1360*INDEX(FTA_COEFFS,1,6)+AC1364*AC1366</f>
        <v>#N/A</v>
      </c>
      <c r="AI1361" s="223" t="e">
        <f ca="1">INDEX(FTPCT_COEFFS,1,1)+P1361*INDEX(FTPCT_COEFFS,1,2)+F1361*INDEX(FTPCT_COEFFS,1,3)+G1360*INDEX(FTPCT_COEFFS,1,4)+AD1364*AD1366</f>
        <v>#N/A</v>
      </c>
      <c r="AJ1361" s="338" t="e">
        <f t="shared" ca="1" si="2344"/>
        <v>#N/A</v>
      </c>
      <c r="AK1361" s="55"/>
      <c r="AL1361" s="55"/>
      <c r="AM1361" s="55"/>
      <c r="AN1361" s="55"/>
      <c r="AO1361" s="55"/>
      <c r="AP1361" s="55"/>
      <c r="AQ1361" s="55"/>
      <c r="AR1361" s="55"/>
    </row>
    <row r="1362" spans="1:45" x14ac:dyDescent="0.3">
      <c r="A1362" s="54" t="e">
        <f ca="1">IF(D1360&gt;(D1361+(AVERAGE(V1360,W1360)-AVERAGE(V1361,W1361))/2)+2.5,C1360,IF(D1361&gt;(D1360+(AVERAGE(V1361,W1361)-AVERAGE(V1360,W1360))/2)+2.5,C1361,"Close"))</f>
        <v>#N/A</v>
      </c>
      <c r="B1362" s="64" t="e">
        <f ca="1">IF(D1361&gt;D1360,C1361,C1360)</f>
        <v>#N/A</v>
      </c>
      <c r="D1362" s="56"/>
      <c r="X1362" s="55"/>
      <c r="Y1362" s="55"/>
      <c r="Z1362" s="55"/>
      <c r="AA1362" s="55"/>
      <c r="AB1362" s="55"/>
      <c r="AC1362" s="337"/>
      <c r="AD1362" s="337"/>
      <c r="AE1362" s="337"/>
      <c r="AF1362" s="337"/>
      <c r="AG1362" s="337"/>
      <c r="AH1362" s="337"/>
      <c r="AI1362" s="337"/>
      <c r="AJ1362" s="337"/>
      <c r="AK1362" s="337"/>
      <c r="AL1362" s="337"/>
      <c r="AM1362" s="55"/>
      <c r="AN1362" s="55"/>
      <c r="AO1362" s="55"/>
      <c r="AP1362" s="55"/>
      <c r="AQ1362" s="55"/>
      <c r="AR1362" s="55"/>
      <c r="AS1362" s="55"/>
    </row>
    <row r="1363" spans="1:45" x14ac:dyDescent="0.3">
      <c r="X1363" s="54" t="s">
        <v>1305</v>
      </c>
      <c r="Y1363" s="54" t="s">
        <v>128</v>
      </c>
      <c r="Z1363" s="54" t="s">
        <v>157</v>
      </c>
      <c r="AA1363" s="54" t="s">
        <v>151</v>
      </c>
      <c r="AB1363" s="54" t="s">
        <v>1327</v>
      </c>
      <c r="AC1363" s="54" t="s">
        <v>129</v>
      </c>
      <c r="AD1363" s="54" t="s">
        <v>116</v>
      </c>
      <c r="AE1363" s="54"/>
      <c r="AF1363" s="54"/>
      <c r="AG1363" s="54"/>
      <c r="AH1363" s="54"/>
      <c r="AI1363" s="54"/>
      <c r="AJ1363" s="54"/>
      <c r="AK1363" s="54"/>
      <c r="AL1363" s="54"/>
      <c r="AM1363" s="54"/>
      <c r="AN1363" s="54"/>
      <c r="AO1363" s="54"/>
      <c r="AP1363" s="54"/>
      <c r="AQ1363" s="54"/>
      <c r="AR1363" s="54"/>
      <c r="AS1363" s="54"/>
    </row>
    <row r="1364" spans="1:45" x14ac:dyDescent="0.3">
      <c r="X1364" s="54"/>
      <c r="Y1364" s="54">
        <f t="shared" ref="Y1364:AD1364" si="2347">Y1357</f>
        <v>6.4436999999999998</v>
      </c>
      <c r="Z1364" s="54">
        <f t="shared" si="2347"/>
        <v>4.9371</v>
      </c>
      <c r="AA1364" s="54">
        <f t="shared" si="2347"/>
        <v>11.350300000000001</v>
      </c>
      <c r="AB1364" s="54">
        <f t="shared" si="2347"/>
        <v>7.1900000000000006E-2</v>
      </c>
      <c r="AC1364" s="54">
        <f t="shared" si="2347"/>
        <v>6.2766000000000002</v>
      </c>
      <c r="AD1364" s="54">
        <f t="shared" si="2347"/>
        <v>11.042999999999999</v>
      </c>
      <c r="AE1364" s="54"/>
      <c r="AF1364" s="336"/>
      <c r="AG1364" s="336"/>
      <c r="AH1364" s="336"/>
      <c r="AI1364" s="54"/>
      <c r="AJ1364" s="54"/>
      <c r="AK1364" s="54"/>
      <c r="AL1364" s="54"/>
      <c r="AM1364" s="54"/>
      <c r="AN1364" s="54"/>
      <c r="AO1364" s="54"/>
      <c r="AP1364" s="54"/>
      <c r="AQ1364" s="54"/>
      <c r="AR1364" s="54"/>
      <c r="AS1364" s="54"/>
    </row>
    <row r="1365" spans="1:45" x14ac:dyDescent="0.3">
      <c r="D1365" s="56"/>
      <c r="X1365" s="336"/>
      <c r="Y1365" s="336">
        <f t="shared" ca="1" si="2311"/>
        <v>-0.64275888213079713</v>
      </c>
      <c r="Z1365" s="336">
        <f t="shared" ca="1" si="2311"/>
        <v>-0.20065685967830119</v>
      </c>
      <c r="AA1365" s="336">
        <f t="shared" ca="1" si="2311"/>
        <v>6.780450604812261E-4</v>
      </c>
      <c r="AB1365" s="336">
        <f t="shared" ca="1" si="2311"/>
        <v>0.19342677428878435</v>
      </c>
      <c r="AC1365" s="336">
        <f t="shared" ca="1" si="2311"/>
        <v>-1.4560093885334664</v>
      </c>
      <c r="AD1365" s="336">
        <f t="shared" ca="1" si="2311"/>
        <v>0.24691169147059566</v>
      </c>
      <c r="AE1365" s="336"/>
      <c r="AF1365" s="336"/>
      <c r="AG1365" s="336"/>
      <c r="AH1365" s="336"/>
      <c r="AI1365" s="54"/>
      <c r="AJ1365" s="54"/>
      <c r="AK1365" s="54"/>
      <c r="AL1365" s="336"/>
      <c r="AM1365" s="336"/>
      <c r="AN1365" s="336"/>
      <c r="AO1365" s="336"/>
      <c r="AP1365" s="54"/>
      <c r="AQ1365" s="336"/>
      <c r="AR1365" s="336"/>
      <c r="AS1365" s="336"/>
    </row>
    <row r="1366" spans="1:45" x14ac:dyDescent="0.3">
      <c r="C1366" s="54"/>
      <c r="D1366" s="56"/>
      <c r="Y1366" s="336">
        <f t="shared" ca="1" si="2311"/>
        <v>0.50279209224837929</v>
      </c>
      <c r="Z1366" s="336">
        <f t="shared" ca="1" si="2311"/>
        <v>-3.540459284723764E-2</v>
      </c>
      <c r="AA1366" s="336">
        <f t="shared" ca="1" si="2311"/>
        <v>-0.9286918879467112</v>
      </c>
      <c r="AB1366" s="336">
        <f t="shared" ca="1" si="2311"/>
        <v>0.13745743640075375</v>
      </c>
      <c r="AC1366" s="336">
        <f t="shared" ca="1" si="2311"/>
        <v>0.77970250947649089</v>
      </c>
      <c r="AD1366" s="336">
        <f t="shared" ca="1" si="2311"/>
        <v>1.0194831684824623</v>
      </c>
      <c r="AE1366" s="55"/>
      <c r="AF1366" s="55"/>
      <c r="AG1366" s="55"/>
      <c r="AH1366" s="55"/>
      <c r="AI1366" s="55"/>
      <c r="AJ1366" s="55"/>
      <c r="AK1366" s="55"/>
      <c r="AL1366" s="55"/>
      <c r="AM1366" s="55"/>
      <c r="AN1366" s="55"/>
      <c r="AO1366" s="55"/>
      <c r="AP1366" s="55"/>
      <c r="AQ1366" s="55"/>
      <c r="AR1366" s="55"/>
      <c r="AS1366" s="55"/>
    </row>
    <row r="1367" spans="1:45" x14ac:dyDescent="0.3">
      <c r="B1367" s="54" t="s">
        <v>172</v>
      </c>
      <c r="C1367" s="53">
        <f>C1360</f>
        <v>0</v>
      </c>
      <c r="D1367" s="56" t="e">
        <f t="shared" ref="D1367:D1368" ca="1" si="2348">AJ1367</f>
        <v>#N/A</v>
      </c>
      <c r="E1367" s="52" t="e">
        <f t="shared" ref="E1367:W1367" si="2349">E1360</f>
        <v>#N/A</v>
      </c>
      <c r="F1367" s="52" t="e">
        <f t="shared" si="2349"/>
        <v>#N/A</v>
      </c>
      <c r="G1367" s="52" t="e">
        <f t="shared" si="2349"/>
        <v>#N/A</v>
      </c>
      <c r="H1367" s="52" t="e">
        <f t="shared" si="2349"/>
        <v>#N/A</v>
      </c>
      <c r="I1367" s="52" t="e">
        <f t="shared" si="2349"/>
        <v>#N/A</v>
      </c>
      <c r="J1367" s="52" t="e">
        <f t="shared" si="2349"/>
        <v>#N/A</v>
      </c>
      <c r="K1367" s="52" t="e">
        <f t="shared" si="2349"/>
        <v>#N/A</v>
      </c>
      <c r="L1367" s="52" t="e">
        <f t="shared" si="2349"/>
        <v>#N/A</v>
      </c>
      <c r="M1367" s="52" t="e">
        <f t="shared" si="2349"/>
        <v>#N/A</v>
      </c>
      <c r="N1367" s="52" t="e">
        <f t="shared" si="2349"/>
        <v>#N/A</v>
      </c>
      <c r="O1367" s="52" t="e">
        <f t="shared" si="2349"/>
        <v>#N/A</v>
      </c>
      <c r="P1367" s="52" t="e">
        <f t="shared" si="2349"/>
        <v>#N/A</v>
      </c>
      <c r="Q1367" s="52" t="e">
        <f t="shared" si="2349"/>
        <v>#N/A</v>
      </c>
      <c r="R1367" s="52" t="e">
        <f t="shared" si="2349"/>
        <v>#N/A</v>
      </c>
      <c r="S1367" s="52" t="e">
        <f t="shared" si="2349"/>
        <v>#N/A</v>
      </c>
      <c r="T1367" s="52" t="e">
        <f t="shared" si="2349"/>
        <v>#N/A</v>
      </c>
      <c r="U1367" s="52" t="e">
        <f t="shared" si="2349"/>
        <v>#N/A</v>
      </c>
      <c r="V1367" s="52" t="e">
        <f t="shared" si="2349"/>
        <v>#N/A</v>
      </c>
      <c r="W1367" s="52" t="e">
        <f t="shared" si="2349"/>
        <v>#N/A</v>
      </c>
      <c r="X1367" s="55" t="e">
        <f t="shared" ref="X1367:X1368" si="2350">(H1367-(O1367*P1367)/100-3*(J1367*K1367)/100)/2</f>
        <v>#N/A</v>
      </c>
      <c r="Y1367" s="55" t="e">
        <f t="shared" ref="Y1367:Y1368" si="2351">SUM(X1367,(J1367*K1367/100))/(F1367/100)</f>
        <v>#N/A</v>
      </c>
      <c r="Z1367" s="55" t="e">
        <f t="shared" ref="Z1367" si="2352">U1367*0.5+U1368*0.5</f>
        <v>#N/A</v>
      </c>
      <c r="AA1367" s="55" t="e">
        <f t="shared" ref="AA1367:AA1368" si="2353">J1367/Y1367</f>
        <v>#N/A</v>
      </c>
      <c r="AB1367" s="336" t="e">
        <f t="shared" ref="AB1367:AB1368" si="2354">X1367/(Y1367-J1367)</f>
        <v>#N/A</v>
      </c>
      <c r="AC1367" s="223" t="e">
        <f ca="1">INDEX(FGA_COEFFS,1,1)+Z1367*INDEX(FGA_COEFFS,1,2)+Y1367*INDEX(FGA_COEFFS,1,3)+R1367*INDEX(FGA_COEFFS,1,4)+Q1368*INDEX(FGA_COEFFS,1,5)+S1367*INDEX(FGA_COEFFS,1,6)+T1368*INDEX(FGA_COEFFS,1,7)+M1368*INDEX(FGA_COEFFS,1,8)+Y1371*Y1372</f>
        <v>#N/A</v>
      </c>
      <c r="AD1367" s="223" t="e">
        <f ca="1">INDEX(THREEPTA_COEFFS,1,1)+AC1367*INDEX(THREEPTA_COEFFS,1,2)+J1367*INDEX(THREEPTA_COEFFS,1,3)+AA1367*INDEX(THREEPTA_COEFFS,1,4)+K1367*INDEX(THREEPTA_COEFFS,1,5)+L1368*INDEX(THREEPTA_COEFFS,1,6)+Z1371*Z1372</f>
        <v>#N/A</v>
      </c>
      <c r="AE1367" s="223" t="e">
        <f ca="1">INDEX(THREEPTPCT_COEFFS,1,1)+K1367*INDEX(THREEPTPCT_COEFFS,1,2)+L1368*INDEX(THREEPTPCT_COEFFS,1,3)+AA1371*AA1372</f>
        <v>#N/A</v>
      </c>
      <c r="AF1367" s="55" t="e">
        <f t="shared" ref="AF1367:AF1368" ca="1" si="2355">AC1367-AD1367</f>
        <v>#N/A</v>
      </c>
      <c r="AG1367" s="223" t="e">
        <f ca="1">INDEX(TWOPTPCT_COEFFS,1,1)+AB1367*INDEX(TWOPTPCT_COEFFS,1,2)+I1368*INDEX(TWOPTPCT_COEFFS,1,3)+G1368*INDEX(TWOPTPCT_COEFFS,1,4)+L1368*INDEX(TWOPTPCT_COEFFS,1,5)+AB1371*AB1372</f>
        <v>#N/A</v>
      </c>
      <c r="AH1367" s="223" t="e">
        <f ca="1">INDEX(FTA_COEFFS,1,1)+O1367*INDEX(FTA_COEFFS,1,2)+N1368*INDEX(FTA_COEFFS,1,3)+(Q1367+R1367)*INDEX(FTA_COEFFS,1,4)+(Q1368+R1368)*INDEX(FTA_COEFFS,1,5)+M1368*INDEX(FTA_COEFFS,1,6)+AC1371*AC1372</f>
        <v>#N/A</v>
      </c>
      <c r="AI1367" s="223" t="e">
        <f ca="1">INDEX(FTPCT_COEFFS,1,1)+P1367*INDEX(FTPCT_COEFFS,1,2)+F1367*INDEX(FTPCT_COEFFS,1,3)+G1368*INDEX(FTPCT_COEFFS,1,4)+AD1371*AD1372</f>
        <v>#N/A</v>
      </c>
      <c r="AJ1367" s="338" t="e">
        <f t="shared" ref="AJ1367:AJ1368" ca="1" si="2356">AD1367*AE1367/100+AF1367*AG1367+AH1367*AI1367/100</f>
        <v>#N/A</v>
      </c>
      <c r="AK1367" s="55"/>
      <c r="AL1367" s="55"/>
      <c r="AM1367" s="55"/>
      <c r="AN1367" s="55"/>
      <c r="AO1367" s="55"/>
      <c r="AP1367" s="55"/>
      <c r="AQ1367" s="55"/>
      <c r="AR1367" s="55"/>
    </row>
    <row r="1368" spans="1:45" x14ac:dyDescent="0.3">
      <c r="B1368" s="54" t="s">
        <v>175</v>
      </c>
      <c r="C1368" s="54">
        <f>C1361</f>
        <v>0</v>
      </c>
      <c r="D1368" s="56" t="e">
        <f t="shared" ca="1" si="2348"/>
        <v>#N/A</v>
      </c>
      <c r="E1368" s="52" t="e">
        <f t="shared" ref="E1368:W1368" si="2357">E1361</f>
        <v>#N/A</v>
      </c>
      <c r="F1368" s="52" t="e">
        <f t="shared" si="2357"/>
        <v>#N/A</v>
      </c>
      <c r="G1368" s="52" t="e">
        <f t="shared" si="2357"/>
        <v>#N/A</v>
      </c>
      <c r="H1368" s="52" t="e">
        <f t="shared" si="2357"/>
        <v>#N/A</v>
      </c>
      <c r="I1368" s="52" t="e">
        <f t="shared" si="2357"/>
        <v>#N/A</v>
      </c>
      <c r="J1368" s="52" t="e">
        <f t="shared" si="2357"/>
        <v>#N/A</v>
      </c>
      <c r="K1368" s="52" t="e">
        <f t="shared" si="2357"/>
        <v>#N/A</v>
      </c>
      <c r="L1368" s="52" t="e">
        <f t="shared" si="2357"/>
        <v>#N/A</v>
      </c>
      <c r="M1368" s="52" t="e">
        <f t="shared" si="2357"/>
        <v>#N/A</v>
      </c>
      <c r="N1368" s="52" t="e">
        <f t="shared" si="2357"/>
        <v>#N/A</v>
      </c>
      <c r="O1368" s="52" t="e">
        <f t="shared" si="2357"/>
        <v>#N/A</v>
      </c>
      <c r="P1368" s="52" t="e">
        <f t="shared" si="2357"/>
        <v>#N/A</v>
      </c>
      <c r="Q1368" s="52" t="e">
        <f t="shared" si="2357"/>
        <v>#N/A</v>
      </c>
      <c r="R1368" s="52" t="e">
        <f t="shared" si="2357"/>
        <v>#N/A</v>
      </c>
      <c r="S1368" s="52" t="e">
        <f t="shared" si="2357"/>
        <v>#N/A</v>
      </c>
      <c r="T1368" s="52" t="e">
        <f t="shared" si="2357"/>
        <v>#N/A</v>
      </c>
      <c r="U1368" s="52" t="e">
        <f t="shared" si="2357"/>
        <v>#N/A</v>
      </c>
      <c r="V1368" s="52" t="e">
        <f t="shared" si="2357"/>
        <v>#N/A</v>
      </c>
      <c r="W1368" s="52" t="e">
        <f t="shared" si="2357"/>
        <v>#N/A</v>
      </c>
      <c r="X1368" s="55" t="e">
        <f t="shared" si="2350"/>
        <v>#N/A</v>
      </c>
      <c r="Y1368" s="55" t="e">
        <f t="shared" si="2351"/>
        <v>#N/A</v>
      </c>
      <c r="Z1368" s="55" t="e">
        <f t="shared" ref="Z1368" si="2358">Z1367</f>
        <v>#N/A</v>
      </c>
      <c r="AA1368" s="55" t="e">
        <f t="shared" si="2353"/>
        <v>#N/A</v>
      </c>
      <c r="AB1368" s="336" t="e">
        <f t="shared" si="2354"/>
        <v>#N/A</v>
      </c>
      <c r="AC1368" s="223" t="e">
        <f ca="1">INDEX(FGA_COEFFS,1,1)+Z1368*INDEX(FGA_COEFFS,1,2)+Y1368*INDEX(FGA_COEFFS,1,3)+R1368*INDEX(FGA_COEFFS,1,4)+Q1367*INDEX(FGA_COEFFS,1,5)+S1368*INDEX(FGA_COEFFS,1,6)+T1367*INDEX(FGA_COEFFS,1,7)+M1367*INDEX(FGA_COEFFS,1,8)+Y1371*Y1373</f>
        <v>#N/A</v>
      </c>
      <c r="AD1368" s="223" t="e">
        <f ca="1">INDEX(THREEPTA_COEFFS,1,1)+AC1368*INDEX(THREEPTA_COEFFS,1,2)+J1368*INDEX(THREEPTA_COEFFS,1,3)+AA1368*INDEX(THREEPTA_COEFFS,1,4)+K1368*INDEX(THREEPTA_COEFFS,1,5)+L1367*INDEX(THREEPTA_COEFFS,1,6)+Z1371*Z1373</f>
        <v>#N/A</v>
      </c>
      <c r="AE1368" s="223" t="e">
        <f ca="1">INDEX(THREEPTPCT_COEFFS,1,1)+K1368*INDEX(THREEPTPCT_COEFFS,1,2)+L1367*INDEX(THREEPTPCT_COEFFS,1,3)+AA1371*AA1373</f>
        <v>#N/A</v>
      </c>
      <c r="AF1368" s="55" t="e">
        <f t="shared" ca="1" si="2355"/>
        <v>#N/A</v>
      </c>
      <c r="AG1368" s="223" t="e">
        <f ca="1">INDEX(TWOPTPCT_COEFFS,1,1)+AB1368*INDEX(TWOPTPCT_COEFFS,1,2)+I1367*INDEX(TWOPTPCT_COEFFS,1,3)+G1367*INDEX(TWOPTPCT_COEFFS,1,4)+L1367*INDEX(TWOPTPCT_COEFFS,1,5)+AB1371*AB1373</f>
        <v>#N/A</v>
      </c>
      <c r="AH1368" s="223" t="e">
        <f ca="1">INDEX(FTA_COEFFS,1,1)+O1368*INDEX(FTA_COEFFS,1,2)+N1367*INDEX(FTA_COEFFS,1,3)+(Q1368+R1368)*INDEX(FTA_COEFFS,1,4)+(Q1367+R1367)*INDEX(FTA_COEFFS,1,5)+M1367*INDEX(FTA_COEFFS,1,6)+AC1371*AC1373</f>
        <v>#N/A</v>
      </c>
      <c r="AI1368" s="223" t="e">
        <f ca="1">INDEX(FTPCT_COEFFS,1,1)+P1368*INDEX(FTPCT_COEFFS,1,2)+F1368*INDEX(FTPCT_COEFFS,1,3)+G1367*INDEX(FTPCT_COEFFS,1,4)+AD1371*AD1373</f>
        <v>#N/A</v>
      </c>
      <c r="AJ1368" s="338" t="e">
        <f t="shared" ca="1" si="2356"/>
        <v>#N/A</v>
      </c>
      <c r="AK1368" s="55"/>
      <c r="AL1368" s="55"/>
      <c r="AM1368" s="55"/>
      <c r="AN1368" s="55"/>
      <c r="AO1368" s="55"/>
      <c r="AP1368" s="55"/>
      <c r="AQ1368" s="55"/>
      <c r="AR1368" s="55"/>
    </row>
    <row r="1369" spans="1:45" x14ac:dyDescent="0.3">
      <c r="A1369" s="54" t="e">
        <f ca="1">IF(D1367&gt;(D1368+(AVERAGE(V1367,W1367)-AVERAGE(V1368,W1368))/2)+2.5,C1367,IF(D1368&gt;(D1367+(AVERAGE(V1368,W1368)-AVERAGE(V1367,W1367))/2)+2.5,C1368,"Close"))</f>
        <v>#N/A</v>
      </c>
      <c r="B1369" s="64" t="e">
        <f ca="1">IF(D1368&gt;D1367,C1368,C1367)</f>
        <v>#N/A</v>
      </c>
      <c r="D1369" s="56"/>
      <c r="X1369" s="55"/>
      <c r="Y1369" s="55"/>
      <c r="Z1369" s="55"/>
      <c r="AA1369" s="55"/>
      <c r="AB1369" s="55"/>
      <c r="AC1369" s="337"/>
      <c r="AD1369" s="337"/>
      <c r="AE1369" s="337"/>
      <c r="AF1369" s="337"/>
      <c r="AG1369" s="337"/>
      <c r="AH1369" s="337"/>
      <c r="AI1369" s="337"/>
      <c r="AJ1369" s="337"/>
      <c r="AK1369" s="337"/>
      <c r="AL1369" s="337"/>
      <c r="AM1369" s="55"/>
      <c r="AN1369" s="55"/>
      <c r="AO1369" s="55"/>
      <c r="AP1369" s="55"/>
      <c r="AQ1369" s="55"/>
      <c r="AR1369" s="55"/>
      <c r="AS1369" s="55"/>
    </row>
    <row r="1370" spans="1:45" x14ac:dyDescent="0.3">
      <c r="X1370" s="54" t="s">
        <v>1305</v>
      </c>
      <c r="Y1370" s="54" t="s">
        <v>128</v>
      </c>
      <c r="Z1370" s="54" t="s">
        <v>157</v>
      </c>
      <c r="AA1370" s="54" t="s">
        <v>151</v>
      </c>
      <c r="AB1370" s="54" t="s">
        <v>1327</v>
      </c>
      <c r="AC1370" s="54" t="s">
        <v>129</v>
      </c>
      <c r="AD1370" s="54" t="s">
        <v>116</v>
      </c>
      <c r="AE1370" s="54"/>
      <c r="AF1370" s="54"/>
      <c r="AG1370" s="54"/>
      <c r="AH1370" s="54"/>
      <c r="AI1370" s="54"/>
      <c r="AJ1370" s="54"/>
      <c r="AK1370" s="54"/>
      <c r="AL1370" s="54"/>
      <c r="AM1370" s="54"/>
      <c r="AN1370" s="54"/>
      <c r="AO1370" s="54"/>
      <c r="AP1370" s="54"/>
      <c r="AQ1370" s="54"/>
      <c r="AR1370" s="54"/>
      <c r="AS1370" s="54"/>
    </row>
    <row r="1371" spans="1:45" x14ac:dyDescent="0.3">
      <c r="X1371" s="54"/>
      <c r="Y1371" s="54">
        <f t="shared" ref="Y1371:AD1371" si="2359">Y1364</f>
        <v>6.4436999999999998</v>
      </c>
      <c r="Z1371" s="54">
        <f t="shared" si="2359"/>
        <v>4.9371</v>
      </c>
      <c r="AA1371" s="54">
        <f t="shared" si="2359"/>
        <v>11.350300000000001</v>
      </c>
      <c r="AB1371" s="54">
        <f t="shared" si="2359"/>
        <v>7.1900000000000006E-2</v>
      </c>
      <c r="AC1371" s="54">
        <f t="shared" si="2359"/>
        <v>6.2766000000000002</v>
      </c>
      <c r="AD1371" s="54">
        <f t="shared" si="2359"/>
        <v>11.042999999999999</v>
      </c>
      <c r="AE1371" s="54"/>
      <c r="AF1371" s="336"/>
      <c r="AG1371" s="336"/>
      <c r="AH1371" s="336"/>
      <c r="AI1371" s="54"/>
      <c r="AJ1371" s="54"/>
      <c r="AK1371" s="54"/>
      <c r="AL1371" s="54"/>
      <c r="AM1371" s="54"/>
      <c r="AN1371" s="54"/>
      <c r="AO1371" s="54"/>
      <c r="AP1371" s="54"/>
      <c r="AQ1371" s="54"/>
      <c r="AR1371" s="54"/>
      <c r="AS1371" s="54"/>
    </row>
    <row r="1372" spans="1:45" x14ac:dyDescent="0.3">
      <c r="D1372" s="56"/>
      <c r="X1372" s="336"/>
      <c r="Y1372" s="336">
        <f t="shared" ca="1" si="2311"/>
        <v>-0.71695961035293121</v>
      </c>
      <c r="Z1372" s="336">
        <f t="shared" ca="1" si="2311"/>
        <v>0.36185621123352385</v>
      </c>
      <c r="AA1372" s="336">
        <f t="shared" ca="1" si="2311"/>
        <v>1.3327035826783884</v>
      </c>
      <c r="AB1372" s="336">
        <f t="shared" ca="1" si="2311"/>
        <v>-1.0265172697981652E-4</v>
      </c>
      <c r="AC1372" s="336">
        <f t="shared" ca="1" si="2311"/>
        <v>-2.6560158096255667E-4</v>
      </c>
      <c r="AD1372" s="336">
        <f t="shared" ca="1" si="2311"/>
        <v>0.43743287857476942</v>
      </c>
      <c r="AE1372" s="336"/>
      <c r="AF1372" s="336"/>
      <c r="AG1372" s="336"/>
      <c r="AH1372" s="336"/>
      <c r="AI1372" s="54"/>
      <c r="AJ1372" s="54"/>
      <c r="AK1372" s="54"/>
      <c r="AL1372" s="336"/>
      <c r="AM1372" s="336"/>
      <c r="AN1372" s="336"/>
      <c r="AO1372" s="336"/>
      <c r="AP1372" s="54"/>
      <c r="AQ1372" s="336"/>
      <c r="AR1372" s="336"/>
      <c r="AS1372" s="336"/>
    </row>
    <row r="1373" spans="1:45" x14ac:dyDescent="0.3">
      <c r="C1373" s="54"/>
      <c r="D1373" s="56"/>
      <c r="Y1373" s="336">
        <f t="shared" ca="1" si="2311"/>
        <v>-5.5648075221347668E-2</v>
      </c>
      <c r="Z1373" s="336">
        <f t="shared" ca="1" si="2311"/>
        <v>0.35521072399977338</v>
      </c>
      <c r="AA1373" s="336">
        <f t="shared" ca="1" si="2311"/>
        <v>-0.79949717110025853</v>
      </c>
      <c r="AB1373" s="336">
        <f t="shared" ca="1" si="2311"/>
        <v>0.38689338058161077</v>
      </c>
      <c r="AC1373" s="336">
        <f t="shared" ca="1" si="2311"/>
        <v>-0.9888844831554473</v>
      </c>
      <c r="AD1373" s="336">
        <f t="shared" ca="1" si="2311"/>
        <v>-2.4485749889300745E-2</v>
      </c>
      <c r="AE1373" s="55"/>
      <c r="AF1373" s="55"/>
      <c r="AG1373" s="55"/>
      <c r="AH1373" s="55"/>
      <c r="AI1373" s="55"/>
      <c r="AJ1373" s="55"/>
      <c r="AK1373" s="55"/>
      <c r="AL1373" s="55"/>
      <c r="AM1373" s="55"/>
      <c r="AN1373" s="55"/>
      <c r="AO1373" s="55"/>
      <c r="AP1373" s="55"/>
      <c r="AQ1373" s="55"/>
      <c r="AR1373" s="55"/>
      <c r="AS1373" s="55"/>
    </row>
    <row r="1374" spans="1:45" x14ac:dyDescent="0.3">
      <c r="B1374" s="54" t="s">
        <v>172</v>
      </c>
      <c r="C1374" s="53">
        <f>C1367</f>
        <v>0</v>
      </c>
      <c r="D1374" s="56" t="e">
        <f t="shared" ref="D1374:D1375" ca="1" si="2360">AJ1374</f>
        <v>#N/A</v>
      </c>
      <c r="E1374" s="52" t="e">
        <f t="shared" ref="E1374:W1374" si="2361">E1367</f>
        <v>#N/A</v>
      </c>
      <c r="F1374" s="52" t="e">
        <f t="shared" si="2361"/>
        <v>#N/A</v>
      </c>
      <c r="G1374" s="52" t="e">
        <f t="shared" si="2361"/>
        <v>#N/A</v>
      </c>
      <c r="H1374" s="52" t="e">
        <f t="shared" si="2361"/>
        <v>#N/A</v>
      </c>
      <c r="I1374" s="52" t="e">
        <f t="shared" si="2361"/>
        <v>#N/A</v>
      </c>
      <c r="J1374" s="52" t="e">
        <f t="shared" si="2361"/>
        <v>#N/A</v>
      </c>
      <c r="K1374" s="52" t="e">
        <f t="shared" si="2361"/>
        <v>#N/A</v>
      </c>
      <c r="L1374" s="52" t="e">
        <f t="shared" si="2361"/>
        <v>#N/A</v>
      </c>
      <c r="M1374" s="52" t="e">
        <f t="shared" si="2361"/>
        <v>#N/A</v>
      </c>
      <c r="N1374" s="52" t="e">
        <f t="shared" si="2361"/>
        <v>#N/A</v>
      </c>
      <c r="O1374" s="52" t="e">
        <f t="shared" si="2361"/>
        <v>#N/A</v>
      </c>
      <c r="P1374" s="52" t="e">
        <f t="shared" si="2361"/>
        <v>#N/A</v>
      </c>
      <c r="Q1374" s="52" t="e">
        <f t="shared" si="2361"/>
        <v>#N/A</v>
      </c>
      <c r="R1374" s="52" t="e">
        <f t="shared" si="2361"/>
        <v>#N/A</v>
      </c>
      <c r="S1374" s="52" t="e">
        <f t="shared" si="2361"/>
        <v>#N/A</v>
      </c>
      <c r="T1374" s="52" t="e">
        <f t="shared" si="2361"/>
        <v>#N/A</v>
      </c>
      <c r="U1374" s="52" t="e">
        <f t="shared" si="2361"/>
        <v>#N/A</v>
      </c>
      <c r="V1374" s="52" t="e">
        <f t="shared" si="2361"/>
        <v>#N/A</v>
      </c>
      <c r="W1374" s="52" t="e">
        <f t="shared" si="2361"/>
        <v>#N/A</v>
      </c>
      <c r="X1374" s="55" t="e">
        <f t="shared" ref="X1374:X1375" si="2362">(H1374-(O1374*P1374)/100-3*(J1374*K1374)/100)/2</f>
        <v>#N/A</v>
      </c>
      <c r="Y1374" s="55" t="e">
        <f t="shared" ref="Y1374:Y1375" si="2363">SUM(X1374,(J1374*K1374/100))/(F1374/100)</f>
        <v>#N/A</v>
      </c>
      <c r="Z1374" s="55" t="e">
        <f t="shared" ref="Z1374" si="2364">U1374*0.5+U1375*0.5</f>
        <v>#N/A</v>
      </c>
      <c r="AA1374" s="55" t="e">
        <f t="shared" ref="AA1374:AA1375" si="2365">J1374/Y1374</f>
        <v>#N/A</v>
      </c>
      <c r="AB1374" s="336" t="e">
        <f t="shared" ref="AB1374:AB1375" si="2366">X1374/(Y1374-J1374)</f>
        <v>#N/A</v>
      </c>
      <c r="AC1374" s="223" t="e">
        <f ca="1">INDEX(FGA_COEFFS,1,1)+Z1374*INDEX(FGA_COEFFS,1,2)+Y1374*INDEX(FGA_COEFFS,1,3)+R1374*INDEX(FGA_COEFFS,1,4)+Q1375*INDEX(FGA_COEFFS,1,5)+S1374*INDEX(FGA_COEFFS,1,6)+T1375*INDEX(FGA_COEFFS,1,7)+M1375*INDEX(FGA_COEFFS,1,8)+Y1378*Y1379</f>
        <v>#N/A</v>
      </c>
      <c r="AD1374" s="223" t="e">
        <f ca="1">INDEX(THREEPTA_COEFFS,1,1)+AC1374*INDEX(THREEPTA_COEFFS,1,2)+J1374*INDEX(THREEPTA_COEFFS,1,3)+AA1374*INDEX(THREEPTA_COEFFS,1,4)+K1374*INDEX(THREEPTA_COEFFS,1,5)+L1375*INDEX(THREEPTA_COEFFS,1,6)+Z1378*Z1379</f>
        <v>#N/A</v>
      </c>
      <c r="AE1374" s="223" t="e">
        <f ca="1">INDEX(THREEPTPCT_COEFFS,1,1)+K1374*INDEX(THREEPTPCT_COEFFS,1,2)+L1375*INDEX(THREEPTPCT_COEFFS,1,3)+AA1378*AA1379</f>
        <v>#N/A</v>
      </c>
      <c r="AF1374" s="55" t="e">
        <f t="shared" ref="AF1374:AF1375" ca="1" si="2367">AC1374-AD1374</f>
        <v>#N/A</v>
      </c>
      <c r="AG1374" s="223" t="e">
        <f ca="1">INDEX(TWOPTPCT_COEFFS,1,1)+AB1374*INDEX(TWOPTPCT_COEFFS,1,2)+I1375*INDEX(TWOPTPCT_COEFFS,1,3)+G1375*INDEX(TWOPTPCT_COEFFS,1,4)+L1375*INDEX(TWOPTPCT_COEFFS,1,5)+AB1378*AB1379</f>
        <v>#N/A</v>
      </c>
      <c r="AH1374" s="223" t="e">
        <f ca="1">INDEX(FTA_COEFFS,1,1)+O1374*INDEX(FTA_COEFFS,1,2)+N1375*INDEX(FTA_COEFFS,1,3)+(Q1374+R1374)*INDEX(FTA_COEFFS,1,4)+(Q1375+R1375)*INDEX(FTA_COEFFS,1,5)+M1375*INDEX(FTA_COEFFS,1,6)+AC1378*AC1379</f>
        <v>#N/A</v>
      </c>
      <c r="AI1374" s="223" t="e">
        <f ca="1">INDEX(FTPCT_COEFFS,1,1)+P1374*INDEX(FTPCT_COEFFS,1,2)+F1374*INDEX(FTPCT_COEFFS,1,3)+G1375*INDEX(FTPCT_COEFFS,1,4)+AD1378*AD1379</f>
        <v>#N/A</v>
      </c>
      <c r="AJ1374" s="338" t="e">
        <f t="shared" ref="AJ1374:AJ1375" ca="1" si="2368">AD1374*AE1374/100+AF1374*AG1374+AH1374*AI1374/100</f>
        <v>#N/A</v>
      </c>
      <c r="AK1374" s="55"/>
      <c r="AL1374" s="55"/>
      <c r="AM1374" s="55"/>
      <c r="AN1374" s="55"/>
      <c r="AO1374" s="55"/>
      <c r="AP1374" s="55"/>
      <c r="AQ1374" s="55"/>
      <c r="AR1374" s="55"/>
    </row>
    <row r="1375" spans="1:45" x14ac:dyDescent="0.3">
      <c r="B1375" s="54" t="s">
        <v>175</v>
      </c>
      <c r="C1375" s="54">
        <f>C1368</f>
        <v>0</v>
      </c>
      <c r="D1375" s="56" t="e">
        <f t="shared" ca="1" si="2360"/>
        <v>#N/A</v>
      </c>
      <c r="E1375" s="52" t="e">
        <f t="shared" ref="E1375:W1375" si="2369">E1368</f>
        <v>#N/A</v>
      </c>
      <c r="F1375" s="52" t="e">
        <f t="shared" si="2369"/>
        <v>#N/A</v>
      </c>
      <c r="G1375" s="52" t="e">
        <f t="shared" si="2369"/>
        <v>#N/A</v>
      </c>
      <c r="H1375" s="52" t="e">
        <f t="shared" si="2369"/>
        <v>#N/A</v>
      </c>
      <c r="I1375" s="52" t="e">
        <f t="shared" si="2369"/>
        <v>#N/A</v>
      </c>
      <c r="J1375" s="52" t="e">
        <f t="shared" si="2369"/>
        <v>#N/A</v>
      </c>
      <c r="K1375" s="52" t="e">
        <f t="shared" si="2369"/>
        <v>#N/A</v>
      </c>
      <c r="L1375" s="52" t="e">
        <f t="shared" si="2369"/>
        <v>#N/A</v>
      </c>
      <c r="M1375" s="52" t="e">
        <f t="shared" si="2369"/>
        <v>#N/A</v>
      </c>
      <c r="N1375" s="52" t="e">
        <f t="shared" si="2369"/>
        <v>#N/A</v>
      </c>
      <c r="O1375" s="52" t="e">
        <f t="shared" si="2369"/>
        <v>#N/A</v>
      </c>
      <c r="P1375" s="52" t="e">
        <f t="shared" si="2369"/>
        <v>#N/A</v>
      </c>
      <c r="Q1375" s="52" t="e">
        <f t="shared" si="2369"/>
        <v>#N/A</v>
      </c>
      <c r="R1375" s="52" t="e">
        <f t="shared" si="2369"/>
        <v>#N/A</v>
      </c>
      <c r="S1375" s="52" t="e">
        <f t="shared" si="2369"/>
        <v>#N/A</v>
      </c>
      <c r="T1375" s="52" t="e">
        <f t="shared" si="2369"/>
        <v>#N/A</v>
      </c>
      <c r="U1375" s="52" t="e">
        <f t="shared" si="2369"/>
        <v>#N/A</v>
      </c>
      <c r="V1375" s="52" t="e">
        <f t="shared" si="2369"/>
        <v>#N/A</v>
      </c>
      <c r="W1375" s="52" t="e">
        <f t="shared" si="2369"/>
        <v>#N/A</v>
      </c>
      <c r="X1375" s="55" t="e">
        <f t="shared" si="2362"/>
        <v>#N/A</v>
      </c>
      <c r="Y1375" s="55" t="e">
        <f t="shared" si="2363"/>
        <v>#N/A</v>
      </c>
      <c r="Z1375" s="55" t="e">
        <f t="shared" ref="Z1375" si="2370">Z1374</f>
        <v>#N/A</v>
      </c>
      <c r="AA1375" s="55" t="e">
        <f t="shared" si="2365"/>
        <v>#N/A</v>
      </c>
      <c r="AB1375" s="336" t="e">
        <f t="shared" si="2366"/>
        <v>#N/A</v>
      </c>
      <c r="AC1375" s="223" t="e">
        <f ca="1">INDEX(FGA_COEFFS,1,1)+Z1375*INDEX(FGA_COEFFS,1,2)+Y1375*INDEX(FGA_COEFFS,1,3)+R1375*INDEX(FGA_COEFFS,1,4)+Q1374*INDEX(FGA_COEFFS,1,5)+S1375*INDEX(FGA_COEFFS,1,6)+T1374*INDEX(FGA_COEFFS,1,7)+M1374*INDEX(FGA_COEFFS,1,8)+Y1378*Y1380</f>
        <v>#N/A</v>
      </c>
      <c r="AD1375" s="223" t="e">
        <f ca="1">INDEX(THREEPTA_COEFFS,1,1)+AC1375*INDEX(THREEPTA_COEFFS,1,2)+J1375*INDEX(THREEPTA_COEFFS,1,3)+AA1375*INDEX(THREEPTA_COEFFS,1,4)+K1375*INDEX(THREEPTA_COEFFS,1,5)+L1374*INDEX(THREEPTA_COEFFS,1,6)+Z1378*Z1380</f>
        <v>#N/A</v>
      </c>
      <c r="AE1375" s="223" t="e">
        <f ca="1">INDEX(THREEPTPCT_COEFFS,1,1)+K1375*INDEX(THREEPTPCT_COEFFS,1,2)+L1374*INDEX(THREEPTPCT_COEFFS,1,3)+AA1378*AA1380</f>
        <v>#N/A</v>
      </c>
      <c r="AF1375" s="55" t="e">
        <f t="shared" ca="1" si="2367"/>
        <v>#N/A</v>
      </c>
      <c r="AG1375" s="223" t="e">
        <f ca="1">INDEX(TWOPTPCT_COEFFS,1,1)+AB1375*INDEX(TWOPTPCT_COEFFS,1,2)+I1374*INDEX(TWOPTPCT_COEFFS,1,3)+G1374*INDEX(TWOPTPCT_COEFFS,1,4)+L1374*INDEX(TWOPTPCT_COEFFS,1,5)+AB1378*AB1380</f>
        <v>#N/A</v>
      </c>
      <c r="AH1375" s="223" t="e">
        <f ca="1">INDEX(FTA_COEFFS,1,1)+O1375*INDEX(FTA_COEFFS,1,2)+N1374*INDEX(FTA_COEFFS,1,3)+(Q1375+R1375)*INDEX(FTA_COEFFS,1,4)+(Q1374+R1374)*INDEX(FTA_COEFFS,1,5)+M1374*INDEX(FTA_COEFFS,1,6)+AC1378*AC1380</f>
        <v>#N/A</v>
      </c>
      <c r="AI1375" s="223" t="e">
        <f ca="1">INDEX(FTPCT_COEFFS,1,1)+P1375*INDEX(FTPCT_COEFFS,1,2)+F1375*INDEX(FTPCT_COEFFS,1,3)+G1374*INDEX(FTPCT_COEFFS,1,4)+AD1378*AD1380</f>
        <v>#N/A</v>
      </c>
      <c r="AJ1375" s="338" t="e">
        <f t="shared" ca="1" si="2368"/>
        <v>#N/A</v>
      </c>
      <c r="AK1375" s="55"/>
      <c r="AL1375" s="55"/>
      <c r="AM1375" s="55"/>
      <c r="AN1375" s="55"/>
      <c r="AO1375" s="55"/>
      <c r="AP1375" s="55"/>
      <c r="AQ1375" s="55"/>
      <c r="AR1375" s="55"/>
    </row>
    <row r="1376" spans="1:45" x14ac:dyDescent="0.3">
      <c r="A1376" s="54" t="e">
        <f ca="1">IF(D1374&gt;(D1375+(AVERAGE(V1374,W1374)-AVERAGE(V1375,W1375))/2)+2.5,C1374,IF(D1375&gt;(D1374+(AVERAGE(V1375,W1375)-AVERAGE(V1374,W1374))/2)+2.5,C1375,"Close"))</f>
        <v>#N/A</v>
      </c>
      <c r="B1376" s="64" t="e">
        <f ca="1">IF(D1375&gt;D1374,C1375,C1374)</f>
        <v>#N/A</v>
      </c>
      <c r="D1376" s="56"/>
      <c r="X1376" s="55"/>
      <c r="Y1376" s="55"/>
      <c r="Z1376" s="55"/>
      <c r="AA1376" s="55"/>
      <c r="AB1376" s="55"/>
      <c r="AC1376" s="337"/>
      <c r="AD1376" s="337"/>
      <c r="AE1376" s="337"/>
      <c r="AF1376" s="337"/>
      <c r="AG1376" s="337"/>
      <c r="AH1376" s="337"/>
      <c r="AI1376" s="337"/>
      <c r="AJ1376" s="337"/>
      <c r="AK1376" s="337"/>
      <c r="AL1376" s="337"/>
      <c r="AM1376" s="55"/>
      <c r="AN1376" s="55"/>
      <c r="AO1376" s="55"/>
      <c r="AP1376" s="55"/>
      <c r="AQ1376" s="55"/>
      <c r="AR1376" s="55"/>
      <c r="AS1376" s="55"/>
    </row>
    <row r="1377" spans="1:45" x14ac:dyDescent="0.3">
      <c r="X1377" s="54" t="s">
        <v>1305</v>
      </c>
      <c r="Y1377" s="54" t="s">
        <v>128</v>
      </c>
      <c r="Z1377" s="54" t="s">
        <v>157</v>
      </c>
      <c r="AA1377" s="54" t="s">
        <v>151</v>
      </c>
      <c r="AB1377" s="54" t="s">
        <v>1327</v>
      </c>
      <c r="AC1377" s="54" t="s">
        <v>129</v>
      </c>
      <c r="AD1377" s="54" t="s">
        <v>116</v>
      </c>
      <c r="AE1377" s="54"/>
      <c r="AF1377" s="54"/>
      <c r="AG1377" s="54"/>
      <c r="AH1377" s="54"/>
      <c r="AI1377" s="54"/>
      <c r="AJ1377" s="54"/>
      <c r="AK1377" s="54"/>
      <c r="AL1377" s="54"/>
      <c r="AM1377" s="54"/>
      <c r="AN1377" s="54"/>
      <c r="AO1377" s="54"/>
      <c r="AP1377" s="54"/>
      <c r="AQ1377" s="54"/>
      <c r="AR1377" s="54"/>
      <c r="AS1377" s="54"/>
    </row>
    <row r="1378" spans="1:45" x14ac:dyDescent="0.3">
      <c r="X1378" s="54"/>
      <c r="Y1378" s="54">
        <f t="shared" ref="Y1378:AD1378" si="2371">Y1371</f>
        <v>6.4436999999999998</v>
      </c>
      <c r="Z1378" s="54">
        <f t="shared" si="2371"/>
        <v>4.9371</v>
      </c>
      <c r="AA1378" s="54">
        <f t="shared" si="2371"/>
        <v>11.350300000000001</v>
      </c>
      <c r="AB1378" s="54">
        <f t="shared" si="2371"/>
        <v>7.1900000000000006E-2</v>
      </c>
      <c r="AC1378" s="54">
        <f t="shared" si="2371"/>
        <v>6.2766000000000002</v>
      </c>
      <c r="AD1378" s="54">
        <f t="shared" si="2371"/>
        <v>11.042999999999999</v>
      </c>
      <c r="AE1378" s="54"/>
      <c r="AF1378" s="336"/>
      <c r="AG1378" s="336"/>
      <c r="AH1378" s="336"/>
      <c r="AI1378" s="54"/>
      <c r="AJ1378" s="54"/>
      <c r="AK1378" s="54"/>
      <c r="AL1378" s="54"/>
      <c r="AM1378" s="54"/>
      <c r="AN1378" s="54"/>
      <c r="AO1378" s="54"/>
      <c r="AP1378" s="54"/>
      <c r="AQ1378" s="54"/>
      <c r="AR1378" s="54"/>
      <c r="AS1378" s="54"/>
    </row>
    <row r="1379" spans="1:45" x14ac:dyDescent="0.3">
      <c r="D1379" s="56"/>
      <c r="X1379" s="336"/>
      <c r="Y1379" s="336">
        <f t="shared" ca="1" si="2311"/>
        <v>-3.333265725656809E-4</v>
      </c>
      <c r="Z1379" s="336">
        <f t="shared" ca="1" si="2311"/>
        <v>-0.16725644186411728</v>
      </c>
      <c r="AA1379" s="336">
        <f t="shared" ca="1" si="2311"/>
        <v>7.0709367836335052E-2</v>
      </c>
      <c r="AB1379" s="336">
        <f t="shared" ca="1" si="2311"/>
        <v>-0.8411105260594145</v>
      </c>
      <c r="AC1379" s="336">
        <f t="shared" ca="1" si="2311"/>
        <v>-0.44768417652771708</v>
      </c>
      <c r="AD1379" s="336">
        <f t="shared" ca="1" si="2311"/>
        <v>0.49280208226397237</v>
      </c>
      <c r="AE1379" s="336"/>
      <c r="AF1379" s="336"/>
      <c r="AG1379" s="336"/>
      <c r="AH1379" s="336"/>
      <c r="AI1379" s="54"/>
      <c r="AJ1379" s="54"/>
      <c r="AK1379" s="54"/>
      <c r="AL1379" s="336"/>
      <c r="AM1379" s="336"/>
      <c r="AN1379" s="336"/>
      <c r="AO1379" s="336"/>
      <c r="AP1379" s="54"/>
      <c r="AQ1379" s="336"/>
      <c r="AR1379" s="336"/>
      <c r="AS1379" s="336"/>
    </row>
    <row r="1380" spans="1:45" x14ac:dyDescent="0.3">
      <c r="C1380" s="54"/>
      <c r="D1380" s="56"/>
      <c r="Y1380" s="336">
        <f t="shared" ca="1" si="2311"/>
        <v>0.45636589357727175</v>
      </c>
      <c r="Z1380" s="336">
        <f t="shared" ca="1" si="2311"/>
        <v>-9.4507670870600261E-2</v>
      </c>
      <c r="AA1380" s="336">
        <f t="shared" ca="1" si="2311"/>
        <v>0.72282909290393893</v>
      </c>
      <c r="AB1380" s="336">
        <f t="shared" ca="1" si="2311"/>
        <v>-1.3885528095859387</v>
      </c>
      <c r="AC1380" s="336">
        <f t="shared" ca="1" si="2311"/>
        <v>7.6294476903115346E-2</v>
      </c>
      <c r="AD1380" s="336">
        <f t="shared" ca="1" si="2311"/>
        <v>-8.6705597418542148E-3</v>
      </c>
      <c r="AE1380" s="55"/>
      <c r="AF1380" s="55"/>
      <c r="AG1380" s="55"/>
      <c r="AH1380" s="55"/>
      <c r="AI1380" s="55"/>
      <c r="AJ1380" s="55"/>
      <c r="AK1380" s="55"/>
      <c r="AL1380" s="55"/>
      <c r="AM1380" s="55"/>
      <c r="AN1380" s="55"/>
      <c r="AO1380" s="55"/>
      <c r="AP1380" s="55"/>
      <c r="AQ1380" s="55"/>
      <c r="AR1380" s="55"/>
      <c r="AS1380" s="55"/>
    </row>
    <row r="1381" spans="1:45" x14ac:dyDescent="0.3">
      <c r="B1381" s="54" t="s">
        <v>172</v>
      </c>
      <c r="C1381" s="53">
        <f>C1374</f>
        <v>0</v>
      </c>
      <c r="D1381" s="56" t="e">
        <f t="shared" ref="D1381:D1382" ca="1" si="2372">AJ1381</f>
        <v>#N/A</v>
      </c>
      <c r="E1381" s="52" t="e">
        <f t="shared" ref="E1381:W1381" si="2373">E1374</f>
        <v>#N/A</v>
      </c>
      <c r="F1381" s="52" t="e">
        <f t="shared" si="2373"/>
        <v>#N/A</v>
      </c>
      <c r="G1381" s="52" t="e">
        <f t="shared" si="2373"/>
        <v>#N/A</v>
      </c>
      <c r="H1381" s="52" t="e">
        <f t="shared" si="2373"/>
        <v>#N/A</v>
      </c>
      <c r="I1381" s="52" t="e">
        <f t="shared" si="2373"/>
        <v>#N/A</v>
      </c>
      <c r="J1381" s="52" t="e">
        <f t="shared" si="2373"/>
        <v>#N/A</v>
      </c>
      <c r="K1381" s="52" t="e">
        <f t="shared" si="2373"/>
        <v>#N/A</v>
      </c>
      <c r="L1381" s="52" t="e">
        <f t="shared" si="2373"/>
        <v>#N/A</v>
      </c>
      <c r="M1381" s="52" t="e">
        <f t="shared" si="2373"/>
        <v>#N/A</v>
      </c>
      <c r="N1381" s="52" t="e">
        <f t="shared" si="2373"/>
        <v>#N/A</v>
      </c>
      <c r="O1381" s="52" t="e">
        <f t="shared" si="2373"/>
        <v>#N/A</v>
      </c>
      <c r="P1381" s="52" t="e">
        <f t="shared" si="2373"/>
        <v>#N/A</v>
      </c>
      <c r="Q1381" s="52" t="e">
        <f t="shared" si="2373"/>
        <v>#N/A</v>
      </c>
      <c r="R1381" s="52" t="e">
        <f t="shared" si="2373"/>
        <v>#N/A</v>
      </c>
      <c r="S1381" s="52" t="e">
        <f t="shared" si="2373"/>
        <v>#N/A</v>
      </c>
      <c r="T1381" s="52" t="e">
        <f t="shared" si="2373"/>
        <v>#N/A</v>
      </c>
      <c r="U1381" s="52" t="e">
        <f t="shared" si="2373"/>
        <v>#N/A</v>
      </c>
      <c r="V1381" s="52" t="e">
        <f t="shared" si="2373"/>
        <v>#N/A</v>
      </c>
      <c r="W1381" s="52" t="e">
        <f t="shared" si="2373"/>
        <v>#N/A</v>
      </c>
      <c r="X1381" s="55" t="e">
        <f t="shared" ref="X1381:X1382" si="2374">(H1381-(O1381*P1381)/100-3*(J1381*K1381)/100)/2</f>
        <v>#N/A</v>
      </c>
      <c r="Y1381" s="55" t="e">
        <f t="shared" ref="Y1381:Y1382" si="2375">SUM(X1381,(J1381*K1381/100))/(F1381/100)</f>
        <v>#N/A</v>
      </c>
      <c r="Z1381" s="55" t="e">
        <f t="shared" ref="Z1381" si="2376">U1381*0.5+U1382*0.5</f>
        <v>#N/A</v>
      </c>
      <c r="AA1381" s="55" t="e">
        <f t="shared" ref="AA1381:AA1382" si="2377">J1381/Y1381</f>
        <v>#N/A</v>
      </c>
      <c r="AB1381" s="336" t="e">
        <f t="shared" ref="AB1381:AB1382" si="2378">X1381/(Y1381-J1381)</f>
        <v>#N/A</v>
      </c>
      <c r="AC1381" s="223" t="e">
        <f ca="1">INDEX(FGA_COEFFS,1,1)+Z1381*INDEX(FGA_COEFFS,1,2)+Y1381*INDEX(FGA_COEFFS,1,3)+R1381*INDEX(FGA_COEFFS,1,4)+Q1382*INDEX(FGA_COEFFS,1,5)+S1381*INDEX(FGA_COEFFS,1,6)+T1382*INDEX(FGA_COEFFS,1,7)+M1382*INDEX(FGA_COEFFS,1,8)+Y1385*Y1386</f>
        <v>#N/A</v>
      </c>
      <c r="AD1381" s="223" t="e">
        <f ca="1">INDEX(THREEPTA_COEFFS,1,1)+AC1381*INDEX(THREEPTA_COEFFS,1,2)+J1381*INDEX(THREEPTA_COEFFS,1,3)+AA1381*INDEX(THREEPTA_COEFFS,1,4)+K1381*INDEX(THREEPTA_COEFFS,1,5)+L1382*INDEX(THREEPTA_COEFFS,1,6)+Z1385*Z1386</f>
        <v>#N/A</v>
      </c>
      <c r="AE1381" s="223" t="e">
        <f ca="1">INDEX(THREEPTPCT_COEFFS,1,1)+K1381*INDEX(THREEPTPCT_COEFFS,1,2)+L1382*INDEX(THREEPTPCT_COEFFS,1,3)+AA1385*AA1386</f>
        <v>#N/A</v>
      </c>
      <c r="AF1381" s="55" t="e">
        <f t="shared" ref="AF1381:AF1382" ca="1" si="2379">AC1381-AD1381</f>
        <v>#N/A</v>
      </c>
      <c r="AG1381" s="223" t="e">
        <f ca="1">INDEX(TWOPTPCT_COEFFS,1,1)+AB1381*INDEX(TWOPTPCT_COEFFS,1,2)+I1382*INDEX(TWOPTPCT_COEFFS,1,3)+G1382*INDEX(TWOPTPCT_COEFFS,1,4)+L1382*INDEX(TWOPTPCT_COEFFS,1,5)+AB1385*AB1386</f>
        <v>#N/A</v>
      </c>
      <c r="AH1381" s="223" t="e">
        <f ca="1">INDEX(FTA_COEFFS,1,1)+O1381*INDEX(FTA_COEFFS,1,2)+N1382*INDEX(FTA_COEFFS,1,3)+(Q1381+R1381)*INDEX(FTA_COEFFS,1,4)+(Q1382+R1382)*INDEX(FTA_COEFFS,1,5)+M1382*INDEX(FTA_COEFFS,1,6)+AC1385*AC1386</f>
        <v>#N/A</v>
      </c>
      <c r="AI1381" s="223" t="e">
        <f ca="1">INDEX(FTPCT_COEFFS,1,1)+P1381*INDEX(FTPCT_COEFFS,1,2)+F1381*INDEX(FTPCT_COEFFS,1,3)+G1382*INDEX(FTPCT_COEFFS,1,4)+AD1385*AD1386</f>
        <v>#N/A</v>
      </c>
      <c r="AJ1381" s="338" t="e">
        <f t="shared" ref="AJ1381:AJ1382" ca="1" si="2380">AD1381*AE1381/100+AF1381*AG1381+AH1381*AI1381/100</f>
        <v>#N/A</v>
      </c>
      <c r="AK1381" s="55"/>
      <c r="AL1381" s="55"/>
      <c r="AM1381" s="55"/>
      <c r="AN1381" s="55"/>
      <c r="AO1381" s="55"/>
      <c r="AP1381" s="55"/>
      <c r="AQ1381" s="55"/>
      <c r="AR1381" s="55"/>
    </row>
    <row r="1382" spans="1:45" x14ac:dyDescent="0.3">
      <c r="B1382" s="54" t="s">
        <v>175</v>
      </c>
      <c r="C1382" s="54">
        <f>C1375</f>
        <v>0</v>
      </c>
      <c r="D1382" s="56" t="e">
        <f t="shared" ca="1" si="2372"/>
        <v>#N/A</v>
      </c>
      <c r="E1382" s="52" t="e">
        <f t="shared" ref="E1382:W1382" si="2381">E1375</f>
        <v>#N/A</v>
      </c>
      <c r="F1382" s="52" t="e">
        <f t="shared" si="2381"/>
        <v>#N/A</v>
      </c>
      <c r="G1382" s="52" t="e">
        <f t="shared" si="2381"/>
        <v>#N/A</v>
      </c>
      <c r="H1382" s="52" t="e">
        <f t="shared" si="2381"/>
        <v>#N/A</v>
      </c>
      <c r="I1382" s="52" t="e">
        <f t="shared" si="2381"/>
        <v>#N/A</v>
      </c>
      <c r="J1382" s="52" t="e">
        <f t="shared" si="2381"/>
        <v>#N/A</v>
      </c>
      <c r="K1382" s="52" t="e">
        <f t="shared" si="2381"/>
        <v>#N/A</v>
      </c>
      <c r="L1382" s="52" t="e">
        <f t="shared" si="2381"/>
        <v>#N/A</v>
      </c>
      <c r="M1382" s="52" t="e">
        <f t="shared" si="2381"/>
        <v>#N/A</v>
      </c>
      <c r="N1382" s="52" t="e">
        <f t="shared" si="2381"/>
        <v>#N/A</v>
      </c>
      <c r="O1382" s="52" t="e">
        <f t="shared" si="2381"/>
        <v>#N/A</v>
      </c>
      <c r="P1382" s="52" t="e">
        <f t="shared" si="2381"/>
        <v>#N/A</v>
      </c>
      <c r="Q1382" s="52" t="e">
        <f t="shared" si="2381"/>
        <v>#N/A</v>
      </c>
      <c r="R1382" s="52" t="e">
        <f t="shared" si="2381"/>
        <v>#N/A</v>
      </c>
      <c r="S1382" s="52" t="e">
        <f t="shared" si="2381"/>
        <v>#N/A</v>
      </c>
      <c r="T1382" s="52" t="e">
        <f t="shared" si="2381"/>
        <v>#N/A</v>
      </c>
      <c r="U1382" s="52" t="e">
        <f t="shared" si="2381"/>
        <v>#N/A</v>
      </c>
      <c r="V1382" s="52" t="e">
        <f t="shared" si="2381"/>
        <v>#N/A</v>
      </c>
      <c r="W1382" s="52" t="e">
        <f t="shared" si="2381"/>
        <v>#N/A</v>
      </c>
      <c r="X1382" s="55" t="e">
        <f t="shared" si="2374"/>
        <v>#N/A</v>
      </c>
      <c r="Y1382" s="55" t="e">
        <f t="shared" si="2375"/>
        <v>#N/A</v>
      </c>
      <c r="Z1382" s="55" t="e">
        <f t="shared" ref="Z1382" si="2382">Z1381</f>
        <v>#N/A</v>
      </c>
      <c r="AA1382" s="55" t="e">
        <f t="shared" si="2377"/>
        <v>#N/A</v>
      </c>
      <c r="AB1382" s="336" t="e">
        <f t="shared" si="2378"/>
        <v>#N/A</v>
      </c>
      <c r="AC1382" s="223" t="e">
        <f ca="1">INDEX(FGA_COEFFS,1,1)+Z1382*INDEX(FGA_COEFFS,1,2)+Y1382*INDEX(FGA_COEFFS,1,3)+R1382*INDEX(FGA_COEFFS,1,4)+Q1381*INDEX(FGA_COEFFS,1,5)+S1382*INDEX(FGA_COEFFS,1,6)+T1381*INDEX(FGA_COEFFS,1,7)+M1381*INDEX(FGA_COEFFS,1,8)+Y1385*Y1387</f>
        <v>#N/A</v>
      </c>
      <c r="AD1382" s="223" t="e">
        <f ca="1">INDEX(THREEPTA_COEFFS,1,1)+AC1382*INDEX(THREEPTA_COEFFS,1,2)+J1382*INDEX(THREEPTA_COEFFS,1,3)+AA1382*INDEX(THREEPTA_COEFFS,1,4)+K1382*INDEX(THREEPTA_COEFFS,1,5)+L1381*INDEX(THREEPTA_COEFFS,1,6)+Z1385*Z1387</f>
        <v>#N/A</v>
      </c>
      <c r="AE1382" s="223" t="e">
        <f ca="1">INDEX(THREEPTPCT_COEFFS,1,1)+K1382*INDEX(THREEPTPCT_COEFFS,1,2)+L1381*INDEX(THREEPTPCT_COEFFS,1,3)+AA1385*AA1387</f>
        <v>#N/A</v>
      </c>
      <c r="AF1382" s="55" t="e">
        <f t="shared" ca="1" si="2379"/>
        <v>#N/A</v>
      </c>
      <c r="AG1382" s="223" t="e">
        <f ca="1">INDEX(TWOPTPCT_COEFFS,1,1)+AB1382*INDEX(TWOPTPCT_COEFFS,1,2)+I1381*INDEX(TWOPTPCT_COEFFS,1,3)+G1381*INDEX(TWOPTPCT_COEFFS,1,4)+L1381*INDEX(TWOPTPCT_COEFFS,1,5)+AB1385*AB1387</f>
        <v>#N/A</v>
      </c>
      <c r="AH1382" s="223" t="e">
        <f ca="1">INDEX(FTA_COEFFS,1,1)+O1382*INDEX(FTA_COEFFS,1,2)+N1381*INDEX(FTA_COEFFS,1,3)+(Q1382+R1382)*INDEX(FTA_COEFFS,1,4)+(Q1381+R1381)*INDEX(FTA_COEFFS,1,5)+M1381*INDEX(FTA_COEFFS,1,6)+AC1385*AC1387</f>
        <v>#N/A</v>
      </c>
      <c r="AI1382" s="223" t="e">
        <f ca="1">INDEX(FTPCT_COEFFS,1,1)+P1382*INDEX(FTPCT_COEFFS,1,2)+F1382*INDEX(FTPCT_COEFFS,1,3)+G1381*INDEX(FTPCT_COEFFS,1,4)+AD1385*AD1387</f>
        <v>#N/A</v>
      </c>
      <c r="AJ1382" s="338" t="e">
        <f t="shared" ca="1" si="2380"/>
        <v>#N/A</v>
      </c>
      <c r="AK1382" s="55"/>
      <c r="AL1382" s="55"/>
      <c r="AM1382" s="55"/>
      <c r="AN1382" s="55"/>
      <c r="AO1382" s="55"/>
      <c r="AP1382" s="55"/>
      <c r="AQ1382" s="55"/>
      <c r="AR1382" s="55"/>
    </row>
    <row r="1383" spans="1:45" x14ac:dyDescent="0.3">
      <c r="A1383" s="54" t="e">
        <f ca="1">IF(D1381&gt;(D1382+(AVERAGE(V1381,W1381)-AVERAGE(V1382,W1382))/2)+2.5,C1381,IF(D1382&gt;(D1381+(AVERAGE(V1382,W1382)-AVERAGE(V1381,W1381))/2)+2.5,C1382,"Close"))</f>
        <v>#N/A</v>
      </c>
      <c r="B1383" s="64" t="e">
        <f ca="1">IF(D1382&gt;D1381,C1382,C1381)</f>
        <v>#N/A</v>
      </c>
      <c r="D1383" s="56"/>
      <c r="X1383" s="55"/>
      <c r="Y1383" s="55"/>
      <c r="Z1383" s="55"/>
      <c r="AA1383" s="55"/>
      <c r="AB1383" s="55"/>
      <c r="AC1383" s="337"/>
      <c r="AD1383" s="337"/>
      <c r="AE1383" s="337"/>
      <c r="AF1383" s="337"/>
      <c r="AG1383" s="337"/>
      <c r="AH1383" s="337"/>
      <c r="AI1383" s="337"/>
      <c r="AJ1383" s="337"/>
      <c r="AK1383" s="337"/>
      <c r="AL1383" s="337"/>
      <c r="AM1383" s="55"/>
      <c r="AN1383" s="55"/>
      <c r="AO1383" s="55"/>
      <c r="AP1383" s="55"/>
      <c r="AQ1383" s="55"/>
      <c r="AR1383" s="55"/>
      <c r="AS1383" s="55"/>
    </row>
    <row r="1384" spans="1:45" x14ac:dyDescent="0.3">
      <c r="X1384" s="54" t="s">
        <v>1305</v>
      </c>
      <c r="Y1384" s="54" t="s">
        <v>128</v>
      </c>
      <c r="Z1384" s="54" t="s">
        <v>157</v>
      </c>
      <c r="AA1384" s="54" t="s">
        <v>151</v>
      </c>
      <c r="AB1384" s="54" t="s">
        <v>1327</v>
      </c>
      <c r="AC1384" s="54" t="s">
        <v>129</v>
      </c>
      <c r="AD1384" s="54" t="s">
        <v>116</v>
      </c>
      <c r="AE1384" s="54"/>
      <c r="AF1384" s="54"/>
      <c r="AG1384" s="54"/>
      <c r="AH1384" s="54"/>
      <c r="AI1384" s="54"/>
      <c r="AJ1384" s="54"/>
      <c r="AK1384" s="54"/>
      <c r="AL1384" s="54"/>
      <c r="AM1384" s="54"/>
      <c r="AN1384" s="54"/>
      <c r="AO1384" s="54"/>
      <c r="AP1384" s="54"/>
      <c r="AQ1384" s="54"/>
      <c r="AR1384" s="54"/>
      <c r="AS1384" s="54"/>
    </row>
    <row r="1385" spans="1:45" x14ac:dyDescent="0.3">
      <c r="X1385" s="54"/>
      <c r="Y1385" s="54">
        <f t="shared" ref="Y1385:AD1385" si="2383">Y1378</f>
        <v>6.4436999999999998</v>
      </c>
      <c r="Z1385" s="54">
        <f t="shared" si="2383"/>
        <v>4.9371</v>
      </c>
      <c r="AA1385" s="54">
        <f t="shared" si="2383"/>
        <v>11.350300000000001</v>
      </c>
      <c r="AB1385" s="54">
        <f t="shared" si="2383"/>
        <v>7.1900000000000006E-2</v>
      </c>
      <c r="AC1385" s="54">
        <f t="shared" si="2383"/>
        <v>6.2766000000000002</v>
      </c>
      <c r="AD1385" s="54">
        <f t="shared" si="2383"/>
        <v>11.042999999999999</v>
      </c>
      <c r="AE1385" s="54"/>
      <c r="AF1385" s="336"/>
      <c r="AG1385" s="336"/>
      <c r="AH1385" s="336"/>
      <c r="AI1385" s="54"/>
      <c r="AJ1385" s="54"/>
      <c r="AK1385" s="54"/>
      <c r="AL1385" s="54"/>
      <c r="AM1385" s="54"/>
      <c r="AN1385" s="54"/>
      <c r="AO1385" s="54"/>
      <c r="AP1385" s="54"/>
      <c r="AQ1385" s="54"/>
      <c r="AR1385" s="54"/>
      <c r="AS1385" s="54"/>
    </row>
    <row r="1386" spans="1:45" x14ac:dyDescent="0.3">
      <c r="D1386" s="56"/>
      <c r="X1386" s="336"/>
      <c r="Y1386" s="336">
        <f t="shared" ca="1" si="2311"/>
        <v>-0.24446404925874701</v>
      </c>
      <c r="Z1386" s="336">
        <f t="shared" ca="1" si="2311"/>
        <v>-0.99822773282333443</v>
      </c>
      <c r="AA1386" s="336">
        <f t="shared" ca="1" si="2311"/>
        <v>0.99338873326889809</v>
      </c>
      <c r="AB1386" s="336">
        <f t="shared" ca="1" si="2311"/>
        <v>-0.33152663768451879</v>
      </c>
      <c r="AC1386" s="336">
        <f t="shared" ca="1" si="2311"/>
        <v>-0.54202557326225764</v>
      </c>
      <c r="AD1386" s="336">
        <f t="shared" ca="1" si="2311"/>
        <v>0.78957523505857075</v>
      </c>
      <c r="AE1386" s="336"/>
      <c r="AF1386" s="336"/>
      <c r="AG1386" s="336"/>
      <c r="AH1386" s="336"/>
      <c r="AI1386" s="54"/>
      <c r="AJ1386" s="54"/>
      <c r="AK1386" s="54"/>
      <c r="AL1386" s="336"/>
      <c r="AM1386" s="336"/>
      <c r="AN1386" s="336"/>
      <c r="AO1386" s="336"/>
      <c r="AP1386" s="54"/>
      <c r="AQ1386" s="336"/>
      <c r="AR1386" s="336"/>
      <c r="AS1386" s="336"/>
    </row>
    <row r="1387" spans="1:45" x14ac:dyDescent="0.3">
      <c r="C1387" s="54"/>
      <c r="D1387" s="56"/>
      <c r="Y1387" s="336">
        <f t="shared" ca="1" si="2311"/>
        <v>1.2529415906495327</v>
      </c>
      <c r="Z1387" s="336">
        <f t="shared" ca="1" si="2311"/>
        <v>5.3945718023290269E-3</v>
      </c>
      <c r="AA1387" s="336">
        <f t="shared" ca="1" si="2311"/>
        <v>-0.10306922497542506</v>
      </c>
      <c r="AB1387" s="336">
        <f t="shared" ca="1" si="2311"/>
        <v>0.1018749189019216</v>
      </c>
      <c r="AC1387" s="336">
        <f t="shared" ca="1" si="2311"/>
        <v>-0.95540828199032224</v>
      </c>
      <c r="AD1387" s="336">
        <f t="shared" ca="1" si="2311"/>
        <v>-1.8958661641030373E-3</v>
      </c>
      <c r="AE1387" s="55"/>
      <c r="AF1387" s="55"/>
      <c r="AG1387" s="55"/>
      <c r="AH1387" s="55"/>
      <c r="AI1387" s="55"/>
      <c r="AJ1387" s="55"/>
      <c r="AK1387" s="55"/>
      <c r="AL1387" s="55"/>
      <c r="AM1387" s="55"/>
      <c r="AN1387" s="55"/>
      <c r="AO1387" s="55"/>
      <c r="AP1387" s="55"/>
      <c r="AQ1387" s="55"/>
      <c r="AR1387" s="55"/>
      <c r="AS1387" s="55"/>
    </row>
    <row r="1388" spans="1:45" x14ac:dyDescent="0.3">
      <c r="B1388" s="54" t="s">
        <v>172</v>
      </c>
      <c r="C1388" s="53">
        <f>C1381</f>
        <v>0</v>
      </c>
      <c r="D1388" s="56" t="e">
        <f t="shared" ref="D1388:D1389" ca="1" si="2384">AJ1388</f>
        <v>#N/A</v>
      </c>
      <c r="E1388" s="52" t="e">
        <f t="shared" ref="E1388:W1388" si="2385">E1381</f>
        <v>#N/A</v>
      </c>
      <c r="F1388" s="52" t="e">
        <f t="shared" si="2385"/>
        <v>#N/A</v>
      </c>
      <c r="G1388" s="52" t="e">
        <f t="shared" si="2385"/>
        <v>#N/A</v>
      </c>
      <c r="H1388" s="52" t="e">
        <f t="shared" si="2385"/>
        <v>#N/A</v>
      </c>
      <c r="I1388" s="52" t="e">
        <f t="shared" si="2385"/>
        <v>#N/A</v>
      </c>
      <c r="J1388" s="52" t="e">
        <f t="shared" si="2385"/>
        <v>#N/A</v>
      </c>
      <c r="K1388" s="52" t="e">
        <f t="shared" si="2385"/>
        <v>#N/A</v>
      </c>
      <c r="L1388" s="52" t="e">
        <f t="shared" si="2385"/>
        <v>#N/A</v>
      </c>
      <c r="M1388" s="52" t="e">
        <f t="shared" si="2385"/>
        <v>#N/A</v>
      </c>
      <c r="N1388" s="52" t="e">
        <f t="shared" si="2385"/>
        <v>#N/A</v>
      </c>
      <c r="O1388" s="52" t="e">
        <f t="shared" si="2385"/>
        <v>#N/A</v>
      </c>
      <c r="P1388" s="52" t="e">
        <f t="shared" si="2385"/>
        <v>#N/A</v>
      </c>
      <c r="Q1388" s="52" t="e">
        <f t="shared" si="2385"/>
        <v>#N/A</v>
      </c>
      <c r="R1388" s="52" t="e">
        <f t="shared" si="2385"/>
        <v>#N/A</v>
      </c>
      <c r="S1388" s="52" t="e">
        <f t="shared" si="2385"/>
        <v>#N/A</v>
      </c>
      <c r="T1388" s="52" t="e">
        <f t="shared" si="2385"/>
        <v>#N/A</v>
      </c>
      <c r="U1388" s="52" t="e">
        <f t="shared" si="2385"/>
        <v>#N/A</v>
      </c>
      <c r="V1388" s="52" t="e">
        <f t="shared" si="2385"/>
        <v>#N/A</v>
      </c>
      <c r="W1388" s="52" t="e">
        <f t="shared" si="2385"/>
        <v>#N/A</v>
      </c>
      <c r="X1388" s="55" t="e">
        <f t="shared" ref="X1388:X1389" si="2386">(H1388-(O1388*P1388)/100-3*(J1388*K1388)/100)/2</f>
        <v>#N/A</v>
      </c>
      <c r="Y1388" s="55" t="e">
        <f t="shared" ref="Y1388:Y1389" si="2387">SUM(X1388,(J1388*K1388/100))/(F1388/100)</f>
        <v>#N/A</v>
      </c>
      <c r="Z1388" s="55" t="e">
        <f t="shared" ref="Z1388" si="2388">U1388*0.5+U1389*0.5</f>
        <v>#N/A</v>
      </c>
      <c r="AA1388" s="55" t="e">
        <f t="shared" ref="AA1388:AA1389" si="2389">J1388/Y1388</f>
        <v>#N/A</v>
      </c>
      <c r="AB1388" s="336" t="e">
        <f t="shared" ref="AB1388:AB1389" si="2390">X1388/(Y1388-J1388)</f>
        <v>#N/A</v>
      </c>
      <c r="AC1388" s="223" t="e">
        <f ca="1">INDEX(FGA_COEFFS,1,1)+Z1388*INDEX(FGA_COEFFS,1,2)+Y1388*INDEX(FGA_COEFFS,1,3)+R1388*INDEX(FGA_COEFFS,1,4)+Q1389*INDEX(FGA_COEFFS,1,5)+S1388*INDEX(FGA_COEFFS,1,6)+T1389*INDEX(FGA_COEFFS,1,7)+M1389*INDEX(FGA_COEFFS,1,8)+Y1392*Y1393</f>
        <v>#N/A</v>
      </c>
      <c r="AD1388" s="223" t="e">
        <f ca="1">INDEX(THREEPTA_COEFFS,1,1)+AC1388*INDEX(THREEPTA_COEFFS,1,2)+J1388*INDEX(THREEPTA_COEFFS,1,3)+AA1388*INDEX(THREEPTA_COEFFS,1,4)+K1388*INDEX(THREEPTA_COEFFS,1,5)+L1389*INDEX(THREEPTA_COEFFS,1,6)+Z1392*Z1393</f>
        <v>#N/A</v>
      </c>
      <c r="AE1388" s="223" t="e">
        <f ca="1">INDEX(THREEPTPCT_COEFFS,1,1)+K1388*INDEX(THREEPTPCT_COEFFS,1,2)+L1389*INDEX(THREEPTPCT_COEFFS,1,3)+AA1392*AA1393</f>
        <v>#N/A</v>
      </c>
      <c r="AF1388" s="55" t="e">
        <f t="shared" ref="AF1388:AF1389" ca="1" si="2391">AC1388-AD1388</f>
        <v>#N/A</v>
      </c>
      <c r="AG1388" s="223" t="e">
        <f ca="1">INDEX(TWOPTPCT_COEFFS,1,1)+AB1388*INDEX(TWOPTPCT_COEFFS,1,2)+I1389*INDEX(TWOPTPCT_COEFFS,1,3)+G1389*INDEX(TWOPTPCT_COEFFS,1,4)+L1389*INDEX(TWOPTPCT_COEFFS,1,5)+AB1392*AB1393</f>
        <v>#N/A</v>
      </c>
      <c r="AH1388" s="223" t="e">
        <f ca="1">INDEX(FTA_COEFFS,1,1)+O1388*INDEX(FTA_COEFFS,1,2)+N1389*INDEX(FTA_COEFFS,1,3)+(Q1388+R1388)*INDEX(FTA_COEFFS,1,4)+(Q1389+R1389)*INDEX(FTA_COEFFS,1,5)+M1389*INDEX(FTA_COEFFS,1,6)+AC1392*AC1393</f>
        <v>#N/A</v>
      </c>
      <c r="AI1388" s="223" t="e">
        <f ca="1">INDEX(FTPCT_COEFFS,1,1)+P1388*INDEX(FTPCT_COEFFS,1,2)+F1388*INDEX(FTPCT_COEFFS,1,3)+G1389*INDEX(FTPCT_COEFFS,1,4)+AD1392*AD1393</f>
        <v>#N/A</v>
      </c>
      <c r="AJ1388" s="338" t="e">
        <f t="shared" ref="AJ1388:AJ1389" ca="1" si="2392">AD1388*AE1388/100+AF1388*AG1388+AH1388*AI1388/100</f>
        <v>#N/A</v>
      </c>
      <c r="AK1388" s="55"/>
      <c r="AL1388" s="55"/>
      <c r="AM1388" s="55"/>
      <c r="AN1388" s="55"/>
      <c r="AO1388" s="55"/>
      <c r="AP1388" s="55"/>
      <c r="AQ1388" s="55"/>
      <c r="AR1388" s="55"/>
    </row>
    <row r="1389" spans="1:45" x14ac:dyDescent="0.3">
      <c r="B1389" s="54" t="s">
        <v>175</v>
      </c>
      <c r="C1389" s="54">
        <f>C1382</f>
        <v>0</v>
      </c>
      <c r="D1389" s="56" t="e">
        <f t="shared" ca="1" si="2384"/>
        <v>#N/A</v>
      </c>
      <c r="E1389" s="52" t="e">
        <f t="shared" ref="E1389:W1389" si="2393">E1382</f>
        <v>#N/A</v>
      </c>
      <c r="F1389" s="52" t="e">
        <f t="shared" si="2393"/>
        <v>#N/A</v>
      </c>
      <c r="G1389" s="52" t="e">
        <f t="shared" si="2393"/>
        <v>#N/A</v>
      </c>
      <c r="H1389" s="52" t="e">
        <f t="shared" si="2393"/>
        <v>#N/A</v>
      </c>
      <c r="I1389" s="52" t="e">
        <f t="shared" si="2393"/>
        <v>#N/A</v>
      </c>
      <c r="J1389" s="52" t="e">
        <f t="shared" si="2393"/>
        <v>#N/A</v>
      </c>
      <c r="K1389" s="52" t="e">
        <f t="shared" si="2393"/>
        <v>#N/A</v>
      </c>
      <c r="L1389" s="52" t="e">
        <f t="shared" si="2393"/>
        <v>#N/A</v>
      </c>
      <c r="M1389" s="52" t="e">
        <f t="shared" si="2393"/>
        <v>#N/A</v>
      </c>
      <c r="N1389" s="52" t="e">
        <f t="shared" si="2393"/>
        <v>#N/A</v>
      </c>
      <c r="O1389" s="52" t="e">
        <f t="shared" si="2393"/>
        <v>#N/A</v>
      </c>
      <c r="P1389" s="52" t="e">
        <f t="shared" si="2393"/>
        <v>#N/A</v>
      </c>
      <c r="Q1389" s="52" t="e">
        <f t="shared" si="2393"/>
        <v>#N/A</v>
      </c>
      <c r="R1389" s="52" t="e">
        <f t="shared" si="2393"/>
        <v>#N/A</v>
      </c>
      <c r="S1389" s="52" t="e">
        <f t="shared" si="2393"/>
        <v>#N/A</v>
      </c>
      <c r="T1389" s="52" t="e">
        <f t="shared" si="2393"/>
        <v>#N/A</v>
      </c>
      <c r="U1389" s="52" t="e">
        <f t="shared" si="2393"/>
        <v>#N/A</v>
      </c>
      <c r="V1389" s="52" t="e">
        <f t="shared" si="2393"/>
        <v>#N/A</v>
      </c>
      <c r="W1389" s="52" t="e">
        <f t="shared" si="2393"/>
        <v>#N/A</v>
      </c>
      <c r="X1389" s="55" t="e">
        <f t="shared" si="2386"/>
        <v>#N/A</v>
      </c>
      <c r="Y1389" s="55" t="e">
        <f t="shared" si="2387"/>
        <v>#N/A</v>
      </c>
      <c r="Z1389" s="55" t="e">
        <f t="shared" ref="Z1389" si="2394">Z1388</f>
        <v>#N/A</v>
      </c>
      <c r="AA1389" s="55" t="e">
        <f t="shared" si="2389"/>
        <v>#N/A</v>
      </c>
      <c r="AB1389" s="336" t="e">
        <f t="shared" si="2390"/>
        <v>#N/A</v>
      </c>
      <c r="AC1389" s="223" t="e">
        <f ca="1">INDEX(FGA_COEFFS,1,1)+Z1389*INDEX(FGA_COEFFS,1,2)+Y1389*INDEX(FGA_COEFFS,1,3)+R1389*INDEX(FGA_COEFFS,1,4)+Q1388*INDEX(FGA_COEFFS,1,5)+S1389*INDEX(FGA_COEFFS,1,6)+T1388*INDEX(FGA_COEFFS,1,7)+M1388*INDEX(FGA_COEFFS,1,8)+Y1392*Y1394</f>
        <v>#N/A</v>
      </c>
      <c r="AD1389" s="223" t="e">
        <f ca="1">INDEX(THREEPTA_COEFFS,1,1)+AC1389*INDEX(THREEPTA_COEFFS,1,2)+J1389*INDEX(THREEPTA_COEFFS,1,3)+AA1389*INDEX(THREEPTA_COEFFS,1,4)+K1389*INDEX(THREEPTA_COEFFS,1,5)+L1388*INDEX(THREEPTA_COEFFS,1,6)+Z1392*Z1394</f>
        <v>#N/A</v>
      </c>
      <c r="AE1389" s="223" t="e">
        <f ca="1">INDEX(THREEPTPCT_COEFFS,1,1)+K1389*INDEX(THREEPTPCT_COEFFS,1,2)+L1388*INDEX(THREEPTPCT_COEFFS,1,3)+AA1392*AA1394</f>
        <v>#N/A</v>
      </c>
      <c r="AF1389" s="55" t="e">
        <f t="shared" ca="1" si="2391"/>
        <v>#N/A</v>
      </c>
      <c r="AG1389" s="223" t="e">
        <f ca="1">INDEX(TWOPTPCT_COEFFS,1,1)+AB1389*INDEX(TWOPTPCT_COEFFS,1,2)+I1388*INDEX(TWOPTPCT_COEFFS,1,3)+G1388*INDEX(TWOPTPCT_COEFFS,1,4)+L1388*INDEX(TWOPTPCT_COEFFS,1,5)+AB1392*AB1394</f>
        <v>#N/A</v>
      </c>
      <c r="AH1389" s="223" t="e">
        <f ca="1">INDEX(FTA_COEFFS,1,1)+O1389*INDEX(FTA_COEFFS,1,2)+N1388*INDEX(FTA_COEFFS,1,3)+(Q1389+R1389)*INDEX(FTA_COEFFS,1,4)+(Q1388+R1388)*INDEX(FTA_COEFFS,1,5)+M1388*INDEX(FTA_COEFFS,1,6)+AC1392*AC1394</f>
        <v>#N/A</v>
      </c>
      <c r="AI1389" s="223" t="e">
        <f ca="1">INDEX(FTPCT_COEFFS,1,1)+P1389*INDEX(FTPCT_COEFFS,1,2)+F1389*INDEX(FTPCT_COEFFS,1,3)+G1388*INDEX(FTPCT_COEFFS,1,4)+AD1392*AD1394</f>
        <v>#N/A</v>
      </c>
      <c r="AJ1389" s="338" t="e">
        <f t="shared" ca="1" si="2392"/>
        <v>#N/A</v>
      </c>
      <c r="AK1389" s="55"/>
      <c r="AL1389" s="55"/>
      <c r="AM1389" s="55"/>
      <c r="AN1389" s="55"/>
      <c r="AO1389" s="55"/>
      <c r="AP1389" s="55"/>
      <c r="AQ1389" s="55"/>
      <c r="AR1389" s="55"/>
    </row>
    <row r="1390" spans="1:45" x14ac:dyDescent="0.3">
      <c r="A1390" s="54" t="e">
        <f ca="1">IF(D1388&gt;(D1389+(AVERAGE(V1388,W1388)-AVERAGE(V1389,W1389))/2)+2.5,C1388,IF(D1389&gt;(D1388+(AVERAGE(V1389,W1389)-AVERAGE(V1388,W1388))/2)+2.5,C1389,"Close"))</f>
        <v>#N/A</v>
      </c>
      <c r="B1390" s="64" t="e">
        <f ca="1">IF(D1389&gt;D1388,C1389,C1388)</f>
        <v>#N/A</v>
      </c>
      <c r="D1390" s="56"/>
      <c r="X1390" s="55"/>
      <c r="Y1390" s="55"/>
      <c r="Z1390" s="55"/>
      <c r="AA1390" s="55"/>
      <c r="AB1390" s="55"/>
      <c r="AC1390" s="337"/>
      <c r="AD1390" s="337"/>
      <c r="AE1390" s="337"/>
      <c r="AF1390" s="337"/>
      <c r="AG1390" s="337"/>
      <c r="AH1390" s="337"/>
      <c r="AI1390" s="337"/>
      <c r="AJ1390" s="337"/>
      <c r="AK1390" s="337"/>
      <c r="AL1390" s="337"/>
      <c r="AM1390" s="55"/>
      <c r="AN1390" s="55"/>
      <c r="AO1390" s="55"/>
      <c r="AP1390" s="55"/>
      <c r="AQ1390" s="55"/>
      <c r="AR1390" s="55"/>
      <c r="AS1390" s="55"/>
    </row>
    <row r="1391" spans="1:45" x14ac:dyDescent="0.3">
      <c r="X1391" s="54" t="s">
        <v>1305</v>
      </c>
      <c r="Y1391" s="54" t="s">
        <v>128</v>
      </c>
      <c r="Z1391" s="54" t="s">
        <v>157</v>
      </c>
      <c r="AA1391" s="54" t="s">
        <v>151</v>
      </c>
      <c r="AB1391" s="54" t="s">
        <v>1327</v>
      </c>
      <c r="AC1391" s="54" t="s">
        <v>129</v>
      </c>
      <c r="AD1391" s="54" t="s">
        <v>116</v>
      </c>
      <c r="AE1391" s="54"/>
      <c r="AF1391" s="54"/>
      <c r="AG1391" s="54"/>
      <c r="AH1391" s="54"/>
      <c r="AI1391" s="54"/>
      <c r="AJ1391" s="54"/>
      <c r="AK1391" s="54"/>
      <c r="AL1391" s="54"/>
      <c r="AM1391" s="54"/>
      <c r="AN1391" s="54"/>
      <c r="AO1391" s="54"/>
      <c r="AP1391" s="54"/>
      <c r="AQ1391" s="54"/>
      <c r="AR1391" s="54"/>
      <c r="AS1391" s="54"/>
    </row>
    <row r="1392" spans="1:45" x14ac:dyDescent="0.3">
      <c r="X1392" s="54"/>
      <c r="Y1392" s="54">
        <f t="shared" ref="Y1392:AD1392" si="2395">Y1385</f>
        <v>6.4436999999999998</v>
      </c>
      <c r="Z1392" s="54">
        <f t="shared" si="2395"/>
        <v>4.9371</v>
      </c>
      <c r="AA1392" s="54">
        <f t="shared" si="2395"/>
        <v>11.350300000000001</v>
      </c>
      <c r="AB1392" s="54">
        <f t="shared" si="2395"/>
        <v>7.1900000000000006E-2</v>
      </c>
      <c r="AC1392" s="54">
        <f t="shared" si="2395"/>
        <v>6.2766000000000002</v>
      </c>
      <c r="AD1392" s="54">
        <f t="shared" si="2395"/>
        <v>11.042999999999999</v>
      </c>
      <c r="AE1392" s="54"/>
      <c r="AF1392" s="336"/>
      <c r="AG1392" s="336"/>
      <c r="AH1392" s="336"/>
      <c r="AI1392" s="54"/>
      <c r="AJ1392" s="54"/>
      <c r="AK1392" s="54"/>
      <c r="AL1392" s="54"/>
      <c r="AM1392" s="54"/>
      <c r="AN1392" s="54"/>
      <c r="AO1392" s="54"/>
      <c r="AP1392" s="54"/>
      <c r="AQ1392" s="54"/>
      <c r="AR1392" s="54"/>
      <c r="AS1392" s="54"/>
    </row>
    <row r="1393" spans="1:45" x14ac:dyDescent="0.3">
      <c r="D1393" s="56"/>
      <c r="X1393" s="336"/>
      <c r="Y1393" s="336">
        <f t="shared" ca="1" si="2311"/>
        <v>6.5088154575485794E-4</v>
      </c>
      <c r="Z1393" s="336">
        <f t="shared" ca="1" si="2311"/>
        <v>-3.7997868942556905E-2</v>
      </c>
      <c r="AA1393" s="336">
        <f t="shared" ca="1" si="2311"/>
        <v>-0.17518751964513235</v>
      </c>
      <c r="AB1393" s="336">
        <f t="shared" ca="1" si="2311"/>
        <v>-0.80404610733838622</v>
      </c>
      <c r="AC1393" s="336">
        <f t="shared" ca="1" si="2311"/>
        <v>0.37826048642554433</v>
      </c>
      <c r="AD1393" s="336">
        <f t="shared" ca="1" si="2311"/>
        <v>5.1042735944976006E-6</v>
      </c>
      <c r="AE1393" s="336"/>
      <c r="AF1393" s="336"/>
      <c r="AG1393" s="336"/>
      <c r="AH1393" s="336"/>
      <c r="AI1393" s="54"/>
      <c r="AJ1393" s="54"/>
      <c r="AK1393" s="54"/>
      <c r="AL1393" s="336"/>
      <c r="AM1393" s="336"/>
      <c r="AN1393" s="336"/>
      <c r="AO1393" s="336"/>
      <c r="AP1393" s="54"/>
      <c r="AQ1393" s="336"/>
      <c r="AR1393" s="336"/>
      <c r="AS1393" s="336"/>
    </row>
    <row r="1394" spans="1:45" x14ac:dyDescent="0.3">
      <c r="C1394" s="54"/>
      <c r="D1394" s="56"/>
      <c r="Y1394" s="336">
        <f t="shared" ca="1" si="2311"/>
        <v>0.31538880301334127</v>
      </c>
      <c r="Z1394" s="336">
        <f t="shared" ca="1" si="2311"/>
        <v>0.21508251654833729</v>
      </c>
      <c r="AA1394" s="336">
        <f t="shared" ca="1" si="2311"/>
        <v>-1.1794286935287857</v>
      </c>
      <c r="AB1394" s="336">
        <f t="shared" ca="1" si="2311"/>
        <v>0.31499541129007252</v>
      </c>
      <c r="AC1394" s="336">
        <f t="shared" ca="1" si="2311"/>
        <v>1.467852840451981E-2</v>
      </c>
      <c r="AD1394" s="336">
        <f t="shared" ca="1" si="2311"/>
        <v>-2.2625357614488771E-2</v>
      </c>
      <c r="AE1394" s="55"/>
      <c r="AF1394" s="55"/>
      <c r="AG1394" s="55"/>
      <c r="AH1394" s="55"/>
      <c r="AI1394" s="55"/>
      <c r="AJ1394" s="55"/>
      <c r="AK1394" s="55"/>
      <c r="AL1394" s="55"/>
      <c r="AM1394" s="55"/>
      <c r="AN1394" s="55"/>
      <c r="AO1394" s="55"/>
      <c r="AP1394" s="55"/>
      <c r="AQ1394" s="55"/>
      <c r="AR1394" s="55"/>
      <c r="AS1394" s="55"/>
    </row>
    <row r="1395" spans="1:45" x14ac:dyDescent="0.3">
      <c r="B1395" s="54" t="s">
        <v>172</v>
      </c>
      <c r="C1395" s="53">
        <f>C1388</f>
        <v>0</v>
      </c>
      <c r="D1395" s="56" t="e">
        <f t="shared" ref="D1395:D1396" ca="1" si="2396">AJ1395</f>
        <v>#N/A</v>
      </c>
      <c r="E1395" s="52" t="e">
        <f t="shared" ref="E1395:W1395" si="2397">E1388</f>
        <v>#N/A</v>
      </c>
      <c r="F1395" s="52" t="e">
        <f t="shared" si="2397"/>
        <v>#N/A</v>
      </c>
      <c r="G1395" s="52" t="e">
        <f t="shared" si="2397"/>
        <v>#N/A</v>
      </c>
      <c r="H1395" s="52" t="e">
        <f t="shared" si="2397"/>
        <v>#N/A</v>
      </c>
      <c r="I1395" s="52" t="e">
        <f t="shared" si="2397"/>
        <v>#N/A</v>
      </c>
      <c r="J1395" s="52" t="e">
        <f t="shared" si="2397"/>
        <v>#N/A</v>
      </c>
      <c r="K1395" s="52" t="e">
        <f t="shared" si="2397"/>
        <v>#N/A</v>
      </c>
      <c r="L1395" s="52" t="e">
        <f t="shared" si="2397"/>
        <v>#N/A</v>
      </c>
      <c r="M1395" s="52" t="e">
        <f t="shared" si="2397"/>
        <v>#N/A</v>
      </c>
      <c r="N1395" s="52" t="e">
        <f t="shared" si="2397"/>
        <v>#N/A</v>
      </c>
      <c r="O1395" s="52" t="e">
        <f t="shared" si="2397"/>
        <v>#N/A</v>
      </c>
      <c r="P1395" s="52" t="e">
        <f t="shared" si="2397"/>
        <v>#N/A</v>
      </c>
      <c r="Q1395" s="52" t="e">
        <f t="shared" si="2397"/>
        <v>#N/A</v>
      </c>
      <c r="R1395" s="52" t="e">
        <f t="shared" si="2397"/>
        <v>#N/A</v>
      </c>
      <c r="S1395" s="52" t="e">
        <f t="shared" si="2397"/>
        <v>#N/A</v>
      </c>
      <c r="T1395" s="52" t="e">
        <f t="shared" si="2397"/>
        <v>#N/A</v>
      </c>
      <c r="U1395" s="52" t="e">
        <f t="shared" si="2397"/>
        <v>#N/A</v>
      </c>
      <c r="V1395" s="52" t="e">
        <f t="shared" si="2397"/>
        <v>#N/A</v>
      </c>
      <c r="W1395" s="52" t="e">
        <f t="shared" si="2397"/>
        <v>#N/A</v>
      </c>
      <c r="X1395" s="55" t="e">
        <f t="shared" ref="X1395:X1396" si="2398">(H1395-(O1395*P1395)/100-3*(J1395*K1395)/100)/2</f>
        <v>#N/A</v>
      </c>
      <c r="Y1395" s="55" t="e">
        <f t="shared" ref="Y1395:Y1396" si="2399">SUM(X1395,(J1395*K1395/100))/(F1395/100)</f>
        <v>#N/A</v>
      </c>
      <c r="Z1395" s="55" t="e">
        <f t="shared" ref="Z1395" si="2400">U1395*0.5+U1396*0.5</f>
        <v>#N/A</v>
      </c>
      <c r="AA1395" s="55" t="e">
        <f t="shared" ref="AA1395:AA1396" si="2401">J1395/Y1395</f>
        <v>#N/A</v>
      </c>
      <c r="AB1395" s="336" t="e">
        <f t="shared" ref="AB1395:AB1396" si="2402">X1395/(Y1395-J1395)</f>
        <v>#N/A</v>
      </c>
      <c r="AC1395" s="223" t="e">
        <f ca="1">INDEX(FGA_COEFFS,1,1)+Z1395*INDEX(FGA_COEFFS,1,2)+Y1395*INDEX(FGA_COEFFS,1,3)+R1395*INDEX(FGA_COEFFS,1,4)+Q1396*INDEX(FGA_COEFFS,1,5)+S1395*INDEX(FGA_COEFFS,1,6)+T1396*INDEX(FGA_COEFFS,1,7)+M1396*INDEX(FGA_COEFFS,1,8)+Y1399*Y1400</f>
        <v>#N/A</v>
      </c>
      <c r="AD1395" s="223" t="e">
        <f ca="1">INDEX(THREEPTA_COEFFS,1,1)+AC1395*INDEX(THREEPTA_COEFFS,1,2)+J1395*INDEX(THREEPTA_COEFFS,1,3)+AA1395*INDEX(THREEPTA_COEFFS,1,4)+K1395*INDEX(THREEPTA_COEFFS,1,5)+L1396*INDEX(THREEPTA_COEFFS,1,6)+Z1399*Z1400</f>
        <v>#N/A</v>
      </c>
      <c r="AE1395" s="223" t="e">
        <f ca="1">INDEX(THREEPTPCT_COEFFS,1,1)+K1395*INDEX(THREEPTPCT_COEFFS,1,2)+L1396*INDEX(THREEPTPCT_COEFFS,1,3)+AA1399*AA1400</f>
        <v>#N/A</v>
      </c>
      <c r="AF1395" s="55" t="e">
        <f t="shared" ref="AF1395:AF1396" ca="1" si="2403">AC1395-AD1395</f>
        <v>#N/A</v>
      </c>
      <c r="AG1395" s="223" t="e">
        <f ca="1">INDEX(TWOPTPCT_COEFFS,1,1)+AB1395*INDEX(TWOPTPCT_COEFFS,1,2)+I1396*INDEX(TWOPTPCT_COEFFS,1,3)+G1396*INDEX(TWOPTPCT_COEFFS,1,4)+L1396*INDEX(TWOPTPCT_COEFFS,1,5)+AB1399*AB1400</f>
        <v>#N/A</v>
      </c>
      <c r="AH1395" s="223" t="e">
        <f ca="1">INDEX(FTA_COEFFS,1,1)+O1395*INDEX(FTA_COEFFS,1,2)+N1396*INDEX(FTA_COEFFS,1,3)+(Q1395+R1395)*INDEX(FTA_COEFFS,1,4)+(Q1396+R1396)*INDEX(FTA_COEFFS,1,5)+M1396*INDEX(FTA_COEFFS,1,6)+AC1399*AC1400</f>
        <v>#N/A</v>
      </c>
      <c r="AI1395" s="223" t="e">
        <f ca="1">INDEX(FTPCT_COEFFS,1,1)+P1395*INDEX(FTPCT_COEFFS,1,2)+F1395*INDEX(FTPCT_COEFFS,1,3)+G1396*INDEX(FTPCT_COEFFS,1,4)+AD1399*AD1400</f>
        <v>#N/A</v>
      </c>
      <c r="AJ1395" s="338" t="e">
        <f t="shared" ref="AJ1395:AJ1396" ca="1" si="2404">AD1395*AE1395/100+AF1395*AG1395+AH1395*AI1395/100</f>
        <v>#N/A</v>
      </c>
      <c r="AK1395" s="55"/>
      <c r="AL1395" s="55"/>
      <c r="AM1395" s="55"/>
      <c r="AN1395" s="55"/>
      <c r="AO1395" s="55"/>
      <c r="AP1395" s="55"/>
      <c r="AQ1395" s="55"/>
      <c r="AR1395" s="55"/>
    </row>
    <row r="1396" spans="1:45" x14ac:dyDescent="0.3">
      <c r="B1396" s="54" t="s">
        <v>175</v>
      </c>
      <c r="C1396" s="54">
        <f>C1389</f>
        <v>0</v>
      </c>
      <c r="D1396" s="56" t="e">
        <f t="shared" ca="1" si="2396"/>
        <v>#N/A</v>
      </c>
      <c r="E1396" s="52" t="e">
        <f t="shared" ref="E1396:W1396" si="2405">E1389</f>
        <v>#N/A</v>
      </c>
      <c r="F1396" s="52" t="e">
        <f t="shared" si="2405"/>
        <v>#N/A</v>
      </c>
      <c r="G1396" s="52" t="e">
        <f t="shared" si="2405"/>
        <v>#N/A</v>
      </c>
      <c r="H1396" s="52" t="e">
        <f t="shared" si="2405"/>
        <v>#N/A</v>
      </c>
      <c r="I1396" s="52" t="e">
        <f t="shared" si="2405"/>
        <v>#N/A</v>
      </c>
      <c r="J1396" s="52" t="e">
        <f t="shared" si="2405"/>
        <v>#N/A</v>
      </c>
      <c r="K1396" s="52" t="e">
        <f t="shared" si="2405"/>
        <v>#N/A</v>
      </c>
      <c r="L1396" s="52" t="e">
        <f t="shared" si="2405"/>
        <v>#N/A</v>
      </c>
      <c r="M1396" s="52" t="e">
        <f t="shared" si="2405"/>
        <v>#N/A</v>
      </c>
      <c r="N1396" s="52" t="e">
        <f t="shared" si="2405"/>
        <v>#N/A</v>
      </c>
      <c r="O1396" s="52" t="e">
        <f t="shared" si="2405"/>
        <v>#N/A</v>
      </c>
      <c r="P1396" s="52" t="e">
        <f t="shared" si="2405"/>
        <v>#N/A</v>
      </c>
      <c r="Q1396" s="52" t="e">
        <f t="shared" si="2405"/>
        <v>#N/A</v>
      </c>
      <c r="R1396" s="52" t="e">
        <f t="shared" si="2405"/>
        <v>#N/A</v>
      </c>
      <c r="S1396" s="52" t="e">
        <f t="shared" si="2405"/>
        <v>#N/A</v>
      </c>
      <c r="T1396" s="52" t="e">
        <f t="shared" si="2405"/>
        <v>#N/A</v>
      </c>
      <c r="U1396" s="52" t="e">
        <f t="shared" si="2405"/>
        <v>#N/A</v>
      </c>
      <c r="V1396" s="52" t="e">
        <f t="shared" si="2405"/>
        <v>#N/A</v>
      </c>
      <c r="W1396" s="52" t="e">
        <f t="shared" si="2405"/>
        <v>#N/A</v>
      </c>
      <c r="X1396" s="55" t="e">
        <f t="shared" si="2398"/>
        <v>#N/A</v>
      </c>
      <c r="Y1396" s="55" t="e">
        <f t="shared" si="2399"/>
        <v>#N/A</v>
      </c>
      <c r="Z1396" s="55" t="e">
        <f t="shared" ref="Z1396" si="2406">Z1395</f>
        <v>#N/A</v>
      </c>
      <c r="AA1396" s="55" t="e">
        <f t="shared" si="2401"/>
        <v>#N/A</v>
      </c>
      <c r="AB1396" s="336" t="e">
        <f t="shared" si="2402"/>
        <v>#N/A</v>
      </c>
      <c r="AC1396" s="223" t="e">
        <f ca="1">INDEX(FGA_COEFFS,1,1)+Z1396*INDEX(FGA_COEFFS,1,2)+Y1396*INDEX(FGA_COEFFS,1,3)+R1396*INDEX(FGA_COEFFS,1,4)+Q1395*INDEX(FGA_COEFFS,1,5)+S1396*INDEX(FGA_COEFFS,1,6)+T1395*INDEX(FGA_COEFFS,1,7)+M1395*INDEX(FGA_COEFFS,1,8)+Y1399*Y1401</f>
        <v>#N/A</v>
      </c>
      <c r="AD1396" s="223" t="e">
        <f ca="1">INDEX(THREEPTA_COEFFS,1,1)+AC1396*INDEX(THREEPTA_COEFFS,1,2)+J1396*INDEX(THREEPTA_COEFFS,1,3)+AA1396*INDEX(THREEPTA_COEFFS,1,4)+K1396*INDEX(THREEPTA_COEFFS,1,5)+L1395*INDEX(THREEPTA_COEFFS,1,6)+Z1399*Z1401</f>
        <v>#N/A</v>
      </c>
      <c r="AE1396" s="223" t="e">
        <f ca="1">INDEX(THREEPTPCT_COEFFS,1,1)+K1396*INDEX(THREEPTPCT_COEFFS,1,2)+L1395*INDEX(THREEPTPCT_COEFFS,1,3)+AA1399*AA1401</f>
        <v>#N/A</v>
      </c>
      <c r="AF1396" s="55" t="e">
        <f t="shared" ca="1" si="2403"/>
        <v>#N/A</v>
      </c>
      <c r="AG1396" s="223" t="e">
        <f ca="1">INDEX(TWOPTPCT_COEFFS,1,1)+AB1396*INDEX(TWOPTPCT_COEFFS,1,2)+I1395*INDEX(TWOPTPCT_COEFFS,1,3)+G1395*INDEX(TWOPTPCT_COEFFS,1,4)+L1395*INDEX(TWOPTPCT_COEFFS,1,5)+AB1399*AB1401</f>
        <v>#N/A</v>
      </c>
      <c r="AH1396" s="223" t="e">
        <f ca="1">INDEX(FTA_COEFFS,1,1)+O1396*INDEX(FTA_COEFFS,1,2)+N1395*INDEX(FTA_COEFFS,1,3)+(Q1396+R1396)*INDEX(FTA_COEFFS,1,4)+(Q1395+R1395)*INDEX(FTA_COEFFS,1,5)+M1395*INDEX(FTA_COEFFS,1,6)+AC1399*AC1401</f>
        <v>#N/A</v>
      </c>
      <c r="AI1396" s="223" t="e">
        <f ca="1">INDEX(FTPCT_COEFFS,1,1)+P1396*INDEX(FTPCT_COEFFS,1,2)+F1396*INDEX(FTPCT_COEFFS,1,3)+G1395*INDEX(FTPCT_COEFFS,1,4)+AD1399*AD1401</f>
        <v>#N/A</v>
      </c>
      <c r="AJ1396" s="338" t="e">
        <f t="shared" ca="1" si="2404"/>
        <v>#N/A</v>
      </c>
      <c r="AK1396" s="55"/>
      <c r="AL1396" s="55"/>
      <c r="AM1396" s="55"/>
      <c r="AN1396" s="55"/>
      <c r="AO1396" s="55"/>
      <c r="AP1396" s="55"/>
      <c r="AQ1396" s="55"/>
      <c r="AR1396" s="55"/>
    </row>
    <row r="1397" spans="1:45" x14ac:dyDescent="0.3">
      <c r="A1397" s="54" t="e">
        <f ca="1">IF(D1395&gt;(D1396+(AVERAGE(V1395,W1395)-AVERAGE(V1396,W1396))/2)+2.5,C1395,IF(D1396&gt;(D1395+(AVERAGE(V1396,W1396)-AVERAGE(V1395,W1395))/2)+2.5,C1396,"Close"))</f>
        <v>#N/A</v>
      </c>
      <c r="B1397" s="64" t="e">
        <f ca="1">IF(D1396&gt;D1395,C1396,C1395)</f>
        <v>#N/A</v>
      </c>
      <c r="D1397" s="56"/>
      <c r="X1397" s="55"/>
      <c r="Y1397" s="55"/>
      <c r="Z1397" s="55"/>
      <c r="AA1397" s="55"/>
      <c r="AB1397" s="55"/>
      <c r="AC1397" s="337"/>
      <c r="AD1397" s="337"/>
      <c r="AE1397" s="337"/>
      <c r="AF1397" s="337"/>
      <c r="AG1397" s="337"/>
      <c r="AH1397" s="337"/>
      <c r="AI1397" s="337"/>
      <c r="AJ1397" s="337"/>
      <c r="AK1397" s="337"/>
      <c r="AL1397" s="337"/>
      <c r="AM1397" s="55"/>
      <c r="AN1397" s="55"/>
      <c r="AO1397" s="55"/>
      <c r="AP1397" s="55"/>
      <c r="AQ1397" s="55"/>
      <c r="AR1397" s="55"/>
      <c r="AS1397" s="55"/>
    </row>
    <row r="1398" spans="1:45" x14ac:dyDescent="0.3">
      <c r="X1398" s="54" t="s">
        <v>1305</v>
      </c>
      <c r="Y1398" s="54" t="s">
        <v>128</v>
      </c>
      <c r="Z1398" s="54" t="s">
        <v>157</v>
      </c>
      <c r="AA1398" s="54" t="s">
        <v>151</v>
      </c>
      <c r="AB1398" s="54" t="s">
        <v>1327</v>
      </c>
      <c r="AC1398" s="54" t="s">
        <v>129</v>
      </c>
      <c r="AD1398" s="54" t="s">
        <v>116</v>
      </c>
      <c r="AE1398" s="54"/>
      <c r="AF1398" s="54"/>
      <c r="AG1398" s="54"/>
      <c r="AH1398" s="54"/>
      <c r="AI1398" s="54"/>
      <c r="AJ1398" s="54"/>
      <c r="AK1398" s="54"/>
      <c r="AL1398" s="54"/>
      <c r="AM1398" s="54"/>
      <c r="AN1398" s="54"/>
      <c r="AO1398" s="54"/>
      <c r="AP1398" s="54"/>
      <c r="AQ1398" s="54"/>
      <c r="AR1398" s="54"/>
      <c r="AS1398" s="54"/>
    </row>
    <row r="1399" spans="1:45" x14ac:dyDescent="0.3">
      <c r="X1399" s="54"/>
      <c r="Y1399" s="54">
        <f t="shared" ref="Y1399:AD1399" si="2407">Y1392</f>
        <v>6.4436999999999998</v>
      </c>
      <c r="Z1399" s="54">
        <f t="shared" si="2407"/>
        <v>4.9371</v>
      </c>
      <c r="AA1399" s="54">
        <f t="shared" si="2407"/>
        <v>11.350300000000001</v>
      </c>
      <c r="AB1399" s="54">
        <f t="shared" si="2407"/>
        <v>7.1900000000000006E-2</v>
      </c>
      <c r="AC1399" s="54">
        <f t="shared" si="2407"/>
        <v>6.2766000000000002</v>
      </c>
      <c r="AD1399" s="54">
        <f t="shared" si="2407"/>
        <v>11.042999999999999</v>
      </c>
      <c r="AE1399" s="54"/>
      <c r="AF1399" s="336"/>
      <c r="AG1399" s="336"/>
      <c r="AH1399" s="336"/>
      <c r="AI1399" s="54"/>
      <c r="AJ1399" s="54"/>
      <c r="AK1399" s="54"/>
      <c r="AL1399" s="54"/>
      <c r="AM1399" s="54"/>
      <c r="AN1399" s="54"/>
      <c r="AO1399" s="54"/>
      <c r="AP1399" s="54"/>
      <c r="AQ1399" s="54"/>
      <c r="AR1399" s="54"/>
      <c r="AS1399" s="54"/>
    </row>
    <row r="1400" spans="1:45" x14ac:dyDescent="0.3">
      <c r="D1400" s="56"/>
      <c r="X1400" s="336"/>
      <c r="Y1400" s="336">
        <f t="shared" ca="1" si="2311"/>
        <v>-1.17155317579244</v>
      </c>
      <c r="Z1400" s="336">
        <f t="shared" ca="1" si="2311"/>
        <v>0.42310272833826984</v>
      </c>
      <c r="AA1400" s="336">
        <f t="shared" ca="1" si="2311"/>
        <v>0.2226583261171248</v>
      </c>
      <c r="AB1400" s="336">
        <f t="shared" ca="1" si="2311"/>
        <v>-0.89238392672986522</v>
      </c>
      <c r="AC1400" s="336">
        <f t="shared" ca="1" si="2311"/>
        <v>-0.97164649999016095</v>
      </c>
      <c r="AD1400" s="336">
        <f t="shared" ca="1" si="2311"/>
        <v>-0.814695097741168</v>
      </c>
      <c r="AE1400" s="336"/>
      <c r="AF1400" s="336"/>
      <c r="AG1400" s="336"/>
      <c r="AH1400" s="336"/>
      <c r="AI1400" s="54"/>
      <c r="AJ1400" s="54"/>
      <c r="AK1400" s="54"/>
      <c r="AL1400" s="336"/>
      <c r="AM1400" s="336"/>
      <c r="AN1400" s="336"/>
      <c r="AO1400" s="336"/>
      <c r="AP1400" s="54"/>
      <c r="AQ1400" s="336"/>
      <c r="AR1400" s="336"/>
      <c r="AS1400" s="336"/>
    </row>
    <row r="1401" spans="1:45" x14ac:dyDescent="0.3">
      <c r="C1401" s="54"/>
      <c r="D1401" s="56"/>
      <c r="Y1401" s="336">
        <f t="shared" ca="1" si="2311"/>
        <v>-0.12398190087537858</v>
      </c>
      <c r="Z1401" s="336">
        <f t="shared" ca="1" si="2311"/>
        <v>0.1172952643516926</v>
      </c>
      <c r="AA1401" s="336">
        <f t="shared" ca="1" si="2311"/>
        <v>0.34571494374497075</v>
      </c>
      <c r="AB1401" s="336">
        <f t="shared" ca="1" si="2311"/>
        <v>7.0416664957929531E-2</v>
      </c>
      <c r="AC1401" s="336">
        <f t="shared" ca="1" si="2311"/>
        <v>0.52949189901587645</v>
      </c>
      <c r="AD1401" s="336">
        <f t="shared" ca="1" si="2311"/>
        <v>0.40441312845123845</v>
      </c>
      <c r="AE1401" s="55"/>
      <c r="AF1401" s="55"/>
      <c r="AG1401" s="55"/>
      <c r="AH1401" s="55"/>
      <c r="AI1401" s="55"/>
      <c r="AJ1401" s="55"/>
      <c r="AK1401" s="55"/>
      <c r="AL1401" s="55"/>
      <c r="AM1401" s="55"/>
      <c r="AN1401" s="55"/>
      <c r="AO1401" s="55"/>
      <c r="AP1401" s="55"/>
      <c r="AQ1401" s="55"/>
      <c r="AR1401" s="55"/>
      <c r="AS1401" s="55"/>
    </row>
    <row r="1402" spans="1:45" x14ac:dyDescent="0.3">
      <c r="B1402" s="54" t="s">
        <v>172</v>
      </c>
      <c r="C1402" s="53">
        <f>C1395</f>
        <v>0</v>
      </c>
      <c r="D1402" s="56" t="e">
        <f t="shared" ref="D1402:D1403" ca="1" si="2408">AJ1402</f>
        <v>#N/A</v>
      </c>
      <c r="E1402" s="52" t="e">
        <f t="shared" ref="E1402:W1402" si="2409">E1395</f>
        <v>#N/A</v>
      </c>
      <c r="F1402" s="52" t="e">
        <f t="shared" si="2409"/>
        <v>#N/A</v>
      </c>
      <c r="G1402" s="52" t="e">
        <f t="shared" si="2409"/>
        <v>#N/A</v>
      </c>
      <c r="H1402" s="52" t="e">
        <f t="shared" si="2409"/>
        <v>#N/A</v>
      </c>
      <c r="I1402" s="52" t="e">
        <f t="shared" si="2409"/>
        <v>#N/A</v>
      </c>
      <c r="J1402" s="52" t="e">
        <f t="shared" si="2409"/>
        <v>#N/A</v>
      </c>
      <c r="K1402" s="52" t="e">
        <f t="shared" si="2409"/>
        <v>#N/A</v>
      </c>
      <c r="L1402" s="52" t="e">
        <f t="shared" si="2409"/>
        <v>#N/A</v>
      </c>
      <c r="M1402" s="52" t="e">
        <f t="shared" si="2409"/>
        <v>#N/A</v>
      </c>
      <c r="N1402" s="52" t="e">
        <f t="shared" si="2409"/>
        <v>#N/A</v>
      </c>
      <c r="O1402" s="52" t="e">
        <f t="shared" si="2409"/>
        <v>#N/A</v>
      </c>
      <c r="P1402" s="52" t="e">
        <f t="shared" si="2409"/>
        <v>#N/A</v>
      </c>
      <c r="Q1402" s="52" t="e">
        <f t="shared" si="2409"/>
        <v>#N/A</v>
      </c>
      <c r="R1402" s="52" t="e">
        <f t="shared" si="2409"/>
        <v>#N/A</v>
      </c>
      <c r="S1402" s="52" t="e">
        <f t="shared" si="2409"/>
        <v>#N/A</v>
      </c>
      <c r="T1402" s="52" t="e">
        <f t="shared" si="2409"/>
        <v>#N/A</v>
      </c>
      <c r="U1402" s="52" t="e">
        <f t="shared" si="2409"/>
        <v>#N/A</v>
      </c>
      <c r="V1402" s="52" t="e">
        <f t="shared" si="2409"/>
        <v>#N/A</v>
      </c>
      <c r="W1402" s="52" t="e">
        <f t="shared" si="2409"/>
        <v>#N/A</v>
      </c>
      <c r="X1402" s="55" t="e">
        <f t="shared" ref="X1402:X1403" si="2410">(H1402-(O1402*P1402)/100-3*(J1402*K1402)/100)/2</f>
        <v>#N/A</v>
      </c>
      <c r="Y1402" s="55" t="e">
        <f t="shared" ref="Y1402:Y1403" si="2411">SUM(X1402,(J1402*K1402/100))/(F1402/100)</f>
        <v>#N/A</v>
      </c>
      <c r="Z1402" s="55" t="e">
        <f t="shared" ref="Z1402" si="2412">U1402*0.5+U1403*0.5</f>
        <v>#N/A</v>
      </c>
      <c r="AA1402" s="55" t="e">
        <f t="shared" ref="AA1402:AA1403" si="2413">J1402/Y1402</f>
        <v>#N/A</v>
      </c>
      <c r="AB1402" s="336" t="e">
        <f t="shared" ref="AB1402:AB1403" si="2414">X1402/(Y1402-J1402)</f>
        <v>#N/A</v>
      </c>
      <c r="AC1402" s="223" t="e">
        <f ca="1">INDEX(FGA_COEFFS,1,1)+Z1402*INDEX(FGA_COEFFS,1,2)+Y1402*INDEX(FGA_COEFFS,1,3)+R1402*INDEX(FGA_COEFFS,1,4)+Q1403*INDEX(FGA_COEFFS,1,5)+S1402*INDEX(FGA_COEFFS,1,6)+T1403*INDEX(FGA_COEFFS,1,7)+M1403*INDEX(FGA_COEFFS,1,8)+Y1406*Y1407</f>
        <v>#N/A</v>
      </c>
      <c r="AD1402" s="223" t="e">
        <f ca="1">INDEX(THREEPTA_COEFFS,1,1)+AC1402*INDEX(THREEPTA_COEFFS,1,2)+J1402*INDEX(THREEPTA_COEFFS,1,3)+AA1402*INDEX(THREEPTA_COEFFS,1,4)+K1402*INDEX(THREEPTA_COEFFS,1,5)+L1403*INDEX(THREEPTA_COEFFS,1,6)+Z1406*Z1407</f>
        <v>#N/A</v>
      </c>
      <c r="AE1402" s="223" t="e">
        <f ca="1">INDEX(THREEPTPCT_COEFFS,1,1)+K1402*INDEX(THREEPTPCT_COEFFS,1,2)+L1403*INDEX(THREEPTPCT_COEFFS,1,3)+AA1406*AA1407</f>
        <v>#N/A</v>
      </c>
      <c r="AF1402" s="55" t="e">
        <f t="shared" ref="AF1402:AF1403" ca="1" si="2415">AC1402-AD1402</f>
        <v>#N/A</v>
      </c>
      <c r="AG1402" s="223" t="e">
        <f ca="1">INDEX(TWOPTPCT_COEFFS,1,1)+AB1402*INDEX(TWOPTPCT_COEFFS,1,2)+I1403*INDEX(TWOPTPCT_COEFFS,1,3)+G1403*INDEX(TWOPTPCT_COEFFS,1,4)+L1403*INDEX(TWOPTPCT_COEFFS,1,5)+AB1406*AB1407</f>
        <v>#N/A</v>
      </c>
      <c r="AH1402" s="223" t="e">
        <f ca="1">INDEX(FTA_COEFFS,1,1)+O1402*INDEX(FTA_COEFFS,1,2)+N1403*INDEX(FTA_COEFFS,1,3)+(Q1402+R1402)*INDEX(FTA_COEFFS,1,4)+(Q1403+R1403)*INDEX(FTA_COEFFS,1,5)+M1403*INDEX(FTA_COEFFS,1,6)+AC1406*AC1407</f>
        <v>#N/A</v>
      </c>
      <c r="AI1402" s="223" t="e">
        <f ca="1">INDEX(FTPCT_COEFFS,1,1)+P1402*INDEX(FTPCT_COEFFS,1,2)+F1402*INDEX(FTPCT_COEFFS,1,3)+G1403*INDEX(FTPCT_COEFFS,1,4)+AD1406*AD1407</f>
        <v>#N/A</v>
      </c>
      <c r="AJ1402" s="338" t="e">
        <f t="shared" ref="AJ1402:AJ1403" ca="1" si="2416">AD1402*AE1402/100+AF1402*AG1402+AH1402*AI1402/100</f>
        <v>#N/A</v>
      </c>
      <c r="AK1402" s="55"/>
      <c r="AL1402" s="55"/>
      <c r="AM1402" s="55"/>
      <c r="AN1402" s="55"/>
      <c r="AO1402" s="55"/>
      <c r="AP1402" s="55"/>
      <c r="AQ1402" s="55"/>
      <c r="AR1402" s="55"/>
    </row>
    <row r="1403" spans="1:45" x14ac:dyDescent="0.3">
      <c r="B1403" s="54" t="s">
        <v>175</v>
      </c>
      <c r="C1403" s="54">
        <f>C1396</f>
        <v>0</v>
      </c>
      <c r="D1403" s="56" t="e">
        <f t="shared" ca="1" si="2408"/>
        <v>#N/A</v>
      </c>
      <c r="E1403" s="52" t="e">
        <f t="shared" ref="E1403:W1403" si="2417">E1396</f>
        <v>#N/A</v>
      </c>
      <c r="F1403" s="52" t="e">
        <f t="shared" si="2417"/>
        <v>#N/A</v>
      </c>
      <c r="G1403" s="52" t="e">
        <f t="shared" si="2417"/>
        <v>#N/A</v>
      </c>
      <c r="H1403" s="52" t="e">
        <f t="shared" si="2417"/>
        <v>#N/A</v>
      </c>
      <c r="I1403" s="52" t="e">
        <f t="shared" si="2417"/>
        <v>#N/A</v>
      </c>
      <c r="J1403" s="52" t="e">
        <f t="shared" si="2417"/>
        <v>#N/A</v>
      </c>
      <c r="K1403" s="52" t="e">
        <f t="shared" si="2417"/>
        <v>#N/A</v>
      </c>
      <c r="L1403" s="52" t="e">
        <f t="shared" si="2417"/>
        <v>#N/A</v>
      </c>
      <c r="M1403" s="52" t="e">
        <f t="shared" si="2417"/>
        <v>#N/A</v>
      </c>
      <c r="N1403" s="52" t="e">
        <f t="shared" si="2417"/>
        <v>#N/A</v>
      </c>
      <c r="O1403" s="52" t="e">
        <f t="shared" si="2417"/>
        <v>#N/A</v>
      </c>
      <c r="P1403" s="52" t="e">
        <f t="shared" si="2417"/>
        <v>#N/A</v>
      </c>
      <c r="Q1403" s="52" t="e">
        <f t="shared" si="2417"/>
        <v>#N/A</v>
      </c>
      <c r="R1403" s="52" t="e">
        <f t="shared" si="2417"/>
        <v>#N/A</v>
      </c>
      <c r="S1403" s="52" t="e">
        <f t="shared" si="2417"/>
        <v>#N/A</v>
      </c>
      <c r="T1403" s="52" t="e">
        <f t="shared" si="2417"/>
        <v>#N/A</v>
      </c>
      <c r="U1403" s="52" t="e">
        <f t="shared" si="2417"/>
        <v>#N/A</v>
      </c>
      <c r="V1403" s="52" t="e">
        <f t="shared" si="2417"/>
        <v>#N/A</v>
      </c>
      <c r="W1403" s="52" t="e">
        <f t="shared" si="2417"/>
        <v>#N/A</v>
      </c>
      <c r="X1403" s="55" t="e">
        <f t="shared" si="2410"/>
        <v>#N/A</v>
      </c>
      <c r="Y1403" s="55" t="e">
        <f t="shared" si="2411"/>
        <v>#N/A</v>
      </c>
      <c r="Z1403" s="55" t="e">
        <f t="shared" ref="Z1403" si="2418">Z1402</f>
        <v>#N/A</v>
      </c>
      <c r="AA1403" s="55" t="e">
        <f t="shared" si="2413"/>
        <v>#N/A</v>
      </c>
      <c r="AB1403" s="336" t="e">
        <f t="shared" si="2414"/>
        <v>#N/A</v>
      </c>
      <c r="AC1403" s="223" t="e">
        <f ca="1">INDEX(FGA_COEFFS,1,1)+Z1403*INDEX(FGA_COEFFS,1,2)+Y1403*INDEX(FGA_COEFFS,1,3)+R1403*INDEX(FGA_COEFFS,1,4)+Q1402*INDEX(FGA_COEFFS,1,5)+S1403*INDEX(FGA_COEFFS,1,6)+T1402*INDEX(FGA_COEFFS,1,7)+M1402*INDEX(FGA_COEFFS,1,8)+Y1406*Y1408</f>
        <v>#N/A</v>
      </c>
      <c r="AD1403" s="223" t="e">
        <f ca="1">INDEX(THREEPTA_COEFFS,1,1)+AC1403*INDEX(THREEPTA_COEFFS,1,2)+J1403*INDEX(THREEPTA_COEFFS,1,3)+AA1403*INDEX(THREEPTA_COEFFS,1,4)+K1403*INDEX(THREEPTA_COEFFS,1,5)+L1402*INDEX(THREEPTA_COEFFS,1,6)+Z1406*Z1408</f>
        <v>#N/A</v>
      </c>
      <c r="AE1403" s="223" t="e">
        <f ca="1">INDEX(THREEPTPCT_COEFFS,1,1)+K1403*INDEX(THREEPTPCT_COEFFS,1,2)+L1402*INDEX(THREEPTPCT_COEFFS,1,3)+AA1406*AA1408</f>
        <v>#N/A</v>
      </c>
      <c r="AF1403" s="55" t="e">
        <f t="shared" ca="1" si="2415"/>
        <v>#N/A</v>
      </c>
      <c r="AG1403" s="223" t="e">
        <f ca="1">INDEX(TWOPTPCT_COEFFS,1,1)+AB1403*INDEX(TWOPTPCT_COEFFS,1,2)+I1402*INDEX(TWOPTPCT_COEFFS,1,3)+G1402*INDEX(TWOPTPCT_COEFFS,1,4)+L1402*INDEX(TWOPTPCT_COEFFS,1,5)+AB1406*AB1408</f>
        <v>#N/A</v>
      </c>
      <c r="AH1403" s="223" t="e">
        <f ca="1">INDEX(FTA_COEFFS,1,1)+O1403*INDEX(FTA_COEFFS,1,2)+N1402*INDEX(FTA_COEFFS,1,3)+(Q1403+R1403)*INDEX(FTA_COEFFS,1,4)+(Q1402+R1402)*INDEX(FTA_COEFFS,1,5)+M1402*INDEX(FTA_COEFFS,1,6)+AC1406*AC1408</f>
        <v>#N/A</v>
      </c>
      <c r="AI1403" s="223" t="e">
        <f ca="1">INDEX(FTPCT_COEFFS,1,1)+P1403*INDEX(FTPCT_COEFFS,1,2)+F1403*INDEX(FTPCT_COEFFS,1,3)+G1402*INDEX(FTPCT_COEFFS,1,4)+AD1406*AD1408</f>
        <v>#N/A</v>
      </c>
      <c r="AJ1403" s="338" t="e">
        <f t="shared" ca="1" si="2416"/>
        <v>#N/A</v>
      </c>
      <c r="AK1403" s="55"/>
      <c r="AL1403" s="55"/>
      <c r="AM1403" s="55"/>
      <c r="AN1403" s="55"/>
      <c r="AO1403" s="55"/>
      <c r="AP1403" s="55"/>
      <c r="AQ1403" s="55"/>
      <c r="AR1403" s="55"/>
    </row>
    <row r="1404" spans="1:45" x14ac:dyDescent="0.3">
      <c r="A1404" s="54" t="e">
        <f ca="1">IF(D1402&gt;(D1403+(AVERAGE(V1402,W1402)-AVERAGE(V1403,W1403))/2)+2.5,C1402,IF(D1403&gt;(D1402+(AVERAGE(V1403,W1403)-AVERAGE(V1402,W1402))/2)+2.5,C1403,"Close"))</f>
        <v>#N/A</v>
      </c>
      <c r="B1404" s="64" t="e">
        <f ca="1">IF(D1403&gt;D1402,C1403,C1402)</f>
        <v>#N/A</v>
      </c>
      <c r="D1404" s="56"/>
      <c r="X1404" s="55"/>
      <c r="Y1404" s="55"/>
      <c r="Z1404" s="55"/>
      <c r="AA1404" s="55"/>
      <c r="AB1404" s="55"/>
      <c r="AC1404" s="337"/>
      <c r="AD1404" s="337"/>
      <c r="AE1404" s="337"/>
      <c r="AF1404" s="337"/>
      <c r="AG1404" s="337"/>
      <c r="AH1404" s="337"/>
      <c r="AI1404" s="337"/>
      <c r="AJ1404" s="337"/>
      <c r="AK1404" s="337"/>
      <c r="AL1404" s="337"/>
      <c r="AM1404" s="55"/>
      <c r="AN1404" s="55"/>
      <c r="AO1404" s="55"/>
      <c r="AP1404" s="55"/>
      <c r="AQ1404" s="55"/>
      <c r="AR1404" s="55"/>
      <c r="AS1404" s="55"/>
    </row>
    <row r="1405" spans="1:45" x14ac:dyDescent="0.3">
      <c r="X1405" s="54" t="s">
        <v>1305</v>
      </c>
      <c r="Y1405" s="54" t="s">
        <v>128</v>
      </c>
      <c r="Z1405" s="54" t="s">
        <v>157</v>
      </c>
      <c r="AA1405" s="54" t="s">
        <v>151</v>
      </c>
      <c r="AB1405" s="54" t="s">
        <v>1327</v>
      </c>
      <c r="AC1405" s="54" t="s">
        <v>129</v>
      </c>
      <c r="AD1405" s="54" t="s">
        <v>116</v>
      </c>
      <c r="AE1405" s="54"/>
      <c r="AF1405" s="54"/>
      <c r="AG1405" s="54"/>
      <c r="AH1405" s="54"/>
      <c r="AI1405" s="54"/>
      <c r="AJ1405" s="54"/>
      <c r="AK1405" s="54"/>
      <c r="AL1405" s="54"/>
      <c r="AM1405" s="54"/>
      <c r="AN1405" s="54"/>
      <c r="AO1405" s="54"/>
      <c r="AP1405" s="54"/>
      <c r="AQ1405" s="54"/>
      <c r="AR1405" s="54"/>
      <c r="AS1405" s="54"/>
    </row>
    <row r="1406" spans="1:45" x14ac:dyDescent="0.3">
      <c r="X1406" s="54"/>
      <c r="Y1406" s="54">
        <f t="shared" ref="Y1406:AD1406" si="2419">Y1399</f>
        <v>6.4436999999999998</v>
      </c>
      <c r="Z1406" s="54">
        <f t="shared" si="2419"/>
        <v>4.9371</v>
      </c>
      <c r="AA1406" s="54">
        <f t="shared" si="2419"/>
        <v>11.350300000000001</v>
      </c>
      <c r="AB1406" s="54">
        <f t="shared" si="2419"/>
        <v>7.1900000000000006E-2</v>
      </c>
      <c r="AC1406" s="54">
        <f t="shared" si="2419"/>
        <v>6.2766000000000002</v>
      </c>
      <c r="AD1406" s="54">
        <f t="shared" si="2419"/>
        <v>11.042999999999999</v>
      </c>
      <c r="AE1406" s="54"/>
      <c r="AF1406" s="336"/>
      <c r="AG1406" s="336"/>
      <c r="AH1406" s="336"/>
      <c r="AI1406" s="54"/>
      <c r="AJ1406" s="54"/>
      <c r="AK1406" s="54"/>
      <c r="AL1406" s="54"/>
      <c r="AM1406" s="54"/>
      <c r="AN1406" s="54"/>
      <c r="AO1406" s="54"/>
      <c r="AP1406" s="54"/>
      <c r="AQ1406" s="54"/>
      <c r="AR1406" s="54"/>
      <c r="AS1406" s="54"/>
    </row>
    <row r="1407" spans="1:45" x14ac:dyDescent="0.3">
      <c r="D1407" s="56"/>
      <c r="X1407" s="336"/>
      <c r="Y1407" s="336">
        <f t="shared" ca="1" si="2311"/>
        <v>8.5718599347093971E-2</v>
      </c>
      <c r="Z1407" s="336">
        <f t="shared" ca="1" si="2311"/>
        <v>3.131328859860523E-2</v>
      </c>
      <c r="AA1407" s="336">
        <f t="shared" ca="1" si="2311"/>
        <v>-1.2772246791913169</v>
      </c>
      <c r="AB1407" s="336">
        <f t="shared" ca="1" si="2311"/>
        <v>-4.3510587790621016E-2</v>
      </c>
      <c r="AC1407" s="336">
        <f t="shared" ca="1" si="2311"/>
        <v>-0.61014276870397466</v>
      </c>
      <c r="AD1407" s="336">
        <f t="shared" ca="1" si="2311"/>
        <v>1.4461502753987323</v>
      </c>
      <c r="AE1407" s="336"/>
      <c r="AF1407" s="336"/>
      <c r="AG1407" s="336"/>
      <c r="AH1407" s="336"/>
      <c r="AI1407" s="54"/>
      <c r="AJ1407" s="54"/>
      <c r="AK1407" s="54"/>
      <c r="AL1407" s="336"/>
      <c r="AM1407" s="336"/>
      <c r="AN1407" s="336"/>
      <c r="AO1407" s="336"/>
      <c r="AP1407" s="54"/>
      <c r="AQ1407" s="336"/>
      <c r="AR1407" s="336"/>
      <c r="AS1407" s="336"/>
    </row>
    <row r="1408" spans="1:45" x14ac:dyDescent="0.3">
      <c r="C1408" s="54"/>
      <c r="D1408" s="56"/>
      <c r="Y1408" s="336">
        <f t="shared" ref="Y1408:AD1471" ca="1" si="2420">1.5*RAND()^2*IF(RAND()&gt;0.5,1,-1)</f>
        <v>-1.4978461269125378</v>
      </c>
      <c r="Z1408" s="336">
        <f t="shared" ca="1" si="2420"/>
        <v>3.0821512176776517E-4</v>
      </c>
      <c r="AA1408" s="336">
        <f t="shared" ca="1" si="2420"/>
        <v>-3.173562974426182E-4</v>
      </c>
      <c r="AB1408" s="336">
        <f t="shared" ca="1" si="2420"/>
        <v>0.56290161957346685</v>
      </c>
      <c r="AC1408" s="336">
        <f t="shared" ca="1" si="2420"/>
        <v>-0.73294194384117639</v>
      </c>
      <c r="AD1408" s="336">
        <f t="shared" ca="1" si="2420"/>
        <v>0.54117800276280303</v>
      </c>
      <c r="AE1408" s="55"/>
      <c r="AF1408" s="55"/>
      <c r="AG1408" s="55"/>
      <c r="AH1408" s="55"/>
      <c r="AI1408" s="55"/>
      <c r="AJ1408" s="55"/>
      <c r="AK1408" s="55"/>
      <c r="AL1408" s="55"/>
      <c r="AM1408" s="55"/>
      <c r="AN1408" s="55"/>
      <c r="AO1408" s="55"/>
      <c r="AP1408" s="55"/>
      <c r="AQ1408" s="55"/>
      <c r="AR1408" s="55"/>
      <c r="AS1408" s="55"/>
    </row>
    <row r="1409" spans="1:45" x14ac:dyDescent="0.3">
      <c r="B1409" s="54" t="s">
        <v>172</v>
      </c>
      <c r="C1409" s="53">
        <f>C1402</f>
        <v>0</v>
      </c>
      <c r="D1409" s="56" t="e">
        <f t="shared" ref="D1409:D1410" ca="1" si="2421">AJ1409</f>
        <v>#N/A</v>
      </c>
      <c r="E1409" s="52" t="e">
        <f t="shared" ref="E1409:W1409" si="2422">E1402</f>
        <v>#N/A</v>
      </c>
      <c r="F1409" s="52" t="e">
        <f t="shared" si="2422"/>
        <v>#N/A</v>
      </c>
      <c r="G1409" s="52" t="e">
        <f t="shared" si="2422"/>
        <v>#N/A</v>
      </c>
      <c r="H1409" s="52" t="e">
        <f t="shared" si="2422"/>
        <v>#N/A</v>
      </c>
      <c r="I1409" s="52" t="e">
        <f t="shared" si="2422"/>
        <v>#N/A</v>
      </c>
      <c r="J1409" s="52" t="e">
        <f t="shared" si="2422"/>
        <v>#N/A</v>
      </c>
      <c r="K1409" s="52" t="e">
        <f t="shared" si="2422"/>
        <v>#N/A</v>
      </c>
      <c r="L1409" s="52" t="e">
        <f t="shared" si="2422"/>
        <v>#N/A</v>
      </c>
      <c r="M1409" s="52" t="e">
        <f t="shared" si="2422"/>
        <v>#N/A</v>
      </c>
      <c r="N1409" s="52" t="e">
        <f t="shared" si="2422"/>
        <v>#N/A</v>
      </c>
      <c r="O1409" s="52" t="e">
        <f t="shared" si="2422"/>
        <v>#N/A</v>
      </c>
      <c r="P1409" s="52" t="e">
        <f t="shared" si="2422"/>
        <v>#N/A</v>
      </c>
      <c r="Q1409" s="52" t="e">
        <f t="shared" si="2422"/>
        <v>#N/A</v>
      </c>
      <c r="R1409" s="52" t="e">
        <f t="shared" si="2422"/>
        <v>#N/A</v>
      </c>
      <c r="S1409" s="52" t="e">
        <f t="shared" si="2422"/>
        <v>#N/A</v>
      </c>
      <c r="T1409" s="52" t="e">
        <f t="shared" si="2422"/>
        <v>#N/A</v>
      </c>
      <c r="U1409" s="52" t="e">
        <f t="shared" si="2422"/>
        <v>#N/A</v>
      </c>
      <c r="V1409" s="52" t="e">
        <f t="shared" si="2422"/>
        <v>#N/A</v>
      </c>
      <c r="W1409" s="52" t="e">
        <f t="shared" si="2422"/>
        <v>#N/A</v>
      </c>
      <c r="X1409" s="55" t="e">
        <f t="shared" ref="X1409:X1410" si="2423">(H1409-(O1409*P1409)/100-3*(J1409*K1409)/100)/2</f>
        <v>#N/A</v>
      </c>
      <c r="Y1409" s="55" t="e">
        <f t="shared" ref="Y1409:Y1410" si="2424">SUM(X1409,(J1409*K1409/100))/(F1409/100)</f>
        <v>#N/A</v>
      </c>
      <c r="Z1409" s="55" t="e">
        <f t="shared" ref="Z1409" si="2425">U1409*0.5+U1410*0.5</f>
        <v>#N/A</v>
      </c>
      <c r="AA1409" s="55" t="e">
        <f t="shared" ref="AA1409:AA1410" si="2426">J1409/Y1409</f>
        <v>#N/A</v>
      </c>
      <c r="AB1409" s="336" t="e">
        <f t="shared" ref="AB1409:AB1410" si="2427">X1409/(Y1409-J1409)</f>
        <v>#N/A</v>
      </c>
      <c r="AC1409" s="223" t="e">
        <f ca="1">INDEX(FGA_COEFFS,1,1)+Z1409*INDEX(FGA_COEFFS,1,2)+Y1409*INDEX(FGA_COEFFS,1,3)+R1409*INDEX(FGA_COEFFS,1,4)+Q1410*INDEX(FGA_COEFFS,1,5)+S1409*INDEX(FGA_COEFFS,1,6)+T1410*INDEX(FGA_COEFFS,1,7)+M1410*INDEX(FGA_COEFFS,1,8)+Y1413*Y1414</f>
        <v>#N/A</v>
      </c>
      <c r="AD1409" s="223" t="e">
        <f ca="1">INDEX(THREEPTA_COEFFS,1,1)+AC1409*INDEX(THREEPTA_COEFFS,1,2)+J1409*INDEX(THREEPTA_COEFFS,1,3)+AA1409*INDEX(THREEPTA_COEFFS,1,4)+K1409*INDEX(THREEPTA_COEFFS,1,5)+L1410*INDEX(THREEPTA_COEFFS,1,6)+Z1413*Z1414</f>
        <v>#N/A</v>
      </c>
      <c r="AE1409" s="223" t="e">
        <f ca="1">INDEX(THREEPTPCT_COEFFS,1,1)+K1409*INDEX(THREEPTPCT_COEFFS,1,2)+L1410*INDEX(THREEPTPCT_COEFFS,1,3)+AA1413*AA1414</f>
        <v>#N/A</v>
      </c>
      <c r="AF1409" s="55" t="e">
        <f t="shared" ref="AF1409:AF1410" ca="1" si="2428">AC1409-AD1409</f>
        <v>#N/A</v>
      </c>
      <c r="AG1409" s="223" t="e">
        <f ca="1">INDEX(TWOPTPCT_COEFFS,1,1)+AB1409*INDEX(TWOPTPCT_COEFFS,1,2)+I1410*INDEX(TWOPTPCT_COEFFS,1,3)+G1410*INDEX(TWOPTPCT_COEFFS,1,4)+L1410*INDEX(TWOPTPCT_COEFFS,1,5)+AB1413*AB1414</f>
        <v>#N/A</v>
      </c>
      <c r="AH1409" s="223" t="e">
        <f ca="1">INDEX(FTA_COEFFS,1,1)+O1409*INDEX(FTA_COEFFS,1,2)+N1410*INDEX(FTA_COEFFS,1,3)+(Q1409+R1409)*INDEX(FTA_COEFFS,1,4)+(Q1410+R1410)*INDEX(FTA_COEFFS,1,5)+M1410*INDEX(FTA_COEFFS,1,6)+AC1413*AC1414</f>
        <v>#N/A</v>
      </c>
      <c r="AI1409" s="223" t="e">
        <f ca="1">INDEX(FTPCT_COEFFS,1,1)+P1409*INDEX(FTPCT_COEFFS,1,2)+F1409*INDEX(FTPCT_COEFFS,1,3)+G1410*INDEX(FTPCT_COEFFS,1,4)+AD1413*AD1414</f>
        <v>#N/A</v>
      </c>
      <c r="AJ1409" s="338" t="e">
        <f t="shared" ref="AJ1409:AJ1410" ca="1" si="2429">AD1409*AE1409/100+AF1409*AG1409+AH1409*AI1409/100</f>
        <v>#N/A</v>
      </c>
      <c r="AK1409" s="55"/>
      <c r="AL1409" s="55"/>
      <c r="AM1409" s="55"/>
      <c r="AN1409" s="55"/>
      <c r="AO1409" s="55"/>
      <c r="AP1409" s="55"/>
      <c r="AQ1409" s="55"/>
      <c r="AR1409" s="55"/>
    </row>
    <row r="1410" spans="1:45" x14ac:dyDescent="0.3">
      <c r="B1410" s="54" t="s">
        <v>175</v>
      </c>
      <c r="C1410" s="54">
        <f>C1403</f>
        <v>0</v>
      </c>
      <c r="D1410" s="56" t="e">
        <f t="shared" ca="1" si="2421"/>
        <v>#N/A</v>
      </c>
      <c r="E1410" s="52" t="e">
        <f t="shared" ref="E1410:W1410" si="2430">E1403</f>
        <v>#N/A</v>
      </c>
      <c r="F1410" s="52" t="e">
        <f t="shared" si="2430"/>
        <v>#N/A</v>
      </c>
      <c r="G1410" s="52" t="e">
        <f t="shared" si="2430"/>
        <v>#N/A</v>
      </c>
      <c r="H1410" s="52" t="e">
        <f t="shared" si="2430"/>
        <v>#N/A</v>
      </c>
      <c r="I1410" s="52" t="e">
        <f t="shared" si="2430"/>
        <v>#N/A</v>
      </c>
      <c r="J1410" s="52" t="e">
        <f t="shared" si="2430"/>
        <v>#N/A</v>
      </c>
      <c r="K1410" s="52" t="e">
        <f t="shared" si="2430"/>
        <v>#N/A</v>
      </c>
      <c r="L1410" s="52" t="e">
        <f t="shared" si="2430"/>
        <v>#N/A</v>
      </c>
      <c r="M1410" s="52" t="e">
        <f t="shared" si="2430"/>
        <v>#N/A</v>
      </c>
      <c r="N1410" s="52" t="e">
        <f t="shared" si="2430"/>
        <v>#N/A</v>
      </c>
      <c r="O1410" s="52" t="e">
        <f t="shared" si="2430"/>
        <v>#N/A</v>
      </c>
      <c r="P1410" s="52" t="e">
        <f t="shared" si="2430"/>
        <v>#N/A</v>
      </c>
      <c r="Q1410" s="52" t="e">
        <f t="shared" si="2430"/>
        <v>#N/A</v>
      </c>
      <c r="R1410" s="52" t="e">
        <f t="shared" si="2430"/>
        <v>#N/A</v>
      </c>
      <c r="S1410" s="52" t="e">
        <f t="shared" si="2430"/>
        <v>#N/A</v>
      </c>
      <c r="T1410" s="52" t="e">
        <f t="shared" si="2430"/>
        <v>#N/A</v>
      </c>
      <c r="U1410" s="52" t="e">
        <f t="shared" si="2430"/>
        <v>#N/A</v>
      </c>
      <c r="V1410" s="52" t="e">
        <f t="shared" si="2430"/>
        <v>#N/A</v>
      </c>
      <c r="W1410" s="52" t="e">
        <f t="shared" si="2430"/>
        <v>#N/A</v>
      </c>
      <c r="X1410" s="55" t="e">
        <f t="shared" si="2423"/>
        <v>#N/A</v>
      </c>
      <c r="Y1410" s="55" t="e">
        <f t="shared" si="2424"/>
        <v>#N/A</v>
      </c>
      <c r="Z1410" s="55" t="e">
        <f t="shared" ref="Z1410" si="2431">Z1409</f>
        <v>#N/A</v>
      </c>
      <c r="AA1410" s="55" t="e">
        <f t="shared" si="2426"/>
        <v>#N/A</v>
      </c>
      <c r="AB1410" s="336" t="e">
        <f t="shared" si="2427"/>
        <v>#N/A</v>
      </c>
      <c r="AC1410" s="223" t="e">
        <f ca="1">INDEX(FGA_COEFFS,1,1)+Z1410*INDEX(FGA_COEFFS,1,2)+Y1410*INDEX(FGA_COEFFS,1,3)+R1410*INDEX(FGA_COEFFS,1,4)+Q1409*INDEX(FGA_COEFFS,1,5)+S1410*INDEX(FGA_COEFFS,1,6)+T1409*INDEX(FGA_COEFFS,1,7)+M1409*INDEX(FGA_COEFFS,1,8)+Y1413*Y1415</f>
        <v>#N/A</v>
      </c>
      <c r="AD1410" s="223" t="e">
        <f ca="1">INDEX(THREEPTA_COEFFS,1,1)+AC1410*INDEX(THREEPTA_COEFFS,1,2)+J1410*INDEX(THREEPTA_COEFFS,1,3)+AA1410*INDEX(THREEPTA_COEFFS,1,4)+K1410*INDEX(THREEPTA_COEFFS,1,5)+L1409*INDEX(THREEPTA_COEFFS,1,6)+Z1413*Z1415</f>
        <v>#N/A</v>
      </c>
      <c r="AE1410" s="223" t="e">
        <f ca="1">INDEX(THREEPTPCT_COEFFS,1,1)+K1410*INDEX(THREEPTPCT_COEFFS,1,2)+L1409*INDEX(THREEPTPCT_COEFFS,1,3)+AA1413*AA1415</f>
        <v>#N/A</v>
      </c>
      <c r="AF1410" s="55" t="e">
        <f t="shared" ca="1" si="2428"/>
        <v>#N/A</v>
      </c>
      <c r="AG1410" s="223" t="e">
        <f ca="1">INDEX(TWOPTPCT_COEFFS,1,1)+AB1410*INDEX(TWOPTPCT_COEFFS,1,2)+I1409*INDEX(TWOPTPCT_COEFFS,1,3)+G1409*INDEX(TWOPTPCT_COEFFS,1,4)+L1409*INDEX(TWOPTPCT_COEFFS,1,5)+AB1413*AB1415</f>
        <v>#N/A</v>
      </c>
      <c r="AH1410" s="223" t="e">
        <f ca="1">INDEX(FTA_COEFFS,1,1)+O1410*INDEX(FTA_COEFFS,1,2)+N1409*INDEX(FTA_COEFFS,1,3)+(Q1410+R1410)*INDEX(FTA_COEFFS,1,4)+(Q1409+R1409)*INDEX(FTA_COEFFS,1,5)+M1409*INDEX(FTA_COEFFS,1,6)+AC1413*AC1415</f>
        <v>#N/A</v>
      </c>
      <c r="AI1410" s="223" t="e">
        <f ca="1">INDEX(FTPCT_COEFFS,1,1)+P1410*INDEX(FTPCT_COEFFS,1,2)+F1410*INDEX(FTPCT_COEFFS,1,3)+G1409*INDEX(FTPCT_COEFFS,1,4)+AD1413*AD1415</f>
        <v>#N/A</v>
      </c>
      <c r="AJ1410" s="338" t="e">
        <f t="shared" ca="1" si="2429"/>
        <v>#N/A</v>
      </c>
      <c r="AK1410" s="55"/>
      <c r="AL1410" s="55"/>
      <c r="AM1410" s="55"/>
      <c r="AN1410" s="55"/>
      <c r="AO1410" s="55"/>
      <c r="AP1410" s="55"/>
      <c r="AQ1410" s="55"/>
      <c r="AR1410" s="55"/>
    </row>
    <row r="1411" spans="1:45" x14ac:dyDescent="0.3">
      <c r="A1411" s="54" t="e">
        <f ca="1">IF(D1409&gt;(D1410+(AVERAGE(V1409,W1409)-AVERAGE(V1410,W1410))/2)+2.5,C1409,IF(D1410&gt;(D1409+(AVERAGE(V1410,W1410)-AVERAGE(V1409,W1409))/2)+2.5,C1410,"Close"))</f>
        <v>#N/A</v>
      </c>
      <c r="B1411" s="64" t="e">
        <f ca="1">IF(D1410&gt;D1409,C1410,C1409)</f>
        <v>#N/A</v>
      </c>
      <c r="D1411" s="56"/>
      <c r="X1411" s="55"/>
      <c r="Y1411" s="55"/>
      <c r="Z1411" s="55"/>
      <c r="AA1411" s="55"/>
      <c r="AB1411" s="55"/>
      <c r="AC1411" s="337"/>
      <c r="AD1411" s="337"/>
      <c r="AE1411" s="337"/>
      <c r="AF1411" s="337"/>
      <c r="AG1411" s="337"/>
      <c r="AH1411" s="337"/>
      <c r="AI1411" s="337"/>
      <c r="AJ1411" s="337"/>
      <c r="AK1411" s="337"/>
      <c r="AL1411" s="337"/>
      <c r="AM1411" s="55"/>
      <c r="AN1411" s="55"/>
      <c r="AO1411" s="55"/>
      <c r="AP1411" s="55"/>
      <c r="AQ1411" s="55"/>
      <c r="AR1411" s="55"/>
      <c r="AS1411" s="55"/>
    </row>
    <row r="1412" spans="1:45" x14ac:dyDescent="0.3">
      <c r="X1412" s="54" t="s">
        <v>1305</v>
      </c>
      <c r="Y1412" s="54" t="s">
        <v>128</v>
      </c>
      <c r="Z1412" s="54" t="s">
        <v>157</v>
      </c>
      <c r="AA1412" s="54" t="s">
        <v>151</v>
      </c>
      <c r="AB1412" s="54" t="s">
        <v>1327</v>
      </c>
      <c r="AC1412" s="54" t="s">
        <v>129</v>
      </c>
      <c r="AD1412" s="54" t="s">
        <v>116</v>
      </c>
      <c r="AE1412" s="54"/>
      <c r="AF1412" s="54"/>
      <c r="AG1412" s="54"/>
      <c r="AH1412" s="54"/>
      <c r="AI1412" s="54"/>
      <c r="AJ1412" s="54"/>
      <c r="AK1412" s="54"/>
      <c r="AL1412" s="54"/>
      <c r="AM1412" s="54"/>
      <c r="AN1412" s="54"/>
      <c r="AO1412" s="54"/>
      <c r="AP1412" s="54"/>
      <c r="AQ1412" s="54"/>
      <c r="AR1412" s="54"/>
      <c r="AS1412" s="54"/>
    </row>
    <row r="1413" spans="1:45" x14ac:dyDescent="0.3">
      <c r="X1413" s="54"/>
      <c r="Y1413" s="54">
        <f t="shared" ref="Y1413:AD1413" si="2432">Y1406</f>
        <v>6.4436999999999998</v>
      </c>
      <c r="Z1413" s="54">
        <f t="shared" si="2432"/>
        <v>4.9371</v>
      </c>
      <c r="AA1413" s="54">
        <f t="shared" si="2432"/>
        <v>11.350300000000001</v>
      </c>
      <c r="AB1413" s="54">
        <f t="shared" si="2432"/>
        <v>7.1900000000000006E-2</v>
      </c>
      <c r="AC1413" s="54">
        <f t="shared" si="2432"/>
        <v>6.2766000000000002</v>
      </c>
      <c r="AD1413" s="54">
        <f t="shared" si="2432"/>
        <v>11.042999999999999</v>
      </c>
      <c r="AE1413" s="54"/>
      <c r="AF1413" s="336"/>
      <c r="AG1413" s="336"/>
      <c r="AH1413" s="336"/>
      <c r="AI1413" s="54"/>
      <c r="AJ1413" s="54"/>
      <c r="AK1413" s="54"/>
      <c r="AL1413" s="54"/>
      <c r="AM1413" s="54"/>
      <c r="AN1413" s="54"/>
      <c r="AO1413" s="54"/>
      <c r="AP1413" s="54"/>
      <c r="AQ1413" s="54"/>
      <c r="AR1413" s="54"/>
      <c r="AS1413" s="54"/>
    </row>
    <row r="1414" spans="1:45" x14ac:dyDescent="0.3">
      <c r="D1414" s="56"/>
      <c r="X1414" s="336"/>
      <c r="Y1414" s="336">
        <f t="shared" ca="1" si="2420"/>
        <v>-2.4707654686858711E-2</v>
      </c>
      <c r="Z1414" s="336">
        <f t="shared" ca="1" si="2420"/>
        <v>-1.3500628484166617</v>
      </c>
      <c r="AA1414" s="336">
        <f t="shared" ca="1" si="2420"/>
        <v>-1.1711667403170129E-2</v>
      </c>
      <c r="AB1414" s="336">
        <f t="shared" ca="1" si="2420"/>
        <v>-0.31099247691659465</v>
      </c>
      <c r="AC1414" s="336">
        <f t="shared" ca="1" si="2420"/>
        <v>0.44228031995527772</v>
      </c>
      <c r="AD1414" s="336">
        <f t="shared" ca="1" si="2420"/>
        <v>1.080009905437906</v>
      </c>
      <c r="AE1414" s="336"/>
      <c r="AF1414" s="336"/>
      <c r="AG1414" s="336"/>
      <c r="AH1414" s="336"/>
      <c r="AI1414" s="54"/>
      <c r="AJ1414" s="54"/>
      <c r="AK1414" s="54"/>
      <c r="AL1414" s="336"/>
      <c r="AM1414" s="336"/>
      <c r="AN1414" s="336"/>
      <c r="AO1414" s="336"/>
      <c r="AP1414" s="54"/>
      <c r="AQ1414" s="336"/>
      <c r="AR1414" s="336"/>
      <c r="AS1414" s="336"/>
    </row>
    <row r="1415" spans="1:45" x14ac:dyDescent="0.3">
      <c r="C1415" s="54"/>
      <c r="D1415" s="56"/>
      <c r="Y1415" s="336">
        <f t="shared" ca="1" si="2420"/>
        <v>-0.19944762379227921</v>
      </c>
      <c r="Z1415" s="336">
        <f t="shared" ca="1" si="2420"/>
        <v>0.47319341402450338</v>
      </c>
      <c r="AA1415" s="336">
        <f t="shared" ca="1" si="2420"/>
        <v>-7.1803152976442075E-2</v>
      </c>
      <c r="AB1415" s="336">
        <f t="shared" ca="1" si="2420"/>
        <v>1.4585655846820935</v>
      </c>
      <c r="AC1415" s="336">
        <f t="shared" ca="1" si="2420"/>
        <v>0.62332166497114128</v>
      </c>
      <c r="AD1415" s="336">
        <f t="shared" ca="1" si="2420"/>
        <v>0.32983135055748397</v>
      </c>
      <c r="AE1415" s="55"/>
      <c r="AF1415" s="55"/>
      <c r="AG1415" s="55"/>
      <c r="AH1415" s="55"/>
      <c r="AI1415" s="55"/>
      <c r="AJ1415" s="55"/>
      <c r="AK1415" s="55"/>
      <c r="AL1415" s="55"/>
      <c r="AM1415" s="55"/>
      <c r="AN1415" s="55"/>
      <c r="AO1415" s="55"/>
      <c r="AP1415" s="55"/>
      <c r="AQ1415" s="55"/>
      <c r="AR1415" s="55"/>
      <c r="AS1415" s="55"/>
    </row>
    <row r="1416" spans="1:45" x14ac:dyDescent="0.3">
      <c r="B1416" s="54" t="s">
        <v>172</v>
      </c>
      <c r="C1416" s="53">
        <f>C1409</f>
        <v>0</v>
      </c>
      <c r="D1416" s="56" t="e">
        <f t="shared" ref="D1416:D1417" ca="1" si="2433">AJ1416</f>
        <v>#N/A</v>
      </c>
      <c r="E1416" s="52" t="e">
        <f t="shared" ref="E1416:W1416" si="2434">E1409</f>
        <v>#N/A</v>
      </c>
      <c r="F1416" s="52" t="e">
        <f t="shared" si="2434"/>
        <v>#N/A</v>
      </c>
      <c r="G1416" s="52" t="e">
        <f t="shared" si="2434"/>
        <v>#N/A</v>
      </c>
      <c r="H1416" s="52" t="e">
        <f t="shared" si="2434"/>
        <v>#N/A</v>
      </c>
      <c r="I1416" s="52" t="e">
        <f t="shared" si="2434"/>
        <v>#N/A</v>
      </c>
      <c r="J1416" s="52" t="e">
        <f t="shared" si="2434"/>
        <v>#N/A</v>
      </c>
      <c r="K1416" s="52" t="e">
        <f t="shared" si="2434"/>
        <v>#N/A</v>
      </c>
      <c r="L1416" s="52" t="e">
        <f t="shared" si="2434"/>
        <v>#N/A</v>
      </c>
      <c r="M1416" s="52" t="e">
        <f t="shared" si="2434"/>
        <v>#N/A</v>
      </c>
      <c r="N1416" s="52" t="e">
        <f t="shared" si="2434"/>
        <v>#N/A</v>
      </c>
      <c r="O1416" s="52" t="e">
        <f t="shared" si="2434"/>
        <v>#N/A</v>
      </c>
      <c r="P1416" s="52" t="e">
        <f t="shared" si="2434"/>
        <v>#N/A</v>
      </c>
      <c r="Q1416" s="52" t="e">
        <f t="shared" si="2434"/>
        <v>#N/A</v>
      </c>
      <c r="R1416" s="52" t="e">
        <f t="shared" si="2434"/>
        <v>#N/A</v>
      </c>
      <c r="S1416" s="52" t="e">
        <f t="shared" si="2434"/>
        <v>#N/A</v>
      </c>
      <c r="T1416" s="52" t="e">
        <f t="shared" si="2434"/>
        <v>#N/A</v>
      </c>
      <c r="U1416" s="52" t="e">
        <f t="shared" si="2434"/>
        <v>#N/A</v>
      </c>
      <c r="V1416" s="52" t="e">
        <f t="shared" si="2434"/>
        <v>#N/A</v>
      </c>
      <c r="W1416" s="52" t="e">
        <f t="shared" si="2434"/>
        <v>#N/A</v>
      </c>
      <c r="X1416" s="55" t="e">
        <f t="shared" ref="X1416:X1417" si="2435">(H1416-(O1416*P1416)/100-3*(J1416*K1416)/100)/2</f>
        <v>#N/A</v>
      </c>
      <c r="Y1416" s="55" t="e">
        <f t="shared" ref="Y1416:Y1417" si="2436">SUM(X1416,(J1416*K1416/100))/(F1416/100)</f>
        <v>#N/A</v>
      </c>
      <c r="Z1416" s="55" t="e">
        <f t="shared" ref="Z1416" si="2437">U1416*0.5+U1417*0.5</f>
        <v>#N/A</v>
      </c>
      <c r="AA1416" s="55" t="e">
        <f t="shared" ref="AA1416:AA1417" si="2438">J1416/Y1416</f>
        <v>#N/A</v>
      </c>
      <c r="AB1416" s="336" t="e">
        <f t="shared" ref="AB1416:AB1417" si="2439">X1416/(Y1416-J1416)</f>
        <v>#N/A</v>
      </c>
      <c r="AC1416" s="223" t="e">
        <f ca="1">INDEX(FGA_COEFFS,1,1)+Z1416*INDEX(FGA_COEFFS,1,2)+Y1416*INDEX(FGA_COEFFS,1,3)+R1416*INDEX(FGA_COEFFS,1,4)+Q1417*INDEX(FGA_COEFFS,1,5)+S1416*INDEX(FGA_COEFFS,1,6)+T1417*INDEX(FGA_COEFFS,1,7)+M1417*INDEX(FGA_COEFFS,1,8)+Y1420*Y1421</f>
        <v>#N/A</v>
      </c>
      <c r="AD1416" s="223" t="e">
        <f ca="1">INDEX(THREEPTA_COEFFS,1,1)+AC1416*INDEX(THREEPTA_COEFFS,1,2)+J1416*INDEX(THREEPTA_COEFFS,1,3)+AA1416*INDEX(THREEPTA_COEFFS,1,4)+K1416*INDEX(THREEPTA_COEFFS,1,5)+L1417*INDEX(THREEPTA_COEFFS,1,6)+Z1420*Z1421</f>
        <v>#N/A</v>
      </c>
      <c r="AE1416" s="223" t="e">
        <f ca="1">INDEX(THREEPTPCT_COEFFS,1,1)+K1416*INDEX(THREEPTPCT_COEFFS,1,2)+L1417*INDEX(THREEPTPCT_COEFFS,1,3)+AA1420*AA1421</f>
        <v>#N/A</v>
      </c>
      <c r="AF1416" s="55" t="e">
        <f t="shared" ref="AF1416:AF1417" ca="1" si="2440">AC1416-AD1416</f>
        <v>#N/A</v>
      </c>
      <c r="AG1416" s="223" t="e">
        <f ca="1">INDEX(TWOPTPCT_COEFFS,1,1)+AB1416*INDEX(TWOPTPCT_COEFFS,1,2)+I1417*INDEX(TWOPTPCT_COEFFS,1,3)+G1417*INDEX(TWOPTPCT_COEFFS,1,4)+L1417*INDEX(TWOPTPCT_COEFFS,1,5)+AB1420*AB1421</f>
        <v>#N/A</v>
      </c>
      <c r="AH1416" s="223" t="e">
        <f ca="1">INDEX(FTA_COEFFS,1,1)+O1416*INDEX(FTA_COEFFS,1,2)+N1417*INDEX(FTA_COEFFS,1,3)+(Q1416+R1416)*INDEX(FTA_COEFFS,1,4)+(Q1417+R1417)*INDEX(FTA_COEFFS,1,5)+M1417*INDEX(FTA_COEFFS,1,6)+AC1420*AC1421</f>
        <v>#N/A</v>
      </c>
      <c r="AI1416" s="223" t="e">
        <f ca="1">INDEX(FTPCT_COEFFS,1,1)+P1416*INDEX(FTPCT_COEFFS,1,2)+F1416*INDEX(FTPCT_COEFFS,1,3)+G1417*INDEX(FTPCT_COEFFS,1,4)+AD1420*AD1421</f>
        <v>#N/A</v>
      </c>
      <c r="AJ1416" s="338" t="e">
        <f t="shared" ref="AJ1416:AJ1417" ca="1" si="2441">AD1416*AE1416/100+AF1416*AG1416+AH1416*AI1416/100</f>
        <v>#N/A</v>
      </c>
      <c r="AK1416" s="55"/>
      <c r="AL1416" s="55"/>
      <c r="AM1416" s="55"/>
      <c r="AN1416" s="55"/>
      <c r="AO1416" s="55"/>
      <c r="AP1416" s="55"/>
      <c r="AQ1416" s="55"/>
      <c r="AR1416" s="55"/>
    </row>
    <row r="1417" spans="1:45" x14ac:dyDescent="0.3">
      <c r="B1417" s="54" t="s">
        <v>175</v>
      </c>
      <c r="C1417" s="54">
        <f>C1410</f>
        <v>0</v>
      </c>
      <c r="D1417" s="56" t="e">
        <f t="shared" ca="1" si="2433"/>
        <v>#N/A</v>
      </c>
      <c r="E1417" s="52" t="e">
        <f t="shared" ref="E1417:W1417" si="2442">E1410</f>
        <v>#N/A</v>
      </c>
      <c r="F1417" s="52" t="e">
        <f t="shared" si="2442"/>
        <v>#N/A</v>
      </c>
      <c r="G1417" s="52" t="e">
        <f t="shared" si="2442"/>
        <v>#N/A</v>
      </c>
      <c r="H1417" s="52" t="e">
        <f t="shared" si="2442"/>
        <v>#N/A</v>
      </c>
      <c r="I1417" s="52" t="e">
        <f t="shared" si="2442"/>
        <v>#N/A</v>
      </c>
      <c r="J1417" s="52" t="e">
        <f t="shared" si="2442"/>
        <v>#N/A</v>
      </c>
      <c r="K1417" s="52" t="e">
        <f t="shared" si="2442"/>
        <v>#N/A</v>
      </c>
      <c r="L1417" s="52" t="e">
        <f t="shared" si="2442"/>
        <v>#N/A</v>
      </c>
      <c r="M1417" s="52" t="e">
        <f t="shared" si="2442"/>
        <v>#N/A</v>
      </c>
      <c r="N1417" s="52" t="e">
        <f t="shared" si="2442"/>
        <v>#N/A</v>
      </c>
      <c r="O1417" s="52" t="e">
        <f t="shared" si="2442"/>
        <v>#N/A</v>
      </c>
      <c r="P1417" s="52" t="e">
        <f t="shared" si="2442"/>
        <v>#N/A</v>
      </c>
      <c r="Q1417" s="52" t="e">
        <f t="shared" si="2442"/>
        <v>#N/A</v>
      </c>
      <c r="R1417" s="52" t="e">
        <f t="shared" si="2442"/>
        <v>#N/A</v>
      </c>
      <c r="S1417" s="52" t="e">
        <f t="shared" si="2442"/>
        <v>#N/A</v>
      </c>
      <c r="T1417" s="52" t="e">
        <f t="shared" si="2442"/>
        <v>#N/A</v>
      </c>
      <c r="U1417" s="52" t="e">
        <f t="shared" si="2442"/>
        <v>#N/A</v>
      </c>
      <c r="V1417" s="52" t="e">
        <f t="shared" si="2442"/>
        <v>#N/A</v>
      </c>
      <c r="W1417" s="52" t="e">
        <f t="shared" si="2442"/>
        <v>#N/A</v>
      </c>
      <c r="X1417" s="55" t="e">
        <f t="shared" si="2435"/>
        <v>#N/A</v>
      </c>
      <c r="Y1417" s="55" t="e">
        <f t="shared" si="2436"/>
        <v>#N/A</v>
      </c>
      <c r="Z1417" s="55" t="e">
        <f t="shared" ref="Z1417" si="2443">Z1416</f>
        <v>#N/A</v>
      </c>
      <c r="AA1417" s="55" t="e">
        <f t="shared" si="2438"/>
        <v>#N/A</v>
      </c>
      <c r="AB1417" s="336" t="e">
        <f t="shared" si="2439"/>
        <v>#N/A</v>
      </c>
      <c r="AC1417" s="223" t="e">
        <f ca="1">INDEX(FGA_COEFFS,1,1)+Z1417*INDEX(FGA_COEFFS,1,2)+Y1417*INDEX(FGA_COEFFS,1,3)+R1417*INDEX(FGA_COEFFS,1,4)+Q1416*INDEX(FGA_COEFFS,1,5)+S1417*INDEX(FGA_COEFFS,1,6)+T1416*INDEX(FGA_COEFFS,1,7)+M1416*INDEX(FGA_COEFFS,1,8)+Y1420*Y1422</f>
        <v>#N/A</v>
      </c>
      <c r="AD1417" s="223" t="e">
        <f ca="1">INDEX(THREEPTA_COEFFS,1,1)+AC1417*INDEX(THREEPTA_COEFFS,1,2)+J1417*INDEX(THREEPTA_COEFFS,1,3)+AA1417*INDEX(THREEPTA_COEFFS,1,4)+K1417*INDEX(THREEPTA_COEFFS,1,5)+L1416*INDEX(THREEPTA_COEFFS,1,6)+Z1420*Z1422</f>
        <v>#N/A</v>
      </c>
      <c r="AE1417" s="223" t="e">
        <f ca="1">INDEX(THREEPTPCT_COEFFS,1,1)+K1417*INDEX(THREEPTPCT_COEFFS,1,2)+L1416*INDEX(THREEPTPCT_COEFFS,1,3)+AA1420*AA1422</f>
        <v>#N/A</v>
      </c>
      <c r="AF1417" s="55" t="e">
        <f t="shared" ca="1" si="2440"/>
        <v>#N/A</v>
      </c>
      <c r="AG1417" s="223" t="e">
        <f ca="1">INDEX(TWOPTPCT_COEFFS,1,1)+AB1417*INDEX(TWOPTPCT_COEFFS,1,2)+I1416*INDEX(TWOPTPCT_COEFFS,1,3)+G1416*INDEX(TWOPTPCT_COEFFS,1,4)+L1416*INDEX(TWOPTPCT_COEFFS,1,5)+AB1420*AB1422</f>
        <v>#N/A</v>
      </c>
      <c r="AH1417" s="223" t="e">
        <f ca="1">INDEX(FTA_COEFFS,1,1)+O1417*INDEX(FTA_COEFFS,1,2)+N1416*INDEX(FTA_COEFFS,1,3)+(Q1417+R1417)*INDEX(FTA_COEFFS,1,4)+(Q1416+R1416)*INDEX(FTA_COEFFS,1,5)+M1416*INDEX(FTA_COEFFS,1,6)+AC1420*AC1422</f>
        <v>#N/A</v>
      </c>
      <c r="AI1417" s="223" t="e">
        <f ca="1">INDEX(FTPCT_COEFFS,1,1)+P1417*INDEX(FTPCT_COEFFS,1,2)+F1417*INDEX(FTPCT_COEFFS,1,3)+G1416*INDEX(FTPCT_COEFFS,1,4)+AD1420*AD1422</f>
        <v>#N/A</v>
      </c>
      <c r="AJ1417" s="338" t="e">
        <f t="shared" ca="1" si="2441"/>
        <v>#N/A</v>
      </c>
      <c r="AK1417" s="55"/>
      <c r="AL1417" s="55"/>
      <c r="AM1417" s="55"/>
      <c r="AN1417" s="55"/>
      <c r="AO1417" s="55"/>
      <c r="AP1417" s="55"/>
      <c r="AQ1417" s="55"/>
      <c r="AR1417" s="55"/>
    </row>
    <row r="1418" spans="1:45" x14ac:dyDescent="0.3">
      <c r="A1418" s="54" t="e">
        <f ca="1">IF(D1416&gt;(D1417+(AVERAGE(V1416,W1416)-AVERAGE(V1417,W1417))/2)+2.5,C1416,IF(D1417&gt;(D1416+(AVERAGE(V1417,W1417)-AVERAGE(V1416,W1416))/2)+2.5,C1417,"Close"))</f>
        <v>#N/A</v>
      </c>
      <c r="B1418" s="64" t="e">
        <f ca="1">IF(D1417&gt;D1416,C1417,C1416)</f>
        <v>#N/A</v>
      </c>
      <c r="D1418" s="56"/>
      <c r="X1418" s="55"/>
      <c r="Y1418" s="55"/>
      <c r="Z1418" s="55"/>
      <c r="AA1418" s="55"/>
      <c r="AB1418" s="55"/>
      <c r="AC1418" s="337"/>
      <c r="AD1418" s="337"/>
      <c r="AE1418" s="337"/>
      <c r="AF1418" s="337"/>
      <c r="AG1418" s="337"/>
      <c r="AH1418" s="337"/>
      <c r="AI1418" s="337"/>
      <c r="AJ1418" s="337"/>
      <c r="AK1418" s="337"/>
      <c r="AL1418" s="337"/>
      <c r="AM1418" s="55"/>
      <c r="AN1418" s="55"/>
      <c r="AO1418" s="55"/>
      <c r="AP1418" s="55"/>
      <c r="AQ1418" s="55"/>
      <c r="AR1418" s="55"/>
      <c r="AS1418" s="55"/>
    </row>
    <row r="1419" spans="1:45" x14ac:dyDescent="0.3">
      <c r="X1419" s="54" t="s">
        <v>1305</v>
      </c>
      <c r="Y1419" s="54" t="s">
        <v>128</v>
      </c>
      <c r="Z1419" s="54" t="s">
        <v>157</v>
      </c>
      <c r="AA1419" s="54" t="s">
        <v>151</v>
      </c>
      <c r="AB1419" s="54" t="s">
        <v>1327</v>
      </c>
      <c r="AC1419" s="54" t="s">
        <v>129</v>
      </c>
      <c r="AD1419" s="54" t="s">
        <v>116</v>
      </c>
      <c r="AE1419" s="54"/>
      <c r="AF1419" s="54"/>
      <c r="AG1419" s="54"/>
      <c r="AH1419" s="54"/>
      <c r="AI1419" s="54"/>
      <c r="AJ1419" s="54"/>
      <c r="AK1419" s="54"/>
      <c r="AL1419" s="54"/>
      <c r="AM1419" s="54"/>
      <c r="AN1419" s="54"/>
      <c r="AO1419" s="54"/>
      <c r="AP1419" s="54"/>
      <c r="AQ1419" s="54"/>
      <c r="AR1419" s="54"/>
      <c r="AS1419" s="54"/>
    </row>
    <row r="1420" spans="1:45" x14ac:dyDescent="0.3">
      <c r="X1420" s="54"/>
      <c r="Y1420" s="54">
        <f t="shared" ref="Y1420:AD1420" si="2444">Y1413</f>
        <v>6.4436999999999998</v>
      </c>
      <c r="Z1420" s="54">
        <f t="shared" si="2444"/>
        <v>4.9371</v>
      </c>
      <c r="AA1420" s="54">
        <f t="shared" si="2444"/>
        <v>11.350300000000001</v>
      </c>
      <c r="AB1420" s="54">
        <f t="shared" si="2444"/>
        <v>7.1900000000000006E-2</v>
      </c>
      <c r="AC1420" s="54">
        <f t="shared" si="2444"/>
        <v>6.2766000000000002</v>
      </c>
      <c r="AD1420" s="54">
        <f t="shared" si="2444"/>
        <v>11.042999999999999</v>
      </c>
      <c r="AE1420" s="54"/>
      <c r="AF1420" s="336"/>
      <c r="AG1420" s="336"/>
      <c r="AH1420" s="336"/>
      <c r="AI1420" s="54"/>
      <c r="AJ1420" s="54"/>
      <c r="AK1420" s="54"/>
      <c r="AL1420" s="54"/>
      <c r="AM1420" s="54"/>
      <c r="AN1420" s="54"/>
      <c r="AO1420" s="54"/>
      <c r="AP1420" s="54"/>
      <c r="AQ1420" s="54"/>
      <c r="AR1420" s="54"/>
      <c r="AS1420" s="54"/>
    </row>
    <row r="1421" spans="1:45" x14ac:dyDescent="0.3">
      <c r="D1421" s="56"/>
      <c r="X1421" s="336"/>
      <c r="Y1421" s="336">
        <f t="shared" ca="1" si="2420"/>
        <v>0.8506658497167543</v>
      </c>
      <c r="Z1421" s="336">
        <f t="shared" ca="1" si="2420"/>
        <v>1.0477465934481804</v>
      </c>
      <c r="AA1421" s="336">
        <f t="shared" ca="1" si="2420"/>
        <v>1.0107030272991365E-2</v>
      </c>
      <c r="AB1421" s="336">
        <f t="shared" ca="1" si="2420"/>
        <v>-0.24073802033868208</v>
      </c>
      <c r="AC1421" s="336">
        <f t="shared" ca="1" si="2420"/>
        <v>0.32507160765795301</v>
      </c>
      <c r="AD1421" s="336">
        <f t="shared" ca="1" si="2420"/>
        <v>0.13624303589372033</v>
      </c>
      <c r="AE1421" s="336"/>
      <c r="AF1421" s="336"/>
      <c r="AG1421" s="336"/>
      <c r="AH1421" s="336"/>
      <c r="AI1421" s="54"/>
      <c r="AJ1421" s="54"/>
      <c r="AK1421" s="54"/>
      <c r="AL1421" s="336"/>
      <c r="AM1421" s="336"/>
      <c r="AN1421" s="336"/>
      <c r="AO1421" s="336"/>
      <c r="AP1421" s="54"/>
      <c r="AQ1421" s="336"/>
      <c r="AR1421" s="336"/>
      <c r="AS1421" s="336"/>
    </row>
    <row r="1422" spans="1:45" x14ac:dyDescent="0.3">
      <c r="C1422" s="54"/>
      <c r="D1422" s="56"/>
      <c r="Y1422" s="336">
        <f t="shared" ca="1" si="2420"/>
        <v>-1.1967458205327812</v>
      </c>
      <c r="Z1422" s="336">
        <f t="shared" ca="1" si="2420"/>
        <v>-1.0311997645774662</v>
      </c>
      <c r="AA1422" s="336">
        <f t="shared" ca="1" si="2420"/>
        <v>0.2750280543122316</v>
      </c>
      <c r="AB1422" s="336">
        <f t="shared" ca="1" si="2420"/>
        <v>-0.42891766913226986</v>
      </c>
      <c r="AC1422" s="336">
        <f t="shared" ca="1" si="2420"/>
        <v>-1.1773926812851245</v>
      </c>
      <c r="AD1422" s="336">
        <f t="shared" ca="1" si="2420"/>
        <v>0.26263787606672012</v>
      </c>
      <c r="AE1422" s="55"/>
      <c r="AF1422" s="55"/>
      <c r="AG1422" s="55"/>
      <c r="AH1422" s="55"/>
      <c r="AI1422" s="55"/>
      <c r="AJ1422" s="55"/>
      <c r="AK1422" s="55"/>
      <c r="AL1422" s="55"/>
      <c r="AM1422" s="55"/>
      <c r="AN1422" s="55"/>
      <c r="AO1422" s="55"/>
      <c r="AP1422" s="55"/>
      <c r="AQ1422" s="55"/>
      <c r="AR1422" s="55"/>
      <c r="AS1422" s="55"/>
    </row>
    <row r="1423" spans="1:45" x14ac:dyDescent="0.3">
      <c r="B1423" s="54" t="s">
        <v>172</v>
      </c>
      <c r="C1423" s="53">
        <f>C1416</f>
        <v>0</v>
      </c>
      <c r="D1423" s="56" t="e">
        <f t="shared" ref="D1423:D1424" ca="1" si="2445">AJ1423</f>
        <v>#N/A</v>
      </c>
      <c r="E1423" s="52" t="e">
        <f t="shared" ref="E1423:W1423" si="2446">E1416</f>
        <v>#N/A</v>
      </c>
      <c r="F1423" s="52" t="e">
        <f t="shared" si="2446"/>
        <v>#N/A</v>
      </c>
      <c r="G1423" s="52" t="e">
        <f t="shared" si="2446"/>
        <v>#N/A</v>
      </c>
      <c r="H1423" s="52" t="e">
        <f t="shared" si="2446"/>
        <v>#N/A</v>
      </c>
      <c r="I1423" s="52" t="e">
        <f t="shared" si="2446"/>
        <v>#N/A</v>
      </c>
      <c r="J1423" s="52" t="e">
        <f t="shared" si="2446"/>
        <v>#N/A</v>
      </c>
      <c r="K1423" s="52" t="e">
        <f t="shared" si="2446"/>
        <v>#N/A</v>
      </c>
      <c r="L1423" s="52" t="e">
        <f t="shared" si="2446"/>
        <v>#N/A</v>
      </c>
      <c r="M1423" s="52" t="e">
        <f t="shared" si="2446"/>
        <v>#N/A</v>
      </c>
      <c r="N1423" s="52" t="e">
        <f t="shared" si="2446"/>
        <v>#N/A</v>
      </c>
      <c r="O1423" s="52" t="e">
        <f t="shared" si="2446"/>
        <v>#N/A</v>
      </c>
      <c r="P1423" s="52" t="e">
        <f t="shared" si="2446"/>
        <v>#N/A</v>
      </c>
      <c r="Q1423" s="52" t="e">
        <f t="shared" si="2446"/>
        <v>#N/A</v>
      </c>
      <c r="R1423" s="52" t="e">
        <f t="shared" si="2446"/>
        <v>#N/A</v>
      </c>
      <c r="S1423" s="52" t="e">
        <f t="shared" si="2446"/>
        <v>#N/A</v>
      </c>
      <c r="T1423" s="52" t="e">
        <f t="shared" si="2446"/>
        <v>#N/A</v>
      </c>
      <c r="U1423" s="52" t="e">
        <f t="shared" si="2446"/>
        <v>#N/A</v>
      </c>
      <c r="V1423" s="52" t="e">
        <f t="shared" si="2446"/>
        <v>#N/A</v>
      </c>
      <c r="W1423" s="52" t="e">
        <f t="shared" si="2446"/>
        <v>#N/A</v>
      </c>
      <c r="X1423" s="55" t="e">
        <f t="shared" ref="X1423:X1424" si="2447">(H1423-(O1423*P1423)/100-3*(J1423*K1423)/100)/2</f>
        <v>#N/A</v>
      </c>
      <c r="Y1423" s="55" t="e">
        <f t="shared" ref="Y1423:Y1424" si="2448">SUM(X1423,(J1423*K1423/100))/(F1423/100)</f>
        <v>#N/A</v>
      </c>
      <c r="Z1423" s="55" t="e">
        <f t="shared" ref="Z1423" si="2449">U1423*0.5+U1424*0.5</f>
        <v>#N/A</v>
      </c>
      <c r="AA1423" s="55" t="e">
        <f t="shared" ref="AA1423:AA1424" si="2450">J1423/Y1423</f>
        <v>#N/A</v>
      </c>
      <c r="AB1423" s="336" t="e">
        <f t="shared" ref="AB1423:AB1424" si="2451">X1423/(Y1423-J1423)</f>
        <v>#N/A</v>
      </c>
      <c r="AC1423" s="223" t="e">
        <f ca="1">INDEX(FGA_COEFFS,1,1)+Z1423*INDEX(FGA_COEFFS,1,2)+Y1423*INDEX(FGA_COEFFS,1,3)+R1423*INDEX(FGA_COEFFS,1,4)+Q1424*INDEX(FGA_COEFFS,1,5)+S1423*INDEX(FGA_COEFFS,1,6)+T1424*INDEX(FGA_COEFFS,1,7)+M1424*INDEX(FGA_COEFFS,1,8)+Y1427*Y1428</f>
        <v>#N/A</v>
      </c>
      <c r="AD1423" s="223" t="e">
        <f ca="1">INDEX(THREEPTA_COEFFS,1,1)+AC1423*INDEX(THREEPTA_COEFFS,1,2)+J1423*INDEX(THREEPTA_COEFFS,1,3)+AA1423*INDEX(THREEPTA_COEFFS,1,4)+K1423*INDEX(THREEPTA_COEFFS,1,5)+L1424*INDEX(THREEPTA_COEFFS,1,6)+Z1427*Z1428</f>
        <v>#N/A</v>
      </c>
      <c r="AE1423" s="223" t="e">
        <f ca="1">INDEX(THREEPTPCT_COEFFS,1,1)+K1423*INDEX(THREEPTPCT_COEFFS,1,2)+L1424*INDEX(THREEPTPCT_COEFFS,1,3)+AA1427*AA1428</f>
        <v>#N/A</v>
      </c>
      <c r="AF1423" s="55" t="e">
        <f t="shared" ref="AF1423:AF1424" ca="1" si="2452">AC1423-AD1423</f>
        <v>#N/A</v>
      </c>
      <c r="AG1423" s="223" t="e">
        <f ca="1">INDEX(TWOPTPCT_COEFFS,1,1)+AB1423*INDEX(TWOPTPCT_COEFFS,1,2)+I1424*INDEX(TWOPTPCT_COEFFS,1,3)+G1424*INDEX(TWOPTPCT_COEFFS,1,4)+L1424*INDEX(TWOPTPCT_COEFFS,1,5)+AB1427*AB1428</f>
        <v>#N/A</v>
      </c>
      <c r="AH1423" s="223" t="e">
        <f ca="1">INDEX(FTA_COEFFS,1,1)+O1423*INDEX(FTA_COEFFS,1,2)+N1424*INDEX(FTA_COEFFS,1,3)+(Q1423+R1423)*INDEX(FTA_COEFFS,1,4)+(Q1424+R1424)*INDEX(FTA_COEFFS,1,5)+M1424*INDEX(FTA_COEFFS,1,6)+AC1427*AC1428</f>
        <v>#N/A</v>
      </c>
      <c r="AI1423" s="223" t="e">
        <f ca="1">INDEX(FTPCT_COEFFS,1,1)+P1423*INDEX(FTPCT_COEFFS,1,2)+F1423*INDEX(FTPCT_COEFFS,1,3)+G1424*INDEX(FTPCT_COEFFS,1,4)+AD1427*AD1428</f>
        <v>#N/A</v>
      </c>
      <c r="AJ1423" s="338" t="e">
        <f t="shared" ref="AJ1423:AJ1424" ca="1" si="2453">AD1423*AE1423/100+AF1423*AG1423+AH1423*AI1423/100</f>
        <v>#N/A</v>
      </c>
      <c r="AK1423" s="55"/>
      <c r="AL1423" s="55"/>
      <c r="AM1423" s="55"/>
      <c r="AN1423" s="55"/>
      <c r="AO1423" s="55"/>
      <c r="AP1423" s="55"/>
      <c r="AQ1423" s="55"/>
      <c r="AR1423" s="55"/>
    </row>
    <row r="1424" spans="1:45" x14ac:dyDescent="0.3">
      <c r="B1424" s="54" t="s">
        <v>175</v>
      </c>
      <c r="C1424" s="54">
        <f>C1417</f>
        <v>0</v>
      </c>
      <c r="D1424" s="56" t="e">
        <f t="shared" ca="1" si="2445"/>
        <v>#N/A</v>
      </c>
      <c r="E1424" s="52" t="e">
        <f t="shared" ref="E1424:W1424" si="2454">E1417</f>
        <v>#N/A</v>
      </c>
      <c r="F1424" s="52" t="e">
        <f t="shared" si="2454"/>
        <v>#N/A</v>
      </c>
      <c r="G1424" s="52" t="e">
        <f t="shared" si="2454"/>
        <v>#N/A</v>
      </c>
      <c r="H1424" s="52" t="e">
        <f t="shared" si="2454"/>
        <v>#N/A</v>
      </c>
      <c r="I1424" s="52" t="e">
        <f t="shared" si="2454"/>
        <v>#N/A</v>
      </c>
      <c r="J1424" s="52" t="e">
        <f t="shared" si="2454"/>
        <v>#N/A</v>
      </c>
      <c r="K1424" s="52" t="e">
        <f t="shared" si="2454"/>
        <v>#N/A</v>
      </c>
      <c r="L1424" s="52" t="e">
        <f t="shared" si="2454"/>
        <v>#N/A</v>
      </c>
      <c r="M1424" s="52" t="e">
        <f t="shared" si="2454"/>
        <v>#N/A</v>
      </c>
      <c r="N1424" s="52" t="e">
        <f t="shared" si="2454"/>
        <v>#N/A</v>
      </c>
      <c r="O1424" s="52" t="e">
        <f t="shared" si="2454"/>
        <v>#N/A</v>
      </c>
      <c r="P1424" s="52" t="e">
        <f t="shared" si="2454"/>
        <v>#N/A</v>
      </c>
      <c r="Q1424" s="52" t="e">
        <f t="shared" si="2454"/>
        <v>#N/A</v>
      </c>
      <c r="R1424" s="52" t="e">
        <f t="shared" si="2454"/>
        <v>#N/A</v>
      </c>
      <c r="S1424" s="52" t="e">
        <f t="shared" si="2454"/>
        <v>#N/A</v>
      </c>
      <c r="T1424" s="52" t="e">
        <f t="shared" si="2454"/>
        <v>#N/A</v>
      </c>
      <c r="U1424" s="52" t="e">
        <f t="shared" si="2454"/>
        <v>#N/A</v>
      </c>
      <c r="V1424" s="52" t="e">
        <f t="shared" si="2454"/>
        <v>#N/A</v>
      </c>
      <c r="W1424" s="52" t="e">
        <f t="shared" si="2454"/>
        <v>#N/A</v>
      </c>
      <c r="X1424" s="55" t="e">
        <f t="shared" si="2447"/>
        <v>#N/A</v>
      </c>
      <c r="Y1424" s="55" t="e">
        <f t="shared" si="2448"/>
        <v>#N/A</v>
      </c>
      <c r="Z1424" s="55" t="e">
        <f t="shared" ref="Z1424" si="2455">Z1423</f>
        <v>#N/A</v>
      </c>
      <c r="AA1424" s="55" t="e">
        <f t="shared" si="2450"/>
        <v>#N/A</v>
      </c>
      <c r="AB1424" s="336" t="e">
        <f t="shared" si="2451"/>
        <v>#N/A</v>
      </c>
      <c r="AC1424" s="223" t="e">
        <f ca="1">INDEX(FGA_COEFFS,1,1)+Z1424*INDEX(FGA_COEFFS,1,2)+Y1424*INDEX(FGA_COEFFS,1,3)+R1424*INDEX(FGA_COEFFS,1,4)+Q1423*INDEX(FGA_COEFFS,1,5)+S1424*INDEX(FGA_COEFFS,1,6)+T1423*INDEX(FGA_COEFFS,1,7)+M1423*INDEX(FGA_COEFFS,1,8)+Y1427*Y1429</f>
        <v>#N/A</v>
      </c>
      <c r="AD1424" s="223" t="e">
        <f ca="1">INDEX(THREEPTA_COEFFS,1,1)+AC1424*INDEX(THREEPTA_COEFFS,1,2)+J1424*INDEX(THREEPTA_COEFFS,1,3)+AA1424*INDEX(THREEPTA_COEFFS,1,4)+K1424*INDEX(THREEPTA_COEFFS,1,5)+L1423*INDEX(THREEPTA_COEFFS,1,6)+Z1427*Z1429</f>
        <v>#N/A</v>
      </c>
      <c r="AE1424" s="223" t="e">
        <f ca="1">INDEX(THREEPTPCT_COEFFS,1,1)+K1424*INDEX(THREEPTPCT_COEFFS,1,2)+L1423*INDEX(THREEPTPCT_COEFFS,1,3)+AA1427*AA1429</f>
        <v>#N/A</v>
      </c>
      <c r="AF1424" s="55" t="e">
        <f t="shared" ca="1" si="2452"/>
        <v>#N/A</v>
      </c>
      <c r="AG1424" s="223" t="e">
        <f ca="1">INDEX(TWOPTPCT_COEFFS,1,1)+AB1424*INDEX(TWOPTPCT_COEFFS,1,2)+I1423*INDEX(TWOPTPCT_COEFFS,1,3)+G1423*INDEX(TWOPTPCT_COEFFS,1,4)+L1423*INDEX(TWOPTPCT_COEFFS,1,5)+AB1427*AB1429</f>
        <v>#N/A</v>
      </c>
      <c r="AH1424" s="223" t="e">
        <f ca="1">INDEX(FTA_COEFFS,1,1)+O1424*INDEX(FTA_COEFFS,1,2)+N1423*INDEX(FTA_COEFFS,1,3)+(Q1424+R1424)*INDEX(FTA_COEFFS,1,4)+(Q1423+R1423)*INDEX(FTA_COEFFS,1,5)+M1423*INDEX(FTA_COEFFS,1,6)+AC1427*AC1429</f>
        <v>#N/A</v>
      </c>
      <c r="AI1424" s="223" t="e">
        <f ca="1">INDEX(FTPCT_COEFFS,1,1)+P1424*INDEX(FTPCT_COEFFS,1,2)+F1424*INDEX(FTPCT_COEFFS,1,3)+G1423*INDEX(FTPCT_COEFFS,1,4)+AD1427*AD1429</f>
        <v>#N/A</v>
      </c>
      <c r="AJ1424" s="338" t="e">
        <f t="shared" ca="1" si="2453"/>
        <v>#N/A</v>
      </c>
      <c r="AK1424" s="55"/>
      <c r="AL1424" s="55"/>
      <c r="AM1424" s="55"/>
      <c r="AN1424" s="55"/>
      <c r="AO1424" s="55"/>
      <c r="AP1424" s="55"/>
      <c r="AQ1424" s="55"/>
      <c r="AR1424" s="55"/>
    </row>
    <row r="1425" spans="1:45" x14ac:dyDescent="0.3">
      <c r="A1425" s="54" t="e">
        <f ca="1">IF(D1423&gt;(D1424+(AVERAGE(V1423,W1423)-AVERAGE(V1424,W1424))/2)+2.5,C1423,IF(D1424&gt;(D1423+(AVERAGE(V1424,W1424)-AVERAGE(V1423,W1423))/2)+2.5,C1424,"Close"))</f>
        <v>#N/A</v>
      </c>
      <c r="B1425" s="64" t="e">
        <f ca="1">IF(D1424&gt;D1423,C1424,C1423)</f>
        <v>#N/A</v>
      </c>
      <c r="D1425" s="56"/>
      <c r="X1425" s="55"/>
      <c r="Y1425" s="55"/>
      <c r="Z1425" s="55"/>
      <c r="AA1425" s="55"/>
      <c r="AB1425" s="55"/>
      <c r="AC1425" s="337"/>
      <c r="AD1425" s="337"/>
      <c r="AE1425" s="337"/>
      <c r="AF1425" s="337"/>
      <c r="AG1425" s="337"/>
      <c r="AH1425" s="337"/>
      <c r="AI1425" s="337"/>
      <c r="AJ1425" s="337"/>
      <c r="AK1425" s="337"/>
      <c r="AL1425" s="337"/>
      <c r="AM1425" s="55"/>
      <c r="AN1425" s="55"/>
      <c r="AO1425" s="55"/>
      <c r="AP1425" s="55"/>
      <c r="AQ1425" s="55"/>
      <c r="AR1425" s="55"/>
      <c r="AS1425" s="55"/>
    </row>
    <row r="1426" spans="1:45" x14ac:dyDescent="0.3">
      <c r="X1426" s="54" t="s">
        <v>1305</v>
      </c>
      <c r="Y1426" s="54" t="s">
        <v>128</v>
      </c>
      <c r="Z1426" s="54" t="s">
        <v>157</v>
      </c>
      <c r="AA1426" s="54" t="s">
        <v>151</v>
      </c>
      <c r="AB1426" s="54" t="s">
        <v>1327</v>
      </c>
      <c r="AC1426" s="54" t="s">
        <v>129</v>
      </c>
      <c r="AD1426" s="54" t="s">
        <v>116</v>
      </c>
      <c r="AE1426" s="54"/>
      <c r="AF1426" s="54"/>
      <c r="AG1426" s="54"/>
      <c r="AH1426" s="54"/>
      <c r="AI1426" s="54"/>
      <c r="AJ1426" s="54"/>
      <c r="AK1426" s="54"/>
      <c r="AL1426" s="54"/>
      <c r="AM1426" s="54"/>
      <c r="AN1426" s="54"/>
      <c r="AO1426" s="54"/>
      <c r="AP1426" s="54"/>
      <c r="AQ1426" s="54"/>
      <c r="AR1426" s="54"/>
      <c r="AS1426" s="54"/>
    </row>
    <row r="1427" spans="1:45" x14ac:dyDescent="0.3">
      <c r="X1427" s="54"/>
      <c r="Y1427" s="54">
        <f t="shared" ref="Y1427:AD1427" si="2456">Y1420</f>
        <v>6.4436999999999998</v>
      </c>
      <c r="Z1427" s="54">
        <f t="shared" si="2456"/>
        <v>4.9371</v>
      </c>
      <c r="AA1427" s="54">
        <f t="shared" si="2456"/>
        <v>11.350300000000001</v>
      </c>
      <c r="AB1427" s="54">
        <f t="shared" si="2456"/>
        <v>7.1900000000000006E-2</v>
      </c>
      <c r="AC1427" s="54">
        <f t="shared" si="2456"/>
        <v>6.2766000000000002</v>
      </c>
      <c r="AD1427" s="54">
        <f t="shared" si="2456"/>
        <v>11.042999999999999</v>
      </c>
      <c r="AE1427" s="54"/>
      <c r="AF1427" s="336"/>
      <c r="AG1427" s="336"/>
      <c r="AH1427" s="336"/>
      <c r="AI1427" s="54"/>
      <c r="AJ1427" s="54"/>
      <c r="AK1427" s="54"/>
      <c r="AL1427" s="54"/>
      <c r="AM1427" s="54"/>
      <c r="AN1427" s="54"/>
      <c r="AO1427" s="54"/>
      <c r="AP1427" s="54"/>
      <c r="AQ1427" s="54"/>
      <c r="AR1427" s="54"/>
      <c r="AS1427" s="54"/>
    </row>
    <row r="1428" spans="1:45" x14ac:dyDescent="0.3">
      <c r="D1428" s="56"/>
      <c r="X1428" s="336"/>
      <c r="Y1428" s="336">
        <f t="shared" ca="1" si="2420"/>
        <v>0.83539486832904941</v>
      </c>
      <c r="Z1428" s="336">
        <f t="shared" ca="1" si="2420"/>
        <v>-1.6611750359024676E-2</v>
      </c>
      <c r="AA1428" s="336">
        <f t="shared" ca="1" si="2420"/>
        <v>0.88658045337493063</v>
      </c>
      <c r="AB1428" s="336">
        <f t="shared" ca="1" si="2420"/>
        <v>-0.74619020214958098</v>
      </c>
      <c r="AC1428" s="336">
        <f t="shared" ca="1" si="2420"/>
        <v>-0.73080091571860306</v>
      </c>
      <c r="AD1428" s="336">
        <f t="shared" ca="1" si="2420"/>
        <v>-0.21525537882852314</v>
      </c>
      <c r="AE1428" s="336"/>
      <c r="AF1428" s="336"/>
      <c r="AG1428" s="336"/>
      <c r="AH1428" s="336"/>
      <c r="AI1428" s="54"/>
      <c r="AJ1428" s="54"/>
      <c r="AK1428" s="54"/>
      <c r="AL1428" s="336"/>
      <c r="AM1428" s="336"/>
      <c r="AN1428" s="336"/>
      <c r="AO1428" s="336"/>
      <c r="AP1428" s="54"/>
      <c r="AQ1428" s="336"/>
      <c r="AR1428" s="336"/>
      <c r="AS1428" s="336"/>
    </row>
    <row r="1429" spans="1:45" x14ac:dyDescent="0.3">
      <c r="C1429" s="54"/>
      <c r="D1429" s="56"/>
      <c r="Y1429" s="336">
        <f t="shared" ca="1" si="2420"/>
        <v>0.24752119086946084</v>
      </c>
      <c r="Z1429" s="336">
        <f t="shared" ca="1" si="2420"/>
        <v>1.400465724477524</v>
      </c>
      <c r="AA1429" s="336">
        <f t="shared" ca="1" si="2420"/>
        <v>-0.17208666053009541</v>
      </c>
      <c r="AB1429" s="336">
        <f t="shared" ca="1" si="2420"/>
        <v>-1.2461713176351941</v>
      </c>
      <c r="AC1429" s="336">
        <f t="shared" ca="1" si="2420"/>
        <v>3.9544185514479815E-2</v>
      </c>
      <c r="AD1429" s="336">
        <f t="shared" ca="1" si="2420"/>
        <v>0.14818421629057663</v>
      </c>
      <c r="AE1429" s="55"/>
      <c r="AF1429" s="55"/>
      <c r="AG1429" s="55"/>
      <c r="AH1429" s="55"/>
      <c r="AI1429" s="55"/>
      <c r="AJ1429" s="55"/>
      <c r="AK1429" s="55"/>
      <c r="AL1429" s="55"/>
      <c r="AM1429" s="55"/>
      <c r="AN1429" s="55"/>
      <c r="AO1429" s="55"/>
      <c r="AP1429" s="55"/>
      <c r="AQ1429" s="55"/>
      <c r="AR1429" s="55"/>
      <c r="AS1429" s="55"/>
    </row>
    <row r="1430" spans="1:45" x14ac:dyDescent="0.3">
      <c r="B1430" s="54" t="s">
        <v>172</v>
      </c>
      <c r="C1430" s="53">
        <f>C1423</f>
        <v>0</v>
      </c>
      <c r="D1430" s="56" t="e">
        <f t="shared" ref="D1430:D1431" ca="1" si="2457">AJ1430</f>
        <v>#N/A</v>
      </c>
      <c r="E1430" s="52" t="e">
        <f t="shared" ref="E1430:W1430" si="2458">E1423</f>
        <v>#N/A</v>
      </c>
      <c r="F1430" s="52" t="e">
        <f t="shared" si="2458"/>
        <v>#N/A</v>
      </c>
      <c r="G1430" s="52" t="e">
        <f t="shared" si="2458"/>
        <v>#N/A</v>
      </c>
      <c r="H1430" s="52" t="e">
        <f t="shared" si="2458"/>
        <v>#N/A</v>
      </c>
      <c r="I1430" s="52" t="e">
        <f t="shared" si="2458"/>
        <v>#N/A</v>
      </c>
      <c r="J1430" s="52" t="e">
        <f t="shared" si="2458"/>
        <v>#N/A</v>
      </c>
      <c r="K1430" s="52" t="e">
        <f t="shared" si="2458"/>
        <v>#N/A</v>
      </c>
      <c r="L1430" s="52" t="e">
        <f t="shared" si="2458"/>
        <v>#N/A</v>
      </c>
      <c r="M1430" s="52" t="e">
        <f t="shared" si="2458"/>
        <v>#N/A</v>
      </c>
      <c r="N1430" s="52" t="e">
        <f t="shared" si="2458"/>
        <v>#N/A</v>
      </c>
      <c r="O1430" s="52" t="e">
        <f t="shared" si="2458"/>
        <v>#N/A</v>
      </c>
      <c r="P1430" s="52" t="e">
        <f t="shared" si="2458"/>
        <v>#N/A</v>
      </c>
      <c r="Q1430" s="52" t="e">
        <f t="shared" si="2458"/>
        <v>#N/A</v>
      </c>
      <c r="R1430" s="52" t="e">
        <f t="shared" si="2458"/>
        <v>#N/A</v>
      </c>
      <c r="S1430" s="52" t="e">
        <f t="shared" si="2458"/>
        <v>#N/A</v>
      </c>
      <c r="T1430" s="52" t="e">
        <f t="shared" si="2458"/>
        <v>#N/A</v>
      </c>
      <c r="U1430" s="52" t="e">
        <f t="shared" si="2458"/>
        <v>#N/A</v>
      </c>
      <c r="V1430" s="52" t="e">
        <f t="shared" si="2458"/>
        <v>#N/A</v>
      </c>
      <c r="W1430" s="52" t="e">
        <f t="shared" si="2458"/>
        <v>#N/A</v>
      </c>
      <c r="X1430" s="55" t="e">
        <f t="shared" ref="X1430:X1431" si="2459">(H1430-(O1430*P1430)/100-3*(J1430*K1430)/100)/2</f>
        <v>#N/A</v>
      </c>
      <c r="Y1430" s="55" t="e">
        <f t="shared" ref="Y1430:Y1431" si="2460">SUM(X1430,(J1430*K1430/100))/(F1430/100)</f>
        <v>#N/A</v>
      </c>
      <c r="Z1430" s="55" t="e">
        <f t="shared" ref="Z1430" si="2461">U1430*0.5+U1431*0.5</f>
        <v>#N/A</v>
      </c>
      <c r="AA1430" s="55" t="e">
        <f t="shared" ref="AA1430:AA1431" si="2462">J1430/Y1430</f>
        <v>#N/A</v>
      </c>
      <c r="AB1430" s="336" t="e">
        <f t="shared" ref="AB1430:AB1431" si="2463">X1430/(Y1430-J1430)</f>
        <v>#N/A</v>
      </c>
      <c r="AC1430" s="223" t="e">
        <f ca="1">INDEX(FGA_COEFFS,1,1)+Z1430*INDEX(FGA_COEFFS,1,2)+Y1430*INDEX(FGA_COEFFS,1,3)+R1430*INDEX(FGA_COEFFS,1,4)+Q1431*INDEX(FGA_COEFFS,1,5)+S1430*INDEX(FGA_COEFFS,1,6)+T1431*INDEX(FGA_COEFFS,1,7)+M1431*INDEX(FGA_COEFFS,1,8)+Y1434*Y1435</f>
        <v>#N/A</v>
      </c>
      <c r="AD1430" s="223" t="e">
        <f ca="1">INDEX(THREEPTA_COEFFS,1,1)+AC1430*INDEX(THREEPTA_COEFFS,1,2)+J1430*INDEX(THREEPTA_COEFFS,1,3)+AA1430*INDEX(THREEPTA_COEFFS,1,4)+K1430*INDEX(THREEPTA_COEFFS,1,5)+L1431*INDEX(THREEPTA_COEFFS,1,6)+Z1434*Z1435</f>
        <v>#N/A</v>
      </c>
      <c r="AE1430" s="223" t="e">
        <f ca="1">INDEX(THREEPTPCT_COEFFS,1,1)+K1430*INDEX(THREEPTPCT_COEFFS,1,2)+L1431*INDEX(THREEPTPCT_COEFFS,1,3)+AA1434*AA1435</f>
        <v>#N/A</v>
      </c>
      <c r="AF1430" s="55" t="e">
        <f t="shared" ref="AF1430:AF1431" ca="1" si="2464">AC1430-AD1430</f>
        <v>#N/A</v>
      </c>
      <c r="AG1430" s="223" t="e">
        <f ca="1">INDEX(TWOPTPCT_COEFFS,1,1)+AB1430*INDEX(TWOPTPCT_COEFFS,1,2)+I1431*INDEX(TWOPTPCT_COEFFS,1,3)+G1431*INDEX(TWOPTPCT_COEFFS,1,4)+L1431*INDEX(TWOPTPCT_COEFFS,1,5)+AB1434*AB1435</f>
        <v>#N/A</v>
      </c>
      <c r="AH1430" s="223" t="e">
        <f ca="1">INDEX(FTA_COEFFS,1,1)+O1430*INDEX(FTA_COEFFS,1,2)+N1431*INDEX(FTA_COEFFS,1,3)+(Q1430+R1430)*INDEX(FTA_COEFFS,1,4)+(Q1431+R1431)*INDEX(FTA_COEFFS,1,5)+M1431*INDEX(FTA_COEFFS,1,6)+AC1434*AC1435</f>
        <v>#N/A</v>
      </c>
      <c r="AI1430" s="223" t="e">
        <f ca="1">INDEX(FTPCT_COEFFS,1,1)+P1430*INDEX(FTPCT_COEFFS,1,2)+F1430*INDEX(FTPCT_COEFFS,1,3)+G1431*INDEX(FTPCT_COEFFS,1,4)+AD1434*AD1435</f>
        <v>#N/A</v>
      </c>
      <c r="AJ1430" s="338" t="e">
        <f t="shared" ref="AJ1430:AJ1431" ca="1" si="2465">AD1430*AE1430/100+AF1430*AG1430+AH1430*AI1430/100</f>
        <v>#N/A</v>
      </c>
      <c r="AK1430" s="55"/>
      <c r="AL1430" s="55"/>
      <c r="AM1430" s="55"/>
      <c r="AN1430" s="55"/>
      <c r="AO1430" s="55"/>
      <c r="AP1430" s="55"/>
      <c r="AQ1430" s="55"/>
      <c r="AR1430" s="55"/>
    </row>
    <row r="1431" spans="1:45" x14ac:dyDescent="0.3">
      <c r="B1431" s="54" t="s">
        <v>175</v>
      </c>
      <c r="C1431" s="54">
        <f>C1424</f>
        <v>0</v>
      </c>
      <c r="D1431" s="56" t="e">
        <f t="shared" ca="1" si="2457"/>
        <v>#N/A</v>
      </c>
      <c r="E1431" s="52" t="e">
        <f t="shared" ref="E1431:W1431" si="2466">E1424</f>
        <v>#N/A</v>
      </c>
      <c r="F1431" s="52" t="e">
        <f t="shared" si="2466"/>
        <v>#N/A</v>
      </c>
      <c r="G1431" s="52" t="e">
        <f t="shared" si="2466"/>
        <v>#N/A</v>
      </c>
      <c r="H1431" s="52" t="e">
        <f t="shared" si="2466"/>
        <v>#N/A</v>
      </c>
      <c r="I1431" s="52" t="e">
        <f t="shared" si="2466"/>
        <v>#N/A</v>
      </c>
      <c r="J1431" s="52" t="e">
        <f t="shared" si="2466"/>
        <v>#N/A</v>
      </c>
      <c r="K1431" s="52" t="e">
        <f t="shared" si="2466"/>
        <v>#N/A</v>
      </c>
      <c r="L1431" s="52" t="e">
        <f t="shared" si="2466"/>
        <v>#N/A</v>
      </c>
      <c r="M1431" s="52" t="e">
        <f t="shared" si="2466"/>
        <v>#N/A</v>
      </c>
      <c r="N1431" s="52" t="e">
        <f t="shared" si="2466"/>
        <v>#N/A</v>
      </c>
      <c r="O1431" s="52" t="e">
        <f t="shared" si="2466"/>
        <v>#N/A</v>
      </c>
      <c r="P1431" s="52" t="e">
        <f t="shared" si="2466"/>
        <v>#N/A</v>
      </c>
      <c r="Q1431" s="52" t="e">
        <f t="shared" si="2466"/>
        <v>#N/A</v>
      </c>
      <c r="R1431" s="52" t="e">
        <f t="shared" si="2466"/>
        <v>#N/A</v>
      </c>
      <c r="S1431" s="52" t="e">
        <f t="shared" si="2466"/>
        <v>#N/A</v>
      </c>
      <c r="T1431" s="52" t="e">
        <f t="shared" si="2466"/>
        <v>#N/A</v>
      </c>
      <c r="U1431" s="52" t="e">
        <f t="shared" si="2466"/>
        <v>#N/A</v>
      </c>
      <c r="V1431" s="52" t="e">
        <f t="shared" si="2466"/>
        <v>#N/A</v>
      </c>
      <c r="W1431" s="52" t="e">
        <f t="shared" si="2466"/>
        <v>#N/A</v>
      </c>
      <c r="X1431" s="55" t="e">
        <f t="shared" si="2459"/>
        <v>#N/A</v>
      </c>
      <c r="Y1431" s="55" t="e">
        <f t="shared" si="2460"/>
        <v>#N/A</v>
      </c>
      <c r="Z1431" s="55" t="e">
        <f t="shared" ref="Z1431" si="2467">Z1430</f>
        <v>#N/A</v>
      </c>
      <c r="AA1431" s="55" t="e">
        <f t="shared" si="2462"/>
        <v>#N/A</v>
      </c>
      <c r="AB1431" s="336" t="e">
        <f t="shared" si="2463"/>
        <v>#N/A</v>
      </c>
      <c r="AC1431" s="223" t="e">
        <f ca="1">INDEX(FGA_COEFFS,1,1)+Z1431*INDEX(FGA_COEFFS,1,2)+Y1431*INDEX(FGA_COEFFS,1,3)+R1431*INDEX(FGA_COEFFS,1,4)+Q1430*INDEX(FGA_COEFFS,1,5)+S1431*INDEX(FGA_COEFFS,1,6)+T1430*INDEX(FGA_COEFFS,1,7)+M1430*INDEX(FGA_COEFFS,1,8)+Y1434*Y1436</f>
        <v>#N/A</v>
      </c>
      <c r="AD1431" s="223" t="e">
        <f ca="1">INDEX(THREEPTA_COEFFS,1,1)+AC1431*INDEX(THREEPTA_COEFFS,1,2)+J1431*INDEX(THREEPTA_COEFFS,1,3)+AA1431*INDEX(THREEPTA_COEFFS,1,4)+K1431*INDEX(THREEPTA_COEFFS,1,5)+L1430*INDEX(THREEPTA_COEFFS,1,6)+Z1434*Z1436</f>
        <v>#N/A</v>
      </c>
      <c r="AE1431" s="223" t="e">
        <f ca="1">INDEX(THREEPTPCT_COEFFS,1,1)+K1431*INDEX(THREEPTPCT_COEFFS,1,2)+L1430*INDEX(THREEPTPCT_COEFFS,1,3)+AA1434*AA1436</f>
        <v>#N/A</v>
      </c>
      <c r="AF1431" s="55" t="e">
        <f t="shared" ca="1" si="2464"/>
        <v>#N/A</v>
      </c>
      <c r="AG1431" s="223" t="e">
        <f ca="1">INDEX(TWOPTPCT_COEFFS,1,1)+AB1431*INDEX(TWOPTPCT_COEFFS,1,2)+I1430*INDEX(TWOPTPCT_COEFFS,1,3)+G1430*INDEX(TWOPTPCT_COEFFS,1,4)+L1430*INDEX(TWOPTPCT_COEFFS,1,5)+AB1434*AB1436</f>
        <v>#N/A</v>
      </c>
      <c r="AH1431" s="223" t="e">
        <f ca="1">INDEX(FTA_COEFFS,1,1)+O1431*INDEX(FTA_COEFFS,1,2)+N1430*INDEX(FTA_COEFFS,1,3)+(Q1431+R1431)*INDEX(FTA_COEFFS,1,4)+(Q1430+R1430)*INDEX(FTA_COEFFS,1,5)+M1430*INDEX(FTA_COEFFS,1,6)+AC1434*AC1436</f>
        <v>#N/A</v>
      </c>
      <c r="AI1431" s="223" t="e">
        <f ca="1">INDEX(FTPCT_COEFFS,1,1)+P1431*INDEX(FTPCT_COEFFS,1,2)+F1431*INDEX(FTPCT_COEFFS,1,3)+G1430*INDEX(FTPCT_COEFFS,1,4)+AD1434*AD1436</f>
        <v>#N/A</v>
      </c>
      <c r="AJ1431" s="338" t="e">
        <f t="shared" ca="1" si="2465"/>
        <v>#N/A</v>
      </c>
      <c r="AK1431" s="55"/>
      <c r="AL1431" s="55"/>
      <c r="AM1431" s="55"/>
      <c r="AN1431" s="55"/>
      <c r="AO1431" s="55"/>
      <c r="AP1431" s="55"/>
      <c r="AQ1431" s="55"/>
      <c r="AR1431" s="55"/>
    </row>
    <row r="1432" spans="1:45" x14ac:dyDescent="0.3">
      <c r="A1432" s="54" t="e">
        <f ca="1">IF(D1430&gt;(D1431+(AVERAGE(V1430,W1430)-AVERAGE(V1431,W1431))/2)+2.5,C1430,IF(D1431&gt;(D1430+(AVERAGE(V1431,W1431)-AVERAGE(V1430,W1430))/2)+2.5,C1431,"Close"))</f>
        <v>#N/A</v>
      </c>
      <c r="B1432" s="64" t="e">
        <f ca="1">IF(D1431&gt;D1430,C1431,C1430)</f>
        <v>#N/A</v>
      </c>
      <c r="D1432" s="56"/>
      <c r="X1432" s="55"/>
      <c r="Y1432" s="55"/>
      <c r="Z1432" s="55"/>
      <c r="AA1432" s="55"/>
      <c r="AB1432" s="55"/>
      <c r="AC1432" s="337"/>
      <c r="AD1432" s="337"/>
      <c r="AE1432" s="337"/>
      <c r="AF1432" s="337"/>
      <c r="AG1432" s="337"/>
      <c r="AH1432" s="337"/>
      <c r="AI1432" s="337"/>
      <c r="AJ1432" s="337"/>
      <c r="AK1432" s="337"/>
      <c r="AL1432" s="337"/>
      <c r="AM1432" s="55"/>
      <c r="AN1432" s="55"/>
      <c r="AO1432" s="55"/>
      <c r="AP1432" s="55"/>
      <c r="AQ1432" s="55"/>
      <c r="AR1432" s="55"/>
      <c r="AS1432" s="55"/>
    </row>
    <row r="1433" spans="1:45" x14ac:dyDescent="0.3">
      <c r="X1433" s="54" t="s">
        <v>1305</v>
      </c>
      <c r="Y1433" s="54" t="s">
        <v>128</v>
      </c>
      <c r="Z1433" s="54" t="s">
        <v>157</v>
      </c>
      <c r="AA1433" s="54" t="s">
        <v>151</v>
      </c>
      <c r="AB1433" s="54" t="s">
        <v>1327</v>
      </c>
      <c r="AC1433" s="54" t="s">
        <v>129</v>
      </c>
      <c r="AD1433" s="54" t="s">
        <v>116</v>
      </c>
      <c r="AE1433" s="54"/>
      <c r="AF1433" s="54"/>
      <c r="AG1433" s="54"/>
      <c r="AH1433" s="54"/>
      <c r="AI1433" s="54"/>
      <c r="AJ1433" s="54"/>
      <c r="AK1433" s="54"/>
      <c r="AL1433" s="54"/>
      <c r="AM1433" s="54"/>
      <c r="AN1433" s="54"/>
      <c r="AO1433" s="54"/>
      <c r="AP1433" s="54"/>
      <c r="AQ1433" s="54"/>
      <c r="AR1433" s="54"/>
      <c r="AS1433" s="54"/>
    </row>
    <row r="1434" spans="1:45" x14ac:dyDescent="0.3">
      <c r="X1434" s="54"/>
      <c r="Y1434" s="54">
        <f t="shared" ref="Y1434:AD1434" si="2468">Y1427</f>
        <v>6.4436999999999998</v>
      </c>
      <c r="Z1434" s="54">
        <f t="shared" si="2468"/>
        <v>4.9371</v>
      </c>
      <c r="AA1434" s="54">
        <f t="shared" si="2468"/>
        <v>11.350300000000001</v>
      </c>
      <c r="AB1434" s="54">
        <f t="shared" si="2468"/>
        <v>7.1900000000000006E-2</v>
      </c>
      <c r="AC1434" s="54">
        <f t="shared" si="2468"/>
        <v>6.2766000000000002</v>
      </c>
      <c r="AD1434" s="54">
        <f t="shared" si="2468"/>
        <v>11.042999999999999</v>
      </c>
      <c r="AE1434" s="54"/>
      <c r="AF1434" s="336"/>
      <c r="AG1434" s="336"/>
      <c r="AH1434" s="336"/>
      <c r="AI1434" s="54"/>
      <c r="AJ1434" s="54"/>
      <c r="AK1434" s="54"/>
      <c r="AL1434" s="54"/>
      <c r="AM1434" s="54"/>
      <c r="AN1434" s="54"/>
      <c r="AO1434" s="54"/>
      <c r="AP1434" s="54"/>
      <c r="AQ1434" s="54"/>
      <c r="AR1434" s="54"/>
      <c r="AS1434" s="54"/>
    </row>
    <row r="1435" spans="1:45" x14ac:dyDescent="0.3">
      <c r="D1435" s="56"/>
      <c r="X1435" s="336"/>
      <c r="Y1435" s="336">
        <f t="shared" ca="1" si="2420"/>
        <v>-2.7989271078037673E-2</v>
      </c>
      <c r="Z1435" s="336">
        <f t="shared" ca="1" si="2420"/>
        <v>1.2180850283109708</v>
      </c>
      <c r="AA1435" s="336">
        <f t="shared" ca="1" si="2420"/>
        <v>0.10956465091078993</v>
      </c>
      <c r="AB1435" s="336">
        <f t="shared" ca="1" si="2420"/>
        <v>0.62588928656464371</v>
      </c>
      <c r="AC1435" s="336">
        <f t="shared" ca="1" si="2420"/>
        <v>-6.5718564390864709E-2</v>
      </c>
      <c r="AD1435" s="336">
        <f t="shared" ca="1" si="2420"/>
        <v>0.67667751487429117</v>
      </c>
      <c r="AE1435" s="336"/>
      <c r="AF1435" s="336"/>
      <c r="AG1435" s="336"/>
      <c r="AH1435" s="336"/>
      <c r="AI1435" s="54"/>
      <c r="AJ1435" s="54"/>
      <c r="AK1435" s="54"/>
      <c r="AL1435" s="336"/>
      <c r="AM1435" s="336"/>
      <c r="AN1435" s="336"/>
      <c r="AO1435" s="336"/>
      <c r="AP1435" s="54"/>
      <c r="AQ1435" s="336"/>
      <c r="AR1435" s="336"/>
      <c r="AS1435" s="336"/>
    </row>
    <row r="1436" spans="1:45" x14ac:dyDescent="0.3">
      <c r="C1436" s="54"/>
      <c r="D1436" s="56"/>
      <c r="Y1436" s="336">
        <f t="shared" ca="1" si="2420"/>
        <v>-0.38098889269459579</v>
      </c>
      <c r="Z1436" s="336">
        <f t="shared" ca="1" si="2420"/>
        <v>-0.77346462791884663</v>
      </c>
      <c r="AA1436" s="336">
        <f t="shared" ca="1" si="2420"/>
        <v>-1.0747942549076226</v>
      </c>
      <c r="AB1436" s="336">
        <f t="shared" ca="1" si="2420"/>
        <v>2.2483792888712613E-2</v>
      </c>
      <c r="AC1436" s="336">
        <f t="shared" ca="1" si="2420"/>
        <v>0.21937227615871624</v>
      </c>
      <c r="AD1436" s="336">
        <f t="shared" ca="1" si="2420"/>
        <v>-0.21410663705748445</v>
      </c>
      <c r="AE1436" s="55"/>
      <c r="AF1436" s="55"/>
      <c r="AG1436" s="55"/>
      <c r="AH1436" s="55"/>
      <c r="AI1436" s="55"/>
      <c r="AJ1436" s="55"/>
      <c r="AK1436" s="55"/>
      <c r="AL1436" s="55"/>
      <c r="AM1436" s="55"/>
      <c r="AN1436" s="55"/>
      <c r="AO1436" s="55"/>
      <c r="AP1436" s="55"/>
      <c r="AQ1436" s="55"/>
      <c r="AR1436" s="55"/>
      <c r="AS1436" s="55"/>
    </row>
    <row r="1437" spans="1:45" x14ac:dyDescent="0.3">
      <c r="B1437" s="54" t="s">
        <v>172</v>
      </c>
      <c r="C1437" s="53">
        <f>C1430</f>
        <v>0</v>
      </c>
      <c r="D1437" s="56" t="e">
        <f t="shared" ref="D1437:D1438" ca="1" si="2469">AJ1437</f>
        <v>#N/A</v>
      </c>
      <c r="E1437" s="52" t="e">
        <f t="shared" ref="E1437:W1437" si="2470">E1430</f>
        <v>#N/A</v>
      </c>
      <c r="F1437" s="52" t="e">
        <f t="shared" si="2470"/>
        <v>#N/A</v>
      </c>
      <c r="G1437" s="52" t="e">
        <f t="shared" si="2470"/>
        <v>#N/A</v>
      </c>
      <c r="H1437" s="52" t="e">
        <f t="shared" si="2470"/>
        <v>#N/A</v>
      </c>
      <c r="I1437" s="52" t="e">
        <f t="shared" si="2470"/>
        <v>#N/A</v>
      </c>
      <c r="J1437" s="52" t="e">
        <f t="shared" si="2470"/>
        <v>#N/A</v>
      </c>
      <c r="K1437" s="52" t="e">
        <f t="shared" si="2470"/>
        <v>#N/A</v>
      </c>
      <c r="L1437" s="52" t="e">
        <f t="shared" si="2470"/>
        <v>#N/A</v>
      </c>
      <c r="M1437" s="52" t="e">
        <f t="shared" si="2470"/>
        <v>#N/A</v>
      </c>
      <c r="N1437" s="52" t="e">
        <f t="shared" si="2470"/>
        <v>#N/A</v>
      </c>
      <c r="O1437" s="52" t="e">
        <f t="shared" si="2470"/>
        <v>#N/A</v>
      </c>
      <c r="P1437" s="52" t="e">
        <f t="shared" si="2470"/>
        <v>#N/A</v>
      </c>
      <c r="Q1437" s="52" t="e">
        <f t="shared" si="2470"/>
        <v>#N/A</v>
      </c>
      <c r="R1437" s="52" t="e">
        <f t="shared" si="2470"/>
        <v>#N/A</v>
      </c>
      <c r="S1437" s="52" t="e">
        <f t="shared" si="2470"/>
        <v>#N/A</v>
      </c>
      <c r="T1437" s="52" t="e">
        <f t="shared" si="2470"/>
        <v>#N/A</v>
      </c>
      <c r="U1437" s="52" t="e">
        <f t="shared" si="2470"/>
        <v>#N/A</v>
      </c>
      <c r="V1437" s="52" t="e">
        <f t="shared" si="2470"/>
        <v>#N/A</v>
      </c>
      <c r="W1437" s="52" t="e">
        <f t="shared" si="2470"/>
        <v>#N/A</v>
      </c>
      <c r="X1437" s="55" t="e">
        <f t="shared" ref="X1437:X1438" si="2471">(H1437-(O1437*P1437)/100-3*(J1437*K1437)/100)/2</f>
        <v>#N/A</v>
      </c>
      <c r="Y1437" s="55" t="e">
        <f t="shared" ref="Y1437:Y1438" si="2472">SUM(X1437,(J1437*K1437/100))/(F1437/100)</f>
        <v>#N/A</v>
      </c>
      <c r="Z1437" s="55" t="e">
        <f t="shared" ref="Z1437" si="2473">U1437*0.5+U1438*0.5</f>
        <v>#N/A</v>
      </c>
      <c r="AA1437" s="55" t="e">
        <f t="shared" ref="AA1437:AA1438" si="2474">J1437/Y1437</f>
        <v>#N/A</v>
      </c>
      <c r="AB1437" s="336" t="e">
        <f t="shared" ref="AB1437:AB1438" si="2475">X1437/(Y1437-J1437)</f>
        <v>#N/A</v>
      </c>
      <c r="AC1437" s="223" t="e">
        <f ca="1">INDEX(FGA_COEFFS,1,1)+Z1437*INDEX(FGA_COEFFS,1,2)+Y1437*INDEX(FGA_COEFFS,1,3)+R1437*INDEX(FGA_COEFFS,1,4)+Q1438*INDEX(FGA_COEFFS,1,5)+S1437*INDEX(FGA_COEFFS,1,6)+T1438*INDEX(FGA_COEFFS,1,7)+M1438*INDEX(FGA_COEFFS,1,8)+Y1441*Y1442</f>
        <v>#N/A</v>
      </c>
      <c r="AD1437" s="223" t="e">
        <f ca="1">INDEX(THREEPTA_COEFFS,1,1)+AC1437*INDEX(THREEPTA_COEFFS,1,2)+J1437*INDEX(THREEPTA_COEFFS,1,3)+AA1437*INDEX(THREEPTA_COEFFS,1,4)+K1437*INDEX(THREEPTA_COEFFS,1,5)+L1438*INDEX(THREEPTA_COEFFS,1,6)+Z1441*Z1442</f>
        <v>#N/A</v>
      </c>
      <c r="AE1437" s="223" t="e">
        <f ca="1">INDEX(THREEPTPCT_COEFFS,1,1)+K1437*INDEX(THREEPTPCT_COEFFS,1,2)+L1438*INDEX(THREEPTPCT_COEFFS,1,3)+AA1441*AA1442</f>
        <v>#N/A</v>
      </c>
      <c r="AF1437" s="55" t="e">
        <f t="shared" ref="AF1437:AF1438" ca="1" si="2476">AC1437-AD1437</f>
        <v>#N/A</v>
      </c>
      <c r="AG1437" s="223" t="e">
        <f ca="1">INDEX(TWOPTPCT_COEFFS,1,1)+AB1437*INDEX(TWOPTPCT_COEFFS,1,2)+I1438*INDEX(TWOPTPCT_COEFFS,1,3)+G1438*INDEX(TWOPTPCT_COEFFS,1,4)+L1438*INDEX(TWOPTPCT_COEFFS,1,5)+AB1441*AB1442</f>
        <v>#N/A</v>
      </c>
      <c r="AH1437" s="223" t="e">
        <f ca="1">INDEX(FTA_COEFFS,1,1)+O1437*INDEX(FTA_COEFFS,1,2)+N1438*INDEX(FTA_COEFFS,1,3)+(Q1437+R1437)*INDEX(FTA_COEFFS,1,4)+(Q1438+R1438)*INDEX(FTA_COEFFS,1,5)+M1438*INDEX(FTA_COEFFS,1,6)+AC1441*AC1442</f>
        <v>#N/A</v>
      </c>
      <c r="AI1437" s="223" t="e">
        <f ca="1">INDEX(FTPCT_COEFFS,1,1)+P1437*INDEX(FTPCT_COEFFS,1,2)+F1437*INDEX(FTPCT_COEFFS,1,3)+G1438*INDEX(FTPCT_COEFFS,1,4)+AD1441*AD1442</f>
        <v>#N/A</v>
      </c>
      <c r="AJ1437" s="338" t="e">
        <f t="shared" ref="AJ1437:AJ1438" ca="1" si="2477">AD1437*AE1437/100+AF1437*AG1437+AH1437*AI1437/100</f>
        <v>#N/A</v>
      </c>
      <c r="AK1437" s="55"/>
      <c r="AL1437" s="55"/>
      <c r="AM1437" s="55"/>
      <c r="AN1437" s="55"/>
      <c r="AO1437" s="55"/>
      <c r="AP1437" s="55"/>
      <c r="AQ1437" s="55"/>
      <c r="AR1437" s="55"/>
    </row>
    <row r="1438" spans="1:45" x14ac:dyDescent="0.3">
      <c r="B1438" s="54" t="s">
        <v>175</v>
      </c>
      <c r="C1438" s="54">
        <f>C1431</f>
        <v>0</v>
      </c>
      <c r="D1438" s="56" t="e">
        <f t="shared" ca="1" si="2469"/>
        <v>#N/A</v>
      </c>
      <c r="E1438" s="52" t="e">
        <f t="shared" ref="E1438:W1438" si="2478">E1431</f>
        <v>#N/A</v>
      </c>
      <c r="F1438" s="52" t="e">
        <f t="shared" si="2478"/>
        <v>#N/A</v>
      </c>
      <c r="G1438" s="52" t="e">
        <f t="shared" si="2478"/>
        <v>#N/A</v>
      </c>
      <c r="H1438" s="52" t="e">
        <f t="shared" si="2478"/>
        <v>#N/A</v>
      </c>
      <c r="I1438" s="52" t="e">
        <f t="shared" si="2478"/>
        <v>#N/A</v>
      </c>
      <c r="J1438" s="52" t="e">
        <f t="shared" si="2478"/>
        <v>#N/A</v>
      </c>
      <c r="K1438" s="52" t="e">
        <f t="shared" si="2478"/>
        <v>#N/A</v>
      </c>
      <c r="L1438" s="52" t="e">
        <f t="shared" si="2478"/>
        <v>#N/A</v>
      </c>
      <c r="M1438" s="52" t="e">
        <f t="shared" si="2478"/>
        <v>#N/A</v>
      </c>
      <c r="N1438" s="52" t="e">
        <f t="shared" si="2478"/>
        <v>#N/A</v>
      </c>
      <c r="O1438" s="52" t="e">
        <f t="shared" si="2478"/>
        <v>#N/A</v>
      </c>
      <c r="P1438" s="52" t="e">
        <f t="shared" si="2478"/>
        <v>#N/A</v>
      </c>
      <c r="Q1438" s="52" t="e">
        <f t="shared" si="2478"/>
        <v>#N/A</v>
      </c>
      <c r="R1438" s="52" t="e">
        <f t="shared" si="2478"/>
        <v>#N/A</v>
      </c>
      <c r="S1438" s="52" t="e">
        <f t="shared" si="2478"/>
        <v>#N/A</v>
      </c>
      <c r="T1438" s="52" t="e">
        <f t="shared" si="2478"/>
        <v>#N/A</v>
      </c>
      <c r="U1438" s="52" t="e">
        <f t="shared" si="2478"/>
        <v>#N/A</v>
      </c>
      <c r="V1438" s="52" t="e">
        <f t="shared" si="2478"/>
        <v>#N/A</v>
      </c>
      <c r="W1438" s="52" t="e">
        <f t="shared" si="2478"/>
        <v>#N/A</v>
      </c>
      <c r="X1438" s="55" t="e">
        <f t="shared" si="2471"/>
        <v>#N/A</v>
      </c>
      <c r="Y1438" s="55" t="e">
        <f t="shared" si="2472"/>
        <v>#N/A</v>
      </c>
      <c r="Z1438" s="55" t="e">
        <f t="shared" ref="Z1438" si="2479">Z1437</f>
        <v>#N/A</v>
      </c>
      <c r="AA1438" s="55" t="e">
        <f t="shared" si="2474"/>
        <v>#N/A</v>
      </c>
      <c r="AB1438" s="336" t="e">
        <f t="shared" si="2475"/>
        <v>#N/A</v>
      </c>
      <c r="AC1438" s="223" t="e">
        <f ca="1">INDEX(FGA_COEFFS,1,1)+Z1438*INDEX(FGA_COEFFS,1,2)+Y1438*INDEX(FGA_COEFFS,1,3)+R1438*INDEX(FGA_COEFFS,1,4)+Q1437*INDEX(FGA_COEFFS,1,5)+S1438*INDEX(FGA_COEFFS,1,6)+T1437*INDEX(FGA_COEFFS,1,7)+M1437*INDEX(FGA_COEFFS,1,8)+Y1441*Y1443</f>
        <v>#N/A</v>
      </c>
      <c r="AD1438" s="223" t="e">
        <f ca="1">INDEX(THREEPTA_COEFFS,1,1)+AC1438*INDEX(THREEPTA_COEFFS,1,2)+J1438*INDEX(THREEPTA_COEFFS,1,3)+AA1438*INDEX(THREEPTA_COEFFS,1,4)+K1438*INDEX(THREEPTA_COEFFS,1,5)+L1437*INDEX(THREEPTA_COEFFS,1,6)+Z1441*Z1443</f>
        <v>#N/A</v>
      </c>
      <c r="AE1438" s="223" t="e">
        <f ca="1">INDEX(THREEPTPCT_COEFFS,1,1)+K1438*INDEX(THREEPTPCT_COEFFS,1,2)+L1437*INDEX(THREEPTPCT_COEFFS,1,3)+AA1441*AA1443</f>
        <v>#N/A</v>
      </c>
      <c r="AF1438" s="55" t="e">
        <f t="shared" ca="1" si="2476"/>
        <v>#N/A</v>
      </c>
      <c r="AG1438" s="223" t="e">
        <f ca="1">INDEX(TWOPTPCT_COEFFS,1,1)+AB1438*INDEX(TWOPTPCT_COEFFS,1,2)+I1437*INDEX(TWOPTPCT_COEFFS,1,3)+G1437*INDEX(TWOPTPCT_COEFFS,1,4)+L1437*INDEX(TWOPTPCT_COEFFS,1,5)+AB1441*AB1443</f>
        <v>#N/A</v>
      </c>
      <c r="AH1438" s="223" t="e">
        <f ca="1">INDEX(FTA_COEFFS,1,1)+O1438*INDEX(FTA_COEFFS,1,2)+N1437*INDEX(FTA_COEFFS,1,3)+(Q1438+R1438)*INDEX(FTA_COEFFS,1,4)+(Q1437+R1437)*INDEX(FTA_COEFFS,1,5)+M1437*INDEX(FTA_COEFFS,1,6)+AC1441*AC1443</f>
        <v>#N/A</v>
      </c>
      <c r="AI1438" s="223" t="e">
        <f ca="1">INDEX(FTPCT_COEFFS,1,1)+P1438*INDEX(FTPCT_COEFFS,1,2)+F1438*INDEX(FTPCT_COEFFS,1,3)+G1437*INDEX(FTPCT_COEFFS,1,4)+AD1441*AD1443</f>
        <v>#N/A</v>
      </c>
      <c r="AJ1438" s="338" t="e">
        <f t="shared" ca="1" si="2477"/>
        <v>#N/A</v>
      </c>
      <c r="AK1438" s="55"/>
      <c r="AL1438" s="55"/>
      <c r="AM1438" s="55"/>
      <c r="AN1438" s="55"/>
      <c r="AO1438" s="55"/>
      <c r="AP1438" s="55"/>
      <c r="AQ1438" s="55"/>
      <c r="AR1438" s="55"/>
    </row>
    <row r="1439" spans="1:45" x14ac:dyDescent="0.3">
      <c r="A1439" s="54" t="e">
        <f ca="1">IF(D1437&gt;(D1438+(AVERAGE(V1437,W1437)-AVERAGE(V1438,W1438))/2)+2.5,C1437,IF(D1438&gt;(D1437+(AVERAGE(V1438,W1438)-AVERAGE(V1437,W1437))/2)+2.5,C1438,"Close"))</f>
        <v>#N/A</v>
      </c>
      <c r="B1439" s="64" t="e">
        <f ca="1">IF(D1438&gt;D1437,C1438,C1437)</f>
        <v>#N/A</v>
      </c>
      <c r="D1439" s="56"/>
      <c r="X1439" s="55"/>
      <c r="Y1439" s="55"/>
      <c r="Z1439" s="55"/>
      <c r="AA1439" s="55"/>
      <c r="AB1439" s="55"/>
      <c r="AC1439" s="337"/>
      <c r="AD1439" s="337"/>
      <c r="AE1439" s="337"/>
      <c r="AF1439" s="337"/>
      <c r="AG1439" s="337"/>
      <c r="AH1439" s="337"/>
      <c r="AI1439" s="337"/>
      <c r="AJ1439" s="337"/>
      <c r="AK1439" s="337"/>
      <c r="AL1439" s="337"/>
      <c r="AM1439" s="55"/>
      <c r="AN1439" s="55"/>
      <c r="AO1439" s="55"/>
      <c r="AP1439" s="55"/>
      <c r="AQ1439" s="55"/>
      <c r="AR1439" s="55"/>
      <c r="AS1439" s="55"/>
    </row>
    <row r="1440" spans="1:45" x14ac:dyDescent="0.3">
      <c r="X1440" s="54" t="s">
        <v>1305</v>
      </c>
      <c r="Y1440" s="54" t="s">
        <v>128</v>
      </c>
      <c r="Z1440" s="54" t="s">
        <v>157</v>
      </c>
      <c r="AA1440" s="54" t="s">
        <v>151</v>
      </c>
      <c r="AB1440" s="54" t="s">
        <v>1327</v>
      </c>
      <c r="AC1440" s="54" t="s">
        <v>129</v>
      </c>
      <c r="AD1440" s="54" t="s">
        <v>116</v>
      </c>
      <c r="AE1440" s="54"/>
      <c r="AF1440" s="54"/>
      <c r="AG1440" s="54"/>
      <c r="AH1440" s="54"/>
      <c r="AI1440" s="54"/>
      <c r="AJ1440" s="54"/>
      <c r="AK1440" s="54"/>
      <c r="AL1440" s="54"/>
      <c r="AM1440" s="54"/>
      <c r="AN1440" s="54"/>
      <c r="AO1440" s="54"/>
      <c r="AP1440" s="54"/>
      <c r="AQ1440" s="54"/>
      <c r="AR1440" s="54"/>
      <c r="AS1440" s="54"/>
    </row>
    <row r="1441" spans="1:45" x14ac:dyDescent="0.3">
      <c r="X1441" s="54"/>
      <c r="Y1441" s="54">
        <f t="shared" ref="Y1441:AD1441" si="2480">Y1434</f>
        <v>6.4436999999999998</v>
      </c>
      <c r="Z1441" s="54">
        <f t="shared" si="2480"/>
        <v>4.9371</v>
      </c>
      <c r="AA1441" s="54">
        <f t="shared" si="2480"/>
        <v>11.350300000000001</v>
      </c>
      <c r="AB1441" s="54">
        <f t="shared" si="2480"/>
        <v>7.1900000000000006E-2</v>
      </c>
      <c r="AC1441" s="54">
        <f t="shared" si="2480"/>
        <v>6.2766000000000002</v>
      </c>
      <c r="AD1441" s="54">
        <f t="shared" si="2480"/>
        <v>11.042999999999999</v>
      </c>
      <c r="AE1441" s="54"/>
      <c r="AF1441" s="336"/>
      <c r="AG1441" s="336"/>
      <c r="AH1441" s="336"/>
      <c r="AI1441" s="54"/>
      <c r="AJ1441" s="54"/>
      <c r="AK1441" s="54"/>
      <c r="AL1441" s="54"/>
      <c r="AM1441" s="54"/>
      <c r="AN1441" s="54"/>
      <c r="AO1441" s="54"/>
      <c r="AP1441" s="54"/>
      <c r="AQ1441" s="54"/>
      <c r="AR1441" s="54"/>
      <c r="AS1441" s="54"/>
    </row>
    <row r="1442" spans="1:45" x14ac:dyDescent="0.3">
      <c r="D1442" s="56"/>
      <c r="X1442" s="336"/>
      <c r="Y1442" s="336">
        <f t="shared" ca="1" si="2420"/>
        <v>-5.4315001112727773E-2</v>
      </c>
      <c r="Z1442" s="336">
        <f t="shared" ca="1" si="2420"/>
        <v>5.09640121683073E-3</v>
      </c>
      <c r="AA1442" s="336">
        <f t="shared" ca="1" si="2420"/>
        <v>-0.41111681371282593</v>
      </c>
      <c r="AB1442" s="336">
        <f t="shared" ca="1" si="2420"/>
        <v>-7.5122090072600706E-2</v>
      </c>
      <c r="AC1442" s="336">
        <f t="shared" ca="1" si="2420"/>
        <v>1.0814248672609663</v>
      </c>
      <c r="AD1442" s="336">
        <f t="shared" ca="1" si="2420"/>
        <v>-6.4743213016213275E-2</v>
      </c>
      <c r="AE1442" s="336"/>
      <c r="AF1442" s="336"/>
      <c r="AG1442" s="336"/>
      <c r="AH1442" s="336"/>
      <c r="AI1442" s="54"/>
      <c r="AJ1442" s="54"/>
      <c r="AK1442" s="54"/>
      <c r="AL1442" s="336"/>
      <c r="AM1442" s="336"/>
      <c r="AN1442" s="336"/>
      <c r="AO1442" s="336"/>
      <c r="AP1442" s="54"/>
      <c r="AQ1442" s="336"/>
      <c r="AR1442" s="336"/>
      <c r="AS1442" s="336"/>
    </row>
    <row r="1443" spans="1:45" x14ac:dyDescent="0.3">
      <c r="C1443" s="54"/>
      <c r="D1443" s="56"/>
      <c r="Y1443" s="336">
        <f t="shared" ca="1" si="2420"/>
        <v>0.20849003632606286</v>
      </c>
      <c r="Z1443" s="336">
        <f t="shared" ca="1" si="2420"/>
        <v>3.8170488644545475E-2</v>
      </c>
      <c r="AA1443" s="336">
        <f t="shared" ca="1" si="2420"/>
        <v>0.19538324543002913</v>
      </c>
      <c r="AB1443" s="336">
        <f t="shared" ca="1" si="2420"/>
        <v>-0.94794988399608715</v>
      </c>
      <c r="AC1443" s="336">
        <f t="shared" ca="1" si="2420"/>
        <v>1.1242764080810681</v>
      </c>
      <c r="AD1443" s="336">
        <f t="shared" ca="1" si="2420"/>
        <v>5.6446518559781526E-3</v>
      </c>
      <c r="AE1443" s="55"/>
      <c r="AF1443" s="55"/>
      <c r="AG1443" s="55"/>
      <c r="AH1443" s="55"/>
      <c r="AI1443" s="55"/>
      <c r="AJ1443" s="55"/>
      <c r="AK1443" s="55"/>
      <c r="AL1443" s="55"/>
      <c r="AM1443" s="55"/>
      <c r="AN1443" s="55"/>
      <c r="AO1443" s="55"/>
      <c r="AP1443" s="55"/>
      <c r="AQ1443" s="55"/>
      <c r="AR1443" s="55"/>
      <c r="AS1443" s="55"/>
    </row>
    <row r="1444" spans="1:45" x14ac:dyDescent="0.3">
      <c r="B1444" s="54" t="s">
        <v>172</v>
      </c>
      <c r="C1444" s="53">
        <f>C1437</f>
        <v>0</v>
      </c>
      <c r="D1444" s="56" t="e">
        <f t="shared" ref="D1444:D1445" ca="1" si="2481">AJ1444</f>
        <v>#N/A</v>
      </c>
      <c r="E1444" s="52" t="e">
        <f t="shared" ref="E1444:W1444" si="2482">E1437</f>
        <v>#N/A</v>
      </c>
      <c r="F1444" s="52" t="e">
        <f t="shared" si="2482"/>
        <v>#N/A</v>
      </c>
      <c r="G1444" s="52" t="e">
        <f t="shared" si="2482"/>
        <v>#N/A</v>
      </c>
      <c r="H1444" s="52" t="e">
        <f t="shared" si="2482"/>
        <v>#N/A</v>
      </c>
      <c r="I1444" s="52" t="e">
        <f t="shared" si="2482"/>
        <v>#N/A</v>
      </c>
      <c r="J1444" s="52" t="e">
        <f t="shared" si="2482"/>
        <v>#N/A</v>
      </c>
      <c r="K1444" s="52" t="e">
        <f t="shared" si="2482"/>
        <v>#N/A</v>
      </c>
      <c r="L1444" s="52" t="e">
        <f t="shared" si="2482"/>
        <v>#N/A</v>
      </c>
      <c r="M1444" s="52" t="e">
        <f t="shared" si="2482"/>
        <v>#N/A</v>
      </c>
      <c r="N1444" s="52" t="e">
        <f t="shared" si="2482"/>
        <v>#N/A</v>
      </c>
      <c r="O1444" s="52" t="e">
        <f t="shared" si="2482"/>
        <v>#N/A</v>
      </c>
      <c r="P1444" s="52" t="e">
        <f t="shared" si="2482"/>
        <v>#N/A</v>
      </c>
      <c r="Q1444" s="52" t="e">
        <f t="shared" si="2482"/>
        <v>#N/A</v>
      </c>
      <c r="R1444" s="52" t="e">
        <f t="shared" si="2482"/>
        <v>#N/A</v>
      </c>
      <c r="S1444" s="52" t="e">
        <f t="shared" si="2482"/>
        <v>#N/A</v>
      </c>
      <c r="T1444" s="52" t="e">
        <f t="shared" si="2482"/>
        <v>#N/A</v>
      </c>
      <c r="U1444" s="52" t="e">
        <f t="shared" si="2482"/>
        <v>#N/A</v>
      </c>
      <c r="V1444" s="52" t="e">
        <f t="shared" si="2482"/>
        <v>#N/A</v>
      </c>
      <c r="W1444" s="52" t="e">
        <f t="shared" si="2482"/>
        <v>#N/A</v>
      </c>
      <c r="X1444" s="55" t="e">
        <f t="shared" ref="X1444:X1445" si="2483">(H1444-(O1444*P1444)/100-3*(J1444*K1444)/100)/2</f>
        <v>#N/A</v>
      </c>
      <c r="Y1444" s="55" t="e">
        <f t="shared" ref="Y1444:Y1445" si="2484">SUM(X1444,(J1444*K1444/100))/(F1444/100)</f>
        <v>#N/A</v>
      </c>
      <c r="Z1444" s="55" t="e">
        <f t="shared" ref="Z1444" si="2485">U1444*0.5+U1445*0.5</f>
        <v>#N/A</v>
      </c>
      <c r="AA1444" s="55" t="e">
        <f t="shared" ref="AA1444:AA1445" si="2486">J1444/Y1444</f>
        <v>#N/A</v>
      </c>
      <c r="AB1444" s="336" t="e">
        <f t="shared" ref="AB1444:AB1445" si="2487">X1444/(Y1444-J1444)</f>
        <v>#N/A</v>
      </c>
      <c r="AC1444" s="223" t="e">
        <f ca="1">INDEX(FGA_COEFFS,1,1)+Z1444*INDEX(FGA_COEFFS,1,2)+Y1444*INDEX(FGA_COEFFS,1,3)+R1444*INDEX(FGA_COEFFS,1,4)+Q1445*INDEX(FGA_COEFFS,1,5)+S1444*INDEX(FGA_COEFFS,1,6)+T1445*INDEX(FGA_COEFFS,1,7)+M1445*INDEX(FGA_COEFFS,1,8)+Y1448*Y1449</f>
        <v>#N/A</v>
      </c>
      <c r="AD1444" s="223" t="e">
        <f ca="1">INDEX(THREEPTA_COEFFS,1,1)+AC1444*INDEX(THREEPTA_COEFFS,1,2)+J1444*INDEX(THREEPTA_COEFFS,1,3)+AA1444*INDEX(THREEPTA_COEFFS,1,4)+K1444*INDEX(THREEPTA_COEFFS,1,5)+L1445*INDEX(THREEPTA_COEFFS,1,6)+Z1448*Z1449</f>
        <v>#N/A</v>
      </c>
      <c r="AE1444" s="223" t="e">
        <f ca="1">INDEX(THREEPTPCT_COEFFS,1,1)+K1444*INDEX(THREEPTPCT_COEFFS,1,2)+L1445*INDEX(THREEPTPCT_COEFFS,1,3)+AA1448*AA1449</f>
        <v>#N/A</v>
      </c>
      <c r="AF1444" s="55" t="e">
        <f t="shared" ref="AF1444:AF1445" ca="1" si="2488">AC1444-AD1444</f>
        <v>#N/A</v>
      </c>
      <c r="AG1444" s="223" t="e">
        <f ca="1">INDEX(TWOPTPCT_COEFFS,1,1)+AB1444*INDEX(TWOPTPCT_COEFFS,1,2)+I1445*INDEX(TWOPTPCT_COEFFS,1,3)+G1445*INDEX(TWOPTPCT_COEFFS,1,4)+L1445*INDEX(TWOPTPCT_COEFFS,1,5)+AB1448*AB1449</f>
        <v>#N/A</v>
      </c>
      <c r="AH1444" s="223" t="e">
        <f ca="1">INDEX(FTA_COEFFS,1,1)+O1444*INDEX(FTA_COEFFS,1,2)+N1445*INDEX(FTA_COEFFS,1,3)+(Q1444+R1444)*INDEX(FTA_COEFFS,1,4)+(Q1445+R1445)*INDEX(FTA_COEFFS,1,5)+M1445*INDEX(FTA_COEFFS,1,6)+AC1448*AC1449</f>
        <v>#N/A</v>
      </c>
      <c r="AI1444" s="223" t="e">
        <f ca="1">INDEX(FTPCT_COEFFS,1,1)+P1444*INDEX(FTPCT_COEFFS,1,2)+F1444*INDEX(FTPCT_COEFFS,1,3)+G1445*INDEX(FTPCT_COEFFS,1,4)+AD1448*AD1449</f>
        <v>#N/A</v>
      </c>
      <c r="AJ1444" s="338" t="e">
        <f t="shared" ref="AJ1444:AJ1445" ca="1" si="2489">AD1444*AE1444/100+AF1444*AG1444+AH1444*AI1444/100</f>
        <v>#N/A</v>
      </c>
      <c r="AK1444" s="55"/>
      <c r="AL1444" s="55"/>
      <c r="AM1444" s="55"/>
      <c r="AN1444" s="55"/>
      <c r="AO1444" s="55"/>
      <c r="AP1444" s="55"/>
      <c r="AQ1444" s="55"/>
      <c r="AR1444" s="55"/>
    </row>
    <row r="1445" spans="1:45" x14ac:dyDescent="0.3">
      <c r="B1445" s="54" t="s">
        <v>175</v>
      </c>
      <c r="C1445" s="54">
        <f>C1438</f>
        <v>0</v>
      </c>
      <c r="D1445" s="56" t="e">
        <f t="shared" ca="1" si="2481"/>
        <v>#N/A</v>
      </c>
      <c r="E1445" s="52" t="e">
        <f t="shared" ref="E1445:W1445" si="2490">E1438</f>
        <v>#N/A</v>
      </c>
      <c r="F1445" s="52" t="e">
        <f t="shared" si="2490"/>
        <v>#N/A</v>
      </c>
      <c r="G1445" s="52" t="e">
        <f t="shared" si="2490"/>
        <v>#N/A</v>
      </c>
      <c r="H1445" s="52" t="e">
        <f t="shared" si="2490"/>
        <v>#N/A</v>
      </c>
      <c r="I1445" s="52" t="e">
        <f t="shared" si="2490"/>
        <v>#N/A</v>
      </c>
      <c r="J1445" s="52" t="e">
        <f t="shared" si="2490"/>
        <v>#N/A</v>
      </c>
      <c r="K1445" s="52" t="e">
        <f t="shared" si="2490"/>
        <v>#N/A</v>
      </c>
      <c r="L1445" s="52" t="e">
        <f t="shared" si="2490"/>
        <v>#N/A</v>
      </c>
      <c r="M1445" s="52" t="e">
        <f t="shared" si="2490"/>
        <v>#N/A</v>
      </c>
      <c r="N1445" s="52" t="e">
        <f t="shared" si="2490"/>
        <v>#N/A</v>
      </c>
      <c r="O1445" s="52" t="e">
        <f t="shared" si="2490"/>
        <v>#N/A</v>
      </c>
      <c r="P1445" s="52" t="e">
        <f t="shared" si="2490"/>
        <v>#N/A</v>
      </c>
      <c r="Q1445" s="52" t="e">
        <f t="shared" si="2490"/>
        <v>#N/A</v>
      </c>
      <c r="R1445" s="52" t="e">
        <f t="shared" si="2490"/>
        <v>#N/A</v>
      </c>
      <c r="S1445" s="52" t="e">
        <f t="shared" si="2490"/>
        <v>#N/A</v>
      </c>
      <c r="T1445" s="52" t="e">
        <f t="shared" si="2490"/>
        <v>#N/A</v>
      </c>
      <c r="U1445" s="52" t="e">
        <f t="shared" si="2490"/>
        <v>#N/A</v>
      </c>
      <c r="V1445" s="52" t="e">
        <f t="shared" si="2490"/>
        <v>#N/A</v>
      </c>
      <c r="W1445" s="52" t="e">
        <f t="shared" si="2490"/>
        <v>#N/A</v>
      </c>
      <c r="X1445" s="55" t="e">
        <f t="shared" si="2483"/>
        <v>#N/A</v>
      </c>
      <c r="Y1445" s="55" t="e">
        <f t="shared" si="2484"/>
        <v>#N/A</v>
      </c>
      <c r="Z1445" s="55" t="e">
        <f t="shared" ref="Z1445" si="2491">Z1444</f>
        <v>#N/A</v>
      </c>
      <c r="AA1445" s="55" t="e">
        <f t="shared" si="2486"/>
        <v>#N/A</v>
      </c>
      <c r="AB1445" s="336" t="e">
        <f t="shared" si="2487"/>
        <v>#N/A</v>
      </c>
      <c r="AC1445" s="223" t="e">
        <f ca="1">INDEX(FGA_COEFFS,1,1)+Z1445*INDEX(FGA_COEFFS,1,2)+Y1445*INDEX(FGA_COEFFS,1,3)+R1445*INDEX(FGA_COEFFS,1,4)+Q1444*INDEX(FGA_COEFFS,1,5)+S1445*INDEX(FGA_COEFFS,1,6)+T1444*INDEX(FGA_COEFFS,1,7)+M1444*INDEX(FGA_COEFFS,1,8)+Y1448*Y1450</f>
        <v>#N/A</v>
      </c>
      <c r="AD1445" s="223" t="e">
        <f ca="1">INDEX(THREEPTA_COEFFS,1,1)+AC1445*INDEX(THREEPTA_COEFFS,1,2)+J1445*INDEX(THREEPTA_COEFFS,1,3)+AA1445*INDEX(THREEPTA_COEFFS,1,4)+K1445*INDEX(THREEPTA_COEFFS,1,5)+L1444*INDEX(THREEPTA_COEFFS,1,6)+Z1448*Z1450</f>
        <v>#N/A</v>
      </c>
      <c r="AE1445" s="223" t="e">
        <f ca="1">INDEX(THREEPTPCT_COEFFS,1,1)+K1445*INDEX(THREEPTPCT_COEFFS,1,2)+L1444*INDEX(THREEPTPCT_COEFFS,1,3)+AA1448*AA1450</f>
        <v>#N/A</v>
      </c>
      <c r="AF1445" s="55" t="e">
        <f t="shared" ca="1" si="2488"/>
        <v>#N/A</v>
      </c>
      <c r="AG1445" s="223" t="e">
        <f ca="1">INDEX(TWOPTPCT_COEFFS,1,1)+AB1445*INDEX(TWOPTPCT_COEFFS,1,2)+I1444*INDEX(TWOPTPCT_COEFFS,1,3)+G1444*INDEX(TWOPTPCT_COEFFS,1,4)+L1444*INDEX(TWOPTPCT_COEFFS,1,5)+AB1448*AB1450</f>
        <v>#N/A</v>
      </c>
      <c r="AH1445" s="223" t="e">
        <f ca="1">INDEX(FTA_COEFFS,1,1)+O1445*INDEX(FTA_COEFFS,1,2)+N1444*INDEX(FTA_COEFFS,1,3)+(Q1445+R1445)*INDEX(FTA_COEFFS,1,4)+(Q1444+R1444)*INDEX(FTA_COEFFS,1,5)+M1444*INDEX(FTA_COEFFS,1,6)+AC1448*AC1450</f>
        <v>#N/A</v>
      </c>
      <c r="AI1445" s="223" t="e">
        <f ca="1">INDEX(FTPCT_COEFFS,1,1)+P1445*INDEX(FTPCT_COEFFS,1,2)+F1445*INDEX(FTPCT_COEFFS,1,3)+G1444*INDEX(FTPCT_COEFFS,1,4)+AD1448*AD1450</f>
        <v>#N/A</v>
      </c>
      <c r="AJ1445" s="338" t="e">
        <f t="shared" ca="1" si="2489"/>
        <v>#N/A</v>
      </c>
      <c r="AK1445" s="55"/>
      <c r="AL1445" s="55"/>
      <c r="AM1445" s="55"/>
      <c r="AN1445" s="55"/>
      <c r="AO1445" s="55"/>
      <c r="AP1445" s="55"/>
      <c r="AQ1445" s="55"/>
      <c r="AR1445" s="55"/>
    </row>
    <row r="1446" spans="1:45" x14ac:dyDescent="0.3">
      <c r="A1446" s="54" t="e">
        <f ca="1">IF(D1444&gt;(D1445+(AVERAGE(V1444,W1444)-AVERAGE(V1445,W1445))/2)+2.5,C1444,IF(D1445&gt;(D1444+(AVERAGE(V1445,W1445)-AVERAGE(V1444,W1444))/2)+2.5,C1445,"Close"))</f>
        <v>#N/A</v>
      </c>
      <c r="B1446" s="64" t="e">
        <f ca="1">IF(D1445&gt;D1444,C1445,C1444)</f>
        <v>#N/A</v>
      </c>
      <c r="D1446" s="56"/>
      <c r="X1446" s="55"/>
      <c r="Y1446" s="55"/>
      <c r="Z1446" s="55"/>
      <c r="AA1446" s="55"/>
      <c r="AB1446" s="55"/>
      <c r="AC1446" s="337"/>
      <c r="AD1446" s="337"/>
      <c r="AE1446" s="337"/>
      <c r="AF1446" s="337"/>
      <c r="AG1446" s="337"/>
      <c r="AH1446" s="337"/>
      <c r="AI1446" s="337"/>
      <c r="AJ1446" s="337"/>
      <c r="AK1446" s="337"/>
      <c r="AL1446" s="337"/>
      <c r="AM1446" s="55"/>
      <c r="AN1446" s="55"/>
      <c r="AO1446" s="55"/>
      <c r="AP1446" s="55"/>
      <c r="AQ1446" s="55"/>
      <c r="AR1446" s="55"/>
      <c r="AS1446" s="55"/>
    </row>
    <row r="1447" spans="1:45" x14ac:dyDescent="0.3">
      <c r="X1447" s="54" t="s">
        <v>1305</v>
      </c>
      <c r="Y1447" s="54" t="s">
        <v>128</v>
      </c>
      <c r="Z1447" s="54" t="s">
        <v>157</v>
      </c>
      <c r="AA1447" s="54" t="s">
        <v>151</v>
      </c>
      <c r="AB1447" s="54" t="s">
        <v>1327</v>
      </c>
      <c r="AC1447" s="54" t="s">
        <v>129</v>
      </c>
      <c r="AD1447" s="54" t="s">
        <v>116</v>
      </c>
      <c r="AE1447" s="54"/>
      <c r="AF1447" s="54"/>
      <c r="AG1447" s="54"/>
      <c r="AH1447" s="54"/>
      <c r="AI1447" s="54"/>
      <c r="AJ1447" s="54"/>
      <c r="AK1447" s="54"/>
      <c r="AL1447" s="54"/>
      <c r="AM1447" s="54"/>
      <c r="AN1447" s="54"/>
      <c r="AO1447" s="54"/>
      <c r="AP1447" s="54"/>
      <c r="AQ1447" s="54"/>
      <c r="AR1447" s="54"/>
      <c r="AS1447" s="54"/>
    </row>
    <row r="1448" spans="1:45" x14ac:dyDescent="0.3">
      <c r="X1448" s="54"/>
      <c r="Y1448" s="54">
        <f t="shared" ref="Y1448:AD1448" si="2492">Y1441</f>
        <v>6.4436999999999998</v>
      </c>
      <c r="Z1448" s="54">
        <f t="shared" si="2492"/>
        <v>4.9371</v>
      </c>
      <c r="AA1448" s="54">
        <f t="shared" si="2492"/>
        <v>11.350300000000001</v>
      </c>
      <c r="AB1448" s="54">
        <f t="shared" si="2492"/>
        <v>7.1900000000000006E-2</v>
      </c>
      <c r="AC1448" s="54">
        <f t="shared" si="2492"/>
        <v>6.2766000000000002</v>
      </c>
      <c r="AD1448" s="54">
        <f t="shared" si="2492"/>
        <v>11.042999999999999</v>
      </c>
      <c r="AE1448" s="54"/>
      <c r="AF1448" s="336"/>
      <c r="AG1448" s="336"/>
      <c r="AH1448" s="336"/>
      <c r="AI1448" s="54"/>
      <c r="AJ1448" s="54"/>
      <c r="AK1448" s="54"/>
      <c r="AL1448" s="54"/>
      <c r="AM1448" s="54"/>
      <c r="AN1448" s="54"/>
      <c r="AO1448" s="54"/>
      <c r="AP1448" s="54"/>
      <c r="AQ1448" s="54"/>
      <c r="AR1448" s="54"/>
      <c r="AS1448" s="54"/>
    </row>
    <row r="1449" spans="1:45" x14ac:dyDescent="0.3">
      <c r="D1449" s="56"/>
      <c r="X1449" s="336"/>
      <c r="Y1449" s="336">
        <f t="shared" ca="1" si="2420"/>
        <v>-0.61515497132743469</v>
      </c>
      <c r="Z1449" s="336">
        <f t="shared" ca="1" si="2420"/>
        <v>1.3896026571027513</v>
      </c>
      <c r="AA1449" s="336">
        <f t="shared" ca="1" si="2420"/>
        <v>0.22686004276983146</v>
      </c>
      <c r="AB1449" s="336">
        <f t="shared" ca="1" si="2420"/>
        <v>0.19914499722498005</v>
      </c>
      <c r="AC1449" s="336">
        <f t="shared" ca="1" si="2420"/>
        <v>9.5243162636092817E-3</v>
      </c>
      <c r="AD1449" s="336">
        <f t="shared" ca="1" si="2420"/>
        <v>0.27803434476337729</v>
      </c>
      <c r="AE1449" s="336"/>
      <c r="AF1449" s="336"/>
      <c r="AG1449" s="336"/>
      <c r="AH1449" s="336"/>
      <c r="AI1449" s="54"/>
      <c r="AJ1449" s="54"/>
      <c r="AK1449" s="54"/>
      <c r="AL1449" s="336"/>
      <c r="AM1449" s="336"/>
      <c r="AN1449" s="336"/>
      <c r="AO1449" s="336"/>
      <c r="AP1449" s="54"/>
      <c r="AQ1449" s="336"/>
      <c r="AR1449" s="336"/>
      <c r="AS1449" s="336"/>
    </row>
    <row r="1450" spans="1:45" x14ac:dyDescent="0.3">
      <c r="C1450" s="54"/>
      <c r="D1450" s="56"/>
      <c r="Y1450" s="336">
        <f t="shared" ca="1" si="2420"/>
        <v>6.6844347037329249E-2</v>
      </c>
      <c r="Z1450" s="336">
        <f t="shared" ca="1" si="2420"/>
        <v>0.38236474698179601</v>
      </c>
      <c r="AA1450" s="336">
        <f t="shared" ca="1" si="2420"/>
        <v>0.41460679424742475</v>
      </c>
      <c r="AB1450" s="336">
        <f t="shared" ca="1" si="2420"/>
        <v>0.21221273292458548</v>
      </c>
      <c r="AC1450" s="336">
        <f t="shared" ca="1" si="2420"/>
        <v>0.49829163542166377</v>
      </c>
      <c r="AD1450" s="336">
        <f t="shared" ca="1" si="2420"/>
        <v>-6.9324127003460578E-3</v>
      </c>
      <c r="AE1450" s="55"/>
      <c r="AF1450" s="55"/>
      <c r="AG1450" s="55"/>
      <c r="AH1450" s="55"/>
      <c r="AI1450" s="55"/>
      <c r="AJ1450" s="55"/>
      <c r="AK1450" s="55"/>
      <c r="AL1450" s="55"/>
      <c r="AM1450" s="55"/>
      <c r="AN1450" s="55"/>
      <c r="AO1450" s="55"/>
      <c r="AP1450" s="55"/>
      <c r="AQ1450" s="55"/>
      <c r="AR1450" s="55"/>
      <c r="AS1450" s="55"/>
    </row>
    <row r="1451" spans="1:45" x14ac:dyDescent="0.3">
      <c r="B1451" s="54" t="s">
        <v>172</v>
      </c>
      <c r="C1451" s="53">
        <f>C1444</f>
        <v>0</v>
      </c>
      <c r="D1451" s="56" t="e">
        <f t="shared" ref="D1451:D1452" ca="1" si="2493">AJ1451</f>
        <v>#N/A</v>
      </c>
      <c r="E1451" s="52" t="e">
        <f t="shared" ref="E1451:W1451" si="2494">E1444</f>
        <v>#N/A</v>
      </c>
      <c r="F1451" s="52" t="e">
        <f t="shared" si="2494"/>
        <v>#N/A</v>
      </c>
      <c r="G1451" s="52" t="e">
        <f t="shared" si="2494"/>
        <v>#N/A</v>
      </c>
      <c r="H1451" s="52" t="e">
        <f t="shared" si="2494"/>
        <v>#N/A</v>
      </c>
      <c r="I1451" s="52" t="e">
        <f t="shared" si="2494"/>
        <v>#N/A</v>
      </c>
      <c r="J1451" s="52" t="e">
        <f t="shared" si="2494"/>
        <v>#N/A</v>
      </c>
      <c r="K1451" s="52" t="e">
        <f t="shared" si="2494"/>
        <v>#N/A</v>
      </c>
      <c r="L1451" s="52" t="e">
        <f t="shared" si="2494"/>
        <v>#N/A</v>
      </c>
      <c r="M1451" s="52" t="e">
        <f t="shared" si="2494"/>
        <v>#N/A</v>
      </c>
      <c r="N1451" s="52" t="e">
        <f t="shared" si="2494"/>
        <v>#N/A</v>
      </c>
      <c r="O1451" s="52" t="e">
        <f t="shared" si="2494"/>
        <v>#N/A</v>
      </c>
      <c r="P1451" s="52" t="e">
        <f t="shared" si="2494"/>
        <v>#N/A</v>
      </c>
      <c r="Q1451" s="52" t="e">
        <f t="shared" si="2494"/>
        <v>#N/A</v>
      </c>
      <c r="R1451" s="52" t="e">
        <f t="shared" si="2494"/>
        <v>#N/A</v>
      </c>
      <c r="S1451" s="52" t="e">
        <f t="shared" si="2494"/>
        <v>#N/A</v>
      </c>
      <c r="T1451" s="52" t="e">
        <f t="shared" si="2494"/>
        <v>#N/A</v>
      </c>
      <c r="U1451" s="52" t="e">
        <f t="shared" si="2494"/>
        <v>#N/A</v>
      </c>
      <c r="V1451" s="52" t="e">
        <f t="shared" si="2494"/>
        <v>#N/A</v>
      </c>
      <c r="W1451" s="52" t="e">
        <f t="shared" si="2494"/>
        <v>#N/A</v>
      </c>
      <c r="X1451" s="55" t="e">
        <f t="shared" ref="X1451:X1452" si="2495">(H1451-(O1451*P1451)/100-3*(J1451*K1451)/100)/2</f>
        <v>#N/A</v>
      </c>
      <c r="Y1451" s="55" t="e">
        <f t="shared" ref="Y1451:Y1452" si="2496">SUM(X1451,(J1451*K1451/100))/(F1451/100)</f>
        <v>#N/A</v>
      </c>
      <c r="Z1451" s="55" t="e">
        <f t="shared" ref="Z1451" si="2497">U1451*0.5+U1452*0.5</f>
        <v>#N/A</v>
      </c>
      <c r="AA1451" s="55" t="e">
        <f t="shared" ref="AA1451:AA1452" si="2498">J1451/Y1451</f>
        <v>#N/A</v>
      </c>
      <c r="AB1451" s="336" t="e">
        <f t="shared" ref="AB1451:AB1452" si="2499">X1451/(Y1451-J1451)</f>
        <v>#N/A</v>
      </c>
      <c r="AC1451" s="223" t="e">
        <f ca="1">INDEX(FGA_COEFFS,1,1)+Z1451*INDEX(FGA_COEFFS,1,2)+Y1451*INDEX(FGA_COEFFS,1,3)+R1451*INDEX(FGA_COEFFS,1,4)+Q1452*INDEX(FGA_COEFFS,1,5)+S1451*INDEX(FGA_COEFFS,1,6)+T1452*INDEX(FGA_COEFFS,1,7)+M1452*INDEX(FGA_COEFFS,1,8)+Y1455*Y1456</f>
        <v>#N/A</v>
      </c>
      <c r="AD1451" s="223" t="e">
        <f ca="1">INDEX(THREEPTA_COEFFS,1,1)+AC1451*INDEX(THREEPTA_COEFFS,1,2)+J1451*INDEX(THREEPTA_COEFFS,1,3)+AA1451*INDEX(THREEPTA_COEFFS,1,4)+K1451*INDEX(THREEPTA_COEFFS,1,5)+L1452*INDEX(THREEPTA_COEFFS,1,6)+Z1455*Z1456</f>
        <v>#N/A</v>
      </c>
      <c r="AE1451" s="223" t="e">
        <f ca="1">INDEX(THREEPTPCT_COEFFS,1,1)+K1451*INDEX(THREEPTPCT_COEFFS,1,2)+L1452*INDEX(THREEPTPCT_COEFFS,1,3)+AA1455*AA1456</f>
        <v>#N/A</v>
      </c>
      <c r="AF1451" s="55" t="e">
        <f t="shared" ref="AF1451:AF1452" ca="1" si="2500">AC1451-AD1451</f>
        <v>#N/A</v>
      </c>
      <c r="AG1451" s="223" t="e">
        <f ca="1">INDEX(TWOPTPCT_COEFFS,1,1)+AB1451*INDEX(TWOPTPCT_COEFFS,1,2)+I1452*INDEX(TWOPTPCT_COEFFS,1,3)+G1452*INDEX(TWOPTPCT_COEFFS,1,4)+L1452*INDEX(TWOPTPCT_COEFFS,1,5)+AB1455*AB1456</f>
        <v>#N/A</v>
      </c>
      <c r="AH1451" s="223" t="e">
        <f ca="1">INDEX(FTA_COEFFS,1,1)+O1451*INDEX(FTA_COEFFS,1,2)+N1452*INDEX(FTA_COEFFS,1,3)+(Q1451+R1451)*INDEX(FTA_COEFFS,1,4)+(Q1452+R1452)*INDEX(FTA_COEFFS,1,5)+M1452*INDEX(FTA_COEFFS,1,6)+AC1455*AC1456</f>
        <v>#N/A</v>
      </c>
      <c r="AI1451" s="223" t="e">
        <f ca="1">INDEX(FTPCT_COEFFS,1,1)+P1451*INDEX(FTPCT_COEFFS,1,2)+F1451*INDEX(FTPCT_COEFFS,1,3)+G1452*INDEX(FTPCT_COEFFS,1,4)+AD1455*AD1456</f>
        <v>#N/A</v>
      </c>
      <c r="AJ1451" s="338" t="e">
        <f t="shared" ref="AJ1451:AJ1452" ca="1" si="2501">AD1451*AE1451/100+AF1451*AG1451+AH1451*AI1451/100</f>
        <v>#N/A</v>
      </c>
      <c r="AK1451" s="55"/>
      <c r="AL1451" s="55"/>
      <c r="AM1451" s="55"/>
      <c r="AN1451" s="55"/>
      <c r="AO1451" s="55"/>
      <c r="AP1451" s="55"/>
      <c r="AQ1451" s="55"/>
      <c r="AR1451" s="55"/>
    </row>
    <row r="1452" spans="1:45" x14ac:dyDescent="0.3">
      <c r="B1452" s="54" t="s">
        <v>175</v>
      </c>
      <c r="C1452" s="54">
        <f>C1445</f>
        <v>0</v>
      </c>
      <c r="D1452" s="56" t="e">
        <f t="shared" ca="1" si="2493"/>
        <v>#N/A</v>
      </c>
      <c r="E1452" s="52" t="e">
        <f t="shared" ref="E1452:W1452" si="2502">E1445</f>
        <v>#N/A</v>
      </c>
      <c r="F1452" s="52" t="e">
        <f t="shared" si="2502"/>
        <v>#N/A</v>
      </c>
      <c r="G1452" s="52" t="e">
        <f t="shared" si="2502"/>
        <v>#N/A</v>
      </c>
      <c r="H1452" s="52" t="e">
        <f t="shared" si="2502"/>
        <v>#N/A</v>
      </c>
      <c r="I1452" s="52" t="e">
        <f t="shared" si="2502"/>
        <v>#N/A</v>
      </c>
      <c r="J1452" s="52" t="e">
        <f t="shared" si="2502"/>
        <v>#N/A</v>
      </c>
      <c r="K1452" s="52" t="e">
        <f t="shared" si="2502"/>
        <v>#N/A</v>
      </c>
      <c r="L1452" s="52" t="e">
        <f t="shared" si="2502"/>
        <v>#N/A</v>
      </c>
      <c r="M1452" s="52" t="e">
        <f t="shared" si="2502"/>
        <v>#N/A</v>
      </c>
      <c r="N1452" s="52" t="e">
        <f t="shared" si="2502"/>
        <v>#N/A</v>
      </c>
      <c r="O1452" s="52" t="e">
        <f t="shared" si="2502"/>
        <v>#N/A</v>
      </c>
      <c r="P1452" s="52" t="e">
        <f t="shared" si="2502"/>
        <v>#N/A</v>
      </c>
      <c r="Q1452" s="52" t="e">
        <f t="shared" si="2502"/>
        <v>#N/A</v>
      </c>
      <c r="R1452" s="52" t="e">
        <f t="shared" si="2502"/>
        <v>#N/A</v>
      </c>
      <c r="S1452" s="52" t="e">
        <f t="shared" si="2502"/>
        <v>#N/A</v>
      </c>
      <c r="T1452" s="52" t="e">
        <f t="shared" si="2502"/>
        <v>#N/A</v>
      </c>
      <c r="U1452" s="52" t="e">
        <f t="shared" si="2502"/>
        <v>#N/A</v>
      </c>
      <c r="V1452" s="52" t="e">
        <f t="shared" si="2502"/>
        <v>#N/A</v>
      </c>
      <c r="W1452" s="52" t="e">
        <f t="shared" si="2502"/>
        <v>#N/A</v>
      </c>
      <c r="X1452" s="55" t="e">
        <f t="shared" si="2495"/>
        <v>#N/A</v>
      </c>
      <c r="Y1452" s="55" t="e">
        <f t="shared" si="2496"/>
        <v>#N/A</v>
      </c>
      <c r="Z1452" s="55" t="e">
        <f t="shared" ref="Z1452" si="2503">Z1451</f>
        <v>#N/A</v>
      </c>
      <c r="AA1452" s="55" t="e">
        <f t="shared" si="2498"/>
        <v>#N/A</v>
      </c>
      <c r="AB1452" s="336" t="e">
        <f t="shared" si="2499"/>
        <v>#N/A</v>
      </c>
      <c r="AC1452" s="223" t="e">
        <f ca="1">INDEX(FGA_COEFFS,1,1)+Z1452*INDEX(FGA_COEFFS,1,2)+Y1452*INDEX(FGA_COEFFS,1,3)+R1452*INDEX(FGA_COEFFS,1,4)+Q1451*INDEX(FGA_COEFFS,1,5)+S1452*INDEX(FGA_COEFFS,1,6)+T1451*INDEX(FGA_COEFFS,1,7)+M1451*INDEX(FGA_COEFFS,1,8)+Y1455*Y1457</f>
        <v>#N/A</v>
      </c>
      <c r="AD1452" s="223" t="e">
        <f ca="1">INDEX(THREEPTA_COEFFS,1,1)+AC1452*INDEX(THREEPTA_COEFFS,1,2)+J1452*INDEX(THREEPTA_COEFFS,1,3)+AA1452*INDEX(THREEPTA_COEFFS,1,4)+K1452*INDEX(THREEPTA_COEFFS,1,5)+L1451*INDEX(THREEPTA_COEFFS,1,6)+Z1455*Z1457</f>
        <v>#N/A</v>
      </c>
      <c r="AE1452" s="223" t="e">
        <f ca="1">INDEX(THREEPTPCT_COEFFS,1,1)+K1452*INDEX(THREEPTPCT_COEFFS,1,2)+L1451*INDEX(THREEPTPCT_COEFFS,1,3)+AA1455*AA1457</f>
        <v>#N/A</v>
      </c>
      <c r="AF1452" s="55" t="e">
        <f t="shared" ca="1" si="2500"/>
        <v>#N/A</v>
      </c>
      <c r="AG1452" s="223" t="e">
        <f ca="1">INDEX(TWOPTPCT_COEFFS,1,1)+AB1452*INDEX(TWOPTPCT_COEFFS,1,2)+I1451*INDEX(TWOPTPCT_COEFFS,1,3)+G1451*INDEX(TWOPTPCT_COEFFS,1,4)+L1451*INDEX(TWOPTPCT_COEFFS,1,5)+AB1455*AB1457</f>
        <v>#N/A</v>
      </c>
      <c r="AH1452" s="223" t="e">
        <f ca="1">INDEX(FTA_COEFFS,1,1)+O1452*INDEX(FTA_COEFFS,1,2)+N1451*INDEX(FTA_COEFFS,1,3)+(Q1452+R1452)*INDEX(FTA_COEFFS,1,4)+(Q1451+R1451)*INDEX(FTA_COEFFS,1,5)+M1451*INDEX(FTA_COEFFS,1,6)+AC1455*AC1457</f>
        <v>#N/A</v>
      </c>
      <c r="AI1452" s="223" t="e">
        <f ca="1">INDEX(FTPCT_COEFFS,1,1)+P1452*INDEX(FTPCT_COEFFS,1,2)+F1452*INDEX(FTPCT_COEFFS,1,3)+G1451*INDEX(FTPCT_COEFFS,1,4)+AD1455*AD1457</f>
        <v>#N/A</v>
      </c>
      <c r="AJ1452" s="338" t="e">
        <f t="shared" ca="1" si="2501"/>
        <v>#N/A</v>
      </c>
      <c r="AK1452" s="55"/>
      <c r="AL1452" s="55"/>
      <c r="AM1452" s="55"/>
      <c r="AN1452" s="55"/>
      <c r="AO1452" s="55"/>
      <c r="AP1452" s="55"/>
      <c r="AQ1452" s="55"/>
      <c r="AR1452" s="55"/>
    </row>
    <row r="1453" spans="1:45" x14ac:dyDescent="0.3">
      <c r="A1453" s="54" t="e">
        <f ca="1">IF(D1451&gt;(D1452+(AVERAGE(V1451,W1451)-AVERAGE(V1452,W1452))/2)+2.5,C1451,IF(D1452&gt;(D1451+(AVERAGE(V1452,W1452)-AVERAGE(V1451,W1451))/2)+2.5,C1452,"Close"))</f>
        <v>#N/A</v>
      </c>
      <c r="B1453" s="64" t="e">
        <f ca="1">IF(D1452&gt;D1451,C1452,C1451)</f>
        <v>#N/A</v>
      </c>
      <c r="D1453" s="56"/>
      <c r="X1453" s="55"/>
      <c r="Y1453" s="55"/>
      <c r="Z1453" s="55"/>
      <c r="AA1453" s="55"/>
      <c r="AB1453" s="55"/>
      <c r="AC1453" s="337"/>
      <c r="AD1453" s="337"/>
      <c r="AE1453" s="337"/>
      <c r="AF1453" s="337"/>
      <c r="AG1453" s="337"/>
      <c r="AH1453" s="337"/>
      <c r="AI1453" s="337"/>
      <c r="AJ1453" s="337"/>
      <c r="AK1453" s="337"/>
      <c r="AL1453" s="337"/>
      <c r="AM1453" s="55"/>
      <c r="AN1453" s="55"/>
      <c r="AO1453" s="55"/>
      <c r="AP1453" s="55"/>
      <c r="AQ1453" s="55"/>
      <c r="AR1453" s="55"/>
      <c r="AS1453" s="55"/>
    </row>
    <row r="1454" spans="1:45" x14ac:dyDescent="0.3">
      <c r="X1454" s="54" t="s">
        <v>1305</v>
      </c>
      <c r="Y1454" s="54" t="s">
        <v>128</v>
      </c>
      <c r="Z1454" s="54" t="s">
        <v>157</v>
      </c>
      <c r="AA1454" s="54" t="s">
        <v>151</v>
      </c>
      <c r="AB1454" s="54" t="s">
        <v>1327</v>
      </c>
      <c r="AC1454" s="54" t="s">
        <v>129</v>
      </c>
      <c r="AD1454" s="54" t="s">
        <v>116</v>
      </c>
      <c r="AE1454" s="54"/>
      <c r="AF1454" s="54"/>
      <c r="AG1454" s="54"/>
      <c r="AH1454" s="54"/>
      <c r="AI1454" s="54"/>
      <c r="AJ1454" s="54"/>
      <c r="AK1454" s="54"/>
      <c r="AL1454" s="54"/>
      <c r="AM1454" s="54"/>
      <c r="AN1454" s="54"/>
      <c r="AO1454" s="54"/>
      <c r="AP1454" s="54"/>
      <c r="AQ1454" s="54"/>
      <c r="AR1454" s="54"/>
      <c r="AS1454" s="54"/>
    </row>
    <row r="1455" spans="1:45" x14ac:dyDescent="0.3">
      <c r="X1455" s="54"/>
      <c r="Y1455" s="54">
        <f t="shared" ref="Y1455:AD1455" si="2504">Y1448</f>
        <v>6.4436999999999998</v>
      </c>
      <c r="Z1455" s="54">
        <f t="shared" si="2504"/>
        <v>4.9371</v>
      </c>
      <c r="AA1455" s="54">
        <f t="shared" si="2504"/>
        <v>11.350300000000001</v>
      </c>
      <c r="AB1455" s="54">
        <f t="shared" si="2504"/>
        <v>7.1900000000000006E-2</v>
      </c>
      <c r="AC1455" s="54">
        <f t="shared" si="2504"/>
        <v>6.2766000000000002</v>
      </c>
      <c r="AD1455" s="54">
        <f t="shared" si="2504"/>
        <v>11.042999999999999</v>
      </c>
      <c r="AE1455" s="54"/>
      <c r="AF1455" s="336"/>
      <c r="AG1455" s="336"/>
      <c r="AH1455" s="336"/>
      <c r="AI1455" s="54"/>
      <c r="AJ1455" s="54"/>
      <c r="AK1455" s="54"/>
      <c r="AL1455" s="54"/>
      <c r="AM1455" s="54"/>
      <c r="AN1455" s="54"/>
      <c r="AO1455" s="54"/>
      <c r="AP1455" s="54"/>
      <c r="AQ1455" s="54"/>
      <c r="AR1455" s="54"/>
      <c r="AS1455" s="54"/>
    </row>
    <row r="1456" spans="1:45" x14ac:dyDescent="0.3">
      <c r="D1456" s="56"/>
      <c r="X1456" s="336"/>
      <c r="Y1456" s="336">
        <f t="shared" ca="1" si="2420"/>
        <v>1.2097324054456211</v>
      </c>
      <c r="Z1456" s="336">
        <f t="shared" ca="1" si="2420"/>
        <v>1.020043735167401</v>
      </c>
      <c r="AA1456" s="336">
        <f t="shared" ca="1" si="2420"/>
        <v>0.42914796754657425</v>
      </c>
      <c r="AB1456" s="336">
        <f t="shared" ca="1" si="2420"/>
        <v>-0.67026937926470498</v>
      </c>
      <c r="AC1456" s="336">
        <f t="shared" ca="1" si="2420"/>
        <v>1.0581019884953586E-3</v>
      </c>
      <c r="AD1456" s="336">
        <f t="shared" ca="1" si="2420"/>
        <v>-0.4246666197739018</v>
      </c>
      <c r="AE1456" s="336"/>
      <c r="AF1456" s="336"/>
      <c r="AG1456" s="336"/>
      <c r="AH1456" s="336"/>
      <c r="AI1456" s="54"/>
      <c r="AJ1456" s="54"/>
      <c r="AK1456" s="54"/>
      <c r="AL1456" s="336"/>
      <c r="AM1456" s="336"/>
      <c r="AN1456" s="336"/>
      <c r="AO1456" s="336"/>
      <c r="AP1456" s="54"/>
      <c r="AQ1456" s="336"/>
      <c r="AR1456" s="336"/>
      <c r="AS1456" s="336"/>
    </row>
    <row r="1457" spans="1:45" x14ac:dyDescent="0.3">
      <c r="C1457" s="54"/>
      <c r="D1457" s="56"/>
      <c r="Y1457" s="336">
        <f t="shared" ca="1" si="2420"/>
        <v>-0.37776081880229706</v>
      </c>
      <c r="Z1457" s="336">
        <f t="shared" ca="1" si="2420"/>
        <v>0.38962316348721837</v>
      </c>
      <c r="AA1457" s="336">
        <f t="shared" ca="1" si="2420"/>
        <v>4.2589552088266452E-2</v>
      </c>
      <c r="AB1457" s="336">
        <f t="shared" ca="1" si="2420"/>
        <v>0.50550257003163712</v>
      </c>
      <c r="AC1457" s="336">
        <f t="shared" ca="1" si="2420"/>
        <v>0.74869069316157244</v>
      </c>
      <c r="AD1457" s="336">
        <f t="shared" ca="1" si="2420"/>
        <v>-1.0427859368936359</v>
      </c>
      <c r="AE1457" s="55"/>
      <c r="AF1457" s="55"/>
      <c r="AG1457" s="55"/>
      <c r="AH1457" s="55"/>
      <c r="AI1457" s="55"/>
      <c r="AJ1457" s="55"/>
      <c r="AK1457" s="55"/>
      <c r="AL1457" s="55"/>
      <c r="AM1457" s="55"/>
      <c r="AN1457" s="55"/>
      <c r="AO1457" s="55"/>
      <c r="AP1457" s="55"/>
      <c r="AQ1457" s="55"/>
      <c r="AR1457" s="55"/>
      <c r="AS1457" s="55"/>
    </row>
    <row r="1458" spans="1:45" x14ac:dyDescent="0.3">
      <c r="B1458" s="54" t="s">
        <v>172</v>
      </c>
      <c r="C1458" s="53">
        <f>C1451</f>
        <v>0</v>
      </c>
      <c r="D1458" s="56" t="e">
        <f t="shared" ref="D1458:D1459" ca="1" si="2505">AJ1458</f>
        <v>#N/A</v>
      </c>
      <c r="E1458" s="52" t="e">
        <f t="shared" ref="E1458:W1458" si="2506">E1451</f>
        <v>#N/A</v>
      </c>
      <c r="F1458" s="52" t="e">
        <f t="shared" si="2506"/>
        <v>#N/A</v>
      </c>
      <c r="G1458" s="52" t="e">
        <f t="shared" si="2506"/>
        <v>#N/A</v>
      </c>
      <c r="H1458" s="52" t="e">
        <f t="shared" si="2506"/>
        <v>#N/A</v>
      </c>
      <c r="I1458" s="52" t="e">
        <f t="shared" si="2506"/>
        <v>#N/A</v>
      </c>
      <c r="J1458" s="52" t="e">
        <f t="shared" si="2506"/>
        <v>#N/A</v>
      </c>
      <c r="K1458" s="52" t="e">
        <f t="shared" si="2506"/>
        <v>#N/A</v>
      </c>
      <c r="L1458" s="52" t="e">
        <f t="shared" si="2506"/>
        <v>#N/A</v>
      </c>
      <c r="M1458" s="52" t="e">
        <f t="shared" si="2506"/>
        <v>#N/A</v>
      </c>
      <c r="N1458" s="52" t="e">
        <f t="shared" si="2506"/>
        <v>#N/A</v>
      </c>
      <c r="O1458" s="52" t="e">
        <f t="shared" si="2506"/>
        <v>#N/A</v>
      </c>
      <c r="P1458" s="52" t="e">
        <f t="shared" si="2506"/>
        <v>#N/A</v>
      </c>
      <c r="Q1458" s="52" t="e">
        <f t="shared" si="2506"/>
        <v>#N/A</v>
      </c>
      <c r="R1458" s="52" t="e">
        <f t="shared" si="2506"/>
        <v>#N/A</v>
      </c>
      <c r="S1458" s="52" t="e">
        <f t="shared" si="2506"/>
        <v>#N/A</v>
      </c>
      <c r="T1458" s="52" t="e">
        <f t="shared" si="2506"/>
        <v>#N/A</v>
      </c>
      <c r="U1458" s="52" t="e">
        <f t="shared" si="2506"/>
        <v>#N/A</v>
      </c>
      <c r="V1458" s="52" t="e">
        <f t="shared" si="2506"/>
        <v>#N/A</v>
      </c>
      <c r="W1458" s="52" t="e">
        <f t="shared" si="2506"/>
        <v>#N/A</v>
      </c>
      <c r="X1458" s="55" t="e">
        <f t="shared" ref="X1458:X1459" si="2507">(H1458-(O1458*P1458)/100-3*(J1458*K1458)/100)/2</f>
        <v>#N/A</v>
      </c>
      <c r="Y1458" s="55" t="e">
        <f t="shared" ref="Y1458:Y1459" si="2508">SUM(X1458,(J1458*K1458/100))/(F1458/100)</f>
        <v>#N/A</v>
      </c>
      <c r="Z1458" s="55" t="e">
        <f t="shared" ref="Z1458" si="2509">U1458*0.5+U1459*0.5</f>
        <v>#N/A</v>
      </c>
      <c r="AA1458" s="55" t="e">
        <f t="shared" ref="AA1458:AA1459" si="2510">J1458/Y1458</f>
        <v>#N/A</v>
      </c>
      <c r="AB1458" s="336" t="e">
        <f t="shared" ref="AB1458:AB1459" si="2511">X1458/(Y1458-J1458)</f>
        <v>#N/A</v>
      </c>
      <c r="AC1458" s="223" t="e">
        <f ca="1">INDEX(FGA_COEFFS,1,1)+Z1458*INDEX(FGA_COEFFS,1,2)+Y1458*INDEX(FGA_COEFFS,1,3)+R1458*INDEX(FGA_COEFFS,1,4)+Q1459*INDEX(FGA_COEFFS,1,5)+S1458*INDEX(FGA_COEFFS,1,6)+T1459*INDEX(FGA_COEFFS,1,7)+M1459*INDEX(FGA_COEFFS,1,8)+Y1462*Y1463</f>
        <v>#N/A</v>
      </c>
      <c r="AD1458" s="223" t="e">
        <f ca="1">INDEX(THREEPTA_COEFFS,1,1)+AC1458*INDEX(THREEPTA_COEFFS,1,2)+J1458*INDEX(THREEPTA_COEFFS,1,3)+AA1458*INDEX(THREEPTA_COEFFS,1,4)+K1458*INDEX(THREEPTA_COEFFS,1,5)+L1459*INDEX(THREEPTA_COEFFS,1,6)+Z1462*Z1463</f>
        <v>#N/A</v>
      </c>
      <c r="AE1458" s="223" t="e">
        <f ca="1">INDEX(THREEPTPCT_COEFFS,1,1)+K1458*INDEX(THREEPTPCT_COEFFS,1,2)+L1459*INDEX(THREEPTPCT_COEFFS,1,3)+AA1462*AA1463</f>
        <v>#N/A</v>
      </c>
      <c r="AF1458" s="55" t="e">
        <f t="shared" ref="AF1458:AF1459" ca="1" si="2512">AC1458-AD1458</f>
        <v>#N/A</v>
      </c>
      <c r="AG1458" s="223" t="e">
        <f ca="1">INDEX(TWOPTPCT_COEFFS,1,1)+AB1458*INDEX(TWOPTPCT_COEFFS,1,2)+I1459*INDEX(TWOPTPCT_COEFFS,1,3)+G1459*INDEX(TWOPTPCT_COEFFS,1,4)+L1459*INDEX(TWOPTPCT_COEFFS,1,5)+AB1462*AB1463</f>
        <v>#N/A</v>
      </c>
      <c r="AH1458" s="223" t="e">
        <f ca="1">INDEX(FTA_COEFFS,1,1)+O1458*INDEX(FTA_COEFFS,1,2)+N1459*INDEX(FTA_COEFFS,1,3)+(Q1458+R1458)*INDEX(FTA_COEFFS,1,4)+(Q1459+R1459)*INDEX(FTA_COEFFS,1,5)+M1459*INDEX(FTA_COEFFS,1,6)+AC1462*AC1463</f>
        <v>#N/A</v>
      </c>
      <c r="AI1458" s="223" t="e">
        <f ca="1">INDEX(FTPCT_COEFFS,1,1)+P1458*INDEX(FTPCT_COEFFS,1,2)+F1458*INDEX(FTPCT_COEFFS,1,3)+G1459*INDEX(FTPCT_COEFFS,1,4)+AD1462*AD1463</f>
        <v>#N/A</v>
      </c>
      <c r="AJ1458" s="338" t="e">
        <f t="shared" ref="AJ1458:AJ1459" ca="1" si="2513">AD1458*AE1458/100+AF1458*AG1458+AH1458*AI1458/100</f>
        <v>#N/A</v>
      </c>
      <c r="AK1458" s="55"/>
      <c r="AL1458" s="55"/>
      <c r="AM1458" s="55"/>
      <c r="AN1458" s="55"/>
      <c r="AO1458" s="55"/>
      <c r="AP1458" s="55"/>
      <c r="AQ1458" s="55"/>
      <c r="AR1458" s="55"/>
    </row>
    <row r="1459" spans="1:45" x14ac:dyDescent="0.3">
      <c r="B1459" s="54" t="s">
        <v>175</v>
      </c>
      <c r="C1459" s="54">
        <f>C1452</f>
        <v>0</v>
      </c>
      <c r="D1459" s="56" t="e">
        <f t="shared" ca="1" si="2505"/>
        <v>#N/A</v>
      </c>
      <c r="E1459" s="52" t="e">
        <f t="shared" ref="E1459:W1459" si="2514">E1452</f>
        <v>#N/A</v>
      </c>
      <c r="F1459" s="52" t="e">
        <f t="shared" si="2514"/>
        <v>#N/A</v>
      </c>
      <c r="G1459" s="52" t="e">
        <f t="shared" si="2514"/>
        <v>#N/A</v>
      </c>
      <c r="H1459" s="52" t="e">
        <f t="shared" si="2514"/>
        <v>#N/A</v>
      </c>
      <c r="I1459" s="52" t="e">
        <f t="shared" si="2514"/>
        <v>#N/A</v>
      </c>
      <c r="J1459" s="52" t="e">
        <f t="shared" si="2514"/>
        <v>#N/A</v>
      </c>
      <c r="K1459" s="52" t="e">
        <f t="shared" si="2514"/>
        <v>#N/A</v>
      </c>
      <c r="L1459" s="52" t="e">
        <f t="shared" si="2514"/>
        <v>#N/A</v>
      </c>
      <c r="M1459" s="52" t="e">
        <f t="shared" si="2514"/>
        <v>#N/A</v>
      </c>
      <c r="N1459" s="52" t="e">
        <f t="shared" si="2514"/>
        <v>#N/A</v>
      </c>
      <c r="O1459" s="52" t="e">
        <f t="shared" si="2514"/>
        <v>#N/A</v>
      </c>
      <c r="P1459" s="52" t="e">
        <f t="shared" si="2514"/>
        <v>#N/A</v>
      </c>
      <c r="Q1459" s="52" t="e">
        <f t="shared" si="2514"/>
        <v>#N/A</v>
      </c>
      <c r="R1459" s="52" t="e">
        <f t="shared" si="2514"/>
        <v>#N/A</v>
      </c>
      <c r="S1459" s="52" t="e">
        <f t="shared" si="2514"/>
        <v>#N/A</v>
      </c>
      <c r="T1459" s="52" t="e">
        <f t="shared" si="2514"/>
        <v>#N/A</v>
      </c>
      <c r="U1459" s="52" t="e">
        <f t="shared" si="2514"/>
        <v>#N/A</v>
      </c>
      <c r="V1459" s="52" t="e">
        <f t="shared" si="2514"/>
        <v>#N/A</v>
      </c>
      <c r="W1459" s="52" t="e">
        <f t="shared" si="2514"/>
        <v>#N/A</v>
      </c>
      <c r="X1459" s="55" t="e">
        <f t="shared" si="2507"/>
        <v>#N/A</v>
      </c>
      <c r="Y1459" s="55" t="e">
        <f t="shared" si="2508"/>
        <v>#N/A</v>
      </c>
      <c r="Z1459" s="55" t="e">
        <f t="shared" ref="Z1459" si="2515">Z1458</f>
        <v>#N/A</v>
      </c>
      <c r="AA1459" s="55" t="e">
        <f t="shared" si="2510"/>
        <v>#N/A</v>
      </c>
      <c r="AB1459" s="336" t="e">
        <f t="shared" si="2511"/>
        <v>#N/A</v>
      </c>
      <c r="AC1459" s="223" t="e">
        <f ca="1">INDEX(FGA_COEFFS,1,1)+Z1459*INDEX(FGA_COEFFS,1,2)+Y1459*INDEX(FGA_COEFFS,1,3)+R1459*INDEX(FGA_COEFFS,1,4)+Q1458*INDEX(FGA_COEFFS,1,5)+S1459*INDEX(FGA_COEFFS,1,6)+T1458*INDEX(FGA_COEFFS,1,7)+M1458*INDEX(FGA_COEFFS,1,8)+Y1462*Y1464</f>
        <v>#N/A</v>
      </c>
      <c r="AD1459" s="223" t="e">
        <f ca="1">INDEX(THREEPTA_COEFFS,1,1)+AC1459*INDEX(THREEPTA_COEFFS,1,2)+J1459*INDEX(THREEPTA_COEFFS,1,3)+AA1459*INDEX(THREEPTA_COEFFS,1,4)+K1459*INDEX(THREEPTA_COEFFS,1,5)+L1458*INDEX(THREEPTA_COEFFS,1,6)+Z1462*Z1464</f>
        <v>#N/A</v>
      </c>
      <c r="AE1459" s="223" t="e">
        <f ca="1">INDEX(THREEPTPCT_COEFFS,1,1)+K1459*INDEX(THREEPTPCT_COEFFS,1,2)+L1458*INDEX(THREEPTPCT_COEFFS,1,3)+AA1462*AA1464</f>
        <v>#N/A</v>
      </c>
      <c r="AF1459" s="55" t="e">
        <f t="shared" ca="1" si="2512"/>
        <v>#N/A</v>
      </c>
      <c r="AG1459" s="223" t="e">
        <f ca="1">INDEX(TWOPTPCT_COEFFS,1,1)+AB1459*INDEX(TWOPTPCT_COEFFS,1,2)+I1458*INDEX(TWOPTPCT_COEFFS,1,3)+G1458*INDEX(TWOPTPCT_COEFFS,1,4)+L1458*INDEX(TWOPTPCT_COEFFS,1,5)+AB1462*AB1464</f>
        <v>#N/A</v>
      </c>
      <c r="AH1459" s="223" t="e">
        <f ca="1">INDEX(FTA_COEFFS,1,1)+O1459*INDEX(FTA_COEFFS,1,2)+N1458*INDEX(FTA_COEFFS,1,3)+(Q1459+R1459)*INDEX(FTA_COEFFS,1,4)+(Q1458+R1458)*INDEX(FTA_COEFFS,1,5)+M1458*INDEX(FTA_COEFFS,1,6)+AC1462*AC1464</f>
        <v>#N/A</v>
      </c>
      <c r="AI1459" s="223" t="e">
        <f ca="1">INDEX(FTPCT_COEFFS,1,1)+P1459*INDEX(FTPCT_COEFFS,1,2)+F1459*INDEX(FTPCT_COEFFS,1,3)+G1458*INDEX(FTPCT_COEFFS,1,4)+AD1462*AD1464</f>
        <v>#N/A</v>
      </c>
      <c r="AJ1459" s="338" t="e">
        <f t="shared" ca="1" si="2513"/>
        <v>#N/A</v>
      </c>
      <c r="AK1459" s="55"/>
      <c r="AL1459" s="55"/>
      <c r="AM1459" s="55"/>
      <c r="AN1459" s="55"/>
      <c r="AO1459" s="55"/>
      <c r="AP1459" s="55"/>
      <c r="AQ1459" s="55"/>
      <c r="AR1459" s="55"/>
    </row>
    <row r="1460" spans="1:45" x14ac:dyDescent="0.3">
      <c r="A1460" s="54" t="e">
        <f ca="1">IF(D1458&gt;(D1459+(AVERAGE(V1458,W1458)-AVERAGE(V1459,W1459))/2)+2.5,C1458,IF(D1459&gt;(D1458+(AVERAGE(V1459,W1459)-AVERAGE(V1458,W1458))/2)+2.5,C1459,"Close"))</f>
        <v>#N/A</v>
      </c>
      <c r="B1460" s="64" t="e">
        <f ca="1">IF(D1459&gt;D1458,C1459,C1458)</f>
        <v>#N/A</v>
      </c>
      <c r="D1460" s="56"/>
      <c r="X1460" s="55"/>
      <c r="Y1460" s="55"/>
      <c r="Z1460" s="55"/>
      <c r="AA1460" s="55"/>
      <c r="AB1460" s="55"/>
      <c r="AC1460" s="337"/>
      <c r="AD1460" s="337"/>
      <c r="AE1460" s="337"/>
      <c r="AF1460" s="337"/>
      <c r="AG1460" s="337"/>
      <c r="AH1460" s="337"/>
      <c r="AI1460" s="337"/>
      <c r="AJ1460" s="337"/>
      <c r="AK1460" s="337"/>
      <c r="AL1460" s="337"/>
      <c r="AM1460" s="55"/>
      <c r="AN1460" s="55"/>
      <c r="AO1460" s="55"/>
      <c r="AP1460" s="55"/>
      <c r="AQ1460" s="55"/>
      <c r="AR1460" s="55"/>
      <c r="AS1460" s="55"/>
    </row>
    <row r="1461" spans="1:45" x14ac:dyDescent="0.3">
      <c r="X1461" s="54" t="s">
        <v>1305</v>
      </c>
      <c r="Y1461" s="54" t="s">
        <v>128</v>
      </c>
      <c r="Z1461" s="54" t="s">
        <v>157</v>
      </c>
      <c r="AA1461" s="54" t="s">
        <v>151</v>
      </c>
      <c r="AB1461" s="54" t="s">
        <v>1327</v>
      </c>
      <c r="AC1461" s="54" t="s">
        <v>129</v>
      </c>
      <c r="AD1461" s="54" t="s">
        <v>116</v>
      </c>
      <c r="AE1461" s="54"/>
      <c r="AF1461" s="54"/>
      <c r="AG1461" s="54"/>
      <c r="AH1461" s="54"/>
      <c r="AI1461" s="54"/>
      <c r="AJ1461" s="54"/>
      <c r="AK1461" s="54"/>
      <c r="AL1461" s="54"/>
      <c r="AM1461" s="54"/>
      <c r="AN1461" s="54"/>
      <c r="AO1461" s="54"/>
      <c r="AP1461" s="54"/>
      <c r="AQ1461" s="54"/>
      <c r="AR1461" s="54"/>
      <c r="AS1461" s="54"/>
    </row>
    <row r="1462" spans="1:45" x14ac:dyDescent="0.3">
      <c r="X1462" s="54"/>
      <c r="Y1462" s="54">
        <f t="shared" ref="Y1462:AD1462" si="2516">Y1455</f>
        <v>6.4436999999999998</v>
      </c>
      <c r="Z1462" s="54">
        <f t="shared" si="2516"/>
        <v>4.9371</v>
      </c>
      <c r="AA1462" s="54">
        <f t="shared" si="2516"/>
        <v>11.350300000000001</v>
      </c>
      <c r="AB1462" s="54">
        <f t="shared" si="2516"/>
        <v>7.1900000000000006E-2</v>
      </c>
      <c r="AC1462" s="54">
        <f t="shared" si="2516"/>
        <v>6.2766000000000002</v>
      </c>
      <c r="AD1462" s="54">
        <f t="shared" si="2516"/>
        <v>11.042999999999999</v>
      </c>
      <c r="AE1462" s="54"/>
      <c r="AF1462" s="336"/>
      <c r="AG1462" s="336"/>
      <c r="AH1462" s="336"/>
      <c r="AI1462" s="54"/>
      <c r="AJ1462" s="54"/>
      <c r="AK1462" s="54"/>
      <c r="AL1462" s="54"/>
      <c r="AM1462" s="54"/>
      <c r="AN1462" s="54"/>
      <c r="AO1462" s="54"/>
      <c r="AP1462" s="54"/>
      <c r="AQ1462" s="54"/>
      <c r="AR1462" s="54"/>
      <c r="AS1462" s="54"/>
    </row>
    <row r="1463" spans="1:45" x14ac:dyDescent="0.3">
      <c r="D1463" s="56"/>
      <c r="X1463" s="336"/>
      <c r="Y1463" s="336">
        <f t="shared" ca="1" si="2420"/>
        <v>-0.24417968319239006</v>
      </c>
      <c r="Z1463" s="336">
        <f t="shared" ca="1" si="2420"/>
        <v>0.16656232578917499</v>
      </c>
      <c r="AA1463" s="336">
        <f t="shared" ca="1" si="2420"/>
        <v>0.4837373069496208</v>
      </c>
      <c r="AB1463" s="336">
        <f t="shared" ca="1" si="2420"/>
        <v>-0.59243563410575539</v>
      </c>
      <c r="AC1463" s="336">
        <f t="shared" ca="1" si="2420"/>
        <v>3.5455944869708739E-2</v>
      </c>
      <c r="AD1463" s="336">
        <f t="shared" ca="1" si="2420"/>
        <v>0.76485380035957462</v>
      </c>
      <c r="AE1463" s="336"/>
      <c r="AF1463" s="336"/>
      <c r="AG1463" s="336"/>
      <c r="AH1463" s="336"/>
      <c r="AI1463" s="54"/>
      <c r="AJ1463" s="54"/>
      <c r="AK1463" s="54"/>
      <c r="AL1463" s="336"/>
      <c r="AM1463" s="336"/>
      <c r="AN1463" s="336"/>
      <c r="AO1463" s="336"/>
      <c r="AP1463" s="54"/>
      <c r="AQ1463" s="336"/>
      <c r="AR1463" s="336"/>
      <c r="AS1463" s="336"/>
    </row>
    <row r="1464" spans="1:45" x14ac:dyDescent="0.3">
      <c r="C1464" s="54"/>
      <c r="D1464" s="56"/>
      <c r="Y1464" s="336">
        <f t="shared" ca="1" si="2420"/>
        <v>-8.234784486408955E-3</v>
      </c>
      <c r="Z1464" s="336">
        <f t="shared" ca="1" si="2420"/>
        <v>0.63570364910646859</v>
      </c>
      <c r="AA1464" s="336">
        <f t="shared" ca="1" si="2420"/>
        <v>-0.58134682699714268</v>
      </c>
      <c r="AB1464" s="336">
        <f t="shared" ca="1" si="2420"/>
        <v>-1.0699960721399802</v>
      </c>
      <c r="AC1464" s="336">
        <f t="shared" ca="1" si="2420"/>
        <v>-0.84329032359259837</v>
      </c>
      <c r="AD1464" s="336">
        <f t="shared" ca="1" si="2420"/>
        <v>0.37276245000267566</v>
      </c>
      <c r="AE1464" s="55"/>
      <c r="AF1464" s="55"/>
      <c r="AG1464" s="55"/>
      <c r="AH1464" s="55"/>
      <c r="AI1464" s="55"/>
      <c r="AJ1464" s="55"/>
      <c r="AK1464" s="55"/>
      <c r="AL1464" s="55"/>
      <c r="AM1464" s="55"/>
      <c r="AN1464" s="55"/>
      <c r="AO1464" s="55"/>
      <c r="AP1464" s="55"/>
      <c r="AQ1464" s="55"/>
      <c r="AR1464" s="55"/>
      <c r="AS1464" s="55"/>
    </row>
    <row r="1465" spans="1:45" x14ac:dyDescent="0.3">
      <c r="B1465" s="54" t="s">
        <v>172</v>
      </c>
      <c r="C1465" s="53">
        <f>C1458</f>
        <v>0</v>
      </c>
      <c r="D1465" s="56" t="e">
        <f t="shared" ref="D1465:D1466" ca="1" si="2517">AJ1465</f>
        <v>#N/A</v>
      </c>
      <c r="E1465" s="52" t="e">
        <f t="shared" ref="E1465:W1465" si="2518">E1458</f>
        <v>#N/A</v>
      </c>
      <c r="F1465" s="52" t="e">
        <f t="shared" si="2518"/>
        <v>#N/A</v>
      </c>
      <c r="G1465" s="52" t="e">
        <f t="shared" si="2518"/>
        <v>#N/A</v>
      </c>
      <c r="H1465" s="52" t="e">
        <f t="shared" si="2518"/>
        <v>#N/A</v>
      </c>
      <c r="I1465" s="52" t="e">
        <f t="shared" si="2518"/>
        <v>#N/A</v>
      </c>
      <c r="J1465" s="52" t="e">
        <f t="shared" si="2518"/>
        <v>#N/A</v>
      </c>
      <c r="K1465" s="52" t="e">
        <f t="shared" si="2518"/>
        <v>#N/A</v>
      </c>
      <c r="L1465" s="52" t="e">
        <f t="shared" si="2518"/>
        <v>#N/A</v>
      </c>
      <c r="M1465" s="52" t="e">
        <f t="shared" si="2518"/>
        <v>#N/A</v>
      </c>
      <c r="N1465" s="52" t="e">
        <f t="shared" si="2518"/>
        <v>#N/A</v>
      </c>
      <c r="O1465" s="52" t="e">
        <f t="shared" si="2518"/>
        <v>#N/A</v>
      </c>
      <c r="P1465" s="52" t="e">
        <f t="shared" si="2518"/>
        <v>#N/A</v>
      </c>
      <c r="Q1465" s="52" t="e">
        <f t="shared" si="2518"/>
        <v>#N/A</v>
      </c>
      <c r="R1465" s="52" t="e">
        <f t="shared" si="2518"/>
        <v>#N/A</v>
      </c>
      <c r="S1465" s="52" t="e">
        <f t="shared" si="2518"/>
        <v>#N/A</v>
      </c>
      <c r="T1465" s="52" t="e">
        <f t="shared" si="2518"/>
        <v>#N/A</v>
      </c>
      <c r="U1465" s="52" t="e">
        <f t="shared" si="2518"/>
        <v>#N/A</v>
      </c>
      <c r="V1465" s="52" t="e">
        <f t="shared" si="2518"/>
        <v>#N/A</v>
      </c>
      <c r="W1465" s="52" t="e">
        <f t="shared" si="2518"/>
        <v>#N/A</v>
      </c>
      <c r="X1465" s="55" t="e">
        <f t="shared" ref="X1465:X1466" si="2519">(H1465-(O1465*P1465)/100-3*(J1465*K1465)/100)/2</f>
        <v>#N/A</v>
      </c>
      <c r="Y1465" s="55" t="e">
        <f t="shared" ref="Y1465:Y1466" si="2520">SUM(X1465,(J1465*K1465/100))/(F1465/100)</f>
        <v>#N/A</v>
      </c>
      <c r="Z1465" s="55" t="e">
        <f t="shared" ref="Z1465" si="2521">U1465*0.5+U1466*0.5</f>
        <v>#N/A</v>
      </c>
      <c r="AA1465" s="55" t="e">
        <f t="shared" ref="AA1465:AA1466" si="2522">J1465/Y1465</f>
        <v>#N/A</v>
      </c>
      <c r="AB1465" s="336" t="e">
        <f t="shared" ref="AB1465:AB1466" si="2523">X1465/(Y1465-J1465)</f>
        <v>#N/A</v>
      </c>
      <c r="AC1465" s="223" t="e">
        <f ca="1">INDEX(FGA_COEFFS,1,1)+Z1465*INDEX(FGA_COEFFS,1,2)+Y1465*INDEX(FGA_COEFFS,1,3)+R1465*INDEX(FGA_COEFFS,1,4)+Q1466*INDEX(FGA_COEFFS,1,5)+S1465*INDEX(FGA_COEFFS,1,6)+T1466*INDEX(FGA_COEFFS,1,7)+M1466*INDEX(FGA_COEFFS,1,8)+Y1469*Y1470</f>
        <v>#N/A</v>
      </c>
      <c r="AD1465" s="223" t="e">
        <f ca="1">INDEX(THREEPTA_COEFFS,1,1)+AC1465*INDEX(THREEPTA_COEFFS,1,2)+J1465*INDEX(THREEPTA_COEFFS,1,3)+AA1465*INDEX(THREEPTA_COEFFS,1,4)+K1465*INDEX(THREEPTA_COEFFS,1,5)+L1466*INDEX(THREEPTA_COEFFS,1,6)+Z1469*Z1470</f>
        <v>#N/A</v>
      </c>
      <c r="AE1465" s="223" t="e">
        <f ca="1">INDEX(THREEPTPCT_COEFFS,1,1)+K1465*INDEX(THREEPTPCT_COEFFS,1,2)+L1466*INDEX(THREEPTPCT_COEFFS,1,3)+AA1469*AA1470</f>
        <v>#N/A</v>
      </c>
      <c r="AF1465" s="55" t="e">
        <f t="shared" ref="AF1465:AF1466" ca="1" si="2524">AC1465-AD1465</f>
        <v>#N/A</v>
      </c>
      <c r="AG1465" s="223" t="e">
        <f ca="1">INDEX(TWOPTPCT_COEFFS,1,1)+AB1465*INDEX(TWOPTPCT_COEFFS,1,2)+I1466*INDEX(TWOPTPCT_COEFFS,1,3)+G1466*INDEX(TWOPTPCT_COEFFS,1,4)+L1466*INDEX(TWOPTPCT_COEFFS,1,5)+AB1469*AB1470</f>
        <v>#N/A</v>
      </c>
      <c r="AH1465" s="223" t="e">
        <f ca="1">INDEX(FTA_COEFFS,1,1)+O1465*INDEX(FTA_COEFFS,1,2)+N1466*INDEX(FTA_COEFFS,1,3)+(Q1465+R1465)*INDEX(FTA_COEFFS,1,4)+(Q1466+R1466)*INDEX(FTA_COEFFS,1,5)+M1466*INDEX(FTA_COEFFS,1,6)+AC1469*AC1470</f>
        <v>#N/A</v>
      </c>
      <c r="AI1465" s="223" t="e">
        <f ca="1">INDEX(FTPCT_COEFFS,1,1)+P1465*INDEX(FTPCT_COEFFS,1,2)+F1465*INDEX(FTPCT_COEFFS,1,3)+G1466*INDEX(FTPCT_COEFFS,1,4)+AD1469*AD1470</f>
        <v>#N/A</v>
      </c>
      <c r="AJ1465" s="338" t="e">
        <f t="shared" ref="AJ1465:AJ1466" ca="1" si="2525">AD1465*AE1465/100+AF1465*AG1465+AH1465*AI1465/100</f>
        <v>#N/A</v>
      </c>
      <c r="AK1465" s="55"/>
      <c r="AL1465" s="55"/>
      <c r="AM1465" s="55"/>
      <c r="AN1465" s="55"/>
      <c r="AO1465" s="55"/>
      <c r="AP1465" s="55"/>
      <c r="AQ1465" s="55"/>
      <c r="AR1465" s="55"/>
    </row>
    <row r="1466" spans="1:45" x14ac:dyDescent="0.3">
      <c r="B1466" s="54" t="s">
        <v>175</v>
      </c>
      <c r="C1466" s="54">
        <f>C1459</f>
        <v>0</v>
      </c>
      <c r="D1466" s="56" t="e">
        <f t="shared" ca="1" si="2517"/>
        <v>#N/A</v>
      </c>
      <c r="E1466" s="52" t="e">
        <f t="shared" ref="E1466:W1466" si="2526">E1459</f>
        <v>#N/A</v>
      </c>
      <c r="F1466" s="52" t="e">
        <f t="shared" si="2526"/>
        <v>#N/A</v>
      </c>
      <c r="G1466" s="52" t="e">
        <f t="shared" si="2526"/>
        <v>#N/A</v>
      </c>
      <c r="H1466" s="52" t="e">
        <f t="shared" si="2526"/>
        <v>#N/A</v>
      </c>
      <c r="I1466" s="52" t="e">
        <f t="shared" si="2526"/>
        <v>#N/A</v>
      </c>
      <c r="J1466" s="52" t="e">
        <f t="shared" si="2526"/>
        <v>#N/A</v>
      </c>
      <c r="K1466" s="52" t="e">
        <f t="shared" si="2526"/>
        <v>#N/A</v>
      </c>
      <c r="L1466" s="52" t="e">
        <f t="shared" si="2526"/>
        <v>#N/A</v>
      </c>
      <c r="M1466" s="52" t="e">
        <f t="shared" si="2526"/>
        <v>#N/A</v>
      </c>
      <c r="N1466" s="52" t="e">
        <f t="shared" si="2526"/>
        <v>#N/A</v>
      </c>
      <c r="O1466" s="52" t="e">
        <f t="shared" si="2526"/>
        <v>#N/A</v>
      </c>
      <c r="P1466" s="52" t="e">
        <f t="shared" si="2526"/>
        <v>#N/A</v>
      </c>
      <c r="Q1466" s="52" t="e">
        <f t="shared" si="2526"/>
        <v>#N/A</v>
      </c>
      <c r="R1466" s="52" t="e">
        <f t="shared" si="2526"/>
        <v>#N/A</v>
      </c>
      <c r="S1466" s="52" t="e">
        <f t="shared" si="2526"/>
        <v>#N/A</v>
      </c>
      <c r="T1466" s="52" t="e">
        <f t="shared" si="2526"/>
        <v>#N/A</v>
      </c>
      <c r="U1466" s="52" t="e">
        <f t="shared" si="2526"/>
        <v>#N/A</v>
      </c>
      <c r="V1466" s="52" t="e">
        <f t="shared" si="2526"/>
        <v>#N/A</v>
      </c>
      <c r="W1466" s="52" t="e">
        <f t="shared" si="2526"/>
        <v>#N/A</v>
      </c>
      <c r="X1466" s="55" t="e">
        <f t="shared" si="2519"/>
        <v>#N/A</v>
      </c>
      <c r="Y1466" s="55" t="e">
        <f t="shared" si="2520"/>
        <v>#N/A</v>
      </c>
      <c r="Z1466" s="55" t="e">
        <f t="shared" ref="Z1466" si="2527">Z1465</f>
        <v>#N/A</v>
      </c>
      <c r="AA1466" s="55" t="e">
        <f t="shared" si="2522"/>
        <v>#N/A</v>
      </c>
      <c r="AB1466" s="336" t="e">
        <f t="shared" si="2523"/>
        <v>#N/A</v>
      </c>
      <c r="AC1466" s="223" t="e">
        <f ca="1">INDEX(FGA_COEFFS,1,1)+Z1466*INDEX(FGA_COEFFS,1,2)+Y1466*INDEX(FGA_COEFFS,1,3)+R1466*INDEX(FGA_COEFFS,1,4)+Q1465*INDEX(FGA_COEFFS,1,5)+S1466*INDEX(FGA_COEFFS,1,6)+T1465*INDEX(FGA_COEFFS,1,7)+M1465*INDEX(FGA_COEFFS,1,8)+Y1469*Y1471</f>
        <v>#N/A</v>
      </c>
      <c r="AD1466" s="223" t="e">
        <f ca="1">INDEX(THREEPTA_COEFFS,1,1)+AC1466*INDEX(THREEPTA_COEFFS,1,2)+J1466*INDEX(THREEPTA_COEFFS,1,3)+AA1466*INDEX(THREEPTA_COEFFS,1,4)+K1466*INDEX(THREEPTA_COEFFS,1,5)+L1465*INDEX(THREEPTA_COEFFS,1,6)+Z1469*Z1471</f>
        <v>#N/A</v>
      </c>
      <c r="AE1466" s="223" t="e">
        <f ca="1">INDEX(THREEPTPCT_COEFFS,1,1)+K1466*INDEX(THREEPTPCT_COEFFS,1,2)+L1465*INDEX(THREEPTPCT_COEFFS,1,3)+AA1469*AA1471</f>
        <v>#N/A</v>
      </c>
      <c r="AF1466" s="55" t="e">
        <f t="shared" ca="1" si="2524"/>
        <v>#N/A</v>
      </c>
      <c r="AG1466" s="223" t="e">
        <f ca="1">INDEX(TWOPTPCT_COEFFS,1,1)+AB1466*INDEX(TWOPTPCT_COEFFS,1,2)+I1465*INDEX(TWOPTPCT_COEFFS,1,3)+G1465*INDEX(TWOPTPCT_COEFFS,1,4)+L1465*INDEX(TWOPTPCT_COEFFS,1,5)+AB1469*AB1471</f>
        <v>#N/A</v>
      </c>
      <c r="AH1466" s="223" t="e">
        <f ca="1">INDEX(FTA_COEFFS,1,1)+O1466*INDEX(FTA_COEFFS,1,2)+N1465*INDEX(FTA_COEFFS,1,3)+(Q1466+R1466)*INDEX(FTA_COEFFS,1,4)+(Q1465+R1465)*INDEX(FTA_COEFFS,1,5)+M1465*INDEX(FTA_COEFFS,1,6)+AC1469*AC1471</f>
        <v>#N/A</v>
      </c>
      <c r="AI1466" s="223" t="e">
        <f ca="1">INDEX(FTPCT_COEFFS,1,1)+P1466*INDEX(FTPCT_COEFFS,1,2)+F1466*INDEX(FTPCT_COEFFS,1,3)+G1465*INDEX(FTPCT_COEFFS,1,4)+AD1469*AD1471</f>
        <v>#N/A</v>
      </c>
      <c r="AJ1466" s="338" t="e">
        <f t="shared" ca="1" si="2525"/>
        <v>#N/A</v>
      </c>
      <c r="AK1466" s="55"/>
      <c r="AL1466" s="55"/>
      <c r="AM1466" s="55"/>
      <c r="AN1466" s="55"/>
      <c r="AO1466" s="55"/>
      <c r="AP1466" s="55"/>
      <c r="AQ1466" s="55"/>
      <c r="AR1466" s="55"/>
    </row>
    <row r="1467" spans="1:45" x14ac:dyDescent="0.3">
      <c r="A1467" s="54" t="e">
        <f ca="1">IF(D1465&gt;(D1466+(AVERAGE(V1465,W1465)-AVERAGE(V1466,W1466))/2)+2.5,C1465,IF(D1466&gt;(D1465+(AVERAGE(V1466,W1466)-AVERAGE(V1465,W1465))/2)+2.5,C1466,"Close"))</f>
        <v>#N/A</v>
      </c>
      <c r="B1467" s="64" t="e">
        <f ca="1">IF(D1466&gt;D1465,C1466,C1465)</f>
        <v>#N/A</v>
      </c>
      <c r="D1467" s="56"/>
      <c r="X1467" s="55"/>
      <c r="Y1467" s="55"/>
      <c r="Z1467" s="55"/>
      <c r="AA1467" s="55"/>
      <c r="AB1467" s="55"/>
      <c r="AC1467" s="337"/>
      <c r="AD1467" s="337"/>
      <c r="AE1467" s="337"/>
      <c r="AF1467" s="337"/>
      <c r="AG1467" s="337"/>
      <c r="AH1467" s="337"/>
      <c r="AI1467" s="337"/>
      <c r="AJ1467" s="337"/>
      <c r="AK1467" s="337"/>
      <c r="AL1467" s="337"/>
      <c r="AM1467" s="55"/>
      <c r="AN1467" s="55"/>
      <c r="AO1467" s="55"/>
      <c r="AP1467" s="55"/>
      <c r="AQ1467" s="55"/>
      <c r="AR1467" s="55"/>
      <c r="AS1467" s="55"/>
    </row>
    <row r="1468" spans="1:45" x14ac:dyDescent="0.3">
      <c r="X1468" s="54" t="s">
        <v>1305</v>
      </c>
      <c r="Y1468" s="54" t="s">
        <v>128</v>
      </c>
      <c r="Z1468" s="54" t="s">
        <v>157</v>
      </c>
      <c r="AA1468" s="54" t="s">
        <v>151</v>
      </c>
      <c r="AB1468" s="54" t="s">
        <v>1327</v>
      </c>
      <c r="AC1468" s="54" t="s">
        <v>129</v>
      </c>
      <c r="AD1468" s="54" t="s">
        <v>116</v>
      </c>
      <c r="AE1468" s="54"/>
      <c r="AF1468" s="54"/>
      <c r="AG1468" s="54"/>
      <c r="AH1468" s="54"/>
      <c r="AI1468" s="54"/>
      <c r="AJ1468" s="54"/>
      <c r="AK1468" s="54"/>
      <c r="AL1468" s="54"/>
      <c r="AM1468" s="54"/>
      <c r="AN1468" s="54"/>
      <c r="AO1468" s="54"/>
      <c r="AP1468" s="54"/>
      <c r="AQ1468" s="54"/>
      <c r="AR1468" s="54"/>
      <c r="AS1468" s="54"/>
    </row>
    <row r="1469" spans="1:45" x14ac:dyDescent="0.3">
      <c r="X1469" s="54"/>
      <c r="Y1469" s="54">
        <f t="shared" ref="Y1469:AD1469" si="2528">Y1462</f>
        <v>6.4436999999999998</v>
      </c>
      <c r="Z1469" s="54">
        <f t="shared" si="2528"/>
        <v>4.9371</v>
      </c>
      <c r="AA1469" s="54">
        <f t="shared" si="2528"/>
        <v>11.350300000000001</v>
      </c>
      <c r="AB1469" s="54">
        <f t="shared" si="2528"/>
        <v>7.1900000000000006E-2</v>
      </c>
      <c r="AC1469" s="54">
        <f t="shared" si="2528"/>
        <v>6.2766000000000002</v>
      </c>
      <c r="AD1469" s="54">
        <f t="shared" si="2528"/>
        <v>11.042999999999999</v>
      </c>
      <c r="AE1469" s="54"/>
      <c r="AF1469" s="336"/>
      <c r="AG1469" s="336"/>
      <c r="AH1469" s="336"/>
      <c r="AI1469" s="54"/>
      <c r="AJ1469" s="54"/>
      <c r="AK1469" s="54"/>
      <c r="AL1469" s="54"/>
      <c r="AM1469" s="54"/>
      <c r="AN1469" s="54"/>
      <c r="AO1469" s="54"/>
      <c r="AP1469" s="54"/>
      <c r="AQ1469" s="54"/>
      <c r="AR1469" s="54"/>
      <c r="AS1469" s="54"/>
    </row>
    <row r="1470" spans="1:45" x14ac:dyDescent="0.3">
      <c r="D1470" s="56"/>
      <c r="X1470" s="336"/>
      <c r="Y1470" s="336">
        <f t="shared" ca="1" si="2420"/>
        <v>0.80020018046479668</v>
      </c>
      <c r="Z1470" s="336">
        <f t="shared" ca="1" si="2420"/>
        <v>-3.8618862666143318E-2</v>
      </c>
      <c r="AA1470" s="336">
        <f t="shared" ca="1" si="2420"/>
        <v>0.14990077339953783</v>
      </c>
      <c r="AB1470" s="336">
        <f t="shared" ca="1" si="2420"/>
        <v>-3.9876465964513589E-3</v>
      </c>
      <c r="AC1470" s="336">
        <f t="shared" ca="1" si="2420"/>
        <v>0.7459413380883072</v>
      </c>
      <c r="AD1470" s="336">
        <f t="shared" ca="1" si="2420"/>
        <v>-7.7772146834817021E-2</v>
      </c>
      <c r="AE1470" s="336"/>
      <c r="AF1470" s="336"/>
      <c r="AG1470" s="336"/>
      <c r="AH1470" s="336"/>
      <c r="AI1470" s="54"/>
      <c r="AJ1470" s="54"/>
      <c r="AK1470" s="54"/>
      <c r="AL1470" s="336"/>
      <c r="AM1470" s="336"/>
      <c r="AN1470" s="336"/>
      <c r="AO1470" s="336"/>
      <c r="AP1470" s="54"/>
      <c r="AQ1470" s="336"/>
      <c r="AR1470" s="336"/>
      <c r="AS1470" s="336"/>
    </row>
    <row r="1471" spans="1:45" x14ac:dyDescent="0.3">
      <c r="C1471" s="54"/>
      <c r="D1471" s="56"/>
      <c r="Y1471" s="336">
        <f t="shared" ca="1" si="2420"/>
        <v>0.55184832797249106</v>
      </c>
      <c r="Z1471" s="336">
        <f t="shared" ca="1" si="2420"/>
        <v>-0.87808906053975788</v>
      </c>
      <c r="AA1471" s="336">
        <f t="shared" ca="1" si="2420"/>
        <v>-1.0638437839385686</v>
      </c>
      <c r="AB1471" s="336">
        <f t="shared" ca="1" si="2420"/>
        <v>0.39501894899067452</v>
      </c>
      <c r="AC1471" s="336">
        <f t="shared" ca="1" si="2420"/>
        <v>0.83732686945325852</v>
      </c>
      <c r="AD1471" s="336">
        <f t="shared" ca="1" si="2420"/>
        <v>0.28028481043849113</v>
      </c>
      <c r="AE1471" s="55"/>
      <c r="AF1471" s="55"/>
      <c r="AG1471" s="55"/>
      <c r="AH1471" s="55"/>
      <c r="AI1471" s="55"/>
      <c r="AJ1471" s="55"/>
      <c r="AK1471" s="55"/>
      <c r="AL1471" s="55"/>
      <c r="AM1471" s="55"/>
      <c r="AN1471" s="55"/>
      <c r="AO1471" s="55"/>
      <c r="AP1471" s="55"/>
      <c r="AQ1471" s="55"/>
      <c r="AR1471" s="55"/>
      <c r="AS1471" s="55"/>
    </row>
    <row r="1472" spans="1:45" x14ac:dyDescent="0.3">
      <c r="B1472" s="54" t="s">
        <v>172</v>
      </c>
      <c r="C1472" s="53">
        <f>C1465</f>
        <v>0</v>
      </c>
      <c r="D1472" s="56" t="e">
        <f t="shared" ref="D1472:D1473" ca="1" si="2529">AJ1472</f>
        <v>#N/A</v>
      </c>
      <c r="E1472" s="52" t="e">
        <f t="shared" ref="E1472:W1472" si="2530">E1465</f>
        <v>#N/A</v>
      </c>
      <c r="F1472" s="52" t="e">
        <f t="shared" si="2530"/>
        <v>#N/A</v>
      </c>
      <c r="G1472" s="52" t="e">
        <f t="shared" si="2530"/>
        <v>#N/A</v>
      </c>
      <c r="H1472" s="52" t="e">
        <f t="shared" si="2530"/>
        <v>#N/A</v>
      </c>
      <c r="I1472" s="52" t="e">
        <f t="shared" si="2530"/>
        <v>#N/A</v>
      </c>
      <c r="J1472" s="52" t="e">
        <f t="shared" si="2530"/>
        <v>#N/A</v>
      </c>
      <c r="K1472" s="52" t="e">
        <f t="shared" si="2530"/>
        <v>#N/A</v>
      </c>
      <c r="L1472" s="52" t="e">
        <f t="shared" si="2530"/>
        <v>#N/A</v>
      </c>
      <c r="M1472" s="52" t="e">
        <f t="shared" si="2530"/>
        <v>#N/A</v>
      </c>
      <c r="N1472" s="52" t="e">
        <f t="shared" si="2530"/>
        <v>#N/A</v>
      </c>
      <c r="O1472" s="52" t="e">
        <f t="shared" si="2530"/>
        <v>#N/A</v>
      </c>
      <c r="P1472" s="52" t="e">
        <f t="shared" si="2530"/>
        <v>#N/A</v>
      </c>
      <c r="Q1472" s="52" t="e">
        <f t="shared" si="2530"/>
        <v>#N/A</v>
      </c>
      <c r="R1472" s="52" t="e">
        <f t="shared" si="2530"/>
        <v>#N/A</v>
      </c>
      <c r="S1472" s="52" t="e">
        <f t="shared" si="2530"/>
        <v>#N/A</v>
      </c>
      <c r="T1472" s="52" t="e">
        <f t="shared" si="2530"/>
        <v>#N/A</v>
      </c>
      <c r="U1472" s="52" t="e">
        <f t="shared" si="2530"/>
        <v>#N/A</v>
      </c>
      <c r="V1472" s="52" t="e">
        <f t="shared" si="2530"/>
        <v>#N/A</v>
      </c>
      <c r="W1472" s="52" t="e">
        <f t="shared" si="2530"/>
        <v>#N/A</v>
      </c>
      <c r="X1472" s="55" t="e">
        <f t="shared" ref="X1472:X1473" si="2531">(H1472-(O1472*P1472)/100-3*(J1472*K1472)/100)/2</f>
        <v>#N/A</v>
      </c>
      <c r="Y1472" s="55" t="e">
        <f t="shared" ref="Y1472:Y1473" si="2532">SUM(X1472,(J1472*K1472/100))/(F1472/100)</f>
        <v>#N/A</v>
      </c>
      <c r="Z1472" s="55" t="e">
        <f t="shared" ref="Z1472" si="2533">U1472*0.5+U1473*0.5</f>
        <v>#N/A</v>
      </c>
      <c r="AA1472" s="55" t="e">
        <f t="shared" ref="AA1472:AA1473" si="2534">J1472/Y1472</f>
        <v>#N/A</v>
      </c>
      <c r="AB1472" s="336" t="e">
        <f t="shared" ref="AB1472:AB1473" si="2535">X1472/(Y1472-J1472)</f>
        <v>#N/A</v>
      </c>
      <c r="AC1472" s="223" t="e">
        <f ca="1">INDEX(FGA_COEFFS,1,1)+Z1472*INDEX(FGA_COEFFS,1,2)+Y1472*INDEX(FGA_COEFFS,1,3)+R1472*INDEX(FGA_COEFFS,1,4)+Q1473*INDEX(FGA_COEFFS,1,5)+S1472*INDEX(FGA_COEFFS,1,6)+T1473*INDEX(FGA_COEFFS,1,7)+M1473*INDEX(FGA_COEFFS,1,8)+Y1476*Y1477</f>
        <v>#N/A</v>
      </c>
      <c r="AD1472" s="223" t="e">
        <f ca="1">INDEX(THREEPTA_COEFFS,1,1)+AC1472*INDEX(THREEPTA_COEFFS,1,2)+J1472*INDEX(THREEPTA_COEFFS,1,3)+AA1472*INDEX(THREEPTA_COEFFS,1,4)+K1472*INDEX(THREEPTA_COEFFS,1,5)+L1473*INDEX(THREEPTA_COEFFS,1,6)+Z1476*Z1477</f>
        <v>#N/A</v>
      </c>
      <c r="AE1472" s="223" t="e">
        <f ca="1">INDEX(THREEPTPCT_COEFFS,1,1)+K1472*INDEX(THREEPTPCT_COEFFS,1,2)+L1473*INDEX(THREEPTPCT_COEFFS,1,3)+AA1476*AA1477</f>
        <v>#N/A</v>
      </c>
      <c r="AF1472" s="55" t="e">
        <f t="shared" ref="AF1472:AF1473" ca="1" si="2536">AC1472-AD1472</f>
        <v>#N/A</v>
      </c>
      <c r="AG1472" s="223" t="e">
        <f ca="1">INDEX(TWOPTPCT_COEFFS,1,1)+AB1472*INDEX(TWOPTPCT_COEFFS,1,2)+I1473*INDEX(TWOPTPCT_COEFFS,1,3)+G1473*INDEX(TWOPTPCT_COEFFS,1,4)+L1473*INDEX(TWOPTPCT_COEFFS,1,5)+AB1476*AB1477</f>
        <v>#N/A</v>
      </c>
      <c r="AH1472" s="223" t="e">
        <f ca="1">INDEX(FTA_COEFFS,1,1)+O1472*INDEX(FTA_COEFFS,1,2)+N1473*INDEX(FTA_COEFFS,1,3)+(Q1472+R1472)*INDEX(FTA_COEFFS,1,4)+(Q1473+R1473)*INDEX(FTA_COEFFS,1,5)+M1473*INDEX(FTA_COEFFS,1,6)+AC1476*AC1477</f>
        <v>#N/A</v>
      </c>
      <c r="AI1472" s="223" t="e">
        <f ca="1">INDEX(FTPCT_COEFFS,1,1)+P1472*INDEX(FTPCT_COEFFS,1,2)+F1472*INDEX(FTPCT_COEFFS,1,3)+G1473*INDEX(FTPCT_COEFFS,1,4)+AD1476*AD1477</f>
        <v>#N/A</v>
      </c>
      <c r="AJ1472" s="338" t="e">
        <f t="shared" ref="AJ1472:AJ1473" ca="1" si="2537">AD1472*AE1472/100+AF1472*AG1472+AH1472*AI1472/100</f>
        <v>#N/A</v>
      </c>
      <c r="AK1472" s="55"/>
      <c r="AL1472" s="55"/>
      <c r="AM1472" s="55"/>
      <c r="AN1472" s="55"/>
      <c r="AO1472" s="55"/>
      <c r="AP1472" s="55"/>
      <c r="AQ1472" s="55"/>
      <c r="AR1472" s="55"/>
    </row>
    <row r="1473" spans="1:45" x14ac:dyDescent="0.3">
      <c r="B1473" s="54" t="s">
        <v>175</v>
      </c>
      <c r="C1473" s="54">
        <f>C1466</f>
        <v>0</v>
      </c>
      <c r="D1473" s="56" t="e">
        <f t="shared" ca="1" si="2529"/>
        <v>#N/A</v>
      </c>
      <c r="E1473" s="52" t="e">
        <f t="shared" ref="E1473:W1473" si="2538">E1466</f>
        <v>#N/A</v>
      </c>
      <c r="F1473" s="52" t="e">
        <f t="shared" si="2538"/>
        <v>#N/A</v>
      </c>
      <c r="G1473" s="52" t="e">
        <f t="shared" si="2538"/>
        <v>#N/A</v>
      </c>
      <c r="H1473" s="52" t="e">
        <f t="shared" si="2538"/>
        <v>#N/A</v>
      </c>
      <c r="I1473" s="52" t="e">
        <f t="shared" si="2538"/>
        <v>#N/A</v>
      </c>
      <c r="J1473" s="52" t="e">
        <f t="shared" si="2538"/>
        <v>#N/A</v>
      </c>
      <c r="K1473" s="52" t="e">
        <f t="shared" si="2538"/>
        <v>#N/A</v>
      </c>
      <c r="L1473" s="52" t="e">
        <f t="shared" si="2538"/>
        <v>#N/A</v>
      </c>
      <c r="M1473" s="52" t="e">
        <f t="shared" si="2538"/>
        <v>#N/A</v>
      </c>
      <c r="N1473" s="52" t="e">
        <f t="shared" si="2538"/>
        <v>#N/A</v>
      </c>
      <c r="O1473" s="52" t="e">
        <f t="shared" si="2538"/>
        <v>#N/A</v>
      </c>
      <c r="P1473" s="52" t="e">
        <f t="shared" si="2538"/>
        <v>#N/A</v>
      </c>
      <c r="Q1473" s="52" t="e">
        <f t="shared" si="2538"/>
        <v>#N/A</v>
      </c>
      <c r="R1473" s="52" t="e">
        <f t="shared" si="2538"/>
        <v>#N/A</v>
      </c>
      <c r="S1473" s="52" t="e">
        <f t="shared" si="2538"/>
        <v>#N/A</v>
      </c>
      <c r="T1473" s="52" t="e">
        <f t="shared" si="2538"/>
        <v>#N/A</v>
      </c>
      <c r="U1473" s="52" t="e">
        <f t="shared" si="2538"/>
        <v>#N/A</v>
      </c>
      <c r="V1473" s="52" t="e">
        <f t="shared" si="2538"/>
        <v>#N/A</v>
      </c>
      <c r="W1473" s="52" t="e">
        <f t="shared" si="2538"/>
        <v>#N/A</v>
      </c>
      <c r="X1473" s="55" t="e">
        <f t="shared" si="2531"/>
        <v>#N/A</v>
      </c>
      <c r="Y1473" s="55" t="e">
        <f t="shared" si="2532"/>
        <v>#N/A</v>
      </c>
      <c r="Z1473" s="55" t="e">
        <f t="shared" ref="Z1473" si="2539">Z1472</f>
        <v>#N/A</v>
      </c>
      <c r="AA1473" s="55" t="e">
        <f t="shared" si="2534"/>
        <v>#N/A</v>
      </c>
      <c r="AB1473" s="336" t="e">
        <f t="shared" si="2535"/>
        <v>#N/A</v>
      </c>
      <c r="AC1473" s="223" t="e">
        <f ca="1">INDEX(FGA_COEFFS,1,1)+Z1473*INDEX(FGA_COEFFS,1,2)+Y1473*INDEX(FGA_COEFFS,1,3)+R1473*INDEX(FGA_COEFFS,1,4)+Q1472*INDEX(FGA_COEFFS,1,5)+S1473*INDEX(FGA_COEFFS,1,6)+T1472*INDEX(FGA_COEFFS,1,7)+M1472*INDEX(FGA_COEFFS,1,8)+Y1476*Y1478</f>
        <v>#N/A</v>
      </c>
      <c r="AD1473" s="223" t="e">
        <f ca="1">INDEX(THREEPTA_COEFFS,1,1)+AC1473*INDEX(THREEPTA_COEFFS,1,2)+J1473*INDEX(THREEPTA_COEFFS,1,3)+AA1473*INDEX(THREEPTA_COEFFS,1,4)+K1473*INDEX(THREEPTA_COEFFS,1,5)+L1472*INDEX(THREEPTA_COEFFS,1,6)+Z1476*Z1478</f>
        <v>#N/A</v>
      </c>
      <c r="AE1473" s="223" t="e">
        <f ca="1">INDEX(THREEPTPCT_COEFFS,1,1)+K1473*INDEX(THREEPTPCT_COEFFS,1,2)+L1472*INDEX(THREEPTPCT_COEFFS,1,3)+AA1476*AA1478</f>
        <v>#N/A</v>
      </c>
      <c r="AF1473" s="55" t="e">
        <f t="shared" ca="1" si="2536"/>
        <v>#N/A</v>
      </c>
      <c r="AG1473" s="223" t="e">
        <f ca="1">INDEX(TWOPTPCT_COEFFS,1,1)+AB1473*INDEX(TWOPTPCT_COEFFS,1,2)+I1472*INDEX(TWOPTPCT_COEFFS,1,3)+G1472*INDEX(TWOPTPCT_COEFFS,1,4)+L1472*INDEX(TWOPTPCT_COEFFS,1,5)+AB1476*AB1478</f>
        <v>#N/A</v>
      </c>
      <c r="AH1473" s="223" t="e">
        <f ca="1">INDEX(FTA_COEFFS,1,1)+O1473*INDEX(FTA_COEFFS,1,2)+N1472*INDEX(FTA_COEFFS,1,3)+(Q1473+R1473)*INDEX(FTA_COEFFS,1,4)+(Q1472+R1472)*INDEX(FTA_COEFFS,1,5)+M1472*INDEX(FTA_COEFFS,1,6)+AC1476*AC1478</f>
        <v>#N/A</v>
      </c>
      <c r="AI1473" s="223" t="e">
        <f ca="1">INDEX(FTPCT_COEFFS,1,1)+P1473*INDEX(FTPCT_COEFFS,1,2)+F1473*INDEX(FTPCT_COEFFS,1,3)+G1472*INDEX(FTPCT_COEFFS,1,4)+AD1476*AD1478</f>
        <v>#N/A</v>
      </c>
      <c r="AJ1473" s="338" t="e">
        <f t="shared" ca="1" si="2537"/>
        <v>#N/A</v>
      </c>
      <c r="AK1473" s="55"/>
      <c r="AL1473" s="55"/>
      <c r="AM1473" s="55"/>
      <c r="AN1473" s="55"/>
      <c r="AO1473" s="55"/>
      <c r="AP1473" s="55"/>
      <c r="AQ1473" s="55"/>
      <c r="AR1473" s="55"/>
    </row>
    <row r="1474" spans="1:45" x14ac:dyDescent="0.3">
      <c r="A1474" s="54" t="e">
        <f ca="1">IF(D1472&gt;(D1473+(AVERAGE(V1472,W1472)-AVERAGE(V1473,W1473))/2)+2.5,C1472,IF(D1473&gt;(D1472+(AVERAGE(V1473,W1473)-AVERAGE(V1472,W1472))/2)+2.5,C1473,"Close"))</f>
        <v>#N/A</v>
      </c>
      <c r="B1474" s="64" t="e">
        <f ca="1">IF(D1473&gt;D1472,C1473,C1472)</f>
        <v>#N/A</v>
      </c>
      <c r="D1474" s="56"/>
      <c r="X1474" s="55"/>
      <c r="Y1474" s="55"/>
      <c r="Z1474" s="55"/>
      <c r="AA1474" s="55"/>
      <c r="AB1474" s="55"/>
      <c r="AC1474" s="337"/>
      <c r="AD1474" s="337"/>
      <c r="AE1474" s="337"/>
      <c r="AF1474" s="337"/>
      <c r="AG1474" s="337"/>
      <c r="AH1474" s="337"/>
      <c r="AI1474" s="337"/>
      <c r="AJ1474" s="337"/>
      <c r="AK1474" s="337"/>
      <c r="AL1474" s="337"/>
      <c r="AM1474" s="55"/>
      <c r="AN1474" s="55"/>
      <c r="AO1474" s="55"/>
      <c r="AP1474" s="55"/>
      <c r="AQ1474" s="55"/>
      <c r="AR1474" s="55"/>
      <c r="AS1474" s="55"/>
    </row>
    <row r="1475" spans="1:45" x14ac:dyDescent="0.3">
      <c r="X1475" s="54" t="s">
        <v>1305</v>
      </c>
      <c r="Y1475" s="54" t="s">
        <v>128</v>
      </c>
      <c r="Z1475" s="54" t="s">
        <v>157</v>
      </c>
      <c r="AA1475" s="54" t="s">
        <v>151</v>
      </c>
      <c r="AB1475" s="54" t="s">
        <v>1327</v>
      </c>
      <c r="AC1475" s="54" t="s">
        <v>129</v>
      </c>
      <c r="AD1475" s="54" t="s">
        <v>116</v>
      </c>
      <c r="AE1475" s="54"/>
      <c r="AF1475" s="54"/>
      <c r="AG1475" s="54"/>
      <c r="AH1475" s="54"/>
      <c r="AI1475" s="54"/>
      <c r="AJ1475" s="54"/>
      <c r="AK1475" s="54"/>
      <c r="AL1475" s="54"/>
      <c r="AM1475" s="54"/>
      <c r="AN1475" s="54"/>
      <c r="AO1475" s="54"/>
      <c r="AP1475" s="54"/>
      <c r="AQ1475" s="54"/>
      <c r="AR1475" s="54"/>
      <c r="AS1475" s="54"/>
    </row>
    <row r="1476" spans="1:45" x14ac:dyDescent="0.3">
      <c r="X1476" s="54"/>
      <c r="Y1476" s="54">
        <f t="shared" ref="Y1476:AD1476" si="2540">Y1469</f>
        <v>6.4436999999999998</v>
      </c>
      <c r="Z1476" s="54">
        <f t="shared" si="2540"/>
        <v>4.9371</v>
      </c>
      <c r="AA1476" s="54">
        <f t="shared" si="2540"/>
        <v>11.350300000000001</v>
      </c>
      <c r="AB1476" s="54">
        <f t="shared" si="2540"/>
        <v>7.1900000000000006E-2</v>
      </c>
      <c r="AC1476" s="54">
        <f t="shared" si="2540"/>
        <v>6.2766000000000002</v>
      </c>
      <c r="AD1476" s="54">
        <f t="shared" si="2540"/>
        <v>11.042999999999999</v>
      </c>
      <c r="AE1476" s="54"/>
      <c r="AF1476" s="336"/>
      <c r="AG1476" s="336"/>
      <c r="AH1476" s="336"/>
      <c r="AI1476" s="54"/>
      <c r="AJ1476" s="54"/>
      <c r="AK1476" s="54"/>
      <c r="AL1476" s="54"/>
      <c r="AM1476" s="54"/>
      <c r="AN1476" s="54"/>
      <c r="AO1476" s="54"/>
      <c r="AP1476" s="54"/>
      <c r="AQ1476" s="54"/>
      <c r="AR1476" s="54"/>
      <c r="AS1476" s="54"/>
    </row>
    <row r="1477" spans="1:45" x14ac:dyDescent="0.3">
      <c r="D1477" s="56"/>
      <c r="X1477" s="336"/>
      <c r="Y1477" s="336">
        <f t="shared" ref="Y1477:AD1540" ca="1" si="2541">1.5*RAND()^2*IF(RAND()&gt;0.5,1,-1)</f>
        <v>-0.50882083084451502</v>
      </c>
      <c r="Z1477" s="336">
        <f t="shared" ca="1" si="2541"/>
        <v>0.32247351513580991</v>
      </c>
      <c r="AA1477" s="336">
        <f t="shared" ca="1" si="2541"/>
        <v>-0.22928806376552066</v>
      </c>
      <c r="AB1477" s="336">
        <f t="shared" ca="1" si="2541"/>
        <v>2.9248254080088472E-2</v>
      </c>
      <c r="AC1477" s="336">
        <f t="shared" ca="1" si="2541"/>
        <v>1.0310378800077418</v>
      </c>
      <c r="AD1477" s="336">
        <f t="shared" ca="1" si="2541"/>
        <v>-0.56843790873804678</v>
      </c>
      <c r="AE1477" s="336"/>
      <c r="AF1477" s="336"/>
      <c r="AG1477" s="336"/>
      <c r="AH1477" s="336"/>
      <c r="AI1477" s="54"/>
      <c r="AJ1477" s="54"/>
      <c r="AK1477" s="54"/>
      <c r="AL1477" s="336"/>
      <c r="AM1477" s="336"/>
      <c r="AN1477" s="336"/>
      <c r="AO1477" s="336"/>
      <c r="AP1477" s="54"/>
      <c r="AQ1477" s="336"/>
      <c r="AR1477" s="336"/>
      <c r="AS1477" s="336"/>
    </row>
    <row r="1478" spans="1:45" x14ac:dyDescent="0.3">
      <c r="C1478" s="54"/>
      <c r="D1478" s="56"/>
      <c r="Y1478" s="336">
        <f t="shared" ca="1" si="2541"/>
        <v>2.6079489788543877E-2</v>
      </c>
      <c r="Z1478" s="336">
        <f t="shared" ca="1" si="2541"/>
        <v>0.39020597144675795</v>
      </c>
      <c r="AA1478" s="336">
        <f t="shared" ca="1" si="2541"/>
        <v>9.0711811137394613E-2</v>
      </c>
      <c r="AB1478" s="336">
        <f t="shared" ca="1" si="2541"/>
        <v>-1.4575567688134026</v>
      </c>
      <c r="AC1478" s="336">
        <f t="shared" ca="1" si="2541"/>
        <v>0.48244895386226694</v>
      </c>
      <c r="AD1478" s="336">
        <f t="shared" ca="1" si="2541"/>
        <v>-2.3194832083185665E-2</v>
      </c>
      <c r="AE1478" s="55"/>
      <c r="AF1478" s="55"/>
      <c r="AG1478" s="55"/>
      <c r="AH1478" s="55"/>
      <c r="AI1478" s="55"/>
      <c r="AJ1478" s="55"/>
      <c r="AK1478" s="55"/>
      <c r="AL1478" s="55"/>
      <c r="AM1478" s="55"/>
      <c r="AN1478" s="55"/>
      <c r="AO1478" s="55"/>
      <c r="AP1478" s="55"/>
      <c r="AQ1478" s="55"/>
      <c r="AR1478" s="55"/>
      <c r="AS1478" s="55"/>
    </row>
    <row r="1479" spans="1:45" x14ac:dyDescent="0.3">
      <c r="B1479" s="54" t="s">
        <v>172</v>
      </c>
      <c r="C1479" s="53">
        <f>C1472</f>
        <v>0</v>
      </c>
      <c r="D1479" s="56" t="e">
        <f t="shared" ref="D1479:D1480" ca="1" si="2542">AJ1479</f>
        <v>#N/A</v>
      </c>
      <c r="E1479" s="52" t="e">
        <f t="shared" ref="E1479:W1479" si="2543">E1472</f>
        <v>#N/A</v>
      </c>
      <c r="F1479" s="52" t="e">
        <f t="shared" si="2543"/>
        <v>#N/A</v>
      </c>
      <c r="G1479" s="52" t="e">
        <f t="shared" si="2543"/>
        <v>#N/A</v>
      </c>
      <c r="H1479" s="52" t="e">
        <f t="shared" si="2543"/>
        <v>#N/A</v>
      </c>
      <c r="I1479" s="52" t="e">
        <f t="shared" si="2543"/>
        <v>#N/A</v>
      </c>
      <c r="J1479" s="52" t="e">
        <f t="shared" si="2543"/>
        <v>#N/A</v>
      </c>
      <c r="K1479" s="52" t="e">
        <f t="shared" si="2543"/>
        <v>#N/A</v>
      </c>
      <c r="L1479" s="52" t="e">
        <f t="shared" si="2543"/>
        <v>#N/A</v>
      </c>
      <c r="M1479" s="52" t="e">
        <f t="shared" si="2543"/>
        <v>#N/A</v>
      </c>
      <c r="N1479" s="52" t="e">
        <f t="shared" si="2543"/>
        <v>#N/A</v>
      </c>
      <c r="O1479" s="52" t="e">
        <f t="shared" si="2543"/>
        <v>#N/A</v>
      </c>
      <c r="P1479" s="52" t="e">
        <f t="shared" si="2543"/>
        <v>#N/A</v>
      </c>
      <c r="Q1479" s="52" t="e">
        <f t="shared" si="2543"/>
        <v>#N/A</v>
      </c>
      <c r="R1479" s="52" t="e">
        <f t="shared" si="2543"/>
        <v>#N/A</v>
      </c>
      <c r="S1479" s="52" t="e">
        <f t="shared" si="2543"/>
        <v>#N/A</v>
      </c>
      <c r="T1479" s="52" t="e">
        <f t="shared" si="2543"/>
        <v>#N/A</v>
      </c>
      <c r="U1479" s="52" t="e">
        <f t="shared" si="2543"/>
        <v>#N/A</v>
      </c>
      <c r="V1479" s="52" t="e">
        <f t="shared" si="2543"/>
        <v>#N/A</v>
      </c>
      <c r="W1479" s="52" t="e">
        <f t="shared" si="2543"/>
        <v>#N/A</v>
      </c>
      <c r="X1479" s="55" t="e">
        <f t="shared" ref="X1479:X1480" si="2544">(H1479-(O1479*P1479)/100-3*(J1479*K1479)/100)/2</f>
        <v>#N/A</v>
      </c>
      <c r="Y1479" s="55" t="e">
        <f t="shared" ref="Y1479:Y1480" si="2545">SUM(X1479,(J1479*K1479/100))/(F1479/100)</f>
        <v>#N/A</v>
      </c>
      <c r="Z1479" s="55" t="e">
        <f t="shared" ref="Z1479" si="2546">U1479*0.5+U1480*0.5</f>
        <v>#N/A</v>
      </c>
      <c r="AA1479" s="55" t="e">
        <f t="shared" ref="AA1479:AA1480" si="2547">J1479/Y1479</f>
        <v>#N/A</v>
      </c>
      <c r="AB1479" s="336" t="e">
        <f t="shared" ref="AB1479:AB1480" si="2548">X1479/(Y1479-J1479)</f>
        <v>#N/A</v>
      </c>
      <c r="AC1479" s="223" t="e">
        <f ca="1">INDEX(FGA_COEFFS,1,1)+Z1479*INDEX(FGA_COEFFS,1,2)+Y1479*INDEX(FGA_COEFFS,1,3)+R1479*INDEX(FGA_COEFFS,1,4)+Q1480*INDEX(FGA_COEFFS,1,5)+S1479*INDEX(FGA_COEFFS,1,6)+T1480*INDEX(FGA_COEFFS,1,7)+M1480*INDEX(FGA_COEFFS,1,8)+Y1483*Y1484</f>
        <v>#N/A</v>
      </c>
      <c r="AD1479" s="223" t="e">
        <f ca="1">INDEX(THREEPTA_COEFFS,1,1)+AC1479*INDEX(THREEPTA_COEFFS,1,2)+J1479*INDEX(THREEPTA_COEFFS,1,3)+AA1479*INDEX(THREEPTA_COEFFS,1,4)+K1479*INDEX(THREEPTA_COEFFS,1,5)+L1480*INDEX(THREEPTA_COEFFS,1,6)+Z1483*Z1484</f>
        <v>#N/A</v>
      </c>
      <c r="AE1479" s="223" t="e">
        <f ca="1">INDEX(THREEPTPCT_COEFFS,1,1)+K1479*INDEX(THREEPTPCT_COEFFS,1,2)+L1480*INDEX(THREEPTPCT_COEFFS,1,3)+AA1483*AA1484</f>
        <v>#N/A</v>
      </c>
      <c r="AF1479" s="55" t="e">
        <f t="shared" ref="AF1479:AF1480" ca="1" si="2549">AC1479-AD1479</f>
        <v>#N/A</v>
      </c>
      <c r="AG1479" s="223" t="e">
        <f ca="1">INDEX(TWOPTPCT_COEFFS,1,1)+AB1479*INDEX(TWOPTPCT_COEFFS,1,2)+I1480*INDEX(TWOPTPCT_COEFFS,1,3)+G1480*INDEX(TWOPTPCT_COEFFS,1,4)+L1480*INDEX(TWOPTPCT_COEFFS,1,5)+AB1483*AB1484</f>
        <v>#N/A</v>
      </c>
      <c r="AH1479" s="223" t="e">
        <f ca="1">INDEX(FTA_COEFFS,1,1)+O1479*INDEX(FTA_COEFFS,1,2)+N1480*INDEX(FTA_COEFFS,1,3)+(Q1479+R1479)*INDEX(FTA_COEFFS,1,4)+(Q1480+R1480)*INDEX(FTA_COEFFS,1,5)+M1480*INDEX(FTA_COEFFS,1,6)+AC1483*AC1484</f>
        <v>#N/A</v>
      </c>
      <c r="AI1479" s="223" t="e">
        <f ca="1">INDEX(FTPCT_COEFFS,1,1)+P1479*INDEX(FTPCT_COEFFS,1,2)+F1479*INDEX(FTPCT_COEFFS,1,3)+G1480*INDEX(FTPCT_COEFFS,1,4)+AD1483*AD1484</f>
        <v>#N/A</v>
      </c>
      <c r="AJ1479" s="338" t="e">
        <f t="shared" ref="AJ1479:AJ1480" ca="1" si="2550">AD1479*AE1479/100+AF1479*AG1479+AH1479*AI1479/100</f>
        <v>#N/A</v>
      </c>
      <c r="AK1479" s="55"/>
      <c r="AL1479" s="55"/>
      <c r="AM1479" s="55"/>
      <c r="AN1479" s="55"/>
      <c r="AO1479" s="55"/>
      <c r="AP1479" s="55"/>
      <c r="AQ1479" s="55"/>
      <c r="AR1479" s="55"/>
    </row>
    <row r="1480" spans="1:45" x14ac:dyDescent="0.3">
      <c r="B1480" s="54" t="s">
        <v>175</v>
      </c>
      <c r="C1480" s="54">
        <f>C1473</f>
        <v>0</v>
      </c>
      <c r="D1480" s="56" t="e">
        <f t="shared" ca="1" si="2542"/>
        <v>#N/A</v>
      </c>
      <c r="E1480" s="52" t="e">
        <f t="shared" ref="E1480:W1480" si="2551">E1473</f>
        <v>#N/A</v>
      </c>
      <c r="F1480" s="52" t="e">
        <f t="shared" si="2551"/>
        <v>#N/A</v>
      </c>
      <c r="G1480" s="52" t="e">
        <f t="shared" si="2551"/>
        <v>#N/A</v>
      </c>
      <c r="H1480" s="52" t="e">
        <f t="shared" si="2551"/>
        <v>#N/A</v>
      </c>
      <c r="I1480" s="52" t="e">
        <f t="shared" si="2551"/>
        <v>#N/A</v>
      </c>
      <c r="J1480" s="52" t="e">
        <f t="shared" si="2551"/>
        <v>#N/A</v>
      </c>
      <c r="K1480" s="52" t="e">
        <f t="shared" si="2551"/>
        <v>#N/A</v>
      </c>
      <c r="L1480" s="52" t="e">
        <f t="shared" si="2551"/>
        <v>#N/A</v>
      </c>
      <c r="M1480" s="52" t="e">
        <f t="shared" si="2551"/>
        <v>#N/A</v>
      </c>
      <c r="N1480" s="52" t="e">
        <f t="shared" si="2551"/>
        <v>#N/A</v>
      </c>
      <c r="O1480" s="52" t="e">
        <f t="shared" si="2551"/>
        <v>#N/A</v>
      </c>
      <c r="P1480" s="52" t="e">
        <f t="shared" si="2551"/>
        <v>#N/A</v>
      </c>
      <c r="Q1480" s="52" t="e">
        <f t="shared" si="2551"/>
        <v>#N/A</v>
      </c>
      <c r="R1480" s="52" t="e">
        <f t="shared" si="2551"/>
        <v>#N/A</v>
      </c>
      <c r="S1480" s="52" t="e">
        <f t="shared" si="2551"/>
        <v>#N/A</v>
      </c>
      <c r="T1480" s="52" t="e">
        <f t="shared" si="2551"/>
        <v>#N/A</v>
      </c>
      <c r="U1480" s="52" t="e">
        <f t="shared" si="2551"/>
        <v>#N/A</v>
      </c>
      <c r="V1480" s="52" t="e">
        <f t="shared" si="2551"/>
        <v>#N/A</v>
      </c>
      <c r="W1480" s="52" t="e">
        <f t="shared" si="2551"/>
        <v>#N/A</v>
      </c>
      <c r="X1480" s="55" t="e">
        <f t="shared" si="2544"/>
        <v>#N/A</v>
      </c>
      <c r="Y1480" s="55" t="e">
        <f t="shared" si="2545"/>
        <v>#N/A</v>
      </c>
      <c r="Z1480" s="55" t="e">
        <f t="shared" ref="Z1480" si="2552">Z1479</f>
        <v>#N/A</v>
      </c>
      <c r="AA1480" s="55" t="e">
        <f t="shared" si="2547"/>
        <v>#N/A</v>
      </c>
      <c r="AB1480" s="336" t="e">
        <f t="shared" si="2548"/>
        <v>#N/A</v>
      </c>
      <c r="AC1480" s="223" t="e">
        <f ca="1">INDEX(FGA_COEFFS,1,1)+Z1480*INDEX(FGA_COEFFS,1,2)+Y1480*INDEX(FGA_COEFFS,1,3)+R1480*INDEX(FGA_COEFFS,1,4)+Q1479*INDEX(FGA_COEFFS,1,5)+S1480*INDEX(FGA_COEFFS,1,6)+T1479*INDEX(FGA_COEFFS,1,7)+M1479*INDEX(FGA_COEFFS,1,8)+Y1483*Y1485</f>
        <v>#N/A</v>
      </c>
      <c r="AD1480" s="223" t="e">
        <f ca="1">INDEX(THREEPTA_COEFFS,1,1)+AC1480*INDEX(THREEPTA_COEFFS,1,2)+J1480*INDEX(THREEPTA_COEFFS,1,3)+AA1480*INDEX(THREEPTA_COEFFS,1,4)+K1480*INDEX(THREEPTA_COEFFS,1,5)+L1479*INDEX(THREEPTA_COEFFS,1,6)+Z1483*Z1485</f>
        <v>#N/A</v>
      </c>
      <c r="AE1480" s="223" t="e">
        <f ca="1">INDEX(THREEPTPCT_COEFFS,1,1)+K1480*INDEX(THREEPTPCT_COEFFS,1,2)+L1479*INDEX(THREEPTPCT_COEFFS,1,3)+AA1483*AA1485</f>
        <v>#N/A</v>
      </c>
      <c r="AF1480" s="55" t="e">
        <f t="shared" ca="1" si="2549"/>
        <v>#N/A</v>
      </c>
      <c r="AG1480" s="223" t="e">
        <f ca="1">INDEX(TWOPTPCT_COEFFS,1,1)+AB1480*INDEX(TWOPTPCT_COEFFS,1,2)+I1479*INDEX(TWOPTPCT_COEFFS,1,3)+G1479*INDEX(TWOPTPCT_COEFFS,1,4)+L1479*INDEX(TWOPTPCT_COEFFS,1,5)+AB1483*AB1485</f>
        <v>#N/A</v>
      </c>
      <c r="AH1480" s="223" t="e">
        <f ca="1">INDEX(FTA_COEFFS,1,1)+O1480*INDEX(FTA_COEFFS,1,2)+N1479*INDEX(FTA_COEFFS,1,3)+(Q1480+R1480)*INDEX(FTA_COEFFS,1,4)+(Q1479+R1479)*INDEX(FTA_COEFFS,1,5)+M1479*INDEX(FTA_COEFFS,1,6)+AC1483*AC1485</f>
        <v>#N/A</v>
      </c>
      <c r="AI1480" s="223" t="e">
        <f ca="1">INDEX(FTPCT_COEFFS,1,1)+P1480*INDEX(FTPCT_COEFFS,1,2)+F1480*INDEX(FTPCT_COEFFS,1,3)+G1479*INDEX(FTPCT_COEFFS,1,4)+AD1483*AD1485</f>
        <v>#N/A</v>
      </c>
      <c r="AJ1480" s="338" t="e">
        <f t="shared" ca="1" si="2550"/>
        <v>#N/A</v>
      </c>
      <c r="AK1480" s="55"/>
      <c r="AL1480" s="55"/>
      <c r="AM1480" s="55"/>
      <c r="AN1480" s="55"/>
      <c r="AO1480" s="55"/>
      <c r="AP1480" s="55"/>
      <c r="AQ1480" s="55"/>
      <c r="AR1480" s="55"/>
    </row>
    <row r="1481" spans="1:45" x14ac:dyDescent="0.3">
      <c r="A1481" s="54" t="e">
        <f ca="1">IF(D1479&gt;(D1480+(AVERAGE(V1479,W1479)-AVERAGE(V1480,W1480))/2)+2.5,C1479,IF(D1480&gt;(D1479+(AVERAGE(V1480,W1480)-AVERAGE(V1479,W1479))/2)+2.5,C1480,"Close"))</f>
        <v>#N/A</v>
      </c>
      <c r="B1481" s="64" t="e">
        <f ca="1">IF(D1480&gt;D1479,C1480,C1479)</f>
        <v>#N/A</v>
      </c>
      <c r="D1481" s="56"/>
      <c r="X1481" s="55"/>
      <c r="Y1481" s="55"/>
      <c r="Z1481" s="55"/>
      <c r="AA1481" s="55"/>
      <c r="AB1481" s="55"/>
      <c r="AC1481" s="337"/>
      <c r="AD1481" s="337"/>
      <c r="AE1481" s="337"/>
      <c r="AF1481" s="337"/>
      <c r="AG1481" s="337"/>
      <c r="AH1481" s="337"/>
      <c r="AI1481" s="337"/>
      <c r="AJ1481" s="337"/>
      <c r="AK1481" s="337"/>
      <c r="AL1481" s="337"/>
      <c r="AM1481" s="55"/>
      <c r="AN1481" s="55"/>
      <c r="AO1481" s="55"/>
      <c r="AP1481" s="55"/>
      <c r="AQ1481" s="55"/>
      <c r="AR1481" s="55"/>
      <c r="AS1481" s="55"/>
    </row>
    <row r="1482" spans="1:45" x14ac:dyDescent="0.3">
      <c r="X1482" s="54" t="s">
        <v>1305</v>
      </c>
      <c r="Y1482" s="54" t="s">
        <v>128</v>
      </c>
      <c r="Z1482" s="54" t="s">
        <v>157</v>
      </c>
      <c r="AA1482" s="54" t="s">
        <v>151</v>
      </c>
      <c r="AB1482" s="54" t="s">
        <v>1327</v>
      </c>
      <c r="AC1482" s="54" t="s">
        <v>129</v>
      </c>
      <c r="AD1482" s="54" t="s">
        <v>116</v>
      </c>
      <c r="AE1482" s="54"/>
      <c r="AF1482" s="54"/>
      <c r="AG1482" s="54"/>
      <c r="AH1482" s="54"/>
      <c r="AI1482" s="54"/>
      <c r="AJ1482" s="54"/>
      <c r="AK1482" s="54"/>
      <c r="AL1482" s="54"/>
      <c r="AM1482" s="54"/>
      <c r="AN1482" s="54"/>
      <c r="AO1482" s="54"/>
      <c r="AP1482" s="54"/>
      <c r="AQ1482" s="54"/>
      <c r="AR1482" s="54"/>
      <c r="AS1482" s="54"/>
    </row>
    <row r="1483" spans="1:45" x14ac:dyDescent="0.3">
      <c r="X1483" s="54"/>
      <c r="Y1483" s="54">
        <f t="shared" ref="Y1483:AD1483" si="2553">Y1476</f>
        <v>6.4436999999999998</v>
      </c>
      <c r="Z1483" s="54">
        <f t="shared" si="2553"/>
        <v>4.9371</v>
      </c>
      <c r="AA1483" s="54">
        <f t="shared" si="2553"/>
        <v>11.350300000000001</v>
      </c>
      <c r="AB1483" s="54">
        <f t="shared" si="2553"/>
        <v>7.1900000000000006E-2</v>
      </c>
      <c r="AC1483" s="54">
        <f t="shared" si="2553"/>
        <v>6.2766000000000002</v>
      </c>
      <c r="AD1483" s="54">
        <f t="shared" si="2553"/>
        <v>11.042999999999999</v>
      </c>
      <c r="AE1483" s="54"/>
      <c r="AF1483" s="336"/>
      <c r="AG1483" s="336"/>
      <c r="AH1483" s="336"/>
      <c r="AI1483" s="54"/>
      <c r="AJ1483" s="54"/>
      <c r="AK1483" s="54"/>
      <c r="AL1483" s="54"/>
      <c r="AM1483" s="54"/>
      <c r="AN1483" s="54"/>
      <c r="AO1483" s="54"/>
      <c r="AP1483" s="54"/>
      <c r="AQ1483" s="54"/>
      <c r="AR1483" s="54"/>
      <c r="AS1483" s="54"/>
    </row>
    <row r="1484" spans="1:45" x14ac:dyDescent="0.3">
      <c r="D1484" s="56"/>
      <c r="X1484" s="336"/>
      <c r="Y1484" s="336">
        <f t="shared" ca="1" si="2541"/>
        <v>-1.3767587624302957</v>
      </c>
      <c r="Z1484" s="336">
        <f t="shared" ca="1" si="2541"/>
        <v>-3.5927391011407295E-2</v>
      </c>
      <c r="AA1484" s="336">
        <f t="shared" ca="1" si="2541"/>
        <v>-0.2641626903863894</v>
      </c>
      <c r="AB1484" s="336">
        <f t="shared" ca="1" si="2541"/>
        <v>-0.54502869135036192</v>
      </c>
      <c r="AC1484" s="336">
        <f t="shared" ca="1" si="2541"/>
        <v>-1.182032986733293</v>
      </c>
      <c r="AD1484" s="336">
        <f t="shared" ca="1" si="2541"/>
        <v>-1.0981243409004522</v>
      </c>
      <c r="AE1484" s="336"/>
      <c r="AF1484" s="336"/>
      <c r="AG1484" s="336"/>
      <c r="AH1484" s="336"/>
      <c r="AI1484" s="54"/>
      <c r="AJ1484" s="54"/>
      <c r="AK1484" s="54"/>
      <c r="AL1484" s="336"/>
      <c r="AM1484" s="336"/>
      <c r="AN1484" s="336"/>
      <c r="AO1484" s="336"/>
      <c r="AP1484" s="54"/>
      <c r="AQ1484" s="336"/>
      <c r="AR1484" s="336"/>
      <c r="AS1484" s="336"/>
    </row>
    <row r="1485" spans="1:45" x14ac:dyDescent="0.3">
      <c r="C1485" s="54"/>
      <c r="D1485" s="56"/>
      <c r="Y1485" s="336">
        <f t="shared" ca="1" si="2541"/>
        <v>0.67861143038222549</v>
      </c>
      <c r="Z1485" s="336">
        <f t="shared" ca="1" si="2541"/>
        <v>-0.53799087190065775</v>
      </c>
      <c r="AA1485" s="336">
        <f t="shared" ca="1" si="2541"/>
        <v>0.58277285536627588</v>
      </c>
      <c r="AB1485" s="336">
        <f t="shared" ca="1" si="2541"/>
        <v>-0.50770761197015668</v>
      </c>
      <c r="AC1485" s="336">
        <f t="shared" ca="1" si="2541"/>
        <v>-0.50758221828369754</v>
      </c>
      <c r="AD1485" s="336">
        <f t="shared" ca="1" si="2541"/>
        <v>9.909351684963208E-2</v>
      </c>
      <c r="AE1485" s="55"/>
      <c r="AF1485" s="55"/>
      <c r="AG1485" s="55"/>
      <c r="AH1485" s="55"/>
      <c r="AI1485" s="55"/>
      <c r="AJ1485" s="55"/>
      <c r="AK1485" s="55"/>
      <c r="AL1485" s="55"/>
      <c r="AM1485" s="55"/>
      <c r="AN1485" s="55"/>
      <c r="AO1485" s="55"/>
      <c r="AP1485" s="55"/>
      <c r="AQ1485" s="55"/>
      <c r="AR1485" s="55"/>
      <c r="AS1485" s="55"/>
    </row>
    <row r="1486" spans="1:45" x14ac:dyDescent="0.3">
      <c r="B1486" s="54" t="s">
        <v>172</v>
      </c>
      <c r="C1486" s="53">
        <f>C1479</f>
        <v>0</v>
      </c>
      <c r="D1486" s="56" t="e">
        <f t="shared" ref="D1486:D1487" ca="1" si="2554">AJ1486</f>
        <v>#N/A</v>
      </c>
      <c r="E1486" s="52" t="e">
        <f t="shared" ref="E1486:W1486" si="2555">E1479</f>
        <v>#N/A</v>
      </c>
      <c r="F1486" s="52" t="e">
        <f t="shared" si="2555"/>
        <v>#N/A</v>
      </c>
      <c r="G1486" s="52" t="e">
        <f t="shared" si="2555"/>
        <v>#N/A</v>
      </c>
      <c r="H1486" s="52" t="e">
        <f t="shared" si="2555"/>
        <v>#N/A</v>
      </c>
      <c r="I1486" s="52" t="e">
        <f t="shared" si="2555"/>
        <v>#N/A</v>
      </c>
      <c r="J1486" s="52" t="e">
        <f t="shared" si="2555"/>
        <v>#N/A</v>
      </c>
      <c r="K1486" s="52" t="e">
        <f t="shared" si="2555"/>
        <v>#N/A</v>
      </c>
      <c r="L1486" s="52" t="e">
        <f t="shared" si="2555"/>
        <v>#N/A</v>
      </c>
      <c r="M1486" s="52" t="e">
        <f t="shared" si="2555"/>
        <v>#N/A</v>
      </c>
      <c r="N1486" s="52" t="e">
        <f t="shared" si="2555"/>
        <v>#N/A</v>
      </c>
      <c r="O1486" s="52" t="e">
        <f t="shared" si="2555"/>
        <v>#N/A</v>
      </c>
      <c r="P1486" s="52" t="e">
        <f t="shared" si="2555"/>
        <v>#N/A</v>
      </c>
      <c r="Q1486" s="52" t="e">
        <f t="shared" si="2555"/>
        <v>#N/A</v>
      </c>
      <c r="R1486" s="52" t="e">
        <f t="shared" si="2555"/>
        <v>#N/A</v>
      </c>
      <c r="S1486" s="52" t="e">
        <f t="shared" si="2555"/>
        <v>#N/A</v>
      </c>
      <c r="T1486" s="52" t="e">
        <f t="shared" si="2555"/>
        <v>#N/A</v>
      </c>
      <c r="U1486" s="52" t="e">
        <f t="shared" si="2555"/>
        <v>#N/A</v>
      </c>
      <c r="V1486" s="52" t="e">
        <f t="shared" si="2555"/>
        <v>#N/A</v>
      </c>
      <c r="W1486" s="52" t="e">
        <f t="shared" si="2555"/>
        <v>#N/A</v>
      </c>
      <c r="X1486" s="55" t="e">
        <f t="shared" ref="X1486:X1487" si="2556">(H1486-(O1486*P1486)/100-3*(J1486*K1486)/100)/2</f>
        <v>#N/A</v>
      </c>
      <c r="Y1486" s="55" t="e">
        <f t="shared" ref="Y1486:Y1487" si="2557">SUM(X1486,(J1486*K1486/100))/(F1486/100)</f>
        <v>#N/A</v>
      </c>
      <c r="Z1486" s="55" t="e">
        <f t="shared" ref="Z1486" si="2558">U1486*0.5+U1487*0.5</f>
        <v>#N/A</v>
      </c>
      <c r="AA1486" s="55" t="e">
        <f t="shared" ref="AA1486:AA1487" si="2559">J1486/Y1486</f>
        <v>#N/A</v>
      </c>
      <c r="AB1486" s="336" t="e">
        <f t="shared" ref="AB1486:AB1487" si="2560">X1486/(Y1486-J1486)</f>
        <v>#N/A</v>
      </c>
      <c r="AC1486" s="223" t="e">
        <f ca="1">INDEX(FGA_COEFFS,1,1)+Z1486*INDEX(FGA_COEFFS,1,2)+Y1486*INDEX(FGA_COEFFS,1,3)+R1486*INDEX(FGA_COEFFS,1,4)+Q1487*INDEX(FGA_COEFFS,1,5)+S1486*INDEX(FGA_COEFFS,1,6)+T1487*INDEX(FGA_COEFFS,1,7)+M1487*INDEX(FGA_COEFFS,1,8)+Y1490*Y1491</f>
        <v>#N/A</v>
      </c>
      <c r="AD1486" s="223" t="e">
        <f ca="1">INDEX(THREEPTA_COEFFS,1,1)+AC1486*INDEX(THREEPTA_COEFFS,1,2)+J1486*INDEX(THREEPTA_COEFFS,1,3)+AA1486*INDEX(THREEPTA_COEFFS,1,4)+K1486*INDEX(THREEPTA_COEFFS,1,5)+L1487*INDEX(THREEPTA_COEFFS,1,6)+Z1490*Z1491</f>
        <v>#N/A</v>
      </c>
      <c r="AE1486" s="223" t="e">
        <f ca="1">INDEX(THREEPTPCT_COEFFS,1,1)+K1486*INDEX(THREEPTPCT_COEFFS,1,2)+L1487*INDEX(THREEPTPCT_COEFFS,1,3)+AA1490*AA1491</f>
        <v>#N/A</v>
      </c>
      <c r="AF1486" s="55" t="e">
        <f t="shared" ref="AF1486:AF1487" ca="1" si="2561">AC1486-AD1486</f>
        <v>#N/A</v>
      </c>
      <c r="AG1486" s="223" t="e">
        <f ca="1">INDEX(TWOPTPCT_COEFFS,1,1)+AB1486*INDEX(TWOPTPCT_COEFFS,1,2)+I1487*INDEX(TWOPTPCT_COEFFS,1,3)+G1487*INDEX(TWOPTPCT_COEFFS,1,4)+L1487*INDEX(TWOPTPCT_COEFFS,1,5)+AB1490*AB1491</f>
        <v>#N/A</v>
      </c>
      <c r="AH1486" s="223" t="e">
        <f ca="1">INDEX(FTA_COEFFS,1,1)+O1486*INDEX(FTA_COEFFS,1,2)+N1487*INDEX(FTA_COEFFS,1,3)+(Q1486+R1486)*INDEX(FTA_COEFFS,1,4)+(Q1487+R1487)*INDEX(FTA_COEFFS,1,5)+M1487*INDEX(FTA_COEFFS,1,6)+AC1490*AC1491</f>
        <v>#N/A</v>
      </c>
      <c r="AI1486" s="223" t="e">
        <f ca="1">INDEX(FTPCT_COEFFS,1,1)+P1486*INDEX(FTPCT_COEFFS,1,2)+F1486*INDEX(FTPCT_COEFFS,1,3)+G1487*INDEX(FTPCT_COEFFS,1,4)+AD1490*AD1491</f>
        <v>#N/A</v>
      </c>
      <c r="AJ1486" s="338" t="e">
        <f t="shared" ref="AJ1486:AJ1487" ca="1" si="2562">AD1486*AE1486/100+AF1486*AG1486+AH1486*AI1486/100</f>
        <v>#N/A</v>
      </c>
      <c r="AK1486" s="55"/>
      <c r="AL1486" s="55"/>
      <c r="AM1486" s="55"/>
      <c r="AN1486" s="55"/>
      <c r="AO1486" s="55"/>
      <c r="AP1486" s="55"/>
      <c r="AQ1486" s="55"/>
      <c r="AR1486" s="55"/>
    </row>
    <row r="1487" spans="1:45" x14ac:dyDescent="0.3">
      <c r="B1487" s="54" t="s">
        <v>175</v>
      </c>
      <c r="C1487" s="54">
        <f>C1480</f>
        <v>0</v>
      </c>
      <c r="D1487" s="56" t="e">
        <f t="shared" ca="1" si="2554"/>
        <v>#N/A</v>
      </c>
      <c r="E1487" s="52" t="e">
        <f t="shared" ref="E1487:W1487" si="2563">E1480</f>
        <v>#N/A</v>
      </c>
      <c r="F1487" s="52" t="e">
        <f t="shared" si="2563"/>
        <v>#N/A</v>
      </c>
      <c r="G1487" s="52" t="e">
        <f t="shared" si="2563"/>
        <v>#N/A</v>
      </c>
      <c r="H1487" s="52" t="e">
        <f t="shared" si="2563"/>
        <v>#N/A</v>
      </c>
      <c r="I1487" s="52" t="e">
        <f t="shared" si="2563"/>
        <v>#N/A</v>
      </c>
      <c r="J1487" s="52" t="e">
        <f t="shared" si="2563"/>
        <v>#N/A</v>
      </c>
      <c r="K1487" s="52" t="e">
        <f t="shared" si="2563"/>
        <v>#N/A</v>
      </c>
      <c r="L1487" s="52" t="e">
        <f t="shared" si="2563"/>
        <v>#N/A</v>
      </c>
      <c r="M1487" s="52" t="e">
        <f t="shared" si="2563"/>
        <v>#N/A</v>
      </c>
      <c r="N1487" s="52" t="e">
        <f t="shared" si="2563"/>
        <v>#N/A</v>
      </c>
      <c r="O1487" s="52" t="e">
        <f t="shared" si="2563"/>
        <v>#N/A</v>
      </c>
      <c r="P1487" s="52" t="e">
        <f t="shared" si="2563"/>
        <v>#N/A</v>
      </c>
      <c r="Q1487" s="52" t="e">
        <f t="shared" si="2563"/>
        <v>#N/A</v>
      </c>
      <c r="R1487" s="52" t="e">
        <f t="shared" si="2563"/>
        <v>#N/A</v>
      </c>
      <c r="S1487" s="52" t="e">
        <f t="shared" si="2563"/>
        <v>#N/A</v>
      </c>
      <c r="T1487" s="52" t="e">
        <f t="shared" si="2563"/>
        <v>#N/A</v>
      </c>
      <c r="U1487" s="52" t="e">
        <f t="shared" si="2563"/>
        <v>#N/A</v>
      </c>
      <c r="V1487" s="52" t="e">
        <f t="shared" si="2563"/>
        <v>#N/A</v>
      </c>
      <c r="W1487" s="52" t="e">
        <f t="shared" si="2563"/>
        <v>#N/A</v>
      </c>
      <c r="X1487" s="55" t="e">
        <f t="shared" si="2556"/>
        <v>#N/A</v>
      </c>
      <c r="Y1487" s="55" t="e">
        <f t="shared" si="2557"/>
        <v>#N/A</v>
      </c>
      <c r="Z1487" s="55" t="e">
        <f t="shared" ref="Z1487" si="2564">Z1486</f>
        <v>#N/A</v>
      </c>
      <c r="AA1487" s="55" t="e">
        <f t="shared" si="2559"/>
        <v>#N/A</v>
      </c>
      <c r="AB1487" s="336" t="e">
        <f t="shared" si="2560"/>
        <v>#N/A</v>
      </c>
      <c r="AC1487" s="223" t="e">
        <f ca="1">INDEX(FGA_COEFFS,1,1)+Z1487*INDEX(FGA_COEFFS,1,2)+Y1487*INDEX(FGA_COEFFS,1,3)+R1487*INDEX(FGA_COEFFS,1,4)+Q1486*INDEX(FGA_COEFFS,1,5)+S1487*INDEX(FGA_COEFFS,1,6)+T1486*INDEX(FGA_COEFFS,1,7)+M1486*INDEX(FGA_COEFFS,1,8)+Y1490*Y1492</f>
        <v>#N/A</v>
      </c>
      <c r="AD1487" s="223" t="e">
        <f ca="1">INDEX(THREEPTA_COEFFS,1,1)+AC1487*INDEX(THREEPTA_COEFFS,1,2)+J1487*INDEX(THREEPTA_COEFFS,1,3)+AA1487*INDEX(THREEPTA_COEFFS,1,4)+K1487*INDEX(THREEPTA_COEFFS,1,5)+L1486*INDEX(THREEPTA_COEFFS,1,6)+Z1490*Z1492</f>
        <v>#N/A</v>
      </c>
      <c r="AE1487" s="223" t="e">
        <f ca="1">INDEX(THREEPTPCT_COEFFS,1,1)+K1487*INDEX(THREEPTPCT_COEFFS,1,2)+L1486*INDEX(THREEPTPCT_COEFFS,1,3)+AA1490*AA1492</f>
        <v>#N/A</v>
      </c>
      <c r="AF1487" s="55" t="e">
        <f t="shared" ca="1" si="2561"/>
        <v>#N/A</v>
      </c>
      <c r="AG1487" s="223" t="e">
        <f ca="1">INDEX(TWOPTPCT_COEFFS,1,1)+AB1487*INDEX(TWOPTPCT_COEFFS,1,2)+I1486*INDEX(TWOPTPCT_COEFFS,1,3)+G1486*INDEX(TWOPTPCT_COEFFS,1,4)+L1486*INDEX(TWOPTPCT_COEFFS,1,5)+AB1490*AB1492</f>
        <v>#N/A</v>
      </c>
      <c r="AH1487" s="223" t="e">
        <f ca="1">INDEX(FTA_COEFFS,1,1)+O1487*INDEX(FTA_COEFFS,1,2)+N1486*INDEX(FTA_COEFFS,1,3)+(Q1487+R1487)*INDEX(FTA_COEFFS,1,4)+(Q1486+R1486)*INDEX(FTA_COEFFS,1,5)+M1486*INDEX(FTA_COEFFS,1,6)+AC1490*AC1492</f>
        <v>#N/A</v>
      </c>
      <c r="AI1487" s="223" t="e">
        <f ca="1">INDEX(FTPCT_COEFFS,1,1)+P1487*INDEX(FTPCT_COEFFS,1,2)+F1487*INDEX(FTPCT_COEFFS,1,3)+G1486*INDEX(FTPCT_COEFFS,1,4)+AD1490*AD1492</f>
        <v>#N/A</v>
      </c>
      <c r="AJ1487" s="338" t="e">
        <f t="shared" ca="1" si="2562"/>
        <v>#N/A</v>
      </c>
      <c r="AK1487" s="55"/>
      <c r="AL1487" s="55"/>
      <c r="AM1487" s="55"/>
      <c r="AN1487" s="55"/>
      <c r="AO1487" s="55"/>
      <c r="AP1487" s="55"/>
      <c r="AQ1487" s="55"/>
      <c r="AR1487" s="55"/>
    </row>
    <row r="1488" spans="1:45" x14ac:dyDescent="0.3">
      <c r="A1488" s="54" t="e">
        <f ca="1">IF(D1486&gt;(D1487+(AVERAGE(V1486,W1486)-AVERAGE(V1487,W1487))/2)+2.5,C1486,IF(D1487&gt;(D1486+(AVERAGE(V1487,W1487)-AVERAGE(V1486,W1486))/2)+2.5,C1487,"Close"))</f>
        <v>#N/A</v>
      </c>
      <c r="B1488" s="64" t="e">
        <f ca="1">IF(D1487&gt;D1486,C1487,C1486)</f>
        <v>#N/A</v>
      </c>
      <c r="D1488" s="56"/>
      <c r="X1488" s="55"/>
      <c r="Y1488" s="55"/>
      <c r="Z1488" s="55"/>
      <c r="AA1488" s="55"/>
      <c r="AB1488" s="55"/>
      <c r="AC1488" s="337"/>
      <c r="AD1488" s="337"/>
      <c r="AE1488" s="337"/>
      <c r="AF1488" s="337"/>
      <c r="AG1488" s="337"/>
      <c r="AH1488" s="337"/>
      <c r="AI1488" s="337"/>
      <c r="AJ1488" s="337"/>
      <c r="AK1488" s="337"/>
      <c r="AL1488" s="337"/>
      <c r="AM1488" s="55"/>
      <c r="AN1488" s="55"/>
      <c r="AO1488" s="55"/>
      <c r="AP1488" s="55"/>
      <c r="AQ1488" s="55"/>
      <c r="AR1488" s="55"/>
      <c r="AS1488" s="55"/>
    </row>
    <row r="1489" spans="1:45" x14ac:dyDescent="0.3">
      <c r="X1489" s="54" t="s">
        <v>1305</v>
      </c>
      <c r="Y1489" s="54" t="s">
        <v>128</v>
      </c>
      <c r="Z1489" s="54" t="s">
        <v>157</v>
      </c>
      <c r="AA1489" s="54" t="s">
        <v>151</v>
      </c>
      <c r="AB1489" s="54" t="s">
        <v>1327</v>
      </c>
      <c r="AC1489" s="54" t="s">
        <v>129</v>
      </c>
      <c r="AD1489" s="54" t="s">
        <v>116</v>
      </c>
      <c r="AE1489" s="54"/>
      <c r="AF1489" s="54"/>
      <c r="AG1489" s="54"/>
      <c r="AH1489" s="54"/>
      <c r="AI1489" s="54"/>
      <c r="AJ1489" s="54"/>
      <c r="AK1489" s="54"/>
      <c r="AL1489" s="54"/>
      <c r="AM1489" s="54"/>
      <c r="AN1489" s="54"/>
      <c r="AO1489" s="54"/>
      <c r="AP1489" s="54"/>
      <c r="AQ1489" s="54"/>
      <c r="AR1489" s="54"/>
      <c r="AS1489" s="54"/>
    </row>
    <row r="1490" spans="1:45" x14ac:dyDescent="0.3">
      <c r="X1490" s="54"/>
      <c r="Y1490" s="54">
        <f t="shared" ref="Y1490:AD1490" si="2565">Y1483</f>
        <v>6.4436999999999998</v>
      </c>
      <c r="Z1490" s="54">
        <f t="shared" si="2565"/>
        <v>4.9371</v>
      </c>
      <c r="AA1490" s="54">
        <f t="shared" si="2565"/>
        <v>11.350300000000001</v>
      </c>
      <c r="AB1490" s="54">
        <f t="shared" si="2565"/>
        <v>7.1900000000000006E-2</v>
      </c>
      <c r="AC1490" s="54">
        <f t="shared" si="2565"/>
        <v>6.2766000000000002</v>
      </c>
      <c r="AD1490" s="54">
        <f t="shared" si="2565"/>
        <v>11.042999999999999</v>
      </c>
      <c r="AE1490" s="54"/>
      <c r="AF1490" s="336"/>
      <c r="AG1490" s="336"/>
      <c r="AH1490" s="336"/>
      <c r="AI1490" s="54"/>
      <c r="AJ1490" s="54"/>
      <c r="AK1490" s="54"/>
      <c r="AL1490" s="54"/>
      <c r="AM1490" s="54"/>
      <c r="AN1490" s="54"/>
      <c r="AO1490" s="54"/>
      <c r="AP1490" s="54"/>
      <c r="AQ1490" s="54"/>
      <c r="AR1490" s="54"/>
      <c r="AS1490" s="54"/>
    </row>
    <row r="1491" spans="1:45" x14ac:dyDescent="0.3">
      <c r="D1491" s="56"/>
      <c r="X1491" s="336"/>
      <c r="Y1491" s="336">
        <f t="shared" ca="1" si="2541"/>
        <v>-0.10086376145814147</v>
      </c>
      <c r="Z1491" s="336">
        <f t="shared" ca="1" si="2541"/>
        <v>0.16390468227709815</v>
      </c>
      <c r="AA1491" s="336">
        <f t="shared" ca="1" si="2541"/>
        <v>-8.1028219012041994E-3</v>
      </c>
      <c r="AB1491" s="336">
        <f t="shared" ca="1" si="2541"/>
        <v>-8.0624245405528337E-3</v>
      </c>
      <c r="AC1491" s="336">
        <f t="shared" ca="1" si="2541"/>
        <v>3.6308851791563367E-2</v>
      </c>
      <c r="AD1491" s="336">
        <f t="shared" ca="1" si="2541"/>
        <v>0.13524559099752076</v>
      </c>
      <c r="AE1491" s="336"/>
      <c r="AF1491" s="336"/>
      <c r="AG1491" s="336"/>
      <c r="AH1491" s="336"/>
      <c r="AI1491" s="54"/>
      <c r="AJ1491" s="54"/>
      <c r="AK1491" s="54"/>
      <c r="AL1491" s="336"/>
      <c r="AM1491" s="336"/>
      <c r="AN1491" s="336"/>
      <c r="AO1491" s="336"/>
      <c r="AP1491" s="54"/>
      <c r="AQ1491" s="336"/>
      <c r="AR1491" s="336"/>
      <c r="AS1491" s="336"/>
    </row>
    <row r="1492" spans="1:45" x14ac:dyDescent="0.3">
      <c r="C1492" s="54"/>
      <c r="D1492" s="56"/>
      <c r="Y1492" s="336">
        <f t="shared" ca="1" si="2541"/>
        <v>-0.17691506668156026</v>
      </c>
      <c r="Z1492" s="336">
        <f t="shared" ca="1" si="2541"/>
        <v>-1.422004444414918</v>
      </c>
      <c r="AA1492" s="336">
        <f t="shared" ca="1" si="2541"/>
        <v>-3.1596336511472291E-2</v>
      </c>
      <c r="AB1492" s="336">
        <f t="shared" ca="1" si="2541"/>
        <v>-8.5974447412441438E-2</v>
      </c>
      <c r="AC1492" s="336">
        <f t="shared" ca="1" si="2541"/>
        <v>1.1861691144707582</v>
      </c>
      <c r="AD1492" s="336">
        <f t="shared" ca="1" si="2541"/>
        <v>0.70050001521720151</v>
      </c>
      <c r="AE1492" s="55"/>
      <c r="AF1492" s="55"/>
      <c r="AG1492" s="55"/>
      <c r="AH1492" s="55"/>
      <c r="AI1492" s="55"/>
      <c r="AJ1492" s="55"/>
      <c r="AK1492" s="55"/>
      <c r="AL1492" s="55"/>
      <c r="AM1492" s="55"/>
      <c r="AN1492" s="55"/>
      <c r="AO1492" s="55"/>
      <c r="AP1492" s="55"/>
      <c r="AQ1492" s="55"/>
      <c r="AR1492" s="55"/>
      <c r="AS1492" s="55"/>
    </row>
    <row r="1493" spans="1:45" x14ac:dyDescent="0.3">
      <c r="B1493" s="54" t="s">
        <v>172</v>
      </c>
      <c r="C1493" s="53">
        <f>C1486</f>
        <v>0</v>
      </c>
      <c r="D1493" s="56" t="e">
        <f t="shared" ref="D1493:D1494" ca="1" si="2566">AJ1493</f>
        <v>#N/A</v>
      </c>
      <c r="E1493" s="52" t="e">
        <f t="shared" ref="E1493:W1493" si="2567">E1486</f>
        <v>#N/A</v>
      </c>
      <c r="F1493" s="52" t="e">
        <f t="shared" si="2567"/>
        <v>#N/A</v>
      </c>
      <c r="G1493" s="52" t="e">
        <f t="shared" si="2567"/>
        <v>#N/A</v>
      </c>
      <c r="H1493" s="52" t="e">
        <f t="shared" si="2567"/>
        <v>#N/A</v>
      </c>
      <c r="I1493" s="52" t="e">
        <f t="shared" si="2567"/>
        <v>#N/A</v>
      </c>
      <c r="J1493" s="52" t="e">
        <f t="shared" si="2567"/>
        <v>#N/A</v>
      </c>
      <c r="K1493" s="52" t="e">
        <f t="shared" si="2567"/>
        <v>#N/A</v>
      </c>
      <c r="L1493" s="52" t="e">
        <f t="shared" si="2567"/>
        <v>#N/A</v>
      </c>
      <c r="M1493" s="52" t="e">
        <f t="shared" si="2567"/>
        <v>#N/A</v>
      </c>
      <c r="N1493" s="52" t="e">
        <f t="shared" si="2567"/>
        <v>#N/A</v>
      </c>
      <c r="O1493" s="52" t="e">
        <f t="shared" si="2567"/>
        <v>#N/A</v>
      </c>
      <c r="P1493" s="52" t="e">
        <f t="shared" si="2567"/>
        <v>#N/A</v>
      </c>
      <c r="Q1493" s="52" t="e">
        <f t="shared" si="2567"/>
        <v>#N/A</v>
      </c>
      <c r="R1493" s="52" t="e">
        <f t="shared" si="2567"/>
        <v>#N/A</v>
      </c>
      <c r="S1493" s="52" t="e">
        <f t="shared" si="2567"/>
        <v>#N/A</v>
      </c>
      <c r="T1493" s="52" t="e">
        <f t="shared" si="2567"/>
        <v>#N/A</v>
      </c>
      <c r="U1493" s="52" t="e">
        <f t="shared" si="2567"/>
        <v>#N/A</v>
      </c>
      <c r="V1493" s="52" t="e">
        <f t="shared" si="2567"/>
        <v>#N/A</v>
      </c>
      <c r="W1493" s="52" t="e">
        <f t="shared" si="2567"/>
        <v>#N/A</v>
      </c>
      <c r="X1493" s="55" t="e">
        <f t="shared" ref="X1493:X1494" si="2568">(H1493-(O1493*P1493)/100-3*(J1493*K1493)/100)/2</f>
        <v>#N/A</v>
      </c>
      <c r="Y1493" s="55" t="e">
        <f t="shared" ref="Y1493:Y1494" si="2569">SUM(X1493,(J1493*K1493/100))/(F1493/100)</f>
        <v>#N/A</v>
      </c>
      <c r="Z1493" s="55" t="e">
        <f t="shared" ref="Z1493" si="2570">U1493*0.5+U1494*0.5</f>
        <v>#N/A</v>
      </c>
      <c r="AA1493" s="55" t="e">
        <f t="shared" ref="AA1493:AA1494" si="2571">J1493/Y1493</f>
        <v>#N/A</v>
      </c>
      <c r="AB1493" s="336" t="e">
        <f t="shared" ref="AB1493:AB1494" si="2572">X1493/(Y1493-J1493)</f>
        <v>#N/A</v>
      </c>
      <c r="AC1493" s="223" t="e">
        <f ca="1">INDEX(FGA_COEFFS,1,1)+Z1493*INDEX(FGA_COEFFS,1,2)+Y1493*INDEX(FGA_COEFFS,1,3)+R1493*INDEX(FGA_COEFFS,1,4)+Q1494*INDEX(FGA_COEFFS,1,5)+S1493*INDEX(FGA_COEFFS,1,6)+T1494*INDEX(FGA_COEFFS,1,7)+M1494*INDEX(FGA_COEFFS,1,8)+Y1497*Y1498</f>
        <v>#N/A</v>
      </c>
      <c r="AD1493" s="223" t="e">
        <f ca="1">INDEX(THREEPTA_COEFFS,1,1)+AC1493*INDEX(THREEPTA_COEFFS,1,2)+J1493*INDEX(THREEPTA_COEFFS,1,3)+AA1493*INDEX(THREEPTA_COEFFS,1,4)+K1493*INDEX(THREEPTA_COEFFS,1,5)+L1494*INDEX(THREEPTA_COEFFS,1,6)+Z1497*Z1498</f>
        <v>#N/A</v>
      </c>
      <c r="AE1493" s="223" t="e">
        <f ca="1">INDEX(THREEPTPCT_COEFFS,1,1)+K1493*INDEX(THREEPTPCT_COEFFS,1,2)+L1494*INDEX(THREEPTPCT_COEFFS,1,3)+AA1497*AA1498</f>
        <v>#N/A</v>
      </c>
      <c r="AF1493" s="55" t="e">
        <f t="shared" ref="AF1493:AF1494" ca="1" si="2573">AC1493-AD1493</f>
        <v>#N/A</v>
      </c>
      <c r="AG1493" s="223" t="e">
        <f ca="1">INDEX(TWOPTPCT_COEFFS,1,1)+AB1493*INDEX(TWOPTPCT_COEFFS,1,2)+I1494*INDEX(TWOPTPCT_COEFFS,1,3)+G1494*INDEX(TWOPTPCT_COEFFS,1,4)+L1494*INDEX(TWOPTPCT_COEFFS,1,5)+AB1497*AB1498</f>
        <v>#N/A</v>
      </c>
      <c r="AH1493" s="223" t="e">
        <f ca="1">INDEX(FTA_COEFFS,1,1)+O1493*INDEX(FTA_COEFFS,1,2)+N1494*INDEX(FTA_COEFFS,1,3)+(Q1493+R1493)*INDEX(FTA_COEFFS,1,4)+(Q1494+R1494)*INDEX(FTA_COEFFS,1,5)+M1494*INDEX(FTA_COEFFS,1,6)+AC1497*AC1498</f>
        <v>#N/A</v>
      </c>
      <c r="AI1493" s="223" t="e">
        <f ca="1">INDEX(FTPCT_COEFFS,1,1)+P1493*INDEX(FTPCT_COEFFS,1,2)+F1493*INDEX(FTPCT_COEFFS,1,3)+G1494*INDEX(FTPCT_COEFFS,1,4)+AD1497*AD1498</f>
        <v>#N/A</v>
      </c>
      <c r="AJ1493" s="338" t="e">
        <f t="shared" ref="AJ1493:AJ1494" ca="1" si="2574">AD1493*AE1493/100+AF1493*AG1493+AH1493*AI1493/100</f>
        <v>#N/A</v>
      </c>
      <c r="AK1493" s="55"/>
      <c r="AL1493" s="55"/>
      <c r="AM1493" s="55"/>
      <c r="AN1493" s="55"/>
      <c r="AO1493" s="55"/>
      <c r="AP1493" s="55"/>
      <c r="AQ1493" s="55"/>
      <c r="AR1493" s="55"/>
    </row>
    <row r="1494" spans="1:45" x14ac:dyDescent="0.3">
      <c r="B1494" s="54" t="s">
        <v>175</v>
      </c>
      <c r="C1494" s="54">
        <f>C1487</f>
        <v>0</v>
      </c>
      <c r="D1494" s="56" t="e">
        <f t="shared" ca="1" si="2566"/>
        <v>#N/A</v>
      </c>
      <c r="E1494" s="52" t="e">
        <f t="shared" ref="E1494:W1494" si="2575">E1487</f>
        <v>#N/A</v>
      </c>
      <c r="F1494" s="52" t="e">
        <f t="shared" si="2575"/>
        <v>#N/A</v>
      </c>
      <c r="G1494" s="52" t="e">
        <f t="shared" si="2575"/>
        <v>#N/A</v>
      </c>
      <c r="H1494" s="52" t="e">
        <f t="shared" si="2575"/>
        <v>#N/A</v>
      </c>
      <c r="I1494" s="52" t="e">
        <f t="shared" si="2575"/>
        <v>#N/A</v>
      </c>
      <c r="J1494" s="52" t="e">
        <f t="shared" si="2575"/>
        <v>#N/A</v>
      </c>
      <c r="K1494" s="52" t="e">
        <f t="shared" si="2575"/>
        <v>#N/A</v>
      </c>
      <c r="L1494" s="52" t="e">
        <f t="shared" si="2575"/>
        <v>#N/A</v>
      </c>
      <c r="M1494" s="52" t="e">
        <f t="shared" si="2575"/>
        <v>#N/A</v>
      </c>
      <c r="N1494" s="52" t="e">
        <f t="shared" si="2575"/>
        <v>#N/A</v>
      </c>
      <c r="O1494" s="52" t="e">
        <f t="shared" si="2575"/>
        <v>#N/A</v>
      </c>
      <c r="P1494" s="52" t="e">
        <f t="shared" si="2575"/>
        <v>#N/A</v>
      </c>
      <c r="Q1494" s="52" t="e">
        <f t="shared" si="2575"/>
        <v>#N/A</v>
      </c>
      <c r="R1494" s="52" t="e">
        <f t="shared" si="2575"/>
        <v>#N/A</v>
      </c>
      <c r="S1494" s="52" t="e">
        <f t="shared" si="2575"/>
        <v>#N/A</v>
      </c>
      <c r="T1494" s="52" t="e">
        <f t="shared" si="2575"/>
        <v>#N/A</v>
      </c>
      <c r="U1494" s="52" t="e">
        <f t="shared" si="2575"/>
        <v>#N/A</v>
      </c>
      <c r="V1494" s="52" t="e">
        <f t="shared" si="2575"/>
        <v>#N/A</v>
      </c>
      <c r="W1494" s="52" t="e">
        <f t="shared" si="2575"/>
        <v>#N/A</v>
      </c>
      <c r="X1494" s="55" t="e">
        <f t="shared" si="2568"/>
        <v>#N/A</v>
      </c>
      <c r="Y1494" s="55" t="e">
        <f t="shared" si="2569"/>
        <v>#N/A</v>
      </c>
      <c r="Z1494" s="55" t="e">
        <f t="shared" ref="Z1494" si="2576">Z1493</f>
        <v>#N/A</v>
      </c>
      <c r="AA1494" s="55" t="e">
        <f t="shared" si="2571"/>
        <v>#N/A</v>
      </c>
      <c r="AB1494" s="336" t="e">
        <f t="shared" si="2572"/>
        <v>#N/A</v>
      </c>
      <c r="AC1494" s="223" t="e">
        <f ca="1">INDEX(FGA_COEFFS,1,1)+Z1494*INDEX(FGA_COEFFS,1,2)+Y1494*INDEX(FGA_COEFFS,1,3)+R1494*INDEX(FGA_COEFFS,1,4)+Q1493*INDEX(FGA_COEFFS,1,5)+S1494*INDEX(FGA_COEFFS,1,6)+T1493*INDEX(FGA_COEFFS,1,7)+M1493*INDEX(FGA_COEFFS,1,8)+Y1497*Y1499</f>
        <v>#N/A</v>
      </c>
      <c r="AD1494" s="223" t="e">
        <f ca="1">INDEX(THREEPTA_COEFFS,1,1)+AC1494*INDEX(THREEPTA_COEFFS,1,2)+J1494*INDEX(THREEPTA_COEFFS,1,3)+AA1494*INDEX(THREEPTA_COEFFS,1,4)+K1494*INDEX(THREEPTA_COEFFS,1,5)+L1493*INDEX(THREEPTA_COEFFS,1,6)+Z1497*Z1499</f>
        <v>#N/A</v>
      </c>
      <c r="AE1494" s="223" t="e">
        <f ca="1">INDEX(THREEPTPCT_COEFFS,1,1)+K1494*INDEX(THREEPTPCT_COEFFS,1,2)+L1493*INDEX(THREEPTPCT_COEFFS,1,3)+AA1497*AA1499</f>
        <v>#N/A</v>
      </c>
      <c r="AF1494" s="55" t="e">
        <f t="shared" ca="1" si="2573"/>
        <v>#N/A</v>
      </c>
      <c r="AG1494" s="223" t="e">
        <f ca="1">INDEX(TWOPTPCT_COEFFS,1,1)+AB1494*INDEX(TWOPTPCT_COEFFS,1,2)+I1493*INDEX(TWOPTPCT_COEFFS,1,3)+G1493*INDEX(TWOPTPCT_COEFFS,1,4)+L1493*INDEX(TWOPTPCT_COEFFS,1,5)+AB1497*AB1499</f>
        <v>#N/A</v>
      </c>
      <c r="AH1494" s="223" t="e">
        <f ca="1">INDEX(FTA_COEFFS,1,1)+O1494*INDEX(FTA_COEFFS,1,2)+N1493*INDEX(FTA_COEFFS,1,3)+(Q1494+R1494)*INDEX(FTA_COEFFS,1,4)+(Q1493+R1493)*INDEX(FTA_COEFFS,1,5)+M1493*INDEX(FTA_COEFFS,1,6)+AC1497*AC1499</f>
        <v>#N/A</v>
      </c>
      <c r="AI1494" s="223" t="e">
        <f ca="1">INDEX(FTPCT_COEFFS,1,1)+P1494*INDEX(FTPCT_COEFFS,1,2)+F1494*INDEX(FTPCT_COEFFS,1,3)+G1493*INDEX(FTPCT_COEFFS,1,4)+AD1497*AD1499</f>
        <v>#N/A</v>
      </c>
      <c r="AJ1494" s="338" t="e">
        <f t="shared" ca="1" si="2574"/>
        <v>#N/A</v>
      </c>
      <c r="AK1494" s="55"/>
      <c r="AL1494" s="55"/>
      <c r="AM1494" s="55"/>
      <c r="AN1494" s="55"/>
      <c r="AO1494" s="55"/>
      <c r="AP1494" s="55"/>
      <c r="AQ1494" s="55"/>
      <c r="AR1494" s="55"/>
    </row>
    <row r="1495" spans="1:45" x14ac:dyDescent="0.3">
      <c r="A1495" s="54" t="e">
        <f ca="1">IF(D1493&gt;(D1494+(AVERAGE(V1493,W1493)-AVERAGE(V1494,W1494))/2)+2.5,C1493,IF(D1494&gt;(D1493+(AVERAGE(V1494,W1494)-AVERAGE(V1493,W1493))/2)+2.5,C1494,"Close"))</f>
        <v>#N/A</v>
      </c>
      <c r="B1495" s="64" t="e">
        <f ca="1">IF(D1494&gt;D1493,C1494,C1493)</f>
        <v>#N/A</v>
      </c>
      <c r="D1495" s="56"/>
      <c r="X1495" s="55"/>
      <c r="Y1495" s="55"/>
      <c r="Z1495" s="55"/>
      <c r="AA1495" s="55"/>
      <c r="AB1495" s="55"/>
      <c r="AC1495" s="337"/>
      <c r="AD1495" s="337"/>
      <c r="AE1495" s="337"/>
      <c r="AF1495" s="337"/>
      <c r="AG1495" s="337"/>
      <c r="AH1495" s="337"/>
      <c r="AI1495" s="337"/>
      <c r="AJ1495" s="337"/>
      <c r="AK1495" s="337"/>
      <c r="AL1495" s="337"/>
      <c r="AM1495" s="55"/>
      <c r="AN1495" s="55"/>
      <c r="AO1495" s="55"/>
      <c r="AP1495" s="55"/>
      <c r="AQ1495" s="55"/>
      <c r="AR1495" s="55"/>
      <c r="AS1495" s="55"/>
    </row>
    <row r="1496" spans="1:45" x14ac:dyDescent="0.3">
      <c r="X1496" s="54" t="s">
        <v>1305</v>
      </c>
      <c r="Y1496" s="54" t="s">
        <v>128</v>
      </c>
      <c r="Z1496" s="54" t="s">
        <v>157</v>
      </c>
      <c r="AA1496" s="54" t="s">
        <v>151</v>
      </c>
      <c r="AB1496" s="54" t="s">
        <v>1327</v>
      </c>
      <c r="AC1496" s="54" t="s">
        <v>129</v>
      </c>
      <c r="AD1496" s="54" t="s">
        <v>116</v>
      </c>
      <c r="AE1496" s="54"/>
      <c r="AF1496" s="54"/>
      <c r="AG1496" s="54"/>
      <c r="AH1496" s="54"/>
      <c r="AI1496" s="54"/>
      <c r="AJ1496" s="54"/>
      <c r="AK1496" s="54"/>
      <c r="AL1496" s="54"/>
      <c r="AM1496" s="54"/>
      <c r="AN1496" s="54"/>
      <c r="AO1496" s="54"/>
      <c r="AP1496" s="54"/>
      <c r="AQ1496" s="54"/>
      <c r="AR1496" s="54"/>
      <c r="AS1496" s="54"/>
    </row>
    <row r="1497" spans="1:45" x14ac:dyDescent="0.3">
      <c r="X1497" s="54"/>
      <c r="Y1497" s="54">
        <f t="shared" ref="Y1497:AD1497" si="2577">Y1490</f>
        <v>6.4436999999999998</v>
      </c>
      <c r="Z1497" s="54">
        <f t="shared" si="2577"/>
        <v>4.9371</v>
      </c>
      <c r="AA1497" s="54">
        <f t="shared" si="2577"/>
        <v>11.350300000000001</v>
      </c>
      <c r="AB1497" s="54">
        <f t="shared" si="2577"/>
        <v>7.1900000000000006E-2</v>
      </c>
      <c r="AC1497" s="54">
        <f t="shared" si="2577"/>
        <v>6.2766000000000002</v>
      </c>
      <c r="AD1497" s="54">
        <f t="shared" si="2577"/>
        <v>11.042999999999999</v>
      </c>
      <c r="AE1497" s="54"/>
      <c r="AF1497" s="336"/>
      <c r="AG1497" s="336"/>
      <c r="AH1497" s="336"/>
      <c r="AI1497" s="54"/>
      <c r="AJ1497" s="54"/>
      <c r="AK1497" s="54"/>
      <c r="AL1497" s="54"/>
      <c r="AM1497" s="54"/>
      <c r="AN1497" s="54"/>
      <c r="AO1497" s="54"/>
      <c r="AP1497" s="54"/>
      <c r="AQ1497" s="54"/>
      <c r="AR1497" s="54"/>
      <c r="AS1497" s="54"/>
    </row>
    <row r="1498" spans="1:45" x14ac:dyDescent="0.3">
      <c r="D1498" s="56"/>
      <c r="X1498" s="336"/>
      <c r="Y1498" s="336">
        <f t="shared" ca="1" si="2541"/>
        <v>1.0913945660691253</v>
      </c>
      <c r="Z1498" s="336">
        <f t="shared" ca="1" si="2541"/>
        <v>-6.3911963702600064E-2</v>
      </c>
      <c r="AA1498" s="336">
        <f t="shared" ca="1" si="2541"/>
        <v>-0.30179726717018091</v>
      </c>
      <c r="AB1498" s="336">
        <f t="shared" ca="1" si="2541"/>
        <v>7.6541698802108191E-2</v>
      </c>
      <c r="AC1498" s="336">
        <f t="shared" ca="1" si="2541"/>
        <v>-7.2718689626763977E-2</v>
      </c>
      <c r="AD1498" s="336">
        <f t="shared" ca="1" si="2541"/>
        <v>-0.13575677931915639</v>
      </c>
      <c r="AE1498" s="336"/>
      <c r="AF1498" s="336"/>
      <c r="AG1498" s="336"/>
      <c r="AH1498" s="336"/>
      <c r="AI1498" s="54"/>
      <c r="AJ1498" s="54"/>
      <c r="AK1498" s="54"/>
      <c r="AL1498" s="336"/>
      <c r="AM1498" s="336"/>
      <c r="AN1498" s="336"/>
      <c r="AO1498" s="336"/>
      <c r="AP1498" s="54"/>
      <c r="AQ1498" s="336"/>
      <c r="AR1498" s="336"/>
      <c r="AS1498" s="336"/>
    </row>
    <row r="1499" spans="1:45" x14ac:dyDescent="0.3">
      <c r="C1499" s="54"/>
      <c r="D1499" s="56"/>
      <c r="Y1499" s="336">
        <f t="shared" ca="1" si="2541"/>
        <v>-0.11146020050510608</v>
      </c>
      <c r="Z1499" s="336">
        <f t="shared" ca="1" si="2541"/>
        <v>0.94771704217277086</v>
      </c>
      <c r="AA1499" s="336">
        <f t="shared" ca="1" si="2541"/>
        <v>-3.2840406417655593E-3</v>
      </c>
      <c r="AB1499" s="336">
        <f t="shared" ca="1" si="2541"/>
        <v>-1.1041572446947043</v>
      </c>
      <c r="AC1499" s="336">
        <f t="shared" ca="1" si="2541"/>
        <v>1.3603341623615548</v>
      </c>
      <c r="AD1499" s="336">
        <f t="shared" ca="1" si="2541"/>
        <v>-1.4359731187775737</v>
      </c>
      <c r="AE1499" s="55"/>
      <c r="AF1499" s="55"/>
      <c r="AG1499" s="55"/>
      <c r="AH1499" s="55"/>
      <c r="AI1499" s="55"/>
      <c r="AJ1499" s="55"/>
      <c r="AK1499" s="55"/>
      <c r="AL1499" s="55"/>
      <c r="AM1499" s="55"/>
      <c r="AN1499" s="55"/>
      <c r="AO1499" s="55"/>
      <c r="AP1499" s="55"/>
      <c r="AQ1499" s="55"/>
      <c r="AR1499" s="55"/>
      <c r="AS1499" s="55"/>
    </row>
    <row r="1500" spans="1:45" x14ac:dyDescent="0.3">
      <c r="B1500" s="54" t="s">
        <v>172</v>
      </c>
      <c r="C1500" s="53">
        <f>C1493</f>
        <v>0</v>
      </c>
      <c r="D1500" s="56" t="e">
        <f t="shared" ref="D1500:D1501" ca="1" si="2578">AJ1500</f>
        <v>#N/A</v>
      </c>
      <c r="E1500" s="52" t="e">
        <f t="shared" ref="E1500:W1500" si="2579">E1493</f>
        <v>#N/A</v>
      </c>
      <c r="F1500" s="52" t="e">
        <f t="shared" si="2579"/>
        <v>#N/A</v>
      </c>
      <c r="G1500" s="52" t="e">
        <f t="shared" si="2579"/>
        <v>#N/A</v>
      </c>
      <c r="H1500" s="52" t="e">
        <f t="shared" si="2579"/>
        <v>#N/A</v>
      </c>
      <c r="I1500" s="52" t="e">
        <f t="shared" si="2579"/>
        <v>#N/A</v>
      </c>
      <c r="J1500" s="52" t="e">
        <f t="shared" si="2579"/>
        <v>#N/A</v>
      </c>
      <c r="K1500" s="52" t="e">
        <f t="shared" si="2579"/>
        <v>#N/A</v>
      </c>
      <c r="L1500" s="52" t="e">
        <f t="shared" si="2579"/>
        <v>#N/A</v>
      </c>
      <c r="M1500" s="52" t="e">
        <f t="shared" si="2579"/>
        <v>#N/A</v>
      </c>
      <c r="N1500" s="52" t="e">
        <f t="shared" si="2579"/>
        <v>#N/A</v>
      </c>
      <c r="O1500" s="52" t="e">
        <f t="shared" si="2579"/>
        <v>#N/A</v>
      </c>
      <c r="P1500" s="52" t="e">
        <f t="shared" si="2579"/>
        <v>#N/A</v>
      </c>
      <c r="Q1500" s="52" t="e">
        <f t="shared" si="2579"/>
        <v>#N/A</v>
      </c>
      <c r="R1500" s="52" t="e">
        <f t="shared" si="2579"/>
        <v>#N/A</v>
      </c>
      <c r="S1500" s="52" t="e">
        <f t="shared" si="2579"/>
        <v>#N/A</v>
      </c>
      <c r="T1500" s="52" t="e">
        <f t="shared" si="2579"/>
        <v>#N/A</v>
      </c>
      <c r="U1500" s="52" t="e">
        <f t="shared" si="2579"/>
        <v>#N/A</v>
      </c>
      <c r="V1500" s="52" t="e">
        <f t="shared" si="2579"/>
        <v>#N/A</v>
      </c>
      <c r="W1500" s="52" t="e">
        <f t="shared" si="2579"/>
        <v>#N/A</v>
      </c>
      <c r="X1500" s="55" t="e">
        <f t="shared" ref="X1500:X1501" si="2580">(H1500-(O1500*P1500)/100-3*(J1500*K1500)/100)/2</f>
        <v>#N/A</v>
      </c>
      <c r="Y1500" s="55" t="e">
        <f t="shared" ref="Y1500:Y1501" si="2581">SUM(X1500,(J1500*K1500/100))/(F1500/100)</f>
        <v>#N/A</v>
      </c>
      <c r="Z1500" s="55" t="e">
        <f t="shared" ref="Z1500" si="2582">U1500*0.5+U1501*0.5</f>
        <v>#N/A</v>
      </c>
      <c r="AA1500" s="55" t="e">
        <f t="shared" ref="AA1500:AA1501" si="2583">J1500/Y1500</f>
        <v>#N/A</v>
      </c>
      <c r="AB1500" s="336" t="e">
        <f t="shared" ref="AB1500:AB1501" si="2584">X1500/(Y1500-J1500)</f>
        <v>#N/A</v>
      </c>
      <c r="AC1500" s="223" t="e">
        <f ca="1">INDEX(FGA_COEFFS,1,1)+Z1500*INDEX(FGA_COEFFS,1,2)+Y1500*INDEX(FGA_COEFFS,1,3)+R1500*INDEX(FGA_COEFFS,1,4)+Q1501*INDEX(FGA_COEFFS,1,5)+S1500*INDEX(FGA_COEFFS,1,6)+T1501*INDEX(FGA_COEFFS,1,7)+M1501*INDEX(FGA_COEFFS,1,8)+Y1504*Y1505</f>
        <v>#N/A</v>
      </c>
      <c r="AD1500" s="223" t="e">
        <f ca="1">INDEX(THREEPTA_COEFFS,1,1)+AC1500*INDEX(THREEPTA_COEFFS,1,2)+J1500*INDEX(THREEPTA_COEFFS,1,3)+AA1500*INDEX(THREEPTA_COEFFS,1,4)+K1500*INDEX(THREEPTA_COEFFS,1,5)+L1501*INDEX(THREEPTA_COEFFS,1,6)+Z1504*Z1505</f>
        <v>#N/A</v>
      </c>
      <c r="AE1500" s="223" t="e">
        <f ca="1">INDEX(THREEPTPCT_COEFFS,1,1)+K1500*INDEX(THREEPTPCT_COEFFS,1,2)+L1501*INDEX(THREEPTPCT_COEFFS,1,3)+AA1504*AA1505</f>
        <v>#N/A</v>
      </c>
      <c r="AF1500" s="55" t="e">
        <f t="shared" ref="AF1500:AF1501" ca="1" si="2585">AC1500-AD1500</f>
        <v>#N/A</v>
      </c>
      <c r="AG1500" s="223" t="e">
        <f ca="1">INDEX(TWOPTPCT_COEFFS,1,1)+AB1500*INDEX(TWOPTPCT_COEFFS,1,2)+I1501*INDEX(TWOPTPCT_COEFFS,1,3)+G1501*INDEX(TWOPTPCT_COEFFS,1,4)+L1501*INDEX(TWOPTPCT_COEFFS,1,5)+AB1504*AB1505</f>
        <v>#N/A</v>
      </c>
      <c r="AH1500" s="223" t="e">
        <f ca="1">INDEX(FTA_COEFFS,1,1)+O1500*INDEX(FTA_COEFFS,1,2)+N1501*INDEX(FTA_COEFFS,1,3)+(Q1500+R1500)*INDEX(FTA_COEFFS,1,4)+(Q1501+R1501)*INDEX(FTA_COEFFS,1,5)+M1501*INDEX(FTA_COEFFS,1,6)+AC1504*AC1505</f>
        <v>#N/A</v>
      </c>
      <c r="AI1500" s="223" t="e">
        <f ca="1">INDEX(FTPCT_COEFFS,1,1)+P1500*INDEX(FTPCT_COEFFS,1,2)+F1500*INDEX(FTPCT_COEFFS,1,3)+G1501*INDEX(FTPCT_COEFFS,1,4)+AD1504*AD1505</f>
        <v>#N/A</v>
      </c>
      <c r="AJ1500" s="338" t="e">
        <f t="shared" ref="AJ1500:AJ1501" ca="1" si="2586">AD1500*AE1500/100+AF1500*AG1500+AH1500*AI1500/100</f>
        <v>#N/A</v>
      </c>
      <c r="AK1500" s="55"/>
      <c r="AL1500" s="55"/>
      <c r="AM1500" s="55"/>
      <c r="AN1500" s="55"/>
      <c r="AO1500" s="55"/>
      <c r="AP1500" s="55"/>
      <c r="AQ1500" s="55"/>
      <c r="AR1500" s="55"/>
    </row>
    <row r="1501" spans="1:45" x14ac:dyDescent="0.3">
      <c r="B1501" s="54" t="s">
        <v>175</v>
      </c>
      <c r="C1501" s="54">
        <f>C1494</f>
        <v>0</v>
      </c>
      <c r="D1501" s="56" t="e">
        <f t="shared" ca="1" si="2578"/>
        <v>#N/A</v>
      </c>
      <c r="E1501" s="52" t="e">
        <f t="shared" ref="E1501:W1501" si="2587">E1494</f>
        <v>#N/A</v>
      </c>
      <c r="F1501" s="52" t="e">
        <f t="shared" si="2587"/>
        <v>#N/A</v>
      </c>
      <c r="G1501" s="52" t="e">
        <f t="shared" si="2587"/>
        <v>#N/A</v>
      </c>
      <c r="H1501" s="52" t="e">
        <f t="shared" si="2587"/>
        <v>#N/A</v>
      </c>
      <c r="I1501" s="52" t="e">
        <f t="shared" si="2587"/>
        <v>#N/A</v>
      </c>
      <c r="J1501" s="52" t="e">
        <f t="shared" si="2587"/>
        <v>#N/A</v>
      </c>
      <c r="K1501" s="52" t="e">
        <f t="shared" si="2587"/>
        <v>#N/A</v>
      </c>
      <c r="L1501" s="52" t="e">
        <f t="shared" si="2587"/>
        <v>#N/A</v>
      </c>
      <c r="M1501" s="52" t="e">
        <f t="shared" si="2587"/>
        <v>#N/A</v>
      </c>
      <c r="N1501" s="52" t="e">
        <f t="shared" si="2587"/>
        <v>#N/A</v>
      </c>
      <c r="O1501" s="52" t="e">
        <f t="shared" si="2587"/>
        <v>#N/A</v>
      </c>
      <c r="P1501" s="52" t="e">
        <f t="shared" si="2587"/>
        <v>#N/A</v>
      </c>
      <c r="Q1501" s="52" t="e">
        <f t="shared" si="2587"/>
        <v>#N/A</v>
      </c>
      <c r="R1501" s="52" t="e">
        <f t="shared" si="2587"/>
        <v>#N/A</v>
      </c>
      <c r="S1501" s="52" t="e">
        <f t="shared" si="2587"/>
        <v>#N/A</v>
      </c>
      <c r="T1501" s="52" t="e">
        <f t="shared" si="2587"/>
        <v>#N/A</v>
      </c>
      <c r="U1501" s="52" t="e">
        <f t="shared" si="2587"/>
        <v>#N/A</v>
      </c>
      <c r="V1501" s="52" t="e">
        <f t="shared" si="2587"/>
        <v>#N/A</v>
      </c>
      <c r="W1501" s="52" t="e">
        <f t="shared" si="2587"/>
        <v>#N/A</v>
      </c>
      <c r="X1501" s="55" t="e">
        <f t="shared" si="2580"/>
        <v>#N/A</v>
      </c>
      <c r="Y1501" s="55" t="e">
        <f t="shared" si="2581"/>
        <v>#N/A</v>
      </c>
      <c r="Z1501" s="55" t="e">
        <f t="shared" ref="Z1501" si="2588">Z1500</f>
        <v>#N/A</v>
      </c>
      <c r="AA1501" s="55" t="e">
        <f t="shared" si="2583"/>
        <v>#N/A</v>
      </c>
      <c r="AB1501" s="336" t="e">
        <f t="shared" si="2584"/>
        <v>#N/A</v>
      </c>
      <c r="AC1501" s="223" t="e">
        <f ca="1">INDEX(FGA_COEFFS,1,1)+Z1501*INDEX(FGA_COEFFS,1,2)+Y1501*INDEX(FGA_COEFFS,1,3)+R1501*INDEX(FGA_COEFFS,1,4)+Q1500*INDEX(FGA_COEFFS,1,5)+S1501*INDEX(FGA_COEFFS,1,6)+T1500*INDEX(FGA_COEFFS,1,7)+M1500*INDEX(FGA_COEFFS,1,8)+Y1504*Y1506</f>
        <v>#N/A</v>
      </c>
      <c r="AD1501" s="223" t="e">
        <f ca="1">INDEX(THREEPTA_COEFFS,1,1)+AC1501*INDEX(THREEPTA_COEFFS,1,2)+J1501*INDEX(THREEPTA_COEFFS,1,3)+AA1501*INDEX(THREEPTA_COEFFS,1,4)+K1501*INDEX(THREEPTA_COEFFS,1,5)+L1500*INDEX(THREEPTA_COEFFS,1,6)+Z1504*Z1506</f>
        <v>#N/A</v>
      </c>
      <c r="AE1501" s="223" t="e">
        <f ca="1">INDEX(THREEPTPCT_COEFFS,1,1)+K1501*INDEX(THREEPTPCT_COEFFS,1,2)+L1500*INDEX(THREEPTPCT_COEFFS,1,3)+AA1504*AA1506</f>
        <v>#N/A</v>
      </c>
      <c r="AF1501" s="55" t="e">
        <f t="shared" ca="1" si="2585"/>
        <v>#N/A</v>
      </c>
      <c r="AG1501" s="223" t="e">
        <f ca="1">INDEX(TWOPTPCT_COEFFS,1,1)+AB1501*INDEX(TWOPTPCT_COEFFS,1,2)+I1500*INDEX(TWOPTPCT_COEFFS,1,3)+G1500*INDEX(TWOPTPCT_COEFFS,1,4)+L1500*INDEX(TWOPTPCT_COEFFS,1,5)+AB1504*AB1506</f>
        <v>#N/A</v>
      </c>
      <c r="AH1501" s="223" t="e">
        <f ca="1">INDEX(FTA_COEFFS,1,1)+O1501*INDEX(FTA_COEFFS,1,2)+N1500*INDEX(FTA_COEFFS,1,3)+(Q1501+R1501)*INDEX(FTA_COEFFS,1,4)+(Q1500+R1500)*INDEX(FTA_COEFFS,1,5)+M1500*INDEX(FTA_COEFFS,1,6)+AC1504*AC1506</f>
        <v>#N/A</v>
      </c>
      <c r="AI1501" s="223" t="e">
        <f ca="1">INDEX(FTPCT_COEFFS,1,1)+P1501*INDEX(FTPCT_COEFFS,1,2)+F1501*INDEX(FTPCT_COEFFS,1,3)+G1500*INDEX(FTPCT_COEFFS,1,4)+AD1504*AD1506</f>
        <v>#N/A</v>
      </c>
      <c r="AJ1501" s="338" t="e">
        <f t="shared" ca="1" si="2586"/>
        <v>#N/A</v>
      </c>
      <c r="AK1501" s="55"/>
      <c r="AL1501" s="55"/>
      <c r="AM1501" s="55"/>
      <c r="AN1501" s="55"/>
      <c r="AO1501" s="55"/>
      <c r="AP1501" s="55"/>
      <c r="AQ1501" s="55"/>
      <c r="AR1501" s="55"/>
    </row>
    <row r="1502" spans="1:45" x14ac:dyDescent="0.3">
      <c r="A1502" s="54" t="e">
        <f ca="1">IF(D1500&gt;(D1501+(AVERAGE(V1500,W1500)-AVERAGE(V1501,W1501))/2)+2.5,C1500,IF(D1501&gt;(D1500+(AVERAGE(V1501,W1501)-AVERAGE(V1500,W1500))/2)+2.5,C1501,"Close"))</f>
        <v>#N/A</v>
      </c>
      <c r="B1502" s="64" t="e">
        <f ca="1">IF(D1501&gt;D1500,C1501,C1500)</f>
        <v>#N/A</v>
      </c>
      <c r="D1502" s="56"/>
      <c r="X1502" s="55"/>
      <c r="Y1502" s="55"/>
      <c r="Z1502" s="55"/>
      <c r="AA1502" s="55"/>
      <c r="AB1502" s="55"/>
      <c r="AC1502" s="337"/>
      <c r="AD1502" s="337"/>
      <c r="AE1502" s="337"/>
      <c r="AF1502" s="337"/>
      <c r="AG1502" s="337"/>
      <c r="AH1502" s="337"/>
      <c r="AI1502" s="337"/>
      <c r="AJ1502" s="337"/>
      <c r="AK1502" s="337"/>
      <c r="AL1502" s="337"/>
      <c r="AM1502" s="55"/>
      <c r="AN1502" s="55"/>
      <c r="AO1502" s="55"/>
      <c r="AP1502" s="55"/>
      <c r="AQ1502" s="55"/>
      <c r="AR1502" s="55"/>
      <c r="AS1502" s="55"/>
    </row>
    <row r="1503" spans="1:45" x14ac:dyDescent="0.3">
      <c r="X1503" s="54" t="s">
        <v>1305</v>
      </c>
      <c r="Y1503" s="54" t="s">
        <v>128</v>
      </c>
      <c r="Z1503" s="54" t="s">
        <v>157</v>
      </c>
      <c r="AA1503" s="54" t="s">
        <v>151</v>
      </c>
      <c r="AB1503" s="54" t="s">
        <v>1327</v>
      </c>
      <c r="AC1503" s="54" t="s">
        <v>129</v>
      </c>
      <c r="AD1503" s="54" t="s">
        <v>116</v>
      </c>
      <c r="AE1503" s="54"/>
      <c r="AF1503" s="54"/>
      <c r="AG1503" s="54"/>
      <c r="AH1503" s="54"/>
      <c r="AI1503" s="54"/>
      <c r="AJ1503" s="54"/>
      <c r="AK1503" s="54"/>
      <c r="AL1503" s="54"/>
      <c r="AM1503" s="54"/>
      <c r="AN1503" s="54"/>
      <c r="AO1503" s="54"/>
      <c r="AP1503" s="54"/>
      <c r="AQ1503" s="54"/>
      <c r="AR1503" s="54"/>
      <c r="AS1503" s="54"/>
    </row>
    <row r="1504" spans="1:45" x14ac:dyDescent="0.3">
      <c r="X1504" s="54"/>
      <c r="Y1504" s="54">
        <f t="shared" ref="Y1504:AD1504" si="2589">Y1497</f>
        <v>6.4436999999999998</v>
      </c>
      <c r="Z1504" s="54">
        <f t="shared" si="2589"/>
        <v>4.9371</v>
      </c>
      <c r="AA1504" s="54">
        <f t="shared" si="2589"/>
        <v>11.350300000000001</v>
      </c>
      <c r="AB1504" s="54">
        <f t="shared" si="2589"/>
        <v>7.1900000000000006E-2</v>
      </c>
      <c r="AC1504" s="54">
        <f t="shared" si="2589"/>
        <v>6.2766000000000002</v>
      </c>
      <c r="AD1504" s="54">
        <f t="shared" si="2589"/>
        <v>11.042999999999999</v>
      </c>
      <c r="AE1504" s="54"/>
      <c r="AF1504" s="336"/>
      <c r="AG1504" s="336"/>
      <c r="AH1504" s="336"/>
      <c r="AI1504" s="54"/>
      <c r="AJ1504" s="54"/>
      <c r="AK1504" s="54"/>
      <c r="AL1504" s="54"/>
      <c r="AM1504" s="54"/>
      <c r="AN1504" s="54"/>
      <c r="AO1504" s="54"/>
      <c r="AP1504" s="54"/>
      <c r="AQ1504" s="54"/>
      <c r="AR1504" s="54"/>
      <c r="AS1504" s="54"/>
    </row>
    <row r="1505" spans="1:45" x14ac:dyDescent="0.3">
      <c r="D1505" s="56"/>
      <c r="X1505" s="336"/>
      <c r="Y1505" s="336">
        <f t="shared" ca="1" si="2541"/>
        <v>-0.91018528855023328</v>
      </c>
      <c r="Z1505" s="336">
        <f t="shared" ca="1" si="2541"/>
        <v>-0.10515794162437908</v>
      </c>
      <c r="AA1505" s="336">
        <f t="shared" ca="1" si="2541"/>
        <v>0.78692226889751793</v>
      </c>
      <c r="AB1505" s="336">
        <f t="shared" ca="1" si="2541"/>
        <v>0.39384838534848299</v>
      </c>
      <c r="AC1505" s="336">
        <f t="shared" ca="1" si="2541"/>
        <v>8.768249042539264E-2</v>
      </c>
      <c r="AD1505" s="336">
        <f t="shared" ca="1" si="2541"/>
        <v>-0.43216299289744514</v>
      </c>
      <c r="AE1505" s="336"/>
      <c r="AF1505" s="336"/>
      <c r="AG1505" s="336"/>
      <c r="AH1505" s="336"/>
      <c r="AI1505" s="54"/>
      <c r="AJ1505" s="54"/>
      <c r="AK1505" s="54"/>
      <c r="AL1505" s="336"/>
      <c r="AM1505" s="336"/>
      <c r="AN1505" s="336"/>
      <c r="AO1505" s="336"/>
      <c r="AP1505" s="54"/>
      <c r="AQ1505" s="336"/>
      <c r="AR1505" s="336"/>
      <c r="AS1505" s="336"/>
    </row>
    <row r="1506" spans="1:45" x14ac:dyDescent="0.3">
      <c r="C1506" s="54"/>
      <c r="D1506" s="56"/>
      <c r="Y1506" s="336">
        <f t="shared" ca="1" si="2541"/>
        <v>-0.24278794190294212</v>
      </c>
      <c r="Z1506" s="336">
        <f t="shared" ca="1" si="2541"/>
        <v>-0.40363867745185367</v>
      </c>
      <c r="AA1506" s="336">
        <f t="shared" ca="1" si="2541"/>
        <v>0.13729211002606784</v>
      </c>
      <c r="AB1506" s="336">
        <f t="shared" ca="1" si="2541"/>
        <v>-0.15128057951049589</v>
      </c>
      <c r="AC1506" s="336">
        <f t="shared" ca="1" si="2541"/>
        <v>2.5069934709661033E-2</v>
      </c>
      <c r="AD1506" s="336">
        <f t="shared" ca="1" si="2541"/>
        <v>1.1770582432615433</v>
      </c>
      <c r="AE1506" s="55"/>
      <c r="AF1506" s="55"/>
      <c r="AG1506" s="55"/>
      <c r="AH1506" s="55"/>
      <c r="AI1506" s="55"/>
      <c r="AJ1506" s="55"/>
      <c r="AK1506" s="55"/>
      <c r="AL1506" s="55"/>
      <c r="AM1506" s="55"/>
      <c r="AN1506" s="55"/>
      <c r="AO1506" s="55"/>
      <c r="AP1506" s="55"/>
      <c r="AQ1506" s="55"/>
      <c r="AR1506" s="55"/>
      <c r="AS1506" s="55"/>
    </row>
    <row r="1507" spans="1:45" x14ac:dyDescent="0.3">
      <c r="B1507" s="54" t="s">
        <v>172</v>
      </c>
      <c r="C1507" s="53">
        <f>C1500</f>
        <v>0</v>
      </c>
      <c r="D1507" s="56" t="e">
        <f t="shared" ref="D1507:D1508" ca="1" si="2590">AJ1507</f>
        <v>#N/A</v>
      </c>
      <c r="E1507" s="52" t="e">
        <f t="shared" ref="E1507:W1507" si="2591">E1500</f>
        <v>#N/A</v>
      </c>
      <c r="F1507" s="52" t="e">
        <f t="shared" si="2591"/>
        <v>#N/A</v>
      </c>
      <c r="G1507" s="52" t="e">
        <f t="shared" si="2591"/>
        <v>#N/A</v>
      </c>
      <c r="H1507" s="52" t="e">
        <f t="shared" si="2591"/>
        <v>#N/A</v>
      </c>
      <c r="I1507" s="52" t="e">
        <f t="shared" si="2591"/>
        <v>#N/A</v>
      </c>
      <c r="J1507" s="52" t="e">
        <f t="shared" si="2591"/>
        <v>#N/A</v>
      </c>
      <c r="K1507" s="52" t="e">
        <f t="shared" si="2591"/>
        <v>#N/A</v>
      </c>
      <c r="L1507" s="52" t="e">
        <f t="shared" si="2591"/>
        <v>#N/A</v>
      </c>
      <c r="M1507" s="52" t="e">
        <f t="shared" si="2591"/>
        <v>#N/A</v>
      </c>
      <c r="N1507" s="52" t="e">
        <f t="shared" si="2591"/>
        <v>#N/A</v>
      </c>
      <c r="O1507" s="52" t="e">
        <f t="shared" si="2591"/>
        <v>#N/A</v>
      </c>
      <c r="P1507" s="52" t="e">
        <f t="shared" si="2591"/>
        <v>#N/A</v>
      </c>
      <c r="Q1507" s="52" t="e">
        <f t="shared" si="2591"/>
        <v>#N/A</v>
      </c>
      <c r="R1507" s="52" t="e">
        <f t="shared" si="2591"/>
        <v>#N/A</v>
      </c>
      <c r="S1507" s="52" t="e">
        <f t="shared" si="2591"/>
        <v>#N/A</v>
      </c>
      <c r="T1507" s="52" t="e">
        <f t="shared" si="2591"/>
        <v>#N/A</v>
      </c>
      <c r="U1507" s="52" t="e">
        <f t="shared" si="2591"/>
        <v>#N/A</v>
      </c>
      <c r="V1507" s="52" t="e">
        <f t="shared" si="2591"/>
        <v>#N/A</v>
      </c>
      <c r="W1507" s="52" t="e">
        <f t="shared" si="2591"/>
        <v>#N/A</v>
      </c>
      <c r="X1507" s="55" t="e">
        <f t="shared" ref="X1507:X1508" si="2592">(H1507-(O1507*P1507)/100-3*(J1507*K1507)/100)/2</f>
        <v>#N/A</v>
      </c>
      <c r="Y1507" s="55" t="e">
        <f t="shared" ref="Y1507:Y1508" si="2593">SUM(X1507,(J1507*K1507/100))/(F1507/100)</f>
        <v>#N/A</v>
      </c>
      <c r="Z1507" s="55" t="e">
        <f t="shared" ref="Z1507" si="2594">U1507*0.5+U1508*0.5</f>
        <v>#N/A</v>
      </c>
      <c r="AA1507" s="55" t="e">
        <f t="shared" ref="AA1507:AA1508" si="2595">J1507/Y1507</f>
        <v>#N/A</v>
      </c>
      <c r="AB1507" s="336" t="e">
        <f t="shared" ref="AB1507:AB1508" si="2596">X1507/(Y1507-J1507)</f>
        <v>#N/A</v>
      </c>
      <c r="AC1507" s="223" t="e">
        <f ca="1">INDEX(FGA_COEFFS,1,1)+Z1507*INDEX(FGA_COEFFS,1,2)+Y1507*INDEX(FGA_COEFFS,1,3)+R1507*INDEX(FGA_COEFFS,1,4)+Q1508*INDEX(FGA_COEFFS,1,5)+S1507*INDEX(FGA_COEFFS,1,6)+T1508*INDEX(FGA_COEFFS,1,7)+M1508*INDEX(FGA_COEFFS,1,8)+Y1511*Y1512</f>
        <v>#N/A</v>
      </c>
      <c r="AD1507" s="223" t="e">
        <f ca="1">INDEX(THREEPTA_COEFFS,1,1)+AC1507*INDEX(THREEPTA_COEFFS,1,2)+J1507*INDEX(THREEPTA_COEFFS,1,3)+AA1507*INDEX(THREEPTA_COEFFS,1,4)+K1507*INDEX(THREEPTA_COEFFS,1,5)+L1508*INDEX(THREEPTA_COEFFS,1,6)+Z1511*Z1512</f>
        <v>#N/A</v>
      </c>
      <c r="AE1507" s="223" t="e">
        <f ca="1">INDEX(THREEPTPCT_COEFFS,1,1)+K1507*INDEX(THREEPTPCT_COEFFS,1,2)+L1508*INDEX(THREEPTPCT_COEFFS,1,3)+AA1511*AA1512</f>
        <v>#N/A</v>
      </c>
      <c r="AF1507" s="55" t="e">
        <f t="shared" ref="AF1507:AF1508" ca="1" si="2597">AC1507-AD1507</f>
        <v>#N/A</v>
      </c>
      <c r="AG1507" s="223" t="e">
        <f ca="1">INDEX(TWOPTPCT_COEFFS,1,1)+AB1507*INDEX(TWOPTPCT_COEFFS,1,2)+I1508*INDEX(TWOPTPCT_COEFFS,1,3)+G1508*INDEX(TWOPTPCT_COEFFS,1,4)+L1508*INDEX(TWOPTPCT_COEFFS,1,5)+AB1511*AB1512</f>
        <v>#N/A</v>
      </c>
      <c r="AH1507" s="223" t="e">
        <f ca="1">INDEX(FTA_COEFFS,1,1)+O1507*INDEX(FTA_COEFFS,1,2)+N1508*INDEX(FTA_COEFFS,1,3)+(Q1507+R1507)*INDEX(FTA_COEFFS,1,4)+(Q1508+R1508)*INDEX(FTA_COEFFS,1,5)+M1508*INDEX(FTA_COEFFS,1,6)+AC1511*AC1512</f>
        <v>#N/A</v>
      </c>
      <c r="AI1507" s="223" t="e">
        <f ca="1">INDEX(FTPCT_COEFFS,1,1)+P1507*INDEX(FTPCT_COEFFS,1,2)+F1507*INDEX(FTPCT_COEFFS,1,3)+G1508*INDEX(FTPCT_COEFFS,1,4)+AD1511*AD1512</f>
        <v>#N/A</v>
      </c>
      <c r="AJ1507" s="338" t="e">
        <f t="shared" ref="AJ1507:AJ1508" ca="1" si="2598">AD1507*AE1507/100+AF1507*AG1507+AH1507*AI1507/100</f>
        <v>#N/A</v>
      </c>
      <c r="AK1507" s="55"/>
      <c r="AL1507" s="55"/>
      <c r="AM1507" s="55"/>
      <c r="AN1507" s="55"/>
      <c r="AO1507" s="55"/>
      <c r="AP1507" s="55"/>
      <c r="AQ1507" s="55"/>
      <c r="AR1507" s="55"/>
    </row>
    <row r="1508" spans="1:45" x14ac:dyDescent="0.3">
      <c r="B1508" s="54" t="s">
        <v>175</v>
      </c>
      <c r="C1508" s="54">
        <f>C1501</f>
        <v>0</v>
      </c>
      <c r="D1508" s="56" t="e">
        <f t="shared" ca="1" si="2590"/>
        <v>#N/A</v>
      </c>
      <c r="E1508" s="52" t="e">
        <f t="shared" ref="E1508:W1508" si="2599">E1501</f>
        <v>#N/A</v>
      </c>
      <c r="F1508" s="52" t="e">
        <f t="shared" si="2599"/>
        <v>#N/A</v>
      </c>
      <c r="G1508" s="52" t="e">
        <f t="shared" si="2599"/>
        <v>#N/A</v>
      </c>
      <c r="H1508" s="52" t="e">
        <f t="shared" si="2599"/>
        <v>#N/A</v>
      </c>
      <c r="I1508" s="52" t="e">
        <f t="shared" si="2599"/>
        <v>#N/A</v>
      </c>
      <c r="J1508" s="52" t="e">
        <f t="shared" si="2599"/>
        <v>#N/A</v>
      </c>
      <c r="K1508" s="52" t="e">
        <f t="shared" si="2599"/>
        <v>#N/A</v>
      </c>
      <c r="L1508" s="52" t="e">
        <f t="shared" si="2599"/>
        <v>#N/A</v>
      </c>
      <c r="M1508" s="52" t="e">
        <f t="shared" si="2599"/>
        <v>#N/A</v>
      </c>
      <c r="N1508" s="52" t="e">
        <f t="shared" si="2599"/>
        <v>#N/A</v>
      </c>
      <c r="O1508" s="52" t="e">
        <f t="shared" si="2599"/>
        <v>#N/A</v>
      </c>
      <c r="P1508" s="52" t="e">
        <f t="shared" si="2599"/>
        <v>#N/A</v>
      </c>
      <c r="Q1508" s="52" t="e">
        <f t="shared" si="2599"/>
        <v>#N/A</v>
      </c>
      <c r="R1508" s="52" t="e">
        <f t="shared" si="2599"/>
        <v>#N/A</v>
      </c>
      <c r="S1508" s="52" t="e">
        <f t="shared" si="2599"/>
        <v>#N/A</v>
      </c>
      <c r="T1508" s="52" t="e">
        <f t="shared" si="2599"/>
        <v>#N/A</v>
      </c>
      <c r="U1508" s="52" t="e">
        <f t="shared" si="2599"/>
        <v>#N/A</v>
      </c>
      <c r="V1508" s="52" t="e">
        <f t="shared" si="2599"/>
        <v>#N/A</v>
      </c>
      <c r="W1508" s="52" t="e">
        <f t="shared" si="2599"/>
        <v>#N/A</v>
      </c>
      <c r="X1508" s="55" t="e">
        <f t="shared" si="2592"/>
        <v>#N/A</v>
      </c>
      <c r="Y1508" s="55" t="e">
        <f t="shared" si="2593"/>
        <v>#N/A</v>
      </c>
      <c r="Z1508" s="55" t="e">
        <f t="shared" ref="Z1508" si="2600">Z1507</f>
        <v>#N/A</v>
      </c>
      <c r="AA1508" s="55" t="e">
        <f t="shared" si="2595"/>
        <v>#N/A</v>
      </c>
      <c r="AB1508" s="336" t="e">
        <f t="shared" si="2596"/>
        <v>#N/A</v>
      </c>
      <c r="AC1508" s="223" t="e">
        <f ca="1">INDEX(FGA_COEFFS,1,1)+Z1508*INDEX(FGA_COEFFS,1,2)+Y1508*INDEX(FGA_COEFFS,1,3)+R1508*INDEX(FGA_COEFFS,1,4)+Q1507*INDEX(FGA_COEFFS,1,5)+S1508*INDEX(FGA_COEFFS,1,6)+T1507*INDEX(FGA_COEFFS,1,7)+M1507*INDEX(FGA_COEFFS,1,8)+Y1511*Y1513</f>
        <v>#N/A</v>
      </c>
      <c r="AD1508" s="223" t="e">
        <f ca="1">INDEX(THREEPTA_COEFFS,1,1)+AC1508*INDEX(THREEPTA_COEFFS,1,2)+J1508*INDEX(THREEPTA_COEFFS,1,3)+AA1508*INDEX(THREEPTA_COEFFS,1,4)+K1508*INDEX(THREEPTA_COEFFS,1,5)+L1507*INDEX(THREEPTA_COEFFS,1,6)+Z1511*Z1513</f>
        <v>#N/A</v>
      </c>
      <c r="AE1508" s="223" t="e">
        <f ca="1">INDEX(THREEPTPCT_COEFFS,1,1)+K1508*INDEX(THREEPTPCT_COEFFS,1,2)+L1507*INDEX(THREEPTPCT_COEFFS,1,3)+AA1511*AA1513</f>
        <v>#N/A</v>
      </c>
      <c r="AF1508" s="55" t="e">
        <f t="shared" ca="1" si="2597"/>
        <v>#N/A</v>
      </c>
      <c r="AG1508" s="223" t="e">
        <f ca="1">INDEX(TWOPTPCT_COEFFS,1,1)+AB1508*INDEX(TWOPTPCT_COEFFS,1,2)+I1507*INDEX(TWOPTPCT_COEFFS,1,3)+G1507*INDEX(TWOPTPCT_COEFFS,1,4)+L1507*INDEX(TWOPTPCT_COEFFS,1,5)+AB1511*AB1513</f>
        <v>#N/A</v>
      </c>
      <c r="AH1508" s="223" t="e">
        <f ca="1">INDEX(FTA_COEFFS,1,1)+O1508*INDEX(FTA_COEFFS,1,2)+N1507*INDEX(FTA_COEFFS,1,3)+(Q1508+R1508)*INDEX(FTA_COEFFS,1,4)+(Q1507+R1507)*INDEX(FTA_COEFFS,1,5)+M1507*INDEX(FTA_COEFFS,1,6)+AC1511*AC1513</f>
        <v>#N/A</v>
      </c>
      <c r="AI1508" s="223" t="e">
        <f ca="1">INDEX(FTPCT_COEFFS,1,1)+P1508*INDEX(FTPCT_COEFFS,1,2)+F1508*INDEX(FTPCT_COEFFS,1,3)+G1507*INDEX(FTPCT_COEFFS,1,4)+AD1511*AD1513</f>
        <v>#N/A</v>
      </c>
      <c r="AJ1508" s="338" t="e">
        <f t="shared" ca="1" si="2598"/>
        <v>#N/A</v>
      </c>
      <c r="AK1508" s="55"/>
      <c r="AL1508" s="55"/>
      <c r="AM1508" s="55"/>
      <c r="AN1508" s="55"/>
      <c r="AO1508" s="55"/>
      <c r="AP1508" s="55"/>
      <c r="AQ1508" s="55"/>
      <c r="AR1508" s="55"/>
    </row>
    <row r="1509" spans="1:45" x14ac:dyDescent="0.3">
      <c r="A1509" s="54" t="e">
        <f ca="1">IF(D1507&gt;(D1508+(AVERAGE(V1507,W1507)-AVERAGE(V1508,W1508))/2)+2.5,C1507,IF(D1508&gt;(D1507+(AVERAGE(V1508,W1508)-AVERAGE(V1507,W1507))/2)+2.5,C1508,"Close"))</f>
        <v>#N/A</v>
      </c>
      <c r="B1509" s="64" t="e">
        <f ca="1">IF(D1508&gt;D1507,C1508,C1507)</f>
        <v>#N/A</v>
      </c>
      <c r="D1509" s="56"/>
      <c r="X1509" s="55"/>
      <c r="Y1509" s="55"/>
      <c r="Z1509" s="55"/>
      <c r="AA1509" s="55"/>
      <c r="AB1509" s="55"/>
      <c r="AC1509" s="337"/>
      <c r="AD1509" s="337"/>
      <c r="AE1509" s="337"/>
      <c r="AF1509" s="337"/>
      <c r="AG1509" s="337"/>
      <c r="AH1509" s="337"/>
      <c r="AI1509" s="337"/>
      <c r="AJ1509" s="337"/>
      <c r="AK1509" s="337"/>
      <c r="AL1509" s="337"/>
      <c r="AM1509" s="55"/>
      <c r="AN1509" s="55"/>
      <c r="AO1509" s="55"/>
      <c r="AP1509" s="55"/>
      <c r="AQ1509" s="55"/>
      <c r="AR1509" s="55"/>
      <c r="AS1509" s="55"/>
    </row>
    <row r="1510" spans="1:45" x14ac:dyDescent="0.3">
      <c r="X1510" s="54" t="s">
        <v>1305</v>
      </c>
      <c r="Y1510" s="54" t="s">
        <v>128</v>
      </c>
      <c r="Z1510" s="54" t="s">
        <v>157</v>
      </c>
      <c r="AA1510" s="54" t="s">
        <v>151</v>
      </c>
      <c r="AB1510" s="54" t="s">
        <v>1327</v>
      </c>
      <c r="AC1510" s="54" t="s">
        <v>129</v>
      </c>
      <c r="AD1510" s="54" t="s">
        <v>116</v>
      </c>
      <c r="AE1510" s="54"/>
      <c r="AF1510" s="54"/>
      <c r="AG1510" s="54"/>
      <c r="AH1510" s="54"/>
      <c r="AI1510" s="54"/>
      <c r="AJ1510" s="54"/>
      <c r="AK1510" s="54"/>
      <c r="AL1510" s="54"/>
      <c r="AM1510" s="54"/>
      <c r="AN1510" s="54"/>
      <c r="AO1510" s="54"/>
      <c r="AP1510" s="54"/>
      <c r="AQ1510" s="54"/>
      <c r="AR1510" s="54"/>
      <c r="AS1510" s="54"/>
    </row>
    <row r="1511" spans="1:45" x14ac:dyDescent="0.3">
      <c r="X1511" s="54"/>
      <c r="Y1511" s="54">
        <f t="shared" ref="Y1511:AD1511" si="2601">Y1504</f>
        <v>6.4436999999999998</v>
      </c>
      <c r="Z1511" s="54">
        <f t="shared" si="2601"/>
        <v>4.9371</v>
      </c>
      <c r="AA1511" s="54">
        <f t="shared" si="2601"/>
        <v>11.350300000000001</v>
      </c>
      <c r="AB1511" s="54">
        <f t="shared" si="2601"/>
        <v>7.1900000000000006E-2</v>
      </c>
      <c r="AC1511" s="54">
        <f t="shared" si="2601"/>
        <v>6.2766000000000002</v>
      </c>
      <c r="AD1511" s="54">
        <f t="shared" si="2601"/>
        <v>11.042999999999999</v>
      </c>
      <c r="AE1511" s="54"/>
      <c r="AF1511" s="336"/>
      <c r="AG1511" s="336"/>
      <c r="AH1511" s="336"/>
      <c r="AI1511" s="54"/>
      <c r="AJ1511" s="54"/>
      <c r="AK1511" s="54"/>
      <c r="AL1511" s="54"/>
      <c r="AM1511" s="54"/>
      <c r="AN1511" s="54"/>
      <c r="AO1511" s="54"/>
      <c r="AP1511" s="54"/>
      <c r="AQ1511" s="54"/>
      <c r="AR1511" s="54"/>
      <c r="AS1511" s="54"/>
    </row>
    <row r="1512" spans="1:45" x14ac:dyDescent="0.3">
      <c r="D1512" s="56"/>
      <c r="X1512" s="336"/>
      <c r="Y1512" s="336">
        <f t="shared" ca="1" si="2541"/>
        <v>-1.477340219846091</v>
      </c>
      <c r="Z1512" s="336">
        <f t="shared" ca="1" si="2541"/>
        <v>0.86546959008380631</v>
      </c>
      <c r="AA1512" s="336">
        <f t="shared" ca="1" si="2541"/>
        <v>1.4884504342206606</v>
      </c>
      <c r="AB1512" s="336">
        <f t="shared" ca="1" si="2541"/>
        <v>-0.45933148830268944</v>
      </c>
      <c r="AC1512" s="336">
        <f t="shared" ca="1" si="2541"/>
        <v>1.7302085185765217E-2</v>
      </c>
      <c r="AD1512" s="336">
        <f t="shared" ca="1" si="2541"/>
        <v>0.80365748331271525</v>
      </c>
      <c r="AE1512" s="336"/>
      <c r="AF1512" s="336"/>
      <c r="AG1512" s="336"/>
      <c r="AH1512" s="336"/>
      <c r="AI1512" s="54"/>
      <c r="AJ1512" s="54"/>
      <c r="AK1512" s="54"/>
      <c r="AL1512" s="336"/>
      <c r="AM1512" s="336"/>
      <c r="AN1512" s="336"/>
      <c r="AO1512" s="336"/>
      <c r="AP1512" s="54"/>
      <c r="AQ1512" s="336"/>
      <c r="AR1512" s="336"/>
      <c r="AS1512" s="336"/>
    </row>
    <row r="1513" spans="1:45" x14ac:dyDescent="0.3">
      <c r="C1513" s="54"/>
      <c r="D1513" s="56"/>
      <c r="Y1513" s="336">
        <f t="shared" ca="1" si="2541"/>
        <v>-0.16202867231074147</v>
      </c>
      <c r="Z1513" s="336">
        <f t="shared" ca="1" si="2541"/>
        <v>-0.88628542186255421</v>
      </c>
      <c r="AA1513" s="336">
        <f t="shared" ca="1" si="2541"/>
        <v>-1.1097524572954464E-3</v>
      </c>
      <c r="AB1513" s="336">
        <f t="shared" ca="1" si="2541"/>
        <v>0.82147548246957247</v>
      </c>
      <c r="AC1513" s="336">
        <f t="shared" ca="1" si="2541"/>
        <v>0.22428772855710821</v>
      </c>
      <c r="AD1513" s="336">
        <f t="shared" ca="1" si="2541"/>
        <v>-1.3302611574671213</v>
      </c>
      <c r="AE1513" s="55"/>
      <c r="AF1513" s="55"/>
      <c r="AG1513" s="55"/>
      <c r="AH1513" s="55"/>
      <c r="AI1513" s="55"/>
      <c r="AJ1513" s="55"/>
      <c r="AK1513" s="55"/>
      <c r="AL1513" s="55"/>
      <c r="AM1513" s="55"/>
      <c r="AN1513" s="55"/>
      <c r="AO1513" s="55"/>
      <c r="AP1513" s="55"/>
      <c r="AQ1513" s="55"/>
      <c r="AR1513" s="55"/>
      <c r="AS1513" s="55"/>
    </row>
    <row r="1514" spans="1:45" x14ac:dyDescent="0.3">
      <c r="B1514" s="54" t="s">
        <v>172</v>
      </c>
      <c r="C1514" s="53">
        <f>C1507</f>
        <v>0</v>
      </c>
      <c r="D1514" s="56" t="e">
        <f t="shared" ref="D1514:D1515" ca="1" si="2602">AJ1514</f>
        <v>#N/A</v>
      </c>
      <c r="E1514" s="52" t="e">
        <f t="shared" ref="E1514:W1514" si="2603">E1507</f>
        <v>#N/A</v>
      </c>
      <c r="F1514" s="52" t="e">
        <f t="shared" si="2603"/>
        <v>#N/A</v>
      </c>
      <c r="G1514" s="52" t="e">
        <f t="shared" si="2603"/>
        <v>#N/A</v>
      </c>
      <c r="H1514" s="52" t="e">
        <f t="shared" si="2603"/>
        <v>#N/A</v>
      </c>
      <c r="I1514" s="52" t="e">
        <f t="shared" si="2603"/>
        <v>#N/A</v>
      </c>
      <c r="J1514" s="52" t="e">
        <f t="shared" si="2603"/>
        <v>#N/A</v>
      </c>
      <c r="K1514" s="52" t="e">
        <f t="shared" si="2603"/>
        <v>#N/A</v>
      </c>
      <c r="L1514" s="52" t="e">
        <f t="shared" si="2603"/>
        <v>#N/A</v>
      </c>
      <c r="M1514" s="52" t="e">
        <f t="shared" si="2603"/>
        <v>#N/A</v>
      </c>
      <c r="N1514" s="52" t="e">
        <f t="shared" si="2603"/>
        <v>#N/A</v>
      </c>
      <c r="O1514" s="52" t="e">
        <f t="shared" si="2603"/>
        <v>#N/A</v>
      </c>
      <c r="P1514" s="52" t="e">
        <f t="shared" si="2603"/>
        <v>#N/A</v>
      </c>
      <c r="Q1514" s="52" t="e">
        <f t="shared" si="2603"/>
        <v>#N/A</v>
      </c>
      <c r="R1514" s="52" t="e">
        <f t="shared" si="2603"/>
        <v>#N/A</v>
      </c>
      <c r="S1514" s="52" t="e">
        <f t="shared" si="2603"/>
        <v>#N/A</v>
      </c>
      <c r="T1514" s="52" t="e">
        <f t="shared" si="2603"/>
        <v>#N/A</v>
      </c>
      <c r="U1514" s="52" t="e">
        <f t="shared" si="2603"/>
        <v>#N/A</v>
      </c>
      <c r="V1514" s="52" t="e">
        <f t="shared" si="2603"/>
        <v>#N/A</v>
      </c>
      <c r="W1514" s="52" t="e">
        <f t="shared" si="2603"/>
        <v>#N/A</v>
      </c>
      <c r="X1514" s="55" t="e">
        <f t="shared" ref="X1514:X1515" si="2604">(H1514-(O1514*P1514)/100-3*(J1514*K1514)/100)/2</f>
        <v>#N/A</v>
      </c>
      <c r="Y1514" s="55" t="e">
        <f t="shared" ref="Y1514:Y1515" si="2605">SUM(X1514,(J1514*K1514/100))/(F1514/100)</f>
        <v>#N/A</v>
      </c>
      <c r="Z1514" s="55" t="e">
        <f t="shared" ref="Z1514" si="2606">U1514*0.5+U1515*0.5</f>
        <v>#N/A</v>
      </c>
      <c r="AA1514" s="55" t="e">
        <f t="shared" ref="AA1514:AA1515" si="2607">J1514/Y1514</f>
        <v>#N/A</v>
      </c>
      <c r="AB1514" s="336" t="e">
        <f t="shared" ref="AB1514:AB1515" si="2608">X1514/(Y1514-J1514)</f>
        <v>#N/A</v>
      </c>
      <c r="AC1514" s="223" t="e">
        <f ca="1">INDEX(FGA_COEFFS,1,1)+Z1514*INDEX(FGA_COEFFS,1,2)+Y1514*INDEX(FGA_COEFFS,1,3)+R1514*INDEX(FGA_COEFFS,1,4)+Q1515*INDEX(FGA_COEFFS,1,5)+S1514*INDEX(FGA_COEFFS,1,6)+T1515*INDEX(FGA_COEFFS,1,7)+M1515*INDEX(FGA_COEFFS,1,8)+Y1518*Y1519</f>
        <v>#N/A</v>
      </c>
      <c r="AD1514" s="223" t="e">
        <f ca="1">INDEX(THREEPTA_COEFFS,1,1)+AC1514*INDEX(THREEPTA_COEFFS,1,2)+J1514*INDEX(THREEPTA_COEFFS,1,3)+AA1514*INDEX(THREEPTA_COEFFS,1,4)+K1514*INDEX(THREEPTA_COEFFS,1,5)+L1515*INDEX(THREEPTA_COEFFS,1,6)+Z1518*Z1519</f>
        <v>#N/A</v>
      </c>
      <c r="AE1514" s="223" t="e">
        <f ca="1">INDEX(THREEPTPCT_COEFFS,1,1)+K1514*INDEX(THREEPTPCT_COEFFS,1,2)+L1515*INDEX(THREEPTPCT_COEFFS,1,3)+AA1518*AA1519</f>
        <v>#N/A</v>
      </c>
      <c r="AF1514" s="55" t="e">
        <f t="shared" ref="AF1514:AF1515" ca="1" si="2609">AC1514-AD1514</f>
        <v>#N/A</v>
      </c>
      <c r="AG1514" s="223" t="e">
        <f ca="1">INDEX(TWOPTPCT_COEFFS,1,1)+AB1514*INDEX(TWOPTPCT_COEFFS,1,2)+I1515*INDEX(TWOPTPCT_COEFFS,1,3)+G1515*INDEX(TWOPTPCT_COEFFS,1,4)+L1515*INDEX(TWOPTPCT_COEFFS,1,5)+AB1518*AB1519</f>
        <v>#N/A</v>
      </c>
      <c r="AH1514" s="223" t="e">
        <f ca="1">INDEX(FTA_COEFFS,1,1)+O1514*INDEX(FTA_COEFFS,1,2)+N1515*INDEX(FTA_COEFFS,1,3)+(Q1514+R1514)*INDEX(FTA_COEFFS,1,4)+(Q1515+R1515)*INDEX(FTA_COEFFS,1,5)+M1515*INDEX(FTA_COEFFS,1,6)+AC1518*AC1519</f>
        <v>#N/A</v>
      </c>
      <c r="AI1514" s="223" t="e">
        <f ca="1">INDEX(FTPCT_COEFFS,1,1)+P1514*INDEX(FTPCT_COEFFS,1,2)+F1514*INDEX(FTPCT_COEFFS,1,3)+G1515*INDEX(FTPCT_COEFFS,1,4)+AD1518*AD1519</f>
        <v>#N/A</v>
      </c>
      <c r="AJ1514" s="338" t="e">
        <f t="shared" ref="AJ1514:AJ1515" ca="1" si="2610">AD1514*AE1514/100+AF1514*AG1514+AH1514*AI1514/100</f>
        <v>#N/A</v>
      </c>
      <c r="AK1514" s="55"/>
      <c r="AL1514" s="55"/>
      <c r="AM1514" s="55"/>
      <c r="AN1514" s="55"/>
      <c r="AO1514" s="55"/>
      <c r="AP1514" s="55"/>
      <c r="AQ1514" s="55"/>
      <c r="AR1514" s="55"/>
    </row>
    <row r="1515" spans="1:45" x14ac:dyDescent="0.3">
      <c r="B1515" s="54" t="s">
        <v>175</v>
      </c>
      <c r="C1515" s="54">
        <f>C1508</f>
        <v>0</v>
      </c>
      <c r="D1515" s="56" t="e">
        <f t="shared" ca="1" si="2602"/>
        <v>#N/A</v>
      </c>
      <c r="E1515" s="52" t="e">
        <f t="shared" ref="E1515:W1515" si="2611">E1508</f>
        <v>#N/A</v>
      </c>
      <c r="F1515" s="52" t="e">
        <f t="shared" si="2611"/>
        <v>#N/A</v>
      </c>
      <c r="G1515" s="52" t="e">
        <f t="shared" si="2611"/>
        <v>#N/A</v>
      </c>
      <c r="H1515" s="52" t="e">
        <f t="shared" si="2611"/>
        <v>#N/A</v>
      </c>
      <c r="I1515" s="52" t="e">
        <f t="shared" si="2611"/>
        <v>#N/A</v>
      </c>
      <c r="J1515" s="52" t="e">
        <f t="shared" si="2611"/>
        <v>#N/A</v>
      </c>
      <c r="K1515" s="52" t="e">
        <f t="shared" si="2611"/>
        <v>#N/A</v>
      </c>
      <c r="L1515" s="52" t="e">
        <f t="shared" si="2611"/>
        <v>#N/A</v>
      </c>
      <c r="M1515" s="52" t="e">
        <f t="shared" si="2611"/>
        <v>#N/A</v>
      </c>
      <c r="N1515" s="52" t="e">
        <f t="shared" si="2611"/>
        <v>#N/A</v>
      </c>
      <c r="O1515" s="52" t="e">
        <f t="shared" si="2611"/>
        <v>#N/A</v>
      </c>
      <c r="P1515" s="52" t="e">
        <f t="shared" si="2611"/>
        <v>#N/A</v>
      </c>
      <c r="Q1515" s="52" t="e">
        <f t="shared" si="2611"/>
        <v>#N/A</v>
      </c>
      <c r="R1515" s="52" t="e">
        <f t="shared" si="2611"/>
        <v>#N/A</v>
      </c>
      <c r="S1515" s="52" t="e">
        <f t="shared" si="2611"/>
        <v>#N/A</v>
      </c>
      <c r="T1515" s="52" t="e">
        <f t="shared" si="2611"/>
        <v>#N/A</v>
      </c>
      <c r="U1515" s="52" t="e">
        <f t="shared" si="2611"/>
        <v>#N/A</v>
      </c>
      <c r="V1515" s="52" t="e">
        <f t="shared" si="2611"/>
        <v>#N/A</v>
      </c>
      <c r="W1515" s="52" t="e">
        <f t="shared" si="2611"/>
        <v>#N/A</v>
      </c>
      <c r="X1515" s="55" t="e">
        <f t="shared" si="2604"/>
        <v>#N/A</v>
      </c>
      <c r="Y1515" s="55" t="e">
        <f t="shared" si="2605"/>
        <v>#N/A</v>
      </c>
      <c r="Z1515" s="55" t="e">
        <f t="shared" ref="Z1515" si="2612">Z1514</f>
        <v>#N/A</v>
      </c>
      <c r="AA1515" s="55" t="e">
        <f t="shared" si="2607"/>
        <v>#N/A</v>
      </c>
      <c r="AB1515" s="336" t="e">
        <f t="shared" si="2608"/>
        <v>#N/A</v>
      </c>
      <c r="AC1515" s="223" t="e">
        <f ca="1">INDEX(FGA_COEFFS,1,1)+Z1515*INDEX(FGA_COEFFS,1,2)+Y1515*INDEX(FGA_COEFFS,1,3)+R1515*INDEX(FGA_COEFFS,1,4)+Q1514*INDEX(FGA_COEFFS,1,5)+S1515*INDEX(FGA_COEFFS,1,6)+T1514*INDEX(FGA_COEFFS,1,7)+M1514*INDEX(FGA_COEFFS,1,8)+Y1518*Y1520</f>
        <v>#N/A</v>
      </c>
      <c r="AD1515" s="223" t="e">
        <f ca="1">INDEX(THREEPTA_COEFFS,1,1)+AC1515*INDEX(THREEPTA_COEFFS,1,2)+J1515*INDEX(THREEPTA_COEFFS,1,3)+AA1515*INDEX(THREEPTA_COEFFS,1,4)+K1515*INDEX(THREEPTA_COEFFS,1,5)+L1514*INDEX(THREEPTA_COEFFS,1,6)+Z1518*Z1520</f>
        <v>#N/A</v>
      </c>
      <c r="AE1515" s="223" t="e">
        <f ca="1">INDEX(THREEPTPCT_COEFFS,1,1)+K1515*INDEX(THREEPTPCT_COEFFS,1,2)+L1514*INDEX(THREEPTPCT_COEFFS,1,3)+AA1518*AA1520</f>
        <v>#N/A</v>
      </c>
      <c r="AF1515" s="55" t="e">
        <f t="shared" ca="1" si="2609"/>
        <v>#N/A</v>
      </c>
      <c r="AG1515" s="223" t="e">
        <f ca="1">INDEX(TWOPTPCT_COEFFS,1,1)+AB1515*INDEX(TWOPTPCT_COEFFS,1,2)+I1514*INDEX(TWOPTPCT_COEFFS,1,3)+G1514*INDEX(TWOPTPCT_COEFFS,1,4)+L1514*INDEX(TWOPTPCT_COEFFS,1,5)+AB1518*AB1520</f>
        <v>#N/A</v>
      </c>
      <c r="AH1515" s="223" t="e">
        <f ca="1">INDEX(FTA_COEFFS,1,1)+O1515*INDEX(FTA_COEFFS,1,2)+N1514*INDEX(FTA_COEFFS,1,3)+(Q1515+R1515)*INDEX(FTA_COEFFS,1,4)+(Q1514+R1514)*INDEX(FTA_COEFFS,1,5)+M1514*INDEX(FTA_COEFFS,1,6)+AC1518*AC1520</f>
        <v>#N/A</v>
      </c>
      <c r="AI1515" s="223" t="e">
        <f ca="1">INDEX(FTPCT_COEFFS,1,1)+P1515*INDEX(FTPCT_COEFFS,1,2)+F1515*INDEX(FTPCT_COEFFS,1,3)+G1514*INDEX(FTPCT_COEFFS,1,4)+AD1518*AD1520</f>
        <v>#N/A</v>
      </c>
      <c r="AJ1515" s="338" t="e">
        <f t="shared" ca="1" si="2610"/>
        <v>#N/A</v>
      </c>
      <c r="AK1515" s="55"/>
      <c r="AL1515" s="55"/>
      <c r="AM1515" s="55"/>
      <c r="AN1515" s="55"/>
      <c r="AO1515" s="55"/>
      <c r="AP1515" s="55"/>
      <c r="AQ1515" s="55"/>
      <c r="AR1515" s="55"/>
    </row>
    <row r="1516" spans="1:45" x14ac:dyDescent="0.3">
      <c r="A1516" s="54" t="e">
        <f ca="1">IF(D1514&gt;(D1515+(AVERAGE(V1514,W1514)-AVERAGE(V1515,W1515))/2)+2.5,C1514,IF(D1515&gt;(D1514+(AVERAGE(V1515,W1515)-AVERAGE(V1514,W1514))/2)+2.5,C1515,"Close"))</f>
        <v>#N/A</v>
      </c>
      <c r="B1516" s="64" t="e">
        <f ca="1">IF(D1515&gt;D1514,C1515,C1514)</f>
        <v>#N/A</v>
      </c>
      <c r="D1516" s="56"/>
      <c r="X1516" s="55"/>
      <c r="Y1516" s="55"/>
      <c r="Z1516" s="55"/>
      <c r="AA1516" s="55"/>
      <c r="AB1516" s="55"/>
      <c r="AC1516" s="337"/>
      <c r="AD1516" s="337"/>
      <c r="AE1516" s="337"/>
      <c r="AF1516" s="337"/>
      <c r="AG1516" s="337"/>
      <c r="AH1516" s="337"/>
      <c r="AI1516" s="337"/>
      <c r="AJ1516" s="337"/>
      <c r="AK1516" s="337"/>
      <c r="AL1516" s="337"/>
      <c r="AM1516" s="55"/>
      <c r="AN1516" s="55"/>
      <c r="AO1516" s="55"/>
      <c r="AP1516" s="55"/>
      <c r="AQ1516" s="55"/>
      <c r="AR1516" s="55"/>
      <c r="AS1516" s="55"/>
    </row>
    <row r="1517" spans="1:45" x14ac:dyDescent="0.3">
      <c r="X1517" s="54" t="s">
        <v>1305</v>
      </c>
      <c r="Y1517" s="54" t="s">
        <v>128</v>
      </c>
      <c r="Z1517" s="54" t="s">
        <v>157</v>
      </c>
      <c r="AA1517" s="54" t="s">
        <v>151</v>
      </c>
      <c r="AB1517" s="54" t="s">
        <v>1327</v>
      </c>
      <c r="AC1517" s="54" t="s">
        <v>129</v>
      </c>
      <c r="AD1517" s="54" t="s">
        <v>116</v>
      </c>
      <c r="AE1517" s="54"/>
      <c r="AF1517" s="54"/>
      <c r="AG1517" s="54"/>
      <c r="AH1517" s="54"/>
      <c r="AI1517" s="54"/>
      <c r="AJ1517" s="54"/>
      <c r="AK1517" s="54"/>
      <c r="AL1517" s="54"/>
      <c r="AM1517" s="54"/>
      <c r="AN1517" s="54"/>
      <c r="AO1517" s="54"/>
      <c r="AP1517" s="54"/>
      <c r="AQ1517" s="54"/>
      <c r="AR1517" s="54"/>
      <c r="AS1517" s="54"/>
    </row>
    <row r="1518" spans="1:45" x14ac:dyDescent="0.3">
      <c r="X1518" s="54"/>
      <c r="Y1518" s="54">
        <f t="shared" ref="Y1518:AD1518" si="2613">Y1511</f>
        <v>6.4436999999999998</v>
      </c>
      <c r="Z1518" s="54">
        <f t="shared" si="2613"/>
        <v>4.9371</v>
      </c>
      <c r="AA1518" s="54">
        <f t="shared" si="2613"/>
        <v>11.350300000000001</v>
      </c>
      <c r="AB1518" s="54">
        <f t="shared" si="2613"/>
        <v>7.1900000000000006E-2</v>
      </c>
      <c r="AC1518" s="54">
        <f t="shared" si="2613"/>
        <v>6.2766000000000002</v>
      </c>
      <c r="AD1518" s="54">
        <f t="shared" si="2613"/>
        <v>11.042999999999999</v>
      </c>
      <c r="AE1518" s="54"/>
      <c r="AF1518" s="336"/>
      <c r="AG1518" s="336"/>
      <c r="AH1518" s="336"/>
      <c r="AI1518" s="54"/>
      <c r="AJ1518" s="54"/>
      <c r="AK1518" s="54"/>
      <c r="AL1518" s="54"/>
      <c r="AM1518" s="54"/>
      <c r="AN1518" s="54"/>
      <c r="AO1518" s="54"/>
      <c r="AP1518" s="54"/>
      <c r="AQ1518" s="54"/>
      <c r="AR1518" s="54"/>
      <c r="AS1518" s="54"/>
    </row>
    <row r="1519" spans="1:45" x14ac:dyDescent="0.3">
      <c r="D1519" s="56"/>
      <c r="X1519" s="336"/>
      <c r="Y1519" s="336">
        <f t="shared" ca="1" si="2541"/>
        <v>-0.52516520295024149</v>
      </c>
      <c r="Z1519" s="336">
        <f t="shared" ca="1" si="2541"/>
        <v>-0.26985423490893967</v>
      </c>
      <c r="AA1519" s="336">
        <f t="shared" ca="1" si="2541"/>
        <v>-0.11544072614717418</v>
      </c>
      <c r="AB1519" s="336">
        <f t="shared" ca="1" si="2541"/>
        <v>-0.12509704048050221</v>
      </c>
      <c r="AC1519" s="336">
        <f t="shared" ca="1" si="2541"/>
        <v>-1.4601029793774578</v>
      </c>
      <c r="AD1519" s="336">
        <f t="shared" ca="1" si="2541"/>
        <v>2.7084902354775932E-2</v>
      </c>
      <c r="AE1519" s="336"/>
      <c r="AF1519" s="336"/>
      <c r="AG1519" s="336"/>
      <c r="AH1519" s="336"/>
      <c r="AI1519" s="54"/>
      <c r="AJ1519" s="54"/>
      <c r="AK1519" s="54"/>
      <c r="AL1519" s="336"/>
      <c r="AM1519" s="336"/>
      <c r="AN1519" s="336"/>
      <c r="AO1519" s="336"/>
      <c r="AP1519" s="54"/>
      <c r="AQ1519" s="336"/>
      <c r="AR1519" s="336"/>
      <c r="AS1519" s="336"/>
    </row>
    <row r="1520" spans="1:45" x14ac:dyDescent="0.3">
      <c r="C1520" s="54"/>
      <c r="D1520" s="56"/>
      <c r="Y1520" s="336">
        <f t="shared" ca="1" si="2541"/>
        <v>1.1377853317524438</v>
      </c>
      <c r="Z1520" s="336">
        <f t="shared" ca="1" si="2541"/>
        <v>-0.64979829029626268</v>
      </c>
      <c r="AA1520" s="336">
        <f t="shared" ca="1" si="2541"/>
        <v>3.1170694816561387E-2</v>
      </c>
      <c r="AB1520" s="336">
        <f t="shared" ca="1" si="2541"/>
        <v>-0.21160638276626281</v>
      </c>
      <c r="AC1520" s="336">
        <f t="shared" ca="1" si="2541"/>
        <v>1.3558051439124099</v>
      </c>
      <c r="AD1520" s="336">
        <f t="shared" ca="1" si="2541"/>
        <v>-6.6628366920392673E-2</v>
      </c>
      <c r="AE1520" s="55"/>
      <c r="AF1520" s="55"/>
      <c r="AG1520" s="55"/>
      <c r="AH1520" s="55"/>
      <c r="AI1520" s="55"/>
      <c r="AJ1520" s="55"/>
      <c r="AK1520" s="55"/>
      <c r="AL1520" s="55"/>
      <c r="AM1520" s="55"/>
      <c r="AN1520" s="55"/>
      <c r="AO1520" s="55"/>
      <c r="AP1520" s="55"/>
      <c r="AQ1520" s="55"/>
      <c r="AR1520" s="55"/>
      <c r="AS1520" s="55"/>
    </row>
    <row r="1521" spans="1:45" x14ac:dyDescent="0.3">
      <c r="B1521" s="54" t="s">
        <v>172</v>
      </c>
      <c r="C1521" s="53">
        <f>C1514</f>
        <v>0</v>
      </c>
      <c r="D1521" s="56" t="e">
        <f t="shared" ref="D1521:D1522" ca="1" si="2614">AJ1521</f>
        <v>#N/A</v>
      </c>
      <c r="E1521" s="52" t="e">
        <f t="shared" ref="E1521:W1521" si="2615">E1514</f>
        <v>#N/A</v>
      </c>
      <c r="F1521" s="52" t="e">
        <f t="shared" si="2615"/>
        <v>#N/A</v>
      </c>
      <c r="G1521" s="52" t="e">
        <f t="shared" si="2615"/>
        <v>#N/A</v>
      </c>
      <c r="H1521" s="52" t="e">
        <f t="shared" si="2615"/>
        <v>#N/A</v>
      </c>
      <c r="I1521" s="52" t="e">
        <f t="shared" si="2615"/>
        <v>#N/A</v>
      </c>
      <c r="J1521" s="52" t="e">
        <f t="shared" si="2615"/>
        <v>#N/A</v>
      </c>
      <c r="K1521" s="52" t="e">
        <f t="shared" si="2615"/>
        <v>#N/A</v>
      </c>
      <c r="L1521" s="52" t="e">
        <f t="shared" si="2615"/>
        <v>#N/A</v>
      </c>
      <c r="M1521" s="52" t="e">
        <f t="shared" si="2615"/>
        <v>#N/A</v>
      </c>
      <c r="N1521" s="52" t="e">
        <f t="shared" si="2615"/>
        <v>#N/A</v>
      </c>
      <c r="O1521" s="52" t="e">
        <f t="shared" si="2615"/>
        <v>#N/A</v>
      </c>
      <c r="P1521" s="52" t="e">
        <f t="shared" si="2615"/>
        <v>#N/A</v>
      </c>
      <c r="Q1521" s="52" t="e">
        <f t="shared" si="2615"/>
        <v>#N/A</v>
      </c>
      <c r="R1521" s="52" t="e">
        <f t="shared" si="2615"/>
        <v>#N/A</v>
      </c>
      <c r="S1521" s="52" t="e">
        <f t="shared" si="2615"/>
        <v>#N/A</v>
      </c>
      <c r="T1521" s="52" t="e">
        <f t="shared" si="2615"/>
        <v>#N/A</v>
      </c>
      <c r="U1521" s="52" t="e">
        <f t="shared" si="2615"/>
        <v>#N/A</v>
      </c>
      <c r="V1521" s="52" t="e">
        <f t="shared" si="2615"/>
        <v>#N/A</v>
      </c>
      <c r="W1521" s="52" t="e">
        <f t="shared" si="2615"/>
        <v>#N/A</v>
      </c>
      <c r="X1521" s="55" t="e">
        <f t="shared" ref="X1521:X1522" si="2616">(H1521-(O1521*P1521)/100-3*(J1521*K1521)/100)/2</f>
        <v>#N/A</v>
      </c>
      <c r="Y1521" s="55" t="e">
        <f t="shared" ref="Y1521:Y1522" si="2617">SUM(X1521,(J1521*K1521/100))/(F1521/100)</f>
        <v>#N/A</v>
      </c>
      <c r="Z1521" s="55" t="e">
        <f t="shared" ref="Z1521" si="2618">U1521*0.5+U1522*0.5</f>
        <v>#N/A</v>
      </c>
      <c r="AA1521" s="55" t="e">
        <f t="shared" ref="AA1521:AA1522" si="2619">J1521/Y1521</f>
        <v>#N/A</v>
      </c>
      <c r="AB1521" s="336" t="e">
        <f t="shared" ref="AB1521:AB1522" si="2620">X1521/(Y1521-J1521)</f>
        <v>#N/A</v>
      </c>
      <c r="AC1521" s="223" t="e">
        <f ca="1">INDEX(FGA_COEFFS,1,1)+Z1521*INDEX(FGA_COEFFS,1,2)+Y1521*INDEX(FGA_COEFFS,1,3)+R1521*INDEX(FGA_COEFFS,1,4)+Q1522*INDEX(FGA_COEFFS,1,5)+S1521*INDEX(FGA_COEFFS,1,6)+T1522*INDEX(FGA_COEFFS,1,7)+M1522*INDEX(FGA_COEFFS,1,8)+Y1525*Y1526</f>
        <v>#N/A</v>
      </c>
      <c r="AD1521" s="223" t="e">
        <f ca="1">INDEX(THREEPTA_COEFFS,1,1)+AC1521*INDEX(THREEPTA_COEFFS,1,2)+J1521*INDEX(THREEPTA_COEFFS,1,3)+AA1521*INDEX(THREEPTA_COEFFS,1,4)+K1521*INDEX(THREEPTA_COEFFS,1,5)+L1522*INDEX(THREEPTA_COEFFS,1,6)+Z1525*Z1526</f>
        <v>#N/A</v>
      </c>
      <c r="AE1521" s="223" t="e">
        <f ca="1">INDEX(THREEPTPCT_COEFFS,1,1)+K1521*INDEX(THREEPTPCT_COEFFS,1,2)+L1522*INDEX(THREEPTPCT_COEFFS,1,3)+AA1525*AA1526</f>
        <v>#N/A</v>
      </c>
      <c r="AF1521" s="55" t="e">
        <f t="shared" ref="AF1521:AF1522" ca="1" si="2621">AC1521-AD1521</f>
        <v>#N/A</v>
      </c>
      <c r="AG1521" s="223" t="e">
        <f ca="1">INDEX(TWOPTPCT_COEFFS,1,1)+AB1521*INDEX(TWOPTPCT_COEFFS,1,2)+I1522*INDEX(TWOPTPCT_COEFFS,1,3)+G1522*INDEX(TWOPTPCT_COEFFS,1,4)+L1522*INDEX(TWOPTPCT_COEFFS,1,5)+AB1525*AB1526</f>
        <v>#N/A</v>
      </c>
      <c r="AH1521" s="223" t="e">
        <f ca="1">INDEX(FTA_COEFFS,1,1)+O1521*INDEX(FTA_COEFFS,1,2)+N1522*INDEX(FTA_COEFFS,1,3)+(Q1521+R1521)*INDEX(FTA_COEFFS,1,4)+(Q1522+R1522)*INDEX(FTA_COEFFS,1,5)+M1522*INDEX(FTA_COEFFS,1,6)+AC1525*AC1526</f>
        <v>#N/A</v>
      </c>
      <c r="AI1521" s="223" t="e">
        <f ca="1">INDEX(FTPCT_COEFFS,1,1)+P1521*INDEX(FTPCT_COEFFS,1,2)+F1521*INDEX(FTPCT_COEFFS,1,3)+G1522*INDEX(FTPCT_COEFFS,1,4)+AD1525*AD1526</f>
        <v>#N/A</v>
      </c>
      <c r="AJ1521" s="338" t="e">
        <f t="shared" ref="AJ1521:AJ1522" ca="1" si="2622">AD1521*AE1521/100+AF1521*AG1521+AH1521*AI1521/100</f>
        <v>#N/A</v>
      </c>
      <c r="AK1521" s="55"/>
      <c r="AL1521" s="55"/>
      <c r="AM1521" s="55"/>
      <c r="AN1521" s="55"/>
      <c r="AO1521" s="55"/>
      <c r="AP1521" s="55"/>
      <c r="AQ1521" s="55"/>
      <c r="AR1521" s="55"/>
    </row>
    <row r="1522" spans="1:45" x14ac:dyDescent="0.3">
      <c r="B1522" s="54" t="s">
        <v>175</v>
      </c>
      <c r="C1522" s="54">
        <f>C1515</f>
        <v>0</v>
      </c>
      <c r="D1522" s="56" t="e">
        <f t="shared" ca="1" si="2614"/>
        <v>#N/A</v>
      </c>
      <c r="E1522" s="52" t="e">
        <f t="shared" ref="E1522:W1522" si="2623">E1515</f>
        <v>#N/A</v>
      </c>
      <c r="F1522" s="52" t="e">
        <f t="shared" si="2623"/>
        <v>#N/A</v>
      </c>
      <c r="G1522" s="52" t="e">
        <f t="shared" si="2623"/>
        <v>#N/A</v>
      </c>
      <c r="H1522" s="52" t="e">
        <f t="shared" si="2623"/>
        <v>#N/A</v>
      </c>
      <c r="I1522" s="52" t="e">
        <f t="shared" si="2623"/>
        <v>#N/A</v>
      </c>
      <c r="J1522" s="52" t="e">
        <f t="shared" si="2623"/>
        <v>#N/A</v>
      </c>
      <c r="K1522" s="52" t="e">
        <f t="shared" si="2623"/>
        <v>#N/A</v>
      </c>
      <c r="L1522" s="52" t="e">
        <f t="shared" si="2623"/>
        <v>#N/A</v>
      </c>
      <c r="M1522" s="52" t="e">
        <f t="shared" si="2623"/>
        <v>#N/A</v>
      </c>
      <c r="N1522" s="52" t="e">
        <f t="shared" si="2623"/>
        <v>#N/A</v>
      </c>
      <c r="O1522" s="52" t="e">
        <f t="shared" si="2623"/>
        <v>#N/A</v>
      </c>
      <c r="P1522" s="52" t="e">
        <f t="shared" si="2623"/>
        <v>#N/A</v>
      </c>
      <c r="Q1522" s="52" t="e">
        <f t="shared" si="2623"/>
        <v>#N/A</v>
      </c>
      <c r="R1522" s="52" t="e">
        <f t="shared" si="2623"/>
        <v>#N/A</v>
      </c>
      <c r="S1522" s="52" t="e">
        <f t="shared" si="2623"/>
        <v>#N/A</v>
      </c>
      <c r="T1522" s="52" t="e">
        <f t="shared" si="2623"/>
        <v>#N/A</v>
      </c>
      <c r="U1522" s="52" t="e">
        <f t="shared" si="2623"/>
        <v>#N/A</v>
      </c>
      <c r="V1522" s="52" t="e">
        <f t="shared" si="2623"/>
        <v>#N/A</v>
      </c>
      <c r="W1522" s="52" t="e">
        <f t="shared" si="2623"/>
        <v>#N/A</v>
      </c>
      <c r="X1522" s="55" t="e">
        <f t="shared" si="2616"/>
        <v>#N/A</v>
      </c>
      <c r="Y1522" s="55" t="e">
        <f t="shared" si="2617"/>
        <v>#N/A</v>
      </c>
      <c r="Z1522" s="55" t="e">
        <f t="shared" ref="Z1522" si="2624">Z1521</f>
        <v>#N/A</v>
      </c>
      <c r="AA1522" s="55" t="e">
        <f t="shared" si="2619"/>
        <v>#N/A</v>
      </c>
      <c r="AB1522" s="336" t="e">
        <f t="shared" si="2620"/>
        <v>#N/A</v>
      </c>
      <c r="AC1522" s="223" t="e">
        <f ca="1">INDEX(FGA_COEFFS,1,1)+Z1522*INDEX(FGA_COEFFS,1,2)+Y1522*INDEX(FGA_COEFFS,1,3)+R1522*INDEX(FGA_COEFFS,1,4)+Q1521*INDEX(FGA_COEFFS,1,5)+S1522*INDEX(FGA_COEFFS,1,6)+T1521*INDEX(FGA_COEFFS,1,7)+M1521*INDEX(FGA_COEFFS,1,8)+Y1525*Y1527</f>
        <v>#N/A</v>
      </c>
      <c r="AD1522" s="223" t="e">
        <f ca="1">INDEX(THREEPTA_COEFFS,1,1)+AC1522*INDEX(THREEPTA_COEFFS,1,2)+J1522*INDEX(THREEPTA_COEFFS,1,3)+AA1522*INDEX(THREEPTA_COEFFS,1,4)+K1522*INDEX(THREEPTA_COEFFS,1,5)+L1521*INDEX(THREEPTA_COEFFS,1,6)+Z1525*Z1527</f>
        <v>#N/A</v>
      </c>
      <c r="AE1522" s="223" t="e">
        <f ca="1">INDEX(THREEPTPCT_COEFFS,1,1)+K1522*INDEX(THREEPTPCT_COEFFS,1,2)+L1521*INDEX(THREEPTPCT_COEFFS,1,3)+AA1525*AA1527</f>
        <v>#N/A</v>
      </c>
      <c r="AF1522" s="55" t="e">
        <f t="shared" ca="1" si="2621"/>
        <v>#N/A</v>
      </c>
      <c r="AG1522" s="223" t="e">
        <f ca="1">INDEX(TWOPTPCT_COEFFS,1,1)+AB1522*INDEX(TWOPTPCT_COEFFS,1,2)+I1521*INDEX(TWOPTPCT_COEFFS,1,3)+G1521*INDEX(TWOPTPCT_COEFFS,1,4)+L1521*INDEX(TWOPTPCT_COEFFS,1,5)+AB1525*AB1527</f>
        <v>#N/A</v>
      </c>
      <c r="AH1522" s="223" t="e">
        <f ca="1">INDEX(FTA_COEFFS,1,1)+O1522*INDEX(FTA_COEFFS,1,2)+N1521*INDEX(FTA_COEFFS,1,3)+(Q1522+R1522)*INDEX(FTA_COEFFS,1,4)+(Q1521+R1521)*INDEX(FTA_COEFFS,1,5)+M1521*INDEX(FTA_COEFFS,1,6)+AC1525*AC1527</f>
        <v>#N/A</v>
      </c>
      <c r="AI1522" s="223" t="e">
        <f ca="1">INDEX(FTPCT_COEFFS,1,1)+P1522*INDEX(FTPCT_COEFFS,1,2)+F1522*INDEX(FTPCT_COEFFS,1,3)+G1521*INDEX(FTPCT_COEFFS,1,4)+AD1525*AD1527</f>
        <v>#N/A</v>
      </c>
      <c r="AJ1522" s="338" t="e">
        <f t="shared" ca="1" si="2622"/>
        <v>#N/A</v>
      </c>
      <c r="AK1522" s="55"/>
      <c r="AL1522" s="55"/>
      <c r="AM1522" s="55"/>
      <c r="AN1522" s="55"/>
      <c r="AO1522" s="55"/>
      <c r="AP1522" s="55"/>
      <c r="AQ1522" s="55"/>
      <c r="AR1522" s="55"/>
    </row>
    <row r="1523" spans="1:45" x14ac:dyDescent="0.3">
      <c r="A1523" s="54" t="e">
        <f ca="1">IF(D1521&gt;(D1522+(AVERAGE(V1521,W1521)-AVERAGE(V1522,W1522))/2)+2.5,C1521,IF(D1522&gt;(D1521+(AVERAGE(V1522,W1522)-AVERAGE(V1521,W1521))/2)+2.5,C1522,"Close"))</f>
        <v>#N/A</v>
      </c>
      <c r="B1523" s="64" t="e">
        <f ca="1">IF(D1522&gt;D1521,C1522,C1521)</f>
        <v>#N/A</v>
      </c>
      <c r="D1523" s="56"/>
      <c r="X1523" s="55"/>
      <c r="Y1523" s="55"/>
      <c r="Z1523" s="55"/>
      <c r="AA1523" s="55"/>
      <c r="AB1523" s="55"/>
      <c r="AC1523" s="337"/>
      <c r="AD1523" s="337"/>
      <c r="AE1523" s="337"/>
      <c r="AF1523" s="337"/>
      <c r="AG1523" s="337"/>
      <c r="AH1523" s="337"/>
      <c r="AI1523" s="337"/>
      <c r="AJ1523" s="337"/>
      <c r="AK1523" s="337"/>
      <c r="AL1523" s="337"/>
      <c r="AM1523" s="55"/>
      <c r="AN1523" s="55"/>
      <c r="AO1523" s="55"/>
      <c r="AP1523" s="55"/>
      <c r="AQ1523" s="55"/>
      <c r="AR1523" s="55"/>
      <c r="AS1523" s="55"/>
    </row>
    <row r="1524" spans="1:45" x14ac:dyDescent="0.3">
      <c r="X1524" s="54" t="s">
        <v>1305</v>
      </c>
      <c r="Y1524" s="54" t="s">
        <v>128</v>
      </c>
      <c r="Z1524" s="54" t="s">
        <v>157</v>
      </c>
      <c r="AA1524" s="54" t="s">
        <v>151</v>
      </c>
      <c r="AB1524" s="54" t="s">
        <v>1327</v>
      </c>
      <c r="AC1524" s="54" t="s">
        <v>129</v>
      </c>
      <c r="AD1524" s="54" t="s">
        <v>116</v>
      </c>
      <c r="AE1524" s="54"/>
      <c r="AF1524" s="54"/>
      <c r="AG1524" s="54"/>
      <c r="AH1524" s="54"/>
      <c r="AI1524" s="54"/>
      <c r="AJ1524" s="54"/>
      <c r="AK1524" s="54"/>
      <c r="AL1524" s="54"/>
      <c r="AM1524" s="54"/>
      <c r="AN1524" s="54"/>
      <c r="AO1524" s="54"/>
      <c r="AP1524" s="54"/>
      <c r="AQ1524" s="54"/>
      <c r="AR1524" s="54"/>
      <c r="AS1524" s="54"/>
    </row>
    <row r="1525" spans="1:45" x14ac:dyDescent="0.3">
      <c r="X1525" s="54"/>
      <c r="Y1525" s="54">
        <f t="shared" ref="Y1525:AD1525" si="2625">Y1518</f>
        <v>6.4436999999999998</v>
      </c>
      <c r="Z1525" s="54">
        <f t="shared" si="2625"/>
        <v>4.9371</v>
      </c>
      <c r="AA1525" s="54">
        <f t="shared" si="2625"/>
        <v>11.350300000000001</v>
      </c>
      <c r="AB1525" s="54">
        <f t="shared" si="2625"/>
        <v>7.1900000000000006E-2</v>
      </c>
      <c r="AC1525" s="54">
        <f t="shared" si="2625"/>
        <v>6.2766000000000002</v>
      </c>
      <c r="AD1525" s="54">
        <f t="shared" si="2625"/>
        <v>11.042999999999999</v>
      </c>
      <c r="AE1525" s="54"/>
      <c r="AF1525" s="336"/>
      <c r="AG1525" s="336"/>
      <c r="AH1525" s="336"/>
      <c r="AI1525" s="54"/>
      <c r="AJ1525" s="54"/>
      <c r="AK1525" s="54"/>
      <c r="AL1525" s="54"/>
      <c r="AM1525" s="54"/>
      <c r="AN1525" s="54"/>
      <c r="AO1525" s="54"/>
      <c r="AP1525" s="54"/>
      <c r="AQ1525" s="54"/>
      <c r="AR1525" s="54"/>
      <c r="AS1525" s="54"/>
    </row>
    <row r="1526" spans="1:45" x14ac:dyDescent="0.3">
      <c r="D1526" s="56"/>
      <c r="X1526" s="336"/>
      <c r="Y1526" s="336">
        <f t="shared" ca="1" si="2541"/>
        <v>4.229419834159559E-2</v>
      </c>
      <c r="Z1526" s="336">
        <f t="shared" ca="1" si="2541"/>
        <v>-0.31407660726026598</v>
      </c>
      <c r="AA1526" s="336">
        <f t="shared" ca="1" si="2541"/>
        <v>-0.30209447920530919</v>
      </c>
      <c r="AB1526" s="336">
        <f t="shared" ca="1" si="2541"/>
        <v>1.4071674279534712</v>
      </c>
      <c r="AC1526" s="336">
        <f t="shared" ca="1" si="2541"/>
        <v>-0.51796239191336746</v>
      </c>
      <c r="AD1526" s="336">
        <f t="shared" ca="1" si="2541"/>
        <v>-0.14495265864640478</v>
      </c>
      <c r="AE1526" s="336"/>
      <c r="AF1526" s="336"/>
      <c r="AG1526" s="336"/>
      <c r="AH1526" s="336"/>
      <c r="AI1526" s="54"/>
      <c r="AJ1526" s="54"/>
      <c r="AK1526" s="54"/>
      <c r="AL1526" s="336"/>
      <c r="AM1526" s="336"/>
      <c r="AN1526" s="336"/>
      <c r="AO1526" s="336"/>
      <c r="AP1526" s="54"/>
      <c r="AQ1526" s="336"/>
      <c r="AR1526" s="336"/>
      <c r="AS1526" s="336"/>
    </row>
    <row r="1527" spans="1:45" x14ac:dyDescent="0.3">
      <c r="C1527" s="54"/>
      <c r="D1527" s="56"/>
      <c r="Y1527" s="336">
        <f t="shared" ca="1" si="2541"/>
        <v>0.42642929837678051</v>
      </c>
      <c r="Z1527" s="336">
        <f t="shared" ca="1" si="2541"/>
        <v>1.127840660891293</v>
      </c>
      <c r="AA1527" s="336">
        <f t="shared" ca="1" si="2541"/>
        <v>7.8939658274320978E-2</v>
      </c>
      <c r="AB1527" s="336">
        <f t="shared" ca="1" si="2541"/>
        <v>0.94871815996790065</v>
      </c>
      <c r="AC1527" s="336">
        <f t="shared" ca="1" si="2541"/>
        <v>-0.10283012531677953</v>
      </c>
      <c r="AD1527" s="336">
        <f t="shared" ca="1" si="2541"/>
        <v>0.25792357489176909</v>
      </c>
      <c r="AE1527" s="55"/>
      <c r="AF1527" s="55"/>
      <c r="AG1527" s="55"/>
      <c r="AH1527" s="55"/>
      <c r="AI1527" s="55"/>
      <c r="AJ1527" s="55"/>
      <c r="AK1527" s="55"/>
      <c r="AL1527" s="55"/>
      <c r="AM1527" s="55"/>
      <c r="AN1527" s="55"/>
      <c r="AO1527" s="55"/>
      <c r="AP1527" s="55"/>
      <c r="AQ1527" s="55"/>
      <c r="AR1527" s="55"/>
      <c r="AS1527" s="55"/>
    </row>
    <row r="1528" spans="1:45" x14ac:dyDescent="0.3">
      <c r="B1528" s="54" t="s">
        <v>172</v>
      </c>
      <c r="C1528" s="53">
        <f>C1521</f>
        <v>0</v>
      </c>
      <c r="D1528" s="56" t="e">
        <f t="shared" ref="D1528:D1529" ca="1" si="2626">AJ1528</f>
        <v>#N/A</v>
      </c>
      <c r="E1528" s="52" t="e">
        <f t="shared" ref="E1528:W1528" si="2627">E1521</f>
        <v>#N/A</v>
      </c>
      <c r="F1528" s="52" t="e">
        <f t="shared" si="2627"/>
        <v>#N/A</v>
      </c>
      <c r="G1528" s="52" t="e">
        <f t="shared" si="2627"/>
        <v>#N/A</v>
      </c>
      <c r="H1528" s="52" t="e">
        <f t="shared" si="2627"/>
        <v>#N/A</v>
      </c>
      <c r="I1528" s="52" t="e">
        <f t="shared" si="2627"/>
        <v>#N/A</v>
      </c>
      <c r="J1528" s="52" t="e">
        <f t="shared" si="2627"/>
        <v>#N/A</v>
      </c>
      <c r="K1528" s="52" t="e">
        <f t="shared" si="2627"/>
        <v>#N/A</v>
      </c>
      <c r="L1528" s="52" t="e">
        <f t="shared" si="2627"/>
        <v>#N/A</v>
      </c>
      <c r="M1528" s="52" t="e">
        <f t="shared" si="2627"/>
        <v>#N/A</v>
      </c>
      <c r="N1528" s="52" t="e">
        <f t="shared" si="2627"/>
        <v>#N/A</v>
      </c>
      <c r="O1528" s="52" t="e">
        <f t="shared" si="2627"/>
        <v>#N/A</v>
      </c>
      <c r="P1528" s="52" t="e">
        <f t="shared" si="2627"/>
        <v>#N/A</v>
      </c>
      <c r="Q1528" s="52" t="e">
        <f t="shared" si="2627"/>
        <v>#N/A</v>
      </c>
      <c r="R1528" s="52" t="e">
        <f t="shared" si="2627"/>
        <v>#N/A</v>
      </c>
      <c r="S1528" s="52" t="e">
        <f t="shared" si="2627"/>
        <v>#N/A</v>
      </c>
      <c r="T1528" s="52" t="e">
        <f t="shared" si="2627"/>
        <v>#N/A</v>
      </c>
      <c r="U1528" s="52" t="e">
        <f t="shared" si="2627"/>
        <v>#N/A</v>
      </c>
      <c r="V1528" s="52" t="e">
        <f t="shared" si="2627"/>
        <v>#N/A</v>
      </c>
      <c r="W1528" s="52" t="e">
        <f t="shared" si="2627"/>
        <v>#N/A</v>
      </c>
      <c r="X1528" s="55" t="e">
        <f t="shared" ref="X1528:X1529" si="2628">(H1528-(O1528*P1528)/100-3*(J1528*K1528)/100)/2</f>
        <v>#N/A</v>
      </c>
      <c r="Y1528" s="55" t="e">
        <f t="shared" ref="Y1528:Y1529" si="2629">SUM(X1528,(J1528*K1528/100))/(F1528/100)</f>
        <v>#N/A</v>
      </c>
      <c r="Z1528" s="55" t="e">
        <f t="shared" ref="Z1528" si="2630">U1528*0.5+U1529*0.5</f>
        <v>#N/A</v>
      </c>
      <c r="AA1528" s="55" t="e">
        <f t="shared" ref="AA1528:AA1529" si="2631">J1528/Y1528</f>
        <v>#N/A</v>
      </c>
      <c r="AB1528" s="336" t="e">
        <f t="shared" ref="AB1528:AB1529" si="2632">X1528/(Y1528-J1528)</f>
        <v>#N/A</v>
      </c>
      <c r="AC1528" s="223" t="e">
        <f ca="1">INDEX(FGA_COEFFS,1,1)+Z1528*INDEX(FGA_COEFFS,1,2)+Y1528*INDEX(FGA_COEFFS,1,3)+R1528*INDEX(FGA_COEFFS,1,4)+Q1529*INDEX(FGA_COEFFS,1,5)+S1528*INDEX(FGA_COEFFS,1,6)+T1529*INDEX(FGA_COEFFS,1,7)+M1529*INDEX(FGA_COEFFS,1,8)+Y1532*Y1533</f>
        <v>#N/A</v>
      </c>
      <c r="AD1528" s="223" t="e">
        <f ca="1">INDEX(THREEPTA_COEFFS,1,1)+AC1528*INDEX(THREEPTA_COEFFS,1,2)+J1528*INDEX(THREEPTA_COEFFS,1,3)+AA1528*INDEX(THREEPTA_COEFFS,1,4)+K1528*INDEX(THREEPTA_COEFFS,1,5)+L1529*INDEX(THREEPTA_COEFFS,1,6)+Z1532*Z1533</f>
        <v>#N/A</v>
      </c>
      <c r="AE1528" s="223" t="e">
        <f ca="1">INDEX(THREEPTPCT_COEFFS,1,1)+K1528*INDEX(THREEPTPCT_COEFFS,1,2)+L1529*INDEX(THREEPTPCT_COEFFS,1,3)+AA1532*AA1533</f>
        <v>#N/A</v>
      </c>
      <c r="AF1528" s="55" t="e">
        <f t="shared" ref="AF1528:AF1529" ca="1" si="2633">AC1528-AD1528</f>
        <v>#N/A</v>
      </c>
      <c r="AG1528" s="223" t="e">
        <f ca="1">INDEX(TWOPTPCT_COEFFS,1,1)+AB1528*INDEX(TWOPTPCT_COEFFS,1,2)+I1529*INDEX(TWOPTPCT_COEFFS,1,3)+G1529*INDEX(TWOPTPCT_COEFFS,1,4)+L1529*INDEX(TWOPTPCT_COEFFS,1,5)+AB1532*AB1533</f>
        <v>#N/A</v>
      </c>
      <c r="AH1528" s="223" t="e">
        <f ca="1">INDEX(FTA_COEFFS,1,1)+O1528*INDEX(FTA_COEFFS,1,2)+N1529*INDEX(FTA_COEFFS,1,3)+(Q1528+R1528)*INDEX(FTA_COEFFS,1,4)+(Q1529+R1529)*INDEX(FTA_COEFFS,1,5)+M1529*INDEX(FTA_COEFFS,1,6)+AC1532*AC1533</f>
        <v>#N/A</v>
      </c>
      <c r="AI1528" s="223" t="e">
        <f ca="1">INDEX(FTPCT_COEFFS,1,1)+P1528*INDEX(FTPCT_COEFFS,1,2)+F1528*INDEX(FTPCT_COEFFS,1,3)+G1529*INDEX(FTPCT_COEFFS,1,4)+AD1532*AD1533</f>
        <v>#N/A</v>
      </c>
      <c r="AJ1528" s="338" t="e">
        <f t="shared" ref="AJ1528:AJ1529" ca="1" si="2634">AD1528*AE1528/100+AF1528*AG1528+AH1528*AI1528/100</f>
        <v>#N/A</v>
      </c>
      <c r="AK1528" s="55"/>
      <c r="AL1528" s="55"/>
      <c r="AM1528" s="55"/>
      <c r="AN1528" s="55"/>
      <c r="AO1528" s="55"/>
      <c r="AP1528" s="55"/>
      <c r="AQ1528" s="55"/>
      <c r="AR1528" s="55"/>
    </row>
    <row r="1529" spans="1:45" x14ac:dyDescent="0.3">
      <c r="B1529" s="54" t="s">
        <v>175</v>
      </c>
      <c r="C1529" s="54">
        <f>C1522</f>
        <v>0</v>
      </c>
      <c r="D1529" s="56" t="e">
        <f t="shared" ca="1" si="2626"/>
        <v>#N/A</v>
      </c>
      <c r="E1529" s="52" t="e">
        <f t="shared" ref="E1529:W1529" si="2635">E1522</f>
        <v>#N/A</v>
      </c>
      <c r="F1529" s="52" t="e">
        <f t="shared" si="2635"/>
        <v>#N/A</v>
      </c>
      <c r="G1529" s="52" t="e">
        <f t="shared" si="2635"/>
        <v>#N/A</v>
      </c>
      <c r="H1529" s="52" t="e">
        <f t="shared" si="2635"/>
        <v>#N/A</v>
      </c>
      <c r="I1529" s="52" t="e">
        <f t="shared" si="2635"/>
        <v>#N/A</v>
      </c>
      <c r="J1529" s="52" t="e">
        <f t="shared" si="2635"/>
        <v>#N/A</v>
      </c>
      <c r="K1529" s="52" t="e">
        <f t="shared" si="2635"/>
        <v>#N/A</v>
      </c>
      <c r="L1529" s="52" t="e">
        <f t="shared" si="2635"/>
        <v>#N/A</v>
      </c>
      <c r="M1529" s="52" t="e">
        <f t="shared" si="2635"/>
        <v>#N/A</v>
      </c>
      <c r="N1529" s="52" t="e">
        <f t="shared" si="2635"/>
        <v>#N/A</v>
      </c>
      <c r="O1529" s="52" t="e">
        <f t="shared" si="2635"/>
        <v>#N/A</v>
      </c>
      <c r="P1529" s="52" t="e">
        <f t="shared" si="2635"/>
        <v>#N/A</v>
      </c>
      <c r="Q1529" s="52" t="e">
        <f t="shared" si="2635"/>
        <v>#N/A</v>
      </c>
      <c r="R1529" s="52" t="e">
        <f t="shared" si="2635"/>
        <v>#N/A</v>
      </c>
      <c r="S1529" s="52" t="e">
        <f t="shared" si="2635"/>
        <v>#N/A</v>
      </c>
      <c r="T1529" s="52" t="e">
        <f t="shared" si="2635"/>
        <v>#N/A</v>
      </c>
      <c r="U1529" s="52" t="e">
        <f t="shared" si="2635"/>
        <v>#N/A</v>
      </c>
      <c r="V1529" s="52" t="e">
        <f t="shared" si="2635"/>
        <v>#N/A</v>
      </c>
      <c r="W1529" s="52" t="e">
        <f t="shared" si="2635"/>
        <v>#N/A</v>
      </c>
      <c r="X1529" s="55" t="e">
        <f t="shared" si="2628"/>
        <v>#N/A</v>
      </c>
      <c r="Y1529" s="55" t="e">
        <f t="shared" si="2629"/>
        <v>#N/A</v>
      </c>
      <c r="Z1529" s="55" t="e">
        <f t="shared" ref="Z1529" si="2636">Z1528</f>
        <v>#N/A</v>
      </c>
      <c r="AA1529" s="55" t="e">
        <f t="shared" si="2631"/>
        <v>#N/A</v>
      </c>
      <c r="AB1529" s="336" t="e">
        <f t="shared" si="2632"/>
        <v>#N/A</v>
      </c>
      <c r="AC1529" s="223" t="e">
        <f ca="1">INDEX(FGA_COEFFS,1,1)+Z1529*INDEX(FGA_COEFFS,1,2)+Y1529*INDEX(FGA_COEFFS,1,3)+R1529*INDEX(FGA_COEFFS,1,4)+Q1528*INDEX(FGA_COEFFS,1,5)+S1529*INDEX(FGA_COEFFS,1,6)+T1528*INDEX(FGA_COEFFS,1,7)+M1528*INDEX(FGA_COEFFS,1,8)+Y1532*Y1534</f>
        <v>#N/A</v>
      </c>
      <c r="AD1529" s="223" t="e">
        <f ca="1">INDEX(THREEPTA_COEFFS,1,1)+AC1529*INDEX(THREEPTA_COEFFS,1,2)+J1529*INDEX(THREEPTA_COEFFS,1,3)+AA1529*INDEX(THREEPTA_COEFFS,1,4)+K1529*INDEX(THREEPTA_COEFFS,1,5)+L1528*INDEX(THREEPTA_COEFFS,1,6)+Z1532*Z1534</f>
        <v>#N/A</v>
      </c>
      <c r="AE1529" s="223" t="e">
        <f ca="1">INDEX(THREEPTPCT_COEFFS,1,1)+K1529*INDEX(THREEPTPCT_COEFFS,1,2)+L1528*INDEX(THREEPTPCT_COEFFS,1,3)+AA1532*AA1534</f>
        <v>#N/A</v>
      </c>
      <c r="AF1529" s="55" t="e">
        <f t="shared" ca="1" si="2633"/>
        <v>#N/A</v>
      </c>
      <c r="AG1529" s="223" t="e">
        <f ca="1">INDEX(TWOPTPCT_COEFFS,1,1)+AB1529*INDEX(TWOPTPCT_COEFFS,1,2)+I1528*INDEX(TWOPTPCT_COEFFS,1,3)+G1528*INDEX(TWOPTPCT_COEFFS,1,4)+L1528*INDEX(TWOPTPCT_COEFFS,1,5)+AB1532*AB1534</f>
        <v>#N/A</v>
      </c>
      <c r="AH1529" s="223" t="e">
        <f ca="1">INDEX(FTA_COEFFS,1,1)+O1529*INDEX(FTA_COEFFS,1,2)+N1528*INDEX(FTA_COEFFS,1,3)+(Q1529+R1529)*INDEX(FTA_COEFFS,1,4)+(Q1528+R1528)*INDEX(FTA_COEFFS,1,5)+M1528*INDEX(FTA_COEFFS,1,6)+AC1532*AC1534</f>
        <v>#N/A</v>
      </c>
      <c r="AI1529" s="223" t="e">
        <f ca="1">INDEX(FTPCT_COEFFS,1,1)+P1529*INDEX(FTPCT_COEFFS,1,2)+F1529*INDEX(FTPCT_COEFFS,1,3)+G1528*INDEX(FTPCT_COEFFS,1,4)+AD1532*AD1534</f>
        <v>#N/A</v>
      </c>
      <c r="AJ1529" s="338" t="e">
        <f t="shared" ca="1" si="2634"/>
        <v>#N/A</v>
      </c>
      <c r="AK1529" s="55"/>
      <c r="AL1529" s="55"/>
      <c r="AM1529" s="55"/>
      <c r="AN1529" s="55"/>
      <c r="AO1529" s="55"/>
      <c r="AP1529" s="55"/>
      <c r="AQ1529" s="55"/>
      <c r="AR1529" s="55"/>
    </row>
    <row r="1530" spans="1:45" x14ac:dyDescent="0.3">
      <c r="A1530" s="54" t="e">
        <f ca="1">IF(D1528&gt;(D1529+(AVERAGE(V1528,W1528)-AVERAGE(V1529,W1529))/2)+2.5,C1528,IF(D1529&gt;(D1528+(AVERAGE(V1529,W1529)-AVERAGE(V1528,W1528))/2)+2.5,C1529,"Close"))</f>
        <v>#N/A</v>
      </c>
      <c r="B1530" s="64" t="e">
        <f ca="1">IF(D1529&gt;D1528,C1529,C1528)</f>
        <v>#N/A</v>
      </c>
      <c r="D1530" s="56"/>
      <c r="X1530" s="55"/>
      <c r="Y1530" s="55"/>
      <c r="Z1530" s="55"/>
      <c r="AA1530" s="55"/>
      <c r="AB1530" s="55"/>
      <c r="AC1530" s="337"/>
      <c r="AD1530" s="337"/>
      <c r="AE1530" s="337"/>
      <c r="AF1530" s="337"/>
      <c r="AG1530" s="337"/>
      <c r="AH1530" s="337"/>
      <c r="AI1530" s="337"/>
      <c r="AJ1530" s="337"/>
      <c r="AK1530" s="337"/>
      <c r="AL1530" s="337"/>
      <c r="AM1530" s="55"/>
      <c r="AN1530" s="55"/>
      <c r="AO1530" s="55"/>
      <c r="AP1530" s="55"/>
      <c r="AQ1530" s="55"/>
      <c r="AR1530" s="55"/>
      <c r="AS1530" s="55"/>
    </row>
    <row r="1531" spans="1:45" x14ac:dyDescent="0.3">
      <c r="X1531" s="54" t="s">
        <v>1305</v>
      </c>
      <c r="Y1531" s="54" t="s">
        <v>128</v>
      </c>
      <c r="Z1531" s="54" t="s">
        <v>157</v>
      </c>
      <c r="AA1531" s="54" t="s">
        <v>151</v>
      </c>
      <c r="AB1531" s="54" t="s">
        <v>1327</v>
      </c>
      <c r="AC1531" s="54" t="s">
        <v>129</v>
      </c>
      <c r="AD1531" s="54" t="s">
        <v>116</v>
      </c>
      <c r="AE1531" s="54"/>
      <c r="AF1531" s="54"/>
      <c r="AG1531" s="54"/>
      <c r="AH1531" s="54"/>
      <c r="AI1531" s="54"/>
      <c r="AJ1531" s="54"/>
      <c r="AK1531" s="54"/>
      <c r="AL1531" s="54"/>
      <c r="AM1531" s="54"/>
      <c r="AN1531" s="54"/>
      <c r="AO1531" s="54"/>
      <c r="AP1531" s="54"/>
      <c r="AQ1531" s="54"/>
      <c r="AR1531" s="54"/>
      <c r="AS1531" s="54"/>
    </row>
    <row r="1532" spans="1:45" x14ac:dyDescent="0.3">
      <c r="X1532" s="54"/>
      <c r="Y1532" s="54">
        <f t="shared" ref="Y1532:AD1532" si="2637">Y1525</f>
        <v>6.4436999999999998</v>
      </c>
      <c r="Z1532" s="54">
        <f t="shared" si="2637"/>
        <v>4.9371</v>
      </c>
      <c r="AA1532" s="54">
        <f t="shared" si="2637"/>
        <v>11.350300000000001</v>
      </c>
      <c r="AB1532" s="54">
        <f t="shared" si="2637"/>
        <v>7.1900000000000006E-2</v>
      </c>
      <c r="AC1532" s="54">
        <f t="shared" si="2637"/>
        <v>6.2766000000000002</v>
      </c>
      <c r="AD1532" s="54">
        <f t="shared" si="2637"/>
        <v>11.042999999999999</v>
      </c>
      <c r="AE1532" s="54"/>
      <c r="AF1532" s="336"/>
      <c r="AG1532" s="336"/>
      <c r="AH1532" s="336"/>
      <c r="AI1532" s="54"/>
      <c r="AJ1532" s="54"/>
      <c r="AK1532" s="54"/>
      <c r="AL1532" s="54"/>
      <c r="AM1532" s="54"/>
      <c r="AN1532" s="54"/>
      <c r="AO1532" s="54"/>
      <c r="AP1532" s="54"/>
      <c r="AQ1532" s="54"/>
      <c r="AR1532" s="54"/>
      <c r="AS1532" s="54"/>
    </row>
    <row r="1533" spans="1:45" x14ac:dyDescent="0.3">
      <c r="D1533" s="56"/>
      <c r="X1533" s="336"/>
      <c r="Y1533" s="336">
        <f t="shared" ca="1" si="2541"/>
        <v>-0.20594802499288106</v>
      </c>
      <c r="Z1533" s="336">
        <f t="shared" ca="1" si="2541"/>
        <v>-1.4240420827807725</v>
      </c>
      <c r="AA1533" s="336">
        <f t="shared" ca="1" si="2541"/>
        <v>-0.64718394087340592</v>
      </c>
      <c r="AB1533" s="336">
        <f t="shared" ca="1" si="2541"/>
        <v>-0.26472441476060349</v>
      </c>
      <c r="AC1533" s="336">
        <f t="shared" ca="1" si="2541"/>
        <v>0.25619296387573931</v>
      </c>
      <c r="AD1533" s="336">
        <f t="shared" ca="1" si="2541"/>
        <v>1.1564287977981162</v>
      </c>
      <c r="AE1533" s="336"/>
      <c r="AF1533" s="336"/>
      <c r="AG1533" s="336"/>
      <c r="AH1533" s="336"/>
      <c r="AI1533" s="54"/>
      <c r="AJ1533" s="54"/>
      <c r="AK1533" s="54"/>
      <c r="AL1533" s="336"/>
      <c r="AM1533" s="336"/>
      <c r="AN1533" s="336"/>
      <c r="AO1533" s="336"/>
      <c r="AP1533" s="54"/>
      <c r="AQ1533" s="336"/>
      <c r="AR1533" s="336"/>
      <c r="AS1533" s="336"/>
    </row>
    <row r="1534" spans="1:45" x14ac:dyDescent="0.3">
      <c r="C1534" s="54"/>
      <c r="D1534" s="56"/>
      <c r="Y1534" s="336">
        <f t="shared" ca="1" si="2541"/>
        <v>1.1319903832192604</v>
      </c>
      <c r="Z1534" s="336">
        <f t="shared" ca="1" si="2541"/>
        <v>3.7209077056820549E-4</v>
      </c>
      <c r="AA1534" s="336">
        <f t="shared" ca="1" si="2541"/>
        <v>-6.3932306490116622E-2</v>
      </c>
      <c r="AB1534" s="336">
        <f t="shared" ca="1" si="2541"/>
        <v>1.3776138197616177</v>
      </c>
      <c r="AC1534" s="336">
        <f t="shared" ca="1" si="2541"/>
        <v>-1.0812600099629579</v>
      </c>
      <c r="AD1534" s="336">
        <f t="shared" ca="1" si="2541"/>
        <v>-0.73261448197410473</v>
      </c>
      <c r="AE1534" s="55"/>
      <c r="AF1534" s="55"/>
      <c r="AG1534" s="55"/>
      <c r="AH1534" s="55"/>
      <c r="AI1534" s="55"/>
      <c r="AJ1534" s="55"/>
      <c r="AK1534" s="55"/>
      <c r="AL1534" s="55"/>
      <c r="AM1534" s="55"/>
      <c r="AN1534" s="55"/>
      <c r="AO1534" s="55"/>
      <c r="AP1534" s="55"/>
      <c r="AQ1534" s="55"/>
      <c r="AR1534" s="55"/>
      <c r="AS1534" s="55"/>
    </row>
    <row r="1535" spans="1:45" x14ac:dyDescent="0.3">
      <c r="B1535" s="54" t="s">
        <v>172</v>
      </c>
      <c r="C1535" s="53">
        <f>C1528</f>
        <v>0</v>
      </c>
      <c r="D1535" s="56" t="e">
        <f t="shared" ref="D1535:D1536" ca="1" si="2638">AJ1535</f>
        <v>#N/A</v>
      </c>
      <c r="E1535" s="52" t="e">
        <f t="shared" ref="E1535:W1535" si="2639">E1528</f>
        <v>#N/A</v>
      </c>
      <c r="F1535" s="52" t="e">
        <f t="shared" si="2639"/>
        <v>#N/A</v>
      </c>
      <c r="G1535" s="52" t="e">
        <f t="shared" si="2639"/>
        <v>#N/A</v>
      </c>
      <c r="H1535" s="52" t="e">
        <f t="shared" si="2639"/>
        <v>#N/A</v>
      </c>
      <c r="I1535" s="52" t="e">
        <f t="shared" si="2639"/>
        <v>#N/A</v>
      </c>
      <c r="J1535" s="52" t="e">
        <f t="shared" si="2639"/>
        <v>#N/A</v>
      </c>
      <c r="K1535" s="52" t="e">
        <f t="shared" si="2639"/>
        <v>#N/A</v>
      </c>
      <c r="L1535" s="52" t="e">
        <f t="shared" si="2639"/>
        <v>#N/A</v>
      </c>
      <c r="M1535" s="52" t="e">
        <f t="shared" si="2639"/>
        <v>#N/A</v>
      </c>
      <c r="N1535" s="52" t="e">
        <f t="shared" si="2639"/>
        <v>#N/A</v>
      </c>
      <c r="O1535" s="52" t="e">
        <f t="shared" si="2639"/>
        <v>#N/A</v>
      </c>
      <c r="P1535" s="52" t="e">
        <f t="shared" si="2639"/>
        <v>#N/A</v>
      </c>
      <c r="Q1535" s="52" t="e">
        <f t="shared" si="2639"/>
        <v>#N/A</v>
      </c>
      <c r="R1535" s="52" t="e">
        <f t="shared" si="2639"/>
        <v>#N/A</v>
      </c>
      <c r="S1535" s="52" t="e">
        <f t="shared" si="2639"/>
        <v>#N/A</v>
      </c>
      <c r="T1535" s="52" t="e">
        <f t="shared" si="2639"/>
        <v>#N/A</v>
      </c>
      <c r="U1535" s="52" t="e">
        <f t="shared" si="2639"/>
        <v>#N/A</v>
      </c>
      <c r="V1535" s="52" t="e">
        <f t="shared" si="2639"/>
        <v>#N/A</v>
      </c>
      <c r="W1535" s="52" t="e">
        <f t="shared" si="2639"/>
        <v>#N/A</v>
      </c>
      <c r="X1535" s="55" t="e">
        <f t="shared" ref="X1535:X1536" si="2640">(H1535-(O1535*P1535)/100-3*(J1535*K1535)/100)/2</f>
        <v>#N/A</v>
      </c>
      <c r="Y1535" s="55" t="e">
        <f t="shared" ref="Y1535:Y1536" si="2641">SUM(X1535,(J1535*K1535/100))/(F1535/100)</f>
        <v>#N/A</v>
      </c>
      <c r="Z1535" s="55" t="e">
        <f t="shared" ref="Z1535" si="2642">U1535*0.5+U1536*0.5</f>
        <v>#N/A</v>
      </c>
      <c r="AA1535" s="55" t="e">
        <f t="shared" ref="AA1535:AA1536" si="2643">J1535/Y1535</f>
        <v>#N/A</v>
      </c>
      <c r="AB1535" s="336" t="e">
        <f t="shared" ref="AB1535:AB1536" si="2644">X1535/(Y1535-J1535)</f>
        <v>#N/A</v>
      </c>
      <c r="AC1535" s="223" t="e">
        <f ca="1">INDEX(FGA_COEFFS,1,1)+Z1535*INDEX(FGA_COEFFS,1,2)+Y1535*INDEX(FGA_COEFFS,1,3)+R1535*INDEX(FGA_COEFFS,1,4)+Q1536*INDEX(FGA_COEFFS,1,5)+S1535*INDEX(FGA_COEFFS,1,6)+T1536*INDEX(FGA_COEFFS,1,7)+M1536*INDEX(FGA_COEFFS,1,8)+Y1539*Y1540</f>
        <v>#N/A</v>
      </c>
      <c r="AD1535" s="223" t="e">
        <f ca="1">INDEX(THREEPTA_COEFFS,1,1)+AC1535*INDEX(THREEPTA_COEFFS,1,2)+J1535*INDEX(THREEPTA_COEFFS,1,3)+AA1535*INDEX(THREEPTA_COEFFS,1,4)+K1535*INDEX(THREEPTA_COEFFS,1,5)+L1536*INDEX(THREEPTA_COEFFS,1,6)+Z1539*Z1540</f>
        <v>#N/A</v>
      </c>
      <c r="AE1535" s="223" t="e">
        <f ca="1">INDEX(THREEPTPCT_COEFFS,1,1)+K1535*INDEX(THREEPTPCT_COEFFS,1,2)+L1536*INDEX(THREEPTPCT_COEFFS,1,3)+AA1539*AA1540</f>
        <v>#N/A</v>
      </c>
      <c r="AF1535" s="55" t="e">
        <f t="shared" ref="AF1535:AF1536" ca="1" si="2645">AC1535-AD1535</f>
        <v>#N/A</v>
      </c>
      <c r="AG1535" s="223" t="e">
        <f ca="1">INDEX(TWOPTPCT_COEFFS,1,1)+AB1535*INDEX(TWOPTPCT_COEFFS,1,2)+I1536*INDEX(TWOPTPCT_COEFFS,1,3)+G1536*INDEX(TWOPTPCT_COEFFS,1,4)+L1536*INDEX(TWOPTPCT_COEFFS,1,5)+AB1539*AB1540</f>
        <v>#N/A</v>
      </c>
      <c r="AH1535" s="223" t="e">
        <f ca="1">INDEX(FTA_COEFFS,1,1)+O1535*INDEX(FTA_COEFFS,1,2)+N1536*INDEX(FTA_COEFFS,1,3)+(Q1535+R1535)*INDEX(FTA_COEFFS,1,4)+(Q1536+R1536)*INDEX(FTA_COEFFS,1,5)+M1536*INDEX(FTA_COEFFS,1,6)+AC1539*AC1540</f>
        <v>#N/A</v>
      </c>
      <c r="AI1535" s="223" t="e">
        <f ca="1">INDEX(FTPCT_COEFFS,1,1)+P1535*INDEX(FTPCT_COEFFS,1,2)+F1535*INDEX(FTPCT_COEFFS,1,3)+G1536*INDEX(FTPCT_COEFFS,1,4)+AD1539*AD1540</f>
        <v>#N/A</v>
      </c>
      <c r="AJ1535" s="338" t="e">
        <f t="shared" ref="AJ1535:AJ1536" ca="1" si="2646">AD1535*AE1535/100+AF1535*AG1535+AH1535*AI1535/100</f>
        <v>#N/A</v>
      </c>
      <c r="AK1535" s="55"/>
      <c r="AL1535" s="55"/>
      <c r="AM1535" s="55"/>
      <c r="AN1535" s="55"/>
      <c r="AO1535" s="55"/>
      <c r="AP1535" s="55"/>
      <c r="AQ1535" s="55"/>
      <c r="AR1535" s="55"/>
    </row>
    <row r="1536" spans="1:45" x14ac:dyDescent="0.3">
      <c r="B1536" s="54" t="s">
        <v>175</v>
      </c>
      <c r="C1536" s="54">
        <f>C1529</f>
        <v>0</v>
      </c>
      <c r="D1536" s="56" t="e">
        <f t="shared" ca="1" si="2638"/>
        <v>#N/A</v>
      </c>
      <c r="E1536" s="52" t="e">
        <f t="shared" ref="E1536:W1536" si="2647">E1529</f>
        <v>#N/A</v>
      </c>
      <c r="F1536" s="52" t="e">
        <f t="shared" si="2647"/>
        <v>#N/A</v>
      </c>
      <c r="G1536" s="52" t="e">
        <f t="shared" si="2647"/>
        <v>#N/A</v>
      </c>
      <c r="H1536" s="52" t="e">
        <f t="shared" si="2647"/>
        <v>#N/A</v>
      </c>
      <c r="I1536" s="52" t="e">
        <f t="shared" si="2647"/>
        <v>#N/A</v>
      </c>
      <c r="J1536" s="52" t="e">
        <f t="shared" si="2647"/>
        <v>#N/A</v>
      </c>
      <c r="K1536" s="52" t="e">
        <f t="shared" si="2647"/>
        <v>#N/A</v>
      </c>
      <c r="L1536" s="52" t="e">
        <f t="shared" si="2647"/>
        <v>#N/A</v>
      </c>
      <c r="M1536" s="52" t="e">
        <f t="shared" si="2647"/>
        <v>#N/A</v>
      </c>
      <c r="N1536" s="52" t="e">
        <f t="shared" si="2647"/>
        <v>#N/A</v>
      </c>
      <c r="O1536" s="52" t="e">
        <f t="shared" si="2647"/>
        <v>#N/A</v>
      </c>
      <c r="P1536" s="52" t="e">
        <f t="shared" si="2647"/>
        <v>#N/A</v>
      </c>
      <c r="Q1536" s="52" t="e">
        <f t="shared" si="2647"/>
        <v>#N/A</v>
      </c>
      <c r="R1536" s="52" t="e">
        <f t="shared" si="2647"/>
        <v>#N/A</v>
      </c>
      <c r="S1536" s="52" t="e">
        <f t="shared" si="2647"/>
        <v>#N/A</v>
      </c>
      <c r="T1536" s="52" t="e">
        <f t="shared" si="2647"/>
        <v>#N/A</v>
      </c>
      <c r="U1536" s="52" t="e">
        <f t="shared" si="2647"/>
        <v>#N/A</v>
      </c>
      <c r="V1536" s="52" t="e">
        <f t="shared" si="2647"/>
        <v>#N/A</v>
      </c>
      <c r="W1536" s="52" t="e">
        <f t="shared" si="2647"/>
        <v>#N/A</v>
      </c>
      <c r="X1536" s="55" t="e">
        <f t="shared" si="2640"/>
        <v>#N/A</v>
      </c>
      <c r="Y1536" s="55" t="e">
        <f t="shared" si="2641"/>
        <v>#N/A</v>
      </c>
      <c r="Z1536" s="55" t="e">
        <f t="shared" ref="Z1536" si="2648">Z1535</f>
        <v>#N/A</v>
      </c>
      <c r="AA1536" s="55" t="e">
        <f t="shared" si="2643"/>
        <v>#N/A</v>
      </c>
      <c r="AB1536" s="336" t="e">
        <f t="shared" si="2644"/>
        <v>#N/A</v>
      </c>
      <c r="AC1536" s="223" t="e">
        <f ca="1">INDEX(FGA_COEFFS,1,1)+Z1536*INDEX(FGA_COEFFS,1,2)+Y1536*INDEX(FGA_COEFFS,1,3)+R1536*INDEX(FGA_COEFFS,1,4)+Q1535*INDEX(FGA_COEFFS,1,5)+S1536*INDEX(FGA_COEFFS,1,6)+T1535*INDEX(FGA_COEFFS,1,7)+M1535*INDEX(FGA_COEFFS,1,8)+Y1539*Y1541</f>
        <v>#N/A</v>
      </c>
      <c r="AD1536" s="223" t="e">
        <f ca="1">INDEX(THREEPTA_COEFFS,1,1)+AC1536*INDEX(THREEPTA_COEFFS,1,2)+J1536*INDEX(THREEPTA_COEFFS,1,3)+AA1536*INDEX(THREEPTA_COEFFS,1,4)+K1536*INDEX(THREEPTA_COEFFS,1,5)+L1535*INDEX(THREEPTA_COEFFS,1,6)+Z1539*Z1541</f>
        <v>#N/A</v>
      </c>
      <c r="AE1536" s="223" t="e">
        <f ca="1">INDEX(THREEPTPCT_COEFFS,1,1)+K1536*INDEX(THREEPTPCT_COEFFS,1,2)+L1535*INDEX(THREEPTPCT_COEFFS,1,3)+AA1539*AA1541</f>
        <v>#N/A</v>
      </c>
      <c r="AF1536" s="55" t="e">
        <f t="shared" ca="1" si="2645"/>
        <v>#N/A</v>
      </c>
      <c r="AG1536" s="223" t="e">
        <f ca="1">INDEX(TWOPTPCT_COEFFS,1,1)+AB1536*INDEX(TWOPTPCT_COEFFS,1,2)+I1535*INDEX(TWOPTPCT_COEFFS,1,3)+G1535*INDEX(TWOPTPCT_COEFFS,1,4)+L1535*INDEX(TWOPTPCT_COEFFS,1,5)+AB1539*AB1541</f>
        <v>#N/A</v>
      </c>
      <c r="AH1536" s="223" t="e">
        <f ca="1">INDEX(FTA_COEFFS,1,1)+O1536*INDEX(FTA_COEFFS,1,2)+N1535*INDEX(FTA_COEFFS,1,3)+(Q1536+R1536)*INDEX(FTA_COEFFS,1,4)+(Q1535+R1535)*INDEX(FTA_COEFFS,1,5)+M1535*INDEX(FTA_COEFFS,1,6)+AC1539*AC1541</f>
        <v>#N/A</v>
      </c>
      <c r="AI1536" s="223" t="e">
        <f ca="1">INDEX(FTPCT_COEFFS,1,1)+P1536*INDEX(FTPCT_COEFFS,1,2)+F1536*INDEX(FTPCT_COEFFS,1,3)+G1535*INDEX(FTPCT_COEFFS,1,4)+AD1539*AD1541</f>
        <v>#N/A</v>
      </c>
      <c r="AJ1536" s="338" t="e">
        <f t="shared" ca="1" si="2646"/>
        <v>#N/A</v>
      </c>
      <c r="AK1536" s="55"/>
      <c r="AL1536" s="55"/>
      <c r="AM1536" s="55"/>
      <c r="AN1536" s="55"/>
      <c r="AO1536" s="55"/>
      <c r="AP1536" s="55"/>
      <c r="AQ1536" s="55"/>
      <c r="AR1536" s="55"/>
    </row>
    <row r="1537" spans="1:45" x14ac:dyDescent="0.3">
      <c r="A1537" s="54" t="e">
        <f ca="1">IF(D1535&gt;(D1536+(AVERAGE(V1535,W1535)-AVERAGE(V1536,W1536))/2)+2.5,C1535,IF(D1536&gt;(D1535+(AVERAGE(V1536,W1536)-AVERAGE(V1535,W1535))/2)+2.5,C1536,"Close"))</f>
        <v>#N/A</v>
      </c>
      <c r="B1537" s="64" t="e">
        <f ca="1">IF(D1536&gt;D1535,C1536,C1535)</f>
        <v>#N/A</v>
      </c>
      <c r="D1537" s="56"/>
      <c r="X1537" s="55"/>
      <c r="Y1537" s="55"/>
      <c r="Z1537" s="55"/>
      <c r="AA1537" s="55"/>
      <c r="AB1537" s="55"/>
      <c r="AC1537" s="337"/>
      <c r="AD1537" s="337"/>
      <c r="AE1537" s="337"/>
      <c r="AF1537" s="337"/>
      <c r="AG1537" s="337"/>
      <c r="AH1537" s="337"/>
      <c r="AI1537" s="337"/>
      <c r="AJ1537" s="337"/>
      <c r="AK1537" s="337"/>
      <c r="AL1537" s="337"/>
      <c r="AM1537" s="55"/>
      <c r="AN1537" s="55"/>
      <c r="AO1537" s="55"/>
      <c r="AP1537" s="55"/>
      <c r="AQ1537" s="55"/>
      <c r="AR1537" s="55"/>
      <c r="AS1537" s="55"/>
    </row>
    <row r="1538" spans="1:45" x14ac:dyDescent="0.3">
      <c r="X1538" s="54" t="s">
        <v>1305</v>
      </c>
      <c r="Y1538" s="54" t="s">
        <v>128</v>
      </c>
      <c r="Z1538" s="54" t="s">
        <v>157</v>
      </c>
      <c r="AA1538" s="54" t="s">
        <v>151</v>
      </c>
      <c r="AB1538" s="54" t="s">
        <v>1327</v>
      </c>
      <c r="AC1538" s="54" t="s">
        <v>129</v>
      </c>
      <c r="AD1538" s="54" t="s">
        <v>116</v>
      </c>
      <c r="AE1538" s="54"/>
      <c r="AF1538" s="54"/>
      <c r="AG1538" s="54"/>
      <c r="AH1538" s="54"/>
      <c r="AI1538" s="54"/>
      <c r="AJ1538" s="54"/>
      <c r="AK1538" s="54"/>
      <c r="AL1538" s="54"/>
      <c r="AM1538" s="54"/>
      <c r="AN1538" s="54"/>
      <c r="AO1538" s="54"/>
      <c r="AP1538" s="54"/>
      <c r="AQ1538" s="54"/>
      <c r="AR1538" s="54"/>
      <c r="AS1538" s="54"/>
    </row>
    <row r="1539" spans="1:45" x14ac:dyDescent="0.3">
      <c r="X1539" s="54"/>
      <c r="Y1539" s="54">
        <f t="shared" ref="Y1539:AD1539" si="2649">Y1532</f>
        <v>6.4436999999999998</v>
      </c>
      <c r="Z1539" s="54">
        <f t="shared" si="2649"/>
        <v>4.9371</v>
      </c>
      <c r="AA1539" s="54">
        <f t="shared" si="2649"/>
        <v>11.350300000000001</v>
      </c>
      <c r="AB1539" s="54">
        <f t="shared" si="2649"/>
        <v>7.1900000000000006E-2</v>
      </c>
      <c r="AC1539" s="54">
        <f t="shared" si="2649"/>
        <v>6.2766000000000002</v>
      </c>
      <c r="AD1539" s="54">
        <f t="shared" si="2649"/>
        <v>11.042999999999999</v>
      </c>
      <c r="AE1539" s="54"/>
      <c r="AF1539" s="336"/>
      <c r="AG1539" s="336"/>
      <c r="AH1539" s="336"/>
      <c r="AI1539" s="54"/>
      <c r="AJ1539" s="54"/>
      <c r="AK1539" s="54"/>
      <c r="AL1539" s="54"/>
      <c r="AM1539" s="54"/>
      <c r="AN1539" s="54"/>
      <c r="AO1539" s="54"/>
      <c r="AP1539" s="54"/>
      <c r="AQ1539" s="54"/>
      <c r="AR1539" s="54"/>
      <c r="AS1539" s="54"/>
    </row>
    <row r="1540" spans="1:45" x14ac:dyDescent="0.3">
      <c r="D1540" s="56"/>
      <c r="X1540" s="336"/>
      <c r="Y1540" s="336">
        <f t="shared" ca="1" si="2541"/>
        <v>0.10326585694262336</v>
      </c>
      <c r="Z1540" s="336">
        <f t="shared" ca="1" si="2541"/>
        <v>0.67355956489223834</v>
      </c>
      <c r="AA1540" s="336">
        <f t="shared" ca="1" si="2541"/>
        <v>2.5522769611013872E-2</v>
      </c>
      <c r="AB1540" s="336">
        <f t="shared" ca="1" si="2541"/>
        <v>2.7423385328286511E-2</v>
      </c>
      <c r="AC1540" s="336">
        <f t="shared" ca="1" si="2541"/>
        <v>-0.9742716863405233</v>
      </c>
      <c r="AD1540" s="336">
        <f t="shared" ca="1" si="2541"/>
        <v>3.5468255408263854E-3</v>
      </c>
      <c r="AE1540" s="336"/>
      <c r="AF1540" s="336"/>
      <c r="AG1540" s="336"/>
      <c r="AH1540" s="336"/>
      <c r="AI1540" s="54"/>
      <c r="AJ1540" s="54"/>
      <c r="AK1540" s="54"/>
      <c r="AL1540" s="336"/>
      <c r="AM1540" s="336"/>
      <c r="AN1540" s="336"/>
      <c r="AO1540" s="336"/>
      <c r="AP1540" s="54"/>
      <c r="AQ1540" s="336"/>
      <c r="AR1540" s="336"/>
      <c r="AS1540" s="336"/>
    </row>
    <row r="1541" spans="1:45" x14ac:dyDescent="0.3">
      <c r="C1541" s="54"/>
      <c r="D1541" s="56"/>
      <c r="Y1541" s="336">
        <f t="shared" ref="Y1541:AD1604" ca="1" si="2650">1.5*RAND()^2*IF(RAND()&gt;0.5,1,-1)</f>
        <v>0.12670765658150593</v>
      </c>
      <c r="Z1541" s="336">
        <f t="shared" ca="1" si="2650"/>
        <v>-0.22776035603018246</v>
      </c>
      <c r="AA1541" s="336">
        <f t="shared" ca="1" si="2650"/>
        <v>-0.15217536838827506</v>
      </c>
      <c r="AB1541" s="336">
        <f t="shared" ca="1" si="2650"/>
        <v>-0.1369760139272487</v>
      </c>
      <c r="AC1541" s="336">
        <f t="shared" ca="1" si="2650"/>
        <v>1.288553486213031</v>
      </c>
      <c r="AD1541" s="336">
        <f t="shared" ca="1" si="2650"/>
        <v>-1.3927449107650849</v>
      </c>
      <c r="AE1541" s="55"/>
      <c r="AF1541" s="55"/>
      <c r="AG1541" s="55"/>
      <c r="AH1541" s="55"/>
      <c r="AI1541" s="55"/>
      <c r="AJ1541" s="55"/>
      <c r="AK1541" s="55"/>
      <c r="AL1541" s="55"/>
      <c r="AM1541" s="55"/>
      <c r="AN1541" s="55"/>
      <c r="AO1541" s="55"/>
      <c r="AP1541" s="55"/>
      <c r="AQ1541" s="55"/>
      <c r="AR1541" s="55"/>
      <c r="AS1541" s="55"/>
    </row>
    <row r="1542" spans="1:45" x14ac:dyDescent="0.3">
      <c r="B1542" s="54" t="s">
        <v>172</v>
      </c>
      <c r="C1542" s="53">
        <f>C1535</f>
        <v>0</v>
      </c>
      <c r="D1542" s="56" t="e">
        <f t="shared" ref="D1542:D1543" ca="1" si="2651">AJ1542</f>
        <v>#N/A</v>
      </c>
      <c r="E1542" s="52" t="e">
        <f t="shared" ref="E1542:W1542" si="2652">E1535</f>
        <v>#N/A</v>
      </c>
      <c r="F1542" s="52" t="e">
        <f t="shared" si="2652"/>
        <v>#N/A</v>
      </c>
      <c r="G1542" s="52" t="e">
        <f t="shared" si="2652"/>
        <v>#N/A</v>
      </c>
      <c r="H1542" s="52" t="e">
        <f t="shared" si="2652"/>
        <v>#N/A</v>
      </c>
      <c r="I1542" s="52" t="e">
        <f t="shared" si="2652"/>
        <v>#N/A</v>
      </c>
      <c r="J1542" s="52" t="e">
        <f t="shared" si="2652"/>
        <v>#N/A</v>
      </c>
      <c r="K1542" s="52" t="e">
        <f t="shared" si="2652"/>
        <v>#N/A</v>
      </c>
      <c r="L1542" s="52" t="e">
        <f t="shared" si="2652"/>
        <v>#N/A</v>
      </c>
      <c r="M1542" s="52" t="e">
        <f t="shared" si="2652"/>
        <v>#N/A</v>
      </c>
      <c r="N1542" s="52" t="e">
        <f t="shared" si="2652"/>
        <v>#N/A</v>
      </c>
      <c r="O1542" s="52" t="e">
        <f t="shared" si="2652"/>
        <v>#N/A</v>
      </c>
      <c r="P1542" s="52" t="e">
        <f t="shared" si="2652"/>
        <v>#N/A</v>
      </c>
      <c r="Q1542" s="52" t="e">
        <f t="shared" si="2652"/>
        <v>#N/A</v>
      </c>
      <c r="R1542" s="52" t="e">
        <f t="shared" si="2652"/>
        <v>#N/A</v>
      </c>
      <c r="S1542" s="52" t="e">
        <f t="shared" si="2652"/>
        <v>#N/A</v>
      </c>
      <c r="T1542" s="52" t="e">
        <f t="shared" si="2652"/>
        <v>#N/A</v>
      </c>
      <c r="U1542" s="52" t="e">
        <f t="shared" si="2652"/>
        <v>#N/A</v>
      </c>
      <c r="V1542" s="52" t="e">
        <f t="shared" si="2652"/>
        <v>#N/A</v>
      </c>
      <c r="W1542" s="52" t="e">
        <f t="shared" si="2652"/>
        <v>#N/A</v>
      </c>
      <c r="X1542" s="55" t="e">
        <f t="shared" ref="X1542:X1543" si="2653">(H1542-(O1542*P1542)/100-3*(J1542*K1542)/100)/2</f>
        <v>#N/A</v>
      </c>
      <c r="Y1542" s="55" t="e">
        <f t="shared" ref="Y1542:Y1543" si="2654">SUM(X1542,(J1542*K1542/100))/(F1542/100)</f>
        <v>#N/A</v>
      </c>
      <c r="Z1542" s="55" t="e">
        <f t="shared" ref="Z1542" si="2655">U1542*0.5+U1543*0.5</f>
        <v>#N/A</v>
      </c>
      <c r="AA1542" s="55" t="e">
        <f t="shared" ref="AA1542:AA1543" si="2656">J1542/Y1542</f>
        <v>#N/A</v>
      </c>
      <c r="AB1542" s="336" t="e">
        <f t="shared" ref="AB1542:AB1543" si="2657">X1542/(Y1542-J1542)</f>
        <v>#N/A</v>
      </c>
      <c r="AC1542" s="223" t="e">
        <f ca="1">INDEX(FGA_COEFFS,1,1)+Z1542*INDEX(FGA_COEFFS,1,2)+Y1542*INDEX(FGA_COEFFS,1,3)+R1542*INDEX(FGA_COEFFS,1,4)+Q1543*INDEX(FGA_COEFFS,1,5)+S1542*INDEX(FGA_COEFFS,1,6)+T1543*INDEX(FGA_COEFFS,1,7)+M1543*INDEX(FGA_COEFFS,1,8)+Y1546*Y1547</f>
        <v>#N/A</v>
      </c>
      <c r="AD1542" s="223" t="e">
        <f ca="1">INDEX(THREEPTA_COEFFS,1,1)+AC1542*INDEX(THREEPTA_COEFFS,1,2)+J1542*INDEX(THREEPTA_COEFFS,1,3)+AA1542*INDEX(THREEPTA_COEFFS,1,4)+K1542*INDEX(THREEPTA_COEFFS,1,5)+L1543*INDEX(THREEPTA_COEFFS,1,6)+Z1546*Z1547</f>
        <v>#N/A</v>
      </c>
      <c r="AE1542" s="223" t="e">
        <f ca="1">INDEX(THREEPTPCT_COEFFS,1,1)+K1542*INDEX(THREEPTPCT_COEFFS,1,2)+L1543*INDEX(THREEPTPCT_COEFFS,1,3)+AA1546*AA1547</f>
        <v>#N/A</v>
      </c>
      <c r="AF1542" s="55" t="e">
        <f t="shared" ref="AF1542:AF1543" ca="1" si="2658">AC1542-AD1542</f>
        <v>#N/A</v>
      </c>
      <c r="AG1542" s="223" t="e">
        <f ca="1">INDEX(TWOPTPCT_COEFFS,1,1)+AB1542*INDEX(TWOPTPCT_COEFFS,1,2)+I1543*INDEX(TWOPTPCT_COEFFS,1,3)+G1543*INDEX(TWOPTPCT_COEFFS,1,4)+L1543*INDEX(TWOPTPCT_COEFFS,1,5)+AB1546*AB1547</f>
        <v>#N/A</v>
      </c>
      <c r="AH1542" s="223" t="e">
        <f ca="1">INDEX(FTA_COEFFS,1,1)+O1542*INDEX(FTA_COEFFS,1,2)+N1543*INDEX(FTA_COEFFS,1,3)+(Q1542+R1542)*INDEX(FTA_COEFFS,1,4)+(Q1543+R1543)*INDEX(FTA_COEFFS,1,5)+M1543*INDEX(FTA_COEFFS,1,6)+AC1546*AC1547</f>
        <v>#N/A</v>
      </c>
      <c r="AI1542" s="223" t="e">
        <f ca="1">INDEX(FTPCT_COEFFS,1,1)+P1542*INDEX(FTPCT_COEFFS,1,2)+F1542*INDEX(FTPCT_COEFFS,1,3)+G1543*INDEX(FTPCT_COEFFS,1,4)+AD1546*AD1547</f>
        <v>#N/A</v>
      </c>
      <c r="AJ1542" s="338" t="e">
        <f t="shared" ref="AJ1542:AJ1543" ca="1" si="2659">AD1542*AE1542/100+AF1542*AG1542+AH1542*AI1542/100</f>
        <v>#N/A</v>
      </c>
      <c r="AK1542" s="55"/>
      <c r="AL1542" s="55"/>
      <c r="AM1542" s="55"/>
      <c r="AN1542" s="55"/>
      <c r="AO1542" s="55"/>
      <c r="AP1542" s="55"/>
      <c r="AQ1542" s="55"/>
      <c r="AR1542" s="55"/>
    </row>
    <row r="1543" spans="1:45" x14ac:dyDescent="0.3">
      <c r="B1543" s="54" t="s">
        <v>175</v>
      </c>
      <c r="C1543" s="54">
        <f>C1536</f>
        <v>0</v>
      </c>
      <c r="D1543" s="56" t="e">
        <f t="shared" ca="1" si="2651"/>
        <v>#N/A</v>
      </c>
      <c r="E1543" s="52" t="e">
        <f t="shared" ref="E1543:W1543" si="2660">E1536</f>
        <v>#N/A</v>
      </c>
      <c r="F1543" s="52" t="e">
        <f t="shared" si="2660"/>
        <v>#N/A</v>
      </c>
      <c r="G1543" s="52" t="e">
        <f t="shared" si="2660"/>
        <v>#N/A</v>
      </c>
      <c r="H1543" s="52" t="e">
        <f t="shared" si="2660"/>
        <v>#N/A</v>
      </c>
      <c r="I1543" s="52" t="e">
        <f t="shared" si="2660"/>
        <v>#N/A</v>
      </c>
      <c r="J1543" s="52" t="e">
        <f t="shared" si="2660"/>
        <v>#N/A</v>
      </c>
      <c r="K1543" s="52" t="e">
        <f t="shared" si="2660"/>
        <v>#N/A</v>
      </c>
      <c r="L1543" s="52" t="e">
        <f t="shared" si="2660"/>
        <v>#N/A</v>
      </c>
      <c r="M1543" s="52" t="e">
        <f t="shared" si="2660"/>
        <v>#N/A</v>
      </c>
      <c r="N1543" s="52" t="e">
        <f t="shared" si="2660"/>
        <v>#N/A</v>
      </c>
      <c r="O1543" s="52" t="e">
        <f t="shared" si="2660"/>
        <v>#N/A</v>
      </c>
      <c r="P1543" s="52" t="e">
        <f t="shared" si="2660"/>
        <v>#N/A</v>
      </c>
      <c r="Q1543" s="52" t="e">
        <f t="shared" si="2660"/>
        <v>#N/A</v>
      </c>
      <c r="R1543" s="52" t="e">
        <f t="shared" si="2660"/>
        <v>#N/A</v>
      </c>
      <c r="S1543" s="52" t="e">
        <f t="shared" si="2660"/>
        <v>#N/A</v>
      </c>
      <c r="T1543" s="52" t="e">
        <f t="shared" si="2660"/>
        <v>#N/A</v>
      </c>
      <c r="U1543" s="52" t="e">
        <f t="shared" si="2660"/>
        <v>#N/A</v>
      </c>
      <c r="V1543" s="52" t="e">
        <f t="shared" si="2660"/>
        <v>#N/A</v>
      </c>
      <c r="W1543" s="52" t="e">
        <f t="shared" si="2660"/>
        <v>#N/A</v>
      </c>
      <c r="X1543" s="55" t="e">
        <f t="shared" si="2653"/>
        <v>#N/A</v>
      </c>
      <c r="Y1543" s="55" t="e">
        <f t="shared" si="2654"/>
        <v>#N/A</v>
      </c>
      <c r="Z1543" s="55" t="e">
        <f t="shared" ref="Z1543" si="2661">Z1542</f>
        <v>#N/A</v>
      </c>
      <c r="AA1543" s="55" t="e">
        <f t="shared" si="2656"/>
        <v>#N/A</v>
      </c>
      <c r="AB1543" s="336" t="e">
        <f t="shared" si="2657"/>
        <v>#N/A</v>
      </c>
      <c r="AC1543" s="223" t="e">
        <f ca="1">INDEX(FGA_COEFFS,1,1)+Z1543*INDEX(FGA_COEFFS,1,2)+Y1543*INDEX(FGA_COEFFS,1,3)+R1543*INDEX(FGA_COEFFS,1,4)+Q1542*INDEX(FGA_COEFFS,1,5)+S1543*INDEX(FGA_COEFFS,1,6)+T1542*INDEX(FGA_COEFFS,1,7)+M1542*INDEX(FGA_COEFFS,1,8)+Y1546*Y1548</f>
        <v>#N/A</v>
      </c>
      <c r="AD1543" s="223" t="e">
        <f ca="1">INDEX(THREEPTA_COEFFS,1,1)+AC1543*INDEX(THREEPTA_COEFFS,1,2)+J1543*INDEX(THREEPTA_COEFFS,1,3)+AA1543*INDEX(THREEPTA_COEFFS,1,4)+K1543*INDEX(THREEPTA_COEFFS,1,5)+L1542*INDEX(THREEPTA_COEFFS,1,6)+Z1546*Z1548</f>
        <v>#N/A</v>
      </c>
      <c r="AE1543" s="223" t="e">
        <f ca="1">INDEX(THREEPTPCT_COEFFS,1,1)+K1543*INDEX(THREEPTPCT_COEFFS,1,2)+L1542*INDEX(THREEPTPCT_COEFFS,1,3)+AA1546*AA1548</f>
        <v>#N/A</v>
      </c>
      <c r="AF1543" s="55" t="e">
        <f t="shared" ca="1" si="2658"/>
        <v>#N/A</v>
      </c>
      <c r="AG1543" s="223" t="e">
        <f ca="1">INDEX(TWOPTPCT_COEFFS,1,1)+AB1543*INDEX(TWOPTPCT_COEFFS,1,2)+I1542*INDEX(TWOPTPCT_COEFFS,1,3)+G1542*INDEX(TWOPTPCT_COEFFS,1,4)+L1542*INDEX(TWOPTPCT_COEFFS,1,5)+AB1546*AB1548</f>
        <v>#N/A</v>
      </c>
      <c r="AH1543" s="223" t="e">
        <f ca="1">INDEX(FTA_COEFFS,1,1)+O1543*INDEX(FTA_COEFFS,1,2)+N1542*INDEX(FTA_COEFFS,1,3)+(Q1543+R1543)*INDEX(FTA_COEFFS,1,4)+(Q1542+R1542)*INDEX(FTA_COEFFS,1,5)+M1542*INDEX(FTA_COEFFS,1,6)+AC1546*AC1548</f>
        <v>#N/A</v>
      </c>
      <c r="AI1543" s="223" t="e">
        <f ca="1">INDEX(FTPCT_COEFFS,1,1)+P1543*INDEX(FTPCT_COEFFS,1,2)+F1543*INDEX(FTPCT_COEFFS,1,3)+G1542*INDEX(FTPCT_COEFFS,1,4)+AD1546*AD1548</f>
        <v>#N/A</v>
      </c>
      <c r="AJ1543" s="338" t="e">
        <f t="shared" ca="1" si="2659"/>
        <v>#N/A</v>
      </c>
      <c r="AK1543" s="55"/>
      <c r="AL1543" s="55"/>
      <c r="AM1543" s="55"/>
      <c r="AN1543" s="55"/>
      <c r="AO1543" s="55"/>
      <c r="AP1543" s="55"/>
      <c r="AQ1543" s="55"/>
      <c r="AR1543" s="55"/>
    </row>
    <row r="1544" spans="1:45" x14ac:dyDescent="0.3">
      <c r="A1544" s="54" t="e">
        <f ca="1">IF(D1542&gt;(D1543+(AVERAGE(V1542,W1542)-AVERAGE(V1543,W1543))/2)+2.5,C1542,IF(D1543&gt;(D1542+(AVERAGE(V1543,W1543)-AVERAGE(V1542,W1542))/2)+2.5,C1543,"Close"))</f>
        <v>#N/A</v>
      </c>
      <c r="B1544" s="64" t="e">
        <f ca="1">IF(D1543&gt;D1542,C1543,C1542)</f>
        <v>#N/A</v>
      </c>
      <c r="D1544" s="56"/>
      <c r="X1544" s="55"/>
      <c r="Y1544" s="55"/>
      <c r="Z1544" s="55"/>
      <c r="AA1544" s="55"/>
      <c r="AB1544" s="55"/>
      <c r="AC1544" s="337"/>
      <c r="AD1544" s="337"/>
      <c r="AE1544" s="337"/>
      <c r="AF1544" s="337"/>
      <c r="AG1544" s="337"/>
      <c r="AH1544" s="337"/>
      <c r="AI1544" s="337"/>
      <c r="AJ1544" s="337"/>
      <c r="AK1544" s="337"/>
      <c r="AL1544" s="337"/>
      <c r="AM1544" s="55"/>
      <c r="AN1544" s="55"/>
      <c r="AO1544" s="55"/>
      <c r="AP1544" s="55"/>
      <c r="AQ1544" s="55"/>
      <c r="AR1544" s="55"/>
      <c r="AS1544" s="55"/>
    </row>
    <row r="1545" spans="1:45" x14ac:dyDescent="0.3">
      <c r="X1545" s="54" t="s">
        <v>1305</v>
      </c>
      <c r="Y1545" s="54" t="s">
        <v>128</v>
      </c>
      <c r="Z1545" s="54" t="s">
        <v>157</v>
      </c>
      <c r="AA1545" s="54" t="s">
        <v>151</v>
      </c>
      <c r="AB1545" s="54" t="s">
        <v>1327</v>
      </c>
      <c r="AC1545" s="54" t="s">
        <v>129</v>
      </c>
      <c r="AD1545" s="54" t="s">
        <v>116</v>
      </c>
      <c r="AE1545" s="54"/>
      <c r="AF1545" s="54"/>
      <c r="AG1545" s="54"/>
      <c r="AH1545" s="54"/>
      <c r="AI1545" s="54"/>
      <c r="AJ1545" s="54"/>
      <c r="AK1545" s="54"/>
      <c r="AL1545" s="54"/>
      <c r="AM1545" s="54"/>
      <c r="AN1545" s="54"/>
      <c r="AO1545" s="54"/>
      <c r="AP1545" s="54"/>
      <c r="AQ1545" s="54"/>
      <c r="AR1545" s="54"/>
      <c r="AS1545" s="54"/>
    </row>
    <row r="1546" spans="1:45" x14ac:dyDescent="0.3">
      <c r="X1546" s="54"/>
      <c r="Y1546" s="54">
        <f t="shared" ref="Y1546:AD1546" si="2662">Y1539</f>
        <v>6.4436999999999998</v>
      </c>
      <c r="Z1546" s="54">
        <f t="shared" si="2662"/>
        <v>4.9371</v>
      </c>
      <c r="AA1546" s="54">
        <f t="shared" si="2662"/>
        <v>11.350300000000001</v>
      </c>
      <c r="AB1546" s="54">
        <f t="shared" si="2662"/>
        <v>7.1900000000000006E-2</v>
      </c>
      <c r="AC1546" s="54">
        <f t="shared" si="2662"/>
        <v>6.2766000000000002</v>
      </c>
      <c r="AD1546" s="54">
        <f t="shared" si="2662"/>
        <v>11.042999999999999</v>
      </c>
      <c r="AE1546" s="54"/>
      <c r="AF1546" s="336"/>
      <c r="AG1546" s="336"/>
      <c r="AH1546" s="336"/>
      <c r="AI1546" s="54"/>
      <c r="AJ1546" s="54"/>
      <c r="AK1546" s="54"/>
      <c r="AL1546" s="54"/>
      <c r="AM1546" s="54"/>
      <c r="AN1546" s="54"/>
      <c r="AO1546" s="54"/>
      <c r="AP1546" s="54"/>
      <c r="AQ1546" s="54"/>
      <c r="AR1546" s="54"/>
      <c r="AS1546" s="54"/>
    </row>
    <row r="1547" spans="1:45" x14ac:dyDescent="0.3">
      <c r="D1547" s="56"/>
      <c r="X1547" s="336"/>
      <c r="Y1547" s="336">
        <f t="shared" ca="1" si="2650"/>
        <v>0.23402950117527282</v>
      </c>
      <c r="Z1547" s="336">
        <f t="shared" ca="1" si="2650"/>
        <v>-1.2518273313719306</v>
      </c>
      <c r="AA1547" s="336">
        <f t="shared" ca="1" si="2650"/>
        <v>6.2079095899686805E-2</v>
      </c>
      <c r="AB1547" s="336">
        <f t="shared" ca="1" si="2650"/>
        <v>-0.90515058240303214</v>
      </c>
      <c r="AC1547" s="336">
        <f t="shared" ca="1" si="2650"/>
        <v>0.9346055947240095</v>
      </c>
      <c r="AD1547" s="336">
        <f t="shared" ca="1" si="2650"/>
        <v>0.26169005011878999</v>
      </c>
      <c r="AE1547" s="336"/>
      <c r="AF1547" s="336"/>
      <c r="AG1547" s="336"/>
      <c r="AH1547" s="336"/>
      <c r="AI1547" s="54"/>
      <c r="AJ1547" s="54"/>
      <c r="AK1547" s="54"/>
      <c r="AL1547" s="336"/>
      <c r="AM1547" s="336"/>
      <c r="AN1547" s="336"/>
      <c r="AO1547" s="336"/>
      <c r="AP1547" s="54"/>
      <c r="AQ1547" s="336"/>
      <c r="AR1547" s="336"/>
      <c r="AS1547" s="336"/>
    </row>
    <row r="1548" spans="1:45" x14ac:dyDescent="0.3">
      <c r="C1548" s="54"/>
      <c r="D1548" s="56"/>
      <c r="Y1548" s="336">
        <f t="shared" ca="1" si="2650"/>
        <v>-0.45893011177056564</v>
      </c>
      <c r="Z1548" s="336">
        <f t="shared" ca="1" si="2650"/>
        <v>0.11825927677815126</v>
      </c>
      <c r="AA1548" s="336">
        <f t="shared" ca="1" si="2650"/>
        <v>-0.52589160757059905</v>
      </c>
      <c r="AB1548" s="336">
        <f t="shared" ca="1" si="2650"/>
        <v>-4.6577110374599433E-2</v>
      </c>
      <c r="AC1548" s="336">
        <f t="shared" ca="1" si="2650"/>
        <v>-8.1225320819173302E-2</v>
      </c>
      <c r="AD1548" s="336">
        <f t="shared" ca="1" si="2650"/>
        <v>-1.3497702433135608</v>
      </c>
      <c r="AE1548" s="55"/>
      <c r="AF1548" s="55"/>
      <c r="AG1548" s="55"/>
      <c r="AH1548" s="55"/>
      <c r="AI1548" s="55"/>
      <c r="AJ1548" s="55"/>
      <c r="AK1548" s="55"/>
      <c r="AL1548" s="55"/>
      <c r="AM1548" s="55"/>
      <c r="AN1548" s="55"/>
      <c r="AO1548" s="55"/>
      <c r="AP1548" s="55"/>
      <c r="AQ1548" s="55"/>
      <c r="AR1548" s="55"/>
      <c r="AS1548" s="55"/>
    </row>
    <row r="1549" spans="1:45" x14ac:dyDescent="0.3">
      <c r="B1549" s="54" t="s">
        <v>172</v>
      </c>
      <c r="C1549" s="53">
        <f>C1542</f>
        <v>0</v>
      </c>
      <c r="D1549" s="56" t="e">
        <f t="shared" ref="D1549:D1550" ca="1" si="2663">AJ1549</f>
        <v>#N/A</v>
      </c>
      <c r="E1549" s="52" t="e">
        <f t="shared" ref="E1549:W1549" si="2664">E1542</f>
        <v>#N/A</v>
      </c>
      <c r="F1549" s="52" t="e">
        <f t="shared" si="2664"/>
        <v>#N/A</v>
      </c>
      <c r="G1549" s="52" t="e">
        <f t="shared" si="2664"/>
        <v>#N/A</v>
      </c>
      <c r="H1549" s="52" t="e">
        <f t="shared" si="2664"/>
        <v>#N/A</v>
      </c>
      <c r="I1549" s="52" t="e">
        <f t="shared" si="2664"/>
        <v>#N/A</v>
      </c>
      <c r="J1549" s="52" t="e">
        <f t="shared" si="2664"/>
        <v>#N/A</v>
      </c>
      <c r="K1549" s="52" t="e">
        <f t="shared" si="2664"/>
        <v>#N/A</v>
      </c>
      <c r="L1549" s="52" t="e">
        <f t="shared" si="2664"/>
        <v>#N/A</v>
      </c>
      <c r="M1549" s="52" t="e">
        <f t="shared" si="2664"/>
        <v>#N/A</v>
      </c>
      <c r="N1549" s="52" t="e">
        <f t="shared" si="2664"/>
        <v>#N/A</v>
      </c>
      <c r="O1549" s="52" t="e">
        <f t="shared" si="2664"/>
        <v>#N/A</v>
      </c>
      <c r="P1549" s="52" t="e">
        <f t="shared" si="2664"/>
        <v>#N/A</v>
      </c>
      <c r="Q1549" s="52" t="e">
        <f t="shared" si="2664"/>
        <v>#N/A</v>
      </c>
      <c r="R1549" s="52" t="e">
        <f t="shared" si="2664"/>
        <v>#N/A</v>
      </c>
      <c r="S1549" s="52" t="e">
        <f t="shared" si="2664"/>
        <v>#N/A</v>
      </c>
      <c r="T1549" s="52" t="e">
        <f t="shared" si="2664"/>
        <v>#N/A</v>
      </c>
      <c r="U1549" s="52" t="e">
        <f t="shared" si="2664"/>
        <v>#N/A</v>
      </c>
      <c r="V1549" s="52" t="e">
        <f t="shared" si="2664"/>
        <v>#N/A</v>
      </c>
      <c r="W1549" s="52" t="e">
        <f t="shared" si="2664"/>
        <v>#N/A</v>
      </c>
      <c r="X1549" s="55" t="e">
        <f t="shared" ref="X1549:X1550" si="2665">(H1549-(O1549*P1549)/100-3*(J1549*K1549)/100)/2</f>
        <v>#N/A</v>
      </c>
      <c r="Y1549" s="55" t="e">
        <f t="shared" ref="Y1549:Y1550" si="2666">SUM(X1549,(J1549*K1549/100))/(F1549/100)</f>
        <v>#N/A</v>
      </c>
      <c r="Z1549" s="55" t="e">
        <f t="shared" ref="Z1549" si="2667">U1549*0.5+U1550*0.5</f>
        <v>#N/A</v>
      </c>
      <c r="AA1549" s="55" t="e">
        <f t="shared" ref="AA1549:AA1550" si="2668">J1549/Y1549</f>
        <v>#N/A</v>
      </c>
      <c r="AB1549" s="336" t="e">
        <f t="shared" ref="AB1549:AB1550" si="2669">X1549/(Y1549-J1549)</f>
        <v>#N/A</v>
      </c>
      <c r="AC1549" s="223" t="e">
        <f ca="1">INDEX(FGA_COEFFS,1,1)+Z1549*INDEX(FGA_COEFFS,1,2)+Y1549*INDEX(FGA_COEFFS,1,3)+R1549*INDEX(FGA_COEFFS,1,4)+Q1550*INDEX(FGA_COEFFS,1,5)+S1549*INDEX(FGA_COEFFS,1,6)+T1550*INDEX(FGA_COEFFS,1,7)+M1550*INDEX(FGA_COEFFS,1,8)+Y1553*Y1554</f>
        <v>#N/A</v>
      </c>
      <c r="AD1549" s="223" t="e">
        <f ca="1">INDEX(THREEPTA_COEFFS,1,1)+AC1549*INDEX(THREEPTA_COEFFS,1,2)+J1549*INDEX(THREEPTA_COEFFS,1,3)+AA1549*INDEX(THREEPTA_COEFFS,1,4)+K1549*INDEX(THREEPTA_COEFFS,1,5)+L1550*INDEX(THREEPTA_COEFFS,1,6)+Z1553*Z1554</f>
        <v>#N/A</v>
      </c>
      <c r="AE1549" s="223" t="e">
        <f ca="1">INDEX(THREEPTPCT_COEFFS,1,1)+K1549*INDEX(THREEPTPCT_COEFFS,1,2)+L1550*INDEX(THREEPTPCT_COEFFS,1,3)+AA1553*AA1554</f>
        <v>#N/A</v>
      </c>
      <c r="AF1549" s="55" t="e">
        <f t="shared" ref="AF1549:AF1550" ca="1" si="2670">AC1549-AD1549</f>
        <v>#N/A</v>
      </c>
      <c r="AG1549" s="223" t="e">
        <f ca="1">INDEX(TWOPTPCT_COEFFS,1,1)+AB1549*INDEX(TWOPTPCT_COEFFS,1,2)+I1550*INDEX(TWOPTPCT_COEFFS,1,3)+G1550*INDEX(TWOPTPCT_COEFFS,1,4)+L1550*INDEX(TWOPTPCT_COEFFS,1,5)+AB1553*AB1554</f>
        <v>#N/A</v>
      </c>
      <c r="AH1549" s="223" t="e">
        <f ca="1">INDEX(FTA_COEFFS,1,1)+O1549*INDEX(FTA_COEFFS,1,2)+N1550*INDEX(FTA_COEFFS,1,3)+(Q1549+R1549)*INDEX(FTA_COEFFS,1,4)+(Q1550+R1550)*INDEX(FTA_COEFFS,1,5)+M1550*INDEX(FTA_COEFFS,1,6)+AC1553*AC1554</f>
        <v>#N/A</v>
      </c>
      <c r="AI1549" s="223" t="e">
        <f ca="1">INDEX(FTPCT_COEFFS,1,1)+P1549*INDEX(FTPCT_COEFFS,1,2)+F1549*INDEX(FTPCT_COEFFS,1,3)+G1550*INDEX(FTPCT_COEFFS,1,4)+AD1553*AD1554</f>
        <v>#N/A</v>
      </c>
      <c r="AJ1549" s="338" t="e">
        <f t="shared" ref="AJ1549:AJ1550" ca="1" si="2671">AD1549*AE1549/100+AF1549*AG1549+AH1549*AI1549/100</f>
        <v>#N/A</v>
      </c>
      <c r="AK1549" s="55"/>
      <c r="AL1549" s="55"/>
      <c r="AM1549" s="55"/>
      <c r="AN1549" s="55"/>
      <c r="AO1549" s="55"/>
      <c r="AP1549" s="55"/>
      <c r="AQ1549" s="55"/>
      <c r="AR1549" s="55"/>
    </row>
    <row r="1550" spans="1:45" x14ac:dyDescent="0.3">
      <c r="B1550" s="54" t="s">
        <v>175</v>
      </c>
      <c r="C1550" s="54">
        <f>C1543</f>
        <v>0</v>
      </c>
      <c r="D1550" s="56" t="e">
        <f t="shared" ca="1" si="2663"/>
        <v>#N/A</v>
      </c>
      <c r="E1550" s="52" t="e">
        <f t="shared" ref="E1550:W1550" si="2672">E1543</f>
        <v>#N/A</v>
      </c>
      <c r="F1550" s="52" t="e">
        <f t="shared" si="2672"/>
        <v>#N/A</v>
      </c>
      <c r="G1550" s="52" t="e">
        <f t="shared" si="2672"/>
        <v>#N/A</v>
      </c>
      <c r="H1550" s="52" t="e">
        <f t="shared" si="2672"/>
        <v>#N/A</v>
      </c>
      <c r="I1550" s="52" t="e">
        <f t="shared" si="2672"/>
        <v>#N/A</v>
      </c>
      <c r="J1550" s="52" t="e">
        <f t="shared" si="2672"/>
        <v>#N/A</v>
      </c>
      <c r="K1550" s="52" t="e">
        <f t="shared" si="2672"/>
        <v>#N/A</v>
      </c>
      <c r="L1550" s="52" t="e">
        <f t="shared" si="2672"/>
        <v>#N/A</v>
      </c>
      <c r="M1550" s="52" t="e">
        <f t="shared" si="2672"/>
        <v>#N/A</v>
      </c>
      <c r="N1550" s="52" t="e">
        <f t="shared" si="2672"/>
        <v>#N/A</v>
      </c>
      <c r="O1550" s="52" t="e">
        <f t="shared" si="2672"/>
        <v>#N/A</v>
      </c>
      <c r="P1550" s="52" t="e">
        <f t="shared" si="2672"/>
        <v>#N/A</v>
      </c>
      <c r="Q1550" s="52" t="e">
        <f t="shared" si="2672"/>
        <v>#N/A</v>
      </c>
      <c r="R1550" s="52" t="e">
        <f t="shared" si="2672"/>
        <v>#N/A</v>
      </c>
      <c r="S1550" s="52" t="e">
        <f t="shared" si="2672"/>
        <v>#N/A</v>
      </c>
      <c r="T1550" s="52" t="e">
        <f t="shared" si="2672"/>
        <v>#N/A</v>
      </c>
      <c r="U1550" s="52" t="e">
        <f t="shared" si="2672"/>
        <v>#N/A</v>
      </c>
      <c r="V1550" s="52" t="e">
        <f t="shared" si="2672"/>
        <v>#N/A</v>
      </c>
      <c r="W1550" s="52" t="e">
        <f t="shared" si="2672"/>
        <v>#N/A</v>
      </c>
      <c r="X1550" s="55" t="e">
        <f t="shared" si="2665"/>
        <v>#N/A</v>
      </c>
      <c r="Y1550" s="55" t="e">
        <f t="shared" si="2666"/>
        <v>#N/A</v>
      </c>
      <c r="Z1550" s="55" t="e">
        <f t="shared" ref="Z1550" si="2673">Z1549</f>
        <v>#N/A</v>
      </c>
      <c r="AA1550" s="55" t="e">
        <f t="shared" si="2668"/>
        <v>#N/A</v>
      </c>
      <c r="AB1550" s="336" t="e">
        <f t="shared" si="2669"/>
        <v>#N/A</v>
      </c>
      <c r="AC1550" s="223" t="e">
        <f ca="1">INDEX(FGA_COEFFS,1,1)+Z1550*INDEX(FGA_COEFFS,1,2)+Y1550*INDEX(FGA_COEFFS,1,3)+R1550*INDEX(FGA_COEFFS,1,4)+Q1549*INDEX(FGA_COEFFS,1,5)+S1550*INDEX(FGA_COEFFS,1,6)+T1549*INDEX(FGA_COEFFS,1,7)+M1549*INDEX(FGA_COEFFS,1,8)+Y1553*Y1555</f>
        <v>#N/A</v>
      </c>
      <c r="AD1550" s="223" t="e">
        <f ca="1">INDEX(THREEPTA_COEFFS,1,1)+AC1550*INDEX(THREEPTA_COEFFS,1,2)+J1550*INDEX(THREEPTA_COEFFS,1,3)+AA1550*INDEX(THREEPTA_COEFFS,1,4)+K1550*INDEX(THREEPTA_COEFFS,1,5)+L1549*INDEX(THREEPTA_COEFFS,1,6)+Z1553*Z1555</f>
        <v>#N/A</v>
      </c>
      <c r="AE1550" s="223" t="e">
        <f ca="1">INDEX(THREEPTPCT_COEFFS,1,1)+K1550*INDEX(THREEPTPCT_COEFFS,1,2)+L1549*INDEX(THREEPTPCT_COEFFS,1,3)+AA1553*AA1555</f>
        <v>#N/A</v>
      </c>
      <c r="AF1550" s="55" t="e">
        <f t="shared" ca="1" si="2670"/>
        <v>#N/A</v>
      </c>
      <c r="AG1550" s="223" t="e">
        <f ca="1">INDEX(TWOPTPCT_COEFFS,1,1)+AB1550*INDEX(TWOPTPCT_COEFFS,1,2)+I1549*INDEX(TWOPTPCT_COEFFS,1,3)+G1549*INDEX(TWOPTPCT_COEFFS,1,4)+L1549*INDEX(TWOPTPCT_COEFFS,1,5)+AB1553*AB1555</f>
        <v>#N/A</v>
      </c>
      <c r="AH1550" s="223" t="e">
        <f ca="1">INDEX(FTA_COEFFS,1,1)+O1550*INDEX(FTA_COEFFS,1,2)+N1549*INDEX(FTA_COEFFS,1,3)+(Q1550+R1550)*INDEX(FTA_COEFFS,1,4)+(Q1549+R1549)*INDEX(FTA_COEFFS,1,5)+M1549*INDEX(FTA_COEFFS,1,6)+AC1553*AC1555</f>
        <v>#N/A</v>
      </c>
      <c r="AI1550" s="223" t="e">
        <f ca="1">INDEX(FTPCT_COEFFS,1,1)+P1550*INDEX(FTPCT_COEFFS,1,2)+F1550*INDEX(FTPCT_COEFFS,1,3)+G1549*INDEX(FTPCT_COEFFS,1,4)+AD1553*AD1555</f>
        <v>#N/A</v>
      </c>
      <c r="AJ1550" s="338" t="e">
        <f t="shared" ca="1" si="2671"/>
        <v>#N/A</v>
      </c>
      <c r="AK1550" s="55"/>
      <c r="AL1550" s="55"/>
      <c r="AM1550" s="55"/>
      <c r="AN1550" s="55"/>
      <c r="AO1550" s="55"/>
      <c r="AP1550" s="55"/>
      <c r="AQ1550" s="55"/>
      <c r="AR1550" s="55"/>
    </row>
    <row r="1551" spans="1:45" x14ac:dyDescent="0.3">
      <c r="A1551" s="54" t="e">
        <f ca="1">IF(D1549&gt;(D1550+(AVERAGE(V1549,W1549)-AVERAGE(V1550,W1550))/2)+2.5,C1549,IF(D1550&gt;(D1549+(AVERAGE(V1550,W1550)-AVERAGE(V1549,W1549))/2)+2.5,C1550,"Close"))</f>
        <v>#N/A</v>
      </c>
      <c r="B1551" s="64" t="e">
        <f ca="1">IF(D1550&gt;D1549,C1550,C1549)</f>
        <v>#N/A</v>
      </c>
      <c r="D1551" s="56"/>
      <c r="X1551" s="55"/>
      <c r="Y1551" s="55"/>
      <c r="Z1551" s="55"/>
      <c r="AA1551" s="55"/>
      <c r="AB1551" s="55"/>
      <c r="AC1551" s="337"/>
      <c r="AD1551" s="337"/>
      <c r="AE1551" s="337"/>
      <c r="AF1551" s="337"/>
      <c r="AG1551" s="337"/>
      <c r="AH1551" s="337"/>
      <c r="AI1551" s="337"/>
      <c r="AJ1551" s="337"/>
      <c r="AK1551" s="337"/>
      <c r="AL1551" s="337"/>
      <c r="AM1551" s="55"/>
      <c r="AN1551" s="55"/>
      <c r="AO1551" s="55"/>
      <c r="AP1551" s="55"/>
      <c r="AQ1551" s="55"/>
      <c r="AR1551" s="55"/>
      <c r="AS1551" s="55"/>
    </row>
    <row r="1552" spans="1:45" x14ac:dyDescent="0.3">
      <c r="X1552" s="54" t="s">
        <v>1305</v>
      </c>
      <c r="Y1552" s="54" t="s">
        <v>128</v>
      </c>
      <c r="Z1552" s="54" t="s">
        <v>157</v>
      </c>
      <c r="AA1552" s="54" t="s">
        <v>151</v>
      </c>
      <c r="AB1552" s="54" t="s">
        <v>1327</v>
      </c>
      <c r="AC1552" s="54" t="s">
        <v>129</v>
      </c>
      <c r="AD1552" s="54" t="s">
        <v>116</v>
      </c>
      <c r="AE1552" s="54"/>
      <c r="AF1552" s="54"/>
      <c r="AG1552" s="54"/>
      <c r="AH1552" s="54"/>
      <c r="AI1552" s="54"/>
      <c r="AJ1552" s="54"/>
      <c r="AK1552" s="54"/>
      <c r="AL1552" s="54"/>
      <c r="AM1552" s="54"/>
      <c r="AN1552" s="54"/>
      <c r="AO1552" s="54"/>
      <c r="AP1552" s="54"/>
      <c r="AQ1552" s="54"/>
      <c r="AR1552" s="54"/>
      <c r="AS1552" s="54"/>
    </row>
    <row r="1553" spans="1:45" x14ac:dyDescent="0.3">
      <c r="X1553" s="54"/>
      <c r="Y1553" s="54">
        <f t="shared" ref="Y1553:AD1553" si="2674">Y1546</f>
        <v>6.4436999999999998</v>
      </c>
      <c r="Z1553" s="54">
        <f t="shared" si="2674"/>
        <v>4.9371</v>
      </c>
      <c r="AA1553" s="54">
        <f t="shared" si="2674"/>
        <v>11.350300000000001</v>
      </c>
      <c r="AB1553" s="54">
        <f t="shared" si="2674"/>
        <v>7.1900000000000006E-2</v>
      </c>
      <c r="AC1553" s="54">
        <f t="shared" si="2674"/>
        <v>6.2766000000000002</v>
      </c>
      <c r="AD1553" s="54">
        <f t="shared" si="2674"/>
        <v>11.042999999999999</v>
      </c>
      <c r="AE1553" s="54"/>
      <c r="AF1553" s="336"/>
      <c r="AG1553" s="336"/>
      <c r="AH1553" s="336"/>
      <c r="AI1553" s="54"/>
      <c r="AJ1553" s="54"/>
      <c r="AK1553" s="54"/>
      <c r="AL1553" s="54"/>
      <c r="AM1553" s="54"/>
      <c r="AN1553" s="54"/>
      <c r="AO1553" s="54"/>
      <c r="AP1553" s="54"/>
      <c r="AQ1553" s="54"/>
      <c r="AR1553" s="54"/>
      <c r="AS1553" s="54"/>
    </row>
    <row r="1554" spans="1:45" x14ac:dyDescent="0.3">
      <c r="D1554" s="56"/>
      <c r="X1554" s="336"/>
      <c r="Y1554" s="336">
        <f t="shared" ca="1" si="2650"/>
        <v>9.8238109487622433E-2</v>
      </c>
      <c r="Z1554" s="336">
        <f t="shared" ca="1" si="2650"/>
        <v>0.54046600425507019</v>
      </c>
      <c r="AA1554" s="336">
        <f t="shared" ca="1" si="2650"/>
        <v>-0.50213024790389071</v>
      </c>
      <c r="AB1554" s="336">
        <f t="shared" ca="1" si="2650"/>
        <v>-0.29073494646983944</v>
      </c>
      <c r="AC1554" s="336">
        <f t="shared" ca="1" si="2650"/>
        <v>1.3034807982875112</v>
      </c>
      <c r="AD1554" s="336">
        <f t="shared" ca="1" si="2650"/>
        <v>-0.28556769931253301</v>
      </c>
      <c r="AE1554" s="336"/>
      <c r="AF1554" s="336"/>
      <c r="AG1554" s="336"/>
      <c r="AH1554" s="336"/>
      <c r="AI1554" s="54"/>
      <c r="AJ1554" s="54"/>
      <c r="AK1554" s="54"/>
      <c r="AL1554" s="336"/>
      <c r="AM1554" s="336"/>
      <c r="AN1554" s="336"/>
      <c r="AO1554" s="336"/>
      <c r="AP1554" s="54"/>
      <c r="AQ1554" s="336"/>
      <c r="AR1554" s="336"/>
      <c r="AS1554" s="336"/>
    </row>
    <row r="1555" spans="1:45" x14ac:dyDescent="0.3">
      <c r="C1555" s="54"/>
      <c r="D1555" s="56"/>
      <c r="Y1555" s="336">
        <f t="shared" ca="1" si="2650"/>
        <v>-0.42669021958735598</v>
      </c>
      <c r="Z1555" s="336">
        <f t="shared" ca="1" si="2650"/>
        <v>0.20778668650930188</v>
      </c>
      <c r="AA1555" s="336">
        <f t="shared" ca="1" si="2650"/>
        <v>-0.49342854196700625</v>
      </c>
      <c r="AB1555" s="336">
        <f t="shared" ca="1" si="2650"/>
        <v>-0.46098671178271516</v>
      </c>
      <c r="AC1555" s="336">
        <f t="shared" ca="1" si="2650"/>
        <v>-0.69436446561172183</v>
      </c>
      <c r="AD1555" s="336">
        <f t="shared" ca="1" si="2650"/>
        <v>-0.25628116141704671</v>
      </c>
      <c r="AE1555" s="55"/>
      <c r="AF1555" s="55"/>
      <c r="AG1555" s="55"/>
      <c r="AH1555" s="55"/>
      <c r="AI1555" s="55"/>
      <c r="AJ1555" s="55"/>
      <c r="AK1555" s="55"/>
      <c r="AL1555" s="55"/>
      <c r="AM1555" s="55"/>
      <c r="AN1555" s="55"/>
      <c r="AO1555" s="55"/>
      <c r="AP1555" s="55"/>
      <c r="AQ1555" s="55"/>
      <c r="AR1555" s="55"/>
      <c r="AS1555" s="55"/>
    </row>
    <row r="1556" spans="1:45" x14ac:dyDescent="0.3">
      <c r="B1556" s="54" t="s">
        <v>172</v>
      </c>
      <c r="C1556" s="53">
        <f>C1549</f>
        <v>0</v>
      </c>
      <c r="D1556" s="56" t="e">
        <f t="shared" ref="D1556:D1557" ca="1" si="2675">AJ1556</f>
        <v>#N/A</v>
      </c>
      <c r="E1556" s="52" t="e">
        <f t="shared" ref="E1556:W1556" si="2676">E1549</f>
        <v>#N/A</v>
      </c>
      <c r="F1556" s="52" t="e">
        <f t="shared" si="2676"/>
        <v>#N/A</v>
      </c>
      <c r="G1556" s="52" t="e">
        <f t="shared" si="2676"/>
        <v>#N/A</v>
      </c>
      <c r="H1556" s="52" t="e">
        <f t="shared" si="2676"/>
        <v>#N/A</v>
      </c>
      <c r="I1556" s="52" t="e">
        <f t="shared" si="2676"/>
        <v>#N/A</v>
      </c>
      <c r="J1556" s="52" t="e">
        <f t="shared" si="2676"/>
        <v>#N/A</v>
      </c>
      <c r="K1556" s="52" t="e">
        <f t="shared" si="2676"/>
        <v>#N/A</v>
      </c>
      <c r="L1556" s="52" t="e">
        <f t="shared" si="2676"/>
        <v>#N/A</v>
      </c>
      <c r="M1556" s="52" t="e">
        <f t="shared" si="2676"/>
        <v>#N/A</v>
      </c>
      <c r="N1556" s="52" t="e">
        <f t="shared" si="2676"/>
        <v>#N/A</v>
      </c>
      <c r="O1556" s="52" t="e">
        <f t="shared" si="2676"/>
        <v>#N/A</v>
      </c>
      <c r="P1556" s="52" t="e">
        <f t="shared" si="2676"/>
        <v>#N/A</v>
      </c>
      <c r="Q1556" s="52" t="e">
        <f t="shared" si="2676"/>
        <v>#N/A</v>
      </c>
      <c r="R1556" s="52" t="e">
        <f t="shared" si="2676"/>
        <v>#N/A</v>
      </c>
      <c r="S1556" s="52" t="e">
        <f t="shared" si="2676"/>
        <v>#N/A</v>
      </c>
      <c r="T1556" s="52" t="e">
        <f t="shared" si="2676"/>
        <v>#N/A</v>
      </c>
      <c r="U1556" s="52" t="e">
        <f t="shared" si="2676"/>
        <v>#N/A</v>
      </c>
      <c r="V1556" s="52" t="e">
        <f t="shared" si="2676"/>
        <v>#N/A</v>
      </c>
      <c r="W1556" s="52" t="e">
        <f t="shared" si="2676"/>
        <v>#N/A</v>
      </c>
      <c r="X1556" s="55" t="e">
        <f t="shared" ref="X1556:X1557" si="2677">(H1556-(O1556*P1556)/100-3*(J1556*K1556)/100)/2</f>
        <v>#N/A</v>
      </c>
      <c r="Y1556" s="55" t="e">
        <f t="shared" ref="Y1556:Y1557" si="2678">SUM(X1556,(J1556*K1556/100))/(F1556/100)</f>
        <v>#N/A</v>
      </c>
      <c r="Z1556" s="55" t="e">
        <f t="shared" ref="Z1556" si="2679">U1556*0.5+U1557*0.5</f>
        <v>#N/A</v>
      </c>
      <c r="AA1556" s="55" t="e">
        <f t="shared" ref="AA1556:AA1557" si="2680">J1556/Y1556</f>
        <v>#N/A</v>
      </c>
      <c r="AB1556" s="336" t="e">
        <f t="shared" ref="AB1556:AB1557" si="2681">X1556/(Y1556-J1556)</f>
        <v>#N/A</v>
      </c>
      <c r="AC1556" s="223" t="e">
        <f ca="1">INDEX(FGA_COEFFS,1,1)+Z1556*INDEX(FGA_COEFFS,1,2)+Y1556*INDEX(FGA_COEFFS,1,3)+R1556*INDEX(FGA_COEFFS,1,4)+Q1557*INDEX(FGA_COEFFS,1,5)+S1556*INDEX(FGA_COEFFS,1,6)+T1557*INDEX(FGA_COEFFS,1,7)+M1557*INDEX(FGA_COEFFS,1,8)+Y1560*Y1561</f>
        <v>#N/A</v>
      </c>
      <c r="AD1556" s="223" t="e">
        <f ca="1">INDEX(THREEPTA_COEFFS,1,1)+AC1556*INDEX(THREEPTA_COEFFS,1,2)+J1556*INDEX(THREEPTA_COEFFS,1,3)+AA1556*INDEX(THREEPTA_COEFFS,1,4)+K1556*INDEX(THREEPTA_COEFFS,1,5)+L1557*INDEX(THREEPTA_COEFFS,1,6)+Z1560*Z1561</f>
        <v>#N/A</v>
      </c>
      <c r="AE1556" s="223" t="e">
        <f ca="1">INDEX(THREEPTPCT_COEFFS,1,1)+K1556*INDEX(THREEPTPCT_COEFFS,1,2)+L1557*INDEX(THREEPTPCT_COEFFS,1,3)+AA1560*AA1561</f>
        <v>#N/A</v>
      </c>
      <c r="AF1556" s="55" t="e">
        <f t="shared" ref="AF1556:AF1557" ca="1" si="2682">AC1556-AD1556</f>
        <v>#N/A</v>
      </c>
      <c r="AG1556" s="223" t="e">
        <f ca="1">INDEX(TWOPTPCT_COEFFS,1,1)+AB1556*INDEX(TWOPTPCT_COEFFS,1,2)+I1557*INDEX(TWOPTPCT_COEFFS,1,3)+G1557*INDEX(TWOPTPCT_COEFFS,1,4)+L1557*INDEX(TWOPTPCT_COEFFS,1,5)+AB1560*AB1561</f>
        <v>#N/A</v>
      </c>
      <c r="AH1556" s="223" t="e">
        <f ca="1">INDEX(FTA_COEFFS,1,1)+O1556*INDEX(FTA_COEFFS,1,2)+N1557*INDEX(FTA_COEFFS,1,3)+(Q1556+R1556)*INDEX(FTA_COEFFS,1,4)+(Q1557+R1557)*INDEX(FTA_COEFFS,1,5)+M1557*INDEX(FTA_COEFFS,1,6)+AC1560*AC1561</f>
        <v>#N/A</v>
      </c>
      <c r="AI1556" s="223" t="e">
        <f ca="1">INDEX(FTPCT_COEFFS,1,1)+P1556*INDEX(FTPCT_COEFFS,1,2)+F1556*INDEX(FTPCT_COEFFS,1,3)+G1557*INDEX(FTPCT_COEFFS,1,4)+AD1560*AD1561</f>
        <v>#N/A</v>
      </c>
      <c r="AJ1556" s="338" t="e">
        <f t="shared" ref="AJ1556:AJ1557" ca="1" si="2683">AD1556*AE1556/100+AF1556*AG1556+AH1556*AI1556/100</f>
        <v>#N/A</v>
      </c>
      <c r="AK1556" s="55"/>
      <c r="AL1556" s="55"/>
      <c r="AM1556" s="55"/>
      <c r="AN1556" s="55"/>
      <c r="AO1556" s="55"/>
      <c r="AP1556" s="55"/>
      <c r="AQ1556" s="55"/>
      <c r="AR1556" s="55"/>
    </row>
    <row r="1557" spans="1:45" x14ac:dyDescent="0.3">
      <c r="B1557" s="54" t="s">
        <v>175</v>
      </c>
      <c r="C1557" s="54">
        <f>C1550</f>
        <v>0</v>
      </c>
      <c r="D1557" s="56" t="e">
        <f t="shared" ca="1" si="2675"/>
        <v>#N/A</v>
      </c>
      <c r="E1557" s="52" t="e">
        <f t="shared" ref="E1557:W1557" si="2684">E1550</f>
        <v>#N/A</v>
      </c>
      <c r="F1557" s="52" t="e">
        <f t="shared" si="2684"/>
        <v>#N/A</v>
      </c>
      <c r="G1557" s="52" t="e">
        <f t="shared" si="2684"/>
        <v>#N/A</v>
      </c>
      <c r="H1557" s="52" t="e">
        <f t="shared" si="2684"/>
        <v>#N/A</v>
      </c>
      <c r="I1557" s="52" t="e">
        <f t="shared" si="2684"/>
        <v>#N/A</v>
      </c>
      <c r="J1557" s="52" t="e">
        <f t="shared" si="2684"/>
        <v>#N/A</v>
      </c>
      <c r="K1557" s="52" t="e">
        <f t="shared" si="2684"/>
        <v>#N/A</v>
      </c>
      <c r="L1557" s="52" t="e">
        <f t="shared" si="2684"/>
        <v>#N/A</v>
      </c>
      <c r="M1557" s="52" t="e">
        <f t="shared" si="2684"/>
        <v>#N/A</v>
      </c>
      <c r="N1557" s="52" t="e">
        <f t="shared" si="2684"/>
        <v>#N/A</v>
      </c>
      <c r="O1557" s="52" t="e">
        <f t="shared" si="2684"/>
        <v>#N/A</v>
      </c>
      <c r="P1557" s="52" t="e">
        <f t="shared" si="2684"/>
        <v>#N/A</v>
      </c>
      <c r="Q1557" s="52" t="e">
        <f t="shared" si="2684"/>
        <v>#N/A</v>
      </c>
      <c r="R1557" s="52" t="e">
        <f t="shared" si="2684"/>
        <v>#N/A</v>
      </c>
      <c r="S1557" s="52" t="e">
        <f t="shared" si="2684"/>
        <v>#N/A</v>
      </c>
      <c r="T1557" s="52" t="e">
        <f t="shared" si="2684"/>
        <v>#N/A</v>
      </c>
      <c r="U1557" s="52" t="e">
        <f t="shared" si="2684"/>
        <v>#N/A</v>
      </c>
      <c r="V1557" s="52" t="e">
        <f t="shared" si="2684"/>
        <v>#N/A</v>
      </c>
      <c r="W1557" s="52" t="e">
        <f t="shared" si="2684"/>
        <v>#N/A</v>
      </c>
      <c r="X1557" s="55" t="e">
        <f t="shared" si="2677"/>
        <v>#N/A</v>
      </c>
      <c r="Y1557" s="55" t="e">
        <f t="shared" si="2678"/>
        <v>#N/A</v>
      </c>
      <c r="Z1557" s="55" t="e">
        <f t="shared" ref="Z1557" si="2685">Z1556</f>
        <v>#N/A</v>
      </c>
      <c r="AA1557" s="55" t="e">
        <f t="shared" si="2680"/>
        <v>#N/A</v>
      </c>
      <c r="AB1557" s="336" t="e">
        <f t="shared" si="2681"/>
        <v>#N/A</v>
      </c>
      <c r="AC1557" s="223" t="e">
        <f ca="1">INDEX(FGA_COEFFS,1,1)+Z1557*INDEX(FGA_COEFFS,1,2)+Y1557*INDEX(FGA_COEFFS,1,3)+R1557*INDEX(FGA_COEFFS,1,4)+Q1556*INDEX(FGA_COEFFS,1,5)+S1557*INDEX(FGA_COEFFS,1,6)+T1556*INDEX(FGA_COEFFS,1,7)+M1556*INDEX(FGA_COEFFS,1,8)+Y1560*Y1562</f>
        <v>#N/A</v>
      </c>
      <c r="AD1557" s="223" t="e">
        <f ca="1">INDEX(THREEPTA_COEFFS,1,1)+AC1557*INDEX(THREEPTA_COEFFS,1,2)+J1557*INDEX(THREEPTA_COEFFS,1,3)+AA1557*INDEX(THREEPTA_COEFFS,1,4)+K1557*INDEX(THREEPTA_COEFFS,1,5)+L1556*INDEX(THREEPTA_COEFFS,1,6)+Z1560*Z1562</f>
        <v>#N/A</v>
      </c>
      <c r="AE1557" s="223" t="e">
        <f ca="1">INDEX(THREEPTPCT_COEFFS,1,1)+K1557*INDEX(THREEPTPCT_COEFFS,1,2)+L1556*INDEX(THREEPTPCT_COEFFS,1,3)+AA1560*AA1562</f>
        <v>#N/A</v>
      </c>
      <c r="AF1557" s="55" t="e">
        <f t="shared" ca="1" si="2682"/>
        <v>#N/A</v>
      </c>
      <c r="AG1557" s="223" t="e">
        <f ca="1">INDEX(TWOPTPCT_COEFFS,1,1)+AB1557*INDEX(TWOPTPCT_COEFFS,1,2)+I1556*INDEX(TWOPTPCT_COEFFS,1,3)+G1556*INDEX(TWOPTPCT_COEFFS,1,4)+L1556*INDEX(TWOPTPCT_COEFFS,1,5)+AB1560*AB1562</f>
        <v>#N/A</v>
      </c>
      <c r="AH1557" s="223" t="e">
        <f ca="1">INDEX(FTA_COEFFS,1,1)+O1557*INDEX(FTA_COEFFS,1,2)+N1556*INDEX(FTA_COEFFS,1,3)+(Q1557+R1557)*INDEX(FTA_COEFFS,1,4)+(Q1556+R1556)*INDEX(FTA_COEFFS,1,5)+M1556*INDEX(FTA_COEFFS,1,6)+AC1560*AC1562</f>
        <v>#N/A</v>
      </c>
      <c r="AI1557" s="223" t="e">
        <f ca="1">INDEX(FTPCT_COEFFS,1,1)+P1557*INDEX(FTPCT_COEFFS,1,2)+F1557*INDEX(FTPCT_COEFFS,1,3)+G1556*INDEX(FTPCT_COEFFS,1,4)+AD1560*AD1562</f>
        <v>#N/A</v>
      </c>
      <c r="AJ1557" s="338" t="e">
        <f t="shared" ca="1" si="2683"/>
        <v>#N/A</v>
      </c>
      <c r="AK1557" s="55"/>
      <c r="AL1557" s="55"/>
      <c r="AM1557" s="55"/>
      <c r="AN1557" s="55"/>
      <c r="AO1557" s="55"/>
      <c r="AP1557" s="55"/>
      <c r="AQ1557" s="55"/>
      <c r="AR1557" s="55"/>
    </row>
    <row r="1558" spans="1:45" x14ac:dyDescent="0.3">
      <c r="A1558" s="54" t="e">
        <f ca="1">IF(D1556&gt;(D1557+(AVERAGE(V1556,W1556)-AVERAGE(V1557,W1557))/2)+2.5,C1556,IF(D1557&gt;(D1556+(AVERAGE(V1557,W1557)-AVERAGE(V1556,W1556))/2)+2.5,C1557,"Close"))</f>
        <v>#N/A</v>
      </c>
      <c r="B1558" s="64" t="e">
        <f ca="1">IF(D1557&gt;D1556,C1557,C1556)</f>
        <v>#N/A</v>
      </c>
      <c r="D1558" s="56"/>
      <c r="X1558" s="55"/>
      <c r="Y1558" s="55"/>
      <c r="Z1558" s="55"/>
      <c r="AA1558" s="55"/>
      <c r="AB1558" s="55"/>
      <c r="AC1558" s="337"/>
      <c r="AD1558" s="337"/>
      <c r="AE1558" s="337"/>
      <c r="AF1558" s="337"/>
      <c r="AG1558" s="337"/>
      <c r="AH1558" s="337"/>
      <c r="AI1558" s="337"/>
      <c r="AJ1558" s="337"/>
      <c r="AK1558" s="337"/>
      <c r="AL1558" s="337"/>
      <c r="AM1558" s="55"/>
      <c r="AN1558" s="55"/>
      <c r="AO1558" s="55"/>
      <c r="AP1558" s="55"/>
      <c r="AQ1558" s="55"/>
      <c r="AR1558" s="55"/>
      <c r="AS1558" s="55"/>
    </row>
    <row r="1559" spans="1:45" x14ac:dyDescent="0.3">
      <c r="X1559" s="54" t="s">
        <v>1305</v>
      </c>
      <c r="Y1559" s="54" t="s">
        <v>128</v>
      </c>
      <c r="Z1559" s="54" t="s">
        <v>157</v>
      </c>
      <c r="AA1559" s="54" t="s">
        <v>151</v>
      </c>
      <c r="AB1559" s="54" t="s">
        <v>1327</v>
      </c>
      <c r="AC1559" s="54" t="s">
        <v>129</v>
      </c>
      <c r="AD1559" s="54" t="s">
        <v>116</v>
      </c>
      <c r="AE1559" s="54"/>
      <c r="AF1559" s="54"/>
      <c r="AG1559" s="54"/>
      <c r="AH1559" s="54"/>
      <c r="AI1559" s="54"/>
      <c r="AJ1559" s="54"/>
      <c r="AK1559" s="54"/>
      <c r="AL1559" s="54"/>
      <c r="AM1559" s="54"/>
      <c r="AN1559" s="54"/>
      <c r="AO1559" s="54"/>
      <c r="AP1559" s="54"/>
      <c r="AQ1559" s="54"/>
      <c r="AR1559" s="54"/>
      <c r="AS1559" s="54"/>
    </row>
    <row r="1560" spans="1:45" x14ac:dyDescent="0.3">
      <c r="X1560" s="54"/>
      <c r="Y1560" s="54">
        <f t="shared" ref="Y1560:AD1560" si="2686">Y1553</f>
        <v>6.4436999999999998</v>
      </c>
      <c r="Z1560" s="54">
        <f t="shared" si="2686"/>
        <v>4.9371</v>
      </c>
      <c r="AA1560" s="54">
        <f t="shared" si="2686"/>
        <v>11.350300000000001</v>
      </c>
      <c r="AB1560" s="54">
        <f t="shared" si="2686"/>
        <v>7.1900000000000006E-2</v>
      </c>
      <c r="AC1560" s="54">
        <f t="shared" si="2686"/>
        <v>6.2766000000000002</v>
      </c>
      <c r="AD1560" s="54">
        <f t="shared" si="2686"/>
        <v>11.042999999999999</v>
      </c>
      <c r="AE1560" s="54"/>
      <c r="AF1560" s="336"/>
      <c r="AG1560" s="336"/>
      <c r="AH1560" s="336"/>
      <c r="AI1560" s="54"/>
      <c r="AJ1560" s="54"/>
      <c r="AK1560" s="54"/>
      <c r="AL1560" s="54"/>
      <c r="AM1560" s="54"/>
      <c r="AN1560" s="54"/>
      <c r="AO1560" s="54"/>
      <c r="AP1560" s="54"/>
      <c r="AQ1560" s="54"/>
      <c r="AR1560" s="54"/>
      <c r="AS1560" s="54"/>
    </row>
    <row r="1561" spans="1:45" x14ac:dyDescent="0.3">
      <c r="D1561" s="56"/>
      <c r="X1561" s="336"/>
      <c r="Y1561" s="336">
        <f t="shared" ca="1" si="2650"/>
        <v>-0.56302355951897631</v>
      </c>
      <c r="Z1561" s="336">
        <f t="shared" ca="1" si="2650"/>
        <v>1.4745276069053903</v>
      </c>
      <c r="AA1561" s="336">
        <f t="shared" ca="1" si="2650"/>
        <v>0.15681599238900906</v>
      </c>
      <c r="AB1561" s="336">
        <f t="shared" ca="1" si="2650"/>
        <v>0.24246185084999652</v>
      </c>
      <c r="AC1561" s="336">
        <f t="shared" ca="1" si="2650"/>
        <v>0.53797937180119004</v>
      </c>
      <c r="AD1561" s="336">
        <f t="shared" ca="1" si="2650"/>
        <v>-0.89483570383281008</v>
      </c>
      <c r="AE1561" s="336"/>
      <c r="AF1561" s="336"/>
      <c r="AG1561" s="336"/>
      <c r="AH1561" s="336"/>
      <c r="AI1561" s="54"/>
      <c r="AJ1561" s="54"/>
      <c r="AK1561" s="54"/>
      <c r="AL1561" s="336"/>
      <c r="AM1561" s="336"/>
      <c r="AN1561" s="336"/>
      <c r="AO1561" s="336"/>
      <c r="AP1561" s="54"/>
      <c r="AQ1561" s="336"/>
      <c r="AR1561" s="336"/>
      <c r="AS1561" s="336"/>
    </row>
    <row r="1562" spans="1:45" x14ac:dyDescent="0.3">
      <c r="C1562" s="54"/>
      <c r="D1562" s="56"/>
      <c r="Y1562" s="336">
        <f t="shared" ca="1" si="2650"/>
        <v>-5.1593356167767467E-2</v>
      </c>
      <c r="Z1562" s="336">
        <f t="shared" ca="1" si="2650"/>
        <v>0.13846905483541216</v>
      </c>
      <c r="AA1562" s="336">
        <f t="shared" ca="1" si="2650"/>
        <v>0.24717325294581977</v>
      </c>
      <c r="AB1562" s="336">
        <f t="shared" ca="1" si="2650"/>
        <v>1.3451725694430974</v>
      </c>
      <c r="AC1562" s="336">
        <f t="shared" ca="1" si="2650"/>
        <v>0.3333646023728602</v>
      </c>
      <c r="AD1562" s="336">
        <f t="shared" ca="1" si="2650"/>
        <v>-1.4115977489788074</v>
      </c>
      <c r="AE1562" s="55"/>
      <c r="AF1562" s="55"/>
      <c r="AG1562" s="55"/>
      <c r="AH1562" s="55"/>
      <c r="AI1562" s="55"/>
      <c r="AJ1562" s="55"/>
      <c r="AK1562" s="55"/>
      <c r="AL1562" s="55"/>
      <c r="AM1562" s="55"/>
      <c r="AN1562" s="55"/>
      <c r="AO1562" s="55"/>
      <c r="AP1562" s="55"/>
      <c r="AQ1562" s="55"/>
      <c r="AR1562" s="55"/>
      <c r="AS1562" s="55"/>
    </row>
    <row r="1563" spans="1:45" x14ac:dyDescent="0.3">
      <c r="B1563" s="54" t="s">
        <v>172</v>
      </c>
      <c r="C1563" s="53">
        <f>C1556</f>
        <v>0</v>
      </c>
      <c r="D1563" s="56" t="e">
        <f t="shared" ref="D1563:D1564" ca="1" si="2687">AJ1563</f>
        <v>#N/A</v>
      </c>
      <c r="E1563" s="52" t="e">
        <f t="shared" ref="E1563:W1563" si="2688">E1556</f>
        <v>#N/A</v>
      </c>
      <c r="F1563" s="52" t="e">
        <f t="shared" si="2688"/>
        <v>#N/A</v>
      </c>
      <c r="G1563" s="52" t="e">
        <f t="shared" si="2688"/>
        <v>#N/A</v>
      </c>
      <c r="H1563" s="52" t="e">
        <f t="shared" si="2688"/>
        <v>#N/A</v>
      </c>
      <c r="I1563" s="52" t="e">
        <f t="shared" si="2688"/>
        <v>#N/A</v>
      </c>
      <c r="J1563" s="52" t="e">
        <f t="shared" si="2688"/>
        <v>#N/A</v>
      </c>
      <c r="K1563" s="52" t="e">
        <f t="shared" si="2688"/>
        <v>#N/A</v>
      </c>
      <c r="L1563" s="52" t="e">
        <f t="shared" si="2688"/>
        <v>#N/A</v>
      </c>
      <c r="M1563" s="52" t="e">
        <f t="shared" si="2688"/>
        <v>#N/A</v>
      </c>
      <c r="N1563" s="52" t="e">
        <f t="shared" si="2688"/>
        <v>#N/A</v>
      </c>
      <c r="O1563" s="52" t="e">
        <f t="shared" si="2688"/>
        <v>#N/A</v>
      </c>
      <c r="P1563" s="52" t="e">
        <f t="shared" si="2688"/>
        <v>#N/A</v>
      </c>
      <c r="Q1563" s="52" t="e">
        <f t="shared" si="2688"/>
        <v>#N/A</v>
      </c>
      <c r="R1563" s="52" t="e">
        <f t="shared" si="2688"/>
        <v>#N/A</v>
      </c>
      <c r="S1563" s="52" t="e">
        <f t="shared" si="2688"/>
        <v>#N/A</v>
      </c>
      <c r="T1563" s="52" t="e">
        <f t="shared" si="2688"/>
        <v>#N/A</v>
      </c>
      <c r="U1563" s="52" t="e">
        <f t="shared" si="2688"/>
        <v>#N/A</v>
      </c>
      <c r="V1563" s="52" t="e">
        <f t="shared" si="2688"/>
        <v>#N/A</v>
      </c>
      <c r="W1563" s="52" t="e">
        <f t="shared" si="2688"/>
        <v>#N/A</v>
      </c>
      <c r="X1563" s="55" t="e">
        <f t="shared" ref="X1563:X1564" si="2689">(H1563-(O1563*P1563)/100-3*(J1563*K1563)/100)/2</f>
        <v>#N/A</v>
      </c>
      <c r="Y1563" s="55" t="e">
        <f t="shared" ref="Y1563:Y1564" si="2690">SUM(X1563,(J1563*K1563/100))/(F1563/100)</f>
        <v>#N/A</v>
      </c>
      <c r="Z1563" s="55" t="e">
        <f t="shared" ref="Z1563" si="2691">U1563*0.5+U1564*0.5</f>
        <v>#N/A</v>
      </c>
      <c r="AA1563" s="55" t="e">
        <f t="shared" ref="AA1563:AA1564" si="2692">J1563/Y1563</f>
        <v>#N/A</v>
      </c>
      <c r="AB1563" s="336" t="e">
        <f t="shared" ref="AB1563:AB1564" si="2693">X1563/(Y1563-J1563)</f>
        <v>#N/A</v>
      </c>
      <c r="AC1563" s="223" t="e">
        <f ca="1">INDEX(FGA_COEFFS,1,1)+Z1563*INDEX(FGA_COEFFS,1,2)+Y1563*INDEX(FGA_COEFFS,1,3)+R1563*INDEX(FGA_COEFFS,1,4)+Q1564*INDEX(FGA_COEFFS,1,5)+S1563*INDEX(FGA_COEFFS,1,6)+T1564*INDEX(FGA_COEFFS,1,7)+M1564*INDEX(FGA_COEFFS,1,8)+Y1567*Y1568</f>
        <v>#N/A</v>
      </c>
      <c r="AD1563" s="223" t="e">
        <f ca="1">INDEX(THREEPTA_COEFFS,1,1)+AC1563*INDEX(THREEPTA_COEFFS,1,2)+J1563*INDEX(THREEPTA_COEFFS,1,3)+AA1563*INDEX(THREEPTA_COEFFS,1,4)+K1563*INDEX(THREEPTA_COEFFS,1,5)+L1564*INDEX(THREEPTA_COEFFS,1,6)+Z1567*Z1568</f>
        <v>#N/A</v>
      </c>
      <c r="AE1563" s="223" t="e">
        <f ca="1">INDEX(THREEPTPCT_COEFFS,1,1)+K1563*INDEX(THREEPTPCT_COEFFS,1,2)+L1564*INDEX(THREEPTPCT_COEFFS,1,3)+AA1567*AA1568</f>
        <v>#N/A</v>
      </c>
      <c r="AF1563" s="55" t="e">
        <f t="shared" ref="AF1563:AF1564" ca="1" si="2694">AC1563-AD1563</f>
        <v>#N/A</v>
      </c>
      <c r="AG1563" s="223" t="e">
        <f ca="1">INDEX(TWOPTPCT_COEFFS,1,1)+AB1563*INDEX(TWOPTPCT_COEFFS,1,2)+I1564*INDEX(TWOPTPCT_COEFFS,1,3)+G1564*INDEX(TWOPTPCT_COEFFS,1,4)+L1564*INDEX(TWOPTPCT_COEFFS,1,5)+AB1567*AB1568</f>
        <v>#N/A</v>
      </c>
      <c r="AH1563" s="223" t="e">
        <f ca="1">INDEX(FTA_COEFFS,1,1)+O1563*INDEX(FTA_COEFFS,1,2)+N1564*INDEX(FTA_COEFFS,1,3)+(Q1563+R1563)*INDEX(FTA_COEFFS,1,4)+(Q1564+R1564)*INDEX(FTA_COEFFS,1,5)+M1564*INDEX(FTA_COEFFS,1,6)+AC1567*AC1568</f>
        <v>#N/A</v>
      </c>
      <c r="AI1563" s="223" t="e">
        <f ca="1">INDEX(FTPCT_COEFFS,1,1)+P1563*INDEX(FTPCT_COEFFS,1,2)+F1563*INDEX(FTPCT_COEFFS,1,3)+G1564*INDEX(FTPCT_COEFFS,1,4)+AD1567*AD1568</f>
        <v>#N/A</v>
      </c>
      <c r="AJ1563" s="338" t="e">
        <f t="shared" ref="AJ1563:AJ1564" ca="1" si="2695">AD1563*AE1563/100+AF1563*AG1563+AH1563*AI1563/100</f>
        <v>#N/A</v>
      </c>
      <c r="AK1563" s="55"/>
      <c r="AL1563" s="55"/>
      <c r="AM1563" s="55"/>
      <c r="AN1563" s="55"/>
      <c r="AO1563" s="55"/>
      <c r="AP1563" s="55"/>
      <c r="AQ1563" s="55"/>
      <c r="AR1563" s="55"/>
    </row>
    <row r="1564" spans="1:45" x14ac:dyDescent="0.3">
      <c r="B1564" s="54" t="s">
        <v>175</v>
      </c>
      <c r="C1564" s="54">
        <f>C1557</f>
        <v>0</v>
      </c>
      <c r="D1564" s="56" t="e">
        <f t="shared" ca="1" si="2687"/>
        <v>#N/A</v>
      </c>
      <c r="E1564" s="52" t="e">
        <f t="shared" ref="E1564:W1564" si="2696">E1557</f>
        <v>#N/A</v>
      </c>
      <c r="F1564" s="52" t="e">
        <f t="shared" si="2696"/>
        <v>#N/A</v>
      </c>
      <c r="G1564" s="52" t="e">
        <f t="shared" si="2696"/>
        <v>#N/A</v>
      </c>
      <c r="H1564" s="52" t="e">
        <f t="shared" si="2696"/>
        <v>#N/A</v>
      </c>
      <c r="I1564" s="52" t="e">
        <f t="shared" si="2696"/>
        <v>#N/A</v>
      </c>
      <c r="J1564" s="52" t="e">
        <f t="shared" si="2696"/>
        <v>#N/A</v>
      </c>
      <c r="K1564" s="52" t="e">
        <f t="shared" si="2696"/>
        <v>#N/A</v>
      </c>
      <c r="L1564" s="52" t="e">
        <f t="shared" si="2696"/>
        <v>#N/A</v>
      </c>
      <c r="M1564" s="52" t="e">
        <f t="shared" si="2696"/>
        <v>#N/A</v>
      </c>
      <c r="N1564" s="52" t="e">
        <f t="shared" si="2696"/>
        <v>#N/A</v>
      </c>
      <c r="O1564" s="52" t="e">
        <f t="shared" si="2696"/>
        <v>#N/A</v>
      </c>
      <c r="P1564" s="52" t="e">
        <f t="shared" si="2696"/>
        <v>#N/A</v>
      </c>
      <c r="Q1564" s="52" t="e">
        <f t="shared" si="2696"/>
        <v>#N/A</v>
      </c>
      <c r="R1564" s="52" t="e">
        <f t="shared" si="2696"/>
        <v>#N/A</v>
      </c>
      <c r="S1564" s="52" t="e">
        <f t="shared" si="2696"/>
        <v>#N/A</v>
      </c>
      <c r="T1564" s="52" t="e">
        <f t="shared" si="2696"/>
        <v>#N/A</v>
      </c>
      <c r="U1564" s="52" t="e">
        <f t="shared" si="2696"/>
        <v>#N/A</v>
      </c>
      <c r="V1564" s="52" t="e">
        <f t="shared" si="2696"/>
        <v>#N/A</v>
      </c>
      <c r="W1564" s="52" t="e">
        <f t="shared" si="2696"/>
        <v>#N/A</v>
      </c>
      <c r="X1564" s="55" t="e">
        <f t="shared" si="2689"/>
        <v>#N/A</v>
      </c>
      <c r="Y1564" s="55" t="e">
        <f t="shared" si="2690"/>
        <v>#N/A</v>
      </c>
      <c r="Z1564" s="55" t="e">
        <f t="shared" ref="Z1564" si="2697">Z1563</f>
        <v>#N/A</v>
      </c>
      <c r="AA1564" s="55" t="e">
        <f t="shared" si="2692"/>
        <v>#N/A</v>
      </c>
      <c r="AB1564" s="336" t="e">
        <f t="shared" si="2693"/>
        <v>#N/A</v>
      </c>
      <c r="AC1564" s="223" t="e">
        <f ca="1">INDEX(FGA_COEFFS,1,1)+Z1564*INDEX(FGA_COEFFS,1,2)+Y1564*INDEX(FGA_COEFFS,1,3)+R1564*INDEX(FGA_COEFFS,1,4)+Q1563*INDEX(FGA_COEFFS,1,5)+S1564*INDEX(FGA_COEFFS,1,6)+T1563*INDEX(FGA_COEFFS,1,7)+M1563*INDEX(FGA_COEFFS,1,8)+Y1567*Y1569</f>
        <v>#N/A</v>
      </c>
      <c r="AD1564" s="223" t="e">
        <f ca="1">INDEX(THREEPTA_COEFFS,1,1)+AC1564*INDEX(THREEPTA_COEFFS,1,2)+J1564*INDEX(THREEPTA_COEFFS,1,3)+AA1564*INDEX(THREEPTA_COEFFS,1,4)+K1564*INDEX(THREEPTA_COEFFS,1,5)+L1563*INDEX(THREEPTA_COEFFS,1,6)+Z1567*Z1569</f>
        <v>#N/A</v>
      </c>
      <c r="AE1564" s="223" t="e">
        <f ca="1">INDEX(THREEPTPCT_COEFFS,1,1)+K1564*INDEX(THREEPTPCT_COEFFS,1,2)+L1563*INDEX(THREEPTPCT_COEFFS,1,3)+AA1567*AA1569</f>
        <v>#N/A</v>
      </c>
      <c r="AF1564" s="55" t="e">
        <f t="shared" ca="1" si="2694"/>
        <v>#N/A</v>
      </c>
      <c r="AG1564" s="223" t="e">
        <f ca="1">INDEX(TWOPTPCT_COEFFS,1,1)+AB1564*INDEX(TWOPTPCT_COEFFS,1,2)+I1563*INDEX(TWOPTPCT_COEFFS,1,3)+G1563*INDEX(TWOPTPCT_COEFFS,1,4)+L1563*INDEX(TWOPTPCT_COEFFS,1,5)+AB1567*AB1569</f>
        <v>#N/A</v>
      </c>
      <c r="AH1564" s="223" t="e">
        <f ca="1">INDEX(FTA_COEFFS,1,1)+O1564*INDEX(FTA_COEFFS,1,2)+N1563*INDEX(FTA_COEFFS,1,3)+(Q1564+R1564)*INDEX(FTA_COEFFS,1,4)+(Q1563+R1563)*INDEX(FTA_COEFFS,1,5)+M1563*INDEX(FTA_COEFFS,1,6)+AC1567*AC1569</f>
        <v>#N/A</v>
      </c>
      <c r="AI1564" s="223" t="e">
        <f ca="1">INDEX(FTPCT_COEFFS,1,1)+P1564*INDEX(FTPCT_COEFFS,1,2)+F1564*INDEX(FTPCT_COEFFS,1,3)+G1563*INDEX(FTPCT_COEFFS,1,4)+AD1567*AD1569</f>
        <v>#N/A</v>
      </c>
      <c r="AJ1564" s="338" t="e">
        <f t="shared" ca="1" si="2695"/>
        <v>#N/A</v>
      </c>
      <c r="AK1564" s="55"/>
      <c r="AL1564" s="55"/>
      <c r="AM1564" s="55"/>
      <c r="AN1564" s="55"/>
      <c r="AO1564" s="55"/>
      <c r="AP1564" s="55"/>
      <c r="AQ1564" s="55"/>
      <c r="AR1564" s="55"/>
    </row>
    <row r="1565" spans="1:45" x14ac:dyDescent="0.3">
      <c r="A1565" s="54" t="e">
        <f ca="1">IF(D1563&gt;(D1564+(AVERAGE(V1563,W1563)-AVERAGE(V1564,W1564))/2)+2.5,C1563,IF(D1564&gt;(D1563+(AVERAGE(V1564,W1564)-AVERAGE(V1563,W1563))/2)+2.5,C1564,"Close"))</f>
        <v>#N/A</v>
      </c>
      <c r="B1565" s="64" t="e">
        <f ca="1">IF(D1564&gt;D1563,C1564,C1563)</f>
        <v>#N/A</v>
      </c>
      <c r="D1565" s="56"/>
      <c r="X1565" s="55"/>
      <c r="Y1565" s="55"/>
      <c r="Z1565" s="55"/>
      <c r="AA1565" s="55"/>
      <c r="AB1565" s="55"/>
      <c r="AC1565" s="337"/>
      <c r="AD1565" s="337"/>
      <c r="AE1565" s="337"/>
      <c r="AF1565" s="337"/>
      <c r="AG1565" s="337"/>
      <c r="AH1565" s="337"/>
      <c r="AI1565" s="337"/>
      <c r="AJ1565" s="337"/>
      <c r="AK1565" s="337"/>
      <c r="AL1565" s="337"/>
      <c r="AM1565" s="55"/>
      <c r="AN1565" s="55"/>
      <c r="AO1565" s="55"/>
      <c r="AP1565" s="55"/>
      <c r="AQ1565" s="55"/>
      <c r="AR1565" s="55"/>
      <c r="AS1565" s="55"/>
    </row>
    <row r="1566" spans="1:45" x14ac:dyDescent="0.3">
      <c r="X1566" s="54" t="s">
        <v>1305</v>
      </c>
      <c r="Y1566" s="54" t="s">
        <v>128</v>
      </c>
      <c r="Z1566" s="54" t="s">
        <v>157</v>
      </c>
      <c r="AA1566" s="54" t="s">
        <v>151</v>
      </c>
      <c r="AB1566" s="54" t="s">
        <v>1327</v>
      </c>
      <c r="AC1566" s="54" t="s">
        <v>129</v>
      </c>
      <c r="AD1566" s="54" t="s">
        <v>116</v>
      </c>
      <c r="AE1566" s="54"/>
      <c r="AF1566" s="54"/>
      <c r="AG1566" s="54"/>
      <c r="AH1566" s="54"/>
      <c r="AI1566" s="54"/>
      <c r="AJ1566" s="54"/>
      <c r="AK1566" s="54"/>
      <c r="AL1566" s="54"/>
      <c r="AM1566" s="54"/>
      <c r="AN1566" s="54"/>
      <c r="AO1566" s="54"/>
      <c r="AP1566" s="54"/>
      <c r="AQ1566" s="54"/>
      <c r="AR1566" s="54"/>
      <c r="AS1566" s="54"/>
    </row>
    <row r="1567" spans="1:45" x14ac:dyDescent="0.3">
      <c r="X1567" s="54"/>
      <c r="Y1567" s="54">
        <f t="shared" ref="Y1567:AD1567" si="2698">Y1560</f>
        <v>6.4436999999999998</v>
      </c>
      <c r="Z1567" s="54">
        <f t="shared" si="2698"/>
        <v>4.9371</v>
      </c>
      <c r="AA1567" s="54">
        <f t="shared" si="2698"/>
        <v>11.350300000000001</v>
      </c>
      <c r="AB1567" s="54">
        <f t="shared" si="2698"/>
        <v>7.1900000000000006E-2</v>
      </c>
      <c r="AC1567" s="54">
        <f t="shared" si="2698"/>
        <v>6.2766000000000002</v>
      </c>
      <c r="AD1567" s="54">
        <f t="shared" si="2698"/>
        <v>11.042999999999999</v>
      </c>
      <c r="AE1567" s="54"/>
      <c r="AF1567" s="336"/>
      <c r="AG1567" s="336"/>
      <c r="AH1567" s="336"/>
      <c r="AI1567" s="54"/>
      <c r="AJ1567" s="54"/>
      <c r="AK1567" s="54"/>
      <c r="AL1567" s="54"/>
      <c r="AM1567" s="54"/>
      <c r="AN1567" s="54"/>
      <c r="AO1567" s="54"/>
      <c r="AP1567" s="54"/>
      <c r="AQ1567" s="54"/>
      <c r="AR1567" s="54"/>
      <c r="AS1567" s="54"/>
    </row>
    <row r="1568" spans="1:45" x14ac:dyDescent="0.3">
      <c r="D1568" s="56"/>
      <c r="X1568" s="336"/>
      <c r="Y1568" s="336">
        <f t="shared" ca="1" si="2650"/>
        <v>5.5155571904502487E-2</v>
      </c>
      <c r="Z1568" s="336">
        <f t="shared" ca="1" si="2650"/>
        <v>-6.4514123328153525E-2</v>
      </c>
      <c r="AA1568" s="336">
        <f t="shared" ca="1" si="2650"/>
        <v>-0.2735581192244787</v>
      </c>
      <c r="AB1568" s="336">
        <f t="shared" ca="1" si="2650"/>
        <v>0.63811182027089219</v>
      </c>
      <c r="AC1568" s="336">
        <f t="shared" ca="1" si="2650"/>
        <v>-0.33918493070373701</v>
      </c>
      <c r="AD1568" s="336">
        <f t="shared" ca="1" si="2650"/>
        <v>-0.83653004535414743</v>
      </c>
      <c r="AE1568" s="336"/>
      <c r="AF1568" s="336"/>
      <c r="AG1568" s="336"/>
      <c r="AH1568" s="336"/>
      <c r="AI1568" s="54"/>
      <c r="AJ1568" s="54"/>
      <c r="AK1568" s="54"/>
      <c r="AL1568" s="336"/>
      <c r="AM1568" s="336"/>
      <c r="AN1568" s="336"/>
      <c r="AO1568" s="336"/>
      <c r="AP1568" s="54"/>
      <c r="AQ1568" s="336"/>
      <c r="AR1568" s="336"/>
      <c r="AS1568" s="336"/>
    </row>
    <row r="1569" spans="1:45" x14ac:dyDescent="0.3">
      <c r="C1569" s="54"/>
      <c r="D1569" s="56"/>
      <c r="Y1569" s="336">
        <f t="shared" ca="1" si="2650"/>
        <v>1.4629399817017605</v>
      </c>
      <c r="Z1569" s="336">
        <f t="shared" ca="1" si="2650"/>
        <v>-0.84689642169317891</v>
      </c>
      <c r="AA1569" s="336">
        <f t="shared" ca="1" si="2650"/>
        <v>6.4255272679054412E-3</v>
      </c>
      <c r="AB1569" s="336">
        <f t="shared" ca="1" si="2650"/>
        <v>-0.34260492125725556</v>
      </c>
      <c r="AC1569" s="336">
        <f t="shared" ca="1" si="2650"/>
        <v>-0.19167580443781213</v>
      </c>
      <c r="AD1569" s="336">
        <f t="shared" ca="1" si="2650"/>
        <v>0.68340839277928334</v>
      </c>
      <c r="AE1569" s="55"/>
      <c r="AF1569" s="55"/>
      <c r="AG1569" s="55"/>
      <c r="AH1569" s="55"/>
      <c r="AI1569" s="55"/>
      <c r="AJ1569" s="55"/>
      <c r="AK1569" s="55"/>
      <c r="AL1569" s="55"/>
      <c r="AM1569" s="55"/>
      <c r="AN1569" s="55"/>
      <c r="AO1569" s="55"/>
      <c r="AP1569" s="55"/>
      <c r="AQ1569" s="55"/>
      <c r="AR1569" s="55"/>
      <c r="AS1569" s="55"/>
    </row>
    <row r="1570" spans="1:45" x14ac:dyDescent="0.3">
      <c r="B1570" s="54" t="s">
        <v>172</v>
      </c>
      <c r="C1570" s="53">
        <f>C1563</f>
        <v>0</v>
      </c>
      <c r="D1570" s="56" t="e">
        <f t="shared" ref="D1570:D1571" ca="1" si="2699">AJ1570</f>
        <v>#N/A</v>
      </c>
      <c r="E1570" s="52" t="e">
        <f t="shared" ref="E1570:W1570" si="2700">E1563</f>
        <v>#N/A</v>
      </c>
      <c r="F1570" s="52" t="e">
        <f t="shared" si="2700"/>
        <v>#N/A</v>
      </c>
      <c r="G1570" s="52" t="e">
        <f t="shared" si="2700"/>
        <v>#N/A</v>
      </c>
      <c r="H1570" s="52" t="e">
        <f t="shared" si="2700"/>
        <v>#N/A</v>
      </c>
      <c r="I1570" s="52" t="e">
        <f t="shared" si="2700"/>
        <v>#N/A</v>
      </c>
      <c r="J1570" s="52" t="e">
        <f t="shared" si="2700"/>
        <v>#N/A</v>
      </c>
      <c r="K1570" s="52" t="e">
        <f t="shared" si="2700"/>
        <v>#N/A</v>
      </c>
      <c r="L1570" s="52" t="e">
        <f t="shared" si="2700"/>
        <v>#N/A</v>
      </c>
      <c r="M1570" s="52" t="e">
        <f t="shared" si="2700"/>
        <v>#N/A</v>
      </c>
      <c r="N1570" s="52" t="e">
        <f t="shared" si="2700"/>
        <v>#N/A</v>
      </c>
      <c r="O1570" s="52" t="e">
        <f t="shared" si="2700"/>
        <v>#N/A</v>
      </c>
      <c r="P1570" s="52" t="e">
        <f t="shared" si="2700"/>
        <v>#N/A</v>
      </c>
      <c r="Q1570" s="52" t="e">
        <f t="shared" si="2700"/>
        <v>#N/A</v>
      </c>
      <c r="R1570" s="52" t="e">
        <f t="shared" si="2700"/>
        <v>#N/A</v>
      </c>
      <c r="S1570" s="52" t="e">
        <f t="shared" si="2700"/>
        <v>#N/A</v>
      </c>
      <c r="T1570" s="52" t="e">
        <f t="shared" si="2700"/>
        <v>#N/A</v>
      </c>
      <c r="U1570" s="52" t="e">
        <f t="shared" si="2700"/>
        <v>#N/A</v>
      </c>
      <c r="V1570" s="52" t="e">
        <f t="shared" si="2700"/>
        <v>#N/A</v>
      </c>
      <c r="W1570" s="52" t="e">
        <f t="shared" si="2700"/>
        <v>#N/A</v>
      </c>
      <c r="X1570" s="55" t="e">
        <f t="shared" ref="X1570:X1571" si="2701">(H1570-(O1570*P1570)/100-3*(J1570*K1570)/100)/2</f>
        <v>#N/A</v>
      </c>
      <c r="Y1570" s="55" t="e">
        <f t="shared" ref="Y1570:Y1571" si="2702">SUM(X1570,(J1570*K1570/100))/(F1570/100)</f>
        <v>#N/A</v>
      </c>
      <c r="Z1570" s="55" t="e">
        <f t="shared" ref="Z1570" si="2703">U1570*0.5+U1571*0.5</f>
        <v>#N/A</v>
      </c>
      <c r="AA1570" s="55" t="e">
        <f t="shared" ref="AA1570:AA1571" si="2704">J1570/Y1570</f>
        <v>#N/A</v>
      </c>
      <c r="AB1570" s="336" t="e">
        <f t="shared" ref="AB1570:AB1571" si="2705">X1570/(Y1570-J1570)</f>
        <v>#N/A</v>
      </c>
      <c r="AC1570" s="223" t="e">
        <f ca="1">INDEX(FGA_COEFFS,1,1)+Z1570*INDEX(FGA_COEFFS,1,2)+Y1570*INDEX(FGA_COEFFS,1,3)+R1570*INDEX(FGA_COEFFS,1,4)+Q1571*INDEX(FGA_COEFFS,1,5)+S1570*INDEX(FGA_COEFFS,1,6)+T1571*INDEX(FGA_COEFFS,1,7)+M1571*INDEX(FGA_COEFFS,1,8)+Y1574*Y1575</f>
        <v>#N/A</v>
      </c>
      <c r="AD1570" s="223" t="e">
        <f ca="1">INDEX(THREEPTA_COEFFS,1,1)+AC1570*INDEX(THREEPTA_COEFFS,1,2)+J1570*INDEX(THREEPTA_COEFFS,1,3)+AA1570*INDEX(THREEPTA_COEFFS,1,4)+K1570*INDEX(THREEPTA_COEFFS,1,5)+L1571*INDEX(THREEPTA_COEFFS,1,6)+Z1574*Z1575</f>
        <v>#N/A</v>
      </c>
      <c r="AE1570" s="223" t="e">
        <f ca="1">INDEX(THREEPTPCT_COEFFS,1,1)+K1570*INDEX(THREEPTPCT_COEFFS,1,2)+L1571*INDEX(THREEPTPCT_COEFFS,1,3)+AA1574*AA1575</f>
        <v>#N/A</v>
      </c>
      <c r="AF1570" s="55" t="e">
        <f t="shared" ref="AF1570:AF1571" ca="1" si="2706">AC1570-AD1570</f>
        <v>#N/A</v>
      </c>
      <c r="AG1570" s="223" t="e">
        <f ca="1">INDEX(TWOPTPCT_COEFFS,1,1)+AB1570*INDEX(TWOPTPCT_COEFFS,1,2)+I1571*INDEX(TWOPTPCT_COEFFS,1,3)+G1571*INDEX(TWOPTPCT_COEFFS,1,4)+L1571*INDEX(TWOPTPCT_COEFFS,1,5)+AB1574*AB1575</f>
        <v>#N/A</v>
      </c>
      <c r="AH1570" s="223" t="e">
        <f ca="1">INDEX(FTA_COEFFS,1,1)+O1570*INDEX(FTA_COEFFS,1,2)+N1571*INDEX(FTA_COEFFS,1,3)+(Q1570+R1570)*INDEX(FTA_COEFFS,1,4)+(Q1571+R1571)*INDEX(FTA_COEFFS,1,5)+M1571*INDEX(FTA_COEFFS,1,6)+AC1574*AC1575</f>
        <v>#N/A</v>
      </c>
      <c r="AI1570" s="223" t="e">
        <f ca="1">INDEX(FTPCT_COEFFS,1,1)+P1570*INDEX(FTPCT_COEFFS,1,2)+F1570*INDEX(FTPCT_COEFFS,1,3)+G1571*INDEX(FTPCT_COEFFS,1,4)+AD1574*AD1575</f>
        <v>#N/A</v>
      </c>
      <c r="AJ1570" s="338" t="e">
        <f t="shared" ref="AJ1570:AJ1571" ca="1" si="2707">AD1570*AE1570/100+AF1570*AG1570+AH1570*AI1570/100</f>
        <v>#N/A</v>
      </c>
      <c r="AK1570" s="55"/>
      <c r="AL1570" s="55"/>
      <c r="AM1570" s="55"/>
      <c r="AN1570" s="55"/>
      <c r="AO1570" s="55"/>
      <c r="AP1570" s="55"/>
      <c r="AQ1570" s="55"/>
      <c r="AR1570" s="55"/>
    </row>
    <row r="1571" spans="1:45" x14ac:dyDescent="0.3">
      <c r="B1571" s="54" t="s">
        <v>175</v>
      </c>
      <c r="C1571" s="54">
        <f>C1564</f>
        <v>0</v>
      </c>
      <c r="D1571" s="56" t="e">
        <f t="shared" ca="1" si="2699"/>
        <v>#N/A</v>
      </c>
      <c r="E1571" s="52" t="e">
        <f t="shared" ref="E1571:W1571" si="2708">E1564</f>
        <v>#N/A</v>
      </c>
      <c r="F1571" s="52" t="e">
        <f t="shared" si="2708"/>
        <v>#N/A</v>
      </c>
      <c r="G1571" s="52" t="e">
        <f t="shared" si="2708"/>
        <v>#N/A</v>
      </c>
      <c r="H1571" s="52" t="e">
        <f t="shared" si="2708"/>
        <v>#N/A</v>
      </c>
      <c r="I1571" s="52" t="e">
        <f t="shared" si="2708"/>
        <v>#N/A</v>
      </c>
      <c r="J1571" s="52" t="e">
        <f t="shared" si="2708"/>
        <v>#N/A</v>
      </c>
      <c r="K1571" s="52" t="e">
        <f t="shared" si="2708"/>
        <v>#N/A</v>
      </c>
      <c r="L1571" s="52" t="e">
        <f t="shared" si="2708"/>
        <v>#N/A</v>
      </c>
      <c r="M1571" s="52" t="e">
        <f t="shared" si="2708"/>
        <v>#N/A</v>
      </c>
      <c r="N1571" s="52" t="e">
        <f t="shared" si="2708"/>
        <v>#N/A</v>
      </c>
      <c r="O1571" s="52" t="e">
        <f t="shared" si="2708"/>
        <v>#N/A</v>
      </c>
      <c r="P1571" s="52" t="e">
        <f t="shared" si="2708"/>
        <v>#N/A</v>
      </c>
      <c r="Q1571" s="52" t="e">
        <f t="shared" si="2708"/>
        <v>#N/A</v>
      </c>
      <c r="R1571" s="52" t="e">
        <f t="shared" si="2708"/>
        <v>#N/A</v>
      </c>
      <c r="S1571" s="52" t="e">
        <f t="shared" si="2708"/>
        <v>#N/A</v>
      </c>
      <c r="T1571" s="52" t="e">
        <f t="shared" si="2708"/>
        <v>#N/A</v>
      </c>
      <c r="U1571" s="52" t="e">
        <f t="shared" si="2708"/>
        <v>#N/A</v>
      </c>
      <c r="V1571" s="52" t="e">
        <f t="shared" si="2708"/>
        <v>#N/A</v>
      </c>
      <c r="W1571" s="52" t="e">
        <f t="shared" si="2708"/>
        <v>#N/A</v>
      </c>
      <c r="X1571" s="55" t="e">
        <f t="shared" si="2701"/>
        <v>#N/A</v>
      </c>
      <c r="Y1571" s="55" t="e">
        <f t="shared" si="2702"/>
        <v>#N/A</v>
      </c>
      <c r="Z1571" s="55" t="e">
        <f t="shared" ref="Z1571" si="2709">Z1570</f>
        <v>#N/A</v>
      </c>
      <c r="AA1571" s="55" t="e">
        <f t="shared" si="2704"/>
        <v>#N/A</v>
      </c>
      <c r="AB1571" s="336" t="e">
        <f t="shared" si="2705"/>
        <v>#N/A</v>
      </c>
      <c r="AC1571" s="223" t="e">
        <f ca="1">INDEX(FGA_COEFFS,1,1)+Z1571*INDEX(FGA_COEFFS,1,2)+Y1571*INDEX(FGA_COEFFS,1,3)+R1571*INDEX(FGA_COEFFS,1,4)+Q1570*INDEX(FGA_COEFFS,1,5)+S1571*INDEX(FGA_COEFFS,1,6)+T1570*INDEX(FGA_COEFFS,1,7)+M1570*INDEX(FGA_COEFFS,1,8)+Y1574*Y1576</f>
        <v>#N/A</v>
      </c>
      <c r="AD1571" s="223" t="e">
        <f ca="1">INDEX(THREEPTA_COEFFS,1,1)+AC1571*INDEX(THREEPTA_COEFFS,1,2)+J1571*INDEX(THREEPTA_COEFFS,1,3)+AA1571*INDEX(THREEPTA_COEFFS,1,4)+K1571*INDEX(THREEPTA_COEFFS,1,5)+L1570*INDEX(THREEPTA_COEFFS,1,6)+Z1574*Z1576</f>
        <v>#N/A</v>
      </c>
      <c r="AE1571" s="223" t="e">
        <f ca="1">INDEX(THREEPTPCT_COEFFS,1,1)+K1571*INDEX(THREEPTPCT_COEFFS,1,2)+L1570*INDEX(THREEPTPCT_COEFFS,1,3)+AA1574*AA1576</f>
        <v>#N/A</v>
      </c>
      <c r="AF1571" s="55" t="e">
        <f t="shared" ca="1" si="2706"/>
        <v>#N/A</v>
      </c>
      <c r="AG1571" s="223" t="e">
        <f ca="1">INDEX(TWOPTPCT_COEFFS,1,1)+AB1571*INDEX(TWOPTPCT_COEFFS,1,2)+I1570*INDEX(TWOPTPCT_COEFFS,1,3)+G1570*INDEX(TWOPTPCT_COEFFS,1,4)+L1570*INDEX(TWOPTPCT_COEFFS,1,5)+AB1574*AB1576</f>
        <v>#N/A</v>
      </c>
      <c r="AH1571" s="223" t="e">
        <f ca="1">INDEX(FTA_COEFFS,1,1)+O1571*INDEX(FTA_COEFFS,1,2)+N1570*INDEX(FTA_COEFFS,1,3)+(Q1571+R1571)*INDEX(FTA_COEFFS,1,4)+(Q1570+R1570)*INDEX(FTA_COEFFS,1,5)+M1570*INDEX(FTA_COEFFS,1,6)+AC1574*AC1576</f>
        <v>#N/A</v>
      </c>
      <c r="AI1571" s="223" t="e">
        <f ca="1">INDEX(FTPCT_COEFFS,1,1)+P1571*INDEX(FTPCT_COEFFS,1,2)+F1571*INDEX(FTPCT_COEFFS,1,3)+G1570*INDEX(FTPCT_COEFFS,1,4)+AD1574*AD1576</f>
        <v>#N/A</v>
      </c>
      <c r="AJ1571" s="338" t="e">
        <f t="shared" ca="1" si="2707"/>
        <v>#N/A</v>
      </c>
      <c r="AK1571" s="55"/>
      <c r="AL1571" s="55"/>
      <c r="AM1571" s="55"/>
      <c r="AN1571" s="55"/>
      <c r="AO1571" s="55"/>
      <c r="AP1571" s="55"/>
      <c r="AQ1571" s="55"/>
      <c r="AR1571" s="55"/>
    </row>
    <row r="1572" spans="1:45" x14ac:dyDescent="0.3">
      <c r="A1572" s="54" t="e">
        <f ca="1">IF(D1570&gt;(D1571+(AVERAGE(V1570,W1570)-AVERAGE(V1571,W1571))/2)+2.5,C1570,IF(D1571&gt;(D1570+(AVERAGE(V1571,W1571)-AVERAGE(V1570,W1570))/2)+2.5,C1571,"Close"))</f>
        <v>#N/A</v>
      </c>
      <c r="B1572" s="64" t="e">
        <f ca="1">IF(D1571&gt;D1570,C1571,C1570)</f>
        <v>#N/A</v>
      </c>
      <c r="D1572" s="56"/>
      <c r="X1572" s="55"/>
      <c r="Y1572" s="55"/>
      <c r="Z1572" s="55"/>
      <c r="AA1572" s="55"/>
      <c r="AB1572" s="55"/>
      <c r="AC1572" s="337"/>
      <c r="AD1572" s="337"/>
      <c r="AE1572" s="337"/>
      <c r="AF1572" s="337"/>
      <c r="AG1572" s="337"/>
      <c r="AH1572" s="337"/>
      <c r="AI1572" s="337"/>
      <c r="AJ1572" s="337"/>
      <c r="AK1572" s="337"/>
      <c r="AL1572" s="337"/>
      <c r="AM1572" s="55"/>
      <c r="AN1572" s="55"/>
      <c r="AO1572" s="55"/>
      <c r="AP1572" s="55"/>
      <c r="AQ1572" s="55"/>
      <c r="AR1572" s="55"/>
      <c r="AS1572" s="55"/>
    </row>
    <row r="1573" spans="1:45" x14ac:dyDescent="0.3">
      <c r="X1573" s="54" t="s">
        <v>1305</v>
      </c>
      <c r="Y1573" s="54" t="s">
        <v>128</v>
      </c>
      <c r="Z1573" s="54" t="s">
        <v>157</v>
      </c>
      <c r="AA1573" s="54" t="s">
        <v>151</v>
      </c>
      <c r="AB1573" s="54" t="s">
        <v>1327</v>
      </c>
      <c r="AC1573" s="54" t="s">
        <v>129</v>
      </c>
      <c r="AD1573" s="54" t="s">
        <v>116</v>
      </c>
      <c r="AE1573" s="54"/>
      <c r="AF1573" s="54"/>
      <c r="AG1573" s="54"/>
      <c r="AH1573" s="54"/>
      <c r="AI1573" s="54"/>
      <c r="AJ1573" s="54"/>
      <c r="AK1573" s="54"/>
      <c r="AL1573" s="54"/>
      <c r="AM1573" s="54"/>
      <c r="AN1573" s="54"/>
      <c r="AO1573" s="54"/>
      <c r="AP1573" s="54"/>
      <c r="AQ1573" s="54"/>
      <c r="AR1573" s="54"/>
      <c r="AS1573" s="54"/>
    </row>
    <row r="1574" spans="1:45" x14ac:dyDescent="0.3">
      <c r="X1574" s="54"/>
      <c r="Y1574" s="54">
        <f t="shared" ref="Y1574:AD1574" si="2710">Y1567</f>
        <v>6.4436999999999998</v>
      </c>
      <c r="Z1574" s="54">
        <f t="shared" si="2710"/>
        <v>4.9371</v>
      </c>
      <c r="AA1574" s="54">
        <f t="shared" si="2710"/>
        <v>11.350300000000001</v>
      </c>
      <c r="AB1574" s="54">
        <f t="shared" si="2710"/>
        <v>7.1900000000000006E-2</v>
      </c>
      <c r="AC1574" s="54">
        <f t="shared" si="2710"/>
        <v>6.2766000000000002</v>
      </c>
      <c r="AD1574" s="54">
        <f t="shared" si="2710"/>
        <v>11.042999999999999</v>
      </c>
      <c r="AE1574" s="54"/>
      <c r="AF1574" s="336"/>
      <c r="AG1574" s="336"/>
      <c r="AH1574" s="336"/>
      <c r="AI1574" s="54"/>
      <c r="AJ1574" s="54"/>
      <c r="AK1574" s="54"/>
      <c r="AL1574" s="54"/>
      <c r="AM1574" s="54"/>
      <c r="AN1574" s="54"/>
      <c r="AO1574" s="54"/>
      <c r="AP1574" s="54"/>
      <c r="AQ1574" s="54"/>
      <c r="AR1574" s="54"/>
      <c r="AS1574" s="54"/>
    </row>
    <row r="1575" spans="1:45" x14ac:dyDescent="0.3">
      <c r="D1575" s="56"/>
      <c r="X1575" s="336"/>
      <c r="Y1575" s="336">
        <f t="shared" ca="1" si="2650"/>
        <v>-0.45223427096746283</v>
      </c>
      <c r="Z1575" s="336">
        <f t="shared" ca="1" si="2650"/>
        <v>-1.3403263019879659</v>
      </c>
      <c r="AA1575" s="336">
        <f t="shared" ca="1" si="2650"/>
        <v>0.30667645796616771</v>
      </c>
      <c r="AB1575" s="336">
        <f t="shared" ca="1" si="2650"/>
        <v>-0.55962103836631749</v>
      </c>
      <c r="AC1575" s="336">
        <f t="shared" ca="1" si="2650"/>
        <v>6.3882348456170732E-2</v>
      </c>
      <c r="AD1575" s="336">
        <f t="shared" ca="1" si="2650"/>
        <v>0.86795222327832455</v>
      </c>
      <c r="AE1575" s="336"/>
      <c r="AF1575" s="336"/>
      <c r="AG1575" s="336"/>
      <c r="AH1575" s="336"/>
      <c r="AI1575" s="54"/>
      <c r="AJ1575" s="54"/>
      <c r="AK1575" s="54"/>
      <c r="AL1575" s="336"/>
      <c r="AM1575" s="336"/>
      <c r="AN1575" s="336"/>
      <c r="AO1575" s="336"/>
      <c r="AP1575" s="54"/>
      <c r="AQ1575" s="336"/>
      <c r="AR1575" s="336"/>
      <c r="AS1575" s="336"/>
    </row>
    <row r="1576" spans="1:45" x14ac:dyDescent="0.3">
      <c r="C1576" s="54"/>
      <c r="D1576" s="56"/>
      <c r="Y1576" s="336">
        <f t="shared" ca="1" si="2650"/>
        <v>-0.91170494180716855</v>
      </c>
      <c r="Z1576" s="336">
        <f t="shared" ca="1" si="2650"/>
        <v>0.22145162653102138</v>
      </c>
      <c r="AA1576" s="336">
        <f t="shared" ca="1" si="2650"/>
        <v>0.24380429900370656</v>
      </c>
      <c r="AB1576" s="336">
        <f t="shared" ca="1" si="2650"/>
        <v>0.19410953290161725</v>
      </c>
      <c r="AC1576" s="336">
        <f t="shared" ca="1" si="2650"/>
        <v>-0.17776208998464854</v>
      </c>
      <c r="AD1576" s="336">
        <f t="shared" ca="1" si="2650"/>
        <v>-0.10030991175389484</v>
      </c>
      <c r="AE1576" s="55"/>
      <c r="AF1576" s="55"/>
      <c r="AG1576" s="55"/>
      <c r="AH1576" s="55"/>
      <c r="AI1576" s="55"/>
      <c r="AJ1576" s="55"/>
      <c r="AK1576" s="55"/>
      <c r="AL1576" s="55"/>
      <c r="AM1576" s="55"/>
      <c r="AN1576" s="55"/>
      <c r="AO1576" s="55"/>
      <c r="AP1576" s="55"/>
      <c r="AQ1576" s="55"/>
      <c r="AR1576" s="55"/>
      <c r="AS1576" s="55"/>
    </row>
    <row r="1577" spans="1:45" x14ac:dyDescent="0.3">
      <c r="B1577" s="54" t="s">
        <v>172</v>
      </c>
      <c r="C1577" s="53">
        <f>C1570</f>
        <v>0</v>
      </c>
      <c r="D1577" s="56" t="e">
        <f t="shared" ref="D1577:D1578" ca="1" si="2711">AJ1577</f>
        <v>#N/A</v>
      </c>
      <c r="E1577" s="52" t="e">
        <f t="shared" ref="E1577:W1577" si="2712">E1570</f>
        <v>#N/A</v>
      </c>
      <c r="F1577" s="52" t="e">
        <f t="shared" si="2712"/>
        <v>#N/A</v>
      </c>
      <c r="G1577" s="52" t="e">
        <f t="shared" si="2712"/>
        <v>#N/A</v>
      </c>
      <c r="H1577" s="52" t="e">
        <f t="shared" si="2712"/>
        <v>#N/A</v>
      </c>
      <c r="I1577" s="52" t="e">
        <f t="shared" si="2712"/>
        <v>#N/A</v>
      </c>
      <c r="J1577" s="52" t="e">
        <f t="shared" si="2712"/>
        <v>#N/A</v>
      </c>
      <c r="K1577" s="52" t="e">
        <f t="shared" si="2712"/>
        <v>#N/A</v>
      </c>
      <c r="L1577" s="52" t="e">
        <f t="shared" si="2712"/>
        <v>#N/A</v>
      </c>
      <c r="M1577" s="52" t="e">
        <f t="shared" si="2712"/>
        <v>#N/A</v>
      </c>
      <c r="N1577" s="52" t="e">
        <f t="shared" si="2712"/>
        <v>#N/A</v>
      </c>
      <c r="O1577" s="52" t="e">
        <f t="shared" si="2712"/>
        <v>#N/A</v>
      </c>
      <c r="P1577" s="52" t="e">
        <f t="shared" si="2712"/>
        <v>#N/A</v>
      </c>
      <c r="Q1577" s="52" t="e">
        <f t="shared" si="2712"/>
        <v>#N/A</v>
      </c>
      <c r="R1577" s="52" t="e">
        <f t="shared" si="2712"/>
        <v>#N/A</v>
      </c>
      <c r="S1577" s="52" t="e">
        <f t="shared" si="2712"/>
        <v>#N/A</v>
      </c>
      <c r="T1577" s="52" t="e">
        <f t="shared" si="2712"/>
        <v>#N/A</v>
      </c>
      <c r="U1577" s="52" t="e">
        <f t="shared" si="2712"/>
        <v>#N/A</v>
      </c>
      <c r="V1577" s="52" t="e">
        <f t="shared" si="2712"/>
        <v>#N/A</v>
      </c>
      <c r="W1577" s="52" t="e">
        <f t="shared" si="2712"/>
        <v>#N/A</v>
      </c>
      <c r="X1577" s="55" t="e">
        <f t="shared" ref="X1577:X1578" si="2713">(H1577-(O1577*P1577)/100-3*(J1577*K1577)/100)/2</f>
        <v>#N/A</v>
      </c>
      <c r="Y1577" s="55" t="e">
        <f t="shared" ref="Y1577:Y1578" si="2714">SUM(X1577,(J1577*K1577/100))/(F1577/100)</f>
        <v>#N/A</v>
      </c>
      <c r="Z1577" s="55" t="e">
        <f t="shared" ref="Z1577" si="2715">U1577*0.5+U1578*0.5</f>
        <v>#N/A</v>
      </c>
      <c r="AA1577" s="55" t="e">
        <f t="shared" ref="AA1577:AA1578" si="2716">J1577/Y1577</f>
        <v>#N/A</v>
      </c>
      <c r="AB1577" s="336" t="e">
        <f t="shared" ref="AB1577:AB1578" si="2717">X1577/(Y1577-J1577)</f>
        <v>#N/A</v>
      </c>
      <c r="AC1577" s="223" t="e">
        <f ca="1">INDEX(FGA_COEFFS,1,1)+Z1577*INDEX(FGA_COEFFS,1,2)+Y1577*INDEX(FGA_COEFFS,1,3)+R1577*INDEX(FGA_COEFFS,1,4)+Q1578*INDEX(FGA_COEFFS,1,5)+S1577*INDEX(FGA_COEFFS,1,6)+T1578*INDEX(FGA_COEFFS,1,7)+M1578*INDEX(FGA_COEFFS,1,8)+Y1581*Y1582</f>
        <v>#N/A</v>
      </c>
      <c r="AD1577" s="223" t="e">
        <f ca="1">INDEX(THREEPTA_COEFFS,1,1)+AC1577*INDEX(THREEPTA_COEFFS,1,2)+J1577*INDEX(THREEPTA_COEFFS,1,3)+AA1577*INDEX(THREEPTA_COEFFS,1,4)+K1577*INDEX(THREEPTA_COEFFS,1,5)+L1578*INDEX(THREEPTA_COEFFS,1,6)+Z1581*Z1582</f>
        <v>#N/A</v>
      </c>
      <c r="AE1577" s="223" t="e">
        <f ca="1">INDEX(THREEPTPCT_COEFFS,1,1)+K1577*INDEX(THREEPTPCT_COEFFS,1,2)+L1578*INDEX(THREEPTPCT_COEFFS,1,3)+AA1581*AA1582</f>
        <v>#N/A</v>
      </c>
      <c r="AF1577" s="55" t="e">
        <f t="shared" ref="AF1577:AF1578" ca="1" si="2718">AC1577-AD1577</f>
        <v>#N/A</v>
      </c>
      <c r="AG1577" s="223" t="e">
        <f ca="1">INDEX(TWOPTPCT_COEFFS,1,1)+AB1577*INDEX(TWOPTPCT_COEFFS,1,2)+I1578*INDEX(TWOPTPCT_COEFFS,1,3)+G1578*INDEX(TWOPTPCT_COEFFS,1,4)+L1578*INDEX(TWOPTPCT_COEFFS,1,5)+AB1581*AB1582</f>
        <v>#N/A</v>
      </c>
      <c r="AH1577" s="223" t="e">
        <f ca="1">INDEX(FTA_COEFFS,1,1)+O1577*INDEX(FTA_COEFFS,1,2)+N1578*INDEX(FTA_COEFFS,1,3)+(Q1577+R1577)*INDEX(FTA_COEFFS,1,4)+(Q1578+R1578)*INDEX(FTA_COEFFS,1,5)+M1578*INDEX(FTA_COEFFS,1,6)+AC1581*AC1582</f>
        <v>#N/A</v>
      </c>
      <c r="AI1577" s="223" t="e">
        <f ca="1">INDEX(FTPCT_COEFFS,1,1)+P1577*INDEX(FTPCT_COEFFS,1,2)+F1577*INDEX(FTPCT_COEFFS,1,3)+G1578*INDEX(FTPCT_COEFFS,1,4)+AD1581*AD1582</f>
        <v>#N/A</v>
      </c>
      <c r="AJ1577" s="338" t="e">
        <f t="shared" ref="AJ1577:AJ1578" ca="1" si="2719">AD1577*AE1577/100+AF1577*AG1577+AH1577*AI1577/100</f>
        <v>#N/A</v>
      </c>
      <c r="AK1577" s="55"/>
      <c r="AL1577" s="55"/>
      <c r="AM1577" s="55"/>
      <c r="AN1577" s="55"/>
      <c r="AO1577" s="55"/>
      <c r="AP1577" s="55"/>
      <c r="AQ1577" s="55"/>
      <c r="AR1577" s="55"/>
    </row>
    <row r="1578" spans="1:45" x14ac:dyDescent="0.3">
      <c r="B1578" s="54" t="s">
        <v>175</v>
      </c>
      <c r="C1578" s="54">
        <f>C1571</f>
        <v>0</v>
      </c>
      <c r="D1578" s="56" t="e">
        <f t="shared" ca="1" si="2711"/>
        <v>#N/A</v>
      </c>
      <c r="E1578" s="52" t="e">
        <f t="shared" ref="E1578:W1578" si="2720">E1571</f>
        <v>#N/A</v>
      </c>
      <c r="F1578" s="52" t="e">
        <f t="shared" si="2720"/>
        <v>#N/A</v>
      </c>
      <c r="G1578" s="52" t="e">
        <f t="shared" si="2720"/>
        <v>#N/A</v>
      </c>
      <c r="H1578" s="52" t="e">
        <f t="shared" si="2720"/>
        <v>#N/A</v>
      </c>
      <c r="I1578" s="52" t="e">
        <f t="shared" si="2720"/>
        <v>#N/A</v>
      </c>
      <c r="J1578" s="52" t="e">
        <f t="shared" si="2720"/>
        <v>#N/A</v>
      </c>
      <c r="K1578" s="52" t="e">
        <f t="shared" si="2720"/>
        <v>#N/A</v>
      </c>
      <c r="L1578" s="52" t="e">
        <f t="shared" si="2720"/>
        <v>#N/A</v>
      </c>
      <c r="M1578" s="52" t="e">
        <f t="shared" si="2720"/>
        <v>#N/A</v>
      </c>
      <c r="N1578" s="52" t="e">
        <f t="shared" si="2720"/>
        <v>#N/A</v>
      </c>
      <c r="O1578" s="52" t="e">
        <f t="shared" si="2720"/>
        <v>#N/A</v>
      </c>
      <c r="P1578" s="52" t="e">
        <f t="shared" si="2720"/>
        <v>#N/A</v>
      </c>
      <c r="Q1578" s="52" t="e">
        <f t="shared" si="2720"/>
        <v>#N/A</v>
      </c>
      <c r="R1578" s="52" t="e">
        <f t="shared" si="2720"/>
        <v>#N/A</v>
      </c>
      <c r="S1578" s="52" t="e">
        <f t="shared" si="2720"/>
        <v>#N/A</v>
      </c>
      <c r="T1578" s="52" t="e">
        <f t="shared" si="2720"/>
        <v>#N/A</v>
      </c>
      <c r="U1578" s="52" t="e">
        <f t="shared" si="2720"/>
        <v>#N/A</v>
      </c>
      <c r="V1578" s="52" t="e">
        <f t="shared" si="2720"/>
        <v>#N/A</v>
      </c>
      <c r="W1578" s="52" t="e">
        <f t="shared" si="2720"/>
        <v>#N/A</v>
      </c>
      <c r="X1578" s="55" t="e">
        <f t="shared" si="2713"/>
        <v>#N/A</v>
      </c>
      <c r="Y1578" s="55" t="e">
        <f t="shared" si="2714"/>
        <v>#N/A</v>
      </c>
      <c r="Z1578" s="55" t="e">
        <f t="shared" ref="Z1578" si="2721">Z1577</f>
        <v>#N/A</v>
      </c>
      <c r="AA1578" s="55" t="e">
        <f t="shared" si="2716"/>
        <v>#N/A</v>
      </c>
      <c r="AB1578" s="336" t="e">
        <f t="shared" si="2717"/>
        <v>#N/A</v>
      </c>
      <c r="AC1578" s="223" t="e">
        <f ca="1">INDEX(FGA_COEFFS,1,1)+Z1578*INDEX(FGA_COEFFS,1,2)+Y1578*INDEX(FGA_COEFFS,1,3)+R1578*INDEX(FGA_COEFFS,1,4)+Q1577*INDEX(FGA_COEFFS,1,5)+S1578*INDEX(FGA_COEFFS,1,6)+T1577*INDEX(FGA_COEFFS,1,7)+M1577*INDEX(FGA_COEFFS,1,8)+Y1581*Y1583</f>
        <v>#N/A</v>
      </c>
      <c r="AD1578" s="223" t="e">
        <f ca="1">INDEX(THREEPTA_COEFFS,1,1)+AC1578*INDEX(THREEPTA_COEFFS,1,2)+J1578*INDEX(THREEPTA_COEFFS,1,3)+AA1578*INDEX(THREEPTA_COEFFS,1,4)+K1578*INDEX(THREEPTA_COEFFS,1,5)+L1577*INDEX(THREEPTA_COEFFS,1,6)+Z1581*Z1583</f>
        <v>#N/A</v>
      </c>
      <c r="AE1578" s="223" t="e">
        <f ca="1">INDEX(THREEPTPCT_COEFFS,1,1)+K1578*INDEX(THREEPTPCT_COEFFS,1,2)+L1577*INDEX(THREEPTPCT_COEFFS,1,3)+AA1581*AA1583</f>
        <v>#N/A</v>
      </c>
      <c r="AF1578" s="55" t="e">
        <f t="shared" ca="1" si="2718"/>
        <v>#N/A</v>
      </c>
      <c r="AG1578" s="223" t="e">
        <f ca="1">INDEX(TWOPTPCT_COEFFS,1,1)+AB1578*INDEX(TWOPTPCT_COEFFS,1,2)+I1577*INDEX(TWOPTPCT_COEFFS,1,3)+G1577*INDEX(TWOPTPCT_COEFFS,1,4)+L1577*INDEX(TWOPTPCT_COEFFS,1,5)+AB1581*AB1583</f>
        <v>#N/A</v>
      </c>
      <c r="AH1578" s="223" t="e">
        <f ca="1">INDEX(FTA_COEFFS,1,1)+O1578*INDEX(FTA_COEFFS,1,2)+N1577*INDEX(FTA_COEFFS,1,3)+(Q1578+R1578)*INDEX(FTA_COEFFS,1,4)+(Q1577+R1577)*INDEX(FTA_COEFFS,1,5)+M1577*INDEX(FTA_COEFFS,1,6)+AC1581*AC1583</f>
        <v>#N/A</v>
      </c>
      <c r="AI1578" s="223" t="e">
        <f ca="1">INDEX(FTPCT_COEFFS,1,1)+P1578*INDEX(FTPCT_COEFFS,1,2)+F1578*INDEX(FTPCT_COEFFS,1,3)+G1577*INDEX(FTPCT_COEFFS,1,4)+AD1581*AD1583</f>
        <v>#N/A</v>
      </c>
      <c r="AJ1578" s="338" t="e">
        <f t="shared" ca="1" si="2719"/>
        <v>#N/A</v>
      </c>
      <c r="AK1578" s="55"/>
      <c r="AL1578" s="55"/>
      <c r="AM1578" s="55"/>
      <c r="AN1578" s="55"/>
      <c r="AO1578" s="55"/>
      <c r="AP1578" s="55"/>
      <c r="AQ1578" s="55"/>
      <c r="AR1578" s="55"/>
    </row>
    <row r="1579" spans="1:45" x14ac:dyDescent="0.3">
      <c r="A1579" s="54" t="e">
        <f ca="1">IF(D1577&gt;(D1578+(AVERAGE(V1577,W1577)-AVERAGE(V1578,W1578))/2)+2.5,C1577,IF(D1578&gt;(D1577+(AVERAGE(V1578,W1578)-AVERAGE(V1577,W1577))/2)+2.5,C1578,"Close"))</f>
        <v>#N/A</v>
      </c>
      <c r="B1579" s="64" t="e">
        <f ca="1">IF(D1578&gt;D1577,C1578,C1577)</f>
        <v>#N/A</v>
      </c>
      <c r="D1579" s="56"/>
      <c r="X1579" s="55"/>
      <c r="Y1579" s="55"/>
      <c r="Z1579" s="55"/>
      <c r="AA1579" s="55"/>
      <c r="AB1579" s="55"/>
      <c r="AC1579" s="337"/>
      <c r="AD1579" s="337"/>
      <c r="AE1579" s="337"/>
      <c r="AF1579" s="337"/>
      <c r="AG1579" s="337"/>
      <c r="AH1579" s="337"/>
      <c r="AI1579" s="337"/>
      <c r="AJ1579" s="337"/>
      <c r="AK1579" s="337"/>
      <c r="AL1579" s="337"/>
      <c r="AM1579" s="55"/>
      <c r="AN1579" s="55"/>
      <c r="AO1579" s="55"/>
      <c r="AP1579" s="55"/>
      <c r="AQ1579" s="55"/>
      <c r="AR1579" s="55"/>
      <c r="AS1579" s="55"/>
    </row>
    <row r="1580" spans="1:45" x14ac:dyDescent="0.3">
      <c r="X1580" s="54" t="s">
        <v>1305</v>
      </c>
      <c r="Y1580" s="54" t="s">
        <v>128</v>
      </c>
      <c r="Z1580" s="54" t="s">
        <v>157</v>
      </c>
      <c r="AA1580" s="54" t="s">
        <v>151</v>
      </c>
      <c r="AB1580" s="54" t="s">
        <v>1327</v>
      </c>
      <c r="AC1580" s="54" t="s">
        <v>129</v>
      </c>
      <c r="AD1580" s="54" t="s">
        <v>116</v>
      </c>
      <c r="AE1580" s="54"/>
      <c r="AF1580" s="54"/>
      <c r="AG1580" s="54"/>
      <c r="AH1580" s="54"/>
      <c r="AI1580" s="54"/>
      <c r="AJ1580" s="54"/>
      <c r="AK1580" s="54"/>
      <c r="AL1580" s="54"/>
      <c r="AM1580" s="54"/>
      <c r="AN1580" s="54"/>
      <c r="AO1580" s="54"/>
      <c r="AP1580" s="54"/>
      <c r="AQ1580" s="54"/>
      <c r="AR1580" s="54"/>
      <c r="AS1580" s="54"/>
    </row>
    <row r="1581" spans="1:45" x14ac:dyDescent="0.3">
      <c r="X1581" s="54"/>
      <c r="Y1581" s="54">
        <f t="shared" ref="Y1581:AD1581" si="2722">Y1574</f>
        <v>6.4436999999999998</v>
      </c>
      <c r="Z1581" s="54">
        <f t="shared" si="2722"/>
        <v>4.9371</v>
      </c>
      <c r="AA1581" s="54">
        <f t="shared" si="2722"/>
        <v>11.350300000000001</v>
      </c>
      <c r="AB1581" s="54">
        <f t="shared" si="2722"/>
        <v>7.1900000000000006E-2</v>
      </c>
      <c r="AC1581" s="54">
        <f t="shared" si="2722"/>
        <v>6.2766000000000002</v>
      </c>
      <c r="AD1581" s="54">
        <f t="shared" si="2722"/>
        <v>11.042999999999999</v>
      </c>
      <c r="AE1581" s="54"/>
      <c r="AF1581" s="336"/>
      <c r="AG1581" s="336"/>
      <c r="AH1581" s="336"/>
      <c r="AI1581" s="54"/>
      <c r="AJ1581" s="54"/>
      <c r="AK1581" s="54"/>
      <c r="AL1581" s="54"/>
      <c r="AM1581" s="54"/>
      <c r="AN1581" s="54"/>
      <c r="AO1581" s="54"/>
      <c r="AP1581" s="54"/>
      <c r="AQ1581" s="54"/>
      <c r="AR1581" s="54"/>
      <c r="AS1581" s="54"/>
    </row>
    <row r="1582" spans="1:45" x14ac:dyDescent="0.3">
      <c r="D1582" s="56"/>
      <c r="X1582" s="336"/>
      <c r="Y1582" s="336">
        <f t="shared" ca="1" si="2650"/>
        <v>-0.4420683391844018</v>
      </c>
      <c r="Z1582" s="336">
        <f t="shared" ca="1" si="2650"/>
        <v>-1.1484483694774454</v>
      </c>
      <c r="AA1582" s="336">
        <f t="shared" ca="1" si="2650"/>
        <v>-1.1431227859158082</v>
      </c>
      <c r="AB1582" s="336">
        <f t="shared" ca="1" si="2650"/>
        <v>1.2146069126793333</v>
      </c>
      <c r="AC1582" s="336">
        <f t="shared" ca="1" si="2650"/>
        <v>-5.2721534323796962E-2</v>
      </c>
      <c r="AD1582" s="336">
        <f t="shared" ca="1" si="2650"/>
        <v>-0.43669182395343664</v>
      </c>
      <c r="AE1582" s="336"/>
      <c r="AF1582" s="336"/>
      <c r="AG1582" s="336"/>
      <c r="AH1582" s="336"/>
      <c r="AI1582" s="54"/>
      <c r="AJ1582" s="54"/>
      <c r="AK1582" s="54"/>
      <c r="AL1582" s="336"/>
      <c r="AM1582" s="336"/>
      <c r="AN1582" s="336"/>
      <c r="AO1582" s="336"/>
      <c r="AP1582" s="54"/>
      <c r="AQ1582" s="336"/>
      <c r="AR1582" s="336"/>
      <c r="AS1582" s="336"/>
    </row>
    <row r="1583" spans="1:45" x14ac:dyDescent="0.3">
      <c r="C1583" s="54"/>
      <c r="D1583" s="56"/>
      <c r="Y1583" s="336">
        <f t="shared" ca="1" si="2650"/>
        <v>-0.12911606997257957</v>
      </c>
      <c r="Z1583" s="336">
        <f t="shared" ca="1" si="2650"/>
        <v>-1.1869655469297706</v>
      </c>
      <c r="AA1583" s="336">
        <f t="shared" ca="1" si="2650"/>
        <v>-4.3470735130109669E-3</v>
      </c>
      <c r="AB1583" s="336">
        <f t="shared" ca="1" si="2650"/>
        <v>-0.28359509461992655</v>
      </c>
      <c r="AC1583" s="336">
        <f t="shared" ca="1" si="2650"/>
        <v>0.18262397625592514</v>
      </c>
      <c r="AD1583" s="336">
        <f t="shared" ca="1" si="2650"/>
        <v>0.30983311606314246</v>
      </c>
      <c r="AE1583" s="55"/>
      <c r="AF1583" s="55"/>
      <c r="AG1583" s="55"/>
      <c r="AH1583" s="55"/>
      <c r="AI1583" s="55"/>
      <c r="AJ1583" s="55"/>
      <c r="AK1583" s="55"/>
      <c r="AL1583" s="55"/>
      <c r="AM1583" s="55"/>
      <c r="AN1583" s="55"/>
      <c r="AO1583" s="55"/>
      <c r="AP1583" s="55"/>
      <c r="AQ1583" s="55"/>
      <c r="AR1583" s="55"/>
      <c r="AS1583" s="55"/>
    </row>
    <row r="1584" spans="1:45" x14ac:dyDescent="0.3">
      <c r="B1584" s="54" t="s">
        <v>172</v>
      </c>
      <c r="C1584" s="53">
        <f>C1577</f>
        <v>0</v>
      </c>
      <c r="D1584" s="56" t="e">
        <f t="shared" ref="D1584:D1585" ca="1" si="2723">AJ1584</f>
        <v>#N/A</v>
      </c>
      <c r="E1584" s="52" t="e">
        <f t="shared" ref="E1584:W1584" si="2724">E1577</f>
        <v>#N/A</v>
      </c>
      <c r="F1584" s="52" t="e">
        <f t="shared" si="2724"/>
        <v>#N/A</v>
      </c>
      <c r="G1584" s="52" t="e">
        <f t="shared" si="2724"/>
        <v>#N/A</v>
      </c>
      <c r="H1584" s="52" t="e">
        <f t="shared" si="2724"/>
        <v>#N/A</v>
      </c>
      <c r="I1584" s="52" t="e">
        <f t="shared" si="2724"/>
        <v>#N/A</v>
      </c>
      <c r="J1584" s="52" t="e">
        <f t="shared" si="2724"/>
        <v>#N/A</v>
      </c>
      <c r="K1584" s="52" t="e">
        <f t="shared" si="2724"/>
        <v>#N/A</v>
      </c>
      <c r="L1584" s="52" t="e">
        <f t="shared" si="2724"/>
        <v>#N/A</v>
      </c>
      <c r="M1584" s="52" t="e">
        <f t="shared" si="2724"/>
        <v>#N/A</v>
      </c>
      <c r="N1584" s="52" t="e">
        <f t="shared" si="2724"/>
        <v>#N/A</v>
      </c>
      <c r="O1584" s="52" t="e">
        <f t="shared" si="2724"/>
        <v>#N/A</v>
      </c>
      <c r="P1584" s="52" t="e">
        <f t="shared" si="2724"/>
        <v>#N/A</v>
      </c>
      <c r="Q1584" s="52" t="e">
        <f t="shared" si="2724"/>
        <v>#N/A</v>
      </c>
      <c r="R1584" s="52" t="e">
        <f t="shared" si="2724"/>
        <v>#N/A</v>
      </c>
      <c r="S1584" s="52" t="e">
        <f t="shared" si="2724"/>
        <v>#N/A</v>
      </c>
      <c r="T1584" s="52" t="e">
        <f t="shared" si="2724"/>
        <v>#N/A</v>
      </c>
      <c r="U1584" s="52" t="e">
        <f t="shared" si="2724"/>
        <v>#N/A</v>
      </c>
      <c r="V1584" s="52" t="e">
        <f t="shared" si="2724"/>
        <v>#N/A</v>
      </c>
      <c r="W1584" s="52" t="e">
        <f t="shared" si="2724"/>
        <v>#N/A</v>
      </c>
      <c r="X1584" s="55" t="e">
        <f t="shared" ref="X1584:X1585" si="2725">(H1584-(O1584*P1584)/100-3*(J1584*K1584)/100)/2</f>
        <v>#N/A</v>
      </c>
      <c r="Y1584" s="55" t="e">
        <f t="shared" ref="Y1584:Y1585" si="2726">SUM(X1584,(J1584*K1584/100))/(F1584/100)</f>
        <v>#N/A</v>
      </c>
      <c r="Z1584" s="55" t="e">
        <f t="shared" ref="Z1584" si="2727">U1584*0.5+U1585*0.5</f>
        <v>#N/A</v>
      </c>
      <c r="AA1584" s="55" t="e">
        <f t="shared" ref="AA1584:AA1585" si="2728">J1584/Y1584</f>
        <v>#N/A</v>
      </c>
      <c r="AB1584" s="336" t="e">
        <f t="shared" ref="AB1584:AB1585" si="2729">X1584/(Y1584-J1584)</f>
        <v>#N/A</v>
      </c>
      <c r="AC1584" s="223" t="e">
        <f ca="1">INDEX(FGA_COEFFS,1,1)+Z1584*INDEX(FGA_COEFFS,1,2)+Y1584*INDEX(FGA_COEFFS,1,3)+R1584*INDEX(FGA_COEFFS,1,4)+Q1585*INDEX(FGA_COEFFS,1,5)+S1584*INDEX(FGA_COEFFS,1,6)+T1585*INDEX(FGA_COEFFS,1,7)+M1585*INDEX(FGA_COEFFS,1,8)+Y1588*Y1589</f>
        <v>#N/A</v>
      </c>
      <c r="AD1584" s="223" t="e">
        <f ca="1">INDEX(THREEPTA_COEFFS,1,1)+AC1584*INDEX(THREEPTA_COEFFS,1,2)+J1584*INDEX(THREEPTA_COEFFS,1,3)+AA1584*INDEX(THREEPTA_COEFFS,1,4)+K1584*INDEX(THREEPTA_COEFFS,1,5)+L1585*INDEX(THREEPTA_COEFFS,1,6)+Z1588*Z1589</f>
        <v>#N/A</v>
      </c>
      <c r="AE1584" s="223" t="e">
        <f ca="1">INDEX(THREEPTPCT_COEFFS,1,1)+K1584*INDEX(THREEPTPCT_COEFFS,1,2)+L1585*INDEX(THREEPTPCT_COEFFS,1,3)+AA1588*AA1589</f>
        <v>#N/A</v>
      </c>
      <c r="AF1584" s="55" t="e">
        <f t="shared" ref="AF1584:AF1585" ca="1" si="2730">AC1584-AD1584</f>
        <v>#N/A</v>
      </c>
      <c r="AG1584" s="223" t="e">
        <f ca="1">INDEX(TWOPTPCT_COEFFS,1,1)+AB1584*INDEX(TWOPTPCT_COEFFS,1,2)+I1585*INDEX(TWOPTPCT_COEFFS,1,3)+G1585*INDEX(TWOPTPCT_COEFFS,1,4)+L1585*INDEX(TWOPTPCT_COEFFS,1,5)+AB1588*AB1589</f>
        <v>#N/A</v>
      </c>
      <c r="AH1584" s="223" t="e">
        <f ca="1">INDEX(FTA_COEFFS,1,1)+O1584*INDEX(FTA_COEFFS,1,2)+N1585*INDEX(FTA_COEFFS,1,3)+(Q1584+R1584)*INDEX(FTA_COEFFS,1,4)+(Q1585+R1585)*INDEX(FTA_COEFFS,1,5)+M1585*INDEX(FTA_COEFFS,1,6)+AC1588*AC1589</f>
        <v>#N/A</v>
      </c>
      <c r="AI1584" s="223" t="e">
        <f ca="1">INDEX(FTPCT_COEFFS,1,1)+P1584*INDEX(FTPCT_COEFFS,1,2)+F1584*INDEX(FTPCT_COEFFS,1,3)+G1585*INDEX(FTPCT_COEFFS,1,4)+AD1588*AD1589</f>
        <v>#N/A</v>
      </c>
      <c r="AJ1584" s="338" t="e">
        <f t="shared" ref="AJ1584:AJ1585" ca="1" si="2731">AD1584*AE1584/100+AF1584*AG1584+AH1584*AI1584/100</f>
        <v>#N/A</v>
      </c>
      <c r="AK1584" s="55"/>
      <c r="AL1584" s="55"/>
      <c r="AM1584" s="55"/>
      <c r="AN1584" s="55"/>
      <c r="AO1584" s="55"/>
      <c r="AP1584" s="55"/>
      <c r="AQ1584" s="55"/>
      <c r="AR1584" s="55"/>
    </row>
    <row r="1585" spans="1:45" x14ac:dyDescent="0.3">
      <c r="B1585" s="54" t="s">
        <v>175</v>
      </c>
      <c r="C1585" s="54">
        <f>C1578</f>
        <v>0</v>
      </c>
      <c r="D1585" s="56" t="e">
        <f t="shared" ca="1" si="2723"/>
        <v>#N/A</v>
      </c>
      <c r="E1585" s="52" t="e">
        <f t="shared" ref="E1585:W1585" si="2732">E1578</f>
        <v>#N/A</v>
      </c>
      <c r="F1585" s="52" t="e">
        <f t="shared" si="2732"/>
        <v>#N/A</v>
      </c>
      <c r="G1585" s="52" t="e">
        <f t="shared" si="2732"/>
        <v>#N/A</v>
      </c>
      <c r="H1585" s="52" t="e">
        <f t="shared" si="2732"/>
        <v>#N/A</v>
      </c>
      <c r="I1585" s="52" t="e">
        <f t="shared" si="2732"/>
        <v>#N/A</v>
      </c>
      <c r="J1585" s="52" t="e">
        <f t="shared" si="2732"/>
        <v>#N/A</v>
      </c>
      <c r="K1585" s="52" t="e">
        <f t="shared" si="2732"/>
        <v>#N/A</v>
      </c>
      <c r="L1585" s="52" t="e">
        <f t="shared" si="2732"/>
        <v>#N/A</v>
      </c>
      <c r="M1585" s="52" t="e">
        <f t="shared" si="2732"/>
        <v>#N/A</v>
      </c>
      <c r="N1585" s="52" t="e">
        <f t="shared" si="2732"/>
        <v>#N/A</v>
      </c>
      <c r="O1585" s="52" t="e">
        <f t="shared" si="2732"/>
        <v>#N/A</v>
      </c>
      <c r="P1585" s="52" t="e">
        <f t="shared" si="2732"/>
        <v>#N/A</v>
      </c>
      <c r="Q1585" s="52" t="e">
        <f t="shared" si="2732"/>
        <v>#N/A</v>
      </c>
      <c r="R1585" s="52" t="e">
        <f t="shared" si="2732"/>
        <v>#N/A</v>
      </c>
      <c r="S1585" s="52" t="e">
        <f t="shared" si="2732"/>
        <v>#N/A</v>
      </c>
      <c r="T1585" s="52" t="e">
        <f t="shared" si="2732"/>
        <v>#N/A</v>
      </c>
      <c r="U1585" s="52" t="e">
        <f t="shared" si="2732"/>
        <v>#N/A</v>
      </c>
      <c r="V1585" s="52" t="e">
        <f t="shared" si="2732"/>
        <v>#N/A</v>
      </c>
      <c r="W1585" s="52" t="e">
        <f t="shared" si="2732"/>
        <v>#N/A</v>
      </c>
      <c r="X1585" s="55" t="e">
        <f t="shared" si="2725"/>
        <v>#N/A</v>
      </c>
      <c r="Y1585" s="55" t="e">
        <f t="shared" si="2726"/>
        <v>#N/A</v>
      </c>
      <c r="Z1585" s="55" t="e">
        <f t="shared" ref="Z1585" si="2733">Z1584</f>
        <v>#N/A</v>
      </c>
      <c r="AA1585" s="55" t="e">
        <f t="shared" si="2728"/>
        <v>#N/A</v>
      </c>
      <c r="AB1585" s="336" t="e">
        <f t="shared" si="2729"/>
        <v>#N/A</v>
      </c>
      <c r="AC1585" s="223" t="e">
        <f ca="1">INDEX(FGA_COEFFS,1,1)+Z1585*INDEX(FGA_COEFFS,1,2)+Y1585*INDEX(FGA_COEFFS,1,3)+R1585*INDEX(FGA_COEFFS,1,4)+Q1584*INDEX(FGA_COEFFS,1,5)+S1585*INDEX(FGA_COEFFS,1,6)+T1584*INDEX(FGA_COEFFS,1,7)+M1584*INDEX(FGA_COEFFS,1,8)+Y1588*Y1590</f>
        <v>#N/A</v>
      </c>
      <c r="AD1585" s="223" t="e">
        <f ca="1">INDEX(THREEPTA_COEFFS,1,1)+AC1585*INDEX(THREEPTA_COEFFS,1,2)+J1585*INDEX(THREEPTA_COEFFS,1,3)+AA1585*INDEX(THREEPTA_COEFFS,1,4)+K1585*INDEX(THREEPTA_COEFFS,1,5)+L1584*INDEX(THREEPTA_COEFFS,1,6)+Z1588*Z1590</f>
        <v>#N/A</v>
      </c>
      <c r="AE1585" s="223" t="e">
        <f ca="1">INDEX(THREEPTPCT_COEFFS,1,1)+K1585*INDEX(THREEPTPCT_COEFFS,1,2)+L1584*INDEX(THREEPTPCT_COEFFS,1,3)+AA1588*AA1590</f>
        <v>#N/A</v>
      </c>
      <c r="AF1585" s="55" t="e">
        <f t="shared" ca="1" si="2730"/>
        <v>#N/A</v>
      </c>
      <c r="AG1585" s="223" t="e">
        <f ca="1">INDEX(TWOPTPCT_COEFFS,1,1)+AB1585*INDEX(TWOPTPCT_COEFFS,1,2)+I1584*INDEX(TWOPTPCT_COEFFS,1,3)+G1584*INDEX(TWOPTPCT_COEFFS,1,4)+L1584*INDEX(TWOPTPCT_COEFFS,1,5)+AB1588*AB1590</f>
        <v>#N/A</v>
      </c>
      <c r="AH1585" s="223" t="e">
        <f ca="1">INDEX(FTA_COEFFS,1,1)+O1585*INDEX(FTA_COEFFS,1,2)+N1584*INDEX(FTA_COEFFS,1,3)+(Q1585+R1585)*INDEX(FTA_COEFFS,1,4)+(Q1584+R1584)*INDEX(FTA_COEFFS,1,5)+M1584*INDEX(FTA_COEFFS,1,6)+AC1588*AC1590</f>
        <v>#N/A</v>
      </c>
      <c r="AI1585" s="223" t="e">
        <f ca="1">INDEX(FTPCT_COEFFS,1,1)+P1585*INDEX(FTPCT_COEFFS,1,2)+F1585*INDEX(FTPCT_COEFFS,1,3)+G1584*INDEX(FTPCT_COEFFS,1,4)+AD1588*AD1590</f>
        <v>#N/A</v>
      </c>
      <c r="AJ1585" s="338" t="e">
        <f t="shared" ca="1" si="2731"/>
        <v>#N/A</v>
      </c>
      <c r="AK1585" s="55"/>
      <c r="AL1585" s="55"/>
      <c r="AM1585" s="55"/>
      <c r="AN1585" s="55"/>
      <c r="AO1585" s="55"/>
      <c r="AP1585" s="55"/>
      <c r="AQ1585" s="55"/>
      <c r="AR1585" s="55"/>
    </row>
    <row r="1586" spans="1:45" x14ac:dyDescent="0.3">
      <c r="A1586" s="54" t="e">
        <f ca="1">IF(D1584&gt;(D1585+(AVERAGE(V1584,W1584)-AVERAGE(V1585,W1585))/2)+2.5,C1584,IF(D1585&gt;(D1584+(AVERAGE(V1585,W1585)-AVERAGE(V1584,W1584))/2)+2.5,C1585,"Close"))</f>
        <v>#N/A</v>
      </c>
      <c r="B1586" s="64" t="e">
        <f ca="1">IF(D1585&gt;D1584,C1585,C1584)</f>
        <v>#N/A</v>
      </c>
      <c r="D1586" s="56"/>
      <c r="X1586" s="55"/>
      <c r="Y1586" s="55"/>
      <c r="Z1586" s="55"/>
      <c r="AA1586" s="55"/>
      <c r="AB1586" s="55"/>
      <c r="AC1586" s="337"/>
      <c r="AD1586" s="337"/>
      <c r="AE1586" s="337"/>
      <c r="AF1586" s="337"/>
      <c r="AG1586" s="337"/>
      <c r="AH1586" s="337"/>
      <c r="AI1586" s="337"/>
      <c r="AJ1586" s="337"/>
      <c r="AK1586" s="337"/>
      <c r="AL1586" s="337"/>
      <c r="AM1586" s="55"/>
      <c r="AN1586" s="55"/>
      <c r="AO1586" s="55"/>
      <c r="AP1586" s="55"/>
      <c r="AQ1586" s="55"/>
      <c r="AR1586" s="55"/>
      <c r="AS1586" s="55"/>
    </row>
    <row r="1587" spans="1:45" x14ac:dyDescent="0.3">
      <c r="X1587" s="54" t="s">
        <v>1305</v>
      </c>
      <c r="Y1587" s="54" t="s">
        <v>128</v>
      </c>
      <c r="Z1587" s="54" t="s">
        <v>157</v>
      </c>
      <c r="AA1587" s="54" t="s">
        <v>151</v>
      </c>
      <c r="AB1587" s="54" t="s">
        <v>1327</v>
      </c>
      <c r="AC1587" s="54" t="s">
        <v>129</v>
      </c>
      <c r="AD1587" s="54" t="s">
        <v>116</v>
      </c>
      <c r="AE1587" s="54"/>
      <c r="AF1587" s="54"/>
      <c r="AG1587" s="54"/>
      <c r="AH1587" s="54"/>
      <c r="AI1587" s="54"/>
      <c r="AJ1587" s="54"/>
      <c r="AK1587" s="54"/>
      <c r="AL1587" s="54"/>
      <c r="AM1587" s="54"/>
      <c r="AN1587" s="54"/>
      <c r="AO1587" s="54"/>
      <c r="AP1587" s="54"/>
      <c r="AQ1587" s="54"/>
      <c r="AR1587" s="54"/>
      <c r="AS1587" s="54"/>
    </row>
    <row r="1588" spans="1:45" x14ac:dyDescent="0.3">
      <c r="X1588" s="54"/>
      <c r="Y1588" s="54">
        <f t="shared" ref="Y1588:AD1588" si="2734">Y1581</f>
        <v>6.4436999999999998</v>
      </c>
      <c r="Z1588" s="54">
        <f t="shared" si="2734"/>
        <v>4.9371</v>
      </c>
      <c r="AA1588" s="54">
        <f t="shared" si="2734"/>
        <v>11.350300000000001</v>
      </c>
      <c r="AB1588" s="54">
        <f t="shared" si="2734"/>
        <v>7.1900000000000006E-2</v>
      </c>
      <c r="AC1588" s="54">
        <f t="shared" si="2734"/>
        <v>6.2766000000000002</v>
      </c>
      <c r="AD1588" s="54">
        <f t="shared" si="2734"/>
        <v>11.042999999999999</v>
      </c>
      <c r="AE1588" s="54"/>
      <c r="AF1588" s="336"/>
      <c r="AG1588" s="336"/>
      <c r="AH1588" s="336"/>
      <c r="AI1588" s="54"/>
      <c r="AJ1588" s="54"/>
      <c r="AK1588" s="54"/>
      <c r="AL1588" s="54"/>
      <c r="AM1588" s="54"/>
      <c r="AN1588" s="54"/>
      <c r="AO1588" s="54"/>
      <c r="AP1588" s="54"/>
      <c r="AQ1588" s="54"/>
      <c r="AR1588" s="54"/>
      <c r="AS1588" s="54"/>
    </row>
    <row r="1589" spans="1:45" x14ac:dyDescent="0.3">
      <c r="D1589" s="56"/>
      <c r="X1589" s="336"/>
      <c r="Y1589" s="336">
        <f t="shared" ca="1" si="2650"/>
        <v>-0.30201584994395797</v>
      </c>
      <c r="Z1589" s="336">
        <f t="shared" ca="1" si="2650"/>
        <v>-8.9601021701752499E-3</v>
      </c>
      <c r="AA1589" s="336">
        <f t="shared" ca="1" si="2650"/>
        <v>-0.16448264348952091</v>
      </c>
      <c r="AB1589" s="336">
        <f t="shared" ca="1" si="2650"/>
        <v>0.5971731478366189</v>
      </c>
      <c r="AC1589" s="336">
        <f t="shared" ca="1" si="2650"/>
        <v>-0.87663987400090615</v>
      </c>
      <c r="AD1589" s="336">
        <f t="shared" ca="1" si="2650"/>
        <v>-0.66230132764243543</v>
      </c>
      <c r="AE1589" s="336"/>
      <c r="AF1589" s="336"/>
      <c r="AG1589" s="336"/>
      <c r="AH1589" s="336"/>
      <c r="AI1589" s="54"/>
      <c r="AJ1589" s="54"/>
      <c r="AK1589" s="54"/>
      <c r="AL1589" s="336"/>
      <c r="AM1589" s="336"/>
      <c r="AN1589" s="336"/>
      <c r="AO1589" s="336"/>
      <c r="AP1589" s="54"/>
      <c r="AQ1589" s="336"/>
      <c r="AR1589" s="336"/>
      <c r="AS1589" s="336"/>
    </row>
    <row r="1590" spans="1:45" x14ac:dyDescent="0.3">
      <c r="C1590" s="54"/>
      <c r="D1590" s="56"/>
      <c r="Y1590" s="336">
        <f t="shared" ca="1" si="2650"/>
        <v>1.1019449969242565</v>
      </c>
      <c r="Z1590" s="336">
        <f t="shared" ca="1" si="2650"/>
        <v>-0.2905556621630816</v>
      </c>
      <c r="AA1590" s="336">
        <f t="shared" ca="1" si="2650"/>
        <v>-0.85570291515101338</v>
      </c>
      <c r="AB1590" s="336">
        <f t="shared" ca="1" si="2650"/>
        <v>1.3480603095255494</v>
      </c>
      <c r="AC1590" s="336">
        <f t="shared" ca="1" si="2650"/>
        <v>-0.23906214751803073</v>
      </c>
      <c r="AD1590" s="336">
        <f t="shared" ca="1" si="2650"/>
        <v>-6.8340797292729211E-2</v>
      </c>
      <c r="AE1590" s="55"/>
      <c r="AF1590" s="55"/>
      <c r="AG1590" s="55"/>
      <c r="AH1590" s="55"/>
      <c r="AI1590" s="55"/>
      <c r="AJ1590" s="55"/>
      <c r="AK1590" s="55"/>
      <c r="AL1590" s="55"/>
      <c r="AM1590" s="55"/>
      <c r="AN1590" s="55"/>
      <c r="AO1590" s="55"/>
      <c r="AP1590" s="55"/>
      <c r="AQ1590" s="55"/>
      <c r="AR1590" s="55"/>
      <c r="AS1590" s="55"/>
    </row>
    <row r="1591" spans="1:45" x14ac:dyDescent="0.3">
      <c r="B1591" s="54" t="s">
        <v>172</v>
      </c>
      <c r="C1591" s="53">
        <f>C1584</f>
        <v>0</v>
      </c>
      <c r="D1591" s="56" t="e">
        <f t="shared" ref="D1591:D1592" ca="1" si="2735">AJ1591</f>
        <v>#N/A</v>
      </c>
      <c r="E1591" s="52" t="e">
        <f t="shared" ref="E1591:W1591" si="2736">E1584</f>
        <v>#N/A</v>
      </c>
      <c r="F1591" s="52" t="e">
        <f t="shared" si="2736"/>
        <v>#N/A</v>
      </c>
      <c r="G1591" s="52" t="e">
        <f t="shared" si="2736"/>
        <v>#N/A</v>
      </c>
      <c r="H1591" s="52" t="e">
        <f t="shared" si="2736"/>
        <v>#N/A</v>
      </c>
      <c r="I1591" s="52" t="e">
        <f t="shared" si="2736"/>
        <v>#N/A</v>
      </c>
      <c r="J1591" s="52" t="e">
        <f t="shared" si="2736"/>
        <v>#N/A</v>
      </c>
      <c r="K1591" s="52" t="e">
        <f t="shared" si="2736"/>
        <v>#N/A</v>
      </c>
      <c r="L1591" s="52" t="e">
        <f t="shared" si="2736"/>
        <v>#N/A</v>
      </c>
      <c r="M1591" s="52" t="e">
        <f t="shared" si="2736"/>
        <v>#N/A</v>
      </c>
      <c r="N1591" s="52" t="e">
        <f t="shared" si="2736"/>
        <v>#N/A</v>
      </c>
      <c r="O1591" s="52" t="e">
        <f t="shared" si="2736"/>
        <v>#N/A</v>
      </c>
      <c r="P1591" s="52" t="e">
        <f t="shared" si="2736"/>
        <v>#N/A</v>
      </c>
      <c r="Q1591" s="52" t="e">
        <f t="shared" si="2736"/>
        <v>#N/A</v>
      </c>
      <c r="R1591" s="52" t="e">
        <f t="shared" si="2736"/>
        <v>#N/A</v>
      </c>
      <c r="S1591" s="52" t="e">
        <f t="shared" si="2736"/>
        <v>#N/A</v>
      </c>
      <c r="T1591" s="52" t="e">
        <f t="shared" si="2736"/>
        <v>#N/A</v>
      </c>
      <c r="U1591" s="52" t="e">
        <f t="shared" si="2736"/>
        <v>#N/A</v>
      </c>
      <c r="V1591" s="52" t="e">
        <f t="shared" si="2736"/>
        <v>#N/A</v>
      </c>
      <c r="W1591" s="52" t="e">
        <f t="shared" si="2736"/>
        <v>#N/A</v>
      </c>
      <c r="X1591" s="55" t="e">
        <f t="shared" ref="X1591:X1592" si="2737">(H1591-(O1591*P1591)/100-3*(J1591*K1591)/100)/2</f>
        <v>#N/A</v>
      </c>
      <c r="Y1591" s="55" t="e">
        <f t="shared" ref="Y1591:Y1592" si="2738">SUM(X1591,(J1591*K1591/100))/(F1591/100)</f>
        <v>#N/A</v>
      </c>
      <c r="Z1591" s="55" t="e">
        <f t="shared" ref="Z1591" si="2739">U1591*0.5+U1592*0.5</f>
        <v>#N/A</v>
      </c>
      <c r="AA1591" s="55" t="e">
        <f t="shared" ref="AA1591:AA1592" si="2740">J1591/Y1591</f>
        <v>#N/A</v>
      </c>
      <c r="AB1591" s="336" t="e">
        <f t="shared" ref="AB1591:AB1592" si="2741">X1591/(Y1591-J1591)</f>
        <v>#N/A</v>
      </c>
      <c r="AC1591" s="223" t="e">
        <f ca="1">INDEX(FGA_COEFFS,1,1)+Z1591*INDEX(FGA_COEFFS,1,2)+Y1591*INDEX(FGA_COEFFS,1,3)+R1591*INDEX(FGA_COEFFS,1,4)+Q1592*INDEX(FGA_COEFFS,1,5)+S1591*INDEX(FGA_COEFFS,1,6)+T1592*INDEX(FGA_COEFFS,1,7)+M1592*INDEX(FGA_COEFFS,1,8)+Y1595*Y1596</f>
        <v>#N/A</v>
      </c>
      <c r="AD1591" s="223" t="e">
        <f ca="1">INDEX(THREEPTA_COEFFS,1,1)+AC1591*INDEX(THREEPTA_COEFFS,1,2)+J1591*INDEX(THREEPTA_COEFFS,1,3)+AA1591*INDEX(THREEPTA_COEFFS,1,4)+K1591*INDEX(THREEPTA_COEFFS,1,5)+L1592*INDEX(THREEPTA_COEFFS,1,6)+Z1595*Z1596</f>
        <v>#N/A</v>
      </c>
      <c r="AE1591" s="223" t="e">
        <f ca="1">INDEX(THREEPTPCT_COEFFS,1,1)+K1591*INDEX(THREEPTPCT_COEFFS,1,2)+L1592*INDEX(THREEPTPCT_COEFFS,1,3)+AA1595*AA1596</f>
        <v>#N/A</v>
      </c>
      <c r="AF1591" s="55" t="e">
        <f t="shared" ref="AF1591:AF1592" ca="1" si="2742">AC1591-AD1591</f>
        <v>#N/A</v>
      </c>
      <c r="AG1591" s="223" t="e">
        <f ca="1">INDEX(TWOPTPCT_COEFFS,1,1)+AB1591*INDEX(TWOPTPCT_COEFFS,1,2)+I1592*INDEX(TWOPTPCT_COEFFS,1,3)+G1592*INDEX(TWOPTPCT_COEFFS,1,4)+L1592*INDEX(TWOPTPCT_COEFFS,1,5)+AB1595*AB1596</f>
        <v>#N/A</v>
      </c>
      <c r="AH1591" s="223" t="e">
        <f ca="1">INDEX(FTA_COEFFS,1,1)+O1591*INDEX(FTA_COEFFS,1,2)+N1592*INDEX(FTA_COEFFS,1,3)+(Q1591+R1591)*INDEX(FTA_COEFFS,1,4)+(Q1592+R1592)*INDEX(FTA_COEFFS,1,5)+M1592*INDEX(FTA_COEFFS,1,6)+AC1595*AC1596</f>
        <v>#N/A</v>
      </c>
      <c r="AI1591" s="223" t="e">
        <f ca="1">INDEX(FTPCT_COEFFS,1,1)+P1591*INDEX(FTPCT_COEFFS,1,2)+F1591*INDEX(FTPCT_COEFFS,1,3)+G1592*INDEX(FTPCT_COEFFS,1,4)+AD1595*AD1596</f>
        <v>#N/A</v>
      </c>
      <c r="AJ1591" s="338" t="e">
        <f t="shared" ref="AJ1591:AJ1592" ca="1" si="2743">AD1591*AE1591/100+AF1591*AG1591+AH1591*AI1591/100</f>
        <v>#N/A</v>
      </c>
      <c r="AK1591" s="55"/>
      <c r="AL1591" s="55"/>
      <c r="AM1591" s="55"/>
      <c r="AN1591" s="55"/>
      <c r="AO1591" s="55"/>
      <c r="AP1591" s="55"/>
      <c r="AQ1591" s="55"/>
      <c r="AR1591" s="55"/>
    </row>
    <row r="1592" spans="1:45" x14ac:dyDescent="0.3">
      <c r="B1592" s="54" t="s">
        <v>175</v>
      </c>
      <c r="C1592" s="54">
        <f>C1585</f>
        <v>0</v>
      </c>
      <c r="D1592" s="56" t="e">
        <f t="shared" ca="1" si="2735"/>
        <v>#N/A</v>
      </c>
      <c r="E1592" s="52" t="e">
        <f t="shared" ref="E1592:W1592" si="2744">E1585</f>
        <v>#N/A</v>
      </c>
      <c r="F1592" s="52" t="e">
        <f t="shared" si="2744"/>
        <v>#N/A</v>
      </c>
      <c r="G1592" s="52" t="e">
        <f t="shared" si="2744"/>
        <v>#N/A</v>
      </c>
      <c r="H1592" s="52" t="e">
        <f t="shared" si="2744"/>
        <v>#N/A</v>
      </c>
      <c r="I1592" s="52" t="e">
        <f t="shared" si="2744"/>
        <v>#N/A</v>
      </c>
      <c r="J1592" s="52" t="e">
        <f t="shared" si="2744"/>
        <v>#N/A</v>
      </c>
      <c r="K1592" s="52" t="e">
        <f t="shared" si="2744"/>
        <v>#N/A</v>
      </c>
      <c r="L1592" s="52" t="e">
        <f t="shared" si="2744"/>
        <v>#N/A</v>
      </c>
      <c r="M1592" s="52" t="e">
        <f t="shared" si="2744"/>
        <v>#N/A</v>
      </c>
      <c r="N1592" s="52" t="e">
        <f t="shared" si="2744"/>
        <v>#N/A</v>
      </c>
      <c r="O1592" s="52" t="e">
        <f t="shared" si="2744"/>
        <v>#N/A</v>
      </c>
      <c r="P1592" s="52" t="e">
        <f t="shared" si="2744"/>
        <v>#N/A</v>
      </c>
      <c r="Q1592" s="52" t="e">
        <f t="shared" si="2744"/>
        <v>#N/A</v>
      </c>
      <c r="R1592" s="52" t="e">
        <f t="shared" si="2744"/>
        <v>#N/A</v>
      </c>
      <c r="S1592" s="52" t="e">
        <f t="shared" si="2744"/>
        <v>#N/A</v>
      </c>
      <c r="T1592" s="52" t="e">
        <f t="shared" si="2744"/>
        <v>#N/A</v>
      </c>
      <c r="U1592" s="52" t="e">
        <f t="shared" si="2744"/>
        <v>#N/A</v>
      </c>
      <c r="V1592" s="52" t="e">
        <f t="shared" si="2744"/>
        <v>#N/A</v>
      </c>
      <c r="W1592" s="52" t="e">
        <f t="shared" si="2744"/>
        <v>#N/A</v>
      </c>
      <c r="X1592" s="55" t="e">
        <f t="shared" si="2737"/>
        <v>#N/A</v>
      </c>
      <c r="Y1592" s="55" t="e">
        <f t="shared" si="2738"/>
        <v>#N/A</v>
      </c>
      <c r="Z1592" s="55" t="e">
        <f t="shared" ref="Z1592" si="2745">Z1591</f>
        <v>#N/A</v>
      </c>
      <c r="AA1592" s="55" t="e">
        <f t="shared" si="2740"/>
        <v>#N/A</v>
      </c>
      <c r="AB1592" s="336" t="e">
        <f t="shared" si="2741"/>
        <v>#N/A</v>
      </c>
      <c r="AC1592" s="223" t="e">
        <f ca="1">INDEX(FGA_COEFFS,1,1)+Z1592*INDEX(FGA_COEFFS,1,2)+Y1592*INDEX(FGA_COEFFS,1,3)+R1592*INDEX(FGA_COEFFS,1,4)+Q1591*INDEX(FGA_COEFFS,1,5)+S1592*INDEX(FGA_COEFFS,1,6)+T1591*INDEX(FGA_COEFFS,1,7)+M1591*INDEX(FGA_COEFFS,1,8)+Y1595*Y1597</f>
        <v>#N/A</v>
      </c>
      <c r="AD1592" s="223" t="e">
        <f ca="1">INDEX(THREEPTA_COEFFS,1,1)+AC1592*INDEX(THREEPTA_COEFFS,1,2)+J1592*INDEX(THREEPTA_COEFFS,1,3)+AA1592*INDEX(THREEPTA_COEFFS,1,4)+K1592*INDEX(THREEPTA_COEFFS,1,5)+L1591*INDEX(THREEPTA_COEFFS,1,6)+Z1595*Z1597</f>
        <v>#N/A</v>
      </c>
      <c r="AE1592" s="223" t="e">
        <f ca="1">INDEX(THREEPTPCT_COEFFS,1,1)+K1592*INDEX(THREEPTPCT_COEFFS,1,2)+L1591*INDEX(THREEPTPCT_COEFFS,1,3)+AA1595*AA1597</f>
        <v>#N/A</v>
      </c>
      <c r="AF1592" s="55" t="e">
        <f t="shared" ca="1" si="2742"/>
        <v>#N/A</v>
      </c>
      <c r="AG1592" s="223" t="e">
        <f ca="1">INDEX(TWOPTPCT_COEFFS,1,1)+AB1592*INDEX(TWOPTPCT_COEFFS,1,2)+I1591*INDEX(TWOPTPCT_COEFFS,1,3)+G1591*INDEX(TWOPTPCT_COEFFS,1,4)+L1591*INDEX(TWOPTPCT_COEFFS,1,5)+AB1595*AB1597</f>
        <v>#N/A</v>
      </c>
      <c r="AH1592" s="223" t="e">
        <f ca="1">INDEX(FTA_COEFFS,1,1)+O1592*INDEX(FTA_COEFFS,1,2)+N1591*INDEX(FTA_COEFFS,1,3)+(Q1592+R1592)*INDEX(FTA_COEFFS,1,4)+(Q1591+R1591)*INDEX(FTA_COEFFS,1,5)+M1591*INDEX(FTA_COEFFS,1,6)+AC1595*AC1597</f>
        <v>#N/A</v>
      </c>
      <c r="AI1592" s="223" t="e">
        <f ca="1">INDEX(FTPCT_COEFFS,1,1)+P1592*INDEX(FTPCT_COEFFS,1,2)+F1592*INDEX(FTPCT_COEFFS,1,3)+G1591*INDEX(FTPCT_COEFFS,1,4)+AD1595*AD1597</f>
        <v>#N/A</v>
      </c>
      <c r="AJ1592" s="338" t="e">
        <f t="shared" ca="1" si="2743"/>
        <v>#N/A</v>
      </c>
      <c r="AK1592" s="55"/>
      <c r="AL1592" s="55"/>
      <c r="AM1592" s="55"/>
      <c r="AN1592" s="55"/>
      <c r="AO1592" s="55"/>
      <c r="AP1592" s="55"/>
      <c r="AQ1592" s="55"/>
      <c r="AR1592" s="55"/>
    </row>
    <row r="1593" spans="1:45" x14ac:dyDescent="0.3">
      <c r="A1593" s="54" t="e">
        <f ca="1">IF(D1591&gt;(D1592+(AVERAGE(V1591,W1591)-AVERAGE(V1592,W1592))/2)+2.5,C1591,IF(D1592&gt;(D1591+(AVERAGE(V1592,W1592)-AVERAGE(V1591,W1591))/2)+2.5,C1592,"Close"))</f>
        <v>#N/A</v>
      </c>
      <c r="B1593" s="64" t="e">
        <f ca="1">IF(D1592&gt;D1591,C1592,C1591)</f>
        <v>#N/A</v>
      </c>
      <c r="D1593" s="56"/>
      <c r="X1593" s="55"/>
      <c r="Y1593" s="55"/>
      <c r="Z1593" s="55"/>
      <c r="AA1593" s="55"/>
      <c r="AB1593" s="55"/>
      <c r="AC1593" s="337"/>
      <c r="AD1593" s="337"/>
      <c r="AE1593" s="337"/>
      <c r="AF1593" s="337"/>
      <c r="AG1593" s="337"/>
      <c r="AH1593" s="337"/>
      <c r="AI1593" s="337"/>
      <c r="AJ1593" s="337"/>
      <c r="AK1593" s="337"/>
      <c r="AL1593" s="337"/>
      <c r="AM1593" s="55"/>
      <c r="AN1593" s="55"/>
      <c r="AO1593" s="55"/>
      <c r="AP1593" s="55"/>
      <c r="AQ1593" s="55"/>
      <c r="AR1593" s="55"/>
      <c r="AS1593" s="55"/>
    </row>
    <row r="1594" spans="1:45" x14ac:dyDescent="0.3">
      <c r="X1594" s="54" t="s">
        <v>1305</v>
      </c>
      <c r="Y1594" s="54" t="s">
        <v>128</v>
      </c>
      <c r="Z1594" s="54" t="s">
        <v>157</v>
      </c>
      <c r="AA1594" s="54" t="s">
        <v>151</v>
      </c>
      <c r="AB1594" s="54" t="s">
        <v>1327</v>
      </c>
      <c r="AC1594" s="54" t="s">
        <v>129</v>
      </c>
      <c r="AD1594" s="54" t="s">
        <v>116</v>
      </c>
      <c r="AE1594" s="54"/>
      <c r="AF1594" s="54"/>
      <c r="AG1594" s="54"/>
      <c r="AH1594" s="54"/>
      <c r="AI1594" s="54"/>
      <c r="AJ1594" s="54"/>
      <c r="AK1594" s="54"/>
      <c r="AL1594" s="54"/>
      <c r="AM1594" s="54"/>
      <c r="AN1594" s="54"/>
      <c r="AO1594" s="54"/>
      <c r="AP1594" s="54"/>
      <c r="AQ1594" s="54"/>
      <c r="AR1594" s="54"/>
      <c r="AS1594" s="54"/>
    </row>
    <row r="1595" spans="1:45" x14ac:dyDescent="0.3">
      <c r="X1595" s="54"/>
      <c r="Y1595" s="54">
        <f t="shared" ref="Y1595:AD1595" si="2746">Y1588</f>
        <v>6.4436999999999998</v>
      </c>
      <c r="Z1595" s="54">
        <f t="shared" si="2746"/>
        <v>4.9371</v>
      </c>
      <c r="AA1595" s="54">
        <f t="shared" si="2746"/>
        <v>11.350300000000001</v>
      </c>
      <c r="AB1595" s="54">
        <f t="shared" si="2746"/>
        <v>7.1900000000000006E-2</v>
      </c>
      <c r="AC1595" s="54">
        <f t="shared" si="2746"/>
        <v>6.2766000000000002</v>
      </c>
      <c r="AD1595" s="54">
        <f t="shared" si="2746"/>
        <v>11.042999999999999</v>
      </c>
      <c r="AE1595" s="54"/>
      <c r="AF1595" s="336"/>
      <c r="AG1595" s="336"/>
      <c r="AH1595" s="336"/>
      <c r="AI1595" s="54"/>
      <c r="AJ1595" s="54"/>
      <c r="AK1595" s="54"/>
      <c r="AL1595" s="54"/>
      <c r="AM1595" s="54"/>
      <c r="AN1595" s="54"/>
      <c r="AO1595" s="54"/>
      <c r="AP1595" s="54"/>
      <c r="AQ1595" s="54"/>
      <c r="AR1595" s="54"/>
      <c r="AS1595" s="54"/>
    </row>
    <row r="1596" spans="1:45" x14ac:dyDescent="0.3">
      <c r="D1596" s="56"/>
      <c r="X1596" s="336"/>
      <c r="Y1596" s="336">
        <f t="shared" ca="1" si="2650"/>
        <v>-0.82927828839771944</v>
      </c>
      <c r="Z1596" s="336">
        <f t="shared" ca="1" si="2650"/>
        <v>0.10938136482386357</v>
      </c>
      <c r="AA1596" s="336">
        <f t="shared" ca="1" si="2650"/>
        <v>-0.80829110286683137</v>
      </c>
      <c r="AB1596" s="336">
        <f t="shared" ca="1" si="2650"/>
        <v>-0.85589069963095321</v>
      </c>
      <c r="AC1596" s="336">
        <f t="shared" ca="1" si="2650"/>
        <v>0.12970638312012278</v>
      </c>
      <c r="AD1596" s="336">
        <f t="shared" ca="1" si="2650"/>
        <v>0.16568486259860632</v>
      </c>
      <c r="AE1596" s="336"/>
      <c r="AF1596" s="336"/>
      <c r="AG1596" s="336"/>
      <c r="AH1596" s="336"/>
      <c r="AI1596" s="54"/>
      <c r="AJ1596" s="54"/>
      <c r="AK1596" s="54"/>
      <c r="AL1596" s="336"/>
      <c r="AM1596" s="336"/>
      <c r="AN1596" s="336"/>
      <c r="AO1596" s="336"/>
      <c r="AP1596" s="54"/>
      <c r="AQ1596" s="336"/>
      <c r="AR1596" s="336"/>
      <c r="AS1596" s="336"/>
    </row>
    <row r="1597" spans="1:45" x14ac:dyDescent="0.3">
      <c r="C1597" s="54"/>
      <c r="D1597" s="56"/>
      <c r="Y1597" s="336">
        <f t="shared" ca="1" si="2650"/>
        <v>0.12637130669523866</v>
      </c>
      <c r="Z1597" s="336">
        <f t="shared" ca="1" si="2650"/>
        <v>9.3521967400403555E-2</v>
      </c>
      <c r="AA1597" s="336">
        <f t="shared" ca="1" si="2650"/>
        <v>0.65103542387266866</v>
      </c>
      <c r="AB1597" s="336">
        <f t="shared" ca="1" si="2650"/>
        <v>0.27475152012120785</v>
      </c>
      <c r="AC1597" s="336">
        <f t="shared" ca="1" si="2650"/>
        <v>-1.0549350531291069E-2</v>
      </c>
      <c r="AD1597" s="336">
        <f t="shared" ca="1" si="2650"/>
        <v>-0.91860420119262853</v>
      </c>
      <c r="AE1597" s="55"/>
      <c r="AF1597" s="55"/>
      <c r="AG1597" s="55"/>
      <c r="AH1597" s="55"/>
      <c r="AI1597" s="55"/>
      <c r="AJ1597" s="55"/>
      <c r="AK1597" s="55"/>
      <c r="AL1597" s="55"/>
      <c r="AM1597" s="55"/>
      <c r="AN1597" s="55"/>
      <c r="AO1597" s="55"/>
      <c r="AP1597" s="55"/>
      <c r="AQ1597" s="55"/>
      <c r="AR1597" s="55"/>
      <c r="AS1597" s="55"/>
    </row>
    <row r="1598" spans="1:45" x14ac:dyDescent="0.3">
      <c r="B1598" s="54" t="s">
        <v>172</v>
      </c>
      <c r="C1598" s="53">
        <f>C1591</f>
        <v>0</v>
      </c>
      <c r="D1598" s="56" t="e">
        <f t="shared" ref="D1598:D1599" ca="1" si="2747">AJ1598</f>
        <v>#N/A</v>
      </c>
      <c r="E1598" s="52" t="e">
        <f t="shared" ref="E1598:W1598" si="2748">E1591</f>
        <v>#N/A</v>
      </c>
      <c r="F1598" s="52" t="e">
        <f t="shared" si="2748"/>
        <v>#N/A</v>
      </c>
      <c r="G1598" s="52" t="e">
        <f t="shared" si="2748"/>
        <v>#N/A</v>
      </c>
      <c r="H1598" s="52" t="e">
        <f t="shared" si="2748"/>
        <v>#N/A</v>
      </c>
      <c r="I1598" s="52" t="e">
        <f t="shared" si="2748"/>
        <v>#N/A</v>
      </c>
      <c r="J1598" s="52" t="e">
        <f t="shared" si="2748"/>
        <v>#N/A</v>
      </c>
      <c r="K1598" s="52" t="e">
        <f t="shared" si="2748"/>
        <v>#N/A</v>
      </c>
      <c r="L1598" s="52" t="e">
        <f t="shared" si="2748"/>
        <v>#N/A</v>
      </c>
      <c r="M1598" s="52" t="e">
        <f t="shared" si="2748"/>
        <v>#N/A</v>
      </c>
      <c r="N1598" s="52" t="e">
        <f t="shared" si="2748"/>
        <v>#N/A</v>
      </c>
      <c r="O1598" s="52" t="e">
        <f t="shared" si="2748"/>
        <v>#N/A</v>
      </c>
      <c r="P1598" s="52" t="e">
        <f t="shared" si="2748"/>
        <v>#N/A</v>
      </c>
      <c r="Q1598" s="52" t="e">
        <f t="shared" si="2748"/>
        <v>#N/A</v>
      </c>
      <c r="R1598" s="52" t="e">
        <f t="shared" si="2748"/>
        <v>#N/A</v>
      </c>
      <c r="S1598" s="52" t="e">
        <f t="shared" si="2748"/>
        <v>#N/A</v>
      </c>
      <c r="T1598" s="52" t="e">
        <f t="shared" si="2748"/>
        <v>#N/A</v>
      </c>
      <c r="U1598" s="52" t="e">
        <f t="shared" si="2748"/>
        <v>#N/A</v>
      </c>
      <c r="V1598" s="52" t="e">
        <f t="shared" si="2748"/>
        <v>#N/A</v>
      </c>
      <c r="W1598" s="52" t="e">
        <f t="shared" si="2748"/>
        <v>#N/A</v>
      </c>
      <c r="X1598" s="55" t="e">
        <f t="shared" ref="X1598:X1599" si="2749">(H1598-(O1598*P1598)/100-3*(J1598*K1598)/100)/2</f>
        <v>#N/A</v>
      </c>
      <c r="Y1598" s="55" t="e">
        <f t="shared" ref="Y1598:Y1599" si="2750">SUM(X1598,(J1598*K1598/100))/(F1598/100)</f>
        <v>#N/A</v>
      </c>
      <c r="Z1598" s="55" t="e">
        <f t="shared" ref="Z1598" si="2751">U1598*0.5+U1599*0.5</f>
        <v>#N/A</v>
      </c>
      <c r="AA1598" s="55" t="e">
        <f t="shared" ref="AA1598:AA1599" si="2752">J1598/Y1598</f>
        <v>#N/A</v>
      </c>
      <c r="AB1598" s="336" t="e">
        <f t="shared" ref="AB1598:AB1599" si="2753">X1598/(Y1598-J1598)</f>
        <v>#N/A</v>
      </c>
      <c r="AC1598" s="223" t="e">
        <f ca="1">INDEX(FGA_COEFFS,1,1)+Z1598*INDEX(FGA_COEFFS,1,2)+Y1598*INDEX(FGA_COEFFS,1,3)+R1598*INDEX(FGA_COEFFS,1,4)+Q1599*INDEX(FGA_COEFFS,1,5)+S1598*INDEX(FGA_COEFFS,1,6)+T1599*INDEX(FGA_COEFFS,1,7)+M1599*INDEX(FGA_COEFFS,1,8)+Y1602*Y1603</f>
        <v>#N/A</v>
      </c>
      <c r="AD1598" s="223" t="e">
        <f ca="1">INDEX(THREEPTA_COEFFS,1,1)+AC1598*INDEX(THREEPTA_COEFFS,1,2)+J1598*INDEX(THREEPTA_COEFFS,1,3)+AA1598*INDEX(THREEPTA_COEFFS,1,4)+K1598*INDEX(THREEPTA_COEFFS,1,5)+L1599*INDEX(THREEPTA_COEFFS,1,6)+Z1602*Z1603</f>
        <v>#N/A</v>
      </c>
      <c r="AE1598" s="223" t="e">
        <f ca="1">INDEX(THREEPTPCT_COEFFS,1,1)+K1598*INDEX(THREEPTPCT_COEFFS,1,2)+L1599*INDEX(THREEPTPCT_COEFFS,1,3)+AA1602*AA1603</f>
        <v>#N/A</v>
      </c>
      <c r="AF1598" s="55" t="e">
        <f t="shared" ref="AF1598:AF1599" ca="1" si="2754">AC1598-AD1598</f>
        <v>#N/A</v>
      </c>
      <c r="AG1598" s="223" t="e">
        <f ca="1">INDEX(TWOPTPCT_COEFFS,1,1)+AB1598*INDEX(TWOPTPCT_COEFFS,1,2)+I1599*INDEX(TWOPTPCT_COEFFS,1,3)+G1599*INDEX(TWOPTPCT_COEFFS,1,4)+L1599*INDEX(TWOPTPCT_COEFFS,1,5)+AB1602*AB1603</f>
        <v>#N/A</v>
      </c>
      <c r="AH1598" s="223" t="e">
        <f ca="1">INDEX(FTA_COEFFS,1,1)+O1598*INDEX(FTA_COEFFS,1,2)+N1599*INDEX(FTA_COEFFS,1,3)+(Q1598+R1598)*INDEX(FTA_COEFFS,1,4)+(Q1599+R1599)*INDEX(FTA_COEFFS,1,5)+M1599*INDEX(FTA_COEFFS,1,6)+AC1602*AC1603</f>
        <v>#N/A</v>
      </c>
      <c r="AI1598" s="223" t="e">
        <f ca="1">INDEX(FTPCT_COEFFS,1,1)+P1598*INDEX(FTPCT_COEFFS,1,2)+F1598*INDEX(FTPCT_COEFFS,1,3)+G1599*INDEX(FTPCT_COEFFS,1,4)+AD1602*AD1603</f>
        <v>#N/A</v>
      </c>
      <c r="AJ1598" s="338" t="e">
        <f t="shared" ref="AJ1598:AJ1599" ca="1" si="2755">AD1598*AE1598/100+AF1598*AG1598+AH1598*AI1598/100</f>
        <v>#N/A</v>
      </c>
      <c r="AK1598" s="55"/>
      <c r="AL1598" s="55"/>
      <c r="AM1598" s="55"/>
      <c r="AN1598" s="55"/>
      <c r="AO1598" s="55"/>
      <c r="AP1598" s="55"/>
      <c r="AQ1598" s="55"/>
      <c r="AR1598" s="55"/>
    </row>
    <row r="1599" spans="1:45" x14ac:dyDescent="0.3">
      <c r="B1599" s="54" t="s">
        <v>175</v>
      </c>
      <c r="C1599" s="54">
        <f>C1592</f>
        <v>0</v>
      </c>
      <c r="D1599" s="56" t="e">
        <f t="shared" ca="1" si="2747"/>
        <v>#N/A</v>
      </c>
      <c r="E1599" s="52" t="e">
        <f t="shared" ref="E1599:W1599" si="2756">E1592</f>
        <v>#N/A</v>
      </c>
      <c r="F1599" s="52" t="e">
        <f t="shared" si="2756"/>
        <v>#N/A</v>
      </c>
      <c r="G1599" s="52" t="e">
        <f t="shared" si="2756"/>
        <v>#N/A</v>
      </c>
      <c r="H1599" s="52" t="e">
        <f t="shared" si="2756"/>
        <v>#N/A</v>
      </c>
      <c r="I1599" s="52" t="e">
        <f t="shared" si="2756"/>
        <v>#N/A</v>
      </c>
      <c r="J1599" s="52" t="e">
        <f t="shared" si="2756"/>
        <v>#N/A</v>
      </c>
      <c r="K1599" s="52" t="e">
        <f t="shared" si="2756"/>
        <v>#N/A</v>
      </c>
      <c r="L1599" s="52" t="e">
        <f t="shared" si="2756"/>
        <v>#N/A</v>
      </c>
      <c r="M1599" s="52" t="e">
        <f t="shared" si="2756"/>
        <v>#N/A</v>
      </c>
      <c r="N1599" s="52" t="e">
        <f t="shared" si="2756"/>
        <v>#N/A</v>
      </c>
      <c r="O1599" s="52" t="e">
        <f t="shared" si="2756"/>
        <v>#N/A</v>
      </c>
      <c r="P1599" s="52" t="e">
        <f t="shared" si="2756"/>
        <v>#N/A</v>
      </c>
      <c r="Q1599" s="52" t="e">
        <f t="shared" si="2756"/>
        <v>#N/A</v>
      </c>
      <c r="R1599" s="52" t="e">
        <f t="shared" si="2756"/>
        <v>#N/A</v>
      </c>
      <c r="S1599" s="52" t="e">
        <f t="shared" si="2756"/>
        <v>#N/A</v>
      </c>
      <c r="T1599" s="52" t="e">
        <f t="shared" si="2756"/>
        <v>#N/A</v>
      </c>
      <c r="U1599" s="52" t="e">
        <f t="shared" si="2756"/>
        <v>#N/A</v>
      </c>
      <c r="V1599" s="52" t="e">
        <f t="shared" si="2756"/>
        <v>#N/A</v>
      </c>
      <c r="W1599" s="52" t="e">
        <f t="shared" si="2756"/>
        <v>#N/A</v>
      </c>
      <c r="X1599" s="55" t="e">
        <f t="shared" si="2749"/>
        <v>#N/A</v>
      </c>
      <c r="Y1599" s="55" t="e">
        <f t="shared" si="2750"/>
        <v>#N/A</v>
      </c>
      <c r="Z1599" s="55" t="e">
        <f t="shared" ref="Z1599" si="2757">Z1598</f>
        <v>#N/A</v>
      </c>
      <c r="AA1599" s="55" t="e">
        <f t="shared" si="2752"/>
        <v>#N/A</v>
      </c>
      <c r="AB1599" s="336" t="e">
        <f t="shared" si="2753"/>
        <v>#N/A</v>
      </c>
      <c r="AC1599" s="223" t="e">
        <f ca="1">INDEX(FGA_COEFFS,1,1)+Z1599*INDEX(FGA_COEFFS,1,2)+Y1599*INDEX(FGA_COEFFS,1,3)+R1599*INDEX(FGA_COEFFS,1,4)+Q1598*INDEX(FGA_COEFFS,1,5)+S1599*INDEX(FGA_COEFFS,1,6)+T1598*INDEX(FGA_COEFFS,1,7)+M1598*INDEX(FGA_COEFFS,1,8)+Y1602*Y1604</f>
        <v>#N/A</v>
      </c>
      <c r="AD1599" s="223" t="e">
        <f ca="1">INDEX(THREEPTA_COEFFS,1,1)+AC1599*INDEX(THREEPTA_COEFFS,1,2)+J1599*INDEX(THREEPTA_COEFFS,1,3)+AA1599*INDEX(THREEPTA_COEFFS,1,4)+K1599*INDEX(THREEPTA_COEFFS,1,5)+L1598*INDEX(THREEPTA_COEFFS,1,6)+Z1602*Z1604</f>
        <v>#N/A</v>
      </c>
      <c r="AE1599" s="223" t="e">
        <f ca="1">INDEX(THREEPTPCT_COEFFS,1,1)+K1599*INDEX(THREEPTPCT_COEFFS,1,2)+L1598*INDEX(THREEPTPCT_COEFFS,1,3)+AA1602*AA1604</f>
        <v>#N/A</v>
      </c>
      <c r="AF1599" s="55" t="e">
        <f t="shared" ca="1" si="2754"/>
        <v>#N/A</v>
      </c>
      <c r="AG1599" s="223" t="e">
        <f ca="1">INDEX(TWOPTPCT_COEFFS,1,1)+AB1599*INDEX(TWOPTPCT_COEFFS,1,2)+I1598*INDEX(TWOPTPCT_COEFFS,1,3)+G1598*INDEX(TWOPTPCT_COEFFS,1,4)+L1598*INDEX(TWOPTPCT_COEFFS,1,5)+AB1602*AB1604</f>
        <v>#N/A</v>
      </c>
      <c r="AH1599" s="223" t="e">
        <f ca="1">INDEX(FTA_COEFFS,1,1)+O1599*INDEX(FTA_COEFFS,1,2)+N1598*INDEX(FTA_COEFFS,1,3)+(Q1599+R1599)*INDEX(FTA_COEFFS,1,4)+(Q1598+R1598)*INDEX(FTA_COEFFS,1,5)+M1598*INDEX(FTA_COEFFS,1,6)+AC1602*AC1604</f>
        <v>#N/A</v>
      </c>
      <c r="AI1599" s="223" t="e">
        <f ca="1">INDEX(FTPCT_COEFFS,1,1)+P1599*INDEX(FTPCT_COEFFS,1,2)+F1599*INDEX(FTPCT_COEFFS,1,3)+G1598*INDEX(FTPCT_COEFFS,1,4)+AD1602*AD1604</f>
        <v>#N/A</v>
      </c>
      <c r="AJ1599" s="338" t="e">
        <f t="shared" ca="1" si="2755"/>
        <v>#N/A</v>
      </c>
      <c r="AK1599" s="55"/>
      <c r="AL1599" s="55"/>
      <c r="AM1599" s="55"/>
      <c r="AN1599" s="55"/>
      <c r="AO1599" s="55"/>
      <c r="AP1599" s="55"/>
      <c r="AQ1599" s="55"/>
      <c r="AR1599" s="55"/>
    </row>
    <row r="1600" spans="1:45" x14ac:dyDescent="0.3">
      <c r="A1600" s="54" t="e">
        <f ca="1">IF(D1598&gt;(D1599+(AVERAGE(V1598,W1598)-AVERAGE(V1599,W1599))/2)+2.5,C1598,IF(D1599&gt;(D1598+(AVERAGE(V1599,W1599)-AVERAGE(V1598,W1598))/2)+2.5,C1599,"Close"))</f>
        <v>#N/A</v>
      </c>
      <c r="B1600" s="64" t="e">
        <f ca="1">IF(D1599&gt;D1598,C1599,C1598)</f>
        <v>#N/A</v>
      </c>
      <c r="D1600" s="56"/>
      <c r="X1600" s="55"/>
      <c r="Y1600" s="55"/>
      <c r="Z1600" s="55"/>
      <c r="AA1600" s="55"/>
      <c r="AB1600" s="55"/>
      <c r="AC1600" s="337"/>
      <c r="AD1600" s="337"/>
      <c r="AE1600" s="337"/>
      <c r="AF1600" s="337"/>
      <c r="AG1600" s="337"/>
      <c r="AH1600" s="337"/>
      <c r="AI1600" s="337"/>
      <c r="AJ1600" s="337"/>
      <c r="AK1600" s="337"/>
      <c r="AL1600" s="337"/>
      <c r="AM1600" s="55"/>
      <c r="AN1600" s="55"/>
      <c r="AO1600" s="55"/>
      <c r="AP1600" s="55"/>
      <c r="AQ1600" s="55"/>
      <c r="AR1600" s="55"/>
      <c r="AS1600" s="55"/>
    </row>
    <row r="1601" spans="1:45" x14ac:dyDescent="0.3">
      <c r="X1601" s="54" t="s">
        <v>1305</v>
      </c>
      <c r="Y1601" s="54" t="s">
        <v>128</v>
      </c>
      <c r="Z1601" s="54" t="s">
        <v>157</v>
      </c>
      <c r="AA1601" s="54" t="s">
        <v>151</v>
      </c>
      <c r="AB1601" s="54" t="s">
        <v>1327</v>
      </c>
      <c r="AC1601" s="54" t="s">
        <v>129</v>
      </c>
      <c r="AD1601" s="54" t="s">
        <v>116</v>
      </c>
      <c r="AE1601" s="54"/>
      <c r="AF1601" s="54"/>
      <c r="AG1601" s="54"/>
      <c r="AH1601" s="54"/>
      <c r="AI1601" s="54"/>
      <c r="AJ1601" s="54"/>
      <c r="AK1601" s="54"/>
      <c r="AL1601" s="54"/>
      <c r="AM1601" s="54"/>
      <c r="AN1601" s="54"/>
      <c r="AO1601" s="54"/>
      <c r="AP1601" s="54"/>
      <c r="AQ1601" s="54"/>
      <c r="AR1601" s="54"/>
      <c r="AS1601" s="54"/>
    </row>
    <row r="1602" spans="1:45" x14ac:dyDescent="0.3">
      <c r="X1602" s="54"/>
      <c r="Y1602" s="54">
        <f t="shared" ref="Y1602:AD1602" si="2758">Y1595</f>
        <v>6.4436999999999998</v>
      </c>
      <c r="Z1602" s="54">
        <f t="shared" si="2758"/>
        <v>4.9371</v>
      </c>
      <c r="AA1602" s="54">
        <f t="shared" si="2758"/>
        <v>11.350300000000001</v>
      </c>
      <c r="AB1602" s="54">
        <f t="shared" si="2758"/>
        <v>7.1900000000000006E-2</v>
      </c>
      <c r="AC1602" s="54">
        <f t="shared" si="2758"/>
        <v>6.2766000000000002</v>
      </c>
      <c r="AD1602" s="54">
        <f t="shared" si="2758"/>
        <v>11.042999999999999</v>
      </c>
      <c r="AE1602" s="54"/>
      <c r="AF1602" s="336"/>
      <c r="AG1602" s="336"/>
      <c r="AH1602" s="336"/>
      <c r="AI1602" s="54"/>
      <c r="AJ1602" s="54"/>
      <c r="AK1602" s="54"/>
      <c r="AL1602" s="54"/>
      <c r="AM1602" s="54"/>
      <c r="AN1602" s="54"/>
      <c r="AO1602" s="54"/>
      <c r="AP1602" s="54"/>
      <c r="AQ1602" s="54"/>
      <c r="AR1602" s="54"/>
      <c r="AS1602" s="54"/>
    </row>
    <row r="1603" spans="1:45" x14ac:dyDescent="0.3">
      <c r="D1603" s="56"/>
      <c r="X1603" s="336"/>
      <c r="Y1603" s="336">
        <f t="shared" ca="1" si="2650"/>
        <v>0.40448326000696089</v>
      </c>
      <c r="Z1603" s="336">
        <f t="shared" ca="1" si="2650"/>
        <v>0.19626708366987705</v>
      </c>
      <c r="AA1603" s="336">
        <f t="shared" ca="1" si="2650"/>
        <v>0.20629803308024941</v>
      </c>
      <c r="AB1603" s="336">
        <f t="shared" ca="1" si="2650"/>
        <v>1.4201172771840531</v>
      </c>
      <c r="AC1603" s="336">
        <f t="shared" ca="1" si="2650"/>
        <v>-1.0190217769232279</v>
      </c>
      <c r="AD1603" s="336">
        <f t="shared" ca="1" si="2650"/>
        <v>1.4545346218447528</v>
      </c>
      <c r="AE1603" s="336"/>
      <c r="AF1603" s="336"/>
      <c r="AG1603" s="336"/>
      <c r="AH1603" s="336"/>
      <c r="AI1603" s="54"/>
      <c r="AJ1603" s="54"/>
      <c r="AK1603" s="54"/>
      <c r="AL1603" s="336"/>
      <c r="AM1603" s="336"/>
      <c r="AN1603" s="336"/>
      <c r="AO1603" s="336"/>
      <c r="AP1603" s="54"/>
      <c r="AQ1603" s="336"/>
      <c r="AR1603" s="336"/>
      <c r="AS1603" s="336"/>
    </row>
    <row r="1604" spans="1:45" x14ac:dyDescent="0.3">
      <c r="C1604" s="54"/>
      <c r="D1604" s="56"/>
      <c r="Y1604" s="336">
        <f t="shared" ca="1" si="2650"/>
        <v>-4.6497990988984057E-2</v>
      </c>
      <c r="Z1604" s="336">
        <f t="shared" ca="1" si="2650"/>
        <v>-0.68581684807853893</v>
      </c>
      <c r="AA1604" s="336">
        <f t="shared" ca="1" si="2650"/>
        <v>0.78756596605171181</v>
      </c>
      <c r="AB1604" s="336">
        <f t="shared" ca="1" si="2650"/>
        <v>-2.744653128789523E-3</v>
      </c>
      <c r="AC1604" s="336">
        <f t="shared" ca="1" si="2650"/>
        <v>0.18753664334274484</v>
      </c>
      <c r="AD1604" s="336">
        <f t="shared" ca="1" si="2650"/>
        <v>0.65855677248429989</v>
      </c>
      <c r="AE1604" s="55"/>
      <c r="AF1604" s="55"/>
      <c r="AG1604" s="55"/>
      <c r="AH1604" s="55"/>
      <c r="AI1604" s="55"/>
      <c r="AJ1604" s="55"/>
      <c r="AK1604" s="55"/>
      <c r="AL1604" s="55"/>
      <c r="AM1604" s="55"/>
      <c r="AN1604" s="55"/>
      <c r="AO1604" s="55"/>
      <c r="AP1604" s="55"/>
      <c r="AQ1604" s="55"/>
      <c r="AR1604" s="55"/>
      <c r="AS1604" s="55"/>
    </row>
    <row r="1605" spans="1:45" x14ac:dyDescent="0.3">
      <c r="B1605" s="54" t="s">
        <v>172</v>
      </c>
      <c r="C1605" s="53">
        <f>C1598</f>
        <v>0</v>
      </c>
      <c r="D1605" s="56" t="e">
        <f t="shared" ref="D1605:D1606" ca="1" si="2759">AJ1605</f>
        <v>#N/A</v>
      </c>
      <c r="E1605" s="52" t="e">
        <f t="shared" ref="E1605:W1605" si="2760">E1598</f>
        <v>#N/A</v>
      </c>
      <c r="F1605" s="52" t="e">
        <f t="shared" si="2760"/>
        <v>#N/A</v>
      </c>
      <c r="G1605" s="52" t="e">
        <f t="shared" si="2760"/>
        <v>#N/A</v>
      </c>
      <c r="H1605" s="52" t="e">
        <f t="shared" si="2760"/>
        <v>#N/A</v>
      </c>
      <c r="I1605" s="52" t="e">
        <f t="shared" si="2760"/>
        <v>#N/A</v>
      </c>
      <c r="J1605" s="52" t="e">
        <f t="shared" si="2760"/>
        <v>#N/A</v>
      </c>
      <c r="K1605" s="52" t="e">
        <f t="shared" si="2760"/>
        <v>#N/A</v>
      </c>
      <c r="L1605" s="52" t="e">
        <f t="shared" si="2760"/>
        <v>#N/A</v>
      </c>
      <c r="M1605" s="52" t="e">
        <f t="shared" si="2760"/>
        <v>#N/A</v>
      </c>
      <c r="N1605" s="52" t="e">
        <f t="shared" si="2760"/>
        <v>#N/A</v>
      </c>
      <c r="O1605" s="52" t="e">
        <f t="shared" si="2760"/>
        <v>#N/A</v>
      </c>
      <c r="P1605" s="52" t="e">
        <f t="shared" si="2760"/>
        <v>#N/A</v>
      </c>
      <c r="Q1605" s="52" t="e">
        <f t="shared" si="2760"/>
        <v>#N/A</v>
      </c>
      <c r="R1605" s="52" t="e">
        <f t="shared" si="2760"/>
        <v>#N/A</v>
      </c>
      <c r="S1605" s="52" t="e">
        <f t="shared" si="2760"/>
        <v>#N/A</v>
      </c>
      <c r="T1605" s="52" t="e">
        <f t="shared" si="2760"/>
        <v>#N/A</v>
      </c>
      <c r="U1605" s="52" t="e">
        <f t="shared" si="2760"/>
        <v>#N/A</v>
      </c>
      <c r="V1605" s="52" t="e">
        <f t="shared" si="2760"/>
        <v>#N/A</v>
      </c>
      <c r="W1605" s="52" t="e">
        <f t="shared" si="2760"/>
        <v>#N/A</v>
      </c>
      <c r="X1605" s="55" t="e">
        <f t="shared" ref="X1605:X1606" si="2761">(H1605-(O1605*P1605)/100-3*(J1605*K1605)/100)/2</f>
        <v>#N/A</v>
      </c>
      <c r="Y1605" s="55" t="e">
        <f t="shared" ref="Y1605:Y1606" si="2762">SUM(X1605,(J1605*K1605/100))/(F1605/100)</f>
        <v>#N/A</v>
      </c>
      <c r="Z1605" s="55" t="e">
        <f t="shared" ref="Z1605" si="2763">U1605*0.5+U1606*0.5</f>
        <v>#N/A</v>
      </c>
      <c r="AA1605" s="55" t="e">
        <f t="shared" ref="AA1605:AA1606" si="2764">J1605/Y1605</f>
        <v>#N/A</v>
      </c>
      <c r="AB1605" s="336" t="e">
        <f t="shared" ref="AB1605:AB1606" si="2765">X1605/(Y1605-J1605)</f>
        <v>#N/A</v>
      </c>
      <c r="AC1605" s="223" t="e">
        <f ca="1">INDEX(FGA_COEFFS,1,1)+Z1605*INDEX(FGA_COEFFS,1,2)+Y1605*INDEX(FGA_COEFFS,1,3)+R1605*INDEX(FGA_COEFFS,1,4)+Q1606*INDEX(FGA_COEFFS,1,5)+S1605*INDEX(FGA_COEFFS,1,6)+T1606*INDEX(FGA_COEFFS,1,7)+M1606*INDEX(FGA_COEFFS,1,8)+Y1609*Y1610</f>
        <v>#N/A</v>
      </c>
      <c r="AD1605" s="223" t="e">
        <f ca="1">INDEX(THREEPTA_COEFFS,1,1)+AC1605*INDEX(THREEPTA_COEFFS,1,2)+J1605*INDEX(THREEPTA_COEFFS,1,3)+AA1605*INDEX(THREEPTA_COEFFS,1,4)+K1605*INDEX(THREEPTA_COEFFS,1,5)+L1606*INDEX(THREEPTA_COEFFS,1,6)+Z1609*Z1610</f>
        <v>#N/A</v>
      </c>
      <c r="AE1605" s="223" t="e">
        <f ca="1">INDEX(THREEPTPCT_COEFFS,1,1)+K1605*INDEX(THREEPTPCT_COEFFS,1,2)+L1606*INDEX(THREEPTPCT_COEFFS,1,3)+AA1609*AA1610</f>
        <v>#N/A</v>
      </c>
      <c r="AF1605" s="55" t="e">
        <f t="shared" ref="AF1605:AF1606" ca="1" si="2766">AC1605-AD1605</f>
        <v>#N/A</v>
      </c>
      <c r="AG1605" s="223" t="e">
        <f ca="1">INDEX(TWOPTPCT_COEFFS,1,1)+AB1605*INDEX(TWOPTPCT_COEFFS,1,2)+I1606*INDEX(TWOPTPCT_COEFFS,1,3)+G1606*INDEX(TWOPTPCT_COEFFS,1,4)+L1606*INDEX(TWOPTPCT_COEFFS,1,5)+AB1609*AB1610</f>
        <v>#N/A</v>
      </c>
      <c r="AH1605" s="223" t="e">
        <f ca="1">INDEX(FTA_COEFFS,1,1)+O1605*INDEX(FTA_COEFFS,1,2)+N1606*INDEX(FTA_COEFFS,1,3)+(Q1605+R1605)*INDEX(FTA_COEFFS,1,4)+(Q1606+R1606)*INDEX(FTA_COEFFS,1,5)+M1606*INDEX(FTA_COEFFS,1,6)+AC1609*AC1610</f>
        <v>#N/A</v>
      </c>
      <c r="AI1605" s="223" t="e">
        <f ca="1">INDEX(FTPCT_COEFFS,1,1)+P1605*INDEX(FTPCT_COEFFS,1,2)+F1605*INDEX(FTPCT_COEFFS,1,3)+G1606*INDEX(FTPCT_COEFFS,1,4)+AD1609*AD1610</f>
        <v>#N/A</v>
      </c>
      <c r="AJ1605" s="338" t="e">
        <f t="shared" ref="AJ1605:AJ1606" ca="1" si="2767">AD1605*AE1605/100+AF1605*AG1605+AH1605*AI1605/100</f>
        <v>#N/A</v>
      </c>
      <c r="AK1605" s="55"/>
      <c r="AL1605" s="55"/>
      <c r="AM1605" s="55"/>
      <c r="AN1605" s="55"/>
      <c r="AO1605" s="55"/>
      <c r="AP1605" s="55"/>
      <c r="AQ1605" s="55"/>
      <c r="AR1605" s="55"/>
    </row>
    <row r="1606" spans="1:45" x14ac:dyDescent="0.3">
      <c r="B1606" s="54" t="s">
        <v>175</v>
      </c>
      <c r="C1606" s="54">
        <f>C1599</f>
        <v>0</v>
      </c>
      <c r="D1606" s="56" t="e">
        <f t="shared" ca="1" si="2759"/>
        <v>#N/A</v>
      </c>
      <c r="E1606" s="52" t="e">
        <f t="shared" ref="E1606:W1606" si="2768">E1599</f>
        <v>#N/A</v>
      </c>
      <c r="F1606" s="52" t="e">
        <f t="shared" si="2768"/>
        <v>#N/A</v>
      </c>
      <c r="G1606" s="52" t="e">
        <f t="shared" si="2768"/>
        <v>#N/A</v>
      </c>
      <c r="H1606" s="52" t="e">
        <f t="shared" si="2768"/>
        <v>#N/A</v>
      </c>
      <c r="I1606" s="52" t="e">
        <f t="shared" si="2768"/>
        <v>#N/A</v>
      </c>
      <c r="J1606" s="52" t="e">
        <f t="shared" si="2768"/>
        <v>#N/A</v>
      </c>
      <c r="K1606" s="52" t="e">
        <f t="shared" si="2768"/>
        <v>#N/A</v>
      </c>
      <c r="L1606" s="52" t="e">
        <f t="shared" si="2768"/>
        <v>#N/A</v>
      </c>
      <c r="M1606" s="52" t="e">
        <f t="shared" si="2768"/>
        <v>#N/A</v>
      </c>
      <c r="N1606" s="52" t="e">
        <f t="shared" si="2768"/>
        <v>#N/A</v>
      </c>
      <c r="O1606" s="52" t="e">
        <f t="shared" si="2768"/>
        <v>#N/A</v>
      </c>
      <c r="P1606" s="52" t="e">
        <f t="shared" si="2768"/>
        <v>#N/A</v>
      </c>
      <c r="Q1606" s="52" t="e">
        <f t="shared" si="2768"/>
        <v>#N/A</v>
      </c>
      <c r="R1606" s="52" t="e">
        <f t="shared" si="2768"/>
        <v>#N/A</v>
      </c>
      <c r="S1606" s="52" t="e">
        <f t="shared" si="2768"/>
        <v>#N/A</v>
      </c>
      <c r="T1606" s="52" t="e">
        <f t="shared" si="2768"/>
        <v>#N/A</v>
      </c>
      <c r="U1606" s="52" t="e">
        <f t="shared" si="2768"/>
        <v>#N/A</v>
      </c>
      <c r="V1606" s="52" t="e">
        <f t="shared" si="2768"/>
        <v>#N/A</v>
      </c>
      <c r="W1606" s="52" t="e">
        <f t="shared" si="2768"/>
        <v>#N/A</v>
      </c>
      <c r="X1606" s="55" t="e">
        <f t="shared" si="2761"/>
        <v>#N/A</v>
      </c>
      <c r="Y1606" s="55" t="e">
        <f t="shared" si="2762"/>
        <v>#N/A</v>
      </c>
      <c r="Z1606" s="55" t="e">
        <f t="shared" ref="Z1606" si="2769">Z1605</f>
        <v>#N/A</v>
      </c>
      <c r="AA1606" s="55" t="e">
        <f t="shared" si="2764"/>
        <v>#N/A</v>
      </c>
      <c r="AB1606" s="336" t="e">
        <f t="shared" si="2765"/>
        <v>#N/A</v>
      </c>
      <c r="AC1606" s="223" t="e">
        <f ca="1">INDEX(FGA_COEFFS,1,1)+Z1606*INDEX(FGA_COEFFS,1,2)+Y1606*INDEX(FGA_COEFFS,1,3)+R1606*INDEX(FGA_COEFFS,1,4)+Q1605*INDEX(FGA_COEFFS,1,5)+S1606*INDEX(FGA_COEFFS,1,6)+T1605*INDEX(FGA_COEFFS,1,7)+M1605*INDEX(FGA_COEFFS,1,8)+Y1609*Y1611</f>
        <v>#N/A</v>
      </c>
      <c r="AD1606" s="223" t="e">
        <f ca="1">INDEX(THREEPTA_COEFFS,1,1)+AC1606*INDEX(THREEPTA_COEFFS,1,2)+J1606*INDEX(THREEPTA_COEFFS,1,3)+AA1606*INDEX(THREEPTA_COEFFS,1,4)+K1606*INDEX(THREEPTA_COEFFS,1,5)+L1605*INDEX(THREEPTA_COEFFS,1,6)+Z1609*Z1611</f>
        <v>#N/A</v>
      </c>
      <c r="AE1606" s="223" t="e">
        <f ca="1">INDEX(THREEPTPCT_COEFFS,1,1)+K1606*INDEX(THREEPTPCT_COEFFS,1,2)+L1605*INDEX(THREEPTPCT_COEFFS,1,3)+AA1609*AA1611</f>
        <v>#N/A</v>
      </c>
      <c r="AF1606" s="55" t="e">
        <f t="shared" ca="1" si="2766"/>
        <v>#N/A</v>
      </c>
      <c r="AG1606" s="223" t="e">
        <f ca="1">INDEX(TWOPTPCT_COEFFS,1,1)+AB1606*INDEX(TWOPTPCT_COEFFS,1,2)+I1605*INDEX(TWOPTPCT_COEFFS,1,3)+G1605*INDEX(TWOPTPCT_COEFFS,1,4)+L1605*INDEX(TWOPTPCT_COEFFS,1,5)+AB1609*AB1611</f>
        <v>#N/A</v>
      </c>
      <c r="AH1606" s="223" t="e">
        <f ca="1">INDEX(FTA_COEFFS,1,1)+O1606*INDEX(FTA_COEFFS,1,2)+N1605*INDEX(FTA_COEFFS,1,3)+(Q1606+R1606)*INDEX(FTA_COEFFS,1,4)+(Q1605+R1605)*INDEX(FTA_COEFFS,1,5)+M1605*INDEX(FTA_COEFFS,1,6)+AC1609*AC1611</f>
        <v>#N/A</v>
      </c>
      <c r="AI1606" s="223" t="e">
        <f ca="1">INDEX(FTPCT_COEFFS,1,1)+P1606*INDEX(FTPCT_COEFFS,1,2)+F1606*INDEX(FTPCT_COEFFS,1,3)+G1605*INDEX(FTPCT_COEFFS,1,4)+AD1609*AD1611</f>
        <v>#N/A</v>
      </c>
      <c r="AJ1606" s="338" t="e">
        <f t="shared" ca="1" si="2767"/>
        <v>#N/A</v>
      </c>
      <c r="AK1606" s="55"/>
      <c r="AL1606" s="55"/>
      <c r="AM1606" s="55"/>
      <c r="AN1606" s="55"/>
      <c r="AO1606" s="55"/>
      <c r="AP1606" s="55"/>
      <c r="AQ1606" s="55"/>
      <c r="AR1606" s="55"/>
    </row>
    <row r="1607" spans="1:45" x14ac:dyDescent="0.3">
      <c r="A1607" s="54" t="e">
        <f ca="1">IF(D1605&gt;(D1606+(AVERAGE(V1605,W1605)-AVERAGE(V1606,W1606))/2)+2.5,C1605,IF(D1606&gt;(D1605+(AVERAGE(V1606,W1606)-AVERAGE(V1605,W1605))/2)+2.5,C1606,"Close"))</f>
        <v>#N/A</v>
      </c>
      <c r="B1607" s="64" t="e">
        <f ca="1">IF(D1606&gt;D1605,C1606,C1605)</f>
        <v>#N/A</v>
      </c>
      <c r="D1607" s="56"/>
      <c r="X1607" s="55"/>
      <c r="Y1607" s="55"/>
      <c r="Z1607" s="55"/>
      <c r="AA1607" s="55"/>
      <c r="AB1607" s="55"/>
      <c r="AC1607" s="337"/>
      <c r="AD1607" s="337"/>
      <c r="AE1607" s="337"/>
      <c r="AF1607" s="337"/>
      <c r="AG1607" s="337"/>
      <c r="AH1607" s="337"/>
      <c r="AI1607" s="337"/>
      <c r="AJ1607" s="337"/>
      <c r="AK1607" s="337"/>
      <c r="AL1607" s="337"/>
      <c r="AM1607" s="55"/>
      <c r="AN1607" s="55"/>
      <c r="AO1607" s="55"/>
      <c r="AP1607" s="55"/>
      <c r="AQ1607" s="55"/>
      <c r="AR1607" s="55"/>
      <c r="AS1607" s="55"/>
    </row>
    <row r="1608" spans="1:45" x14ac:dyDescent="0.3">
      <c r="X1608" s="54" t="s">
        <v>1305</v>
      </c>
      <c r="Y1608" s="54" t="s">
        <v>128</v>
      </c>
      <c r="Z1608" s="54" t="s">
        <v>157</v>
      </c>
      <c r="AA1608" s="54" t="s">
        <v>151</v>
      </c>
      <c r="AB1608" s="54" t="s">
        <v>1327</v>
      </c>
      <c r="AC1608" s="54" t="s">
        <v>129</v>
      </c>
      <c r="AD1608" s="54" t="s">
        <v>116</v>
      </c>
      <c r="AE1608" s="54"/>
      <c r="AF1608" s="54"/>
      <c r="AG1608" s="54"/>
      <c r="AH1608" s="54"/>
      <c r="AI1608" s="54"/>
      <c r="AJ1608" s="54"/>
      <c r="AK1608" s="54"/>
      <c r="AL1608" s="54"/>
      <c r="AM1608" s="54"/>
      <c r="AN1608" s="54"/>
      <c r="AO1608" s="54"/>
      <c r="AP1608" s="54"/>
      <c r="AQ1608" s="54"/>
      <c r="AR1608" s="54"/>
      <c r="AS1608" s="54"/>
    </row>
    <row r="1609" spans="1:45" x14ac:dyDescent="0.3">
      <c r="X1609" s="54"/>
      <c r="Y1609" s="54">
        <f t="shared" ref="Y1609:AD1609" si="2770">Y1602</f>
        <v>6.4436999999999998</v>
      </c>
      <c r="Z1609" s="54">
        <f t="shared" si="2770"/>
        <v>4.9371</v>
      </c>
      <c r="AA1609" s="54">
        <f t="shared" si="2770"/>
        <v>11.350300000000001</v>
      </c>
      <c r="AB1609" s="54">
        <f t="shared" si="2770"/>
        <v>7.1900000000000006E-2</v>
      </c>
      <c r="AC1609" s="54">
        <f t="shared" si="2770"/>
        <v>6.2766000000000002</v>
      </c>
      <c r="AD1609" s="54">
        <f t="shared" si="2770"/>
        <v>11.042999999999999</v>
      </c>
      <c r="AE1609" s="54"/>
      <c r="AF1609" s="336"/>
      <c r="AG1609" s="336"/>
      <c r="AH1609" s="336"/>
      <c r="AI1609" s="54"/>
      <c r="AJ1609" s="54"/>
      <c r="AK1609" s="54"/>
      <c r="AL1609" s="54"/>
      <c r="AM1609" s="54"/>
      <c r="AN1609" s="54"/>
      <c r="AO1609" s="54"/>
      <c r="AP1609" s="54"/>
      <c r="AQ1609" s="54"/>
      <c r="AR1609" s="54"/>
      <c r="AS1609" s="54"/>
    </row>
    <row r="1610" spans="1:45" x14ac:dyDescent="0.3">
      <c r="D1610" s="56"/>
      <c r="X1610" s="336"/>
      <c r="Y1610" s="336">
        <f t="shared" ref="Y1610:AD1673" ca="1" si="2771">1.5*RAND()^2*IF(RAND()&gt;0.5,1,-1)</f>
        <v>-0.88046936460476399</v>
      </c>
      <c r="Z1610" s="336">
        <f t="shared" ca="1" si="2771"/>
        <v>0.94369905943648136</v>
      </c>
      <c r="AA1610" s="336">
        <f t="shared" ca="1" si="2771"/>
        <v>6.3048863248266291E-3</v>
      </c>
      <c r="AB1610" s="336">
        <f t="shared" ca="1" si="2771"/>
        <v>3.8543523038266664E-2</v>
      </c>
      <c r="AC1610" s="336">
        <f t="shared" ca="1" si="2771"/>
        <v>-1.4580241301192656</v>
      </c>
      <c r="AD1610" s="336">
        <f t="shared" ca="1" si="2771"/>
        <v>-3.9244851492339333E-2</v>
      </c>
      <c r="AE1610" s="336"/>
      <c r="AF1610" s="336"/>
      <c r="AG1610" s="336"/>
      <c r="AH1610" s="336"/>
      <c r="AI1610" s="54"/>
      <c r="AJ1610" s="54"/>
      <c r="AK1610" s="54"/>
      <c r="AL1610" s="336"/>
      <c r="AM1610" s="336"/>
      <c r="AN1610" s="336"/>
      <c r="AO1610" s="336"/>
      <c r="AP1610" s="54"/>
      <c r="AQ1610" s="336"/>
      <c r="AR1610" s="336"/>
      <c r="AS1610" s="336"/>
    </row>
    <row r="1611" spans="1:45" x14ac:dyDescent="0.3">
      <c r="C1611" s="54"/>
      <c r="D1611" s="56"/>
      <c r="Y1611" s="336">
        <f t="shared" ca="1" si="2771"/>
        <v>-0.85036373363981366</v>
      </c>
      <c r="Z1611" s="336">
        <f t="shared" ca="1" si="2771"/>
        <v>-0.31621149158351819</v>
      </c>
      <c r="AA1611" s="336">
        <f t="shared" ca="1" si="2771"/>
        <v>-0.16652734078239273</v>
      </c>
      <c r="AB1611" s="336">
        <f t="shared" ca="1" si="2771"/>
        <v>1.3589164492967625</v>
      </c>
      <c r="AC1611" s="336">
        <f t="shared" ca="1" si="2771"/>
        <v>0.59214449676527414</v>
      </c>
      <c r="AD1611" s="336">
        <f t="shared" ca="1" si="2771"/>
        <v>-1.347247391223402</v>
      </c>
      <c r="AE1611" s="55"/>
      <c r="AF1611" s="55"/>
      <c r="AG1611" s="55"/>
      <c r="AH1611" s="55"/>
      <c r="AI1611" s="55"/>
      <c r="AJ1611" s="55"/>
      <c r="AK1611" s="55"/>
      <c r="AL1611" s="55"/>
      <c r="AM1611" s="55"/>
      <c r="AN1611" s="55"/>
      <c r="AO1611" s="55"/>
      <c r="AP1611" s="55"/>
      <c r="AQ1611" s="55"/>
      <c r="AR1611" s="55"/>
      <c r="AS1611" s="55"/>
    </row>
    <row r="1612" spans="1:45" x14ac:dyDescent="0.3">
      <c r="B1612" s="54" t="s">
        <v>172</v>
      </c>
      <c r="C1612" s="53">
        <f>C1605</f>
        <v>0</v>
      </c>
      <c r="D1612" s="56" t="e">
        <f t="shared" ref="D1612:D1613" ca="1" si="2772">AJ1612</f>
        <v>#N/A</v>
      </c>
      <c r="E1612" s="52" t="e">
        <f t="shared" ref="E1612:W1612" si="2773">E1605</f>
        <v>#N/A</v>
      </c>
      <c r="F1612" s="52" t="e">
        <f t="shared" si="2773"/>
        <v>#N/A</v>
      </c>
      <c r="G1612" s="52" t="e">
        <f t="shared" si="2773"/>
        <v>#N/A</v>
      </c>
      <c r="H1612" s="52" t="e">
        <f t="shared" si="2773"/>
        <v>#N/A</v>
      </c>
      <c r="I1612" s="52" t="e">
        <f t="shared" si="2773"/>
        <v>#N/A</v>
      </c>
      <c r="J1612" s="52" t="e">
        <f t="shared" si="2773"/>
        <v>#N/A</v>
      </c>
      <c r="K1612" s="52" t="e">
        <f t="shared" si="2773"/>
        <v>#N/A</v>
      </c>
      <c r="L1612" s="52" t="e">
        <f t="shared" si="2773"/>
        <v>#N/A</v>
      </c>
      <c r="M1612" s="52" t="e">
        <f t="shared" si="2773"/>
        <v>#N/A</v>
      </c>
      <c r="N1612" s="52" t="e">
        <f t="shared" si="2773"/>
        <v>#N/A</v>
      </c>
      <c r="O1612" s="52" t="e">
        <f t="shared" si="2773"/>
        <v>#N/A</v>
      </c>
      <c r="P1612" s="52" t="e">
        <f t="shared" si="2773"/>
        <v>#N/A</v>
      </c>
      <c r="Q1612" s="52" t="e">
        <f t="shared" si="2773"/>
        <v>#N/A</v>
      </c>
      <c r="R1612" s="52" t="e">
        <f t="shared" si="2773"/>
        <v>#N/A</v>
      </c>
      <c r="S1612" s="52" t="e">
        <f t="shared" si="2773"/>
        <v>#N/A</v>
      </c>
      <c r="T1612" s="52" t="e">
        <f t="shared" si="2773"/>
        <v>#N/A</v>
      </c>
      <c r="U1612" s="52" t="e">
        <f t="shared" si="2773"/>
        <v>#N/A</v>
      </c>
      <c r="V1612" s="52" t="e">
        <f t="shared" si="2773"/>
        <v>#N/A</v>
      </c>
      <c r="W1612" s="52" t="e">
        <f t="shared" si="2773"/>
        <v>#N/A</v>
      </c>
      <c r="X1612" s="55" t="e">
        <f t="shared" ref="X1612:X1613" si="2774">(H1612-(O1612*P1612)/100-3*(J1612*K1612)/100)/2</f>
        <v>#N/A</v>
      </c>
      <c r="Y1612" s="55" t="e">
        <f t="shared" ref="Y1612:Y1613" si="2775">SUM(X1612,(J1612*K1612/100))/(F1612/100)</f>
        <v>#N/A</v>
      </c>
      <c r="Z1612" s="55" t="e">
        <f t="shared" ref="Z1612" si="2776">U1612*0.5+U1613*0.5</f>
        <v>#N/A</v>
      </c>
      <c r="AA1612" s="55" t="e">
        <f t="shared" ref="AA1612:AA1613" si="2777">J1612/Y1612</f>
        <v>#N/A</v>
      </c>
      <c r="AB1612" s="336" t="e">
        <f t="shared" ref="AB1612:AB1613" si="2778">X1612/(Y1612-J1612)</f>
        <v>#N/A</v>
      </c>
      <c r="AC1612" s="223" t="e">
        <f ca="1">INDEX(FGA_COEFFS,1,1)+Z1612*INDEX(FGA_COEFFS,1,2)+Y1612*INDEX(FGA_COEFFS,1,3)+R1612*INDEX(FGA_COEFFS,1,4)+Q1613*INDEX(FGA_COEFFS,1,5)+S1612*INDEX(FGA_COEFFS,1,6)+T1613*INDEX(FGA_COEFFS,1,7)+M1613*INDEX(FGA_COEFFS,1,8)+Y1616*Y1617</f>
        <v>#N/A</v>
      </c>
      <c r="AD1612" s="223" t="e">
        <f ca="1">INDEX(THREEPTA_COEFFS,1,1)+AC1612*INDEX(THREEPTA_COEFFS,1,2)+J1612*INDEX(THREEPTA_COEFFS,1,3)+AA1612*INDEX(THREEPTA_COEFFS,1,4)+K1612*INDEX(THREEPTA_COEFFS,1,5)+L1613*INDEX(THREEPTA_COEFFS,1,6)+Z1616*Z1617</f>
        <v>#N/A</v>
      </c>
      <c r="AE1612" s="223" t="e">
        <f ca="1">INDEX(THREEPTPCT_COEFFS,1,1)+K1612*INDEX(THREEPTPCT_COEFFS,1,2)+L1613*INDEX(THREEPTPCT_COEFFS,1,3)+AA1616*AA1617</f>
        <v>#N/A</v>
      </c>
      <c r="AF1612" s="55" t="e">
        <f t="shared" ref="AF1612:AF1613" ca="1" si="2779">AC1612-AD1612</f>
        <v>#N/A</v>
      </c>
      <c r="AG1612" s="223" t="e">
        <f ca="1">INDEX(TWOPTPCT_COEFFS,1,1)+AB1612*INDEX(TWOPTPCT_COEFFS,1,2)+I1613*INDEX(TWOPTPCT_COEFFS,1,3)+G1613*INDEX(TWOPTPCT_COEFFS,1,4)+L1613*INDEX(TWOPTPCT_COEFFS,1,5)+AB1616*AB1617</f>
        <v>#N/A</v>
      </c>
      <c r="AH1612" s="223" t="e">
        <f ca="1">INDEX(FTA_COEFFS,1,1)+O1612*INDEX(FTA_COEFFS,1,2)+N1613*INDEX(FTA_COEFFS,1,3)+(Q1612+R1612)*INDEX(FTA_COEFFS,1,4)+(Q1613+R1613)*INDEX(FTA_COEFFS,1,5)+M1613*INDEX(FTA_COEFFS,1,6)+AC1616*AC1617</f>
        <v>#N/A</v>
      </c>
      <c r="AI1612" s="223" t="e">
        <f ca="1">INDEX(FTPCT_COEFFS,1,1)+P1612*INDEX(FTPCT_COEFFS,1,2)+F1612*INDEX(FTPCT_COEFFS,1,3)+G1613*INDEX(FTPCT_COEFFS,1,4)+AD1616*AD1617</f>
        <v>#N/A</v>
      </c>
      <c r="AJ1612" s="338" t="e">
        <f t="shared" ref="AJ1612:AJ1613" ca="1" si="2780">AD1612*AE1612/100+AF1612*AG1612+AH1612*AI1612/100</f>
        <v>#N/A</v>
      </c>
      <c r="AK1612" s="55"/>
      <c r="AL1612" s="55"/>
      <c r="AM1612" s="55"/>
      <c r="AN1612" s="55"/>
      <c r="AO1612" s="55"/>
      <c r="AP1612" s="55"/>
      <c r="AQ1612" s="55"/>
      <c r="AR1612" s="55"/>
    </row>
    <row r="1613" spans="1:45" x14ac:dyDescent="0.3">
      <c r="B1613" s="54" t="s">
        <v>175</v>
      </c>
      <c r="C1613" s="54">
        <f>C1606</f>
        <v>0</v>
      </c>
      <c r="D1613" s="56" t="e">
        <f t="shared" ca="1" si="2772"/>
        <v>#N/A</v>
      </c>
      <c r="E1613" s="52" t="e">
        <f t="shared" ref="E1613:W1613" si="2781">E1606</f>
        <v>#N/A</v>
      </c>
      <c r="F1613" s="52" t="e">
        <f t="shared" si="2781"/>
        <v>#N/A</v>
      </c>
      <c r="G1613" s="52" t="e">
        <f t="shared" si="2781"/>
        <v>#N/A</v>
      </c>
      <c r="H1613" s="52" t="e">
        <f t="shared" si="2781"/>
        <v>#N/A</v>
      </c>
      <c r="I1613" s="52" t="e">
        <f t="shared" si="2781"/>
        <v>#N/A</v>
      </c>
      <c r="J1613" s="52" t="e">
        <f t="shared" si="2781"/>
        <v>#N/A</v>
      </c>
      <c r="K1613" s="52" t="e">
        <f t="shared" si="2781"/>
        <v>#N/A</v>
      </c>
      <c r="L1613" s="52" t="e">
        <f t="shared" si="2781"/>
        <v>#N/A</v>
      </c>
      <c r="M1613" s="52" t="e">
        <f t="shared" si="2781"/>
        <v>#N/A</v>
      </c>
      <c r="N1613" s="52" t="e">
        <f t="shared" si="2781"/>
        <v>#N/A</v>
      </c>
      <c r="O1613" s="52" t="e">
        <f t="shared" si="2781"/>
        <v>#N/A</v>
      </c>
      <c r="P1613" s="52" t="e">
        <f t="shared" si="2781"/>
        <v>#N/A</v>
      </c>
      <c r="Q1613" s="52" t="e">
        <f t="shared" si="2781"/>
        <v>#N/A</v>
      </c>
      <c r="R1613" s="52" t="e">
        <f t="shared" si="2781"/>
        <v>#N/A</v>
      </c>
      <c r="S1613" s="52" t="e">
        <f t="shared" si="2781"/>
        <v>#N/A</v>
      </c>
      <c r="T1613" s="52" t="e">
        <f t="shared" si="2781"/>
        <v>#N/A</v>
      </c>
      <c r="U1613" s="52" t="e">
        <f t="shared" si="2781"/>
        <v>#N/A</v>
      </c>
      <c r="V1613" s="52" t="e">
        <f t="shared" si="2781"/>
        <v>#N/A</v>
      </c>
      <c r="W1613" s="52" t="e">
        <f t="shared" si="2781"/>
        <v>#N/A</v>
      </c>
      <c r="X1613" s="55" t="e">
        <f t="shared" si="2774"/>
        <v>#N/A</v>
      </c>
      <c r="Y1613" s="55" t="e">
        <f t="shared" si="2775"/>
        <v>#N/A</v>
      </c>
      <c r="Z1613" s="55" t="e">
        <f t="shared" ref="Z1613" si="2782">Z1612</f>
        <v>#N/A</v>
      </c>
      <c r="AA1613" s="55" t="e">
        <f t="shared" si="2777"/>
        <v>#N/A</v>
      </c>
      <c r="AB1613" s="336" t="e">
        <f t="shared" si="2778"/>
        <v>#N/A</v>
      </c>
      <c r="AC1613" s="223" t="e">
        <f ca="1">INDEX(FGA_COEFFS,1,1)+Z1613*INDEX(FGA_COEFFS,1,2)+Y1613*INDEX(FGA_COEFFS,1,3)+R1613*INDEX(FGA_COEFFS,1,4)+Q1612*INDEX(FGA_COEFFS,1,5)+S1613*INDEX(FGA_COEFFS,1,6)+T1612*INDEX(FGA_COEFFS,1,7)+M1612*INDEX(FGA_COEFFS,1,8)+Y1616*Y1618</f>
        <v>#N/A</v>
      </c>
      <c r="AD1613" s="223" t="e">
        <f ca="1">INDEX(THREEPTA_COEFFS,1,1)+AC1613*INDEX(THREEPTA_COEFFS,1,2)+J1613*INDEX(THREEPTA_COEFFS,1,3)+AA1613*INDEX(THREEPTA_COEFFS,1,4)+K1613*INDEX(THREEPTA_COEFFS,1,5)+L1612*INDEX(THREEPTA_COEFFS,1,6)+Z1616*Z1618</f>
        <v>#N/A</v>
      </c>
      <c r="AE1613" s="223" t="e">
        <f ca="1">INDEX(THREEPTPCT_COEFFS,1,1)+K1613*INDEX(THREEPTPCT_COEFFS,1,2)+L1612*INDEX(THREEPTPCT_COEFFS,1,3)+AA1616*AA1618</f>
        <v>#N/A</v>
      </c>
      <c r="AF1613" s="55" t="e">
        <f t="shared" ca="1" si="2779"/>
        <v>#N/A</v>
      </c>
      <c r="AG1613" s="223" t="e">
        <f ca="1">INDEX(TWOPTPCT_COEFFS,1,1)+AB1613*INDEX(TWOPTPCT_COEFFS,1,2)+I1612*INDEX(TWOPTPCT_COEFFS,1,3)+G1612*INDEX(TWOPTPCT_COEFFS,1,4)+L1612*INDEX(TWOPTPCT_COEFFS,1,5)+AB1616*AB1618</f>
        <v>#N/A</v>
      </c>
      <c r="AH1613" s="223" t="e">
        <f ca="1">INDEX(FTA_COEFFS,1,1)+O1613*INDEX(FTA_COEFFS,1,2)+N1612*INDEX(FTA_COEFFS,1,3)+(Q1613+R1613)*INDEX(FTA_COEFFS,1,4)+(Q1612+R1612)*INDEX(FTA_COEFFS,1,5)+M1612*INDEX(FTA_COEFFS,1,6)+AC1616*AC1618</f>
        <v>#N/A</v>
      </c>
      <c r="AI1613" s="223" t="e">
        <f ca="1">INDEX(FTPCT_COEFFS,1,1)+P1613*INDEX(FTPCT_COEFFS,1,2)+F1613*INDEX(FTPCT_COEFFS,1,3)+G1612*INDEX(FTPCT_COEFFS,1,4)+AD1616*AD1618</f>
        <v>#N/A</v>
      </c>
      <c r="AJ1613" s="338" t="e">
        <f t="shared" ca="1" si="2780"/>
        <v>#N/A</v>
      </c>
      <c r="AK1613" s="55"/>
      <c r="AL1613" s="55"/>
      <c r="AM1613" s="55"/>
      <c r="AN1613" s="55"/>
      <c r="AO1613" s="55"/>
      <c r="AP1613" s="55"/>
      <c r="AQ1613" s="55"/>
      <c r="AR1613" s="55"/>
    </row>
    <row r="1614" spans="1:45" x14ac:dyDescent="0.3">
      <c r="A1614" s="54" t="e">
        <f ca="1">IF(D1612&gt;(D1613+(AVERAGE(V1612,W1612)-AVERAGE(V1613,W1613))/2)+2.5,C1612,IF(D1613&gt;(D1612+(AVERAGE(V1613,W1613)-AVERAGE(V1612,W1612))/2)+2.5,C1613,"Close"))</f>
        <v>#N/A</v>
      </c>
      <c r="B1614" s="64" t="e">
        <f ca="1">IF(D1613&gt;D1612,C1613,C1612)</f>
        <v>#N/A</v>
      </c>
      <c r="D1614" s="56"/>
      <c r="X1614" s="55"/>
      <c r="Y1614" s="55"/>
      <c r="Z1614" s="55"/>
      <c r="AA1614" s="55"/>
      <c r="AB1614" s="55"/>
      <c r="AC1614" s="337"/>
      <c r="AD1614" s="337"/>
      <c r="AE1614" s="337"/>
      <c r="AF1614" s="337"/>
      <c r="AG1614" s="337"/>
      <c r="AH1614" s="337"/>
      <c r="AI1614" s="337"/>
      <c r="AJ1614" s="337"/>
      <c r="AK1614" s="337"/>
      <c r="AL1614" s="337"/>
      <c r="AM1614" s="55"/>
      <c r="AN1614" s="55"/>
      <c r="AO1614" s="55"/>
      <c r="AP1614" s="55"/>
      <c r="AQ1614" s="55"/>
      <c r="AR1614" s="55"/>
      <c r="AS1614" s="55"/>
    </row>
    <row r="1615" spans="1:45" x14ac:dyDescent="0.3">
      <c r="X1615" s="54" t="s">
        <v>1305</v>
      </c>
      <c r="Y1615" s="54" t="s">
        <v>128</v>
      </c>
      <c r="Z1615" s="54" t="s">
        <v>157</v>
      </c>
      <c r="AA1615" s="54" t="s">
        <v>151</v>
      </c>
      <c r="AB1615" s="54" t="s">
        <v>1327</v>
      </c>
      <c r="AC1615" s="54" t="s">
        <v>129</v>
      </c>
      <c r="AD1615" s="54" t="s">
        <v>116</v>
      </c>
      <c r="AE1615" s="54"/>
      <c r="AF1615" s="54"/>
      <c r="AG1615" s="54"/>
      <c r="AH1615" s="54"/>
      <c r="AI1615" s="54"/>
      <c r="AJ1615" s="54"/>
      <c r="AK1615" s="54"/>
      <c r="AL1615" s="54"/>
      <c r="AM1615" s="54"/>
      <c r="AN1615" s="54"/>
      <c r="AO1615" s="54"/>
      <c r="AP1615" s="54"/>
      <c r="AQ1615" s="54"/>
      <c r="AR1615" s="54"/>
      <c r="AS1615" s="54"/>
    </row>
    <row r="1616" spans="1:45" x14ac:dyDescent="0.3">
      <c r="X1616" s="54"/>
      <c r="Y1616" s="54">
        <f t="shared" ref="Y1616:AD1616" si="2783">Y1609</f>
        <v>6.4436999999999998</v>
      </c>
      <c r="Z1616" s="54">
        <f t="shared" si="2783"/>
        <v>4.9371</v>
      </c>
      <c r="AA1616" s="54">
        <f t="shared" si="2783"/>
        <v>11.350300000000001</v>
      </c>
      <c r="AB1616" s="54">
        <f t="shared" si="2783"/>
        <v>7.1900000000000006E-2</v>
      </c>
      <c r="AC1616" s="54">
        <f t="shared" si="2783"/>
        <v>6.2766000000000002</v>
      </c>
      <c r="AD1616" s="54">
        <f t="shared" si="2783"/>
        <v>11.042999999999999</v>
      </c>
      <c r="AE1616" s="54"/>
      <c r="AF1616" s="336"/>
      <c r="AG1616" s="336"/>
      <c r="AH1616" s="336"/>
      <c r="AI1616" s="54"/>
      <c r="AJ1616" s="54"/>
      <c r="AK1616" s="54"/>
      <c r="AL1616" s="54"/>
      <c r="AM1616" s="54"/>
      <c r="AN1616" s="54"/>
      <c r="AO1616" s="54"/>
      <c r="AP1616" s="54"/>
      <c r="AQ1616" s="54"/>
      <c r="AR1616" s="54"/>
      <c r="AS1616" s="54"/>
    </row>
    <row r="1617" spans="1:45" x14ac:dyDescent="0.3">
      <c r="D1617" s="56"/>
      <c r="X1617" s="336"/>
      <c r="Y1617" s="336">
        <f t="shared" ca="1" si="2771"/>
        <v>0.43163444343813523</v>
      </c>
      <c r="Z1617" s="336">
        <f t="shared" ca="1" si="2771"/>
        <v>0.75705136795135664</v>
      </c>
      <c r="AA1617" s="336">
        <f t="shared" ca="1" si="2771"/>
        <v>-0.63527798252176859</v>
      </c>
      <c r="AB1617" s="336">
        <f t="shared" ca="1" si="2771"/>
        <v>9.6922940900666166E-2</v>
      </c>
      <c r="AC1617" s="336">
        <f t="shared" ca="1" si="2771"/>
        <v>-1.0011325419351873</v>
      </c>
      <c r="AD1617" s="336">
        <f t="shared" ca="1" si="2771"/>
        <v>0.23157760245826015</v>
      </c>
      <c r="AE1617" s="336"/>
      <c r="AF1617" s="336"/>
      <c r="AG1617" s="336"/>
      <c r="AH1617" s="336"/>
      <c r="AI1617" s="54"/>
      <c r="AJ1617" s="54"/>
      <c r="AK1617" s="54"/>
      <c r="AL1617" s="336"/>
      <c r="AM1617" s="336"/>
      <c r="AN1617" s="336"/>
      <c r="AO1617" s="336"/>
      <c r="AP1617" s="54"/>
      <c r="AQ1617" s="336"/>
      <c r="AR1617" s="336"/>
      <c r="AS1617" s="336"/>
    </row>
    <row r="1618" spans="1:45" x14ac:dyDescent="0.3">
      <c r="C1618" s="54"/>
      <c r="D1618" s="56"/>
      <c r="Y1618" s="336">
        <f t="shared" ca="1" si="2771"/>
        <v>0.65677114732810804</v>
      </c>
      <c r="Z1618" s="336">
        <f t="shared" ca="1" si="2771"/>
        <v>7.9575338665409514E-5</v>
      </c>
      <c r="AA1618" s="336">
        <f t="shared" ca="1" si="2771"/>
        <v>-1.2339787478876061</v>
      </c>
      <c r="AB1618" s="336">
        <f t="shared" ca="1" si="2771"/>
        <v>-1.2149470390529908</v>
      </c>
      <c r="AC1618" s="336">
        <f t="shared" ca="1" si="2771"/>
        <v>0.25600254679918943</v>
      </c>
      <c r="AD1618" s="336">
        <f t="shared" ca="1" si="2771"/>
        <v>-1.466087457833859E-3</v>
      </c>
      <c r="AE1618" s="55"/>
      <c r="AF1618" s="55"/>
      <c r="AG1618" s="55"/>
      <c r="AH1618" s="55"/>
      <c r="AI1618" s="55"/>
      <c r="AJ1618" s="55"/>
      <c r="AK1618" s="55"/>
      <c r="AL1618" s="55"/>
      <c r="AM1618" s="55"/>
      <c r="AN1618" s="55"/>
      <c r="AO1618" s="55"/>
      <c r="AP1618" s="55"/>
      <c r="AQ1618" s="55"/>
      <c r="AR1618" s="55"/>
      <c r="AS1618" s="55"/>
    </row>
    <row r="1619" spans="1:45" x14ac:dyDescent="0.3">
      <c r="B1619" s="54" t="s">
        <v>172</v>
      </c>
      <c r="C1619" s="53">
        <f>C1612</f>
        <v>0</v>
      </c>
      <c r="D1619" s="56" t="e">
        <f t="shared" ref="D1619:D1620" ca="1" si="2784">AJ1619</f>
        <v>#N/A</v>
      </c>
      <c r="E1619" s="52" t="e">
        <f t="shared" ref="E1619:W1619" si="2785">E1612</f>
        <v>#N/A</v>
      </c>
      <c r="F1619" s="52" t="e">
        <f t="shared" si="2785"/>
        <v>#N/A</v>
      </c>
      <c r="G1619" s="52" t="e">
        <f t="shared" si="2785"/>
        <v>#N/A</v>
      </c>
      <c r="H1619" s="52" t="e">
        <f t="shared" si="2785"/>
        <v>#N/A</v>
      </c>
      <c r="I1619" s="52" t="e">
        <f t="shared" si="2785"/>
        <v>#N/A</v>
      </c>
      <c r="J1619" s="52" t="e">
        <f t="shared" si="2785"/>
        <v>#N/A</v>
      </c>
      <c r="K1619" s="52" t="e">
        <f t="shared" si="2785"/>
        <v>#N/A</v>
      </c>
      <c r="L1619" s="52" t="e">
        <f t="shared" si="2785"/>
        <v>#N/A</v>
      </c>
      <c r="M1619" s="52" t="e">
        <f t="shared" si="2785"/>
        <v>#N/A</v>
      </c>
      <c r="N1619" s="52" t="e">
        <f t="shared" si="2785"/>
        <v>#N/A</v>
      </c>
      <c r="O1619" s="52" t="e">
        <f t="shared" si="2785"/>
        <v>#N/A</v>
      </c>
      <c r="P1619" s="52" t="e">
        <f t="shared" si="2785"/>
        <v>#N/A</v>
      </c>
      <c r="Q1619" s="52" t="e">
        <f t="shared" si="2785"/>
        <v>#N/A</v>
      </c>
      <c r="R1619" s="52" t="e">
        <f t="shared" si="2785"/>
        <v>#N/A</v>
      </c>
      <c r="S1619" s="52" t="e">
        <f t="shared" si="2785"/>
        <v>#N/A</v>
      </c>
      <c r="T1619" s="52" t="e">
        <f t="shared" si="2785"/>
        <v>#N/A</v>
      </c>
      <c r="U1619" s="52" t="e">
        <f t="shared" si="2785"/>
        <v>#N/A</v>
      </c>
      <c r="V1619" s="52" t="e">
        <f t="shared" si="2785"/>
        <v>#N/A</v>
      </c>
      <c r="W1619" s="52" t="e">
        <f t="shared" si="2785"/>
        <v>#N/A</v>
      </c>
      <c r="X1619" s="55" t="e">
        <f t="shared" ref="X1619:X1620" si="2786">(H1619-(O1619*P1619)/100-3*(J1619*K1619)/100)/2</f>
        <v>#N/A</v>
      </c>
      <c r="Y1619" s="55" t="e">
        <f t="shared" ref="Y1619:Y1620" si="2787">SUM(X1619,(J1619*K1619/100))/(F1619/100)</f>
        <v>#N/A</v>
      </c>
      <c r="Z1619" s="55" t="e">
        <f t="shared" ref="Z1619" si="2788">U1619*0.5+U1620*0.5</f>
        <v>#N/A</v>
      </c>
      <c r="AA1619" s="55" t="e">
        <f t="shared" ref="AA1619:AA1620" si="2789">J1619/Y1619</f>
        <v>#N/A</v>
      </c>
      <c r="AB1619" s="336" t="e">
        <f t="shared" ref="AB1619:AB1620" si="2790">X1619/(Y1619-J1619)</f>
        <v>#N/A</v>
      </c>
      <c r="AC1619" s="223" t="e">
        <f ca="1">INDEX(FGA_COEFFS,1,1)+Z1619*INDEX(FGA_COEFFS,1,2)+Y1619*INDEX(FGA_COEFFS,1,3)+R1619*INDEX(FGA_COEFFS,1,4)+Q1620*INDEX(FGA_COEFFS,1,5)+S1619*INDEX(FGA_COEFFS,1,6)+T1620*INDEX(FGA_COEFFS,1,7)+M1620*INDEX(FGA_COEFFS,1,8)+Y1623*Y1624</f>
        <v>#N/A</v>
      </c>
      <c r="AD1619" s="223" t="e">
        <f ca="1">INDEX(THREEPTA_COEFFS,1,1)+AC1619*INDEX(THREEPTA_COEFFS,1,2)+J1619*INDEX(THREEPTA_COEFFS,1,3)+AA1619*INDEX(THREEPTA_COEFFS,1,4)+K1619*INDEX(THREEPTA_COEFFS,1,5)+L1620*INDEX(THREEPTA_COEFFS,1,6)+Z1623*Z1624</f>
        <v>#N/A</v>
      </c>
      <c r="AE1619" s="223" t="e">
        <f ca="1">INDEX(THREEPTPCT_COEFFS,1,1)+K1619*INDEX(THREEPTPCT_COEFFS,1,2)+L1620*INDEX(THREEPTPCT_COEFFS,1,3)+AA1623*AA1624</f>
        <v>#N/A</v>
      </c>
      <c r="AF1619" s="55" t="e">
        <f t="shared" ref="AF1619:AF1620" ca="1" si="2791">AC1619-AD1619</f>
        <v>#N/A</v>
      </c>
      <c r="AG1619" s="223" t="e">
        <f ca="1">INDEX(TWOPTPCT_COEFFS,1,1)+AB1619*INDEX(TWOPTPCT_COEFFS,1,2)+I1620*INDEX(TWOPTPCT_COEFFS,1,3)+G1620*INDEX(TWOPTPCT_COEFFS,1,4)+L1620*INDEX(TWOPTPCT_COEFFS,1,5)+AB1623*AB1624</f>
        <v>#N/A</v>
      </c>
      <c r="AH1619" s="223" t="e">
        <f ca="1">INDEX(FTA_COEFFS,1,1)+O1619*INDEX(FTA_COEFFS,1,2)+N1620*INDEX(FTA_COEFFS,1,3)+(Q1619+R1619)*INDEX(FTA_COEFFS,1,4)+(Q1620+R1620)*INDEX(FTA_COEFFS,1,5)+M1620*INDEX(FTA_COEFFS,1,6)+AC1623*AC1624</f>
        <v>#N/A</v>
      </c>
      <c r="AI1619" s="223" t="e">
        <f ca="1">INDEX(FTPCT_COEFFS,1,1)+P1619*INDEX(FTPCT_COEFFS,1,2)+F1619*INDEX(FTPCT_COEFFS,1,3)+G1620*INDEX(FTPCT_COEFFS,1,4)+AD1623*AD1624</f>
        <v>#N/A</v>
      </c>
      <c r="AJ1619" s="338" t="e">
        <f t="shared" ref="AJ1619:AJ1620" ca="1" si="2792">AD1619*AE1619/100+AF1619*AG1619+AH1619*AI1619/100</f>
        <v>#N/A</v>
      </c>
      <c r="AK1619" s="55"/>
      <c r="AL1619" s="55"/>
      <c r="AM1619" s="55"/>
      <c r="AN1619" s="55"/>
      <c r="AO1619" s="55"/>
      <c r="AP1619" s="55"/>
      <c r="AQ1619" s="55"/>
      <c r="AR1619" s="55"/>
    </row>
    <row r="1620" spans="1:45" x14ac:dyDescent="0.3">
      <c r="B1620" s="54" t="s">
        <v>175</v>
      </c>
      <c r="C1620" s="54">
        <f>C1613</f>
        <v>0</v>
      </c>
      <c r="D1620" s="56" t="e">
        <f t="shared" ca="1" si="2784"/>
        <v>#N/A</v>
      </c>
      <c r="E1620" s="52" t="e">
        <f t="shared" ref="E1620:W1620" si="2793">E1613</f>
        <v>#N/A</v>
      </c>
      <c r="F1620" s="52" t="e">
        <f t="shared" si="2793"/>
        <v>#N/A</v>
      </c>
      <c r="G1620" s="52" t="e">
        <f t="shared" si="2793"/>
        <v>#N/A</v>
      </c>
      <c r="H1620" s="52" t="e">
        <f t="shared" si="2793"/>
        <v>#N/A</v>
      </c>
      <c r="I1620" s="52" t="e">
        <f t="shared" si="2793"/>
        <v>#N/A</v>
      </c>
      <c r="J1620" s="52" t="e">
        <f t="shared" si="2793"/>
        <v>#N/A</v>
      </c>
      <c r="K1620" s="52" t="e">
        <f t="shared" si="2793"/>
        <v>#N/A</v>
      </c>
      <c r="L1620" s="52" t="e">
        <f t="shared" si="2793"/>
        <v>#N/A</v>
      </c>
      <c r="M1620" s="52" t="e">
        <f t="shared" si="2793"/>
        <v>#N/A</v>
      </c>
      <c r="N1620" s="52" t="e">
        <f t="shared" si="2793"/>
        <v>#N/A</v>
      </c>
      <c r="O1620" s="52" t="e">
        <f t="shared" si="2793"/>
        <v>#N/A</v>
      </c>
      <c r="P1620" s="52" t="e">
        <f t="shared" si="2793"/>
        <v>#N/A</v>
      </c>
      <c r="Q1620" s="52" t="e">
        <f t="shared" si="2793"/>
        <v>#N/A</v>
      </c>
      <c r="R1620" s="52" t="e">
        <f t="shared" si="2793"/>
        <v>#N/A</v>
      </c>
      <c r="S1620" s="52" t="e">
        <f t="shared" si="2793"/>
        <v>#N/A</v>
      </c>
      <c r="T1620" s="52" t="e">
        <f t="shared" si="2793"/>
        <v>#N/A</v>
      </c>
      <c r="U1620" s="52" t="e">
        <f t="shared" si="2793"/>
        <v>#N/A</v>
      </c>
      <c r="V1620" s="52" t="e">
        <f t="shared" si="2793"/>
        <v>#N/A</v>
      </c>
      <c r="W1620" s="52" t="e">
        <f t="shared" si="2793"/>
        <v>#N/A</v>
      </c>
      <c r="X1620" s="55" t="e">
        <f t="shared" si="2786"/>
        <v>#N/A</v>
      </c>
      <c r="Y1620" s="55" t="e">
        <f t="shared" si="2787"/>
        <v>#N/A</v>
      </c>
      <c r="Z1620" s="55" t="e">
        <f t="shared" ref="Z1620" si="2794">Z1619</f>
        <v>#N/A</v>
      </c>
      <c r="AA1620" s="55" t="e">
        <f t="shared" si="2789"/>
        <v>#N/A</v>
      </c>
      <c r="AB1620" s="336" t="e">
        <f t="shared" si="2790"/>
        <v>#N/A</v>
      </c>
      <c r="AC1620" s="223" t="e">
        <f ca="1">INDEX(FGA_COEFFS,1,1)+Z1620*INDEX(FGA_COEFFS,1,2)+Y1620*INDEX(FGA_COEFFS,1,3)+R1620*INDEX(FGA_COEFFS,1,4)+Q1619*INDEX(FGA_COEFFS,1,5)+S1620*INDEX(FGA_COEFFS,1,6)+T1619*INDEX(FGA_COEFFS,1,7)+M1619*INDEX(FGA_COEFFS,1,8)+Y1623*Y1625</f>
        <v>#N/A</v>
      </c>
      <c r="AD1620" s="223" t="e">
        <f ca="1">INDEX(THREEPTA_COEFFS,1,1)+AC1620*INDEX(THREEPTA_COEFFS,1,2)+J1620*INDEX(THREEPTA_COEFFS,1,3)+AA1620*INDEX(THREEPTA_COEFFS,1,4)+K1620*INDEX(THREEPTA_COEFFS,1,5)+L1619*INDEX(THREEPTA_COEFFS,1,6)+Z1623*Z1625</f>
        <v>#N/A</v>
      </c>
      <c r="AE1620" s="223" t="e">
        <f ca="1">INDEX(THREEPTPCT_COEFFS,1,1)+K1620*INDEX(THREEPTPCT_COEFFS,1,2)+L1619*INDEX(THREEPTPCT_COEFFS,1,3)+AA1623*AA1625</f>
        <v>#N/A</v>
      </c>
      <c r="AF1620" s="55" t="e">
        <f t="shared" ca="1" si="2791"/>
        <v>#N/A</v>
      </c>
      <c r="AG1620" s="223" t="e">
        <f ca="1">INDEX(TWOPTPCT_COEFFS,1,1)+AB1620*INDEX(TWOPTPCT_COEFFS,1,2)+I1619*INDEX(TWOPTPCT_COEFFS,1,3)+G1619*INDEX(TWOPTPCT_COEFFS,1,4)+L1619*INDEX(TWOPTPCT_COEFFS,1,5)+AB1623*AB1625</f>
        <v>#N/A</v>
      </c>
      <c r="AH1620" s="223" t="e">
        <f ca="1">INDEX(FTA_COEFFS,1,1)+O1620*INDEX(FTA_COEFFS,1,2)+N1619*INDEX(FTA_COEFFS,1,3)+(Q1620+R1620)*INDEX(FTA_COEFFS,1,4)+(Q1619+R1619)*INDEX(FTA_COEFFS,1,5)+M1619*INDEX(FTA_COEFFS,1,6)+AC1623*AC1625</f>
        <v>#N/A</v>
      </c>
      <c r="AI1620" s="223" t="e">
        <f ca="1">INDEX(FTPCT_COEFFS,1,1)+P1620*INDEX(FTPCT_COEFFS,1,2)+F1620*INDEX(FTPCT_COEFFS,1,3)+G1619*INDEX(FTPCT_COEFFS,1,4)+AD1623*AD1625</f>
        <v>#N/A</v>
      </c>
      <c r="AJ1620" s="338" t="e">
        <f t="shared" ca="1" si="2792"/>
        <v>#N/A</v>
      </c>
      <c r="AK1620" s="55"/>
      <c r="AL1620" s="55"/>
      <c r="AM1620" s="55"/>
      <c r="AN1620" s="55"/>
      <c r="AO1620" s="55"/>
      <c r="AP1620" s="55"/>
      <c r="AQ1620" s="55"/>
      <c r="AR1620" s="55"/>
    </row>
    <row r="1621" spans="1:45" x14ac:dyDescent="0.3">
      <c r="A1621" s="54" t="e">
        <f ca="1">IF(D1619&gt;(D1620+(AVERAGE(V1619,W1619)-AVERAGE(V1620,W1620))/2)+2.5,C1619,IF(D1620&gt;(D1619+(AVERAGE(V1620,W1620)-AVERAGE(V1619,W1619))/2)+2.5,C1620,"Close"))</f>
        <v>#N/A</v>
      </c>
      <c r="B1621" s="64" t="e">
        <f ca="1">IF(D1620&gt;D1619,C1620,C1619)</f>
        <v>#N/A</v>
      </c>
      <c r="D1621" s="56"/>
      <c r="X1621" s="55"/>
      <c r="Y1621" s="55"/>
      <c r="Z1621" s="55"/>
      <c r="AA1621" s="55"/>
      <c r="AB1621" s="55"/>
      <c r="AC1621" s="337"/>
      <c r="AD1621" s="337"/>
      <c r="AE1621" s="337"/>
      <c r="AF1621" s="337"/>
      <c r="AG1621" s="337"/>
      <c r="AH1621" s="337"/>
      <c r="AI1621" s="337"/>
      <c r="AJ1621" s="337"/>
      <c r="AK1621" s="337"/>
      <c r="AL1621" s="337"/>
      <c r="AM1621" s="55"/>
      <c r="AN1621" s="55"/>
      <c r="AO1621" s="55"/>
      <c r="AP1621" s="55"/>
      <c r="AQ1621" s="55"/>
      <c r="AR1621" s="55"/>
      <c r="AS1621" s="55"/>
    </row>
    <row r="1622" spans="1:45" x14ac:dyDescent="0.3">
      <c r="X1622" s="54" t="s">
        <v>1305</v>
      </c>
      <c r="Y1622" s="54" t="s">
        <v>128</v>
      </c>
      <c r="Z1622" s="54" t="s">
        <v>157</v>
      </c>
      <c r="AA1622" s="54" t="s">
        <v>151</v>
      </c>
      <c r="AB1622" s="54" t="s">
        <v>1327</v>
      </c>
      <c r="AC1622" s="54" t="s">
        <v>129</v>
      </c>
      <c r="AD1622" s="54" t="s">
        <v>116</v>
      </c>
      <c r="AE1622" s="54"/>
      <c r="AF1622" s="54"/>
      <c r="AG1622" s="54"/>
      <c r="AH1622" s="54"/>
      <c r="AI1622" s="54"/>
      <c r="AJ1622" s="54"/>
      <c r="AK1622" s="54"/>
      <c r="AL1622" s="54"/>
      <c r="AM1622" s="54"/>
      <c r="AN1622" s="54"/>
      <c r="AO1622" s="54"/>
      <c r="AP1622" s="54"/>
      <c r="AQ1622" s="54"/>
      <c r="AR1622" s="54"/>
      <c r="AS1622" s="54"/>
    </row>
    <row r="1623" spans="1:45" x14ac:dyDescent="0.3">
      <c r="X1623" s="54"/>
      <c r="Y1623" s="54">
        <f t="shared" ref="Y1623:AD1623" si="2795">Y1616</f>
        <v>6.4436999999999998</v>
      </c>
      <c r="Z1623" s="54">
        <f t="shared" si="2795"/>
        <v>4.9371</v>
      </c>
      <c r="AA1623" s="54">
        <f t="shared" si="2795"/>
        <v>11.350300000000001</v>
      </c>
      <c r="AB1623" s="54">
        <f t="shared" si="2795"/>
        <v>7.1900000000000006E-2</v>
      </c>
      <c r="AC1623" s="54">
        <f t="shared" si="2795"/>
        <v>6.2766000000000002</v>
      </c>
      <c r="AD1623" s="54">
        <f t="shared" si="2795"/>
        <v>11.042999999999999</v>
      </c>
      <c r="AE1623" s="54"/>
      <c r="AF1623" s="336"/>
      <c r="AG1623" s="336"/>
      <c r="AH1623" s="336"/>
      <c r="AI1623" s="54"/>
      <c r="AJ1623" s="54"/>
      <c r="AK1623" s="54"/>
      <c r="AL1623" s="54"/>
      <c r="AM1623" s="54"/>
      <c r="AN1623" s="54"/>
      <c r="AO1623" s="54"/>
      <c r="AP1623" s="54"/>
      <c r="AQ1623" s="54"/>
      <c r="AR1623" s="54"/>
      <c r="AS1623" s="54"/>
    </row>
    <row r="1624" spans="1:45" x14ac:dyDescent="0.3">
      <c r="D1624" s="56"/>
      <c r="X1624" s="336"/>
      <c r="Y1624" s="336">
        <f t="shared" ca="1" si="2771"/>
        <v>-0.25362518424473146</v>
      </c>
      <c r="Z1624" s="336">
        <f t="shared" ca="1" si="2771"/>
        <v>4.1407771736177761E-2</v>
      </c>
      <c r="AA1624" s="336">
        <f t="shared" ca="1" si="2771"/>
        <v>-2.6786462192241643E-2</v>
      </c>
      <c r="AB1624" s="336">
        <f t="shared" ca="1" si="2771"/>
        <v>-0.59722801599415376</v>
      </c>
      <c r="AC1624" s="336">
        <f t="shared" ca="1" si="2771"/>
        <v>0.8781841286789247</v>
      </c>
      <c r="AD1624" s="336">
        <f t="shared" ca="1" si="2771"/>
        <v>-0.46918173368028704</v>
      </c>
      <c r="AE1624" s="336"/>
      <c r="AF1624" s="336"/>
      <c r="AG1624" s="336"/>
      <c r="AH1624" s="336"/>
      <c r="AI1624" s="54"/>
      <c r="AJ1624" s="54"/>
      <c r="AK1624" s="54"/>
      <c r="AL1624" s="336"/>
      <c r="AM1624" s="336"/>
      <c r="AN1624" s="336"/>
      <c r="AO1624" s="336"/>
      <c r="AP1624" s="54"/>
      <c r="AQ1624" s="336"/>
      <c r="AR1624" s="336"/>
      <c r="AS1624" s="336"/>
    </row>
    <row r="1625" spans="1:45" x14ac:dyDescent="0.3">
      <c r="C1625" s="54"/>
      <c r="D1625" s="56"/>
      <c r="Y1625" s="336">
        <f t="shared" ca="1" si="2771"/>
        <v>-3.523736694457557E-3</v>
      </c>
      <c r="Z1625" s="336">
        <f t="shared" ca="1" si="2771"/>
        <v>-0.20497722359098275</v>
      </c>
      <c r="AA1625" s="336">
        <f t="shared" ca="1" si="2771"/>
        <v>1.3705750460003561</v>
      </c>
      <c r="AB1625" s="336">
        <f t="shared" ca="1" si="2771"/>
        <v>-0.91790152076970344</v>
      </c>
      <c r="AC1625" s="336">
        <f t="shared" ca="1" si="2771"/>
        <v>-5.6246384757561899E-2</v>
      </c>
      <c r="AD1625" s="336">
        <f t="shared" ca="1" si="2771"/>
        <v>7.2552934527467493E-3</v>
      </c>
      <c r="AE1625" s="55"/>
      <c r="AF1625" s="55"/>
      <c r="AG1625" s="55"/>
      <c r="AH1625" s="55"/>
      <c r="AI1625" s="55"/>
      <c r="AJ1625" s="55"/>
      <c r="AK1625" s="55"/>
      <c r="AL1625" s="55"/>
      <c r="AM1625" s="55"/>
      <c r="AN1625" s="55"/>
      <c r="AO1625" s="55"/>
      <c r="AP1625" s="55"/>
      <c r="AQ1625" s="55"/>
      <c r="AR1625" s="55"/>
      <c r="AS1625" s="55"/>
    </row>
    <row r="1626" spans="1:45" x14ac:dyDescent="0.3">
      <c r="B1626" s="54" t="s">
        <v>172</v>
      </c>
      <c r="C1626" s="53">
        <f>C1619</f>
        <v>0</v>
      </c>
      <c r="D1626" s="56" t="e">
        <f t="shared" ref="D1626:D1627" ca="1" si="2796">AJ1626</f>
        <v>#N/A</v>
      </c>
      <c r="E1626" s="52" t="e">
        <f t="shared" ref="E1626:W1626" si="2797">E1619</f>
        <v>#N/A</v>
      </c>
      <c r="F1626" s="52" t="e">
        <f t="shared" si="2797"/>
        <v>#N/A</v>
      </c>
      <c r="G1626" s="52" t="e">
        <f t="shared" si="2797"/>
        <v>#N/A</v>
      </c>
      <c r="H1626" s="52" t="e">
        <f t="shared" si="2797"/>
        <v>#N/A</v>
      </c>
      <c r="I1626" s="52" t="e">
        <f t="shared" si="2797"/>
        <v>#N/A</v>
      </c>
      <c r="J1626" s="52" t="e">
        <f t="shared" si="2797"/>
        <v>#N/A</v>
      </c>
      <c r="K1626" s="52" t="e">
        <f t="shared" si="2797"/>
        <v>#N/A</v>
      </c>
      <c r="L1626" s="52" t="e">
        <f t="shared" si="2797"/>
        <v>#N/A</v>
      </c>
      <c r="M1626" s="52" t="e">
        <f t="shared" si="2797"/>
        <v>#N/A</v>
      </c>
      <c r="N1626" s="52" t="e">
        <f t="shared" si="2797"/>
        <v>#N/A</v>
      </c>
      <c r="O1626" s="52" t="e">
        <f t="shared" si="2797"/>
        <v>#N/A</v>
      </c>
      <c r="P1626" s="52" t="e">
        <f t="shared" si="2797"/>
        <v>#N/A</v>
      </c>
      <c r="Q1626" s="52" t="e">
        <f t="shared" si="2797"/>
        <v>#N/A</v>
      </c>
      <c r="R1626" s="52" t="e">
        <f t="shared" si="2797"/>
        <v>#N/A</v>
      </c>
      <c r="S1626" s="52" t="e">
        <f t="shared" si="2797"/>
        <v>#N/A</v>
      </c>
      <c r="T1626" s="52" t="e">
        <f t="shared" si="2797"/>
        <v>#N/A</v>
      </c>
      <c r="U1626" s="52" t="e">
        <f t="shared" si="2797"/>
        <v>#N/A</v>
      </c>
      <c r="V1626" s="52" t="e">
        <f t="shared" si="2797"/>
        <v>#N/A</v>
      </c>
      <c r="W1626" s="52" t="e">
        <f t="shared" si="2797"/>
        <v>#N/A</v>
      </c>
      <c r="X1626" s="55" t="e">
        <f t="shared" ref="X1626:X1627" si="2798">(H1626-(O1626*P1626)/100-3*(J1626*K1626)/100)/2</f>
        <v>#N/A</v>
      </c>
      <c r="Y1626" s="55" t="e">
        <f t="shared" ref="Y1626:Y1627" si="2799">SUM(X1626,(J1626*K1626/100))/(F1626/100)</f>
        <v>#N/A</v>
      </c>
      <c r="Z1626" s="55" t="e">
        <f t="shared" ref="Z1626" si="2800">U1626*0.5+U1627*0.5</f>
        <v>#N/A</v>
      </c>
      <c r="AA1626" s="55" t="e">
        <f t="shared" ref="AA1626:AA1627" si="2801">J1626/Y1626</f>
        <v>#N/A</v>
      </c>
      <c r="AB1626" s="336" t="e">
        <f t="shared" ref="AB1626:AB1627" si="2802">X1626/(Y1626-J1626)</f>
        <v>#N/A</v>
      </c>
      <c r="AC1626" s="223" t="e">
        <f ca="1">INDEX(FGA_COEFFS,1,1)+Z1626*INDEX(FGA_COEFFS,1,2)+Y1626*INDEX(FGA_COEFFS,1,3)+R1626*INDEX(FGA_COEFFS,1,4)+Q1627*INDEX(FGA_COEFFS,1,5)+S1626*INDEX(FGA_COEFFS,1,6)+T1627*INDEX(FGA_COEFFS,1,7)+M1627*INDEX(FGA_COEFFS,1,8)+Y1630*Y1631</f>
        <v>#N/A</v>
      </c>
      <c r="AD1626" s="223" t="e">
        <f ca="1">INDEX(THREEPTA_COEFFS,1,1)+AC1626*INDEX(THREEPTA_COEFFS,1,2)+J1626*INDEX(THREEPTA_COEFFS,1,3)+AA1626*INDEX(THREEPTA_COEFFS,1,4)+K1626*INDEX(THREEPTA_COEFFS,1,5)+L1627*INDEX(THREEPTA_COEFFS,1,6)+Z1630*Z1631</f>
        <v>#N/A</v>
      </c>
      <c r="AE1626" s="223" t="e">
        <f ca="1">INDEX(THREEPTPCT_COEFFS,1,1)+K1626*INDEX(THREEPTPCT_COEFFS,1,2)+L1627*INDEX(THREEPTPCT_COEFFS,1,3)+AA1630*AA1631</f>
        <v>#N/A</v>
      </c>
      <c r="AF1626" s="55" t="e">
        <f t="shared" ref="AF1626:AF1627" ca="1" si="2803">AC1626-AD1626</f>
        <v>#N/A</v>
      </c>
      <c r="AG1626" s="223" t="e">
        <f ca="1">INDEX(TWOPTPCT_COEFFS,1,1)+AB1626*INDEX(TWOPTPCT_COEFFS,1,2)+I1627*INDEX(TWOPTPCT_COEFFS,1,3)+G1627*INDEX(TWOPTPCT_COEFFS,1,4)+L1627*INDEX(TWOPTPCT_COEFFS,1,5)+AB1630*AB1631</f>
        <v>#N/A</v>
      </c>
      <c r="AH1626" s="223" t="e">
        <f ca="1">INDEX(FTA_COEFFS,1,1)+O1626*INDEX(FTA_COEFFS,1,2)+N1627*INDEX(FTA_COEFFS,1,3)+(Q1626+R1626)*INDEX(FTA_COEFFS,1,4)+(Q1627+R1627)*INDEX(FTA_COEFFS,1,5)+M1627*INDEX(FTA_COEFFS,1,6)+AC1630*AC1631</f>
        <v>#N/A</v>
      </c>
      <c r="AI1626" s="223" t="e">
        <f ca="1">INDEX(FTPCT_COEFFS,1,1)+P1626*INDEX(FTPCT_COEFFS,1,2)+F1626*INDEX(FTPCT_COEFFS,1,3)+G1627*INDEX(FTPCT_COEFFS,1,4)+AD1630*AD1631</f>
        <v>#N/A</v>
      </c>
      <c r="AJ1626" s="338" t="e">
        <f t="shared" ref="AJ1626:AJ1627" ca="1" si="2804">AD1626*AE1626/100+AF1626*AG1626+AH1626*AI1626/100</f>
        <v>#N/A</v>
      </c>
      <c r="AK1626" s="55"/>
      <c r="AL1626" s="55"/>
      <c r="AM1626" s="55"/>
      <c r="AN1626" s="55"/>
      <c r="AO1626" s="55"/>
      <c r="AP1626" s="55"/>
      <c r="AQ1626" s="55"/>
      <c r="AR1626" s="55"/>
    </row>
    <row r="1627" spans="1:45" x14ac:dyDescent="0.3">
      <c r="B1627" s="54" t="s">
        <v>175</v>
      </c>
      <c r="C1627" s="54">
        <f>C1620</f>
        <v>0</v>
      </c>
      <c r="D1627" s="56" t="e">
        <f t="shared" ca="1" si="2796"/>
        <v>#N/A</v>
      </c>
      <c r="E1627" s="52" t="e">
        <f t="shared" ref="E1627:W1627" si="2805">E1620</f>
        <v>#N/A</v>
      </c>
      <c r="F1627" s="52" t="e">
        <f t="shared" si="2805"/>
        <v>#N/A</v>
      </c>
      <c r="G1627" s="52" t="e">
        <f t="shared" si="2805"/>
        <v>#N/A</v>
      </c>
      <c r="H1627" s="52" t="e">
        <f t="shared" si="2805"/>
        <v>#N/A</v>
      </c>
      <c r="I1627" s="52" t="e">
        <f t="shared" si="2805"/>
        <v>#N/A</v>
      </c>
      <c r="J1627" s="52" t="e">
        <f t="shared" si="2805"/>
        <v>#N/A</v>
      </c>
      <c r="K1627" s="52" t="e">
        <f t="shared" si="2805"/>
        <v>#N/A</v>
      </c>
      <c r="L1627" s="52" t="e">
        <f t="shared" si="2805"/>
        <v>#N/A</v>
      </c>
      <c r="M1627" s="52" t="e">
        <f t="shared" si="2805"/>
        <v>#N/A</v>
      </c>
      <c r="N1627" s="52" t="e">
        <f t="shared" si="2805"/>
        <v>#N/A</v>
      </c>
      <c r="O1627" s="52" t="e">
        <f t="shared" si="2805"/>
        <v>#N/A</v>
      </c>
      <c r="P1627" s="52" t="e">
        <f t="shared" si="2805"/>
        <v>#N/A</v>
      </c>
      <c r="Q1627" s="52" t="e">
        <f t="shared" si="2805"/>
        <v>#N/A</v>
      </c>
      <c r="R1627" s="52" t="e">
        <f t="shared" si="2805"/>
        <v>#N/A</v>
      </c>
      <c r="S1627" s="52" t="e">
        <f t="shared" si="2805"/>
        <v>#N/A</v>
      </c>
      <c r="T1627" s="52" t="e">
        <f t="shared" si="2805"/>
        <v>#N/A</v>
      </c>
      <c r="U1627" s="52" t="e">
        <f t="shared" si="2805"/>
        <v>#N/A</v>
      </c>
      <c r="V1627" s="52" t="e">
        <f t="shared" si="2805"/>
        <v>#N/A</v>
      </c>
      <c r="W1627" s="52" t="e">
        <f t="shared" si="2805"/>
        <v>#N/A</v>
      </c>
      <c r="X1627" s="55" t="e">
        <f t="shared" si="2798"/>
        <v>#N/A</v>
      </c>
      <c r="Y1627" s="55" t="e">
        <f t="shared" si="2799"/>
        <v>#N/A</v>
      </c>
      <c r="Z1627" s="55" t="e">
        <f t="shared" ref="Z1627" si="2806">Z1626</f>
        <v>#N/A</v>
      </c>
      <c r="AA1627" s="55" t="e">
        <f t="shared" si="2801"/>
        <v>#N/A</v>
      </c>
      <c r="AB1627" s="336" t="e">
        <f t="shared" si="2802"/>
        <v>#N/A</v>
      </c>
      <c r="AC1627" s="223" t="e">
        <f ca="1">INDEX(FGA_COEFFS,1,1)+Z1627*INDEX(FGA_COEFFS,1,2)+Y1627*INDEX(FGA_COEFFS,1,3)+R1627*INDEX(FGA_COEFFS,1,4)+Q1626*INDEX(FGA_COEFFS,1,5)+S1627*INDEX(FGA_COEFFS,1,6)+T1626*INDEX(FGA_COEFFS,1,7)+M1626*INDEX(FGA_COEFFS,1,8)+Y1630*Y1632</f>
        <v>#N/A</v>
      </c>
      <c r="AD1627" s="223" t="e">
        <f ca="1">INDEX(THREEPTA_COEFFS,1,1)+AC1627*INDEX(THREEPTA_COEFFS,1,2)+J1627*INDEX(THREEPTA_COEFFS,1,3)+AA1627*INDEX(THREEPTA_COEFFS,1,4)+K1627*INDEX(THREEPTA_COEFFS,1,5)+L1626*INDEX(THREEPTA_COEFFS,1,6)+Z1630*Z1632</f>
        <v>#N/A</v>
      </c>
      <c r="AE1627" s="223" t="e">
        <f ca="1">INDEX(THREEPTPCT_COEFFS,1,1)+K1627*INDEX(THREEPTPCT_COEFFS,1,2)+L1626*INDEX(THREEPTPCT_COEFFS,1,3)+AA1630*AA1632</f>
        <v>#N/A</v>
      </c>
      <c r="AF1627" s="55" t="e">
        <f t="shared" ca="1" si="2803"/>
        <v>#N/A</v>
      </c>
      <c r="AG1627" s="223" t="e">
        <f ca="1">INDEX(TWOPTPCT_COEFFS,1,1)+AB1627*INDEX(TWOPTPCT_COEFFS,1,2)+I1626*INDEX(TWOPTPCT_COEFFS,1,3)+G1626*INDEX(TWOPTPCT_COEFFS,1,4)+L1626*INDEX(TWOPTPCT_COEFFS,1,5)+AB1630*AB1632</f>
        <v>#N/A</v>
      </c>
      <c r="AH1627" s="223" t="e">
        <f ca="1">INDEX(FTA_COEFFS,1,1)+O1627*INDEX(FTA_COEFFS,1,2)+N1626*INDEX(FTA_COEFFS,1,3)+(Q1627+R1627)*INDEX(FTA_COEFFS,1,4)+(Q1626+R1626)*INDEX(FTA_COEFFS,1,5)+M1626*INDEX(FTA_COEFFS,1,6)+AC1630*AC1632</f>
        <v>#N/A</v>
      </c>
      <c r="AI1627" s="223" t="e">
        <f ca="1">INDEX(FTPCT_COEFFS,1,1)+P1627*INDEX(FTPCT_COEFFS,1,2)+F1627*INDEX(FTPCT_COEFFS,1,3)+G1626*INDEX(FTPCT_COEFFS,1,4)+AD1630*AD1632</f>
        <v>#N/A</v>
      </c>
      <c r="AJ1627" s="338" t="e">
        <f t="shared" ca="1" si="2804"/>
        <v>#N/A</v>
      </c>
      <c r="AK1627" s="55"/>
      <c r="AL1627" s="55"/>
      <c r="AM1627" s="55"/>
      <c r="AN1627" s="55"/>
      <c r="AO1627" s="55"/>
      <c r="AP1627" s="55"/>
      <c r="AQ1627" s="55"/>
      <c r="AR1627" s="55"/>
    </row>
    <row r="1628" spans="1:45" x14ac:dyDescent="0.3">
      <c r="A1628" s="54" t="e">
        <f ca="1">IF(D1626&gt;(D1627+(AVERAGE(V1626,W1626)-AVERAGE(V1627,W1627))/2)+2.5,C1626,IF(D1627&gt;(D1626+(AVERAGE(V1627,W1627)-AVERAGE(V1626,W1626))/2)+2.5,C1627,"Close"))</f>
        <v>#N/A</v>
      </c>
      <c r="B1628" s="64" t="e">
        <f ca="1">IF(D1627&gt;D1626,C1627,C1626)</f>
        <v>#N/A</v>
      </c>
      <c r="D1628" s="56"/>
      <c r="X1628" s="55"/>
      <c r="Y1628" s="55"/>
      <c r="Z1628" s="55"/>
      <c r="AA1628" s="55"/>
      <c r="AB1628" s="55"/>
      <c r="AC1628" s="337"/>
      <c r="AD1628" s="337"/>
      <c r="AE1628" s="337"/>
      <c r="AF1628" s="337"/>
      <c r="AG1628" s="337"/>
      <c r="AH1628" s="337"/>
      <c r="AI1628" s="337"/>
      <c r="AJ1628" s="337"/>
      <c r="AK1628" s="337"/>
      <c r="AL1628" s="337"/>
      <c r="AM1628" s="55"/>
      <c r="AN1628" s="55"/>
      <c r="AO1628" s="55"/>
      <c r="AP1628" s="55"/>
      <c r="AQ1628" s="55"/>
      <c r="AR1628" s="55"/>
      <c r="AS1628" s="55"/>
    </row>
    <row r="1629" spans="1:45" x14ac:dyDescent="0.3">
      <c r="X1629" s="54" t="s">
        <v>1305</v>
      </c>
      <c r="Y1629" s="54" t="s">
        <v>128</v>
      </c>
      <c r="Z1629" s="54" t="s">
        <v>157</v>
      </c>
      <c r="AA1629" s="54" t="s">
        <v>151</v>
      </c>
      <c r="AB1629" s="54" t="s">
        <v>1327</v>
      </c>
      <c r="AC1629" s="54" t="s">
        <v>129</v>
      </c>
      <c r="AD1629" s="54" t="s">
        <v>116</v>
      </c>
      <c r="AE1629" s="54"/>
      <c r="AF1629" s="54"/>
      <c r="AG1629" s="54"/>
      <c r="AH1629" s="54"/>
      <c r="AI1629" s="54"/>
      <c r="AJ1629" s="54"/>
      <c r="AK1629" s="54"/>
      <c r="AL1629" s="54"/>
      <c r="AM1629" s="54"/>
      <c r="AN1629" s="54"/>
      <c r="AO1629" s="54"/>
      <c r="AP1629" s="54"/>
      <c r="AQ1629" s="54"/>
      <c r="AR1629" s="54"/>
      <c r="AS1629" s="54"/>
    </row>
    <row r="1630" spans="1:45" x14ac:dyDescent="0.3">
      <c r="X1630" s="54"/>
      <c r="Y1630" s="54">
        <f t="shared" ref="Y1630:AD1630" si="2807">Y1623</f>
        <v>6.4436999999999998</v>
      </c>
      <c r="Z1630" s="54">
        <f t="shared" si="2807"/>
        <v>4.9371</v>
      </c>
      <c r="AA1630" s="54">
        <f t="shared" si="2807"/>
        <v>11.350300000000001</v>
      </c>
      <c r="AB1630" s="54">
        <f t="shared" si="2807"/>
        <v>7.1900000000000006E-2</v>
      </c>
      <c r="AC1630" s="54">
        <f t="shared" si="2807"/>
        <v>6.2766000000000002</v>
      </c>
      <c r="AD1630" s="54">
        <f t="shared" si="2807"/>
        <v>11.042999999999999</v>
      </c>
      <c r="AE1630" s="54"/>
      <c r="AF1630" s="336"/>
      <c r="AG1630" s="336"/>
      <c r="AH1630" s="336"/>
      <c r="AI1630" s="54"/>
      <c r="AJ1630" s="54"/>
      <c r="AK1630" s="54"/>
      <c r="AL1630" s="54"/>
      <c r="AM1630" s="54"/>
      <c r="AN1630" s="54"/>
      <c r="AO1630" s="54"/>
      <c r="AP1630" s="54"/>
      <c r="AQ1630" s="54"/>
      <c r="AR1630" s="54"/>
      <c r="AS1630" s="54"/>
    </row>
    <row r="1631" spans="1:45" x14ac:dyDescent="0.3">
      <c r="D1631" s="56"/>
      <c r="X1631" s="336"/>
      <c r="Y1631" s="336">
        <f t="shared" ca="1" si="2771"/>
        <v>1.1834869870951494</v>
      </c>
      <c r="Z1631" s="336">
        <f t="shared" ca="1" si="2771"/>
        <v>8.7103005677651563E-4</v>
      </c>
      <c r="AA1631" s="336">
        <f t="shared" ca="1" si="2771"/>
        <v>-0.26738448935448694</v>
      </c>
      <c r="AB1631" s="336">
        <f t="shared" ca="1" si="2771"/>
        <v>-0.19875586634091236</v>
      </c>
      <c r="AC1631" s="336">
        <f t="shared" ca="1" si="2771"/>
        <v>-0.46718020887464007</v>
      </c>
      <c r="AD1631" s="336">
        <f t="shared" ca="1" si="2771"/>
        <v>1.4467306631547017</v>
      </c>
      <c r="AE1631" s="336"/>
      <c r="AF1631" s="336"/>
      <c r="AG1631" s="336"/>
      <c r="AH1631" s="336"/>
      <c r="AI1631" s="54"/>
      <c r="AJ1631" s="54"/>
      <c r="AK1631" s="54"/>
      <c r="AL1631" s="336"/>
      <c r="AM1631" s="336"/>
      <c r="AN1631" s="336"/>
      <c r="AO1631" s="336"/>
      <c r="AP1631" s="54"/>
      <c r="AQ1631" s="336"/>
      <c r="AR1631" s="336"/>
      <c r="AS1631" s="336"/>
    </row>
    <row r="1632" spans="1:45" x14ac:dyDescent="0.3">
      <c r="C1632" s="54"/>
      <c r="D1632" s="56"/>
      <c r="Y1632" s="336">
        <f t="shared" ca="1" si="2771"/>
        <v>-1.1711081715023108</v>
      </c>
      <c r="Z1632" s="336">
        <f t="shared" ca="1" si="2771"/>
        <v>1.4235398565182007</v>
      </c>
      <c r="AA1632" s="336">
        <f t="shared" ca="1" si="2771"/>
        <v>0.59629875787538544</v>
      </c>
      <c r="AB1632" s="336">
        <f t="shared" ca="1" si="2771"/>
        <v>-0.1490055461894606</v>
      </c>
      <c r="AC1632" s="336">
        <f t="shared" ca="1" si="2771"/>
        <v>1.9748644002345182E-2</v>
      </c>
      <c r="AD1632" s="336">
        <f t="shared" ca="1" si="2771"/>
        <v>0.14036731886062151</v>
      </c>
      <c r="AE1632" s="55"/>
      <c r="AF1632" s="55"/>
      <c r="AG1632" s="55"/>
      <c r="AH1632" s="55"/>
      <c r="AI1632" s="55"/>
      <c r="AJ1632" s="55"/>
      <c r="AK1632" s="55"/>
      <c r="AL1632" s="55"/>
      <c r="AM1632" s="55"/>
      <c r="AN1632" s="55"/>
      <c r="AO1632" s="55"/>
      <c r="AP1632" s="55"/>
      <c r="AQ1632" s="55"/>
      <c r="AR1632" s="55"/>
      <c r="AS1632" s="55"/>
    </row>
    <row r="1633" spans="1:45" x14ac:dyDescent="0.3">
      <c r="B1633" s="54" t="s">
        <v>172</v>
      </c>
      <c r="C1633" s="53">
        <f>C1626</f>
        <v>0</v>
      </c>
      <c r="D1633" s="56" t="e">
        <f t="shared" ref="D1633:D1634" ca="1" si="2808">AJ1633</f>
        <v>#N/A</v>
      </c>
      <c r="E1633" s="52" t="e">
        <f t="shared" ref="E1633:W1633" si="2809">E1626</f>
        <v>#N/A</v>
      </c>
      <c r="F1633" s="52" t="e">
        <f t="shared" si="2809"/>
        <v>#N/A</v>
      </c>
      <c r="G1633" s="52" t="e">
        <f t="shared" si="2809"/>
        <v>#N/A</v>
      </c>
      <c r="H1633" s="52" t="e">
        <f t="shared" si="2809"/>
        <v>#N/A</v>
      </c>
      <c r="I1633" s="52" t="e">
        <f t="shared" si="2809"/>
        <v>#N/A</v>
      </c>
      <c r="J1633" s="52" t="e">
        <f t="shared" si="2809"/>
        <v>#N/A</v>
      </c>
      <c r="K1633" s="52" t="e">
        <f t="shared" si="2809"/>
        <v>#N/A</v>
      </c>
      <c r="L1633" s="52" t="e">
        <f t="shared" si="2809"/>
        <v>#N/A</v>
      </c>
      <c r="M1633" s="52" t="e">
        <f t="shared" si="2809"/>
        <v>#N/A</v>
      </c>
      <c r="N1633" s="52" t="e">
        <f t="shared" si="2809"/>
        <v>#N/A</v>
      </c>
      <c r="O1633" s="52" t="e">
        <f t="shared" si="2809"/>
        <v>#N/A</v>
      </c>
      <c r="P1633" s="52" t="e">
        <f t="shared" si="2809"/>
        <v>#N/A</v>
      </c>
      <c r="Q1633" s="52" t="e">
        <f t="shared" si="2809"/>
        <v>#N/A</v>
      </c>
      <c r="R1633" s="52" t="e">
        <f t="shared" si="2809"/>
        <v>#N/A</v>
      </c>
      <c r="S1633" s="52" t="e">
        <f t="shared" si="2809"/>
        <v>#N/A</v>
      </c>
      <c r="T1633" s="52" t="e">
        <f t="shared" si="2809"/>
        <v>#N/A</v>
      </c>
      <c r="U1633" s="52" t="e">
        <f t="shared" si="2809"/>
        <v>#N/A</v>
      </c>
      <c r="V1633" s="52" t="e">
        <f t="shared" si="2809"/>
        <v>#N/A</v>
      </c>
      <c r="W1633" s="52" t="e">
        <f t="shared" si="2809"/>
        <v>#N/A</v>
      </c>
      <c r="X1633" s="55" t="e">
        <f t="shared" ref="X1633:X1634" si="2810">(H1633-(O1633*P1633)/100-3*(J1633*K1633)/100)/2</f>
        <v>#N/A</v>
      </c>
      <c r="Y1633" s="55" t="e">
        <f t="shared" ref="Y1633:Y1634" si="2811">SUM(X1633,(J1633*K1633/100))/(F1633/100)</f>
        <v>#N/A</v>
      </c>
      <c r="Z1633" s="55" t="e">
        <f t="shared" ref="Z1633" si="2812">U1633*0.5+U1634*0.5</f>
        <v>#N/A</v>
      </c>
      <c r="AA1633" s="55" t="e">
        <f t="shared" ref="AA1633:AA1634" si="2813">J1633/Y1633</f>
        <v>#N/A</v>
      </c>
      <c r="AB1633" s="336" t="e">
        <f t="shared" ref="AB1633:AB1634" si="2814">X1633/(Y1633-J1633)</f>
        <v>#N/A</v>
      </c>
      <c r="AC1633" s="223" t="e">
        <f ca="1">INDEX(FGA_COEFFS,1,1)+Z1633*INDEX(FGA_COEFFS,1,2)+Y1633*INDEX(FGA_COEFFS,1,3)+R1633*INDEX(FGA_COEFFS,1,4)+Q1634*INDEX(FGA_COEFFS,1,5)+S1633*INDEX(FGA_COEFFS,1,6)+T1634*INDEX(FGA_COEFFS,1,7)+M1634*INDEX(FGA_COEFFS,1,8)+Y1637*Y1638</f>
        <v>#N/A</v>
      </c>
      <c r="AD1633" s="223" t="e">
        <f ca="1">INDEX(THREEPTA_COEFFS,1,1)+AC1633*INDEX(THREEPTA_COEFFS,1,2)+J1633*INDEX(THREEPTA_COEFFS,1,3)+AA1633*INDEX(THREEPTA_COEFFS,1,4)+K1633*INDEX(THREEPTA_COEFFS,1,5)+L1634*INDEX(THREEPTA_COEFFS,1,6)+Z1637*Z1638</f>
        <v>#N/A</v>
      </c>
      <c r="AE1633" s="223" t="e">
        <f ca="1">INDEX(THREEPTPCT_COEFFS,1,1)+K1633*INDEX(THREEPTPCT_COEFFS,1,2)+L1634*INDEX(THREEPTPCT_COEFFS,1,3)+AA1637*AA1638</f>
        <v>#N/A</v>
      </c>
      <c r="AF1633" s="55" t="e">
        <f t="shared" ref="AF1633:AF1634" ca="1" si="2815">AC1633-AD1633</f>
        <v>#N/A</v>
      </c>
      <c r="AG1633" s="223" t="e">
        <f ca="1">INDEX(TWOPTPCT_COEFFS,1,1)+AB1633*INDEX(TWOPTPCT_COEFFS,1,2)+I1634*INDEX(TWOPTPCT_COEFFS,1,3)+G1634*INDEX(TWOPTPCT_COEFFS,1,4)+L1634*INDEX(TWOPTPCT_COEFFS,1,5)+AB1637*AB1638</f>
        <v>#N/A</v>
      </c>
      <c r="AH1633" s="223" t="e">
        <f ca="1">INDEX(FTA_COEFFS,1,1)+O1633*INDEX(FTA_COEFFS,1,2)+N1634*INDEX(FTA_COEFFS,1,3)+(Q1633+R1633)*INDEX(FTA_COEFFS,1,4)+(Q1634+R1634)*INDEX(FTA_COEFFS,1,5)+M1634*INDEX(FTA_COEFFS,1,6)+AC1637*AC1638</f>
        <v>#N/A</v>
      </c>
      <c r="AI1633" s="223" t="e">
        <f ca="1">INDEX(FTPCT_COEFFS,1,1)+P1633*INDEX(FTPCT_COEFFS,1,2)+F1633*INDEX(FTPCT_COEFFS,1,3)+G1634*INDEX(FTPCT_COEFFS,1,4)+AD1637*AD1638</f>
        <v>#N/A</v>
      </c>
      <c r="AJ1633" s="338" t="e">
        <f t="shared" ref="AJ1633:AJ1634" ca="1" si="2816">AD1633*AE1633/100+AF1633*AG1633+AH1633*AI1633/100</f>
        <v>#N/A</v>
      </c>
      <c r="AK1633" s="55"/>
      <c r="AL1633" s="55"/>
      <c r="AM1633" s="55"/>
      <c r="AN1633" s="55"/>
      <c r="AO1633" s="55"/>
      <c r="AP1633" s="55"/>
      <c r="AQ1633" s="55"/>
      <c r="AR1633" s="55"/>
    </row>
    <row r="1634" spans="1:45" x14ac:dyDescent="0.3">
      <c r="B1634" s="54" t="s">
        <v>175</v>
      </c>
      <c r="C1634" s="54">
        <f>C1627</f>
        <v>0</v>
      </c>
      <c r="D1634" s="56" t="e">
        <f t="shared" ca="1" si="2808"/>
        <v>#N/A</v>
      </c>
      <c r="E1634" s="52" t="e">
        <f t="shared" ref="E1634:W1634" si="2817">E1627</f>
        <v>#N/A</v>
      </c>
      <c r="F1634" s="52" t="e">
        <f t="shared" si="2817"/>
        <v>#N/A</v>
      </c>
      <c r="G1634" s="52" t="e">
        <f t="shared" si="2817"/>
        <v>#N/A</v>
      </c>
      <c r="H1634" s="52" t="e">
        <f t="shared" si="2817"/>
        <v>#N/A</v>
      </c>
      <c r="I1634" s="52" t="e">
        <f t="shared" si="2817"/>
        <v>#N/A</v>
      </c>
      <c r="J1634" s="52" t="e">
        <f t="shared" si="2817"/>
        <v>#N/A</v>
      </c>
      <c r="K1634" s="52" t="e">
        <f t="shared" si="2817"/>
        <v>#N/A</v>
      </c>
      <c r="L1634" s="52" t="e">
        <f t="shared" si="2817"/>
        <v>#N/A</v>
      </c>
      <c r="M1634" s="52" t="e">
        <f t="shared" si="2817"/>
        <v>#N/A</v>
      </c>
      <c r="N1634" s="52" t="e">
        <f t="shared" si="2817"/>
        <v>#N/A</v>
      </c>
      <c r="O1634" s="52" t="e">
        <f t="shared" si="2817"/>
        <v>#N/A</v>
      </c>
      <c r="P1634" s="52" t="e">
        <f t="shared" si="2817"/>
        <v>#N/A</v>
      </c>
      <c r="Q1634" s="52" t="e">
        <f t="shared" si="2817"/>
        <v>#N/A</v>
      </c>
      <c r="R1634" s="52" t="e">
        <f t="shared" si="2817"/>
        <v>#N/A</v>
      </c>
      <c r="S1634" s="52" t="e">
        <f t="shared" si="2817"/>
        <v>#N/A</v>
      </c>
      <c r="T1634" s="52" t="e">
        <f t="shared" si="2817"/>
        <v>#N/A</v>
      </c>
      <c r="U1634" s="52" t="e">
        <f t="shared" si="2817"/>
        <v>#N/A</v>
      </c>
      <c r="V1634" s="52" t="e">
        <f t="shared" si="2817"/>
        <v>#N/A</v>
      </c>
      <c r="W1634" s="52" t="e">
        <f t="shared" si="2817"/>
        <v>#N/A</v>
      </c>
      <c r="X1634" s="55" t="e">
        <f t="shared" si="2810"/>
        <v>#N/A</v>
      </c>
      <c r="Y1634" s="55" t="e">
        <f t="shared" si="2811"/>
        <v>#N/A</v>
      </c>
      <c r="Z1634" s="55" t="e">
        <f t="shared" ref="Z1634" si="2818">Z1633</f>
        <v>#N/A</v>
      </c>
      <c r="AA1634" s="55" t="e">
        <f t="shared" si="2813"/>
        <v>#N/A</v>
      </c>
      <c r="AB1634" s="336" t="e">
        <f t="shared" si="2814"/>
        <v>#N/A</v>
      </c>
      <c r="AC1634" s="223" t="e">
        <f ca="1">INDEX(FGA_COEFFS,1,1)+Z1634*INDEX(FGA_COEFFS,1,2)+Y1634*INDEX(FGA_COEFFS,1,3)+R1634*INDEX(FGA_COEFFS,1,4)+Q1633*INDEX(FGA_COEFFS,1,5)+S1634*INDEX(FGA_COEFFS,1,6)+T1633*INDEX(FGA_COEFFS,1,7)+M1633*INDEX(FGA_COEFFS,1,8)+Y1637*Y1639</f>
        <v>#N/A</v>
      </c>
      <c r="AD1634" s="223" t="e">
        <f ca="1">INDEX(THREEPTA_COEFFS,1,1)+AC1634*INDEX(THREEPTA_COEFFS,1,2)+J1634*INDEX(THREEPTA_COEFFS,1,3)+AA1634*INDEX(THREEPTA_COEFFS,1,4)+K1634*INDEX(THREEPTA_COEFFS,1,5)+L1633*INDEX(THREEPTA_COEFFS,1,6)+Z1637*Z1639</f>
        <v>#N/A</v>
      </c>
      <c r="AE1634" s="223" t="e">
        <f ca="1">INDEX(THREEPTPCT_COEFFS,1,1)+K1634*INDEX(THREEPTPCT_COEFFS,1,2)+L1633*INDEX(THREEPTPCT_COEFFS,1,3)+AA1637*AA1639</f>
        <v>#N/A</v>
      </c>
      <c r="AF1634" s="55" t="e">
        <f t="shared" ca="1" si="2815"/>
        <v>#N/A</v>
      </c>
      <c r="AG1634" s="223" t="e">
        <f ca="1">INDEX(TWOPTPCT_COEFFS,1,1)+AB1634*INDEX(TWOPTPCT_COEFFS,1,2)+I1633*INDEX(TWOPTPCT_COEFFS,1,3)+G1633*INDEX(TWOPTPCT_COEFFS,1,4)+L1633*INDEX(TWOPTPCT_COEFFS,1,5)+AB1637*AB1639</f>
        <v>#N/A</v>
      </c>
      <c r="AH1634" s="223" t="e">
        <f ca="1">INDEX(FTA_COEFFS,1,1)+O1634*INDEX(FTA_COEFFS,1,2)+N1633*INDEX(FTA_COEFFS,1,3)+(Q1634+R1634)*INDEX(FTA_COEFFS,1,4)+(Q1633+R1633)*INDEX(FTA_COEFFS,1,5)+M1633*INDEX(FTA_COEFFS,1,6)+AC1637*AC1639</f>
        <v>#N/A</v>
      </c>
      <c r="AI1634" s="223" t="e">
        <f ca="1">INDEX(FTPCT_COEFFS,1,1)+P1634*INDEX(FTPCT_COEFFS,1,2)+F1634*INDEX(FTPCT_COEFFS,1,3)+G1633*INDEX(FTPCT_COEFFS,1,4)+AD1637*AD1639</f>
        <v>#N/A</v>
      </c>
      <c r="AJ1634" s="338" t="e">
        <f t="shared" ca="1" si="2816"/>
        <v>#N/A</v>
      </c>
      <c r="AK1634" s="55"/>
      <c r="AL1634" s="55"/>
      <c r="AM1634" s="55"/>
      <c r="AN1634" s="55"/>
      <c r="AO1634" s="55"/>
      <c r="AP1634" s="55"/>
      <c r="AQ1634" s="55"/>
      <c r="AR1634" s="55"/>
    </row>
    <row r="1635" spans="1:45" x14ac:dyDescent="0.3">
      <c r="A1635" s="54" t="e">
        <f ca="1">IF(D1633&gt;(D1634+(AVERAGE(V1633,W1633)-AVERAGE(V1634,W1634))/2)+2.5,C1633,IF(D1634&gt;(D1633+(AVERAGE(V1634,W1634)-AVERAGE(V1633,W1633))/2)+2.5,C1634,"Close"))</f>
        <v>#N/A</v>
      </c>
      <c r="B1635" s="64" t="e">
        <f ca="1">IF(D1634&gt;D1633,C1634,C1633)</f>
        <v>#N/A</v>
      </c>
      <c r="D1635" s="56"/>
      <c r="X1635" s="55"/>
      <c r="Y1635" s="55"/>
      <c r="Z1635" s="55"/>
      <c r="AA1635" s="55"/>
      <c r="AB1635" s="55"/>
      <c r="AC1635" s="337"/>
      <c r="AD1635" s="337"/>
      <c r="AE1635" s="337"/>
      <c r="AF1635" s="337"/>
      <c r="AG1635" s="337"/>
      <c r="AH1635" s="337"/>
      <c r="AI1635" s="337"/>
      <c r="AJ1635" s="337"/>
      <c r="AK1635" s="337"/>
      <c r="AL1635" s="337"/>
      <c r="AM1635" s="55"/>
      <c r="AN1635" s="55"/>
      <c r="AO1635" s="55"/>
      <c r="AP1635" s="55"/>
      <c r="AQ1635" s="55"/>
      <c r="AR1635" s="55"/>
      <c r="AS1635" s="55"/>
    </row>
    <row r="1636" spans="1:45" x14ac:dyDescent="0.3">
      <c r="X1636" s="54" t="s">
        <v>1305</v>
      </c>
      <c r="Y1636" s="54" t="s">
        <v>128</v>
      </c>
      <c r="Z1636" s="54" t="s">
        <v>157</v>
      </c>
      <c r="AA1636" s="54" t="s">
        <v>151</v>
      </c>
      <c r="AB1636" s="54" t="s">
        <v>1327</v>
      </c>
      <c r="AC1636" s="54" t="s">
        <v>129</v>
      </c>
      <c r="AD1636" s="54" t="s">
        <v>116</v>
      </c>
      <c r="AE1636" s="54"/>
      <c r="AF1636" s="54"/>
      <c r="AG1636" s="54"/>
      <c r="AH1636" s="54"/>
      <c r="AI1636" s="54"/>
      <c r="AJ1636" s="54"/>
      <c r="AK1636" s="54"/>
      <c r="AL1636" s="54"/>
      <c r="AM1636" s="54"/>
      <c r="AN1636" s="54"/>
      <c r="AO1636" s="54"/>
      <c r="AP1636" s="54"/>
      <c r="AQ1636" s="54"/>
      <c r="AR1636" s="54"/>
      <c r="AS1636" s="54"/>
    </row>
    <row r="1637" spans="1:45" x14ac:dyDescent="0.3">
      <c r="X1637" s="54"/>
      <c r="Y1637" s="54">
        <f t="shared" ref="Y1637:AD1637" si="2819">Y1630</f>
        <v>6.4436999999999998</v>
      </c>
      <c r="Z1637" s="54">
        <f t="shared" si="2819"/>
        <v>4.9371</v>
      </c>
      <c r="AA1637" s="54">
        <f t="shared" si="2819"/>
        <v>11.350300000000001</v>
      </c>
      <c r="AB1637" s="54">
        <f t="shared" si="2819"/>
        <v>7.1900000000000006E-2</v>
      </c>
      <c r="AC1637" s="54">
        <f t="shared" si="2819"/>
        <v>6.2766000000000002</v>
      </c>
      <c r="AD1637" s="54">
        <f t="shared" si="2819"/>
        <v>11.042999999999999</v>
      </c>
      <c r="AE1637" s="54"/>
      <c r="AF1637" s="336"/>
      <c r="AG1637" s="336"/>
      <c r="AH1637" s="336"/>
      <c r="AI1637" s="54"/>
      <c r="AJ1637" s="54"/>
      <c r="AK1637" s="54"/>
      <c r="AL1637" s="54"/>
      <c r="AM1637" s="54"/>
      <c r="AN1637" s="54"/>
      <c r="AO1637" s="54"/>
      <c r="AP1637" s="54"/>
      <c r="AQ1637" s="54"/>
      <c r="AR1637" s="54"/>
      <c r="AS1637" s="54"/>
    </row>
    <row r="1638" spans="1:45" x14ac:dyDescent="0.3">
      <c r="D1638" s="56"/>
      <c r="X1638" s="336"/>
      <c r="Y1638" s="336">
        <f t="shared" ca="1" si="2771"/>
        <v>2.6833256032425E-2</v>
      </c>
      <c r="Z1638" s="336">
        <f t="shared" ca="1" si="2771"/>
        <v>-0.18157768052942996</v>
      </c>
      <c r="AA1638" s="336">
        <f t="shared" ca="1" si="2771"/>
        <v>0.16772713693457411</v>
      </c>
      <c r="AB1638" s="336">
        <f t="shared" ca="1" si="2771"/>
        <v>-1.2606294478476425</v>
      </c>
      <c r="AC1638" s="336">
        <f t="shared" ca="1" si="2771"/>
        <v>-1.3134033145979576</v>
      </c>
      <c r="AD1638" s="336">
        <f t="shared" ca="1" si="2771"/>
        <v>-1.2422009641951504</v>
      </c>
      <c r="AE1638" s="336"/>
      <c r="AF1638" s="336"/>
      <c r="AG1638" s="336"/>
      <c r="AH1638" s="336"/>
      <c r="AI1638" s="54"/>
      <c r="AJ1638" s="54"/>
      <c r="AK1638" s="54"/>
      <c r="AL1638" s="336"/>
      <c r="AM1638" s="336"/>
      <c r="AN1638" s="336"/>
      <c r="AO1638" s="336"/>
      <c r="AP1638" s="54"/>
      <c r="AQ1638" s="336"/>
      <c r="AR1638" s="336"/>
      <c r="AS1638" s="336"/>
    </row>
    <row r="1639" spans="1:45" x14ac:dyDescent="0.3">
      <c r="C1639" s="54"/>
      <c r="D1639" s="56"/>
      <c r="Y1639" s="336">
        <f t="shared" ca="1" si="2771"/>
        <v>-0.67048248036547009</v>
      </c>
      <c r="Z1639" s="336">
        <f t="shared" ca="1" si="2771"/>
        <v>0.34342439346412029</v>
      </c>
      <c r="AA1639" s="336">
        <f t="shared" ca="1" si="2771"/>
        <v>0.22093745243220778</v>
      </c>
      <c r="AB1639" s="336">
        <f t="shared" ca="1" si="2771"/>
        <v>-0.25067947807135083</v>
      </c>
      <c r="AC1639" s="336">
        <f t="shared" ca="1" si="2771"/>
        <v>-2.9837402510712104E-2</v>
      </c>
      <c r="AD1639" s="336">
        <f t="shared" ca="1" si="2771"/>
        <v>0.53305527505069883</v>
      </c>
      <c r="AE1639" s="55"/>
      <c r="AF1639" s="55"/>
      <c r="AG1639" s="55"/>
      <c r="AH1639" s="55"/>
      <c r="AI1639" s="55"/>
      <c r="AJ1639" s="55"/>
      <c r="AK1639" s="55"/>
      <c r="AL1639" s="55"/>
      <c r="AM1639" s="55"/>
      <c r="AN1639" s="55"/>
      <c r="AO1639" s="55"/>
      <c r="AP1639" s="55"/>
      <c r="AQ1639" s="55"/>
      <c r="AR1639" s="55"/>
      <c r="AS1639" s="55"/>
    </row>
    <row r="1640" spans="1:45" x14ac:dyDescent="0.3">
      <c r="B1640" s="54" t="s">
        <v>172</v>
      </c>
      <c r="C1640" s="53">
        <f>C1633</f>
        <v>0</v>
      </c>
      <c r="D1640" s="56" t="e">
        <f t="shared" ref="D1640:D1641" ca="1" si="2820">AJ1640</f>
        <v>#N/A</v>
      </c>
      <c r="E1640" s="52" t="e">
        <f t="shared" ref="E1640:W1640" si="2821">E1633</f>
        <v>#N/A</v>
      </c>
      <c r="F1640" s="52" t="e">
        <f t="shared" si="2821"/>
        <v>#N/A</v>
      </c>
      <c r="G1640" s="52" t="e">
        <f t="shared" si="2821"/>
        <v>#N/A</v>
      </c>
      <c r="H1640" s="52" t="e">
        <f t="shared" si="2821"/>
        <v>#N/A</v>
      </c>
      <c r="I1640" s="52" t="e">
        <f t="shared" si="2821"/>
        <v>#N/A</v>
      </c>
      <c r="J1640" s="52" t="e">
        <f t="shared" si="2821"/>
        <v>#N/A</v>
      </c>
      <c r="K1640" s="52" t="e">
        <f t="shared" si="2821"/>
        <v>#N/A</v>
      </c>
      <c r="L1640" s="52" t="e">
        <f t="shared" si="2821"/>
        <v>#N/A</v>
      </c>
      <c r="M1640" s="52" t="e">
        <f t="shared" si="2821"/>
        <v>#N/A</v>
      </c>
      <c r="N1640" s="52" t="e">
        <f t="shared" si="2821"/>
        <v>#N/A</v>
      </c>
      <c r="O1640" s="52" t="e">
        <f t="shared" si="2821"/>
        <v>#N/A</v>
      </c>
      <c r="P1640" s="52" t="e">
        <f t="shared" si="2821"/>
        <v>#N/A</v>
      </c>
      <c r="Q1640" s="52" t="e">
        <f t="shared" si="2821"/>
        <v>#N/A</v>
      </c>
      <c r="R1640" s="52" t="e">
        <f t="shared" si="2821"/>
        <v>#N/A</v>
      </c>
      <c r="S1640" s="52" t="e">
        <f t="shared" si="2821"/>
        <v>#N/A</v>
      </c>
      <c r="T1640" s="52" t="e">
        <f t="shared" si="2821"/>
        <v>#N/A</v>
      </c>
      <c r="U1640" s="52" t="e">
        <f t="shared" si="2821"/>
        <v>#N/A</v>
      </c>
      <c r="V1640" s="52" t="e">
        <f t="shared" si="2821"/>
        <v>#N/A</v>
      </c>
      <c r="W1640" s="52" t="e">
        <f t="shared" si="2821"/>
        <v>#N/A</v>
      </c>
      <c r="X1640" s="55" t="e">
        <f t="shared" ref="X1640:X1641" si="2822">(H1640-(O1640*P1640)/100-3*(J1640*K1640)/100)/2</f>
        <v>#N/A</v>
      </c>
      <c r="Y1640" s="55" t="e">
        <f t="shared" ref="Y1640:Y1641" si="2823">SUM(X1640,(J1640*K1640/100))/(F1640/100)</f>
        <v>#N/A</v>
      </c>
      <c r="Z1640" s="55" t="e">
        <f t="shared" ref="Z1640" si="2824">U1640*0.5+U1641*0.5</f>
        <v>#N/A</v>
      </c>
      <c r="AA1640" s="55" t="e">
        <f t="shared" ref="AA1640:AA1641" si="2825">J1640/Y1640</f>
        <v>#N/A</v>
      </c>
      <c r="AB1640" s="336" t="e">
        <f t="shared" ref="AB1640:AB1641" si="2826">X1640/(Y1640-J1640)</f>
        <v>#N/A</v>
      </c>
      <c r="AC1640" s="223" t="e">
        <f ca="1">INDEX(FGA_COEFFS,1,1)+Z1640*INDEX(FGA_COEFFS,1,2)+Y1640*INDEX(FGA_COEFFS,1,3)+R1640*INDEX(FGA_COEFFS,1,4)+Q1641*INDEX(FGA_COEFFS,1,5)+S1640*INDEX(FGA_COEFFS,1,6)+T1641*INDEX(FGA_COEFFS,1,7)+M1641*INDEX(FGA_COEFFS,1,8)+Y1644*Y1645</f>
        <v>#N/A</v>
      </c>
      <c r="AD1640" s="223" t="e">
        <f ca="1">INDEX(THREEPTA_COEFFS,1,1)+AC1640*INDEX(THREEPTA_COEFFS,1,2)+J1640*INDEX(THREEPTA_COEFFS,1,3)+AA1640*INDEX(THREEPTA_COEFFS,1,4)+K1640*INDEX(THREEPTA_COEFFS,1,5)+L1641*INDEX(THREEPTA_COEFFS,1,6)+Z1644*Z1645</f>
        <v>#N/A</v>
      </c>
      <c r="AE1640" s="223" t="e">
        <f ca="1">INDEX(THREEPTPCT_COEFFS,1,1)+K1640*INDEX(THREEPTPCT_COEFFS,1,2)+L1641*INDEX(THREEPTPCT_COEFFS,1,3)+AA1644*AA1645</f>
        <v>#N/A</v>
      </c>
      <c r="AF1640" s="55" t="e">
        <f t="shared" ref="AF1640:AF1641" ca="1" si="2827">AC1640-AD1640</f>
        <v>#N/A</v>
      </c>
      <c r="AG1640" s="223" t="e">
        <f ca="1">INDEX(TWOPTPCT_COEFFS,1,1)+AB1640*INDEX(TWOPTPCT_COEFFS,1,2)+I1641*INDEX(TWOPTPCT_COEFFS,1,3)+G1641*INDEX(TWOPTPCT_COEFFS,1,4)+L1641*INDEX(TWOPTPCT_COEFFS,1,5)+AB1644*AB1645</f>
        <v>#N/A</v>
      </c>
      <c r="AH1640" s="223" t="e">
        <f ca="1">INDEX(FTA_COEFFS,1,1)+O1640*INDEX(FTA_COEFFS,1,2)+N1641*INDEX(FTA_COEFFS,1,3)+(Q1640+R1640)*INDEX(FTA_COEFFS,1,4)+(Q1641+R1641)*INDEX(FTA_COEFFS,1,5)+M1641*INDEX(FTA_COEFFS,1,6)+AC1644*AC1645</f>
        <v>#N/A</v>
      </c>
      <c r="AI1640" s="223" t="e">
        <f ca="1">INDEX(FTPCT_COEFFS,1,1)+P1640*INDEX(FTPCT_COEFFS,1,2)+F1640*INDEX(FTPCT_COEFFS,1,3)+G1641*INDEX(FTPCT_COEFFS,1,4)+AD1644*AD1645</f>
        <v>#N/A</v>
      </c>
      <c r="AJ1640" s="338" t="e">
        <f t="shared" ref="AJ1640:AJ1641" ca="1" si="2828">AD1640*AE1640/100+AF1640*AG1640+AH1640*AI1640/100</f>
        <v>#N/A</v>
      </c>
      <c r="AK1640" s="55"/>
      <c r="AL1640" s="55"/>
      <c r="AM1640" s="55"/>
      <c r="AN1640" s="55"/>
      <c r="AO1640" s="55"/>
      <c r="AP1640" s="55"/>
      <c r="AQ1640" s="55"/>
      <c r="AR1640" s="55"/>
    </row>
    <row r="1641" spans="1:45" x14ac:dyDescent="0.3">
      <c r="B1641" s="54" t="s">
        <v>175</v>
      </c>
      <c r="C1641" s="54">
        <f>C1634</f>
        <v>0</v>
      </c>
      <c r="D1641" s="56" t="e">
        <f t="shared" ca="1" si="2820"/>
        <v>#N/A</v>
      </c>
      <c r="E1641" s="52" t="e">
        <f t="shared" ref="E1641:W1641" si="2829">E1634</f>
        <v>#N/A</v>
      </c>
      <c r="F1641" s="52" t="e">
        <f t="shared" si="2829"/>
        <v>#N/A</v>
      </c>
      <c r="G1641" s="52" t="e">
        <f t="shared" si="2829"/>
        <v>#N/A</v>
      </c>
      <c r="H1641" s="52" t="e">
        <f t="shared" si="2829"/>
        <v>#N/A</v>
      </c>
      <c r="I1641" s="52" t="e">
        <f t="shared" si="2829"/>
        <v>#N/A</v>
      </c>
      <c r="J1641" s="52" t="e">
        <f t="shared" si="2829"/>
        <v>#N/A</v>
      </c>
      <c r="K1641" s="52" t="e">
        <f t="shared" si="2829"/>
        <v>#N/A</v>
      </c>
      <c r="L1641" s="52" t="e">
        <f t="shared" si="2829"/>
        <v>#N/A</v>
      </c>
      <c r="M1641" s="52" t="e">
        <f t="shared" si="2829"/>
        <v>#N/A</v>
      </c>
      <c r="N1641" s="52" t="e">
        <f t="shared" si="2829"/>
        <v>#N/A</v>
      </c>
      <c r="O1641" s="52" t="e">
        <f t="shared" si="2829"/>
        <v>#N/A</v>
      </c>
      <c r="P1641" s="52" t="e">
        <f t="shared" si="2829"/>
        <v>#N/A</v>
      </c>
      <c r="Q1641" s="52" t="e">
        <f t="shared" si="2829"/>
        <v>#N/A</v>
      </c>
      <c r="R1641" s="52" t="e">
        <f t="shared" si="2829"/>
        <v>#N/A</v>
      </c>
      <c r="S1641" s="52" t="e">
        <f t="shared" si="2829"/>
        <v>#N/A</v>
      </c>
      <c r="T1641" s="52" t="e">
        <f t="shared" si="2829"/>
        <v>#N/A</v>
      </c>
      <c r="U1641" s="52" t="e">
        <f t="shared" si="2829"/>
        <v>#N/A</v>
      </c>
      <c r="V1641" s="52" t="e">
        <f t="shared" si="2829"/>
        <v>#N/A</v>
      </c>
      <c r="W1641" s="52" t="e">
        <f t="shared" si="2829"/>
        <v>#N/A</v>
      </c>
      <c r="X1641" s="55" t="e">
        <f t="shared" si="2822"/>
        <v>#N/A</v>
      </c>
      <c r="Y1641" s="55" t="e">
        <f t="shared" si="2823"/>
        <v>#N/A</v>
      </c>
      <c r="Z1641" s="55" t="e">
        <f t="shared" ref="Z1641" si="2830">Z1640</f>
        <v>#N/A</v>
      </c>
      <c r="AA1641" s="55" t="e">
        <f t="shared" si="2825"/>
        <v>#N/A</v>
      </c>
      <c r="AB1641" s="336" t="e">
        <f t="shared" si="2826"/>
        <v>#N/A</v>
      </c>
      <c r="AC1641" s="223" t="e">
        <f ca="1">INDEX(FGA_COEFFS,1,1)+Z1641*INDEX(FGA_COEFFS,1,2)+Y1641*INDEX(FGA_COEFFS,1,3)+R1641*INDEX(FGA_COEFFS,1,4)+Q1640*INDEX(FGA_COEFFS,1,5)+S1641*INDEX(FGA_COEFFS,1,6)+T1640*INDEX(FGA_COEFFS,1,7)+M1640*INDEX(FGA_COEFFS,1,8)+Y1644*Y1646</f>
        <v>#N/A</v>
      </c>
      <c r="AD1641" s="223" t="e">
        <f ca="1">INDEX(THREEPTA_COEFFS,1,1)+AC1641*INDEX(THREEPTA_COEFFS,1,2)+J1641*INDEX(THREEPTA_COEFFS,1,3)+AA1641*INDEX(THREEPTA_COEFFS,1,4)+K1641*INDEX(THREEPTA_COEFFS,1,5)+L1640*INDEX(THREEPTA_COEFFS,1,6)+Z1644*Z1646</f>
        <v>#N/A</v>
      </c>
      <c r="AE1641" s="223" t="e">
        <f ca="1">INDEX(THREEPTPCT_COEFFS,1,1)+K1641*INDEX(THREEPTPCT_COEFFS,1,2)+L1640*INDEX(THREEPTPCT_COEFFS,1,3)+AA1644*AA1646</f>
        <v>#N/A</v>
      </c>
      <c r="AF1641" s="55" t="e">
        <f t="shared" ca="1" si="2827"/>
        <v>#N/A</v>
      </c>
      <c r="AG1641" s="223" t="e">
        <f ca="1">INDEX(TWOPTPCT_COEFFS,1,1)+AB1641*INDEX(TWOPTPCT_COEFFS,1,2)+I1640*INDEX(TWOPTPCT_COEFFS,1,3)+G1640*INDEX(TWOPTPCT_COEFFS,1,4)+L1640*INDEX(TWOPTPCT_COEFFS,1,5)+AB1644*AB1646</f>
        <v>#N/A</v>
      </c>
      <c r="AH1641" s="223" t="e">
        <f ca="1">INDEX(FTA_COEFFS,1,1)+O1641*INDEX(FTA_COEFFS,1,2)+N1640*INDEX(FTA_COEFFS,1,3)+(Q1641+R1641)*INDEX(FTA_COEFFS,1,4)+(Q1640+R1640)*INDEX(FTA_COEFFS,1,5)+M1640*INDEX(FTA_COEFFS,1,6)+AC1644*AC1646</f>
        <v>#N/A</v>
      </c>
      <c r="AI1641" s="223" t="e">
        <f ca="1">INDEX(FTPCT_COEFFS,1,1)+P1641*INDEX(FTPCT_COEFFS,1,2)+F1641*INDEX(FTPCT_COEFFS,1,3)+G1640*INDEX(FTPCT_COEFFS,1,4)+AD1644*AD1646</f>
        <v>#N/A</v>
      </c>
      <c r="AJ1641" s="338" t="e">
        <f t="shared" ca="1" si="2828"/>
        <v>#N/A</v>
      </c>
      <c r="AK1641" s="55"/>
      <c r="AL1641" s="55"/>
      <c r="AM1641" s="55"/>
      <c r="AN1641" s="55"/>
      <c r="AO1641" s="55"/>
      <c r="AP1641" s="55"/>
      <c r="AQ1641" s="55"/>
      <c r="AR1641" s="55"/>
    </row>
    <row r="1642" spans="1:45" x14ac:dyDescent="0.3">
      <c r="A1642" s="54" t="e">
        <f ca="1">IF(D1640&gt;(D1641+(AVERAGE(V1640,W1640)-AVERAGE(V1641,W1641))/2)+2.5,C1640,IF(D1641&gt;(D1640+(AVERAGE(V1641,W1641)-AVERAGE(V1640,W1640))/2)+2.5,C1641,"Close"))</f>
        <v>#N/A</v>
      </c>
      <c r="B1642" s="64" t="e">
        <f ca="1">IF(D1641&gt;D1640,C1641,C1640)</f>
        <v>#N/A</v>
      </c>
      <c r="D1642" s="56"/>
      <c r="X1642" s="55"/>
      <c r="Y1642" s="55"/>
      <c r="Z1642" s="55"/>
      <c r="AA1642" s="55"/>
      <c r="AB1642" s="55"/>
      <c r="AC1642" s="337"/>
      <c r="AD1642" s="337"/>
      <c r="AE1642" s="337"/>
      <c r="AF1642" s="337"/>
      <c r="AG1642" s="337"/>
      <c r="AH1642" s="337"/>
      <c r="AI1642" s="337"/>
      <c r="AJ1642" s="337"/>
      <c r="AK1642" s="337"/>
      <c r="AL1642" s="337"/>
      <c r="AM1642" s="55"/>
      <c r="AN1642" s="55"/>
      <c r="AO1642" s="55"/>
      <c r="AP1642" s="55"/>
      <c r="AQ1642" s="55"/>
      <c r="AR1642" s="55"/>
      <c r="AS1642" s="55"/>
    </row>
    <row r="1643" spans="1:45" x14ac:dyDescent="0.3">
      <c r="X1643" s="54" t="s">
        <v>1305</v>
      </c>
      <c r="Y1643" s="54" t="s">
        <v>128</v>
      </c>
      <c r="Z1643" s="54" t="s">
        <v>157</v>
      </c>
      <c r="AA1643" s="54" t="s">
        <v>151</v>
      </c>
      <c r="AB1643" s="54" t="s">
        <v>1327</v>
      </c>
      <c r="AC1643" s="54" t="s">
        <v>129</v>
      </c>
      <c r="AD1643" s="54" t="s">
        <v>116</v>
      </c>
      <c r="AE1643" s="54"/>
      <c r="AF1643" s="54"/>
      <c r="AG1643" s="54"/>
      <c r="AH1643" s="54"/>
      <c r="AI1643" s="54"/>
      <c r="AJ1643" s="54"/>
      <c r="AK1643" s="54"/>
      <c r="AL1643" s="54"/>
      <c r="AM1643" s="54"/>
      <c r="AN1643" s="54"/>
      <c r="AO1643" s="54"/>
      <c r="AP1643" s="54"/>
      <c r="AQ1643" s="54"/>
      <c r="AR1643" s="54"/>
      <c r="AS1643" s="54"/>
    </row>
    <row r="1644" spans="1:45" x14ac:dyDescent="0.3">
      <c r="X1644" s="54"/>
      <c r="Y1644" s="54">
        <f t="shared" ref="Y1644:AD1644" si="2831">Y1637</f>
        <v>6.4436999999999998</v>
      </c>
      <c r="Z1644" s="54">
        <f t="shared" si="2831"/>
        <v>4.9371</v>
      </c>
      <c r="AA1644" s="54">
        <f t="shared" si="2831"/>
        <v>11.350300000000001</v>
      </c>
      <c r="AB1644" s="54">
        <f t="shared" si="2831"/>
        <v>7.1900000000000006E-2</v>
      </c>
      <c r="AC1644" s="54">
        <f t="shared" si="2831"/>
        <v>6.2766000000000002</v>
      </c>
      <c r="AD1644" s="54">
        <f t="shared" si="2831"/>
        <v>11.042999999999999</v>
      </c>
      <c r="AE1644" s="54"/>
      <c r="AF1644" s="336"/>
      <c r="AG1644" s="336"/>
      <c r="AH1644" s="336"/>
      <c r="AI1644" s="54"/>
      <c r="AJ1644" s="54"/>
      <c r="AK1644" s="54"/>
      <c r="AL1644" s="54"/>
      <c r="AM1644" s="54"/>
      <c r="AN1644" s="54"/>
      <c r="AO1644" s="54"/>
      <c r="AP1644" s="54"/>
      <c r="AQ1644" s="54"/>
      <c r="AR1644" s="54"/>
      <c r="AS1644" s="54"/>
    </row>
    <row r="1645" spans="1:45" x14ac:dyDescent="0.3">
      <c r="D1645" s="56"/>
      <c r="X1645" s="336"/>
      <c r="Y1645" s="336">
        <f t="shared" ca="1" si="2771"/>
        <v>0.14280578712834335</v>
      </c>
      <c r="Z1645" s="336">
        <f t="shared" ca="1" si="2771"/>
        <v>2.9837683902081601E-2</v>
      </c>
      <c r="AA1645" s="336">
        <f t="shared" ca="1" si="2771"/>
        <v>0.84167797855261961</v>
      </c>
      <c r="AB1645" s="336">
        <f t="shared" ca="1" si="2771"/>
        <v>-0.25034445495189794</v>
      </c>
      <c r="AC1645" s="336">
        <f t="shared" ca="1" si="2771"/>
        <v>0.12613361422640731</v>
      </c>
      <c r="AD1645" s="336">
        <f t="shared" ca="1" si="2771"/>
        <v>2.107237148685507E-2</v>
      </c>
      <c r="AE1645" s="336"/>
      <c r="AF1645" s="336"/>
      <c r="AG1645" s="336"/>
      <c r="AH1645" s="336"/>
      <c r="AI1645" s="54"/>
      <c r="AJ1645" s="54"/>
      <c r="AK1645" s="54"/>
      <c r="AL1645" s="336"/>
      <c r="AM1645" s="336"/>
      <c r="AN1645" s="336"/>
      <c r="AO1645" s="336"/>
      <c r="AP1645" s="54"/>
      <c r="AQ1645" s="336"/>
      <c r="AR1645" s="336"/>
      <c r="AS1645" s="336"/>
    </row>
    <row r="1646" spans="1:45" x14ac:dyDescent="0.3">
      <c r="C1646" s="54"/>
      <c r="D1646" s="56"/>
      <c r="Y1646" s="336">
        <f t="shared" ca="1" si="2771"/>
        <v>4.4091642773235162E-4</v>
      </c>
      <c r="Z1646" s="336">
        <f t="shared" ca="1" si="2771"/>
        <v>0.24630179663403468</v>
      </c>
      <c r="AA1646" s="336">
        <f t="shared" ca="1" si="2771"/>
        <v>-0.10843231547854069</v>
      </c>
      <c r="AB1646" s="336">
        <f t="shared" ca="1" si="2771"/>
        <v>6.1494433189976785E-2</v>
      </c>
      <c r="AC1646" s="336">
        <f t="shared" ca="1" si="2771"/>
        <v>-0.33803034949244221</v>
      </c>
      <c r="AD1646" s="336">
        <f t="shared" ca="1" si="2771"/>
        <v>-1.3407161835236838</v>
      </c>
      <c r="AE1646" s="55"/>
      <c r="AF1646" s="55"/>
      <c r="AG1646" s="55"/>
      <c r="AH1646" s="55"/>
      <c r="AI1646" s="55"/>
      <c r="AJ1646" s="55"/>
      <c r="AK1646" s="55"/>
      <c r="AL1646" s="55"/>
      <c r="AM1646" s="55"/>
      <c r="AN1646" s="55"/>
      <c r="AO1646" s="55"/>
      <c r="AP1646" s="55"/>
      <c r="AQ1646" s="55"/>
      <c r="AR1646" s="55"/>
      <c r="AS1646" s="55"/>
    </row>
    <row r="1647" spans="1:45" x14ac:dyDescent="0.3">
      <c r="B1647" s="54" t="s">
        <v>172</v>
      </c>
      <c r="C1647" s="53">
        <f>C1640</f>
        <v>0</v>
      </c>
      <c r="D1647" s="56" t="e">
        <f t="shared" ref="D1647:D1648" ca="1" si="2832">AJ1647</f>
        <v>#N/A</v>
      </c>
      <c r="E1647" s="52" t="e">
        <f t="shared" ref="E1647:W1647" si="2833">E1640</f>
        <v>#N/A</v>
      </c>
      <c r="F1647" s="52" t="e">
        <f t="shared" si="2833"/>
        <v>#N/A</v>
      </c>
      <c r="G1647" s="52" t="e">
        <f t="shared" si="2833"/>
        <v>#N/A</v>
      </c>
      <c r="H1647" s="52" t="e">
        <f t="shared" si="2833"/>
        <v>#N/A</v>
      </c>
      <c r="I1647" s="52" t="e">
        <f t="shared" si="2833"/>
        <v>#N/A</v>
      </c>
      <c r="J1647" s="52" t="e">
        <f t="shared" si="2833"/>
        <v>#N/A</v>
      </c>
      <c r="K1647" s="52" t="e">
        <f t="shared" si="2833"/>
        <v>#N/A</v>
      </c>
      <c r="L1647" s="52" t="e">
        <f t="shared" si="2833"/>
        <v>#N/A</v>
      </c>
      <c r="M1647" s="52" t="e">
        <f t="shared" si="2833"/>
        <v>#N/A</v>
      </c>
      <c r="N1647" s="52" t="e">
        <f t="shared" si="2833"/>
        <v>#N/A</v>
      </c>
      <c r="O1647" s="52" t="e">
        <f t="shared" si="2833"/>
        <v>#N/A</v>
      </c>
      <c r="P1647" s="52" t="e">
        <f t="shared" si="2833"/>
        <v>#N/A</v>
      </c>
      <c r="Q1647" s="52" t="e">
        <f t="shared" si="2833"/>
        <v>#N/A</v>
      </c>
      <c r="R1647" s="52" t="e">
        <f t="shared" si="2833"/>
        <v>#N/A</v>
      </c>
      <c r="S1647" s="52" t="e">
        <f t="shared" si="2833"/>
        <v>#N/A</v>
      </c>
      <c r="T1647" s="52" t="e">
        <f t="shared" si="2833"/>
        <v>#N/A</v>
      </c>
      <c r="U1647" s="52" t="e">
        <f t="shared" si="2833"/>
        <v>#N/A</v>
      </c>
      <c r="V1647" s="52" t="e">
        <f t="shared" si="2833"/>
        <v>#N/A</v>
      </c>
      <c r="W1647" s="52" t="e">
        <f t="shared" si="2833"/>
        <v>#N/A</v>
      </c>
      <c r="X1647" s="55" t="e">
        <f t="shared" ref="X1647:X1648" si="2834">(H1647-(O1647*P1647)/100-3*(J1647*K1647)/100)/2</f>
        <v>#N/A</v>
      </c>
      <c r="Y1647" s="55" t="e">
        <f t="shared" ref="Y1647:Y1648" si="2835">SUM(X1647,(J1647*K1647/100))/(F1647/100)</f>
        <v>#N/A</v>
      </c>
      <c r="Z1647" s="55" t="e">
        <f t="shared" ref="Z1647" si="2836">U1647*0.5+U1648*0.5</f>
        <v>#N/A</v>
      </c>
      <c r="AA1647" s="55" t="e">
        <f t="shared" ref="AA1647:AA1648" si="2837">J1647/Y1647</f>
        <v>#N/A</v>
      </c>
      <c r="AB1647" s="336" t="e">
        <f t="shared" ref="AB1647:AB1648" si="2838">X1647/(Y1647-J1647)</f>
        <v>#N/A</v>
      </c>
      <c r="AC1647" s="223" t="e">
        <f ca="1">INDEX(FGA_COEFFS,1,1)+Z1647*INDEX(FGA_COEFFS,1,2)+Y1647*INDEX(FGA_COEFFS,1,3)+R1647*INDEX(FGA_COEFFS,1,4)+Q1648*INDEX(FGA_COEFFS,1,5)+S1647*INDEX(FGA_COEFFS,1,6)+T1648*INDEX(FGA_COEFFS,1,7)+M1648*INDEX(FGA_COEFFS,1,8)+Y1651*Y1652</f>
        <v>#N/A</v>
      </c>
      <c r="AD1647" s="223" t="e">
        <f ca="1">INDEX(THREEPTA_COEFFS,1,1)+AC1647*INDEX(THREEPTA_COEFFS,1,2)+J1647*INDEX(THREEPTA_COEFFS,1,3)+AA1647*INDEX(THREEPTA_COEFFS,1,4)+K1647*INDEX(THREEPTA_COEFFS,1,5)+L1648*INDEX(THREEPTA_COEFFS,1,6)+Z1651*Z1652</f>
        <v>#N/A</v>
      </c>
      <c r="AE1647" s="223" t="e">
        <f ca="1">INDEX(THREEPTPCT_COEFFS,1,1)+K1647*INDEX(THREEPTPCT_COEFFS,1,2)+L1648*INDEX(THREEPTPCT_COEFFS,1,3)+AA1651*AA1652</f>
        <v>#N/A</v>
      </c>
      <c r="AF1647" s="55" t="e">
        <f t="shared" ref="AF1647:AF1648" ca="1" si="2839">AC1647-AD1647</f>
        <v>#N/A</v>
      </c>
      <c r="AG1647" s="223" t="e">
        <f ca="1">INDEX(TWOPTPCT_COEFFS,1,1)+AB1647*INDEX(TWOPTPCT_COEFFS,1,2)+I1648*INDEX(TWOPTPCT_COEFFS,1,3)+G1648*INDEX(TWOPTPCT_COEFFS,1,4)+L1648*INDEX(TWOPTPCT_COEFFS,1,5)+AB1651*AB1652</f>
        <v>#N/A</v>
      </c>
      <c r="AH1647" s="223" t="e">
        <f ca="1">INDEX(FTA_COEFFS,1,1)+O1647*INDEX(FTA_COEFFS,1,2)+N1648*INDEX(FTA_COEFFS,1,3)+(Q1647+R1647)*INDEX(FTA_COEFFS,1,4)+(Q1648+R1648)*INDEX(FTA_COEFFS,1,5)+M1648*INDEX(FTA_COEFFS,1,6)+AC1651*AC1652</f>
        <v>#N/A</v>
      </c>
      <c r="AI1647" s="223" t="e">
        <f ca="1">INDEX(FTPCT_COEFFS,1,1)+P1647*INDEX(FTPCT_COEFFS,1,2)+F1647*INDEX(FTPCT_COEFFS,1,3)+G1648*INDEX(FTPCT_COEFFS,1,4)+AD1651*AD1652</f>
        <v>#N/A</v>
      </c>
      <c r="AJ1647" s="338" t="e">
        <f t="shared" ref="AJ1647:AJ1648" ca="1" si="2840">AD1647*AE1647/100+AF1647*AG1647+AH1647*AI1647/100</f>
        <v>#N/A</v>
      </c>
      <c r="AK1647" s="55"/>
      <c r="AL1647" s="55"/>
      <c r="AM1647" s="55"/>
      <c r="AN1647" s="55"/>
      <c r="AO1647" s="55"/>
      <c r="AP1647" s="55"/>
      <c r="AQ1647" s="55"/>
      <c r="AR1647" s="55"/>
    </row>
    <row r="1648" spans="1:45" x14ac:dyDescent="0.3">
      <c r="B1648" s="54" t="s">
        <v>175</v>
      </c>
      <c r="C1648" s="54">
        <f>C1641</f>
        <v>0</v>
      </c>
      <c r="D1648" s="56" t="e">
        <f t="shared" ca="1" si="2832"/>
        <v>#N/A</v>
      </c>
      <c r="E1648" s="52" t="e">
        <f t="shared" ref="E1648:W1648" si="2841">E1641</f>
        <v>#N/A</v>
      </c>
      <c r="F1648" s="52" t="e">
        <f t="shared" si="2841"/>
        <v>#N/A</v>
      </c>
      <c r="G1648" s="52" t="e">
        <f t="shared" si="2841"/>
        <v>#N/A</v>
      </c>
      <c r="H1648" s="52" t="e">
        <f t="shared" si="2841"/>
        <v>#N/A</v>
      </c>
      <c r="I1648" s="52" t="e">
        <f t="shared" si="2841"/>
        <v>#N/A</v>
      </c>
      <c r="J1648" s="52" t="e">
        <f t="shared" si="2841"/>
        <v>#N/A</v>
      </c>
      <c r="K1648" s="52" t="e">
        <f t="shared" si="2841"/>
        <v>#N/A</v>
      </c>
      <c r="L1648" s="52" t="e">
        <f t="shared" si="2841"/>
        <v>#N/A</v>
      </c>
      <c r="M1648" s="52" t="e">
        <f t="shared" si="2841"/>
        <v>#N/A</v>
      </c>
      <c r="N1648" s="52" t="e">
        <f t="shared" si="2841"/>
        <v>#N/A</v>
      </c>
      <c r="O1648" s="52" t="e">
        <f t="shared" si="2841"/>
        <v>#N/A</v>
      </c>
      <c r="P1648" s="52" t="e">
        <f t="shared" si="2841"/>
        <v>#N/A</v>
      </c>
      <c r="Q1648" s="52" t="e">
        <f t="shared" si="2841"/>
        <v>#N/A</v>
      </c>
      <c r="R1648" s="52" t="e">
        <f t="shared" si="2841"/>
        <v>#N/A</v>
      </c>
      <c r="S1648" s="52" t="e">
        <f t="shared" si="2841"/>
        <v>#N/A</v>
      </c>
      <c r="T1648" s="52" t="e">
        <f t="shared" si="2841"/>
        <v>#N/A</v>
      </c>
      <c r="U1648" s="52" t="e">
        <f t="shared" si="2841"/>
        <v>#N/A</v>
      </c>
      <c r="V1648" s="52" t="e">
        <f t="shared" si="2841"/>
        <v>#N/A</v>
      </c>
      <c r="W1648" s="52" t="e">
        <f t="shared" si="2841"/>
        <v>#N/A</v>
      </c>
      <c r="X1648" s="55" t="e">
        <f t="shared" si="2834"/>
        <v>#N/A</v>
      </c>
      <c r="Y1648" s="55" t="e">
        <f t="shared" si="2835"/>
        <v>#N/A</v>
      </c>
      <c r="Z1648" s="55" t="e">
        <f t="shared" ref="Z1648" si="2842">Z1647</f>
        <v>#N/A</v>
      </c>
      <c r="AA1648" s="55" t="e">
        <f t="shared" si="2837"/>
        <v>#N/A</v>
      </c>
      <c r="AB1648" s="336" t="e">
        <f t="shared" si="2838"/>
        <v>#N/A</v>
      </c>
      <c r="AC1648" s="223" t="e">
        <f ca="1">INDEX(FGA_COEFFS,1,1)+Z1648*INDEX(FGA_COEFFS,1,2)+Y1648*INDEX(FGA_COEFFS,1,3)+R1648*INDEX(FGA_COEFFS,1,4)+Q1647*INDEX(FGA_COEFFS,1,5)+S1648*INDEX(FGA_COEFFS,1,6)+T1647*INDEX(FGA_COEFFS,1,7)+M1647*INDEX(FGA_COEFFS,1,8)+Y1651*Y1653</f>
        <v>#N/A</v>
      </c>
      <c r="AD1648" s="223" t="e">
        <f ca="1">INDEX(THREEPTA_COEFFS,1,1)+AC1648*INDEX(THREEPTA_COEFFS,1,2)+J1648*INDEX(THREEPTA_COEFFS,1,3)+AA1648*INDEX(THREEPTA_COEFFS,1,4)+K1648*INDEX(THREEPTA_COEFFS,1,5)+L1647*INDEX(THREEPTA_COEFFS,1,6)+Z1651*Z1653</f>
        <v>#N/A</v>
      </c>
      <c r="AE1648" s="223" t="e">
        <f ca="1">INDEX(THREEPTPCT_COEFFS,1,1)+K1648*INDEX(THREEPTPCT_COEFFS,1,2)+L1647*INDEX(THREEPTPCT_COEFFS,1,3)+AA1651*AA1653</f>
        <v>#N/A</v>
      </c>
      <c r="AF1648" s="55" t="e">
        <f t="shared" ca="1" si="2839"/>
        <v>#N/A</v>
      </c>
      <c r="AG1648" s="223" t="e">
        <f ca="1">INDEX(TWOPTPCT_COEFFS,1,1)+AB1648*INDEX(TWOPTPCT_COEFFS,1,2)+I1647*INDEX(TWOPTPCT_COEFFS,1,3)+G1647*INDEX(TWOPTPCT_COEFFS,1,4)+L1647*INDEX(TWOPTPCT_COEFFS,1,5)+AB1651*AB1653</f>
        <v>#N/A</v>
      </c>
      <c r="AH1648" s="223" t="e">
        <f ca="1">INDEX(FTA_COEFFS,1,1)+O1648*INDEX(FTA_COEFFS,1,2)+N1647*INDEX(FTA_COEFFS,1,3)+(Q1648+R1648)*INDEX(FTA_COEFFS,1,4)+(Q1647+R1647)*INDEX(FTA_COEFFS,1,5)+M1647*INDEX(FTA_COEFFS,1,6)+AC1651*AC1653</f>
        <v>#N/A</v>
      </c>
      <c r="AI1648" s="223" t="e">
        <f ca="1">INDEX(FTPCT_COEFFS,1,1)+P1648*INDEX(FTPCT_COEFFS,1,2)+F1648*INDEX(FTPCT_COEFFS,1,3)+G1647*INDEX(FTPCT_COEFFS,1,4)+AD1651*AD1653</f>
        <v>#N/A</v>
      </c>
      <c r="AJ1648" s="338" t="e">
        <f t="shared" ca="1" si="2840"/>
        <v>#N/A</v>
      </c>
      <c r="AK1648" s="55"/>
      <c r="AL1648" s="55"/>
      <c r="AM1648" s="55"/>
      <c r="AN1648" s="55"/>
      <c r="AO1648" s="55"/>
      <c r="AP1648" s="55"/>
      <c r="AQ1648" s="55"/>
      <c r="AR1648" s="55"/>
    </row>
    <row r="1649" spans="1:45" x14ac:dyDescent="0.3">
      <c r="A1649" s="54" t="e">
        <f ca="1">IF(D1647&gt;(D1648+(AVERAGE(V1647,W1647)-AVERAGE(V1648,W1648))/2)+2.5,C1647,IF(D1648&gt;(D1647+(AVERAGE(V1648,W1648)-AVERAGE(V1647,W1647))/2)+2.5,C1648,"Close"))</f>
        <v>#N/A</v>
      </c>
      <c r="B1649" s="64" t="e">
        <f ca="1">IF(D1648&gt;D1647,C1648,C1647)</f>
        <v>#N/A</v>
      </c>
      <c r="D1649" s="56"/>
      <c r="X1649" s="55"/>
      <c r="Y1649" s="55"/>
      <c r="Z1649" s="55"/>
      <c r="AA1649" s="55"/>
      <c r="AB1649" s="55"/>
      <c r="AC1649" s="337"/>
      <c r="AD1649" s="337"/>
      <c r="AE1649" s="337"/>
      <c r="AF1649" s="337"/>
      <c r="AG1649" s="337"/>
      <c r="AH1649" s="337"/>
      <c r="AI1649" s="337"/>
      <c r="AJ1649" s="337"/>
      <c r="AK1649" s="337"/>
      <c r="AL1649" s="337"/>
      <c r="AM1649" s="55"/>
      <c r="AN1649" s="55"/>
      <c r="AO1649" s="55"/>
      <c r="AP1649" s="55"/>
      <c r="AQ1649" s="55"/>
      <c r="AR1649" s="55"/>
      <c r="AS1649" s="55"/>
    </row>
    <row r="1650" spans="1:45" x14ac:dyDescent="0.3">
      <c r="X1650" s="54" t="s">
        <v>1305</v>
      </c>
      <c r="Y1650" s="54" t="s">
        <v>128</v>
      </c>
      <c r="Z1650" s="54" t="s">
        <v>157</v>
      </c>
      <c r="AA1650" s="54" t="s">
        <v>151</v>
      </c>
      <c r="AB1650" s="54" t="s">
        <v>1327</v>
      </c>
      <c r="AC1650" s="54" t="s">
        <v>129</v>
      </c>
      <c r="AD1650" s="54" t="s">
        <v>116</v>
      </c>
      <c r="AE1650" s="54"/>
      <c r="AF1650" s="54"/>
      <c r="AG1650" s="54"/>
      <c r="AH1650" s="54"/>
      <c r="AI1650" s="54"/>
      <c r="AJ1650" s="54"/>
      <c r="AK1650" s="54"/>
      <c r="AL1650" s="54"/>
      <c r="AM1650" s="54"/>
      <c r="AN1650" s="54"/>
      <c r="AO1650" s="54"/>
      <c r="AP1650" s="54"/>
      <c r="AQ1650" s="54"/>
      <c r="AR1650" s="54"/>
      <c r="AS1650" s="54"/>
    </row>
    <row r="1651" spans="1:45" x14ac:dyDescent="0.3">
      <c r="X1651" s="54"/>
      <c r="Y1651" s="54">
        <f t="shared" ref="Y1651:AD1651" si="2843">Y1644</f>
        <v>6.4436999999999998</v>
      </c>
      <c r="Z1651" s="54">
        <f t="shared" si="2843"/>
        <v>4.9371</v>
      </c>
      <c r="AA1651" s="54">
        <f t="shared" si="2843"/>
        <v>11.350300000000001</v>
      </c>
      <c r="AB1651" s="54">
        <f t="shared" si="2843"/>
        <v>7.1900000000000006E-2</v>
      </c>
      <c r="AC1651" s="54">
        <f t="shared" si="2843"/>
        <v>6.2766000000000002</v>
      </c>
      <c r="AD1651" s="54">
        <f t="shared" si="2843"/>
        <v>11.042999999999999</v>
      </c>
      <c r="AE1651" s="54"/>
      <c r="AF1651" s="336"/>
      <c r="AG1651" s="336"/>
      <c r="AH1651" s="336"/>
      <c r="AI1651" s="54"/>
      <c r="AJ1651" s="54"/>
      <c r="AK1651" s="54"/>
      <c r="AL1651" s="54"/>
      <c r="AM1651" s="54"/>
      <c r="AN1651" s="54"/>
      <c r="AO1651" s="54"/>
      <c r="AP1651" s="54"/>
      <c r="AQ1651" s="54"/>
      <c r="AR1651" s="54"/>
      <c r="AS1651" s="54"/>
    </row>
    <row r="1652" spans="1:45" x14ac:dyDescent="0.3">
      <c r="D1652" s="56"/>
      <c r="X1652" s="336"/>
      <c r="Y1652" s="336">
        <f t="shared" ca="1" si="2771"/>
        <v>-8.7605407601723723E-2</v>
      </c>
      <c r="Z1652" s="336">
        <f t="shared" ca="1" si="2771"/>
        <v>0.9738469723928258</v>
      </c>
      <c r="AA1652" s="336">
        <f t="shared" ca="1" si="2771"/>
        <v>9.3766608626765988E-3</v>
      </c>
      <c r="AB1652" s="336">
        <f t="shared" ca="1" si="2771"/>
        <v>0.24662831676110342</v>
      </c>
      <c r="AC1652" s="336">
        <f t="shared" ca="1" si="2771"/>
        <v>-0.63772350861970173</v>
      </c>
      <c r="AD1652" s="336">
        <f t="shared" ca="1" si="2771"/>
        <v>0.39370381415465588</v>
      </c>
      <c r="AE1652" s="336"/>
      <c r="AF1652" s="336"/>
      <c r="AG1652" s="336"/>
      <c r="AH1652" s="336"/>
      <c r="AI1652" s="54"/>
      <c r="AJ1652" s="54"/>
      <c r="AK1652" s="54"/>
      <c r="AL1652" s="336"/>
      <c r="AM1652" s="336"/>
      <c r="AN1652" s="336"/>
      <c r="AO1652" s="336"/>
      <c r="AP1652" s="54"/>
      <c r="AQ1652" s="336"/>
      <c r="AR1652" s="336"/>
      <c r="AS1652" s="336"/>
    </row>
    <row r="1653" spans="1:45" x14ac:dyDescent="0.3">
      <c r="C1653" s="54"/>
      <c r="D1653" s="56"/>
      <c r="Y1653" s="336">
        <f t="shared" ca="1" si="2771"/>
        <v>1.2690962337417591</v>
      </c>
      <c r="Z1653" s="336">
        <f t="shared" ca="1" si="2771"/>
        <v>-0.63274950871754476</v>
      </c>
      <c r="AA1653" s="336">
        <f t="shared" ca="1" si="2771"/>
        <v>1.6202693167941596E-3</v>
      </c>
      <c r="AB1653" s="336">
        <f t="shared" ca="1" si="2771"/>
        <v>-5.0038214048049423E-2</v>
      </c>
      <c r="AC1653" s="336">
        <f t="shared" ca="1" si="2771"/>
        <v>0.91575635615919571</v>
      </c>
      <c r="AD1653" s="336">
        <f t="shared" ca="1" si="2771"/>
        <v>-0.57206036727643739</v>
      </c>
      <c r="AE1653" s="55"/>
      <c r="AF1653" s="55"/>
      <c r="AG1653" s="55"/>
      <c r="AH1653" s="55"/>
      <c r="AI1653" s="55"/>
      <c r="AJ1653" s="55"/>
      <c r="AK1653" s="55"/>
      <c r="AL1653" s="55"/>
      <c r="AM1653" s="55"/>
      <c r="AN1653" s="55"/>
      <c r="AO1653" s="55"/>
      <c r="AP1653" s="55"/>
      <c r="AQ1653" s="55"/>
      <c r="AR1653" s="55"/>
      <c r="AS1653" s="55"/>
    </row>
    <row r="1654" spans="1:45" x14ac:dyDescent="0.3">
      <c r="B1654" s="54" t="s">
        <v>172</v>
      </c>
      <c r="C1654" s="53">
        <f>C1647</f>
        <v>0</v>
      </c>
      <c r="D1654" s="56" t="e">
        <f t="shared" ref="D1654:D1655" ca="1" si="2844">AJ1654</f>
        <v>#N/A</v>
      </c>
      <c r="E1654" s="52" t="e">
        <f t="shared" ref="E1654:W1654" si="2845">E1647</f>
        <v>#N/A</v>
      </c>
      <c r="F1654" s="52" t="e">
        <f t="shared" si="2845"/>
        <v>#N/A</v>
      </c>
      <c r="G1654" s="52" t="e">
        <f t="shared" si="2845"/>
        <v>#N/A</v>
      </c>
      <c r="H1654" s="52" t="e">
        <f t="shared" si="2845"/>
        <v>#N/A</v>
      </c>
      <c r="I1654" s="52" t="e">
        <f t="shared" si="2845"/>
        <v>#N/A</v>
      </c>
      <c r="J1654" s="52" t="e">
        <f t="shared" si="2845"/>
        <v>#N/A</v>
      </c>
      <c r="K1654" s="52" t="e">
        <f t="shared" si="2845"/>
        <v>#N/A</v>
      </c>
      <c r="L1654" s="52" t="e">
        <f t="shared" si="2845"/>
        <v>#N/A</v>
      </c>
      <c r="M1654" s="52" t="e">
        <f t="shared" si="2845"/>
        <v>#N/A</v>
      </c>
      <c r="N1654" s="52" t="e">
        <f t="shared" si="2845"/>
        <v>#N/A</v>
      </c>
      <c r="O1654" s="52" t="e">
        <f t="shared" si="2845"/>
        <v>#N/A</v>
      </c>
      <c r="P1654" s="52" t="e">
        <f t="shared" si="2845"/>
        <v>#N/A</v>
      </c>
      <c r="Q1654" s="52" t="e">
        <f t="shared" si="2845"/>
        <v>#N/A</v>
      </c>
      <c r="R1654" s="52" t="e">
        <f t="shared" si="2845"/>
        <v>#N/A</v>
      </c>
      <c r="S1654" s="52" t="e">
        <f t="shared" si="2845"/>
        <v>#N/A</v>
      </c>
      <c r="T1654" s="52" t="e">
        <f t="shared" si="2845"/>
        <v>#N/A</v>
      </c>
      <c r="U1654" s="52" t="e">
        <f t="shared" si="2845"/>
        <v>#N/A</v>
      </c>
      <c r="V1654" s="52" t="e">
        <f t="shared" si="2845"/>
        <v>#N/A</v>
      </c>
      <c r="W1654" s="52" t="e">
        <f t="shared" si="2845"/>
        <v>#N/A</v>
      </c>
      <c r="X1654" s="55" t="e">
        <f t="shared" ref="X1654:X1655" si="2846">(H1654-(O1654*P1654)/100-3*(J1654*K1654)/100)/2</f>
        <v>#N/A</v>
      </c>
      <c r="Y1654" s="55" t="e">
        <f t="shared" ref="Y1654:Y1655" si="2847">SUM(X1654,(J1654*K1654/100))/(F1654/100)</f>
        <v>#N/A</v>
      </c>
      <c r="Z1654" s="55" t="e">
        <f t="shared" ref="Z1654" si="2848">U1654*0.5+U1655*0.5</f>
        <v>#N/A</v>
      </c>
      <c r="AA1654" s="55" t="e">
        <f t="shared" ref="AA1654:AA1655" si="2849">J1654/Y1654</f>
        <v>#N/A</v>
      </c>
      <c r="AB1654" s="336" t="e">
        <f t="shared" ref="AB1654:AB1655" si="2850">X1654/(Y1654-J1654)</f>
        <v>#N/A</v>
      </c>
      <c r="AC1654" s="223" t="e">
        <f ca="1">INDEX(FGA_COEFFS,1,1)+Z1654*INDEX(FGA_COEFFS,1,2)+Y1654*INDEX(FGA_COEFFS,1,3)+R1654*INDEX(FGA_COEFFS,1,4)+Q1655*INDEX(FGA_COEFFS,1,5)+S1654*INDEX(FGA_COEFFS,1,6)+T1655*INDEX(FGA_COEFFS,1,7)+M1655*INDEX(FGA_COEFFS,1,8)+Y1658*Y1659</f>
        <v>#N/A</v>
      </c>
      <c r="AD1654" s="223" t="e">
        <f ca="1">INDEX(THREEPTA_COEFFS,1,1)+AC1654*INDEX(THREEPTA_COEFFS,1,2)+J1654*INDEX(THREEPTA_COEFFS,1,3)+AA1654*INDEX(THREEPTA_COEFFS,1,4)+K1654*INDEX(THREEPTA_COEFFS,1,5)+L1655*INDEX(THREEPTA_COEFFS,1,6)+Z1658*Z1659</f>
        <v>#N/A</v>
      </c>
      <c r="AE1654" s="223" t="e">
        <f ca="1">INDEX(THREEPTPCT_COEFFS,1,1)+K1654*INDEX(THREEPTPCT_COEFFS,1,2)+L1655*INDEX(THREEPTPCT_COEFFS,1,3)+AA1658*AA1659</f>
        <v>#N/A</v>
      </c>
      <c r="AF1654" s="55" t="e">
        <f t="shared" ref="AF1654:AF1655" ca="1" si="2851">AC1654-AD1654</f>
        <v>#N/A</v>
      </c>
      <c r="AG1654" s="223" t="e">
        <f ca="1">INDEX(TWOPTPCT_COEFFS,1,1)+AB1654*INDEX(TWOPTPCT_COEFFS,1,2)+I1655*INDEX(TWOPTPCT_COEFFS,1,3)+G1655*INDEX(TWOPTPCT_COEFFS,1,4)+L1655*INDEX(TWOPTPCT_COEFFS,1,5)+AB1658*AB1659</f>
        <v>#N/A</v>
      </c>
      <c r="AH1654" s="223" t="e">
        <f ca="1">INDEX(FTA_COEFFS,1,1)+O1654*INDEX(FTA_COEFFS,1,2)+N1655*INDEX(FTA_COEFFS,1,3)+(Q1654+R1654)*INDEX(FTA_COEFFS,1,4)+(Q1655+R1655)*INDEX(FTA_COEFFS,1,5)+M1655*INDEX(FTA_COEFFS,1,6)+AC1658*AC1659</f>
        <v>#N/A</v>
      </c>
      <c r="AI1654" s="223" t="e">
        <f ca="1">INDEX(FTPCT_COEFFS,1,1)+P1654*INDEX(FTPCT_COEFFS,1,2)+F1654*INDEX(FTPCT_COEFFS,1,3)+G1655*INDEX(FTPCT_COEFFS,1,4)+AD1658*AD1659</f>
        <v>#N/A</v>
      </c>
      <c r="AJ1654" s="338" t="e">
        <f t="shared" ref="AJ1654:AJ1655" ca="1" si="2852">AD1654*AE1654/100+AF1654*AG1654+AH1654*AI1654/100</f>
        <v>#N/A</v>
      </c>
      <c r="AK1654" s="55"/>
      <c r="AL1654" s="55"/>
      <c r="AM1654" s="55"/>
      <c r="AN1654" s="55"/>
      <c r="AO1654" s="55"/>
      <c r="AP1654" s="55"/>
      <c r="AQ1654" s="55"/>
      <c r="AR1654" s="55"/>
    </row>
    <row r="1655" spans="1:45" x14ac:dyDescent="0.3">
      <c r="B1655" s="54" t="s">
        <v>175</v>
      </c>
      <c r="C1655" s="54">
        <f>C1648</f>
        <v>0</v>
      </c>
      <c r="D1655" s="56" t="e">
        <f t="shared" ca="1" si="2844"/>
        <v>#N/A</v>
      </c>
      <c r="E1655" s="52" t="e">
        <f t="shared" ref="E1655:W1655" si="2853">E1648</f>
        <v>#N/A</v>
      </c>
      <c r="F1655" s="52" t="e">
        <f t="shared" si="2853"/>
        <v>#N/A</v>
      </c>
      <c r="G1655" s="52" t="e">
        <f t="shared" si="2853"/>
        <v>#N/A</v>
      </c>
      <c r="H1655" s="52" t="e">
        <f t="shared" si="2853"/>
        <v>#N/A</v>
      </c>
      <c r="I1655" s="52" t="e">
        <f t="shared" si="2853"/>
        <v>#N/A</v>
      </c>
      <c r="J1655" s="52" t="e">
        <f t="shared" si="2853"/>
        <v>#N/A</v>
      </c>
      <c r="K1655" s="52" t="e">
        <f t="shared" si="2853"/>
        <v>#N/A</v>
      </c>
      <c r="L1655" s="52" t="e">
        <f t="shared" si="2853"/>
        <v>#N/A</v>
      </c>
      <c r="M1655" s="52" t="e">
        <f t="shared" si="2853"/>
        <v>#N/A</v>
      </c>
      <c r="N1655" s="52" t="e">
        <f t="shared" si="2853"/>
        <v>#N/A</v>
      </c>
      <c r="O1655" s="52" t="e">
        <f t="shared" si="2853"/>
        <v>#N/A</v>
      </c>
      <c r="P1655" s="52" t="e">
        <f t="shared" si="2853"/>
        <v>#N/A</v>
      </c>
      <c r="Q1655" s="52" t="e">
        <f t="shared" si="2853"/>
        <v>#N/A</v>
      </c>
      <c r="R1655" s="52" t="e">
        <f t="shared" si="2853"/>
        <v>#N/A</v>
      </c>
      <c r="S1655" s="52" t="e">
        <f t="shared" si="2853"/>
        <v>#N/A</v>
      </c>
      <c r="T1655" s="52" t="e">
        <f t="shared" si="2853"/>
        <v>#N/A</v>
      </c>
      <c r="U1655" s="52" t="e">
        <f t="shared" si="2853"/>
        <v>#N/A</v>
      </c>
      <c r="V1655" s="52" t="e">
        <f t="shared" si="2853"/>
        <v>#N/A</v>
      </c>
      <c r="W1655" s="52" t="e">
        <f t="shared" si="2853"/>
        <v>#N/A</v>
      </c>
      <c r="X1655" s="55" t="e">
        <f t="shared" si="2846"/>
        <v>#N/A</v>
      </c>
      <c r="Y1655" s="55" t="e">
        <f t="shared" si="2847"/>
        <v>#N/A</v>
      </c>
      <c r="Z1655" s="55" t="e">
        <f t="shared" ref="Z1655" si="2854">Z1654</f>
        <v>#N/A</v>
      </c>
      <c r="AA1655" s="55" t="e">
        <f t="shared" si="2849"/>
        <v>#N/A</v>
      </c>
      <c r="AB1655" s="336" t="e">
        <f t="shared" si="2850"/>
        <v>#N/A</v>
      </c>
      <c r="AC1655" s="223" t="e">
        <f ca="1">INDEX(FGA_COEFFS,1,1)+Z1655*INDEX(FGA_COEFFS,1,2)+Y1655*INDEX(FGA_COEFFS,1,3)+R1655*INDEX(FGA_COEFFS,1,4)+Q1654*INDEX(FGA_COEFFS,1,5)+S1655*INDEX(FGA_COEFFS,1,6)+T1654*INDEX(FGA_COEFFS,1,7)+M1654*INDEX(FGA_COEFFS,1,8)+Y1658*Y1660</f>
        <v>#N/A</v>
      </c>
      <c r="AD1655" s="223" t="e">
        <f ca="1">INDEX(THREEPTA_COEFFS,1,1)+AC1655*INDEX(THREEPTA_COEFFS,1,2)+J1655*INDEX(THREEPTA_COEFFS,1,3)+AA1655*INDEX(THREEPTA_COEFFS,1,4)+K1655*INDEX(THREEPTA_COEFFS,1,5)+L1654*INDEX(THREEPTA_COEFFS,1,6)+Z1658*Z1660</f>
        <v>#N/A</v>
      </c>
      <c r="AE1655" s="223" t="e">
        <f ca="1">INDEX(THREEPTPCT_COEFFS,1,1)+K1655*INDEX(THREEPTPCT_COEFFS,1,2)+L1654*INDEX(THREEPTPCT_COEFFS,1,3)+AA1658*AA1660</f>
        <v>#N/A</v>
      </c>
      <c r="AF1655" s="55" t="e">
        <f t="shared" ca="1" si="2851"/>
        <v>#N/A</v>
      </c>
      <c r="AG1655" s="223" t="e">
        <f ca="1">INDEX(TWOPTPCT_COEFFS,1,1)+AB1655*INDEX(TWOPTPCT_COEFFS,1,2)+I1654*INDEX(TWOPTPCT_COEFFS,1,3)+G1654*INDEX(TWOPTPCT_COEFFS,1,4)+L1654*INDEX(TWOPTPCT_COEFFS,1,5)+AB1658*AB1660</f>
        <v>#N/A</v>
      </c>
      <c r="AH1655" s="223" t="e">
        <f ca="1">INDEX(FTA_COEFFS,1,1)+O1655*INDEX(FTA_COEFFS,1,2)+N1654*INDEX(FTA_COEFFS,1,3)+(Q1655+R1655)*INDEX(FTA_COEFFS,1,4)+(Q1654+R1654)*INDEX(FTA_COEFFS,1,5)+M1654*INDEX(FTA_COEFFS,1,6)+AC1658*AC1660</f>
        <v>#N/A</v>
      </c>
      <c r="AI1655" s="223" t="e">
        <f ca="1">INDEX(FTPCT_COEFFS,1,1)+P1655*INDEX(FTPCT_COEFFS,1,2)+F1655*INDEX(FTPCT_COEFFS,1,3)+G1654*INDEX(FTPCT_COEFFS,1,4)+AD1658*AD1660</f>
        <v>#N/A</v>
      </c>
      <c r="AJ1655" s="338" t="e">
        <f t="shared" ca="1" si="2852"/>
        <v>#N/A</v>
      </c>
      <c r="AK1655" s="55"/>
      <c r="AL1655" s="55"/>
      <c r="AM1655" s="55"/>
      <c r="AN1655" s="55"/>
      <c r="AO1655" s="55"/>
      <c r="AP1655" s="55"/>
      <c r="AQ1655" s="55"/>
      <c r="AR1655" s="55"/>
    </row>
    <row r="1656" spans="1:45" x14ac:dyDescent="0.3">
      <c r="A1656" s="54" t="e">
        <f ca="1">IF(D1654&gt;(D1655+(AVERAGE(V1654,W1654)-AVERAGE(V1655,W1655))/2)+2.5,C1654,IF(D1655&gt;(D1654+(AVERAGE(V1655,W1655)-AVERAGE(V1654,W1654))/2)+2.5,C1655,"Close"))</f>
        <v>#N/A</v>
      </c>
      <c r="B1656" s="64" t="e">
        <f ca="1">IF(D1655&gt;D1654,C1655,C1654)</f>
        <v>#N/A</v>
      </c>
      <c r="D1656" s="56"/>
      <c r="X1656" s="55"/>
      <c r="Y1656" s="55"/>
      <c r="Z1656" s="55"/>
      <c r="AA1656" s="55"/>
      <c r="AB1656" s="55"/>
      <c r="AC1656" s="337"/>
      <c r="AD1656" s="337"/>
      <c r="AE1656" s="337"/>
      <c r="AF1656" s="337"/>
      <c r="AG1656" s="337"/>
      <c r="AH1656" s="337"/>
      <c r="AI1656" s="337"/>
      <c r="AJ1656" s="337"/>
      <c r="AK1656" s="337"/>
      <c r="AL1656" s="337"/>
      <c r="AM1656" s="55"/>
      <c r="AN1656" s="55"/>
      <c r="AO1656" s="55"/>
      <c r="AP1656" s="55"/>
      <c r="AQ1656" s="55"/>
      <c r="AR1656" s="55"/>
      <c r="AS1656" s="55"/>
    </row>
    <row r="1657" spans="1:45" x14ac:dyDescent="0.3">
      <c r="X1657" s="54" t="s">
        <v>1305</v>
      </c>
      <c r="Y1657" s="54" t="s">
        <v>128</v>
      </c>
      <c r="Z1657" s="54" t="s">
        <v>157</v>
      </c>
      <c r="AA1657" s="54" t="s">
        <v>151</v>
      </c>
      <c r="AB1657" s="54" t="s">
        <v>1327</v>
      </c>
      <c r="AC1657" s="54" t="s">
        <v>129</v>
      </c>
      <c r="AD1657" s="54" t="s">
        <v>116</v>
      </c>
      <c r="AE1657" s="54"/>
      <c r="AF1657" s="54"/>
      <c r="AG1657" s="54"/>
      <c r="AH1657" s="54"/>
      <c r="AI1657" s="54"/>
      <c r="AJ1657" s="54"/>
      <c r="AK1657" s="54"/>
      <c r="AL1657" s="54"/>
      <c r="AM1657" s="54"/>
      <c r="AN1657" s="54"/>
      <c r="AO1657" s="54"/>
      <c r="AP1657" s="54"/>
      <c r="AQ1657" s="54"/>
      <c r="AR1657" s="54"/>
      <c r="AS1657" s="54"/>
    </row>
    <row r="1658" spans="1:45" x14ac:dyDescent="0.3">
      <c r="X1658" s="54"/>
      <c r="Y1658" s="54">
        <f t="shared" ref="Y1658:AD1658" si="2855">Y1651</f>
        <v>6.4436999999999998</v>
      </c>
      <c r="Z1658" s="54">
        <f t="shared" si="2855"/>
        <v>4.9371</v>
      </c>
      <c r="AA1658" s="54">
        <f t="shared" si="2855"/>
        <v>11.350300000000001</v>
      </c>
      <c r="AB1658" s="54">
        <f t="shared" si="2855"/>
        <v>7.1900000000000006E-2</v>
      </c>
      <c r="AC1658" s="54">
        <f t="shared" si="2855"/>
        <v>6.2766000000000002</v>
      </c>
      <c r="AD1658" s="54">
        <f t="shared" si="2855"/>
        <v>11.042999999999999</v>
      </c>
      <c r="AE1658" s="54"/>
      <c r="AF1658" s="336"/>
      <c r="AG1658" s="336"/>
      <c r="AH1658" s="336"/>
      <c r="AI1658" s="54"/>
      <c r="AJ1658" s="54"/>
      <c r="AK1658" s="54"/>
      <c r="AL1658" s="54"/>
      <c r="AM1658" s="54"/>
      <c r="AN1658" s="54"/>
      <c r="AO1658" s="54"/>
      <c r="AP1658" s="54"/>
      <c r="AQ1658" s="54"/>
      <c r="AR1658" s="54"/>
      <c r="AS1658" s="54"/>
    </row>
    <row r="1659" spans="1:45" x14ac:dyDescent="0.3">
      <c r="D1659" s="56"/>
      <c r="X1659" s="336"/>
      <c r="Y1659" s="336">
        <f t="shared" ca="1" si="2771"/>
        <v>2.8663737235876584E-2</v>
      </c>
      <c r="Z1659" s="336">
        <f t="shared" ca="1" si="2771"/>
        <v>1.0488082486727768</v>
      </c>
      <c r="AA1659" s="336">
        <f t="shared" ca="1" si="2771"/>
        <v>0.63803601260853271</v>
      </c>
      <c r="AB1659" s="336">
        <f t="shared" ca="1" si="2771"/>
        <v>1.1097877097493962</v>
      </c>
      <c r="AC1659" s="336">
        <f t="shared" ca="1" si="2771"/>
        <v>1.1011979812661619</v>
      </c>
      <c r="AD1659" s="336">
        <f t="shared" ca="1" si="2771"/>
        <v>4.917112641889146E-4</v>
      </c>
      <c r="AE1659" s="336"/>
      <c r="AF1659" s="336"/>
      <c r="AG1659" s="336"/>
      <c r="AH1659" s="336"/>
      <c r="AI1659" s="54"/>
      <c r="AJ1659" s="54"/>
      <c r="AK1659" s="54"/>
      <c r="AL1659" s="336"/>
      <c r="AM1659" s="336"/>
      <c r="AN1659" s="336"/>
      <c r="AO1659" s="336"/>
      <c r="AP1659" s="54"/>
      <c r="AQ1659" s="336"/>
      <c r="AR1659" s="336"/>
      <c r="AS1659" s="336"/>
    </row>
    <row r="1660" spans="1:45" x14ac:dyDescent="0.3">
      <c r="C1660" s="54"/>
      <c r="D1660" s="56"/>
      <c r="Y1660" s="336">
        <f t="shared" ca="1" si="2771"/>
        <v>0.2398340597367386</v>
      </c>
      <c r="Z1660" s="336">
        <f t="shared" ca="1" si="2771"/>
        <v>-1.4482911647544037</v>
      </c>
      <c r="AA1660" s="336">
        <f t="shared" ca="1" si="2771"/>
        <v>-1.3093783661090321</v>
      </c>
      <c r="AB1660" s="336">
        <f t="shared" ca="1" si="2771"/>
        <v>1.4662515964502365</v>
      </c>
      <c r="AC1660" s="336">
        <f t="shared" ca="1" si="2771"/>
        <v>-0.98255235325327339</v>
      </c>
      <c r="AD1660" s="336">
        <f t="shared" ca="1" si="2771"/>
        <v>0.83867323691040196</v>
      </c>
      <c r="AE1660" s="55"/>
      <c r="AF1660" s="55"/>
      <c r="AG1660" s="55"/>
      <c r="AH1660" s="55"/>
      <c r="AI1660" s="55"/>
      <c r="AJ1660" s="55"/>
      <c r="AK1660" s="55"/>
      <c r="AL1660" s="55"/>
      <c r="AM1660" s="55"/>
      <c r="AN1660" s="55"/>
      <c r="AO1660" s="55"/>
      <c r="AP1660" s="55"/>
      <c r="AQ1660" s="55"/>
      <c r="AR1660" s="55"/>
      <c r="AS1660" s="55"/>
    </row>
    <row r="1661" spans="1:45" x14ac:dyDescent="0.3">
      <c r="B1661" s="54" t="s">
        <v>172</v>
      </c>
      <c r="C1661" s="53">
        <f>C1654</f>
        <v>0</v>
      </c>
      <c r="D1661" s="56" t="e">
        <f t="shared" ref="D1661:D1662" ca="1" si="2856">AJ1661</f>
        <v>#N/A</v>
      </c>
      <c r="E1661" s="52" t="e">
        <f t="shared" ref="E1661:W1661" si="2857">E1654</f>
        <v>#N/A</v>
      </c>
      <c r="F1661" s="52" t="e">
        <f t="shared" si="2857"/>
        <v>#N/A</v>
      </c>
      <c r="G1661" s="52" t="e">
        <f t="shared" si="2857"/>
        <v>#N/A</v>
      </c>
      <c r="H1661" s="52" t="e">
        <f t="shared" si="2857"/>
        <v>#N/A</v>
      </c>
      <c r="I1661" s="52" t="e">
        <f t="shared" si="2857"/>
        <v>#N/A</v>
      </c>
      <c r="J1661" s="52" t="e">
        <f t="shared" si="2857"/>
        <v>#N/A</v>
      </c>
      <c r="K1661" s="52" t="e">
        <f t="shared" si="2857"/>
        <v>#N/A</v>
      </c>
      <c r="L1661" s="52" t="e">
        <f t="shared" si="2857"/>
        <v>#N/A</v>
      </c>
      <c r="M1661" s="52" t="e">
        <f t="shared" si="2857"/>
        <v>#N/A</v>
      </c>
      <c r="N1661" s="52" t="e">
        <f t="shared" si="2857"/>
        <v>#N/A</v>
      </c>
      <c r="O1661" s="52" t="e">
        <f t="shared" si="2857"/>
        <v>#N/A</v>
      </c>
      <c r="P1661" s="52" t="e">
        <f t="shared" si="2857"/>
        <v>#N/A</v>
      </c>
      <c r="Q1661" s="52" t="e">
        <f t="shared" si="2857"/>
        <v>#N/A</v>
      </c>
      <c r="R1661" s="52" t="e">
        <f t="shared" si="2857"/>
        <v>#N/A</v>
      </c>
      <c r="S1661" s="52" t="e">
        <f t="shared" si="2857"/>
        <v>#N/A</v>
      </c>
      <c r="T1661" s="52" t="e">
        <f t="shared" si="2857"/>
        <v>#N/A</v>
      </c>
      <c r="U1661" s="52" t="e">
        <f t="shared" si="2857"/>
        <v>#N/A</v>
      </c>
      <c r="V1661" s="52" t="e">
        <f t="shared" si="2857"/>
        <v>#N/A</v>
      </c>
      <c r="W1661" s="52" t="e">
        <f t="shared" si="2857"/>
        <v>#N/A</v>
      </c>
      <c r="X1661" s="55" t="e">
        <f t="shared" ref="X1661:X1662" si="2858">(H1661-(O1661*P1661)/100-3*(J1661*K1661)/100)/2</f>
        <v>#N/A</v>
      </c>
      <c r="Y1661" s="55" t="e">
        <f t="shared" ref="Y1661:Y1662" si="2859">SUM(X1661,(J1661*K1661/100))/(F1661/100)</f>
        <v>#N/A</v>
      </c>
      <c r="Z1661" s="55" t="e">
        <f t="shared" ref="Z1661" si="2860">U1661*0.5+U1662*0.5</f>
        <v>#N/A</v>
      </c>
      <c r="AA1661" s="55" t="e">
        <f t="shared" ref="AA1661:AA1662" si="2861">J1661/Y1661</f>
        <v>#N/A</v>
      </c>
      <c r="AB1661" s="336" t="e">
        <f t="shared" ref="AB1661:AB1662" si="2862">X1661/(Y1661-J1661)</f>
        <v>#N/A</v>
      </c>
      <c r="AC1661" s="223" t="e">
        <f ca="1">INDEX(FGA_COEFFS,1,1)+Z1661*INDEX(FGA_COEFFS,1,2)+Y1661*INDEX(FGA_COEFFS,1,3)+R1661*INDEX(FGA_COEFFS,1,4)+Q1662*INDEX(FGA_COEFFS,1,5)+S1661*INDEX(FGA_COEFFS,1,6)+T1662*INDEX(FGA_COEFFS,1,7)+M1662*INDEX(FGA_COEFFS,1,8)+Y1665*Y1666</f>
        <v>#N/A</v>
      </c>
      <c r="AD1661" s="223" t="e">
        <f ca="1">INDEX(THREEPTA_COEFFS,1,1)+AC1661*INDEX(THREEPTA_COEFFS,1,2)+J1661*INDEX(THREEPTA_COEFFS,1,3)+AA1661*INDEX(THREEPTA_COEFFS,1,4)+K1661*INDEX(THREEPTA_COEFFS,1,5)+L1662*INDEX(THREEPTA_COEFFS,1,6)+Z1665*Z1666</f>
        <v>#N/A</v>
      </c>
      <c r="AE1661" s="223" t="e">
        <f ca="1">INDEX(THREEPTPCT_COEFFS,1,1)+K1661*INDEX(THREEPTPCT_COEFFS,1,2)+L1662*INDEX(THREEPTPCT_COEFFS,1,3)+AA1665*AA1666</f>
        <v>#N/A</v>
      </c>
      <c r="AF1661" s="55" t="e">
        <f t="shared" ref="AF1661:AF1662" ca="1" si="2863">AC1661-AD1661</f>
        <v>#N/A</v>
      </c>
      <c r="AG1661" s="223" t="e">
        <f ca="1">INDEX(TWOPTPCT_COEFFS,1,1)+AB1661*INDEX(TWOPTPCT_COEFFS,1,2)+I1662*INDEX(TWOPTPCT_COEFFS,1,3)+G1662*INDEX(TWOPTPCT_COEFFS,1,4)+L1662*INDEX(TWOPTPCT_COEFFS,1,5)+AB1665*AB1666</f>
        <v>#N/A</v>
      </c>
      <c r="AH1661" s="223" t="e">
        <f ca="1">INDEX(FTA_COEFFS,1,1)+O1661*INDEX(FTA_COEFFS,1,2)+N1662*INDEX(FTA_COEFFS,1,3)+(Q1661+R1661)*INDEX(FTA_COEFFS,1,4)+(Q1662+R1662)*INDEX(FTA_COEFFS,1,5)+M1662*INDEX(FTA_COEFFS,1,6)+AC1665*AC1666</f>
        <v>#N/A</v>
      </c>
      <c r="AI1661" s="223" t="e">
        <f ca="1">INDEX(FTPCT_COEFFS,1,1)+P1661*INDEX(FTPCT_COEFFS,1,2)+F1661*INDEX(FTPCT_COEFFS,1,3)+G1662*INDEX(FTPCT_COEFFS,1,4)+AD1665*AD1666</f>
        <v>#N/A</v>
      </c>
      <c r="AJ1661" s="338" t="e">
        <f t="shared" ref="AJ1661:AJ1662" ca="1" si="2864">AD1661*AE1661/100+AF1661*AG1661+AH1661*AI1661/100</f>
        <v>#N/A</v>
      </c>
      <c r="AK1661" s="55"/>
      <c r="AL1661" s="55"/>
      <c r="AM1661" s="55"/>
      <c r="AN1661" s="55"/>
      <c r="AO1661" s="55"/>
      <c r="AP1661" s="55"/>
      <c r="AQ1661" s="55"/>
      <c r="AR1661" s="55"/>
    </row>
    <row r="1662" spans="1:45" x14ac:dyDescent="0.3">
      <c r="B1662" s="54" t="s">
        <v>175</v>
      </c>
      <c r="C1662" s="54">
        <f>C1655</f>
        <v>0</v>
      </c>
      <c r="D1662" s="56" t="e">
        <f t="shared" ca="1" si="2856"/>
        <v>#N/A</v>
      </c>
      <c r="E1662" s="52" t="e">
        <f t="shared" ref="E1662:W1662" si="2865">E1655</f>
        <v>#N/A</v>
      </c>
      <c r="F1662" s="52" t="e">
        <f t="shared" si="2865"/>
        <v>#N/A</v>
      </c>
      <c r="G1662" s="52" t="e">
        <f t="shared" si="2865"/>
        <v>#N/A</v>
      </c>
      <c r="H1662" s="52" t="e">
        <f t="shared" si="2865"/>
        <v>#N/A</v>
      </c>
      <c r="I1662" s="52" t="e">
        <f t="shared" si="2865"/>
        <v>#N/A</v>
      </c>
      <c r="J1662" s="52" t="e">
        <f t="shared" si="2865"/>
        <v>#N/A</v>
      </c>
      <c r="K1662" s="52" t="e">
        <f t="shared" si="2865"/>
        <v>#N/A</v>
      </c>
      <c r="L1662" s="52" t="e">
        <f t="shared" si="2865"/>
        <v>#N/A</v>
      </c>
      <c r="M1662" s="52" t="e">
        <f t="shared" si="2865"/>
        <v>#N/A</v>
      </c>
      <c r="N1662" s="52" t="e">
        <f t="shared" si="2865"/>
        <v>#N/A</v>
      </c>
      <c r="O1662" s="52" t="e">
        <f t="shared" si="2865"/>
        <v>#N/A</v>
      </c>
      <c r="P1662" s="52" t="e">
        <f t="shared" si="2865"/>
        <v>#N/A</v>
      </c>
      <c r="Q1662" s="52" t="e">
        <f t="shared" si="2865"/>
        <v>#N/A</v>
      </c>
      <c r="R1662" s="52" t="e">
        <f t="shared" si="2865"/>
        <v>#N/A</v>
      </c>
      <c r="S1662" s="52" t="e">
        <f t="shared" si="2865"/>
        <v>#N/A</v>
      </c>
      <c r="T1662" s="52" t="e">
        <f t="shared" si="2865"/>
        <v>#N/A</v>
      </c>
      <c r="U1662" s="52" t="e">
        <f t="shared" si="2865"/>
        <v>#N/A</v>
      </c>
      <c r="V1662" s="52" t="e">
        <f t="shared" si="2865"/>
        <v>#N/A</v>
      </c>
      <c r="W1662" s="52" t="e">
        <f t="shared" si="2865"/>
        <v>#N/A</v>
      </c>
      <c r="X1662" s="55" t="e">
        <f t="shared" si="2858"/>
        <v>#N/A</v>
      </c>
      <c r="Y1662" s="55" t="e">
        <f t="shared" si="2859"/>
        <v>#N/A</v>
      </c>
      <c r="Z1662" s="55" t="e">
        <f t="shared" ref="Z1662" si="2866">Z1661</f>
        <v>#N/A</v>
      </c>
      <c r="AA1662" s="55" t="e">
        <f t="shared" si="2861"/>
        <v>#N/A</v>
      </c>
      <c r="AB1662" s="336" t="e">
        <f t="shared" si="2862"/>
        <v>#N/A</v>
      </c>
      <c r="AC1662" s="223" t="e">
        <f ca="1">INDEX(FGA_COEFFS,1,1)+Z1662*INDEX(FGA_COEFFS,1,2)+Y1662*INDEX(FGA_COEFFS,1,3)+R1662*INDEX(FGA_COEFFS,1,4)+Q1661*INDEX(FGA_COEFFS,1,5)+S1662*INDEX(FGA_COEFFS,1,6)+T1661*INDEX(FGA_COEFFS,1,7)+M1661*INDEX(FGA_COEFFS,1,8)+Y1665*Y1667</f>
        <v>#N/A</v>
      </c>
      <c r="AD1662" s="223" t="e">
        <f ca="1">INDEX(THREEPTA_COEFFS,1,1)+AC1662*INDEX(THREEPTA_COEFFS,1,2)+J1662*INDEX(THREEPTA_COEFFS,1,3)+AA1662*INDEX(THREEPTA_COEFFS,1,4)+K1662*INDEX(THREEPTA_COEFFS,1,5)+L1661*INDEX(THREEPTA_COEFFS,1,6)+Z1665*Z1667</f>
        <v>#N/A</v>
      </c>
      <c r="AE1662" s="223" t="e">
        <f ca="1">INDEX(THREEPTPCT_COEFFS,1,1)+K1662*INDEX(THREEPTPCT_COEFFS,1,2)+L1661*INDEX(THREEPTPCT_COEFFS,1,3)+AA1665*AA1667</f>
        <v>#N/A</v>
      </c>
      <c r="AF1662" s="55" t="e">
        <f t="shared" ca="1" si="2863"/>
        <v>#N/A</v>
      </c>
      <c r="AG1662" s="223" t="e">
        <f ca="1">INDEX(TWOPTPCT_COEFFS,1,1)+AB1662*INDEX(TWOPTPCT_COEFFS,1,2)+I1661*INDEX(TWOPTPCT_COEFFS,1,3)+G1661*INDEX(TWOPTPCT_COEFFS,1,4)+L1661*INDEX(TWOPTPCT_COEFFS,1,5)+AB1665*AB1667</f>
        <v>#N/A</v>
      </c>
      <c r="AH1662" s="223" t="e">
        <f ca="1">INDEX(FTA_COEFFS,1,1)+O1662*INDEX(FTA_COEFFS,1,2)+N1661*INDEX(FTA_COEFFS,1,3)+(Q1662+R1662)*INDEX(FTA_COEFFS,1,4)+(Q1661+R1661)*INDEX(FTA_COEFFS,1,5)+M1661*INDEX(FTA_COEFFS,1,6)+AC1665*AC1667</f>
        <v>#N/A</v>
      </c>
      <c r="AI1662" s="223" t="e">
        <f ca="1">INDEX(FTPCT_COEFFS,1,1)+P1662*INDEX(FTPCT_COEFFS,1,2)+F1662*INDEX(FTPCT_COEFFS,1,3)+G1661*INDEX(FTPCT_COEFFS,1,4)+AD1665*AD1667</f>
        <v>#N/A</v>
      </c>
      <c r="AJ1662" s="338" t="e">
        <f t="shared" ca="1" si="2864"/>
        <v>#N/A</v>
      </c>
      <c r="AK1662" s="55"/>
      <c r="AL1662" s="55"/>
      <c r="AM1662" s="55"/>
      <c r="AN1662" s="55"/>
      <c r="AO1662" s="55"/>
      <c r="AP1662" s="55"/>
      <c r="AQ1662" s="55"/>
      <c r="AR1662" s="55"/>
    </row>
    <row r="1663" spans="1:45" x14ac:dyDescent="0.3">
      <c r="A1663" s="54" t="e">
        <f ca="1">IF(D1661&gt;(D1662+(AVERAGE(V1661,W1661)-AVERAGE(V1662,W1662))/2)+2.5,C1661,IF(D1662&gt;(D1661+(AVERAGE(V1662,W1662)-AVERAGE(V1661,W1661))/2)+2.5,C1662,"Close"))</f>
        <v>#N/A</v>
      </c>
      <c r="B1663" s="64" t="e">
        <f ca="1">IF(D1662&gt;D1661,C1662,C1661)</f>
        <v>#N/A</v>
      </c>
      <c r="D1663" s="56"/>
      <c r="X1663" s="55"/>
      <c r="Y1663" s="55"/>
      <c r="Z1663" s="55"/>
      <c r="AA1663" s="55"/>
      <c r="AB1663" s="55"/>
      <c r="AC1663" s="337"/>
      <c r="AD1663" s="337"/>
      <c r="AE1663" s="337"/>
      <c r="AF1663" s="337"/>
      <c r="AG1663" s="337"/>
      <c r="AH1663" s="337"/>
      <c r="AI1663" s="337"/>
      <c r="AJ1663" s="337"/>
      <c r="AK1663" s="337"/>
      <c r="AL1663" s="337"/>
      <c r="AM1663" s="55"/>
      <c r="AN1663" s="55"/>
      <c r="AO1663" s="55"/>
      <c r="AP1663" s="55"/>
      <c r="AQ1663" s="55"/>
      <c r="AR1663" s="55"/>
      <c r="AS1663" s="55"/>
    </row>
    <row r="1664" spans="1:45" x14ac:dyDescent="0.3">
      <c r="X1664" s="54" t="s">
        <v>1305</v>
      </c>
      <c r="Y1664" s="54" t="s">
        <v>128</v>
      </c>
      <c r="Z1664" s="54" t="s">
        <v>157</v>
      </c>
      <c r="AA1664" s="54" t="s">
        <v>151</v>
      </c>
      <c r="AB1664" s="54" t="s">
        <v>1327</v>
      </c>
      <c r="AC1664" s="54" t="s">
        <v>129</v>
      </c>
      <c r="AD1664" s="54" t="s">
        <v>116</v>
      </c>
      <c r="AE1664" s="54"/>
      <c r="AF1664" s="54"/>
      <c r="AG1664" s="54"/>
      <c r="AH1664" s="54"/>
      <c r="AI1664" s="54"/>
      <c r="AJ1664" s="54"/>
      <c r="AK1664" s="54"/>
      <c r="AL1664" s="54"/>
      <c r="AM1664" s="54"/>
      <c r="AN1664" s="54"/>
      <c r="AO1664" s="54"/>
      <c r="AP1664" s="54"/>
      <c r="AQ1664" s="54"/>
      <c r="AR1664" s="54"/>
      <c r="AS1664" s="54"/>
    </row>
    <row r="1665" spans="1:45" x14ac:dyDescent="0.3">
      <c r="X1665" s="54"/>
      <c r="Y1665" s="54">
        <f t="shared" ref="Y1665:AD1665" si="2867">Y1658</f>
        <v>6.4436999999999998</v>
      </c>
      <c r="Z1665" s="54">
        <f t="shared" si="2867"/>
        <v>4.9371</v>
      </c>
      <c r="AA1665" s="54">
        <f t="shared" si="2867"/>
        <v>11.350300000000001</v>
      </c>
      <c r="AB1665" s="54">
        <f t="shared" si="2867"/>
        <v>7.1900000000000006E-2</v>
      </c>
      <c r="AC1665" s="54">
        <f t="shared" si="2867"/>
        <v>6.2766000000000002</v>
      </c>
      <c r="AD1665" s="54">
        <f t="shared" si="2867"/>
        <v>11.042999999999999</v>
      </c>
      <c r="AE1665" s="54"/>
      <c r="AF1665" s="336"/>
      <c r="AG1665" s="336"/>
      <c r="AH1665" s="336"/>
      <c r="AI1665" s="54"/>
      <c r="AJ1665" s="54"/>
      <c r="AK1665" s="54"/>
      <c r="AL1665" s="54"/>
      <c r="AM1665" s="54"/>
      <c r="AN1665" s="54"/>
      <c r="AO1665" s="54"/>
      <c r="AP1665" s="54"/>
      <c r="AQ1665" s="54"/>
      <c r="AR1665" s="54"/>
      <c r="AS1665" s="54"/>
    </row>
    <row r="1666" spans="1:45" x14ac:dyDescent="0.3">
      <c r="D1666" s="56"/>
      <c r="X1666" s="336"/>
      <c r="Y1666" s="336">
        <f t="shared" ca="1" si="2771"/>
        <v>-0.43690279872321386</v>
      </c>
      <c r="Z1666" s="336">
        <f t="shared" ca="1" si="2771"/>
        <v>-0.8261594548389114</v>
      </c>
      <c r="AA1666" s="336">
        <f t="shared" ca="1" si="2771"/>
        <v>-1.2654118097473481</v>
      </c>
      <c r="AB1666" s="336">
        <f t="shared" ca="1" si="2771"/>
        <v>-0.14176695913077128</v>
      </c>
      <c r="AC1666" s="336">
        <f t="shared" ca="1" si="2771"/>
        <v>0.22753665957037669</v>
      </c>
      <c r="AD1666" s="336">
        <f t="shared" ca="1" si="2771"/>
        <v>-4.9201853740181538E-3</v>
      </c>
      <c r="AE1666" s="336"/>
      <c r="AF1666" s="336"/>
      <c r="AG1666" s="336"/>
      <c r="AH1666" s="336"/>
      <c r="AI1666" s="54"/>
      <c r="AJ1666" s="54"/>
      <c r="AK1666" s="54"/>
      <c r="AL1666" s="336"/>
      <c r="AM1666" s="336"/>
      <c r="AN1666" s="336"/>
      <c r="AO1666" s="336"/>
      <c r="AP1666" s="54"/>
      <c r="AQ1666" s="336"/>
      <c r="AR1666" s="336"/>
      <c r="AS1666" s="336"/>
    </row>
    <row r="1667" spans="1:45" x14ac:dyDescent="0.3">
      <c r="C1667" s="54"/>
      <c r="D1667" s="56"/>
      <c r="Y1667" s="336">
        <f t="shared" ca="1" si="2771"/>
        <v>-5.4634714769522447E-2</v>
      </c>
      <c r="Z1667" s="336">
        <f t="shared" ca="1" si="2771"/>
        <v>0.26833536101131433</v>
      </c>
      <c r="AA1667" s="336">
        <f t="shared" ca="1" si="2771"/>
        <v>-1.4045870236342257</v>
      </c>
      <c r="AB1667" s="336">
        <f t="shared" ca="1" si="2771"/>
        <v>0.35161254398421748</v>
      </c>
      <c r="AC1667" s="336">
        <f t="shared" ca="1" si="2771"/>
        <v>7.8760385244008944E-3</v>
      </c>
      <c r="AD1667" s="336">
        <f t="shared" ca="1" si="2771"/>
        <v>-0.7116766098646089</v>
      </c>
      <c r="AE1667" s="55"/>
      <c r="AF1667" s="55"/>
      <c r="AG1667" s="55"/>
      <c r="AH1667" s="55"/>
      <c r="AI1667" s="55"/>
      <c r="AJ1667" s="55"/>
      <c r="AK1667" s="55"/>
      <c r="AL1667" s="55"/>
      <c r="AM1667" s="55"/>
      <c r="AN1667" s="55"/>
      <c r="AO1667" s="55"/>
      <c r="AP1667" s="55"/>
      <c r="AQ1667" s="55"/>
      <c r="AR1667" s="55"/>
      <c r="AS1667" s="55"/>
    </row>
    <row r="1668" spans="1:45" x14ac:dyDescent="0.3">
      <c r="B1668" s="54" t="s">
        <v>172</v>
      </c>
      <c r="C1668" s="53">
        <f>C1661</f>
        <v>0</v>
      </c>
      <c r="D1668" s="56" t="e">
        <f t="shared" ref="D1668:D1669" ca="1" si="2868">AJ1668</f>
        <v>#N/A</v>
      </c>
      <c r="E1668" s="52" t="e">
        <f t="shared" ref="E1668:W1668" si="2869">E1661</f>
        <v>#N/A</v>
      </c>
      <c r="F1668" s="52" t="e">
        <f t="shared" si="2869"/>
        <v>#N/A</v>
      </c>
      <c r="G1668" s="52" t="e">
        <f t="shared" si="2869"/>
        <v>#N/A</v>
      </c>
      <c r="H1668" s="52" t="e">
        <f t="shared" si="2869"/>
        <v>#N/A</v>
      </c>
      <c r="I1668" s="52" t="e">
        <f t="shared" si="2869"/>
        <v>#N/A</v>
      </c>
      <c r="J1668" s="52" t="e">
        <f t="shared" si="2869"/>
        <v>#N/A</v>
      </c>
      <c r="K1668" s="52" t="e">
        <f t="shared" si="2869"/>
        <v>#N/A</v>
      </c>
      <c r="L1668" s="52" t="e">
        <f t="shared" si="2869"/>
        <v>#N/A</v>
      </c>
      <c r="M1668" s="52" t="e">
        <f t="shared" si="2869"/>
        <v>#N/A</v>
      </c>
      <c r="N1668" s="52" t="e">
        <f t="shared" si="2869"/>
        <v>#N/A</v>
      </c>
      <c r="O1668" s="52" t="e">
        <f t="shared" si="2869"/>
        <v>#N/A</v>
      </c>
      <c r="P1668" s="52" t="e">
        <f t="shared" si="2869"/>
        <v>#N/A</v>
      </c>
      <c r="Q1668" s="52" t="e">
        <f t="shared" si="2869"/>
        <v>#N/A</v>
      </c>
      <c r="R1668" s="52" t="e">
        <f t="shared" si="2869"/>
        <v>#N/A</v>
      </c>
      <c r="S1668" s="52" t="e">
        <f t="shared" si="2869"/>
        <v>#N/A</v>
      </c>
      <c r="T1668" s="52" t="e">
        <f t="shared" si="2869"/>
        <v>#N/A</v>
      </c>
      <c r="U1668" s="52" t="e">
        <f t="shared" si="2869"/>
        <v>#N/A</v>
      </c>
      <c r="V1668" s="52" t="e">
        <f t="shared" si="2869"/>
        <v>#N/A</v>
      </c>
      <c r="W1668" s="52" t="e">
        <f t="shared" si="2869"/>
        <v>#N/A</v>
      </c>
      <c r="X1668" s="55" t="e">
        <f t="shared" ref="X1668:X1669" si="2870">(H1668-(O1668*P1668)/100-3*(J1668*K1668)/100)/2</f>
        <v>#N/A</v>
      </c>
      <c r="Y1668" s="55" t="e">
        <f t="shared" ref="Y1668:Y1669" si="2871">SUM(X1668,(J1668*K1668/100))/(F1668/100)</f>
        <v>#N/A</v>
      </c>
      <c r="Z1668" s="55" t="e">
        <f t="shared" ref="Z1668" si="2872">U1668*0.5+U1669*0.5</f>
        <v>#N/A</v>
      </c>
      <c r="AA1668" s="55" t="e">
        <f t="shared" ref="AA1668:AA1669" si="2873">J1668/Y1668</f>
        <v>#N/A</v>
      </c>
      <c r="AB1668" s="336" t="e">
        <f t="shared" ref="AB1668:AB1669" si="2874">X1668/(Y1668-J1668)</f>
        <v>#N/A</v>
      </c>
      <c r="AC1668" s="223" t="e">
        <f ca="1">INDEX(FGA_COEFFS,1,1)+Z1668*INDEX(FGA_COEFFS,1,2)+Y1668*INDEX(FGA_COEFFS,1,3)+R1668*INDEX(FGA_COEFFS,1,4)+Q1669*INDEX(FGA_COEFFS,1,5)+S1668*INDEX(FGA_COEFFS,1,6)+T1669*INDEX(FGA_COEFFS,1,7)+M1669*INDEX(FGA_COEFFS,1,8)+Y1672*Y1673</f>
        <v>#N/A</v>
      </c>
      <c r="AD1668" s="223" t="e">
        <f ca="1">INDEX(THREEPTA_COEFFS,1,1)+AC1668*INDEX(THREEPTA_COEFFS,1,2)+J1668*INDEX(THREEPTA_COEFFS,1,3)+AA1668*INDEX(THREEPTA_COEFFS,1,4)+K1668*INDEX(THREEPTA_COEFFS,1,5)+L1669*INDEX(THREEPTA_COEFFS,1,6)+Z1672*Z1673</f>
        <v>#N/A</v>
      </c>
      <c r="AE1668" s="223" t="e">
        <f ca="1">INDEX(THREEPTPCT_COEFFS,1,1)+K1668*INDEX(THREEPTPCT_COEFFS,1,2)+L1669*INDEX(THREEPTPCT_COEFFS,1,3)+AA1672*AA1673</f>
        <v>#N/A</v>
      </c>
      <c r="AF1668" s="55" t="e">
        <f t="shared" ref="AF1668:AF1669" ca="1" si="2875">AC1668-AD1668</f>
        <v>#N/A</v>
      </c>
      <c r="AG1668" s="223" t="e">
        <f ca="1">INDEX(TWOPTPCT_COEFFS,1,1)+AB1668*INDEX(TWOPTPCT_COEFFS,1,2)+I1669*INDEX(TWOPTPCT_COEFFS,1,3)+G1669*INDEX(TWOPTPCT_COEFFS,1,4)+L1669*INDEX(TWOPTPCT_COEFFS,1,5)+AB1672*AB1673</f>
        <v>#N/A</v>
      </c>
      <c r="AH1668" s="223" t="e">
        <f ca="1">INDEX(FTA_COEFFS,1,1)+O1668*INDEX(FTA_COEFFS,1,2)+N1669*INDEX(FTA_COEFFS,1,3)+(Q1668+R1668)*INDEX(FTA_COEFFS,1,4)+(Q1669+R1669)*INDEX(FTA_COEFFS,1,5)+M1669*INDEX(FTA_COEFFS,1,6)+AC1672*AC1673</f>
        <v>#N/A</v>
      </c>
      <c r="AI1668" s="223" t="e">
        <f ca="1">INDEX(FTPCT_COEFFS,1,1)+P1668*INDEX(FTPCT_COEFFS,1,2)+F1668*INDEX(FTPCT_COEFFS,1,3)+G1669*INDEX(FTPCT_COEFFS,1,4)+AD1672*AD1673</f>
        <v>#N/A</v>
      </c>
      <c r="AJ1668" s="338" t="e">
        <f t="shared" ref="AJ1668:AJ1669" ca="1" si="2876">AD1668*AE1668/100+AF1668*AG1668+AH1668*AI1668/100</f>
        <v>#N/A</v>
      </c>
      <c r="AK1668" s="55"/>
      <c r="AL1668" s="55"/>
      <c r="AM1668" s="55"/>
      <c r="AN1668" s="55"/>
      <c r="AO1668" s="55"/>
      <c r="AP1668" s="55"/>
      <c r="AQ1668" s="55"/>
      <c r="AR1668" s="55"/>
    </row>
    <row r="1669" spans="1:45" x14ac:dyDescent="0.3">
      <c r="B1669" s="54" t="s">
        <v>175</v>
      </c>
      <c r="C1669" s="54">
        <f>C1662</f>
        <v>0</v>
      </c>
      <c r="D1669" s="56" t="e">
        <f t="shared" ca="1" si="2868"/>
        <v>#N/A</v>
      </c>
      <c r="E1669" s="52" t="e">
        <f t="shared" ref="E1669:W1669" si="2877">E1662</f>
        <v>#N/A</v>
      </c>
      <c r="F1669" s="52" t="e">
        <f t="shared" si="2877"/>
        <v>#N/A</v>
      </c>
      <c r="G1669" s="52" t="e">
        <f t="shared" si="2877"/>
        <v>#N/A</v>
      </c>
      <c r="H1669" s="52" t="e">
        <f t="shared" si="2877"/>
        <v>#N/A</v>
      </c>
      <c r="I1669" s="52" t="e">
        <f t="shared" si="2877"/>
        <v>#N/A</v>
      </c>
      <c r="J1669" s="52" t="e">
        <f t="shared" si="2877"/>
        <v>#N/A</v>
      </c>
      <c r="K1669" s="52" t="e">
        <f t="shared" si="2877"/>
        <v>#N/A</v>
      </c>
      <c r="L1669" s="52" t="e">
        <f t="shared" si="2877"/>
        <v>#N/A</v>
      </c>
      <c r="M1669" s="52" t="e">
        <f t="shared" si="2877"/>
        <v>#N/A</v>
      </c>
      <c r="N1669" s="52" t="e">
        <f t="shared" si="2877"/>
        <v>#N/A</v>
      </c>
      <c r="O1669" s="52" t="e">
        <f t="shared" si="2877"/>
        <v>#N/A</v>
      </c>
      <c r="P1669" s="52" t="e">
        <f t="shared" si="2877"/>
        <v>#N/A</v>
      </c>
      <c r="Q1669" s="52" t="e">
        <f t="shared" si="2877"/>
        <v>#N/A</v>
      </c>
      <c r="R1669" s="52" t="e">
        <f t="shared" si="2877"/>
        <v>#N/A</v>
      </c>
      <c r="S1669" s="52" t="e">
        <f t="shared" si="2877"/>
        <v>#N/A</v>
      </c>
      <c r="T1669" s="52" t="e">
        <f t="shared" si="2877"/>
        <v>#N/A</v>
      </c>
      <c r="U1669" s="52" t="e">
        <f t="shared" si="2877"/>
        <v>#N/A</v>
      </c>
      <c r="V1669" s="52" t="e">
        <f t="shared" si="2877"/>
        <v>#N/A</v>
      </c>
      <c r="W1669" s="52" t="e">
        <f t="shared" si="2877"/>
        <v>#N/A</v>
      </c>
      <c r="X1669" s="55" t="e">
        <f t="shared" si="2870"/>
        <v>#N/A</v>
      </c>
      <c r="Y1669" s="55" t="e">
        <f t="shared" si="2871"/>
        <v>#N/A</v>
      </c>
      <c r="Z1669" s="55" t="e">
        <f t="shared" ref="Z1669" si="2878">Z1668</f>
        <v>#N/A</v>
      </c>
      <c r="AA1669" s="55" t="e">
        <f t="shared" si="2873"/>
        <v>#N/A</v>
      </c>
      <c r="AB1669" s="336" t="e">
        <f t="shared" si="2874"/>
        <v>#N/A</v>
      </c>
      <c r="AC1669" s="223" t="e">
        <f ca="1">INDEX(FGA_COEFFS,1,1)+Z1669*INDEX(FGA_COEFFS,1,2)+Y1669*INDEX(FGA_COEFFS,1,3)+R1669*INDEX(FGA_COEFFS,1,4)+Q1668*INDEX(FGA_COEFFS,1,5)+S1669*INDEX(FGA_COEFFS,1,6)+T1668*INDEX(FGA_COEFFS,1,7)+M1668*INDEX(FGA_COEFFS,1,8)+Y1672*Y1674</f>
        <v>#N/A</v>
      </c>
      <c r="AD1669" s="223" t="e">
        <f ca="1">INDEX(THREEPTA_COEFFS,1,1)+AC1669*INDEX(THREEPTA_COEFFS,1,2)+J1669*INDEX(THREEPTA_COEFFS,1,3)+AA1669*INDEX(THREEPTA_COEFFS,1,4)+K1669*INDEX(THREEPTA_COEFFS,1,5)+L1668*INDEX(THREEPTA_COEFFS,1,6)+Z1672*Z1674</f>
        <v>#N/A</v>
      </c>
      <c r="AE1669" s="223" t="e">
        <f ca="1">INDEX(THREEPTPCT_COEFFS,1,1)+K1669*INDEX(THREEPTPCT_COEFFS,1,2)+L1668*INDEX(THREEPTPCT_COEFFS,1,3)+AA1672*AA1674</f>
        <v>#N/A</v>
      </c>
      <c r="AF1669" s="55" t="e">
        <f t="shared" ca="1" si="2875"/>
        <v>#N/A</v>
      </c>
      <c r="AG1669" s="223" t="e">
        <f ca="1">INDEX(TWOPTPCT_COEFFS,1,1)+AB1669*INDEX(TWOPTPCT_COEFFS,1,2)+I1668*INDEX(TWOPTPCT_COEFFS,1,3)+G1668*INDEX(TWOPTPCT_COEFFS,1,4)+L1668*INDEX(TWOPTPCT_COEFFS,1,5)+AB1672*AB1674</f>
        <v>#N/A</v>
      </c>
      <c r="AH1669" s="223" t="e">
        <f ca="1">INDEX(FTA_COEFFS,1,1)+O1669*INDEX(FTA_COEFFS,1,2)+N1668*INDEX(FTA_COEFFS,1,3)+(Q1669+R1669)*INDEX(FTA_COEFFS,1,4)+(Q1668+R1668)*INDEX(FTA_COEFFS,1,5)+M1668*INDEX(FTA_COEFFS,1,6)+AC1672*AC1674</f>
        <v>#N/A</v>
      </c>
      <c r="AI1669" s="223" t="e">
        <f ca="1">INDEX(FTPCT_COEFFS,1,1)+P1669*INDEX(FTPCT_COEFFS,1,2)+F1669*INDEX(FTPCT_COEFFS,1,3)+G1668*INDEX(FTPCT_COEFFS,1,4)+AD1672*AD1674</f>
        <v>#N/A</v>
      </c>
      <c r="AJ1669" s="338" t="e">
        <f t="shared" ca="1" si="2876"/>
        <v>#N/A</v>
      </c>
      <c r="AK1669" s="55"/>
      <c r="AL1669" s="55"/>
      <c r="AM1669" s="55"/>
      <c r="AN1669" s="55"/>
      <c r="AO1669" s="55"/>
      <c r="AP1669" s="55"/>
      <c r="AQ1669" s="55"/>
      <c r="AR1669" s="55"/>
    </row>
    <row r="1670" spans="1:45" x14ac:dyDescent="0.3">
      <c r="A1670" s="54" t="e">
        <f ca="1">IF(D1668&gt;(D1669+(AVERAGE(V1668,W1668)-AVERAGE(V1669,W1669))/2)+2.5,C1668,IF(D1669&gt;(D1668+(AVERAGE(V1669,W1669)-AVERAGE(V1668,W1668))/2)+2.5,C1669,"Close"))</f>
        <v>#N/A</v>
      </c>
      <c r="B1670" s="64" t="e">
        <f ca="1">IF(D1669&gt;D1668,C1669,C1668)</f>
        <v>#N/A</v>
      </c>
      <c r="D1670" s="56"/>
      <c r="X1670" s="55"/>
      <c r="Y1670" s="55"/>
      <c r="Z1670" s="55"/>
      <c r="AA1670" s="55"/>
      <c r="AB1670" s="55"/>
      <c r="AC1670" s="337"/>
      <c r="AD1670" s="337"/>
      <c r="AE1670" s="337"/>
      <c r="AF1670" s="337"/>
      <c r="AG1670" s="337"/>
      <c r="AH1670" s="337"/>
      <c r="AI1670" s="337"/>
      <c r="AJ1670" s="337"/>
      <c r="AK1670" s="337"/>
      <c r="AL1670" s="337"/>
      <c r="AM1670" s="55"/>
      <c r="AN1670" s="55"/>
      <c r="AO1670" s="55"/>
      <c r="AP1670" s="55"/>
      <c r="AQ1670" s="55"/>
      <c r="AR1670" s="55"/>
      <c r="AS1670" s="55"/>
    </row>
    <row r="1671" spans="1:45" x14ac:dyDescent="0.3">
      <c r="X1671" s="54" t="s">
        <v>1305</v>
      </c>
      <c r="Y1671" s="54" t="s">
        <v>128</v>
      </c>
      <c r="Z1671" s="54" t="s">
        <v>157</v>
      </c>
      <c r="AA1671" s="54" t="s">
        <v>151</v>
      </c>
      <c r="AB1671" s="54" t="s">
        <v>1327</v>
      </c>
      <c r="AC1671" s="54" t="s">
        <v>129</v>
      </c>
      <c r="AD1671" s="54" t="s">
        <v>116</v>
      </c>
      <c r="AE1671" s="54"/>
      <c r="AF1671" s="54"/>
      <c r="AG1671" s="54"/>
      <c r="AH1671" s="54"/>
      <c r="AI1671" s="54"/>
      <c r="AJ1671" s="54"/>
      <c r="AK1671" s="54"/>
      <c r="AL1671" s="54"/>
      <c r="AM1671" s="54"/>
      <c r="AN1671" s="54"/>
      <c r="AO1671" s="54"/>
      <c r="AP1671" s="54"/>
      <c r="AQ1671" s="54"/>
      <c r="AR1671" s="54"/>
      <c r="AS1671" s="54"/>
    </row>
    <row r="1672" spans="1:45" x14ac:dyDescent="0.3">
      <c r="X1672" s="54"/>
      <c r="Y1672" s="54">
        <f t="shared" ref="Y1672:AD1672" si="2879">Y1665</f>
        <v>6.4436999999999998</v>
      </c>
      <c r="Z1672" s="54">
        <f t="shared" si="2879"/>
        <v>4.9371</v>
      </c>
      <c r="AA1672" s="54">
        <f t="shared" si="2879"/>
        <v>11.350300000000001</v>
      </c>
      <c r="AB1672" s="54">
        <f t="shared" si="2879"/>
        <v>7.1900000000000006E-2</v>
      </c>
      <c r="AC1672" s="54">
        <f t="shared" si="2879"/>
        <v>6.2766000000000002</v>
      </c>
      <c r="AD1672" s="54">
        <f t="shared" si="2879"/>
        <v>11.042999999999999</v>
      </c>
      <c r="AE1672" s="54"/>
      <c r="AF1672" s="336"/>
      <c r="AG1672" s="336"/>
      <c r="AH1672" s="336"/>
      <c r="AI1672" s="54"/>
      <c r="AJ1672" s="54"/>
      <c r="AK1672" s="54"/>
      <c r="AL1672" s="54"/>
      <c r="AM1672" s="54"/>
      <c r="AN1672" s="54"/>
      <c r="AO1672" s="54"/>
      <c r="AP1672" s="54"/>
      <c r="AQ1672" s="54"/>
      <c r="AR1672" s="54"/>
      <c r="AS1672" s="54"/>
    </row>
    <row r="1673" spans="1:45" x14ac:dyDescent="0.3">
      <c r="D1673" s="56"/>
      <c r="X1673" s="336"/>
      <c r="Y1673" s="336">
        <f t="shared" ca="1" si="2771"/>
        <v>2.3443758173714482E-2</v>
      </c>
      <c r="Z1673" s="336">
        <f t="shared" ca="1" si="2771"/>
        <v>2.609471459529097E-3</v>
      </c>
      <c r="AA1673" s="336">
        <f t="shared" ca="1" si="2771"/>
        <v>0.42923215012127025</v>
      </c>
      <c r="AB1673" s="336">
        <f t="shared" ca="1" si="2771"/>
        <v>6.735347161728919E-2</v>
      </c>
      <c r="AC1673" s="336">
        <f t="shared" ca="1" si="2771"/>
        <v>-0.49388763739025582</v>
      </c>
      <c r="AD1673" s="336">
        <f t="shared" ca="1" si="2771"/>
        <v>-0.28125999332978946</v>
      </c>
      <c r="AE1673" s="336"/>
      <c r="AF1673" s="336"/>
      <c r="AG1673" s="336"/>
      <c r="AH1673" s="336"/>
      <c r="AI1673" s="54"/>
      <c r="AJ1673" s="54"/>
      <c r="AK1673" s="54"/>
      <c r="AL1673" s="336"/>
      <c r="AM1673" s="336"/>
      <c r="AN1673" s="336"/>
      <c r="AO1673" s="336"/>
      <c r="AP1673" s="54"/>
      <c r="AQ1673" s="336"/>
      <c r="AR1673" s="336"/>
      <c r="AS1673" s="336"/>
    </row>
    <row r="1674" spans="1:45" x14ac:dyDescent="0.3">
      <c r="C1674" s="54"/>
      <c r="D1674" s="56"/>
      <c r="Y1674" s="336">
        <f t="shared" ref="Y1674:AD1737" ca="1" si="2880">1.5*RAND()^2*IF(RAND()&gt;0.5,1,-1)</f>
        <v>3.8349773875406043E-2</v>
      </c>
      <c r="Z1674" s="336">
        <f t="shared" ca="1" si="2880"/>
        <v>-0.43738567495777686</v>
      </c>
      <c r="AA1674" s="336">
        <f t="shared" ca="1" si="2880"/>
        <v>-1.3691485696613716E-2</v>
      </c>
      <c r="AB1674" s="336">
        <f t="shared" ca="1" si="2880"/>
        <v>-0.83343913622581867</v>
      </c>
      <c r="AC1674" s="336">
        <f t="shared" ca="1" si="2880"/>
        <v>7.8597170066534827E-2</v>
      </c>
      <c r="AD1674" s="336">
        <f t="shared" ca="1" si="2880"/>
        <v>-0.26397927518085168</v>
      </c>
      <c r="AE1674" s="55"/>
      <c r="AF1674" s="55"/>
      <c r="AG1674" s="55"/>
      <c r="AH1674" s="55"/>
      <c r="AI1674" s="55"/>
      <c r="AJ1674" s="55"/>
      <c r="AK1674" s="55"/>
      <c r="AL1674" s="55"/>
      <c r="AM1674" s="55"/>
      <c r="AN1674" s="55"/>
      <c r="AO1674" s="55"/>
      <c r="AP1674" s="55"/>
      <c r="AQ1674" s="55"/>
      <c r="AR1674" s="55"/>
      <c r="AS1674" s="55"/>
    </row>
    <row r="1675" spans="1:45" x14ac:dyDescent="0.3">
      <c r="B1675" s="54" t="s">
        <v>172</v>
      </c>
      <c r="C1675" s="53">
        <f>C1668</f>
        <v>0</v>
      </c>
      <c r="D1675" s="56" t="e">
        <f t="shared" ref="D1675:D1676" ca="1" si="2881">AJ1675</f>
        <v>#N/A</v>
      </c>
      <c r="E1675" s="52" t="e">
        <f t="shared" ref="E1675:W1675" si="2882">E1668</f>
        <v>#N/A</v>
      </c>
      <c r="F1675" s="52" t="e">
        <f t="shared" si="2882"/>
        <v>#N/A</v>
      </c>
      <c r="G1675" s="52" t="e">
        <f t="shared" si="2882"/>
        <v>#N/A</v>
      </c>
      <c r="H1675" s="52" t="e">
        <f t="shared" si="2882"/>
        <v>#N/A</v>
      </c>
      <c r="I1675" s="52" t="e">
        <f t="shared" si="2882"/>
        <v>#N/A</v>
      </c>
      <c r="J1675" s="52" t="e">
        <f t="shared" si="2882"/>
        <v>#N/A</v>
      </c>
      <c r="K1675" s="52" t="e">
        <f t="shared" si="2882"/>
        <v>#N/A</v>
      </c>
      <c r="L1675" s="52" t="e">
        <f t="shared" si="2882"/>
        <v>#N/A</v>
      </c>
      <c r="M1675" s="52" t="e">
        <f t="shared" si="2882"/>
        <v>#N/A</v>
      </c>
      <c r="N1675" s="52" t="e">
        <f t="shared" si="2882"/>
        <v>#N/A</v>
      </c>
      <c r="O1675" s="52" t="e">
        <f t="shared" si="2882"/>
        <v>#N/A</v>
      </c>
      <c r="P1675" s="52" t="e">
        <f t="shared" si="2882"/>
        <v>#N/A</v>
      </c>
      <c r="Q1675" s="52" t="e">
        <f t="shared" si="2882"/>
        <v>#N/A</v>
      </c>
      <c r="R1675" s="52" t="e">
        <f t="shared" si="2882"/>
        <v>#N/A</v>
      </c>
      <c r="S1675" s="52" t="e">
        <f t="shared" si="2882"/>
        <v>#N/A</v>
      </c>
      <c r="T1675" s="52" t="e">
        <f t="shared" si="2882"/>
        <v>#N/A</v>
      </c>
      <c r="U1675" s="52" t="e">
        <f t="shared" si="2882"/>
        <v>#N/A</v>
      </c>
      <c r="V1675" s="52" t="e">
        <f t="shared" si="2882"/>
        <v>#N/A</v>
      </c>
      <c r="W1675" s="52" t="e">
        <f t="shared" si="2882"/>
        <v>#N/A</v>
      </c>
      <c r="X1675" s="55" t="e">
        <f t="shared" ref="X1675:X1676" si="2883">(H1675-(O1675*P1675)/100-3*(J1675*K1675)/100)/2</f>
        <v>#N/A</v>
      </c>
      <c r="Y1675" s="55" t="e">
        <f t="shared" ref="Y1675:Y1676" si="2884">SUM(X1675,(J1675*K1675/100))/(F1675/100)</f>
        <v>#N/A</v>
      </c>
      <c r="Z1675" s="55" t="e">
        <f t="shared" ref="Z1675" si="2885">U1675*0.5+U1676*0.5</f>
        <v>#N/A</v>
      </c>
      <c r="AA1675" s="55" t="e">
        <f t="shared" ref="AA1675:AA1676" si="2886">J1675/Y1675</f>
        <v>#N/A</v>
      </c>
      <c r="AB1675" s="336" t="e">
        <f t="shared" ref="AB1675:AB1676" si="2887">X1675/(Y1675-J1675)</f>
        <v>#N/A</v>
      </c>
      <c r="AC1675" s="223" t="e">
        <f ca="1">INDEX(FGA_COEFFS,1,1)+Z1675*INDEX(FGA_COEFFS,1,2)+Y1675*INDEX(FGA_COEFFS,1,3)+R1675*INDEX(FGA_COEFFS,1,4)+Q1676*INDEX(FGA_COEFFS,1,5)+S1675*INDEX(FGA_COEFFS,1,6)+T1676*INDEX(FGA_COEFFS,1,7)+M1676*INDEX(FGA_COEFFS,1,8)+Y1679*Y1680</f>
        <v>#N/A</v>
      </c>
      <c r="AD1675" s="223" t="e">
        <f ca="1">INDEX(THREEPTA_COEFFS,1,1)+AC1675*INDEX(THREEPTA_COEFFS,1,2)+J1675*INDEX(THREEPTA_COEFFS,1,3)+AA1675*INDEX(THREEPTA_COEFFS,1,4)+K1675*INDEX(THREEPTA_COEFFS,1,5)+L1676*INDEX(THREEPTA_COEFFS,1,6)+Z1679*Z1680</f>
        <v>#N/A</v>
      </c>
      <c r="AE1675" s="223" t="e">
        <f ca="1">INDEX(THREEPTPCT_COEFFS,1,1)+K1675*INDEX(THREEPTPCT_COEFFS,1,2)+L1676*INDEX(THREEPTPCT_COEFFS,1,3)+AA1679*AA1680</f>
        <v>#N/A</v>
      </c>
      <c r="AF1675" s="55" t="e">
        <f t="shared" ref="AF1675:AF1676" ca="1" si="2888">AC1675-AD1675</f>
        <v>#N/A</v>
      </c>
      <c r="AG1675" s="223" t="e">
        <f ca="1">INDEX(TWOPTPCT_COEFFS,1,1)+AB1675*INDEX(TWOPTPCT_COEFFS,1,2)+I1676*INDEX(TWOPTPCT_COEFFS,1,3)+G1676*INDEX(TWOPTPCT_COEFFS,1,4)+L1676*INDEX(TWOPTPCT_COEFFS,1,5)+AB1679*AB1680</f>
        <v>#N/A</v>
      </c>
      <c r="AH1675" s="223" t="e">
        <f ca="1">INDEX(FTA_COEFFS,1,1)+O1675*INDEX(FTA_COEFFS,1,2)+N1676*INDEX(FTA_COEFFS,1,3)+(Q1675+R1675)*INDEX(FTA_COEFFS,1,4)+(Q1676+R1676)*INDEX(FTA_COEFFS,1,5)+M1676*INDEX(FTA_COEFFS,1,6)+AC1679*AC1680</f>
        <v>#N/A</v>
      </c>
      <c r="AI1675" s="223" t="e">
        <f ca="1">INDEX(FTPCT_COEFFS,1,1)+P1675*INDEX(FTPCT_COEFFS,1,2)+F1675*INDEX(FTPCT_COEFFS,1,3)+G1676*INDEX(FTPCT_COEFFS,1,4)+AD1679*AD1680</f>
        <v>#N/A</v>
      </c>
      <c r="AJ1675" s="338" t="e">
        <f t="shared" ref="AJ1675:AJ1676" ca="1" si="2889">AD1675*AE1675/100+AF1675*AG1675+AH1675*AI1675/100</f>
        <v>#N/A</v>
      </c>
      <c r="AK1675" s="55"/>
      <c r="AL1675" s="55"/>
      <c r="AM1675" s="55"/>
      <c r="AN1675" s="55"/>
      <c r="AO1675" s="55"/>
      <c r="AP1675" s="55"/>
      <c r="AQ1675" s="55"/>
      <c r="AR1675" s="55"/>
    </row>
    <row r="1676" spans="1:45" x14ac:dyDescent="0.3">
      <c r="B1676" s="54" t="s">
        <v>175</v>
      </c>
      <c r="C1676" s="54">
        <f>C1669</f>
        <v>0</v>
      </c>
      <c r="D1676" s="56" t="e">
        <f t="shared" ca="1" si="2881"/>
        <v>#N/A</v>
      </c>
      <c r="E1676" s="52" t="e">
        <f t="shared" ref="E1676:W1676" si="2890">E1669</f>
        <v>#N/A</v>
      </c>
      <c r="F1676" s="52" t="e">
        <f t="shared" si="2890"/>
        <v>#N/A</v>
      </c>
      <c r="G1676" s="52" t="e">
        <f t="shared" si="2890"/>
        <v>#N/A</v>
      </c>
      <c r="H1676" s="52" t="e">
        <f t="shared" si="2890"/>
        <v>#N/A</v>
      </c>
      <c r="I1676" s="52" t="e">
        <f t="shared" si="2890"/>
        <v>#N/A</v>
      </c>
      <c r="J1676" s="52" t="e">
        <f t="shared" si="2890"/>
        <v>#N/A</v>
      </c>
      <c r="K1676" s="52" t="e">
        <f t="shared" si="2890"/>
        <v>#N/A</v>
      </c>
      <c r="L1676" s="52" t="e">
        <f t="shared" si="2890"/>
        <v>#N/A</v>
      </c>
      <c r="M1676" s="52" t="e">
        <f t="shared" si="2890"/>
        <v>#N/A</v>
      </c>
      <c r="N1676" s="52" t="e">
        <f t="shared" si="2890"/>
        <v>#N/A</v>
      </c>
      <c r="O1676" s="52" t="e">
        <f t="shared" si="2890"/>
        <v>#N/A</v>
      </c>
      <c r="P1676" s="52" t="e">
        <f t="shared" si="2890"/>
        <v>#N/A</v>
      </c>
      <c r="Q1676" s="52" t="e">
        <f t="shared" si="2890"/>
        <v>#N/A</v>
      </c>
      <c r="R1676" s="52" t="e">
        <f t="shared" si="2890"/>
        <v>#N/A</v>
      </c>
      <c r="S1676" s="52" t="e">
        <f t="shared" si="2890"/>
        <v>#N/A</v>
      </c>
      <c r="T1676" s="52" t="e">
        <f t="shared" si="2890"/>
        <v>#N/A</v>
      </c>
      <c r="U1676" s="52" t="e">
        <f t="shared" si="2890"/>
        <v>#N/A</v>
      </c>
      <c r="V1676" s="52" t="e">
        <f t="shared" si="2890"/>
        <v>#N/A</v>
      </c>
      <c r="W1676" s="52" t="e">
        <f t="shared" si="2890"/>
        <v>#N/A</v>
      </c>
      <c r="X1676" s="55" t="e">
        <f t="shared" si="2883"/>
        <v>#N/A</v>
      </c>
      <c r="Y1676" s="55" t="e">
        <f t="shared" si="2884"/>
        <v>#N/A</v>
      </c>
      <c r="Z1676" s="55" t="e">
        <f t="shared" ref="Z1676" si="2891">Z1675</f>
        <v>#N/A</v>
      </c>
      <c r="AA1676" s="55" t="e">
        <f t="shared" si="2886"/>
        <v>#N/A</v>
      </c>
      <c r="AB1676" s="336" t="e">
        <f t="shared" si="2887"/>
        <v>#N/A</v>
      </c>
      <c r="AC1676" s="223" t="e">
        <f ca="1">INDEX(FGA_COEFFS,1,1)+Z1676*INDEX(FGA_COEFFS,1,2)+Y1676*INDEX(FGA_COEFFS,1,3)+R1676*INDEX(FGA_COEFFS,1,4)+Q1675*INDEX(FGA_COEFFS,1,5)+S1676*INDEX(FGA_COEFFS,1,6)+T1675*INDEX(FGA_COEFFS,1,7)+M1675*INDEX(FGA_COEFFS,1,8)+Y1679*Y1681</f>
        <v>#N/A</v>
      </c>
      <c r="AD1676" s="223" t="e">
        <f ca="1">INDEX(THREEPTA_COEFFS,1,1)+AC1676*INDEX(THREEPTA_COEFFS,1,2)+J1676*INDEX(THREEPTA_COEFFS,1,3)+AA1676*INDEX(THREEPTA_COEFFS,1,4)+K1676*INDEX(THREEPTA_COEFFS,1,5)+L1675*INDEX(THREEPTA_COEFFS,1,6)+Z1679*Z1681</f>
        <v>#N/A</v>
      </c>
      <c r="AE1676" s="223" t="e">
        <f ca="1">INDEX(THREEPTPCT_COEFFS,1,1)+K1676*INDEX(THREEPTPCT_COEFFS,1,2)+L1675*INDEX(THREEPTPCT_COEFFS,1,3)+AA1679*AA1681</f>
        <v>#N/A</v>
      </c>
      <c r="AF1676" s="55" t="e">
        <f t="shared" ca="1" si="2888"/>
        <v>#N/A</v>
      </c>
      <c r="AG1676" s="223" t="e">
        <f ca="1">INDEX(TWOPTPCT_COEFFS,1,1)+AB1676*INDEX(TWOPTPCT_COEFFS,1,2)+I1675*INDEX(TWOPTPCT_COEFFS,1,3)+G1675*INDEX(TWOPTPCT_COEFFS,1,4)+L1675*INDEX(TWOPTPCT_COEFFS,1,5)+AB1679*AB1681</f>
        <v>#N/A</v>
      </c>
      <c r="AH1676" s="223" t="e">
        <f ca="1">INDEX(FTA_COEFFS,1,1)+O1676*INDEX(FTA_COEFFS,1,2)+N1675*INDEX(FTA_COEFFS,1,3)+(Q1676+R1676)*INDEX(FTA_COEFFS,1,4)+(Q1675+R1675)*INDEX(FTA_COEFFS,1,5)+M1675*INDEX(FTA_COEFFS,1,6)+AC1679*AC1681</f>
        <v>#N/A</v>
      </c>
      <c r="AI1676" s="223" t="e">
        <f ca="1">INDEX(FTPCT_COEFFS,1,1)+P1676*INDEX(FTPCT_COEFFS,1,2)+F1676*INDEX(FTPCT_COEFFS,1,3)+G1675*INDEX(FTPCT_COEFFS,1,4)+AD1679*AD1681</f>
        <v>#N/A</v>
      </c>
      <c r="AJ1676" s="338" t="e">
        <f t="shared" ca="1" si="2889"/>
        <v>#N/A</v>
      </c>
      <c r="AK1676" s="55"/>
      <c r="AL1676" s="55"/>
      <c r="AM1676" s="55"/>
      <c r="AN1676" s="55"/>
      <c r="AO1676" s="55"/>
      <c r="AP1676" s="55"/>
      <c r="AQ1676" s="55"/>
      <c r="AR1676" s="55"/>
    </row>
    <row r="1677" spans="1:45" x14ac:dyDescent="0.3">
      <c r="A1677" s="54" t="e">
        <f ca="1">IF(D1675&gt;(D1676+(AVERAGE(V1675,W1675)-AVERAGE(V1676,W1676))/2)+2.5,C1675,IF(D1676&gt;(D1675+(AVERAGE(V1676,W1676)-AVERAGE(V1675,W1675))/2)+2.5,C1676,"Close"))</f>
        <v>#N/A</v>
      </c>
      <c r="B1677" s="64" t="e">
        <f ca="1">IF(D1676&gt;D1675,C1676,C1675)</f>
        <v>#N/A</v>
      </c>
      <c r="D1677" s="56"/>
      <c r="X1677" s="55"/>
      <c r="Y1677" s="55"/>
      <c r="Z1677" s="55"/>
      <c r="AA1677" s="55"/>
      <c r="AB1677" s="55"/>
      <c r="AC1677" s="337"/>
      <c r="AD1677" s="337"/>
      <c r="AE1677" s="337"/>
      <c r="AF1677" s="337"/>
      <c r="AG1677" s="337"/>
      <c r="AH1677" s="337"/>
      <c r="AI1677" s="337"/>
      <c r="AJ1677" s="337"/>
      <c r="AK1677" s="337"/>
      <c r="AL1677" s="337"/>
      <c r="AM1677" s="55"/>
      <c r="AN1677" s="55"/>
      <c r="AO1677" s="55"/>
      <c r="AP1677" s="55"/>
      <c r="AQ1677" s="55"/>
      <c r="AR1677" s="55"/>
      <c r="AS1677" s="55"/>
    </row>
    <row r="1678" spans="1:45" x14ac:dyDescent="0.3">
      <c r="X1678" s="54" t="s">
        <v>1305</v>
      </c>
      <c r="Y1678" s="54" t="s">
        <v>128</v>
      </c>
      <c r="Z1678" s="54" t="s">
        <v>157</v>
      </c>
      <c r="AA1678" s="54" t="s">
        <v>151</v>
      </c>
      <c r="AB1678" s="54" t="s">
        <v>1327</v>
      </c>
      <c r="AC1678" s="54" t="s">
        <v>129</v>
      </c>
      <c r="AD1678" s="54" t="s">
        <v>116</v>
      </c>
      <c r="AE1678" s="54"/>
      <c r="AF1678" s="54"/>
      <c r="AG1678" s="54"/>
      <c r="AH1678" s="54"/>
      <c r="AI1678" s="54"/>
      <c r="AJ1678" s="54"/>
      <c r="AK1678" s="54"/>
      <c r="AL1678" s="54"/>
      <c r="AM1678" s="54"/>
      <c r="AN1678" s="54"/>
      <c r="AO1678" s="54"/>
      <c r="AP1678" s="54"/>
      <c r="AQ1678" s="54"/>
      <c r="AR1678" s="54"/>
      <c r="AS1678" s="54"/>
    </row>
    <row r="1679" spans="1:45" x14ac:dyDescent="0.3">
      <c r="X1679" s="54"/>
      <c r="Y1679" s="54">
        <f t="shared" ref="Y1679:AD1679" si="2892">Y1672</f>
        <v>6.4436999999999998</v>
      </c>
      <c r="Z1679" s="54">
        <f t="shared" si="2892"/>
        <v>4.9371</v>
      </c>
      <c r="AA1679" s="54">
        <f t="shared" si="2892"/>
        <v>11.350300000000001</v>
      </c>
      <c r="AB1679" s="54">
        <f t="shared" si="2892"/>
        <v>7.1900000000000006E-2</v>
      </c>
      <c r="AC1679" s="54">
        <f t="shared" si="2892"/>
        <v>6.2766000000000002</v>
      </c>
      <c r="AD1679" s="54">
        <f t="shared" si="2892"/>
        <v>11.042999999999999</v>
      </c>
      <c r="AE1679" s="54"/>
      <c r="AF1679" s="336"/>
      <c r="AG1679" s="336"/>
      <c r="AH1679" s="336"/>
      <c r="AI1679" s="54"/>
      <c r="AJ1679" s="54"/>
      <c r="AK1679" s="54"/>
      <c r="AL1679" s="54"/>
      <c r="AM1679" s="54"/>
      <c r="AN1679" s="54"/>
      <c r="AO1679" s="54"/>
      <c r="AP1679" s="54"/>
      <c r="AQ1679" s="54"/>
      <c r="AR1679" s="54"/>
      <c r="AS1679" s="54"/>
    </row>
    <row r="1680" spans="1:45" x14ac:dyDescent="0.3">
      <c r="D1680" s="56"/>
      <c r="X1680" s="336"/>
      <c r="Y1680" s="336">
        <f t="shared" ca="1" si="2880"/>
        <v>-0.27805738680539094</v>
      </c>
      <c r="Z1680" s="336">
        <f t="shared" ca="1" si="2880"/>
        <v>0.1091146530127996</v>
      </c>
      <c r="AA1680" s="336">
        <f t="shared" ca="1" si="2880"/>
        <v>0.20303079354694892</v>
      </c>
      <c r="AB1680" s="336">
        <f t="shared" ca="1" si="2880"/>
        <v>-0.43069958610544246</v>
      </c>
      <c r="AC1680" s="336">
        <f t="shared" ca="1" si="2880"/>
        <v>-1.9948621802280034E-2</v>
      </c>
      <c r="AD1680" s="336">
        <f t="shared" ca="1" si="2880"/>
        <v>-0.24350996520835305</v>
      </c>
      <c r="AE1680" s="336"/>
      <c r="AF1680" s="336"/>
      <c r="AG1680" s="336"/>
      <c r="AH1680" s="336"/>
      <c r="AI1680" s="54"/>
      <c r="AJ1680" s="54"/>
      <c r="AK1680" s="54"/>
      <c r="AL1680" s="336"/>
      <c r="AM1680" s="336"/>
      <c r="AN1680" s="336"/>
      <c r="AO1680" s="336"/>
      <c r="AP1680" s="54"/>
      <c r="AQ1680" s="336"/>
      <c r="AR1680" s="336"/>
      <c r="AS1680" s="336"/>
    </row>
    <row r="1681" spans="1:45" x14ac:dyDescent="0.3">
      <c r="C1681" s="54"/>
      <c r="D1681" s="56"/>
      <c r="Y1681" s="336">
        <f t="shared" ca="1" si="2880"/>
        <v>-0.19232698211061561</v>
      </c>
      <c r="Z1681" s="336">
        <f t="shared" ca="1" si="2880"/>
        <v>-0.19292389054322617</v>
      </c>
      <c r="AA1681" s="336">
        <f t="shared" ca="1" si="2880"/>
        <v>-0.10149008038821013</v>
      </c>
      <c r="AB1681" s="336">
        <f t="shared" ca="1" si="2880"/>
        <v>-0.92104707532654007</v>
      </c>
      <c r="AC1681" s="336">
        <f t="shared" ca="1" si="2880"/>
        <v>-0.25283091912710404</v>
      </c>
      <c r="AD1681" s="336">
        <f t="shared" ca="1" si="2880"/>
        <v>-0.59456395985278276</v>
      </c>
      <c r="AE1681" s="55"/>
      <c r="AF1681" s="55"/>
      <c r="AG1681" s="55"/>
      <c r="AH1681" s="55"/>
      <c r="AI1681" s="55"/>
      <c r="AJ1681" s="55"/>
      <c r="AK1681" s="55"/>
      <c r="AL1681" s="55"/>
      <c r="AM1681" s="55"/>
      <c r="AN1681" s="55"/>
      <c r="AO1681" s="55"/>
      <c r="AP1681" s="55"/>
      <c r="AQ1681" s="55"/>
      <c r="AR1681" s="55"/>
      <c r="AS1681" s="55"/>
    </row>
    <row r="1682" spans="1:45" x14ac:dyDescent="0.3">
      <c r="B1682" s="54" t="s">
        <v>172</v>
      </c>
      <c r="C1682" s="53">
        <f>C1675</f>
        <v>0</v>
      </c>
      <c r="D1682" s="56" t="e">
        <f t="shared" ref="D1682:D1683" ca="1" si="2893">AJ1682</f>
        <v>#N/A</v>
      </c>
      <c r="E1682" s="52" t="e">
        <f t="shared" ref="E1682:W1682" si="2894">E1675</f>
        <v>#N/A</v>
      </c>
      <c r="F1682" s="52" t="e">
        <f t="shared" si="2894"/>
        <v>#N/A</v>
      </c>
      <c r="G1682" s="52" t="e">
        <f t="shared" si="2894"/>
        <v>#N/A</v>
      </c>
      <c r="H1682" s="52" t="e">
        <f t="shared" si="2894"/>
        <v>#N/A</v>
      </c>
      <c r="I1682" s="52" t="e">
        <f t="shared" si="2894"/>
        <v>#N/A</v>
      </c>
      <c r="J1682" s="52" t="e">
        <f t="shared" si="2894"/>
        <v>#N/A</v>
      </c>
      <c r="K1682" s="52" t="e">
        <f t="shared" si="2894"/>
        <v>#N/A</v>
      </c>
      <c r="L1682" s="52" t="e">
        <f t="shared" si="2894"/>
        <v>#N/A</v>
      </c>
      <c r="M1682" s="52" t="e">
        <f t="shared" si="2894"/>
        <v>#N/A</v>
      </c>
      <c r="N1682" s="52" t="e">
        <f t="shared" si="2894"/>
        <v>#N/A</v>
      </c>
      <c r="O1682" s="52" t="e">
        <f t="shared" si="2894"/>
        <v>#N/A</v>
      </c>
      <c r="P1682" s="52" t="e">
        <f t="shared" si="2894"/>
        <v>#N/A</v>
      </c>
      <c r="Q1682" s="52" t="e">
        <f t="shared" si="2894"/>
        <v>#N/A</v>
      </c>
      <c r="R1682" s="52" t="e">
        <f t="shared" si="2894"/>
        <v>#N/A</v>
      </c>
      <c r="S1682" s="52" t="e">
        <f t="shared" si="2894"/>
        <v>#N/A</v>
      </c>
      <c r="T1682" s="52" t="e">
        <f t="shared" si="2894"/>
        <v>#N/A</v>
      </c>
      <c r="U1682" s="52" t="e">
        <f t="shared" si="2894"/>
        <v>#N/A</v>
      </c>
      <c r="V1682" s="52" t="e">
        <f t="shared" si="2894"/>
        <v>#N/A</v>
      </c>
      <c r="W1682" s="52" t="e">
        <f t="shared" si="2894"/>
        <v>#N/A</v>
      </c>
      <c r="X1682" s="55" t="e">
        <f t="shared" ref="X1682:X1683" si="2895">(H1682-(O1682*P1682)/100-3*(J1682*K1682)/100)/2</f>
        <v>#N/A</v>
      </c>
      <c r="Y1682" s="55" t="e">
        <f t="shared" ref="Y1682:Y1683" si="2896">SUM(X1682,(J1682*K1682/100))/(F1682/100)</f>
        <v>#N/A</v>
      </c>
      <c r="Z1682" s="55" t="e">
        <f t="shared" ref="Z1682" si="2897">U1682*0.5+U1683*0.5</f>
        <v>#N/A</v>
      </c>
      <c r="AA1682" s="55" t="e">
        <f t="shared" ref="AA1682:AA1683" si="2898">J1682/Y1682</f>
        <v>#N/A</v>
      </c>
      <c r="AB1682" s="336" t="e">
        <f t="shared" ref="AB1682:AB1683" si="2899">X1682/(Y1682-J1682)</f>
        <v>#N/A</v>
      </c>
      <c r="AC1682" s="223" t="e">
        <f ca="1">INDEX(FGA_COEFFS,1,1)+Z1682*INDEX(FGA_COEFFS,1,2)+Y1682*INDEX(FGA_COEFFS,1,3)+R1682*INDEX(FGA_COEFFS,1,4)+Q1683*INDEX(FGA_COEFFS,1,5)+S1682*INDEX(FGA_COEFFS,1,6)+T1683*INDEX(FGA_COEFFS,1,7)+M1683*INDEX(FGA_COEFFS,1,8)+Y1686*Y1687</f>
        <v>#N/A</v>
      </c>
      <c r="AD1682" s="223" t="e">
        <f ca="1">INDEX(THREEPTA_COEFFS,1,1)+AC1682*INDEX(THREEPTA_COEFFS,1,2)+J1682*INDEX(THREEPTA_COEFFS,1,3)+AA1682*INDEX(THREEPTA_COEFFS,1,4)+K1682*INDEX(THREEPTA_COEFFS,1,5)+L1683*INDEX(THREEPTA_COEFFS,1,6)+Z1686*Z1687</f>
        <v>#N/A</v>
      </c>
      <c r="AE1682" s="223" t="e">
        <f ca="1">INDEX(THREEPTPCT_COEFFS,1,1)+K1682*INDEX(THREEPTPCT_COEFFS,1,2)+L1683*INDEX(THREEPTPCT_COEFFS,1,3)+AA1686*AA1687</f>
        <v>#N/A</v>
      </c>
      <c r="AF1682" s="55" t="e">
        <f t="shared" ref="AF1682:AF1683" ca="1" si="2900">AC1682-AD1682</f>
        <v>#N/A</v>
      </c>
      <c r="AG1682" s="223" t="e">
        <f ca="1">INDEX(TWOPTPCT_COEFFS,1,1)+AB1682*INDEX(TWOPTPCT_COEFFS,1,2)+I1683*INDEX(TWOPTPCT_COEFFS,1,3)+G1683*INDEX(TWOPTPCT_COEFFS,1,4)+L1683*INDEX(TWOPTPCT_COEFFS,1,5)+AB1686*AB1687</f>
        <v>#N/A</v>
      </c>
      <c r="AH1682" s="223" t="e">
        <f ca="1">INDEX(FTA_COEFFS,1,1)+O1682*INDEX(FTA_COEFFS,1,2)+N1683*INDEX(FTA_COEFFS,1,3)+(Q1682+R1682)*INDEX(FTA_COEFFS,1,4)+(Q1683+R1683)*INDEX(FTA_COEFFS,1,5)+M1683*INDEX(FTA_COEFFS,1,6)+AC1686*AC1687</f>
        <v>#N/A</v>
      </c>
      <c r="AI1682" s="223" t="e">
        <f ca="1">INDEX(FTPCT_COEFFS,1,1)+P1682*INDEX(FTPCT_COEFFS,1,2)+F1682*INDEX(FTPCT_COEFFS,1,3)+G1683*INDEX(FTPCT_COEFFS,1,4)+AD1686*AD1687</f>
        <v>#N/A</v>
      </c>
      <c r="AJ1682" s="338" t="e">
        <f t="shared" ref="AJ1682:AJ1683" ca="1" si="2901">AD1682*AE1682/100+AF1682*AG1682+AH1682*AI1682/100</f>
        <v>#N/A</v>
      </c>
      <c r="AK1682" s="55"/>
      <c r="AL1682" s="55"/>
      <c r="AM1682" s="55"/>
      <c r="AN1682" s="55"/>
      <c r="AO1682" s="55"/>
      <c r="AP1682" s="55"/>
      <c r="AQ1682" s="55"/>
      <c r="AR1682" s="55"/>
    </row>
    <row r="1683" spans="1:45" x14ac:dyDescent="0.3">
      <c r="B1683" s="54" t="s">
        <v>175</v>
      </c>
      <c r="C1683" s="54">
        <f>C1676</f>
        <v>0</v>
      </c>
      <c r="D1683" s="56" t="e">
        <f t="shared" ca="1" si="2893"/>
        <v>#N/A</v>
      </c>
      <c r="E1683" s="52" t="e">
        <f t="shared" ref="E1683:W1683" si="2902">E1676</f>
        <v>#N/A</v>
      </c>
      <c r="F1683" s="52" t="e">
        <f t="shared" si="2902"/>
        <v>#N/A</v>
      </c>
      <c r="G1683" s="52" t="e">
        <f t="shared" si="2902"/>
        <v>#N/A</v>
      </c>
      <c r="H1683" s="52" t="e">
        <f t="shared" si="2902"/>
        <v>#N/A</v>
      </c>
      <c r="I1683" s="52" t="e">
        <f t="shared" si="2902"/>
        <v>#N/A</v>
      </c>
      <c r="J1683" s="52" t="e">
        <f t="shared" si="2902"/>
        <v>#N/A</v>
      </c>
      <c r="K1683" s="52" t="e">
        <f t="shared" si="2902"/>
        <v>#N/A</v>
      </c>
      <c r="L1683" s="52" t="e">
        <f t="shared" si="2902"/>
        <v>#N/A</v>
      </c>
      <c r="M1683" s="52" t="e">
        <f t="shared" si="2902"/>
        <v>#N/A</v>
      </c>
      <c r="N1683" s="52" t="e">
        <f t="shared" si="2902"/>
        <v>#N/A</v>
      </c>
      <c r="O1683" s="52" t="e">
        <f t="shared" si="2902"/>
        <v>#N/A</v>
      </c>
      <c r="P1683" s="52" t="e">
        <f t="shared" si="2902"/>
        <v>#N/A</v>
      </c>
      <c r="Q1683" s="52" t="e">
        <f t="shared" si="2902"/>
        <v>#N/A</v>
      </c>
      <c r="R1683" s="52" t="e">
        <f t="shared" si="2902"/>
        <v>#N/A</v>
      </c>
      <c r="S1683" s="52" t="e">
        <f t="shared" si="2902"/>
        <v>#N/A</v>
      </c>
      <c r="T1683" s="52" t="e">
        <f t="shared" si="2902"/>
        <v>#N/A</v>
      </c>
      <c r="U1683" s="52" t="e">
        <f t="shared" si="2902"/>
        <v>#N/A</v>
      </c>
      <c r="V1683" s="52" t="e">
        <f t="shared" si="2902"/>
        <v>#N/A</v>
      </c>
      <c r="W1683" s="52" t="e">
        <f t="shared" si="2902"/>
        <v>#N/A</v>
      </c>
      <c r="X1683" s="55" t="e">
        <f t="shared" si="2895"/>
        <v>#N/A</v>
      </c>
      <c r="Y1683" s="55" t="e">
        <f t="shared" si="2896"/>
        <v>#N/A</v>
      </c>
      <c r="Z1683" s="55" t="e">
        <f t="shared" ref="Z1683" si="2903">Z1682</f>
        <v>#N/A</v>
      </c>
      <c r="AA1683" s="55" t="e">
        <f t="shared" si="2898"/>
        <v>#N/A</v>
      </c>
      <c r="AB1683" s="336" t="e">
        <f t="shared" si="2899"/>
        <v>#N/A</v>
      </c>
      <c r="AC1683" s="223" t="e">
        <f ca="1">INDEX(FGA_COEFFS,1,1)+Z1683*INDEX(FGA_COEFFS,1,2)+Y1683*INDEX(FGA_COEFFS,1,3)+R1683*INDEX(FGA_COEFFS,1,4)+Q1682*INDEX(FGA_COEFFS,1,5)+S1683*INDEX(FGA_COEFFS,1,6)+T1682*INDEX(FGA_COEFFS,1,7)+M1682*INDEX(FGA_COEFFS,1,8)+Y1686*Y1688</f>
        <v>#N/A</v>
      </c>
      <c r="AD1683" s="223" t="e">
        <f ca="1">INDEX(THREEPTA_COEFFS,1,1)+AC1683*INDEX(THREEPTA_COEFFS,1,2)+J1683*INDEX(THREEPTA_COEFFS,1,3)+AA1683*INDEX(THREEPTA_COEFFS,1,4)+K1683*INDEX(THREEPTA_COEFFS,1,5)+L1682*INDEX(THREEPTA_COEFFS,1,6)+Z1686*Z1688</f>
        <v>#N/A</v>
      </c>
      <c r="AE1683" s="223" t="e">
        <f ca="1">INDEX(THREEPTPCT_COEFFS,1,1)+K1683*INDEX(THREEPTPCT_COEFFS,1,2)+L1682*INDEX(THREEPTPCT_COEFFS,1,3)+AA1686*AA1688</f>
        <v>#N/A</v>
      </c>
      <c r="AF1683" s="55" t="e">
        <f t="shared" ca="1" si="2900"/>
        <v>#N/A</v>
      </c>
      <c r="AG1683" s="223" t="e">
        <f ca="1">INDEX(TWOPTPCT_COEFFS,1,1)+AB1683*INDEX(TWOPTPCT_COEFFS,1,2)+I1682*INDEX(TWOPTPCT_COEFFS,1,3)+G1682*INDEX(TWOPTPCT_COEFFS,1,4)+L1682*INDEX(TWOPTPCT_COEFFS,1,5)+AB1686*AB1688</f>
        <v>#N/A</v>
      </c>
      <c r="AH1683" s="223" t="e">
        <f ca="1">INDEX(FTA_COEFFS,1,1)+O1683*INDEX(FTA_COEFFS,1,2)+N1682*INDEX(FTA_COEFFS,1,3)+(Q1683+R1683)*INDEX(FTA_COEFFS,1,4)+(Q1682+R1682)*INDEX(FTA_COEFFS,1,5)+M1682*INDEX(FTA_COEFFS,1,6)+AC1686*AC1688</f>
        <v>#N/A</v>
      </c>
      <c r="AI1683" s="223" t="e">
        <f ca="1">INDEX(FTPCT_COEFFS,1,1)+P1683*INDEX(FTPCT_COEFFS,1,2)+F1683*INDEX(FTPCT_COEFFS,1,3)+G1682*INDEX(FTPCT_COEFFS,1,4)+AD1686*AD1688</f>
        <v>#N/A</v>
      </c>
      <c r="AJ1683" s="338" t="e">
        <f t="shared" ca="1" si="2901"/>
        <v>#N/A</v>
      </c>
      <c r="AK1683" s="55"/>
      <c r="AL1683" s="55"/>
      <c r="AM1683" s="55"/>
      <c r="AN1683" s="55"/>
      <c r="AO1683" s="55"/>
      <c r="AP1683" s="55"/>
      <c r="AQ1683" s="55"/>
      <c r="AR1683" s="55"/>
    </row>
    <row r="1684" spans="1:45" x14ac:dyDescent="0.3">
      <c r="A1684" s="54" t="e">
        <f ca="1">IF(D1682&gt;(D1683+(AVERAGE(V1682,W1682)-AVERAGE(V1683,W1683))/2)+2.5,C1682,IF(D1683&gt;(D1682+(AVERAGE(V1683,W1683)-AVERAGE(V1682,W1682))/2)+2.5,C1683,"Close"))</f>
        <v>#N/A</v>
      </c>
      <c r="B1684" s="64" t="e">
        <f ca="1">IF(D1683&gt;D1682,C1683,C1682)</f>
        <v>#N/A</v>
      </c>
      <c r="D1684" s="56"/>
      <c r="X1684" s="55"/>
      <c r="Y1684" s="55"/>
      <c r="Z1684" s="55"/>
      <c r="AA1684" s="55"/>
      <c r="AB1684" s="55"/>
      <c r="AC1684" s="337"/>
      <c r="AD1684" s="337"/>
      <c r="AE1684" s="337"/>
      <c r="AF1684" s="337"/>
      <c r="AG1684" s="337"/>
      <c r="AH1684" s="337"/>
      <c r="AI1684" s="337"/>
      <c r="AJ1684" s="337"/>
      <c r="AK1684" s="337"/>
      <c r="AL1684" s="337"/>
      <c r="AM1684" s="55"/>
      <c r="AN1684" s="55"/>
      <c r="AO1684" s="55"/>
      <c r="AP1684" s="55"/>
      <c r="AQ1684" s="55"/>
      <c r="AR1684" s="55"/>
      <c r="AS1684" s="55"/>
    </row>
    <row r="1685" spans="1:45" x14ac:dyDescent="0.3">
      <c r="X1685" s="54" t="s">
        <v>1305</v>
      </c>
      <c r="Y1685" s="54" t="s">
        <v>128</v>
      </c>
      <c r="Z1685" s="54" t="s">
        <v>157</v>
      </c>
      <c r="AA1685" s="54" t="s">
        <v>151</v>
      </c>
      <c r="AB1685" s="54" t="s">
        <v>1327</v>
      </c>
      <c r="AC1685" s="54" t="s">
        <v>129</v>
      </c>
      <c r="AD1685" s="54" t="s">
        <v>116</v>
      </c>
      <c r="AE1685" s="54"/>
      <c r="AF1685" s="54"/>
      <c r="AG1685" s="54"/>
      <c r="AH1685" s="54"/>
      <c r="AI1685" s="54"/>
      <c r="AJ1685" s="54"/>
      <c r="AK1685" s="54"/>
      <c r="AL1685" s="54"/>
      <c r="AM1685" s="54"/>
      <c r="AN1685" s="54"/>
      <c r="AO1685" s="54"/>
      <c r="AP1685" s="54"/>
      <c r="AQ1685" s="54"/>
      <c r="AR1685" s="54"/>
      <c r="AS1685" s="54"/>
    </row>
    <row r="1686" spans="1:45" x14ac:dyDescent="0.3">
      <c r="X1686" s="54"/>
      <c r="Y1686" s="54">
        <f t="shared" ref="Y1686:AD1686" si="2904">Y1679</f>
        <v>6.4436999999999998</v>
      </c>
      <c r="Z1686" s="54">
        <f t="shared" si="2904"/>
        <v>4.9371</v>
      </c>
      <c r="AA1686" s="54">
        <f t="shared" si="2904"/>
        <v>11.350300000000001</v>
      </c>
      <c r="AB1686" s="54">
        <f t="shared" si="2904"/>
        <v>7.1900000000000006E-2</v>
      </c>
      <c r="AC1686" s="54">
        <f t="shared" si="2904"/>
        <v>6.2766000000000002</v>
      </c>
      <c r="AD1686" s="54">
        <f t="shared" si="2904"/>
        <v>11.042999999999999</v>
      </c>
      <c r="AE1686" s="54"/>
      <c r="AF1686" s="336"/>
      <c r="AG1686" s="336"/>
      <c r="AH1686" s="336"/>
      <c r="AI1686" s="54"/>
      <c r="AJ1686" s="54"/>
      <c r="AK1686" s="54"/>
      <c r="AL1686" s="54"/>
      <c r="AM1686" s="54"/>
      <c r="AN1686" s="54"/>
      <c r="AO1686" s="54"/>
      <c r="AP1686" s="54"/>
      <c r="AQ1686" s="54"/>
      <c r="AR1686" s="54"/>
      <c r="AS1686" s="54"/>
    </row>
    <row r="1687" spans="1:45" x14ac:dyDescent="0.3">
      <c r="D1687" s="56"/>
      <c r="X1687" s="336"/>
      <c r="Y1687" s="336">
        <f t="shared" ca="1" si="2880"/>
        <v>-9.0199855896626824E-2</v>
      </c>
      <c r="Z1687" s="336">
        <f t="shared" ca="1" si="2880"/>
        <v>0.2143549000706626</v>
      </c>
      <c r="AA1687" s="336">
        <f t="shared" ca="1" si="2880"/>
        <v>1.3144199489509665</v>
      </c>
      <c r="AB1687" s="336">
        <f t="shared" ca="1" si="2880"/>
        <v>-1.3939632936795812</v>
      </c>
      <c r="AC1687" s="336">
        <f t="shared" ca="1" si="2880"/>
        <v>-1.0420931953534678</v>
      </c>
      <c r="AD1687" s="336">
        <f t="shared" ca="1" si="2880"/>
        <v>0.51884493173641599</v>
      </c>
      <c r="AE1687" s="336"/>
      <c r="AF1687" s="336"/>
      <c r="AG1687" s="336"/>
      <c r="AH1687" s="336"/>
      <c r="AI1687" s="54"/>
      <c r="AJ1687" s="54"/>
      <c r="AK1687" s="54"/>
      <c r="AL1687" s="336"/>
      <c r="AM1687" s="336"/>
      <c r="AN1687" s="336"/>
      <c r="AO1687" s="336"/>
      <c r="AP1687" s="54"/>
      <c r="AQ1687" s="336"/>
      <c r="AR1687" s="336"/>
      <c r="AS1687" s="336"/>
    </row>
    <row r="1688" spans="1:45" x14ac:dyDescent="0.3">
      <c r="C1688" s="54"/>
      <c r="D1688" s="56"/>
      <c r="Y1688" s="336">
        <f t="shared" ca="1" si="2880"/>
        <v>0.75634470713151547</v>
      </c>
      <c r="Z1688" s="336">
        <f t="shared" ca="1" si="2880"/>
        <v>4.4764229529958538E-2</v>
      </c>
      <c r="AA1688" s="336">
        <f t="shared" ca="1" si="2880"/>
        <v>-0.74838040666959083</v>
      </c>
      <c r="AB1688" s="336">
        <f t="shared" ca="1" si="2880"/>
        <v>0.97613711660444669</v>
      </c>
      <c r="AC1688" s="336">
        <f t="shared" ca="1" si="2880"/>
        <v>-1.0604642672310154</v>
      </c>
      <c r="AD1688" s="336">
        <f t="shared" ca="1" si="2880"/>
        <v>0.35085559570534786</v>
      </c>
      <c r="AE1688" s="55"/>
      <c r="AF1688" s="55"/>
      <c r="AG1688" s="55"/>
      <c r="AH1688" s="55"/>
      <c r="AI1688" s="55"/>
      <c r="AJ1688" s="55"/>
      <c r="AK1688" s="55"/>
      <c r="AL1688" s="55"/>
      <c r="AM1688" s="55"/>
      <c r="AN1688" s="55"/>
      <c r="AO1688" s="55"/>
      <c r="AP1688" s="55"/>
      <c r="AQ1688" s="55"/>
      <c r="AR1688" s="55"/>
      <c r="AS1688" s="55"/>
    </row>
    <row r="1689" spans="1:45" x14ac:dyDescent="0.3">
      <c r="B1689" s="54" t="s">
        <v>172</v>
      </c>
      <c r="C1689" s="53">
        <f>C1682</f>
        <v>0</v>
      </c>
      <c r="D1689" s="56" t="e">
        <f t="shared" ref="D1689:D1690" ca="1" si="2905">AJ1689</f>
        <v>#N/A</v>
      </c>
      <c r="E1689" s="52" t="e">
        <f t="shared" ref="E1689:W1689" si="2906">E1682</f>
        <v>#N/A</v>
      </c>
      <c r="F1689" s="52" t="e">
        <f t="shared" si="2906"/>
        <v>#N/A</v>
      </c>
      <c r="G1689" s="52" t="e">
        <f t="shared" si="2906"/>
        <v>#N/A</v>
      </c>
      <c r="H1689" s="52" t="e">
        <f t="shared" si="2906"/>
        <v>#N/A</v>
      </c>
      <c r="I1689" s="52" t="e">
        <f t="shared" si="2906"/>
        <v>#N/A</v>
      </c>
      <c r="J1689" s="52" t="e">
        <f t="shared" si="2906"/>
        <v>#N/A</v>
      </c>
      <c r="K1689" s="52" t="e">
        <f t="shared" si="2906"/>
        <v>#N/A</v>
      </c>
      <c r="L1689" s="52" t="e">
        <f t="shared" si="2906"/>
        <v>#N/A</v>
      </c>
      <c r="M1689" s="52" t="e">
        <f t="shared" si="2906"/>
        <v>#N/A</v>
      </c>
      <c r="N1689" s="52" t="e">
        <f t="shared" si="2906"/>
        <v>#N/A</v>
      </c>
      <c r="O1689" s="52" t="e">
        <f t="shared" si="2906"/>
        <v>#N/A</v>
      </c>
      <c r="P1689" s="52" t="e">
        <f t="shared" si="2906"/>
        <v>#N/A</v>
      </c>
      <c r="Q1689" s="52" t="e">
        <f t="shared" si="2906"/>
        <v>#N/A</v>
      </c>
      <c r="R1689" s="52" t="e">
        <f t="shared" si="2906"/>
        <v>#N/A</v>
      </c>
      <c r="S1689" s="52" t="e">
        <f t="shared" si="2906"/>
        <v>#N/A</v>
      </c>
      <c r="T1689" s="52" t="e">
        <f t="shared" si="2906"/>
        <v>#N/A</v>
      </c>
      <c r="U1689" s="52" t="e">
        <f t="shared" si="2906"/>
        <v>#N/A</v>
      </c>
      <c r="V1689" s="52" t="e">
        <f t="shared" si="2906"/>
        <v>#N/A</v>
      </c>
      <c r="W1689" s="52" t="e">
        <f t="shared" si="2906"/>
        <v>#N/A</v>
      </c>
      <c r="X1689" s="55" t="e">
        <f t="shared" ref="X1689:X1690" si="2907">(H1689-(O1689*P1689)/100-3*(J1689*K1689)/100)/2</f>
        <v>#N/A</v>
      </c>
      <c r="Y1689" s="55" t="e">
        <f t="shared" ref="Y1689:Y1690" si="2908">SUM(X1689,(J1689*K1689/100))/(F1689/100)</f>
        <v>#N/A</v>
      </c>
      <c r="Z1689" s="55" t="e">
        <f t="shared" ref="Z1689" si="2909">U1689*0.5+U1690*0.5</f>
        <v>#N/A</v>
      </c>
      <c r="AA1689" s="55" t="e">
        <f t="shared" ref="AA1689:AA1690" si="2910">J1689/Y1689</f>
        <v>#N/A</v>
      </c>
      <c r="AB1689" s="336" t="e">
        <f t="shared" ref="AB1689:AB1690" si="2911">X1689/(Y1689-J1689)</f>
        <v>#N/A</v>
      </c>
      <c r="AC1689" s="223" t="e">
        <f ca="1">INDEX(FGA_COEFFS,1,1)+Z1689*INDEX(FGA_COEFFS,1,2)+Y1689*INDEX(FGA_COEFFS,1,3)+R1689*INDEX(FGA_COEFFS,1,4)+Q1690*INDEX(FGA_COEFFS,1,5)+S1689*INDEX(FGA_COEFFS,1,6)+T1690*INDEX(FGA_COEFFS,1,7)+M1690*INDEX(FGA_COEFFS,1,8)+Y1693*Y1694</f>
        <v>#N/A</v>
      </c>
      <c r="AD1689" s="223" t="e">
        <f ca="1">INDEX(THREEPTA_COEFFS,1,1)+AC1689*INDEX(THREEPTA_COEFFS,1,2)+J1689*INDEX(THREEPTA_COEFFS,1,3)+AA1689*INDEX(THREEPTA_COEFFS,1,4)+K1689*INDEX(THREEPTA_COEFFS,1,5)+L1690*INDEX(THREEPTA_COEFFS,1,6)+Z1693*Z1694</f>
        <v>#N/A</v>
      </c>
      <c r="AE1689" s="223" t="e">
        <f ca="1">INDEX(THREEPTPCT_COEFFS,1,1)+K1689*INDEX(THREEPTPCT_COEFFS,1,2)+L1690*INDEX(THREEPTPCT_COEFFS,1,3)+AA1693*AA1694</f>
        <v>#N/A</v>
      </c>
      <c r="AF1689" s="55" t="e">
        <f t="shared" ref="AF1689:AF1690" ca="1" si="2912">AC1689-AD1689</f>
        <v>#N/A</v>
      </c>
      <c r="AG1689" s="223" t="e">
        <f ca="1">INDEX(TWOPTPCT_COEFFS,1,1)+AB1689*INDEX(TWOPTPCT_COEFFS,1,2)+I1690*INDEX(TWOPTPCT_COEFFS,1,3)+G1690*INDEX(TWOPTPCT_COEFFS,1,4)+L1690*INDEX(TWOPTPCT_COEFFS,1,5)+AB1693*AB1694</f>
        <v>#N/A</v>
      </c>
      <c r="AH1689" s="223" t="e">
        <f ca="1">INDEX(FTA_COEFFS,1,1)+O1689*INDEX(FTA_COEFFS,1,2)+N1690*INDEX(FTA_COEFFS,1,3)+(Q1689+R1689)*INDEX(FTA_COEFFS,1,4)+(Q1690+R1690)*INDEX(FTA_COEFFS,1,5)+M1690*INDEX(FTA_COEFFS,1,6)+AC1693*AC1694</f>
        <v>#N/A</v>
      </c>
      <c r="AI1689" s="223" t="e">
        <f ca="1">INDEX(FTPCT_COEFFS,1,1)+P1689*INDEX(FTPCT_COEFFS,1,2)+F1689*INDEX(FTPCT_COEFFS,1,3)+G1690*INDEX(FTPCT_COEFFS,1,4)+AD1693*AD1694</f>
        <v>#N/A</v>
      </c>
      <c r="AJ1689" s="338" t="e">
        <f t="shared" ref="AJ1689:AJ1690" ca="1" si="2913">AD1689*AE1689/100+AF1689*AG1689+AH1689*AI1689/100</f>
        <v>#N/A</v>
      </c>
      <c r="AK1689" s="55"/>
      <c r="AL1689" s="55"/>
      <c r="AM1689" s="55"/>
      <c r="AN1689" s="55"/>
      <c r="AO1689" s="55"/>
      <c r="AP1689" s="55"/>
      <c r="AQ1689" s="55"/>
      <c r="AR1689" s="55"/>
    </row>
    <row r="1690" spans="1:45" x14ac:dyDescent="0.3">
      <c r="B1690" s="54" t="s">
        <v>175</v>
      </c>
      <c r="C1690" s="54">
        <f>C1683</f>
        <v>0</v>
      </c>
      <c r="D1690" s="56" t="e">
        <f t="shared" ca="1" si="2905"/>
        <v>#N/A</v>
      </c>
      <c r="E1690" s="52" t="e">
        <f t="shared" ref="E1690:W1690" si="2914">E1683</f>
        <v>#N/A</v>
      </c>
      <c r="F1690" s="52" t="e">
        <f t="shared" si="2914"/>
        <v>#N/A</v>
      </c>
      <c r="G1690" s="52" t="e">
        <f t="shared" si="2914"/>
        <v>#N/A</v>
      </c>
      <c r="H1690" s="52" t="e">
        <f t="shared" si="2914"/>
        <v>#N/A</v>
      </c>
      <c r="I1690" s="52" t="e">
        <f t="shared" si="2914"/>
        <v>#N/A</v>
      </c>
      <c r="J1690" s="52" t="e">
        <f t="shared" si="2914"/>
        <v>#N/A</v>
      </c>
      <c r="K1690" s="52" t="e">
        <f t="shared" si="2914"/>
        <v>#N/A</v>
      </c>
      <c r="L1690" s="52" t="e">
        <f t="shared" si="2914"/>
        <v>#N/A</v>
      </c>
      <c r="M1690" s="52" t="e">
        <f t="shared" si="2914"/>
        <v>#N/A</v>
      </c>
      <c r="N1690" s="52" t="e">
        <f t="shared" si="2914"/>
        <v>#N/A</v>
      </c>
      <c r="O1690" s="52" t="e">
        <f t="shared" si="2914"/>
        <v>#N/A</v>
      </c>
      <c r="P1690" s="52" t="e">
        <f t="shared" si="2914"/>
        <v>#N/A</v>
      </c>
      <c r="Q1690" s="52" t="e">
        <f t="shared" si="2914"/>
        <v>#N/A</v>
      </c>
      <c r="R1690" s="52" t="e">
        <f t="shared" si="2914"/>
        <v>#N/A</v>
      </c>
      <c r="S1690" s="52" t="e">
        <f t="shared" si="2914"/>
        <v>#N/A</v>
      </c>
      <c r="T1690" s="52" t="e">
        <f t="shared" si="2914"/>
        <v>#N/A</v>
      </c>
      <c r="U1690" s="52" t="e">
        <f t="shared" si="2914"/>
        <v>#N/A</v>
      </c>
      <c r="V1690" s="52" t="e">
        <f t="shared" si="2914"/>
        <v>#N/A</v>
      </c>
      <c r="W1690" s="52" t="e">
        <f t="shared" si="2914"/>
        <v>#N/A</v>
      </c>
      <c r="X1690" s="55" t="e">
        <f t="shared" si="2907"/>
        <v>#N/A</v>
      </c>
      <c r="Y1690" s="55" t="e">
        <f t="shared" si="2908"/>
        <v>#N/A</v>
      </c>
      <c r="Z1690" s="55" t="e">
        <f t="shared" ref="Z1690" si="2915">Z1689</f>
        <v>#N/A</v>
      </c>
      <c r="AA1690" s="55" t="e">
        <f t="shared" si="2910"/>
        <v>#N/A</v>
      </c>
      <c r="AB1690" s="336" t="e">
        <f t="shared" si="2911"/>
        <v>#N/A</v>
      </c>
      <c r="AC1690" s="223" t="e">
        <f ca="1">INDEX(FGA_COEFFS,1,1)+Z1690*INDEX(FGA_COEFFS,1,2)+Y1690*INDEX(FGA_COEFFS,1,3)+R1690*INDEX(FGA_COEFFS,1,4)+Q1689*INDEX(FGA_COEFFS,1,5)+S1690*INDEX(FGA_COEFFS,1,6)+T1689*INDEX(FGA_COEFFS,1,7)+M1689*INDEX(FGA_COEFFS,1,8)+Y1693*Y1695</f>
        <v>#N/A</v>
      </c>
      <c r="AD1690" s="223" t="e">
        <f ca="1">INDEX(THREEPTA_COEFFS,1,1)+AC1690*INDEX(THREEPTA_COEFFS,1,2)+J1690*INDEX(THREEPTA_COEFFS,1,3)+AA1690*INDEX(THREEPTA_COEFFS,1,4)+K1690*INDEX(THREEPTA_COEFFS,1,5)+L1689*INDEX(THREEPTA_COEFFS,1,6)+Z1693*Z1695</f>
        <v>#N/A</v>
      </c>
      <c r="AE1690" s="223" t="e">
        <f ca="1">INDEX(THREEPTPCT_COEFFS,1,1)+K1690*INDEX(THREEPTPCT_COEFFS,1,2)+L1689*INDEX(THREEPTPCT_COEFFS,1,3)+AA1693*AA1695</f>
        <v>#N/A</v>
      </c>
      <c r="AF1690" s="55" t="e">
        <f t="shared" ca="1" si="2912"/>
        <v>#N/A</v>
      </c>
      <c r="AG1690" s="223" t="e">
        <f ca="1">INDEX(TWOPTPCT_COEFFS,1,1)+AB1690*INDEX(TWOPTPCT_COEFFS,1,2)+I1689*INDEX(TWOPTPCT_COEFFS,1,3)+G1689*INDEX(TWOPTPCT_COEFFS,1,4)+L1689*INDEX(TWOPTPCT_COEFFS,1,5)+AB1693*AB1695</f>
        <v>#N/A</v>
      </c>
      <c r="AH1690" s="223" t="e">
        <f ca="1">INDEX(FTA_COEFFS,1,1)+O1690*INDEX(FTA_COEFFS,1,2)+N1689*INDEX(FTA_COEFFS,1,3)+(Q1690+R1690)*INDEX(FTA_COEFFS,1,4)+(Q1689+R1689)*INDEX(FTA_COEFFS,1,5)+M1689*INDEX(FTA_COEFFS,1,6)+AC1693*AC1695</f>
        <v>#N/A</v>
      </c>
      <c r="AI1690" s="223" t="e">
        <f ca="1">INDEX(FTPCT_COEFFS,1,1)+P1690*INDEX(FTPCT_COEFFS,1,2)+F1690*INDEX(FTPCT_COEFFS,1,3)+G1689*INDEX(FTPCT_COEFFS,1,4)+AD1693*AD1695</f>
        <v>#N/A</v>
      </c>
      <c r="AJ1690" s="338" t="e">
        <f t="shared" ca="1" si="2913"/>
        <v>#N/A</v>
      </c>
      <c r="AK1690" s="55"/>
      <c r="AL1690" s="55"/>
      <c r="AM1690" s="55"/>
      <c r="AN1690" s="55"/>
      <c r="AO1690" s="55"/>
      <c r="AP1690" s="55"/>
      <c r="AQ1690" s="55"/>
      <c r="AR1690" s="55"/>
    </row>
    <row r="1691" spans="1:45" x14ac:dyDescent="0.3">
      <c r="A1691" s="54" t="e">
        <f ca="1">IF(D1689&gt;(D1690+(AVERAGE(V1689,W1689)-AVERAGE(V1690,W1690))/2)+2.5,C1689,IF(D1690&gt;(D1689+(AVERAGE(V1690,W1690)-AVERAGE(V1689,W1689))/2)+2.5,C1690,"Close"))</f>
        <v>#N/A</v>
      </c>
      <c r="B1691" s="64" t="e">
        <f ca="1">IF(D1690&gt;D1689,C1690,C1689)</f>
        <v>#N/A</v>
      </c>
      <c r="D1691" s="56"/>
      <c r="X1691" s="55"/>
      <c r="Y1691" s="55"/>
      <c r="Z1691" s="55"/>
      <c r="AA1691" s="55"/>
      <c r="AB1691" s="55"/>
      <c r="AC1691" s="337"/>
      <c r="AD1691" s="337"/>
      <c r="AE1691" s="337"/>
      <c r="AF1691" s="337"/>
      <c r="AG1691" s="337"/>
      <c r="AH1691" s="337"/>
      <c r="AI1691" s="337"/>
      <c r="AJ1691" s="337"/>
      <c r="AK1691" s="337"/>
      <c r="AL1691" s="337"/>
      <c r="AM1691" s="55"/>
      <c r="AN1691" s="55"/>
      <c r="AO1691" s="55"/>
      <c r="AP1691" s="55"/>
      <c r="AQ1691" s="55"/>
      <c r="AR1691" s="55"/>
      <c r="AS1691" s="55"/>
    </row>
    <row r="1692" spans="1:45" x14ac:dyDescent="0.3">
      <c r="X1692" s="54" t="s">
        <v>1305</v>
      </c>
      <c r="Y1692" s="54" t="s">
        <v>128</v>
      </c>
      <c r="Z1692" s="54" t="s">
        <v>157</v>
      </c>
      <c r="AA1692" s="54" t="s">
        <v>151</v>
      </c>
      <c r="AB1692" s="54" t="s">
        <v>1327</v>
      </c>
      <c r="AC1692" s="54" t="s">
        <v>129</v>
      </c>
      <c r="AD1692" s="54" t="s">
        <v>116</v>
      </c>
      <c r="AE1692" s="54"/>
      <c r="AF1692" s="54"/>
      <c r="AG1692" s="54"/>
      <c r="AH1692" s="54"/>
      <c r="AI1692" s="54"/>
      <c r="AJ1692" s="54"/>
      <c r="AK1692" s="54"/>
      <c r="AL1692" s="54"/>
      <c r="AM1692" s="54"/>
      <c r="AN1692" s="54"/>
      <c r="AO1692" s="54"/>
      <c r="AP1692" s="54"/>
      <c r="AQ1692" s="54"/>
      <c r="AR1692" s="54"/>
      <c r="AS1692" s="54"/>
    </row>
    <row r="1693" spans="1:45" x14ac:dyDescent="0.3">
      <c r="X1693" s="54"/>
      <c r="Y1693" s="54">
        <f t="shared" ref="Y1693:AD1693" si="2916">Y1686</f>
        <v>6.4436999999999998</v>
      </c>
      <c r="Z1693" s="54">
        <f t="shared" si="2916"/>
        <v>4.9371</v>
      </c>
      <c r="AA1693" s="54">
        <f t="shared" si="2916"/>
        <v>11.350300000000001</v>
      </c>
      <c r="AB1693" s="54">
        <f t="shared" si="2916"/>
        <v>7.1900000000000006E-2</v>
      </c>
      <c r="AC1693" s="54">
        <f t="shared" si="2916"/>
        <v>6.2766000000000002</v>
      </c>
      <c r="AD1693" s="54">
        <f t="shared" si="2916"/>
        <v>11.042999999999999</v>
      </c>
      <c r="AE1693" s="54"/>
      <c r="AF1693" s="336"/>
      <c r="AG1693" s="336"/>
      <c r="AH1693" s="336"/>
      <c r="AI1693" s="54"/>
      <c r="AJ1693" s="54"/>
      <c r="AK1693" s="54"/>
      <c r="AL1693" s="54"/>
      <c r="AM1693" s="54"/>
      <c r="AN1693" s="54"/>
      <c r="AO1693" s="54"/>
      <c r="AP1693" s="54"/>
      <c r="AQ1693" s="54"/>
      <c r="AR1693" s="54"/>
      <c r="AS1693" s="54"/>
    </row>
    <row r="1694" spans="1:45" x14ac:dyDescent="0.3">
      <c r="D1694" s="56"/>
      <c r="X1694" s="336"/>
      <c r="Y1694" s="336">
        <f t="shared" ca="1" si="2880"/>
        <v>0.24548621346917632</v>
      </c>
      <c r="Z1694" s="336">
        <f t="shared" ca="1" si="2880"/>
        <v>0.49164627347992218</v>
      </c>
      <c r="AA1694" s="336">
        <f t="shared" ca="1" si="2880"/>
        <v>-0.94100041001607104</v>
      </c>
      <c r="AB1694" s="336">
        <f t="shared" ca="1" si="2880"/>
        <v>-0.44729371993754341</v>
      </c>
      <c r="AC1694" s="336">
        <f t="shared" ca="1" si="2880"/>
        <v>0.22058119249612868</v>
      </c>
      <c r="AD1694" s="336">
        <f t="shared" ca="1" si="2880"/>
        <v>0.73650091614475266</v>
      </c>
      <c r="AE1694" s="336"/>
      <c r="AF1694" s="336"/>
      <c r="AG1694" s="336"/>
      <c r="AH1694" s="336"/>
      <c r="AI1694" s="54"/>
      <c r="AJ1694" s="54"/>
      <c r="AK1694" s="54"/>
      <c r="AL1694" s="336"/>
      <c r="AM1694" s="336"/>
      <c r="AN1694" s="336"/>
      <c r="AO1694" s="336"/>
      <c r="AP1694" s="54"/>
      <c r="AQ1694" s="336"/>
      <c r="AR1694" s="336"/>
      <c r="AS1694" s="336"/>
    </row>
    <row r="1695" spans="1:45" x14ac:dyDescent="0.3">
      <c r="C1695" s="54"/>
      <c r="D1695" s="56"/>
      <c r="Y1695" s="336">
        <f t="shared" ca="1" si="2880"/>
        <v>0.33496611258078129</v>
      </c>
      <c r="Z1695" s="336">
        <f t="shared" ca="1" si="2880"/>
        <v>1.1301692549416233E-2</v>
      </c>
      <c r="AA1695" s="336">
        <f t="shared" ca="1" si="2880"/>
        <v>4.467391850843451E-2</v>
      </c>
      <c r="AB1695" s="336">
        <f t="shared" ca="1" si="2880"/>
        <v>-0.64072659577233015</v>
      </c>
      <c r="AC1695" s="336">
        <f t="shared" ca="1" si="2880"/>
        <v>-7.8219499998002276E-2</v>
      </c>
      <c r="AD1695" s="336">
        <f t="shared" ca="1" si="2880"/>
        <v>1.4242840910303269</v>
      </c>
      <c r="AE1695" s="55"/>
      <c r="AF1695" s="55"/>
      <c r="AG1695" s="55"/>
      <c r="AH1695" s="55"/>
      <c r="AI1695" s="55"/>
      <c r="AJ1695" s="55"/>
      <c r="AK1695" s="55"/>
      <c r="AL1695" s="55"/>
      <c r="AM1695" s="55"/>
      <c r="AN1695" s="55"/>
      <c r="AO1695" s="55"/>
      <c r="AP1695" s="55"/>
      <c r="AQ1695" s="55"/>
      <c r="AR1695" s="55"/>
      <c r="AS1695" s="55"/>
    </row>
    <row r="1696" spans="1:45" x14ac:dyDescent="0.3">
      <c r="B1696" s="54" t="s">
        <v>172</v>
      </c>
      <c r="C1696" s="53">
        <f>C1689</f>
        <v>0</v>
      </c>
      <c r="D1696" s="56" t="e">
        <f t="shared" ref="D1696:D1697" ca="1" si="2917">AJ1696</f>
        <v>#N/A</v>
      </c>
      <c r="E1696" s="52" t="e">
        <f t="shared" ref="E1696:W1696" si="2918">E1689</f>
        <v>#N/A</v>
      </c>
      <c r="F1696" s="52" t="e">
        <f t="shared" si="2918"/>
        <v>#N/A</v>
      </c>
      <c r="G1696" s="52" t="e">
        <f t="shared" si="2918"/>
        <v>#N/A</v>
      </c>
      <c r="H1696" s="52" t="e">
        <f t="shared" si="2918"/>
        <v>#N/A</v>
      </c>
      <c r="I1696" s="52" t="e">
        <f t="shared" si="2918"/>
        <v>#N/A</v>
      </c>
      <c r="J1696" s="52" t="e">
        <f t="shared" si="2918"/>
        <v>#N/A</v>
      </c>
      <c r="K1696" s="52" t="e">
        <f t="shared" si="2918"/>
        <v>#N/A</v>
      </c>
      <c r="L1696" s="52" t="e">
        <f t="shared" si="2918"/>
        <v>#N/A</v>
      </c>
      <c r="M1696" s="52" t="e">
        <f t="shared" si="2918"/>
        <v>#N/A</v>
      </c>
      <c r="N1696" s="52" t="e">
        <f t="shared" si="2918"/>
        <v>#N/A</v>
      </c>
      <c r="O1696" s="52" t="e">
        <f t="shared" si="2918"/>
        <v>#N/A</v>
      </c>
      <c r="P1696" s="52" t="e">
        <f t="shared" si="2918"/>
        <v>#N/A</v>
      </c>
      <c r="Q1696" s="52" t="e">
        <f t="shared" si="2918"/>
        <v>#N/A</v>
      </c>
      <c r="R1696" s="52" t="e">
        <f t="shared" si="2918"/>
        <v>#N/A</v>
      </c>
      <c r="S1696" s="52" t="e">
        <f t="shared" si="2918"/>
        <v>#N/A</v>
      </c>
      <c r="T1696" s="52" t="e">
        <f t="shared" si="2918"/>
        <v>#N/A</v>
      </c>
      <c r="U1696" s="52" t="e">
        <f t="shared" si="2918"/>
        <v>#N/A</v>
      </c>
      <c r="V1696" s="52" t="e">
        <f t="shared" si="2918"/>
        <v>#N/A</v>
      </c>
      <c r="W1696" s="52" t="e">
        <f t="shared" si="2918"/>
        <v>#N/A</v>
      </c>
      <c r="X1696" s="55" t="e">
        <f t="shared" ref="X1696:X1697" si="2919">(H1696-(O1696*P1696)/100-3*(J1696*K1696)/100)/2</f>
        <v>#N/A</v>
      </c>
      <c r="Y1696" s="55" t="e">
        <f t="shared" ref="Y1696:Y1697" si="2920">SUM(X1696,(J1696*K1696/100))/(F1696/100)</f>
        <v>#N/A</v>
      </c>
      <c r="Z1696" s="55" t="e">
        <f t="shared" ref="Z1696" si="2921">U1696*0.5+U1697*0.5</f>
        <v>#N/A</v>
      </c>
      <c r="AA1696" s="55" t="e">
        <f t="shared" ref="AA1696:AA1697" si="2922">J1696/Y1696</f>
        <v>#N/A</v>
      </c>
      <c r="AB1696" s="336" t="e">
        <f t="shared" ref="AB1696:AB1697" si="2923">X1696/(Y1696-J1696)</f>
        <v>#N/A</v>
      </c>
      <c r="AC1696" s="223" t="e">
        <f ca="1">INDEX(FGA_COEFFS,1,1)+Z1696*INDEX(FGA_COEFFS,1,2)+Y1696*INDEX(FGA_COEFFS,1,3)+R1696*INDEX(FGA_COEFFS,1,4)+Q1697*INDEX(FGA_COEFFS,1,5)+S1696*INDEX(FGA_COEFFS,1,6)+T1697*INDEX(FGA_COEFFS,1,7)+M1697*INDEX(FGA_COEFFS,1,8)+Y1700*Y1701</f>
        <v>#N/A</v>
      </c>
      <c r="AD1696" s="223" t="e">
        <f ca="1">INDEX(THREEPTA_COEFFS,1,1)+AC1696*INDEX(THREEPTA_COEFFS,1,2)+J1696*INDEX(THREEPTA_COEFFS,1,3)+AA1696*INDEX(THREEPTA_COEFFS,1,4)+K1696*INDEX(THREEPTA_COEFFS,1,5)+L1697*INDEX(THREEPTA_COEFFS,1,6)+Z1700*Z1701</f>
        <v>#N/A</v>
      </c>
      <c r="AE1696" s="223" t="e">
        <f ca="1">INDEX(THREEPTPCT_COEFFS,1,1)+K1696*INDEX(THREEPTPCT_COEFFS,1,2)+L1697*INDEX(THREEPTPCT_COEFFS,1,3)+AA1700*AA1701</f>
        <v>#N/A</v>
      </c>
      <c r="AF1696" s="55" t="e">
        <f t="shared" ref="AF1696:AF1697" ca="1" si="2924">AC1696-AD1696</f>
        <v>#N/A</v>
      </c>
      <c r="AG1696" s="223" t="e">
        <f ca="1">INDEX(TWOPTPCT_COEFFS,1,1)+AB1696*INDEX(TWOPTPCT_COEFFS,1,2)+I1697*INDEX(TWOPTPCT_COEFFS,1,3)+G1697*INDEX(TWOPTPCT_COEFFS,1,4)+L1697*INDEX(TWOPTPCT_COEFFS,1,5)+AB1700*AB1701</f>
        <v>#N/A</v>
      </c>
      <c r="AH1696" s="223" t="e">
        <f ca="1">INDEX(FTA_COEFFS,1,1)+O1696*INDEX(FTA_COEFFS,1,2)+N1697*INDEX(FTA_COEFFS,1,3)+(Q1696+R1696)*INDEX(FTA_COEFFS,1,4)+(Q1697+R1697)*INDEX(FTA_COEFFS,1,5)+M1697*INDEX(FTA_COEFFS,1,6)+AC1700*AC1701</f>
        <v>#N/A</v>
      </c>
      <c r="AI1696" s="223" t="e">
        <f ca="1">INDEX(FTPCT_COEFFS,1,1)+P1696*INDEX(FTPCT_COEFFS,1,2)+F1696*INDEX(FTPCT_COEFFS,1,3)+G1697*INDEX(FTPCT_COEFFS,1,4)+AD1700*AD1701</f>
        <v>#N/A</v>
      </c>
      <c r="AJ1696" s="338" t="e">
        <f t="shared" ref="AJ1696:AJ1697" ca="1" si="2925">AD1696*AE1696/100+AF1696*AG1696+AH1696*AI1696/100</f>
        <v>#N/A</v>
      </c>
      <c r="AK1696" s="55"/>
      <c r="AL1696" s="55"/>
      <c r="AM1696" s="55"/>
      <c r="AN1696" s="55"/>
      <c r="AO1696" s="55"/>
      <c r="AP1696" s="55"/>
      <c r="AQ1696" s="55"/>
      <c r="AR1696" s="55"/>
    </row>
    <row r="1697" spans="1:45" x14ac:dyDescent="0.3">
      <c r="B1697" s="54" t="s">
        <v>175</v>
      </c>
      <c r="C1697" s="54">
        <f>C1690</f>
        <v>0</v>
      </c>
      <c r="D1697" s="56" t="e">
        <f t="shared" ca="1" si="2917"/>
        <v>#N/A</v>
      </c>
      <c r="E1697" s="52" t="e">
        <f t="shared" ref="E1697:W1697" si="2926">E1690</f>
        <v>#N/A</v>
      </c>
      <c r="F1697" s="52" t="e">
        <f t="shared" si="2926"/>
        <v>#N/A</v>
      </c>
      <c r="G1697" s="52" t="e">
        <f t="shared" si="2926"/>
        <v>#N/A</v>
      </c>
      <c r="H1697" s="52" t="e">
        <f t="shared" si="2926"/>
        <v>#N/A</v>
      </c>
      <c r="I1697" s="52" t="e">
        <f t="shared" si="2926"/>
        <v>#N/A</v>
      </c>
      <c r="J1697" s="52" t="e">
        <f t="shared" si="2926"/>
        <v>#N/A</v>
      </c>
      <c r="K1697" s="52" t="e">
        <f t="shared" si="2926"/>
        <v>#N/A</v>
      </c>
      <c r="L1697" s="52" t="e">
        <f t="shared" si="2926"/>
        <v>#N/A</v>
      </c>
      <c r="M1697" s="52" t="e">
        <f t="shared" si="2926"/>
        <v>#N/A</v>
      </c>
      <c r="N1697" s="52" t="e">
        <f t="shared" si="2926"/>
        <v>#N/A</v>
      </c>
      <c r="O1697" s="52" t="e">
        <f t="shared" si="2926"/>
        <v>#N/A</v>
      </c>
      <c r="P1697" s="52" t="e">
        <f t="shared" si="2926"/>
        <v>#N/A</v>
      </c>
      <c r="Q1697" s="52" t="e">
        <f t="shared" si="2926"/>
        <v>#N/A</v>
      </c>
      <c r="R1697" s="52" t="e">
        <f t="shared" si="2926"/>
        <v>#N/A</v>
      </c>
      <c r="S1697" s="52" t="e">
        <f t="shared" si="2926"/>
        <v>#N/A</v>
      </c>
      <c r="T1697" s="52" t="e">
        <f t="shared" si="2926"/>
        <v>#N/A</v>
      </c>
      <c r="U1697" s="52" t="e">
        <f t="shared" si="2926"/>
        <v>#N/A</v>
      </c>
      <c r="V1697" s="52" t="e">
        <f t="shared" si="2926"/>
        <v>#N/A</v>
      </c>
      <c r="W1697" s="52" t="e">
        <f t="shared" si="2926"/>
        <v>#N/A</v>
      </c>
      <c r="X1697" s="55" t="e">
        <f t="shared" si="2919"/>
        <v>#N/A</v>
      </c>
      <c r="Y1697" s="55" t="e">
        <f t="shared" si="2920"/>
        <v>#N/A</v>
      </c>
      <c r="Z1697" s="55" t="e">
        <f t="shared" ref="Z1697" si="2927">Z1696</f>
        <v>#N/A</v>
      </c>
      <c r="AA1697" s="55" t="e">
        <f t="shared" si="2922"/>
        <v>#N/A</v>
      </c>
      <c r="AB1697" s="336" t="e">
        <f t="shared" si="2923"/>
        <v>#N/A</v>
      </c>
      <c r="AC1697" s="223" t="e">
        <f ca="1">INDEX(FGA_COEFFS,1,1)+Z1697*INDEX(FGA_COEFFS,1,2)+Y1697*INDEX(FGA_COEFFS,1,3)+R1697*INDEX(FGA_COEFFS,1,4)+Q1696*INDEX(FGA_COEFFS,1,5)+S1697*INDEX(FGA_COEFFS,1,6)+T1696*INDEX(FGA_COEFFS,1,7)+M1696*INDEX(FGA_COEFFS,1,8)+Y1700*Y1702</f>
        <v>#N/A</v>
      </c>
      <c r="AD1697" s="223" t="e">
        <f ca="1">INDEX(THREEPTA_COEFFS,1,1)+AC1697*INDEX(THREEPTA_COEFFS,1,2)+J1697*INDEX(THREEPTA_COEFFS,1,3)+AA1697*INDEX(THREEPTA_COEFFS,1,4)+K1697*INDEX(THREEPTA_COEFFS,1,5)+L1696*INDEX(THREEPTA_COEFFS,1,6)+Z1700*Z1702</f>
        <v>#N/A</v>
      </c>
      <c r="AE1697" s="223" t="e">
        <f ca="1">INDEX(THREEPTPCT_COEFFS,1,1)+K1697*INDEX(THREEPTPCT_COEFFS,1,2)+L1696*INDEX(THREEPTPCT_COEFFS,1,3)+AA1700*AA1702</f>
        <v>#N/A</v>
      </c>
      <c r="AF1697" s="55" t="e">
        <f t="shared" ca="1" si="2924"/>
        <v>#N/A</v>
      </c>
      <c r="AG1697" s="223" t="e">
        <f ca="1">INDEX(TWOPTPCT_COEFFS,1,1)+AB1697*INDEX(TWOPTPCT_COEFFS,1,2)+I1696*INDEX(TWOPTPCT_COEFFS,1,3)+G1696*INDEX(TWOPTPCT_COEFFS,1,4)+L1696*INDEX(TWOPTPCT_COEFFS,1,5)+AB1700*AB1702</f>
        <v>#N/A</v>
      </c>
      <c r="AH1697" s="223" t="e">
        <f ca="1">INDEX(FTA_COEFFS,1,1)+O1697*INDEX(FTA_COEFFS,1,2)+N1696*INDEX(FTA_COEFFS,1,3)+(Q1697+R1697)*INDEX(FTA_COEFFS,1,4)+(Q1696+R1696)*INDEX(FTA_COEFFS,1,5)+M1696*INDEX(FTA_COEFFS,1,6)+AC1700*AC1702</f>
        <v>#N/A</v>
      </c>
      <c r="AI1697" s="223" t="e">
        <f ca="1">INDEX(FTPCT_COEFFS,1,1)+P1697*INDEX(FTPCT_COEFFS,1,2)+F1697*INDEX(FTPCT_COEFFS,1,3)+G1696*INDEX(FTPCT_COEFFS,1,4)+AD1700*AD1702</f>
        <v>#N/A</v>
      </c>
      <c r="AJ1697" s="338" t="e">
        <f t="shared" ca="1" si="2925"/>
        <v>#N/A</v>
      </c>
      <c r="AK1697" s="55"/>
      <c r="AL1697" s="55"/>
      <c r="AM1697" s="55"/>
      <c r="AN1697" s="55"/>
      <c r="AO1697" s="55"/>
      <c r="AP1697" s="55"/>
      <c r="AQ1697" s="55"/>
      <c r="AR1697" s="55"/>
    </row>
    <row r="1698" spans="1:45" x14ac:dyDescent="0.3">
      <c r="A1698" s="54" t="e">
        <f ca="1">IF(D1696&gt;(D1697+(AVERAGE(V1696,W1696)-AVERAGE(V1697,W1697))/2)+2.5,C1696,IF(D1697&gt;(D1696+(AVERAGE(V1697,W1697)-AVERAGE(V1696,W1696))/2)+2.5,C1697,"Close"))</f>
        <v>#N/A</v>
      </c>
      <c r="B1698" s="64" t="e">
        <f ca="1">IF(D1697&gt;D1696,C1697,C1696)</f>
        <v>#N/A</v>
      </c>
      <c r="D1698" s="56"/>
      <c r="X1698" s="55"/>
      <c r="Y1698" s="55"/>
      <c r="Z1698" s="55"/>
      <c r="AA1698" s="55"/>
      <c r="AB1698" s="55"/>
      <c r="AC1698" s="337"/>
      <c r="AD1698" s="337"/>
      <c r="AE1698" s="337"/>
      <c r="AF1698" s="337"/>
      <c r="AG1698" s="337"/>
      <c r="AH1698" s="337"/>
      <c r="AI1698" s="337"/>
      <c r="AJ1698" s="337"/>
      <c r="AK1698" s="337"/>
      <c r="AL1698" s="337"/>
      <c r="AM1698" s="55"/>
      <c r="AN1698" s="55"/>
      <c r="AO1698" s="55"/>
      <c r="AP1698" s="55"/>
      <c r="AQ1698" s="55"/>
      <c r="AR1698" s="55"/>
      <c r="AS1698" s="55"/>
    </row>
    <row r="1699" spans="1:45" x14ac:dyDescent="0.3">
      <c r="X1699" s="54" t="s">
        <v>1305</v>
      </c>
      <c r="Y1699" s="54" t="s">
        <v>128</v>
      </c>
      <c r="Z1699" s="54" t="s">
        <v>157</v>
      </c>
      <c r="AA1699" s="54" t="s">
        <v>151</v>
      </c>
      <c r="AB1699" s="54" t="s">
        <v>1327</v>
      </c>
      <c r="AC1699" s="54" t="s">
        <v>129</v>
      </c>
      <c r="AD1699" s="54" t="s">
        <v>116</v>
      </c>
      <c r="AE1699" s="54"/>
      <c r="AF1699" s="54"/>
      <c r="AG1699" s="54"/>
      <c r="AH1699" s="54"/>
      <c r="AI1699" s="54"/>
      <c r="AJ1699" s="54"/>
      <c r="AK1699" s="54"/>
      <c r="AL1699" s="54"/>
      <c r="AM1699" s="54"/>
      <c r="AN1699" s="54"/>
      <c r="AO1699" s="54"/>
      <c r="AP1699" s="54"/>
      <c r="AQ1699" s="54"/>
      <c r="AR1699" s="54"/>
      <c r="AS1699" s="54"/>
    </row>
    <row r="1700" spans="1:45" x14ac:dyDescent="0.3">
      <c r="X1700" s="54"/>
      <c r="Y1700" s="54">
        <f t="shared" ref="Y1700:AD1700" si="2928">Y1693</f>
        <v>6.4436999999999998</v>
      </c>
      <c r="Z1700" s="54">
        <f t="shared" si="2928"/>
        <v>4.9371</v>
      </c>
      <c r="AA1700" s="54">
        <f t="shared" si="2928"/>
        <v>11.350300000000001</v>
      </c>
      <c r="AB1700" s="54">
        <f t="shared" si="2928"/>
        <v>7.1900000000000006E-2</v>
      </c>
      <c r="AC1700" s="54">
        <f t="shared" si="2928"/>
        <v>6.2766000000000002</v>
      </c>
      <c r="AD1700" s="54">
        <f t="shared" si="2928"/>
        <v>11.042999999999999</v>
      </c>
      <c r="AE1700" s="54"/>
      <c r="AF1700" s="336"/>
      <c r="AG1700" s="336"/>
      <c r="AH1700" s="336"/>
      <c r="AI1700" s="54"/>
      <c r="AJ1700" s="54"/>
      <c r="AK1700" s="54"/>
      <c r="AL1700" s="54"/>
      <c r="AM1700" s="54"/>
      <c r="AN1700" s="54"/>
      <c r="AO1700" s="54"/>
      <c r="AP1700" s="54"/>
      <c r="AQ1700" s="54"/>
      <c r="AR1700" s="54"/>
      <c r="AS1700" s="54"/>
    </row>
    <row r="1701" spans="1:45" x14ac:dyDescent="0.3">
      <c r="D1701" s="56"/>
      <c r="X1701" s="336"/>
      <c r="Y1701" s="336">
        <f t="shared" ca="1" si="2880"/>
        <v>-0.92447737736588043</v>
      </c>
      <c r="Z1701" s="336">
        <f t="shared" ca="1" si="2880"/>
        <v>-1.0977225826237218</v>
      </c>
      <c r="AA1701" s="336">
        <f t="shared" ca="1" si="2880"/>
        <v>-9.0630864179121959E-3</v>
      </c>
      <c r="AB1701" s="336">
        <f t="shared" ca="1" si="2880"/>
        <v>0.71434350723332385</v>
      </c>
      <c r="AC1701" s="336">
        <f t="shared" ca="1" si="2880"/>
        <v>-1.1079306298911478</v>
      </c>
      <c r="AD1701" s="336">
        <f t="shared" ca="1" si="2880"/>
        <v>-0.97301160246915053</v>
      </c>
      <c r="AE1701" s="336"/>
      <c r="AF1701" s="336"/>
      <c r="AG1701" s="336"/>
      <c r="AH1701" s="336"/>
      <c r="AI1701" s="54"/>
      <c r="AJ1701" s="54"/>
      <c r="AK1701" s="54"/>
      <c r="AL1701" s="336"/>
      <c r="AM1701" s="336"/>
      <c r="AN1701" s="336"/>
      <c r="AO1701" s="336"/>
      <c r="AP1701" s="54"/>
      <c r="AQ1701" s="336"/>
      <c r="AR1701" s="336"/>
      <c r="AS1701" s="336"/>
    </row>
    <row r="1702" spans="1:45" x14ac:dyDescent="0.3">
      <c r="C1702" s="54"/>
      <c r="D1702" s="56"/>
      <c r="Y1702" s="336">
        <f t="shared" ca="1" si="2880"/>
        <v>-2.6294501618047078E-3</v>
      </c>
      <c r="Z1702" s="336">
        <f t="shared" ca="1" si="2880"/>
        <v>-0.57661877053887678</v>
      </c>
      <c r="AA1702" s="336">
        <f t="shared" ca="1" si="2880"/>
        <v>2.5374436040182649E-2</v>
      </c>
      <c r="AB1702" s="336">
        <f t="shared" ca="1" si="2880"/>
        <v>1.4415238132278181</v>
      </c>
      <c r="AC1702" s="336">
        <f t="shared" ca="1" si="2880"/>
        <v>-0.39880383875953446</v>
      </c>
      <c r="AD1702" s="336">
        <f t="shared" ca="1" si="2880"/>
        <v>1.4159562042886886</v>
      </c>
      <c r="AE1702" s="55"/>
      <c r="AF1702" s="55"/>
      <c r="AG1702" s="55"/>
      <c r="AH1702" s="55"/>
      <c r="AI1702" s="55"/>
      <c r="AJ1702" s="55"/>
      <c r="AK1702" s="55"/>
      <c r="AL1702" s="55"/>
      <c r="AM1702" s="55"/>
      <c r="AN1702" s="55"/>
      <c r="AO1702" s="55"/>
      <c r="AP1702" s="55"/>
      <c r="AQ1702" s="55"/>
      <c r="AR1702" s="55"/>
      <c r="AS1702" s="55"/>
    </row>
    <row r="1703" spans="1:45" x14ac:dyDescent="0.3">
      <c r="B1703" s="54" t="s">
        <v>172</v>
      </c>
      <c r="C1703" s="53">
        <f>C1696</f>
        <v>0</v>
      </c>
      <c r="D1703" s="56" t="e">
        <f t="shared" ref="D1703:D1704" ca="1" si="2929">AJ1703</f>
        <v>#N/A</v>
      </c>
      <c r="E1703" s="52" t="e">
        <f t="shared" ref="E1703:W1703" si="2930">E1696</f>
        <v>#N/A</v>
      </c>
      <c r="F1703" s="52" t="e">
        <f t="shared" si="2930"/>
        <v>#N/A</v>
      </c>
      <c r="G1703" s="52" t="e">
        <f t="shared" si="2930"/>
        <v>#N/A</v>
      </c>
      <c r="H1703" s="52" t="e">
        <f t="shared" si="2930"/>
        <v>#N/A</v>
      </c>
      <c r="I1703" s="52" t="e">
        <f t="shared" si="2930"/>
        <v>#N/A</v>
      </c>
      <c r="J1703" s="52" t="e">
        <f t="shared" si="2930"/>
        <v>#N/A</v>
      </c>
      <c r="K1703" s="52" t="e">
        <f t="shared" si="2930"/>
        <v>#N/A</v>
      </c>
      <c r="L1703" s="52" t="e">
        <f t="shared" si="2930"/>
        <v>#N/A</v>
      </c>
      <c r="M1703" s="52" t="e">
        <f t="shared" si="2930"/>
        <v>#N/A</v>
      </c>
      <c r="N1703" s="52" t="e">
        <f t="shared" si="2930"/>
        <v>#N/A</v>
      </c>
      <c r="O1703" s="52" t="e">
        <f t="shared" si="2930"/>
        <v>#N/A</v>
      </c>
      <c r="P1703" s="52" t="e">
        <f t="shared" si="2930"/>
        <v>#N/A</v>
      </c>
      <c r="Q1703" s="52" t="e">
        <f t="shared" si="2930"/>
        <v>#N/A</v>
      </c>
      <c r="R1703" s="52" t="e">
        <f t="shared" si="2930"/>
        <v>#N/A</v>
      </c>
      <c r="S1703" s="52" t="e">
        <f t="shared" si="2930"/>
        <v>#N/A</v>
      </c>
      <c r="T1703" s="52" t="e">
        <f t="shared" si="2930"/>
        <v>#N/A</v>
      </c>
      <c r="U1703" s="52" t="e">
        <f t="shared" si="2930"/>
        <v>#N/A</v>
      </c>
      <c r="V1703" s="52" t="e">
        <f t="shared" si="2930"/>
        <v>#N/A</v>
      </c>
      <c r="W1703" s="52" t="e">
        <f t="shared" si="2930"/>
        <v>#N/A</v>
      </c>
      <c r="X1703" s="55" t="e">
        <f t="shared" ref="X1703:X1704" si="2931">(H1703-(O1703*P1703)/100-3*(J1703*K1703)/100)/2</f>
        <v>#N/A</v>
      </c>
      <c r="Y1703" s="55" t="e">
        <f t="shared" ref="Y1703:Y1704" si="2932">SUM(X1703,(J1703*K1703/100))/(F1703/100)</f>
        <v>#N/A</v>
      </c>
      <c r="Z1703" s="55" t="e">
        <f t="shared" ref="Z1703" si="2933">U1703*0.5+U1704*0.5</f>
        <v>#N/A</v>
      </c>
      <c r="AA1703" s="55" t="e">
        <f t="shared" ref="AA1703:AA1704" si="2934">J1703/Y1703</f>
        <v>#N/A</v>
      </c>
      <c r="AB1703" s="336" t="e">
        <f t="shared" ref="AB1703:AB1704" si="2935">X1703/(Y1703-J1703)</f>
        <v>#N/A</v>
      </c>
      <c r="AC1703" s="223" t="e">
        <f ca="1">INDEX(FGA_COEFFS,1,1)+Z1703*INDEX(FGA_COEFFS,1,2)+Y1703*INDEX(FGA_COEFFS,1,3)+R1703*INDEX(FGA_COEFFS,1,4)+Q1704*INDEX(FGA_COEFFS,1,5)+S1703*INDEX(FGA_COEFFS,1,6)+T1704*INDEX(FGA_COEFFS,1,7)+M1704*INDEX(FGA_COEFFS,1,8)+Y1707*Y1708</f>
        <v>#N/A</v>
      </c>
      <c r="AD1703" s="223" t="e">
        <f ca="1">INDEX(THREEPTA_COEFFS,1,1)+AC1703*INDEX(THREEPTA_COEFFS,1,2)+J1703*INDEX(THREEPTA_COEFFS,1,3)+AA1703*INDEX(THREEPTA_COEFFS,1,4)+K1703*INDEX(THREEPTA_COEFFS,1,5)+L1704*INDEX(THREEPTA_COEFFS,1,6)+Z1707*Z1708</f>
        <v>#N/A</v>
      </c>
      <c r="AE1703" s="223" t="e">
        <f ca="1">INDEX(THREEPTPCT_COEFFS,1,1)+K1703*INDEX(THREEPTPCT_COEFFS,1,2)+L1704*INDEX(THREEPTPCT_COEFFS,1,3)+AA1707*AA1708</f>
        <v>#N/A</v>
      </c>
      <c r="AF1703" s="55" t="e">
        <f t="shared" ref="AF1703:AF1704" ca="1" si="2936">AC1703-AD1703</f>
        <v>#N/A</v>
      </c>
      <c r="AG1703" s="223" t="e">
        <f ca="1">INDEX(TWOPTPCT_COEFFS,1,1)+AB1703*INDEX(TWOPTPCT_COEFFS,1,2)+I1704*INDEX(TWOPTPCT_COEFFS,1,3)+G1704*INDEX(TWOPTPCT_COEFFS,1,4)+L1704*INDEX(TWOPTPCT_COEFFS,1,5)+AB1707*AB1708</f>
        <v>#N/A</v>
      </c>
      <c r="AH1703" s="223" t="e">
        <f ca="1">INDEX(FTA_COEFFS,1,1)+O1703*INDEX(FTA_COEFFS,1,2)+N1704*INDEX(FTA_COEFFS,1,3)+(Q1703+R1703)*INDEX(FTA_COEFFS,1,4)+(Q1704+R1704)*INDEX(FTA_COEFFS,1,5)+M1704*INDEX(FTA_COEFFS,1,6)+AC1707*AC1708</f>
        <v>#N/A</v>
      </c>
      <c r="AI1703" s="223" t="e">
        <f ca="1">INDEX(FTPCT_COEFFS,1,1)+P1703*INDEX(FTPCT_COEFFS,1,2)+F1703*INDEX(FTPCT_COEFFS,1,3)+G1704*INDEX(FTPCT_COEFFS,1,4)+AD1707*AD1708</f>
        <v>#N/A</v>
      </c>
      <c r="AJ1703" s="338" t="e">
        <f t="shared" ref="AJ1703:AJ1704" ca="1" si="2937">AD1703*AE1703/100+AF1703*AG1703+AH1703*AI1703/100</f>
        <v>#N/A</v>
      </c>
      <c r="AK1703" s="55"/>
      <c r="AL1703" s="55"/>
      <c r="AM1703" s="55"/>
      <c r="AN1703" s="55"/>
      <c r="AO1703" s="55"/>
      <c r="AP1703" s="55"/>
      <c r="AQ1703" s="55"/>
      <c r="AR1703" s="55"/>
    </row>
    <row r="1704" spans="1:45" x14ac:dyDescent="0.3">
      <c r="B1704" s="54" t="s">
        <v>175</v>
      </c>
      <c r="C1704" s="54">
        <f>C1697</f>
        <v>0</v>
      </c>
      <c r="D1704" s="56" t="e">
        <f t="shared" ca="1" si="2929"/>
        <v>#N/A</v>
      </c>
      <c r="E1704" s="52" t="e">
        <f t="shared" ref="E1704:W1704" si="2938">E1697</f>
        <v>#N/A</v>
      </c>
      <c r="F1704" s="52" t="e">
        <f t="shared" si="2938"/>
        <v>#N/A</v>
      </c>
      <c r="G1704" s="52" t="e">
        <f t="shared" si="2938"/>
        <v>#N/A</v>
      </c>
      <c r="H1704" s="52" t="e">
        <f t="shared" si="2938"/>
        <v>#N/A</v>
      </c>
      <c r="I1704" s="52" t="e">
        <f t="shared" si="2938"/>
        <v>#N/A</v>
      </c>
      <c r="J1704" s="52" t="e">
        <f t="shared" si="2938"/>
        <v>#N/A</v>
      </c>
      <c r="K1704" s="52" t="e">
        <f t="shared" si="2938"/>
        <v>#N/A</v>
      </c>
      <c r="L1704" s="52" t="e">
        <f t="shared" si="2938"/>
        <v>#N/A</v>
      </c>
      <c r="M1704" s="52" t="e">
        <f t="shared" si="2938"/>
        <v>#N/A</v>
      </c>
      <c r="N1704" s="52" t="e">
        <f t="shared" si="2938"/>
        <v>#N/A</v>
      </c>
      <c r="O1704" s="52" t="e">
        <f t="shared" si="2938"/>
        <v>#N/A</v>
      </c>
      <c r="P1704" s="52" t="e">
        <f t="shared" si="2938"/>
        <v>#N/A</v>
      </c>
      <c r="Q1704" s="52" t="e">
        <f t="shared" si="2938"/>
        <v>#N/A</v>
      </c>
      <c r="R1704" s="52" t="e">
        <f t="shared" si="2938"/>
        <v>#N/A</v>
      </c>
      <c r="S1704" s="52" t="e">
        <f t="shared" si="2938"/>
        <v>#N/A</v>
      </c>
      <c r="T1704" s="52" t="e">
        <f t="shared" si="2938"/>
        <v>#N/A</v>
      </c>
      <c r="U1704" s="52" t="e">
        <f t="shared" si="2938"/>
        <v>#N/A</v>
      </c>
      <c r="V1704" s="52" t="e">
        <f t="shared" si="2938"/>
        <v>#N/A</v>
      </c>
      <c r="W1704" s="52" t="e">
        <f t="shared" si="2938"/>
        <v>#N/A</v>
      </c>
      <c r="X1704" s="55" t="e">
        <f t="shared" si="2931"/>
        <v>#N/A</v>
      </c>
      <c r="Y1704" s="55" t="e">
        <f t="shared" si="2932"/>
        <v>#N/A</v>
      </c>
      <c r="Z1704" s="55" t="e">
        <f t="shared" ref="Z1704" si="2939">Z1703</f>
        <v>#N/A</v>
      </c>
      <c r="AA1704" s="55" t="e">
        <f t="shared" si="2934"/>
        <v>#N/A</v>
      </c>
      <c r="AB1704" s="336" t="e">
        <f t="shared" si="2935"/>
        <v>#N/A</v>
      </c>
      <c r="AC1704" s="223" t="e">
        <f ca="1">INDEX(FGA_COEFFS,1,1)+Z1704*INDEX(FGA_COEFFS,1,2)+Y1704*INDEX(FGA_COEFFS,1,3)+R1704*INDEX(FGA_COEFFS,1,4)+Q1703*INDEX(FGA_COEFFS,1,5)+S1704*INDEX(FGA_COEFFS,1,6)+T1703*INDEX(FGA_COEFFS,1,7)+M1703*INDEX(FGA_COEFFS,1,8)+Y1707*Y1709</f>
        <v>#N/A</v>
      </c>
      <c r="AD1704" s="223" t="e">
        <f ca="1">INDEX(THREEPTA_COEFFS,1,1)+AC1704*INDEX(THREEPTA_COEFFS,1,2)+J1704*INDEX(THREEPTA_COEFFS,1,3)+AA1704*INDEX(THREEPTA_COEFFS,1,4)+K1704*INDEX(THREEPTA_COEFFS,1,5)+L1703*INDEX(THREEPTA_COEFFS,1,6)+Z1707*Z1709</f>
        <v>#N/A</v>
      </c>
      <c r="AE1704" s="223" t="e">
        <f ca="1">INDEX(THREEPTPCT_COEFFS,1,1)+K1704*INDEX(THREEPTPCT_COEFFS,1,2)+L1703*INDEX(THREEPTPCT_COEFFS,1,3)+AA1707*AA1709</f>
        <v>#N/A</v>
      </c>
      <c r="AF1704" s="55" t="e">
        <f t="shared" ca="1" si="2936"/>
        <v>#N/A</v>
      </c>
      <c r="AG1704" s="223" t="e">
        <f ca="1">INDEX(TWOPTPCT_COEFFS,1,1)+AB1704*INDEX(TWOPTPCT_COEFFS,1,2)+I1703*INDEX(TWOPTPCT_COEFFS,1,3)+G1703*INDEX(TWOPTPCT_COEFFS,1,4)+L1703*INDEX(TWOPTPCT_COEFFS,1,5)+AB1707*AB1709</f>
        <v>#N/A</v>
      </c>
      <c r="AH1704" s="223" t="e">
        <f ca="1">INDEX(FTA_COEFFS,1,1)+O1704*INDEX(FTA_COEFFS,1,2)+N1703*INDEX(FTA_COEFFS,1,3)+(Q1704+R1704)*INDEX(FTA_COEFFS,1,4)+(Q1703+R1703)*INDEX(FTA_COEFFS,1,5)+M1703*INDEX(FTA_COEFFS,1,6)+AC1707*AC1709</f>
        <v>#N/A</v>
      </c>
      <c r="AI1704" s="223" t="e">
        <f ca="1">INDEX(FTPCT_COEFFS,1,1)+P1704*INDEX(FTPCT_COEFFS,1,2)+F1704*INDEX(FTPCT_COEFFS,1,3)+G1703*INDEX(FTPCT_COEFFS,1,4)+AD1707*AD1709</f>
        <v>#N/A</v>
      </c>
      <c r="AJ1704" s="338" t="e">
        <f t="shared" ca="1" si="2937"/>
        <v>#N/A</v>
      </c>
      <c r="AK1704" s="55"/>
      <c r="AL1704" s="55"/>
      <c r="AM1704" s="55"/>
      <c r="AN1704" s="55"/>
      <c r="AO1704" s="55"/>
      <c r="AP1704" s="55"/>
      <c r="AQ1704" s="55"/>
      <c r="AR1704" s="55"/>
    </row>
    <row r="1705" spans="1:45" x14ac:dyDescent="0.3">
      <c r="A1705" s="54" t="e">
        <f ca="1">IF(D1703&gt;(D1704+(AVERAGE(V1703,W1703)-AVERAGE(V1704,W1704))/2)+2.5,C1703,IF(D1704&gt;(D1703+(AVERAGE(V1704,W1704)-AVERAGE(V1703,W1703))/2)+2.5,C1704,"Close"))</f>
        <v>#N/A</v>
      </c>
      <c r="B1705" s="64" t="e">
        <f ca="1">IF(D1704&gt;D1703,C1704,C1703)</f>
        <v>#N/A</v>
      </c>
      <c r="D1705" s="56"/>
      <c r="X1705" s="55"/>
      <c r="Y1705" s="55"/>
      <c r="Z1705" s="55"/>
      <c r="AA1705" s="55"/>
      <c r="AB1705" s="55"/>
      <c r="AC1705" s="337"/>
      <c r="AD1705" s="337"/>
      <c r="AE1705" s="337"/>
      <c r="AF1705" s="337"/>
      <c r="AG1705" s="337"/>
      <c r="AH1705" s="337"/>
      <c r="AI1705" s="337"/>
      <c r="AJ1705" s="337"/>
      <c r="AK1705" s="337"/>
      <c r="AL1705" s="337"/>
      <c r="AM1705" s="55"/>
      <c r="AN1705" s="55"/>
      <c r="AO1705" s="55"/>
      <c r="AP1705" s="55"/>
      <c r="AQ1705" s="55"/>
      <c r="AR1705" s="55"/>
      <c r="AS1705" s="55"/>
    </row>
    <row r="1706" spans="1:45" x14ac:dyDescent="0.3">
      <c r="X1706" s="54" t="s">
        <v>1305</v>
      </c>
      <c r="Y1706" s="54" t="s">
        <v>128</v>
      </c>
      <c r="Z1706" s="54" t="s">
        <v>157</v>
      </c>
      <c r="AA1706" s="54" t="s">
        <v>151</v>
      </c>
      <c r="AB1706" s="54" t="s">
        <v>1327</v>
      </c>
      <c r="AC1706" s="54" t="s">
        <v>129</v>
      </c>
      <c r="AD1706" s="54" t="s">
        <v>116</v>
      </c>
      <c r="AE1706" s="54"/>
      <c r="AF1706" s="54"/>
      <c r="AG1706" s="54"/>
      <c r="AH1706" s="54"/>
      <c r="AI1706" s="54"/>
      <c r="AJ1706" s="54"/>
      <c r="AK1706" s="54"/>
      <c r="AL1706" s="54"/>
      <c r="AM1706" s="54"/>
      <c r="AN1706" s="54"/>
      <c r="AO1706" s="54"/>
      <c r="AP1706" s="54"/>
      <c r="AQ1706" s="54"/>
      <c r="AR1706" s="54"/>
      <c r="AS1706" s="54"/>
    </row>
    <row r="1707" spans="1:45" x14ac:dyDescent="0.3">
      <c r="X1707" s="54"/>
      <c r="Y1707" s="54">
        <f t="shared" ref="Y1707:AD1707" si="2940">Y1700</f>
        <v>6.4436999999999998</v>
      </c>
      <c r="Z1707" s="54">
        <f t="shared" si="2940"/>
        <v>4.9371</v>
      </c>
      <c r="AA1707" s="54">
        <f t="shared" si="2940"/>
        <v>11.350300000000001</v>
      </c>
      <c r="AB1707" s="54">
        <f t="shared" si="2940"/>
        <v>7.1900000000000006E-2</v>
      </c>
      <c r="AC1707" s="54">
        <f t="shared" si="2940"/>
        <v>6.2766000000000002</v>
      </c>
      <c r="AD1707" s="54">
        <f t="shared" si="2940"/>
        <v>11.042999999999999</v>
      </c>
      <c r="AE1707" s="54"/>
      <c r="AF1707" s="336"/>
      <c r="AG1707" s="336"/>
      <c r="AH1707" s="336"/>
      <c r="AI1707" s="54"/>
      <c r="AJ1707" s="54"/>
      <c r="AK1707" s="54"/>
      <c r="AL1707" s="54"/>
      <c r="AM1707" s="54"/>
      <c r="AN1707" s="54"/>
      <c r="AO1707" s="54"/>
      <c r="AP1707" s="54"/>
      <c r="AQ1707" s="54"/>
      <c r="AR1707" s="54"/>
      <c r="AS1707" s="54"/>
    </row>
    <row r="1708" spans="1:45" x14ac:dyDescent="0.3">
      <c r="D1708" s="56"/>
      <c r="X1708" s="336"/>
      <c r="Y1708" s="336">
        <f t="shared" ca="1" si="2880"/>
        <v>-1.4562378401827289</v>
      </c>
      <c r="Z1708" s="336">
        <f t="shared" ca="1" si="2880"/>
        <v>-1.1633602656946813</v>
      </c>
      <c r="AA1708" s="336">
        <f t="shared" ca="1" si="2880"/>
        <v>1.3832704822662911E-2</v>
      </c>
      <c r="AB1708" s="336">
        <f t="shared" ca="1" si="2880"/>
        <v>0.21283680316802178</v>
      </c>
      <c r="AC1708" s="336">
        <f t="shared" ca="1" si="2880"/>
        <v>-0.63521457710048634</v>
      </c>
      <c r="AD1708" s="336">
        <f t="shared" ca="1" si="2880"/>
        <v>-5.058653686732071E-2</v>
      </c>
      <c r="AE1708" s="336"/>
      <c r="AF1708" s="336"/>
      <c r="AG1708" s="336"/>
      <c r="AH1708" s="336"/>
      <c r="AI1708" s="54"/>
      <c r="AJ1708" s="54"/>
      <c r="AK1708" s="54"/>
      <c r="AL1708" s="336"/>
      <c r="AM1708" s="336"/>
      <c r="AN1708" s="336"/>
      <c r="AO1708" s="336"/>
      <c r="AP1708" s="54"/>
      <c r="AQ1708" s="336"/>
      <c r="AR1708" s="336"/>
      <c r="AS1708" s="336"/>
    </row>
    <row r="1709" spans="1:45" x14ac:dyDescent="0.3">
      <c r="C1709" s="54"/>
      <c r="D1709" s="56"/>
      <c r="Y1709" s="336">
        <f t="shared" ca="1" si="2880"/>
        <v>1.6168577615491887E-2</v>
      </c>
      <c r="Z1709" s="336">
        <f t="shared" ca="1" si="2880"/>
        <v>1.0103520795127365</v>
      </c>
      <c r="AA1709" s="336">
        <f t="shared" ca="1" si="2880"/>
        <v>-0.5421560736569111</v>
      </c>
      <c r="AB1709" s="336">
        <f t="shared" ca="1" si="2880"/>
        <v>0.69141702848025532</v>
      </c>
      <c r="AC1709" s="336">
        <f t="shared" ca="1" si="2880"/>
        <v>-0.80304972079063197</v>
      </c>
      <c r="AD1709" s="336">
        <f t="shared" ca="1" si="2880"/>
        <v>3.1492820953779864E-4</v>
      </c>
      <c r="AE1709" s="55"/>
      <c r="AF1709" s="55"/>
      <c r="AG1709" s="55"/>
      <c r="AH1709" s="55"/>
      <c r="AI1709" s="55"/>
      <c r="AJ1709" s="55"/>
      <c r="AK1709" s="55"/>
      <c r="AL1709" s="55"/>
      <c r="AM1709" s="55"/>
      <c r="AN1709" s="55"/>
      <c r="AO1709" s="55"/>
      <c r="AP1709" s="55"/>
      <c r="AQ1709" s="55"/>
      <c r="AR1709" s="55"/>
      <c r="AS1709" s="55"/>
    </row>
    <row r="1710" spans="1:45" x14ac:dyDescent="0.3">
      <c r="B1710" s="54" t="s">
        <v>172</v>
      </c>
      <c r="C1710" s="53">
        <f>C1703</f>
        <v>0</v>
      </c>
      <c r="D1710" s="56" t="e">
        <f t="shared" ref="D1710:D1711" ca="1" si="2941">AJ1710</f>
        <v>#N/A</v>
      </c>
      <c r="E1710" s="52" t="e">
        <f t="shared" ref="E1710:W1710" si="2942">E1703</f>
        <v>#N/A</v>
      </c>
      <c r="F1710" s="52" t="e">
        <f t="shared" si="2942"/>
        <v>#N/A</v>
      </c>
      <c r="G1710" s="52" t="e">
        <f t="shared" si="2942"/>
        <v>#N/A</v>
      </c>
      <c r="H1710" s="52" t="e">
        <f t="shared" si="2942"/>
        <v>#N/A</v>
      </c>
      <c r="I1710" s="52" t="e">
        <f t="shared" si="2942"/>
        <v>#N/A</v>
      </c>
      <c r="J1710" s="52" t="e">
        <f t="shared" si="2942"/>
        <v>#N/A</v>
      </c>
      <c r="K1710" s="52" t="e">
        <f t="shared" si="2942"/>
        <v>#N/A</v>
      </c>
      <c r="L1710" s="52" t="e">
        <f t="shared" si="2942"/>
        <v>#N/A</v>
      </c>
      <c r="M1710" s="52" t="e">
        <f t="shared" si="2942"/>
        <v>#N/A</v>
      </c>
      <c r="N1710" s="52" t="e">
        <f t="shared" si="2942"/>
        <v>#N/A</v>
      </c>
      <c r="O1710" s="52" t="e">
        <f t="shared" si="2942"/>
        <v>#N/A</v>
      </c>
      <c r="P1710" s="52" t="e">
        <f t="shared" si="2942"/>
        <v>#N/A</v>
      </c>
      <c r="Q1710" s="52" t="e">
        <f t="shared" si="2942"/>
        <v>#N/A</v>
      </c>
      <c r="R1710" s="52" t="e">
        <f t="shared" si="2942"/>
        <v>#N/A</v>
      </c>
      <c r="S1710" s="52" t="e">
        <f t="shared" si="2942"/>
        <v>#N/A</v>
      </c>
      <c r="T1710" s="52" t="e">
        <f t="shared" si="2942"/>
        <v>#N/A</v>
      </c>
      <c r="U1710" s="52" t="e">
        <f t="shared" si="2942"/>
        <v>#N/A</v>
      </c>
      <c r="V1710" s="52" t="e">
        <f t="shared" si="2942"/>
        <v>#N/A</v>
      </c>
      <c r="W1710" s="52" t="e">
        <f t="shared" si="2942"/>
        <v>#N/A</v>
      </c>
      <c r="X1710" s="55" t="e">
        <f t="shared" ref="X1710:X1711" si="2943">(H1710-(O1710*P1710)/100-3*(J1710*K1710)/100)/2</f>
        <v>#N/A</v>
      </c>
      <c r="Y1710" s="55" t="e">
        <f t="shared" ref="Y1710:Y1711" si="2944">SUM(X1710,(J1710*K1710/100))/(F1710/100)</f>
        <v>#N/A</v>
      </c>
      <c r="Z1710" s="55" t="e">
        <f t="shared" ref="Z1710" si="2945">U1710*0.5+U1711*0.5</f>
        <v>#N/A</v>
      </c>
      <c r="AA1710" s="55" t="e">
        <f t="shared" ref="AA1710:AA1711" si="2946">J1710/Y1710</f>
        <v>#N/A</v>
      </c>
      <c r="AB1710" s="336" t="e">
        <f t="shared" ref="AB1710:AB1711" si="2947">X1710/(Y1710-J1710)</f>
        <v>#N/A</v>
      </c>
      <c r="AC1710" s="223" t="e">
        <f ca="1">INDEX(FGA_COEFFS,1,1)+Z1710*INDEX(FGA_COEFFS,1,2)+Y1710*INDEX(FGA_COEFFS,1,3)+R1710*INDEX(FGA_COEFFS,1,4)+Q1711*INDEX(FGA_COEFFS,1,5)+S1710*INDEX(FGA_COEFFS,1,6)+T1711*INDEX(FGA_COEFFS,1,7)+M1711*INDEX(FGA_COEFFS,1,8)+Y1714*Y1715</f>
        <v>#N/A</v>
      </c>
      <c r="AD1710" s="223" t="e">
        <f ca="1">INDEX(THREEPTA_COEFFS,1,1)+AC1710*INDEX(THREEPTA_COEFFS,1,2)+J1710*INDEX(THREEPTA_COEFFS,1,3)+AA1710*INDEX(THREEPTA_COEFFS,1,4)+K1710*INDEX(THREEPTA_COEFFS,1,5)+L1711*INDEX(THREEPTA_COEFFS,1,6)+Z1714*Z1715</f>
        <v>#N/A</v>
      </c>
      <c r="AE1710" s="223" t="e">
        <f ca="1">INDEX(THREEPTPCT_COEFFS,1,1)+K1710*INDEX(THREEPTPCT_COEFFS,1,2)+L1711*INDEX(THREEPTPCT_COEFFS,1,3)+AA1714*AA1715</f>
        <v>#N/A</v>
      </c>
      <c r="AF1710" s="55" t="e">
        <f t="shared" ref="AF1710:AF1711" ca="1" si="2948">AC1710-AD1710</f>
        <v>#N/A</v>
      </c>
      <c r="AG1710" s="223" t="e">
        <f ca="1">INDEX(TWOPTPCT_COEFFS,1,1)+AB1710*INDEX(TWOPTPCT_COEFFS,1,2)+I1711*INDEX(TWOPTPCT_COEFFS,1,3)+G1711*INDEX(TWOPTPCT_COEFFS,1,4)+L1711*INDEX(TWOPTPCT_COEFFS,1,5)+AB1714*AB1715</f>
        <v>#N/A</v>
      </c>
      <c r="AH1710" s="223" t="e">
        <f ca="1">INDEX(FTA_COEFFS,1,1)+O1710*INDEX(FTA_COEFFS,1,2)+N1711*INDEX(FTA_COEFFS,1,3)+(Q1710+R1710)*INDEX(FTA_COEFFS,1,4)+(Q1711+R1711)*INDEX(FTA_COEFFS,1,5)+M1711*INDEX(FTA_COEFFS,1,6)+AC1714*AC1715</f>
        <v>#N/A</v>
      </c>
      <c r="AI1710" s="223" t="e">
        <f ca="1">INDEX(FTPCT_COEFFS,1,1)+P1710*INDEX(FTPCT_COEFFS,1,2)+F1710*INDEX(FTPCT_COEFFS,1,3)+G1711*INDEX(FTPCT_COEFFS,1,4)+AD1714*AD1715</f>
        <v>#N/A</v>
      </c>
      <c r="AJ1710" s="338" t="e">
        <f t="shared" ref="AJ1710:AJ1711" ca="1" si="2949">AD1710*AE1710/100+AF1710*AG1710+AH1710*AI1710/100</f>
        <v>#N/A</v>
      </c>
      <c r="AK1710" s="55"/>
      <c r="AL1710" s="55"/>
      <c r="AM1710" s="55"/>
      <c r="AN1710" s="55"/>
      <c r="AO1710" s="55"/>
      <c r="AP1710" s="55"/>
      <c r="AQ1710" s="55"/>
      <c r="AR1710" s="55"/>
    </row>
    <row r="1711" spans="1:45" x14ac:dyDescent="0.3">
      <c r="B1711" s="54" t="s">
        <v>175</v>
      </c>
      <c r="C1711" s="54">
        <f>C1704</f>
        <v>0</v>
      </c>
      <c r="D1711" s="56" t="e">
        <f t="shared" ca="1" si="2941"/>
        <v>#N/A</v>
      </c>
      <c r="E1711" s="52" t="e">
        <f t="shared" ref="E1711:W1711" si="2950">E1704</f>
        <v>#N/A</v>
      </c>
      <c r="F1711" s="52" t="e">
        <f t="shared" si="2950"/>
        <v>#N/A</v>
      </c>
      <c r="G1711" s="52" t="e">
        <f t="shared" si="2950"/>
        <v>#N/A</v>
      </c>
      <c r="H1711" s="52" t="e">
        <f t="shared" si="2950"/>
        <v>#N/A</v>
      </c>
      <c r="I1711" s="52" t="e">
        <f t="shared" si="2950"/>
        <v>#N/A</v>
      </c>
      <c r="J1711" s="52" t="e">
        <f t="shared" si="2950"/>
        <v>#N/A</v>
      </c>
      <c r="K1711" s="52" t="e">
        <f t="shared" si="2950"/>
        <v>#N/A</v>
      </c>
      <c r="L1711" s="52" t="e">
        <f t="shared" si="2950"/>
        <v>#N/A</v>
      </c>
      <c r="M1711" s="52" t="e">
        <f t="shared" si="2950"/>
        <v>#N/A</v>
      </c>
      <c r="N1711" s="52" t="e">
        <f t="shared" si="2950"/>
        <v>#N/A</v>
      </c>
      <c r="O1711" s="52" t="e">
        <f t="shared" si="2950"/>
        <v>#N/A</v>
      </c>
      <c r="P1711" s="52" t="e">
        <f t="shared" si="2950"/>
        <v>#N/A</v>
      </c>
      <c r="Q1711" s="52" t="e">
        <f t="shared" si="2950"/>
        <v>#N/A</v>
      </c>
      <c r="R1711" s="52" t="e">
        <f t="shared" si="2950"/>
        <v>#N/A</v>
      </c>
      <c r="S1711" s="52" t="e">
        <f t="shared" si="2950"/>
        <v>#N/A</v>
      </c>
      <c r="T1711" s="52" t="e">
        <f t="shared" si="2950"/>
        <v>#N/A</v>
      </c>
      <c r="U1711" s="52" t="e">
        <f t="shared" si="2950"/>
        <v>#N/A</v>
      </c>
      <c r="V1711" s="52" t="e">
        <f t="shared" si="2950"/>
        <v>#N/A</v>
      </c>
      <c r="W1711" s="52" t="e">
        <f t="shared" si="2950"/>
        <v>#N/A</v>
      </c>
      <c r="X1711" s="55" t="e">
        <f t="shared" si="2943"/>
        <v>#N/A</v>
      </c>
      <c r="Y1711" s="55" t="e">
        <f t="shared" si="2944"/>
        <v>#N/A</v>
      </c>
      <c r="Z1711" s="55" t="e">
        <f t="shared" ref="Z1711" si="2951">Z1710</f>
        <v>#N/A</v>
      </c>
      <c r="AA1711" s="55" t="e">
        <f t="shared" si="2946"/>
        <v>#N/A</v>
      </c>
      <c r="AB1711" s="336" t="e">
        <f t="shared" si="2947"/>
        <v>#N/A</v>
      </c>
      <c r="AC1711" s="223" t="e">
        <f ca="1">INDEX(FGA_COEFFS,1,1)+Z1711*INDEX(FGA_COEFFS,1,2)+Y1711*INDEX(FGA_COEFFS,1,3)+R1711*INDEX(FGA_COEFFS,1,4)+Q1710*INDEX(FGA_COEFFS,1,5)+S1711*INDEX(FGA_COEFFS,1,6)+T1710*INDEX(FGA_COEFFS,1,7)+M1710*INDEX(FGA_COEFFS,1,8)+Y1714*Y1716</f>
        <v>#N/A</v>
      </c>
      <c r="AD1711" s="223" t="e">
        <f ca="1">INDEX(THREEPTA_COEFFS,1,1)+AC1711*INDEX(THREEPTA_COEFFS,1,2)+J1711*INDEX(THREEPTA_COEFFS,1,3)+AA1711*INDEX(THREEPTA_COEFFS,1,4)+K1711*INDEX(THREEPTA_COEFFS,1,5)+L1710*INDEX(THREEPTA_COEFFS,1,6)+Z1714*Z1716</f>
        <v>#N/A</v>
      </c>
      <c r="AE1711" s="223" t="e">
        <f ca="1">INDEX(THREEPTPCT_COEFFS,1,1)+K1711*INDEX(THREEPTPCT_COEFFS,1,2)+L1710*INDEX(THREEPTPCT_COEFFS,1,3)+AA1714*AA1716</f>
        <v>#N/A</v>
      </c>
      <c r="AF1711" s="55" t="e">
        <f t="shared" ca="1" si="2948"/>
        <v>#N/A</v>
      </c>
      <c r="AG1711" s="223" t="e">
        <f ca="1">INDEX(TWOPTPCT_COEFFS,1,1)+AB1711*INDEX(TWOPTPCT_COEFFS,1,2)+I1710*INDEX(TWOPTPCT_COEFFS,1,3)+G1710*INDEX(TWOPTPCT_COEFFS,1,4)+L1710*INDEX(TWOPTPCT_COEFFS,1,5)+AB1714*AB1716</f>
        <v>#N/A</v>
      </c>
      <c r="AH1711" s="223" t="e">
        <f ca="1">INDEX(FTA_COEFFS,1,1)+O1711*INDEX(FTA_COEFFS,1,2)+N1710*INDEX(FTA_COEFFS,1,3)+(Q1711+R1711)*INDEX(FTA_COEFFS,1,4)+(Q1710+R1710)*INDEX(FTA_COEFFS,1,5)+M1710*INDEX(FTA_COEFFS,1,6)+AC1714*AC1716</f>
        <v>#N/A</v>
      </c>
      <c r="AI1711" s="223" t="e">
        <f ca="1">INDEX(FTPCT_COEFFS,1,1)+P1711*INDEX(FTPCT_COEFFS,1,2)+F1711*INDEX(FTPCT_COEFFS,1,3)+G1710*INDEX(FTPCT_COEFFS,1,4)+AD1714*AD1716</f>
        <v>#N/A</v>
      </c>
      <c r="AJ1711" s="338" t="e">
        <f t="shared" ca="1" si="2949"/>
        <v>#N/A</v>
      </c>
      <c r="AK1711" s="55"/>
      <c r="AL1711" s="55"/>
      <c r="AM1711" s="55"/>
      <c r="AN1711" s="55"/>
      <c r="AO1711" s="55"/>
      <c r="AP1711" s="55"/>
      <c r="AQ1711" s="55"/>
      <c r="AR1711" s="55"/>
    </row>
    <row r="1712" spans="1:45" x14ac:dyDescent="0.3">
      <c r="A1712" s="54" t="e">
        <f ca="1">IF(D1710&gt;(D1711+(AVERAGE(V1710,W1710)-AVERAGE(V1711,W1711))/2)+2.5,C1710,IF(D1711&gt;(D1710+(AVERAGE(V1711,W1711)-AVERAGE(V1710,W1710))/2)+2.5,C1711,"Close"))</f>
        <v>#N/A</v>
      </c>
      <c r="B1712" s="64" t="e">
        <f ca="1">IF(D1711&gt;D1710,C1711,C1710)</f>
        <v>#N/A</v>
      </c>
      <c r="D1712" s="56"/>
      <c r="X1712" s="55"/>
      <c r="Y1712" s="55"/>
      <c r="Z1712" s="55"/>
      <c r="AA1712" s="55"/>
      <c r="AB1712" s="55"/>
      <c r="AC1712" s="337"/>
      <c r="AD1712" s="337"/>
      <c r="AE1712" s="337"/>
      <c r="AF1712" s="337"/>
      <c r="AG1712" s="337"/>
      <c r="AH1712" s="337"/>
      <c r="AI1712" s="337"/>
      <c r="AJ1712" s="337"/>
      <c r="AK1712" s="337"/>
      <c r="AL1712" s="337"/>
      <c r="AM1712" s="55"/>
      <c r="AN1712" s="55"/>
      <c r="AO1712" s="55"/>
      <c r="AP1712" s="55"/>
      <c r="AQ1712" s="55"/>
      <c r="AR1712" s="55"/>
      <c r="AS1712" s="55"/>
    </row>
    <row r="1713" spans="1:45" x14ac:dyDescent="0.3">
      <c r="X1713" s="54" t="s">
        <v>1305</v>
      </c>
      <c r="Y1713" s="54" t="s">
        <v>128</v>
      </c>
      <c r="Z1713" s="54" t="s">
        <v>157</v>
      </c>
      <c r="AA1713" s="54" t="s">
        <v>151</v>
      </c>
      <c r="AB1713" s="54" t="s">
        <v>1327</v>
      </c>
      <c r="AC1713" s="54" t="s">
        <v>129</v>
      </c>
      <c r="AD1713" s="54" t="s">
        <v>116</v>
      </c>
      <c r="AE1713" s="54"/>
      <c r="AF1713" s="54"/>
      <c r="AG1713" s="54"/>
      <c r="AH1713" s="54"/>
      <c r="AI1713" s="54"/>
      <c r="AJ1713" s="54"/>
      <c r="AK1713" s="54"/>
      <c r="AL1713" s="54"/>
      <c r="AM1713" s="54"/>
      <c r="AN1713" s="54"/>
      <c r="AO1713" s="54"/>
      <c r="AP1713" s="54"/>
      <c r="AQ1713" s="54"/>
      <c r="AR1713" s="54"/>
      <c r="AS1713" s="54"/>
    </row>
    <row r="1714" spans="1:45" x14ac:dyDescent="0.3">
      <c r="X1714" s="54"/>
      <c r="Y1714" s="54">
        <f t="shared" ref="Y1714:AD1714" si="2952">Y1707</f>
        <v>6.4436999999999998</v>
      </c>
      <c r="Z1714" s="54">
        <f t="shared" si="2952"/>
        <v>4.9371</v>
      </c>
      <c r="AA1714" s="54">
        <f t="shared" si="2952"/>
        <v>11.350300000000001</v>
      </c>
      <c r="AB1714" s="54">
        <f t="shared" si="2952"/>
        <v>7.1900000000000006E-2</v>
      </c>
      <c r="AC1714" s="54">
        <f t="shared" si="2952"/>
        <v>6.2766000000000002</v>
      </c>
      <c r="AD1714" s="54">
        <f t="shared" si="2952"/>
        <v>11.042999999999999</v>
      </c>
      <c r="AE1714" s="54"/>
      <c r="AF1714" s="336"/>
      <c r="AG1714" s="336"/>
      <c r="AH1714" s="336"/>
      <c r="AI1714" s="54"/>
      <c r="AJ1714" s="54"/>
      <c r="AK1714" s="54"/>
      <c r="AL1714" s="54"/>
      <c r="AM1714" s="54"/>
      <c r="AN1714" s="54"/>
      <c r="AO1714" s="54"/>
      <c r="AP1714" s="54"/>
      <c r="AQ1714" s="54"/>
      <c r="AR1714" s="54"/>
      <c r="AS1714" s="54"/>
    </row>
    <row r="1715" spans="1:45" x14ac:dyDescent="0.3">
      <c r="D1715" s="56"/>
      <c r="X1715" s="336"/>
      <c r="Y1715" s="336">
        <f t="shared" ca="1" si="2880"/>
        <v>-0.7196030230098529</v>
      </c>
      <c r="Z1715" s="336">
        <f t="shared" ca="1" si="2880"/>
        <v>0.18878154711880313</v>
      </c>
      <c r="AA1715" s="336">
        <f t="shared" ca="1" si="2880"/>
        <v>1.8330806094419325E-2</v>
      </c>
      <c r="AB1715" s="336">
        <f t="shared" ca="1" si="2880"/>
        <v>-0.19064720669184121</v>
      </c>
      <c r="AC1715" s="336">
        <f t="shared" ca="1" si="2880"/>
        <v>1.4125435940052992E-2</v>
      </c>
      <c r="AD1715" s="336">
        <f t="shared" ca="1" si="2880"/>
        <v>0.56948713938733886</v>
      </c>
      <c r="AE1715" s="336"/>
      <c r="AF1715" s="336"/>
      <c r="AG1715" s="336"/>
      <c r="AH1715" s="336"/>
      <c r="AI1715" s="54"/>
      <c r="AJ1715" s="54"/>
      <c r="AK1715" s="54"/>
      <c r="AL1715" s="336"/>
      <c r="AM1715" s="336"/>
      <c r="AN1715" s="336"/>
      <c r="AO1715" s="336"/>
      <c r="AP1715" s="54"/>
      <c r="AQ1715" s="336"/>
      <c r="AR1715" s="336"/>
      <c r="AS1715" s="336"/>
    </row>
    <row r="1716" spans="1:45" x14ac:dyDescent="0.3">
      <c r="C1716" s="54"/>
      <c r="D1716" s="56"/>
      <c r="Y1716" s="336">
        <f t="shared" ca="1" si="2880"/>
        <v>-0.27705068500977104</v>
      </c>
      <c r="Z1716" s="336">
        <f t="shared" ca="1" si="2880"/>
        <v>-0.89257405584748628</v>
      </c>
      <c r="AA1716" s="336">
        <f t="shared" ca="1" si="2880"/>
        <v>-4.7744224032746307E-2</v>
      </c>
      <c r="AB1716" s="336">
        <f t="shared" ca="1" si="2880"/>
        <v>-1.195048697276305</v>
      </c>
      <c r="AC1716" s="336">
        <f t="shared" ca="1" si="2880"/>
        <v>-0.59080511128190061</v>
      </c>
      <c r="AD1716" s="336">
        <f t="shared" ca="1" si="2880"/>
        <v>0.3387381802648558</v>
      </c>
      <c r="AE1716" s="55"/>
      <c r="AF1716" s="55"/>
      <c r="AG1716" s="55"/>
      <c r="AH1716" s="55"/>
      <c r="AI1716" s="55"/>
      <c r="AJ1716" s="55"/>
      <c r="AK1716" s="55"/>
      <c r="AL1716" s="55"/>
      <c r="AM1716" s="55"/>
      <c r="AN1716" s="55"/>
      <c r="AO1716" s="55"/>
      <c r="AP1716" s="55"/>
      <c r="AQ1716" s="55"/>
      <c r="AR1716" s="55"/>
      <c r="AS1716" s="55"/>
    </row>
    <row r="1717" spans="1:45" x14ac:dyDescent="0.3">
      <c r="B1717" s="54" t="s">
        <v>172</v>
      </c>
      <c r="C1717" s="53">
        <f>C1710</f>
        <v>0</v>
      </c>
      <c r="D1717" s="56" t="e">
        <f t="shared" ref="D1717:D1718" ca="1" si="2953">AJ1717</f>
        <v>#N/A</v>
      </c>
      <c r="E1717" s="52" t="e">
        <f t="shared" ref="E1717:W1717" si="2954">E1710</f>
        <v>#N/A</v>
      </c>
      <c r="F1717" s="52" t="e">
        <f t="shared" si="2954"/>
        <v>#N/A</v>
      </c>
      <c r="G1717" s="52" t="e">
        <f t="shared" si="2954"/>
        <v>#N/A</v>
      </c>
      <c r="H1717" s="52" t="e">
        <f t="shared" si="2954"/>
        <v>#N/A</v>
      </c>
      <c r="I1717" s="52" t="e">
        <f t="shared" si="2954"/>
        <v>#N/A</v>
      </c>
      <c r="J1717" s="52" t="e">
        <f t="shared" si="2954"/>
        <v>#N/A</v>
      </c>
      <c r="K1717" s="52" t="e">
        <f t="shared" si="2954"/>
        <v>#N/A</v>
      </c>
      <c r="L1717" s="52" t="e">
        <f t="shared" si="2954"/>
        <v>#N/A</v>
      </c>
      <c r="M1717" s="52" t="e">
        <f t="shared" si="2954"/>
        <v>#N/A</v>
      </c>
      <c r="N1717" s="52" t="e">
        <f t="shared" si="2954"/>
        <v>#N/A</v>
      </c>
      <c r="O1717" s="52" t="e">
        <f t="shared" si="2954"/>
        <v>#N/A</v>
      </c>
      <c r="P1717" s="52" t="e">
        <f t="shared" si="2954"/>
        <v>#N/A</v>
      </c>
      <c r="Q1717" s="52" t="e">
        <f t="shared" si="2954"/>
        <v>#N/A</v>
      </c>
      <c r="R1717" s="52" t="e">
        <f t="shared" si="2954"/>
        <v>#N/A</v>
      </c>
      <c r="S1717" s="52" t="e">
        <f t="shared" si="2954"/>
        <v>#N/A</v>
      </c>
      <c r="T1717" s="52" t="e">
        <f t="shared" si="2954"/>
        <v>#N/A</v>
      </c>
      <c r="U1717" s="52" t="e">
        <f t="shared" si="2954"/>
        <v>#N/A</v>
      </c>
      <c r="V1717" s="52" t="e">
        <f t="shared" si="2954"/>
        <v>#N/A</v>
      </c>
      <c r="W1717" s="52" t="e">
        <f t="shared" si="2954"/>
        <v>#N/A</v>
      </c>
      <c r="X1717" s="55" t="e">
        <f t="shared" ref="X1717:X1718" si="2955">(H1717-(O1717*P1717)/100-3*(J1717*K1717)/100)/2</f>
        <v>#N/A</v>
      </c>
      <c r="Y1717" s="55" t="e">
        <f t="shared" ref="Y1717:Y1718" si="2956">SUM(X1717,(J1717*K1717/100))/(F1717/100)</f>
        <v>#N/A</v>
      </c>
      <c r="Z1717" s="55" t="e">
        <f t="shared" ref="Z1717" si="2957">U1717*0.5+U1718*0.5</f>
        <v>#N/A</v>
      </c>
      <c r="AA1717" s="55" t="e">
        <f t="shared" ref="AA1717:AA1718" si="2958">J1717/Y1717</f>
        <v>#N/A</v>
      </c>
      <c r="AB1717" s="336" t="e">
        <f t="shared" ref="AB1717:AB1718" si="2959">X1717/(Y1717-J1717)</f>
        <v>#N/A</v>
      </c>
      <c r="AC1717" s="223" t="e">
        <f ca="1">INDEX(FGA_COEFFS,1,1)+Z1717*INDEX(FGA_COEFFS,1,2)+Y1717*INDEX(FGA_COEFFS,1,3)+R1717*INDEX(FGA_COEFFS,1,4)+Q1718*INDEX(FGA_COEFFS,1,5)+S1717*INDEX(FGA_COEFFS,1,6)+T1718*INDEX(FGA_COEFFS,1,7)+M1718*INDEX(FGA_COEFFS,1,8)+Y1721*Y1722</f>
        <v>#N/A</v>
      </c>
      <c r="AD1717" s="223" t="e">
        <f ca="1">INDEX(THREEPTA_COEFFS,1,1)+AC1717*INDEX(THREEPTA_COEFFS,1,2)+J1717*INDEX(THREEPTA_COEFFS,1,3)+AA1717*INDEX(THREEPTA_COEFFS,1,4)+K1717*INDEX(THREEPTA_COEFFS,1,5)+L1718*INDEX(THREEPTA_COEFFS,1,6)+Z1721*Z1722</f>
        <v>#N/A</v>
      </c>
      <c r="AE1717" s="223" t="e">
        <f ca="1">INDEX(THREEPTPCT_COEFFS,1,1)+K1717*INDEX(THREEPTPCT_COEFFS,1,2)+L1718*INDEX(THREEPTPCT_COEFFS,1,3)+AA1721*AA1722</f>
        <v>#N/A</v>
      </c>
      <c r="AF1717" s="55" t="e">
        <f t="shared" ref="AF1717:AF1718" ca="1" si="2960">AC1717-AD1717</f>
        <v>#N/A</v>
      </c>
      <c r="AG1717" s="223" t="e">
        <f ca="1">INDEX(TWOPTPCT_COEFFS,1,1)+AB1717*INDEX(TWOPTPCT_COEFFS,1,2)+I1718*INDEX(TWOPTPCT_COEFFS,1,3)+G1718*INDEX(TWOPTPCT_COEFFS,1,4)+L1718*INDEX(TWOPTPCT_COEFFS,1,5)+AB1721*AB1722</f>
        <v>#N/A</v>
      </c>
      <c r="AH1717" s="223" t="e">
        <f ca="1">INDEX(FTA_COEFFS,1,1)+O1717*INDEX(FTA_COEFFS,1,2)+N1718*INDEX(FTA_COEFFS,1,3)+(Q1717+R1717)*INDEX(FTA_COEFFS,1,4)+(Q1718+R1718)*INDEX(FTA_COEFFS,1,5)+M1718*INDEX(FTA_COEFFS,1,6)+AC1721*AC1722</f>
        <v>#N/A</v>
      </c>
      <c r="AI1717" s="223" t="e">
        <f ca="1">INDEX(FTPCT_COEFFS,1,1)+P1717*INDEX(FTPCT_COEFFS,1,2)+F1717*INDEX(FTPCT_COEFFS,1,3)+G1718*INDEX(FTPCT_COEFFS,1,4)+AD1721*AD1722</f>
        <v>#N/A</v>
      </c>
      <c r="AJ1717" s="338" t="e">
        <f t="shared" ref="AJ1717:AJ1718" ca="1" si="2961">AD1717*AE1717/100+AF1717*AG1717+AH1717*AI1717/100</f>
        <v>#N/A</v>
      </c>
      <c r="AK1717" s="55"/>
      <c r="AL1717" s="55"/>
      <c r="AM1717" s="55"/>
      <c r="AN1717" s="55"/>
      <c r="AO1717" s="55"/>
      <c r="AP1717" s="55"/>
      <c r="AQ1717" s="55"/>
      <c r="AR1717" s="55"/>
    </row>
    <row r="1718" spans="1:45" x14ac:dyDescent="0.3">
      <c r="B1718" s="54" t="s">
        <v>175</v>
      </c>
      <c r="C1718" s="54">
        <f>C1711</f>
        <v>0</v>
      </c>
      <c r="D1718" s="56" t="e">
        <f t="shared" ca="1" si="2953"/>
        <v>#N/A</v>
      </c>
      <c r="E1718" s="52" t="e">
        <f t="shared" ref="E1718:W1718" si="2962">E1711</f>
        <v>#N/A</v>
      </c>
      <c r="F1718" s="52" t="e">
        <f t="shared" si="2962"/>
        <v>#N/A</v>
      </c>
      <c r="G1718" s="52" t="e">
        <f t="shared" si="2962"/>
        <v>#N/A</v>
      </c>
      <c r="H1718" s="52" t="e">
        <f t="shared" si="2962"/>
        <v>#N/A</v>
      </c>
      <c r="I1718" s="52" t="e">
        <f t="shared" si="2962"/>
        <v>#N/A</v>
      </c>
      <c r="J1718" s="52" t="e">
        <f t="shared" si="2962"/>
        <v>#N/A</v>
      </c>
      <c r="K1718" s="52" t="e">
        <f t="shared" si="2962"/>
        <v>#N/A</v>
      </c>
      <c r="L1718" s="52" t="e">
        <f t="shared" si="2962"/>
        <v>#N/A</v>
      </c>
      <c r="M1718" s="52" t="e">
        <f t="shared" si="2962"/>
        <v>#N/A</v>
      </c>
      <c r="N1718" s="52" t="e">
        <f t="shared" si="2962"/>
        <v>#N/A</v>
      </c>
      <c r="O1718" s="52" t="e">
        <f t="shared" si="2962"/>
        <v>#N/A</v>
      </c>
      <c r="P1718" s="52" t="e">
        <f t="shared" si="2962"/>
        <v>#N/A</v>
      </c>
      <c r="Q1718" s="52" t="e">
        <f t="shared" si="2962"/>
        <v>#N/A</v>
      </c>
      <c r="R1718" s="52" t="e">
        <f t="shared" si="2962"/>
        <v>#N/A</v>
      </c>
      <c r="S1718" s="52" t="e">
        <f t="shared" si="2962"/>
        <v>#N/A</v>
      </c>
      <c r="T1718" s="52" t="e">
        <f t="shared" si="2962"/>
        <v>#N/A</v>
      </c>
      <c r="U1718" s="52" t="e">
        <f t="shared" si="2962"/>
        <v>#N/A</v>
      </c>
      <c r="V1718" s="52" t="e">
        <f t="shared" si="2962"/>
        <v>#N/A</v>
      </c>
      <c r="W1718" s="52" t="e">
        <f t="shared" si="2962"/>
        <v>#N/A</v>
      </c>
      <c r="X1718" s="55" t="e">
        <f t="shared" si="2955"/>
        <v>#N/A</v>
      </c>
      <c r="Y1718" s="55" t="e">
        <f t="shared" si="2956"/>
        <v>#N/A</v>
      </c>
      <c r="Z1718" s="55" t="e">
        <f t="shared" ref="Z1718" si="2963">Z1717</f>
        <v>#N/A</v>
      </c>
      <c r="AA1718" s="55" t="e">
        <f t="shared" si="2958"/>
        <v>#N/A</v>
      </c>
      <c r="AB1718" s="336" t="e">
        <f t="shared" si="2959"/>
        <v>#N/A</v>
      </c>
      <c r="AC1718" s="223" t="e">
        <f ca="1">INDEX(FGA_COEFFS,1,1)+Z1718*INDEX(FGA_COEFFS,1,2)+Y1718*INDEX(FGA_COEFFS,1,3)+R1718*INDEX(FGA_COEFFS,1,4)+Q1717*INDEX(FGA_COEFFS,1,5)+S1718*INDEX(FGA_COEFFS,1,6)+T1717*INDEX(FGA_COEFFS,1,7)+M1717*INDEX(FGA_COEFFS,1,8)+Y1721*Y1723</f>
        <v>#N/A</v>
      </c>
      <c r="AD1718" s="223" t="e">
        <f ca="1">INDEX(THREEPTA_COEFFS,1,1)+AC1718*INDEX(THREEPTA_COEFFS,1,2)+J1718*INDEX(THREEPTA_COEFFS,1,3)+AA1718*INDEX(THREEPTA_COEFFS,1,4)+K1718*INDEX(THREEPTA_COEFFS,1,5)+L1717*INDEX(THREEPTA_COEFFS,1,6)+Z1721*Z1723</f>
        <v>#N/A</v>
      </c>
      <c r="AE1718" s="223" t="e">
        <f ca="1">INDEX(THREEPTPCT_COEFFS,1,1)+K1718*INDEX(THREEPTPCT_COEFFS,1,2)+L1717*INDEX(THREEPTPCT_COEFFS,1,3)+AA1721*AA1723</f>
        <v>#N/A</v>
      </c>
      <c r="AF1718" s="55" t="e">
        <f t="shared" ca="1" si="2960"/>
        <v>#N/A</v>
      </c>
      <c r="AG1718" s="223" t="e">
        <f ca="1">INDEX(TWOPTPCT_COEFFS,1,1)+AB1718*INDEX(TWOPTPCT_COEFFS,1,2)+I1717*INDEX(TWOPTPCT_COEFFS,1,3)+G1717*INDEX(TWOPTPCT_COEFFS,1,4)+L1717*INDEX(TWOPTPCT_COEFFS,1,5)+AB1721*AB1723</f>
        <v>#N/A</v>
      </c>
      <c r="AH1718" s="223" t="e">
        <f ca="1">INDEX(FTA_COEFFS,1,1)+O1718*INDEX(FTA_COEFFS,1,2)+N1717*INDEX(FTA_COEFFS,1,3)+(Q1718+R1718)*INDEX(FTA_COEFFS,1,4)+(Q1717+R1717)*INDEX(FTA_COEFFS,1,5)+M1717*INDEX(FTA_COEFFS,1,6)+AC1721*AC1723</f>
        <v>#N/A</v>
      </c>
      <c r="AI1718" s="223" t="e">
        <f ca="1">INDEX(FTPCT_COEFFS,1,1)+P1718*INDEX(FTPCT_COEFFS,1,2)+F1718*INDEX(FTPCT_COEFFS,1,3)+G1717*INDEX(FTPCT_COEFFS,1,4)+AD1721*AD1723</f>
        <v>#N/A</v>
      </c>
      <c r="AJ1718" s="338" t="e">
        <f t="shared" ca="1" si="2961"/>
        <v>#N/A</v>
      </c>
      <c r="AK1718" s="55"/>
      <c r="AL1718" s="55"/>
      <c r="AM1718" s="55"/>
      <c r="AN1718" s="55"/>
      <c r="AO1718" s="55"/>
      <c r="AP1718" s="55"/>
      <c r="AQ1718" s="55"/>
      <c r="AR1718" s="55"/>
    </row>
    <row r="1719" spans="1:45" x14ac:dyDescent="0.3">
      <c r="A1719" s="54" t="e">
        <f ca="1">IF(D1717&gt;(D1718+(AVERAGE(V1717,W1717)-AVERAGE(V1718,W1718))/2)+2.5,C1717,IF(D1718&gt;(D1717+(AVERAGE(V1718,W1718)-AVERAGE(V1717,W1717))/2)+2.5,C1718,"Close"))</f>
        <v>#N/A</v>
      </c>
      <c r="B1719" s="64" t="e">
        <f ca="1">IF(D1718&gt;D1717,C1718,C1717)</f>
        <v>#N/A</v>
      </c>
      <c r="D1719" s="56"/>
      <c r="X1719" s="55"/>
      <c r="Y1719" s="55"/>
      <c r="Z1719" s="55"/>
      <c r="AA1719" s="55"/>
      <c r="AB1719" s="55"/>
      <c r="AC1719" s="337"/>
      <c r="AD1719" s="337"/>
      <c r="AE1719" s="337"/>
      <c r="AF1719" s="337"/>
      <c r="AG1719" s="337"/>
      <c r="AH1719" s="337"/>
      <c r="AI1719" s="337"/>
      <c r="AJ1719" s="337"/>
      <c r="AK1719" s="337"/>
      <c r="AL1719" s="337"/>
      <c r="AM1719" s="55"/>
      <c r="AN1719" s="55"/>
      <c r="AO1719" s="55"/>
      <c r="AP1719" s="55"/>
      <c r="AQ1719" s="55"/>
      <c r="AR1719" s="55"/>
      <c r="AS1719" s="55"/>
    </row>
    <row r="1720" spans="1:45" x14ac:dyDescent="0.3">
      <c r="X1720" s="54" t="s">
        <v>1305</v>
      </c>
      <c r="Y1720" s="54" t="s">
        <v>128</v>
      </c>
      <c r="Z1720" s="54" t="s">
        <v>157</v>
      </c>
      <c r="AA1720" s="54" t="s">
        <v>151</v>
      </c>
      <c r="AB1720" s="54" t="s">
        <v>1327</v>
      </c>
      <c r="AC1720" s="54" t="s">
        <v>129</v>
      </c>
      <c r="AD1720" s="54" t="s">
        <v>116</v>
      </c>
      <c r="AE1720" s="54"/>
      <c r="AF1720" s="54"/>
      <c r="AG1720" s="54"/>
      <c r="AH1720" s="54"/>
      <c r="AI1720" s="54"/>
      <c r="AJ1720" s="54"/>
      <c r="AK1720" s="54"/>
      <c r="AL1720" s="54"/>
      <c r="AM1720" s="54"/>
      <c r="AN1720" s="54"/>
      <c r="AO1720" s="54"/>
      <c r="AP1720" s="54"/>
      <c r="AQ1720" s="54"/>
      <c r="AR1720" s="54"/>
      <c r="AS1720" s="54"/>
    </row>
    <row r="1721" spans="1:45" x14ac:dyDescent="0.3">
      <c r="X1721" s="54"/>
      <c r="Y1721" s="54">
        <f t="shared" ref="Y1721:AD1721" si="2964">Y1714</f>
        <v>6.4436999999999998</v>
      </c>
      <c r="Z1721" s="54">
        <f t="shared" si="2964"/>
        <v>4.9371</v>
      </c>
      <c r="AA1721" s="54">
        <f t="shared" si="2964"/>
        <v>11.350300000000001</v>
      </c>
      <c r="AB1721" s="54">
        <f t="shared" si="2964"/>
        <v>7.1900000000000006E-2</v>
      </c>
      <c r="AC1721" s="54">
        <f t="shared" si="2964"/>
        <v>6.2766000000000002</v>
      </c>
      <c r="AD1721" s="54">
        <f t="shared" si="2964"/>
        <v>11.042999999999999</v>
      </c>
      <c r="AE1721" s="54"/>
      <c r="AF1721" s="336"/>
      <c r="AG1721" s="336"/>
      <c r="AH1721" s="336"/>
      <c r="AI1721" s="54"/>
      <c r="AJ1721" s="54"/>
      <c r="AK1721" s="54"/>
      <c r="AL1721" s="54"/>
      <c r="AM1721" s="54"/>
      <c r="AN1721" s="54"/>
      <c r="AO1721" s="54"/>
      <c r="AP1721" s="54"/>
      <c r="AQ1721" s="54"/>
      <c r="AR1721" s="54"/>
      <c r="AS1721" s="54"/>
    </row>
    <row r="1722" spans="1:45" x14ac:dyDescent="0.3">
      <c r="D1722" s="56"/>
      <c r="X1722" s="336"/>
      <c r="Y1722" s="336">
        <f t="shared" ca="1" si="2880"/>
        <v>0.43760562724022078</v>
      </c>
      <c r="Z1722" s="336">
        <f t="shared" ca="1" si="2880"/>
        <v>0.77780929614785776</v>
      </c>
      <c r="AA1722" s="336">
        <f t="shared" ca="1" si="2880"/>
        <v>1.1934864672555752</v>
      </c>
      <c r="AB1722" s="336">
        <f t="shared" ca="1" si="2880"/>
        <v>-1.4415516746463353</v>
      </c>
      <c r="AC1722" s="336">
        <f t="shared" ca="1" si="2880"/>
        <v>-0.22788721256512701</v>
      </c>
      <c r="AD1722" s="336">
        <f t="shared" ca="1" si="2880"/>
        <v>2.0524815291895333E-2</v>
      </c>
      <c r="AE1722" s="336"/>
      <c r="AF1722" s="336"/>
      <c r="AG1722" s="336"/>
      <c r="AH1722" s="336"/>
      <c r="AI1722" s="54"/>
      <c r="AJ1722" s="54"/>
      <c r="AK1722" s="54"/>
      <c r="AL1722" s="336"/>
      <c r="AM1722" s="336"/>
      <c r="AN1722" s="336"/>
      <c r="AO1722" s="336"/>
      <c r="AP1722" s="54"/>
      <c r="AQ1722" s="336"/>
      <c r="AR1722" s="336"/>
      <c r="AS1722" s="336"/>
    </row>
    <row r="1723" spans="1:45" x14ac:dyDescent="0.3">
      <c r="C1723" s="54"/>
      <c r="D1723" s="56"/>
      <c r="Y1723" s="336">
        <f t="shared" ca="1" si="2880"/>
        <v>-3.582120039720698E-4</v>
      </c>
      <c r="Z1723" s="336">
        <f t="shared" ca="1" si="2880"/>
        <v>0.47000639164169766</v>
      </c>
      <c r="AA1723" s="336">
        <f t="shared" ca="1" si="2880"/>
        <v>-0.30696794895473972</v>
      </c>
      <c r="AB1723" s="336">
        <f t="shared" ca="1" si="2880"/>
        <v>4.8039018865839167E-2</v>
      </c>
      <c r="AC1723" s="336">
        <f t="shared" ca="1" si="2880"/>
        <v>1.2795456430000547</v>
      </c>
      <c r="AD1723" s="336">
        <f t="shared" ca="1" si="2880"/>
        <v>-0.32169222517008228</v>
      </c>
      <c r="AE1723" s="55"/>
      <c r="AF1723" s="55"/>
      <c r="AG1723" s="55"/>
      <c r="AH1723" s="55"/>
      <c r="AI1723" s="55"/>
      <c r="AJ1723" s="55"/>
      <c r="AK1723" s="55"/>
      <c r="AL1723" s="55"/>
      <c r="AM1723" s="55"/>
      <c r="AN1723" s="55"/>
      <c r="AO1723" s="55"/>
      <c r="AP1723" s="55"/>
      <c r="AQ1723" s="55"/>
      <c r="AR1723" s="55"/>
      <c r="AS1723" s="55"/>
    </row>
    <row r="1724" spans="1:45" x14ac:dyDescent="0.3">
      <c r="B1724" s="54" t="s">
        <v>172</v>
      </c>
      <c r="C1724" s="53">
        <f>C1717</f>
        <v>0</v>
      </c>
      <c r="D1724" s="56" t="e">
        <f t="shared" ref="D1724:D1725" ca="1" si="2965">AJ1724</f>
        <v>#N/A</v>
      </c>
      <c r="E1724" s="52" t="e">
        <f t="shared" ref="E1724:W1724" si="2966">E1717</f>
        <v>#N/A</v>
      </c>
      <c r="F1724" s="52" t="e">
        <f t="shared" si="2966"/>
        <v>#N/A</v>
      </c>
      <c r="G1724" s="52" t="e">
        <f t="shared" si="2966"/>
        <v>#N/A</v>
      </c>
      <c r="H1724" s="52" t="e">
        <f t="shared" si="2966"/>
        <v>#N/A</v>
      </c>
      <c r="I1724" s="52" t="e">
        <f t="shared" si="2966"/>
        <v>#N/A</v>
      </c>
      <c r="J1724" s="52" t="e">
        <f t="shared" si="2966"/>
        <v>#N/A</v>
      </c>
      <c r="K1724" s="52" t="e">
        <f t="shared" si="2966"/>
        <v>#N/A</v>
      </c>
      <c r="L1724" s="52" t="e">
        <f t="shared" si="2966"/>
        <v>#N/A</v>
      </c>
      <c r="M1724" s="52" t="e">
        <f t="shared" si="2966"/>
        <v>#N/A</v>
      </c>
      <c r="N1724" s="52" t="e">
        <f t="shared" si="2966"/>
        <v>#N/A</v>
      </c>
      <c r="O1724" s="52" t="e">
        <f t="shared" si="2966"/>
        <v>#N/A</v>
      </c>
      <c r="P1724" s="52" t="e">
        <f t="shared" si="2966"/>
        <v>#N/A</v>
      </c>
      <c r="Q1724" s="52" t="e">
        <f t="shared" si="2966"/>
        <v>#N/A</v>
      </c>
      <c r="R1724" s="52" t="e">
        <f t="shared" si="2966"/>
        <v>#N/A</v>
      </c>
      <c r="S1724" s="52" t="e">
        <f t="shared" si="2966"/>
        <v>#N/A</v>
      </c>
      <c r="T1724" s="52" t="e">
        <f t="shared" si="2966"/>
        <v>#N/A</v>
      </c>
      <c r="U1724" s="52" t="e">
        <f t="shared" si="2966"/>
        <v>#N/A</v>
      </c>
      <c r="V1724" s="52" t="e">
        <f t="shared" si="2966"/>
        <v>#N/A</v>
      </c>
      <c r="W1724" s="52" t="e">
        <f t="shared" si="2966"/>
        <v>#N/A</v>
      </c>
      <c r="X1724" s="55" t="e">
        <f t="shared" ref="X1724:X1725" si="2967">(H1724-(O1724*P1724)/100-3*(J1724*K1724)/100)/2</f>
        <v>#N/A</v>
      </c>
      <c r="Y1724" s="55" t="e">
        <f t="shared" ref="Y1724:Y1725" si="2968">SUM(X1724,(J1724*K1724/100))/(F1724/100)</f>
        <v>#N/A</v>
      </c>
      <c r="Z1724" s="55" t="e">
        <f t="shared" ref="Z1724" si="2969">U1724*0.5+U1725*0.5</f>
        <v>#N/A</v>
      </c>
      <c r="AA1724" s="55" t="e">
        <f t="shared" ref="AA1724:AA1725" si="2970">J1724/Y1724</f>
        <v>#N/A</v>
      </c>
      <c r="AB1724" s="336" t="e">
        <f t="shared" ref="AB1724:AB1725" si="2971">X1724/(Y1724-J1724)</f>
        <v>#N/A</v>
      </c>
      <c r="AC1724" s="223" t="e">
        <f ca="1">INDEX(FGA_COEFFS,1,1)+Z1724*INDEX(FGA_COEFFS,1,2)+Y1724*INDEX(FGA_COEFFS,1,3)+R1724*INDEX(FGA_COEFFS,1,4)+Q1725*INDEX(FGA_COEFFS,1,5)+S1724*INDEX(FGA_COEFFS,1,6)+T1725*INDEX(FGA_COEFFS,1,7)+M1725*INDEX(FGA_COEFFS,1,8)+Y1728*Y1729</f>
        <v>#N/A</v>
      </c>
      <c r="AD1724" s="223" t="e">
        <f ca="1">INDEX(THREEPTA_COEFFS,1,1)+AC1724*INDEX(THREEPTA_COEFFS,1,2)+J1724*INDEX(THREEPTA_COEFFS,1,3)+AA1724*INDEX(THREEPTA_COEFFS,1,4)+K1724*INDEX(THREEPTA_COEFFS,1,5)+L1725*INDEX(THREEPTA_COEFFS,1,6)+Z1728*Z1729</f>
        <v>#N/A</v>
      </c>
      <c r="AE1724" s="223" t="e">
        <f ca="1">INDEX(THREEPTPCT_COEFFS,1,1)+K1724*INDEX(THREEPTPCT_COEFFS,1,2)+L1725*INDEX(THREEPTPCT_COEFFS,1,3)+AA1728*AA1729</f>
        <v>#N/A</v>
      </c>
      <c r="AF1724" s="55" t="e">
        <f t="shared" ref="AF1724:AF1725" ca="1" si="2972">AC1724-AD1724</f>
        <v>#N/A</v>
      </c>
      <c r="AG1724" s="223" t="e">
        <f ca="1">INDEX(TWOPTPCT_COEFFS,1,1)+AB1724*INDEX(TWOPTPCT_COEFFS,1,2)+I1725*INDEX(TWOPTPCT_COEFFS,1,3)+G1725*INDEX(TWOPTPCT_COEFFS,1,4)+L1725*INDEX(TWOPTPCT_COEFFS,1,5)+AB1728*AB1729</f>
        <v>#N/A</v>
      </c>
      <c r="AH1724" s="223" t="e">
        <f ca="1">INDEX(FTA_COEFFS,1,1)+O1724*INDEX(FTA_COEFFS,1,2)+N1725*INDEX(FTA_COEFFS,1,3)+(Q1724+R1724)*INDEX(FTA_COEFFS,1,4)+(Q1725+R1725)*INDEX(FTA_COEFFS,1,5)+M1725*INDEX(FTA_COEFFS,1,6)+AC1728*AC1729</f>
        <v>#N/A</v>
      </c>
      <c r="AI1724" s="223" t="e">
        <f ca="1">INDEX(FTPCT_COEFFS,1,1)+P1724*INDEX(FTPCT_COEFFS,1,2)+F1724*INDEX(FTPCT_COEFFS,1,3)+G1725*INDEX(FTPCT_COEFFS,1,4)+AD1728*AD1729</f>
        <v>#N/A</v>
      </c>
      <c r="AJ1724" s="338" t="e">
        <f t="shared" ref="AJ1724:AJ1725" ca="1" si="2973">AD1724*AE1724/100+AF1724*AG1724+AH1724*AI1724/100</f>
        <v>#N/A</v>
      </c>
      <c r="AK1724" s="55"/>
      <c r="AL1724" s="55"/>
      <c r="AM1724" s="55"/>
      <c r="AN1724" s="55"/>
      <c r="AO1724" s="55"/>
      <c r="AP1724" s="55"/>
      <c r="AQ1724" s="55"/>
      <c r="AR1724" s="55"/>
    </row>
    <row r="1725" spans="1:45" x14ac:dyDescent="0.3">
      <c r="B1725" s="54" t="s">
        <v>175</v>
      </c>
      <c r="C1725" s="54">
        <f>C1718</f>
        <v>0</v>
      </c>
      <c r="D1725" s="56" t="e">
        <f t="shared" ca="1" si="2965"/>
        <v>#N/A</v>
      </c>
      <c r="E1725" s="52" t="e">
        <f t="shared" ref="E1725:W1725" si="2974">E1718</f>
        <v>#N/A</v>
      </c>
      <c r="F1725" s="52" t="e">
        <f t="shared" si="2974"/>
        <v>#N/A</v>
      </c>
      <c r="G1725" s="52" t="e">
        <f t="shared" si="2974"/>
        <v>#N/A</v>
      </c>
      <c r="H1725" s="52" t="e">
        <f t="shared" si="2974"/>
        <v>#N/A</v>
      </c>
      <c r="I1725" s="52" t="e">
        <f t="shared" si="2974"/>
        <v>#N/A</v>
      </c>
      <c r="J1725" s="52" t="e">
        <f t="shared" si="2974"/>
        <v>#N/A</v>
      </c>
      <c r="K1725" s="52" t="e">
        <f t="shared" si="2974"/>
        <v>#N/A</v>
      </c>
      <c r="L1725" s="52" t="e">
        <f t="shared" si="2974"/>
        <v>#N/A</v>
      </c>
      <c r="M1725" s="52" t="e">
        <f t="shared" si="2974"/>
        <v>#N/A</v>
      </c>
      <c r="N1725" s="52" t="e">
        <f t="shared" si="2974"/>
        <v>#N/A</v>
      </c>
      <c r="O1725" s="52" t="e">
        <f t="shared" si="2974"/>
        <v>#N/A</v>
      </c>
      <c r="P1725" s="52" t="e">
        <f t="shared" si="2974"/>
        <v>#N/A</v>
      </c>
      <c r="Q1725" s="52" t="e">
        <f t="shared" si="2974"/>
        <v>#N/A</v>
      </c>
      <c r="R1725" s="52" t="e">
        <f t="shared" si="2974"/>
        <v>#N/A</v>
      </c>
      <c r="S1725" s="52" t="e">
        <f t="shared" si="2974"/>
        <v>#N/A</v>
      </c>
      <c r="T1725" s="52" t="e">
        <f t="shared" si="2974"/>
        <v>#N/A</v>
      </c>
      <c r="U1725" s="52" t="e">
        <f t="shared" si="2974"/>
        <v>#N/A</v>
      </c>
      <c r="V1725" s="52" t="e">
        <f t="shared" si="2974"/>
        <v>#N/A</v>
      </c>
      <c r="W1725" s="52" t="e">
        <f t="shared" si="2974"/>
        <v>#N/A</v>
      </c>
      <c r="X1725" s="55" t="e">
        <f t="shared" si="2967"/>
        <v>#N/A</v>
      </c>
      <c r="Y1725" s="55" t="e">
        <f t="shared" si="2968"/>
        <v>#N/A</v>
      </c>
      <c r="Z1725" s="55" t="e">
        <f t="shared" ref="Z1725" si="2975">Z1724</f>
        <v>#N/A</v>
      </c>
      <c r="AA1725" s="55" t="e">
        <f t="shared" si="2970"/>
        <v>#N/A</v>
      </c>
      <c r="AB1725" s="336" t="e">
        <f t="shared" si="2971"/>
        <v>#N/A</v>
      </c>
      <c r="AC1725" s="223" t="e">
        <f ca="1">INDEX(FGA_COEFFS,1,1)+Z1725*INDEX(FGA_COEFFS,1,2)+Y1725*INDEX(FGA_COEFFS,1,3)+R1725*INDEX(FGA_COEFFS,1,4)+Q1724*INDEX(FGA_COEFFS,1,5)+S1725*INDEX(FGA_COEFFS,1,6)+T1724*INDEX(FGA_COEFFS,1,7)+M1724*INDEX(FGA_COEFFS,1,8)+Y1728*Y1730</f>
        <v>#N/A</v>
      </c>
      <c r="AD1725" s="223" t="e">
        <f ca="1">INDEX(THREEPTA_COEFFS,1,1)+AC1725*INDEX(THREEPTA_COEFFS,1,2)+J1725*INDEX(THREEPTA_COEFFS,1,3)+AA1725*INDEX(THREEPTA_COEFFS,1,4)+K1725*INDEX(THREEPTA_COEFFS,1,5)+L1724*INDEX(THREEPTA_COEFFS,1,6)+Z1728*Z1730</f>
        <v>#N/A</v>
      </c>
      <c r="AE1725" s="223" t="e">
        <f ca="1">INDEX(THREEPTPCT_COEFFS,1,1)+K1725*INDEX(THREEPTPCT_COEFFS,1,2)+L1724*INDEX(THREEPTPCT_COEFFS,1,3)+AA1728*AA1730</f>
        <v>#N/A</v>
      </c>
      <c r="AF1725" s="55" t="e">
        <f t="shared" ca="1" si="2972"/>
        <v>#N/A</v>
      </c>
      <c r="AG1725" s="223" t="e">
        <f ca="1">INDEX(TWOPTPCT_COEFFS,1,1)+AB1725*INDEX(TWOPTPCT_COEFFS,1,2)+I1724*INDEX(TWOPTPCT_COEFFS,1,3)+G1724*INDEX(TWOPTPCT_COEFFS,1,4)+L1724*INDEX(TWOPTPCT_COEFFS,1,5)+AB1728*AB1730</f>
        <v>#N/A</v>
      </c>
      <c r="AH1725" s="223" t="e">
        <f ca="1">INDEX(FTA_COEFFS,1,1)+O1725*INDEX(FTA_COEFFS,1,2)+N1724*INDEX(FTA_COEFFS,1,3)+(Q1725+R1725)*INDEX(FTA_COEFFS,1,4)+(Q1724+R1724)*INDEX(FTA_COEFFS,1,5)+M1724*INDEX(FTA_COEFFS,1,6)+AC1728*AC1730</f>
        <v>#N/A</v>
      </c>
      <c r="AI1725" s="223" t="e">
        <f ca="1">INDEX(FTPCT_COEFFS,1,1)+P1725*INDEX(FTPCT_COEFFS,1,2)+F1725*INDEX(FTPCT_COEFFS,1,3)+G1724*INDEX(FTPCT_COEFFS,1,4)+AD1728*AD1730</f>
        <v>#N/A</v>
      </c>
      <c r="AJ1725" s="338" t="e">
        <f t="shared" ca="1" si="2973"/>
        <v>#N/A</v>
      </c>
      <c r="AK1725" s="55"/>
      <c r="AL1725" s="55"/>
      <c r="AM1725" s="55"/>
      <c r="AN1725" s="55"/>
      <c r="AO1725" s="55"/>
      <c r="AP1725" s="55"/>
      <c r="AQ1725" s="55"/>
      <c r="AR1725" s="55"/>
    </row>
    <row r="1726" spans="1:45" x14ac:dyDescent="0.3">
      <c r="A1726" s="54" t="e">
        <f ca="1">IF(D1724&gt;(D1725+(AVERAGE(V1724,W1724)-AVERAGE(V1725,W1725))/2)+2.5,C1724,IF(D1725&gt;(D1724+(AVERAGE(V1725,W1725)-AVERAGE(V1724,W1724))/2)+2.5,C1725,"Close"))</f>
        <v>#N/A</v>
      </c>
      <c r="B1726" s="64" t="e">
        <f ca="1">IF(D1725&gt;D1724,C1725,C1724)</f>
        <v>#N/A</v>
      </c>
      <c r="D1726" s="56"/>
      <c r="X1726" s="55"/>
      <c r="Y1726" s="55"/>
      <c r="Z1726" s="55"/>
      <c r="AA1726" s="55"/>
      <c r="AB1726" s="55"/>
      <c r="AC1726" s="337"/>
      <c r="AD1726" s="337"/>
      <c r="AE1726" s="337"/>
      <c r="AF1726" s="337"/>
      <c r="AG1726" s="337"/>
      <c r="AH1726" s="337"/>
      <c r="AI1726" s="337"/>
      <c r="AJ1726" s="337"/>
      <c r="AK1726" s="337"/>
      <c r="AL1726" s="337"/>
      <c r="AM1726" s="55"/>
      <c r="AN1726" s="55"/>
      <c r="AO1726" s="55"/>
      <c r="AP1726" s="55"/>
      <c r="AQ1726" s="55"/>
      <c r="AR1726" s="55"/>
      <c r="AS1726" s="55"/>
    </row>
    <row r="1727" spans="1:45" x14ac:dyDescent="0.3">
      <c r="X1727" s="54" t="s">
        <v>1305</v>
      </c>
      <c r="Y1727" s="54" t="s">
        <v>128</v>
      </c>
      <c r="Z1727" s="54" t="s">
        <v>157</v>
      </c>
      <c r="AA1727" s="54" t="s">
        <v>151</v>
      </c>
      <c r="AB1727" s="54" t="s">
        <v>1327</v>
      </c>
      <c r="AC1727" s="54" t="s">
        <v>129</v>
      </c>
      <c r="AD1727" s="54" t="s">
        <v>116</v>
      </c>
      <c r="AE1727" s="54"/>
      <c r="AF1727" s="54"/>
      <c r="AG1727" s="54"/>
      <c r="AH1727" s="54"/>
      <c r="AI1727" s="54"/>
      <c r="AJ1727" s="54"/>
      <c r="AK1727" s="54"/>
      <c r="AL1727" s="54"/>
      <c r="AM1727" s="54"/>
      <c r="AN1727" s="54"/>
      <c r="AO1727" s="54"/>
      <c r="AP1727" s="54"/>
      <c r="AQ1727" s="54"/>
      <c r="AR1727" s="54"/>
      <c r="AS1727" s="54"/>
    </row>
    <row r="1728" spans="1:45" x14ac:dyDescent="0.3">
      <c r="X1728" s="54"/>
      <c r="Y1728" s="54">
        <f t="shared" ref="Y1728:AD1728" si="2976">Y1721</f>
        <v>6.4436999999999998</v>
      </c>
      <c r="Z1728" s="54">
        <f t="shared" si="2976"/>
        <v>4.9371</v>
      </c>
      <c r="AA1728" s="54">
        <f t="shared" si="2976"/>
        <v>11.350300000000001</v>
      </c>
      <c r="AB1728" s="54">
        <f t="shared" si="2976"/>
        <v>7.1900000000000006E-2</v>
      </c>
      <c r="AC1728" s="54">
        <f t="shared" si="2976"/>
        <v>6.2766000000000002</v>
      </c>
      <c r="AD1728" s="54">
        <f t="shared" si="2976"/>
        <v>11.042999999999999</v>
      </c>
      <c r="AE1728" s="54"/>
      <c r="AF1728" s="336"/>
      <c r="AG1728" s="336"/>
      <c r="AH1728" s="336"/>
      <c r="AI1728" s="54"/>
      <c r="AJ1728" s="54"/>
      <c r="AK1728" s="54"/>
      <c r="AL1728" s="54"/>
      <c r="AM1728" s="54"/>
      <c r="AN1728" s="54"/>
      <c r="AO1728" s="54"/>
      <c r="AP1728" s="54"/>
      <c r="AQ1728" s="54"/>
      <c r="AR1728" s="54"/>
      <c r="AS1728" s="54"/>
    </row>
    <row r="1729" spans="1:45" x14ac:dyDescent="0.3">
      <c r="D1729" s="56"/>
      <c r="X1729" s="336"/>
      <c r="Y1729" s="336">
        <f t="shared" ca="1" si="2880"/>
        <v>-0.13441796855918306</v>
      </c>
      <c r="Z1729" s="336">
        <f t="shared" ca="1" si="2880"/>
        <v>1.1971799478281724</v>
      </c>
      <c r="AA1729" s="336">
        <f t="shared" ca="1" si="2880"/>
        <v>0.11462095263121154</v>
      </c>
      <c r="AB1729" s="336">
        <f t="shared" ca="1" si="2880"/>
        <v>-0.29649518016836413</v>
      </c>
      <c r="AC1729" s="336">
        <f t="shared" ca="1" si="2880"/>
        <v>-1.4446153411214471</v>
      </c>
      <c r="AD1729" s="336">
        <f t="shared" ca="1" si="2880"/>
        <v>1.0690062068145729</v>
      </c>
      <c r="AE1729" s="336"/>
      <c r="AF1729" s="336"/>
      <c r="AG1729" s="336"/>
      <c r="AH1729" s="336"/>
      <c r="AI1729" s="54"/>
      <c r="AJ1729" s="54"/>
      <c r="AK1729" s="54"/>
      <c r="AL1729" s="336"/>
      <c r="AM1729" s="336"/>
      <c r="AN1729" s="336"/>
      <c r="AO1729" s="336"/>
      <c r="AP1729" s="54"/>
      <c r="AQ1729" s="336"/>
      <c r="AR1729" s="336"/>
      <c r="AS1729" s="336"/>
    </row>
    <row r="1730" spans="1:45" x14ac:dyDescent="0.3">
      <c r="C1730" s="54"/>
      <c r="D1730" s="56"/>
      <c r="Y1730" s="336">
        <f t="shared" ca="1" si="2880"/>
        <v>0.72223939324865882</v>
      </c>
      <c r="Z1730" s="336">
        <f t="shared" ca="1" si="2880"/>
        <v>0.16179960233310009</v>
      </c>
      <c r="AA1730" s="336">
        <f t="shared" ca="1" si="2880"/>
        <v>-1.0583143242445825</v>
      </c>
      <c r="AB1730" s="336">
        <f t="shared" ca="1" si="2880"/>
        <v>3.0445679533027223E-2</v>
      </c>
      <c r="AC1730" s="336">
        <f t="shared" ca="1" si="2880"/>
        <v>-0.73944333912386484</v>
      </c>
      <c r="AD1730" s="336">
        <f t="shared" ca="1" si="2880"/>
        <v>6.4884077327766426E-4</v>
      </c>
      <c r="AE1730" s="55"/>
      <c r="AF1730" s="55"/>
      <c r="AG1730" s="55"/>
      <c r="AH1730" s="55"/>
      <c r="AI1730" s="55"/>
      <c r="AJ1730" s="55"/>
      <c r="AK1730" s="55"/>
      <c r="AL1730" s="55"/>
      <c r="AM1730" s="55"/>
      <c r="AN1730" s="55"/>
      <c r="AO1730" s="55"/>
      <c r="AP1730" s="55"/>
      <c r="AQ1730" s="55"/>
      <c r="AR1730" s="55"/>
      <c r="AS1730" s="55"/>
    </row>
    <row r="1731" spans="1:45" x14ac:dyDescent="0.3">
      <c r="B1731" s="54" t="s">
        <v>172</v>
      </c>
      <c r="C1731" s="53">
        <f>C1724</f>
        <v>0</v>
      </c>
      <c r="D1731" s="56" t="e">
        <f t="shared" ref="D1731:D1732" ca="1" si="2977">AJ1731</f>
        <v>#N/A</v>
      </c>
      <c r="E1731" s="52" t="e">
        <f t="shared" ref="E1731:W1731" si="2978">E1724</f>
        <v>#N/A</v>
      </c>
      <c r="F1731" s="52" t="e">
        <f t="shared" si="2978"/>
        <v>#N/A</v>
      </c>
      <c r="G1731" s="52" t="e">
        <f t="shared" si="2978"/>
        <v>#N/A</v>
      </c>
      <c r="H1731" s="52" t="e">
        <f t="shared" si="2978"/>
        <v>#N/A</v>
      </c>
      <c r="I1731" s="52" t="e">
        <f t="shared" si="2978"/>
        <v>#N/A</v>
      </c>
      <c r="J1731" s="52" t="e">
        <f t="shared" si="2978"/>
        <v>#N/A</v>
      </c>
      <c r="K1731" s="52" t="e">
        <f t="shared" si="2978"/>
        <v>#N/A</v>
      </c>
      <c r="L1731" s="52" t="e">
        <f t="shared" si="2978"/>
        <v>#N/A</v>
      </c>
      <c r="M1731" s="52" t="e">
        <f t="shared" si="2978"/>
        <v>#N/A</v>
      </c>
      <c r="N1731" s="52" t="e">
        <f t="shared" si="2978"/>
        <v>#N/A</v>
      </c>
      <c r="O1731" s="52" t="e">
        <f t="shared" si="2978"/>
        <v>#N/A</v>
      </c>
      <c r="P1731" s="52" t="e">
        <f t="shared" si="2978"/>
        <v>#N/A</v>
      </c>
      <c r="Q1731" s="52" t="e">
        <f t="shared" si="2978"/>
        <v>#N/A</v>
      </c>
      <c r="R1731" s="52" t="e">
        <f t="shared" si="2978"/>
        <v>#N/A</v>
      </c>
      <c r="S1731" s="52" t="e">
        <f t="shared" si="2978"/>
        <v>#N/A</v>
      </c>
      <c r="T1731" s="52" t="e">
        <f t="shared" si="2978"/>
        <v>#N/A</v>
      </c>
      <c r="U1731" s="52" t="e">
        <f t="shared" si="2978"/>
        <v>#N/A</v>
      </c>
      <c r="V1731" s="52" t="e">
        <f t="shared" si="2978"/>
        <v>#N/A</v>
      </c>
      <c r="W1731" s="52" t="e">
        <f t="shared" si="2978"/>
        <v>#N/A</v>
      </c>
      <c r="X1731" s="55" t="e">
        <f t="shared" ref="X1731:X1732" si="2979">(H1731-(O1731*P1731)/100-3*(J1731*K1731)/100)/2</f>
        <v>#N/A</v>
      </c>
      <c r="Y1731" s="55" t="e">
        <f t="shared" ref="Y1731:Y1732" si="2980">SUM(X1731,(J1731*K1731/100))/(F1731/100)</f>
        <v>#N/A</v>
      </c>
      <c r="Z1731" s="55" t="e">
        <f t="shared" ref="Z1731" si="2981">U1731*0.5+U1732*0.5</f>
        <v>#N/A</v>
      </c>
      <c r="AA1731" s="55" t="e">
        <f t="shared" ref="AA1731:AA1732" si="2982">J1731/Y1731</f>
        <v>#N/A</v>
      </c>
      <c r="AB1731" s="336" t="e">
        <f t="shared" ref="AB1731:AB1732" si="2983">X1731/(Y1731-J1731)</f>
        <v>#N/A</v>
      </c>
      <c r="AC1731" s="223" t="e">
        <f ca="1">INDEX(FGA_COEFFS,1,1)+Z1731*INDEX(FGA_COEFFS,1,2)+Y1731*INDEX(FGA_COEFFS,1,3)+R1731*INDEX(FGA_COEFFS,1,4)+Q1732*INDEX(FGA_COEFFS,1,5)+S1731*INDEX(FGA_COEFFS,1,6)+T1732*INDEX(FGA_COEFFS,1,7)+M1732*INDEX(FGA_COEFFS,1,8)+Y1735*Y1736</f>
        <v>#N/A</v>
      </c>
      <c r="AD1731" s="223" t="e">
        <f ca="1">INDEX(THREEPTA_COEFFS,1,1)+AC1731*INDEX(THREEPTA_COEFFS,1,2)+J1731*INDEX(THREEPTA_COEFFS,1,3)+AA1731*INDEX(THREEPTA_COEFFS,1,4)+K1731*INDEX(THREEPTA_COEFFS,1,5)+L1732*INDEX(THREEPTA_COEFFS,1,6)+Z1735*Z1736</f>
        <v>#N/A</v>
      </c>
      <c r="AE1731" s="223" t="e">
        <f ca="1">INDEX(THREEPTPCT_COEFFS,1,1)+K1731*INDEX(THREEPTPCT_COEFFS,1,2)+L1732*INDEX(THREEPTPCT_COEFFS,1,3)+AA1735*AA1736</f>
        <v>#N/A</v>
      </c>
      <c r="AF1731" s="55" t="e">
        <f t="shared" ref="AF1731:AF1732" ca="1" si="2984">AC1731-AD1731</f>
        <v>#N/A</v>
      </c>
      <c r="AG1731" s="223" t="e">
        <f ca="1">INDEX(TWOPTPCT_COEFFS,1,1)+AB1731*INDEX(TWOPTPCT_COEFFS,1,2)+I1732*INDEX(TWOPTPCT_COEFFS,1,3)+G1732*INDEX(TWOPTPCT_COEFFS,1,4)+L1732*INDEX(TWOPTPCT_COEFFS,1,5)+AB1735*AB1736</f>
        <v>#N/A</v>
      </c>
      <c r="AH1731" s="223" t="e">
        <f ca="1">INDEX(FTA_COEFFS,1,1)+O1731*INDEX(FTA_COEFFS,1,2)+N1732*INDEX(FTA_COEFFS,1,3)+(Q1731+R1731)*INDEX(FTA_COEFFS,1,4)+(Q1732+R1732)*INDEX(FTA_COEFFS,1,5)+M1732*INDEX(FTA_COEFFS,1,6)+AC1735*AC1736</f>
        <v>#N/A</v>
      </c>
      <c r="AI1731" s="223" t="e">
        <f ca="1">INDEX(FTPCT_COEFFS,1,1)+P1731*INDEX(FTPCT_COEFFS,1,2)+F1731*INDEX(FTPCT_COEFFS,1,3)+G1732*INDEX(FTPCT_COEFFS,1,4)+AD1735*AD1736</f>
        <v>#N/A</v>
      </c>
      <c r="AJ1731" s="338" t="e">
        <f t="shared" ref="AJ1731:AJ1732" ca="1" si="2985">AD1731*AE1731/100+AF1731*AG1731+AH1731*AI1731/100</f>
        <v>#N/A</v>
      </c>
      <c r="AK1731" s="55"/>
      <c r="AL1731" s="55"/>
      <c r="AM1731" s="55"/>
      <c r="AN1731" s="55"/>
      <c r="AO1731" s="55"/>
      <c r="AP1731" s="55"/>
      <c r="AQ1731" s="55"/>
      <c r="AR1731" s="55"/>
    </row>
    <row r="1732" spans="1:45" x14ac:dyDescent="0.3">
      <c r="B1732" s="54" t="s">
        <v>175</v>
      </c>
      <c r="C1732" s="54">
        <f>C1725</f>
        <v>0</v>
      </c>
      <c r="D1732" s="56" t="e">
        <f t="shared" ca="1" si="2977"/>
        <v>#N/A</v>
      </c>
      <c r="E1732" s="52" t="e">
        <f t="shared" ref="E1732:W1732" si="2986">E1725</f>
        <v>#N/A</v>
      </c>
      <c r="F1732" s="52" t="e">
        <f t="shared" si="2986"/>
        <v>#N/A</v>
      </c>
      <c r="G1732" s="52" t="e">
        <f t="shared" si="2986"/>
        <v>#N/A</v>
      </c>
      <c r="H1732" s="52" t="e">
        <f t="shared" si="2986"/>
        <v>#N/A</v>
      </c>
      <c r="I1732" s="52" t="e">
        <f t="shared" si="2986"/>
        <v>#N/A</v>
      </c>
      <c r="J1732" s="52" t="e">
        <f t="shared" si="2986"/>
        <v>#N/A</v>
      </c>
      <c r="K1732" s="52" t="e">
        <f t="shared" si="2986"/>
        <v>#N/A</v>
      </c>
      <c r="L1732" s="52" t="e">
        <f t="shared" si="2986"/>
        <v>#N/A</v>
      </c>
      <c r="M1732" s="52" t="e">
        <f t="shared" si="2986"/>
        <v>#N/A</v>
      </c>
      <c r="N1732" s="52" t="e">
        <f t="shared" si="2986"/>
        <v>#N/A</v>
      </c>
      <c r="O1732" s="52" t="e">
        <f t="shared" si="2986"/>
        <v>#N/A</v>
      </c>
      <c r="P1732" s="52" t="e">
        <f t="shared" si="2986"/>
        <v>#N/A</v>
      </c>
      <c r="Q1732" s="52" t="e">
        <f t="shared" si="2986"/>
        <v>#N/A</v>
      </c>
      <c r="R1732" s="52" t="e">
        <f t="shared" si="2986"/>
        <v>#N/A</v>
      </c>
      <c r="S1732" s="52" t="e">
        <f t="shared" si="2986"/>
        <v>#N/A</v>
      </c>
      <c r="T1732" s="52" t="e">
        <f t="shared" si="2986"/>
        <v>#N/A</v>
      </c>
      <c r="U1732" s="52" t="e">
        <f t="shared" si="2986"/>
        <v>#N/A</v>
      </c>
      <c r="V1732" s="52" t="e">
        <f t="shared" si="2986"/>
        <v>#N/A</v>
      </c>
      <c r="W1732" s="52" t="e">
        <f t="shared" si="2986"/>
        <v>#N/A</v>
      </c>
      <c r="X1732" s="55" t="e">
        <f t="shared" si="2979"/>
        <v>#N/A</v>
      </c>
      <c r="Y1732" s="55" t="e">
        <f t="shared" si="2980"/>
        <v>#N/A</v>
      </c>
      <c r="Z1732" s="55" t="e">
        <f t="shared" ref="Z1732" si="2987">Z1731</f>
        <v>#N/A</v>
      </c>
      <c r="AA1732" s="55" t="e">
        <f t="shared" si="2982"/>
        <v>#N/A</v>
      </c>
      <c r="AB1732" s="336" t="e">
        <f t="shared" si="2983"/>
        <v>#N/A</v>
      </c>
      <c r="AC1732" s="223" t="e">
        <f ca="1">INDEX(FGA_COEFFS,1,1)+Z1732*INDEX(FGA_COEFFS,1,2)+Y1732*INDEX(FGA_COEFFS,1,3)+R1732*INDEX(FGA_COEFFS,1,4)+Q1731*INDEX(FGA_COEFFS,1,5)+S1732*INDEX(FGA_COEFFS,1,6)+T1731*INDEX(FGA_COEFFS,1,7)+M1731*INDEX(FGA_COEFFS,1,8)+Y1735*Y1737</f>
        <v>#N/A</v>
      </c>
      <c r="AD1732" s="223" t="e">
        <f ca="1">INDEX(THREEPTA_COEFFS,1,1)+AC1732*INDEX(THREEPTA_COEFFS,1,2)+J1732*INDEX(THREEPTA_COEFFS,1,3)+AA1732*INDEX(THREEPTA_COEFFS,1,4)+K1732*INDEX(THREEPTA_COEFFS,1,5)+L1731*INDEX(THREEPTA_COEFFS,1,6)+Z1735*Z1737</f>
        <v>#N/A</v>
      </c>
      <c r="AE1732" s="223" t="e">
        <f ca="1">INDEX(THREEPTPCT_COEFFS,1,1)+K1732*INDEX(THREEPTPCT_COEFFS,1,2)+L1731*INDEX(THREEPTPCT_COEFFS,1,3)+AA1735*AA1737</f>
        <v>#N/A</v>
      </c>
      <c r="AF1732" s="55" t="e">
        <f t="shared" ca="1" si="2984"/>
        <v>#N/A</v>
      </c>
      <c r="AG1732" s="223" t="e">
        <f ca="1">INDEX(TWOPTPCT_COEFFS,1,1)+AB1732*INDEX(TWOPTPCT_COEFFS,1,2)+I1731*INDEX(TWOPTPCT_COEFFS,1,3)+G1731*INDEX(TWOPTPCT_COEFFS,1,4)+L1731*INDEX(TWOPTPCT_COEFFS,1,5)+AB1735*AB1737</f>
        <v>#N/A</v>
      </c>
      <c r="AH1732" s="223" t="e">
        <f ca="1">INDEX(FTA_COEFFS,1,1)+O1732*INDEX(FTA_COEFFS,1,2)+N1731*INDEX(FTA_COEFFS,1,3)+(Q1732+R1732)*INDEX(FTA_COEFFS,1,4)+(Q1731+R1731)*INDEX(FTA_COEFFS,1,5)+M1731*INDEX(FTA_COEFFS,1,6)+AC1735*AC1737</f>
        <v>#N/A</v>
      </c>
      <c r="AI1732" s="223" t="e">
        <f ca="1">INDEX(FTPCT_COEFFS,1,1)+P1732*INDEX(FTPCT_COEFFS,1,2)+F1732*INDEX(FTPCT_COEFFS,1,3)+G1731*INDEX(FTPCT_COEFFS,1,4)+AD1735*AD1737</f>
        <v>#N/A</v>
      </c>
      <c r="AJ1732" s="338" t="e">
        <f t="shared" ca="1" si="2985"/>
        <v>#N/A</v>
      </c>
      <c r="AK1732" s="55"/>
      <c r="AL1732" s="55"/>
      <c r="AM1732" s="55"/>
      <c r="AN1732" s="55"/>
      <c r="AO1732" s="55"/>
      <c r="AP1732" s="55"/>
      <c r="AQ1732" s="55"/>
      <c r="AR1732" s="55"/>
    </row>
    <row r="1733" spans="1:45" x14ac:dyDescent="0.3">
      <c r="A1733" s="54" t="e">
        <f ca="1">IF(D1731&gt;(D1732+(AVERAGE(V1731,W1731)-AVERAGE(V1732,W1732))/2)+2.5,C1731,IF(D1732&gt;(D1731+(AVERAGE(V1732,W1732)-AVERAGE(V1731,W1731))/2)+2.5,C1732,"Close"))</f>
        <v>#N/A</v>
      </c>
      <c r="B1733" s="64" t="e">
        <f ca="1">IF(D1732&gt;D1731,C1732,C1731)</f>
        <v>#N/A</v>
      </c>
      <c r="D1733" s="56"/>
      <c r="X1733" s="55"/>
      <c r="Y1733" s="55"/>
      <c r="Z1733" s="55"/>
      <c r="AA1733" s="55"/>
      <c r="AB1733" s="55"/>
      <c r="AC1733" s="337"/>
      <c r="AD1733" s="337"/>
      <c r="AE1733" s="337"/>
      <c r="AF1733" s="337"/>
      <c r="AG1733" s="337"/>
      <c r="AH1733" s="337"/>
      <c r="AI1733" s="337"/>
      <c r="AJ1733" s="337"/>
      <c r="AK1733" s="337"/>
      <c r="AL1733" s="337"/>
      <c r="AM1733" s="55"/>
      <c r="AN1733" s="55"/>
      <c r="AO1733" s="55"/>
      <c r="AP1733" s="55"/>
      <c r="AQ1733" s="55"/>
      <c r="AR1733" s="55"/>
      <c r="AS1733" s="55"/>
    </row>
    <row r="1734" spans="1:45" x14ac:dyDescent="0.3">
      <c r="X1734" s="54" t="s">
        <v>1305</v>
      </c>
      <c r="Y1734" s="54" t="s">
        <v>128</v>
      </c>
      <c r="Z1734" s="54" t="s">
        <v>157</v>
      </c>
      <c r="AA1734" s="54" t="s">
        <v>151</v>
      </c>
      <c r="AB1734" s="54" t="s">
        <v>1327</v>
      </c>
      <c r="AC1734" s="54" t="s">
        <v>129</v>
      </c>
      <c r="AD1734" s="54" t="s">
        <v>116</v>
      </c>
      <c r="AE1734" s="54"/>
      <c r="AF1734" s="54"/>
      <c r="AG1734" s="54"/>
      <c r="AH1734" s="54"/>
      <c r="AI1734" s="54"/>
      <c r="AJ1734" s="54"/>
      <c r="AK1734" s="54"/>
      <c r="AL1734" s="54"/>
      <c r="AM1734" s="54"/>
      <c r="AN1734" s="54"/>
      <c r="AO1734" s="54"/>
      <c r="AP1734" s="54"/>
      <c r="AQ1734" s="54"/>
      <c r="AR1734" s="54"/>
      <c r="AS1734" s="54"/>
    </row>
    <row r="1735" spans="1:45" x14ac:dyDescent="0.3">
      <c r="X1735" s="54"/>
      <c r="Y1735" s="54">
        <f t="shared" ref="Y1735:AD1735" si="2988">Y1728</f>
        <v>6.4436999999999998</v>
      </c>
      <c r="Z1735" s="54">
        <f t="shared" si="2988"/>
        <v>4.9371</v>
      </c>
      <c r="AA1735" s="54">
        <f t="shared" si="2988"/>
        <v>11.350300000000001</v>
      </c>
      <c r="AB1735" s="54">
        <f t="shared" si="2988"/>
        <v>7.1900000000000006E-2</v>
      </c>
      <c r="AC1735" s="54">
        <f t="shared" si="2988"/>
        <v>6.2766000000000002</v>
      </c>
      <c r="AD1735" s="54">
        <f t="shared" si="2988"/>
        <v>11.042999999999999</v>
      </c>
      <c r="AE1735" s="54"/>
      <c r="AF1735" s="336"/>
      <c r="AG1735" s="336"/>
      <c r="AH1735" s="336"/>
      <c r="AI1735" s="54"/>
      <c r="AJ1735" s="54"/>
      <c r="AK1735" s="54"/>
      <c r="AL1735" s="54"/>
      <c r="AM1735" s="54"/>
      <c r="AN1735" s="54"/>
      <c r="AO1735" s="54"/>
      <c r="AP1735" s="54"/>
      <c r="AQ1735" s="54"/>
      <c r="AR1735" s="54"/>
      <c r="AS1735" s="54"/>
    </row>
    <row r="1736" spans="1:45" x14ac:dyDescent="0.3">
      <c r="D1736" s="56"/>
      <c r="X1736" s="336"/>
      <c r="Y1736" s="336">
        <f t="shared" ca="1" si="2880"/>
        <v>-6.8274610154446524E-2</v>
      </c>
      <c r="Z1736" s="336">
        <f t="shared" ca="1" si="2880"/>
        <v>7.8221747466480751E-2</v>
      </c>
      <c r="AA1736" s="336">
        <f t="shared" ca="1" si="2880"/>
        <v>-1.5985233542091776E-2</v>
      </c>
      <c r="AB1736" s="336">
        <f t="shared" ca="1" si="2880"/>
        <v>6.1689561032779849E-3</v>
      </c>
      <c r="AC1736" s="336">
        <f t="shared" ca="1" si="2880"/>
        <v>-0.19961829870041181</v>
      </c>
      <c r="AD1736" s="336">
        <f t="shared" ca="1" si="2880"/>
        <v>-6.7166744644999998E-2</v>
      </c>
      <c r="AE1736" s="336"/>
      <c r="AF1736" s="336"/>
      <c r="AG1736" s="336"/>
      <c r="AH1736" s="336"/>
      <c r="AI1736" s="54"/>
      <c r="AJ1736" s="54"/>
      <c r="AK1736" s="54"/>
      <c r="AL1736" s="336"/>
      <c r="AM1736" s="336"/>
      <c r="AN1736" s="336"/>
      <c r="AO1736" s="336"/>
      <c r="AP1736" s="54"/>
      <c r="AQ1736" s="336"/>
      <c r="AR1736" s="336"/>
      <c r="AS1736" s="336"/>
    </row>
    <row r="1737" spans="1:45" x14ac:dyDescent="0.3">
      <c r="C1737" s="54"/>
      <c r="D1737" s="56"/>
      <c r="Y1737" s="336">
        <f t="shared" ca="1" si="2880"/>
        <v>-8.2367480641545587E-3</v>
      </c>
      <c r="Z1737" s="336">
        <f t="shared" ca="1" si="2880"/>
        <v>1.2474229316291439</v>
      </c>
      <c r="AA1737" s="336">
        <f t="shared" ca="1" si="2880"/>
        <v>-0.23747613003331713</v>
      </c>
      <c r="AB1737" s="336">
        <f t="shared" ca="1" si="2880"/>
        <v>1.0394339516803885</v>
      </c>
      <c r="AC1737" s="336">
        <f t="shared" ca="1" si="2880"/>
        <v>-0.37474570899691184</v>
      </c>
      <c r="AD1737" s="336">
        <f t="shared" ca="1" si="2880"/>
        <v>-9.8306871026167475E-2</v>
      </c>
      <c r="AE1737" s="55"/>
      <c r="AF1737" s="55"/>
      <c r="AG1737" s="55"/>
      <c r="AH1737" s="55"/>
      <c r="AI1737" s="55"/>
      <c r="AJ1737" s="55"/>
      <c r="AK1737" s="55"/>
      <c r="AL1737" s="55"/>
      <c r="AM1737" s="55"/>
      <c r="AN1737" s="55"/>
      <c r="AO1737" s="55"/>
      <c r="AP1737" s="55"/>
      <c r="AQ1737" s="55"/>
      <c r="AR1737" s="55"/>
      <c r="AS1737" s="55"/>
    </row>
    <row r="1738" spans="1:45" x14ac:dyDescent="0.3">
      <c r="B1738" s="54" t="s">
        <v>172</v>
      </c>
      <c r="C1738" s="53">
        <f>C1731</f>
        <v>0</v>
      </c>
      <c r="D1738" s="56" t="e">
        <f t="shared" ref="D1738:D1739" ca="1" si="2989">AJ1738</f>
        <v>#N/A</v>
      </c>
      <c r="E1738" s="52" t="e">
        <f t="shared" ref="E1738:W1738" si="2990">E1731</f>
        <v>#N/A</v>
      </c>
      <c r="F1738" s="52" t="e">
        <f t="shared" si="2990"/>
        <v>#N/A</v>
      </c>
      <c r="G1738" s="52" t="e">
        <f t="shared" si="2990"/>
        <v>#N/A</v>
      </c>
      <c r="H1738" s="52" t="e">
        <f t="shared" si="2990"/>
        <v>#N/A</v>
      </c>
      <c r="I1738" s="52" t="e">
        <f t="shared" si="2990"/>
        <v>#N/A</v>
      </c>
      <c r="J1738" s="52" t="e">
        <f t="shared" si="2990"/>
        <v>#N/A</v>
      </c>
      <c r="K1738" s="52" t="e">
        <f t="shared" si="2990"/>
        <v>#N/A</v>
      </c>
      <c r="L1738" s="52" t="e">
        <f t="shared" si="2990"/>
        <v>#N/A</v>
      </c>
      <c r="M1738" s="52" t="e">
        <f t="shared" si="2990"/>
        <v>#N/A</v>
      </c>
      <c r="N1738" s="52" t="e">
        <f t="shared" si="2990"/>
        <v>#N/A</v>
      </c>
      <c r="O1738" s="52" t="e">
        <f t="shared" si="2990"/>
        <v>#N/A</v>
      </c>
      <c r="P1738" s="52" t="e">
        <f t="shared" si="2990"/>
        <v>#N/A</v>
      </c>
      <c r="Q1738" s="52" t="e">
        <f t="shared" si="2990"/>
        <v>#N/A</v>
      </c>
      <c r="R1738" s="52" t="e">
        <f t="shared" si="2990"/>
        <v>#N/A</v>
      </c>
      <c r="S1738" s="52" t="e">
        <f t="shared" si="2990"/>
        <v>#N/A</v>
      </c>
      <c r="T1738" s="52" t="e">
        <f t="shared" si="2990"/>
        <v>#N/A</v>
      </c>
      <c r="U1738" s="52" t="e">
        <f t="shared" si="2990"/>
        <v>#N/A</v>
      </c>
      <c r="V1738" s="52" t="e">
        <f t="shared" si="2990"/>
        <v>#N/A</v>
      </c>
      <c r="W1738" s="52" t="e">
        <f t="shared" si="2990"/>
        <v>#N/A</v>
      </c>
      <c r="X1738" s="55" t="e">
        <f t="shared" ref="X1738:X1739" si="2991">(H1738-(O1738*P1738)/100-3*(J1738*K1738)/100)/2</f>
        <v>#N/A</v>
      </c>
      <c r="Y1738" s="55" t="e">
        <f t="shared" ref="Y1738:Y1739" si="2992">SUM(X1738,(J1738*K1738/100))/(F1738/100)</f>
        <v>#N/A</v>
      </c>
      <c r="Z1738" s="55" t="e">
        <f t="shared" ref="Z1738" si="2993">U1738*0.5+U1739*0.5</f>
        <v>#N/A</v>
      </c>
      <c r="AA1738" s="55" t="e">
        <f t="shared" ref="AA1738:AA1739" si="2994">J1738/Y1738</f>
        <v>#N/A</v>
      </c>
      <c r="AB1738" s="336" t="e">
        <f t="shared" ref="AB1738:AB1739" si="2995">X1738/(Y1738-J1738)</f>
        <v>#N/A</v>
      </c>
      <c r="AC1738" s="223" t="e">
        <f ca="1">INDEX(FGA_COEFFS,1,1)+Z1738*INDEX(FGA_COEFFS,1,2)+Y1738*INDEX(FGA_COEFFS,1,3)+R1738*INDEX(FGA_COEFFS,1,4)+Q1739*INDEX(FGA_COEFFS,1,5)+S1738*INDEX(FGA_COEFFS,1,6)+T1739*INDEX(FGA_COEFFS,1,7)+M1739*INDEX(FGA_COEFFS,1,8)+Y1742*Y1743</f>
        <v>#N/A</v>
      </c>
      <c r="AD1738" s="223" t="e">
        <f ca="1">INDEX(THREEPTA_COEFFS,1,1)+AC1738*INDEX(THREEPTA_COEFFS,1,2)+J1738*INDEX(THREEPTA_COEFFS,1,3)+AA1738*INDEX(THREEPTA_COEFFS,1,4)+K1738*INDEX(THREEPTA_COEFFS,1,5)+L1739*INDEX(THREEPTA_COEFFS,1,6)+Z1742*Z1743</f>
        <v>#N/A</v>
      </c>
      <c r="AE1738" s="223" t="e">
        <f ca="1">INDEX(THREEPTPCT_COEFFS,1,1)+K1738*INDEX(THREEPTPCT_COEFFS,1,2)+L1739*INDEX(THREEPTPCT_COEFFS,1,3)+AA1742*AA1743</f>
        <v>#N/A</v>
      </c>
      <c r="AF1738" s="55" t="e">
        <f t="shared" ref="AF1738:AF1739" ca="1" si="2996">AC1738-AD1738</f>
        <v>#N/A</v>
      </c>
      <c r="AG1738" s="223" t="e">
        <f ca="1">INDEX(TWOPTPCT_COEFFS,1,1)+AB1738*INDEX(TWOPTPCT_COEFFS,1,2)+I1739*INDEX(TWOPTPCT_COEFFS,1,3)+G1739*INDEX(TWOPTPCT_COEFFS,1,4)+L1739*INDEX(TWOPTPCT_COEFFS,1,5)+AB1742*AB1743</f>
        <v>#N/A</v>
      </c>
      <c r="AH1738" s="223" t="e">
        <f ca="1">INDEX(FTA_COEFFS,1,1)+O1738*INDEX(FTA_COEFFS,1,2)+N1739*INDEX(FTA_COEFFS,1,3)+(Q1738+R1738)*INDEX(FTA_COEFFS,1,4)+(Q1739+R1739)*INDEX(FTA_COEFFS,1,5)+M1739*INDEX(FTA_COEFFS,1,6)+AC1742*AC1743</f>
        <v>#N/A</v>
      </c>
      <c r="AI1738" s="223" t="e">
        <f ca="1">INDEX(FTPCT_COEFFS,1,1)+P1738*INDEX(FTPCT_COEFFS,1,2)+F1738*INDEX(FTPCT_COEFFS,1,3)+G1739*INDEX(FTPCT_COEFFS,1,4)+AD1742*AD1743</f>
        <v>#N/A</v>
      </c>
      <c r="AJ1738" s="338" t="e">
        <f t="shared" ref="AJ1738:AJ1739" ca="1" si="2997">AD1738*AE1738/100+AF1738*AG1738+AH1738*AI1738/100</f>
        <v>#N/A</v>
      </c>
      <c r="AK1738" s="55"/>
      <c r="AL1738" s="55"/>
      <c r="AM1738" s="55"/>
      <c r="AN1738" s="55"/>
      <c r="AO1738" s="55"/>
      <c r="AP1738" s="55"/>
      <c r="AQ1738" s="55"/>
      <c r="AR1738" s="55"/>
    </row>
    <row r="1739" spans="1:45" x14ac:dyDescent="0.3">
      <c r="B1739" s="54" t="s">
        <v>175</v>
      </c>
      <c r="C1739" s="54">
        <f>C1732</f>
        <v>0</v>
      </c>
      <c r="D1739" s="56" t="e">
        <f t="shared" ca="1" si="2989"/>
        <v>#N/A</v>
      </c>
      <c r="E1739" s="52" t="e">
        <f t="shared" ref="E1739:W1739" si="2998">E1732</f>
        <v>#N/A</v>
      </c>
      <c r="F1739" s="52" t="e">
        <f t="shared" si="2998"/>
        <v>#N/A</v>
      </c>
      <c r="G1739" s="52" t="e">
        <f t="shared" si="2998"/>
        <v>#N/A</v>
      </c>
      <c r="H1739" s="52" t="e">
        <f t="shared" si="2998"/>
        <v>#N/A</v>
      </c>
      <c r="I1739" s="52" t="e">
        <f t="shared" si="2998"/>
        <v>#N/A</v>
      </c>
      <c r="J1739" s="52" t="e">
        <f t="shared" si="2998"/>
        <v>#N/A</v>
      </c>
      <c r="K1739" s="52" t="e">
        <f t="shared" si="2998"/>
        <v>#N/A</v>
      </c>
      <c r="L1739" s="52" t="e">
        <f t="shared" si="2998"/>
        <v>#N/A</v>
      </c>
      <c r="M1739" s="52" t="e">
        <f t="shared" si="2998"/>
        <v>#N/A</v>
      </c>
      <c r="N1739" s="52" t="e">
        <f t="shared" si="2998"/>
        <v>#N/A</v>
      </c>
      <c r="O1739" s="52" t="e">
        <f t="shared" si="2998"/>
        <v>#N/A</v>
      </c>
      <c r="P1739" s="52" t="e">
        <f t="shared" si="2998"/>
        <v>#N/A</v>
      </c>
      <c r="Q1739" s="52" t="e">
        <f t="shared" si="2998"/>
        <v>#N/A</v>
      </c>
      <c r="R1739" s="52" t="e">
        <f t="shared" si="2998"/>
        <v>#N/A</v>
      </c>
      <c r="S1739" s="52" t="e">
        <f t="shared" si="2998"/>
        <v>#N/A</v>
      </c>
      <c r="T1739" s="52" t="e">
        <f t="shared" si="2998"/>
        <v>#N/A</v>
      </c>
      <c r="U1739" s="52" t="e">
        <f t="shared" si="2998"/>
        <v>#N/A</v>
      </c>
      <c r="V1739" s="52" t="e">
        <f t="shared" si="2998"/>
        <v>#N/A</v>
      </c>
      <c r="W1739" s="52" t="e">
        <f t="shared" si="2998"/>
        <v>#N/A</v>
      </c>
      <c r="X1739" s="55" t="e">
        <f t="shared" si="2991"/>
        <v>#N/A</v>
      </c>
      <c r="Y1739" s="55" t="e">
        <f t="shared" si="2992"/>
        <v>#N/A</v>
      </c>
      <c r="Z1739" s="55" t="e">
        <f t="shared" ref="Z1739" si="2999">Z1738</f>
        <v>#N/A</v>
      </c>
      <c r="AA1739" s="55" t="e">
        <f t="shared" si="2994"/>
        <v>#N/A</v>
      </c>
      <c r="AB1739" s="336" t="e">
        <f t="shared" si="2995"/>
        <v>#N/A</v>
      </c>
      <c r="AC1739" s="223" t="e">
        <f ca="1">INDEX(FGA_COEFFS,1,1)+Z1739*INDEX(FGA_COEFFS,1,2)+Y1739*INDEX(FGA_COEFFS,1,3)+R1739*INDEX(FGA_COEFFS,1,4)+Q1738*INDEX(FGA_COEFFS,1,5)+S1739*INDEX(FGA_COEFFS,1,6)+T1738*INDEX(FGA_COEFFS,1,7)+M1738*INDEX(FGA_COEFFS,1,8)+Y1742*Y1744</f>
        <v>#N/A</v>
      </c>
      <c r="AD1739" s="223" t="e">
        <f ca="1">INDEX(THREEPTA_COEFFS,1,1)+AC1739*INDEX(THREEPTA_COEFFS,1,2)+J1739*INDEX(THREEPTA_COEFFS,1,3)+AA1739*INDEX(THREEPTA_COEFFS,1,4)+K1739*INDEX(THREEPTA_COEFFS,1,5)+L1738*INDEX(THREEPTA_COEFFS,1,6)+Z1742*Z1744</f>
        <v>#N/A</v>
      </c>
      <c r="AE1739" s="223" t="e">
        <f ca="1">INDEX(THREEPTPCT_COEFFS,1,1)+K1739*INDEX(THREEPTPCT_COEFFS,1,2)+L1738*INDEX(THREEPTPCT_COEFFS,1,3)+AA1742*AA1744</f>
        <v>#N/A</v>
      </c>
      <c r="AF1739" s="55" t="e">
        <f t="shared" ca="1" si="2996"/>
        <v>#N/A</v>
      </c>
      <c r="AG1739" s="223" t="e">
        <f ca="1">INDEX(TWOPTPCT_COEFFS,1,1)+AB1739*INDEX(TWOPTPCT_COEFFS,1,2)+I1738*INDEX(TWOPTPCT_COEFFS,1,3)+G1738*INDEX(TWOPTPCT_COEFFS,1,4)+L1738*INDEX(TWOPTPCT_COEFFS,1,5)+AB1742*AB1744</f>
        <v>#N/A</v>
      </c>
      <c r="AH1739" s="223" t="e">
        <f ca="1">INDEX(FTA_COEFFS,1,1)+O1739*INDEX(FTA_COEFFS,1,2)+N1738*INDEX(FTA_COEFFS,1,3)+(Q1739+R1739)*INDEX(FTA_COEFFS,1,4)+(Q1738+R1738)*INDEX(FTA_COEFFS,1,5)+M1738*INDEX(FTA_COEFFS,1,6)+AC1742*AC1744</f>
        <v>#N/A</v>
      </c>
      <c r="AI1739" s="223" t="e">
        <f ca="1">INDEX(FTPCT_COEFFS,1,1)+P1739*INDEX(FTPCT_COEFFS,1,2)+F1739*INDEX(FTPCT_COEFFS,1,3)+G1738*INDEX(FTPCT_COEFFS,1,4)+AD1742*AD1744</f>
        <v>#N/A</v>
      </c>
      <c r="AJ1739" s="338" t="e">
        <f t="shared" ca="1" si="2997"/>
        <v>#N/A</v>
      </c>
      <c r="AK1739" s="55"/>
      <c r="AL1739" s="55"/>
      <c r="AM1739" s="55"/>
      <c r="AN1739" s="55"/>
      <c r="AO1739" s="55"/>
      <c r="AP1739" s="55"/>
      <c r="AQ1739" s="55"/>
      <c r="AR1739" s="55"/>
    </row>
    <row r="1740" spans="1:45" x14ac:dyDescent="0.3">
      <c r="A1740" s="54" t="e">
        <f ca="1">IF(D1738&gt;(D1739+(AVERAGE(V1738,W1738)-AVERAGE(V1739,W1739))/2)+2.5,C1738,IF(D1739&gt;(D1738+(AVERAGE(V1739,W1739)-AVERAGE(V1738,W1738))/2)+2.5,C1739,"Close"))</f>
        <v>#N/A</v>
      </c>
      <c r="B1740" s="64" t="e">
        <f ca="1">IF(D1739&gt;D1738,C1739,C1738)</f>
        <v>#N/A</v>
      </c>
      <c r="D1740" s="56"/>
      <c r="X1740" s="55"/>
      <c r="Y1740" s="55"/>
      <c r="Z1740" s="55"/>
      <c r="AA1740" s="55"/>
      <c r="AB1740" s="55"/>
      <c r="AC1740" s="337"/>
      <c r="AD1740" s="337"/>
      <c r="AE1740" s="337"/>
      <c r="AF1740" s="337"/>
      <c r="AG1740" s="337"/>
      <c r="AH1740" s="337"/>
      <c r="AI1740" s="337"/>
      <c r="AJ1740" s="337"/>
      <c r="AK1740" s="337"/>
      <c r="AL1740" s="337"/>
      <c r="AM1740" s="55"/>
      <c r="AN1740" s="55"/>
      <c r="AO1740" s="55"/>
      <c r="AP1740" s="55"/>
      <c r="AQ1740" s="55"/>
      <c r="AR1740" s="55"/>
      <c r="AS1740" s="55"/>
    </row>
    <row r="1741" spans="1:45" x14ac:dyDescent="0.3">
      <c r="X1741" s="54" t="s">
        <v>1305</v>
      </c>
      <c r="Y1741" s="54" t="s">
        <v>128</v>
      </c>
      <c r="Z1741" s="54" t="s">
        <v>157</v>
      </c>
      <c r="AA1741" s="54" t="s">
        <v>151</v>
      </c>
      <c r="AB1741" s="54" t="s">
        <v>1327</v>
      </c>
      <c r="AC1741" s="54" t="s">
        <v>129</v>
      </c>
      <c r="AD1741" s="54" t="s">
        <v>116</v>
      </c>
      <c r="AE1741" s="54"/>
      <c r="AF1741" s="54"/>
      <c r="AG1741" s="54"/>
      <c r="AH1741" s="54"/>
      <c r="AI1741" s="54"/>
      <c r="AJ1741" s="54"/>
      <c r="AK1741" s="54"/>
      <c r="AL1741" s="54"/>
      <c r="AM1741" s="54"/>
      <c r="AN1741" s="54"/>
      <c r="AO1741" s="54"/>
      <c r="AP1741" s="54"/>
      <c r="AQ1741" s="54"/>
      <c r="AR1741" s="54"/>
      <c r="AS1741" s="54"/>
    </row>
    <row r="1742" spans="1:45" x14ac:dyDescent="0.3">
      <c r="X1742" s="54"/>
      <c r="Y1742" s="54">
        <f t="shared" ref="Y1742:AD1742" si="3000">Y1735</f>
        <v>6.4436999999999998</v>
      </c>
      <c r="Z1742" s="54">
        <f t="shared" si="3000"/>
        <v>4.9371</v>
      </c>
      <c r="AA1742" s="54">
        <f t="shared" si="3000"/>
        <v>11.350300000000001</v>
      </c>
      <c r="AB1742" s="54">
        <f t="shared" si="3000"/>
        <v>7.1900000000000006E-2</v>
      </c>
      <c r="AC1742" s="54">
        <f t="shared" si="3000"/>
        <v>6.2766000000000002</v>
      </c>
      <c r="AD1742" s="54">
        <f t="shared" si="3000"/>
        <v>11.042999999999999</v>
      </c>
      <c r="AE1742" s="54"/>
      <c r="AF1742" s="336"/>
      <c r="AG1742" s="336"/>
      <c r="AH1742" s="336"/>
      <c r="AI1742" s="54"/>
      <c r="AJ1742" s="54"/>
      <c r="AK1742" s="54"/>
      <c r="AL1742" s="54"/>
      <c r="AM1742" s="54"/>
      <c r="AN1742" s="54"/>
      <c r="AO1742" s="54"/>
      <c r="AP1742" s="54"/>
      <c r="AQ1742" s="54"/>
      <c r="AR1742" s="54"/>
      <c r="AS1742" s="54"/>
    </row>
    <row r="1743" spans="1:45" x14ac:dyDescent="0.3">
      <c r="D1743" s="56"/>
      <c r="X1743" s="336"/>
      <c r="Y1743" s="336">
        <f t="shared" ref="Y1743:AD1806" ca="1" si="3001">1.5*RAND()^2*IF(RAND()&gt;0.5,1,-1)</f>
        <v>-0.10932752237251372</v>
      </c>
      <c r="Z1743" s="336">
        <f t="shared" ca="1" si="3001"/>
        <v>0.61520983492877912</v>
      </c>
      <c r="AA1743" s="336">
        <f t="shared" ca="1" si="3001"/>
        <v>0.82273707003851815</v>
      </c>
      <c r="AB1743" s="336">
        <f t="shared" ca="1" si="3001"/>
        <v>-0.81373972901184422</v>
      </c>
      <c r="AC1743" s="336">
        <f t="shared" ca="1" si="3001"/>
        <v>-0.35494135554566697</v>
      </c>
      <c r="AD1743" s="336">
        <f t="shared" ca="1" si="3001"/>
        <v>-8.5992027635537233E-2</v>
      </c>
      <c r="AE1743" s="336"/>
      <c r="AF1743" s="336"/>
      <c r="AG1743" s="336"/>
      <c r="AH1743" s="336"/>
      <c r="AI1743" s="54"/>
      <c r="AJ1743" s="54"/>
      <c r="AK1743" s="54"/>
      <c r="AL1743" s="336"/>
      <c r="AM1743" s="336"/>
      <c r="AN1743" s="336"/>
      <c r="AO1743" s="336"/>
      <c r="AP1743" s="54"/>
      <c r="AQ1743" s="336"/>
      <c r="AR1743" s="336"/>
      <c r="AS1743" s="336"/>
    </row>
    <row r="1744" spans="1:45" x14ac:dyDescent="0.3">
      <c r="C1744" s="54"/>
      <c r="D1744" s="56"/>
      <c r="Y1744" s="336">
        <f t="shared" ca="1" si="3001"/>
        <v>-0.93727217200362478</v>
      </c>
      <c r="Z1744" s="336">
        <f t="shared" ca="1" si="3001"/>
        <v>0.36515952583534045</v>
      </c>
      <c r="AA1744" s="336">
        <f t="shared" ca="1" si="3001"/>
        <v>5.8248124931547005E-2</v>
      </c>
      <c r="AB1744" s="336">
        <f t="shared" ca="1" si="3001"/>
        <v>-0.61500459012813091</v>
      </c>
      <c r="AC1744" s="336">
        <f t="shared" ca="1" si="3001"/>
        <v>1.4635212086443572</v>
      </c>
      <c r="AD1744" s="336">
        <f t="shared" ca="1" si="3001"/>
        <v>0.10579634201082563</v>
      </c>
      <c r="AE1744" s="55"/>
      <c r="AF1744" s="55"/>
      <c r="AG1744" s="55"/>
      <c r="AH1744" s="55"/>
      <c r="AI1744" s="55"/>
      <c r="AJ1744" s="55"/>
      <c r="AK1744" s="55"/>
      <c r="AL1744" s="55"/>
      <c r="AM1744" s="55"/>
      <c r="AN1744" s="55"/>
      <c r="AO1744" s="55"/>
      <c r="AP1744" s="55"/>
      <c r="AQ1744" s="55"/>
      <c r="AR1744" s="55"/>
      <c r="AS1744" s="55"/>
    </row>
    <row r="1745" spans="1:45" x14ac:dyDescent="0.3">
      <c r="B1745" s="54" t="s">
        <v>172</v>
      </c>
      <c r="C1745" s="53">
        <f>C1738</f>
        <v>0</v>
      </c>
      <c r="D1745" s="56" t="e">
        <f t="shared" ref="D1745:D1746" ca="1" si="3002">AJ1745</f>
        <v>#N/A</v>
      </c>
      <c r="E1745" s="52" t="e">
        <f t="shared" ref="E1745:W1745" si="3003">E1738</f>
        <v>#N/A</v>
      </c>
      <c r="F1745" s="52" t="e">
        <f t="shared" si="3003"/>
        <v>#N/A</v>
      </c>
      <c r="G1745" s="52" t="e">
        <f t="shared" si="3003"/>
        <v>#N/A</v>
      </c>
      <c r="H1745" s="52" t="e">
        <f t="shared" si="3003"/>
        <v>#N/A</v>
      </c>
      <c r="I1745" s="52" t="e">
        <f t="shared" si="3003"/>
        <v>#N/A</v>
      </c>
      <c r="J1745" s="52" t="e">
        <f t="shared" si="3003"/>
        <v>#N/A</v>
      </c>
      <c r="K1745" s="52" t="e">
        <f t="shared" si="3003"/>
        <v>#N/A</v>
      </c>
      <c r="L1745" s="52" t="e">
        <f t="shared" si="3003"/>
        <v>#N/A</v>
      </c>
      <c r="M1745" s="52" t="e">
        <f t="shared" si="3003"/>
        <v>#N/A</v>
      </c>
      <c r="N1745" s="52" t="e">
        <f t="shared" si="3003"/>
        <v>#N/A</v>
      </c>
      <c r="O1745" s="52" t="e">
        <f t="shared" si="3003"/>
        <v>#N/A</v>
      </c>
      <c r="P1745" s="52" t="e">
        <f t="shared" si="3003"/>
        <v>#N/A</v>
      </c>
      <c r="Q1745" s="52" t="e">
        <f t="shared" si="3003"/>
        <v>#N/A</v>
      </c>
      <c r="R1745" s="52" t="e">
        <f t="shared" si="3003"/>
        <v>#N/A</v>
      </c>
      <c r="S1745" s="52" t="e">
        <f t="shared" si="3003"/>
        <v>#N/A</v>
      </c>
      <c r="T1745" s="52" t="e">
        <f t="shared" si="3003"/>
        <v>#N/A</v>
      </c>
      <c r="U1745" s="52" t="e">
        <f t="shared" si="3003"/>
        <v>#N/A</v>
      </c>
      <c r="V1745" s="52" t="e">
        <f t="shared" si="3003"/>
        <v>#N/A</v>
      </c>
      <c r="W1745" s="52" t="e">
        <f t="shared" si="3003"/>
        <v>#N/A</v>
      </c>
      <c r="X1745" s="55" t="e">
        <f t="shared" ref="X1745:X1746" si="3004">(H1745-(O1745*P1745)/100-3*(J1745*K1745)/100)/2</f>
        <v>#N/A</v>
      </c>
      <c r="Y1745" s="55" t="e">
        <f t="shared" ref="Y1745:Y1746" si="3005">SUM(X1745,(J1745*K1745/100))/(F1745/100)</f>
        <v>#N/A</v>
      </c>
      <c r="Z1745" s="55" t="e">
        <f t="shared" ref="Z1745" si="3006">U1745*0.5+U1746*0.5</f>
        <v>#N/A</v>
      </c>
      <c r="AA1745" s="55" t="e">
        <f t="shared" ref="AA1745:AA1746" si="3007">J1745/Y1745</f>
        <v>#N/A</v>
      </c>
      <c r="AB1745" s="336" t="e">
        <f t="shared" ref="AB1745:AB1746" si="3008">X1745/(Y1745-J1745)</f>
        <v>#N/A</v>
      </c>
      <c r="AC1745" s="223" t="e">
        <f ca="1">INDEX(FGA_COEFFS,1,1)+Z1745*INDEX(FGA_COEFFS,1,2)+Y1745*INDEX(FGA_COEFFS,1,3)+R1745*INDEX(FGA_COEFFS,1,4)+Q1746*INDEX(FGA_COEFFS,1,5)+S1745*INDEX(FGA_COEFFS,1,6)+T1746*INDEX(FGA_COEFFS,1,7)+M1746*INDEX(FGA_COEFFS,1,8)+Y1749*Y1750</f>
        <v>#N/A</v>
      </c>
      <c r="AD1745" s="223" t="e">
        <f ca="1">INDEX(THREEPTA_COEFFS,1,1)+AC1745*INDEX(THREEPTA_COEFFS,1,2)+J1745*INDEX(THREEPTA_COEFFS,1,3)+AA1745*INDEX(THREEPTA_COEFFS,1,4)+K1745*INDEX(THREEPTA_COEFFS,1,5)+L1746*INDEX(THREEPTA_COEFFS,1,6)+Z1749*Z1750</f>
        <v>#N/A</v>
      </c>
      <c r="AE1745" s="223" t="e">
        <f ca="1">INDEX(THREEPTPCT_COEFFS,1,1)+K1745*INDEX(THREEPTPCT_COEFFS,1,2)+L1746*INDEX(THREEPTPCT_COEFFS,1,3)+AA1749*AA1750</f>
        <v>#N/A</v>
      </c>
      <c r="AF1745" s="55" t="e">
        <f t="shared" ref="AF1745:AF1746" ca="1" si="3009">AC1745-AD1745</f>
        <v>#N/A</v>
      </c>
      <c r="AG1745" s="223" t="e">
        <f ca="1">INDEX(TWOPTPCT_COEFFS,1,1)+AB1745*INDEX(TWOPTPCT_COEFFS,1,2)+I1746*INDEX(TWOPTPCT_COEFFS,1,3)+G1746*INDEX(TWOPTPCT_COEFFS,1,4)+L1746*INDEX(TWOPTPCT_COEFFS,1,5)+AB1749*AB1750</f>
        <v>#N/A</v>
      </c>
      <c r="AH1745" s="223" t="e">
        <f ca="1">INDEX(FTA_COEFFS,1,1)+O1745*INDEX(FTA_COEFFS,1,2)+N1746*INDEX(FTA_COEFFS,1,3)+(Q1745+R1745)*INDEX(FTA_COEFFS,1,4)+(Q1746+R1746)*INDEX(FTA_COEFFS,1,5)+M1746*INDEX(FTA_COEFFS,1,6)+AC1749*AC1750</f>
        <v>#N/A</v>
      </c>
      <c r="AI1745" s="223" t="e">
        <f ca="1">INDEX(FTPCT_COEFFS,1,1)+P1745*INDEX(FTPCT_COEFFS,1,2)+F1745*INDEX(FTPCT_COEFFS,1,3)+G1746*INDEX(FTPCT_COEFFS,1,4)+AD1749*AD1750</f>
        <v>#N/A</v>
      </c>
      <c r="AJ1745" s="338" t="e">
        <f t="shared" ref="AJ1745:AJ1746" ca="1" si="3010">AD1745*AE1745/100+AF1745*AG1745+AH1745*AI1745/100</f>
        <v>#N/A</v>
      </c>
      <c r="AK1745" s="55"/>
      <c r="AL1745" s="55"/>
      <c r="AM1745" s="55"/>
      <c r="AN1745" s="55"/>
      <c r="AO1745" s="55"/>
      <c r="AP1745" s="55"/>
      <c r="AQ1745" s="55"/>
      <c r="AR1745" s="55"/>
    </row>
    <row r="1746" spans="1:45" x14ac:dyDescent="0.3">
      <c r="B1746" s="54" t="s">
        <v>175</v>
      </c>
      <c r="C1746" s="54">
        <f>C1739</f>
        <v>0</v>
      </c>
      <c r="D1746" s="56" t="e">
        <f t="shared" ca="1" si="3002"/>
        <v>#N/A</v>
      </c>
      <c r="E1746" s="52" t="e">
        <f t="shared" ref="E1746:W1746" si="3011">E1739</f>
        <v>#N/A</v>
      </c>
      <c r="F1746" s="52" t="e">
        <f t="shared" si="3011"/>
        <v>#N/A</v>
      </c>
      <c r="G1746" s="52" t="e">
        <f t="shared" si="3011"/>
        <v>#N/A</v>
      </c>
      <c r="H1746" s="52" t="e">
        <f t="shared" si="3011"/>
        <v>#N/A</v>
      </c>
      <c r="I1746" s="52" t="e">
        <f t="shared" si="3011"/>
        <v>#N/A</v>
      </c>
      <c r="J1746" s="52" t="e">
        <f t="shared" si="3011"/>
        <v>#N/A</v>
      </c>
      <c r="K1746" s="52" t="e">
        <f t="shared" si="3011"/>
        <v>#N/A</v>
      </c>
      <c r="L1746" s="52" t="e">
        <f t="shared" si="3011"/>
        <v>#N/A</v>
      </c>
      <c r="M1746" s="52" t="e">
        <f t="shared" si="3011"/>
        <v>#N/A</v>
      </c>
      <c r="N1746" s="52" t="e">
        <f t="shared" si="3011"/>
        <v>#N/A</v>
      </c>
      <c r="O1746" s="52" t="e">
        <f t="shared" si="3011"/>
        <v>#N/A</v>
      </c>
      <c r="P1746" s="52" t="e">
        <f t="shared" si="3011"/>
        <v>#N/A</v>
      </c>
      <c r="Q1746" s="52" t="e">
        <f t="shared" si="3011"/>
        <v>#N/A</v>
      </c>
      <c r="R1746" s="52" t="e">
        <f t="shared" si="3011"/>
        <v>#N/A</v>
      </c>
      <c r="S1746" s="52" t="e">
        <f t="shared" si="3011"/>
        <v>#N/A</v>
      </c>
      <c r="T1746" s="52" t="e">
        <f t="shared" si="3011"/>
        <v>#N/A</v>
      </c>
      <c r="U1746" s="52" t="e">
        <f t="shared" si="3011"/>
        <v>#N/A</v>
      </c>
      <c r="V1746" s="52" t="e">
        <f t="shared" si="3011"/>
        <v>#N/A</v>
      </c>
      <c r="W1746" s="52" t="e">
        <f t="shared" si="3011"/>
        <v>#N/A</v>
      </c>
      <c r="X1746" s="55" t="e">
        <f t="shared" si="3004"/>
        <v>#N/A</v>
      </c>
      <c r="Y1746" s="55" t="e">
        <f t="shared" si="3005"/>
        <v>#N/A</v>
      </c>
      <c r="Z1746" s="55" t="e">
        <f t="shared" ref="Z1746" si="3012">Z1745</f>
        <v>#N/A</v>
      </c>
      <c r="AA1746" s="55" t="e">
        <f t="shared" si="3007"/>
        <v>#N/A</v>
      </c>
      <c r="AB1746" s="336" t="e">
        <f t="shared" si="3008"/>
        <v>#N/A</v>
      </c>
      <c r="AC1746" s="223" t="e">
        <f ca="1">INDEX(FGA_COEFFS,1,1)+Z1746*INDEX(FGA_COEFFS,1,2)+Y1746*INDEX(FGA_COEFFS,1,3)+R1746*INDEX(FGA_COEFFS,1,4)+Q1745*INDEX(FGA_COEFFS,1,5)+S1746*INDEX(FGA_COEFFS,1,6)+T1745*INDEX(FGA_COEFFS,1,7)+M1745*INDEX(FGA_COEFFS,1,8)+Y1749*Y1751</f>
        <v>#N/A</v>
      </c>
      <c r="AD1746" s="223" t="e">
        <f ca="1">INDEX(THREEPTA_COEFFS,1,1)+AC1746*INDEX(THREEPTA_COEFFS,1,2)+J1746*INDEX(THREEPTA_COEFFS,1,3)+AA1746*INDEX(THREEPTA_COEFFS,1,4)+K1746*INDEX(THREEPTA_COEFFS,1,5)+L1745*INDEX(THREEPTA_COEFFS,1,6)+Z1749*Z1751</f>
        <v>#N/A</v>
      </c>
      <c r="AE1746" s="223" t="e">
        <f ca="1">INDEX(THREEPTPCT_COEFFS,1,1)+K1746*INDEX(THREEPTPCT_COEFFS,1,2)+L1745*INDEX(THREEPTPCT_COEFFS,1,3)+AA1749*AA1751</f>
        <v>#N/A</v>
      </c>
      <c r="AF1746" s="55" t="e">
        <f t="shared" ca="1" si="3009"/>
        <v>#N/A</v>
      </c>
      <c r="AG1746" s="223" t="e">
        <f ca="1">INDEX(TWOPTPCT_COEFFS,1,1)+AB1746*INDEX(TWOPTPCT_COEFFS,1,2)+I1745*INDEX(TWOPTPCT_COEFFS,1,3)+G1745*INDEX(TWOPTPCT_COEFFS,1,4)+L1745*INDEX(TWOPTPCT_COEFFS,1,5)+AB1749*AB1751</f>
        <v>#N/A</v>
      </c>
      <c r="AH1746" s="223" t="e">
        <f ca="1">INDEX(FTA_COEFFS,1,1)+O1746*INDEX(FTA_COEFFS,1,2)+N1745*INDEX(FTA_COEFFS,1,3)+(Q1746+R1746)*INDEX(FTA_COEFFS,1,4)+(Q1745+R1745)*INDEX(FTA_COEFFS,1,5)+M1745*INDEX(FTA_COEFFS,1,6)+AC1749*AC1751</f>
        <v>#N/A</v>
      </c>
      <c r="AI1746" s="223" t="e">
        <f ca="1">INDEX(FTPCT_COEFFS,1,1)+P1746*INDEX(FTPCT_COEFFS,1,2)+F1746*INDEX(FTPCT_COEFFS,1,3)+G1745*INDEX(FTPCT_COEFFS,1,4)+AD1749*AD1751</f>
        <v>#N/A</v>
      </c>
      <c r="AJ1746" s="338" t="e">
        <f t="shared" ca="1" si="3010"/>
        <v>#N/A</v>
      </c>
      <c r="AK1746" s="55"/>
      <c r="AL1746" s="55"/>
      <c r="AM1746" s="55"/>
      <c r="AN1746" s="55"/>
      <c r="AO1746" s="55"/>
      <c r="AP1746" s="55"/>
      <c r="AQ1746" s="55"/>
      <c r="AR1746" s="55"/>
    </row>
    <row r="1747" spans="1:45" x14ac:dyDescent="0.3">
      <c r="A1747" s="54" t="e">
        <f ca="1">IF(D1745&gt;(D1746+(AVERAGE(V1745,W1745)-AVERAGE(V1746,W1746))/2)+2.5,C1745,IF(D1746&gt;(D1745+(AVERAGE(V1746,W1746)-AVERAGE(V1745,W1745))/2)+2.5,C1746,"Close"))</f>
        <v>#N/A</v>
      </c>
      <c r="B1747" s="64" t="e">
        <f ca="1">IF(D1746&gt;D1745,C1746,C1745)</f>
        <v>#N/A</v>
      </c>
      <c r="D1747" s="56"/>
      <c r="X1747" s="55"/>
      <c r="Y1747" s="55"/>
      <c r="Z1747" s="55"/>
      <c r="AA1747" s="55"/>
      <c r="AB1747" s="55"/>
      <c r="AC1747" s="337"/>
      <c r="AD1747" s="337"/>
      <c r="AE1747" s="337"/>
      <c r="AF1747" s="337"/>
      <c r="AG1747" s="337"/>
      <c r="AH1747" s="337"/>
      <c r="AI1747" s="337"/>
      <c r="AJ1747" s="337"/>
      <c r="AK1747" s="337"/>
      <c r="AL1747" s="337"/>
      <c r="AM1747" s="55"/>
      <c r="AN1747" s="55"/>
      <c r="AO1747" s="55"/>
      <c r="AP1747" s="55"/>
      <c r="AQ1747" s="55"/>
      <c r="AR1747" s="55"/>
      <c r="AS1747" s="55"/>
    </row>
    <row r="1748" spans="1:45" x14ac:dyDescent="0.3">
      <c r="X1748" s="54" t="s">
        <v>1305</v>
      </c>
      <c r="Y1748" s="54" t="s">
        <v>128</v>
      </c>
      <c r="Z1748" s="54" t="s">
        <v>157</v>
      </c>
      <c r="AA1748" s="54" t="s">
        <v>151</v>
      </c>
      <c r="AB1748" s="54" t="s">
        <v>1327</v>
      </c>
      <c r="AC1748" s="54" t="s">
        <v>129</v>
      </c>
      <c r="AD1748" s="54" t="s">
        <v>116</v>
      </c>
      <c r="AE1748" s="54"/>
      <c r="AF1748" s="54"/>
      <c r="AG1748" s="54"/>
      <c r="AH1748" s="54"/>
      <c r="AI1748" s="54"/>
      <c r="AJ1748" s="54"/>
      <c r="AK1748" s="54"/>
      <c r="AL1748" s="54"/>
      <c r="AM1748" s="54"/>
      <c r="AN1748" s="54"/>
      <c r="AO1748" s="54"/>
      <c r="AP1748" s="54"/>
      <c r="AQ1748" s="54"/>
      <c r="AR1748" s="54"/>
      <c r="AS1748" s="54"/>
    </row>
    <row r="1749" spans="1:45" x14ac:dyDescent="0.3">
      <c r="X1749" s="54"/>
      <c r="Y1749" s="54">
        <f t="shared" ref="Y1749:AD1749" si="3013">Y1742</f>
        <v>6.4436999999999998</v>
      </c>
      <c r="Z1749" s="54">
        <f t="shared" si="3013"/>
        <v>4.9371</v>
      </c>
      <c r="AA1749" s="54">
        <f t="shared" si="3013"/>
        <v>11.350300000000001</v>
      </c>
      <c r="AB1749" s="54">
        <f t="shared" si="3013"/>
        <v>7.1900000000000006E-2</v>
      </c>
      <c r="AC1749" s="54">
        <f t="shared" si="3013"/>
        <v>6.2766000000000002</v>
      </c>
      <c r="AD1749" s="54">
        <f t="shared" si="3013"/>
        <v>11.042999999999999</v>
      </c>
      <c r="AE1749" s="54"/>
      <c r="AF1749" s="336"/>
      <c r="AG1749" s="336"/>
      <c r="AH1749" s="336"/>
      <c r="AI1749" s="54"/>
      <c r="AJ1749" s="54"/>
      <c r="AK1749" s="54"/>
      <c r="AL1749" s="54"/>
      <c r="AM1749" s="54"/>
      <c r="AN1749" s="54"/>
      <c r="AO1749" s="54"/>
      <c r="AP1749" s="54"/>
      <c r="AQ1749" s="54"/>
      <c r="AR1749" s="54"/>
      <c r="AS1749" s="54"/>
    </row>
    <row r="1750" spans="1:45" x14ac:dyDescent="0.3">
      <c r="D1750" s="56"/>
      <c r="X1750" s="336"/>
      <c r="Y1750" s="336">
        <f t="shared" ca="1" si="3001"/>
        <v>-1.1295250200853526</v>
      </c>
      <c r="Z1750" s="336">
        <f t="shared" ca="1" si="3001"/>
        <v>4.4664471561857579E-2</v>
      </c>
      <c r="AA1750" s="336">
        <f t="shared" ca="1" si="3001"/>
        <v>-2.614191463701046E-2</v>
      </c>
      <c r="AB1750" s="336">
        <f t="shared" ca="1" si="3001"/>
        <v>0.25617218364064209</v>
      </c>
      <c r="AC1750" s="336">
        <f t="shared" ca="1" si="3001"/>
        <v>0.67996855001477208</v>
      </c>
      <c r="AD1750" s="336">
        <f t="shared" ca="1" si="3001"/>
        <v>-0.83394025485580514</v>
      </c>
      <c r="AE1750" s="336"/>
      <c r="AF1750" s="336"/>
      <c r="AG1750" s="336"/>
      <c r="AH1750" s="336"/>
      <c r="AI1750" s="54"/>
      <c r="AJ1750" s="54"/>
      <c r="AK1750" s="54"/>
      <c r="AL1750" s="336"/>
      <c r="AM1750" s="336"/>
      <c r="AN1750" s="336"/>
      <c r="AO1750" s="336"/>
      <c r="AP1750" s="54"/>
      <c r="AQ1750" s="336"/>
      <c r="AR1750" s="336"/>
      <c r="AS1750" s="336"/>
    </row>
    <row r="1751" spans="1:45" x14ac:dyDescent="0.3">
      <c r="C1751" s="54"/>
      <c r="D1751" s="56"/>
      <c r="Y1751" s="336">
        <f t="shared" ca="1" si="3001"/>
        <v>-0.63357709338734225</v>
      </c>
      <c r="Z1751" s="336">
        <f t="shared" ca="1" si="3001"/>
        <v>-0.21428665495806143</v>
      </c>
      <c r="AA1751" s="336">
        <f t="shared" ca="1" si="3001"/>
        <v>-0.25040832112799249</v>
      </c>
      <c r="AB1751" s="336">
        <f t="shared" ca="1" si="3001"/>
        <v>-0.11932662220646297</v>
      </c>
      <c r="AC1751" s="336">
        <f t="shared" ca="1" si="3001"/>
        <v>1.0096258738316297</v>
      </c>
      <c r="AD1751" s="336">
        <f t="shared" ca="1" si="3001"/>
        <v>-0.48295589106876441</v>
      </c>
      <c r="AE1751" s="55"/>
      <c r="AF1751" s="55"/>
      <c r="AG1751" s="55"/>
      <c r="AH1751" s="55"/>
      <c r="AI1751" s="55"/>
      <c r="AJ1751" s="55"/>
      <c r="AK1751" s="55"/>
      <c r="AL1751" s="55"/>
      <c r="AM1751" s="55"/>
      <c r="AN1751" s="55"/>
      <c r="AO1751" s="55"/>
      <c r="AP1751" s="55"/>
      <c r="AQ1751" s="55"/>
      <c r="AR1751" s="55"/>
      <c r="AS1751" s="55"/>
    </row>
    <row r="1752" spans="1:45" x14ac:dyDescent="0.3">
      <c r="B1752" s="54" t="s">
        <v>172</v>
      </c>
      <c r="C1752" s="53">
        <f>C1745</f>
        <v>0</v>
      </c>
      <c r="D1752" s="56" t="e">
        <f t="shared" ref="D1752:D1753" ca="1" si="3014">AJ1752</f>
        <v>#N/A</v>
      </c>
      <c r="E1752" s="52" t="e">
        <f t="shared" ref="E1752:W1752" si="3015">E1745</f>
        <v>#N/A</v>
      </c>
      <c r="F1752" s="52" t="e">
        <f t="shared" si="3015"/>
        <v>#N/A</v>
      </c>
      <c r="G1752" s="52" t="e">
        <f t="shared" si="3015"/>
        <v>#N/A</v>
      </c>
      <c r="H1752" s="52" t="e">
        <f t="shared" si="3015"/>
        <v>#N/A</v>
      </c>
      <c r="I1752" s="52" t="e">
        <f t="shared" si="3015"/>
        <v>#N/A</v>
      </c>
      <c r="J1752" s="52" t="e">
        <f t="shared" si="3015"/>
        <v>#N/A</v>
      </c>
      <c r="K1752" s="52" t="e">
        <f t="shared" si="3015"/>
        <v>#N/A</v>
      </c>
      <c r="L1752" s="52" t="e">
        <f t="shared" si="3015"/>
        <v>#N/A</v>
      </c>
      <c r="M1752" s="52" t="e">
        <f t="shared" si="3015"/>
        <v>#N/A</v>
      </c>
      <c r="N1752" s="52" t="e">
        <f t="shared" si="3015"/>
        <v>#N/A</v>
      </c>
      <c r="O1752" s="52" t="e">
        <f t="shared" si="3015"/>
        <v>#N/A</v>
      </c>
      <c r="P1752" s="52" t="e">
        <f t="shared" si="3015"/>
        <v>#N/A</v>
      </c>
      <c r="Q1752" s="52" t="e">
        <f t="shared" si="3015"/>
        <v>#N/A</v>
      </c>
      <c r="R1752" s="52" t="e">
        <f t="shared" si="3015"/>
        <v>#N/A</v>
      </c>
      <c r="S1752" s="52" t="e">
        <f t="shared" si="3015"/>
        <v>#N/A</v>
      </c>
      <c r="T1752" s="52" t="e">
        <f t="shared" si="3015"/>
        <v>#N/A</v>
      </c>
      <c r="U1752" s="52" t="e">
        <f t="shared" si="3015"/>
        <v>#N/A</v>
      </c>
      <c r="V1752" s="52" t="e">
        <f t="shared" si="3015"/>
        <v>#N/A</v>
      </c>
      <c r="W1752" s="52" t="e">
        <f t="shared" si="3015"/>
        <v>#N/A</v>
      </c>
      <c r="X1752" s="55" t="e">
        <f t="shared" ref="X1752:X1753" si="3016">(H1752-(O1752*P1752)/100-3*(J1752*K1752)/100)/2</f>
        <v>#N/A</v>
      </c>
      <c r="Y1752" s="55" t="e">
        <f t="shared" ref="Y1752:Y1753" si="3017">SUM(X1752,(J1752*K1752/100))/(F1752/100)</f>
        <v>#N/A</v>
      </c>
      <c r="Z1752" s="55" t="e">
        <f t="shared" ref="Z1752" si="3018">U1752*0.5+U1753*0.5</f>
        <v>#N/A</v>
      </c>
      <c r="AA1752" s="55" t="e">
        <f t="shared" ref="AA1752:AA1753" si="3019">J1752/Y1752</f>
        <v>#N/A</v>
      </c>
      <c r="AB1752" s="336" t="e">
        <f t="shared" ref="AB1752:AB1753" si="3020">X1752/(Y1752-J1752)</f>
        <v>#N/A</v>
      </c>
      <c r="AC1752" s="223" t="e">
        <f ca="1">INDEX(FGA_COEFFS,1,1)+Z1752*INDEX(FGA_COEFFS,1,2)+Y1752*INDEX(FGA_COEFFS,1,3)+R1752*INDEX(FGA_COEFFS,1,4)+Q1753*INDEX(FGA_COEFFS,1,5)+S1752*INDEX(FGA_COEFFS,1,6)+T1753*INDEX(FGA_COEFFS,1,7)+M1753*INDEX(FGA_COEFFS,1,8)+Y1756*Y1757</f>
        <v>#N/A</v>
      </c>
      <c r="AD1752" s="223" t="e">
        <f ca="1">INDEX(THREEPTA_COEFFS,1,1)+AC1752*INDEX(THREEPTA_COEFFS,1,2)+J1752*INDEX(THREEPTA_COEFFS,1,3)+AA1752*INDEX(THREEPTA_COEFFS,1,4)+K1752*INDEX(THREEPTA_COEFFS,1,5)+L1753*INDEX(THREEPTA_COEFFS,1,6)+Z1756*Z1757</f>
        <v>#N/A</v>
      </c>
      <c r="AE1752" s="223" t="e">
        <f ca="1">INDEX(THREEPTPCT_COEFFS,1,1)+K1752*INDEX(THREEPTPCT_COEFFS,1,2)+L1753*INDEX(THREEPTPCT_COEFFS,1,3)+AA1756*AA1757</f>
        <v>#N/A</v>
      </c>
      <c r="AF1752" s="55" t="e">
        <f t="shared" ref="AF1752:AF1753" ca="1" si="3021">AC1752-AD1752</f>
        <v>#N/A</v>
      </c>
      <c r="AG1752" s="223" t="e">
        <f ca="1">INDEX(TWOPTPCT_COEFFS,1,1)+AB1752*INDEX(TWOPTPCT_COEFFS,1,2)+I1753*INDEX(TWOPTPCT_COEFFS,1,3)+G1753*INDEX(TWOPTPCT_COEFFS,1,4)+L1753*INDEX(TWOPTPCT_COEFFS,1,5)+AB1756*AB1757</f>
        <v>#N/A</v>
      </c>
      <c r="AH1752" s="223" t="e">
        <f ca="1">INDEX(FTA_COEFFS,1,1)+O1752*INDEX(FTA_COEFFS,1,2)+N1753*INDEX(FTA_COEFFS,1,3)+(Q1752+R1752)*INDEX(FTA_COEFFS,1,4)+(Q1753+R1753)*INDEX(FTA_COEFFS,1,5)+M1753*INDEX(FTA_COEFFS,1,6)+AC1756*AC1757</f>
        <v>#N/A</v>
      </c>
      <c r="AI1752" s="223" t="e">
        <f ca="1">INDEX(FTPCT_COEFFS,1,1)+P1752*INDEX(FTPCT_COEFFS,1,2)+F1752*INDEX(FTPCT_COEFFS,1,3)+G1753*INDEX(FTPCT_COEFFS,1,4)+AD1756*AD1757</f>
        <v>#N/A</v>
      </c>
      <c r="AJ1752" s="338" t="e">
        <f t="shared" ref="AJ1752:AJ1753" ca="1" si="3022">AD1752*AE1752/100+AF1752*AG1752+AH1752*AI1752/100</f>
        <v>#N/A</v>
      </c>
      <c r="AK1752" s="55"/>
      <c r="AL1752" s="55"/>
      <c r="AM1752" s="55"/>
      <c r="AN1752" s="55"/>
      <c r="AO1752" s="55"/>
      <c r="AP1752" s="55"/>
      <c r="AQ1752" s="55"/>
      <c r="AR1752" s="55"/>
    </row>
    <row r="1753" spans="1:45" x14ac:dyDescent="0.3">
      <c r="B1753" s="54" t="s">
        <v>175</v>
      </c>
      <c r="C1753" s="54">
        <f>C1746</f>
        <v>0</v>
      </c>
      <c r="D1753" s="56" t="e">
        <f t="shared" ca="1" si="3014"/>
        <v>#N/A</v>
      </c>
      <c r="E1753" s="52" t="e">
        <f t="shared" ref="E1753:W1753" si="3023">E1746</f>
        <v>#N/A</v>
      </c>
      <c r="F1753" s="52" t="e">
        <f t="shared" si="3023"/>
        <v>#N/A</v>
      </c>
      <c r="G1753" s="52" t="e">
        <f t="shared" si="3023"/>
        <v>#N/A</v>
      </c>
      <c r="H1753" s="52" t="e">
        <f t="shared" si="3023"/>
        <v>#N/A</v>
      </c>
      <c r="I1753" s="52" t="e">
        <f t="shared" si="3023"/>
        <v>#N/A</v>
      </c>
      <c r="J1753" s="52" t="e">
        <f t="shared" si="3023"/>
        <v>#N/A</v>
      </c>
      <c r="K1753" s="52" t="e">
        <f t="shared" si="3023"/>
        <v>#N/A</v>
      </c>
      <c r="L1753" s="52" t="e">
        <f t="shared" si="3023"/>
        <v>#N/A</v>
      </c>
      <c r="M1753" s="52" t="e">
        <f t="shared" si="3023"/>
        <v>#N/A</v>
      </c>
      <c r="N1753" s="52" t="e">
        <f t="shared" si="3023"/>
        <v>#N/A</v>
      </c>
      <c r="O1753" s="52" t="e">
        <f t="shared" si="3023"/>
        <v>#N/A</v>
      </c>
      <c r="P1753" s="52" t="e">
        <f t="shared" si="3023"/>
        <v>#N/A</v>
      </c>
      <c r="Q1753" s="52" t="e">
        <f t="shared" si="3023"/>
        <v>#N/A</v>
      </c>
      <c r="R1753" s="52" t="e">
        <f t="shared" si="3023"/>
        <v>#N/A</v>
      </c>
      <c r="S1753" s="52" t="e">
        <f t="shared" si="3023"/>
        <v>#N/A</v>
      </c>
      <c r="T1753" s="52" t="e">
        <f t="shared" si="3023"/>
        <v>#N/A</v>
      </c>
      <c r="U1753" s="52" t="e">
        <f t="shared" si="3023"/>
        <v>#N/A</v>
      </c>
      <c r="V1753" s="52" t="e">
        <f t="shared" si="3023"/>
        <v>#N/A</v>
      </c>
      <c r="W1753" s="52" t="e">
        <f t="shared" si="3023"/>
        <v>#N/A</v>
      </c>
      <c r="X1753" s="55" t="e">
        <f t="shared" si="3016"/>
        <v>#N/A</v>
      </c>
      <c r="Y1753" s="55" t="e">
        <f t="shared" si="3017"/>
        <v>#N/A</v>
      </c>
      <c r="Z1753" s="55" t="e">
        <f t="shared" ref="Z1753" si="3024">Z1752</f>
        <v>#N/A</v>
      </c>
      <c r="AA1753" s="55" t="e">
        <f t="shared" si="3019"/>
        <v>#N/A</v>
      </c>
      <c r="AB1753" s="336" t="e">
        <f t="shared" si="3020"/>
        <v>#N/A</v>
      </c>
      <c r="AC1753" s="223" t="e">
        <f ca="1">INDEX(FGA_COEFFS,1,1)+Z1753*INDEX(FGA_COEFFS,1,2)+Y1753*INDEX(FGA_COEFFS,1,3)+R1753*INDEX(FGA_COEFFS,1,4)+Q1752*INDEX(FGA_COEFFS,1,5)+S1753*INDEX(FGA_COEFFS,1,6)+T1752*INDEX(FGA_COEFFS,1,7)+M1752*INDEX(FGA_COEFFS,1,8)+Y1756*Y1758</f>
        <v>#N/A</v>
      </c>
      <c r="AD1753" s="223" t="e">
        <f ca="1">INDEX(THREEPTA_COEFFS,1,1)+AC1753*INDEX(THREEPTA_COEFFS,1,2)+J1753*INDEX(THREEPTA_COEFFS,1,3)+AA1753*INDEX(THREEPTA_COEFFS,1,4)+K1753*INDEX(THREEPTA_COEFFS,1,5)+L1752*INDEX(THREEPTA_COEFFS,1,6)+Z1756*Z1758</f>
        <v>#N/A</v>
      </c>
      <c r="AE1753" s="223" t="e">
        <f ca="1">INDEX(THREEPTPCT_COEFFS,1,1)+K1753*INDEX(THREEPTPCT_COEFFS,1,2)+L1752*INDEX(THREEPTPCT_COEFFS,1,3)+AA1756*AA1758</f>
        <v>#N/A</v>
      </c>
      <c r="AF1753" s="55" t="e">
        <f t="shared" ca="1" si="3021"/>
        <v>#N/A</v>
      </c>
      <c r="AG1753" s="223" t="e">
        <f ca="1">INDEX(TWOPTPCT_COEFFS,1,1)+AB1753*INDEX(TWOPTPCT_COEFFS,1,2)+I1752*INDEX(TWOPTPCT_COEFFS,1,3)+G1752*INDEX(TWOPTPCT_COEFFS,1,4)+L1752*INDEX(TWOPTPCT_COEFFS,1,5)+AB1756*AB1758</f>
        <v>#N/A</v>
      </c>
      <c r="AH1753" s="223" t="e">
        <f ca="1">INDEX(FTA_COEFFS,1,1)+O1753*INDEX(FTA_COEFFS,1,2)+N1752*INDEX(FTA_COEFFS,1,3)+(Q1753+R1753)*INDEX(FTA_COEFFS,1,4)+(Q1752+R1752)*INDEX(FTA_COEFFS,1,5)+M1752*INDEX(FTA_COEFFS,1,6)+AC1756*AC1758</f>
        <v>#N/A</v>
      </c>
      <c r="AI1753" s="223" t="e">
        <f ca="1">INDEX(FTPCT_COEFFS,1,1)+P1753*INDEX(FTPCT_COEFFS,1,2)+F1753*INDEX(FTPCT_COEFFS,1,3)+G1752*INDEX(FTPCT_COEFFS,1,4)+AD1756*AD1758</f>
        <v>#N/A</v>
      </c>
      <c r="AJ1753" s="338" t="e">
        <f t="shared" ca="1" si="3022"/>
        <v>#N/A</v>
      </c>
      <c r="AK1753" s="55"/>
      <c r="AL1753" s="55"/>
      <c r="AM1753" s="55"/>
      <c r="AN1753" s="55"/>
      <c r="AO1753" s="55"/>
      <c r="AP1753" s="55"/>
      <c r="AQ1753" s="55"/>
      <c r="AR1753" s="55"/>
    </row>
    <row r="1754" spans="1:45" x14ac:dyDescent="0.3">
      <c r="A1754" s="54" t="e">
        <f ca="1">IF(D1752&gt;(D1753+(AVERAGE(V1752,W1752)-AVERAGE(V1753,W1753))/2)+2.5,C1752,IF(D1753&gt;(D1752+(AVERAGE(V1753,W1753)-AVERAGE(V1752,W1752))/2)+2.5,C1753,"Close"))</f>
        <v>#N/A</v>
      </c>
      <c r="B1754" s="64" t="e">
        <f ca="1">IF(D1753&gt;D1752,C1753,C1752)</f>
        <v>#N/A</v>
      </c>
      <c r="D1754" s="56"/>
      <c r="X1754" s="55"/>
      <c r="Y1754" s="55"/>
      <c r="Z1754" s="55"/>
      <c r="AA1754" s="55"/>
      <c r="AB1754" s="55"/>
      <c r="AC1754" s="337"/>
      <c r="AD1754" s="337"/>
      <c r="AE1754" s="337"/>
      <c r="AF1754" s="337"/>
      <c r="AG1754" s="337"/>
      <c r="AH1754" s="337"/>
      <c r="AI1754" s="337"/>
      <c r="AJ1754" s="337"/>
      <c r="AK1754" s="337"/>
      <c r="AL1754" s="337"/>
      <c r="AM1754" s="55"/>
      <c r="AN1754" s="55"/>
      <c r="AO1754" s="55"/>
      <c r="AP1754" s="55"/>
      <c r="AQ1754" s="55"/>
      <c r="AR1754" s="55"/>
      <c r="AS1754" s="55"/>
    </row>
    <row r="1755" spans="1:45" x14ac:dyDescent="0.3">
      <c r="X1755" s="54" t="s">
        <v>1305</v>
      </c>
      <c r="Y1755" s="54" t="s">
        <v>128</v>
      </c>
      <c r="Z1755" s="54" t="s">
        <v>157</v>
      </c>
      <c r="AA1755" s="54" t="s">
        <v>151</v>
      </c>
      <c r="AB1755" s="54" t="s">
        <v>1327</v>
      </c>
      <c r="AC1755" s="54" t="s">
        <v>129</v>
      </c>
      <c r="AD1755" s="54" t="s">
        <v>116</v>
      </c>
      <c r="AE1755" s="54"/>
      <c r="AF1755" s="54"/>
      <c r="AG1755" s="54"/>
      <c r="AH1755" s="54"/>
      <c r="AI1755" s="54"/>
      <c r="AJ1755" s="54"/>
      <c r="AK1755" s="54"/>
      <c r="AL1755" s="54"/>
      <c r="AM1755" s="54"/>
      <c r="AN1755" s="54"/>
      <c r="AO1755" s="54"/>
      <c r="AP1755" s="54"/>
      <c r="AQ1755" s="54"/>
      <c r="AR1755" s="54"/>
      <c r="AS1755" s="54"/>
    </row>
    <row r="1756" spans="1:45" x14ac:dyDescent="0.3">
      <c r="X1756" s="54"/>
      <c r="Y1756" s="54">
        <f t="shared" ref="Y1756:AD1756" si="3025">Y1749</f>
        <v>6.4436999999999998</v>
      </c>
      <c r="Z1756" s="54">
        <f t="shared" si="3025"/>
        <v>4.9371</v>
      </c>
      <c r="AA1756" s="54">
        <f t="shared" si="3025"/>
        <v>11.350300000000001</v>
      </c>
      <c r="AB1756" s="54">
        <f t="shared" si="3025"/>
        <v>7.1900000000000006E-2</v>
      </c>
      <c r="AC1756" s="54">
        <f t="shared" si="3025"/>
        <v>6.2766000000000002</v>
      </c>
      <c r="AD1756" s="54">
        <f t="shared" si="3025"/>
        <v>11.042999999999999</v>
      </c>
      <c r="AE1756" s="54"/>
      <c r="AF1756" s="336"/>
      <c r="AG1756" s="336"/>
      <c r="AH1756" s="336"/>
      <c r="AI1756" s="54"/>
      <c r="AJ1756" s="54"/>
      <c r="AK1756" s="54"/>
      <c r="AL1756" s="54"/>
      <c r="AM1756" s="54"/>
      <c r="AN1756" s="54"/>
      <c r="AO1756" s="54"/>
      <c r="AP1756" s="54"/>
      <c r="AQ1756" s="54"/>
      <c r="AR1756" s="54"/>
      <c r="AS1756" s="54"/>
    </row>
    <row r="1757" spans="1:45" x14ac:dyDescent="0.3">
      <c r="D1757" s="56"/>
      <c r="X1757" s="336"/>
      <c r="Y1757" s="336">
        <f t="shared" ca="1" si="3001"/>
        <v>1.3645555819757214</v>
      </c>
      <c r="Z1757" s="336">
        <f t="shared" ca="1" si="3001"/>
        <v>0.60535672067924495</v>
      </c>
      <c r="AA1757" s="336">
        <f t="shared" ca="1" si="3001"/>
        <v>3.3582806101670311E-2</v>
      </c>
      <c r="AB1757" s="336">
        <f t="shared" ca="1" si="3001"/>
        <v>-0.24752026891952478</v>
      </c>
      <c r="AC1757" s="336">
        <f t="shared" ca="1" si="3001"/>
        <v>5.7396672620671739E-3</v>
      </c>
      <c r="AD1757" s="336">
        <f t="shared" ca="1" si="3001"/>
        <v>1.0569994973919887</v>
      </c>
      <c r="AE1757" s="336"/>
      <c r="AF1757" s="336"/>
      <c r="AG1757" s="336"/>
      <c r="AH1757" s="336"/>
      <c r="AI1757" s="54"/>
      <c r="AJ1757" s="54"/>
      <c r="AK1757" s="54"/>
      <c r="AL1757" s="336"/>
      <c r="AM1757" s="336"/>
      <c r="AN1757" s="336"/>
      <c r="AO1757" s="336"/>
      <c r="AP1757" s="54"/>
      <c r="AQ1757" s="336"/>
      <c r="AR1757" s="336"/>
      <c r="AS1757" s="336"/>
    </row>
    <row r="1758" spans="1:45" x14ac:dyDescent="0.3">
      <c r="C1758" s="54"/>
      <c r="D1758" s="56"/>
      <c r="Y1758" s="336">
        <f t="shared" ca="1" si="3001"/>
        <v>-4.6881969840634061E-4</v>
      </c>
      <c r="Z1758" s="336">
        <f t="shared" ca="1" si="3001"/>
        <v>0.30850829133471236</v>
      </c>
      <c r="AA1758" s="336">
        <f t="shared" ca="1" si="3001"/>
        <v>-0.18638930831607603</v>
      </c>
      <c r="AB1758" s="336">
        <f t="shared" ca="1" si="3001"/>
        <v>1.3487702117621567</v>
      </c>
      <c r="AC1758" s="336">
        <f t="shared" ca="1" si="3001"/>
        <v>0.82128349256228939</v>
      </c>
      <c r="AD1758" s="336">
        <f t="shared" ca="1" si="3001"/>
        <v>0.36042444879211605</v>
      </c>
      <c r="AE1758" s="55"/>
      <c r="AF1758" s="55"/>
      <c r="AG1758" s="55"/>
      <c r="AH1758" s="55"/>
      <c r="AI1758" s="55"/>
      <c r="AJ1758" s="55"/>
      <c r="AK1758" s="55"/>
      <c r="AL1758" s="55"/>
      <c r="AM1758" s="55"/>
      <c r="AN1758" s="55"/>
      <c r="AO1758" s="55"/>
      <c r="AP1758" s="55"/>
      <c r="AQ1758" s="55"/>
      <c r="AR1758" s="55"/>
      <c r="AS1758" s="55"/>
    </row>
    <row r="1759" spans="1:45" x14ac:dyDescent="0.3">
      <c r="B1759" s="54" t="s">
        <v>172</v>
      </c>
      <c r="C1759" s="53">
        <f>C1752</f>
        <v>0</v>
      </c>
      <c r="D1759" s="56" t="e">
        <f t="shared" ref="D1759:D1760" ca="1" si="3026">AJ1759</f>
        <v>#N/A</v>
      </c>
      <c r="E1759" s="52" t="e">
        <f t="shared" ref="E1759:W1759" si="3027">E1752</f>
        <v>#N/A</v>
      </c>
      <c r="F1759" s="52" t="e">
        <f t="shared" si="3027"/>
        <v>#N/A</v>
      </c>
      <c r="G1759" s="52" t="e">
        <f t="shared" si="3027"/>
        <v>#N/A</v>
      </c>
      <c r="H1759" s="52" t="e">
        <f t="shared" si="3027"/>
        <v>#N/A</v>
      </c>
      <c r="I1759" s="52" t="e">
        <f t="shared" si="3027"/>
        <v>#N/A</v>
      </c>
      <c r="J1759" s="52" t="e">
        <f t="shared" si="3027"/>
        <v>#N/A</v>
      </c>
      <c r="K1759" s="52" t="e">
        <f t="shared" si="3027"/>
        <v>#N/A</v>
      </c>
      <c r="L1759" s="52" t="e">
        <f t="shared" si="3027"/>
        <v>#N/A</v>
      </c>
      <c r="M1759" s="52" t="e">
        <f t="shared" si="3027"/>
        <v>#N/A</v>
      </c>
      <c r="N1759" s="52" t="e">
        <f t="shared" si="3027"/>
        <v>#N/A</v>
      </c>
      <c r="O1759" s="52" t="e">
        <f t="shared" si="3027"/>
        <v>#N/A</v>
      </c>
      <c r="P1759" s="52" t="e">
        <f t="shared" si="3027"/>
        <v>#N/A</v>
      </c>
      <c r="Q1759" s="52" t="e">
        <f t="shared" si="3027"/>
        <v>#N/A</v>
      </c>
      <c r="R1759" s="52" t="e">
        <f t="shared" si="3027"/>
        <v>#N/A</v>
      </c>
      <c r="S1759" s="52" t="e">
        <f t="shared" si="3027"/>
        <v>#N/A</v>
      </c>
      <c r="T1759" s="52" t="e">
        <f t="shared" si="3027"/>
        <v>#N/A</v>
      </c>
      <c r="U1759" s="52" t="e">
        <f t="shared" si="3027"/>
        <v>#N/A</v>
      </c>
      <c r="V1759" s="52" t="e">
        <f t="shared" si="3027"/>
        <v>#N/A</v>
      </c>
      <c r="W1759" s="52" t="e">
        <f t="shared" si="3027"/>
        <v>#N/A</v>
      </c>
      <c r="X1759" s="55" t="e">
        <f t="shared" ref="X1759:X1760" si="3028">(H1759-(O1759*P1759)/100-3*(J1759*K1759)/100)/2</f>
        <v>#N/A</v>
      </c>
      <c r="Y1759" s="55" t="e">
        <f t="shared" ref="Y1759:Y1760" si="3029">SUM(X1759,(J1759*K1759/100))/(F1759/100)</f>
        <v>#N/A</v>
      </c>
      <c r="Z1759" s="55" t="e">
        <f t="shared" ref="Z1759" si="3030">U1759*0.5+U1760*0.5</f>
        <v>#N/A</v>
      </c>
      <c r="AA1759" s="55" t="e">
        <f t="shared" ref="AA1759:AA1760" si="3031">J1759/Y1759</f>
        <v>#N/A</v>
      </c>
      <c r="AB1759" s="336" t="e">
        <f t="shared" ref="AB1759:AB1760" si="3032">X1759/(Y1759-J1759)</f>
        <v>#N/A</v>
      </c>
      <c r="AC1759" s="223" t="e">
        <f ca="1">INDEX(FGA_COEFFS,1,1)+Z1759*INDEX(FGA_COEFFS,1,2)+Y1759*INDEX(FGA_COEFFS,1,3)+R1759*INDEX(FGA_COEFFS,1,4)+Q1760*INDEX(FGA_COEFFS,1,5)+S1759*INDEX(FGA_COEFFS,1,6)+T1760*INDEX(FGA_COEFFS,1,7)+M1760*INDEX(FGA_COEFFS,1,8)+Y1763*Y1764</f>
        <v>#N/A</v>
      </c>
      <c r="AD1759" s="223" t="e">
        <f ca="1">INDEX(THREEPTA_COEFFS,1,1)+AC1759*INDEX(THREEPTA_COEFFS,1,2)+J1759*INDEX(THREEPTA_COEFFS,1,3)+AA1759*INDEX(THREEPTA_COEFFS,1,4)+K1759*INDEX(THREEPTA_COEFFS,1,5)+L1760*INDEX(THREEPTA_COEFFS,1,6)+Z1763*Z1764</f>
        <v>#N/A</v>
      </c>
      <c r="AE1759" s="223" t="e">
        <f ca="1">INDEX(THREEPTPCT_COEFFS,1,1)+K1759*INDEX(THREEPTPCT_COEFFS,1,2)+L1760*INDEX(THREEPTPCT_COEFFS,1,3)+AA1763*AA1764</f>
        <v>#N/A</v>
      </c>
      <c r="AF1759" s="55" t="e">
        <f t="shared" ref="AF1759:AF1760" ca="1" si="3033">AC1759-AD1759</f>
        <v>#N/A</v>
      </c>
      <c r="AG1759" s="223" t="e">
        <f ca="1">INDEX(TWOPTPCT_COEFFS,1,1)+AB1759*INDEX(TWOPTPCT_COEFFS,1,2)+I1760*INDEX(TWOPTPCT_COEFFS,1,3)+G1760*INDEX(TWOPTPCT_COEFFS,1,4)+L1760*INDEX(TWOPTPCT_COEFFS,1,5)+AB1763*AB1764</f>
        <v>#N/A</v>
      </c>
      <c r="AH1759" s="223" t="e">
        <f ca="1">INDEX(FTA_COEFFS,1,1)+O1759*INDEX(FTA_COEFFS,1,2)+N1760*INDEX(FTA_COEFFS,1,3)+(Q1759+R1759)*INDEX(FTA_COEFFS,1,4)+(Q1760+R1760)*INDEX(FTA_COEFFS,1,5)+M1760*INDEX(FTA_COEFFS,1,6)+AC1763*AC1764</f>
        <v>#N/A</v>
      </c>
      <c r="AI1759" s="223" t="e">
        <f ca="1">INDEX(FTPCT_COEFFS,1,1)+P1759*INDEX(FTPCT_COEFFS,1,2)+F1759*INDEX(FTPCT_COEFFS,1,3)+G1760*INDEX(FTPCT_COEFFS,1,4)+AD1763*AD1764</f>
        <v>#N/A</v>
      </c>
      <c r="AJ1759" s="338" t="e">
        <f t="shared" ref="AJ1759:AJ1760" ca="1" si="3034">AD1759*AE1759/100+AF1759*AG1759+AH1759*AI1759/100</f>
        <v>#N/A</v>
      </c>
      <c r="AK1759" s="55"/>
      <c r="AL1759" s="55"/>
      <c r="AM1759" s="55"/>
      <c r="AN1759" s="55"/>
      <c r="AO1759" s="55"/>
      <c r="AP1759" s="55"/>
      <c r="AQ1759" s="55"/>
      <c r="AR1759" s="55"/>
    </row>
    <row r="1760" spans="1:45" x14ac:dyDescent="0.3">
      <c r="B1760" s="54" t="s">
        <v>175</v>
      </c>
      <c r="C1760" s="54">
        <f>C1753</f>
        <v>0</v>
      </c>
      <c r="D1760" s="56" t="e">
        <f t="shared" ca="1" si="3026"/>
        <v>#N/A</v>
      </c>
      <c r="E1760" s="52" t="e">
        <f t="shared" ref="E1760:W1760" si="3035">E1753</f>
        <v>#N/A</v>
      </c>
      <c r="F1760" s="52" t="e">
        <f t="shared" si="3035"/>
        <v>#N/A</v>
      </c>
      <c r="G1760" s="52" t="e">
        <f t="shared" si="3035"/>
        <v>#N/A</v>
      </c>
      <c r="H1760" s="52" t="e">
        <f t="shared" si="3035"/>
        <v>#N/A</v>
      </c>
      <c r="I1760" s="52" t="e">
        <f t="shared" si="3035"/>
        <v>#N/A</v>
      </c>
      <c r="J1760" s="52" t="e">
        <f t="shared" si="3035"/>
        <v>#N/A</v>
      </c>
      <c r="K1760" s="52" t="e">
        <f t="shared" si="3035"/>
        <v>#N/A</v>
      </c>
      <c r="L1760" s="52" t="e">
        <f t="shared" si="3035"/>
        <v>#N/A</v>
      </c>
      <c r="M1760" s="52" t="e">
        <f t="shared" si="3035"/>
        <v>#N/A</v>
      </c>
      <c r="N1760" s="52" t="e">
        <f t="shared" si="3035"/>
        <v>#N/A</v>
      </c>
      <c r="O1760" s="52" t="e">
        <f t="shared" si="3035"/>
        <v>#N/A</v>
      </c>
      <c r="P1760" s="52" t="e">
        <f t="shared" si="3035"/>
        <v>#N/A</v>
      </c>
      <c r="Q1760" s="52" t="e">
        <f t="shared" si="3035"/>
        <v>#N/A</v>
      </c>
      <c r="R1760" s="52" t="e">
        <f t="shared" si="3035"/>
        <v>#N/A</v>
      </c>
      <c r="S1760" s="52" t="e">
        <f t="shared" si="3035"/>
        <v>#N/A</v>
      </c>
      <c r="T1760" s="52" t="e">
        <f t="shared" si="3035"/>
        <v>#N/A</v>
      </c>
      <c r="U1760" s="52" t="e">
        <f t="shared" si="3035"/>
        <v>#N/A</v>
      </c>
      <c r="V1760" s="52" t="e">
        <f t="shared" si="3035"/>
        <v>#N/A</v>
      </c>
      <c r="W1760" s="52" t="e">
        <f t="shared" si="3035"/>
        <v>#N/A</v>
      </c>
      <c r="X1760" s="55" t="e">
        <f t="shared" si="3028"/>
        <v>#N/A</v>
      </c>
      <c r="Y1760" s="55" t="e">
        <f t="shared" si="3029"/>
        <v>#N/A</v>
      </c>
      <c r="Z1760" s="55" t="e">
        <f t="shared" ref="Z1760" si="3036">Z1759</f>
        <v>#N/A</v>
      </c>
      <c r="AA1760" s="55" t="e">
        <f t="shared" si="3031"/>
        <v>#N/A</v>
      </c>
      <c r="AB1760" s="336" t="e">
        <f t="shared" si="3032"/>
        <v>#N/A</v>
      </c>
      <c r="AC1760" s="223" t="e">
        <f ca="1">INDEX(FGA_COEFFS,1,1)+Z1760*INDEX(FGA_COEFFS,1,2)+Y1760*INDEX(FGA_COEFFS,1,3)+R1760*INDEX(FGA_COEFFS,1,4)+Q1759*INDEX(FGA_COEFFS,1,5)+S1760*INDEX(FGA_COEFFS,1,6)+T1759*INDEX(FGA_COEFFS,1,7)+M1759*INDEX(FGA_COEFFS,1,8)+Y1763*Y1765</f>
        <v>#N/A</v>
      </c>
      <c r="AD1760" s="223" t="e">
        <f ca="1">INDEX(THREEPTA_COEFFS,1,1)+AC1760*INDEX(THREEPTA_COEFFS,1,2)+J1760*INDEX(THREEPTA_COEFFS,1,3)+AA1760*INDEX(THREEPTA_COEFFS,1,4)+K1760*INDEX(THREEPTA_COEFFS,1,5)+L1759*INDEX(THREEPTA_COEFFS,1,6)+Z1763*Z1765</f>
        <v>#N/A</v>
      </c>
      <c r="AE1760" s="223" t="e">
        <f ca="1">INDEX(THREEPTPCT_COEFFS,1,1)+K1760*INDEX(THREEPTPCT_COEFFS,1,2)+L1759*INDEX(THREEPTPCT_COEFFS,1,3)+AA1763*AA1765</f>
        <v>#N/A</v>
      </c>
      <c r="AF1760" s="55" t="e">
        <f t="shared" ca="1" si="3033"/>
        <v>#N/A</v>
      </c>
      <c r="AG1760" s="223" t="e">
        <f ca="1">INDEX(TWOPTPCT_COEFFS,1,1)+AB1760*INDEX(TWOPTPCT_COEFFS,1,2)+I1759*INDEX(TWOPTPCT_COEFFS,1,3)+G1759*INDEX(TWOPTPCT_COEFFS,1,4)+L1759*INDEX(TWOPTPCT_COEFFS,1,5)+AB1763*AB1765</f>
        <v>#N/A</v>
      </c>
      <c r="AH1760" s="223" t="e">
        <f ca="1">INDEX(FTA_COEFFS,1,1)+O1760*INDEX(FTA_COEFFS,1,2)+N1759*INDEX(FTA_COEFFS,1,3)+(Q1760+R1760)*INDEX(FTA_COEFFS,1,4)+(Q1759+R1759)*INDEX(FTA_COEFFS,1,5)+M1759*INDEX(FTA_COEFFS,1,6)+AC1763*AC1765</f>
        <v>#N/A</v>
      </c>
      <c r="AI1760" s="223" t="e">
        <f ca="1">INDEX(FTPCT_COEFFS,1,1)+P1760*INDEX(FTPCT_COEFFS,1,2)+F1760*INDEX(FTPCT_COEFFS,1,3)+G1759*INDEX(FTPCT_COEFFS,1,4)+AD1763*AD1765</f>
        <v>#N/A</v>
      </c>
      <c r="AJ1760" s="338" t="e">
        <f t="shared" ca="1" si="3034"/>
        <v>#N/A</v>
      </c>
      <c r="AK1760" s="55"/>
      <c r="AL1760" s="55"/>
      <c r="AM1760" s="55"/>
      <c r="AN1760" s="55"/>
      <c r="AO1760" s="55"/>
      <c r="AP1760" s="55"/>
      <c r="AQ1760" s="55"/>
      <c r="AR1760" s="55"/>
    </row>
    <row r="1761" spans="1:45" x14ac:dyDescent="0.3">
      <c r="A1761" s="54" t="e">
        <f ca="1">IF(D1759&gt;(D1760+(AVERAGE(V1759,W1759)-AVERAGE(V1760,W1760))/2)+2.5,C1759,IF(D1760&gt;(D1759+(AVERAGE(V1760,W1760)-AVERAGE(V1759,W1759))/2)+2.5,C1760,"Close"))</f>
        <v>#N/A</v>
      </c>
      <c r="B1761" s="64" t="e">
        <f ca="1">IF(D1760&gt;D1759,C1760,C1759)</f>
        <v>#N/A</v>
      </c>
      <c r="D1761" s="56"/>
      <c r="X1761" s="55"/>
      <c r="Y1761" s="55"/>
      <c r="Z1761" s="55"/>
      <c r="AA1761" s="55"/>
      <c r="AB1761" s="55"/>
      <c r="AC1761" s="337"/>
      <c r="AD1761" s="337"/>
      <c r="AE1761" s="337"/>
      <c r="AF1761" s="337"/>
      <c r="AG1761" s="337"/>
      <c r="AH1761" s="337"/>
      <c r="AI1761" s="337"/>
      <c r="AJ1761" s="337"/>
      <c r="AK1761" s="337"/>
      <c r="AL1761" s="337"/>
      <c r="AM1761" s="55"/>
      <c r="AN1761" s="55"/>
      <c r="AO1761" s="55"/>
      <c r="AP1761" s="55"/>
      <c r="AQ1761" s="55"/>
      <c r="AR1761" s="55"/>
      <c r="AS1761" s="55"/>
    </row>
    <row r="1762" spans="1:45" x14ac:dyDescent="0.3">
      <c r="X1762" s="54" t="s">
        <v>1305</v>
      </c>
      <c r="Y1762" s="54" t="s">
        <v>128</v>
      </c>
      <c r="Z1762" s="54" t="s">
        <v>157</v>
      </c>
      <c r="AA1762" s="54" t="s">
        <v>151</v>
      </c>
      <c r="AB1762" s="54" t="s">
        <v>1327</v>
      </c>
      <c r="AC1762" s="54" t="s">
        <v>129</v>
      </c>
      <c r="AD1762" s="54" t="s">
        <v>116</v>
      </c>
      <c r="AE1762" s="54"/>
      <c r="AF1762" s="54"/>
      <c r="AG1762" s="54"/>
      <c r="AH1762" s="54"/>
      <c r="AI1762" s="54"/>
      <c r="AJ1762" s="54"/>
      <c r="AK1762" s="54"/>
      <c r="AL1762" s="54"/>
      <c r="AM1762" s="54"/>
      <c r="AN1762" s="54"/>
      <c r="AO1762" s="54"/>
      <c r="AP1762" s="54"/>
      <c r="AQ1762" s="54"/>
      <c r="AR1762" s="54"/>
      <c r="AS1762" s="54"/>
    </row>
    <row r="1763" spans="1:45" x14ac:dyDescent="0.3">
      <c r="X1763" s="54"/>
      <c r="Y1763" s="54">
        <f t="shared" ref="Y1763:AD1763" si="3037">Y1756</f>
        <v>6.4436999999999998</v>
      </c>
      <c r="Z1763" s="54">
        <f t="shared" si="3037"/>
        <v>4.9371</v>
      </c>
      <c r="AA1763" s="54">
        <f t="shared" si="3037"/>
        <v>11.350300000000001</v>
      </c>
      <c r="AB1763" s="54">
        <f t="shared" si="3037"/>
        <v>7.1900000000000006E-2</v>
      </c>
      <c r="AC1763" s="54">
        <f t="shared" si="3037"/>
        <v>6.2766000000000002</v>
      </c>
      <c r="AD1763" s="54">
        <f t="shared" si="3037"/>
        <v>11.042999999999999</v>
      </c>
      <c r="AE1763" s="54"/>
      <c r="AF1763" s="336"/>
      <c r="AG1763" s="336"/>
      <c r="AH1763" s="336"/>
      <c r="AI1763" s="54"/>
      <c r="AJ1763" s="54"/>
      <c r="AK1763" s="54"/>
      <c r="AL1763" s="54"/>
      <c r="AM1763" s="54"/>
      <c r="AN1763" s="54"/>
      <c r="AO1763" s="54"/>
      <c r="AP1763" s="54"/>
      <c r="AQ1763" s="54"/>
      <c r="AR1763" s="54"/>
      <c r="AS1763" s="54"/>
    </row>
    <row r="1764" spans="1:45" x14ac:dyDescent="0.3">
      <c r="D1764" s="56"/>
      <c r="X1764" s="336"/>
      <c r="Y1764" s="336">
        <f t="shared" ca="1" si="3001"/>
        <v>-1.2379602637305025</v>
      </c>
      <c r="Z1764" s="336">
        <f t="shared" ca="1" si="3001"/>
        <v>1.2127125864207788</v>
      </c>
      <c r="AA1764" s="336">
        <f t="shared" ca="1" si="3001"/>
        <v>-0.1647210807955321</v>
      </c>
      <c r="AB1764" s="336">
        <f t="shared" ca="1" si="3001"/>
        <v>1.044366473332619</v>
      </c>
      <c r="AC1764" s="336">
        <f t="shared" ca="1" si="3001"/>
        <v>-1.3887753376490353</v>
      </c>
      <c r="AD1764" s="336">
        <f t="shared" ca="1" si="3001"/>
        <v>-0.64210042524212763</v>
      </c>
      <c r="AE1764" s="336"/>
      <c r="AF1764" s="336"/>
      <c r="AG1764" s="336"/>
      <c r="AH1764" s="336"/>
      <c r="AI1764" s="54"/>
      <c r="AJ1764" s="54"/>
      <c r="AK1764" s="54"/>
      <c r="AL1764" s="336"/>
      <c r="AM1764" s="336"/>
      <c r="AN1764" s="336"/>
      <c r="AO1764" s="336"/>
      <c r="AP1764" s="54"/>
      <c r="AQ1764" s="336"/>
      <c r="AR1764" s="336"/>
      <c r="AS1764" s="336"/>
    </row>
    <row r="1765" spans="1:45" x14ac:dyDescent="0.3">
      <c r="C1765" s="54"/>
      <c r="D1765" s="56"/>
      <c r="Y1765" s="336">
        <f t="shared" ca="1" si="3001"/>
        <v>1.1189385470687376</v>
      </c>
      <c r="Z1765" s="336">
        <f t="shared" ca="1" si="3001"/>
        <v>0.49558186467745835</v>
      </c>
      <c r="AA1765" s="336">
        <f t="shared" ca="1" si="3001"/>
        <v>-0.96087802854752535</v>
      </c>
      <c r="AB1765" s="336">
        <f t="shared" ca="1" si="3001"/>
        <v>-1.278441386647627</v>
      </c>
      <c r="AC1765" s="336">
        <f t="shared" ca="1" si="3001"/>
        <v>-1.3117426785848179</v>
      </c>
      <c r="AD1765" s="336">
        <f t="shared" ca="1" si="3001"/>
        <v>-0.53044761394824214</v>
      </c>
      <c r="AE1765" s="55"/>
      <c r="AF1765" s="55"/>
      <c r="AG1765" s="55"/>
      <c r="AH1765" s="55"/>
      <c r="AI1765" s="55"/>
      <c r="AJ1765" s="55"/>
      <c r="AK1765" s="55"/>
      <c r="AL1765" s="55"/>
      <c r="AM1765" s="55"/>
      <c r="AN1765" s="55"/>
      <c r="AO1765" s="55"/>
      <c r="AP1765" s="55"/>
      <c r="AQ1765" s="55"/>
      <c r="AR1765" s="55"/>
      <c r="AS1765" s="55"/>
    </row>
    <row r="1766" spans="1:45" x14ac:dyDescent="0.3">
      <c r="B1766" s="54" t="s">
        <v>172</v>
      </c>
      <c r="C1766" s="53">
        <f>C1759</f>
        <v>0</v>
      </c>
      <c r="D1766" s="56" t="e">
        <f t="shared" ref="D1766:D1767" ca="1" si="3038">AJ1766</f>
        <v>#N/A</v>
      </c>
      <c r="E1766" s="52" t="e">
        <f t="shared" ref="E1766:W1766" si="3039">E1759</f>
        <v>#N/A</v>
      </c>
      <c r="F1766" s="52" t="e">
        <f t="shared" si="3039"/>
        <v>#N/A</v>
      </c>
      <c r="G1766" s="52" t="e">
        <f t="shared" si="3039"/>
        <v>#N/A</v>
      </c>
      <c r="H1766" s="52" t="e">
        <f t="shared" si="3039"/>
        <v>#N/A</v>
      </c>
      <c r="I1766" s="52" t="e">
        <f t="shared" si="3039"/>
        <v>#N/A</v>
      </c>
      <c r="J1766" s="52" t="e">
        <f t="shared" si="3039"/>
        <v>#N/A</v>
      </c>
      <c r="K1766" s="52" t="e">
        <f t="shared" si="3039"/>
        <v>#N/A</v>
      </c>
      <c r="L1766" s="52" t="e">
        <f t="shared" si="3039"/>
        <v>#N/A</v>
      </c>
      <c r="M1766" s="52" t="e">
        <f t="shared" si="3039"/>
        <v>#N/A</v>
      </c>
      <c r="N1766" s="52" t="e">
        <f t="shared" si="3039"/>
        <v>#N/A</v>
      </c>
      <c r="O1766" s="52" t="e">
        <f t="shared" si="3039"/>
        <v>#N/A</v>
      </c>
      <c r="P1766" s="52" t="e">
        <f t="shared" si="3039"/>
        <v>#N/A</v>
      </c>
      <c r="Q1766" s="52" t="e">
        <f t="shared" si="3039"/>
        <v>#N/A</v>
      </c>
      <c r="R1766" s="52" t="e">
        <f t="shared" si="3039"/>
        <v>#N/A</v>
      </c>
      <c r="S1766" s="52" t="e">
        <f t="shared" si="3039"/>
        <v>#N/A</v>
      </c>
      <c r="T1766" s="52" t="e">
        <f t="shared" si="3039"/>
        <v>#N/A</v>
      </c>
      <c r="U1766" s="52" t="e">
        <f t="shared" si="3039"/>
        <v>#N/A</v>
      </c>
      <c r="V1766" s="52" t="e">
        <f t="shared" si="3039"/>
        <v>#N/A</v>
      </c>
      <c r="W1766" s="52" t="e">
        <f t="shared" si="3039"/>
        <v>#N/A</v>
      </c>
      <c r="X1766" s="55" t="e">
        <f t="shared" ref="X1766:X1767" si="3040">(H1766-(O1766*P1766)/100-3*(J1766*K1766)/100)/2</f>
        <v>#N/A</v>
      </c>
      <c r="Y1766" s="55" t="e">
        <f t="shared" ref="Y1766:Y1767" si="3041">SUM(X1766,(J1766*K1766/100))/(F1766/100)</f>
        <v>#N/A</v>
      </c>
      <c r="Z1766" s="55" t="e">
        <f t="shared" ref="Z1766" si="3042">U1766*0.5+U1767*0.5</f>
        <v>#N/A</v>
      </c>
      <c r="AA1766" s="55" t="e">
        <f t="shared" ref="AA1766:AA1767" si="3043">J1766/Y1766</f>
        <v>#N/A</v>
      </c>
      <c r="AB1766" s="336" t="e">
        <f t="shared" ref="AB1766:AB1767" si="3044">X1766/(Y1766-J1766)</f>
        <v>#N/A</v>
      </c>
      <c r="AC1766" s="223" t="e">
        <f ca="1">INDEX(FGA_COEFFS,1,1)+Z1766*INDEX(FGA_COEFFS,1,2)+Y1766*INDEX(FGA_COEFFS,1,3)+R1766*INDEX(FGA_COEFFS,1,4)+Q1767*INDEX(FGA_COEFFS,1,5)+S1766*INDEX(FGA_COEFFS,1,6)+T1767*INDEX(FGA_COEFFS,1,7)+M1767*INDEX(FGA_COEFFS,1,8)+Y1770*Y1771</f>
        <v>#N/A</v>
      </c>
      <c r="AD1766" s="223" t="e">
        <f ca="1">INDEX(THREEPTA_COEFFS,1,1)+AC1766*INDEX(THREEPTA_COEFFS,1,2)+J1766*INDEX(THREEPTA_COEFFS,1,3)+AA1766*INDEX(THREEPTA_COEFFS,1,4)+K1766*INDEX(THREEPTA_COEFFS,1,5)+L1767*INDEX(THREEPTA_COEFFS,1,6)+Z1770*Z1771</f>
        <v>#N/A</v>
      </c>
      <c r="AE1766" s="223" t="e">
        <f ca="1">INDEX(THREEPTPCT_COEFFS,1,1)+K1766*INDEX(THREEPTPCT_COEFFS,1,2)+L1767*INDEX(THREEPTPCT_COEFFS,1,3)+AA1770*AA1771</f>
        <v>#N/A</v>
      </c>
      <c r="AF1766" s="55" t="e">
        <f t="shared" ref="AF1766:AF1767" ca="1" si="3045">AC1766-AD1766</f>
        <v>#N/A</v>
      </c>
      <c r="AG1766" s="223" t="e">
        <f ca="1">INDEX(TWOPTPCT_COEFFS,1,1)+AB1766*INDEX(TWOPTPCT_COEFFS,1,2)+I1767*INDEX(TWOPTPCT_COEFFS,1,3)+G1767*INDEX(TWOPTPCT_COEFFS,1,4)+L1767*INDEX(TWOPTPCT_COEFFS,1,5)+AB1770*AB1771</f>
        <v>#N/A</v>
      </c>
      <c r="AH1766" s="223" t="e">
        <f ca="1">INDEX(FTA_COEFFS,1,1)+O1766*INDEX(FTA_COEFFS,1,2)+N1767*INDEX(FTA_COEFFS,1,3)+(Q1766+R1766)*INDEX(FTA_COEFFS,1,4)+(Q1767+R1767)*INDEX(FTA_COEFFS,1,5)+M1767*INDEX(FTA_COEFFS,1,6)+AC1770*AC1771</f>
        <v>#N/A</v>
      </c>
      <c r="AI1766" s="223" t="e">
        <f ca="1">INDEX(FTPCT_COEFFS,1,1)+P1766*INDEX(FTPCT_COEFFS,1,2)+F1766*INDEX(FTPCT_COEFFS,1,3)+G1767*INDEX(FTPCT_COEFFS,1,4)+AD1770*AD1771</f>
        <v>#N/A</v>
      </c>
      <c r="AJ1766" s="338" t="e">
        <f t="shared" ref="AJ1766:AJ1767" ca="1" si="3046">AD1766*AE1766/100+AF1766*AG1766+AH1766*AI1766/100</f>
        <v>#N/A</v>
      </c>
      <c r="AK1766" s="55"/>
      <c r="AL1766" s="55"/>
      <c r="AM1766" s="55"/>
      <c r="AN1766" s="55"/>
      <c r="AO1766" s="55"/>
      <c r="AP1766" s="55"/>
      <c r="AQ1766" s="55"/>
      <c r="AR1766" s="55"/>
    </row>
    <row r="1767" spans="1:45" x14ac:dyDescent="0.3">
      <c r="B1767" s="54" t="s">
        <v>175</v>
      </c>
      <c r="C1767" s="54">
        <f>C1760</f>
        <v>0</v>
      </c>
      <c r="D1767" s="56" t="e">
        <f t="shared" ca="1" si="3038"/>
        <v>#N/A</v>
      </c>
      <c r="E1767" s="52" t="e">
        <f t="shared" ref="E1767:W1767" si="3047">E1760</f>
        <v>#N/A</v>
      </c>
      <c r="F1767" s="52" t="e">
        <f t="shared" si="3047"/>
        <v>#N/A</v>
      </c>
      <c r="G1767" s="52" t="e">
        <f t="shared" si="3047"/>
        <v>#N/A</v>
      </c>
      <c r="H1767" s="52" t="e">
        <f t="shared" si="3047"/>
        <v>#N/A</v>
      </c>
      <c r="I1767" s="52" t="e">
        <f t="shared" si="3047"/>
        <v>#N/A</v>
      </c>
      <c r="J1767" s="52" t="e">
        <f t="shared" si="3047"/>
        <v>#N/A</v>
      </c>
      <c r="K1767" s="52" t="e">
        <f t="shared" si="3047"/>
        <v>#N/A</v>
      </c>
      <c r="L1767" s="52" t="e">
        <f t="shared" si="3047"/>
        <v>#N/A</v>
      </c>
      <c r="M1767" s="52" t="e">
        <f t="shared" si="3047"/>
        <v>#N/A</v>
      </c>
      <c r="N1767" s="52" t="e">
        <f t="shared" si="3047"/>
        <v>#N/A</v>
      </c>
      <c r="O1767" s="52" t="e">
        <f t="shared" si="3047"/>
        <v>#N/A</v>
      </c>
      <c r="P1767" s="52" t="e">
        <f t="shared" si="3047"/>
        <v>#N/A</v>
      </c>
      <c r="Q1767" s="52" t="e">
        <f t="shared" si="3047"/>
        <v>#N/A</v>
      </c>
      <c r="R1767" s="52" t="e">
        <f t="shared" si="3047"/>
        <v>#N/A</v>
      </c>
      <c r="S1767" s="52" t="e">
        <f t="shared" si="3047"/>
        <v>#N/A</v>
      </c>
      <c r="T1767" s="52" t="e">
        <f t="shared" si="3047"/>
        <v>#N/A</v>
      </c>
      <c r="U1767" s="52" t="e">
        <f t="shared" si="3047"/>
        <v>#N/A</v>
      </c>
      <c r="V1767" s="52" t="e">
        <f t="shared" si="3047"/>
        <v>#N/A</v>
      </c>
      <c r="W1767" s="52" t="e">
        <f t="shared" si="3047"/>
        <v>#N/A</v>
      </c>
      <c r="X1767" s="55" t="e">
        <f t="shared" si="3040"/>
        <v>#N/A</v>
      </c>
      <c r="Y1767" s="55" t="e">
        <f t="shared" si="3041"/>
        <v>#N/A</v>
      </c>
      <c r="Z1767" s="55" t="e">
        <f t="shared" ref="Z1767" si="3048">Z1766</f>
        <v>#N/A</v>
      </c>
      <c r="AA1767" s="55" t="e">
        <f t="shared" si="3043"/>
        <v>#N/A</v>
      </c>
      <c r="AB1767" s="336" t="e">
        <f t="shared" si="3044"/>
        <v>#N/A</v>
      </c>
      <c r="AC1767" s="223" t="e">
        <f ca="1">INDEX(FGA_COEFFS,1,1)+Z1767*INDEX(FGA_COEFFS,1,2)+Y1767*INDEX(FGA_COEFFS,1,3)+R1767*INDEX(FGA_COEFFS,1,4)+Q1766*INDEX(FGA_COEFFS,1,5)+S1767*INDEX(FGA_COEFFS,1,6)+T1766*INDEX(FGA_COEFFS,1,7)+M1766*INDEX(FGA_COEFFS,1,8)+Y1770*Y1772</f>
        <v>#N/A</v>
      </c>
      <c r="AD1767" s="223" t="e">
        <f ca="1">INDEX(THREEPTA_COEFFS,1,1)+AC1767*INDEX(THREEPTA_COEFFS,1,2)+J1767*INDEX(THREEPTA_COEFFS,1,3)+AA1767*INDEX(THREEPTA_COEFFS,1,4)+K1767*INDEX(THREEPTA_COEFFS,1,5)+L1766*INDEX(THREEPTA_COEFFS,1,6)+Z1770*Z1772</f>
        <v>#N/A</v>
      </c>
      <c r="AE1767" s="223" t="e">
        <f ca="1">INDEX(THREEPTPCT_COEFFS,1,1)+K1767*INDEX(THREEPTPCT_COEFFS,1,2)+L1766*INDEX(THREEPTPCT_COEFFS,1,3)+AA1770*AA1772</f>
        <v>#N/A</v>
      </c>
      <c r="AF1767" s="55" t="e">
        <f t="shared" ca="1" si="3045"/>
        <v>#N/A</v>
      </c>
      <c r="AG1767" s="223" t="e">
        <f ca="1">INDEX(TWOPTPCT_COEFFS,1,1)+AB1767*INDEX(TWOPTPCT_COEFFS,1,2)+I1766*INDEX(TWOPTPCT_COEFFS,1,3)+G1766*INDEX(TWOPTPCT_COEFFS,1,4)+L1766*INDEX(TWOPTPCT_COEFFS,1,5)+AB1770*AB1772</f>
        <v>#N/A</v>
      </c>
      <c r="AH1767" s="223" t="e">
        <f ca="1">INDEX(FTA_COEFFS,1,1)+O1767*INDEX(FTA_COEFFS,1,2)+N1766*INDEX(FTA_COEFFS,1,3)+(Q1767+R1767)*INDEX(FTA_COEFFS,1,4)+(Q1766+R1766)*INDEX(FTA_COEFFS,1,5)+M1766*INDEX(FTA_COEFFS,1,6)+AC1770*AC1772</f>
        <v>#N/A</v>
      </c>
      <c r="AI1767" s="223" t="e">
        <f ca="1">INDEX(FTPCT_COEFFS,1,1)+P1767*INDEX(FTPCT_COEFFS,1,2)+F1767*INDEX(FTPCT_COEFFS,1,3)+G1766*INDEX(FTPCT_COEFFS,1,4)+AD1770*AD1772</f>
        <v>#N/A</v>
      </c>
      <c r="AJ1767" s="338" t="e">
        <f t="shared" ca="1" si="3046"/>
        <v>#N/A</v>
      </c>
      <c r="AK1767" s="55"/>
      <c r="AL1767" s="55"/>
      <c r="AM1767" s="55"/>
      <c r="AN1767" s="55"/>
      <c r="AO1767" s="55"/>
      <c r="AP1767" s="55"/>
      <c r="AQ1767" s="55"/>
      <c r="AR1767" s="55"/>
    </row>
    <row r="1768" spans="1:45" x14ac:dyDescent="0.3">
      <c r="A1768" s="54" t="e">
        <f ca="1">IF(D1766&gt;(D1767+(AVERAGE(V1766,W1766)-AVERAGE(V1767,W1767))/2)+2.5,C1766,IF(D1767&gt;(D1766+(AVERAGE(V1767,W1767)-AVERAGE(V1766,W1766))/2)+2.5,C1767,"Close"))</f>
        <v>#N/A</v>
      </c>
      <c r="B1768" s="64" t="e">
        <f ca="1">IF(D1767&gt;D1766,C1767,C1766)</f>
        <v>#N/A</v>
      </c>
      <c r="D1768" s="56"/>
      <c r="X1768" s="55"/>
      <c r="Y1768" s="55"/>
      <c r="Z1768" s="55"/>
      <c r="AA1768" s="55"/>
      <c r="AB1768" s="55"/>
      <c r="AC1768" s="337"/>
      <c r="AD1768" s="337"/>
      <c r="AE1768" s="337"/>
      <c r="AF1768" s="337"/>
      <c r="AG1768" s="337"/>
      <c r="AH1768" s="337"/>
      <c r="AI1768" s="337"/>
      <c r="AJ1768" s="337"/>
      <c r="AK1768" s="337"/>
      <c r="AL1768" s="337"/>
      <c r="AM1768" s="55"/>
      <c r="AN1768" s="55"/>
      <c r="AO1768" s="55"/>
      <c r="AP1768" s="55"/>
      <c r="AQ1768" s="55"/>
      <c r="AR1768" s="55"/>
      <c r="AS1768" s="55"/>
    </row>
    <row r="1769" spans="1:45" x14ac:dyDescent="0.3">
      <c r="X1769" s="54" t="s">
        <v>1305</v>
      </c>
      <c r="Y1769" s="54" t="s">
        <v>128</v>
      </c>
      <c r="Z1769" s="54" t="s">
        <v>157</v>
      </c>
      <c r="AA1769" s="54" t="s">
        <v>151</v>
      </c>
      <c r="AB1769" s="54" t="s">
        <v>1327</v>
      </c>
      <c r="AC1769" s="54" t="s">
        <v>129</v>
      </c>
      <c r="AD1769" s="54" t="s">
        <v>116</v>
      </c>
      <c r="AE1769" s="54"/>
      <c r="AF1769" s="54"/>
      <c r="AG1769" s="54"/>
      <c r="AH1769" s="54"/>
      <c r="AI1769" s="54"/>
      <c r="AJ1769" s="54"/>
      <c r="AK1769" s="54"/>
      <c r="AL1769" s="54"/>
      <c r="AM1769" s="54"/>
      <c r="AN1769" s="54"/>
      <c r="AO1769" s="54"/>
      <c r="AP1769" s="54"/>
      <c r="AQ1769" s="54"/>
      <c r="AR1769" s="54"/>
      <c r="AS1769" s="54"/>
    </row>
    <row r="1770" spans="1:45" x14ac:dyDescent="0.3">
      <c r="X1770" s="54"/>
      <c r="Y1770" s="54">
        <f t="shared" ref="Y1770:AD1770" si="3049">Y1763</f>
        <v>6.4436999999999998</v>
      </c>
      <c r="Z1770" s="54">
        <f t="shared" si="3049"/>
        <v>4.9371</v>
      </c>
      <c r="AA1770" s="54">
        <f t="shared" si="3049"/>
        <v>11.350300000000001</v>
      </c>
      <c r="AB1770" s="54">
        <f t="shared" si="3049"/>
        <v>7.1900000000000006E-2</v>
      </c>
      <c r="AC1770" s="54">
        <f t="shared" si="3049"/>
        <v>6.2766000000000002</v>
      </c>
      <c r="AD1770" s="54">
        <f t="shared" si="3049"/>
        <v>11.042999999999999</v>
      </c>
      <c r="AE1770" s="54"/>
      <c r="AF1770" s="336"/>
      <c r="AG1770" s="336"/>
      <c r="AH1770" s="336"/>
      <c r="AI1770" s="54"/>
      <c r="AJ1770" s="54"/>
      <c r="AK1770" s="54"/>
      <c r="AL1770" s="54"/>
      <c r="AM1770" s="54"/>
      <c r="AN1770" s="54"/>
      <c r="AO1770" s="54"/>
      <c r="AP1770" s="54"/>
      <c r="AQ1770" s="54"/>
      <c r="AR1770" s="54"/>
      <c r="AS1770" s="54"/>
    </row>
    <row r="1771" spans="1:45" x14ac:dyDescent="0.3">
      <c r="D1771" s="56"/>
      <c r="X1771" s="336"/>
      <c r="Y1771" s="336">
        <f t="shared" ca="1" si="3001"/>
        <v>-1.4603672712347713</v>
      </c>
      <c r="Z1771" s="336">
        <f t="shared" ca="1" si="3001"/>
        <v>-0.92886318781937016</v>
      </c>
      <c r="AA1771" s="336">
        <f t="shared" ca="1" si="3001"/>
        <v>-1.1446261568351892</v>
      </c>
      <c r="AB1771" s="336">
        <f t="shared" ca="1" si="3001"/>
        <v>-7.1506276372583E-2</v>
      </c>
      <c r="AC1771" s="336">
        <f t="shared" ca="1" si="3001"/>
        <v>0.31212950838707287</v>
      </c>
      <c r="AD1771" s="336">
        <f t="shared" ca="1" si="3001"/>
        <v>-1.1256314040545559</v>
      </c>
      <c r="AE1771" s="336"/>
      <c r="AF1771" s="336"/>
      <c r="AG1771" s="336"/>
      <c r="AH1771" s="336"/>
      <c r="AI1771" s="54"/>
      <c r="AJ1771" s="54"/>
      <c r="AK1771" s="54"/>
      <c r="AL1771" s="336"/>
      <c r="AM1771" s="336"/>
      <c r="AN1771" s="336"/>
      <c r="AO1771" s="336"/>
      <c r="AP1771" s="54"/>
      <c r="AQ1771" s="336"/>
      <c r="AR1771" s="336"/>
      <c r="AS1771" s="336"/>
    </row>
    <row r="1772" spans="1:45" x14ac:dyDescent="0.3">
      <c r="C1772" s="54"/>
      <c r="D1772" s="56"/>
      <c r="Y1772" s="336">
        <f t="shared" ca="1" si="3001"/>
        <v>-1.401972163673562</v>
      </c>
      <c r="Z1772" s="336">
        <f t="shared" ca="1" si="3001"/>
        <v>-6.3019283217132946E-2</v>
      </c>
      <c r="AA1772" s="336">
        <f t="shared" ca="1" si="3001"/>
        <v>-0.78434678003142244</v>
      </c>
      <c r="AB1772" s="336">
        <f t="shared" ca="1" si="3001"/>
        <v>-0.43013465105555898</v>
      </c>
      <c r="AC1772" s="336">
        <f t="shared" ca="1" si="3001"/>
        <v>-1.4936358850813849</v>
      </c>
      <c r="AD1772" s="336">
        <f t="shared" ca="1" si="3001"/>
        <v>0.7093414834376357</v>
      </c>
      <c r="AE1772" s="55"/>
      <c r="AF1772" s="55"/>
      <c r="AG1772" s="55"/>
      <c r="AH1772" s="55"/>
      <c r="AI1772" s="55"/>
      <c r="AJ1772" s="55"/>
      <c r="AK1772" s="55"/>
      <c r="AL1772" s="55"/>
      <c r="AM1772" s="55"/>
      <c r="AN1772" s="55"/>
      <c r="AO1772" s="55"/>
      <c r="AP1772" s="55"/>
      <c r="AQ1772" s="55"/>
      <c r="AR1772" s="55"/>
      <c r="AS1772" s="55"/>
    </row>
    <row r="1773" spans="1:45" x14ac:dyDescent="0.3">
      <c r="B1773" s="54" t="s">
        <v>172</v>
      </c>
      <c r="C1773" s="53">
        <f>C1766</f>
        <v>0</v>
      </c>
      <c r="D1773" s="56" t="e">
        <f t="shared" ref="D1773:D1774" ca="1" si="3050">AJ1773</f>
        <v>#N/A</v>
      </c>
      <c r="E1773" s="52" t="e">
        <f t="shared" ref="E1773:W1773" si="3051">E1766</f>
        <v>#N/A</v>
      </c>
      <c r="F1773" s="52" t="e">
        <f t="shared" si="3051"/>
        <v>#N/A</v>
      </c>
      <c r="G1773" s="52" t="e">
        <f t="shared" si="3051"/>
        <v>#N/A</v>
      </c>
      <c r="H1773" s="52" t="e">
        <f t="shared" si="3051"/>
        <v>#N/A</v>
      </c>
      <c r="I1773" s="52" t="e">
        <f t="shared" si="3051"/>
        <v>#N/A</v>
      </c>
      <c r="J1773" s="52" t="e">
        <f t="shared" si="3051"/>
        <v>#N/A</v>
      </c>
      <c r="K1773" s="52" t="e">
        <f t="shared" si="3051"/>
        <v>#N/A</v>
      </c>
      <c r="L1773" s="52" t="e">
        <f t="shared" si="3051"/>
        <v>#N/A</v>
      </c>
      <c r="M1773" s="52" t="e">
        <f t="shared" si="3051"/>
        <v>#N/A</v>
      </c>
      <c r="N1773" s="52" t="e">
        <f t="shared" si="3051"/>
        <v>#N/A</v>
      </c>
      <c r="O1773" s="52" t="e">
        <f t="shared" si="3051"/>
        <v>#N/A</v>
      </c>
      <c r="P1773" s="52" t="e">
        <f t="shared" si="3051"/>
        <v>#N/A</v>
      </c>
      <c r="Q1773" s="52" t="e">
        <f t="shared" si="3051"/>
        <v>#N/A</v>
      </c>
      <c r="R1773" s="52" t="e">
        <f t="shared" si="3051"/>
        <v>#N/A</v>
      </c>
      <c r="S1773" s="52" t="e">
        <f t="shared" si="3051"/>
        <v>#N/A</v>
      </c>
      <c r="T1773" s="52" t="e">
        <f t="shared" si="3051"/>
        <v>#N/A</v>
      </c>
      <c r="U1773" s="52" t="e">
        <f t="shared" si="3051"/>
        <v>#N/A</v>
      </c>
      <c r="V1773" s="52" t="e">
        <f t="shared" si="3051"/>
        <v>#N/A</v>
      </c>
      <c r="W1773" s="52" t="e">
        <f t="shared" si="3051"/>
        <v>#N/A</v>
      </c>
      <c r="X1773" s="55" t="e">
        <f t="shared" ref="X1773:X1774" si="3052">(H1773-(O1773*P1773)/100-3*(J1773*K1773)/100)/2</f>
        <v>#N/A</v>
      </c>
      <c r="Y1773" s="55" t="e">
        <f t="shared" ref="Y1773:Y1774" si="3053">SUM(X1773,(J1773*K1773/100))/(F1773/100)</f>
        <v>#N/A</v>
      </c>
      <c r="Z1773" s="55" t="e">
        <f t="shared" ref="Z1773" si="3054">U1773*0.5+U1774*0.5</f>
        <v>#N/A</v>
      </c>
      <c r="AA1773" s="55" t="e">
        <f t="shared" ref="AA1773:AA1774" si="3055">J1773/Y1773</f>
        <v>#N/A</v>
      </c>
      <c r="AB1773" s="336" t="e">
        <f t="shared" ref="AB1773:AB1774" si="3056">X1773/(Y1773-J1773)</f>
        <v>#N/A</v>
      </c>
      <c r="AC1773" s="223" t="e">
        <f ca="1">INDEX(FGA_COEFFS,1,1)+Z1773*INDEX(FGA_COEFFS,1,2)+Y1773*INDEX(FGA_COEFFS,1,3)+R1773*INDEX(FGA_COEFFS,1,4)+Q1774*INDEX(FGA_COEFFS,1,5)+S1773*INDEX(FGA_COEFFS,1,6)+T1774*INDEX(FGA_COEFFS,1,7)+M1774*INDEX(FGA_COEFFS,1,8)+Y1777*Y1778</f>
        <v>#N/A</v>
      </c>
      <c r="AD1773" s="223" t="e">
        <f ca="1">INDEX(THREEPTA_COEFFS,1,1)+AC1773*INDEX(THREEPTA_COEFFS,1,2)+J1773*INDEX(THREEPTA_COEFFS,1,3)+AA1773*INDEX(THREEPTA_COEFFS,1,4)+K1773*INDEX(THREEPTA_COEFFS,1,5)+L1774*INDEX(THREEPTA_COEFFS,1,6)+Z1777*Z1778</f>
        <v>#N/A</v>
      </c>
      <c r="AE1773" s="223" t="e">
        <f ca="1">INDEX(THREEPTPCT_COEFFS,1,1)+K1773*INDEX(THREEPTPCT_COEFFS,1,2)+L1774*INDEX(THREEPTPCT_COEFFS,1,3)+AA1777*AA1778</f>
        <v>#N/A</v>
      </c>
      <c r="AF1773" s="55" t="e">
        <f t="shared" ref="AF1773:AF1774" ca="1" si="3057">AC1773-AD1773</f>
        <v>#N/A</v>
      </c>
      <c r="AG1773" s="223" t="e">
        <f ca="1">INDEX(TWOPTPCT_COEFFS,1,1)+AB1773*INDEX(TWOPTPCT_COEFFS,1,2)+I1774*INDEX(TWOPTPCT_COEFFS,1,3)+G1774*INDEX(TWOPTPCT_COEFFS,1,4)+L1774*INDEX(TWOPTPCT_COEFFS,1,5)+AB1777*AB1778</f>
        <v>#N/A</v>
      </c>
      <c r="AH1773" s="223" t="e">
        <f ca="1">INDEX(FTA_COEFFS,1,1)+O1773*INDEX(FTA_COEFFS,1,2)+N1774*INDEX(FTA_COEFFS,1,3)+(Q1773+R1773)*INDEX(FTA_COEFFS,1,4)+(Q1774+R1774)*INDEX(FTA_COEFFS,1,5)+M1774*INDEX(FTA_COEFFS,1,6)+AC1777*AC1778</f>
        <v>#N/A</v>
      </c>
      <c r="AI1773" s="223" t="e">
        <f ca="1">INDEX(FTPCT_COEFFS,1,1)+P1773*INDEX(FTPCT_COEFFS,1,2)+F1773*INDEX(FTPCT_COEFFS,1,3)+G1774*INDEX(FTPCT_COEFFS,1,4)+AD1777*AD1778</f>
        <v>#N/A</v>
      </c>
      <c r="AJ1773" s="338" t="e">
        <f t="shared" ref="AJ1773:AJ1774" ca="1" si="3058">AD1773*AE1773/100+AF1773*AG1773+AH1773*AI1773/100</f>
        <v>#N/A</v>
      </c>
      <c r="AK1773" s="55"/>
      <c r="AL1773" s="55"/>
      <c r="AM1773" s="55"/>
      <c r="AN1773" s="55"/>
      <c r="AO1773" s="55"/>
      <c r="AP1773" s="55"/>
      <c r="AQ1773" s="55"/>
      <c r="AR1773" s="55"/>
    </row>
    <row r="1774" spans="1:45" x14ac:dyDescent="0.3">
      <c r="B1774" s="54" t="s">
        <v>175</v>
      </c>
      <c r="C1774" s="54">
        <f>C1767</f>
        <v>0</v>
      </c>
      <c r="D1774" s="56" t="e">
        <f t="shared" ca="1" si="3050"/>
        <v>#N/A</v>
      </c>
      <c r="E1774" s="52" t="e">
        <f t="shared" ref="E1774:W1774" si="3059">E1767</f>
        <v>#N/A</v>
      </c>
      <c r="F1774" s="52" t="e">
        <f t="shared" si="3059"/>
        <v>#N/A</v>
      </c>
      <c r="G1774" s="52" t="e">
        <f t="shared" si="3059"/>
        <v>#N/A</v>
      </c>
      <c r="H1774" s="52" t="e">
        <f t="shared" si="3059"/>
        <v>#N/A</v>
      </c>
      <c r="I1774" s="52" t="e">
        <f t="shared" si="3059"/>
        <v>#N/A</v>
      </c>
      <c r="J1774" s="52" t="e">
        <f t="shared" si="3059"/>
        <v>#N/A</v>
      </c>
      <c r="K1774" s="52" t="e">
        <f t="shared" si="3059"/>
        <v>#N/A</v>
      </c>
      <c r="L1774" s="52" t="e">
        <f t="shared" si="3059"/>
        <v>#N/A</v>
      </c>
      <c r="M1774" s="52" t="e">
        <f t="shared" si="3059"/>
        <v>#N/A</v>
      </c>
      <c r="N1774" s="52" t="e">
        <f t="shared" si="3059"/>
        <v>#N/A</v>
      </c>
      <c r="O1774" s="52" t="e">
        <f t="shared" si="3059"/>
        <v>#N/A</v>
      </c>
      <c r="P1774" s="52" t="e">
        <f t="shared" si="3059"/>
        <v>#N/A</v>
      </c>
      <c r="Q1774" s="52" t="e">
        <f t="shared" si="3059"/>
        <v>#N/A</v>
      </c>
      <c r="R1774" s="52" t="e">
        <f t="shared" si="3059"/>
        <v>#N/A</v>
      </c>
      <c r="S1774" s="52" t="e">
        <f t="shared" si="3059"/>
        <v>#N/A</v>
      </c>
      <c r="T1774" s="52" t="e">
        <f t="shared" si="3059"/>
        <v>#N/A</v>
      </c>
      <c r="U1774" s="52" t="e">
        <f t="shared" si="3059"/>
        <v>#N/A</v>
      </c>
      <c r="V1774" s="52" t="e">
        <f t="shared" si="3059"/>
        <v>#N/A</v>
      </c>
      <c r="W1774" s="52" t="e">
        <f t="shared" si="3059"/>
        <v>#N/A</v>
      </c>
      <c r="X1774" s="55" t="e">
        <f t="shared" si="3052"/>
        <v>#N/A</v>
      </c>
      <c r="Y1774" s="55" t="e">
        <f t="shared" si="3053"/>
        <v>#N/A</v>
      </c>
      <c r="Z1774" s="55" t="e">
        <f t="shared" ref="Z1774" si="3060">Z1773</f>
        <v>#N/A</v>
      </c>
      <c r="AA1774" s="55" t="e">
        <f t="shared" si="3055"/>
        <v>#N/A</v>
      </c>
      <c r="AB1774" s="336" t="e">
        <f t="shared" si="3056"/>
        <v>#N/A</v>
      </c>
      <c r="AC1774" s="223" t="e">
        <f ca="1">INDEX(FGA_COEFFS,1,1)+Z1774*INDEX(FGA_COEFFS,1,2)+Y1774*INDEX(FGA_COEFFS,1,3)+R1774*INDEX(FGA_COEFFS,1,4)+Q1773*INDEX(FGA_COEFFS,1,5)+S1774*INDEX(FGA_COEFFS,1,6)+T1773*INDEX(FGA_COEFFS,1,7)+M1773*INDEX(FGA_COEFFS,1,8)+Y1777*Y1779</f>
        <v>#N/A</v>
      </c>
      <c r="AD1774" s="223" t="e">
        <f ca="1">INDEX(THREEPTA_COEFFS,1,1)+AC1774*INDEX(THREEPTA_COEFFS,1,2)+J1774*INDEX(THREEPTA_COEFFS,1,3)+AA1774*INDEX(THREEPTA_COEFFS,1,4)+K1774*INDEX(THREEPTA_COEFFS,1,5)+L1773*INDEX(THREEPTA_COEFFS,1,6)+Z1777*Z1779</f>
        <v>#N/A</v>
      </c>
      <c r="AE1774" s="223" t="e">
        <f ca="1">INDEX(THREEPTPCT_COEFFS,1,1)+K1774*INDEX(THREEPTPCT_COEFFS,1,2)+L1773*INDEX(THREEPTPCT_COEFFS,1,3)+AA1777*AA1779</f>
        <v>#N/A</v>
      </c>
      <c r="AF1774" s="55" t="e">
        <f t="shared" ca="1" si="3057"/>
        <v>#N/A</v>
      </c>
      <c r="AG1774" s="223" t="e">
        <f ca="1">INDEX(TWOPTPCT_COEFFS,1,1)+AB1774*INDEX(TWOPTPCT_COEFFS,1,2)+I1773*INDEX(TWOPTPCT_COEFFS,1,3)+G1773*INDEX(TWOPTPCT_COEFFS,1,4)+L1773*INDEX(TWOPTPCT_COEFFS,1,5)+AB1777*AB1779</f>
        <v>#N/A</v>
      </c>
      <c r="AH1774" s="223" t="e">
        <f ca="1">INDEX(FTA_COEFFS,1,1)+O1774*INDEX(FTA_COEFFS,1,2)+N1773*INDEX(FTA_COEFFS,1,3)+(Q1774+R1774)*INDEX(FTA_COEFFS,1,4)+(Q1773+R1773)*INDEX(FTA_COEFFS,1,5)+M1773*INDEX(FTA_COEFFS,1,6)+AC1777*AC1779</f>
        <v>#N/A</v>
      </c>
      <c r="AI1774" s="223" t="e">
        <f ca="1">INDEX(FTPCT_COEFFS,1,1)+P1774*INDEX(FTPCT_COEFFS,1,2)+F1774*INDEX(FTPCT_COEFFS,1,3)+G1773*INDEX(FTPCT_COEFFS,1,4)+AD1777*AD1779</f>
        <v>#N/A</v>
      </c>
      <c r="AJ1774" s="338" t="e">
        <f t="shared" ca="1" si="3058"/>
        <v>#N/A</v>
      </c>
      <c r="AK1774" s="55"/>
      <c r="AL1774" s="55"/>
      <c r="AM1774" s="55"/>
      <c r="AN1774" s="55"/>
      <c r="AO1774" s="55"/>
      <c r="AP1774" s="55"/>
      <c r="AQ1774" s="55"/>
      <c r="AR1774" s="55"/>
    </row>
    <row r="1775" spans="1:45" x14ac:dyDescent="0.3">
      <c r="A1775" s="54" t="e">
        <f ca="1">IF(D1773&gt;(D1774+(AVERAGE(V1773,W1773)-AVERAGE(V1774,W1774))/2)+2.5,C1773,IF(D1774&gt;(D1773+(AVERAGE(V1774,W1774)-AVERAGE(V1773,W1773))/2)+2.5,C1774,"Close"))</f>
        <v>#N/A</v>
      </c>
      <c r="B1775" s="64" t="e">
        <f ca="1">IF(D1774&gt;D1773,C1774,C1773)</f>
        <v>#N/A</v>
      </c>
      <c r="D1775" s="56"/>
      <c r="X1775" s="55"/>
      <c r="Y1775" s="55"/>
      <c r="Z1775" s="55"/>
      <c r="AA1775" s="55"/>
      <c r="AB1775" s="55"/>
      <c r="AC1775" s="337"/>
      <c r="AD1775" s="337"/>
      <c r="AE1775" s="337"/>
      <c r="AF1775" s="337"/>
      <c r="AG1775" s="337"/>
      <c r="AH1775" s="337"/>
      <c r="AI1775" s="337"/>
      <c r="AJ1775" s="337"/>
      <c r="AK1775" s="337"/>
      <c r="AL1775" s="337"/>
      <c r="AM1775" s="55"/>
      <c r="AN1775" s="55"/>
      <c r="AO1775" s="55"/>
      <c r="AP1775" s="55"/>
      <c r="AQ1775" s="55"/>
      <c r="AR1775" s="55"/>
      <c r="AS1775" s="55"/>
    </row>
    <row r="1776" spans="1:45" x14ac:dyDescent="0.3">
      <c r="X1776" s="54" t="s">
        <v>1305</v>
      </c>
      <c r="Y1776" s="54" t="s">
        <v>128</v>
      </c>
      <c r="Z1776" s="54" t="s">
        <v>157</v>
      </c>
      <c r="AA1776" s="54" t="s">
        <v>151</v>
      </c>
      <c r="AB1776" s="54" t="s">
        <v>1327</v>
      </c>
      <c r="AC1776" s="54" t="s">
        <v>129</v>
      </c>
      <c r="AD1776" s="54" t="s">
        <v>116</v>
      </c>
      <c r="AE1776" s="54"/>
      <c r="AF1776" s="54"/>
      <c r="AG1776" s="54"/>
      <c r="AH1776" s="54"/>
      <c r="AI1776" s="54"/>
      <c r="AJ1776" s="54"/>
      <c r="AK1776" s="54"/>
      <c r="AL1776" s="54"/>
      <c r="AM1776" s="54"/>
      <c r="AN1776" s="54"/>
      <c r="AO1776" s="54"/>
      <c r="AP1776" s="54"/>
      <c r="AQ1776" s="54"/>
      <c r="AR1776" s="54"/>
      <c r="AS1776" s="54"/>
    </row>
    <row r="1777" spans="1:45" x14ac:dyDescent="0.3">
      <c r="X1777" s="54"/>
      <c r="Y1777" s="54">
        <f t="shared" ref="Y1777:AD1777" si="3061">Y1770</f>
        <v>6.4436999999999998</v>
      </c>
      <c r="Z1777" s="54">
        <f t="shared" si="3061"/>
        <v>4.9371</v>
      </c>
      <c r="AA1777" s="54">
        <f t="shared" si="3061"/>
        <v>11.350300000000001</v>
      </c>
      <c r="AB1777" s="54">
        <f t="shared" si="3061"/>
        <v>7.1900000000000006E-2</v>
      </c>
      <c r="AC1777" s="54">
        <f t="shared" si="3061"/>
        <v>6.2766000000000002</v>
      </c>
      <c r="AD1777" s="54">
        <f t="shared" si="3061"/>
        <v>11.042999999999999</v>
      </c>
      <c r="AE1777" s="54"/>
      <c r="AF1777" s="336"/>
      <c r="AG1777" s="336"/>
      <c r="AH1777" s="336"/>
      <c r="AI1777" s="54"/>
      <c r="AJ1777" s="54"/>
      <c r="AK1777" s="54"/>
      <c r="AL1777" s="54"/>
      <c r="AM1777" s="54"/>
      <c r="AN1777" s="54"/>
      <c r="AO1777" s="54"/>
      <c r="AP1777" s="54"/>
      <c r="AQ1777" s="54"/>
      <c r="AR1777" s="54"/>
      <c r="AS1777" s="54"/>
    </row>
    <row r="1778" spans="1:45" x14ac:dyDescent="0.3">
      <c r="D1778" s="56"/>
      <c r="X1778" s="336"/>
      <c r="Y1778" s="336">
        <f t="shared" ca="1" si="3001"/>
        <v>-2.4883835223874572E-2</v>
      </c>
      <c r="Z1778" s="336">
        <f t="shared" ca="1" si="3001"/>
        <v>-0.81855236781060869</v>
      </c>
      <c r="AA1778" s="336">
        <f t="shared" ca="1" si="3001"/>
        <v>2.5489062787218569E-3</v>
      </c>
      <c r="AB1778" s="336">
        <f t="shared" ca="1" si="3001"/>
        <v>0.2163549672720631</v>
      </c>
      <c r="AC1778" s="336">
        <f t="shared" ca="1" si="3001"/>
        <v>1.2202217996129807</v>
      </c>
      <c r="AD1778" s="336">
        <f t="shared" ca="1" si="3001"/>
        <v>-0.79328841135177752</v>
      </c>
      <c r="AE1778" s="336"/>
      <c r="AF1778" s="336"/>
      <c r="AG1778" s="336"/>
      <c r="AH1778" s="336"/>
      <c r="AI1778" s="54"/>
      <c r="AJ1778" s="54"/>
      <c r="AK1778" s="54"/>
      <c r="AL1778" s="336"/>
      <c r="AM1778" s="336"/>
      <c r="AN1778" s="336"/>
      <c r="AO1778" s="336"/>
      <c r="AP1778" s="54"/>
      <c r="AQ1778" s="336"/>
      <c r="AR1778" s="336"/>
      <c r="AS1778" s="336"/>
    </row>
    <row r="1779" spans="1:45" x14ac:dyDescent="0.3">
      <c r="C1779" s="54"/>
      <c r="D1779" s="56"/>
      <c r="Y1779" s="336">
        <f t="shared" ca="1" si="3001"/>
        <v>-1.1632950158766149</v>
      </c>
      <c r="Z1779" s="336">
        <f t="shared" ca="1" si="3001"/>
        <v>1.5990343824996228E-2</v>
      </c>
      <c r="AA1779" s="336">
        <f t="shared" ca="1" si="3001"/>
        <v>0.11559138235672953</v>
      </c>
      <c r="AB1779" s="336">
        <f t="shared" ca="1" si="3001"/>
        <v>2.8481022867975721E-2</v>
      </c>
      <c r="AC1779" s="336">
        <f t="shared" ca="1" si="3001"/>
        <v>0.14361364969369905</v>
      </c>
      <c r="AD1779" s="336">
        <f t="shared" ca="1" si="3001"/>
        <v>0.32756067891996343</v>
      </c>
      <c r="AE1779" s="55"/>
      <c r="AF1779" s="55"/>
      <c r="AG1779" s="55"/>
      <c r="AH1779" s="55"/>
      <c r="AI1779" s="55"/>
      <c r="AJ1779" s="55"/>
      <c r="AK1779" s="55"/>
      <c r="AL1779" s="55"/>
      <c r="AM1779" s="55"/>
      <c r="AN1779" s="55"/>
      <c r="AO1779" s="55"/>
      <c r="AP1779" s="55"/>
      <c r="AQ1779" s="55"/>
      <c r="AR1779" s="55"/>
      <c r="AS1779" s="55"/>
    </row>
    <row r="1780" spans="1:45" x14ac:dyDescent="0.3">
      <c r="B1780" s="54" t="s">
        <v>172</v>
      </c>
      <c r="C1780" s="53">
        <f>C1773</f>
        <v>0</v>
      </c>
      <c r="D1780" s="56" t="e">
        <f t="shared" ref="D1780:D1781" ca="1" si="3062">AJ1780</f>
        <v>#N/A</v>
      </c>
      <c r="E1780" s="52" t="e">
        <f t="shared" ref="E1780:W1780" si="3063">E1773</f>
        <v>#N/A</v>
      </c>
      <c r="F1780" s="52" t="e">
        <f t="shared" si="3063"/>
        <v>#N/A</v>
      </c>
      <c r="G1780" s="52" t="e">
        <f t="shared" si="3063"/>
        <v>#N/A</v>
      </c>
      <c r="H1780" s="52" t="e">
        <f t="shared" si="3063"/>
        <v>#N/A</v>
      </c>
      <c r="I1780" s="52" t="e">
        <f t="shared" si="3063"/>
        <v>#N/A</v>
      </c>
      <c r="J1780" s="52" t="e">
        <f t="shared" si="3063"/>
        <v>#N/A</v>
      </c>
      <c r="K1780" s="52" t="e">
        <f t="shared" si="3063"/>
        <v>#N/A</v>
      </c>
      <c r="L1780" s="52" t="e">
        <f t="shared" si="3063"/>
        <v>#N/A</v>
      </c>
      <c r="M1780" s="52" t="e">
        <f t="shared" si="3063"/>
        <v>#N/A</v>
      </c>
      <c r="N1780" s="52" t="e">
        <f t="shared" si="3063"/>
        <v>#N/A</v>
      </c>
      <c r="O1780" s="52" t="e">
        <f t="shared" si="3063"/>
        <v>#N/A</v>
      </c>
      <c r="P1780" s="52" t="e">
        <f t="shared" si="3063"/>
        <v>#N/A</v>
      </c>
      <c r="Q1780" s="52" t="e">
        <f t="shared" si="3063"/>
        <v>#N/A</v>
      </c>
      <c r="R1780" s="52" t="e">
        <f t="shared" si="3063"/>
        <v>#N/A</v>
      </c>
      <c r="S1780" s="52" t="e">
        <f t="shared" si="3063"/>
        <v>#N/A</v>
      </c>
      <c r="T1780" s="52" t="e">
        <f t="shared" si="3063"/>
        <v>#N/A</v>
      </c>
      <c r="U1780" s="52" t="e">
        <f t="shared" si="3063"/>
        <v>#N/A</v>
      </c>
      <c r="V1780" s="52" t="e">
        <f t="shared" si="3063"/>
        <v>#N/A</v>
      </c>
      <c r="W1780" s="52" t="e">
        <f t="shared" si="3063"/>
        <v>#N/A</v>
      </c>
      <c r="X1780" s="55" t="e">
        <f t="shared" ref="X1780:X1781" si="3064">(H1780-(O1780*P1780)/100-3*(J1780*K1780)/100)/2</f>
        <v>#N/A</v>
      </c>
      <c r="Y1780" s="55" t="e">
        <f t="shared" ref="Y1780:Y1781" si="3065">SUM(X1780,(J1780*K1780/100))/(F1780/100)</f>
        <v>#N/A</v>
      </c>
      <c r="Z1780" s="55" t="e">
        <f t="shared" ref="Z1780" si="3066">U1780*0.5+U1781*0.5</f>
        <v>#N/A</v>
      </c>
      <c r="AA1780" s="55" t="e">
        <f t="shared" ref="AA1780:AA1781" si="3067">J1780/Y1780</f>
        <v>#N/A</v>
      </c>
      <c r="AB1780" s="336" t="e">
        <f t="shared" ref="AB1780:AB1781" si="3068">X1780/(Y1780-J1780)</f>
        <v>#N/A</v>
      </c>
      <c r="AC1780" s="223" t="e">
        <f ca="1">INDEX(FGA_COEFFS,1,1)+Z1780*INDEX(FGA_COEFFS,1,2)+Y1780*INDEX(FGA_COEFFS,1,3)+R1780*INDEX(FGA_COEFFS,1,4)+Q1781*INDEX(FGA_COEFFS,1,5)+S1780*INDEX(FGA_COEFFS,1,6)+T1781*INDEX(FGA_COEFFS,1,7)+M1781*INDEX(FGA_COEFFS,1,8)+Y1784*Y1785</f>
        <v>#N/A</v>
      </c>
      <c r="AD1780" s="223" t="e">
        <f ca="1">INDEX(THREEPTA_COEFFS,1,1)+AC1780*INDEX(THREEPTA_COEFFS,1,2)+J1780*INDEX(THREEPTA_COEFFS,1,3)+AA1780*INDEX(THREEPTA_COEFFS,1,4)+K1780*INDEX(THREEPTA_COEFFS,1,5)+L1781*INDEX(THREEPTA_COEFFS,1,6)+Z1784*Z1785</f>
        <v>#N/A</v>
      </c>
      <c r="AE1780" s="223" t="e">
        <f ca="1">INDEX(THREEPTPCT_COEFFS,1,1)+K1780*INDEX(THREEPTPCT_COEFFS,1,2)+L1781*INDEX(THREEPTPCT_COEFFS,1,3)+AA1784*AA1785</f>
        <v>#N/A</v>
      </c>
      <c r="AF1780" s="55" t="e">
        <f t="shared" ref="AF1780:AF1781" ca="1" si="3069">AC1780-AD1780</f>
        <v>#N/A</v>
      </c>
      <c r="AG1780" s="223" t="e">
        <f ca="1">INDEX(TWOPTPCT_COEFFS,1,1)+AB1780*INDEX(TWOPTPCT_COEFFS,1,2)+I1781*INDEX(TWOPTPCT_COEFFS,1,3)+G1781*INDEX(TWOPTPCT_COEFFS,1,4)+L1781*INDEX(TWOPTPCT_COEFFS,1,5)+AB1784*AB1785</f>
        <v>#N/A</v>
      </c>
      <c r="AH1780" s="223" t="e">
        <f ca="1">INDEX(FTA_COEFFS,1,1)+O1780*INDEX(FTA_COEFFS,1,2)+N1781*INDEX(FTA_COEFFS,1,3)+(Q1780+R1780)*INDEX(FTA_COEFFS,1,4)+(Q1781+R1781)*INDEX(FTA_COEFFS,1,5)+M1781*INDEX(FTA_COEFFS,1,6)+AC1784*AC1785</f>
        <v>#N/A</v>
      </c>
      <c r="AI1780" s="223" t="e">
        <f ca="1">INDEX(FTPCT_COEFFS,1,1)+P1780*INDEX(FTPCT_COEFFS,1,2)+F1780*INDEX(FTPCT_COEFFS,1,3)+G1781*INDEX(FTPCT_COEFFS,1,4)+AD1784*AD1785</f>
        <v>#N/A</v>
      </c>
      <c r="AJ1780" s="338" t="e">
        <f t="shared" ref="AJ1780:AJ1781" ca="1" si="3070">AD1780*AE1780/100+AF1780*AG1780+AH1780*AI1780/100</f>
        <v>#N/A</v>
      </c>
      <c r="AK1780" s="55"/>
      <c r="AL1780" s="55"/>
      <c r="AM1780" s="55"/>
      <c r="AN1780" s="55"/>
      <c r="AO1780" s="55"/>
      <c r="AP1780" s="55"/>
      <c r="AQ1780" s="55"/>
      <c r="AR1780" s="55"/>
    </row>
    <row r="1781" spans="1:45" x14ac:dyDescent="0.3">
      <c r="B1781" s="54" t="s">
        <v>175</v>
      </c>
      <c r="C1781" s="54">
        <f>C1774</f>
        <v>0</v>
      </c>
      <c r="D1781" s="56" t="e">
        <f t="shared" ca="1" si="3062"/>
        <v>#N/A</v>
      </c>
      <c r="E1781" s="52" t="e">
        <f t="shared" ref="E1781:W1781" si="3071">E1774</f>
        <v>#N/A</v>
      </c>
      <c r="F1781" s="52" t="e">
        <f t="shared" si="3071"/>
        <v>#N/A</v>
      </c>
      <c r="G1781" s="52" t="e">
        <f t="shared" si="3071"/>
        <v>#N/A</v>
      </c>
      <c r="H1781" s="52" t="e">
        <f t="shared" si="3071"/>
        <v>#N/A</v>
      </c>
      <c r="I1781" s="52" t="e">
        <f t="shared" si="3071"/>
        <v>#N/A</v>
      </c>
      <c r="J1781" s="52" t="e">
        <f t="shared" si="3071"/>
        <v>#N/A</v>
      </c>
      <c r="K1781" s="52" t="e">
        <f t="shared" si="3071"/>
        <v>#N/A</v>
      </c>
      <c r="L1781" s="52" t="e">
        <f t="shared" si="3071"/>
        <v>#N/A</v>
      </c>
      <c r="M1781" s="52" t="e">
        <f t="shared" si="3071"/>
        <v>#N/A</v>
      </c>
      <c r="N1781" s="52" t="e">
        <f t="shared" si="3071"/>
        <v>#N/A</v>
      </c>
      <c r="O1781" s="52" t="e">
        <f t="shared" si="3071"/>
        <v>#N/A</v>
      </c>
      <c r="P1781" s="52" t="e">
        <f t="shared" si="3071"/>
        <v>#N/A</v>
      </c>
      <c r="Q1781" s="52" t="e">
        <f t="shared" si="3071"/>
        <v>#N/A</v>
      </c>
      <c r="R1781" s="52" t="e">
        <f t="shared" si="3071"/>
        <v>#N/A</v>
      </c>
      <c r="S1781" s="52" t="e">
        <f t="shared" si="3071"/>
        <v>#N/A</v>
      </c>
      <c r="T1781" s="52" t="e">
        <f t="shared" si="3071"/>
        <v>#N/A</v>
      </c>
      <c r="U1781" s="52" t="e">
        <f t="shared" si="3071"/>
        <v>#N/A</v>
      </c>
      <c r="V1781" s="52" t="e">
        <f t="shared" si="3071"/>
        <v>#N/A</v>
      </c>
      <c r="W1781" s="52" t="e">
        <f t="shared" si="3071"/>
        <v>#N/A</v>
      </c>
      <c r="X1781" s="55" t="e">
        <f t="shared" si="3064"/>
        <v>#N/A</v>
      </c>
      <c r="Y1781" s="55" t="e">
        <f t="shared" si="3065"/>
        <v>#N/A</v>
      </c>
      <c r="Z1781" s="55" t="e">
        <f t="shared" ref="Z1781" si="3072">Z1780</f>
        <v>#N/A</v>
      </c>
      <c r="AA1781" s="55" t="e">
        <f t="shared" si="3067"/>
        <v>#N/A</v>
      </c>
      <c r="AB1781" s="336" t="e">
        <f t="shared" si="3068"/>
        <v>#N/A</v>
      </c>
      <c r="AC1781" s="223" t="e">
        <f ca="1">INDEX(FGA_COEFFS,1,1)+Z1781*INDEX(FGA_COEFFS,1,2)+Y1781*INDEX(FGA_COEFFS,1,3)+R1781*INDEX(FGA_COEFFS,1,4)+Q1780*INDEX(FGA_COEFFS,1,5)+S1781*INDEX(FGA_COEFFS,1,6)+T1780*INDEX(FGA_COEFFS,1,7)+M1780*INDEX(FGA_COEFFS,1,8)+Y1784*Y1786</f>
        <v>#N/A</v>
      </c>
      <c r="AD1781" s="223" t="e">
        <f ca="1">INDEX(THREEPTA_COEFFS,1,1)+AC1781*INDEX(THREEPTA_COEFFS,1,2)+J1781*INDEX(THREEPTA_COEFFS,1,3)+AA1781*INDEX(THREEPTA_COEFFS,1,4)+K1781*INDEX(THREEPTA_COEFFS,1,5)+L1780*INDEX(THREEPTA_COEFFS,1,6)+Z1784*Z1786</f>
        <v>#N/A</v>
      </c>
      <c r="AE1781" s="223" t="e">
        <f ca="1">INDEX(THREEPTPCT_COEFFS,1,1)+K1781*INDEX(THREEPTPCT_COEFFS,1,2)+L1780*INDEX(THREEPTPCT_COEFFS,1,3)+AA1784*AA1786</f>
        <v>#N/A</v>
      </c>
      <c r="AF1781" s="55" t="e">
        <f t="shared" ca="1" si="3069"/>
        <v>#N/A</v>
      </c>
      <c r="AG1781" s="223" t="e">
        <f ca="1">INDEX(TWOPTPCT_COEFFS,1,1)+AB1781*INDEX(TWOPTPCT_COEFFS,1,2)+I1780*INDEX(TWOPTPCT_COEFFS,1,3)+G1780*INDEX(TWOPTPCT_COEFFS,1,4)+L1780*INDEX(TWOPTPCT_COEFFS,1,5)+AB1784*AB1786</f>
        <v>#N/A</v>
      </c>
      <c r="AH1781" s="223" t="e">
        <f ca="1">INDEX(FTA_COEFFS,1,1)+O1781*INDEX(FTA_COEFFS,1,2)+N1780*INDEX(FTA_COEFFS,1,3)+(Q1781+R1781)*INDEX(FTA_COEFFS,1,4)+(Q1780+R1780)*INDEX(FTA_COEFFS,1,5)+M1780*INDEX(FTA_COEFFS,1,6)+AC1784*AC1786</f>
        <v>#N/A</v>
      </c>
      <c r="AI1781" s="223" t="e">
        <f ca="1">INDEX(FTPCT_COEFFS,1,1)+P1781*INDEX(FTPCT_COEFFS,1,2)+F1781*INDEX(FTPCT_COEFFS,1,3)+G1780*INDEX(FTPCT_COEFFS,1,4)+AD1784*AD1786</f>
        <v>#N/A</v>
      </c>
      <c r="AJ1781" s="338" t="e">
        <f t="shared" ca="1" si="3070"/>
        <v>#N/A</v>
      </c>
      <c r="AK1781" s="55"/>
      <c r="AL1781" s="55"/>
      <c r="AM1781" s="55"/>
      <c r="AN1781" s="55"/>
      <c r="AO1781" s="55"/>
      <c r="AP1781" s="55"/>
      <c r="AQ1781" s="55"/>
      <c r="AR1781" s="55"/>
    </row>
    <row r="1782" spans="1:45" x14ac:dyDescent="0.3">
      <c r="A1782" s="54" t="e">
        <f ca="1">IF(D1780&gt;(D1781+(AVERAGE(V1780,W1780)-AVERAGE(V1781,W1781))/2)+2.5,C1780,IF(D1781&gt;(D1780+(AVERAGE(V1781,W1781)-AVERAGE(V1780,W1780))/2)+2.5,C1781,"Close"))</f>
        <v>#N/A</v>
      </c>
      <c r="B1782" s="64" t="e">
        <f ca="1">IF(D1781&gt;D1780,C1781,C1780)</f>
        <v>#N/A</v>
      </c>
      <c r="D1782" s="56"/>
      <c r="X1782" s="55"/>
      <c r="Y1782" s="55"/>
      <c r="Z1782" s="55"/>
      <c r="AA1782" s="55"/>
      <c r="AB1782" s="55"/>
      <c r="AC1782" s="337"/>
      <c r="AD1782" s="337"/>
      <c r="AE1782" s="337"/>
      <c r="AF1782" s="337"/>
      <c r="AG1782" s="337"/>
      <c r="AH1782" s="337"/>
      <c r="AI1782" s="337"/>
      <c r="AJ1782" s="337"/>
      <c r="AK1782" s="337"/>
      <c r="AL1782" s="337"/>
      <c r="AM1782" s="55"/>
      <c r="AN1782" s="55"/>
      <c r="AO1782" s="55"/>
      <c r="AP1782" s="55"/>
      <c r="AQ1782" s="55"/>
      <c r="AR1782" s="55"/>
      <c r="AS1782" s="55"/>
    </row>
    <row r="1783" spans="1:45" x14ac:dyDescent="0.3">
      <c r="X1783" s="54" t="s">
        <v>1305</v>
      </c>
      <c r="Y1783" s="54" t="s">
        <v>128</v>
      </c>
      <c r="Z1783" s="54" t="s">
        <v>157</v>
      </c>
      <c r="AA1783" s="54" t="s">
        <v>151</v>
      </c>
      <c r="AB1783" s="54" t="s">
        <v>1327</v>
      </c>
      <c r="AC1783" s="54" t="s">
        <v>129</v>
      </c>
      <c r="AD1783" s="54" t="s">
        <v>116</v>
      </c>
      <c r="AE1783" s="54"/>
      <c r="AF1783" s="54"/>
      <c r="AG1783" s="54"/>
      <c r="AH1783" s="54"/>
      <c r="AI1783" s="54"/>
      <c r="AJ1783" s="54"/>
      <c r="AK1783" s="54"/>
      <c r="AL1783" s="54"/>
      <c r="AM1783" s="54"/>
      <c r="AN1783" s="54"/>
      <c r="AO1783" s="54"/>
      <c r="AP1783" s="54"/>
      <c r="AQ1783" s="54"/>
      <c r="AR1783" s="54"/>
      <c r="AS1783" s="54"/>
    </row>
    <row r="1784" spans="1:45" x14ac:dyDescent="0.3">
      <c r="X1784" s="54"/>
      <c r="Y1784" s="54">
        <f t="shared" ref="Y1784:AD1784" si="3073">Y1777</f>
        <v>6.4436999999999998</v>
      </c>
      <c r="Z1784" s="54">
        <f t="shared" si="3073"/>
        <v>4.9371</v>
      </c>
      <c r="AA1784" s="54">
        <f t="shared" si="3073"/>
        <v>11.350300000000001</v>
      </c>
      <c r="AB1784" s="54">
        <f t="shared" si="3073"/>
        <v>7.1900000000000006E-2</v>
      </c>
      <c r="AC1784" s="54">
        <f t="shared" si="3073"/>
        <v>6.2766000000000002</v>
      </c>
      <c r="AD1784" s="54">
        <f t="shared" si="3073"/>
        <v>11.042999999999999</v>
      </c>
      <c r="AE1784" s="54"/>
      <c r="AF1784" s="336"/>
      <c r="AG1784" s="336"/>
      <c r="AH1784" s="336"/>
      <c r="AI1784" s="54"/>
      <c r="AJ1784" s="54"/>
      <c r="AK1784" s="54"/>
      <c r="AL1784" s="54"/>
      <c r="AM1784" s="54"/>
      <c r="AN1784" s="54"/>
      <c r="AO1784" s="54"/>
      <c r="AP1784" s="54"/>
      <c r="AQ1784" s="54"/>
      <c r="AR1784" s="54"/>
      <c r="AS1784" s="54"/>
    </row>
    <row r="1785" spans="1:45" x14ac:dyDescent="0.3">
      <c r="D1785" s="56"/>
      <c r="X1785" s="336"/>
      <c r="Y1785" s="336">
        <f t="shared" ca="1" si="3001"/>
        <v>1.3219628525657985</v>
      </c>
      <c r="Z1785" s="336">
        <f t="shared" ca="1" si="3001"/>
        <v>-1.382356621611277</v>
      </c>
      <c r="AA1785" s="336">
        <f t="shared" ca="1" si="3001"/>
        <v>0.30777797247707267</v>
      </c>
      <c r="AB1785" s="336">
        <f t="shared" ca="1" si="3001"/>
        <v>0.85298037337103993</v>
      </c>
      <c r="AC1785" s="336">
        <f t="shared" ca="1" si="3001"/>
        <v>-0.22248474498959059</v>
      </c>
      <c r="AD1785" s="336">
        <f t="shared" ca="1" si="3001"/>
        <v>-0.26593486885334294</v>
      </c>
      <c r="AE1785" s="336"/>
      <c r="AF1785" s="336"/>
      <c r="AG1785" s="336"/>
      <c r="AH1785" s="336"/>
      <c r="AI1785" s="54"/>
      <c r="AJ1785" s="54"/>
      <c r="AK1785" s="54"/>
      <c r="AL1785" s="336"/>
      <c r="AM1785" s="336"/>
      <c r="AN1785" s="336"/>
      <c r="AO1785" s="336"/>
      <c r="AP1785" s="54"/>
      <c r="AQ1785" s="336"/>
      <c r="AR1785" s="336"/>
      <c r="AS1785" s="336"/>
    </row>
    <row r="1786" spans="1:45" x14ac:dyDescent="0.3">
      <c r="C1786" s="54"/>
      <c r="D1786" s="56"/>
      <c r="Y1786" s="336">
        <f t="shared" ca="1" si="3001"/>
        <v>-4.9630155678431209E-2</v>
      </c>
      <c r="Z1786" s="336">
        <f t="shared" ca="1" si="3001"/>
        <v>2.6889329164817705E-2</v>
      </c>
      <c r="AA1786" s="336">
        <f t="shared" ca="1" si="3001"/>
        <v>-1.3794894949694403</v>
      </c>
      <c r="AB1786" s="336">
        <f t="shared" ca="1" si="3001"/>
        <v>0.75527585436966449</v>
      </c>
      <c r="AC1786" s="336">
        <f t="shared" ca="1" si="3001"/>
        <v>-1.4205976855028803</v>
      </c>
      <c r="AD1786" s="336">
        <f t="shared" ca="1" si="3001"/>
        <v>-0.22406411550207528</v>
      </c>
      <c r="AE1786" s="55"/>
      <c r="AF1786" s="55"/>
      <c r="AG1786" s="55"/>
      <c r="AH1786" s="55"/>
      <c r="AI1786" s="55"/>
      <c r="AJ1786" s="55"/>
      <c r="AK1786" s="55"/>
      <c r="AL1786" s="55"/>
      <c r="AM1786" s="55"/>
      <c r="AN1786" s="55"/>
      <c r="AO1786" s="55"/>
      <c r="AP1786" s="55"/>
      <c r="AQ1786" s="55"/>
      <c r="AR1786" s="55"/>
      <c r="AS1786" s="55"/>
    </row>
    <row r="1787" spans="1:45" x14ac:dyDescent="0.3">
      <c r="B1787" s="54" t="s">
        <v>172</v>
      </c>
      <c r="C1787" s="53">
        <f>C1780</f>
        <v>0</v>
      </c>
      <c r="D1787" s="56" t="e">
        <f t="shared" ref="D1787:D1788" ca="1" si="3074">AJ1787</f>
        <v>#N/A</v>
      </c>
      <c r="E1787" s="52" t="e">
        <f t="shared" ref="E1787:W1787" si="3075">E1780</f>
        <v>#N/A</v>
      </c>
      <c r="F1787" s="52" t="e">
        <f t="shared" si="3075"/>
        <v>#N/A</v>
      </c>
      <c r="G1787" s="52" t="e">
        <f t="shared" si="3075"/>
        <v>#N/A</v>
      </c>
      <c r="H1787" s="52" t="e">
        <f t="shared" si="3075"/>
        <v>#N/A</v>
      </c>
      <c r="I1787" s="52" t="e">
        <f t="shared" si="3075"/>
        <v>#N/A</v>
      </c>
      <c r="J1787" s="52" t="e">
        <f t="shared" si="3075"/>
        <v>#N/A</v>
      </c>
      <c r="K1787" s="52" t="e">
        <f t="shared" si="3075"/>
        <v>#N/A</v>
      </c>
      <c r="L1787" s="52" t="e">
        <f t="shared" si="3075"/>
        <v>#N/A</v>
      </c>
      <c r="M1787" s="52" t="e">
        <f t="shared" si="3075"/>
        <v>#N/A</v>
      </c>
      <c r="N1787" s="52" t="e">
        <f t="shared" si="3075"/>
        <v>#N/A</v>
      </c>
      <c r="O1787" s="52" t="e">
        <f t="shared" si="3075"/>
        <v>#N/A</v>
      </c>
      <c r="P1787" s="52" t="e">
        <f t="shared" si="3075"/>
        <v>#N/A</v>
      </c>
      <c r="Q1787" s="52" t="e">
        <f t="shared" si="3075"/>
        <v>#N/A</v>
      </c>
      <c r="R1787" s="52" t="e">
        <f t="shared" si="3075"/>
        <v>#N/A</v>
      </c>
      <c r="S1787" s="52" t="e">
        <f t="shared" si="3075"/>
        <v>#N/A</v>
      </c>
      <c r="T1787" s="52" t="e">
        <f t="shared" si="3075"/>
        <v>#N/A</v>
      </c>
      <c r="U1787" s="52" t="e">
        <f t="shared" si="3075"/>
        <v>#N/A</v>
      </c>
      <c r="V1787" s="52" t="e">
        <f t="shared" si="3075"/>
        <v>#N/A</v>
      </c>
      <c r="W1787" s="52" t="e">
        <f t="shared" si="3075"/>
        <v>#N/A</v>
      </c>
      <c r="X1787" s="55" t="e">
        <f t="shared" ref="X1787:X1788" si="3076">(H1787-(O1787*P1787)/100-3*(J1787*K1787)/100)/2</f>
        <v>#N/A</v>
      </c>
      <c r="Y1787" s="55" t="e">
        <f t="shared" ref="Y1787:Y1788" si="3077">SUM(X1787,(J1787*K1787/100))/(F1787/100)</f>
        <v>#N/A</v>
      </c>
      <c r="Z1787" s="55" t="e">
        <f t="shared" ref="Z1787" si="3078">U1787*0.5+U1788*0.5</f>
        <v>#N/A</v>
      </c>
      <c r="AA1787" s="55" t="e">
        <f t="shared" ref="AA1787:AA1788" si="3079">J1787/Y1787</f>
        <v>#N/A</v>
      </c>
      <c r="AB1787" s="336" t="e">
        <f t="shared" ref="AB1787:AB1788" si="3080">X1787/(Y1787-J1787)</f>
        <v>#N/A</v>
      </c>
      <c r="AC1787" s="223" t="e">
        <f ca="1">INDEX(FGA_COEFFS,1,1)+Z1787*INDEX(FGA_COEFFS,1,2)+Y1787*INDEX(FGA_COEFFS,1,3)+R1787*INDEX(FGA_COEFFS,1,4)+Q1788*INDEX(FGA_COEFFS,1,5)+S1787*INDEX(FGA_COEFFS,1,6)+T1788*INDEX(FGA_COEFFS,1,7)+M1788*INDEX(FGA_COEFFS,1,8)+Y1791*Y1792</f>
        <v>#N/A</v>
      </c>
      <c r="AD1787" s="223" t="e">
        <f ca="1">INDEX(THREEPTA_COEFFS,1,1)+AC1787*INDEX(THREEPTA_COEFFS,1,2)+J1787*INDEX(THREEPTA_COEFFS,1,3)+AA1787*INDEX(THREEPTA_COEFFS,1,4)+K1787*INDEX(THREEPTA_COEFFS,1,5)+L1788*INDEX(THREEPTA_COEFFS,1,6)+Z1791*Z1792</f>
        <v>#N/A</v>
      </c>
      <c r="AE1787" s="223" t="e">
        <f ca="1">INDEX(THREEPTPCT_COEFFS,1,1)+K1787*INDEX(THREEPTPCT_COEFFS,1,2)+L1788*INDEX(THREEPTPCT_COEFFS,1,3)+AA1791*AA1792</f>
        <v>#N/A</v>
      </c>
      <c r="AF1787" s="55" t="e">
        <f t="shared" ref="AF1787:AF1788" ca="1" si="3081">AC1787-AD1787</f>
        <v>#N/A</v>
      </c>
      <c r="AG1787" s="223" t="e">
        <f ca="1">INDEX(TWOPTPCT_COEFFS,1,1)+AB1787*INDEX(TWOPTPCT_COEFFS,1,2)+I1788*INDEX(TWOPTPCT_COEFFS,1,3)+G1788*INDEX(TWOPTPCT_COEFFS,1,4)+L1788*INDEX(TWOPTPCT_COEFFS,1,5)+AB1791*AB1792</f>
        <v>#N/A</v>
      </c>
      <c r="AH1787" s="223" t="e">
        <f ca="1">INDEX(FTA_COEFFS,1,1)+O1787*INDEX(FTA_COEFFS,1,2)+N1788*INDEX(FTA_COEFFS,1,3)+(Q1787+R1787)*INDEX(FTA_COEFFS,1,4)+(Q1788+R1788)*INDEX(FTA_COEFFS,1,5)+M1788*INDEX(FTA_COEFFS,1,6)+AC1791*AC1792</f>
        <v>#N/A</v>
      </c>
      <c r="AI1787" s="223" t="e">
        <f ca="1">INDEX(FTPCT_COEFFS,1,1)+P1787*INDEX(FTPCT_COEFFS,1,2)+F1787*INDEX(FTPCT_COEFFS,1,3)+G1788*INDEX(FTPCT_COEFFS,1,4)+AD1791*AD1792</f>
        <v>#N/A</v>
      </c>
      <c r="AJ1787" s="338" t="e">
        <f t="shared" ref="AJ1787:AJ1788" ca="1" si="3082">AD1787*AE1787/100+AF1787*AG1787+AH1787*AI1787/100</f>
        <v>#N/A</v>
      </c>
      <c r="AK1787" s="55"/>
      <c r="AL1787" s="55"/>
      <c r="AM1787" s="55"/>
      <c r="AN1787" s="55"/>
      <c r="AO1787" s="55"/>
      <c r="AP1787" s="55"/>
      <c r="AQ1787" s="55"/>
      <c r="AR1787" s="55"/>
    </row>
    <row r="1788" spans="1:45" x14ac:dyDescent="0.3">
      <c r="B1788" s="54" t="s">
        <v>175</v>
      </c>
      <c r="C1788" s="54">
        <f>C1781</f>
        <v>0</v>
      </c>
      <c r="D1788" s="56" t="e">
        <f t="shared" ca="1" si="3074"/>
        <v>#N/A</v>
      </c>
      <c r="E1788" s="52" t="e">
        <f t="shared" ref="E1788:W1788" si="3083">E1781</f>
        <v>#N/A</v>
      </c>
      <c r="F1788" s="52" t="e">
        <f t="shared" si="3083"/>
        <v>#N/A</v>
      </c>
      <c r="G1788" s="52" t="e">
        <f t="shared" si="3083"/>
        <v>#N/A</v>
      </c>
      <c r="H1788" s="52" t="e">
        <f t="shared" si="3083"/>
        <v>#N/A</v>
      </c>
      <c r="I1788" s="52" t="e">
        <f t="shared" si="3083"/>
        <v>#N/A</v>
      </c>
      <c r="J1788" s="52" t="e">
        <f t="shared" si="3083"/>
        <v>#N/A</v>
      </c>
      <c r="K1788" s="52" t="e">
        <f t="shared" si="3083"/>
        <v>#N/A</v>
      </c>
      <c r="L1788" s="52" t="e">
        <f t="shared" si="3083"/>
        <v>#N/A</v>
      </c>
      <c r="M1788" s="52" t="e">
        <f t="shared" si="3083"/>
        <v>#N/A</v>
      </c>
      <c r="N1788" s="52" t="e">
        <f t="shared" si="3083"/>
        <v>#N/A</v>
      </c>
      <c r="O1788" s="52" t="e">
        <f t="shared" si="3083"/>
        <v>#N/A</v>
      </c>
      <c r="P1788" s="52" t="e">
        <f t="shared" si="3083"/>
        <v>#N/A</v>
      </c>
      <c r="Q1788" s="52" t="e">
        <f t="shared" si="3083"/>
        <v>#N/A</v>
      </c>
      <c r="R1788" s="52" t="e">
        <f t="shared" si="3083"/>
        <v>#N/A</v>
      </c>
      <c r="S1788" s="52" t="e">
        <f t="shared" si="3083"/>
        <v>#N/A</v>
      </c>
      <c r="T1788" s="52" t="e">
        <f t="shared" si="3083"/>
        <v>#N/A</v>
      </c>
      <c r="U1788" s="52" t="e">
        <f t="shared" si="3083"/>
        <v>#N/A</v>
      </c>
      <c r="V1788" s="52" t="e">
        <f t="shared" si="3083"/>
        <v>#N/A</v>
      </c>
      <c r="W1788" s="52" t="e">
        <f t="shared" si="3083"/>
        <v>#N/A</v>
      </c>
      <c r="X1788" s="55" t="e">
        <f t="shared" si="3076"/>
        <v>#N/A</v>
      </c>
      <c r="Y1788" s="55" t="e">
        <f t="shared" si="3077"/>
        <v>#N/A</v>
      </c>
      <c r="Z1788" s="55" t="e">
        <f t="shared" ref="Z1788" si="3084">Z1787</f>
        <v>#N/A</v>
      </c>
      <c r="AA1788" s="55" t="e">
        <f t="shared" si="3079"/>
        <v>#N/A</v>
      </c>
      <c r="AB1788" s="336" t="e">
        <f t="shared" si="3080"/>
        <v>#N/A</v>
      </c>
      <c r="AC1788" s="223" t="e">
        <f ca="1">INDEX(FGA_COEFFS,1,1)+Z1788*INDEX(FGA_COEFFS,1,2)+Y1788*INDEX(FGA_COEFFS,1,3)+R1788*INDEX(FGA_COEFFS,1,4)+Q1787*INDEX(FGA_COEFFS,1,5)+S1788*INDEX(FGA_COEFFS,1,6)+T1787*INDEX(FGA_COEFFS,1,7)+M1787*INDEX(FGA_COEFFS,1,8)+Y1791*Y1793</f>
        <v>#N/A</v>
      </c>
      <c r="AD1788" s="223" t="e">
        <f ca="1">INDEX(THREEPTA_COEFFS,1,1)+AC1788*INDEX(THREEPTA_COEFFS,1,2)+J1788*INDEX(THREEPTA_COEFFS,1,3)+AA1788*INDEX(THREEPTA_COEFFS,1,4)+K1788*INDEX(THREEPTA_COEFFS,1,5)+L1787*INDEX(THREEPTA_COEFFS,1,6)+Z1791*Z1793</f>
        <v>#N/A</v>
      </c>
      <c r="AE1788" s="223" t="e">
        <f ca="1">INDEX(THREEPTPCT_COEFFS,1,1)+K1788*INDEX(THREEPTPCT_COEFFS,1,2)+L1787*INDEX(THREEPTPCT_COEFFS,1,3)+AA1791*AA1793</f>
        <v>#N/A</v>
      </c>
      <c r="AF1788" s="55" t="e">
        <f t="shared" ca="1" si="3081"/>
        <v>#N/A</v>
      </c>
      <c r="AG1788" s="223" t="e">
        <f ca="1">INDEX(TWOPTPCT_COEFFS,1,1)+AB1788*INDEX(TWOPTPCT_COEFFS,1,2)+I1787*INDEX(TWOPTPCT_COEFFS,1,3)+G1787*INDEX(TWOPTPCT_COEFFS,1,4)+L1787*INDEX(TWOPTPCT_COEFFS,1,5)+AB1791*AB1793</f>
        <v>#N/A</v>
      </c>
      <c r="AH1788" s="223" t="e">
        <f ca="1">INDEX(FTA_COEFFS,1,1)+O1788*INDEX(FTA_COEFFS,1,2)+N1787*INDEX(FTA_COEFFS,1,3)+(Q1788+R1788)*INDEX(FTA_COEFFS,1,4)+(Q1787+R1787)*INDEX(FTA_COEFFS,1,5)+M1787*INDEX(FTA_COEFFS,1,6)+AC1791*AC1793</f>
        <v>#N/A</v>
      </c>
      <c r="AI1788" s="223" t="e">
        <f ca="1">INDEX(FTPCT_COEFFS,1,1)+P1788*INDEX(FTPCT_COEFFS,1,2)+F1788*INDEX(FTPCT_COEFFS,1,3)+G1787*INDEX(FTPCT_COEFFS,1,4)+AD1791*AD1793</f>
        <v>#N/A</v>
      </c>
      <c r="AJ1788" s="338" t="e">
        <f t="shared" ca="1" si="3082"/>
        <v>#N/A</v>
      </c>
      <c r="AK1788" s="55"/>
      <c r="AL1788" s="55"/>
      <c r="AM1788" s="55"/>
      <c r="AN1788" s="55"/>
      <c r="AO1788" s="55"/>
      <c r="AP1788" s="55"/>
      <c r="AQ1788" s="55"/>
      <c r="AR1788" s="55"/>
    </row>
    <row r="1789" spans="1:45" x14ac:dyDescent="0.3">
      <c r="A1789" s="54" t="e">
        <f ca="1">IF(D1787&gt;(D1788+(AVERAGE(V1787,W1787)-AVERAGE(V1788,W1788))/2)+2.5,C1787,IF(D1788&gt;(D1787+(AVERAGE(V1788,W1788)-AVERAGE(V1787,W1787))/2)+2.5,C1788,"Close"))</f>
        <v>#N/A</v>
      </c>
      <c r="B1789" s="64" t="e">
        <f ca="1">IF(D1788&gt;D1787,C1788,C1787)</f>
        <v>#N/A</v>
      </c>
      <c r="D1789" s="56"/>
      <c r="X1789" s="55"/>
      <c r="Y1789" s="55"/>
      <c r="Z1789" s="55"/>
      <c r="AA1789" s="55"/>
      <c r="AB1789" s="55"/>
      <c r="AC1789" s="337"/>
      <c r="AD1789" s="337"/>
      <c r="AE1789" s="337"/>
      <c r="AF1789" s="337"/>
      <c r="AG1789" s="337"/>
      <c r="AH1789" s="337"/>
      <c r="AI1789" s="337"/>
      <c r="AJ1789" s="337"/>
      <c r="AK1789" s="337"/>
      <c r="AL1789" s="337"/>
      <c r="AM1789" s="55"/>
      <c r="AN1789" s="55"/>
      <c r="AO1789" s="55"/>
      <c r="AP1789" s="55"/>
      <c r="AQ1789" s="55"/>
      <c r="AR1789" s="55"/>
      <c r="AS1789" s="55"/>
    </row>
    <row r="1790" spans="1:45" x14ac:dyDescent="0.3">
      <c r="X1790" s="54" t="s">
        <v>1305</v>
      </c>
      <c r="Y1790" s="54" t="s">
        <v>128</v>
      </c>
      <c r="Z1790" s="54" t="s">
        <v>157</v>
      </c>
      <c r="AA1790" s="54" t="s">
        <v>151</v>
      </c>
      <c r="AB1790" s="54" t="s">
        <v>1327</v>
      </c>
      <c r="AC1790" s="54" t="s">
        <v>129</v>
      </c>
      <c r="AD1790" s="54" t="s">
        <v>116</v>
      </c>
      <c r="AE1790" s="54"/>
      <c r="AF1790" s="54"/>
      <c r="AG1790" s="54"/>
      <c r="AH1790" s="54"/>
      <c r="AI1790" s="54"/>
      <c r="AJ1790" s="54"/>
      <c r="AK1790" s="54"/>
      <c r="AL1790" s="54"/>
      <c r="AM1790" s="54"/>
      <c r="AN1790" s="54"/>
      <c r="AO1790" s="54"/>
      <c r="AP1790" s="54"/>
      <c r="AQ1790" s="54"/>
      <c r="AR1790" s="54"/>
      <c r="AS1790" s="54"/>
    </row>
    <row r="1791" spans="1:45" x14ac:dyDescent="0.3">
      <c r="X1791" s="54"/>
      <c r="Y1791" s="54">
        <f t="shared" ref="Y1791:AD1791" si="3085">Y1784</f>
        <v>6.4436999999999998</v>
      </c>
      <c r="Z1791" s="54">
        <f t="shared" si="3085"/>
        <v>4.9371</v>
      </c>
      <c r="AA1791" s="54">
        <f t="shared" si="3085"/>
        <v>11.350300000000001</v>
      </c>
      <c r="AB1791" s="54">
        <f t="shared" si="3085"/>
        <v>7.1900000000000006E-2</v>
      </c>
      <c r="AC1791" s="54">
        <f t="shared" si="3085"/>
        <v>6.2766000000000002</v>
      </c>
      <c r="AD1791" s="54">
        <f t="shared" si="3085"/>
        <v>11.042999999999999</v>
      </c>
      <c r="AE1791" s="54"/>
      <c r="AF1791" s="336"/>
      <c r="AG1791" s="336"/>
      <c r="AH1791" s="336"/>
      <c r="AI1791" s="54"/>
      <c r="AJ1791" s="54"/>
      <c r="AK1791" s="54"/>
      <c r="AL1791" s="54"/>
      <c r="AM1791" s="54"/>
      <c r="AN1791" s="54"/>
      <c r="AO1791" s="54"/>
      <c r="AP1791" s="54"/>
      <c r="AQ1791" s="54"/>
      <c r="AR1791" s="54"/>
      <c r="AS1791" s="54"/>
    </row>
    <row r="1792" spans="1:45" x14ac:dyDescent="0.3">
      <c r="D1792" s="56"/>
      <c r="X1792" s="336"/>
      <c r="Y1792" s="336">
        <f t="shared" ca="1" si="3001"/>
        <v>4.686333589250441E-2</v>
      </c>
      <c r="Z1792" s="336">
        <f t="shared" ca="1" si="3001"/>
        <v>-1.450975339701829</v>
      </c>
      <c r="AA1792" s="336">
        <f t="shared" ca="1" si="3001"/>
        <v>-8.0824802309866599E-3</v>
      </c>
      <c r="AB1792" s="336">
        <f t="shared" ca="1" si="3001"/>
        <v>-0.93631870204851975</v>
      </c>
      <c r="AC1792" s="336">
        <f t="shared" ca="1" si="3001"/>
        <v>-3.0215355529498353E-3</v>
      </c>
      <c r="AD1792" s="336">
        <f t="shared" ca="1" si="3001"/>
        <v>-0.58865603534283006</v>
      </c>
      <c r="AE1792" s="336"/>
      <c r="AF1792" s="336"/>
      <c r="AG1792" s="336"/>
      <c r="AH1792" s="336"/>
      <c r="AI1792" s="54"/>
      <c r="AJ1792" s="54"/>
      <c r="AK1792" s="54"/>
      <c r="AL1792" s="336"/>
      <c r="AM1792" s="336"/>
      <c r="AN1792" s="336"/>
      <c r="AO1792" s="336"/>
      <c r="AP1792" s="54"/>
      <c r="AQ1792" s="336"/>
      <c r="AR1792" s="336"/>
      <c r="AS1792" s="336"/>
    </row>
    <row r="1793" spans="1:45" x14ac:dyDescent="0.3">
      <c r="C1793" s="54"/>
      <c r="D1793" s="56"/>
      <c r="Y1793" s="336">
        <f t="shared" ca="1" si="3001"/>
        <v>0.53961883445069392</v>
      </c>
      <c r="Z1793" s="336">
        <f t="shared" ca="1" si="3001"/>
        <v>-6.1713522852572728E-2</v>
      </c>
      <c r="AA1793" s="336">
        <f t="shared" ca="1" si="3001"/>
        <v>-0.17350416165680055</v>
      </c>
      <c r="AB1793" s="336">
        <f t="shared" ca="1" si="3001"/>
        <v>-0.650854260326728</v>
      </c>
      <c r="AC1793" s="336">
        <f t="shared" ca="1" si="3001"/>
        <v>-0.49220991268146674</v>
      </c>
      <c r="AD1793" s="336">
        <f t="shared" ca="1" si="3001"/>
        <v>2.4632684279221495E-2</v>
      </c>
      <c r="AE1793" s="55"/>
      <c r="AF1793" s="55"/>
      <c r="AG1793" s="55"/>
      <c r="AH1793" s="55"/>
      <c r="AI1793" s="55"/>
      <c r="AJ1793" s="55"/>
      <c r="AK1793" s="55"/>
      <c r="AL1793" s="55"/>
      <c r="AM1793" s="55"/>
      <c r="AN1793" s="55"/>
      <c r="AO1793" s="55"/>
      <c r="AP1793" s="55"/>
      <c r="AQ1793" s="55"/>
      <c r="AR1793" s="55"/>
      <c r="AS1793" s="55"/>
    </row>
    <row r="1794" spans="1:45" x14ac:dyDescent="0.3">
      <c r="B1794" s="54" t="s">
        <v>172</v>
      </c>
      <c r="C1794" s="53">
        <f>C1787</f>
        <v>0</v>
      </c>
      <c r="D1794" s="56" t="e">
        <f t="shared" ref="D1794:D1795" ca="1" si="3086">AJ1794</f>
        <v>#N/A</v>
      </c>
      <c r="E1794" s="52" t="e">
        <f t="shared" ref="E1794:W1794" si="3087">E1787</f>
        <v>#N/A</v>
      </c>
      <c r="F1794" s="52" t="e">
        <f t="shared" si="3087"/>
        <v>#N/A</v>
      </c>
      <c r="G1794" s="52" t="e">
        <f t="shared" si="3087"/>
        <v>#N/A</v>
      </c>
      <c r="H1794" s="52" t="e">
        <f t="shared" si="3087"/>
        <v>#N/A</v>
      </c>
      <c r="I1794" s="52" t="e">
        <f t="shared" si="3087"/>
        <v>#N/A</v>
      </c>
      <c r="J1794" s="52" t="e">
        <f t="shared" si="3087"/>
        <v>#N/A</v>
      </c>
      <c r="K1794" s="52" t="e">
        <f t="shared" si="3087"/>
        <v>#N/A</v>
      </c>
      <c r="L1794" s="52" t="e">
        <f t="shared" si="3087"/>
        <v>#N/A</v>
      </c>
      <c r="M1794" s="52" t="e">
        <f t="shared" si="3087"/>
        <v>#N/A</v>
      </c>
      <c r="N1794" s="52" t="e">
        <f t="shared" si="3087"/>
        <v>#N/A</v>
      </c>
      <c r="O1794" s="52" t="e">
        <f t="shared" si="3087"/>
        <v>#N/A</v>
      </c>
      <c r="P1794" s="52" t="e">
        <f t="shared" si="3087"/>
        <v>#N/A</v>
      </c>
      <c r="Q1794" s="52" t="e">
        <f t="shared" si="3087"/>
        <v>#N/A</v>
      </c>
      <c r="R1794" s="52" t="e">
        <f t="shared" si="3087"/>
        <v>#N/A</v>
      </c>
      <c r="S1794" s="52" t="e">
        <f t="shared" si="3087"/>
        <v>#N/A</v>
      </c>
      <c r="T1794" s="52" t="e">
        <f t="shared" si="3087"/>
        <v>#N/A</v>
      </c>
      <c r="U1794" s="52" t="e">
        <f t="shared" si="3087"/>
        <v>#N/A</v>
      </c>
      <c r="V1794" s="52" t="e">
        <f t="shared" si="3087"/>
        <v>#N/A</v>
      </c>
      <c r="W1794" s="52" t="e">
        <f t="shared" si="3087"/>
        <v>#N/A</v>
      </c>
      <c r="X1794" s="55" t="e">
        <f t="shared" ref="X1794:X1795" si="3088">(H1794-(O1794*P1794)/100-3*(J1794*K1794)/100)/2</f>
        <v>#N/A</v>
      </c>
      <c r="Y1794" s="55" t="e">
        <f t="shared" ref="Y1794:Y1795" si="3089">SUM(X1794,(J1794*K1794/100))/(F1794/100)</f>
        <v>#N/A</v>
      </c>
      <c r="Z1794" s="55" t="e">
        <f t="shared" ref="Z1794" si="3090">U1794*0.5+U1795*0.5</f>
        <v>#N/A</v>
      </c>
      <c r="AA1794" s="55" t="e">
        <f t="shared" ref="AA1794:AA1795" si="3091">J1794/Y1794</f>
        <v>#N/A</v>
      </c>
      <c r="AB1794" s="336" t="e">
        <f t="shared" ref="AB1794:AB1795" si="3092">X1794/(Y1794-J1794)</f>
        <v>#N/A</v>
      </c>
      <c r="AC1794" s="223" t="e">
        <f ca="1">INDEX(FGA_COEFFS,1,1)+Z1794*INDEX(FGA_COEFFS,1,2)+Y1794*INDEX(FGA_COEFFS,1,3)+R1794*INDEX(FGA_COEFFS,1,4)+Q1795*INDEX(FGA_COEFFS,1,5)+S1794*INDEX(FGA_COEFFS,1,6)+T1795*INDEX(FGA_COEFFS,1,7)+M1795*INDEX(FGA_COEFFS,1,8)+Y1798*Y1799</f>
        <v>#N/A</v>
      </c>
      <c r="AD1794" s="223" t="e">
        <f ca="1">INDEX(THREEPTA_COEFFS,1,1)+AC1794*INDEX(THREEPTA_COEFFS,1,2)+J1794*INDEX(THREEPTA_COEFFS,1,3)+AA1794*INDEX(THREEPTA_COEFFS,1,4)+K1794*INDEX(THREEPTA_COEFFS,1,5)+L1795*INDEX(THREEPTA_COEFFS,1,6)+Z1798*Z1799</f>
        <v>#N/A</v>
      </c>
      <c r="AE1794" s="223" t="e">
        <f ca="1">INDEX(THREEPTPCT_COEFFS,1,1)+K1794*INDEX(THREEPTPCT_COEFFS,1,2)+L1795*INDEX(THREEPTPCT_COEFFS,1,3)+AA1798*AA1799</f>
        <v>#N/A</v>
      </c>
      <c r="AF1794" s="55" t="e">
        <f t="shared" ref="AF1794:AF1795" ca="1" si="3093">AC1794-AD1794</f>
        <v>#N/A</v>
      </c>
      <c r="AG1794" s="223" t="e">
        <f ca="1">INDEX(TWOPTPCT_COEFFS,1,1)+AB1794*INDEX(TWOPTPCT_COEFFS,1,2)+I1795*INDEX(TWOPTPCT_COEFFS,1,3)+G1795*INDEX(TWOPTPCT_COEFFS,1,4)+L1795*INDEX(TWOPTPCT_COEFFS,1,5)+AB1798*AB1799</f>
        <v>#N/A</v>
      </c>
      <c r="AH1794" s="223" t="e">
        <f ca="1">INDEX(FTA_COEFFS,1,1)+O1794*INDEX(FTA_COEFFS,1,2)+N1795*INDEX(FTA_COEFFS,1,3)+(Q1794+R1794)*INDEX(FTA_COEFFS,1,4)+(Q1795+R1795)*INDEX(FTA_COEFFS,1,5)+M1795*INDEX(FTA_COEFFS,1,6)+AC1798*AC1799</f>
        <v>#N/A</v>
      </c>
      <c r="AI1794" s="223" t="e">
        <f ca="1">INDEX(FTPCT_COEFFS,1,1)+P1794*INDEX(FTPCT_COEFFS,1,2)+F1794*INDEX(FTPCT_COEFFS,1,3)+G1795*INDEX(FTPCT_COEFFS,1,4)+AD1798*AD1799</f>
        <v>#N/A</v>
      </c>
      <c r="AJ1794" s="338" t="e">
        <f t="shared" ref="AJ1794:AJ1795" ca="1" si="3094">AD1794*AE1794/100+AF1794*AG1794+AH1794*AI1794/100</f>
        <v>#N/A</v>
      </c>
      <c r="AK1794" s="55"/>
      <c r="AL1794" s="55"/>
      <c r="AM1794" s="55"/>
      <c r="AN1794" s="55"/>
      <c r="AO1794" s="55"/>
      <c r="AP1794" s="55"/>
      <c r="AQ1794" s="55"/>
      <c r="AR1794" s="55"/>
    </row>
    <row r="1795" spans="1:45" x14ac:dyDescent="0.3">
      <c r="B1795" s="54" t="s">
        <v>175</v>
      </c>
      <c r="C1795" s="54">
        <f>C1788</f>
        <v>0</v>
      </c>
      <c r="D1795" s="56" t="e">
        <f t="shared" ca="1" si="3086"/>
        <v>#N/A</v>
      </c>
      <c r="E1795" s="52" t="e">
        <f t="shared" ref="E1795:W1795" si="3095">E1788</f>
        <v>#N/A</v>
      </c>
      <c r="F1795" s="52" t="e">
        <f t="shared" si="3095"/>
        <v>#N/A</v>
      </c>
      <c r="G1795" s="52" t="e">
        <f t="shared" si="3095"/>
        <v>#N/A</v>
      </c>
      <c r="H1795" s="52" t="e">
        <f t="shared" si="3095"/>
        <v>#N/A</v>
      </c>
      <c r="I1795" s="52" t="e">
        <f t="shared" si="3095"/>
        <v>#N/A</v>
      </c>
      <c r="J1795" s="52" t="e">
        <f t="shared" si="3095"/>
        <v>#N/A</v>
      </c>
      <c r="K1795" s="52" t="e">
        <f t="shared" si="3095"/>
        <v>#N/A</v>
      </c>
      <c r="L1795" s="52" t="e">
        <f t="shared" si="3095"/>
        <v>#N/A</v>
      </c>
      <c r="M1795" s="52" t="e">
        <f t="shared" si="3095"/>
        <v>#N/A</v>
      </c>
      <c r="N1795" s="52" t="e">
        <f t="shared" si="3095"/>
        <v>#N/A</v>
      </c>
      <c r="O1795" s="52" t="e">
        <f t="shared" si="3095"/>
        <v>#N/A</v>
      </c>
      <c r="P1795" s="52" t="e">
        <f t="shared" si="3095"/>
        <v>#N/A</v>
      </c>
      <c r="Q1795" s="52" t="e">
        <f t="shared" si="3095"/>
        <v>#N/A</v>
      </c>
      <c r="R1795" s="52" t="e">
        <f t="shared" si="3095"/>
        <v>#N/A</v>
      </c>
      <c r="S1795" s="52" t="e">
        <f t="shared" si="3095"/>
        <v>#N/A</v>
      </c>
      <c r="T1795" s="52" t="e">
        <f t="shared" si="3095"/>
        <v>#N/A</v>
      </c>
      <c r="U1795" s="52" t="e">
        <f t="shared" si="3095"/>
        <v>#N/A</v>
      </c>
      <c r="V1795" s="52" t="e">
        <f t="shared" si="3095"/>
        <v>#N/A</v>
      </c>
      <c r="W1795" s="52" t="e">
        <f t="shared" si="3095"/>
        <v>#N/A</v>
      </c>
      <c r="X1795" s="55" t="e">
        <f t="shared" si="3088"/>
        <v>#N/A</v>
      </c>
      <c r="Y1795" s="55" t="e">
        <f t="shared" si="3089"/>
        <v>#N/A</v>
      </c>
      <c r="Z1795" s="55" t="e">
        <f t="shared" ref="Z1795" si="3096">Z1794</f>
        <v>#N/A</v>
      </c>
      <c r="AA1795" s="55" t="e">
        <f t="shared" si="3091"/>
        <v>#N/A</v>
      </c>
      <c r="AB1795" s="336" t="e">
        <f t="shared" si="3092"/>
        <v>#N/A</v>
      </c>
      <c r="AC1795" s="223" t="e">
        <f ca="1">INDEX(FGA_COEFFS,1,1)+Z1795*INDEX(FGA_COEFFS,1,2)+Y1795*INDEX(FGA_COEFFS,1,3)+R1795*INDEX(FGA_COEFFS,1,4)+Q1794*INDEX(FGA_COEFFS,1,5)+S1795*INDEX(FGA_COEFFS,1,6)+T1794*INDEX(FGA_COEFFS,1,7)+M1794*INDEX(FGA_COEFFS,1,8)+Y1798*Y1800</f>
        <v>#N/A</v>
      </c>
      <c r="AD1795" s="223" t="e">
        <f ca="1">INDEX(THREEPTA_COEFFS,1,1)+AC1795*INDEX(THREEPTA_COEFFS,1,2)+J1795*INDEX(THREEPTA_COEFFS,1,3)+AA1795*INDEX(THREEPTA_COEFFS,1,4)+K1795*INDEX(THREEPTA_COEFFS,1,5)+L1794*INDEX(THREEPTA_COEFFS,1,6)+Z1798*Z1800</f>
        <v>#N/A</v>
      </c>
      <c r="AE1795" s="223" t="e">
        <f ca="1">INDEX(THREEPTPCT_COEFFS,1,1)+K1795*INDEX(THREEPTPCT_COEFFS,1,2)+L1794*INDEX(THREEPTPCT_COEFFS,1,3)+AA1798*AA1800</f>
        <v>#N/A</v>
      </c>
      <c r="AF1795" s="55" t="e">
        <f t="shared" ca="1" si="3093"/>
        <v>#N/A</v>
      </c>
      <c r="AG1795" s="223" t="e">
        <f ca="1">INDEX(TWOPTPCT_COEFFS,1,1)+AB1795*INDEX(TWOPTPCT_COEFFS,1,2)+I1794*INDEX(TWOPTPCT_COEFFS,1,3)+G1794*INDEX(TWOPTPCT_COEFFS,1,4)+L1794*INDEX(TWOPTPCT_COEFFS,1,5)+AB1798*AB1800</f>
        <v>#N/A</v>
      </c>
      <c r="AH1795" s="223" t="e">
        <f ca="1">INDEX(FTA_COEFFS,1,1)+O1795*INDEX(FTA_COEFFS,1,2)+N1794*INDEX(FTA_COEFFS,1,3)+(Q1795+R1795)*INDEX(FTA_COEFFS,1,4)+(Q1794+R1794)*INDEX(FTA_COEFFS,1,5)+M1794*INDEX(FTA_COEFFS,1,6)+AC1798*AC1800</f>
        <v>#N/A</v>
      </c>
      <c r="AI1795" s="223" t="e">
        <f ca="1">INDEX(FTPCT_COEFFS,1,1)+P1795*INDEX(FTPCT_COEFFS,1,2)+F1795*INDEX(FTPCT_COEFFS,1,3)+G1794*INDEX(FTPCT_COEFFS,1,4)+AD1798*AD1800</f>
        <v>#N/A</v>
      </c>
      <c r="AJ1795" s="338" t="e">
        <f t="shared" ca="1" si="3094"/>
        <v>#N/A</v>
      </c>
      <c r="AK1795" s="55"/>
      <c r="AL1795" s="55"/>
      <c r="AM1795" s="55"/>
      <c r="AN1795" s="55"/>
      <c r="AO1795" s="55"/>
      <c r="AP1795" s="55"/>
      <c r="AQ1795" s="55"/>
      <c r="AR1795" s="55"/>
    </row>
    <row r="1796" spans="1:45" x14ac:dyDescent="0.3">
      <c r="A1796" s="54" t="e">
        <f ca="1">IF(D1794&gt;(D1795+(AVERAGE(V1794,W1794)-AVERAGE(V1795,W1795))/2)+2.5,C1794,IF(D1795&gt;(D1794+(AVERAGE(V1795,W1795)-AVERAGE(V1794,W1794))/2)+2.5,C1795,"Close"))</f>
        <v>#N/A</v>
      </c>
      <c r="B1796" s="64" t="e">
        <f ca="1">IF(D1795&gt;D1794,C1795,C1794)</f>
        <v>#N/A</v>
      </c>
      <c r="D1796" s="56"/>
      <c r="X1796" s="55"/>
      <c r="Y1796" s="55"/>
      <c r="Z1796" s="55"/>
      <c r="AA1796" s="55"/>
      <c r="AB1796" s="55"/>
      <c r="AC1796" s="337"/>
      <c r="AD1796" s="337"/>
      <c r="AE1796" s="337"/>
      <c r="AF1796" s="337"/>
      <c r="AG1796" s="337"/>
      <c r="AH1796" s="337"/>
      <c r="AI1796" s="337"/>
      <c r="AJ1796" s="337"/>
      <c r="AK1796" s="337"/>
      <c r="AL1796" s="337"/>
      <c r="AM1796" s="55"/>
      <c r="AN1796" s="55"/>
      <c r="AO1796" s="55"/>
      <c r="AP1796" s="55"/>
      <c r="AQ1796" s="55"/>
      <c r="AR1796" s="55"/>
      <c r="AS1796" s="55"/>
    </row>
    <row r="1797" spans="1:45" x14ac:dyDescent="0.3">
      <c r="X1797" s="54" t="s">
        <v>1305</v>
      </c>
      <c r="Y1797" s="54" t="s">
        <v>128</v>
      </c>
      <c r="Z1797" s="54" t="s">
        <v>157</v>
      </c>
      <c r="AA1797" s="54" t="s">
        <v>151</v>
      </c>
      <c r="AB1797" s="54" t="s">
        <v>1327</v>
      </c>
      <c r="AC1797" s="54" t="s">
        <v>129</v>
      </c>
      <c r="AD1797" s="54" t="s">
        <v>116</v>
      </c>
      <c r="AE1797" s="54"/>
      <c r="AF1797" s="54"/>
      <c r="AG1797" s="54"/>
      <c r="AH1797" s="54"/>
      <c r="AI1797" s="54"/>
      <c r="AJ1797" s="54"/>
      <c r="AK1797" s="54"/>
      <c r="AL1797" s="54"/>
      <c r="AM1797" s="54"/>
      <c r="AN1797" s="54"/>
      <c r="AO1797" s="54"/>
      <c r="AP1797" s="54"/>
      <c r="AQ1797" s="54"/>
      <c r="AR1797" s="54"/>
      <c r="AS1797" s="54"/>
    </row>
    <row r="1798" spans="1:45" x14ac:dyDescent="0.3">
      <c r="X1798" s="54"/>
      <c r="Y1798" s="54">
        <f t="shared" ref="Y1798:AD1798" si="3097">Y1791</f>
        <v>6.4436999999999998</v>
      </c>
      <c r="Z1798" s="54">
        <f t="shared" si="3097"/>
        <v>4.9371</v>
      </c>
      <c r="AA1798" s="54">
        <f t="shared" si="3097"/>
        <v>11.350300000000001</v>
      </c>
      <c r="AB1798" s="54">
        <f t="shared" si="3097"/>
        <v>7.1900000000000006E-2</v>
      </c>
      <c r="AC1798" s="54">
        <f t="shared" si="3097"/>
        <v>6.2766000000000002</v>
      </c>
      <c r="AD1798" s="54">
        <f t="shared" si="3097"/>
        <v>11.042999999999999</v>
      </c>
      <c r="AE1798" s="54"/>
      <c r="AF1798" s="336"/>
      <c r="AG1798" s="336"/>
      <c r="AH1798" s="336"/>
      <c r="AI1798" s="54"/>
      <c r="AJ1798" s="54"/>
      <c r="AK1798" s="54"/>
      <c r="AL1798" s="54"/>
      <c r="AM1798" s="54"/>
      <c r="AN1798" s="54"/>
      <c r="AO1798" s="54"/>
      <c r="AP1798" s="54"/>
      <c r="AQ1798" s="54"/>
      <c r="AR1798" s="54"/>
      <c r="AS1798" s="54"/>
    </row>
    <row r="1799" spans="1:45" x14ac:dyDescent="0.3">
      <c r="D1799" s="56"/>
      <c r="X1799" s="336"/>
      <c r="Y1799" s="336">
        <f t="shared" ca="1" si="3001"/>
        <v>-0.25006948074383961</v>
      </c>
      <c r="Z1799" s="336">
        <f t="shared" ca="1" si="3001"/>
        <v>-1.0256050496964924</v>
      </c>
      <c r="AA1799" s="336">
        <f t="shared" ca="1" si="3001"/>
        <v>-0.26262247815432471</v>
      </c>
      <c r="AB1799" s="336">
        <f t="shared" ca="1" si="3001"/>
        <v>1.2939892180818009</v>
      </c>
      <c r="AC1799" s="336">
        <f t="shared" ca="1" si="3001"/>
        <v>-0.41911082724989757</v>
      </c>
      <c r="AD1799" s="336">
        <f t="shared" ca="1" si="3001"/>
        <v>-0.89669151200573594</v>
      </c>
      <c r="AE1799" s="336"/>
      <c r="AF1799" s="336"/>
      <c r="AG1799" s="336"/>
      <c r="AH1799" s="336"/>
      <c r="AI1799" s="54"/>
      <c r="AJ1799" s="54"/>
      <c r="AK1799" s="54"/>
      <c r="AL1799" s="336"/>
      <c r="AM1799" s="336"/>
      <c r="AN1799" s="336"/>
      <c r="AO1799" s="336"/>
      <c r="AP1799" s="54"/>
      <c r="AQ1799" s="336"/>
      <c r="AR1799" s="336"/>
      <c r="AS1799" s="336"/>
    </row>
    <row r="1800" spans="1:45" x14ac:dyDescent="0.3">
      <c r="C1800" s="54"/>
      <c r="D1800" s="56"/>
      <c r="Y1800" s="336">
        <f t="shared" ca="1" si="3001"/>
        <v>1.3297408687023411</v>
      </c>
      <c r="Z1800" s="336">
        <f t="shared" ca="1" si="3001"/>
        <v>-7.785251526518808E-6</v>
      </c>
      <c r="AA1800" s="336">
        <f t="shared" ca="1" si="3001"/>
        <v>0.8514104673467251</v>
      </c>
      <c r="AB1800" s="336">
        <f t="shared" ca="1" si="3001"/>
        <v>0.11069960126031975</v>
      </c>
      <c r="AC1800" s="336">
        <f t="shared" ca="1" si="3001"/>
        <v>-0.34040347289728035</v>
      </c>
      <c r="AD1800" s="336">
        <f t="shared" ca="1" si="3001"/>
        <v>0.10797975040658914</v>
      </c>
      <c r="AE1800" s="55"/>
      <c r="AF1800" s="55"/>
      <c r="AG1800" s="55"/>
      <c r="AH1800" s="55"/>
      <c r="AI1800" s="55"/>
      <c r="AJ1800" s="55"/>
      <c r="AK1800" s="55"/>
      <c r="AL1800" s="55"/>
      <c r="AM1800" s="55"/>
      <c r="AN1800" s="55"/>
      <c r="AO1800" s="55"/>
      <c r="AP1800" s="55"/>
      <c r="AQ1800" s="55"/>
      <c r="AR1800" s="55"/>
      <c r="AS1800" s="55"/>
    </row>
    <row r="1801" spans="1:45" x14ac:dyDescent="0.3">
      <c r="B1801" s="54" t="s">
        <v>172</v>
      </c>
      <c r="C1801" s="53">
        <f>C1794</f>
        <v>0</v>
      </c>
      <c r="D1801" s="56" t="e">
        <f t="shared" ref="D1801:D1802" ca="1" si="3098">AJ1801</f>
        <v>#N/A</v>
      </c>
      <c r="E1801" s="52" t="e">
        <f t="shared" ref="E1801:W1801" si="3099">E1794</f>
        <v>#N/A</v>
      </c>
      <c r="F1801" s="52" t="e">
        <f t="shared" si="3099"/>
        <v>#N/A</v>
      </c>
      <c r="G1801" s="52" t="e">
        <f t="shared" si="3099"/>
        <v>#N/A</v>
      </c>
      <c r="H1801" s="52" t="e">
        <f t="shared" si="3099"/>
        <v>#N/A</v>
      </c>
      <c r="I1801" s="52" t="e">
        <f t="shared" si="3099"/>
        <v>#N/A</v>
      </c>
      <c r="J1801" s="52" t="e">
        <f t="shared" si="3099"/>
        <v>#N/A</v>
      </c>
      <c r="K1801" s="52" t="e">
        <f t="shared" si="3099"/>
        <v>#N/A</v>
      </c>
      <c r="L1801" s="52" t="e">
        <f t="shared" si="3099"/>
        <v>#N/A</v>
      </c>
      <c r="M1801" s="52" t="e">
        <f t="shared" si="3099"/>
        <v>#N/A</v>
      </c>
      <c r="N1801" s="52" t="e">
        <f t="shared" si="3099"/>
        <v>#N/A</v>
      </c>
      <c r="O1801" s="52" t="e">
        <f t="shared" si="3099"/>
        <v>#N/A</v>
      </c>
      <c r="P1801" s="52" t="e">
        <f t="shared" si="3099"/>
        <v>#N/A</v>
      </c>
      <c r="Q1801" s="52" t="e">
        <f t="shared" si="3099"/>
        <v>#N/A</v>
      </c>
      <c r="R1801" s="52" t="e">
        <f t="shared" si="3099"/>
        <v>#N/A</v>
      </c>
      <c r="S1801" s="52" t="e">
        <f t="shared" si="3099"/>
        <v>#N/A</v>
      </c>
      <c r="T1801" s="52" t="e">
        <f t="shared" si="3099"/>
        <v>#N/A</v>
      </c>
      <c r="U1801" s="52" t="e">
        <f t="shared" si="3099"/>
        <v>#N/A</v>
      </c>
      <c r="V1801" s="52" t="e">
        <f t="shared" si="3099"/>
        <v>#N/A</v>
      </c>
      <c r="W1801" s="52" t="e">
        <f t="shared" si="3099"/>
        <v>#N/A</v>
      </c>
      <c r="X1801" s="55" t="e">
        <f t="shared" ref="X1801:X1802" si="3100">(H1801-(O1801*P1801)/100-3*(J1801*K1801)/100)/2</f>
        <v>#N/A</v>
      </c>
      <c r="Y1801" s="55" t="e">
        <f t="shared" ref="Y1801:Y1802" si="3101">SUM(X1801,(J1801*K1801/100))/(F1801/100)</f>
        <v>#N/A</v>
      </c>
      <c r="Z1801" s="55" t="e">
        <f t="shared" ref="Z1801" si="3102">U1801*0.5+U1802*0.5</f>
        <v>#N/A</v>
      </c>
      <c r="AA1801" s="55" t="e">
        <f t="shared" ref="AA1801:AA1802" si="3103">J1801/Y1801</f>
        <v>#N/A</v>
      </c>
      <c r="AB1801" s="336" t="e">
        <f t="shared" ref="AB1801:AB1802" si="3104">X1801/(Y1801-J1801)</f>
        <v>#N/A</v>
      </c>
      <c r="AC1801" s="223" t="e">
        <f ca="1">INDEX(FGA_COEFFS,1,1)+Z1801*INDEX(FGA_COEFFS,1,2)+Y1801*INDEX(FGA_COEFFS,1,3)+R1801*INDEX(FGA_COEFFS,1,4)+Q1802*INDEX(FGA_COEFFS,1,5)+S1801*INDEX(FGA_COEFFS,1,6)+T1802*INDEX(FGA_COEFFS,1,7)+M1802*INDEX(FGA_COEFFS,1,8)+Y1805*Y1806</f>
        <v>#N/A</v>
      </c>
      <c r="AD1801" s="223" t="e">
        <f ca="1">INDEX(THREEPTA_COEFFS,1,1)+AC1801*INDEX(THREEPTA_COEFFS,1,2)+J1801*INDEX(THREEPTA_COEFFS,1,3)+AA1801*INDEX(THREEPTA_COEFFS,1,4)+K1801*INDEX(THREEPTA_COEFFS,1,5)+L1802*INDEX(THREEPTA_COEFFS,1,6)+Z1805*Z1806</f>
        <v>#N/A</v>
      </c>
      <c r="AE1801" s="223" t="e">
        <f ca="1">INDEX(THREEPTPCT_COEFFS,1,1)+K1801*INDEX(THREEPTPCT_COEFFS,1,2)+L1802*INDEX(THREEPTPCT_COEFFS,1,3)+AA1805*AA1806</f>
        <v>#N/A</v>
      </c>
      <c r="AF1801" s="55" t="e">
        <f t="shared" ref="AF1801:AF1802" ca="1" si="3105">AC1801-AD1801</f>
        <v>#N/A</v>
      </c>
      <c r="AG1801" s="223" t="e">
        <f ca="1">INDEX(TWOPTPCT_COEFFS,1,1)+AB1801*INDEX(TWOPTPCT_COEFFS,1,2)+I1802*INDEX(TWOPTPCT_COEFFS,1,3)+G1802*INDEX(TWOPTPCT_COEFFS,1,4)+L1802*INDEX(TWOPTPCT_COEFFS,1,5)+AB1805*AB1806</f>
        <v>#N/A</v>
      </c>
      <c r="AH1801" s="223" t="e">
        <f ca="1">INDEX(FTA_COEFFS,1,1)+O1801*INDEX(FTA_COEFFS,1,2)+N1802*INDEX(FTA_COEFFS,1,3)+(Q1801+R1801)*INDEX(FTA_COEFFS,1,4)+(Q1802+R1802)*INDEX(FTA_COEFFS,1,5)+M1802*INDEX(FTA_COEFFS,1,6)+AC1805*AC1806</f>
        <v>#N/A</v>
      </c>
      <c r="AI1801" s="223" t="e">
        <f ca="1">INDEX(FTPCT_COEFFS,1,1)+P1801*INDEX(FTPCT_COEFFS,1,2)+F1801*INDEX(FTPCT_COEFFS,1,3)+G1802*INDEX(FTPCT_COEFFS,1,4)+AD1805*AD1806</f>
        <v>#N/A</v>
      </c>
      <c r="AJ1801" s="338" t="e">
        <f t="shared" ref="AJ1801:AJ1802" ca="1" si="3106">AD1801*AE1801/100+AF1801*AG1801+AH1801*AI1801/100</f>
        <v>#N/A</v>
      </c>
      <c r="AK1801" s="55"/>
      <c r="AL1801" s="55"/>
      <c r="AM1801" s="55"/>
      <c r="AN1801" s="55"/>
      <c r="AO1801" s="55"/>
      <c r="AP1801" s="55"/>
      <c r="AQ1801" s="55"/>
      <c r="AR1801" s="55"/>
    </row>
    <row r="1802" spans="1:45" x14ac:dyDescent="0.3">
      <c r="B1802" s="54" t="s">
        <v>175</v>
      </c>
      <c r="C1802" s="54">
        <f>C1795</f>
        <v>0</v>
      </c>
      <c r="D1802" s="56" t="e">
        <f t="shared" ca="1" si="3098"/>
        <v>#N/A</v>
      </c>
      <c r="E1802" s="52" t="e">
        <f t="shared" ref="E1802:W1802" si="3107">E1795</f>
        <v>#N/A</v>
      </c>
      <c r="F1802" s="52" t="e">
        <f t="shared" si="3107"/>
        <v>#N/A</v>
      </c>
      <c r="G1802" s="52" t="e">
        <f t="shared" si="3107"/>
        <v>#N/A</v>
      </c>
      <c r="H1802" s="52" t="e">
        <f t="shared" si="3107"/>
        <v>#N/A</v>
      </c>
      <c r="I1802" s="52" t="e">
        <f t="shared" si="3107"/>
        <v>#N/A</v>
      </c>
      <c r="J1802" s="52" t="e">
        <f t="shared" si="3107"/>
        <v>#N/A</v>
      </c>
      <c r="K1802" s="52" t="e">
        <f t="shared" si="3107"/>
        <v>#N/A</v>
      </c>
      <c r="L1802" s="52" t="e">
        <f t="shared" si="3107"/>
        <v>#N/A</v>
      </c>
      <c r="M1802" s="52" t="e">
        <f t="shared" si="3107"/>
        <v>#N/A</v>
      </c>
      <c r="N1802" s="52" t="e">
        <f t="shared" si="3107"/>
        <v>#N/A</v>
      </c>
      <c r="O1802" s="52" t="e">
        <f t="shared" si="3107"/>
        <v>#N/A</v>
      </c>
      <c r="P1802" s="52" t="e">
        <f t="shared" si="3107"/>
        <v>#N/A</v>
      </c>
      <c r="Q1802" s="52" t="e">
        <f t="shared" si="3107"/>
        <v>#N/A</v>
      </c>
      <c r="R1802" s="52" t="e">
        <f t="shared" si="3107"/>
        <v>#N/A</v>
      </c>
      <c r="S1802" s="52" t="e">
        <f t="shared" si="3107"/>
        <v>#N/A</v>
      </c>
      <c r="T1802" s="52" t="e">
        <f t="shared" si="3107"/>
        <v>#N/A</v>
      </c>
      <c r="U1802" s="52" t="e">
        <f t="shared" si="3107"/>
        <v>#N/A</v>
      </c>
      <c r="V1802" s="52" t="e">
        <f t="shared" si="3107"/>
        <v>#N/A</v>
      </c>
      <c r="W1802" s="52" t="e">
        <f t="shared" si="3107"/>
        <v>#N/A</v>
      </c>
      <c r="X1802" s="55" t="e">
        <f t="shared" si="3100"/>
        <v>#N/A</v>
      </c>
      <c r="Y1802" s="55" t="e">
        <f t="shared" si="3101"/>
        <v>#N/A</v>
      </c>
      <c r="Z1802" s="55" t="e">
        <f t="shared" ref="Z1802" si="3108">Z1801</f>
        <v>#N/A</v>
      </c>
      <c r="AA1802" s="55" t="e">
        <f t="shared" si="3103"/>
        <v>#N/A</v>
      </c>
      <c r="AB1802" s="336" t="e">
        <f t="shared" si="3104"/>
        <v>#N/A</v>
      </c>
      <c r="AC1802" s="223" t="e">
        <f ca="1">INDEX(FGA_COEFFS,1,1)+Z1802*INDEX(FGA_COEFFS,1,2)+Y1802*INDEX(FGA_COEFFS,1,3)+R1802*INDEX(FGA_COEFFS,1,4)+Q1801*INDEX(FGA_COEFFS,1,5)+S1802*INDEX(FGA_COEFFS,1,6)+T1801*INDEX(FGA_COEFFS,1,7)+M1801*INDEX(FGA_COEFFS,1,8)+Y1805*Y1807</f>
        <v>#N/A</v>
      </c>
      <c r="AD1802" s="223" t="e">
        <f ca="1">INDEX(THREEPTA_COEFFS,1,1)+AC1802*INDEX(THREEPTA_COEFFS,1,2)+J1802*INDEX(THREEPTA_COEFFS,1,3)+AA1802*INDEX(THREEPTA_COEFFS,1,4)+K1802*INDEX(THREEPTA_COEFFS,1,5)+L1801*INDEX(THREEPTA_COEFFS,1,6)+Z1805*Z1807</f>
        <v>#N/A</v>
      </c>
      <c r="AE1802" s="223" t="e">
        <f ca="1">INDEX(THREEPTPCT_COEFFS,1,1)+K1802*INDEX(THREEPTPCT_COEFFS,1,2)+L1801*INDEX(THREEPTPCT_COEFFS,1,3)+AA1805*AA1807</f>
        <v>#N/A</v>
      </c>
      <c r="AF1802" s="55" t="e">
        <f t="shared" ca="1" si="3105"/>
        <v>#N/A</v>
      </c>
      <c r="AG1802" s="223" t="e">
        <f ca="1">INDEX(TWOPTPCT_COEFFS,1,1)+AB1802*INDEX(TWOPTPCT_COEFFS,1,2)+I1801*INDEX(TWOPTPCT_COEFFS,1,3)+G1801*INDEX(TWOPTPCT_COEFFS,1,4)+L1801*INDEX(TWOPTPCT_COEFFS,1,5)+AB1805*AB1807</f>
        <v>#N/A</v>
      </c>
      <c r="AH1802" s="223" t="e">
        <f ca="1">INDEX(FTA_COEFFS,1,1)+O1802*INDEX(FTA_COEFFS,1,2)+N1801*INDEX(FTA_COEFFS,1,3)+(Q1802+R1802)*INDEX(FTA_COEFFS,1,4)+(Q1801+R1801)*INDEX(FTA_COEFFS,1,5)+M1801*INDEX(FTA_COEFFS,1,6)+AC1805*AC1807</f>
        <v>#N/A</v>
      </c>
      <c r="AI1802" s="223" t="e">
        <f ca="1">INDEX(FTPCT_COEFFS,1,1)+P1802*INDEX(FTPCT_COEFFS,1,2)+F1802*INDEX(FTPCT_COEFFS,1,3)+G1801*INDEX(FTPCT_COEFFS,1,4)+AD1805*AD1807</f>
        <v>#N/A</v>
      </c>
      <c r="AJ1802" s="338" t="e">
        <f t="shared" ca="1" si="3106"/>
        <v>#N/A</v>
      </c>
      <c r="AK1802" s="55"/>
      <c r="AL1802" s="55"/>
      <c r="AM1802" s="55"/>
      <c r="AN1802" s="55"/>
      <c r="AO1802" s="55"/>
      <c r="AP1802" s="55"/>
      <c r="AQ1802" s="55"/>
      <c r="AR1802" s="55"/>
    </row>
    <row r="1803" spans="1:45" x14ac:dyDescent="0.3">
      <c r="A1803" s="54" t="e">
        <f ca="1">IF(D1801&gt;(D1802+(AVERAGE(V1801,W1801)-AVERAGE(V1802,W1802))/2)+2.5,C1801,IF(D1802&gt;(D1801+(AVERAGE(V1802,W1802)-AVERAGE(V1801,W1801))/2)+2.5,C1802,"Close"))</f>
        <v>#N/A</v>
      </c>
      <c r="B1803" s="64" t="e">
        <f ca="1">IF(D1802&gt;D1801,C1802,C1801)</f>
        <v>#N/A</v>
      </c>
      <c r="D1803" s="56"/>
      <c r="X1803" s="55"/>
      <c r="Y1803" s="55"/>
      <c r="Z1803" s="55"/>
      <c r="AA1803" s="55"/>
      <c r="AB1803" s="55"/>
      <c r="AC1803" s="337"/>
      <c r="AD1803" s="337"/>
      <c r="AE1803" s="337"/>
      <c r="AF1803" s="337"/>
      <c r="AG1803" s="337"/>
      <c r="AH1803" s="337"/>
      <c r="AI1803" s="337"/>
      <c r="AJ1803" s="337"/>
      <c r="AK1803" s="337"/>
      <c r="AL1803" s="337"/>
      <c r="AM1803" s="55"/>
      <c r="AN1803" s="55"/>
      <c r="AO1803" s="55"/>
      <c r="AP1803" s="55"/>
      <c r="AQ1803" s="55"/>
      <c r="AR1803" s="55"/>
      <c r="AS1803" s="55"/>
    </row>
    <row r="1804" spans="1:45" x14ac:dyDescent="0.3">
      <c r="X1804" s="54" t="s">
        <v>1305</v>
      </c>
      <c r="Y1804" s="54" t="s">
        <v>128</v>
      </c>
      <c r="Z1804" s="54" t="s">
        <v>157</v>
      </c>
      <c r="AA1804" s="54" t="s">
        <v>151</v>
      </c>
      <c r="AB1804" s="54" t="s">
        <v>1327</v>
      </c>
      <c r="AC1804" s="54" t="s">
        <v>129</v>
      </c>
      <c r="AD1804" s="54" t="s">
        <v>116</v>
      </c>
      <c r="AE1804" s="54"/>
      <c r="AF1804" s="54"/>
      <c r="AG1804" s="54"/>
      <c r="AH1804" s="54"/>
      <c r="AI1804" s="54"/>
      <c r="AJ1804" s="54"/>
      <c r="AK1804" s="54"/>
      <c r="AL1804" s="54"/>
      <c r="AM1804" s="54"/>
      <c r="AN1804" s="54"/>
      <c r="AO1804" s="54"/>
      <c r="AP1804" s="54"/>
      <c r="AQ1804" s="54"/>
      <c r="AR1804" s="54"/>
      <c r="AS1804" s="54"/>
    </row>
    <row r="1805" spans="1:45" x14ac:dyDescent="0.3">
      <c r="X1805" s="54"/>
      <c r="Y1805" s="54">
        <f t="shared" ref="Y1805:AD1805" si="3109">Y1798</f>
        <v>6.4436999999999998</v>
      </c>
      <c r="Z1805" s="54">
        <f t="shared" si="3109"/>
        <v>4.9371</v>
      </c>
      <c r="AA1805" s="54">
        <f t="shared" si="3109"/>
        <v>11.350300000000001</v>
      </c>
      <c r="AB1805" s="54">
        <f t="shared" si="3109"/>
        <v>7.1900000000000006E-2</v>
      </c>
      <c r="AC1805" s="54">
        <f t="shared" si="3109"/>
        <v>6.2766000000000002</v>
      </c>
      <c r="AD1805" s="54">
        <f t="shared" si="3109"/>
        <v>11.042999999999999</v>
      </c>
      <c r="AE1805" s="54"/>
      <c r="AF1805" s="336"/>
      <c r="AG1805" s="336"/>
      <c r="AH1805" s="336"/>
      <c r="AI1805" s="54"/>
      <c r="AJ1805" s="54"/>
      <c r="AK1805" s="54"/>
      <c r="AL1805" s="54"/>
      <c r="AM1805" s="54"/>
      <c r="AN1805" s="54"/>
      <c r="AO1805" s="54"/>
      <c r="AP1805" s="54"/>
      <c r="AQ1805" s="54"/>
      <c r="AR1805" s="54"/>
      <c r="AS1805" s="54"/>
    </row>
    <row r="1806" spans="1:45" x14ac:dyDescent="0.3">
      <c r="D1806" s="56"/>
      <c r="X1806" s="336"/>
      <c r="Y1806" s="336">
        <f t="shared" ca="1" si="3001"/>
        <v>-0.984725797211642</v>
      </c>
      <c r="Z1806" s="336">
        <f t="shared" ca="1" si="3001"/>
        <v>-3.1046652318037229E-2</v>
      </c>
      <c r="AA1806" s="336">
        <f t="shared" ca="1" si="3001"/>
        <v>-1.3040932086122228</v>
      </c>
      <c r="AB1806" s="336">
        <f t="shared" ca="1" si="3001"/>
        <v>-0.2930381370195505</v>
      </c>
      <c r="AC1806" s="336">
        <f t="shared" ca="1" si="3001"/>
        <v>-0.14879397843296657</v>
      </c>
      <c r="AD1806" s="336">
        <f t="shared" ca="1" si="3001"/>
        <v>1.1249428418168748</v>
      </c>
      <c r="AE1806" s="336"/>
      <c r="AF1806" s="336"/>
      <c r="AG1806" s="336"/>
      <c r="AH1806" s="336"/>
      <c r="AI1806" s="54"/>
      <c r="AJ1806" s="54"/>
      <c r="AK1806" s="54"/>
      <c r="AL1806" s="336"/>
      <c r="AM1806" s="336"/>
      <c r="AN1806" s="336"/>
      <c r="AO1806" s="336"/>
      <c r="AP1806" s="54"/>
      <c r="AQ1806" s="336"/>
      <c r="AR1806" s="336"/>
      <c r="AS1806" s="336"/>
    </row>
    <row r="1807" spans="1:45" x14ac:dyDescent="0.3">
      <c r="C1807" s="54"/>
      <c r="D1807" s="56"/>
      <c r="Y1807" s="336">
        <f t="shared" ref="Y1807:AD1870" ca="1" si="3110">1.5*RAND()^2*IF(RAND()&gt;0.5,1,-1)</f>
        <v>-0.67978616826587834</v>
      </c>
      <c r="Z1807" s="336">
        <f t="shared" ca="1" si="3110"/>
        <v>-1.0955009029049589</v>
      </c>
      <c r="AA1807" s="336">
        <f t="shared" ca="1" si="3110"/>
        <v>-0.98074140908241825</v>
      </c>
      <c r="AB1807" s="336">
        <f t="shared" ca="1" si="3110"/>
        <v>1.1219370012610144</v>
      </c>
      <c r="AC1807" s="336">
        <f t="shared" ca="1" si="3110"/>
        <v>-0.66414379377599742</v>
      </c>
      <c r="AD1807" s="336">
        <f t="shared" ca="1" si="3110"/>
        <v>-0.30908834834481064</v>
      </c>
      <c r="AE1807" s="55"/>
      <c r="AF1807" s="55"/>
      <c r="AG1807" s="55"/>
      <c r="AH1807" s="55"/>
      <c r="AI1807" s="55"/>
      <c r="AJ1807" s="55"/>
      <c r="AK1807" s="55"/>
      <c r="AL1807" s="55"/>
      <c r="AM1807" s="55"/>
      <c r="AN1807" s="55"/>
      <c r="AO1807" s="55"/>
      <c r="AP1807" s="55"/>
      <c r="AQ1807" s="55"/>
      <c r="AR1807" s="55"/>
      <c r="AS1807" s="55"/>
    </row>
    <row r="1808" spans="1:45" x14ac:dyDescent="0.3">
      <c r="B1808" s="54" t="s">
        <v>172</v>
      </c>
      <c r="C1808" s="53">
        <f>C1801</f>
        <v>0</v>
      </c>
      <c r="D1808" s="56" t="e">
        <f t="shared" ref="D1808:D1809" ca="1" si="3111">AJ1808</f>
        <v>#N/A</v>
      </c>
      <c r="E1808" s="52" t="e">
        <f t="shared" ref="E1808:W1808" si="3112">E1801</f>
        <v>#N/A</v>
      </c>
      <c r="F1808" s="52" t="e">
        <f t="shared" si="3112"/>
        <v>#N/A</v>
      </c>
      <c r="G1808" s="52" t="e">
        <f t="shared" si="3112"/>
        <v>#N/A</v>
      </c>
      <c r="H1808" s="52" t="e">
        <f t="shared" si="3112"/>
        <v>#N/A</v>
      </c>
      <c r="I1808" s="52" t="e">
        <f t="shared" si="3112"/>
        <v>#N/A</v>
      </c>
      <c r="J1808" s="52" t="e">
        <f t="shared" si="3112"/>
        <v>#N/A</v>
      </c>
      <c r="K1808" s="52" t="e">
        <f t="shared" si="3112"/>
        <v>#N/A</v>
      </c>
      <c r="L1808" s="52" t="e">
        <f t="shared" si="3112"/>
        <v>#N/A</v>
      </c>
      <c r="M1808" s="52" t="e">
        <f t="shared" si="3112"/>
        <v>#N/A</v>
      </c>
      <c r="N1808" s="52" t="e">
        <f t="shared" si="3112"/>
        <v>#N/A</v>
      </c>
      <c r="O1808" s="52" t="e">
        <f t="shared" si="3112"/>
        <v>#N/A</v>
      </c>
      <c r="P1808" s="52" t="e">
        <f t="shared" si="3112"/>
        <v>#N/A</v>
      </c>
      <c r="Q1808" s="52" t="e">
        <f t="shared" si="3112"/>
        <v>#N/A</v>
      </c>
      <c r="R1808" s="52" t="e">
        <f t="shared" si="3112"/>
        <v>#N/A</v>
      </c>
      <c r="S1808" s="52" t="e">
        <f t="shared" si="3112"/>
        <v>#N/A</v>
      </c>
      <c r="T1808" s="52" t="e">
        <f t="shared" si="3112"/>
        <v>#N/A</v>
      </c>
      <c r="U1808" s="52" t="e">
        <f t="shared" si="3112"/>
        <v>#N/A</v>
      </c>
      <c r="V1808" s="52" t="e">
        <f t="shared" si="3112"/>
        <v>#N/A</v>
      </c>
      <c r="W1808" s="52" t="e">
        <f t="shared" si="3112"/>
        <v>#N/A</v>
      </c>
      <c r="X1808" s="55" t="e">
        <f t="shared" ref="X1808:X1809" si="3113">(H1808-(O1808*P1808)/100-3*(J1808*K1808)/100)/2</f>
        <v>#N/A</v>
      </c>
      <c r="Y1808" s="55" t="e">
        <f t="shared" ref="Y1808:Y1809" si="3114">SUM(X1808,(J1808*K1808/100))/(F1808/100)</f>
        <v>#N/A</v>
      </c>
      <c r="Z1808" s="55" t="e">
        <f t="shared" ref="Z1808" si="3115">U1808*0.5+U1809*0.5</f>
        <v>#N/A</v>
      </c>
      <c r="AA1808" s="55" t="e">
        <f t="shared" ref="AA1808:AA1809" si="3116">J1808/Y1808</f>
        <v>#N/A</v>
      </c>
      <c r="AB1808" s="336" t="e">
        <f t="shared" ref="AB1808:AB1809" si="3117">X1808/(Y1808-J1808)</f>
        <v>#N/A</v>
      </c>
      <c r="AC1808" s="223" t="e">
        <f ca="1">INDEX(FGA_COEFFS,1,1)+Z1808*INDEX(FGA_COEFFS,1,2)+Y1808*INDEX(FGA_COEFFS,1,3)+R1808*INDEX(FGA_COEFFS,1,4)+Q1809*INDEX(FGA_COEFFS,1,5)+S1808*INDEX(FGA_COEFFS,1,6)+T1809*INDEX(FGA_COEFFS,1,7)+M1809*INDEX(FGA_COEFFS,1,8)+Y1812*Y1813</f>
        <v>#N/A</v>
      </c>
      <c r="AD1808" s="223" t="e">
        <f ca="1">INDEX(THREEPTA_COEFFS,1,1)+AC1808*INDEX(THREEPTA_COEFFS,1,2)+J1808*INDEX(THREEPTA_COEFFS,1,3)+AA1808*INDEX(THREEPTA_COEFFS,1,4)+K1808*INDEX(THREEPTA_COEFFS,1,5)+L1809*INDEX(THREEPTA_COEFFS,1,6)+Z1812*Z1813</f>
        <v>#N/A</v>
      </c>
      <c r="AE1808" s="223" t="e">
        <f ca="1">INDEX(THREEPTPCT_COEFFS,1,1)+K1808*INDEX(THREEPTPCT_COEFFS,1,2)+L1809*INDEX(THREEPTPCT_COEFFS,1,3)+AA1812*AA1813</f>
        <v>#N/A</v>
      </c>
      <c r="AF1808" s="55" t="e">
        <f t="shared" ref="AF1808:AF1809" ca="1" si="3118">AC1808-AD1808</f>
        <v>#N/A</v>
      </c>
      <c r="AG1808" s="223" t="e">
        <f ca="1">INDEX(TWOPTPCT_COEFFS,1,1)+AB1808*INDEX(TWOPTPCT_COEFFS,1,2)+I1809*INDEX(TWOPTPCT_COEFFS,1,3)+G1809*INDEX(TWOPTPCT_COEFFS,1,4)+L1809*INDEX(TWOPTPCT_COEFFS,1,5)+AB1812*AB1813</f>
        <v>#N/A</v>
      </c>
      <c r="AH1808" s="223" t="e">
        <f ca="1">INDEX(FTA_COEFFS,1,1)+O1808*INDEX(FTA_COEFFS,1,2)+N1809*INDEX(FTA_COEFFS,1,3)+(Q1808+R1808)*INDEX(FTA_COEFFS,1,4)+(Q1809+R1809)*INDEX(FTA_COEFFS,1,5)+M1809*INDEX(FTA_COEFFS,1,6)+AC1812*AC1813</f>
        <v>#N/A</v>
      </c>
      <c r="AI1808" s="223" t="e">
        <f ca="1">INDEX(FTPCT_COEFFS,1,1)+P1808*INDEX(FTPCT_COEFFS,1,2)+F1808*INDEX(FTPCT_COEFFS,1,3)+G1809*INDEX(FTPCT_COEFFS,1,4)+AD1812*AD1813</f>
        <v>#N/A</v>
      </c>
      <c r="AJ1808" s="338" t="e">
        <f t="shared" ref="AJ1808:AJ1809" ca="1" si="3119">AD1808*AE1808/100+AF1808*AG1808+AH1808*AI1808/100</f>
        <v>#N/A</v>
      </c>
      <c r="AK1808" s="55"/>
      <c r="AL1808" s="55"/>
      <c r="AM1808" s="55"/>
      <c r="AN1808" s="55"/>
      <c r="AO1808" s="55"/>
      <c r="AP1808" s="55"/>
      <c r="AQ1808" s="55"/>
      <c r="AR1808" s="55"/>
    </row>
    <row r="1809" spans="1:45" x14ac:dyDescent="0.3">
      <c r="B1809" s="54" t="s">
        <v>175</v>
      </c>
      <c r="C1809" s="54">
        <f>C1802</f>
        <v>0</v>
      </c>
      <c r="D1809" s="56" t="e">
        <f t="shared" ca="1" si="3111"/>
        <v>#N/A</v>
      </c>
      <c r="E1809" s="52" t="e">
        <f t="shared" ref="E1809:W1809" si="3120">E1802</f>
        <v>#N/A</v>
      </c>
      <c r="F1809" s="52" t="e">
        <f t="shared" si="3120"/>
        <v>#N/A</v>
      </c>
      <c r="G1809" s="52" t="e">
        <f t="shared" si="3120"/>
        <v>#N/A</v>
      </c>
      <c r="H1809" s="52" t="e">
        <f t="shared" si="3120"/>
        <v>#N/A</v>
      </c>
      <c r="I1809" s="52" t="e">
        <f t="shared" si="3120"/>
        <v>#N/A</v>
      </c>
      <c r="J1809" s="52" t="e">
        <f t="shared" si="3120"/>
        <v>#N/A</v>
      </c>
      <c r="K1809" s="52" t="e">
        <f t="shared" si="3120"/>
        <v>#N/A</v>
      </c>
      <c r="L1809" s="52" t="e">
        <f t="shared" si="3120"/>
        <v>#N/A</v>
      </c>
      <c r="M1809" s="52" t="e">
        <f t="shared" si="3120"/>
        <v>#N/A</v>
      </c>
      <c r="N1809" s="52" t="e">
        <f t="shared" si="3120"/>
        <v>#N/A</v>
      </c>
      <c r="O1809" s="52" t="e">
        <f t="shared" si="3120"/>
        <v>#N/A</v>
      </c>
      <c r="P1809" s="52" t="e">
        <f t="shared" si="3120"/>
        <v>#N/A</v>
      </c>
      <c r="Q1809" s="52" t="e">
        <f t="shared" si="3120"/>
        <v>#N/A</v>
      </c>
      <c r="R1809" s="52" t="e">
        <f t="shared" si="3120"/>
        <v>#N/A</v>
      </c>
      <c r="S1809" s="52" t="e">
        <f t="shared" si="3120"/>
        <v>#N/A</v>
      </c>
      <c r="T1809" s="52" t="e">
        <f t="shared" si="3120"/>
        <v>#N/A</v>
      </c>
      <c r="U1809" s="52" t="e">
        <f t="shared" si="3120"/>
        <v>#N/A</v>
      </c>
      <c r="V1809" s="52" t="e">
        <f t="shared" si="3120"/>
        <v>#N/A</v>
      </c>
      <c r="W1809" s="52" t="e">
        <f t="shared" si="3120"/>
        <v>#N/A</v>
      </c>
      <c r="X1809" s="55" t="e">
        <f t="shared" si="3113"/>
        <v>#N/A</v>
      </c>
      <c r="Y1809" s="55" t="e">
        <f t="shared" si="3114"/>
        <v>#N/A</v>
      </c>
      <c r="Z1809" s="55" t="e">
        <f t="shared" ref="Z1809" si="3121">Z1808</f>
        <v>#N/A</v>
      </c>
      <c r="AA1809" s="55" t="e">
        <f t="shared" si="3116"/>
        <v>#N/A</v>
      </c>
      <c r="AB1809" s="336" t="e">
        <f t="shared" si="3117"/>
        <v>#N/A</v>
      </c>
      <c r="AC1809" s="223" t="e">
        <f ca="1">INDEX(FGA_COEFFS,1,1)+Z1809*INDEX(FGA_COEFFS,1,2)+Y1809*INDEX(FGA_COEFFS,1,3)+R1809*INDEX(FGA_COEFFS,1,4)+Q1808*INDEX(FGA_COEFFS,1,5)+S1809*INDEX(FGA_COEFFS,1,6)+T1808*INDEX(FGA_COEFFS,1,7)+M1808*INDEX(FGA_COEFFS,1,8)+Y1812*Y1814</f>
        <v>#N/A</v>
      </c>
      <c r="AD1809" s="223" t="e">
        <f ca="1">INDEX(THREEPTA_COEFFS,1,1)+AC1809*INDEX(THREEPTA_COEFFS,1,2)+J1809*INDEX(THREEPTA_COEFFS,1,3)+AA1809*INDEX(THREEPTA_COEFFS,1,4)+K1809*INDEX(THREEPTA_COEFFS,1,5)+L1808*INDEX(THREEPTA_COEFFS,1,6)+Z1812*Z1814</f>
        <v>#N/A</v>
      </c>
      <c r="AE1809" s="223" t="e">
        <f ca="1">INDEX(THREEPTPCT_COEFFS,1,1)+K1809*INDEX(THREEPTPCT_COEFFS,1,2)+L1808*INDEX(THREEPTPCT_COEFFS,1,3)+AA1812*AA1814</f>
        <v>#N/A</v>
      </c>
      <c r="AF1809" s="55" t="e">
        <f t="shared" ca="1" si="3118"/>
        <v>#N/A</v>
      </c>
      <c r="AG1809" s="223" t="e">
        <f ca="1">INDEX(TWOPTPCT_COEFFS,1,1)+AB1809*INDEX(TWOPTPCT_COEFFS,1,2)+I1808*INDEX(TWOPTPCT_COEFFS,1,3)+G1808*INDEX(TWOPTPCT_COEFFS,1,4)+L1808*INDEX(TWOPTPCT_COEFFS,1,5)+AB1812*AB1814</f>
        <v>#N/A</v>
      </c>
      <c r="AH1809" s="223" t="e">
        <f ca="1">INDEX(FTA_COEFFS,1,1)+O1809*INDEX(FTA_COEFFS,1,2)+N1808*INDEX(FTA_COEFFS,1,3)+(Q1809+R1809)*INDEX(FTA_COEFFS,1,4)+(Q1808+R1808)*INDEX(FTA_COEFFS,1,5)+M1808*INDEX(FTA_COEFFS,1,6)+AC1812*AC1814</f>
        <v>#N/A</v>
      </c>
      <c r="AI1809" s="223" t="e">
        <f ca="1">INDEX(FTPCT_COEFFS,1,1)+P1809*INDEX(FTPCT_COEFFS,1,2)+F1809*INDEX(FTPCT_COEFFS,1,3)+G1808*INDEX(FTPCT_COEFFS,1,4)+AD1812*AD1814</f>
        <v>#N/A</v>
      </c>
      <c r="AJ1809" s="338" t="e">
        <f t="shared" ca="1" si="3119"/>
        <v>#N/A</v>
      </c>
      <c r="AK1809" s="55"/>
      <c r="AL1809" s="55"/>
      <c r="AM1809" s="55"/>
      <c r="AN1809" s="55"/>
      <c r="AO1809" s="55"/>
      <c r="AP1809" s="55"/>
      <c r="AQ1809" s="55"/>
      <c r="AR1809" s="55"/>
    </row>
    <row r="1810" spans="1:45" x14ac:dyDescent="0.3">
      <c r="A1810" s="54" t="e">
        <f ca="1">IF(D1808&gt;(D1809+(AVERAGE(V1808,W1808)-AVERAGE(V1809,W1809))/2)+2.5,C1808,IF(D1809&gt;(D1808+(AVERAGE(V1809,W1809)-AVERAGE(V1808,W1808))/2)+2.5,C1809,"Close"))</f>
        <v>#N/A</v>
      </c>
      <c r="B1810" s="64" t="e">
        <f ca="1">IF(D1809&gt;D1808,C1809,C1808)</f>
        <v>#N/A</v>
      </c>
      <c r="D1810" s="56"/>
      <c r="X1810" s="55"/>
      <c r="Y1810" s="55"/>
      <c r="Z1810" s="55"/>
      <c r="AA1810" s="55"/>
      <c r="AB1810" s="55"/>
      <c r="AC1810" s="337"/>
      <c r="AD1810" s="337"/>
      <c r="AE1810" s="337"/>
      <c r="AF1810" s="337"/>
      <c r="AG1810" s="337"/>
      <c r="AH1810" s="337"/>
      <c r="AI1810" s="337"/>
      <c r="AJ1810" s="337"/>
      <c r="AK1810" s="337"/>
      <c r="AL1810" s="337"/>
      <c r="AM1810" s="55"/>
      <c r="AN1810" s="55"/>
      <c r="AO1810" s="55"/>
      <c r="AP1810" s="55"/>
      <c r="AQ1810" s="55"/>
      <c r="AR1810" s="55"/>
      <c r="AS1810" s="55"/>
    </row>
    <row r="1811" spans="1:45" x14ac:dyDescent="0.3">
      <c r="X1811" s="54" t="s">
        <v>1305</v>
      </c>
      <c r="Y1811" s="54" t="s">
        <v>128</v>
      </c>
      <c r="Z1811" s="54" t="s">
        <v>157</v>
      </c>
      <c r="AA1811" s="54" t="s">
        <v>151</v>
      </c>
      <c r="AB1811" s="54" t="s">
        <v>1327</v>
      </c>
      <c r="AC1811" s="54" t="s">
        <v>129</v>
      </c>
      <c r="AD1811" s="54" t="s">
        <v>116</v>
      </c>
      <c r="AE1811" s="54"/>
      <c r="AF1811" s="54"/>
      <c r="AG1811" s="54"/>
      <c r="AH1811" s="54"/>
      <c r="AI1811" s="54"/>
      <c r="AJ1811" s="54"/>
      <c r="AK1811" s="54"/>
      <c r="AL1811" s="54"/>
      <c r="AM1811" s="54"/>
      <c r="AN1811" s="54"/>
      <c r="AO1811" s="54"/>
      <c r="AP1811" s="54"/>
      <c r="AQ1811" s="54"/>
      <c r="AR1811" s="54"/>
      <c r="AS1811" s="54"/>
    </row>
    <row r="1812" spans="1:45" x14ac:dyDescent="0.3">
      <c r="X1812" s="54"/>
      <c r="Y1812" s="54">
        <f t="shared" ref="Y1812:AD1812" si="3122">Y1805</f>
        <v>6.4436999999999998</v>
      </c>
      <c r="Z1812" s="54">
        <f t="shared" si="3122"/>
        <v>4.9371</v>
      </c>
      <c r="AA1812" s="54">
        <f t="shared" si="3122"/>
        <v>11.350300000000001</v>
      </c>
      <c r="AB1812" s="54">
        <f t="shared" si="3122"/>
        <v>7.1900000000000006E-2</v>
      </c>
      <c r="AC1812" s="54">
        <f t="shared" si="3122"/>
        <v>6.2766000000000002</v>
      </c>
      <c r="AD1812" s="54">
        <f t="shared" si="3122"/>
        <v>11.042999999999999</v>
      </c>
      <c r="AE1812" s="54"/>
      <c r="AF1812" s="336"/>
      <c r="AG1812" s="336"/>
      <c r="AH1812" s="336"/>
      <c r="AI1812" s="54"/>
      <c r="AJ1812" s="54"/>
      <c r="AK1812" s="54"/>
      <c r="AL1812" s="54"/>
      <c r="AM1812" s="54"/>
      <c r="AN1812" s="54"/>
      <c r="AO1812" s="54"/>
      <c r="AP1812" s="54"/>
      <c r="AQ1812" s="54"/>
      <c r="AR1812" s="54"/>
      <c r="AS1812" s="54"/>
    </row>
    <row r="1813" spans="1:45" x14ac:dyDescent="0.3">
      <c r="D1813" s="56"/>
      <c r="X1813" s="336"/>
      <c r="Y1813" s="336">
        <f t="shared" ca="1" si="3110"/>
        <v>0.1324765662389592</v>
      </c>
      <c r="Z1813" s="336">
        <f t="shared" ca="1" si="3110"/>
        <v>1.6869790584020584E-2</v>
      </c>
      <c r="AA1813" s="336">
        <f t="shared" ca="1" si="3110"/>
        <v>-0.45379545828541812</v>
      </c>
      <c r="AB1813" s="336">
        <f t="shared" ca="1" si="3110"/>
        <v>-0.23952171233410069</v>
      </c>
      <c r="AC1813" s="336">
        <f t="shared" ca="1" si="3110"/>
        <v>0.39574055085546289</v>
      </c>
      <c r="AD1813" s="336">
        <f t="shared" ca="1" si="3110"/>
        <v>1.3918825655516522</v>
      </c>
      <c r="AE1813" s="336"/>
      <c r="AF1813" s="336"/>
      <c r="AG1813" s="336"/>
      <c r="AH1813" s="336"/>
      <c r="AI1813" s="54"/>
      <c r="AJ1813" s="54"/>
      <c r="AK1813" s="54"/>
      <c r="AL1813" s="336"/>
      <c r="AM1813" s="336"/>
      <c r="AN1813" s="336"/>
      <c r="AO1813" s="336"/>
      <c r="AP1813" s="54"/>
      <c r="AQ1813" s="336"/>
      <c r="AR1813" s="336"/>
      <c r="AS1813" s="336"/>
    </row>
    <row r="1814" spans="1:45" x14ac:dyDescent="0.3">
      <c r="C1814" s="54"/>
      <c r="D1814" s="56"/>
      <c r="Y1814" s="336">
        <f t="shared" ca="1" si="3110"/>
        <v>2.1208530811995165E-2</v>
      </c>
      <c r="Z1814" s="336">
        <f t="shared" ca="1" si="3110"/>
        <v>-0.56380647130834283</v>
      </c>
      <c r="AA1814" s="336">
        <f t="shared" ca="1" si="3110"/>
        <v>3.1599511216207278E-2</v>
      </c>
      <c r="AB1814" s="336">
        <f t="shared" ca="1" si="3110"/>
        <v>-1.0915144552991216</v>
      </c>
      <c r="AC1814" s="336">
        <f t="shared" ca="1" si="3110"/>
        <v>-0.92279648043923501</v>
      </c>
      <c r="AD1814" s="336">
        <f t="shared" ca="1" si="3110"/>
        <v>0.21204163383814484</v>
      </c>
      <c r="AE1814" s="55"/>
      <c r="AF1814" s="55"/>
      <c r="AG1814" s="55"/>
      <c r="AH1814" s="55"/>
      <c r="AI1814" s="55"/>
      <c r="AJ1814" s="55"/>
      <c r="AK1814" s="55"/>
      <c r="AL1814" s="55"/>
      <c r="AM1814" s="55"/>
      <c r="AN1814" s="55"/>
      <c r="AO1814" s="55"/>
      <c r="AP1814" s="55"/>
      <c r="AQ1814" s="55"/>
      <c r="AR1814" s="55"/>
      <c r="AS1814" s="55"/>
    </row>
    <row r="1815" spans="1:45" x14ac:dyDescent="0.3">
      <c r="B1815" s="54" t="s">
        <v>172</v>
      </c>
      <c r="C1815" s="53">
        <f>C1808</f>
        <v>0</v>
      </c>
      <c r="D1815" s="56" t="e">
        <f t="shared" ref="D1815:D1816" ca="1" si="3123">AJ1815</f>
        <v>#N/A</v>
      </c>
      <c r="E1815" s="52" t="e">
        <f t="shared" ref="E1815:W1815" si="3124">E1808</f>
        <v>#N/A</v>
      </c>
      <c r="F1815" s="52" t="e">
        <f t="shared" si="3124"/>
        <v>#N/A</v>
      </c>
      <c r="G1815" s="52" t="e">
        <f t="shared" si="3124"/>
        <v>#N/A</v>
      </c>
      <c r="H1815" s="52" t="e">
        <f t="shared" si="3124"/>
        <v>#N/A</v>
      </c>
      <c r="I1815" s="52" t="e">
        <f t="shared" si="3124"/>
        <v>#N/A</v>
      </c>
      <c r="J1815" s="52" t="e">
        <f t="shared" si="3124"/>
        <v>#N/A</v>
      </c>
      <c r="K1815" s="52" t="e">
        <f t="shared" si="3124"/>
        <v>#N/A</v>
      </c>
      <c r="L1815" s="52" t="e">
        <f t="shared" si="3124"/>
        <v>#N/A</v>
      </c>
      <c r="M1815" s="52" t="e">
        <f t="shared" si="3124"/>
        <v>#N/A</v>
      </c>
      <c r="N1815" s="52" t="e">
        <f t="shared" si="3124"/>
        <v>#N/A</v>
      </c>
      <c r="O1815" s="52" t="e">
        <f t="shared" si="3124"/>
        <v>#N/A</v>
      </c>
      <c r="P1815" s="52" t="e">
        <f t="shared" si="3124"/>
        <v>#N/A</v>
      </c>
      <c r="Q1815" s="52" t="e">
        <f t="shared" si="3124"/>
        <v>#N/A</v>
      </c>
      <c r="R1815" s="52" t="e">
        <f t="shared" si="3124"/>
        <v>#N/A</v>
      </c>
      <c r="S1815" s="52" t="e">
        <f t="shared" si="3124"/>
        <v>#N/A</v>
      </c>
      <c r="T1815" s="52" t="e">
        <f t="shared" si="3124"/>
        <v>#N/A</v>
      </c>
      <c r="U1815" s="52" t="e">
        <f t="shared" si="3124"/>
        <v>#N/A</v>
      </c>
      <c r="V1815" s="52" t="e">
        <f t="shared" si="3124"/>
        <v>#N/A</v>
      </c>
      <c r="W1815" s="52" t="e">
        <f t="shared" si="3124"/>
        <v>#N/A</v>
      </c>
      <c r="X1815" s="55" t="e">
        <f t="shared" ref="X1815:X1816" si="3125">(H1815-(O1815*P1815)/100-3*(J1815*K1815)/100)/2</f>
        <v>#N/A</v>
      </c>
      <c r="Y1815" s="55" t="e">
        <f t="shared" ref="Y1815:Y1816" si="3126">SUM(X1815,(J1815*K1815/100))/(F1815/100)</f>
        <v>#N/A</v>
      </c>
      <c r="Z1815" s="55" t="e">
        <f t="shared" ref="Z1815" si="3127">U1815*0.5+U1816*0.5</f>
        <v>#N/A</v>
      </c>
      <c r="AA1815" s="55" t="e">
        <f t="shared" ref="AA1815:AA1816" si="3128">J1815/Y1815</f>
        <v>#N/A</v>
      </c>
      <c r="AB1815" s="336" t="e">
        <f t="shared" ref="AB1815:AB1816" si="3129">X1815/(Y1815-J1815)</f>
        <v>#N/A</v>
      </c>
      <c r="AC1815" s="223" t="e">
        <f ca="1">INDEX(FGA_COEFFS,1,1)+Z1815*INDEX(FGA_COEFFS,1,2)+Y1815*INDEX(FGA_COEFFS,1,3)+R1815*INDEX(FGA_COEFFS,1,4)+Q1816*INDEX(FGA_COEFFS,1,5)+S1815*INDEX(FGA_COEFFS,1,6)+T1816*INDEX(FGA_COEFFS,1,7)+M1816*INDEX(FGA_COEFFS,1,8)+Y1819*Y1820</f>
        <v>#N/A</v>
      </c>
      <c r="AD1815" s="223" t="e">
        <f ca="1">INDEX(THREEPTA_COEFFS,1,1)+AC1815*INDEX(THREEPTA_COEFFS,1,2)+J1815*INDEX(THREEPTA_COEFFS,1,3)+AA1815*INDEX(THREEPTA_COEFFS,1,4)+K1815*INDEX(THREEPTA_COEFFS,1,5)+L1816*INDEX(THREEPTA_COEFFS,1,6)+Z1819*Z1820</f>
        <v>#N/A</v>
      </c>
      <c r="AE1815" s="223" t="e">
        <f ca="1">INDEX(THREEPTPCT_COEFFS,1,1)+K1815*INDEX(THREEPTPCT_COEFFS,1,2)+L1816*INDEX(THREEPTPCT_COEFFS,1,3)+AA1819*AA1820</f>
        <v>#N/A</v>
      </c>
      <c r="AF1815" s="55" t="e">
        <f t="shared" ref="AF1815:AF1816" ca="1" si="3130">AC1815-AD1815</f>
        <v>#N/A</v>
      </c>
      <c r="AG1815" s="223" t="e">
        <f ca="1">INDEX(TWOPTPCT_COEFFS,1,1)+AB1815*INDEX(TWOPTPCT_COEFFS,1,2)+I1816*INDEX(TWOPTPCT_COEFFS,1,3)+G1816*INDEX(TWOPTPCT_COEFFS,1,4)+L1816*INDEX(TWOPTPCT_COEFFS,1,5)+AB1819*AB1820</f>
        <v>#N/A</v>
      </c>
      <c r="AH1815" s="223" t="e">
        <f ca="1">INDEX(FTA_COEFFS,1,1)+O1815*INDEX(FTA_COEFFS,1,2)+N1816*INDEX(FTA_COEFFS,1,3)+(Q1815+R1815)*INDEX(FTA_COEFFS,1,4)+(Q1816+R1816)*INDEX(FTA_COEFFS,1,5)+M1816*INDEX(FTA_COEFFS,1,6)+AC1819*AC1820</f>
        <v>#N/A</v>
      </c>
      <c r="AI1815" s="223" t="e">
        <f ca="1">INDEX(FTPCT_COEFFS,1,1)+P1815*INDEX(FTPCT_COEFFS,1,2)+F1815*INDEX(FTPCT_COEFFS,1,3)+G1816*INDEX(FTPCT_COEFFS,1,4)+AD1819*AD1820</f>
        <v>#N/A</v>
      </c>
      <c r="AJ1815" s="338" t="e">
        <f t="shared" ref="AJ1815:AJ1816" ca="1" si="3131">AD1815*AE1815/100+AF1815*AG1815+AH1815*AI1815/100</f>
        <v>#N/A</v>
      </c>
      <c r="AK1815" s="55"/>
      <c r="AL1815" s="55"/>
      <c r="AM1815" s="55"/>
      <c r="AN1815" s="55"/>
      <c r="AO1815" s="55"/>
      <c r="AP1815" s="55"/>
      <c r="AQ1815" s="55"/>
      <c r="AR1815" s="55"/>
    </row>
    <row r="1816" spans="1:45" x14ac:dyDescent="0.3">
      <c r="B1816" s="54" t="s">
        <v>175</v>
      </c>
      <c r="C1816" s="54">
        <f>C1809</f>
        <v>0</v>
      </c>
      <c r="D1816" s="56" t="e">
        <f t="shared" ca="1" si="3123"/>
        <v>#N/A</v>
      </c>
      <c r="E1816" s="52" t="e">
        <f t="shared" ref="E1816:W1816" si="3132">E1809</f>
        <v>#N/A</v>
      </c>
      <c r="F1816" s="52" t="e">
        <f t="shared" si="3132"/>
        <v>#N/A</v>
      </c>
      <c r="G1816" s="52" t="e">
        <f t="shared" si="3132"/>
        <v>#N/A</v>
      </c>
      <c r="H1816" s="52" t="e">
        <f t="shared" si="3132"/>
        <v>#N/A</v>
      </c>
      <c r="I1816" s="52" t="e">
        <f t="shared" si="3132"/>
        <v>#N/A</v>
      </c>
      <c r="J1816" s="52" t="e">
        <f t="shared" si="3132"/>
        <v>#N/A</v>
      </c>
      <c r="K1816" s="52" t="e">
        <f t="shared" si="3132"/>
        <v>#N/A</v>
      </c>
      <c r="L1816" s="52" t="e">
        <f t="shared" si="3132"/>
        <v>#N/A</v>
      </c>
      <c r="M1816" s="52" t="e">
        <f t="shared" si="3132"/>
        <v>#N/A</v>
      </c>
      <c r="N1816" s="52" t="e">
        <f t="shared" si="3132"/>
        <v>#N/A</v>
      </c>
      <c r="O1816" s="52" t="e">
        <f t="shared" si="3132"/>
        <v>#N/A</v>
      </c>
      <c r="P1816" s="52" t="e">
        <f t="shared" si="3132"/>
        <v>#N/A</v>
      </c>
      <c r="Q1816" s="52" t="e">
        <f t="shared" si="3132"/>
        <v>#N/A</v>
      </c>
      <c r="R1816" s="52" t="e">
        <f t="shared" si="3132"/>
        <v>#N/A</v>
      </c>
      <c r="S1816" s="52" t="e">
        <f t="shared" si="3132"/>
        <v>#N/A</v>
      </c>
      <c r="T1816" s="52" t="e">
        <f t="shared" si="3132"/>
        <v>#N/A</v>
      </c>
      <c r="U1816" s="52" t="e">
        <f t="shared" si="3132"/>
        <v>#N/A</v>
      </c>
      <c r="V1816" s="52" t="e">
        <f t="shared" si="3132"/>
        <v>#N/A</v>
      </c>
      <c r="W1816" s="52" t="e">
        <f t="shared" si="3132"/>
        <v>#N/A</v>
      </c>
      <c r="X1816" s="55" t="e">
        <f t="shared" si="3125"/>
        <v>#N/A</v>
      </c>
      <c r="Y1816" s="55" t="e">
        <f t="shared" si="3126"/>
        <v>#N/A</v>
      </c>
      <c r="Z1816" s="55" t="e">
        <f t="shared" ref="Z1816" si="3133">Z1815</f>
        <v>#N/A</v>
      </c>
      <c r="AA1816" s="55" t="e">
        <f t="shared" si="3128"/>
        <v>#N/A</v>
      </c>
      <c r="AB1816" s="336" t="e">
        <f t="shared" si="3129"/>
        <v>#N/A</v>
      </c>
      <c r="AC1816" s="223" t="e">
        <f ca="1">INDEX(FGA_COEFFS,1,1)+Z1816*INDEX(FGA_COEFFS,1,2)+Y1816*INDEX(FGA_COEFFS,1,3)+R1816*INDEX(FGA_COEFFS,1,4)+Q1815*INDEX(FGA_COEFFS,1,5)+S1816*INDEX(FGA_COEFFS,1,6)+T1815*INDEX(FGA_COEFFS,1,7)+M1815*INDEX(FGA_COEFFS,1,8)+Y1819*Y1821</f>
        <v>#N/A</v>
      </c>
      <c r="AD1816" s="223" t="e">
        <f ca="1">INDEX(THREEPTA_COEFFS,1,1)+AC1816*INDEX(THREEPTA_COEFFS,1,2)+J1816*INDEX(THREEPTA_COEFFS,1,3)+AA1816*INDEX(THREEPTA_COEFFS,1,4)+K1816*INDEX(THREEPTA_COEFFS,1,5)+L1815*INDEX(THREEPTA_COEFFS,1,6)+Z1819*Z1821</f>
        <v>#N/A</v>
      </c>
      <c r="AE1816" s="223" t="e">
        <f ca="1">INDEX(THREEPTPCT_COEFFS,1,1)+K1816*INDEX(THREEPTPCT_COEFFS,1,2)+L1815*INDEX(THREEPTPCT_COEFFS,1,3)+AA1819*AA1821</f>
        <v>#N/A</v>
      </c>
      <c r="AF1816" s="55" t="e">
        <f t="shared" ca="1" si="3130"/>
        <v>#N/A</v>
      </c>
      <c r="AG1816" s="223" t="e">
        <f ca="1">INDEX(TWOPTPCT_COEFFS,1,1)+AB1816*INDEX(TWOPTPCT_COEFFS,1,2)+I1815*INDEX(TWOPTPCT_COEFFS,1,3)+G1815*INDEX(TWOPTPCT_COEFFS,1,4)+L1815*INDEX(TWOPTPCT_COEFFS,1,5)+AB1819*AB1821</f>
        <v>#N/A</v>
      </c>
      <c r="AH1816" s="223" t="e">
        <f ca="1">INDEX(FTA_COEFFS,1,1)+O1816*INDEX(FTA_COEFFS,1,2)+N1815*INDEX(FTA_COEFFS,1,3)+(Q1816+R1816)*INDEX(FTA_COEFFS,1,4)+(Q1815+R1815)*INDEX(FTA_COEFFS,1,5)+M1815*INDEX(FTA_COEFFS,1,6)+AC1819*AC1821</f>
        <v>#N/A</v>
      </c>
      <c r="AI1816" s="223" t="e">
        <f ca="1">INDEX(FTPCT_COEFFS,1,1)+P1816*INDEX(FTPCT_COEFFS,1,2)+F1816*INDEX(FTPCT_COEFFS,1,3)+G1815*INDEX(FTPCT_COEFFS,1,4)+AD1819*AD1821</f>
        <v>#N/A</v>
      </c>
      <c r="AJ1816" s="338" t="e">
        <f t="shared" ca="1" si="3131"/>
        <v>#N/A</v>
      </c>
      <c r="AK1816" s="55"/>
      <c r="AL1816" s="55"/>
      <c r="AM1816" s="55"/>
      <c r="AN1816" s="55"/>
      <c r="AO1816" s="55"/>
      <c r="AP1816" s="55"/>
      <c r="AQ1816" s="55"/>
      <c r="AR1816" s="55"/>
    </row>
    <row r="1817" spans="1:45" x14ac:dyDescent="0.3">
      <c r="A1817" s="54" t="e">
        <f ca="1">IF(D1815&gt;(D1816+(AVERAGE(V1815,W1815)-AVERAGE(V1816,W1816))/2)+2.5,C1815,IF(D1816&gt;(D1815+(AVERAGE(V1816,W1816)-AVERAGE(V1815,W1815))/2)+2.5,C1816,"Close"))</f>
        <v>#N/A</v>
      </c>
      <c r="B1817" s="64" t="e">
        <f ca="1">IF(D1816&gt;D1815,C1816,C1815)</f>
        <v>#N/A</v>
      </c>
      <c r="D1817" s="56"/>
      <c r="X1817" s="55"/>
      <c r="Y1817" s="55"/>
      <c r="Z1817" s="55"/>
      <c r="AA1817" s="55"/>
      <c r="AB1817" s="55"/>
      <c r="AC1817" s="337"/>
      <c r="AD1817" s="337"/>
      <c r="AE1817" s="337"/>
      <c r="AF1817" s="337"/>
      <c r="AG1817" s="337"/>
      <c r="AH1817" s="337"/>
      <c r="AI1817" s="337"/>
      <c r="AJ1817" s="337"/>
      <c r="AK1817" s="337"/>
      <c r="AL1817" s="337"/>
      <c r="AM1817" s="55"/>
      <c r="AN1817" s="55"/>
      <c r="AO1817" s="55"/>
      <c r="AP1817" s="55"/>
      <c r="AQ1817" s="55"/>
      <c r="AR1817" s="55"/>
      <c r="AS1817" s="55"/>
    </row>
    <row r="1818" spans="1:45" x14ac:dyDescent="0.3">
      <c r="X1818" s="54" t="s">
        <v>1305</v>
      </c>
      <c r="Y1818" s="54" t="s">
        <v>128</v>
      </c>
      <c r="Z1818" s="54" t="s">
        <v>157</v>
      </c>
      <c r="AA1818" s="54" t="s">
        <v>151</v>
      </c>
      <c r="AB1818" s="54" t="s">
        <v>1327</v>
      </c>
      <c r="AC1818" s="54" t="s">
        <v>129</v>
      </c>
      <c r="AD1818" s="54" t="s">
        <v>116</v>
      </c>
      <c r="AE1818" s="54"/>
      <c r="AF1818" s="54"/>
      <c r="AG1818" s="54"/>
      <c r="AH1818" s="54"/>
      <c r="AI1818" s="54"/>
      <c r="AJ1818" s="54"/>
      <c r="AK1818" s="54"/>
      <c r="AL1818" s="54"/>
      <c r="AM1818" s="54"/>
      <c r="AN1818" s="54"/>
      <c r="AO1818" s="54"/>
      <c r="AP1818" s="54"/>
      <c r="AQ1818" s="54"/>
      <c r="AR1818" s="54"/>
      <c r="AS1818" s="54"/>
    </row>
    <row r="1819" spans="1:45" x14ac:dyDescent="0.3">
      <c r="X1819" s="54"/>
      <c r="Y1819" s="54">
        <f t="shared" ref="Y1819:AD1819" si="3134">Y1812</f>
        <v>6.4436999999999998</v>
      </c>
      <c r="Z1819" s="54">
        <f t="shared" si="3134"/>
        <v>4.9371</v>
      </c>
      <c r="AA1819" s="54">
        <f t="shared" si="3134"/>
        <v>11.350300000000001</v>
      </c>
      <c r="AB1819" s="54">
        <f t="shared" si="3134"/>
        <v>7.1900000000000006E-2</v>
      </c>
      <c r="AC1819" s="54">
        <f t="shared" si="3134"/>
        <v>6.2766000000000002</v>
      </c>
      <c r="AD1819" s="54">
        <f t="shared" si="3134"/>
        <v>11.042999999999999</v>
      </c>
      <c r="AE1819" s="54"/>
      <c r="AF1819" s="336"/>
      <c r="AG1819" s="336"/>
      <c r="AH1819" s="336"/>
      <c r="AI1819" s="54"/>
      <c r="AJ1819" s="54"/>
      <c r="AK1819" s="54"/>
      <c r="AL1819" s="54"/>
      <c r="AM1819" s="54"/>
      <c r="AN1819" s="54"/>
      <c r="AO1819" s="54"/>
      <c r="AP1819" s="54"/>
      <c r="AQ1819" s="54"/>
      <c r="AR1819" s="54"/>
      <c r="AS1819" s="54"/>
    </row>
    <row r="1820" spans="1:45" x14ac:dyDescent="0.3">
      <c r="D1820" s="56"/>
      <c r="X1820" s="336"/>
      <c r="Y1820" s="336">
        <f t="shared" ca="1" si="3110"/>
        <v>0.5369240525288731</v>
      </c>
      <c r="Z1820" s="336">
        <f t="shared" ca="1" si="3110"/>
        <v>-0.28825252323284556</v>
      </c>
      <c r="AA1820" s="336">
        <f t="shared" ca="1" si="3110"/>
        <v>1.2702500948875168</v>
      </c>
      <c r="AB1820" s="336">
        <f t="shared" ca="1" si="3110"/>
        <v>-1.1932371293986197</v>
      </c>
      <c r="AC1820" s="336">
        <f t="shared" ca="1" si="3110"/>
        <v>-1.4358588154703447</v>
      </c>
      <c r="AD1820" s="336">
        <f t="shared" ca="1" si="3110"/>
        <v>6.4264942378235601E-2</v>
      </c>
      <c r="AE1820" s="336"/>
      <c r="AF1820" s="336"/>
      <c r="AG1820" s="336"/>
      <c r="AH1820" s="336"/>
      <c r="AI1820" s="54"/>
      <c r="AJ1820" s="54"/>
      <c r="AK1820" s="54"/>
      <c r="AL1820" s="336"/>
      <c r="AM1820" s="336"/>
      <c r="AN1820" s="336"/>
      <c r="AO1820" s="336"/>
      <c r="AP1820" s="54"/>
      <c r="AQ1820" s="336"/>
      <c r="AR1820" s="336"/>
      <c r="AS1820" s="336"/>
    </row>
    <row r="1821" spans="1:45" x14ac:dyDescent="0.3">
      <c r="C1821" s="54"/>
      <c r="D1821" s="56"/>
      <c r="Y1821" s="336">
        <f t="shared" ca="1" si="3110"/>
        <v>-4.7717757918389808E-2</v>
      </c>
      <c r="Z1821" s="336">
        <f t="shared" ca="1" si="3110"/>
        <v>0.17191278179563538</v>
      </c>
      <c r="AA1821" s="336">
        <f t="shared" ca="1" si="3110"/>
        <v>1.4936383534188503E-2</v>
      </c>
      <c r="AB1821" s="336">
        <f t="shared" ca="1" si="3110"/>
        <v>-1.3720661400376415</v>
      </c>
      <c r="AC1821" s="336">
        <f t="shared" ca="1" si="3110"/>
        <v>-0.31451287666747091</v>
      </c>
      <c r="AD1821" s="336">
        <f t="shared" ca="1" si="3110"/>
        <v>9.1324297415035418E-3</v>
      </c>
      <c r="AE1821" s="55"/>
      <c r="AF1821" s="55"/>
      <c r="AG1821" s="55"/>
      <c r="AH1821" s="55"/>
      <c r="AI1821" s="55"/>
      <c r="AJ1821" s="55"/>
      <c r="AK1821" s="55"/>
      <c r="AL1821" s="55"/>
      <c r="AM1821" s="55"/>
      <c r="AN1821" s="55"/>
      <c r="AO1821" s="55"/>
      <c r="AP1821" s="55"/>
      <c r="AQ1821" s="55"/>
      <c r="AR1821" s="55"/>
      <c r="AS1821" s="55"/>
    </row>
    <row r="1822" spans="1:45" x14ac:dyDescent="0.3">
      <c r="B1822" s="54" t="s">
        <v>172</v>
      </c>
      <c r="C1822" s="53">
        <f>C1815</f>
        <v>0</v>
      </c>
      <c r="D1822" s="56" t="e">
        <f t="shared" ref="D1822:D1823" ca="1" si="3135">AJ1822</f>
        <v>#N/A</v>
      </c>
      <c r="E1822" s="52" t="e">
        <f t="shared" ref="E1822:W1822" si="3136">E1815</f>
        <v>#N/A</v>
      </c>
      <c r="F1822" s="52" t="e">
        <f t="shared" si="3136"/>
        <v>#N/A</v>
      </c>
      <c r="G1822" s="52" t="e">
        <f t="shared" si="3136"/>
        <v>#N/A</v>
      </c>
      <c r="H1822" s="52" t="e">
        <f t="shared" si="3136"/>
        <v>#N/A</v>
      </c>
      <c r="I1822" s="52" t="e">
        <f t="shared" si="3136"/>
        <v>#N/A</v>
      </c>
      <c r="J1822" s="52" t="e">
        <f t="shared" si="3136"/>
        <v>#N/A</v>
      </c>
      <c r="K1822" s="52" t="e">
        <f t="shared" si="3136"/>
        <v>#N/A</v>
      </c>
      <c r="L1822" s="52" t="e">
        <f t="shared" si="3136"/>
        <v>#N/A</v>
      </c>
      <c r="M1822" s="52" t="e">
        <f t="shared" si="3136"/>
        <v>#N/A</v>
      </c>
      <c r="N1822" s="52" t="e">
        <f t="shared" si="3136"/>
        <v>#N/A</v>
      </c>
      <c r="O1822" s="52" t="e">
        <f t="shared" si="3136"/>
        <v>#N/A</v>
      </c>
      <c r="P1822" s="52" t="e">
        <f t="shared" si="3136"/>
        <v>#N/A</v>
      </c>
      <c r="Q1822" s="52" t="e">
        <f t="shared" si="3136"/>
        <v>#N/A</v>
      </c>
      <c r="R1822" s="52" t="e">
        <f t="shared" si="3136"/>
        <v>#N/A</v>
      </c>
      <c r="S1822" s="52" t="e">
        <f t="shared" si="3136"/>
        <v>#N/A</v>
      </c>
      <c r="T1822" s="52" t="e">
        <f t="shared" si="3136"/>
        <v>#N/A</v>
      </c>
      <c r="U1822" s="52" t="e">
        <f t="shared" si="3136"/>
        <v>#N/A</v>
      </c>
      <c r="V1822" s="52" t="e">
        <f t="shared" si="3136"/>
        <v>#N/A</v>
      </c>
      <c r="W1822" s="52" t="e">
        <f t="shared" si="3136"/>
        <v>#N/A</v>
      </c>
      <c r="X1822" s="55" t="e">
        <f t="shared" ref="X1822:X1823" si="3137">(H1822-(O1822*P1822)/100-3*(J1822*K1822)/100)/2</f>
        <v>#N/A</v>
      </c>
      <c r="Y1822" s="55" t="e">
        <f t="shared" ref="Y1822:Y1823" si="3138">SUM(X1822,(J1822*K1822/100))/(F1822/100)</f>
        <v>#N/A</v>
      </c>
      <c r="Z1822" s="55" t="e">
        <f t="shared" ref="Z1822" si="3139">U1822*0.5+U1823*0.5</f>
        <v>#N/A</v>
      </c>
      <c r="AA1822" s="55" t="e">
        <f t="shared" ref="AA1822:AA1823" si="3140">J1822/Y1822</f>
        <v>#N/A</v>
      </c>
      <c r="AB1822" s="336" t="e">
        <f t="shared" ref="AB1822:AB1823" si="3141">X1822/(Y1822-J1822)</f>
        <v>#N/A</v>
      </c>
      <c r="AC1822" s="223" t="e">
        <f ca="1">INDEX(FGA_COEFFS,1,1)+Z1822*INDEX(FGA_COEFFS,1,2)+Y1822*INDEX(FGA_COEFFS,1,3)+R1822*INDEX(FGA_COEFFS,1,4)+Q1823*INDEX(FGA_COEFFS,1,5)+S1822*INDEX(FGA_COEFFS,1,6)+T1823*INDEX(FGA_COEFFS,1,7)+M1823*INDEX(FGA_COEFFS,1,8)+Y1826*Y1827</f>
        <v>#N/A</v>
      </c>
      <c r="AD1822" s="223" t="e">
        <f ca="1">INDEX(THREEPTA_COEFFS,1,1)+AC1822*INDEX(THREEPTA_COEFFS,1,2)+J1822*INDEX(THREEPTA_COEFFS,1,3)+AA1822*INDEX(THREEPTA_COEFFS,1,4)+K1822*INDEX(THREEPTA_COEFFS,1,5)+L1823*INDEX(THREEPTA_COEFFS,1,6)+Z1826*Z1827</f>
        <v>#N/A</v>
      </c>
      <c r="AE1822" s="223" t="e">
        <f ca="1">INDEX(THREEPTPCT_COEFFS,1,1)+K1822*INDEX(THREEPTPCT_COEFFS,1,2)+L1823*INDEX(THREEPTPCT_COEFFS,1,3)+AA1826*AA1827</f>
        <v>#N/A</v>
      </c>
      <c r="AF1822" s="55" t="e">
        <f t="shared" ref="AF1822:AF1823" ca="1" si="3142">AC1822-AD1822</f>
        <v>#N/A</v>
      </c>
      <c r="AG1822" s="223" t="e">
        <f ca="1">INDEX(TWOPTPCT_COEFFS,1,1)+AB1822*INDEX(TWOPTPCT_COEFFS,1,2)+I1823*INDEX(TWOPTPCT_COEFFS,1,3)+G1823*INDEX(TWOPTPCT_COEFFS,1,4)+L1823*INDEX(TWOPTPCT_COEFFS,1,5)+AB1826*AB1827</f>
        <v>#N/A</v>
      </c>
      <c r="AH1822" s="223" t="e">
        <f ca="1">INDEX(FTA_COEFFS,1,1)+O1822*INDEX(FTA_COEFFS,1,2)+N1823*INDEX(FTA_COEFFS,1,3)+(Q1822+R1822)*INDEX(FTA_COEFFS,1,4)+(Q1823+R1823)*INDEX(FTA_COEFFS,1,5)+M1823*INDEX(FTA_COEFFS,1,6)+AC1826*AC1827</f>
        <v>#N/A</v>
      </c>
      <c r="AI1822" s="223" t="e">
        <f ca="1">INDEX(FTPCT_COEFFS,1,1)+P1822*INDEX(FTPCT_COEFFS,1,2)+F1822*INDEX(FTPCT_COEFFS,1,3)+G1823*INDEX(FTPCT_COEFFS,1,4)+AD1826*AD1827</f>
        <v>#N/A</v>
      </c>
      <c r="AJ1822" s="338" t="e">
        <f t="shared" ref="AJ1822:AJ1823" ca="1" si="3143">AD1822*AE1822/100+AF1822*AG1822+AH1822*AI1822/100</f>
        <v>#N/A</v>
      </c>
      <c r="AK1822" s="55"/>
      <c r="AL1822" s="55"/>
      <c r="AM1822" s="55"/>
      <c r="AN1822" s="55"/>
      <c r="AO1822" s="55"/>
      <c r="AP1822" s="55"/>
      <c r="AQ1822" s="55"/>
      <c r="AR1822" s="55"/>
    </row>
    <row r="1823" spans="1:45" x14ac:dyDescent="0.3">
      <c r="B1823" s="54" t="s">
        <v>175</v>
      </c>
      <c r="C1823" s="54">
        <f>C1816</f>
        <v>0</v>
      </c>
      <c r="D1823" s="56" t="e">
        <f t="shared" ca="1" si="3135"/>
        <v>#N/A</v>
      </c>
      <c r="E1823" s="52" t="e">
        <f t="shared" ref="E1823:W1823" si="3144">E1816</f>
        <v>#N/A</v>
      </c>
      <c r="F1823" s="52" t="e">
        <f t="shared" si="3144"/>
        <v>#N/A</v>
      </c>
      <c r="G1823" s="52" t="e">
        <f t="shared" si="3144"/>
        <v>#N/A</v>
      </c>
      <c r="H1823" s="52" t="e">
        <f t="shared" si="3144"/>
        <v>#N/A</v>
      </c>
      <c r="I1823" s="52" t="e">
        <f t="shared" si="3144"/>
        <v>#N/A</v>
      </c>
      <c r="J1823" s="52" t="e">
        <f t="shared" si="3144"/>
        <v>#N/A</v>
      </c>
      <c r="K1823" s="52" t="e">
        <f t="shared" si="3144"/>
        <v>#N/A</v>
      </c>
      <c r="L1823" s="52" t="e">
        <f t="shared" si="3144"/>
        <v>#N/A</v>
      </c>
      <c r="M1823" s="52" t="e">
        <f t="shared" si="3144"/>
        <v>#N/A</v>
      </c>
      <c r="N1823" s="52" t="e">
        <f t="shared" si="3144"/>
        <v>#N/A</v>
      </c>
      <c r="O1823" s="52" t="e">
        <f t="shared" si="3144"/>
        <v>#N/A</v>
      </c>
      <c r="P1823" s="52" t="e">
        <f t="shared" si="3144"/>
        <v>#N/A</v>
      </c>
      <c r="Q1823" s="52" t="e">
        <f t="shared" si="3144"/>
        <v>#N/A</v>
      </c>
      <c r="R1823" s="52" t="e">
        <f t="shared" si="3144"/>
        <v>#N/A</v>
      </c>
      <c r="S1823" s="52" t="e">
        <f t="shared" si="3144"/>
        <v>#N/A</v>
      </c>
      <c r="T1823" s="52" t="e">
        <f t="shared" si="3144"/>
        <v>#N/A</v>
      </c>
      <c r="U1823" s="52" t="e">
        <f t="shared" si="3144"/>
        <v>#N/A</v>
      </c>
      <c r="V1823" s="52" t="e">
        <f t="shared" si="3144"/>
        <v>#N/A</v>
      </c>
      <c r="W1823" s="52" t="e">
        <f t="shared" si="3144"/>
        <v>#N/A</v>
      </c>
      <c r="X1823" s="55" t="e">
        <f t="shared" si="3137"/>
        <v>#N/A</v>
      </c>
      <c r="Y1823" s="55" t="e">
        <f t="shared" si="3138"/>
        <v>#N/A</v>
      </c>
      <c r="Z1823" s="55" t="e">
        <f t="shared" ref="Z1823" si="3145">Z1822</f>
        <v>#N/A</v>
      </c>
      <c r="AA1823" s="55" t="e">
        <f t="shared" si="3140"/>
        <v>#N/A</v>
      </c>
      <c r="AB1823" s="336" t="e">
        <f t="shared" si="3141"/>
        <v>#N/A</v>
      </c>
      <c r="AC1823" s="223" t="e">
        <f ca="1">INDEX(FGA_COEFFS,1,1)+Z1823*INDEX(FGA_COEFFS,1,2)+Y1823*INDEX(FGA_COEFFS,1,3)+R1823*INDEX(FGA_COEFFS,1,4)+Q1822*INDEX(FGA_COEFFS,1,5)+S1823*INDEX(FGA_COEFFS,1,6)+T1822*INDEX(FGA_COEFFS,1,7)+M1822*INDEX(FGA_COEFFS,1,8)+Y1826*Y1828</f>
        <v>#N/A</v>
      </c>
      <c r="AD1823" s="223" t="e">
        <f ca="1">INDEX(THREEPTA_COEFFS,1,1)+AC1823*INDEX(THREEPTA_COEFFS,1,2)+J1823*INDEX(THREEPTA_COEFFS,1,3)+AA1823*INDEX(THREEPTA_COEFFS,1,4)+K1823*INDEX(THREEPTA_COEFFS,1,5)+L1822*INDEX(THREEPTA_COEFFS,1,6)+Z1826*Z1828</f>
        <v>#N/A</v>
      </c>
      <c r="AE1823" s="223" t="e">
        <f ca="1">INDEX(THREEPTPCT_COEFFS,1,1)+K1823*INDEX(THREEPTPCT_COEFFS,1,2)+L1822*INDEX(THREEPTPCT_COEFFS,1,3)+AA1826*AA1828</f>
        <v>#N/A</v>
      </c>
      <c r="AF1823" s="55" t="e">
        <f t="shared" ca="1" si="3142"/>
        <v>#N/A</v>
      </c>
      <c r="AG1823" s="223" t="e">
        <f ca="1">INDEX(TWOPTPCT_COEFFS,1,1)+AB1823*INDEX(TWOPTPCT_COEFFS,1,2)+I1822*INDEX(TWOPTPCT_COEFFS,1,3)+G1822*INDEX(TWOPTPCT_COEFFS,1,4)+L1822*INDEX(TWOPTPCT_COEFFS,1,5)+AB1826*AB1828</f>
        <v>#N/A</v>
      </c>
      <c r="AH1823" s="223" t="e">
        <f ca="1">INDEX(FTA_COEFFS,1,1)+O1823*INDEX(FTA_COEFFS,1,2)+N1822*INDEX(FTA_COEFFS,1,3)+(Q1823+R1823)*INDEX(FTA_COEFFS,1,4)+(Q1822+R1822)*INDEX(FTA_COEFFS,1,5)+M1822*INDEX(FTA_COEFFS,1,6)+AC1826*AC1828</f>
        <v>#N/A</v>
      </c>
      <c r="AI1823" s="223" t="e">
        <f ca="1">INDEX(FTPCT_COEFFS,1,1)+P1823*INDEX(FTPCT_COEFFS,1,2)+F1823*INDEX(FTPCT_COEFFS,1,3)+G1822*INDEX(FTPCT_COEFFS,1,4)+AD1826*AD1828</f>
        <v>#N/A</v>
      </c>
      <c r="AJ1823" s="338" t="e">
        <f t="shared" ca="1" si="3143"/>
        <v>#N/A</v>
      </c>
      <c r="AK1823" s="55"/>
      <c r="AL1823" s="55"/>
      <c r="AM1823" s="55"/>
      <c r="AN1823" s="55"/>
      <c r="AO1823" s="55"/>
      <c r="AP1823" s="55"/>
      <c r="AQ1823" s="55"/>
      <c r="AR1823" s="55"/>
    </row>
    <row r="1824" spans="1:45" x14ac:dyDescent="0.3">
      <c r="A1824" s="54" t="e">
        <f ca="1">IF(D1822&gt;(D1823+(AVERAGE(V1822,W1822)-AVERAGE(V1823,W1823))/2)+2.5,C1822,IF(D1823&gt;(D1822+(AVERAGE(V1823,W1823)-AVERAGE(V1822,W1822))/2)+2.5,C1823,"Close"))</f>
        <v>#N/A</v>
      </c>
      <c r="B1824" s="64" t="e">
        <f ca="1">IF(D1823&gt;D1822,C1823,C1822)</f>
        <v>#N/A</v>
      </c>
      <c r="D1824" s="56"/>
      <c r="X1824" s="55"/>
      <c r="Y1824" s="55"/>
      <c r="Z1824" s="55"/>
      <c r="AA1824" s="55"/>
      <c r="AB1824" s="55"/>
      <c r="AC1824" s="337"/>
      <c r="AD1824" s="337"/>
      <c r="AE1824" s="337"/>
      <c r="AF1824" s="337"/>
      <c r="AG1824" s="337"/>
      <c r="AH1824" s="337"/>
      <c r="AI1824" s="337"/>
      <c r="AJ1824" s="337"/>
      <c r="AK1824" s="337"/>
      <c r="AL1824" s="337"/>
      <c r="AM1824" s="55"/>
      <c r="AN1824" s="55"/>
      <c r="AO1824" s="55"/>
      <c r="AP1824" s="55"/>
      <c r="AQ1824" s="55"/>
      <c r="AR1824" s="55"/>
      <c r="AS1824" s="55"/>
    </row>
    <row r="1825" spans="1:45" x14ac:dyDescent="0.3">
      <c r="X1825" s="54" t="s">
        <v>1305</v>
      </c>
      <c r="Y1825" s="54" t="s">
        <v>128</v>
      </c>
      <c r="Z1825" s="54" t="s">
        <v>157</v>
      </c>
      <c r="AA1825" s="54" t="s">
        <v>151</v>
      </c>
      <c r="AB1825" s="54" t="s">
        <v>1327</v>
      </c>
      <c r="AC1825" s="54" t="s">
        <v>129</v>
      </c>
      <c r="AD1825" s="54" t="s">
        <v>116</v>
      </c>
      <c r="AE1825" s="54"/>
      <c r="AF1825" s="54"/>
      <c r="AG1825" s="54"/>
      <c r="AH1825" s="54"/>
      <c r="AI1825" s="54"/>
      <c r="AJ1825" s="54"/>
      <c r="AK1825" s="54"/>
      <c r="AL1825" s="54"/>
      <c r="AM1825" s="54"/>
      <c r="AN1825" s="54"/>
      <c r="AO1825" s="54"/>
      <c r="AP1825" s="54"/>
      <c r="AQ1825" s="54"/>
      <c r="AR1825" s="54"/>
      <c r="AS1825" s="54"/>
    </row>
    <row r="1826" spans="1:45" x14ac:dyDescent="0.3">
      <c r="X1826" s="54"/>
      <c r="Y1826" s="54">
        <f t="shared" ref="Y1826:AD1826" si="3146">Y1819</f>
        <v>6.4436999999999998</v>
      </c>
      <c r="Z1826" s="54">
        <f t="shared" si="3146"/>
        <v>4.9371</v>
      </c>
      <c r="AA1826" s="54">
        <f t="shared" si="3146"/>
        <v>11.350300000000001</v>
      </c>
      <c r="AB1826" s="54">
        <f t="shared" si="3146"/>
        <v>7.1900000000000006E-2</v>
      </c>
      <c r="AC1826" s="54">
        <f t="shared" si="3146"/>
        <v>6.2766000000000002</v>
      </c>
      <c r="AD1826" s="54">
        <f t="shared" si="3146"/>
        <v>11.042999999999999</v>
      </c>
      <c r="AE1826" s="54"/>
      <c r="AF1826" s="336"/>
      <c r="AG1826" s="336"/>
      <c r="AH1826" s="336"/>
      <c r="AI1826" s="54"/>
      <c r="AJ1826" s="54"/>
      <c r="AK1826" s="54"/>
      <c r="AL1826" s="54"/>
      <c r="AM1826" s="54"/>
      <c r="AN1826" s="54"/>
      <c r="AO1826" s="54"/>
      <c r="AP1826" s="54"/>
      <c r="AQ1826" s="54"/>
      <c r="AR1826" s="54"/>
      <c r="AS1826" s="54"/>
    </row>
    <row r="1827" spans="1:45" x14ac:dyDescent="0.3">
      <c r="D1827" s="56"/>
      <c r="X1827" s="336"/>
      <c r="Y1827" s="336">
        <f t="shared" ca="1" si="3110"/>
        <v>-0.28680547227293229</v>
      </c>
      <c r="Z1827" s="336">
        <f t="shared" ca="1" si="3110"/>
        <v>3.8104689056724553E-2</v>
      </c>
      <c r="AA1827" s="336">
        <f t="shared" ca="1" si="3110"/>
        <v>1.2811866258948283</v>
      </c>
      <c r="AB1827" s="336">
        <f t="shared" ca="1" si="3110"/>
        <v>3.6902260758496412E-3</v>
      </c>
      <c r="AC1827" s="336">
        <f t="shared" ca="1" si="3110"/>
        <v>-8.9476376725299517E-8</v>
      </c>
      <c r="AD1827" s="336">
        <f t="shared" ca="1" si="3110"/>
        <v>-0.50853361275814302</v>
      </c>
      <c r="AE1827" s="336"/>
      <c r="AF1827" s="336"/>
      <c r="AG1827" s="336"/>
      <c r="AH1827" s="336"/>
      <c r="AI1827" s="54"/>
      <c r="AJ1827" s="54"/>
      <c r="AK1827" s="54"/>
      <c r="AL1827" s="336"/>
      <c r="AM1827" s="336"/>
      <c r="AN1827" s="336"/>
      <c r="AO1827" s="336"/>
      <c r="AP1827" s="54"/>
      <c r="AQ1827" s="336"/>
      <c r="AR1827" s="336"/>
      <c r="AS1827" s="336"/>
    </row>
    <row r="1828" spans="1:45" x14ac:dyDescent="0.3">
      <c r="C1828" s="54"/>
      <c r="D1828" s="56"/>
      <c r="Y1828" s="336">
        <f t="shared" ca="1" si="3110"/>
        <v>-1.1807952873814382</v>
      </c>
      <c r="Z1828" s="336">
        <f t="shared" ca="1" si="3110"/>
        <v>-0.63623978359298472</v>
      </c>
      <c r="AA1828" s="336">
        <f t="shared" ca="1" si="3110"/>
        <v>7.3841013387821036E-2</v>
      </c>
      <c r="AB1828" s="336">
        <f t="shared" ca="1" si="3110"/>
        <v>-1.2242856233632304</v>
      </c>
      <c r="AC1828" s="336">
        <f t="shared" ca="1" si="3110"/>
        <v>-0.50942536477787514</v>
      </c>
      <c r="AD1828" s="336">
        <f t="shared" ca="1" si="3110"/>
        <v>-0.52701744036985332</v>
      </c>
      <c r="AE1828" s="55"/>
      <c r="AF1828" s="55"/>
      <c r="AG1828" s="55"/>
      <c r="AH1828" s="55"/>
      <c r="AI1828" s="55"/>
      <c r="AJ1828" s="55"/>
      <c r="AK1828" s="55"/>
      <c r="AL1828" s="55"/>
      <c r="AM1828" s="55"/>
      <c r="AN1828" s="55"/>
      <c r="AO1828" s="55"/>
      <c r="AP1828" s="55"/>
      <c r="AQ1828" s="55"/>
      <c r="AR1828" s="55"/>
      <c r="AS1828" s="55"/>
    </row>
    <row r="1829" spans="1:45" x14ac:dyDescent="0.3">
      <c r="B1829" s="54" t="s">
        <v>172</v>
      </c>
      <c r="C1829" s="53">
        <f>C1822</f>
        <v>0</v>
      </c>
      <c r="D1829" s="56" t="e">
        <f t="shared" ref="D1829:D1830" ca="1" si="3147">AJ1829</f>
        <v>#N/A</v>
      </c>
      <c r="E1829" s="52" t="e">
        <f t="shared" ref="E1829:W1829" si="3148">E1822</f>
        <v>#N/A</v>
      </c>
      <c r="F1829" s="52" t="e">
        <f t="shared" si="3148"/>
        <v>#N/A</v>
      </c>
      <c r="G1829" s="52" t="e">
        <f t="shared" si="3148"/>
        <v>#N/A</v>
      </c>
      <c r="H1829" s="52" t="e">
        <f t="shared" si="3148"/>
        <v>#N/A</v>
      </c>
      <c r="I1829" s="52" t="e">
        <f t="shared" si="3148"/>
        <v>#N/A</v>
      </c>
      <c r="J1829" s="52" t="e">
        <f t="shared" si="3148"/>
        <v>#N/A</v>
      </c>
      <c r="K1829" s="52" t="e">
        <f t="shared" si="3148"/>
        <v>#N/A</v>
      </c>
      <c r="L1829" s="52" t="e">
        <f t="shared" si="3148"/>
        <v>#N/A</v>
      </c>
      <c r="M1829" s="52" t="e">
        <f t="shared" si="3148"/>
        <v>#N/A</v>
      </c>
      <c r="N1829" s="52" t="e">
        <f t="shared" si="3148"/>
        <v>#N/A</v>
      </c>
      <c r="O1829" s="52" t="e">
        <f t="shared" si="3148"/>
        <v>#N/A</v>
      </c>
      <c r="P1829" s="52" t="e">
        <f t="shared" si="3148"/>
        <v>#N/A</v>
      </c>
      <c r="Q1829" s="52" t="e">
        <f t="shared" si="3148"/>
        <v>#N/A</v>
      </c>
      <c r="R1829" s="52" t="e">
        <f t="shared" si="3148"/>
        <v>#N/A</v>
      </c>
      <c r="S1829" s="52" t="e">
        <f t="shared" si="3148"/>
        <v>#N/A</v>
      </c>
      <c r="T1829" s="52" t="e">
        <f t="shared" si="3148"/>
        <v>#N/A</v>
      </c>
      <c r="U1829" s="52" t="e">
        <f t="shared" si="3148"/>
        <v>#N/A</v>
      </c>
      <c r="V1829" s="52" t="e">
        <f t="shared" si="3148"/>
        <v>#N/A</v>
      </c>
      <c r="W1829" s="52" t="e">
        <f t="shared" si="3148"/>
        <v>#N/A</v>
      </c>
      <c r="X1829" s="55" t="e">
        <f t="shared" ref="X1829:X1830" si="3149">(H1829-(O1829*P1829)/100-3*(J1829*K1829)/100)/2</f>
        <v>#N/A</v>
      </c>
      <c r="Y1829" s="55" t="e">
        <f t="shared" ref="Y1829:Y1830" si="3150">SUM(X1829,(J1829*K1829/100))/(F1829/100)</f>
        <v>#N/A</v>
      </c>
      <c r="Z1829" s="55" t="e">
        <f t="shared" ref="Z1829" si="3151">U1829*0.5+U1830*0.5</f>
        <v>#N/A</v>
      </c>
      <c r="AA1829" s="55" t="e">
        <f t="shared" ref="AA1829:AA1830" si="3152">J1829/Y1829</f>
        <v>#N/A</v>
      </c>
      <c r="AB1829" s="336" t="e">
        <f t="shared" ref="AB1829:AB1830" si="3153">X1829/(Y1829-J1829)</f>
        <v>#N/A</v>
      </c>
      <c r="AC1829" s="223" t="e">
        <f ca="1">INDEX(FGA_COEFFS,1,1)+Z1829*INDEX(FGA_COEFFS,1,2)+Y1829*INDEX(FGA_COEFFS,1,3)+R1829*INDEX(FGA_COEFFS,1,4)+Q1830*INDEX(FGA_COEFFS,1,5)+S1829*INDEX(FGA_COEFFS,1,6)+T1830*INDEX(FGA_COEFFS,1,7)+M1830*INDEX(FGA_COEFFS,1,8)+Y1833*Y1834</f>
        <v>#N/A</v>
      </c>
      <c r="AD1829" s="223" t="e">
        <f ca="1">INDEX(THREEPTA_COEFFS,1,1)+AC1829*INDEX(THREEPTA_COEFFS,1,2)+J1829*INDEX(THREEPTA_COEFFS,1,3)+AA1829*INDEX(THREEPTA_COEFFS,1,4)+K1829*INDEX(THREEPTA_COEFFS,1,5)+L1830*INDEX(THREEPTA_COEFFS,1,6)+Z1833*Z1834</f>
        <v>#N/A</v>
      </c>
      <c r="AE1829" s="223" t="e">
        <f ca="1">INDEX(THREEPTPCT_COEFFS,1,1)+K1829*INDEX(THREEPTPCT_COEFFS,1,2)+L1830*INDEX(THREEPTPCT_COEFFS,1,3)+AA1833*AA1834</f>
        <v>#N/A</v>
      </c>
      <c r="AF1829" s="55" t="e">
        <f t="shared" ref="AF1829:AF1830" ca="1" si="3154">AC1829-AD1829</f>
        <v>#N/A</v>
      </c>
      <c r="AG1829" s="223" t="e">
        <f ca="1">INDEX(TWOPTPCT_COEFFS,1,1)+AB1829*INDEX(TWOPTPCT_COEFFS,1,2)+I1830*INDEX(TWOPTPCT_COEFFS,1,3)+G1830*INDEX(TWOPTPCT_COEFFS,1,4)+L1830*INDEX(TWOPTPCT_COEFFS,1,5)+AB1833*AB1834</f>
        <v>#N/A</v>
      </c>
      <c r="AH1829" s="223" t="e">
        <f ca="1">INDEX(FTA_COEFFS,1,1)+O1829*INDEX(FTA_COEFFS,1,2)+N1830*INDEX(FTA_COEFFS,1,3)+(Q1829+R1829)*INDEX(FTA_COEFFS,1,4)+(Q1830+R1830)*INDEX(FTA_COEFFS,1,5)+M1830*INDEX(FTA_COEFFS,1,6)+AC1833*AC1834</f>
        <v>#N/A</v>
      </c>
      <c r="AI1829" s="223" t="e">
        <f ca="1">INDEX(FTPCT_COEFFS,1,1)+P1829*INDEX(FTPCT_COEFFS,1,2)+F1829*INDEX(FTPCT_COEFFS,1,3)+G1830*INDEX(FTPCT_COEFFS,1,4)+AD1833*AD1834</f>
        <v>#N/A</v>
      </c>
      <c r="AJ1829" s="338" t="e">
        <f t="shared" ref="AJ1829:AJ1830" ca="1" si="3155">AD1829*AE1829/100+AF1829*AG1829+AH1829*AI1829/100</f>
        <v>#N/A</v>
      </c>
      <c r="AK1829" s="55"/>
      <c r="AL1829" s="55"/>
      <c r="AM1829" s="55"/>
      <c r="AN1829" s="55"/>
      <c r="AO1829" s="55"/>
      <c r="AP1829" s="55"/>
      <c r="AQ1829" s="55"/>
      <c r="AR1829" s="55"/>
    </row>
    <row r="1830" spans="1:45" x14ac:dyDescent="0.3">
      <c r="B1830" s="54" t="s">
        <v>175</v>
      </c>
      <c r="C1830" s="54">
        <f>C1823</f>
        <v>0</v>
      </c>
      <c r="D1830" s="56" t="e">
        <f t="shared" ca="1" si="3147"/>
        <v>#N/A</v>
      </c>
      <c r="E1830" s="52" t="e">
        <f t="shared" ref="E1830:W1830" si="3156">E1823</f>
        <v>#N/A</v>
      </c>
      <c r="F1830" s="52" t="e">
        <f t="shared" si="3156"/>
        <v>#N/A</v>
      </c>
      <c r="G1830" s="52" t="e">
        <f t="shared" si="3156"/>
        <v>#N/A</v>
      </c>
      <c r="H1830" s="52" t="e">
        <f t="shared" si="3156"/>
        <v>#N/A</v>
      </c>
      <c r="I1830" s="52" t="e">
        <f t="shared" si="3156"/>
        <v>#N/A</v>
      </c>
      <c r="J1830" s="52" t="e">
        <f t="shared" si="3156"/>
        <v>#N/A</v>
      </c>
      <c r="K1830" s="52" t="e">
        <f t="shared" si="3156"/>
        <v>#N/A</v>
      </c>
      <c r="L1830" s="52" t="e">
        <f t="shared" si="3156"/>
        <v>#N/A</v>
      </c>
      <c r="M1830" s="52" t="e">
        <f t="shared" si="3156"/>
        <v>#N/A</v>
      </c>
      <c r="N1830" s="52" t="e">
        <f t="shared" si="3156"/>
        <v>#N/A</v>
      </c>
      <c r="O1830" s="52" t="e">
        <f t="shared" si="3156"/>
        <v>#N/A</v>
      </c>
      <c r="P1830" s="52" t="e">
        <f t="shared" si="3156"/>
        <v>#N/A</v>
      </c>
      <c r="Q1830" s="52" t="e">
        <f t="shared" si="3156"/>
        <v>#N/A</v>
      </c>
      <c r="R1830" s="52" t="e">
        <f t="shared" si="3156"/>
        <v>#N/A</v>
      </c>
      <c r="S1830" s="52" t="e">
        <f t="shared" si="3156"/>
        <v>#N/A</v>
      </c>
      <c r="T1830" s="52" t="e">
        <f t="shared" si="3156"/>
        <v>#N/A</v>
      </c>
      <c r="U1830" s="52" t="e">
        <f t="shared" si="3156"/>
        <v>#N/A</v>
      </c>
      <c r="V1830" s="52" t="e">
        <f t="shared" si="3156"/>
        <v>#N/A</v>
      </c>
      <c r="W1830" s="52" t="e">
        <f t="shared" si="3156"/>
        <v>#N/A</v>
      </c>
      <c r="X1830" s="55" t="e">
        <f t="shared" si="3149"/>
        <v>#N/A</v>
      </c>
      <c r="Y1830" s="55" t="e">
        <f t="shared" si="3150"/>
        <v>#N/A</v>
      </c>
      <c r="Z1830" s="55" t="e">
        <f t="shared" ref="Z1830" si="3157">Z1829</f>
        <v>#N/A</v>
      </c>
      <c r="AA1830" s="55" t="e">
        <f t="shared" si="3152"/>
        <v>#N/A</v>
      </c>
      <c r="AB1830" s="336" t="e">
        <f t="shared" si="3153"/>
        <v>#N/A</v>
      </c>
      <c r="AC1830" s="223" t="e">
        <f ca="1">INDEX(FGA_COEFFS,1,1)+Z1830*INDEX(FGA_COEFFS,1,2)+Y1830*INDEX(FGA_COEFFS,1,3)+R1830*INDEX(FGA_COEFFS,1,4)+Q1829*INDEX(FGA_COEFFS,1,5)+S1830*INDEX(FGA_COEFFS,1,6)+T1829*INDEX(FGA_COEFFS,1,7)+M1829*INDEX(FGA_COEFFS,1,8)+Y1833*Y1835</f>
        <v>#N/A</v>
      </c>
      <c r="AD1830" s="223" t="e">
        <f ca="1">INDEX(THREEPTA_COEFFS,1,1)+AC1830*INDEX(THREEPTA_COEFFS,1,2)+J1830*INDEX(THREEPTA_COEFFS,1,3)+AA1830*INDEX(THREEPTA_COEFFS,1,4)+K1830*INDEX(THREEPTA_COEFFS,1,5)+L1829*INDEX(THREEPTA_COEFFS,1,6)+Z1833*Z1835</f>
        <v>#N/A</v>
      </c>
      <c r="AE1830" s="223" t="e">
        <f ca="1">INDEX(THREEPTPCT_COEFFS,1,1)+K1830*INDEX(THREEPTPCT_COEFFS,1,2)+L1829*INDEX(THREEPTPCT_COEFFS,1,3)+AA1833*AA1835</f>
        <v>#N/A</v>
      </c>
      <c r="AF1830" s="55" t="e">
        <f t="shared" ca="1" si="3154"/>
        <v>#N/A</v>
      </c>
      <c r="AG1830" s="223" t="e">
        <f ca="1">INDEX(TWOPTPCT_COEFFS,1,1)+AB1830*INDEX(TWOPTPCT_COEFFS,1,2)+I1829*INDEX(TWOPTPCT_COEFFS,1,3)+G1829*INDEX(TWOPTPCT_COEFFS,1,4)+L1829*INDEX(TWOPTPCT_COEFFS,1,5)+AB1833*AB1835</f>
        <v>#N/A</v>
      </c>
      <c r="AH1830" s="223" t="e">
        <f ca="1">INDEX(FTA_COEFFS,1,1)+O1830*INDEX(FTA_COEFFS,1,2)+N1829*INDEX(FTA_COEFFS,1,3)+(Q1830+R1830)*INDEX(FTA_COEFFS,1,4)+(Q1829+R1829)*INDEX(FTA_COEFFS,1,5)+M1829*INDEX(FTA_COEFFS,1,6)+AC1833*AC1835</f>
        <v>#N/A</v>
      </c>
      <c r="AI1830" s="223" t="e">
        <f ca="1">INDEX(FTPCT_COEFFS,1,1)+P1830*INDEX(FTPCT_COEFFS,1,2)+F1830*INDEX(FTPCT_COEFFS,1,3)+G1829*INDEX(FTPCT_COEFFS,1,4)+AD1833*AD1835</f>
        <v>#N/A</v>
      </c>
      <c r="AJ1830" s="338" t="e">
        <f t="shared" ca="1" si="3155"/>
        <v>#N/A</v>
      </c>
      <c r="AK1830" s="55"/>
      <c r="AL1830" s="55"/>
      <c r="AM1830" s="55"/>
      <c r="AN1830" s="55"/>
      <c r="AO1830" s="55"/>
      <c r="AP1830" s="55"/>
      <c r="AQ1830" s="55"/>
      <c r="AR1830" s="55"/>
    </row>
    <row r="1831" spans="1:45" x14ac:dyDescent="0.3">
      <c r="A1831" s="54" t="e">
        <f ca="1">IF(D1829&gt;(D1830+(AVERAGE(V1829,W1829)-AVERAGE(V1830,W1830))/2)+2.5,C1829,IF(D1830&gt;(D1829+(AVERAGE(V1830,W1830)-AVERAGE(V1829,W1829))/2)+2.5,C1830,"Close"))</f>
        <v>#N/A</v>
      </c>
      <c r="B1831" s="64" t="e">
        <f ca="1">IF(D1830&gt;D1829,C1830,C1829)</f>
        <v>#N/A</v>
      </c>
      <c r="D1831" s="56"/>
      <c r="X1831" s="55"/>
      <c r="Y1831" s="55"/>
      <c r="Z1831" s="55"/>
      <c r="AA1831" s="55"/>
      <c r="AB1831" s="55"/>
      <c r="AC1831" s="337"/>
      <c r="AD1831" s="337"/>
      <c r="AE1831" s="337"/>
      <c r="AF1831" s="337"/>
      <c r="AG1831" s="337"/>
      <c r="AH1831" s="337"/>
      <c r="AI1831" s="337"/>
      <c r="AJ1831" s="337"/>
      <c r="AK1831" s="337"/>
      <c r="AL1831" s="337"/>
      <c r="AM1831" s="55"/>
      <c r="AN1831" s="55"/>
      <c r="AO1831" s="55"/>
      <c r="AP1831" s="55"/>
      <c r="AQ1831" s="55"/>
      <c r="AR1831" s="55"/>
      <c r="AS1831" s="55"/>
    </row>
    <row r="1832" spans="1:45" x14ac:dyDescent="0.3">
      <c r="X1832" s="54" t="s">
        <v>1305</v>
      </c>
      <c r="Y1832" s="54" t="s">
        <v>128</v>
      </c>
      <c r="Z1832" s="54" t="s">
        <v>157</v>
      </c>
      <c r="AA1832" s="54" t="s">
        <v>151</v>
      </c>
      <c r="AB1832" s="54" t="s">
        <v>1327</v>
      </c>
      <c r="AC1832" s="54" t="s">
        <v>129</v>
      </c>
      <c r="AD1832" s="54" t="s">
        <v>116</v>
      </c>
      <c r="AE1832" s="54"/>
      <c r="AF1832" s="54"/>
      <c r="AG1832" s="54"/>
      <c r="AH1832" s="54"/>
      <c r="AI1832" s="54"/>
      <c r="AJ1832" s="54"/>
      <c r="AK1832" s="54"/>
      <c r="AL1832" s="54"/>
      <c r="AM1832" s="54"/>
      <c r="AN1832" s="54"/>
      <c r="AO1832" s="54"/>
      <c r="AP1832" s="54"/>
      <c r="AQ1832" s="54"/>
      <c r="AR1832" s="54"/>
      <c r="AS1832" s="54"/>
    </row>
    <row r="1833" spans="1:45" x14ac:dyDescent="0.3">
      <c r="X1833" s="54"/>
      <c r="Y1833" s="54">
        <f t="shared" ref="Y1833:AD1833" si="3158">Y1826</f>
        <v>6.4436999999999998</v>
      </c>
      <c r="Z1833" s="54">
        <f t="shared" si="3158"/>
        <v>4.9371</v>
      </c>
      <c r="AA1833" s="54">
        <f t="shared" si="3158"/>
        <v>11.350300000000001</v>
      </c>
      <c r="AB1833" s="54">
        <f t="shared" si="3158"/>
        <v>7.1900000000000006E-2</v>
      </c>
      <c r="AC1833" s="54">
        <f t="shared" si="3158"/>
        <v>6.2766000000000002</v>
      </c>
      <c r="AD1833" s="54">
        <f t="shared" si="3158"/>
        <v>11.042999999999999</v>
      </c>
      <c r="AE1833" s="54"/>
      <c r="AF1833" s="336"/>
      <c r="AG1833" s="336"/>
      <c r="AH1833" s="336"/>
      <c r="AI1833" s="54"/>
      <c r="AJ1833" s="54"/>
      <c r="AK1833" s="54"/>
      <c r="AL1833" s="54"/>
      <c r="AM1833" s="54"/>
      <c r="AN1833" s="54"/>
      <c r="AO1833" s="54"/>
      <c r="AP1833" s="54"/>
      <c r="AQ1833" s="54"/>
      <c r="AR1833" s="54"/>
      <c r="AS1833" s="54"/>
    </row>
    <row r="1834" spans="1:45" x14ac:dyDescent="0.3">
      <c r="D1834" s="56"/>
      <c r="X1834" s="336"/>
      <c r="Y1834" s="336">
        <f t="shared" ca="1" si="3110"/>
        <v>8.7897892822853922E-3</v>
      </c>
      <c r="Z1834" s="336">
        <f t="shared" ca="1" si="3110"/>
        <v>-0.89345810825750493</v>
      </c>
      <c r="AA1834" s="336">
        <f t="shared" ca="1" si="3110"/>
        <v>-1.3493534634113718E-2</v>
      </c>
      <c r="AB1834" s="336">
        <f t="shared" ca="1" si="3110"/>
        <v>-1.2092221966600807</v>
      </c>
      <c r="AC1834" s="336">
        <f t="shared" ca="1" si="3110"/>
        <v>0.14865998145408099</v>
      </c>
      <c r="AD1834" s="336">
        <f t="shared" ca="1" si="3110"/>
        <v>0.17286120055507589</v>
      </c>
      <c r="AE1834" s="336"/>
      <c r="AF1834" s="336"/>
      <c r="AG1834" s="336"/>
      <c r="AH1834" s="336"/>
      <c r="AI1834" s="54"/>
      <c r="AJ1834" s="54"/>
      <c r="AK1834" s="54"/>
      <c r="AL1834" s="336"/>
      <c r="AM1834" s="336"/>
      <c r="AN1834" s="336"/>
      <c r="AO1834" s="336"/>
      <c r="AP1834" s="54"/>
      <c r="AQ1834" s="336"/>
      <c r="AR1834" s="336"/>
      <c r="AS1834" s="336"/>
    </row>
    <row r="1835" spans="1:45" x14ac:dyDescent="0.3">
      <c r="C1835" s="54"/>
      <c r="D1835" s="56"/>
      <c r="Y1835" s="336">
        <f t="shared" ca="1" si="3110"/>
        <v>2.7507941069432627E-2</v>
      </c>
      <c r="Z1835" s="336">
        <f t="shared" ca="1" si="3110"/>
        <v>-8.8710485956278007E-2</v>
      </c>
      <c r="AA1835" s="336">
        <f t="shared" ca="1" si="3110"/>
        <v>0.14090369856863985</v>
      </c>
      <c r="AB1835" s="336">
        <f t="shared" ca="1" si="3110"/>
        <v>0.18892696371850531</v>
      </c>
      <c r="AC1835" s="336">
        <f t="shared" ca="1" si="3110"/>
        <v>-0.75439935787222023</v>
      </c>
      <c r="AD1835" s="336">
        <f t="shared" ca="1" si="3110"/>
        <v>5.6125401082428687E-2</v>
      </c>
      <c r="AE1835" s="55"/>
      <c r="AF1835" s="55"/>
      <c r="AG1835" s="55"/>
      <c r="AH1835" s="55"/>
      <c r="AI1835" s="55"/>
      <c r="AJ1835" s="55"/>
      <c r="AK1835" s="55"/>
      <c r="AL1835" s="55"/>
      <c r="AM1835" s="55"/>
      <c r="AN1835" s="55"/>
      <c r="AO1835" s="55"/>
      <c r="AP1835" s="55"/>
      <c r="AQ1835" s="55"/>
      <c r="AR1835" s="55"/>
      <c r="AS1835" s="55"/>
    </row>
    <row r="1836" spans="1:45" x14ac:dyDescent="0.3">
      <c r="B1836" s="54" t="s">
        <v>172</v>
      </c>
      <c r="C1836" s="53">
        <f>C1829</f>
        <v>0</v>
      </c>
      <c r="D1836" s="56" t="e">
        <f t="shared" ref="D1836:D1837" ca="1" si="3159">AJ1836</f>
        <v>#N/A</v>
      </c>
      <c r="E1836" s="52" t="e">
        <f t="shared" ref="E1836:W1836" si="3160">E1829</f>
        <v>#N/A</v>
      </c>
      <c r="F1836" s="52" t="e">
        <f t="shared" si="3160"/>
        <v>#N/A</v>
      </c>
      <c r="G1836" s="52" t="e">
        <f t="shared" si="3160"/>
        <v>#N/A</v>
      </c>
      <c r="H1836" s="52" t="e">
        <f t="shared" si="3160"/>
        <v>#N/A</v>
      </c>
      <c r="I1836" s="52" t="e">
        <f t="shared" si="3160"/>
        <v>#N/A</v>
      </c>
      <c r="J1836" s="52" t="e">
        <f t="shared" si="3160"/>
        <v>#N/A</v>
      </c>
      <c r="K1836" s="52" t="e">
        <f t="shared" si="3160"/>
        <v>#N/A</v>
      </c>
      <c r="L1836" s="52" t="e">
        <f t="shared" si="3160"/>
        <v>#N/A</v>
      </c>
      <c r="M1836" s="52" t="e">
        <f t="shared" si="3160"/>
        <v>#N/A</v>
      </c>
      <c r="N1836" s="52" t="e">
        <f t="shared" si="3160"/>
        <v>#N/A</v>
      </c>
      <c r="O1836" s="52" t="e">
        <f t="shared" si="3160"/>
        <v>#N/A</v>
      </c>
      <c r="P1836" s="52" t="e">
        <f t="shared" si="3160"/>
        <v>#N/A</v>
      </c>
      <c r="Q1836" s="52" t="e">
        <f t="shared" si="3160"/>
        <v>#N/A</v>
      </c>
      <c r="R1836" s="52" t="e">
        <f t="shared" si="3160"/>
        <v>#N/A</v>
      </c>
      <c r="S1836" s="52" t="e">
        <f t="shared" si="3160"/>
        <v>#N/A</v>
      </c>
      <c r="T1836" s="52" t="e">
        <f t="shared" si="3160"/>
        <v>#N/A</v>
      </c>
      <c r="U1836" s="52" t="e">
        <f t="shared" si="3160"/>
        <v>#N/A</v>
      </c>
      <c r="V1836" s="52" t="e">
        <f t="shared" si="3160"/>
        <v>#N/A</v>
      </c>
      <c r="W1836" s="52" t="e">
        <f t="shared" si="3160"/>
        <v>#N/A</v>
      </c>
      <c r="X1836" s="55" t="e">
        <f t="shared" ref="X1836:X1837" si="3161">(H1836-(O1836*P1836)/100-3*(J1836*K1836)/100)/2</f>
        <v>#N/A</v>
      </c>
      <c r="Y1836" s="55" t="e">
        <f t="shared" ref="Y1836:Y1837" si="3162">SUM(X1836,(J1836*K1836/100))/(F1836/100)</f>
        <v>#N/A</v>
      </c>
      <c r="Z1836" s="55" t="e">
        <f t="shared" ref="Z1836" si="3163">U1836*0.5+U1837*0.5</f>
        <v>#N/A</v>
      </c>
      <c r="AA1836" s="55" t="e">
        <f t="shared" ref="AA1836:AA1837" si="3164">J1836/Y1836</f>
        <v>#N/A</v>
      </c>
      <c r="AB1836" s="336" t="e">
        <f t="shared" ref="AB1836:AB1837" si="3165">X1836/(Y1836-J1836)</f>
        <v>#N/A</v>
      </c>
      <c r="AC1836" s="223" t="e">
        <f ca="1">INDEX(FGA_COEFFS,1,1)+Z1836*INDEX(FGA_COEFFS,1,2)+Y1836*INDEX(FGA_COEFFS,1,3)+R1836*INDEX(FGA_COEFFS,1,4)+Q1837*INDEX(FGA_COEFFS,1,5)+S1836*INDEX(FGA_COEFFS,1,6)+T1837*INDEX(FGA_COEFFS,1,7)+M1837*INDEX(FGA_COEFFS,1,8)+Y1840*Y1841</f>
        <v>#N/A</v>
      </c>
      <c r="AD1836" s="223" t="e">
        <f ca="1">INDEX(THREEPTA_COEFFS,1,1)+AC1836*INDEX(THREEPTA_COEFFS,1,2)+J1836*INDEX(THREEPTA_COEFFS,1,3)+AA1836*INDEX(THREEPTA_COEFFS,1,4)+K1836*INDEX(THREEPTA_COEFFS,1,5)+L1837*INDEX(THREEPTA_COEFFS,1,6)+Z1840*Z1841</f>
        <v>#N/A</v>
      </c>
      <c r="AE1836" s="223" t="e">
        <f ca="1">INDEX(THREEPTPCT_COEFFS,1,1)+K1836*INDEX(THREEPTPCT_COEFFS,1,2)+L1837*INDEX(THREEPTPCT_COEFFS,1,3)+AA1840*AA1841</f>
        <v>#N/A</v>
      </c>
      <c r="AF1836" s="55" t="e">
        <f t="shared" ref="AF1836:AF1837" ca="1" si="3166">AC1836-AD1836</f>
        <v>#N/A</v>
      </c>
      <c r="AG1836" s="223" t="e">
        <f ca="1">INDEX(TWOPTPCT_COEFFS,1,1)+AB1836*INDEX(TWOPTPCT_COEFFS,1,2)+I1837*INDEX(TWOPTPCT_COEFFS,1,3)+G1837*INDEX(TWOPTPCT_COEFFS,1,4)+L1837*INDEX(TWOPTPCT_COEFFS,1,5)+AB1840*AB1841</f>
        <v>#N/A</v>
      </c>
      <c r="AH1836" s="223" t="e">
        <f ca="1">INDEX(FTA_COEFFS,1,1)+O1836*INDEX(FTA_COEFFS,1,2)+N1837*INDEX(FTA_COEFFS,1,3)+(Q1836+R1836)*INDEX(FTA_COEFFS,1,4)+(Q1837+R1837)*INDEX(FTA_COEFFS,1,5)+M1837*INDEX(FTA_COEFFS,1,6)+AC1840*AC1841</f>
        <v>#N/A</v>
      </c>
      <c r="AI1836" s="223" t="e">
        <f ca="1">INDEX(FTPCT_COEFFS,1,1)+P1836*INDEX(FTPCT_COEFFS,1,2)+F1836*INDEX(FTPCT_COEFFS,1,3)+G1837*INDEX(FTPCT_COEFFS,1,4)+AD1840*AD1841</f>
        <v>#N/A</v>
      </c>
      <c r="AJ1836" s="338" t="e">
        <f t="shared" ref="AJ1836:AJ1837" ca="1" si="3167">AD1836*AE1836/100+AF1836*AG1836+AH1836*AI1836/100</f>
        <v>#N/A</v>
      </c>
      <c r="AK1836" s="55"/>
      <c r="AL1836" s="55"/>
      <c r="AM1836" s="55"/>
      <c r="AN1836" s="55"/>
      <c r="AO1836" s="55"/>
      <c r="AP1836" s="55"/>
      <c r="AQ1836" s="55"/>
      <c r="AR1836" s="55"/>
    </row>
    <row r="1837" spans="1:45" x14ac:dyDescent="0.3">
      <c r="B1837" s="54" t="s">
        <v>175</v>
      </c>
      <c r="C1837" s="54">
        <f>C1830</f>
        <v>0</v>
      </c>
      <c r="D1837" s="56" t="e">
        <f t="shared" ca="1" si="3159"/>
        <v>#N/A</v>
      </c>
      <c r="E1837" s="52" t="e">
        <f t="shared" ref="E1837:W1837" si="3168">E1830</f>
        <v>#N/A</v>
      </c>
      <c r="F1837" s="52" t="e">
        <f t="shared" si="3168"/>
        <v>#N/A</v>
      </c>
      <c r="G1837" s="52" t="e">
        <f t="shared" si="3168"/>
        <v>#N/A</v>
      </c>
      <c r="H1837" s="52" t="e">
        <f t="shared" si="3168"/>
        <v>#N/A</v>
      </c>
      <c r="I1837" s="52" t="e">
        <f t="shared" si="3168"/>
        <v>#N/A</v>
      </c>
      <c r="J1837" s="52" t="e">
        <f t="shared" si="3168"/>
        <v>#N/A</v>
      </c>
      <c r="K1837" s="52" t="e">
        <f t="shared" si="3168"/>
        <v>#N/A</v>
      </c>
      <c r="L1837" s="52" t="e">
        <f t="shared" si="3168"/>
        <v>#N/A</v>
      </c>
      <c r="M1837" s="52" t="e">
        <f t="shared" si="3168"/>
        <v>#N/A</v>
      </c>
      <c r="N1837" s="52" t="e">
        <f t="shared" si="3168"/>
        <v>#N/A</v>
      </c>
      <c r="O1837" s="52" t="e">
        <f t="shared" si="3168"/>
        <v>#N/A</v>
      </c>
      <c r="P1837" s="52" t="e">
        <f t="shared" si="3168"/>
        <v>#N/A</v>
      </c>
      <c r="Q1837" s="52" t="e">
        <f t="shared" si="3168"/>
        <v>#N/A</v>
      </c>
      <c r="R1837" s="52" t="e">
        <f t="shared" si="3168"/>
        <v>#N/A</v>
      </c>
      <c r="S1837" s="52" t="e">
        <f t="shared" si="3168"/>
        <v>#N/A</v>
      </c>
      <c r="T1837" s="52" t="e">
        <f t="shared" si="3168"/>
        <v>#N/A</v>
      </c>
      <c r="U1837" s="52" t="e">
        <f t="shared" si="3168"/>
        <v>#N/A</v>
      </c>
      <c r="V1837" s="52" t="e">
        <f t="shared" si="3168"/>
        <v>#N/A</v>
      </c>
      <c r="W1837" s="52" t="e">
        <f t="shared" si="3168"/>
        <v>#N/A</v>
      </c>
      <c r="X1837" s="55" t="e">
        <f t="shared" si="3161"/>
        <v>#N/A</v>
      </c>
      <c r="Y1837" s="55" t="e">
        <f t="shared" si="3162"/>
        <v>#N/A</v>
      </c>
      <c r="Z1837" s="55" t="e">
        <f t="shared" ref="Z1837" si="3169">Z1836</f>
        <v>#N/A</v>
      </c>
      <c r="AA1837" s="55" t="e">
        <f t="shared" si="3164"/>
        <v>#N/A</v>
      </c>
      <c r="AB1837" s="336" t="e">
        <f t="shared" si="3165"/>
        <v>#N/A</v>
      </c>
      <c r="AC1837" s="223" t="e">
        <f ca="1">INDEX(FGA_COEFFS,1,1)+Z1837*INDEX(FGA_COEFFS,1,2)+Y1837*INDEX(FGA_COEFFS,1,3)+R1837*INDEX(FGA_COEFFS,1,4)+Q1836*INDEX(FGA_COEFFS,1,5)+S1837*INDEX(FGA_COEFFS,1,6)+T1836*INDEX(FGA_COEFFS,1,7)+M1836*INDEX(FGA_COEFFS,1,8)+Y1840*Y1842</f>
        <v>#N/A</v>
      </c>
      <c r="AD1837" s="223" t="e">
        <f ca="1">INDEX(THREEPTA_COEFFS,1,1)+AC1837*INDEX(THREEPTA_COEFFS,1,2)+J1837*INDEX(THREEPTA_COEFFS,1,3)+AA1837*INDEX(THREEPTA_COEFFS,1,4)+K1837*INDEX(THREEPTA_COEFFS,1,5)+L1836*INDEX(THREEPTA_COEFFS,1,6)+Z1840*Z1842</f>
        <v>#N/A</v>
      </c>
      <c r="AE1837" s="223" t="e">
        <f ca="1">INDEX(THREEPTPCT_COEFFS,1,1)+K1837*INDEX(THREEPTPCT_COEFFS,1,2)+L1836*INDEX(THREEPTPCT_COEFFS,1,3)+AA1840*AA1842</f>
        <v>#N/A</v>
      </c>
      <c r="AF1837" s="55" t="e">
        <f t="shared" ca="1" si="3166"/>
        <v>#N/A</v>
      </c>
      <c r="AG1837" s="223" t="e">
        <f ca="1">INDEX(TWOPTPCT_COEFFS,1,1)+AB1837*INDEX(TWOPTPCT_COEFFS,1,2)+I1836*INDEX(TWOPTPCT_COEFFS,1,3)+G1836*INDEX(TWOPTPCT_COEFFS,1,4)+L1836*INDEX(TWOPTPCT_COEFFS,1,5)+AB1840*AB1842</f>
        <v>#N/A</v>
      </c>
      <c r="AH1837" s="223" t="e">
        <f ca="1">INDEX(FTA_COEFFS,1,1)+O1837*INDEX(FTA_COEFFS,1,2)+N1836*INDEX(FTA_COEFFS,1,3)+(Q1837+R1837)*INDEX(FTA_COEFFS,1,4)+(Q1836+R1836)*INDEX(FTA_COEFFS,1,5)+M1836*INDEX(FTA_COEFFS,1,6)+AC1840*AC1842</f>
        <v>#N/A</v>
      </c>
      <c r="AI1837" s="223" t="e">
        <f ca="1">INDEX(FTPCT_COEFFS,1,1)+P1837*INDEX(FTPCT_COEFFS,1,2)+F1837*INDEX(FTPCT_COEFFS,1,3)+G1836*INDEX(FTPCT_COEFFS,1,4)+AD1840*AD1842</f>
        <v>#N/A</v>
      </c>
      <c r="AJ1837" s="338" t="e">
        <f t="shared" ca="1" si="3167"/>
        <v>#N/A</v>
      </c>
      <c r="AK1837" s="55"/>
      <c r="AL1837" s="55"/>
      <c r="AM1837" s="55"/>
      <c r="AN1837" s="55"/>
      <c r="AO1837" s="55"/>
      <c r="AP1837" s="55"/>
      <c r="AQ1837" s="55"/>
      <c r="AR1837" s="55"/>
    </row>
    <row r="1838" spans="1:45" x14ac:dyDescent="0.3">
      <c r="A1838" s="54" t="e">
        <f ca="1">IF(D1836&gt;(D1837+(AVERAGE(V1836,W1836)-AVERAGE(V1837,W1837))/2)+2.5,C1836,IF(D1837&gt;(D1836+(AVERAGE(V1837,W1837)-AVERAGE(V1836,W1836))/2)+2.5,C1837,"Close"))</f>
        <v>#N/A</v>
      </c>
      <c r="B1838" s="64" t="e">
        <f ca="1">IF(D1837&gt;D1836,C1837,C1836)</f>
        <v>#N/A</v>
      </c>
      <c r="D1838" s="56"/>
      <c r="X1838" s="55"/>
      <c r="Y1838" s="55"/>
      <c r="Z1838" s="55"/>
      <c r="AA1838" s="55"/>
      <c r="AB1838" s="55"/>
      <c r="AC1838" s="337"/>
      <c r="AD1838" s="337"/>
      <c r="AE1838" s="337"/>
      <c r="AF1838" s="337"/>
      <c r="AG1838" s="337"/>
      <c r="AH1838" s="337"/>
      <c r="AI1838" s="337"/>
      <c r="AJ1838" s="337"/>
      <c r="AK1838" s="337"/>
      <c r="AL1838" s="337"/>
      <c r="AM1838" s="55"/>
      <c r="AN1838" s="55"/>
      <c r="AO1838" s="55"/>
      <c r="AP1838" s="55"/>
      <c r="AQ1838" s="55"/>
      <c r="AR1838" s="55"/>
      <c r="AS1838" s="55"/>
    </row>
    <row r="1839" spans="1:45" x14ac:dyDescent="0.3">
      <c r="X1839" s="54" t="s">
        <v>1305</v>
      </c>
      <c r="Y1839" s="54" t="s">
        <v>128</v>
      </c>
      <c r="Z1839" s="54" t="s">
        <v>157</v>
      </c>
      <c r="AA1839" s="54" t="s">
        <v>151</v>
      </c>
      <c r="AB1839" s="54" t="s">
        <v>1327</v>
      </c>
      <c r="AC1839" s="54" t="s">
        <v>129</v>
      </c>
      <c r="AD1839" s="54" t="s">
        <v>116</v>
      </c>
      <c r="AE1839" s="54"/>
      <c r="AF1839" s="54"/>
      <c r="AG1839" s="54"/>
      <c r="AH1839" s="54"/>
      <c r="AI1839" s="54"/>
      <c r="AJ1839" s="54"/>
      <c r="AK1839" s="54"/>
      <c r="AL1839" s="54"/>
      <c r="AM1839" s="54"/>
      <c r="AN1839" s="54"/>
      <c r="AO1839" s="54"/>
      <c r="AP1839" s="54"/>
      <c r="AQ1839" s="54"/>
      <c r="AR1839" s="54"/>
      <c r="AS1839" s="54"/>
    </row>
    <row r="1840" spans="1:45" x14ac:dyDescent="0.3">
      <c r="X1840" s="54"/>
      <c r="Y1840" s="54">
        <f t="shared" ref="Y1840:AD1840" si="3170">Y1833</f>
        <v>6.4436999999999998</v>
      </c>
      <c r="Z1840" s="54">
        <f t="shared" si="3170"/>
        <v>4.9371</v>
      </c>
      <c r="AA1840" s="54">
        <f t="shared" si="3170"/>
        <v>11.350300000000001</v>
      </c>
      <c r="AB1840" s="54">
        <f t="shared" si="3170"/>
        <v>7.1900000000000006E-2</v>
      </c>
      <c r="AC1840" s="54">
        <f t="shared" si="3170"/>
        <v>6.2766000000000002</v>
      </c>
      <c r="AD1840" s="54">
        <f t="shared" si="3170"/>
        <v>11.042999999999999</v>
      </c>
      <c r="AE1840" s="54"/>
      <c r="AF1840" s="336"/>
      <c r="AG1840" s="336"/>
      <c r="AH1840" s="336"/>
      <c r="AI1840" s="54"/>
      <c r="AJ1840" s="54"/>
      <c r="AK1840" s="54"/>
      <c r="AL1840" s="54"/>
      <c r="AM1840" s="54"/>
      <c r="AN1840" s="54"/>
      <c r="AO1840" s="54"/>
      <c r="AP1840" s="54"/>
      <c r="AQ1840" s="54"/>
      <c r="AR1840" s="54"/>
      <c r="AS1840" s="54"/>
    </row>
    <row r="1841" spans="1:45" x14ac:dyDescent="0.3">
      <c r="D1841" s="56"/>
      <c r="X1841" s="336"/>
      <c r="Y1841" s="336">
        <f t="shared" ca="1" si="3110"/>
        <v>-1.1480527087608394</v>
      </c>
      <c r="Z1841" s="336">
        <f t="shared" ca="1" si="3110"/>
        <v>-0.22379701935782714</v>
      </c>
      <c r="AA1841" s="336">
        <f t="shared" ca="1" si="3110"/>
        <v>6.5253570452203841E-2</v>
      </c>
      <c r="AB1841" s="336">
        <f t="shared" ca="1" si="3110"/>
        <v>0.12870982056759139</v>
      </c>
      <c r="AC1841" s="336">
        <f t="shared" ca="1" si="3110"/>
        <v>9.1508597627711241E-2</v>
      </c>
      <c r="AD1841" s="336">
        <f t="shared" ca="1" si="3110"/>
        <v>-1.3439605644177082</v>
      </c>
      <c r="AE1841" s="336"/>
      <c r="AF1841" s="336"/>
      <c r="AG1841" s="336"/>
      <c r="AH1841" s="336"/>
      <c r="AI1841" s="54"/>
      <c r="AJ1841" s="54"/>
      <c r="AK1841" s="54"/>
      <c r="AL1841" s="336"/>
      <c r="AM1841" s="336"/>
      <c r="AN1841" s="336"/>
      <c r="AO1841" s="336"/>
      <c r="AP1841" s="54"/>
      <c r="AQ1841" s="336"/>
      <c r="AR1841" s="336"/>
      <c r="AS1841" s="336"/>
    </row>
    <row r="1842" spans="1:45" x14ac:dyDescent="0.3">
      <c r="C1842" s="54"/>
      <c r="D1842" s="56"/>
      <c r="Y1842" s="336">
        <f t="shared" ca="1" si="3110"/>
        <v>1.0045628482347917</v>
      </c>
      <c r="Z1842" s="336">
        <f t="shared" ca="1" si="3110"/>
        <v>0.7633456612053251</v>
      </c>
      <c r="AA1842" s="336">
        <f t="shared" ca="1" si="3110"/>
        <v>0.45652368552734829</v>
      </c>
      <c r="AB1842" s="336">
        <f t="shared" ca="1" si="3110"/>
        <v>0.35368626514103241</v>
      </c>
      <c r="AC1842" s="336">
        <f t="shared" ca="1" si="3110"/>
        <v>-0.37885988837208839</v>
      </c>
      <c r="AD1842" s="336">
        <f t="shared" ca="1" si="3110"/>
        <v>-1.052129713760575</v>
      </c>
      <c r="AE1842" s="55"/>
      <c r="AF1842" s="55"/>
      <c r="AG1842" s="55"/>
      <c r="AH1842" s="55"/>
      <c r="AI1842" s="55"/>
      <c r="AJ1842" s="55"/>
      <c r="AK1842" s="55"/>
      <c r="AL1842" s="55"/>
      <c r="AM1842" s="55"/>
      <c r="AN1842" s="55"/>
      <c r="AO1842" s="55"/>
      <c r="AP1842" s="55"/>
      <c r="AQ1842" s="55"/>
      <c r="AR1842" s="55"/>
      <c r="AS1842" s="55"/>
    </row>
    <row r="1843" spans="1:45" x14ac:dyDescent="0.3">
      <c r="B1843" s="54" t="s">
        <v>172</v>
      </c>
      <c r="C1843" s="53">
        <f>C1836</f>
        <v>0</v>
      </c>
      <c r="D1843" s="56" t="e">
        <f t="shared" ref="D1843:D1844" ca="1" si="3171">AJ1843</f>
        <v>#N/A</v>
      </c>
      <c r="E1843" s="52" t="e">
        <f t="shared" ref="E1843:W1843" si="3172">E1836</f>
        <v>#N/A</v>
      </c>
      <c r="F1843" s="52" t="e">
        <f t="shared" si="3172"/>
        <v>#N/A</v>
      </c>
      <c r="G1843" s="52" t="e">
        <f t="shared" si="3172"/>
        <v>#N/A</v>
      </c>
      <c r="H1843" s="52" t="e">
        <f t="shared" si="3172"/>
        <v>#N/A</v>
      </c>
      <c r="I1843" s="52" t="e">
        <f t="shared" si="3172"/>
        <v>#N/A</v>
      </c>
      <c r="J1843" s="52" t="e">
        <f t="shared" si="3172"/>
        <v>#N/A</v>
      </c>
      <c r="K1843" s="52" t="e">
        <f t="shared" si="3172"/>
        <v>#N/A</v>
      </c>
      <c r="L1843" s="52" t="e">
        <f t="shared" si="3172"/>
        <v>#N/A</v>
      </c>
      <c r="M1843" s="52" t="e">
        <f t="shared" si="3172"/>
        <v>#N/A</v>
      </c>
      <c r="N1843" s="52" t="e">
        <f t="shared" si="3172"/>
        <v>#N/A</v>
      </c>
      <c r="O1843" s="52" t="e">
        <f t="shared" si="3172"/>
        <v>#N/A</v>
      </c>
      <c r="P1843" s="52" t="e">
        <f t="shared" si="3172"/>
        <v>#N/A</v>
      </c>
      <c r="Q1843" s="52" t="e">
        <f t="shared" si="3172"/>
        <v>#N/A</v>
      </c>
      <c r="R1843" s="52" t="e">
        <f t="shared" si="3172"/>
        <v>#N/A</v>
      </c>
      <c r="S1843" s="52" t="e">
        <f t="shared" si="3172"/>
        <v>#N/A</v>
      </c>
      <c r="T1843" s="52" t="e">
        <f t="shared" si="3172"/>
        <v>#N/A</v>
      </c>
      <c r="U1843" s="52" t="e">
        <f t="shared" si="3172"/>
        <v>#N/A</v>
      </c>
      <c r="V1843" s="52" t="e">
        <f t="shared" si="3172"/>
        <v>#N/A</v>
      </c>
      <c r="W1843" s="52" t="e">
        <f t="shared" si="3172"/>
        <v>#N/A</v>
      </c>
      <c r="X1843" s="55" t="e">
        <f t="shared" ref="X1843:X1844" si="3173">(H1843-(O1843*P1843)/100-3*(J1843*K1843)/100)/2</f>
        <v>#N/A</v>
      </c>
      <c r="Y1843" s="55" t="e">
        <f t="shared" ref="Y1843:Y1844" si="3174">SUM(X1843,(J1843*K1843/100))/(F1843/100)</f>
        <v>#N/A</v>
      </c>
      <c r="Z1843" s="55" t="e">
        <f t="shared" ref="Z1843" si="3175">U1843*0.5+U1844*0.5</f>
        <v>#N/A</v>
      </c>
      <c r="AA1843" s="55" t="e">
        <f t="shared" ref="AA1843:AA1844" si="3176">J1843/Y1843</f>
        <v>#N/A</v>
      </c>
      <c r="AB1843" s="336" t="e">
        <f t="shared" ref="AB1843:AB1844" si="3177">X1843/(Y1843-J1843)</f>
        <v>#N/A</v>
      </c>
      <c r="AC1843" s="223" t="e">
        <f ca="1">INDEX(FGA_COEFFS,1,1)+Z1843*INDEX(FGA_COEFFS,1,2)+Y1843*INDEX(FGA_COEFFS,1,3)+R1843*INDEX(FGA_COEFFS,1,4)+Q1844*INDEX(FGA_COEFFS,1,5)+S1843*INDEX(FGA_COEFFS,1,6)+T1844*INDEX(FGA_COEFFS,1,7)+M1844*INDEX(FGA_COEFFS,1,8)+Y1847*Y1848</f>
        <v>#N/A</v>
      </c>
      <c r="AD1843" s="223" t="e">
        <f ca="1">INDEX(THREEPTA_COEFFS,1,1)+AC1843*INDEX(THREEPTA_COEFFS,1,2)+J1843*INDEX(THREEPTA_COEFFS,1,3)+AA1843*INDEX(THREEPTA_COEFFS,1,4)+K1843*INDEX(THREEPTA_COEFFS,1,5)+L1844*INDEX(THREEPTA_COEFFS,1,6)+Z1847*Z1848</f>
        <v>#N/A</v>
      </c>
      <c r="AE1843" s="223" t="e">
        <f ca="1">INDEX(THREEPTPCT_COEFFS,1,1)+K1843*INDEX(THREEPTPCT_COEFFS,1,2)+L1844*INDEX(THREEPTPCT_COEFFS,1,3)+AA1847*AA1848</f>
        <v>#N/A</v>
      </c>
      <c r="AF1843" s="55" t="e">
        <f t="shared" ref="AF1843:AF1844" ca="1" si="3178">AC1843-AD1843</f>
        <v>#N/A</v>
      </c>
      <c r="AG1843" s="223" t="e">
        <f ca="1">INDEX(TWOPTPCT_COEFFS,1,1)+AB1843*INDEX(TWOPTPCT_COEFFS,1,2)+I1844*INDEX(TWOPTPCT_COEFFS,1,3)+G1844*INDEX(TWOPTPCT_COEFFS,1,4)+L1844*INDEX(TWOPTPCT_COEFFS,1,5)+AB1847*AB1848</f>
        <v>#N/A</v>
      </c>
      <c r="AH1843" s="223" t="e">
        <f ca="1">INDEX(FTA_COEFFS,1,1)+O1843*INDEX(FTA_COEFFS,1,2)+N1844*INDEX(FTA_COEFFS,1,3)+(Q1843+R1843)*INDEX(FTA_COEFFS,1,4)+(Q1844+R1844)*INDEX(FTA_COEFFS,1,5)+M1844*INDEX(FTA_COEFFS,1,6)+AC1847*AC1848</f>
        <v>#N/A</v>
      </c>
      <c r="AI1843" s="223" t="e">
        <f ca="1">INDEX(FTPCT_COEFFS,1,1)+P1843*INDEX(FTPCT_COEFFS,1,2)+F1843*INDEX(FTPCT_COEFFS,1,3)+G1844*INDEX(FTPCT_COEFFS,1,4)+AD1847*AD1848</f>
        <v>#N/A</v>
      </c>
      <c r="AJ1843" s="338" t="e">
        <f t="shared" ref="AJ1843:AJ1844" ca="1" si="3179">AD1843*AE1843/100+AF1843*AG1843+AH1843*AI1843/100</f>
        <v>#N/A</v>
      </c>
      <c r="AK1843" s="55"/>
      <c r="AL1843" s="55"/>
      <c r="AM1843" s="55"/>
      <c r="AN1843" s="55"/>
      <c r="AO1843" s="55"/>
      <c r="AP1843" s="55"/>
      <c r="AQ1843" s="55"/>
      <c r="AR1843" s="55"/>
    </row>
    <row r="1844" spans="1:45" x14ac:dyDescent="0.3">
      <c r="B1844" s="54" t="s">
        <v>175</v>
      </c>
      <c r="C1844" s="54">
        <f>C1837</f>
        <v>0</v>
      </c>
      <c r="D1844" s="56" t="e">
        <f t="shared" ca="1" si="3171"/>
        <v>#N/A</v>
      </c>
      <c r="E1844" s="52" t="e">
        <f t="shared" ref="E1844:W1844" si="3180">E1837</f>
        <v>#N/A</v>
      </c>
      <c r="F1844" s="52" t="e">
        <f t="shared" si="3180"/>
        <v>#N/A</v>
      </c>
      <c r="G1844" s="52" t="e">
        <f t="shared" si="3180"/>
        <v>#N/A</v>
      </c>
      <c r="H1844" s="52" t="e">
        <f t="shared" si="3180"/>
        <v>#N/A</v>
      </c>
      <c r="I1844" s="52" t="e">
        <f t="shared" si="3180"/>
        <v>#N/A</v>
      </c>
      <c r="J1844" s="52" t="e">
        <f t="shared" si="3180"/>
        <v>#N/A</v>
      </c>
      <c r="K1844" s="52" t="e">
        <f t="shared" si="3180"/>
        <v>#N/A</v>
      </c>
      <c r="L1844" s="52" t="e">
        <f t="shared" si="3180"/>
        <v>#N/A</v>
      </c>
      <c r="M1844" s="52" t="e">
        <f t="shared" si="3180"/>
        <v>#N/A</v>
      </c>
      <c r="N1844" s="52" t="e">
        <f t="shared" si="3180"/>
        <v>#N/A</v>
      </c>
      <c r="O1844" s="52" t="e">
        <f t="shared" si="3180"/>
        <v>#N/A</v>
      </c>
      <c r="P1844" s="52" t="e">
        <f t="shared" si="3180"/>
        <v>#N/A</v>
      </c>
      <c r="Q1844" s="52" t="e">
        <f t="shared" si="3180"/>
        <v>#N/A</v>
      </c>
      <c r="R1844" s="52" t="e">
        <f t="shared" si="3180"/>
        <v>#N/A</v>
      </c>
      <c r="S1844" s="52" t="e">
        <f t="shared" si="3180"/>
        <v>#N/A</v>
      </c>
      <c r="T1844" s="52" t="e">
        <f t="shared" si="3180"/>
        <v>#N/A</v>
      </c>
      <c r="U1844" s="52" t="e">
        <f t="shared" si="3180"/>
        <v>#N/A</v>
      </c>
      <c r="V1844" s="52" t="e">
        <f t="shared" si="3180"/>
        <v>#N/A</v>
      </c>
      <c r="W1844" s="52" t="e">
        <f t="shared" si="3180"/>
        <v>#N/A</v>
      </c>
      <c r="X1844" s="55" t="e">
        <f t="shared" si="3173"/>
        <v>#N/A</v>
      </c>
      <c r="Y1844" s="55" t="e">
        <f t="shared" si="3174"/>
        <v>#N/A</v>
      </c>
      <c r="Z1844" s="55" t="e">
        <f t="shared" ref="Z1844" si="3181">Z1843</f>
        <v>#N/A</v>
      </c>
      <c r="AA1844" s="55" t="e">
        <f t="shared" si="3176"/>
        <v>#N/A</v>
      </c>
      <c r="AB1844" s="336" t="e">
        <f t="shared" si="3177"/>
        <v>#N/A</v>
      </c>
      <c r="AC1844" s="223" t="e">
        <f ca="1">INDEX(FGA_COEFFS,1,1)+Z1844*INDEX(FGA_COEFFS,1,2)+Y1844*INDEX(FGA_COEFFS,1,3)+R1844*INDEX(FGA_COEFFS,1,4)+Q1843*INDEX(FGA_COEFFS,1,5)+S1844*INDEX(FGA_COEFFS,1,6)+T1843*INDEX(FGA_COEFFS,1,7)+M1843*INDEX(FGA_COEFFS,1,8)+Y1847*Y1849</f>
        <v>#N/A</v>
      </c>
      <c r="AD1844" s="223" t="e">
        <f ca="1">INDEX(THREEPTA_COEFFS,1,1)+AC1844*INDEX(THREEPTA_COEFFS,1,2)+J1844*INDEX(THREEPTA_COEFFS,1,3)+AA1844*INDEX(THREEPTA_COEFFS,1,4)+K1844*INDEX(THREEPTA_COEFFS,1,5)+L1843*INDEX(THREEPTA_COEFFS,1,6)+Z1847*Z1849</f>
        <v>#N/A</v>
      </c>
      <c r="AE1844" s="223" t="e">
        <f ca="1">INDEX(THREEPTPCT_COEFFS,1,1)+K1844*INDEX(THREEPTPCT_COEFFS,1,2)+L1843*INDEX(THREEPTPCT_COEFFS,1,3)+AA1847*AA1849</f>
        <v>#N/A</v>
      </c>
      <c r="AF1844" s="55" t="e">
        <f t="shared" ca="1" si="3178"/>
        <v>#N/A</v>
      </c>
      <c r="AG1844" s="223" t="e">
        <f ca="1">INDEX(TWOPTPCT_COEFFS,1,1)+AB1844*INDEX(TWOPTPCT_COEFFS,1,2)+I1843*INDEX(TWOPTPCT_COEFFS,1,3)+G1843*INDEX(TWOPTPCT_COEFFS,1,4)+L1843*INDEX(TWOPTPCT_COEFFS,1,5)+AB1847*AB1849</f>
        <v>#N/A</v>
      </c>
      <c r="AH1844" s="223" t="e">
        <f ca="1">INDEX(FTA_COEFFS,1,1)+O1844*INDEX(FTA_COEFFS,1,2)+N1843*INDEX(FTA_COEFFS,1,3)+(Q1844+R1844)*INDEX(FTA_COEFFS,1,4)+(Q1843+R1843)*INDEX(FTA_COEFFS,1,5)+M1843*INDEX(FTA_COEFFS,1,6)+AC1847*AC1849</f>
        <v>#N/A</v>
      </c>
      <c r="AI1844" s="223" t="e">
        <f ca="1">INDEX(FTPCT_COEFFS,1,1)+P1844*INDEX(FTPCT_COEFFS,1,2)+F1844*INDEX(FTPCT_COEFFS,1,3)+G1843*INDEX(FTPCT_COEFFS,1,4)+AD1847*AD1849</f>
        <v>#N/A</v>
      </c>
      <c r="AJ1844" s="338" t="e">
        <f t="shared" ca="1" si="3179"/>
        <v>#N/A</v>
      </c>
      <c r="AK1844" s="55"/>
      <c r="AL1844" s="55"/>
      <c r="AM1844" s="55"/>
      <c r="AN1844" s="55"/>
      <c r="AO1844" s="55"/>
      <c r="AP1844" s="55"/>
      <c r="AQ1844" s="55"/>
      <c r="AR1844" s="55"/>
    </row>
    <row r="1845" spans="1:45" x14ac:dyDescent="0.3">
      <c r="A1845" s="54" t="e">
        <f ca="1">IF(D1843&gt;(D1844+(AVERAGE(V1843,W1843)-AVERAGE(V1844,W1844))/2)+2.5,C1843,IF(D1844&gt;(D1843+(AVERAGE(V1844,W1844)-AVERAGE(V1843,W1843))/2)+2.5,C1844,"Close"))</f>
        <v>#N/A</v>
      </c>
      <c r="B1845" s="64" t="e">
        <f ca="1">IF(D1844&gt;D1843,C1844,C1843)</f>
        <v>#N/A</v>
      </c>
      <c r="D1845" s="56"/>
      <c r="X1845" s="55"/>
      <c r="Y1845" s="55"/>
      <c r="Z1845" s="55"/>
      <c r="AA1845" s="55"/>
      <c r="AB1845" s="55"/>
      <c r="AC1845" s="337"/>
      <c r="AD1845" s="337"/>
      <c r="AE1845" s="337"/>
      <c r="AF1845" s="337"/>
      <c r="AG1845" s="337"/>
      <c r="AH1845" s="337"/>
      <c r="AI1845" s="337"/>
      <c r="AJ1845" s="337"/>
      <c r="AK1845" s="337"/>
      <c r="AL1845" s="337"/>
      <c r="AM1845" s="55"/>
      <c r="AN1845" s="55"/>
      <c r="AO1845" s="55"/>
      <c r="AP1845" s="55"/>
      <c r="AQ1845" s="55"/>
      <c r="AR1845" s="55"/>
      <c r="AS1845" s="55"/>
    </row>
    <row r="1846" spans="1:45" x14ac:dyDescent="0.3">
      <c r="X1846" s="54" t="s">
        <v>1305</v>
      </c>
      <c r="Y1846" s="54" t="s">
        <v>128</v>
      </c>
      <c r="Z1846" s="54" t="s">
        <v>157</v>
      </c>
      <c r="AA1846" s="54" t="s">
        <v>151</v>
      </c>
      <c r="AB1846" s="54" t="s">
        <v>1327</v>
      </c>
      <c r="AC1846" s="54" t="s">
        <v>129</v>
      </c>
      <c r="AD1846" s="54" t="s">
        <v>116</v>
      </c>
      <c r="AE1846" s="54"/>
      <c r="AF1846" s="54"/>
      <c r="AG1846" s="54"/>
      <c r="AH1846" s="54"/>
      <c r="AI1846" s="54"/>
      <c r="AJ1846" s="54"/>
      <c r="AK1846" s="54"/>
      <c r="AL1846" s="54"/>
      <c r="AM1846" s="54"/>
      <c r="AN1846" s="54"/>
      <c r="AO1846" s="54"/>
      <c r="AP1846" s="54"/>
      <c r="AQ1846" s="54"/>
      <c r="AR1846" s="54"/>
      <c r="AS1846" s="54"/>
    </row>
    <row r="1847" spans="1:45" x14ac:dyDescent="0.3">
      <c r="X1847" s="54"/>
      <c r="Y1847" s="54">
        <f t="shared" ref="Y1847:AD1847" si="3182">Y1840</f>
        <v>6.4436999999999998</v>
      </c>
      <c r="Z1847" s="54">
        <f t="shared" si="3182"/>
        <v>4.9371</v>
      </c>
      <c r="AA1847" s="54">
        <f t="shared" si="3182"/>
        <v>11.350300000000001</v>
      </c>
      <c r="AB1847" s="54">
        <f t="shared" si="3182"/>
        <v>7.1900000000000006E-2</v>
      </c>
      <c r="AC1847" s="54">
        <f t="shared" si="3182"/>
        <v>6.2766000000000002</v>
      </c>
      <c r="AD1847" s="54">
        <f t="shared" si="3182"/>
        <v>11.042999999999999</v>
      </c>
      <c r="AE1847" s="54"/>
      <c r="AF1847" s="336"/>
      <c r="AG1847" s="336"/>
      <c r="AH1847" s="336"/>
      <c r="AI1847" s="54"/>
      <c r="AJ1847" s="54"/>
      <c r="AK1847" s="54"/>
      <c r="AL1847" s="54"/>
      <c r="AM1847" s="54"/>
      <c r="AN1847" s="54"/>
      <c r="AO1847" s="54"/>
      <c r="AP1847" s="54"/>
      <c r="AQ1847" s="54"/>
      <c r="AR1847" s="54"/>
      <c r="AS1847" s="54"/>
    </row>
    <row r="1848" spans="1:45" x14ac:dyDescent="0.3">
      <c r="D1848" s="56"/>
      <c r="X1848" s="336"/>
      <c r="Y1848" s="336">
        <f t="shared" ca="1" si="3110"/>
        <v>-3.4105286506069449E-2</v>
      </c>
      <c r="Z1848" s="336">
        <f t="shared" ca="1" si="3110"/>
        <v>5.5731072264338231E-2</v>
      </c>
      <c r="AA1848" s="336">
        <f t="shared" ca="1" si="3110"/>
        <v>-0.27378985547541124</v>
      </c>
      <c r="AB1848" s="336">
        <f t="shared" ca="1" si="3110"/>
        <v>-2.2161769959351419E-2</v>
      </c>
      <c r="AC1848" s="336">
        <f t="shared" ca="1" si="3110"/>
        <v>-0.45226967424610759</v>
      </c>
      <c r="AD1848" s="336">
        <f t="shared" ca="1" si="3110"/>
        <v>0.51070126853962761</v>
      </c>
      <c r="AE1848" s="336"/>
      <c r="AF1848" s="336"/>
      <c r="AG1848" s="336"/>
      <c r="AH1848" s="336"/>
      <c r="AI1848" s="54"/>
      <c r="AJ1848" s="54"/>
      <c r="AK1848" s="54"/>
      <c r="AL1848" s="336"/>
      <c r="AM1848" s="336"/>
      <c r="AN1848" s="336"/>
      <c r="AO1848" s="336"/>
      <c r="AP1848" s="54"/>
      <c r="AQ1848" s="336"/>
      <c r="AR1848" s="336"/>
      <c r="AS1848" s="336"/>
    </row>
    <row r="1849" spans="1:45" x14ac:dyDescent="0.3">
      <c r="C1849" s="54"/>
      <c r="D1849" s="56"/>
      <c r="Y1849" s="336">
        <f t="shared" ca="1" si="3110"/>
        <v>1.5546978822414969E-2</v>
      </c>
      <c r="Z1849" s="336">
        <f t="shared" ca="1" si="3110"/>
        <v>-1.1971470379805269</v>
      </c>
      <c r="AA1849" s="336">
        <f t="shared" ca="1" si="3110"/>
        <v>0.37725811022956668</v>
      </c>
      <c r="AB1849" s="336">
        <f t="shared" ca="1" si="3110"/>
        <v>0.24445781982364861</v>
      </c>
      <c r="AC1849" s="336">
        <f t="shared" ca="1" si="3110"/>
        <v>1.4661564963387037</v>
      </c>
      <c r="AD1849" s="336">
        <f t="shared" ca="1" si="3110"/>
        <v>1.38127225088295</v>
      </c>
      <c r="AE1849" s="55"/>
      <c r="AF1849" s="55"/>
      <c r="AG1849" s="55"/>
      <c r="AH1849" s="55"/>
      <c r="AI1849" s="55"/>
      <c r="AJ1849" s="55"/>
      <c r="AK1849" s="55"/>
      <c r="AL1849" s="55"/>
      <c r="AM1849" s="55"/>
      <c r="AN1849" s="55"/>
      <c r="AO1849" s="55"/>
      <c r="AP1849" s="55"/>
      <c r="AQ1849" s="55"/>
      <c r="AR1849" s="55"/>
      <c r="AS1849" s="55"/>
    </row>
    <row r="1850" spans="1:45" x14ac:dyDescent="0.3">
      <c r="B1850" s="54" t="s">
        <v>172</v>
      </c>
      <c r="C1850" s="53">
        <f>C1843</f>
        <v>0</v>
      </c>
      <c r="D1850" s="56" t="e">
        <f t="shared" ref="D1850:D1851" ca="1" si="3183">AJ1850</f>
        <v>#N/A</v>
      </c>
      <c r="E1850" s="52" t="e">
        <f t="shared" ref="E1850:W1850" si="3184">E1843</f>
        <v>#N/A</v>
      </c>
      <c r="F1850" s="52" t="e">
        <f t="shared" si="3184"/>
        <v>#N/A</v>
      </c>
      <c r="G1850" s="52" t="e">
        <f t="shared" si="3184"/>
        <v>#N/A</v>
      </c>
      <c r="H1850" s="52" t="e">
        <f t="shared" si="3184"/>
        <v>#N/A</v>
      </c>
      <c r="I1850" s="52" t="e">
        <f t="shared" si="3184"/>
        <v>#N/A</v>
      </c>
      <c r="J1850" s="52" t="e">
        <f t="shared" si="3184"/>
        <v>#N/A</v>
      </c>
      <c r="K1850" s="52" t="e">
        <f t="shared" si="3184"/>
        <v>#N/A</v>
      </c>
      <c r="L1850" s="52" t="e">
        <f t="shared" si="3184"/>
        <v>#N/A</v>
      </c>
      <c r="M1850" s="52" t="e">
        <f t="shared" si="3184"/>
        <v>#N/A</v>
      </c>
      <c r="N1850" s="52" t="e">
        <f t="shared" si="3184"/>
        <v>#N/A</v>
      </c>
      <c r="O1850" s="52" t="e">
        <f t="shared" si="3184"/>
        <v>#N/A</v>
      </c>
      <c r="P1850" s="52" t="e">
        <f t="shared" si="3184"/>
        <v>#N/A</v>
      </c>
      <c r="Q1850" s="52" t="e">
        <f t="shared" si="3184"/>
        <v>#N/A</v>
      </c>
      <c r="R1850" s="52" t="e">
        <f t="shared" si="3184"/>
        <v>#N/A</v>
      </c>
      <c r="S1850" s="52" t="e">
        <f t="shared" si="3184"/>
        <v>#N/A</v>
      </c>
      <c r="T1850" s="52" t="e">
        <f t="shared" si="3184"/>
        <v>#N/A</v>
      </c>
      <c r="U1850" s="52" t="e">
        <f t="shared" si="3184"/>
        <v>#N/A</v>
      </c>
      <c r="V1850" s="52" t="e">
        <f t="shared" si="3184"/>
        <v>#N/A</v>
      </c>
      <c r="W1850" s="52" t="e">
        <f t="shared" si="3184"/>
        <v>#N/A</v>
      </c>
      <c r="X1850" s="55" t="e">
        <f t="shared" ref="X1850:X1851" si="3185">(H1850-(O1850*P1850)/100-3*(J1850*K1850)/100)/2</f>
        <v>#N/A</v>
      </c>
      <c r="Y1850" s="55" t="e">
        <f t="shared" ref="Y1850:Y1851" si="3186">SUM(X1850,(J1850*K1850/100))/(F1850/100)</f>
        <v>#N/A</v>
      </c>
      <c r="Z1850" s="55" t="e">
        <f t="shared" ref="Z1850" si="3187">U1850*0.5+U1851*0.5</f>
        <v>#N/A</v>
      </c>
      <c r="AA1850" s="55" t="e">
        <f t="shared" ref="AA1850:AA1851" si="3188">J1850/Y1850</f>
        <v>#N/A</v>
      </c>
      <c r="AB1850" s="336" t="e">
        <f t="shared" ref="AB1850:AB1851" si="3189">X1850/(Y1850-J1850)</f>
        <v>#N/A</v>
      </c>
      <c r="AC1850" s="223" t="e">
        <f ca="1">INDEX(FGA_COEFFS,1,1)+Z1850*INDEX(FGA_COEFFS,1,2)+Y1850*INDEX(FGA_COEFFS,1,3)+R1850*INDEX(FGA_COEFFS,1,4)+Q1851*INDEX(FGA_COEFFS,1,5)+S1850*INDEX(FGA_COEFFS,1,6)+T1851*INDEX(FGA_COEFFS,1,7)+M1851*INDEX(FGA_COEFFS,1,8)+Y1854*Y1855</f>
        <v>#N/A</v>
      </c>
      <c r="AD1850" s="223" t="e">
        <f ca="1">INDEX(THREEPTA_COEFFS,1,1)+AC1850*INDEX(THREEPTA_COEFFS,1,2)+J1850*INDEX(THREEPTA_COEFFS,1,3)+AA1850*INDEX(THREEPTA_COEFFS,1,4)+K1850*INDEX(THREEPTA_COEFFS,1,5)+L1851*INDEX(THREEPTA_COEFFS,1,6)+Z1854*Z1855</f>
        <v>#N/A</v>
      </c>
      <c r="AE1850" s="223" t="e">
        <f ca="1">INDEX(THREEPTPCT_COEFFS,1,1)+K1850*INDEX(THREEPTPCT_COEFFS,1,2)+L1851*INDEX(THREEPTPCT_COEFFS,1,3)+AA1854*AA1855</f>
        <v>#N/A</v>
      </c>
      <c r="AF1850" s="55" t="e">
        <f t="shared" ref="AF1850:AF1851" ca="1" si="3190">AC1850-AD1850</f>
        <v>#N/A</v>
      </c>
      <c r="AG1850" s="223" t="e">
        <f ca="1">INDEX(TWOPTPCT_COEFFS,1,1)+AB1850*INDEX(TWOPTPCT_COEFFS,1,2)+I1851*INDEX(TWOPTPCT_COEFFS,1,3)+G1851*INDEX(TWOPTPCT_COEFFS,1,4)+L1851*INDEX(TWOPTPCT_COEFFS,1,5)+AB1854*AB1855</f>
        <v>#N/A</v>
      </c>
      <c r="AH1850" s="223" t="e">
        <f ca="1">INDEX(FTA_COEFFS,1,1)+O1850*INDEX(FTA_COEFFS,1,2)+N1851*INDEX(FTA_COEFFS,1,3)+(Q1850+R1850)*INDEX(FTA_COEFFS,1,4)+(Q1851+R1851)*INDEX(FTA_COEFFS,1,5)+M1851*INDEX(FTA_COEFFS,1,6)+AC1854*AC1855</f>
        <v>#N/A</v>
      </c>
      <c r="AI1850" s="223" t="e">
        <f ca="1">INDEX(FTPCT_COEFFS,1,1)+P1850*INDEX(FTPCT_COEFFS,1,2)+F1850*INDEX(FTPCT_COEFFS,1,3)+G1851*INDEX(FTPCT_COEFFS,1,4)+AD1854*AD1855</f>
        <v>#N/A</v>
      </c>
      <c r="AJ1850" s="338" t="e">
        <f t="shared" ref="AJ1850:AJ1851" ca="1" si="3191">AD1850*AE1850/100+AF1850*AG1850+AH1850*AI1850/100</f>
        <v>#N/A</v>
      </c>
      <c r="AK1850" s="55"/>
      <c r="AL1850" s="55"/>
      <c r="AM1850" s="55"/>
      <c r="AN1850" s="55"/>
      <c r="AO1850" s="55"/>
      <c r="AP1850" s="55"/>
      <c r="AQ1850" s="55"/>
      <c r="AR1850" s="55"/>
    </row>
    <row r="1851" spans="1:45" x14ac:dyDescent="0.3">
      <c r="B1851" s="54" t="s">
        <v>175</v>
      </c>
      <c r="C1851" s="54">
        <f>C1844</f>
        <v>0</v>
      </c>
      <c r="D1851" s="56" t="e">
        <f t="shared" ca="1" si="3183"/>
        <v>#N/A</v>
      </c>
      <c r="E1851" s="52" t="e">
        <f t="shared" ref="E1851:W1851" si="3192">E1844</f>
        <v>#N/A</v>
      </c>
      <c r="F1851" s="52" t="e">
        <f t="shared" si="3192"/>
        <v>#N/A</v>
      </c>
      <c r="G1851" s="52" t="e">
        <f t="shared" si="3192"/>
        <v>#N/A</v>
      </c>
      <c r="H1851" s="52" t="e">
        <f t="shared" si="3192"/>
        <v>#N/A</v>
      </c>
      <c r="I1851" s="52" t="e">
        <f t="shared" si="3192"/>
        <v>#N/A</v>
      </c>
      <c r="J1851" s="52" t="e">
        <f t="shared" si="3192"/>
        <v>#N/A</v>
      </c>
      <c r="K1851" s="52" t="e">
        <f t="shared" si="3192"/>
        <v>#N/A</v>
      </c>
      <c r="L1851" s="52" t="e">
        <f t="shared" si="3192"/>
        <v>#N/A</v>
      </c>
      <c r="M1851" s="52" t="e">
        <f t="shared" si="3192"/>
        <v>#N/A</v>
      </c>
      <c r="N1851" s="52" t="e">
        <f t="shared" si="3192"/>
        <v>#N/A</v>
      </c>
      <c r="O1851" s="52" t="e">
        <f t="shared" si="3192"/>
        <v>#N/A</v>
      </c>
      <c r="P1851" s="52" t="e">
        <f t="shared" si="3192"/>
        <v>#N/A</v>
      </c>
      <c r="Q1851" s="52" t="e">
        <f t="shared" si="3192"/>
        <v>#N/A</v>
      </c>
      <c r="R1851" s="52" t="e">
        <f t="shared" si="3192"/>
        <v>#N/A</v>
      </c>
      <c r="S1851" s="52" t="e">
        <f t="shared" si="3192"/>
        <v>#N/A</v>
      </c>
      <c r="T1851" s="52" t="e">
        <f t="shared" si="3192"/>
        <v>#N/A</v>
      </c>
      <c r="U1851" s="52" t="e">
        <f t="shared" si="3192"/>
        <v>#N/A</v>
      </c>
      <c r="V1851" s="52" t="e">
        <f t="shared" si="3192"/>
        <v>#N/A</v>
      </c>
      <c r="W1851" s="52" t="e">
        <f t="shared" si="3192"/>
        <v>#N/A</v>
      </c>
      <c r="X1851" s="55" t="e">
        <f t="shared" si="3185"/>
        <v>#N/A</v>
      </c>
      <c r="Y1851" s="55" t="e">
        <f t="shared" si="3186"/>
        <v>#N/A</v>
      </c>
      <c r="Z1851" s="55" t="e">
        <f t="shared" ref="Z1851" si="3193">Z1850</f>
        <v>#N/A</v>
      </c>
      <c r="AA1851" s="55" t="e">
        <f t="shared" si="3188"/>
        <v>#N/A</v>
      </c>
      <c r="AB1851" s="336" t="e">
        <f t="shared" si="3189"/>
        <v>#N/A</v>
      </c>
      <c r="AC1851" s="223" t="e">
        <f ca="1">INDEX(FGA_COEFFS,1,1)+Z1851*INDEX(FGA_COEFFS,1,2)+Y1851*INDEX(FGA_COEFFS,1,3)+R1851*INDEX(FGA_COEFFS,1,4)+Q1850*INDEX(FGA_COEFFS,1,5)+S1851*INDEX(FGA_COEFFS,1,6)+T1850*INDEX(FGA_COEFFS,1,7)+M1850*INDEX(FGA_COEFFS,1,8)+Y1854*Y1856</f>
        <v>#N/A</v>
      </c>
      <c r="AD1851" s="223" t="e">
        <f ca="1">INDEX(THREEPTA_COEFFS,1,1)+AC1851*INDEX(THREEPTA_COEFFS,1,2)+J1851*INDEX(THREEPTA_COEFFS,1,3)+AA1851*INDEX(THREEPTA_COEFFS,1,4)+K1851*INDEX(THREEPTA_COEFFS,1,5)+L1850*INDEX(THREEPTA_COEFFS,1,6)+Z1854*Z1856</f>
        <v>#N/A</v>
      </c>
      <c r="AE1851" s="223" t="e">
        <f ca="1">INDEX(THREEPTPCT_COEFFS,1,1)+K1851*INDEX(THREEPTPCT_COEFFS,1,2)+L1850*INDEX(THREEPTPCT_COEFFS,1,3)+AA1854*AA1856</f>
        <v>#N/A</v>
      </c>
      <c r="AF1851" s="55" t="e">
        <f t="shared" ca="1" si="3190"/>
        <v>#N/A</v>
      </c>
      <c r="AG1851" s="223" t="e">
        <f ca="1">INDEX(TWOPTPCT_COEFFS,1,1)+AB1851*INDEX(TWOPTPCT_COEFFS,1,2)+I1850*INDEX(TWOPTPCT_COEFFS,1,3)+G1850*INDEX(TWOPTPCT_COEFFS,1,4)+L1850*INDEX(TWOPTPCT_COEFFS,1,5)+AB1854*AB1856</f>
        <v>#N/A</v>
      </c>
      <c r="AH1851" s="223" t="e">
        <f ca="1">INDEX(FTA_COEFFS,1,1)+O1851*INDEX(FTA_COEFFS,1,2)+N1850*INDEX(FTA_COEFFS,1,3)+(Q1851+R1851)*INDEX(FTA_COEFFS,1,4)+(Q1850+R1850)*INDEX(FTA_COEFFS,1,5)+M1850*INDEX(FTA_COEFFS,1,6)+AC1854*AC1856</f>
        <v>#N/A</v>
      </c>
      <c r="AI1851" s="223" t="e">
        <f ca="1">INDEX(FTPCT_COEFFS,1,1)+P1851*INDEX(FTPCT_COEFFS,1,2)+F1851*INDEX(FTPCT_COEFFS,1,3)+G1850*INDEX(FTPCT_COEFFS,1,4)+AD1854*AD1856</f>
        <v>#N/A</v>
      </c>
      <c r="AJ1851" s="338" t="e">
        <f t="shared" ca="1" si="3191"/>
        <v>#N/A</v>
      </c>
      <c r="AK1851" s="55"/>
      <c r="AL1851" s="55"/>
      <c r="AM1851" s="55"/>
      <c r="AN1851" s="55"/>
      <c r="AO1851" s="55"/>
      <c r="AP1851" s="55"/>
      <c r="AQ1851" s="55"/>
      <c r="AR1851" s="55"/>
    </row>
    <row r="1852" spans="1:45" x14ac:dyDescent="0.3">
      <c r="A1852" s="54" t="e">
        <f ca="1">IF(D1850&gt;(D1851+(AVERAGE(V1850,W1850)-AVERAGE(V1851,W1851))/2)+2.5,C1850,IF(D1851&gt;(D1850+(AVERAGE(V1851,W1851)-AVERAGE(V1850,W1850))/2)+2.5,C1851,"Close"))</f>
        <v>#N/A</v>
      </c>
      <c r="B1852" s="64" t="e">
        <f ca="1">IF(D1851&gt;D1850,C1851,C1850)</f>
        <v>#N/A</v>
      </c>
      <c r="D1852" s="56"/>
      <c r="X1852" s="55"/>
      <c r="Y1852" s="55"/>
      <c r="Z1852" s="55"/>
      <c r="AA1852" s="55"/>
      <c r="AB1852" s="55"/>
      <c r="AC1852" s="337"/>
      <c r="AD1852" s="337"/>
      <c r="AE1852" s="337"/>
      <c r="AF1852" s="337"/>
      <c r="AG1852" s="337"/>
      <c r="AH1852" s="337"/>
      <c r="AI1852" s="337"/>
      <c r="AJ1852" s="337"/>
      <c r="AK1852" s="337"/>
      <c r="AL1852" s="337"/>
      <c r="AM1852" s="55"/>
      <c r="AN1852" s="55"/>
      <c r="AO1852" s="55"/>
      <c r="AP1852" s="55"/>
      <c r="AQ1852" s="55"/>
      <c r="AR1852" s="55"/>
      <c r="AS1852" s="55"/>
    </row>
    <row r="1853" spans="1:45" x14ac:dyDescent="0.3">
      <c r="X1853" s="54" t="s">
        <v>1305</v>
      </c>
      <c r="Y1853" s="54" t="s">
        <v>128</v>
      </c>
      <c r="Z1853" s="54" t="s">
        <v>157</v>
      </c>
      <c r="AA1853" s="54" t="s">
        <v>151</v>
      </c>
      <c r="AB1853" s="54" t="s">
        <v>1327</v>
      </c>
      <c r="AC1853" s="54" t="s">
        <v>129</v>
      </c>
      <c r="AD1853" s="54" t="s">
        <v>116</v>
      </c>
      <c r="AE1853" s="54"/>
      <c r="AF1853" s="54"/>
      <c r="AG1853" s="54"/>
      <c r="AH1853" s="54"/>
      <c r="AI1853" s="54"/>
      <c r="AJ1853" s="54"/>
      <c r="AK1853" s="54"/>
      <c r="AL1853" s="54"/>
      <c r="AM1853" s="54"/>
      <c r="AN1853" s="54"/>
      <c r="AO1853" s="54"/>
      <c r="AP1853" s="54"/>
      <c r="AQ1853" s="54"/>
      <c r="AR1853" s="54"/>
      <c r="AS1853" s="54"/>
    </row>
    <row r="1854" spans="1:45" x14ac:dyDescent="0.3">
      <c r="X1854" s="54"/>
      <c r="Y1854" s="54">
        <f t="shared" ref="Y1854:AD1854" si="3194">Y1847</f>
        <v>6.4436999999999998</v>
      </c>
      <c r="Z1854" s="54">
        <f t="shared" si="3194"/>
        <v>4.9371</v>
      </c>
      <c r="AA1854" s="54">
        <f t="shared" si="3194"/>
        <v>11.350300000000001</v>
      </c>
      <c r="AB1854" s="54">
        <f t="shared" si="3194"/>
        <v>7.1900000000000006E-2</v>
      </c>
      <c r="AC1854" s="54">
        <f t="shared" si="3194"/>
        <v>6.2766000000000002</v>
      </c>
      <c r="AD1854" s="54">
        <f t="shared" si="3194"/>
        <v>11.042999999999999</v>
      </c>
      <c r="AE1854" s="54"/>
      <c r="AF1854" s="336"/>
      <c r="AG1854" s="336"/>
      <c r="AH1854" s="336"/>
      <c r="AI1854" s="54"/>
      <c r="AJ1854" s="54"/>
      <c r="AK1854" s="54"/>
      <c r="AL1854" s="54"/>
      <c r="AM1854" s="54"/>
      <c r="AN1854" s="54"/>
      <c r="AO1854" s="54"/>
      <c r="AP1854" s="54"/>
      <c r="AQ1854" s="54"/>
      <c r="AR1854" s="54"/>
      <c r="AS1854" s="54"/>
    </row>
    <row r="1855" spans="1:45" x14ac:dyDescent="0.3">
      <c r="D1855" s="56"/>
      <c r="X1855" s="336"/>
      <c r="Y1855" s="336">
        <f t="shared" ca="1" si="3110"/>
        <v>0.62396893059615688</v>
      </c>
      <c r="Z1855" s="336">
        <f t="shared" ca="1" si="3110"/>
        <v>-0.15157885310315294</v>
      </c>
      <c r="AA1855" s="336">
        <f t="shared" ca="1" si="3110"/>
        <v>3.9759218370350687E-2</v>
      </c>
      <c r="AB1855" s="336">
        <f t="shared" ca="1" si="3110"/>
        <v>0.35983637471341562</v>
      </c>
      <c r="AC1855" s="336">
        <f t="shared" ca="1" si="3110"/>
        <v>-1.0886903276691544</v>
      </c>
      <c r="AD1855" s="336">
        <f t="shared" ca="1" si="3110"/>
        <v>0.52205937655975221</v>
      </c>
      <c r="AE1855" s="336"/>
      <c r="AF1855" s="336"/>
      <c r="AG1855" s="336"/>
      <c r="AH1855" s="336"/>
      <c r="AI1855" s="54"/>
      <c r="AJ1855" s="54"/>
      <c r="AK1855" s="54"/>
      <c r="AL1855" s="336"/>
      <c r="AM1855" s="336"/>
      <c r="AN1855" s="336"/>
      <c r="AO1855" s="336"/>
      <c r="AP1855" s="54"/>
      <c r="AQ1855" s="336"/>
      <c r="AR1855" s="336"/>
      <c r="AS1855" s="336"/>
    </row>
    <row r="1856" spans="1:45" x14ac:dyDescent="0.3">
      <c r="C1856" s="54"/>
      <c r="D1856" s="56"/>
      <c r="Y1856" s="336">
        <f t="shared" ca="1" si="3110"/>
        <v>0.21879265419004224</v>
      </c>
      <c r="Z1856" s="336">
        <f t="shared" ca="1" si="3110"/>
        <v>0.32704143858588935</v>
      </c>
      <c r="AA1856" s="336">
        <f t="shared" ca="1" si="3110"/>
        <v>1.3580033041091941E-2</v>
      </c>
      <c r="AB1856" s="336">
        <f t="shared" ca="1" si="3110"/>
        <v>-0.85686592701134057</v>
      </c>
      <c r="AC1856" s="336">
        <f t="shared" ca="1" si="3110"/>
        <v>-0.51699263666470585</v>
      </c>
      <c r="AD1856" s="336">
        <f t="shared" ca="1" si="3110"/>
        <v>0.92472150700867117</v>
      </c>
      <c r="AE1856" s="55"/>
      <c r="AF1856" s="55"/>
      <c r="AG1856" s="55"/>
      <c r="AH1856" s="55"/>
      <c r="AI1856" s="55"/>
      <c r="AJ1856" s="55"/>
      <c r="AK1856" s="55"/>
      <c r="AL1856" s="55"/>
      <c r="AM1856" s="55"/>
      <c r="AN1856" s="55"/>
      <c r="AO1856" s="55"/>
      <c r="AP1856" s="55"/>
      <c r="AQ1856" s="55"/>
      <c r="AR1856" s="55"/>
      <c r="AS1856" s="55"/>
    </row>
    <row r="1857" spans="1:45" x14ac:dyDescent="0.3">
      <c r="B1857" s="54" t="s">
        <v>172</v>
      </c>
      <c r="C1857" s="53">
        <f>C1850</f>
        <v>0</v>
      </c>
      <c r="D1857" s="56" t="e">
        <f t="shared" ref="D1857:D1858" ca="1" si="3195">AJ1857</f>
        <v>#N/A</v>
      </c>
      <c r="E1857" s="52" t="e">
        <f t="shared" ref="E1857:W1857" si="3196">E1850</f>
        <v>#N/A</v>
      </c>
      <c r="F1857" s="52" t="e">
        <f t="shared" si="3196"/>
        <v>#N/A</v>
      </c>
      <c r="G1857" s="52" t="e">
        <f t="shared" si="3196"/>
        <v>#N/A</v>
      </c>
      <c r="H1857" s="52" t="e">
        <f t="shared" si="3196"/>
        <v>#N/A</v>
      </c>
      <c r="I1857" s="52" t="e">
        <f t="shared" si="3196"/>
        <v>#N/A</v>
      </c>
      <c r="J1857" s="52" t="e">
        <f t="shared" si="3196"/>
        <v>#N/A</v>
      </c>
      <c r="K1857" s="52" t="e">
        <f t="shared" si="3196"/>
        <v>#N/A</v>
      </c>
      <c r="L1857" s="52" t="e">
        <f t="shared" si="3196"/>
        <v>#N/A</v>
      </c>
      <c r="M1857" s="52" t="e">
        <f t="shared" si="3196"/>
        <v>#N/A</v>
      </c>
      <c r="N1857" s="52" t="e">
        <f t="shared" si="3196"/>
        <v>#N/A</v>
      </c>
      <c r="O1857" s="52" t="e">
        <f t="shared" si="3196"/>
        <v>#N/A</v>
      </c>
      <c r="P1857" s="52" t="e">
        <f t="shared" si="3196"/>
        <v>#N/A</v>
      </c>
      <c r="Q1857" s="52" t="e">
        <f t="shared" si="3196"/>
        <v>#N/A</v>
      </c>
      <c r="R1857" s="52" t="e">
        <f t="shared" si="3196"/>
        <v>#N/A</v>
      </c>
      <c r="S1857" s="52" t="e">
        <f t="shared" si="3196"/>
        <v>#N/A</v>
      </c>
      <c r="T1857" s="52" t="e">
        <f t="shared" si="3196"/>
        <v>#N/A</v>
      </c>
      <c r="U1857" s="52" t="e">
        <f t="shared" si="3196"/>
        <v>#N/A</v>
      </c>
      <c r="V1857" s="52" t="e">
        <f t="shared" si="3196"/>
        <v>#N/A</v>
      </c>
      <c r="W1857" s="52" t="e">
        <f t="shared" si="3196"/>
        <v>#N/A</v>
      </c>
      <c r="X1857" s="55" t="e">
        <f t="shared" ref="X1857:X1858" si="3197">(H1857-(O1857*P1857)/100-3*(J1857*K1857)/100)/2</f>
        <v>#N/A</v>
      </c>
      <c r="Y1857" s="55" t="e">
        <f t="shared" ref="Y1857:Y1858" si="3198">SUM(X1857,(J1857*K1857/100))/(F1857/100)</f>
        <v>#N/A</v>
      </c>
      <c r="Z1857" s="55" t="e">
        <f t="shared" ref="Z1857" si="3199">U1857*0.5+U1858*0.5</f>
        <v>#N/A</v>
      </c>
      <c r="AA1857" s="55" t="e">
        <f t="shared" ref="AA1857:AA1858" si="3200">J1857/Y1857</f>
        <v>#N/A</v>
      </c>
      <c r="AB1857" s="336" t="e">
        <f t="shared" ref="AB1857:AB1858" si="3201">X1857/(Y1857-J1857)</f>
        <v>#N/A</v>
      </c>
      <c r="AC1857" s="223" t="e">
        <f ca="1">INDEX(FGA_COEFFS,1,1)+Z1857*INDEX(FGA_COEFFS,1,2)+Y1857*INDEX(FGA_COEFFS,1,3)+R1857*INDEX(FGA_COEFFS,1,4)+Q1858*INDEX(FGA_COEFFS,1,5)+S1857*INDEX(FGA_COEFFS,1,6)+T1858*INDEX(FGA_COEFFS,1,7)+M1858*INDEX(FGA_COEFFS,1,8)+Y1861*Y1862</f>
        <v>#N/A</v>
      </c>
      <c r="AD1857" s="223" t="e">
        <f ca="1">INDEX(THREEPTA_COEFFS,1,1)+AC1857*INDEX(THREEPTA_COEFFS,1,2)+J1857*INDEX(THREEPTA_COEFFS,1,3)+AA1857*INDEX(THREEPTA_COEFFS,1,4)+K1857*INDEX(THREEPTA_COEFFS,1,5)+L1858*INDEX(THREEPTA_COEFFS,1,6)+Z1861*Z1862</f>
        <v>#N/A</v>
      </c>
      <c r="AE1857" s="223" t="e">
        <f ca="1">INDEX(THREEPTPCT_COEFFS,1,1)+K1857*INDEX(THREEPTPCT_COEFFS,1,2)+L1858*INDEX(THREEPTPCT_COEFFS,1,3)+AA1861*AA1862</f>
        <v>#N/A</v>
      </c>
      <c r="AF1857" s="55" t="e">
        <f t="shared" ref="AF1857:AF1858" ca="1" si="3202">AC1857-AD1857</f>
        <v>#N/A</v>
      </c>
      <c r="AG1857" s="223" t="e">
        <f ca="1">INDEX(TWOPTPCT_COEFFS,1,1)+AB1857*INDEX(TWOPTPCT_COEFFS,1,2)+I1858*INDEX(TWOPTPCT_COEFFS,1,3)+G1858*INDEX(TWOPTPCT_COEFFS,1,4)+L1858*INDEX(TWOPTPCT_COEFFS,1,5)+AB1861*AB1862</f>
        <v>#N/A</v>
      </c>
      <c r="AH1857" s="223" t="e">
        <f ca="1">INDEX(FTA_COEFFS,1,1)+O1857*INDEX(FTA_COEFFS,1,2)+N1858*INDEX(FTA_COEFFS,1,3)+(Q1857+R1857)*INDEX(FTA_COEFFS,1,4)+(Q1858+R1858)*INDEX(FTA_COEFFS,1,5)+M1858*INDEX(FTA_COEFFS,1,6)+AC1861*AC1862</f>
        <v>#N/A</v>
      </c>
      <c r="AI1857" s="223" t="e">
        <f ca="1">INDEX(FTPCT_COEFFS,1,1)+P1857*INDEX(FTPCT_COEFFS,1,2)+F1857*INDEX(FTPCT_COEFFS,1,3)+G1858*INDEX(FTPCT_COEFFS,1,4)+AD1861*AD1862</f>
        <v>#N/A</v>
      </c>
      <c r="AJ1857" s="338" t="e">
        <f t="shared" ref="AJ1857:AJ1858" ca="1" si="3203">AD1857*AE1857/100+AF1857*AG1857+AH1857*AI1857/100</f>
        <v>#N/A</v>
      </c>
      <c r="AK1857" s="55"/>
      <c r="AL1857" s="55"/>
      <c r="AM1857" s="55"/>
      <c r="AN1857" s="55"/>
      <c r="AO1857" s="55"/>
      <c r="AP1857" s="55"/>
      <c r="AQ1857" s="55"/>
      <c r="AR1857" s="55"/>
    </row>
    <row r="1858" spans="1:45" x14ac:dyDescent="0.3">
      <c r="B1858" s="54" t="s">
        <v>175</v>
      </c>
      <c r="C1858" s="54">
        <f>C1851</f>
        <v>0</v>
      </c>
      <c r="D1858" s="56" t="e">
        <f t="shared" ca="1" si="3195"/>
        <v>#N/A</v>
      </c>
      <c r="E1858" s="52" t="e">
        <f t="shared" ref="E1858:W1858" si="3204">E1851</f>
        <v>#N/A</v>
      </c>
      <c r="F1858" s="52" t="e">
        <f t="shared" si="3204"/>
        <v>#N/A</v>
      </c>
      <c r="G1858" s="52" t="e">
        <f t="shared" si="3204"/>
        <v>#N/A</v>
      </c>
      <c r="H1858" s="52" t="e">
        <f t="shared" si="3204"/>
        <v>#N/A</v>
      </c>
      <c r="I1858" s="52" t="e">
        <f t="shared" si="3204"/>
        <v>#N/A</v>
      </c>
      <c r="J1858" s="52" t="e">
        <f t="shared" si="3204"/>
        <v>#N/A</v>
      </c>
      <c r="K1858" s="52" t="e">
        <f t="shared" si="3204"/>
        <v>#N/A</v>
      </c>
      <c r="L1858" s="52" t="e">
        <f t="shared" si="3204"/>
        <v>#N/A</v>
      </c>
      <c r="M1858" s="52" t="e">
        <f t="shared" si="3204"/>
        <v>#N/A</v>
      </c>
      <c r="N1858" s="52" t="e">
        <f t="shared" si="3204"/>
        <v>#N/A</v>
      </c>
      <c r="O1858" s="52" t="e">
        <f t="shared" si="3204"/>
        <v>#N/A</v>
      </c>
      <c r="P1858" s="52" t="e">
        <f t="shared" si="3204"/>
        <v>#N/A</v>
      </c>
      <c r="Q1858" s="52" t="e">
        <f t="shared" si="3204"/>
        <v>#N/A</v>
      </c>
      <c r="R1858" s="52" t="e">
        <f t="shared" si="3204"/>
        <v>#N/A</v>
      </c>
      <c r="S1858" s="52" t="e">
        <f t="shared" si="3204"/>
        <v>#N/A</v>
      </c>
      <c r="T1858" s="52" t="e">
        <f t="shared" si="3204"/>
        <v>#N/A</v>
      </c>
      <c r="U1858" s="52" t="e">
        <f t="shared" si="3204"/>
        <v>#N/A</v>
      </c>
      <c r="V1858" s="52" t="e">
        <f t="shared" si="3204"/>
        <v>#N/A</v>
      </c>
      <c r="W1858" s="52" t="e">
        <f t="shared" si="3204"/>
        <v>#N/A</v>
      </c>
      <c r="X1858" s="55" t="e">
        <f t="shared" si="3197"/>
        <v>#N/A</v>
      </c>
      <c r="Y1858" s="55" t="e">
        <f t="shared" si="3198"/>
        <v>#N/A</v>
      </c>
      <c r="Z1858" s="55" t="e">
        <f t="shared" ref="Z1858" si="3205">Z1857</f>
        <v>#N/A</v>
      </c>
      <c r="AA1858" s="55" t="e">
        <f t="shared" si="3200"/>
        <v>#N/A</v>
      </c>
      <c r="AB1858" s="336" t="e">
        <f t="shared" si="3201"/>
        <v>#N/A</v>
      </c>
      <c r="AC1858" s="223" t="e">
        <f ca="1">INDEX(FGA_COEFFS,1,1)+Z1858*INDEX(FGA_COEFFS,1,2)+Y1858*INDEX(FGA_COEFFS,1,3)+R1858*INDEX(FGA_COEFFS,1,4)+Q1857*INDEX(FGA_COEFFS,1,5)+S1858*INDEX(FGA_COEFFS,1,6)+T1857*INDEX(FGA_COEFFS,1,7)+M1857*INDEX(FGA_COEFFS,1,8)+Y1861*Y1863</f>
        <v>#N/A</v>
      </c>
      <c r="AD1858" s="223" t="e">
        <f ca="1">INDEX(THREEPTA_COEFFS,1,1)+AC1858*INDEX(THREEPTA_COEFFS,1,2)+J1858*INDEX(THREEPTA_COEFFS,1,3)+AA1858*INDEX(THREEPTA_COEFFS,1,4)+K1858*INDEX(THREEPTA_COEFFS,1,5)+L1857*INDEX(THREEPTA_COEFFS,1,6)+Z1861*Z1863</f>
        <v>#N/A</v>
      </c>
      <c r="AE1858" s="223" t="e">
        <f ca="1">INDEX(THREEPTPCT_COEFFS,1,1)+K1858*INDEX(THREEPTPCT_COEFFS,1,2)+L1857*INDEX(THREEPTPCT_COEFFS,1,3)+AA1861*AA1863</f>
        <v>#N/A</v>
      </c>
      <c r="AF1858" s="55" t="e">
        <f t="shared" ca="1" si="3202"/>
        <v>#N/A</v>
      </c>
      <c r="AG1858" s="223" t="e">
        <f ca="1">INDEX(TWOPTPCT_COEFFS,1,1)+AB1858*INDEX(TWOPTPCT_COEFFS,1,2)+I1857*INDEX(TWOPTPCT_COEFFS,1,3)+G1857*INDEX(TWOPTPCT_COEFFS,1,4)+L1857*INDEX(TWOPTPCT_COEFFS,1,5)+AB1861*AB1863</f>
        <v>#N/A</v>
      </c>
      <c r="AH1858" s="223" t="e">
        <f ca="1">INDEX(FTA_COEFFS,1,1)+O1858*INDEX(FTA_COEFFS,1,2)+N1857*INDEX(FTA_COEFFS,1,3)+(Q1858+R1858)*INDEX(FTA_COEFFS,1,4)+(Q1857+R1857)*INDEX(FTA_COEFFS,1,5)+M1857*INDEX(FTA_COEFFS,1,6)+AC1861*AC1863</f>
        <v>#N/A</v>
      </c>
      <c r="AI1858" s="223" t="e">
        <f ca="1">INDEX(FTPCT_COEFFS,1,1)+P1858*INDEX(FTPCT_COEFFS,1,2)+F1858*INDEX(FTPCT_COEFFS,1,3)+G1857*INDEX(FTPCT_COEFFS,1,4)+AD1861*AD1863</f>
        <v>#N/A</v>
      </c>
      <c r="AJ1858" s="338" t="e">
        <f t="shared" ca="1" si="3203"/>
        <v>#N/A</v>
      </c>
      <c r="AK1858" s="55"/>
      <c r="AL1858" s="55"/>
      <c r="AM1858" s="55"/>
      <c r="AN1858" s="55"/>
      <c r="AO1858" s="55"/>
      <c r="AP1858" s="55"/>
      <c r="AQ1858" s="55"/>
      <c r="AR1858" s="55"/>
    </row>
    <row r="1859" spans="1:45" x14ac:dyDescent="0.3">
      <c r="A1859" s="54" t="e">
        <f ca="1">IF(D1857&gt;(D1858+(AVERAGE(V1857,W1857)-AVERAGE(V1858,W1858))/2)+2.5,C1857,IF(D1858&gt;(D1857+(AVERAGE(V1858,W1858)-AVERAGE(V1857,W1857))/2)+2.5,C1858,"Close"))</f>
        <v>#N/A</v>
      </c>
      <c r="B1859" s="64" t="e">
        <f ca="1">IF(D1858&gt;D1857,C1858,C1857)</f>
        <v>#N/A</v>
      </c>
      <c r="D1859" s="56"/>
      <c r="X1859" s="55"/>
      <c r="Y1859" s="55"/>
      <c r="Z1859" s="55"/>
      <c r="AA1859" s="55"/>
      <c r="AB1859" s="55"/>
      <c r="AC1859" s="337"/>
      <c r="AD1859" s="337"/>
      <c r="AE1859" s="337"/>
      <c r="AF1859" s="337"/>
      <c r="AG1859" s="337"/>
      <c r="AH1859" s="337"/>
      <c r="AI1859" s="337"/>
      <c r="AJ1859" s="337"/>
      <c r="AK1859" s="337"/>
      <c r="AL1859" s="337"/>
      <c r="AM1859" s="55"/>
      <c r="AN1859" s="55"/>
      <c r="AO1859" s="55"/>
      <c r="AP1859" s="55"/>
      <c r="AQ1859" s="55"/>
      <c r="AR1859" s="55"/>
      <c r="AS1859" s="55"/>
    </row>
    <row r="1860" spans="1:45" x14ac:dyDescent="0.3">
      <c r="X1860" s="54" t="s">
        <v>1305</v>
      </c>
      <c r="Y1860" s="54" t="s">
        <v>128</v>
      </c>
      <c r="Z1860" s="54" t="s">
        <v>157</v>
      </c>
      <c r="AA1860" s="54" t="s">
        <v>151</v>
      </c>
      <c r="AB1860" s="54" t="s">
        <v>1327</v>
      </c>
      <c r="AC1860" s="54" t="s">
        <v>129</v>
      </c>
      <c r="AD1860" s="54" t="s">
        <v>116</v>
      </c>
      <c r="AE1860" s="54"/>
      <c r="AF1860" s="54"/>
      <c r="AG1860" s="54"/>
      <c r="AH1860" s="54"/>
      <c r="AI1860" s="54"/>
      <c r="AJ1860" s="54"/>
      <c r="AK1860" s="54"/>
      <c r="AL1860" s="54"/>
      <c r="AM1860" s="54"/>
      <c r="AN1860" s="54"/>
      <c r="AO1860" s="54"/>
      <c r="AP1860" s="54"/>
      <c r="AQ1860" s="54"/>
      <c r="AR1860" s="54"/>
      <c r="AS1860" s="54"/>
    </row>
    <row r="1861" spans="1:45" x14ac:dyDescent="0.3">
      <c r="X1861" s="54"/>
      <c r="Y1861" s="54">
        <f t="shared" ref="Y1861:AD1861" si="3206">Y1854</f>
        <v>6.4436999999999998</v>
      </c>
      <c r="Z1861" s="54">
        <f t="shared" si="3206"/>
        <v>4.9371</v>
      </c>
      <c r="AA1861" s="54">
        <f t="shared" si="3206"/>
        <v>11.350300000000001</v>
      </c>
      <c r="AB1861" s="54">
        <f t="shared" si="3206"/>
        <v>7.1900000000000006E-2</v>
      </c>
      <c r="AC1861" s="54">
        <f t="shared" si="3206"/>
        <v>6.2766000000000002</v>
      </c>
      <c r="AD1861" s="54">
        <f t="shared" si="3206"/>
        <v>11.042999999999999</v>
      </c>
      <c r="AE1861" s="54"/>
      <c r="AF1861" s="336"/>
      <c r="AG1861" s="336"/>
      <c r="AH1861" s="336"/>
      <c r="AI1861" s="54"/>
      <c r="AJ1861" s="54"/>
      <c r="AK1861" s="54"/>
      <c r="AL1861" s="54"/>
      <c r="AM1861" s="54"/>
      <c r="AN1861" s="54"/>
      <c r="AO1861" s="54"/>
      <c r="AP1861" s="54"/>
      <c r="AQ1861" s="54"/>
      <c r="AR1861" s="54"/>
      <c r="AS1861" s="54"/>
    </row>
    <row r="1862" spans="1:45" x14ac:dyDescent="0.3">
      <c r="D1862" s="56"/>
      <c r="X1862" s="336"/>
      <c r="Y1862" s="336">
        <f t="shared" ca="1" si="3110"/>
        <v>-0.15364381105107294</v>
      </c>
      <c r="Z1862" s="336">
        <f t="shared" ca="1" si="3110"/>
        <v>-1.1510708891863362E-2</v>
      </c>
      <c r="AA1862" s="336">
        <f t="shared" ca="1" si="3110"/>
        <v>1.2568774455628677</v>
      </c>
      <c r="AB1862" s="336">
        <f t="shared" ca="1" si="3110"/>
        <v>-9.37957784250745E-2</v>
      </c>
      <c r="AC1862" s="336">
        <f t="shared" ca="1" si="3110"/>
        <v>0.7191741473258747</v>
      </c>
      <c r="AD1862" s="336">
        <f t="shared" ca="1" si="3110"/>
        <v>0.56485287234970216</v>
      </c>
      <c r="AE1862" s="336"/>
      <c r="AF1862" s="336"/>
      <c r="AG1862" s="336"/>
      <c r="AH1862" s="336"/>
      <c r="AI1862" s="54"/>
      <c r="AJ1862" s="54"/>
      <c r="AK1862" s="54"/>
      <c r="AL1862" s="336"/>
      <c r="AM1862" s="336"/>
      <c r="AN1862" s="336"/>
      <c r="AO1862" s="336"/>
      <c r="AP1862" s="54"/>
      <c r="AQ1862" s="336"/>
      <c r="AR1862" s="336"/>
      <c r="AS1862" s="336"/>
    </row>
    <row r="1863" spans="1:45" x14ac:dyDescent="0.3">
      <c r="C1863" s="54"/>
      <c r="D1863" s="56"/>
      <c r="Y1863" s="336">
        <f t="shared" ca="1" si="3110"/>
        <v>0.59130316935316252</v>
      </c>
      <c r="Z1863" s="336">
        <f t="shared" ca="1" si="3110"/>
        <v>-0.31820283024715196</v>
      </c>
      <c r="AA1863" s="336">
        <f t="shared" ca="1" si="3110"/>
        <v>0.50476224294829453</v>
      </c>
      <c r="AB1863" s="336">
        <f t="shared" ca="1" si="3110"/>
        <v>-0.76655383235665409</v>
      </c>
      <c r="AC1863" s="336">
        <f t="shared" ca="1" si="3110"/>
        <v>5.2383401096064361E-3</v>
      </c>
      <c r="AD1863" s="336">
        <f t="shared" ca="1" si="3110"/>
        <v>-0.60709432418093301</v>
      </c>
      <c r="AE1863" s="55"/>
      <c r="AF1863" s="55"/>
      <c r="AG1863" s="55"/>
      <c r="AH1863" s="55"/>
      <c r="AI1863" s="55"/>
      <c r="AJ1863" s="55"/>
      <c r="AK1863" s="55"/>
      <c r="AL1863" s="55"/>
      <c r="AM1863" s="55"/>
      <c r="AN1863" s="55"/>
      <c r="AO1863" s="55"/>
      <c r="AP1863" s="55"/>
      <c r="AQ1863" s="55"/>
      <c r="AR1863" s="55"/>
      <c r="AS1863" s="55"/>
    </row>
    <row r="1864" spans="1:45" x14ac:dyDescent="0.3">
      <c r="B1864" s="54" t="s">
        <v>172</v>
      </c>
      <c r="C1864" s="53">
        <f>C1857</f>
        <v>0</v>
      </c>
      <c r="D1864" s="56" t="e">
        <f t="shared" ref="D1864:D1865" ca="1" si="3207">AJ1864</f>
        <v>#N/A</v>
      </c>
      <c r="E1864" s="52" t="e">
        <f t="shared" ref="E1864:W1864" si="3208">E1857</f>
        <v>#N/A</v>
      </c>
      <c r="F1864" s="52" t="e">
        <f t="shared" si="3208"/>
        <v>#N/A</v>
      </c>
      <c r="G1864" s="52" t="e">
        <f t="shared" si="3208"/>
        <v>#N/A</v>
      </c>
      <c r="H1864" s="52" t="e">
        <f t="shared" si="3208"/>
        <v>#N/A</v>
      </c>
      <c r="I1864" s="52" t="e">
        <f t="shared" si="3208"/>
        <v>#N/A</v>
      </c>
      <c r="J1864" s="52" t="e">
        <f t="shared" si="3208"/>
        <v>#N/A</v>
      </c>
      <c r="K1864" s="52" t="e">
        <f t="shared" si="3208"/>
        <v>#N/A</v>
      </c>
      <c r="L1864" s="52" t="e">
        <f t="shared" si="3208"/>
        <v>#N/A</v>
      </c>
      <c r="M1864" s="52" t="e">
        <f t="shared" si="3208"/>
        <v>#N/A</v>
      </c>
      <c r="N1864" s="52" t="e">
        <f t="shared" si="3208"/>
        <v>#N/A</v>
      </c>
      <c r="O1864" s="52" t="e">
        <f t="shared" si="3208"/>
        <v>#N/A</v>
      </c>
      <c r="P1864" s="52" t="e">
        <f t="shared" si="3208"/>
        <v>#N/A</v>
      </c>
      <c r="Q1864" s="52" t="e">
        <f t="shared" si="3208"/>
        <v>#N/A</v>
      </c>
      <c r="R1864" s="52" t="e">
        <f t="shared" si="3208"/>
        <v>#N/A</v>
      </c>
      <c r="S1864" s="52" t="e">
        <f t="shared" si="3208"/>
        <v>#N/A</v>
      </c>
      <c r="T1864" s="52" t="e">
        <f t="shared" si="3208"/>
        <v>#N/A</v>
      </c>
      <c r="U1864" s="52" t="e">
        <f t="shared" si="3208"/>
        <v>#N/A</v>
      </c>
      <c r="V1864" s="52" t="e">
        <f t="shared" si="3208"/>
        <v>#N/A</v>
      </c>
      <c r="W1864" s="52" t="e">
        <f t="shared" si="3208"/>
        <v>#N/A</v>
      </c>
      <c r="X1864" s="55" t="e">
        <f t="shared" ref="X1864:X1865" si="3209">(H1864-(O1864*P1864)/100-3*(J1864*K1864)/100)/2</f>
        <v>#N/A</v>
      </c>
      <c r="Y1864" s="55" t="e">
        <f t="shared" ref="Y1864:Y1865" si="3210">SUM(X1864,(J1864*K1864/100))/(F1864/100)</f>
        <v>#N/A</v>
      </c>
      <c r="Z1864" s="55" t="e">
        <f t="shared" ref="Z1864" si="3211">U1864*0.5+U1865*0.5</f>
        <v>#N/A</v>
      </c>
      <c r="AA1864" s="55" t="e">
        <f t="shared" ref="AA1864:AA1865" si="3212">J1864/Y1864</f>
        <v>#N/A</v>
      </c>
      <c r="AB1864" s="336" t="e">
        <f t="shared" ref="AB1864:AB1865" si="3213">X1864/(Y1864-J1864)</f>
        <v>#N/A</v>
      </c>
      <c r="AC1864" s="223" t="e">
        <f ca="1">INDEX(FGA_COEFFS,1,1)+Z1864*INDEX(FGA_COEFFS,1,2)+Y1864*INDEX(FGA_COEFFS,1,3)+R1864*INDEX(FGA_COEFFS,1,4)+Q1865*INDEX(FGA_COEFFS,1,5)+S1864*INDEX(FGA_COEFFS,1,6)+T1865*INDEX(FGA_COEFFS,1,7)+M1865*INDEX(FGA_COEFFS,1,8)+Y1868*Y1869</f>
        <v>#N/A</v>
      </c>
      <c r="AD1864" s="223" t="e">
        <f ca="1">INDEX(THREEPTA_COEFFS,1,1)+AC1864*INDEX(THREEPTA_COEFFS,1,2)+J1864*INDEX(THREEPTA_COEFFS,1,3)+AA1864*INDEX(THREEPTA_COEFFS,1,4)+K1864*INDEX(THREEPTA_COEFFS,1,5)+L1865*INDEX(THREEPTA_COEFFS,1,6)+Z1868*Z1869</f>
        <v>#N/A</v>
      </c>
      <c r="AE1864" s="223" t="e">
        <f ca="1">INDEX(THREEPTPCT_COEFFS,1,1)+K1864*INDEX(THREEPTPCT_COEFFS,1,2)+L1865*INDEX(THREEPTPCT_COEFFS,1,3)+AA1868*AA1869</f>
        <v>#N/A</v>
      </c>
      <c r="AF1864" s="55" t="e">
        <f t="shared" ref="AF1864:AF1865" ca="1" si="3214">AC1864-AD1864</f>
        <v>#N/A</v>
      </c>
      <c r="AG1864" s="223" t="e">
        <f ca="1">INDEX(TWOPTPCT_COEFFS,1,1)+AB1864*INDEX(TWOPTPCT_COEFFS,1,2)+I1865*INDEX(TWOPTPCT_COEFFS,1,3)+G1865*INDEX(TWOPTPCT_COEFFS,1,4)+L1865*INDEX(TWOPTPCT_COEFFS,1,5)+AB1868*AB1869</f>
        <v>#N/A</v>
      </c>
      <c r="AH1864" s="223" t="e">
        <f ca="1">INDEX(FTA_COEFFS,1,1)+O1864*INDEX(FTA_COEFFS,1,2)+N1865*INDEX(FTA_COEFFS,1,3)+(Q1864+R1864)*INDEX(FTA_COEFFS,1,4)+(Q1865+R1865)*INDEX(FTA_COEFFS,1,5)+M1865*INDEX(FTA_COEFFS,1,6)+AC1868*AC1869</f>
        <v>#N/A</v>
      </c>
      <c r="AI1864" s="223" t="e">
        <f ca="1">INDEX(FTPCT_COEFFS,1,1)+P1864*INDEX(FTPCT_COEFFS,1,2)+F1864*INDEX(FTPCT_COEFFS,1,3)+G1865*INDEX(FTPCT_COEFFS,1,4)+AD1868*AD1869</f>
        <v>#N/A</v>
      </c>
      <c r="AJ1864" s="338" t="e">
        <f t="shared" ref="AJ1864:AJ1865" ca="1" si="3215">AD1864*AE1864/100+AF1864*AG1864+AH1864*AI1864/100</f>
        <v>#N/A</v>
      </c>
      <c r="AK1864" s="55"/>
      <c r="AL1864" s="55"/>
      <c r="AM1864" s="55"/>
      <c r="AN1864" s="55"/>
      <c r="AO1864" s="55"/>
      <c r="AP1864" s="55"/>
      <c r="AQ1864" s="55"/>
      <c r="AR1864" s="55"/>
    </row>
    <row r="1865" spans="1:45" x14ac:dyDescent="0.3">
      <c r="B1865" s="54" t="s">
        <v>175</v>
      </c>
      <c r="C1865" s="54">
        <f>C1858</f>
        <v>0</v>
      </c>
      <c r="D1865" s="56" t="e">
        <f t="shared" ca="1" si="3207"/>
        <v>#N/A</v>
      </c>
      <c r="E1865" s="52" t="e">
        <f t="shared" ref="E1865:W1865" si="3216">E1858</f>
        <v>#N/A</v>
      </c>
      <c r="F1865" s="52" t="e">
        <f t="shared" si="3216"/>
        <v>#N/A</v>
      </c>
      <c r="G1865" s="52" t="e">
        <f t="shared" si="3216"/>
        <v>#N/A</v>
      </c>
      <c r="H1865" s="52" t="e">
        <f t="shared" si="3216"/>
        <v>#N/A</v>
      </c>
      <c r="I1865" s="52" t="e">
        <f t="shared" si="3216"/>
        <v>#N/A</v>
      </c>
      <c r="J1865" s="52" t="e">
        <f t="shared" si="3216"/>
        <v>#N/A</v>
      </c>
      <c r="K1865" s="52" t="e">
        <f t="shared" si="3216"/>
        <v>#N/A</v>
      </c>
      <c r="L1865" s="52" t="e">
        <f t="shared" si="3216"/>
        <v>#N/A</v>
      </c>
      <c r="M1865" s="52" t="e">
        <f t="shared" si="3216"/>
        <v>#N/A</v>
      </c>
      <c r="N1865" s="52" t="e">
        <f t="shared" si="3216"/>
        <v>#N/A</v>
      </c>
      <c r="O1865" s="52" t="e">
        <f t="shared" si="3216"/>
        <v>#N/A</v>
      </c>
      <c r="P1865" s="52" t="e">
        <f t="shared" si="3216"/>
        <v>#N/A</v>
      </c>
      <c r="Q1865" s="52" t="e">
        <f t="shared" si="3216"/>
        <v>#N/A</v>
      </c>
      <c r="R1865" s="52" t="e">
        <f t="shared" si="3216"/>
        <v>#N/A</v>
      </c>
      <c r="S1865" s="52" t="e">
        <f t="shared" si="3216"/>
        <v>#N/A</v>
      </c>
      <c r="T1865" s="52" t="e">
        <f t="shared" si="3216"/>
        <v>#N/A</v>
      </c>
      <c r="U1865" s="52" t="e">
        <f t="shared" si="3216"/>
        <v>#N/A</v>
      </c>
      <c r="V1865" s="52" t="e">
        <f t="shared" si="3216"/>
        <v>#N/A</v>
      </c>
      <c r="W1865" s="52" t="e">
        <f t="shared" si="3216"/>
        <v>#N/A</v>
      </c>
      <c r="X1865" s="55" t="e">
        <f t="shared" si="3209"/>
        <v>#N/A</v>
      </c>
      <c r="Y1865" s="55" t="e">
        <f t="shared" si="3210"/>
        <v>#N/A</v>
      </c>
      <c r="Z1865" s="55" t="e">
        <f t="shared" ref="Z1865" si="3217">Z1864</f>
        <v>#N/A</v>
      </c>
      <c r="AA1865" s="55" t="e">
        <f t="shared" si="3212"/>
        <v>#N/A</v>
      </c>
      <c r="AB1865" s="336" t="e">
        <f t="shared" si="3213"/>
        <v>#N/A</v>
      </c>
      <c r="AC1865" s="223" t="e">
        <f ca="1">INDEX(FGA_COEFFS,1,1)+Z1865*INDEX(FGA_COEFFS,1,2)+Y1865*INDEX(FGA_COEFFS,1,3)+R1865*INDEX(FGA_COEFFS,1,4)+Q1864*INDEX(FGA_COEFFS,1,5)+S1865*INDEX(FGA_COEFFS,1,6)+T1864*INDEX(FGA_COEFFS,1,7)+M1864*INDEX(FGA_COEFFS,1,8)+Y1868*Y1870</f>
        <v>#N/A</v>
      </c>
      <c r="AD1865" s="223" t="e">
        <f ca="1">INDEX(THREEPTA_COEFFS,1,1)+AC1865*INDEX(THREEPTA_COEFFS,1,2)+J1865*INDEX(THREEPTA_COEFFS,1,3)+AA1865*INDEX(THREEPTA_COEFFS,1,4)+K1865*INDEX(THREEPTA_COEFFS,1,5)+L1864*INDEX(THREEPTA_COEFFS,1,6)+Z1868*Z1870</f>
        <v>#N/A</v>
      </c>
      <c r="AE1865" s="223" t="e">
        <f ca="1">INDEX(THREEPTPCT_COEFFS,1,1)+K1865*INDEX(THREEPTPCT_COEFFS,1,2)+L1864*INDEX(THREEPTPCT_COEFFS,1,3)+AA1868*AA1870</f>
        <v>#N/A</v>
      </c>
      <c r="AF1865" s="55" t="e">
        <f t="shared" ca="1" si="3214"/>
        <v>#N/A</v>
      </c>
      <c r="AG1865" s="223" t="e">
        <f ca="1">INDEX(TWOPTPCT_COEFFS,1,1)+AB1865*INDEX(TWOPTPCT_COEFFS,1,2)+I1864*INDEX(TWOPTPCT_COEFFS,1,3)+G1864*INDEX(TWOPTPCT_COEFFS,1,4)+L1864*INDEX(TWOPTPCT_COEFFS,1,5)+AB1868*AB1870</f>
        <v>#N/A</v>
      </c>
      <c r="AH1865" s="223" t="e">
        <f ca="1">INDEX(FTA_COEFFS,1,1)+O1865*INDEX(FTA_COEFFS,1,2)+N1864*INDEX(FTA_COEFFS,1,3)+(Q1865+R1865)*INDEX(FTA_COEFFS,1,4)+(Q1864+R1864)*INDEX(FTA_COEFFS,1,5)+M1864*INDEX(FTA_COEFFS,1,6)+AC1868*AC1870</f>
        <v>#N/A</v>
      </c>
      <c r="AI1865" s="223" t="e">
        <f ca="1">INDEX(FTPCT_COEFFS,1,1)+P1865*INDEX(FTPCT_COEFFS,1,2)+F1865*INDEX(FTPCT_COEFFS,1,3)+G1864*INDEX(FTPCT_COEFFS,1,4)+AD1868*AD1870</f>
        <v>#N/A</v>
      </c>
      <c r="AJ1865" s="338" t="e">
        <f t="shared" ca="1" si="3215"/>
        <v>#N/A</v>
      </c>
      <c r="AK1865" s="55"/>
      <c r="AL1865" s="55"/>
      <c r="AM1865" s="55"/>
      <c r="AN1865" s="55"/>
      <c r="AO1865" s="55"/>
      <c r="AP1865" s="55"/>
      <c r="AQ1865" s="55"/>
      <c r="AR1865" s="55"/>
    </row>
    <row r="1866" spans="1:45" x14ac:dyDescent="0.3">
      <c r="A1866" s="54" t="e">
        <f ca="1">IF(D1864&gt;(D1865+(AVERAGE(V1864,W1864)-AVERAGE(V1865,W1865))/2)+2.5,C1864,IF(D1865&gt;(D1864+(AVERAGE(V1865,W1865)-AVERAGE(V1864,W1864))/2)+2.5,C1865,"Close"))</f>
        <v>#N/A</v>
      </c>
      <c r="B1866" s="64" t="e">
        <f ca="1">IF(D1865&gt;D1864,C1865,C1864)</f>
        <v>#N/A</v>
      </c>
      <c r="D1866" s="56"/>
      <c r="X1866" s="55"/>
      <c r="Y1866" s="55"/>
      <c r="Z1866" s="55"/>
      <c r="AA1866" s="55"/>
      <c r="AB1866" s="55"/>
      <c r="AC1866" s="337"/>
      <c r="AD1866" s="337"/>
      <c r="AE1866" s="337"/>
      <c r="AF1866" s="337"/>
      <c r="AG1866" s="337"/>
      <c r="AH1866" s="337"/>
      <c r="AI1866" s="337"/>
      <c r="AJ1866" s="337"/>
      <c r="AK1866" s="337"/>
      <c r="AL1866" s="337"/>
      <c r="AM1866" s="55"/>
      <c r="AN1866" s="55"/>
      <c r="AO1866" s="55"/>
      <c r="AP1866" s="55"/>
      <c r="AQ1866" s="55"/>
      <c r="AR1866" s="55"/>
      <c r="AS1866" s="55"/>
    </row>
    <row r="1867" spans="1:45" x14ac:dyDescent="0.3">
      <c r="X1867" s="54" t="s">
        <v>1305</v>
      </c>
      <c r="Y1867" s="54" t="s">
        <v>128</v>
      </c>
      <c r="Z1867" s="54" t="s">
        <v>157</v>
      </c>
      <c r="AA1867" s="54" t="s">
        <v>151</v>
      </c>
      <c r="AB1867" s="54" t="s">
        <v>1327</v>
      </c>
      <c r="AC1867" s="54" t="s">
        <v>129</v>
      </c>
      <c r="AD1867" s="54" t="s">
        <v>116</v>
      </c>
      <c r="AE1867" s="54"/>
      <c r="AF1867" s="54"/>
      <c r="AG1867" s="54"/>
      <c r="AH1867" s="54"/>
      <c r="AI1867" s="54"/>
      <c r="AJ1867" s="54"/>
      <c r="AK1867" s="54"/>
      <c r="AL1867" s="54"/>
      <c r="AM1867" s="54"/>
      <c r="AN1867" s="54"/>
      <c r="AO1867" s="54"/>
      <c r="AP1867" s="54"/>
      <c r="AQ1867" s="54"/>
      <c r="AR1867" s="54"/>
      <c r="AS1867" s="54"/>
    </row>
    <row r="1868" spans="1:45" x14ac:dyDescent="0.3">
      <c r="X1868" s="54"/>
      <c r="Y1868" s="54">
        <f t="shared" ref="Y1868:AD1868" si="3218">Y1861</f>
        <v>6.4436999999999998</v>
      </c>
      <c r="Z1868" s="54">
        <f t="shared" si="3218"/>
        <v>4.9371</v>
      </c>
      <c r="AA1868" s="54">
        <f t="shared" si="3218"/>
        <v>11.350300000000001</v>
      </c>
      <c r="AB1868" s="54">
        <f t="shared" si="3218"/>
        <v>7.1900000000000006E-2</v>
      </c>
      <c r="AC1868" s="54">
        <f t="shared" si="3218"/>
        <v>6.2766000000000002</v>
      </c>
      <c r="AD1868" s="54">
        <f t="shared" si="3218"/>
        <v>11.042999999999999</v>
      </c>
      <c r="AE1868" s="54"/>
      <c r="AF1868" s="336"/>
      <c r="AG1868" s="336"/>
      <c r="AH1868" s="336"/>
      <c r="AI1868" s="54"/>
      <c r="AJ1868" s="54"/>
      <c r="AK1868" s="54"/>
      <c r="AL1868" s="54"/>
      <c r="AM1868" s="54"/>
      <c r="AN1868" s="54"/>
      <c r="AO1868" s="54"/>
      <c r="AP1868" s="54"/>
      <c r="AQ1868" s="54"/>
      <c r="AR1868" s="54"/>
      <c r="AS1868" s="54"/>
    </row>
    <row r="1869" spans="1:45" x14ac:dyDescent="0.3">
      <c r="D1869" s="56"/>
      <c r="X1869" s="336"/>
      <c r="Y1869" s="336">
        <f t="shared" ca="1" si="3110"/>
        <v>-4.7119823818651291E-2</v>
      </c>
      <c r="Z1869" s="336">
        <f t="shared" ca="1" si="3110"/>
        <v>-0.97176953497729468</v>
      </c>
      <c r="AA1869" s="336">
        <f t="shared" ca="1" si="3110"/>
        <v>-0.76429733294226132</v>
      </c>
      <c r="AB1869" s="336">
        <f t="shared" ca="1" si="3110"/>
        <v>-7.7267010816930881E-2</v>
      </c>
      <c r="AC1869" s="336">
        <f t="shared" ca="1" si="3110"/>
        <v>-0.44514157743207894</v>
      </c>
      <c r="AD1869" s="336">
        <f t="shared" ca="1" si="3110"/>
        <v>-9.5772546803266023E-2</v>
      </c>
      <c r="AE1869" s="336"/>
      <c r="AF1869" s="336"/>
      <c r="AG1869" s="336"/>
      <c r="AH1869" s="336"/>
      <c r="AI1869" s="54"/>
      <c r="AJ1869" s="54"/>
      <c r="AK1869" s="54"/>
      <c r="AL1869" s="336"/>
      <c r="AM1869" s="336"/>
      <c r="AN1869" s="336"/>
      <c r="AO1869" s="336"/>
      <c r="AP1869" s="54"/>
      <c r="AQ1869" s="336"/>
      <c r="AR1869" s="336"/>
      <c r="AS1869" s="336"/>
    </row>
    <row r="1870" spans="1:45" x14ac:dyDescent="0.3">
      <c r="C1870" s="54"/>
      <c r="D1870" s="56"/>
      <c r="Y1870" s="336">
        <f t="shared" ca="1" si="3110"/>
        <v>-5.4854404115856084E-2</v>
      </c>
      <c r="Z1870" s="336">
        <f t="shared" ca="1" si="3110"/>
        <v>1.378446084431161</v>
      </c>
      <c r="AA1870" s="336">
        <f t="shared" ca="1" si="3110"/>
        <v>1.452537129650461</v>
      </c>
      <c r="AB1870" s="336">
        <f t="shared" ca="1" si="3110"/>
        <v>0.43246834011058005</v>
      </c>
      <c r="AC1870" s="336">
        <f t="shared" ca="1" si="3110"/>
        <v>-1.5207611760975832E-2</v>
      </c>
      <c r="AD1870" s="336">
        <f t="shared" ca="1" si="3110"/>
        <v>-1.1685900930540207</v>
      </c>
      <c r="AE1870" s="55"/>
      <c r="AF1870" s="55"/>
      <c r="AG1870" s="55"/>
      <c r="AH1870" s="55"/>
      <c r="AI1870" s="55"/>
      <c r="AJ1870" s="55"/>
      <c r="AK1870" s="55"/>
      <c r="AL1870" s="55"/>
      <c r="AM1870" s="55"/>
      <c r="AN1870" s="55"/>
      <c r="AO1870" s="55"/>
      <c r="AP1870" s="55"/>
      <c r="AQ1870" s="55"/>
      <c r="AR1870" s="55"/>
      <c r="AS1870" s="55"/>
    </row>
    <row r="1871" spans="1:45" x14ac:dyDescent="0.3">
      <c r="B1871" s="54" t="s">
        <v>172</v>
      </c>
      <c r="C1871" s="53">
        <f>C1864</f>
        <v>0</v>
      </c>
      <c r="D1871" s="56" t="e">
        <f t="shared" ref="D1871:D1872" ca="1" si="3219">AJ1871</f>
        <v>#N/A</v>
      </c>
      <c r="E1871" s="52" t="e">
        <f t="shared" ref="E1871:W1871" si="3220">E1864</f>
        <v>#N/A</v>
      </c>
      <c r="F1871" s="52" t="e">
        <f t="shared" si="3220"/>
        <v>#N/A</v>
      </c>
      <c r="G1871" s="52" t="e">
        <f t="shared" si="3220"/>
        <v>#N/A</v>
      </c>
      <c r="H1871" s="52" t="e">
        <f t="shared" si="3220"/>
        <v>#N/A</v>
      </c>
      <c r="I1871" s="52" t="e">
        <f t="shared" si="3220"/>
        <v>#N/A</v>
      </c>
      <c r="J1871" s="52" t="e">
        <f t="shared" si="3220"/>
        <v>#N/A</v>
      </c>
      <c r="K1871" s="52" t="e">
        <f t="shared" si="3220"/>
        <v>#N/A</v>
      </c>
      <c r="L1871" s="52" t="e">
        <f t="shared" si="3220"/>
        <v>#N/A</v>
      </c>
      <c r="M1871" s="52" t="e">
        <f t="shared" si="3220"/>
        <v>#N/A</v>
      </c>
      <c r="N1871" s="52" t="e">
        <f t="shared" si="3220"/>
        <v>#N/A</v>
      </c>
      <c r="O1871" s="52" t="e">
        <f t="shared" si="3220"/>
        <v>#N/A</v>
      </c>
      <c r="P1871" s="52" t="e">
        <f t="shared" si="3220"/>
        <v>#N/A</v>
      </c>
      <c r="Q1871" s="52" t="e">
        <f t="shared" si="3220"/>
        <v>#N/A</v>
      </c>
      <c r="R1871" s="52" t="e">
        <f t="shared" si="3220"/>
        <v>#N/A</v>
      </c>
      <c r="S1871" s="52" t="e">
        <f t="shared" si="3220"/>
        <v>#N/A</v>
      </c>
      <c r="T1871" s="52" t="e">
        <f t="shared" si="3220"/>
        <v>#N/A</v>
      </c>
      <c r="U1871" s="52" t="e">
        <f t="shared" si="3220"/>
        <v>#N/A</v>
      </c>
      <c r="V1871" s="52" t="e">
        <f t="shared" si="3220"/>
        <v>#N/A</v>
      </c>
      <c r="W1871" s="52" t="e">
        <f t="shared" si="3220"/>
        <v>#N/A</v>
      </c>
      <c r="X1871" s="55" t="e">
        <f t="shared" ref="X1871:X1872" si="3221">(H1871-(O1871*P1871)/100-3*(J1871*K1871)/100)/2</f>
        <v>#N/A</v>
      </c>
      <c r="Y1871" s="55" t="e">
        <f t="shared" ref="Y1871:Y1872" si="3222">SUM(X1871,(J1871*K1871/100))/(F1871/100)</f>
        <v>#N/A</v>
      </c>
      <c r="Z1871" s="55" t="e">
        <f t="shared" ref="Z1871" si="3223">U1871*0.5+U1872*0.5</f>
        <v>#N/A</v>
      </c>
      <c r="AA1871" s="55" t="e">
        <f t="shared" ref="AA1871:AA1872" si="3224">J1871/Y1871</f>
        <v>#N/A</v>
      </c>
      <c r="AB1871" s="336" t="e">
        <f t="shared" ref="AB1871:AB1872" si="3225">X1871/(Y1871-J1871)</f>
        <v>#N/A</v>
      </c>
      <c r="AC1871" s="223" t="e">
        <f ca="1">INDEX(FGA_COEFFS,1,1)+Z1871*INDEX(FGA_COEFFS,1,2)+Y1871*INDEX(FGA_COEFFS,1,3)+R1871*INDEX(FGA_COEFFS,1,4)+Q1872*INDEX(FGA_COEFFS,1,5)+S1871*INDEX(FGA_COEFFS,1,6)+T1872*INDEX(FGA_COEFFS,1,7)+M1872*INDEX(FGA_COEFFS,1,8)+Y1875*Y1876</f>
        <v>#N/A</v>
      </c>
      <c r="AD1871" s="223" t="e">
        <f ca="1">INDEX(THREEPTA_COEFFS,1,1)+AC1871*INDEX(THREEPTA_COEFFS,1,2)+J1871*INDEX(THREEPTA_COEFFS,1,3)+AA1871*INDEX(THREEPTA_COEFFS,1,4)+K1871*INDEX(THREEPTA_COEFFS,1,5)+L1872*INDEX(THREEPTA_COEFFS,1,6)+Z1875*Z1876</f>
        <v>#N/A</v>
      </c>
      <c r="AE1871" s="223" t="e">
        <f ca="1">INDEX(THREEPTPCT_COEFFS,1,1)+K1871*INDEX(THREEPTPCT_COEFFS,1,2)+L1872*INDEX(THREEPTPCT_COEFFS,1,3)+AA1875*AA1876</f>
        <v>#N/A</v>
      </c>
      <c r="AF1871" s="55" t="e">
        <f t="shared" ref="AF1871:AF1872" ca="1" si="3226">AC1871-AD1871</f>
        <v>#N/A</v>
      </c>
      <c r="AG1871" s="223" t="e">
        <f ca="1">INDEX(TWOPTPCT_COEFFS,1,1)+AB1871*INDEX(TWOPTPCT_COEFFS,1,2)+I1872*INDEX(TWOPTPCT_COEFFS,1,3)+G1872*INDEX(TWOPTPCT_COEFFS,1,4)+L1872*INDEX(TWOPTPCT_COEFFS,1,5)+AB1875*AB1876</f>
        <v>#N/A</v>
      </c>
      <c r="AH1871" s="223" t="e">
        <f ca="1">INDEX(FTA_COEFFS,1,1)+O1871*INDEX(FTA_COEFFS,1,2)+N1872*INDEX(FTA_COEFFS,1,3)+(Q1871+R1871)*INDEX(FTA_COEFFS,1,4)+(Q1872+R1872)*INDEX(FTA_COEFFS,1,5)+M1872*INDEX(FTA_COEFFS,1,6)+AC1875*AC1876</f>
        <v>#N/A</v>
      </c>
      <c r="AI1871" s="223" t="e">
        <f ca="1">INDEX(FTPCT_COEFFS,1,1)+P1871*INDEX(FTPCT_COEFFS,1,2)+F1871*INDEX(FTPCT_COEFFS,1,3)+G1872*INDEX(FTPCT_COEFFS,1,4)+AD1875*AD1876</f>
        <v>#N/A</v>
      </c>
      <c r="AJ1871" s="338" t="e">
        <f t="shared" ref="AJ1871:AJ1872" ca="1" si="3227">AD1871*AE1871/100+AF1871*AG1871+AH1871*AI1871/100</f>
        <v>#N/A</v>
      </c>
      <c r="AK1871" s="55"/>
      <c r="AL1871" s="55"/>
      <c r="AM1871" s="55"/>
      <c r="AN1871" s="55"/>
      <c r="AO1871" s="55"/>
      <c r="AP1871" s="55"/>
      <c r="AQ1871" s="55"/>
      <c r="AR1871" s="55"/>
    </row>
    <row r="1872" spans="1:45" x14ac:dyDescent="0.3">
      <c r="B1872" s="54" t="s">
        <v>175</v>
      </c>
      <c r="C1872" s="54">
        <f>C1865</f>
        <v>0</v>
      </c>
      <c r="D1872" s="56" t="e">
        <f t="shared" ca="1" si="3219"/>
        <v>#N/A</v>
      </c>
      <c r="E1872" s="52" t="e">
        <f t="shared" ref="E1872:W1872" si="3228">E1865</f>
        <v>#N/A</v>
      </c>
      <c r="F1872" s="52" t="e">
        <f t="shared" si="3228"/>
        <v>#N/A</v>
      </c>
      <c r="G1872" s="52" t="e">
        <f t="shared" si="3228"/>
        <v>#N/A</v>
      </c>
      <c r="H1872" s="52" t="e">
        <f t="shared" si="3228"/>
        <v>#N/A</v>
      </c>
      <c r="I1872" s="52" t="e">
        <f t="shared" si="3228"/>
        <v>#N/A</v>
      </c>
      <c r="J1872" s="52" t="e">
        <f t="shared" si="3228"/>
        <v>#N/A</v>
      </c>
      <c r="K1872" s="52" t="e">
        <f t="shared" si="3228"/>
        <v>#N/A</v>
      </c>
      <c r="L1872" s="52" t="e">
        <f t="shared" si="3228"/>
        <v>#N/A</v>
      </c>
      <c r="M1872" s="52" t="e">
        <f t="shared" si="3228"/>
        <v>#N/A</v>
      </c>
      <c r="N1872" s="52" t="e">
        <f t="shared" si="3228"/>
        <v>#N/A</v>
      </c>
      <c r="O1872" s="52" t="e">
        <f t="shared" si="3228"/>
        <v>#N/A</v>
      </c>
      <c r="P1872" s="52" t="e">
        <f t="shared" si="3228"/>
        <v>#N/A</v>
      </c>
      <c r="Q1872" s="52" t="e">
        <f t="shared" si="3228"/>
        <v>#N/A</v>
      </c>
      <c r="R1872" s="52" t="e">
        <f t="shared" si="3228"/>
        <v>#N/A</v>
      </c>
      <c r="S1872" s="52" t="e">
        <f t="shared" si="3228"/>
        <v>#N/A</v>
      </c>
      <c r="T1872" s="52" t="e">
        <f t="shared" si="3228"/>
        <v>#N/A</v>
      </c>
      <c r="U1872" s="52" t="e">
        <f t="shared" si="3228"/>
        <v>#N/A</v>
      </c>
      <c r="V1872" s="52" t="e">
        <f t="shared" si="3228"/>
        <v>#N/A</v>
      </c>
      <c r="W1872" s="52" t="e">
        <f t="shared" si="3228"/>
        <v>#N/A</v>
      </c>
      <c r="X1872" s="55" t="e">
        <f t="shared" si="3221"/>
        <v>#N/A</v>
      </c>
      <c r="Y1872" s="55" t="e">
        <f t="shared" si="3222"/>
        <v>#N/A</v>
      </c>
      <c r="Z1872" s="55" t="e">
        <f t="shared" ref="Z1872" si="3229">Z1871</f>
        <v>#N/A</v>
      </c>
      <c r="AA1872" s="55" t="e">
        <f t="shared" si="3224"/>
        <v>#N/A</v>
      </c>
      <c r="AB1872" s="336" t="e">
        <f t="shared" si="3225"/>
        <v>#N/A</v>
      </c>
      <c r="AC1872" s="223" t="e">
        <f ca="1">INDEX(FGA_COEFFS,1,1)+Z1872*INDEX(FGA_COEFFS,1,2)+Y1872*INDEX(FGA_COEFFS,1,3)+R1872*INDEX(FGA_COEFFS,1,4)+Q1871*INDEX(FGA_COEFFS,1,5)+S1872*INDEX(FGA_COEFFS,1,6)+T1871*INDEX(FGA_COEFFS,1,7)+M1871*INDEX(FGA_COEFFS,1,8)+Y1875*Y1877</f>
        <v>#N/A</v>
      </c>
      <c r="AD1872" s="223" t="e">
        <f ca="1">INDEX(THREEPTA_COEFFS,1,1)+AC1872*INDEX(THREEPTA_COEFFS,1,2)+J1872*INDEX(THREEPTA_COEFFS,1,3)+AA1872*INDEX(THREEPTA_COEFFS,1,4)+K1872*INDEX(THREEPTA_COEFFS,1,5)+L1871*INDEX(THREEPTA_COEFFS,1,6)+Z1875*Z1877</f>
        <v>#N/A</v>
      </c>
      <c r="AE1872" s="223" t="e">
        <f ca="1">INDEX(THREEPTPCT_COEFFS,1,1)+K1872*INDEX(THREEPTPCT_COEFFS,1,2)+L1871*INDEX(THREEPTPCT_COEFFS,1,3)+AA1875*AA1877</f>
        <v>#N/A</v>
      </c>
      <c r="AF1872" s="55" t="e">
        <f t="shared" ca="1" si="3226"/>
        <v>#N/A</v>
      </c>
      <c r="AG1872" s="223" t="e">
        <f ca="1">INDEX(TWOPTPCT_COEFFS,1,1)+AB1872*INDEX(TWOPTPCT_COEFFS,1,2)+I1871*INDEX(TWOPTPCT_COEFFS,1,3)+G1871*INDEX(TWOPTPCT_COEFFS,1,4)+L1871*INDEX(TWOPTPCT_COEFFS,1,5)+AB1875*AB1877</f>
        <v>#N/A</v>
      </c>
      <c r="AH1872" s="223" t="e">
        <f ca="1">INDEX(FTA_COEFFS,1,1)+O1872*INDEX(FTA_COEFFS,1,2)+N1871*INDEX(FTA_COEFFS,1,3)+(Q1872+R1872)*INDEX(FTA_COEFFS,1,4)+(Q1871+R1871)*INDEX(FTA_COEFFS,1,5)+M1871*INDEX(FTA_COEFFS,1,6)+AC1875*AC1877</f>
        <v>#N/A</v>
      </c>
      <c r="AI1872" s="223" t="e">
        <f ca="1">INDEX(FTPCT_COEFFS,1,1)+P1872*INDEX(FTPCT_COEFFS,1,2)+F1872*INDEX(FTPCT_COEFFS,1,3)+G1871*INDEX(FTPCT_COEFFS,1,4)+AD1875*AD1877</f>
        <v>#N/A</v>
      </c>
      <c r="AJ1872" s="338" t="e">
        <f t="shared" ca="1" si="3227"/>
        <v>#N/A</v>
      </c>
      <c r="AK1872" s="55"/>
      <c r="AL1872" s="55"/>
      <c r="AM1872" s="55"/>
      <c r="AN1872" s="55"/>
      <c r="AO1872" s="55"/>
      <c r="AP1872" s="55"/>
      <c r="AQ1872" s="55"/>
      <c r="AR1872" s="55"/>
    </row>
    <row r="1873" spans="1:45" x14ac:dyDescent="0.3">
      <c r="A1873" s="54" t="e">
        <f ca="1">IF(D1871&gt;(D1872+(AVERAGE(V1871,W1871)-AVERAGE(V1872,W1872))/2)+2.5,C1871,IF(D1872&gt;(D1871+(AVERAGE(V1872,W1872)-AVERAGE(V1871,W1871))/2)+2.5,C1872,"Close"))</f>
        <v>#N/A</v>
      </c>
      <c r="B1873" s="64" t="e">
        <f ca="1">IF(D1872&gt;D1871,C1872,C1871)</f>
        <v>#N/A</v>
      </c>
      <c r="D1873" s="56"/>
      <c r="X1873" s="55"/>
      <c r="Y1873" s="55"/>
      <c r="Z1873" s="55"/>
      <c r="AA1873" s="55"/>
      <c r="AB1873" s="55"/>
      <c r="AC1873" s="337"/>
      <c r="AD1873" s="337"/>
      <c r="AE1873" s="337"/>
      <c r="AF1873" s="337"/>
      <c r="AG1873" s="337"/>
      <c r="AH1873" s="337"/>
      <c r="AI1873" s="337"/>
      <c r="AJ1873" s="337"/>
      <c r="AK1873" s="337"/>
      <c r="AL1873" s="337"/>
      <c r="AM1873" s="55"/>
      <c r="AN1873" s="55"/>
      <c r="AO1873" s="55"/>
      <c r="AP1873" s="55"/>
      <c r="AQ1873" s="55"/>
      <c r="AR1873" s="55"/>
      <c r="AS1873" s="55"/>
    </row>
    <row r="1874" spans="1:45" x14ac:dyDescent="0.3">
      <c r="X1874" s="54" t="s">
        <v>1305</v>
      </c>
      <c r="Y1874" s="54" t="s">
        <v>128</v>
      </c>
      <c r="Z1874" s="54" t="s">
        <v>157</v>
      </c>
      <c r="AA1874" s="54" t="s">
        <v>151</v>
      </c>
      <c r="AB1874" s="54" t="s">
        <v>1327</v>
      </c>
      <c r="AC1874" s="54" t="s">
        <v>129</v>
      </c>
      <c r="AD1874" s="54" t="s">
        <v>116</v>
      </c>
      <c r="AE1874" s="54"/>
      <c r="AF1874" s="54"/>
      <c r="AG1874" s="54"/>
      <c r="AH1874" s="54"/>
      <c r="AI1874" s="54"/>
      <c r="AJ1874" s="54"/>
      <c r="AK1874" s="54"/>
      <c r="AL1874" s="54"/>
      <c r="AM1874" s="54"/>
      <c r="AN1874" s="54"/>
      <c r="AO1874" s="54"/>
      <c r="AP1874" s="54"/>
      <c r="AQ1874" s="54"/>
      <c r="AR1874" s="54"/>
      <c r="AS1874" s="54"/>
    </row>
    <row r="1875" spans="1:45" x14ac:dyDescent="0.3">
      <c r="X1875" s="54"/>
      <c r="Y1875" s="54">
        <f t="shared" ref="Y1875:AD1875" si="3230">Y1868</f>
        <v>6.4436999999999998</v>
      </c>
      <c r="Z1875" s="54">
        <f t="shared" si="3230"/>
        <v>4.9371</v>
      </c>
      <c r="AA1875" s="54">
        <f t="shared" si="3230"/>
        <v>11.350300000000001</v>
      </c>
      <c r="AB1875" s="54">
        <f t="shared" si="3230"/>
        <v>7.1900000000000006E-2</v>
      </c>
      <c r="AC1875" s="54">
        <f t="shared" si="3230"/>
        <v>6.2766000000000002</v>
      </c>
      <c r="AD1875" s="54">
        <f t="shared" si="3230"/>
        <v>11.042999999999999</v>
      </c>
      <c r="AE1875" s="54"/>
      <c r="AF1875" s="336"/>
      <c r="AG1875" s="336"/>
      <c r="AH1875" s="336"/>
      <c r="AI1875" s="54"/>
      <c r="AJ1875" s="54"/>
      <c r="AK1875" s="54"/>
      <c r="AL1875" s="54"/>
      <c r="AM1875" s="54"/>
      <c r="AN1875" s="54"/>
      <c r="AO1875" s="54"/>
      <c r="AP1875" s="54"/>
      <c r="AQ1875" s="54"/>
      <c r="AR1875" s="54"/>
      <c r="AS1875" s="54"/>
    </row>
    <row r="1876" spans="1:45" x14ac:dyDescent="0.3">
      <c r="D1876" s="56"/>
      <c r="X1876" s="336"/>
      <c r="Y1876" s="336">
        <f t="shared" ref="Y1876:AD1939" ca="1" si="3231">1.5*RAND()^2*IF(RAND()&gt;0.5,1,-1)</f>
        <v>-0.39268484065400139</v>
      </c>
      <c r="Z1876" s="336">
        <f t="shared" ca="1" si="3231"/>
        <v>-0.12963091882670488</v>
      </c>
      <c r="AA1876" s="336">
        <f t="shared" ca="1" si="3231"/>
        <v>-1.277285087689611E-3</v>
      </c>
      <c r="AB1876" s="336">
        <f t="shared" ca="1" si="3231"/>
        <v>0.12521307660256104</v>
      </c>
      <c r="AC1876" s="336">
        <f t="shared" ca="1" si="3231"/>
        <v>-0.18171345188304833</v>
      </c>
      <c r="AD1876" s="336">
        <f t="shared" ca="1" si="3231"/>
        <v>-2.9846530536165275E-2</v>
      </c>
      <c r="AE1876" s="336"/>
      <c r="AF1876" s="336"/>
      <c r="AG1876" s="336"/>
      <c r="AH1876" s="336"/>
      <c r="AI1876" s="54"/>
      <c r="AJ1876" s="54"/>
      <c r="AK1876" s="54"/>
      <c r="AL1876" s="336"/>
      <c r="AM1876" s="336"/>
      <c r="AN1876" s="336"/>
      <c r="AO1876" s="336"/>
      <c r="AP1876" s="54"/>
      <c r="AQ1876" s="336"/>
      <c r="AR1876" s="336"/>
      <c r="AS1876" s="336"/>
    </row>
    <row r="1877" spans="1:45" x14ac:dyDescent="0.3">
      <c r="C1877" s="54"/>
      <c r="D1877" s="56"/>
      <c r="Y1877" s="336">
        <f t="shared" ca="1" si="3231"/>
        <v>-0.59824136633928215</v>
      </c>
      <c r="Z1877" s="336">
        <f t="shared" ca="1" si="3231"/>
        <v>-1.1448911857652733E-3</v>
      </c>
      <c r="AA1877" s="336">
        <f t="shared" ca="1" si="3231"/>
        <v>0.54385938501292785</v>
      </c>
      <c r="AB1877" s="336">
        <f t="shared" ca="1" si="3231"/>
        <v>6.6830413423048227E-2</v>
      </c>
      <c r="AC1877" s="336">
        <f t="shared" ca="1" si="3231"/>
        <v>-1.1208287873049918</v>
      </c>
      <c r="AD1877" s="336">
        <f t="shared" ca="1" si="3231"/>
        <v>-4.1398003610897024E-4</v>
      </c>
      <c r="AE1877" s="55"/>
      <c r="AF1877" s="55"/>
      <c r="AG1877" s="55"/>
      <c r="AH1877" s="55"/>
      <c r="AI1877" s="55"/>
      <c r="AJ1877" s="55"/>
      <c r="AK1877" s="55"/>
      <c r="AL1877" s="55"/>
      <c r="AM1877" s="55"/>
      <c r="AN1877" s="55"/>
      <c r="AO1877" s="55"/>
      <c r="AP1877" s="55"/>
      <c r="AQ1877" s="55"/>
      <c r="AR1877" s="55"/>
      <c r="AS1877" s="55"/>
    </row>
    <row r="1878" spans="1:45" x14ac:dyDescent="0.3">
      <c r="B1878" s="54" t="s">
        <v>172</v>
      </c>
      <c r="C1878" s="53">
        <f>C1871</f>
        <v>0</v>
      </c>
      <c r="D1878" s="56" t="e">
        <f t="shared" ref="D1878:D1879" ca="1" si="3232">AJ1878</f>
        <v>#N/A</v>
      </c>
      <c r="E1878" s="52" t="e">
        <f t="shared" ref="E1878:W1878" si="3233">E1871</f>
        <v>#N/A</v>
      </c>
      <c r="F1878" s="52" t="e">
        <f t="shared" si="3233"/>
        <v>#N/A</v>
      </c>
      <c r="G1878" s="52" t="e">
        <f t="shared" si="3233"/>
        <v>#N/A</v>
      </c>
      <c r="H1878" s="52" t="e">
        <f t="shared" si="3233"/>
        <v>#N/A</v>
      </c>
      <c r="I1878" s="52" t="e">
        <f t="shared" si="3233"/>
        <v>#N/A</v>
      </c>
      <c r="J1878" s="52" t="e">
        <f t="shared" si="3233"/>
        <v>#N/A</v>
      </c>
      <c r="K1878" s="52" t="e">
        <f t="shared" si="3233"/>
        <v>#N/A</v>
      </c>
      <c r="L1878" s="52" t="e">
        <f t="shared" si="3233"/>
        <v>#N/A</v>
      </c>
      <c r="M1878" s="52" t="e">
        <f t="shared" si="3233"/>
        <v>#N/A</v>
      </c>
      <c r="N1878" s="52" t="e">
        <f t="shared" si="3233"/>
        <v>#N/A</v>
      </c>
      <c r="O1878" s="52" t="e">
        <f t="shared" si="3233"/>
        <v>#N/A</v>
      </c>
      <c r="P1878" s="52" t="e">
        <f t="shared" si="3233"/>
        <v>#N/A</v>
      </c>
      <c r="Q1878" s="52" t="e">
        <f t="shared" si="3233"/>
        <v>#N/A</v>
      </c>
      <c r="R1878" s="52" t="e">
        <f t="shared" si="3233"/>
        <v>#N/A</v>
      </c>
      <c r="S1878" s="52" t="e">
        <f t="shared" si="3233"/>
        <v>#N/A</v>
      </c>
      <c r="T1878" s="52" t="e">
        <f t="shared" si="3233"/>
        <v>#N/A</v>
      </c>
      <c r="U1878" s="52" t="e">
        <f t="shared" si="3233"/>
        <v>#N/A</v>
      </c>
      <c r="V1878" s="52" t="e">
        <f t="shared" si="3233"/>
        <v>#N/A</v>
      </c>
      <c r="W1878" s="52" t="e">
        <f t="shared" si="3233"/>
        <v>#N/A</v>
      </c>
      <c r="X1878" s="55" t="e">
        <f t="shared" ref="X1878:X1879" si="3234">(H1878-(O1878*P1878)/100-3*(J1878*K1878)/100)/2</f>
        <v>#N/A</v>
      </c>
      <c r="Y1878" s="55" t="e">
        <f t="shared" ref="Y1878:Y1879" si="3235">SUM(X1878,(J1878*K1878/100))/(F1878/100)</f>
        <v>#N/A</v>
      </c>
      <c r="Z1878" s="55" t="e">
        <f t="shared" ref="Z1878" si="3236">U1878*0.5+U1879*0.5</f>
        <v>#N/A</v>
      </c>
      <c r="AA1878" s="55" t="e">
        <f t="shared" ref="AA1878:AA1879" si="3237">J1878/Y1878</f>
        <v>#N/A</v>
      </c>
      <c r="AB1878" s="336" t="e">
        <f t="shared" ref="AB1878:AB1879" si="3238">X1878/(Y1878-J1878)</f>
        <v>#N/A</v>
      </c>
      <c r="AC1878" s="223" t="e">
        <f ca="1">INDEX(FGA_COEFFS,1,1)+Z1878*INDEX(FGA_COEFFS,1,2)+Y1878*INDEX(FGA_COEFFS,1,3)+R1878*INDEX(FGA_COEFFS,1,4)+Q1879*INDEX(FGA_COEFFS,1,5)+S1878*INDEX(FGA_COEFFS,1,6)+T1879*INDEX(FGA_COEFFS,1,7)+M1879*INDEX(FGA_COEFFS,1,8)+Y1882*Y1883</f>
        <v>#N/A</v>
      </c>
      <c r="AD1878" s="223" t="e">
        <f ca="1">INDEX(THREEPTA_COEFFS,1,1)+AC1878*INDEX(THREEPTA_COEFFS,1,2)+J1878*INDEX(THREEPTA_COEFFS,1,3)+AA1878*INDEX(THREEPTA_COEFFS,1,4)+K1878*INDEX(THREEPTA_COEFFS,1,5)+L1879*INDEX(THREEPTA_COEFFS,1,6)+Z1882*Z1883</f>
        <v>#N/A</v>
      </c>
      <c r="AE1878" s="223" t="e">
        <f ca="1">INDEX(THREEPTPCT_COEFFS,1,1)+K1878*INDEX(THREEPTPCT_COEFFS,1,2)+L1879*INDEX(THREEPTPCT_COEFFS,1,3)+AA1882*AA1883</f>
        <v>#N/A</v>
      </c>
      <c r="AF1878" s="55" t="e">
        <f t="shared" ref="AF1878:AF1879" ca="1" si="3239">AC1878-AD1878</f>
        <v>#N/A</v>
      </c>
      <c r="AG1878" s="223" t="e">
        <f ca="1">INDEX(TWOPTPCT_COEFFS,1,1)+AB1878*INDEX(TWOPTPCT_COEFFS,1,2)+I1879*INDEX(TWOPTPCT_COEFFS,1,3)+G1879*INDEX(TWOPTPCT_COEFFS,1,4)+L1879*INDEX(TWOPTPCT_COEFFS,1,5)+AB1882*AB1883</f>
        <v>#N/A</v>
      </c>
      <c r="AH1878" s="223" t="e">
        <f ca="1">INDEX(FTA_COEFFS,1,1)+O1878*INDEX(FTA_COEFFS,1,2)+N1879*INDEX(FTA_COEFFS,1,3)+(Q1878+R1878)*INDEX(FTA_COEFFS,1,4)+(Q1879+R1879)*INDEX(FTA_COEFFS,1,5)+M1879*INDEX(FTA_COEFFS,1,6)+AC1882*AC1883</f>
        <v>#N/A</v>
      </c>
      <c r="AI1878" s="223" t="e">
        <f ca="1">INDEX(FTPCT_COEFFS,1,1)+P1878*INDEX(FTPCT_COEFFS,1,2)+F1878*INDEX(FTPCT_COEFFS,1,3)+G1879*INDEX(FTPCT_COEFFS,1,4)+AD1882*AD1883</f>
        <v>#N/A</v>
      </c>
      <c r="AJ1878" s="338" t="e">
        <f t="shared" ref="AJ1878:AJ1879" ca="1" si="3240">AD1878*AE1878/100+AF1878*AG1878+AH1878*AI1878/100</f>
        <v>#N/A</v>
      </c>
      <c r="AK1878" s="55"/>
      <c r="AL1878" s="55"/>
      <c r="AM1878" s="55"/>
      <c r="AN1878" s="55"/>
      <c r="AO1878" s="55"/>
      <c r="AP1878" s="55"/>
      <c r="AQ1878" s="55"/>
      <c r="AR1878" s="55"/>
    </row>
    <row r="1879" spans="1:45" x14ac:dyDescent="0.3">
      <c r="B1879" s="54" t="s">
        <v>175</v>
      </c>
      <c r="C1879" s="54">
        <f>C1872</f>
        <v>0</v>
      </c>
      <c r="D1879" s="56" t="e">
        <f t="shared" ca="1" si="3232"/>
        <v>#N/A</v>
      </c>
      <c r="E1879" s="52" t="e">
        <f t="shared" ref="E1879:W1879" si="3241">E1872</f>
        <v>#N/A</v>
      </c>
      <c r="F1879" s="52" t="e">
        <f t="shared" si="3241"/>
        <v>#N/A</v>
      </c>
      <c r="G1879" s="52" t="e">
        <f t="shared" si="3241"/>
        <v>#N/A</v>
      </c>
      <c r="H1879" s="52" t="e">
        <f t="shared" si="3241"/>
        <v>#N/A</v>
      </c>
      <c r="I1879" s="52" t="e">
        <f t="shared" si="3241"/>
        <v>#N/A</v>
      </c>
      <c r="J1879" s="52" t="e">
        <f t="shared" si="3241"/>
        <v>#N/A</v>
      </c>
      <c r="K1879" s="52" t="e">
        <f t="shared" si="3241"/>
        <v>#N/A</v>
      </c>
      <c r="L1879" s="52" t="e">
        <f t="shared" si="3241"/>
        <v>#N/A</v>
      </c>
      <c r="M1879" s="52" t="e">
        <f t="shared" si="3241"/>
        <v>#N/A</v>
      </c>
      <c r="N1879" s="52" t="e">
        <f t="shared" si="3241"/>
        <v>#N/A</v>
      </c>
      <c r="O1879" s="52" t="e">
        <f t="shared" si="3241"/>
        <v>#N/A</v>
      </c>
      <c r="P1879" s="52" t="e">
        <f t="shared" si="3241"/>
        <v>#N/A</v>
      </c>
      <c r="Q1879" s="52" t="e">
        <f t="shared" si="3241"/>
        <v>#N/A</v>
      </c>
      <c r="R1879" s="52" t="e">
        <f t="shared" si="3241"/>
        <v>#N/A</v>
      </c>
      <c r="S1879" s="52" t="e">
        <f t="shared" si="3241"/>
        <v>#N/A</v>
      </c>
      <c r="T1879" s="52" t="e">
        <f t="shared" si="3241"/>
        <v>#N/A</v>
      </c>
      <c r="U1879" s="52" t="e">
        <f t="shared" si="3241"/>
        <v>#N/A</v>
      </c>
      <c r="V1879" s="52" t="e">
        <f t="shared" si="3241"/>
        <v>#N/A</v>
      </c>
      <c r="W1879" s="52" t="e">
        <f t="shared" si="3241"/>
        <v>#N/A</v>
      </c>
      <c r="X1879" s="55" t="e">
        <f t="shared" si="3234"/>
        <v>#N/A</v>
      </c>
      <c r="Y1879" s="55" t="e">
        <f t="shared" si="3235"/>
        <v>#N/A</v>
      </c>
      <c r="Z1879" s="55" t="e">
        <f t="shared" ref="Z1879" si="3242">Z1878</f>
        <v>#N/A</v>
      </c>
      <c r="AA1879" s="55" t="e">
        <f t="shared" si="3237"/>
        <v>#N/A</v>
      </c>
      <c r="AB1879" s="336" t="e">
        <f t="shared" si="3238"/>
        <v>#N/A</v>
      </c>
      <c r="AC1879" s="223" t="e">
        <f ca="1">INDEX(FGA_COEFFS,1,1)+Z1879*INDEX(FGA_COEFFS,1,2)+Y1879*INDEX(FGA_COEFFS,1,3)+R1879*INDEX(FGA_COEFFS,1,4)+Q1878*INDEX(FGA_COEFFS,1,5)+S1879*INDEX(FGA_COEFFS,1,6)+T1878*INDEX(FGA_COEFFS,1,7)+M1878*INDEX(FGA_COEFFS,1,8)+Y1882*Y1884</f>
        <v>#N/A</v>
      </c>
      <c r="AD1879" s="223" t="e">
        <f ca="1">INDEX(THREEPTA_COEFFS,1,1)+AC1879*INDEX(THREEPTA_COEFFS,1,2)+J1879*INDEX(THREEPTA_COEFFS,1,3)+AA1879*INDEX(THREEPTA_COEFFS,1,4)+K1879*INDEX(THREEPTA_COEFFS,1,5)+L1878*INDEX(THREEPTA_COEFFS,1,6)+Z1882*Z1884</f>
        <v>#N/A</v>
      </c>
      <c r="AE1879" s="223" t="e">
        <f ca="1">INDEX(THREEPTPCT_COEFFS,1,1)+K1879*INDEX(THREEPTPCT_COEFFS,1,2)+L1878*INDEX(THREEPTPCT_COEFFS,1,3)+AA1882*AA1884</f>
        <v>#N/A</v>
      </c>
      <c r="AF1879" s="55" t="e">
        <f t="shared" ca="1" si="3239"/>
        <v>#N/A</v>
      </c>
      <c r="AG1879" s="223" t="e">
        <f ca="1">INDEX(TWOPTPCT_COEFFS,1,1)+AB1879*INDEX(TWOPTPCT_COEFFS,1,2)+I1878*INDEX(TWOPTPCT_COEFFS,1,3)+G1878*INDEX(TWOPTPCT_COEFFS,1,4)+L1878*INDEX(TWOPTPCT_COEFFS,1,5)+AB1882*AB1884</f>
        <v>#N/A</v>
      </c>
      <c r="AH1879" s="223" t="e">
        <f ca="1">INDEX(FTA_COEFFS,1,1)+O1879*INDEX(FTA_COEFFS,1,2)+N1878*INDEX(FTA_COEFFS,1,3)+(Q1879+R1879)*INDEX(FTA_COEFFS,1,4)+(Q1878+R1878)*INDEX(FTA_COEFFS,1,5)+M1878*INDEX(FTA_COEFFS,1,6)+AC1882*AC1884</f>
        <v>#N/A</v>
      </c>
      <c r="AI1879" s="223" t="e">
        <f ca="1">INDEX(FTPCT_COEFFS,1,1)+P1879*INDEX(FTPCT_COEFFS,1,2)+F1879*INDEX(FTPCT_COEFFS,1,3)+G1878*INDEX(FTPCT_COEFFS,1,4)+AD1882*AD1884</f>
        <v>#N/A</v>
      </c>
      <c r="AJ1879" s="338" t="e">
        <f t="shared" ca="1" si="3240"/>
        <v>#N/A</v>
      </c>
      <c r="AK1879" s="55"/>
      <c r="AL1879" s="55"/>
      <c r="AM1879" s="55"/>
      <c r="AN1879" s="55"/>
      <c r="AO1879" s="55"/>
      <c r="AP1879" s="55"/>
      <c r="AQ1879" s="55"/>
      <c r="AR1879" s="55"/>
    </row>
    <row r="1880" spans="1:45" x14ac:dyDescent="0.3">
      <c r="A1880" s="54" t="e">
        <f ca="1">IF(D1878&gt;(D1879+(AVERAGE(V1878,W1878)-AVERAGE(V1879,W1879))/2)+2.5,C1878,IF(D1879&gt;(D1878+(AVERAGE(V1879,W1879)-AVERAGE(V1878,W1878))/2)+2.5,C1879,"Close"))</f>
        <v>#N/A</v>
      </c>
      <c r="B1880" s="64" t="e">
        <f ca="1">IF(D1879&gt;D1878,C1879,C1878)</f>
        <v>#N/A</v>
      </c>
      <c r="D1880" s="56"/>
      <c r="X1880" s="55"/>
      <c r="Y1880" s="55"/>
      <c r="Z1880" s="55"/>
      <c r="AA1880" s="55"/>
      <c r="AB1880" s="55"/>
      <c r="AC1880" s="337"/>
      <c r="AD1880" s="337"/>
      <c r="AE1880" s="337"/>
      <c r="AF1880" s="337"/>
      <c r="AG1880" s="337"/>
      <c r="AH1880" s="337"/>
      <c r="AI1880" s="337"/>
      <c r="AJ1880" s="337"/>
      <c r="AK1880" s="337"/>
      <c r="AL1880" s="337"/>
      <c r="AM1880" s="55"/>
      <c r="AN1880" s="55"/>
      <c r="AO1880" s="55"/>
      <c r="AP1880" s="55"/>
      <c r="AQ1880" s="55"/>
      <c r="AR1880" s="55"/>
      <c r="AS1880" s="55"/>
    </row>
    <row r="1881" spans="1:45" x14ac:dyDescent="0.3">
      <c r="X1881" s="54" t="s">
        <v>1305</v>
      </c>
      <c r="Y1881" s="54" t="s">
        <v>128</v>
      </c>
      <c r="Z1881" s="54" t="s">
        <v>157</v>
      </c>
      <c r="AA1881" s="54" t="s">
        <v>151</v>
      </c>
      <c r="AB1881" s="54" t="s">
        <v>1327</v>
      </c>
      <c r="AC1881" s="54" t="s">
        <v>129</v>
      </c>
      <c r="AD1881" s="54" t="s">
        <v>116</v>
      </c>
      <c r="AE1881" s="54"/>
      <c r="AF1881" s="54"/>
      <c r="AG1881" s="54"/>
      <c r="AH1881" s="54"/>
      <c r="AI1881" s="54"/>
      <c r="AJ1881" s="54"/>
      <c r="AK1881" s="54"/>
      <c r="AL1881" s="54"/>
      <c r="AM1881" s="54"/>
      <c r="AN1881" s="54"/>
      <c r="AO1881" s="54"/>
      <c r="AP1881" s="54"/>
      <c r="AQ1881" s="54"/>
      <c r="AR1881" s="54"/>
      <c r="AS1881" s="54"/>
    </row>
    <row r="1882" spans="1:45" x14ac:dyDescent="0.3">
      <c r="X1882" s="54"/>
      <c r="Y1882" s="54">
        <f t="shared" ref="Y1882:AD1882" si="3243">Y1875</f>
        <v>6.4436999999999998</v>
      </c>
      <c r="Z1882" s="54">
        <f t="shared" si="3243"/>
        <v>4.9371</v>
      </c>
      <c r="AA1882" s="54">
        <f t="shared" si="3243"/>
        <v>11.350300000000001</v>
      </c>
      <c r="AB1882" s="54">
        <f t="shared" si="3243"/>
        <v>7.1900000000000006E-2</v>
      </c>
      <c r="AC1882" s="54">
        <f t="shared" si="3243"/>
        <v>6.2766000000000002</v>
      </c>
      <c r="AD1882" s="54">
        <f t="shared" si="3243"/>
        <v>11.042999999999999</v>
      </c>
      <c r="AE1882" s="54"/>
      <c r="AF1882" s="336"/>
      <c r="AG1882" s="336"/>
      <c r="AH1882" s="336"/>
      <c r="AI1882" s="54"/>
      <c r="AJ1882" s="54"/>
      <c r="AK1882" s="54"/>
      <c r="AL1882" s="54"/>
      <c r="AM1882" s="54"/>
      <c r="AN1882" s="54"/>
      <c r="AO1882" s="54"/>
      <c r="AP1882" s="54"/>
      <c r="AQ1882" s="54"/>
      <c r="AR1882" s="54"/>
      <c r="AS1882" s="54"/>
    </row>
    <row r="1883" spans="1:45" x14ac:dyDescent="0.3">
      <c r="D1883" s="56"/>
      <c r="X1883" s="336"/>
      <c r="Y1883" s="336">
        <f t="shared" ca="1" si="3231"/>
        <v>0.46920760614176293</v>
      </c>
      <c r="Z1883" s="336">
        <f t="shared" ca="1" si="3231"/>
        <v>1.5545642220301687E-2</v>
      </c>
      <c r="AA1883" s="336">
        <f t="shared" ca="1" si="3231"/>
        <v>1.6467853580268407E-2</v>
      </c>
      <c r="AB1883" s="336">
        <f t="shared" ca="1" si="3231"/>
        <v>-0.61596781360571751</v>
      </c>
      <c r="AC1883" s="336">
        <f t="shared" ca="1" si="3231"/>
        <v>-1.2421400815431995</v>
      </c>
      <c r="AD1883" s="336">
        <f t="shared" ca="1" si="3231"/>
        <v>1.337448322615969</v>
      </c>
      <c r="AE1883" s="336"/>
      <c r="AF1883" s="336"/>
      <c r="AG1883" s="336"/>
      <c r="AH1883" s="336"/>
      <c r="AI1883" s="54"/>
      <c r="AJ1883" s="54"/>
      <c r="AK1883" s="54"/>
      <c r="AL1883" s="336"/>
      <c r="AM1883" s="336"/>
      <c r="AN1883" s="336"/>
      <c r="AO1883" s="336"/>
      <c r="AP1883" s="54"/>
      <c r="AQ1883" s="336"/>
      <c r="AR1883" s="336"/>
      <c r="AS1883" s="336"/>
    </row>
    <row r="1884" spans="1:45" x14ac:dyDescent="0.3">
      <c r="C1884" s="54"/>
      <c r="D1884" s="56"/>
      <c r="Y1884" s="336">
        <f t="shared" ca="1" si="3231"/>
        <v>0.12082557006729952</v>
      </c>
      <c r="Z1884" s="336">
        <f t="shared" ca="1" si="3231"/>
        <v>3.4837589626433114E-3</v>
      </c>
      <c r="AA1884" s="336">
        <f t="shared" ca="1" si="3231"/>
        <v>0.46470455443323849</v>
      </c>
      <c r="AB1884" s="336">
        <f t="shared" ca="1" si="3231"/>
        <v>7.1902612017896942E-3</v>
      </c>
      <c r="AC1884" s="336">
        <f t="shared" ca="1" si="3231"/>
        <v>-2.6538554083964543E-3</v>
      </c>
      <c r="AD1884" s="336">
        <f t="shared" ca="1" si="3231"/>
        <v>0.27697486870020671</v>
      </c>
      <c r="AE1884" s="55"/>
      <c r="AF1884" s="55"/>
      <c r="AG1884" s="55"/>
      <c r="AH1884" s="55"/>
      <c r="AI1884" s="55"/>
      <c r="AJ1884" s="55"/>
      <c r="AK1884" s="55"/>
      <c r="AL1884" s="55"/>
      <c r="AM1884" s="55"/>
      <c r="AN1884" s="55"/>
      <c r="AO1884" s="55"/>
      <c r="AP1884" s="55"/>
      <c r="AQ1884" s="55"/>
      <c r="AR1884" s="55"/>
      <c r="AS1884" s="55"/>
    </row>
    <row r="1885" spans="1:45" x14ac:dyDescent="0.3">
      <c r="B1885" s="54" t="s">
        <v>172</v>
      </c>
      <c r="C1885" s="53">
        <f>C1878</f>
        <v>0</v>
      </c>
      <c r="D1885" s="56" t="e">
        <f t="shared" ref="D1885:D1886" ca="1" si="3244">AJ1885</f>
        <v>#N/A</v>
      </c>
      <c r="E1885" s="52" t="e">
        <f t="shared" ref="E1885:W1885" si="3245">E1878</f>
        <v>#N/A</v>
      </c>
      <c r="F1885" s="52" t="e">
        <f t="shared" si="3245"/>
        <v>#N/A</v>
      </c>
      <c r="G1885" s="52" t="e">
        <f t="shared" si="3245"/>
        <v>#N/A</v>
      </c>
      <c r="H1885" s="52" t="e">
        <f t="shared" si="3245"/>
        <v>#N/A</v>
      </c>
      <c r="I1885" s="52" t="e">
        <f t="shared" si="3245"/>
        <v>#N/A</v>
      </c>
      <c r="J1885" s="52" t="e">
        <f t="shared" si="3245"/>
        <v>#N/A</v>
      </c>
      <c r="K1885" s="52" t="e">
        <f t="shared" si="3245"/>
        <v>#N/A</v>
      </c>
      <c r="L1885" s="52" t="e">
        <f t="shared" si="3245"/>
        <v>#N/A</v>
      </c>
      <c r="M1885" s="52" t="e">
        <f t="shared" si="3245"/>
        <v>#N/A</v>
      </c>
      <c r="N1885" s="52" t="e">
        <f t="shared" si="3245"/>
        <v>#N/A</v>
      </c>
      <c r="O1885" s="52" t="e">
        <f t="shared" si="3245"/>
        <v>#N/A</v>
      </c>
      <c r="P1885" s="52" t="e">
        <f t="shared" si="3245"/>
        <v>#N/A</v>
      </c>
      <c r="Q1885" s="52" t="e">
        <f t="shared" si="3245"/>
        <v>#N/A</v>
      </c>
      <c r="R1885" s="52" t="e">
        <f t="shared" si="3245"/>
        <v>#N/A</v>
      </c>
      <c r="S1885" s="52" t="e">
        <f t="shared" si="3245"/>
        <v>#N/A</v>
      </c>
      <c r="T1885" s="52" t="e">
        <f t="shared" si="3245"/>
        <v>#N/A</v>
      </c>
      <c r="U1885" s="52" t="e">
        <f t="shared" si="3245"/>
        <v>#N/A</v>
      </c>
      <c r="V1885" s="52" t="e">
        <f t="shared" si="3245"/>
        <v>#N/A</v>
      </c>
      <c r="W1885" s="52" t="e">
        <f t="shared" si="3245"/>
        <v>#N/A</v>
      </c>
      <c r="X1885" s="55" t="e">
        <f t="shared" ref="X1885:X1886" si="3246">(H1885-(O1885*P1885)/100-3*(J1885*K1885)/100)/2</f>
        <v>#N/A</v>
      </c>
      <c r="Y1885" s="55" t="e">
        <f t="shared" ref="Y1885:Y1886" si="3247">SUM(X1885,(J1885*K1885/100))/(F1885/100)</f>
        <v>#N/A</v>
      </c>
      <c r="Z1885" s="55" t="e">
        <f t="shared" ref="Z1885" si="3248">U1885*0.5+U1886*0.5</f>
        <v>#N/A</v>
      </c>
      <c r="AA1885" s="55" t="e">
        <f t="shared" ref="AA1885:AA1886" si="3249">J1885/Y1885</f>
        <v>#N/A</v>
      </c>
      <c r="AB1885" s="336" t="e">
        <f t="shared" ref="AB1885:AB1886" si="3250">X1885/(Y1885-J1885)</f>
        <v>#N/A</v>
      </c>
      <c r="AC1885" s="223" t="e">
        <f ca="1">INDEX(FGA_COEFFS,1,1)+Z1885*INDEX(FGA_COEFFS,1,2)+Y1885*INDEX(FGA_COEFFS,1,3)+R1885*INDEX(FGA_COEFFS,1,4)+Q1886*INDEX(FGA_COEFFS,1,5)+S1885*INDEX(FGA_COEFFS,1,6)+T1886*INDEX(FGA_COEFFS,1,7)+M1886*INDEX(FGA_COEFFS,1,8)+Y1889*Y1890</f>
        <v>#N/A</v>
      </c>
      <c r="AD1885" s="223" t="e">
        <f ca="1">INDEX(THREEPTA_COEFFS,1,1)+AC1885*INDEX(THREEPTA_COEFFS,1,2)+J1885*INDEX(THREEPTA_COEFFS,1,3)+AA1885*INDEX(THREEPTA_COEFFS,1,4)+K1885*INDEX(THREEPTA_COEFFS,1,5)+L1886*INDEX(THREEPTA_COEFFS,1,6)+Z1889*Z1890</f>
        <v>#N/A</v>
      </c>
      <c r="AE1885" s="223" t="e">
        <f ca="1">INDEX(THREEPTPCT_COEFFS,1,1)+K1885*INDEX(THREEPTPCT_COEFFS,1,2)+L1886*INDEX(THREEPTPCT_COEFFS,1,3)+AA1889*AA1890</f>
        <v>#N/A</v>
      </c>
      <c r="AF1885" s="55" t="e">
        <f t="shared" ref="AF1885:AF1886" ca="1" si="3251">AC1885-AD1885</f>
        <v>#N/A</v>
      </c>
      <c r="AG1885" s="223" t="e">
        <f ca="1">INDEX(TWOPTPCT_COEFFS,1,1)+AB1885*INDEX(TWOPTPCT_COEFFS,1,2)+I1886*INDEX(TWOPTPCT_COEFFS,1,3)+G1886*INDEX(TWOPTPCT_COEFFS,1,4)+L1886*INDEX(TWOPTPCT_COEFFS,1,5)+AB1889*AB1890</f>
        <v>#N/A</v>
      </c>
      <c r="AH1885" s="223" t="e">
        <f ca="1">INDEX(FTA_COEFFS,1,1)+O1885*INDEX(FTA_COEFFS,1,2)+N1886*INDEX(FTA_COEFFS,1,3)+(Q1885+R1885)*INDEX(FTA_COEFFS,1,4)+(Q1886+R1886)*INDEX(FTA_COEFFS,1,5)+M1886*INDEX(FTA_COEFFS,1,6)+AC1889*AC1890</f>
        <v>#N/A</v>
      </c>
      <c r="AI1885" s="223" t="e">
        <f ca="1">INDEX(FTPCT_COEFFS,1,1)+P1885*INDEX(FTPCT_COEFFS,1,2)+F1885*INDEX(FTPCT_COEFFS,1,3)+G1886*INDEX(FTPCT_COEFFS,1,4)+AD1889*AD1890</f>
        <v>#N/A</v>
      </c>
      <c r="AJ1885" s="338" t="e">
        <f t="shared" ref="AJ1885:AJ1886" ca="1" si="3252">AD1885*AE1885/100+AF1885*AG1885+AH1885*AI1885/100</f>
        <v>#N/A</v>
      </c>
      <c r="AK1885" s="55"/>
      <c r="AL1885" s="55"/>
      <c r="AM1885" s="55"/>
      <c r="AN1885" s="55"/>
      <c r="AO1885" s="55"/>
      <c r="AP1885" s="55"/>
      <c r="AQ1885" s="55"/>
      <c r="AR1885" s="55"/>
    </row>
    <row r="1886" spans="1:45" x14ac:dyDescent="0.3">
      <c r="B1886" s="54" t="s">
        <v>175</v>
      </c>
      <c r="C1886" s="54">
        <f>C1879</f>
        <v>0</v>
      </c>
      <c r="D1886" s="56" t="e">
        <f t="shared" ca="1" si="3244"/>
        <v>#N/A</v>
      </c>
      <c r="E1886" s="52" t="e">
        <f t="shared" ref="E1886:W1886" si="3253">E1879</f>
        <v>#N/A</v>
      </c>
      <c r="F1886" s="52" t="e">
        <f t="shared" si="3253"/>
        <v>#N/A</v>
      </c>
      <c r="G1886" s="52" t="e">
        <f t="shared" si="3253"/>
        <v>#N/A</v>
      </c>
      <c r="H1886" s="52" t="e">
        <f t="shared" si="3253"/>
        <v>#N/A</v>
      </c>
      <c r="I1886" s="52" t="e">
        <f t="shared" si="3253"/>
        <v>#N/A</v>
      </c>
      <c r="J1886" s="52" t="e">
        <f t="shared" si="3253"/>
        <v>#N/A</v>
      </c>
      <c r="K1886" s="52" t="e">
        <f t="shared" si="3253"/>
        <v>#N/A</v>
      </c>
      <c r="L1886" s="52" t="e">
        <f t="shared" si="3253"/>
        <v>#N/A</v>
      </c>
      <c r="M1886" s="52" t="e">
        <f t="shared" si="3253"/>
        <v>#N/A</v>
      </c>
      <c r="N1886" s="52" t="e">
        <f t="shared" si="3253"/>
        <v>#N/A</v>
      </c>
      <c r="O1886" s="52" t="e">
        <f t="shared" si="3253"/>
        <v>#N/A</v>
      </c>
      <c r="P1886" s="52" t="e">
        <f t="shared" si="3253"/>
        <v>#N/A</v>
      </c>
      <c r="Q1886" s="52" t="e">
        <f t="shared" si="3253"/>
        <v>#N/A</v>
      </c>
      <c r="R1886" s="52" t="e">
        <f t="shared" si="3253"/>
        <v>#N/A</v>
      </c>
      <c r="S1886" s="52" t="e">
        <f t="shared" si="3253"/>
        <v>#N/A</v>
      </c>
      <c r="T1886" s="52" t="e">
        <f t="shared" si="3253"/>
        <v>#N/A</v>
      </c>
      <c r="U1886" s="52" t="e">
        <f t="shared" si="3253"/>
        <v>#N/A</v>
      </c>
      <c r="V1886" s="52" t="e">
        <f t="shared" si="3253"/>
        <v>#N/A</v>
      </c>
      <c r="W1886" s="52" t="e">
        <f t="shared" si="3253"/>
        <v>#N/A</v>
      </c>
      <c r="X1886" s="55" t="e">
        <f t="shared" si="3246"/>
        <v>#N/A</v>
      </c>
      <c r="Y1886" s="55" t="e">
        <f t="shared" si="3247"/>
        <v>#N/A</v>
      </c>
      <c r="Z1886" s="55" t="e">
        <f t="shared" ref="Z1886" si="3254">Z1885</f>
        <v>#N/A</v>
      </c>
      <c r="AA1886" s="55" t="e">
        <f t="shared" si="3249"/>
        <v>#N/A</v>
      </c>
      <c r="AB1886" s="336" t="e">
        <f t="shared" si="3250"/>
        <v>#N/A</v>
      </c>
      <c r="AC1886" s="223" t="e">
        <f ca="1">INDEX(FGA_COEFFS,1,1)+Z1886*INDEX(FGA_COEFFS,1,2)+Y1886*INDEX(FGA_COEFFS,1,3)+R1886*INDEX(FGA_COEFFS,1,4)+Q1885*INDEX(FGA_COEFFS,1,5)+S1886*INDEX(FGA_COEFFS,1,6)+T1885*INDEX(FGA_COEFFS,1,7)+M1885*INDEX(FGA_COEFFS,1,8)+Y1889*Y1891</f>
        <v>#N/A</v>
      </c>
      <c r="AD1886" s="223" t="e">
        <f ca="1">INDEX(THREEPTA_COEFFS,1,1)+AC1886*INDEX(THREEPTA_COEFFS,1,2)+J1886*INDEX(THREEPTA_COEFFS,1,3)+AA1886*INDEX(THREEPTA_COEFFS,1,4)+K1886*INDEX(THREEPTA_COEFFS,1,5)+L1885*INDEX(THREEPTA_COEFFS,1,6)+Z1889*Z1891</f>
        <v>#N/A</v>
      </c>
      <c r="AE1886" s="223" t="e">
        <f ca="1">INDEX(THREEPTPCT_COEFFS,1,1)+K1886*INDEX(THREEPTPCT_COEFFS,1,2)+L1885*INDEX(THREEPTPCT_COEFFS,1,3)+AA1889*AA1891</f>
        <v>#N/A</v>
      </c>
      <c r="AF1886" s="55" t="e">
        <f t="shared" ca="1" si="3251"/>
        <v>#N/A</v>
      </c>
      <c r="AG1886" s="223" t="e">
        <f ca="1">INDEX(TWOPTPCT_COEFFS,1,1)+AB1886*INDEX(TWOPTPCT_COEFFS,1,2)+I1885*INDEX(TWOPTPCT_COEFFS,1,3)+G1885*INDEX(TWOPTPCT_COEFFS,1,4)+L1885*INDEX(TWOPTPCT_COEFFS,1,5)+AB1889*AB1891</f>
        <v>#N/A</v>
      </c>
      <c r="AH1886" s="223" t="e">
        <f ca="1">INDEX(FTA_COEFFS,1,1)+O1886*INDEX(FTA_COEFFS,1,2)+N1885*INDEX(FTA_COEFFS,1,3)+(Q1886+R1886)*INDEX(FTA_COEFFS,1,4)+(Q1885+R1885)*INDEX(FTA_COEFFS,1,5)+M1885*INDEX(FTA_COEFFS,1,6)+AC1889*AC1891</f>
        <v>#N/A</v>
      </c>
      <c r="AI1886" s="223" t="e">
        <f ca="1">INDEX(FTPCT_COEFFS,1,1)+P1886*INDEX(FTPCT_COEFFS,1,2)+F1886*INDEX(FTPCT_COEFFS,1,3)+G1885*INDEX(FTPCT_COEFFS,1,4)+AD1889*AD1891</f>
        <v>#N/A</v>
      </c>
      <c r="AJ1886" s="338" t="e">
        <f t="shared" ca="1" si="3252"/>
        <v>#N/A</v>
      </c>
      <c r="AK1886" s="55"/>
      <c r="AL1886" s="55"/>
      <c r="AM1886" s="55"/>
      <c r="AN1886" s="55"/>
      <c r="AO1886" s="55"/>
      <c r="AP1886" s="55"/>
      <c r="AQ1886" s="55"/>
      <c r="AR1886" s="55"/>
    </row>
    <row r="1887" spans="1:45" x14ac:dyDescent="0.3">
      <c r="A1887" s="54" t="e">
        <f ca="1">IF(D1885&gt;(D1886+(AVERAGE(V1885,W1885)-AVERAGE(V1886,W1886))/2)+2.5,C1885,IF(D1886&gt;(D1885+(AVERAGE(V1886,W1886)-AVERAGE(V1885,W1885))/2)+2.5,C1886,"Close"))</f>
        <v>#N/A</v>
      </c>
      <c r="B1887" s="64" t="e">
        <f ca="1">IF(D1886&gt;D1885,C1886,C1885)</f>
        <v>#N/A</v>
      </c>
      <c r="D1887" s="56"/>
      <c r="X1887" s="55"/>
      <c r="Y1887" s="55"/>
      <c r="Z1887" s="55"/>
      <c r="AA1887" s="55"/>
      <c r="AB1887" s="55"/>
      <c r="AC1887" s="337"/>
      <c r="AD1887" s="337"/>
      <c r="AE1887" s="337"/>
      <c r="AF1887" s="337"/>
      <c r="AG1887" s="337"/>
      <c r="AH1887" s="337"/>
      <c r="AI1887" s="337"/>
      <c r="AJ1887" s="337"/>
      <c r="AK1887" s="337"/>
      <c r="AL1887" s="337"/>
      <c r="AM1887" s="55"/>
      <c r="AN1887" s="55"/>
      <c r="AO1887" s="55"/>
      <c r="AP1887" s="55"/>
      <c r="AQ1887" s="55"/>
      <c r="AR1887" s="55"/>
      <c r="AS1887" s="55"/>
    </row>
    <row r="1888" spans="1:45" x14ac:dyDescent="0.3">
      <c r="X1888" s="54" t="s">
        <v>1305</v>
      </c>
      <c r="Y1888" s="54" t="s">
        <v>128</v>
      </c>
      <c r="Z1888" s="54" t="s">
        <v>157</v>
      </c>
      <c r="AA1888" s="54" t="s">
        <v>151</v>
      </c>
      <c r="AB1888" s="54" t="s">
        <v>1327</v>
      </c>
      <c r="AC1888" s="54" t="s">
        <v>129</v>
      </c>
      <c r="AD1888" s="54" t="s">
        <v>116</v>
      </c>
      <c r="AE1888" s="54"/>
      <c r="AF1888" s="54"/>
      <c r="AG1888" s="54"/>
      <c r="AH1888" s="54"/>
      <c r="AI1888" s="54"/>
      <c r="AJ1888" s="54"/>
      <c r="AK1888" s="54"/>
      <c r="AL1888" s="54"/>
      <c r="AM1888" s="54"/>
      <c r="AN1888" s="54"/>
      <c r="AO1888" s="54"/>
      <c r="AP1888" s="54"/>
      <c r="AQ1888" s="54"/>
      <c r="AR1888" s="54"/>
      <c r="AS1888" s="54"/>
    </row>
    <row r="1889" spans="1:45" x14ac:dyDescent="0.3">
      <c r="X1889" s="54"/>
      <c r="Y1889" s="54">
        <f t="shared" ref="Y1889:AD1889" si="3255">Y1882</f>
        <v>6.4436999999999998</v>
      </c>
      <c r="Z1889" s="54">
        <f t="shared" si="3255"/>
        <v>4.9371</v>
      </c>
      <c r="AA1889" s="54">
        <f t="shared" si="3255"/>
        <v>11.350300000000001</v>
      </c>
      <c r="AB1889" s="54">
        <f t="shared" si="3255"/>
        <v>7.1900000000000006E-2</v>
      </c>
      <c r="AC1889" s="54">
        <f t="shared" si="3255"/>
        <v>6.2766000000000002</v>
      </c>
      <c r="AD1889" s="54">
        <f t="shared" si="3255"/>
        <v>11.042999999999999</v>
      </c>
      <c r="AE1889" s="54"/>
      <c r="AF1889" s="336"/>
      <c r="AG1889" s="336"/>
      <c r="AH1889" s="336"/>
      <c r="AI1889" s="54"/>
      <c r="AJ1889" s="54"/>
      <c r="AK1889" s="54"/>
      <c r="AL1889" s="54"/>
      <c r="AM1889" s="54"/>
      <c r="AN1889" s="54"/>
      <c r="AO1889" s="54"/>
      <c r="AP1889" s="54"/>
      <c r="AQ1889" s="54"/>
      <c r="AR1889" s="54"/>
      <c r="AS1889" s="54"/>
    </row>
    <row r="1890" spans="1:45" x14ac:dyDescent="0.3">
      <c r="D1890" s="56"/>
      <c r="X1890" s="336"/>
      <c r="Y1890" s="336">
        <f t="shared" ca="1" si="3231"/>
        <v>-5.4738341028419731E-3</v>
      </c>
      <c r="Z1890" s="336">
        <f t="shared" ca="1" si="3231"/>
        <v>1.382525470260624</v>
      </c>
      <c r="AA1890" s="336">
        <f t="shared" ca="1" si="3231"/>
        <v>-0.15166125249146667</v>
      </c>
      <c r="AB1890" s="336">
        <f t="shared" ca="1" si="3231"/>
        <v>-6.5665959982129707E-2</v>
      </c>
      <c r="AC1890" s="336">
        <f t="shared" ca="1" si="3231"/>
        <v>-0.20796520247839473</v>
      </c>
      <c r="AD1890" s="336">
        <f t="shared" ca="1" si="3231"/>
        <v>-1.356866033146078</v>
      </c>
      <c r="AE1890" s="336"/>
      <c r="AF1890" s="336"/>
      <c r="AG1890" s="336"/>
      <c r="AH1890" s="336"/>
      <c r="AI1890" s="54"/>
      <c r="AJ1890" s="54"/>
      <c r="AK1890" s="54"/>
      <c r="AL1890" s="336"/>
      <c r="AM1890" s="336"/>
      <c r="AN1890" s="336"/>
      <c r="AO1890" s="336"/>
      <c r="AP1890" s="54"/>
      <c r="AQ1890" s="336"/>
      <c r="AR1890" s="336"/>
      <c r="AS1890" s="336"/>
    </row>
    <row r="1891" spans="1:45" x14ac:dyDescent="0.3">
      <c r="C1891" s="54"/>
      <c r="D1891" s="56"/>
      <c r="Y1891" s="336">
        <f t="shared" ca="1" si="3231"/>
        <v>1.3688852269634584</v>
      </c>
      <c r="Z1891" s="336">
        <f t="shared" ca="1" si="3231"/>
        <v>1.2911093003686095E-2</v>
      </c>
      <c r="AA1891" s="336">
        <f t="shared" ca="1" si="3231"/>
        <v>-0.57795765030042001</v>
      </c>
      <c r="AB1891" s="336">
        <f t="shared" ca="1" si="3231"/>
        <v>-0.55458884713193912</v>
      </c>
      <c r="AC1891" s="336">
        <f t="shared" ca="1" si="3231"/>
        <v>-6.1915763304427718E-2</v>
      </c>
      <c r="AD1891" s="336">
        <f t="shared" ca="1" si="3231"/>
        <v>0.30341098915636389</v>
      </c>
      <c r="AE1891" s="55"/>
      <c r="AF1891" s="55"/>
      <c r="AG1891" s="55"/>
      <c r="AH1891" s="55"/>
      <c r="AI1891" s="55"/>
      <c r="AJ1891" s="55"/>
      <c r="AK1891" s="55"/>
      <c r="AL1891" s="55"/>
      <c r="AM1891" s="55"/>
      <c r="AN1891" s="55"/>
      <c r="AO1891" s="55"/>
      <c r="AP1891" s="55"/>
      <c r="AQ1891" s="55"/>
      <c r="AR1891" s="55"/>
      <c r="AS1891" s="55"/>
    </row>
    <row r="1892" spans="1:45" x14ac:dyDescent="0.3">
      <c r="B1892" s="54" t="s">
        <v>172</v>
      </c>
      <c r="C1892" s="53">
        <f>C1885</f>
        <v>0</v>
      </c>
      <c r="D1892" s="56" t="e">
        <f t="shared" ref="D1892:D1893" ca="1" si="3256">AJ1892</f>
        <v>#N/A</v>
      </c>
      <c r="E1892" s="52" t="e">
        <f t="shared" ref="E1892:W1892" si="3257">E1885</f>
        <v>#N/A</v>
      </c>
      <c r="F1892" s="52" t="e">
        <f t="shared" si="3257"/>
        <v>#N/A</v>
      </c>
      <c r="G1892" s="52" t="e">
        <f t="shared" si="3257"/>
        <v>#N/A</v>
      </c>
      <c r="H1892" s="52" t="e">
        <f t="shared" si="3257"/>
        <v>#N/A</v>
      </c>
      <c r="I1892" s="52" t="e">
        <f t="shared" si="3257"/>
        <v>#N/A</v>
      </c>
      <c r="J1892" s="52" t="e">
        <f t="shared" si="3257"/>
        <v>#N/A</v>
      </c>
      <c r="K1892" s="52" t="e">
        <f t="shared" si="3257"/>
        <v>#N/A</v>
      </c>
      <c r="L1892" s="52" t="e">
        <f t="shared" si="3257"/>
        <v>#N/A</v>
      </c>
      <c r="M1892" s="52" t="e">
        <f t="shared" si="3257"/>
        <v>#N/A</v>
      </c>
      <c r="N1892" s="52" t="e">
        <f t="shared" si="3257"/>
        <v>#N/A</v>
      </c>
      <c r="O1892" s="52" t="e">
        <f t="shared" si="3257"/>
        <v>#N/A</v>
      </c>
      <c r="P1892" s="52" t="e">
        <f t="shared" si="3257"/>
        <v>#N/A</v>
      </c>
      <c r="Q1892" s="52" t="e">
        <f t="shared" si="3257"/>
        <v>#N/A</v>
      </c>
      <c r="R1892" s="52" t="e">
        <f t="shared" si="3257"/>
        <v>#N/A</v>
      </c>
      <c r="S1892" s="52" t="e">
        <f t="shared" si="3257"/>
        <v>#N/A</v>
      </c>
      <c r="T1892" s="52" t="e">
        <f t="shared" si="3257"/>
        <v>#N/A</v>
      </c>
      <c r="U1892" s="52" t="e">
        <f t="shared" si="3257"/>
        <v>#N/A</v>
      </c>
      <c r="V1892" s="52" t="e">
        <f t="shared" si="3257"/>
        <v>#N/A</v>
      </c>
      <c r="W1892" s="52" t="e">
        <f t="shared" si="3257"/>
        <v>#N/A</v>
      </c>
      <c r="X1892" s="55" t="e">
        <f t="shared" ref="X1892:X1893" si="3258">(H1892-(O1892*P1892)/100-3*(J1892*K1892)/100)/2</f>
        <v>#N/A</v>
      </c>
      <c r="Y1892" s="55" t="e">
        <f t="shared" ref="Y1892:Y1893" si="3259">SUM(X1892,(J1892*K1892/100))/(F1892/100)</f>
        <v>#N/A</v>
      </c>
      <c r="Z1892" s="55" t="e">
        <f t="shared" ref="Z1892" si="3260">U1892*0.5+U1893*0.5</f>
        <v>#N/A</v>
      </c>
      <c r="AA1892" s="55" t="e">
        <f t="shared" ref="AA1892:AA1893" si="3261">J1892/Y1892</f>
        <v>#N/A</v>
      </c>
      <c r="AB1892" s="336" t="e">
        <f t="shared" ref="AB1892:AB1893" si="3262">X1892/(Y1892-J1892)</f>
        <v>#N/A</v>
      </c>
      <c r="AC1892" s="223" t="e">
        <f ca="1">INDEX(FGA_COEFFS,1,1)+Z1892*INDEX(FGA_COEFFS,1,2)+Y1892*INDEX(FGA_COEFFS,1,3)+R1892*INDEX(FGA_COEFFS,1,4)+Q1893*INDEX(FGA_COEFFS,1,5)+S1892*INDEX(FGA_COEFFS,1,6)+T1893*INDEX(FGA_COEFFS,1,7)+M1893*INDEX(FGA_COEFFS,1,8)+Y1896*Y1897</f>
        <v>#N/A</v>
      </c>
      <c r="AD1892" s="223" t="e">
        <f ca="1">INDEX(THREEPTA_COEFFS,1,1)+AC1892*INDEX(THREEPTA_COEFFS,1,2)+J1892*INDEX(THREEPTA_COEFFS,1,3)+AA1892*INDEX(THREEPTA_COEFFS,1,4)+K1892*INDEX(THREEPTA_COEFFS,1,5)+L1893*INDEX(THREEPTA_COEFFS,1,6)+Z1896*Z1897</f>
        <v>#N/A</v>
      </c>
      <c r="AE1892" s="223" t="e">
        <f ca="1">INDEX(THREEPTPCT_COEFFS,1,1)+K1892*INDEX(THREEPTPCT_COEFFS,1,2)+L1893*INDEX(THREEPTPCT_COEFFS,1,3)+AA1896*AA1897</f>
        <v>#N/A</v>
      </c>
      <c r="AF1892" s="55" t="e">
        <f t="shared" ref="AF1892:AF1893" ca="1" si="3263">AC1892-AD1892</f>
        <v>#N/A</v>
      </c>
      <c r="AG1892" s="223" t="e">
        <f ca="1">INDEX(TWOPTPCT_COEFFS,1,1)+AB1892*INDEX(TWOPTPCT_COEFFS,1,2)+I1893*INDEX(TWOPTPCT_COEFFS,1,3)+G1893*INDEX(TWOPTPCT_COEFFS,1,4)+L1893*INDEX(TWOPTPCT_COEFFS,1,5)+AB1896*AB1897</f>
        <v>#N/A</v>
      </c>
      <c r="AH1892" s="223" t="e">
        <f ca="1">INDEX(FTA_COEFFS,1,1)+O1892*INDEX(FTA_COEFFS,1,2)+N1893*INDEX(FTA_COEFFS,1,3)+(Q1892+R1892)*INDEX(FTA_COEFFS,1,4)+(Q1893+R1893)*INDEX(FTA_COEFFS,1,5)+M1893*INDEX(FTA_COEFFS,1,6)+AC1896*AC1897</f>
        <v>#N/A</v>
      </c>
      <c r="AI1892" s="223" t="e">
        <f ca="1">INDEX(FTPCT_COEFFS,1,1)+P1892*INDEX(FTPCT_COEFFS,1,2)+F1892*INDEX(FTPCT_COEFFS,1,3)+G1893*INDEX(FTPCT_COEFFS,1,4)+AD1896*AD1897</f>
        <v>#N/A</v>
      </c>
      <c r="AJ1892" s="338" t="e">
        <f t="shared" ref="AJ1892:AJ1893" ca="1" si="3264">AD1892*AE1892/100+AF1892*AG1892+AH1892*AI1892/100</f>
        <v>#N/A</v>
      </c>
      <c r="AK1892" s="55"/>
      <c r="AL1892" s="55"/>
      <c r="AM1892" s="55"/>
      <c r="AN1892" s="55"/>
      <c r="AO1892" s="55"/>
      <c r="AP1892" s="55"/>
      <c r="AQ1892" s="55"/>
      <c r="AR1892" s="55"/>
    </row>
    <row r="1893" spans="1:45" x14ac:dyDescent="0.3">
      <c r="B1893" s="54" t="s">
        <v>175</v>
      </c>
      <c r="C1893" s="54">
        <f>C1886</f>
        <v>0</v>
      </c>
      <c r="D1893" s="56" t="e">
        <f t="shared" ca="1" si="3256"/>
        <v>#N/A</v>
      </c>
      <c r="E1893" s="52" t="e">
        <f t="shared" ref="E1893:W1893" si="3265">E1886</f>
        <v>#N/A</v>
      </c>
      <c r="F1893" s="52" t="e">
        <f t="shared" si="3265"/>
        <v>#N/A</v>
      </c>
      <c r="G1893" s="52" t="e">
        <f t="shared" si="3265"/>
        <v>#N/A</v>
      </c>
      <c r="H1893" s="52" t="e">
        <f t="shared" si="3265"/>
        <v>#N/A</v>
      </c>
      <c r="I1893" s="52" t="e">
        <f t="shared" si="3265"/>
        <v>#N/A</v>
      </c>
      <c r="J1893" s="52" t="e">
        <f t="shared" si="3265"/>
        <v>#N/A</v>
      </c>
      <c r="K1893" s="52" t="e">
        <f t="shared" si="3265"/>
        <v>#N/A</v>
      </c>
      <c r="L1893" s="52" t="e">
        <f t="shared" si="3265"/>
        <v>#N/A</v>
      </c>
      <c r="M1893" s="52" t="e">
        <f t="shared" si="3265"/>
        <v>#N/A</v>
      </c>
      <c r="N1893" s="52" t="e">
        <f t="shared" si="3265"/>
        <v>#N/A</v>
      </c>
      <c r="O1893" s="52" t="e">
        <f t="shared" si="3265"/>
        <v>#N/A</v>
      </c>
      <c r="P1893" s="52" t="e">
        <f t="shared" si="3265"/>
        <v>#N/A</v>
      </c>
      <c r="Q1893" s="52" t="e">
        <f t="shared" si="3265"/>
        <v>#N/A</v>
      </c>
      <c r="R1893" s="52" t="e">
        <f t="shared" si="3265"/>
        <v>#N/A</v>
      </c>
      <c r="S1893" s="52" t="e">
        <f t="shared" si="3265"/>
        <v>#N/A</v>
      </c>
      <c r="T1893" s="52" t="e">
        <f t="shared" si="3265"/>
        <v>#N/A</v>
      </c>
      <c r="U1893" s="52" t="e">
        <f t="shared" si="3265"/>
        <v>#N/A</v>
      </c>
      <c r="V1893" s="52" t="e">
        <f t="shared" si="3265"/>
        <v>#N/A</v>
      </c>
      <c r="W1893" s="52" t="e">
        <f t="shared" si="3265"/>
        <v>#N/A</v>
      </c>
      <c r="X1893" s="55" t="e">
        <f t="shared" si="3258"/>
        <v>#N/A</v>
      </c>
      <c r="Y1893" s="55" t="e">
        <f t="shared" si="3259"/>
        <v>#N/A</v>
      </c>
      <c r="Z1893" s="55" t="e">
        <f t="shared" ref="Z1893" si="3266">Z1892</f>
        <v>#N/A</v>
      </c>
      <c r="AA1893" s="55" t="e">
        <f t="shared" si="3261"/>
        <v>#N/A</v>
      </c>
      <c r="AB1893" s="336" t="e">
        <f t="shared" si="3262"/>
        <v>#N/A</v>
      </c>
      <c r="AC1893" s="223" t="e">
        <f ca="1">INDEX(FGA_COEFFS,1,1)+Z1893*INDEX(FGA_COEFFS,1,2)+Y1893*INDEX(FGA_COEFFS,1,3)+R1893*INDEX(FGA_COEFFS,1,4)+Q1892*INDEX(FGA_COEFFS,1,5)+S1893*INDEX(FGA_COEFFS,1,6)+T1892*INDEX(FGA_COEFFS,1,7)+M1892*INDEX(FGA_COEFFS,1,8)+Y1896*Y1898</f>
        <v>#N/A</v>
      </c>
      <c r="AD1893" s="223" t="e">
        <f ca="1">INDEX(THREEPTA_COEFFS,1,1)+AC1893*INDEX(THREEPTA_COEFFS,1,2)+J1893*INDEX(THREEPTA_COEFFS,1,3)+AA1893*INDEX(THREEPTA_COEFFS,1,4)+K1893*INDEX(THREEPTA_COEFFS,1,5)+L1892*INDEX(THREEPTA_COEFFS,1,6)+Z1896*Z1898</f>
        <v>#N/A</v>
      </c>
      <c r="AE1893" s="223" t="e">
        <f ca="1">INDEX(THREEPTPCT_COEFFS,1,1)+K1893*INDEX(THREEPTPCT_COEFFS,1,2)+L1892*INDEX(THREEPTPCT_COEFFS,1,3)+AA1896*AA1898</f>
        <v>#N/A</v>
      </c>
      <c r="AF1893" s="55" t="e">
        <f t="shared" ca="1" si="3263"/>
        <v>#N/A</v>
      </c>
      <c r="AG1893" s="223" t="e">
        <f ca="1">INDEX(TWOPTPCT_COEFFS,1,1)+AB1893*INDEX(TWOPTPCT_COEFFS,1,2)+I1892*INDEX(TWOPTPCT_COEFFS,1,3)+G1892*INDEX(TWOPTPCT_COEFFS,1,4)+L1892*INDEX(TWOPTPCT_COEFFS,1,5)+AB1896*AB1898</f>
        <v>#N/A</v>
      </c>
      <c r="AH1893" s="223" t="e">
        <f ca="1">INDEX(FTA_COEFFS,1,1)+O1893*INDEX(FTA_COEFFS,1,2)+N1892*INDEX(FTA_COEFFS,1,3)+(Q1893+R1893)*INDEX(FTA_COEFFS,1,4)+(Q1892+R1892)*INDEX(FTA_COEFFS,1,5)+M1892*INDEX(FTA_COEFFS,1,6)+AC1896*AC1898</f>
        <v>#N/A</v>
      </c>
      <c r="AI1893" s="223" t="e">
        <f ca="1">INDEX(FTPCT_COEFFS,1,1)+P1893*INDEX(FTPCT_COEFFS,1,2)+F1893*INDEX(FTPCT_COEFFS,1,3)+G1892*INDEX(FTPCT_COEFFS,1,4)+AD1896*AD1898</f>
        <v>#N/A</v>
      </c>
      <c r="AJ1893" s="338" t="e">
        <f t="shared" ca="1" si="3264"/>
        <v>#N/A</v>
      </c>
      <c r="AK1893" s="55"/>
      <c r="AL1893" s="55"/>
      <c r="AM1893" s="55"/>
      <c r="AN1893" s="55"/>
      <c r="AO1893" s="55"/>
      <c r="AP1893" s="55"/>
      <c r="AQ1893" s="55"/>
      <c r="AR1893" s="55"/>
    </row>
    <row r="1894" spans="1:45" x14ac:dyDescent="0.3">
      <c r="A1894" s="54" t="e">
        <f ca="1">IF(D1892&gt;(D1893+(AVERAGE(V1892,W1892)-AVERAGE(V1893,W1893))/2)+2.5,C1892,IF(D1893&gt;(D1892+(AVERAGE(V1893,W1893)-AVERAGE(V1892,W1892))/2)+2.5,C1893,"Close"))</f>
        <v>#N/A</v>
      </c>
      <c r="B1894" s="64" t="e">
        <f ca="1">IF(D1893&gt;D1892,C1893,C1892)</f>
        <v>#N/A</v>
      </c>
      <c r="D1894" s="56"/>
      <c r="X1894" s="55"/>
      <c r="Y1894" s="55"/>
      <c r="Z1894" s="55"/>
      <c r="AA1894" s="55"/>
      <c r="AB1894" s="55"/>
      <c r="AC1894" s="337"/>
      <c r="AD1894" s="337"/>
      <c r="AE1894" s="337"/>
      <c r="AF1894" s="337"/>
      <c r="AG1894" s="337"/>
      <c r="AH1894" s="337"/>
      <c r="AI1894" s="337"/>
      <c r="AJ1894" s="337"/>
      <c r="AK1894" s="337"/>
      <c r="AL1894" s="337"/>
      <c r="AM1894" s="55"/>
      <c r="AN1894" s="55"/>
      <c r="AO1894" s="55"/>
      <c r="AP1894" s="55"/>
      <c r="AQ1894" s="55"/>
      <c r="AR1894" s="55"/>
      <c r="AS1894" s="55"/>
    </row>
    <row r="1895" spans="1:45" x14ac:dyDescent="0.3">
      <c r="X1895" s="54" t="s">
        <v>1305</v>
      </c>
      <c r="Y1895" s="54" t="s">
        <v>128</v>
      </c>
      <c r="Z1895" s="54" t="s">
        <v>157</v>
      </c>
      <c r="AA1895" s="54" t="s">
        <v>151</v>
      </c>
      <c r="AB1895" s="54" t="s">
        <v>1327</v>
      </c>
      <c r="AC1895" s="54" t="s">
        <v>129</v>
      </c>
      <c r="AD1895" s="54" t="s">
        <v>116</v>
      </c>
      <c r="AE1895" s="54"/>
      <c r="AF1895" s="54"/>
      <c r="AG1895" s="54"/>
      <c r="AH1895" s="54"/>
      <c r="AI1895" s="54"/>
      <c r="AJ1895" s="54"/>
      <c r="AK1895" s="54"/>
      <c r="AL1895" s="54"/>
      <c r="AM1895" s="54"/>
      <c r="AN1895" s="54"/>
      <c r="AO1895" s="54"/>
      <c r="AP1895" s="54"/>
      <c r="AQ1895" s="54"/>
      <c r="AR1895" s="54"/>
      <c r="AS1895" s="54"/>
    </row>
    <row r="1896" spans="1:45" x14ac:dyDescent="0.3">
      <c r="X1896" s="54"/>
      <c r="Y1896" s="54">
        <f t="shared" ref="Y1896:AD1896" si="3267">Y1889</f>
        <v>6.4436999999999998</v>
      </c>
      <c r="Z1896" s="54">
        <f t="shared" si="3267"/>
        <v>4.9371</v>
      </c>
      <c r="AA1896" s="54">
        <f t="shared" si="3267"/>
        <v>11.350300000000001</v>
      </c>
      <c r="AB1896" s="54">
        <f t="shared" si="3267"/>
        <v>7.1900000000000006E-2</v>
      </c>
      <c r="AC1896" s="54">
        <f t="shared" si="3267"/>
        <v>6.2766000000000002</v>
      </c>
      <c r="AD1896" s="54">
        <f t="shared" si="3267"/>
        <v>11.042999999999999</v>
      </c>
      <c r="AE1896" s="54"/>
      <c r="AF1896" s="336"/>
      <c r="AG1896" s="336"/>
      <c r="AH1896" s="336"/>
      <c r="AI1896" s="54"/>
      <c r="AJ1896" s="54"/>
      <c r="AK1896" s="54"/>
      <c r="AL1896" s="54"/>
      <c r="AM1896" s="54"/>
      <c r="AN1896" s="54"/>
      <c r="AO1896" s="54"/>
      <c r="AP1896" s="54"/>
      <c r="AQ1896" s="54"/>
      <c r="AR1896" s="54"/>
      <c r="AS1896" s="54"/>
    </row>
    <row r="1897" spans="1:45" x14ac:dyDescent="0.3">
      <c r="D1897" s="56"/>
      <c r="X1897" s="336"/>
      <c r="Y1897" s="336">
        <f t="shared" ca="1" si="3231"/>
        <v>-0.47352364489446835</v>
      </c>
      <c r="Z1897" s="336">
        <f t="shared" ca="1" si="3231"/>
        <v>-0.23034655674117843</v>
      </c>
      <c r="AA1897" s="336">
        <f t="shared" ca="1" si="3231"/>
        <v>8.6225505047086287E-2</v>
      </c>
      <c r="AB1897" s="336">
        <f t="shared" ca="1" si="3231"/>
        <v>4.1380356638891155E-2</v>
      </c>
      <c r="AC1897" s="336">
        <f t="shared" ca="1" si="3231"/>
        <v>5.1835184843948875E-2</v>
      </c>
      <c r="AD1897" s="336">
        <f t="shared" ca="1" si="3231"/>
        <v>-1.2297877147466902</v>
      </c>
      <c r="AE1897" s="336"/>
      <c r="AF1897" s="336"/>
      <c r="AG1897" s="336"/>
      <c r="AH1897" s="336"/>
      <c r="AI1897" s="54"/>
      <c r="AJ1897" s="54"/>
      <c r="AK1897" s="54"/>
      <c r="AL1897" s="336"/>
      <c r="AM1897" s="336"/>
      <c r="AN1897" s="336"/>
      <c r="AO1897" s="336"/>
      <c r="AP1897" s="54"/>
      <c r="AQ1897" s="336"/>
      <c r="AR1897" s="336"/>
      <c r="AS1897" s="336"/>
    </row>
    <row r="1898" spans="1:45" x14ac:dyDescent="0.3">
      <c r="C1898" s="54"/>
      <c r="D1898" s="56"/>
      <c r="Y1898" s="336">
        <f t="shared" ca="1" si="3231"/>
        <v>-4.9453951518661082E-2</v>
      </c>
      <c r="Z1898" s="336">
        <f t="shared" ca="1" si="3231"/>
        <v>1.1125321318747293E-2</v>
      </c>
      <c r="AA1898" s="336">
        <f t="shared" ca="1" si="3231"/>
        <v>0.96306354521747384</v>
      </c>
      <c r="AB1898" s="336">
        <f t="shared" ca="1" si="3231"/>
        <v>-1.7407694940606083E-5</v>
      </c>
      <c r="AC1898" s="336">
        <f t="shared" ca="1" si="3231"/>
        <v>0.9344602480097951</v>
      </c>
      <c r="AD1898" s="336">
        <f t="shared" ca="1" si="3231"/>
        <v>-8.7400561197402554E-3</v>
      </c>
      <c r="AE1898" s="55"/>
      <c r="AF1898" s="55"/>
      <c r="AG1898" s="55"/>
      <c r="AH1898" s="55"/>
      <c r="AI1898" s="55"/>
      <c r="AJ1898" s="55"/>
      <c r="AK1898" s="55"/>
      <c r="AL1898" s="55"/>
      <c r="AM1898" s="55"/>
      <c r="AN1898" s="55"/>
      <c r="AO1898" s="55"/>
      <c r="AP1898" s="55"/>
      <c r="AQ1898" s="55"/>
      <c r="AR1898" s="55"/>
      <c r="AS1898" s="55"/>
    </row>
    <row r="1899" spans="1:45" x14ac:dyDescent="0.3">
      <c r="B1899" s="54" t="s">
        <v>172</v>
      </c>
      <c r="C1899" s="53">
        <f>C1892</f>
        <v>0</v>
      </c>
      <c r="D1899" s="56" t="e">
        <f t="shared" ref="D1899:D1900" ca="1" si="3268">AJ1899</f>
        <v>#N/A</v>
      </c>
      <c r="E1899" s="52" t="e">
        <f t="shared" ref="E1899:W1899" si="3269">E1892</f>
        <v>#N/A</v>
      </c>
      <c r="F1899" s="52" t="e">
        <f t="shared" si="3269"/>
        <v>#N/A</v>
      </c>
      <c r="G1899" s="52" t="e">
        <f t="shared" si="3269"/>
        <v>#N/A</v>
      </c>
      <c r="H1899" s="52" t="e">
        <f t="shared" si="3269"/>
        <v>#N/A</v>
      </c>
      <c r="I1899" s="52" t="e">
        <f t="shared" si="3269"/>
        <v>#N/A</v>
      </c>
      <c r="J1899" s="52" t="e">
        <f t="shared" si="3269"/>
        <v>#N/A</v>
      </c>
      <c r="K1899" s="52" t="e">
        <f t="shared" si="3269"/>
        <v>#N/A</v>
      </c>
      <c r="L1899" s="52" t="e">
        <f t="shared" si="3269"/>
        <v>#N/A</v>
      </c>
      <c r="M1899" s="52" t="e">
        <f t="shared" si="3269"/>
        <v>#N/A</v>
      </c>
      <c r="N1899" s="52" t="e">
        <f t="shared" si="3269"/>
        <v>#N/A</v>
      </c>
      <c r="O1899" s="52" t="e">
        <f t="shared" si="3269"/>
        <v>#N/A</v>
      </c>
      <c r="P1899" s="52" t="e">
        <f t="shared" si="3269"/>
        <v>#N/A</v>
      </c>
      <c r="Q1899" s="52" t="e">
        <f t="shared" si="3269"/>
        <v>#N/A</v>
      </c>
      <c r="R1899" s="52" t="e">
        <f t="shared" si="3269"/>
        <v>#N/A</v>
      </c>
      <c r="S1899" s="52" t="e">
        <f t="shared" si="3269"/>
        <v>#N/A</v>
      </c>
      <c r="T1899" s="52" t="e">
        <f t="shared" si="3269"/>
        <v>#N/A</v>
      </c>
      <c r="U1899" s="52" t="e">
        <f t="shared" si="3269"/>
        <v>#N/A</v>
      </c>
      <c r="V1899" s="52" t="e">
        <f t="shared" si="3269"/>
        <v>#N/A</v>
      </c>
      <c r="W1899" s="52" t="e">
        <f t="shared" si="3269"/>
        <v>#N/A</v>
      </c>
      <c r="X1899" s="55" t="e">
        <f t="shared" ref="X1899:X1900" si="3270">(H1899-(O1899*P1899)/100-3*(J1899*K1899)/100)/2</f>
        <v>#N/A</v>
      </c>
      <c r="Y1899" s="55" t="e">
        <f t="shared" ref="Y1899:Y1900" si="3271">SUM(X1899,(J1899*K1899/100))/(F1899/100)</f>
        <v>#N/A</v>
      </c>
      <c r="Z1899" s="55" t="e">
        <f t="shared" ref="Z1899" si="3272">U1899*0.5+U1900*0.5</f>
        <v>#N/A</v>
      </c>
      <c r="AA1899" s="55" t="e">
        <f t="shared" ref="AA1899:AA1900" si="3273">J1899/Y1899</f>
        <v>#N/A</v>
      </c>
      <c r="AB1899" s="336" t="e">
        <f t="shared" ref="AB1899:AB1900" si="3274">X1899/(Y1899-J1899)</f>
        <v>#N/A</v>
      </c>
      <c r="AC1899" s="223" t="e">
        <f ca="1">INDEX(FGA_COEFFS,1,1)+Z1899*INDEX(FGA_COEFFS,1,2)+Y1899*INDEX(FGA_COEFFS,1,3)+R1899*INDEX(FGA_COEFFS,1,4)+Q1900*INDEX(FGA_COEFFS,1,5)+S1899*INDEX(FGA_COEFFS,1,6)+T1900*INDEX(FGA_COEFFS,1,7)+M1900*INDEX(FGA_COEFFS,1,8)+Y1903*Y1904</f>
        <v>#N/A</v>
      </c>
      <c r="AD1899" s="223" t="e">
        <f ca="1">INDEX(THREEPTA_COEFFS,1,1)+AC1899*INDEX(THREEPTA_COEFFS,1,2)+J1899*INDEX(THREEPTA_COEFFS,1,3)+AA1899*INDEX(THREEPTA_COEFFS,1,4)+K1899*INDEX(THREEPTA_COEFFS,1,5)+L1900*INDEX(THREEPTA_COEFFS,1,6)+Z1903*Z1904</f>
        <v>#N/A</v>
      </c>
      <c r="AE1899" s="223" t="e">
        <f ca="1">INDEX(THREEPTPCT_COEFFS,1,1)+K1899*INDEX(THREEPTPCT_COEFFS,1,2)+L1900*INDEX(THREEPTPCT_COEFFS,1,3)+AA1903*AA1904</f>
        <v>#N/A</v>
      </c>
      <c r="AF1899" s="55" t="e">
        <f t="shared" ref="AF1899:AF1900" ca="1" si="3275">AC1899-AD1899</f>
        <v>#N/A</v>
      </c>
      <c r="AG1899" s="223" t="e">
        <f ca="1">INDEX(TWOPTPCT_COEFFS,1,1)+AB1899*INDEX(TWOPTPCT_COEFFS,1,2)+I1900*INDEX(TWOPTPCT_COEFFS,1,3)+G1900*INDEX(TWOPTPCT_COEFFS,1,4)+L1900*INDEX(TWOPTPCT_COEFFS,1,5)+AB1903*AB1904</f>
        <v>#N/A</v>
      </c>
      <c r="AH1899" s="223" t="e">
        <f ca="1">INDEX(FTA_COEFFS,1,1)+O1899*INDEX(FTA_COEFFS,1,2)+N1900*INDEX(FTA_COEFFS,1,3)+(Q1899+R1899)*INDEX(FTA_COEFFS,1,4)+(Q1900+R1900)*INDEX(FTA_COEFFS,1,5)+M1900*INDEX(FTA_COEFFS,1,6)+AC1903*AC1904</f>
        <v>#N/A</v>
      </c>
      <c r="AI1899" s="223" t="e">
        <f ca="1">INDEX(FTPCT_COEFFS,1,1)+P1899*INDEX(FTPCT_COEFFS,1,2)+F1899*INDEX(FTPCT_COEFFS,1,3)+G1900*INDEX(FTPCT_COEFFS,1,4)+AD1903*AD1904</f>
        <v>#N/A</v>
      </c>
      <c r="AJ1899" s="338" t="e">
        <f t="shared" ref="AJ1899:AJ1900" ca="1" si="3276">AD1899*AE1899/100+AF1899*AG1899+AH1899*AI1899/100</f>
        <v>#N/A</v>
      </c>
      <c r="AK1899" s="55"/>
      <c r="AL1899" s="55"/>
      <c r="AM1899" s="55"/>
      <c r="AN1899" s="55"/>
      <c r="AO1899" s="55"/>
      <c r="AP1899" s="55"/>
      <c r="AQ1899" s="55"/>
      <c r="AR1899" s="55"/>
    </row>
    <row r="1900" spans="1:45" x14ac:dyDescent="0.3">
      <c r="B1900" s="54" t="s">
        <v>175</v>
      </c>
      <c r="C1900" s="54">
        <f>C1893</f>
        <v>0</v>
      </c>
      <c r="D1900" s="56" t="e">
        <f t="shared" ca="1" si="3268"/>
        <v>#N/A</v>
      </c>
      <c r="E1900" s="52" t="e">
        <f t="shared" ref="E1900:W1900" si="3277">E1893</f>
        <v>#N/A</v>
      </c>
      <c r="F1900" s="52" t="e">
        <f t="shared" si="3277"/>
        <v>#N/A</v>
      </c>
      <c r="G1900" s="52" t="e">
        <f t="shared" si="3277"/>
        <v>#N/A</v>
      </c>
      <c r="H1900" s="52" t="e">
        <f t="shared" si="3277"/>
        <v>#N/A</v>
      </c>
      <c r="I1900" s="52" t="e">
        <f t="shared" si="3277"/>
        <v>#N/A</v>
      </c>
      <c r="J1900" s="52" t="e">
        <f t="shared" si="3277"/>
        <v>#N/A</v>
      </c>
      <c r="K1900" s="52" t="e">
        <f t="shared" si="3277"/>
        <v>#N/A</v>
      </c>
      <c r="L1900" s="52" t="e">
        <f t="shared" si="3277"/>
        <v>#N/A</v>
      </c>
      <c r="M1900" s="52" t="e">
        <f t="shared" si="3277"/>
        <v>#N/A</v>
      </c>
      <c r="N1900" s="52" t="e">
        <f t="shared" si="3277"/>
        <v>#N/A</v>
      </c>
      <c r="O1900" s="52" t="e">
        <f t="shared" si="3277"/>
        <v>#N/A</v>
      </c>
      <c r="P1900" s="52" t="e">
        <f t="shared" si="3277"/>
        <v>#N/A</v>
      </c>
      <c r="Q1900" s="52" t="e">
        <f t="shared" si="3277"/>
        <v>#N/A</v>
      </c>
      <c r="R1900" s="52" t="e">
        <f t="shared" si="3277"/>
        <v>#N/A</v>
      </c>
      <c r="S1900" s="52" t="e">
        <f t="shared" si="3277"/>
        <v>#N/A</v>
      </c>
      <c r="T1900" s="52" t="e">
        <f t="shared" si="3277"/>
        <v>#N/A</v>
      </c>
      <c r="U1900" s="52" t="e">
        <f t="shared" si="3277"/>
        <v>#N/A</v>
      </c>
      <c r="V1900" s="52" t="e">
        <f t="shared" si="3277"/>
        <v>#N/A</v>
      </c>
      <c r="W1900" s="52" t="e">
        <f t="shared" si="3277"/>
        <v>#N/A</v>
      </c>
      <c r="X1900" s="55" t="e">
        <f t="shared" si="3270"/>
        <v>#N/A</v>
      </c>
      <c r="Y1900" s="55" t="e">
        <f t="shared" si="3271"/>
        <v>#N/A</v>
      </c>
      <c r="Z1900" s="55" t="e">
        <f t="shared" ref="Z1900" si="3278">Z1899</f>
        <v>#N/A</v>
      </c>
      <c r="AA1900" s="55" t="e">
        <f t="shared" si="3273"/>
        <v>#N/A</v>
      </c>
      <c r="AB1900" s="336" t="e">
        <f t="shared" si="3274"/>
        <v>#N/A</v>
      </c>
      <c r="AC1900" s="223" t="e">
        <f ca="1">INDEX(FGA_COEFFS,1,1)+Z1900*INDEX(FGA_COEFFS,1,2)+Y1900*INDEX(FGA_COEFFS,1,3)+R1900*INDEX(FGA_COEFFS,1,4)+Q1899*INDEX(FGA_COEFFS,1,5)+S1900*INDEX(FGA_COEFFS,1,6)+T1899*INDEX(FGA_COEFFS,1,7)+M1899*INDEX(FGA_COEFFS,1,8)+Y1903*Y1905</f>
        <v>#N/A</v>
      </c>
      <c r="AD1900" s="223" t="e">
        <f ca="1">INDEX(THREEPTA_COEFFS,1,1)+AC1900*INDEX(THREEPTA_COEFFS,1,2)+J1900*INDEX(THREEPTA_COEFFS,1,3)+AA1900*INDEX(THREEPTA_COEFFS,1,4)+K1900*INDEX(THREEPTA_COEFFS,1,5)+L1899*INDEX(THREEPTA_COEFFS,1,6)+Z1903*Z1905</f>
        <v>#N/A</v>
      </c>
      <c r="AE1900" s="223" t="e">
        <f ca="1">INDEX(THREEPTPCT_COEFFS,1,1)+K1900*INDEX(THREEPTPCT_COEFFS,1,2)+L1899*INDEX(THREEPTPCT_COEFFS,1,3)+AA1903*AA1905</f>
        <v>#N/A</v>
      </c>
      <c r="AF1900" s="55" t="e">
        <f t="shared" ca="1" si="3275"/>
        <v>#N/A</v>
      </c>
      <c r="AG1900" s="223" t="e">
        <f ca="1">INDEX(TWOPTPCT_COEFFS,1,1)+AB1900*INDEX(TWOPTPCT_COEFFS,1,2)+I1899*INDEX(TWOPTPCT_COEFFS,1,3)+G1899*INDEX(TWOPTPCT_COEFFS,1,4)+L1899*INDEX(TWOPTPCT_COEFFS,1,5)+AB1903*AB1905</f>
        <v>#N/A</v>
      </c>
      <c r="AH1900" s="223" t="e">
        <f ca="1">INDEX(FTA_COEFFS,1,1)+O1900*INDEX(FTA_COEFFS,1,2)+N1899*INDEX(FTA_COEFFS,1,3)+(Q1900+R1900)*INDEX(FTA_COEFFS,1,4)+(Q1899+R1899)*INDEX(FTA_COEFFS,1,5)+M1899*INDEX(FTA_COEFFS,1,6)+AC1903*AC1905</f>
        <v>#N/A</v>
      </c>
      <c r="AI1900" s="223" t="e">
        <f ca="1">INDEX(FTPCT_COEFFS,1,1)+P1900*INDEX(FTPCT_COEFFS,1,2)+F1900*INDEX(FTPCT_COEFFS,1,3)+G1899*INDEX(FTPCT_COEFFS,1,4)+AD1903*AD1905</f>
        <v>#N/A</v>
      </c>
      <c r="AJ1900" s="338" t="e">
        <f t="shared" ca="1" si="3276"/>
        <v>#N/A</v>
      </c>
      <c r="AK1900" s="55"/>
      <c r="AL1900" s="55"/>
      <c r="AM1900" s="55"/>
      <c r="AN1900" s="55"/>
      <c r="AO1900" s="55"/>
      <c r="AP1900" s="55"/>
      <c r="AQ1900" s="55"/>
      <c r="AR1900" s="55"/>
    </row>
    <row r="1901" spans="1:45" x14ac:dyDescent="0.3">
      <c r="A1901" s="54" t="e">
        <f ca="1">IF(D1899&gt;(D1900+(AVERAGE(V1899,W1899)-AVERAGE(V1900,W1900))/2)+2.5,C1899,IF(D1900&gt;(D1899+(AVERAGE(V1900,W1900)-AVERAGE(V1899,W1899))/2)+2.5,C1900,"Close"))</f>
        <v>#N/A</v>
      </c>
      <c r="B1901" s="64" t="e">
        <f ca="1">IF(D1900&gt;D1899,C1900,C1899)</f>
        <v>#N/A</v>
      </c>
      <c r="D1901" s="56"/>
      <c r="X1901" s="55"/>
      <c r="Y1901" s="55"/>
      <c r="Z1901" s="55"/>
      <c r="AA1901" s="55"/>
      <c r="AB1901" s="55"/>
      <c r="AC1901" s="337"/>
      <c r="AD1901" s="337"/>
      <c r="AE1901" s="337"/>
      <c r="AF1901" s="337"/>
      <c r="AG1901" s="337"/>
      <c r="AH1901" s="337"/>
      <c r="AI1901" s="337"/>
      <c r="AJ1901" s="337"/>
      <c r="AK1901" s="337"/>
      <c r="AL1901" s="337"/>
      <c r="AM1901" s="55"/>
      <c r="AN1901" s="55"/>
      <c r="AO1901" s="55"/>
      <c r="AP1901" s="55"/>
      <c r="AQ1901" s="55"/>
      <c r="AR1901" s="55"/>
      <c r="AS1901" s="55"/>
    </row>
    <row r="1902" spans="1:45" x14ac:dyDescent="0.3">
      <c r="X1902" s="54" t="s">
        <v>1305</v>
      </c>
      <c r="Y1902" s="54" t="s">
        <v>128</v>
      </c>
      <c r="Z1902" s="54" t="s">
        <v>157</v>
      </c>
      <c r="AA1902" s="54" t="s">
        <v>151</v>
      </c>
      <c r="AB1902" s="54" t="s">
        <v>1327</v>
      </c>
      <c r="AC1902" s="54" t="s">
        <v>129</v>
      </c>
      <c r="AD1902" s="54" t="s">
        <v>116</v>
      </c>
      <c r="AE1902" s="54"/>
      <c r="AF1902" s="54"/>
      <c r="AG1902" s="54"/>
      <c r="AH1902" s="54"/>
      <c r="AI1902" s="54"/>
      <c r="AJ1902" s="54"/>
      <c r="AK1902" s="54"/>
      <c r="AL1902" s="54"/>
      <c r="AM1902" s="54"/>
      <c r="AN1902" s="54"/>
      <c r="AO1902" s="54"/>
      <c r="AP1902" s="54"/>
      <c r="AQ1902" s="54"/>
      <c r="AR1902" s="54"/>
      <c r="AS1902" s="54"/>
    </row>
    <row r="1903" spans="1:45" x14ac:dyDescent="0.3">
      <c r="X1903" s="54"/>
      <c r="Y1903" s="54">
        <f t="shared" ref="Y1903:AD1903" si="3279">Y1896</f>
        <v>6.4436999999999998</v>
      </c>
      <c r="Z1903" s="54">
        <f t="shared" si="3279"/>
        <v>4.9371</v>
      </c>
      <c r="AA1903" s="54">
        <f t="shared" si="3279"/>
        <v>11.350300000000001</v>
      </c>
      <c r="AB1903" s="54">
        <f t="shared" si="3279"/>
        <v>7.1900000000000006E-2</v>
      </c>
      <c r="AC1903" s="54">
        <f t="shared" si="3279"/>
        <v>6.2766000000000002</v>
      </c>
      <c r="AD1903" s="54">
        <f t="shared" si="3279"/>
        <v>11.042999999999999</v>
      </c>
      <c r="AE1903" s="54"/>
      <c r="AF1903" s="336"/>
      <c r="AG1903" s="336"/>
      <c r="AH1903" s="336"/>
      <c r="AI1903" s="54"/>
      <c r="AJ1903" s="54"/>
      <c r="AK1903" s="54"/>
      <c r="AL1903" s="54"/>
      <c r="AM1903" s="54"/>
      <c r="AN1903" s="54"/>
      <c r="AO1903" s="54"/>
      <c r="AP1903" s="54"/>
      <c r="AQ1903" s="54"/>
      <c r="AR1903" s="54"/>
      <c r="AS1903" s="54"/>
    </row>
    <row r="1904" spans="1:45" x14ac:dyDescent="0.3">
      <c r="D1904" s="56"/>
      <c r="X1904" s="336"/>
      <c r="Y1904" s="336">
        <f t="shared" ca="1" si="3231"/>
        <v>0.47765449932166981</v>
      </c>
      <c r="Z1904" s="336">
        <f t="shared" ca="1" si="3231"/>
        <v>0.70841561247179152</v>
      </c>
      <c r="AA1904" s="336">
        <f t="shared" ca="1" si="3231"/>
        <v>-8.7810045477522664E-2</v>
      </c>
      <c r="AB1904" s="336">
        <f t="shared" ca="1" si="3231"/>
        <v>1.0581089983890601</v>
      </c>
      <c r="AC1904" s="336">
        <f t="shared" ca="1" si="3231"/>
        <v>-0.34427293783506252</v>
      </c>
      <c r="AD1904" s="336">
        <f t="shared" ca="1" si="3231"/>
        <v>-0.58306369063978081</v>
      </c>
      <c r="AE1904" s="336"/>
      <c r="AF1904" s="336"/>
      <c r="AG1904" s="336"/>
      <c r="AH1904" s="336"/>
      <c r="AI1904" s="54"/>
      <c r="AJ1904" s="54"/>
      <c r="AK1904" s="54"/>
      <c r="AL1904" s="336"/>
      <c r="AM1904" s="336"/>
      <c r="AN1904" s="336"/>
      <c r="AO1904" s="336"/>
      <c r="AP1904" s="54"/>
      <c r="AQ1904" s="336"/>
      <c r="AR1904" s="336"/>
      <c r="AS1904" s="336"/>
    </row>
    <row r="1905" spans="1:45" x14ac:dyDescent="0.3">
      <c r="C1905" s="54"/>
      <c r="D1905" s="56"/>
      <c r="Y1905" s="336">
        <f t="shared" ca="1" si="3231"/>
        <v>-2.4419476075285065E-2</v>
      </c>
      <c r="Z1905" s="336">
        <f t="shared" ca="1" si="3231"/>
        <v>0.72558741413629491</v>
      </c>
      <c r="AA1905" s="336">
        <f t="shared" ca="1" si="3231"/>
        <v>-0.30207503331379731</v>
      </c>
      <c r="AB1905" s="336">
        <f t="shared" ca="1" si="3231"/>
        <v>0.90076415131643905</v>
      </c>
      <c r="AC1905" s="336">
        <f t="shared" ca="1" si="3231"/>
        <v>0.48846900352474265</v>
      </c>
      <c r="AD1905" s="336">
        <f t="shared" ca="1" si="3231"/>
        <v>9.2836631912735959E-2</v>
      </c>
      <c r="AE1905" s="55"/>
      <c r="AF1905" s="55"/>
      <c r="AG1905" s="55"/>
      <c r="AH1905" s="55"/>
      <c r="AI1905" s="55"/>
      <c r="AJ1905" s="55"/>
      <c r="AK1905" s="55"/>
      <c r="AL1905" s="55"/>
      <c r="AM1905" s="55"/>
      <c r="AN1905" s="55"/>
      <c r="AO1905" s="55"/>
      <c r="AP1905" s="55"/>
      <c r="AQ1905" s="55"/>
      <c r="AR1905" s="55"/>
      <c r="AS1905" s="55"/>
    </row>
    <row r="1906" spans="1:45" x14ac:dyDescent="0.3">
      <c r="B1906" s="54" t="s">
        <v>172</v>
      </c>
      <c r="C1906" s="53">
        <f>C1899</f>
        <v>0</v>
      </c>
      <c r="D1906" s="56" t="e">
        <f t="shared" ref="D1906:D1907" ca="1" si="3280">AJ1906</f>
        <v>#N/A</v>
      </c>
      <c r="E1906" s="52" t="e">
        <f t="shared" ref="E1906:W1906" si="3281">E1899</f>
        <v>#N/A</v>
      </c>
      <c r="F1906" s="52" t="e">
        <f t="shared" si="3281"/>
        <v>#N/A</v>
      </c>
      <c r="G1906" s="52" t="e">
        <f t="shared" si="3281"/>
        <v>#N/A</v>
      </c>
      <c r="H1906" s="52" t="e">
        <f t="shared" si="3281"/>
        <v>#N/A</v>
      </c>
      <c r="I1906" s="52" t="e">
        <f t="shared" si="3281"/>
        <v>#N/A</v>
      </c>
      <c r="J1906" s="52" t="e">
        <f t="shared" si="3281"/>
        <v>#N/A</v>
      </c>
      <c r="K1906" s="52" t="e">
        <f t="shared" si="3281"/>
        <v>#N/A</v>
      </c>
      <c r="L1906" s="52" t="e">
        <f t="shared" si="3281"/>
        <v>#N/A</v>
      </c>
      <c r="M1906" s="52" t="e">
        <f t="shared" si="3281"/>
        <v>#N/A</v>
      </c>
      <c r="N1906" s="52" t="e">
        <f t="shared" si="3281"/>
        <v>#N/A</v>
      </c>
      <c r="O1906" s="52" t="e">
        <f t="shared" si="3281"/>
        <v>#N/A</v>
      </c>
      <c r="P1906" s="52" t="e">
        <f t="shared" si="3281"/>
        <v>#N/A</v>
      </c>
      <c r="Q1906" s="52" t="e">
        <f t="shared" si="3281"/>
        <v>#N/A</v>
      </c>
      <c r="R1906" s="52" t="e">
        <f t="shared" si="3281"/>
        <v>#N/A</v>
      </c>
      <c r="S1906" s="52" t="e">
        <f t="shared" si="3281"/>
        <v>#N/A</v>
      </c>
      <c r="T1906" s="52" t="e">
        <f t="shared" si="3281"/>
        <v>#N/A</v>
      </c>
      <c r="U1906" s="52" t="e">
        <f t="shared" si="3281"/>
        <v>#N/A</v>
      </c>
      <c r="V1906" s="52" t="e">
        <f t="shared" si="3281"/>
        <v>#N/A</v>
      </c>
      <c r="W1906" s="52" t="e">
        <f t="shared" si="3281"/>
        <v>#N/A</v>
      </c>
      <c r="X1906" s="55" t="e">
        <f t="shared" ref="X1906:X1907" si="3282">(H1906-(O1906*P1906)/100-3*(J1906*K1906)/100)/2</f>
        <v>#N/A</v>
      </c>
      <c r="Y1906" s="55" t="e">
        <f t="shared" ref="Y1906:Y1907" si="3283">SUM(X1906,(J1906*K1906/100))/(F1906/100)</f>
        <v>#N/A</v>
      </c>
      <c r="Z1906" s="55" t="e">
        <f t="shared" ref="Z1906" si="3284">U1906*0.5+U1907*0.5</f>
        <v>#N/A</v>
      </c>
      <c r="AA1906" s="55" t="e">
        <f t="shared" ref="AA1906:AA1907" si="3285">J1906/Y1906</f>
        <v>#N/A</v>
      </c>
      <c r="AB1906" s="336" t="e">
        <f t="shared" ref="AB1906:AB1907" si="3286">X1906/(Y1906-J1906)</f>
        <v>#N/A</v>
      </c>
      <c r="AC1906" s="223" t="e">
        <f ca="1">INDEX(FGA_COEFFS,1,1)+Z1906*INDEX(FGA_COEFFS,1,2)+Y1906*INDEX(FGA_COEFFS,1,3)+R1906*INDEX(FGA_COEFFS,1,4)+Q1907*INDEX(FGA_COEFFS,1,5)+S1906*INDEX(FGA_COEFFS,1,6)+T1907*INDEX(FGA_COEFFS,1,7)+M1907*INDEX(FGA_COEFFS,1,8)+Y1910*Y1911</f>
        <v>#N/A</v>
      </c>
      <c r="AD1906" s="223" t="e">
        <f ca="1">INDEX(THREEPTA_COEFFS,1,1)+AC1906*INDEX(THREEPTA_COEFFS,1,2)+J1906*INDEX(THREEPTA_COEFFS,1,3)+AA1906*INDEX(THREEPTA_COEFFS,1,4)+K1906*INDEX(THREEPTA_COEFFS,1,5)+L1907*INDEX(THREEPTA_COEFFS,1,6)+Z1910*Z1911</f>
        <v>#N/A</v>
      </c>
      <c r="AE1906" s="223" t="e">
        <f ca="1">INDEX(THREEPTPCT_COEFFS,1,1)+K1906*INDEX(THREEPTPCT_COEFFS,1,2)+L1907*INDEX(THREEPTPCT_COEFFS,1,3)+AA1910*AA1911</f>
        <v>#N/A</v>
      </c>
      <c r="AF1906" s="55" t="e">
        <f t="shared" ref="AF1906:AF1907" ca="1" si="3287">AC1906-AD1906</f>
        <v>#N/A</v>
      </c>
      <c r="AG1906" s="223" t="e">
        <f ca="1">INDEX(TWOPTPCT_COEFFS,1,1)+AB1906*INDEX(TWOPTPCT_COEFFS,1,2)+I1907*INDEX(TWOPTPCT_COEFFS,1,3)+G1907*INDEX(TWOPTPCT_COEFFS,1,4)+L1907*INDEX(TWOPTPCT_COEFFS,1,5)+AB1910*AB1911</f>
        <v>#N/A</v>
      </c>
      <c r="AH1906" s="223" t="e">
        <f ca="1">INDEX(FTA_COEFFS,1,1)+O1906*INDEX(FTA_COEFFS,1,2)+N1907*INDEX(FTA_COEFFS,1,3)+(Q1906+R1906)*INDEX(FTA_COEFFS,1,4)+(Q1907+R1907)*INDEX(FTA_COEFFS,1,5)+M1907*INDEX(FTA_COEFFS,1,6)+AC1910*AC1911</f>
        <v>#N/A</v>
      </c>
      <c r="AI1906" s="223" t="e">
        <f ca="1">INDEX(FTPCT_COEFFS,1,1)+P1906*INDEX(FTPCT_COEFFS,1,2)+F1906*INDEX(FTPCT_COEFFS,1,3)+G1907*INDEX(FTPCT_COEFFS,1,4)+AD1910*AD1911</f>
        <v>#N/A</v>
      </c>
      <c r="AJ1906" s="338" t="e">
        <f t="shared" ref="AJ1906:AJ1907" ca="1" si="3288">AD1906*AE1906/100+AF1906*AG1906+AH1906*AI1906/100</f>
        <v>#N/A</v>
      </c>
      <c r="AK1906" s="55"/>
      <c r="AL1906" s="55"/>
      <c r="AM1906" s="55"/>
      <c r="AN1906" s="55"/>
      <c r="AO1906" s="55"/>
      <c r="AP1906" s="55"/>
      <c r="AQ1906" s="55"/>
      <c r="AR1906" s="55"/>
    </row>
    <row r="1907" spans="1:45" x14ac:dyDescent="0.3">
      <c r="B1907" s="54" t="s">
        <v>175</v>
      </c>
      <c r="C1907" s="54">
        <f>C1900</f>
        <v>0</v>
      </c>
      <c r="D1907" s="56" t="e">
        <f t="shared" ca="1" si="3280"/>
        <v>#N/A</v>
      </c>
      <c r="E1907" s="52" t="e">
        <f t="shared" ref="E1907:W1907" si="3289">E1900</f>
        <v>#N/A</v>
      </c>
      <c r="F1907" s="52" t="e">
        <f t="shared" si="3289"/>
        <v>#N/A</v>
      </c>
      <c r="G1907" s="52" t="e">
        <f t="shared" si="3289"/>
        <v>#N/A</v>
      </c>
      <c r="H1907" s="52" t="e">
        <f t="shared" si="3289"/>
        <v>#N/A</v>
      </c>
      <c r="I1907" s="52" t="e">
        <f t="shared" si="3289"/>
        <v>#N/A</v>
      </c>
      <c r="J1907" s="52" t="e">
        <f t="shared" si="3289"/>
        <v>#N/A</v>
      </c>
      <c r="K1907" s="52" t="e">
        <f t="shared" si="3289"/>
        <v>#N/A</v>
      </c>
      <c r="L1907" s="52" t="e">
        <f t="shared" si="3289"/>
        <v>#N/A</v>
      </c>
      <c r="M1907" s="52" t="e">
        <f t="shared" si="3289"/>
        <v>#N/A</v>
      </c>
      <c r="N1907" s="52" t="e">
        <f t="shared" si="3289"/>
        <v>#N/A</v>
      </c>
      <c r="O1907" s="52" t="e">
        <f t="shared" si="3289"/>
        <v>#N/A</v>
      </c>
      <c r="P1907" s="52" t="e">
        <f t="shared" si="3289"/>
        <v>#N/A</v>
      </c>
      <c r="Q1907" s="52" t="e">
        <f t="shared" si="3289"/>
        <v>#N/A</v>
      </c>
      <c r="R1907" s="52" t="e">
        <f t="shared" si="3289"/>
        <v>#N/A</v>
      </c>
      <c r="S1907" s="52" t="e">
        <f t="shared" si="3289"/>
        <v>#N/A</v>
      </c>
      <c r="T1907" s="52" t="e">
        <f t="shared" si="3289"/>
        <v>#N/A</v>
      </c>
      <c r="U1907" s="52" t="e">
        <f t="shared" si="3289"/>
        <v>#N/A</v>
      </c>
      <c r="V1907" s="52" t="e">
        <f t="shared" si="3289"/>
        <v>#N/A</v>
      </c>
      <c r="W1907" s="52" t="e">
        <f t="shared" si="3289"/>
        <v>#N/A</v>
      </c>
      <c r="X1907" s="55" t="e">
        <f t="shared" si="3282"/>
        <v>#N/A</v>
      </c>
      <c r="Y1907" s="55" t="e">
        <f t="shared" si="3283"/>
        <v>#N/A</v>
      </c>
      <c r="Z1907" s="55" t="e">
        <f t="shared" ref="Z1907" si="3290">Z1906</f>
        <v>#N/A</v>
      </c>
      <c r="AA1907" s="55" t="e">
        <f t="shared" si="3285"/>
        <v>#N/A</v>
      </c>
      <c r="AB1907" s="336" t="e">
        <f t="shared" si="3286"/>
        <v>#N/A</v>
      </c>
      <c r="AC1907" s="223" t="e">
        <f ca="1">INDEX(FGA_COEFFS,1,1)+Z1907*INDEX(FGA_COEFFS,1,2)+Y1907*INDEX(FGA_COEFFS,1,3)+R1907*INDEX(FGA_COEFFS,1,4)+Q1906*INDEX(FGA_COEFFS,1,5)+S1907*INDEX(FGA_COEFFS,1,6)+T1906*INDEX(FGA_COEFFS,1,7)+M1906*INDEX(FGA_COEFFS,1,8)+Y1910*Y1912</f>
        <v>#N/A</v>
      </c>
      <c r="AD1907" s="223" t="e">
        <f ca="1">INDEX(THREEPTA_COEFFS,1,1)+AC1907*INDEX(THREEPTA_COEFFS,1,2)+J1907*INDEX(THREEPTA_COEFFS,1,3)+AA1907*INDEX(THREEPTA_COEFFS,1,4)+K1907*INDEX(THREEPTA_COEFFS,1,5)+L1906*INDEX(THREEPTA_COEFFS,1,6)+Z1910*Z1912</f>
        <v>#N/A</v>
      </c>
      <c r="AE1907" s="223" t="e">
        <f ca="1">INDEX(THREEPTPCT_COEFFS,1,1)+K1907*INDEX(THREEPTPCT_COEFFS,1,2)+L1906*INDEX(THREEPTPCT_COEFFS,1,3)+AA1910*AA1912</f>
        <v>#N/A</v>
      </c>
      <c r="AF1907" s="55" t="e">
        <f t="shared" ca="1" si="3287"/>
        <v>#N/A</v>
      </c>
      <c r="AG1907" s="223" t="e">
        <f ca="1">INDEX(TWOPTPCT_COEFFS,1,1)+AB1907*INDEX(TWOPTPCT_COEFFS,1,2)+I1906*INDEX(TWOPTPCT_COEFFS,1,3)+G1906*INDEX(TWOPTPCT_COEFFS,1,4)+L1906*INDEX(TWOPTPCT_COEFFS,1,5)+AB1910*AB1912</f>
        <v>#N/A</v>
      </c>
      <c r="AH1907" s="223" t="e">
        <f ca="1">INDEX(FTA_COEFFS,1,1)+O1907*INDEX(FTA_COEFFS,1,2)+N1906*INDEX(FTA_COEFFS,1,3)+(Q1907+R1907)*INDEX(FTA_COEFFS,1,4)+(Q1906+R1906)*INDEX(FTA_COEFFS,1,5)+M1906*INDEX(FTA_COEFFS,1,6)+AC1910*AC1912</f>
        <v>#N/A</v>
      </c>
      <c r="AI1907" s="223" t="e">
        <f ca="1">INDEX(FTPCT_COEFFS,1,1)+P1907*INDEX(FTPCT_COEFFS,1,2)+F1907*INDEX(FTPCT_COEFFS,1,3)+G1906*INDEX(FTPCT_COEFFS,1,4)+AD1910*AD1912</f>
        <v>#N/A</v>
      </c>
      <c r="AJ1907" s="338" t="e">
        <f t="shared" ca="1" si="3288"/>
        <v>#N/A</v>
      </c>
      <c r="AK1907" s="55"/>
      <c r="AL1907" s="55"/>
      <c r="AM1907" s="55"/>
      <c r="AN1907" s="55"/>
      <c r="AO1907" s="55"/>
      <c r="AP1907" s="55"/>
      <c r="AQ1907" s="55"/>
      <c r="AR1907" s="55"/>
    </row>
    <row r="1908" spans="1:45" x14ac:dyDescent="0.3">
      <c r="A1908" s="54" t="e">
        <f ca="1">IF(D1906&gt;(D1907+(AVERAGE(V1906,W1906)-AVERAGE(V1907,W1907))/2)+2.5,C1906,IF(D1907&gt;(D1906+(AVERAGE(V1907,W1907)-AVERAGE(V1906,W1906))/2)+2.5,C1907,"Close"))</f>
        <v>#N/A</v>
      </c>
      <c r="B1908" s="64" t="e">
        <f ca="1">IF(D1907&gt;D1906,C1907,C1906)</f>
        <v>#N/A</v>
      </c>
      <c r="D1908" s="56"/>
      <c r="X1908" s="55"/>
      <c r="Y1908" s="55"/>
      <c r="Z1908" s="55"/>
      <c r="AA1908" s="55"/>
      <c r="AB1908" s="55"/>
      <c r="AC1908" s="337"/>
      <c r="AD1908" s="337"/>
      <c r="AE1908" s="337"/>
      <c r="AF1908" s="337"/>
      <c r="AG1908" s="337"/>
      <c r="AH1908" s="337"/>
      <c r="AI1908" s="337"/>
      <c r="AJ1908" s="337"/>
      <c r="AK1908" s="337"/>
      <c r="AL1908" s="337"/>
      <c r="AM1908" s="55"/>
      <c r="AN1908" s="55"/>
      <c r="AO1908" s="55"/>
      <c r="AP1908" s="55"/>
      <c r="AQ1908" s="55"/>
      <c r="AR1908" s="55"/>
      <c r="AS1908" s="55"/>
    </row>
    <row r="1909" spans="1:45" x14ac:dyDescent="0.3">
      <c r="X1909" s="54" t="s">
        <v>1305</v>
      </c>
      <c r="Y1909" s="54" t="s">
        <v>128</v>
      </c>
      <c r="Z1909" s="54" t="s">
        <v>157</v>
      </c>
      <c r="AA1909" s="54" t="s">
        <v>151</v>
      </c>
      <c r="AB1909" s="54" t="s">
        <v>1327</v>
      </c>
      <c r="AC1909" s="54" t="s">
        <v>129</v>
      </c>
      <c r="AD1909" s="54" t="s">
        <v>116</v>
      </c>
      <c r="AE1909" s="54"/>
      <c r="AF1909" s="54"/>
      <c r="AG1909" s="54"/>
      <c r="AH1909" s="54"/>
      <c r="AI1909" s="54"/>
      <c r="AJ1909" s="54"/>
      <c r="AK1909" s="54"/>
      <c r="AL1909" s="54"/>
      <c r="AM1909" s="54"/>
      <c r="AN1909" s="54"/>
      <c r="AO1909" s="54"/>
      <c r="AP1909" s="54"/>
      <c r="AQ1909" s="54"/>
      <c r="AR1909" s="54"/>
      <c r="AS1909" s="54"/>
    </row>
    <row r="1910" spans="1:45" x14ac:dyDescent="0.3">
      <c r="X1910" s="54"/>
      <c r="Y1910" s="54">
        <f t="shared" ref="Y1910:AD1910" si="3291">Y1903</f>
        <v>6.4436999999999998</v>
      </c>
      <c r="Z1910" s="54">
        <f t="shared" si="3291"/>
        <v>4.9371</v>
      </c>
      <c r="AA1910" s="54">
        <f t="shared" si="3291"/>
        <v>11.350300000000001</v>
      </c>
      <c r="AB1910" s="54">
        <f t="shared" si="3291"/>
        <v>7.1900000000000006E-2</v>
      </c>
      <c r="AC1910" s="54">
        <f t="shared" si="3291"/>
        <v>6.2766000000000002</v>
      </c>
      <c r="AD1910" s="54">
        <f t="shared" si="3291"/>
        <v>11.042999999999999</v>
      </c>
      <c r="AE1910" s="54"/>
      <c r="AF1910" s="336"/>
      <c r="AG1910" s="336"/>
      <c r="AH1910" s="336"/>
      <c r="AI1910" s="54"/>
      <c r="AJ1910" s="54"/>
      <c r="AK1910" s="54"/>
      <c r="AL1910" s="54"/>
      <c r="AM1910" s="54"/>
      <c r="AN1910" s="54"/>
      <c r="AO1910" s="54"/>
      <c r="AP1910" s="54"/>
      <c r="AQ1910" s="54"/>
      <c r="AR1910" s="54"/>
      <c r="AS1910" s="54"/>
    </row>
    <row r="1911" spans="1:45" x14ac:dyDescent="0.3">
      <c r="D1911" s="56"/>
      <c r="X1911" s="336"/>
      <c r="Y1911" s="336">
        <f t="shared" ca="1" si="3231"/>
        <v>0.62254297123489732</v>
      </c>
      <c r="Z1911" s="336">
        <f t="shared" ca="1" si="3231"/>
        <v>0.35206377283552293</v>
      </c>
      <c r="AA1911" s="336">
        <f t="shared" ca="1" si="3231"/>
        <v>0.43945174142948795</v>
      </c>
      <c r="AB1911" s="336">
        <f t="shared" ca="1" si="3231"/>
        <v>-6.7230690717984543E-2</v>
      </c>
      <c r="AC1911" s="336">
        <f t="shared" ca="1" si="3231"/>
        <v>5.4217456746893759E-3</v>
      </c>
      <c r="AD1911" s="336">
        <f t="shared" ca="1" si="3231"/>
        <v>-0.58226870074124637</v>
      </c>
      <c r="AE1911" s="336"/>
      <c r="AF1911" s="336"/>
      <c r="AG1911" s="336"/>
      <c r="AH1911" s="336"/>
      <c r="AI1911" s="54"/>
      <c r="AJ1911" s="54"/>
      <c r="AK1911" s="54"/>
      <c r="AL1911" s="336"/>
      <c r="AM1911" s="336"/>
      <c r="AN1911" s="336"/>
      <c r="AO1911" s="336"/>
      <c r="AP1911" s="54"/>
      <c r="AQ1911" s="336"/>
      <c r="AR1911" s="336"/>
      <c r="AS1911" s="336"/>
    </row>
    <row r="1912" spans="1:45" x14ac:dyDescent="0.3">
      <c r="C1912" s="54"/>
      <c r="D1912" s="56"/>
      <c r="Y1912" s="336">
        <f t="shared" ca="1" si="3231"/>
        <v>1.0902721261712451</v>
      </c>
      <c r="Z1912" s="336">
        <f t="shared" ca="1" si="3231"/>
        <v>0.21723373129496501</v>
      </c>
      <c r="AA1912" s="336">
        <f t="shared" ca="1" si="3231"/>
        <v>1.0108642525600156</v>
      </c>
      <c r="AB1912" s="336">
        <f t="shared" ca="1" si="3231"/>
        <v>0.19214078123952771</v>
      </c>
      <c r="AC1912" s="336">
        <f t="shared" ca="1" si="3231"/>
        <v>4.6448094116332689E-2</v>
      </c>
      <c r="AD1912" s="336">
        <f t="shared" ca="1" si="3231"/>
        <v>-0.87682568053770549</v>
      </c>
      <c r="AE1912" s="55"/>
      <c r="AF1912" s="55"/>
      <c r="AG1912" s="55"/>
      <c r="AH1912" s="55"/>
      <c r="AI1912" s="55"/>
      <c r="AJ1912" s="55"/>
      <c r="AK1912" s="55"/>
      <c r="AL1912" s="55"/>
      <c r="AM1912" s="55"/>
      <c r="AN1912" s="55"/>
      <c r="AO1912" s="55"/>
      <c r="AP1912" s="55"/>
      <c r="AQ1912" s="55"/>
      <c r="AR1912" s="55"/>
      <c r="AS1912" s="55"/>
    </row>
    <row r="1913" spans="1:45" x14ac:dyDescent="0.3">
      <c r="B1913" s="54" t="s">
        <v>172</v>
      </c>
      <c r="C1913" s="53">
        <f>C1906</f>
        <v>0</v>
      </c>
      <c r="D1913" s="56" t="e">
        <f t="shared" ref="D1913:D1914" ca="1" si="3292">AJ1913</f>
        <v>#N/A</v>
      </c>
      <c r="E1913" s="52" t="e">
        <f t="shared" ref="E1913:W1913" si="3293">E1906</f>
        <v>#N/A</v>
      </c>
      <c r="F1913" s="52" t="e">
        <f t="shared" si="3293"/>
        <v>#N/A</v>
      </c>
      <c r="G1913" s="52" t="e">
        <f t="shared" si="3293"/>
        <v>#N/A</v>
      </c>
      <c r="H1913" s="52" t="e">
        <f t="shared" si="3293"/>
        <v>#N/A</v>
      </c>
      <c r="I1913" s="52" t="e">
        <f t="shared" si="3293"/>
        <v>#N/A</v>
      </c>
      <c r="J1913" s="52" t="e">
        <f t="shared" si="3293"/>
        <v>#N/A</v>
      </c>
      <c r="K1913" s="52" t="e">
        <f t="shared" si="3293"/>
        <v>#N/A</v>
      </c>
      <c r="L1913" s="52" t="e">
        <f t="shared" si="3293"/>
        <v>#N/A</v>
      </c>
      <c r="M1913" s="52" t="e">
        <f t="shared" si="3293"/>
        <v>#N/A</v>
      </c>
      <c r="N1913" s="52" t="e">
        <f t="shared" si="3293"/>
        <v>#N/A</v>
      </c>
      <c r="O1913" s="52" t="e">
        <f t="shared" si="3293"/>
        <v>#N/A</v>
      </c>
      <c r="P1913" s="52" t="e">
        <f t="shared" si="3293"/>
        <v>#N/A</v>
      </c>
      <c r="Q1913" s="52" t="e">
        <f t="shared" si="3293"/>
        <v>#N/A</v>
      </c>
      <c r="R1913" s="52" t="e">
        <f t="shared" si="3293"/>
        <v>#N/A</v>
      </c>
      <c r="S1913" s="52" t="e">
        <f t="shared" si="3293"/>
        <v>#N/A</v>
      </c>
      <c r="T1913" s="52" t="e">
        <f t="shared" si="3293"/>
        <v>#N/A</v>
      </c>
      <c r="U1913" s="52" t="e">
        <f t="shared" si="3293"/>
        <v>#N/A</v>
      </c>
      <c r="V1913" s="52" t="e">
        <f t="shared" si="3293"/>
        <v>#N/A</v>
      </c>
      <c r="W1913" s="52" t="e">
        <f t="shared" si="3293"/>
        <v>#N/A</v>
      </c>
      <c r="X1913" s="55" t="e">
        <f t="shared" ref="X1913:X1914" si="3294">(H1913-(O1913*P1913)/100-3*(J1913*K1913)/100)/2</f>
        <v>#N/A</v>
      </c>
      <c r="Y1913" s="55" t="e">
        <f t="shared" ref="Y1913:Y1914" si="3295">SUM(X1913,(J1913*K1913/100))/(F1913/100)</f>
        <v>#N/A</v>
      </c>
      <c r="Z1913" s="55" t="e">
        <f t="shared" ref="Z1913" si="3296">U1913*0.5+U1914*0.5</f>
        <v>#N/A</v>
      </c>
      <c r="AA1913" s="55" t="e">
        <f t="shared" ref="AA1913:AA1914" si="3297">J1913/Y1913</f>
        <v>#N/A</v>
      </c>
      <c r="AB1913" s="336" t="e">
        <f t="shared" ref="AB1913:AB1914" si="3298">X1913/(Y1913-J1913)</f>
        <v>#N/A</v>
      </c>
      <c r="AC1913" s="223" t="e">
        <f ca="1">INDEX(FGA_COEFFS,1,1)+Z1913*INDEX(FGA_COEFFS,1,2)+Y1913*INDEX(FGA_COEFFS,1,3)+R1913*INDEX(FGA_COEFFS,1,4)+Q1914*INDEX(FGA_COEFFS,1,5)+S1913*INDEX(FGA_COEFFS,1,6)+T1914*INDEX(FGA_COEFFS,1,7)+M1914*INDEX(FGA_COEFFS,1,8)+Y1917*Y1918</f>
        <v>#N/A</v>
      </c>
      <c r="AD1913" s="223" t="e">
        <f ca="1">INDEX(THREEPTA_COEFFS,1,1)+AC1913*INDEX(THREEPTA_COEFFS,1,2)+J1913*INDEX(THREEPTA_COEFFS,1,3)+AA1913*INDEX(THREEPTA_COEFFS,1,4)+K1913*INDEX(THREEPTA_COEFFS,1,5)+L1914*INDEX(THREEPTA_COEFFS,1,6)+Z1917*Z1918</f>
        <v>#N/A</v>
      </c>
      <c r="AE1913" s="223" t="e">
        <f ca="1">INDEX(THREEPTPCT_COEFFS,1,1)+K1913*INDEX(THREEPTPCT_COEFFS,1,2)+L1914*INDEX(THREEPTPCT_COEFFS,1,3)+AA1917*AA1918</f>
        <v>#N/A</v>
      </c>
      <c r="AF1913" s="55" t="e">
        <f t="shared" ref="AF1913:AF1914" ca="1" si="3299">AC1913-AD1913</f>
        <v>#N/A</v>
      </c>
      <c r="AG1913" s="223" t="e">
        <f ca="1">INDEX(TWOPTPCT_COEFFS,1,1)+AB1913*INDEX(TWOPTPCT_COEFFS,1,2)+I1914*INDEX(TWOPTPCT_COEFFS,1,3)+G1914*INDEX(TWOPTPCT_COEFFS,1,4)+L1914*INDEX(TWOPTPCT_COEFFS,1,5)+AB1917*AB1918</f>
        <v>#N/A</v>
      </c>
      <c r="AH1913" s="223" t="e">
        <f ca="1">INDEX(FTA_COEFFS,1,1)+O1913*INDEX(FTA_COEFFS,1,2)+N1914*INDEX(FTA_COEFFS,1,3)+(Q1913+R1913)*INDEX(FTA_COEFFS,1,4)+(Q1914+R1914)*INDEX(FTA_COEFFS,1,5)+M1914*INDEX(FTA_COEFFS,1,6)+AC1917*AC1918</f>
        <v>#N/A</v>
      </c>
      <c r="AI1913" s="223" t="e">
        <f ca="1">INDEX(FTPCT_COEFFS,1,1)+P1913*INDEX(FTPCT_COEFFS,1,2)+F1913*INDEX(FTPCT_COEFFS,1,3)+G1914*INDEX(FTPCT_COEFFS,1,4)+AD1917*AD1918</f>
        <v>#N/A</v>
      </c>
      <c r="AJ1913" s="338" t="e">
        <f t="shared" ref="AJ1913:AJ1914" ca="1" si="3300">AD1913*AE1913/100+AF1913*AG1913+AH1913*AI1913/100</f>
        <v>#N/A</v>
      </c>
      <c r="AK1913" s="55"/>
      <c r="AL1913" s="55"/>
      <c r="AM1913" s="55"/>
      <c r="AN1913" s="55"/>
      <c r="AO1913" s="55"/>
      <c r="AP1913" s="55"/>
      <c r="AQ1913" s="55"/>
      <c r="AR1913" s="55"/>
    </row>
    <row r="1914" spans="1:45" x14ac:dyDescent="0.3">
      <c r="B1914" s="54" t="s">
        <v>175</v>
      </c>
      <c r="C1914" s="54">
        <f>C1907</f>
        <v>0</v>
      </c>
      <c r="D1914" s="56" t="e">
        <f t="shared" ca="1" si="3292"/>
        <v>#N/A</v>
      </c>
      <c r="E1914" s="52" t="e">
        <f t="shared" ref="E1914:W1914" si="3301">E1907</f>
        <v>#N/A</v>
      </c>
      <c r="F1914" s="52" t="e">
        <f t="shared" si="3301"/>
        <v>#N/A</v>
      </c>
      <c r="G1914" s="52" t="e">
        <f t="shared" si="3301"/>
        <v>#N/A</v>
      </c>
      <c r="H1914" s="52" t="e">
        <f t="shared" si="3301"/>
        <v>#N/A</v>
      </c>
      <c r="I1914" s="52" t="e">
        <f t="shared" si="3301"/>
        <v>#N/A</v>
      </c>
      <c r="J1914" s="52" t="e">
        <f t="shared" si="3301"/>
        <v>#N/A</v>
      </c>
      <c r="K1914" s="52" t="e">
        <f t="shared" si="3301"/>
        <v>#N/A</v>
      </c>
      <c r="L1914" s="52" t="e">
        <f t="shared" si="3301"/>
        <v>#N/A</v>
      </c>
      <c r="M1914" s="52" t="e">
        <f t="shared" si="3301"/>
        <v>#N/A</v>
      </c>
      <c r="N1914" s="52" t="e">
        <f t="shared" si="3301"/>
        <v>#N/A</v>
      </c>
      <c r="O1914" s="52" t="e">
        <f t="shared" si="3301"/>
        <v>#N/A</v>
      </c>
      <c r="P1914" s="52" t="e">
        <f t="shared" si="3301"/>
        <v>#N/A</v>
      </c>
      <c r="Q1914" s="52" t="e">
        <f t="shared" si="3301"/>
        <v>#N/A</v>
      </c>
      <c r="R1914" s="52" t="e">
        <f t="shared" si="3301"/>
        <v>#N/A</v>
      </c>
      <c r="S1914" s="52" t="e">
        <f t="shared" si="3301"/>
        <v>#N/A</v>
      </c>
      <c r="T1914" s="52" t="e">
        <f t="shared" si="3301"/>
        <v>#N/A</v>
      </c>
      <c r="U1914" s="52" t="e">
        <f t="shared" si="3301"/>
        <v>#N/A</v>
      </c>
      <c r="V1914" s="52" t="e">
        <f t="shared" si="3301"/>
        <v>#N/A</v>
      </c>
      <c r="W1914" s="52" t="e">
        <f t="shared" si="3301"/>
        <v>#N/A</v>
      </c>
      <c r="X1914" s="55" t="e">
        <f t="shared" si="3294"/>
        <v>#N/A</v>
      </c>
      <c r="Y1914" s="55" t="e">
        <f t="shared" si="3295"/>
        <v>#N/A</v>
      </c>
      <c r="Z1914" s="55" t="e">
        <f t="shared" ref="Z1914" si="3302">Z1913</f>
        <v>#N/A</v>
      </c>
      <c r="AA1914" s="55" t="e">
        <f t="shared" si="3297"/>
        <v>#N/A</v>
      </c>
      <c r="AB1914" s="336" t="e">
        <f t="shared" si="3298"/>
        <v>#N/A</v>
      </c>
      <c r="AC1914" s="223" t="e">
        <f ca="1">INDEX(FGA_COEFFS,1,1)+Z1914*INDEX(FGA_COEFFS,1,2)+Y1914*INDEX(FGA_COEFFS,1,3)+R1914*INDEX(FGA_COEFFS,1,4)+Q1913*INDEX(FGA_COEFFS,1,5)+S1914*INDEX(FGA_COEFFS,1,6)+T1913*INDEX(FGA_COEFFS,1,7)+M1913*INDEX(FGA_COEFFS,1,8)+Y1917*Y1919</f>
        <v>#N/A</v>
      </c>
      <c r="AD1914" s="223" t="e">
        <f ca="1">INDEX(THREEPTA_COEFFS,1,1)+AC1914*INDEX(THREEPTA_COEFFS,1,2)+J1914*INDEX(THREEPTA_COEFFS,1,3)+AA1914*INDEX(THREEPTA_COEFFS,1,4)+K1914*INDEX(THREEPTA_COEFFS,1,5)+L1913*INDEX(THREEPTA_COEFFS,1,6)+Z1917*Z1919</f>
        <v>#N/A</v>
      </c>
      <c r="AE1914" s="223" t="e">
        <f ca="1">INDEX(THREEPTPCT_COEFFS,1,1)+K1914*INDEX(THREEPTPCT_COEFFS,1,2)+L1913*INDEX(THREEPTPCT_COEFFS,1,3)+AA1917*AA1919</f>
        <v>#N/A</v>
      </c>
      <c r="AF1914" s="55" t="e">
        <f t="shared" ca="1" si="3299"/>
        <v>#N/A</v>
      </c>
      <c r="AG1914" s="223" t="e">
        <f ca="1">INDEX(TWOPTPCT_COEFFS,1,1)+AB1914*INDEX(TWOPTPCT_COEFFS,1,2)+I1913*INDEX(TWOPTPCT_COEFFS,1,3)+G1913*INDEX(TWOPTPCT_COEFFS,1,4)+L1913*INDEX(TWOPTPCT_COEFFS,1,5)+AB1917*AB1919</f>
        <v>#N/A</v>
      </c>
      <c r="AH1914" s="223" t="e">
        <f ca="1">INDEX(FTA_COEFFS,1,1)+O1914*INDEX(FTA_COEFFS,1,2)+N1913*INDEX(FTA_COEFFS,1,3)+(Q1914+R1914)*INDEX(FTA_COEFFS,1,4)+(Q1913+R1913)*INDEX(FTA_COEFFS,1,5)+M1913*INDEX(FTA_COEFFS,1,6)+AC1917*AC1919</f>
        <v>#N/A</v>
      </c>
      <c r="AI1914" s="223" t="e">
        <f ca="1">INDEX(FTPCT_COEFFS,1,1)+P1914*INDEX(FTPCT_COEFFS,1,2)+F1914*INDEX(FTPCT_COEFFS,1,3)+G1913*INDEX(FTPCT_COEFFS,1,4)+AD1917*AD1919</f>
        <v>#N/A</v>
      </c>
      <c r="AJ1914" s="338" t="e">
        <f t="shared" ca="1" si="3300"/>
        <v>#N/A</v>
      </c>
      <c r="AK1914" s="55"/>
      <c r="AL1914" s="55"/>
      <c r="AM1914" s="55"/>
      <c r="AN1914" s="55"/>
      <c r="AO1914" s="55"/>
      <c r="AP1914" s="55"/>
      <c r="AQ1914" s="55"/>
      <c r="AR1914" s="55"/>
    </row>
    <row r="1915" spans="1:45" x14ac:dyDescent="0.3">
      <c r="A1915" s="54" t="e">
        <f ca="1">IF(D1913&gt;(D1914+(AVERAGE(V1913,W1913)-AVERAGE(V1914,W1914))/2)+2.5,C1913,IF(D1914&gt;(D1913+(AVERAGE(V1914,W1914)-AVERAGE(V1913,W1913))/2)+2.5,C1914,"Close"))</f>
        <v>#N/A</v>
      </c>
      <c r="B1915" s="64" t="e">
        <f ca="1">IF(D1914&gt;D1913,C1914,C1913)</f>
        <v>#N/A</v>
      </c>
      <c r="D1915" s="56"/>
      <c r="X1915" s="55"/>
      <c r="Y1915" s="55"/>
      <c r="Z1915" s="55"/>
      <c r="AA1915" s="55"/>
      <c r="AB1915" s="55"/>
      <c r="AC1915" s="337"/>
      <c r="AD1915" s="337"/>
      <c r="AE1915" s="337"/>
      <c r="AF1915" s="337"/>
      <c r="AG1915" s="337"/>
      <c r="AH1915" s="337"/>
      <c r="AI1915" s="337"/>
      <c r="AJ1915" s="337"/>
      <c r="AK1915" s="337"/>
      <c r="AL1915" s="337"/>
      <c r="AM1915" s="55"/>
      <c r="AN1915" s="55"/>
      <c r="AO1915" s="55"/>
      <c r="AP1915" s="55"/>
      <c r="AQ1915" s="55"/>
      <c r="AR1915" s="55"/>
      <c r="AS1915" s="55"/>
    </row>
    <row r="1916" spans="1:45" x14ac:dyDescent="0.3">
      <c r="X1916" s="54" t="s">
        <v>1305</v>
      </c>
      <c r="Y1916" s="54" t="s">
        <v>128</v>
      </c>
      <c r="Z1916" s="54" t="s">
        <v>157</v>
      </c>
      <c r="AA1916" s="54" t="s">
        <v>151</v>
      </c>
      <c r="AB1916" s="54" t="s">
        <v>1327</v>
      </c>
      <c r="AC1916" s="54" t="s">
        <v>129</v>
      </c>
      <c r="AD1916" s="54" t="s">
        <v>116</v>
      </c>
      <c r="AE1916" s="54"/>
      <c r="AF1916" s="54"/>
      <c r="AG1916" s="54"/>
      <c r="AH1916" s="54"/>
      <c r="AI1916" s="54"/>
      <c r="AJ1916" s="54"/>
      <c r="AK1916" s="54"/>
      <c r="AL1916" s="54"/>
      <c r="AM1916" s="54"/>
      <c r="AN1916" s="54"/>
      <c r="AO1916" s="54"/>
      <c r="AP1916" s="54"/>
      <c r="AQ1916" s="54"/>
      <c r="AR1916" s="54"/>
      <c r="AS1916" s="54"/>
    </row>
    <row r="1917" spans="1:45" x14ac:dyDescent="0.3">
      <c r="X1917" s="54"/>
      <c r="Y1917" s="54">
        <f t="shared" ref="Y1917:AD1917" si="3303">Y1910</f>
        <v>6.4436999999999998</v>
      </c>
      <c r="Z1917" s="54">
        <f t="shared" si="3303"/>
        <v>4.9371</v>
      </c>
      <c r="AA1917" s="54">
        <f t="shared" si="3303"/>
        <v>11.350300000000001</v>
      </c>
      <c r="AB1917" s="54">
        <f t="shared" si="3303"/>
        <v>7.1900000000000006E-2</v>
      </c>
      <c r="AC1917" s="54">
        <f t="shared" si="3303"/>
        <v>6.2766000000000002</v>
      </c>
      <c r="AD1917" s="54">
        <f t="shared" si="3303"/>
        <v>11.042999999999999</v>
      </c>
      <c r="AE1917" s="54"/>
      <c r="AF1917" s="336"/>
      <c r="AG1917" s="336"/>
      <c r="AH1917" s="336"/>
      <c r="AI1917" s="54"/>
      <c r="AJ1917" s="54"/>
      <c r="AK1917" s="54"/>
      <c r="AL1917" s="54"/>
      <c r="AM1917" s="54"/>
      <c r="AN1917" s="54"/>
      <c r="AO1917" s="54"/>
      <c r="AP1917" s="54"/>
      <c r="AQ1917" s="54"/>
      <c r="AR1917" s="54"/>
      <c r="AS1917" s="54"/>
    </row>
    <row r="1918" spans="1:45" x14ac:dyDescent="0.3">
      <c r="D1918" s="56"/>
      <c r="X1918" s="336"/>
      <c r="Y1918" s="336">
        <f t="shared" ca="1" si="3231"/>
        <v>-1.4851140661622875E-5</v>
      </c>
      <c r="Z1918" s="336">
        <f t="shared" ca="1" si="3231"/>
        <v>-0.71326090450875856</v>
      </c>
      <c r="AA1918" s="336">
        <f t="shared" ca="1" si="3231"/>
        <v>-1.1494217686225308</v>
      </c>
      <c r="AB1918" s="336">
        <f t="shared" ca="1" si="3231"/>
        <v>-0.14837614286987269</v>
      </c>
      <c r="AC1918" s="336">
        <f t="shared" ca="1" si="3231"/>
        <v>0.78895462108788672</v>
      </c>
      <c r="AD1918" s="336">
        <f t="shared" ca="1" si="3231"/>
        <v>1.4545420865485492</v>
      </c>
      <c r="AE1918" s="336"/>
      <c r="AF1918" s="336"/>
      <c r="AG1918" s="336"/>
      <c r="AH1918" s="336"/>
      <c r="AI1918" s="54"/>
      <c r="AJ1918" s="54"/>
      <c r="AK1918" s="54"/>
      <c r="AL1918" s="336"/>
      <c r="AM1918" s="336"/>
      <c r="AN1918" s="336"/>
      <c r="AO1918" s="336"/>
      <c r="AP1918" s="54"/>
      <c r="AQ1918" s="336"/>
      <c r="AR1918" s="336"/>
      <c r="AS1918" s="336"/>
    </row>
    <row r="1919" spans="1:45" x14ac:dyDescent="0.3">
      <c r="C1919" s="54"/>
      <c r="D1919" s="56"/>
      <c r="Y1919" s="336">
        <f t="shared" ca="1" si="3231"/>
        <v>-0.10966422877464371</v>
      </c>
      <c r="Z1919" s="336">
        <f t="shared" ca="1" si="3231"/>
        <v>-4.2654468106549034E-2</v>
      </c>
      <c r="AA1919" s="336">
        <f t="shared" ca="1" si="3231"/>
        <v>2.2980039065723674E-2</v>
      </c>
      <c r="AB1919" s="336">
        <f t="shared" ca="1" si="3231"/>
        <v>0.29301663696700631</v>
      </c>
      <c r="AC1919" s="336">
        <f t="shared" ca="1" si="3231"/>
        <v>2.6457524043536377E-3</v>
      </c>
      <c r="AD1919" s="336">
        <f t="shared" ca="1" si="3231"/>
        <v>1.1386285423313434E-2</v>
      </c>
      <c r="AE1919" s="55"/>
      <c r="AF1919" s="55"/>
      <c r="AG1919" s="55"/>
      <c r="AH1919" s="55"/>
      <c r="AI1919" s="55"/>
      <c r="AJ1919" s="55"/>
      <c r="AK1919" s="55"/>
      <c r="AL1919" s="55"/>
      <c r="AM1919" s="55"/>
      <c r="AN1919" s="55"/>
      <c r="AO1919" s="55"/>
      <c r="AP1919" s="55"/>
      <c r="AQ1919" s="55"/>
      <c r="AR1919" s="55"/>
      <c r="AS1919" s="55"/>
    </row>
    <row r="1920" spans="1:45" x14ac:dyDescent="0.3">
      <c r="B1920" s="54" t="s">
        <v>172</v>
      </c>
      <c r="C1920" s="53">
        <f>C1913</f>
        <v>0</v>
      </c>
      <c r="D1920" s="56" t="e">
        <f t="shared" ref="D1920:D1921" ca="1" si="3304">AJ1920</f>
        <v>#N/A</v>
      </c>
      <c r="E1920" s="52" t="e">
        <f t="shared" ref="E1920:W1920" si="3305">E1913</f>
        <v>#N/A</v>
      </c>
      <c r="F1920" s="52" t="e">
        <f t="shared" si="3305"/>
        <v>#N/A</v>
      </c>
      <c r="G1920" s="52" t="e">
        <f t="shared" si="3305"/>
        <v>#N/A</v>
      </c>
      <c r="H1920" s="52" t="e">
        <f t="shared" si="3305"/>
        <v>#N/A</v>
      </c>
      <c r="I1920" s="52" t="e">
        <f t="shared" si="3305"/>
        <v>#N/A</v>
      </c>
      <c r="J1920" s="52" t="e">
        <f t="shared" si="3305"/>
        <v>#N/A</v>
      </c>
      <c r="K1920" s="52" t="e">
        <f t="shared" si="3305"/>
        <v>#N/A</v>
      </c>
      <c r="L1920" s="52" t="e">
        <f t="shared" si="3305"/>
        <v>#N/A</v>
      </c>
      <c r="M1920" s="52" t="e">
        <f t="shared" si="3305"/>
        <v>#N/A</v>
      </c>
      <c r="N1920" s="52" t="e">
        <f t="shared" si="3305"/>
        <v>#N/A</v>
      </c>
      <c r="O1920" s="52" t="e">
        <f t="shared" si="3305"/>
        <v>#N/A</v>
      </c>
      <c r="P1920" s="52" t="e">
        <f t="shared" si="3305"/>
        <v>#N/A</v>
      </c>
      <c r="Q1920" s="52" t="e">
        <f t="shared" si="3305"/>
        <v>#N/A</v>
      </c>
      <c r="R1920" s="52" t="e">
        <f t="shared" si="3305"/>
        <v>#N/A</v>
      </c>
      <c r="S1920" s="52" t="e">
        <f t="shared" si="3305"/>
        <v>#N/A</v>
      </c>
      <c r="T1920" s="52" t="e">
        <f t="shared" si="3305"/>
        <v>#N/A</v>
      </c>
      <c r="U1920" s="52" t="e">
        <f t="shared" si="3305"/>
        <v>#N/A</v>
      </c>
      <c r="V1920" s="52" t="e">
        <f t="shared" si="3305"/>
        <v>#N/A</v>
      </c>
      <c r="W1920" s="52" t="e">
        <f t="shared" si="3305"/>
        <v>#N/A</v>
      </c>
      <c r="X1920" s="55" t="e">
        <f t="shared" ref="X1920:X1921" si="3306">(H1920-(O1920*P1920)/100-3*(J1920*K1920)/100)/2</f>
        <v>#N/A</v>
      </c>
      <c r="Y1920" s="55" t="e">
        <f t="shared" ref="Y1920:Y1921" si="3307">SUM(X1920,(J1920*K1920/100))/(F1920/100)</f>
        <v>#N/A</v>
      </c>
      <c r="Z1920" s="55" t="e">
        <f t="shared" ref="Z1920" si="3308">U1920*0.5+U1921*0.5</f>
        <v>#N/A</v>
      </c>
      <c r="AA1920" s="55" t="e">
        <f t="shared" ref="AA1920:AA1921" si="3309">J1920/Y1920</f>
        <v>#N/A</v>
      </c>
      <c r="AB1920" s="336" t="e">
        <f t="shared" ref="AB1920:AB1921" si="3310">X1920/(Y1920-J1920)</f>
        <v>#N/A</v>
      </c>
      <c r="AC1920" s="223" t="e">
        <f ca="1">INDEX(FGA_COEFFS,1,1)+Z1920*INDEX(FGA_COEFFS,1,2)+Y1920*INDEX(FGA_COEFFS,1,3)+R1920*INDEX(FGA_COEFFS,1,4)+Q1921*INDEX(FGA_COEFFS,1,5)+S1920*INDEX(FGA_COEFFS,1,6)+T1921*INDEX(FGA_COEFFS,1,7)+M1921*INDEX(FGA_COEFFS,1,8)+Y1924*Y1925</f>
        <v>#N/A</v>
      </c>
      <c r="AD1920" s="223" t="e">
        <f ca="1">INDEX(THREEPTA_COEFFS,1,1)+AC1920*INDEX(THREEPTA_COEFFS,1,2)+J1920*INDEX(THREEPTA_COEFFS,1,3)+AA1920*INDEX(THREEPTA_COEFFS,1,4)+K1920*INDEX(THREEPTA_COEFFS,1,5)+L1921*INDEX(THREEPTA_COEFFS,1,6)+Z1924*Z1925</f>
        <v>#N/A</v>
      </c>
      <c r="AE1920" s="223" t="e">
        <f ca="1">INDEX(THREEPTPCT_COEFFS,1,1)+K1920*INDEX(THREEPTPCT_COEFFS,1,2)+L1921*INDEX(THREEPTPCT_COEFFS,1,3)+AA1924*AA1925</f>
        <v>#N/A</v>
      </c>
      <c r="AF1920" s="55" t="e">
        <f t="shared" ref="AF1920:AF1921" ca="1" si="3311">AC1920-AD1920</f>
        <v>#N/A</v>
      </c>
      <c r="AG1920" s="223" t="e">
        <f ca="1">INDEX(TWOPTPCT_COEFFS,1,1)+AB1920*INDEX(TWOPTPCT_COEFFS,1,2)+I1921*INDEX(TWOPTPCT_COEFFS,1,3)+G1921*INDEX(TWOPTPCT_COEFFS,1,4)+L1921*INDEX(TWOPTPCT_COEFFS,1,5)+AB1924*AB1925</f>
        <v>#N/A</v>
      </c>
      <c r="AH1920" s="223" t="e">
        <f ca="1">INDEX(FTA_COEFFS,1,1)+O1920*INDEX(FTA_COEFFS,1,2)+N1921*INDEX(FTA_COEFFS,1,3)+(Q1920+R1920)*INDEX(FTA_COEFFS,1,4)+(Q1921+R1921)*INDEX(FTA_COEFFS,1,5)+M1921*INDEX(FTA_COEFFS,1,6)+AC1924*AC1925</f>
        <v>#N/A</v>
      </c>
      <c r="AI1920" s="223" t="e">
        <f ca="1">INDEX(FTPCT_COEFFS,1,1)+P1920*INDEX(FTPCT_COEFFS,1,2)+F1920*INDEX(FTPCT_COEFFS,1,3)+G1921*INDEX(FTPCT_COEFFS,1,4)+AD1924*AD1925</f>
        <v>#N/A</v>
      </c>
      <c r="AJ1920" s="338" t="e">
        <f t="shared" ref="AJ1920:AJ1921" ca="1" si="3312">AD1920*AE1920/100+AF1920*AG1920+AH1920*AI1920/100</f>
        <v>#N/A</v>
      </c>
      <c r="AK1920" s="55"/>
      <c r="AL1920" s="55"/>
      <c r="AM1920" s="55"/>
      <c r="AN1920" s="55"/>
      <c r="AO1920" s="55"/>
      <c r="AP1920" s="55"/>
      <c r="AQ1920" s="55"/>
      <c r="AR1920" s="55"/>
    </row>
    <row r="1921" spans="1:45" x14ac:dyDescent="0.3">
      <c r="B1921" s="54" t="s">
        <v>175</v>
      </c>
      <c r="C1921" s="54">
        <f>C1914</f>
        <v>0</v>
      </c>
      <c r="D1921" s="56" t="e">
        <f t="shared" ca="1" si="3304"/>
        <v>#N/A</v>
      </c>
      <c r="E1921" s="52" t="e">
        <f t="shared" ref="E1921:W1921" si="3313">E1914</f>
        <v>#N/A</v>
      </c>
      <c r="F1921" s="52" t="e">
        <f t="shared" si="3313"/>
        <v>#N/A</v>
      </c>
      <c r="G1921" s="52" t="e">
        <f t="shared" si="3313"/>
        <v>#N/A</v>
      </c>
      <c r="H1921" s="52" t="e">
        <f t="shared" si="3313"/>
        <v>#N/A</v>
      </c>
      <c r="I1921" s="52" t="e">
        <f t="shared" si="3313"/>
        <v>#N/A</v>
      </c>
      <c r="J1921" s="52" t="e">
        <f t="shared" si="3313"/>
        <v>#N/A</v>
      </c>
      <c r="K1921" s="52" t="e">
        <f t="shared" si="3313"/>
        <v>#N/A</v>
      </c>
      <c r="L1921" s="52" t="e">
        <f t="shared" si="3313"/>
        <v>#N/A</v>
      </c>
      <c r="M1921" s="52" t="e">
        <f t="shared" si="3313"/>
        <v>#N/A</v>
      </c>
      <c r="N1921" s="52" t="e">
        <f t="shared" si="3313"/>
        <v>#N/A</v>
      </c>
      <c r="O1921" s="52" t="e">
        <f t="shared" si="3313"/>
        <v>#N/A</v>
      </c>
      <c r="P1921" s="52" t="e">
        <f t="shared" si="3313"/>
        <v>#N/A</v>
      </c>
      <c r="Q1921" s="52" t="e">
        <f t="shared" si="3313"/>
        <v>#N/A</v>
      </c>
      <c r="R1921" s="52" t="e">
        <f t="shared" si="3313"/>
        <v>#N/A</v>
      </c>
      <c r="S1921" s="52" t="e">
        <f t="shared" si="3313"/>
        <v>#N/A</v>
      </c>
      <c r="T1921" s="52" t="e">
        <f t="shared" si="3313"/>
        <v>#N/A</v>
      </c>
      <c r="U1921" s="52" t="e">
        <f t="shared" si="3313"/>
        <v>#N/A</v>
      </c>
      <c r="V1921" s="52" t="e">
        <f t="shared" si="3313"/>
        <v>#N/A</v>
      </c>
      <c r="W1921" s="52" t="e">
        <f t="shared" si="3313"/>
        <v>#N/A</v>
      </c>
      <c r="X1921" s="55" t="e">
        <f t="shared" si="3306"/>
        <v>#N/A</v>
      </c>
      <c r="Y1921" s="55" t="e">
        <f t="shared" si="3307"/>
        <v>#N/A</v>
      </c>
      <c r="Z1921" s="55" t="e">
        <f t="shared" ref="Z1921" si="3314">Z1920</f>
        <v>#N/A</v>
      </c>
      <c r="AA1921" s="55" t="e">
        <f t="shared" si="3309"/>
        <v>#N/A</v>
      </c>
      <c r="AB1921" s="336" t="e">
        <f t="shared" si="3310"/>
        <v>#N/A</v>
      </c>
      <c r="AC1921" s="223" t="e">
        <f ca="1">INDEX(FGA_COEFFS,1,1)+Z1921*INDEX(FGA_COEFFS,1,2)+Y1921*INDEX(FGA_COEFFS,1,3)+R1921*INDEX(FGA_COEFFS,1,4)+Q1920*INDEX(FGA_COEFFS,1,5)+S1921*INDEX(FGA_COEFFS,1,6)+T1920*INDEX(FGA_COEFFS,1,7)+M1920*INDEX(FGA_COEFFS,1,8)+Y1924*Y1926</f>
        <v>#N/A</v>
      </c>
      <c r="AD1921" s="223" t="e">
        <f ca="1">INDEX(THREEPTA_COEFFS,1,1)+AC1921*INDEX(THREEPTA_COEFFS,1,2)+J1921*INDEX(THREEPTA_COEFFS,1,3)+AA1921*INDEX(THREEPTA_COEFFS,1,4)+K1921*INDEX(THREEPTA_COEFFS,1,5)+L1920*INDEX(THREEPTA_COEFFS,1,6)+Z1924*Z1926</f>
        <v>#N/A</v>
      </c>
      <c r="AE1921" s="223" t="e">
        <f ca="1">INDEX(THREEPTPCT_COEFFS,1,1)+K1921*INDEX(THREEPTPCT_COEFFS,1,2)+L1920*INDEX(THREEPTPCT_COEFFS,1,3)+AA1924*AA1926</f>
        <v>#N/A</v>
      </c>
      <c r="AF1921" s="55" t="e">
        <f t="shared" ca="1" si="3311"/>
        <v>#N/A</v>
      </c>
      <c r="AG1921" s="223" t="e">
        <f ca="1">INDEX(TWOPTPCT_COEFFS,1,1)+AB1921*INDEX(TWOPTPCT_COEFFS,1,2)+I1920*INDEX(TWOPTPCT_COEFFS,1,3)+G1920*INDEX(TWOPTPCT_COEFFS,1,4)+L1920*INDEX(TWOPTPCT_COEFFS,1,5)+AB1924*AB1926</f>
        <v>#N/A</v>
      </c>
      <c r="AH1921" s="223" t="e">
        <f ca="1">INDEX(FTA_COEFFS,1,1)+O1921*INDEX(FTA_COEFFS,1,2)+N1920*INDEX(FTA_COEFFS,1,3)+(Q1921+R1921)*INDEX(FTA_COEFFS,1,4)+(Q1920+R1920)*INDEX(FTA_COEFFS,1,5)+M1920*INDEX(FTA_COEFFS,1,6)+AC1924*AC1926</f>
        <v>#N/A</v>
      </c>
      <c r="AI1921" s="223" t="e">
        <f ca="1">INDEX(FTPCT_COEFFS,1,1)+P1921*INDEX(FTPCT_COEFFS,1,2)+F1921*INDEX(FTPCT_COEFFS,1,3)+G1920*INDEX(FTPCT_COEFFS,1,4)+AD1924*AD1926</f>
        <v>#N/A</v>
      </c>
      <c r="AJ1921" s="338" t="e">
        <f t="shared" ca="1" si="3312"/>
        <v>#N/A</v>
      </c>
      <c r="AK1921" s="55"/>
      <c r="AL1921" s="55"/>
      <c r="AM1921" s="55"/>
      <c r="AN1921" s="55"/>
      <c r="AO1921" s="55"/>
      <c r="AP1921" s="55"/>
      <c r="AQ1921" s="55"/>
      <c r="AR1921" s="55"/>
    </row>
    <row r="1922" spans="1:45" x14ac:dyDescent="0.3">
      <c r="A1922" s="54" t="e">
        <f ca="1">IF(D1920&gt;(D1921+(AVERAGE(V1920,W1920)-AVERAGE(V1921,W1921))/2)+2.5,C1920,IF(D1921&gt;(D1920+(AVERAGE(V1921,W1921)-AVERAGE(V1920,W1920))/2)+2.5,C1921,"Close"))</f>
        <v>#N/A</v>
      </c>
      <c r="B1922" s="64" t="e">
        <f ca="1">IF(D1921&gt;D1920,C1921,C1920)</f>
        <v>#N/A</v>
      </c>
      <c r="D1922" s="56"/>
      <c r="X1922" s="55"/>
      <c r="Y1922" s="55"/>
      <c r="Z1922" s="55"/>
      <c r="AA1922" s="55"/>
      <c r="AB1922" s="55"/>
      <c r="AC1922" s="337"/>
      <c r="AD1922" s="337"/>
      <c r="AE1922" s="337"/>
      <c r="AF1922" s="337"/>
      <c r="AG1922" s="337"/>
      <c r="AH1922" s="337"/>
      <c r="AI1922" s="337"/>
      <c r="AJ1922" s="337"/>
      <c r="AK1922" s="337"/>
      <c r="AL1922" s="337"/>
      <c r="AM1922" s="55"/>
      <c r="AN1922" s="55"/>
      <c r="AO1922" s="55"/>
      <c r="AP1922" s="55"/>
      <c r="AQ1922" s="55"/>
      <c r="AR1922" s="55"/>
      <c r="AS1922" s="55"/>
    </row>
    <row r="1923" spans="1:45" x14ac:dyDescent="0.3">
      <c r="X1923" s="54" t="s">
        <v>1305</v>
      </c>
      <c r="Y1923" s="54" t="s">
        <v>128</v>
      </c>
      <c r="Z1923" s="54" t="s">
        <v>157</v>
      </c>
      <c r="AA1923" s="54" t="s">
        <v>151</v>
      </c>
      <c r="AB1923" s="54" t="s">
        <v>1327</v>
      </c>
      <c r="AC1923" s="54" t="s">
        <v>129</v>
      </c>
      <c r="AD1923" s="54" t="s">
        <v>116</v>
      </c>
      <c r="AE1923" s="54"/>
      <c r="AF1923" s="54"/>
      <c r="AG1923" s="54"/>
      <c r="AH1923" s="54"/>
      <c r="AI1923" s="54"/>
      <c r="AJ1923" s="54"/>
      <c r="AK1923" s="54"/>
      <c r="AL1923" s="54"/>
      <c r="AM1923" s="54"/>
      <c r="AN1923" s="54"/>
      <c r="AO1923" s="54"/>
      <c r="AP1923" s="54"/>
      <c r="AQ1923" s="54"/>
      <c r="AR1923" s="54"/>
      <c r="AS1923" s="54"/>
    </row>
    <row r="1924" spans="1:45" x14ac:dyDescent="0.3">
      <c r="X1924" s="54"/>
      <c r="Y1924" s="54">
        <f t="shared" ref="Y1924:AD1924" si="3315">Y1917</f>
        <v>6.4436999999999998</v>
      </c>
      <c r="Z1924" s="54">
        <f t="shared" si="3315"/>
        <v>4.9371</v>
      </c>
      <c r="AA1924" s="54">
        <f t="shared" si="3315"/>
        <v>11.350300000000001</v>
      </c>
      <c r="AB1924" s="54">
        <f t="shared" si="3315"/>
        <v>7.1900000000000006E-2</v>
      </c>
      <c r="AC1924" s="54">
        <f t="shared" si="3315"/>
        <v>6.2766000000000002</v>
      </c>
      <c r="AD1924" s="54">
        <f t="shared" si="3315"/>
        <v>11.042999999999999</v>
      </c>
      <c r="AE1924" s="54"/>
      <c r="AF1924" s="336"/>
      <c r="AG1924" s="336"/>
      <c r="AH1924" s="336"/>
      <c r="AI1924" s="54"/>
      <c r="AJ1924" s="54"/>
      <c r="AK1924" s="54"/>
      <c r="AL1924" s="54"/>
      <c r="AM1924" s="54"/>
      <c r="AN1924" s="54"/>
      <c r="AO1924" s="54"/>
      <c r="AP1924" s="54"/>
      <c r="AQ1924" s="54"/>
      <c r="AR1924" s="54"/>
      <c r="AS1924" s="54"/>
    </row>
    <row r="1925" spans="1:45" x14ac:dyDescent="0.3">
      <c r="D1925" s="56"/>
      <c r="X1925" s="336"/>
      <c r="Y1925" s="336">
        <f t="shared" ca="1" si="3231"/>
        <v>2.5252978099606603E-2</v>
      </c>
      <c r="Z1925" s="336">
        <f t="shared" ca="1" si="3231"/>
        <v>-8.4255962306542774E-3</v>
      </c>
      <c r="AA1925" s="336">
        <f t="shared" ca="1" si="3231"/>
        <v>1.4980038046194322</v>
      </c>
      <c r="AB1925" s="336">
        <f t="shared" ca="1" si="3231"/>
        <v>0.25099685142872719</v>
      </c>
      <c r="AC1925" s="336">
        <f t="shared" ca="1" si="3231"/>
        <v>0.39569703712702264</v>
      </c>
      <c r="AD1925" s="336">
        <f t="shared" ca="1" si="3231"/>
        <v>-0.38401367762435762</v>
      </c>
      <c r="AE1925" s="336"/>
      <c r="AF1925" s="336"/>
      <c r="AG1925" s="336"/>
      <c r="AH1925" s="336"/>
      <c r="AI1925" s="54"/>
      <c r="AJ1925" s="54"/>
      <c r="AK1925" s="54"/>
      <c r="AL1925" s="336"/>
      <c r="AM1925" s="336"/>
      <c r="AN1925" s="336"/>
      <c r="AO1925" s="336"/>
      <c r="AP1925" s="54"/>
      <c r="AQ1925" s="336"/>
      <c r="AR1925" s="336"/>
      <c r="AS1925" s="336"/>
    </row>
    <row r="1926" spans="1:45" x14ac:dyDescent="0.3">
      <c r="C1926" s="54"/>
      <c r="D1926" s="56"/>
      <c r="Y1926" s="336">
        <f t="shared" ca="1" si="3231"/>
        <v>-2.1178436845343769E-2</v>
      </c>
      <c r="Z1926" s="336">
        <f t="shared" ca="1" si="3231"/>
        <v>-0.25598452458528181</v>
      </c>
      <c r="AA1926" s="336">
        <f t="shared" ca="1" si="3231"/>
        <v>0.551033144766645</v>
      </c>
      <c r="AB1926" s="336">
        <f t="shared" ca="1" si="3231"/>
        <v>5.2314619007213042E-2</v>
      </c>
      <c r="AC1926" s="336">
        <f t="shared" ca="1" si="3231"/>
        <v>-0.9446553981052308</v>
      </c>
      <c r="AD1926" s="336">
        <f t="shared" ca="1" si="3231"/>
        <v>0.16857428000477265</v>
      </c>
      <c r="AE1926" s="55"/>
      <c r="AF1926" s="55"/>
      <c r="AG1926" s="55"/>
      <c r="AH1926" s="55"/>
      <c r="AI1926" s="55"/>
      <c r="AJ1926" s="55"/>
      <c r="AK1926" s="55"/>
      <c r="AL1926" s="55"/>
      <c r="AM1926" s="55"/>
      <c r="AN1926" s="55"/>
      <c r="AO1926" s="55"/>
      <c r="AP1926" s="55"/>
      <c r="AQ1926" s="55"/>
      <c r="AR1926" s="55"/>
      <c r="AS1926" s="55"/>
    </row>
    <row r="1927" spans="1:45" x14ac:dyDescent="0.3">
      <c r="B1927" s="54" t="s">
        <v>172</v>
      </c>
      <c r="C1927" s="53">
        <f>C1920</f>
        <v>0</v>
      </c>
      <c r="D1927" s="56" t="e">
        <f t="shared" ref="D1927:D1928" ca="1" si="3316">AJ1927</f>
        <v>#N/A</v>
      </c>
      <c r="E1927" s="52" t="e">
        <f t="shared" ref="E1927:W1927" si="3317">E1920</f>
        <v>#N/A</v>
      </c>
      <c r="F1927" s="52" t="e">
        <f t="shared" si="3317"/>
        <v>#N/A</v>
      </c>
      <c r="G1927" s="52" t="e">
        <f t="shared" si="3317"/>
        <v>#N/A</v>
      </c>
      <c r="H1927" s="52" t="e">
        <f t="shared" si="3317"/>
        <v>#N/A</v>
      </c>
      <c r="I1927" s="52" t="e">
        <f t="shared" si="3317"/>
        <v>#N/A</v>
      </c>
      <c r="J1927" s="52" t="e">
        <f t="shared" si="3317"/>
        <v>#N/A</v>
      </c>
      <c r="K1927" s="52" t="e">
        <f t="shared" si="3317"/>
        <v>#N/A</v>
      </c>
      <c r="L1927" s="52" t="e">
        <f t="shared" si="3317"/>
        <v>#N/A</v>
      </c>
      <c r="M1927" s="52" t="e">
        <f t="shared" si="3317"/>
        <v>#N/A</v>
      </c>
      <c r="N1927" s="52" t="e">
        <f t="shared" si="3317"/>
        <v>#N/A</v>
      </c>
      <c r="O1927" s="52" t="e">
        <f t="shared" si="3317"/>
        <v>#N/A</v>
      </c>
      <c r="P1927" s="52" t="e">
        <f t="shared" si="3317"/>
        <v>#N/A</v>
      </c>
      <c r="Q1927" s="52" t="e">
        <f t="shared" si="3317"/>
        <v>#N/A</v>
      </c>
      <c r="R1927" s="52" t="e">
        <f t="shared" si="3317"/>
        <v>#N/A</v>
      </c>
      <c r="S1927" s="52" t="e">
        <f t="shared" si="3317"/>
        <v>#N/A</v>
      </c>
      <c r="T1927" s="52" t="e">
        <f t="shared" si="3317"/>
        <v>#N/A</v>
      </c>
      <c r="U1927" s="52" t="e">
        <f t="shared" si="3317"/>
        <v>#N/A</v>
      </c>
      <c r="V1927" s="52" t="e">
        <f t="shared" si="3317"/>
        <v>#N/A</v>
      </c>
      <c r="W1927" s="52" t="e">
        <f t="shared" si="3317"/>
        <v>#N/A</v>
      </c>
      <c r="X1927" s="55" t="e">
        <f t="shared" ref="X1927:X1928" si="3318">(H1927-(O1927*P1927)/100-3*(J1927*K1927)/100)/2</f>
        <v>#N/A</v>
      </c>
      <c r="Y1927" s="55" t="e">
        <f t="shared" ref="Y1927:Y1928" si="3319">SUM(X1927,(J1927*K1927/100))/(F1927/100)</f>
        <v>#N/A</v>
      </c>
      <c r="Z1927" s="55" t="e">
        <f t="shared" ref="Z1927" si="3320">U1927*0.5+U1928*0.5</f>
        <v>#N/A</v>
      </c>
      <c r="AA1927" s="55" t="e">
        <f t="shared" ref="AA1927:AA1928" si="3321">J1927/Y1927</f>
        <v>#N/A</v>
      </c>
      <c r="AB1927" s="336" t="e">
        <f t="shared" ref="AB1927:AB1928" si="3322">X1927/(Y1927-J1927)</f>
        <v>#N/A</v>
      </c>
      <c r="AC1927" s="223" t="e">
        <f ca="1">INDEX(FGA_COEFFS,1,1)+Z1927*INDEX(FGA_COEFFS,1,2)+Y1927*INDEX(FGA_COEFFS,1,3)+R1927*INDEX(FGA_COEFFS,1,4)+Q1928*INDEX(FGA_COEFFS,1,5)+S1927*INDEX(FGA_COEFFS,1,6)+T1928*INDEX(FGA_COEFFS,1,7)+M1928*INDEX(FGA_COEFFS,1,8)+Y1931*Y1932</f>
        <v>#N/A</v>
      </c>
      <c r="AD1927" s="223" t="e">
        <f ca="1">INDEX(THREEPTA_COEFFS,1,1)+AC1927*INDEX(THREEPTA_COEFFS,1,2)+J1927*INDEX(THREEPTA_COEFFS,1,3)+AA1927*INDEX(THREEPTA_COEFFS,1,4)+K1927*INDEX(THREEPTA_COEFFS,1,5)+L1928*INDEX(THREEPTA_COEFFS,1,6)+Z1931*Z1932</f>
        <v>#N/A</v>
      </c>
      <c r="AE1927" s="223" t="e">
        <f ca="1">INDEX(THREEPTPCT_COEFFS,1,1)+K1927*INDEX(THREEPTPCT_COEFFS,1,2)+L1928*INDEX(THREEPTPCT_COEFFS,1,3)+AA1931*AA1932</f>
        <v>#N/A</v>
      </c>
      <c r="AF1927" s="55" t="e">
        <f t="shared" ref="AF1927:AF1928" ca="1" si="3323">AC1927-AD1927</f>
        <v>#N/A</v>
      </c>
      <c r="AG1927" s="223" t="e">
        <f ca="1">INDEX(TWOPTPCT_COEFFS,1,1)+AB1927*INDEX(TWOPTPCT_COEFFS,1,2)+I1928*INDEX(TWOPTPCT_COEFFS,1,3)+G1928*INDEX(TWOPTPCT_COEFFS,1,4)+L1928*INDEX(TWOPTPCT_COEFFS,1,5)+AB1931*AB1932</f>
        <v>#N/A</v>
      </c>
      <c r="AH1927" s="223" t="e">
        <f ca="1">INDEX(FTA_COEFFS,1,1)+O1927*INDEX(FTA_COEFFS,1,2)+N1928*INDEX(FTA_COEFFS,1,3)+(Q1927+R1927)*INDEX(FTA_COEFFS,1,4)+(Q1928+R1928)*INDEX(FTA_COEFFS,1,5)+M1928*INDEX(FTA_COEFFS,1,6)+AC1931*AC1932</f>
        <v>#N/A</v>
      </c>
      <c r="AI1927" s="223" t="e">
        <f ca="1">INDEX(FTPCT_COEFFS,1,1)+P1927*INDEX(FTPCT_COEFFS,1,2)+F1927*INDEX(FTPCT_COEFFS,1,3)+G1928*INDEX(FTPCT_COEFFS,1,4)+AD1931*AD1932</f>
        <v>#N/A</v>
      </c>
      <c r="AJ1927" s="338" t="e">
        <f t="shared" ref="AJ1927:AJ1928" ca="1" si="3324">AD1927*AE1927/100+AF1927*AG1927+AH1927*AI1927/100</f>
        <v>#N/A</v>
      </c>
      <c r="AK1927" s="55"/>
      <c r="AL1927" s="55"/>
      <c r="AM1927" s="55"/>
      <c r="AN1927" s="55"/>
      <c r="AO1927" s="55"/>
      <c r="AP1927" s="55"/>
      <c r="AQ1927" s="55"/>
      <c r="AR1927" s="55"/>
    </row>
    <row r="1928" spans="1:45" x14ac:dyDescent="0.3">
      <c r="B1928" s="54" t="s">
        <v>175</v>
      </c>
      <c r="C1928" s="54">
        <f>C1921</f>
        <v>0</v>
      </c>
      <c r="D1928" s="56" t="e">
        <f t="shared" ca="1" si="3316"/>
        <v>#N/A</v>
      </c>
      <c r="E1928" s="52" t="e">
        <f t="shared" ref="E1928:W1928" si="3325">E1921</f>
        <v>#N/A</v>
      </c>
      <c r="F1928" s="52" t="e">
        <f t="shared" si="3325"/>
        <v>#N/A</v>
      </c>
      <c r="G1928" s="52" t="e">
        <f t="shared" si="3325"/>
        <v>#N/A</v>
      </c>
      <c r="H1928" s="52" t="e">
        <f t="shared" si="3325"/>
        <v>#N/A</v>
      </c>
      <c r="I1928" s="52" t="e">
        <f t="shared" si="3325"/>
        <v>#N/A</v>
      </c>
      <c r="J1928" s="52" t="e">
        <f t="shared" si="3325"/>
        <v>#N/A</v>
      </c>
      <c r="K1928" s="52" t="e">
        <f t="shared" si="3325"/>
        <v>#N/A</v>
      </c>
      <c r="L1928" s="52" t="e">
        <f t="shared" si="3325"/>
        <v>#N/A</v>
      </c>
      <c r="M1928" s="52" t="e">
        <f t="shared" si="3325"/>
        <v>#N/A</v>
      </c>
      <c r="N1928" s="52" t="e">
        <f t="shared" si="3325"/>
        <v>#N/A</v>
      </c>
      <c r="O1928" s="52" t="e">
        <f t="shared" si="3325"/>
        <v>#N/A</v>
      </c>
      <c r="P1928" s="52" t="e">
        <f t="shared" si="3325"/>
        <v>#N/A</v>
      </c>
      <c r="Q1928" s="52" t="e">
        <f t="shared" si="3325"/>
        <v>#N/A</v>
      </c>
      <c r="R1928" s="52" t="e">
        <f t="shared" si="3325"/>
        <v>#N/A</v>
      </c>
      <c r="S1928" s="52" t="e">
        <f t="shared" si="3325"/>
        <v>#N/A</v>
      </c>
      <c r="T1928" s="52" t="e">
        <f t="shared" si="3325"/>
        <v>#N/A</v>
      </c>
      <c r="U1928" s="52" t="e">
        <f t="shared" si="3325"/>
        <v>#N/A</v>
      </c>
      <c r="V1928" s="52" t="e">
        <f t="shared" si="3325"/>
        <v>#N/A</v>
      </c>
      <c r="W1928" s="52" t="e">
        <f t="shared" si="3325"/>
        <v>#N/A</v>
      </c>
      <c r="X1928" s="55" t="e">
        <f t="shared" si="3318"/>
        <v>#N/A</v>
      </c>
      <c r="Y1928" s="55" t="e">
        <f t="shared" si="3319"/>
        <v>#N/A</v>
      </c>
      <c r="Z1928" s="55" t="e">
        <f t="shared" ref="Z1928" si="3326">Z1927</f>
        <v>#N/A</v>
      </c>
      <c r="AA1928" s="55" t="e">
        <f t="shared" si="3321"/>
        <v>#N/A</v>
      </c>
      <c r="AB1928" s="336" t="e">
        <f t="shared" si="3322"/>
        <v>#N/A</v>
      </c>
      <c r="AC1928" s="223" t="e">
        <f ca="1">INDEX(FGA_COEFFS,1,1)+Z1928*INDEX(FGA_COEFFS,1,2)+Y1928*INDEX(FGA_COEFFS,1,3)+R1928*INDEX(FGA_COEFFS,1,4)+Q1927*INDEX(FGA_COEFFS,1,5)+S1928*INDEX(FGA_COEFFS,1,6)+T1927*INDEX(FGA_COEFFS,1,7)+M1927*INDEX(FGA_COEFFS,1,8)+Y1931*Y1933</f>
        <v>#N/A</v>
      </c>
      <c r="AD1928" s="223" t="e">
        <f ca="1">INDEX(THREEPTA_COEFFS,1,1)+AC1928*INDEX(THREEPTA_COEFFS,1,2)+J1928*INDEX(THREEPTA_COEFFS,1,3)+AA1928*INDEX(THREEPTA_COEFFS,1,4)+K1928*INDEX(THREEPTA_COEFFS,1,5)+L1927*INDEX(THREEPTA_COEFFS,1,6)+Z1931*Z1933</f>
        <v>#N/A</v>
      </c>
      <c r="AE1928" s="223" t="e">
        <f ca="1">INDEX(THREEPTPCT_COEFFS,1,1)+K1928*INDEX(THREEPTPCT_COEFFS,1,2)+L1927*INDEX(THREEPTPCT_COEFFS,1,3)+AA1931*AA1933</f>
        <v>#N/A</v>
      </c>
      <c r="AF1928" s="55" t="e">
        <f t="shared" ca="1" si="3323"/>
        <v>#N/A</v>
      </c>
      <c r="AG1928" s="223" t="e">
        <f ca="1">INDEX(TWOPTPCT_COEFFS,1,1)+AB1928*INDEX(TWOPTPCT_COEFFS,1,2)+I1927*INDEX(TWOPTPCT_COEFFS,1,3)+G1927*INDEX(TWOPTPCT_COEFFS,1,4)+L1927*INDEX(TWOPTPCT_COEFFS,1,5)+AB1931*AB1933</f>
        <v>#N/A</v>
      </c>
      <c r="AH1928" s="223" t="e">
        <f ca="1">INDEX(FTA_COEFFS,1,1)+O1928*INDEX(FTA_COEFFS,1,2)+N1927*INDEX(FTA_COEFFS,1,3)+(Q1928+R1928)*INDEX(FTA_COEFFS,1,4)+(Q1927+R1927)*INDEX(FTA_COEFFS,1,5)+M1927*INDEX(FTA_COEFFS,1,6)+AC1931*AC1933</f>
        <v>#N/A</v>
      </c>
      <c r="AI1928" s="223" t="e">
        <f ca="1">INDEX(FTPCT_COEFFS,1,1)+P1928*INDEX(FTPCT_COEFFS,1,2)+F1928*INDEX(FTPCT_COEFFS,1,3)+G1927*INDEX(FTPCT_COEFFS,1,4)+AD1931*AD1933</f>
        <v>#N/A</v>
      </c>
      <c r="AJ1928" s="338" t="e">
        <f t="shared" ca="1" si="3324"/>
        <v>#N/A</v>
      </c>
      <c r="AK1928" s="55"/>
      <c r="AL1928" s="55"/>
      <c r="AM1928" s="55"/>
      <c r="AN1928" s="55"/>
      <c r="AO1928" s="55"/>
      <c r="AP1928" s="55"/>
      <c r="AQ1928" s="55"/>
      <c r="AR1928" s="55"/>
    </row>
    <row r="1929" spans="1:45" x14ac:dyDescent="0.3">
      <c r="A1929" s="54" t="e">
        <f ca="1">IF(D1927&gt;(D1928+(AVERAGE(V1927,W1927)-AVERAGE(V1928,W1928))/2)+2.5,C1927,IF(D1928&gt;(D1927+(AVERAGE(V1928,W1928)-AVERAGE(V1927,W1927))/2)+2.5,C1928,"Close"))</f>
        <v>#N/A</v>
      </c>
      <c r="B1929" s="64" t="e">
        <f ca="1">IF(D1928&gt;D1927,C1928,C1927)</f>
        <v>#N/A</v>
      </c>
      <c r="D1929" s="56"/>
      <c r="X1929" s="55"/>
      <c r="Y1929" s="55"/>
      <c r="Z1929" s="55"/>
      <c r="AA1929" s="55"/>
      <c r="AB1929" s="55"/>
      <c r="AC1929" s="337"/>
      <c r="AD1929" s="337"/>
      <c r="AE1929" s="337"/>
      <c r="AF1929" s="337"/>
      <c r="AG1929" s="337"/>
      <c r="AH1929" s="337"/>
      <c r="AI1929" s="337"/>
      <c r="AJ1929" s="337"/>
      <c r="AK1929" s="337"/>
      <c r="AL1929" s="337"/>
      <c r="AM1929" s="55"/>
      <c r="AN1929" s="55"/>
      <c r="AO1929" s="55"/>
      <c r="AP1929" s="55"/>
      <c r="AQ1929" s="55"/>
      <c r="AR1929" s="55"/>
      <c r="AS1929" s="55"/>
    </row>
    <row r="1930" spans="1:45" x14ac:dyDescent="0.3">
      <c r="X1930" s="54" t="s">
        <v>1305</v>
      </c>
      <c r="Y1930" s="54" t="s">
        <v>128</v>
      </c>
      <c r="Z1930" s="54" t="s">
        <v>157</v>
      </c>
      <c r="AA1930" s="54" t="s">
        <v>151</v>
      </c>
      <c r="AB1930" s="54" t="s">
        <v>1327</v>
      </c>
      <c r="AC1930" s="54" t="s">
        <v>129</v>
      </c>
      <c r="AD1930" s="54" t="s">
        <v>116</v>
      </c>
      <c r="AE1930" s="54"/>
      <c r="AF1930" s="54"/>
      <c r="AG1930" s="54"/>
      <c r="AH1930" s="54"/>
      <c r="AI1930" s="54"/>
      <c r="AJ1930" s="54"/>
      <c r="AK1930" s="54"/>
      <c r="AL1930" s="54"/>
      <c r="AM1930" s="54"/>
      <c r="AN1930" s="54"/>
      <c r="AO1930" s="54"/>
      <c r="AP1930" s="54"/>
      <c r="AQ1930" s="54"/>
      <c r="AR1930" s="54"/>
      <c r="AS1930" s="54"/>
    </row>
    <row r="1931" spans="1:45" x14ac:dyDescent="0.3">
      <c r="X1931" s="54"/>
      <c r="Y1931" s="54">
        <f t="shared" ref="Y1931:AD1931" si="3327">Y1924</f>
        <v>6.4436999999999998</v>
      </c>
      <c r="Z1931" s="54">
        <f t="shared" si="3327"/>
        <v>4.9371</v>
      </c>
      <c r="AA1931" s="54">
        <f t="shared" si="3327"/>
        <v>11.350300000000001</v>
      </c>
      <c r="AB1931" s="54">
        <f t="shared" si="3327"/>
        <v>7.1900000000000006E-2</v>
      </c>
      <c r="AC1931" s="54">
        <f t="shared" si="3327"/>
        <v>6.2766000000000002</v>
      </c>
      <c r="AD1931" s="54">
        <f t="shared" si="3327"/>
        <v>11.042999999999999</v>
      </c>
      <c r="AE1931" s="54"/>
      <c r="AF1931" s="336"/>
      <c r="AG1931" s="336"/>
      <c r="AH1931" s="336"/>
      <c r="AI1931" s="54"/>
      <c r="AJ1931" s="54"/>
      <c r="AK1931" s="54"/>
      <c r="AL1931" s="54"/>
      <c r="AM1931" s="54"/>
      <c r="AN1931" s="54"/>
      <c r="AO1931" s="54"/>
      <c r="AP1931" s="54"/>
      <c r="AQ1931" s="54"/>
      <c r="AR1931" s="54"/>
      <c r="AS1931" s="54"/>
    </row>
    <row r="1932" spans="1:45" x14ac:dyDescent="0.3">
      <c r="D1932" s="56"/>
      <c r="X1932" s="336"/>
      <c r="Y1932" s="336">
        <f t="shared" ca="1" si="3231"/>
        <v>-0.33931260390103091</v>
      </c>
      <c r="Z1932" s="336">
        <f t="shared" ca="1" si="3231"/>
        <v>4.6381745138372621E-2</v>
      </c>
      <c r="AA1932" s="336">
        <f t="shared" ca="1" si="3231"/>
        <v>1.4585563660379706</v>
      </c>
      <c r="AB1932" s="336">
        <f t="shared" ca="1" si="3231"/>
        <v>-0.23107341649088992</v>
      </c>
      <c r="AC1932" s="336">
        <f t="shared" ca="1" si="3231"/>
        <v>7.9977048623534747E-3</v>
      </c>
      <c r="AD1932" s="336">
        <f t="shared" ca="1" si="3231"/>
        <v>-1.3140849477343301E-3</v>
      </c>
      <c r="AE1932" s="336"/>
      <c r="AF1932" s="336"/>
      <c r="AG1932" s="336"/>
      <c r="AH1932" s="336"/>
      <c r="AI1932" s="54"/>
      <c r="AJ1932" s="54"/>
      <c r="AK1932" s="54"/>
      <c r="AL1932" s="336"/>
      <c r="AM1932" s="336"/>
      <c r="AN1932" s="336"/>
      <c r="AO1932" s="336"/>
      <c r="AP1932" s="54"/>
      <c r="AQ1932" s="336"/>
      <c r="AR1932" s="336"/>
      <c r="AS1932" s="336"/>
    </row>
    <row r="1933" spans="1:45" x14ac:dyDescent="0.3">
      <c r="C1933" s="54"/>
      <c r="D1933" s="56"/>
      <c r="Y1933" s="336">
        <f t="shared" ca="1" si="3231"/>
        <v>0.66899592413114428</v>
      </c>
      <c r="Z1933" s="336">
        <f t="shared" ca="1" si="3231"/>
        <v>-2.8184857290329815E-3</v>
      </c>
      <c r="AA1933" s="336">
        <f t="shared" ca="1" si="3231"/>
        <v>0.22502322908812289</v>
      </c>
      <c r="AB1933" s="336">
        <f t="shared" ca="1" si="3231"/>
        <v>0.36872783878554705</v>
      </c>
      <c r="AC1933" s="336">
        <f t="shared" ca="1" si="3231"/>
        <v>-5.3755583119595982E-2</v>
      </c>
      <c r="AD1933" s="336">
        <f t="shared" ca="1" si="3231"/>
        <v>-0.78595409365816216</v>
      </c>
      <c r="AE1933" s="55"/>
      <c r="AF1933" s="55"/>
      <c r="AG1933" s="55"/>
      <c r="AH1933" s="55"/>
      <c r="AI1933" s="55"/>
      <c r="AJ1933" s="55"/>
      <c r="AK1933" s="55"/>
      <c r="AL1933" s="55"/>
      <c r="AM1933" s="55"/>
      <c r="AN1933" s="55"/>
      <c r="AO1933" s="55"/>
      <c r="AP1933" s="55"/>
      <c r="AQ1933" s="55"/>
      <c r="AR1933" s="55"/>
      <c r="AS1933" s="55"/>
    </row>
    <row r="1934" spans="1:45" x14ac:dyDescent="0.3">
      <c r="B1934" s="54" t="s">
        <v>172</v>
      </c>
      <c r="C1934" s="53">
        <f>C1927</f>
        <v>0</v>
      </c>
      <c r="D1934" s="56" t="e">
        <f t="shared" ref="D1934:D1935" ca="1" si="3328">AJ1934</f>
        <v>#N/A</v>
      </c>
      <c r="E1934" s="52" t="e">
        <f t="shared" ref="E1934:W1934" si="3329">E1927</f>
        <v>#N/A</v>
      </c>
      <c r="F1934" s="52" t="e">
        <f t="shared" si="3329"/>
        <v>#N/A</v>
      </c>
      <c r="G1934" s="52" t="e">
        <f t="shared" si="3329"/>
        <v>#N/A</v>
      </c>
      <c r="H1934" s="52" t="e">
        <f t="shared" si="3329"/>
        <v>#N/A</v>
      </c>
      <c r="I1934" s="52" t="e">
        <f t="shared" si="3329"/>
        <v>#N/A</v>
      </c>
      <c r="J1934" s="52" t="e">
        <f t="shared" si="3329"/>
        <v>#N/A</v>
      </c>
      <c r="K1934" s="52" t="e">
        <f t="shared" si="3329"/>
        <v>#N/A</v>
      </c>
      <c r="L1934" s="52" t="e">
        <f t="shared" si="3329"/>
        <v>#N/A</v>
      </c>
      <c r="M1934" s="52" t="e">
        <f t="shared" si="3329"/>
        <v>#N/A</v>
      </c>
      <c r="N1934" s="52" t="e">
        <f t="shared" si="3329"/>
        <v>#N/A</v>
      </c>
      <c r="O1934" s="52" t="e">
        <f t="shared" si="3329"/>
        <v>#N/A</v>
      </c>
      <c r="P1934" s="52" t="e">
        <f t="shared" si="3329"/>
        <v>#N/A</v>
      </c>
      <c r="Q1934" s="52" t="e">
        <f t="shared" si="3329"/>
        <v>#N/A</v>
      </c>
      <c r="R1934" s="52" t="e">
        <f t="shared" si="3329"/>
        <v>#N/A</v>
      </c>
      <c r="S1934" s="52" t="e">
        <f t="shared" si="3329"/>
        <v>#N/A</v>
      </c>
      <c r="T1934" s="52" t="e">
        <f t="shared" si="3329"/>
        <v>#N/A</v>
      </c>
      <c r="U1934" s="52" t="e">
        <f t="shared" si="3329"/>
        <v>#N/A</v>
      </c>
      <c r="V1934" s="52" t="e">
        <f t="shared" si="3329"/>
        <v>#N/A</v>
      </c>
      <c r="W1934" s="52" t="e">
        <f t="shared" si="3329"/>
        <v>#N/A</v>
      </c>
      <c r="X1934" s="55" t="e">
        <f t="shared" ref="X1934:X1935" si="3330">(H1934-(O1934*P1934)/100-3*(J1934*K1934)/100)/2</f>
        <v>#N/A</v>
      </c>
      <c r="Y1934" s="55" t="e">
        <f t="shared" ref="Y1934:Y1935" si="3331">SUM(X1934,(J1934*K1934/100))/(F1934/100)</f>
        <v>#N/A</v>
      </c>
      <c r="Z1934" s="55" t="e">
        <f t="shared" ref="Z1934" si="3332">U1934*0.5+U1935*0.5</f>
        <v>#N/A</v>
      </c>
      <c r="AA1934" s="55" t="e">
        <f t="shared" ref="AA1934:AA1935" si="3333">J1934/Y1934</f>
        <v>#N/A</v>
      </c>
      <c r="AB1934" s="336" t="e">
        <f t="shared" ref="AB1934:AB1935" si="3334">X1934/(Y1934-J1934)</f>
        <v>#N/A</v>
      </c>
      <c r="AC1934" s="223" t="e">
        <f ca="1">INDEX(FGA_COEFFS,1,1)+Z1934*INDEX(FGA_COEFFS,1,2)+Y1934*INDEX(FGA_COEFFS,1,3)+R1934*INDEX(FGA_COEFFS,1,4)+Q1935*INDEX(FGA_COEFFS,1,5)+S1934*INDEX(FGA_COEFFS,1,6)+T1935*INDEX(FGA_COEFFS,1,7)+M1935*INDEX(FGA_COEFFS,1,8)+Y1938*Y1939</f>
        <v>#N/A</v>
      </c>
      <c r="AD1934" s="223" t="e">
        <f ca="1">INDEX(THREEPTA_COEFFS,1,1)+AC1934*INDEX(THREEPTA_COEFFS,1,2)+J1934*INDEX(THREEPTA_COEFFS,1,3)+AA1934*INDEX(THREEPTA_COEFFS,1,4)+K1934*INDEX(THREEPTA_COEFFS,1,5)+L1935*INDEX(THREEPTA_COEFFS,1,6)+Z1938*Z1939</f>
        <v>#N/A</v>
      </c>
      <c r="AE1934" s="223" t="e">
        <f ca="1">INDEX(THREEPTPCT_COEFFS,1,1)+K1934*INDEX(THREEPTPCT_COEFFS,1,2)+L1935*INDEX(THREEPTPCT_COEFFS,1,3)+AA1938*AA1939</f>
        <v>#N/A</v>
      </c>
      <c r="AF1934" s="55" t="e">
        <f t="shared" ref="AF1934:AF1935" ca="1" si="3335">AC1934-AD1934</f>
        <v>#N/A</v>
      </c>
      <c r="AG1934" s="223" t="e">
        <f ca="1">INDEX(TWOPTPCT_COEFFS,1,1)+AB1934*INDEX(TWOPTPCT_COEFFS,1,2)+I1935*INDEX(TWOPTPCT_COEFFS,1,3)+G1935*INDEX(TWOPTPCT_COEFFS,1,4)+L1935*INDEX(TWOPTPCT_COEFFS,1,5)+AB1938*AB1939</f>
        <v>#N/A</v>
      </c>
      <c r="AH1934" s="223" t="e">
        <f ca="1">INDEX(FTA_COEFFS,1,1)+O1934*INDEX(FTA_COEFFS,1,2)+N1935*INDEX(FTA_COEFFS,1,3)+(Q1934+R1934)*INDEX(FTA_COEFFS,1,4)+(Q1935+R1935)*INDEX(FTA_COEFFS,1,5)+M1935*INDEX(FTA_COEFFS,1,6)+AC1938*AC1939</f>
        <v>#N/A</v>
      </c>
      <c r="AI1934" s="223" t="e">
        <f ca="1">INDEX(FTPCT_COEFFS,1,1)+P1934*INDEX(FTPCT_COEFFS,1,2)+F1934*INDEX(FTPCT_COEFFS,1,3)+G1935*INDEX(FTPCT_COEFFS,1,4)+AD1938*AD1939</f>
        <v>#N/A</v>
      </c>
      <c r="AJ1934" s="338" t="e">
        <f t="shared" ref="AJ1934:AJ1935" ca="1" si="3336">AD1934*AE1934/100+AF1934*AG1934+AH1934*AI1934/100</f>
        <v>#N/A</v>
      </c>
      <c r="AK1934" s="55"/>
      <c r="AL1934" s="55"/>
      <c r="AM1934" s="55"/>
      <c r="AN1934" s="55"/>
      <c r="AO1934" s="55"/>
      <c r="AP1934" s="55"/>
      <c r="AQ1934" s="55"/>
      <c r="AR1934" s="55"/>
    </row>
    <row r="1935" spans="1:45" x14ac:dyDescent="0.3">
      <c r="B1935" s="54" t="s">
        <v>175</v>
      </c>
      <c r="C1935" s="54">
        <f>C1928</f>
        <v>0</v>
      </c>
      <c r="D1935" s="56" t="e">
        <f t="shared" ca="1" si="3328"/>
        <v>#N/A</v>
      </c>
      <c r="E1935" s="52" t="e">
        <f t="shared" ref="E1935:W1935" si="3337">E1928</f>
        <v>#N/A</v>
      </c>
      <c r="F1935" s="52" t="e">
        <f t="shared" si="3337"/>
        <v>#N/A</v>
      </c>
      <c r="G1935" s="52" t="e">
        <f t="shared" si="3337"/>
        <v>#N/A</v>
      </c>
      <c r="H1935" s="52" t="e">
        <f t="shared" si="3337"/>
        <v>#N/A</v>
      </c>
      <c r="I1935" s="52" t="e">
        <f t="shared" si="3337"/>
        <v>#N/A</v>
      </c>
      <c r="J1935" s="52" t="e">
        <f t="shared" si="3337"/>
        <v>#N/A</v>
      </c>
      <c r="K1935" s="52" t="e">
        <f t="shared" si="3337"/>
        <v>#N/A</v>
      </c>
      <c r="L1935" s="52" t="e">
        <f t="shared" si="3337"/>
        <v>#N/A</v>
      </c>
      <c r="M1935" s="52" t="e">
        <f t="shared" si="3337"/>
        <v>#N/A</v>
      </c>
      <c r="N1935" s="52" t="e">
        <f t="shared" si="3337"/>
        <v>#N/A</v>
      </c>
      <c r="O1935" s="52" t="e">
        <f t="shared" si="3337"/>
        <v>#N/A</v>
      </c>
      <c r="P1935" s="52" t="e">
        <f t="shared" si="3337"/>
        <v>#N/A</v>
      </c>
      <c r="Q1935" s="52" t="e">
        <f t="shared" si="3337"/>
        <v>#N/A</v>
      </c>
      <c r="R1935" s="52" t="e">
        <f t="shared" si="3337"/>
        <v>#N/A</v>
      </c>
      <c r="S1935" s="52" t="e">
        <f t="shared" si="3337"/>
        <v>#N/A</v>
      </c>
      <c r="T1935" s="52" t="e">
        <f t="shared" si="3337"/>
        <v>#N/A</v>
      </c>
      <c r="U1935" s="52" t="e">
        <f t="shared" si="3337"/>
        <v>#N/A</v>
      </c>
      <c r="V1935" s="52" t="e">
        <f t="shared" si="3337"/>
        <v>#N/A</v>
      </c>
      <c r="W1935" s="52" t="e">
        <f t="shared" si="3337"/>
        <v>#N/A</v>
      </c>
      <c r="X1935" s="55" t="e">
        <f t="shared" si="3330"/>
        <v>#N/A</v>
      </c>
      <c r="Y1935" s="55" t="e">
        <f t="shared" si="3331"/>
        <v>#N/A</v>
      </c>
      <c r="Z1935" s="55" t="e">
        <f t="shared" ref="Z1935" si="3338">Z1934</f>
        <v>#N/A</v>
      </c>
      <c r="AA1935" s="55" t="e">
        <f t="shared" si="3333"/>
        <v>#N/A</v>
      </c>
      <c r="AB1935" s="336" t="e">
        <f t="shared" si="3334"/>
        <v>#N/A</v>
      </c>
      <c r="AC1935" s="223" t="e">
        <f ca="1">INDEX(FGA_COEFFS,1,1)+Z1935*INDEX(FGA_COEFFS,1,2)+Y1935*INDEX(FGA_COEFFS,1,3)+R1935*INDEX(FGA_COEFFS,1,4)+Q1934*INDEX(FGA_COEFFS,1,5)+S1935*INDEX(FGA_COEFFS,1,6)+T1934*INDEX(FGA_COEFFS,1,7)+M1934*INDEX(FGA_COEFFS,1,8)+Y1938*Y1940</f>
        <v>#N/A</v>
      </c>
      <c r="AD1935" s="223" t="e">
        <f ca="1">INDEX(THREEPTA_COEFFS,1,1)+AC1935*INDEX(THREEPTA_COEFFS,1,2)+J1935*INDEX(THREEPTA_COEFFS,1,3)+AA1935*INDEX(THREEPTA_COEFFS,1,4)+K1935*INDEX(THREEPTA_COEFFS,1,5)+L1934*INDEX(THREEPTA_COEFFS,1,6)+Z1938*Z1940</f>
        <v>#N/A</v>
      </c>
      <c r="AE1935" s="223" t="e">
        <f ca="1">INDEX(THREEPTPCT_COEFFS,1,1)+K1935*INDEX(THREEPTPCT_COEFFS,1,2)+L1934*INDEX(THREEPTPCT_COEFFS,1,3)+AA1938*AA1940</f>
        <v>#N/A</v>
      </c>
      <c r="AF1935" s="55" t="e">
        <f t="shared" ca="1" si="3335"/>
        <v>#N/A</v>
      </c>
      <c r="AG1935" s="223" t="e">
        <f ca="1">INDEX(TWOPTPCT_COEFFS,1,1)+AB1935*INDEX(TWOPTPCT_COEFFS,1,2)+I1934*INDEX(TWOPTPCT_COEFFS,1,3)+G1934*INDEX(TWOPTPCT_COEFFS,1,4)+L1934*INDEX(TWOPTPCT_COEFFS,1,5)+AB1938*AB1940</f>
        <v>#N/A</v>
      </c>
      <c r="AH1935" s="223" t="e">
        <f ca="1">INDEX(FTA_COEFFS,1,1)+O1935*INDEX(FTA_COEFFS,1,2)+N1934*INDEX(FTA_COEFFS,1,3)+(Q1935+R1935)*INDEX(FTA_COEFFS,1,4)+(Q1934+R1934)*INDEX(FTA_COEFFS,1,5)+M1934*INDEX(FTA_COEFFS,1,6)+AC1938*AC1940</f>
        <v>#N/A</v>
      </c>
      <c r="AI1935" s="223" t="e">
        <f ca="1">INDEX(FTPCT_COEFFS,1,1)+P1935*INDEX(FTPCT_COEFFS,1,2)+F1935*INDEX(FTPCT_COEFFS,1,3)+G1934*INDEX(FTPCT_COEFFS,1,4)+AD1938*AD1940</f>
        <v>#N/A</v>
      </c>
      <c r="AJ1935" s="338" t="e">
        <f t="shared" ca="1" si="3336"/>
        <v>#N/A</v>
      </c>
      <c r="AK1935" s="55"/>
      <c r="AL1935" s="55"/>
      <c r="AM1935" s="55"/>
      <c r="AN1935" s="55"/>
      <c r="AO1935" s="55"/>
      <c r="AP1935" s="55"/>
      <c r="AQ1935" s="55"/>
      <c r="AR1935" s="55"/>
    </row>
    <row r="1936" spans="1:45" x14ac:dyDescent="0.3">
      <c r="A1936" s="54" t="e">
        <f ca="1">IF(D1934&gt;(D1935+(AVERAGE(V1934,W1934)-AVERAGE(V1935,W1935))/2)+2.5,C1934,IF(D1935&gt;(D1934+(AVERAGE(V1935,W1935)-AVERAGE(V1934,W1934))/2)+2.5,C1935,"Close"))</f>
        <v>#N/A</v>
      </c>
      <c r="B1936" s="64" t="e">
        <f ca="1">IF(D1935&gt;D1934,C1935,C1934)</f>
        <v>#N/A</v>
      </c>
      <c r="D1936" s="56"/>
      <c r="X1936" s="55"/>
      <c r="Y1936" s="55"/>
      <c r="Z1936" s="55"/>
      <c r="AA1936" s="55"/>
      <c r="AB1936" s="55"/>
      <c r="AC1936" s="337"/>
      <c r="AD1936" s="337"/>
      <c r="AE1936" s="337"/>
      <c r="AF1936" s="337"/>
      <c r="AG1936" s="337"/>
      <c r="AH1936" s="337"/>
      <c r="AI1936" s="337"/>
      <c r="AJ1936" s="337"/>
      <c r="AK1936" s="337"/>
      <c r="AL1936" s="337"/>
      <c r="AM1936" s="55"/>
      <c r="AN1936" s="55"/>
      <c r="AO1936" s="55"/>
      <c r="AP1936" s="55"/>
      <c r="AQ1936" s="55"/>
      <c r="AR1936" s="55"/>
      <c r="AS1936" s="55"/>
    </row>
    <row r="1937" spans="1:45" x14ac:dyDescent="0.3">
      <c r="X1937" s="54" t="s">
        <v>1305</v>
      </c>
      <c r="Y1937" s="54" t="s">
        <v>128</v>
      </c>
      <c r="Z1937" s="54" t="s">
        <v>157</v>
      </c>
      <c r="AA1937" s="54" t="s">
        <v>151</v>
      </c>
      <c r="AB1937" s="54" t="s">
        <v>1327</v>
      </c>
      <c r="AC1937" s="54" t="s">
        <v>129</v>
      </c>
      <c r="AD1937" s="54" t="s">
        <v>116</v>
      </c>
      <c r="AE1937" s="54"/>
      <c r="AF1937" s="54"/>
      <c r="AG1937" s="54"/>
      <c r="AH1937" s="54"/>
      <c r="AI1937" s="54"/>
      <c r="AJ1937" s="54"/>
      <c r="AK1937" s="54"/>
      <c r="AL1937" s="54"/>
      <c r="AM1937" s="54"/>
      <c r="AN1937" s="54"/>
      <c r="AO1937" s="54"/>
      <c r="AP1937" s="54"/>
      <c r="AQ1937" s="54"/>
      <c r="AR1937" s="54"/>
      <c r="AS1937" s="54"/>
    </row>
    <row r="1938" spans="1:45" x14ac:dyDescent="0.3">
      <c r="X1938" s="54"/>
      <c r="Y1938" s="54">
        <f t="shared" ref="Y1938:AD1938" si="3339">Y1931</f>
        <v>6.4436999999999998</v>
      </c>
      <c r="Z1938" s="54">
        <f t="shared" si="3339"/>
        <v>4.9371</v>
      </c>
      <c r="AA1938" s="54">
        <f t="shared" si="3339"/>
        <v>11.350300000000001</v>
      </c>
      <c r="AB1938" s="54">
        <f t="shared" si="3339"/>
        <v>7.1900000000000006E-2</v>
      </c>
      <c r="AC1938" s="54">
        <f t="shared" si="3339"/>
        <v>6.2766000000000002</v>
      </c>
      <c r="AD1938" s="54">
        <f t="shared" si="3339"/>
        <v>11.042999999999999</v>
      </c>
      <c r="AE1938" s="54"/>
      <c r="AF1938" s="336"/>
      <c r="AG1938" s="336"/>
      <c r="AH1938" s="336"/>
      <c r="AI1938" s="54"/>
      <c r="AJ1938" s="54"/>
      <c r="AK1938" s="54"/>
      <c r="AL1938" s="54"/>
      <c r="AM1938" s="54"/>
      <c r="AN1938" s="54"/>
      <c r="AO1938" s="54"/>
      <c r="AP1938" s="54"/>
      <c r="AQ1938" s="54"/>
      <c r="AR1938" s="54"/>
      <c r="AS1938" s="54"/>
    </row>
    <row r="1939" spans="1:45" x14ac:dyDescent="0.3">
      <c r="D1939" s="56"/>
      <c r="X1939" s="336"/>
      <c r="Y1939" s="336">
        <f t="shared" ca="1" si="3231"/>
        <v>-3.4609617606819784E-4</v>
      </c>
      <c r="Z1939" s="336">
        <f t="shared" ca="1" si="3231"/>
        <v>-0.48959541368764814</v>
      </c>
      <c r="AA1939" s="336">
        <f t="shared" ca="1" si="3231"/>
        <v>-0.43754983372720807</v>
      </c>
      <c r="AB1939" s="336">
        <f t="shared" ca="1" si="3231"/>
        <v>0.49959585317963068</v>
      </c>
      <c r="AC1939" s="336">
        <f t="shared" ca="1" si="3231"/>
        <v>-4.7710642854459605E-3</v>
      </c>
      <c r="AD1939" s="336">
        <f t="shared" ca="1" si="3231"/>
        <v>-0.27812071358821355</v>
      </c>
      <c r="AE1939" s="336"/>
      <c r="AF1939" s="336"/>
      <c r="AG1939" s="336"/>
      <c r="AH1939" s="336"/>
      <c r="AI1939" s="54"/>
      <c r="AJ1939" s="54"/>
      <c r="AK1939" s="54"/>
      <c r="AL1939" s="336"/>
      <c r="AM1939" s="336"/>
      <c r="AN1939" s="336"/>
      <c r="AO1939" s="336"/>
      <c r="AP1939" s="54"/>
      <c r="AQ1939" s="336"/>
      <c r="AR1939" s="336"/>
      <c r="AS1939" s="336"/>
    </row>
    <row r="1940" spans="1:45" x14ac:dyDescent="0.3">
      <c r="C1940" s="54"/>
      <c r="D1940" s="56"/>
      <c r="Y1940" s="336">
        <f t="shared" ref="Y1940:AD2003" ca="1" si="3340">1.5*RAND()^2*IF(RAND()&gt;0.5,1,-1)</f>
        <v>0.32373266805260104</v>
      </c>
      <c r="Z1940" s="336">
        <f t="shared" ca="1" si="3340"/>
        <v>-0.2785825669998141</v>
      </c>
      <c r="AA1940" s="336">
        <f t="shared" ca="1" si="3340"/>
        <v>-0.26954924474039016</v>
      </c>
      <c r="AB1940" s="336">
        <f t="shared" ca="1" si="3340"/>
        <v>0.33491655513997975</v>
      </c>
      <c r="AC1940" s="336">
        <f t="shared" ca="1" si="3340"/>
        <v>0.4782708126516762</v>
      </c>
      <c r="AD1940" s="336">
        <f t="shared" ca="1" si="3340"/>
        <v>-0.90046810032470725</v>
      </c>
      <c r="AE1940" s="55"/>
      <c r="AF1940" s="55"/>
      <c r="AG1940" s="55"/>
      <c r="AH1940" s="55"/>
      <c r="AI1940" s="55"/>
      <c r="AJ1940" s="55"/>
      <c r="AK1940" s="55"/>
      <c r="AL1940" s="55"/>
      <c r="AM1940" s="55"/>
      <c r="AN1940" s="55"/>
      <c r="AO1940" s="55"/>
      <c r="AP1940" s="55"/>
      <c r="AQ1940" s="55"/>
      <c r="AR1940" s="55"/>
      <c r="AS1940" s="55"/>
    </row>
    <row r="1941" spans="1:45" x14ac:dyDescent="0.3">
      <c r="B1941" s="54" t="s">
        <v>172</v>
      </c>
      <c r="C1941" s="53">
        <f>C1934</f>
        <v>0</v>
      </c>
      <c r="D1941" s="56" t="e">
        <f t="shared" ref="D1941:D1942" ca="1" si="3341">AJ1941</f>
        <v>#N/A</v>
      </c>
      <c r="E1941" s="52" t="e">
        <f t="shared" ref="E1941:W1941" si="3342">E1934</f>
        <v>#N/A</v>
      </c>
      <c r="F1941" s="52" t="e">
        <f t="shared" si="3342"/>
        <v>#N/A</v>
      </c>
      <c r="G1941" s="52" t="e">
        <f t="shared" si="3342"/>
        <v>#N/A</v>
      </c>
      <c r="H1941" s="52" t="e">
        <f t="shared" si="3342"/>
        <v>#N/A</v>
      </c>
      <c r="I1941" s="52" t="e">
        <f t="shared" si="3342"/>
        <v>#N/A</v>
      </c>
      <c r="J1941" s="52" t="e">
        <f t="shared" si="3342"/>
        <v>#N/A</v>
      </c>
      <c r="K1941" s="52" t="e">
        <f t="shared" si="3342"/>
        <v>#N/A</v>
      </c>
      <c r="L1941" s="52" t="e">
        <f t="shared" si="3342"/>
        <v>#N/A</v>
      </c>
      <c r="M1941" s="52" t="e">
        <f t="shared" si="3342"/>
        <v>#N/A</v>
      </c>
      <c r="N1941" s="52" t="e">
        <f t="shared" si="3342"/>
        <v>#N/A</v>
      </c>
      <c r="O1941" s="52" t="e">
        <f t="shared" si="3342"/>
        <v>#N/A</v>
      </c>
      <c r="P1941" s="52" t="e">
        <f t="shared" si="3342"/>
        <v>#N/A</v>
      </c>
      <c r="Q1941" s="52" t="e">
        <f t="shared" si="3342"/>
        <v>#N/A</v>
      </c>
      <c r="R1941" s="52" t="e">
        <f t="shared" si="3342"/>
        <v>#N/A</v>
      </c>
      <c r="S1941" s="52" t="e">
        <f t="shared" si="3342"/>
        <v>#N/A</v>
      </c>
      <c r="T1941" s="52" t="e">
        <f t="shared" si="3342"/>
        <v>#N/A</v>
      </c>
      <c r="U1941" s="52" t="e">
        <f t="shared" si="3342"/>
        <v>#N/A</v>
      </c>
      <c r="V1941" s="52" t="e">
        <f t="shared" si="3342"/>
        <v>#N/A</v>
      </c>
      <c r="W1941" s="52" t="e">
        <f t="shared" si="3342"/>
        <v>#N/A</v>
      </c>
      <c r="X1941" s="55" t="e">
        <f t="shared" ref="X1941:X1942" si="3343">(H1941-(O1941*P1941)/100-3*(J1941*K1941)/100)/2</f>
        <v>#N/A</v>
      </c>
      <c r="Y1941" s="55" t="e">
        <f t="shared" ref="Y1941:Y1942" si="3344">SUM(X1941,(J1941*K1941/100))/(F1941/100)</f>
        <v>#N/A</v>
      </c>
      <c r="Z1941" s="55" t="e">
        <f t="shared" ref="Z1941" si="3345">U1941*0.5+U1942*0.5</f>
        <v>#N/A</v>
      </c>
      <c r="AA1941" s="55" t="e">
        <f t="shared" ref="AA1941:AA1942" si="3346">J1941/Y1941</f>
        <v>#N/A</v>
      </c>
      <c r="AB1941" s="336" t="e">
        <f t="shared" ref="AB1941:AB1942" si="3347">X1941/(Y1941-J1941)</f>
        <v>#N/A</v>
      </c>
      <c r="AC1941" s="223" t="e">
        <f ca="1">INDEX(FGA_COEFFS,1,1)+Z1941*INDEX(FGA_COEFFS,1,2)+Y1941*INDEX(FGA_COEFFS,1,3)+R1941*INDEX(FGA_COEFFS,1,4)+Q1942*INDEX(FGA_COEFFS,1,5)+S1941*INDEX(FGA_COEFFS,1,6)+T1942*INDEX(FGA_COEFFS,1,7)+M1942*INDEX(FGA_COEFFS,1,8)+Y1945*Y1946</f>
        <v>#N/A</v>
      </c>
      <c r="AD1941" s="223" t="e">
        <f ca="1">INDEX(THREEPTA_COEFFS,1,1)+AC1941*INDEX(THREEPTA_COEFFS,1,2)+J1941*INDEX(THREEPTA_COEFFS,1,3)+AA1941*INDEX(THREEPTA_COEFFS,1,4)+K1941*INDEX(THREEPTA_COEFFS,1,5)+L1942*INDEX(THREEPTA_COEFFS,1,6)+Z1945*Z1946</f>
        <v>#N/A</v>
      </c>
      <c r="AE1941" s="223" t="e">
        <f ca="1">INDEX(THREEPTPCT_COEFFS,1,1)+K1941*INDEX(THREEPTPCT_COEFFS,1,2)+L1942*INDEX(THREEPTPCT_COEFFS,1,3)+AA1945*AA1946</f>
        <v>#N/A</v>
      </c>
      <c r="AF1941" s="55" t="e">
        <f t="shared" ref="AF1941:AF1942" ca="1" si="3348">AC1941-AD1941</f>
        <v>#N/A</v>
      </c>
      <c r="AG1941" s="223" t="e">
        <f ca="1">INDEX(TWOPTPCT_COEFFS,1,1)+AB1941*INDEX(TWOPTPCT_COEFFS,1,2)+I1942*INDEX(TWOPTPCT_COEFFS,1,3)+G1942*INDEX(TWOPTPCT_COEFFS,1,4)+L1942*INDEX(TWOPTPCT_COEFFS,1,5)+AB1945*AB1946</f>
        <v>#N/A</v>
      </c>
      <c r="AH1941" s="223" t="e">
        <f ca="1">INDEX(FTA_COEFFS,1,1)+O1941*INDEX(FTA_COEFFS,1,2)+N1942*INDEX(FTA_COEFFS,1,3)+(Q1941+R1941)*INDEX(FTA_COEFFS,1,4)+(Q1942+R1942)*INDEX(FTA_COEFFS,1,5)+M1942*INDEX(FTA_COEFFS,1,6)+AC1945*AC1946</f>
        <v>#N/A</v>
      </c>
      <c r="AI1941" s="223" t="e">
        <f ca="1">INDEX(FTPCT_COEFFS,1,1)+P1941*INDEX(FTPCT_COEFFS,1,2)+F1941*INDEX(FTPCT_COEFFS,1,3)+G1942*INDEX(FTPCT_COEFFS,1,4)+AD1945*AD1946</f>
        <v>#N/A</v>
      </c>
      <c r="AJ1941" s="338" t="e">
        <f t="shared" ref="AJ1941:AJ1942" ca="1" si="3349">AD1941*AE1941/100+AF1941*AG1941+AH1941*AI1941/100</f>
        <v>#N/A</v>
      </c>
      <c r="AK1941" s="55"/>
      <c r="AL1941" s="55"/>
      <c r="AM1941" s="55"/>
      <c r="AN1941" s="55"/>
      <c r="AO1941" s="55"/>
      <c r="AP1941" s="55"/>
      <c r="AQ1941" s="55"/>
      <c r="AR1941" s="55"/>
    </row>
    <row r="1942" spans="1:45" x14ac:dyDescent="0.3">
      <c r="B1942" s="54" t="s">
        <v>175</v>
      </c>
      <c r="C1942" s="54">
        <f>C1935</f>
        <v>0</v>
      </c>
      <c r="D1942" s="56" t="e">
        <f t="shared" ca="1" si="3341"/>
        <v>#N/A</v>
      </c>
      <c r="E1942" s="52" t="e">
        <f t="shared" ref="E1942:W1942" si="3350">E1935</f>
        <v>#N/A</v>
      </c>
      <c r="F1942" s="52" t="e">
        <f t="shared" si="3350"/>
        <v>#N/A</v>
      </c>
      <c r="G1942" s="52" t="e">
        <f t="shared" si="3350"/>
        <v>#N/A</v>
      </c>
      <c r="H1942" s="52" t="e">
        <f t="shared" si="3350"/>
        <v>#N/A</v>
      </c>
      <c r="I1942" s="52" t="e">
        <f t="shared" si="3350"/>
        <v>#N/A</v>
      </c>
      <c r="J1942" s="52" t="e">
        <f t="shared" si="3350"/>
        <v>#N/A</v>
      </c>
      <c r="K1942" s="52" t="e">
        <f t="shared" si="3350"/>
        <v>#N/A</v>
      </c>
      <c r="L1942" s="52" t="e">
        <f t="shared" si="3350"/>
        <v>#N/A</v>
      </c>
      <c r="M1942" s="52" t="e">
        <f t="shared" si="3350"/>
        <v>#N/A</v>
      </c>
      <c r="N1942" s="52" t="e">
        <f t="shared" si="3350"/>
        <v>#N/A</v>
      </c>
      <c r="O1942" s="52" t="e">
        <f t="shared" si="3350"/>
        <v>#N/A</v>
      </c>
      <c r="P1942" s="52" t="e">
        <f t="shared" si="3350"/>
        <v>#N/A</v>
      </c>
      <c r="Q1942" s="52" t="e">
        <f t="shared" si="3350"/>
        <v>#N/A</v>
      </c>
      <c r="R1942" s="52" t="e">
        <f t="shared" si="3350"/>
        <v>#N/A</v>
      </c>
      <c r="S1942" s="52" t="e">
        <f t="shared" si="3350"/>
        <v>#N/A</v>
      </c>
      <c r="T1942" s="52" t="e">
        <f t="shared" si="3350"/>
        <v>#N/A</v>
      </c>
      <c r="U1942" s="52" t="e">
        <f t="shared" si="3350"/>
        <v>#N/A</v>
      </c>
      <c r="V1942" s="52" t="e">
        <f t="shared" si="3350"/>
        <v>#N/A</v>
      </c>
      <c r="W1942" s="52" t="e">
        <f t="shared" si="3350"/>
        <v>#N/A</v>
      </c>
      <c r="X1942" s="55" t="e">
        <f t="shared" si="3343"/>
        <v>#N/A</v>
      </c>
      <c r="Y1942" s="55" t="e">
        <f t="shared" si="3344"/>
        <v>#N/A</v>
      </c>
      <c r="Z1942" s="55" t="e">
        <f t="shared" ref="Z1942" si="3351">Z1941</f>
        <v>#N/A</v>
      </c>
      <c r="AA1942" s="55" t="e">
        <f t="shared" si="3346"/>
        <v>#N/A</v>
      </c>
      <c r="AB1942" s="336" t="e">
        <f t="shared" si="3347"/>
        <v>#N/A</v>
      </c>
      <c r="AC1942" s="223" t="e">
        <f ca="1">INDEX(FGA_COEFFS,1,1)+Z1942*INDEX(FGA_COEFFS,1,2)+Y1942*INDEX(FGA_COEFFS,1,3)+R1942*INDEX(FGA_COEFFS,1,4)+Q1941*INDEX(FGA_COEFFS,1,5)+S1942*INDEX(FGA_COEFFS,1,6)+T1941*INDEX(FGA_COEFFS,1,7)+M1941*INDEX(FGA_COEFFS,1,8)+Y1945*Y1947</f>
        <v>#N/A</v>
      </c>
      <c r="AD1942" s="223" t="e">
        <f ca="1">INDEX(THREEPTA_COEFFS,1,1)+AC1942*INDEX(THREEPTA_COEFFS,1,2)+J1942*INDEX(THREEPTA_COEFFS,1,3)+AA1942*INDEX(THREEPTA_COEFFS,1,4)+K1942*INDEX(THREEPTA_COEFFS,1,5)+L1941*INDEX(THREEPTA_COEFFS,1,6)+Z1945*Z1947</f>
        <v>#N/A</v>
      </c>
      <c r="AE1942" s="223" t="e">
        <f ca="1">INDEX(THREEPTPCT_COEFFS,1,1)+K1942*INDEX(THREEPTPCT_COEFFS,1,2)+L1941*INDEX(THREEPTPCT_COEFFS,1,3)+AA1945*AA1947</f>
        <v>#N/A</v>
      </c>
      <c r="AF1942" s="55" t="e">
        <f t="shared" ca="1" si="3348"/>
        <v>#N/A</v>
      </c>
      <c r="AG1942" s="223" t="e">
        <f ca="1">INDEX(TWOPTPCT_COEFFS,1,1)+AB1942*INDEX(TWOPTPCT_COEFFS,1,2)+I1941*INDEX(TWOPTPCT_COEFFS,1,3)+G1941*INDEX(TWOPTPCT_COEFFS,1,4)+L1941*INDEX(TWOPTPCT_COEFFS,1,5)+AB1945*AB1947</f>
        <v>#N/A</v>
      </c>
      <c r="AH1942" s="223" t="e">
        <f ca="1">INDEX(FTA_COEFFS,1,1)+O1942*INDEX(FTA_COEFFS,1,2)+N1941*INDEX(FTA_COEFFS,1,3)+(Q1942+R1942)*INDEX(FTA_COEFFS,1,4)+(Q1941+R1941)*INDEX(FTA_COEFFS,1,5)+M1941*INDEX(FTA_COEFFS,1,6)+AC1945*AC1947</f>
        <v>#N/A</v>
      </c>
      <c r="AI1942" s="223" t="e">
        <f ca="1">INDEX(FTPCT_COEFFS,1,1)+P1942*INDEX(FTPCT_COEFFS,1,2)+F1942*INDEX(FTPCT_COEFFS,1,3)+G1941*INDEX(FTPCT_COEFFS,1,4)+AD1945*AD1947</f>
        <v>#N/A</v>
      </c>
      <c r="AJ1942" s="338" t="e">
        <f t="shared" ca="1" si="3349"/>
        <v>#N/A</v>
      </c>
      <c r="AK1942" s="55"/>
      <c r="AL1942" s="55"/>
      <c r="AM1942" s="55"/>
      <c r="AN1942" s="55"/>
      <c r="AO1942" s="55"/>
      <c r="AP1942" s="55"/>
      <c r="AQ1942" s="55"/>
      <c r="AR1942" s="55"/>
    </row>
    <row r="1943" spans="1:45" x14ac:dyDescent="0.3">
      <c r="A1943" s="54" t="e">
        <f ca="1">IF(D1941&gt;(D1942+(AVERAGE(V1941,W1941)-AVERAGE(V1942,W1942))/2)+2.5,C1941,IF(D1942&gt;(D1941+(AVERAGE(V1942,W1942)-AVERAGE(V1941,W1941))/2)+2.5,C1942,"Close"))</f>
        <v>#N/A</v>
      </c>
      <c r="B1943" s="64" t="e">
        <f ca="1">IF(D1942&gt;D1941,C1942,C1941)</f>
        <v>#N/A</v>
      </c>
      <c r="D1943" s="56"/>
      <c r="X1943" s="55"/>
      <c r="Y1943" s="55"/>
      <c r="Z1943" s="55"/>
      <c r="AA1943" s="55"/>
      <c r="AB1943" s="55"/>
      <c r="AC1943" s="337"/>
      <c r="AD1943" s="337"/>
      <c r="AE1943" s="337"/>
      <c r="AF1943" s="337"/>
      <c r="AG1943" s="337"/>
      <c r="AH1943" s="337"/>
      <c r="AI1943" s="337"/>
      <c r="AJ1943" s="337"/>
      <c r="AK1943" s="337"/>
      <c r="AL1943" s="337"/>
      <c r="AM1943" s="55"/>
      <c r="AN1943" s="55"/>
      <c r="AO1943" s="55"/>
      <c r="AP1943" s="55"/>
      <c r="AQ1943" s="55"/>
      <c r="AR1943" s="55"/>
      <c r="AS1943" s="55"/>
    </row>
    <row r="1944" spans="1:45" x14ac:dyDescent="0.3">
      <c r="X1944" s="54" t="s">
        <v>1305</v>
      </c>
      <c r="Y1944" s="54" t="s">
        <v>128</v>
      </c>
      <c r="Z1944" s="54" t="s">
        <v>157</v>
      </c>
      <c r="AA1944" s="54" t="s">
        <v>151</v>
      </c>
      <c r="AB1944" s="54" t="s">
        <v>1327</v>
      </c>
      <c r="AC1944" s="54" t="s">
        <v>129</v>
      </c>
      <c r="AD1944" s="54" t="s">
        <v>116</v>
      </c>
      <c r="AE1944" s="54"/>
      <c r="AF1944" s="54"/>
      <c r="AG1944" s="54"/>
      <c r="AH1944" s="54"/>
      <c r="AI1944" s="54"/>
      <c r="AJ1944" s="54"/>
      <c r="AK1944" s="54"/>
      <c r="AL1944" s="54"/>
      <c r="AM1944" s="54"/>
      <c r="AN1944" s="54"/>
      <c r="AO1944" s="54"/>
      <c r="AP1944" s="54"/>
      <c r="AQ1944" s="54"/>
      <c r="AR1944" s="54"/>
      <c r="AS1944" s="54"/>
    </row>
    <row r="1945" spans="1:45" x14ac:dyDescent="0.3">
      <c r="X1945" s="54"/>
      <c r="Y1945" s="54">
        <f t="shared" ref="Y1945:AD1945" si="3352">Y1938</f>
        <v>6.4436999999999998</v>
      </c>
      <c r="Z1945" s="54">
        <f t="shared" si="3352"/>
        <v>4.9371</v>
      </c>
      <c r="AA1945" s="54">
        <f t="shared" si="3352"/>
        <v>11.350300000000001</v>
      </c>
      <c r="AB1945" s="54">
        <f t="shared" si="3352"/>
        <v>7.1900000000000006E-2</v>
      </c>
      <c r="AC1945" s="54">
        <f t="shared" si="3352"/>
        <v>6.2766000000000002</v>
      </c>
      <c r="AD1945" s="54">
        <f t="shared" si="3352"/>
        <v>11.042999999999999</v>
      </c>
      <c r="AE1945" s="54"/>
      <c r="AF1945" s="336"/>
      <c r="AG1945" s="336"/>
      <c r="AH1945" s="336"/>
      <c r="AI1945" s="54"/>
      <c r="AJ1945" s="54"/>
      <c r="AK1945" s="54"/>
      <c r="AL1945" s="54"/>
      <c r="AM1945" s="54"/>
      <c r="AN1945" s="54"/>
      <c r="AO1945" s="54"/>
      <c r="AP1945" s="54"/>
      <c r="AQ1945" s="54"/>
      <c r="AR1945" s="54"/>
      <c r="AS1945" s="54"/>
    </row>
    <row r="1946" spans="1:45" x14ac:dyDescent="0.3">
      <c r="D1946" s="56"/>
      <c r="X1946" s="336"/>
      <c r="Y1946" s="336">
        <f t="shared" ca="1" si="3340"/>
        <v>-1.2978112124605798E-2</v>
      </c>
      <c r="Z1946" s="336">
        <f t="shared" ca="1" si="3340"/>
        <v>8.3832810001543662E-2</v>
      </c>
      <c r="AA1946" s="336">
        <f t="shared" ca="1" si="3340"/>
        <v>0.66859632508482658</v>
      </c>
      <c r="AB1946" s="336">
        <f t="shared" ca="1" si="3340"/>
        <v>-0.2715902681111434</v>
      </c>
      <c r="AC1946" s="336">
        <f t="shared" ca="1" si="3340"/>
        <v>0.91336862222839077</v>
      </c>
      <c r="AD1946" s="336">
        <f t="shared" ca="1" si="3340"/>
        <v>-4.6436956659626362E-2</v>
      </c>
      <c r="AE1946" s="336"/>
      <c r="AF1946" s="336"/>
      <c r="AG1946" s="336"/>
      <c r="AH1946" s="336"/>
      <c r="AI1946" s="54"/>
      <c r="AJ1946" s="54"/>
      <c r="AK1946" s="54"/>
      <c r="AL1946" s="336"/>
      <c r="AM1946" s="336"/>
      <c r="AN1946" s="336"/>
      <c r="AO1946" s="336"/>
      <c r="AP1946" s="54"/>
      <c r="AQ1946" s="336"/>
      <c r="AR1946" s="336"/>
      <c r="AS1946" s="336"/>
    </row>
    <row r="1947" spans="1:45" x14ac:dyDescent="0.3">
      <c r="C1947" s="54"/>
      <c r="D1947" s="56"/>
      <c r="Y1947" s="336">
        <f t="shared" ca="1" si="3340"/>
        <v>0.58623188801034465</v>
      </c>
      <c r="Z1947" s="336">
        <f t="shared" ca="1" si="3340"/>
        <v>0.34395462282435113</v>
      </c>
      <c r="AA1947" s="336">
        <f t="shared" ca="1" si="3340"/>
        <v>-0.87959083407617888</v>
      </c>
      <c r="AB1947" s="336">
        <f t="shared" ca="1" si="3340"/>
        <v>-7.7865713796218972E-3</v>
      </c>
      <c r="AC1947" s="336">
        <f t="shared" ca="1" si="3340"/>
        <v>-0.15639510873100199</v>
      </c>
      <c r="AD1947" s="336">
        <f t="shared" ca="1" si="3340"/>
        <v>3.2057689097065752E-2</v>
      </c>
      <c r="AE1947" s="55"/>
      <c r="AF1947" s="55"/>
      <c r="AG1947" s="55"/>
      <c r="AH1947" s="55"/>
      <c r="AI1947" s="55"/>
      <c r="AJ1947" s="55"/>
      <c r="AK1947" s="55"/>
      <c r="AL1947" s="55"/>
      <c r="AM1947" s="55"/>
      <c r="AN1947" s="55"/>
      <c r="AO1947" s="55"/>
      <c r="AP1947" s="55"/>
      <c r="AQ1947" s="55"/>
      <c r="AR1947" s="55"/>
      <c r="AS1947" s="55"/>
    </row>
    <row r="1948" spans="1:45" x14ac:dyDescent="0.3">
      <c r="B1948" s="54" t="s">
        <v>172</v>
      </c>
      <c r="C1948" s="53">
        <f>C1941</f>
        <v>0</v>
      </c>
      <c r="D1948" s="56" t="e">
        <f t="shared" ref="D1948:D1949" ca="1" si="3353">AJ1948</f>
        <v>#N/A</v>
      </c>
      <c r="E1948" s="52" t="e">
        <f t="shared" ref="E1948:W1948" si="3354">E1941</f>
        <v>#N/A</v>
      </c>
      <c r="F1948" s="52" t="e">
        <f t="shared" si="3354"/>
        <v>#N/A</v>
      </c>
      <c r="G1948" s="52" t="e">
        <f t="shared" si="3354"/>
        <v>#N/A</v>
      </c>
      <c r="H1948" s="52" t="e">
        <f t="shared" si="3354"/>
        <v>#N/A</v>
      </c>
      <c r="I1948" s="52" t="e">
        <f t="shared" si="3354"/>
        <v>#N/A</v>
      </c>
      <c r="J1948" s="52" t="e">
        <f t="shared" si="3354"/>
        <v>#N/A</v>
      </c>
      <c r="K1948" s="52" t="e">
        <f t="shared" si="3354"/>
        <v>#N/A</v>
      </c>
      <c r="L1948" s="52" t="e">
        <f t="shared" si="3354"/>
        <v>#N/A</v>
      </c>
      <c r="M1948" s="52" t="e">
        <f t="shared" si="3354"/>
        <v>#N/A</v>
      </c>
      <c r="N1948" s="52" t="e">
        <f t="shared" si="3354"/>
        <v>#N/A</v>
      </c>
      <c r="O1948" s="52" t="e">
        <f t="shared" si="3354"/>
        <v>#N/A</v>
      </c>
      <c r="P1948" s="52" t="e">
        <f t="shared" si="3354"/>
        <v>#N/A</v>
      </c>
      <c r="Q1948" s="52" t="e">
        <f t="shared" si="3354"/>
        <v>#N/A</v>
      </c>
      <c r="R1948" s="52" t="e">
        <f t="shared" si="3354"/>
        <v>#N/A</v>
      </c>
      <c r="S1948" s="52" t="e">
        <f t="shared" si="3354"/>
        <v>#N/A</v>
      </c>
      <c r="T1948" s="52" t="e">
        <f t="shared" si="3354"/>
        <v>#N/A</v>
      </c>
      <c r="U1948" s="52" t="e">
        <f t="shared" si="3354"/>
        <v>#N/A</v>
      </c>
      <c r="V1948" s="52" t="e">
        <f t="shared" si="3354"/>
        <v>#N/A</v>
      </c>
      <c r="W1948" s="52" t="e">
        <f t="shared" si="3354"/>
        <v>#N/A</v>
      </c>
      <c r="X1948" s="55" t="e">
        <f t="shared" ref="X1948:X1949" si="3355">(H1948-(O1948*P1948)/100-3*(J1948*K1948)/100)/2</f>
        <v>#N/A</v>
      </c>
      <c r="Y1948" s="55" t="e">
        <f t="shared" ref="Y1948:Y1949" si="3356">SUM(X1948,(J1948*K1948/100))/(F1948/100)</f>
        <v>#N/A</v>
      </c>
      <c r="Z1948" s="55" t="e">
        <f t="shared" ref="Z1948" si="3357">U1948*0.5+U1949*0.5</f>
        <v>#N/A</v>
      </c>
      <c r="AA1948" s="55" t="e">
        <f t="shared" ref="AA1948:AA1949" si="3358">J1948/Y1948</f>
        <v>#N/A</v>
      </c>
      <c r="AB1948" s="336" t="e">
        <f t="shared" ref="AB1948:AB1949" si="3359">X1948/(Y1948-J1948)</f>
        <v>#N/A</v>
      </c>
      <c r="AC1948" s="223" t="e">
        <f ca="1">INDEX(FGA_COEFFS,1,1)+Z1948*INDEX(FGA_COEFFS,1,2)+Y1948*INDEX(FGA_COEFFS,1,3)+R1948*INDEX(FGA_COEFFS,1,4)+Q1949*INDEX(FGA_COEFFS,1,5)+S1948*INDEX(FGA_COEFFS,1,6)+T1949*INDEX(FGA_COEFFS,1,7)+M1949*INDEX(FGA_COEFFS,1,8)+Y1952*Y1953</f>
        <v>#N/A</v>
      </c>
      <c r="AD1948" s="223" t="e">
        <f ca="1">INDEX(THREEPTA_COEFFS,1,1)+AC1948*INDEX(THREEPTA_COEFFS,1,2)+J1948*INDEX(THREEPTA_COEFFS,1,3)+AA1948*INDEX(THREEPTA_COEFFS,1,4)+K1948*INDEX(THREEPTA_COEFFS,1,5)+L1949*INDEX(THREEPTA_COEFFS,1,6)+Z1952*Z1953</f>
        <v>#N/A</v>
      </c>
      <c r="AE1948" s="223" t="e">
        <f ca="1">INDEX(THREEPTPCT_COEFFS,1,1)+K1948*INDEX(THREEPTPCT_COEFFS,1,2)+L1949*INDEX(THREEPTPCT_COEFFS,1,3)+AA1952*AA1953</f>
        <v>#N/A</v>
      </c>
      <c r="AF1948" s="55" t="e">
        <f t="shared" ref="AF1948:AF1949" ca="1" si="3360">AC1948-AD1948</f>
        <v>#N/A</v>
      </c>
      <c r="AG1948" s="223" t="e">
        <f ca="1">INDEX(TWOPTPCT_COEFFS,1,1)+AB1948*INDEX(TWOPTPCT_COEFFS,1,2)+I1949*INDEX(TWOPTPCT_COEFFS,1,3)+G1949*INDEX(TWOPTPCT_COEFFS,1,4)+L1949*INDEX(TWOPTPCT_COEFFS,1,5)+AB1952*AB1953</f>
        <v>#N/A</v>
      </c>
      <c r="AH1948" s="223" t="e">
        <f ca="1">INDEX(FTA_COEFFS,1,1)+O1948*INDEX(FTA_COEFFS,1,2)+N1949*INDEX(FTA_COEFFS,1,3)+(Q1948+R1948)*INDEX(FTA_COEFFS,1,4)+(Q1949+R1949)*INDEX(FTA_COEFFS,1,5)+M1949*INDEX(FTA_COEFFS,1,6)+AC1952*AC1953</f>
        <v>#N/A</v>
      </c>
      <c r="AI1948" s="223" t="e">
        <f ca="1">INDEX(FTPCT_COEFFS,1,1)+P1948*INDEX(FTPCT_COEFFS,1,2)+F1948*INDEX(FTPCT_COEFFS,1,3)+G1949*INDEX(FTPCT_COEFFS,1,4)+AD1952*AD1953</f>
        <v>#N/A</v>
      </c>
      <c r="AJ1948" s="338" t="e">
        <f t="shared" ref="AJ1948:AJ1949" ca="1" si="3361">AD1948*AE1948/100+AF1948*AG1948+AH1948*AI1948/100</f>
        <v>#N/A</v>
      </c>
      <c r="AK1948" s="55"/>
      <c r="AL1948" s="55"/>
      <c r="AM1948" s="55"/>
      <c r="AN1948" s="55"/>
      <c r="AO1948" s="55"/>
      <c r="AP1948" s="55"/>
      <c r="AQ1948" s="55"/>
      <c r="AR1948" s="55"/>
    </row>
    <row r="1949" spans="1:45" x14ac:dyDescent="0.3">
      <c r="B1949" s="54" t="s">
        <v>175</v>
      </c>
      <c r="C1949" s="54">
        <f>C1942</f>
        <v>0</v>
      </c>
      <c r="D1949" s="56" t="e">
        <f t="shared" ca="1" si="3353"/>
        <v>#N/A</v>
      </c>
      <c r="E1949" s="52" t="e">
        <f t="shared" ref="E1949:W1949" si="3362">E1942</f>
        <v>#N/A</v>
      </c>
      <c r="F1949" s="52" t="e">
        <f t="shared" si="3362"/>
        <v>#N/A</v>
      </c>
      <c r="G1949" s="52" t="e">
        <f t="shared" si="3362"/>
        <v>#N/A</v>
      </c>
      <c r="H1949" s="52" t="e">
        <f t="shared" si="3362"/>
        <v>#N/A</v>
      </c>
      <c r="I1949" s="52" t="e">
        <f t="shared" si="3362"/>
        <v>#N/A</v>
      </c>
      <c r="J1949" s="52" t="e">
        <f t="shared" si="3362"/>
        <v>#N/A</v>
      </c>
      <c r="K1949" s="52" t="e">
        <f t="shared" si="3362"/>
        <v>#N/A</v>
      </c>
      <c r="L1949" s="52" t="e">
        <f t="shared" si="3362"/>
        <v>#N/A</v>
      </c>
      <c r="M1949" s="52" t="e">
        <f t="shared" si="3362"/>
        <v>#N/A</v>
      </c>
      <c r="N1949" s="52" t="e">
        <f t="shared" si="3362"/>
        <v>#N/A</v>
      </c>
      <c r="O1949" s="52" t="e">
        <f t="shared" si="3362"/>
        <v>#N/A</v>
      </c>
      <c r="P1949" s="52" t="e">
        <f t="shared" si="3362"/>
        <v>#N/A</v>
      </c>
      <c r="Q1949" s="52" t="e">
        <f t="shared" si="3362"/>
        <v>#N/A</v>
      </c>
      <c r="R1949" s="52" t="e">
        <f t="shared" si="3362"/>
        <v>#N/A</v>
      </c>
      <c r="S1949" s="52" t="e">
        <f t="shared" si="3362"/>
        <v>#N/A</v>
      </c>
      <c r="T1949" s="52" t="e">
        <f t="shared" si="3362"/>
        <v>#N/A</v>
      </c>
      <c r="U1949" s="52" t="e">
        <f t="shared" si="3362"/>
        <v>#N/A</v>
      </c>
      <c r="V1949" s="52" t="e">
        <f t="shared" si="3362"/>
        <v>#N/A</v>
      </c>
      <c r="W1949" s="52" t="e">
        <f t="shared" si="3362"/>
        <v>#N/A</v>
      </c>
      <c r="X1949" s="55" t="e">
        <f t="shared" si="3355"/>
        <v>#N/A</v>
      </c>
      <c r="Y1949" s="55" t="e">
        <f t="shared" si="3356"/>
        <v>#N/A</v>
      </c>
      <c r="Z1949" s="55" t="e">
        <f t="shared" ref="Z1949" si="3363">Z1948</f>
        <v>#N/A</v>
      </c>
      <c r="AA1949" s="55" t="e">
        <f t="shared" si="3358"/>
        <v>#N/A</v>
      </c>
      <c r="AB1949" s="336" t="e">
        <f t="shared" si="3359"/>
        <v>#N/A</v>
      </c>
      <c r="AC1949" s="223" t="e">
        <f ca="1">INDEX(FGA_COEFFS,1,1)+Z1949*INDEX(FGA_COEFFS,1,2)+Y1949*INDEX(FGA_COEFFS,1,3)+R1949*INDEX(FGA_COEFFS,1,4)+Q1948*INDEX(FGA_COEFFS,1,5)+S1949*INDEX(FGA_COEFFS,1,6)+T1948*INDEX(FGA_COEFFS,1,7)+M1948*INDEX(FGA_COEFFS,1,8)+Y1952*Y1954</f>
        <v>#N/A</v>
      </c>
      <c r="AD1949" s="223" t="e">
        <f ca="1">INDEX(THREEPTA_COEFFS,1,1)+AC1949*INDEX(THREEPTA_COEFFS,1,2)+J1949*INDEX(THREEPTA_COEFFS,1,3)+AA1949*INDEX(THREEPTA_COEFFS,1,4)+K1949*INDEX(THREEPTA_COEFFS,1,5)+L1948*INDEX(THREEPTA_COEFFS,1,6)+Z1952*Z1954</f>
        <v>#N/A</v>
      </c>
      <c r="AE1949" s="223" t="e">
        <f ca="1">INDEX(THREEPTPCT_COEFFS,1,1)+K1949*INDEX(THREEPTPCT_COEFFS,1,2)+L1948*INDEX(THREEPTPCT_COEFFS,1,3)+AA1952*AA1954</f>
        <v>#N/A</v>
      </c>
      <c r="AF1949" s="55" t="e">
        <f t="shared" ca="1" si="3360"/>
        <v>#N/A</v>
      </c>
      <c r="AG1949" s="223" t="e">
        <f ca="1">INDEX(TWOPTPCT_COEFFS,1,1)+AB1949*INDEX(TWOPTPCT_COEFFS,1,2)+I1948*INDEX(TWOPTPCT_COEFFS,1,3)+G1948*INDEX(TWOPTPCT_COEFFS,1,4)+L1948*INDEX(TWOPTPCT_COEFFS,1,5)+AB1952*AB1954</f>
        <v>#N/A</v>
      </c>
      <c r="AH1949" s="223" t="e">
        <f ca="1">INDEX(FTA_COEFFS,1,1)+O1949*INDEX(FTA_COEFFS,1,2)+N1948*INDEX(FTA_COEFFS,1,3)+(Q1949+R1949)*INDEX(FTA_COEFFS,1,4)+(Q1948+R1948)*INDEX(FTA_COEFFS,1,5)+M1948*INDEX(FTA_COEFFS,1,6)+AC1952*AC1954</f>
        <v>#N/A</v>
      </c>
      <c r="AI1949" s="223" t="e">
        <f ca="1">INDEX(FTPCT_COEFFS,1,1)+P1949*INDEX(FTPCT_COEFFS,1,2)+F1949*INDEX(FTPCT_COEFFS,1,3)+G1948*INDEX(FTPCT_COEFFS,1,4)+AD1952*AD1954</f>
        <v>#N/A</v>
      </c>
      <c r="AJ1949" s="338" t="e">
        <f t="shared" ca="1" si="3361"/>
        <v>#N/A</v>
      </c>
      <c r="AK1949" s="55"/>
      <c r="AL1949" s="55"/>
      <c r="AM1949" s="55"/>
      <c r="AN1949" s="55"/>
      <c r="AO1949" s="55"/>
      <c r="AP1949" s="55"/>
      <c r="AQ1949" s="55"/>
      <c r="AR1949" s="55"/>
    </row>
    <row r="1950" spans="1:45" x14ac:dyDescent="0.3">
      <c r="A1950" s="54" t="e">
        <f ca="1">IF(D1948&gt;(D1949+(AVERAGE(V1948,W1948)-AVERAGE(V1949,W1949))/2)+2.5,C1948,IF(D1949&gt;(D1948+(AVERAGE(V1949,W1949)-AVERAGE(V1948,W1948))/2)+2.5,C1949,"Close"))</f>
        <v>#N/A</v>
      </c>
      <c r="B1950" s="64" t="e">
        <f ca="1">IF(D1949&gt;D1948,C1949,C1948)</f>
        <v>#N/A</v>
      </c>
      <c r="D1950" s="56"/>
      <c r="X1950" s="55"/>
      <c r="Y1950" s="55"/>
      <c r="Z1950" s="55"/>
      <c r="AA1950" s="55"/>
      <c r="AB1950" s="55"/>
      <c r="AC1950" s="337"/>
      <c r="AD1950" s="337"/>
      <c r="AE1950" s="337"/>
      <c r="AF1950" s="337"/>
      <c r="AG1950" s="337"/>
      <c r="AH1950" s="337"/>
      <c r="AI1950" s="337"/>
      <c r="AJ1950" s="337"/>
      <c r="AK1950" s="337"/>
      <c r="AL1950" s="337"/>
      <c r="AM1950" s="55"/>
      <c r="AN1950" s="55"/>
      <c r="AO1950" s="55"/>
      <c r="AP1950" s="55"/>
      <c r="AQ1950" s="55"/>
      <c r="AR1950" s="55"/>
      <c r="AS1950" s="55"/>
    </row>
    <row r="1951" spans="1:45" x14ac:dyDescent="0.3">
      <c r="X1951" s="54" t="s">
        <v>1305</v>
      </c>
      <c r="Y1951" s="54" t="s">
        <v>128</v>
      </c>
      <c r="Z1951" s="54" t="s">
        <v>157</v>
      </c>
      <c r="AA1951" s="54" t="s">
        <v>151</v>
      </c>
      <c r="AB1951" s="54" t="s">
        <v>1327</v>
      </c>
      <c r="AC1951" s="54" t="s">
        <v>129</v>
      </c>
      <c r="AD1951" s="54" t="s">
        <v>116</v>
      </c>
      <c r="AE1951" s="54"/>
      <c r="AF1951" s="54"/>
      <c r="AG1951" s="54"/>
      <c r="AH1951" s="54"/>
      <c r="AI1951" s="54"/>
      <c r="AJ1951" s="54"/>
      <c r="AK1951" s="54"/>
      <c r="AL1951" s="54"/>
      <c r="AM1951" s="54"/>
      <c r="AN1951" s="54"/>
      <c r="AO1951" s="54"/>
      <c r="AP1951" s="54"/>
      <c r="AQ1951" s="54"/>
      <c r="AR1951" s="54"/>
      <c r="AS1951" s="54"/>
    </row>
    <row r="1952" spans="1:45" x14ac:dyDescent="0.3">
      <c r="X1952" s="54"/>
      <c r="Y1952" s="54">
        <f t="shared" ref="Y1952:AD1952" si="3364">Y1945</f>
        <v>6.4436999999999998</v>
      </c>
      <c r="Z1952" s="54">
        <f t="shared" si="3364"/>
        <v>4.9371</v>
      </c>
      <c r="AA1952" s="54">
        <f t="shared" si="3364"/>
        <v>11.350300000000001</v>
      </c>
      <c r="AB1952" s="54">
        <f t="shared" si="3364"/>
        <v>7.1900000000000006E-2</v>
      </c>
      <c r="AC1952" s="54">
        <f t="shared" si="3364"/>
        <v>6.2766000000000002</v>
      </c>
      <c r="AD1952" s="54">
        <f t="shared" si="3364"/>
        <v>11.042999999999999</v>
      </c>
      <c r="AE1952" s="54"/>
      <c r="AF1952" s="336"/>
      <c r="AG1952" s="336"/>
      <c r="AH1952" s="336"/>
      <c r="AI1952" s="54"/>
      <c r="AJ1952" s="54"/>
      <c r="AK1952" s="54"/>
      <c r="AL1952" s="54"/>
      <c r="AM1952" s="54"/>
      <c r="AN1952" s="54"/>
      <c r="AO1952" s="54"/>
      <c r="AP1952" s="54"/>
      <c r="AQ1952" s="54"/>
      <c r="AR1952" s="54"/>
      <c r="AS1952" s="54"/>
    </row>
    <row r="1953" spans="1:45" x14ac:dyDescent="0.3">
      <c r="D1953" s="56"/>
      <c r="X1953" s="336"/>
      <c r="Y1953" s="336">
        <f t="shared" ca="1" si="3340"/>
        <v>-2.2303438892116362E-2</v>
      </c>
      <c r="Z1953" s="336">
        <f t="shared" ca="1" si="3340"/>
        <v>6.2294737393198023E-6</v>
      </c>
      <c r="AA1953" s="336">
        <f t="shared" ca="1" si="3340"/>
        <v>0.32365795766715444</v>
      </c>
      <c r="AB1953" s="336">
        <f t="shared" ca="1" si="3340"/>
        <v>-0.29368824211056582</v>
      </c>
      <c r="AC1953" s="336">
        <f t="shared" ca="1" si="3340"/>
        <v>0.87038674968776419</v>
      </c>
      <c r="AD1953" s="336">
        <f t="shared" ca="1" si="3340"/>
        <v>-1.2867763589964376</v>
      </c>
      <c r="AE1953" s="336"/>
      <c r="AF1953" s="336"/>
      <c r="AG1953" s="336"/>
      <c r="AH1953" s="336"/>
      <c r="AI1953" s="54"/>
      <c r="AJ1953" s="54"/>
      <c r="AK1953" s="54"/>
      <c r="AL1953" s="336"/>
      <c r="AM1953" s="336"/>
      <c r="AN1953" s="336"/>
      <c r="AO1953" s="336"/>
      <c r="AP1953" s="54"/>
      <c r="AQ1953" s="336"/>
      <c r="AR1953" s="336"/>
      <c r="AS1953" s="336"/>
    </row>
    <row r="1954" spans="1:45" x14ac:dyDescent="0.3">
      <c r="C1954" s="54"/>
      <c r="D1954" s="56"/>
      <c r="Y1954" s="336">
        <f t="shared" ca="1" si="3340"/>
        <v>-0.34648396700842921</v>
      </c>
      <c r="Z1954" s="336">
        <f t="shared" ca="1" si="3340"/>
        <v>-0.18002872373886303</v>
      </c>
      <c r="AA1954" s="336">
        <f t="shared" ca="1" si="3340"/>
        <v>-1.2020243317784192</v>
      </c>
      <c r="AB1954" s="336">
        <f t="shared" ca="1" si="3340"/>
        <v>4.8832411394630695E-3</v>
      </c>
      <c r="AC1954" s="336">
        <f t="shared" ca="1" si="3340"/>
        <v>0.1340706037803078</v>
      </c>
      <c r="AD1954" s="336">
        <f t="shared" ca="1" si="3340"/>
        <v>-0.18377513013039465</v>
      </c>
      <c r="AE1954" s="55"/>
      <c r="AF1954" s="55"/>
      <c r="AG1954" s="55"/>
      <c r="AH1954" s="55"/>
      <c r="AI1954" s="55"/>
      <c r="AJ1954" s="55"/>
      <c r="AK1954" s="55"/>
      <c r="AL1954" s="55"/>
      <c r="AM1954" s="55"/>
      <c r="AN1954" s="55"/>
      <c r="AO1954" s="55"/>
      <c r="AP1954" s="55"/>
      <c r="AQ1954" s="55"/>
      <c r="AR1954" s="55"/>
      <c r="AS1954" s="55"/>
    </row>
    <row r="1955" spans="1:45" x14ac:dyDescent="0.3">
      <c r="B1955" s="54" t="s">
        <v>172</v>
      </c>
      <c r="C1955" s="53">
        <f>C1948</f>
        <v>0</v>
      </c>
      <c r="D1955" s="56" t="e">
        <f t="shared" ref="D1955:D1956" ca="1" si="3365">AJ1955</f>
        <v>#N/A</v>
      </c>
      <c r="E1955" s="52" t="e">
        <f t="shared" ref="E1955:W1955" si="3366">E1948</f>
        <v>#N/A</v>
      </c>
      <c r="F1955" s="52" t="e">
        <f t="shared" si="3366"/>
        <v>#N/A</v>
      </c>
      <c r="G1955" s="52" t="e">
        <f t="shared" si="3366"/>
        <v>#N/A</v>
      </c>
      <c r="H1955" s="52" t="e">
        <f t="shared" si="3366"/>
        <v>#N/A</v>
      </c>
      <c r="I1955" s="52" t="e">
        <f t="shared" si="3366"/>
        <v>#N/A</v>
      </c>
      <c r="J1955" s="52" t="e">
        <f t="shared" si="3366"/>
        <v>#N/A</v>
      </c>
      <c r="K1955" s="52" t="e">
        <f t="shared" si="3366"/>
        <v>#N/A</v>
      </c>
      <c r="L1955" s="52" t="e">
        <f t="shared" si="3366"/>
        <v>#N/A</v>
      </c>
      <c r="M1955" s="52" t="e">
        <f t="shared" si="3366"/>
        <v>#N/A</v>
      </c>
      <c r="N1955" s="52" t="e">
        <f t="shared" si="3366"/>
        <v>#N/A</v>
      </c>
      <c r="O1955" s="52" t="e">
        <f t="shared" si="3366"/>
        <v>#N/A</v>
      </c>
      <c r="P1955" s="52" t="e">
        <f t="shared" si="3366"/>
        <v>#N/A</v>
      </c>
      <c r="Q1955" s="52" t="e">
        <f t="shared" si="3366"/>
        <v>#N/A</v>
      </c>
      <c r="R1955" s="52" t="e">
        <f t="shared" si="3366"/>
        <v>#N/A</v>
      </c>
      <c r="S1955" s="52" t="e">
        <f t="shared" si="3366"/>
        <v>#N/A</v>
      </c>
      <c r="T1955" s="52" t="e">
        <f t="shared" si="3366"/>
        <v>#N/A</v>
      </c>
      <c r="U1955" s="52" t="e">
        <f t="shared" si="3366"/>
        <v>#N/A</v>
      </c>
      <c r="V1955" s="52" t="e">
        <f t="shared" si="3366"/>
        <v>#N/A</v>
      </c>
      <c r="W1955" s="52" t="e">
        <f t="shared" si="3366"/>
        <v>#N/A</v>
      </c>
      <c r="X1955" s="55" t="e">
        <f t="shared" ref="X1955:X1956" si="3367">(H1955-(O1955*P1955)/100-3*(J1955*K1955)/100)/2</f>
        <v>#N/A</v>
      </c>
      <c r="Y1955" s="55" t="e">
        <f t="shared" ref="Y1955:Y1956" si="3368">SUM(X1955,(J1955*K1955/100))/(F1955/100)</f>
        <v>#N/A</v>
      </c>
      <c r="Z1955" s="55" t="e">
        <f t="shared" ref="Z1955" si="3369">U1955*0.5+U1956*0.5</f>
        <v>#N/A</v>
      </c>
      <c r="AA1955" s="55" t="e">
        <f t="shared" ref="AA1955:AA1956" si="3370">J1955/Y1955</f>
        <v>#N/A</v>
      </c>
      <c r="AB1955" s="336" t="e">
        <f t="shared" ref="AB1955:AB1956" si="3371">X1955/(Y1955-J1955)</f>
        <v>#N/A</v>
      </c>
      <c r="AC1955" s="223" t="e">
        <f ca="1">INDEX(FGA_COEFFS,1,1)+Z1955*INDEX(FGA_COEFFS,1,2)+Y1955*INDEX(FGA_COEFFS,1,3)+R1955*INDEX(FGA_COEFFS,1,4)+Q1956*INDEX(FGA_COEFFS,1,5)+S1955*INDEX(FGA_COEFFS,1,6)+T1956*INDEX(FGA_COEFFS,1,7)+M1956*INDEX(FGA_COEFFS,1,8)+Y1959*Y1960</f>
        <v>#N/A</v>
      </c>
      <c r="AD1955" s="223" t="e">
        <f ca="1">INDEX(THREEPTA_COEFFS,1,1)+AC1955*INDEX(THREEPTA_COEFFS,1,2)+J1955*INDEX(THREEPTA_COEFFS,1,3)+AA1955*INDEX(THREEPTA_COEFFS,1,4)+K1955*INDEX(THREEPTA_COEFFS,1,5)+L1956*INDEX(THREEPTA_COEFFS,1,6)+Z1959*Z1960</f>
        <v>#N/A</v>
      </c>
      <c r="AE1955" s="223" t="e">
        <f ca="1">INDEX(THREEPTPCT_COEFFS,1,1)+K1955*INDEX(THREEPTPCT_COEFFS,1,2)+L1956*INDEX(THREEPTPCT_COEFFS,1,3)+AA1959*AA1960</f>
        <v>#N/A</v>
      </c>
      <c r="AF1955" s="55" t="e">
        <f t="shared" ref="AF1955:AF1956" ca="1" si="3372">AC1955-AD1955</f>
        <v>#N/A</v>
      </c>
      <c r="AG1955" s="223" t="e">
        <f ca="1">INDEX(TWOPTPCT_COEFFS,1,1)+AB1955*INDEX(TWOPTPCT_COEFFS,1,2)+I1956*INDEX(TWOPTPCT_COEFFS,1,3)+G1956*INDEX(TWOPTPCT_COEFFS,1,4)+L1956*INDEX(TWOPTPCT_COEFFS,1,5)+AB1959*AB1960</f>
        <v>#N/A</v>
      </c>
      <c r="AH1955" s="223" t="e">
        <f ca="1">INDEX(FTA_COEFFS,1,1)+O1955*INDEX(FTA_COEFFS,1,2)+N1956*INDEX(FTA_COEFFS,1,3)+(Q1955+R1955)*INDEX(FTA_COEFFS,1,4)+(Q1956+R1956)*INDEX(FTA_COEFFS,1,5)+M1956*INDEX(FTA_COEFFS,1,6)+AC1959*AC1960</f>
        <v>#N/A</v>
      </c>
      <c r="AI1955" s="223" t="e">
        <f ca="1">INDEX(FTPCT_COEFFS,1,1)+P1955*INDEX(FTPCT_COEFFS,1,2)+F1955*INDEX(FTPCT_COEFFS,1,3)+G1956*INDEX(FTPCT_COEFFS,1,4)+AD1959*AD1960</f>
        <v>#N/A</v>
      </c>
      <c r="AJ1955" s="338" t="e">
        <f t="shared" ref="AJ1955:AJ1956" ca="1" si="3373">AD1955*AE1955/100+AF1955*AG1955+AH1955*AI1955/100</f>
        <v>#N/A</v>
      </c>
      <c r="AK1955" s="55"/>
      <c r="AL1955" s="55"/>
      <c r="AM1955" s="55"/>
      <c r="AN1955" s="55"/>
      <c r="AO1955" s="55"/>
      <c r="AP1955" s="55"/>
      <c r="AQ1955" s="55"/>
      <c r="AR1955" s="55"/>
    </row>
    <row r="1956" spans="1:45" x14ac:dyDescent="0.3">
      <c r="B1956" s="54" t="s">
        <v>175</v>
      </c>
      <c r="C1956" s="54">
        <f>C1949</f>
        <v>0</v>
      </c>
      <c r="D1956" s="56" t="e">
        <f t="shared" ca="1" si="3365"/>
        <v>#N/A</v>
      </c>
      <c r="E1956" s="52" t="e">
        <f t="shared" ref="E1956:W1956" si="3374">E1949</f>
        <v>#N/A</v>
      </c>
      <c r="F1956" s="52" t="e">
        <f t="shared" si="3374"/>
        <v>#N/A</v>
      </c>
      <c r="G1956" s="52" t="e">
        <f t="shared" si="3374"/>
        <v>#N/A</v>
      </c>
      <c r="H1956" s="52" t="e">
        <f t="shared" si="3374"/>
        <v>#N/A</v>
      </c>
      <c r="I1956" s="52" t="e">
        <f t="shared" si="3374"/>
        <v>#N/A</v>
      </c>
      <c r="J1956" s="52" t="e">
        <f t="shared" si="3374"/>
        <v>#N/A</v>
      </c>
      <c r="K1956" s="52" t="e">
        <f t="shared" si="3374"/>
        <v>#N/A</v>
      </c>
      <c r="L1956" s="52" t="e">
        <f t="shared" si="3374"/>
        <v>#N/A</v>
      </c>
      <c r="M1956" s="52" t="e">
        <f t="shared" si="3374"/>
        <v>#N/A</v>
      </c>
      <c r="N1956" s="52" t="e">
        <f t="shared" si="3374"/>
        <v>#N/A</v>
      </c>
      <c r="O1956" s="52" t="e">
        <f t="shared" si="3374"/>
        <v>#N/A</v>
      </c>
      <c r="P1956" s="52" t="e">
        <f t="shared" si="3374"/>
        <v>#N/A</v>
      </c>
      <c r="Q1956" s="52" t="e">
        <f t="shared" si="3374"/>
        <v>#N/A</v>
      </c>
      <c r="R1956" s="52" t="e">
        <f t="shared" si="3374"/>
        <v>#N/A</v>
      </c>
      <c r="S1956" s="52" t="e">
        <f t="shared" si="3374"/>
        <v>#N/A</v>
      </c>
      <c r="T1956" s="52" t="e">
        <f t="shared" si="3374"/>
        <v>#N/A</v>
      </c>
      <c r="U1956" s="52" t="e">
        <f t="shared" si="3374"/>
        <v>#N/A</v>
      </c>
      <c r="V1956" s="52" t="e">
        <f t="shared" si="3374"/>
        <v>#N/A</v>
      </c>
      <c r="W1956" s="52" t="e">
        <f t="shared" si="3374"/>
        <v>#N/A</v>
      </c>
      <c r="X1956" s="55" t="e">
        <f t="shared" si="3367"/>
        <v>#N/A</v>
      </c>
      <c r="Y1956" s="55" t="e">
        <f t="shared" si="3368"/>
        <v>#N/A</v>
      </c>
      <c r="Z1956" s="55" t="e">
        <f t="shared" ref="Z1956" si="3375">Z1955</f>
        <v>#N/A</v>
      </c>
      <c r="AA1956" s="55" t="e">
        <f t="shared" si="3370"/>
        <v>#N/A</v>
      </c>
      <c r="AB1956" s="336" t="e">
        <f t="shared" si="3371"/>
        <v>#N/A</v>
      </c>
      <c r="AC1956" s="223" t="e">
        <f ca="1">INDEX(FGA_COEFFS,1,1)+Z1956*INDEX(FGA_COEFFS,1,2)+Y1956*INDEX(FGA_COEFFS,1,3)+R1956*INDEX(FGA_COEFFS,1,4)+Q1955*INDEX(FGA_COEFFS,1,5)+S1956*INDEX(FGA_COEFFS,1,6)+T1955*INDEX(FGA_COEFFS,1,7)+M1955*INDEX(FGA_COEFFS,1,8)+Y1959*Y1961</f>
        <v>#N/A</v>
      </c>
      <c r="AD1956" s="223" t="e">
        <f ca="1">INDEX(THREEPTA_COEFFS,1,1)+AC1956*INDEX(THREEPTA_COEFFS,1,2)+J1956*INDEX(THREEPTA_COEFFS,1,3)+AA1956*INDEX(THREEPTA_COEFFS,1,4)+K1956*INDEX(THREEPTA_COEFFS,1,5)+L1955*INDEX(THREEPTA_COEFFS,1,6)+Z1959*Z1961</f>
        <v>#N/A</v>
      </c>
      <c r="AE1956" s="223" t="e">
        <f ca="1">INDEX(THREEPTPCT_COEFFS,1,1)+K1956*INDEX(THREEPTPCT_COEFFS,1,2)+L1955*INDEX(THREEPTPCT_COEFFS,1,3)+AA1959*AA1961</f>
        <v>#N/A</v>
      </c>
      <c r="AF1956" s="55" t="e">
        <f t="shared" ca="1" si="3372"/>
        <v>#N/A</v>
      </c>
      <c r="AG1956" s="223" t="e">
        <f ca="1">INDEX(TWOPTPCT_COEFFS,1,1)+AB1956*INDEX(TWOPTPCT_COEFFS,1,2)+I1955*INDEX(TWOPTPCT_COEFFS,1,3)+G1955*INDEX(TWOPTPCT_COEFFS,1,4)+L1955*INDEX(TWOPTPCT_COEFFS,1,5)+AB1959*AB1961</f>
        <v>#N/A</v>
      </c>
      <c r="AH1956" s="223" t="e">
        <f ca="1">INDEX(FTA_COEFFS,1,1)+O1956*INDEX(FTA_COEFFS,1,2)+N1955*INDEX(FTA_COEFFS,1,3)+(Q1956+R1956)*INDEX(FTA_COEFFS,1,4)+(Q1955+R1955)*INDEX(FTA_COEFFS,1,5)+M1955*INDEX(FTA_COEFFS,1,6)+AC1959*AC1961</f>
        <v>#N/A</v>
      </c>
      <c r="AI1956" s="223" t="e">
        <f ca="1">INDEX(FTPCT_COEFFS,1,1)+P1956*INDEX(FTPCT_COEFFS,1,2)+F1956*INDEX(FTPCT_COEFFS,1,3)+G1955*INDEX(FTPCT_COEFFS,1,4)+AD1959*AD1961</f>
        <v>#N/A</v>
      </c>
      <c r="AJ1956" s="338" t="e">
        <f t="shared" ca="1" si="3373"/>
        <v>#N/A</v>
      </c>
      <c r="AK1956" s="55"/>
      <c r="AL1956" s="55"/>
      <c r="AM1956" s="55"/>
      <c r="AN1956" s="55"/>
      <c r="AO1956" s="55"/>
      <c r="AP1956" s="55"/>
      <c r="AQ1956" s="55"/>
      <c r="AR1956" s="55"/>
    </row>
    <row r="1957" spans="1:45" x14ac:dyDescent="0.3">
      <c r="A1957" s="54" t="e">
        <f ca="1">IF(D1955&gt;(D1956+(AVERAGE(V1955,W1955)-AVERAGE(V1956,W1956))/2)+2.5,C1955,IF(D1956&gt;(D1955+(AVERAGE(V1956,W1956)-AVERAGE(V1955,W1955))/2)+2.5,C1956,"Close"))</f>
        <v>#N/A</v>
      </c>
      <c r="B1957" s="64" t="e">
        <f ca="1">IF(D1956&gt;D1955,C1956,C1955)</f>
        <v>#N/A</v>
      </c>
      <c r="D1957" s="56"/>
      <c r="X1957" s="55"/>
      <c r="Y1957" s="55"/>
      <c r="Z1957" s="55"/>
      <c r="AA1957" s="55"/>
      <c r="AB1957" s="55"/>
      <c r="AC1957" s="337"/>
      <c r="AD1957" s="337"/>
      <c r="AE1957" s="337"/>
      <c r="AF1957" s="337"/>
      <c r="AG1957" s="337"/>
      <c r="AH1957" s="337"/>
      <c r="AI1957" s="337"/>
      <c r="AJ1957" s="337"/>
      <c r="AK1957" s="337"/>
      <c r="AL1957" s="337"/>
      <c r="AM1957" s="55"/>
      <c r="AN1957" s="55"/>
      <c r="AO1957" s="55"/>
      <c r="AP1957" s="55"/>
      <c r="AQ1957" s="55"/>
      <c r="AR1957" s="55"/>
      <c r="AS1957" s="55"/>
    </row>
    <row r="1958" spans="1:45" x14ac:dyDescent="0.3">
      <c r="X1958" s="54" t="s">
        <v>1305</v>
      </c>
      <c r="Y1958" s="54" t="s">
        <v>128</v>
      </c>
      <c r="Z1958" s="54" t="s">
        <v>157</v>
      </c>
      <c r="AA1958" s="54" t="s">
        <v>151</v>
      </c>
      <c r="AB1958" s="54" t="s">
        <v>1327</v>
      </c>
      <c r="AC1958" s="54" t="s">
        <v>129</v>
      </c>
      <c r="AD1958" s="54" t="s">
        <v>116</v>
      </c>
      <c r="AE1958" s="54"/>
      <c r="AF1958" s="54"/>
      <c r="AG1958" s="54"/>
      <c r="AH1958" s="54"/>
      <c r="AI1958" s="54"/>
      <c r="AJ1958" s="54"/>
      <c r="AK1958" s="54"/>
      <c r="AL1958" s="54"/>
      <c r="AM1958" s="54"/>
      <c r="AN1958" s="54"/>
      <c r="AO1958" s="54"/>
      <c r="AP1958" s="54"/>
      <c r="AQ1958" s="54"/>
      <c r="AR1958" s="54"/>
      <c r="AS1958" s="54"/>
    </row>
    <row r="1959" spans="1:45" x14ac:dyDescent="0.3">
      <c r="X1959" s="54"/>
      <c r="Y1959" s="54">
        <f t="shared" ref="Y1959:AD1959" si="3376">Y1952</f>
        <v>6.4436999999999998</v>
      </c>
      <c r="Z1959" s="54">
        <f t="shared" si="3376"/>
        <v>4.9371</v>
      </c>
      <c r="AA1959" s="54">
        <f t="shared" si="3376"/>
        <v>11.350300000000001</v>
      </c>
      <c r="AB1959" s="54">
        <f t="shared" si="3376"/>
        <v>7.1900000000000006E-2</v>
      </c>
      <c r="AC1959" s="54">
        <f t="shared" si="3376"/>
        <v>6.2766000000000002</v>
      </c>
      <c r="AD1959" s="54">
        <f t="shared" si="3376"/>
        <v>11.042999999999999</v>
      </c>
      <c r="AE1959" s="54"/>
      <c r="AF1959" s="336"/>
      <c r="AG1959" s="336"/>
      <c r="AH1959" s="336"/>
      <c r="AI1959" s="54"/>
      <c r="AJ1959" s="54"/>
      <c r="AK1959" s="54"/>
      <c r="AL1959" s="54"/>
      <c r="AM1959" s="54"/>
      <c r="AN1959" s="54"/>
      <c r="AO1959" s="54"/>
      <c r="AP1959" s="54"/>
      <c r="AQ1959" s="54"/>
      <c r="AR1959" s="54"/>
      <c r="AS1959" s="54"/>
    </row>
    <row r="1960" spans="1:45" x14ac:dyDescent="0.3">
      <c r="D1960" s="56"/>
      <c r="X1960" s="336"/>
      <c r="Y1960" s="336">
        <f t="shared" ca="1" si="3340"/>
        <v>-2.4394021653626946E-2</v>
      </c>
      <c r="Z1960" s="336">
        <f t="shared" ca="1" si="3340"/>
        <v>0.24290201282986418</v>
      </c>
      <c r="AA1960" s="336">
        <f t="shared" ca="1" si="3340"/>
        <v>-0.43910306497379686</v>
      </c>
      <c r="AB1960" s="336">
        <f t="shared" ca="1" si="3340"/>
        <v>-0.26654126765936187</v>
      </c>
      <c r="AC1960" s="336">
        <f t="shared" ca="1" si="3340"/>
        <v>2.5486153482159679E-3</v>
      </c>
      <c r="AD1960" s="336">
        <f t="shared" ca="1" si="3340"/>
        <v>1.2395357646897975</v>
      </c>
      <c r="AE1960" s="336"/>
      <c r="AF1960" s="336"/>
      <c r="AG1960" s="336"/>
      <c r="AH1960" s="336"/>
      <c r="AI1960" s="54"/>
      <c r="AJ1960" s="54"/>
      <c r="AK1960" s="54"/>
      <c r="AL1960" s="336"/>
      <c r="AM1960" s="336"/>
      <c r="AN1960" s="336"/>
      <c r="AO1960" s="336"/>
      <c r="AP1960" s="54"/>
      <c r="AQ1960" s="336"/>
      <c r="AR1960" s="336"/>
      <c r="AS1960" s="336"/>
    </row>
    <row r="1961" spans="1:45" x14ac:dyDescent="0.3">
      <c r="C1961" s="54"/>
      <c r="D1961" s="56"/>
      <c r="Y1961" s="336">
        <f t="shared" ca="1" si="3340"/>
        <v>-5.100530446973036E-2</v>
      </c>
      <c r="Z1961" s="336">
        <f t="shared" ca="1" si="3340"/>
        <v>0.11470425378873406</v>
      </c>
      <c r="AA1961" s="336">
        <f t="shared" ca="1" si="3340"/>
        <v>0.46082369362603226</v>
      </c>
      <c r="AB1961" s="336">
        <f t="shared" ca="1" si="3340"/>
        <v>1.359275187197142</v>
      </c>
      <c r="AC1961" s="336">
        <f t="shared" ca="1" si="3340"/>
        <v>-0.88535350146393121</v>
      </c>
      <c r="AD1961" s="336">
        <f t="shared" ca="1" si="3340"/>
        <v>-9.4831327797005368E-3</v>
      </c>
      <c r="AE1961" s="55"/>
      <c r="AF1961" s="55"/>
      <c r="AG1961" s="55"/>
      <c r="AH1961" s="55"/>
      <c r="AI1961" s="55"/>
      <c r="AJ1961" s="55"/>
      <c r="AK1961" s="55"/>
      <c r="AL1961" s="55"/>
      <c r="AM1961" s="55"/>
      <c r="AN1961" s="55"/>
      <c r="AO1961" s="55"/>
      <c r="AP1961" s="55"/>
      <c r="AQ1961" s="55"/>
      <c r="AR1961" s="55"/>
      <c r="AS1961" s="55"/>
    </row>
    <row r="1962" spans="1:45" x14ac:dyDescent="0.3">
      <c r="B1962" s="54" t="s">
        <v>172</v>
      </c>
      <c r="C1962" s="53">
        <f>C1955</f>
        <v>0</v>
      </c>
      <c r="D1962" s="56" t="e">
        <f t="shared" ref="D1962:D1963" ca="1" si="3377">AJ1962</f>
        <v>#N/A</v>
      </c>
      <c r="E1962" s="52" t="e">
        <f t="shared" ref="E1962:W1962" si="3378">E1955</f>
        <v>#N/A</v>
      </c>
      <c r="F1962" s="52" t="e">
        <f t="shared" si="3378"/>
        <v>#N/A</v>
      </c>
      <c r="G1962" s="52" t="e">
        <f t="shared" si="3378"/>
        <v>#N/A</v>
      </c>
      <c r="H1962" s="52" t="e">
        <f t="shared" si="3378"/>
        <v>#N/A</v>
      </c>
      <c r="I1962" s="52" t="e">
        <f t="shared" si="3378"/>
        <v>#N/A</v>
      </c>
      <c r="J1962" s="52" t="e">
        <f t="shared" si="3378"/>
        <v>#N/A</v>
      </c>
      <c r="K1962" s="52" t="e">
        <f t="shared" si="3378"/>
        <v>#N/A</v>
      </c>
      <c r="L1962" s="52" t="e">
        <f t="shared" si="3378"/>
        <v>#N/A</v>
      </c>
      <c r="M1962" s="52" t="e">
        <f t="shared" si="3378"/>
        <v>#N/A</v>
      </c>
      <c r="N1962" s="52" t="e">
        <f t="shared" si="3378"/>
        <v>#N/A</v>
      </c>
      <c r="O1962" s="52" t="e">
        <f t="shared" si="3378"/>
        <v>#N/A</v>
      </c>
      <c r="P1962" s="52" t="e">
        <f t="shared" si="3378"/>
        <v>#N/A</v>
      </c>
      <c r="Q1962" s="52" t="e">
        <f t="shared" si="3378"/>
        <v>#N/A</v>
      </c>
      <c r="R1962" s="52" t="e">
        <f t="shared" si="3378"/>
        <v>#N/A</v>
      </c>
      <c r="S1962" s="52" t="e">
        <f t="shared" si="3378"/>
        <v>#N/A</v>
      </c>
      <c r="T1962" s="52" t="e">
        <f t="shared" si="3378"/>
        <v>#N/A</v>
      </c>
      <c r="U1962" s="52" t="e">
        <f t="shared" si="3378"/>
        <v>#N/A</v>
      </c>
      <c r="V1962" s="52" t="e">
        <f t="shared" si="3378"/>
        <v>#N/A</v>
      </c>
      <c r="W1962" s="52" t="e">
        <f t="shared" si="3378"/>
        <v>#N/A</v>
      </c>
      <c r="X1962" s="55" t="e">
        <f t="shared" ref="X1962:X1963" si="3379">(H1962-(O1962*P1962)/100-3*(J1962*K1962)/100)/2</f>
        <v>#N/A</v>
      </c>
      <c r="Y1962" s="55" t="e">
        <f t="shared" ref="Y1962:Y1963" si="3380">SUM(X1962,(J1962*K1962/100))/(F1962/100)</f>
        <v>#N/A</v>
      </c>
      <c r="Z1962" s="55" t="e">
        <f t="shared" ref="Z1962" si="3381">U1962*0.5+U1963*0.5</f>
        <v>#N/A</v>
      </c>
      <c r="AA1962" s="55" t="e">
        <f t="shared" ref="AA1962:AA1963" si="3382">J1962/Y1962</f>
        <v>#N/A</v>
      </c>
      <c r="AB1962" s="336" t="e">
        <f t="shared" ref="AB1962:AB1963" si="3383">X1962/(Y1962-J1962)</f>
        <v>#N/A</v>
      </c>
      <c r="AC1962" s="223" t="e">
        <f ca="1">INDEX(FGA_COEFFS,1,1)+Z1962*INDEX(FGA_COEFFS,1,2)+Y1962*INDEX(FGA_COEFFS,1,3)+R1962*INDEX(FGA_COEFFS,1,4)+Q1963*INDEX(FGA_COEFFS,1,5)+S1962*INDEX(FGA_COEFFS,1,6)+T1963*INDEX(FGA_COEFFS,1,7)+M1963*INDEX(FGA_COEFFS,1,8)+Y1966*Y1967</f>
        <v>#N/A</v>
      </c>
      <c r="AD1962" s="223" t="e">
        <f ca="1">INDEX(THREEPTA_COEFFS,1,1)+AC1962*INDEX(THREEPTA_COEFFS,1,2)+J1962*INDEX(THREEPTA_COEFFS,1,3)+AA1962*INDEX(THREEPTA_COEFFS,1,4)+K1962*INDEX(THREEPTA_COEFFS,1,5)+L1963*INDEX(THREEPTA_COEFFS,1,6)+Z1966*Z1967</f>
        <v>#N/A</v>
      </c>
      <c r="AE1962" s="223" t="e">
        <f ca="1">INDEX(THREEPTPCT_COEFFS,1,1)+K1962*INDEX(THREEPTPCT_COEFFS,1,2)+L1963*INDEX(THREEPTPCT_COEFFS,1,3)+AA1966*AA1967</f>
        <v>#N/A</v>
      </c>
      <c r="AF1962" s="55" t="e">
        <f t="shared" ref="AF1962:AF1963" ca="1" si="3384">AC1962-AD1962</f>
        <v>#N/A</v>
      </c>
      <c r="AG1962" s="223" t="e">
        <f ca="1">INDEX(TWOPTPCT_COEFFS,1,1)+AB1962*INDEX(TWOPTPCT_COEFFS,1,2)+I1963*INDEX(TWOPTPCT_COEFFS,1,3)+G1963*INDEX(TWOPTPCT_COEFFS,1,4)+L1963*INDEX(TWOPTPCT_COEFFS,1,5)+AB1966*AB1967</f>
        <v>#N/A</v>
      </c>
      <c r="AH1962" s="223" t="e">
        <f ca="1">INDEX(FTA_COEFFS,1,1)+O1962*INDEX(FTA_COEFFS,1,2)+N1963*INDEX(FTA_COEFFS,1,3)+(Q1962+R1962)*INDEX(FTA_COEFFS,1,4)+(Q1963+R1963)*INDEX(FTA_COEFFS,1,5)+M1963*INDEX(FTA_COEFFS,1,6)+AC1966*AC1967</f>
        <v>#N/A</v>
      </c>
      <c r="AI1962" s="223" t="e">
        <f ca="1">INDEX(FTPCT_COEFFS,1,1)+P1962*INDEX(FTPCT_COEFFS,1,2)+F1962*INDEX(FTPCT_COEFFS,1,3)+G1963*INDEX(FTPCT_COEFFS,1,4)+AD1966*AD1967</f>
        <v>#N/A</v>
      </c>
      <c r="AJ1962" s="338" t="e">
        <f t="shared" ref="AJ1962:AJ1963" ca="1" si="3385">AD1962*AE1962/100+AF1962*AG1962+AH1962*AI1962/100</f>
        <v>#N/A</v>
      </c>
      <c r="AK1962" s="55"/>
      <c r="AL1962" s="55"/>
      <c r="AM1962" s="55"/>
      <c r="AN1962" s="55"/>
      <c r="AO1962" s="55"/>
      <c r="AP1962" s="55"/>
      <c r="AQ1962" s="55"/>
      <c r="AR1962" s="55"/>
    </row>
    <row r="1963" spans="1:45" x14ac:dyDescent="0.3">
      <c r="B1963" s="54" t="s">
        <v>175</v>
      </c>
      <c r="C1963" s="54">
        <f>C1956</f>
        <v>0</v>
      </c>
      <c r="D1963" s="56" t="e">
        <f t="shared" ca="1" si="3377"/>
        <v>#N/A</v>
      </c>
      <c r="E1963" s="52" t="e">
        <f t="shared" ref="E1963:W1963" si="3386">E1956</f>
        <v>#N/A</v>
      </c>
      <c r="F1963" s="52" t="e">
        <f t="shared" si="3386"/>
        <v>#N/A</v>
      </c>
      <c r="G1963" s="52" t="e">
        <f t="shared" si="3386"/>
        <v>#N/A</v>
      </c>
      <c r="H1963" s="52" t="e">
        <f t="shared" si="3386"/>
        <v>#N/A</v>
      </c>
      <c r="I1963" s="52" t="e">
        <f t="shared" si="3386"/>
        <v>#N/A</v>
      </c>
      <c r="J1963" s="52" t="e">
        <f t="shared" si="3386"/>
        <v>#N/A</v>
      </c>
      <c r="K1963" s="52" t="e">
        <f t="shared" si="3386"/>
        <v>#N/A</v>
      </c>
      <c r="L1963" s="52" t="e">
        <f t="shared" si="3386"/>
        <v>#N/A</v>
      </c>
      <c r="M1963" s="52" t="e">
        <f t="shared" si="3386"/>
        <v>#N/A</v>
      </c>
      <c r="N1963" s="52" t="e">
        <f t="shared" si="3386"/>
        <v>#N/A</v>
      </c>
      <c r="O1963" s="52" t="e">
        <f t="shared" si="3386"/>
        <v>#N/A</v>
      </c>
      <c r="P1963" s="52" t="e">
        <f t="shared" si="3386"/>
        <v>#N/A</v>
      </c>
      <c r="Q1963" s="52" t="e">
        <f t="shared" si="3386"/>
        <v>#N/A</v>
      </c>
      <c r="R1963" s="52" t="e">
        <f t="shared" si="3386"/>
        <v>#N/A</v>
      </c>
      <c r="S1963" s="52" t="e">
        <f t="shared" si="3386"/>
        <v>#N/A</v>
      </c>
      <c r="T1963" s="52" t="e">
        <f t="shared" si="3386"/>
        <v>#N/A</v>
      </c>
      <c r="U1963" s="52" t="e">
        <f t="shared" si="3386"/>
        <v>#N/A</v>
      </c>
      <c r="V1963" s="52" t="e">
        <f t="shared" si="3386"/>
        <v>#N/A</v>
      </c>
      <c r="W1963" s="52" t="e">
        <f t="shared" si="3386"/>
        <v>#N/A</v>
      </c>
      <c r="X1963" s="55" t="e">
        <f t="shared" si="3379"/>
        <v>#N/A</v>
      </c>
      <c r="Y1963" s="55" t="e">
        <f t="shared" si="3380"/>
        <v>#N/A</v>
      </c>
      <c r="Z1963" s="55" t="e">
        <f t="shared" ref="Z1963" si="3387">Z1962</f>
        <v>#N/A</v>
      </c>
      <c r="AA1963" s="55" t="e">
        <f t="shared" si="3382"/>
        <v>#N/A</v>
      </c>
      <c r="AB1963" s="336" t="e">
        <f t="shared" si="3383"/>
        <v>#N/A</v>
      </c>
      <c r="AC1963" s="223" t="e">
        <f ca="1">INDEX(FGA_COEFFS,1,1)+Z1963*INDEX(FGA_COEFFS,1,2)+Y1963*INDEX(FGA_COEFFS,1,3)+R1963*INDEX(FGA_COEFFS,1,4)+Q1962*INDEX(FGA_COEFFS,1,5)+S1963*INDEX(FGA_COEFFS,1,6)+T1962*INDEX(FGA_COEFFS,1,7)+M1962*INDEX(FGA_COEFFS,1,8)+Y1966*Y1968</f>
        <v>#N/A</v>
      </c>
      <c r="AD1963" s="223" t="e">
        <f ca="1">INDEX(THREEPTA_COEFFS,1,1)+AC1963*INDEX(THREEPTA_COEFFS,1,2)+J1963*INDEX(THREEPTA_COEFFS,1,3)+AA1963*INDEX(THREEPTA_COEFFS,1,4)+K1963*INDEX(THREEPTA_COEFFS,1,5)+L1962*INDEX(THREEPTA_COEFFS,1,6)+Z1966*Z1968</f>
        <v>#N/A</v>
      </c>
      <c r="AE1963" s="223" t="e">
        <f ca="1">INDEX(THREEPTPCT_COEFFS,1,1)+K1963*INDEX(THREEPTPCT_COEFFS,1,2)+L1962*INDEX(THREEPTPCT_COEFFS,1,3)+AA1966*AA1968</f>
        <v>#N/A</v>
      </c>
      <c r="AF1963" s="55" t="e">
        <f t="shared" ca="1" si="3384"/>
        <v>#N/A</v>
      </c>
      <c r="AG1963" s="223" t="e">
        <f ca="1">INDEX(TWOPTPCT_COEFFS,1,1)+AB1963*INDEX(TWOPTPCT_COEFFS,1,2)+I1962*INDEX(TWOPTPCT_COEFFS,1,3)+G1962*INDEX(TWOPTPCT_COEFFS,1,4)+L1962*INDEX(TWOPTPCT_COEFFS,1,5)+AB1966*AB1968</f>
        <v>#N/A</v>
      </c>
      <c r="AH1963" s="223" t="e">
        <f ca="1">INDEX(FTA_COEFFS,1,1)+O1963*INDEX(FTA_COEFFS,1,2)+N1962*INDEX(FTA_COEFFS,1,3)+(Q1963+R1963)*INDEX(FTA_COEFFS,1,4)+(Q1962+R1962)*INDEX(FTA_COEFFS,1,5)+M1962*INDEX(FTA_COEFFS,1,6)+AC1966*AC1968</f>
        <v>#N/A</v>
      </c>
      <c r="AI1963" s="223" t="e">
        <f ca="1">INDEX(FTPCT_COEFFS,1,1)+P1963*INDEX(FTPCT_COEFFS,1,2)+F1963*INDEX(FTPCT_COEFFS,1,3)+G1962*INDEX(FTPCT_COEFFS,1,4)+AD1966*AD1968</f>
        <v>#N/A</v>
      </c>
      <c r="AJ1963" s="338" t="e">
        <f t="shared" ca="1" si="3385"/>
        <v>#N/A</v>
      </c>
      <c r="AK1963" s="55"/>
      <c r="AL1963" s="55"/>
      <c r="AM1963" s="55"/>
      <c r="AN1963" s="55"/>
      <c r="AO1963" s="55"/>
      <c r="AP1963" s="55"/>
      <c r="AQ1963" s="55"/>
      <c r="AR1963" s="55"/>
    </row>
    <row r="1964" spans="1:45" x14ac:dyDescent="0.3">
      <c r="A1964" s="54" t="e">
        <f ca="1">IF(D1962&gt;(D1963+(AVERAGE(V1962,W1962)-AVERAGE(V1963,W1963))/2)+2.5,C1962,IF(D1963&gt;(D1962+(AVERAGE(V1963,W1963)-AVERAGE(V1962,W1962))/2)+2.5,C1963,"Close"))</f>
        <v>#N/A</v>
      </c>
      <c r="B1964" s="64" t="e">
        <f ca="1">IF(D1963&gt;D1962,C1963,C1962)</f>
        <v>#N/A</v>
      </c>
      <c r="D1964" s="56"/>
      <c r="X1964" s="55"/>
      <c r="Y1964" s="55"/>
      <c r="Z1964" s="55"/>
      <c r="AA1964" s="55"/>
      <c r="AB1964" s="55"/>
      <c r="AC1964" s="337"/>
      <c r="AD1964" s="337"/>
      <c r="AE1964" s="337"/>
      <c r="AF1964" s="337"/>
      <c r="AG1964" s="337"/>
      <c r="AH1964" s="337"/>
      <c r="AI1964" s="337"/>
      <c r="AJ1964" s="337"/>
      <c r="AK1964" s="337"/>
      <c r="AL1964" s="337"/>
      <c r="AM1964" s="55"/>
      <c r="AN1964" s="55"/>
      <c r="AO1964" s="55"/>
      <c r="AP1964" s="55"/>
      <c r="AQ1964" s="55"/>
      <c r="AR1964" s="55"/>
      <c r="AS1964" s="55"/>
    </row>
    <row r="1965" spans="1:45" x14ac:dyDescent="0.3">
      <c r="X1965" s="54" t="s">
        <v>1305</v>
      </c>
      <c r="Y1965" s="54" t="s">
        <v>128</v>
      </c>
      <c r="Z1965" s="54" t="s">
        <v>157</v>
      </c>
      <c r="AA1965" s="54" t="s">
        <v>151</v>
      </c>
      <c r="AB1965" s="54" t="s">
        <v>1327</v>
      </c>
      <c r="AC1965" s="54" t="s">
        <v>129</v>
      </c>
      <c r="AD1965" s="54" t="s">
        <v>116</v>
      </c>
      <c r="AE1965" s="54"/>
      <c r="AF1965" s="54"/>
      <c r="AG1965" s="54"/>
      <c r="AH1965" s="54"/>
      <c r="AI1965" s="54"/>
      <c r="AJ1965" s="54"/>
      <c r="AK1965" s="54"/>
      <c r="AL1965" s="54"/>
      <c r="AM1965" s="54"/>
      <c r="AN1965" s="54"/>
      <c r="AO1965" s="54"/>
      <c r="AP1965" s="54"/>
      <c r="AQ1965" s="54"/>
      <c r="AR1965" s="54"/>
      <c r="AS1965" s="54"/>
    </row>
    <row r="1966" spans="1:45" x14ac:dyDescent="0.3">
      <c r="X1966" s="54"/>
      <c r="Y1966" s="54">
        <f t="shared" ref="Y1966:AD1966" si="3388">Y1959</f>
        <v>6.4436999999999998</v>
      </c>
      <c r="Z1966" s="54">
        <f t="shared" si="3388"/>
        <v>4.9371</v>
      </c>
      <c r="AA1966" s="54">
        <f t="shared" si="3388"/>
        <v>11.350300000000001</v>
      </c>
      <c r="AB1966" s="54">
        <f t="shared" si="3388"/>
        <v>7.1900000000000006E-2</v>
      </c>
      <c r="AC1966" s="54">
        <f t="shared" si="3388"/>
        <v>6.2766000000000002</v>
      </c>
      <c r="AD1966" s="54">
        <f t="shared" si="3388"/>
        <v>11.042999999999999</v>
      </c>
      <c r="AE1966" s="54"/>
      <c r="AF1966" s="336"/>
      <c r="AG1966" s="336"/>
      <c r="AH1966" s="336"/>
      <c r="AI1966" s="54"/>
      <c r="AJ1966" s="54"/>
      <c r="AK1966" s="54"/>
      <c r="AL1966" s="54"/>
      <c r="AM1966" s="54"/>
      <c r="AN1966" s="54"/>
      <c r="AO1966" s="54"/>
      <c r="AP1966" s="54"/>
      <c r="AQ1966" s="54"/>
      <c r="AR1966" s="54"/>
      <c r="AS1966" s="54"/>
    </row>
    <row r="1967" spans="1:45" x14ac:dyDescent="0.3">
      <c r="D1967" s="56"/>
      <c r="X1967" s="336"/>
      <c r="Y1967" s="336">
        <f t="shared" ca="1" si="3340"/>
        <v>-0.69158259273596945</v>
      </c>
      <c r="Z1967" s="336">
        <f t="shared" ca="1" si="3340"/>
        <v>-0.94845930532546041</v>
      </c>
      <c r="AA1967" s="336">
        <f t="shared" ca="1" si="3340"/>
        <v>9.9860135211798096E-2</v>
      </c>
      <c r="AB1967" s="336">
        <f t="shared" ca="1" si="3340"/>
        <v>-5.8522282880188931E-2</v>
      </c>
      <c r="AC1967" s="336">
        <f t="shared" ca="1" si="3340"/>
        <v>1.0302924770199828</v>
      </c>
      <c r="AD1967" s="336">
        <f t="shared" ca="1" si="3340"/>
        <v>1.3720715021469823</v>
      </c>
      <c r="AE1967" s="336"/>
      <c r="AF1967" s="336"/>
      <c r="AG1967" s="336"/>
      <c r="AH1967" s="336"/>
      <c r="AI1967" s="54"/>
      <c r="AJ1967" s="54"/>
      <c r="AK1967" s="54"/>
      <c r="AL1967" s="336"/>
      <c r="AM1967" s="336"/>
      <c r="AN1967" s="336"/>
      <c r="AO1967" s="336"/>
      <c r="AP1967" s="54"/>
      <c r="AQ1967" s="336"/>
      <c r="AR1967" s="336"/>
      <c r="AS1967" s="336"/>
    </row>
    <row r="1968" spans="1:45" x14ac:dyDescent="0.3">
      <c r="C1968" s="54"/>
      <c r="D1968" s="56"/>
      <c r="Y1968" s="336">
        <f t="shared" ca="1" si="3340"/>
        <v>0.26503216358519416</v>
      </c>
      <c r="Z1968" s="336">
        <f t="shared" ca="1" si="3340"/>
        <v>1.4057831522846687</v>
      </c>
      <c r="AA1968" s="336">
        <f t="shared" ca="1" si="3340"/>
        <v>-1.1816414487812033</v>
      </c>
      <c r="AB1968" s="336">
        <f t="shared" ca="1" si="3340"/>
        <v>1.0455410048952816</v>
      </c>
      <c r="AC1968" s="336">
        <f t="shared" ca="1" si="3340"/>
        <v>2.036909343682047E-2</v>
      </c>
      <c r="AD1968" s="336">
        <f t="shared" ca="1" si="3340"/>
        <v>-0.51504884672732443</v>
      </c>
      <c r="AE1968" s="55"/>
      <c r="AF1968" s="55"/>
      <c r="AG1968" s="55"/>
      <c r="AH1968" s="55"/>
      <c r="AI1968" s="55"/>
      <c r="AJ1968" s="55"/>
      <c r="AK1968" s="55"/>
      <c r="AL1968" s="55"/>
      <c r="AM1968" s="55"/>
      <c r="AN1968" s="55"/>
      <c r="AO1968" s="55"/>
      <c r="AP1968" s="55"/>
      <c r="AQ1968" s="55"/>
      <c r="AR1968" s="55"/>
      <c r="AS1968" s="55"/>
    </row>
    <row r="1969" spans="1:45" x14ac:dyDescent="0.3">
      <c r="B1969" s="54" t="s">
        <v>172</v>
      </c>
      <c r="C1969" s="53">
        <f>C1962</f>
        <v>0</v>
      </c>
      <c r="D1969" s="56" t="e">
        <f t="shared" ref="D1969:D1970" ca="1" si="3389">AJ1969</f>
        <v>#N/A</v>
      </c>
      <c r="E1969" s="52" t="e">
        <f t="shared" ref="E1969:W1969" si="3390">E1962</f>
        <v>#N/A</v>
      </c>
      <c r="F1969" s="52" t="e">
        <f t="shared" si="3390"/>
        <v>#N/A</v>
      </c>
      <c r="G1969" s="52" t="e">
        <f t="shared" si="3390"/>
        <v>#N/A</v>
      </c>
      <c r="H1969" s="52" t="e">
        <f t="shared" si="3390"/>
        <v>#N/A</v>
      </c>
      <c r="I1969" s="52" t="e">
        <f t="shared" si="3390"/>
        <v>#N/A</v>
      </c>
      <c r="J1969" s="52" t="e">
        <f t="shared" si="3390"/>
        <v>#N/A</v>
      </c>
      <c r="K1969" s="52" t="e">
        <f t="shared" si="3390"/>
        <v>#N/A</v>
      </c>
      <c r="L1969" s="52" t="e">
        <f t="shared" si="3390"/>
        <v>#N/A</v>
      </c>
      <c r="M1969" s="52" t="e">
        <f t="shared" si="3390"/>
        <v>#N/A</v>
      </c>
      <c r="N1969" s="52" t="e">
        <f t="shared" si="3390"/>
        <v>#N/A</v>
      </c>
      <c r="O1969" s="52" t="e">
        <f t="shared" si="3390"/>
        <v>#N/A</v>
      </c>
      <c r="P1969" s="52" t="e">
        <f t="shared" si="3390"/>
        <v>#N/A</v>
      </c>
      <c r="Q1969" s="52" t="e">
        <f t="shared" si="3390"/>
        <v>#N/A</v>
      </c>
      <c r="R1969" s="52" t="e">
        <f t="shared" si="3390"/>
        <v>#N/A</v>
      </c>
      <c r="S1969" s="52" t="e">
        <f t="shared" si="3390"/>
        <v>#N/A</v>
      </c>
      <c r="T1969" s="52" t="e">
        <f t="shared" si="3390"/>
        <v>#N/A</v>
      </c>
      <c r="U1969" s="52" t="e">
        <f t="shared" si="3390"/>
        <v>#N/A</v>
      </c>
      <c r="V1969" s="52" t="e">
        <f t="shared" si="3390"/>
        <v>#N/A</v>
      </c>
      <c r="W1969" s="52" t="e">
        <f t="shared" si="3390"/>
        <v>#N/A</v>
      </c>
      <c r="X1969" s="55" t="e">
        <f t="shared" ref="X1969:X1970" si="3391">(H1969-(O1969*P1969)/100-3*(J1969*K1969)/100)/2</f>
        <v>#N/A</v>
      </c>
      <c r="Y1969" s="55" t="e">
        <f t="shared" ref="Y1969:Y1970" si="3392">SUM(X1969,(J1969*K1969/100))/(F1969/100)</f>
        <v>#N/A</v>
      </c>
      <c r="Z1969" s="55" t="e">
        <f t="shared" ref="Z1969" si="3393">U1969*0.5+U1970*0.5</f>
        <v>#N/A</v>
      </c>
      <c r="AA1969" s="55" t="e">
        <f t="shared" ref="AA1969:AA1970" si="3394">J1969/Y1969</f>
        <v>#N/A</v>
      </c>
      <c r="AB1969" s="336" t="e">
        <f t="shared" ref="AB1969:AB1970" si="3395">X1969/(Y1969-J1969)</f>
        <v>#N/A</v>
      </c>
      <c r="AC1969" s="223" t="e">
        <f ca="1">INDEX(FGA_COEFFS,1,1)+Z1969*INDEX(FGA_COEFFS,1,2)+Y1969*INDEX(FGA_COEFFS,1,3)+R1969*INDEX(FGA_COEFFS,1,4)+Q1970*INDEX(FGA_COEFFS,1,5)+S1969*INDEX(FGA_COEFFS,1,6)+T1970*INDEX(FGA_COEFFS,1,7)+M1970*INDEX(FGA_COEFFS,1,8)+Y1973*Y1974</f>
        <v>#N/A</v>
      </c>
      <c r="AD1969" s="223" t="e">
        <f ca="1">INDEX(THREEPTA_COEFFS,1,1)+AC1969*INDEX(THREEPTA_COEFFS,1,2)+J1969*INDEX(THREEPTA_COEFFS,1,3)+AA1969*INDEX(THREEPTA_COEFFS,1,4)+K1969*INDEX(THREEPTA_COEFFS,1,5)+L1970*INDEX(THREEPTA_COEFFS,1,6)+Z1973*Z1974</f>
        <v>#N/A</v>
      </c>
      <c r="AE1969" s="223" t="e">
        <f ca="1">INDEX(THREEPTPCT_COEFFS,1,1)+K1969*INDEX(THREEPTPCT_COEFFS,1,2)+L1970*INDEX(THREEPTPCT_COEFFS,1,3)+AA1973*AA1974</f>
        <v>#N/A</v>
      </c>
      <c r="AF1969" s="55" t="e">
        <f t="shared" ref="AF1969:AF1970" ca="1" si="3396">AC1969-AD1969</f>
        <v>#N/A</v>
      </c>
      <c r="AG1969" s="223" t="e">
        <f ca="1">INDEX(TWOPTPCT_COEFFS,1,1)+AB1969*INDEX(TWOPTPCT_COEFFS,1,2)+I1970*INDEX(TWOPTPCT_COEFFS,1,3)+G1970*INDEX(TWOPTPCT_COEFFS,1,4)+L1970*INDEX(TWOPTPCT_COEFFS,1,5)+AB1973*AB1974</f>
        <v>#N/A</v>
      </c>
      <c r="AH1969" s="223" t="e">
        <f ca="1">INDEX(FTA_COEFFS,1,1)+O1969*INDEX(FTA_COEFFS,1,2)+N1970*INDEX(FTA_COEFFS,1,3)+(Q1969+R1969)*INDEX(FTA_COEFFS,1,4)+(Q1970+R1970)*INDEX(FTA_COEFFS,1,5)+M1970*INDEX(FTA_COEFFS,1,6)+AC1973*AC1974</f>
        <v>#N/A</v>
      </c>
      <c r="AI1969" s="223" t="e">
        <f ca="1">INDEX(FTPCT_COEFFS,1,1)+P1969*INDEX(FTPCT_COEFFS,1,2)+F1969*INDEX(FTPCT_COEFFS,1,3)+G1970*INDEX(FTPCT_COEFFS,1,4)+AD1973*AD1974</f>
        <v>#N/A</v>
      </c>
      <c r="AJ1969" s="338" t="e">
        <f t="shared" ref="AJ1969:AJ1970" ca="1" si="3397">AD1969*AE1969/100+AF1969*AG1969+AH1969*AI1969/100</f>
        <v>#N/A</v>
      </c>
      <c r="AK1969" s="55"/>
      <c r="AL1969" s="55"/>
      <c r="AM1969" s="55"/>
      <c r="AN1969" s="55"/>
      <c r="AO1969" s="55"/>
      <c r="AP1969" s="55"/>
      <c r="AQ1969" s="55"/>
      <c r="AR1969" s="55"/>
    </row>
    <row r="1970" spans="1:45" x14ac:dyDescent="0.3">
      <c r="B1970" s="54" t="s">
        <v>175</v>
      </c>
      <c r="C1970" s="54">
        <f>C1963</f>
        <v>0</v>
      </c>
      <c r="D1970" s="56" t="e">
        <f t="shared" ca="1" si="3389"/>
        <v>#N/A</v>
      </c>
      <c r="E1970" s="52" t="e">
        <f t="shared" ref="E1970:W1970" si="3398">E1963</f>
        <v>#N/A</v>
      </c>
      <c r="F1970" s="52" t="e">
        <f t="shared" si="3398"/>
        <v>#N/A</v>
      </c>
      <c r="G1970" s="52" t="e">
        <f t="shared" si="3398"/>
        <v>#N/A</v>
      </c>
      <c r="H1970" s="52" t="e">
        <f t="shared" si="3398"/>
        <v>#N/A</v>
      </c>
      <c r="I1970" s="52" t="e">
        <f t="shared" si="3398"/>
        <v>#N/A</v>
      </c>
      <c r="J1970" s="52" t="e">
        <f t="shared" si="3398"/>
        <v>#N/A</v>
      </c>
      <c r="K1970" s="52" t="e">
        <f t="shared" si="3398"/>
        <v>#N/A</v>
      </c>
      <c r="L1970" s="52" t="e">
        <f t="shared" si="3398"/>
        <v>#N/A</v>
      </c>
      <c r="M1970" s="52" t="e">
        <f t="shared" si="3398"/>
        <v>#N/A</v>
      </c>
      <c r="N1970" s="52" t="e">
        <f t="shared" si="3398"/>
        <v>#N/A</v>
      </c>
      <c r="O1970" s="52" t="e">
        <f t="shared" si="3398"/>
        <v>#N/A</v>
      </c>
      <c r="P1970" s="52" t="e">
        <f t="shared" si="3398"/>
        <v>#N/A</v>
      </c>
      <c r="Q1970" s="52" t="e">
        <f t="shared" si="3398"/>
        <v>#N/A</v>
      </c>
      <c r="R1970" s="52" t="e">
        <f t="shared" si="3398"/>
        <v>#N/A</v>
      </c>
      <c r="S1970" s="52" t="e">
        <f t="shared" si="3398"/>
        <v>#N/A</v>
      </c>
      <c r="T1970" s="52" t="e">
        <f t="shared" si="3398"/>
        <v>#N/A</v>
      </c>
      <c r="U1970" s="52" t="e">
        <f t="shared" si="3398"/>
        <v>#N/A</v>
      </c>
      <c r="V1970" s="52" t="e">
        <f t="shared" si="3398"/>
        <v>#N/A</v>
      </c>
      <c r="W1970" s="52" t="e">
        <f t="shared" si="3398"/>
        <v>#N/A</v>
      </c>
      <c r="X1970" s="55" t="e">
        <f t="shared" si="3391"/>
        <v>#N/A</v>
      </c>
      <c r="Y1970" s="55" t="e">
        <f t="shared" si="3392"/>
        <v>#N/A</v>
      </c>
      <c r="Z1970" s="55" t="e">
        <f t="shared" ref="Z1970" si="3399">Z1969</f>
        <v>#N/A</v>
      </c>
      <c r="AA1970" s="55" t="e">
        <f t="shared" si="3394"/>
        <v>#N/A</v>
      </c>
      <c r="AB1970" s="336" t="e">
        <f t="shared" si="3395"/>
        <v>#N/A</v>
      </c>
      <c r="AC1970" s="223" t="e">
        <f ca="1">INDEX(FGA_COEFFS,1,1)+Z1970*INDEX(FGA_COEFFS,1,2)+Y1970*INDEX(FGA_COEFFS,1,3)+R1970*INDEX(FGA_COEFFS,1,4)+Q1969*INDEX(FGA_COEFFS,1,5)+S1970*INDEX(FGA_COEFFS,1,6)+T1969*INDEX(FGA_COEFFS,1,7)+M1969*INDEX(FGA_COEFFS,1,8)+Y1973*Y1975</f>
        <v>#N/A</v>
      </c>
      <c r="AD1970" s="223" t="e">
        <f ca="1">INDEX(THREEPTA_COEFFS,1,1)+AC1970*INDEX(THREEPTA_COEFFS,1,2)+J1970*INDEX(THREEPTA_COEFFS,1,3)+AA1970*INDEX(THREEPTA_COEFFS,1,4)+K1970*INDEX(THREEPTA_COEFFS,1,5)+L1969*INDEX(THREEPTA_COEFFS,1,6)+Z1973*Z1975</f>
        <v>#N/A</v>
      </c>
      <c r="AE1970" s="223" t="e">
        <f ca="1">INDEX(THREEPTPCT_COEFFS,1,1)+K1970*INDEX(THREEPTPCT_COEFFS,1,2)+L1969*INDEX(THREEPTPCT_COEFFS,1,3)+AA1973*AA1975</f>
        <v>#N/A</v>
      </c>
      <c r="AF1970" s="55" t="e">
        <f t="shared" ca="1" si="3396"/>
        <v>#N/A</v>
      </c>
      <c r="AG1970" s="223" t="e">
        <f ca="1">INDEX(TWOPTPCT_COEFFS,1,1)+AB1970*INDEX(TWOPTPCT_COEFFS,1,2)+I1969*INDEX(TWOPTPCT_COEFFS,1,3)+G1969*INDEX(TWOPTPCT_COEFFS,1,4)+L1969*INDEX(TWOPTPCT_COEFFS,1,5)+AB1973*AB1975</f>
        <v>#N/A</v>
      </c>
      <c r="AH1970" s="223" t="e">
        <f ca="1">INDEX(FTA_COEFFS,1,1)+O1970*INDEX(FTA_COEFFS,1,2)+N1969*INDEX(FTA_COEFFS,1,3)+(Q1970+R1970)*INDEX(FTA_COEFFS,1,4)+(Q1969+R1969)*INDEX(FTA_COEFFS,1,5)+M1969*INDEX(FTA_COEFFS,1,6)+AC1973*AC1975</f>
        <v>#N/A</v>
      </c>
      <c r="AI1970" s="223" t="e">
        <f ca="1">INDEX(FTPCT_COEFFS,1,1)+P1970*INDEX(FTPCT_COEFFS,1,2)+F1970*INDEX(FTPCT_COEFFS,1,3)+G1969*INDEX(FTPCT_COEFFS,1,4)+AD1973*AD1975</f>
        <v>#N/A</v>
      </c>
      <c r="AJ1970" s="338" t="e">
        <f t="shared" ca="1" si="3397"/>
        <v>#N/A</v>
      </c>
      <c r="AK1970" s="55"/>
      <c r="AL1970" s="55"/>
      <c r="AM1970" s="55"/>
      <c r="AN1970" s="55"/>
      <c r="AO1970" s="55"/>
      <c r="AP1970" s="55"/>
      <c r="AQ1970" s="55"/>
      <c r="AR1970" s="55"/>
    </row>
    <row r="1971" spans="1:45" x14ac:dyDescent="0.3">
      <c r="A1971" s="54" t="e">
        <f ca="1">IF(D1969&gt;(D1970+(AVERAGE(V1969,W1969)-AVERAGE(V1970,W1970))/2)+2.5,C1969,IF(D1970&gt;(D1969+(AVERAGE(V1970,W1970)-AVERAGE(V1969,W1969))/2)+2.5,C1970,"Close"))</f>
        <v>#N/A</v>
      </c>
      <c r="B1971" s="64" t="e">
        <f ca="1">IF(D1970&gt;D1969,C1970,C1969)</f>
        <v>#N/A</v>
      </c>
      <c r="D1971" s="56"/>
      <c r="X1971" s="55"/>
      <c r="Y1971" s="55"/>
      <c r="Z1971" s="55"/>
      <c r="AA1971" s="55"/>
      <c r="AB1971" s="55"/>
      <c r="AC1971" s="337"/>
      <c r="AD1971" s="337"/>
      <c r="AE1971" s="337"/>
      <c r="AF1971" s="337"/>
      <c r="AG1971" s="337"/>
      <c r="AH1971" s="337"/>
      <c r="AI1971" s="337"/>
      <c r="AJ1971" s="337"/>
      <c r="AK1971" s="337"/>
      <c r="AL1971" s="337"/>
      <c r="AM1971" s="55"/>
      <c r="AN1971" s="55"/>
      <c r="AO1971" s="55"/>
      <c r="AP1971" s="55"/>
      <c r="AQ1971" s="55"/>
      <c r="AR1971" s="55"/>
      <c r="AS1971" s="55"/>
    </row>
    <row r="1972" spans="1:45" x14ac:dyDescent="0.3">
      <c r="X1972" s="54" t="s">
        <v>1305</v>
      </c>
      <c r="Y1972" s="54" t="s">
        <v>128</v>
      </c>
      <c r="Z1972" s="54" t="s">
        <v>157</v>
      </c>
      <c r="AA1972" s="54" t="s">
        <v>151</v>
      </c>
      <c r="AB1972" s="54" t="s">
        <v>1327</v>
      </c>
      <c r="AC1972" s="54" t="s">
        <v>129</v>
      </c>
      <c r="AD1972" s="54" t="s">
        <v>116</v>
      </c>
      <c r="AE1972" s="54"/>
      <c r="AF1972" s="54"/>
      <c r="AG1972" s="54"/>
      <c r="AH1972" s="54"/>
      <c r="AI1972" s="54"/>
      <c r="AJ1972" s="54"/>
      <c r="AK1972" s="54"/>
      <c r="AL1972" s="54"/>
      <c r="AM1972" s="54"/>
      <c r="AN1972" s="54"/>
      <c r="AO1972" s="54"/>
      <c r="AP1972" s="54"/>
      <c r="AQ1972" s="54"/>
      <c r="AR1972" s="54"/>
      <c r="AS1972" s="54"/>
    </row>
    <row r="1973" spans="1:45" x14ac:dyDescent="0.3">
      <c r="X1973" s="54"/>
      <c r="Y1973" s="54">
        <f t="shared" ref="Y1973:AD1973" si="3400">Y1966</f>
        <v>6.4436999999999998</v>
      </c>
      <c r="Z1973" s="54">
        <f t="shared" si="3400"/>
        <v>4.9371</v>
      </c>
      <c r="AA1973" s="54">
        <f t="shared" si="3400"/>
        <v>11.350300000000001</v>
      </c>
      <c r="AB1973" s="54">
        <f t="shared" si="3400"/>
        <v>7.1900000000000006E-2</v>
      </c>
      <c r="AC1973" s="54">
        <f t="shared" si="3400"/>
        <v>6.2766000000000002</v>
      </c>
      <c r="AD1973" s="54">
        <f t="shared" si="3400"/>
        <v>11.042999999999999</v>
      </c>
      <c r="AE1973" s="54"/>
      <c r="AF1973" s="336"/>
      <c r="AG1973" s="336"/>
      <c r="AH1973" s="336"/>
      <c r="AI1973" s="54"/>
      <c r="AJ1973" s="54"/>
      <c r="AK1973" s="54"/>
      <c r="AL1973" s="54"/>
      <c r="AM1973" s="54"/>
      <c r="AN1973" s="54"/>
      <c r="AO1973" s="54"/>
      <c r="AP1973" s="54"/>
      <c r="AQ1973" s="54"/>
      <c r="AR1973" s="54"/>
      <c r="AS1973" s="54"/>
    </row>
    <row r="1974" spans="1:45" x14ac:dyDescent="0.3">
      <c r="D1974" s="56"/>
      <c r="X1974" s="336"/>
      <c r="Y1974" s="336">
        <f t="shared" ca="1" si="3340"/>
        <v>8.2071948343440837E-2</v>
      </c>
      <c r="Z1974" s="336">
        <f t="shared" ca="1" si="3340"/>
        <v>-0.1789675717053624</v>
      </c>
      <c r="AA1974" s="336">
        <f t="shared" ca="1" si="3340"/>
        <v>0.69897157278746003</v>
      </c>
      <c r="AB1974" s="336">
        <f t="shared" ca="1" si="3340"/>
        <v>1.1026774913557758</v>
      </c>
      <c r="AC1974" s="336">
        <f t="shared" ca="1" si="3340"/>
        <v>-0.48074348028004776</v>
      </c>
      <c r="AD1974" s="336">
        <f t="shared" ca="1" si="3340"/>
        <v>0.36107462916391309</v>
      </c>
      <c r="AE1974" s="336"/>
      <c r="AF1974" s="336"/>
      <c r="AG1974" s="336"/>
      <c r="AH1974" s="336"/>
      <c r="AI1974" s="54"/>
      <c r="AJ1974" s="54"/>
      <c r="AK1974" s="54"/>
      <c r="AL1974" s="336"/>
      <c r="AM1974" s="336"/>
      <c r="AN1974" s="336"/>
      <c r="AO1974" s="336"/>
      <c r="AP1974" s="54"/>
      <c r="AQ1974" s="336"/>
      <c r="AR1974" s="336"/>
      <c r="AS1974" s="336"/>
    </row>
    <row r="1975" spans="1:45" x14ac:dyDescent="0.3">
      <c r="C1975" s="54"/>
      <c r="D1975" s="56"/>
      <c r="Y1975" s="336">
        <f t="shared" ca="1" si="3340"/>
        <v>-0.26174929936584707</v>
      </c>
      <c r="Z1975" s="336">
        <f t="shared" ca="1" si="3340"/>
        <v>0.22893718738058488</v>
      </c>
      <c r="AA1975" s="336">
        <f t="shared" ca="1" si="3340"/>
        <v>1.1889828501537183</v>
      </c>
      <c r="AB1975" s="336">
        <f t="shared" ca="1" si="3340"/>
        <v>-2.8820091032973727E-2</v>
      </c>
      <c r="AC1975" s="336">
        <f t="shared" ca="1" si="3340"/>
        <v>0.45554565697341892</v>
      </c>
      <c r="AD1975" s="336">
        <f t="shared" ca="1" si="3340"/>
        <v>0.54014330315471193</v>
      </c>
      <c r="AE1975" s="55"/>
      <c r="AF1975" s="55"/>
      <c r="AG1975" s="55"/>
      <c r="AH1975" s="55"/>
      <c r="AI1975" s="55"/>
      <c r="AJ1975" s="55"/>
      <c r="AK1975" s="55"/>
      <c r="AL1975" s="55"/>
      <c r="AM1975" s="55"/>
      <c r="AN1975" s="55"/>
      <c r="AO1975" s="55"/>
      <c r="AP1975" s="55"/>
      <c r="AQ1975" s="55"/>
      <c r="AR1975" s="55"/>
      <c r="AS1975" s="55"/>
    </row>
    <row r="1976" spans="1:45" x14ac:dyDescent="0.3">
      <c r="B1976" s="54" t="s">
        <v>172</v>
      </c>
      <c r="C1976" s="53">
        <f>C1969</f>
        <v>0</v>
      </c>
      <c r="D1976" s="56" t="e">
        <f t="shared" ref="D1976:D1977" ca="1" si="3401">AJ1976</f>
        <v>#N/A</v>
      </c>
      <c r="E1976" s="52" t="e">
        <f t="shared" ref="E1976:W1976" si="3402">E1969</f>
        <v>#N/A</v>
      </c>
      <c r="F1976" s="52" t="e">
        <f t="shared" si="3402"/>
        <v>#N/A</v>
      </c>
      <c r="G1976" s="52" t="e">
        <f t="shared" si="3402"/>
        <v>#N/A</v>
      </c>
      <c r="H1976" s="52" t="e">
        <f t="shared" si="3402"/>
        <v>#N/A</v>
      </c>
      <c r="I1976" s="52" t="e">
        <f t="shared" si="3402"/>
        <v>#N/A</v>
      </c>
      <c r="J1976" s="52" t="e">
        <f t="shared" si="3402"/>
        <v>#N/A</v>
      </c>
      <c r="K1976" s="52" t="e">
        <f t="shared" si="3402"/>
        <v>#N/A</v>
      </c>
      <c r="L1976" s="52" t="e">
        <f t="shared" si="3402"/>
        <v>#N/A</v>
      </c>
      <c r="M1976" s="52" t="e">
        <f t="shared" si="3402"/>
        <v>#N/A</v>
      </c>
      <c r="N1976" s="52" t="e">
        <f t="shared" si="3402"/>
        <v>#N/A</v>
      </c>
      <c r="O1976" s="52" t="e">
        <f t="shared" si="3402"/>
        <v>#N/A</v>
      </c>
      <c r="P1976" s="52" t="e">
        <f t="shared" si="3402"/>
        <v>#N/A</v>
      </c>
      <c r="Q1976" s="52" t="e">
        <f t="shared" si="3402"/>
        <v>#N/A</v>
      </c>
      <c r="R1976" s="52" t="e">
        <f t="shared" si="3402"/>
        <v>#N/A</v>
      </c>
      <c r="S1976" s="52" t="e">
        <f t="shared" si="3402"/>
        <v>#N/A</v>
      </c>
      <c r="T1976" s="52" t="e">
        <f t="shared" si="3402"/>
        <v>#N/A</v>
      </c>
      <c r="U1976" s="52" t="e">
        <f t="shared" si="3402"/>
        <v>#N/A</v>
      </c>
      <c r="V1976" s="52" t="e">
        <f t="shared" si="3402"/>
        <v>#N/A</v>
      </c>
      <c r="W1976" s="52" t="e">
        <f t="shared" si="3402"/>
        <v>#N/A</v>
      </c>
      <c r="X1976" s="55" t="e">
        <f t="shared" ref="X1976:X1977" si="3403">(H1976-(O1976*P1976)/100-3*(J1976*K1976)/100)/2</f>
        <v>#N/A</v>
      </c>
      <c r="Y1976" s="55" t="e">
        <f t="shared" ref="Y1976:Y1977" si="3404">SUM(X1976,(J1976*K1976/100))/(F1976/100)</f>
        <v>#N/A</v>
      </c>
      <c r="Z1976" s="55" t="e">
        <f t="shared" ref="Z1976" si="3405">U1976*0.5+U1977*0.5</f>
        <v>#N/A</v>
      </c>
      <c r="AA1976" s="55" t="e">
        <f t="shared" ref="AA1976:AA1977" si="3406">J1976/Y1976</f>
        <v>#N/A</v>
      </c>
      <c r="AB1976" s="336" t="e">
        <f t="shared" ref="AB1976:AB1977" si="3407">X1976/(Y1976-J1976)</f>
        <v>#N/A</v>
      </c>
      <c r="AC1976" s="223" t="e">
        <f ca="1">INDEX(FGA_COEFFS,1,1)+Z1976*INDEX(FGA_COEFFS,1,2)+Y1976*INDEX(FGA_COEFFS,1,3)+R1976*INDEX(FGA_COEFFS,1,4)+Q1977*INDEX(FGA_COEFFS,1,5)+S1976*INDEX(FGA_COEFFS,1,6)+T1977*INDEX(FGA_COEFFS,1,7)+M1977*INDEX(FGA_COEFFS,1,8)+Y1980*Y1981</f>
        <v>#N/A</v>
      </c>
      <c r="AD1976" s="223" t="e">
        <f ca="1">INDEX(THREEPTA_COEFFS,1,1)+AC1976*INDEX(THREEPTA_COEFFS,1,2)+J1976*INDEX(THREEPTA_COEFFS,1,3)+AA1976*INDEX(THREEPTA_COEFFS,1,4)+K1976*INDEX(THREEPTA_COEFFS,1,5)+L1977*INDEX(THREEPTA_COEFFS,1,6)+Z1980*Z1981</f>
        <v>#N/A</v>
      </c>
      <c r="AE1976" s="223" t="e">
        <f ca="1">INDEX(THREEPTPCT_COEFFS,1,1)+K1976*INDEX(THREEPTPCT_COEFFS,1,2)+L1977*INDEX(THREEPTPCT_COEFFS,1,3)+AA1980*AA1981</f>
        <v>#N/A</v>
      </c>
      <c r="AF1976" s="55" t="e">
        <f t="shared" ref="AF1976:AF1977" ca="1" si="3408">AC1976-AD1976</f>
        <v>#N/A</v>
      </c>
      <c r="AG1976" s="223" t="e">
        <f ca="1">INDEX(TWOPTPCT_COEFFS,1,1)+AB1976*INDEX(TWOPTPCT_COEFFS,1,2)+I1977*INDEX(TWOPTPCT_COEFFS,1,3)+G1977*INDEX(TWOPTPCT_COEFFS,1,4)+L1977*INDEX(TWOPTPCT_COEFFS,1,5)+AB1980*AB1981</f>
        <v>#N/A</v>
      </c>
      <c r="AH1976" s="223" t="e">
        <f ca="1">INDEX(FTA_COEFFS,1,1)+O1976*INDEX(FTA_COEFFS,1,2)+N1977*INDEX(FTA_COEFFS,1,3)+(Q1976+R1976)*INDEX(FTA_COEFFS,1,4)+(Q1977+R1977)*INDEX(FTA_COEFFS,1,5)+M1977*INDEX(FTA_COEFFS,1,6)+AC1980*AC1981</f>
        <v>#N/A</v>
      </c>
      <c r="AI1976" s="223" t="e">
        <f ca="1">INDEX(FTPCT_COEFFS,1,1)+P1976*INDEX(FTPCT_COEFFS,1,2)+F1976*INDEX(FTPCT_COEFFS,1,3)+G1977*INDEX(FTPCT_COEFFS,1,4)+AD1980*AD1981</f>
        <v>#N/A</v>
      </c>
      <c r="AJ1976" s="338" t="e">
        <f t="shared" ref="AJ1976:AJ1977" ca="1" si="3409">AD1976*AE1976/100+AF1976*AG1976+AH1976*AI1976/100</f>
        <v>#N/A</v>
      </c>
      <c r="AK1976" s="55"/>
      <c r="AL1976" s="55"/>
      <c r="AM1976" s="55"/>
      <c r="AN1976" s="55"/>
      <c r="AO1976" s="55"/>
      <c r="AP1976" s="55"/>
      <c r="AQ1976" s="55"/>
      <c r="AR1976" s="55"/>
    </row>
    <row r="1977" spans="1:45" x14ac:dyDescent="0.3">
      <c r="B1977" s="54" t="s">
        <v>175</v>
      </c>
      <c r="C1977" s="54">
        <f>C1970</f>
        <v>0</v>
      </c>
      <c r="D1977" s="56" t="e">
        <f t="shared" ca="1" si="3401"/>
        <v>#N/A</v>
      </c>
      <c r="E1977" s="52" t="e">
        <f t="shared" ref="E1977:W1977" si="3410">E1970</f>
        <v>#N/A</v>
      </c>
      <c r="F1977" s="52" t="e">
        <f t="shared" si="3410"/>
        <v>#N/A</v>
      </c>
      <c r="G1977" s="52" t="e">
        <f t="shared" si="3410"/>
        <v>#N/A</v>
      </c>
      <c r="H1977" s="52" t="e">
        <f t="shared" si="3410"/>
        <v>#N/A</v>
      </c>
      <c r="I1977" s="52" t="e">
        <f t="shared" si="3410"/>
        <v>#N/A</v>
      </c>
      <c r="J1977" s="52" t="e">
        <f t="shared" si="3410"/>
        <v>#N/A</v>
      </c>
      <c r="K1977" s="52" t="e">
        <f t="shared" si="3410"/>
        <v>#N/A</v>
      </c>
      <c r="L1977" s="52" t="e">
        <f t="shared" si="3410"/>
        <v>#N/A</v>
      </c>
      <c r="M1977" s="52" t="e">
        <f t="shared" si="3410"/>
        <v>#N/A</v>
      </c>
      <c r="N1977" s="52" t="e">
        <f t="shared" si="3410"/>
        <v>#N/A</v>
      </c>
      <c r="O1977" s="52" t="e">
        <f t="shared" si="3410"/>
        <v>#N/A</v>
      </c>
      <c r="P1977" s="52" t="e">
        <f t="shared" si="3410"/>
        <v>#N/A</v>
      </c>
      <c r="Q1977" s="52" t="e">
        <f t="shared" si="3410"/>
        <v>#N/A</v>
      </c>
      <c r="R1977" s="52" t="e">
        <f t="shared" si="3410"/>
        <v>#N/A</v>
      </c>
      <c r="S1977" s="52" t="e">
        <f t="shared" si="3410"/>
        <v>#N/A</v>
      </c>
      <c r="T1977" s="52" t="e">
        <f t="shared" si="3410"/>
        <v>#N/A</v>
      </c>
      <c r="U1977" s="52" t="e">
        <f t="shared" si="3410"/>
        <v>#N/A</v>
      </c>
      <c r="V1977" s="52" t="e">
        <f t="shared" si="3410"/>
        <v>#N/A</v>
      </c>
      <c r="W1977" s="52" t="e">
        <f t="shared" si="3410"/>
        <v>#N/A</v>
      </c>
      <c r="X1977" s="55" t="e">
        <f t="shared" si="3403"/>
        <v>#N/A</v>
      </c>
      <c r="Y1977" s="55" t="e">
        <f t="shared" si="3404"/>
        <v>#N/A</v>
      </c>
      <c r="Z1977" s="55" t="e">
        <f t="shared" ref="Z1977" si="3411">Z1976</f>
        <v>#N/A</v>
      </c>
      <c r="AA1977" s="55" t="e">
        <f t="shared" si="3406"/>
        <v>#N/A</v>
      </c>
      <c r="AB1977" s="336" t="e">
        <f t="shared" si="3407"/>
        <v>#N/A</v>
      </c>
      <c r="AC1977" s="223" t="e">
        <f ca="1">INDEX(FGA_COEFFS,1,1)+Z1977*INDEX(FGA_COEFFS,1,2)+Y1977*INDEX(FGA_COEFFS,1,3)+R1977*INDEX(FGA_COEFFS,1,4)+Q1976*INDEX(FGA_COEFFS,1,5)+S1977*INDEX(FGA_COEFFS,1,6)+T1976*INDEX(FGA_COEFFS,1,7)+M1976*INDEX(FGA_COEFFS,1,8)+Y1980*Y1982</f>
        <v>#N/A</v>
      </c>
      <c r="AD1977" s="223" t="e">
        <f ca="1">INDEX(THREEPTA_COEFFS,1,1)+AC1977*INDEX(THREEPTA_COEFFS,1,2)+J1977*INDEX(THREEPTA_COEFFS,1,3)+AA1977*INDEX(THREEPTA_COEFFS,1,4)+K1977*INDEX(THREEPTA_COEFFS,1,5)+L1976*INDEX(THREEPTA_COEFFS,1,6)+Z1980*Z1982</f>
        <v>#N/A</v>
      </c>
      <c r="AE1977" s="223" t="e">
        <f ca="1">INDEX(THREEPTPCT_COEFFS,1,1)+K1977*INDEX(THREEPTPCT_COEFFS,1,2)+L1976*INDEX(THREEPTPCT_COEFFS,1,3)+AA1980*AA1982</f>
        <v>#N/A</v>
      </c>
      <c r="AF1977" s="55" t="e">
        <f t="shared" ca="1" si="3408"/>
        <v>#N/A</v>
      </c>
      <c r="AG1977" s="223" t="e">
        <f ca="1">INDEX(TWOPTPCT_COEFFS,1,1)+AB1977*INDEX(TWOPTPCT_COEFFS,1,2)+I1976*INDEX(TWOPTPCT_COEFFS,1,3)+G1976*INDEX(TWOPTPCT_COEFFS,1,4)+L1976*INDEX(TWOPTPCT_COEFFS,1,5)+AB1980*AB1982</f>
        <v>#N/A</v>
      </c>
      <c r="AH1977" s="223" t="e">
        <f ca="1">INDEX(FTA_COEFFS,1,1)+O1977*INDEX(FTA_COEFFS,1,2)+N1976*INDEX(FTA_COEFFS,1,3)+(Q1977+R1977)*INDEX(FTA_COEFFS,1,4)+(Q1976+R1976)*INDEX(FTA_COEFFS,1,5)+M1976*INDEX(FTA_COEFFS,1,6)+AC1980*AC1982</f>
        <v>#N/A</v>
      </c>
      <c r="AI1977" s="223" t="e">
        <f ca="1">INDEX(FTPCT_COEFFS,1,1)+P1977*INDEX(FTPCT_COEFFS,1,2)+F1977*INDEX(FTPCT_COEFFS,1,3)+G1976*INDEX(FTPCT_COEFFS,1,4)+AD1980*AD1982</f>
        <v>#N/A</v>
      </c>
      <c r="AJ1977" s="338" t="e">
        <f t="shared" ca="1" si="3409"/>
        <v>#N/A</v>
      </c>
      <c r="AK1977" s="55"/>
      <c r="AL1977" s="55"/>
      <c r="AM1977" s="55"/>
      <c r="AN1977" s="55"/>
      <c r="AO1977" s="55"/>
      <c r="AP1977" s="55"/>
      <c r="AQ1977" s="55"/>
      <c r="AR1977" s="55"/>
    </row>
    <row r="1978" spans="1:45" x14ac:dyDescent="0.3">
      <c r="A1978" s="54" t="e">
        <f ca="1">IF(D1976&gt;(D1977+(AVERAGE(V1976,W1976)-AVERAGE(V1977,W1977))/2)+2.5,C1976,IF(D1977&gt;(D1976+(AVERAGE(V1977,W1977)-AVERAGE(V1976,W1976))/2)+2.5,C1977,"Close"))</f>
        <v>#N/A</v>
      </c>
      <c r="B1978" s="64" t="e">
        <f ca="1">IF(D1977&gt;D1976,C1977,C1976)</f>
        <v>#N/A</v>
      </c>
      <c r="D1978" s="56"/>
      <c r="X1978" s="55"/>
      <c r="Y1978" s="55"/>
      <c r="Z1978" s="55"/>
      <c r="AA1978" s="55"/>
      <c r="AB1978" s="55"/>
      <c r="AC1978" s="337"/>
      <c r="AD1978" s="337"/>
      <c r="AE1978" s="337"/>
      <c r="AF1978" s="337"/>
      <c r="AG1978" s="337"/>
      <c r="AH1978" s="337"/>
      <c r="AI1978" s="337"/>
      <c r="AJ1978" s="337"/>
      <c r="AK1978" s="337"/>
      <c r="AL1978" s="337"/>
      <c r="AM1978" s="55"/>
      <c r="AN1978" s="55"/>
      <c r="AO1978" s="55"/>
      <c r="AP1978" s="55"/>
      <c r="AQ1978" s="55"/>
      <c r="AR1978" s="55"/>
      <c r="AS1978" s="55"/>
    </row>
    <row r="1979" spans="1:45" x14ac:dyDescent="0.3">
      <c r="X1979" s="54" t="s">
        <v>1305</v>
      </c>
      <c r="Y1979" s="54" t="s">
        <v>128</v>
      </c>
      <c r="Z1979" s="54" t="s">
        <v>157</v>
      </c>
      <c r="AA1979" s="54" t="s">
        <v>151</v>
      </c>
      <c r="AB1979" s="54" t="s">
        <v>1327</v>
      </c>
      <c r="AC1979" s="54" t="s">
        <v>129</v>
      </c>
      <c r="AD1979" s="54" t="s">
        <v>116</v>
      </c>
      <c r="AE1979" s="54"/>
      <c r="AF1979" s="54"/>
      <c r="AG1979" s="54"/>
      <c r="AH1979" s="54"/>
      <c r="AI1979" s="54"/>
      <c r="AJ1979" s="54"/>
      <c r="AK1979" s="54"/>
      <c r="AL1979" s="54"/>
      <c r="AM1979" s="54"/>
      <c r="AN1979" s="54"/>
      <c r="AO1979" s="54"/>
      <c r="AP1979" s="54"/>
      <c r="AQ1979" s="54"/>
      <c r="AR1979" s="54"/>
      <c r="AS1979" s="54"/>
    </row>
    <row r="1980" spans="1:45" x14ac:dyDescent="0.3">
      <c r="X1980" s="54"/>
      <c r="Y1980" s="54">
        <f t="shared" ref="Y1980:AD1980" si="3412">Y1973</f>
        <v>6.4436999999999998</v>
      </c>
      <c r="Z1980" s="54">
        <f t="shared" si="3412"/>
        <v>4.9371</v>
      </c>
      <c r="AA1980" s="54">
        <f t="shared" si="3412"/>
        <v>11.350300000000001</v>
      </c>
      <c r="AB1980" s="54">
        <f t="shared" si="3412"/>
        <v>7.1900000000000006E-2</v>
      </c>
      <c r="AC1980" s="54">
        <f t="shared" si="3412"/>
        <v>6.2766000000000002</v>
      </c>
      <c r="AD1980" s="54">
        <f t="shared" si="3412"/>
        <v>11.042999999999999</v>
      </c>
      <c r="AE1980" s="54"/>
      <c r="AF1980" s="336"/>
      <c r="AG1980" s="336"/>
      <c r="AH1980" s="336"/>
      <c r="AI1980" s="54"/>
      <c r="AJ1980" s="54"/>
      <c r="AK1980" s="54"/>
      <c r="AL1980" s="54"/>
      <c r="AM1980" s="54"/>
      <c r="AN1980" s="54"/>
      <c r="AO1980" s="54"/>
      <c r="AP1980" s="54"/>
      <c r="AQ1980" s="54"/>
      <c r="AR1980" s="54"/>
      <c r="AS1980" s="54"/>
    </row>
    <row r="1981" spans="1:45" x14ac:dyDescent="0.3">
      <c r="D1981" s="56"/>
      <c r="X1981" s="336"/>
      <c r="Y1981" s="336">
        <f t="shared" ca="1" si="3340"/>
        <v>-1.095853241573574E-3</v>
      </c>
      <c r="Z1981" s="336">
        <f t="shared" ca="1" si="3340"/>
        <v>0.19165629755229752</v>
      </c>
      <c r="AA1981" s="336">
        <f t="shared" ca="1" si="3340"/>
        <v>-1.1917319983982519</v>
      </c>
      <c r="AB1981" s="336">
        <f t="shared" ca="1" si="3340"/>
        <v>-1.2812186590542625</v>
      </c>
      <c r="AC1981" s="336">
        <f t="shared" ca="1" si="3340"/>
        <v>0.19603566204667353</v>
      </c>
      <c r="AD1981" s="336">
        <f t="shared" ca="1" si="3340"/>
        <v>1.2729910500769411E-2</v>
      </c>
      <c r="AE1981" s="336"/>
      <c r="AF1981" s="336"/>
      <c r="AG1981" s="336"/>
      <c r="AH1981" s="336"/>
      <c r="AI1981" s="54"/>
      <c r="AJ1981" s="54"/>
      <c r="AK1981" s="54"/>
      <c r="AL1981" s="336"/>
      <c r="AM1981" s="336"/>
      <c r="AN1981" s="336"/>
      <c r="AO1981" s="336"/>
      <c r="AP1981" s="54"/>
      <c r="AQ1981" s="336"/>
      <c r="AR1981" s="336"/>
      <c r="AS1981" s="336"/>
    </row>
    <row r="1982" spans="1:45" x14ac:dyDescent="0.3">
      <c r="C1982" s="54"/>
      <c r="D1982" s="56"/>
      <c r="Y1982" s="336">
        <f t="shared" ca="1" si="3340"/>
        <v>-0.88028552297329088</v>
      </c>
      <c r="Z1982" s="336">
        <f t="shared" ca="1" si="3340"/>
        <v>1.1366319836209839</v>
      </c>
      <c r="AA1982" s="336">
        <f t="shared" ca="1" si="3340"/>
        <v>-0.6191674893336796</v>
      </c>
      <c r="AB1982" s="336">
        <f t="shared" ca="1" si="3340"/>
        <v>-0.19375824731649599</v>
      </c>
      <c r="AC1982" s="336">
        <f t="shared" ca="1" si="3340"/>
        <v>2.3268289626405692E-2</v>
      </c>
      <c r="AD1982" s="336">
        <f t="shared" ca="1" si="3340"/>
        <v>2.4980267600828942E-3</v>
      </c>
      <c r="AE1982" s="55"/>
      <c r="AF1982" s="55"/>
      <c r="AG1982" s="55"/>
      <c r="AH1982" s="55"/>
      <c r="AI1982" s="55"/>
      <c r="AJ1982" s="55"/>
      <c r="AK1982" s="55"/>
      <c r="AL1982" s="55"/>
      <c r="AM1982" s="55"/>
      <c r="AN1982" s="55"/>
      <c r="AO1982" s="55"/>
      <c r="AP1982" s="55"/>
      <c r="AQ1982" s="55"/>
      <c r="AR1982" s="55"/>
      <c r="AS1982" s="55"/>
    </row>
    <row r="1983" spans="1:45" x14ac:dyDescent="0.3">
      <c r="B1983" s="54" t="s">
        <v>172</v>
      </c>
      <c r="C1983" s="53">
        <f>C1976</f>
        <v>0</v>
      </c>
      <c r="D1983" s="56" t="e">
        <f t="shared" ref="D1983:D1984" ca="1" si="3413">AJ1983</f>
        <v>#N/A</v>
      </c>
      <c r="E1983" s="52" t="e">
        <f t="shared" ref="E1983:W1983" si="3414">E1976</f>
        <v>#N/A</v>
      </c>
      <c r="F1983" s="52" t="e">
        <f t="shared" si="3414"/>
        <v>#N/A</v>
      </c>
      <c r="G1983" s="52" t="e">
        <f t="shared" si="3414"/>
        <v>#N/A</v>
      </c>
      <c r="H1983" s="52" t="e">
        <f t="shared" si="3414"/>
        <v>#N/A</v>
      </c>
      <c r="I1983" s="52" t="e">
        <f t="shared" si="3414"/>
        <v>#N/A</v>
      </c>
      <c r="J1983" s="52" t="e">
        <f t="shared" si="3414"/>
        <v>#N/A</v>
      </c>
      <c r="K1983" s="52" t="e">
        <f t="shared" si="3414"/>
        <v>#N/A</v>
      </c>
      <c r="L1983" s="52" t="e">
        <f t="shared" si="3414"/>
        <v>#N/A</v>
      </c>
      <c r="M1983" s="52" t="e">
        <f t="shared" si="3414"/>
        <v>#N/A</v>
      </c>
      <c r="N1983" s="52" t="e">
        <f t="shared" si="3414"/>
        <v>#N/A</v>
      </c>
      <c r="O1983" s="52" t="e">
        <f t="shared" si="3414"/>
        <v>#N/A</v>
      </c>
      <c r="P1983" s="52" t="e">
        <f t="shared" si="3414"/>
        <v>#N/A</v>
      </c>
      <c r="Q1983" s="52" t="e">
        <f t="shared" si="3414"/>
        <v>#N/A</v>
      </c>
      <c r="R1983" s="52" t="e">
        <f t="shared" si="3414"/>
        <v>#N/A</v>
      </c>
      <c r="S1983" s="52" t="e">
        <f t="shared" si="3414"/>
        <v>#N/A</v>
      </c>
      <c r="T1983" s="52" t="e">
        <f t="shared" si="3414"/>
        <v>#N/A</v>
      </c>
      <c r="U1983" s="52" t="e">
        <f t="shared" si="3414"/>
        <v>#N/A</v>
      </c>
      <c r="V1983" s="52" t="e">
        <f t="shared" si="3414"/>
        <v>#N/A</v>
      </c>
      <c r="W1983" s="52" t="e">
        <f t="shared" si="3414"/>
        <v>#N/A</v>
      </c>
      <c r="X1983" s="55" t="e">
        <f t="shared" ref="X1983:X1984" si="3415">(H1983-(O1983*P1983)/100-3*(J1983*K1983)/100)/2</f>
        <v>#N/A</v>
      </c>
      <c r="Y1983" s="55" t="e">
        <f t="shared" ref="Y1983:Y1984" si="3416">SUM(X1983,(J1983*K1983/100))/(F1983/100)</f>
        <v>#N/A</v>
      </c>
      <c r="Z1983" s="55" t="e">
        <f t="shared" ref="Z1983" si="3417">U1983*0.5+U1984*0.5</f>
        <v>#N/A</v>
      </c>
      <c r="AA1983" s="55" t="e">
        <f t="shared" ref="AA1983:AA1984" si="3418">J1983/Y1983</f>
        <v>#N/A</v>
      </c>
      <c r="AB1983" s="336" t="e">
        <f t="shared" ref="AB1983:AB1984" si="3419">X1983/(Y1983-J1983)</f>
        <v>#N/A</v>
      </c>
      <c r="AC1983" s="223" t="e">
        <f ca="1">INDEX(FGA_COEFFS,1,1)+Z1983*INDEX(FGA_COEFFS,1,2)+Y1983*INDEX(FGA_COEFFS,1,3)+R1983*INDEX(FGA_COEFFS,1,4)+Q1984*INDEX(FGA_COEFFS,1,5)+S1983*INDEX(FGA_COEFFS,1,6)+T1984*INDEX(FGA_COEFFS,1,7)+M1984*INDEX(FGA_COEFFS,1,8)+Y1987*Y1988</f>
        <v>#N/A</v>
      </c>
      <c r="AD1983" s="223" t="e">
        <f ca="1">INDEX(THREEPTA_COEFFS,1,1)+AC1983*INDEX(THREEPTA_COEFFS,1,2)+J1983*INDEX(THREEPTA_COEFFS,1,3)+AA1983*INDEX(THREEPTA_COEFFS,1,4)+K1983*INDEX(THREEPTA_COEFFS,1,5)+L1984*INDEX(THREEPTA_COEFFS,1,6)+Z1987*Z1988</f>
        <v>#N/A</v>
      </c>
      <c r="AE1983" s="223" t="e">
        <f ca="1">INDEX(THREEPTPCT_COEFFS,1,1)+K1983*INDEX(THREEPTPCT_COEFFS,1,2)+L1984*INDEX(THREEPTPCT_COEFFS,1,3)+AA1987*AA1988</f>
        <v>#N/A</v>
      </c>
      <c r="AF1983" s="55" t="e">
        <f t="shared" ref="AF1983:AF1984" ca="1" si="3420">AC1983-AD1983</f>
        <v>#N/A</v>
      </c>
      <c r="AG1983" s="223" t="e">
        <f ca="1">INDEX(TWOPTPCT_COEFFS,1,1)+AB1983*INDEX(TWOPTPCT_COEFFS,1,2)+I1984*INDEX(TWOPTPCT_COEFFS,1,3)+G1984*INDEX(TWOPTPCT_COEFFS,1,4)+L1984*INDEX(TWOPTPCT_COEFFS,1,5)+AB1987*AB1988</f>
        <v>#N/A</v>
      </c>
      <c r="AH1983" s="223" t="e">
        <f ca="1">INDEX(FTA_COEFFS,1,1)+O1983*INDEX(FTA_COEFFS,1,2)+N1984*INDEX(FTA_COEFFS,1,3)+(Q1983+R1983)*INDEX(FTA_COEFFS,1,4)+(Q1984+R1984)*INDEX(FTA_COEFFS,1,5)+M1984*INDEX(FTA_COEFFS,1,6)+AC1987*AC1988</f>
        <v>#N/A</v>
      </c>
      <c r="AI1983" s="223" t="e">
        <f ca="1">INDEX(FTPCT_COEFFS,1,1)+P1983*INDEX(FTPCT_COEFFS,1,2)+F1983*INDEX(FTPCT_COEFFS,1,3)+G1984*INDEX(FTPCT_COEFFS,1,4)+AD1987*AD1988</f>
        <v>#N/A</v>
      </c>
      <c r="AJ1983" s="338" t="e">
        <f t="shared" ref="AJ1983:AJ1984" ca="1" si="3421">AD1983*AE1983/100+AF1983*AG1983+AH1983*AI1983/100</f>
        <v>#N/A</v>
      </c>
      <c r="AK1983" s="55"/>
      <c r="AL1983" s="55"/>
      <c r="AM1983" s="55"/>
      <c r="AN1983" s="55"/>
      <c r="AO1983" s="55"/>
      <c r="AP1983" s="55"/>
      <c r="AQ1983" s="55"/>
      <c r="AR1983" s="55"/>
    </row>
    <row r="1984" spans="1:45" x14ac:dyDescent="0.3">
      <c r="B1984" s="54" t="s">
        <v>175</v>
      </c>
      <c r="C1984" s="54">
        <f>C1977</f>
        <v>0</v>
      </c>
      <c r="D1984" s="56" t="e">
        <f t="shared" ca="1" si="3413"/>
        <v>#N/A</v>
      </c>
      <c r="E1984" s="52" t="e">
        <f t="shared" ref="E1984:W1984" si="3422">E1977</f>
        <v>#N/A</v>
      </c>
      <c r="F1984" s="52" t="e">
        <f t="shared" si="3422"/>
        <v>#N/A</v>
      </c>
      <c r="G1984" s="52" t="e">
        <f t="shared" si="3422"/>
        <v>#N/A</v>
      </c>
      <c r="H1984" s="52" t="e">
        <f t="shared" si="3422"/>
        <v>#N/A</v>
      </c>
      <c r="I1984" s="52" t="e">
        <f t="shared" si="3422"/>
        <v>#N/A</v>
      </c>
      <c r="J1984" s="52" t="e">
        <f t="shared" si="3422"/>
        <v>#N/A</v>
      </c>
      <c r="K1984" s="52" t="e">
        <f t="shared" si="3422"/>
        <v>#N/A</v>
      </c>
      <c r="L1984" s="52" t="e">
        <f t="shared" si="3422"/>
        <v>#N/A</v>
      </c>
      <c r="M1984" s="52" t="e">
        <f t="shared" si="3422"/>
        <v>#N/A</v>
      </c>
      <c r="N1984" s="52" t="e">
        <f t="shared" si="3422"/>
        <v>#N/A</v>
      </c>
      <c r="O1984" s="52" t="e">
        <f t="shared" si="3422"/>
        <v>#N/A</v>
      </c>
      <c r="P1984" s="52" t="e">
        <f t="shared" si="3422"/>
        <v>#N/A</v>
      </c>
      <c r="Q1984" s="52" t="e">
        <f t="shared" si="3422"/>
        <v>#N/A</v>
      </c>
      <c r="R1984" s="52" t="e">
        <f t="shared" si="3422"/>
        <v>#N/A</v>
      </c>
      <c r="S1984" s="52" t="e">
        <f t="shared" si="3422"/>
        <v>#N/A</v>
      </c>
      <c r="T1984" s="52" t="e">
        <f t="shared" si="3422"/>
        <v>#N/A</v>
      </c>
      <c r="U1984" s="52" t="e">
        <f t="shared" si="3422"/>
        <v>#N/A</v>
      </c>
      <c r="V1984" s="52" t="e">
        <f t="shared" si="3422"/>
        <v>#N/A</v>
      </c>
      <c r="W1984" s="52" t="e">
        <f t="shared" si="3422"/>
        <v>#N/A</v>
      </c>
      <c r="X1984" s="55" t="e">
        <f t="shared" si="3415"/>
        <v>#N/A</v>
      </c>
      <c r="Y1984" s="55" t="e">
        <f t="shared" si="3416"/>
        <v>#N/A</v>
      </c>
      <c r="Z1984" s="55" t="e">
        <f t="shared" ref="Z1984" si="3423">Z1983</f>
        <v>#N/A</v>
      </c>
      <c r="AA1984" s="55" t="e">
        <f t="shared" si="3418"/>
        <v>#N/A</v>
      </c>
      <c r="AB1984" s="336" t="e">
        <f t="shared" si="3419"/>
        <v>#N/A</v>
      </c>
      <c r="AC1984" s="223" t="e">
        <f ca="1">INDEX(FGA_COEFFS,1,1)+Z1984*INDEX(FGA_COEFFS,1,2)+Y1984*INDEX(FGA_COEFFS,1,3)+R1984*INDEX(FGA_COEFFS,1,4)+Q1983*INDEX(FGA_COEFFS,1,5)+S1984*INDEX(FGA_COEFFS,1,6)+T1983*INDEX(FGA_COEFFS,1,7)+M1983*INDEX(FGA_COEFFS,1,8)+Y1987*Y1989</f>
        <v>#N/A</v>
      </c>
      <c r="AD1984" s="223" t="e">
        <f ca="1">INDEX(THREEPTA_COEFFS,1,1)+AC1984*INDEX(THREEPTA_COEFFS,1,2)+J1984*INDEX(THREEPTA_COEFFS,1,3)+AA1984*INDEX(THREEPTA_COEFFS,1,4)+K1984*INDEX(THREEPTA_COEFFS,1,5)+L1983*INDEX(THREEPTA_COEFFS,1,6)+Z1987*Z1989</f>
        <v>#N/A</v>
      </c>
      <c r="AE1984" s="223" t="e">
        <f ca="1">INDEX(THREEPTPCT_COEFFS,1,1)+K1984*INDEX(THREEPTPCT_COEFFS,1,2)+L1983*INDEX(THREEPTPCT_COEFFS,1,3)+AA1987*AA1989</f>
        <v>#N/A</v>
      </c>
      <c r="AF1984" s="55" t="e">
        <f t="shared" ca="1" si="3420"/>
        <v>#N/A</v>
      </c>
      <c r="AG1984" s="223" t="e">
        <f ca="1">INDEX(TWOPTPCT_COEFFS,1,1)+AB1984*INDEX(TWOPTPCT_COEFFS,1,2)+I1983*INDEX(TWOPTPCT_COEFFS,1,3)+G1983*INDEX(TWOPTPCT_COEFFS,1,4)+L1983*INDEX(TWOPTPCT_COEFFS,1,5)+AB1987*AB1989</f>
        <v>#N/A</v>
      </c>
      <c r="AH1984" s="223" t="e">
        <f ca="1">INDEX(FTA_COEFFS,1,1)+O1984*INDEX(FTA_COEFFS,1,2)+N1983*INDEX(FTA_COEFFS,1,3)+(Q1984+R1984)*INDEX(FTA_COEFFS,1,4)+(Q1983+R1983)*INDEX(FTA_COEFFS,1,5)+M1983*INDEX(FTA_COEFFS,1,6)+AC1987*AC1989</f>
        <v>#N/A</v>
      </c>
      <c r="AI1984" s="223" t="e">
        <f ca="1">INDEX(FTPCT_COEFFS,1,1)+P1984*INDEX(FTPCT_COEFFS,1,2)+F1984*INDEX(FTPCT_COEFFS,1,3)+G1983*INDEX(FTPCT_COEFFS,1,4)+AD1987*AD1989</f>
        <v>#N/A</v>
      </c>
      <c r="AJ1984" s="338" t="e">
        <f t="shared" ca="1" si="3421"/>
        <v>#N/A</v>
      </c>
      <c r="AK1984" s="55"/>
      <c r="AL1984" s="55"/>
      <c r="AM1984" s="55"/>
      <c r="AN1984" s="55"/>
      <c r="AO1984" s="55"/>
      <c r="AP1984" s="55"/>
      <c r="AQ1984" s="55"/>
      <c r="AR1984" s="55"/>
    </row>
    <row r="1985" spans="1:45" x14ac:dyDescent="0.3">
      <c r="A1985" s="54" t="e">
        <f ca="1">IF(D1983&gt;(D1984+(AVERAGE(V1983,W1983)-AVERAGE(V1984,W1984))/2)+2.5,C1983,IF(D1984&gt;(D1983+(AVERAGE(V1984,W1984)-AVERAGE(V1983,W1983))/2)+2.5,C1984,"Close"))</f>
        <v>#N/A</v>
      </c>
      <c r="B1985" s="64" t="e">
        <f ca="1">IF(D1984&gt;D1983,C1984,C1983)</f>
        <v>#N/A</v>
      </c>
      <c r="D1985" s="56"/>
      <c r="X1985" s="55"/>
      <c r="Y1985" s="55"/>
      <c r="Z1985" s="55"/>
      <c r="AA1985" s="55"/>
      <c r="AB1985" s="55"/>
      <c r="AC1985" s="337"/>
      <c r="AD1985" s="337"/>
      <c r="AE1985" s="337"/>
      <c r="AF1985" s="337"/>
      <c r="AG1985" s="337"/>
      <c r="AH1985" s="337"/>
      <c r="AI1985" s="337"/>
      <c r="AJ1985" s="337"/>
      <c r="AK1985" s="337"/>
      <c r="AL1985" s="337"/>
      <c r="AM1985" s="55"/>
      <c r="AN1985" s="55"/>
      <c r="AO1985" s="55"/>
      <c r="AP1985" s="55"/>
      <c r="AQ1985" s="55"/>
      <c r="AR1985" s="55"/>
      <c r="AS1985" s="55"/>
    </row>
    <row r="1986" spans="1:45" x14ac:dyDescent="0.3">
      <c r="X1986" s="54" t="s">
        <v>1305</v>
      </c>
      <c r="Y1986" s="54" t="s">
        <v>128</v>
      </c>
      <c r="Z1986" s="54" t="s">
        <v>157</v>
      </c>
      <c r="AA1986" s="54" t="s">
        <v>151</v>
      </c>
      <c r="AB1986" s="54" t="s">
        <v>1327</v>
      </c>
      <c r="AC1986" s="54" t="s">
        <v>129</v>
      </c>
      <c r="AD1986" s="54" t="s">
        <v>116</v>
      </c>
      <c r="AE1986" s="54"/>
      <c r="AF1986" s="54"/>
      <c r="AG1986" s="54"/>
      <c r="AH1986" s="54"/>
      <c r="AI1986" s="54"/>
      <c r="AJ1986" s="54"/>
      <c r="AK1986" s="54"/>
      <c r="AL1986" s="54"/>
      <c r="AM1986" s="54"/>
      <c r="AN1986" s="54"/>
      <c r="AO1986" s="54"/>
      <c r="AP1986" s="54"/>
      <c r="AQ1986" s="54"/>
      <c r="AR1986" s="54"/>
      <c r="AS1986" s="54"/>
    </row>
    <row r="1987" spans="1:45" x14ac:dyDescent="0.3">
      <c r="X1987" s="54"/>
      <c r="Y1987" s="54">
        <f t="shared" ref="Y1987:AD1987" si="3424">Y1980</f>
        <v>6.4436999999999998</v>
      </c>
      <c r="Z1987" s="54">
        <f t="shared" si="3424"/>
        <v>4.9371</v>
      </c>
      <c r="AA1987" s="54">
        <f t="shared" si="3424"/>
        <v>11.350300000000001</v>
      </c>
      <c r="AB1987" s="54">
        <f t="shared" si="3424"/>
        <v>7.1900000000000006E-2</v>
      </c>
      <c r="AC1987" s="54">
        <f t="shared" si="3424"/>
        <v>6.2766000000000002</v>
      </c>
      <c r="AD1987" s="54">
        <f t="shared" si="3424"/>
        <v>11.042999999999999</v>
      </c>
      <c r="AE1987" s="54"/>
      <c r="AF1987" s="336"/>
      <c r="AG1987" s="336"/>
      <c r="AH1987" s="336"/>
      <c r="AI1987" s="54"/>
      <c r="AJ1987" s="54"/>
      <c r="AK1987" s="54"/>
      <c r="AL1987" s="54"/>
      <c r="AM1987" s="54"/>
      <c r="AN1987" s="54"/>
      <c r="AO1987" s="54"/>
      <c r="AP1987" s="54"/>
      <c r="AQ1987" s="54"/>
      <c r="AR1987" s="54"/>
      <c r="AS1987" s="54"/>
    </row>
    <row r="1988" spans="1:45" x14ac:dyDescent="0.3">
      <c r="D1988" s="56"/>
      <c r="X1988" s="336"/>
      <c r="Y1988" s="336">
        <f t="shared" ca="1" si="3340"/>
        <v>-0.16157469552970882</v>
      </c>
      <c r="Z1988" s="336">
        <f t="shared" ca="1" si="3340"/>
        <v>1.150296168355575</v>
      </c>
      <c r="AA1988" s="336">
        <f t="shared" ca="1" si="3340"/>
        <v>0.12630009505923792</v>
      </c>
      <c r="AB1988" s="336">
        <f t="shared" ca="1" si="3340"/>
        <v>-9.8625634986716122E-3</v>
      </c>
      <c r="AC1988" s="336">
        <f t="shared" ca="1" si="3340"/>
        <v>-0.64520389635371234</v>
      </c>
      <c r="AD1988" s="336">
        <f t="shared" ca="1" si="3340"/>
        <v>-1.1939312231302059</v>
      </c>
      <c r="AE1988" s="336"/>
      <c r="AF1988" s="336"/>
      <c r="AG1988" s="336"/>
      <c r="AH1988" s="336"/>
      <c r="AI1988" s="54"/>
      <c r="AJ1988" s="54"/>
      <c r="AK1988" s="54"/>
      <c r="AL1988" s="336"/>
      <c r="AM1988" s="336"/>
      <c r="AN1988" s="336"/>
      <c r="AO1988" s="336"/>
      <c r="AP1988" s="54"/>
      <c r="AQ1988" s="336"/>
      <c r="AR1988" s="336"/>
      <c r="AS1988" s="336"/>
    </row>
    <row r="1989" spans="1:45" x14ac:dyDescent="0.3">
      <c r="C1989" s="54"/>
      <c r="D1989" s="56"/>
      <c r="Y1989" s="336">
        <f t="shared" ca="1" si="3340"/>
        <v>-7.1581063156228419E-2</v>
      </c>
      <c r="Z1989" s="336">
        <f t="shared" ca="1" si="3340"/>
        <v>-0.19598895617918971</v>
      </c>
      <c r="AA1989" s="336">
        <f t="shared" ca="1" si="3340"/>
        <v>-0.4244816266254226</v>
      </c>
      <c r="AB1989" s="336">
        <f t="shared" ca="1" si="3340"/>
        <v>-5.2013489166505528E-2</v>
      </c>
      <c r="AC1989" s="336">
        <f t="shared" ca="1" si="3340"/>
        <v>2.569588629294018E-2</v>
      </c>
      <c r="AD1989" s="336">
        <f t="shared" ca="1" si="3340"/>
        <v>2.4402582604054167E-2</v>
      </c>
      <c r="AE1989" s="55"/>
      <c r="AF1989" s="55"/>
      <c r="AG1989" s="55"/>
      <c r="AH1989" s="55"/>
      <c r="AI1989" s="55"/>
      <c r="AJ1989" s="55"/>
      <c r="AK1989" s="55"/>
      <c r="AL1989" s="55"/>
      <c r="AM1989" s="55"/>
      <c r="AN1989" s="55"/>
      <c r="AO1989" s="55"/>
      <c r="AP1989" s="55"/>
      <c r="AQ1989" s="55"/>
      <c r="AR1989" s="55"/>
      <c r="AS1989" s="55"/>
    </row>
    <row r="1990" spans="1:45" x14ac:dyDescent="0.3">
      <c r="B1990" s="54" t="s">
        <v>172</v>
      </c>
      <c r="C1990" s="53">
        <f>C1983</f>
        <v>0</v>
      </c>
      <c r="D1990" s="56" t="e">
        <f t="shared" ref="D1990:D1991" ca="1" si="3425">AJ1990</f>
        <v>#N/A</v>
      </c>
      <c r="E1990" s="52" t="e">
        <f t="shared" ref="E1990:W1990" si="3426">E1983</f>
        <v>#N/A</v>
      </c>
      <c r="F1990" s="52" t="e">
        <f t="shared" si="3426"/>
        <v>#N/A</v>
      </c>
      <c r="G1990" s="52" t="e">
        <f t="shared" si="3426"/>
        <v>#N/A</v>
      </c>
      <c r="H1990" s="52" t="e">
        <f t="shared" si="3426"/>
        <v>#N/A</v>
      </c>
      <c r="I1990" s="52" t="e">
        <f t="shared" si="3426"/>
        <v>#N/A</v>
      </c>
      <c r="J1990" s="52" t="e">
        <f t="shared" si="3426"/>
        <v>#N/A</v>
      </c>
      <c r="K1990" s="52" t="e">
        <f t="shared" si="3426"/>
        <v>#N/A</v>
      </c>
      <c r="L1990" s="52" t="e">
        <f t="shared" si="3426"/>
        <v>#N/A</v>
      </c>
      <c r="M1990" s="52" t="e">
        <f t="shared" si="3426"/>
        <v>#N/A</v>
      </c>
      <c r="N1990" s="52" t="e">
        <f t="shared" si="3426"/>
        <v>#N/A</v>
      </c>
      <c r="O1990" s="52" t="e">
        <f t="shared" si="3426"/>
        <v>#N/A</v>
      </c>
      <c r="P1990" s="52" t="e">
        <f t="shared" si="3426"/>
        <v>#N/A</v>
      </c>
      <c r="Q1990" s="52" t="e">
        <f t="shared" si="3426"/>
        <v>#N/A</v>
      </c>
      <c r="R1990" s="52" t="e">
        <f t="shared" si="3426"/>
        <v>#N/A</v>
      </c>
      <c r="S1990" s="52" t="e">
        <f t="shared" si="3426"/>
        <v>#N/A</v>
      </c>
      <c r="T1990" s="52" t="e">
        <f t="shared" si="3426"/>
        <v>#N/A</v>
      </c>
      <c r="U1990" s="52" t="e">
        <f t="shared" si="3426"/>
        <v>#N/A</v>
      </c>
      <c r="V1990" s="52" t="e">
        <f t="shared" si="3426"/>
        <v>#N/A</v>
      </c>
      <c r="W1990" s="52" t="e">
        <f t="shared" si="3426"/>
        <v>#N/A</v>
      </c>
      <c r="X1990" s="55" t="e">
        <f t="shared" ref="X1990:X1991" si="3427">(H1990-(O1990*P1990)/100-3*(J1990*K1990)/100)/2</f>
        <v>#N/A</v>
      </c>
      <c r="Y1990" s="55" t="e">
        <f t="shared" ref="Y1990:Y1991" si="3428">SUM(X1990,(J1990*K1990/100))/(F1990/100)</f>
        <v>#N/A</v>
      </c>
      <c r="Z1990" s="55" t="e">
        <f t="shared" ref="Z1990" si="3429">U1990*0.5+U1991*0.5</f>
        <v>#N/A</v>
      </c>
      <c r="AA1990" s="55" t="e">
        <f t="shared" ref="AA1990:AA1991" si="3430">J1990/Y1990</f>
        <v>#N/A</v>
      </c>
      <c r="AB1990" s="336" t="e">
        <f t="shared" ref="AB1990:AB1991" si="3431">X1990/(Y1990-J1990)</f>
        <v>#N/A</v>
      </c>
      <c r="AC1990" s="223" t="e">
        <f ca="1">INDEX(FGA_COEFFS,1,1)+Z1990*INDEX(FGA_COEFFS,1,2)+Y1990*INDEX(FGA_COEFFS,1,3)+R1990*INDEX(FGA_COEFFS,1,4)+Q1991*INDEX(FGA_COEFFS,1,5)+S1990*INDEX(FGA_COEFFS,1,6)+T1991*INDEX(FGA_COEFFS,1,7)+M1991*INDEX(FGA_COEFFS,1,8)+Y1994*Y1995</f>
        <v>#N/A</v>
      </c>
      <c r="AD1990" s="223" t="e">
        <f ca="1">INDEX(THREEPTA_COEFFS,1,1)+AC1990*INDEX(THREEPTA_COEFFS,1,2)+J1990*INDEX(THREEPTA_COEFFS,1,3)+AA1990*INDEX(THREEPTA_COEFFS,1,4)+K1990*INDEX(THREEPTA_COEFFS,1,5)+L1991*INDEX(THREEPTA_COEFFS,1,6)+Z1994*Z1995</f>
        <v>#N/A</v>
      </c>
      <c r="AE1990" s="223" t="e">
        <f ca="1">INDEX(THREEPTPCT_COEFFS,1,1)+K1990*INDEX(THREEPTPCT_COEFFS,1,2)+L1991*INDEX(THREEPTPCT_COEFFS,1,3)+AA1994*AA1995</f>
        <v>#N/A</v>
      </c>
      <c r="AF1990" s="55" t="e">
        <f t="shared" ref="AF1990:AF1991" ca="1" si="3432">AC1990-AD1990</f>
        <v>#N/A</v>
      </c>
      <c r="AG1990" s="223" t="e">
        <f ca="1">INDEX(TWOPTPCT_COEFFS,1,1)+AB1990*INDEX(TWOPTPCT_COEFFS,1,2)+I1991*INDEX(TWOPTPCT_COEFFS,1,3)+G1991*INDEX(TWOPTPCT_COEFFS,1,4)+L1991*INDEX(TWOPTPCT_COEFFS,1,5)+AB1994*AB1995</f>
        <v>#N/A</v>
      </c>
      <c r="AH1990" s="223" t="e">
        <f ca="1">INDEX(FTA_COEFFS,1,1)+O1990*INDEX(FTA_COEFFS,1,2)+N1991*INDEX(FTA_COEFFS,1,3)+(Q1990+R1990)*INDEX(FTA_COEFFS,1,4)+(Q1991+R1991)*INDEX(FTA_COEFFS,1,5)+M1991*INDEX(FTA_COEFFS,1,6)+AC1994*AC1995</f>
        <v>#N/A</v>
      </c>
      <c r="AI1990" s="223" t="e">
        <f ca="1">INDEX(FTPCT_COEFFS,1,1)+P1990*INDEX(FTPCT_COEFFS,1,2)+F1990*INDEX(FTPCT_COEFFS,1,3)+G1991*INDEX(FTPCT_COEFFS,1,4)+AD1994*AD1995</f>
        <v>#N/A</v>
      </c>
      <c r="AJ1990" s="338" t="e">
        <f t="shared" ref="AJ1990:AJ1991" ca="1" si="3433">AD1990*AE1990/100+AF1990*AG1990+AH1990*AI1990/100</f>
        <v>#N/A</v>
      </c>
      <c r="AK1990" s="55"/>
      <c r="AL1990" s="55"/>
      <c r="AM1990" s="55"/>
      <c r="AN1990" s="55"/>
      <c r="AO1990" s="55"/>
      <c r="AP1990" s="55"/>
      <c r="AQ1990" s="55"/>
      <c r="AR1990" s="55"/>
    </row>
    <row r="1991" spans="1:45" x14ac:dyDescent="0.3">
      <c r="B1991" s="54" t="s">
        <v>175</v>
      </c>
      <c r="C1991" s="54">
        <f>C1984</f>
        <v>0</v>
      </c>
      <c r="D1991" s="56" t="e">
        <f t="shared" ca="1" si="3425"/>
        <v>#N/A</v>
      </c>
      <c r="E1991" s="52" t="e">
        <f t="shared" ref="E1991:W1991" si="3434">E1984</f>
        <v>#N/A</v>
      </c>
      <c r="F1991" s="52" t="e">
        <f t="shared" si="3434"/>
        <v>#N/A</v>
      </c>
      <c r="G1991" s="52" t="e">
        <f t="shared" si="3434"/>
        <v>#N/A</v>
      </c>
      <c r="H1991" s="52" t="e">
        <f t="shared" si="3434"/>
        <v>#N/A</v>
      </c>
      <c r="I1991" s="52" t="e">
        <f t="shared" si="3434"/>
        <v>#N/A</v>
      </c>
      <c r="J1991" s="52" t="e">
        <f t="shared" si="3434"/>
        <v>#N/A</v>
      </c>
      <c r="K1991" s="52" t="e">
        <f t="shared" si="3434"/>
        <v>#N/A</v>
      </c>
      <c r="L1991" s="52" t="e">
        <f t="shared" si="3434"/>
        <v>#N/A</v>
      </c>
      <c r="M1991" s="52" t="e">
        <f t="shared" si="3434"/>
        <v>#N/A</v>
      </c>
      <c r="N1991" s="52" t="e">
        <f t="shared" si="3434"/>
        <v>#N/A</v>
      </c>
      <c r="O1991" s="52" t="e">
        <f t="shared" si="3434"/>
        <v>#N/A</v>
      </c>
      <c r="P1991" s="52" t="e">
        <f t="shared" si="3434"/>
        <v>#N/A</v>
      </c>
      <c r="Q1991" s="52" t="e">
        <f t="shared" si="3434"/>
        <v>#N/A</v>
      </c>
      <c r="R1991" s="52" t="e">
        <f t="shared" si="3434"/>
        <v>#N/A</v>
      </c>
      <c r="S1991" s="52" t="e">
        <f t="shared" si="3434"/>
        <v>#N/A</v>
      </c>
      <c r="T1991" s="52" t="e">
        <f t="shared" si="3434"/>
        <v>#N/A</v>
      </c>
      <c r="U1991" s="52" t="e">
        <f t="shared" si="3434"/>
        <v>#N/A</v>
      </c>
      <c r="V1991" s="52" t="e">
        <f t="shared" si="3434"/>
        <v>#N/A</v>
      </c>
      <c r="W1991" s="52" t="e">
        <f t="shared" si="3434"/>
        <v>#N/A</v>
      </c>
      <c r="X1991" s="55" t="e">
        <f t="shared" si="3427"/>
        <v>#N/A</v>
      </c>
      <c r="Y1991" s="55" t="e">
        <f t="shared" si="3428"/>
        <v>#N/A</v>
      </c>
      <c r="Z1991" s="55" t="e">
        <f t="shared" ref="Z1991" si="3435">Z1990</f>
        <v>#N/A</v>
      </c>
      <c r="AA1991" s="55" t="e">
        <f t="shared" si="3430"/>
        <v>#N/A</v>
      </c>
      <c r="AB1991" s="336" t="e">
        <f t="shared" si="3431"/>
        <v>#N/A</v>
      </c>
      <c r="AC1991" s="223" t="e">
        <f ca="1">INDEX(FGA_COEFFS,1,1)+Z1991*INDEX(FGA_COEFFS,1,2)+Y1991*INDEX(FGA_COEFFS,1,3)+R1991*INDEX(FGA_COEFFS,1,4)+Q1990*INDEX(FGA_COEFFS,1,5)+S1991*INDEX(FGA_COEFFS,1,6)+T1990*INDEX(FGA_COEFFS,1,7)+M1990*INDEX(FGA_COEFFS,1,8)+Y1994*Y1996</f>
        <v>#N/A</v>
      </c>
      <c r="AD1991" s="223" t="e">
        <f ca="1">INDEX(THREEPTA_COEFFS,1,1)+AC1991*INDEX(THREEPTA_COEFFS,1,2)+J1991*INDEX(THREEPTA_COEFFS,1,3)+AA1991*INDEX(THREEPTA_COEFFS,1,4)+K1991*INDEX(THREEPTA_COEFFS,1,5)+L1990*INDEX(THREEPTA_COEFFS,1,6)+Z1994*Z1996</f>
        <v>#N/A</v>
      </c>
      <c r="AE1991" s="223" t="e">
        <f ca="1">INDEX(THREEPTPCT_COEFFS,1,1)+K1991*INDEX(THREEPTPCT_COEFFS,1,2)+L1990*INDEX(THREEPTPCT_COEFFS,1,3)+AA1994*AA1996</f>
        <v>#N/A</v>
      </c>
      <c r="AF1991" s="55" t="e">
        <f t="shared" ca="1" si="3432"/>
        <v>#N/A</v>
      </c>
      <c r="AG1991" s="223" t="e">
        <f ca="1">INDEX(TWOPTPCT_COEFFS,1,1)+AB1991*INDEX(TWOPTPCT_COEFFS,1,2)+I1990*INDEX(TWOPTPCT_COEFFS,1,3)+G1990*INDEX(TWOPTPCT_COEFFS,1,4)+L1990*INDEX(TWOPTPCT_COEFFS,1,5)+AB1994*AB1996</f>
        <v>#N/A</v>
      </c>
      <c r="AH1991" s="223" t="e">
        <f ca="1">INDEX(FTA_COEFFS,1,1)+O1991*INDEX(FTA_COEFFS,1,2)+N1990*INDEX(FTA_COEFFS,1,3)+(Q1991+R1991)*INDEX(FTA_COEFFS,1,4)+(Q1990+R1990)*INDEX(FTA_COEFFS,1,5)+M1990*INDEX(FTA_COEFFS,1,6)+AC1994*AC1996</f>
        <v>#N/A</v>
      </c>
      <c r="AI1991" s="223" t="e">
        <f ca="1">INDEX(FTPCT_COEFFS,1,1)+P1991*INDEX(FTPCT_COEFFS,1,2)+F1991*INDEX(FTPCT_COEFFS,1,3)+G1990*INDEX(FTPCT_COEFFS,1,4)+AD1994*AD1996</f>
        <v>#N/A</v>
      </c>
      <c r="AJ1991" s="338" t="e">
        <f t="shared" ca="1" si="3433"/>
        <v>#N/A</v>
      </c>
      <c r="AK1991" s="55"/>
      <c r="AL1991" s="55"/>
      <c r="AM1991" s="55"/>
      <c r="AN1991" s="55"/>
      <c r="AO1991" s="55"/>
      <c r="AP1991" s="55"/>
      <c r="AQ1991" s="55"/>
      <c r="AR1991" s="55"/>
    </row>
    <row r="1992" spans="1:45" x14ac:dyDescent="0.3">
      <c r="A1992" s="54" t="e">
        <f ca="1">IF(D1990&gt;(D1991+(AVERAGE(V1990,W1990)-AVERAGE(V1991,W1991))/2)+2.5,C1990,IF(D1991&gt;(D1990+(AVERAGE(V1991,W1991)-AVERAGE(V1990,W1990))/2)+2.5,C1991,"Close"))</f>
        <v>#N/A</v>
      </c>
      <c r="B1992" s="64" t="e">
        <f ca="1">IF(D1991&gt;D1990,C1991,C1990)</f>
        <v>#N/A</v>
      </c>
      <c r="D1992" s="56"/>
      <c r="X1992" s="55"/>
      <c r="Y1992" s="55"/>
      <c r="Z1992" s="55"/>
      <c r="AA1992" s="55"/>
      <c r="AB1992" s="55"/>
      <c r="AC1992" s="337"/>
      <c r="AD1992" s="337"/>
      <c r="AE1992" s="337"/>
      <c r="AF1992" s="337"/>
      <c r="AG1992" s="337"/>
      <c r="AH1992" s="337"/>
      <c r="AI1992" s="337"/>
      <c r="AJ1992" s="337"/>
      <c r="AK1992" s="337"/>
      <c r="AL1992" s="337"/>
      <c r="AM1992" s="55"/>
      <c r="AN1992" s="55"/>
      <c r="AO1992" s="55"/>
      <c r="AP1992" s="55"/>
      <c r="AQ1992" s="55"/>
      <c r="AR1992" s="55"/>
      <c r="AS1992" s="55"/>
    </row>
    <row r="1993" spans="1:45" x14ac:dyDescent="0.3">
      <c r="X1993" s="54" t="s">
        <v>1305</v>
      </c>
      <c r="Y1993" s="54" t="s">
        <v>128</v>
      </c>
      <c r="Z1993" s="54" t="s">
        <v>157</v>
      </c>
      <c r="AA1993" s="54" t="s">
        <v>151</v>
      </c>
      <c r="AB1993" s="54" t="s">
        <v>1327</v>
      </c>
      <c r="AC1993" s="54" t="s">
        <v>129</v>
      </c>
      <c r="AD1993" s="54" t="s">
        <v>116</v>
      </c>
      <c r="AE1993" s="54"/>
      <c r="AF1993" s="54"/>
      <c r="AG1993" s="54"/>
      <c r="AH1993" s="54"/>
      <c r="AI1993" s="54"/>
      <c r="AJ1993" s="54"/>
      <c r="AK1993" s="54"/>
      <c r="AL1993" s="54"/>
      <c r="AM1993" s="54"/>
      <c r="AN1993" s="54"/>
      <c r="AO1993" s="54"/>
      <c r="AP1993" s="54"/>
      <c r="AQ1993" s="54"/>
      <c r="AR1993" s="54"/>
      <c r="AS1993" s="54"/>
    </row>
    <row r="1994" spans="1:45" x14ac:dyDescent="0.3">
      <c r="X1994" s="54"/>
      <c r="Y1994" s="54">
        <f t="shared" ref="Y1994:AD1994" si="3436">Y1987</f>
        <v>6.4436999999999998</v>
      </c>
      <c r="Z1994" s="54">
        <f t="shared" si="3436"/>
        <v>4.9371</v>
      </c>
      <c r="AA1994" s="54">
        <f t="shared" si="3436"/>
        <v>11.350300000000001</v>
      </c>
      <c r="AB1994" s="54">
        <f t="shared" si="3436"/>
        <v>7.1900000000000006E-2</v>
      </c>
      <c r="AC1994" s="54">
        <f t="shared" si="3436"/>
        <v>6.2766000000000002</v>
      </c>
      <c r="AD1994" s="54">
        <f t="shared" si="3436"/>
        <v>11.042999999999999</v>
      </c>
      <c r="AE1994" s="54"/>
      <c r="AF1994" s="336"/>
      <c r="AG1994" s="336"/>
      <c r="AH1994" s="336"/>
      <c r="AI1994" s="54"/>
      <c r="AJ1994" s="54"/>
      <c r="AK1994" s="54"/>
      <c r="AL1994" s="54"/>
      <c r="AM1994" s="54"/>
      <c r="AN1994" s="54"/>
      <c r="AO1994" s="54"/>
      <c r="AP1994" s="54"/>
      <c r="AQ1994" s="54"/>
      <c r="AR1994" s="54"/>
      <c r="AS1994" s="54"/>
    </row>
    <row r="1995" spans="1:45" x14ac:dyDescent="0.3">
      <c r="D1995" s="56"/>
      <c r="X1995" s="336"/>
      <c r="Y1995" s="336">
        <f t="shared" ca="1" si="3340"/>
        <v>0.49444417455791889</v>
      </c>
      <c r="Z1995" s="336">
        <f t="shared" ca="1" si="3340"/>
        <v>0.34864748608901613</v>
      </c>
      <c r="AA1995" s="336">
        <f t="shared" ca="1" si="3340"/>
        <v>4.5926823281807153E-2</v>
      </c>
      <c r="AB1995" s="336">
        <f t="shared" ca="1" si="3340"/>
        <v>2.5748773373980099E-2</v>
      </c>
      <c r="AC1995" s="336">
        <f t="shared" ca="1" si="3340"/>
        <v>-0.93203856077755465</v>
      </c>
      <c r="AD1995" s="336">
        <f t="shared" ca="1" si="3340"/>
        <v>0.21908921662381062</v>
      </c>
      <c r="AE1995" s="336"/>
      <c r="AF1995" s="336"/>
      <c r="AG1995" s="336"/>
      <c r="AH1995" s="336"/>
      <c r="AI1995" s="54"/>
      <c r="AJ1995" s="54"/>
      <c r="AK1995" s="54"/>
      <c r="AL1995" s="336"/>
      <c r="AM1995" s="336"/>
      <c r="AN1995" s="336"/>
      <c r="AO1995" s="336"/>
      <c r="AP1995" s="54"/>
      <c r="AQ1995" s="336"/>
      <c r="AR1995" s="336"/>
      <c r="AS1995" s="336"/>
    </row>
    <row r="1996" spans="1:45" x14ac:dyDescent="0.3">
      <c r="C1996" s="54"/>
      <c r="D1996" s="56"/>
      <c r="Y1996" s="336">
        <f t="shared" ca="1" si="3340"/>
        <v>-0.21827502769692214</v>
      </c>
      <c r="Z1996" s="336">
        <f t="shared" ca="1" si="3340"/>
        <v>1.0825098683105144E-2</v>
      </c>
      <c r="AA1996" s="336">
        <f t="shared" ca="1" si="3340"/>
        <v>-0.163093145571299</v>
      </c>
      <c r="AB1996" s="336">
        <f t="shared" ca="1" si="3340"/>
        <v>-0.95148510435949341</v>
      </c>
      <c r="AC1996" s="336">
        <f t="shared" ca="1" si="3340"/>
        <v>0.23900104828344054</v>
      </c>
      <c r="AD1996" s="336">
        <f t="shared" ca="1" si="3340"/>
        <v>0.36911737003557021</v>
      </c>
      <c r="AE1996" s="55"/>
      <c r="AF1996" s="55"/>
      <c r="AG1996" s="55"/>
      <c r="AH1996" s="55"/>
      <c r="AI1996" s="55"/>
      <c r="AJ1996" s="55"/>
      <c r="AK1996" s="55"/>
      <c r="AL1996" s="55"/>
      <c r="AM1996" s="55"/>
      <c r="AN1996" s="55"/>
      <c r="AO1996" s="55"/>
      <c r="AP1996" s="55"/>
      <c r="AQ1996" s="55"/>
      <c r="AR1996" s="55"/>
      <c r="AS1996" s="55"/>
    </row>
    <row r="1997" spans="1:45" x14ac:dyDescent="0.3">
      <c r="B1997" s="54" t="s">
        <v>172</v>
      </c>
      <c r="C1997" s="53">
        <f>C1990</f>
        <v>0</v>
      </c>
      <c r="D1997" s="56" t="e">
        <f t="shared" ref="D1997:D1998" ca="1" si="3437">AJ1997</f>
        <v>#N/A</v>
      </c>
      <c r="E1997" s="52" t="e">
        <f t="shared" ref="E1997:W1997" si="3438">E1990</f>
        <v>#N/A</v>
      </c>
      <c r="F1997" s="52" t="e">
        <f t="shared" si="3438"/>
        <v>#N/A</v>
      </c>
      <c r="G1997" s="52" t="e">
        <f t="shared" si="3438"/>
        <v>#N/A</v>
      </c>
      <c r="H1997" s="52" t="e">
        <f t="shared" si="3438"/>
        <v>#N/A</v>
      </c>
      <c r="I1997" s="52" t="e">
        <f t="shared" si="3438"/>
        <v>#N/A</v>
      </c>
      <c r="J1997" s="52" t="e">
        <f t="shared" si="3438"/>
        <v>#N/A</v>
      </c>
      <c r="K1997" s="52" t="e">
        <f t="shared" si="3438"/>
        <v>#N/A</v>
      </c>
      <c r="L1997" s="52" t="e">
        <f t="shared" si="3438"/>
        <v>#N/A</v>
      </c>
      <c r="M1997" s="52" t="e">
        <f t="shared" si="3438"/>
        <v>#N/A</v>
      </c>
      <c r="N1997" s="52" t="e">
        <f t="shared" si="3438"/>
        <v>#N/A</v>
      </c>
      <c r="O1997" s="52" t="e">
        <f t="shared" si="3438"/>
        <v>#N/A</v>
      </c>
      <c r="P1997" s="52" t="e">
        <f t="shared" si="3438"/>
        <v>#N/A</v>
      </c>
      <c r="Q1997" s="52" t="e">
        <f t="shared" si="3438"/>
        <v>#N/A</v>
      </c>
      <c r="R1997" s="52" t="e">
        <f t="shared" si="3438"/>
        <v>#N/A</v>
      </c>
      <c r="S1997" s="52" t="e">
        <f t="shared" si="3438"/>
        <v>#N/A</v>
      </c>
      <c r="T1997" s="52" t="e">
        <f t="shared" si="3438"/>
        <v>#N/A</v>
      </c>
      <c r="U1997" s="52" t="e">
        <f t="shared" si="3438"/>
        <v>#N/A</v>
      </c>
      <c r="V1997" s="52" t="e">
        <f t="shared" si="3438"/>
        <v>#N/A</v>
      </c>
      <c r="W1997" s="52" t="e">
        <f t="shared" si="3438"/>
        <v>#N/A</v>
      </c>
      <c r="X1997" s="55" t="e">
        <f t="shared" ref="X1997:X1998" si="3439">(H1997-(O1997*P1997)/100-3*(J1997*K1997)/100)/2</f>
        <v>#N/A</v>
      </c>
      <c r="Y1997" s="55" t="e">
        <f t="shared" ref="Y1997:Y1998" si="3440">SUM(X1997,(J1997*K1997/100))/(F1997/100)</f>
        <v>#N/A</v>
      </c>
      <c r="Z1997" s="55" t="e">
        <f t="shared" ref="Z1997" si="3441">U1997*0.5+U1998*0.5</f>
        <v>#N/A</v>
      </c>
      <c r="AA1997" s="55" t="e">
        <f t="shared" ref="AA1997:AA1998" si="3442">J1997/Y1997</f>
        <v>#N/A</v>
      </c>
      <c r="AB1997" s="336" t="e">
        <f t="shared" ref="AB1997:AB1998" si="3443">X1997/(Y1997-J1997)</f>
        <v>#N/A</v>
      </c>
      <c r="AC1997" s="223" t="e">
        <f ca="1">INDEX(FGA_COEFFS,1,1)+Z1997*INDEX(FGA_COEFFS,1,2)+Y1997*INDEX(FGA_COEFFS,1,3)+R1997*INDEX(FGA_COEFFS,1,4)+Q1998*INDEX(FGA_COEFFS,1,5)+S1997*INDEX(FGA_COEFFS,1,6)+T1998*INDEX(FGA_COEFFS,1,7)+M1998*INDEX(FGA_COEFFS,1,8)+Y2001*Y2002</f>
        <v>#N/A</v>
      </c>
      <c r="AD1997" s="223" t="e">
        <f ca="1">INDEX(THREEPTA_COEFFS,1,1)+AC1997*INDEX(THREEPTA_COEFFS,1,2)+J1997*INDEX(THREEPTA_COEFFS,1,3)+AA1997*INDEX(THREEPTA_COEFFS,1,4)+K1997*INDEX(THREEPTA_COEFFS,1,5)+L1998*INDEX(THREEPTA_COEFFS,1,6)+Z2001*Z2002</f>
        <v>#N/A</v>
      </c>
      <c r="AE1997" s="223" t="e">
        <f ca="1">INDEX(THREEPTPCT_COEFFS,1,1)+K1997*INDEX(THREEPTPCT_COEFFS,1,2)+L1998*INDEX(THREEPTPCT_COEFFS,1,3)+AA2001*AA2002</f>
        <v>#N/A</v>
      </c>
      <c r="AF1997" s="55" t="e">
        <f t="shared" ref="AF1997:AF1998" ca="1" si="3444">AC1997-AD1997</f>
        <v>#N/A</v>
      </c>
      <c r="AG1997" s="223" t="e">
        <f ca="1">INDEX(TWOPTPCT_COEFFS,1,1)+AB1997*INDEX(TWOPTPCT_COEFFS,1,2)+I1998*INDEX(TWOPTPCT_COEFFS,1,3)+G1998*INDEX(TWOPTPCT_COEFFS,1,4)+L1998*INDEX(TWOPTPCT_COEFFS,1,5)+AB2001*AB2002</f>
        <v>#N/A</v>
      </c>
      <c r="AH1997" s="223" t="e">
        <f ca="1">INDEX(FTA_COEFFS,1,1)+O1997*INDEX(FTA_COEFFS,1,2)+N1998*INDEX(FTA_COEFFS,1,3)+(Q1997+R1997)*INDEX(FTA_COEFFS,1,4)+(Q1998+R1998)*INDEX(FTA_COEFFS,1,5)+M1998*INDEX(FTA_COEFFS,1,6)+AC2001*AC2002</f>
        <v>#N/A</v>
      </c>
      <c r="AI1997" s="223" t="e">
        <f ca="1">INDEX(FTPCT_COEFFS,1,1)+P1997*INDEX(FTPCT_COEFFS,1,2)+F1997*INDEX(FTPCT_COEFFS,1,3)+G1998*INDEX(FTPCT_COEFFS,1,4)+AD2001*AD2002</f>
        <v>#N/A</v>
      </c>
      <c r="AJ1997" s="338" t="e">
        <f t="shared" ref="AJ1997:AJ1998" ca="1" si="3445">AD1997*AE1997/100+AF1997*AG1997+AH1997*AI1997/100</f>
        <v>#N/A</v>
      </c>
      <c r="AK1997" s="55"/>
      <c r="AL1997" s="55"/>
      <c r="AM1997" s="55"/>
      <c r="AN1997" s="55"/>
      <c r="AO1997" s="55"/>
      <c r="AP1997" s="55"/>
      <c r="AQ1997" s="55"/>
      <c r="AR1997" s="55"/>
    </row>
    <row r="1998" spans="1:45" x14ac:dyDescent="0.3">
      <c r="B1998" s="54" t="s">
        <v>175</v>
      </c>
      <c r="C1998" s="54">
        <f>C1991</f>
        <v>0</v>
      </c>
      <c r="D1998" s="56" t="e">
        <f t="shared" ca="1" si="3437"/>
        <v>#N/A</v>
      </c>
      <c r="E1998" s="52" t="e">
        <f t="shared" ref="E1998:W1998" si="3446">E1991</f>
        <v>#N/A</v>
      </c>
      <c r="F1998" s="52" t="e">
        <f t="shared" si="3446"/>
        <v>#N/A</v>
      </c>
      <c r="G1998" s="52" t="e">
        <f t="shared" si="3446"/>
        <v>#N/A</v>
      </c>
      <c r="H1998" s="52" t="e">
        <f t="shared" si="3446"/>
        <v>#N/A</v>
      </c>
      <c r="I1998" s="52" t="e">
        <f t="shared" si="3446"/>
        <v>#N/A</v>
      </c>
      <c r="J1998" s="52" t="e">
        <f t="shared" si="3446"/>
        <v>#N/A</v>
      </c>
      <c r="K1998" s="52" t="e">
        <f t="shared" si="3446"/>
        <v>#N/A</v>
      </c>
      <c r="L1998" s="52" t="e">
        <f t="shared" si="3446"/>
        <v>#N/A</v>
      </c>
      <c r="M1998" s="52" t="e">
        <f t="shared" si="3446"/>
        <v>#N/A</v>
      </c>
      <c r="N1998" s="52" t="e">
        <f t="shared" si="3446"/>
        <v>#N/A</v>
      </c>
      <c r="O1998" s="52" t="e">
        <f t="shared" si="3446"/>
        <v>#N/A</v>
      </c>
      <c r="P1998" s="52" t="e">
        <f t="shared" si="3446"/>
        <v>#N/A</v>
      </c>
      <c r="Q1998" s="52" t="e">
        <f t="shared" si="3446"/>
        <v>#N/A</v>
      </c>
      <c r="R1998" s="52" t="e">
        <f t="shared" si="3446"/>
        <v>#N/A</v>
      </c>
      <c r="S1998" s="52" t="e">
        <f t="shared" si="3446"/>
        <v>#N/A</v>
      </c>
      <c r="T1998" s="52" t="e">
        <f t="shared" si="3446"/>
        <v>#N/A</v>
      </c>
      <c r="U1998" s="52" t="e">
        <f t="shared" si="3446"/>
        <v>#N/A</v>
      </c>
      <c r="V1998" s="52" t="e">
        <f t="shared" si="3446"/>
        <v>#N/A</v>
      </c>
      <c r="W1998" s="52" t="e">
        <f t="shared" si="3446"/>
        <v>#N/A</v>
      </c>
      <c r="X1998" s="55" t="e">
        <f t="shared" si="3439"/>
        <v>#N/A</v>
      </c>
      <c r="Y1998" s="55" t="e">
        <f t="shared" si="3440"/>
        <v>#N/A</v>
      </c>
      <c r="Z1998" s="55" t="e">
        <f t="shared" ref="Z1998" si="3447">Z1997</f>
        <v>#N/A</v>
      </c>
      <c r="AA1998" s="55" t="e">
        <f t="shared" si="3442"/>
        <v>#N/A</v>
      </c>
      <c r="AB1998" s="336" t="e">
        <f t="shared" si="3443"/>
        <v>#N/A</v>
      </c>
      <c r="AC1998" s="223" t="e">
        <f ca="1">INDEX(FGA_COEFFS,1,1)+Z1998*INDEX(FGA_COEFFS,1,2)+Y1998*INDEX(FGA_COEFFS,1,3)+R1998*INDEX(FGA_COEFFS,1,4)+Q1997*INDEX(FGA_COEFFS,1,5)+S1998*INDEX(FGA_COEFFS,1,6)+T1997*INDEX(FGA_COEFFS,1,7)+M1997*INDEX(FGA_COEFFS,1,8)+Y2001*Y2003</f>
        <v>#N/A</v>
      </c>
      <c r="AD1998" s="223" t="e">
        <f ca="1">INDEX(THREEPTA_COEFFS,1,1)+AC1998*INDEX(THREEPTA_COEFFS,1,2)+J1998*INDEX(THREEPTA_COEFFS,1,3)+AA1998*INDEX(THREEPTA_COEFFS,1,4)+K1998*INDEX(THREEPTA_COEFFS,1,5)+L1997*INDEX(THREEPTA_COEFFS,1,6)+Z2001*Z2003</f>
        <v>#N/A</v>
      </c>
      <c r="AE1998" s="223" t="e">
        <f ca="1">INDEX(THREEPTPCT_COEFFS,1,1)+K1998*INDEX(THREEPTPCT_COEFFS,1,2)+L1997*INDEX(THREEPTPCT_COEFFS,1,3)+AA2001*AA2003</f>
        <v>#N/A</v>
      </c>
      <c r="AF1998" s="55" t="e">
        <f t="shared" ca="1" si="3444"/>
        <v>#N/A</v>
      </c>
      <c r="AG1998" s="223" t="e">
        <f ca="1">INDEX(TWOPTPCT_COEFFS,1,1)+AB1998*INDEX(TWOPTPCT_COEFFS,1,2)+I1997*INDEX(TWOPTPCT_COEFFS,1,3)+G1997*INDEX(TWOPTPCT_COEFFS,1,4)+L1997*INDEX(TWOPTPCT_COEFFS,1,5)+AB2001*AB2003</f>
        <v>#N/A</v>
      </c>
      <c r="AH1998" s="223" t="e">
        <f ca="1">INDEX(FTA_COEFFS,1,1)+O1998*INDEX(FTA_COEFFS,1,2)+N1997*INDEX(FTA_COEFFS,1,3)+(Q1998+R1998)*INDEX(FTA_COEFFS,1,4)+(Q1997+R1997)*INDEX(FTA_COEFFS,1,5)+M1997*INDEX(FTA_COEFFS,1,6)+AC2001*AC2003</f>
        <v>#N/A</v>
      </c>
      <c r="AI1998" s="223" t="e">
        <f ca="1">INDEX(FTPCT_COEFFS,1,1)+P1998*INDEX(FTPCT_COEFFS,1,2)+F1998*INDEX(FTPCT_COEFFS,1,3)+G1997*INDEX(FTPCT_COEFFS,1,4)+AD2001*AD2003</f>
        <v>#N/A</v>
      </c>
      <c r="AJ1998" s="338" t="e">
        <f t="shared" ca="1" si="3445"/>
        <v>#N/A</v>
      </c>
      <c r="AK1998" s="55"/>
      <c r="AL1998" s="55"/>
      <c r="AM1998" s="55"/>
      <c r="AN1998" s="55"/>
      <c r="AO1998" s="55"/>
      <c r="AP1998" s="55"/>
      <c r="AQ1998" s="55"/>
      <c r="AR1998" s="55"/>
    </row>
    <row r="1999" spans="1:45" x14ac:dyDescent="0.3">
      <c r="A1999" s="54" t="e">
        <f ca="1">IF(D1997&gt;(D1998+(AVERAGE(V1997,W1997)-AVERAGE(V1998,W1998))/2)+2.5,C1997,IF(D1998&gt;(D1997+(AVERAGE(V1998,W1998)-AVERAGE(V1997,W1997))/2)+2.5,C1998,"Close"))</f>
        <v>#N/A</v>
      </c>
      <c r="B1999" s="64" t="e">
        <f ca="1">IF(D1998&gt;D1997,C1998,C1997)</f>
        <v>#N/A</v>
      </c>
      <c r="D1999" s="56"/>
      <c r="X1999" s="55"/>
      <c r="Y1999" s="55"/>
      <c r="Z1999" s="55"/>
      <c r="AA1999" s="55"/>
      <c r="AB1999" s="55"/>
      <c r="AC1999" s="337"/>
      <c r="AD1999" s="337"/>
      <c r="AE1999" s="337"/>
      <c r="AF1999" s="337"/>
      <c r="AG1999" s="337"/>
      <c r="AH1999" s="337"/>
      <c r="AI1999" s="337"/>
      <c r="AJ1999" s="337"/>
      <c r="AK1999" s="337"/>
      <c r="AL1999" s="337"/>
      <c r="AM1999" s="55"/>
      <c r="AN1999" s="55"/>
      <c r="AO1999" s="55"/>
      <c r="AP1999" s="55"/>
      <c r="AQ1999" s="55"/>
      <c r="AR1999" s="55"/>
      <c r="AS1999" s="55"/>
    </row>
    <row r="2000" spans="1:45" x14ac:dyDescent="0.3">
      <c r="X2000" s="54" t="s">
        <v>1305</v>
      </c>
      <c r="Y2000" s="54" t="s">
        <v>128</v>
      </c>
      <c r="Z2000" s="54" t="s">
        <v>157</v>
      </c>
      <c r="AA2000" s="54" t="s">
        <v>151</v>
      </c>
      <c r="AB2000" s="54" t="s">
        <v>1327</v>
      </c>
      <c r="AC2000" s="54" t="s">
        <v>129</v>
      </c>
      <c r="AD2000" s="54" t="s">
        <v>116</v>
      </c>
      <c r="AE2000" s="54"/>
      <c r="AF2000" s="54"/>
      <c r="AG2000" s="54"/>
      <c r="AH2000" s="54"/>
      <c r="AI2000" s="54"/>
      <c r="AJ2000" s="54"/>
      <c r="AK2000" s="54"/>
      <c r="AL2000" s="54"/>
      <c r="AM2000" s="54"/>
      <c r="AN2000" s="54"/>
      <c r="AO2000" s="54"/>
      <c r="AP2000" s="54"/>
      <c r="AQ2000" s="54"/>
      <c r="AR2000" s="54"/>
      <c r="AS2000" s="54"/>
    </row>
    <row r="2001" spans="1:45" x14ac:dyDescent="0.3">
      <c r="X2001" s="54"/>
      <c r="Y2001" s="54">
        <f t="shared" ref="Y2001:AD2001" si="3448">Y1994</f>
        <v>6.4436999999999998</v>
      </c>
      <c r="Z2001" s="54">
        <f t="shared" si="3448"/>
        <v>4.9371</v>
      </c>
      <c r="AA2001" s="54">
        <f t="shared" si="3448"/>
        <v>11.350300000000001</v>
      </c>
      <c r="AB2001" s="54">
        <f t="shared" si="3448"/>
        <v>7.1900000000000006E-2</v>
      </c>
      <c r="AC2001" s="54">
        <f t="shared" si="3448"/>
        <v>6.2766000000000002</v>
      </c>
      <c r="AD2001" s="54">
        <f t="shared" si="3448"/>
        <v>11.042999999999999</v>
      </c>
      <c r="AE2001" s="54"/>
      <c r="AF2001" s="336"/>
      <c r="AG2001" s="336"/>
      <c r="AH2001" s="336"/>
      <c r="AI2001" s="54"/>
      <c r="AJ2001" s="54"/>
      <c r="AK2001" s="54"/>
      <c r="AL2001" s="54"/>
      <c r="AM2001" s="54"/>
      <c r="AN2001" s="54"/>
      <c r="AO2001" s="54"/>
      <c r="AP2001" s="54"/>
      <c r="AQ2001" s="54"/>
      <c r="AR2001" s="54"/>
      <c r="AS2001" s="54"/>
    </row>
    <row r="2002" spans="1:45" x14ac:dyDescent="0.3">
      <c r="D2002" s="56"/>
      <c r="X2002" s="336"/>
      <c r="Y2002" s="336">
        <f t="shared" ca="1" si="3340"/>
        <v>0.45398300773777017</v>
      </c>
      <c r="Z2002" s="336">
        <f t="shared" ca="1" si="3340"/>
        <v>-0.95439699669677891</v>
      </c>
      <c r="AA2002" s="336">
        <f t="shared" ca="1" si="3340"/>
        <v>-0.92946685477362334</v>
      </c>
      <c r="AB2002" s="336">
        <f t="shared" ca="1" si="3340"/>
        <v>-0.8512465147779078</v>
      </c>
      <c r="AC2002" s="336">
        <f t="shared" ca="1" si="3340"/>
        <v>0.69144206633142613</v>
      </c>
      <c r="AD2002" s="336">
        <f t="shared" ca="1" si="3340"/>
        <v>0.28552024618005523</v>
      </c>
      <c r="AE2002" s="336"/>
      <c r="AF2002" s="336"/>
      <c r="AG2002" s="336"/>
      <c r="AH2002" s="336"/>
      <c r="AI2002" s="54"/>
      <c r="AJ2002" s="54"/>
      <c r="AK2002" s="54"/>
      <c r="AL2002" s="336"/>
      <c r="AM2002" s="336"/>
      <c r="AN2002" s="336"/>
      <c r="AO2002" s="336"/>
      <c r="AP2002" s="54"/>
      <c r="AQ2002" s="336"/>
      <c r="AR2002" s="336"/>
      <c r="AS2002" s="336"/>
    </row>
    <row r="2003" spans="1:45" x14ac:dyDescent="0.3">
      <c r="C2003" s="54"/>
      <c r="D2003" s="56"/>
      <c r="Y2003" s="336">
        <f t="shared" ca="1" si="3340"/>
        <v>-2.8720697850886136E-3</v>
      </c>
      <c r="Z2003" s="336">
        <f t="shared" ca="1" si="3340"/>
        <v>0.1453914661589705</v>
      </c>
      <c r="AA2003" s="336">
        <f t="shared" ca="1" si="3340"/>
        <v>0.97865976254666731</v>
      </c>
      <c r="AB2003" s="336">
        <f t="shared" ca="1" si="3340"/>
        <v>-0.18001909185233972</v>
      </c>
      <c r="AC2003" s="336">
        <f t="shared" ca="1" si="3340"/>
        <v>0.1456978925846884</v>
      </c>
      <c r="AD2003" s="336">
        <f t="shared" ca="1" si="3340"/>
        <v>-1.78658323985104E-2</v>
      </c>
      <c r="AE2003" s="55"/>
      <c r="AF2003" s="55"/>
      <c r="AG2003" s="55"/>
      <c r="AH2003" s="55"/>
      <c r="AI2003" s="55"/>
      <c r="AJ2003" s="55"/>
      <c r="AK2003" s="55"/>
      <c r="AL2003" s="55"/>
      <c r="AM2003" s="55"/>
      <c r="AN2003" s="55"/>
      <c r="AO2003" s="55"/>
      <c r="AP2003" s="55"/>
      <c r="AQ2003" s="55"/>
      <c r="AR2003" s="55"/>
      <c r="AS2003" s="55"/>
    </row>
    <row r="2004" spans="1:45" x14ac:dyDescent="0.3">
      <c r="B2004" s="54" t="s">
        <v>172</v>
      </c>
      <c r="C2004" s="53">
        <f>C1997</f>
        <v>0</v>
      </c>
      <c r="D2004" s="56" t="e">
        <f t="shared" ref="D2004:D2005" ca="1" si="3449">AJ2004</f>
        <v>#N/A</v>
      </c>
      <c r="E2004" s="52" t="e">
        <f t="shared" ref="E2004:W2004" si="3450">E1997</f>
        <v>#N/A</v>
      </c>
      <c r="F2004" s="52" t="e">
        <f t="shared" si="3450"/>
        <v>#N/A</v>
      </c>
      <c r="G2004" s="52" t="e">
        <f t="shared" si="3450"/>
        <v>#N/A</v>
      </c>
      <c r="H2004" s="52" t="e">
        <f t="shared" si="3450"/>
        <v>#N/A</v>
      </c>
      <c r="I2004" s="52" t="e">
        <f t="shared" si="3450"/>
        <v>#N/A</v>
      </c>
      <c r="J2004" s="52" t="e">
        <f t="shared" si="3450"/>
        <v>#N/A</v>
      </c>
      <c r="K2004" s="52" t="e">
        <f t="shared" si="3450"/>
        <v>#N/A</v>
      </c>
      <c r="L2004" s="52" t="e">
        <f t="shared" si="3450"/>
        <v>#N/A</v>
      </c>
      <c r="M2004" s="52" t="e">
        <f t="shared" si="3450"/>
        <v>#N/A</v>
      </c>
      <c r="N2004" s="52" t="e">
        <f t="shared" si="3450"/>
        <v>#N/A</v>
      </c>
      <c r="O2004" s="52" t="e">
        <f t="shared" si="3450"/>
        <v>#N/A</v>
      </c>
      <c r="P2004" s="52" t="e">
        <f t="shared" si="3450"/>
        <v>#N/A</v>
      </c>
      <c r="Q2004" s="52" t="e">
        <f t="shared" si="3450"/>
        <v>#N/A</v>
      </c>
      <c r="R2004" s="52" t="e">
        <f t="shared" si="3450"/>
        <v>#N/A</v>
      </c>
      <c r="S2004" s="52" t="e">
        <f t="shared" si="3450"/>
        <v>#N/A</v>
      </c>
      <c r="T2004" s="52" t="e">
        <f t="shared" si="3450"/>
        <v>#N/A</v>
      </c>
      <c r="U2004" s="52" t="e">
        <f t="shared" si="3450"/>
        <v>#N/A</v>
      </c>
      <c r="V2004" s="52" t="e">
        <f t="shared" si="3450"/>
        <v>#N/A</v>
      </c>
      <c r="W2004" s="52" t="e">
        <f t="shared" si="3450"/>
        <v>#N/A</v>
      </c>
      <c r="X2004" s="55" t="e">
        <f t="shared" ref="X2004:X2005" si="3451">(H2004-(O2004*P2004)/100-3*(J2004*K2004)/100)/2</f>
        <v>#N/A</v>
      </c>
      <c r="Y2004" s="55" t="e">
        <f t="shared" ref="Y2004:Y2005" si="3452">SUM(X2004,(J2004*K2004/100))/(F2004/100)</f>
        <v>#N/A</v>
      </c>
      <c r="Z2004" s="55" t="e">
        <f t="shared" ref="Z2004" si="3453">U2004*0.5+U2005*0.5</f>
        <v>#N/A</v>
      </c>
      <c r="AA2004" s="55" t="e">
        <f t="shared" ref="AA2004:AA2005" si="3454">J2004/Y2004</f>
        <v>#N/A</v>
      </c>
      <c r="AB2004" s="336" t="e">
        <f t="shared" ref="AB2004:AB2005" si="3455">X2004/(Y2004-J2004)</f>
        <v>#N/A</v>
      </c>
      <c r="AC2004" s="223" t="e">
        <f ca="1">INDEX(FGA_COEFFS,1,1)+Z2004*INDEX(FGA_COEFFS,1,2)+Y2004*INDEX(FGA_COEFFS,1,3)+R2004*INDEX(FGA_COEFFS,1,4)+Q2005*INDEX(FGA_COEFFS,1,5)+S2004*INDEX(FGA_COEFFS,1,6)+T2005*INDEX(FGA_COEFFS,1,7)+M2005*INDEX(FGA_COEFFS,1,8)+Y2008*Y2009</f>
        <v>#N/A</v>
      </c>
      <c r="AD2004" s="223" t="e">
        <f ca="1">INDEX(THREEPTA_COEFFS,1,1)+AC2004*INDEX(THREEPTA_COEFFS,1,2)+J2004*INDEX(THREEPTA_COEFFS,1,3)+AA2004*INDEX(THREEPTA_COEFFS,1,4)+K2004*INDEX(THREEPTA_COEFFS,1,5)+L2005*INDEX(THREEPTA_COEFFS,1,6)+Z2008*Z2009</f>
        <v>#N/A</v>
      </c>
      <c r="AE2004" s="223" t="e">
        <f ca="1">INDEX(THREEPTPCT_COEFFS,1,1)+K2004*INDEX(THREEPTPCT_COEFFS,1,2)+L2005*INDEX(THREEPTPCT_COEFFS,1,3)+AA2008*AA2009</f>
        <v>#N/A</v>
      </c>
      <c r="AF2004" s="55" t="e">
        <f t="shared" ref="AF2004:AF2005" ca="1" si="3456">AC2004-AD2004</f>
        <v>#N/A</v>
      </c>
      <c r="AG2004" s="223" t="e">
        <f ca="1">INDEX(TWOPTPCT_COEFFS,1,1)+AB2004*INDEX(TWOPTPCT_COEFFS,1,2)+I2005*INDEX(TWOPTPCT_COEFFS,1,3)+G2005*INDEX(TWOPTPCT_COEFFS,1,4)+L2005*INDEX(TWOPTPCT_COEFFS,1,5)+AB2008*AB2009</f>
        <v>#N/A</v>
      </c>
      <c r="AH2004" s="223" t="e">
        <f ca="1">INDEX(FTA_COEFFS,1,1)+O2004*INDEX(FTA_COEFFS,1,2)+N2005*INDEX(FTA_COEFFS,1,3)+(Q2004+R2004)*INDEX(FTA_COEFFS,1,4)+(Q2005+R2005)*INDEX(FTA_COEFFS,1,5)+M2005*INDEX(FTA_COEFFS,1,6)+AC2008*AC2009</f>
        <v>#N/A</v>
      </c>
      <c r="AI2004" s="223" t="e">
        <f ca="1">INDEX(FTPCT_COEFFS,1,1)+P2004*INDEX(FTPCT_COEFFS,1,2)+F2004*INDEX(FTPCT_COEFFS,1,3)+G2005*INDEX(FTPCT_COEFFS,1,4)+AD2008*AD2009</f>
        <v>#N/A</v>
      </c>
      <c r="AJ2004" s="338" t="e">
        <f t="shared" ref="AJ2004:AJ2005" ca="1" si="3457">AD2004*AE2004/100+AF2004*AG2004+AH2004*AI2004/100</f>
        <v>#N/A</v>
      </c>
      <c r="AK2004" s="55"/>
      <c r="AL2004" s="55"/>
      <c r="AM2004" s="55"/>
      <c r="AN2004" s="55"/>
      <c r="AO2004" s="55"/>
      <c r="AP2004" s="55"/>
      <c r="AQ2004" s="55"/>
      <c r="AR2004" s="55"/>
    </row>
    <row r="2005" spans="1:45" x14ac:dyDescent="0.3">
      <c r="B2005" s="54" t="s">
        <v>175</v>
      </c>
      <c r="C2005" s="54">
        <f>C1998</f>
        <v>0</v>
      </c>
      <c r="D2005" s="56" t="e">
        <f t="shared" ca="1" si="3449"/>
        <v>#N/A</v>
      </c>
      <c r="E2005" s="52" t="e">
        <f t="shared" ref="E2005:W2005" si="3458">E1998</f>
        <v>#N/A</v>
      </c>
      <c r="F2005" s="52" t="e">
        <f t="shared" si="3458"/>
        <v>#N/A</v>
      </c>
      <c r="G2005" s="52" t="e">
        <f t="shared" si="3458"/>
        <v>#N/A</v>
      </c>
      <c r="H2005" s="52" t="e">
        <f t="shared" si="3458"/>
        <v>#N/A</v>
      </c>
      <c r="I2005" s="52" t="e">
        <f t="shared" si="3458"/>
        <v>#N/A</v>
      </c>
      <c r="J2005" s="52" t="e">
        <f t="shared" si="3458"/>
        <v>#N/A</v>
      </c>
      <c r="K2005" s="52" t="e">
        <f t="shared" si="3458"/>
        <v>#N/A</v>
      </c>
      <c r="L2005" s="52" t="e">
        <f t="shared" si="3458"/>
        <v>#N/A</v>
      </c>
      <c r="M2005" s="52" t="e">
        <f t="shared" si="3458"/>
        <v>#N/A</v>
      </c>
      <c r="N2005" s="52" t="e">
        <f t="shared" si="3458"/>
        <v>#N/A</v>
      </c>
      <c r="O2005" s="52" t="e">
        <f t="shared" si="3458"/>
        <v>#N/A</v>
      </c>
      <c r="P2005" s="52" t="e">
        <f t="shared" si="3458"/>
        <v>#N/A</v>
      </c>
      <c r="Q2005" s="52" t="e">
        <f t="shared" si="3458"/>
        <v>#N/A</v>
      </c>
      <c r="R2005" s="52" t="e">
        <f t="shared" si="3458"/>
        <v>#N/A</v>
      </c>
      <c r="S2005" s="52" t="e">
        <f t="shared" si="3458"/>
        <v>#N/A</v>
      </c>
      <c r="T2005" s="52" t="e">
        <f t="shared" si="3458"/>
        <v>#N/A</v>
      </c>
      <c r="U2005" s="52" t="e">
        <f t="shared" si="3458"/>
        <v>#N/A</v>
      </c>
      <c r="V2005" s="52" t="e">
        <f t="shared" si="3458"/>
        <v>#N/A</v>
      </c>
      <c r="W2005" s="52" t="e">
        <f t="shared" si="3458"/>
        <v>#N/A</v>
      </c>
      <c r="X2005" s="55" t="e">
        <f t="shared" si="3451"/>
        <v>#N/A</v>
      </c>
      <c r="Y2005" s="55" t="e">
        <f t="shared" si="3452"/>
        <v>#N/A</v>
      </c>
      <c r="Z2005" s="55" t="e">
        <f t="shared" ref="Z2005" si="3459">Z2004</f>
        <v>#N/A</v>
      </c>
      <c r="AA2005" s="55" t="e">
        <f t="shared" si="3454"/>
        <v>#N/A</v>
      </c>
      <c r="AB2005" s="336" t="e">
        <f t="shared" si="3455"/>
        <v>#N/A</v>
      </c>
      <c r="AC2005" s="223" t="e">
        <f ca="1">INDEX(FGA_COEFFS,1,1)+Z2005*INDEX(FGA_COEFFS,1,2)+Y2005*INDEX(FGA_COEFFS,1,3)+R2005*INDEX(FGA_COEFFS,1,4)+Q2004*INDEX(FGA_COEFFS,1,5)+S2005*INDEX(FGA_COEFFS,1,6)+T2004*INDEX(FGA_COEFFS,1,7)+M2004*INDEX(FGA_COEFFS,1,8)+Y2008*Y2010</f>
        <v>#N/A</v>
      </c>
      <c r="AD2005" s="223" t="e">
        <f ca="1">INDEX(THREEPTA_COEFFS,1,1)+AC2005*INDEX(THREEPTA_COEFFS,1,2)+J2005*INDEX(THREEPTA_COEFFS,1,3)+AA2005*INDEX(THREEPTA_COEFFS,1,4)+K2005*INDEX(THREEPTA_COEFFS,1,5)+L2004*INDEX(THREEPTA_COEFFS,1,6)+Z2008*Z2010</f>
        <v>#N/A</v>
      </c>
      <c r="AE2005" s="223" t="e">
        <f ca="1">INDEX(THREEPTPCT_COEFFS,1,1)+K2005*INDEX(THREEPTPCT_COEFFS,1,2)+L2004*INDEX(THREEPTPCT_COEFFS,1,3)+AA2008*AA2010</f>
        <v>#N/A</v>
      </c>
      <c r="AF2005" s="55" t="e">
        <f t="shared" ca="1" si="3456"/>
        <v>#N/A</v>
      </c>
      <c r="AG2005" s="223" t="e">
        <f ca="1">INDEX(TWOPTPCT_COEFFS,1,1)+AB2005*INDEX(TWOPTPCT_COEFFS,1,2)+I2004*INDEX(TWOPTPCT_COEFFS,1,3)+G2004*INDEX(TWOPTPCT_COEFFS,1,4)+L2004*INDEX(TWOPTPCT_COEFFS,1,5)+AB2008*AB2010</f>
        <v>#N/A</v>
      </c>
      <c r="AH2005" s="223" t="e">
        <f ca="1">INDEX(FTA_COEFFS,1,1)+O2005*INDEX(FTA_COEFFS,1,2)+N2004*INDEX(FTA_COEFFS,1,3)+(Q2005+R2005)*INDEX(FTA_COEFFS,1,4)+(Q2004+R2004)*INDEX(FTA_COEFFS,1,5)+M2004*INDEX(FTA_COEFFS,1,6)+AC2008*AC2010</f>
        <v>#N/A</v>
      </c>
      <c r="AI2005" s="223" t="e">
        <f ca="1">INDEX(FTPCT_COEFFS,1,1)+P2005*INDEX(FTPCT_COEFFS,1,2)+F2005*INDEX(FTPCT_COEFFS,1,3)+G2004*INDEX(FTPCT_COEFFS,1,4)+AD2008*AD2010</f>
        <v>#N/A</v>
      </c>
      <c r="AJ2005" s="338" t="e">
        <f t="shared" ca="1" si="3457"/>
        <v>#N/A</v>
      </c>
      <c r="AK2005" s="55"/>
      <c r="AL2005" s="55"/>
      <c r="AM2005" s="55"/>
      <c r="AN2005" s="55"/>
      <c r="AO2005" s="55"/>
      <c r="AP2005" s="55"/>
      <c r="AQ2005" s="55"/>
      <c r="AR2005" s="55"/>
    </row>
    <row r="2006" spans="1:45" x14ac:dyDescent="0.3">
      <c r="A2006" s="54" t="e">
        <f ca="1">IF(D2004&gt;(D2005+(AVERAGE(V2004,W2004)-AVERAGE(V2005,W2005))/2)+2.5,C2004,IF(D2005&gt;(D2004+(AVERAGE(V2005,W2005)-AVERAGE(V2004,W2004))/2)+2.5,C2005,"Close"))</f>
        <v>#N/A</v>
      </c>
      <c r="B2006" s="64" t="e">
        <f ca="1">IF(D2005&gt;D2004,C2005,C2004)</f>
        <v>#N/A</v>
      </c>
      <c r="D2006" s="56"/>
      <c r="X2006" s="55"/>
      <c r="Y2006" s="55"/>
      <c r="Z2006" s="55"/>
      <c r="AA2006" s="55"/>
      <c r="AB2006" s="55"/>
      <c r="AC2006" s="337"/>
      <c r="AD2006" s="337"/>
      <c r="AE2006" s="337"/>
      <c r="AF2006" s="337"/>
      <c r="AG2006" s="337"/>
      <c r="AH2006" s="337"/>
      <c r="AI2006" s="337"/>
      <c r="AJ2006" s="337"/>
      <c r="AK2006" s="337"/>
      <c r="AL2006" s="337"/>
      <c r="AM2006" s="55"/>
      <c r="AN2006" s="55"/>
      <c r="AO2006" s="55"/>
      <c r="AP2006" s="55"/>
      <c r="AQ2006" s="55"/>
      <c r="AR2006" s="55"/>
      <c r="AS2006" s="55"/>
    </row>
    <row r="2007" spans="1:45" x14ac:dyDescent="0.3">
      <c r="X2007" s="54" t="s">
        <v>1305</v>
      </c>
      <c r="Y2007" s="54" t="s">
        <v>128</v>
      </c>
      <c r="Z2007" s="54" t="s">
        <v>157</v>
      </c>
      <c r="AA2007" s="54" t="s">
        <v>151</v>
      </c>
      <c r="AB2007" s="54" t="s">
        <v>1327</v>
      </c>
      <c r="AC2007" s="54" t="s">
        <v>129</v>
      </c>
      <c r="AD2007" s="54" t="s">
        <v>116</v>
      </c>
      <c r="AE2007" s="54"/>
      <c r="AF2007" s="54"/>
      <c r="AG2007" s="54"/>
      <c r="AH2007" s="54"/>
      <c r="AI2007" s="54"/>
      <c r="AJ2007" s="54"/>
      <c r="AK2007" s="54"/>
      <c r="AL2007" s="54"/>
      <c r="AM2007" s="54"/>
      <c r="AN2007" s="54"/>
      <c r="AO2007" s="54"/>
      <c r="AP2007" s="54"/>
      <c r="AQ2007" s="54"/>
      <c r="AR2007" s="54"/>
      <c r="AS2007" s="54"/>
    </row>
    <row r="2008" spans="1:45" x14ac:dyDescent="0.3">
      <c r="X2008" s="54"/>
      <c r="Y2008" s="54">
        <f t="shared" ref="Y2008:AD2008" si="3460">Y2001</f>
        <v>6.4436999999999998</v>
      </c>
      <c r="Z2008" s="54">
        <f t="shared" si="3460"/>
        <v>4.9371</v>
      </c>
      <c r="AA2008" s="54">
        <f t="shared" si="3460"/>
        <v>11.350300000000001</v>
      </c>
      <c r="AB2008" s="54">
        <f t="shared" si="3460"/>
        <v>7.1900000000000006E-2</v>
      </c>
      <c r="AC2008" s="54">
        <f t="shared" si="3460"/>
        <v>6.2766000000000002</v>
      </c>
      <c r="AD2008" s="54">
        <f t="shared" si="3460"/>
        <v>11.042999999999999</v>
      </c>
      <c r="AE2008" s="54"/>
      <c r="AF2008" s="336"/>
      <c r="AG2008" s="336"/>
      <c r="AH2008" s="336"/>
      <c r="AI2008" s="54"/>
      <c r="AJ2008" s="54"/>
      <c r="AK2008" s="54"/>
      <c r="AL2008" s="54"/>
      <c r="AM2008" s="54"/>
      <c r="AN2008" s="54"/>
      <c r="AO2008" s="54"/>
      <c r="AP2008" s="54"/>
      <c r="AQ2008" s="54"/>
      <c r="AR2008" s="54"/>
      <c r="AS2008" s="54"/>
    </row>
    <row r="2009" spans="1:45" x14ac:dyDescent="0.3">
      <c r="D2009" s="56"/>
      <c r="X2009" s="336"/>
      <c r="Y2009" s="336">
        <f t="shared" ref="Y2009:AD2072" ca="1" si="3461">1.5*RAND()^2*IF(RAND()&gt;0.5,1,-1)</f>
        <v>-0.21790555669012684</v>
      </c>
      <c r="Z2009" s="336">
        <f t="shared" ca="1" si="3461"/>
        <v>0.41173357630199525</v>
      </c>
      <c r="AA2009" s="336">
        <f t="shared" ca="1" si="3461"/>
        <v>1.072885922957402E-2</v>
      </c>
      <c r="AB2009" s="336">
        <f t="shared" ca="1" si="3461"/>
        <v>-0.3539639345877888</v>
      </c>
      <c r="AC2009" s="336">
        <f t="shared" ca="1" si="3461"/>
        <v>-0.40346504199613437</v>
      </c>
      <c r="AD2009" s="336">
        <f t="shared" ca="1" si="3461"/>
        <v>-0.79255351592095713</v>
      </c>
      <c r="AE2009" s="336"/>
      <c r="AF2009" s="336"/>
      <c r="AG2009" s="336"/>
      <c r="AH2009" s="336"/>
      <c r="AI2009" s="54"/>
      <c r="AJ2009" s="54"/>
      <c r="AK2009" s="54"/>
      <c r="AL2009" s="336"/>
      <c r="AM2009" s="336"/>
      <c r="AN2009" s="336"/>
      <c r="AO2009" s="336"/>
      <c r="AP2009" s="54"/>
      <c r="AQ2009" s="336"/>
      <c r="AR2009" s="336"/>
      <c r="AS2009" s="336"/>
    </row>
    <row r="2010" spans="1:45" x14ac:dyDescent="0.3">
      <c r="C2010" s="54"/>
      <c r="D2010" s="56"/>
      <c r="Y2010" s="336">
        <f t="shared" ca="1" si="3461"/>
        <v>-0.29492491791440356</v>
      </c>
      <c r="Z2010" s="336">
        <f t="shared" ca="1" si="3461"/>
        <v>-0.52998155948141767</v>
      </c>
      <c r="AA2010" s="336">
        <f t="shared" ca="1" si="3461"/>
        <v>2.3399057020150821E-3</v>
      </c>
      <c r="AB2010" s="336">
        <f t="shared" ca="1" si="3461"/>
        <v>-6.0397035809594359E-2</v>
      </c>
      <c r="AC2010" s="336">
        <f t="shared" ca="1" si="3461"/>
        <v>0.38840914156536588</v>
      </c>
      <c r="AD2010" s="336">
        <f t="shared" ca="1" si="3461"/>
        <v>0.1149958711017138</v>
      </c>
      <c r="AE2010" s="55"/>
      <c r="AF2010" s="55"/>
      <c r="AG2010" s="55"/>
      <c r="AH2010" s="55"/>
      <c r="AI2010" s="55"/>
      <c r="AJ2010" s="55"/>
      <c r="AK2010" s="55"/>
      <c r="AL2010" s="55"/>
      <c r="AM2010" s="55"/>
      <c r="AN2010" s="55"/>
      <c r="AO2010" s="55"/>
      <c r="AP2010" s="55"/>
      <c r="AQ2010" s="55"/>
      <c r="AR2010" s="55"/>
      <c r="AS2010" s="55"/>
    </row>
    <row r="2011" spans="1:45" x14ac:dyDescent="0.3">
      <c r="B2011" s="54" t="s">
        <v>172</v>
      </c>
      <c r="C2011" s="53">
        <f>C2004</f>
        <v>0</v>
      </c>
      <c r="D2011" s="56" t="e">
        <f t="shared" ref="D2011:D2012" ca="1" si="3462">AJ2011</f>
        <v>#N/A</v>
      </c>
      <c r="E2011" s="52" t="e">
        <f t="shared" ref="E2011:W2011" si="3463">E2004</f>
        <v>#N/A</v>
      </c>
      <c r="F2011" s="52" t="e">
        <f t="shared" si="3463"/>
        <v>#N/A</v>
      </c>
      <c r="G2011" s="52" t="e">
        <f t="shared" si="3463"/>
        <v>#N/A</v>
      </c>
      <c r="H2011" s="52" t="e">
        <f t="shared" si="3463"/>
        <v>#N/A</v>
      </c>
      <c r="I2011" s="52" t="e">
        <f t="shared" si="3463"/>
        <v>#N/A</v>
      </c>
      <c r="J2011" s="52" t="e">
        <f t="shared" si="3463"/>
        <v>#N/A</v>
      </c>
      <c r="K2011" s="52" t="e">
        <f t="shared" si="3463"/>
        <v>#N/A</v>
      </c>
      <c r="L2011" s="52" t="e">
        <f t="shared" si="3463"/>
        <v>#N/A</v>
      </c>
      <c r="M2011" s="52" t="e">
        <f t="shared" si="3463"/>
        <v>#N/A</v>
      </c>
      <c r="N2011" s="52" t="e">
        <f t="shared" si="3463"/>
        <v>#N/A</v>
      </c>
      <c r="O2011" s="52" t="e">
        <f t="shared" si="3463"/>
        <v>#N/A</v>
      </c>
      <c r="P2011" s="52" t="e">
        <f t="shared" si="3463"/>
        <v>#N/A</v>
      </c>
      <c r="Q2011" s="52" t="e">
        <f t="shared" si="3463"/>
        <v>#N/A</v>
      </c>
      <c r="R2011" s="52" t="e">
        <f t="shared" si="3463"/>
        <v>#N/A</v>
      </c>
      <c r="S2011" s="52" t="e">
        <f t="shared" si="3463"/>
        <v>#N/A</v>
      </c>
      <c r="T2011" s="52" t="e">
        <f t="shared" si="3463"/>
        <v>#N/A</v>
      </c>
      <c r="U2011" s="52" t="e">
        <f t="shared" si="3463"/>
        <v>#N/A</v>
      </c>
      <c r="V2011" s="52" t="e">
        <f t="shared" si="3463"/>
        <v>#N/A</v>
      </c>
      <c r="W2011" s="52" t="e">
        <f t="shared" si="3463"/>
        <v>#N/A</v>
      </c>
      <c r="X2011" s="55" t="e">
        <f t="shared" ref="X2011:X2012" si="3464">(H2011-(O2011*P2011)/100-3*(J2011*K2011)/100)/2</f>
        <v>#N/A</v>
      </c>
      <c r="Y2011" s="55" t="e">
        <f t="shared" ref="Y2011:Y2012" si="3465">SUM(X2011,(J2011*K2011/100))/(F2011/100)</f>
        <v>#N/A</v>
      </c>
      <c r="Z2011" s="55" t="e">
        <f t="shared" ref="Z2011" si="3466">U2011*0.5+U2012*0.5</f>
        <v>#N/A</v>
      </c>
      <c r="AA2011" s="55" t="e">
        <f t="shared" ref="AA2011:AA2012" si="3467">J2011/Y2011</f>
        <v>#N/A</v>
      </c>
      <c r="AB2011" s="336" t="e">
        <f t="shared" ref="AB2011:AB2012" si="3468">X2011/(Y2011-J2011)</f>
        <v>#N/A</v>
      </c>
      <c r="AC2011" s="223" t="e">
        <f ca="1">INDEX(FGA_COEFFS,1,1)+Z2011*INDEX(FGA_COEFFS,1,2)+Y2011*INDEX(FGA_COEFFS,1,3)+R2011*INDEX(FGA_COEFFS,1,4)+Q2012*INDEX(FGA_COEFFS,1,5)+S2011*INDEX(FGA_COEFFS,1,6)+T2012*INDEX(FGA_COEFFS,1,7)+M2012*INDEX(FGA_COEFFS,1,8)+Y2015*Y2016</f>
        <v>#N/A</v>
      </c>
      <c r="AD2011" s="223" t="e">
        <f ca="1">INDEX(THREEPTA_COEFFS,1,1)+AC2011*INDEX(THREEPTA_COEFFS,1,2)+J2011*INDEX(THREEPTA_COEFFS,1,3)+AA2011*INDEX(THREEPTA_COEFFS,1,4)+K2011*INDEX(THREEPTA_COEFFS,1,5)+L2012*INDEX(THREEPTA_COEFFS,1,6)+Z2015*Z2016</f>
        <v>#N/A</v>
      </c>
      <c r="AE2011" s="223" t="e">
        <f ca="1">INDEX(THREEPTPCT_COEFFS,1,1)+K2011*INDEX(THREEPTPCT_COEFFS,1,2)+L2012*INDEX(THREEPTPCT_COEFFS,1,3)+AA2015*AA2016</f>
        <v>#N/A</v>
      </c>
      <c r="AF2011" s="55" t="e">
        <f t="shared" ref="AF2011:AF2012" ca="1" si="3469">AC2011-AD2011</f>
        <v>#N/A</v>
      </c>
      <c r="AG2011" s="223" t="e">
        <f ca="1">INDEX(TWOPTPCT_COEFFS,1,1)+AB2011*INDEX(TWOPTPCT_COEFFS,1,2)+I2012*INDEX(TWOPTPCT_COEFFS,1,3)+G2012*INDEX(TWOPTPCT_COEFFS,1,4)+L2012*INDEX(TWOPTPCT_COEFFS,1,5)+AB2015*AB2016</f>
        <v>#N/A</v>
      </c>
      <c r="AH2011" s="223" t="e">
        <f ca="1">INDEX(FTA_COEFFS,1,1)+O2011*INDEX(FTA_COEFFS,1,2)+N2012*INDEX(FTA_COEFFS,1,3)+(Q2011+R2011)*INDEX(FTA_COEFFS,1,4)+(Q2012+R2012)*INDEX(FTA_COEFFS,1,5)+M2012*INDEX(FTA_COEFFS,1,6)+AC2015*AC2016</f>
        <v>#N/A</v>
      </c>
      <c r="AI2011" s="223" t="e">
        <f ca="1">INDEX(FTPCT_COEFFS,1,1)+P2011*INDEX(FTPCT_COEFFS,1,2)+F2011*INDEX(FTPCT_COEFFS,1,3)+G2012*INDEX(FTPCT_COEFFS,1,4)+AD2015*AD2016</f>
        <v>#N/A</v>
      </c>
      <c r="AJ2011" s="338" t="e">
        <f t="shared" ref="AJ2011:AJ2012" ca="1" si="3470">AD2011*AE2011/100+AF2011*AG2011+AH2011*AI2011/100</f>
        <v>#N/A</v>
      </c>
      <c r="AK2011" s="55"/>
      <c r="AL2011" s="55"/>
      <c r="AM2011" s="55"/>
      <c r="AN2011" s="55"/>
      <c r="AO2011" s="55"/>
      <c r="AP2011" s="55"/>
      <c r="AQ2011" s="55"/>
      <c r="AR2011" s="55"/>
    </row>
    <row r="2012" spans="1:45" x14ac:dyDescent="0.3">
      <c r="B2012" s="54" t="s">
        <v>175</v>
      </c>
      <c r="C2012" s="54">
        <f>C2005</f>
        <v>0</v>
      </c>
      <c r="D2012" s="56" t="e">
        <f t="shared" ca="1" si="3462"/>
        <v>#N/A</v>
      </c>
      <c r="E2012" s="52" t="e">
        <f t="shared" ref="E2012:W2012" si="3471">E2005</f>
        <v>#N/A</v>
      </c>
      <c r="F2012" s="52" t="e">
        <f t="shared" si="3471"/>
        <v>#N/A</v>
      </c>
      <c r="G2012" s="52" t="e">
        <f t="shared" si="3471"/>
        <v>#N/A</v>
      </c>
      <c r="H2012" s="52" t="e">
        <f t="shared" si="3471"/>
        <v>#N/A</v>
      </c>
      <c r="I2012" s="52" t="e">
        <f t="shared" si="3471"/>
        <v>#N/A</v>
      </c>
      <c r="J2012" s="52" t="e">
        <f t="shared" si="3471"/>
        <v>#N/A</v>
      </c>
      <c r="K2012" s="52" t="e">
        <f t="shared" si="3471"/>
        <v>#N/A</v>
      </c>
      <c r="L2012" s="52" t="e">
        <f t="shared" si="3471"/>
        <v>#N/A</v>
      </c>
      <c r="M2012" s="52" t="e">
        <f t="shared" si="3471"/>
        <v>#N/A</v>
      </c>
      <c r="N2012" s="52" t="e">
        <f t="shared" si="3471"/>
        <v>#N/A</v>
      </c>
      <c r="O2012" s="52" t="e">
        <f t="shared" si="3471"/>
        <v>#N/A</v>
      </c>
      <c r="P2012" s="52" t="e">
        <f t="shared" si="3471"/>
        <v>#N/A</v>
      </c>
      <c r="Q2012" s="52" t="e">
        <f t="shared" si="3471"/>
        <v>#N/A</v>
      </c>
      <c r="R2012" s="52" t="e">
        <f t="shared" si="3471"/>
        <v>#N/A</v>
      </c>
      <c r="S2012" s="52" t="e">
        <f t="shared" si="3471"/>
        <v>#N/A</v>
      </c>
      <c r="T2012" s="52" t="e">
        <f t="shared" si="3471"/>
        <v>#N/A</v>
      </c>
      <c r="U2012" s="52" t="e">
        <f t="shared" si="3471"/>
        <v>#N/A</v>
      </c>
      <c r="V2012" s="52" t="e">
        <f t="shared" si="3471"/>
        <v>#N/A</v>
      </c>
      <c r="W2012" s="52" t="e">
        <f t="shared" si="3471"/>
        <v>#N/A</v>
      </c>
      <c r="X2012" s="55" t="e">
        <f t="shared" si="3464"/>
        <v>#N/A</v>
      </c>
      <c r="Y2012" s="55" t="e">
        <f t="shared" si="3465"/>
        <v>#N/A</v>
      </c>
      <c r="Z2012" s="55" t="e">
        <f t="shared" ref="Z2012" si="3472">Z2011</f>
        <v>#N/A</v>
      </c>
      <c r="AA2012" s="55" t="e">
        <f t="shared" si="3467"/>
        <v>#N/A</v>
      </c>
      <c r="AB2012" s="336" t="e">
        <f t="shared" si="3468"/>
        <v>#N/A</v>
      </c>
      <c r="AC2012" s="223" t="e">
        <f ca="1">INDEX(FGA_COEFFS,1,1)+Z2012*INDEX(FGA_COEFFS,1,2)+Y2012*INDEX(FGA_COEFFS,1,3)+R2012*INDEX(FGA_COEFFS,1,4)+Q2011*INDEX(FGA_COEFFS,1,5)+S2012*INDEX(FGA_COEFFS,1,6)+T2011*INDEX(FGA_COEFFS,1,7)+M2011*INDEX(FGA_COEFFS,1,8)+Y2015*Y2017</f>
        <v>#N/A</v>
      </c>
      <c r="AD2012" s="223" t="e">
        <f ca="1">INDEX(THREEPTA_COEFFS,1,1)+AC2012*INDEX(THREEPTA_COEFFS,1,2)+J2012*INDEX(THREEPTA_COEFFS,1,3)+AA2012*INDEX(THREEPTA_COEFFS,1,4)+K2012*INDEX(THREEPTA_COEFFS,1,5)+L2011*INDEX(THREEPTA_COEFFS,1,6)+Z2015*Z2017</f>
        <v>#N/A</v>
      </c>
      <c r="AE2012" s="223" t="e">
        <f ca="1">INDEX(THREEPTPCT_COEFFS,1,1)+K2012*INDEX(THREEPTPCT_COEFFS,1,2)+L2011*INDEX(THREEPTPCT_COEFFS,1,3)+AA2015*AA2017</f>
        <v>#N/A</v>
      </c>
      <c r="AF2012" s="55" t="e">
        <f t="shared" ca="1" si="3469"/>
        <v>#N/A</v>
      </c>
      <c r="AG2012" s="223" t="e">
        <f ca="1">INDEX(TWOPTPCT_COEFFS,1,1)+AB2012*INDEX(TWOPTPCT_COEFFS,1,2)+I2011*INDEX(TWOPTPCT_COEFFS,1,3)+G2011*INDEX(TWOPTPCT_COEFFS,1,4)+L2011*INDEX(TWOPTPCT_COEFFS,1,5)+AB2015*AB2017</f>
        <v>#N/A</v>
      </c>
      <c r="AH2012" s="223" t="e">
        <f ca="1">INDEX(FTA_COEFFS,1,1)+O2012*INDEX(FTA_COEFFS,1,2)+N2011*INDEX(FTA_COEFFS,1,3)+(Q2012+R2012)*INDEX(FTA_COEFFS,1,4)+(Q2011+R2011)*INDEX(FTA_COEFFS,1,5)+M2011*INDEX(FTA_COEFFS,1,6)+AC2015*AC2017</f>
        <v>#N/A</v>
      </c>
      <c r="AI2012" s="223" t="e">
        <f ca="1">INDEX(FTPCT_COEFFS,1,1)+P2012*INDEX(FTPCT_COEFFS,1,2)+F2012*INDEX(FTPCT_COEFFS,1,3)+G2011*INDEX(FTPCT_COEFFS,1,4)+AD2015*AD2017</f>
        <v>#N/A</v>
      </c>
      <c r="AJ2012" s="338" t="e">
        <f t="shared" ca="1" si="3470"/>
        <v>#N/A</v>
      </c>
      <c r="AK2012" s="55"/>
      <c r="AL2012" s="55"/>
      <c r="AM2012" s="55"/>
      <c r="AN2012" s="55"/>
      <c r="AO2012" s="55"/>
      <c r="AP2012" s="55"/>
      <c r="AQ2012" s="55"/>
      <c r="AR2012" s="55"/>
    </row>
    <row r="2013" spans="1:45" x14ac:dyDescent="0.3">
      <c r="A2013" s="54" t="e">
        <f ca="1">IF(D2011&gt;(D2012+(AVERAGE(V2011,W2011)-AVERAGE(V2012,W2012))/2)+2.5,C2011,IF(D2012&gt;(D2011+(AVERAGE(V2012,W2012)-AVERAGE(V2011,W2011))/2)+2.5,C2012,"Close"))</f>
        <v>#N/A</v>
      </c>
      <c r="B2013" s="64" t="e">
        <f ca="1">IF(D2012&gt;D2011,C2012,C2011)</f>
        <v>#N/A</v>
      </c>
      <c r="D2013" s="56"/>
      <c r="X2013" s="55"/>
      <c r="Y2013" s="55"/>
      <c r="Z2013" s="55"/>
      <c r="AA2013" s="55"/>
      <c r="AB2013" s="55"/>
      <c r="AC2013" s="337"/>
      <c r="AD2013" s="337"/>
      <c r="AE2013" s="337"/>
      <c r="AF2013" s="337"/>
      <c r="AG2013" s="337"/>
      <c r="AH2013" s="337"/>
      <c r="AI2013" s="337"/>
      <c r="AJ2013" s="337"/>
      <c r="AK2013" s="337"/>
      <c r="AL2013" s="337"/>
      <c r="AM2013" s="55"/>
      <c r="AN2013" s="55"/>
      <c r="AO2013" s="55"/>
      <c r="AP2013" s="55"/>
      <c r="AQ2013" s="55"/>
      <c r="AR2013" s="55"/>
      <c r="AS2013" s="55"/>
    </row>
    <row r="2014" spans="1:45" x14ac:dyDescent="0.3">
      <c r="X2014" s="54" t="s">
        <v>1305</v>
      </c>
      <c r="Y2014" s="54" t="s">
        <v>128</v>
      </c>
      <c r="Z2014" s="54" t="s">
        <v>157</v>
      </c>
      <c r="AA2014" s="54" t="s">
        <v>151</v>
      </c>
      <c r="AB2014" s="54" t="s">
        <v>1327</v>
      </c>
      <c r="AC2014" s="54" t="s">
        <v>129</v>
      </c>
      <c r="AD2014" s="54" t="s">
        <v>116</v>
      </c>
      <c r="AE2014" s="54"/>
      <c r="AF2014" s="54"/>
      <c r="AG2014" s="54"/>
      <c r="AH2014" s="54"/>
      <c r="AI2014" s="54"/>
      <c r="AJ2014" s="54"/>
      <c r="AK2014" s="54"/>
      <c r="AL2014" s="54"/>
      <c r="AM2014" s="54"/>
      <c r="AN2014" s="54"/>
      <c r="AO2014" s="54"/>
      <c r="AP2014" s="54"/>
      <c r="AQ2014" s="54"/>
      <c r="AR2014" s="54"/>
      <c r="AS2014" s="54"/>
    </row>
    <row r="2015" spans="1:45" x14ac:dyDescent="0.3">
      <c r="X2015" s="54"/>
      <c r="Y2015" s="54">
        <f t="shared" ref="Y2015:AD2015" si="3473">Y2008</f>
        <v>6.4436999999999998</v>
      </c>
      <c r="Z2015" s="54">
        <f t="shared" si="3473"/>
        <v>4.9371</v>
      </c>
      <c r="AA2015" s="54">
        <f t="shared" si="3473"/>
        <v>11.350300000000001</v>
      </c>
      <c r="AB2015" s="54">
        <f t="shared" si="3473"/>
        <v>7.1900000000000006E-2</v>
      </c>
      <c r="AC2015" s="54">
        <f t="shared" si="3473"/>
        <v>6.2766000000000002</v>
      </c>
      <c r="AD2015" s="54">
        <f t="shared" si="3473"/>
        <v>11.042999999999999</v>
      </c>
      <c r="AE2015" s="54"/>
      <c r="AF2015" s="336"/>
      <c r="AG2015" s="336"/>
      <c r="AH2015" s="336"/>
      <c r="AI2015" s="54"/>
      <c r="AJ2015" s="54"/>
      <c r="AK2015" s="54"/>
      <c r="AL2015" s="54"/>
      <c r="AM2015" s="54"/>
      <c r="AN2015" s="54"/>
      <c r="AO2015" s="54"/>
      <c r="AP2015" s="54"/>
      <c r="AQ2015" s="54"/>
      <c r="AR2015" s="54"/>
      <c r="AS2015" s="54"/>
    </row>
    <row r="2016" spans="1:45" x14ac:dyDescent="0.3">
      <c r="D2016" s="56"/>
      <c r="X2016" s="336"/>
      <c r="Y2016" s="336">
        <f t="shared" ca="1" si="3461"/>
        <v>0.34674544796209378</v>
      </c>
      <c r="Z2016" s="336">
        <f t="shared" ca="1" si="3461"/>
        <v>-0.68609989150901263</v>
      </c>
      <c r="AA2016" s="336">
        <f t="shared" ca="1" si="3461"/>
        <v>-0.74673192828854917</v>
      </c>
      <c r="AB2016" s="336">
        <f t="shared" ca="1" si="3461"/>
        <v>0.20138970999255013</v>
      </c>
      <c r="AC2016" s="336">
        <f t="shared" ca="1" si="3461"/>
        <v>-0.14664797203178245</v>
      </c>
      <c r="AD2016" s="336">
        <f t="shared" ca="1" si="3461"/>
        <v>1.0223475348663396</v>
      </c>
      <c r="AE2016" s="336"/>
      <c r="AF2016" s="336"/>
      <c r="AG2016" s="336"/>
      <c r="AH2016" s="336"/>
      <c r="AI2016" s="54"/>
      <c r="AJ2016" s="54"/>
      <c r="AK2016" s="54"/>
      <c r="AL2016" s="336"/>
      <c r="AM2016" s="336"/>
      <c r="AN2016" s="336"/>
      <c r="AO2016" s="336"/>
      <c r="AP2016" s="54"/>
      <c r="AQ2016" s="336"/>
      <c r="AR2016" s="336"/>
      <c r="AS2016" s="336"/>
    </row>
    <row r="2017" spans="1:45" x14ac:dyDescent="0.3">
      <c r="C2017" s="54"/>
      <c r="D2017" s="56"/>
      <c r="Y2017" s="336">
        <f t="shared" ca="1" si="3461"/>
        <v>-0.32121507138277783</v>
      </c>
      <c r="Z2017" s="336">
        <f t="shared" ca="1" si="3461"/>
        <v>-0.9644650531135468</v>
      </c>
      <c r="AA2017" s="336">
        <f t="shared" ca="1" si="3461"/>
        <v>-0.10552444235217975</v>
      </c>
      <c r="AB2017" s="336">
        <f t="shared" ca="1" si="3461"/>
        <v>1.6029926680082355E-2</v>
      </c>
      <c r="AC2017" s="336">
        <f t="shared" ca="1" si="3461"/>
        <v>-3.4855119458606934E-2</v>
      </c>
      <c r="AD2017" s="336">
        <f t="shared" ca="1" si="3461"/>
        <v>0.41201200048927172</v>
      </c>
      <c r="AE2017" s="55"/>
      <c r="AF2017" s="55"/>
      <c r="AG2017" s="55"/>
      <c r="AH2017" s="55"/>
      <c r="AI2017" s="55"/>
      <c r="AJ2017" s="55"/>
      <c r="AK2017" s="55"/>
      <c r="AL2017" s="55"/>
      <c r="AM2017" s="55"/>
      <c r="AN2017" s="55"/>
      <c r="AO2017" s="55"/>
      <c r="AP2017" s="55"/>
      <c r="AQ2017" s="55"/>
      <c r="AR2017" s="55"/>
      <c r="AS2017" s="55"/>
    </row>
    <row r="2018" spans="1:45" x14ac:dyDescent="0.3">
      <c r="B2018" s="54" t="s">
        <v>172</v>
      </c>
      <c r="C2018" s="53">
        <f>C2011</f>
        <v>0</v>
      </c>
      <c r="D2018" s="56" t="e">
        <f t="shared" ref="D2018:D2019" ca="1" si="3474">AJ2018</f>
        <v>#N/A</v>
      </c>
      <c r="E2018" s="52" t="e">
        <f t="shared" ref="E2018:W2018" si="3475">E2011</f>
        <v>#N/A</v>
      </c>
      <c r="F2018" s="52" t="e">
        <f t="shared" si="3475"/>
        <v>#N/A</v>
      </c>
      <c r="G2018" s="52" t="e">
        <f t="shared" si="3475"/>
        <v>#N/A</v>
      </c>
      <c r="H2018" s="52" t="e">
        <f t="shared" si="3475"/>
        <v>#N/A</v>
      </c>
      <c r="I2018" s="52" t="e">
        <f t="shared" si="3475"/>
        <v>#N/A</v>
      </c>
      <c r="J2018" s="52" t="e">
        <f t="shared" si="3475"/>
        <v>#N/A</v>
      </c>
      <c r="K2018" s="52" t="e">
        <f t="shared" si="3475"/>
        <v>#N/A</v>
      </c>
      <c r="L2018" s="52" t="e">
        <f t="shared" si="3475"/>
        <v>#N/A</v>
      </c>
      <c r="M2018" s="52" t="e">
        <f t="shared" si="3475"/>
        <v>#N/A</v>
      </c>
      <c r="N2018" s="52" t="e">
        <f t="shared" si="3475"/>
        <v>#N/A</v>
      </c>
      <c r="O2018" s="52" t="e">
        <f t="shared" si="3475"/>
        <v>#N/A</v>
      </c>
      <c r="P2018" s="52" t="e">
        <f t="shared" si="3475"/>
        <v>#N/A</v>
      </c>
      <c r="Q2018" s="52" t="e">
        <f t="shared" si="3475"/>
        <v>#N/A</v>
      </c>
      <c r="R2018" s="52" t="e">
        <f t="shared" si="3475"/>
        <v>#N/A</v>
      </c>
      <c r="S2018" s="52" t="e">
        <f t="shared" si="3475"/>
        <v>#N/A</v>
      </c>
      <c r="T2018" s="52" t="e">
        <f t="shared" si="3475"/>
        <v>#N/A</v>
      </c>
      <c r="U2018" s="52" t="e">
        <f t="shared" si="3475"/>
        <v>#N/A</v>
      </c>
      <c r="V2018" s="52" t="e">
        <f t="shared" si="3475"/>
        <v>#N/A</v>
      </c>
      <c r="W2018" s="52" t="e">
        <f t="shared" si="3475"/>
        <v>#N/A</v>
      </c>
      <c r="X2018" s="55" t="e">
        <f t="shared" ref="X2018:X2019" si="3476">(H2018-(O2018*P2018)/100-3*(J2018*K2018)/100)/2</f>
        <v>#N/A</v>
      </c>
      <c r="Y2018" s="55" t="e">
        <f t="shared" ref="Y2018:Y2019" si="3477">SUM(X2018,(J2018*K2018/100))/(F2018/100)</f>
        <v>#N/A</v>
      </c>
      <c r="Z2018" s="55" t="e">
        <f t="shared" ref="Z2018" si="3478">U2018*0.5+U2019*0.5</f>
        <v>#N/A</v>
      </c>
      <c r="AA2018" s="55" t="e">
        <f t="shared" ref="AA2018:AA2019" si="3479">J2018/Y2018</f>
        <v>#N/A</v>
      </c>
      <c r="AB2018" s="336" t="e">
        <f t="shared" ref="AB2018:AB2019" si="3480">X2018/(Y2018-J2018)</f>
        <v>#N/A</v>
      </c>
      <c r="AC2018" s="223" t="e">
        <f ca="1">INDEX(FGA_COEFFS,1,1)+Z2018*INDEX(FGA_COEFFS,1,2)+Y2018*INDEX(FGA_COEFFS,1,3)+R2018*INDEX(FGA_COEFFS,1,4)+Q2019*INDEX(FGA_COEFFS,1,5)+S2018*INDEX(FGA_COEFFS,1,6)+T2019*INDEX(FGA_COEFFS,1,7)+M2019*INDEX(FGA_COEFFS,1,8)+Y2022*Y2023</f>
        <v>#N/A</v>
      </c>
      <c r="AD2018" s="223" t="e">
        <f ca="1">INDEX(THREEPTA_COEFFS,1,1)+AC2018*INDEX(THREEPTA_COEFFS,1,2)+J2018*INDEX(THREEPTA_COEFFS,1,3)+AA2018*INDEX(THREEPTA_COEFFS,1,4)+K2018*INDEX(THREEPTA_COEFFS,1,5)+L2019*INDEX(THREEPTA_COEFFS,1,6)+Z2022*Z2023</f>
        <v>#N/A</v>
      </c>
      <c r="AE2018" s="223" t="e">
        <f ca="1">INDEX(THREEPTPCT_COEFFS,1,1)+K2018*INDEX(THREEPTPCT_COEFFS,1,2)+L2019*INDEX(THREEPTPCT_COEFFS,1,3)+AA2022*AA2023</f>
        <v>#N/A</v>
      </c>
      <c r="AF2018" s="55" t="e">
        <f t="shared" ref="AF2018:AF2019" ca="1" si="3481">AC2018-AD2018</f>
        <v>#N/A</v>
      </c>
      <c r="AG2018" s="223" t="e">
        <f ca="1">INDEX(TWOPTPCT_COEFFS,1,1)+AB2018*INDEX(TWOPTPCT_COEFFS,1,2)+I2019*INDEX(TWOPTPCT_COEFFS,1,3)+G2019*INDEX(TWOPTPCT_COEFFS,1,4)+L2019*INDEX(TWOPTPCT_COEFFS,1,5)+AB2022*AB2023</f>
        <v>#N/A</v>
      </c>
      <c r="AH2018" s="223" t="e">
        <f ca="1">INDEX(FTA_COEFFS,1,1)+O2018*INDEX(FTA_COEFFS,1,2)+N2019*INDEX(FTA_COEFFS,1,3)+(Q2018+R2018)*INDEX(FTA_COEFFS,1,4)+(Q2019+R2019)*INDEX(FTA_COEFFS,1,5)+M2019*INDEX(FTA_COEFFS,1,6)+AC2022*AC2023</f>
        <v>#N/A</v>
      </c>
      <c r="AI2018" s="223" t="e">
        <f ca="1">INDEX(FTPCT_COEFFS,1,1)+P2018*INDEX(FTPCT_COEFFS,1,2)+F2018*INDEX(FTPCT_COEFFS,1,3)+G2019*INDEX(FTPCT_COEFFS,1,4)+AD2022*AD2023</f>
        <v>#N/A</v>
      </c>
      <c r="AJ2018" s="338" t="e">
        <f t="shared" ref="AJ2018:AJ2019" ca="1" si="3482">AD2018*AE2018/100+AF2018*AG2018+AH2018*AI2018/100</f>
        <v>#N/A</v>
      </c>
      <c r="AK2018" s="55"/>
      <c r="AL2018" s="55"/>
      <c r="AM2018" s="55"/>
      <c r="AN2018" s="55"/>
      <c r="AO2018" s="55"/>
      <c r="AP2018" s="55"/>
      <c r="AQ2018" s="55"/>
      <c r="AR2018" s="55"/>
    </row>
    <row r="2019" spans="1:45" x14ac:dyDescent="0.3">
      <c r="B2019" s="54" t="s">
        <v>175</v>
      </c>
      <c r="C2019" s="54">
        <f>C2012</f>
        <v>0</v>
      </c>
      <c r="D2019" s="56" t="e">
        <f t="shared" ca="1" si="3474"/>
        <v>#N/A</v>
      </c>
      <c r="E2019" s="52" t="e">
        <f t="shared" ref="E2019:W2019" si="3483">E2012</f>
        <v>#N/A</v>
      </c>
      <c r="F2019" s="52" t="e">
        <f t="shared" si="3483"/>
        <v>#N/A</v>
      </c>
      <c r="G2019" s="52" t="e">
        <f t="shared" si="3483"/>
        <v>#N/A</v>
      </c>
      <c r="H2019" s="52" t="e">
        <f t="shared" si="3483"/>
        <v>#N/A</v>
      </c>
      <c r="I2019" s="52" t="e">
        <f t="shared" si="3483"/>
        <v>#N/A</v>
      </c>
      <c r="J2019" s="52" t="e">
        <f t="shared" si="3483"/>
        <v>#N/A</v>
      </c>
      <c r="K2019" s="52" t="e">
        <f t="shared" si="3483"/>
        <v>#N/A</v>
      </c>
      <c r="L2019" s="52" t="e">
        <f t="shared" si="3483"/>
        <v>#N/A</v>
      </c>
      <c r="M2019" s="52" t="e">
        <f t="shared" si="3483"/>
        <v>#N/A</v>
      </c>
      <c r="N2019" s="52" t="e">
        <f t="shared" si="3483"/>
        <v>#N/A</v>
      </c>
      <c r="O2019" s="52" t="e">
        <f t="shared" si="3483"/>
        <v>#N/A</v>
      </c>
      <c r="P2019" s="52" t="e">
        <f t="shared" si="3483"/>
        <v>#N/A</v>
      </c>
      <c r="Q2019" s="52" t="e">
        <f t="shared" si="3483"/>
        <v>#N/A</v>
      </c>
      <c r="R2019" s="52" t="e">
        <f t="shared" si="3483"/>
        <v>#N/A</v>
      </c>
      <c r="S2019" s="52" t="e">
        <f t="shared" si="3483"/>
        <v>#N/A</v>
      </c>
      <c r="T2019" s="52" t="e">
        <f t="shared" si="3483"/>
        <v>#N/A</v>
      </c>
      <c r="U2019" s="52" t="e">
        <f t="shared" si="3483"/>
        <v>#N/A</v>
      </c>
      <c r="V2019" s="52" t="e">
        <f t="shared" si="3483"/>
        <v>#N/A</v>
      </c>
      <c r="W2019" s="52" t="e">
        <f t="shared" si="3483"/>
        <v>#N/A</v>
      </c>
      <c r="X2019" s="55" t="e">
        <f t="shared" si="3476"/>
        <v>#N/A</v>
      </c>
      <c r="Y2019" s="55" t="e">
        <f t="shared" si="3477"/>
        <v>#N/A</v>
      </c>
      <c r="Z2019" s="55" t="e">
        <f t="shared" ref="Z2019" si="3484">Z2018</f>
        <v>#N/A</v>
      </c>
      <c r="AA2019" s="55" t="e">
        <f t="shared" si="3479"/>
        <v>#N/A</v>
      </c>
      <c r="AB2019" s="336" t="e">
        <f t="shared" si="3480"/>
        <v>#N/A</v>
      </c>
      <c r="AC2019" s="223" t="e">
        <f ca="1">INDEX(FGA_COEFFS,1,1)+Z2019*INDEX(FGA_COEFFS,1,2)+Y2019*INDEX(FGA_COEFFS,1,3)+R2019*INDEX(FGA_COEFFS,1,4)+Q2018*INDEX(FGA_COEFFS,1,5)+S2019*INDEX(FGA_COEFFS,1,6)+T2018*INDEX(FGA_COEFFS,1,7)+M2018*INDEX(FGA_COEFFS,1,8)+Y2022*Y2024</f>
        <v>#N/A</v>
      </c>
      <c r="AD2019" s="223" t="e">
        <f ca="1">INDEX(THREEPTA_COEFFS,1,1)+AC2019*INDEX(THREEPTA_COEFFS,1,2)+J2019*INDEX(THREEPTA_COEFFS,1,3)+AA2019*INDEX(THREEPTA_COEFFS,1,4)+K2019*INDEX(THREEPTA_COEFFS,1,5)+L2018*INDEX(THREEPTA_COEFFS,1,6)+Z2022*Z2024</f>
        <v>#N/A</v>
      </c>
      <c r="AE2019" s="223" t="e">
        <f ca="1">INDEX(THREEPTPCT_COEFFS,1,1)+K2019*INDEX(THREEPTPCT_COEFFS,1,2)+L2018*INDEX(THREEPTPCT_COEFFS,1,3)+AA2022*AA2024</f>
        <v>#N/A</v>
      </c>
      <c r="AF2019" s="55" t="e">
        <f t="shared" ca="1" si="3481"/>
        <v>#N/A</v>
      </c>
      <c r="AG2019" s="223" t="e">
        <f ca="1">INDEX(TWOPTPCT_COEFFS,1,1)+AB2019*INDEX(TWOPTPCT_COEFFS,1,2)+I2018*INDEX(TWOPTPCT_COEFFS,1,3)+G2018*INDEX(TWOPTPCT_COEFFS,1,4)+L2018*INDEX(TWOPTPCT_COEFFS,1,5)+AB2022*AB2024</f>
        <v>#N/A</v>
      </c>
      <c r="AH2019" s="223" t="e">
        <f ca="1">INDEX(FTA_COEFFS,1,1)+O2019*INDEX(FTA_COEFFS,1,2)+N2018*INDEX(FTA_COEFFS,1,3)+(Q2019+R2019)*INDEX(FTA_COEFFS,1,4)+(Q2018+R2018)*INDEX(FTA_COEFFS,1,5)+M2018*INDEX(FTA_COEFFS,1,6)+AC2022*AC2024</f>
        <v>#N/A</v>
      </c>
      <c r="AI2019" s="223" t="e">
        <f ca="1">INDEX(FTPCT_COEFFS,1,1)+P2019*INDEX(FTPCT_COEFFS,1,2)+F2019*INDEX(FTPCT_COEFFS,1,3)+G2018*INDEX(FTPCT_COEFFS,1,4)+AD2022*AD2024</f>
        <v>#N/A</v>
      </c>
      <c r="AJ2019" s="338" t="e">
        <f t="shared" ca="1" si="3482"/>
        <v>#N/A</v>
      </c>
      <c r="AK2019" s="55"/>
      <c r="AL2019" s="55"/>
      <c r="AM2019" s="55"/>
      <c r="AN2019" s="55"/>
      <c r="AO2019" s="55"/>
      <c r="AP2019" s="55"/>
      <c r="AQ2019" s="55"/>
      <c r="AR2019" s="55"/>
    </row>
    <row r="2020" spans="1:45" x14ac:dyDescent="0.3">
      <c r="A2020" s="54" t="e">
        <f ca="1">IF(D2018&gt;(D2019+(AVERAGE(V2018,W2018)-AVERAGE(V2019,W2019))/2)+2.5,C2018,IF(D2019&gt;(D2018+(AVERAGE(V2019,W2019)-AVERAGE(V2018,W2018))/2)+2.5,C2019,"Close"))</f>
        <v>#N/A</v>
      </c>
      <c r="B2020" s="64" t="e">
        <f ca="1">IF(D2019&gt;D2018,C2019,C2018)</f>
        <v>#N/A</v>
      </c>
      <c r="D2020" s="56"/>
      <c r="X2020" s="55"/>
      <c r="Y2020" s="55"/>
      <c r="Z2020" s="55"/>
      <c r="AA2020" s="55"/>
      <c r="AB2020" s="55"/>
      <c r="AC2020" s="337"/>
      <c r="AD2020" s="337"/>
      <c r="AE2020" s="337"/>
      <c r="AF2020" s="337"/>
      <c r="AG2020" s="337"/>
      <c r="AH2020" s="337"/>
      <c r="AI2020" s="337"/>
      <c r="AJ2020" s="337"/>
      <c r="AK2020" s="337"/>
      <c r="AL2020" s="337"/>
      <c r="AM2020" s="55"/>
      <c r="AN2020" s="55"/>
      <c r="AO2020" s="55"/>
      <c r="AP2020" s="55"/>
      <c r="AQ2020" s="55"/>
      <c r="AR2020" s="55"/>
      <c r="AS2020" s="55"/>
    </row>
    <row r="2021" spans="1:45" x14ac:dyDescent="0.3">
      <c r="X2021" s="54" t="s">
        <v>1305</v>
      </c>
      <c r="Y2021" s="54" t="s">
        <v>128</v>
      </c>
      <c r="Z2021" s="54" t="s">
        <v>157</v>
      </c>
      <c r="AA2021" s="54" t="s">
        <v>151</v>
      </c>
      <c r="AB2021" s="54" t="s">
        <v>1327</v>
      </c>
      <c r="AC2021" s="54" t="s">
        <v>129</v>
      </c>
      <c r="AD2021" s="54" t="s">
        <v>116</v>
      </c>
      <c r="AE2021" s="54"/>
      <c r="AF2021" s="54"/>
      <c r="AG2021" s="54"/>
      <c r="AH2021" s="54"/>
      <c r="AI2021" s="54"/>
      <c r="AJ2021" s="54"/>
      <c r="AK2021" s="54"/>
      <c r="AL2021" s="54"/>
      <c r="AM2021" s="54"/>
      <c r="AN2021" s="54"/>
      <c r="AO2021" s="54"/>
      <c r="AP2021" s="54"/>
      <c r="AQ2021" s="54"/>
      <c r="AR2021" s="54"/>
      <c r="AS2021" s="54"/>
    </row>
    <row r="2022" spans="1:45" x14ac:dyDescent="0.3">
      <c r="X2022" s="54"/>
      <c r="Y2022" s="54">
        <f t="shared" ref="Y2022:AD2022" si="3485">Y2015</f>
        <v>6.4436999999999998</v>
      </c>
      <c r="Z2022" s="54">
        <f t="shared" si="3485"/>
        <v>4.9371</v>
      </c>
      <c r="AA2022" s="54">
        <f t="shared" si="3485"/>
        <v>11.350300000000001</v>
      </c>
      <c r="AB2022" s="54">
        <f t="shared" si="3485"/>
        <v>7.1900000000000006E-2</v>
      </c>
      <c r="AC2022" s="54">
        <f t="shared" si="3485"/>
        <v>6.2766000000000002</v>
      </c>
      <c r="AD2022" s="54">
        <f t="shared" si="3485"/>
        <v>11.042999999999999</v>
      </c>
      <c r="AE2022" s="54"/>
      <c r="AF2022" s="336"/>
      <c r="AG2022" s="336"/>
      <c r="AH2022" s="336"/>
      <c r="AI2022" s="54"/>
      <c r="AJ2022" s="54"/>
      <c r="AK2022" s="54"/>
      <c r="AL2022" s="54"/>
      <c r="AM2022" s="54"/>
      <c r="AN2022" s="54"/>
      <c r="AO2022" s="54"/>
      <c r="AP2022" s="54"/>
      <c r="AQ2022" s="54"/>
      <c r="AR2022" s="54"/>
      <c r="AS2022" s="54"/>
    </row>
    <row r="2023" spans="1:45" x14ac:dyDescent="0.3">
      <c r="D2023" s="56"/>
      <c r="X2023" s="336"/>
      <c r="Y2023" s="336">
        <f t="shared" ca="1" si="3461"/>
        <v>1.2342847664428973</v>
      </c>
      <c r="Z2023" s="336">
        <f t="shared" ca="1" si="3461"/>
        <v>-0.21851541483228504</v>
      </c>
      <c r="AA2023" s="336">
        <f t="shared" ca="1" si="3461"/>
        <v>0.39068752884335967</v>
      </c>
      <c r="AB2023" s="336">
        <f t="shared" ca="1" si="3461"/>
        <v>0.79755487280435222</v>
      </c>
      <c r="AC2023" s="336">
        <f t="shared" ca="1" si="3461"/>
        <v>-0.82652981491663813</v>
      </c>
      <c r="AD2023" s="336">
        <f t="shared" ca="1" si="3461"/>
        <v>0.11237111350671555</v>
      </c>
      <c r="AE2023" s="336"/>
      <c r="AF2023" s="336"/>
      <c r="AG2023" s="336"/>
      <c r="AH2023" s="336"/>
      <c r="AI2023" s="54"/>
      <c r="AJ2023" s="54"/>
      <c r="AK2023" s="54"/>
      <c r="AL2023" s="336"/>
      <c r="AM2023" s="336"/>
      <c r="AN2023" s="336"/>
      <c r="AO2023" s="336"/>
      <c r="AP2023" s="54"/>
      <c r="AQ2023" s="336"/>
      <c r="AR2023" s="336"/>
      <c r="AS2023" s="336"/>
    </row>
    <row r="2024" spans="1:45" x14ac:dyDescent="0.3">
      <c r="C2024" s="54"/>
      <c r="D2024" s="56"/>
      <c r="Y2024" s="336">
        <f t="shared" ca="1" si="3461"/>
        <v>0.48517380895031681</v>
      </c>
      <c r="Z2024" s="336">
        <f t="shared" ca="1" si="3461"/>
        <v>-0.60981448302767038</v>
      </c>
      <c r="AA2024" s="336">
        <f t="shared" ca="1" si="3461"/>
        <v>-0.28922982233623951</v>
      </c>
      <c r="AB2024" s="336">
        <f t="shared" ca="1" si="3461"/>
        <v>0.55819643181401601</v>
      </c>
      <c r="AC2024" s="336">
        <f t="shared" ca="1" si="3461"/>
        <v>-0.93016347973872138</v>
      </c>
      <c r="AD2024" s="336">
        <f t="shared" ca="1" si="3461"/>
        <v>-1.3328034622755189</v>
      </c>
      <c r="AE2024" s="55"/>
      <c r="AF2024" s="55"/>
      <c r="AG2024" s="55"/>
      <c r="AH2024" s="55"/>
      <c r="AI2024" s="55"/>
      <c r="AJ2024" s="55"/>
      <c r="AK2024" s="55"/>
      <c r="AL2024" s="55"/>
      <c r="AM2024" s="55"/>
      <c r="AN2024" s="55"/>
      <c r="AO2024" s="55"/>
      <c r="AP2024" s="55"/>
      <c r="AQ2024" s="55"/>
      <c r="AR2024" s="55"/>
      <c r="AS2024" s="55"/>
    </row>
    <row r="2025" spans="1:45" x14ac:dyDescent="0.3">
      <c r="B2025" s="54" t="s">
        <v>172</v>
      </c>
      <c r="C2025" s="53">
        <f>C2018</f>
        <v>0</v>
      </c>
      <c r="D2025" s="56" t="e">
        <f t="shared" ref="D2025:D2026" ca="1" si="3486">AJ2025</f>
        <v>#N/A</v>
      </c>
      <c r="E2025" s="52" t="e">
        <f t="shared" ref="E2025:W2025" si="3487">E2018</f>
        <v>#N/A</v>
      </c>
      <c r="F2025" s="52" t="e">
        <f t="shared" si="3487"/>
        <v>#N/A</v>
      </c>
      <c r="G2025" s="52" t="e">
        <f t="shared" si="3487"/>
        <v>#N/A</v>
      </c>
      <c r="H2025" s="52" t="e">
        <f t="shared" si="3487"/>
        <v>#N/A</v>
      </c>
      <c r="I2025" s="52" t="e">
        <f t="shared" si="3487"/>
        <v>#N/A</v>
      </c>
      <c r="J2025" s="52" t="e">
        <f t="shared" si="3487"/>
        <v>#N/A</v>
      </c>
      <c r="K2025" s="52" t="e">
        <f t="shared" si="3487"/>
        <v>#N/A</v>
      </c>
      <c r="L2025" s="52" t="e">
        <f t="shared" si="3487"/>
        <v>#N/A</v>
      </c>
      <c r="M2025" s="52" t="e">
        <f t="shared" si="3487"/>
        <v>#N/A</v>
      </c>
      <c r="N2025" s="52" t="e">
        <f t="shared" si="3487"/>
        <v>#N/A</v>
      </c>
      <c r="O2025" s="52" t="e">
        <f t="shared" si="3487"/>
        <v>#N/A</v>
      </c>
      <c r="P2025" s="52" t="e">
        <f t="shared" si="3487"/>
        <v>#N/A</v>
      </c>
      <c r="Q2025" s="52" t="e">
        <f t="shared" si="3487"/>
        <v>#N/A</v>
      </c>
      <c r="R2025" s="52" t="e">
        <f t="shared" si="3487"/>
        <v>#N/A</v>
      </c>
      <c r="S2025" s="52" t="e">
        <f t="shared" si="3487"/>
        <v>#N/A</v>
      </c>
      <c r="T2025" s="52" t="e">
        <f t="shared" si="3487"/>
        <v>#N/A</v>
      </c>
      <c r="U2025" s="52" t="e">
        <f t="shared" si="3487"/>
        <v>#N/A</v>
      </c>
      <c r="V2025" s="52" t="e">
        <f t="shared" si="3487"/>
        <v>#N/A</v>
      </c>
      <c r="W2025" s="52" t="e">
        <f t="shared" si="3487"/>
        <v>#N/A</v>
      </c>
      <c r="X2025" s="55" t="e">
        <f t="shared" ref="X2025:X2026" si="3488">(H2025-(O2025*P2025)/100-3*(J2025*K2025)/100)/2</f>
        <v>#N/A</v>
      </c>
      <c r="Y2025" s="55" t="e">
        <f t="shared" ref="Y2025:Y2026" si="3489">SUM(X2025,(J2025*K2025/100))/(F2025/100)</f>
        <v>#N/A</v>
      </c>
      <c r="Z2025" s="55" t="e">
        <f t="shared" ref="Z2025" si="3490">U2025*0.5+U2026*0.5</f>
        <v>#N/A</v>
      </c>
      <c r="AA2025" s="55" t="e">
        <f t="shared" ref="AA2025:AA2026" si="3491">J2025/Y2025</f>
        <v>#N/A</v>
      </c>
      <c r="AB2025" s="336" t="e">
        <f t="shared" ref="AB2025:AB2026" si="3492">X2025/(Y2025-J2025)</f>
        <v>#N/A</v>
      </c>
      <c r="AC2025" s="223" t="e">
        <f ca="1">INDEX(FGA_COEFFS,1,1)+Z2025*INDEX(FGA_COEFFS,1,2)+Y2025*INDEX(FGA_COEFFS,1,3)+R2025*INDEX(FGA_COEFFS,1,4)+Q2026*INDEX(FGA_COEFFS,1,5)+S2025*INDEX(FGA_COEFFS,1,6)+T2026*INDEX(FGA_COEFFS,1,7)+M2026*INDEX(FGA_COEFFS,1,8)+Y2029*Y2030</f>
        <v>#N/A</v>
      </c>
      <c r="AD2025" s="223" t="e">
        <f ca="1">INDEX(THREEPTA_COEFFS,1,1)+AC2025*INDEX(THREEPTA_COEFFS,1,2)+J2025*INDEX(THREEPTA_COEFFS,1,3)+AA2025*INDEX(THREEPTA_COEFFS,1,4)+K2025*INDEX(THREEPTA_COEFFS,1,5)+L2026*INDEX(THREEPTA_COEFFS,1,6)+Z2029*Z2030</f>
        <v>#N/A</v>
      </c>
      <c r="AE2025" s="223" t="e">
        <f ca="1">INDEX(THREEPTPCT_COEFFS,1,1)+K2025*INDEX(THREEPTPCT_COEFFS,1,2)+L2026*INDEX(THREEPTPCT_COEFFS,1,3)+AA2029*AA2030</f>
        <v>#N/A</v>
      </c>
      <c r="AF2025" s="55" t="e">
        <f t="shared" ref="AF2025:AF2026" ca="1" si="3493">AC2025-AD2025</f>
        <v>#N/A</v>
      </c>
      <c r="AG2025" s="223" t="e">
        <f ca="1">INDEX(TWOPTPCT_COEFFS,1,1)+AB2025*INDEX(TWOPTPCT_COEFFS,1,2)+I2026*INDEX(TWOPTPCT_COEFFS,1,3)+G2026*INDEX(TWOPTPCT_COEFFS,1,4)+L2026*INDEX(TWOPTPCT_COEFFS,1,5)+AB2029*AB2030</f>
        <v>#N/A</v>
      </c>
      <c r="AH2025" s="223" t="e">
        <f ca="1">INDEX(FTA_COEFFS,1,1)+O2025*INDEX(FTA_COEFFS,1,2)+N2026*INDEX(FTA_COEFFS,1,3)+(Q2025+R2025)*INDEX(FTA_COEFFS,1,4)+(Q2026+R2026)*INDEX(FTA_COEFFS,1,5)+M2026*INDEX(FTA_COEFFS,1,6)+AC2029*AC2030</f>
        <v>#N/A</v>
      </c>
      <c r="AI2025" s="223" t="e">
        <f ca="1">INDEX(FTPCT_COEFFS,1,1)+P2025*INDEX(FTPCT_COEFFS,1,2)+F2025*INDEX(FTPCT_COEFFS,1,3)+G2026*INDEX(FTPCT_COEFFS,1,4)+AD2029*AD2030</f>
        <v>#N/A</v>
      </c>
      <c r="AJ2025" s="338" t="e">
        <f t="shared" ref="AJ2025:AJ2026" ca="1" si="3494">AD2025*AE2025/100+AF2025*AG2025+AH2025*AI2025/100</f>
        <v>#N/A</v>
      </c>
      <c r="AK2025" s="55"/>
      <c r="AL2025" s="55"/>
      <c r="AM2025" s="55"/>
      <c r="AN2025" s="55"/>
      <c r="AO2025" s="55"/>
      <c r="AP2025" s="55"/>
      <c r="AQ2025" s="55"/>
      <c r="AR2025" s="55"/>
    </row>
    <row r="2026" spans="1:45" x14ac:dyDescent="0.3">
      <c r="B2026" s="54" t="s">
        <v>175</v>
      </c>
      <c r="C2026" s="54">
        <f>C2019</f>
        <v>0</v>
      </c>
      <c r="D2026" s="56" t="e">
        <f t="shared" ca="1" si="3486"/>
        <v>#N/A</v>
      </c>
      <c r="E2026" s="52" t="e">
        <f t="shared" ref="E2026:W2026" si="3495">E2019</f>
        <v>#N/A</v>
      </c>
      <c r="F2026" s="52" t="e">
        <f t="shared" si="3495"/>
        <v>#N/A</v>
      </c>
      <c r="G2026" s="52" t="e">
        <f t="shared" si="3495"/>
        <v>#N/A</v>
      </c>
      <c r="H2026" s="52" t="e">
        <f t="shared" si="3495"/>
        <v>#N/A</v>
      </c>
      <c r="I2026" s="52" t="e">
        <f t="shared" si="3495"/>
        <v>#N/A</v>
      </c>
      <c r="J2026" s="52" t="e">
        <f t="shared" si="3495"/>
        <v>#N/A</v>
      </c>
      <c r="K2026" s="52" t="e">
        <f t="shared" si="3495"/>
        <v>#N/A</v>
      </c>
      <c r="L2026" s="52" t="e">
        <f t="shared" si="3495"/>
        <v>#N/A</v>
      </c>
      <c r="M2026" s="52" t="e">
        <f t="shared" si="3495"/>
        <v>#N/A</v>
      </c>
      <c r="N2026" s="52" t="e">
        <f t="shared" si="3495"/>
        <v>#N/A</v>
      </c>
      <c r="O2026" s="52" t="e">
        <f t="shared" si="3495"/>
        <v>#N/A</v>
      </c>
      <c r="P2026" s="52" t="e">
        <f t="shared" si="3495"/>
        <v>#N/A</v>
      </c>
      <c r="Q2026" s="52" t="e">
        <f t="shared" si="3495"/>
        <v>#N/A</v>
      </c>
      <c r="R2026" s="52" t="e">
        <f t="shared" si="3495"/>
        <v>#N/A</v>
      </c>
      <c r="S2026" s="52" t="e">
        <f t="shared" si="3495"/>
        <v>#N/A</v>
      </c>
      <c r="T2026" s="52" t="e">
        <f t="shared" si="3495"/>
        <v>#N/A</v>
      </c>
      <c r="U2026" s="52" t="e">
        <f t="shared" si="3495"/>
        <v>#N/A</v>
      </c>
      <c r="V2026" s="52" t="e">
        <f t="shared" si="3495"/>
        <v>#N/A</v>
      </c>
      <c r="W2026" s="52" t="e">
        <f t="shared" si="3495"/>
        <v>#N/A</v>
      </c>
      <c r="X2026" s="55" t="e">
        <f t="shared" si="3488"/>
        <v>#N/A</v>
      </c>
      <c r="Y2026" s="55" t="e">
        <f t="shared" si="3489"/>
        <v>#N/A</v>
      </c>
      <c r="Z2026" s="55" t="e">
        <f t="shared" ref="Z2026" si="3496">Z2025</f>
        <v>#N/A</v>
      </c>
      <c r="AA2026" s="55" t="e">
        <f t="shared" si="3491"/>
        <v>#N/A</v>
      </c>
      <c r="AB2026" s="336" t="e">
        <f t="shared" si="3492"/>
        <v>#N/A</v>
      </c>
      <c r="AC2026" s="223" t="e">
        <f ca="1">INDEX(FGA_COEFFS,1,1)+Z2026*INDEX(FGA_COEFFS,1,2)+Y2026*INDEX(FGA_COEFFS,1,3)+R2026*INDEX(FGA_COEFFS,1,4)+Q2025*INDEX(FGA_COEFFS,1,5)+S2026*INDEX(FGA_COEFFS,1,6)+T2025*INDEX(FGA_COEFFS,1,7)+M2025*INDEX(FGA_COEFFS,1,8)+Y2029*Y2031</f>
        <v>#N/A</v>
      </c>
      <c r="AD2026" s="223" t="e">
        <f ca="1">INDEX(THREEPTA_COEFFS,1,1)+AC2026*INDEX(THREEPTA_COEFFS,1,2)+J2026*INDEX(THREEPTA_COEFFS,1,3)+AA2026*INDEX(THREEPTA_COEFFS,1,4)+K2026*INDEX(THREEPTA_COEFFS,1,5)+L2025*INDEX(THREEPTA_COEFFS,1,6)+Z2029*Z2031</f>
        <v>#N/A</v>
      </c>
      <c r="AE2026" s="223" t="e">
        <f ca="1">INDEX(THREEPTPCT_COEFFS,1,1)+K2026*INDEX(THREEPTPCT_COEFFS,1,2)+L2025*INDEX(THREEPTPCT_COEFFS,1,3)+AA2029*AA2031</f>
        <v>#N/A</v>
      </c>
      <c r="AF2026" s="55" t="e">
        <f t="shared" ca="1" si="3493"/>
        <v>#N/A</v>
      </c>
      <c r="AG2026" s="223" t="e">
        <f ca="1">INDEX(TWOPTPCT_COEFFS,1,1)+AB2026*INDEX(TWOPTPCT_COEFFS,1,2)+I2025*INDEX(TWOPTPCT_COEFFS,1,3)+G2025*INDEX(TWOPTPCT_COEFFS,1,4)+L2025*INDEX(TWOPTPCT_COEFFS,1,5)+AB2029*AB2031</f>
        <v>#N/A</v>
      </c>
      <c r="AH2026" s="223" t="e">
        <f ca="1">INDEX(FTA_COEFFS,1,1)+O2026*INDEX(FTA_COEFFS,1,2)+N2025*INDEX(FTA_COEFFS,1,3)+(Q2026+R2026)*INDEX(FTA_COEFFS,1,4)+(Q2025+R2025)*INDEX(FTA_COEFFS,1,5)+M2025*INDEX(FTA_COEFFS,1,6)+AC2029*AC2031</f>
        <v>#N/A</v>
      </c>
      <c r="AI2026" s="223" t="e">
        <f ca="1">INDEX(FTPCT_COEFFS,1,1)+P2026*INDEX(FTPCT_COEFFS,1,2)+F2026*INDEX(FTPCT_COEFFS,1,3)+G2025*INDEX(FTPCT_COEFFS,1,4)+AD2029*AD2031</f>
        <v>#N/A</v>
      </c>
      <c r="AJ2026" s="338" t="e">
        <f t="shared" ca="1" si="3494"/>
        <v>#N/A</v>
      </c>
      <c r="AK2026" s="55"/>
      <c r="AL2026" s="55"/>
      <c r="AM2026" s="55"/>
      <c r="AN2026" s="55"/>
      <c r="AO2026" s="55"/>
      <c r="AP2026" s="55"/>
      <c r="AQ2026" s="55"/>
      <c r="AR2026" s="55"/>
    </row>
    <row r="2027" spans="1:45" x14ac:dyDescent="0.3">
      <c r="A2027" s="54" t="e">
        <f ca="1">IF(D2025&gt;(D2026+(AVERAGE(V2025,W2025)-AVERAGE(V2026,W2026))/2)+2.5,C2025,IF(D2026&gt;(D2025+(AVERAGE(V2026,W2026)-AVERAGE(V2025,W2025))/2)+2.5,C2026,"Close"))</f>
        <v>#N/A</v>
      </c>
      <c r="B2027" s="64" t="e">
        <f ca="1">IF(D2026&gt;D2025,C2026,C2025)</f>
        <v>#N/A</v>
      </c>
      <c r="D2027" s="56"/>
      <c r="X2027" s="55"/>
      <c r="Y2027" s="55"/>
      <c r="Z2027" s="55"/>
      <c r="AA2027" s="55"/>
      <c r="AB2027" s="55"/>
      <c r="AC2027" s="337"/>
      <c r="AD2027" s="337"/>
      <c r="AE2027" s="337"/>
      <c r="AF2027" s="337"/>
      <c r="AG2027" s="337"/>
      <c r="AH2027" s="337"/>
      <c r="AI2027" s="337"/>
      <c r="AJ2027" s="337"/>
      <c r="AK2027" s="337"/>
      <c r="AL2027" s="337"/>
      <c r="AM2027" s="55"/>
      <c r="AN2027" s="55"/>
      <c r="AO2027" s="55"/>
      <c r="AP2027" s="55"/>
      <c r="AQ2027" s="55"/>
      <c r="AR2027" s="55"/>
      <c r="AS2027" s="55"/>
    </row>
    <row r="2028" spans="1:45" x14ac:dyDescent="0.3">
      <c r="X2028" s="54" t="s">
        <v>1305</v>
      </c>
      <c r="Y2028" s="54" t="s">
        <v>128</v>
      </c>
      <c r="Z2028" s="54" t="s">
        <v>157</v>
      </c>
      <c r="AA2028" s="54" t="s">
        <v>151</v>
      </c>
      <c r="AB2028" s="54" t="s">
        <v>1327</v>
      </c>
      <c r="AC2028" s="54" t="s">
        <v>129</v>
      </c>
      <c r="AD2028" s="54" t="s">
        <v>116</v>
      </c>
      <c r="AE2028" s="54"/>
      <c r="AF2028" s="54"/>
      <c r="AG2028" s="54"/>
      <c r="AH2028" s="54"/>
      <c r="AI2028" s="54"/>
      <c r="AJ2028" s="54"/>
      <c r="AK2028" s="54"/>
      <c r="AL2028" s="54"/>
      <c r="AM2028" s="54"/>
      <c r="AN2028" s="54"/>
      <c r="AO2028" s="54"/>
      <c r="AP2028" s="54"/>
      <c r="AQ2028" s="54"/>
      <c r="AR2028" s="54"/>
      <c r="AS2028" s="54"/>
    </row>
    <row r="2029" spans="1:45" x14ac:dyDescent="0.3">
      <c r="X2029" s="54"/>
      <c r="Y2029" s="54">
        <f t="shared" ref="Y2029:AD2029" si="3497">Y2022</f>
        <v>6.4436999999999998</v>
      </c>
      <c r="Z2029" s="54">
        <f t="shared" si="3497"/>
        <v>4.9371</v>
      </c>
      <c r="AA2029" s="54">
        <f t="shared" si="3497"/>
        <v>11.350300000000001</v>
      </c>
      <c r="AB2029" s="54">
        <f t="shared" si="3497"/>
        <v>7.1900000000000006E-2</v>
      </c>
      <c r="AC2029" s="54">
        <f t="shared" si="3497"/>
        <v>6.2766000000000002</v>
      </c>
      <c r="AD2029" s="54">
        <f t="shared" si="3497"/>
        <v>11.042999999999999</v>
      </c>
      <c r="AE2029" s="54"/>
      <c r="AF2029" s="336"/>
      <c r="AG2029" s="336"/>
      <c r="AH2029" s="336"/>
      <c r="AI2029" s="54"/>
      <c r="AJ2029" s="54"/>
      <c r="AK2029" s="54"/>
      <c r="AL2029" s="54"/>
      <c r="AM2029" s="54"/>
      <c r="AN2029" s="54"/>
      <c r="AO2029" s="54"/>
      <c r="AP2029" s="54"/>
      <c r="AQ2029" s="54"/>
      <c r="AR2029" s="54"/>
      <c r="AS2029" s="54"/>
    </row>
    <row r="2030" spans="1:45" x14ac:dyDescent="0.3">
      <c r="D2030" s="56"/>
      <c r="X2030" s="336"/>
      <c r="Y2030" s="336">
        <f t="shared" ca="1" si="3461"/>
        <v>-0.51991602069783283</v>
      </c>
      <c r="Z2030" s="336">
        <f t="shared" ca="1" si="3461"/>
        <v>-9.7805107211795889E-2</v>
      </c>
      <c r="AA2030" s="336">
        <f t="shared" ca="1" si="3461"/>
        <v>4.4432265023159181E-2</v>
      </c>
      <c r="AB2030" s="336">
        <f t="shared" ca="1" si="3461"/>
        <v>0.81089281818585357</v>
      </c>
      <c r="AC2030" s="336">
        <f t="shared" ca="1" si="3461"/>
        <v>-1.3363625719202004</v>
      </c>
      <c r="AD2030" s="336">
        <f t="shared" ca="1" si="3461"/>
        <v>-0.48999144587551141</v>
      </c>
      <c r="AE2030" s="336"/>
      <c r="AF2030" s="336"/>
      <c r="AG2030" s="336"/>
      <c r="AH2030" s="336"/>
      <c r="AI2030" s="54"/>
      <c r="AJ2030" s="54"/>
      <c r="AK2030" s="54"/>
      <c r="AL2030" s="336"/>
      <c r="AM2030" s="336"/>
      <c r="AN2030" s="336"/>
      <c r="AO2030" s="336"/>
      <c r="AP2030" s="54"/>
      <c r="AQ2030" s="336"/>
      <c r="AR2030" s="336"/>
      <c r="AS2030" s="336"/>
    </row>
    <row r="2031" spans="1:45" x14ac:dyDescent="0.3">
      <c r="C2031" s="54"/>
      <c r="D2031" s="56"/>
      <c r="Y2031" s="336">
        <f t="shared" ca="1" si="3461"/>
        <v>-2.01687935835431E-2</v>
      </c>
      <c r="Z2031" s="336">
        <f t="shared" ca="1" si="3461"/>
        <v>0.74800062917432153</v>
      </c>
      <c r="AA2031" s="336">
        <f t="shared" ca="1" si="3461"/>
        <v>-0.4066158175136606</v>
      </c>
      <c r="AB2031" s="336">
        <f t="shared" ca="1" si="3461"/>
        <v>0.1140965671458089</v>
      </c>
      <c r="AC2031" s="336">
        <f t="shared" ca="1" si="3461"/>
        <v>0.42239737990500664</v>
      </c>
      <c r="AD2031" s="336">
        <f t="shared" ca="1" si="3461"/>
        <v>-0.14037428843347408</v>
      </c>
      <c r="AE2031" s="55"/>
      <c r="AF2031" s="55"/>
      <c r="AG2031" s="55"/>
      <c r="AH2031" s="55"/>
      <c r="AI2031" s="55"/>
      <c r="AJ2031" s="55"/>
      <c r="AK2031" s="55"/>
      <c r="AL2031" s="55"/>
      <c r="AM2031" s="55"/>
      <c r="AN2031" s="55"/>
      <c r="AO2031" s="55"/>
      <c r="AP2031" s="55"/>
      <c r="AQ2031" s="55"/>
      <c r="AR2031" s="55"/>
      <c r="AS2031" s="55"/>
    </row>
    <row r="2032" spans="1:45" x14ac:dyDescent="0.3">
      <c r="B2032" s="54" t="s">
        <v>172</v>
      </c>
      <c r="C2032" s="53">
        <f>C2025</f>
        <v>0</v>
      </c>
      <c r="D2032" s="56" t="e">
        <f t="shared" ref="D2032:D2033" ca="1" si="3498">AJ2032</f>
        <v>#N/A</v>
      </c>
      <c r="E2032" s="52" t="e">
        <f t="shared" ref="E2032:W2032" si="3499">E2025</f>
        <v>#N/A</v>
      </c>
      <c r="F2032" s="52" t="e">
        <f t="shared" si="3499"/>
        <v>#N/A</v>
      </c>
      <c r="G2032" s="52" t="e">
        <f t="shared" si="3499"/>
        <v>#N/A</v>
      </c>
      <c r="H2032" s="52" t="e">
        <f t="shared" si="3499"/>
        <v>#N/A</v>
      </c>
      <c r="I2032" s="52" t="e">
        <f t="shared" si="3499"/>
        <v>#N/A</v>
      </c>
      <c r="J2032" s="52" t="e">
        <f t="shared" si="3499"/>
        <v>#N/A</v>
      </c>
      <c r="K2032" s="52" t="e">
        <f t="shared" si="3499"/>
        <v>#N/A</v>
      </c>
      <c r="L2032" s="52" t="e">
        <f t="shared" si="3499"/>
        <v>#N/A</v>
      </c>
      <c r="M2032" s="52" t="e">
        <f t="shared" si="3499"/>
        <v>#N/A</v>
      </c>
      <c r="N2032" s="52" t="e">
        <f t="shared" si="3499"/>
        <v>#N/A</v>
      </c>
      <c r="O2032" s="52" t="e">
        <f t="shared" si="3499"/>
        <v>#N/A</v>
      </c>
      <c r="P2032" s="52" t="e">
        <f t="shared" si="3499"/>
        <v>#N/A</v>
      </c>
      <c r="Q2032" s="52" t="e">
        <f t="shared" si="3499"/>
        <v>#N/A</v>
      </c>
      <c r="R2032" s="52" t="e">
        <f t="shared" si="3499"/>
        <v>#N/A</v>
      </c>
      <c r="S2032" s="52" t="e">
        <f t="shared" si="3499"/>
        <v>#N/A</v>
      </c>
      <c r="T2032" s="52" t="e">
        <f t="shared" si="3499"/>
        <v>#N/A</v>
      </c>
      <c r="U2032" s="52" t="e">
        <f t="shared" si="3499"/>
        <v>#N/A</v>
      </c>
      <c r="V2032" s="52" t="e">
        <f t="shared" si="3499"/>
        <v>#N/A</v>
      </c>
      <c r="W2032" s="52" t="e">
        <f t="shared" si="3499"/>
        <v>#N/A</v>
      </c>
      <c r="X2032" s="55" t="e">
        <f t="shared" ref="X2032:X2033" si="3500">(H2032-(O2032*P2032)/100-3*(J2032*K2032)/100)/2</f>
        <v>#N/A</v>
      </c>
      <c r="Y2032" s="55" t="e">
        <f t="shared" ref="Y2032:Y2033" si="3501">SUM(X2032,(J2032*K2032/100))/(F2032/100)</f>
        <v>#N/A</v>
      </c>
      <c r="Z2032" s="55" t="e">
        <f t="shared" ref="Z2032" si="3502">U2032*0.5+U2033*0.5</f>
        <v>#N/A</v>
      </c>
      <c r="AA2032" s="55" t="e">
        <f t="shared" ref="AA2032:AA2033" si="3503">J2032/Y2032</f>
        <v>#N/A</v>
      </c>
      <c r="AB2032" s="336" t="e">
        <f t="shared" ref="AB2032:AB2033" si="3504">X2032/(Y2032-J2032)</f>
        <v>#N/A</v>
      </c>
      <c r="AC2032" s="223" t="e">
        <f ca="1">INDEX(FGA_COEFFS,1,1)+Z2032*INDEX(FGA_COEFFS,1,2)+Y2032*INDEX(FGA_COEFFS,1,3)+R2032*INDEX(FGA_COEFFS,1,4)+Q2033*INDEX(FGA_COEFFS,1,5)+S2032*INDEX(FGA_COEFFS,1,6)+T2033*INDEX(FGA_COEFFS,1,7)+M2033*INDEX(FGA_COEFFS,1,8)+Y2036*Y2037</f>
        <v>#N/A</v>
      </c>
      <c r="AD2032" s="223" t="e">
        <f ca="1">INDEX(THREEPTA_COEFFS,1,1)+AC2032*INDEX(THREEPTA_COEFFS,1,2)+J2032*INDEX(THREEPTA_COEFFS,1,3)+AA2032*INDEX(THREEPTA_COEFFS,1,4)+K2032*INDEX(THREEPTA_COEFFS,1,5)+L2033*INDEX(THREEPTA_COEFFS,1,6)+Z2036*Z2037</f>
        <v>#N/A</v>
      </c>
      <c r="AE2032" s="223" t="e">
        <f ca="1">INDEX(THREEPTPCT_COEFFS,1,1)+K2032*INDEX(THREEPTPCT_COEFFS,1,2)+L2033*INDEX(THREEPTPCT_COEFFS,1,3)+AA2036*AA2037</f>
        <v>#N/A</v>
      </c>
      <c r="AF2032" s="55" t="e">
        <f t="shared" ref="AF2032:AF2033" ca="1" si="3505">AC2032-AD2032</f>
        <v>#N/A</v>
      </c>
      <c r="AG2032" s="223" t="e">
        <f ca="1">INDEX(TWOPTPCT_COEFFS,1,1)+AB2032*INDEX(TWOPTPCT_COEFFS,1,2)+I2033*INDEX(TWOPTPCT_COEFFS,1,3)+G2033*INDEX(TWOPTPCT_COEFFS,1,4)+L2033*INDEX(TWOPTPCT_COEFFS,1,5)+AB2036*AB2037</f>
        <v>#N/A</v>
      </c>
      <c r="AH2032" s="223" t="e">
        <f ca="1">INDEX(FTA_COEFFS,1,1)+O2032*INDEX(FTA_COEFFS,1,2)+N2033*INDEX(FTA_COEFFS,1,3)+(Q2032+R2032)*INDEX(FTA_COEFFS,1,4)+(Q2033+R2033)*INDEX(FTA_COEFFS,1,5)+M2033*INDEX(FTA_COEFFS,1,6)+AC2036*AC2037</f>
        <v>#N/A</v>
      </c>
      <c r="AI2032" s="223" t="e">
        <f ca="1">INDEX(FTPCT_COEFFS,1,1)+P2032*INDEX(FTPCT_COEFFS,1,2)+F2032*INDEX(FTPCT_COEFFS,1,3)+G2033*INDEX(FTPCT_COEFFS,1,4)+AD2036*AD2037</f>
        <v>#N/A</v>
      </c>
      <c r="AJ2032" s="338" t="e">
        <f t="shared" ref="AJ2032:AJ2033" ca="1" si="3506">AD2032*AE2032/100+AF2032*AG2032+AH2032*AI2032/100</f>
        <v>#N/A</v>
      </c>
      <c r="AK2032" s="55"/>
      <c r="AL2032" s="55"/>
      <c r="AM2032" s="55"/>
      <c r="AN2032" s="55"/>
      <c r="AO2032" s="55"/>
      <c r="AP2032" s="55"/>
      <c r="AQ2032" s="55"/>
      <c r="AR2032" s="55"/>
    </row>
    <row r="2033" spans="1:45" x14ac:dyDescent="0.3">
      <c r="B2033" s="54" t="s">
        <v>175</v>
      </c>
      <c r="C2033" s="54">
        <f>C2026</f>
        <v>0</v>
      </c>
      <c r="D2033" s="56" t="e">
        <f t="shared" ca="1" si="3498"/>
        <v>#N/A</v>
      </c>
      <c r="E2033" s="52" t="e">
        <f t="shared" ref="E2033:W2033" si="3507">E2026</f>
        <v>#N/A</v>
      </c>
      <c r="F2033" s="52" t="e">
        <f t="shared" si="3507"/>
        <v>#N/A</v>
      </c>
      <c r="G2033" s="52" t="e">
        <f t="shared" si="3507"/>
        <v>#N/A</v>
      </c>
      <c r="H2033" s="52" t="e">
        <f t="shared" si="3507"/>
        <v>#N/A</v>
      </c>
      <c r="I2033" s="52" t="e">
        <f t="shared" si="3507"/>
        <v>#N/A</v>
      </c>
      <c r="J2033" s="52" t="e">
        <f t="shared" si="3507"/>
        <v>#N/A</v>
      </c>
      <c r="K2033" s="52" t="e">
        <f t="shared" si="3507"/>
        <v>#N/A</v>
      </c>
      <c r="L2033" s="52" t="e">
        <f t="shared" si="3507"/>
        <v>#N/A</v>
      </c>
      <c r="M2033" s="52" t="e">
        <f t="shared" si="3507"/>
        <v>#N/A</v>
      </c>
      <c r="N2033" s="52" t="e">
        <f t="shared" si="3507"/>
        <v>#N/A</v>
      </c>
      <c r="O2033" s="52" t="e">
        <f t="shared" si="3507"/>
        <v>#N/A</v>
      </c>
      <c r="P2033" s="52" t="e">
        <f t="shared" si="3507"/>
        <v>#N/A</v>
      </c>
      <c r="Q2033" s="52" t="e">
        <f t="shared" si="3507"/>
        <v>#N/A</v>
      </c>
      <c r="R2033" s="52" t="e">
        <f t="shared" si="3507"/>
        <v>#N/A</v>
      </c>
      <c r="S2033" s="52" t="e">
        <f t="shared" si="3507"/>
        <v>#N/A</v>
      </c>
      <c r="T2033" s="52" t="e">
        <f t="shared" si="3507"/>
        <v>#N/A</v>
      </c>
      <c r="U2033" s="52" t="e">
        <f t="shared" si="3507"/>
        <v>#N/A</v>
      </c>
      <c r="V2033" s="52" t="e">
        <f t="shared" si="3507"/>
        <v>#N/A</v>
      </c>
      <c r="W2033" s="52" t="e">
        <f t="shared" si="3507"/>
        <v>#N/A</v>
      </c>
      <c r="X2033" s="55" t="e">
        <f t="shared" si="3500"/>
        <v>#N/A</v>
      </c>
      <c r="Y2033" s="55" t="e">
        <f t="shared" si="3501"/>
        <v>#N/A</v>
      </c>
      <c r="Z2033" s="55" t="e">
        <f t="shared" ref="Z2033" si="3508">Z2032</f>
        <v>#N/A</v>
      </c>
      <c r="AA2033" s="55" t="e">
        <f t="shared" si="3503"/>
        <v>#N/A</v>
      </c>
      <c r="AB2033" s="336" t="e">
        <f t="shared" si="3504"/>
        <v>#N/A</v>
      </c>
      <c r="AC2033" s="223" t="e">
        <f ca="1">INDEX(FGA_COEFFS,1,1)+Z2033*INDEX(FGA_COEFFS,1,2)+Y2033*INDEX(FGA_COEFFS,1,3)+R2033*INDEX(FGA_COEFFS,1,4)+Q2032*INDEX(FGA_COEFFS,1,5)+S2033*INDEX(FGA_COEFFS,1,6)+T2032*INDEX(FGA_COEFFS,1,7)+M2032*INDEX(FGA_COEFFS,1,8)+Y2036*Y2038</f>
        <v>#N/A</v>
      </c>
      <c r="AD2033" s="223" t="e">
        <f ca="1">INDEX(THREEPTA_COEFFS,1,1)+AC2033*INDEX(THREEPTA_COEFFS,1,2)+J2033*INDEX(THREEPTA_COEFFS,1,3)+AA2033*INDEX(THREEPTA_COEFFS,1,4)+K2033*INDEX(THREEPTA_COEFFS,1,5)+L2032*INDEX(THREEPTA_COEFFS,1,6)+Z2036*Z2038</f>
        <v>#N/A</v>
      </c>
      <c r="AE2033" s="223" t="e">
        <f ca="1">INDEX(THREEPTPCT_COEFFS,1,1)+K2033*INDEX(THREEPTPCT_COEFFS,1,2)+L2032*INDEX(THREEPTPCT_COEFFS,1,3)+AA2036*AA2038</f>
        <v>#N/A</v>
      </c>
      <c r="AF2033" s="55" t="e">
        <f t="shared" ca="1" si="3505"/>
        <v>#N/A</v>
      </c>
      <c r="AG2033" s="223" t="e">
        <f ca="1">INDEX(TWOPTPCT_COEFFS,1,1)+AB2033*INDEX(TWOPTPCT_COEFFS,1,2)+I2032*INDEX(TWOPTPCT_COEFFS,1,3)+G2032*INDEX(TWOPTPCT_COEFFS,1,4)+L2032*INDEX(TWOPTPCT_COEFFS,1,5)+AB2036*AB2038</f>
        <v>#N/A</v>
      </c>
      <c r="AH2033" s="223" t="e">
        <f ca="1">INDEX(FTA_COEFFS,1,1)+O2033*INDEX(FTA_COEFFS,1,2)+N2032*INDEX(FTA_COEFFS,1,3)+(Q2033+R2033)*INDEX(FTA_COEFFS,1,4)+(Q2032+R2032)*INDEX(FTA_COEFFS,1,5)+M2032*INDEX(FTA_COEFFS,1,6)+AC2036*AC2038</f>
        <v>#N/A</v>
      </c>
      <c r="AI2033" s="223" t="e">
        <f ca="1">INDEX(FTPCT_COEFFS,1,1)+P2033*INDEX(FTPCT_COEFFS,1,2)+F2033*INDEX(FTPCT_COEFFS,1,3)+G2032*INDEX(FTPCT_COEFFS,1,4)+AD2036*AD2038</f>
        <v>#N/A</v>
      </c>
      <c r="AJ2033" s="338" t="e">
        <f t="shared" ca="1" si="3506"/>
        <v>#N/A</v>
      </c>
      <c r="AK2033" s="55"/>
      <c r="AL2033" s="55"/>
      <c r="AM2033" s="55"/>
      <c r="AN2033" s="55"/>
      <c r="AO2033" s="55"/>
      <c r="AP2033" s="55"/>
      <c r="AQ2033" s="55"/>
      <c r="AR2033" s="55"/>
    </row>
    <row r="2034" spans="1:45" x14ac:dyDescent="0.3">
      <c r="A2034" s="54" t="e">
        <f ca="1">IF(D2032&gt;(D2033+(AVERAGE(V2032,W2032)-AVERAGE(V2033,W2033))/2)+2.5,C2032,IF(D2033&gt;(D2032+(AVERAGE(V2033,W2033)-AVERAGE(V2032,W2032))/2)+2.5,C2033,"Close"))</f>
        <v>#N/A</v>
      </c>
      <c r="B2034" s="64" t="e">
        <f ca="1">IF(D2033&gt;D2032,C2033,C2032)</f>
        <v>#N/A</v>
      </c>
      <c r="D2034" s="56"/>
      <c r="X2034" s="55"/>
      <c r="Y2034" s="55"/>
      <c r="Z2034" s="55"/>
      <c r="AA2034" s="55"/>
      <c r="AB2034" s="55"/>
      <c r="AC2034" s="337"/>
      <c r="AD2034" s="337"/>
      <c r="AE2034" s="337"/>
      <c r="AF2034" s="337"/>
      <c r="AG2034" s="337"/>
      <c r="AH2034" s="337"/>
      <c r="AI2034" s="337"/>
      <c r="AJ2034" s="337"/>
      <c r="AK2034" s="337"/>
      <c r="AL2034" s="337"/>
      <c r="AM2034" s="55"/>
      <c r="AN2034" s="55"/>
      <c r="AO2034" s="55"/>
      <c r="AP2034" s="55"/>
      <c r="AQ2034" s="55"/>
      <c r="AR2034" s="55"/>
      <c r="AS2034" s="55"/>
    </row>
    <row r="2035" spans="1:45" x14ac:dyDescent="0.3">
      <c r="X2035" s="54" t="s">
        <v>1305</v>
      </c>
      <c r="Y2035" s="54" t="s">
        <v>128</v>
      </c>
      <c r="Z2035" s="54" t="s">
        <v>157</v>
      </c>
      <c r="AA2035" s="54" t="s">
        <v>151</v>
      </c>
      <c r="AB2035" s="54" t="s">
        <v>1327</v>
      </c>
      <c r="AC2035" s="54" t="s">
        <v>129</v>
      </c>
      <c r="AD2035" s="54" t="s">
        <v>116</v>
      </c>
      <c r="AE2035" s="54"/>
      <c r="AF2035" s="54"/>
      <c r="AG2035" s="54"/>
      <c r="AH2035" s="54"/>
      <c r="AI2035" s="54"/>
      <c r="AJ2035" s="54"/>
      <c r="AK2035" s="54"/>
      <c r="AL2035" s="54"/>
      <c r="AM2035" s="54"/>
      <c r="AN2035" s="54"/>
      <c r="AO2035" s="54"/>
      <c r="AP2035" s="54"/>
      <c r="AQ2035" s="54"/>
      <c r="AR2035" s="54"/>
      <c r="AS2035" s="54"/>
    </row>
    <row r="2036" spans="1:45" x14ac:dyDescent="0.3">
      <c r="X2036" s="54"/>
      <c r="Y2036" s="54">
        <f t="shared" ref="Y2036:AD2036" si="3509">Y2029</f>
        <v>6.4436999999999998</v>
      </c>
      <c r="Z2036" s="54">
        <f t="shared" si="3509"/>
        <v>4.9371</v>
      </c>
      <c r="AA2036" s="54">
        <f t="shared" si="3509"/>
        <v>11.350300000000001</v>
      </c>
      <c r="AB2036" s="54">
        <f t="shared" si="3509"/>
        <v>7.1900000000000006E-2</v>
      </c>
      <c r="AC2036" s="54">
        <f t="shared" si="3509"/>
        <v>6.2766000000000002</v>
      </c>
      <c r="AD2036" s="54">
        <f t="shared" si="3509"/>
        <v>11.042999999999999</v>
      </c>
      <c r="AE2036" s="54"/>
      <c r="AF2036" s="336"/>
      <c r="AG2036" s="336"/>
      <c r="AH2036" s="336"/>
      <c r="AI2036" s="54"/>
      <c r="AJ2036" s="54"/>
      <c r="AK2036" s="54"/>
      <c r="AL2036" s="54"/>
      <c r="AM2036" s="54"/>
      <c r="AN2036" s="54"/>
      <c r="AO2036" s="54"/>
      <c r="AP2036" s="54"/>
      <c r="AQ2036" s="54"/>
      <c r="AR2036" s="54"/>
      <c r="AS2036" s="54"/>
    </row>
    <row r="2037" spans="1:45" x14ac:dyDescent="0.3">
      <c r="D2037" s="56"/>
      <c r="X2037" s="336"/>
      <c r="Y2037" s="336">
        <f t="shared" ca="1" si="3461"/>
        <v>-0.63316595559915134</v>
      </c>
      <c r="Z2037" s="336">
        <f t="shared" ca="1" si="3461"/>
        <v>-1.0174669662627105</v>
      </c>
      <c r="AA2037" s="336">
        <f t="shared" ca="1" si="3461"/>
        <v>-1.3985305677168323</v>
      </c>
      <c r="AB2037" s="336">
        <f t="shared" ca="1" si="3461"/>
        <v>0.10168608678916381</v>
      </c>
      <c r="AC2037" s="336">
        <f t="shared" ca="1" si="3461"/>
        <v>2.8770040733683583E-2</v>
      </c>
      <c r="AD2037" s="336">
        <f t="shared" ca="1" si="3461"/>
        <v>-2.7085929824724419E-6</v>
      </c>
      <c r="AE2037" s="336"/>
      <c r="AF2037" s="336"/>
      <c r="AG2037" s="336"/>
      <c r="AH2037" s="336"/>
      <c r="AI2037" s="54"/>
      <c r="AJ2037" s="54"/>
      <c r="AK2037" s="54"/>
      <c r="AL2037" s="336"/>
      <c r="AM2037" s="336"/>
      <c r="AN2037" s="336"/>
      <c r="AO2037" s="336"/>
      <c r="AP2037" s="54"/>
      <c r="AQ2037" s="336"/>
      <c r="AR2037" s="336"/>
      <c r="AS2037" s="336"/>
    </row>
    <row r="2038" spans="1:45" x14ac:dyDescent="0.3">
      <c r="C2038" s="54"/>
      <c r="D2038" s="56"/>
      <c r="Y2038" s="336">
        <f t="shared" ca="1" si="3461"/>
        <v>-0.9949707835331415</v>
      </c>
      <c r="Z2038" s="336">
        <f t="shared" ca="1" si="3461"/>
        <v>-1.4192594145130308</v>
      </c>
      <c r="AA2038" s="336">
        <f t="shared" ca="1" si="3461"/>
        <v>2.4372774624943513E-2</v>
      </c>
      <c r="AB2038" s="336">
        <f t="shared" ca="1" si="3461"/>
        <v>-0.26238631535607554</v>
      </c>
      <c r="AC2038" s="336">
        <f t="shared" ca="1" si="3461"/>
        <v>0.2190662461839519</v>
      </c>
      <c r="AD2038" s="336">
        <f t="shared" ca="1" si="3461"/>
        <v>0.53676793926338706</v>
      </c>
      <c r="AE2038" s="55"/>
      <c r="AF2038" s="55"/>
      <c r="AG2038" s="55"/>
      <c r="AH2038" s="55"/>
      <c r="AI2038" s="55"/>
      <c r="AJ2038" s="55"/>
      <c r="AK2038" s="55"/>
      <c r="AL2038" s="55"/>
      <c r="AM2038" s="55"/>
      <c r="AN2038" s="55"/>
      <c r="AO2038" s="55"/>
      <c r="AP2038" s="55"/>
      <c r="AQ2038" s="55"/>
      <c r="AR2038" s="55"/>
      <c r="AS2038" s="55"/>
    </row>
    <row r="2039" spans="1:45" x14ac:dyDescent="0.3">
      <c r="B2039" s="54" t="s">
        <v>172</v>
      </c>
      <c r="C2039" s="53">
        <f>C2032</f>
        <v>0</v>
      </c>
      <c r="D2039" s="56" t="e">
        <f t="shared" ref="D2039:D2040" ca="1" si="3510">AJ2039</f>
        <v>#N/A</v>
      </c>
      <c r="E2039" s="52" t="e">
        <f t="shared" ref="E2039:W2039" si="3511">E2032</f>
        <v>#N/A</v>
      </c>
      <c r="F2039" s="52" t="e">
        <f t="shared" si="3511"/>
        <v>#N/A</v>
      </c>
      <c r="G2039" s="52" t="e">
        <f t="shared" si="3511"/>
        <v>#N/A</v>
      </c>
      <c r="H2039" s="52" t="e">
        <f t="shared" si="3511"/>
        <v>#N/A</v>
      </c>
      <c r="I2039" s="52" t="e">
        <f t="shared" si="3511"/>
        <v>#N/A</v>
      </c>
      <c r="J2039" s="52" t="e">
        <f t="shared" si="3511"/>
        <v>#N/A</v>
      </c>
      <c r="K2039" s="52" t="e">
        <f t="shared" si="3511"/>
        <v>#N/A</v>
      </c>
      <c r="L2039" s="52" t="e">
        <f t="shared" si="3511"/>
        <v>#N/A</v>
      </c>
      <c r="M2039" s="52" t="e">
        <f t="shared" si="3511"/>
        <v>#N/A</v>
      </c>
      <c r="N2039" s="52" t="e">
        <f t="shared" si="3511"/>
        <v>#N/A</v>
      </c>
      <c r="O2039" s="52" t="e">
        <f t="shared" si="3511"/>
        <v>#N/A</v>
      </c>
      <c r="P2039" s="52" t="e">
        <f t="shared" si="3511"/>
        <v>#N/A</v>
      </c>
      <c r="Q2039" s="52" t="e">
        <f t="shared" si="3511"/>
        <v>#N/A</v>
      </c>
      <c r="R2039" s="52" t="e">
        <f t="shared" si="3511"/>
        <v>#N/A</v>
      </c>
      <c r="S2039" s="52" t="e">
        <f t="shared" si="3511"/>
        <v>#N/A</v>
      </c>
      <c r="T2039" s="52" t="e">
        <f t="shared" si="3511"/>
        <v>#N/A</v>
      </c>
      <c r="U2039" s="52" t="e">
        <f t="shared" si="3511"/>
        <v>#N/A</v>
      </c>
      <c r="V2039" s="52" t="e">
        <f t="shared" si="3511"/>
        <v>#N/A</v>
      </c>
      <c r="W2039" s="52" t="e">
        <f t="shared" si="3511"/>
        <v>#N/A</v>
      </c>
      <c r="X2039" s="55" t="e">
        <f t="shared" ref="X2039:X2040" si="3512">(H2039-(O2039*P2039)/100-3*(J2039*K2039)/100)/2</f>
        <v>#N/A</v>
      </c>
      <c r="Y2039" s="55" t="e">
        <f t="shared" ref="Y2039:Y2040" si="3513">SUM(X2039,(J2039*K2039/100))/(F2039/100)</f>
        <v>#N/A</v>
      </c>
      <c r="Z2039" s="55" t="e">
        <f t="shared" ref="Z2039" si="3514">U2039*0.5+U2040*0.5</f>
        <v>#N/A</v>
      </c>
      <c r="AA2039" s="55" t="e">
        <f t="shared" ref="AA2039:AA2040" si="3515">J2039/Y2039</f>
        <v>#N/A</v>
      </c>
      <c r="AB2039" s="336" t="e">
        <f t="shared" ref="AB2039:AB2040" si="3516">X2039/(Y2039-J2039)</f>
        <v>#N/A</v>
      </c>
      <c r="AC2039" s="223" t="e">
        <f ca="1">INDEX(FGA_COEFFS,1,1)+Z2039*INDEX(FGA_COEFFS,1,2)+Y2039*INDEX(FGA_COEFFS,1,3)+R2039*INDEX(FGA_COEFFS,1,4)+Q2040*INDEX(FGA_COEFFS,1,5)+S2039*INDEX(FGA_COEFFS,1,6)+T2040*INDEX(FGA_COEFFS,1,7)+M2040*INDEX(FGA_COEFFS,1,8)+Y2043*Y2044</f>
        <v>#N/A</v>
      </c>
      <c r="AD2039" s="223" t="e">
        <f ca="1">INDEX(THREEPTA_COEFFS,1,1)+AC2039*INDEX(THREEPTA_COEFFS,1,2)+J2039*INDEX(THREEPTA_COEFFS,1,3)+AA2039*INDEX(THREEPTA_COEFFS,1,4)+K2039*INDEX(THREEPTA_COEFFS,1,5)+L2040*INDEX(THREEPTA_COEFFS,1,6)+Z2043*Z2044</f>
        <v>#N/A</v>
      </c>
      <c r="AE2039" s="223" t="e">
        <f ca="1">INDEX(THREEPTPCT_COEFFS,1,1)+K2039*INDEX(THREEPTPCT_COEFFS,1,2)+L2040*INDEX(THREEPTPCT_COEFFS,1,3)+AA2043*AA2044</f>
        <v>#N/A</v>
      </c>
      <c r="AF2039" s="55" t="e">
        <f t="shared" ref="AF2039:AF2040" ca="1" si="3517">AC2039-AD2039</f>
        <v>#N/A</v>
      </c>
      <c r="AG2039" s="223" t="e">
        <f ca="1">INDEX(TWOPTPCT_COEFFS,1,1)+AB2039*INDEX(TWOPTPCT_COEFFS,1,2)+I2040*INDEX(TWOPTPCT_COEFFS,1,3)+G2040*INDEX(TWOPTPCT_COEFFS,1,4)+L2040*INDEX(TWOPTPCT_COEFFS,1,5)+AB2043*AB2044</f>
        <v>#N/A</v>
      </c>
      <c r="AH2039" s="223" t="e">
        <f ca="1">INDEX(FTA_COEFFS,1,1)+O2039*INDEX(FTA_COEFFS,1,2)+N2040*INDEX(FTA_COEFFS,1,3)+(Q2039+R2039)*INDEX(FTA_COEFFS,1,4)+(Q2040+R2040)*INDEX(FTA_COEFFS,1,5)+M2040*INDEX(FTA_COEFFS,1,6)+AC2043*AC2044</f>
        <v>#N/A</v>
      </c>
      <c r="AI2039" s="223" t="e">
        <f ca="1">INDEX(FTPCT_COEFFS,1,1)+P2039*INDEX(FTPCT_COEFFS,1,2)+F2039*INDEX(FTPCT_COEFFS,1,3)+G2040*INDEX(FTPCT_COEFFS,1,4)+AD2043*AD2044</f>
        <v>#N/A</v>
      </c>
      <c r="AJ2039" s="338" t="e">
        <f t="shared" ref="AJ2039:AJ2040" ca="1" si="3518">AD2039*AE2039/100+AF2039*AG2039+AH2039*AI2039/100</f>
        <v>#N/A</v>
      </c>
      <c r="AK2039" s="55"/>
      <c r="AL2039" s="55"/>
      <c r="AM2039" s="55"/>
      <c r="AN2039" s="55"/>
      <c r="AO2039" s="55"/>
      <c r="AP2039" s="55"/>
      <c r="AQ2039" s="55"/>
      <c r="AR2039" s="55"/>
    </row>
    <row r="2040" spans="1:45" x14ac:dyDescent="0.3">
      <c r="B2040" s="54" t="s">
        <v>175</v>
      </c>
      <c r="C2040" s="54">
        <f>C2033</f>
        <v>0</v>
      </c>
      <c r="D2040" s="56" t="e">
        <f t="shared" ca="1" si="3510"/>
        <v>#N/A</v>
      </c>
      <c r="E2040" s="52" t="e">
        <f t="shared" ref="E2040:W2040" si="3519">E2033</f>
        <v>#N/A</v>
      </c>
      <c r="F2040" s="52" t="e">
        <f t="shared" si="3519"/>
        <v>#N/A</v>
      </c>
      <c r="G2040" s="52" t="e">
        <f t="shared" si="3519"/>
        <v>#N/A</v>
      </c>
      <c r="H2040" s="52" t="e">
        <f t="shared" si="3519"/>
        <v>#N/A</v>
      </c>
      <c r="I2040" s="52" t="e">
        <f t="shared" si="3519"/>
        <v>#N/A</v>
      </c>
      <c r="J2040" s="52" t="e">
        <f t="shared" si="3519"/>
        <v>#N/A</v>
      </c>
      <c r="K2040" s="52" t="e">
        <f t="shared" si="3519"/>
        <v>#N/A</v>
      </c>
      <c r="L2040" s="52" t="e">
        <f t="shared" si="3519"/>
        <v>#N/A</v>
      </c>
      <c r="M2040" s="52" t="e">
        <f t="shared" si="3519"/>
        <v>#N/A</v>
      </c>
      <c r="N2040" s="52" t="e">
        <f t="shared" si="3519"/>
        <v>#N/A</v>
      </c>
      <c r="O2040" s="52" t="e">
        <f t="shared" si="3519"/>
        <v>#N/A</v>
      </c>
      <c r="P2040" s="52" t="e">
        <f t="shared" si="3519"/>
        <v>#N/A</v>
      </c>
      <c r="Q2040" s="52" t="e">
        <f t="shared" si="3519"/>
        <v>#N/A</v>
      </c>
      <c r="R2040" s="52" t="e">
        <f t="shared" si="3519"/>
        <v>#N/A</v>
      </c>
      <c r="S2040" s="52" t="e">
        <f t="shared" si="3519"/>
        <v>#N/A</v>
      </c>
      <c r="T2040" s="52" t="e">
        <f t="shared" si="3519"/>
        <v>#N/A</v>
      </c>
      <c r="U2040" s="52" t="e">
        <f t="shared" si="3519"/>
        <v>#N/A</v>
      </c>
      <c r="V2040" s="52" t="e">
        <f t="shared" si="3519"/>
        <v>#N/A</v>
      </c>
      <c r="W2040" s="52" t="e">
        <f t="shared" si="3519"/>
        <v>#N/A</v>
      </c>
      <c r="X2040" s="55" t="e">
        <f t="shared" si="3512"/>
        <v>#N/A</v>
      </c>
      <c r="Y2040" s="55" t="e">
        <f t="shared" si="3513"/>
        <v>#N/A</v>
      </c>
      <c r="Z2040" s="55" t="e">
        <f t="shared" ref="Z2040" si="3520">Z2039</f>
        <v>#N/A</v>
      </c>
      <c r="AA2040" s="55" t="e">
        <f t="shared" si="3515"/>
        <v>#N/A</v>
      </c>
      <c r="AB2040" s="336" t="e">
        <f t="shared" si="3516"/>
        <v>#N/A</v>
      </c>
      <c r="AC2040" s="223" t="e">
        <f ca="1">INDEX(FGA_COEFFS,1,1)+Z2040*INDEX(FGA_COEFFS,1,2)+Y2040*INDEX(FGA_COEFFS,1,3)+R2040*INDEX(FGA_COEFFS,1,4)+Q2039*INDEX(FGA_COEFFS,1,5)+S2040*INDEX(FGA_COEFFS,1,6)+T2039*INDEX(FGA_COEFFS,1,7)+M2039*INDEX(FGA_COEFFS,1,8)+Y2043*Y2045</f>
        <v>#N/A</v>
      </c>
      <c r="AD2040" s="223" t="e">
        <f ca="1">INDEX(THREEPTA_COEFFS,1,1)+AC2040*INDEX(THREEPTA_COEFFS,1,2)+J2040*INDEX(THREEPTA_COEFFS,1,3)+AA2040*INDEX(THREEPTA_COEFFS,1,4)+K2040*INDEX(THREEPTA_COEFFS,1,5)+L2039*INDEX(THREEPTA_COEFFS,1,6)+Z2043*Z2045</f>
        <v>#N/A</v>
      </c>
      <c r="AE2040" s="223" t="e">
        <f ca="1">INDEX(THREEPTPCT_COEFFS,1,1)+K2040*INDEX(THREEPTPCT_COEFFS,1,2)+L2039*INDEX(THREEPTPCT_COEFFS,1,3)+AA2043*AA2045</f>
        <v>#N/A</v>
      </c>
      <c r="AF2040" s="55" t="e">
        <f t="shared" ca="1" si="3517"/>
        <v>#N/A</v>
      </c>
      <c r="AG2040" s="223" t="e">
        <f ca="1">INDEX(TWOPTPCT_COEFFS,1,1)+AB2040*INDEX(TWOPTPCT_COEFFS,1,2)+I2039*INDEX(TWOPTPCT_COEFFS,1,3)+G2039*INDEX(TWOPTPCT_COEFFS,1,4)+L2039*INDEX(TWOPTPCT_COEFFS,1,5)+AB2043*AB2045</f>
        <v>#N/A</v>
      </c>
      <c r="AH2040" s="223" t="e">
        <f ca="1">INDEX(FTA_COEFFS,1,1)+O2040*INDEX(FTA_COEFFS,1,2)+N2039*INDEX(FTA_COEFFS,1,3)+(Q2040+R2040)*INDEX(FTA_COEFFS,1,4)+(Q2039+R2039)*INDEX(FTA_COEFFS,1,5)+M2039*INDEX(FTA_COEFFS,1,6)+AC2043*AC2045</f>
        <v>#N/A</v>
      </c>
      <c r="AI2040" s="223" t="e">
        <f ca="1">INDEX(FTPCT_COEFFS,1,1)+P2040*INDEX(FTPCT_COEFFS,1,2)+F2040*INDEX(FTPCT_COEFFS,1,3)+G2039*INDEX(FTPCT_COEFFS,1,4)+AD2043*AD2045</f>
        <v>#N/A</v>
      </c>
      <c r="AJ2040" s="338" t="e">
        <f t="shared" ca="1" si="3518"/>
        <v>#N/A</v>
      </c>
      <c r="AK2040" s="55"/>
      <c r="AL2040" s="55"/>
      <c r="AM2040" s="55"/>
      <c r="AN2040" s="55"/>
      <c r="AO2040" s="55"/>
      <c r="AP2040" s="55"/>
      <c r="AQ2040" s="55"/>
      <c r="AR2040" s="55"/>
    </row>
    <row r="2041" spans="1:45" x14ac:dyDescent="0.3">
      <c r="A2041" s="54" t="e">
        <f ca="1">IF(D2039&gt;(D2040+(AVERAGE(V2039,W2039)-AVERAGE(V2040,W2040))/2)+2.5,C2039,IF(D2040&gt;(D2039+(AVERAGE(V2040,W2040)-AVERAGE(V2039,W2039))/2)+2.5,C2040,"Close"))</f>
        <v>#N/A</v>
      </c>
      <c r="B2041" s="64" t="e">
        <f ca="1">IF(D2040&gt;D2039,C2040,C2039)</f>
        <v>#N/A</v>
      </c>
      <c r="D2041" s="56"/>
      <c r="X2041" s="55"/>
      <c r="Y2041" s="55"/>
      <c r="Z2041" s="55"/>
      <c r="AA2041" s="55"/>
      <c r="AB2041" s="55"/>
      <c r="AC2041" s="337"/>
      <c r="AD2041" s="337"/>
      <c r="AE2041" s="337"/>
      <c r="AF2041" s="337"/>
      <c r="AG2041" s="337"/>
      <c r="AH2041" s="337"/>
      <c r="AI2041" s="337"/>
      <c r="AJ2041" s="337"/>
      <c r="AK2041" s="337"/>
      <c r="AL2041" s="337"/>
      <c r="AM2041" s="55"/>
      <c r="AN2041" s="55"/>
      <c r="AO2041" s="55"/>
      <c r="AP2041" s="55"/>
      <c r="AQ2041" s="55"/>
      <c r="AR2041" s="55"/>
      <c r="AS2041" s="55"/>
    </row>
    <row r="2042" spans="1:45" x14ac:dyDescent="0.3">
      <c r="X2042" s="54" t="s">
        <v>1305</v>
      </c>
      <c r="Y2042" s="54" t="s">
        <v>128</v>
      </c>
      <c r="Z2042" s="54" t="s">
        <v>157</v>
      </c>
      <c r="AA2042" s="54" t="s">
        <v>151</v>
      </c>
      <c r="AB2042" s="54" t="s">
        <v>1327</v>
      </c>
      <c r="AC2042" s="54" t="s">
        <v>129</v>
      </c>
      <c r="AD2042" s="54" t="s">
        <v>116</v>
      </c>
      <c r="AE2042" s="54"/>
      <c r="AF2042" s="54"/>
      <c r="AG2042" s="54"/>
      <c r="AH2042" s="54"/>
      <c r="AI2042" s="54"/>
      <c r="AJ2042" s="54"/>
      <c r="AK2042" s="54"/>
      <c r="AL2042" s="54"/>
      <c r="AM2042" s="54"/>
      <c r="AN2042" s="54"/>
      <c r="AO2042" s="54"/>
      <c r="AP2042" s="54"/>
      <c r="AQ2042" s="54"/>
      <c r="AR2042" s="54"/>
      <c r="AS2042" s="54"/>
    </row>
    <row r="2043" spans="1:45" x14ac:dyDescent="0.3">
      <c r="X2043" s="54"/>
      <c r="Y2043" s="54">
        <f t="shared" ref="Y2043:AD2043" si="3521">Y2036</f>
        <v>6.4436999999999998</v>
      </c>
      <c r="Z2043" s="54">
        <f t="shared" si="3521"/>
        <v>4.9371</v>
      </c>
      <c r="AA2043" s="54">
        <f t="shared" si="3521"/>
        <v>11.350300000000001</v>
      </c>
      <c r="AB2043" s="54">
        <f t="shared" si="3521"/>
        <v>7.1900000000000006E-2</v>
      </c>
      <c r="AC2043" s="54">
        <f t="shared" si="3521"/>
        <v>6.2766000000000002</v>
      </c>
      <c r="AD2043" s="54">
        <f t="shared" si="3521"/>
        <v>11.042999999999999</v>
      </c>
      <c r="AE2043" s="54"/>
      <c r="AF2043" s="336"/>
      <c r="AG2043" s="336"/>
      <c r="AH2043" s="336"/>
      <c r="AI2043" s="54"/>
      <c r="AJ2043" s="54"/>
      <c r="AK2043" s="54"/>
      <c r="AL2043" s="54"/>
      <c r="AM2043" s="54"/>
      <c r="AN2043" s="54"/>
      <c r="AO2043" s="54"/>
      <c r="AP2043" s="54"/>
      <c r="AQ2043" s="54"/>
      <c r="AR2043" s="54"/>
      <c r="AS2043" s="54"/>
    </row>
    <row r="2044" spans="1:45" x14ac:dyDescent="0.3">
      <c r="D2044" s="56"/>
      <c r="X2044" s="336"/>
      <c r="Y2044" s="336">
        <f t="shared" ca="1" si="3461"/>
        <v>0.73998451550567479</v>
      </c>
      <c r="Z2044" s="336">
        <f t="shared" ca="1" si="3461"/>
        <v>1.0852892148584918</v>
      </c>
      <c r="AA2044" s="336">
        <f t="shared" ca="1" si="3461"/>
        <v>-0.32061874020023479</v>
      </c>
      <c r="AB2044" s="336">
        <f t="shared" ca="1" si="3461"/>
        <v>-4.0333801889088958E-2</v>
      </c>
      <c r="AC2044" s="336">
        <f t="shared" ca="1" si="3461"/>
        <v>1.302795002429076</v>
      </c>
      <c r="AD2044" s="336">
        <f t="shared" ca="1" si="3461"/>
        <v>2.8124809331378016E-2</v>
      </c>
      <c r="AE2044" s="336"/>
      <c r="AF2044" s="336"/>
      <c r="AG2044" s="336"/>
      <c r="AH2044" s="336"/>
      <c r="AI2044" s="54"/>
      <c r="AJ2044" s="54"/>
      <c r="AK2044" s="54"/>
      <c r="AL2044" s="336"/>
      <c r="AM2044" s="336"/>
      <c r="AN2044" s="336"/>
      <c r="AO2044" s="336"/>
      <c r="AP2044" s="54"/>
      <c r="AQ2044" s="336"/>
      <c r="AR2044" s="336"/>
      <c r="AS2044" s="336"/>
    </row>
    <row r="2045" spans="1:45" x14ac:dyDescent="0.3">
      <c r="C2045" s="54"/>
      <c r="D2045" s="56"/>
      <c r="Y2045" s="336">
        <f t="shared" ca="1" si="3461"/>
        <v>4.65861907204402E-2</v>
      </c>
      <c r="Z2045" s="336">
        <f t="shared" ca="1" si="3461"/>
        <v>-6.1490501373809181E-2</v>
      </c>
      <c r="AA2045" s="336">
        <f t="shared" ca="1" si="3461"/>
        <v>-1.4250531399633191</v>
      </c>
      <c r="AB2045" s="336">
        <f t="shared" ca="1" si="3461"/>
        <v>-0.95563308155424698</v>
      </c>
      <c r="AC2045" s="336">
        <f t="shared" ca="1" si="3461"/>
        <v>-0.8106469184757199</v>
      </c>
      <c r="AD2045" s="336">
        <f t="shared" ca="1" si="3461"/>
        <v>-0.89588422628043307</v>
      </c>
      <c r="AE2045" s="55"/>
      <c r="AF2045" s="55"/>
      <c r="AG2045" s="55"/>
      <c r="AH2045" s="55"/>
      <c r="AI2045" s="55"/>
      <c r="AJ2045" s="55"/>
      <c r="AK2045" s="55"/>
      <c r="AL2045" s="55"/>
      <c r="AM2045" s="55"/>
      <c r="AN2045" s="55"/>
      <c r="AO2045" s="55"/>
      <c r="AP2045" s="55"/>
      <c r="AQ2045" s="55"/>
      <c r="AR2045" s="55"/>
      <c r="AS2045" s="55"/>
    </row>
    <row r="2046" spans="1:45" x14ac:dyDescent="0.3">
      <c r="B2046" s="54" t="s">
        <v>172</v>
      </c>
      <c r="C2046" s="53">
        <f>C2039</f>
        <v>0</v>
      </c>
      <c r="D2046" s="56" t="e">
        <f t="shared" ref="D2046:D2047" ca="1" si="3522">AJ2046</f>
        <v>#N/A</v>
      </c>
      <c r="E2046" s="52" t="e">
        <f t="shared" ref="E2046:W2046" si="3523">E2039</f>
        <v>#N/A</v>
      </c>
      <c r="F2046" s="52" t="e">
        <f t="shared" si="3523"/>
        <v>#N/A</v>
      </c>
      <c r="G2046" s="52" t="e">
        <f t="shared" si="3523"/>
        <v>#N/A</v>
      </c>
      <c r="H2046" s="52" t="e">
        <f t="shared" si="3523"/>
        <v>#N/A</v>
      </c>
      <c r="I2046" s="52" t="e">
        <f t="shared" si="3523"/>
        <v>#N/A</v>
      </c>
      <c r="J2046" s="52" t="e">
        <f t="shared" si="3523"/>
        <v>#N/A</v>
      </c>
      <c r="K2046" s="52" t="e">
        <f t="shared" si="3523"/>
        <v>#N/A</v>
      </c>
      <c r="L2046" s="52" t="e">
        <f t="shared" si="3523"/>
        <v>#N/A</v>
      </c>
      <c r="M2046" s="52" t="e">
        <f t="shared" si="3523"/>
        <v>#N/A</v>
      </c>
      <c r="N2046" s="52" t="e">
        <f t="shared" si="3523"/>
        <v>#N/A</v>
      </c>
      <c r="O2046" s="52" t="e">
        <f t="shared" si="3523"/>
        <v>#N/A</v>
      </c>
      <c r="P2046" s="52" t="e">
        <f t="shared" si="3523"/>
        <v>#N/A</v>
      </c>
      <c r="Q2046" s="52" t="e">
        <f t="shared" si="3523"/>
        <v>#N/A</v>
      </c>
      <c r="R2046" s="52" t="e">
        <f t="shared" si="3523"/>
        <v>#N/A</v>
      </c>
      <c r="S2046" s="52" t="e">
        <f t="shared" si="3523"/>
        <v>#N/A</v>
      </c>
      <c r="T2046" s="52" t="e">
        <f t="shared" si="3523"/>
        <v>#N/A</v>
      </c>
      <c r="U2046" s="52" t="e">
        <f t="shared" si="3523"/>
        <v>#N/A</v>
      </c>
      <c r="V2046" s="52" t="e">
        <f t="shared" si="3523"/>
        <v>#N/A</v>
      </c>
      <c r="W2046" s="52" t="e">
        <f t="shared" si="3523"/>
        <v>#N/A</v>
      </c>
      <c r="X2046" s="55" t="e">
        <f t="shared" ref="X2046:X2047" si="3524">(H2046-(O2046*P2046)/100-3*(J2046*K2046)/100)/2</f>
        <v>#N/A</v>
      </c>
      <c r="Y2046" s="55" t="e">
        <f t="shared" ref="Y2046:Y2047" si="3525">SUM(X2046,(J2046*K2046/100))/(F2046/100)</f>
        <v>#N/A</v>
      </c>
      <c r="Z2046" s="55" t="e">
        <f t="shared" ref="Z2046" si="3526">U2046*0.5+U2047*0.5</f>
        <v>#N/A</v>
      </c>
      <c r="AA2046" s="55" t="e">
        <f t="shared" ref="AA2046:AA2047" si="3527">J2046/Y2046</f>
        <v>#N/A</v>
      </c>
      <c r="AB2046" s="336" t="e">
        <f t="shared" ref="AB2046:AB2047" si="3528">X2046/(Y2046-J2046)</f>
        <v>#N/A</v>
      </c>
      <c r="AC2046" s="223" t="e">
        <f ca="1">INDEX(FGA_COEFFS,1,1)+Z2046*INDEX(FGA_COEFFS,1,2)+Y2046*INDEX(FGA_COEFFS,1,3)+R2046*INDEX(FGA_COEFFS,1,4)+Q2047*INDEX(FGA_COEFFS,1,5)+S2046*INDEX(FGA_COEFFS,1,6)+T2047*INDEX(FGA_COEFFS,1,7)+M2047*INDEX(FGA_COEFFS,1,8)+Y2050*Y2051</f>
        <v>#N/A</v>
      </c>
      <c r="AD2046" s="223" t="e">
        <f ca="1">INDEX(THREEPTA_COEFFS,1,1)+AC2046*INDEX(THREEPTA_COEFFS,1,2)+J2046*INDEX(THREEPTA_COEFFS,1,3)+AA2046*INDEX(THREEPTA_COEFFS,1,4)+K2046*INDEX(THREEPTA_COEFFS,1,5)+L2047*INDEX(THREEPTA_COEFFS,1,6)+Z2050*Z2051</f>
        <v>#N/A</v>
      </c>
      <c r="AE2046" s="223" t="e">
        <f ca="1">INDEX(THREEPTPCT_COEFFS,1,1)+K2046*INDEX(THREEPTPCT_COEFFS,1,2)+L2047*INDEX(THREEPTPCT_COEFFS,1,3)+AA2050*AA2051</f>
        <v>#N/A</v>
      </c>
      <c r="AF2046" s="55" t="e">
        <f t="shared" ref="AF2046:AF2047" ca="1" si="3529">AC2046-AD2046</f>
        <v>#N/A</v>
      </c>
      <c r="AG2046" s="223" t="e">
        <f ca="1">INDEX(TWOPTPCT_COEFFS,1,1)+AB2046*INDEX(TWOPTPCT_COEFFS,1,2)+I2047*INDEX(TWOPTPCT_COEFFS,1,3)+G2047*INDEX(TWOPTPCT_COEFFS,1,4)+L2047*INDEX(TWOPTPCT_COEFFS,1,5)+AB2050*AB2051</f>
        <v>#N/A</v>
      </c>
      <c r="AH2046" s="223" t="e">
        <f ca="1">INDEX(FTA_COEFFS,1,1)+O2046*INDEX(FTA_COEFFS,1,2)+N2047*INDEX(FTA_COEFFS,1,3)+(Q2046+R2046)*INDEX(FTA_COEFFS,1,4)+(Q2047+R2047)*INDEX(FTA_COEFFS,1,5)+M2047*INDEX(FTA_COEFFS,1,6)+AC2050*AC2051</f>
        <v>#N/A</v>
      </c>
      <c r="AI2046" s="223" t="e">
        <f ca="1">INDEX(FTPCT_COEFFS,1,1)+P2046*INDEX(FTPCT_COEFFS,1,2)+F2046*INDEX(FTPCT_COEFFS,1,3)+G2047*INDEX(FTPCT_COEFFS,1,4)+AD2050*AD2051</f>
        <v>#N/A</v>
      </c>
      <c r="AJ2046" s="338" t="e">
        <f t="shared" ref="AJ2046:AJ2047" ca="1" si="3530">AD2046*AE2046/100+AF2046*AG2046+AH2046*AI2046/100</f>
        <v>#N/A</v>
      </c>
      <c r="AK2046" s="55"/>
      <c r="AL2046" s="55"/>
      <c r="AM2046" s="55"/>
      <c r="AN2046" s="55"/>
      <c r="AO2046" s="55"/>
      <c r="AP2046" s="55"/>
      <c r="AQ2046" s="55"/>
      <c r="AR2046" s="55"/>
    </row>
    <row r="2047" spans="1:45" x14ac:dyDescent="0.3">
      <c r="B2047" s="54" t="s">
        <v>175</v>
      </c>
      <c r="C2047" s="54">
        <f>C2040</f>
        <v>0</v>
      </c>
      <c r="D2047" s="56" t="e">
        <f t="shared" ca="1" si="3522"/>
        <v>#N/A</v>
      </c>
      <c r="E2047" s="52" t="e">
        <f t="shared" ref="E2047:W2047" si="3531">E2040</f>
        <v>#N/A</v>
      </c>
      <c r="F2047" s="52" t="e">
        <f t="shared" si="3531"/>
        <v>#N/A</v>
      </c>
      <c r="G2047" s="52" t="e">
        <f t="shared" si="3531"/>
        <v>#N/A</v>
      </c>
      <c r="H2047" s="52" t="e">
        <f t="shared" si="3531"/>
        <v>#N/A</v>
      </c>
      <c r="I2047" s="52" t="e">
        <f t="shared" si="3531"/>
        <v>#N/A</v>
      </c>
      <c r="J2047" s="52" t="e">
        <f t="shared" si="3531"/>
        <v>#N/A</v>
      </c>
      <c r="K2047" s="52" t="e">
        <f t="shared" si="3531"/>
        <v>#N/A</v>
      </c>
      <c r="L2047" s="52" t="e">
        <f t="shared" si="3531"/>
        <v>#N/A</v>
      </c>
      <c r="M2047" s="52" t="e">
        <f t="shared" si="3531"/>
        <v>#N/A</v>
      </c>
      <c r="N2047" s="52" t="e">
        <f t="shared" si="3531"/>
        <v>#N/A</v>
      </c>
      <c r="O2047" s="52" t="e">
        <f t="shared" si="3531"/>
        <v>#N/A</v>
      </c>
      <c r="P2047" s="52" t="e">
        <f t="shared" si="3531"/>
        <v>#N/A</v>
      </c>
      <c r="Q2047" s="52" t="e">
        <f t="shared" si="3531"/>
        <v>#N/A</v>
      </c>
      <c r="R2047" s="52" t="e">
        <f t="shared" si="3531"/>
        <v>#N/A</v>
      </c>
      <c r="S2047" s="52" t="e">
        <f t="shared" si="3531"/>
        <v>#N/A</v>
      </c>
      <c r="T2047" s="52" t="e">
        <f t="shared" si="3531"/>
        <v>#N/A</v>
      </c>
      <c r="U2047" s="52" t="e">
        <f t="shared" si="3531"/>
        <v>#N/A</v>
      </c>
      <c r="V2047" s="52" t="e">
        <f t="shared" si="3531"/>
        <v>#N/A</v>
      </c>
      <c r="W2047" s="52" t="e">
        <f t="shared" si="3531"/>
        <v>#N/A</v>
      </c>
      <c r="X2047" s="55" t="e">
        <f t="shared" si="3524"/>
        <v>#N/A</v>
      </c>
      <c r="Y2047" s="55" t="e">
        <f t="shared" si="3525"/>
        <v>#N/A</v>
      </c>
      <c r="Z2047" s="55" t="e">
        <f t="shared" ref="Z2047" si="3532">Z2046</f>
        <v>#N/A</v>
      </c>
      <c r="AA2047" s="55" t="e">
        <f t="shared" si="3527"/>
        <v>#N/A</v>
      </c>
      <c r="AB2047" s="336" t="e">
        <f t="shared" si="3528"/>
        <v>#N/A</v>
      </c>
      <c r="AC2047" s="223" t="e">
        <f ca="1">INDEX(FGA_COEFFS,1,1)+Z2047*INDEX(FGA_COEFFS,1,2)+Y2047*INDEX(FGA_COEFFS,1,3)+R2047*INDEX(FGA_COEFFS,1,4)+Q2046*INDEX(FGA_COEFFS,1,5)+S2047*INDEX(FGA_COEFFS,1,6)+T2046*INDEX(FGA_COEFFS,1,7)+M2046*INDEX(FGA_COEFFS,1,8)+Y2050*Y2052</f>
        <v>#N/A</v>
      </c>
      <c r="AD2047" s="223" t="e">
        <f ca="1">INDEX(THREEPTA_COEFFS,1,1)+AC2047*INDEX(THREEPTA_COEFFS,1,2)+J2047*INDEX(THREEPTA_COEFFS,1,3)+AA2047*INDEX(THREEPTA_COEFFS,1,4)+K2047*INDEX(THREEPTA_COEFFS,1,5)+L2046*INDEX(THREEPTA_COEFFS,1,6)+Z2050*Z2052</f>
        <v>#N/A</v>
      </c>
      <c r="AE2047" s="223" t="e">
        <f ca="1">INDEX(THREEPTPCT_COEFFS,1,1)+K2047*INDEX(THREEPTPCT_COEFFS,1,2)+L2046*INDEX(THREEPTPCT_COEFFS,1,3)+AA2050*AA2052</f>
        <v>#N/A</v>
      </c>
      <c r="AF2047" s="55" t="e">
        <f t="shared" ca="1" si="3529"/>
        <v>#N/A</v>
      </c>
      <c r="AG2047" s="223" t="e">
        <f ca="1">INDEX(TWOPTPCT_COEFFS,1,1)+AB2047*INDEX(TWOPTPCT_COEFFS,1,2)+I2046*INDEX(TWOPTPCT_COEFFS,1,3)+G2046*INDEX(TWOPTPCT_COEFFS,1,4)+L2046*INDEX(TWOPTPCT_COEFFS,1,5)+AB2050*AB2052</f>
        <v>#N/A</v>
      </c>
      <c r="AH2047" s="223" t="e">
        <f ca="1">INDEX(FTA_COEFFS,1,1)+O2047*INDEX(FTA_COEFFS,1,2)+N2046*INDEX(FTA_COEFFS,1,3)+(Q2047+R2047)*INDEX(FTA_COEFFS,1,4)+(Q2046+R2046)*INDEX(FTA_COEFFS,1,5)+M2046*INDEX(FTA_COEFFS,1,6)+AC2050*AC2052</f>
        <v>#N/A</v>
      </c>
      <c r="AI2047" s="223" t="e">
        <f ca="1">INDEX(FTPCT_COEFFS,1,1)+P2047*INDEX(FTPCT_COEFFS,1,2)+F2047*INDEX(FTPCT_COEFFS,1,3)+G2046*INDEX(FTPCT_COEFFS,1,4)+AD2050*AD2052</f>
        <v>#N/A</v>
      </c>
      <c r="AJ2047" s="338" t="e">
        <f t="shared" ca="1" si="3530"/>
        <v>#N/A</v>
      </c>
      <c r="AK2047" s="55"/>
      <c r="AL2047" s="55"/>
      <c r="AM2047" s="55"/>
      <c r="AN2047" s="55"/>
      <c r="AO2047" s="55"/>
      <c r="AP2047" s="55"/>
      <c r="AQ2047" s="55"/>
      <c r="AR2047" s="55"/>
    </row>
    <row r="2048" spans="1:45" x14ac:dyDescent="0.3">
      <c r="A2048" s="54" t="e">
        <f ca="1">IF(D2046&gt;(D2047+(AVERAGE(V2046,W2046)-AVERAGE(V2047,W2047))/2)+2.5,C2046,IF(D2047&gt;(D2046+(AVERAGE(V2047,W2047)-AVERAGE(V2046,W2046))/2)+2.5,C2047,"Close"))</f>
        <v>#N/A</v>
      </c>
      <c r="B2048" s="64" t="e">
        <f ca="1">IF(D2047&gt;D2046,C2047,C2046)</f>
        <v>#N/A</v>
      </c>
      <c r="D2048" s="56"/>
      <c r="X2048" s="55"/>
      <c r="Y2048" s="55"/>
      <c r="Z2048" s="55"/>
      <c r="AA2048" s="55"/>
      <c r="AB2048" s="55"/>
      <c r="AC2048" s="337"/>
      <c r="AD2048" s="337"/>
      <c r="AE2048" s="337"/>
      <c r="AF2048" s="337"/>
      <c r="AG2048" s="337"/>
      <c r="AH2048" s="337"/>
      <c r="AI2048" s="337"/>
      <c r="AJ2048" s="337"/>
      <c r="AK2048" s="337"/>
      <c r="AL2048" s="337"/>
      <c r="AM2048" s="55"/>
      <c r="AN2048" s="55"/>
      <c r="AO2048" s="55"/>
      <c r="AP2048" s="55"/>
      <c r="AQ2048" s="55"/>
      <c r="AR2048" s="55"/>
      <c r="AS2048" s="55"/>
    </row>
    <row r="2049" spans="1:45" x14ac:dyDescent="0.3">
      <c r="X2049" s="54" t="s">
        <v>1305</v>
      </c>
      <c r="Y2049" s="54" t="s">
        <v>128</v>
      </c>
      <c r="Z2049" s="54" t="s">
        <v>157</v>
      </c>
      <c r="AA2049" s="54" t="s">
        <v>151</v>
      </c>
      <c r="AB2049" s="54" t="s">
        <v>1327</v>
      </c>
      <c r="AC2049" s="54" t="s">
        <v>129</v>
      </c>
      <c r="AD2049" s="54" t="s">
        <v>116</v>
      </c>
      <c r="AE2049" s="54"/>
      <c r="AF2049" s="54"/>
      <c r="AG2049" s="54"/>
      <c r="AH2049" s="54"/>
      <c r="AI2049" s="54"/>
      <c r="AJ2049" s="54"/>
      <c r="AK2049" s="54"/>
      <c r="AL2049" s="54"/>
      <c r="AM2049" s="54"/>
      <c r="AN2049" s="54"/>
      <c r="AO2049" s="54"/>
      <c r="AP2049" s="54"/>
      <c r="AQ2049" s="54"/>
      <c r="AR2049" s="54"/>
      <c r="AS2049" s="54"/>
    </row>
    <row r="2050" spans="1:45" x14ac:dyDescent="0.3">
      <c r="X2050" s="54"/>
      <c r="Y2050" s="54">
        <f t="shared" ref="Y2050:AD2050" si="3533">Y2043</f>
        <v>6.4436999999999998</v>
      </c>
      <c r="Z2050" s="54">
        <f t="shared" si="3533"/>
        <v>4.9371</v>
      </c>
      <c r="AA2050" s="54">
        <f t="shared" si="3533"/>
        <v>11.350300000000001</v>
      </c>
      <c r="AB2050" s="54">
        <f t="shared" si="3533"/>
        <v>7.1900000000000006E-2</v>
      </c>
      <c r="AC2050" s="54">
        <f t="shared" si="3533"/>
        <v>6.2766000000000002</v>
      </c>
      <c r="AD2050" s="54">
        <f t="shared" si="3533"/>
        <v>11.042999999999999</v>
      </c>
      <c r="AE2050" s="54"/>
      <c r="AF2050" s="336"/>
      <c r="AG2050" s="336"/>
      <c r="AH2050" s="336"/>
      <c r="AI2050" s="54"/>
      <c r="AJ2050" s="54"/>
      <c r="AK2050" s="54"/>
      <c r="AL2050" s="54"/>
      <c r="AM2050" s="54"/>
      <c r="AN2050" s="54"/>
      <c r="AO2050" s="54"/>
      <c r="AP2050" s="54"/>
      <c r="AQ2050" s="54"/>
      <c r="AR2050" s="54"/>
      <c r="AS2050" s="54"/>
    </row>
    <row r="2051" spans="1:45" x14ac:dyDescent="0.3">
      <c r="D2051" s="56"/>
      <c r="X2051" s="336"/>
      <c r="Y2051" s="336">
        <f t="shared" ca="1" si="3461"/>
        <v>1.3964187083617294</v>
      </c>
      <c r="Z2051" s="336">
        <f t="shared" ca="1" si="3461"/>
        <v>-1.4464882764784515</v>
      </c>
      <c r="AA2051" s="336">
        <f t="shared" ca="1" si="3461"/>
        <v>-0.69349286306101821</v>
      </c>
      <c r="AB2051" s="336">
        <f t="shared" ca="1" si="3461"/>
        <v>0.57858979389959264</v>
      </c>
      <c r="AC2051" s="336">
        <f t="shared" ca="1" si="3461"/>
        <v>-0.79337258682020473</v>
      </c>
      <c r="AD2051" s="336">
        <f t="shared" ca="1" si="3461"/>
        <v>-1.492100090274691</v>
      </c>
      <c r="AE2051" s="336"/>
      <c r="AF2051" s="336"/>
      <c r="AG2051" s="336"/>
      <c r="AH2051" s="336"/>
      <c r="AI2051" s="54"/>
      <c r="AJ2051" s="54"/>
      <c r="AK2051" s="54"/>
      <c r="AL2051" s="336"/>
      <c r="AM2051" s="336"/>
      <c r="AN2051" s="336"/>
      <c r="AO2051" s="336"/>
      <c r="AP2051" s="54"/>
      <c r="AQ2051" s="336"/>
      <c r="AR2051" s="336"/>
      <c r="AS2051" s="336"/>
    </row>
    <row r="2052" spans="1:45" x14ac:dyDescent="0.3">
      <c r="C2052" s="54"/>
      <c r="D2052" s="56"/>
      <c r="Y2052" s="336">
        <f t="shared" ca="1" si="3461"/>
        <v>-1.1217512096793625</v>
      </c>
      <c r="Z2052" s="336">
        <f t="shared" ca="1" si="3461"/>
        <v>-1.0955263563992373E-3</v>
      </c>
      <c r="AA2052" s="336">
        <f t="shared" ca="1" si="3461"/>
        <v>-1.2578477292186077</v>
      </c>
      <c r="AB2052" s="336">
        <f t="shared" ca="1" si="3461"/>
        <v>-1.5677486208047722E-2</v>
      </c>
      <c r="AC2052" s="336">
        <f t="shared" ca="1" si="3461"/>
        <v>0.58665871880707421</v>
      </c>
      <c r="AD2052" s="336">
        <f t="shared" ca="1" si="3461"/>
        <v>1.3719478889292527</v>
      </c>
      <c r="AE2052" s="55"/>
      <c r="AF2052" s="55"/>
      <c r="AG2052" s="55"/>
      <c r="AH2052" s="55"/>
      <c r="AI2052" s="55"/>
      <c r="AJ2052" s="55"/>
      <c r="AK2052" s="55"/>
      <c r="AL2052" s="55"/>
      <c r="AM2052" s="55"/>
      <c r="AN2052" s="55"/>
      <c r="AO2052" s="55"/>
      <c r="AP2052" s="55"/>
      <c r="AQ2052" s="55"/>
      <c r="AR2052" s="55"/>
      <c r="AS2052" s="55"/>
    </row>
    <row r="2053" spans="1:45" x14ac:dyDescent="0.3">
      <c r="B2053" s="54" t="s">
        <v>172</v>
      </c>
      <c r="C2053" s="53">
        <f>C2046</f>
        <v>0</v>
      </c>
      <c r="D2053" s="56" t="e">
        <f t="shared" ref="D2053:D2054" ca="1" si="3534">AJ2053</f>
        <v>#N/A</v>
      </c>
      <c r="E2053" s="52" t="e">
        <f t="shared" ref="E2053:W2053" si="3535">E2046</f>
        <v>#N/A</v>
      </c>
      <c r="F2053" s="52" t="e">
        <f t="shared" si="3535"/>
        <v>#N/A</v>
      </c>
      <c r="G2053" s="52" t="e">
        <f t="shared" si="3535"/>
        <v>#N/A</v>
      </c>
      <c r="H2053" s="52" t="e">
        <f t="shared" si="3535"/>
        <v>#N/A</v>
      </c>
      <c r="I2053" s="52" t="e">
        <f t="shared" si="3535"/>
        <v>#N/A</v>
      </c>
      <c r="J2053" s="52" t="e">
        <f t="shared" si="3535"/>
        <v>#N/A</v>
      </c>
      <c r="K2053" s="52" t="e">
        <f t="shared" si="3535"/>
        <v>#N/A</v>
      </c>
      <c r="L2053" s="52" t="e">
        <f t="shared" si="3535"/>
        <v>#N/A</v>
      </c>
      <c r="M2053" s="52" t="e">
        <f t="shared" si="3535"/>
        <v>#N/A</v>
      </c>
      <c r="N2053" s="52" t="e">
        <f t="shared" si="3535"/>
        <v>#N/A</v>
      </c>
      <c r="O2053" s="52" t="e">
        <f t="shared" si="3535"/>
        <v>#N/A</v>
      </c>
      <c r="P2053" s="52" t="e">
        <f t="shared" si="3535"/>
        <v>#N/A</v>
      </c>
      <c r="Q2053" s="52" t="e">
        <f t="shared" si="3535"/>
        <v>#N/A</v>
      </c>
      <c r="R2053" s="52" t="e">
        <f t="shared" si="3535"/>
        <v>#N/A</v>
      </c>
      <c r="S2053" s="52" t="e">
        <f t="shared" si="3535"/>
        <v>#N/A</v>
      </c>
      <c r="T2053" s="52" t="e">
        <f t="shared" si="3535"/>
        <v>#N/A</v>
      </c>
      <c r="U2053" s="52" t="e">
        <f t="shared" si="3535"/>
        <v>#N/A</v>
      </c>
      <c r="V2053" s="52" t="e">
        <f t="shared" si="3535"/>
        <v>#N/A</v>
      </c>
      <c r="W2053" s="52" t="e">
        <f t="shared" si="3535"/>
        <v>#N/A</v>
      </c>
      <c r="X2053" s="55" t="e">
        <f t="shared" ref="X2053:X2054" si="3536">(H2053-(O2053*P2053)/100-3*(J2053*K2053)/100)/2</f>
        <v>#N/A</v>
      </c>
      <c r="Y2053" s="55" t="e">
        <f t="shared" ref="Y2053:Y2054" si="3537">SUM(X2053,(J2053*K2053/100))/(F2053/100)</f>
        <v>#N/A</v>
      </c>
      <c r="Z2053" s="55" t="e">
        <f t="shared" ref="Z2053" si="3538">U2053*0.5+U2054*0.5</f>
        <v>#N/A</v>
      </c>
      <c r="AA2053" s="55" t="e">
        <f t="shared" ref="AA2053:AA2054" si="3539">J2053/Y2053</f>
        <v>#N/A</v>
      </c>
      <c r="AB2053" s="336" t="e">
        <f t="shared" ref="AB2053:AB2054" si="3540">X2053/(Y2053-J2053)</f>
        <v>#N/A</v>
      </c>
      <c r="AC2053" s="223" t="e">
        <f ca="1">INDEX(FGA_COEFFS,1,1)+Z2053*INDEX(FGA_COEFFS,1,2)+Y2053*INDEX(FGA_COEFFS,1,3)+R2053*INDEX(FGA_COEFFS,1,4)+Q2054*INDEX(FGA_COEFFS,1,5)+S2053*INDEX(FGA_COEFFS,1,6)+T2054*INDEX(FGA_COEFFS,1,7)+M2054*INDEX(FGA_COEFFS,1,8)+Y2057*Y2058</f>
        <v>#N/A</v>
      </c>
      <c r="AD2053" s="223" t="e">
        <f ca="1">INDEX(THREEPTA_COEFFS,1,1)+AC2053*INDEX(THREEPTA_COEFFS,1,2)+J2053*INDEX(THREEPTA_COEFFS,1,3)+AA2053*INDEX(THREEPTA_COEFFS,1,4)+K2053*INDEX(THREEPTA_COEFFS,1,5)+L2054*INDEX(THREEPTA_COEFFS,1,6)+Z2057*Z2058</f>
        <v>#N/A</v>
      </c>
      <c r="AE2053" s="223" t="e">
        <f ca="1">INDEX(THREEPTPCT_COEFFS,1,1)+K2053*INDEX(THREEPTPCT_COEFFS,1,2)+L2054*INDEX(THREEPTPCT_COEFFS,1,3)+AA2057*AA2058</f>
        <v>#N/A</v>
      </c>
      <c r="AF2053" s="55" t="e">
        <f t="shared" ref="AF2053:AF2054" ca="1" si="3541">AC2053-AD2053</f>
        <v>#N/A</v>
      </c>
      <c r="AG2053" s="223" t="e">
        <f ca="1">INDEX(TWOPTPCT_COEFFS,1,1)+AB2053*INDEX(TWOPTPCT_COEFFS,1,2)+I2054*INDEX(TWOPTPCT_COEFFS,1,3)+G2054*INDEX(TWOPTPCT_COEFFS,1,4)+L2054*INDEX(TWOPTPCT_COEFFS,1,5)+AB2057*AB2058</f>
        <v>#N/A</v>
      </c>
      <c r="AH2053" s="223" t="e">
        <f ca="1">INDEX(FTA_COEFFS,1,1)+O2053*INDEX(FTA_COEFFS,1,2)+N2054*INDEX(FTA_COEFFS,1,3)+(Q2053+R2053)*INDEX(FTA_COEFFS,1,4)+(Q2054+R2054)*INDEX(FTA_COEFFS,1,5)+M2054*INDEX(FTA_COEFFS,1,6)+AC2057*AC2058</f>
        <v>#N/A</v>
      </c>
      <c r="AI2053" s="223" t="e">
        <f ca="1">INDEX(FTPCT_COEFFS,1,1)+P2053*INDEX(FTPCT_COEFFS,1,2)+F2053*INDEX(FTPCT_COEFFS,1,3)+G2054*INDEX(FTPCT_COEFFS,1,4)+AD2057*AD2058</f>
        <v>#N/A</v>
      </c>
      <c r="AJ2053" s="338" t="e">
        <f t="shared" ref="AJ2053:AJ2054" ca="1" si="3542">AD2053*AE2053/100+AF2053*AG2053+AH2053*AI2053/100</f>
        <v>#N/A</v>
      </c>
      <c r="AK2053" s="55"/>
      <c r="AL2053" s="55"/>
      <c r="AM2053" s="55"/>
      <c r="AN2053" s="55"/>
      <c r="AO2053" s="55"/>
      <c r="AP2053" s="55"/>
      <c r="AQ2053" s="55"/>
      <c r="AR2053" s="55"/>
    </row>
    <row r="2054" spans="1:45" x14ac:dyDescent="0.3">
      <c r="B2054" s="54" t="s">
        <v>175</v>
      </c>
      <c r="C2054" s="54">
        <f>C2047</f>
        <v>0</v>
      </c>
      <c r="D2054" s="56" t="e">
        <f t="shared" ca="1" si="3534"/>
        <v>#N/A</v>
      </c>
      <c r="E2054" s="52" t="e">
        <f t="shared" ref="E2054:W2054" si="3543">E2047</f>
        <v>#N/A</v>
      </c>
      <c r="F2054" s="52" t="e">
        <f t="shared" si="3543"/>
        <v>#N/A</v>
      </c>
      <c r="G2054" s="52" t="e">
        <f t="shared" si="3543"/>
        <v>#N/A</v>
      </c>
      <c r="H2054" s="52" t="e">
        <f t="shared" si="3543"/>
        <v>#N/A</v>
      </c>
      <c r="I2054" s="52" t="e">
        <f t="shared" si="3543"/>
        <v>#N/A</v>
      </c>
      <c r="J2054" s="52" t="e">
        <f t="shared" si="3543"/>
        <v>#N/A</v>
      </c>
      <c r="K2054" s="52" t="e">
        <f t="shared" si="3543"/>
        <v>#N/A</v>
      </c>
      <c r="L2054" s="52" t="e">
        <f t="shared" si="3543"/>
        <v>#N/A</v>
      </c>
      <c r="M2054" s="52" t="e">
        <f t="shared" si="3543"/>
        <v>#N/A</v>
      </c>
      <c r="N2054" s="52" t="e">
        <f t="shared" si="3543"/>
        <v>#N/A</v>
      </c>
      <c r="O2054" s="52" t="e">
        <f t="shared" si="3543"/>
        <v>#N/A</v>
      </c>
      <c r="P2054" s="52" t="e">
        <f t="shared" si="3543"/>
        <v>#N/A</v>
      </c>
      <c r="Q2054" s="52" t="e">
        <f t="shared" si="3543"/>
        <v>#N/A</v>
      </c>
      <c r="R2054" s="52" t="e">
        <f t="shared" si="3543"/>
        <v>#N/A</v>
      </c>
      <c r="S2054" s="52" t="e">
        <f t="shared" si="3543"/>
        <v>#N/A</v>
      </c>
      <c r="T2054" s="52" t="e">
        <f t="shared" si="3543"/>
        <v>#N/A</v>
      </c>
      <c r="U2054" s="52" t="e">
        <f t="shared" si="3543"/>
        <v>#N/A</v>
      </c>
      <c r="V2054" s="52" t="e">
        <f t="shared" si="3543"/>
        <v>#N/A</v>
      </c>
      <c r="W2054" s="52" t="e">
        <f t="shared" si="3543"/>
        <v>#N/A</v>
      </c>
      <c r="X2054" s="55" t="e">
        <f t="shared" si="3536"/>
        <v>#N/A</v>
      </c>
      <c r="Y2054" s="55" t="e">
        <f t="shared" si="3537"/>
        <v>#N/A</v>
      </c>
      <c r="Z2054" s="55" t="e">
        <f t="shared" ref="Z2054" si="3544">Z2053</f>
        <v>#N/A</v>
      </c>
      <c r="AA2054" s="55" t="e">
        <f t="shared" si="3539"/>
        <v>#N/A</v>
      </c>
      <c r="AB2054" s="336" t="e">
        <f t="shared" si="3540"/>
        <v>#N/A</v>
      </c>
      <c r="AC2054" s="223" t="e">
        <f ca="1">INDEX(FGA_COEFFS,1,1)+Z2054*INDEX(FGA_COEFFS,1,2)+Y2054*INDEX(FGA_COEFFS,1,3)+R2054*INDEX(FGA_COEFFS,1,4)+Q2053*INDEX(FGA_COEFFS,1,5)+S2054*INDEX(FGA_COEFFS,1,6)+T2053*INDEX(FGA_COEFFS,1,7)+M2053*INDEX(FGA_COEFFS,1,8)+Y2057*Y2059</f>
        <v>#N/A</v>
      </c>
      <c r="AD2054" s="223" t="e">
        <f ca="1">INDEX(THREEPTA_COEFFS,1,1)+AC2054*INDEX(THREEPTA_COEFFS,1,2)+J2054*INDEX(THREEPTA_COEFFS,1,3)+AA2054*INDEX(THREEPTA_COEFFS,1,4)+K2054*INDEX(THREEPTA_COEFFS,1,5)+L2053*INDEX(THREEPTA_COEFFS,1,6)+Z2057*Z2059</f>
        <v>#N/A</v>
      </c>
      <c r="AE2054" s="223" t="e">
        <f ca="1">INDEX(THREEPTPCT_COEFFS,1,1)+K2054*INDEX(THREEPTPCT_COEFFS,1,2)+L2053*INDEX(THREEPTPCT_COEFFS,1,3)+AA2057*AA2059</f>
        <v>#N/A</v>
      </c>
      <c r="AF2054" s="55" t="e">
        <f t="shared" ca="1" si="3541"/>
        <v>#N/A</v>
      </c>
      <c r="AG2054" s="223" t="e">
        <f ca="1">INDEX(TWOPTPCT_COEFFS,1,1)+AB2054*INDEX(TWOPTPCT_COEFFS,1,2)+I2053*INDEX(TWOPTPCT_COEFFS,1,3)+G2053*INDEX(TWOPTPCT_COEFFS,1,4)+L2053*INDEX(TWOPTPCT_COEFFS,1,5)+AB2057*AB2059</f>
        <v>#N/A</v>
      </c>
      <c r="AH2054" s="223" t="e">
        <f ca="1">INDEX(FTA_COEFFS,1,1)+O2054*INDEX(FTA_COEFFS,1,2)+N2053*INDEX(FTA_COEFFS,1,3)+(Q2054+R2054)*INDEX(FTA_COEFFS,1,4)+(Q2053+R2053)*INDEX(FTA_COEFFS,1,5)+M2053*INDEX(FTA_COEFFS,1,6)+AC2057*AC2059</f>
        <v>#N/A</v>
      </c>
      <c r="AI2054" s="223" t="e">
        <f ca="1">INDEX(FTPCT_COEFFS,1,1)+P2054*INDEX(FTPCT_COEFFS,1,2)+F2054*INDEX(FTPCT_COEFFS,1,3)+G2053*INDEX(FTPCT_COEFFS,1,4)+AD2057*AD2059</f>
        <v>#N/A</v>
      </c>
      <c r="AJ2054" s="338" t="e">
        <f t="shared" ca="1" si="3542"/>
        <v>#N/A</v>
      </c>
      <c r="AK2054" s="55"/>
      <c r="AL2054" s="55"/>
      <c r="AM2054" s="55"/>
      <c r="AN2054" s="55"/>
      <c r="AO2054" s="55"/>
      <c r="AP2054" s="55"/>
      <c r="AQ2054" s="55"/>
      <c r="AR2054" s="55"/>
    </row>
    <row r="2055" spans="1:45" x14ac:dyDescent="0.3">
      <c r="A2055" s="54" t="e">
        <f ca="1">IF(D2053&gt;(D2054+(AVERAGE(V2053,W2053)-AVERAGE(V2054,W2054))/2)+2.5,C2053,IF(D2054&gt;(D2053+(AVERAGE(V2054,W2054)-AVERAGE(V2053,W2053))/2)+2.5,C2054,"Close"))</f>
        <v>#N/A</v>
      </c>
      <c r="B2055" s="64" t="e">
        <f ca="1">IF(D2054&gt;D2053,C2054,C2053)</f>
        <v>#N/A</v>
      </c>
      <c r="D2055" s="56"/>
      <c r="X2055" s="55"/>
      <c r="Y2055" s="55"/>
      <c r="Z2055" s="55"/>
      <c r="AA2055" s="55"/>
      <c r="AB2055" s="55"/>
      <c r="AC2055" s="337"/>
      <c r="AD2055" s="337"/>
      <c r="AE2055" s="337"/>
      <c r="AF2055" s="337"/>
      <c r="AG2055" s="337"/>
      <c r="AH2055" s="337"/>
      <c r="AI2055" s="337"/>
      <c r="AJ2055" s="337"/>
      <c r="AK2055" s="337"/>
      <c r="AL2055" s="337"/>
      <c r="AM2055" s="55"/>
      <c r="AN2055" s="55"/>
      <c r="AO2055" s="55"/>
      <c r="AP2055" s="55"/>
      <c r="AQ2055" s="55"/>
      <c r="AR2055" s="55"/>
      <c r="AS2055" s="55"/>
    </row>
    <row r="2056" spans="1:45" x14ac:dyDescent="0.3">
      <c r="X2056" s="54" t="s">
        <v>1305</v>
      </c>
      <c r="Y2056" s="54" t="s">
        <v>128</v>
      </c>
      <c r="Z2056" s="54" t="s">
        <v>157</v>
      </c>
      <c r="AA2056" s="54" t="s">
        <v>151</v>
      </c>
      <c r="AB2056" s="54" t="s">
        <v>1327</v>
      </c>
      <c r="AC2056" s="54" t="s">
        <v>129</v>
      </c>
      <c r="AD2056" s="54" t="s">
        <v>116</v>
      </c>
      <c r="AE2056" s="54"/>
      <c r="AF2056" s="54"/>
      <c r="AG2056" s="54"/>
      <c r="AH2056" s="54"/>
      <c r="AI2056" s="54"/>
      <c r="AJ2056" s="54"/>
      <c r="AK2056" s="54"/>
      <c r="AL2056" s="54"/>
      <c r="AM2056" s="54"/>
      <c r="AN2056" s="54"/>
      <c r="AO2056" s="54"/>
      <c r="AP2056" s="54"/>
      <c r="AQ2056" s="54"/>
      <c r="AR2056" s="54"/>
      <c r="AS2056" s="54"/>
    </row>
    <row r="2057" spans="1:45" x14ac:dyDescent="0.3">
      <c r="X2057" s="54"/>
      <c r="Y2057" s="54">
        <f t="shared" ref="Y2057:AD2057" si="3545">Y2050</f>
        <v>6.4436999999999998</v>
      </c>
      <c r="Z2057" s="54">
        <f t="shared" si="3545"/>
        <v>4.9371</v>
      </c>
      <c r="AA2057" s="54">
        <f t="shared" si="3545"/>
        <v>11.350300000000001</v>
      </c>
      <c r="AB2057" s="54">
        <f t="shared" si="3545"/>
        <v>7.1900000000000006E-2</v>
      </c>
      <c r="AC2057" s="54">
        <f t="shared" si="3545"/>
        <v>6.2766000000000002</v>
      </c>
      <c r="AD2057" s="54">
        <f t="shared" si="3545"/>
        <v>11.042999999999999</v>
      </c>
      <c r="AE2057" s="54"/>
      <c r="AF2057" s="336"/>
      <c r="AG2057" s="336"/>
      <c r="AH2057" s="336"/>
      <c r="AI2057" s="54"/>
      <c r="AJ2057" s="54"/>
      <c r="AK2057" s="54"/>
      <c r="AL2057" s="54"/>
      <c r="AM2057" s="54"/>
      <c r="AN2057" s="54"/>
      <c r="AO2057" s="54"/>
      <c r="AP2057" s="54"/>
      <c r="AQ2057" s="54"/>
      <c r="AR2057" s="54"/>
      <c r="AS2057" s="54"/>
    </row>
    <row r="2058" spans="1:45" x14ac:dyDescent="0.3">
      <c r="D2058" s="56"/>
      <c r="X2058" s="336"/>
      <c r="Y2058" s="336">
        <f t="shared" ca="1" si="3461"/>
        <v>0.1551314744241212</v>
      </c>
      <c r="Z2058" s="336">
        <f t="shared" ca="1" si="3461"/>
        <v>-1.1209449169900481</v>
      </c>
      <c r="AA2058" s="336">
        <f t="shared" ca="1" si="3461"/>
        <v>-0.80196377960242682</v>
      </c>
      <c r="AB2058" s="336">
        <f t="shared" ca="1" si="3461"/>
        <v>-0.70023263828577942</v>
      </c>
      <c r="AC2058" s="336">
        <f t="shared" ca="1" si="3461"/>
        <v>-0.7512832477086977</v>
      </c>
      <c r="AD2058" s="336">
        <f t="shared" ca="1" si="3461"/>
        <v>0.20402392566675775</v>
      </c>
      <c r="AE2058" s="336"/>
      <c r="AF2058" s="336"/>
      <c r="AG2058" s="336"/>
      <c r="AH2058" s="336"/>
      <c r="AI2058" s="54"/>
      <c r="AJ2058" s="54"/>
      <c r="AK2058" s="54"/>
      <c r="AL2058" s="336"/>
      <c r="AM2058" s="336"/>
      <c r="AN2058" s="336"/>
      <c r="AO2058" s="336"/>
      <c r="AP2058" s="54"/>
      <c r="AQ2058" s="336"/>
      <c r="AR2058" s="336"/>
      <c r="AS2058" s="336"/>
    </row>
    <row r="2059" spans="1:45" x14ac:dyDescent="0.3">
      <c r="C2059" s="54"/>
      <c r="D2059" s="56"/>
      <c r="Y2059" s="336">
        <f t="shared" ca="1" si="3461"/>
        <v>0.64963942389945095</v>
      </c>
      <c r="Z2059" s="336">
        <f t="shared" ca="1" si="3461"/>
        <v>-0.897071181342042</v>
      </c>
      <c r="AA2059" s="336">
        <f t="shared" ca="1" si="3461"/>
        <v>1.4273370933462285E-2</v>
      </c>
      <c r="AB2059" s="336">
        <f t="shared" ca="1" si="3461"/>
        <v>0.37800707973106706</v>
      </c>
      <c r="AC2059" s="336">
        <f t="shared" ca="1" si="3461"/>
        <v>-6.5914351862669234E-3</v>
      </c>
      <c r="AD2059" s="336">
        <f t="shared" ca="1" si="3461"/>
        <v>0.46560335719553803</v>
      </c>
      <c r="AE2059" s="55"/>
      <c r="AF2059" s="55"/>
      <c r="AG2059" s="55"/>
      <c r="AH2059" s="55"/>
      <c r="AI2059" s="55"/>
      <c r="AJ2059" s="55"/>
      <c r="AK2059" s="55"/>
      <c r="AL2059" s="55"/>
      <c r="AM2059" s="55"/>
      <c r="AN2059" s="55"/>
      <c r="AO2059" s="55"/>
      <c r="AP2059" s="55"/>
      <c r="AQ2059" s="55"/>
      <c r="AR2059" s="55"/>
      <c r="AS2059" s="55"/>
    </row>
    <row r="2060" spans="1:45" x14ac:dyDescent="0.3">
      <c r="B2060" s="54" t="s">
        <v>172</v>
      </c>
      <c r="C2060" s="53">
        <f>C2053</f>
        <v>0</v>
      </c>
      <c r="D2060" s="56" t="e">
        <f t="shared" ref="D2060:D2061" ca="1" si="3546">AJ2060</f>
        <v>#N/A</v>
      </c>
      <c r="E2060" s="52" t="e">
        <f t="shared" ref="E2060:W2060" si="3547">E2053</f>
        <v>#N/A</v>
      </c>
      <c r="F2060" s="52" t="e">
        <f t="shared" si="3547"/>
        <v>#N/A</v>
      </c>
      <c r="G2060" s="52" t="e">
        <f t="shared" si="3547"/>
        <v>#N/A</v>
      </c>
      <c r="H2060" s="52" t="e">
        <f t="shared" si="3547"/>
        <v>#N/A</v>
      </c>
      <c r="I2060" s="52" t="e">
        <f t="shared" si="3547"/>
        <v>#N/A</v>
      </c>
      <c r="J2060" s="52" t="e">
        <f t="shared" si="3547"/>
        <v>#N/A</v>
      </c>
      <c r="K2060" s="52" t="e">
        <f t="shared" si="3547"/>
        <v>#N/A</v>
      </c>
      <c r="L2060" s="52" t="e">
        <f t="shared" si="3547"/>
        <v>#N/A</v>
      </c>
      <c r="M2060" s="52" t="e">
        <f t="shared" si="3547"/>
        <v>#N/A</v>
      </c>
      <c r="N2060" s="52" t="e">
        <f t="shared" si="3547"/>
        <v>#N/A</v>
      </c>
      <c r="O2060" s="52" t="e">
        <f t="shared" si="3547"/>
        <v>#N/A</v>
      </c>
      <c r="P2060" s="52" t="e">
        <f t="shared" si="3547"/>
        <v>#N/A</v>
      </c>
      <c r="Q2060" s="52" t="e">
        <f t="shared" si="3547"/>
        <v>#N/A</v>
      </c>
      <c r="R2060" s="52" t="e">
        <f t="shared" si="3547"/>
        <v>#N/A</v>
      </c>
      <c r="S2060" s="52" t="e">
        <f t="shared" si="3547"/>
        <v>#N/A</v>
      </c>
      <c r="T2060" s="52" t="e">
        <f t="shared" si="3547"/>
        <v>#N/A</v>
      </c>
      <c r="U2060" s="52" t="e">
        <f t="shared" si="3547"/>
        <v>#N/A</v>
      </c>
      <c r="V2060" s="52" t="e">
        <f t="shared" si="3547"/>
        <v>#N/A</v>
      </c>
      <c r="W2060" s="52" t="e">
        <f t="shared" si="3547"/>
        <v>#N/A</v>
      </c>
      <c r="X2060" s="55" t="e">
        <f t="shared" ref="X2060:X2061" si="3548">(H2060-(O2060*P2060)/100-3*(J2060*K2060)/100)/2</f>
        <v>#N/A</v>
      </c>
      <c r="Y2060" s="55" t="e">
        <f t="shared" ref="Y2060:Y2061" si="3549">SUM(X2060,(J2060*K2060/100))/(F2060/100)</f>
        <v>#N/A</v>
      </c>
      <c r="Z2060" s="55" t="e">
        <f t="shared" ref="Z2060" si="3550">U2060*0.5+U2061*0.5</f>
        <v>#N/A</v>
      </c>
      <c r="AA2060" s="55" t="e">
        <f t="shared" ref="AA2060:AA2061" si="3551">J2060/Y2060</f>
        <v>#N/A</v>
      </c>
      <c r="AB2060" s="336" t="e">
        <f t="shared" ref="AB2060:AB2061" si="3552">X2060/(Y2060-J2060)</f>
        <v>#N/A</v>
      </c>
      <c r="AC2060" s="223" t="e">
        <f ca="1">INDEX(FGA_COEFFS,1,1)+Z2060*INDEX(FGA_COEFFS,1,2)+Y2060*INDEX(FGA_COEFFS,1,3)+R2060*INDEX(FGA_COEFFS,1,4)+Q2061*INDEX(FGA_COEFFS,1,5)+S2060*INDEX(FGA_COEFFS,1,6)+T2061*INDEX(FGA_COEFFS,1,7)+M2061*INDEX(FGA_COEFFS,1,8)+Y2064*Y2065</f>
        <v>#N/A</v>
      </c>
      <c r="AD2060" s="223" t="e">
        <f ca="1">INDEX(THREEPTA_COEFFS,1,1)+AC2060*INDEX(THREEPTA_COEFFS,1,2)+J2060*INDEX(THREEPTA_COEFFS,1,3)+AA2060*INDEX(THREEPTA_COEFFS,1,4)+K2060*INDEX(THREEPTA_COEFFS,1,5)+L2061*INDEX(THREEPTA_COEFFS,1,6)+Z2064*Z2065</f>
        <v>#N/A</v>
      </c>
      <c r="AE2060" s="223" t="e">
        <f ca="1">INDEX(THREEPTPCT_COEFFS,1,1)+K2060*INDEX(THREEPTPCT_COEFFS,1,2)+L2061*INDEX(THREEPTPCT_COEFFS,1,3)+AA2064*AA2065</f>
        <v>#N/A</v>
      </c>
      <c r="AF2060" s="55" t="e">
        <f t="shared" ref="AF2060:AF2061" ca="1" si="3553">AC2060-AD2060</f>
        <v>#N/A</v>
      </c>
      <c r="AG2060" s="223" t="e">
        <f ca="1">INDEX(TWOPTPCT_COEFFS,1,1)+AB2060*INDEX(TWOPTPCT_COEFFS,1,2)+I2061*INDEX(TWOPTPCT_COEFFS,1,3)+G2061*INDEX(TWOPTPCT_COEFFS,1,4)+L2061*INDEX(TWOPTPCT_COEFFS,1,5)+AB2064*AB2065</f>
        <v>#N/A</v>
      </c>
      <c r="AH2060" s="223" t="e">
        <f ca="1">INDEX(FTA_COEFFS,1,1)+O2060*INDEX(FTA_COEFFS,1,2)+N2061*INDEX(FTA_COEFFS,1,3)+(Q2060+R2060)*INDEX(FTA_COEFFS,1,4)+(Q2061+R2061)*INDEX(FTA_COEFFS,1,5)+M2061*INDEX(FTA_COEFFS,1,6)+AC2064*AC2065</f>
        <v>#N/A</v>
      </c>
      <c r="AI2060" s="223" t="e">
        <f ca="1">INDEX(FTPCT_COEFFS,1,1)+P2060*INDEX(FTPCT_COEFFS,1,2)+F2060*INDEX(FTPCT_COEFFS,1,3)+G2061*INDEX(FTPCT_COEFFS,1,4)+AD2064*AD2065</f>
        <v>#N/A</v>
      </c>
      <c r="AJ2060" s="338" t="e">
        <f t="shared" ref="AJ2060:AJ2061" ca="1" si="3554">AD2060*AE2060/100+AF2060*AG2060+AH2060*AI2060/100</f>
        <v>#N/A</v>
      </c>
      <c r="AK2060" s="55"/>
      <c r="AL2060" s="55"/>
      <c r="AM2060" s="55"/>
      <c r="AN2060" s="55"/>
      <c r="AO2060" s="55"/>
      <c r="AP2060" s="55"/>
      <c r="AQ2060" s="55"/>
      <c r="AR2060" s="55"/>
    </row>
    <row r="2061" spans="1:45" x14ac:dyDescent="0.3">
      <c r="B2061" s="54" t="s">
        <v>175</v>
      </c>
      <c r="C2061" s="54">
        <f>C2054</f>
        <v>0</v>
      </c>
      <c r="D2061" s="56" t="e">
        <f t="shared" ca="1" si="3546"/>
        <v>#N/A</v>
      </c>
      <c r="E2061" s="52" t="e">
        <f t="shared" ref="E2061:W2061" si="3555">E2054</f>
        <v>#N/A</v>
      </c>
      <c r="F2061" s="52" t="e">
        <f t="shared" si="3555"/>
        <v>#N/A</v>
      </c>
      <c r="G2061" s="52" t="e">
        <f t="shared" si="3555"/>
        <v>#N/A</v>
      </c>
      <c r="H2061" s="52" t="e">
        <f t="shared" si="3555"/>
        <v>#N/A</v>
      </c>
      <c r="I2061" s="52" t="e">
        <f t="shared" si="3555"/>
        <v>#N/A</v>
      </c>
      <c r="J2061" s="52" t="e">
        <f t="shared" si="3555"/>
        <v>#N/A</v>
      </c>
      <c r="K2061" s="52" t="e">
        <f t="shared" si="3555"/>
        <v>#N/A</v>
      </c>
      <c r="L2061" s="52" t="e">
        <f t="shared" si="3555"/>
        <v>#N/A</v>
      </c>
      <c r="M2061" s="52" t="e">
        <f t="shared" si="3555"/>
        <v>#N/A</v>
      </c>
      <c r="N2061" s="52" t="e">
        <f t="shared" si="3555"/>
        <v>#N/A</v>
      </c>
      <c r="O2061" s="52" t="e">
        <f t="shared" si="3555"/>
        <v>#N/A</v>
      </c>
      <c r="P2061" s="52" t="e">
        <f t="shared" si="3555"/>
        <v>#N/A</v>
      </c>
      <c r="Q2061" s="52" t="e">
        <f t="shared" si="3555"/>
        <v>#N/A</v>
      </c>
      <c r="R2061" s="52" t="e">
        <f t="shared" si="3555"/>
        <v>#N/A</v>
      </c>
      <c r="S2061" s="52" t="e">
        <f t="shared" si="3555"/>
        <v>#N/A</v>
      </c>
      <c r="T2061" s="52" t="e">
        <f t="shared" si="3555"/>
        <v>#N/A</v>
      </c>
      <c r="U2061" s="52" t="e">
        <f t="shared" si="3555"/>
        <v>#N/A</v>
      </c>
      <c r="V2061" s="52" t="e">
        <f t="shared" si="3555"/>
        <v>#N/A</v>
      </c>
      <c r="W2061" s="52" t="e">
        <f t="shared" si="3555"/>
        <v>#N/A</v>
      </c>
      <c r="X2061" s="55" t="e">
        <f t="shared" si="3548"/>
        <v>#N/A</v>
      </c>
      <c r="Y2061" s="55" t="e">
        <f t="shared" si="3549"/>
        <v>#N/A</v>
      </c>
      <c r="Z2061" s="55" t="e">
        <f t="shared" ref="Z2061" si="3556">Z2060</f>
        <v>#N/A</v>
      </c>
      <c r="AA2061" s="55" t="e">
        <f t="shared" si="3551"/>
        <v>#N/A</v>
      </c>
      <c r="AB2061" s="336" t="e">
        <f t="shared" si="3552"/>
        <v>#N/A</v>
      </c>
      <c r="AC2061" s="223" t="e">
        <f ca="1">INDEX(FGA_COEFFS,1,1)+Z2061*INDEX(FGA_COEFFS,1,2)+Y2061*INDEX(FGA_COEFFS,1,3)+R2061*INDEX(FGA_COEFFS,1,4)+Q2060*INDEX(FGA_COEFFS,1,5)+S2061*INDEX(FGA_COEFFS,1,6)+T2060*INDEX(FGA_COEFFS,1,7)+M2060*INDEX(FGA_COEFFS,1,8)+Y2064*Y2066</f>
        <v>#N/A</v>
      </c>
      <c r="AD2061" s="223" t="e">
        <f ca="1">INDEX(THREEPTA_COEFFS,1,1)+AC2061*INDEX(THREEPTA_COEFFS,1,2)+J2061*INDEX(THREEPTA_COEFFS,1,3)+AA2061*INDEX(THREEPTA_COEFFS,1,4)+K2061*INDEX(THREEPTA_COEFFS,1,5)+L2060*INDEX(THREEPTA_COEFFS,1,6)+Z2064*Z2066</f>
        <v>#N/A</v>
      </c>
      <c r="AE2061" s="223" t="e">
        <f ca="1">INDEX(THREEPTPCT_COEFFS,1,1)+K2061*INDEX(THREEPTPCT_COEFFS,1,2)+L2060*INDEX(THREEPTPCT_COEFFS,1,3)+AA2064*AA2066</f>
        <v>#N/A</v>
      </c>
      <c r="AF2061" s="55" t="e">
        <f t="shared" ca="1" si="3553"/>
        <v>#N/A</v>
      </c>
      <c r="AG2061" s="223" t="e">
        <f ca="1">INDEX(TWOPTPCT_COEFFS,1,1)+AB2061*INDEX(TWOPTPCT_COEFFS,1,2)+I2060*INDEX(TWOPTPCT_COEFFS,1,3)+G2060*INDEX(TWOPTPCT_COEFFS,1,4)+L2060*INDEX(TWOPTPCT_COEFFS,1,5)+AB2064*AB2066</f>
        <v>#N/A</v>
      </c>
      <c r="AH2061" s="223" t="e">
        <f ca="1">INDEX(FTA_COEFFS,1,1)+O2061*INDEX(FTA_COEFFS,1,2)+N2060*INDEX(FTA_COEFFS,1,3)+(Q2061+R2061)*INDEX(FTA_COEFFS,1,4)+(Q2060+R2060)*INDEX(FTA_COEFFS,1,5)+M2060*INDEX(FTA_COEFFS,1,6)+AC2064*AC2066</f>
        <v>#N/A</v>
      </c>
      <c r="AI2061" s="223" t="e">
        <f ca="1">INDEX(FTPCT_COEFFS,1,1)+P2061*INDEX(FTPCT_COEFFS,1,2)+F2061*INDEX(FTPCT_COEFFS,1,3)+G2060*INDEX(FTPCT_COEFFS,1,4)+AD2064*AD2066</f>
        <v>#N/A</v>
      </c>
      <c r="AJ2061" s="338" t="e">
        <f t="shared" ca="1" si="3554"/>
        <v>#N/A</v>
      </c>
      <c r="AK2061" s="55"/>
      <c r="AL2061" s="55"/>
      <c r="AM2061" s="55"/>
      <c r="AN2061" s="55"/>
      <c r="AO2061" s="55"/>
      <c r="AP2061" s="55"/>
      <c r="AQ2061" s="55"/>
      <c r="AR2061" s="55"/>
    </row>
    <row r="2062" spans="1:45" x14ac:dyDescent="0.3">
      <c r="A2062" s="54" t="e">
        <f ca="1">IF(D2060&gt;(D2061+(AVERAGE(V2060,W2060)-AVERAGE(V2061,W2061))/2)+2.5,C2060,IF(D2061&gt;(D2060+(AVERAGE(V2061,W2061)-AVERAGE(V2060,W2060))/2)+2.5,C2061,"Close"))</f>
        <v>#N/A</v>
      </c>
      <c r="B2062" s="64" t="e">
        <f ca="1">IF(D2061&gt;D2060,C2061,C2060)</f>
        <v>#N/A</v>
      </c>
      <c r="D2062" s="56"/>
      <c r="X2062" s="55"/>
      <c r="Y2062" s="55"/>
      <c r="Z2062" s="55"/>
      <c r="AA2062" s="55"/>
      <c r="AB2062" s="55"/>
      <c r="AC2062" s="337"/>
      <c r="AD2062" s="337"/>
      <c r="AE2062" s="337"/>
      <c r="AF2062" s="337"/>
      <c r="AG2062" s="337"/>
      <c r="AH2062" s="337"/>
      <c r="AI2062" s="337"/>
      <c r="AJ2062" s="337"/>
      <c r="AK2062" s="337"/>
      <c r="AL2062" s="337"/>
      <c r="AM2062" s="55"/>
      <c r="AN2062" s="55"/>
      <c r="AO2062" s="55"/>
      <c r="AP2062" s="55"/>
      <c r="AQ2062" s="55"/>
      <c r="AR2062" s="55"/>
      <c r="AS2062" s="55"/>
    </row>
    <row r="2063" spans="1:45" x14ac:dyDescent="0.3">
      <c r="X2063" s="54" t="s">
        <v>1305</v>
      </c>
      <c r="Y2063" s="54" t="s">
        <v>128</v>
      </c>
      <c r="Z2063" s="54" t="s">
        <v>157</v>
      </c>
      <c r="AA2063" s="54" t="s">
        <v>151</v>
      </c>
      <c r="AB2063" s="54" t="s">
        <v>1327</v>
      </c>
      <c r="AC2063" s="54" t="s">
        <v>129</v>
      </c>
      <c r="AD2063" s="54" t="s">
        <v>116</v>
      </c>
      <c r="AE2063" s="54"/>
      <c r="AF2063" s="54"/>
      <c r="AG2063" s="54"/>
      <c r="AH2063" s="54"/>
      <c r="AI2063" s="54"/>
      <c r="AJ2063" s="54"/>
      <c r="AK2063" s="54"/>
      <c r="AL2063" s="54"/>
      <c r="AM2063" s="54"/>
      <c r="AN2063" s="54"/>
      <c r="AO2063" s="54"/>
      <c r="AP2063" s="54"/>
      <c r="AQ2063" s="54"/>
      <c r="AR2063" s="54"/>
      <c r="AS2063" s="54"/>
    </row>
    <row r="2064" spans="1:45" x14ac:dyDescent="0.3">
      <c r="X2064" s="54"/>
      <c r="Y2064" s="54">
        <f t="shared" ref="Y2064:AD2064" si="3557">Y2057</f>
        <v>6.4436999999999998</v>
      </c>
      <c r="Z2064" s="54">
        <f t="shared" si="3557"/>
        <v>4.9371</v>
      </c>
      <c r="AA2064" s="54">
        <f t="shared" si="3557"/>
        <v>11.350300000000001</v>
      </c>
      <c r="AB2064" s="54">
        <f t="shared" si="3557"/>
        <v>7.1900000000000006E-2</v>
      </c>
      <c r="AC2064" s="54">
        <f t="shared" si="3557"/>
        <v>6.2766000000000002</v>
      </c>
      <c r="AD2064" s="54">
        <f t="shared" si="3557"/>
        <v>11.042999999999999</v>
      </c>
      <c r="AE2064" s="54"/>
      <c r="AF2064" s="336"/>
      <c r="AG2064" s="336"/>
      <c r="AH2064" s="336"/>
      <c r="AI2064" s="54"/>
      <c r="AJ2064" s="54"/>
      <c r="AK2064" s="54"/>
      <c r="AL2064" s="54"/>
      <c r="AM2064" s="54"/>
      <c r="AN2064" s="54"/>
      <c r="AO2064" s="54"/>
      <c r="AP2064" s="54"/>
      <c r="AQ2064" s="54"/>
      <c r="AR2064" s="54"/>
      <c r="AS2064" s="54"/>
    </row>
    <row r="2065" spans="1:45" x14ac:dyDescent="0.3">
      <c r="D2065" s="56"/>
      <c r="X2065" s="336"/>
      <c r="Y2065" s="336">
        <f t="shared" ca="1" si="3461"/>
        <v>-0.91833160260436786</v>
      </c>
      <c r="Z2065" s="336">
        <f t="shared" ca="1" si="3461"/>
        <v>0.21223450712257619</v>
      </c>
      <c r="AA2065" s="336">
        <f t="shared" ca="1" si="3461"/>
        <v>1.2424943698190472</v>
      </c>
      <c r="AB2065" s="336">
        <f t="shared" ca="1" si="3461"/>
        <v>0.36030853693826714</v>
      </c>
      <c r="AC2065" s="336">
        <f t="shared" ca="1" si="3461"/>
        <v>-1.4049805195361693</v>
      </c>
      <c r="AD2065" s="336">
        <f t="shared" ca="1" si="3461"/>
        <v>3.1035226816380428E-2</v>
      </c>
      <c r="AE2065" s="336"/>
      <c r="AF2065" s="336"/>
      <c r="AG2065" s="336"/>
      <c r="AH2065" s="336"/>
      <c r="AI2065" s="54"/>
      <c r="AJ2065" s="54"/>
      <c r="AK2065" s="54"/>
      <c r="AL2065" s="336"/>
      <c r="AM2065" s="336"/>
      <c r="AN2065" s="336"/>
      <c r="AO2065" s="336"/>
      <c r="AP2065" s="54"/>
      <c r="AQ2065" s="336"/>
      <c r="AR2065" s="336"/>
      <c r="AS2065" s="336"/>
    </row>
    <row r="2066" spans="1:45" x14ac:dyDescent="0.3">
      <c r="C2066" s="54"/>
      <c r="D2066" s="56"/>
      <c r="Y2066" s="336">
        <f t="shared" ca="1" si="3461"/>
        <v>9.350322681718862E-4</v>
      </c>
      <c r="Z2066" s="336">
        <f t="shared" ca="1" si="3461"/>
        <v>-0.77125487535150294</v>
      </c>
      <c r="AA2066" s="336">
        <f t="shared" ca="1" si="3461"/>
        <v>0.78871518104441596</v>
      </c>
      <c r="AB2066" s="336">
        <f t="shared" ca="1" si="3461"/>
        <v>-5.903695492304805E-3</v>
      </c>
      <c r="AC2066" s="336">
        <f t="shared" ca="1" si="3461"/>
        <v>1.8415796355975254E-2</v>
      </c>
      <c r="AD2066" s="336">
        <f t="shared" ca="1" si="3461"/>
        <v>5.1669539589946585E-2</v>
      </c>
      <c r="AE2066" s="55"/>
      <c r="AF2066" s="55"/>
      <c r="AG2066" s="55"/>
      <c r="AH2066" s="55"/>
      <c r="AI2066" s="55"/>
      <c r="AJ2066" s="55"/>
      <c r="AK2066" s="55"/>
      <c r="AL2066" s="55"/>
      <c r="AM2066" s="55"/>
      <c r="AN2066" s="55"/>
      <c r="AO2066" s="55"/>
      <c r="AP2066" s="55"/>
      <c r="AQ2066" s="55"/>
      <c r="AR2066" s="55"/>
      <c r="AS2066" s="55"/>
    </row>
    <row r="2067" spans="1:45" x14ac:dyDescent="0.3">
      <c r="B2067" s="54" t="s">
        <v>172</v>
      </c>
      <c r="C2067" s="53">
        <f>C2060</f>
        <v>0</v>
      </c>
      <c r="D2067" s="56" t="e">
        <f t="shared" ref="D2067:D2068" ca="1" si="3558">AJ2067</f>
        <v>#N/A</v>
      </c>
      <c r="E2067" s="52" t="e">
        <f t="shared" ref="E2067:W2067" si="3559">E2060</f>
        <v>#N/A</v>
      </c>
      <c r="F2067" s="52" t="e">
        <f t="shared" si="3559"/>
        <v>#N/A</v>
      </c>
      <c r="G2067" s="52" t="e">
        <f t="shared" si="3559"/>
        <v>#N/A</v>
      </c>
      <c r="H2067" s="52" t="e">
        <f t="shared" si="3559"/>
        <v>#N/A</v>
      </c>
      <c r="I2067" s="52" t="e">
        <f t="shared" si="3559"/>
        <v>#N/A</v>
      </c>
      <c r="J2067" s="52" t="e">
        <f t="shared" si="3559"/>
        <v>#N/A</v>
      </c>
      <c r="K2067" s="52" t="e">
        <f t="shared" si="3559"/>
        <v>#N/A</v>
      </c>
      <c r="L2067" s="52" t="e">
        <f t="shared" si="3559"/>
        <v>#N/A</v>
      </c>
      <c r="M2067" s="52" t="e">
        <f t="shared" si="3559"/>
        <v>#N/A</v>
      </c>
      <c r="N2067" s="52" t="e">
        <f t="shared" si="3559"/>
        <v>#N/A</v>
      </c>
      <c r="O2067" s="52" t="e">
        <f t="shared" si="3559"/>
        <v>#N/A</v>
      </c>
      <c r="P2067" s="52" t="e">
        <f t="shared" si="3559"/>
        <v>#N/A</v>
      </c>
      <c r="Q2067" s="52" t="e">
        <f t="shared" si="3559"/>
        <v>#N/A</v>
      </c>
      <c r="R2067" s="52" t="e">
        <f t="shared" si="3559"/>
        <v>#N/A</v>
      </c>
      <c r="S2067" s="52" t="e">
        <f t="shared" si="3559"/>
        <v>#N/A</v>
      </c>
      <c r="T2067" s="52" t="e">
        <f t="shared" si="3559"/>
        <v>#N/A</v>
      </c>
      <c r="U2067" s="52" t="e">
        <f t="shared" si="3559"/>
        <v>#N/A</v>
      </c>
      <c r="V2067" s="52" t="e">
        <f t="shared" si="3559"/>
        <v>#N/A</v>
      </c>
      <c r="W2067" s="52" t="e">
        <f t="shared" si="3559"/>
        <v>#N/A</v>
      </c>
      <c r="X2067" s="55" t="e">
        <f t="shared" ref="X2067:X2068" si="3560">(H2067-(O2067*P2067)/100-3*(J2067*K2067)/100)/2</f>
        <v>#N/A</v>
      </c>
      <c r="Y2067" s="55" t="e">
        <f t="shared" ref="Y2067:Y2068" si="3561">SUM(X2067,(J2067*K2067/100))/(F2067/100)</f>
        <v>#N/A</v>
      </c>
      <c r="Z2067" s="55" t="e">
        <f t="shared" ref="Z2067" si="3562">U2067*0.5+U2068*0.5</f>
        <v>#N/A</v>
      </c>
      <c r="AA2067" s="55" t="e">
        <f t="shared" ref="AA2067:AA2068" si="3563">J2067/Y2067</f>
        <v>#N/A</v>
      </c>
      <c r="AB2067" s="336" t="e">
        <f t="shared" ref="AB2067:AB2068" si="3564">X2067/(Y2067-J2067)</f>
        <v>#N/A</v>
      </c>
      <c r="AC2067" s="223" t="e">
        <f ca="1">INDEX(FGA_COEFFS,1,1)+Z2067*INDEX(FGA_COEFFS,1,2)+Y2067*INDEX(FGA_COEFFS,1,3)+R2067*INDEX(FGA_COEFFS,1,4)+Q2068*INDEX(FGA_COEFFS,1,5)+S2067*INDEX(FGA_COEFFS,1,6)+T2068*INDEX(FGA_COEFFS,1,7)+M2068*INDEX(FGA_COEFFS,1,8)+Y2071*Y2072</f>
        <v>#N/A</v>
      </c>
      <c r="AD2067" s="223" t="e">
        <f ca="1">INDEX(THREEPTA_COEFFS,1,1)+AC2067*INDEX(THREEPTA_COEFFS,1,2)+J2067*INDEX(THREEPTA_COEFFS,1,3)+AA2067*INDEX(THREEPTA_COEFFS,1,4)+K2067*INDEX(THREEPTA_COEFFS,1,5)+L2068*INDEX(THREEPTA_COEFFS,1,6)+Z2071*Z2072</f>
        <v>#N/A</v>
      </c>
      <c r="AE2067" s="223" t="e">
        <f ca="1">INDEX(THREEPTPCT_COEFFS,1,1)+K2067*INDEX(THREEPTPCT_COEFFS,1,2)+L2068*INDEX(THREEPTPCT_COEFFS,1,3)+AA2071*AA2072</f>
        <v>#N/A</v>
      </c>
      <c r="AF2067" s="55" t="e">
        <f t="shared" ref="AF2067:AF2068" ca="1" si="3565">AC2067-AD2067</f>
        <v>#N/A</v>
      </c>
      <c r="AG2067" s="223" t="e">
        <f ca="1">INDEX(TWOPTPCT_COEFFS,1,1)+AB2067*INDEX(TWOPTPCT_COEFFS,1,2)+I2068*INDEX(TWOPTPCT_COEFFS,1,3)+G2068*INDEX(TWOPTPCT_COEFFS,1,4)+L2068*INDEX(TWOPTPCT_COEFFS,1,5)+AB2071*AB2072</f>
        <v>#N/A</v>
      </c>
      <c r="AH2067" s="223" t="e">
        <f ca="1">INDEX(FTA_COEFFS,1,1)+O2067*INDEX(FTA_COEFFS,1,2)+N2068*INDEX(FTA_COEFFS,1,3)+(Q2067+R2067)*INDEX(FTA_COEFFS,1,4)+(Q2068+R2068)*INDEX(FTA_COEFFS,1,5)+M2068*INDEX(FTA_COEFFS,1,6)+AC2071*AC2072</f>
        <v>#N/A</v>
      </c>
      <c r="AI2067" s="223" t="e">
        <f ca="1">INDEX(FTPCT_COEFFS,1,1)+P2067*INDEX(FTPCT_COEFFS,1,2)+F2067*INDEX(FTPCT_COEFFS,1,3)+G2068*INDEX(FTPCT_COEFFS,1,4)+AD2071*AD2072</f>
        <v>#N/A</v>
      </c>
      <c r="AJ2067" s="338" t="e">
        <f t="shared" ref="AJ2067:AJ2068" ca="1" si="3566">AD2067*AE2067/100+AF2067*AG2067+AH2067*AI2067/100</f>
        <v>#N/A</v>
      </c>
      <c r="AK2067" s="55"/>
      <c r="AL2067" s="55"/>
      <c r="AM2067" s="55"/>
      <c r="AN2067" s="55"/>
      <c r="AO2067" s="55"/>
      <c r="AP2067" s="55"/>
      <c r="AQ2067" s="55"/>
      <c r="AR2067" s="55"/>
    </row>
    <row r="2068" spans="1:45" x14ac:dyDescent="0.3">
      <c r="B2068" s="54" t="s">
        <v>175</v>
      </c>
      <c r="C2068" s="54">
        <f>C2061</f>
        <v>0</v>
      </c>
      <c r="D2068" s="56" t="e">
        <f t="shared" ca="1" si="3558"/>
        <v>#N/A</v>
      </c>
      <c r="E2068" s="52" t="e">
        <f t="shared" ref="E2068:W2068" si="3567">E2061</f>
        <v>#N/A</v>
      </c>
      <c r="F2068" s="52" t="e">
        <f t="shared" si="3567"/>
        <v>#N/A</v>
      </c>
      <c r="G2068" s="52" t="e">
        <f t="shared" si="3567"/>
        <v>#N/A</v>
      </c>
      <c r="H2068" s="52" t="e">
        <f t="shared" si="3567"/>
        <v>#N/A</v>
      </c>
      <c r="I2068" s="52" t="e">
        <f t="shared" si="3567"/>
        <v>#N/A</v>
      </c>
      <c r="J2068" s="52" t="e">
        <f t="shared" si="3567"/>
        <v>#N/A</v>
      </c>
      <c r="K2068" s="52" t="e">
        <f t="shared" si="3567"/>
        <v>#N/A</v>
      </c>
      <c r="L2068" s="52" t="e">
        <f t="shared" si="3567"/>
        <v>#N/A</v>
      </c>
      <c r="M2068" s="52" t="e">
        <f t="shared" si="3567"/>
        <v>#N/A</v>
      </c>
      <c r="N2068" s="52" t="e">
        <f t="shared" si="3567"/>
        <v>#N/A</v>
      </c>
      <c r="O2068" s="52" t="e">
        <f t="shared" si="3567"/>
        <v>#N/A</v>
      </c>
      <c r="P2068" s="52" t="e">
        <f t="shared" si="3567"/>
        <v>#N/A</v>
      </c>
      <c r="Q2068" s="52" t="e">
        <f t="shared" si="3567"/>
        <v>#N/A</v>
      </c>
      <c r="R2068" s="52" t="e">
        <f t="shared" si="3567"/>
        <v>#N/A</v>
      </c>
      <c r="S2068" s="52" t="e">
        <f t="shared" si="3567"/>
        <v>#N/A</v>
      </c>
      <c r="T2068" s="52" t="e">
        <f t="shared" si="3567"/>
        <v>#N/A</v>
      </c>
      <c r="U2068" s="52" t="e">
        <f t="shared" si="3567"/>
        <v>#N/A</v>
      </c>
      <c r="V2068" s="52" t="e">
        <f t="shared" si="3567"/>
        <v>#N/A</v>
      </c>
      <c r="W2068" s="52" t="e">
        <f t="shared" si="3567"/>
        <v>#N/A</v>
      </c>
      <c r="X2068" s="55" t="e">
        <f t="shared" si="3560"/>
        <v>#N/A</v>
      </c>
      <c r="Y2068" s="55" t="e">
        <f t="shared" si="3561"/>
        <v>#N/A</v>
      </c>
      <c r="Z2068" s="55" t="e">
        <f t="shared" ref="Z2068" si="3568">Z2067</f>
        <v>#N/A</v>
      </c>
      <c r="AA2068" s="55" t="e">
        <f t="shared" si="3563"/>
        <v>#N/A</v>
      </c>
      <c r="AB2068" s="336" t="e">
        <f t="shared" si="3564"/>
        <v>#N/A</v>
      </c>
      <c r="AC2068" s="223" t="e">
        <f ca="1">INDEX(FGA_COEFFS,1,1)+Z2068*INDEX(FGA_COEFFS,1,2)+Y2068*INDEX(FGA_COEFFS,1,3)+R2068*INDEX(FGA_COEFFS,1,4)+Q2067*INDEX(FGA_COEFFS,1,5)+S2068*INDEX(FGA_COEFFS,1,6)+T2067*INDEX(FGA_COEFFS,1,7)+M2067*INDEX(FGA_COEFFS,1,8)+Y2071*Y2073</f>
        <v>#N/A</v>
      </c>
      <c r="AD2068" s="223" t="e">
        <f ca="1">INDEX(THREEPTA_COEFFS,1,1)+AC2068*INDEX(THREEPTA_COEFFS,1,2)+J2068*INDEX(THREEPTA_COEFFS,1,3)+AA2068*INDEX(THREEPTA_COEFFS,1,4)+K2068*INDEX(THREEPTA_COEFFS,1,5)+L2067*INDEX(THREEPTA_COEFFS,1,6)+Z2071*Z2073</f>
        <v>#N/A</v>
      </c>
      <c r="AE2068" s="223" t="e">
        <f ca="1">INDEX(THREEPTPCT_COEFFS,1,1)+K2068*INDEX(THREEPTPCT_COEFFS,1,2)+L2067*INDEX(THREEPTPCT_COEFFS,1,3)+AA2071*AA2073</f>
        <v>#N/A</v>
      </c>
      <c r="AF2068" s="55" t="e">
        <f t="shared" ca="1" si="3565"/>
        <v>#N/A</v>
      </c>
      <c r="AG2068" s="223" t="e">
        <f ca="1">INDEX(TWOPTPCT_COEFFS,1,1)+AB2068*INDEX(TWOPTPCT_COEFFS,1,2)+I2067*INDEX(TWOPTPCT_COEFFS,1,3)+G2067*INDEX(TWOPTPCT_COEFFS,1,4)+L2067*INDEX(TWOPTPCT_COEFFS,1,5)+AB2071*AB2073</f>
        <v>#N/A</v>
      </c>
      <c r="AH2068" s="223" t="e">
        <f ca="1">INDEX(FTA_COEFFS,1,1)+O2068*INDEX(FTA_COEFFS,1,2)+N2067*INDEX(FTA_COEFFS,1,3)+(Q2068+R2068)*INDEX(FTA_COEFFS,1,4)+(Q2067+R2067)*INDEX(FTA_COEFFS,1,5)+M2067*INDEX(FTA_COEFFS,1,6)+AC2071*AC2073</f>
        <v>#N/A</v>
      </c>
      <c r="AI2068" s="223" t="e">
        <f ca="1">INDEX(FTPCT_COEFFS,1,1)+P2068*INDEX(FTPCT_COEFFS,1,2)+F2068*INDEX(FTPCT_COEFFS,1,3)+G2067*INDEX(FTPCT_COEFFS,1,4)+AD2071*AD2073</f>
        <v>#N/A</v>
      </c>
      <c r="AJ2068" s="338" t="e">
        <f t="shared" ca="1" si="3566"/>
        <v>#N/A</v>
      </c>
      <c r="AK2068" s="55"/>
      <c r="AL2068" s="55"/>
      <c r="AM2068" s="55"/>
      <c r="AN2068" s="55"/>
      <c r="AO2068" s="55"/>
      <c r="AP2068" s="55"/>
      <c r="AQ2068" s="55"/>
      <c r="AR2068" s="55"/>
    </row>
    <row r="2069" spans="1:45" x14ac:dyDescent="0.3">
      <c r="A2069" s="54" t="e">
        <f ca="1">IF(D2067&gt;(D2068+(AVERAGE(V2067,W2067)-AVERAGE(V2068,W2068))/2)+2.5,C2067,IF(D2068&gt;(D2067+(AVERAGE(V2068,W2068)-AVERAGE(V2067,W2067))/2)+2.5,C2068,"Close"))</f>
        <v>#N/A</v>
      </c>
      <c r="B2069" s="64" t="e">
        <f ca="1">IF(D2068&gt;D2067,C2068,C2067)</f>
        <v>#N/A</v>
      </c>
      <c r="D2069" s="56"/>
      <c r="X2069" s="55"/>
      <c r="Y2069" s="55"/>
      <c r="Z2069" s="55"/>
      <c r="AA2069" s="55"/>
      <c r="AB2069" s="55"/>
      <c r="AC2069" s="337"/>
      <c r="AD2069" s="337"/>
      <c r="AE2069" s="337"/>
      <c r="AF2069" s="337"/>
      <c r="AG2069" s="337"/>
      <c r="AH2069" s="337"/>
      <c r="AI2069" s="337"/>
      <c r="AJ2069" s="337"/>
      <c r="AK2069" s="337"/>
      <c r="AL2069" s="337"/>
      <c r="AM2069" s="55"/>
      <c r="AN2069" s="55"/>
      <c r="AO2069" s="55"/>
      <c r="AP2069" s="55"/>
      <c r="AQ2069" s="55"/>
      <c r="AR2069" s="55"/>
      <c r="AS2069" s="55"/>
    </row>
    <row r="2070" spans="1:45" x14ac:dyDescent="0.3">
      <c r="X2070" s="54" t="s">
        <v>1305</v>
      </c>
      <c r="Y2070" s="54" t="s">
        <v>128</v>
      </c>
      <c r="Z2070" s="54" t="s">
        <v>157</v>
      </c>
      <c r="AA2070" s="54" t="s">
        <v>151</v>
      </c>
      <c r="AB2070" s="54" t="s">
        <v>1327</v>
      </c>
      <c r="AC2070" s="54" t="s">
        <v>129</v>
      </c>
      <c r="AD2070" s="54" t="s">
        <v>116</v>
      </c>
      <c r="AE2070" s="54"/>
      <c r="AF2070" s="54"/>
      <c r="AG2070" s="54"/>
      <c r="AH2070" s="54"/>
      <c r="AI2070" s="54"/>
      <c r="AJ2070" s="54"/>
      <c r="AK2070" s="54"/>
      <c r="AL2070" s="54"/>
      <c r="AM2070" s="54"/>
      <c r="AN2070" s="54"/>
      <c r="AO2070" s="54"/>
      <c r="AP2070" s="54"/>
      <c r="AQ2070" s="54"/>
      <c r="AR2070" s="54"/>
      <c r="AS2070" s="54"/>
    </row>
    <row r="2071" spans="1:45" x14ac:dyDescent="0.3">
      <c r="X2071" s="54"/>
      <c r="Y2071" s="54">
        <f t="shared" ref="Y2071:AD2071" si="3569">Y2064</f>
        <v>6.4436999999999998</v>
      </c>
      <c r="Z2071" s="54">
        <f t="shared" si="3569"/>
        <v>4.9371</v>
      </c>
      <c r="AA2071" s="54">
        <f t="shared" si="3569"/>
        <v>11.350300000000001</v>
      </c>
      <c r="AB2071" s="54">
        <f t="shared" si="3569"/>
        <v>7.1900000000000006E-2</v>
      </c>
      <c r="AC2071" s="54">
        <f t="shared" si="3569"/>
        <v>6.2766000000000002</v>
      </c>
      <c r="AD2071" s="54">
        <f t="shared" si="3569"/>
        <v>11.042999999999999</v>
      </c>
      <c r="AE2071" s="54"/>
      <c r="AF2071" s="336"/>
      <c r="AG2071" s="336"/>
      <c r="AH2071" s="336"/>
      <c r="AI2071" s="54"/>
      <c r="AJ2071" s="54"/>
      <c r="AK2071" s="54"/>
      <c r="AL2071" s="54"/>
      <c r="AM2071" s="54"/>
      <c r="AN2071" s="54"/>
      <c r="AO2071" s="54"/>
      <c r="AP2071" s="54"/>
      <c r="AQ2071" s="54"/>
      <c r="AR2071" s="54"/>
      <c r="AS2071" s="54"/>
    </row>
    <row r="2072" spans="1:45" x14ac:dyDescent="0.3">
      <c r="D2072" s="56"/>
      <c r="X2072" s="336"/>
      <c r="Y2072" s="336">
        <f t="shared" ca="1" si="3461"/>
        <v>-0.31330881431627317</v>
      </c>
      <c r="Z2072" s="336">
        <f t="shared" ca="1" si="3461"/>
        <v>-7.452660911520562E-3</v>
      </c>
      <c r="AA2072" s="336">
        <f t="shared" ca="1" si="3461"/>
        <v>-3.9250550155808068E-3</v>
      </c>
      <c r="AB2072" s="336">
        <f t="shared" ca="1" si="3461"/>
        <v>-3.877716561894401E-4</v>
      </c>
      <c r="AC2072" s="336">
        <f t="shared" ca="1" si="3461"/>
        <v>0.67451700101977119</v>
      </c>
      <c r="AD2072" s="336">
        <f t="shared" ca="1" si="3461"/>
        <v>5.9046277896078483E-2</v>
      </c>
      <c r="AE2072" s="336"/>
      <c r="AF2072" s="336"/>
      <c r="AG2072" s="336"/>
      <c r="AH2072" s="336"/>
      <c r="AI2072" s="54"/>
      <c r="AJ2072" s="54"/>
      <c r="AK2072" s="54"/>
      <c r="AL2072" s="336"/>
      <c r="AM2072" s="336"/>
      <c r="AN2072" s="336"/>
      <c r="AO2072" s="336"/>
      <c r="AP2072" s="54"/>
      <c r="AQ2072" s="336"/>
      <c r="AR2072" s="336"/>
      <c r="AS2072" s="336"/>
    </row>
    <row r="2073" spans="1:45" x14ac:dyDescent="0.3">
      <c r="C2073" s="54"/>
      <c r="D2073" s="56"/>
      <c r="Y2073" s="336">
        <f t="shared" ref="Y2073:AD2136" ca="1" si="3570">1.5*RAND()^2*IF(RAND()&gt;0.5,1,-1)</f>
        <v>0.48692106242877858</v>
      </c>
      <c r="Z2073" s="336">
        <f t="shared" ca="1" si="3570"/>
        <v>-0.96646722881011171</v>
      </c>
      <c r="AA2073" s="336">
        <f t="shared" ca="1" si="3570"/>
        <v>-0.55549452376056352</v>
      </c>
      <c r="AB2073" s="336">
        <f t="shared" ca="1" si="3570"/>
        <v>0.55041280917439095</v>
      </c>
      <c r="AC2073" s="336">
        <f t="shared" ca="1" si="3570"/>
        <v>0.28566340124344936</v>
      </c>
      <c r="AD2073" s="336">
        <f t="shared" ca="1" si="3570"/>
        <v>-1.3034272500682071</v>
      </c>
      <c r="AE2073" s="55"/>
      <c r="AF2073" s="55"/>
      <c r="AG2073" s="55"/>
      <c r="AH2073" s="55"/>
      <c r="AI2073" s="55"/>
      <c r="AJ2073" s="55"/>
      <c r="AK2073" s="55"/>
      <c r="AL2073" s="55"/>
      <c r="AM2073" s="55"/>
      <c r="AN2073" s="55"/>
      <c r="AO2073" s="55"/>
      <c r="AP2073" s="55"/>
      <c r="AQ2073" s="55"/>
      <c r="AR2073" s="55"/>
      <c r="AS2073" s="55"/>
    </row>
    <row r="2074" spans="1:45" x14ac:dyDescent="0.3">
      <c r="B2074" s="54" t="s">
        <v>172</v>
      </c>
      <c r="C2074" s="53">
        <f>C2067</f>
        <v>0</v>
      </c>
      <c r="D2074" s="56" t="e">
        <f t="shared" ref="D2074:D2075" ca="1" si="3571">AJ2074</f>
        <v>#N/A</v>
      </c>
      <c r="E2074" s="52" t="e">
        <f t="shared" ref="E2074:W2074" si="3572">E2067</f>
        <v>#N/A</v>
      </c>
      <c r="F2074" s="52" t="e">
        <f t="shared" si="3572"/>
        <v>#N/A</v>
      </c>
      <c r="G2074" s="52" t="e">
        <f t="shared" si="3572"/>
        <v>#N/A</v>
      </c>
      <c r="H2074" s="52" t="e">
        <f t="shared" si="3572"/>
        <v>#N/A</v>
      </c>
      <c r="I2074" s="52" t="e">
        <f t="shared" si="3572"/>
        <v>#N/A</v>
      </c>
      <c r="J2074" s="52" t="e">
        <f t="shared" si="3572"/>
        <v>#N/A</v>
      </c>
      <c r="K2074" s="52" t="e">
        <f t="shared" si="3572"/>
        <v>#N/A</v>
      </c>
      <c r="L2074" s="52" t="e">
        <f t="shared" si="3572"/>
        <v>#N/A</v>
      </c>
      <c r="M2074" s="52" t="e">
        <f t="shared" si="3572"/>
        <v>#N/A</v>
      </c>
      <c r="N2074" s="52" t="e">
        <f t="shared" si="3572"/>
        <v>#N/A</v>
      </c>
      <c r="O2074" s="52" t="e">
        <f t="shared" si="3572"/>
        <v>#N/A</v>
      </c>
      <c r="P2074" s="52" t="e">
        <f t="shared" si="3572"/>
        <v>#N/A</v>
      </c>
      <c r="Q2074" s="52" t="e">
        <f t="shared" si="3572"/>
        <v>#N/A</v>
      </c>
      <c r="R2074" s="52" t="e">
        <f t="shared" si="3572"/>
        <v>#N/A</v>
      </c>
      <c r="S2074" s="52" t="e">
        <f t="shared" si="3572"/>
        <v>#N/A</v>
      </c>
      <c r="T2074" s="52" t="e">
        <f t="shared" si="3572"/>
        <v>#N/A</v>
      </c>
      <c r="U2074" s="52" t="e">
        <f t="shared" si="3572"/>
        <v>#N/A</v>
      </c>
      <c r="V2074" s="52" t="e">
        <f t="shared" si="3572"/>
        <v>#N/A</v>
      </c>
      <c r="W2074" s="52" t="e">
        <f t="shared" si="3572"/>
        <v>#N/A</v>
      </c>
      <c r="X2074" s="55" t="e">
        <f t="shared" ref="X2074:X2075" si="3573">(H2074-(O2074*P2074)/100-3*(J2074*K2074)/100)/2</f>
        <v>#N/A</v>
      </c>
      <c r="Y2074" s="55" t="e">
        <f t="shared" ref="Y2074:Y2075" si="3574">SUM(X2074,(J2074*K2074/100))/(F2074/100)</f>
        <v>#N/A</v>
      </c>
      <c r="Z2074" s="55" t="e">
        <f t="shared" ref="Z2074" si="3575">U2074*0.5+U2075*0.5</f>
        <v>#N/A</v>
      </c>
      <c r="AA2074" s="55" t="e">
        <f t="shared" ref="AA2074:AA2075" si="3576">J2074/Y2074</f>
        <v>#N/A</v>
      </c>
      <c r="AB2074" s="336" t="e">
        <f t="shared" ref="AB2074:AB2075" si="3577">X2074/(Y2074-J2074)</f>
        <v>#N/A</v>
      </c>
      <c r="AC2074" s="223" t="e">
        <f ca="1">INDEX(FGA_COEFFS,1,1)+Z2074*INDEX(FGA_COEFFS,1,2)+Y2074*INDEX(FGA_COEFFS,1,3)+R2074*INDEX(FGA_COEFFS,1,4)+Q2075*INDEX(FGA_COEFFS,1,5)+S2074*INDEX(FGA_COEFFS,1,6)+T2075*INDEX(FGA_COEFFS,1,7)+M2075*INDEX(FGA_COEFFS,1,8)+Y2078*Y2079</f>
        <v>#N/A</v>
      </c>
      <c r="AD2074" s="223" t="e">
        <f ca="1">INDEX(THREEPTA_COEFFS,1,1)+AC2074*INDEX(THREEPTA_COEFFS,1,2)+J2074*INDEX(THREEPTA_COEFFS,1,3)+AA2074*INDEX(THREEPTA_COEFFS,1,4)+K2074*INDEX(THREEPTA_COEFFS,1,5)+L2075*INDEX(THREEPTA_COEFFS,1,6)+Z2078*Z2079</f>
        <v>#N/A</v>
      </c>
      <c r="AE2074" s="223" t="e">
        <f ca="1">INDEX(THREEPTPCT_COEFFS,1,1)+K2074*INDEX(THREEPTPCT_COEFFS,1,2)+L2075*INDEX(THREEPTPCT_COEFFS,1,3)+AA2078*AA2079</f>
        <v>#N/A</v>
      </c>
      <c r="AF2074" s="55" t="e">
        <f t="shared" ref="AF2074:AF2075" ca="1" si="3578">AC2074-AD2074</f>
        <v>#N/A</v>
      </c>
      <c r="AG2074" s="223" t="e">
        <f ca="1">INDEX(TWOPTPCT_COEFFS,1,1)+AB2074*INDEX(TWOPTPCT_COEFFS,1,2)+I2075*INDEX(TWOPTPCT_COEFFS,1,3)+G2075*INDEX(TWOPTPCT_COEFFS,1,4)+L2075*INDEX(TWOPTPCT_COEFFS,1,5)+AB2078*AB2079</f>
        <v>#N/A</v>
      </c>
      <c r="AH2074" s="223" t="e">
        <f ca="1">INDEX(FTA_COEFFS,1,1)+O2074*INDEX(FTA_COEFFS,1,2)+N2075*INDEX(FTA_COEFFS,1,3)+(Q2074+R2074)*INDEX(FTA_COEFFS,1,4)+(Q2075+R2075)*INDEX(FTA_COEFFS,1,5)+M2075*INDEX(FTA_COEFFS,1,6)+AC2078*AC2079</f>
        <v>#N/A</v>
      </c>
      <c r="AI2074" s="223" t="e">
        <f ca="1">INDEX(FTPCT_COEFFS,1,1)+P2074*INDEX(FTPCT_COEFFS,1,2)+F2074*INDEX(FTPCT_COEFFS,1,3)+G2075*INDEX(FTPCT_COEFFS,1,4)+AD2078*AD2079</f>
        <v>#N/A</v>
      </c>
      <c r="AJ2074" s="338" t="e">
        <f t="shared" ref="AJ2074:AJ2075" ca="1" si="3579">AD2074*AE2074/100+AF2074*AG2074+AH2074*AI2074/100</f>
        <v>#N/A</v>
      </c>
      <c r="AK2074" s="55"/>
      <c r="AL2074" s="55"/>
      <c r="AM2074" s="55"/>
      <c r="AN2074" s="55"/>
      <c r="AO2074" s="55"/>
      <c r="AP2074" s="55"/>
      <c r="AQ2074" s="55"/>
      <c r="AR2074" s="55"/>
    </row>
    <row r="2075" spans="1:45" x14ac:dyDescent="0.3">
      <c r="B2075" s="54" t="s">
        <v>175</v>
      </c>
      <c r="C2075" s="54">
        <f>C2068</f>
        <v>0</v>
      </c>
      <c r="D2075" s="56" t="e">
        <f t="shared" ca="1" si="3571"/>
        <v>#N/A</v>
      </c>
      <c r="E2075" s="52" t="e">
        <f t="shared" ref="E2075:W2075" si="3580">E2068</f>
        <v>#N/A</v>
      </c>
      <c r="F2075" s="52" t="e">
        <f t="shared" si="3580"/>
        <v>#N/A</v>
      </c>
      <c r="G2075" s="52" t="e">
        <f t="shared" si="3580"/>
        <v>#N/A</v>
      </c>
      <c r="H2075" s="52" t="e">
        <f t="shared" si="3580"/>
        <v>#N/A</v>
      </c>
      <c r="I2075" s="52" t="e">
        <f t="shared" si="3580"/>
        <v>#N/A</v>
      </c>
      <c r="J2075" s="52" t="e">
        <f t="shared" si="3580"/>
        <v>#N/A</v>
      </c>
      <c r="K2075" s="52" t="e">
        <f t="shared" si="3580"/>
        <v>#N/A</v>
      </c>
      <c r="L2075" s="52" t="e">
        <f t="shared" si="3580"/>
        <v>#N/A</v>
      </c>
      <c r="M2075" s="52" t="e">
        <f t="shared" si="3580"/>
        <v>#N/A</v>
      </c>
      <c r="N2075" s="52" t="e">
        <f t="shared" si="3580"/>
        <v>#N/A</v>
      </c>
      <c r="O2075" s="52" t="e">
        <f t="shared" si="3580"/>
        <v>#N/A</v>
      </c>
      <c r="P2075" s="52" t="e">
        <f t="shared" si="3580"/>
        <v>#N/A</v>
      </c>
      <c r="Q2075" s="52" t="e">
        <f t="shared" si="3580"/>
        <v>#N/A</v>
      </c>
      <c r="R2075" s="52" t="e">
        <f t="shared" si="3580"/>
        <v>#N/A</v>
      </c>
      <c r="S2075" s="52" t="e">
        <f t="shared" si="3580"/>
        <v>#N/A</v>
      </c>
      <c r="T2075" s="52" t="e">
        <f t="shared" si="3580"/>
        <v>#N/A</v>
      </c>
      <c r="U2075" s="52" t="e">
        <f t="shared" si="3580"/>
        <v>#N/A</v>
      </c>
      <c r="V2075" s="52" t="e">
        <f t="shared" si="3580"/>
        <v>#N/A</v>
      </c>
      <c r="W2075" s="52" t="e">
        <f t="shared" si="3580"/>
        <v>#N/A</v>
      </c>
      <c r="X2075" s="55" t="e">
        <f t="shared" si="3573"/>
        <v>#N/A</v>
      </c>
      <c r="Y2075" s="55" t="e">
        <f t="shared" si="3574"/>
        <v>#N/A</v>
      </c>
      <c r="Z2075" s="55" t="e">
        <f t="shared" ref="Z2075" si="3581">Z2074</f>
        <v>#N/A</v>
      </c>
      <c r="AA2075" s="55" t="e">
        <f t="shared" si="3576"/>
        <v>#N/A</v>
      </c>
      <c r="AB2075" s="336" t="e">
        <f t="shared" si="3577"/>
        <v>#N/A</v>
      </c>
      <c r="AC2075" s="223" t="e">
        <f ca="1">INDEX(FGA_COEFFS,1,1)+Z2075*INDEX(FGA_COEFFS,1,2)+Y2075*INDEX(FGA_COEFFS,1,3)+R2075*INDEX(FGA_COEFFS,1,4)+Q2074*INDEX(FGA_COEFFS,1,5)+S2075*INDEX(FGA_COEFFS,1,6)+T2074*INDEX(FGA_COEFFS,1,7)+M2074*INDEX(FGA_COEFFS,1,8)+Y2078*Y2080</f>
        <v>#N/A</v>
      </c>
      <c r="AD2075" s="223" t="e">
        <f ca="1">INDEX(THREEPTA_COEFFS,1,1)+AC2075*INDEX(THREEPTA_COEFFS,1,2)+J2075*INDEX(THREEPTA_COEFFS,1,3)+AA2075*INDEX(THREEPTA_COEFFS,1,4)+K2075*INDEX(THREEPTA_COEFFS,1,5)+L2074*INDEX(THREEPTA_COEFFS,1,6)+Z2078*Z2080</f>
        <v>#N/A</v>
      </c>
      <c r="AE2075" s="223" t="e">
        <f ca="1">INDEX(THREEPTPCT_COEFFS,1,1)+K2075*INDEX(THREEPTPCT_COEFFS,1,2)+L2074*INDEX(THREEPTPCT_COEFFS,1,3)+AA2078*AA2080</f>
        <v>#N/A</v>
      </c>
      <c r="AF2075" s="55" t="e">
        <f t="shared" ca="1" si="3578"/>
        <v>#N/A</v>
      </c>
      <c r="AG2075" s="223" t="e">
        <f ca="1">INDEX(TWOPTPCT_COEFFS,1,1)+AB2075*INDEX(TWOPTPCT_COEFFS,1,2)+I2074*INDEX(TWOPTPCT_COEFFS,1,3)+G2074*INDEX(TWOPTPCT_COEFFS,1,4)+L2074*INDEX(TWOPTPCT_COEFFS,1,5)+AB2078*AB2080</f>
        <v>#N/A</v>
      </c>
      <c r="AH2075" s="223" t="e">
        <f ca="1">INDEX(FTA_COEFFS,1,1)+O2075*INDEX(FTA_COEFFS,1,2)+N2074*INDEX(FTA_COEFFS,1,3)+(Q2075+R2075)*INDEX(FTA_COEFFS,1,4)+(Q2074+R2074)*INDEX(FTA_COEFFS,1,5)+M2074*INDEX(FTA_COEFFS,1,6)+AC2078*AC2080</f>
        <v>#N/A</v>
      </c>
      <c r="AI2075" s="223" t="e">
        <f ca="1">INDEX(FTPCT_COEFFS,1,1)+P2075*INDEX(FTPCT_COEFFS,1,2)+F2075*INDEX(FTPCT_COEFFS,1,3)+G2074*INDEX(FTPCT_COEFFS,1,4)+AD2078*AD2080</f>
        <v>#N/A</v>
      </c>
      <c r="AJ2075" s="338" t="e">
        <f t="shared" ca="1" si="3579"/>
        <v>#N/A</v>
      </c>
      <c r="AK2075" s="55"/>
      <c r="AL2075" s="55"/>
      <c r="AM2075" s="55"/>
      <c r="AN2075" s="55"/>
      <c r="AO2075" s="55"/>
      <c r="AP2075" s="55"/>
      <c r="AQ2075" s="55"/>
      <c r="AR2075" s="55"/>
    </row>
    <row r="2076" spans="1:45" x14ac:dyDescent="0.3">
      <c r="A2076" s="54" t="e">
        <f ca="1">IF(D2074&gt;(D2075+(AVERAGE(V2074,W2074)-AVERAGE(V2075,W2075))/2)+2.5,C2074,IF(D2075&gt;(D2074+(AVERAGE(V2075,W2075)-AVERAGE(V2074,W2074))/2)+2.5,C2075,"Close"))</f>
        <v>#N/A</v>
      </c>
      <c r="B2076" s="64" t="e">
        <f ca="1">IF(D2075&gt;D2074,C2075,C2074)</f>
        <v>#N/A</v>
      </c>
      <c r="D2076" s="56"/>
      <c r="X2076" s="55"/>
      <c r="Y2076" s="55"/>
      <c r="Z2076" s="55"/>
      <c r="AA2076" s="55"/>
      <c r="AB2076" s="55"/>
      <c r="AC2076" s="337"/>
      <c r="AD2076" s="337"/>
      <c r="AE2076" s="337"/>
      <c r="AF2076" s="337"/>
      <c r="AG2076" s="337"/>
      <c r="AH2076" s="337"/>
      <c r="AI2076" s="337"/>
      <c r="AJ2076" s="337"/>
      <c r="AK2076" s="337"/>
      <c r="AL2076" s="337"/>
      <c r="AM2076" s="55"/>
      <c r="AN2076" s="55"/>
      <c r="AO2076" s="55"/>
      <c r="AP2076" s="55"/>
      <c r="AQ2076" s="55"/>
      <c r="AR2076" s="55"/>
      <c r="AS2076" s="55"/>
    </row>
    <row r="2077" spans="1:45" x14ac:dyDescent="0.3">
      <c r="X2077" s="54" t="s">
        <v>1305</v>
      </c>
      <c r="Y2077" s="54" t="s">
        <v>128</v>
      </c>
      <c r="Z2077" s="54" t="s">
        <v>157</v>
      </c>
      <c r="AA2077" s="54" t="s">
        <v>151</v>
      </c>
      <c r="AB2077" s="54" t="s">
        <v>1327</v>
      </c>
      <c r="AC2077" s="54" t="s">
        <v>129</v>
      </c>
      <c r="AD2077" s="54" t="s">
        <v>116</v>
      </c>
      <c r="AE2077" s="54"/>
      <c r="AF2077" s="54"/>
      <c r="AG2077" s="54"/>
      <c r="AH2077" s="54"/>
      <c r="AI2077" s="54"/>
      <c r="AJ2077" s="54"/>
      <c r="AK2077" s="54"/>
      <c r="AL2077" s="54"/>
      <c r="AM2077" s="54"/>
      <c r="AN2077" s="54"/>
      <c r="AO2077" s="54"/>
      <c r="AP2077" s="54"/>
      <c r="AQ2077" s="54"/>
      <c r="AR2077" s="54"/>
      <c r="AS2077" s="54"/>
    </row>
    <row r="2078" spans="1:45" x14ac:dyDescent="0.3">
      <c r="X2078" s="54"/>
      <c r="Y2078" s="54">
        <f t="shared" ref="Y2078:AD2078" si="3582">Y2071</f>
        <v>6.4436999999999998</v>
      </c>
      <c r="Z2078" s="54">
        <f t="shared" si="3582"/>
        <v>4.9371</v>
      </c>
      <c r="AA2078" s="54">
        <f t="shared" si="3582"/>
        <v>11.350300000000001</v>
      </c>
      <c r="AB2078" s="54">
        <f t="shared" si="3582"/>
        <v>7.1900000000000006E-2</v>
      </c>
      <c r="AC2078" s="54">
        <f t="shared" si="3582"/>
        <v>6.2766000000000002</v>
      </c>
      <c r="AD2078" s="54">
        <f t="shared" si="3582"/>
        <v>11.042999999999999</v>
      </c>
      <c r="AE2078" s="54"/>
      <c r="AF2078" s="336"/>
      <c r="AG2078" s="336"/>
      <c r="AH2078" s="336"/>
      <c r="AI2078" s="54"/>
      <c r="AJ2078" s="54"/>
      <c r="AK2078" s="54"/>
      <c r="AL2078" s="54"/>
      <c r="AM2078" s="54"/>
      <c r="AN2078" s="54"/>
      <c r="AO2078" s="54"/>
      <c r="AP2078" s="54"/>
      <c r="AQ2078" s="54"/>
      <c r="AR2078" s="54"/>
      <c r="AS2078" s="54"/>
    </row>
    <row r="2079" spans="1:45" x14ac:dyDescent="0.3">
      <c r="D2079" s="56"/>
      <c r="X2079" s="336"/>
      <c r="Y2079" s="336">
        <f t="shared" ca="1" si="3570"/>
        <v>0.51296648035561176</v>
      </c>
      <c r="Z2079" s="336">
        <f t="shared" ca="1" si="3570"/>
        <v>-3.2162630892989333E-2</v>
      </c>
      <c r="AA2079" s="336">
        <f t="shared" ca="1" si="3570"/>
        <v>-0.3781301537336047</v>
      </c>
      <c r="AB2079" s="336">
        <f t="shared" ca="1" si="3570"/>
        <v>-0.99768064567815062</v>
      </c>
      <c r="AC2079" s="336">
        <f t="shared" ca="1" si="3570"/>
        <v>-0.84667678172449046</v>
      </c>
      <c r="AD2079" s="336">
        <f t="shared" ca="1" si="3570"/>
        <v>-0.13261991902855325</v>
      </c>
      <c r="AE2079" s="336"/>
      <c r="AF2079" s="336"/>
      <c r="AG2079" s="336"/>
      <c r="AH2079" s="336"/>
      <c r="AI2079" s="54"/>
      <c r="AJ2079" s="54"/>
      <c r="AK2079" s="54"/>
      <c r="AL2079" s="336"/>
      <c r="AM2079" s="336"/>
      <c r="AN2079" s="336"/>
      <c r="AO2079" s="336"/>
      <c r="AP2079" s="54"/>
      <c r="AQ2079" s="336"/>
      <c r="AR2079" s="336"/>
      <c r="AS2079" s="336"/>
    </row>
    <row r="2080" spans="1:45" x14ac:dyDescent="0.3">
      <c r="C2080" s="54"/>
      <c r="D2080" s="56"/>
      <c r="Y2080" s="336">
        <f t="shared" ca="1" si="3570"/>
        <v>0.65079110347203251</v>
      </c>
      <c r="Z2080" s="336">
        <f t="shared" ca="1" si="3570"/>
        <v>1.356353959737242</v>
      </c>
      <c r="AA2080" s="336">
        <f t="shared" ca="1" si="3570"/>
        <v>0.11570417846471452</v>
      </c>
      <c r="AB2080" s="336">
        <f t="shared" ca="1" si="3570"/>
        <v>3.1079539434887109E-2</v>
      </c>
      <c r="AC2080" s="336">
        <f t="shared" ca="1" si="3570"/>
        <v>9.6597070099716853E-2</v>
      </c>
      <c r="AD2080" s="336">
        <f t="shared" ca="1" si="3570"/>
        <v>-0.421689717834418</v>
      </c>
      <c r="AE2080" s="55"/>
      <c r="AF2080" s="55"/>
      <c r="AG2080" s="55"/>
      <c r="AH2080" s="55"/>
      <c r="AI2080" s="55"/>
      <c r="AJ2080" s="55"/>
      <c r="AK2080" s="55"/>
      <c r="AL2080" s="55"/>
      <c r="AM2080" s="55"/>
      <c r="AN2080" s="55"/>
      <c r="AO2080" s="55"/>
      <c r="AP2080" s="55"/>
      <c r="AQ2080" s="55"/>
      <c r="AR2080" s="55"/>
      <c r="AS2080" s="55"/>
    </row>
    <row r="2081" spans="1:45" x14ac:dyDescent="0.3">
      <c r="B2081" s="54" t="s">
        <v>172</v>
      </c>
      <c r="C2081" s="53">
        <f>C2074</f>
        <v>0</v>
      </c>
      <c r="D2081" s="56" t="e">
        <f t="shared" ref="D2081:D2082" ca="1" si="3583">AJ2081</f>
        <v>#N/A</v>
      </c>
      <c r="E2081" s="52" t="e">
        <f t="shared" ref="E2081:W2081" si="3584">E2074</f>
        <v>#N/A</v>
      </c>
      <c r="F2081" s="52" t="e">
        <f t="shared" si="3584"/>
        <v>#N/A</v>
      </c>
      <c r="G2081" s="52" t="e">
        <f t="shared" si="3584"/>
        <v>#N/A</v>
      </c>
      <c r="H2081" s="52" t="e">
        <f t="shared" si="3584"/>
        <v>#N/A</v>
      </c>
      <c r="I2081" s="52" t="e">
        <f t="shared" si="3584"/>
        <v>#N/A</v>
      </c>
      <c r="J2081" s="52" t="e">
        <f t="shared" si="3584"/>
        <v>#N/A</v>
      </c>
      <c r="K2081" s="52" t="e">
        <f t="shared" si="3584"/>
        <v>#N/A</v>
      </c>
      <c r="L2081" s="52" t="e">
        <f t="shared" si="3584"/>
        <v>#N/A</v>
      </c>
      <c r="M2081" s="52" t="e">
        <f t="shared" si="3584"/>
        <v>#N/A</v>
      </c>
      <c r="N2081" s="52" t="e">
        <f t="shared" si="3584"/>
        <v>#N/A</v>
      </c>
      <c r="O2081" s="52" t="e">
        <f t="shared" si="3584"/>
        <v>#N/A</v>
      </c>
      <c r="P2081" s="52" t="e">
        <f t="shared" si="3584"/>
        <v>#N/A</v>
      </c>
      <c r="Q2081" s="52" t="e">
        <f t="shared" si="3584"/>
        <v>#N/A</v>
      </c>
      <c r="R2081" s="52" t="e">
        <f t="shared" si="3584"/>
        <v>#N/A</v>
      </c>
      <c r="S2081" s="52" t="e">
        <f t="shared" si="3584"/>
        <v>#N/A</v>
      </c>
      <c r="T2081" s="52" t="e">
        <f t="shared" si="3584"/>
        <v>#N/A</v>
      </c>
      <c r="U2081" s="52" t="e">
        <f t="shared" si="3584"/>
        <v>#N/A</v>
      </c>
      <c r="V2081" s="52" t="e">
        <f t="shared" si="3584"/>
        <v>#N/A</v>
      </c>
      <c r="W2081" s="52" t="e">
        <f t="shared" si="3584"/>
        <v>#N/A</v>
      </c>
      <c r="X2081" s="55" t="e">
        <f t="shared" ref="X2081:X2082" si="3585">(H2081-(O2081*P2081)/100-3*(J2081*K2081)/100)/2</f>
        <v>#N/A</v>
      </c>
      <c r="Y2081" s="55" t="e">
        <f t="shared" ref="Y2081:Y2082" si="3586">SUM(X2081,(J2081*K2081/100))/(F2081/100)</f>
        <v>#N/A</v>
      </c>
      <c r="Z2081" s="55" t="e">
        <f t="shared" ref="Z2081" si="3587">U2081*0.5+U2082*0.5</f>
        <v>#N/A</v>
      </c>
      <c r="AA2081" s="55" t="e">
        <f t="shared" ref="AA2081:AA2082" si="3588">J2081/Y2081</f>
        <v>#N/A</v>
      </c>
      <c r="AB2081" s="336" t="e">
        <f t="shared" ref="AB2081:AB2082" si="3589">X2081/(Y2081-J2081)</f>
        <v>#N/A</v>
      </c>
      <c r="AC2081" s="223" t="e">
        <f ca="1">INDEX(FGA_COEFFS,1,1)+Z2081*INDEX(FGA_COEFFS,1,2)+Y2081*INDEX(FGA_COEFFS,1,3)+R2081*INDEX(FGA_COEFFS,1,4)+Q2082*INDEX(FGA_COEFFS,1,5)+S2081*INDEX(FGA_COEFFS,1,6)+T2082*INDEX(FGA_COEFFS,1,7)+M2082*INDEX(FGA_COEFFS,1,8)+Y2085*Y2086</f>
        <v>#N/A</v>
      </c>
      <c r="AD2081" s="223" t="e">
        <f ca="1">INDEX(THREEPTA_COEFFS,1,1)+AC2081*INDEX(THREEPTA_COEFFS,1,2)+J2081*INDEX(THREEPTA_COEFFS,1,3)+AA2081*INDEX(THREEPTA_COEFFS,1,4)+K2081*INDEX(THREEPTA_COEFFS,1,5)+L2082*INDEX(THREEPTA_COEFFS,1,6)+Z2085*Z2086</f>
        <v>#N/A</v>
      </c>
      <c r="AE2081" s="223" t="e">
        <f ca="1">INDEX(THREEPTPCT_COEFFS,1,1)+K2081*INDEX(THREEPTPCT_COEFFS,1,2)+L2082*INDEX(THREEPTPCT_COEFFS,1,3)+AA2085*AA2086</f>
        <v>#N/A</v>
      </c>
      <c r="AF2081" s="55" t="e">
        <f t="shared" ref="AF2081:AF2082" ca="1" si="3590">AC2081-AD2081</f>
        <v>#N/A</v>
      </c>
      <c r="AG2081" s="223" t="e">
        <f ca="1">INDEX(TWOPTPCT_COEFFS,1,1)+AB2081*INDEX(TWOPTPCT_COEFFS,1,2)+I2082*INDEX(TWOPTPCT_COEFFS,1,3)+G2082*INDEX(TWOPTPCT_COEFFS,1,4)+L2082*INDEX(TWOPTPCT_COEFFS,1,5)+AB2085*AB2086</f>
        <v>#N/A</v>
      </c>
      <c r="AH2081" s="223" t="e">
        <f ca="1">INDEX(FTA_COEFFS,1,1)+O2081*INDEX(FTA_COEFFS,1,2)+N2082*INDEX(FTA_COEFFS,1,3)+(Q2081+R2081)*INDEX(FTA_COEFFS,1,4)+(Q2082+R2082)*INDEX(FTA_COEFFS,1,5)+M2082*INDEX(FTA_COEFFS,1,6)+AC2085*AC2086</f>
        <v>#N/A</v>
      </c>
      <c r="AI2081" s="223" t="e">
        <f ca="1">INDEX(FTPCT_COEFFS,1,1)+P2081*INDEX(FTPCT_COEFFS,1,2)+F2081*INDEX(FTPCT_COEFFS,1,3)+G2082*INDEX(FTPCT_COEFFS,1,4)+AD2085*AD2086</f>
        <v>#N/A</v>
      </c>
      <c r="AJ2081" s="338" t="e">
        <f t="shared" ref="AJ2081:AJ2082" ca="1" si="3591">AD2081*AE2081/100+AF2081*AG2081+AH2081*AI2081/100</f>
        <v>#N/A</v>
      </c>
      <c r="AK2081" s="55"/>
      <c r="AL2081" s="55"/>
      <c r="AM2081" s="55"/>
      <c r="AN2081" s="55"/>
      <c r="AO2081" s="55"/>
      <c r="AP2081" s="55"/>
      <c r="AQ2081" s="55"/>
      <c r="AR2081" s="55"/>
    </row>
    <row r="2082" spans="1:45" x14ac:dyDescent="0.3">
      <c r="B2082" s="54" t="s">
        <v>175</v>
      </c>
      <c r="C2082" s="54">
        <f>C2075</f>
        <v>0</v>
      </c>
      <c r="D2082" s="56" t="e">
        <f t="shared" ca="1" si="3583"/>
        <v>#N/A</v>
      </c>
      <c r="E2082" s="52" t="e">
        <f t="shared" ref="E2082:W2082" si="3592">E2075</f>
        <v>#N/A</v>
      </c>
      <c r="F2082" s="52" t="e">
        <f t="shared" si="3592"/>
        <v>#N/A</v>
      </c>
      <c r="G2082" s="52" t="e">
        <f t="shared" si="3592"/>
        <v>#N/A</v>
      </c>
      <c r="H2082" s="52" t="e">
        <f t="shared" si="3592"/>
        <v>#N/A</v>
      </c>
      <c r="I2082" s="52" t="e">
        <f t="shared" si="3592"/>
        <v>#N/A</v>
      </c>
      <c r="J2082" s="52" t="e">
        <f t="shared" si="3592"/>
        <v>#N/A</v>
      </c>
      <c r="K2082" s="52" t="e">
        <f t="shared" si="3592"/>
        <v>#N/A</v>
      </c>
      <c r="L2082" s="52" t="e">
        <f t="shared" si="3592"/>
        <v>#N/A</v>
      </c>
      <c r="M2082" s="52" t="e">
        <f t="shared" si="3592"/>
        <v>#N/A</v>
      </c>
      <c r="N2082" s="52" t="e">
        <f t="shared" si="3592"/>
        <v>#N/A</v>
      </c>
      <c r="O2082" s="52" t="e">
        <f t="shared" si="3592"/>
        <v>#N/A</v>
      </c>
      <c r="P2082" s="52" t="e">
        <f t="shared" si="3592"/>
        <v>#N/A</v>
      </c>
      <c r="Q2082" s="52" t="e">
        <f t="shared" si="3592"/>
        <v>#N/A</v>
      </c>
      <c r="R2082" s="52" t="e">
        <f t="shared" si="3592"/>
        <v>#N/A</v>
      </c>
      <c r="S2082" s="52" t="e">
        <f t="shared" si="3592"/>
        <v>#N/A</v>
      </c>
      <c r="T2082" s="52" t="e">
        <f t="shared" si="3592"/>
        <v>#N/A</v>
      </c>
      <c r="U2082" s="52" t="e">
        <f t="shared" si="3592"/>
        <v>#N/A</v>
      </c>
      <c r="V2082" s="52" t="e">
        <f t="shared" si="3592"/>
        <v>#N/A</v>
      </c>
      <c r="W2082" s="52" t="e">
        <f t="shared" si="3592"/>
        <v>#N/A</v>
      </c>
      <c r="X2082" s="55" t="e">
        <f t="shared" si="3585"/>
        <v>#N/A</v>
      </c>
      <c r="Y2082" s="55" t="e">
        <f t="shared" si="3586"/>
        <v>#N/A</v>
      </c>
      <c r="Z2082" s="55" t="e">
        <f t="shared" ref="Z2082" si="3593">Z2081</f>
        <v>#N/A</v>
      </c>
      <c r="AA2082" s="55" t="e">
        <f t="shared" si="3588"/>
        <v>#N/A</v>
      </c>
      <c r="AB2082" s="336" t="e">
        <f t="shared" si="3589"/>
        <v>#N/A</v>
      </c>
      <c r="AC2082" s="223" t="e">
        <f ca="1">INDEX(FGA_COEFFS,1,1)+Z2082*INDEX(FGA_COEFFS,1,2)+Y2082*INDEX(FGA_COEFFS,1,3)+R2082*INDEX(FGA_COEFFS,1,4)+Q2081*INDEX(FGA_COEFFS,1,5)+S2082*INDEX(FGA_COEFFS,1,6)+T2081*INDEX(FGA_COEFFS,1,7)+M2081*INDEX(FGA_COEFFS,1,8)+Y2085*Y2087</f>
        <v>#N/A</v>
      </c>
      <c r="AD2082" s="223" t="e">
        <f ca="1">INDEX(THREEPTA_COEFFS,1,1)+AC2082*INDEX(THREEPTA_COEFFS,1,2)+J2082*INDEX(THREEPTA_COEFFS,1,3)+AA2082*INDEX(THREEPTA_COEFFS,1,4)+K2082*INDEX(THREEPTA_COEFFS,1,5)+L2081*INDEX(THREEPTA_COEFFS,1,6)+Z2085*Z2087</f>
        <v>#N/A</v>
      </c>
      <c r="AE2082" s="223" t="e">
        <f ca="1">INDEX(THREEPTPCT_COEFFS,1,1)+K2082*INDEX(THREEPTPCT_COEFFS,1,2)+L2081*INDEX(THREEPTPCT_COEFFS,1,3)+AA2085*AA2087</f>
        <v>#N/A</v>
      </c>
      <c r="AF2082" s="55" t="e">
        <f t="shared" ca="1" si="3590"/>
        <v>#N/A</v>
      </c>
      <c r="AG2082" s="223" t="e">
        <f ca="1">INDEX(TWOPTPCT_COEFFS,1,1)+AB2082*INDEX(TWOPTPCT_COEFFS,1,2)+I2081*INDEX(TWOPTPCT_COEFFS,1,3)+G2081*INDEX(TWOPTPCT_COEFFS,1,4)+L2081*INDEX(TWOPTPCT_COEFFS,1,5)+AB2085*AB2087</f>
        <v>#N/A</v>
      </c>
      <c r="AH2082" s="223" t="e">
        <f ca="1">INDEX(FTA_COEFFS,1,1)+O2082*INDEX(FTA_COEFFS,1,2)+N2081*INDEX(FTA_COEFFS,1,3)+(Q2082+R2082)*INDEX(FTA_COEFFS,1,4)+(Q2081+R2081)*INDEX(FTA_COEFFS,1,5)+M2081*INDEX(FTA_COEFFS,1,6)+AC2085*AC2087</f>
        <v>#N/A</v>
      </c>
      <c r="AI2082" s="223" t="e">
        <f ca="1">INDEX(FTPCT_COEFFS,1,1)+P2082*INDEX(FTPCT_COEFFS,1,2)+F2082*INDEX(FTPCT_COEFFS,1,3)+G2081*INDEX(FTPCT_COEFFS,1,4)+AD2085*AD2087</f>
        <v>#N/A</v>
      </c>
      <c r="AJ2082" s="338" t="e">
        <f t="shared" ca="1" si="3591"/>
        <v>#N/A</v>
      </c>
      <c r="AK2082" s="55"/>
      <c r="AL2082" s="55"/>
      <c r="AM2082" s="55"/>
      <c r="AN2082" s="55"/>
      <c r="AO2082" s="55"/>
      <c r="AP2082" s="55"/>
      <c r="AQ2082" s="55"/>
      <c r="AR2082" s="55"/>
    </row>
    <row r="2083" spans="1:45" x14ac:dyDescent="0.3">
      <c r="A2083" s="54" t="e">
        <f ca="1">IF(D2081&gt;(D2082+(AVERAGE(V2081,W2081)-AVERAGE(V2082,W2082))/2)+2.5,C2081,IF(D2082&gt;(D2081+(AVERAGE(V2082,W2082)-AVERAGE(V2081,W2081))/2)+2.5,C2082,"Close"))</f>
        <v>#N/A</v>
      </c>
      <c r="B2083" s="64" t="e">
        <f ca="1">IF(D2082&gt;D2081,C2082,C2081)</f>
        <v>#N/A</v>
      </c>
      <c r="D2083" s="56"/>
      <c r="X2083" s="55"/>
      <c r="Y2083" s="55"/>
      <c r="Z2083" s="55"/>
      <c r="AA2083" s="55"/>
      <c r="AB2083" s="55"/>
      <c r="AC2083" s="337"/>
      <c r="AD2083" s="337"/>
      <c r="AE2083" s="337"/>
      <c r="AF2083" s="337"/>
      <c r="AG2083" s="337"/>
      <c r="AH2083" s="337"/>
      <c r="AI2083" s="337"/>
      <c r="AJ2083" s="337"/>
      <c r="AK2083" s="337"/>
      <c r="AL2083" s="337"/>
      <c r="AM2083" s="55"/>
      <c r="AN2083" s="55"/>
      <c r="AO2083" s="55"/>
      <c r="AP2083" s="55"/>
      <c r="AQ2083" s="55"/>
      <c r="AR2083" s="55"/>
      <c r="AS2083" s="55"/>
    </row>
    <row r="2084" spans="1:45" x14ac:dyDescent="0.3">
      <c r="X2084" s="54" t="s">
        <v>1305</v>
      </c>
      <c r="Y2084" s="54" t="s">
        <v>128</v>
      </c>
      <c r="Z2084" s="54" t="s">
        <v>157</v>
      </c>
      <c r="AA2084" s="54" t="s">
        <v>151</v>
      </c>
      <c r="AB2084" s="54" t="s">
        <v>1327</v>
      </c>
      <c r="AC2084" s="54" t="s">
        <v>129</v>
      </c>
      <c r="AD2084" s="54" t="s">
        <v>116</v>
      </c>
      <c r="AE2084" s="54"/>
      <c r="AF2084" s="54"/>
      <c r="AG2084" s="54"/>
      <c r="AH2084" s="54"/>
      <c r="AI2084" s="54"/>
      <c r="AJ2084" s="54"/>
      <c r="AK2084" s="54"/>
      <c r="AL2084" s="54"/>
      <c r="AM2084" s="54"/>
      <c r="AN2084" s="54"/>
      <c r="AO2084" s="54"/>
      <c r="AP2084" s="54"/>
      <c r="AQ2084" s="54"/>
      <c r="AR2084" s="54"/>
      <c r="AS2084" s="54"/>
    </row>
    <row r="2085" spans="1:45" x14ac:dyDescent="0.3">
      <c r="X2085" s="54"/>
      <c r="Y2085" s="54">
        <f t="shared" ref="Y2085:AD2085" si="3594">Y2078</f>
        <v>6.4436999999999998</v>
      </c>
      <c r="Z2085" s="54">
        <f t="shared" si="3594"/>
        <v>4.9371</v>
      </c>
      <c r="AA2085" s="54">
        <f t="shared" si="3594"/>
        <v>11.350300000000001</v>
      </c>
      <c r="AB2085" s="54">
        <f t="shared" si="3594"/>
        <v>7.1900000000000006E-2</v>
      </c>
      <c r="AC2085" s="54">
        <f t="shared" si="3594"/>
        <v>6.2766000000000002</v>
      </c>
      <c r="AD2085" s="54">
        <f t="shared" si="3594"/>
        <v>11.042999999999999</v>
      </c>
      <c r="AE2085" s="54"/>
      <c r="AF2085" s="336"/>
      <c r="AG2085" s="336"/>
      <c r="AH2085" s="336"/>
      <c r="AI2085" s="54"/>
      <c r="AJ2085" s="54"/>
      <c r="AK2085" s="54"/>
      <c r="AL2085" s="54"/>
      <c r="AM2085" s="54"/>
      <c r="AN2085" s="54"/>
      <c r="AO2085" s="54"/>
      <c r="AP2085" s="54"/>
      <c r="AQ2085" s="54"/>
      <c r="AR2085" s="54"/>
      <c r="AS2085" s="54"/>
    </row>
    <row r="2086" spans="1:45" x14ac:dyDescent="0.3">
      <c r="D2086" s="56"/>
      <c r="X2086" s="336"/>
      <c r="Y2086" s="336">
        <f t="shared" ca="1" si="3570"/>
        <v>1.0596117317378921</v>
      </c>
      <c r="Z2086" s="336">
        <f t="shared" ca="1" si="3570"/>
        <v>-1.3968355096328399E-4</v>
      </c>
      <c r="AA2086" s="336">
        <f t="shared" ca="1" si="3570"/>
        <v>-0.83871241961697129</v>
      </c>
      <c r="AB2086" s="336">
        <f t="shared" ca="1" si="3570"/>
        <v>0.94433270420467996</v>
      </c>
      <c r="AC2086" s="336">
        <f t="shared" ca="1" si="3570"/>
        <v>3.2112233802448157E-3</v>
      </c>
      <c r="AD2086" s="336">
        <f t="shared" ca="1" si="3570"/>
        <v>-0.37128373591876379</v>
      </c>
      <c r="AE2086" s="336"/>
      <c r="AF2086" s="336"/>
      <c r="AG2086" s="336"/>
      <c r="AH2086" s="336"/>
      <c r="AI2086" s="54"/>
      <c r="AJ2086" s="54"/>
      <c r="AK2086" s="54"/>
      <c r="AL2086" s="336"/>
      <c r="AM2086" s="336"/>
      <c r="AN2086" s="336"/>
      <c r="AO2086" s="336"/>
      <c r="AP2086" s="54"/>
      <c r="AQ2086" s="336"/>
      <c r="AR2086" s="336"/>
      <c r="AS2086" s="336"/>
    </row>
    <row r="2087" spans="1:45" x14ac:dyDescent="0.3">
      <c r="C2087" s="54"/>
      <c r="D2087" s="56"/>
      <c r="Y2087" s="336">
        <f t="shared" ca="1" si="3570"/>
        <v>0.1938163341661745</v>
      </c>
      <c r="Z2087" s="336">
        <f t="shared" ca="1" si="3570"/>
        <v>2.8133929042521287E-2</v>
      </c>
      <c r="AA2087" s="336">
        <f t="shared" ca="1" si="3570"/>
        <v>0.13732971595349197</v>
      </c>
      <c r="AB2087" s="336">
        <f t="shared" ca="1" si="3570"/>
        <v>-2.3478734134000387E-4</v>
      </c>
      <c r="AC2087" s="336">
        <f t="shared" ca="1" si="3570"/>
        <v>0.3506965321557492</v>
      </c>
      <c r="AD2087" s="336">
        <f t="shared" ca="1" si="3570"/>
        <v>-6.3684513552218519E-4</v>
      </c>
      <c r="AE2087" s="55"/>
      <c r="AF2087" s="55"/>
      <c r="AG2087" s="55"/>
      <c r="AH2087" s="55"/>
      <c r="AI2087" s="55"/>
      <c r="AJ2087" s="55"/>
      <c r="AK2087" s="55"/>
      <c r="AL2087" s="55"/>
      <c r="AM2087" s="55"/>
      <c r="AN2087" s="55"/>
      <c r="AO2087" s="55"/>
      <c r="AP2087" s="55"/>
      <c r="AQ2087" s="55"/>
      <c r="AR2087" s="55"/>
      <c r="AS2087" s="55"/>
    </row>
    <row r="2088" spans="1:45" x14ac:dyDescent="0.3">
      <c r="B2088" s="54" t="s">
        <v>172</v>
      </c>
      <c r="C2088" s="53">
        <f>C2081</f>
        <v>0</v>
      </c>
      <c r="D2088" s="56" t="e">
        <f t="shared" ref="D2088:D2089" ca="1" si="3595">AJ2088</f>
        <v>#N/A</v>
      </c>
      <c r="E2088" s="52" t="e">
        <f t="shared" ref="E2088:W2088" si="3596">E2081</f>
        <v>#N/A</v>
      </c>
      <c r="F2088" s="52" t="e">
        <f t="shared" si="3596"/>
        <v>#N/A</v>
      </c>
      <c r="G2088" s="52" t="e">
        <f t="shared" si="3596"/>
        <v>#N/A</v>
      </c>
      <c r="H2088" s="52" t="e">
        <f t="shared" si="3596"/>
        <v>#N/A</v>
      </c>
      <c r="I2088" s="52" t="e">
        <f t="shared" si="3596"/>
        <v>#N/A</v>
      </c>
      <c r="J2088" s="52" t="e">
        <f t="shared" si="3596"/>
        <v>#N/A</v>
      </c>
      <c r="K2088" s="52" t="e">
        <f t="shared" si="3596"/>
        <v>#N/A</v>
      </c>
      <c r="L2088" s="52" t="e">
        <f t="shared" si="3596"/>
        <v>#N/A</v>
      </c>
      <c r="M2088" s="52" t="e">
        <f t="shared" si="3596"/>
        <v>#N/A</v>
      </c>
      <c r="N2088" s="52" t="e">
        <f t="shared" si="3596"/>
        <v>#N/A</v>
      </c>
      <c r="O2088" s="52" t="e">
        <f t="shared" si="3596"/>
        <v>#N/A</v>
      </c>
      <c r="P2088" s="52" t="e">
        <f t="shared" si="3596"/>
        <v>#N/A</v>
      </c>
      <c r="Q2088" s="52" t="e">
        <f t="shared" si="3596"/>
        <v>#N/A</v>
      </c>
      <c r="R2088" s="52" t="e">
        <f t="shared" si="3596"/>
        <v>#N/A</v>
      </c>
      <c r="S2088" s="52" t="e">
        <f t="shared" si="3596"/>
        <v>#N/A</v>
      </c>
      <c r="T2088" s="52" t="e">
        <f t="shared" si="3596"/>
        <v>#N/A</v>
      </c>
      <c r="U2088" s="52" t="e">
        <f t="shared" si="3596"/>
        <v>#N/A</v>
      </c>
      <c r="V2088" s="52" t="e">
        <f t="shared" si="3596"/>
        <v>#N/A</v>
      </c>
      <c r="W2088" s="52" t="e">
        <f t="shared" si="3596"/>
        <v>#N/A</v>
      </c>
      <c r="X2088" s="55" t="e">
        <f t="shared" ref="X2088:X2089" si="3597">(H2088-(O2088*P2088)/100-3*(J2088*K2088)/100)/2</f>
        <v>#N/A</v>
      </c>
      <c r="Y2088" s="55" t="e">
        <f t="shared" ref="Y2088:Y2089" si="3598">SUM(X2088,(J2088*K2088/100))/(F2088/100)</f>
        <v>#N/A</v>
      </c>
      <c r="Z2088" s="55" t="e">
        <f t="shared" ref="Z2088" si="3599">U2088*0.5+U2089*0.5</f>
        <v>#N/A</v>
      </c>
      <c r="AA2088" s="55" t="e">
        <f t="shared" ref="AA2088:AA2089" si="3600">J2088/Y2088</f>
        <v>#N/A</v>
      </c>
      <c r="AB2088" s="336" t="e">
        <f t="shared" ref="AB2088:AB2089" si="3601">X2088/(Y2088-J2088)</f>
        <v>#N/A</v>
      </c>
      <c r="AC2088" s="223" t="e">
        <f ca="1">INDEX(FGA_COEFFS,1,1)+Z2088*INDEX(FGA_COEFFS,1,2)+Y2088*INDEX(FGA_COEFFS,1,3)+R2088*INDEX(FGA_COEFFS,1,4)+Q2089*INDEX(FGA_COEFFS,1,5)+S2088*INDEX(FGA_COEFFS,1,6)+T2089*INDEX(FGA_COEFFS,1,7)+M2089*INDEX(FGA_COEFFS,1,8)+Y2092*Y2093</f>
        <v>#N/A</v>
      </c>
      <c r="AD2088" s="223" t="e">
        <f ca="1">INDEX(THREEPTA_COEFFS,1,1)+AC2088*INDEX(THREEPTA_COEFFS,1,2)+J2088*INDEX(THREEPTA_COEFFS,1,3)+AA2088*INDEX(THREEPTA_COEFFS,1,4)+K2088*INDEX(THREEPTA_COEFFS,1,5)+L2089*INDEX(THREEPTA_COEFFS,1,6)+Z2092*Z2093</f>
        <v>#N/A</v>
      </c>
      <c r="AE2088" s="223" t="e">
        <f ca="1">INDEX(THREEPTPCT_COEFFS,1,1)+K2088*INDEX(THREEPTPCT_COEFFS,1,2)+L2089*INDEX(THREEPTPCT_COEFFS,1,3)+AA2092*AA2093</f>
        <v>#N/A</v>
      </c>
      <c r="AF2088" s="55" t="e">
        <f t="shared" ref="AF2088:AF2089" ca="1" si="3602">AC2088-AD2088</f>
        <v>#N/A</v>
      </c>
      <c r="AG2088" s="223" t="e">
        <f ca="1">INDEX(TWOPTPCT_COEFFS,1,1)+AB2088*INDEX(TWOPTPCT_COEFFS,1,2)+I2089*INDEX(TWOPTPCT_COEFFS,1,3)+G2089*INDEX(TWOPTPCT_COEFFS,1,4)+L2089*INDEX(TWOPTPCT_COEFFS,1,5)+AB2092*AB2093</f>
        <v>#N/A</v>
      </c>
      <c r="AH2088" s="223" t="e">
        <f ca="1">INDEX(FTA_COEFFS,1,1)+O2088*INDEX(FTA_COEFFS,1,2)+N2089*INDEX(FTA_COEFFS,1,3)+(Q2088+R2088)*INDEX(FTA_COEFFS,1,4)+(Q2089+R2089)*INDEX(FTA_COEFFS,1,5)+M2089*INDEX(FTA_COEFFS,1,6)+AC2092*AC2093</f>
        <v>#N/A</v>
      </c>
      <c r="AI2088" s="223" t="e">
        <f ca="1">INDEX(FTPCT_COEFFS,1,1)+P2088*INDEX(FTPCT_COEFFS,1,2)+F2088*INDEX(FTPCT_COEFFS,1,3)+G2089*INDEX(FTPCT_COEFFS,1,4)+AD2092*AD2093</f>
        <v>#N/A</v>
      </c>
      <c r="AJ2088" s="338" t="e">
        <f t="shared" ref="AJ2088:AJ2089" ca="1" si="3603">AD2088*AE2088/100+AF2088*AG2088+AH2088*AI2088/100</f>
        <v>#N/A</v>
      </c>
      <c r="AK2088" s="55"/>
      <c r="AL2088" s="55"/>
      <c r="AM2088" s="55"/>
      <c r="AN2088" s="55"/>
      <c r="AO2088" s="55"/>
      <c r="AP2088" s="55"/>
      <c r="AQ2088" s="55"/>
      <c r="AR2088" s="55"/>
    </row>
    <row r="2089" spans="1:45" x14ac:dyDescent="0.3">
      <c r="B2089" s="54" t="s">
        <v>175</v>
      </c>
      <c r="C2089" s="54">
        <f>C2082</f>
        <v>0</v>
      </c>
      <c r="D2089" s="56" t="e">
        <f t="shared" ca="1" si="3595"/>
        <v>#N/A</v>
      </c>
      <c r="E2089" s="52" t="e">
        <f t="shared" ref="E2089:W2089" si="3604">E2082</f>
        <v>#N/A</v>
      </c>
      <c r="F2089" s="52" t="e">
        <f t="shared" si="3604"/>
        <v>#N/A</v>
      </c>
      <c r="G2089" s="52" t="e">
        <f t="shared" si="3604"/>
        <v>#N/A</v>
      </c>
      <c r="H2089" s="52" t="e">
        <f t="shared" si="3604"/>
        <v>#N/A</v>
      </c>
      <c r="I2089" s="52" t="e">
        <f t="shared" si="3604"/>
        <v>#N/A</v>
      </c>
      <c r="J2089" s="52" t="e">
        <f t="shared" si="3604"/>
        <v>#N/A</v>
      </c>
      <c r="K2089" s="52" t="e">
        <f t="shared" si="3604"/>
        <v>#N/A</v>
      </c>
      <c r="L2089" s="52" t="e">
        <f t="shared" si="3604"/>
        <v>#N/A</v>
      </c>
      <c r="M2089" s="52" t="e">
        <f t="shared" si="3604"/>
        <v>#N/A</v>
      </c>
      <c r="N2089" s="52" t="e">
        <f t="shared" si="3604"/>
        <v>#N/A</v>
      </c>
      <c r="O2089" s="52" t="e">
        <f t="shared" si="3604"/>
        <v>#N/A</v>
      </c>
      <c r="P2089" s="52" t="e">
        <f t="shared" si="3604"/>
        <v>#N/A</v>
      </c>
      <c r="Q2089" s="52" t="e">
        <f t="shared" si="3604"/>
        <v>#N/A</v>
      </c>
      <c r="R2089" s="52" t="e">
        <f t="shared" si="3604"/>
        <v>#N/A</v>
      </c>
      <c r="S2089" s="52" t="e">
        <f t="shared" si="3604"/>
        <v>#N/A</v>
      </c>
      <c r="T2089" s="52" t="e">
        <f t="shared" si="3604"/>
        <v>#N/A</v>
      </c>
      <c r="U2089" s="52" t="e">
        <f t="shared" si="3604"/>
        <v>#N/A</v>
      </c>
      <c r="V2089" s="52" t="e">
        <f t="shared" si="3604"/>
        <v>#N/A</v>
      </c>
      <c r="W2089" s="52" t="e">
        <f t="shared" si="3604"/>
        <v>#N/A</v>
      </c>
      <c r="X2089" s="55" t="e">
        <f t="shared" si="3597"/>
        <v>#N/A</v>
      </c>
      <c r="Y2089" s="55" t="e">
        <f t="shared" si="3598"/>
        <v>#N/A</v>
      </c>
      <c r="Z2089" s="55" t="e">
        <f t="shared" ref="Z2089" si="3605">Z2088</f>
        <v>#N/A</v>
      </c>
      <c r="AA2089" s="55" t="e">
        <f t="shared" si="3600"/>
        <v>#N/A</v>
      </c>
      <c r="AB2089" s="336" t="e">
        <f t="shared" si="3601"/>
        <v>#N/A</v>
      </c>
      <c r="AC2089" s="223" t="e">
        <f ca="1">INDEX(FGA_COEFFS,1,1)+Z2089*INDEX(FGA_COEFFS,1,2)+Y2089*INDEX(FGA_COEFFS,1,3)+R2089*INDEX(FGA_COEFFS,1,4)+Q2088*INDEX(FGA_COEFFS,1,5)+S2089*INDEX(FGA_COEFFS,1,6)+T2088*INDEX(FGA_COEFFS,1,7)+M2088*INDEX(FGA_COEFFS,1,8)+Y2092*Y2094</f>
        <v>#N/A</v>
      </c>
      <c r="AD2089" s="223" t="e">
        <f ca="1">INDEX(THREEPTA_COEFFS,1,1)+AC2089*INDEX(THREEPTA_COEFFS,1,2)+J2089*INDEX(THREEPTA_COEFFS,1,3)+AA2089*INDEX(THREEPTA_COEFFS,1,4)+K2089*INDEX(THREEPTA_COEFFS,1,5)+L2088*INDEX(THREEPTA_COEFFS,1,6)+Z2092*Z2094</f>
        <v>#N/A</v>
      </c>
      <c r="AE2089" s="223" t="e">
        <f ca="1">INDEX(THREEPTPCT_COEFFS,1,1)+K2089*INDEX(THREEPTPCT_COEFFS,1,2)+L2088*INDEX(THREEPTPCT_COEFFS,1,3)+AA2092*AA2094</f>
        <v>#N/A</v>
      </c>
      <c r="AF2089" s="55" t="e">
        <f t="shared" ca="1" si="3602"/>
        <v>#N/A</v>
      </c>
      <c r="AG2089" s="223" t="e">
        <f ca="1">INDEX(TWOPTPCT_COEFFS,1,1)+AB2089*INDEX(TWOPTPCT_COEFFS,1,2)+I2088*INDEX(TWOPTPCT_COEFFS,1,3)+G2088*INDEX(TWOPTPCT_COEFFS,1,4)+L2088*INDEX(TWOPTPCT_COEFFS,1,5)+AB2092*AB2094</f>
        <v>#N/A</v>
      </c>
      <c r="AH2089" s="223" t="e">
        <f ca="1">INDEX(FTA_COEFFS,1,1)+O2089*INDEX(FTA_COEFFS,1,2)+N2088*INDEX(FTA_COEFFS,1,3)+(Q2089+R2089)*INDEX(FTA_COEFFS,1,4)+(Q2088+R2088)*INDEX(FTA_COEFFS,1,5)+M2088*INDEX(FTA_COEFFS,1,6)+AC2092*AC2094</f>
        <v>#N/A</v>
      </c>
      <c r="AI2089" s="223" t="e">
        <f ca="1">INDEX(FTPCT_COEFFS,1,1)+P2089*INDEX(FTPCT_COEFFS,1,2)+F2089*INDEX(FTPCT_COEFFS,1,3)+G2088*INDEX(FTPCT_COEFFS,1,4)+AD2092*AD2094</f>
        <v>#N/A</v>
      </c>
      <c r="AJ2089" s="338" t="e">
        <f t="shared" ca="1" si="3603"/>
        <v>#N/A</v>
      </c>
      <c r="AK2089" s="55"/>
      <c r="AL2089" s="55"/>
      <c r="AM2089" s="55"/>
      <c r="AN2089" s="55"/>
      <c r="AO2089" s="55"/>
      <c r="AP2089" s="55"/>
      <c r="AQ2089" s="55"/>
      <c r="AR2089" s="55"/>
    </row>
    <row r="2090" spans="1:45" x14ac:dyDescent="0.3">
      <c r="A2090" s="54" t="e">
        <f ca="1">IF(D2088&gt;(D2089+(AVERAGE(V2088,W2088)-AVERAGE(V2089,W2089))/2)+2.5,C2088,IF(D2089&gt;(D2088+(AVERAGE(V2089,W2089)-AVERAGE(V2088,W2088))/2)+2.5,C2089,"Close"))</f>
        <v>#N/A</v>
      </c>
      <c r="B2090" s="64" t="e">
        <f ca="1">IF(D2089&gt;D2088,C2089,C2088)</f>
        <v>#N/A</v>
      </c>
      <c r="D2090" s="56"/>
      <c r="X2090" s="55"/>
      <c r="Y2090" s="55"/>
      <c r="Z2090" s="55"/>
      <c r="AA2090" s="55"/>
      <c r="AB2090" s="55"/>
      <c r="AC2090" s="337"/>
      <c r="AD2090" s="337"/>
      <c r="AE2090" s="337"/>
      <c r="AF2090" s="337"/>
      <c r="AG2090" s="337"/>
      <c r="AH2090" s="337"/>
      <c r="AI2090" s="337"/>
      <c r="AJ2090" s="337"/>
      <c r="AK2090" s="337"/>
      <c r="AL2090" s="337"/>
      <c r="AM2090" s="55"/>
      <c r="AN2090" s="55"/>
      <c r="AO2090" s="55"/>
      <c r="AP2090" s="55"/>
      <c r="AQ2090" s="55"/>
      <c r="AR2090" s="55"/>
      <c r="AS2090" s="55"/>
    </row>
    <row r="2091" spans="1:45" x14ac:dyDescent="0.3">
      <c r="X2091" s="54" t="s">
        <v>1305</v>
      </c>
      <c r="Y2091" s="54" t="s">
        <v>128</v>
      </c>
      <c r="Z2091" s="54" t="s">
        <v>157</v>
      </c>
      <c r="AA2091" s="54" t="s">
        <v>151</v>
      </c>
      <c r="AB2091" s="54" t="s">
        <v>1327</v>
      </c>
      <c r="AC2091" s="54" t="s">
        <v>129</v>
      </c>
      <c r="AD2091" s="54" t="s">
        <v>116</v>
      </c>
      <c r="AE2091" s="54"/>
      <c r="AF2091" s="54"/>
      <c r="AG2091" s="54"/>
      <c r="AH2091" s="54"/>
      <c r="AI2091" s="54"/>
      <c r="AJ2091" s="54"/>
      <c r="AK2091" s="54"/>
      <c r="AL2091" s="54"/>
      <c r="AM2091" s="54"/>
      <c r="AN2091" s="54"/>
      <c r="AO2091" s="54"/>
      <c r="AP2091" s="54"/>
      <c r="AQ2091" s="54"/>
      <c r="AR2091" s="54"/>
      <c r="AS2091" s="54"/>
    </row>
    <row r="2092" spans="1:45" x14ac:dyDescent="0.3">
      <c r="X2092" s="54"/>
      <c r="Y2092" s="54">
        <f t="shared" ref="Y2092:AD2092" si="3606">Y2085</f>
        <v>6.4436999999999998</v>
      </c>
      <c r="Z2092" s="54">
        <f t="shared" si="3606"/>
        <v>4.9371</v>
      </c>
      <c r="AA2092" s="54">
        <f t="shared" si="3606"/>
        <v>11.350300000000001</v>
      </c>
      <c r="AB2092" s="54">
        <f t="shared" si="3606"/>
        <v>7.1900000000000006E-2</v>
      </c>
      <c r="AC2092" s="54">
        <f t="shared" si="3606"/>
        <v>6.2766000000000002</v>
      </c>
      <c r="AD2092" s="54">
        <f t="shared" si="3606"/>
        <v>11.042999999999999</v>
      </c>
      <c r="AE2092" s="54"/>
      <c r="AF2092" s="336"/>
      <c r="AG2092" s="336"/>
      <c r="AH2092" s="336"/>
      <c r="AI2092" s="54"/>
      <c r="AJ2092" s="54"/>
      <c r="AK2092" s="54"/>
      <c r="AL2092" s="54"/>
      <c r="AM2092" s="54"/>
      <c r="AN2092" s="54"/>
      <c r="AO2092" s="54"/>
      <c r="AP2092" s="54"/>
      <c r="AQ2092" s="54"/>
      <c r="AR2092" s="54"/>
      <c r="AS2092" s="54"/>
    </row>
    <row r="2093" spans="1:45" x14ac:dyDescent="0.3">
      <c r="D2093" s="56"/>
      <c r="X2093" s="336"/>
      <c r="Y2093" s="336">
        <f t="shared" ca="1" si="3570"/>
        <v>-1.7937460553794037E-2</v>
      </c>
      <c r="Z2093" s="336">
        <f t="shared" ca="1" si="3570"/>
        <v>-0.98395715220508639</v>
      </c>
      <c r="AA2093" s="336">
        <f t="shared" ca="1" si="3570"/>
        <v>0.21342693806110299</v>
      </c>
      <c r="AB2093" s="336">
        <f t="shared" ca="1" si="3570"/>
        <v>0.36906717018808738</v>
      </c>
      <c r="AC2093" s="336">
        <f t="shared" ca="1" si="3570"/>
        <v>-2.3593271437672E-3</v>
      </c>
      <c r="AD2093" s="336">
        <f t="shared" ca="1" si="3570"/>
        <v>-1.2868443461552324</v>
      </c>
      <c r="AE2093" s="336"/>
      <c r="AF2093" s="336"/>
      <c r="AG2093" s="336"/>
      <c r="AH2093" s="336"/>
      <c r="AI2093" s="54"/>
      <c r="AJ2093" s="54"/>
      <c r="AK2093" s="54"/>
      <c r="AL2093" s="336"/>
      <c r="AM2093" s="336"/>
      <c r="AN2093" s="336"/>
      <c r="AO2093" s="336"/>
      <c r="AP2093" s="54"/>
      <c r="AQ2093" s="336"/>
      <c r="AR2093" s="336"/>
      <c r="AS2093" s="336"/>
    </row>
    <row r="2094" spans="1:45" x14ac:dyDescent="0.3">
      <c r="C2094" s="54"/>
      <c r="D2094" s="56"/>
      <c r="Y2094" s="336">
        <f t="shared" ca="1" si="3570"/>
        <v>0.58187672814307989</v>
      </c>
      <c r="Z2094" s="336">
        <f t="shared" ca="1" si="3570"/>
        <v>4.4953283188004182E-3</v>
      </c>
      <c r="AA2094" s="336">
        <f t="shared" ca="1" si="3570"/>
        <v>0.26037443936635041</v>
      </c>
      <c r="AB2094" s="336">
        <f t="shared" ca="1" si="3570"/>
        <v>-2.5312893505738517E-2</v>
      </c>
      <c r="AC2094" s="336">
        <f t="shared" ca="1" si="3570"/>
        <v>-3.4700229390438687E-2</v>
      </c>
      <c r="AD2094" s="336">
        <f t="shared" ca="1" si="3570"/>
        <v>-0.41630169938558004</v>
      </c>
      <c r="AE2094" s="55"/>
      <c r="AF2094" s="55"/>
      <c r="AG2094" s="55"/>
      <c r="AH2094" s="55"/>
      <c r="AI2094" s="55"/>
      <c r="AJ2094" s="55"/>
      <c r="AK2094" s="55"/>
      <c r="AL2094" s="55"/>
      <c r="AM2094" s="55"/>
      <c r="AN2094" s="55"/>
      <c r="AO2094" s="55"/>
      <c r="AP2094" s="55"/>
      <c r="AQ2094" s="55"/>
      <c r="AR2094" s="55"/>
      <c r="AS2094" s="55"/>
    </row>
    <row r="2095" spans="1:45" x14ac:dyDescent="0.3">
      <c r="B2095" s="54" t="s">
        <v>172</v>
      </c>
      <c r="C2095" s="53">
        <f>C2088</f>
        <v>0</v>
      </c>
      <c r="D2095" s="56" t="e">
        <f t="shared" ref="D2095:D2096" ca="1" si="3607">AJ2095</f>
        <v>#N/A</v>
      </c>
      <c r="E2095" s="52" t="e">
        <f t="shared" ref="E2095:W2095" si="3608">E2088</f>
        <v>#N/A</v>
      </c>
      <c r="F2095" s="52" t="e">
        <f t="shared" si="3608"/>
        <v>#N/A</v>
      </c>
      <c r="G2095" s="52" t="e">
        <f t="shared" si="3608"/>
        <v>#N/A</v>
      </c>
      <c r="H2095" s="52" t="e">
        <f t="shared" si="3608"/>
        <v>#N/A</v>
      </c>
      <c r="I2095" s="52" t="e">
        <f t="shared" si="3608"/>
        <v>#N/A</v>
      </c>
      <c r="J2095" s="52" t="e">
        <f t="shared" si="3608"/>
        <v>#N/A</v>
      </c>
      <c r="K2095" s="52" t="e">
        <f t="shared" si="3608"/>
        <v>#N/A</v>
      </c>
      <c r="L2095" s="52" t="e">
        <f t="shared" si="3608"/>
        <v>#N/A</v>
      </c>
      <c r="M2095" s="52" t="e">
        <f t="shared" si="3608"/>
        <v>#N/A</v>
      </c>
      <c r="N2095" s="52" t="e">
        <f t="shared" si="3608"/>
        <v>#N/A</v>
      </c>
      <c r="O2095" s="52" t="e">
        <f t="shared" si="3608"/>
        <v>#N/A</v>
      </c>
      <c r="P2095" s="52" t="e">
        <f t="shared" si="3608"/>
        <v>#N/A</v>
      </c>
      <c r="Q2095" s="52" t="e">
        <f t="shared" si="3608"/>
        <v>#N/A</v>
      </c>
      <c r="R2095" s="52" t="e">
        <f t="shared" si="3608"/>
        <v>#N/A</v>
      </c>
      <c r="S2095" s="52" t="e">
        <f t="shared" si="3608"/>
        <v>#N/A</v>
      </c>
      <c r="T2095" s="52" t="e">
        <f t="shared" si="3608"/>
        <v>#N/A</v>
      </c>
      <c r="U2095" s="52" t="e">
        <f t="shared" si="3608"/>
        <v>#N/A</v>
      </c>
      <c r="V2095" s="52" t="e">
        <f t="shared" si="3608"/>
        <v>#N/A</v>
      </c>
      <c r="W2095" s="52" t="e">
        <f t="shared" si="3608"/>
        <v>#N/A</v>
      </c>
      <c r="X2095" s="55" t="e">
        <f t="shared" ref="X2095:X2096" si="3609">(H2095-(O2095*P2095)/100-3*(J2095*K2095)/100)/2</f>
        <v>#N/A</v>
      </c>
      <c r="Y2095" s="55" t="e">
        <f t="shared" ref="Y2095:Y2096" si="3610">SUM(X2095,(J2095*K2095/100))/(F2095/100)</f>
        <v>#N/A</v>
      </c>
      <c r="Z2095" s="55" t="e">
        <f t="shared" ref="Z2095" si="3611">U2095*0.5+U2096*0.5</f>
        <v>#N/A</v>
      </c>
      <c r="AA2095" s="55" t="e">
        <f t="shared" ref="AA2095:AA2096" si="3612">J2095/Y2095</f>
        <v>#N/A</v>
      </c>
      <c r="AB2095" s="336" t="e">
        <f t="shared" ref="AB2095:AB2096" si="3613">X2095/(Y2095-J2095)</f>
        <v>#N/A</v>
      </c>
      <c r="AC2095" s="223" t="e">
        <f ca="1">INDEX(FGA_COEFFS,1,1)+Z2095*INDEX(FGA_COEFFS,1,2)+Y2095*INDEX(FGA_COEFFS,1,3)+R2095*INDEX(FGA_COEFFS,1,4)+Q2096*INDEX(FGA_COEFFS,1,5)+S2095*INDEX(FGA_COEFFS,1,6)+T2096*INDEX(FGA_COEFFS,1,7)+M2096*INDEX(FGA_COEFFS,1,8)+Y2099*Y2100</f>
        <v>#N/A</v>
      </c>
      <c r="AD2095" s="223" t="e">
        <f ca="1">INDEX(THREEPTA_COEFFS,1,1)+AC2095*INDEX(THREEPTA_COEFFS,1,2)+J2095*INDEX(THREEPTA_COEFFS,1,3)+AA2095*INDEX(THREEPTA_COEFFS,1,4)+K2095*INDEX(THREEPTA_COEFFS,1,5)+L2096*INDEX(THREEPTA_COEFFS,1,6)+Z2099*Z2100</f>
        <v>#N/A</v>
      </c>
      <c r="AE2095" s="223" t="e">
        <f ca="1">INDEX(THREEPTPCT_COEFFS,1,1)+K2095*INDEX(THREEPTPCT_COEFFS,1,2)+L2096*INDEX(THREEPTPCT_COEFFS,1,3)+AA2099*AA2100</f>
        <v>#N/A</v>
      </c>
      <c r="AF2095" s="55" t="e">
        <f t="shared" ref="AF2095:AF2096" ca="1" si="3614">AC2095-AD2095</f>
        <v>#N/A</v>
      </c>
      <c r="AG2095" s="223" t="e">
        <f ca="1">INDEX(TWOPTPCT_COEFFS,1,1)+AB2095*INDEX(TWOPTPCT_COEFFS,1,2)+I2096*INDEX(TWOPTPCT_COEFFS,1,3)+G2096*INDEX(TWOPTPCT_COEFFS,1,4)+L2096*INDEX(TWOPTPCT_COEFFS,1,5)+AB2099*AB2100</f>
        <v>#N/A</v>
      </c>
      <c r="AH2095" s="223" t="e">
        <f ca="1">INDEX(FTA_COEFFS,1,1)+O2095*INDEX(FTA_COEFFS,1,2)+N2096*INDEX(FTA_COEFFS,1,3)+(Q2095+R2095)*INDEX(FTA_COEFFS,1,4)+(Q2096+R2096)*INDEX(FTA_COEFFS,1,5)+M2096*INDEX(FTA_COEFFS,1,6)+AC2099*AC2100</f>
        <v>#N/A</v>
      </c>
      <c r="AI2095" s="223" t="e">
        <f ca="1">INDEX(FTPCT_COEFFS,1,1)+P2095*INDEX(FTPCT_COEFFS,1,2)+F2095*INDEX(FTPCT_COEFFS,1,3)+G2096*INDEX(FTPCT_COEFFS,1,4)+AD2099*AD2100</f>
        <v>#N/A</v>
      </c>
      <c r="AJ2095" s="338" t="e">
        <f t="shared" ref="AJ2095:AJ2096" ca="1" si="3615">AD2095*AE2095/100+AF2095*AG2095+AH2095*AI2095/100</f>
        <v>#N/A</v>
      </c>
      <c r="AK2095" s="55"/>
      <c r="AL2095" s="55"/>
      <c r="AM2095" s="55"/>
      <c r="AN2095" s="55"/>
      <c r="AO2095" s="55"/>
      <c r="AP2095" s="55"/>
      <c r="AQ2095" s="55"/>
      <c r="AR2095" s="55"/>
    </row>
    <row r="2096" spans="1:45" x14ac:dyDescent="0.3">
      <c r="B2096" s="54" t="s">
        <v>175</v>
      </c>
      <c r="C2096" s="54">
        <f>C2089</f>
        <v>0</v>
      </c>
      <c r="D2096" s="56" t="e">
        <f t="shared" ca="1" si="3607"/>
        <v>#N/A</v>
      </c>
      <c r="E2096" s="52" t="e">
        <f t="shared" ref="E2096:W2096" si="3616">E2089</f>
        <v>#N/A</v>
      </c>
      <c r="F2096" s="52" t="e">
        <f t="shared" si="3616"/>
        <v>#N/A</v>
      </c>
      <c r="G2096" s="52" t="e">
        <f t="shared" si="3616"/>
        <v>#N/A</v>
      </c>
      <c r="H2096" s="52" t="e">
        <f t="shared" si="3616"/>
        <v>#N/A</v>
      </c>
      <c r="I2096" s="52" t="e">
        <f t="shared" si="3616"/>
        <v>#N/A</v>
      </c>
      <c r="J2096" s="52" t="e">
        <f t="shared" si="3616"/>
        <v>#N/A</v>
      </c>
      <c r="K2096" s="52" t="e">
        <f t="shared" si="3616"/>
        <v>#N/A</v>
      </c>
      <c r="L2096" s="52" t="e">
        <f t="shared" si="3616"/>
        <v>#N/A</v>
      </c>
      <c r="M2096" s="52" t="e">
        <f t="shared" si="3616"/>
        <v>#N/A</v>
      </c>
      <c r="N2096" s="52" t="e">
        <f t="shared" si="3616"/>
        <v>#N/A</v>
      </c>
      <c r="O2096" s="52" t="e">
        <f t="shared" si="3616"/>
        <v>#N/A</v>
      </c>
      <c r="P2096" s="52" t="e">
        <f t="shared" si="3616"/>
        <v>#N/A</v>
      </c>
      <c r="Q2096" s="52" t="e">
        <f t="shared" si="3616"/>
        <v>#N/A</v>
      </c>
      <c r="R2096" s="52" t="e">
        <f t="shared" si="3616"/>
        <v>#N/A</v>
      </c>
      <c r="S2096" s="52" t="e">
        <f t="shared" si="3616"/>
        <v>#N/A</v>
      </c>
      <c r="T2096" s="52" t="e">
        <f t="shared" si="3616"/>
        <v>#N/A</v>
      </c>
      <c r="U2096" s="52" t="e">
        <f t="shared" si="3616"/>
        <v>#N/A</v>
      </c>
      <c r="V2096" s="52" t="e">
        <f t="shared" si="3616"/>
        <v>#N/A</v>
      </c>
      <c r="W2096" s="52" t="e">
        <f t="shared" si="3616"/>
        <v>#N/A</v>
      </c>
      <c r="X2096" s="55" t="e">
        <f t="shared" si="3609"/>
        <v>#N/A</v>
      </c>
      <c r="Y2096" s="55" t="e">
        <f t="shared" si="3610"/>
        <v>#N/A</v>
      </c>
      <c r="Z2096" s="55" t="e">
        <f t="shared" ref="Z2096" si="3617">Z2095</f>
        <v>#N/A</v>
      </c>
      <c r="AA2096" s="55" t="e">
        <f t="shared" si="3612"/>
        <v>#N/A</v>
      </c>
      <c r="AB2096" s="336" t="e">
        <f t="shared" si="3613"/>
        <v>#N/A</v>
      </c>
      <c r="AC2096" s="223" t="e">
        <f ca="1">INDEX(FGA_COEFFS,1,1)+Z2096*INDEX(FGA_COEFFS,1,2)+Y2096*INDEX(FGA_COEFFS,1,3)+R2096*INDEX(FGA_COEFFS,1,4)+Q2095*INDEX(FGA_COEFFS,1,5)+S2096*INDEX(FGA_COEFFS,1,6)+T2095*INDEX(FGA_COEFFS,1,7)+M2095*INDEX(FGA_COEFFS,1,8)+Y2099*Y2101</f>
        <v>#N/A</v>
      </c>
      <c r="AD2096" s="223" t="e">
        <f ca="1">INDEX(THREEPTA_COEFFS,1,1)+AC2096*INDEX(THREEPTA_COEFFS,1,2)+J2096*INDEX(THREEPTA_COEFFS,1,3)+AA2096*INDEX(THREEPTA_COEFFS,1,4)+K2096*INDEX(THREEPTA_COEFFS,1,5)+L2095*INDEX(THREEPTA_COEFFS,1,6)+Z2099*Z2101</f>
        <v>#N/A</v>
      </c>
      <c r="AE2096" s="223" t="e">
        <f ca="1">INDEX(THREEPTPCT_COEFFS,1,1)+K2096*INDEX(THREEPTPCT_COEFFS,1,2)+L2095*INDEX(THREEPTPCT_COEFFS,1,3)+AA2099*AA2101</f>
        <v>#N/A</v>
      </c>
      <c r="AF2096" s="55" t="e">
        <f t="shared" ca="1" si="3614"/>
        <v>#N/A</v>
      </c>
      <c r="AG2096" s="223" t="e">
        <f ca="1">INDEX(TWOPTPCT_COEFFS,1,1)+AB2096*INDEX(TWOPTPCT_COEFFS,1,2)+I2095*INDEX(TWOPTPCT_COEFFS,1,3)+G2095*INDEX(TWOPTPCT_COEFFS,1,4)+L2095*INDEX(TWOPTPCT_COEFFS,1,5)+AB2099*AB2101</f>
        <v>#N/A</v>
      </c>
      <c r="AH2096" s="223" t="e">
        <f ca="1">INDEX(FTA_COEFFS,1,1)+O2096*INDEX(FTA_COEFFS,1,2)+N2095*INDEX(FTA_COEFFS,1,3)+(Q2096+R2096)*INDEX(FTA_COEFFS,1,4)+(Q2095+R2095)*INDEX(FTA_COEFFS,1,5)+M2095*INDEX(FTA_COEFFS,1,6)+AC2099*AC2101</f>
        <v>#N/A</v>
      </c>
      <c r="AI2096" s="223" t="e">
        <f ca="1">INDEX(FTPCT_COEFFS,1,1)+P2096*INDEX(FTPCT_COEFFS,1,2)+F2096*INDEX(FTPCT_COEFFS,1,3)+G2095*INDEX(FTPCT_COEFFS,1,4)+AD2099*AD2101</f>
        <v>#N/A</v>
      </c>
      <c r="AJ2096" s="338" t="e">
        <f t="shared" ca="1" si="3615"/>
        <v>#N/A</v>
      </c>
      <c r="AK2096" s="55"/>
      <c r="AL2096" s="55"/>
      <c r="AM2096" s="55"/>
      <c r="AN2096" s="55"/>
      <c r="AO2096" s="55"/>
      <c r="AP2096" s="55"/>
      <c r="AQ2096" s="55"/>
      <c r="AR2096" s="55"/>
    </row>
    <row r="2097" spans="1:45" x14ac:dyDescent="0.3">
      <c r="A2097" s="54" t="e">
        <f ca="1">IF(D2095&gt;(D2096+(AVERAGE(V2095,W2095)-AVERAGE(V2096,W2096))/2)+2.5,C2095,IF(D2096&gt;(D2095+(AVERAGE(V2096,W2096)-AVERAGE(V2095,W2095))/2)+2.5,C2096,"Close"))</f>
        <v>#N/A</v>
      </c>
      <c r="B2097" s="64" t="e">
        <f ca="1">IF(D2096&gt;D2095,C2096,C2095)</f>
        <v>#N/A</v>
      </c>
      <c r="D2097" s="56"/>
      <c r="X2097" s="55"/>
      <c r="Y2097" s="55"/>
      <c r="Z2097" s="55"/>
      <c r="AA2097" s="55"/>
      <c r="AB2097" s="55"/>
      <c r="AC2097" s="337"/>
      <c r="AD2097" s="337"/>
      <c r="AE2097" s="337"/>
      <c r="AF2097" s="337"/>
      <c r="AG2097" s="337"/>
      <c r="AH2097" s="337"/>
      <c r="AI2097" s="337"/>
      <c r="AJ2097" s="337"/>
      <c r="AK2097" s="337"/>
      <c r="AL2097" s="337"/>
      <c r="AM2097" s="55"/>
      <c r="AN2097" s="55"/>
      <c r="AO2097" s="55"/>
      <c r="AP2097" s="55"/>
      <c r="AQ2097" s="55"/>
      <c r="AR2097" s="55"/>
      <c r="AS2097" s="55"/>
    </row>
    <row r="2098" spans="1:45" x14ac:dyDescent="0.3">
      <c r="X2098" s="54" t="s">
        <v>1305</v>
      </c>
      <c r="Y2098" s="54" t="s">
        <v>128</v>
      </c>
      <c r="Z2098" s="54" t="s">
        <v>157</v>
      </c>
      <c r="AA2098" s="54" t="s">
        <v>151</v>
      </c>
      <c r="AB2098" s="54" t="s">
        <v>1327</v>
      </c>
      <c r="AC2098" s="54" t="s">
        <v>129</v>
      </c>
      <c r="AD2098" s="54" t="s">
        <v>116</v>
      </c>
      <c r="AE2098" s="54"/>
      <c r="AF2098" s="54"/>
      <c r="AG2098" s="54"/>
      <c r="AH2098" s="54"/>
      <c r="AI2098" s="54"/>
      <c r="AJ2098" s="54"/>
      <c r="AK2098" s="54"/>
      <c r="AL2098" s="54"/>
      <c r="AM2098" s="54"/>
      <c r="AN2098" s="54"/>
      <c r="AO2098" s="54"/>
      <c r="AP2098" s="54"/>
      <c r="AQ2098" s="54"/>
      <c r="AR2098" s="54"/>
      <c r="AS2098" s="54"/>
    </row>
    <row r="2099" spans="1:45" x14ac:dyDescent="0.3">
      <c r="X2099" s="54"/>
      <c r="Y2099" s="54">
        <f t="shared" ref="Y2099:AD2099" si="3618">Y2092</f>
        <v>6.4436999999999998</v>
      </c>
      <c r="Z2099" s="54">
        <f t="shared" si="3618"/>
        <v>4.9371</v>
      </c>
      <c r="AA2099" s="54">
        <f t="shared" si="3618"/>
        <v>11.350300000000001</v>
      </c>
      <c r="AB2099" s="54">
        <f t="shared" si="3618"/>
        <v>7.1900000000000006E-2</v>
      </c>
      <c r="AC2099" s="54">
        <f t="shared" si="3618"/>
        <v>6.2766000000000002</v>
      </c>
      <c r="AD2099" s="54">
        <f t="shared" si="3618"/>
        <v>11.042999999999999</v>
      </c>
      <c r="AE2099" s="54"/>
      <c r="AF2099" s="336"/>
      <c r="AG2099" s="336"/>
      <c r="AH2099" s="336"/>
      <c r="AI2099" s="54"/>
      <c r="AJ2099" s="54"/>
      <c r="AK2099" s="54"/>
      <c r="AL2099" s="54"/>
      <c r="AM2099" s="54"/>
      <c r="AN2099" s="54"/>
      <c r="AO2099" s="54"/>
      <c r="AP2099" s="54"/>
      <c r="AQ2099" s="54"/>
      <c r="AR2099" s="54"/>
      <c r="AS2099" s="54"/>
    </row>
    <row r="2100" spans="1:45" x14ac:dyDescent="0.3">
      <c r="D2100" s="56"/>
      <c r="X2100" s="336"/>
      <c r="Y2100" s="336">
        <f t="shared" ca="1" si="3570"/>
        <v>-0.94336216768583703</v>
      </c>
      <c r="Z2100" s="336">
        <f t="shared" ca="1" si="3570"/>
        <v>6.4184655414845582E-2</v>
      </c>
      <c r="AA2100" s="336">
        <f t="shared" ca="1" si="3570"/>
        <v>-0.24505584251801066</v>
      </c>
      <c r="AB2100" s="336">
        <f t="shared" ca="1" si="3570"/>
        <v>-0.1654053856651175</v>
      </c>
      <c r="AC2100" s="336">
        <f t="shared" ca="1" si="3570"/>
        <v>0.34749224108724985</v>
      </c>
      <c r="AD2100" s="336">
        <f t="shared" ca="1" si="3570"/>
        <v>1.0744701074513929</v>
      </c>
      <c r="AE2100" s="336"/>
      <c r="AF2100" s="336"/>
      <c r="AG2100" s="336"/>
      <c r="AH2100" s="336"/>
      <c r="AI2100" s="54"/>
      <c r="AJ2100" s="54"/>
      <c r="AK2100" s="54"/>
      <c r="AL2100" s="336"/>
      <c r="AM2100" s="336"/>
      <c r="AN2100" s="336"/>
      <c r="AO2100" s="336"/>
      <c r="AP2100" s="54"/>
      <c r="AQ2100" s="336"/>
      <c r="AR2100" s="336"/>
      <c r="AS2100" s="336"/>
    </row>
    <row r="2101" spans="1:45" x14ac:dyDescent="0.3">
      <c r="C2101" s="54"/>
      <c r="D2101" s="56"/>
      <c r="Y2101" s="336">
        <f t="shared" ca="1" si="3570"/>
        <v>0.18255437999440846</v>
      </c>
      <c r="Z2101" s="336">
        <f t="shared" ca="1" si="3570"/>
        <v>0.83051045654116473</v>
      </c>
      <c r="AA2101" s="336">
        <f t="shared" ca="1" si="3570"/>
        <v>0.23622370917156923</v>
      </c>
      <c r="AB2101" s="336">
        <f t="shared" ca="1" si="3570"/>
        <v>-0.18312654275830326</v>
      </c>
      <c r="AC2101" s="336">
        <f t="shared" ca="1" si="3570"/>
        <v>0.13910575834990707</v>
      </c>
      <c r="AD2101" s="336">
        <f t="shared" ca="1" si="3570"/>
        <v>-0.11641087698705085</v>
      </c>
      <c r="AE2101" s="55"/>
      <c r="AF2101" s="55"/>
      <c r="AG2101" s="55"/>
      <c r="AH2101" s="55"/>
      <c r="AI2101" s="55"/>
      <c r="AJ2101" s="55"/>
      <c r="AK2101" s="55"/>
      <c r="AL2101" s="55"/>
      <c r="AM2101" s="55"/>
      <c r="AN2101" s="55"/>
      <c r="AO2101" s="55"/>
      <c r="AP2101" s="55"/>
      <c r="AQ2101" s="55"/>
      <c r="AR2101" s="55"/>
      <c r="AS2101" s="55"/>
    </row>
    <row r="2102" spans="1:45" x14ac:dyDescent="0.3">
      <c r="B2102" s="54" t="s">
        <v>172</v>
      </c>
      <c r="C2102" s="53">
        <f>C2095</f>
        <v>0</v>
      </c>
      <c r="D2102" s="56" t="e">
        <f t="shared" ref="D2102:D2103" ca="1" si="3619">AJ2102</f>
        <v>#N/A</v>
      </c>
      <c r="E2102" s="52" t="e">
        <f t="shared" ref="E2102:W2102" si="3620">E2095</f>
        <v>#N/A</v>
      </c>
      <c r="F2102" s="52" t="e">
        <f t="shared" si="3620"/>
        <v>#N/A</v>
      </c>
      <c r="G2102" s="52" t="e">
        <f t="shared" si="3620"/>
        <v>#N/A</v>
      </c>
      <c r="H2102" s="52" t="e">
        <f t="shared" si="3620"/>
        <v>#N/A</v>
      </c>
      <c r="I2102" s="52" t="e">
        <f t="shared" si="3620"/>
        <v>#N/A</v>
      </c>
      <c r="J2102" s="52" t="e">
        <f t="shared" si="3620"/>
        <v>#N/A</v>
      </c>
      <c r="K2102" s="52" t="e">
        <f t="shared" si="3620"/>
        <v>#N/A</v>
      </c>
      <c r="L2102" s="52" t="e">
        <f t="shared" si="3620"/>
        <v>#N/A</v>
      </c>
      <c r="M2102" s="52" t="e">
        <f t="shared" si="3620"/>
        <v>#N/A</v>
      </c>
      <c r="N2102" s="52" t="e">
        <f t="shared" si="3620"/>
        <v>#N/A</v>
      </c>
      <c r="O2102" s="52" t="e">
        <f t="shared" si="3620"/>
        <v>#N/A</v>
      </c>
      <c r="P2102" s="52" t="e">
        <f t="shared" si="3620"/>
        <v>#N/A</v>
      </c>
      <c r="Q2102" s="52" t="e">
        <f t="shared" si="3620"/>
        <v>#N/A</v>
      </c>
      <c r="R2102" s="52" t="e">
        <f t="shared" si="3620"/>
        <v>#N/A</v>
      </c>
      <c r="S2102" s="52" t="e">
        <f t="shared" si="3620"/>
        <v>#N/A</v>
      </c>
      <c r="T2102" s="52" t="e">
        <f t="shared" si="3620"/>
        <v>#N/A</v>
      </c>
      <c r="U2102" s="52" t="e">
        <f t="shared" si="3620"/>
        <v>#N/A</v>
      </c>
      <c r="V2102" s="52" t="e">
        <f t="shared" si="3620"/>
        <v>#N/A</v>
      </c>
      <c r="W2102" s="52" t="e">
        <f t="shared" si="3620"/>
        <v>#N/A</v>
      </c>
      <c r="X2102" s="55" t="e">
        <f t="shared" ref="X2102:X2103" si="3621">(H2102-(O2102*P2102)/100-3*(J2102*K2102)/100)/2</f>
        <v>#N/A</v>
      </c>
      <c r="Y2102" s="55" t="e">
        <f t="shared" ref="Y2102:Y2103" si="3622">SUM(X2102,(J2102*K2102/100))/(F2102/100)</f>
        <v>#N/A</v>
      </c>
      <c r="Z2102" s="55" t="e">
        <f t="shared" ref="Z2102" si="3623">U2102*0.5+U2103*0.5</f>
        <v>#N/A</v>
      </c>
      <c r="AA2102" s="55" t="e">
        <f t="shared" ref="AA2102:AA2103" si="3624">J2102/Y2102</f>
        <v>#N/A</v>
      </c>
      <c r="AB2102" s="336" t="e">
        <f t="shared" ref="AB2102:AB2103" si="3625">X2102/(Y2102-J2102)</f>
        <v>#N/A</v>
      </c>
      <c r="AC2102" s="223" t="e">
        <f ca="1">INDEX(FGA_COEFFS,1,1)+Z2102*INDEX(FGA_COEFFS,1,2)+Y2102*INDEX(FGA_COEFFS,1,3)+R2102*INDEX(FGA_COEFFS,1,4)+Q2103*INDEX(FGA_COEFFS,1,5)+S2102*INDEX(FGA_COEFFS,1,6)+T2103*INDEX(FGA_COEFFS,1,7)+M2103*INDEX(FGA_COEFFS,1,8)+Y2106*Y2107</f>
        <v>#N/A</v>
      </c>
      <c r="AD2102" s="223" t="e">
        <f ca="1">INDEX(THREEPTA_COEFFS,1,1)+AC2102*INDEX(THREEPTA_COEFFS,1,2)+J2102*INDEX(THREEPTA_COEFFS,1,3)+AA2102*INDEX(THREEPTA_COEFFS,1,4)+K2102*INDEX(THREEPTA_COEFFS,1,5)+L2103*INDEX(THREEPTA_COEFFS,1,6)+Z2106*Z2107</f>
        <v>#N/A</v>
      </c>
      <c r="AE2102" s="223" t="e">
        <f ca="1">INDEX(THREEPTPCT_COEFFS,1,1)+K2102*INDEX(THREEPTPCT_COEFFS,1,2)+L2103*INDEX(THREEPTPCT_COEFFS,1,3)+AA2106*AA2107</f>
        <v>#N/A</v>
      </c>
      <c r="AF2102" s="55" t="e">
        <f t="shared" ref="AF2102:AF2103" ca="1" si="3626">AC2102-AD2102</f>
        <v>#N/A</v>
      </c>
      <c r="AG2102" s="223" t="e">
        <f ca="1">INDEX(TWOPTPCT_COEFFS,1,1)+AB2102*INDEX(TWOPTPCT_COEFFS,1,2)+I2103*INDEX(TWOPTPCT_COEFFS,1,3)+G2103*INDEX(TWOPTPCT_COEFFS,1,4)+L2103*INDEX(TWOPTPCT_COEFFS,1,5)+AB2106*AB2107</f>
        <v>#N/A</v>
      </c>
      <c r="AH2102" s="223" t="e">
        <f ca="1">INDEX(FTA_COEFFS,1,1)+O2102*INDEX(FTA_COEFFS,1,2)+N2103*INDEX(FTA_COEFFS,1,3)+(Q2102+R2102)*INDEX(FTA_COEFFS,1,4)+(Q2103+R2103)*INDEX(FTA_COEFFS,1,5)+M2103*INDEX(FTA_COEFFS,1,6)+AC2106*AC2107</f>
        <v>#N/A</v>
      </c>
      <c r="AI2102" s="223" t="e">
        <f ca="1">INDEX(FTPCT_COEFFS,1,1)+P2102*INDEX(FTPCT_COEFFS,1,2)+F2102*INDEX(FTPCT_COEFFS,1,3)+G2103*INDEX(FTPCT_COEFFS,1,4)+AD2106*AD2107</f>
        <v>#N/A</v>
      </c>
      <c r="AJ2102" s="338" t="e">
        <f t="shared" ref="AJ2102:AJ2103" ca="1" si="3627">AD2102*AE2102/100+AF2102*AG2102+AH2102*AI2102/100</f>
        <v>#N/A</v>
      </c>
      <c r="AK2102" s="55"/>
      <c r="AL2102" s="55"/>
      <c r="AM2102" s="55"/>
      <c r="AN2102" s="55"/>
      <c r="AO2102" s="55"/>
      <c r="AP2102" s="55"/>
      <c r="AQ2102" s="55"/>
      <c r="AR2102" s="55"/>
    </row>
    <row r="2103" spans="1:45" x14ac:dyDescent="0.3">
      <c r="B2103" s="54" t="s">
        <v>175</v>
      </c>
      <c r="C2103" s="54">
        <f>C2096</f>
        <v>0</v>
      </c>
      <c r="D2103" s="56" t="e">
        <f t="shared" ca="1" si="3619"/>
        <v>#N/A</v>
      </c>
      <c r="E2103" s="52" t="e">
        <f t="shared" ref="E2103:W2103" si="3628">E2096</f>
        <v>#N/A</v>
      </c>
      <c r="F2103" s="52" t="e">
        <f t="shared" si="3628"/>
        <v>#N/A</v>
      </c>
      <c r="G2103" s="52" t="e">
        <f t="shared" si="3628"/>
        <v>#N/A</v>
      </c>
      <c r="H2103" s="52" t="e">
        <f t="shared" si="3628"/>
        <v>#N/A</v>
      </c>
      <c r="I2103" s="52" t="e">
        <f t="shared" si="3628"/>
        <v>#N/A</v>
      </c>
      <c r="J2103" s="52" t="e">
        <f t="shared" si="3628"/>
        <v>#N/A</v>
      </c>
      <c r="K2103" s="52" t="e">
        <f t="shared" si="3628"/>
        <v>#N/A</v>
      </c>
      <c r="L2103" s="52" t="e">
        <f t="shared" si="3628"/>
        <v>#N/A</v>
      </c>
      <c r="M2103" s="52" t="e">
        <f t="shared" si="3628"/>
        <v>#N/A</v>
      </c>
      <c r="N2103" s="52" t="e">
        <f t="shared" si="3628"/>
        <v>#N/A</v>
      </c>
      <c r="O2103" s="52" t="e">
        <f t="shared" si="3628"/>
        <v>#N/A</v>
      </c>
      <c r="P2103" s="52" t="e">
        <f t="shared" si="3628"/>
        <v>#N/A</v>
      </c>
      <c r="Q2103" s="52" t="e">
        <f t="shared" si="3628"/>
        <v>#N/A</v>
      </c>
      <c r="R2103" s="52" t="e">
        <f t="shared" si="3628"/>
        <v>#N/A</v>
      </c>
      <c r="S2103" s="52" t="e">
        <f t="shared" si="3628"/>
        <v>#N/A</v>
      </c>
      <c r="T2103" s="52" t="e">
        <f t="shared" si="3628"/>
        <v>#N/A</v>
      </c>
      <c r="U2103" s="52" t="e">
        <f t="shared" si="3628"/>
        <v>#N/A</v>
      </c>
      <c r="V2103" s="52" t="e">
        <f t="shared" si="3628"/>
        <v>#N/A</v>
      </c>
      <c r="W2103" s="52" t="e">
        <f t="shared" si="3628"/>
        <v>#N/A</v>
      </c>
      <c r="X2103" s="55" t="e">
        <f t="shared" si="3621"/>
        <v>#N/A</v>
      </c>
      <c r="Y2103" s="55" t="e">
        <f t="shared" si="3622"/>
        <v>#N/A</v>
      </c>
      <c r="Z2103" s="55" t="e">
        <f t="shared" ref="Z2103" si="3629">Z2102</f>
        <v>#N/A</v>
      </c>
      <c r="AA2103" s="55" t="e">
        <f t="shared" si="3624"/>
        <v>#N/A</v>
      </c>
      <c r="AB2103" s="336" t="e">
        <f t="shared" si="3625"/>
        <v>#N/A</v>
      </c>
      <c r="AC2103" s="223" t="e">
        <f ca="1">INDEX(FGA_COEFFS,1,1)+Z2103*INDEX(FGA_COEFFS,1,2)+Y2103*INDEX(FGA_COEFFS,1,3)+R2103*INDEX(FGA_COEFFS,1,4)+Q2102*INDEX(FGA_COEFFS,1,5)+S2103*INDEX(FGA_COEFFS,1,6)+T2102*INDEX(FGA_COEFFS,1,7)+M2102*INDEX(FGA_COEFFS,1,8)+Y2106*Y2108</f>
        <v>#N/A</v>
      </c>
      <c r="AD2103" s="223" t="e">
        <f ca="1">INDEX(THREEPTA_COEFFS,1,1)+AC2103*INDEX(THREEPTA_COEFFS,1,2)+J2103*INDEX(THREEPTA_COEFFS,1,3)+AA2103*INDEX(THREEPTA_COEFFS,1,4)+K2103*INDEX(THREEPTA_COEFFS,1,5)+L2102*INDEX(THREEPTA_COEFFS,1,6)+Z2106*Z2108</f>
        <v>#N/A</v>
      </c>
      <c r="AE2103" s="223" t="e">
        <f ca="1">INDEX(THREEPTPCT_COEFFS,1,1)+K2103*INDEX(THREEPTPCT_COEFFS,1,2)+L2102*INDEX(THREEPTPCT_COEFFS,1,3)+AA2106*AA2108</f>
        <v>#N/A</v>
      </c>
      <c r="AF2103" s="55" t="e">
        <f t="shared" ca="1" si="3626"/>
        <v>#N/A</v>
      </c>
      <c r="AG2103" s="223" t="e">
        <f ca="1">INDEX(TWOPTPCT_COEFFS,1,1)+AB2103*INDEX(TWOPTPCT_COEFFS,1,2)+I2102*INDEX(TWOPTPCT_COEFFS,1,3)+G2102*INDEX(TWOPTPCT_COEFFS,1,4)+L2102*INDEX(TWOPTPCT_COEFFS,1,5)+AB2106*AB2108</f>
        <v>#N/A</v>
      </c>
      <c r="AH2103" s="223" t="e">
        <f ca="1">INDEX(FTA_COEFFS,1,1)+O2103*INDEX(FTA_COEFFS,1,2)+N2102*INDEX(FTA_COEFFS,1,3)+(Q2103+R2103)*INDEX(FTA_COEFFS,1,4)+(Q2102+R2102)*INDEX(FTA_COEFFS,1,5)+M2102*INDEX(FTA_COEFFS,1,6)+AC2106*AC2108</f>
        <v>#N/A</v>
      </c>
      <c r="AI2103" s="223" t="e">
        <f ca="1">INDEX(FTPCT_COEFFS,1,1)+P2103*INDEX(FTPCT_COEFFS,1,2)+F2103*INDEX(FTPCT_COEFFS,1,3)+G2102*INDEX(FTPCT_COEFFS,1,4)+AD2106*AD2108</f>
        <v>#N/A</v>
      </c>
      <c r="AJ2103" s="338" t="e">
        <f t="shared" ca="1" si="3627"/>
        <v>#N/A</v>
      </c>
      <c r="AK2103" s="55"/>
      <c r="AL2103" s="55"/>
      <c r="AM2103" s="55"/>
      <c r="AN2103" s="55"/>
      <c r="AO2103" s="55"/>
      <c r="AP2103" s="55"/>
      <c r="AQ2103" s="55"/>
      <c r="AR2103" s="55"/>
    </row>
    <row r="2104" spans="1:45" x14ac:dyDescent="0.3">
      <c r="A2104" s="54" t="e">
        <f ca="1">IF(D2102&gt;(D2103+(AVERAGE(V2102,W2102)-AVERAGE(V2103,W2103))/2)+2.5,C2102,IF(D2103&gt;(D2102+(AVERAGE(V2103,W2103)-AVERAGE(V2102,W2102))/2)+2.5,C2103,"Close"))</f>
        <v>#N/A</v>
      </c>
      <c r="B2104" s="64" t="e">
        <f ca="1">IF(D2103&gt;D2102,C2103,C2102)</f>
        <v>#N/A</v>
      </c>
      <c r="D2104" s="56"/>
      <c r="X2104" s="55"/>
      <c r="Y2104" s="55"/>
      <c r="Z2104" s="55"/>
      <c r="AA2104" s="55"/>
      <c r="AB2104" s="55"/>
      <c r="AC2104" s="337"/>
      <c r="AD2104" s="337"/>
      <c r="AE2104" s="337"/>
      <c r="AF2104" s="337"/>
      <c r="AG2104" s="337"/>
      <c r="AH2104" s="337"/>
      <c r="AI2104" s="337"/>
      <c r="AJ2104" s="337"/>
      <c r="AK2104" s="337"/>
      <c r="AL2104" s="337"/>
      <c r="AM2104" s="55"/>
      <c r="AN2104" s="55"/>
      <c r="AO2104" s="55"/>
      <c r="AP2104" s="55"/>
      <c r="AQ2104" s="55"/>
      <c r="AR2104" s="55"/>
      <c r="AS2104" s="55"/>
    </row>
    <row r="2105" spans="1:45" x14ac:dyDescent="0.3">
      <c r="X2105" s="54" t="s">
        <v>1305</v>
      </c>
      <c r="Y2105" s="54" t="s">
        <v>128</v>
      </c>
      <c r="Z2105" s="54" t="s">
        <v>157</v>
      </c>
      <c r="AA2105" s="54" t="s">
        <v>151</v>
      </c>
      <c r="AB2105" s="54" t="s">
        <v>1327</v>
      </c>
      <c r="AC2105" s="54" t="s">
        <v>129</v>
      </c>
      <c r="AD2105" s="54" t="s">
        <v>116</v>
      </c>
      <c r="AE2105" s="54"/>
      <c r="AF2105" s="54"/>
      <c r="AG2105" s="54"/>
      <c r="AH2105" s="54"/>
      <c r="AI2105" s="54"/>
      <c r="AJ2105" s="54"/>
      <c r="AK2105" s="54"/>
      <c r="AL2105" s="54"/>
      <c r="AM2105" s="54"/>
      <c r="AN2105" s="54"/>
      <c r="AO2105" s="54"/>
      <c r="AP2105" s="54"/>
      <c r="AQ2105" s="54"/>
      <c r="AR2105" s="54"/>
      <c r="AS2105" s="54"/>
    </row>
    <row r="2106" spans="1:45" x14ac:dyDescent="0.3">
      <c r="X2106" s="54"/>
      <c r="Y2106" s="54">
        <f t="shared" ref="Y2106:AD2106" si="3630">Y2099</f>
        <v>6.4436999999999998</v>
      </c>
      <c r="Z2106" s="54">
        <f t="shared" si="3630"/>
        <v>4.9371</v>
      </c>
      <c r="AA2106" s="54">
        <f t="shared" si="3630"/>
        <v>11.350300000000001</v>
      </c>
      <c r="AB2106" s="54">
        <f t="shared" si="3630"/>
        <v>7.1900000000000006E-2</v>
      </c>
      <c r="AC2106" s="54">
        <f t="shared" si="3630"/>
        <v>6.2766000000000002</v>
      </c>
      <c r="AD2106" s="54">
        <f t="shared" si="3630"/>
        <v>11.042999999999999</v>
      </c>
      <c r="AE2106" s="54"/>
      <c r="AF2106" s="336"/>
      <c r="AG2106" s="336"/>
      <c r="AH2106" s="336"/>
      <c r="AI2106" s="54"/>
      <c r="AJ2106" s="54"/>
      <c r="AK2106" s="54"/>
      <c r="AL2106" s="54"/>
      <c r="AM2106" s="54"/>
      <c r="AN2106" s="54"/>
      <c r="AO2106" s="54"/>
      <c r="AP2106" s="54"/>
      <c r="AQ2106" s="54"/>
      <c r="AR2106" s="54"/>
      <c r="AS2106" s="54"/>
    </row>
    <row r="2107" spans="1:45" x14ac:dyDescent="0.3">
      <c r="D2107" s="56"/>
      <c r="X2107" s="336"/>
      <c r="Y2107" s="336">
        <f t="shared" ca="1" si="3570"/>
        <v>0.66516596072281198</v>
      </c>
      <c r="Z2107" s="336">
        <f t="shared" ca="1" si="3570"/>
        <v>-2.8731743690021894E-2</v>
      </c>
      <c r="AA2107" s="336">
        <f t="shared" ca="1" si="3570"/>
        <v>-5.0976051887620952E-4</v>
      </c>
      <c r="AB2107" s="336">
        <f t="shared" ca="1" si="3570"/>
        <v>-0.86276570749863335</v>
      </c>
      <c r="AC2107" s="336">
        <f t="shared" ca="1" si="3570"/>
        <v>1.401528562177589</v>
      </c>
      <c r="AD2107" s="336">
        <f t="shared" ca="1" si="3570"/>
        <v>2.0417173178581931E-3</v>
      </c>
      <c r="AE2107" s="336"/>
      <c r="AF2107" s="336"/>
      <c r="AG2107" s="336"/>
      <c r="AH2107" s="336"/>
      <c r="AI2107" s="54"/>
      <c r="AJ2107" s="54"/>
      <c r="AK2107" s="54"/>
      <c r="AL2107" s="336"/>
      <c r="AM2107" s="336"/>
      <c r="AN2107" s="336"/>
      <c r="AO2107" s="336"/>
      <c r="AP2107" s="54"/>
      <c r="AQ2107" s="336"/>
      <c r="AR2107" s="336"/>
      <c r="AS2107" s="336"/>
    </row>
    <row r="2108" spans="1:45" x14ac:dyDescent="0.3">
      <c r="C2108" s="54"/>
      <c r="D2108" s="56"/>
      <c r="Y2108" s="336">
        <f t="shared" ca="1" si="3570"/>
        <v>0.20648773823780359</v>
      </c>
      <c r="Z2108" s="336">
        <f t="shared" ca="1" si="3570"/>
        <v>-1.3120037048526185</v>
      </c>
      <c r="AA2108" s="336">
        <f t="shared" ca="1" si="3570"/>
        <v>0.46557130788749845</v>
      </c>
      <c r="AB2108" s="336">
        <f t="shared" ca="1" si="3570"/>
        <v>-0.8264353811651336</v>
      </c>
      <c r="AC2108" s="336">
        <f t="shared" ca="1" si="3570"/>
        <v>2.2354573783149527E-2</v>
      </c>
      <c r="AD2108" s="336">
        <f t="shared" ca="1" si="3570"/>
        <v>1.1985840104922554</v>
      </c>
      <c r="AE2108" s="55"/>
      <c r="AF2108" s="55"/>
      <c r="AG2108" s="55"/>
      <c r="AH2108" s="55"/>
      <c r="AI2108" s="55"/>
      <c r="AJ2108" s="55"/>
      <c r="AK2108" s="55"/>
      <c r="AL2108" s="55"/>
      <c r="AM2108" s="55"/>
      <c r="AN2108" s="55"/>
      <c r="AO2108" s="55"/>
      <c r="AP2108" s="55"/>
      <c r="AQ2108" s="55"/>
      <c r="AR2108" s="55"/>
      <c r="AS2108" s="55"/>
    </row>
    <row r="2109" spans="1:45" x14ac:dyDescent="0.3">
      <c r="B2109" s="54" t="s">
        <v>172</v>
      </c>
      <c r="C2109" s="53">
        <f>C2102</f>
        <v>0</v>
      </c>
      <c r="D2109" s="56" t="e">
        <f t="shared" ref="D2109:D2110" ca="1" si="3631">AJ2109</f>
        <v>#N/A</v>
      </c>
      <c r="E2109" s="52" t="e">
        <f t="shared" ref="E2109:W2109" si="3632">E2102</f>
        <v>#N/A</v>
      </c>
      <c r="F2109" s="52" t="e">
        <f t="shared" si="3632"/>
        <v>#N/A</v>
      </c>
      <c r="G2109" s="52" t="e">
        <f t="shared" si="3632"/>
        <v>#N/A</v>
      </c>
      <c r="H2109" s="52" t="e">
        <f t="shared" si="3632"/>
        <v>#N/A</v>
      </c>
      <c r="I2109" s="52" t="e">
        <f t="shared" si="3632"/>
        <v>#N/A</v>
      </c>
      <c r="J2109" s="52" t="e">
        <f t="shared" si="3632"/>
        <v>#N/A</v>
      </c>
      <c r="K2109" s="52" t="e">
        <f t="shared" si="3632"/>
        <v>#N/A</v>
      </c>
      <c r="L2109" s="52" t="e">
        <f t="shared" si="3632"/>
        <v>#N/A</v>
      </c>
      <c r="M2109" s="52" t="e">
        <f t="shared" si="3632"/>
        <v>#N/A</v>
      </c>
      <c r="N2109" s="52" t="e">
        <f t="shared" si="3632"/>
        <v>#N/A</v>
      </c>
      <c r="O2109" s="52" t="e">
        <f t="shared" si="3632"/>
        <v>#N/A</v>
      </c>
      <c r="P2109" s="52" t="e">
        <f t="shared" si="3632"/>
        <v>#N/A</v>
      </c>
      <c r="Q2109" s="52" t="e">
        <f t="shared" si="3632"/>
        <v>#N/A</v>
      </c>
      <c r="R2109" s="52" t="e">
        <f t="shared" si="3632"/>
        <v>#N/A</v>
      </c>
      <c r="S2109" s="52" t="e">
        <f t="shared" si="3632"/>
        <v>#N/A</v>
      </c>
      <c r="T2109" s="52" t="e">
        <f t="shared" si="3632"/>
        <v>#N/A</v>
      </c>
      <c r="U2109" s="52" t="e">
        <f t="shared" si="3632"/>
        <v>#N/A</v>
      </c>
      <c r="V2109" s="52" t="e">
        <f t="shared" si="3632"/>
        <v>#N/A</v>
      </c>
      <c r="W2109" s="52" t="e">
        <f t="shared" si="3632"/>
        <v>#N/A</v>
      </c>
      <c r="X2109" s="55" t="e">
        <f t="shared" ref="X2109:X2110" si="3633">(H2109-(O2109*P2109)/100-3*(J2109*K2109)/100)/2</f>
        <v>#N/A</v>
      </c>
      <c r="Y2109" s="55" t="e">
        <f t="shared" ref="Y2109:Y2110" si="3634">SUM(X2109,(J2109*K2109/100))/(F2109/100)</f>
        <v>#N/A</v>
      </c>
      <c r="Z2109" s="55" t="e">
        <f t="shared" ref="Z2109" si="3635">U2109*0.5+U2110*0.5</f>
        <v>#N/A</v>
      </c>
      <c r="AA2109" s="55" t="e">
        <f t="shared" ref="AA2109:AA2110" si="3636">J2109/Y2109</f>
        <v>#N/A</v>
      </c>
      <c r="AB2109" s="336" t="e">
        <f t="shared" ref="AB2109:AB2110" si="3637">X2109/(Y2109-J2109)</f>
        <v>#N/A</v>
      </c>
      <c r="AC2109" s="223" t="e">
        <f ca="1">INDEX(FGA_COEFFS,1,1)+Z2109*INDEX(FGA_COEFFS,1,2)+Y2109*INDEX(FGA_COEFFS,1,3)+R2109*INDEX(FGA_COEFFS,1,4)+Q2110*INDEX(FGA_COEFFS,1,5)+S2109*INDEX(FGA_COEFFS,1,6)+T2110*INDEX(FGA_COEFFS,1,7)+M2110*INDEX(FGA_COEFFS,1,8)+Y2113*Y2114</f>
        <v>#N/A</v>
      </c>
      <c r="AD2109" s="223" t="e">
        <f ca="1">INDEX(THREEPTA_COEFFS,1,1)+AC2109*INDEX(THREEPTA_COEFFS,1,2)+J2109*INDEX(THREEPTA_COEFFS,1,3)+AA2109*INDEX(THREEPTA_COEFFS,1,4)+K2109*INDEX(THREEPTA_COEFFS,1,5)+L2110*INDEX(THREEPTA_COEFFS,1,6)+Z2113*Z2114</f>
        <v>#N/A</v>
      </c>
      <c r="AE2109" s="223" t="e">
        <f ca="1">INDEX(THREEPTPCT_COEFFS,1,1)+K2109*INDEX(THREEPTPCT_COEFFS,1,2)+L2110*INDEX(THREEPTPCT_COEFFS,1,3)+AA2113*AA2114</f>
        <v>#N/A</v>
      </c>
      <c r="AF2109" s="55" t="e">
        <f t="shared" ref="AF2109:AF2110" ca="1" si="3638">AC2109-AD2109</f>
        <v>#N/A</v>
      </c>
      <c r="AG2109" s="223" t="e">
        <f ca="1">INDEX(TWOPTPCT_COEFFS,1,1)+AB2109*INDEX(TWOPTPCT_COEFFS,1,2)+I2110*INDEX(TWOPTPCT_COEFFS,1,3)+G2110*INDEX(TWOPTPCT_COEFFS,1,4)+L2110*INDEX(TWOPTPCT_COEFFS,1,5)+AB2113*AB2114</f>
        <v>#N/A</v>
      </c>
      <c r="AH2109" s="223" t="e">
        <f ca="1">INDEX(FTA_COEFFS,1,1)+O2109*INDEX(FTA_COEFFS,1,2)+N2110*INDEX(FTA_COEFFS,1,3)+(Q2109+R2109)*INDEX(FTA_COEFFS,1,4)+(Q2110+R2110)*INDEX(FTA_COEFFS,1,5)+M2110*INDEX(FTA_COEFFS,1,6)+AC2113*AC2114</f>
        <v>#N/A</v>
      </c>
      <c r="AI2109" s="223" t="e">
        <f ca="1">INDEX(FTPCT_COEFFS,1,1)+P2109*INDEX(FTPCT_COEFFS,1,2)+F2109*INDEX(FTPCT_COEFFS,1,3)+G2110*INDEX(FTPCT_COEFFS,1,4)+AD2113*AD2114</f>
        <v>#N/A</v>
      </c>
      <c r="AJ2109" s="338" t="e">
        <f t="shared" ref="AJ2109:AJ2110" ca="1" si="3639">AD2109*AE2109/100+AF2109*AG2109+AH2109*AI2109/100</f>
        <v>#N/A</v>
      </c>
      <c r="AK2109" s="55"/>
      <c r="AL2109" s="55"/>
      <c r="AM2109" s="55"/>
      <c r="AN2109" s="55"/>
      <c r="AO2109" s="55"/>
      <c r="AP2109" s="55"/>
      <c r="AQ2109" s="55"/>
      <c r="AR2109" s="55"/>
    </row>
    <row r="2110" spans="1:45" x14ac:dyDescent="0.3">
      <c r="B2110" s="54" t="s">
        <v>175</v>
      </c>
      <c r="C2110" s="54">
        <f>C2103</f>
        <v>0</v>
      </c>
      <c r="D2110" s="56" t="e">
        <f t="shared" ca="1" si="3631"/>
        <v>#N/A</v>
      </c>
      <c r="E2110" s="52" t="e">
        <f t="shared" ref="E2110:W2110" si="3640">E2103</f>
        <v>#N/A</v>
      </c>
      <c r="F2110" s="52" t="e">
        <f t="shared" si="3640"/>
        <v>#N/A</v>
      </c>
      <c r="G2110" s="52" t="e">
        <f t="shared" si="3640"/>
        <v>#N/A</v>
      </c>
      <c r="H2110" s="52" t="e">
        <f t="shared" si="3640"/>
        <v>#N/A</v>
      </c>
      <c r="I2110" s="52" t="e">
        <f t="shared" si="3640"/>
        <v>#N/A</v>
      </c>
      <c r="J2110" s="52" t="e">
        <f t="shared" si="3640"/>
        <v>#N/A</v>
      </c>
      <c r="K2110" s="52" t="e">
        <f t="shared" si="3640"/>
        <v>#N/A</v>
      </c>
      <c r="L2110" s="52" t="e">
        <f t="shared" si="3640"/>
        <v>#N/A</v>
      </c>
      <c r="M2110" s="52" t="e">
        <f t="shared" si="3640"/>
        <v>#N/A</v>
      </c>
      <c r="N2110" s="52" t="e">
        <f t="shared" si="3640"/>
        <v>#N/A</v>
      </c>
      <c r="O2110" s="52" t="e">
        <f t="shared" si="3640"/>
        <v>#N/A</v>
      </c>
      <c r="P2110" s="52" t="e">
        <f t="shared" si="3640"/>
        <v>#N/A</v>
      </c>
      <c r="Q2110" s="52" t="e">
        <f t="shared" si="3640"/>
        <v>#N/A</v>
      </c>
      <c r="R2110" s="52" t="e">
        <f t="shared" si="3640"/>
        <v>#N/A</v>
      </c>
      <c r="S2110" s="52" t="e">
        <f t="shared" si="3640"/>
        <v>#N/A</v>
      </c>
      <c r="T2110" s="52" t="e">
        <f t="shared" si="3640"/>
        <v>#N/A</v>
      </c>
      <c r="U2110" s="52" t="e">
        <f t="shared" si="3640"/>
        <v>#N/A</v>
      </c>
      <c r="V2110" s="52" t="e">
        <f t="shared" si="3640"/>
        <v>#N/A</v>
      </c>
      <c r="W2110" s="52" t="e">
        <f t="shared" si="3640"/>
        <v>#N/A</v>
      </c>
      <c r="X2110" s="55" t="e">
        <f t="shared" si="3633"/>
        <v>#N/A</v>
      </c>
      <c r="Y2110" s="55" t="e">
        <f t="shared" si="3634"/>
        <v>#N/A</v>
      </c>
      <c r="Z2110" s="55" t="e">
        <f t="shared" ref="Z2110" si="3641">Z2109</f>
        <v>#N/A</v>
      </c>
      <c r="AA2110" s="55" t="e">
        <f t="shared" si="3636"/>
        <v>#N/A</v>
      </c>
      <c r="AB2110" s="336" t="e">
        <f t="shared" si="3637"/>
        <v>#N/A</v>
      </c>
      <c r="AC2110" s="223" t="e">
        <f ca="1">INDEX(FGA_COEFFS,1,1)+Z2110*INDEX(FGA_COEFFS,1,2)+Y2110*INDEX(FGA_COEFFS,1,3)+R2110*INDEX(FGA_COEFFS,1,4)+Q2109*INDEX(FGA_COEFFS,1,5)+S2110*INDEX(FGA_COEFFS,1,6)+T2109*INDEX(FGA_COEFFS,1,7)+M2109*INDEX(FGA_COEFFS,1,8)+Y2113*Y2115</f>
        <v>#N/A</v>
      </c>
      <c r="AD2110" s="223" t="e">
        <f ca="1">INDEX(THREEPTA_COEFFS,1,1)+AC2110*INDEX(THREEPTA_COEFFS,1,2)+J2110*INDEX(THREEPTA_COEFFS,1,3)+AA2110*INDEX(THREEPTA_COEFFS,1,4)+K2110*INDEX(THREEPTA_COEFFS,1,5)+L2109*INDEX(THREEPTA_COEFFS,1,6)+Z2113*Z2115</f>
        <v>#N/A</v>
      </c>
      <c r="AE2110" s="223" t="e">
        <f ca="1">INDEX(THREEPTPCT_COEFFS,1,1)+K2110*INDEX(THREEPTPCT_COEFFS,1,2)+L2109*INDEX(THREEPTPCT_COEFFS,1,3)+AA2113*AA2115</f>
        <v>#N/A</v>
      </c>
      <c r="AF2110" s="55" t="e">
        <f t="shared" ca="1" si="3638"/>
        <v>#N/A</v>
      </c>
      <c r="AG2110" s="223" t="e">
        <f ca="1">INDEX(TWOPTPCT_COEFFS,1,1)+AB2110*INDEX(TWOPTPCT_COEFFS,1,2)+I2109*INDEX(TWOPTPCT_COEFFS,1,3)+G2109*INDEX(TWOPTPCT_COEFFS,1,4)+L2109*INDEX(TWOPTPCT_COEFFS,1,5)+AB2113*AB2115</f>
        <v>#N/A</v>
      </c>
      <c r="AH2110" s="223" t="e">
        <f ca="1">INDEX(FTA_COEFFS,1,1)+O2110*INDEX(FTA_COEFFS,1,2)+N2109*INDEX(FTA_COEFFS,1,3)+(Q2110+R2110)*INDEX(FTA_COEFFS,1,4)+(Q2109+R2109)*INDEX(FTA_COEFFS,1,5)+M2109*INDEX(FTA_COEFFS,1,6)+AC2113*AC2115</f>
        <v>#N/A</v>
      </c>
      <c r="AI2110" s="223" t="e">
        <f ca="1">INDEX(FTPCT_COEFFS,1,1)+P2110*INDEX(FTPCT_COEFFS,1,2)+F2110*INDEX(FTPCT_COEFFS,1,3)+G2109*INDEX(FTPCT_COEFFS,1,4)+AD2113*AD2115</f>
        <v>#N/A</v>
      </c>
      <c r="AJ2110" s="338" t="e">
        <f t="shared" ca="1" si="3639"/>
        <v>#N/A</v>
      </c>
      <c r="AK2110" s="55"/>
      <c r="AL2110" s="55"/>
      <c r="AM2110" s="55"/>
      <c r="AN2110" s="55"/>
      <c r="AO2110" s="55"/>
      <c r="AP2110" s="55"/>
      <c r="AQ2110" s="55"/>
      <c r="AR2110" s="55"/>
    </row>
    <row r="2111" spans="1:45" x14ac:dyDescent="0.3">
      <c r="A2111" s="54" t="e">
        <f ca="1">IF(D2109&gt;(D2110+(AVERAGE(V2109,W2109)-AVERAGE(V2110,W2110))/2)+2.5,C2109,IF(D2110&gt;(D2109+(AVERAGE(V2110,W2110)-AVERAGE(V2109,W2109))/2)+2.5,C2110,"Close"))</f>
        <v>#N/A</v>
      </c>
      <c r="B2111" s="64" t="e">
        <f ca="1">IF(D2110&gt;D2109,C2110,C2109)</f>
        <v>#N/A</v>
      </c>
      <c r="D2111" s="56"/>
      <c r="X2111" s="55"/>
      <c r="Y2111" s="55"/>
      <c r="Z2111" s="55"/>
      <c r="AA2111" s="55"/>
      <c r="AB2111" s="55"/>
      <c r="AC2111" s="337"/>
      <c r="AD2111" s="337"/>
      <c r="AE2111" s="337"/>
      <c r="AF2111" s="337"/>
      <c r="AG2111" s="337"/>
      <c r="AH2111" s="337"/>
      <c r="AI2111" s="337"/>
      <c r="AJ2111" s="337"/>
      <c r="AK2111" s="337"/>
      <c r="AL2111" s="337"/>
      <c r="AM2111" s="55"/>
      <c r="AN2111" s="55"/>
      <c r="AO2111" s="55"/>
      <c r="AP2111" s="55"/>
      <c r="AQ2111" s="55"/>
      <c r="AR2111" s="55"/>
      <c r="AS2111" s="55"/>
    </row>
    <row r="2112" spans="1:45" x14ac:dyDescent="0.3">
      <c r="X2112" s="54" t="s">
        <v>1305</v>
      </c>
      <c r="Y2112" s="54" t="s">
        <v>128</v>
      </c>
      <c r="Z2112" s="54" t="s">
        <v>157</v>
      </c>
      <c r="AA2112" s="54" t="s">
        <v>151</v>
      </c>
      <c r="AB2112" s="54" t="s">
        <v>1327</v>
      </c>
      <c r="AC2112" s="54" t="s">
        <v>129</v>
      </c>
      <c r="AD2112" s="54" t="s">
        <v>116</v>
      </c>
      <c r="AE2112" s="54"/>
      <c r="AF2112" s="54"/>
      <c r="AG2112" s="54"/>
      <c r="AH2112" s="54"/>
      <c r="AI2112" s="54"/>
      <c r="AJ2112" s="54"/>
      <c r="AK2112" s="54"/>
      <c r="AL2112" s="54"/>
      <c r="AM2112" s="54"/>
      <c r="AN2112" s="54"/>
      <c r="AO2112" s="54"/>
      <c r="AP2112" s="54"/>
      <c r="AQ2112" s="54"/>
      <c r="AR2112" s="54"/>
      <c r="AS2112" s="54"/>
    </row>
    <row r="2113" spans="1:45" x14ac:dyDescent="0.3">
      <c r="X2113" s="54"/>
      <c r="Y2113" s="54">
        <f t="shared" ref="Y2113:AD2113" si="3642">Y2106</f>
        <v>6.4436999999999998</v>
      </c>
      <c r="Z2113" s="54">
        <f t="shared" si="3642"/>
        <v>4.9371</v>
      </c>
      <c r="AA2113" s="54">
        <f t="shared" si="3642"/>
        <v>11.350300000000001</v>
      </c>
      <c r="AB2113" s="54">
        <f t="shared" si="3642"/>
        <v>7.1900000000000006E-2</v>
      </c>
      <c r="AC2113" s="54">
        <f t="shared" si="3642"/>
        <v>6.2766000000000002</v>
      </c>
      <c r="AD2113" s="54">
        <f t="shared" si="3642"/>
        <v>11.042999999999999</v>
      </c>
      <c r="AE2113" s="54"/>
      <c r="AF2113" s="336"/>
      <c r="AG2113" s="336"/>
      <c r="AH2113" s="336"/>
      <c r="AI2113" s="54"/>
      <c r="AJ2113" s="54"/>
      <c r="AK2113" s="54"/>
      <c r="AL2113" s="54"/>
      <c r="AM2113" s="54"/>
      <c r="AN2113" s="54"/>
      <c r="AO2113" s="54"/>
      <c r="AP2113" s="54"/>
      <c r="AQ2113" s="54"/>
      <c r="AR2113" s="54"/>
      <c r="AS2113" s="54"/>
    </row>
    <row r="2114" spans="1:45" x14ac:dyDescent="0.3">
      <c r="D2114" s="56"/>
      <c r="X2114" s="336"/>
      <c r="Y2114" s="336">
        <f t="shared" ca="1" si="3570"/>
        <v>-1.1643174947463586</v>
      </c>
      <c r="Z2114" s="336">
        <f t="shared" ca="1" si="3570"/>
        <v>5.1787291026672004E-2</v>
      </c>
      <c r="AA2114" s="336">
        <f t="shared" ca="1" si="3570"/>
        <v>0.60301460886056368</v>
      </c>
      <c r="AB2114" s="336">
        <f t="shared" ca="1" si="3570"/>
        <v>-1.4547716273753619</v>
      </c>
      <c r="AC2114" s="336">
        <f t="shared" ca="1" si="3570"/>
        <v>-4.6455593571131715E-2</v>
      </c>
      <c r="AD2114" s="336">
        <f t="shared" ca="1" si="3570"/>
        <v>7.9934632031974512E-3</v>
      </c>
      <c r="AE2114" s="336"/>
      <c r="AF2114" s="336"/>
      <c r="AG2114" s="336"/>
      <c r="AH2114" s="336"/>
      <c r="AI2114" s="54"/>
      <c r="AJ2114" s="54"/>
      <c r="AK2114" s="54"/>
      <c r="AL2114" s="336"/>
      <c r="AM2114" s="336"/>
      <c r="AN2114" s="336"/>
      <c r="AO2114" s="336"/>
      <c r="AP2114" s="54"/>
      <c r="AQ2114" s="336"/>
      <c r="AR2114" s="336"/>
      <c r="AS2114" s="336"/>
    </row>
    <row r="2115" spans="1:45" x14ac:dyDescent="0.3">
      <c r="C2115" s="54"/>
      <c r="D2115" s="56"/>
      <c r="Y2115" s="336">
        <f t="shared" ca="1" si="3570"/>
        <v>-1.274090586186885</v>
      </c>
      <c r="Z2115" s="336">
        <f t="shared" ca="1" si="3570"/>
        <v>-0.30295263593655331</v>
      </c>
      <c r="AA2115" s="336">
        <f t="shared" ca="1" si="3570"/>
        <v>1.4508716688625078</v>
      </c>
      <c r="AB2115" s="336">
        <f t="shared" ca="1" si="3570"/>
        <v>-0.15356047920888366</v>
      </c>
      <c r="AC2115" s="336">
        <f t="shared" ca="1" si="3570"/>
        <v>0.73747353306974217</v>
      </c>
      <c r="AD2115" s="336">
        <f t="shared" ca="1" si="3570"/>
        <v>6.371969690528367E-3</v>
      </c>
      <c r="AE2115" s="55"/>
      <c r="AF2115" s="55"/>
      <c r="AG2115" s="55"/>
      <c r="AH2115" s="55"/>
      <c r="AI2115" s="55"/>
      <c r="AJ2115" s="55"/>
      <c r="AK2115" s="55"/>
      <c r="AL2115" s="55"/>
      <c r="AM2115" s="55"/>
      <c r="AN2115" s="55"/>
      <c r="AO2115" s="55"/>
      <c r="AP2115" s="55"/>
      <c r="AQ2115" s="55"/>
      <c r="AR2115" s="55"/>
      <c r="AS2115" s="55"/>
    </row>
    <row r="2116" spans="1:45" x14ac:dyDescent="0.3">
      <c r="B2116" s="54" t="s">
        <v>172</v>
      </c>
      <c r="C2116" s="53">
        <f>C2109</f>
        <v>0</v>
      </c>
      <c r="D2116" s="56" t="e">
        <f t="shared" ref="D2116:D2117" ca="1" si="3643">AJ2116</f>
        <v>#N/A</v>
      </c>
      <c r="E2116" s="52" t="e">
        <f t="shared" ref="E2116:W2116" si="3644">E2109</f>
        <v>#N/A</v>
      </c>
      <c r="F2116" s="52" t="e">
        <f t="shared" si="3644"/>
        <v>#N/A</v>
      </c>
      <c r="G2116" s="52" t="e">
        <f t="shared" si="3644"/>
        <v>#N/A</v>
      </c>
      <c r="H2116" s="52" t="e">
        <f t="shared" si="3644"/>
        <v>#N/A</v>
      </c>
      <c r="I2116" s="52" t="e">
        <f t="shared" si="3644"/>
        <v>#N/A</v>
      </c>
      <c r="J2116" s="52" t="e">
        <f t="shared" si="3644"/>
        <v>#N/A</v>
      </c>
      <c r="K2116" s="52" t="e">
        <f t="shared" si="3644"/>
        <v>#N/A</v>
      </c>
      <c r="L2116" s="52" t="e">
        <f t="shared" si="3644"/>
        <v>#N/A</v>
      </c>
      <c r="M2116" s="52" t="e">
        <f t="shared" si="3644"/>
        <v>#N/A</v>
      </c>
      <c r="N2116" s="52" t="e">
        <f t="shared" si="3644"/>
        <v>#N/A</v>
      </c>
      <c r="O2116" s="52" t="e">
        <f t="shared" si="3644"/>
        <v>#N/A</v>
      </c>
      <c r="P2116" s="52" t="e">
        <f t="shared" si="3644"/>
        <v>#N/A</v>
      </c>
      <c r="Q2116" s="52" t="e">
        <f t="shared" si="3644"/>
        <v>#N/A</v>
      </c>
      <c r="R2116" s="52" t="e">
        <f t="shared" si="3644"/>
        <v>#N/A</v>
      </c>
      <c r="S2116" s="52" t="e">
        <f t="shared" si="3644"/>
        <v>#N/A</v>
      </c>
      <c r="T2116" s="52" t="e">
        <f t="shared" si="3644"/>
        <v>#N/A</v>
      </c>
      <c r="U2116" s="52" t="e">
        <f t="shared" si="3644"/>
        <v>#N/A</v>
      </c>
      <c r="V2116" s="52" t="e">
        <f t="shared" si="3644"/>
        <v>#N/A</v>
      </c>
      <c r="W2116" s="52" t="e">
        <f t="shared" si="3644"/>
        <v>#N/A</v>
      </c>
      <c r="X2116" s="55" t="e">
        <f t="shared" ref="X2116:X2117" si="3645">(H2116-(O2116*P2116)/100-3*(J2116*K2116)/100)/2</f>
        <v>#N/A</v>
      </c>
      <c r="Y2116" s="55" t="e">
        <f t="shared" ref="Y2116:Y2117" si="3646">SUM(X2116,(J2116*K2116/100))/(F2116/100)</f>
        <v>#N/A</v>
      </c>
      <c r="Z2116" s="55" t="e">
        <f t="shared" ref="Z2116" si="3647">U2116*0.5+U2117*0.5</f>
        <v>#N/A</v>
      </c>
      <c r="AA2116" s="55" t="e">
        <f t="shared" ref="AA2116:AA2117" si="3648">J2116/Y2116</f>
        <v>#N/A</v>
      </c>
      <c r="AB2116" s="336" t="e">
        <f t="shared" ref="AB2116:AB2117" si="3649">X2116/(Y2116-J2116)</f>
        <v>#N/A</v>
      </c>
      <c r="AC2116" s="223" t="e">
        <f ca="1">INDEX(FGA_COEFFS,1,1)+Z2116*INDEX(FGA_COEFFS,1,2)+Y2116*INDEX(FGA_COEFFS,1,3)+R2116*INDEX(FGA_COEFFS,1,4)+Q2117*INDEX(FGA_COEFFS,1,5)+S2116*INDEX(FGA_COEFFS,1,6)+T2117*INDEX(FGA_COEFFS,1,7)+M2117*INDEX(FGA_COEFFS,1,8)+Y2120*Y2121</f>
        <v>#N/A</v>
      </c>
      <c r="AD2116" s="223" t="e">
        <f ca="1">INDEX(THREEPTA_COEFFS,1,1)+AC2116*INDEX(THREEPTA_COEFFS,1,2)+J2116*INDEX(THREEPTA_COEFFS,1,3)+AA2116*INDEX(THREEPTA_COEFFS,1,4)+K2116*INDEX(THREEPTA_COEFFS,1,5)+L2117*INDEX(THREEPTA_COEFFS,1,6)+Z2120*Z2121</f>
        <v>#N/A</v>
      </c>
      <c r="AE2116" s="223" t="e">
        <f ca="1">INDEX(THREEPTPCT_COEFFS,1,1)+K2116*INDEX(THREEPTPCT_COEFFS,1,2)+L2117*INDEX(THREEPTPCT_COEFFS,1,3)+AA2120*AA2121</f>
        <v>#N/A</v>
      </c>
      <c r="AF2116" s="55" t="e">
        <f t="shared" ref="AF2116:AF2117" ca="1" si="3650">AC2116-AD2116</f>
        <v>#N/A</v>
      </c>
      <c r="AG2116" s="223" t="e">
        <f ca="1">INDEX(TWOPTPCT_COEFFS,1,1)+AB2116*INDEX(TWOPTPCT_COEFFS,1,2)+I2117*INDEX(TWOPTPCT_COEFFS,1,3)+G2117*INDEX(TWOPTPCT_COEFFS,1,4)+L2117*INDEX(TWOPTPCT_COEFFS,1,5)+AB2120*AB2121</f>
        <v>#N/A</v>
      </c>
      <c r="AH2116" s="223" t="e">
        <f ca="1">INDEX(FTA_COEFFS,1,1)+O2116*INDEX(FTA_COEFFS,1,2)+N2117*INDEX(FTA_COEFFS,1,3)+(Q2116+R2116)*INDEX(FTA_COEFFS,1,4)+(Q2117+R2117)*INDEX(FTA_COEFFS,1,5)+M2117*INDEX(FTA_COEFFS,1,6)+AC2120*AC2121</f>
        <v>#N/A</v>
      </c>
      <c r="AI2116" s="223" t="e">
        <f ca="1">INDEX(FTPCT_COEFFS,1,1)+P2116*INDEX(FTPCT_COEFFS,1,2)+F2116*INDEX(FTPCT_COEFFS,1,3)+G2117*INDEX(FTPCT_COEFFS,1,4)+AD2120*AD2121</f>
        <v>#N/A</v>
      </c>
      <c r="AJ2116" s="338" t="e">
        <f t="shared" ref="AJ2116:AJ2117" ca="1" si="3651">AD2116*AE2116/100+AF2116*AG2116+AH2116*AI2116/100</f>
        <v>#N/A</v>
      </c>
      <c r="AK2116" s="55"/>
      <c r="AL2116" s="55"/>
      <c r="AM2116" s="55"/>
      <c r="AN2116" s="55"/>
      <c r="AO2116" s="55"/>
      <c r="AP2116" s="55"/>
      <c r="AQ2116" s="55"/>
      <c r="AR2116" s="55"/>
    </row>
    <row r="2117" spans="1:45" x14ac:dyDescent="0.3">
      <c r="B2117" s="54" t="s">
        <v>175</v>
      </c>
      <c r="C2117" s="54">
        <f>C2110</f>
        <v>0</v>
      </c>
      <c r="D2117" s="56" t="e">
        <f t="shared" ca="1" si="3643"/>
        <v>#N/A</v>
      </c>
      <c r="E2117" s="52" t="e">
        <f t="shared" ref="E2117:W2117" si="3652">E2110</f>
        <v>#N/A</v>
      </c>
      <c r="F2117" s="52" t="e">
        <f t="shared" si="3652"/>
        <v>#N/A</v>
      </c>
      <c r="G2117" s="52" t="e">
        <f t="shared" si="3652"/>
        <v>#N/A</v>
      </c>
      <c r="H2117" s="52" t="e">
        <f t="shared" si="3652"/>
        <v>#N/A</v>
      </c>
      <c r="I2117" s="52" t="e">
        <f t="shared" si="3652"/>
        <v>#N/A</v>
      </c>
      <c r="J2117" s="52" t="e">
        <f t="shared" si="3652"/>
        <v>#N/A</v>
      </c>
      <c r="K2117" s="52" t="e">
        <f t="shared" si="3652"/>
        <v>#N/A</v>
      </c>
      <c r="L2117" s="52" t="e">
        <f t="shared" si="3652"/>
        <v>#N/A</v>
      </c>
      <c r="M2117" s="52" t="e">
        <f t="shared" si="3652"/>
        <v>#N/A</v>
      </c>
      <c r="N2117" s="52" t="e">
        <f t="shared" si="3652"/>
        <v>#N/A</v>
      </c>
      <c r="O2117" s="52" t="e">
        <f t="shared" si="3652"/>
        <v>#N/A</v>
      </c>
      <c r="P2117" s="52" t="e">
        <f t="shared" si="3652"/>
        <v>#N/A</v>
      </c>
      <c r="Q2117" s="52" t="e">
        <f t="shared" si="3652"/>
        <v>#N/A</v>
      </c>
      <c r="R2117" s="52" t="e">
        <f t="shared" si="3652"/>
        <v>#N/A</v>
      </c>
      <c r="S2117" s="52" t="e">
        <f t="shared" si="3652"/>
        <v>#N/A</v>
      </c>
      <c r="T2117" s="52" t="e">
        <f t="shared" si="3652"/>
        <v>#N/A</v>
      </c>
      <c r="U2117" s="52" t="e">
        <f t="shared" si="3652"/>
        <v>#N/A</v>
      </c>
      <c r="V2117" s="52" t="e">
        <f t="shared" si="3652"/>
        <v>#N/A</v>
      </c>
      <c r="W2117" s="52" t="e">
        <f t="shared" si="3652"/>
        <v>#N/A</v>
      </c>
      <c r="X2117" s="55" t="e">
        <f t="shared" si="3645"/>
        <v>#N/A</v>
      </c>
      <c r="Y2117" s="55" t="e">
        <f t="shared" si="3646"/>
        <v>#N/A</v>
      </c>
      <c r="Z2117" s="55" t="e">
        <f t="shared" ref="Z2117" si="3653">Z2116</f>
        <v>#N/A</v>
      </c>
      <c r="AA2117" s="55" t="e">
        <f t="shared" si="3648"/>
        <v>#N/A</v>
      </c>
      <c r="AB2117" s="336" t="e">
        <f t="shared" si="3649"/>
        <v>#N/A</v>
      </c>
      <c r="AC2117" s="223" t="e">
        <f ca="1">INDEX(FGA_COEFFS,1,1)+Z2117*INDEX(FGA_COEFFS,1,2)+Y2117*INDEX(FGA_COEFFS,1,3)+R2117*INDEX(FGA_COEFFS,1,4)+Q2116*INDEX(FGA_COEFFS,1,5)+S2117*INDEX(FGA_COEFFS,1,6)+T2116*INDEX(FGA_COEFFS,1,7)+M2116*INDEX(FGA_COEFFS,1,8)+Y2120*Y2122</f>
        <v>#N/A</v>
      </c>
      <c r="AD2117" s="223" t="e">
        <f ca="1">INDEX(THREEPTA_COEFFS,1,1)+AC2117*INDEX(THREEPTA_COEFFS,1,2)+J2117*INDEX(THREEPTA_COEFFS,1,3)+AA2117*INDEX(THREEPTA_COEFFS,1,4)+K2117*INDEX(THREEPTA_COEFFS,1,5)+L2116*INDEX(THREEPTA_COEFFS,1,6)+Z2120*Z2122</f>
        <v>#N/A</v>
      </c>
      <c r="AE2117" s="223" t="e">
        <f ca="1">INDEX(THREEPTPCT_COEFFS,1,1)+K2117*INDEX(THREEPTPCT_COEFFS,1,2)+L2116*INDEX(THREEPTPCT_COEFFS,1,3)+AA2120*AA2122</f>
        <v>#N/A</v>
      </c>
      <c r="AF2117" s="55" t="e">
        <f t="shared" ca="1" si="3650"/>
        <v>#N/A</v>
      </c>
      <c r="AG2117" s="223" t="e">
        <f ca="1">INDEX(TWOPTPCT_COEFFS,1,1)+AB2117*INDEX(TWOPTPCT_COEFFS,1,2)+I2116*INDEX(TWOPTPCT_COEFFS,1,3)+G2116*INDEX(TWOPTPCT_COEFFS,1,4)+L2116*INDEX(TWOPTPCT_COEFFS,1,5)+AB2120*AB2122</f>
        <v>#N/A</v>
      </c>
      <c r="AH2117" s="223" t="e">
        <f ca="1">INDEX(FTA_COEFFS,1,1)+O2117*INDEX(FTA_COEFFS,1,2)+N2116*INDEX(FTA_COEFFS,1,3)+(Q2117+R2117)*INDEX(FTA_COEFFS,1,4)+(Q2116+R2116)*INDEX(FTA_COEFFS,1,5)+M2116*INDEX(FTA_COEFFS,1,6)+AC2120*AC2122</f>
        <v>#N/A</v>
      </c>
      <c r="AI2117" s="223" t="e">
        <f ca="1">INDEX(FTPCT_COEFFS,1,1)+P2117*INDEX(FTPCT_COEFFS,1,2)+F2117*INDEX(FTPCT_COEFFS,1,3)+G2116*INDEX(FTPCT_COEFFS,1,4)+AD2120*AD2122</f>
        <v>#N/A</v>
      </c>
      <c r="AJ2117" s="338" t="e">
        <f t="shared" ca="1" si="3651"/>
        <v>#N/A</v>
      </c>
      <c r="AK2117" s="55"/>
      <c r="AL2117" s="55"/>
      <c r="AM2117" s="55"/>
      <c r="AN2117" s="55"/>
      <c r="AO2117" s="55"/>
      <c r="AP2117" s="55"/>
      <c r="AQ2117" s="55"/>
      <c r="AR2117" s="55"/>
    </row>
    <row r="2118" spans="1:45" x14ac:dyDescent="0.3">
      <c r="A2118" s="54" t="e">
        <f ca="1">IF(D2116&gt;(D2117+(AVERAGE(V2116,W2116)-AVERAGE(V2117,W2117))/2)+2.5,C2116,IF(D2117&gt;(D2116+(AVERAGE(V2117,W2117)-AVERAGE(V2116,W2116))/2)+2.5,C2117,"Close"))</f>
        <v>#N/A</v>
      </c>
      <c r="B2118" s="64" t="e">
        <f ca="1">IF(D2117&gt;D2116,C2117,C2116)</f>
        <v>#N/A</v>
      </c>
      <c r="D2118" s="56"/>
      <c r="X2118" s="55"/>
      <c r="Y2118" s="55"/>
      <c r="Z2118" s="55"/>
      <c r="AA2118" s="55"/>
      <c r="AB2118" s="55"/>
      <c r="AC2118" s="337"/>
      <c r="AD2118" s="337"/>
      <c r="AE2118" s="337"/>
      <c r="AF2118" s="337"/>
      <c r="AG2118" s="337"/>
      <c r="AH2118" s="337"/>
      <c r="AI2118" s="337"/>
      <c r="AJ2118" s="337"/>
      <c r="AK2118" s="337"/>
      <c r="AL2118" s="337"/>
      <c r="AM2118" s="55"/>
      <c r="AN2118" s="55"/>
      <c r="AO2118" s="55"/>
      <c r="AP2118" s="55"/>
      <c r="AQ2118" s="55"/>
      <c r="AR2118" s="55"/>
      <c r="AS2118" s="55"/>
    </row>
    <row r="2119" spans="1:45" x14ac:dyDescent="0.3">
      <c r="X2119" s="54" t="s">
        <v>1305</v>
      </c>
      <c r="Y2119" s="54" t="s">
        <v>128</v>
      </c>
      <c r="Z2119" s="54" t="s">
        <v>157</v>
      </c>
      <c r="AA2119" s="54" t="s">
        <v>151</v>
      </c>
      <c r="AB2119" s="54" t="s">
        <v>1327</v>
      </c>
      <c r="AC2119" s="54" t="s">
        <v>129</v>
      </c>
      <c r="AD2119" s="54" t="s">
        <v>116</v>
      </c>
      <c r="AE2119" s="54"/>
      <c r="AF2119" s="54"/>
      <c r="AG2119" s="54"/>
      <c r="AH2119" s="54"/>
      <c r="AI2119" s="54"/>
      <c r="AJ2119" s="54"/>
      <c r="AK2119" s="54"/>
      <c r="AL2119" s="54"/>
      <c r="AM2119" s="54"/>
      <c r="AN2119" s="54"/>
      <c r="AO2119" s="54"/>
      <c r="AP2119" s="54"/>
      <c r="AQ2119" s="54"/>
      <c r="AR2119" s="54"/>
      <c r="AS2119" s="54"/>
    </row>
    <row r="2120" spans="1:45" x14ac:dyDescent="0.3">
      <c r="X2120" s="54"/>
      <c r="Y2120" s="54">
        <f t="shared" ref="Y2120:AD2120" si="3654">Y2113</f>
        <v>6.4436999999999998</v>
      </c>
      <c r="Z2120" s="54">
        <f t="shared" si="3654"/>
        <v>4.9371</v>
      </c>
      <c r="AA2120" s="54">
        <f t="shared" si="3654"/>
        <v>11.350300000000001</v>
      </c>
      <c r="AB2120" s="54">
        <f t="shared" si="3654"/>
        <v>7.1900000000000006E-2</v>
      </c>
      <c r="AC2120" s="54">
        <f t="shared" si="3654"/>
        <v>6.2766000000000002</v>
      </c>
      <c r="AD2120" s="54">
        <f t="shared" si="3654"/>
        <v>11.042999999999999</v>
      </c>
      <c r="AE2120" s="54"/>
      <c r="AF2120" s="336"/>
      <c r="AG2120" s="336"/>
      <c r="AH2120" s="336"/>
      <c r="AI2120" s="54"/>
      <c r="AJ2120" s="54"/>
      <c r="AK2120" s="54"/>
      <c r="AL2120" s="54"/>
      <c r="AM2120" s="54"/>
      <c r="AN2120" s="54"/>
      <c r="AO2120" s="54"/>
      <c r="AP2120" s="54"/>
      <c r="AQ2120" s="54"/>
      <c r="AR2120" s="54"/>
      <c r="AS2120" s="54"/>
    </row>
    <row r="2121" spans="1:45" x14ac:dyDescent="0.3">
      <c r="D2121" s="56"/>
      <c r="X2121" s="336"/>
      <c r="Y2121" s="336">
        <f t="shared" ca="1" si="3570"/>
        <v>-0.35813117656581051</v>
      </c>
      <c r="Z2121" s="336">
        <f t="shared" ca="1" si="3570"/>
        <v>0.80960985809549713</v>
      </c>
      <c r="AA2121" s="336">
        <f t="shared" ca="1" si="3570"/>
        <v>-1.1930501383934971</v>
      </c>
      <c r="AB2121" s="336">
        <f t="shared" ca="1" si="3570"/>
        <v>0.59781144598777769</v>
      </c>
      <c r="AC2121" s="336">
        <f t="shared" ca="1" si="3570"/>
        <v>0.72776343711963953</v>
      </c>
      <c r="AD2121" s="336">
        <f t="shared" ca="1" si="3570"/>
        <v>1.2472663665213228</v>
      </c>
      <c r="AE2121" s="336"/>
      <c r="AF2121" s="336"/>
      <c r="AG2121" s="336"/>
      <c r="AH2121" s="336"/>
      <c r="AI2121" s="54"/>
      <c r="AJ2121" s="54"/>
      <c r="AK2121" s="54"/>
      <c r="AL2121" s="336"/>
      <c r="AM2121" s="336"/>
      <c r="AN2121" s="336"/>
      <c r="AO2121" s="336"/>
      <c r="AP2121" s="54"/>
      <c r="AQ2121" s="336"/>
      <c r="AR2121" s="336"/>
      <c r="AS2121" s="336"/>
    </row>
    <row r="2122" spans="1:45" x14ac:dyDescent="0.3">
      <c r="C2122" s="54"/>
      <c r="D2122" s="56"/>
      <c r="Y2122" s="336">
        <f t="shared" ca="1" si="3570"/>
        <v>0.50005462772668274</v>
      </c>
      <c r="Z2122" s="336">
        <f t="shared" ca="1" si="3570"/>
        <v>3.6666839690638629E-2</v>
      </c>
      <c r="AA2122" s="336">
        <f t="shared" ca="1" si="3570"/>
        <v>0.58544556374363299</v>
      </c>
      <c r="AB2122" s="336">
        <f t="shared" ca="1" si="3570"/>
        <v>-0.38164069106460174</v>
      </c>
      <c r="AC2122" s="336">
        <f t="shared" ca="1" si="3570"/>
        <v>7.3681362519337684E-2</v>
      </c>
      <c r="AD2122" s="336">
        <f t="shared" ca="1" si="3570"/>
        <v>1.0081389790848558E-2</v>
      </c>
      <c r="AE2122" s="55"/>
      <c r="AF2122" s="55"/>
      <c r="AG2122" s="55"/>
      <c r="AH2122" s="55"/>
      <c r="AI2122" s="55"/>
      <c r="AJ2122" s="55"/>
      <c r="AK2122" s="55"/>
      <c r="AL2122" s="55"/>
      <c r="AM2122" s="55"/>
      <c r="AN2122" s="55"/>
      <c r="AO2122" s="55"/>
      <c r="AP2122" s="55"/>
      <c r="AQ2122" s="55"/>
      <c r="AR2122" s="55"/>
      <c r="AS2122" s="55"/>
    </row>
    <row r="2123" spans="1:45" x14ac:dyDescent="0.3">
      <c r="B2123" s="54" t="s">
        <v>172</v>
      </c>
      <c r="C2123" s="53">
        <f>C2116</f>
        <v>0</v>
      </c>
      <c r="D2123" s="56" t="e">
        <f t="shared" ref="D2123:D2124" ca="1" si="3655">AJ2123</f>
        <v>#N/A</v>
      </c>
      <c r="E2123" s="52" t="e">
        <f t="shared" ref="E2123:W2123" si="3656">E2116</f>
        <v>#N/A</v>
      </c>
      <c r="F2123" s="52" t="e">
        <f t="shared" si="3656"/>
        <v>#N/A</v>
      </c>
      <c r="G2123" s="52" t="e">
        <f t="shared" si="3656"/>
        <v>#N/A</v>
      </c>
      <c r="H2123" s="52" t="e">
        <f t="shared" si="3656"/>
        <v>#N/A</v>
      </c>
      <c r="I2123" s="52" t="e">
        <f t="shared" si="3656"/>
        <v>#N/A</v>
      </c>
      <c r="J2123" s="52" t="e">
        <f t="shared" si="3656"/>
        <v>#N/A</v>
      </c>
      <c r="K2123" s="52" t="e">
        <f t="shared" si="3656"/>
        <v>#N/A</v>
      </c>
      <c r="L2123" s="52" t="e">
        <f t="shared" si="3656"/>
        <v>#N/A</v>
      </c>
      <c r="M2123" s="52" t="e">
        <f t="shared" si="3656"/>
        <v>#N/A</v>
      </c>
      <c r="N2123" s="52" t="e">
        <f t="shared" si="3656"/>
        <v>#N/A</v>
      </c>
      <c r="O2123" s="52" t="e">
        <f t="shared" si="3656"/>
        <v>#N/A</v>
      </c>
      <c r="P2123" s="52" t="e">
        <f t="shared" si="3656"/>
        <v>#N/A</v>
      </c>
      <c r="Q2123" s="52" t="e">
        <f t="shared" si="3656"/>
        <v>#N/A</v>
      </c>
      <c r="R2123" s="52" t="e">
        <f t="shared" si="3656"/>
        <v>#N/A</v>
      </c>
      <c r="S2123" s="52" t="e">
        <f t="shared" si="3656"/>
        <v>#N/A</v>
      </c>
      <c r="T2123" s="52" t="e">
        <f t="shared" si="3656"/>
        <v>#N/A</v>
      </c>
      <c r="U2123" s="52" t="e">
        <f t="shared" si="3656"/>
        <v>#N/A</v>
      </c>
      <c r="V2123" s="52" t="e">
        <f t="shared" si="3656"/>
        <v>#N/A</v>
      </c>
      <c r="W2123" s="52" t="e">
        <f t="shared" si="3656"/>
        <v>#N/A</v>
      </c>
      <c r="X2123" s="55" t="e">
        <f t="shared" ref="X2123:X2124" si="3657">(H2123-(O2123*P2123)/100-3*(J2123*K2123)/100)/2</f>
        <v>#N/A</v>
      </c>
      <c r="Y2123" s="55" t="e">
        <f t="shared" ref="Y2123:Y2124" si="3658">SUM(X2123,(J2123*K2123/100))/(F2123/100)</f>
        <v>#N/A</v>
      </c>
      <c r="Z2123" s="55" t="e">
        <f t="shared" ref="Z2123" si="3659">U2123*0.5+U2124*0.5</f>
        <v>#N/A</v>
      </c>
      <c r="AA2123" s="55" t="e">
        <f t="shared" ref="AA2123:AA2124" si="3660">J2123/Y2123</f>
        <v>#N/A</v>
      </c>
      <c r="AB2123" s="336" t="e">
        <f t="shared" ref="AB2123:AB2124" si="3661">X2123/(Y2123-J2123)</f>
        <v>#N/A</v>
      </c>
      <c r="AC2123" s="223" t="e">
        <f ca="1">INDEX(FGA_COEFFS,1,1)+Z2123*INDEX(FGA_COEFFS,1,2)+Y2123*INDEX(FGA_COEFFS,1,3)+R2123*INDEX(FGA_COEFFS,1,4)+Q2124*INDEX(FGA_COEFFS,1,5)+S2123*INDEX(FGA_COEFFS,1,6)+T2124*INDEX(FGA_COEFFS,1,7)+M2124*INDEX(FGA_COEFFS,1,8)+Y2127*Y2128</f>
        <v>#N/A</v>
      </c>
      <c r="AD2123" s="223" t="e">
        <f ca="1">INDEX(THREEPTA_COEFFS,1,1)+AC2123*INDEX(THREEPTA_COEFFS,1,2)+J2123*INDEX(THREEPTA_COEFFS,1,3)+AA2123*INDEX(THREEPTA_COEFFS,1,4)+K2123*INDEX(THREEPTA_COEFFS,1,5)+L2124*INDEX(THREEPTA_COEFFS,1,6)+Z2127*Z2128</f>
        <v>#N/A</v>
      </c>
      <c r="AE2123" s="223" t="e">
        <f ca="1">INDEX(THREEPTPCT_COEFFS,1,1)+K2123*INDEX(THREEPTPCT_COEFFS,1,2)+L2124*INDEX(THREEPTPCT_COEFFS,1,3)+AA2127*AA2128</f>
        <v>#N/A</v>
      </c>
      <c r="AF2123" s="55" t="e">
        <f t="shared" ref="AF2123:AF2124" ca="1" si="3662">AC2123-AD2123</f>
        <v>#N/A</v>
      </c>
      <c r="AG2123" s="223" t="e">
        <f ca="1">INDEX(TWOPTPCT_COEFFS,1,1)+AB2123*INDEX(TWOPTPCT_COEFFS,1,2)+I2124*INDEX(TWOPTPCT_COEFFS,1,3)+G2124*INDEX(TWOPTPCT_COEFFS,1,4)+L2124*INDEX(TWOPTPCT_COEFFS,1,5)+AB2127*AB2128</f>
        <v>#N/A</v>
      </c>
      <c r="AH2123" s="223" t="e">
        <f ca="1">INDEX(FTA_COEFFS,1,1)+O2123*INDEX(FTA_COEFFS,1,2)+N2124*INDEX(FTA_COEFFS,1,3)+(Q2123+R2123)*INDEX(FTA_COEFFS,1,4)+(Q2124+R2124)*INDEX(FTA_COEFFS,1,5)+M2124*INDEX(FTA_COEFFS,1,6)+AC2127*AC2128</f>
        <v>#N/A</v>
      </c>
      <c r="AI2123" s="223" t="e">
        <f ca="1">INDEX(FTPCT_COEFFS,1,1)+P2123*INDEX(FTPCT_COEFFS,1,2)+F2123*INDEX(FTPCT_COEFFS,1,3)+G2124*INDEX(FTPCT_COEFFS,1,4)+AD2127*AD2128</f>
        <v>#N/A</v>
      </c>
      <c r="AJ2123" s="338" t="e">
        <f t="shared" ref="AJ2123:AJ2124" ca="1" si="3663">AD2123*AE2123/100+AF2123*AG2123+AH2123*AI2123/100</f>
        <v>#N/A</v>
      </c>
      <c r="AK2123" s="55"/>
      <c r="AL2123" s="55"/>
      <c r="AM2123" s="55"/>
      <c r="AN2123" s="55"/>
      <c r="AO2123" s="55"/>
      <c r="AP2123" s="55"/>
      <c r="AQ2123" s="55"/>
      <c r="AR2123" s="55"/>
    </row>
    <row r="2124" spans="1:45" x14ac:dyDescent="0.3">
      <c r="B2124" s="54" t="s">
        <v>175</v>
      </c>
      <c r="C2124" s="54">
        <f>C2117</f>
        <v>0</v>
      </c>
      <c r="D2124" s="56" t="e">
        <f t="shared" ca="1" si="3655"/>
        <v>#N/A</v>
      </c>
      <c r="E2124" s="52" t="e">
        <f t="shared" ref="E2124:W2124" si="3664">E2117</f>
        <v>#N/A</v>
      </c>
      <c r="F2124" s="52" t="e">
        <f t="shared" si="3664"/>
        <v>#N/A</v>
      </c>
      <c r="G2124" s="52" t="e">
        <f t="shared" si="3664"/>
        <v>#N/A</v>
      </c>
      <c r="H2124" s="52" t="e">
        <f t="shared" si="3664"/>
        <v>#N/A</v>
      </c>
      <c r="I2124" s="52" t="e">
        <f t="shared" si="3664"/>
        <v>#N/A</v>
      </c>
      <c r="J2124" s="52" t="e">
        <f t="shared" si="3664"/>
        <v>#N/A</v>
      </c>
      <c r="K2124" s="52" t="e">
        <f t="shared" si="3664"/>
        <v>#N/A</v>
      </c>
      <c r="L2124" s="52" t="e">
        <f t="shared" si="3664"/>
        <v>#N/A</v>
      </c>
      <c r="M2124" s="52" t="e">
        <f t="shared" si="3664"/>
        <v>#N/A</v>
      </c>
      <c r="N2124" s="52" t="e">
        <f t="shared" si="3664"/>
        <v>#N/A</v>
      </c>
      <c r="O2124" s="52" t="e">
        <f t="shared" si="3664"/>
        <v>#N/A</v>
      </c>
      <c r="P2124" s="52" t="e">
        <f t="shared" si="3664"/>
        <v>#N/A</v>
      </c>
      <c r="Q2124" s="52" t="e">
        <f t="shared" si="3664"/>
        <v>#N/A</v>
      </c>
      <c r="R2124" s="52" t="e">
        <f t="shared" si="3664"/>
        <v>#N/A</v>
      </c>
      <c r="S2124" s="52" t="e">
        <f t="shared" si="3664"/>
        <v>#N/A</v>
      </c>
      <c r="T2124" s="52" t="e">
        <f t="shared" si="3664"/>
        <v>#N/A</v>
      </c>
      <c r="U2124" s="52" t="e">
        <f t="shared" si="3664"/>
        <v>#N/A</v>
      </c>
      <c r="V2124" s="52" t="e">
        <f t="shared" si="3664"/>
        <v>#N/A</v>
      </c>
      <c r="W2124" s="52" t="e">
        <f t="shared" si="3664"/>
        <v>#N/A</v>
      </c>
      <c r="X2124" s="55" t="e">
        <f t="shared" si="3657"/>
        <v>#N/A</v>
      </c>
      <c r="Y2124" s="55" t="e">
        <f t="shared" si="3658"/>
        <v>#N/A</v>
      </c>
      <c r="Z2124" s="55" t="e">
        <f t="shared" ref="Z2124" si="3665">Z2123</f>
        <v>#N/A</v>
      </c>
      <c r="AA2124" s="55" t="e">
        <f t="shared" si="3660"/>
        <v>#N/A</v>
      </c>
      <c r="AB2124" s="336" t="e">
        <f t="shared" si="3661"/>
        <v>#N/A</v>
      </c>
      <c r="AC2124" s="223" t="e">
        <f ca="1">INDEX(FGA_COEFFS,1,1)+Z2124*INDEX(FGA_COEFFS,1,2)+Y2124*INDEX(FGA_COEFFS,1,3)+R2124*INDEX(FGA_COEFFS,1,4)+Q2123*INDEX(FGA_COEFFS,1,5)+S2124*INDEX(FGA_COEFFS,1,6)+T2123*INDEX(FGA_COEFFS,1,7)+M2123*INDEX(FGA_COEFFS,1,8)+Y2127*Y2129</f>
        <v>#N/A</v>
      </c>
      <c r="AD2124" s="223" t="e">
        <f ca="1">INDEX(THREEPTA_COEFFS,1,1)+AC2124*INDEX(THREEPTA_COEFFS,1,2)+J2124*INDEX(THREEPTA_COEFFS,1,3)+AA2124*INDEX(THREEPTA_COEFFS,1,4)+K2124*INDEX(THREEPTA_COEFFS,1,5)+L2123*INDEX(THREEPTA_COEFFS,1,6)+Z2127*Z2129</f>
        <v>#N/A</v>
      </c>
      <c r="AE2124" s="223" t="e">
        <f ca="1">INDEX(THREEPTPCT_COEFFS,1,1)+K2124*INDEX(THREEPTPCT_COEFFS,1,2)+L2123*INDEX(THREEPTPCT_COEFFS,1,3)+AA2127*AA2129</f>
        <v>#N/A</v>
      </c>
      <c r="AF2124" s="55" t="e">
        <f t="shared" ca="1" si="3662"/>
        <v>#N/A</v>
      </c>
      <c r="AG2124" s="223" t="e">
        <f ca="1">INDEX(TWOPTPCT_COEFFS,1,1)+AB2124*INDEX(TWOPTPCT_COEFFS,1,2)+I2123*INDEX(TWOPTPCT_COEFFS,1,3)+G2123*INDEX(TWOPTPCT_COEFFS,1,4)+L2123*INDEX(TWOPTPCT_COEFFS,1,5)+AB2127*AB2129</f>
        <v>#N/A</v>
      </c>
      <c r="AH2124" s="223" t="e">
        <f ca="1">INDEX(FTA_COEFFS,1,1)+O2124*INDEX(FTA_COEFFS,1,2)+N2123*INDEX(FTA_COEFFS,1,3)+(Q2124+R2124)*INDEX(FTA_COEFFS,1,4)+(Q2123+R2123)*INDEX(FTA_COEFFS,1,5)+M2123*INDEX(FTA_COEFFS,1,6)+AC2127*AC2129</f>
        <v>#N/A</v>
      </c>
      <c r="AI2124" s="223" t="e">
        <f ca="1">INDEX(FTPCT_COEFFS,1,1)+P2124*INDEX(FTPCT_COEFFS,1,2)+F2124*INDEX(FTPCT_COEFFS,1,3)+G2123*INDEX(FTPCT_COEFFS,1,4)+AD2127*AD2129</f>
        <v>#N/A</v>
      </c>
      <c r="AJ2124" s="338" t="e">
        <f t="shared" ca="1" si="3663"/>
        <v>#N/A</v>
      </c>
      <c r="AK2124" s="55"/>
      <c r="AL2124" s="55"/>
      <c r="AM2124" s="55"/>
      <c r="AN2124" s="55"/>
      <c r="AO2124" s="55"/>
      <c r="AP2124" s="55"/>
      <c r="AQ2124" s="55"/>
      <c r="AR2124" s="55"/>
    </row>
    <row r="2125" spans="1:45" x14ac:dyDescent="0.3">
      <c r="A2125" s="54" t="e">
        <f ca="1">IF(D2123&gt;(D2124+(AVERAGE(V2123,W2123)-AVERAGE(V2124,W2124))/2)+2.5,C2123,IF(D2124&gt;(D2123+(AVERAGE(V2124,W2124)-AVERAGE(V2123,W2123))/2)+2.5,C2124,"Close"))</f>
        <v>#N/A</v>
      </c>
      <c r="B2125" s="64" t="e">
        <f ca="1">IF(D2124&gt;D2123,C2124,C2123)</f>
        <v>#N/A</v>
      </c>
      <c r="D2125" s="56"/>
      <c r="X2125" s="55"/>
      <c r="Y2125" s="55"/>
      <c r="Z2125" s="55"/>
      <c r="AA2125" s="55"/>
      <c r="AB2125" s="55"/>
      <c r="AC2125" s="337"/>
      <c r="AD2125" s="337"/>
      <c r="AE2125" s="337"/>
      <c r="AF2125" s="337"/>
      <c r="AG2125" s="337"/>
      <c r="AH2125" s="337"/>
      <c r="AI2125" s="337"/>
      <c r="AJ2125" s="337"/>
      <c r="AK2125" s="337"/>
      <c r="AL2125" s="337"/>
      <c r="AM2125" s="55"/>
      <c r="AN2125" s="55"/>
      <c r="AO2125" s="55"/>
      <c r="AP2125" s="55"/>
      <c r="AQ2125" s="55"/>
      <c r="AR2125" s="55"/>
      <c r="AS2125" s="55"/>
    </row>
    <row r="2126" spans="1:45" x14ac:dyDescent="0.3">
      <c r="X2126" s="54" t="s">
        <v>1305</v>
      </c>
      <c r="Y2126" s="54" t="s">
        <v>128</v>
      </c>
      <c r="Z2126" s="54" t="s">
        <v>157</v>
      </c>
      <c r="AA2126" s="54" t="s">
        <v>151</v>
      </c>
      <c r="AB2126" s="54" t="s">
        <v>1327</v>
      </c>
      <c r="AC2126" s="54" t="s">
        <v>129</v>
      </c>
      <c r="AD2126" s="54" t="s">
        <v>116</v>
      </c>
      <c r="AE2126" s="54"/>
      <c r="AF2126" s="54"/>
      <c r="AG2126" s="54"/>
      <c r="AH2126" s="54"/>
      <c r="AI2126" s="54"/>
      <c r="AJ2126" s="54"/>
      <c r="AK2126" s="54"/>
      <c r="AL2126" s="54"/>
      <c r="AM2126" s="54"/>
      <c r="AN2126" s="54"/>
      <c r="AO2126" s="54"/>
      <c r="AP2126" s="54"/>
      <c r="AQ2126" s="54"/>
      <c r="AR2126" s="54"/>
      <c r="AS2126" s="54"/>
    </row>
    <row r="2127" spans="1:45" x14ac:dyDescent="0.3">
      <c r="X2127" s="54"/>
      <c r="Y2127" s="54">
        <f t="shared" ref="Y2127:AD2127" si="3666">Y2120</f>
        <v>6.4436999999999998</v>
      </c>
      <c r="Z2127" s="54">
        <f t="shared" si="3666"/>
        <v>4.9371</v>
      </c>
      <c r="AA2127" s="54">
        <f t="shared" si="3666"/>
        <v>11.350300000000001</v>
      </c>
      <c r="AB2127" s="54">
        <f t="shared" si="3666"/>
        <v>7.1900000000000006E-2</v>
      </c>
      <c r="AC2127" s="54">
        <f t="shared" si="3666"/>
        <v>6.2766000000000002</v>
      </c>
      <c r="AD2127" s="54">
        <f t="shared" si="3666"/>
        <v>11.042999999999999</v>
      </c>
      <c r="AE2127" s="54"/>
      <c r="AF2127" s="336"/>
      <c r="AG2127" s="336"/>
      <c r="AH2127" s="336"/>
      <c r="AI2127" s="54"/>
      <c r="AJ2127" s="54"/>
      <c r="AK2127" s="54"/>
      <c r="AL2127" s="54"/>
      <c r="AM2127" s="54"/>
      <c r="AN2127" s="54"/>
      <c r="AO2127" s="54"/>
      <c r="AP2127" s="54"/>
      <c r="AQ2127" s="54"/>
      <c r="AR2127" s="54"/>
      <c r="AS2127" s="54"/>
    </row>
    <row r="2128" spans="1:45" x14ac:dyDescent="0.3">
      <c r="D2128" s="56"/>
      <c r="X2128" s="336"/>
      <c r="Y2128" s="336">
        <f t="shared" ca="1" si="3570"/>
        <v>-0.30904913186490995</v>
      </c>
      <c r="Z2128" s="336">
        <f t="shared" ca="1" si="3570"/>
        <v>-2.105306315614998E-3</v>
      </c>
      <c r="AA2128" s="336">
        <f t="shared" ca="1" si="3570"/>
        <v>1.151451657291104</v>
      </c>
      <c r="AB2128" s="336">
        <f t="shared" ca="1" si="3570"/>
        <v>-1.1561353420402616</v>
      </c>
      <c r="AC2128" s="336">
        <f t="shared" ca="1" si="3570"/>
        <v>-1.0293784020531038</v>
      </c>
      <c r="AD2128" s="336">
        <f t="shared" ca="1" si="3570"/>
        <v>0.2791292437534913</v>
      </c>
      <c r="AE2128" s="336"/>
      <c r="AF2128" s="336"/>
      <c r="AG2128" s="336"/>
      <c r="AH2128" s="336"/>
      <c r="AI2128" s="54"/>
      <c r="AJ2128" s="54"/>
      <c r="AK2128" s="54"/>
      <c r="AL2128" s="336"/>
      <c r="AM2128" s="336"/>
      <c r="AN2128" s="336"/>
      <c r="AO2128" s="336"/>
      <c r="AP2128" s="54"/>
      <c r="AQ2128" s="336"/>
      <c r="AR2128" s="336"/>
      <c r="AS2128" s="336"/>
    </row>
    <row r="2129" spans="1:45" x14ac:dyDescent="0.3">
      <c r="C2129" s="54"/>
      <c r="D2129" s="56"/>
      <c r="Y2129" s="336">
        <f t="shared" ca="1" si="3570"/>
        <v>-0.29198992443168087</v>
      </c>
      <c r="Z2129" s="336">
        <f t="shared" ca="1" si="3570"/>
        <v>9.3614525653525654E-2</v>
      </c>
      <c r="AA2129" s="336">
        <f t="shared" ca="1" si="3570"/>
        <v>-0.85252484860377953</v>
      </c>
      <c r="AB2129" s="336">
        <f t="shared" ca="1" si="3570"/>
        <v>-0.56807242806048885</v>
      </c>
      <c r="AC2129" s="336">
        <f t="shared" ca="1" si="3570"/>
        <v>-0.97038119487410146</v>
      </c>
      <c r="AD2129" s="336">
        <f t="shared" ca="1" si="3570"/>
        <v>0.42244757103789166</v>
      </c>
      <c r="AE2129" s="55"/>
      <c r="AF2129" s="55"/>
      <c r="AG2129" s="55"/>
      <c r="AH2129" s="55"/>
      <c r="AI2129" s="55"/>
      <c r="AJ2129" s="55"/>
      <c r="AK2129" s="55"/>
      <c r="AL2129" s="55"/>
      <c r="AM2129" s="55"/>
      <c r="AN2129" s="55"/>
      <c r="AO2129" s="55"/>
      <c r="AP2129" s="55"/>
      <c r="AQ2129" s="55"/>
      <c r="AR2129" s="55"/>
      <c r="AS2129" s="55"/>
    </row>
    <row r="2130" spans="1:45" x14ac:dyDescent="0.3">
      <c r="B2130" s="54" t="s">
        <v>172</v>
      </c>
      <c r="C2130" s="53">
        <f>C2123</f>
        <v>0</v>
      </c>
      <c r="D2130" s="56" t="e">
        <f t="shared" ref="D2130:D2131" ca="1" si="3667">AJ2130</f>
        <v>#N/A</v>
      </c>
      <c r="E2130" s="52" t="e">
        <f t="shared" ref="E2130:W2130" si="3668">E2123</f>
        <v>#N/A</v>
      </c>
      <c r="F2130" s="52" t="e">
        <f t="shared" si="3668"/>
        <v>#N/A</v>
      </c>
      <c r="G2130" s="52" t="e">
        <f t="shared" si="3668"/>
        <v>#N/A</v>
      </c>
      <c r="H2130" s="52" t="e">
        <f t="shared" si="3668"/>
        <v>#N/A</v>
      </c>
      <c r="I2130" s="52" t="e">
        <f t="shared" si="3668"/>
        <v>#N/A</v>
      </c>
      <c r="J2130" s="52" t="e">
        <f t="shared" si="3668"/>
        <v>#N/A</v>
      </c>
      <c r="K2130" s="52" t="e">
        <f t="shared" si="3668"/>
        <v>#N/A</v>
      </c>
      <c r="L2130" s="52" t="e">
        <f t="shared" si="3668"/>
        <v>#N/A</v>
      </c>
      <c r="M2130" s="52" t="e">
        <f t="shared" si="3668"/>
        <v>#N/A</v>
      </c>
      <c r="N2130" s="52" t="e">
        <f t="shared" si="3668"/>
        <v>#N/A</v>
      </c>
      <c r="O2130" s="52" t="e">
        <f t="shared" si="3668"/>
        <v>#N/A</v>
      </c>
      <c r="P2130" s="52" t="e">
        <f t="shared" si="3668"/>
        <v>#N/A</v>
      </c>
      <c r="Q2130" s="52" t="e">
        <f t="shared" si="3668"/>
        <v>#N/A</v>
      </c>
      <c r="R2130" s="52" t="e">
        <f t="shared" si="3668"/>
        <v>#N/A</v>
      </c>
      <c r="S2130" s="52" t="e">
        <f t="shared" si="3668"/>
        <v>#N/A</v>
      </c>
      <c r="T2130" s="52" t="e">
        <f t="shared" si="3668"/>
        <v>#N/A</v>
      </c>
      <c r="U2130" s="52" t="e">
        <f t="shared" si="3668"/>
        <v>#N/A</v>
      </c>
      <c r="V2130" s="52" t="e">
        <f t="shared" si="3668"/>
        <v>#N/A</v>
      </c>
      <c r="W2130" s="52" t="e">
        <f t="shared" si="3668"/>
        <v>#N/A</v>
      </c>
      <c r="X2130" s="55" t="e">
        <f t="shared" ref="X2130:X2131" si="3669">(H2130-(O2130*P2130)/100-3*(J2130*K2130)/100)/2</f>
        <v>#N/A</v>
      </c>
      <c r="Y2130" s="55" t="e">
        <f t="shared" ref="Y2130:Y2131" si="3670">SUM(X2130,(J2130*K2130/100))/(F2130/100)</f>
        <v>#N/A</v>
      </c>
      <c r="Z2130" s="55" t="e">
        <f t="shared" ref="Z2130" si="3671">U2130*0.5+U2131*0.5</f>
        <v>#N/A</v>
      </c>
      <c r="AA2130" s="55" t="e">
        <f t="shared" ref="AA2130:AA2131" si="3672">J2130/Y2130</f>
        <v>#N/A</v>
      </c>
      <c r="AB2130" s="336" t="e">
        <f t="shared" ref="AB2130:AB2131" si="3673">X2130/(Y2130-J2130)</f>
        <v>#N/A</v>
      </c>
      <c r="AC2130" s="223" t="e">
        <f ca="1">INDEX(FGA_COEFFS,1,1)+Z2130*INDEX(FGA_COEFFS,1,2)+Y2130*INDEX(FGA_COEFFS,1,3)+R2130*INDEX(FGA_COEFFS,1,4)+Q2131*INDEX(FGA_COEFFS,1,5)+S2130*INDEX(FGA_COEFFS,1,6)+T2131*INDEX(FGA_COEFFS,1,7)+M2131*INDEX(FGA_COEFFS,1,8)+Y2134*Y2135</f>
        <v>#N/A</v>
      </c>
      <c r="AD2130" s="223" t="e">
        <f ca="1">INDEX(THREEPTA_COEFFS,1,1)+AC2130*INDEX(THREEPTA_COEFFS,1,2)+J2130*INDEX(THREEPTA_COEFFS,1,3)+AA2130*INDEX(THREEPTA_COEFFS,1,4)+K2130*INDEX(THREEPTA_COEFFS,1,5)+L2131*INDEX(THREEPTA_COEFFS,1,6)+Z2134*Z2135</f>
        <v>#N/A</v>
      </c>
      <c r="AE2130" s="223" t="e">
        <f ca="1">INDEX(THREEPTPCT_COEFFS,1,1)+K2130*INDEX(THREEPTPCT_COEFFS,1,2)+L2131*INDEX(THREEPTPCT_COEFFS,1,3)+AA2134*AA2135</f>
        <v>#N/A</v>
      </c>
      <c r="AF2130" s="55" t="e">
        <f t="shared" ref="AF2130:AF2131" ca="1" si="3674">AC2130-AD2130</f>
        <v>#N/A</v>
      </c>
      <c r="AG2130" s="223" t="e">
        <f ca="1">INDEX(TWOPTPCT_COEFFS,1,1)+AB2130*INDEX(TWOPTPCT_COEFFS,1,2)+I2131*INDEX(TWOPTPCT_COEFFS,1,3)+G2131*INDEX(TWOPTPCT_COEFFS,1,4)+L2131*INDEX(TWOPTPCT_COEFFS,1,5)+AB2134*AB2135</f>
        <v>#N/A</v>
      </c>
      <c r="AH2130" s="223" t="e">
        <f ca="1">INDEX(FTA_COEFFS,1,1)+O2130*INDEX(FTA_COEFFS,1,2)+N2131*INDEX(FTA_COEFFS,1,3)+(Q2130+R2130)*INDEX(FTA_COEFFS,1,4)+(Q2131+R2131)*INDEX(FTA_COEFFS,1,5)+M2131*INDEX(FTA_COEFFS,1,6)+AC2134*AC2135</f>
        <v>#N/A</v>
      </c>
      <c r="AI2130" s="223" t="e">
        <f ca="1">INDEX(FTPCT_COEFFS,1,1)+P2130*INDEX(FTPCT_COEFFS,1,2)+F2130*INDEX(FTPCT_COEFFS,1,3)+G2131*INDEX(FTPCT_COEFFS,1,4)+AD2134*AD2135</f>
        <v>#N/A</v>
      </c>
      <c r="AJ2130" s="338" t="e">
        <f t="shared" ref="AJ2130:AJ2131" ca="1" si="3675">AD2130*AE2130/100+AF2130*AG2130+AH2130*AI2130/100</f>
        <v>#N/A</v>
      </c>
      <c r="AK2130" s="55"/>
      <c r="AL2130" s="55"/>
      <c r="AM2130" s="55"/>
      <c r="AN2130" s="55"/>
      <c r="AO2130" s="55"/>
      <c r="AP2130" s="55"/>
      <c r="AQ2130" s="55"/>
      <c r="AR2130" s="55"/>
    </row>
    <row r="2131" spans="1:45" x14ac:dyDescent="0.3">
      <c r="B2131" s="54" t="s">
        <v>175</v>
      </c>
      <c r="C2131" s="54">
        <f>C2124</f>
        <v>0</v>
      </c>
      <c r="D2131" s="56" t="e">
        <f t="shared" ca="1" si="3667"/>
        <v>#N/A</v>
      </c>
      <c r="E2131" s="52" t="e">
        <f t="shared" ref="E2131:W2131" si="3676">E2124</f>
        <v>#N/A</v>
      </c>
      <c r="F2131" s="52" t="e">
        <f t="shared" si="3676"/>
        <v>#N/A</v>
      </c>
      <c r="G2131" s="52" t="e">
        <f t="shared" si="3676"/>
        <v>#N/A</v>
      </c>
      <c r="H2131" s="52" t="e">
        <f t="shared" si="3676"/>
        <v>#N/A</v>
      </c>
      <c r="I2131" s="52" t="e">
        <f t="shared" si="3676"/>
        <v>#N/A</v>
      </c>
      <c r="J2131" s="52" t="e">
        <f t="shared" si="3676"/>
        <v>#N/A</v>
      </c>
      <c r="K2131" s="52" t="e">
        <f t="shared" si="3676"/>
        <v>#N/A</v>
      </c>
      <c r="L2131" s="52" t="e">
        <f t="shared" si="3676"/>
        <v>#N/A</v>
      </c>
      <c r="M2131" s="52" t="e">
        <f t="shared" si="3676"/>
        <v>#N/A</v>
      </c>
      <c r="N2131" s="52" t="e">
        <f t="shared" si="3676"/>
        <v>#N/A</v>
      </c>
      <c r="O2131" s="52" t="e">
        <f t="shared" si="3676"/>
        <v>#N/A</v>
      </c>
      <c r="P2131" s="52" t="e">
        <f t="shared" si="3676"/>
        <v>#N/A</v>
      </c>
      <c r="Q2131" s="52" t="e">
        <f t="shared" si="3676"/>
        <v>#N/A</v>
      </c>
      <c r="R2131" s="52" t="e">
        <f t="shared" si="3676"/>
        <v>#N/A</v>
      </c>
      <c r="S2131" s="52" t="e">
        <f t="shared" si="3676"/>
        <v>#N/A</v>
      </c>
      <c r="T2131" s="52" t="e">
        <f t="shared" si="3676"/>
        <v>#N/A</v>
      </c>
      <c r="U2131" s="52" t="e">
        <f t="shared" si="3676"/>
        <v>#N/A</v>
      </c>
      <c r="V2131" s="52" t="e">
        <f t="shared" si="3676"/>
        <v>#N/A</v>
      </c>
      <c r="W2131" s="52" t="e">
        <f t="shared" si="3676"/>
        <v>#N/A</v>
      </c>
      <c r="X2131" s="55" t="e">
        <f t="shared" si="3669"/>
        <v>#N/A</v>
      </c>
      <c r="Y2131" s="55" t="e">
        <f t="shared" si="3670"/>
        <v>#N/A</v>
      </c>
      <c r="Z2131" s="55" t="e">
        <f t="shared" ref="Z2131" si="3677">Z2130</f>
        <v>#N/A</v>
      </c>
      <c r="AA2131" s="55" t="e">
        <f t="shared" si="3672"/>
        <v>#N/A</v>
      </c>
      <c r="AB2131" s="336" t="e">
        <f t="shared" si="3673"/>
        <v>#N/A</v>
      </c>
      <c r="AC2131" s="223" t="e">
        <f ca="1">INDEX(FGA_COEFFS,1,1)+Z2131*INDEX(FGA_COEFFS,1,2)+Y2131*INDEX(FGA_COEFFS,1,3)+R2131*INDEX(FGA_COEFFS,1,4)+Q2130*INDEX(FGA_COEFFS,1,5)+S2131*INDEX(FGA_COEFFS,1,6)+T2130*INDEX(FGA_COEFFS,1,7)+M2130*INDEX(FGA_COEFFS,1,8)+Y2134*Y2136</f>
        <v>#N/A</v>
      </c>
      <c r="AD2131" s="223" t="e">
        <f ca="1">INDEX(THREEPTA_COEFFS,1,1)+AC2131*INDEX(THREEPTA_COEFFS,1,2)+J2131*INDEX(THREEPTA_COEFFS,1,3)+AA2131*INDEX(THREEPTA_COEFFS,1,4)+K2131*INDEX(THREEPTA_COEFFS,1,5)+L2130*INDEX(THREEPTA_COEFFS,1,6)+Z2134*Z2136</f>
        <v>#N/A</v>
      </c>
      <c r="AE2131" s="223" t="e">
        <f ca="1">INDEX(THREEPTPCT_COEFFS,1,1)+K2131*INDEX(THREEPTPCT_COEFFS,1,2)+L2130*INDEX(THREEPTPCT_COEFFS,1,3)+AA2134*AA2136</f>
        <v>#N/A</v>
      </c>
      <c r="AF2131" s="55" t="e">
        <f t="shared" ca="1" si="3674"/>
        <v>#N/A</v>
      </c>
      <c r="AG2131" s="223" t="e">
        <f ca="1">INDEX(TWOPTPCT_COEFFS,1,1)+AB2131*INDEX(TWOPTPCT_COEFFS,1,2)+I2130*INDEX(TWOPTPCT_COEFFS,1,3)+G2130*INDEX(TWOPTPCT_COEFFS,1,4)+L2130*INDEX(TWOPTPCT_COEFFS,1,5)+AB2134*AB2136</f>
        <v>#N/A</v>
      </c>
      <c r="AH2131" s="223" t="e">
        <f ca="1">INDEX(FTA_COEFFS,1,1)+O2131*INDEX(FTA_COEFFS,1,2)+N2130*INDEX(FTA_COEFFS,1,3)+(Q2131+R2131)*INDEX(FTA_COEFFS,1,4)+(Q2130+R2130)*INDEX(FTA_COEFFS,1,5)+M2130*INDEX(FTA_COEFFS,1,6)+AC2134*AC2136</f>
        <v>#N/A</v>
      </c>
      <c r="AI2131" s="223" t="e">
        <f ca="1">INDEX(FTPCT_COEFFS,1,1)+P2131*INDEX(FTPCT_COEFFS,1,2)+F2131*INDEX(FTPCT_COEFFS,1,3)+G2130*INDEX(FTPCT_COEFFS,1,4)+AD2134*AD2136</f>
        <v>#N/A</v>
      </c>
      <c r="AJ2131" s="338" t="e">
        <f t="shared" ca="1" si="3675"/>
        <v>#N/A</v>
      </c>
      <c r="AK2131" s="55"/>
      <c r="AL2131" s="55"/>
      <c r="AM2131" s="55"/>
      <c r="AN2131" s="55"/>
      <c r="AO2131" s="55"/>
      <c r="AP2131" s="55"/>
      <c r="AQ2131" s="55"/>
      <c r="AR2131" s="55"/>
    </row>
    <row r="2132" spans="1:45" x14ac:dyDescent="0.3">
      <c r="A2132" s="54" t="e">
        <f ca="1">IF(D2130&gt;(D2131+(AVERAGE(V2130,W2130)-AVERAGE(V2131,W2131))/2)+2.5,C2130,IF(D2131&gt;(D2130+(AVERAGE(V2131,W2131)-AVERAGE(V2130,W2130))/2)+2.5,C2131,"Close"))</f>
        <v>#N/A</v>
      </c>
      <c r="B2132" s="64" t="e">
        <f ca="1">IF(D2131&gt;D2130,C2131,C2130)</f>
        <v>#N/A</v>
      </c>
      <c r="D2132" s="56"/>
      <c r="X2132" s="55"/>
      <c r="Y2132" s="55"/>
      <c r="Z2132" s="55"/>
      <c r="AA2132" s="55"/>
      <c r="AB2132" s="55"/>
      <c r="AC2132" s="337"/>
      <c r="AD2132" s="337"/>
      <c r="AE2132" s="337"/>
      <c r="AF2132" s="337"/>
      <c r="AG2132" s="337"/>
      <c r="AH2132" s="337"/>
      <c r="AI2132" s="337"/>
      <c r="AJ2132" s="337"/>
      <c r="AK2132" s="337"/>
      <c r="AL2132" s="337"/>
      <c r="AM2132" s="55"/>
      <c r="AN2132" s="55"/>
      <c r="AO2132" s="55"/>
      <c r="AP2132" s="55"/>
      <c r="AQ2132" s="55"/>
      <c r="AR2132" s="55"/>
      <c r="AS2132" s="55"/>
    </row>
    <row r="2133" spans="1:45" x14ac:dyDescent="0.3">
      <c r="X2133" s="54" t="s">
        <v>1305</v>
      </c>
      <c r="Y2133" s="54" t="s">
        <v>128</v>
      </c>
      <c r="Z2133" s="54" t="s">
        <v>157</v>
      </c>
      <c r="AA2133" s="54" t="s">
        <v>151</v>
      </c>
      <c r="AB2133" s="54" t="s">
        <v>1327</v>
      </c>
      <c r="AC2133" s="54" t="s">
        <v>129</v>
      </c>
      <c r="AD2133" s="54" t="s">
        <v>116</v>
      </c>
      <c r="AE2133" s="54"/>
      <c r="AF2133" s="54"/>
      <c r="AG2133" s="54"/>
      <c r="AH2133" s="54"/>
      <c r="AI2133" s="54"/>
      <c r="AJ2133" s="54"/>
      <c r="AK2133" s="54"/>
      <c r="AL2133" s="54"/>
      <c r="AM2133" s="54"/>
      <c r="AN2133" s="54"/>
      <c r="AO2133" s="54"/>
      <c r="AP2133" s="54"/>
      <c r="AQ2133" s="54"/>
      <c r="AR2133" s="54"/>
      <c r="AS2133" s="54"/>
    </row>
    <row r="2134" spans="1:45" x14ac:dyDescent="0.3">
      <c r="X2134" s="54"/>
      <c r="Y2134" s="54">
        <f t="shared" ref="Y2134:AD2134" si="3678">Y2127</f>
        <v>6.4436999999999998</v>
      </c>
      <c r="Z2134" s="54">
        <f t="shared" si="3678"/>
        <v>4.9371</v>
      </c>
      <c r="AA2134" s="54">
        <f t="shared" si="3678"/>
        <v>11.350300000000001</v>
      </c>
      <c r="AB2134" s="54">
        <f t="shared" si="3678"/>
        <v>7.1900000000000006E-2</v>
      </c>
      <c r="AC2134" s="54">
        <f t="shared" si="3678"/>
        <v>6.2766000000000002</v>
      </c>
      <c r="AD2134" s="54">
        <f t="shared" si="3678"/>
        <v>11.042999999999999</v>
      </c>
      <c r="AE2134" s="54"/>
      <c r="AF2134" s="336"/>
      <c r="AG2134" s="336"/>
      <c r="AH2134" s="336"/>
      <c r="AI2134" s="54"/>
      <c r="AJ2134" s="54"/>
      <c r="AK2134" s="54"/>
      <c r="AL2134" s="54"/>
      <c r="AM2134" s="54"/>
      <c r="AN2134" s="54"/>
      <c r="AO2134" s="54"/>
      <c r="AP2134" s="54"/>
      <c r="AQ2134" s="54"/>
      <c r="AR2134" s="54"/>
      <c r="AS2134" s="54"/>
    </row>
    <row r="2135" spans="1:45" x14ac:dyDescent="0.3">
      <c r="D2135" s="56"/>
      <c r="X2135" s="336"/>
      <c r="Y2135" s="336">
        <f t="shared" ca="1" si="3570"/>
        <v>0.7486310411766437</v>
      </c>
      <c r="Z2135" s="336">
        <f t="shared" ca="1" si="3570"/>
        <v>-0.76873478685209307</v>
      </c>
      <c r="AA2135" s="336">
        <f t="shared" ca="1" si="3570"/>
        <v>-2.9847954415174092E-2</v>
      </c>
      <c r="AB2135" s="336">
        <f t="shared" ca="1" si="3570"/>
        <v>-7.7551947590198761E-2</v>
      </c>
      <c r="AC2135" s="336">
        <f t="shared" ca="1" si="3570"/>
        <v>-0.84060811566515214</v>
      </c>
      <c r="AD2135" s="336">
        <f t="shared" ca="1" si="3570"/>
        <v>-0.70014056795751634</v>
      </c>
      <c r="AE2135" s="336"/>
      <c r="AF2135" s="336"/>
      <c r="AG2135" s="336"/>
      <c r="AH2135" s="336"/>
      <c r="AI2135" s="54"/>
      <c r="AJ2135" s="54"/>
      <c r="AK2135" s="54"/>
      <c r="AL2135" s="336"/>
      <c r="AM2135" s="336"/>
      <c r="AN2135" s="336"/>
      <c r="AO2135" s="336"/>
      <c r="AP2135" s="54"/>
      <c r="AQ2135" s="336"/>
      <c r="AR2135" s="336"/>
      <c r="AS2135" s="336"/>
    </row>
    <row r="2136" spans="1:45" x14ac:dyDescent="0.3">
      <c r="C2136" s="54"/>
      <c r="D2136" s="56"/>
      <c r="Y2136" s="336">
        <f t="shared" ca="1" si="3570"/>
        <v>-0.80092809720204294</v>
      </c>
      <c r="Z2136" s="336">
        <f t="shared" ca="1" si="3570"/>
        <v>4.9098076562153287E-2</v>
      </c>
      <c r="AA2136" s="336">
        <f t="shared" ca="1" si="3570"/>
        <v>-1.324523064238743E-2</v>
      </c>
      <c r="AB2136" s="336">
        <f t="shared" ca="1" si="3570"/>
        <v>0.88287198518751242</v>
      </c>
      <c r="AC2136" s="336">
        <f t="shared" ca="1" si="3570"/>
        <v>0.26357985442571785</v>
      </c>
      <c r="AD2136" s="336">
        <f t="shared" ca="1" si="3570"/>
        <v>8.3094920371660524E-2</v>
      </c>
      <c r="AE2136" s="55"/>
      <c r="AF2136" s="55"/>
      <c r="AG2136" s="55"/>
      <c r="AH2136" s="55"/>
      <c r="AI2136" s="55"/>
      <c r="AJ2136" s="55"/>
      <c r="AK2136" s="55"/>
      <c r="AL2136" s="55"/>
      <c r="AM2136" s="55"/>
      <c r="AN2136" s="55"/>
      <c r="AO2136" s="55"/>
      <c r="AP2136" s="55"/>
      <c r="AQ2136" s="55"/>
      <c r="AR2136" s="55"/>
      <c r="AS2136" s="55"/>
    </row>
    <row r="2137" spans="1:45" x14ac:dyDescent="0.3">
      <c r="B2137" s="54" t="s">
        <v>172</v>
      </c>
      <c r="C2137" s="53">
        <f>C2130</f>
        <v>0</v>
      </c>
      <c r="D2137" s="56" t="e">
        <f t="shared" ref="D2137:D2138" ca="1" si="3679">AJ2137</f>
        <v>#N/A</v>
      </c>
      <c r="E2137" s="52" t="e">
        <f t="shared" ref="E2137:W2137" si="3680">E2130</f>
        <v>#N/A</v>
      </c>
      <c r="F2137" s="52" t="e">
        <f t="shared" si="3680"/>
        <v>#N/A</v>
      </c>
      <c r="G2137" s="52" t="e">
        <f t="shared" si="3680"/>
        <v>#N/A</v>
      </c>
      <c r="H2137" s="52" t="e">
        <f t="shared" si="3680"/>
        <v>#N/A</v>
      </c>
      <c r="I2137" s="52" t="e">
        <f t="shared" si="3680"/>
        <v>#N/A</v>
      </c>
      <c r="J2137" s="52" t="e">
        <f t="shared" si="3680"/>
        <v>#N/A</v>
      </c>
      <c r="K2137" s="52" t="e">
        <f t="shared" si="3680"/>
        <v>#N/A</v>
      </c>
      <c r="L2137" s="52" t="e">
        <f t="shared" si="3680"/>
        <v>#N/A</v>
      </c>
      <c r="M2137" s="52" t="e">
        <f t="shared" si="3680"/>
        <v>#N/A</v>
      </c>
      <c r="N2137" s="52" t="e">
        <f t="shared" si="3680"/>
        <v>#N/A</v>
      </c>
      <c r="O2137" s="52" t="e">
        <f t="shared" si="3680"/>
        <v>#N/A</v>
      </c>
      <c r="P2137" s="52" t="e">
        <f t="shared" si="3680"/>
        <v>#N/A</v>
      </c>
      <c r="Q2137" s="52" t="e">
        <f t="shared" si="3680"/>
        <v>#N/A</v>
      </c>
      <c r="R2137" s="52" t="e">
        <f t="shared" si="3680"/>
        <v>#N/A</v>
      </c>
      <c r="S2137" s="52" t="e">
        <f t="shared" si="3680"/>
        <v>#N/A</v>
      </c>
      <c r="T2137" s="52" t="e">
        <f t="shared" si="3680"/>
        <v>#N/A</v>
      </c>
      <c r="U2137" s="52" t="e">
        <f t="shared" si="3680"/>
        <v>#N/A</v>
      </c>
      <c r="V2137" s="52" t="e">
        <f t="shared" si="3680"/>
        <v>#N/A</v>
      </c>
      <c r="W2137" s="52" t="e">
        <f t="shared" si="3680"/>
        <v>#N/A</v>
      </c>
      <c r="X2137" s="55" t="e">
        <f t="shared" ref="X2137:X2138" si="3681">(H2137-(O2137*P2137)/100-3*(J2137*K2137)/100)/2</f>
        <v>#N/A</v>
      </c>
      <c r="Y2137" s="55" t="e">
        <f t="shared" ref="Y2137:Y2138" si="3682">SUM(X2137,(J2137*K2137/100))/(F2137/100)</f>
        <v>#N/A</v>
      </c>
      <c r="Z2137" s="55" t="e">
        <f t="shared" ref="Z2137" si="3683">U2137*0.5+U2138*0.5</f>
        <v>#N/A</v>
      </c>
      <c r="AA2137" s="55" t="e">
        <f t="shared" ref="AA2137:AA2138" si="3684">J2137/Y2137</f>
        <v>#N/A</v>
      </c>
      <c r="AB2137" s="336" t="e">
        <f t="shared" ref="AB2137:AB2138" si="3685">X2137/(Y2137-J2137)</f>
        <v>#N/A</v>
      </c>
      <c r="AC2137" s="223" t="e">
        <f ca="1">INDEX(FGA_COEFFS,1,1)+Z2137*INDEX(FGA_COEFFS,1,2)+Y2137*INDEX(FGA_COEFFS,1,3)+R2137*INDEX(FGA_COEFFS,1,4)+Q2138*INDEX(FGA_COEFFS,1,5)+S2137*INDEX(FGA_COEFFS,1,6)+T2138*INDEX(FGA_COEFFS,1,7)+M2138*INDEX(FGA_COEFFS,1,8)+Y2141*Y2142</f>
        <v>#N/A</v>
      </c>
      <c r="AD2137" s="223" t="e">
        <f ca="1">INDEX(THREEPTA_COEFFS,1,1)+AC2137*INDEX(THREEPTA_COEFFS,1,2)+J2137*INDEX(THREEPTA_COEFFS,1,3)+AA2137*INDEX(THREEPTA_COEFFS,1,4)+K2137*INDEX(THREEPTA_COEFFS,1,5)+L2138*INDEX(THREEPTA_COEFFS,1,6)+Z2141*Z2142</f>
        <v>#N/A</v>
      </c>
      <c r="AE2137" s="223" t="e">
        <f ca="1">INDEX(THREEPTPCT_COEFFS,1,1)+K2137*INDEX(THREEPTPCT_COEFFS,1,2)+L2138*INDEX(THREEPTPCT_COEFFS,1,3)+AA2141*AA2142</f>
        <v>#N/A</v>
      </c>
      <c r="AF2137" s="55" t="e">
        <f t="shared" ref="AF2137:AF2138" ca="1" si="3686">AC2137-AD2137</f>
        <v>#N/A</v>
      </c>
      <c r="AG2137" s="223" t="e">
        <f ca="1">INDEX(TWOPTPCT_COEFFS,1,1)+AB2137*INDEX(TWOPTPCT_COEFFS,1,2)+I2138*INDEX(TWOPTPCT_COEFFS,1,3)+G2138*INDEX(TWOPTPCT_COEFFS,1,4)+L2138*INDEX(TWOPTPCT_COEFFS,1,5)+AB2141*AB2142</f>
        <v>#N/A</v>
      </c>
      <c r="AH2137" s="223" t="e">
        <f ca="1">INDEX(FTA_COEFFS,1,1)+O2137*INDEX(FTA_COEFFS,1,2)+N2138*INDEX(FTA_COEFFS,1,3)+(Q2137+R2137)*INDEX(FTA_COEFFS,1,4)+(Q2138+R2138)*INDEX(FTA_COEFFS,1,5)+M2138*INDEX(FTA_COEFFS,1,6)+AC2141*AC2142</f>
        <v>#N/A</v>
      </c>
      <c r="AI2137" s="223" t="e">
        <f ca="1">INDEX(FTPCT_COEFFS,1,1)+P2137*INDEX(FTPCT_COEFFS,1,2)+F2137*INDEX(FTPCT_COEFFS,1,3)+G2138*INDEX(FTPCT_COEFFS,1,4)+AD2141*AD2142</f>
        <v>#N/A</v>
      </c>
      <c r="AJ2137" s="338" t="e">
        <f t="shared" ref="AJ2137:AJ2138" ca="1" si="3687">AD2137*AE2137/100+AF2137*AG2137+AH2137*AI2137/100</f>
        <v>#N/A</v>
      </c>
      <c r="AK2137" s="55"/>
      <c r="AL2137" s="55"/>
      <c r="AM2137" s="55"/>
      <c r="AN2137" s="55"/>
      <c r="AO2137" s="55"/>
      <c r="AP2137" s="55"/>
      <c r="AQ2137" s="55"/>
      <c r="AR2137" s="55"/>
    </row>
    <row r="2138" spans="1:45" x14ac:dyDescent="0.3">
      <c r="B2138" s="54" t="s">
        <v>175</v>
      </c>
      <c r="C2138" s="54">
        <f>C2131</f>
        <v>0</v>
      </c>
      <c r="D2138" s="56" t="e">
        <f t="shared" ca="1" si="3679"/>
        <v>#N/A</v>
      </c>
      <c r="E2138" s="52" t="e">
        <f t="shared" ref="E2138:W2138" si="3688">E2131</f>
        <v>#N/A</v>
      </c>
      <c r="F2138" s="52" t="e">
        <f t="shared" si="3688"/>
        <v>#N/A</v>
      </c>
      <c r="G2138" s="52" t="e">
        <f t="shared" si="3688"/>
        <v>#N/A</v>
      </c>
      <c r="H2138" s="52" t="e">
        <f t="shared" si="3688"/>
        <v>#N/A</v>
      </c>
      <c r="I2138" s="52" t="e">
        <f t="shared" si="3688"/>
        <v>#N/A</v>
      </c>
      <c r="J2138" s="52" t="e">
        <f t="shared" si="3688"/>
        <v>#N/A</v>
      </c>
      <c r="K2138" s="52" t="e">
        <f t="shared" si="3688"/>
        <v>#N/A</v>
      </c>
      <c r="L2138" s="52" t="e">
        <f t="shared" si="3688"/>
        <v>#N/A</v>
      </c>
      <c r="M2138" s="52" t="e">
        <f t="shared" si="3688"/>
        <v>#N/A</v>
      </c>
      <c r="N2138" s="52" t="e">
        <f t="shared" si="3688"/>
        <v>#N/A</v>
      </c>
      <c r="O2138" s="52" t="e">
        <f t="shared" si="3688"/>
        <v>#N/A</v>
      </c>
      <c r="P2138" s="52" t="e">
        <f t="shared" si="3688"/>
        <v>#N/A</v>
      </c>
      <c r="Q2138" s="52" t="e">
        <f t="shared" si="3688"/>
        <v>#N/A</v>
      </c>
      <c r="R2138" s="52" t="e">
        <f t="shared" si="3688"/>
        <v>#N/A</v>
      </c>
      <c r="S2138" s="52" t="e">
        <f t="shared" si="3688"/>
        <v>#N/A</v>
      </c>
      <c r="T2138" s="52" t="e">
        <f t="shared" si="3688"/>
        <v>#N/A</v>
      </c>
      <c r="U2138" s="52" t="e">
        <f t="shared" si="3688"/>
        <v>#N/A</v>
      </c>
      <c r="V2138" s="52" t="e">
        <f t="shared" si="3688"/>
        <v>#N/A</v>
      </c>
      <c r="W2138" s="52" t="e">
        <f t="shared" si="3688"/>
        <v>#N/A</v>
      </c>
      <c r="X2138" s="55" t="e">
        <f t="shared" si="3681"/>
        <v>#N/A</v>
      </c>
      <c r="Y2138" s="55" t="e">
        <f t="shared" si="3682"/>
        <v>#N/A</v>
      </c>
      <c r="Z2138" s="55" t="e">
        <f t="shared" ref="Z2138" si="3689">Z2137</f>
        <v>#N/A</v>
      </c>
      <c r="AA2138" s="55" t="e">
        <f t="shared" si="3684"/>
        <v>#N/A</v>
      </c>
      <c r="AB2138" s="336" t="e">
        <f t="shared" si="3685"/>
        <v>#N/A</v>
      </c>
      <c r="AC2138" s="223" t="e">
        <f ca="1">INDEX(FGA_COEFFS,1,1)+Z2138*INDEX(FGA_COEFFS,1,2)+Y2138*INDEX(FGA_COEFFS,1,3)+R2138*INDEX(FGA_COEFFS,1,4)+Q2137*INDEX(FGA_COEFFS,1,5)+S2138*INDEX(FGA_COEFFS,1,6)+T2137*INDEX(FGA_COEFFS,1,7)+M2137*INDEX(FGA_COEFFS,1,8)+Y2141*Y2143</f>
        <v>#N/A</v>
      </c>
      <c r="AD2138" s="223" t="e">
        <f ca="1">INDEX(THREEPTA_COEFFS,1,1)+AC2138*INDEX(THREEPTA_COEFFS,1,2)+J2138*INDEX(THREEPTA_COEFFS,1,3)+AA2138*INDEX(THREEPTA_COEFFS,1,4)+K2138*INDEX(THREEPTA_COEFFS,1,5)+L2137*INDEX(THREEPTA_COEFFS,1,6)+Z2141*Z2143</f>
        <v>#N/A</v>
      </c>
      <c r="AE2138" s="223" t="e">
        <f ca="1">INDEX(THREEPTPCT_COEFFS,1,1)+K2138*INDEX(THREEPTPCT_COEFFS,1,2)+L2137*INDEX(THREEPTPCT_COEFFS,1,3)+AA2141*AA2143</f>
        <v>#N/A</v>
      </c>
      <c r="AF2138" s="55" t="e">
        <f t="shared" ca="1" si="3686"/>
        <v>#N/A</v>
      </c>
      <c r="AG2138" s="223" t="e">
        <f ca="1">INDEX(TWOPTPCT_COEFFS,1,1)+AB2138*INDEX(TWOPTPCT_COEFFS,1,2)+I2137*INDEX(TWOPTPCT_COEFFS,1,3)+G2137*INDEX(TWOPTPCT_COEFFS,1,4)+L2137*INDEX(TWOPTPCT_COEFFS,1,5)+AB2141*AB2143</f>
        <v>#N/A</v>
      </c>
      <c r="AH2138" s="223" t="e">
        <f ca="1">INDEX(FTA_COEFFS,1,1)+O2138*INDEX(FTA_COEFFS,1,2)+N2137*INDEX(FTA_COEFFS,1,3)+(Q2138+R2138)*INDEX(FTA_COEFFS,1,4)+(Q2137+R2137)*INDEX(FTA_COEFFS,1,5)+M2137*INDEX(FTA_COEFFS,1,6)+AC2141*AC2143</f>
        <v>#N/A</v>
      </c>
      <c r="AI2138" s="223" t="e">
        <f ca="1">INDEX(FTPCT_COEFFS,1,1)+P2138*INDEX(FTPCT_COEFFS,1,2)+F2138*INDEX(FTPCT_COEFFS,1,3)+G2137*INDEX(FTPCT_COEFFS,1,4)+AD2141*AD2143</f>
        <v>#N/A</v>
      </c>
      <c r="AJ2138" s="338" t="e">
        <f t="shared" ca="1" si="3687"/>
        <v>#N/A</v>
      </c>
      <c r="AK2138" s="55"/>
      <c r="AL2138" s="55"/>
      <c r="AM2138" s="55"/>
      <c r="AN2138" s="55"/>
      <c r="AO2138" s="55"/>
      <c r="AP2138" s="55"/>
      <c r="AQ2138" s="55"/>
      <c r="AR2138" s="55"/>
    </row>
    <row r="2139" spans="1:45" x14ac:dyDescent="0.3">
      <c r="A2139" s="54" t="e">
        <f ca="1">IF(D2137&gt;(D2138+(AVERAGE(V2137,W2137)-AVERAGE(V2138,W2138))/2)+2.5,C2137,IF(D2138&gt;(D2137+(AVERAGE(V2138,W2138)-AVERAGE(V2137,W2137))/2)+2.5,C2138,"Close"))</f>
        <v>#N/A</v>
      </c>
      <c r="B2139" s="64" t="e">
        <f ca="1">IF(D2138&gt;D2137,C2138,C2137)</f>
        <v>#N/A</v>
      </c>
      <c r="D2139" s="56"/>
      <c r="X2139" s="55"/>
      <c r="Y2139" s="55"/>
      <c r="Z2139" s="55"/>
      <c r="AA2139" s="55"/>
      <c r="AB2139" s="55"/>
      <c r="AC2139" s="337"/>
      <c r="AD2139" s="337"/>
      <c r="AE2139" s="337"/>
      <c r="AF2139" s="337"/>
      <c r="AG2139" s="337"/>
      <c r="AH2139" s="337"/>
      <c r="AI2139" s="337"/>
      <c r="AJ2139" s="337"/>
      <c r="AK2139" s="337"/>
      <c r="AL2139" s="337"/>
      <c r="AM2139" s="55"/>
      <c r="AN2139" s="55"/>
      <c r="AO2139" s="55"/>
      <c r="AP2139" s="55"/>
      <c r="AQ2139" s="55"/>
      <c r="AR2139" s="55"/>
      <c r="AS2139" s="55"/>
    </row>
    <row r="2140" spans="1:45" x14ac:dyDescent="0.3">
      <c r="X2140" s="54" t="s">
        <v>1305</v>
      </c>
      <c r="Y2140" s="54" t="s">
        <v>128</v>
      </c>
      <c r="Z2140" s="54" t="s">
        <v>157</v>
      </c>
      <c r="AA2140" s="54" t="s">
        <v>151</v>
      </c>
      <c r="AB2140" s="54" t="s">
        <v>1327</v>
      </c>
      <c r="AC2140" s="54" t="s">
        <v>129</v>
      </c>
      <c r="AD2140" s="54" t="s">
        <v>116</v>
      </c>
      <c r="AE2140" s="54"/>
      <c r="AF2140" s="54"/>
      <c r="AG2140" s="54"/>
      <c r="AH2140" s="54"/>
      <c r="AI2140" s="54"/>
      <c r="AJ2140" s="54"/>
      <c r="AK2140" s="54"/>
      <c r="AL2140" s="54"/>
      <c r="AM2140" s="54"/>
      <c r="AN2140" s="54"/>
      <c r="AO2140" s="54"/>
      <c r="AP2140" s="54"/>
      <c r="AQ2140" s="54"/>
      <c r="AR2140" s="54"/>
      <c r="AS2140" s="54"/>
    </row>
    <row r="2141" spans="1:45" x14ac:dyDescent="0.3">
      <c r="X2141" s="54"/>
      <c r="Y2141" s="54">
        <f t="shared" ref="Y2141:AD2141" si="3690">Y2134</f>
        <v>6.4436999999999998</v>
      </c>
      <c r="Z2141" s="54">
        <f t="shared" si="3690"/>
        <v>4.9371</v>
      </c>
      <c r="AA2141" s="54">
        <f t="shared" si="3690"/>
        <v>11.350300000000001</v>
      </c>
      <c r="AB2141" s="54">
        <f t="shared" si="3690"/>
        <v>7.1900000000000006E-2</v>
      </c>
      <c r="AC2141" s="54">
        <f t="shared" si="3690"/>
        <v>6.2766000000000002</v>
      </c>
      <c r="AD2141" s="54">
        <f t="shared" si="3690"/>
        <v>11.042999999999999</v>
      </c>
      <c r="AE2141" s="54"/>
      <c r="AF2141" s="336"/>
      <c r="AG2141" s="336"/>
      <c r="AH2141" s="336"/>
      <c r="AI2141" s="54"/>
      <c r="AJ2141" s="54"/>
      <c r="AK2141" s="54"/>
      <c r="AL2141" s="54"/>
      <c r="AM2141" s="54"/>
      <c r="AN2141" s="54"/>
      <c r="AO2141" s="54"/>
      <c r="AP2141" s="54"/>
      <c r="AQ2141" s="54"/>
      <c r="AR2141" s="54"/>
      <c r="AS2141" s="54"/>
    </row>
    <row r="2142" spans="1:45" x14ac:dyDescent="0.3">
      <c r="D2142" s="56"/>
      <c r="X2142" s="336"/>
      <c r="Y2142" s="336">
        <f t="shared" ref="Y2142:AD2205" ca="1" si="3691">1.5*RAND()^2*IF(RAND()&gt;0.5,1,-1)</f>
        <v>-3.9312731807745596E-2</v>
      </c>
      <c r="Z2142" s="336">
        <f t="shared" ca="1" si="3691"/>
        <v>-0.27093820804082341</v>
      </c>
      <c r="AA2142" s="336">
        <f t="shared" ca="1" si="3691"/>
        <v>1.2843747067716176E-2</v>
      </c>
      <c r="AB2142" s="336">
        <f t="shared" ca="1" si="3691"/>
        <v>-0.85172981518921598</v>
      </c>
      <c r="AC2142" s="336">
        <f t="shared" ca="1" si="3691"/>
        <v>5.2901673500304607E-2</v>
      </c>
      <c r="AD2142" s="336">
        <f t="shared" ca="1" si="3691"/>
        <v>4.5497715435407884E-2</v>
      </c>
      <c r="AE2142" s="336"/>
      <c r="AF2142" s="336"/>
      <c r="AG2142" s="336"/>
      <c r="AH2142" s="336"/>
      <c r="AI2142" s="54"/>
      <c r="AJ2142" s="54"/>
      <c r="AK2142" s="54"/>
      <c r="AL2142" s="336"/>
      <c r="AM2142" s="336"/>
      <c r="AN2142" s="336"/>
      <c r="AO2142" s="336"/>
      <c r="AP2142" s="54"/>
      <c r="AQ2142" s="336"/>
      <c r="AR2142" s="336"/>
      <c r="AS2142" s="336"/>
    </row>
    <row r="2143" spans="1:45" x14ac:dyDescent="0.3">
      <c r="C2143" s="54"/>
      <c r="D2143" s="56"/>
      <c r="Y2143" s="336">
        <f t="shared" ca="1" si="3691"/>
        <v>-0.18395055094359969</v>
      </c>
      <c r="Z2143" s="336">
        <f t="shared" ca="1" si="3691"/>
        <v>-1.6096366525964391E-2</v>
      </c>
      <c r="AA2143" s="336">
        <f t="shared" ca="1" si="3691"/>
        <v>0.78993530905906573</v>
      </c>
      <c r="AB2143" s="336">
        <f t="shared" ca="1" si="3691"/>
        <v>-7.557520646996798E-3</v>
      </c>
      <c r="AC2143" s="336">
        <f t="shared" ca="1" si="3691"/>
        <v>-1.4036698183682252</v>
      </c>
      <c r="AD2143" s="336">
        <f t="shared" ca="1" si="3691"/>
        <v>0.16167754490774472</v>
      </c>
      <c r="AE2143" s="55"/>
      <c r="AF2143" s="55"/>
      <c r="AG2143" s="55"/>
      <c r="AH2143" s="55"/>
      <c r="AI2143" s="55"/>
      <c r="AJ2143" s="55"/>
      <c r="AK2143" s="55"/>
      <c r="AL2143" s="55"/>
      <c r="AM2143" s="55"/>
      <c r="AN2143" s="55"/>
      <c r="AO2143" s="55"/>
      <c r="AP2143" s="55"/>
      <c r="AQ2143" s="55"/>
      <c r="AR2143" s="55"/>
      <c r="AS2143" s="55"/>
    </row>
    <row r="2144" spans="1:45" x14ac:dyDescent="0.3">
      <c r="B2144" s="54" t="s">
        <v>172</v>
      </c>
      <c r="C2144" s="53">
        <f>C2137</f>
        <v>0</v>
      </c>
      <c r="D2144" s="56" t="e">
        <f t="shared" ref="D2144:D2145" ca="1" si="3692">AJ2144</f>
        <v>#N/A</v>
      </c>
      <c r="E2144" s="52" t="e">
        <f t="shared" ref="E2144:W2144" si="3693">E2137</f>
        <v>#N/A</v>
      </c>
      <c r="F2144" s="52" t="e">
        <f t="shared" si="3693"/>
        <v>#N/A</v>
      </c>
      <c r="G2144" s="52" t="e">
        <f t="shared" si="3693"/>
        <v>#N/A</v>
      </c>
      <c r="H2144" s="52" t="e">
        <f t="shared" si="3693"/>
        <v>#N/A</v>
      </c>
      <c r="I2144" s="52" t="e">
        <f t="shared" si="3693"/>
        <v>#N/A</v>
      </c>
      <c r="J2144" s="52" t="e">
        <f t="shared" si="3693"/>
        <v>#N/A</v>
      </c>
      <c r="K2144" s="52" t="e">
        <f t="shared" si="3693"/>
        <v>#N/A</v>
      </c>
      <c r="L2144" s="52" t="e">
        <f t="shared" si="3693"/>
        <v>#N/A</v>
      </c>
      <c r="M2144" s="52" t="e">
        <f t="shared" si="3693"/>
        <v>#N/A</v>
      </c>
      <c r="N2144" s="52" t="e">
        <f t="shared" si="3693"/>
        <v>#N/A</v>
      </c>
      <c r="O2144" s="52" t="e">
        <f t="shared" si="3693"/>
        <v>#N/A</v>
      </c>
      <c r="P2144" s="52" t="e">
        <f t="shared" si="3693"/>
        <v>#N/A</v>
      </c>
      <c r="Q2144" s="52" t="e">
        <f t="shared" si="3693"/>
        <v>#N/A</v>
      </c>
      <c r="R2144" s="52" t="e">
        <f t="shared" si="3693"/>
        <v>#N/A</v>
      </c>
      <c r="S2144" s="52" t="e">
        <f t="shared" si="3693"/>
        <v>#N/A</v>
      </c>
      <c r="T2144" s="52" t="e">
        <f t="shared" si="3693"/>
        <v>#N/A</v>
      </c>
      <c r="U2144" s="52" t="e">
        <f t="shared" si="3693"/>
        <v>#N/A</v>
      </c>
      <c r="V2144" s="52" t="e">
        <f t="shared" si="3693"/>
        <v>#N/A</v>
      </c>
      <c r="W2144" s="52" t="e">
        <f t="shared" si="3693"/>
        <v>#N/A</v>
      </c>
      <c r="X2144" s="55" t="e">
        <f t="shared" ref="X2144:X2145" si="3694">(H2144-(O2144*P2144)/100-3*(J2144*K2144)/100)/2</f>
        <v>#N/A</v>
      </c>
      <c r="Y2144" s="55" t="e">
        <f t="shared" ref="Y2144:Y2145" si="3695">SUM(X2144,(J2144*K2144/100))/(F2144/100)</f>
        <v>#N/A</v>
      </c>
      <c r="Z2144" s="55" t="e">
        <f t="shared" ref="Z2144" si="3696">U2144*0.5+U2145*0.5</f>
        <v>#N/A</v>
      </c>
      <c r="AA2144" s="55" t="e">
        <f t="shared" ref="AA2144:AA2145" si="3697">J2144/Y2144</f>
        <v>#N/A</v>
      </c>
      <c r="AB2144" s="336" t="e">
        <f t="shared" ref="AB2144:AB2145" si="3698">X2144/(Y2144-J2144)</f>
        <v>#N/A</v>
      </c>
      <c r="AC2144" s="223" t="e">
        <f ca="1">INDEX(FGA_COEFFS,1,1)+Z2144*INDEX(FGA_COEFFS,1,2)+Y2144*INDEX(FGA_COEFFS,1,3)+R2144*INDEX(FGA_COEFFS,1,4)+Q2145*INDEX(FGA_COEFFS,1,5)+S2144*INDEX(FGA_COEFFS,1,6)+T2145*INDEX(FGA_COEFFS,1,7)+M2145*INDEX(FGA_COEFFS,1,8)+Y2148*Y2149</f>
        <v>#N/A</v>
      </c>
      <c r="AD2144" s="223" t="e">
        <f ca="1">INDEX(THREEPTA_COEFFS,1,1)+AC2144*INDEX(THREEPTA_COEFFS,1,2)+J2144*INDEX(THREEPTA_COEFFS,1,3)+AA2144*INDEX(THREEPTA_COEFFS,1,4)+K2144*INDEX(THREEPTA_COEFFS,1,5)+L2145*INDEX(THREEPTA_COEFFS,1,6)+Z2148*Z2149</f>
        <v>#N/A</v>
      </c>
      <c r="AE2144" s="223" t="e">
        <f ca="1">INDEX(THREEPTPCT_COEFFS,1,1)+K2144*INDEX(THREEPTPCT_COEFFS,1,2)+L2145*INDEX(THREEPTPCT_COEFFS,1,3)+AA2148*AA2149</f>
        <v>#N/A</v>
      </c>
      <c r="AF2144" s="55" t="e">
        <f t="shared" ref="AF2144:AF2145" ca="1" si="3699">AC2144-AD2144</f>
        <v>#N/A</v>
      </c>
      <c r="AG2144" s="223" t="e">
        <f ca="1">INDEX(TWOPTPCT_COEFFS,1,1)+AB2144*INDEX(TWOPTPCT_COEFFS,1,2)+I2145*INDEX(TWOPTPCT_COEFFS,1,3)+G2145*INDEX(TWOPTPCT_COEFFS,1,4)+L2145*INDEX(TWOPTPCT_COEFFS,1,5)+AB2148*AB2149</f>
        <v>#N/A</v>
      </c>
      <c r="AH2144" s="223" t="e">
        <f ca="1">INDEX(FTA_COEFFS,1,1)+O2144*INDEX(FTA_COEFFS,1,2)+N2145*INDEX(FTA_COEFFS,1,3)+(Q2144+R2144)*INDEX(FTA_COEFFS,1,4)+(Q2145+R2145)*INDEX(FTA_COEFFS,1,5)+M2145*INDEX(FTA_COEFFS,1,6)+AC2148*AC2149</f>
        <v>#N/A</v>
      </c>
      <c r="AI2144" s="223" t="e">
        <f ca="1">INDEX(FTPCT_COEFFS,1,1)+P2144*INDEX(FTPCT_COEFFS,1,2)+F2144*INDEX(FTPCT_COEFFS,1,3)+G2145*INDEX(FTPCT_COEFFS,1,4)+AD2148*AD2149</f>
        <v>#N/A</v>
      </c>
      <c r="AJ2144" s="338" t="e">
        <f t="shared" ref="AJ2144:AJ2145" ca="1" si="3700">AD2144*AE2144/100+AF2144*AG2144+AH2144*AI2144/100</f>
        <v>#N/A</v>
      </c>
      <c r="AK2144" s="55"/>
      <c r="AL2144" s="55"/>
      <c r="AM2144" s="55"/>
      <c r="AN2144" s="55"/>
      <c r="AO2144" s="55"/>
      <c r="AP2144" s="55"/>
      <c r="AQ2144" s="55"/>
      <c r="AR2144" s="55"/>
    </row>
    <row r="2145" spans="1:45" x14ac:dyDescent="0.3">
      <c r="B2145" s="54" t="s">
        <v>175</v>
      </c>
      <c r="C2145" s="54">
        <f>C2138</f>
        <v>0</v>
      </c>
      <c r="D2145" s="56" t="e">
        <f t="shared" ca="1" si="3692"/>
        <v>#N/A</v>
      </c>
      <c r="E2145" s="52" t="e">
        <f t="shared" ref="E2145:W2145" si="3701">E2138</f>
        <v>#N/A</v>
      </c>
      <c r="F2145" s="52" t="e">
        <f t="shared" si="3701"/>
        <v>#N/A</v>
      </c>
      <c r="G2145" s="52" t="e">
        <f t="shared" si="3701"/>
        <v>#N/A</v>
      </c>
      <c r="H2145" s="52" t="e">
        <f t="shared" si="3701"/>
        <v>#N/A</v>
      </c>
      <c r="I2145" s="52" t="e">
        <f t="shared" si="3701"/>
        <v>#N/A</v>
      </c>
      <c r="J2145" s="52" t="e">
        <f t="shared" si="3701"/>
        <v>#N/A</v>
      </c>
      <c r="K2145" s="52" t="e">
        <f t="shared" si="3701"/>
        <v>#N/A</v>
      </c>
      <c r="L2145" s="52" t="e">
        <f t="shared" si="3701"/>
        <v>#N/A</v>
      </c>
      <c r="M2145" s="52" t="e">
        <f t="shared" si="3701"/>
        <v>#N/A</v>
      </c>
      <c r="N2145" s="52" t="e">
        <f t="shared" si="3701"/>
        <v>#N/A</v>
      </c>
      <c r="O2145" s="52" t="e">
        <f t="shared" si="3701"/>
        <v>#N/A</v>
      </c>
      <c r="P2145" s="52" t="e">
        <f t="shared" si="3701"/>
        <v>#N/A</v>
      </c>
      <c r="Q2145" s="52" t="e">
        <f t="shared" si="3701"/>
        <v>#N/A</v>
      </c>
      <c r="R2145" s="52" t="e">
        <f t="shared" si="3701"/>
        <v>#N/A</v>
      </c>
      <c r="S2145" s="52" t="e">
        <f t="shared" si="3701"/>
        <v>#N/A</v>
      </c>
      <c r="T2145" s="52" t="e">
        <f t="shared" si="3701"/>
        <v>#N/A</v>
      </c>
      <c r="U2145" s="52" t="e">
        <f t="shared" si="3701"/>
        <v>#N/A</v>
      </c>
      <c r="V2145" s="52" t="e">
        <f t="shared" si="3701"/>
        <v>#N/A</v>
      </c>
      <c r="W2145" s="52" t="e">
        <f t="shared" si="3701"/>
        <v>#N/A</v>
      </c>
      <c r="X2145" s="55" t="e">
        <f t="shared" si="3694"/>
        <v>#N/A</v>
      </c>
      <c r="Y2145" s="55" t="e">
        <f t="shared" si="3695"/>
        <v>#N/A</v>
      </c>
      <c r="Z2145" s="55" t="e">
        <f t="shared" ref="Z2145" si="3702">Z2144</f>
        <v>#N/A</v>
      </c>
      <c r="AA2145" s="55" t="e">
        <f t="shared" si="3697"/>
        <v>#N/A</v>
      </c>
      <c r="AB2145" s="336" t="e">
        <f t="shared" si="3698"/>
        <v>#N/A</v>
      </c>
      <c r="AC2145" s="223" t="e">
        <f ca="1">INDEX(FGA_COEFFS,1,1)+Z2145*INDEX(FGA_COEFFS,1,2)+Y2145*INDEX(FGA_COEFFS,1,3)+R2145*INDEX(FGA_COEFFS,1,4)+Q2144*INDEX(FGA_COEFFS,1,5)+S2145*INDEX(FGA_COEFFS,1,6)+T2144*INDEX(FGA_COEFFS,1,7)+M2144*INDEX(FGA_COEFFS,1,8)+Y2148*Y2150</f>
        <v>#N/A</v>
      </c>
      <c r="AD2145" s="223" t="e">
        <f ca="1">INDEX(THREEPTA_COEFFS,1,1)+AC2145*INDEX(THREEPTA_COEFFS,1,2)+J2145*INDEX(THREEPTA_COEFFS,1,3)+AA2145*INDEX(THREEPTA_COEFFS,1,4)+K2145*INDEX(THREEPTA_COEFFS,1,5)+L2144*INDEX(THREEPTA_COEFFS,1,6)+Z2148*Z2150</f>
        <v>#N/A</v>
      </c>
      <c r="AE2145" s="223" t="e">
        <f ca="1">INDEX(THREEPTPCT_COEFFS,1,1)+K2145*INDEX(THREEPTPCT_COEFFS,1,2)+L2144*INDEX(THREEPTPCT_COEFFS,1,3)+AA2148*AA2150</f>
        <v>#N/A</v>
      </c>
      <c r="AF2145" s="55" t="e">
        <f t="shared" ca="1" si="3699"/>
        <v>#N/A</v>
      </c>
      <c r="AG2145" s="223" t="e">
        <f ca="1">INDEX(TWOPTPCT_COEFFS,1,1)+AB2145*INDEX(TWOPTPCT_COEFFS,1,2)+I2144*INDEX(TWOPTPCT_COEFFS,1,3)+G2144*INDEX(TWOPTPCT_COEFFS,1,4)+L2144*INDEX(TWOPTPCT_COEFFS,1,5)+AB2148*AB2150</f>
        <v>#N/A</v>
      </c>
      <c r="AH2145" s="223" t="e">
        <f ca="1">INDEX(FTA_COEFFS,1,1)+O2145*INDEX(FTA_COEFFS,1,2)+N2144*INDEX(FTA_COEFFS,1,3)+(Q2145+R2145)*INDEX(FTA_COEFFS,1,4)+(Q2144+R2144)*INDEX(FTA_COEFFS,1,5)+M2144*INDEX(FTA_COEFFS,1,6)+AC2148*AC2150</f>
        <v>#N/A</v>
      </c>
      <c r="AI2145" s="223" t="e">
        <f ca="1">INDEX(FTPCT_COEFFS,1,1)+P2145*INDEX(FTPCT_COEFFS,1,2)+F2145*INDEX(FTPCT_COEFFS,1,3)+G2144*INDEX(FTPCT_COEFFS,1,4)+AD2148*AD2150</f>
        <v>#N/A</v>
      </c>
      <c r="AJ2145" s="338" t="e">
        <f t="shared" ca="1" si="3700"/>
        <v>#N/A</v>
      </c>
      <c r="AK2145" s="55"/>
      <c r="AL2145" s="55"/>
      <c r="AM2145" s="55"/>
      <c r="AN2145" s="55"/>
      <c r="AO2145" s="55"/>
      <c r="AP2145" s="55"/>
      <c r="AQ2145" s="55"/>
      <c r="AR2145" s="55"/>
    </row>
    <row r="2146" spans="1:45" x14ac:dyDescent="0.3">
      <c r="A2146" s="54" t="e">
        <f ca="1">IF(D2144&gt;(D2145+(AVERAGE(V2144,W2144)-AVERAGE(V2145,W2145))/2)+2.5,C2144,IF(D2145&gt;(D2144+(AVERAGE(V2145,W2145)-AVERAGE(V2144,W2144))/2)+2.5,C2145,"Close"))</f>
        <v>#N/A</v>
      </c>
      <c r="B2146" s="64" t="e">
        <f ca="1">IF(D2145&gt;D2144,C2145,C2144)</f>
        <v>#N/A</v>
      </c>
      <c r="D2146" s="56"/>
      <c r="X2146" s="55"/>
      <c r="Y2146" s="55"/>
      <c r="Z2146" s="55"/>
      <c r="AA2146" s="55"/>
      <c r="AB2146" s="55"/>
      <c r="AC2146" s="337"/>
      <c r="AD2146" s="337"/>
      <c r="AE2146" s="337"/>
      <c r="AF2146" s="337"/>
      <c r="AG2146" s="337"/>
      <c r="AH2146" s="337"/>
      <c r="AI2146" s="337"/>
      <c r="AJ2146" s="337"/>
      <c r="AK2146" s="337"/>
      <c r="AL2146" s="337"/>
      <c r="AM2146" s="55"/>
      <c r="AN2146" s="55"/>
      <c r="AO2146" s="55"/>
      <c r="AP2146" s="55"/>
      <c r="AQ2146" s="55"/>
      <c r="AR2146" s="55"/>
      <c r="AS2146" s="55"/>
    </row>
    <row r="2147" spans="1:45" x14ac:dyDescent="0.3">
      <c r="X2147" s="54" t="s">
        <v>1305</v>
      </c>
      <c r="Y2147" s="54" t="s">
        <v>128</v>
      </c>
      <c r="Z2147" s="54" t="s">
        <v>157</v>
      </c>
      <c r="AA2147" s="54" t="s">
        <v>151</v>
      </c>
      <c r="AB2147" s="54" t="s">
        <v>1327</v>
      </c>
      <c r="AC2147" s="54" t="s">
        <v>129</v>
      </c>
      <c r="AD2147" s="54" t="s">
        <v>116</v>
      </c>
      <c r="AE2147" s="54"/>
      <c r="AF2147" s="54"/>
      <c r="AG2147" s="54"/>
      <c r="AH2147" s="54"/>
      <c r="AI2147" s="54"/>
      <c r="AJ2147" s="54"/>
      <c r="AK2147" s="54"/>
      <c r="AL2147" s="54"/>
      <c r="AM2147" s="54"/>
      <c r="AN2147" s="54"/>
      <c r="AO2147" s="54"/>
      <c r="AP2147" s="54"/>
      <c r="AQ2147" s="54"/>
      <c r="AR2147" s="54"/>
      <c r="AS2147" s="54"/>
    </row>
    <row r="2148" spans="1:45" x14ac:dyDescent="0.3">
      <c r="X2148" s="54"/>
      <c r="Y2148" s="54">
        <f t="shared" ref="Y2148:AD2148" si="3703">Y2141</f>
        <v>6.4436999999999998</v>
      </c>
      <c r="Z2148" s="54">
        <f t="shared" si="3703"/>
        <v>4.9371</v>
      </c>
      <c r="AA2148" s="54">
        <f t="shared" si="3703"/>
        <v>11.350300000000001</v>
      </c>
      <c r="AB2148" s="54">
        <f t="shared" si="3703"/>
        <v>7.1900000000000006E-2</v>
      </c>
      <c r="AC2148" s="54">
        <f t="shared" si="3703"/>
        <v>6.2766000000000002</v>
      </c>
      <c r="AD2148" s="54">
        <f t="shared" si="3703"/>
        <v>11.042999999999999</v>
      </c>
      <c r="AE2148" s="54"/>
      <c r="AF2148" s="336"/>
      <c r="AG2148" s="336"/>
      <c r="AH2148" s="336"/>
      <c r="AI2148" s="54"/>
      <c r="AJ2148" s="54"/>
      <c r="AK2148" s="54"/>
      <c r="AL2148" s="54"/>
      <c r="AM2148" s="54"/>
      <c r="AN2148" s="54"/>
      <c r="AO2148" s="54"/>
      <c r="AP2148" s="54"/>
      <c r="AQ2148" s="54"/>
      <c r="AR2148" s="54"/>
      <c r="AS2148" s="54"/>
    </row>
    <row r="2149" spans="1:45" x14ac:dyDescent="0.3">
      <c r="D2149" s="56"/>
      <c r="X2149" s="336"/>
      <c r="Y2149" s="336">
        <f t="shared" ca="1" si="3691"/>
        <v>-0.34183931686534019</v>
      </c>
      <c r="Z2149" s="336">
        <f t="shared" ca="1" si="3691"/>
        <v>0.13260029957671801</v>
      </c>
      <c r="AA2149" s="336">
        <f t="shared" ca="1" si="3691"/>
        <v>-2.3805408661095092E-2</v>
      </c>
      <c r="AB2149" s="336">
        <f t="shared" ca="1" si="3691"/>
        <v>0.39343668572758228</v>
      </c>
      <c r="AC2149" s="336">
        <f t="shared" ca="1" si="3691"/>
        <v>-6.6772430802010216E-2</v>
      </c>
      <c r="AD2149" s="336">
        <f t="shared" ca="1" si="3691"/>
        <v>-0.35945883822194846</v>
      </c>
      <c r="AE2149" s="336"/>
      <c r="AF2149" s="336"/>
      <c r="AG2149" s="336"/>
      <c r="AH2149" s="336"/>
      <c r="AI2149" s="54"/>
      <c r="AJ2149" s="54"/>
      <c r="AK2149" s="54"/>
      <c r="AL2149" s="336"/>
      <c r="AM2149" s="336"/>
      <c r="AN2149" s="336"/>
      <c r="AO2149" s="336"/>
      <c r="AP2149" s="54"/>
      <c r="AQ2149" s="336"/>
      <c r="AR2149" s="336"/>
      <c r="AS2149" s="336"/>
    </row>
    <row r="2150" spans="1:45" x14ac:dyDescent="0.3">
      <c r="C2150" s="54"/>
      <c r="D2150" s="56"/>
      <c r="Y2150" s="336">
        <f t="shared" ca="1" si="3691"/>
        <v>-1.2834148558059724</v>
      </c>
      <c r="Z2150" s="336">
        <f t="shared" ca="1" si="3691"/>
        <v>0.10811552430048885</v>
      </c>
      <c r="AA2150" s="336">
        <f t="shared" ca="1" si="3691"/>
        <v>0.48111302063527428</v>
      </c>
      <c r="AB2150" s="336">
        <f t="shared" ca="1" si="3691"/>
        <v>0.18870247233694915</v>
      </c>
      <c r="AC2150" s="336">
        <f t="shared" ca="1" si="3691"/>
        <v>0.10834538395014259</v>
      </c>
      <c r="AD2150" s="336">
        <f t="shared" ca="1" si="3691"/>
        <v>0.31298614818046605</v>
      </c>
      <c r="AE2150" s="55"/>
      <c r="AF2150" s="55"/>
      <c r="AG2150" s="55"/>
      <c r="AH2150" s="55"/>
      <c r="AI2150" s="55"/>
      <c r="AJ2150" s="55"/>
      <c r="AK2150" s="55"/>
      <c r="AL2150" s="55"/>
      <c r="AM2150" s="55"/>
      <c r="AN2150" s="55"/>
      <c r="AO2150" s="55"/>
      <c r="AP2150" s="55"/>
      <c r="AQ2150" s="55"/>
      <c r="AR2150" s="55"/>
      <c r="AS2150" s="55"/>
    </row>
    <row r="2151" spans="1:45" x14ac:dyDescent="0.3">
      <c r="B2151" s="54" t="s">
        <v>172</v>
      </c>
      <c r="C2151" s="53">
        <f>C2144</f>
        <v>0</v>
      </c>
      <c r="D2151" s="56" t="e">
        <f t="shared" ref="D2151:D2152" ca="1" si="3704">AJ2151</f>
        <v>#N/A</v>
      </c>
      <c r="E2151" s="52" t="e">
        <f t="shared" ref="E2151:W2151" si="3705">E2144</f>
        <v>#N/A</v>
      </c>
      <c r="F2151" s="52" t="e">
        <f t="shared" si="3705"/>
        <v>#N/A</v>
      </c>
      <c r="G2151" s="52" t="e">
        <f t="shared" si="3705"/>
        <v>#N/A</v>
      </c>
      <c r="H2151" s="52" t="e">
        <f t="shared" si="3705"/>
        <v>#N/A</v>
      </c>
      <c r="I2151" s="52" t="e">
        <f t="shared" si="3705"/>
        <v>#N/A</v>
      </c>
      <c r="J2151" s="52" t="e">
        <f t="shared" si="3705"/>
        <v>#N/A</v>
      </c>
      <c r="K2151" s="52" t="e">
        <f t="shared" si="3705"/>
        <v>#N/A</v>
      </c>
      <c r="L2151" s="52" t="e">
        <f t="shared" si="3705"/>
        <v>#N/A</v>
      </c>
      <c r="M2151" s="52" t="e">
        <f t="shared" si="3705"/>
        <v>#N/A</v>
      </c>
      <c r="N2151" s="52" t="e">
        <f t="shared" si="3705"/>
        <v>#N/A</v>
      </c>
      <c r="O2151" s="52" t="e">
        <f t="shared" si="3705"/>
        <v>#N/A</v>
      </c>
      <c r="P2151" s="52" t="e">
        <f t="shared" si="3705"/>
        <v>#N/A</v>
      </c>
      <c r="Q2151" s="52" t="e">
        <f t="shared" si="3705"/>
        <v>#N/A</v>
      </c>
      <c r="R2151" s="52" t="e">
        <f t="shared" si="3705"/>
        <v>#N/A</v>
      </c>
      <c r="S2151" s="52" t="e">
        <f t="shared" si="3705"/>
        <v>#N/A</v>
      </c>
      <c r="T2151" s="52" t="e">
        <f t="shared" si="3705"/>
        <v>#N/A</v>
      </c>
      <c r="U2151" s="52" t="e">
        <f t="shared" si="3705"/>
        <v>#N/A</v>
      </c>
      <c r="V2151" s="52" t="e">
        <f t="shared" si="3705"/>
        <v>#N/A</v>
      </c>
      <c r="W2151" s="52" t="e">
        <f t="shared" si="3705"/>
        <v>#N/A</v>
      </c>
      <c r="X2151" s="55" t="e">
        <f t="shared" ref="X2151:X2152" si="3706">(H2151-(O2151*P2151)/100-3*(J2151*K2151)/100)/2</f>
        <v>#N/A</v>
      </c>
      <c r="Y2151" s="55" t="e">
        <f t="shared" ref="Y2151:Y2152" si="3707">SUM(X2151,(J2151*K2151/100))/(F2151/100)</f>
        <v>#N/A</v>
      </c>
      <c r="Z2151" s="55" t="e">
        <f t="shared" ref="Z2151" si="3708">U2151*0.5+U2152*0.5</f>
        <v>#N/A</v>
      </c>
      <c r="AA2151" s="55" t="e">
        <f t="shared" ref="AA2151:AA2152" si="3709">J2151/Y2151</f>
        <v>#N/A</v>
      </c>
      <c r="AB2151" s="336" t="e">
        <f t="shared" ref="AB2151:AB2152" si="3710">X2151/(Y2151-J2151)</f>
        <v>#N/A</v>
      </c>
      <c r="AC2151" s="223" t="e">
        <f ca="1">INDEX(FGA_COEFFS,1,1)+Z2151*INDEX(FGA_COEFFS,1,2)+Y2151*INDEX(FGA_COEFFS,1,3)+R2151*INDEX(FGA_COEFFS,1,4)+Q2152*INDEX(FGA_COEFFS,1,5)+S2151*INDEX(FGA_COEFFS,1,6)+T2152*INDEX(FGA_COEFFS,1,7)+M2152*INDEX(FGA_COEFFS,1,8)+Y2155*Y2156</f>
        <v>#N/A</v>
      </c>
      <c r="AD2151" s="223" t="e">
        <f ca="1">INDEX(THREEPTA_COEFFS,1,1)+AC2151*INDEX(THREEPTA_COEFFS,1,2)+J2151*INDEX(THREEPTA_COEFFS,1,3)+AA2151*INDEX(THREEPTA_COEFFS,1,4)+K2151*INDEX(THREEPTA_COEFFS,1,5)+L2152*INDEX(THREEPTA_COEFFS,1,6)+Z2155*Z2156</f>
        <v>#N/A</v>
      </c>
      <c r="AE2151" s="223" t="e">
        <f ca="1">INDEX(THREEPTPCT_COEFFS,1,1)+K2151*INDEX(THREEPTPCT_COEFFS,1,2)+L2152*INDEX(THREEPTPCT_COEFFS,1,3)+AA2155*AA2156</f>
        <v>#N/A</v>
      </c>
      <c r="AF2151" s="55" t="e">
        <f t="shared" ref="AF2151:AF2152" ca="1" si="3711">AC2151-AD2151</f>
        <v>#N/A</v>
      </c>
      <c r="AG2151" s="223" t="e">
        <f ca="1">INDEX(TWOPTPCT_COEFFS,1,1)+AB2151*INDEX(TWOPTPCT_COEFFS,1,2)+I2152*INDEX(TWOPTPCT_COEFFS,1,3)+G2152*INDEX(TWOPTPCT_COEFFS,1,4)+L2152*INDEX(TWOPTPCT_COEFFS,1,5)+AB2155*AB2156</f>
        <v>#N/A</v>
      </c>
      <c r="AH2151" s="223" t="e">
        <f ca="1">INDEX(FTA_COEFFS,1,1)+O2151*INDEX(FTA_COEFFS,1,2)+N2152*INDEX(FTA_COEFFS,1,3)+(Q2151+R2151)*INDEX(FTA_COEFFS,1,4)+(Q2152+R2152)*INDEX(FTA_COEFFS,1,5)+M2152*INDEX(FTA_COEFFS,1,6)+AC2155*AC2156</f>
        <v>#N/A</v>
      </c>
      <c r="AI2151" s="223" t="e">
        <f ca="1">INDEX(FTPCT_COEFFS,1,1)+P2151*INDEX(FTPCT_COEFFS,1,2)+F2151*INDEX(FTPCT_COEFFS,1,3)+G2152*INDEX(FTPCT_COEFFS,1,4)+AD2155*AD2156</f>
        <v>#N/A</v>
      </c>
      <c r="AJ2151" s="338" t="e">
        <f t="shared" ref="AJ2151:AJ2152" ca="1" si="3712">AD2151*AE2151/100+AF2151*AG2151+AH2151*AI2151/100</f>
        <v>#N/A</v>
      </c>
      <c r="AK2151" s="55"/>
      <c r="AL2151" s="55"/>
      <c r="AM2151" s="55"/>
      <c r="AN2151" s="55"/>
      <c r="AO2151" s="55"/>
      <c r="AP2151" s="55"/>
      <c r="AQ2151" s="55"/>
      <c r="AR2151" s="55"/>
    </row>
    <row r="2152" spans="1:45" x14ac:dyDescent="0.3">
      <c r="B2152" s="54" t="s">
        <v>175</v>
      </c>
      <c r="C2152" s="54">
        <f>C2145</f>
        <v>0</v>
      </c>
      <c r="D2152" s="56" t="e">
        <f t="shared" ca="1" si="3704"/>
        <v>#N/A</v>
      </c>
      <c r="E2152" s="52" t="e">
        <f t="shared" ref="E2152:W2152" si="3713">E2145</f>
        <v>#N/A</v>
      </c>
      <c r="F2152" s="52" t="e">
        <f t="shared" si="3713"/>
        <v>#N/A</v>
      </c>
      <c r="G2152" s="52" t="e">
        <f t="shared" si="3713"/>
        <v>#N/A</v>
      </c>
      <c r="H2152" s="52" t="e">
        <f t="shared" si="3713"/>
        <v>#N/A</v>
      </c>
      <c r="I2152" s="52" t="e">
        <f t="shared" si="3713"/>
        <v>#N/A</v>
      </c>
      <c r="J2152" s="52" t="e">
        <f t="shared" si="3713"/>
        <v>#N/A</v>
      </c>
      <c r="K2152" s="52" t="e">
        <f t="shared" si="3713"/>
        <v>#N/A</v>
      </c>
      <c r="L2152" s="52" t="e">
        <f t="shared" si="3713"/>
        <v>#N/A</v>
      </c>
      <c r="M2152" s="52" t="e">
        <f t="shared" si="3713"/>
        <v>#N/A</v>
      </c>
      <c r="N2152" s="52" t="e">
        <f t="shared" si="3713"/>
        <v>#N/A</v>
      </c>
      <c r="O2152" s="52" t="e">
        <f t="shared" si="3713"/>
        <v>#N/A</v>
      </c>
      <c r="P2152" s="52" t="e">
        <f t="shared" si="3713"/>
        <v>#N/A</v>
      </c>
      <c r="Q2152" s="52" t="e">
        <f t="shared" si="3713"/>
        <v>#N/A</v>
      </c>
      <c r="R2152" s="52" t="e">
        <f t="shared" si="3713"/>
        <v>#N/A</v>
      </c>
      <c r="S2152" s="52" t="e">
        <f t="shared" si="3713"/>
        <v>#N/A</v>
      </c>
      <c r="T2152" s="52" t="e">
        <f t="shared" si="3713"/>
        <v>#N/A</v>
      </c>
      <c r="U2152" s="52" t="e">
        <f t="shared" si="3713"/>
        <v>#N/A</v>
      </c>
      <c r="V2152" s="52" t="e">
        <f t="shared" si="3713"/>
        <v>#N/A</v>
      </c>
      <c r="W2152" s="52" t="e">
        <f t="shared" si="3713"/>
        <v>#N/A</v>
      </c>
      <c r="X2152" s="55" t="e">
        <f t="shared" si="3706"/>
        <v>#N/A</v>
      </c>
      <c r="Y2152" s="55" t="e">
        <f t="shared" si="3707"/>
        <v>#N/A</v>
      </c>
      <c r="Z2152" s="55" t="e">
        <f t="shared" ref="Z2152" si="3714">Z2151</f>
        <v>#N/A</v>
      </c>
      <c r="AA2152" s="55" t="e">
        <f t="shared" si="3709"/>
        <v>#N/A</v>
      </c>
      <c r="AB2152" s="336" t="e">
        <f t="shared" si="3710"/>
        <v>#N/A</v>
      </c>
      <c r="AC2152" s="223" t="e">
        <f ca="1">INDEX(FGA_COEFFS,1,1)+Z2152*INDEX(FGA_COEFFS,1,2)+Y2152*INDEX(FGA_COEFFS,1,3)+R2152*INDEX(FGA_COEFFS,1,4)+Q2151*INDEX(FGA_COEFFS,1,5)+S2152*INDEX(FGA_COEFFS,1,6)+T2151*INDEX(FGA_COEFFS,1,7)+M2151*INDEX(FGA_COEFFS,1,8)+Y2155*Y2157</f>
        <v>#N/A</v>
      </c>
      <c r="AD2152" s="223" t="e">
        <f ca="1">INDEX(THREEPTA_COEFFS,1,1)+AC2152*INDEX(THREEPTA_COEFFS,1,2)+J2152*INDEX(THREEPTA_COEFFS,1,3)+AA2152*INDEX(THREEPTA_COEFFS,1,4)+K2152*INDEX(THREEPTA_COEFFS,1,5)+L2151*INDEX(THREEPTA_COEFFS,1,6)+Z2155*Z2157</f>
        <v>#N/A</v>
      </c>
      <c r="AE2152" s="223" t="e">
        <f ca="1">INDEX(THREEPTPCT_COEFFS,1,1)+K2152*INDEX(THREEPTPCT_COEFFS,1,2)+L2151*INDEX(THREEPTPCT_COEFFS,1,3)+AA2155*AA2157</f>
        <v>#N/A</v>
      </c>
      <c r="AF2152" s="55" t="e">
        <f t="shared" ca="1" si="3711"/>
        <v>#N/A</v>
      </c>
      <c r="AG2152" s="223" t="e">
        <f ca="1">INDEX(TWOPTPCT_COEFFS,1,1)+AB2152*INDEX(TWOPTPCT_COEFFS,1,2)+I2151*INDEX(TWOPTPCT_COEFFS,1,3)+G2151*INDEX(TWOPTPCT_COEFFS,1,4)+L2151*INDEX(TWOPTPCT_COEFFS,1,5)+AB2155*AB2157</f>
        <v>#N/A</v>
      </c>
      <c r="AH2152" s="223" t="e">
        <f ca="1">INDEX(FTA_COEFFS,1,1)+O2152*INDEX(FTA_COEFFS,1,2)+N2151*INDEX(FTA_COEFFS,1,3)+(Q2152+R2152)*INDEX(FTA_COEFFS,1,4)+(Q2151+R2151)*INDEX(FTA_COEFFS,1,5)+M2151*INDEX(FTA_COEFFS,1,6)+AC2155*AC2157</f>
        <v>#N/A</v>
      </c>
      <c r="AI2152" s="223" t="e">
        <f ca="1">INDEX(FTPCT_COEFFS,1,1)+P2152*INDEX(FTPCT_COEFFS,1,2)+F2152*INDEX(FTPCT_COEFFS,1,3)+G2151*INDEX(FTPCT_COEFFS,1,4)+AD2155*AD2157</f>
        <v>#N/A</v>
      </c>
      <c r="AJ2152" s="338" t="e">
        <f t="shared" ca="1" si="3712"/>
        <v>#N/A</v>
      </c>
      <c r="AK2152" s="55"/>
      <c r="AL2152" s="55"/>
      <c r="AM2152" s="55"/>
      <c r="AN2152" s="55"/>
      <c r="AO2152" s="55"/>
      <c r="AP2152" s="55"/>
      <c r="AQ2152" s="55"/>
      <c r="AR2152" s="55"/>
    </row>
    <row r="2153" spans="1:45" x14ac:dyDescent="0.3">
      <c r="A2153" s="54" t="e">
        <f ca="1">IF(D2151&gt;(D2152+(AVERAGE(V2151,W2151)-AVERAGE(V2152,W2152))/2)+2.5,C2151,IF(D2152&gt;(D2151+(AVERAGE(V2152,W2152)-AVERAGE(V2151,W2151))/2)+2.5,C2152,"Close"))</f>
        <v>#N/A</v>
      </c>
      <c r="B2153" s="64" t="e">
        <f ca="1">IF(D2152&gt;D2151,C2152,C2151)</f>
        <v>#N/A</v>
      </c>
      <c r="D2153" s="56"/>
      <c r="X2153" s="55"/>
      <c r="Y2153" s="55"/>
      <c r="Z2153" s="55"/>
      <c r="AA2153" s="55"/>
      <c r="AB2153" s="55"/>
      <c r="AC2153" s="337"/>
      <c r="AD2153" s="337"/>
      <c r="AE2153" s="337"/>
      <c r="AF2153" s="337"/>
      <c r="AG2153" s="337"/>
      <c r="AH2153" s="337"/>
      <c r="AI2153" s="337"/>
      <c r="AJ2153" s="337"/>
      <c r="AK2153" s="337"/>
      <c r="AL2153" s="337"/>
      <c r="AM2153" s="55"/>
      <c r="AN2153" s="55"/>
      <c r="AO2153" s="55"/>
      <c r="AP2153" s="55"/>
      <c r="AQ2153" s="55"/>
      <c r="AR2153" s="55"/>
      <c r="AS2153" s="55"/>
    </row>
    <row r="2154" spans="1:45" x14ac:dyDescent="0.3">
      <c r="X2154" s="54" t="s">
        <v>1305</v>
      </c>
      <c r="Y2154" s="54" t="s">
        <v>128</v>
      </c>
      <c r="Z2154" s="54" t="s">
        <v>157</v>
      </c>
      <c r="AA2154" s="54" t="s">
        <v>151</v>
      </c>
      <c r="AB2154" s="54" t="s">
        <v>1327</v>
      </c>
      <c r="AC2154" s="54" t="s">
        <v>129</v>
      </c>
      <c r="AD2154" s="54" t="s">
        <v>116</v>
      </c>
      <c r="AE2154" s="54"/>
      <c r="AF2154" s="54"/>
      <c r="AG2154" s="54"/>
      <c r="AH2154" s="54"/>
      <c r="AI2154" s="54"/>
      <c r="AJ2154" s="54"/>
      <c r="AK2154" s="54"/>
      <c r="AL2154" s="54"/>
      <c r="AM2154" s="54"/>
      <c r="AN2154" s="54"/>
      <c r="AO2154" s="54"/>
      <c r="AP2154" s="54"/>
      <c r="AQ2154" s="54"/>
      <c r="AR2154" s="54"/>
      <c r="AS2154" s="54"/>
    </row>
    <row r="2155" spans="1:45" x14ac:dyDescent="0.3">
      <c r="X2155" s="54"/>
      <c r="Y2155" s="54">
        <f t="shared" ref="Y2155:AD2155" si="3715">Y2148</f>
        <v>6.4436999999999998</v>
      </c>
      <c r="Z2155" s="54">
        <f t="shared" si="3715"/>
        <v>4.9371</v>
      </c>
      <c r="AA2155" s="54">
        <f t="shared" si="3715"/>
        <v>11.350300000000001</v>
      </c>
      <c r="AB2155" s="54">
        <f t="shared" si="3715"/>
        <v>7.1900000000000006E-2</v>
      </c>
      <c r="AC2155" s="54">
        <f t="shared" si="3715"/>
        <v>6.2766000000000002</v>
      </c>
      <c r="AD2155" s="54">
        <f t="shared" si="3715"/>
        <v>11.042999999999999</v>
      </c>
      <c r="AE2155" s="54"/>
      <c r="AF2155" s="336"/>
      <c r="AG2155" s="336"/>
      <c r="AH2155" s="336"/>
      <c r="AI2155" s="54"/>
      <c r="AJ2155" s="54"/>
      <c r="AK2155" s="54"/>
      <c r="AL2155" s="54"/>
      <c r="AM2155" s="54"/>
      <c r="AN2155" s="54"/>
      <c r="AO2155" s="54"/>
      <c r="AP2155" s="54"/>
      <c r="AQ2155" s="54"/>
      <c r="AR2155" s="54"/>
      <c r="AS2155" s="54"/>
    </row>
    <row r="2156" spans="1:45" x14ac:dyDescent="0.3">
      <c r="D2156" s="56"/>
      <c r="X2156" s="336"/>
      <c r="Y2156" s="336">
        <f t="shared" ca="1" si="3691"/>
        <v>-0.14400544705894838</v>
      </c>
      <c r="Z2156" s="336">
        <f t="shared" ca="1" si="3691"/>
        <v>-0.52480412021072964</v>
      </c>
      <c r="AA2156" s="336">
        <f t="shared" ca="1" si="3691"/>
        <v>-0.8064072166861207</v>
      </c>
      <c r="AB2156" s="336">
        <f t="shared" ca="1" si="3691"/>
        <v>-0.55378365044936284</v>
      </c>
      <c r="AC2156" s="336">
        <f t="shared" ca="1" si="3691"/>
        <v>-1.6063320836358368E-3</v>
      </c>
      <c r="AD2156" s="336">
        <f t="shared" ca="1" si="3691"/>
        <v>0.63824187410804145</v>
      </c>
      <c r="AE2156" s="336"/>
      <c r="AF2156" s="336"/>
      <c r="AG2156" s="336"/>
      <c r="AH2156" s="336"/>
      <c r="AI2156" s="54"/>
      <c r="AJ2156" s="54"/>
      <c r="AK2156" s="54"/>
      <c r="AL2156" s="336"/>
      <c r="AM2156" s="336"/>
      <c r="AN2156" s="336"/>
      <c r="AO2156" s="336"/>
      <c r="AP2156" s="54"/>
      <c r="AQ2156" s="336"/>
      <c r="AR2156" s="336"/>
      <c r="AS2156" s="336"/>
    </row>
    <row r="2157" spans="1:45" x14ac:dyDescent="0.3">
      <c r="C2157" s="54"/>
      <c r="D2157" s="56"/>
      <c r="Y2157" s="336">
        <f t="shared" ca="1" si="3691"/>
        <v>-0.19170798310479467</v>
      </c>
      <c r="Z2157" s="336">
        <f t="shared" ca="1" si="3691"/>
        <v>-1.4087247749786378</v>
      </c>
      <c r="AA2157" s="336">
        <f t="shared" ca="1" si="3691"/>
        <v>9.609642708902924E-2</v>
      </c>
      <c r="AB2157" s="336">
        <f t="shared" ca="1" si="3691"/>
        <v>0.38525332744751523</v>
      </c>
      <c r="AC2157" s="336">
        <f t="shared" ca="1" si="3691"/>
        <v>-0.8489679653830563</v>
      </c>
      <c r="AD2157" s="336">
        <f t="shared" ca="1" si="3691"/>
        <v>0.1541838826605868</v>
      </c>
      <c r="AE2157" s="55"/>
      <c r="AF2157" s="55"/>
      <c r="AG2157" s="55"/>
      <c r="AH2157" s="55"/>
      <c r="AI2157" s="55"/>
      <c r="AJ2157" s="55"/>
      <c r="AK2157" s="55"/>
      <c r="AL2157" s="55"/>
      <c r="AM2157" s="55"/>
      <c r="AN2157" s="55"/>
      <c r="AO2157" s="55"/>
      <c r="AP2157" s="55"/>
      <c r="AQ2157" s="55"/>
      <c r="AR2157" s="55"/>
      <c r="AS2157" s="55"/>
    </row>
    <row r="2158" spans="1:45" x14ac:dyDescent="0.3">
      <c r="B2158" s="54" t="s">
        <v>172</v>
      </c>
      <c r="C2158" s="53">
        <f>C2151</f>
        <v>0</v>
      </c>
      <c r="D2158" s="56" t="e">
        <f t="shared" ref="D2158:D2159" ca="1" si="3716">AJ2158</f>
        <v>#N/A</v>
      </c>
      <c r="E2158" s="52" t="e">
        <f t="shared" ref="E2158:W2158" si="3717">E2151</f>
        <v>#N/A</v>
      </c>
      <c r="F2158" s="52" t="e">
        <f t="shared" si="3717"/>
        <v>#N/A</v>
      </c>
      <c r="G2158" s="52" t="e">
        <f t="shared" si="3717"/>
        <v>#N/A</v>
      </c>
      <c r="H2158" s="52" t="e">
        <f t="shared" si="3717"/>
        <v>#N/A</v>
      </c>
      <c r="I2158" s="52" t="e">
        <f t="shared" si="3717"/>
        <v>#N/A</v>
      </c>
      <c r="J2158" s="52" t="e">
        <f t="shared" si="3717"/>
        <v>#N/A</v>
      </c>
      <c r="K2158" s="52" t="e">
        <f t="shared" si="3717"/>
        <v>#N/A</v>
      </c>
      <c r="L2158" s="52" t="e">
        <f t="shared" si="3717"/>
        <v>#N/A</v>
      </c>
      <c r="M2158" s="52" t="e">
        <f t="shared" si="3717"/>
        <v>#N/A</v>
      </c>
      <c r="N2158" s="52" t="e">
        <f t="shared" si="3717"/>
        <v>#N/A</v>
      </c>
      <c r="O2158" s="52" t="e">
        <f t="shared" si="3717"/>
        <v>#N/A</v>
      </c>
      <c r="P2158" s="52" t="e">
        <f t="shared" si="3717"/>
        <v>#N/A</v>
      </c>
      <c r="Q2158" s="52" t="e">
        <f t="shared" si="3717"/>
        <v>#N/A</v>
      </c>
      <c r="R2158" s="52" t="e">
        <f t="shared" si="3717"/>
        <v>#N/A</v>
      </c>
      <c r="S2158" s="52" t="e">
        <f t="shared" si="3717"/>
        <v>#N/A</v>
      </c>
      <c r="T2158" s="52" t="e">
        <f t="shared" si="3717"/>
        <v>#N/A</v>
      </c>
      <c r="U2158" s="52" t="e">
        <f t="shared" si="3717"/>
        <v>#N/A</v>
      </c>
      <c r="V2158" s="52" t="e">
        <f t="shared" si="3717"/>
        <v>#N/A</v>
      </c>
      <c r="W2158" s="52" t="e">
        <f t="shared" si="3717"/>
        <v>#N/A</v>
      </c>
      <c r="X2158" s="55" t="e">
        <f t="shared" ref="X2158:X2159" si="3718">(H2158-(O2158*P2158)/100-3*(J2158*K2158)/100)/2</f>
        <v>#N/A</v>
      </c>
      <c r="Y2158" s="55" t="e">
        <f t="shared" ref="Y2158:Y2159" si="3719">SUM(X2158,(J2158*K2158/100))/(F2158/100)</f>
        <v>#N/A</v>
      </c>
      <c r="Z2158" s="55" t="e">
        <f t="shared" ref="Z2158" si="3720">U2158*0.5+U2159*0.5</f>
        <v>#N/A</v>
      </c>
      <c r="AA2158" s="55" t="e">
        <f t="shared" ref="AA2158:AA2159" si="3721">J2158/Y2158</f>
        <v>#N/A</v>
      </c>
      <c r="AB2158" s="336" t="e">
        <f t="shared" ref="AB2158:AB2159" si="3722">X2158/(Y2158-J2158)</f>
        <v>#N/A</v>
      </c>
      <c r="AC2158" s="223" t="e">
        <f ca="1">INDEX(FGA_COEFFS,1,1)+Z2158*INDEX(FGA_COEFFS,1,2)+Y2158*INDEX(FGA_COEFFS,1,3)+R2158*INDEX(FGA_COEFFS,1,4)+Q2159*INDEX(FGA_COEFFS,1,5)+S2158*INDEX(FGA_COEFFS,1,6)+T2159*INDEX(FGA_COEFFS,1,7)+M2159*INDEX(FGA_COEFFS,1,8)+Y2162*Y2163</f>
        <v>#N/A</v>
      </c>
      <c r="AD2158" s="223" t="e">
        <f ca="1">INDEX(THREEPTA_COEFFS,1,1)+AC2158*INDEX(THREEPTA_COEFFS,1,2)+J2158*INDEX(THREEPTA_COEFFS,1,3)+AA2158*INDEX(THREEPTA_COEFFS,1,4)+K2158*INDEX(THREEPTA_COEFFS,1,5)+L2159*INDEX(THREEPTA_COEFFS,1,6)+Z2162*Z2163</f>
        <v>#N/A</v>
      </c>
      <c r="AE2158" s="223" t="e">
        <f ca="1">INDEX(THREEPTPCT_COEFFS,1,1)+K2158*INDEX(THREEPTPCT_COEFFS,1,2)+L2159*INDEX(THREEPTPCT_COEFFS,1,3)+AA2162*AA2163</f>
        <v>#N/A</v>
      </c>
      <c r="AF2158" s="55" t="e">
        <f t="shared" ref="AF2158:AF2159" ca="1" si="3723">AC2158-AD2158</f>
        <v>#N/A</v>
      </c>
      <c r="AG2158" s="223" t="e">
        <f ca="1">INDEX(TWOPTPCT_COEFFS,1,1)+AB2158*INDEX(TWOPTPCT_COEFFS,1,2)+I2159*INDEX(TWOPTPCT_COEFFS,1,3)+G2159*INDEX(TWOPTPCT_COEFFS,1,4)+L2159*INDEX(TWOPTPCT_COEFFS,1,5)+AB2162*AB2163</f>
        <v>#N/A</v>
      </c>
      <c r="AH2158" s="223" t="e">
        <f ca="1">INDEX(FTA_COEFFS,1,1)+O2158*INDEX(FTA_COEFFS,1,2)+N2159*INDEX(FTA_COEFFS,1,3)+(Q2158+R2158)*INDEX(FTA_COEFFS,1,4)+(Q2159+R2159)*INDEX(FTA_COEFFS,1,5)+M2159*INDEX(FTA_COEFFS,1,6)+AC2162*AC2163</f>
        <v>#N/A</v>
      </c>
      <c r="AI2158" s="223" t="e">
        <f ca="1">INDEX(FTPCT_COEFFS,1,1)+P2158*INDEX(FTPCT_COEFFS,1,2)+F2158*INDEX(FTPCT_COEFFS,1,3)+G2159*INDEX(FTPCT_COEFFS,1,4)+AD2162*AD2163</f>
        <v>#N/A</v>
      </c>
      <c r="AJ2158" s="338" t="e">
        <f t="shared" ref="AJ2158:AJ2159" ca="1" si="3724">AD2158*AE2158/100+AF2158*AG2158+AH2158*AI2158/100</f>
        <v>#N/A</v>
      </c>
      <c r="AK2158" s="55"/>
      <c r="AL2158" s="55"/>
      <c r="AM2158" s="55"/>
      <c r="AN2158" s="55"/>
      <c r="AO2158" s="55"/>
      <c r="AP2158" s="55"/>
      <c r="AQ2158" s="55"/>
      <c r="AR2158" s="55"/>
    </row>
    <row r="2159" spans="1:45" x14ac:dyDescent="0.3">
      <c r="B2159" s="54" t="s">
        <v>175</v>
      </c>
      <c r="C2159" s="54">
        <f>C2152</f>
        <v>0</v>
      </c>
      <c r="D2159" s="56" t="e">
        <f t="shared" ca="1" si="3716"/>
        <v>#N/A</v>
      </c>
      <c r="E2159" s="52" t="e">
        <f t="shared" ref="E2159:W2159" si="3725">E2152</f>
        <v>#N/A</v>
      </c>
      <c r="F2159" s="52" t="e">
        <f t="shared" si="3725"/>
        <v>#N/A</v>
      </c>
      <c r="G2159" s="52" t="e">
        <f t="shared" si="3725"/>
        <v>#N/A</v>
      </c>
      <c r="H2159" s="52" t="e">
        <f t="shared" si="3725"/>
        <v>#N/A</v>
      </c>
      <c r="I2159" s="52" t="e">
        <f t="shared" si="3725"/>
        <v>#N/A</v>
      </c>
      <c r="J2159" s="52" t="e">
        <f t="shared" si="3725"/>
        <v>#N/A</v>
      </c>
      <c r="K2159" s="52" t="e">
        <f t="shared" si="3725"/>
        <v>#N/A</v>
      </c>
      <c r="L2159" s="52" t="e">
        <f t="shared" si="3725"/>
        <v>#N/A</v>
      </c>
      <c r="M2159" s="52" t="e">
        <f t="shared" si="3725"/>
        <v>#N/A</v>
      </c>
      <c r="N2159" s="52" t="e">
        <f t="shared" si="3725"/>
        <v>#N/A</v>
      </c>
      <c r="O2159" s="52" t="e">
        <f t="shared" si="3725"/>
        <v>#N/A</v>
      </c>
      <c r="P2159" s="52" t="e">
        <f t="shared" si="3725"/>
        <v>#N/A</v>
      </c>
      <c r="Q2159" s="52" t="e">
        <f t="shared" si="3725"/>
        <v>#N/A</v>
      </c>
      <c r="R2159" s="52" t="e">
        <f t="shared" si="3725"/>
        <v>#N/A</v>
      </c>
      <c r="S2159" s="52" t="e">
        <f t="shared" si="3725"/>
        <v>#N/A</v>
      </c>
      <c r="T2159" s="52" t="e">
        <f t="shared" si="3725"/>
        <v>#N/A</v>
      </c>
      <c r="U2159" s="52" t="e">
        <f t="shared" si="3725"/>
        <v>#N/A</v>
      </c>
      <c r="V2159" s="52" t="e">
        <f t="shared" si="3725"/>
        <v>#N/A</v>
      </c>
      <c r="W2159" s="52" t="e">
        <f t="shared" si="3725"/>
        <v>#N/A</v>
      </c>
      <c r="X2159" s="55" t="e">
        <f t="shared" si="3718"/>
        <v>#N/A</v>
      </c>
      <c r="Y2159" s="55" t="e">
        <f t="shared" si="3719"/>
        <v>#N/A</v>
      </c>
      <c r="Z2159" s="55" t="e">
        <f t="shared" ref="Z2159" si="3726">Z2158</f>
        <v>#N/A</v>
      </c>
      <c r="AA2159" s="55" t="e">
        <f t="shared" si="3721"/>
        <v>#N/A</v>
      </c>
      <c r="AB2159" s="336" t="e">
        <f t="shared" si="3722"/>
        <v>#N/A</v>
      </c>
      <c r="AC2159" s="223" t="e">
        <f ca="1">INDEX(FGA_COEFFS,1,1)+Z2159*INDEX(FGA_COEFFS,1,2)+Y2159*INDEX(FGA_COEFFS,1,3)+R2159*INDEX(FGA_COEFFS,1,4)+Q2158*INDEX(FGA_COEFFS,1,5)+S2159*INDEX(FGA_COEFFS,1,6)+T2158*INDEX(FGA_COEFFS,1,7)+M2158*INDEX(FGA_COEFFS,1,8)+Y2162*Y2164</f>
        <v>#N/A</v>
      </c>
      <c r="AD2159" s="223" t="e">
        <f ca="1">INDEX(THREEPTA_COEFFS,1,1)+AC2159*INDEX(THREEPTA_COEFFS,1,2)+J2159*INDEX(THREEPTA_COEFFS,1,3)+AA2159*INDEX(THREEPTA_COEFFS,1,4)+K2159*INDEX(THREEPTA_COEFFS,1,5)+L2158*INDEX(THREEPTA_COEFFS,1,6)+Z2162*Z2164</f>
        <v>#N/A</v>
      </c>
      <c r="AE2159" s="223" t="e">
        <f ca="1">INDEX(THREEPTPCT_COEFFS,1,1)+K2159*INDEX(THREEPTPCT_COEFFS,1,2)+L2158*INDEX(THREEPTPCT_COEFFS,1,3)+AA2162*AA2164</f>
        <v>#N/A</v>
      </c>
      <c r="AF2159" s="55" t="e">
        <f t="shared" ca="1" si="3723"/>
        <v>#N/A</v>
      </c>
      <c r="AG2159" s="223" t="e">
        <f ca="1">INDEX(TWOPTPCT_COEFFS,1,1)+AB2159*INDEX(TWOPTPCT_COEFFS,1,2)+I2158*INDEX(TWOPTPCT_COEFFS,1,3)+G2158*INDEX(TWOPTPCT_COEFFS,1,4)+L2158*INDEX(TWOPTPCT_COEFFS,1,5)+AB2162*AB2164</f>
        <v>#N/A</v>
      </c>
      <c r="AH2159" s="223" t="e">
        <f ca="1">INDEX(FTA_COEFFS,1,1)+O2159*INDEX(FTA_COEFFS,1,2)+N2158*INDEX(FTA_COEFFS,1,3)+(Q2159+R2159)*INDEX(FTA_COEFFS,1,4)+(Q2158+R2158)*INDEX(FTA_COEFFS,1,5)+M2158*INDEX(FTA_COEFFS,1,6)+AC2162*AC2164</f>
        <v>#N/A</v>
      </c>
      <c r="AI2159" s="223" t="e">
        <f ca="1">INDEX(FTPCT_COEFFS,1,1)+P2159*INDEX(FTPCT_COEFFS,1,2)+F2159*INDEX(FTPCT_COEFFS,1,3)+G2158*INDEX(FTPCT_COEFFS,1,4)+AD2162*AD2164</f>
        <v>#N/A</v>
      </c>
      <c r="AJ2159" s="338" t="e">
        <f t="shared" ca="1" si="3724"/>
        <v>#N/A</v>
      </c>
      <c r="AK2159" s="55"/>
      <c r="AL2159" s="55"/>
      <c r="AM2159" s="55"/>
      <c r="AN2159" s="55"/>
      <c r="AO2159" s="55"/>
      <c r="AP2159" s="55"/>
      <c r="AQ2159" s="55"/>
      <c r="AR2159" s="55"/>
    </row>
    <row r="2160" spans="1:45" x14ac:dyDescent="0.3">
      <c r="A2160" s="54" t="e">
        <f ca="1">IF(D2158&gt;(D2159+(AVERAGE(V2158,W2158)-AVERAGE(V2159,W2159))/2)+2.5,C2158,IF(D2159&gt;(D2158+(AVERAGE(V2159,W2159)-AVERAGE(V2158,W2158))/2)+2.5,C2159,"Close"))</f>
        <v>#N/A</v>
      </c>
      <c r="B2160" s="64" t="e">
        <f ca="1">IF(D2159&gt;D2158,C2159,C2158)</f>
        <v>#N/A</v>
      </c>
      <c r="D2160" s="56"/>
      <c r="X2160" s="55"/>
      <c r="Y2160" s="55"/>
      <c r="Z2160" s="55"/>
      <c r="AA2160" s="55"/>
      <c r="AB2160" s="55"/>
      <c r="AC2160" s="337"/>
      <c r="AD2160" s="337"/>
      <c r="AE2160" s="337"/>
      <c r="AF2160" s="337"/>
      <c r="AG2160" s="337"/>
      <c r="AH2160" s="337"/>
      <c r="AI2160" s="337"/>
      <c r="AJ2160" s="337"/>
      <c r="AK2160" s="337"/>
      <c r="AL2160" s="337"/>
      <c r="AM2160" s="55"/>
      <c r="AN2160" s="55"/>
      <c r="AO2160" s="55"/>
      <c r="AP2160" s="55"/>
      <c r="AQ2160" s="55"/>
      <c r="AR2160" s="55"/>
      <c r="AS2160" s="55"/>
    </row>
    <row r="2161" spans="1:45" x14ac:dyDescent="0.3">
      <c r="X2161" s="54" t="s">
        <v>1305</v>
      </c>
      <c r="Y2161" s="54" t="s">
        <v>128</v>
      </c>
      <c r="Z2161" s="54" t="s">
        <v>157</v>
      </c>
      <c r="AA2161" s="54" t="s">
        <v>151</v>
      </c>
      <c r="AB2161" s="54" t="s">
        <v>1327</v>
      </c>
      <c r="AC2161" s="54" t="s">
        <v>129</v>
      </c>
      <c r="AD2161" s="54" t="s">
        <v>116</v>
      </c>
      <c r="AE2161" s="54"/>
      <c r="AF2161" s="54"/>
      <c r="AG2161" s="54"/>
      <c r="AH2161" s="54"/>
      <c r="AI2161" s="54"/>
      <c r="AJ2161" s="54"/>
      <c r="AK2161" s="54"/>
      <c r="AL2161" s="54"/>
      <c r="AM2161" s="54"/>
      <c r="AN2161" s="54"/>
      <c r="AO2161" s="54"/>
      <c r="AP2161" s="54"/>
      <c r="AQ2161" s="54"/>
      <c r="AR2161" s="54"/>
      <c r="AS2161" s="54"/>
    </row>
    <row r="2162" spans="1:45" x14ac:dyDescent="0.3">
      <c r="X2162" s="54"/>
      <c r="Y2162" s="54">
        <f t="shared" ref="Y2162:AD2162" si="3727">Y2155</f>
        <v>6.4436999999999998</v>
      </c>
      <c r="Z2162" s="54">
        <f t="shared" si="3727"/>
        <v>4.9371</v>
      </c>
      <c r="AA2162" s="54">
        <f t="shared" si="3727"/>
        <v>11.350300000000001</v>
      </c>
      <c r="AB2162" s="54">
        <f t="shared" si="3727"/>
        <v>7.1900000000000006E-2</v>
      </c>
      <c r="AC2162" s="54">
        <f t="shared" si="3727"/>
        <v>6.2766000000000002</v>
      </c>
      <c r="AD2162" s="54">
        <f t="shared" si="3727"/>
        <v>11.042999999999999</v>
      </c>
      <c r="AE2162" s="54"/>
      <c r="AF2162" s="336"/>
      <c r="AG2162" s="336"/>
      <c r="AH2162" s="336"/>
      <c r="AI2162" s="54"/>
      <c r="AJ2162" s="54"/>
      <c r="AK2162" s="54"/>
      <c r="AL2162" s="54"/>
      <c r="AM2162" s="54"/>
      <c r="AN2162" s="54"/>
      <c r="AO2162" s="54"/>
      <c r="AP2162" s="54"/>
      <c r="AQ2162" s="54"/>
      <c r="AR2162" s="54"/>
      <c r="AS2162" s="54"/>
    </row>
    <row r="2163" spans="1:45" x14ac:dyDescent="0.3">
      <c r="D2163" s="56"/>
      <c r="X2163" s="336"/>
      <c r="Y2163" s="336">
        <f t="shared" ca="1" si="3691"/>
        <v>-1.048585901473102</v>
      </c>
      <c r="Z2163" s="336">
        <f t="shared" ca="1" si="3691"/>
        <v>0.91684207327471623</v>
      </c>
      <c r="AA2163" s="336">
        <f t="shared" ca="1" si="3691"/>
        <v>-0.12946909821526334</v>
      </c>
      <c r="AB2163" s="336">
        <f t="shared" ca="1" si="3691"/>
        <v>0.1849161495837032</v>
      </c>
      <c r="AC2163" s="336">
        <f t="shared" ca="1" si="3691"/>
        <v>-9.7879238587413514E-2</v>
      </c>
      <c r="AD2163" s="336">
        <f t="shared" ca="1" si="3691"/>
        <v>0.90860466464605993</v>
      </c>
      <c r="AE2163" s="336"/>
      <c r="AF2163" s="336"/>
      <c r="AG2163" s="336"/>
      <c r="AH2163" s="336"/>
      <c r="AI2163" s="54"/>
      <c r="AJ2163" s="54"/>
      <c r="AK2163" s="54"/>
      <c r="AL2163" s="336"/>
      <c r="AM2163" s="336"/>
      <c r="AN2163" s="336"/>
      <c r="AO2163" s="336"/>
      <c r="AP2163" s="54"/>
      <c r="AQ2163" s="336"/>
      <c r="AR2163" s="336"/>
      <c r="AS2163" s="336"/>
    </row>
    <row r="2164" spans="1:45" x14ac:dyDescent="0.3">
      <c r="C2164" s="54"/>
      <c r="D2164" s="56"/>
      <c r="Y2164" s="336">
        <f t="shared" ca="1" si="3691"/>
        <v>2.7514851244781688E-2</v>
      </c>
      <c r="Z2164" s="336">
        <f t="shared" ca="1" si="3691"/>
        <v>0.26524315288522499</v>
      </c>
      <c r="AA2164" s="336">
        <f t="shared" ca="1" si="3691"/>
        <v>-1.02024551983134</v>
      </c>
      <c r="AB2164" s="336">
        <f t="shared" ca="1" si="3691"/>
        <v>0.32245312740605825</v>
      </c>
      <c r="AC2164" s="336">
        <f t="shared" ca="1" si="3691"/>
        <v>0.27246248411457979</v>
      </c>
      <c r="AD2164" s="336">
        <f t="shared" ca="1" si="3691"/>
        <v>-1.0120180882777885E-2</v>
      </c>
      <c r="AE2164" s="55"/>
      <c r="AF2164" s="55"/>
      <c r="AG2164" s="55"/>
      <c r="AH2164" s="55"/>
      <c r="AI2164" s="55"/>
      <c r="AJ2164" s="55"/>
      <c r="AK2164" s="55"/>
      <c r="AL2164" s="55"/>
      <c r="AM2164" s="55"/>
      <c r="AN2164" s="55"/>
      <c r="AO2164" s="55"/>
      <c r="AP2164" s="55"/>
      <c r="AQ2164" s="55"/>
      <c r="AR2164" s="55"/>
      <c r="AS2164" s="55"/>
    </row>
    <row r="2165" spans="1:45" x14ac:dyDescent="0.3">
      <c r="B2165" s="54" t="s">
        <v>172</v>
      </c>
      <c r="C2165" s="53">
        <f>C2158</f>
        <v>0</v>
      </c>
      <c r="D2165" s="56" t="e">
        <f t="shared" ref="D2165:D2166" ca="1" si="3728">AJ2165</f>
        <v>#N/A</v>
      </c>
      <c r="E2165" s="52" t="e">
        <f t="shared" ref="E2165:W2165" si="3729">E2158</f>
        <v>#N/A</v>
      </c>
      <c r="F2165" s="52" t="e">
        <f t="shared" si="3729"/>
        <v>#N/A</v>
      </c>
      <c r="G2165" s="52" t="e">
        <f t="shared" si="3729"/>
        <v>#N/A</v>
      </c>
      <c r="H2165" s="52" t="e">
        <f t="shared" si="3729"/>
        <v>#N/A</v>
      </c>
      <c r="I2165" s="52" t="e">
        <f t="shared" si="3729"/>
        <v>#N/A</v>
      </c>
      <c r="J2165" s="52" t="e">
        <f t="shared" si="3729"/>
        <v>#N/A</v>
      </c>
      <c r="K2165" s="52" t="e">
        <f t="shared" si="3729"/>
        <v>#N/A</v>
      </c>
      <c r="L2165" s="52" t="e">
        <f t="shared" si="3729"/>
        <v>#N/A</v>
      </c>
      <c r="M2165" s="52" t="e">
        <f t="shared" si="3729"/>
        <v>#N/A</v>
      </c>
      <c r="N2165" s="52" t="e">
        <f t="shared" si="3729"/>
        <v>#N/A</v>
      </c>
      <c r="O2165" s="52" t="e">
        <f t="shared" si="3729"/>
        <v>#N/A</v>
      </c>
      <c r="P2165" s="52" t="e">
        <f t="shared" si="3729"/>
        <v>#N/A</v>
      </c>
      <c r="Q2165" s="52" t="e">
        <f t="shared" si="3729"/>
        <v>#N/A</v>
      </c>
      <c r="R2165" s="52" t="e">
        <f t="shared" si="3729"/>
        <v>#N/A</v>
      </c>
      <c r="S2165" s="52" t="e">
        <f t="shared" si="3729"/>
        <v>#N/A</v>
      </c>
      <c r="T2165" s="52" t="e">
        <f t="shared" si="3729"/>
        <v>#N/A</v>
      </c>
      <c r="U2165" s="52" t="e">
        <f t="shared" si="3729"/>
        <v>#N/A</v>
      </c>
      <c r="V2165" s="52" t="e">
        <f t="shared" si="3729"/>
        <v>#N/A</v>
      </c>
      <c r="W2165" s="52" t="e">
        <f t="shared" si="3729"/>
        <v>#N/A</v>
      </c>
      <c r="X2165" s="55" t="e">
        <f t="shared" ref="X2165:X2166" si="3730">(H2165-(O2165*P2165)/100-3*(J2165*K2165)/100)/2</f>
        <v>#N/A</v>
      </c>
      <c r="Y2165" s="55" t="e">
        <f t="shared" ref="Y2165:Y2166" si="3731">SUM(X2165,(J2165*K2165/100))/(F2165/100)</f>
        <v>#N/A</v>
      </c>
      <c r="Z2165" s="55" t="e">
        <f t="shared" ref="Z2165" si="3732">U2165*0.5+U2166*0.5</f>
        <v>#N/A</v>
      </c>
      <c r="AA2165" s="55" t="e">
        <f t="shared" ref="AA2165:AA2166" si="3733">J2165/Y2165</f>
        <v>#N/A</v>
      </c>
      <c r="AB2165" s="336" t="e">
        <f t="shared" ref="AB2165:AB2166" si="3734">X2165/(Y2165-J2165)</f>
        <v>#N/A</v>
      </c>
      <c r="AC2165" s="223" t="e">
        <f ca="1">INDEX(FGA_COEFFS,1,1)+Z2165*INDEX(FGA_COEFFS,1,2)+Y2165*INDEX(FGA_COEFFS,1,3)+R2165*INDEX(FGA_COEFFS,1,4)+Q2166*INDEX(FGA_COEFFS,1,5)+S2165*INDEX(FGA_COEFFS,1,6)+T2166*INDEX(FGA_COEFFS,1,7)+M2166*INDEX(FGA_COEFFS,1,8)+Y2169*Y2170</f>
        <v>#N/A</v>
      </c>
      <c r="AD2165" s="223" t="e">
        <f ca="1">INDEX(THREEPTA_COEFFS,1,1)+AC2165*INDEX(THREEPTA_COEFFS,1,2)+J2165*INDEX(THREEPTA_COEFFS,1,3)+AA2165*INDEX(THREEPTA_COEFFS,1,4)+K2165*INDEX(THREEPTA_COEFFS,1,5)+L2166*INDEX(THREEPTA_COEFFS,1,6)+Z2169*Z2170</f>
        <v>#N/A</v>
      </c>
      <c r="AE2165" s="223" t="e">
        <f ca="1">INDEX(THREEPTPCT_COEFFS,1,1)+K2165*INDEX(THREEPTPCT_COEFFS,1,2)+L2166*INDEX(THREEPTPCT_COEFFS,1,3)+AA2169*AA2170</f>
        <v>#N/A</v>
      </c>
      <c r="AF2165" s="55" t="e">
        <f t="shared" ref="AF2165:AF2166" ca="1" si="3735">AC2165-AD2165</f>
        <v>#N/A</v>
      </c>
      <c r="AG2165" s="223" t="e">
        <f ca="1">INDEX(TWOPTPCT_COEFFS,1,1)+AB2165*INDEX(TWOPTPCT_COEFFS,1,2)+I2166*INDEX(TWOPTPCT_COEFFS,1,3)+G2166*INDEX(TWOPTPCT_COEFFS,1,4)+L2166*INDEX(TWOPTPCT_COEFFS,1,5)+AB2169*AB2170</f>
        <v>#N/A</v>
      </c>
      <c r="AH2165" s="223" t="e">
        <f ca="1">INDEX(FTA_COEFFS,1,1)+O2165*INDEX(FTA_COEFFS,1,2)+N2166*INDEX(FTA_COEFFS,1,3)+(Q2165+R2165)*INDEX(FTA_COEFFS,1,4)+(Q2166+R2166)*INDEX(FTA_COEFFS,1,5)+M2166*INDEX(FTA_COEFFS,1,6)+AC2169*AC2170</f>
        <v>#N/A</v>
      </c>
      <c r="AI2165" s="223" t="e">
        <f ca="1">INDEX(FTPCT_COEFFS,1,1)+P2165*INDEX(FTPCT_COEFFS,1,2)+F2165*INDEX(FTPCT_COEFFS,1,3)+G2166*INDEX(FTPCT_COEFFS,1,4)+AD2169*AD2170</f>
        <v>#N/A</v>
      </c>
      <c r="AJ2165" s="338" t="e">
        <f t="shared" ref="AJ2165:AJ2166" ca="1" si="3736">AD2165*AE2165/100+AF2165*AG2165+AH2165*AI2165/100</f>
        <v>#N/A</v>
      </c>
      <c r="AK2165" s="55"/>
      <c r="AL2165" s="55"/>
      <c r="AM2165" s="55"/>
      <c r="AN2165" s="55"/>
      <c r="AO2165" s="55"/>
      <c r="AP2165" s="55"/>
      <c r="AQ2165" s="55"/>
      <c r="AR2165" s="55"/>
    </row>
    <row r="2166" spans="1:45" x14ac:dyDescent="0.3">
      <c r="B2166" s="54" t="s">
        <v>175</v>
      </c>
      <c r="C2166" s="54">
        <f>C2159</f>
        <v>0</v>
      </c>
      <c r="D2166" s="56" t="e">
        <f t="shared" ca="1" si="3728"/>
        <v>#N/A</v>
      </c>
      <c r="E2166" s="52" t="e">
        <f t="shared" ref="E2166:W2166" si="3737">E2159</f>
        <v>#N/A</v>
      </c>
      <c r="F2166" s="52" t="e">
        <f t="shared" si="3737"/>
        <v>#N/A</v>
      </c>
      <c r="G2166" s="52" t="e">
        <f t="shared" si="3737"/>
        <v>#N/A</v>
      </c>
      <c r="H2166" s="52" t="e">
        <f t="shared" si="3737"/>
        <v>#N/A</v>
      </c>
      <c r="I2166" s="52" t="e">
        <f t="shared" si="3737"/>
        <v>#N/A</v>
      </c>
      <c r="J2166" s="52" t="e">
        <f t="shared" si="3737"/>
        <v>#N/A</v>
      </c>
      <c r="K2166" s="52" t="e">
        <f t="shared" si="3737"/>
        <v>#N/A</v>
      </c>
      <c r="L2166" s="52" t="e">
        <f t="shared" si="3737"/>
        <v>#N/A</v>
      </c>
      <c r="M2166" s="52" t="e">
        <f t="shared" si="3737"/>
        <v>#N/A</v>
      </c>
      <c r="N2166" s="52" t="e">
        <f t="shared" si="3737"/>
        <v>#N/A</v>
      </c>
      <c r="O2166" s="52" t="e">
        <f t="shared" si="3737"/>
        <v>#N/A</v>
      </c>
      <c r="P2166" s="52" t="e">
        <f t="shared" si="3737"/>
        <v>#N/A</v>
      </c>
      <c r="Q2166" s="52" t="e">
        <f t="shared" si="3737"/>
        <v>#N/A</v>
      </c>
      <c r="R2166" s="52" t="e">
        <f t="shared" si="3737"/>
        <v>#N/A</v>
      </c>
      <c r="S2166" s="52" t="e">
        <f t="shared" si="3737"/>
        <v>#N/A</v>
      </c>
      <c r="T2166" s="52" t="e">
        <f t="shared" si="3737"/>
        <v>#N/A</v>
      </c>
      <c r="U2166" s="52" t="e">
        <f t="shared" si="3737"/>
        <v>#N/A</v>
      </c>
      <c r="V2166" s="52" t="e">
        <f t="shared" si="3737"/>
        <v>#N/A</v>
      </c>
      <c r="W2166" s="52" t="e">
        <f t="shared" si="3737"/>
        <v>#N/A</v>
      </c>
      <c r="X2166" s="55" t="e">
        <f t="shared" si="3730"/>
        <v>#N/A</v>
      </c>
      <c r="Y2166" s="55" t="e">
        <f t="shared" si="3731"/>
        <v>#N/A</v>
      </c>
      <c r="Z2166" s="55" t="e">
        <f t="shared" ref="Z2166" si="3738">Z2165</f>
        <v>#N/A</v>
      </c>
      <c r="AA2166" s="55" t="e">
        <f t="shared" si="3733"/>
        <v>#N/A</v>
      </c>
      <c r="AB2166" s="336" t="e">
        <f t="shared" si="3734"/>
        <v>#N/A</v>
      </c>
      <c r="AC2166" s="223" t="e">
        <f ca="1">INDEX(FGA_COEFFS,1,1)+Z2166*INDEX(FGA_COEFFS,1,2)+Y2166*INDEX(FGA_COEFFS,1,3)+R2166*INDEX(FGA_COEFFS,1,4)+Q2165*INDEX(FGA_COEFFS,1,5)+S2166*INDEX(FGA_COEFFS,1,6)+T2165*INDEX(FGA_COEFFS,1,7)+M2165*INDEX(FGA_COEFFS,1,8)+Y2169*Y2171</f>
        <v>#N/A</v>
      </c>
      <c r="AD2166" s="223" t="e">
        <f ca="1">INDEX(THREEPTA_COEFFS,1,1)+AC2166*INDEX(THREEPTA_COEFFS,1,2)+J2166*INDEX(THREEPTA_COEFFS,1,3)+AA2166*INDEX(THREEPTA_COEFFS,1,4)+K2166*INDEX(THREEPTA_COEFFS,1,5)+L2165*INDEX(THREEPTA_COEFFS,1,6)+Z2169*Z2171</f>
        <v>#N/A</v>
      </c>
      <c r="AE2166" s="223" t="e">
        <f ca="1">INDEX(THREEPTPCT_COEFFS,1,1)+K2166*INDEX(THREEPTPCT_COEFFS,1,2)+L2165*INDEX(THREEPTPCT_COEFFS,1,3)+AA2169*AA2171</f>
        <v>#N/A</v>
      </c>
      <c r="AF2166" s="55" t="e">
        <f t="shared" ca="1" si="3735"/>
        <v>#N/A</v>
      </c>
      <c r="AG2166" s="223" t="e">
        <f ca="1">INDEX(TWOPTPCT_COEFFS,1,1)+AB2166*INDEX(TWOPTPCT_COEFFS,1,2)+I2165*INDEX(TWOPTPCT_COEFFS,1,3)+G2165*INDEX(TWOPTPCT_COEFFS,1,4)+L2165*INDEX(TWOPTPCT_COEFFS,1,5)+AB2169*AB2171</f>
        <v>#N/A</v>
      </c>
      <c r="AH2166" s="223" t="e">
        <f ca="1">INDEX(FTA_COEFFS,1,1)+O2166*INDEX(FTA_COEFFS,1,2)+N2165*INDEX(FTA_COEFFS,1,3)+(Q2166+R2166)*INDEX(FTA_COEFFS,1,4)+(Q2165+R2165)*INDEX(FTA_COEFFS,1,5)+M2165*INDEX(FTA_COEFFS,1,6)+AC2169*AC2171</f>
        <v>#N/A</v>
      </c>
      <c r="AI2166" s="223" t="e">
        <f ca="1">INDEX(FTPCT_COEFFS,1,1)+P2166*INDEX(FTPCT_COEFFS,1,2)+F2166*INDEX(FTPCT_COEFFS,1,3)+G2165*INDEX(FTPCT_COEFFS,1,4)+AD2169*AD2171</f>
        <v>#N/A</v>
      </c>
      <c r="AJ2166" s="338" t="e">
        <f t="shared" ca="1" si="3736"/>
        <v>#N/A</v>
      </c>
      <c r="AK2166" s="55"/>
      <c r="AL2166" s="55"/>
      <c r="AM2166" s="55"/>
      <c r="AN2166" s="55"/>
      <c r="AO2166" s="55"/>
      <c r="AP2166" s="55"/>
      <c r="AQ2166" s="55"/>
      <c r="AR2166" s="55"/>
    </row>
    <row r="2167" spans="1:45" x14ac:dyDescent="0.3">
      <c r="A2167" s="54" t="e">
        <f ca="1">IF(D2165&gt;(D2166+(AVERAGE(V2165,W2165)-AVERAGE(V2166,W2166))/2)+2.5,C2165,IF(D2166&gt;(D2165+(AVERAGE(V2166,W2166)-AVERAGE(V2165,W2165))/2)+2.5,C2166,"Close"))</f>
        <v>#N/A</v>
      </c>
      <c r="B2167" s="64" t="e">
        <f ca="1">IF(D2166&gt;D2165,C2166,C2165)</f>
        <v>#N/A</v>
      </c>
      <c r="D2167" s="56"/>
      <c r="X2167" s="55"/>
      <c r="Y2167" s="55"/>
      <c r="Z2167" s="55"/>
      <c r="AA2167" s="55"/>
      <c r="AB2167" s="55"/>
      <c r="AC2167" s="337"/>
      <c r="AD2167" s="337"/>
      <c r="AE2167" s="337"/>
      <c r="AF2167" s="337"/>
      <c r="AG2167" s="337"/>
      <c r="AH2167" s="337"/>
      <c r="AI2167" s="337"/>
      <c r="AJ2167" s="337"/>
      <c r="AK2167" s="337"/>
      <c r="AL2167" s="337"/>
      <c r="AM2167" s="55"/>
      <c r="AN2167" s="55"/>
      <c r="AO2167" s="55"/>
      <c r="AP2167" s="55"/>
      <c r="AQ2167" s="55"/>
      <c r="AR2167" s="55"/>
      <c r="AS2167" s="55"/>
    </row>
    <row r="2168" spans="1:45" x14ac:dyDescent="0.3">
      <c r="X2168" s="54" t="s">
        <v>1305</v>
      </c>
      <c r="Y2168" s="54" t="s">
        <v>128</v>
      </c>
      <c r="Z2168" s="54" t="s">
        <v>157</v>
      </c>
      <c r="AA2168" s="54" t="s">
        <v>151</v>
      </c>
      <c r="AB2168" s="54" t="s">
        <v>1327</v>
      </c>
      <c r="AC2168" s="54" t="s">
        <v>129</v>
      </c>
      <c r="AD2168" s="54" t="s">
        <v>116</v>
      </c>
      <c r="AE2168" s="54"/>
      <c r="AF2168" s="54"/>
      <c r="AG2168" s="54"/>
      <c r="AH2168" s="54"/>
      <c r="AI2168" s="54"/>
      <c r="AJ2168" s="54"/>
      <c r="AK2168" s="54"/>
      <c r="AL2168" s="54"/>
      <c r="AM2168" s="54"/>
      <c r="AN2168" s="54"/>
      <c r="AO2168" s="54"/>
      <c r="AP2168" s="54"/>
      <c r="AQ2168" s="54"/>
      <c r="AR2168" s="54"/>
      <c r="AS2168" s="54"/>
    </row>
    <row r="2169" spans="1:45" x14ac:dyDescent="0.3">
      <c r="X2169" s="54"/>
      <c r="Y2169" s="54">
        <f t="shared" ref="Y2169:AD2169" si="3739">Y2162</f>
        <v>6.4436999999999998</v>
      </c>
      <c r="Z2169" s="54">
        <f t="shared" si="3739"/>
        <v>4.9371</v>
      </c>
      <c r="AA2169" s="54">
        <f t="shared" si="3739"/>
        <v>11.350300000000001</v>
      </c>
      <c r="AB2169" s="54">
        <f t="shared" si="3739"/>
        <v>7.1900000000000006E-2</v>
      </c>
      <c r="AC2169" s="54">
        <f t="shared" si="3739"/>
        <v>6.2766000000000002</v>
      </c>
      <c r="AD2169" s="54">
        <f t="shared" si="3739"/>
        <v>11.042999999999999</v>
      </c>
      <c r="AE2169" s="54"/>
      <c r="AF2169" s="336"/>
      <c r="AG2169" s="336"/>
      <c r="AH2169" s="336"/>
      <c r="AI2169" s="54"/>
      <c r="AJ2169" s="54"/>
      <c r="AK2169" s="54"/>
      <c r="AL2169" s="54"/>
      <c r="AM2169" s="54"/>
      <c r="AN2169" s="54"/>
      <c r="AO2169" s="54"/>
      <c r="AP2169" s="54"/>
      <c r="AQ2169" s="54"/>
      <c r="AR2169" s="54"/>
      <c r="AS2169" s="54"/>
    </row>
    <row r="2170" spans="1:45" x14ac:dyDescent="0.3">
      <c r="D2170" s="56"/>
      <c r="X2170" s="336"/>
      <c r="Y2170" s="336">
        <f t="shared" ca="1" si="3691"/>
        <v>0.17354619840663968</v>
      </c>
      <c r="Z2170" s="336">
        <f t="shared" ca="1" si="3691"/>
        <v>-0.98608066569334929</v>
      </c>
      <c r="AA2170" s="336">
        <f t="shared" ca="1" si="3691"/>
        <v>0.24019151959740478</v>
      </c>
      <c r="AB2170" s="336">
        <f t="shared" ca="1" si="3691"/>
        <v>0.82474217391390248</v>
      </c>
      <c r="AC2170" s="336">
        <f t="shared" ca="1" si="3691"/>
        <v>1.3670602577960085</v>
      </c>
      <c r="AD2170" s="336">
        <f t="shared" ca="1" si="3691"/>
        <v>1.7755349198415895E-2</v>
      </c>
      <c r="AE2170" s="336"/>
      <c r="AF2170" s="336"/>
      <c r="AG2170" s="336"/>
      <c r="AH2170" s="336"/>
      <c r="AI2170" s="54"/>
      <c r="AJ2170" s="54"/>
      <c r="AK2170" s="54"/>
      <c r="AL2170" s="336"/>
      <c r="AM2170" s="336"/>
      <c r="AN2170" s="336"/>
      <c r="AO2170" s="336"/>
      <c r="AP2170" s="54"/>
      <c r="AQ2170" s="336"/>
      <c r="AR2170" s="336"/>
      <c r="AS2170" s="336"/>
    </row>
    <row r="2171" spans="1:45" x14ac:dyDescent="0.3">
      <c r="C2171" s="54"/>
      <c r="D2171" s="56"/>
      <c r="Y2171" s="336">
        <f t="shared" ca="1" si="3691"/>
        <v>-0.13935857528457601</v>
      </c>
      <c r="Z2171" s="336">
        <f t="shared" ca="1" si="3691"/>
        <v>-0.32836230276944306</v>
      </c>
      <c r="AA2171" s="336">
        <f t="shared" ca="1" si="3691"/>
        <v>-0.70914193325028041</v>
      </c>
      <c r="AB2171" s="336">
        <f t="shared" ca="1" si="3691"/>
        <v>0.61909753395353218</v>
      </c>
      <c r="AC2171" s="336">
        <f t="shared" ca="1" si="3691"/>
        <v>1.0726618174566589</v>
      </c>
      <c r="AD2171" s="336">
        <f t="shared" ca="1" si="3691"/>
        <v>-0.34821348534292879</v>
      </c>
      <c r="AE2171" s="55"/>
      <c r="AF2171" s="55"/>
      <c r="AG2171" s="55"/>
      <c r="AH2171" s="55"/>
      <c r="AI2171" s="55"/>
      <c r="AJ2171" s="55"/>
      <c r="AK2171" s="55"/>
      <c r="AL2171" s="55"/>
      <c r="AM2171" s="55"/>
      <c r="AN2171" s="55"/>
      <c r="AO2171" s="55"/>
      <c r="AP2171" s="55"/>
      <c r="AQ2171" s="55"/>
      <c r="AR2171" s="55"/>
      <c r="AS2171" s="55"/>
    </row>
    <row r="2172" spans="1:45" x14ac:dyDescent="0.3">
      <c r="B2172" s="54" t="s">
        <v>172</v>
      </c>
      <c r="C2172" s="53">
        <f>C2165</f>
        <v>0</v>
      </c>
      <c r="D2172" s="56" t="e">
        <f t="shared" ref="D2172:D2173" ca="1" si="3740">AJ2172</f>
        <v>#N/A</v>
      </c>
      <c r="E2172" s="52" t="e">
        <f t="shared" ref="E2172:W2172" si="3741">E2165</f>
        <v>#N/A</v>
      </c>
      <c r="F2172" s="52" t="e">
        <f t="shared" si="3741"/>
        <v>#N/A</v>
      </c>
      <c r="G2172" s="52" t="e">
        <f t="shared" si="3741"/>
        <v>#N/A</v>
      </c>
      <c r="H2172" s="52" t="e">
        <f t="shared" si="3741"/>
        <v>#N/A</v>
      </c>
      <c r="I2172" s="52" t="e">
        <f t="shared" si="3741"/>
        <v>#N/A</v>
      </c>
      <c r="J2172" s="52" t="e">
        <f t="shared" si="3741"/>
        <v>#N/A</v>
      </c>
      <c r="K2172" s="52" t="e">
        <f t="shared" si="3741"/>
        <v>#N/A</v>
      </c>
      <c r="L2172" s="52" t="e">
        <f t="shared" si="3741"/>
        <v>#N/A</v>
      </c>
      <c r="M2172" s="52" t="e">
        <f t="shared" si="3741"/>
        <v>#N/A</v>
      </c>
      <c r="N2172" s="52" t="e">
        <f t="shared" si="3741"/>
        <v>#N/A</v>
      </c>
      <c r="O2172" s="52" t="e">
        <f t="shared" si="3741"/>
        <v>#N/A</v>
      </c>
      <c r="P2172" s="52" t="e">
        <f t="shared" si="3741"/>
        <v>#N/A</v>
      </c>
      <c r="Q2172" s="52" t="e">
        <f t="shared" si="3741"/>
        <v>#N/A</v>
      </c>
      <c r="R2172" s="52" t="e">
        <f t="shared" si="3741"/>
        <v>#N/A</v>
      </c>
      <c r="S2172" s="52" t="e">
        <f t="shared" si="3741"/>
        <v>#N/A</v>
      </c>
      <c r="T2172" s="52" t="e">
        <f t="shared" si="3741"/>
        <v>#N/A</v>
      </c>
      <c r="U2172" s="52" t="e">
        <f t="shared" si="3741"/>
        <v>#N/A</v>
      </c>
      <c r="V2172" s="52" t="e">
        <f t="shared" si="3741"/>
        <v>#N/A</v>
      </c>
      <c r="W2172" s="52" t="e">
        <f t="shared" si="3741"/>
        <v>#N/A</v>
      </c>
      <c r="X2172" s="55" t="e">
        <f t="shared" ref="X2172:X2173" si="3742">(H2172-(O2172*P2172)/100-3*(J2172*K2172)/100)/2</f>
        <v>#N/A</v>
      </c>
      <c r="Y2172" s="55" t="e">
        <f t="shared" ref="Y2172:Y2173" si="3743">SUM(X2172,(J2172*K2172/100))/(F2172/100)</f>
        <v>#N/A</v>
      </c>
      <c r="Z2172" s="55" t="e">
        <f t="shared" ref="Z2172" si="3744">U2172*0.5+U2173*0.5</f>
        <v>#N/A</v>
      </c>
      <c r="AA2172" s="55" t="e">
        <f t="shared" ref="AA2172:AA2173" si="3745">J2172/Y2172</f>
        <v>#N/A</v>
      </c>
      <c r="AB2172" s="336" t="e">
        <f t="shared" ref="AB2172:AB2173" si="3746">X2172/(Y2172-J2172)</f>
        <v>#N/A</v>
      </c>
      <c r="AC2172" s="223" t="e">
        <f ca="1">INDEX(FGA_COEFFS,1,1)+Z2172*INDEX(FGA_COEFFS,1,2)+Y2172*INDEX(FGA_COEFFS,1,3)+R2172*INDEX(FGA_COEFFS,1,4)+Q2173*INDEX(FGA_COEFFS,1,5)+S2172*INDEX(FGA_COEFFS,1,6)+T2173*INDEX(FGA_COEFFS,1,7)+M2173*INDEX(FGA_COEFFS,1,8)+Y2176*Y2177</f>
        <v>#N/A</v>
      </c>
      <c r="AD2172" s="223" t="e">
        <f ca="1">INDEX(THREEPTA_COEFFS,1,1)+AC2172*INDEX(THREEPTA_COEFFS,1,2)+J2172*INDEX(THREEPTA_COEFFS,1,3)+AA2172*INDEX(THREEPTA_COEFFS,1,4)+K2172*INDEX(THREEPTA_COEFFS,1,5)+L2173*INDEX(THREEPTA_COEFFS,1,6)+Z2176*Z2177</f>
        <v>#N/A</v>
      </c>
      <c r="AE2172" s="223" t="e">
        <f ca="1">INDEX(THREEPTPCT_COEFFS,1,1)+K2172*INDEX(THREEPTPCT_COEFFS,1,2)+L2173*INDEX(THREEPTPCT_COEFFS,1,3)+AA2176*AA2177</f>
        <v>#N/A</v>
      </c>
      <c r="AF2172" s="55" t="e">
        <f t="shared" ref="AF2172:AF2173" ca="1" si="3747">AC2172-AD2172</f>
        <v>#N/A</v>
      </c>
      <c r="AG2172" s="223" t="e">
        <f ca="1">INDEX(TWOPTPCT_COEFFS,1,1)+AB2172*INDEX(TWOPTPCT_COEFFS,1,2)+I2173*INDEX(TWOPTPCT_COEFFS,1,3)+G2173*INDEX(TWOPTPCT_COEFFS,1,4)+L2173*INDEX(TWOPTPCT_COEFFS,1,5)+AB2176*AB2177</f>
        <v>#N/A</v>
      </c>
      <c r="AH2172" s="223" t="e">
        <f ca="1">INDEX(FTA_COEFFS,1,1)+O2172*INDEX(FTA_COEFFS,1,2)+N2173*INDEX(FTA_COEFFS,1,3)+(Q2172+R2172)*INDEX(FTA_COEFFS,1,4)+(Q2173+R2173)*INDEX(FTA_COEFFS,1,5)+M2173*INDEX(FTA_COEFFS,1,6)+AC2176*AC2177</f>
        <v>#N/A</v>
      </c>
      <c r="AI2172" s="223" t="e">
        <f ca="1">INDEX(FTPCT_COEFFS,1,1)+P2172*INDEX(FTPCT_COEFFS,1,2)+F2172*INDEX(FTPCT_COEFFS,1,3)+G2173*INDEX(FTPCT_COEFFS,1,4)+AD2176*AD2177</f>
        <v>#N/A</v>
      </c>
      <c r="AJ2172" s="338" t="e">
        <f t="shared" ref="AJ2172:AJ2173" ca="1" si="3748">AD2172*AE2172/100+AF2172*AG2172+AH2172*AI2172/100</f>
        <v>#N/A</v>
      </c>
      <c r="AK2172" s="55"/>
      <c r="AL2172" s="55"/>
      <c r="AM2172" s="55"/>
      <c r="AN2172" s="55"/>
      <c r="AO2172" s="55"/>
      <c r="AP2172" s="55"/>
      <c r="AQ2172" s="55"/>
      <c r="AR2172" s="55"/>
    </row>
    <row r="2173" spans="1:45" x14ac:dyDescent="0.3">
      <c r="B2173" s="54" t="s">
        <v>175</v>
      </c>
      <c r="C2173" s="54">
        <f>C2166</f>
        <v>0</v>
      </c>
      <c r="D2173" s="56" t="e">
        <f t="shared" ca="1" si="3740"/>
        <v>#N/A</v>
      </c>
      <c r="E2173" s="52" t="e">
        <f t="shared" ref="E2173:W2173" si="3749">E2166</f>
        <v>#N/A</v>
      </c>
      <c r="F2173" s="52" t="e">
        <f t="shared" si="3749"/>
        <v>#N/A</v>
      </c>
      <c r="G2173" s="52" t="e">
        <f t="shared" si="3749"/>
        <v>#N/A</v>
      </c>
      <c r="H2173" s="52" t="e">
        <f t="shared" si="3749"/>
        <v>#N/A</v>
      </c>
      <c r="I2173" s="52" t="e">
        <f t="shared" si="3749"/>
        <v>#N/A</v>
      </c>
      <c r="J2173" s="52" t="e">
        <f t="shared" si="3749"/>
        <v>#N/A</v>
      </c>
      <c r="K2173" s="52" t="e">
        <f t="shared" si="3749"/>
        <v>#N/A</v>
      </c>
      <c r="L2173" s="52" t="e">
        <f t="shared" si="3749"/>
        <v>#N/A</v>
      </c>
      <c r="M2173" s="52" t="e">
        <f t="shared" si="3749"/>
        <v>#N/A</v>
      </c>
      <c r="N2173" s="52" t="e">
        <f t="shared" si="3749"/>
        <v>#N/A</v>
      </c>
      <c r="O2173" s="52" t="e">
        <f t="shared" si="3749"/>
        <v>#N/A</v>
      </c>
      <c r="P2173" s="52" t="e">
        <f t="shared" si="3749"/>
        <v>#N/A</v>
      </c>
      <c r="Q2173" s="52" t="e">
        <f t="shared" si="3749"/>
        <v>#N/A</v>
      </c>
      <c r="R2173" s="52" t="e">
        <f t="shared" si="3749"/>
        <v>#N/A</v>
      </c>
      <c r="S2173" s="52" t="e">
        <f t="shared" si="3749"/>
        <v>#N/A</v>
      </c>
      <c r="T2173" s="52" t="e">
        <f t="shared" si="3749"/>
        <v>#N/A</v>
      </c>
      <c r="U2173" s="52" t="e">
        <f t="shared" si="3749"/>
        <v>#N/A</v>
      </c>
      <c r="V2173" s="52" t="e">
        <f t="shared" si="3749"/>
        <v>#N/A</v>
      </c>
      <c r="W2173" s="52" t="e">
        <f t="shared" si="3749"/>
        <v>#N/A</v>
      </c>
      <c r="X2173" s="55" t="e">
        <f t="shared" si="3742"/>
        <v>#N/A</v>
      </c>
      <c r="Y2173" s="55" t="e">
        <f t="shared" si="3743"/>
        <v>#N/A</v>
      </c>
      <c r="Z2173" s="55" t="e">
        <f t="shared" ref="Z2173" si="3750">Z2172</f>
        <v>#N/A</v>
      </c>
      <c r="AA2173" s="55" t="e">
        <f t="shared" si="3745"/>
        <v>#N/A</v>
      </c>
      <c r="AB2173" s="336" t="e">
        <f t="shared" si="3746"/>
        <v>#N/A</v>
      </c>
      <c r="AC2173" s="223" t="e">
        <f ca="1">INDEX(FGA_COEFFS,1,1)+Z2173*INDEX(FGA_COEFFS,1,2)+Y2173*INDEX(FGA_COEFFS,1,3)+R2173*INDEX(FGA_COEFFS,1,4)+Q2172*INDEX(FGA_COEFFS,1,5)+S2173*INDEX(FGA_COEFFS,1,6)+T2172*INDEX(FGA_COEFFS,1,7)+M2172*INDEX(FGA_COEFFS,1,8)+Y2176*Y2178</f>
        <v>#N/A</v>
      </c>
      <c r="AD2173" s="223" t="e">
        <f ca="1">INDEX(THREEPTA_COEFFS,1,1)+AC2173*INDEX(THREEPTA_COEFFS,1,2)+J2173*INDEX(THREEPTA_COEFFS,1,3)+AA2173*INDEX(THREEPTA_COEFFS,1,4)+K2173*INDEX(THREEPTA_COEFFS,1,5)+L2172*INDEX(THREEPTA_COEFFS,1,6)+Z2176*Z2178</f>
        <v>#N/A</v>
      </c>
      <c r="AE2173" s="223" t="e">
        <f ca="1">INDEX(THREEPTPCT_COEFFS,1,1)+K2173*INDEX(THREEPTPCT_COEFFS,1,2)+L2172*INDEX(THREEPTPCT_COEFFS,1,3)+AA2176*AA2178</f>
        <v>#N/A</v>
      </c>
      <c r="AF2173" s="55" t="e">
        <f t="shared" ca="1" si="3747"/>
        <v>#N/A</v>
      </c>
      <c r="AG2173" s="223" t="e">
        <f ca="1">INDEX(TWOPTPCT_COEFFS,1,1)+AB2173*INDEX(TWOPTPCT_COEFFS,1,2)+I2172*INDEX(TWOPTPCT_COEFFS,1,3)+G2172*INDEX(TWOPTPCT_COEFFS,1,4)+L2172*INDEX(TWOPTPCT_COEFFS,1,5)+AB2176*AB2178</f>
        <v>#N/A</v>
      </c>
      <c r="AH2173" s="223" t="e">
        <f ca="1">INDEX(FTA_COEFFS,1,1)+O2173*INDEX(FTA_COEFFS,1,2)+N2172*INDEX(FTA_COEFFS,1,3)+(Q2173+R2173)*INDEX(FTA_COEFFS,1,4)+(Q2172+R2172)*INDEX(FTA_COEFFS,1,5)+M2172*INDEX(FTA_COEFFS,1,6)+AC2176*AC2178</f>
        <v>#N/A</v>
      </c>
      <c r="AI2173" s="223" t="e">
        <f ca="1">INDEX(FTPCT_COEFFS,1,1)+P2173*INDEX(FTPCT_COEFFS,1,2)+F2173*INDEX(FTPCT_COEFFS,1,3)+G2172*INDEX(FTPCT_COEFFS,1,4)+AD2176*AD2178</f>
        <v>#N/A</v>
      </c>
      <c r="AJ2173" s="338" t="e">
        <f t="shared" ca="1" si="3748"/>
        <v>#N/A</v>
      </c>
      <c r="AK2173" s="55"/>
      <c r="AL2173" s="55"/>
      <c r="AM2173" s="55"/>
      <c r="AN2173" s="55"/>
      <c r="AO2173" s="55"/>
      <c r="AP2173" s="55"/>
      <c r="AQ2173" s="55"/>
      <c r="AR2173" s="55"/>
    </row>
    <row r="2174" spans="1:45" x14ac:dyDescent="0.3">
      <c r="A2174" s="54" t="e">
        <f ca="1">IF(D2172&gt;(D2173+(AVERAGE(V2172,W2172)-AVERAGE(V2173,W2173))/2)+2.5,C2172,IF(D2173&gt;(D2172+(AVERAGE(V2173,W2173)-AVERAGE(V2172,W2172))/2)+2.5,C2173,"Close"))</f>
        <v>#N/A</v>
      </c>
      <c r="B2174" s="64" t="e">
        <f ca="1">IF(D2173&gt;D2172,C2173,C2172)</f>
        <v>#N/A</v>
      </c>
      <c r="D2174" s="56"/>
      <c r="X2174" s="55"/>
      <c r="Y2174" s="55"/>
      <c r="Z2174" s="55"/>
      <c r="AA2174" s="55"/>
      <c r="AB2174" s="55"/>
      <c r="AC2174" s="337"/>
      <c r="AD2174" s="337"/>
      <c r="AE2174" s="337"/>
      <c r="AF2174" s="337"/>
      <c r="AG2174" s="337"/>
      <c r="AH2174" s="337"/>
      <c r="AI2174" s="337"/>
      <c r="AJ2174" s="337"/>
      <c r="AK2174" s="337"/>
      <c r="AL2174" s="337"/>
      <c r="AM2174" s="55"/>
      <c r="AN2174" s="55"/>
      <c r="AO2174" s="55"/>
      <c r="AP2174" s="55"/>
      <c r="AQ2174" s="55"/>
      <c r="AR2174" s="55"/>
      <c r="AS2174" s="55"/>
    </row>
    <row r="2175" spans="1:45" x14ac:dyDescent="0.3">
      <c r="X2175" s="54" t="s">
        <v>1305</v>
      </c>
      <c r="Y2175" s="54" t="s">
        <v>128</v>
      </c>
      <c r="Z2175" s="54" t="s">
        <v>157</v>
      </c>
      <c r="AA2175" s="54" t="s">
        <v>151</v>
      </c>
      <c r="AB2175" s="54" t="s">
        <v>1327</v>
      </c>
      <c r="AC2175" s="54" t="s">
        <v>129</v>
      </c>
      <c r="AD2175" s="54" t="s">
        <v>116</v>
      </c>
      <c r="AE2175" s="54"/>
      <c r="AF2175" s="54"/>
      <c r="AG2175" s="54"/>
      <c r="AH2175" s="54"/>
      <c r="AI2175" s="54"/>
      <c r="AJ2175" s="54"/>
      <c r="AK2175" s="54"/>
      <c r="AL2175" s="54"/>
      <c r="AM2175" s="54"/>
      <c r="AN2175" s="54"/>
      <c r="AO2175" s="54"/>
      <c r="AP2175" s="54"/>
      <c r="AQ2175" s="54"/>
      <c r="AR2175" s="54"/>
      <c r="AS2175" s="54"/>
    </row>
    <row r="2176" spans="1:45" x14ac:dyDescent="0.3">
      <c r="X2176" s="54"/>
      <c r="Y2176" s="54">
        <f t="shared" ref="Y2176:AD2176" si="3751">Y2169</f>
        <v>6.4436999999999998</v>
      </c>
      <c r="Z2176" s="54">
        <f t="shared" si="3751"/>
        <v>4.9371</v>
      </c>
      <c r="AA2176" s="54">
        <f t="shared" si="3751"/>
        <v>11.350300000000001</v>
      </c>
      <c r="AB2176" s="54">
        <f t="shared" si="3751"/>
        <v>7.1900000000000006E-2</v>
      </c>
      <c r="AC2176" s="54">
        <f t="shared" si="3751"/>
        <v>6.2766000000000002</v>
      </c>
      <c r="AD2176" s="54">
        <f t="shared" si="3751"/>
        <v>11.042999999999999</v>
      </c>
      <c r="AE2176" s="54"/>
      <c r="AF2176" s="336"/>
      <c r="AG2176" s="336"/>
      <c r="AH2176" s="336"/>
      <c r="AI2176" s="54"/>
      <c r="AJ2176" s="54"/>
      <c r="AK2176" s="54"/>
      <c r="AL2176" s="54"/>
      <c r="AM2176" s="54"/>
      <c r="AN2176" s="54"/>
      <c r="AO2176" s="54"/>
      <c r="AP2176" s="54"/>
      <c r="AQ2176" s="54"/>
      <c r="AR2176" s="54"/>
      <c r="AS2176" s="54"/>
    </row>
    <row r="2177" spans="1:45" x14ac:dyDescent="0.3">
      <c r="D2177" s="56"/>
      <c r="X2177" s="336"/>
      <c r="Y2177" s="336">
        <f t="shared" ca="1" si="3691"/>
        <v>-1.051464386191284</v>
      </c>
      <c r="Z2177" s="336">
        <f t="shared" ca="1" si="3691"/>
        <v>-1.3814943119497289</v>
      </c>
      <c r="AA2177" s="336">
        <f t="shared" ca="1" si="3691"/>
        <v>-3.1269360582093488E-2</v>
      </c>
      <c r="AB2177" s="336">
        <f t="shared" ca="1" si="3691"/>
        <v>0.57521878661990955</v>
      </c>
      <c r="AC2177" s="336">
        <f t="shared" ca="1" si="3691"/>
        <v>0.10451955530108678</v>
      </c>
      <c r="AD2177" s="336">
        <f t="shared" ca="1" si="3691"/>
        <v>0.51364756727603722</v>
      </c>
      <c r="AE2177" s="336"/>
      <c r="AF2177" s="336"/>
      <c r="AG2177" s="336"/>
      <c r="AH2177" s="336"/>
      <c r="AI2177" s="54"/>
      <c r="AJ2177" s="54"/>
      <c r="AK2177" s="54"/>
      <c r="AL2177" s="336"/>
      <c r="AM2177" s="336"/>
      <c r="AN2177" s="336"/>
      <c r="AO2177" s="336"/>
      <c r="AP2177" s="54"/>
      <c r="AQ2177" s="336"/>
      <c r="AR2177" s="336"/>
      <c r="AS2177" s="336"/>
    </row>
    <row r="2178" spans="1:45" x14ac:dyDescent="0.3">
      <c r="C2178" s="54"/>
      <c r="D2178" s="56"/>
      <c r="Y2178" s="336">
        <f t="shared" ca="1" si="3691"/>
        <v>1.288107746810139</v>
      </c>
      <c r="Z2178" s="336">
        <f t="shared" ca="1" si="3691"/>
        <v>-0.65605924438787722</v>
      </c>
      <c r="AA2178" s="336">
        <f t="shared" ca="1" si="3691"/>
        <v>-9.2471865896315703E-3</v>
      </c>
      <c r="AB2178" s="336">
        <f t="shared" ca="1" si="3691"/>
        <v>1.2366725354589192</v>
      </c>
      <c r="AC2178" s="336">
        <f t="shared" ca="1" si="3691"/>
        <v>-1.3832538873108164</v>
      </c>
      <c r="AD2178" s="336">
        <f t="shared" ca="1" si="3691"/>
        <v>0.7294855852873694</v>
      </c>
      <c r="AE2178" s="55"/>
      <c r="AF2178" s="55"/>
      <c r="AG2178" s="55"/>
      <c r="AH2178" s="55"/>
      <c r="AI2178" s="55"/>
      <c r="AJ2178" s="55"/>
      <c r="AK2178" s="55"/>
      <c r="AL2178" s="55"/>
      <c r="AM2178" s="55"/>
      <c r="AN2178" s="55"/>
      <c r="AO2178" s="55"/>
      <c r="AP2178" s="55"/>
      <c r="AQ2178" s="55"/>
      <c r="AR2178" s="55"/>
      <c r="AS2178" s="55"/>
    </row>
    <row r="2179" spans="1:45" x14ac:dyDescent="0.3">
      <c r="B2179" s="54" t="s">
        <v>172</v>
      </c>
      <c r="C2179" s="53">
        <f>C2172</f>
        <v>0</v>
      </c>
      <c r="D2179" s="56" t="e">
        <f t="shared" ref="D2179:D2180" ca="1" si="3752">AJ2179</f>
        <v>#N/A</v>
      </c>
      <c r="E2179" s="52" t="e">
        <f t="shared" ref="E2179:W2179" si="3753">E2172</f>
        <v>#N/A</v>
      </c>
      <c r="F2179" s="52" t="e">
        <f t="shared" si="3753"/>
        <v>#N/A</v>
      </c>
      <c r="G2179" s="52" t="e">
        <f t="shared" si="3753"/>
        <v>#N/A</v>
      </c>
      <c r="H2179" s="52" t="e">
        <f t="shared" si="3753"/>
        <v>#N/A</v>
      </c>
      <c r="I2179" s="52" t="e">
        <f t="shared" si="3753"/>
        <v>#N/A</v>
      </c>
      <c r="J2179" s="52" t="e">
        <f t="shared" si="3753"/>
        <v>#N/A</v>
      </c>
      <c r="K2179" s="52" t="e">
        <f t="shared" si="3753"/>
        <v>#N/A</v>
      </c>
      <c r="L2179" s="52" t="e">
        <f t="shared" si="3753"/>
        <v>#N/A</v>
      </c>
      <c r="M2179" s="52" t="e">
        <f t="shared" si="3753"/>
        <v>#N/A</v>
      </c>
      <c r="N2179" s="52" t="e">
        <f t="shared" si="3753"/>
        <v>#N/A</v>
      </c>
      <c r="O2179" s="52" t="e">
        <f t="shared" si="3753"/>
        <v>#N/A</v>
      </c>
      <c r="P2179" s="52" t="e">
        <f t="shared" si="3753"/>
        <v>#N/A</v>
      </c>
      <c r="Q2179" s="52" t="e">
        <f t="shared" si="3753"/>
        <v>#N/A</v>
      </c>
      <c r="R2179" s="52" t="e">
        <f t="shared" si="3753"/>
        <v>#N/A</v>
      </c>
      <c r="S2179" s="52" t="e">
        <f t="shared" si="3753"/>
        <v>#N/A</v>
      </c>
      <c r="T2179" s="52" t="e">
        <f t="shared" si="3753"/>
        <v>#N/A</v>
      </c>
      <c r="U2179" s="52" t="e">
        <f t="shared" si="3753"/>
        <v>#N/A</v>
      </c>
      <c r="V2179" s="52" t="e">
        <f t="shared" si="3753"/>
        <v>#N/A</v>
      </c>
      <c r="W2179" s="52" t="e">
        <f t="shared" si="3753"/>
        <v>#N/A</v>
      </c>
      <c r="X2179" s="55" t="e">
        <f t="shared" ref="X2179:X2180" si="3754">(H2179-(O2179*P2179)/100-3*(J2179*K2179)/100)/2</f>
        <v>#N/A</v>
      </c>
      <c r="Y2179" s="55" t="e">
        <f t="shared" ref="Y2179:Y2180" si="3755">SUM(X2179,(J2179*K2179/100))/(F2179/100)</f>
        <v>#N/A</v>
      </c>
      <c r="Z2179" s="55" t="e">
        <f t="shared" ref="Z2179" si="3756">U2179*0.5+U2180*0.5</f>
        <v>#N/A</v>
      </c>
      <c r="AA2179" s="55" t="e">
        <f t="shared" ref="AA2179:AA2180" si="3757">J2179/Y2179</f>
        <v>#N/A</v>
      </c>
      <c r="AB2179" s="336" t="e">
        <f t="shared" ref="AB2179:AB2180" si="3758">X2179/(Y2179-J2179)</f>
        <v>#N/A</v>
      </c>
      <c r="AC2179" s="223" t="e">
        <f ca="1">INDEX(FGA_COEFFS,1,1)+Z2179*INDEX(FGA_COEFFS,1,2)+Y2179*INDEX(FGA_COEFFS,1,3)+R2179*INDEX(FGA_COEFFS,1,4)+Q2180*INDEX(FGA_COEFFS,1,5)+S2179*INDEX(FGA_COEFFS,1,6)+T2180*INDEX(FGA_COEFFS,1,7)+M2180*INDEX(FGA_COEFFS,1,8)+Y2183*Y2184</f>
        <v>#N/A</v>
      </c>
      <c r="AD2179" s="223" t="e">
        <f ca="1">INDEX(THREEPTA_COEFFS,1,1)+AC2179*INDEX(THREEPTA_COEFFS,1,2)+J2179*INDEX(THREEPTA_COEFFS,1,3)+AA2179*INDEX(THREEPTA_COEFFS,1,4)+K2179*INDEX(THREEPTA_COEFFS,1,5)+L2180*INDEX(THREEPTA_COEFFS,1,6)+Z2183*Z2184</f>
        <v>#N/A</v>
      </c>
      <c r="AE2179" s="223" t="e">
        <f ca="1">INDEX(THREEPTPCT_COEFFS,1,1)+K2179*INDEX(THREEPTPCT_COEFFS,1,2)+L2180*INDEX(THREEPTPCT_COEFFS,1,3)+AA2183*AA2184</f>
        <v>#N/A</v>
      </c>
      <c r="AF2179" s="55" t="e">
        <f t="shared" ref="AF2179:AF2180" ca="1" si="3759">AC2179-AD2179</f>
        <v>#N/A</v>
      </c>
      <c r="AG2179" s="223" t="e">
        <f ca="1">INDEX(TWOPTPCT_COEFFS,1,1)+AB2179*INDEX(TWOPTPCT_COEFFS,1,2)+I2180*INDEX(TWOPTPCT_COEFFS,1,3)+G2180*INDEX(TWOPTPCT_COEFFS,1,4)+L2180*INDEX(TWOPTPCT_COEFFS,1,5)+AB2183*AB2184</f>
        <v>#N/A</v>
      </c>
      <c r="AH2179" s="223" t="e">
        <f ca="1">INDEX(FTA_COEFFS,1,1)+O2179*INDEX(FTA_COEFFS,1,2)+N2180*INDEX(FTA_COEFFS,1,3)+(Q2179+R2179)*INDEX(FTA_COEFFS,1,4)+(Q2180+R2180)*INDEX(FTA_COEFFS,1,5)+M2180*INDEX(FTA_COEFFS,1,6)+AC2183*AC2184</f>
        <v>#N/A</v>
      </c>
      <c r="AI2179" s="223" t="e">
        <f ca="1">INDEX(FTPCT_COEFFS,1,1)+P2179*INDEX(FTPCT_COEFFS,1,2)+F2179*INDEX(FTPCT_COEFFS,1,3)+G2180*INDEX(FTPCT_COEFFS,1,4)+AD2183*AD2184</f>
        <v>#N/A</v>
      </c>
      <c r="AJ2179" s="338" t="e">
        <f t="shared" ref="AJ2179:AJ2180" ca="1" si="3760">AD2179*AE2179/100+AF2179*AG2179+AH2179*AI2179/100</f>
        <v>#N/A</v>
      </c>
      <c r="AK2179" s="55"/>
      <c r="AL2179" s="55"/>
      <c r="AM2179" s="55"/>
      <c r="AN2179" s="55"/>
      <c r="AO2179" s="55"/>
      <c r="AP2179" s="55"/>
      <c r="AQ2179" s="55"/>
      <c r="AR2179" s="55"/>
    </row>
    <row r="2180" spans="1:45" x14ac:dyDescent="0.3">
      <c r="B2180" s="54" t="s">
        <v>175</v>
      </c>
      <c r="C2180" s="54">
        <f>C2173</f>
        <v>0</v>
      </c>
      <c r="D2180" s="56" t="e">
        <f t="shared" ca="1" si="3752"/>
        <v>#N/A</v>
      </c>
      <c r="E2180" s="52" t="e">
        <f t="shared" ref="E2180:W2180" si="3761">E2173</f>
        <v>#N/A</v>
      </c>
      <c r="F2180" s="52" t="e">
        <f t="shared" si="3761"/>
        <v>#N/A</v>
      </c>
      <c r="G2180" s="52" t="e">
        <f t="shared" si="3761"/>
        <v>#N/A</v>
      </c>
      <c r="H2180" s="52" t="e">
        <f t="shared" si="3761"/>
        <v>#N/A</v>
      </c>
      <c r="I2180" s="52" t="e">
        <f t="shared" si="3761"/>
        <v>#N/A</v>
      </c>
      <c r="J2180" s="52" t="e">
        <f t="shared" si="3761"/>
        <v>#N/A</v>
      </c>
      <c r="K2180" s="52" t="e">
        <f t="shared" si="3761"/>
        <v>#N/A</v>
      </c>
      <c r="L2180" s="52" t="e">
        <f t="shared" si="3761"/>
        <v>#N/A</v>
      </c>
      <c r="M2180" s="52" t="e">
        <f t="shared" si="3761"/>
        <v>#N/A</v>
      </c>
      <c r="N2180" s="52" t="e">
        <f t="shared" si="3761"/>
        <v>#N/A</v>
      </c>
      <c r="O2180" s="52" t="e">
        <f t="shared" si="3761"/>
        <v>#N/A</v>
      </c>
      <c r="P2180" s="52" t="e">
        <f t="shared" si="3761"/>
        <v>#N/A</v>
      </c>
      <c r="Q2180" s="52" t="e">
        <f t="shared" si="3761"/>
        <v>#N/A</v>
      </c>
      <c r="R2180" s="52" t="e">
        <f t="shared" si="3761"/>
        <v>#N/A</v>
      </c>
      <c r="S2180" s="52" t="e">
        <f t="shared" si="3761"/>
        <v>#N/A</v>
      </c>
      <c r="T2180" s="52" t="e">
        <f t="shared" si="3761"/>
        <v>#N/A</v>
      </c>
      <c r="U2180" s="52" t="e">
        <f t="shared" si="3761"/>
        <v>#N/A</v>
      </c>
      <c r="V2180" s="52" t="e">
        <f t="shared" si="3761"/>
        <v>#N/A</v>
      </c>
      <c r="W2180" s="52" t="e">
        <f t="shared" si="3761"/>
        <v>#N/A</v>
      </c>
      <c r="X2180" s="55" t="e">
        <f t="shared" si="3754"/>
        <v>#N/A</v>
      </c>
      <c r="Y2180" s="55" t="e">
        <f t="shared" si="3755"/>
        <v>#N/A</v>
      </c>
      <c r="Z2180" s="55" t="e">
        <f t="shared" ref="Z2180" si="3762">Z2179</f>
        <v>#N/A</v>
      </c>
      <c r="AA2180" s="55" t="e">
        <f t="shared" si="3757"/>
        <v>#N/A</v>
      </c>
      <c r="AB2180" s="336" t="e">
        <f t="shared" si="3758"/>
        <v>#N/A</v>
      </c>
      <c r="AC2180" s="223" t="e">
        <f ca="1">INDEX(FGA_COEFFS,1,1)+Z2180*INDEX(FGA_COEFFS,1,2)+Y2180*INDEX(FGA_COEFFS,1,3)+R2180*INDEX(FGA_COEFFS,1,4)+Q2179*INDEX(FGA_COEFFS,1,5)+S2180*INDEX(FGA_COEFFS,1,6)+T2179*INDEX(FGA_COEFFS,1,7)+M2179*INDEX(FGA_COEFFS,1,8)+Y2183*Y2185</f>
        <v>#N/A</v>
      </c>
      <c r="AD2180" s="223" t="e">
        <f ca="1">INDEX(THREEPTA_COEFFS,1,1)+AC2180*INDEX(THREEPTA_COEFFS,1,2)+J2180*INDEX(THREEPTA_COEFFS,1,3)+AA2180*INDEX(THREEPTA_COEFFS,1,4)+K2180*INDEX(THREEPTA_COEFFS,1,5)+L2179*INDEX(THREEPTA_COEFFS,1,6)+Z2183*Z2185</f>
        <v>#N/A</v>
      </c>
      <c r="AE2180" s="223" t="e">
        <f ca="1">INDEX(THREEPTPCT_COEFFS,1,1)+K2180*INDEX(THREEPTPCT_COEFFS,1,2)+L2179*INDEX(THREEPTPCT_COEFFS,1,3)+AA2183*AA2185</f>
        <v>#N/A</v>
      </c>
      <c r="AF2180" s="55" t="e">
        <f t="shared" ca="1" si="3759"/>
        <v>#N/A</v>
      </c>
      <c r="AG2180" s="223" t="e">
        <f ca="1">INDEX(TWOPTPCT_COEFFS,1,1)+AB2180*INDEX(TWOPTPCT_COEFFS,1,2)+I2179*INDEX(TWOPTPCT_COEFFS,1,3)+G2179*INDEX(TWOPTPCT_COEFFS,1,4)+L2179*INDEX(TWOPTPCT_COEFFS,1,5)+AB2183*AB2185</f>
        <v>#N/A</v>
      </c>
      <c r="AH2180" s="223" t="e">
        <f ca="1">INDEX(FTA_COEFFS,1,1)+O2180*INDEX(FTA_COEFFS,1,2)+N2179*INDEX(FTA_COEFFS,1,3)+(Q2180+R2180)*INDEX(FTA_COEFFS,1,4)+(Q2179+R2179)*INDEX(FTA_COEFFS,1,5)+M2179*INDEX(FTA_COEFFS,1,6)+AC2183*AC2185</f>
        <v>#N/A</v>
      </c>
      <c r="AI2180" s="223" t="e">
        <f ca="1">INDEX(FTPCT_COEFFS,1,1)+P2180*INDEX(FTPCT_COEFFS,1,2)+F2180*INDEX(FTPCT_COEFFS,1,3)+G2179*INDEX(FTPCT_COEFFS,1,4)+AD2183*AD2185</f>
        <v>#N/A</v>
      </c>
      <c r="AJ2180" s="338" t="e">
        <f t="shared" ca="1" si="3760"/>
        <v>#N/A</v>
      </c>
      <c r="AK2180" s="55"/>
      <c r="AL2180" s="55"/>
      <c r="AM2180" s="55"/>
      <c r="AN2180" s="55"/>
      <c r="AO2180" s="55"/>
      <c r="AP2180" s="55"/>
      <c r="AQ2180" s="55"/>
      <c r="AR2180" s="55"/>
    </row>
    <row r="2181" spans="1:45" x14ac:dyDescent="0.3">
      <c r="A2181" s="54" t="e">
        <f ca="1">IF(D2179&gt;(D2180+(AVERAGE(V2179,W2179)-AVERAGE(V2180,W2180))/2)+2.5,C2179,IF(D2180&gt;(D2179+(AVERAGE(V2180,W2180)-AVERAGE(V2179,W2179))/2)+2.5,C2180,"Close"))</f>
        <v>#N/A</v>
      </c>
      <c r="B2181" s="64" t="e">
        <f ca="1">IF(D2180&gt;D2179,C2180,C2179)</f>
        <v>#N/A</v>
      </c>
      <c r="D2181" s="56"/>
      <c r="X2181" s="55"/>
      <c r="Y2181" s="55"/>
      <c r="Z2181" s="55"/>
      <c r="AA2181" s="55"/>
      <c r="AB2181" s="55"/>
      <c r="AC2181" s="337"/>
      <c r="AD2181" s="337"/>
      <c r="AE2181" s="337"/>
      <c r="AF2181" s="337"/>
      <c r="AG2181" s="337"/>
      <c r="AH2181" s="337"/>
      <c r="AI2181" s="337"/>
      <c r="AJ2181" s="337"/>
      <c r="AK2181" s="337"/>
      <c r="AL2181" s="337"/>
      <c r="AM2181" s="55"/>
      <c r="AN2181" s="55"/>
      <c r="AO2181" s="55"/>
      <c r="AP2181" s="55"/>
      <c r="AQ2181" s="55"/>
      <c r="AR2181" s="55"/>
      <c r="AS2181" s="55"/>
    </row>
    <row r="2182" spans="1:45" x14ac:dyDescent="0.3">
      <c r="X2182" s="54" t="s">
        <v>1305</v>
      </c>
      <c r="Y2182" s="54" t="s">
        <v>128</v>
      </c>
      <c r="Z2182" s="54" t="s">
        <v>157</v>
      </c>
      <c r="AA2182" s="54" t="s">
        <v>151</v>
      </c>
      <c r="AB2182" s="54" t="s">
        <v>1327</v>
      </c>
      <c r="AC2182" s="54" t="s">
        <v>129</v>
      </c>
      <c r="AD2182" s="54" t="s">
        <v>116</v>
      </c>
      <c r="AE2182" s="54"/>
      <c r="AF2182" s="54"/>
      <c r="AG2182" s="54"/>
      <c r="AH2182" s="54"/>
      <c r="AI2182" s="54"/>
      <c r="AJ2182" s="54"/>
      <c r="AK2182" s="54"/>
      <c r="AL2182" s="54"/>
      <c r="AM2182" s="54"/>
      <c r="AN2182" s="54"/>
      <c r="AO2182" s="54"/>
      <c r="AP2182" s="54"/>
      <c r="AQ2182" s="54"/>
      <c r="AR2182" s="54"/>
      <c r="AS2182" s="54"/>
    </row>
    <row r="2183" spans="1:45" x14ac:dyDescent="0.3">
      <c r="X2183" s="54"/>
      <c r="Y2183" s="54">
        <f t="shared" ref="Y2183:AD2183" si="3763">Y2176</f>
        <v>6.4436999999999998</v>
      </c>
      <c r="Z2183" s="54">
        <f t="shared" si="3763"/>
        <v>4.9371</v>
      </c>
      <c r="AA2183" s="54">
        <f t="shared" si="3763"/>
        <v>11.350300000000001</v>
      </c>
      <c r="AB2183" s="54">
        <f t="shared" si="3763"/>
        <v>7.1900000000000006E-2</v>
      </c>
      <c r="AC2183" s="54">
        <f t="shared" si="3763"/>
        <v>6.2766000000000002</v>
      </c>
      <c r="AD2183" s="54">
        <f t="shared" si="3763"/>
        <v>11.042999999999999</v>
      </c>
      <c r="AE2183" s="54"/>
      <c r="AF2183" s="336"/>
      <c r="AG2183" s="336"/>
      <c r="AH2183" s="336"/>
      <c r="AI2183" s="54"/>
      <c r="AJ2183" s="54"/>
      <c r="AK2183" s="54"/>
      <c r="AL2183" s="54"/>
      <c r="AM2183" s="54"/>
      <c r="AN2183" s="54"/>
      <c r="AO2183" s="54"/>
      <c r="AP2183" s="54"/>
      <c r="AQ2183" s="54"/>
      <c r="AR2183" s="54"/>
      <c r="AS2183" s="54"/>
    </row>
    <row r="2184" spans="1:45" x14ac:dyDescent="0.3">
      <c r="D2184" s="56"/>
      <c r="X2184" s="336"/>
      <c r="Y2184" s="336">
        <f t="shared" ca="1" si="3691"/>
        <v>0.69243624614045485</v>
      </c>
      <c r="Z2184" s="336">
        <f t="shared" ca="1" si="3691"/>
        <v>-0.64949417208025861</v>
      </c>
      <c r="AA2184" s="336">
        <f t="shared" ca="1" si="3691"/>
        <v>7.0250354288801213E-3</v>
      </c>
      <c r="AB2184" s="336">
        <f t="shared" ca="1" si="3691"/>
        <v>0.21866960116781597</v>
      </c>
      <c r="AC2184" s="336">
        <f t="shared" ca="1" si="3691"/>
        <v>4.8640170322897273E-3</v>
      </c>
      <c r="AD2184" s="336">
        <f t="shared" ca="1" si="3691"/>
        <v>0.84967590412477456</v>
      </c>
      <c r="AE2184" s="336"/>
      <c r="AF2184" s="336"/>
      <c r="AG2184" s="336"/>
      <c r="AH2184" s="336"/>
      <c r="AI2184" s="54"/>
      <c r="AJ2184" s="54"/>
      <c r="AK2184" s="54"/>
      <c r="AL2184" s="336"/>
      <c r="AM2184" s="336"/>
      <c r="AN2184" s="336"/>
      <c r="AO2184" s="336"/>
      <c r="AP2184" s="54"/>
      <c r="AQ2184" s="336"/>
      <c r="AR2184" s="336"/>
      <c r="AS2184" s="336"/>
    </row>
    <row r="2185" spans="1:45" x14ac:dyDescent="0.3">
      <c r="C2185" s="54"/>
      <c r="D2185" s="56"/>
      <c r="Y2185" s="336">
        <f t="shared" ca="1" si="3691"/>
        <v>2.6763006743915078E-2</v>
      </c>
      <c r="Z2185" s="336">
        <f t="shared" ca="1" si="3691"/>
        <v>0.28014479139569548</v>
      </c>
      <c r="AA2185" s="336">
        <f t="shared" ca="1" si="3691"/>
        <v>0.14335913547159029</v>
      </c>
      <c r="AB2185" s="336">
        <f t="shared" ca="1" si="3691"/>
        <v>-0.94588529840310431</v>
      </c>
      <c r="AC2185" s="336">
        <f t="shared" ca="1" si="3691"/>
        <v>0.16636829835535855</v>
      </c>
      <c r="AD2185" s="336">
        <f t="shared" ca="1" si="3691"/>
        <v>0.16585652987463267</v>
      </c>
      <c r="AE2185" s="55"/>
      <c r="AF2185" s="55"/>
      <c r="AG2185" s="55"/>
      <c r="AH2185" s="55"/>
      <c r="AI2185" s="55"/>
      <c r="AJ2185" s="55"/>
      <c r="AK2185" s="55"/>
      <c r="AL2185" s="55"/>
      <c r="AM2185" s="55"/>
      <c r="AN2185" s="55"/>
      <c r="AO2185" s="55"/>
      <c r="AP2185" s="55"/>
      <c r="AQ2185" s="55"/>
      <c r="AR2185" s="55"/>
      <c r="AS2185" s="55"/>
    </row>
    <row r="2186" spans="1:45" x14ac:dyDescent="0.3">
      <c r="B2186" s="54" t="s">
        <v>172</v>
      </c>
      <c r="C2186" s="53">
        <f>C2179</f>
        <v>0</v>
      </c>
      <c r="D2186" s="56" t="e">
        <f t="shared" ref="D2186:D2187" ca="1" si="3764">AJ2186</f>
        <v>#N/A</v>
      </c>
      <c r="E2186" s="52" t="e">
        <f t="shared" ref="E2186:W2186" si="3765">E2179</f>
        <v>#N/A</v>
      </c>
      <c r="F2186" s="52" t="e">
        <f t="shared" si="3765"/>
        <v>#N/A</v>
      </c>
      <c r="G2186" s="52" t="e">
        <f t="shared" si="3765"/>
        <v>#N/A</v>
      </c>
      <c r="H2186" s="52" t="e">
        <f t="shared" si="3765"/>
        <v>#N/A</v>
      </c>
      <c r="I2186" s="52" t="e">
        <f t="shared" si="3765"/>
        <v>#N/A</v>
      </c>
      <c r="J2186" s="52" t="e">
        <f t="shared" si="3765"/>
        <v>#N/A</v>
      </c>
      <c r="K2186" s="52" t="e">
        <f t="shared" si="3765"/>
        <v>#N/A</v>
      </c>
      <c r="L2186" s="52" t="e">
        <f t="shared" si="3765"/>
        <v>#N/A</v>
      </c>
      <c r="M2186" s="52" t="e">
        <f t="shared" si="3765"/>
        <v>#N/A</v>
      </c>
      <c r="N2186" s="52" t="e">
        <f t="shared" si="3765"/>
        <v>#N/A</v>
      </c>
      <c r="O2186" s="52" t="e">
        <f t="shared" si="3765"/>
        <v>#N/A</v>
      </c>
      <c r="P2186" s="52" t="e">
        <f t="shared" si="3765"/>
        <v>#N/A</v>
      </c>
      <c r="Q2186" s="52" t="e">
        <f t="shared" si="3765"/>
        <v>#N/A</v>
      </c>
      <c r="R2186" s="52" t="e">
        <f t="shared" si="3765"/>
        <v>#N/A</v>
      </c>
      <c r="S2186" s="52" t="e">
        <f t="shared" si="3765"/>
        <v>#N/A</v>
      </c>
      <c r="T2186" s="52" t="e">
        <f t="shared" si="3765"/>
        <v>#N/A</v>
      </c>
      <c r="U2186" s="52" t="e">
        <f t="shared" si="3765"/>
        <v>#N/A</v>
      </c>
      <c r="V2186" s="52" t="e">
        <f t="shared" si="3765"/>
        <v>#N/A</v>
      </c>
      <c r="W2186" s="52" t="e">
        <f t="shared" si="3765"/>
        <v>#N/A</v>
      </c>
      <c r="X2186" s="55" t="e">
        <f t="shared" ref="X2186:X2187" si="3766">(H2186-(O2186*P2186)/100-3*(J2186*K2186)/100)/2</f>
        <v>#N/A</v>
      </c>
      <c r="Y2186" s="55" t="e">
        <f t="shared" ref="Y2186:Y2187" si="3767">SUM(X2186,(J2186*K2186/100))/(F2186/100)</f>
        <v>#N/A</v>
      </c>
      <c r="Z2186" s="55" t="e">
        <f t="shared" ref="Z2186" si="3768">U2186*0.5+U2187*0.5</f>
        <v>#N/A</v>
      </c>
      <c r="AA2186" s="55" t="e">
        <f t="shared" ref="AA2186:AA2187" si="3769">J2186/Y2186</f>
        <v>#N/A</v>
      </c>
      <c r="AB2186" s="336" t="e">
        <f t="shared" ref="AB2186:AB2187" si="3770">X2186/(Y2186-J2186)</f>
        <v>#N/A</v>
      </c>
      <c r="AC2186" s="223" t="e">
        <f ca="1">INDEX(FGA_COEFFS,1,1)+Z2186*INDEX(FGA_COEFFS,1,2)+Y2186*INDEX(FGA_COEFFS,1,3)+R2186*INDEX(FGA_COEFFS,1,4)+Q2187*INDEX(FGA_COEFFS,1,5)+S2186*INDEX(FGA_COEFFS,1,6)+T2187*INDEX(FGA_COEFFS,1,7)+M2187*INDEX(FGA_COEFFS,1,8)+Y2190*Y2191</f>
        <v>#N/A</v>
      </c>
      <c r="AD2186" s="223" t="e">
        <f ca="1">INDEX(THREEPTA_COEFFS,1,1)+AC2186*INDEX(THREEPTA_COEFFS,1,2)+J2186*INDEX(THREEPTA_COEFFS,1,3)+AA2186*INDEX(THREEPTA_COEFFS,1,4)+K2186*INDEX(THREEPTA_COEFFS,1,5)+L2187*INDEX(THREEPTA_COEFFS,1,6)+Z2190*Z2191</f>
        <v>#N/A</v>
      </c>
      <c r="AE2186" s="223" t="e">
        <f ca="1">INDEX(THREEPTPCT_COEFFS,1,1)+K2186*INDEX(THREEPTPCT_COEFFS,1,2)+L2187*INDEX(THREEPTPCT_COEFFS,1,3)+AA2190*AA2191</f>
        <v>#N/A</v>
      </c>
      <c r="AF2186" s="55" t="e">
        <f t="shared" ref="AF2186:AF2187" ca="1" si="3771">AC2186-AD2186</f>
        <v>#N/A</v>
      </c>
      <c r="AG2186" s="223" t="e">
        <f ca="1">INDEX(TWOPTPCT_COEFFS,1,1)+AB2186*INDEX(TWOPTPCT_COEFFS,1,2)+I2187*INDEX(TWOPTPCT_COEFFS,1,3)+G2187*INDEX(TWOPTPCT_COEFFS,1,4)+L2187*INDEX(TWOPTPCT_COEFFS,1,5)+AB2190*AB2191</f>
        <v>#N/A</v>
      </c>
      <c r="AH2186" s="223" t="e">
        <f ca="1">INDEX(FTA_COEFFS,1,1)+O2186*INDEX(FTA_COEFFS,1,2)+N2187*INDEX(FTA_COEFFS,1,3)+(Q2186+R2186)*INDEX(FTA_COEFFS,1,4)+(Q2187+R2187)*INDEX(FTA_COEFFS,1,5)+M2187*INDEX(FTA_COEFFS,1,6)+AC2190*AC2191</f>
        <v>#N/A</v>
      </c>
      <c r="AI2186" s="223" t="e">
        <f ca="1">INDEX(FTPCT_COEFFS,1,1)+P2186*INDEX(FTPCT_COEFFS,1,2)+F2186*INDEX(FTPCT_COEFFS,1,3)+G2187*INDEX(FTPCT_COEFFS,1,4)+AD2190*AD2191</f>
        <v>#N/A</v>
      </c>
      <c r="AJ2186" s="338" t="e">
        <f t="shared" ref="AJ2186:AJ2187" ca="1" si="3772">AD2186*AE2186/100+AF2186*AG2186+AH2186*AI2186/100</f>
        <v>#N/A</v>
      </c>
      <c r="AK2186" s="55"/>
      <c r="AL2186" s="55"/>
      <c r="AM2186" s="55"/>
      <c r="AN2186" s="55"/>
      <c r="AO2186" s="55"/>
      <c r="AP2186" s="55"/>
      <c r="AQ2186" s="55"/>
      <c r="AR2186" s="55"/>
    </row>
    <row r="2187" spans="1:45" x14ac:dyDescent="0.3">
      <c r="B2187" s="54" t="s">
        <v>175</v>
      </c>
      <c r="C2187" s="54">
        <f>C2180</f>
        <v>0</v>
      </c>
      <c r="D2187" s="56" t="e">
        <f t="shared" ca="1" si="3764"/>
        <v>#N/A</v>
      </c>
      <c r="E2187" s="52" t="e">
        <f t="shared" ref="E2187:W2187" si="3773">E2180</f>
        <v>#N/A</v>
      </c>
      <c r="F2187" s="52" t="e">
        <f t="shared" si="3773"/>
        <v>#N/A</v>
      </c>
      <c r="G2187" s="52" t="e">
        <f t="shared" si="3773"/>
        <v>#N/A</v>
      </c>
      <c r="H2187" s="52" t="e">
        <f t="shared" si="3773"/>
        <v>#N/A</v>
      </c>
      <c r="I2187" s="52" t="e">
        <f t="shared" si="3773"/>
        <v>#N/A</v>
      </c>
      <c r="J2187" s="52" t="e">
        <f t="shared" si="3773"/>
        <v>#N/A</v>
      </c>
      <c r="K2187" s="52" t="e">
        <f t="shared" si="3773"/>
        <v>#N/A</v>
      </c>
      <c r="L2187" s="52" t="e">
        <f t="shared" si="3773"/>
        <v>#N/A</v>
      </c>
      <c r="M2187" s="52" t="e">
        <f t="shared" si="3773"/>
        <v>#N/A</v>
      </c>
      <c r="N2187" s="52" t="e">
        <f t="shared" si="3773"/>
        <v>#N/A</v>
      </c>
      <c r="O2187" s="52" t="e">
        <f t="shared" si="3773"/>
        <v>#N/A</v>
      </c>
      <c r="P2187" s="52" t="e">
        <f t="shared" si="3773"/>
        <v>#N/A</v>
      </c>
      <c r="Q2187" s="52" t="e">
        <f t="shared" si="3773"/>
        <v>#N/A</v>
      </c>
      <c r="R2187" s="52" t="e">
        <f t="shared" si="3773"/>
        <v>#N/A</v>
      </c>
      <c r="S2187" s="52" t="e">
        <f t="shared" si="3773"/>
        <v>#N/A</v>
      </c>
      <c r="T2187" s="52" t="e">
        <f t="shared" si="3773"/>
        <v>#N/A</v>
      </c>
      <c r="U2187" s="52" t="e">
        <f t="shared" si="3773"/>
        <v>#N/A</v>
      </c>
      <c r="V2187" s="52" t="e">
        <f t="shared" si="3773"/>
        <v>#N/A</v>
      </c>
      <c r="W2187" s="52" t="e">
        <f t="shared" si="3773"/>
        <v>#N/A</v>
      </c>
      <c r="X2187" s="55" t="e">
        <f t="shared" si="3766"/>
        <v>#N/A</v>
      </c>
      <c r="Y2187" s="55" t="e">
        <f t="shared" si="3767"/>
        <v>#N/A</v>
      </c>
      <c r="Z2187" s="55" t="e">
        <f t="shared" ref="Z2187" si="3774">Z2186</f>
        <v>#N/A</v>
      </c>
      <c r="AA2187" s="55" t="e">
        <f t="shared" si="3769"/>
        <v>#N/A</v>
      </c>
      <c r="AB2187" s="336" t="e">
        <f t="shared" si="3770"/>
        <v>#N/A</v>
      </c>
      <c r="AC2187" s="223" t="e">
        <f ca="1">INDEX(FGA_COEFFS,1,1)+Z2187*INDEX(FGA_COEFFS,1,2)+Y2187*INDEX(FGA_COEFFS,1,3)+R2187*INDEX(FGA_COEFFS,1,4)+Q2186*INDEX(FGA_COEFFS,1,5)+S2187*INDEX(FGA_COEFFS,1,6)+T2186*INDEX(FGA_COEFFS,1,7)+M2186*INDEX(FGA_COEFFS,1,8)+Y2190*Y2192</f>
        <v>#N/A</v>
      </c>
      <c r="AD2187" s="223" t="e">
        <f ca="1">INDEX(THREEPTA_COEFFS,1,1)+AC2187*INDEX(THREEPTA_COEFFS,1,2)+J2187*INDEX(THREEPTA_COEFFS,1,3)+AA2187*INDEX(THREEPTA_COEFFS,1,4)+K2187*INDEX(THREEPTA_COEFFS,1,5)+L2186*INDEX(THREEPTA_COEFFS,1,6)+Z2190*Z2192</f>
        <v>#N/A</v>
      </c>
      <c r="AE2187" s="223" t="e">
        <f ca="1">INDEX(THREEPTPCT_COEFFS,1,1)+K2187*INDEX(THREEPTPCT_COEFFS,1,2)+L2186*INDEX(THREEPTPCT_COEFFS,1,3)+AA2190*AA2192</f>
        <v>#N/A</v>
      </c>
      <c r="AF2187" s="55" t="e">
        <f t="shared" ca="1" si="3771"/>
        <v>#N/A</v>
      </c>
      <c r="AG2187" s="223" t="e">
        <f ca="1">INDEX(TWOPTPCT_COEFFS,1,1)+AB2187*INDEX(TWOPTPCT_COEFFS,1,2)+I2186*INDEX(TWOPTPCT_COEFFS,1,3)+G2186*INDEX(TWOPTPCT_COEFFS,1,4)+L2186*INDEX(TWOPTPCT_COEFFS,1,5)+AB2190*AB2192</f>
        <v>#N/A</v>
      </c>
      <c r="AH2187" s="223" t="e">
        <f ca="1">INDEX(FTA_COEFFS,1,1)+O2187*INDEX(FTA_COEFFS,1,2)+N2186*INDEX(FTA_COEFFS,1,3)+(Q2187+R2187)*INDEX(FTA_COEFFS,1,4)+(Q2186+R2186)*INDEX(FTA_COEFFS,1,5)+M2186*INDEX(FTA_COEFFS,1,6)+AC2190*AC2192</f>
        <v>#N/A</v>
      </c>
      <c r="AI2187" s="223" t="e">
        <f ca="1">INDEX(FTPCT_COEFFS,1,1)+P2187*INDEX(FTPCT_COEFFS,1,2)+F2187*INDEX(FTPCT_COEFFS,1,3)+G2186*INDEX(FTPCT_COEFFS,1,4)+AD2190*AD2192</f>
        <v>#N/A</v>
      </c>
      <c r="AJ2187" s="338" t="e">
        <f t="shared" ca="1" si="3772"/>
        <v>#N/A</v>
      </c>
      <c r="AK2187" s="55"/>
      <c r="AL2187" s="55"/>
      <c r="AM2187" s="55"/>
      <c r="AN2187" s="55"/>
      <c r="AO2187" s="55"/>
      <c r="AP2187" s="55"/>
      <c r="AQ2187" s="55"/>
      <c r="AR2187" s="55"/>
    </row>
    <row r="2188" spans="1:45" x14ac:dyDescent="0.3">
      <c r="A2188" s="54" t="e">
        <f ca="1">IF(D2186&gt;(D2187+(AVERAGE(V2186,W2186)-AVERAGE(V2187,W2187))/2)+2.5,C2186,IF(D2187&gt;(D2186+(AVERAGE(V2187,W2187)-AVERAGE(V2186,W2186))/2)+2.5,C2187,"Close"))</f>
        <v>#N/A</v>
      </c>
      <c r="B2188" s="64" t="e">
        <f ca="1">IF(D2187&gt;D2186,C2187,C2186)</f>
        <v>#N/A</v>
      </c>
      <c r="D2188" s="56"/>
      <c r="X2188" s="55"/>
      <c r="Y2188" s="55"/>
      <c r="Z2188" s="55"/>
      <c r="AA2188" s="55"/>
      <c r="AB2188" s="55"/>
      <c r="AC2188" s="337"/>
      <c r="AD2188" s="337"/>
      <c r="AE2188" s="337"/>
      <c r="AF2188" s="337"/>
      <c r="AG2188" s="337"/>
      <c r="AH2188" s="337"/>
      <c r="AI2188" s="337"/>
      <c r="AJ2188" s="337"/>
      <c r="AK2188" s="337"/>
      <c r="AL2188" s="337"/>
      <c r="AM2188" s="55"/>
      <c r="AN2188" s="55"/>
      <c r="AO2188" s="55"/>
      <c r="AP2188" s="55"/>
      <c r="AQ2188" s="55"/>
      <c r="AR2188" s="55"/>
      <c r="AS2188" s="55"/>
    </row>
    <row r="2189" spans="1:45" x14ac:dyDescent="0.3">
      <c r="X2189" s="54" t="s">
        <v>1305</v>
      </c>
      <c r="Y2189" s="54" t="s">
        <v>128</v>
      </c>
      <c r="Z2189" s="54" t="s">
        <v>157</v>
      </c>
      <c r="AA2189" s="54" t="s">
        <v>151</v>
      </c>
      <c r="AB2189" s="54" t="s">
        <v>1327</v>
      </c>
      <c r="AC2189" s="54" t="s">
        <v>129</v>
      </c>
      <c r="AD2189" s="54" t="s">
        <v>116</v>
      </c>
      <c r="AE2189" s="54"/>
      <c r="AF2189" s="54"/>
      <c r="AG2189" s="54"/>
      <c r="AH2189" s="54"/>
      <c r="AI2189" s="54"/>
      <c r="AJ2189" s="54"/>
      <c r="AK2189" s="54"/>
      <c r="AL2189" s="54"/>
      <c r="AM2189" s="54"/>
      <c r="AN2189" s="54"/>
      <c r="AO2189" s="54"/>
      <c r="AP2189" s="54"/>
      <c r="AQ2189" s="54"/>
      <c r="AR2189" s="54"/>
      <c r="AS2189" s="54"/>
    </row>
    <row r="2190" spans="1:45" x14ac:dyDescent="0.3">
      <c r="X2190" s="54"/>
      <c r="Y2190" s="54">
        <f t="shared" ref="Y2190:AD2190" si="3775">Y2183</f>
        <v>6.4436999999999998</v>
      </c>
      <c r="Z2190" s="54">
        <f t="shared" si="3775"/>
        <v>4.9371</v>
      </c>
      <c r="AA2190" s="54">
        <f t="shared" si="3775"/>
        <v>11.350300000000001</v>
      </c>
      <c r="AB2190" s="54">
        <f t="shared" si="3775"/>
        <v>7.1900000000000006E-2</v>
      </c>
      <c r="AC2190" s="54">
        <f t="shared" si="3775"/>
        <v>6.2766000000000002</v>
      </c>
      <c r="AD2190" s="54">
        <f t="shared" si="3775"/>
        <v>11.042999999999999</v>
      </c>
      <c r="AE2190" s="54"/>
      <c r="AF2190" s="336"/>
      <c r="AG2190" s="336"/>
      <c r="AH2190" s="336"/>
      <c r="AI2190" s="54"/>
      <c r="AJ2190" s="54"/>
      <c r="AK2190" s="54"/>
      <c r="AL2190" s="54"/>
      <c r="AM2190" s="54"/>
      <c r="AN2190" s="54"/>
      <c r="AO2190" s="54"/>
      <c r="AP2190" s="54"/>
      <c r="AQ2190" s="54"/>
      <c r="AR2190" s="54"/>
      <c r="AS2190" s="54"/>
    </row>
    <row r="2191" spans="1:45" x14ac:dyDescent="0.3">
      <c r="D2191" s="56"/>
      <c r="X2191" s="336"/>
      <c r="Y2191" s="336">
        <f t="shared" ca="1" si="3691"/>
        <v>-0.18451193622474243</v>
      </c>
      <c r="Z2191" s="336">
        <f t="shared" ca="1" si="3691"/>
        <v>2.6601810935869837E-2</v>
      </c>
      <c r="AA2191" s="336">
        <f t="shared" ca="1" si="3691"/>
        <v>-0.87748540692793631</v>
      </c>
      <c r="AB2191" s="336">
        <f t="shared" ca="1" si="3691"/>
        <v>0.11455961360895407</v>
      </c>
      <c r="AC2191" s="336">
        <f t="shared" ca="1" si="3691"/>
        <v>0.70981216526958202</v>
      </c>
      <c r="AD2191" s="336">
        <f t="shared" ca="1" si="3691"/>
        <v>1.3433899878574977</v>
      </c>
      <c r="AE2191" s="336"/>
      <c r="AF2191" s="336"/>
      <c r="AG2191" s="336"/>
      <c r="AH2191" s="336"/>
      <c r="AI2191" s="54"/>
      <c r="AJ2191" s="54"/>
      <c r="AK2191" s="54"/>
      <c r="AL2191" s="336"/>
      <c r="AM2191" s="336"/>
      <c r="AN2191" s="336"/>
      <c r="AO2191" s="336"/>
      <c r="AP2191" s="54"/>
      <c r="AQ2191" s="336"/>
      <c r="AR2191" s="336"/>
      <c r="AS2191" s="336"/>
    </row>
    <row r="2192" spans="1:45" x14ac:dyDescent="0.3">
      <c r="C2192" s="54"/>
      <c r="D2192" s="56"/>
      <c r="Y2192" s="336">
        <f t="shared" ca="1" si="3691"/>
        <v>6.6274033559058166E-3</v>
      </c>
      <c r="Z2192" s="336">
        <f t="shared" ca="1" si="3691"/>
        <v>-2.2638493497178454E-2</v>
      </c>
      <c r="AA2192" s="336">
        <f t="shared" ca="1" si="3691"/>
        <v>0.40439460608449362</v>
      </c>
      <c r="AB2192" s="336">
        <f t="shared" ca="1" si="3691"/>
        <v>-0.30549022433046319</v>
      </c>
      <c r="AC2192" s="336">
        <f t="shared" ca="1" si="3691"/>
        <v>-0.53398818097269807</v>
      </c>
      <c r="AD2192" s="336">
        <f t="shared" ca="1" si="3691"/>
        <v>4.4992765899361215E-2</v>
      </c>
      <c r="AE2192" s="55"/>
      <c r="AF2192" s="55"/>
      <c r="AG2192" s="55"/>
      <c r="AH2192" s="55"/>
      <c r="AI2192" s="55"/>
      <c r="AJ2192" s="55"/>
      <c r="AK2192" s="55"/>
      <c r="AL2192" s="55"/>
      <c r="AM2192" s="55"/>
      <c r="AN2192" s="55"/>
      <c r="AO2192" s="55"/>
      <c r="AP2192" s="55"/>
      <c r="AQ2192" s="55"/>
      <c r="AR2192" s="55"/>
      <c r="AS2192" s="55"/>
    </row>
    <row r="2193" spans="1:45" x14ac:dyDescent="0.3">
      <c r="B2193" s="54" t="s">
        <v>172</v>
      </c>
      <c r="C2193" s="53">
        <f>C2186</f>
        <v>0</v>
      </c>
      <c r="D2193" s="56" t="e">
        <f t="shared" ref="D2193:D2194" ca="1" si="3776">AJ2193</f>
        <v>#N/A</v>
      </c>
      <c r="E2193" s="52" t="e">
        <f t="shared" ref="E2193:W2193" si="3777">E2186</f>
        <v>#N/A</v>
      </c>
      <c r="F2193" s="52" t="e">
        <f t="shared" si="3777"/>
        <v>#N/A</v>
      </c>
      <c r="G2193" s="52" t="e">
        <f t="shared" si="3777"/>
        <v>#N/A</v>
      </c>
      <c r="H2193" s="52" t="e">
        <f t="shared" si="3777"/>
        <v>#N/A</v>
      </c>
      <c r="I2193" s="52" t="e">
        <f t="shared" si="3777"/>
        <v>#N/A</v>
      </c>
      <c r="J2193" s="52" t="e">
        <f t="shared" si="3777"/>
        <v>#N/A</v>
      </c>
      <c r="K2193" s="52" t="e">
        <f t="shared" si="3777"/>
        <v>#N/A</v>
      </c>
      <c r="L2193" s="52" t="e">
        <f t="shared" si="3777"/>
        <v>#N/A</v>
      </c>
      <c r="M2193" s="52" t="e">
        <f t="shared" si="3777"/>
        <v>#N/A</v>
      </c>
      <c r="N2193" s="52" t="e">
        <f t="shared" si="3777"/>
        <v>#N/A</v>
      </c>
      <c r="O2193" s="52" t="e">
        <f t="shared" si="3777"/>
        <v>#N/A</v>
      </c>
      <c r="P2193" s="52" t="e">
        <f t="shared" si="3777"/>
        <v>#N/A</v>
      </c>
      <c r="Q2193" s="52" t="e">
        <f t="shared" si="3777"/>
        <v>#N/A</v>
      </c>
      <c r="R2193" s="52" t="e">
        <f t="shared" si="3777"/>
        <v>#N/A</v>
      </c>
      <c r="S2193" s="52" t="e">
        <f t="shared" si="3777"/>
        <v>#N/A</v>
      </c>
      <c r="T2193" s="52" t="e">
        <f t="shared" si="3777"/>
        <v>#N/A</v>
      </c>
      <c r="U2193" s="52" t="e">
        <f t="shared" si="3777"/>
        <v>#N/A</v>
      </c>
      <c r="V2193" s="52" t="e">
        <f t="shared" si="3777"/>
        <v>#N/A</v>
      </c>
      <c r="W2193" s="52" t="e">
        <f t="shared" si="3777"/>
        <v>#N/A</v>
      </c>
      <c r="X2193" s="55" t="e">
        <f t="shared" ref="X2193:X2194" si="3778">(H2193-(O2193*P2193)/100-3*(J2193*K2193)/100)/2</f>
        <v>#N/A</v>
      </c>
      <c r="Y2193" s="55" t="e">
        <f t="shared" ref="Y2193:Y2194" si="3779">SUM(X2193,(J2193*K2193/100))/(F2193/100)</f>
        <v>#N/A</v>
      </c>
      <c r="Z2193" s="55" t="e">
        <f t="shared" ref="Z2193" si="3780">U2193*0.5+U2194*0.5</f>
        <v>#N/A</v>
      </c>
      <c r="AA2193" s="55" t="e">
        <f t="shared" ref="AA2193:AA2194" si="3781">J2193/Y2193</f>
        <v>#N/A</v>
      </c>
      <c r="AB2193" s="336" t="e">
        <f t="shared" ref="AB2193:AB2194" si="3782">X2193/(Y2193-J2193)</f>
        <v>#N/A</v>
      </c>
      <c r="AC2193" s="223" t="e">
        <f ca="1">INDEX(FGA_COEFFS,1,1)+Z2193*INDEX(FGA_COEFFS,1,2)+Y2193*INDEX(FGA_COEFFS,1,3)+R2193*INDEX(FGA_COEFFS,1,4)+Q2194*INDEX(FGA_COEFFS,1,5)+S2193*INDEX(FGA_COEFFS,1,6)+T2194*INDEX(FGA_COEFFS,1,7)+M2194*INDEX(FGA_COEFFS,1,8)+Y2197*Y2198</f>
        <v>#N/A</v>
      </c>
      <c r="AD2193" s="223" t="e">
        <f ca="1">INDEX(THREEPTA_COEFFS,1,1)+AC2193*INDEX(THREEPTA_COEFFS,1,2)+J2193*INDEX(THREEPTA_COEFFS,1,3)+AA2193*INDEX(THREEPTA_COEFFS,1,4)+K2193*INDEX(THREEPTA_COEFFS,1,5)+L2194*INDEX(THREEPTA_COEFFS,1,6)+Z2197*Z2198</f>
        <v>#N/A</v>
      </c>
      <c r="AE2193" s="223" t="e">
        <f ca="1">INDEX(THREEPTPCT_COEFFS,1,1)+K2193*INDEX(THREEPTPCT_COEFFS,1,2)+L2194*INDEX(THREEPTPCT_COEFFS,1,3)+AA2197*AA2198</f>
        <v>#N/A</v>
      </c>
      <c r="AF2193" s="55" t="e">
        <f t="shared" ref="AF2193:AF2194" ca="1" si="3783">AC2193-AD2193</f>
        <v>#N/A</v>
      </c>
      <c r="AG2193" s="223" t="e">
        <f ca="1">INDEX(TWOPTPCT_COEFFS,1,1)+AB2193*INDEX(TWOPTPCT_COEFFS,1,2)+I2194*INDEX(TWOPTPCT_COEFFS,1,3)+G2194*INDEX(TWOPTPCT_COEFFS,1,4)+L2194*INDEX(TWOPTPCT_COEFFS,1,5)+AB2197*AB2198</f>
        <v>#N/A</v>
      </c>
      <c r="AH2193" s="223" t="e">
        <f ca="1">INDEX(FTA_COEFFS,1,1)+O2193*INDEX(FTA_COEFFS,1,2)+N2194*INDEX(FTA_COEFFS,1,3)+(Q2193+R2193)*INDEX(FTA_COEFFS,1,4)+(Q2194+R2194)*INDEX(FTA_COEFFS,1,5)+M2194*INDEX(FTA_COEFFS,1,6)+AC2197*AC2198</f>
        <v>#N/A</v>
      </c>
      <c r="AI2193" s="223" t="e">
        <f ca="1">INDEX(FTPCT_COEFFS,1,1)+P2193*INDEX(FTPCT_COEFFS,1,2)+F2193*INDEX(FTPCT_COEFFS,1,3)+G2194*INDEX(FTPCT_COEFFS,1,4)+AD2197*AD2198</f>
        <v>#N/A</v>
      </c>
      <c r="AJ2193" s="338" t="e">
        <f t="shared" ref="AJ2193:AJ2194" ca="1" si="3784">AD2193*AE2193/100+AF2193*AG2193+AH2193*AI2193/100</f>
        <v>#N/A</v>
      </c>
      <c r="AK2193" s="55"/>
      <c r="AL2193" s="55"/>
      <c r="AM2193" s="55"/>
      <c r="AN2193" s="55"/>
      <c r="AO2193" s="55"/>
      <c r="AP2193" s="55"/>
      <c r="AQ2193" s="55"/>
      <c r="AR2193" s="55"/>
    </row>
    <row r="2194" spans="1:45" x14ac:dyDescent="0.3">
      <c r="B2194" s="54" t="s">
        <v>175</v>
      </c>
      <c r="C2194" s="54">
        <f>C2187</f>
        <v>0</v>
      </c>
      <c r="D2194" s="56" t="e">
        <f t="shared" ca="1" si="3776"/>
        <v>#N/A</v>
      </c>
      <c r="E2194" s="52" t="e">
        <f t="shared" ref="E2194:W2194" si="3785">E2187</f>
        <v>#N/A</v>
      </c>
      <c r="F2194" s="52" t="e">
        <f t="shared" si="3785"/>
        <v>#N/A</v>
      </c>
      <c r="G2194" s="52" t="e">
        <f t="shared" si="3785"/>
        <v>#N/A</v>
      </c>
      <c r="H2194" s="52" t="e">
        <f t="shared" si="3785"/>
        <v>#N/A</v>
      </c>
      <c r="I2194" s="52" t="e">
        <f t="shared" si="3785"/>
        <v>#N/A</v>
      </c>
      <c r="J2194" s="52" t="e">
        <f t="shared" si="3785"/>
        <v>#N/A</v>
      </c>
      <c r="K2194" s="52" t="e">
        <f t="shared" si="3785"/>
        <v>#N/A</v>
      </c>
      <c r="L2194" s="52" t="e">
        <f t="shared" si="3785"/>
        <v>#N/A</v>
      </c>
      <c r="M2194" s="52" t="e">
        <f t="shared" si="3785"/>
        <v>#N/A</v>
      </c>
      <c r="N2194" s="52" t="e">
        <f t="shared" si="3785"/>
        <v>#N/A</v>
      </c>
      <c r="O2194" s="52" t="e">
        <f t="shared" si="3785"/>
        <v>#N/A</v>
      </c>
      <c r="P2194" s="52" t="e">
        <f t="shared" si="3785"/>
        <v>#N/A</v>
      </c>
      <c r="Q2194" s="52" t="e">
        <f t="shared" si="3785"/>
        <v>#N/A</v>
      </c>
      <c r="R2194" s="52" t="e">
        <f t="shared" si="3785"/>
        <v>#N/A</v>
      </c>
      <c r="S2194" s="52" t="e">
        <f t="shared" si="3785"/>
        <v>#N/A</v>
      </c>
      <c r="T2194" s="52" t="e">
        <f t="shared" si="3785"/>
        <v>#N/A</v>
      </c>
      <c r="U2194" s="52" t="e">
        <f t="shared" si="3785"/>
        <v>#N/A</v>
      </c>
      <c r="V2194" s="52" t="e">
        <f t="shared" si="3785"/>
        <v>#N/A</v>
      </c>
      <c r="W2194" s="52" t="e">
        <f t="shared" si="3785"/>
        <v>#N/A</v>
      </c>
      <c r="X2194" s="55" t="e">
        <f t="shared" si="3778"/>
        <v>#N/A</v>
      </c>
      <c r="Y2194" s="55" t="e">
        <f t="shared" si="3779"/>
        <v>#N/A</v>
      </c>
      <c r="Z2194" s="55" t="e">
        <f t="shared" ref="Z2194" si="3786">Z2193</f>
        <v>#N/A</v>
      </c>
      <c r="AA2194" s="55" t="e">
        <f t="shared" si="3781"/>
        <v>#N/A</v>
      </c>
      <c r="AB2194" s="336" t="e">
        <f t="shared" si="3782"/>
        <v>#N/A</v>
      </c>
      <c r="AC2194" s="223" t="e">
        <f ca="1">INDEX(FGA_COEFFS,1,1)+Z2194*INDEX(FGA_COEFFS,1,2)+Y2194*INDEX(FGA_COEFFS,1,3)+R2194*INDEX(FGA_COEFFS,1,4)+Q2193*INDEX(FGA_COEFFS,1,5)+S2194*INDEX(FGA_COEFFS,1,6)+T2193*INDEX(FGA_COEFFS,1,7)+M2193*INDEX(FGA_COEFFS,1,8)+Y2197*Y2199</f>
        <v>#N/A</v>
      </c>
      <c r="AD2194" s="223" t="e">
        <f ca="1">INDEX(THREEPTA_COEFFS,1,1)+AC2194*INDEX(THREEPTA_COEFFS,1,2)+J2194*INDEX(THREEPTA_COEFFS,1,3)+AA2194*INDEX(THREEPTA_COEFFS,1,4)+K2194*INDEX(THREEPTA_COEFFS,1,5)+L2193*INDEX(THREEPTA_COEFFS,1,6)+Z2197*Z2199</f>
        <v>#N/A</v>
      </c>
      <c r="AE2194" s="223" t="e">
        <f ca="1">INDEX(THREEPTPCT_COEFFS,1,1)+K2194*INDEX(THREEPTPCT_COEFFS,1,2)+L2193*INDEX(THREEPTPCT_COEFFS,1,3)+AA2197*AA2199</f>
        <v>#N/A</v>
      </c>
      <c r="AF2194" s="55" t="e">
        <f t="shared" ca="1" si="3783"/>
        <v>#N/A</v>
      </c>
      <c r="AG2194" s="223" t="e">
        <f ca="1">INDEX(TWOPTPCT_COEFFS,1,1)+AB2194*INDEX(TWOPTPCT_COEFFS,1,2)+I2193*INDEX(TWOPTPCT_COEFFS,1,3)+G2193*INDEX(TWOPTPCT_COEFFS,1,4)+L2193*INDEX(TWOPTPCT_COEFFS,1,5)+AB2197*AB2199</f>
        <v>#N/A</v>
      </c>
      <c r="AH2194" s="223" t="e">
        <f ca="1">INDEX(FTA_COEFFS,1,1)+O2194*INDEX(FTA_COEFFS,1,2)+N2193*INDEX(FTA_COEFFS,1,3)+(Q2194+R2194)*INDEX(FTA_COEFFS,1,4)+(Q2193+R2193)*INDEX(FTA_COEFFS,1,5)+M2193*INDEX(FTA_COEFFS,1,6)+AC2197*AC2199</f>
        <v>#N/A</v>
      </c>
      <c r="AI2194" s="223" t="e">
        <f ca="1">INDEX(FTPCT_COEFFS,1,1)+P2194*INDEX(FTPCT_COEFFS,1,2)+F2194*INDEX(FTPCT_COEFFS,1,3)+G2193*INDEX(FTPCT_COEFFS,1,4)+AD2197*AD2199</f>
        <v>#N/A</v>
      </c>
      <c r="AJ2194" s="338" t="e">
        <f t="shared" ca="1" si="3784"/>
        <v>#N/A</v>
      </c>
      <c r="AK2194" s="55"/>
      <c r="AL2194" s="55"/>
      <c r="AM2194" s="55"/>
      <c r="AN2194" s="55"/>
      <c r="AO2194" s="55"/>
      <c r="AP2194" s="55"/>
      <c r="AQ2194" s="55"/>
      <c r="AR2194" s="55"/>
    </row>
    <row r="2195" spans="1:45" x14ac:dyDescent="0.3">
      <c r="A2195" s="54" t="e">
        <f ca="1">IF(D2193&gt;(D2194+(AVERAGE(V2193,W2193)-AVERAGE(V2194,W2194))/2)+2.5,C2193,IF(D2194&gt;(D2193+(AVERAGE(V2194,W2194)-AVERAGE(V2193,W2193))/2)+2.5,C2194,"Close"))</f>
        <v>#N/A</v>
      </c>
      <c r="B2195" s="64" t="e">
        <f ca="1">IF(D2194&gt;D2193,C2194,C2193)</f>
        <v>#N/A</v>
      </c>
      <c r="D2195" s="56"/>
      <c r="X2195" s="55"/>
      <c r="Y2195" s="55"/>
      <c r="Z2195" s="55"/>
      <c r="AA2195" s="55"/>
      <c r="AB2195" s="55"/>
      <c r="AC2195" s="337"/>
      <c r="AD2195" s="337"/>
      <c r="AE2195" s="337"/>
      <c r="AF2195" s="337"/>
      <c r="AG2195" s="337"/>
      <c r="AH2195" s="337"/>
      <c r="AI2195" s="337"/>
      <c r="AJ2195" s="337"/>
      <c r="AK2195" s="337"/>
      <c r="AL2195" s="337"/>
      <c r="AM2195" s="55"/>
      <c r="AN2195" s="55"/>
      <c r="AO2195" s="55"/>
      <c r="AP2195" s="55"/>
      <c r="AQ2195" s="55"/>
      <c r="AR2195" s="55"/>
      <c r="AS2195" s="55"/>
    </row>
    <row r="2196" spans="1:45" x14ac:dyDescent="0.3">
      <c r="X2196" s="54" t="s">
        <v>1305</v>
      </c>
      <c r="Y2196" s="54" t="s">
        <v>128</v>
      </c>
      <c r="Z2196" s="54" t="s">
        <v>157</v>
      </c>
      <c r="AA2196" s="54" t="s">
        <v>151</v>
      </c>
      <c r="AB2196" s="54" t="s">
        <v>1327</v>
      </c>
      <c r="AC2196" s="54" t="s">
        <v>129</v>
      </c>
      <c r="AD2196" s="54" t="s">
        <v>116</v>
      </c>
      <c r="AE2196" s="54"/>
      <c r="AF2196" s="54"/>
      <c r="AG2196" s="54"/>
      <c r="AH2196" s="54"/>
      <c r="AI2196" s="54"/>
      <c r="AJ2196" s="54"/>
      <c r="AK2196" s="54"/>
      <c r="AL2196" s="54"/>
      <c r="AM2196" s="54"/>
      <c r="AN2196" s="54"/>
      <c r="AO2196" s="54"/>
      <c r="AP2196" s="54"/>
      <c r="AQ2196" s="54"/>
      <c r="AR2196" s="54"/>
      <c r="AS2196" s="54"/>
    </row>
    <row r="2197" spans="1:45" x14ac:dyDescent="0.3">
      <c r="X2197" s="54"/>
      <c r="Y2197" s="54">
        <f t="shared" ref="Y2197:AD2197" si="3787">Y2190</f>
        <v>6.4436999999999998</v>
      </c>
      <c r="Z2197" s="54">
        <f t="shared" si="3787"/>
        <v>4.9371</v>
      </c>
      <c r="AA2197" s="54">
        <f t="shared" si="3787"/>
        <v>11.350300000000001</v>
      </c>
      <c r="AB2197" s="54">
        <f t="shared" si="3787"/>
        <v>7.1900000000000006E-2</v>
      </c>
      <c r="AC2197" s="54">
        <f t="shared" si="3787"/>
        <v>6.2766000000000002</v>
      </c>
      <c r="AD2197" s="54">
        <f t="shared" si="3787"/>
        <v>11.042999999999999</v>
      </c>
      <c r="AE2197" s="54"/>
      <c r="AF2197" s="336"/>
      <c r="AG2197" s="336"/>
      <c r="AH2197" s="336"/>
      <c r="AI2197" s="54"/>
      <c r="AJ2197" s="54"/>
      <c r="AK2197" s="54"/>
      <c r="AL2197" s="54"/>
      <c r="AM2197" s="54"/>
      <c r="AN2197" s="54"/>
      <c r="AO2197" s="54"/>
      <c r="AP2197" s="54"/>
      <c r="AQ2197" s="54"/>
      <c r="AR2197" s="54"/>
      <c r="AS2197" s="54"/>
    </row>
    <row r="2198" spans="1:45" x14ac:dyDescent="0.3">
      <c r="D2198" s="56"/>
      <c r="X2198" s="336"/>
      <c r="Y2198" s="336">
        <f t="shared" ca="1" si="3691"/>
        <v>1.0870174837938702</v>
      </c>
      <c r="Z2198" s="336">
        <f t="shared" ca="1" si="3691"/>
        <v>-1.185238714280226E-3</v>
      </c>
      <c r="AA2198" s="336">
        <f t="shared" ca="1" si="3691"/>
        <v>-0.37688357155505986</v>
      </c>
      <c r="AB2198" s="336">
        <f t="shared" ca="1" si="3691"/>
        <v>2.6897967320505707E-2</v>
      </c>
      <c r="AC2198" s="336">
        <f t="shared" ca="1" si="3691"/>
        <v>-1.0593233594982898</v>
      </c>
      <c r="AD2198" s="336">
        <f t="shared" ca="1" si="3691"/>
        <v>0.39121675309224713</v>
      </c>
      <c r="AE2198" s="336"/>
      <c r="AF2198" s="336"/>
      <c r="AG2198" s="336"/>
      <c r="AH2198" s="336"/>
      <c r="AI2198" s="54"/>
      <c r="AJ2198" s="54"/>
      <c r="AK2198" s="54"/>
      <c r="AL2198" s="336"/>
      <c r="AM2198" s="336"/>
      <c r="AN2198" s="336"/>
      <c r="AO2198" s="336"/>
      <c r="AP2198" s="54"/>
      <c r="AQ2198" s="336"/>
      <c r="AR2198" s="336"/>
      <c r="AS2198" s="336"/>
    </row>
    <row r="2199" spans="1:45" x14ac:dyDescent="0.3">
      <c r="C2199" s="54"/>
      <c r="D2199" s="56"/>
      <c r="Y2199" s="336">
        <f t="shared" ca="1" si="3691"/>
        <v>-0.13982753489470079</v>
      </c>
      <c r="Z2199" s="336">
        <f t="shared" ca="1" si="3691"/>
        <v>-6.2540921610030678E-2</v>
      </c>
      <c r="AA2199" s="336">
        <f t="shared" ca="1" si="3691"/>
        <v>1.2320276516862294</v>
      </c>
      <c r="AB2199" s="336">
        <f t="shared" ca="1" si="3691"/>
        <v>5.5149288630375173E-2</v>
      </c>
      <c r="AC2199" s="336">
        <f t="shared" ca="1" si="3691"/>
        <v>-1.1283157897931839</v>
      </c>
      <c r="AD2199" s="336">
        <f t="shared" ca="1" si="3691"/>
        <v>-0.70509094658289184</v>
      </c>
      <c r="AE2199" s="55"/>
      <c r="AF2199" s="55"/>
      <c r="AG2199" s="55"/>
      <c r="AH2199" s="55"/>
      <c r="AI2199" s="55"/>
      <c r="AJ2199" s="55"/>
      <c r="AK2199" s="55"/>
      <c r="AL2199" s="55"/>
      <c r="AM2199" s="55"/>
      <c r="AN2199" s="55"/>
      <c r="AO2199" s="55"/>
      <c r="AP2199" s="55"/>
      <c r="AQ2199" s="55"/>
      <c r="AR2199" s="55"/>
      <c r="AS2199" s="55"/>
    </row>
    <row r="2200" spans="1:45" x14ac:dyDescent="0.3">
      <c r="B2200" s="54" t="s">
        <v>172</v>
      </c>
      <c r="C2200" s="53">
        <f>C2193</f>
        <v>0</v>
      </c>
      <c r="D2200" s="56" t="e">
        <f t="shared" ref="D2200:D2201" ca="1" si="3788">AJ2200</f>
        <v>#N/A</v>
      </c>
      <c r="E2200" s="52" t="e">
        <f t="shared" ref="E2200:W2200" si="3789">E2193</f>
        <v>#N/A</v>
      </c>
      <c r="F2200" s="52" t="e">
        <f t="shared" si="3789"/>
        <v>#N/A</v>
      </c>
      <c r="G2200" s="52" t="e">
        <f t="shared" si="3789"/>
        <v>#N/A</v>
      </c>
      <c r="H2200" s="52" t="e">
        <f t="shared" si="3789"/>
        <v>#N/A</v>
      </c>
      <c r="I2200" s="52" t="e">
        <f t="shared" si="3789"/>
        <v>#N/A</v>
      </c>
      <c r="J2200" s="52" t="e">
        <f t="shared" si="3789"/>
        <v>#N/A</v>
      </c>
      <c r="K2200" s="52" t="e">
        <f t="shared" si="3789"/>
        <v>#N/A</v>
      </c>
      <c r="L2200" s="52" t="e">
        <f t="shared" si="3789"/>
        <v>#N/A</v>
      </c>
      <c r="M2200" s="52" t="e">
        <f t="shared" si="3789"/>
        <v>#N/A</v>
      </c>
      <c r="N2200" s="52" t="e">
        <f t="shared" si="3789"/>
        <v>#N/A</v>
      </c>
      <c r="O2200" s="52" t="e">
        <f t="shared" si="3789"/>
        <v>#N/A</v>
      </c>
      <c r="P2200" s="52" t="e">
        <f t="shared" si="3789"/>
        <v>#N/A</v>
      </c>
      <c r="Q2200" s="52" t="e">
        <f t="shared" si="3789"/>
        <v>#N/A</v>
      </c>
      <c r="R2200" s="52" t="e">
        <f t="shared" si="3789"/>
        <v>#N/A</v>
      </c>
      <c r="S2200" s="52" t="e">
        <f t="shared" si="3789"/>
        <v>#N/A</v>
      </c>
      <c r="T2200" s="52" t="e">
        <f t="shared" si="3789"/>
        <v>#N/A</v>
      </c>
      <c r="U2200" s="52" t="e">
        <f t="shared" si="3789"/>
        <v>#N/A</v>
      </c>
      <c r="V2200" s="52" t="e">
        <f t="shared" si="3789"/>
        <v>#N/A</v>
      </c>
      <c r="W2200" s="52" t="e">
        <f t="shared" si="3789"/>
        <v>#N/A</v>
      </c>
      <c r="X2200" s="55" t="e">
        <f t="shared" ref="X2200:X2201" si="3790">(H2200-(O2200*P2200)/100-3*(J2200*K2200)/100)/2</f>
        <v>#N/A</v>
      </c>
      <c r="Y2200" s="55" t="e">
        <f t="shared" ref="Y2200:Y2201" si="3791">SUM(X2200,(J2200*K2200/100))/(F2200/100)</f>
        <v>#N/A</v>
      </c>
      <c r="Z2200" s="55" t="e">
        <f t="shared" ref="Z2200" si="3792">U2200*0.5+U2201*0.5</f>
        <v>#N/A</v>
      </c>
      <c r="AA2200" s="55" t="e">
        <f t="shared" ref="AA2200:AA2201" si="3793">J2200/Y2200</f>
        <v>#N/A</v>
      </c>
      <c r="AB2200" s="336" t="e">
        <f t="shared" ref="AB2200:AB2201" si="3794">X2200/(Y2200-J2200)</f>
        <v>#N/A</v>
      </c>
      <c r="AC2200" s="223" t="e">
        <f ca="1">INDEX(FGA_COEFFS,1,1)+Z2200*INDEX(FGA_COEFFS,1,2)+Y2200*INDEX(FGA_COEFFS,1,3)+R2200*INDEX(FGA_COEFFS,1,4)+Q2201*INDEX(FGA_COEFFS,1,5)+S2200*INDEX(FGA_COEFFS,1,6)+T2201*INDEX(FGA_COEFFS,1,7)+M2201*INDEX(FGA_COEFFS,1,8)+Y2204*Y2205</f>
        <v>#N/A</v>
      </c>
      <c r="AD2200" s="223" t="e">
        <f ca="1">INDEX(THREEPTA_COEFFS,1,1)+AC2200*INDEX(THREEPTA_COEFFS,1,2)+J2200*INDEX(THREEPTA_COEFFS,1,3)+AA2200*INDEX(THREEPTA_COEFFS,1,4)+K2200*INDEX(THREEPTA_COEFFS,1,5)+L2201*INDEX(THREEPTA_COEFFS,1,6)+Z2204*Z2205</f>
        <v>#N/A</v>
      </c>
      <c r="AE2200" s="223" t="e">
        <f ca="1">INDEX(THREEPTPCT_COEFFS,1,1)+K2200*INDEX(THREEPTPCT_COEFFS,1,2)+L2201*INDEX(THREEPTPCT_COEFFS,1,3)+AA2204*AA2205</f>
        <v>#N/A</v>
      </c>
      <c r="AF2200" s="55" t="e">
        <f t="shared" ref="AF2200:AF2201" ca="1" si="3795">AC2200-AD2200</f>
        <v>#N/A</v>
      </c>
      <c r="AG2200" s="223" t="e">
        <f ca="1">INDEX(TWOPTPCT_COEFFS,1,1)+AB2200*INDEX(TWOPTPCT_COEFFS,1,2)+I2201*INDEX(TWOPTPCT_COEFFS,1,3)+G2201*INDEX(TWOPTPCT_COEFFS,1,4)+L2201*INDEX(TWOPTPCT_COEFFS,1,5)+AB2204*AB2205</f>
        <v>#N/A</v>
      </c>
      <c r="AH2200" s="223" t="e">
        <f ca="1">INDEX(FTA_COEFFS,1,1)+O2200*INDEX(FTA_COEFFS,1,2)+N2201*INDEX(FTA_COEFFS,1,3)+(Q2200+R2200)*INDEX(FTA_COEFFS,1,4)+(Q2201+R2201)*INDEX(FTA_COEFFS,1,5)+M2201*INDEX(FTA_COEFFS,1,6)+AC2204*AC2205</f>
        <v>#N/A</v>
      </c>
      <c r="AI2200" s="223" t="e">
        <f ca="1">INDEX(FTPCT_COEFFS,1,1)+P2200*INDEX(FTPCT_COEFFS,1,2)+F2200*INDEX(FTPCT_COEFFS,1,3)+G2201*INDEX(FTPCT_COEFFS,1,4)+AD2204*AD2205</f>
        <v>#N/A</v>
      </c>
      <c r="AJ2200" s="338" t="e">
        <f t="shared" ref="AJ2200:AJ2201" ca="1" si="3796">AD2200*AE2200/100+AF2200*AG2200+AH2200*AI2200/100</f>
        <v>#N/A</v>
      </c>
      <c r="AK2200" s="55"/>
      <c r="AL2200" s="55"/>
      <c r="AM2200" s="55"/>
      <c r="AN2200" s="55"/>
      <c r="AO2200" s="55"/>
      <c r="AP2200" s="55"/>
      <c r="AQ2200" s="55"/>
      <c r="AR2200" s="55"/>
    </row>
    <row r="2201" spans="1:45" x14ac:dyDescent="0.3">
      <c r="B2201" s="54" t="s">
        <v>175</v>
      </c>
      <c r="C2201" s="54">
        <f>C2194</f>
        <v>0</v>
      </c>
      <c r="D2201" s="56" t="e">
        <f t="shared" ca="1" si="3788"/>
        <v>#N/A</v>
      </c>
      <c r="E2201" s="52" t="e">
        <f t="shared" ref="E2201:W2201" si="3797">E2194</f>
        <v>#N/A</v>
      </c>
      <c r="F2201" s="52" t="e">
        <f t="shared" si="3797"/>
        <v>#N/A</v>
      </c>
      <c r="G2201" s="52" t="e">
        <f t="shared" si="3797"/>
        <v>#N/A</v>
      </c>
      <c r="H2201" s="52" t="e">
        <f t="shared" si="3797"/>
        <v>#N/A</v>
      </c>
      <c r="I2201" s="52" t="e">
        <f t="shared" si="3797"/>
        <v>#N/A</v>
      </c>
      <c r="J2201" s="52" t="e">
        <f t="shared" si="3797"/>
        <v>#N/A</v>
      </c>
      <c r="K2201" s="52" t="e">
        <f t="shared" si="3797"/>
        <v>#N/A</v>
      </c>
      <c r="L2201" s="52" t="e">
        <f t="shared" si="3797"/>
        <v>#N/A</v>
      </c>
      <c r="M2201" s="52" t="e">
        <f t="shared" si="3797"/>
        <v>#N/A</v>
      </c>
      <c r="N2201" s="52" t="e">
        <f t="shared" si="3797"/>
        <v>#N/A</v>
      </c>
      <c r="O2201" s="52" t="e">
        <f t="shared" si="3797"/>
        <v>#N/A</v>
      </c>
      <c r="P2201" s="52" t="e">
        <f t="shared" si="3797"/>
        <v>#N/A</v>
      </c>
      <c r="Q2201" s="52" t="e">
        <f t="shared" si="3797"/>
        <v>#N/A</v>
      </c>
      <c r="R2201" s="52" t="e">
        <f t="shared" si="3797"/>
        <v>#N/A</v>
      </c>
      <c r="S2201" s="52" t="e">
        <f t="shared" si="3797"/>
        <v>#N/A</v>
      </c>
      <c r="T2201" s="52" t="e">
        <f t="shared" si="3797"/>
        <v>#N/A</v>
      </c>
      <c r="U2201" s="52" t="e">
        <f t="shared" si="3797"/>
        <v>#N/A</v>
      </c>
      <c r="V2201" s="52" t="e">
        <f t="shared" si="3797"/>
        <v>#N/A</v>
      </c>
      <c r="W2201" s="52" t="e">
        <f t="shared" si="3797"/>
        <v>#N/A</v>
      </c>
      <c r="X2201" s="55" t="e">
        <f t="shared" si="3790"/>
        <v>#N/A</v>
      </c>
      <c r="Y2201" s="55" t="e">
        <f t="shared" si="3791"/>
        <v>#N/A</v>
      </c>
      <c r="Z2201" s="55" t="e">
        <f t="shared" ref="Z2201" si="3798">Z2200</f>
        <v>#N/A</v>
      </c>
      <c r="AA2201" s="55" t="e">
        <f t="shared" si="3793"/>
        <v>#N/A</v>
      </c>
      <c r="AB2201" s="336" t="e">
        <f t="shared" si="3794"/>
        <v>#N/A</v>
      </c>
      <c r="AC2201" s="223" t="e">
        <f ca="1">INDEX(FGA_COEFFS,1,1)+Z2201*INDEX(FGA_COEFFS,1,2)+Y2201*INDEX(FGA_COEFFS,1,3)+R2201*INDEX(FGA_COEFFS,1,4)+Q2200*INDEX(FGA_COEFFS,1,5)+S2201*INDEX(FGA_COEFFS,1,6)+T2200*INDEX(FGA_COEFFS,1,7)+M2200*INDEX(FGA_COEFFS,1,8)+Y2204*Y2206</f>
        <v>#N/A</v>
      </c>
      <c r="AD2201" s="223" t="e">
        <f ca="1">INDEX(THREEPTA_COEFFS,1,1)+AC2201*INDEX(THREEPTA_COEFFS,1,2)+J2201*INDEX(THREEPTA_COEFFS,1,3)+AA2201*INDEX(THREEPTA_COEFFS,1,4)+K2201*INDEX(THREEPTA_COEFFS,1,5)+L2200*INDEX(THREEPTA_COEFFS,1,6)+Z2204*Z2206</f>
        <v>#N/A</v>
      </c>
      <c r="AE2201" s="223" t="e">
        <f ca="1">INDEX(THREEPTPCT_COEFFS,1,1)+K2201*INDEX(THREEPTPCT_COEFFS,1,2)+L2200*INDEX(THREEPTPCT_COEFFS,1,3)+AA2204*AA2206</f>
        <v>#N/A</v>
      </c>
      <c r="AF2201" s="55" t="e">
        <f t="shared" ca="1" si="3795"/>
        <v>#N/A</v>
      </c>
      <c r="AG2201" s="223" t="e">
        <f ca="1">INDEX(TWOPTPCT_COEFFS,1,1)+AB2201*INDEX(TWOPTPCT_COEFFS,1,2)+I2200*INDEX(TWOPTPCT_COEFFS,1,3)+G2200*INDEX(TWOPTPCT_COEFFS,1,4)+L2200*INDEX(TWOPTPCT_COEFFS,1,5)+AB2204*AB2206</f>
        <v>#N/A</v>
      </c>
      <c r="AH2201" s="223" t="e">
        <f ca="1">INDEX(FTA_COEFFS,1,1)+O2201*INDEX(FTA_COEFFS,1,2)+N2200*INDEX(FTA_COEFFS,1,3)+(Q2201+R2201)*INDEX(FTA_COEFFS,1,4)+(Q2200+R2200)*INDEX(FTA_COEFFS,1,5)+M2200*INDEX(FTA_COEFFS,1,6)+AC2204*AC2206</f>
        <v>#N/A</v>
      </c>
      <c r="AI2201" s="223" t="e">
        <f ca="1">INDEX(FTPCT_COEFFS,1,1)+P2201*INDEX(FTPCT_COEFFS,1,2)+F2201*INDEX(FTPCT_COEFFS,1,3)+G2200*INDEX(FTPCT_COEFFS,1,4)+AD2204*AD2206</f>
        <v>#N/A</v>
      </c>
      <c r="AJ2201" s="338" t="e">
        <f t="shared" ca="1" si="3796"/>
        <v>#N/A</v>
      </c>
      <c r="AK2201" s="55"/>
      <c r="AL2201" s="55"/>
      <c r="AM2201" s="55"/>
      <c r="AN2201" s="55"/>
      <c r="AO2201" s="55"/>
      <c r="AP2201" s="55"/>
      <c r="AQ2201" s="55"/>
      <c r="AR2201" s="55"/>
    </row>
    <row r="2202" spans="1:45" x14ac:dyDescent="0.3">
      <c r="A2202" s="54" t="e">
        <f ca="1">IF(D2200&gt;(D2201+(AVERAGE(V2200,W2200)-AVERAGE(V2201,W2201))/2)+2.5,C2200,IF(D2201&gt;(D2200+(AVERAGE(V2201,W2201)-AVERAGE(V2200,W2200))/2)+2.5,C2201,"Close"))</f>
        <v>#N/A</v>
      </c>
      <c r="B2202" s="64" t="e">
        <f ca="1">IF(D2201&gt;D2200,C2201,C2200)</f>
        <v>#N/A</v>
      </c>
      <c r="D2202" s="56"/>
      <c r="X2202" s="55"/>
      <c r="Y2202" s="55"/>
      <c r="Z2202" s="55"/>
      <c r="AA2202" s="55"/>
      <c r="AB2202" s="55"/>
      <c r="AC2202" s="337"/>
      <c r="AD2202" s="337"/>
      <c r="AE2202" s="337"/>
      <c r="AF2202" s="337"/>
      <c r="AG2202" s="337"/>
      <c r="AH2202" s="337"/>
      <c r="AI2202" s="337"/>
      <c r="AJ2202" s="337"/>
      <c r="AK2202" s="337"/>
      <c r="AL2202" s="337"/>
      <c r="AM2202" s="55"/>
      <c r="AN2202" s="55"/>
      <c r="AO2202" s="55"/>
      <c r="AP2202" s="55"/>
      <c r="AQ2202" s="55"/>
      <c r="AR2202" s="55"/>
      <c r="AS2202" s="55"/>
    </row>
    <row r="2203" spans="1:45" x14ac:dyDescent="0.3">
      <c r="X2203" s="54" t="s">
        <v>1305</v>
      </c>
      <c r="Y2203" s="54" t="s">
        <v>128</v>
      </c>
      <c r="Z2203" s="54" t="s">
        <v>157</v>
      </c>
      <c r="AA2203" s="54" t="s">
        <v>151</v>
      </c>
      <c r="AB2203" s="54" t="s">
        <v>1327</v>
      </c>
      <c r="AC2203" s="54" t="s">
        <v>129</v>
      </c>
      <c r="AD2203" s="54" t="s">
        <v>116</v>
      </c>
      <c r="AE2203" s="54"/>
      <c r="AF2203" s="54"/>
      <c r="AG2203" s="54"/>
      <c r="AH2203" s="54"/>
      <c r="AI2203" s="54"/>
      <c r="AJ2203" s="54"/>
      <c r="AK2203" s="54"/>
      <c r="AL2203" s="54"/>
      <c r="AM2203" s="54"/>
      <c r="AN2203" s="54"/>
      <c r="AO2203" s="54"/>
      <c r="AP2203" s="54"/>
      <c r="AQ2203" s="54"/>
      <c r="AR2203" s="54"/>
      <c r="AS2203" s="54"/>
    </row>
    <row r="2204" spans="1:45" x14ac:dyDescent="0.3">
      <c r="X2204" s="54"/>
      <c r="Y2204" s="54">
        <f t="shared" ref="Y2204:AD2204" si="3799">Y2197</f>
        <v>6.4436999999999998</v>
      </c>
      <c r="Z2204" s="54">
        <f t="shared" si="3799"/>
        <v>4.9371</v>
      </c>
      <c r="AA2204" s="54">
        <f t="shared" si="3799"/>
        <v>11.350300000000001</v>
      </c>
      <c r="AB2204" s="54">
        <f t="shared" si="3799"/>
        <v>7.1900000000000006E-2</v>
      </c>
      <c r="AC2204" s="54">
        <f t="shared" si="3799"/>
        <v>6.2766000000000002</v>
      </c>
      <c r="AD2204" s="54">
        <f t="shared" si="3799"/>
        <v>11.042999999999999</v>
      </c>
      <c r="AE2204" s="54"/>
      <c r="AF2204" s="336"/>
      <c r="AG2204" s="336"/>
      <c r="AH2204" s="336"/>
      <c r="AI2204" s="54"/>
      <c r="AJ2204" s="54"/>
      <c r="AK2204" s="54"/>
      <c r="AL2204" s="54"/>
      <c r="AM2204" s="54"/>
      <c r="AN2204" s="54"/>
      <c r="AO2204" s="54"/>
      <c r="AP2204" s="54"/>
      <c r="AQ2204" s="54"/>
      <c r="AR2204" s="54"/>
      <c r="AS2204" s="54"/>
    </row>
    <row r="2205" spans="1:45" x14ac:dyDescent="0.3">
      <c r="D2205" s="56"/>
      <c r="X2205" s="336"/>
      <c r="Y2205" s="336">
        <f t="shared" ca="1" si="3691"/>
        <v>0.90992458854863989</v>
      </c>
      <c r="Z2205" s="336">
        <f t="shared" ca="1" si="3691"/>
        <v>0.3738321377078378</v>
      </c>
      <c r="AA2205" s="336">
        <f t="shared" ca="1" si="3691"/>
        <v>0.3698798855563365</v>
      </c>
      <c r="AB2205" s="336">
        <f t="shared" ca="1" si="3691"/>
        <v>0.17239952399249137</v>
      </c>
      <c r="AC2205" s="336">
        <f t="shared" ca="1" si="3691"/>
        <v>-8.1858464738120945E-2</v>
      </c>
      <c r="AD2205" s="336">
        <f t="shared" ca="1" si="3691"/>
        <v>-0.51302749117652591</v>
      </c>
      <c r="AE2205" s="336"/>
      <c r="AF2205" s="336"/>
      <c r="AG2205" s="336"/>
      <c r="AH2205" s="336"/>
      <c r="AI2205" s="54"/>
      <c r="AJ2205" s="54"/>
      <c r="AK2205" s="54"/>
      <c r="AL2205" s="336"/>
      <c r="AM2205" s="336"/>
      <c r="AN2205" s="336"/>
      <c r="AO2205" s="336"/>
      <c r="AP2205" s="54"/>
      <c r="AQ2205" s="336"/>
      <c r="AR2205" s="336"/>
      <c r="AS2205" s="336"/>
    </row>
    <row r="2206" spans="1:45" x14ac:dyDescent="0.3">
      <c r="C2206" s="54"/>
      <c r="D2206" s="56"/>
      <c r="Y2206" s="336">
        <f t="shared" ref="Y2206:AD2269" ca="1" si="3800">1.5*RAND()^2*IF(RAND()&gt;0.5,1,-1)</f>
        <v>5.4303987294560103E-2</v>
      </c>
      <c r="Z2206" s="336">
        <f t="shared" ca="1" si="3800"/>
        <v>-1.3132387951979791</v>
      </c>
      <c r="AA2206" s="336">
        <f t="shared" ca="1" si="3800"/>
        <v>0.22463551559073486</v>
      </c>
      <c r="AB2206" s="336">
        <f t="shared" ca="1" si="3800"/>
        <v>0.57903613469632376</v>
      </c>
      <c r="AC2206" s="336">
        <f t="shared" ca="1" si="3800"/>
        <v>0.21654227964590586</v>
      </c>
      <c r="AD2206" s="336">
        <f t="shared" ca="1" si="3800"/>
        <v>-0.41647044237683029</v>
      </c>
      <c r="AE2206" s="55"/>
      <c r="AF2206" s="55"/>
      <c r="AG2206" s="55"/>
      <c r="AH2206" s="55"/>
      <c r="AI2206" s="55"/>
      <c r="AJ2206" s="55"/>
      <c r="AK2206" s="55"/>
      <c r="AL2206" s="55"/>
      <c r="AM2206" s="55"/>
      <c r="AN2206" s="55"/>
      <c r="AO2206" s="55"/>
      <c r="AP2206" s="55"/>
      <c r="AQ2206" s="55"/>
      <c r="AR2206" s="55"/>
      <c r="AS2206" s="55"/>
    </row>
    <row r="2207" spans="1:45" x14ac:dyDescent="0.3">
      <c r="B2207" s="54" t="s">
        <v>172</v>
      </c>
      <c r="C2207" s="53">
        <f>C2200</f>
        <v>0</v>
      </c>
      <c r="D2207" s="56" t="e">
        <f t="shared" ref="D2207:D2208" ca="1" si="3801">AJ2207</f>
        <v>#N/A</v>
      </c>
      <c r="E2207" s="52" t="e">
        <f t="shared" ref="E2207:W2207" si="3802">E2200</f>
        <v>#N/A</v>
      </c>
      <c r="F2207" s="52" t="e">
        <f t="shared" si="3802"/>
        <v>#N/A</v>
      </c>
      <c r="G2207" s="52" t="e">
        <f t="shared" si="3802"/>
        <v>#N/A</v>
      </c>
      <c r="H2207" s="52" t="e">
        <f t="shared" si="3802"/>
        <v>#N/A</v>
      </c>
      <c r="I2207" s="52" t="e">
        <f t="shared" si="3802"/>
        <v>#N/A</v>
      </c>
      <c r="J2207" s="52" t="e">
        <f t="shared" si="3802"/>
        <v>#N/A</v>
      </c>
      <c r="K2207" s="52" t="e">
        <f t="shared" si="3802"/>
        <v>#N/A</v>
      </c>
      <c r="L2207" s="52" t="e">
        <f t="shared" si="3802"/>
        <v>#N/A</v>
      </c>
      <c r="M2207" s="52" t="e">
        <f t="shared" si="3802"/>
        <v>#N/A</v>
      </c>
      <c r="N2207" s="52" t="e">
        <f t="shared" si="3802"/>
        <v>#N/A</v>
      </c>
      <c r="O2207" s="52" t="e">
        <f t="shared" si="3802"/>
        <v>#N/A</v>
      </c>
      <c r="P2207" s="52" t="e">
        <f t="shared" si="3802"/>
        <v>#N/A</v>
      </c>
      <c r="Q2207" s="52" t="e">
        <f t="shared" si="3802"/>
        <v>#N/A</v>
      </c>
      <c r="R2207" s="52" t="e">
        <f t="shared" si="3802"/>
        <v>#N/A</v>
      </c>
      <c r="S2207" s="52" t="e">
        <f t="shared" si="3802"/>
        <v>#N/A</v>
      </c>
      <c r="T2207" s="52" t="e">
        <f t="shared" si="3802"/>
        <v>#N/A</v>
      </c>
      <c r="U2207" s="52" t="e">
        <f t="shared" si="3802"/>
        <v>#N/A</v>
      </c>
      <c r="V2207" s="52" t="e">
        <f t="shared" si="3802"/>
        <v>#N/A</v>
      </c>
      <c r="W2207" s="52" t="e">
        <f t="shared" si="3802"/>
        <v>#N/A</v>
      </c>
      <c r="X2207" s="55" t="e">
        <f t="shared" ref="X2207:X2208" si="3803">(H2207-(O2207*P2207)/100-3*(J2207*K2207)/100)/2</f>
        <v>#N/A</v>
      </c>
      <c r="Y2207" s="55" t="e">
        <f t="shared" ref="Y2207:Y2208" si="3804">SUM(X2207,(J2207*K2207/100))/(F2207/100)</f>
        <v>#N/A</v>
      </c>
      <c r="Z2207" s="55" t="e">
        <f t="shared" ref="Z2207" si="3805">U2207*0.5+U2208*0.5</f>
        <v>#N/A</v>
      </c>
      <c r="AA2207" s="55" t="e">
        <f t="shared" ref="AA2207:AA2208" si="3806">J2207/Y2207</f>
        <v>#N/A</v>
      </c>
      <c r="AB2207" s="336" t="e">
        <f t="shared" ref="AB2207:AB2208" si="3807">X2207/(Y2207-J2207)</f>
        <v>#N/A</v>
      </c>
      <c r="AC2207" s="223" t="e">
        <f ca="1">INDEX(FGA_COEFFS,1,1)+Z2207*INDEX(FGA_COEFFS,1,2)+Y2207*INDEX(FGA_COEFFS,1,3)+R2207*INDEX(FGA_COEFFS,1,4)+Q2208*INDEX(FGA_COEFFS,1,5)+S2207*INDEX(FGA_COEFFS,1,6)+T2208*INDEX(FGA_COEFFS,1,7)+M2208*INDEX(FGA_COEFFS,1,8)+Y2211*Y2212</f>
        <v>#N/A</v>
      </c>
      <c r="AD2207" s="223" t="e">
        <f ca="1">INDEX(THREEPTA_COEFFS,1,1)+AC2207*INDEX(THREEPTA_COEFFS,1,2)+J2207*INDEX(THREEPTA_COEFFS,1,3)+AA2207*INDEX(THREEPTA_COEFFS,1,4)+K2207*INDEX(THREEPTA_COEFFS,1,5)+L2208*INDEX(THREEPTA_COEFFS,1,6)+Z2211*Z2212</f>
        <v>#N/A</v>
      </c>
      <c r="AE2207" s="223" t="e">
        <f ca="1">INDEX(THREEPTPCT_COEFFS,1,1)+K2207*INDEX(THREEPTPCT_COEFFS,1,2)+L2208*INDEX(THREEPTPCT_COEFFS,1,3)+AA2211*AA2212</f>
        <v>#N/A</v>
      </c>
      <c r="AF2207" s="55" t="e">
        <f t="shared" ref="AF2207:AF2208" ca="1" si="3808">AC2207-AD2207</f>
        <v>#N/A</v>
      </c>
      <c r="AG2207" s="223" t="e">
        <f ca="1">INDEX(TWOPTPCT_COEFFS,1,1)+AB2207*INDEX(TWOPTPCT_COEFFS,1,2)+I2208*INDEX(TWOPTPCT_COEFFS,1,3)+G2208*INDEX(TWOPTPCT_COEFFS,1,4)+L2208*INDEX(TWOPTPCT_COEFFS,1,5)+AB2211*AB2212</f>
        <v>#N/A</v>
      </c>
      <c r="AH2207" s="223" t="e">
        <f ca="1">INDEX(FTA_COEFFS,1,1)+O2207*INDEX(FTA_COEFFS,1,2)+N2208*INDEX(FTA_COEFFS,1,3)+(Q2207+R2207)*INDEX(FTA_COEFFS,1,4)+(Q2208+R2208)*INDEX(FTA_COEFFS,1,5)+M2208*INDEX(FTA_COEFFS,1,6)+AC2211*AC2212</f>
        <v>#N/A</v>
      </c>
      <c r="AI2207" s="223" t="e">
        <f ca="1">INDEX(FTPCT_COEFFS,1,1)+P2207*INDEX(FTPCT_COEFFS,1,2)+F2207*INDEX(FTPCT_COEFFS,1,3)+G2208*INDEX(FTPCT_COEFFS,1,4)+AD2211*AD2212</f>
        <v>#N/A</v>
      </c>
      <c r="AJ2207" s="338" t="e">
        <f t="shared" ref="AJ2207:AJ2208" ca="1" si="3809">AD2207*AE2207/100+AF2207*AG2207+AH2207*AI2207/100</f>
        <v>#N/A</v>
      </c>
      <c r="AK2207" s="55"/>
      <c r="AL2207" s="55"/>
      <c r="AM2207" s="55"/>
      <c r="AN2207" s="55"/>
      <c r="AO2207" s="55"/>
      <c r="AP2207" s="55"/>
      <c r="AQ2207" s="55"/>
      <c r="AR2207" s="55"/>
    </row>
    <row r="2208" spans="1:45" x14ac:dyDescent="0.3">
      <c r="B2208" s="54" t="s">
        <v>175</v>
      </c>
      <c r="C2208" s="54">
        <f>C2201</f>
        <v>0</v>
      </c>
      <c r="D2208" s="56" t="e">
        <f t="shared" ca="1" si="3801"/>
        <v>#N/A</v>
      </c>
      <c r="E2208" s="52" t="e">
        <f t="shared" ref="E2208:W2208" si="3810">E2201</f>
        <v>#N/A</v>
      </c>
      <c r="F2208" s="52" t="e">
        <f t="shared" si="3810"/>
        <v>#N/A</v>
      </c>
      <c r="G2208" s="52" t="e">
        <f t="shared" si="3810"/>
        <v>#N/A</v>
      </c>
      <c r="H2208" s="52" t="e">
        <f t="shared" si="3810"/>
        <v>#N/A</v>
      </c>
      <c r="I2208" s="52" t="e">
        <f t="shared" si="3810"/>
        <v>#N/A</v>
      </c>
      <c r="J2208" s="52" t="e">
        <f t="shared" si="3810"/>
        <v>#N/A</v>
      </c>
      <c r="K2208" s="52" t="e">
        <f t="shared" si="3810"/>
        <v>#N/A</v>
      </c>
      <c r="L2208" s="52" t="e">
        <f t="shared" si="3810"/>
        <v>#N/A</v>
      </c>
      <c r="M2208" s="52" t="e">
        <f t="shared" si="3810"/>
        <v>#N/A</v>
      </c>
      <c r="N2208" s="52" t="e">
        <f t="shared" si="3810"/>
        <v>#N/A</v>
      </c>
      <c r="O2208" s="52" t="e">
        <f t="shared" si="3810"/>
        <v>#N/A</v>
      </c>
      <c r="P2208" s="52" t="e">
        <f t="shared" si="3810"/>
        <v>#N/A</v>
      </c>
      <c r="Q2208" s="52" t="e">
        <f t="shared" si="3810"/>
        <v>#N/A</v>
      </c>
      <c r="R2208" s="52" t="e">
        <f t="shared" si="3810"/>
        <v>#N/A</v>
      </c>
      <c r="S2208" s="52" t="e">
        <f t="shared" si="3810"/>
        <v>#N/A</v>
      </c>
      <c r="T2208" s="52" t="e">
        <f t="shared" si="3810"/>
        <v>#N/A</v>
      </c>
      <c r="U2208" s="52" t="e">
        <f t="shared" si="3810"/>
        <v>#N/A</v>
      </c>
      <c r="V2208" s="52" t="e">
        <f t="shared" si="3810"/>
        <v>#N/A</v>
      </c>
      <c r="W2208" s="52" t="e">
        <f t="shared" si="3810"/>
        <v>#N/A</v>
      </c>
      <c r="X2208" s="55" t="e">
        <f t="shared" si="3803"/>
        <v>#N/A</v>
      </c>
      <c r="Y2208" s="55" t="e">
        <f t="shared" si="3804"/>
        <v>#N/A</v>
      </c>
      <c r="Z2208" s="55" t="e">
        <f t="shared" ref="Z2208" si="3811">Z2207</f>
        <v>#N/A</v>
      </c>
      <c r="AA2208" s="55" t="e">
        <f t="shared" si="3806"/>
        <v>#N/A</v>
      </c>
      <c r="AB2208" s="336" t="e">
        <f t="shared" si="3807"/>
        <v>#N/A</v>
      </c>
      <c r="AC2208" s="223" t="e">
        <f ca="1">INDEX(FGA_COEFFS,1,1)+Z2208*INDEX(FGA_COEFFS,1,2)+Y2208*INDEX(FGA_COEFFS,1,3)+R2208*INDEX(FGA_COEFFS,1,4)+Q2207*INDEX(FGA_COEFFS,1,5)+S2208*INDEX(FGA_COEFFS,1,6)+T2207*INDEX(FGA_COEFFS,1,7)+M2207*INDEX(FGA_COEFFS,1,8)+Y2211*Y2213</f>
        <v>#N/A</v>
      </c>
      <c r="AD2208" s="223" t="e">
        <f ca="1">INDEX(THREEPTA_COEFFS,1,1)+AC2208*INDEX(THREEPTA_COEFFS,1,2)+J2208*INDEX(THREEPTA_COEFFS,1,3)+AA2208*INDEX(THREEPTA_COEFFS,1,4)+K2208*INDEX(THREEPTA_COEFFS,1,5)+L2207*INDEX(THREEPTA_COEFFS,1,6)+Z2211*Z2213</f>
        <v>#N/A</v>
      </c>
      <c r="AE2208" s="223" t="e">
        <f ca="1">INDEX(THREEPTPCT_COEFFS,1,1)+K2208*INDEX(THREEPTPCT_COEFFS,1,2)+L2207*INDEX(THREEPTPCT_COEFFS,1,3)+AA2211*AA2213</f>
        <v>#N/A</v>
      </c>
      <c r="AF2208" s="55" t="e">
        <f t="shared" ca="1" si="3808"/>
        <v>#N/A</v>
      </c>
      <c r="AG2208" s="223" t="e">
        <f ca="1">INDEX(TWOPTPCT_COEFFS,1,1)+AB2208*INDEX(TWOPTPCT_COEFFS,1,2)+I2207*INDEX(TWOPTPCT_COEFFS,1,3)+G2207*INDEX(TWOPTPCT_COEFFS,1,4)+L2207*INDEX(TWOPTPCT_COEFFS,1,5)+AB2211*AB2213</f>
        <v>#N/A</v>
      </c>
      <c r="AH2208" s="223" t="e">
        <f ca="1">INDEX(FTA_COEFFS,1,1)+O2208*INDEX(FTA_COEFFS,1,2)+N2207*INDEX(FTA_COEFFS,1,3)+(Q2208+R2208)*INDEX(FTA_COEFFS,1,4)+(Q2207+R2207)*INDEX(FTA_COEFFS,1,5)+M2207*INDEX(FTA_COEFFS,1,6)+AC2211*AC2213</f>
        <v>#N/A</v>
      </c>
      <c r="AI2208" s="223" t="e">
        <f ca="1">INDEX(FTPCT_COEFFS,1,1)+P2208*INDEX(FTPCT_COEFFS,1,2)+F2208*INDEX(FTPCT_COEFFS,1,3)+G2207*INDEX(FTPCT_COEFFS,1,4)+AD2211*AD2213</f>
        <v>#N/A</v>
      </c>
      <c r="AJ2208" s="338" t="e">
        <f t="shared" ca="1" si="3809"/>
        <v>#N/A</v>
      </c>
      <c r="AK2208" s="55"/>
      <c r="AL2208" s="55"/>
      <c r="AM2208" s="55"/>
      <c r="AN2208" s="55"/>
      <c r="AO2208" s="55"/>
      <c r="AP2208" s="55"/>
      <c r="AQ2208" s="55"/>
      <c r="AR2208" s="55"/>
    </row>
    <row r="2209" spans="1:45" x14ac:dyDescent="0.3">
      <c r="A2209" s="54" t="e">
        <f ca="1">IF(D2207&gt;(D2208+(AVERAGE(V2207,W2207)-AVERAGE(V2208,W2208))/2)+2.5,C2207,IF(D2208&gt;(D2207+(AVERAGE(V2208,W2208)-AVERAGE(V2207,W2207))/2)+2.5,C2208,"Close"))</f>
        <v>#N/A</v>
      </c>
      <c r="B2209" s="64" t="e">
        <f ca="1">IF(D2208&gt;D2207,C2208,C2207)</f>
        <v>#N/A</v>
      </c>
      <c r="D2209" s="56"/>
      <c r="X2209" s="55"/>
      <c r="Y2209" s="55"/>
      <c r="Z2209" s="55"/>
      <c r="AA2209" s="55"/>
      <c r="AB2209" s="55"/>
      <c r="AC2209" s="337"/>
      <c r="AD2209" s="337"/>
      <c r="AE2209" s="337"/>
      <c r="AF2209" s="337"/>
      <c r="AG2209" s="337"/>
      <c r="AH2209" s="337"/>
      <c r="AI2209" s="337"/>
      <c r="AJ2209" s="337"/>
      <c r="AK2209" s="337"/>
      <c r="AL2209" s="337"/>
      <c r="AM2209" s="55"/>
      <c r="AN2209" s="55"/>
      <c r="AO2209" s="55"/>
      <c r="AP2209" s="55"/>
      <c r="AQ2209" s="55"/>
      <c r="AR2209" s="55"/>
      <c r="AS2209" s="55"/>
    </row>
    <row r="2210" spans="1:45" x14ac:dyDescent="0.3">
      <c r="X2210" s="54" t="s">
        <v>1305</v>
      </c>
      <c r="Y2210" s="54" t="s">
        <v>128</v>
      </c>
      <c r="Z2210" s="54" t="s">
        <v>157</v>
      </c>
      <c r="AA2210" s="54" t="s">
        <v>151</v>
      </c>
      <c r="AB2210" s="54" t="s">
        <v>1327</v>
      </c>
      <c r="AC2210" s="54" t="s">
        <v>129</v>
      </c>
      <c r="AD2210" s="54" t="s">
        <v>116</v>
      </c>
      <c r="AE2210" s="54"/>
      <c r="AF2210" s="54"/>
      <c r="AG2210" s="54"/>
      <c r="AH2210" s="54"/>
      <c r="AI2210" s="54"/>
      <c r="AJ2210" s="54"/>
      <c r="AK2210" s="54"/>
      <c r="AL2210" s="54"/>
      <c r="AM2210" s="54"/>
      <c r="AN2210" s="54"/>
      <c r="AO2210" s="54"/>
      <c r="AP2210" s="54"/>
      <c r="AQ2210" s="54"/>
      <c r="AR2210" s="54"/>
      <c r="AS2210" s="54"/>
    </row>
    <row r="2211" spans="1:45" x14ac:dyDescent="0.3">
      <c r="X2211" s="54"/>
      <c r="Y2211" s="54">
        <f t="shared" ref="Y2211:AD2211" si="3812">Y2204</f>
        <v>6.4436999999999998</v>
      </c>
      <c r="Z2211" s="54">
        <f t="shared" si="3812"/>
        <v>4.9371</v>
      </c>
      <c r="AA2211" s="54">
        <f t="shared" si="3812"/>
        <v>11.350300000000001</v>
      </c>
      <c r="AB2211" s="54">
        <f t="shared" si="3812"/>
        <v>7.1900000000000006E-2</v>
      </c>
      <c r="AC2211" s="54">
        <f t="shared" si="3812"/>
        <v>6.2766000000000002</v>
      </c>
      <c r="AD2211" s="54">
        <f t="shared" si="3812"/>
        <v>11.042999999999999</v>
      </c>
      <c r="AE2211" s="54"/>
      <c r="AF2211" s="336"/>
      <c r="AG2211" s="336"/>
      <c r="AH2211" s="336"/>
      <c r="AI2211" s="54"/>
      <c r="AJ2211" s="54"/>
      <c r="AK2211" s="54"/>
      <c r="AL2211" s="54"/>
      <c r="AM2211" s="54"/>
      <c r="AN2211" s="54"/>
      <c r="AO2211" s="54"/>
      <c r="AP2211" s="54"/>
      <c r="AQ2211" s="54"/>
      <c r="AR2211" s="54"/>
      <c r="AS2211" s="54"/>
    </row>
    <row r="2212" spans="1:45" x14ac:dyDescent="0.3">
      <c r="D2212" s="56"/>
      <c r="X2212" s="336"/>
      <c r="Y2212" s="336">
        <f t="shared" ca="1" si="3800"/>
        <v>-0.38718918232778943</v>
      </c>
      <c r="Z2212" s="336">
        <f t="shared" ca="1" si="3800"/>
        <v>0.12809237507068572</v>
      </c>
      <c r="AA2212" s="336">
        <f t="shared" ca="1" si="3800"/>
        <v>0.13835810330148518</v>
      </c>
      <c r="AB2212" s="336">
        <f t="shared" ca="1" si="3800"/>
        <v>0.35690511897881239</v>
      </c>
      <c r="AC2212" s="336">
        <f t="shared" ca="1" si="3800"/>
        <v>-2.0846478412577304E-3</v>
      </c>
      <c r="AD2212" s="336">
        <f t="shared" ca="1" si="3800"/>
        <v>-9.2996733716093471E-3</v>
      </c>
      <c r="AE2212" s="336"/>
      <c r="AF2212" s="336"/>
      <c r="AG2212" s="336"/>
      <c r="AH2212" s="336"/>
      <c r="AI2212" s="54"/>
      <c r="AJ2212" s="54"/>
      <c r="AK2212" s="54"/>
      <c r="AL2212" s="336"/>
      <c r="AM2212" s="336"/>
      <c r="AN2212" s="336"/>
      <c r="AO2212" s="336"/>
      <c r="AP2212" s="54"/>
      <c r="AQ2212" s="336"/>
      <c r="AR2212" s="336"/>
      <c r="AS2212" s="336"/>
    </row>
    <row r="2213" spans="1:45" x14ac:dyDescent="0.3">
      <c r="C2213" s="54"/>
      <c r="D2213" s="56"/>
      <c r="Y2213" s="336">
        <f t="shared" ca="1" si="3800"/>
        <v>-3.939002562469205E-2</v>
      </c>
      <c r="Z2213" s="336">
        <f t="shared" ca="1" si="3800"/>
        <v>-1.151265663538241</v>
      </c>
      <c r="AA2213" s="336">
        <f t="shared" ca="1" si="3800"/>
        <v>0.19522597046757628</v>
      </c>
      <c r="AB2213" s="336">
        <f t="shared" ca="1" si="3800"/>
        <v>2.5891267349471437E-3</v>
      </c>
      <c r="AC2213" s="336">
        <f t="shared" ca="1" si="3800"/>
        <v>0.89158296275731408</v>
      </c>
      <c r="AD2213" s="336">
        <f t="shared" ca="1" si="3800"/>
        <v>-1.3777237767167505</v>
      </c>
      <c r="AE2213" s="55"/>
      <c r="AF2213" s="55"/>
      <c r="AG2213" s="55"/>
      <c r="AH2213" s="55"/>
      <c r="AI2213" s="55"/>
      <c r="AJ2213" s="55"/>
      <c r="AK2213" s="55"/>
      <c r="AL2213" s="55"/>
      <c r="AM2213" s="55"/>
      <c r="AN2213" s="55"/>
      <c r="AO2213" s="55"/>
      <c r="AP2213" s="55"/>
      <c r="AQ2213" s="55"/>
      <c r="AR2213" s="55"/>
      <c r="AS2213" s="55"/>
    </row>
    <row r="2214" spans="1:45" x14ac:dyDescent="0.3">
      <c r="B2214" s="54" t="s">
        <v>172</v>
      </c>
      <c r="C2214" s="53">
        <f>C2207</f>
        <v>0</v>
      </c>
      <c r="D2214" s="56" t="e">
        <f t="shared" ref="D2214:D2215" ca="1" si="3813">AJ2214</f>
        <v>#N/A</v>
      </c>
      <c r="E2214" s="52" t="e">
        <f t="shared" ref="E2214:W2214" si="3814">E2207</f>
        <v>#N/A</v>
      </c>
      <c r="F2214" s="52" t="e">
        <f t="shared" si="3814"/>
        <v>#N/A</v>
      </c>
      <c r="G2214" s="52" t="e">
        <f t="shared" si="3814"/>
        <v>#N/A</v>
      </c>
      <c r="H2214" s="52" t="e">
        <f t="shared" si="3814"/>
        <v>#N/A</v>
      </c>
      <c r="I2214" s="52" t="e">
        <f t="shared" si="3814"/>
        <v>#N/A</v>
      </c>
      <c r="J2214" s="52" t="e">
        <f t="shared" si="3814"/>
        <v>#N/A</v>
      </c>
      <c r="K2214" s="52" t="e">
        <f t="shared" si="3814"/>
        <v>#N/A</v>
      </c>
      <c r="L2214" s="52" t="e">
        <f t="shared" si="3814"/>
        <v>#N/A</v>
      </c>
      <c r="M2214" s="52" t="e">
        <f t="shared" si="3814"/>
        <v>#N/A</v>
      </c>
      <c r="N2214" s="52" t="e">
        <f t="shared" si="3814"/>
        <v>#N/A</v>
      </c>
      <c r="O2214" s="52" t="e">
        <f t="shared" si="3814"/>
        <v>#N/A</v>
      </c>
      <c r="P2214" s="52" t="e">
        <f t="shared" si="3814"/>
        <v>#N/A</v>
      </c>
      <c r="Q2214" s="52" t="e">
        <f t="shared" si="3814"/>
        <v>#N/A</v>
      </c>
      <c r="R2214" s="52" t="e">
        <f t="shared" si="3814"/>
        <v>#N/A</v>
      </c>
      <c r="S2214" s="52" t="e">
        <f t="shared" si="3814"/>
        <v>#N/A</v>
      </c>
      <c r="T2214" s="52" t="e">
        <f t="shared" si="3814"/>
        <v>#N/A</v>
      </c>
      <c r="U2214" s="52" t="e">
        <f t="shared" si="3814"/>
        <v>#N/A</v>
      </c>
      <c r="V2214" s="52" t="e">
        <f t="shared" si="3814"/>
        <v>#N/A</v>
      </c>
      <c r="W2214" s="52" t="e">
        <f t="shared" si="3814"/>
        <v>#N/A</v>
      </c>
      <c r="X2214" s="55" t="e">
        <f t="shared" ref="X2214:X2215" si="3815">(H2214-(O2214*P2214)/100-3*(J2214*K2214)/100)/2</f>
        <v>#N/A</v>
      </c>
      <c r="Y2214" s="55" t="e">
        <f t="shared" ref="Y2214:Y2215" si="3816">SUM(X2214,(J2214*K2214/100))/(F2214/100)</f>
        <v>#N/A</v>
      </c>
      <c r="Z2214" s="55" t="e">
        <f t="shared" ref="Z2214" si="3817">U2214*0.5+U2215*0.5</f>
        <v>#N/A</v>
      </c>
      <c r="AA2214" s="55" t="e">
        <f t="shared" ref="AA2214:AA2215" si="3818">J2214/Y2214</f>
        <v>#N/A</v>
      </c>
      <c r="AB2214" s="336" t="e">
        <f t="shared" ref="AB2214:AB2215" si="3819">X2214/(Y2214-J2214)</f>
        <v>#N/A</v>
      </c>
      <c r="AC2214" s="223" t="e">
        <f ca="1">INDEX(FGA_COEFFS,1,1)+Z2214*INDEX(FGA_COEFFS,1,2)+Y2214*INDEX(FGA_COEFFS,1,3)+R2214*INDEX(FGA_COEFFS,1,4)+Q2215*INDEX(FGA_COEFFS,1,5)+S2214*INDEX(FGA_COEFFS,1,6)+T2215*INDEX(FGA_COEFFS,1,7)+M2215*INDEX(FGA_COEFFS,1,8)+Y2218*Y2219</f>
        <v>#N/A</v>
      </c>
      <c r="AD2214" s="223" t="e">
        <f ca="1">INDEX(THREEPTA_COEFFS,1,1)+AC2214*INDEX(THREEPTA_COEFFS,1,2)+J2214*INDEX(THREEPTA_COEFFS,1,3)+AA2214*INDEX(THREEPTA_COEFFS,1,4)+K2214*INDEX(THREEPTA_COEFFS,1,5)+L2215*INDEX(THREEPTA_COEFFS,1,6)+Z2218*Z2219</f>
        <v>#N/A</v>
      </c>
      <c r="AE2214" s="223" t="e">
        <f ca="1">INDEX(THREEPTPCT_COEFFS,1,1)+K2214*INDEX(THREEPTPCT_COEFFS,1,2)+L2215*INDEX(THREEPTPCT_COEFFS,1,3)+AA2218*AA2219</f>
        <v>#N/A</v>
      </c>
      <c r="AF2214" s="55" t="e">
        <f t="shared" ref="AF2214:AF2215" ca="1" si="3820">AC2214-AD2214</f>
        <v>#N/A</v>
      </c>
      <c r="AG2214" s="223" t="e">
        <f ca="1">INDEX(TWOPTPCT_COEFFS,1,1)+AB2214*INDEX(TWOPTPCT_COEFFS,1,2)+I2215*INDEX(TWOPTPCT_COEFFS,1,3)+G2215*INDEX(TWOPTPCT_COEFFS,1,4)+L2215*INDEX(TWOPTPCT_COEFFS,1,5)+AB2218*AB2219</f>
        <v>#N/A</v>
      </c>
      <c r="AH2214" s="223" t="e">
        <f ca="1">INDEX(FTA_COEFFS,1,1)+O2214*INDEX(FTA_COEFFS,1,2)+N2215*INDEX(FTA_COEFFS,1,3)+(Q2214+R2214)*INDEX(FTA_COEFFS,1,4)+(Q2215+R2215)*INDEX(FTA_COEFFS,1,5)+M2215*INDEX(FTA_COEFFS,1,6)+AC2218*AC2219</f>
        <v>#N/A</v>
      </c>
      <c r="AI2214" s="223" t="e">
        <f ca="1">INDEX(FTPCT_COEFFS,1,1)+P2214*INDEX(FTPCT_COEFFS,1,2)+F2214*INDEX(FTPCT_COEFFS,1,3)+G2215*INDEX(FTPCT_COEFFS,1,4)+AD2218*AD2219</f>
        <v>#N/A</v>
      </c>
      <c r="AJ2214" s="338" t="e">
        <f t="shared" ref="AJ2214:AJ2215" ca="1" si="3821">AD2214*AE2214/100+AF2214*AG2214+AH2214*AI2214/100</f>
        <v>#N/A</v>
      </c>
      <c r="AK2214" s="55"/>
      <c r="AL2214" s="55"/>
      <c r="AM2214" s="55"/>
      <c r="AN2214" s="55"/>
      <c r="AO2214" s="55"/>
      <c r="AP2214" s="55"/>
      <c r="AQ2214" s="55"/>
      <c r="AR2214" s="55"/>
    </row>
    <row r="2215" spans="1:45" x14ac:dyDescent="0.3">
      <c r="B2215" s="54" t="s">
        <v>175</v>
      </c>
      <c r="C2215" s="54">
        <f>C2208</f>
        <v>0</v>
      </c>
      <c r="D2215" s="56" t="e">
        <f t="shared" ca="1" si="3813"/>
        <v>#N/A</v>
      </c>
      <c r="E2215" s="52" t="e">
        <f t="shared" ref="E2215:W2215" si="3822">E2208</f>
        <v>#N/A</v>
      </c>
      <c r="F2215" s="52" t="e">
        <f t="shared" si="3822"/>
        <v>#N/A</v>
      </c>
      <c r="G2215" s="52" t="e">
        <f t="shared" si="3822"/>
        <v>#N/A</v>
      </c>
      <c r="H2215" s="52" t="e">
        <f t="shared" si="3822"/>
        <v>#N/A</v>
      </c>
      <c r="I2215" s="52" t="e">
        <f t="shared" si="3822"/>
        <v>#N/A</v>
      </c>
      <c r="J2215" s="52" t="e">
        <f t="shared" si="3822"/>
        <v>#N/A</v>
      </c>
      <c r="K2215" s="52" t="e">
        <f t="shared" si="3822"/>
        <v>#N/A</v>
      </c>
      <c r="L2215" s="52" t="e">
        <f t="shared" si="3822"/>
        <v>#N/A</v>
      </c>
      <c r="M2215" s="52" t="e">
        <f t="shared" si="3822"/>
        <v>#N/A</v>
      </c>
      <c r="N2215" s="52" t="e">
        <f t="shared" si="3822"/>
        <v>#N/A</v>
      </c>
      <c r="O2215" s="52" t="e">
        <f t="shared" si="3822"/>
        <v>#N/A</v>
      </c>
      <c r="P2215" s="52" t="e">
        <f t="shared" si="3822"/>
        <v>#N/A</v>
      </c>
      <c r="Q2215" s="52" t="e">
        <f t="shared" si="3822"/>
        <v>#N/A</v>
      </c>
      <c r="R2215" s="52" t="e">
        <f t="shared" si="3822"/>
        <v>#N/A</v>
      </c>
      <c r="S2215" s="52" t="e">
        <f t="shared" si="3822"/>
        <v>#N/A</v>
      </c>
      <c r="T2215" s="52" t="e">
        <f t="shared" si="3822"/>
        <v>#N/A</v>
      </c>
      <c r="U2215" s="52" t="e">
        <f t="shared" si="3822"/>
        <v>#N/A</v>
      </c>
      <c r="V2215" s="52" t="e">
        <f t="shared" si="3822"/>
        <v>#N/A</v>
      </c>
      <c r="W2215" s="52" t="e">
        <f t="shared" si="3822"/>
        <v>#N/A</v>
      </c>
      <c r="X2215" s="55" t="e">
        <f t="shared" si="3815"/>
        <v>#N/A</v>
      </c>
      <c r="Y2215" s="55" t="e">
        <f t="shared" si="3816"/>
        <v>#N/A</v>
      </c>
      <c r="Z2215" s="55" t="e">
        <f t="shared" ref="Z2215" si="3823">Z2214</f>
        <v>#N/A</v>
      </c>
      <c r="AA2215" s="55" t="e">
        <f t="shared" si="3818"/>
        <v>#N/A</v>
      </c>
      <c r="AB2215" s="336" t="e">
        <f t="shared" si="3819"/>
        <v>#N/A</v>
      </c>
      <c r="AC2215" s="223" t="e">
        <f ca="1">INDEX(FGA_COEFFS,1,1)+Z2215*INDEX(FGA_COEFFS,1,2)+Y2215*INDEX(FGA_COEFFS,1,3)+R2215*INDEX(FGA_COEFFS,1,4)+Q2214*INDEX(FGA_COEFFS,1,5)+S2215*INDEX(FGA_COEFFS,1,6)+T2214*INDEX(FGA_COEFFS,1,7)+M2214*INDEX(FGA_COEFFS,1,8)+Y2218*Y2220</f>
        <v>#N/A</v>
      </c>
      <c r="AD2215" s="223" t="e">
        <f ca="1">INDEX(THREEPTA_COEFFS,1,1)+AC2215*INDEX(THREEPTA_COEFFS,1,2)+J2215*INDEX(THREEPTA_COEFFS,1,3)+AA2215*INDEX(THREEPTA_COEFFS,1,4)+K2215*INDEX(THREEPTA_COEFFS,1,5)+L2214*INDEX(THREEPTA_COEFFS,1,6)+Z2218*Z2220</f>
        <v>#N/A</v>
      </c>
      <c r="AE2215" s="223" t="e">
        <f ca="1">INDEX(THREEPTPCT_COEFFS,1,1)+K2215*INDEX(THREEPTPCT_COEFFS,1,2)+L2214*INDEX(THREEPTPCT_COEFFS,1,3)+AA2218*AA2220</f>
        <v>#N/A</v>
      </c>
      <c r="AF2215" s="55" t="e">
        <f t="shared" ca="1" si="3820"/>
        <v>#N/A</v>
      </c>
      <c r="AG2215" s="223" t="e">
        <f ca="1">INDEX(TWOPTPCT_COEFFS,1,1)+AB2215*INDEX(TWOPTPCT_COEFFS,1,2)+I2214*INDEX(TWOPTPCT_COEFFS,1,3)+G2214*INDEX(TWOPTPCT_COEFFS,1,4)+L2214*INDEX(TWOPTPCT_COEFFS,1,5)+AB2218*AB2220</f>
        <v>#N/A</v>
      </c>
      <c r="AH2215" s="223" t="e">
        <f ca="1">INDEX(FTA_COEFFS,1,1)+O2215*INDEX(FTA_COEFFS,1,2)+N2214*INDEX(FTA_COEFFS,1,3)+(Q2215+R2215)*INDEX(FTA_COEFFS,1,4)+(Q2214+R2214)*INDEX(FTA_COEFFS,1,5)+M2214*INDEX(FTA_COEFFS,1,6)+AC2218*AC2220</f>
        <v>#N/A</v>
      </c>
      <c r="AI2215" s="223" t="e">
        <f ca="1">INDEX(FTPCT_COEFFS,1,1)+P2215*INDEX(FTPCT_COEFFS,1,2)+F2215*INDEX(FTPCT_COEFFS,1,3)+G2214*INDEX(FTPCT_COEFFS,1,4)+AD2218*AD2220</f>
        <v>#N/A</v>
      </c>
      <c r="AJ2215" s="338" t="e">
        <f t="shared" ca="1" si="3821"/>
        <v>#N/A</v>
      </c>
      <c r="AK2215" s="55"/>
      <c r="AL2215" s="55"/>
      <c r="AM2215" s="55"/>
      <c r="AN2215" s="55"/>
      <c r="AO2215" s="55"/>
      <c r="AP2215" s="55"/>
      <c r="AQ2215" s="55"/>
      <c r="AR2215" s="55"/>
    </row>
    <row r="2216" spans="1:45" x14ac:dyDescent="0.3">
      <c r="A2216" s="54" t="e">
        <f ca="1">IF(D2214&gt;(D2215+(AVERAGE(V2214,W2214)-AVERAGE(V2215,W2215))/2)+2.5,C2214,IF(D2215&gt;(D2214+(AVERAGE(V2215,W2215)-AVERAGE(V2214,W2214))/2)+2.5,C2215,"Close"))</f>
        <v>#N/A</v>
      </c>
      <c r="B2216" s="64" t="e">
        <f ca="1">IF(D2215&gt;D2214,C2215,C2214)</f>
        <v>#N/A</v>
      </c>
      <c r="D2216" s="56"/>
      <c r="X2216" s="55"/>
      <c r="Y2216" s="55"/>
      <c r="Z2216" s="55"/>
      <c r="AA2216" s="55"/>
      <c r="AB2216" s="55"/>
      <c r="AC2216" s="337"/>
      <c r="AD2216" s="337"/>
      <c r="AE2216" s="337"/>
      <c r="AF2216" s="337"/>
      <c r="AG2216" s="337"/>
      <c r="AH2216" s="337"/>
      <c r="AI2216" s="337"/>
      <c r="AJ2216" s="337"/>
      <c r="AK2216" s="337"/>
      <c r="AL2216" s="337"/>
      <c r="AM2216" s="55"/>
      <c r="AN2216" s="55"/>
      <c r="AO2216" s="55"/>
      <c r="AP2216" s="55"/>
      <c r="AQ2216" s="55"/>
      <c r="AR2216" s="55"/>
      <c r="AS2216" s="55"/>
    </row>
    <row r="2217" spans="1:45" x14ac:dyDescent="0.3">
      <c r="X2217" s="54" t="s">
        <v>1305</v>
      </c>
      <c r="Y2217" s="54" t="s">
        <v>128</v>
      </c>
      <c r="Z2217" s="54" t="s">
        <v>157</v>
      </c>
      <c r="AA2217" s="54" t="s">
        <v>151</v>
      </c>
      <c r="AB2217" s="54" t="s">
        <v>1327</v>
      </c>
      <c r="AC2217" s="54" t="s">
        <v>129</v>
      </c>
      <c r="AD2217" s="54" t="s">
        <v>116</v>
      </c>
      <c r="AE2217" s="54"/>
      <c r="AF2217" s="54"/>
      <c r="AG2217" s="54"/>
      <c r="AH2217" s="54"/>
      <c r="AI2217" s="54"/>
      <c r="AJ2217" s="54"/>
      <c r="AK2217" s="54"/>
      <c r="AL2217" s="54"/>
      <c r="AM2217" s="54"/>
      <c r="AN2217" s="54"/>
      <c r="AO2217" s="54"/>
      <c r="AP2217" s="54"/>
      <c r="AQ2217" s="54"/>
      <c r="AR2217" s="54"/>
      <c r="AS2217" s="54"/>
    </row>
    <row r="2218" spans="1:45" x14ac:dyDescent="0.3">
      <c r="X2218" s="54"/>
      <c r="Y2218" s="54">
        <f t="shared" ref="Y2218:AD2218" si="3824">Y2211</f>
        <v>6.4436999999999998</v>
      </c>
      <c r="Z2218" s="54">
        <f t="shared" si="3824"/>
        <v>4.9371</v>
      </c>
      <c r="AA2218" s="54">
        <f t="shared" si="3824"/>
        <v>11.350300000000001</v>
      </c>
      <c r="AB2218" s="54">
        <f t="shared" si="3824"/>
        <v>7.1900000000000006E-2</v>
      </c>
      <c r="AC2218" s="54">
        <f t="shared" si="3824"/>
        <v>6.2766000000000002</v>
      </c>
      <c r="AD2218" s="54">
        <f t="shared" si="3824"/>
        <v>11.042999999999999</v>
      </c>
      <c r="AE2218" s="54"/>
      <c r="AF2218" s="336"/>
      <c r="AG2218" s="336"/>
      <c r="AH2218" s="336"/>
      <c r="AI2218" s="54"/>
      <c r="AJ2218" s="54"/>
      <c r="AK2218" s="54"/>
      <c r="AL2218" s="54"/>
      <c r="AM2218" s="54"/>
      <c r="AN2218" s="54"/>
      <c r="AO2218" s="54"/>
      <c r="AP2218" s="54"/>
      <c r="AQ2218" s="54"/>
      <c r="AR2218" s="54"/>
      <c r="AS2218" s="54"/>
    </row>
    <row r="2219" spans="1:45" x14ac:dyDescent="0.3">
      <c r="D2219" s="56"/>
      <c r="X2219" s="336"/>
      <c r="Y2219" s="336">
        <f t="shared" ca="1" si="3800"/>
        <v>4.202056897189708E-3</v>
      </c>
      <c r="Z2219" s="336">
        <f t="shared" ca="1" si="3800"/>
        <v>-0.5438709995295341</v>
      </c>
      <c r="AA2219" s="336">
        <f t="shared" ca="1" si="3800"/>
        <v>0.32545033939125201</v>
      </c>
      <c r="AB2219" s="336">
        <f t="shared" ca="1" si="3800"/>
        <v>-0.15232619712383555</v>
      </c>
      <c r="AC2219" s="336">
        <f t="shared" ca="1" si="3800"/>
        <v>1.29894569705163</v>
      </c>
      <c r="AD2219" s="336">
        <f t="shared" ca="1" si="3800"/>
        <v>8.3256765427119801E-3</v>
      </c>
      <c r="AE2219" s="336"/>
      <c r="AF2219" s="336"/>
      <c r="AG2219" s="336"/>
      <c r="AH2219" s="336"/>
      <c r="AI2219" s="54"/>
      <c r="AJ2219" s="54"/>
      <c r="AK2219" s="54"/>
      <c r="AL2219" s="336"/>
      <c r="AM2219" s="336"/>
      <c r="AN2219" s="336"/>
      <c r="AO2219" s="336"/>
      <c r="AP2219" s="54"/>
      <c r="AQ2219" s="336"/>
      <c r="AR2219" s="336"/>
      <c r="AS2219" s="336"/>
    </row>
    <row r="2220" spans="1:45" x14ac:dyDescent="0.3">
      <c r="C2220" s="54"/>
      <c r="D2220" s="56"/>
      <c r="Y2220" s="336">
        <f t="shared" ca="1" si="3800"/>
        <v>1.1559614287354578</v>
      </c>
      <c r="Z2220" s="336">
        <f t="shared" ca="1" si="3800"/>
        <v>1.4682171506239057</v>
      </c>
      <c r="AA2220" s="336">
        <f t="shared" ca="1" si="3800"/>
        <v>-0.40877706316149892</v>
      </c>
      <c r="AB2220" s="336">
        <f t="shared" ca="1" si="3800"/>
        <v>0.74961553416637117</v>
      </c>
      <c r="AC2220" s="336">
        <f t="shared" ca="1" si="3800"/>
        <v>-4.2278728305780774E-3</v>
      </c>
      <c r="AD2220" s="336">
        <f t="shared" ca="1" si="3800"/>
        <v>-6.3397855665704161E-2</v>
      </c>
      <c r="AE2220" s="55"/>
      <c r="AF2220" s="55"/>
      <c r="AG2220" s="55"/>
      <c r="AH2220" s="55"/>
      <c r="AI2220" s="55"/>
      <c r="AJ2220" s="55"/>
      <c r="AK2220" s="55"/>
      <c r="AL2220" s="55"/>
      <c r="AM2220" s="55"/>
      <c r="AN2220" s="55"/>
      <c r="AO2220" s="55"/>
      <c r="AP2220" s="55"/>
      <c r="AQ2220" s="55"/>
      <c r="AR2220" s="55"/>
      <c r="AS2220" s="55"/>
    </row>
    <row r="2221" spans="1:45" x14ac:dyDescent="0.3">
      <c r="B2221" s="54" t="s">
        <v>172</v>
      </c>
      <c r="C2221" s="53">
        <f>C2214</f>
        <v>0</v>
      </c>
      <c r="D2221" s="56" t="e">
        <f t="shared" ref="D2221:D2222" ca="1" si="3825">AJ2221</f>
        <v>#N/A</v>
      </c>
      <c r="E2221" s="52" t="e">
        <f t="shared" ref="E2221:W2221" si="3826">E2214</f>
        <v>#N/A</v>
      </c>
      <c r="F2221" s="52" t="e">
        <f t="shared" si="3826"/>
        <v>#N/A</v>
      </c>
      <c r="G2221" s="52" t="e">
        <f t="shared" si="3826"/>
        <v>#N/A</v>
      </c>
      <c r="H2221" s="52" t="e">
        <f t="shared" si="3826"/>
        <v>#N/A</v>
      </c>
      <c r="I2221" s="52" t="e">
        <f t="shared" si="3826"/>
        <v>#N/A</v>
      </c>
      <c r="J2221" s="52" t="e">
        <f t="shared" si="3826"/>
        <v>#N/A</v>
      </c>
      <c r="K2221" s="52" t="e">
        <f t="shared" si="3826"/>
        <v>#N/A</v>
      </c>
      <c r="L2221" s="52" t="e">
        <f t="shared" si="3826"/>
        <v>#N/A</v>
      </c>
      <c r="M2221" s="52" t="e">
        <f t="shared" si="3826"/>
        <v>#N/A</v>
      </c>
      <c r="N2221" s="52" t="e">
        <f t="shared" si="3826"/>
        <v>#N/A</v>
      </c>
      <c r="O2221" s="52" t="e">
        <f t="shared" si="3826"/>
        <v>#N/A</v>
      </c>
      <c r="P2221" s="52" t="e">
        <f t="shared" si="3826"/>
        <v>#N/A</v>
      </c>
      <c r="Q2221" s="52" t="e">
        <f t="shared" si="3826"/>
        <v>#N/A</v>
      </c>
      <c r="R2221" s="52" t="e">
        <f t="shared" si="3826"/>
        <v>#N/A</v>
      </c>
      <c r="S2221" s="52" t="e">
        <f t="shared" si="3826"/>
        <v>#N/A</v>
      </c>
      <c r="T2221" s="52" t="e">
        <f t="shared" si="3826"/>
        <v>#N/A</v>
      </c>
      <c r="U2221" s="52" t="e">
        <f t="shared" si="3826"/>
        <v>#N/A</v>
      </c>
      <c r="V2221" s="52" t="e">
        <f t="shared" si="3826"/>
        <v>#N/A</v>
      </c>
      <c r="W2221" s="52" t="e">
        <f t="shared" si="3826"/>
        <v>#N/A</v>
      </c>
      <c r="X2221" s="55" t="e">
        <f t="shared" ref="X2221:X2222" si="3827">(H2221-(O2221*P2221)/100-3*(J2221*K2221)/100)/2</f>
        <v>#N/A</v>
      </c>
      <c r="Y2221" s="55" t="e">
        <f t="shared" ref="Y2221:Y2222" si="3828">SUM(X2221,(J2221*K2221/100))/(F2221/100)</f>
        <v>#N/A</v>
      </c>
      <c r="Z2221" s="55" t="e">
        <f t="shared" ref="Z2221" si="3829">U2221*0.5+U2222*0.5</f>
        <v>#N/A</v>
      </c>
      <c r="AA2221" s="55" t="e">
        <f t="shared" ref="AA2221:AA2222" si="3830">J2221/Y2221</f>
        <v>#N/A</v>
      </c>
      <c r="AB2221" s="336" t="e">
        <f t="shared" ref="AB2221:AB2222" si="3831">X2221/(Y2221-J2221)</f>
        <v>#N/A</v>
      </c>
      <c r="AC2221" s="223" t="e">
        <f ca="1">INDEX(FGA_COEFFS,1,1)+Z2221*INDEX(FGA_COEFFS,1,2)+Y2221*INDEX(FGA_COEFFS,1,3)+R2221*INDEX(FGA_COEFFS,1,4)+Q2222*INDEX(FGA_COEFFS,1,5)+S2221*INDEX(FGA_COEFFS,1,6)+T2222*INDEX(FGA_COEFFS,1,7)+M2222*INDEX(FGA_COEFFS,1,8)+Y2225*Y2226</f>
        <v>#N/A</v>
      </c>
      <c r="AD2221" s="223" t="e">
        <f ca="1">INDEX(THREEPTA_COEFFS,1,1)+AC2221*INDEX(THREEPTA_COEFFS,1,2)+J2221*INDEX(THREEPTA_COEFFS,1,3)+AA2221*INDEX(THREEPTA_COEFFS,1,4)+K2221*INDEX(THREEPTA_COEFFS,1,5)+L2222*INDEX(THREEPTA_COEFFS,1,6)+Z2225*Z2226</f>
        <v>#N/A</v>
      </c>
      <c r="AE2221" s="223" t="e">
        <f ca="1">INDEX(THREEPTPCT_COEFFS,1,1)+K2221*INDEX(THREEPTPCT_COEFFS,1,2)+L2222*INDEX(THREEPTPCT_COEFFS,1,3)+AA2225*AA2226</f>
        <v>#N/A</v>
      </c>
      <c r="AF2221" s="55" t="e">
        <f t="shared" ref="AF2221:AF2222" ca="1" si="3832">AC2221-AD2221</f>
        <v>#N/A</v>
      </c>
      <c r="AG2221" s="223" t="e">
        <f ca="1">INDEX(TWOPTPCT_COEFFS,1,1)+AB2221*INDEX(TWOPTPCT_COEFFS,1,2)+I2222*INDEX(TWOPTPCT_COEFFS,1,3)+G2222*INDEX(TWOPTPCT_COEFFS,1,4)+L2222*INDEX(TWOPTPCT_COEFFS,1,5)+AB2225*AB2226</f>
        <v>#N/A</v>
      </c>
      <c r="AH2221" s="223" t="e">
        <f ca="1">INDEX(FTA_COEFFS,1,1)+O2221*INDEX(FTA_COEFFS,1,2)+N2222*INDEX(FTA_COEFFS,1,3)+(Q2221+R2221)*INDEX(FTA_COEFFS,1,4)+(Q2222+R2222)*INDEX(FTA_COEFFS,1,5)+M2222*INDEX(FTA_COEFFS,1,6)+AC2225*AC2226</f>
        <v>#N/A</v>
      </c>
      <c r="AI2221" s="223" t="e">
        <f ca="1">INDEX(FTPCT_COEFFS,1,1)+P2221*INDEX(FTPCT_COEFFS,1,2)+F2221*INDEX(FTPCT_COEFFS,1,3)+G2222*INDEX(FTPCT_COEFFS,1,4)+AD2225*AD2226</f>
        <v>#N/A</v>
      </c>
      <c r="AJ2221" s="338" t="e">
        <f t="shared" ref="AJ2221:AJ2222" ca="1" si="3833">AD2221*AE2221/100+AF2221*AG2221+AH2221*AI2221/100</f>
        <v>#N/A</v>
      </c>
      <c r="AK2221" s="55"/>
      <c r="AL2221" s="55"/>
      <c r="AM2221" s="55"/>
      <c r="AN2221" s="55"/>
      <c r="AO2221" s="55"/>
      <c r="AP2221" s="55"/>
      <c r="AQ2221" s="55"/>
      <c r="AR2221" s="55"/>
    </row>
    <row r="2222" spans="1:45" x14ac:dyDescent="0.3">
      <c r="B2222" s="54" t="s">
        <v>175</v>
      </c>
      <c r="C2222" s="54">
        <f>C2215</f>
        <v>0</v>
      </c>
      <c r="D2222" s="56" t="e">
        <f t="shared" ca="1" si="3825"/>
        <v>#N/A</v>
      </c>
      <c r="E2222" s="52" t="e">
        <f t="shared" ref="E2222:W2222" si="3834">E2215</f>
        <v>#N/A</v>
      </c>
      <c r="F2222" s="52" t="e">
        <f t="shared" si="3834"/>
        <v>#N/A</v>
      </c>
      <c r="G2222" s="52" t="e">
        <f t="shared" si="3834"/>
        <v>#N/A</v>
      </c>
      <c r="H2222" s="52" t="e">
        <f t="shared" si="3834"/>
        <v>#N/A</v>
      </c>
      <c r="I2222" s="52" t="e">
        <f t="shared" si="3834"/>
        <v>#N/A</v>
      </c>
      <c r="J2222" s="52" t="e">
        <f t="shared" si="3834"/>
        <v>#N/A</v>
      </c>
      <c r="K2222" s="52" t="e">
        <f t="shared" si="3834"/>
        <v>#N/A</v>
      </c>
      <c r="L2222" s="52" t="e">
        <f t="shared" si="3834"/>
        <v>#N/A</v>
      </c>
      <c r="M2222" s="52" t="e">
        <f t="shared" si="3834"/>
        <v>#N/A</v>
      </c>
      <c r="N2222" s="52" t="e">
        <f t="shared" si="3834"/>
        <v>#N/A</v>
      </c>
      <c r="O2222" s="52" t="e">
        <f t="shared" si="3834"/>
        <v>#N/A</v>
      </c>
      <c r="P2222" s="52" t="e">
        <f t="shared" si="3834"/>
        <v>#N/A</v>
      </c>
      <c r="Q2222" s="52" t="e">
        <f t="shared" si="3834"/>
        <v>#N/A</v>
      </c>
      <c r="R2222" s="52" t="e">
        <f t="shared" si="3834"/>
        <v>#N/A</v>
      </c>
      <c r="S2222" s="52" t="e">
        <f t="shared" si="3834"/>
        <v>#N/A</v>
      </c>
      <c r="T2222" s="52" t="e">
        <f t="shared" si="3834"/>
        <v>#N/A</v>
      </c>
      <c r="U2222" s="52" t="e">
        <f t="shared" si="3834"/>
        <v>#N/A</v>
      </c>
      <c r="V2222" s="52" t="e">
        <f t="shared" si="3834"/>
        <v>#N/A</v>
      </c>
      <c r="W2222" s="52" t="e">
        <f t="shared" si="3834"/>
        <v>#N/A</v>
      </c>
      <c r="X2222" s="55" t="e">
        <f t="shared" si="3827"/>
        <v>#N/A</v>
      </c>
      <c r="Y2222" s="55" t="e">
        <f t="shared" si="3828"/>
        <v>#N/A</v>
      </c>
      <c r="Z2222" s="55" t="e">
        <f t="shared" ref="Z2222" si="3835">Z2221</f>
        <v>#N/A</v>
      </c>
      <c r="AA2222" s="55" t="e">
        <f t="shared" si="3830"/>
        <v>#N/A</v>
      </c>
      <c r="AB2222" s="336" t="e">
        <f t="shared" si="3831"/>
        <v>#N/A</v>
      </c>
      <c r="AC2222" s="223" t="e">
        <f ca="1">INDEX(FGA_COEFFS,1,1)+Z2222*INDEX(FGA_COEFFS,1,2)+Y2222*INDEX(FGA_COEFFS,1,3)+R2222*INDEX(FGA_COEFFS,1,4)+Q2221*INDEX(FGA_COEFFS,1,5)+S2222*INDEX(FGA_COEFFS,1,6)+T2221*INDEX(FGA_COEFFS,1,7)+M2221*INDEX(FGA_COEFFS,1,8)+Y2225*Y2227</f>
        <v>#N/A</v>
      </c>
      <c r="AD2222" s="223" t="e">
        <f ca="1">INDEX(THREEPTA_COEFFS,1,1)+AC2222*INDEX(THREEPTA_COEFFS,1,2)+J2222*INDEX(THREEPTA_COEFFS,1,3)+AA2222*INDEX(THREEPTA_COEFFS,1,4)+K2222*INDEX(THREEPTA_COEFFS,1,5)+L2221*INDEX(THREEPTA_COEFFS,1,6)+Z2225*Z2227</f>
        <v>#N/A</v>
      </c>
      <c r="AE2222" s="223" t="e">
        <f ca="1">INDEX(THREEPTPCT_COEFFS,1,1)+K2222*INDEX(THREEPTPCT_COEFFS,1,2)+L2221*INDEX(THREEPTPCT_COEFFS,1,3)+AA2225*AA2227</f>
        <v>#N/A</v>
      </c>
      <c r="AF2222" s="55" t="e">
        <f t="shared" ca="1" si="3832"/>
        <v>#N/A</v>
      </c>
      <c r="AG2222" s="223" t="e">
        <f ca="1">INDEX(TWOPTPCT_COEFFS,1,1)+AB2222*INDEX(TWOPTPCT_COEFFS,1,2)+I2221*INDEX(TWOPTPCT_COEFFS,1,3)+G2221*INDEX(TWOPTPCT_COEFFS,1,4)+L2221*INDEX(TWOPTPCT_COEFFS,1,5)+AB2225*AB2227</f>
        <v>#N/A</v>
      </c>
      <c r="AH2222" s="223" t="e">
        <f ca="1">INDEX(FTA_COEFFS,1,1)+O2222*INDEX(FTA_COEFFS,1,2)+N2221*INDEX(FTA_COEFFS,1,3)+(Q2222+R2222)*INDEX(FTA_COEFFS,1,4)+(Q2221+R2221)*INDEX(FTA_COEFFS,1,5)+M2221*INDEX(FTA_COEFFS,1,6)+AC2225*AC2227</f>
        <v>#N/A</v>
      </c>
      <c r="AI2222" s="223" t="e">
        <f ca="1">INDEX(FTPCT_COEFFS,1,1)+P2222*INDEX(FTPCT_COEFFS,1,2)+F2222*INDEX(FTPCT_COEFFS,1,3)+G2221*INDEX(FTPCT_COEFFS,1,4)+AD2225*AD2227</f>
        <v>#N/A</v>
      </c>
      <c r="AJ2222" s="338" t="e">
        <f t="shared" ca="1" si="3833"/>
        <v>#N/A</v>
      </c>
      <c r="AK2222" s="55"/>
      <c r="AL2222" s="55"/>
      <c r="AM2222" s="55"/>
      <c r="AN2222" s="55"/>
      <c r="AO2222" s="55"/>
      <c r="AP2222" s="55"/>
      <c r="AQ2222" s="55"/>
      <c r="AR2222" s="55"/>
    </row>
    <row r="2223" spans="1:45" x14ac:dyDescent="0.3">
      <c r="A2223" s="54" t="e">
        <f ca="1">IF(D2221&gt;(D2222+(AVERAGE(V2221,W2221)-AVERAGE(V2222,W2222))/2)+2.5,C2221,IF(D2222&gt;(D2221+(AVERAGE(V2222,W2222)-AVERAGE(V2221,W2221))/2)+2.5,C2222,"Close"))</f>
        <v>#N/A</v>
      </c>
      <c r="B2223" s="64" t="e">
        <f ca="1">IF(D2222&gt;D2221,C2222,C2221)</f>
        <v>#N/A</v>
      </c>
      <c r="D2223" s="56"/>
      <c r="X2223" s="55"/>
      <c r="Y2223" s="55"/>
      <c r="Z2223" s="55"/>
      <c r="AA2223" s="55"/>
      <c r="AB2223" s="55"/>
      <c r="AC2223" s="337"/>
      <c r="AD2223" s="337"/>
      <c r="AE2223" s="337"/>
      <c r="AF2223" s="337"/>
      <c r="AG2223" s="337"/>
      <c r="AH2223" s="337"/>
      <c r="AI2223" s="337"/>
      <c r="AJ2223" s="337"/>
      <c r="AK2223" s="337"/>
      <c r="AL2223" s="337"/>
      <c r="AM2223" s="55"/>
      <c r="AN2223" s="55"/>
      <c r="AO2223" s="55"/>
      <c r="AP2223" s="55"/>
      <c r="AQ2223" s="55"/>
      <c r="AR2223" s="55"/>
      <c r="AS2223" s="55"/>
    </row>
    <row r="2224" spans="1:45" x14ac:dyDescent="0.3">
      <c r="X2224" s="54" t="s">
        <v>1305</v>
      </c>
      <c r="Y2224" s="54" t="s">
        <v>128</v>
      </c>
      <c r="Z2224" s="54" t="s">
        <v>157</v>
      </c>
      <c r="AA2224" s="54" t="s">
        <v>151</v>
      </c>
      <c r="AB2224" s="54" t="s">
        <v>1327</v>
      </c>
      <c r="AC2224" s="54" t="s">
        <v>129</v>
      </c>
      <c r="AD2224" s="54" t="s">
        <v>116</v>
      </c>
      <c r="AE2224" s="54"/>
      <c r="AF2224" s="54"/>
      <c r="AG2224" s="54"/>
      <c r="AH2224" s="54"/>
      <c r="AI2224" s="54"/>
      <c r="AJ2224" s="54"/>
      <c r="AK2224" s="54"/>
      <c r="AL2224" s="54"/>
      <c r="AM2224" s="54"/>
      <c r="AN2224" s="54"/>
      <c r="AO2224" s="54"/>
      <c r="AP2224" s="54"/>
      <c r="AQ2224" s="54"/>
      <c r="AR2224" s="54"/>
      <c r="AS2224" s="54"/>
    </row>
    <row r="2225" spans="1:45" x14ac:dyDescent="0.3">
      <c r="X2225" s="54"/>
      <c r="Y2225" s="54">
        <f t="shared" ref="Y2225:AD2225" si="3836">Y2218</f>
        <v>6.4436999999999998</v>
      </c>
      <c r="Z2225" s="54">
        <f t="shared" si="3836"/>
        <v>4.9371</v>
      </c>
      <c r="AA2225" s="54">
        <f t="shared" si="3836"/>
        <v>11.350300000000001</v>
      </c>
      <c r="AB2225" s="54">
        <f t="shared" si="3836"/>
        <v>7.1900000000000006E-2</v>
      </c>
      <c r="AC2225" s="54">
        <f t="shared" si="3836"/>
        <v>6.2766000000000002</v>
      </c>
      <c r="AD2225" s="54">
        <f t="shared" si="3836"/>
        <v>11.042999999999999</v>
      </c>
      <c r="AE2225" s="54"/>
      <c r="AF2225" s="336"/>
      <c r="AG2225" s="336"/>
      <c r="AH2225" s="336"/>
      <c r="AI2225" s="54"/>
      <c r="AJ2225" s="54"/>
      <c r="AK2225" s="54"/>
      <c r="AL2225" s="54"/>
      <c r="AM2225" s="54"/>
      <c r="AN2225" s="54"/>
      <c r="AO2225" s="54"/>
      <c r="AP2225" s="54"/>
      <c r="AQ2225" s="54"/>
      <c r="AR2225" s="54"/>
      <c r="AS2225" s="54"/>
    </row>
    <row r="2226" spans="1:45" x14ac:dyDescent="0.3">
      <c r="D2226" s="56"/>
      <c r="X2226" s="336"/>
      <c r="Y2226" s="336">
        <f t="shared" ca="1" si="3800"/>
        <v>0.24405594248999507</v>
      </c>
      <c r="Z2226" s="336">
        <f t="shared" ca="1" si="3800"/>
        <v>0.46429312334151662</v>
      </c>
      <c r="AA2226" s="336">
        <f t="shared" ca="1" si="3800"/>
        <v>-5.5085514373345051E-2</v>
      </c>
      <c r="AB2226" s="336">
        <f t="shared" ca="1" si="3800"/>
        <v>0.41721952106422194</v>
      </c>
      <c r="AC2226" s="336">
        <f t="shared" ca="1" si="3800"/>
        <v>-0.23139774994978313</v>
      </c>
      <c r="AD2226" s="336">
        <f t="shared" ca="1" si="3800"/>
        <v>-0.36782789291177309</v>
      </c>
      <c r="AE2226" s="336"/>
      <c r="AF2226" s="336"/>
      <c r="AG2226" s="336"/>
      <c r="AH2226" s="336"/>
      <c r="AI2226" s="54"/>
      <c r="AJ2226" s="54"/>
      <c r="AK2226" s="54"/>
      <c r="AL2226" s="336"/>
      <c r="AM2226" s="336"/>
      <c r="AN2226" s="336"/>
      <c r="AO2226" s="336"/>
      <c r="AP2226" s="54"/>
      <c r="AQ2226" s="336"/>
      <c r="AR2226" s="336"/>
      <c r="AS2226" s="336"/>
    </row>
    <row r="2227" spans="1:45" x14ac:dyDescent="0.3">
      <c r="C2227" s="54"/>
      <c r="D2227" s="56"/>
      <c r="Y2227" s="336">
        <f t="shared" ca="1" si="3800"/>
        <v>1.5278063656302084E-2</v>
      </c>
      <c r="Z2227" s="336">
        <f t="shared" ca="1" si="3800"/>
        <v>8.8422981955173989E-4</v>
      </c>
      <c r="AA2227" s="336">
        <f t="shared" ca="1" si="3800"/>
        <v>0.97658335700783638</v>
      </c>
      <c r="AB2227" s="336">
        <f t="shared" ca="1" si="3800"/>
        <v>1.3436012682875857E-2</v>
      </c>
      <c r="AC2227" s="336">
        <f t="shared" ca="1" si="3800"/>
        <v>1.5382776261372608E-2</v>
      </c>
      <c r="AD2227" s="336">
        <f t="shared" ca="1" si="3800"/>
        <v>1.3357712889956204</v>
      </c>
      <c r="AE2227" s="55"/>
      <c r="AF2227" s="55"/>
      <c r="AG2227" s="55"/>
      <c r="AH2227" s="55"/>
      <c r="AI2227" s="55"/>
      <c r="AJ2227" s="55"/>
      <c r="AK2227" s="55"/>
      <c r="AL2227" s="55"/>
      <c r="AM2227" s="55"/>
      <c r="AN2227" s="55"/>
      <c r="AO2227" s="55"/>
      <c r="AP2227" s="55"/>
      <c r="AQ2227" s="55"/>
      <c r="AR2227" s="55"/>
      <c r="AS2227" s="55"/>
    </row>
    <row r="2228" spans="1:45" x14ac:dyDescent="0.3">
      <c r="B2228" s="54" t="s">
        <v>172</v>
      </c>
      <c r="C2228" s="53">
        <f>C2221</f>
        <v>0</v>
      </c>
      <c r="D2228" s="56" t="e">
        <f t="shared" ref="D2228:D2229" ca="1" si="3837">AJ2228</f>
        <v>#N/A</v>
      </c>
      <c r="E2228" s="52" t="e">
        <f t="shared" ref="E2228:W2228" si="3838">E2221</f>
        <v>#N/A</v>
      </c>
      <c r="F2228" s="52" t="e">
        <f t="shared" si="3838"/>
        <v>#N/A</v>
      </c>
      <c r="G2228" s="52" t="e">
        <f t="shared" si="3838"/>
        <v>#N/A</v>
      </c>
      <c r="H2228" s="52" t="e">
        <f t="shared" si="3838"/>
        <v>#N/A</v>
      </c>
      <c r="I2228" s="52" t="e">
        <f t="shared" si="3838"/>
        <v>#N/A</v>
      </c>
      <c r="J2228" s="52" t="e">
        <f t="shared" si="3838"/>
        <v>#N/A</v>
      </c>
      <c r="K2228" s="52" t="e">
        <f t="shared" si="3838"/>
        <v>#N/A</v>
      </c>
      <c r="L2228" s="52" t="e">
        <f t="shared" si="3838"/>
        <v>#N/A</v>
      </c>
      <c r="M2228" s="52" t="e">
        <f t="shared" si="3838"/>
        <v>#N/A</v>
      </c>
      <c r="N2228" s="52" t="e">
        <f t="shared" si="3838"/>
        <v>#N/A</v>
      </c>
      <c r="O2228" s="52" t="e">
        <f t="shared" si="3838"/>
        <v>#N/A</v>
      </c>
      <c r="P2228" s="52" t="e">
        <f t="shared" si="3838"/>
        <v>#N/A</v>
      </c>
      <c r="Q2228" s="52" t="e">
        <f t="shared" si="3838"/>
        <v>#N/A</v>
      </c>
      <c r="R2228" s="52" t="e">
        <f t="shared" si="3838"/>
        <v>#N/A</v>
      </c>
      <c r="S2228" s="52" t="e">
        <f t="shared" si="3838"/>
        <v>#N/A</v>
      </c>
      <c r="T2228" s="52" t="e">
        <f t="shared" si="3838"/>
        <v>#N/A</v>
      </c>
      <c r="U2228" s="52" t="e">
        <f t="shared" si="3838"/>
        <v>#N/A</v>
      </c>
      <c r="V2228" s="52" t="e">
        <f t="shared" si="3838"/>
        <v>#N/A</v>
      </c>
      <c r="W2228" s="52" t="e">
        <f t="shared" si="3838"/>
        <v>#N/A</v>
      </c>
      <c r="X2228" s="55" t="e">
        <f t="shared" ref="X2228:X2229" si="3839">(H2228-(O2228*P2228)/100-3*(J2228*K2228)/100)/2</f>
        <v>#N/A</v>
      </c>
      <c r="Y2228" s="55" t="e">
        <f t="shared" ref="Y2228:Y2229" si="3840">SUM(X2228,(J2228*K2228/100))/(F2228/100)</f>
        <v>#N/A</v>
      </c>
      <c r="Z2228" s="55" t="e">
        <f t="shared" ref="Z2228" si="3841">U2228*0.5+U2229*0.5</f>
        <v>#N/A</v>
      </c>
      <c r="AA2228" s="55" t="e">
        <f t="shared" ref="AA2228:AA2229" si="3842">J2228/Y2228</f>
        <v>#N/A</v>
      </c>
      <c r="AB2228" s="336" t="e">
        <f t="shared" ref="AB2228:AB2229" si="3843">X2228/(Y2228-J2228)</f>
        <v>#N/A</v>
      </c>
      <c r="AC2228" s="223" t="e">
        <f ca="1">INDEX(FGA_COEFFS,1,1)+Z2228*INDEX(FGA_COEFFS,1,2)+Y2228*INDEX(FGA_COEFFS,1,3)+R2228*INDEX(FGA_COEFFS,1,4)+Q2229*INDEX(FGA_COEFFS,1,5)+S2228*INDEX(FGA_COEFFS,1,6)+T2229*INDEX(FGA_COEFFS,1,7)+M2229*INDEX(FGA_COEFFS,1,8)+Y2232*Y2233</f>
        <v>#N/A</v>
      </c>
      <c r="AD2228" s="223" t="e">
        <f ca="1">INDEX(THREEPTA_COEFFS,1,1)+AC2228*INDEX(THREEPTA_COEFFS,1,2)+J2228*INDEX(THREEPTA_COEFFS,1,3)+AA2228*INDEX(THREEPTA_COEFFS,1,4)+K2228*INDEX(THREEPTA_COEFFS,1,5)+L2229*INDEX(THREEPTA_COEFFS,1,6)+Z2232*Z2233</f>
        <v>#N/A</v>
      </c>
      <c r="AE2228" s="223" t="e">
        <f ca="1">INDEX(THREEPTPCT_COEFFS,1,1)+K2228*INDEX(THREEPTPCT_COEFFS,1,2)+L2229*INDEX(THREEPTPCT_COEFFS,1,3)+AA2232*AA2233</f>
        <v>#N/A</v>
      </c>
      <c r="AF2228" s="55" t="e">
        <f t="shared" ref="AF2228:AF2229" ca="1" si="3844">AC2228-AD2228</f>
        <v>#N/A</v>
      </c>
      <c r="AG2228" s="223" t="e">
        <f ca="1">INDEX(TWOPTPCT_COEFFS,1,1)+AB2228*INDEX(TWOPTPCT_COEFFS,1,2)+I2229*INDEX(TWOPTPCT_COEFFS,1,3)+G2229*INDEX(TWOPTPCT_COEFFS,1,4)+L2229*INDEX(TWOPTPCT_COEFFS,1,5)+AB2232*AB2233</f>
        <v>#N/A</v>
      </c>
      <c r="AH2228" s="223" t="e">
        <f ca="1">INDEX(FTA_COEFFS,1,1)+O2228*INDEX(FTA_COEFFS,1,2)+N2229*INDEX(FTA_COEFFS,1,3)+(Q2228+R2228)*INDEX(FTA_COEFFS,1,4)+(Q2229+R2229)*INDEX(FTA_COEFFS,1,5)+M2229*INDEX(FTA_COEFFS,1,6)+AC2232*AC2233</f>
        <v>#N/A</v>
      </c>
      <c r="AI2228" s="223" t="e">
        <f ca="1">INDEX(FTPCT_COEFFS,1,1)+P2228*INDEX(FTPCT_COEFFS,1,2)+F2228*INDEX(FTPCT_COEFFS,1,3)+G2229*INDEX(FTPCT_COEFFS,1,4)+AD2232*AD2233</f>
        <v>#N/A</v>
      </c>
      <c r="AJ2228" s="338" t="e">
        <f t="shared" ref="AJ2228:AJ2229" ca="1" si="3845">AD2228*AE2228/100+AF2228*AG2228+AH2228*AI2228/100</f>
        <v>#N/A</v>
      </c>
      <c r="AK2228" s="55"/>
      <c r="AL2228" s="55"/>
      <c r="AM2228" s="55"/>
      <c r="AN2228" s="55"/>
      <c r="AO2228" s="55"/>
      <c r="AP2228" s="55"/>
      <c r="AQ2228" s="55"/>
      <c r="AR2228" s="55"/>
    </row>
    <row r="2229" spans="1:45" x14ac:dyDescent="0.3">
      <c r="B2229" s="54" t="s">
        <v>175</v>
      </c>
      <c r="C2229" s="54">
        <f>C2222</f>
        <v>0</v>
      </c>
      <c r="D2229" s="56" t="e">
        <f t="shared" ca="1" si="3837"/>
        <v>#N/A</v>
      </c>
      <c r="E2229" s="52" t="e">
        <f t="shared" ref="E2229:W2229" si="3846">E2222</f>
        <v>#N/A</v>
      </c>
      <c r="F2229" s="52" t="e">
        <f t="shared" si="3846"/>
        <v>#N/A</v>
      </c>
      <c r="G2229" s="52" t="e">
        <f t="shared" si="3846"/>
        <v>#N/A</v>
      </c>
      <c r="H2229" s="52" t="e">
        <f t="shared" si="3846"/>
        <v>#N/A</v>
      </c>
      <c r="I2229" s="52" t="e">
        <f t="shared" si="3846"/>
        <v>#N/A</v>
      </c>
      <c r="J2229" s="52" t="e">
        <f t="shared" si="3846"/>
        <v>#N/A</v>
      </c>
      <c r="K2229" s="52" t="e">
        <f t="shared" si="3846"/>
        <v>#N/A</v>
      </c>
      <c r="L2229" s="52" t="e">
        <f t="shared" si="3846"/>
        <v>#N/A</v>
      </c>
      <c r="M2229" s="52" t="e">
        <f t="shared" si="3846"/>
        <v>#N/A</v>
      </c>
      <c r="N2229" s="52" t="e">
        <f t="shared" si="3846"/>
        <v>#N/A</v>
      </c>
      <c r="O2229" s="52" t="e">
        <f t="shared" si="3846"/>
        <v>#N/A</v>
      </c>
      <c r="P2229" s="52" t="e">
        <f t="shared" si="3846"/>
        <v>#N/A</v>
      </c>
      <c r="Q2229" s="52" t="e">
        <f t="shared" si="3846"/>
        <v>#N/A</v>
      </c>
      <c r="R2229" s="52" t="e">
        <f t="shared" si="3846"/>
        <v>#N/A</v>
      </c>
      <c r="S2229" s="52" t="e">
        <f t="shared" si="3846"/>
        <v>#N/A</v>
      </c>
      <c r="T2229" s="52" t="e">
        <f t="shared" si="3846"/>
        <v>#N/A</v>
      </c>
      <c r="U2229" s="52" t="e">
        <f t="shared" si="3846"/>
        <v>#N/A</v>
      </c>
      <c r="V2229" s="52" t="e">
        <f t="shared" si="3846"/>
        <v>#N/A</v>
      </c>
      <c r="W2229" s="52" t="e">
        <f t="shared" si="3846"/>
        <v>#N/A</v>
      </c>
      <c r="X2229" s="55" t="e">
        <f t="shared" si="3839"/>
        <v>#N/A</v>
      </c>
      <c r="Y2229" s="55" t="e">
        <f t="shared" si="3840"/>
        <v>#N/A</v>
      </c>
      <c r="Z2229" s="55" t="e">
        <f t="shared" ref="Z2229" si="3847">Z2228</f>
        <v>#N/A</v>
      </c>
      <c r="AA2229" s="55" t="e">
        <f t="shared" si="3842"/>
        <v>#N/A</v>
      </c>
      <c r="AB2229" s="336" t="e">
        <f t="shared" si="3843"/>
        <v>#N/A</v>
      </c>
      <c r="AC2229" s="223" t="e">
        <f ca="1">INDEX(FGA_COEFFS,1,1)+Z2229*INDEX(FGA_COEFFS,1,2)+Y2229*INDEX(FGA_COEFFS,1,3)+R2229*INDEX(FGA_COEFFS,1,4)+Q2228*INDEX(FGA_COEFFS,1,5)+S2229*INDEX(FGA_COEFFS,1,6)+T2228*INDEX(FGA_COEFFS,1,7)+M2228*INDEX(FGA_COEFFS,1,8)+Y2232*Y2234</f>
        <v>#N/A</v>
      </c>
      <c r="AD2229" s="223" t="e">
        <f ca="1">INDEX(THREEPTA_COEFFS,1,1)+AC2229*INDEX(THREEPTA_COEFFS,1,2)+J2229*INDEX(THREEPTA_COEFFS,1,3)+AA2229*INDEX(THREEPTA_COEFFS,1,4)+K2229*INDEX(THREEPTA_COEFFS,1,5)+L2228*INDEX(THREEPTA_COEFFS,1,6)+Z2232*Z2234</f>
        <v>#N/A</v>
      </c>
      <c r="AE2229" s="223" t="e">
        <f ca="1">INDEX(THREEPTPCT_COEFFS,1,1)+K2229*INDEX(THREEPTPCT_COEFFS,1,2)+L2228*INDEX(THREEPTPCT_COEFFS,1,3)+AA2232*AA2234</f>
        <v>#N/A</v>
      </c>
      <c r="AF2229" s="55" t="e">
        <f t="shared" ca="1" si="3844"/>
        <v>#N/A</v>
      </c>
      <c r="AG2229" s="223" t="e">
        <f ca="1">INDEX(TWOPTPCT_COEFFS,1,1)+AB2229*INDEX(TWOPTPCT_COEFFS,1,2)+I2228*INDEX(TWOPTPCT_COEFFS,1,3)+G2228*INDEX(TWOPTPCT_COEFFS,1,4)+L2228*INDEX(TWOPTPCT_COEFFS,1,5)+AB2232*AB2234</f>
        <v>#N/A</v>
      </c>
      <c r="AH2229" s="223" t="e">
        <f ca="1">INDEX(FTA_COEFFS,1,1)+O2229*INDEX(FTA_COEFFS,1,2)+N2228*INDEX(FTA_COEFFS,1,3)+(Q2229+R2229)*INDEX(FTA_COEFFS,1,4)+(Q2228+R2228)*INDEX(FTA_COEFFS,1,5)+M2228*INDEX(FTA_COEFFS,1,6)+AC2232*AC2234</f>
        <v>#N/A</v>
      </c>
      <c r="AI2229" s="223" t="e">
        <f ca="1">INDEX(FTPCT_COEFFS,1,1)+P2229*INDEX(FTPCT_COEFFS,1,2)+F2229*INDEX(FTPCT_COEFFS,1,3)+G2228*INDEX(FTPCT_COEFFS,1,4)+AD2232*AD2234</f>
        <v>#N/A</v>
      </c>
      <c r="AJ2229" s="338" t="e">
        <f t="shared" ca="1" si="3845"/>
        <v>#N/A</v>
      </c>
      <c r="AK2229" s="55"/>
      <c r="AL2229" s="55"/>
      <c r="AM2229" s="55"/>
      <c r="AN2229" s="55"/>
      <c r="AO2229" s="55"/>
      <c r="AP2229" s="55"/>
      <c r="AQ2229" s="55"/>
      <c r="AR2229" s="55"/>
    </row>
    <row r="2230" spans="1:45" x14ac:dyDescent="0.3">
      <c r="A2230" s="54" t="e">
        <f ca="1">IF(D2228&gt;(D2229+(AVERAGE(V2228,W2228)-AVERAGE(V2229,W2229))/2)+2.5,C2228,IF(D2229&gt;(D2228+(AVERAGE(V2229,W2229)-AVERAGE(V2228,W2228))/2)+2.5,C2229,"Close"))</f>
        <v>#N/A</v>
      </c>
      <c r="B2230" s="64" t="e">
        <f ca="1">IF(D2229&gt;D2228,C2229,C2228)</f>
        <v>#N/A</v>
      </c>
      <c r="D2230" s="56"/>
      <c r="X2230" s="55"/>
      <c r="Y2230" s="55"/>
      <c r="Z2230" s="55"/>
      <c r="AA2230" s="55"/>
      <c r="AB2230" s="55"/>
      <c r="AC2230" s="337"/>
      <c r="AD2230" s="337"/>
      <c r="AE2230" s="337"/>
      <c r="AF2230" s="337"/>
      <c r="AG2230" s="337"/>
      <c r="AH2230" s="337"/>
      <c r="AI2230" s="337"/>
      <c r="AJ2230" s="337"/>
      <c r="AK2230" s="337"/>
      <c r="AL2230" s="337"/>
      <c r="AM2230" s="55"/>
      <c r="AN2230" s="55"/>
      <c r="AO2230" s="55"/>
      <c r="AP2230" s="55"/>
      <c r="AQ2230" s="55"/>
      <c r="AR2230" s="55"/>
      <c r="AS2230" s="55"/>
    </row>
    <row r="2231" spans="1:45" x14ac:dyDescent="0.3">
      <c r="X2231" s="54" t="s">
        <v>1305</v>
      </c>
      <c r="Y2231" s="54" t="s">
        <v>128</v>
      </c>
      <c r="Z2231" s="54" t="s">
        <v>157</v>
      </c>
      <c r="AA2231" s="54" t="s">
        <v>151</v>
      </c>
      <c r="AB2231" s="54" t="s">
        <v>1327</v>
      </c>
      <c r="AC2231" s="54" t="s">
        <v>129</v>
      </c>
      <c r="AD2231" s="54" t="s">
        <v>116</v>
      </c>
      <c r="AE2231" s="54"/>
      <c r="AF2231" s="54"/>
      <c r="AG2231" s="54"/>
      <c r="AH2231" s="54"/>
      <c r="AI2231" s="54"/>
      <c r="AJ2231" s="54"/>
      <c r="AK2231" s="54"/>
      <c r="AL2231" s="54"/>
      <c r="AM2231" s="54"/>
      <c r="AN2231" s="54"/>
      <c r="AO2231" s="54"/>
      <c r="AP2231" s="54"/>
      <c r="AQ2231" s="54"/>
      <c r="AR2231" s="54"/>
      <c r="AS2231" s="54"/>
    </row>
    <row r="2232" spans="1:45" x14ac:dyDescent="0.3">
      <c r="X2232" s="54"/>
      <c r="Y2232" s="54">
        <f t="shared" ref="Y2232:AD2232" si="3848">Y2225</f>
        <v>6.4436999999999998</v>
      </c>
      <c r="Z2232" s="54">
        <f t="shared" si="3848"/>
        <v>4.9371</v>
      </c>
      <c r="AA2232" s="54">
        <f t="shared" si="3848"/>
        <v>11.350300000000001</v>
      </c>
      <c r="AB2232" s="54">
        <f t="shared" si="3848"/>
        <v>7.1900000000000006E-2</v>
      </c>
      <c r="AC2232" s="54">
        <f t="shared" si="3848"/>
        <v>6.2766000000000002</v>
      </c>
      <c r="AD2232" s="54">
        <f t="shared" si="3848"/>
        <v>11.042999999999999</v>
      </c>
      <c r="AE2232" s="54"/>
      <c r="AF2232" s="336"/>
      <c r="AG2232" s="336"/>
      <c r="AH2232" s="336"/>
      <c r="AI2232" s="54"/>
      <c r="AJ2232" s="54"/>
      <c r="AK2232" s="54"/>
      <c r="AL2232" s="54"/>
      <c r="AM2232" s="54"/>
      <c r="AN2232" s="54"/>
      <c r="AO2232" s="54"/>
      <c r="AP2232" s="54"/>
      <c r="AQ2232" s="54"/>
      <c r="AR2232" s="54"/>
      <c r="AS2232" s="54"/>
    </row>
    <row r="2233" spans="1:45" x14ac:dyDescent="0.3">
      <c r="D2233" s="56"/>
      <c r="X2233" s="336"/>
      <c r="Y2233" s="336">
        <f t="shared" ca="1" si="3800"/>
        <v>-0.86212730437197438</v>
      </c>
      <c r="Z2233" s="336">
        <f t="shared" ca="1" si="3800"/>
        <v>0.48319793747068718</v>
      </c>
      <c r="AA2233" s="336">
        <f t="shared" ca="1" si="3800"/>
        <v>0.56330600667516217</v>
      </c>
      <c r="AB2233" s="336">
        <f t="shared" ca="1" si="3800"/>
        <v>1.0978169330610952</v>
      </c>
      <c r="AC2233" s="336">
        <f t="shared" ca="1" si="3800"/>
        <v>0.27317080047831016</v>
      </c>
      <c r="AD2233" s="336">
        <f t="shared" ca="1" si="3800"/>
        <v>-1.2167872608553647</v>
      </c>
      <c r="AE2233" s="336"/>
      <c r="AF2233" s="336"/>
      <c r="AG2233" s="336"/>
      <c r="AH2233" s="336"/>
      <c r="AI2233" s="54"/>
      <c r="AJ2233" s="54"/>
      <c r="AK2233" s="54"/>
      <c r="AL2233" s="336"/>
      <c r="AM2233" s="336"/>
      <c r="AN2233" s="336"/>
      <c r="AO2233" s="336"/>
      <c r="AP2233" s="54"/>
      <c r="AQ2233" s="336"/>
      <c r="AR2233" s="336"/>
      <c r="AS2233" s="336"/>
    </row>
    <row r="2234" spans="1:45" x14ac:dyDescent="0.3">
      <c r="C2234" s="54"/>
      <c r="D2234" s="56"/>
      <c r="Y2234" s="336">
        <f t="shared" ca="1" si="3800"/>
        <v>-6.5079165164480153E-3</v>
      </c>
      <c r="Z2234" s="336">
        <f t="shared" ca="1" si="3800"/>
        <v>6.5324433803886917E-2</v>
      </c>
      <c r="AA2234" s="336">
        <f t="shared" ca="1" si="3800"/>
        <v>-0.77575681635634819</v>
      </c>
      <c r="AB2234" s="336">
        <f t="shared" ca="1" si="3800"/>
        <v>-0.12168419188316054</v>
      </c>
      <c r="AC2234" s="336">
        <f t="shared" ca="1" si="3800"/>
        <v>-0.85146706615571333</v>
      </c>
      <c r="AD2234" s="336">
        <f t="shared" ca="1" si="3800"/>
        <v>1.3701881419941977</v>
      </c>
      <c r="AE2234" s="55"/>
      <c r="AF2234" s="55"/>
      <c r="AG2234" s="55"/>
      <c r="AH2234" s="55"/>
      <c r="AI2234" s="55"/>
      <c r="AJ2234" s="55"/>
      <c r="AK2234" s="55"/>
      <c r="AL2234" s="55"/>
      <c r="AM2234" s="55"/>
      <c r="AN2234" s="55"/>
      <c r="AO2234" s="55"/>
      <c r="AP2234" s="55"/>
      <c r="AQ2234" s="55"/>
      <c r="AR2234" s="55"/>
      <c r="AS2234" s="55"/>
    </row>
    <row r="2235" spans="1:45" x14ac:dyDescent="0.3">
      <c r="B2235" s="54" t="s">
        <v>172</v>
      </c>
      <c r="C2235" s="53">
        <f>C2228</f>
        <v>0</v>
      </c>
      <c r="D2235" s="56" t="e">
        <f t="shared" ref="D2235:D2236" ca="1" si="3849">AJ2235</f>
        <v>#N/A</v>
      </c>
      <c r="E2235" s="52" t="e">
        <f t="shared" ref="E2235:W2235" si="3850">E2228</f>
        <v>#N/A</v>
      </c>
      <c r="F2235" s="52" t="e">
        <f t="shared" si="3850"/>
        <v>#N/A</v>
      </c>
      <c r="G2235" s="52" t="e">
        <f t="shared" si="3850"/>
        <v>#N/A</v>
      </c>
      <c r="H2235" s="52" t="e">
        <f t="shared" si="3850"/>
        <v>#N/A</v>
      </c>
      <c r="I2235" s="52" t="e">
        <f t="shared" si="3850"/>
        <v>#N/A</v>
      </c>
      <c r="J2235" s="52" t="e">
        <f t="shared" si="3850"/>
        <v>#N/A</v>
      </c>
      <c r="K2235" s="52" t="e">
        <f t="shared" si="3850"/>
        <v>#N/A</v>
      </c>
      <c r="L2235" s="52" t="e">
        <f t="shared" si="3850"/>
        <v>#N/A</v>
      </c>
      <c r="M2235" s="52" t="e">
        <f t="shared" si="3850"/>
        <v>#N/A</v>
      </c>
      <c r="N2235" s="52" t="e">
        <f t="shared" si="3850"/>
        <v>#N/A</v>
      </c>
      <c r="O2235" s="52" t="e">
        <f t="shared" si="3850"/>
        <v>#N/A</v>
      </c>
      <c r="P2235" s="52" t="e">
        <f t="shared" si="3850"/>
        <v>#N/A</v>
      </c>
      <c r="Q2235" s="52" t="e">
        <f t="shared" si="3850"/>
        <v>#N/A</v>
      </c>
      <c r="R2235" s="52" t="e">
        <f t="shared" si="3850"/>
        <v>#N/A</v>
      </c>
      <c r="S2235" s="52" t="e">
        <f t="shared" si="3850"/>
        <v>#N/A</v>
      </c>
      <c r="T2235" s="52" t="e">
        <f t="shared" si="3850"/>
        <v>#N/A</v>
      </c>
      <c r="U2235" s="52" t="e">
        <f t="shared" si="3850"/>
        <v>#N/A</v>
      </c>
      <c r="V2235" s="52" t="e">
        <f t="shared" si="3850"/>
        <v>#N/A</v>
      </c>
      <c r="W2235" s="52" t="e">
        <f t="shared" si="3850"/>
        <v>#N/A</v>
      </c>
      <c r="X2235" s="55" t="e">
        <f t="shared" ref="X2235:X2236" si="3851">(H2235-(O2235*P2235)/100-3*(J2235*K2235)/100)/2</f>
        <v>#N/A</v>
      </c>
      <c r="Y2235" s="55" t="e">
        <f t="shared" ref="Y2235:Y2236" si="3852">SUM(X2235,(J2235*K2235/100))/(F2235/100)</f>
        <v>#N/A</v>
      </c>
      <c r="Z2235" s="55" t="e">
        <f t="shared" ref="Z2235" si="3853">U2235*0.5+U2236*0.5</f>
        <v>#N/A</v>
      </c>
      <c r="AA2235" s="55" t="e">
        <f t="shared" ref="AA2235:AA2236" si="3854">J2235/Y2235</f>
        <v>#N/A</v>
      </c>
      <c r="AB2235" s="336" t="e">
        <f t="shared" ref="AB2235:AB2236" si="3855">X2235/(Y2235-J2235)</f>
        <v>#N/A</v>
      </c>
      <c r="AC2235" s="223" t="e">
        <f ca="1">INDEX(FGA_COEFFS,1,1)+Z2235*INDEX(FGA_COEFFS,1,2)+Y2235*INDEX(FGA_COEFFS,1,3)+R2235*INDEX(FGA_COEFFS,1,4)+Q2236*INDEX(FGA_COEFFS,1,5)+S2235*INDEX(FGA_COEFFS,1,6)+T2236*INDEX(FGA_COEFFS,1,7)+M2236*INDEX(FGA_COEFFS,1,8)+Y2239*Y2240</f>
        <v>#N/A</v>
      </c>
      <c r="AD2235" s="223" t="e">
        <f ca="1">INDEX(THREEPTA_COEFFS,1,1)+AC2235*INDEX(THREEPTA_COEFFS,1,2)+J2235*INDEX(THREEPTA_COEFFS,1,3)+AA2235*INDEX(THREEPTA_COEFFS,1,4)+K2235*INDEX(THREEPTA_COEFFS,1,5)+L2236*INDEX(THREEPTA_COEFFS,1,6)+Z2239*Z2240</f>
        <v>#N/A</v>
      </c>
      <c r="AE2235" s="223" t="e">
        <f ca="1">INDEX(THREEPTPCT_COEFFS,1,1)+K2235*INDEX(THREEPTPCT_COEFFS,1,2)+L2236*INDEX(THREEPTPCT_COEFFS,1,3)+AA2239*AA2240</f>
        <v>#N/A</v>
      </c>
      <c r="AF2235" s="55" t="e">
        <f t="shared" ref="AF2235:AF2236" ca="1" si="3856">AC2235-AD2235</f>
        <v>#N/A</v>
      </c>
      <c r="AG2235" s="223" t="e">
        <f ca="1">INDEX(TWOPTPCT_COEFFS,1,1)+AB2235*INDEX(TWOPTPCT_COEFFS,1,2)+I2236*INDEX(TWOPTPCT_COEFFS,1,3)+G2236*INDEX(TWOPTPCT_COEFFS,1,4)+L2236*INDEX(TWOPTPCT_COEFFS,1,5)+AB2239*AB2240</f>
        <v>#N/A</v>
      </c>
      <c r="AH2235" s="223" t="e">
        <f ca="1">INDEX(FTA_COEFFS,1,1)+O2235*INDEX(FTA_COEFFS,1,2)+N2236*INDEX(FTA_COEFFS,1,3)+(Q2235+R2235)*INDEX(FTA_COEFFS,1,4)+(Q2236+R2236)*INDEX(FTA_COEFFS,1,5)+M2236*INDEX(FTA_COEFFS,1,6)+AC2239*AC2240</f>
        <v>#N/A</v>
      </c>
      <c r="AI2235" s="223" t="e">
        <f ca="1">INDEX(FTPCT_COEFFS,1,1)+P2235*INDEX(FTPCT_COEFFS,1,2)+F2235*INDEX(FTPCT_COEFFS,1,3)+G2236*INDEX(FTPCT_COEFFS,1,4)+AD2239*AD2240</f>
        <v>#N/A</v>
      </c>
      <c r="AJ2235" s="338" t="e">
        <f t="shared" ref="AJ2235:AJ2236" ca="1" si="3857">AD2235*AE2235/100+AF2235*AG2235+AH2235*AI2235/100</f>
        <v>#N/A</v>
      </c>
      <c r="AK2235" s="55"/>
      <c r="AL2235" s="55"/>
      <c r="AM2235" s="55"/>
      <c r="AN2235" s="55"/>
      <c r="AO2235" s="55"/>
      <c r="AP2235" s="55"/>
      <c r="AQ2235" s="55"/>
      <c r="AR2235" s="55"/>
    </row>
    <row r="2236" spans="1:45" x14ac:dyDescent="0.3">
      <c r="B2236" s="54" t="s">
        <v>175</v>
      </c>
      <c r="C2236" s="54">
        <f>C2229</f>
        <v>0</v>
      </c>
      <c r="D2236" s="56" t="e">
        <f t="shared" ca="1" si="3849"/>
        <v>#N/A</v>
      </c>
      <c r="E2236" s="52" t="e">
        <f t="shared" ref="E2236:W2236" si="3858">E2229</f>
        <v>#N/A</v>
      </c>
      <c r="F2236" s="52" t="e">
        <f t="shared" si="3858"/>
        <v>#N/A</v>
      </c>
      <c r="G2236" s="52" t="e">
        <f t="shared" si="3858"/>
        <v>#N/A</v>
      </c>
      <c r="H2236" s="52" t="e">
        <f t="shared" si="3858"/>
        <v>#N/A</v>
      </c>
      <c r="I2236" s="52" t="e">
        <f t="shared" si="3858"/>
        <v>#N/A</v>
      </c>
      <c r="J2236" s="52" t="e">
        <f t="shared" si="3858"/>
        <v>#N/A</v>
      </c>
      <c r="K2236" s="52" t="e">
        <f t="shared" si="3858"/>
        <v>#N/A</v>
      </c>
      <c r="L2236" s="52" t="e">
        <f t="shared" si="3858"/>
        <v>#N/A</v>
      </c>
      <c r="M2236" s="52" t="e">
        <f t="shared" si="3858"/>
        <v>#N/A</v>
      </c>
      <c r="N2236" s="52" t="e">
        <f t="shared" si="3858"/>
        <v>#N/A</v>
      </c>
      <c r="O2236" s="52" t="e">
        <f t="shared" si="3858"/>
        <v>#N/A</v>
      </c>
      <c r="P2236" s="52" t="e">
        <f t="shared" si="3858"/>
        <v>#N/A</v>
      </c>
      <c r="Q2236" s="52" t="e">
        <f t="shared" si="3858"/>
        <v>#N/A</v>
      </c>
      <c r="R2236" s="52" t="e">
        <f t="shared" si="3858"/>
        <v>#N/A</v>
      </c>
      <c r="S2236" s="52" t="e">
        <f t="shared" si="3858"/>
        <v>#N/A</v>
      </c>
      <c r="T2236" s="52" t="e">
        <f t="shared" si="3858"/>
        <v>#N/A</v>
      </c>
      <c r="U2236" s="52" t="e">
        <f t="shared" si="3858"/>
        <v>#N/A</v>
      </c>
      <c r="V2236" s="52" t="e">
        <f t="shared" si="3858"/>
        <v>#N/A</v>
      </c>
      <c r="W2236" s="52" t="e">
        <f t="shared" si="3858"/>
        <v>#N/A</v>
      </c>
      <c r="X2236" s="55" t="e">
        <f t="shared" si="3851"/>
        <v>#N/A</v>
      </c>
      <c r="Y2236" s="55" t="e">
        <f t="shared" si="3852"/>
        <v>#N/A</v>
      </c>
      <c r="Z2236" s="55" t="e">
        <f t="shared" ref="Z2236" si="3859">Z2235</f>
        <v>#N/A</v>
      </c>
      <c r="AA2236" s="55" t="e">
        <f t="shared" si="3854"/>
        <v>#N/A</v>
      </c>
      <c r="AB2236" s="336" t="e">
        <f t="shared" si="3855"/>
        <v>#N/A</v>
      </c>
      <c r="AC2236" s="223" t="e">
        <f ca="1">INDEX(FGA_COEFFS,1,1)+Z2236*INDEX(FGA_COEFFS,1,2)+Y2236*INDEX(FGA_COEFFS,1,3)+R2236*INDEX(FGA_COEFFS,1,4)+Q2235*INDEX(FGA_COEFFS,1,5)+S2236*INDEX(FGA_COEFFS,1,6)+T2235*INDEX(FGA_COEFFS,1,7)+M2235*INDEX(FGA_COEFFS,1,8)+Y2239*Y2241</f>
        <v>#N/A</v>
      </c>
      <c r="AD2236" s="223" t="e">
        <f ca="1">INDEX(THREEPTA_COEFFS,1,1)+AC2236*INDEX(THREEPTA_COEFFS,1,2)+J2236*INDEX(THREEPTA_COEFFS,1,3)+AA2236*INDEX(THREEPTA_COEFFS,1,4)+K2236*INDEX(THREEPTA_COEFFS,1,5)+L2235*INDEX(THREEPTA_COEFFS,1,6)+Z2239*Z2241</f>
        <v>#N/A</v>
      </c>
      <c r="AE2236" s="223" t="e">
        <f ca="1">INDEX(THREEPTPCT_COEFFS,1,1)+K2236*INDEX(THREEPTPCT_COEFFS,1,2)+L2235*INDEX(THREEPTPCT_COEFFS,1,3)+AA2239*AA2241</f>
        <v>#N/A</v>
      </c>
      <c r="AF2236" s="55" t="e">
        <f t="shared" ca="1" si="3856"/>
        <v>#N/A</v>
      </c>
      <c r="AG2236" s="223" t="e">
        <f ca="1">INDEX(TWOPTPCT_COEFFS,1,1)+AB2236*INDEX(TWOPTPCT_COEFFS,1,2)+I2235*INDEX(TWOPTPCT_COEFFS,1,3)+G2235*INDEX(TWOPTPCT_COEFFS,1,4)+L2235*INDEX(TWOPTPCT_COEFFS,1,5)+AB2239*AB2241</f>
        <v>#N/A</v>
      </c>
      <c r="AH2236" s="223" t="e">
        <f ca="1">INDEX(FTA_COEFFS,1,1)+O2236*INDEX(FTA_COEFFS,1,2)+N2235*INDEX(FTA_COEFFS,1,3)+(Q2236+R2236)*INDEX(FTA_COEFFS,1,4)+(Q2235+R2235)*INDEX(FTA_COEFFS,1,5)+M2235*INDEX(FTA_COEFFS,1,6)+AC2239*AC2241</f>
        <v>#N/A</v>
      </c>
      <c r="AI2236" s="223" t="e">
        <f ca="1">INDEX(FTPCT_COEFFS,1,1)+P2236*INDEX(FTPCT_COEFFS,1,2)+F2236*INDEX(FTPCT_COEFFS,1,3)+G2235*INDEX(FTPCT_COEFFS,1,4)+AD2239*AD2241</f>
        <v>#N/A</v>
      </c>
      <c r="AJ2236" s="338" t="e">
        <f t="shared" ca="1" si="3857"/>
        <v>#N/A</v>
      </c>
      <c r="AK2236" s="55"/>
      <c r="AL2236" s="55"/>
      <c r="AM2236" s="55"/>
      <c r="AN2236" s="55"/>
      <c r="AO2236" s="55"/>
      <c r="AP2236" s="55"/>
      <c r="AQ2236" s="55"/>
      <c r="AR2236" s="55"/>
    </row>
    <row r="2237" spans="1:45" x14ac:dyDescent="0.3">
      <c r="A2237" s="54" t="e">
        <f ca="1">IF(D2235&gt;(D2236+(AVERAGE(V2235,W2235)-AVERAGE(V2236,W2236))/2)+2.5,C2235,IF(D2236&gt;(D2235+(AVERAGE(V2236,W2236)-AVERAGE(V2235,W2235))/2)+2.5,C2236,"Close"))</f>
        <v>#N/A</v>
      </c>
      <c r="B2237" s="64" t="e">
        <f ca="1">IF(D2236&gt;D2235,C2236,C2235)</f>
        <v>#N/A</v>
      </c>
      <c r="D2237" s="56"/>
      <c r="X2237" s="55"/>
      <c r="Y2237" s="55"/>
      <c r="Z2237" s="55"/>
      <c r="AA2237" s="55"/>
      <c r="AB2237" s="55"/>
      <c r="AC2237" s="337"/>
      <c r="AD2237" s="337"/>
      <c r="AE2237" s="337"/>
      <c r="AF2237" s="337"/>
      <c r="AG2237" s="337"/>
      <c r="AH2237" s="337"/>
      <c r="AI2237" s="337"/>
      <c r="AJ2237" s="337"/>
      <c r="AK2237" s="337"/>
      <c r="AL2237" s="337"/>
      <c r="AM2237" s="55"/>
      <c r="AN2237" s="55"/>
      <c r="AO2237" s="55"/>
      <c r="AP2237" s="55"/>
      <c r="AQ2237" s="55"/>
      <c r="AR2237" s="55"/>
      <c r="AS2237" s="55"/>
    </row>
    <row r="2238" spans="1:45" x14ac:dyDescent="0.3">
      <c r="X2238" s="54" t="s">
        <v>1305</v>
      </c>
      <c r="Y2238" s="54" t="s">
        <v>128</v>
      </c>
      <c r="Z2238" s="54" t="s">
        <v>157</v>
      </c>
      <c r="AA2238" s="54" t="s">
        <v>151</v>
      </c>
      <c r="AB2238" s="54" t="s">
        <v>1327</v>
      </c>
      <c r="AC2238" s="54" t="s">
        <v>129</v>
      </c>
      <c r="AD2238" s="54" t="s">
        <v>116</v>
      </c>
      <c r="AE2238" s="54"/>
      <c r="AF2238" s="54"/>
      <c r="AG2238" s="54"/>
      <c r="AH2238" s="54"/>
      <c r="AI2238" s="54"/>
      <c r="AJ2238" s="54"/>
      <c r="AK2238" s="54"/>
      <c r="AL2238" s="54"/>
      <c r="AM2238" s="54"/>
      <c r="AN2238" s="54"/>
      <c r="AO2238" s="54"/>
      <c r="AP2238" s="54"/>
      <c r="AQ2238" s="54"/>
      <c r="AR2238" s="54"/>
      <c r="AS2238" s="54"/>
    </row>
    <row r="2239" spans="1:45" x14ac:dyDescent="0.3">
      <c r="X2239" s="54"/>
      <c r="Y2239" s="54">
        <f t="shared" ref="Y2239:AD2239" si="3860">Y2232</f>
        <v>6.4436999999999998</v>
      </c>
      <c r="Z2239" s="54">
        <f t="shared" si="3860"/>
        <v>4.9371</v>
      </c>
      <c r="AA2239" s="54">
        <f t="shared" si="3860"/>
        <v>11.350300000000001</v>
      </c>
      <c r="AB2239" s="54">
        <f t="shared" si="3860"/>
        <v>7.1900000000000006E-2</v>
      </c>
      <c r="AC2239" s="54">
        <f t="shared" si="3860"/>
        <v>6.2766000000000002</v>
      </c>
      <c r="AD2239" s="54">
        <f t="shared" si="3860"/>
        <v>11.042999999999999</v>
      </c>
      <c r="AE2239" s="54"/>
      <c r="AF2239" s="336"/>
      <c r="AG2239" s="336"/>
      <c r="AH2239" s="336"/>
      <c r="AI2239" s="54"/>
      <c r="AJ2239" s="54"/>
      <c r="AK2239" s="54"/>
      <c r="AL2239" s="54"/>
      <c r="AM2239" s="54"/>
      <c r="AN2239" s="54"/>
      <c r="AO2239" s="54"/>
      <c r="AP2239" s="54"/>
      <c r="AQ2239" s="54"/>
      <c r="AR2239" s="54"/>
      <c r="AS2239" s="54"/>
    </row>
    <row r="2240" spans="1:45" x14ac:dyDescent="0.3">
      <c r="D2240" s="56"/>
      <c r="X2240" s="336"/>
      <c r="Y2240" s="336">
        <f t="shared" ca="1" si="3800"/>
        <v>-9.1901928544357988E-4</v>
      </c>
      <c r="Z2240" s="336">
        <f t="shared" ca="1" si="3800"/>
        <v>1.4836556996337167</v>
      </c>
      <c r="AA2240" s="336">
        <f t="shared" ca="1" si="3800"/>
        <v>5.396784199968703E-2</v>
      </c>
      <c r="AB2240" s="336">
        <f t="shared" ca="1" si="3800"/>
        <v>-0.5615365314316183</v>
      </c>
      <c r="AC2240" s="336">
        <f t="shared" ca="1" si="3800"/>
        <v>0.556681776342282</v>
      </c>
      <c r="AD2240" s="336">
        <f t="shared" ca="1" si="3800"/>
        <v>1.102223828860436</v>
      </c>
      <c r="AE2240" s="336"/>
      <c r="AF2240" s="336"/>
      <c r="AG2240" s="336"/>
      <c r="AH2240" s="336"/>
      <c r="AI2240" s="54"/>
      <c r="AJ2240" s="54"/>
      <c r="AK2240" s="54"/>
      <c r="AL2240" s="336"/>
      <c r="AM2240" s="336"/>
      <c r="AN2240" s="336"/>
      <c r="AO2240" s="336"/>
      <c r="AP2240" s="54"/>
      <c r="AQ2240" s="336"/>
      <c r="AR2240" s="336"/>
      <c r="AS2240" s="336"/>
    </row>
    <row r="2241" spans="1:45" x14ac:dyDescent="0.3">
      <c r="C2241" s="54"/>
      <c r="D2241" s="56"/>
      <c r="Y2241" s="336">
        <f t="shared" ca="1" si="3800"/>
        <v>1.5393158090192651E-3</v>
      </c>
      <c r="Z2241" s="336">
        <f t="shared" ca="1" si="3800"/>
        <v>0.92264821155350307</v>
      </c>
      <c r="AA2241" s="336">
        <f t="shared" ca="1" si="3800"/>
        <v>-1.1957894614929527</v>
      </c>
      <c r="AB2241" s="336">
        <f t="shared" ca="1" si="3800"/>
        <v>-0.82144153836775136</v>
      </c>
      <c r="AC2241" s="336">
        <f t="shared" ca="1" si="3800"/>
        <v>-3.1872318609661623E-2</v>
      </c>
      <c r="AD2241" s="336">
        <f t="shared" ca="1" si="3800"/>
        <v>0.92469182902310232</v>
      </c>
      <c r="AE2241" s="55"/>
      <c r="AF2241" s="55"/>
      <c r="AG2241" s="55"/>
      <c r="AH2241" s="55"/>
      <c r="AI2241" s="55"/>
      <c r="AJ2241" s="55"/>
      <c r="AK2241" s="55"/>
      <c r="AL2241" s="55"/>
      <c r="AM2241" s="55"/>
      <c r="AN2241" s="55"/>
      <c r="AO2241" s="55"/>
      <c r="AP2241" s="55"/>
      <c r="AQ2241" s="55"/>
      <c r="AR2241" s="55"/>
      <c r="AS2241" s="55"/>
    </row>
    <row r="2242" spans="1:45" x14ac:dyDescent="0.3">
      <c r="B2242" s="54" t="s">
        <v>172</v>
      </c>
      <c r="C2242" s="53">
        <f>C2235</f>
        <v>0</v>
      </c>
      <c r="D2242" s="56" t="e">
        <f t="shared" ref="D2242:D2243" ca="1" si="3861">AJ2242</f>
        <v>#N/A</v>
      </c>
      <c r="E2242" s="52" t="e">
        <f t="shared" ref="E2242:W2242" si="3862">E2235</f>
        <v>#N/A</v>
      </c>
      <c r="F2242" s="52" t="e">
        <f t="shared" si="3862"/>
        <v>#N/A</v>
      </c>
      <c r="G2242" s="52" t="e">
        <f t="shared" si="3862"/>
        <v>#N/A</v>
      </c>
      <c r="H2242" s="52" t="e">
        <f t="shared" si="3862"/>
        <v>#N/A</v>
      </c>
      <c r="I2242" s="52" t="e">
        <f t="shared" si="3862"/>
        <v>#N/A</v>
      </c>
      <c r="J2242" s="52" t="e">
        <f t="shared" si="3862"/>
        <v>#N/A</v>
      </c>
      <c r="K2242" s="52" t="e">
        <f t="shared" si="3862"/>
        <v>#N/A</v>
      </c>
      <c r="L2242" s="52" t="e">
        <f t="shared" si="3862"/>
        <v>#N/A</v>
      </c>
      <c r="M2242" s="52" t="e">
        <f t="shared" si="3862"/>
        <v>#N/A</v>
      </c>
      <c r="N2242" s="52" t="e">
        <f t="shared" si="3862"/>
        <v>#N/A</v>
      </c>
      <c r="O2242" s="52" t="e">
        <f t="shared" si="3862"/>
        <v>#N/A</v>
      </c>
      <c r="P2242" s="52" t="e">
        <f t="shared" si="3862"/>
        <v>#N/A</v>
      </c>
      <c r="Q2242" s="52" t="e">
        <f t="shared" si="3862"/>
        <v>#N/A</v>
      </c>
      <c r="R2242" s="52" t="e">
        <f t="shared" si="3862"/>
        <v>#N/A</v>
      </c>
      <c r="S2242" s="52" t="e">
        <f t="shared" si="3862"/>
        <v>#N/A</v>
      </c>
      <c r="T2242" s="52" t="e">
        <f t="shared" si="3862"/>
        <v>#N/A</v>
      </c>
      <c r="U2242" s="52" t="e">
        <f t="shared" si="3862"/>
        <v>#N/A</v>
      </c>
      <c r="V2242" s="52" t="e">
        <f t="shared" si="3862"/>
        <v>#N/A</v>
      </c>
      <c r="W2242" s="52" t="e">
        <f t="shared" si="3862"/>
        <v>#N/A</v>
      </c>
      <c r="X2242" s="55" t="e">
        <f t="shared" ref="X2242:X2243" si="3863">(H2242-(O2242*P2242)/100-3*(J2242*K2242)/100)/2</f>
        <v>#N/A</v>
      </c>
      <c r="Y2242" s="55" t="e">
        <f t="shared" ref="Y2242:Y2243" si="3864">SUM(X2242,(J2242*K2242/100))/(F2242/100)</f>
        <v>#N/A</v>
      </c>
      <c r="Z2242" s="55" t="e">
        <f t="shared" ref="Z2242" si="3865">U2242*0.5+U2243*0.5</f>
        <v>#N/A</v>
      </c>
      <c r="AA2242" s="55" t="e">
        <f t="shared" ref="AA2242:AA2243" si="3866">J2242/Y2242</f>
        <v>#N/A</v>
      </c>
      <c r="AB2242" s="336" t="e">
        <f t="shared" ref="AB2242:AB2243" si="3867">X2242/(Y2242-J2242)</f>
        <v>#N/A</v>
      </c>
      <c r="AC2242" s="223" t="e">
        <f ca="1">INDEX(FGA_COEFFS,1,1)+Z2242*INDEX(FGA_COEFFS,1,2)+Y2242*INDEX(FGA_COEFFS,1,3)+R2242*INDEX(FGA_COEFFS,1,4)+Q2243*INDEX(FGA_COEFFS,1,5)+S2242*INDEX(FGA_COEFFS,1,6)+T2243*INDEX(FGA_COEFFS,1,7)+M2243*INDEX(FGA_COEFFS,1,8)+Y2246*Y2247</f>
        <v>#N/A</v>
      </c>
      <c r="AD2242" s="223" t="e">
        <f ca="1">INDEX(THREEPTA_COEFFS,1,1)+AC2242*INDEX(THREEPTA_COEFFS,1,2)+J2242*INDEX(THREEPTA_COEFFS,1,3)+AA2242*INDEX(THREEPTA_COEFFS,1,4)+K2242*INDEX(THREEPTA_COEFFS,1,5)+L2243*INDEX(THREEPTA_COEFFS,1,6)+Z2246*Z2247</f>
        <v>#N/A</v>
      </c>
      <c r="AE2242" s="223" t="e">
        <f ca="1">INDEX(THREEPTPCT_COEFFS,1,1)+K2242*INDEX(THREEPTPCT_COEFFS,1,2)+L2243*INDEX(THREEPTPCT_COEFFS,1,3)+AA2246*AA2247</f>
        <v>#N/A</v>
      </c>
      <c r="AF2242" s="55" t="e">
        <f t="shared" ref="AF2242:AF2243" ca="1" si="3868">AC2242-AD2242</f>
        <v>#N/A</v>
      </c>
      <c r="AG2242" s="223" t="e">
        <f ca="1">INDEX(TWOPTPCT_COEFFS,1,1)+AB2242*INDEX(TWOPTPCT_COEFFS,1,2)+I2243*INDEX(TWOPTPCT_COEFFS,1,3)+G2243*INDEX(TWOPTPCT_COEFFS,1,4)+L2243*INDEX(TWOPTPCT_COEFFS,1,5)+AB2246*AB2247</f>
        <v>#N/A</v>
      </c>
      <c r="AH2242" s="223" t="e">
        <f ca="1">INDEX(FTA_COEFFS,1,1)+O2242*INDEX(FTA_COEFFS,1,2)+N2243*INDEX(FTA_COEFFS,1,3)+(Q2242+R2242)*INDEX(FTA_COEFFS,1,4)+(Q2243+R2243)*INDEX(FTA_COEFFS,1,5)+M2243*INDEX(FTA_COEFFS,1,6)+AC2246*AC2247</f>
        <v>#N/A</v>
      </c>
      <c r="AI2242" s="223" t="e">
        <f ca="1">INDEX(FTPCT_COEFFS,1,1)+P2242*INDEX(FTPCT_COEFFS,1,2)+F2242*INDEX(FTPCT_COEFFS,1,3)+G2243*INDEX(FTPCT_COEFFS,1,4)+AD2246*AD2247</f>
        <v>#N/A</v>
      </c>
      <c r="AJ2242" s="338" t="e">
        <f t="shared" ref="AJ2242:AJ2243" ca="1" si="3869">AD2242*AE2242/100+AF2242*AG2242+AH2242*AI2242/100</f>
        <v>#N/A</v>
      </c>
      <c r="AK2242" s="55"/>
      <c r="AL2242" s="55"/>
      <c r="AM2242" s="55"/>
      <c r="AN2242" s="55"/>
      <c r="AO2242" s="55"/>
      <c r="AP2242" s="55"/>
      <c r="AQ2242" s="55"/>
      <c r="AR2242" s="55"/>
    </row>
    <row r="2243" spans="1:45" x14ac:dyDescent="0.3">
      <c r="B2243" s="54" t="s">
        <v>175</v>
      </c>
      <c r="C2243" s="54">
        <f>C2236</f>
        <v>0</v>
      </c>
      <c r="D2243" s="56" t="e">
        <f t="shared" ca="1" si="3861"/>
        <v>#N/A</v>
      </c>
      <c r="E2243" s="52" t="e">
        <f t="shared" ref="E2243:W2243" si="3870">E2236</f>
        <v>#N/A</v>
      </c>
      <c r="F2243" s="52" t="e">
        <f t="shared" si="3870"/>
        <v>#N/A</v>
      </c>
      <c r="G2243" s="52" t="e">
        <f t="shared" si="3870"/>
        <v>#N/A</v>
      </c>
      <c r="H2243" s="52" t="e">
        <f t="shared" si="3870"/>
        <v>#N/A</v>
      </c>
      <c r="I2243" s="52" t="e">
        <f t="shared" si="3870"/>
        <v>#N/A</v>
      </c>
      <c r="J2243" s="52" t="e">
        <f t="shared" si="3870"/>
        <v>#N/A</v>
      </c>
      <c r="K2243" s="52" t="e">
        <f t="shared" si="3870"/>
        <v>#N/A</v>
      </c>
      <c r="L2243" s="52" t="e">
        <f t="shared" si="3870"/>
        <v>#N/A</v>
      </c>
      <c r="M2243" s="52" t="e">
        <f t="shared" si="3870"/>
        <v>#N/A</v>
      </c>
      <c r="N2243" s="52" t="e">
        <f t="shared" si="3870"/>
        <v>#N/A</v>
      </c>
      <c r="O2243" s="52" t="e">
        <f t="shared" si="3870"/>
        <v>#N/A</v>
      </c>
      <c r="P2243" s="52" t="e">
        <f t="shared" si="3870"/>
        <v>#N/A</v>
      </c>
      <c r="Q2243" s="52" t="e">
        <f t="shared" si="3870"/>
        <v>#N/A</v>
      </c>
      <c r="R2243" s="52" t="e">
        <f t="shared" si="3870"/>
        <v>#N/A</v>
      </c>
      <c r="S2243" s="52" t="e">
        <f t="shared" si="3870"/>
        <v>#N/A</v>
      </c>
      <c r="T2243" s="52" t="e">
        <f t="shared" si="3870"/>
        <v>#N/A</v>
      </c>
      <c r="U2243" s="52" t="e">
        <f t="shared" si="3870"/>
        <v>#N/A</v>
      </c>
      <c r="V2243" s="52" t="e">
        <f t="shared" si="3870"/>
        <v>#N/A</v>
      </c>
      <c r="W2243" s="52" t="e">
        <f t="shared" si="3870"/>
        <v>#N/A</v>
      </c>
      <c r="X2243" s="55" t="e">
        <f t="shared" si="3863"/>
        <v>#N/A</v>
      </c>
      <c r="Y2243" s="55" t="e">
        <f t="shared" si="3864"/>
        <v>#N/A</v>
      </c>
      <c r="Z2243" s="55" t="e">
        <f t="shared" ref="Z2243" si="3871">Z2242</f>
        <v>#N/A</v>
      </c>
      <c r="AA2243" s="55" t="e">
        <f t="shared" si="3866"/>
        <v>#N/A</v>
      </c>
      <c r="AB2243" s="336" t="e">
        <f t="shared" si="3867"/>
        <v>#N/A</v>
      </c>
      <c r="AC2243" s="223" t="e">
        <f ca="1">INDEX(FGA_COEFFS,1,1)+Z2243*INDEX(FGA_COEFFS,1,2)+Y2243*INDEX(FGA_COEFFS,1,3)+R2243*INDEX(FGA_COEFFS,1,4)+Q2242*INDEX(FGA_COEFFS,1,5)+S2243*INDEX(FGA_COEFFS,1,6)+T2242*INDEX(FGA_COEFFS,1,7)+M2242*INDEX(FGA_COEFFS,1,8)+Y2246*Y2248</f>
        <v>#N/A</v>
      </c>
      <c r="AD2243" s="223" t="e">
        <f ca="1">INDEX(THREEPTA_COEFFS,1,1)+AC2243*INDEX(THREEPTA_COEFFS,1,2)+J2243*INDEX(THREEPTA_COEFFS,1,3)+AA2243*INDEX(THREEPTA_COEFFS,1,4)+K2243*INDEX(THREEPTA_COEFFS,1,5)+L2242*INDEX(THREEPTA_COEFFS,1,6)+Z2246*Z2248</f>
        <v>#N/A</v>
      </c>
      <c r="AE2243" s="223" t="e">
        <f ca="1">INDEX(THREEPTPCT_COEFFS,1,1)+K2243*INDEX(THREEPTPCT_COEFFS,1,2)+L2242*INDEX(THREEPTPCT_COEFFS,1,3)+AA2246*AA2248</f>
        <v>#N/A</v>
      </c>
      <c r="AF2243" s="55" t="e">
        <f t="shared" ca="1" si="3868"/>
        <v>#N/A</v>
      </c>
      <c r="AG2243" s="223" t="e">
        <f ca="1">INDEX(TWOPTPCT_COEFFS,1,1)+AB2243*INDEX(TWOPTPCT_COEFFS,1,2)+I2242*INDEX(TWOPTPCT_COEFFS,1,3)+G2242*INDEX(TWOPTPCT_COEFFS,1,4)+L2242*INDEX(TWOPTPCT_COEFFS,1,5)+AB2246*AB2248</f>
        <v>#N/A</v>
      </c>
      <c r="AH2243" s="223" t="e">
        <f ca="1">INDEX(FTA_COEFFS,1,1)+O2243*INDEX(FTA_COEFFS,1,2)+N2242*INDEX(FTA_COEFFS,1,3)+(Q2243+R2243)*INDEX(FTA_COEFFS,1,4)+(Q2242+R2242)*INDEX(FTA_COEFFS,1,5)+M2242*INDEX(FTA_COEFFS,1,6)+AC2246*AC2248</f>
        <v>#N/A</v>
      </c>
      <c r="AI2243" s="223" t="e">
        <f ca="1">INDEX(FTPCT_COEFFS,1,1)+P2243*INDEX(FTPCT_COEFFS,1,2)+F2243*INDEX(FTPCT_COEFFS,1,3)+G2242*INDEX(FTPCT_COEFFS,1,4)+AD2246*AD2248</f>
        <v>#N/A</v>
      </c>
      <c r="AJ2243" s="338" t="e">
        <f t="shared" ca="1" si="3869"/>
        <v>#N/A</v>
      </c>
      <c r="AK2243" s="55"/>
      <c r="AL2243" s="55"/>
      <c r="AM2243" s="55"/>
      <c r="AN2243" s="55"/>
      <c r="AO2243" s="55"/>
      <c r="AP2243" s="55"/>
      <c r="AQ2243" s="55"/>
      <c r="AR2243" s="55"/>
    </row>
    <row r="2244" spans="1:45" x14ac:dyDescent="0.3">
      <c r="A2244" s="54" t="e">
        <f ca="1">IF(D2242&gt;(D2243+(AVERAGE(V2242,W2242)-AVERAGE(V2243,W2243))/2)+2.5,C2242,IF(D2243&gt;(D2242+(AVERAGE(V2243,W2243)-AVERAGE(V2242,W2242))/2)+2.5,C2243,"Close"))</f>
        <v>#N/A</v>
      </c>
      <c r="B2244" s="64" t="e">
        <f ca="1">IF(D2243&gt;D2242,C2243,C2242)</f>
        <v>#N/A</v>
      </c>
      <c r="D2244" s="56"/>
      <c r="X2244" s="55"/>
      <c r="Y2244" s="55"/>
      <c r="Z2244" s="55"/>
      <c r="AA2244" s="55"/>
      <c r="AB2244" s="55"/>
      <c r="AC2244" s="337"/>
      <c r="AD2244" s="337"/>
      <c r="AE2244" s="337"/>
      <c r="AF2244" s="337"/>
      <c r="AG2244" s="337"/>
      <c r="AH2244" s="337"/>
      <c r="AI2244" s="337"/>
      <c r="AJ2244" s="337"/>
      <c r="AK2244" s="337"/>
      <c r="AL2244" s="337"/>
      <c r="AM2244" s="55"/>
      <c r="AN2244" s="55"/>
      <c r="AO2244" s="55"/>
      <c r="AP2244" s="55"/>
      <c r="AQ2244" s="55"/>
      <c r="AR2244" s="55"/>
      <c r="AS2244" s="55"/>
    </row>
    <row r="2245" spans="1:45" x14ac:dyDescent="0.3">
      <c r="X2245" s="54" t="s">
        <v>1305</v>
      </c>
      <c r="Y2245" s="54" t="s">
        <v>128</v>
      </c>
      <c r="Z2245" s="54" t="s">
        <v>157</v>
      </c>
      <c r="AA2245" s="54" t="s">
        <v>151</v>
      </c>
      <c r="AB2245" s="54" t="s">
        <v>1327</v>
      </c>
      <c r="AC2245" s="54" t="s">
        <v>129</v>
      </c>
      <c r="AD2245" s="54" t="s">
        <v>116</v>
      </c>
      <c r="AE2245" s="54"/>
      <c r="AF2245" s="54"/>
      <c r="AG2245" s="54"/>
      <c r="AH2245" s="54"/>
      <c r="AI2245" s="54"/>
      <c r="AJ2245" s="54"/>
      <c r="AK2245" s="54"/>
      <c r="AL2245" s="54"/>
      <c r="AM2245" s="54"/>
      <c r="AN2245" s="54"/>
      <c r="AO2245" s="54"/>
      <c r="AP2245" s="54"/>
      <c r="AQ2245" s="54"/>
      <c r="AR2245" s="54"/>
      <c r="AS2245" s="54"/>
    </row>
    <row r="2246" spans="1:45" x14ac:dyDescent="0.3">
      <c r="X2246" s="54"/>
      <c r="Y2246" s="54">
        <f t="shared" ref="Y2246:AD2246" si="3872">Y2239</f>
        <v>6.4436999999999998</v>
      </c>
      <c r="Z2246" s="54">
        <f t="shared" si="3872"/>
        <v>4.9371</v>
      </c>
      <c r="AA2246" s="54">
        <f t="shared" si="3872"/>
        <v>11.350300000000001</v>
      </c>
      <c r="AB2246" s="54">
        <f t="shared" si="3872"/>
        <v>7.1900000000000006E-2</v>
      </c>
      <c r="AC2246" s="54">
        <f t="shared" si="3872"/>
        <v>6.2766000000000002</v>
      </c>
      <c r="AD2246" s="54">
        <f t="shared" si="3872"/>
        <v>11.042999999999999</v>
      </c>
      <c r="AE2246" s="54"/>
      <c r="AF2246" s="336"/>
      <c r="AG2246" s="336"/>
      <c r="AH2246" s="336"/>
      <c r="AI2246" s="54"/>
      <c r="AJ2246" s="54"/>
      <c r="AK2246" s="54"/>
      <c r="AL2246" s="54"/>
      <c r="AM2246" s="54"/>
      <c r="AN2246" s="54"/>
      <c r="AO2246" s="54"/>
      <c r="AP2246" s="54"/>
      <c r="AQ2246" s="54"/>
      <c r="AR2246" s="54"/>
      <c r="AS2246" s="54"/>
    </row>
    <row r="2247" spans="1:45" x14ac:dyDescent="0.3">
      <c r="D2247" s="56"/>
      <c r="X2247" s="336"/>
      <c r="Y2247" s="336">
        <f t="shared" ca="1" si="3800"/>
        <v>-4.1960795067088521E-3</v>
      </c>
      <c r="Z2247" s="336">
        <f t="shared" ca="1" si="3800"/>
        <v>3.2371611095139731E-2</v>
      </c>
      <c r="AA2247" s="336">
        <f t="shared" ca="1" si="3800"/>
        <v>1.2292041384025074</v>
      </c>
      <c r="AB2247" s="336">
        <f t="shared" ca="1" si="3800"/>
        <v>-6.392085619347735E-3</v>
      </c>
      <c r="AC2247" s="336">
        <f t="shared" ca="1" si="3800"/>
        <v>2.760803397913475E-2</v>
      </c>
      <c r="AD2247" s="336">
        <f t="shared" ca="1" si="3800"/>
        <v>-0.14628465880569272</v>
      </c>
      <c r="AE2247" s="336"/>
      <c r="AF2247" s="336"/>
      <c r="AG2247" s="336"/>
      <c r="AH2247" s="336"/>
      <c r="AI2247" s="54"/>
      <c r="AJ2247" s="54"/>
      <c r="AK2247" s="54"/>
      <c r="AL2247" s="336"/>
      <c r="AM2247" s="336"/>
      <c r="AN2247" s="336"/>
      <c r="AO2247" s="336"/>
      <c r="AP2247" s="54"/>
      <c r="AQ2247" s="336"/>
      <c r="AR2247" s="336"/>
      <c r="AS2247" s="336"/>
    </row>
    <row r="2248" spans="1:45" x14ac:dyDescent="0.3">
      <c r="C2248" s="54"/>
      <c r="D2248" s="56"/>
      <c r="Y2248" s="336">
        <f t="shared" ca="1" si="3800"/>
        <v>-0.20419691391515477</v>
      </c>
      <c r="Z2248" s="336">
        <f t="shared" ca="1" si="3800"/>
        <v>0.82828492394937381</v>
      </c>
      <c r="AA2248" s="336">
        <f t="shared" ca="1" si="3800"/>
        <v>-0.15511858323869418</v>
      </c>
      <c r="AB2248" s="336">
        <f t="shared" ca="1" si="3800"/>
        <v>0.25913429801341059</v>
      </c>
      <c r="AC2248" s="336">
        <f t="shared" ca="1" si="3800"/>
        <v>0.23792694582855461</v>
      </c>
      <c r="AD2248" s="336">
        <f t="shared" ca="1" si="3800"/>
        <v>-0.54041349224610724</v>
      </c>
      <c r="AE2248" s="55"/>
      <c r="AF2248" s="55"/>
      <c r="AG2248" s="55"/>
      <c r="AH2248" s="55"/>
      <c r="AI2248" s="55"/>
      <c r="AJ2248" s="55"/>
      <c r="AK2248" s="55"/>
      <c r="AL2248" s="55"/>
      <c r="AM2248" s="55"/>
      <c r="AN2248" s="55"/>
      <c r="AO2248" s="55"/>
      <c r="AP2248" s="55"/>
      <c r="AQ2248" s="55"/>
      <c r="AR2248" s="55"/>
      <c r="AS2248" s="55"/>
    </row>
    <row r="2249" spans="1:45" x14ac:dyDescent="0.3">
      <c r="B2249" s="54" t="s">
        <v>172</v>
      </c>
      <c r="C2249" s="53">
        <f>C2242</f>
        <v>0</v>
      </c>
      <c r="D2249" s="56" t="e">
        <f t="shared" ref="D2249:D2250" ca="1" si="3873">AJ2249</f>
        <v>#N/A</v>
      </c>
      <c r="E2249" s="52" t="e">
        <f t="shared" ref="E2249:W2249" si="3874">E2242</f>
        <v>#N/A</v>
      </c>
      <c r="F2249" s="52" t="e">
        <f t="shared" si="3874"/>
        <v>#N/A</v>
      </c>
      <c r="G2249" s="52" t="e">
        <f t="shared" si="3874"/>
        <v>#N/A</v>
      </c>
      <c r="H2249" s="52" t="e">
        <f t="shared" si="3874"/>
        <v>#N/A</v>
      </c>
      <c r="I2249" s="52" t="e">
        <f t="shared" si="3874"/>
        <v>#N/A</v>
      </c>
      <c r="J2249" s="52" t="e">
        <f t="shared" si="3874"/>
        <v>#N/A</v>
      </c>
      <c r="K2249" s="52" t="e">
        <f t="shared" si="3874"/>
        <v>#N/A</v>
      </c>
      <c r="L2249" s="52" t="e">
        <f t="shared" si="3874"/>
        <v>#N/A</v>
      </c>
      <c r="M2249" s="52" t="e">
        <f t="shared" si="3874"/>
        <v>#N/A</v>
      </c>
      <c r="N2249" s="52" t="e">
        <f t="shared" si="3874"/>
        <v>#N/A</v>
      </c>
      <c r="O2249" s="52" t="e">
        <f t="shared" si="3874"/>
        <v>#N/A</v>
      </c>
      <c r="P2249" s="52" t="e">
        <f t="shared" si="3874"/>
        <v>#N/A</v>
      </c>
      <c r="Q2249" s="52" t="e">
        <f t="shared" si="3874"/>
        <v>#N/A</v>
      </c>
      <c r="R2249" s="52" t="e">
        <f t="shared" si="3874"/>
        <v>#N/A</v>
      </c>
      <c r="S2249" s="52" t="e">
        <f t="shared" si="3874"/>
        <v>#N/A</v>
      </c>
      <c r="T2249" s="52" t="e">
        <f t="shared" si="3874"/>
        <v>#N/A</v>
      </c>
      <c r="U2249" s="52" t="e">
        <f t="shared" si="3874"/>
        <v>#N/A</v>
      </c>
      <c r="V2249" s="52" t="e">
        <f t="shared" si="3874"/>
        <v>#N/A</v>
      </c>
      <c r="W2249" s="52" t="e">
        <f t="shared" si="3874"/>
        <v>#N/A</v>
      </c>
      <c r="X2249" s="55" t="e">
        <f t="shared" ref="X2249:X2250" si="3875">(H2249-(O2249*P2249)/100-3*(J2249*K2249)/100)/2</f>
        <v>#N/A</v>
      </c>
      <c r="Y2249" s="55" t="e">
        <f t="shared" ref="Y2249:Y2250" si="3876">SUM(X2249,(J2249*K2249/100))/(F2249/100)</f>
        <v>#N/A</v>
      </c>
      <c r="Z2249" s="55" t="e">
        <f t="shared" ref="Z2249" si="3877">U2249*0.5+U2250*0.5</f>
        <v>#N/A</v>
      </c>
      <c r="AA2249" s="55" t="e">
        <f t="shared" ref="AA2249:AA2250" si="3878">J2249/Y2249</f>
        <v>#N/A</v>
      </c>
      <c r="AB2249" s="336" t="e">
        <f t="shared" ref="AB2249:AB2250" si="3879">X2249/(Y2249-J2249)</f>
        <v>#N/A</v>
      </c>
      <c r="AC2249" s="223" t="e">
        <f ca="1">INDEX(FGA_COEFFS,1,1)+Z2249*INDEX(FGA_COEFFS,1,2)+Y2249*INDEX(FGA_COEFFS,1,3)+R2249*INDEX(FGA_COEFFS,1,4)+Q2250*INDEX(FGA_COEFFS,1,5)+S2249*INDEX(FGA_COEFFS,1,6)+T2250*INDEX(FGA_COEFFS,1,7)+M2250*INDEX(FGA_COEFFS,1,8)+Y2253*Y2254</f>
        <v>#N/A</v>
      </c>
      <c r="AD2249" s="223" t="e">
        <f ca="1">INDEX(THREEPTA_COEFFS,1,1)+AC2249*INDEX(THREEPTA_COEFFS,1,2)+J2249*INDEX(THREEPTA_COEFFS,1,3)+AA2249*INDEX(THREEPTA_COEFFS,1,4)+K2249*INDEX(THREEPTA_COEFFS,1,5)+L2250*INDEX(THREEPTA_COEFFS,1,6)+Z2253*Z2254</f>
        <v>#N/A</v>
      </c>
      <c r="AE2249" s="223" t="e">
        <f ca="1">INDEX(THREEPTPCT_COEFFS,1,1)+K2249*INDEX(THREEPTPCT_COEFFS,1,2)+L2250*INDEX(THREEPTPCT_COEFFS,1,3)+AA2253*AA2254</f>
        <v>#N/A</v>
      </c>
      <c r="AF2249" s="55" t="e">
        <f t="shared" ref="AF2249:AF2250" ca="1" si="3880">AC2249-AD2249</f>
        <v>#N/A</v>
      </c>
      <c r="AG2249" s="223" t="e">
        <f ca="1">INDEX(TWOPTPCT_COEFFS,1,1)+AB2249*INDEX(TWOPTPCT_COEFFS,1,2)+I2250*INDEX(TWOPTPCT_COEFFS,1,3)+G2250*INDEX(TWOPTPCT_COEFFS,1,4)+L2250*INDEX(TWOPTPCT_COEFFS,1,5)+AB2253*AB2254</f>
        <v>#N/A</v>
      </c>
      <c r="AH2249" s="223" t="e">
        <f ca="1">INDEX(FTA_COEFFS,1,1)+O2249*INDEX(FTA_COEFFS,1,2)+N2250*INDEX(FTA_COEFFS,1,3)+(Q2249+R2249)*INDEX(FTA_COEFFS,1,4)+(Q2250+R2250)*INDEX(FTA_COEFFS,1,5)+M2250*INDEX(FTA_COEFFS,1,6)+AC2253*AC2254</f>
        <v>#N/A</v>
      </c>
      <c r="AI2249" s="223" t="e">
        <f ca="1">INDEX(FTPCT_COEFFS,1,1)+P2249*INDEX(FTPCT_COEFFS,1,2)+F2249*INDEX(FTPCT_COEFFS,1,3)+G2250*INDEX(FTPCT_COEFFS,1,4)+AD2253*AD2254</f>
        <v>#N/A</v>
      </c>
      <c r="AJ2249" s="338" t="e">
        <f t="shared" ref="AJ2249:AJ2250" ca="1" si="3881">AD2249*AE2249/100+AF2249*AG2249+AH2249*AI2249/100</f>
        <v>#N/A</v>
      </c>
      <c r="AK2249" s="55"/>
      <c r="AL2249" s="55"/>
      <c r="AM2249" s="55"/>
      <c r="AN2249" s="55"/>
      <c r="AO2249" s="55"/>
      <c r="AP2249" s="55"/>
      <c r="AQ2249" s="55"/>
      <c r="AR2249" s="55"/>
    </row>
    <row r="2250" spans="1:45" x14ac:dyDescent="0.3">
      <c r="B2250" s="54" t="s">
        <v>175</v>
      </c>
      <c r="C2250" s="54">
        <f>C2243</f>
        <v>0</v>
      </c>
      <c r="D2250" s="56" t="e">
        <f t="shared" ca="1" si="3873"/>
        <v>#N/A</v>
      </c>
      <c r="E2250" s="52" t="e">
        <f t="shared" ref="E2250:W2250" si="3882">E2243</f>
        <v>#N/A</v>
      </c>
      <c r="F2250" s="52" t="e">
        <f t="shared" si="3882"/>
        <v>#N/A</v>
      </c>
      <c r="G2250" s="52" t="e">
        <f t="shared" si="3882"/>
        <v>#N/A</v>
      </c>
      <c r="H2250" s="52" t="e">
        <f t="shared" si="3882"/>
        <v>#N/A</v>
      </c>
      <c r="I2250" s="52" t="e">
        <f t="shared" si="3882"/>
        <v>#N/A</v>
      </c>
      <c r="J2250" s="52" t="e">
        <f t="shared" si="3882"/>
        <v>#N/A</v>
      </c>
      <c r="K2250" s="52" t="e">
        <f t="shared" si="3882"/>
        <v>#N/A</v>
      </c>
      <c r="L2250" s="52" t="e">
        <f t="shared" si="3882"/>
        <v>#N/A</v>
      </c>
      <c r="M2250" s="52" t="e">
        <f t="shared" si="3882"/>
        <v>#N/A</v>
      </c>
      <c r="N2250" s="52" t="e">
        <f t="shared" si="3882"/>
        <v>#N/A</v>
      </c>
      <c r="O2250" s="52" t="e">
        <f t="shared" si="3882"/>
        <v>#N/A</v>
      </c>
      <c r="P2250" s="52" t="e">
        <f t="shared" si="3882"/>
        <v>#N/A</v>
      </c>
      <c r="Q2250" s="52" t="e">
        <f t="shared" si="3882"/>
        <v>#N/A</v>
      </c>
      <c r="R2250" s="52" t="e">
        <f t="shared" si="3882"/>
        <v>#N/A</v>
      </c>
      <c r="S2250" s="52" t="e">
        <f t="shared" si="3882"/>
        <v>#N/A</v>
      </c>
      <c r="T2250" s="52" t="e">
        <f t="shared" si="3882"/>
        <v>#N/A</v>
      </c>
      <c r="U2250" s="52" t="e">
        <f t="shared" si="3882"/>
        <v>#N/A</v>
      </c>
      <c r="V2250" s="52" t="e">
        <f t="shared" si="3882"/>
        <v>#N/A</v>
      </c>
      <c r="W2250" s="52" t="e">
        <f t="shared" si="3882"/>
        <v>#N/A</v>
      </c>
      <c r="X2250" s="55" t="e">
        <f t="shared" si="3875"/>
        <v>#N/A</v>
      </c>
      <c r="Y2250" s="55" t="e">
        <f t="shared" si="3876"/>
        <v>#N/A</v>
      </c>
      <c r="Z2250" s="55" t="e">
        <f t="shared" ref="Z2250" si="3883">Z2249</f>
        <v>#N/A</v>
      </c>
      <c r="AA2250" s="55" t="e">
        <f t="shared" si="3878"/>
        <v>#N/A</v>
      </c>
      <c r="AB2250" s="336" t="e">
        <f t="shared" si="3879"/>
        <v>#N/A</v>
      </c>
      <c r="AC2250" s="223" t="e">
        <f ca="1">INDEX(FGA_COEFFS,1,1)+Z2250*INDEX(FGA_COEFFS,1,2)+Y2250*INDEX(FGA_COEFFS,1,3)+R2250*INDEX(FGA_COEFFS,1,4)+Q2249*INDEX(FGA_COEFFS,1,5)+S2250*INDEX(FGA_COEFFS,1,6)+T2249*INDEX(FGA_COEFFS,1,7)+M2249*INDEX(FGA_COEFFS,1,8)+Y2253*Y2255</f>
        <v>#N/A</v>
      </c>
      <c r="AD2250" s="223" t="e">
        <f ca="1">INDEX(THREEPTA_COEFFS,1,1)+AC2250*INDEX(THREEPTA_COEFFS,1,2)+J2250*INDEX(THREEPTA_COEFFS,1,3)+AA2250*INDEX(THREEPTA_COEFFS,1,4)+K2250*INDEX(THREEPTA_COEFFS,1,5)+L2249*INDEX(THREEPTA_COEFFS,1,6)+Z2253*Z2255</f>
        <v>#N/A</v>
      </c>
      <c r="AE2250" s="223" t="e">
        <f ca="1">INDEX(THREEPTPCT_COEFFS,1,1)+K2250*INDEX(THREEPTPCT_COEFFS,1,2)+L2249*INDEX(THREEPTPCT_COEFFS,1,3)+AA2253*AA2255</f>
        <v>#N/A</v>
      </c>
      <c r="AF2250" s="55" t="e">
        <f t="shared" ca="1" si="3880"/>
        <v>#N/A</v>
      </c>
      <c r="AG2250" s="223" t="e">
        <f ca="1">INDEX(TWOPTPCT_COEFFS,1,1)+AB2250*INDEX(TWOPTPCT_COEFFS,1,2)+I2249*INDEX(TWOPTPCT_COEFFS,1,3)+G2249*INDEX(TWOPTPCT_COEFFS,1,4)+L2249*INDEX(TWOPTPCT_COEFFS,1,5)+AB2253*AB2255</f>
        <v>#N/A</v>
      </c>
      <c r="AH2250" s="223" t="e">
        <f ca="1">INDEX(FTA_COEFFS,1,1)+O2250*INDEX(FTA_COEFFS,1,2)+N2249*INDEX(FTA_COEFFS,1,3)+(Q2250+R2250)*INDEX(FTA_COEFFS,1,4)+(Q2249+R2249)*INDEX(FTA_COEFFS,1,5)+M2249*INDEX(FTA_COEFFS,1,6)+AC2253*AC2255</f>
        <v>#N/A</v>
      </c>
      <c r="AI2250" s="223" t="e">
        <f ca="1">INDEX(FTPCT_COEFFS,1,1)+P2250*INDEX(FTPCT_COEFFS,1,2)+F2250*INDEX(FTPCT_COEFFS,1,3)+G2249*INDEX(FTPCT_COEFFS,1,4)+AD2253*AD2255</f>
        <v>#N/A</v>
      </c>
      <c r="AJ2250" s="338" t="e">
        <f t="shared" ca="1" si="3881"/>
        <v>#N/A</v>
      </c>
      <c r="AK2250" s="55"/>
      <c r="AL2250" s="55"/>
      <c r="AM2250" s="55"/>
      <c r="AN2250" s="55"/>
      <c r="AO2250" s="55"/>
      <c r="AP2250" s="55"/>
      <c r="AQ2250" s="55"/>
      <c r="AR2250" s="55"/>
    </row>
    <row r="2251" spans="1:45" x14ac:dyDescent="0.3">
      <c r="A2251" s="54" t="e">
        <f ca="1">IF(D2249&gt;(D2250+(AVERAGE(V2249,W2249)-AVERAGE(V2250,W2250))/2)+2.5,C2249,IF(D2250&gt;(D2249+(AVERAGE(V2250,W2250)-AVERAGE(V2249,W2249))/2)+2.5,C2250,"Close"))</f>
        <v>#N/A</v>
      </c>
      <c r="B2251" s="64" t="e">
        <f ca="1">IF(D2250&gt;D2249,C2250,C2249)</f>
        <v>#N/A</v>
      </c>
      <c r="D2251" s="56"/>
      <c r="X2251" s="55"/>
      <c r="Y2251" s="55"/>
      <c r="Z2251" s="55"/>
      <c r="AA2251" s="55"/>
      <c r="AB2251" s="55"/>
      <c r="AC2251" s="337"/>
      <c r="AD2251" s="337"/>
      <c r="AE2251" s="337"/>
      <c r="AF2251" s="337"/>
      <c r="AG2251" s="337"/>
      <c r="AH2251" s="337"/>
      <c r="AI2251" s="337"/>
      <c r="AJ2251" s="337"/>
      <c r="AK2251" s="337"/>
      <c r="AL2251" s="337"/>
      <c r="AM2251" s="55"/>
      <c r="AN2251" s="55"/>
      <c r="AO2251" s="55"/>
      <c r="AP2251" s="55"/>
      <c r="AQ2251" s="55"/>
      <c r="AR2251" s="55"/>
      <c r="AS2251" s="55"/>
    </row>
    <row r="2252" spans="1:45" x14ac:dyDescent="0.3">
      <c r="X2252" s="54" t="s">
        <v>1305</v>
      </c>
      <c r="Y2252" s="54" t="s">
        <v>128</v>
      </c>
      <c r="Z2252" s="54" t="s">
        <v>157</v>
      </c>
      <c r="AA2252" s="54" t="s">
        <v>151</v>
      </c>
      <c r="AB2252" s="54" t="s">
        <v>1327</v>
      </c>
      <c r="AC2252" s="54" t="s">
        <v>129</v>
      </c>
      <c r="AD2252" s="54" t="s">
        <v>116</v>
      </c>
      <c r="AE2252" s="54"/>
      <c r="AF2252" s="54"/>
      <c r="AG2252" s="54"/>
      <c r="AH2252" s="54"/>
      <c r="AI2252" s="54"/>
      <c r="AJ2252" s="54"/>
      <c r="AK2252" s="54"/>
      <c r="AL2252" s="54"/>
      <c r="AM2252" s="54"/>
      <c r="AN2252" s="54"/>
      <c r="AO2252" s="54"/>
      <c r="AP2252" s="54"/>
      <c r="AQ2252" s="54"/>
      <c r="AR2252" s="54"/>
      <c r="AS2252" s="54"/>
    </row>
    <row r="2253" spans="1:45" x14ac:dyDescent="0.3">
      <c r="X2253" s="54"/>
      <c r="Y2253" s="54">
        <f t="shared" ref="Y2253:AD2253" si="3884">Y2246</f>
        <v>6.4436999999999998</v>
      </c>
      <c r="Z2253" s="54">
        <f t="shared" si="3884"/>
        <v>4.9371</v>
      </c>
      <c r="AA2253" s="54">
        <f t="shared" si="3884"/>
        <v>11.350300000000001</v>
      </c>
      <c r="AB2253" s="54">
        <f t="shared" si="3884"/>
        <v>7.1900000000000006E-2</v>
      </c>
      <c r="AC2253" s="54">
        <f t="shared" si="3884"/>
        <v>6.2766000000000002</v>
      </c>
      <c r="AD2253" s="54">
        <f t="shared" si="3884"/>
        <v>11.042999999999999</v>
      </c>
      <c r="AE2253" s="54"/>
      <c r="AF2253" s="336"/>
      <c r="AG2253" s="336"/>
      <c r="AH2253" s="336"/>
      <c r="AI2253" s="54"/>
      <c r="AJ2253" s="54"/>
      <c r="AK2253" s="54"/>
      <c r="AL2253" s="54"/>
      <c r="AM2253" s="54"/>
      <c r="AN2253" s="54"/>
      <c r="AO2253" s="54"/>
      <c r="AP2253" s="54"/>
      <c r="AQ2253" s="54"/>
      <c r="AR2253" s="54"/>
      <c r="AS2253" s="54"/>
    </row>
    <row r="2254" spans="1:45" x14ac:dyDescent="0.3">
      <c r="D2254" s="56"/>
      <c r="X2254" s="336"/>
      <c r="Y2254" s="336">
        <f t="shared" ca="1" si="3800"/>
        <v>-8.7049409167435962E-2</v>
      </c>
      <c r="Z2254" s="336">
        <f t="shared" ca="1" si="3800"/>
        <v>1.4283476451752268</v>
      </c>
      <c r="AA2254" s="336">
        <f t="shared" ca="1" si="3800"/>
        <v>-0.1767105987833969</v>
      </c>
      <c r="AB2254" s="336">
        <f t="shared" ca="1" si="3800"/>
        <v>-0.28131112154820803</v>
      </c>
      <c r="AC2254" s="336">
        <f t="shared" ca="1" si="3800"/>
        <v>-0.5481512498351182</v>
      </c>
      <c r="AD2254" s="336">
        <f t="shared" ca="1" si="3800"/>
        <v>-1.3775919696275156</v>
      </c>
      <c r="AE2254" s="336"/>
      <c r="AF2254" s="336"/>
      <c r="AG2254" s="336"/>
      <c r="AH2254" s="336"/>
      <c r="AI2254" s="54"/>
      <c r="AJ2254" s="54"/>
      <c r="AK2254" s="54"/>
      <c r="AL2254" s="336"/>
      <c r="AM2254" s="336"/>
      <c r="AN2254" s="336"/>
      <c r="AO2254" s="336"/>
      <c r="AP2254" s="54"/>
      <c r="AQ2254" s="336"/>
      <c r="AR2254" s="336"/>
      <c r="AS2254" s="336"/>
    </row>
    <row r="2255" spans="1:45" x14ac:dyDescent="0.3">
      <c r="C2255" s="54"/>
      <c r="D2255" s="56"/>
      <c r="Y2255" s="336">
        <f t="shared" ca="1" si="3800"/>
        <v>-0.6354629914612242</v>
      </c>
      <c r="Z2255" s="336">
        <f t="shared" ca="1" si="3800"/>
        <v>-3.8835799207564796E-2</v>
      </c>
      <c r="AA2255" s="336">
        <f t="shared" ca="1" si="3800"/>
        <v>0.19352011477048475</v>
      </c>
      <c r="AB2255" s="336">
        <f t="shared" ca="1" si="3800"/>
        <v>0.47121187118843016</v>
      </c>
      <c r="AC2255" s="336">
        <f t="shared" ca="1" si="3800"/>
        <v>7.1443004720432995E-2</v>
      </c>
      <c r="AD2255" s="336">
        <f t="shared" ca="1" si="3800"/>
        <v>0.41281987509056001</v>
      </c>
      <c r="AE2255" s="55"/>
      <c r="AF2255" s="55"/>
      <c r="AG2255" s="55"/>
      <c r="AH2255" s="55"/>
      <c r="AI2255" s="55"/>
      <c r="AJ2255" s="55"/>
      <c r="AK2255" s="55"/>
      <c r="AL2255" s="55"/>
      <c r="AM2255" s="55"/>
      <c r="AN2255" s="55"/>
      <c r="AO2255" s="55"/>
      <c r="AP2255" s="55"/>
      <c r="AQ2255" s="55"/>
      <c r="AR2255" s="55"/>
      <c r="AS2255" s="55"/>
    </row>
    <row r="2256" spans="1:45" x14ac:dyDescent="0.3">
      <c r="B2256" s="54" t="s">
        <v>172</v>
      </c>
      <c r="C2256" s="53">
        <f>C2249</f>
        <v>0</v>
      </c>
      <c r="D2256" s="56" t="e">
        <f t="shared" ref="D2256:D2257" ca="1" si="3885">AJ2256</f>
        <v>#N/A</v>
      </c>
      <c r="E2256" s="52" t="e">
        <f t="shared" ref="E2256:W2256" si="3886">E2249</f>
        <v>#N/A</v>
      </c>
      <c r="F2256" s="52" t="e">
        <f t="shared" si="3886"/>
        <v>#N/A</v>
      </c>
      <c r="G2256" s="52" t="e">
        <f t="shared" si="3886"/>
        <v>#N/A</v>
      </c>
      <c r="H2256" s="52" t="e">
        <f t="shared" si="3886"/>
        <v>#N/A</v>
      </c>
      <c r="I2256" s="52" t="e">
        <f t="shared" si="3886"/>
        <v>#N/A</v>
      </c>
      <c r="J2256" s="52" t="e">
        <f t="shared" si="3886"/>
        <v>#N/A</v>
      </c>
      <c r="K2256" s="52" t="e">
        <f t="shared" si="3886"/>
        <v>#N/A</v>
      </c>
      <c r="L2256" s="52" t="e">
        <f t="shared" si="3886"/>
        <v>#N/A</v>
      </c>
      <c r="M2256" s="52" t="e">
        <f t="shared" si="3886"/>
        <v>#N/A</v>
      </c>
      <c r="N2256" s="52" t="e">
        <f t="shared" si="3886"/>
        <v>#N/A</v>
      </c>
      <c r="O2256" s="52" t="e">
        <f t="shared" si="3886"/>
        <v>#N/A</v>
      </c>
      <c r="P2256" s="52" t="e">
        <f t="shared" si="3886"/>
        <v>#N/A</v>
      </c>
      <c r="Q2256" s="52" t="e">
        <f t="shared" si="3886"/>
        <v>#N/A</v>
      </c>
      <c r="R2256" s="52" t="e">
        <f t="shared" si="3886"/>
        <v>#N/A</v>
      </c>
      <c r="S2256" s="52" t="e">
        <f t="shared" si="3886"/>
        <v>#N/A</v>
      </c>
      <c r="T2256" s="52" t="e">
        <f t="shared" si="3886"/>
        <v>#N/A</v>
      </c>
      <c r="U2256" s="52" t="e">
        <f t="shared" si="3886"/>
        <v>#N/A</v>
      </c>
      <c r="V2256" s="52" t="e">
        <f t="shared" si="3886"/>
        <v>#N/A</v>
      </c>
      <c r="W2256" s="52" t="e">
        <f t="shared" si="3886"/>
        <v>#N/A</v>
      </c>
      <c r="X2256" s="55" t="e">
        <f t="shared" ref="X2256:X2257" si="3887">(H2256-(O2256*P2256)/100-3*(J2256*K2256)/100)/2</f>
        <v>#N/A</v>
      </c>
      <c r="Y2256" s="55" t="e">
        <f t="shared" ref="Y2256:Y2257" si="3888">SUM(X2256,(J2256*K2256/100))/(F2256/100)</f>
        <v>#N/A</v>
      </c>
      <c r="Z2256" s="55" t="e">
        <f t="shared" ref="Z2256" si="3889">U2256*0.5+U2257*0.5</f>
        <v>#N/A</v>
      </c>
      <c r="AA2256" s="55" t="e">
        <f t="shared" ref="AA2256:AA2257" si="3890">J2256/Y2256</f>
        <v>#N/A</v>
      </c>
      <c r="AB2256" s="336" t="e">
        <f t="shared" ref="AB2256:AB2257" si="3891">X2256/(Y2256-J2256)</f>
        <v>#N/A</v>
      </c>
      <c r="AC2256" s="223" t="e">
        <f ca="1">INDEX(FGA_COEFFS,1,1)+Z2256*INDEX(FGA_COEFFS,1,2)+Y2256*INDEX(FGA_COEFFS,1,3)+R2256*INDEX(FGA_COEFFS,1,4)+Q2257*INDEX(FGA_COEFFS,1,5)+S2256*INDEX(FGA_COEFFS,1,6)+T2257*INDEX(FGA_COEFFS,1,7)+M2257*INDEX(FGA_COEFFS,1,8)+Y2260*Y2261</f>
        <v>#N/A</v>
      </c>
      <c r="AD2256" s="223" t="e">
        <f ca="1">INDEX(THREEPTA_COEFFS,1,1)+AC2256*INDEX(THREEPTA_COEFFS,1,2)+J2256*INDEX(THREEPTA_COEFFS,1,3)+AA2256*INDEX(THREEPTA_COEFFS,1,4)+K2256*INDEX(THREEPTA_COEFFS,1,5)+L2257*INDEX(THREEPTA_COEFFS,1,6)+Z2260*Z2261</f>
        <v>#N/A</v>
      </c>
      <c r="AE2256" s="223" t="e">
        <f ca="1">INDEX(THREEPTPCT_COEFFS,1,1)+K2256*INDEX(THREEPTPCT_COEFFS,1,2)+L2257*INDEX(THREEPTPCT_COEFFS,1,3)+AA2260*AA2261</f>
        <v>#N/A</v>
      </c>
      <c r="AF2256" s="55" t="e">
        <f t="shared" ref="AF2256:AF2257" ca="1" si="3892">AC2256-AD2256</f>
        <v>#N/A</v>
      </c>
      <c r="AG2256" s="223" t="e">
        <f ca="1">INDEX(TWOPTPCT_COEFFS,1,1)+AB2256*INDEX(TWOPTPCT_COEFFS,1,2)+I2257*INDEX(TWOPTPCT_COEFFS,1,3)+G2257*INDEX(TWOPTPCT_COEFFS,1,4)+L2257*INDEX(TWOPTPCT_COEFFS,1,5)+AB2260*AB2261</f>
        <v>#N/A</v>
      </c>
      <c r="AH2256" s="223" t="e">
        <f ca="1">INDEX(FTA_COEFFS,1,1)+O2256*INDEX(FTA_COEFFS,1,2)+N2257*INDEX(FTA_COEFFS,1,3)+(Q2256+R2256)*INDEX(FTA_COEFFS,1,4)+(Q2257+R2257)*INDEX(FTA_COEFFS,1,5)+M2257*INDEX(FTA_COEFFS,1,6)+AC2260*AC2261</f>
        <v>#N/A</v>
      </c>
      <c r="AI2256" s="223" t="e">
        <f ca="1">INDEX(FTPCT_COEFFS,1,1)+P2256*INDEX(FTPCT_COEFFS,1,2)+F2256*INDEX(FTPCT_COEFFS,1,3)+G2257*INDEX(FTPCT_COEFFS,1,4)+AD2260*AD2261</f>
        <v>#N/A</v>
      </c>
      <c r="AJ2256" s="338" t="e">
        <f t="shared" ref="AJ2256:AJ2257" ca="1" si="3893">AD2256*AE2256/100+AF2256*AG2256+AH2256*AI2256/100</f>
        <v>#N/A</v>
      </c>
      <c r="AK2256" s="55"/>
      <c r="AL2256" s="55"/>
      <c r="AM2256" s="55"/>
      <c r="AN2256" s="55"/>
      <c r="AO2256" s="55"/>
      <c r="AP2256" s="55"/>
      <c r="AQ2256" s="55"/>
      <c r="AR2256" s="55"/>
    </row>
    <row r="2257" spans="1:45" x14ac:dyDescent="0.3">
      <c r="B2257" s="54" t="s">
        <v>175</v>
      </c>
      <c r="C2257" s="54">
        <f>C2250</f>
        <v>0</v>
      </c>
      <c r="D2257" s="56" t="e">
        <f t="shared" ca="1" si="3885"/>
        <v>#N/A</v>
      </c>
      <c r="E2257" s="52" t="e">
        <f t="shared" ref="E2257:W2257" si="3894">E2250</f>
        <v>#N/A</v>
      </c>
      <c r="F2257" s="52" t="e">
        <f t="shared" si="3894"/>
        <v>#N/A</v>
      </c>
      <c r="G2257" s="52" t="e">
        <f t="shared" si="3894"/>
        <v>#N/A</v>
      </c>
      <c r="H2257" s="52" t="e">
        <f t="shared" si="3894"/>
        <v>#N/A</v>
      </c>
      <c r="I2257" s="52" t="e">
        <f t="shared" si="3894"/>
        <v>#N/A</v>
      </c>
      <c r="J2257" s="52" t="e">
        <f t="shared" si="3894"/>
        <v>#N/A</v>
      </c>
      <c r="K2257" s="52" t="e">
        <f t="shared" si="3894"/>
        <v>#N/A</v>
      </c>
      <c r="L2257" s="52" t="e">
        <f t="shared" si="3894"/>
        <v>#N/A</v>
      </c>
      <c r="M2257" s="52" t="e">
        <f t="shared" si="3894"/>
        <v>#N/A</v>
      </c>
      <c r="N2257" s="52" t="e">
        <f t="shared" si="3894"/>
        <v>#N/A</v>
      </c>
      <c r="O2257" s="52" t="e">
        <f t="shared" si="3894"/>
        <v>#N/A</v>
      </c>
      <c r="P2257" s="52" t="e">
        <f t="shared" si="3894"/>
        <v>#N/A</v>
      </c>
      <c r="Q2257" s="52" t="e">
        <f t="shared" si="3894"/>
        <v>#N/A</v>
      </c>
      <c r="R2257" s="52" t="e">
        <f t="shared" si="3894"/>
        <v>#N/A</v>
      </c>
      <c r="S2257" s="52" t="e">
        <f t="shared" si="3894"/>
        <v>#N/A</v>
      </c>
      <c r="T2257" s="52" t="e">
        <f t="shared" si="3894"/>
        <v>#N/A</v>
      </c>
      <c r="U2257" s="52" t="e">
        <f t="shared" si="3894"/>
        <v>#N/A</v>
      </c>
      <c r="V2257" s="52" t="e">
        <f t="shared" si="3894"/>
        <v>#N/A</v>
      </c>
      <c r="W2257" s="52" t="e">
        <f t="shared" si="3894"/>
        <v>#N/A</v>
      </c>
      <c r="X2257" s="55" t="e">
        <f t="shared" si="3887"/>
        <v>#N/A</v>
      </c>
      <c r="Y2257" s="55" t="e">
        <f t="shared" si="3888"/>
        <v>#N/A</v>
      </c>
      <c r="Z2257" s="55" t="e">
        <f t="shared" ref="Z2257" si="3895">Z2256</f>
        <v>#N/A</v>
      </c>
      <c r="AA2257" s="55" t="e">
        <f t="shared" si="3890"/>
        <v>#N/A</v>
      </c>
      <c r="AB2257" s="336" t="e">
        <f t="shared" si="3891"/>
        <v>#N/A</v>
      </c>
      <c r="AC2257" s="223" t="e">
        <f ca="1">INDEX(FGA_COEFFS,1,1)+Z2257*INDEX(FGA_COEFFS,1,2)+Y2257*INDEX(FGA_COEFFS,1,3)+R2257*INDEX(FGA_COEFFS,1,4)+Q2256*INDEX(FGA_COEFFS,1,5)+S2257*INDEX(FGA_COEFFS,1,6)+T2256*INDEX(FGA_COEFFS,1,7)+M2256*INDEX(FGA_COEFFS,1,8)+Y2260*Y2262</f>
        <v>#N/A</v>
      </c>
      <c r="AD2257" s="223" t="e">
        <f ca="1">INDEX(THREEPTA_COEFFS,1,1)+AC2257*INDEX(THREEPTA_COEFFS,1,2)+J2257*INDEX(THREEPTA_COEFFS,1,3)+AA2257*INDEX(THREEPTA_COEFFS,1,4)+K2257*INDEX(THREEPTA_COEFFS,1,5)+L2256*INDEX(THREEPTA_COEFFS,1,6)+Z2260*Z2262</f>
        <v>#N/A</v>
      </c>
      <c r="AE2257" s="223" t="e">
        <f ca="1">INDEX(THREEPTPCT_COEFFS,1,1)+K2257*INDEX(THREEPTPCT_COEFFS,1,2)+L2256*INDEX(THREEPTPCT_COEFFS,1,3)+AA2260*AA2262</f>
        <v>#N/A</v>
      </c>
      <c r="AF2257" s="55" t="e">
        <f t="shared" ca="1" si="3892"/>
        <v>#N/A</v>
      </c>
      <c r="AG2257" s="223" t="e">
        <f ca="1">INDEX(TWOPTPCT_COEFFS,1,1)+AB2257*INDEX(TWOPTPCT_COEFFS,1,2)+I2256*INDEX(TWOPTPCT_COEFFS,1,3)+G2256*INDEX(TWOPTPCT_COEFFS,1,4)+L2256*INDEX(TWOPTPCT_COEFFS,1,5)+AB2260*AB2262</f>
        <v>#N/A</v>
      </c>
      <c r="AH2257" s="223" t="e">
        <f ca="1">INDEX(FTA_COEFFS,1,1)+O2257*INDEX(FTA_COEFFS,1,2)+N2256*INDEX(FTA_COEFFS,1,3)+(Q2257+R2257)*INDEX(FTA_COEFFS,1,4)+(Q2256+R2256)*INDEX(FTA_COEFFS,1,5)+M2256*INDEX(FTA_COEFFS,1,6)+AC2260*AC2262</f>
        <v>#N/A</v>
      </c>
      <c r="AI2257" s="223" t="e">
        <f ca="1">INDEX(FTPCT_COEFFS,1,1)+P2257*INDEX(FTPCT_COEFFS,1,2)+F2257*INDEX(FTPCT_COEFFS,1,3)+G2256*INDEX(FTPCT_COEFFS,1,4)+AD2260*AD2262</f>
        <v>#N/A</v>
      </c>
      <c r="AJ2257" s="338" t="e">
        <f t="shared" ca="1" si="3893"/>
        <v>#N/A</v>
      </c>
      <c r="AK2257" s="55"/>
      <c r="AL2257" s="55"/>
      <c r="AM2257" s="55"/>
      <c r="AN2257" s="55"/>
      <c r="AO2257" s="55"/>
      <c r="AP2257" s="55"/>
      <c r="AQ2257" s="55"/>
      <c r="AR2257" s="55"/>
    </row>
    <row r="2258" spans="1:45" x14ac:dyDescent="0.3">
      <c r="A2258" s="54" t="e">
        <f ca="1">IF(D2256&gt;(D2257+(AVERAGE(V2256,W2256)-AVERAGE(V2257,W2257))/2)+2.5,C2256,IF(D2257&gt;(D2256+(AVERAGE(V2257,W2257)-AVERAGE(V2256,W2256))/2)+2.5,C2257,"Close"))</f>
        <v>#N/A</v>
      </c>
      <c r="B2258" s="64" t="e">
        <f ca="1">IF(D2257&gt;D2256,C2257,C2256)</f>
        <v>#N/A</v>
      </c>
      <c r="D2258" s="56"/>
      <c r="X2258" s="55"/>
      <c r="Y2258" s="55"/>
      <c r="Z2258" s="55"/>
      <c r="AA2258" s="55"/>
      <c r="AB2258" s="55"/>
      <c r="AC2258" s="337"/>
      <c r="AD2258" s="337"/>
      <c r="AE2258" s="337"/>
      <c r="AF2258" s="337"/>
      <c r="AG2258" s="337"/>
      <c r="AH2258" s="337"/>
      <c r="AI2258" s="337"/>
      <c r="AJ2258" s="337"/>
      <c r="AK2258" s="337"/>
      <c r="AL2258" s="337"/>
      <c r="AM2258" s="55"/>
      <c r="AN2258" s="55"/>
      <c r="AO2258" s="55"/>
      <c r="AP2258" s="55"/>
      <c r="AQ2258" s="55"/>
      <c r="AR2258" s="55"/>
      <c r="AS2258" s="55"/>
    </row>
    <row r="2259" spans="1:45" x14ac:dyDescent="0.3">
      <c r="X2259" s="54" t="s">
        <v>1305</v>
      </c>
      <c r="Y2259" s="54" t="s">
        <v>128</v>
      </c>
      <c r="Z2259" s="54" t="s">
        <v>157</v>
      </c>
      <c r="AA2259" s="54" t="s">
        <v>151</v>
      </c>
      <c r="AB2259" s="54" t="s">
        <v>1327</v>
      </c>
      <c r="AC2259" s="54" t="s">
        <v>129</v>
      </c>
      <c r="AD2259" s="54" t="s">
        <v>116</v>
      </c>
      <c r="AE2259" s="54"/>
      <c r="AF2259" s="54"/>
      <c r="AG2259" s="54"/>
      <c r="AH2259" s="54"/>
      <c r="AI2259" s="54"/>
      <c r="AJ2259" s="54"/>
      <c r="AK2259" s="54"/>
      <c r="AL2259" s="54"/>
      <c r="AM2259" s="54"/>
      <c r="AN2259" s="54"/>
      <c r="AO2259" s="54"/>
      <c r="AP2259" s="54"/>
      <c r="AQ2259" s="54"/>
      <c r="AR2259" s="54"/>
      <c r="AS2259" s="54"/>
    </row>
    <row r="2260" spans="1:45" x14ac:dyDescent="0.3">
      <c r="X2260" s="54"/>
      <c r="Y2260" s="54">
        <f t="shared" ref="Y2260:AD2260" si="3896">Y2253</f>
        <v>6.4436999999999998</v>
      </c>
      <c r="Z2260" s="54">
        <f t="shared" si="3896"/>
        <v>4.9371</v>
      </c>
      <c r="AA2260" s="54">
        <f t="shared" si="3896"/>
        <v>11.350300000000001</v>
      </c>
      <c r="AB2260" s="54">
        <f t="shared" si="3896"/>
        <v>7.1900000000000006E-2</v>
      </c>
      <c r="AC2260" s="54">
        <f t="shared" si="3896"/>
        <v>6.2766000000000002</v>
      </c>
      <c r="AD2260" s="54">
        <f t="shared" si="3896"/>
        <v>11.042999999999999</v>
      </c>
      <c r="AE2260" s="54"/>
      <c r="AF2260" s="336"/>
      <c r="AG2260" s="336"/>
      <c r="AH2260" s="336"/>
      <c r="AI2260" s="54"/>
      <c r="AJ2260" s="54"/>
      <c r="AK2260" s="54"/>
      <c r="AL2260" s="54"/>
      <c r="AM2260" s="54"/>
      <c r="AN2260" s="54"/>
      <c r="AO2260" s="54"/>
      <c r="AP2260" s="54"/>
      <c r="AQ2260" s="54"/>
      <c r="AR2260" s="54"/>
      <c r="AS2260" s="54"/>
    </row>
    <row r="2261" spans="1:45" x14ac:dyDescent="0.3">
      <c r="D2261" s="56"/>
      <c r="X2261" s="336"/>
      <c r="Y2261" s="336">
        <f t="shared" ca="1" si="3800"/>
        <v>-1.49065602959638</v>
      </c>
      <c r="Z2261" s="336">
        <f t="shared" ca="1" si="3800"/>
        <v>-0.37784847118581</v>
      </c>
      <c r="AA2261" s="336">
        <f t="shared" ca="1" si="3800"/>
        <v>0.35420519334574085</v>
      </c>
      <c r="AB2261" s="336">
        <f t="shared" ca="1" si="3800"/>
        <v>-0.64125068226301118</v>
      </c>
      <c r="AC2261" s="336">
        <f t="shared" ca="1" si="3800"/>
        <v>-0.84486555304916888</v>
      </c>
      <c r="AD2261" s="336">
        <f t="shared" ca="1" si="3800"/>
        <v>-0.86925378253343732</v>
      </c>
      <c r="AE2261" s="336"/>
      <c r="AF2261" s="336"/>
      <c r="AG2261" s="336"/>
      <c r="AH2261" s="336"/>
      <c r="AI2261" s="54"/>
      <c r="AJ2261" s="54"/>
      <c r="AK2261" s="54"/>
      <c r="AL2261" s="336"/>
      <c r="AM2261" s="336"/>
      <c r="AN2261" s="336"/>
      <c r="AO2261" s="336"/>
      <c r="AP2261" s="54"/>
      <c r="AQ2261" s="336"/>
      <c r="AR2261" s="336"/>
      <c r="AS2261" s="336"/>
    </row>
    <row r="2262" spans="1:45" x14ac:dyDescent="0.3">
      <c r="C2262" s="54"/>
      <c r="D2262" s="56"/>
      <c r="Y2262" s="336">
        <f t="shared" ca="1" si="3800"/>
        <v>-0.87943548748340006</v>
      </c>
      <c r="Z2262" s="336">
        <f t="shared" ca="1" si="3800"/>
        <v>-1.138454997260637</v>
      </c>
      <c r="AA2262" s="336">
        <f t="shared" ca="1" si="3800"/>
        <v>0.77073070441105918</v>
      </c>
      <c r="AB2262" s="336">
        <f t="shared" ca="1" si="3800"/>
        <v>0.16291377878151375</v>
      </c>
      <c r="AC2262" s="336">
        <f t="shared" ca="1" si="3800"/>
        <v>-1.0587271394144286</v>
      </c>
      <c r="AD2262" s="336">
        <f t="shared" ca="1" si="3800"/>
        <v>-0.72890625291292277</v>
      </c>
      <c r="AE2262" s="55"/>
      <c r="AF2262" s="55"/>
      <c r="AG2262" s="55"/>
      <c r="AH2262" s="55"/>
      <c r="AI2262" s="55"/>
      <c r="AJ2262" s="55"/>
      <c r="AK2262" s="55"/>
      <c r="AL2262" s="55"/>
      <c r="AM2262" s="55"/>
      <c r="AN2262" s="55"/>
      <c r="AO2262" s="55"/>
      <c r="AP2262" s="55"/>
      <c r="AQ2262" s="55"/>
      <c r="AR2262" s="55"/>
      <c r="AS2262" s="55"/>
    </row>
    <row r="2263" spans="1:45" x14ac:dyDescent="0.3">
      <c r="B2263" s="54" t="s">
        <v>172</v>
      </c>
      <c r="C2263" s="53">
        <f>C2256</f>
        <v>0</v>
      </c>
      <c r="D2263" s="56" t="e">
        <f t="shared" ref="D2263:D2264" ca="1" si="3897">AJ2263</f>
        <v>#N/A</v>
      </c>
      <c r="E2263" s="52" t="e">
        <f t="shared" ref="E2263:W2263" si="3898">E2256</f>
        <v>#N/A</v>
      </c>
      <c r="F2263" s="52" t="e">
        <f t="shared" si="3898"/>
        <v>#N/A</v>
      </c>
      <c r="G2263" s="52" t="e">
        <f t="shared" si="3898"/>
        <v>#N/A</v>
      </c>
      <c r="H2263" s="52" t="e">
        <f t="shared" si="3898"/>
        <v>#N/A</v>
      </c>
      <c r="I2263" s="52" t="e">
        <f t="shared" si="3898"/>
        <v>#N/A</v>
      </c>
      <c r="J2263" s="52" t="e">
        <f t="shared" si="3898"/>
        <v>#N/A</v>
      </c>
      <c r="K2263" s="52" t="e">
        <f t="shared" si="3898"/>
        <v>#N/A</v>
      </c>
      <c r="L2263" s="52" t="e">
        <f t="shared" si="3898"/>
        <v>#N/A</v>
      </c>
      <c r="M2263" s="52" t="e">
        <f t="shared" si="3898"/>
        <v>#N/A</v>
      </c>
      <c r="N2263" s="52" t="e">
        <f t="shared" si="3898"/>
        <v>#N/A</v>
      </c>
      <c r="O2263" s="52" t="e">
        <f t="shared" si="3898"/>
        <v>#N/A</v>
      </c>
      <c r="P2263" s="52" t="e">
        <f t="shared" si="3898"/>
        <v>#N/A</v>
      </c>
      <c r="Q2263" s="52" t="e">
        <f t="shared" si="3898"/>
        <v>#N/A</v>
      </c>
      <c r="R2263" s="52" t="e">
        <f t="shared" si="3898"/>
        <v>#N/A</v>
      </c>
      <c r="S2263" s="52" t="e">
        <f t="shared" si="3898"/>
        <v>#N/A</v>
      </c>
      <c r="T2263" s="52" t="e">
        <f t="shared" si="3898"/>
        <v>#N/A</v>
      </c>
      <c r="U2263" s="52" t="e">
        <f t="shared" si="3898"/>
        <v>#N/A</v>
      </c>
      <c r="V2263" s="52" t="e">
        <f t="shared" si="3898"/>
        <v>#N/A</v>
      </c>
      <c r="W2263" s="52" t="e">
        <f t="shared" si="3898"/>
        <v>#N/A</v>
      </c>
      <c r="X2263" s="55" t="e">
        <f t="shared" ref="X2263:X2264" si="3899">(H2263-(O2263*P2263)/100-3*(J2263*K2263)/100)/2</f>
        <v>#N/A</v>
      </c>
      <c r="Y2263" s="55" t="e">
        <f t="shared" ref="Y2263:Y2264" si="3900">SUM(X2263,(J2263*K2263/100))/(F2263/100)</f>
        <v>#N/A</v>
      </c>
      <c r="Z2263" s="55" t="e">
        <f t="shared" ref="Z2263" si="3901">U2263*0.5+U2264*0.5</f>
        <v>#N/A</v>
      </c>
      <c r="AA2263" s="55" t="e">
        <f t="shared" ref="AA2263:AA2264" si="3902">J2263/Y2263</f>
        <v>#N/A</v>
      </c>
      <c r="AB2263" s="336" t="e">
        <f t="shared" ref="AB2263:AB2264" si="3903">X2263/(Y2263-J2263)</f>
        <v>#N/A</v>
      </c>
      <c r="AC2263" s="223" t="e">
        <f ca="1">INDEX(FGA_COEFFS,1,1)+Z2263*INDEX(FGA_COEFFS,1,2)+Y2263*INDEX(FGA_COEFFS,1,3)+R2263*INDEX(FGA_COEFFS,1,4)+Q2264*INDEX(FGA_COEFFS,1,5)+S2263*INDEX(FGA_COEFFS,1,6)+T2264*INDEX(FGA_COEFFS,1,7)+M2264*INDEX(FGA_COEFFS,1,8)+Y2267*Y2268</f>
        <v>#N/A</v>
      </c>
      <c r="AD2263" s="223" t="e">
        <f ca="1">INDEX(THREEPTA_COEFFS,1,1)+AC2263*INDEX(THREEPTA_COEFFS,1,2)+J2263*INDEX(THREEPTA_COEFFS,1,3)+AA2263*INDEX(THREEPTA_COEFFS,1,4)+K2263*INDEX(THREEPTA_COEFFS,1,5)+L2264*INDEX(THREEPTA_COEFFS,1,6)+Z2267*Z2268</f>
        <v>#N/A</v>
      </c>
      <c r="AE2263" s="223" t="e">
        <f ca="1">INDEX(THREEPTPCT_COEFFS,1,1)+K2263*INDEX(THREEPTPCT_COEFFS,1,2)+L2264*INDEX(THREEPTPCT_COEFFS,1,3)+AA2267*AA2268</f>
        <v>#N/A</v>
      </c>
      <c r="AF2263" s="55" t="e">
        <f t="shared" ref="AF2263:AF2264" ca="1" si="3904">AC2263-AD2263</f>
        <v>#N/A</v>
      </c>
      <c r="AG2263" s="223" t="e">
        <f ca="1">INDEX(TWOPTPCT_COEFFS,1,1)+AB2263*INDEX(TWOPTPCT_COEFFS,1,2)+I2264*INDEX(TWOPTPCT_COEFFS,1,3)+G2264*INDEX(TWOPTPCT_COEFFS,1,4)+L2264*INDEX(TWOPTPCT_COEFFS,1,5)+AB2267*AB2268</f>
        <v>#N/A</v>
      </c>
      <c r="AH2263" s="223" t="e">
        <f ca="1">INDEX(FTA_COEFFS,1,1)+O2263*INDEX(FTA_COEFFS,1,2)+N2264*INDEX(FTA_COEFFS,1,3)+(Q2263+R2263)*INDEX(FTA_COEFFS,1,4)+(Q2264+R2264)*INDEX(FTA_COEFFS,1,5)+M2264*INDEX(FTA_COEFFS,1,6)+AC2267*AC2268</f>
        <v>#N/A</v>
      </c>
      <c r="AI2263" s="223" t="e">
        <f ca="1">INDEX(FTPCT_COEFFS,1,1)+P2263*INDEX(FTPCT_COEFFS,1,2)+F2263*INDEX(FTPCT_COEFFS,1,3)+G2264*INDEX(FTPCT_COEFFS,1,4)+AD2267*AD2268</f>
        <v>#N/A</v>
      </c>
      <c r="AJ2263" s="338" t="e">
        <f t="shared" ref="AJ2263:AJ2264" ca="1" si="3905">AD2263*AE2263/100+AF2263*AG2263+AH2263*AI2263/100</f>
        <v>#N/A</v>
      </c>
      <c r="AK2263" s="55"/>
      <c r="AL2263" s="55"/>
      <c r="AM2263" s="55"/>
      <c r="AN2263" s="55"/>
      <c r="AO2263" s="55"/>
      <c r="AP2263" s="55"/>
      <c r="AQ2263" s="55"/>
      <c r="AR2263" s="55"/>
    </row>
    <row r="2264" spans="1:45" x14ac:dyDescent="0.3">
      <c r="B2264" s="54" t="s">
        <v>175</v>
      </c>
      <c r="C2264" s="54">
        <f>C2257</f>
        <v>0</v>
      </c>
      <c r="D2264" s="56" t="e">
        <f t="shared" ca="1" si="3897"/>
        <v>#N/A</v>
      </c>
      <c r="E2264" s="52" t="e">
        <f t="shared" ref="E2264:W2264" si="3906">E2257</f>
        <v>#N/A</v>
      </c>
      <c r="F2264" s="52" t="e">
        <f t="shared" si="3906"/>
        <v>#N/A</v>
      </c>
      <c r="G2264" s="52" t="e">
        <f t="shared" si="3906"/>
        <v>#N/A</v>
      </c>
      <c r="H2264" s="52" t="e">
        <f t="shared" si="3906"/>
        <v>#N/A</v>
      </c>
      <c r="I2264" s="52" t="e">
        <f t="shared" si="3906"/>
        <v>#N/A</v>
      </c>
      <c r="J2264" s="52" t="e">
        <f t="shared" si="3906"/>
        <v>#N/A</v>
      </c>
      <c r="K2264" s="52" t="e">
        <f t="shared" si="3906"/>
        <v>#N/A</v>
      </c>
      <c r="L2264" s="52" t="e">
        <f t="shared" si="3906"/>
        <v>#N/A</v>
      </c>
      <c r="M2264" s="52" t="e">
        <f t="shared" si="3906"/>
        <v>#N/A</v>
      </c>
      <c r="N2264" s="52" t="e">
        <f t="shared" si="3906"/>
        <v>#N/A</v>
      </c>
      <c r="O2264" s="52" t="e">
        <f t="shared" si="3906"/>
        <v>#N/A</v>
      </c>
      <c r="P2264" s="52" t="e">
        <f t="shared" si="3906"/>
        <v>#N/A</v>
      </c>
      <c r="Q2264" s="52" t="e">
        <f t="shared" si="3906"/>
        <v>#N/A</v>
      </c>
      <c r="R2264" s="52" t="e">
        <f t="shared" si="3906"/>
        <v>#N/A</v>
      </c>
      <c r="S2264" s="52" t="e">
        <f t="shared" si="3906"/>
        <v>#N/A</v>
      </c>
      <c r="T2264" s="52" t="e">
        <f t="shared" si="3906"/>
        <v>#N/A</v>
      </c>
      <c r="U2264" s="52" t="e">
        <f t="shared" si="3906"/>
        <v>#N/A</v>
      </c>
      <c r="V2264" s="52" t="e">
        <f t="shared" si="3906"/>
        <v>#N/A</v>
      </c>
      <c r="W2264" s="52" t="e">
        <f t="shared" si="3906"/>
        <v>#N/A</v>
      </c>
      <c r="X2264" s="55" t="e">
        <f t="shared" si="3899"/>
        <v>#N/A</v>
      </c>
      <c r="Y2264" s="55" t="e">
        <f t="shared" si="3900"/>
        <v>#N/A</v>
      </c>
      <c r="Z2264" s="55" t="e">
        <f t="shared" ref="Z2264" si="3907">Z2263</f>
        <v>#N/A</v>
      </c>
      <c r="AA2264" s="55" t="e">
        <f t="shared" si="3902"/>
        <v>#N/A</v>
      </c>
      <c r="AB2264" s="336" t="e">
        <f t="shared" si="3903"/>
        <v>#N/A</v>
      </c>
      <c r="AC2264" s="223" t="e">
        <f ca="1">INDEX(FGA_COEFFS,1,1)+Z2264*INDEX(FGA_COEFFS,1,2)+Y2264*INDEX(FGA_COEFFS,1,3)+R2264*INDEX(FGA_COEFFS,1,4)+Q2263*INDEX(FGA_COEFFS,1,5)+S2264*INDEX(FGA_COEFFS,1,6)+T2263*INDEX(FGA_COEFFS,1,7)+M2263*INDEX(FGA_COEFFS,1,8)+Y2267*Y2269</f>
        <v>#N/A</v>
      </c>
      <c r="AD2264" s="223" t="e">
        <f ca="1">INDEX(THREEPTA_COEFFS,1,1)+AC2264*INDEX(THREEPTA_COEFFS,1,2)+J2264*INDEX(THREEPTA_COEFFS,1,3)+AA2264*INDEX(THREEPTA_COEFFS,1,4)+K2264*INDEX(THREEPTA_COEFFS,1,5)+L2263*INDEX(THREEPTA_COEFFS,1,6)+Z2267*Z2269</f>
        <v>#N/A</v>
      </c>
      <c r="AE2264" s="223" t="e">
        <f ca="1">INDEX(THREEPTPCT_COEFFS,1,1)+K2264*INDEX(THREEPTPCT_COEFFS,1,2)+L2263*INDEX(THREEPTPCT_COEFFS,1,3)+AA2267*AA2269</f>
        <v>#N/A</v>
      </c>
      <c r="AF2264" s="55" t="e">
        <f t="shared" ca="1" si="3904"/>
        <v>#N/A</v>
      </c>
      <c r="AG2264" s="223" t="e">
        <f ca="1">INDEX(TWOPTPCT_COEFFS,1,1)+AB2264*INDEX(TWOPTPCT_COEFFS,1,2)+I2263*INDEX(TWOPTPCT_COEFFS,1,3)+G2263*INDEX(TWOPTPCT_COEFFS,1,4)+L2263*INDEX(TWOPTPCT_COEFFS,1,5)+AB2267*AB2269</f>
        <v>#N/A</v>
      </c>
      <c r="AH2264" s="223" t="e">
        <f ca="1">INDEX(FTA_COEFFS,1,1)+O2264*INDEX(FTA_COEFFS,1,2)+N2263*INDEX(FTA_COEFFS,1,3)+(Q2264+R2264)*INDEX(FTA_COEFFS,1,4)+(Q2263+R2263)*INDEX(FTA_COEFFS,1,5)+M2263*INDEX(FTA_COEFFS,1,6)+AC2267*AC2269</f>
        <v>#N/A</v>
      </c>
      <c r="AI2264" s="223" t="e">
        <f ca="1">INDEX(FTPCT_COEFFS,1,1)+P2264*INDEX(FTPCT_COEFFS,1,2)+F2264*INDEX(FTPCT_COEFFS,1,3)+G2263*INDEX(FTPCT_COEFFS,1,4)+AD2267*AD2269</f>
        <v>#N/A</v>
      </c>
      <c r="AJ2264" s="338" t="e">
        <f t="shared" ca="1" si="3905"/>
        <v>#N/A</v>
      </c>
      <c r="AK2264" s="55"/>
      <c r="AL2264" s="55"/>
      <c r="AM2264" s="55"/>
      <c r="AN2264" s="55"/>
      <c r="AO2264" s="55"/>
      <c r="AP2264" s="55"/>
      <c r="AQ2264" s="55"/>
      <c r="AR2264" s="55"/>
    </row>
    <row r="2265" spans="1:45" x14ac:dyDescent="0.3">
      <c r="A2265" s="54" t="e">
        <f ca="1">IF(D2263&gt;(D2264+(AVERAGE(V2263,W2263)-AVERAGE(V2264,W2264))/2)+2.5,C2263,IF(D2264&gt;(D2263+(AVERAGE(V2264,W2264)-AVERAGE(V2263,W2263))/2)+2.5,C2264,"Close"))</f>
        <v>#N/A</v>
      </c>
      <c r="B2265" s="64" t="e">
        <f ca="1">IF(D2264&gt;D2263,C2264,C2263)</f>
        <v>#N/A</v>
      </c>
      <c r="D2265" s="56"/>
      <c r="X2265" s="55"/>
      <c r="Y2265" s="55"/>
      <c r="Z2265" s="55"/>
      <c r="AA2265" s="55"/>
      <c r="AB2265" s="55"/>
      <c r="AC2265" s="337"/>
      <c r="AD2265" s="337"/>
      <c r="AE2265" s="337"/>
      <c r="AF2265" s="337"/>
      <c r="AG2265" s="337"/>
      <c r="AH2265" s="337"/>
      <c r="AI2265" s="337"/>
      <c r="AJ2265" s="337"/>
      <c r="AK2265" s="337"/>
      <c r="AL2265" s="337"/>
      <c r="AM2265" s="55"/>
      <c r="AN2265" s="55"/>
      <c r="AO2265" s="55"/>
      <c r="AP2265" s="55"/>
      <c r="AQ2265" s="55"/>
      <c r="AR2265" s="55"/>
      <c r="AS2265" s="55"/>
    </row>
    <row r="2266" spans="1:45" x14ac:dyDescent="0.3">
      <c r="X2266" s="54" t="s">
        <v>1305</v>
      </c>
      <c r="Y2266" s="54" t="s">
        <v>128</v>
      </c>
      <c r="Z2266" s="54" t="s">
        <v>157</v>
      </c>
      <c r="AA2266" s="54" t="s">
        <v>151</v>
      </c>
      <c r="AB2266" s="54" t="s">
        <v>1327</v>
      </c>
      <c r="AC2266" s="54" t="s">
        <v>129</v>
      </c>
      <c r="AD2266" s="54" t="s">
        <v>116</v>
      </c>
      <c r="AE2266" s="54"/>
      <c r="AF2266" s="54"/>
      <c r="AG2266" s="54"/>
      <c r="AH2266" s="54"/>
      <c r="AI2266" s="54"/>
      <c r="AJ2266" s="54"/>
      <c r="AK2266" s="54"/>
      <c r="AL2266" s="54"/>
      <c r="AM2266" s="54"/>
      <c r="AN2266" s="54"/>
      <c r="AO2266" s="54"/>
      <c r="AP2266" s="54"/>
      <c r="AQ2266" s="54"/>
      <c r="AR2266" s="54"/>
      <c r="AS2266" s="54"/>
    </row>
    <row r="2267" spans="1:45" x14ac:dyDescent="0.3">
      <c r="X2267" s="54"/>
      <c r="Y2267" s="54">
        <f t="shared" ref="Y2267:AD2267" si="3908">Y2260</f>
        <v>6.4436999999999998</v>
      </c>
      <c r="Z2267" s="54">
        <f t="shared" si="3908"/>
        <v>4.9371</v>
      </c>
      <c r="AA2267" s="54">
        <f t="shared" si="3908"/>
        <v>11.350300000000001</v>
      </c>
      <c r="AB2267" s="54">
        <f t="shared" si="3908"/>
        <v>7.1900000000000006E-2</v>
      </c>
      <c r="AC2267" s="54">
        <f t="shared" si="3908"/>
        <v>6.2766000000000002</v>
      </c>
      <c r="AD2267" s="54">
        <f t="shared" si="3908"/>
        <v>11.042999999999999</v>
      </c>
      <c r="AE2267" s="54"/>
      <c r="AF2267" s="336"/>
      <c r="AG2267" s="336"/>
      <c r="AH2267" s="336"/>
      <c r="AI2267" s="54"/>
      <c r="AJ2267" s="54"/>
      <c r="AK2267" s="54"/>
      <c r="AL2267" s="54"/>
      <c r="AM2267" s="54"/>
      <c r="AN2267" s="54"/>
      <c r="AO2267" s="54"/>
      <c r="AP2267" s="54"/>
      <c r="AQ2267" s="54"/>
      <c r="AR2267" s="54"/>
      <c r="AS2267" s="54"/>
    </row>
    <row r="2268" spans="1:45" x14ac:dyDescent="0.3">
      <c r="D2268" s="56"/>
      <c r="X2268" s="336"/>
      <c r="Y2268" s="336">
        <f t="shared" ca="1" si="3800"/>
        <v>0.28215588362627925</v>
      </c>
      <c r="Z2268" s="336">
        <f t="shared" ca="1" si="3800"/>
        <v>0.38492330743072456</v>
      </c>
      <c r="AA2268" s="336">
        <f t="shared" ca="1" si="3800"/>
        <v>7.3418039752230185E-2</v>
      </c>
      <c r="AB2268" s="336">
        <f t="shared" ca="1" si="3800"/>
        <v>-0.44232062932345451</v>
      </c>
      <c r="AC2268" s="336">
        <f t="shared" ca="1" si="3800"/>
        <v>0.17236712005050858</v>
      </c>
      <c r="AD2268" s="336">
        <f t="shared" ca="1" si="3800"/>
        <v>0.25457155928177166</v>
      </c>
      <c r="AE2268" s="336"/>
      <c r="AF2268" s="336"/>
      <c r="AG2268" s="336"/>
      <c r="AH2268" s="336"/>
      <c r="AI2268" s="54"/>
      <c r="AJ2268" s="54"/>
      <c r="AK2268" s="54"/>
      <c r="AL2268" s="336"/>
      <c r="AM2268" s="336"/>
      <c r="AN2268" s="336"/>
      <c r="AO2268" s="336"/>
      <c r="AP2268" s="54"/>
      <c r="AQ2268" s="336"/>
      <c r="AR2268" s="336"/>
      <c r="AS2268" s="336"/>
    </row>
    <row r="2269" spans="1:45" x14ac:dyDescent="0.3">
      <c r="C2269" s="54"/>
      <c r="D2269" s="56"/>
      <c r="Y2269" s="336">
        <f t="shared" ca="1" si="3800"/>
        <v>-8.5923819624534298E-2</v>
      </c>
      <c r="Z2269" s="336">
        <f t="shared" ca="1" si="3800"/>
        <v>-0.24010068057013889</v>
      </c>
      <c r="AA2269" s="336">
        <f t="shared" ca="1" si="3800"/>
        <v>1.2981880498351011</v>
      </c>
      <c r="AB2269" s="336">
        <f t="shared" ca="1" si="3800"/>
        <v>5.64761319353351E-2</v>
      </c>
      <c r="AC2269" s="336">
        <f t="shared" ca="1" si="3800"/>
        <v>-0.17092930415318716</v>
      </c>
      <c r="AD2269" s="336">
        <f t="shared" ca="1" si="3800"/>
        <v>-1.2917422929906732</v>
      </c>
      <c r="AE2269" s="55"/>
      <c r="AF2269" s="55"/>
      <c r="AG2269" s="55"/>
      <c r="AH2269" s="55"/>
      <c r="AI2269" s="55"/>
      <c r="AJ2269" s="55"/>
      <c r="AK2269" s="55"/>
      <c r="AL2269" s="55"/>
      <c r="AM2269" s="55"/>
      <c r="AN2269" s="55"/>
      <c r="AO2269" s="55"/>
      <c r="AP2269" s="55"/>
      <c r="AQ2269" s="55"/>
      <c r="AR2269" s="55"/>
      <c r="AS2269" s="55"/>
    </row>
    <row r="2270" spans="1:45" x14ac:dyDescent="0.3">
      <c r="B2270" s="54" t="s">
        <v>172</v>
      </c>
      <c r="C2270" s="53">
        <f>C2263</f>
        <v>0</v>
      </c>
      <c r="D2270" s="56" t="e">
        <f t="shared" ref="D2270:D2271" ca="1" si="3909">AJ2270</f>
        <v>#N/A</v>
      </c>
      <c r="E2270" s="52" t="e">
        <f t="shared" ref="E2270:W2270" si="3910">E2263</f>
        <v>#N/A</v>
      </c>
      <c r="F2270" s="52" t="e">
        <f t="shared" si="3910"/>
        <v>#N/A</v>
      </c>
      <c r="G2270" s="52" t="e">
        <f t="shared" si="3910"/>
        <v>#N/A</v>
      </c>
      <c r="H2270" s="52" t="e">
        <f t="shared" si="3910"/>
        <v>#N/A</v>
      </c>
      <c r="I2270" s="52" t="e">
        <f t="shared" si="3910"/>
        <v>#N/A</v>
      </c>
      <c r="J2270" s="52" t="e">
        <f t="shared" si="3910"/>
        <v>#N/A</v>
      </c>
      <c r="K2270" s="52" t="e">
        <f t="shared" si="3910"/>
        <v>#N/A</v>
      </c>
      <c r="L2270" s="52" t="e">
        <f t="shared" si="3910"/>
        <v>#N/A</v>
      </c>
      <c r="M2270" s="52" t="e">
        <f t="shared" si="3910"/>
        <v>#N/A</v>
      </c>
      <c r="N2270" s="52" t="e">
        <f t="shared" si="3910"/>
        <v>#N/A</v>
      </c>
      <c r="O2270" s="52" t="e">
        <f t="shared" si="3910"/>
        <v>#N/A</v>
      </c>
      <c r="P2270" s="52" t="e">
        <f t="shared" si="3910"/>
        <v>#N/A</v>
      </c>
      <c r="Q2270" s="52" t="e">
        <f t="shared" si="3910"/>
        <v>#N/A</v>
      </c>
      <c r="R2270" s="52" t="e">
        <f t="shared" si="3910"/>
        <v>#N/A</v>
      </c>
      <c r="S2270" s="52" t="e">
        <f t="shared" si="3910"/>
        <v>#N/A</v>
      </c>
      <c r="T2270" s="52" t="e">
        <f t="shared" si="3910"/>
        <v>#N/A</v>
      </c>
      <c r="U2270" s="52" t="e">
        <f t="shared" si="3910"/>
        <v>#N/A</v>
      </c>
      <c r="V2270" s="52" t="e">
        <f t="shared" si="3910"/>
        <v>#N/A</v>
      </c>
      <c r="W2270" s="52" t="e">
        <f t="shared" si="3910"/>
        <v>#N/A</v>
      </c>
      <c r="X2270" s="55" t="e">
        <f t="shared" ref="X2270:X2271" si="3911">(H2270-(O2270*P2270)/100-3*(J2270*K2270)/100)/2</f>
        <v>#N/A</v>
      </c>
      <c r="Y2270" s="55" t="e">
        <f t="shared" ref="Y2270:Y2271" si="3912">SUM(X2270,(J2270*K2270/100))/(F2270/100)</f>
        <v>#N/A</v>
      </c>
      <c r="Z2270" s="55" t="e">
        <f t="shared" ref="Z2270" si="3913">U2270*0.5+U2271*0.5</f>
        <v>#N/A</v>
      </c>
      <c r="AA2270" s="55" t="e">
        <f t="shared" ref="AA2270:AA2271" si="3914">J2270/Y2270</f>
        <v>#N/A</v>
      </c>
      <c r="AB2270" s="336" t="e">
        <f t="shared" ref="AB2270:AB2271" si="3915">X2270/(Y2270-J2270)</f>
        <v>#N/A</v>
      </c>
      <c r="AC2270" s="223" t="e">
        <f ca="1">INDEX(FGA_COEFFS,1,1)+Z2270*INDEX(FGA_COEFFS,1,2)+Y2270*INDEX(FGA_COEFFS,1,3)+R2270*INDEX(FGA_COEFFS,1,4)+Q2271*INDEX(FGA_COEFFS,1,5)+S2270*INDEX(FGA_COEFFS,1,6)+T2271*INDEX(FGA_COEFFS,1,7)+M2271*INDEX(FGA_COEFFS,1,8)+Y2274*Y2275</f>
        <v>#N/A</v>
      </c>
      <c r="AD2270" s="223" t="e">
        <f ca="1">INDEX(THREEPTA_COEFFS,1,1)+AC2270*INDEX(THREEPTA_COEFFS,1,2)+J2270*INDEX(THREEPTA_COEFFS,1,3)+AA2270*INDEX(THREEPTA_COEFFS,1,4)+K2270*INDEX(THREEPTA_COEFFS,1,5)+L2271*INDEX(THREEPTA_COEFFS,1,6)+Z2274*Z2275</f>
        <v>#N/A</v>
      </c>
      <c r="AE2270" s="223" t="e">
        <f ca="1">INDEX(THREEPTPCT_COEFFS,1,1)+K2270*INDEX(THREEPTPCT_COEFFS,1,2)+L2271*INDEX(THREEPTPCT_COEFFS,1,3)+AA2274*AA2275</f>
        <v>#N/A</v>
      </c>
      <c r="AF2270" s="55" t="e">
        <f t="shared" ref="AF2270:AF2271" ca="1" si="3916">AC2270-AD2270</f>
        <v>#N/A</v>
      </c>
      <c r="AG2270" s="223" t="e">
        <f ca="1">INDEX(TWOPTPCT_COEFFS,1,1)+AB2270*INDEX(TWOPTPCT_COEFFS,1,2)+I2271*INDEX(TWOPTPCT_COEFFS,1,3)+G2271*INDEX(TWOPTPCT_COEFFS,1,4)+L2271*INDEX(TWOPTPCT_COEFFS,1,5)+AB2274*AB2275</f>
        <v>#N/A</v>
      </c>
      <c r="AH2270" s="223" t="e">
        <f ca="1">INDEX(FTA_COEFFS,1,1)+O2270*INDEX(FTA_COEFFS,1,2)+N2271*INDEX(FTA_COEFFS,1,3)+(Q2270+R2270)*INDEX(FTA_COEFFS,1,4)+(Q2271+R2271)*INDEX(FTA_COEFFS,1,5)+M2271*INDEX(FTA_COEFFS,1,6)+AC2274*AC2275</f>
        <v>#N/A</v>
      </c>
      <c r="AI2270" s="223" t="e">
        <f ca="1">INDEX(FTPCT_COEFFS,1,1)+P2270*INDEX(FTPCT_COEFFS,1,2)+F2270*INDEX(FTPCT_COEFFS,1,3)+G2271*INDEX(FTPCT_COEFFS,1,4)+AD2274*AD2275</f>
        <v>#N/A</v>
      </c>
      <c r="AJ2270" s="338" t="e">
        <f t="shared" ref="AJ2270:AJ2271" ca="1" si="3917">AD2270*AE2270/100+AF2270*AG2270+AH2270*AI2270/100</f>
        <v>#N/A</v>
      </c>
      <c r="AK2270" s="55"/>
      <c r="AL2270" s="55"/>
      <c r="AM2270" s="55"/>
      <c r="AN2270" s="55"/>
      <c r="AO2270" s="55"/>
      <c r="AP2270" s="55"/>
      <c r="AQ2270" s="55"/>
      <c r="AR2270" s="55"/>
    </row>
    <row r="2271" spans="1:45" x14ac:dyDescent="0.3">
      <c r="B2271" s="54" t="s">
        <v>175</v>
      </c>
      <c r="C2271" s="54">
        <f>C2264</f>
        <v>0</v>
      </c>
      <c r="D2271" s="56" t="e">
        <f t="shared" ca="1" si="3909"/>
        <v>#N/A</v>
      </c>
      <c r="E2271" s="52" t="e">
        <f t="shared" ref="E2271:W2271" si="3918">E2264</f>
        <v>#N/A</v>
      </c>
      <c r="F2271" s="52" t="e">
        <f t="shared" si="3918"/>
        <v>#N/A</v>
      </c>
      <c r="G2271" s="52" t="e">
        <f t="shared" si="3918"/>
        <v>#N/A</v>
      </c>
      <c r="H2271" s="52" t="e">
        <f t="shared" si="3918"/>
        <v>#N/A</v>
      </c>
      <c r="I2271" s="52" t="e">
        <f t="shared" si="3918"/>
        <v>#N/A</v>
      </c>
      <c r="J2271" s="52" t="e">
        <f t="shared" si="3918"/>
        <v>#N/A</v>
      </c>
      <c r="K2271" s="52" t="e">
        <f t="shared" si="3918"/>
        <v>#N/A</v>
      </c>
      <c r="L2271" s="52" t="e">
        <f t="shared" si="3918"/>
        <v>#N/A</v>
      </c>
      <c r="M2271" s="52" t="e">
        <f t="shared" si="3918"/>
        <v>#N/A</v>
      </c>
      <c r="N2271" s="52" t="e">
        <f t="shared" si="3918"/>
        <v>#N/A</v>
      </c>
      <c r="O2271" s="52" t="e">
        <f t="shared" si="3918"/>
        <v>#N/A</v>
      </c>
      <c r="P2271" s="52" t="e">
        <f t="shared" si="3918"/>
        <v>#N/A</v>
      </c>
      <c r="Q2271" s="52" t="e">
        <f t="shared" si="3918"/>
        <v>#N/A</v>
      </c>
      <c r="R2271" s="52" t="e">
        <f t="shared" si="3918"/>
        <v>#N/A</v>
      </c>
      <c r="S2271" s="52" t="e">
        <f t="shared" si="3918"/>
        <v>#N/A</v>
      </c>
      <c r="T2271" s="52" t="e">
        <f t="shared" si="3918"/>
        <v>#N/A</v>
      </c>
      <c r="U2271" s="52" t="e">
        <f t="shared" si="3918"/>
        <v>#N/A</v>
      </c>
      <c r="V2271" s="52" t="e">
        <f t="shared" si="3918"/>
        <v>#N/A</v>
      </c>
      <c r="W2271" s="52" t="e">
        <f t="shared" si="3918"/>
        <v>#N/A</v>
      </c>
      <c r="X2271" s="55" t="e">
        <f t="shared" si="3911"/>
        <v>#N/A</v>
      </c>
      <c r="Y2271" s="55" t="e">
        <f t="shared" si="3912"/>
        <v>#N/A</v>
      </c>
      <c r="Z2271" s="55" t="e">
        <f t="shared" ref="Z2271" si="3919">Z2270</f>
        <v>#N/A</v>
      </c>
      <c r="AA2271" s="55" t="e">
        <f t="shared" si="3914"/>
        <v>#N/A</v>
      </c>
      <c r="AB2271" s="336" t="e">
        <f t="shared" si="3915"/>
        <v>#N/A</v>
      </c>
      <c r="AC2271" s="223" t="e">
        <f ca="1">INDEX(FGA_COEFFS,1,1)+Z2271*INDEX(FGA_COEFFS,1,2)+Y2271*INDEX(FGA_COEFFS,1,3)+R2271*INDEX(FGA_COEFFS,1,4)+Q2270*INDEX(FGA_COEFFS,1,5)+S2271*INDEX(FGA_COEFFS,1,6)+T2270*INDEX(FGA_COEFFS,1,7)+M2270*INDEX(FGA_COEFFS,1,8)+Y2274*Y2276</f>
        <v>#N/A</v>
      </c>
      <c r="AD2271" s="223" t="e">
        <f ca="1">INDEX(THREEPTA_COEFFS,1,1)+AC2271*INDEX(THREEPTA_COEFFS,1,2)+J2271*INDEX(THREEPTA_COEFFS,1,3)+AA2271*INDEX(THREEPTA_COEFFS,1,4)+K2271*INDEX(THREEPTA_COEFFS,1,5)+L2270*INDEX(THREEPTA_COEFFS,1,6)+Z2274*Z2276</f>
        <v>#N/A</v>
      </c>
      <c r="AE2271" s="223" t="e">
        <f ca="1">INDEX(THREEPTPCT_COEFFS,1,1)+K2271*INDEX(THREEPTPCT_COEFFS,1,2)+L2270*INDEX(THREEPTPCT_COEFFS,1,3)+AA2274*AA2276</f>
        <v>#N/A</v>
      </c>
      <c r="AF2271" s="55" t="e">
        <f t="shared" ca="1" si="3916"/>
        <v>#N/A</v>
      </c>
      <c r="AG2271" s="223" t="e">
        <f ca="1">INDEX(TWOPTPCT_COEFFS,1,1)+AB2271*INDEX(TWOPTPCT_COEFFS,1,2)+I2270*INDEX(TWOPTPCT_COEFFS,1,3)+G2270*INDEX(TWOPTPCT_COEFFS,1,4)+L2270*INDEX(TWOPTPCT_COEFFS,1,5)+AB2274*AB2276</f>
        <v>#N/A</v>
      </c>
      <c r="AH2271" s="223" t="e">
        <f ca="1">INDEX(FTA_COEFFS,1,1)+O2271*INDEX(FTA_COEFFS,1,2)+N2270*INDEX(FTA_COEFFS,1,3)+(Q2271+R2271)*INDEX(FTA_COEFFS,1,4)+(Q2270+R2270)*INDEX(FTA_COEFFS,1,5)+M2270*INDEX(FTA_COEFFS,1,6)+AC2274*AC2276</f>
        <v>#N/A</v>
      </c>
      <c r="AI2271" s="223" t="e">
        <f ca="1">INDEX(FTPCT_COEFFS,1,1)+P2271*INDEX(FTPCT_COEFFS,1,2)+F2271*INDEX(FTPCT_COEFFS,1,3)+G2270*INDEX(FTPCT_COEFFS,1,4)+AD2274*AD2276</f>
        <v>#N/A</v>
      </c>
      <c r="AJ2271" s="338" t="e">
        <f t="shared" ca="1" si="3917"/>
        <v>#N/A</v>
      </c>
      <c r="AK2271" s="55"/>
      <c r="AL2271" s="55"/>
      <c r="AM2271" s="55"/>
      <c r="AN2271" s="55"/>
      <c r="AO2271" s="55"/>
      <c r="AP2271" s="55"/>
      <c r="AQ2271" s="55"/>
      <c r="AR2271" s="55"/>
    </row>
    <row r="2272" spans="1:45" x14ac:dyDescent="0.3">
      <c r="A2272" s="54" t="e">
        <f ca="1">IF(D2270&gt;(D2271+(AVERAGE(V2270,W2270)-AVERAGE(V2271,W2271))/2)+2.5,C2270,IF(D2271&gt;(D2270+(AVERAGE(V2271,W2271)-AVERAGE(V2270,W2270))/2)+2.5,C2271,"Close"))</f>
        <v>#N/A</v>
      </c>
      <c r="B2272" s="64" t="e">
        <f ca="1">IF(D2271&gt;D2270,C2271,C2270)</f>
        <v>#N/A</v>
      </c>
      <c r="D2272" s="56"/>
      <c r="X2272" s="55"/>
      <c r="Y2272" s="55"/>
      <c r="Z2272" s="55"/>
      <c r="AA2272" s="55"/>
      <c r="AB2272" s="55"/>
      <c r="AC2272" s="337"/>
      <c r="AD2272" s="337"/>
      <c r="AE2272" s="337"/>
      <c r="AF2272" s="337"/>
      <c r="AG2272" s="337"/>
      <c r="AH2272" s="337"/>
      <c r="AI2272" s="337"/>
      <c r="AJ2272" s="337"/>
      <c r="AK2272" s="337"/>
      <c r="AL2272" s="337"/>
      <c r="AM2272" s="55"/>
      <c r="AN2272" s="55"/>
      <c r="AO2272" s="55"/>
      <c r="AP2272" s="55"/>
      <c r="AQ2272" s="55"/>
      <c r="AR2272" s="55"/>
      <c r="AS2272" s="55"/>
    </row>
    <row r="2273" spans="1:45" x14ac:dyDescent="0.3">
      <c r="X2273" s="54" t="s">
        <v>1305</v>
      </c>
      <c r="Y2273" s="54" t="s">
        <v>128</v>
      </c>
      <c r="Z2273" s="54" t="s">
        <v>157</v>
      </c>
      <c r="AA2273" s="54" t="s">
        <v>151</v>
      </c>
      <c r="AB2273" s="54" t="s">
        <v>1327</v>
      </c>
      <c r="AC2273" s="54" t="s">
        <v>129</v>
      </c>
      <c r="AD2273" s="54" t="s">
        <v>116</v>
      </c>
      <c r="AE2273" s="54"/>
      <c r="AF2273" s="54"/>
      <c r="AG2273" s="54"/>
      <c r="AH2273" s="54"/>
      <c r="AI2273" s="54"/>
      <c r="AJ2273" s="54"/>
      <c r="AK2273" s="54"/>
      <c r="AL2273" s="54"/>
      <c r="AM2273" s="54"/>
      <c r="AN2273" s="54"/>
      <c r="AO2273" s="54"/>
      <c r="AP2273" s="54"/>
      <c r="AQ2273" s="54"/>
      <c r="AR2273" s="54"/>
      <c r="AS2273" s="54"/>
    </row>
    <row r="2274" spans="1:45" x14ac:dyDescent="0.3">
      <c r="X2274" s="54"/>
      <c r="Y2274" s="54">
        <f t="shared" ref="Y2274:AD2274" si="3920">Y2267</f>
        <v>6.4436999999999998</v>
      </c>
      <c r="Z2274" s="54">
        <f t="shared" si="3920"/>
        <v>4.9371</v>
      </c>
      <c r="AA2274" s="54">
        <f t="shared" si="3920"/>
        <v>11.350300000000001</v>
      </c>
      <c r="AB2274" s="54">
        <f t="shared" si="3920"/>
        <v>7.1900000000000006E-2</v>
      </c>
      <c r="AC2274" s="54">
        <f t="shared" si="3920"/>
        <v>6.2766000000000002</v>
      </c>
      <c r="AD2274" s="54">
        <f t="shared" si="3920"/>
        <v>11.042999999999999</v>
      </c>
      <c r="AE2274" s="54"/>
      <c r="AF2274" s="336"/>
      <c r="AG2274" s="336"/>
      <c r="AH2274" s="336"/>
      <c r="AI2274" s="54"/>
      <c r="AJ2274" s="54"/>
      <c r="AK2274" s="54"/>
      <c r="AL2274" s="54"/>
      <c r="AM2274" s="54"/>
      <c r="AN2274" s="54"/>
      <c r="AO2274" s="54"/>
      <c r="AP2274" s="54"/>
      <c r="AQ2274" s="54"/>
      <c r="AR2274" s="54"/>
      <c r="AS2274" s="54"/>
    </row>
    <row r="2275" spans="1:45" x14ac:dyDescent="0.3">
      <c r="D2275" s="56"/>
      <c r="X2275" s="336"/>
      <c r="Y2275" s="336">
        <f t="shared" ref="Y2275:AD2338" ca="1" si="3921">1.5*RAND()^2*IF(RAND()&gt;0.5,1,-1)</f>
        <v>0.91641782521913673</v>
      </c>
      <c r="Z2275" s="336">
        <f t="shared" ca="1" si="3921"/>
        <v>-1.1163148039558621E-2</v>
      </c>
      <c r="AA2275" s="336">
        <f t="shared" ca="1" si="3921"/>
        <v>-5.1594865227171036E-2</v>
      </c>
      <c r="AB2275" s="336">
        <f t="shared" ca="1" si="3921"/>
        <v>-1.2997354792840703</v>
      </c>
      <c r="AC2275" s="336">
        <f t="shared" ca="1" si="3921"/>
        <v>0.12586379130389208</v>
      </c>
      <c r="AD2275" s="336">
        <f t="shared" ca="1" si="3921"/>
        <v>-0.53034618331840133</v>
      </c>
      <c r="AE2275" s="336"/>
      <c r="AF2275" s="336"/>
      <c r="AG2275" s="336"/>
      <c r="AH2275" s="336"/>
      <c r="AI2275" s="54"/>
      <c r="AJ2275" s="54"/>
      <c r="AK2275" s="54"/>
      <c r="AL2275" s="336"/>
      <c r="AM2275" s="336"/>
      <c r="AN2275" s="336"/>
      <c r="AO2275" s="336"/>
      <c r="AP2275" s="54"/>
      <c r="AQ2275" s="336"/>
      <c r="AR2275" s="336"/>
      <c r="AS2275" s="336"/>
    </row>
    <row r="2276" spans="1:45" x14ac:dyDescent="0.3">
      <c r="C2276" s="54"/>
      <c r="D2276" s="56"/>
      <c r="Y2276" s="336">
        <f t="shared" ca="1" si="3921"/>
        <v>0.5761294113659996</v>
      </c>
      <c r="Z2276" s="336">
        <f t="shared" ca="1" si="3921"/>
        <v>-0.66476355630733552</v>
      </c>
      <c r="AA2276" s="336">
        <f t="shared" ca="1" si="3921"/>
        <v>5.101245522051245E-3</v>
      </c>
      <c r="AB2276" s="336">
        <f t="shared" ca="1" si="3921"/>
        <v>5.9627243197838201E-2</v>
      </c>
      <c r="AC2276" s="336">
        <f t="shared" ca="1" si="3921"/>
        <v>-1.4488997841157221</v>
      </c>
      <c r="AD2276" s="336">
        <f t="shared" ca="1" si="3921"/>
        <v>1.3617103737987152E-2</v>
      </c>
      <c r="AE2276" s="55"/>
      <c r="AF2276" s="55"/>
      <c r="AG2276" s="55"/>
      <c r="AH2276" s="55"/>
      <c r="AI2276" s="55"/>
      <c r="AJ2276" s="55"/>
      <c r="AK2276" s="55"/>
      <c r="AL2276" s="55"/>
      <c r="AM2276" s="55"/>
      <c r="AN2276" s="55"/>
      <c r="AO2276" s="55"/>
      <c r="AP2276" s="55"/>
      <c r="AQ2276" s="55"/>
      <c r="AR2276" s="55"/>
      <c r="AS2276" s="55"/>
    </row>
    <row r="2277" spans="1:45" x14ac:dyDescent="0.3">
      <c r="B2277" s="54" t="s">
        <v>172</v>
      </c>
      <c r="C2277" s="53">
        <f>C2270</f>
        <v>0</v>
      </c>
      <c r="D2277" s="56" t="e">
        <f t="shared" ref="D2277:D2278" ca="1" si="3922">AJ2277</f>
        <v>#N/A</v>
      </c>
      <c r="E2277" s="52" t="e">
        <f t="shared" ref="E2277:W2277" si="3923">E2270</f>
        <v>#N/A</v>
      </c>
      <c r="F2277" s="52" t="e">
        <f t="shared" si="3923"/>
        <v>#N/A</v>
      </c>
      <c r="G2277" s="52" t="e">
        <f t="shared" si="3923"/>
        <v>#N/A</v>
      </c>
      <c r="H2277" s="52" t="e">
        <f t="shared" si="3923"/>
        <v>#N/A</v>
      </c>
      <c r="I2277" s="52" t="e">
        <f t="shared" si="3923"/>
        <v>#N/A</v>
      </c>
      <c r="J2277" s="52" t="e">
        <f t="shared" si="3923"/>
        <v>#N/A</v>
      </c>
      <c r="K2277" s="52" t="e">
        <f t="shared" si="3923"/>
        <v>#N/A</v>
      </c>
      <c r="L2277" s="52" t="e">
        <f t="shared" si="3923"/>
        <v>#N/A</v>
      </c>
      <c r="M2277" s="52" t="e">
        <f t="shared" si="3923"/>
        <v>#N/A</v>
      </c>
      <c r="N2277" s="52" t="e">
        <f t="shared" si="3923"/>
        <v>#N/A</v>
      </c>
      <c r="O2277" s="52" t="e">
        <f t="shared" si="3923"/>
        <v>#N/A</v>
      </c>
      <c r="P2277" s="52" t="e">
        <f t="shared" si="3923"/>
        <v>#N/A</v>
      </c>
      <c r="Q2277" s="52" t="e">
        <f t="shared" si="3923"/>
        <v>#N/A</v>
      </c>
      <c r="R2277" s="52" t="e">
        <f t="shared" si="3923"/>
        <v>#N/A</v>
      </c>
      <c r="S2277" s="52" t="e">
        <f t="shared" si="3923"/>
        <v>#N/A</v>
      </c>
      <c r="T2277" s="52" t="e">
        <f t="shared" si="3923"/>
        <v>#N/A</v>
      </c>
      <c r="U2277" s="52" t="e">
        <f t="shared" si="3923"/>
        <v>#N/A</v>
      </c>
      <c r="V2277" s="52" t="e">
        <f t="shared" si="3923"/>
        <v>#N/A</v>
      </c>
      <c r="W2277" s="52" t="e">
        <f t="shared" si="3923"/>
        <v>#N/A</v>
      </c>
      <c r="X2277" s="55" t="e">
        <f t="shared" ref="X2277:X2278" si="3924">(H2277-(O2277*P2277)/100-3*(J2277*K2277)/100)/2</f>
        <v>#N/A</v>
      </c>
      <c r="Y2277" s="55" t="e">
        <f t="shared" ref="Y2277:Y2278" si="3925">SUM(X2277,(J2277*K2277/100))/(F2277/100)</f>
        <v>#N/A</v>
      </c>
      <c r="Z2277" s="55" t="e">
        <f t="shared" ref="Z2277" si="3926">U2277*0.5+U2278*0.5</f>
        <v>#N/A</v>
      </c>
      <c r="AA2277" s="55" t="e">
        <f t="shared" ref="AA2277:AA2278" si="3927">J2277/Y2277</f>
        <v>#N/A</v>
      </c>
      <c r="AB2277" s="336" t="e">
        <f t="shared" ref="AB2277:AB2278" si="3928">X2277/(Y2277-J2277)</f>
        <v>#N/A</v>
      </c>
      <c r="AC2277" s="223" t="e">
        <f ca="1">INDEX(FGA_COEFFS,1,1)+Z2277*INDEX(FGA_COEFFS,1,2)+Y2277*INDEX(FGA_COEFFS,1,3)+R2277*INDEX(FGA_COEFFS,1,4)+Q2278*INDEX(FGA_COEFFS,1,5)+S2277*INDEX(FGA_COEFFS,1,6)+T2278*INDEX(FGA_COEFFS,1,7)+M2278*INDEX(FGA_COEFFS,1,8)+Y2281*Y2282</f>
        <v>#N/A</v>
      </c>
      <c r="AD2277" s="223" t="e">
        <f ca="1">INDEX(THREEPTA_COEFFS,1,1)+AC2277*INDEX(THREEPTA_COEFFS,1,2)+J2277*INDEX(THREEPTA_COEFFS,1,3)+AA2277*INDEX(THREEPTA_COEFFS,1,4)+K2277*INDEX(THREEPTA_COEFFS,1,5)+L2278*INDEX(THREEPTA_COEFFS,1,6)+Z2281*Z2282</f>
        <v>#N/A</v>
      </c>
      <c r="AE2277" s="223" t="e">
        <f ca="1">INDEX(THREEPTPCT_COEFFS,1,1)+K2277*INDEX(THREEPTPCT_COEFFS,1,2)+L2278*INDEX(THREEPTPCT_COEFFS,1,3)+AA2281*AA2282</f>
        <v>#N/A</v>
      </c>
      <c r="AF2277" s="55" t="e">
        <f t="shared" ref="AF2277:AF2278" ca="1" si="3929">AC2277-AD2277</f>
        <v>#N/A</v>
      </c>
      <c r="AG2277" s="223" t="e">
        <f ca="1">INDEX(TWOPTPCT_COEFFS,1,1)+AB2277*INDEX(TWOPTPCT_COEFFS,1,2)+I2278*INDEX(TWOPTPCT_COEFFS,1,3)+G2278*INDEX(TWOPTPCT_COEFFS,1,4)+L2278*INDEX(TWOPTPCT_COEFFS,1,5)+AB2281*AB2282</f>
        <v>#N/A</v>
      </c>
      <c r="AH2277" s="223" t="e">
        <f ca="1">INDEX(FTA_COEFFS,1,1)+O2277*INDEX(FTA_COEFFS,1,2)+N2278*INDEX(FTA_COEFFS,1,3)+(Q2277+R2277)*INDEX(FTA_COEFFS,1,4)+(Q2278+R2278)*INDEX(FTA_COEFFS,1,5)+M2278*INDEX(FTA_COEFFS,1,6)+AC2281*AC2282</f>
        <v>#N/A</v>
      </c>
      <c r="AI2277" s="223" t="e">
        <f ca="1">INDEX(FTPCT_COEFFS,1,1)+P2277*INDEX(FTPCT_COEFFS,1,2)+F2277*INDEX(FTPCT_COEFFS,1,3)+G2278*INDEX(FTPCT_COEFFS,1,4)+AD2281*AD2282</f>
        <v>#N/A</v>
      </c>
      <c r="AJ2277" s="338" t="e">
        <f t="shared" ref="AJ2277:AJ2278" ca="1" si="3930">AD2277*AE2277/100+AF2277*AG2277+AH2277*AI2277/100</f>
        <v>#N/A</v>
      </c>
      <c r="AK2277" s="55"/>
      <c r="AL2277" s="55"/>
      <c r="AM2277" s="55"/>
      <c r="AN2277" s="55"/>
      <c r="AO2277" s="55"/>
      <c r="AP2277" s="55"/>
      <c r="AQ2277" s="55"/>
      <c r="AR2277" s="55"/>
    </row>
    <row r="2278" spans="1:45" x14ac:dyDescent="0.3">
      <c r="B2278" s="54" t="s">
        <v>175</v>
      </c>
      <c r="C2278" s="54">
        <f>C2271</f>
        <v>0</v>
      </c>
      <c r="D2278" s="56" t="e">
        <f t="shared" ca="1" si="3922"/>
        <v>#N/A</v>
      </c>
      <c r="E2278" s="52" t="e">
        <f t="shared" ref="E2278:W2278" si="3931">E2271</f>
        <v>#N/A</v>
      </c>
      <c r="F2278" s="52" t="e">
        <f t="shared" si="3931"/>
        <v>#N/A</v>
      </c>
      <c r="G2278" s="52" t="e">
        <f t="shared" si="3931"/>
        <v>#N/A</v>
      </c>
      <c r="H2278" s="52" t="e">
        <f t="shared" si="3931"/>
        <v>#N/A</v>
      </c>
      <c r="I2278" s="52" t="e">
        <f t="shared" si="3931"/>
        <v>#N/A</v>
      </c>
      <c r="J2278" s="52" t="e">
        <f t="shared" si="3931"/>
        <v>#N/A</v>
      </c>
      <c r="K2278" s="52" t="e">
        <f t="shared" si="3931"/>
        <v>#N/A</v>
      </c>
      <c r="L2278" s="52" t="e">
        <f t="shared" si="3931"/>
        <v>#N/A</v>
      </c>
      <c r="M2278" s="52" t="e">
        <f t="shared" si="3931"/>
        <v>#N/A</v>
      </c>
      <c r="N2278" s="52" t="e">
        <f t="shared" si="3931"/>
        <v>#N/A</v>
      </c>
      <c r="O2278" s="52" t="e">
        <f t="shared" si="3931"/>
        <v>#N/A</v>
      </c>
      <c r="P2278" s="52" t="e">
        <f t="shared" si="3931"/>
        <v>#N/A</v>
      </c>
      <c r="Q2278" s="52" t="e">
        <f t="shared" si="3931"/>
        <v>#N/A</v>
      </c>
      <c r="R2278" s="52" t="e">
        <f t="shared" si="3931"/>
        <v>#N/A</v>
      </c>
      <c r="S2278" s="52" t="e">
        <f t="shared" si="3931"/>
        <v>#N/A</v>
      </c>
      <c r="T2278" s="52" t="e">
        <f t="shared" si="3931"/>
        <v>#N/A</v>
      </c>
      <c r="U2278" s="52" t="e">
        <f t="shared" si="3931"/>
        <v>#N/A</v>
      </c>
      <c r="V2278" s="52" t="e">
        <f t="shared" si="3931"/>
        <v>#N/A</v>
      </c>
      <c r="W2278" s="52" t="e">
        <f t="shared" si="3931"/>
        <v>#N/A</v>
      </c>
      <c r="X2278" s="55" t="e">
        <f t="shared" si="3924"/>
        <v>#N/A</v>
      </c>
      <c r="Y2278" s="55" t="e">
        <f t="shared" si="3925"/>
        <v>#N/A</v>
      </c>
      <c r="Z2278" s="55" t="e">
        <f t="shared" ref="Z2278" si="3932">Z2277</f>
        <v>#N/A</v>
      </c>
      <c r="AA2278" s="55" t="e">
        <f t="shared" si="3927"/>
        <v>#N/A</v>
      </c>
      <c r="AB2278" s="336" t="e">
        <f t="shared" si="3928"/>
        <v>#N/A</v>
      </c>
      <c r="AC2278" s="223" t="e">
        <f ca="1">INDEX(FGA_COEFFS,1,1)+Z2278*INDEX(FGA_COEFFS,1,2)+Y2278*INDEX(FGA_COEFFS,1,3)+R2278*INDEX(FGA_COEFFS,1,4)+Q2277*INDEX(FGA_COEFFS,1,5)+S2278*INDEX(FGA_COEFFS,1,6)+T2277*INDEX(FGA_COEFFS,1,7)+M2277*INDEX(FGA_COEFFS,1,8)+Y2281*Y2283</f>
        <v>#N/A</v>
      </c>
      <c r="AD2278" s="223" t="e">
        <f ca="1">INDEX(THREEPTA_COEFFS,1,1)+AC2278*INDEX(THREEPTA_COEFFS,1,2)+J2278*INDEX(THREEPTA_COEFFS,1,3)+AA2278*INDEX(THREEPTA_COEFFS,1,4)+K2278*INDEX(THREEPTA_COEFFS,1,5)+L2277*INDEX(THREEPTA_COEFFS,1,6)+Z2281*Z2283</f>
        <v>#N/A</v>
      </c>
      <c r="AE2278" s="223" t="e">
        <f ca="1">INDEX(THREEPTPCT_COEFFS,1,1)+K2278*INDEX(THREEPTPCT_COEFFS,1,2)+L2277*INDEX(THREEPTPCT_COEFFS,1,3)+AA2281*AA2283</f>
        <v>#N/A</v>
      </c>
      <c r="AF2278" s="55" t="e">
        <f t="shared" ca="1" si="3929"/>
        <v>#N/A</v>
      </c>
      <c r="AG2278" s="223" t="e">
        <f ca="1">INDEX(TWOPTPCT_COEFFS,1,1)+AB2278*INDEX(TWOPTPCT_COEFFS,1,2)+I2277*INDEX(TWOPTPCT_COEFFS,1,3)+G2277*INDEX(TWOPTPCT_COEFFS,1,4)+L2277*INDEX(TWOPTPCT_COEFFS,1,5)+AB2281*AB2283</f>
        <v>#N/A</v>
      </c>
      <c r="AH2278" s="223" t="e">
        <f ca="1">INDEX(FTA_COEFFS,1,1)+O2278*INDEX(FTA_COEFFS,1,2)+N2277*INDEX(FTA_COEFFS,1,3)+(Q2278+R2278)*INDEX(FTA_COEFFS,1,4)+(Q2277+R2277)*INDEX(FTA_COEFFS,1,5)+M2277*INDEX(FTA_COEFFS,1,6)+AC2281*AC2283</f>
        <v>#N/A</v>
      </c>
      <c r="AI2278" s="223" t="e">
        <f ca="1">INDEX(FTPCT_COEFFS,1,1)+P2278*INDEX(FTPCT_COEFFS,1,2)+F2278*INDEX(FTPCT_COEFFS,1,3)+G2277*INDEX(FTPCT_COEFFS,1,4)+AD2281*AD2283</f>
        <v>#N/A</v>
      </c>
      <c r="AJ2278" s="338" t="e">
        <f t="shared" ca="1" si="3930"/>
        <v>#N/A</v>
      </c>
      <c r="AK2278" s="55"/>
      <c r="AL2278" s="55"/>
      <c r="AM2278" s="55"/>
      <c r="AN2278" s="55"/>
      <c r="AO2278" s="55"/>
      <c r="AP2278" s="55"/>
      <c r="AQ2278" s="55"/>
      <c r="AR2278" s="55"/>
    </row>
    <row r="2279" spans="1:45" x14ac:dyDescent="0.3">
      <c r="A2279" s="54" t="e">
        <f ca="1">IF(D2277&gt;(D2278+(AVERAGE(V2277,W2277)-AVERAGE(V2278,W2278))/2)+2.5,C2277,IF(D2278&gt;(D2277+(AVERAGE(V2278,W2278)-AVERAGE(V2277,W2277))/2)+2.5,C2278,"Close"))</f>
        <v>#N/A</v>
      </c>
      <c r="B2279" s="64" t="e">
        <f ca="1">IF(D2278&gt;D2277,C2278,C2277)</f>
        <v>#N/A</v>
      </c>
      <c r="D2279" s="56"/>
      <c r="X2279" s="55"/>
      <c r="Y2279" s="55"/>
      <c r="Z2279" s="55"/>
      <c r="AA2279" s="55"/>
      <c r="AB2279" s="55"/>
      <c r="AC2279" s="337"/>
      <c r="AD2279" s="337"/>
      <c r="AE2279" s="337"/>
      <c r="AF2279" s="337"/>
      <c r="AG2279" s="337"/>
      <c r="AH2279" s="337"/>
      <c r="AI2279" s="337"/>
      <c r="AJ2279" s="337"/>
      <c r="AK2279" s="337"/>
      <c r="AL2279" s="337"/>
      <c r="AM2279" s="55"/>
      <c r="AN2279" s="55"/>
      <c r="AO2279" s="55"/>
      <c r="AP2279" s="55"/>
      <c r="AQ2279" s="55"/>
      <c r="AR2279" s="55"/>
      <c r="AS2279" s="55"/>
    </row>
    <row r="2280" spans="1:45" x14ac:dyDescent="0.3">
      <c r="X2280" s="54" t="s">
        <v>1305</v>
      </c>
      <c r="Y2280" s="54" t="s">
        <v>128</v>
      </c>
      <c r="Z2280" s="54" t="s">
        <v>157</v>
      </c>
      <c r="AA2280" s="54" t="s">
        <v>151</v>
      </c>
      <c r="AB2280" s="54" t="s">
        <v>1327</v>
      </c>
      <c r="AC2280" s="54" t="s">
        <v>129</v>
      </c>
      <c r="AD2280" s="54" t="s">
        <v>116</v>
      </c>
      <c r="AE2280" s="54"/>
      <c r="AF2280" s="54"/>
      <c r="AG2280" s="54"/>
      <c r="AH2280" s="54"/>
      <c r="AI2280" s="54"/>
      <c r="AJ2280" s="54"/>
      <c r="AK2280" s="54"/>
      <c r="AL2280" s="54"/>
      <c r="AM2280" s="54"/>
      <c r="AN2280" s="54"/>
      <c r="AO2280" s="54"/>
      <c r="AP2280" s="54"/>
      <c r="AQ2280" s="54"/>
      <c r="AR2280" s="54"/>
      <c r="AS2280" s="54"/>
    </row>
    <row r="2281" spans="1:45" x14ac:dyDescent="0.3">
      <c r="X2281" s="54"/>
      <c r="Y2281" s="54">
        <f t="shared" ref="Y2281:AD2281" si="3933">Y2274</f>
        <v>6.4436999999999998</v>
      </c>
      <c r="Z2281" s="54">
        <f t="shared" si="3933"/>
        <v>4.9371</v>
      </c>
      <c r="AA2281" s="54">
        <f t="shared" si="3933"/>
        <v>11.350300000000001</v>
      </c>
      <c r="AB2281" s="54">
        <f t="shared" si="3933"/>
        <v>7.1900000000000006E-2</v>
      </c>
      <c r="AC2281" s="54">
        <f t="shared" si="3933"/>
        <v>6.2766000000000002</v>
      </c>
      <c r="AD2281" s="54">
        <f t="shared" si="3933"/>
        <v>11.042999999999999</v>
      </c>
      <c r="AE2281" s="54"/>
      <c r="AF2281" s="336"/>
      <c r="AG2281" s="336"/>
      <c r="AH2281" s="336"/>
      <c r="AI2281" s="54"/>
      <c r="AJ2281" s="54"/>
      <c r="AK2281" s="54"/>
      <c r="AL2281" s="54"/>
      <c r="AM2281" s="54"/>
      <c r="AN2281" s="54"/>
      <c r="AO2281" s="54"/>
      <c r="AP2281" s="54"/>
      <c r="AQ2281" s="54"/>
      <c r="AR2281" s="54"/>
      <c r="AS2281" s="54"/>
    </row>
    <row r="2282" spans="1:45" x14ac:dyDescent="0.3">
      <c r="D2282" s="56"/>
      <c r="X2282" s="336"/>
      <c r="Y2282" s="336">
        <f t="shared" ca="1" si="3921"/>
        <v>0.30310607853871507</v>
      </c>
      <c r="Z2282" s="336">
        <f t="shared" ca="1" si="3921"/>
        <v>-6.8680224820180241E-2</v>
      </c>
      <c r="AA2282" s="336">
        <f t="shared" ca="1" si="3921"/>
        <v>0.2471616475218382</v>
      </c>
      <c r="AB2282" s="336">
        <f t="shared" ca="1" si="3921"/>
        <v>0.64564478653762036</v>
      </c>
      <c r="AC2282" s="336">
        <f t="shared" ca="1" si="3921"/>
        <v>0.1754198217238801</v>
      </c>
      <c r="AD2282" s="336">
        <f t="shared" ca="1" si="3921"/>
        <v>-0.53778584207098667</v>
      </c>
      <c r="AE2282" s="336"/>
      <c r="AF2282" s="336"/>
      <c r="AG2282" s="336"/>
      <c r="AH2282" s="336"/>
      <c r="AI2282" s="54"/>
      <c r="AJ2282" s="54"/>
      <c r="AK2282" s="54"/>
      <c r="AL2282" s="336"/>
      <c r="AM2282" s="336"/>
      <c r="AN2282" s="336"/>
      <c r="AO2282" s="336"/>
      <c r="AP2282" s="54"/>
      <c r="AQ2282" s="336"/>
      <c r="AR2282" s="336"/>
      <c r="AS2282" s="336"/>
    </row>
    <row r="2283" spans="1:45" x14ac:dyDescent="0.3">
      <c r="C2283" s="54"/>
      <c r="D2283" s="56"/>
      <c r="Y2283" s="336">
        <f t="shared" ca="1" si="3921"/>
        <v>-1.054096838871007</v>
      </c>
      <c r="Z2283" s="336">
        <f t="shared" ca="1" si="3921"/>
        <v>8.6346919436468605E-2</v>
      </c>
      <c r="AA2283" s="336">
        <f t="shared" ca="1" si="3921"/>
        <v>0.95423172620452634</v>
      </c>
      <c r="AB2283" s="336">
        <f t="shared" ca="1" si="3921"/>
        <v>-1.1324315292082232</v>
      </c>
      <c r="AC2283" s="336">
        <f t="shared" ca="1" si="3921"/>
        <v>0.14873741076128705</v>
      </c>
      <c r="AD2283" s="336">
        <f t="shared" ca="1" si="3921"/>
        <v>0.25445891881626082</v>
      </c>
      <c r="AE2283" s="55"/>
      <c r="AF2283" s="55"/>
      <c r="AG2283" s="55"/>
      <c r="AH2283" s="55"/>
      <c r="AI2283" s="55"/>
      <c r="AJ2283" s="55"/>
      <c r="AK2283" s="55"/>
      <c r="AL2283" s="55"/>
      <c r="AM2283" s="55"/>
      <c r="AN2283" s="55"/>
      <c r="AO2283" s="55"/>
      <c r="AP2283" s="55"/>
      <c r="AQ2283" s="55"/>
      <c r="AR2283" s="55"/>
      <c r="AS2283" s="55"/>
    </row>
    <row r="2284" spans="1:45" x14ac:dyDescent="0.3">
      <c r="B2284" s="54" t="s">
        <v>172</v>
      </c>
      <c r="C2284" s="53">
        <f>C2277</f>
        <v>0</v>
      </c>
      <c r="D2284" s="56" t="e">
        <f t="shared" ref="D2284:D2285" ca="1" si="3934">AJ2284</f>
        <v>#N/A</v>
      </c>
      <c r="E2284" s="52" t="e">
        <f t="shared" ref="E2284:W2284" si="3935">E2277</f>
        <v>#N/A</v>
      </c>
      <c r="F2284" s="52" t="e">
        <f t="shared" si="3935"/>
        <v>#N/A</v>
      </c>
      <c r="G2284" s="52" t="e">
        <f t="shared" si="3935"/>
        <v>#N/A</v>
      </c>
      <c r="H2284" s="52" t="e">
        <f t="shared" si="3935"/>
        <v>#N/A</v>
      </c>
      <c r="I2284" s="52" t="e">
        <f t="shared" si="3935"/>
        <v>#N/A</v>
      </c>
      <c r="J2284" s="52" t="e">
        <f t="shared" si="3935"/>
        <v>#N/A</v>
      </c>
      <c r="K2284" s="52" t="e">
        <f t="shared" si="3935"/>
        <v>#N/A</v>
      </c>
      <c r="L2284" s="52" t="e">
        <f t="shared" si="3935"/>
        <v>#N/A</v>
      </c>
      <c r="M2284" s="52" t="e">
        <f t="shared" si="3935"/>
        <v>#N/A</v>
      </c>
      <c r="N2284" s="52" t="e">
        <f t="shared" si="3935"/>
        <v>#N/A</v>
      </c>
      <c r="O2284" s="52" t="e">
        <f t="shared" si="3935"/>
        <v>#N/A</v>
      </c>
      <c r="P2284" s="52" t="e">
        <f t="shared" si="3935"/>
        <v>#N/A</v>
      </c>
      <c r="Q2284" s="52" t="e">
        <f t="shared" si="3935"/>
        <v>#N/A</v>
      </c>
      <c r="R2284" s="52" t="e">
        <f t="shared" si="3935"/>
        <v>#N/A</v>
      </c>
      <c r="S2284" s="52" t="e">
        <f t="shared" si="3935"/>
        <v>#N/A</v>
      </c>
      <c r="T2284" s="52" t="e">
        <f t="shared" si="3935"/>
        <v>#N/A</v>
      </c>
      <c r="U2284" s="52" t="e">
        <f t="shared" si="3935"/>
        <v>#N/A</v>
      </c>
      <c r="V2284" s="52" t="e">
        <f t="shared" si="3935"/>
        <v>#N/A</v>
      </c>
      <c r="W2284" s="52" t="e">
        <f t="shared" si="3935"/>
        <v>#N/A</v>
      </c>
      <c r="X2284" s="55" t="e">
        <f t="shared" ref="X2284:X2285" si="3936">(H2284-(O2284*P2284)/100-3*(J2284*K2284)/100)/2</f>
        <v>#N/A</v>
      </c>
      <c r="Y2284" s="55" t="e">
        <f t="shared" ref="Y2284:Y2285" si="3937">SUM(X2284,(J2284*K2284/100))/(F2284/100)</f>
        <v>#N/A</v>
      </c>
      <c r="Z2284" s="55" t="e">
        <f t="shared" ref="Z2284" si="3938">U2284*0.5+U2285*0.5</f>
        <v>#N/A</v>
      </c>
      <c r="AA2284" s="55" t="e">
        <f t="shared" ref="AA2284:AA2285" si="3939">J2284/Y2284</f>
        <v>#N/A</v>
      </c>
      <c r="AB2284" s="336" t="e">
        <f t="shared" ref="AB2284:AB2285" si="3940">X2284/(Y2284-J2284)</f>
        <v>#N/A</v>
      </c>
      <c r="AC2284" s="223" t="e">
        <f ca="1">INDEX(FGA_COEFFS,1,1)+Z2284*INDEX(FGA_COEFFS,1,2)+Y2284*INDEX(FGA_COEFFS,1,3)+R2284*INDEX(FGA_COEFFS,1,4)+Q2285*INDEX(FGA_COEFFS,1,5)+S2284*INDEX(FGA_COEFFS,1,6)+T2285*INDEX(FGA_COEFFS,1,7)+M2285*INDEX(FGA_COEFFS,1,8)+Y2288*Y2289</f>
        <v>#N/A</v>
      </c>
      <c r="AD2284" s="223" t="e">
        <f ca="1">INDEX(THREEPTA_COEFFS,1,1)+AC2284*INDEX(THREEPTA_COEFFS,1,2)+J2284*INDEX(THREEPTA_COEFFS,1,3)+AA2284*INDEX(THREEPTA_COEFFS,1,4)+K2284*INDEX(THREEPTA_COEFFS,1,5)+L2285*INDEX(THREEPTA_COEFFS,1,6)+Z2288*Z2289</f>
        <v>#N/A</v>
      </c>
      <c r="AE2284" s="223" t="e">
        <f ca="1">INDEX(THREEPTPCT_COEFFS,1,1)+K2284*INDEX(THREEPTPCT_COEFFS,1,2)+L2285*INDEX(THREEPTPCT_COEFFS,1,3)+AA2288*AA2289</f>
        <v>#N/A</v>
      </c>
      <c r="AF2284" s="55" t="e">
        <f t="shared" ref="AF2284:AF2285" ca="1" si="3941">AC2284-AD2284</f>
        <v>#N/A</v>
      </c>
      <c r="AG2284" s="223" t="e">
        <f ca="1">INDEX(TWOPTPCT_COEFFS,1,1)+AB2284*INDEX(TWOPTPCT_COEFFS,1,2)+I2285*INDEX(TWOPTPCT_COEFFS,1,3)+G2285*INDEX(TWOPTPCT_COEFFS,1,4)+L2285*INDEX(TWOPTPCT_COEFFS,1,5)+AB2288*AB2289</f>
        <v>#N/A</v>
      </c>
      <c r="AH2284" s="223" t="e">
        <f ca="1">INDEX(FTA_COEFFS,1,1)+O2284*INDEX(FTA_COEFFS,1,2)+N2285*INDEX(FTA_COEFFS,1,3)+(Q2284+R2284)*INDEX(FTA_COEFFS,1,4)+(Q2285+R2285)*INDEX(FTA_COEFFS,1,5)+M2285*INDEX(FTA_COEFFS,1,6)+AC2288*AC2289</f>
        <v>#N/A</v>
      </c>
      <c r="AI2284" s="223" t="e">
        <f ca="1">INDEX(FTPCT_COEFFS,1,1)+P2284*INDEX(FTPCT_COEFFS,1,2)+F2284*INDEX(FTPCT_COEFFS,1,3)+G2285*INDEX(FTPCT_COEFFS,1,4)+AD2288*AD2289</f>
        <v>#N/A</v>
      </c>
      <c r="AJ2284" s="338" t="e">
        <f t="shared" ref="AJ2284:AJ2285" ca="1" si="3942">AD2284*AE2284/100+AF2284*AG2284+AH2284*AI2284/100</f>
        <v>#N/A</v>
      </c>
      <c r="AK2284" s="55"/>
      <c r="AL2284" s="55"/>
      <c r="AM2284" s="55"/>
      <c r="AN2284" s="55"/>
      <c r="AO2284" s="55"/>
      <c r="AP2284" s="55"/>
      <c r="AQ2284" s="55"/>
      <c r="AR2284" s="55"/>
    </row>
    <row r="2285" spans="1:45" x14ac:dyDescent="0.3">
      <c r="B2285" s="54" t="s">
        <v>175</v>
      </c>
      <c r="C2285" s="54">
        <f>C2278</f>
        <v>0</v>
      </c>
      <c r="D2285" s="56" t="e">
        <f t="shared" ca="1" si="3934"/>
        <v>#N/A</v>
      </c>
      <c r="E2285" s="52" t="e">
        <f t="shared" ref="E2285:W2285" si="3943">E2278</f>
        <v>#N/A</v>
      </c>
      <c r="F2285" s="52" t="e">
        <f t="shared" si="3943"/>
        <v>#N/A</v>
      </c>
      <c r="G2285" s="52" t="e">
        <f t="shared" si="3943"/>
        <v>#N/A</v>
      </c>
      <c r="H2285" s="52" t="e">
        <f t="shared" si="3943"/>
        <v>#N/A</v>
      </c>
      <c r="I2285" s="52" t="e">
        <f t="shared" si="3943"/>
        <v>#N/A</v>
      </c>
      <c r="J2285" s="52" t="e">
        <f t="shared" si="3943"/>
        <v>#N/A</v>
      </c>
      <c r="K2285" s="52" t="e">
        <f t="shared" si="3943"/>
        <v>#N/A</v>
      </c>
      <c r="L2285" s="52" t="e">
        <f t="shared" si="3943"/>
        <v>#N/A</v>
      </c>
      <c r="M2285" s="52" t="e">
        <f t="shared" si="3943"/>
        <v>#N/A</v>
      </c>
      <c r="N2285" s="52" t="e">
        <f t="shared" si="3943"/>
        <v>#N/A</v>
      </c>
      <c r="O2285" s="52" t="e">
        <f t="shared" si="3943"/>
        <v>#N/A</v>
      </c>
      <c r="P2285" s="52" t="e">
        <f t="shared" si="3943"/>
        <v>#N/A</v>
      </c>
      <c r="Q2285" s="52" t="e">
        <f t="shared" si="3943"/>
        <v>#N/A</v>
      </c>
      <c r="R2285" s="52" t="e">
        <f t="shared" si="3943"/>
        <v>#N/A</v>
      </c>
      <c r="S2285" s="52" t="e">
        <f t="shared" si="3943"/>
        <v>#N/A</v>
      </c>
      <c r="T2285" s="52" t="e">
        <f t="shared" si="3943"/>
        <v>#N/A</v>
      </c>
      <c r="U2285" s="52" t="e">
        <f t="shared" si="3943"/>
        <v>#N/A</v>
      </c>
      <c r="V2285" s="52" t="e">
        <f t="shared" si="3943"/>
        <v>#N/A</v>
      </c>
      <c r="W2285" s="52" t="e">
        <f t="shared" si="3943"/>
        <v>#N/A</v>
      </c>
      <c r="X2285" s="55" t="e">
        <f t="shared" si="3936"/>
        <v>#N/A</v>
      </c>
      <c r="Y2285" s="55" t="e">
        <f t="shared" si="3937"/>
        <v>#N/A</v>
      </c>
      <c r="Z2285" s="55" t="e">
        <f t="shared" ref="Z2285" si="3944">Z2284</f>
        <v>#N/A</v>
      </c>
      <c r="AA2285" s="55" t="e">
        <f t="shared" si="3939"/>
        <v>#N/A</v>
      </c>
      <c r="AB2285" s="336" t="e">
        <f t="shared" si="3940"/>
        <v>#N/A</v>
      </c>
      <c r="AC2285" s="223" t="e">
        <f ca="1">INDEX(FGA_COEFFS,1,1)+Z2285*INDEX(FGA_COEFFS,1,2)+Y2285*INDEX(FGA_COEFFS,1,3)+R2285*INDEX(FGA_COEFFS,1,4)+Q2284*INDEX(FGA_COEFFS,1,5)+S2285*INDEX(FGA_COEFFS,1,6)+T2284*INDEX(FGA_COEFFS,1,7)+M2284*INDEX(FGA_COEFFS,1,8)+Y2288*Y2290</f>
        <v>#N/A</v>
      </c>
      <c r="AD2285" s="223" t="e">
        <f ca="1">INDEX(THREEPTA_COEFFS,1,1)+AC2285*INDEX(THREEPTA_COEFFS,1,2)+J2285*INDEX(THREEPTA_COEFFS,1,3)+AA2285*INDEX(THREEPTA_COEFFS,1,4)+K2285*INDEX(THREEPTA_COEFFS,1,5)+L2284*INDEX(THREEPTA_COEFFS,1,6)+Z2288*Z2290</f>
        <v>#N/A</v>
      </c>
      <c r="AE2285" s="223" t="e">
        <f ca="1">INDEX(THREEPTPCT_COEFFS,1,1)+K2285*INDEX(THREEPTPCT_COEFFS,1,2)+L2284*INDEX(THREEPTPCT_COEFFS,1,3)+AA2288*AA2290</f>
        <v>#N/A</v>
      </c>
      <c r="AF2285" s="55" t="e">
        <f t="shared" ca="1" si="3941"/>
        <v>#N/A</v>
      </c>
      <c r="AG2285" s="223" t="e">
        <f ca="1">INDEX(TWOPTPCT_COEFFS,1,1)+AB2285*INDEX(TWOPTPCT_COEFFS,1,2)+I2284*INDEX(TWOPTPCT_COEFFS,1,3)+G2284*INDEX(TWOPTPCT_COEFFS,1,4)+L2284*INDEX(TWOPTPCT_COEFFS,1,5)+AB2288*AB2290</f>
        <v>#N/A</v>
      </c>
      <c r="AH2285" s="223" t="e">
        <f ca="1">INDEX(FTA_COEFFS,1,1)+O2285*INDEX(FTA_COEFFS,1,2)+N2284*INDEX(FTA_COEFFS,1,3)+(Q2285+R2285)*INDEX(FTA_COEFFS,1,4)+(Q2284+R2284)*INDEX(FTA_COEFFS,1,5)+M2284*INDEX(FTA_COEFFS,1,6)+AC2288*AC2290</f>
        <v>#N/A</v>
      </c>
      <c r="AI2285" s="223" t="e">
        <f ca="1">INDEX(FTPCT_COEFFS,1,1)+P2285*INDEX(FTPCT_COEFFS,1,2)+F2285*INDEX(FTPCT_COEFFS,1,3)+G2284*INDEX(FTPCT_COEFFS,1,4)+AD2288*AD2290</f>
        <v>#N/A</v>
      </c>
      <c r="AJ2285" s="338" t="e">
        <f t="shared" ca="1" si="3942"/>
        <v>#N/A</v>
      </c>
      <c r="AK2285" s="55"/>
      <c r="AL2285" s="55"/>
      <c r="AM2285" s="55"/>
      <c r="AN2285" s="55"/>
      <c r="AO2285" s="55"/>
      <c r="AP2285" s="55"/>
      <c r="AQ2285" s="55"/>
      <c r="AR2285" s="55"/>
    </row>
    <row r="2286" spans="1:45" x14ac:dyDescent="0.3">
      <c r="A2286" s="54" t="e">
        <f ca="1">IF(D2284&gt;(D2285+(AVERAGE(V2284,W2284)-AVERAGE(V2285,W2285))/2)+2.5,C2284,IF(D2285&gt;(D2284+(AVERAGE(V2285,W2285)-AVERAGE(V2284,W2284))/2)+2.5,C2285,"Close"))</f>
        <v>#N/A</v>
      </c>
      <c r="B2286" s="64" t="e">
        <f ca="1">IF(D2285&gt;D2284,C2285,C2284)</f>
        <v>#N/A</v>
      </c>
      <c r="D2286" s="56"/>
      <c r="X2286" s="55"/>
      <c r="Y2286" s="55"/>
      <c r="Z2286" s="55"/>
      <c r="AA2286" s="55"/>
      <c r="AB2286" s="55"/>
      <c r="AC2286" s="337"/>
      <c r="AD2286" s="337"/>
      <c r="AE2286" s="337"/>
      <c r="AF2286" s="337"/>
      <c r="AG2286" s="337"/>
      <c r="AH2286" s="337"/>
      <c r="AI2286" s="337"/>
      <c r="AJ2286" s="337"/>
      <c r="AK2286" s="337"/>
      <c r="AL2286" s="337"/>
      <c r="AM2286" s="55"/>
      <c r="AN2286" s="55"/>
      <c r="AO2286" s="55"/>
      <c r="AP2286" s="55"/>
      <c r="AQ2286" s="55"/>
      <c r="AR2286" s="55"/>
      <c r="AS2286" s="55"/>
    </row>
    <row r="2287" spans="1:45" x14ac:dyDescent="0.3">
      <c r="X2287" s="54" t="s">
        <v>1305</v>
      </c>
      <c r="Y2287" s="54" t="s">
        <v>128</v>
      </c>
      <c r="Z2287" s="54" t="s">
        <v>157</v>
      </c>
      <c r="AA2287" s="54" t="s">
        <v>151</v>
      </c>
      <c r="AB2287" s="54" t="s">
        <v>1327</v>
      </c>
      <c r="AC2287" s="54" t="s">
        <v>129</v>
      </c>
      <c r="AD2287" s="54" t="s">
        <v>116</v>
      </c>
      <c r="AE2287" s="54"/>
      <c r="AF2287" s="54"/>
      <c r="AG2287" s="54"/>
      <c r="AH2287" s="54"/>
      <c r="AI2287" s="54"/>
      <c r="AJ2287" s="54"/>
      <c r="AK2287" s="54"/>
      <c r="AL2287" s="54"/>
      <c r="AM2287" s="54"/>
      <c r="AN2287" s="54"/>
      <c r="AO2287" s="54"/>
      <c r="AP2287" s="54"/>
      <c r="AQ2287" s="54"/>
      <c r="AR2287" s="54"/>
      <c r="AS2287" s="54"/>
    </row>
    <row r="2288" spans="1:45" x14ac:dyDescent="0.3">
      <c r="X2288" s="54"/>
      <c r="Y2288" s="54">
        <f t="shared" ref="Y2288:AD2288" si="3945">Y2281</f>
        <v>6.4436999999999998</v>
      </c>
      <c r="Z2288" s="54">
        <f t="shared" si="3945"/>
        <v>4.9371</v>
      </c>
      <c r="AA2288" s="54">
        <f t="shared" si="3945"/>
        <v>11.350300000000001</v>
      </c>
      <c r="AB2288" s="54">
        <f t="shared" si="3945"/>
        <v>7.1900000000000006E-2</v>
      </c>
      <c r="AC2288" s="54">
        <f t="shared" si="3945"/>
        <v>6.2766000000000002</v>
      </c>
      <c r="AD2288" s="54">
        <f t="shared" si="3945"/>
        <v>11.042999999999999</v>
      </c>
      <c r="AE2288" s="54"/>
      <c r="AF2288" s="336"/>
      <c r="AG2288" s="336"/>
      <c r="AH2288" s="336"/>
      <c r="AI2288" s="54"/>
      <c r="AJ2288" s="54"/>
      <c r="AK2288" s="54"/>
      <c r="AL2288" s="54"/>
      <c r="AM2288" s="54"/>
      <c r="AN2288" s="54"/>
      <c r="AO2288" s="54"/>
      <c r="AP2288" s="54"/>
      <c r="AQ2288" s="54"/>
      <c r="AR2288" s="54"/>
      <c r="AS2288" s="54"/>
    </row>
    <row r="2289" spans="1:45" x14ac:dyDescent="0.3">
      <c r="D2289" s="56"/>
      <c r="X2289" s="336"/>
      <c r="Y2289" s="336">
        <f t="shared" ca="1" si="3921"/>
        <v>-1.3361534674273627</v>
      </c>
      <c r="Z2289" s="336">
        <f t="shared" ca="1" si="3921"/>
        <v>0.15063219764861879</v>
      </c>
      <c r="AA2289" s="336">
        <f t="shared" ca="1" si="3921"/>
        <v>-2.4947225457271294E-2</v>
      </c>
      <c r="AB2289" s="336">
        <f t="shared" ca="1" si="3921"/>
        <v>-0.97198634639752135</v>
      </c>
      <c r="AC2289" s="336">
        <f t="shared" ca="1" si="3921"/>
        <v>1.1344618267606073E-2</v>
      </c>
      <c r="AD2289" s="336">
        <f t="shared" ca="1" si="3921"/>
        <v>-0.40408598992192424</v>
      </c>
      <c r="AE2289" s="336"/>
      <c r="AF2289" s="336"/>
      <c r="AG2289" s="336"/>
      <c r="AH2289" s="336"/>
      <c r="AI2289" s="54"/>
      <c r="AJ2289" s="54"/>
      <c r="AK2289" s="54"/>
      <c r="AL2289" s="336"/>
      <c r="AM2289" s="336"/>
      <c r="AN2289" s="336"/>
      <c r="AO2289" s="336"/>
      <c r="AP2289" s="54"/>
      <c r="AQ2289" s="336"/>
      <c r="AR2289" s="336"/>
      <c r="AS2289" s="336"/>
    </row>
    <row r="2290" spans="1:45" x14ac:dyDescent="0.3">
      <c r="C2290" s="54"/>
      <c r="D2290" s="56"/>
      <c r="Y2290" s="336">
        <f t="shared" ca="1" si="3921"/>
        <v>1.1810575947043664</v>
      </c>
      <c r="Z2290" s="336">
        <f t="shared" ca="1" si="3921"/>
        <v>0.81434543854350716</v>
      </c>
      <c r="AA2290" s="336">
        <f t="shared" ca="1" si="3921"/>
        <v>0.66456788205029249</v>
      </c>
      <c r="AB2290" s="336">
        <f t="shared" ca="1" si="3921"/>
        <v>-7.1480440890927232E-6</v>
      </c>
      <c r="AC2290" s="336">
        <f t="shared" ca="1" si="3921"/>
        <v>0.19803740407227416</v>
      </c>
      <c r="AD2290" s="336">
        <f t="shared" ca="1" si="3921"/>
        <v>0.47503203539968264</v>
      </c>
      <c r="AE2290" s="55"/>
      <c r="AF2290" s="55"/>
      <c r="AG2290" s="55"/>
      <c r="AH2290" s="55"/>
      <c r="AI2290" s="55"/>
      <c r="AJ2290" s="55"/>
      <c r="AK2290" s="55"/>
      <c r="AL2290" s="55"/>
      <c r="AM2290" s="55"/>
      <c r="AN2290" s="55"/>
      <c r="AO2290" s="55"/>
      <c r="AP2290" s="55"/>
      <c r="AQ2290" s="55"/>
      <c r="AR2290" s="55"/>
      <c r="AS2290" s="55"/>
    </row>
    <row r="2291" spans="1:45" x14ac:dyDescent="0.3">
      <c r="B2291" s="54" t="s">
        <v>172</v>
      </c>
      <c r="C2291" s="53">
        <f>C2284</f>
        <v>0</v>
      </c>
      <c r="D2291" s="56" t="e">
        <f t="shared" ref="D2291:D2292" ca="1" si="3946">AJ2291</f>
        <v>#N/A</v>
      </c>
      <c r="E2291" s="52" t="e">
        <f t="shared" ref="E2291:W2291" si="3947">E2284</f>
        <v>#N/A</v>
      </c>
      <c r="F2291" s="52" t="e">
        <f t="shared" si="3947"/>
        <v>#N/A</v>
      </c>
      <c r="G2291" s="52" t="e">
        <f t="shared" si="3947"/>
        <v>#N/A</v>
      </c>
      <c r="H2291" s="52" t="e">
        <f t="shared" si="3947"/>
        <v>#N/A</v>
      </c>
      <c r="I2291" s="52" t="e">
        <f t="shared" si="3947"/>
        <v>#N/A</v>
      </c>
      <c r="J2291" s="52" t="e">
        <f t="shared" si="3947"/>
        <v>#N/A</v>
      </c>
      <c r="K2291" s="52" t="e">
        <f t="shared" si="3947"/>
        <v>#N/A</v>
      </c>
      <c r="L2291" s="52" t="e">
        <f t="shared" si="3947"/>
        <v>#N/A</v>
      </c>
      <c r="M2291" s="52" t="e">
        <f t="shared" si="3947"/>
        <v>#N/A</v>
      </c>
      <c r="N2291" s="52" t="e">
        <f t="shared" si="3947"/>
        <v>#N/A</v>
      </c>
      <c r="O2291" s="52" t="e">
        <f t="shared" si="3947"/>
        <v>#N/A</v>
      </c>
      <c r="P2291" s="52" t="e">
        <f t="shared" si="3947"/>
        <v>#N/A</v>
      </c>
      <c r="Q2291" s="52" t="e">
        <f t="shared" si="3947"/>
        <v>#N/A</v>
      </c>
      <c r="R2291" s="52" t="e">
        <f t="shared" si="3947"/>
        <v>#N/A</v>
      </c>
      <c r="S2291" s="52" t="e">
        <f t="shared" si="3947"/>
        <v>#N/A</v>
      </c>
      <c r="T2291" s="52" t="e">
        <f t="shared" si="3947"/>
        <v>#N/A</v>
      </c>
      <c r="U2291" s="52" t="e">
        <f t="shared" si="3947"/>
        <v>#N/A</v>
      </c>
      <c r="V2291" s="52" t="e">
        <f t="shared" si="3947"/>
        <v>#N/A</v>
      </c>
      <c r="W2291" s="52" t="e">
        <f t="shared" si="3947"/>
        <v>#N/A</v>
      </c>
      <c r="X2291" s="55" t="e">
        <f t="shared" ref="X2291:X2292" si="3948">(H2291-(O2291*P2291)/100-3*(J2291*K2291)/100)/2</f>
        <v>#N/A</v>
      </c>
      <c r="Y2291" s="55" t="e">
        <f t="shared" ref="Y2291:Y2292" si="3949">SUM(X2291,(J2291*K2291/100))/(F2291/100)</f>
        <v>#N/A</v>
      </c>
      <c r="Z2291" s="55" t="e">
        <f t="shared" ref="Z2291" si="3950">U2291*0.5+U2292*0.5</f>
        <v>#N/A</v>
      </c>
      <c r="AA2291" s="55" t="e">
        <f t="shared" ref="AA2291:AA2292" si="3951">J2291/Y2291</f>
        <v>#N/A</v>
      </c>
      <c r="AB2291" s="336" t="e">
        <f t="shared" ref="AB2291:AB2292" si="3952">X2291/(Y2291-J2291)</f>
        <v>#N/A</v>
      </c>
      <c r="AC2291" s="223" t="e">
        <f ca="1">INDEX(FGA_COEFFS,1,1)+Z2291*INDEX(FGA_COEFFS,1,2)+Y2291*INDEX(FGA_COEFFS,1,3)+R2291*INDEX(FGA_COEFFS,1,4)+Q2292*INDEX(FGA_COEFFS,1,5)+S2291*INDEX(FGA_COEFFS,1,6)+T2292*INDEX(FGA_COEFFS,1,7)+M2292*INDEX(FGA_COEFFS,1,8)+Y2295*Y2296</f>
        <v>#N/A</v>
      </c>
      <c r="AD2291" s="223" t="e">
        <f ca="1">INDEX(THREEPTA_COEFFS,1,1)+AC2291*INDEX(THREEPTA_COEFFS,1,2)+J2291*INDEX(THREEPTA_COEFFS,1,3)+AA2291*INDEX(THREEPTA_COEFFS,1,4)+K2291*INDEX(THREEPTA_COEFFS,1,5)+L2292*INDEX(THREEPTA_COEFFS,1,6)+Z2295*Z2296</f>
        <v>#N/A</v>
      </c>
      <c r="AE2291" s="223" t="e">
        <f ca="1">INDEX(THREEPTPCT_COEFFS,1,1)+K2291*INDEX(THREEPTPCT_COEFFS,1,2)+L2292*INDEX(THREEPTPCT_COEFFS,1,3)+AA2295*AA2296</f>
        <v>#N/A</v>
      </c>
      <c r="AF2291" s="55" t="e">
        <f t="shared" ref="AF2291:AF2292" ca="1" si="3953">AC2291-AD2291</f>
        <v>#N/A</v>
      </c>
      <c r="AG2291" s="223" t="e">
        <f ca="1">INDEX(TWOPTPCT_COEFFS,1,1)+AB2291*INDEX(TWOPTPCT_COEFFS,1,2)+I2292*INDEX(TWOPTPCT_COEFFS,1,3)+G2292*INDEX(TWOPTPCT_COEFFS,1,4)+L2292*INDEX(TWOPTPCT_COEFFS,1,5)+AB2295*AB2296</f>
        <v>#N/A</v>
      </c>
      <c r="AH2291" s="223" t="e">
        <f ca="1">INDEX(FTA_COEFFS,1,1)+O2291*INDEX(FTA_COEFFS,1,2)+N2292*INDEX(FTA_COEFFS,1,3)+(Q2291+R2291)*INDEX(FTA_COEFFS,1,4)+(Q2292+R2292)*INDEX(FTA_COEFFS,1,5)+M2292*INDEX(FTA_COEFFS,1,6)+AC2295*AC2296</f>
        <v>#N/A</v>
      </c>
      <c r="AI2291" s="223" t="e">
        <f ca="1">INDEX(FTPCT_COEFFS,1,1)+P2291*INDEX(FTPCT_COEFFS,1,2)+F2291*INDEX(FTPCT_COEFFS,1,3)+G2292*INDEX(FTPCT_COEFFS,1,4)+AD2295*AD2296</f>
        <v>#N/A</v>
      </c>
      <c r="AJ2291" s="338" t="e">
        <f t="shared" ref="AJ2291:AJ2292" ca="1" si="3954">AD2291*AE2291/100+AF2291*AG2291+AH2291*AI2291/100</f>
        <v>#N/A</v>
      </c>
      <c r="AK2291" s="55"/>
      <c r="AL2291" s="55"/>
      <c r="AM2291" s="55"/>
      <c r="AN2291" s="55"/>
      <c r="AO2291" s="55"/>
      <c r="AP2291" s="55"/>
      <c r="AQ2291" s="55"/>
      <c r="AR2291" s="55"/>
    </row>
    <row r="2292" spans="1:45" x14ac:dyDescent="0.3">
      <c r="B2292" s="54" t="s">
        <v>175</v>
      </c>
      <c r="C2292" s="54">
        <f>C2285</f>
        <v>0</v>
      </c>
      <c r="D2292" s="56" t="e">
        <f t="shared" ca="1" si="3946"/>
        <v>#N/A</v>
      </c>
      <c r="E2292" s="52" t="e">
        <f t="shared" ref="E2292:W2292" si="3955">E2285</f>
        <v>#N/A</v>
      </c>
      <c r="F2292" s="52" t="e">
        <f t="shared" si="3955"/>
        <v>#N/A</v>
      </c>
      <c r="G2292" s="52" t="e">
        <f t="shared" si="3955"/>
        <v>#N/A</v>
      </c>
      <c r="H2292" s="52" t="e">
        <f t="shared" si="3955"/>
        <v>#N/A</v>
      </c>
      <c r="I2292" s="52" t="e">
        <f t="shared" si="3955"/>
        <v>#N/A</v>
      </c>
      <c r="J2292" s="52" t="e">
        <f t="shared" si="3955"/>
        <v>#N/A</v>
      </c>
      <c r="K2292" s="52" t="e">
        <f t="shared" si="3955"/>
        <v>#N/A</v>
      </c>
      <c r="L2292" s="52" t="e">
        <f t="shared" si="3955"/>
        <v>#N/A</v>
      </c>
      <c r="M2292" s="52" t="e">
        <f t="shared" si="3955"/>
        <v>#N/A</v>
      </c>
      <c r="N2292" s="52" t="e">
        <f t="shared" si="3955"/>
        <v>#N/A</v>
      </c>
      <c r="O2292" s="52" t="e">
        <f t="shared" si="3955"/>
        <v>#N/A</v>
      </c>
      <c r="P2292" s="52" t="e">
        <f t="shared" si="3955"/>
        <v>#N/A</v>
      </c>
      <c r="Q2292" s="52" t="e">
        <f t="shared" si="3955"/>
        <v>#N/A</v>
      </c>
      <c r="R2292" s="52" t="e">
        <f t="shared" si="3955"/>
        <v>#N/A</v>
      </c>
      <c r="S2292" s="52" t="e">
        <f t="shared" si="3955"/>
        <v>#N/A</v>
      </c>
      <c r="T2292" s="52" t="e">
        <f t="shared" si="3955"/>
        <v>#N/A</v>
      </c>
      <c r="U2292" s="52" t="e">
        <f t="shared" si="3955"/>
        <v>#N/A</v>
      </c>
      <c r="V2292" s="52" t="e">
        <f t="shared" si="3955"/>
        <v>#N/A</v>
      </c>
      <c r="W2292" s="52" t="e">
        <f t="shared" si="3955"/>
        <v>#N/A</v>
      </c>
      <c r="X2292" s="55" t="e">
        <f t="shared" si="3948"/>
        <v>#N/A</v>
      </c>
      <c r="Y2292" s="55" t="e">
        <f t="shared" si="3949"/>
        <v>#N/A</v>
      </c>
      <c r="Z2292" s="55" t="e">
        <f t="shared" ref="Z2292" si="3956">Z2291</f>
        <v>#N/A</v>
      </c>
      <c r="AA2292" s="55" t="e">
        <f t="shared" si="3951"/>
        <v>#N/A</v>
      </c>
      <c r="AB2292" s="336" t="e">
        <f t="shared" si="3952"/>
        <v>#N/A</v>
      </c>
      <c r="AC2292" s="223" t="e">
        <f ca="1">INDEX(FGA_COEFFS,1,1)+Z2292*INDEX(FGA_COEFFS,1,2)+Y2292*INDEX(FGA_COEFFS,1,3)+R2292*INDEX(FGA_COEFFS,1,4)+Q2291*INDEX(FGA_COEFFS,1,5)+S2292*INDEX(FGA_COEFFS,1,6)+T2291*INDEX(FGA_COEFFS,1,7)+M2291*INDEX(FGA_COEFFS,1,8)+Y2295*Y2297</f>
        <v>#N/A</v>
      </c>
      <c r="AD2292" s="223" t="e">
        <f ca="1">INDEX(THREEPTA_COEFFS,1,1)+AC2292*INDEX(THREEPTA_COEFFS,1,2)+J2292*INDEX(THREEPTA_COEFFS,1,3)+AA2292*INDEX(THREEPTA_COEFFS,1,4)+K2292*INDEX(THREEPTA_COEFFS,1,5)+L2291*INDEX(THREEPTA_COEFFS,1,6)+Z2295*Z2297</f>
        <v>#N/A</v>
      </c>
      <c r="AE2292" s="223" t="e">
        <f ca="1">INDEX(THREEPTPCT_COEFFS,1,1)+K2292*INDEX(THREEPTPCT_COEFFS,1,2)+L2291*INDEX(THREEPTPCT_COEFFS,1,3)+AA2295*AA2297</f>
        <v>#N/A</v>
      </c>
      <c r="AF2292" s="55" t="e">
        <f t="shared" ca="1" si="3953"/>
        <v>#N/A</v>
      </c>
      <c r="AG2292" s="223" t="e">
        <f ca="1">INDEX(TWOPTPCT_COEFFS,1,1)+AB2292*INDEX(TWOPTPCT_COEFFS,1,2)+I2291*INDEX(TWOPTPCT_COEFFS,1,3)+G2291*INDEX(TWOPTPCT_COEFFS,1,4)+L2291*INDEX(TWOPTPCT_COEFFS,1,5)+AB2295*AB2297</f>
        <v>#N/A</v>
      </c>
      <c r="AH2292" s="223" t="e">
        <f ca="1">INDEX(FTA_COEFFS,1,1)+O2292*INDEX(FTA_COEFFS,1,2)+N2291*INDEX(FTA_COEFFS,1,3)+(Q2292+R2292)*INDEX(FTA_COEFFS,1,4)+(Q2291+R2291)*INDEX(FTA_COEFFS,1,5)+M2291*INDEX(FTA_COEFFS,1,6)+AC2295*AC2297</f>
        <v>#N/A</v>
      </c>
      <c r="AI2292" s="223" t="e">
        <f ca="1">INDEX(FTPCT_COEFFS,1,1)+P2292*INDEX(FTPCT_COEFFS,1,2)+F2292*INDEX(FTPCT_COEFFS,1,3)+G2291*INDEX(FTPCT_COEFFS,1,4)+AD2295*AD2297</f>
        <v>#N/A</v>
      </c>
      <c r="AJ2292" s="338" t="e">
        <f t="shared" ca="1" si="3954"/>
        <v>#N/A</v>
      </c>
      <c r="AK2292" s="55"/>
      <c r="AL2292" s="55"/>
      <c r="AM2292" s="55"/>
      <c r="AN2292" s="55"/>
      <c r="AO2292" s="55"/>
      <c r="AP2292" s="55"/>
      <c r="AQ2292" s="55"/>
      <c r="AR2292" s="55"/>
    </row>
    <row r="2293" spans="1:45" x14ac:dyDescent="0.3">
      <c r="A2293" s="54" t="e">
        <f ca="1">IF(D2291&gt;(D2292+(AVERAGE(V2291,W2291)-AVERAGE(V2292,W2292))/2)+2.5,C2291,IF(D2292&gt;(D2291+(AVERAGE(V2292,W2292)-AVERAGE(V2291,W2291))/2)+2.5,C2292,"Close"))</f>
        <v>#N/A</v>
      </c>
      <c r="B2293" s="64" t="e">
        <f ca="1">IF(D2292&gt;D2291,C2292,C2291)</f>
        <v>#N/A</v>
      </c>
      <c r="D2293" s="56"/>
      <c r="X2293" s="55"/>
      <c r="Y2293" s="55"/>
      <c r="Z2293" s="55"/>
      <c r="AA2293" s="55"/>
      <c r="AB2293" s="55"/>
      <c r="AC2293" s="337"/>
      <c r="AD2293" s="337"/>
      <c r="AE2293" s="337"/>
      <c r="AF2293" s="337"/>
      <c r="AG2293" s="337"/>
      <c r="AH2293" s="337"/>
      <c r="AI2293" s="337"/>
      <c r="AJ2293" s="337"/>
      <c r="AK2293" s="337"/>
      <c r="AL2293" s="337"/>
      <c r="AM2293" s="55"/>
      <c r="AN2293" s="55"/>
      <c r="AO2293" s="55"/>
      <c r="AP2293" s="55"/>
      <c r="AQ2293" s="55"/>
      <c r="AR2293" s="55"/>
      <c r="AS2293" s="55"/>
    </row>
    <row r="2294" spans="1:45" x14ac:dyDescent="0.3">
      <c r="X2294" s="54" t="s">
        <v>1305</v>
      </c>
      <c r="Y2294" s="54" t="s">
        <v>128</v>
      </c>
      <c r="Z2294" s="54" t="s">
        <v>157</v>
      </c>
      <c r="AA2294" s="54" t="s">
        <v>151</v>
      </c>
      <c r="AB2294" s="54" t="s">
        <v>1327</v>
      </c>
      <c r="AC2294" s="54" t="s">
        <v>129</v>
      </c>
      <c r="AD2294" s="54" t="s">
        <v>116</v>
      </c>
      <c r="AE2294" s="54"/>
      <c r="AF2294" s="54"/>
      <c r="AG2294" s="54"/>
      <c r="AH2294" s="54"/>
      <c r="AI2294" s="54"/>
      <c r="AJ2294" s="54"/>
      <c r="AK2294" s="54"/>
      <c r="AL2294" s="54"/>
      <c r="AM2294" s="54"/>
      <c r="AN2294" s="54"/>
      <c r="AO2294" s="54"/>
      <c r="AP2294" s="54"/>
      <c r="AQ2294" s="54"/>
      <c r="AR2294" s="54"/>
      <c r="AS2294" s="54"/>
    </row>
    <row r="2295" spans="1:45" x14ac:dyDescent="0.3">
      <c r="X2295" s="54"/>
      <c r="Y2295" s="54">
        <f t="shared" ref="Y2295:AD2295" si="3957">Y2288</f>
        <v>6.4436999999999998</v>
      </c>
      <c r="Z2295" s="54">
        <f t="shared" si="3957"/>
        <v>4.9371</v>
      </c>
      <c r="AA2295" s="54">
        <f t="shared" si="3957"/>
        <v>11.350300000000001</v>
      </c>
      <c r="AB2295" s="54">
        <f t="shared" si="3957"/>
        <v>7.1900000000000006E-2</v>
      </c>
      <c r="AC2295" s="54">
        <f t="shared" si="3957"/>
        <v>6.2766000000000002</v>
      </c>
      <c r="AD2295" s="54">
        <f t="shared" si="3957"/>
        <v>11.042999999999999</v>
      </c>
      <c r="AE2295" s="54"/>
      <c r="AF2295" s="336"/>
      <c r="AG2295" s="336"/>
      <c r="AH2295" s="336"/>
      <c r="AI2295" s="54"/>
      <c r="AJ2295" s="54"/>
      <c r="AK2295" s="54"/>
      <c r="AL2295" s="54"/>
      <c r="AM2295" s="54"/>
      <c r="AN2295" s="54"/>
      <c r="AO2295" s="54"/>
      <c r="AP2295" s="54"/>
      <c r="AQ2295" s="54"/>
      <c r="AR2295" s="54"/>
      <c r="AS2295" s="54"/>
    </row>
    <row r="2296" spans="1:45" x14ac:dyDescent="0.3">
      <c r="D2296" s="56"/>
      <c r="X2296" s="336"/>
      <c r="Y2296" s="336">
        <f t="shared" ca="1" si="3921"/>
        <v>1.3783866893430363</v>
      </c>
      <c r="Z2296" s="336">
        <f t="shared" ca="1" si="3921"/>
        <v>1.6798102693548055E-2</v>
      </c>
      <c r="AA2296" s="336">
        <f t="shared" ca="1" si="3921"/>
        <v>0.74306304413394686</v>
      </c>
      <c r="AB2296" s="336">
        <f t="shared" ca="1" si="3921"/>
        <v>-1.1092165088497061</v>
      </c>
      <c r="AC2296" s="336">
        <f t="shared" ca="1" si="3921"/>
        <v>0.55905492785516686</v>
      </c>
      <c r="AD2296" s="336">
        <f t="shared" ca="1" si="3921"/>
        <v>0.13811307077646226</v>
      </c>
      <c r="AE2296" s="336"/>
      <c r="AF2296" s="336"/>
      <c r="AG2296" s="336"/>
      <c r="AH2296" s="336"/>
      <c r="AI2296" s="54"/>
      <c r="AJ2296" s="54"/>
      <c r="AK2296" s="54"/>
      <c r="AL2296" s="336"/>
      <c r="AM2296" s="336"/>
      <c r="AN2296" s="336"/>
      <c r="AO2296" s="336"/>
      <c r="AP2296" s="54"/>
      <c r="AQ2296" s="336"/>
      <c r="AR2296" s="336"/>
      <c r="AS2296" s="336"/>
    </row>
    <row r="2297" spans="1:45" x14ac:dyDescent="0.3">
      <c r="C2297" s="54"/>
      <c r="D2297" s="56"/>
      <c r="Y2297" s="336">
        <f t="shared" ca="1" si="3921"/>
        <v>-3.3205302479298121E-2</v>
      </c>
      <c r="Z2297" s="336">
        <f t="shared" ca="1" si="3921"/>
        <v>7.085132292243012E-3</v>
      </c>
      <c r="AA2297" s="336">
        <f t="shared" ca="1" si="3921"/>
        <v>-1.0499868825694048</v>
      </c>
      <c r="AB2297" s="336">
        <f t="shared" ca="1" si="3921"/>
        <v>-1.4418999986558805</v>
      </c>
      <c r="AC2297" s="336">
        <f t="shared" ca="1" si="3921"/>
        <v>0.8227924186701151</v>
      </c>
      <c r="AD2297" s="336">
        <f t="shared" ca="1" si="3921"/>
        <v>-0.20265257852276614</v>
      </c>
      <c r="AE2297" s="55"/>
      <c r="AF2297" s="55"/>
      <c r="AG2297" s="55"/>
      <c r="AH2297" s="55"/>
      <c r="AI2297" s="55"/>
      <c r="AJ2297" s="55"/>
      <c r="AK2297" s="55"/>
      <c r="AL2297" s="55"/>
      <c r="AM2297" s="55"/>
      <c r="AN2297" s="55"/>
      <c r="AO2297" s="55"/>
      <c r="AP2297" s="55"/>
      <c r="AQ2297" s="55"/>
      <c r="AR2297" s="55"/>
      <c r="AS2297" s="55"/>
    </row>
    <row r="2298" spans="1:45" x14ac:dyDescent="0.3">
      <c r="B2298" s="54" t="s">
        <v>172</v>
      </c>
      <c r="C2298" s="53">
        <f>C2291</f>
        <v>0</v>
      </c>
      <c r="D2298" s="56" t="e">
        <f t="shared" ref="D2298:D2299" ca="1" si="3958">AJ2298</f>
        <v>#N/A</v>
      </c>
      <c r="E2298" s="52" t="e">
        <f t="shared" ref="E2298:W2298" si="3959">E2291</f>
        <v>#N/A</v>
      </c>
      <c r="F2298" s="52" t="e">
        <f t="shared" si="3959"/>
        <v>#N/A</v>
      </c>
      <c r="G2298" s="52" t="e">
        <f t="shared" si="3959"/>
        <v>#N/A</v>
      </c>
      <c r="H2298" s="52" t="e">
        <f t="shared" si="3959"/>
        <v>#N/A</v>
      </c>
      <c r="I2298" s="52" t="e">
        <f t="shared" si="3959"/>
        <v>#N/A</v>
      </c>
      <c r="J2298" s="52" t="e">
        <f t="shared" si="3959"/>
        <v>#N/A</v>
      </c>
      <c r="K2298" s="52" t="e">
        <f t="shared" si="3959"/>
        <v>#N/A</v>
      </c>
      <c r="L2298" s="52" t="e">
        <f t="shared" si="3959"/>
        <v>#N/A</v>
      </c>
      <c r="M2298" s="52" t="e">
        <f t="shared" si="3959"/>
        <v>#N/A</v>
      </c>
      <c r="N2298" s="52" t="e">
        <f t="shared" si="3959"/>
        <v>#N/A</v>
      </c>
      <c r="O2298" s="52" t="e">
        <f t="shared" si="3959"/>
        <v>#N/A</v>
      </c>
      <c r="P2298" s="52" t="e">
        <f t="shared" si="3959"/>
        <v>#N/A</v>
      </c>
      <c r="Q2298" s="52" t="e">
        <f t="shared" si="3959"/>
        <v>#N/A</v>
      </c>
      <c r="R2298" s="52" t="e">
        <f t="shared" si="3959"/>
        <v>#N/A</v>
      </c>
      <c r="S2298" s="52" t="e">
        <f t="shared" si="3959"/>
        <v>#N/A</v>
      </c>
      <c r="T2298" s="52" t="e">
        <f t="shared" si="3959"/>
        <v>#N/A</v>
      </c>
      <c r="U2298" s="52" t="e">
        <f t="shared" si="3959"/>
        <v>#N/A</v>
      </c>
      <c r="V2298" s="52" t="e">
        <f t="shared" si="3959"/>
        <v>#N/A</v>
      </c>
      <c r="W2298" s="52" t="e">
        <f t="shared" si="3959"/>
        <v>#N/A</v>
      </c>
      <c r="X2298" s="55" t="e">
        <f t="shared" ref="X2298:X2299" si="3960">(H2298-(O2298*P2298)/100-3*(J2298*K2298)/100)/2</f>
        <v>#N/A</v>
      </c>
      <c r="Y2298" s="55" t="e">
        <f t="shared" ref="Y2298:Y2299" si="3961">SUM(X2298,(J2298*K2298/100))/(F2298/100)</f>
        <v>#N/A</v>
      </c>
      <c r="Z2298" s="55" t="e">
        <f t="shared" ref="Z2298" si="3962">U2298*0.5+U2299*0.5</f>
        <v>#N/A</v>
      </c>
      <c r="AA2298" s="55" t="e">
        <f t="shared" ref="AA2298:AA2299" si="3963">J2298/Y2298</f>
        <v>#N/A</v>
      </c>
      <c r="AB2298" s="336" t="e">
        <f t="shared" ref="AB2298:AB2299" si="3964">X2298/(Y2298-J2298)</f>
        <v>#N/A</v>
      </c>
      <c r="AC2298" s="223" t="e">
        <f ca="1">INDEX(FGA_COEFFS,1,1)+Z2298*INDEX(FGA_COEFFS,1,2)+Y2298*INDEX(FGA_COEFFS,1,3)+R2298*INDEX(FGA_COEFFS,1,4)+Q2299*INDEX(FGA_COEFFS,1,5)+S2298*INDEX(FGA_COEFFS,1,6)+T2299*INDEX(FGA_COEFFS,1,7)+M2299*INDEX(FGA_COEFFS,1,8)+Y2302*Y2303</f>
        <v>#N/A</v>
      </c>
      <c r="AD2298" s="223" t="e">
        <f ca="1">INDEX(THREEPTA_COEFFS,1,1)+AC2298*INDEX(THREEPTA_COEFFS,1,2)+J2298*INDEX(THREEPTA_COEFFS,1,3)+AA2298*INDEX(THREEPTA_COEFFS,1,4)+K2298*INDEX(THREEPTA_COEFFS,1,5)+L2299*INDEX(THREEPTA_COEFFS,1,6)+Z2302*Z2303</f>
        <v>#N/A</v>
      </c>
      <c r="AE2298" s="223" t="e">
        <f ca="1">INDEX(THREEPTPCT_COEFFS,1,1)+K2298*INDEX(THREEPTPCT_COEFFS,1,2)+L2299*INDEX(THREEPTPCT_COEFFS,1,3)+AA2302*AA2303</f>
        <v>#N/A</v>
      </c>
      <c r="AF2298" s="55" t="e">
        <f t="shared" ref="AF2298:AF2299" ca="1" si="3965">AC2298-AD2298</f>
        <v>#N/A</v>
      </c>
      <c r="AG2298" s="223" t="e">
        <f ca="1">INDEX(TWOPTPCT_COEFFS,1,1)+AB2298*INDEX(TWOPTPCT_COEFFS,1,2)+I2299*INDEX(TWOPTPCT_COEFFS,1,3)+G2299*INDEX(TWOPTPCT_COEFFS,1,4)+L2299*INDEX(TWOPTPCT_COEFFS,1,5)+AB2302*AB2303</f>
        <v>#N/A</v>
      </c>
      <c r="AH2298" s="223" t="e">
        <f ca="1">INDEX(FTA_COEFFS,1,1)+O2298*INDEX(FTA_COEFFS,1,2)+N2299*INDEX(FTA_COEFFS,1,3)+(Q2298+R2298)*INDEX(FTA_COEFFS,1,4)+(Q2299+R2299)*INDEX(FTA_COEFFS,1,5)+M2299*INDEX(FTA_COEFFS,1,6)+AC2302*AC2303</f>
        <v>#N/A</v>
      </c>
      <c r="AI2298" s="223" t="e">
        <f ca="1">INDEX(FTPCT_COEFFS,1,1)+P2298*INDEX(FTPCT_COEFFS,1,2)+F2298*INDEX(FTPCT_COEFFS,1,3)+G2299*INDEX(FTPCT_COEFFS,1,4)+AD2302*AD2303</f>
        <v>#N/A</v>
      </c>
      <c r="AJ2298" s="338" t="e">
        <f t="shared" ref="AJ2298:AJ2299" ca="1" si="3966">AD2298*AE2298/100+AF2298*AG2298+AH2298*AI2298/100</f>
        <v>#N/A</v>
      </c>
      <c r="AK2298" s="55"/>
      <c r="AL2298" s="55"/>
      <c r="AM2298" s="55"/>
      <c r="AN2298" s="55"/>
      <c r="AO2298" s="55"/>
      <c r="AP2298" s="55"/>
      <c r="AQ2298" s="55"/>
      <c r="AR2298" s="55"/>
    </row>
    <row r="2299" spans="1:45" x14ac:dyDescent="0.3">
      <c r="B2299" s="54" t="s">
        <v>175</v>
      </c>
      <c r="C2299" s="54">
        <f>C2292</f>
        <v>0</v>
      </c>
      <c r="D2299" s="56" t="e">
        <f t="shared" ca="1" si="3958"/>
        <v>#N/A</v>
      </c>
      <c r="E2299" s="52" t="e">
        <f t="shared" ref="E2299:W2299" si="3967">E2292</f>
        <v>#N/A</v>
      </c>
      <c r="F2299" s="52" t="e">
        <f t="shared" si="3967"/>
        <v>#N/A</v>
      </c>
      <c r="G2299" s="52" t="e">
        <f t="shared" si="3967"/>
        <v>#N/A</v>
      </c>
      <c r="H2299" s="52" t="e">
        <f t="shared" si="3967"/>
        <v>#N/A</v>
      </c>
      <c r="I2299" s="52" t="e">
        <f t="shared" si="3967"/>
        <v>#N/A</v>
      </c>
      <c r="J2299" s="52" t="e">
        <f t="shared" si="3967"/>
        <v>#N/A</v>
      </c>
      <c r="K2299" s="52" t="e">
        <f t="shared" si="3967"/>
        <v>#N/A</v>
      </c>
      <c r="L2299" s="52" t="e">
        <f t="shared" si="3967"/>
        <v>#N/A</v>
      </c>
      <c r="M2299" s="52" t="e">
        <f t="shared" si="3967"/>
        <v>#N/A</v>
      </c>
      <c r="N2299" s="52" t="e">
        <f t="shared" si="3967"/>
        <v>#N/A</v>
      </c>
      <c r="O2299" s="52" t="e">
        <f t="shared" si="3967"/>
        <v>#N/A</v>
      </c>
      <c r="P2299" s="52" t="e">
        <f t="shared" si="3967"/>
        <v>#N/A</v>
      </c>
      <c r="Q2299" s="52" t="e">
        <f t="shared" si="3967"/>
        <v>#N/A</v>
      </c>
      <c r="R2299" s="52" t="e">
        <f t="shared" si="3967"/>
        <v>#N/A</v>
      </c>
      <c r="S2299" s="52" t="e">
        <f t="shared" si="3967"/>
        <v>#N/A</v>
      </c>
      <c r="T2299" s="52" t="e">
        <f t="shared" si="3967"/>
        <v>#N/A</v>
      </c>
      <c r="U2299" s="52" t="e">
        <f t="shared" si="3967"/>
        <v>#N/A</v>
      </c>
      <c r="V2299" s="52" t="e">
        <f t="shared" si="3967"/>
        <v>#N/A</v>
      </c>
      <c r="W2299" s="52" t="e">
        <f t="shared" si="3967"/>
        <v>#N/A</v>
      </c>
      <c r="X2299" s="55" t="e">
        <f t="shared" si="3960"/>
        <v>#N/A</v>
      </c>
      <c r="Y2299" s="55" t="e">
        <f t="shared" si="3961"/>
        <v>#N/A</v>
      </c>
      <c r="Z2299" s="55" t="e">
        <f t="shared" ref="Z2299" si="3968">Z2298</f>
        <v>#N/A</v>
      </c>
      <c r="AA2299" s="55" t="e">
        <f t="shared" si="3963"/>
        <v>#N/A</v>
      </c>
      <c r="AB2299" s="336" t="e">
        <f t="shared" si="3964"/>
        <v>#N/A</v>
      </c>
      <c r="AC2299" s="223" t="e">
        <f ca="1">INDEX(FGA_COEFFS,1,1)+Z2299*INDEX(FGA_COEFFS,1,2)+Y2299*INDEX(FGA_COEFFS,1,3)+R2299*INDEX(FGA_COEFFS,1,4)+Q2298*INDEX(FGA_COEFFS,1,5)+S2299*INDEX(FGA_COEFFS,1,6)+T2298*INDEX(FGA_COEFFS,1,7)+M2298*INDEX(FGA_COEFFS,1,8)+Y2302*Y2304</f>
        <v>#N/A</v>
      </c>
      <c r="AD2299" s="223" t="e">
        <f ca="1">INDEX(THREEPTA_COEFFS,1,1)+AC2299*INDEX(THREEPTA_COEFFS,1,2)+J2299*INDEX(THREEPTA_COEFFS,1,3)+AA2299*INDEX(THREEPTA_COEFFS,1,4)+K2299*INDEX(THREEPTA_COEFFS,1,5)+L2298*INDEX(THREEPTA_COEFFS,1,6)+Z2302*Z2304</f>
        <v>#N/A</v>
      </c>
      <c r="AE2299" s="223" t="e">
        <f ca="1">INDEX(THREEPTPCT_COEFFS,1,1)+K2299*INDEX(THREEPTPCT_COEFFS,1,2)+L2298*INDEX(THREEPTPCT_COEFFS,1,3)+AA2302*AA2304</f>
        <v>#N/A</v>
      </c>
      <c r="AF2299" s="55" t="e">
        <f t="shared" ca="1" si="3965"/>
        <v>#N/A</v>
      </c>
      <c r="AG2299" s="223" t="e">
        <f ca="1">INDEX(TWOPTPCT_COEFFS,1,1)+AB2299*INDEX(TWOPTPCT_COEFFS,1,2)+I2298*INDEX(TWOPTPCT_COEFFS,1,3)+G2298*INDEX(TWOPTPCT_COEFFS,1,4)+L2298*INDEX(TWOPTPCT_COEFFS,1,5)+AB2302*AB2304</f>
        <v>#N/A</v>
      </c>
      <c r="AH2299" s="223" t="e">
        <f ca="1">INDEX(FTA_COEFFS,1,1)+O2299*INDEX(FTA_COEFFS,1,2)+N2298*INDEX(FTA_COEFFS,1,3)+(Q2299+R2299)*INDEX(FTA_COEFFS,1,4)+(Q2298+R2298)*INDEX(FTA_COEFFS,1,5)+M2298*INDEX(FTA_COEFFS,1,6)+AC2302*AC2304</f>
        <v>#N/A</v>
      </c>
      <c r="AI2299" s="223" t="e">
        <f ca="1">INDEX(FTPCT_COEFFS,1,1)+P2299*INDEX(FTPCT_COEFFS,1,2)+F2299*INDEX(FTPCT_COEFFS,1,3)+G2298*INDEX(FTPCT_COEFFS,1,4)+AD2302*AD2304</f>
        <v>#N/A</v>
      </c>
      <c r="AJ2299" s="338" t="e">
        <f t="shared" ca="1" si="3966"/>
        <v>#N/A</v>
      </c>
      <c r="AK2299" s="55"/>
      <c r="AL2299" s="55"/>
      <c r="AM2299" s="55"/>
      <c r="AN2299" s="55"/>
      <c r="AO2299" s="55"/>
      <c r="AP2299" s="55"/>
      <c r="AQ2299" s="55"/>
      <c r="AR2299" s="55"/>
    </row>
    <row r="2300" spans="1:45" x14ac:dyDescent="0.3">
      <c r="A2300" s="54" t="e">
        <f ca="1">IF(D2298&gt;(D2299+(AVERAGE(V2298,W2298)-AVERAGE(V2299,W2299))/2)+2.5,C2298,IF(D2299&gt;(D2298+(AVERAGE(V2299,W2299)-AVERAGE(V2298,W2298))/2)+2.5,C2299,"Close"))</f>
        <v>#N/A</v>
      </c>
      <c r="B2300" s="64" t="e">
        <f ca="1">IF(D2299&gt;D2298,C2299,C2298)</f>
        <v>#N/A</v>
      </c>
      <c r="D2300" s="56"/>
      <c r="X2300" s="55"/>
      <c r="Y2300" s="55"/>
      <c r="Z2300" s="55"/>
      <c r="AA2300" s="55"/>
      <c r="AB2300" s="55"/>
      <c r="AC2300" s="337"/>
      <c r="AD2300" s="337"/>
      <c r="AE2300" s="337"/>
      <c r="AF2300" s="337"/>
      <c r="AG2300" s="337"/>
      <c r="AH2300" s="337"/>
      <c r="AI2300" s="337"/>
      <c r="AJ2300" s="337"/>
      <c r="AK2300" s="337"/>
      <c r="AL2300" s="337"/>
      <c r="AM2300" s="55"/>
      <c r="AN2300" s="55"/>
      <c r="AO2300" s="55"/>
      <c r="AP2300" s="55"/>
      <c r="AQ2300" s="55"/>
      <c r="AR2300" s="55"/>
      <c r="AS2300" s="55"/>
    </row>
    <row r="2301" spans="1:45" x14ac:dyDescent="0.3">
      <c r="X2301" s="54" t="s">
        <v>1305</v>
      </c>
      <c r="Y2301" s="54" t="s">
        <v>128</v>
      </c>
      <c r="Z2301" s="54" t="s">
        <v>157</v>
      </c>
      <c r="AA2301" s="54" t="s">
        <v>151</v>
      </c>
      <c r="AB2301" s="54" t="s">
        <v>1327</v>
      </c>
      <c r="AC2301" s="54" t="s">
        <v>129</v>
      </c>
      <c r="AD2301" s="54" t="s">
        <v>116</v>
      </c>
      <c r="AE2301" s="54"/>
      <c r="AF2301" s="54"/>
      <c r="AG2301" s="54"/>
      <c r="AH2301" s="54"/>
      <c r="AI2301" s="54"/>
      <c r="AJ2301" s="54"/>
      <c r="AK2301" s="54"/>
      <c r="AL2301" s="54"/>
      <c r="AM2301" s="54"/>
      <c r="AN2301" s="54"/>
      <c r="AO2301" s="54"/>
      <c r="AP2301" s="54"/>
      <c r="AQ2301" s="54"/>
      <c r="AR2301" s="54"/>
      <c r="AS2301" s="54"/>
    </row>
    <row r="2302" spans="1:45" x14ac:dyDescent="0.3">
      <c r="X2302" s="54"/>
      <c r="Y2302" s="54">
        <f t="shared" ref="Y2302:AD2302" si="3969">Y2295</f>
        <v>6.4436999999999998</v>
      </c>
      <c r="Z2302" s="54">
        <f t="shared" si="3969"/>
        <v>4.9371</v>
      </c>
      <c r="AA2302" s="54">
        <f t="shared" si="3969"/>
        <v>11.350300000000001</v>
      </c>
      <c r="AB2302" s="54">
        <f t="shared" si="3969"/>
        <v>7.1900000000000006E-2</v>
      </c>
      <c r="AC2302" s="54">
        <f t="shared" si="3969"/>
        <v>6.2766000000000002</v>
      </c>
      <c r="AD2302" s="54">
        <f t="shared" si="3969"/>
        <v>11.042999999999999</v>
      </c>
      <c r="AE2302" s="54"/>
      <c r="AF2302" s="336"/>
      <c r="AG2302" s="336"/>
      <c r="AH2302" s="336"/>
      <c r="AI2302" s="54"/>
      <c r="AJ2302" s="54"/>
      <c r="AK2302" s="54"/>
      <c r="AL2302" s="54"/>
      <c r="AM2302" s="54"/>
      <c r="AN2302" s="54"/>
      <c r="AO2302" s="54"/>
      <c r="AP2302" s="54"/>
      <c r="AQ2302" s="54"/>
      <c r="AR2302" s="54"/>
      <c r="AS2302" s="54"/>
    </row>
    <row r="2303" spans="1:45" x14ac:dyDescent="0.3">
      <c r="D2303" s="56"/>
      <c r="X2303" s="336"/>
      <c r="Y2303" s="336">
        <f t="shared" ca="1" si="3921"/>
        <v>1.0223674817906112</v>
      </c>
      <c r="Z2303" s="336">
        <f t="shared" ca="1" si="3921"/>
        <v>1.3682548100390644</v>
      </c>
      <c r="AA2303" s="336">
        <f t="shared" ca="1" si="3921"/>
        <v>-1.2714979697723818</v>
      </c>
      <c r="AB2303" s="336">
        <f t="shared" ca="1" si="3921"/>
        <v>-0.28392770620896524</v>
      </c>
      <c r="AC2303" s="336">
        <f t="shared" ca="1" si="3921"/>
        <v>1.1829050495094713</v>
      </c>
      <c r="AD2303" s="336">
        <f t="shared" ca="1" si="3921"/>
        <v>0.64423309745517321</v>
      </c>
      <c r="AE2303" s="336"/>
      <c r="AF2303" s="336"/>
      <c r="AG2303" s="336"/>
      <c r="AH2303" s="336"/>
      <c r="AI2303" s="54"/>
      <c r="AJ2303" s="54"/>
      <c r="AK2303" s="54"/>
      <c r="AL2303" s="336"/>
      <c r="AM2303" s="336"/>
      <c r="AN2303" s="336"/>
      <c r="AO2303" s="336"/>
      <c r="AP2303" s="54"/>
      <c r="AQ2303" s="336"/>
      <c r="AR2303" s="336"/>
      <c r="AS2303" s="336"/>
    </row>
    <row r="2304" spans="1:45" x14ac:dyDescent="0.3">
      <c r="C2304" s="54"/>
      <c r="D2304" s="56"/>
      <c r="Y2304" s="336">
        <f t="shared" ca="1" si="3921"/>
        <v>1.2301396086603584</v>
      </c>
      <c r="Z2304" s="336">
        <f t="shared" ca="1" si="3921"/>
        <v>-1.1879172325964538</v>
      </c>
      <c r="AA2304" s="336">
        <f t="shared" ca="1" si="3921"/>
        <v>-0.47596285199585125</v>
      </c>
      <c r="AB2304" s="336">
        <f t="shared" ca="1" si="3921"/>
        <v>-1.3611074701572157</v>
      </c>
      <c r="AC2304" s="336">
        <f t="shared" ca="1" si="3921"/>
        <v>-0.67382419452777553</v>
      </c>
      <c r="AD2304" s="336">
        <f t="shared" ca="1" si="3921"/>
        <v>-0.23339629733595579</v>
      </c>
      <c r="AE2304" s="55"/>
      <c r="AF2304" s="55"/>
      <c r="AG2304" s="55"/>
      <c r="AH2304" s="55"/>
      <c r="AI2304" s="55"/>
      <c r="AJ2304" s="55"/>
      <c r="AK2304" s="55"/>
      <c r="AL2304" s="55"/>
      <c r="AM2304" s="55"/>
      <c r="AN2304" s="55"/>
      <c r="AO2304" s="55"/>
      <c r="AP2304" s="55"/>
      <c r="AQ2304" s="55"/>
      <c r="AR2304" s="55"/>
      <c r="AS2304" s="55"/>
    </row>
    <row r="2305" spans="1:45" x14ac:dyDescent="0.3">
      <c r="B2305" s="54" t="s">
        <v>172</v>
      </c>
      <c r="C2305" s="53">
        <f>C2298</f>
        <v>0</v>
      </c>
      <c r="D2305" s="56" t="e">
        <f t="shared" ref="D2305:D2306" ca="1" si="3970">AJ2305</f>
        <v>#N/A</v>
      </c>
      <c r="E2305" s="52" t="e">
        <f t="shared" ref="E2305:W2305" si="3971">E2298</f>
        <v>#N/A</v>
      </c>
      <c r="F2305" s="52" t="e">
        <f t="shared" si="3971"/>
        <v>#N/A</v>
      </c>
      <c r="G2305" s="52" t="e">
        <f t="shared" si="3971"/>
        <v>#N/A</v>
      </c>
      <c r="H2305" s="52" t="e">
        <f t="shared" si="3971"/>
        <v>#N/A</v>
      </c>
      <c r="I2305" s="52" t="e">
        <f t="shared" si="3971"/>
        <v>#N/A</v>
      </c>
      <c r="J2305" s="52" t="e">
        <f t="shared" si="3971"/>
        <v>#N/A</v>
      </c>
      <c r="K2305" s="52" t="e">
        <f t="shared" si="3971"/>
        <v>#N/A</v>
      </c>
      <c r="L2305" s="52" t="e">
        <f t="shared" si="3971"/>
        <v>#N/A</v>
      </c>
      <c r="M2305" s="52" t="e">
        <f t="shared" si="3971"/>
        <v>#N/A</v>
      </c>
      <c r="N2305" s="52" t="e">
        <f t="shared" si="3971"/>
        <v>#N/A</v>
      </c>
      <c r="O2305" s="52" t="e">
        <f t="shared" si="3971"/>
        <v>#N/A</v>
      </c>
      <c r="P2305" s="52" t="e">
        <f t="shared" si="3971"/>
        <v>#N/A</v>
      </c>
      <c r="Q2305" s="52" t="e">
        <f t="shared" si="3971"/>
        <v>#N/A</v>
      </c>
      <c r="R2305" s="52" t="e">
        <f t="shared" si="3971"/>
        <v>#N/A</v>
      </c>
      <c r="S2305" s="52" t="e">
        <f t="shared" si="3971"/>
        <v>#N/A</v>
      </c>
      <c r="T2305" s="52" t="e">
        <f t="shared" si="3971"/>
        <v>#N/A</v>
      </c>
      <c r="U2305" s="52" t="e">
        <f t="shared" si="3971"/>
        <v>#N/A</v>
      </c>
      <c r="V2305" s="52" t="e">
        <f t="shared" si="3971"/>
        <v>#N/A</v>
      </c>
      <c r="W2305" s="52" t="e">
        <f t="shared" si="3971"/>
        <v>#N/A</v>
      </c>
      <c r="X2305" s="55" t="e">
        <f t="shared" ref="X2305:X2306" si="3972">(H2305-(O2305*P2305)/100-3*(J2305*K2305)/100)/2</f>
        <v>#N/A</v>
      </c>
      <c r="Y2305" s="55" t="e">
        <f t="shared" ref="Y2305:Y2306" si="3973">SUM(X2305,(J2305*K2305/100))/(F2305/100)</f>
        <v>#N/A</v>
      </c>
      <c r="Z2305" s="55" t="e">
        <f t="shared" ref="Z2305" si="3974">U2305*0.5+U2306*0.5</f>
        <v>#N/A</v>
      </c>
      <c r="AA2305" s="55" t="e">
        <f t="shared" ref="AA2305:AA2306" si="3975">J2305/Y2305</f>
        <v>#N/A</v>
      </c>
      <c r="AB2305" s="336" t="e">
        <f t="shared" ref="AB2305:AB2306" si="3976">X2305/(Y2305-J2305)</f>
        <v>#N/A</v>
      </c>
      <c r="AC2305" s="223" t="e">
        <f ca="1">INDEX(FGA_COEFFS,1,1)+Z2305*INDEX(FGA_COEFFS,1,2)+Y2305*INDEX(FGA_COEFFS,1,3)+R2305*INDEX(FGA_COEFFS,1,4)+Q2306*INDEX(FGA_COEFFS,1,5)+S2305*INDEX(FGA_COEFFS,1,6)+T2306*INDEX(FGA_COEFFS,1,7)+M2306*INDEX(FGA_COEFFS,1,8)+Y2309*Y2310</f>
        <v>#N/A</v>
      </c>
      <c r="AD2305" s="223" t="e">
        <f ca="1">INDEX(THREEPTA_COEFFS,1,1)+AC2305*INDEX(THREEPTA_COEFFS,1,2)+J2305*INDEX(THREEPTA_COEFFS,1,3)+AA2305*INDEX(THREEPTA_COEFFS,1,4)+K2305*INDEX(THREEPTA_COEFFS,1,5)+L2306*INDEX(THREEPTA_COEFFS,1,6)+Z2309*Z2310</f>
        <v>#N/A</v>
      </c>
      <c r="AE2305" s="223" t="e">
        <f ca="1">INDEX(THREEPTPCT_COEFFS,1,1)+K2305*INDEX(THREEPTPCT_COEFFS,1,2)+L2306*INDEX(THREEPTPCT_COEFFS,1,3)+AA2309*AA2310</f>
        <v>#N/A</v>
      </c>
      <c r="AF2305" s="55" t="e">
        <f t="shared" ref="AF2305:AF2306" ca="1" si="3977">AC2305-AD2305</f>
        <v>#N/A</v>
      </c>
      <c r="AG2305" s="223" t="e">
        <f ca="1">INDEX(TWOPTPCT_COEFFS,1,1)+AB2305*INDEX(TWOPTPCT_COEFFS,1,2)+I2306*INDEX(TWOPTPCT_COEFFS,1,3)+G2306*INDEX(TWOPTPCT_COEFFS,1,4)+L2306*INDEX(TWOPTPCT_COEFFS,1,5)+AB2309*AB2310</f>
        <v>#N/A</v>
      </c>
      <c r="AH2305" s="223" t="e">
        <f ca="1">INDEX(FTA_COEFFS,1,1)+O2305*INDEX(FTA_COEFFS,1,2)+N2306*INDEX(FTA_COEFFS,1,3)+(Q2305+R2305)*INDEX(FTA_COEFFS,1,4)+(Q2306+R2306)*INDEX(FTA_COEFFS,1,5)+M2306*INDEX(FTA_COEFFS,1,6)+AC2309*AC2310</f>
        <v>#N/A</v>
      </c>
      <c r="AI2305" s="223" t="e">
        <f ca="1">INDEX(FTPCT_COEFFS,1,1)+P2305*INDEX(FTPCT_COEFFS,1,2)+F2305*INDEX(FTPCT_COEFFS,1,3)+G2306*INDEX(FTPCT_COEFFS,1,4)+AD2309*AD2310</f>
        <v>#N/A</v>
      </c>
      <c r="AJ2305" s="338" t="e">
        <f t="shared" ref="AJ2305:AJ2306" ca="1" si="3978">AD2305*AE2305/100+AF2305*AG2305+AH2305*AI2305/100</f>
        <v>#N/A</v>
      </c>
      <c r="AK2305" s="55"/>
      <c r="AL2305" s="55"/>
      <c r="AM2305" s="55"/>
      <c r="AN2305" s="55"/>
      <c r="AO2305" s="55"/>
      <c r="AP2305" s="55"/>
      <c r="AQ2305" s="55"/>
      <c r="AR2305" s="55"/>
    </row>
    <row r="2306" spans="1:45" x14ac:dyDescent="0.3">
      <c r="B2306" s="54" t="s">
        <v>175</v>
      </c>
      <c r="C2306" s="54">
        <f>C2299</f>
        <v>0</v>
      </c>
      <c r="D2306" s="56" t="e">
        <f t="shared" ca="1" si="3970"/>
        <v>#N/A</v>
      </c>
      <c r="E2306" s="52" t="e">
        <f t="shared" ref="E2306:W2306" si="3979">E2299</f>
        <v>#N/A</v>
      </c>
      <c r="F2306" s="52" t="e">
        <f t="shared" si="3979"/>
        <v>#N/A</v>
      </c>
      <c r="G2306" s="52" t="e">
        <f t="shared" si="3979"/>
        <v>#N/A</v>
      </c>
      <c r="H2306" s="52" t="e">
        <f t="shared" si="3979"/>
        <v>#N/A</v>
      </c>
      <c r="I2306" s="52" t="e">
        <f t="shared" si="3979"/>
        <v>#N/A</v>
      </c>
      <c r="J2306" s="52" t="e">
        <f t="shared" si="3979"/>
        <v>#N/A</v>
      </c>
      <c r="K2306" s="52" t="e">
        <f t="shared" si="3979"/>
        <v>#N/A</v>
      </c>
      <c r="L2306" s="52" t="e">
        <f t="shared" si="3979"/>
        <v>#N/A</v>
      </c>
      <c r="M2306" s="52" t="e">
        <f t="shared" si="3979"/>
        <v>#N/A</v>
      </c>
      <c r="N2306" s="52" t="e">
        <f t="shared" si="3979"/>
        <v>#N/A</v>
      </c>
      <c r="O2306" s="52" t="e">
        <f t="shared" si="3979"/>
        <v>#N/A</v>
      </c>
      <c r="P2306" s="52" t="e">
        <f t="shared" si="3979"/>
        <v>#N/A</v>
      </c>
      <c r="Q2306" s="52" t="e">
        <f t="shared" si="3979"/>
        <v>#N/A</v>
      </c>
      <c r="R2306" s="52" t="e">
        <f t="shared" si="3979"/>
        <v>#N/A</v>
      </c>
      <c r="S2306" s="52" t="e">
        <f t="shared" si="3979"/>
        <v>#N/A</v>
      </c>
      <c r="T2306" s="52" t="e">
        <f t="shared" si="3979"/>
        <v>#N/A</v>
      </c>
      <c r="U2306" s="52" t="e">
        <f t="shared" si="3979"/>
        <v>#N/A</v>
      </c>
      <c r="V2306" s="52" t="e">
        <f t="shared" si="3979"/>
        <v>#N/A</v>
      </c>
      <c r="W2306" s="52" t="e">
        <f t="shared" si="3979"/>
        <v>#N/A</v>
      </c>
      <c r="X2306" s="55" t="e">
        <f t="shared" si="3972"/>
        <v>#N/A</v>
      </c>
      <c r="Y2306" s="55" t="e">
        <f t="shared" si="3973"/>
        <v>#N/A</v>
      </c>
      <c r="Z2306" s="55" t="e">
        <f t="shared" ref="Z2306" si="3980">Z2305</f>
        <v>#N/A</v>
      </c>
      <c r="AA2306" s="55" t="e">
        <f t="shared" si="3975"/>
        <v>#N/A</v>
      </c>
      <c r="AB2306" s="336" t="e">
        <f t="shared" si="3976"/>
        <v>#N/A</v>
      </c>
      <c r="AC2306" s="223" t="e">
        <f ca="1">INDEX(FGA_COEFFS,1,1)+Z2306*INDEX(FGA_COEFFS,1,2)+Y2306*INDEX(FGA_COEFFS,1,3)+R2306*INDEX(FGA_COEFFS,1,4)+Q2305*INDEX(FGA_COEFFS,1,5)+S2306*INDEX(FGA_COEFFS,1,6)+T2305*INDEX(FGA_COEFFS,1,7)+M2305*INDEX(FGA_COEFFS,1,8)+Y2309*Y2311</f>
        <v>#N/A</v>
      </c>
      <c r="AD2306" s="223" t="e">
        <f ca="1">INDEX(THREEPTA_COEFFS,1,1)+AC2306*INDEX(THREEPTA_COEFFS,1,2)+J2306*INDEX(THREEPTA_COEFFS,1,3)+AA2306*INDEX(THREEPTA_COEFFS,1,4)+K2306*INDEX(THREEPTA_COEFFS,1,5)+L2305*INDEX(THREEPTA_COEFFS,1,6)+Z2309*Z2311</f>
        <v>#N/A</v>
      </c>
      <c r="AE2306" s="223" t="e">
        <f ca="1">INDEX(THREEPTPCT_COEFFS,1,1)+K2306*INDEX(THREEPTPCT_COEFFS,1,2)+L2305*INDEX(THREEPTPCT_COEFFS,1,3)+AA2309*AA2311</f>
        <v>#N/A</v>
      </c>
      <c r="AF2306" s="55" t="e">
        <f t="shared" ca="1" si="3977"/>
        <v>#N/A</v>
      </c>
      <c r="AG2306" s="223" t="e">
        <f ca="1">INDEX(TWOPTPCT_COEFFS,1,1)+AB2306*INDEX(TWOPTPCT_COEFFS,1,2)+I2305*INDEX(TWOPTPCT_COEFFS,1,3)+G2305*INDEX(TWOPTPCT_COEFFS,1,4)+L2305*INDEX(TWOPTPCT_COEFFS,1,5)+AB2309*AB2311</f>
        <v>#N/A</v>
      </c>
      <c r="AH2306" s="223" t="e">
        <f ca="1">INDEX(FTA_COEFFS,1,1)+O2306*INDEX(FTA_COEFFS,1,2)+N2305*INDEX(FTA_COEFFS,1,3)+(Q2306+R2306)*INDEX(FTA_COEFFS,1,4)+(Q2305+R2305)*INDEX(FTA_COEFFS,1,5)+M2305*INDEX(FTA_COEFFS,1,6)+AC2309*AC2311</f>
        <v>#N/A</v>
      </c>
      <c r="AI2306" s="223" t="e">
        <f ca="1">INDEX(FTPCT_COEFFS,1,1)+P2306*INDEX(FTPCT_COEFFS,1,2)+F2306*INDEX(FTPCT_COEFFS,1,3)+G2305*INDEX(FTPCT_COEFFS,1,4)+AD2309*AD2311</f>
        <v>#N/A</v>
      </c>
      <c r="AJ2306" s="338" t="e">
        <f t="shared" ca="1" si="3978"/>
        <v>#N/A</v>
      </c>
      <c r="AK2306" s="55"/>
      <c r="AL2306" s="55"/>
      <c r="AM2306" s="55"/>
      <c r="AN2306" s="55"/>
      <c r="AO2306" s="55"/>
      <c r="AP2306" s="55"/>
      <c r="AQ2306" s="55"/>
      <c r="AR2306" s="55"/>
    </row>
    <row r="2307" spans="1:45" x14ac:dyDescent="0.3">
      <c r="A2307" s="54" t="e">
        <f ca="1">IF(D2305&gt;(D2306+(AVERAGE(V2305,W2305)-AVERAGE(V2306,W2306))/2)+2.5,C2305,IF(D2306&gt;(D2305+(AVERAGE(V2306,W2306)-AVERAGE(V2305,W2305))/2)+2.5,C2306,"Close"))</f>
        <v>#N/A</v>
      </c>
      <c r="B2307" s="64" t="e">
        <f ca="1">IF(D2306&gt;D2305,C2306,C2305)</f>
        <v>#N/A</v>
      </c>
      <c r="D2307" s="56"/>
      <c r="X2307" s="55"/>
      <c r="Y2307" s="55"/>
      <c r="Z2307" s="55"/>
      <c r="AA2307" s="55"/>
      <c r="AB2307" s="55"/>
      <c r="AC2307" s="337"/>
      <c r="AD2307" s="337"/>
      <c r="AE2307" s="337"/>
      <c r="AF2307" s="337"/>
      <c r="AG2307" s="337"/>
      <c r="AH2307" s="337"/>
      <c r="AI2307" s="337"/>
      <c r="AJ2307" s="337"/>
      <c r="AK2307" s="337"/>
      <c r="AL2307" s="337"/>
      <c r="AM2307" s="55"/>
      <c r="AN2307" s="55"/>
      <c r="AO2307" s="55"/>
      <c r="AP2307" s="55"/>
      <c r="AQ2307" s="55"/>
      <c r="AR2307" s="55"/>
      <c r="AS2307" s="55"/>
    </row>
    <row r="2308" spans="1:45" x14ac:dyDescent="0.3">
      <c r="X2308" s="54" t="s">
        <v>1305</v>
      </c>
      <c r="Y2308" s="54" t="s">
        <v>128</v>
      </c>
      <c r="Z2308" s="54" t="s">
        <v>157</v>
      </c>
      <c r="AA2308" s="54" t="s">
        <v>151</v>
      </c>
      <c r="AB2308" s="54" t="s">
        <v>1327</v>
      </c>
      <c r="AC2308" s="54" t="s">
        <v>129</v>
      </c>
      <c r="AD2308" s="54" t="s">
        <v>116</v>
      </c>
      <c r="AE2308" s="54"/>
      <c r="AF2308" s="54"/>
      <c r="AG2308" s="54"/>
      <c r="AH2308" s="54"/>
      <c r="AI2308" s="54"/>
      <c r="AJ2308" s="54"/>
      <c r="AK2308" s="54"/>
      <c r="AL2308" s="54"/>
      <c r="AM2308" s="54"/>
      <c r="AN2308" s="54"/>
      <c r="AO2308" s="54"/>
      <c r="AP2308" s="54"/>
      <c r="AQ2308" s="54"/>
      <c r="AR2308" s="54"/>
      <c r="AS2308" s="54"/>
    </row>
    <row r="2309" spans="1:45" x14ac:dyDescent="0.3">
      <c r="X2309" s="54"/>
      <c r="Y2309" s="54">
        <f t="shared" ref="Y2309:AD2309" si="3981">Y2302</f>
        <v>6.4436999999999998</v>
      </c>
      <c r="Z2309" s="54">
        <f t="shared" si="3981"/>
        <v>4.9371</v>
      </c>
      <c r="AA2309" s="54">
        <f t="shared" si="3981"/>
        <v>11.350300000000001</v>
      </c>
      <c r="AB2309" s="54">
        <f t="shared" si="3981"/>
        <v>7.1900000000000006E-2</v>
      </c>
      <c r="AC2309" s="54">
        <f t="shared" si="3981"/>
        <v>6.2766000000000002</v>
      </c>
      <c r="AD2309" s="54">
        <f t="shared" si="3981"/>
        <v>11.042999999999999</v>
      </c>
      <c r="AE2309" s="54"/>
      <c r="AF2309" s="336"/>
      <c r="AG2309" s="336"/>
      <c r="AH2309" s="336"/>
      <c r="AI2309" s="54"/>
      <c r="AJ2309" s="54"/>
      <c r="AK2309" s="54"/>
      <c r="AL2309" s="54"/>
      <c r="AM2309" s="54"/>
      <c r="AN2309" s="54"/>
      <c r="AO2309" s="54"/>
      <c r="AP2309" s="54"/>
      <c r="AQ2309" s="54"/>
      <c r="AR2309" s="54"/>
      <c r="AS2309" s="54"/>
    </row>
    <row r="2310" spans="1:45" x14ac:dyDescent="0.3">
      <c r="D2310" s="56"/>
      <c r="X2310" s="336"/>
      <c r="Y2310" s="336">
        <f t="shared" ca="1" si="3921"/>
        <v>0.94663250901150708</v>
      </c>
      <c r="Z2310" s="336">
        <f t="shared" ca="1" si="3921"/>
        <v>-0.37984253170421534</v>
      </c>
      <c r="AA2310" s="336">
        <f t="shared" ca="1" si="3921"/>
        <v>1.0539193696331395</v>
      </c>
      <c r="AB2310" s="336">
        <f t="shared" ca="1" si="3921"/>
        <v>-0.1179400098569662</v>
      </c>
      <c r="AC2310" s="336">
        <f t="shared" ca="1" si="3921"/>
        <v>-1.3178968130020949</v>
      </c>
      <c r="AD2310" s="336">
        <f t="shared" ca="1" si="3921"/>
        <v>0.40549113388942115</v>
      </c>
      <c r="AE2310" s="336"/>
      <c r="AF2310" s="336"/>
      <c r="AG2310" s="336"/>
      <c r="AH2310" s="336"/>
      <c r="AI2310" s="54"/>
      <c r="AJ2310" s="54"/>
      <c r="AK2310" s="54"/>
      <c r="AL2310" s="336"/>
      <c r="AM2310" s="336"/>
      <c r="AN2310" s="336"/>
      <c r="AO2310" s="336"/>
      <c r="AP2310" s="54"/>
      <c r="AQ2310" s="336"/>
      <c r="AR2310" s="336"/>
      <c r="AS2310" s="336"/>
    </row>
    <row r="2311" spans="1:45" x14ac:dyDescent="0.3">
      <c r="C2311" s="54"/>
      <c r="D2311" s="56"/>
      <c r="Y2311" s="336">
        <f t="shared" ca="1" si="3921"/>
        <v>1.23792607976418</v>
      </c>
      <c r="Z2311" s="336">
        <f t="shared" ca="1" si="3921"/>
        <v>-0.24586168589594987</v>
      </c>
      <c r="AA2311" s="336">
        <f t="shared" ca="1" si="3921"/>
        <v>-0.50701590276887476</v>
      </c>
      <c r="AB2311" s="336">
        <f t="shared" ca="1" si="3921"/>
        <v>2.3357912862252965E-2</v>
      </c>
      <c r="AC2311" s="336">
        <f t="shared" ca="1" si="3921"/>
        <v>1.2532377362686418</v>
      </c>
      <c r="AD2311" s="336">
        <f t="shared" ca="1" si="3921"/>
        <v>-0.85044856124060331</v>
      </c>
      <c r="AE2311" s="55"/>
      <c r="AF2311" s="55"/>
      <c r="AG2311" s="55"/>
      <c r="AH2311" s="55"/>
      <c r="AI2311" s="55"/>
      <c r="AJ2311" s="55"/>
      <c r="AK2311" s="55"/>
      <c r="AL2311" s="55"/>
      <c r="AM2311" s="55"/>
      <c r="AN2311" s="55"/>
      <c r="AO2311" s="55"/>
      <c r="AP2311" s="55"/>
      <c r="AQ2311" s="55"/>
      <c r="AR2311" s="55"/>
      <c r="AS2311" s="55"/>
    </row>
    <row r="2312" spans="1:45" x14ac:dyDescent="0.3">
      <c r="B2312" s="54" t="s">
        <v>172</v>
      </c>
      <c r="C2312" s="53">
        <f>C2305</f>
        <v>0</v>
      </c>
      <c r="D2312" s="56" t="e">
        <f t="shared" ref="D2312:D2313" ca="1" si="3982">AJ2312</f>
        <v>#N/A</v>
      </c>
      <c r="E2312" s="52" t="e">
        <f t="shared" ref="E2312:W2312" si="3983">E2305</f>
        <v>#N/A</v>
      </c>
      <c r="F2312" s="52" t="e">
        <f t="shared" si="3983"/>
        <v>#N/A</v>
      </c>
      <c r="G2312" s="52" t="e">
        <f t="shared" si="3983"/>
        <v>#N/A</v>
      </c>
      <c r="H2312" s="52" t="e">
        <f t="shared" si="3983"/>
        <v>#N/A</v>
      </c>
      <c r="I2312" s="52" t="e">
        <f t="shared" si="3983"/>
        <v>#N/A</v>
      </c>
      <c r="J2312" s="52" t="e">
        <f t="shared" si="3983"/>
        <v>#N/A</v>
      </c>
      <c r="K2312" s="52" t="e">
        <f t="shared" si="3983"/>
        <v>#N/A</v>
      </c>
      <c r="L2312" s="52" t="e">
        <f t="shared" si="3983"/>
        <v>#N/A</v>
      </c>
      <c r="M2312" s="52" t="e">
        <f t="shared" si="3983"/>
        <v>#N/A</v>
      </c>
      <c r="N2312" s="52" t="e">
        <f t="shared" si="3983"/>
        <v>#N/A</v>
      </c>
      <c r="O2312" s="52" t="e">
        <f t="shared" si="3983"/>
        <v>#N/A</v>
      </c>
      <c r="P2312" s="52" t="e">
        <f t="shared" si="3983"/>
        <v>#N/A</v>
      </c>
      <c r="Q2312" s="52" t="e">
        <f t="shared" si="3983"/>
        <v>#N/A</v>
      </c>
      <c r="R2312" s="52" t="e">
        <f t="shared" si="3983"/>
        <v>#N/A</v>
      </c>
      <c r="S2312" s="52" t="e">
        <f t="shared" si="3983"/>
        <v>#N/A</v>
      </c>
      <c r="T2312" s="52" t="e">
        <f t="shared" si="3983"/>
        <v>#N/A</v>
      </c>
      <c r="U2312" s="52" t="e">
        <f t="shared" si="3983"/>
        <v>#N/A</v>
      </c>
      <c r="V2312" s="52" t="e">
        <f t="shared" si="3983"/>
        <v>#N/A</v>
      </c>
      <c r="W2312" s="52" t="e">
        <f t="shared" si="3983"/>
        <v>#N/A</v>
      </c>
      <c r="X2312" s="55" t="e">
        <f t="shared" ref="X2312:X2313" si="3984">(H2312-(O2312*P2312)/100-3*(J2312*K2312)/100)/2</f>
        <v>#N/A</v>
      </c>
      <c r="Y2312" s="55" t="e">
        <f t="shared" ref="Y2312:Y2313" si="3985">SUM(X2312,(J2312*K2312/100))/(F2312/100)</f>
        <v>#N/A</v>
      </c>
      <c r="Z2312" s="55" t="e">
        <f t="shared" ref="Z2312" si="3986">U2312*0.5+U2313*0.5</f>
        <v>#N/A</v>
      </c>
      <c r="AA2312" s="55" t="e">
        <f t="shared" ref="AA2312:AA2313" si="3987">J2312/Y2312</f>
        <v>#N/A</v>
      </c>
      <c r="AB2312" s="336" t="e">
        <f t="shared" ref="AB2312:AB2313" si="3988">X2312/(Y2312-J2312)</f>
        <v>#N/A</v>
      </c>
      <c r="AC2312" s="223" t="e">
        <f ca="1">INDEX(FGA_COEFFS,1,1)+Z2312*INDEX(FGA_COEFFS,1,2)+Y2312*INDEX(FGA_COEFFS,1,3)+R2312*INDEX(FGA_COEFFS,1,4)+Q2313*INDEX(FGA_COEFFS,1,5)+S2312*INDEX(FGA_COEFFS,1,6)+T2313*INDEX(FGA_COEFFS,1,7)+M2313*INDEX(FGA_COEFFS,1,8)+Y2316*Y2317</f>
        <v>#N/A</v>
      </c>
      <c r="AD2312" s="223" t="e">
        <f ca="1">INDEX(THREEPTA_COEFFS,1,1)+AC2312*INDEX(THREEPTA_COEFFS,1,2)+J2312*INDEX(THREEPTA_COEFFS,1,3)+AA2312*INDEX(THREEPTA_COEFFS,1,4)+K2312*INDEX(THREEPTA_COEFFS,1,5)+L2313*INDEX(THREEPTA_COEFFS,1,6)+Z2316*Z2317</f>
        <v>#N/A</v>
      </c>
      <c r="AE2312" s="223" t="e">
        <f ca="1">INDEX(THREEPTPCT_COEFFS,1,1)+K2312*INDEX(THREEPTPCT_COEFFS,1,2)+L2313*INDEX(THREEPTPCT_COEFFS,1,3)+AA2316*AA2317</f>
        <v>#N/A</v>
      </c>
      <c r="AF2312" s="55" t="e">
        <f t="shared" ref="AF2312:AF2313" ca="1" si="3989">AC2312-AD2312</f>
        <v>#N/A</v>
      </c>
      <c r="AG2312" s="223" t="e">
        <f ca="1">INDEX(TWOPTPCT_COEFFS,1,1)+AB2312*INDEX(TWOPTPCT_COEFFS,1,2)+I2313*INDEX(TWOPTPCT_COEFFS,1,3)+G2313*INDEX(TWOPTPCT_COEFFS,1,4)+L2313*INDEX(TWOPTPCT_COEFFS,1,5)+AB2316*AB2317</f>
        <v>#N/A</v>
      </c>
      <c r="AH2312" s="223" t="e">
        <f ca="1">INDEX(FTA_COEFFS,1,1)+O2312*INDEX(FTA_COEFFS,1,2)+N2313*INDEX(FTA_COEFFS,1,3)+(Q2312+R2312)*INDEX(FTA_COEFFS,1,4)+(Q2313+R2313)*INDEX(FTA_COEFFS,1,5)+M2313*INDEX(FTA_COEFFS,1,6)+AC2316*AC2317</f>
        <v>#N/A</v>
      </c>
      <c r="AI2312" s="223" t="e">
        <f ca="1">INDEX(FTPCT_COEFFS,1,1)+P2312*INDEX(FTPCT_COEFFS,1,2)+F2312*INDEX(FTPCT_COEFFS,1,3)+G2313*INDEX(FTPCT_COEFFS,1,4)+AD2316*AD2317</f>
        <v>#N/A</v>
      </c>
      <c r="AJ2312" s="338" t="e">
        <f t="shared" ref="AJ2312:AJ2313" ca="1" si="3990">AD2312*AE2312/100+AF2312*AG2312+AH2312*AI2312/100</f>
        <v>#N/A</v>
      </c>
      <c r="AK2312" s="55"/>
      <c r="AL2312" s="55"/>
      <c r="AM2312" s="55"/>
      <c r="AN2312" s="55"/>
      <c r="AO2312" s="55"/>
      <c r="AP2312" s="55"/>
      <c r="AQ2312" s="55"/>
      <c r="AR2312" s="55"/>
    </row>
    <row r="2313" spans="1:45" x14ac:dyDescent="0.3">
      <c r="B2313" s="54" t="s">
        <v>175</v>
      </c>
      <c r="C2313" s="54">
        <f>C2306</f>
        <v>0</v>
      </c>
      <c r="D2313" s="56" t="e">
        <f t="shared" ca="1" si="3982"/>
        <v>#N/A</v>
      </c>
      <c r="E2313" s="52" t="e">
        <f t="shared" ref="E2313:W2313" si="3991">E2306</f>
        <v>#N/A</v>
      </c>
      <c r="F2313" s="52" t="e">
        <f t="shared" si="3991"/>
        <v>#N/A</v>
      </c>
      <c r="G2313" s="52" t="e">
        <f t="shared" si="3991"/>
        <v>#N/A</v>
      </c>
      <c r="H2313" s="52" t="e">
        <f t="shared" si="3991"/>
        <v>#N/A</v>
      </c>
      <c r="I2313" s="52" t="e">
        <f t="shared" si="3991"/>
        <v>#N/A</v>
      </c>
      <c r="J2313" s="52" t="e">
        <f t="shared" si="3991"/>
        <v>#N/A</v>
      </c>
      <c r="K2313" s="52" t="e">
        <f t="shared" si="3991"/>
        <v>#N/A</v>
      </c>
      <c r="L2313" s="52" t="e">
        <f t="shared" si="3991"/>
        <v>#N/A</v>
      </c>
      <c r="M2313" s="52" t="e">
        <f t="shared" si="3991"/>
        <v>#N/A</v>
      </c>
      <c r="N2313" s="52" t="e">
        <f t="shared" si="3991"/>
        <v>#N/A</v>
      </c>
      <c r="O2313" s="52" t="e">
        <f t="shared" si="3991"/>
        <v>#N/A</v>
      </c>
      <c r="P2313" s="52" t="e">
        <f t="shared" si="3991"/>
        <v>#N/A</v>
      </c>
      <c r="Q2313" s="52" t="e">
        <f t="shared" si="3991"/>
        <v>#N/A</v>
      </c>
      <c r="R2313" s="52" t="e">
        <f t="shared" si="3991"/>
        <v>#N/A</v>
      </c>
      <c r="S2313" s="52" t="e">
        <f t="shared" si="3991"/>
        <v>#N/A</v>
      </c>
      <c r="T2313" s="52" t="e">
        <f t="shared" si="3991"/>
        <v>#N/A</v>
      </c>
      <c r="U2313" s="52" t="e">
        <f t="shared" si="3991"/>
        <v>#N/A</v>
      </c>
      <c r="V2313" s="52" t="e">
        <f t="shared" si="3991"/>
        <v>#N/A</v>
      </c>
      <c r="W2313" s="52" t="e">
        <f t="shared" si="3991"/>
        <v>#N/A</v>
      </c>
      <c r="X2313" s="55" t="e">
        <f t="shared" si="3984"/>
        <v>#N/A</v>
      </c>
      <c r="Y2313" s="55" t="e">
        <f t="shared" si="3985"/>
        <v>#N/A</v>
      </c>
      <c r="Z2313" s="55" t="e">
        <f t="shared" ref="Z2313" si="3992">Z2312</f>
        <v>#N/A</v>
      </c>
      <c r="AA2313" s="55" t="e">
        <f t="shared" si="3987"/>
        <v>#N/A</v>
      </c>
      <c r="AB2313" s="336" t="e">
        <f t="shared" si="3988"/>
        <v>#N/A</v>
      </c>
      <c r="AC2313" s="223" t="e">
        <f ca="1">INDEX(FGA_COEFFS,1,1)+Z2313*INDEX(FGA_COEFFS,1,2)+Y2313*INDEX(FGA_COEFFS,1,3)+R2313*INDEX(FGA_COEFFS,1,4)+Q2312*INDEX(FGA_COEFFS,1,5)+S2313*INDEX(FGA_COEFFS,1,6)+T2312*INDEX(FGA_COEFFS,1,7)+M2312*INDEX(FGA_COEFFS,1,8)+Y2316*Y2318</f>
        <v>#N/A</v>
      </c>
      <c r="AD2313" s="223" t="e">
        <f ca="1">INDEX(THREEPTA_COEFFS,1,1)+AC2313*INDEX(THREEPTA_COEFFS,1,2)+J2313*INDEX(THREEPTA_COEFFS,1,3)+AA2313*INDEX(THREEPTA_COEFFS,1,4)+K2313*INDEX(THREEPTA_COEFFS,1,5)+L2312*INDEX(THREEPTA_COEFFS,1,6)+Z2316*Z2318</f>
        <v>#N/A</v>
      </c>
      <c r="AE2313" s="223" t="e">
        <f ca="1">INDEX(THREEPTPCT_COEFFS,1,1)+K2313*INDEX(THREEPTPCT_COEFFS,1,2)+L2312*INDEX(THREEPTPCT_COEFFS,1,3)+AA2316*AA2318</f>
        <v>#N/A</v>
      </c>
      <c r="AF2313" s="55" t="e">
        <f t="shared" ca="1" si="3989"/>
        <v>#N/A</v>
      </c>
      <c r="AG2313" s="223" t="e">
        <f ca="1">INDEX(TWOPTPCT_COEFFS,1,1)+AB2313*INDEX(TWOPTPCT_COEFFS,1,2)+I2312*INDEX(TWOPTPCT_COEFFS,1,3)+G2312*INDEX(TWOPTPCT_COEFFS,1,4)+L2312*INDEX(TWOPTPCT_COEFFS,1,5)+AB2316*AB2318</f>
        <v>#N/A</v>
      </c>
      <c r="AH2313" s="223" t="e">
        <f ca="1">INDEX(FTA_COEFFS,1,1)+O2313*INDEX(FTA_COEFFS,1,2)+N2312*INDEX(FTA_COEFFS,1,3)+(Q2313+R2313)*INDEX(FTA_COEFFS,1,4)+(Q2312+R2312)*INDEX(FTA_COEFFS,1,5)+M2312*INDEX(FTA_COEFFS,1,6)+AC2316*AC2318</f>
        <v>#N/A</v>
      </c>
      <c r="AI2313" s="223" t="e">
        <f ca="1">INDEX(FTPCT_COEFFS,1,1)+P2313*INDEX(FTPCT_COEFFS,1,2)+F2313*INDEX(FTPCT_COEFFS,1,3)+G2312*INDEX(FTPCT_COEFFS,1,4)+AD2316*AD2318</f>
        <v>#N/A</v>
      </c>
      <c r="AJ2313" s="338" t="e">
        <f t="shared" ca="1" si="3990"/>
        <v>#N/A</v>
      </c>
      <c r="AK2313" s="55"/>
      <c r="AL2313" s="55"/>
      <c r="AM2313" s="55"/>
      <c r="AN2313" s="55"/>
      <c r="AO2313" s="55"/>
      <c r="AP2313" s="55"/>
      <c r="AQ2313" s="55"/>
      <c r="AR2313" s="55"/>
    </row>
    <row r="2314" spans="1:45" x14ac:dyDescent="0.3">
      <c r="A2314" s="54" t="e">
        <f ca="1">IF(D2312&gt;(D2313+(AVERAGE(V2312,W2312)-AVERAGE(V2313,W2313))/2)+2.5,C2312,IF(D2313&gt;(D2312+(AVERAGE(V2313,W2313)-AVERAGE(V2312,W2312))/2)+2.5,C2313,"Close"))</f>
        <v>#N/A</v>
      </c>
      <c r="B2314" s="64" t="e">
        <f ca="1">IF(D2313&gt;D2312,C2313,C2312)</f>
        <v>#N/A</v>
      </c>
      <c r="D2314" s="56"/>
      <c r="X2314" s="55"/>
      <c r="Y2314" s="55"/>
      <c r="Z2314" s="55"/>
      <c r="AA2314" s="55"/>
      <c r="AB2314" s="55"/>
      <c r="AC2314" s="337"/>
      <c r="AD2314" s="337"/>
      <c r="AE2314" s="337"/>
      <c r="AF2314" s="337"/>
      <c r="AG2314" s="337"/>
      <c r="AH2314" s="337"/>
      <c r="AI2314" s="337"/>
      <c r="AJ2314" s="337"/>
      <c r="AK2314" s="337"/>
      <c r="AL2314" s="337"/>
      <c r="AM2314" s="55"/>
      <c r="AN2314" s="55"/>
      <c r="AO2314" s="55"/>
      <c r="AP2314" s="55"/>
      <c r="AQ2314" s="55"/>
      <c r="AR2314" s="55"/>
      <c r="AS2314" s="55"/>
    </row>
    <row r="2315" spans="1:45" x14ac:dyDescent="0.3">
      <c r="X2315" s="54" t="s">
        <v>1305</v>
      </c>
      <c r="Y2315" s="54" t="s">
        <v>128</v>
      </c>
      <c r="Z2315" s="54" t="s">
        <v>157</v>
      </c>
      <c r="AA2315" s="54" t="s">
        <v>151</v>
      </c>
      <c r="AB2315" s="54" t="s">
        <v>1327</v>
      </c>
      <c r="AC2315" s="54" t="s">
        <v>129</v>
      </c>
      <c r="AD2315" s="54" t="s">
        <v>116</v>
      </c>
      <c r="AE2315" s="54"/>
      <c r="AF2315" s="54"/>
      <c r="AG2315" s="54"/>
      <c r="AH2315" s="54"/>
      <c r="AI2315" s="54"/>
      <c r="AJ2315" s="54"/>
      <c r="AK2315" s="54"/>
      <c r="AL2315" s="54"/>
      <c r="AM2315" s="54"/>
      <c r="AN2315" s="54"/>
      <c r="AO2315" s="54"/>
      <c r="AP2315" s="54"/>
      <c r="AQ2315" s="54"/>
      <c r="AR2315" s="54"/>
      <c r="AS2315" s="54"/>
    </row>
    <row r="2316" spans="1:45" x14ac:dyDescent="0.3">
      <c r="X2316" s="54"/>
      <c r="Y2316" s="54">
        <f t="shared" ref="Y2316:AD2316" si="3993">Y2309</f>
        <v>6.4436999999999998</v>
      </c>
      <c r="Z2316" s="54">
        <f t="shared" si="3993"/>
        <v>4.9371</v>
      </c>
      <c r="AA2316" s="54">
        <f t="shared" si="3993"/>
        <v>11.350300000000001</v>
      </c>
      <c r="AB2316" s="54">
        <f t="shared" si="3993"/>
        <v>7.1900000000000006E-2</v>
      </c>
      <c r="AC2316" s="54">
        <f t="shared" si="3993"/>
        <v>6.2766000000000002</v>
      </c>
      <c r="AD2316" s="54">
        <f t="shared" si="3993"/>
        <v>11.042999999999999</v>
      </c>
      <c r="AE2316" s="54"/>
      <c r="AF2316" s="336"/>
      <c r="AG2316" s="336"/>
      <c r="AH2316" s="336"/>
      <c r="AI2316" s="54"/>
      <c r="AJ2316" s="54"/>
      <c r="AK2316" s="54"/>
      <c r="AL2316" s="54"/>
      <c r="AM2316" s="54"/>
      <c r="AN2316" s="54"/>
      <c r="AO2316" s="54"/>
      <c r="AP2316" s="54"/>
      <c r="AQ2316" s="54"/>
      <c r="AR2316" s="54"/>
      <c r="AS2316" s="54"/>
    </row>
    <row r="2317" spans="1:45" x14ac:dyDescent="0.3">
      <c r="D2317" s="56"/>
      <c r="X2317" s="336"/>
      <c r="Y2317" s="336">
        <f t="shared" ca="1" si="3921"/>
        <v>0.23354290562753019</v>
      </c>
      <c r="Z2317" s="336">
        <f t="shared" ca="1" si="3921"/>
        <v>-1.0749723444731366E-2</v>
      </c>
      <c r="AA2317" s="336">
        <f t="shared" ca="1" si="3921"/>
        <v>0.11134424509995022</v>
      </c>
      <c r="AB2317" s="336">
        <f t="shared" ca="1" si="3921"/>
        <v>-0.88346575175081998</v>
      </c>
      <c r="AC2317" s="336">
        <f t="shared" ca="1" si="3921"/>
        <v>1.3732718185581896</v>
      </c>
      <c r="AD2317" s="336">
        <f t="shared" ca="1" si="3921"/>
        <v>-3.7961242918553237E-4</v>
      </c>
      <c r="AE2317" s="336"/>
      <c r="AF2317" s="336"/>
      <c r="AG2317" s="336"/>
      <c r="AH2317" s="336"/>
      <c r="AI2317" s="54"/>
      <c r="AJ2317" s="54"/>
      <c r="AK2317" s="54"/>
      <c r="AL2317" s="336"/>
      <c r="AM2317" s="336"/>
      <c r="AN2317" s="336"/>
      <c r="AO2317" s="336"/>
      <c r="AP2317" s="54"/>
      <c r="AQ2317" s="336"/>
      <c r="AR2317" s="336"/>
      <c r="AS2317" s="336"/>
    </row>
    <row r="2318" spans="1:45" x14ac:dyDescent="0.3">
      <c r="C2318" s="54"/>
      <c r="D2318" s="56"/>
      <c r="Y2318" s="336">
        <f t="shared" ca="1" si="3921"/>
        <v>-0.50280869561334685</v>
      </c>
      <c r="Z2318" s="336">
        <f t="shared" ca="1" si="3921"/>
        <v>-0.8320039090721596</v>
      </c>
      <c r="AA2318" s="336">
        <f t="shared" ca="1" si="3921"/>
        <v>-5.4679349014726777E-2</v>
      </c>
      <c r="AB2318" s="336">
        <f t="shared" ca="1" si="3921"/>
        <v>-0.52213872216182933</v>
      </c>
      <c r="AC2318" s="336">
        <f t="shared" ca="1" si="3921"/>
        <v>-0.26491912550714403</v>
      </c>
      <c r="AD2318" s="336">
        <f t="shared" ca="1" si="3921"/>
        <v>-0.90735473877411976</v>
      </c>
      <c r="AE2318" s="55"/>
      <c r="AF2318" s="55"/>
      <c r="AG2318" s="55"/>
      <c r="AH2318" s="55"/>
      <c r="AI2318" s="55"/>
      <c r="AJ2318" s="55"/>
      <c r="AK2318" s="55"/>
      <c r="AL2318" s="55"/>
      <c r="AM2318" s="55"/>
      <c r="AN2318" s="55"/>
      <c r="AO2318" s="55"/>
      <c r="AP2318" s="55"/>
      <c r="AQ2318" s="55"/>
      <c r="AR2318" s="55"/>
      <c r="AS2318" s="55"/>
    </row>
    <row r="2319" spans="1:45" x14ac:dyDescent="0.3">
      <c r="B2319" s="54" t="s">
        <v>172</v>
      </c>
      <c r="C2319" s="53">
        <f>C2312</f>
        <v>0</v>
      </c>
      <c r="D2319" s="56" t="e">
        <f t="shared" ref="D2319:D2320" ca="1" si="3994">AJ2319</f>
        <v>#N/A</v>
      </c>
      <c r="E2319" s="52" t="e">
        <f t="shared" ref="E2319:W2319" si="3995">E2312</f>
        <v>#N/A</v>
      </c>
      <c r="F2319" s="52" t="e">
        <f t="shared" si="3995"/>
        <v>#N/A</v>
      </c>
      <c r="G2319" s="52" t="e">
        <f t="shared" si="3995"/>
        <v>#N/A</v>
      </c>
      <c r="H2319" s="52" t="e">
        <f t="shared" si="3995"/>
        <v>#N/A</v>
      </c>
      <c r="I2319" s="52" t="e">
        <f t="shared" si="3995"/>
        <v>#N/A</v>
      </c>
      <c r="J2319" s="52" t="e">
        <f t="shared" si="3995"/>
        <v>#N/A</v>
      </c>
      <c r="K2319" s="52" t="e">
        <f t="shared" si="3995"/>
        <v>#N/A</v>
      </c>
      <c r="L2319" s="52" t="e">
        <f t="shared" si="3995"/>
        <v>#N/A</v>
      </c>
      <c r="M2319" s="52" t="e">
        <f t="shared" si="3995"/>
        <v>#N/A</v>
      </c>
      <c r="N2319" s="52" t="e">
        <f t="shared" si="3995"/>
        <v>#N/A</v>
      </c>
      <c r="O2319" s="52" t="e">
        <f t="shared" si="3995"/>
        <v>#N/A</v>
      </c>
      <c r="P2319" s="52" t="e">
        <f t="shared" si="3995"/>
        <v>#N/A</v>
      </c>
      <c r="Q2319" s="52" t="e">
        <f t="shared" si="3995"/>
        <v>#N/A</v>
      </c>
      <c r="R2319" s="52" t="e">
        <f t="shared" si="3995"/>
        <v>#N/A</v>
      </c>
      <c r="S2319" s="52" t="e">
        <f t="shared" si="3995"/>
        <v>#N/A</v>
      </c>
      <c r="T2319" s="52" t="e">
        <f t="shared" si="3995"/>
        <v>#N/A</v>
      </c>
      <c r="U2319" s="52" t="e">
        <f t="shared" si="3995"/>
        <v>#N/A</v>
      </c>
      <c r="V2319" s="52" t="e">
        <f t="shared" si="3995"/>
        <v>#N/A</v>
      </c>
      <c r="W2319" s="52" t="e">
        <f t="shared" si="3995"/>
        <v>#N/A</v>
      </c>
      <c r="X2319" s="55" t="e">
        <f t="shared" ref="X2319:X2320" si="3996">(H2319-(O2319*P2319)/100-3*(J2319*K2319)/100)/2</f>
        <v>#N/A</v>
      </c>
      <c r="Y2319" s="55" t="e">
        <f t="shared" ref="Y2319:Y2320" si="3997">SUM(X2319,(J2319*K2319/100))/(F2319/100)</f>
        <v>#N/A</v>
      </c>
      <c r="Z2319" s="55" t="e">
        <f t="shared" ref="Z2319" si="3998">U2319*0.5+U2320*0.5</f>
        <v>#N/A</v>
      </c>
      <c r="AA2319" s="55" t="e">
        <f t="shared" ref="AA2319:AA2320" si="3999">J2319/Y2319</f>
        <v>#N/A</v>
      </c>
      <c r="AB2319" s="336" t="e">
        <f t="shared" ref="AB2319:AB2320" si="4000">X2319/(Y2319-J2319)</f>
        <v>#N/A</v>
      </c>
      <c r="AC2319" s="223" t="e">
        <f ca="1">INDEX(FGA_COEFFS,1,1)+Z2319*INDEX(FGA_COEFFS,1,2)+Y2319*INDEX(FGA_COEFFS,1,3)+R2319*INDEX(FGA_COEFFS,1,4)+Q2320*INDEX(FGA_COEFFS,1,5)+S2319*INDEX(FGA_COEFFS,1,6)+T2320*INDEX(FGA_COEFFS,1,7)+M2320*INDEX(FGA_COEFFS,1,8)+Y2323*Y2324</f>
        <v>#N/A</v>
      </c>
      <c r="AD2319" s="223" t="e">
        <f ca="1">INDEX(THREEPTA_COEFFS,1,1)+AC2319*INDEX(THREEPTA_COEFFS,1,2)+J2319*INDEX(THREEPTA_COEFFS,1,3)+AA2319*INDEX(THREEPTA_COEFFS,1,4)+K2319*INDEX(THREEPTA_COEFFS,1,5)+L2320*INDEX(THREEPTA_COEFFS,1,6)+Z2323*Z2324</f>
        <v>#N/A</v>
      </c>
      <c r="AE2319" s="223" t="e">
        <f ca="1">INDEX(THREEPTPCT_COEFFS,1,1)+K2319*INDEX(THREEPTPCT_COEFFS,1,2)+L2320*INDEX(THREEPTPCT_COEFFS,1,3)+AA2323*AA2324</f>
        <v>#N/A</v>
      </c>
      <c r="AF2319" s="55" t="e">
        <f t="shared" ref="AF2319:AF2320" ca="1" si="4001">AC2319-AD2319</f>
        <v>#N/A</v>
      </c>
      <c r="AG2319" s="223" t="e">
        <f ca="1">INDEX(TWOPTPCT_COEFFS,1,1)+AB2319*INDEX(TWOPTPCT_COEFFS,1,2)+I2320*INDEX(TWOPTPCT_COEFFS,1,3)+G2320*INDEX(TWOPTPCT_COEFFS,1,4)+L2320*INDEX(TWOPTPCT_COEFFS,1,5)+AB2323*AB2324</f>
        <v>#N/A</v>
      </c>
      <c r="AH2319" s="223" t="e">
        <f ca="1">INDEX(FTA_COEFFS,1,1)+O2319*INDEX(FTA_COEFFS,1,2)+N2320*INDEX(FTA_COEFFS,1,3)+(Q2319+R2319)*INDEX(FTA_COEFFS,1,4)+(Q2320+R2320)*INDEX(FTA_COEFFS,1,5)+M2320*INDEX(FTA_COEFFS,1,6)+AC2323*AC2324</f>
        <v>#N/A</v>
      </c>
      <c r="AI2319" s="223" t="e">
        <f ca="1">INDEX(FTPCT_COEFFS,1,1)+P2319*INDEX(FTPCT_COEFFS,1,2)+F2319*INDEX(FTPCT_COEFFS,1,3)+G2320*INDEX(FTPCT_COEFFS,1,4)+AD2323*AD2324</f>
        <v>#N/A</v>
      </c>
      <c r="AJ2319" s="338" t="e">
        <f t="shared" ref="AJ2319:AJ2320" ca="1" si="4002">AD2319*AE2319/100+AF2319*AG2319+AH2319*AI2319/100</f>
        <v>#N/A</v>
      </c>
      <c r="AK2319" s="55"/>
      <c r="AL2319" s="55"/>
      <c r="AM2319" s="55"/>
      <c r="AN2319" s="55"/>
      <c r="AO2319" s="55"/>
      <c r="AP2319" s="55"/>
      <c r="AQ2319" s="55"/>
      <c r="AR2319" s="55"/>
    </row>
    <row r="2320" spans="1:45" x14ac:dyDescent="0.3">
      <c r="B2320" s="54" t="s">
        <v>175</v>
      </c>
      <c r="C2320" s="54">
        <f>C2313</f>
        <v>0</v>
      </c>
      <c r="D2320" s="56" t="e">
        <f t="shared" ca="1" si="3994"/>
        <v>#N/A</v>
      </c>
      <c r="E2320" s="52" t="e">
        <f t="shared" ref="E2320:W2320" si="4003">E2313</f>
        <v>#N/A</v>
      </c>
      <c r="F2320" s="52" t="e">
        <f t="shared" si="4003"/>
        <v>#N/A</v>
      </c>
      <c r="G2320" s="52" t="e">
        <f t="shared" si="4003"/>
        <v>#N/A</v>
      </c>
      <c r="H2320" s="52" t="e">
        <f t="shared" si="4003"/>
        <v>#N/A</v>
      </c>
      <c r="I2320" s="52" t="e">
        <f t="shared" si="4003"/>
        <v>#N/A</v>
      </c>
      <c r="J2320" s="52" t="e">
        <f t="shared" si="4003"/>
        <v>#N/A</v>
      </c>
      <c r="K2320" s="52" t="e">
        <f t="shared" si="4003"/>
        <v>#N/A</v>
      </c>
      <c r="L2320" s="52" t="e">
        <f t="shared" si="4003"/>
        <v>#N/A</v>
      </c>
      <c r="M2320" s="52" t="e">
        <f t="shared" si="4003"/>
        <v>#N/A</v>
      </c>
      <c r="N2320" s="52" t="e">
        <f t="shared" si="4003"/>
        <v>#N/A</v>
      </c>
      <c r="O2320" s="52" t="e">
        <f t="shared" si="4003"/>
        <v>#N/A</v>
      </c>
      <c r="P2320" s="52" t="e">
        <f t="shared" si="4003"/>
        <v>#N/A</v>
      </c>
      <c r="Q2320" s="52" t="e">
        <f t="shared" si="4003"/>
        <v>#N/A</v>
      </c>
      <c r="R2320" s="52" t="e">
        <f t="shared" si="4003"/>
        <v>#N/A</v>
      </c>
      <c r="S2320" s="52" t="e">
        <f t="shared" si="4003"/>
        <v>#N/A</v>
      </c>
      <c r="T2320" s="52" t="e">
        <f t="shared" si="4003"/>
        <v>#N/A</v>
      </c>
      <c r="U2320" s="52" t="e">
        <f t="shared" si="4003"/>
        <v>#N/A</v>
      </c>
      <c r="V2320" s="52" t="e">
        <f t="shared" si="4003"/>
        <v>#N/A</v>
      </c>
      <c r="W2320" s="52" t="e">
        <f t="shared" si="4003"/>
        <v>#N/A</v>
      </c>
      <c r="X2320" s="55" t="e">
        <f t="shared" si="3996"/>
        <v>#N/A</v>
      </c>
      <c r="Y2320" s="55" t="e">
        <f t="shared" si="3997"/>
        <v>#N/A</v>
      </c>
      <c r="Z2320" s="55" t="e">
        <f t="shared" ref="Z2320" si="4004">Z2319</f>
        <v>#N/A</v>
      </c>
      <c r="AA2320" s="55" t="e">
        <f t="shared" si="3999"/>
        <v>#N/A</v>
      </c>
      <c r="AB2320" s="336" t="e">
        <f t="shared" si="4000"/>
        <v>#N/A</v>
      </c>
      <c r="AC2320" s="223" t="e">
        <f ca="1">INDEX(FGA_COEFFS,1,1)+Z2320*INDEX(FGA_COEFFS,1,2)+Y2320*INDEX(FGA_COEFFS,1,3)+R2320*INDEX(FGA_COEFFS,1,4)+Q2319*INDEX(FGA_COEFFS,1,5)+S2320*INDEX(FGA_COEFFS,1,6)+T2319*INDEX(FGA_COEFFS,1,7)+M2319*INDEX(FGA_COEFFS,1,8)+Y2323*Y2325</f>
        <v>#N/A</v>
      </c>
      <c r="AD2320" s="223" t="e">
        <f ca="1">INDEX(THREEPTA_COEFFS,1,1)+AC2320*INDEX(THREEPTA_COEFFS,1,2)+J2320*INDEX(THREEPTA_COEFFS,1,3)+AA2320*INDEX(THREEPTA_COEFFS,1,4)+K2320*INDEX(THREEPTA_COEFFS,1,5)+L2319*INDEX(THREEPTA_COEFFS,1,6)+Z2323*Z2325</f>
        <v>#N/A</v>
      </c>
      <c r="AE2320" s="223" t="e">
        <f ca="1">INDEX(THREEPTPCT_COEFFS,1,1)+K2320*INDEX(THREEPTPCT_COEFFS,1,2)+L2319*INDEX(THREEPTPCT_COEFFS,1,3)+AA2323*AA2325</f>
        <v>#N/A</v>
      </c>
      <c r="AF2320" s="55" t="e">
        <f t="shared" ca="1" si="4001"/>
        <v>#N/A</v>
      </c>
      <c r="AG2320" s="223" t="e">
        <f ca="1">INDEX(TWOPTPCT_COEFFS,1,1)+AB2320*INDEX(TWOPTPCT_COEFFS,1,2)+I2319*INDEX(TWOPTPCT_COEFFS,1,3)+G2319*INDEX(TWOPTPCT_COEFFS,1,4)+L2319*INDEX(TWOPTPCT_COEFFS,1,5)+AB2323*AB2325</f>
        <v>#N/A</v>
      </c>
      <c r="AH2320" s="223" t="e">
        <f ca="1">INDEX(FTA_COEFFS,1,1)+O2320*INDEX(FTA_COEFFS,1,2)+N2319*INDEX(FTA_COEFFS,1,3)+(Q2320+R2320)*INDEX(FTA_COEFFS,1,4)+(Q2319+R2319)*INDEX(FTA_COEFFS,1,5)+M2319*INDEX(FTA_COEFFS,1,6)+AC2323*AC2325</f>
        <v>#N/A</v>
      </c>
      <c r="AI2320" s="223" t="e">
        <f ca="1">INDEX(FTPCT_COEFFS,1,1)+P2320*INDEX(FTPCT_COEFFS,1,2)+F2320*INDEX(FTPCT_COEFFS,1,3)+G2319*INDEX(FTPCT_COEFFS,1,4)+AD2323*AD2325</f>
        <v>#N/A</v>
      </c>
      <c r="AJ2320" s="338" t="e">
        <f t="shared" ca="1" si="4002"/>
        <v>#N/A</v>
      </c>
      <c r="AK2320" s="55"/>
      <c r="AL2320" s="55"/>
      <c r="AM2320" s="55"/>
      <c r="AN2320" s="55"/>
      <c r="AO2320" s="55"/>
      <c r="AP2320" s="55"/>
      <c r="AQ2320" s="55"/>
      <c r="AR2320" s="55"/>
    </row>
    <row r="2321" spans="1:45" x14ac:dyDescent="0.3">
      <c r="A2321" s="54" t="e">
        <f ca="1">IF(D2319&gt;(D2320+(AVERAGE(V2319,W2319)-AVERAGE(V2320,W2320))/2)+2.5,C2319,IF(D2320&gt;(D2319+(AVERAGE(V2320,W2320)-AVERAGE(V2319,W2319))/2)+2.5,C2320,"Close"))</f>
        <v>#N/A</v>
      </c>
      <c r="B2321" s="64" t="e">
        <f ca="1">IF(D2320&gt;D2319,C2320,C2319)</f>
        <v>#N/A</v>
      </c>
      <c r="D2321" s="56"/>
      <c r="X2321" s="55"/>
      <c r="Y2321" s="55"/>
      <c r="Z2321" s="55"/>
      <c r="AA2321" s="55"/>
      <c r="AB2321" s="55"/>
      <c r="AC2321" s="337"/>
      <c r="AD2321" s="337"/>
      <c r="AE2321" s="337"/>
      <c r="AF2321" s="337"/>
      <c r="AG2321" s="337"/>
      <c r="AH2321" s="337"/>
      <c r="AI2321" s="337"/>
      <c r="AJ2321" s="337"/>
      <c r="AK2321" s="337"/>
      <c r="AL2321" s="337"/>
      <c r="AM2321" s="55"/>
      <c r="AN2321" s="55"/>
      <c r="AO2321" s="55"/>
      <c r="AP2321" s="55"/>
      <c r="AQ2321" s="55"/>
      <c r="AR2321" s="55"/>
      <c r="AS2321" s="55"/>
    </row>
    <row r="2322" spans="1:45" x14ac:dyDescent="0.3">
      <c r="X2322" s="54" t="s">
        <v>1305</v>
      </c>
      <c r="Y2322" s="54" t="s">
        <v>128</v>
      </c>
      <c r="Z2322" s="54" t="s">
        <v>157</v>
      </c>
      <c r="AA2322" s="54" t="s">
        <v>151</v>
      </c>
      <c r="AB2322" s="54" t="s">
        <v>1327</v>
      </c>
      <c r="AC2322" s="54" t="s">
        <v>129</v>
      </c>
      <c r="AD2322" s="54" t="s">
        <v>116</v>
      </c>
      <c r="AE2322" s="54"/>
      <c r="AF2322" s="54"/>
      <c r="AG2322" s="54"/>
      <c r="AH2322" s="54"/>
      <c r="AI2322" s="54"/>
      <c r="AJ2322" s="54"/>
      <c r="AK2322" s="54"/>
      <c r="AL2322" s="54"/>
      <c r="AM2322" s="54"/>
      <c r="AN2322" s="54"/>
      <c r="AO2322" s="54"/>
      <c r="AP2322" s="54"/>
      <c r="AQ2322" s="54"/>
      <c r="AR2322" s="54"/>
      <c r="AS2322" s="54"/>
    </row>
    <row r="2323" spans="1:45" x14ac:dyDescent="0.3">
      <c r="X2323" s="54"/>
      <c r="Y2323" s="54">
        <f t="shared" ref="Y2323:AD2323" si="4005">Y2316</f>
        <v>6.4436999999999998</v>
      </c>
      <c r="Z2323" s="54">
        <f t="shared" si="4005"/>
        <v>4.9371</v>
      </c>
      <c r="AA2323" s="54">
        <f t="shared" si="4005"/>
        <v>11.350300000000001</v>
      </c>
      <c r="AB2323" s="54">
        <f t="shared" si="4005"/>
        <v>7.1900000000000006E-2</v>
      </c>
      <c r="AC2323" s="54">
        <f t="shared" si="4005"/>
        <v>6.2766000000000002</v>
      </c>
      <c r="AD2323" s="54">
        <f t="shared" si="4005"/>
        <v>11.042999999999999</v>
      </c>
      <c r="AE2323" s="54"/>
      <c r="AF2323" s="336"/>
      <c r="AG2323" s="336"/>
      <c r="AH2323" s="336"/>
      <c r="AI2323" s="54"/>
      <c r="AJ2323" s="54"/>
      <c r="AK2323" s="54"/>
      <c r="AL2323" s="54"/>
      <c r="AM2323" s="54"/>
      <c r="AN2323" s="54"/>
      <c r="AO2323" s="54"/>
      <c r="AP2323" s="54"/>
      <c r="AQ2323" s="54"/>
      <c r="AR2323" s="54"/>
      <c r="AS2323" s="54"/>
    </row>
    <row r="2324" spans="1:45" x14ac:dyDescent="0.3">
      <c r="D2324" s="56"/>
      <c r="X2324" s="336"/>
      <c r="Y2324" s="336">
        <f t="shared" ca="1" si="3921"/>
        <v>1.1500526556531059E-5</v>
      </c>
      <c r="Z2324" s="336">
        <f t="shared" ca="1" si="3921"/>
        <v>0.37823880774760044</v>
      </c>
      <c r="AA2324" s="336">
        <f t="shared" ca="1" si="3921"/>
        <v>-1.9087340554878648E-2</v>
      </c>
      <c r="AB2324" s="336">
        <f t="shared" ca="1" si="3921"/>
        <v>-9.9803925468386873E-2</v>
      </c>
      <c r="AC2324" s="336">
        <f t="shared" ca="1" si="3921"/>
        <v>0.78618473558804647</v>
      </c>
      <c r="AD2324" s="336">
        <f t="shared" ca="1" si="3921"/>
        <v>-0.25275428709774722</v>
      </c>
      <c r="AE2324" s="336"/>
      <c r="AF2324" s="336"/>
      <c r="AG2324" s="336"/>
      <c r="AH2324" s="336"/>
      <c r="AI2324" s="54"/>
      <c r="AJ2324" s="54"/>
      <c r="AK2324" s="54"/>
      <c r="AL2324" s="336"/>
      <c r="AM2324" s="336"/>
      <c r="AN2324" s="336"/>
      <c r="AO2324" s="336"/>
      <c r="AP2324" s="54"/>
      <c r="AQ2324" s="336"/>
      <c r="AR2324" s="336"/>
      <c r="AS2324" s="336"/>
    </row>
    <row r="2325" spans="1:45" x14ac:dyDescent="0.3">
      <c r="C2325" s="54"/>
      <c r="D2325" s="56"/>
      <c r="Y2325" s="336">
        <f t="shared" ca="1" si="3921"/>
        <v>-1.0623994824203582</v>
      </c>
      <c r="Z2325" s="336">
        <f t="shared" ca="1" si="3921"/>
        <v>-0.57347404076264608</v>
      </c>
      <c r="AA2325" s="336">
        <f t="shared" ca="1" si="3921"/>
        <v>-1.1868269469626249</v>
      </c>
      <c r="AB2325" s="336">
        <f t="shared" ca="1" si="3921"/>
        <v>0.12172415672691336</v>
      </c>
      <c r="AC2325" s="336">
        <f t="shared" ca="1" si="3921"/>
        <v>-0.34486066115923703</v>
      </c>
      <c r="AD2325" s="336">
        <f t="shared" ca="1" si="3921"/>
        <v>1.0949656932518945</v>
      </c>
      <c r="AE2325" s="55"/>
      <c r="AF2325" s="55"/>
      <c r="AG2325" s="55"/>
      <c r="AH2325" s="55"/>
      <c r="AI2325" s="55"/>
      <c r="AJ2325" s="55"/>
      <c r="AK2325" s="55"/>
      <c r="AL2325" s="55"/>
      <c r="AM2325" s="55"/>
      <c r="AN2325" s="55"/>
      <c r="AO2325" s="55"/>
      <c r="AP2325" s="55"/>
      <c r="AQ2325" s="55"/>
      <c r="AR2325" s="55"/>
      <c r="AS2325" s="55"/>
    </row>
    <row r="2326" spans="1:45" x14ac:dyDescent="0.3">
      <c r="B2326" s="54" t="s">
        <v>172</v>
      </c>
      <c r="C2326" s="53">
        <f>C2319</f>
        <v>0</v>
      </c>
      <c r="D2326" s="56" t="e">
        <f t="shared" ref="D2326:D2327" ca="1" si="4006">AJ2326</f>
        <v>#N/A</v>
      </c>
      <c r="E2326" s="52" t="e">
        <f t="shared" ref="E2326:W2326" si="4007">E2319</f>
        <v>#N/A</v>
      </c>
      <c r="F2326" s="52" t="e">
        <f t="shared" si="4007"/>
        <v>#N/A</v>
      </c>
      <c r="G2326" s="52" t="e">
        <f t="shared" si="4007"/>
        <v>#N/A</v>
      </c>
      <c r="H2326" s="52" t="e">
        <f t="shared" si="4007"/>
        <v>#N/A</v>
      </c>
      <c r="I2326" s="52" t="e">
        <f t="shared" si="4007"/>
        <v>#N/A</v>
      </c>
      <c r="J2326" s="52" t="e">
        <f t="shared" si="4007"/>
        <v>#N/A</v>
      </c>
      <c r="K2326" s="52" t="e">
        <f t="shared" si="4007"/>
        <v>#N/A</v>
      </c>
      <c r="L2326" s="52" t="e">
        <f t="shared" si="4007"/>
        <v>#N/A</v>
      </c>
      <c r="M2326" s="52" t="e">
        <f t="shared" si="4007"/>
        <v>#N/A</v>
      </c>
      <c r="N2326" s="52" t="e">
        <f t="shared" si="4007"/>
        <v>#N/A</v>
      </c>
      <c r="O2326" s="52" t="e">
        <f t="shared" si="4007"/>
        <v>#N/A</v>
      </c>
      <c r="P2326" s="52" t="e">
        <f t="shared" si="4007"/>
        <v>#N/A</v>
      </c>
      <c r="Q2326" s="52" t="e">
        <f t="shared" si="4007"/>
        <v>#N/A</v>
      </c>
      <c r="R2326" s="52" t="e">
        <f t="shared" si="4007"/>
        <v>#N/A</v>
      </c>
      <c r="S2326" s="52" t="e">
        <f t="shared" si="4007"/>
        <v>#N/A</v>
      </c>
      <c r="T2326" s="52" t="e">
        <f t="shared" si="4007"/>
        <v>#N/A</v>
      </c>
      <c r="U2326" s="52" t="e">
        <f t="shared" si="4007"/>
        <v>#N/A</v>
      </c>
      <c r="V2326" s="52" t="e">
        <f t="shared" si="4007"/>
        <v>#N/A</v>
      </c>
      <c r="W2326" s="52" t="e">
        <f t="shared" si="4007"/>
        <v>#N/A</v>
      </c>
      <c r="X2326" s="55" t="e">
        <f t="shared" ref="X2326:X2327" si="4008">(H2326-(O2326*P2326)/100-3*(J2326*K2326)/100)/2</f>
        <v>#N/A</v>
      </c>
      <c r="Y2326" s="55" t="e">
        <f t="shared" ref="Y2326:Y2327" si="4009">SUM(X2326,(J2326*K2326/100))/(F2326/100)</f>
        <v>#N/A</v>
      </c>
      <c r="Z2326" s="55" t="e">
        <f t="shared" ref="Z2326" si="4010">U2326*0.5+U2327*0.5</f>
        <v>#N/A</v>
      </c>
      <c r="AA2326" s="55" t="e">
        <f t="shared" ref="AA2326:AA2327" si="4011">J2326/Y2326</f>
        <v>#N/A</v>
      </c>
      <c r="AB2326" s="336" t="e">
        <f t="shared" ref="AB2326:AB2327" si="4012">X2326/(Y2326-J2326)</f>
        <v>#N/A</v>
      </c>
      <c r="AC2326" s="223" t="e">
        <f ca="1">INDEX(FGA_COEFFS,1,1)+Z2326*INDEX(FGA_COEFFS,1,2)+Y2326*INDEX(FGA_COEFFS,1,3)+R2326*INDEX(FGA_COEFFS,1,4)+Q2327*INDEX(FGA_COEFFS,1,5)+S2326*INDEX(FGA_COEFFS,1,6)+T2327*INDEX(FGA_COEFFS,1,7)+M2327*INDEX(FGA_COEFFS,1,8)+Y2330*Y2331</f>
        <v>#N/A</v>
      </c>
      <c r="AD2326" s="223" t="e">
        <f ca="1">INDEX(THREEPTA_COEFFS,1,1)+AC2326*INDEX(THREEPTA_COEFFS,1,2)+J2326*INDEX(THREEPTA_COEFFS,1,3)+AA2326*INDEX(THREEPTA_COEFFS,1,4)+K2326*INDEX(THREEPTA_COEFFS,1,5)+L2327*INDEX(THREEPTA_COEFFS,1,6)+Z2330*Z2331</f>
        <v>#N/A</v>
      </c>
      <c r="AE2326" s="223" t="e">
        <f ca="1">INDEX(THREEPTPCT_COEFFS,1,1)+K2326*INDEX(THREEPTPCT_COEFFS,1,2)+L2327*INDEX(THREEPTPCT_COEFFS,1,3)+AA2330*AA2331</f>
        <v>#N/A</v>
      </c>
      <c r="AF2326" s="55" t="e">
        <f t="shared" ref="AF2326:AF2327" ca="1" si="4013">AC2326-AD2326</f>
        <v>#N/A</v>
      </c>
      <c r="AG2326" s="223" t="e">
        <f ca="1">INDEX(TWOPTPCT_COEFFS,1,1)+AB2326*INDEX(TWOPTPCT_COEFFS,1,2)+I2327*INDEX(TWOPTPCT_COEFFS,1,3)+G2327*INDEX(TWOPTPCT_COEFFS,1,4)+L2327*INDEX(TWOPTPCT_COEFFS,1,5)+AB2330*AB2331</f>
        <v>#N/A</v>
      </c>
      <c r="AH2326" s="223" t="e">
        <f ca="1">INDEX(FTA_COEFFS,1,1)+O2326*INDEX(FTA_COEFFS,1,2)+N2327*INDEX(FTA_COEFFS,1,3)+(Q2326+R2326)*INDEX(FTA_COEFFS,1,4)+(Q2327+R2327)*INDEX(FTA_COEFFS,1,5)+M2327*INDEX(FTA_COEFFS,1,6)+AC2330*AC2331</f>
        <v>#N/A</v>
      </c>
      <c r="AI2326" s="223" t="e">
        <f ca="1">INDEX(FTPCT_COEFFS,1,1)+P2326*INDEX(FTPCT_COEFFS,1,2)+F2326*INDEX(FTPCT_COEFFS,1,3)+G2327*INDEX(FTPCT_COEFFS,1,4)+AD2330*AD2331</f>
        <v>#N/A</v>
      </c>
      <c r="AJ2326" s="338" t="e">
        <f t="shared" ref="AJ2326:AJ2327" ca="1" si="4014">AD2326*AE2326/100+AF2326*AG2326+AH2326*AI2326/100</f>
        <v>#N/A</v>
      </c>
      <c r="AK2326" s="55"/>
      <c r="AL2326" s="55"/>
      <c r="AM2326" s="55"/>
      <c r="AN2326" s="55"/>
      <c r="AO2326" s="55"/>
      <c r="AP2326" s="55"/>
      <c r="AQ2326" s="55"/>
      <c r="AR2326" s="55"/>
    </row>
    <row r="2327" spans="1:45" x14ac:dyDescent="0.3">
      <c r="B2327" s="54" t="s">
        <v>175</v>
      </c>
      <c r="C2327" s="54">
        <f>C2320</f>
        <v>0</v>
      </c>
      <c r="D2327" s="56" t="e">
        <f t="shared" ca="1" si="4006"/>
        <v>#N/A</v>
      </c>
      <c r="E2327" s="52" t="e">
        <f t="shared" ref="E2327:W2327" si="4015">E2320</f>
        <v>#N/A</v>
      </c>
      <c r="F2327" s="52" t="e">
        <f t="shared" si="4015"/>
        <v>#N/A</v>
      </c>
      <c r="G2327" s="52" t="e">
        <f t="shared" si="4015"/>
        <v>#N/A</v>
      </c>
      <c r="H2327" s="52" t="e">
        <f t="shared" si="4015"/>
        <v>#N/A</v>
      </c>
      <c r="I2327" s="52" t="e">
        <f t="shared" si="4015"/>
        <v>#N/A</v>
      </c>
      <c r="J2327" s="52" t="e">
        <f t="shared" si="4015"/>
        <v>#N/A</v>
      </c>
      <c r="K2327" s="52" t="e">
        <f t="shared" si="4015"/>
        <v>#N/A</v>
      </c>
      <c r="L2327" s="52" t="e">
        <f t="shared" si="4015"/>
        <v>#N/A</v>
      </c>
      <c r="M2327" s="52" t="e">
        <f t="shared" si="4015"/>
        <v>#N/A</v>
      </c>
      <c r="N2327" s="52" t="e">
        <f t="shared" si="4015"/>
        <v>#N/A</v>
      </c>
      <c r="O2327" s="52" t="e">
        <f t="shared" si="4015"/>
        <v>#N/A</v>
      </c>
      <c r="P2327" s="52" t="e">
        <f t="shared" si="4015"/>
        <v>#N/A</v>
      </c>
      <c r="Q2327" s="52" t="e">
        <f t="shared" si="4015"/>
        <v>#N/A</v>
      </c>
      <c r="R2327" s="52" t="e">
        <f t="shared" si="4015"/>
        <v>#N/A</v>
      </c>
      <c r="S2327" s="52" t="e">
        <f t="shared" si="4015"/>
        <v>#N/A</v>
      </c>
      <c r="T2327" s="52" t="e">
        <f t="shared" si="4015"/>
        <v>#N/A</v>
      </c>
      <c r="U2327" s="52" t="e">
        <f t="shared" si="4015"/>
        <v>#N/A</v>
      </c>
      <c r="V2327" s="52" t="e">
        <f t="shared" si="4015"/>
        <v>#N/A</v>
      </c>
      <c r="W2327" s="52" t="e">
        <f t="shared" si="4015"/>
        <v>#N/A</v>
      </c>
      <c r="X2327" s="55" t="e">
        <f t="shared" si="4008"/>
        <v>#N/A</v>
      </c>
      <c r="Y2327" s="55" t="e">
        <f t="shared" si="4009"/>
        <v>#N/A</v>
      </c>
      <c r="Z2327" s="55" t="e">
        <f t="shared" ref="Z2327" si="4016">Z2326</f>
        <v>#N/A</v>
      </c>
      <c r="AA2327" s="55" t="e">
        <f t="shared" si="4011"/>
        <v>#N/A</v>
      </c>
      <c r="AB2327" s="336" t="e">
        <f t="shared" si="4012"/>
        <v>#N/A</v>
      </c>
      <c r="AC2327" s="223" t="e">
        <f ca="1">INDEX(FGA_COEFFS,1,1)+Z2327*INDEX(FGA_COEFFS,1,2)+Y2327*INDEX(FGA_COEFFS,1,3)+R2327*INDEX(FGA_COEFFS,1,4)+Q2326*INDEX(FGA_COEFFS,1,5)+S2327*INDEX(FGA_COEFFS,1,6)+T2326*INDEX(FGA_COEFFS,1,7)+M2326*INDEX(FGA_COEFFS,1,8)+Y2330*Y2332</f>
        <v>#N/A</v>
      </c>
      <c r="AD2327" s="223" t="e">
        <f ca="1">INDEX(THREEPTA_COEFFS,1,1)+AC2327*INDEX(THREEPTA_COEFFS,1,2)+J2327*INDEX(THREEPTA_COEFFS,1,3)+AA2327*INDEX(THREEPTA_COEFFS,1,4)+K2327*INDEX(THREEPTA_COEFFS,1,5)+L2326*INDEX(THREEPTA_COEFFS,1,6)+Z2330*Z2332</f>
        <v>#N/A</v>
      </c>
      <c r="AE2327" s="223" t="e">
        <f ca="1">INDEX(THREEPTPCT_COEFFS,1,1)+K2327*INDEX(THREEPTPCT_COEFFS,1,2)+L2326*INDEX(THREEPTPCT_COEFFS,1,3)+AA2330*AA2332</f>
        <v>#N/A</v>
      </c>
      <c r="AF2327" s="55" t="e">
        <f t="shared" ca="1" si="4013"/>
        <v>#N/A</v>
      </c>
      <c r="AG2327" s="223" t="e">
        <f ca="1">INDEX(TWOPTPCT_COEFFS,1,1)+AB2327*INDEX(TWOPTPCT_COEFFS,1,2)+I2326*INDEX(TWOPTPCT_COEFFS,1,3)+G2326*INDEX(TWOPTPCT_COEFFS,1,4)+L2326*INDEX(TWOPTPCT_COEFFS,1,5)+AB2330*AB2332</f>
        <v>#N/A</v>
      </c>
      <c r="AH2327" s="223" t="e">
        <f ca="1">INDEX(FTA_COEFFS,1,1)+O2327*INDEX(FTA_COEFFS,1,2)+N2326*INDEX(FTA_COEFFS,1,3)+(Q2327+R2327)*INDEX(FTA_COEFFS,1,4)+(Q2326+R2326)*INDEX(FTA_COEFFS,1,5)+M2326*INDEX(FTA_COEFFS,1,6)+AC2330*AC2332</f>
        <v>#N/A</v>
      </c>
      <c r="AI2327" s="223" t="e">
        <f ca="1">INDEX(FTPCT_COEFFS,1,1)+P2327*INDEX(FTPCT_COEFFS,1,2)+F2327*INDEX(FTPCT_COEFFS,1,3)+G2326*INDEX(FTPCT_COEFFS,1,4)+AD2330*AD2332</f>
        <v>#N/A</v>
      </c>
      <c r="AJ2327" s="338" t="e">
        <f t="shared" ca="1" si="4014"/>
        <v>#N/A</v>
      </c>
      <c r="AK2327" s="55"/>
      <c r="AL2327" s="55"/>
      <c r="AM2327" s="55"/>
      <c r="AN2327" s="55"/>
      <c r="AO2327" s="55"/>
      <c r="AP2327" s="55"/>
      <c r="AQ2327" s="55"/>
      <c r="AR2327" s="55"/>
    </row>
    <row r="2328" spans="1:45" x14ac:dyDescent="0.3">
      <c r="A2328" s="54" t="e">
        <f ca="1">IF(D2326&gt;(D2327+(AVERAGE(V2326,W2326)-AVERAGE(V2327,W2327))/2)+2.5,C2326,IF(D2327&gt;(D2326+(AVERAGE(V2327,W2327)-AVERAGE(V2326,W2326))/2)+2.5,C2327,"Close"))</f>
        <v>#N/A</v>
      </c>
      <c r="B2328" s="64" t="e">
        <f ca="1">IF(D2327&gt;D2326,C2327,C2326)</f>
        <v>#N/A</v>
      </c>
      <c r="D2328" s="56"/>
      <c r="X2328" s="55"/>
      <c r="Y2328" s="55"/>
      <c r="Z2328" s="55"/>
      <c r="AA2328" s="55"/>
      <c r="AB2328" s="55"/>
      <c r="AC2328" s="337"/>
      <c r="AD2328" s="337"/>
      <c r="AE2328" s="337"/>
      <c r="AF2328" s="337"/>
      <c r="AG2328" s="337"/>
      <c r="AH2328" s="337"/>
      <c r="AI2328" s="337"/>
      <c r="AJ2328" s="337"/>
      <c r="AK2328" s="337"/>
      <c r="AL2328" s="337"/>
      <c r="AM2328" s="55"/>
      <c r="AN2328" s="55"/>
      <c r="AO2328" s="55"/>
      <c r="AP2328" s="55"/>
      <c r="AQ2328" s="55"/>
      <c r="AR2328" s="55"/>
      <c r="AS2328" s="55"/>
    </row>
    <row r="2329" spans="1:45" x14ac:dyDescent="0.3">
      <c r="X2329" s="54" t="s">
        <v>1305</v>
      </c>
      <c r="Y2329" s="54" t="s">
        <v>128</v>
      </c>
      <c r="Z2329" s="54" t="s">
        <v>157</v>
      </c>
      <c r="AA2329" s="54" t="s">
        <v>151</v>
      </c>
      <c r="AB2329" s="54" t="s">
        <v>1327</v>
      </c>
      <c r="AC2329" s="54" t="s">
        <v>129</v>
      </c>
      <c r="AD2329" s="54" t="s">
        <v>116</v>
      </c>
      <c r="AE2329" s="54"/>
      <c r="AF2329" s="54"/>
      <c r="AG2329" s="54"/>
      <c r="AH2329" s="54"/>
      <c r="AI2329" s="54"/>
      <c r="AJ2329" s="54"/>
      <c r="AK2329" s="54"/>
      <c r="AL2329" s="54"/>
      <c r="AM2329" s="54"/>
      <c r="AN2329" s="54"/>
      <c r="AO2329" s="54"/>
      <c r="AP2329" s="54"/>
      <c r="AQ2329" s="54"/>
      <c r="AR2329" s="54"/>
      <c r="AS2329" s="54"/>
    </row>
    <row r="2330" spans="1:45" x14ac:dyDescent="0.3">
      <c r="X2330" s="54"/>
      <c r="Y2330" s="54">
        <f t="shared" ref="Y2330:AD2330" si="4017">Y2323</f>
        <v>6.4436999999999998</v>
      </c>
      <c r="Z2330" s="54">
        <f t="shared" si="4017"/>
        <v>4.9371</v>
      </c>
      <c r="AA2330" s="54">
        <f t="shared" si="4017"/>
        <v>11.350300000000001</v>
      </c>
      <c r="AB2330" s="54">
        <f t="shared" si="4017"/>
        <v>7.1900000000000006E-2</v>
      </c>
      <c r="AC2330" s="54">
        <f t="shared" si="4017"/>
        <v>6.2766000000000002</v>
      </c>
      <c r="AD2330" s="54">
        <f t="shared" si="4017"/>
        <v>11.042999999999999</v>
      </c>
      <c r="AE2330" s="54"/>
      <c r="AF2330" s="336"/>
      <c r="AG2330" s="336"/>
      <c r="AH2330" s="336"/>
      <c r="AI2330" s="54"/>
      <c r="AJ2330" s="54"/>
      <c r="AK2330" s="54"/>
      <c r="AL2330" s="54"/>
      <c r="AM2330" s="54"/>
      <c r="AN2330" s="54"/>
      <c r="AO2330" s="54"/>
      <c r="AP2330" s="54"/>
      <c r="AQ2330" s="54"/>
      <c r="AR2330" s="54"/>
      <c r="AS2330" s="54"/>
    </row>
    <row r="2331" spans="1:45" x14ac:dyDescent="0.3">
      <c r="D2331" s="56"/>
      <c r="X2331" s="336"/>
      <c r="Y2331" s="336">
        <f t="shared" ca="1" si="3921"/>
        <v>0.29961666839789436</v>
      </c>
      <c r="Z2331" s="336">
        <f t="shared" ca="1" si="3921"/>
        <v>1.0444988772636186</v>
      </c>
      <c r="AA2331" s="336">
        <f t="shared" ca="1" si="3921"/>
        <v>-0.10333132095569393</v>
      </c>
      <c r="AB2331" s="336">
        <f t="shared" ca="1" si="3921"/>
        <v>-1.1552767214193072</v>
      </c>
      <c r="AC2331" s="336">
        <f t="shared" ca="1" si="3921"/>
        <v>-0.24329533472821407</v>
      </c>
      <c r="AD2331" s="336">
        <f t="shared" ca="1" si="3921"/>
        <v>1.4510668728427853</v>
      </c>
      <c r="AE2331" s="336"/>
      <c r="AF2331" s="336"/>
      <c r="AG2331" s="336"/>
      <c r="AH2331" s="336"/>
      <c r="AI2331" s="54"/>
      <c r="AJ2331" s="54"/>
      <c r="AK2331" s="54"/>
      <c r="AL2331" s="336"/>
      <c r="AM2331" s="336"/>
      <c r="AN2331" s="336"/>
      <c r="AO2331" s="336"/>
      <c r="AP2331" s="54"/>
      <c r="AQ2331" s="336"/>
      <c r="AR2331" s="336"/>
      <c r="AS2331" s="336"/>
    </row>
    <row r="2332" spans="1:45" x14ac:dyDescent="0.3">
      <c r="C2332" s="54"/>
      <c r="D2332" s="56"/>
      <c r="Y2332" s="336">
        <f t="shared" ca="1" si="3921"/>
        <v>-9.3394385676435453E-3</v>
      </c>
      <c r="Z2332" s="336">
        <f t="shared" ca="1" si="3921"/>
        <v>1.4714516089785588</v>
      </c>
      <c r="AA2332" s="336">
        <f t="shared" ca="1" si="3921"/>
        <v>-0.34287623526936245</v>
      </c>
      <c r="AB2332" s="336">
        <f t="shared" ca="1" si="3921"/>
        <v>-0.79912403603208348</v>
      </c>
      <c r="AC2332" s="336">
        <f t="shared" ca="1" si="3921"/>
        <v>0.17397705180483314</v>
      </c>
      <c r="AD2332" s="336">
        <f t="shared" ca="1" si="3921"/>
        <v>-6.3436870795111899E-3</v>
      </c>
      <c r="AE2332" s="55"/>
      <c r="AF2332" s="55"/>
      <c r="AG2332" s="55"/>
      <c r="AH2332" s="55"/>
      <c r="AI2332" s="55"/>
      <c r="AJ2332" s="55"/>
      <c r="AK2332" s="55"/>
      <c r="AL2332" s="55"/>
      <c r="AM2332" s="55"/>
      <c r="AN2332" s="55"/>
      <c r="AO2332" s="55"/>
      <c r="AP2332" s="55"/>
      <c r="AQ2332" s="55"/>
      <c r="AR2332" s="55"/>
      <c r="AS2332" s="55"/>
    </row>
    <row r="2333" spans="1:45" x14ac:dyDescent="0.3">
      <c r="B2333" s="54" t="s">
        <v>172</v>
      </c>
      <c r="C2333" s="53">
        <f>C2326</f>
        <v>0</v>
      </c>
      <c r="D2333" s="56" t="e">
        <f t="shared" ref="D2333:D2334" ca="1" si="4018">AJ2333</f>
        <v>#N/A</v>
      </c>
      <c r="E2333" s="52" t="e">
        <f t="shared" ref="E2333:W2333" si="4019">E2326</f>
        <v>#N/A</v>
      </c>
      <c r="F2333" s="52" t="e">
        <f t="shared" si="4019"/>
        <v>#N/A</v>
      </c>
      <c r="G2333" s="52" t="e">
        <f t="shared" si="4019"/>
        <v>#N/A</v>
      </c>
      <c r="H2333" s="52" t="e">
        <f t="shared" si="4019"/>
        <v>#N/A</v>
      </c>
      <c r="I2333" s="52" t="e">
        <f t="shared" si="4019"/>
        <v>#N/A</v>
      </c>
      <c r="J2333" s="52" t="e">
        <f t="shared" si="4019"/>
        <v>#N/A</v>
      </c>
      <c r="K2333" s="52" t="e">
        <f t="shared" si="4019"/>
        <v>#N/A</v>
      </c>
      <c r="L2333" s="52" t="e">
        <f t="shared" si="4019"/>
        <v>#N/A</v>
      </c>
      <c r="M2333" s="52" t="e">
        <f t="shared" si="4019"/>
        <v>#N/A</v>
      </c>
      <c r="N2333" s="52" t="e">
        <f t="shared" si="4019"/>
        <v>#N/A</v>
      </c>
      <c r="O2333" s="52" t="e">
        <f t="shared" si="4019"/>
        <v>#N/A</v>
      </c>
      <c r="P2333" s="52" t="e">
        <f t="shared" si="4019"/>
        <v>#N/A</v>
      </c>
      <c r="Q2333" s="52" t="e">
        <f t="shared" si="4019"/>
        <v>#N/A</v>
      </c>
      <c r="R2333" s="52" t="e">
        <f t="shared" si="4019"/>
        <v>#N/A</v>
      </c>
      <c r="S2333" s="52" t="e">
        <f t="shared" si="4019"/>
        <v>#N/A</v>
      </c>
      <c r="T2333" s="52" t="e">
        <f t="shared" si="4019"/>
        <v>#N/A</v>
      </c>
      <c r="U2333" s="52" t="e">
        <f t="shared" si="4019"/>
        <v>#N/A</v>
      </c>
      <c r="V2333" s="52" t="e">
        <f t="shared" si="4019"/>
        <v>#N/A</v>
      </c>
      <c r="W2333" s="52" t="e">
        <f t="shared" si="4019"/>
        <v>#N/A</v>
      </c>
      <c r="X2333" s="55" t="e">
        <f t="shared" ref="X2333:X2334" si="4020">(H2333-(O2333*P2333)/100-3*(J2333*K2333)/100)/2</f>
        <v>#N/A</v>
      </c>
      <c r="Y2333" s="55" t="e">
        <f t="shared" ref="Y2333:Y2334" si="4021">SUM(X2333,(J2333*K2333/100))/(F2333/100)</f>
        <v>#N/A</v>
      </c>
      <c r="Z2333" s="55" t="e">
        <f t="shared" ref="Z2333" si="4022">U2333*0.5+U2334*0.5</f>
        <v>#N/A</v>
      </c>
      <c r="AA2333" s="55" t="e">
        <f t="shared" ref="AA2333:AA2334" si="4023">J2333/Y2333</f>
        <v>#N/A</v>
      </c>
      <c r="AB2333" s="336" t="e">
        <f t="shared" ref="AB2333:AB2334" si="4024">X2333/(Y2333-J2333)</f>
        <v>#N/A</v>
      </c>
      <c r="AC2333" s="223" t="e">
        <f ca="1">INDEX(FGA_COEFFS,1,1)+Z2333*INDEX(FGA_COEFFS,1,2)+Y2333*INDEX(FGA_COEFFS,1,3)+R2333*INDEX(FGA_COEFFS,1,4)+Q2334*INDEX(FGA_COEFFS,1,5)+S2333*INDEX(FGA_COEFFS,1,6)+T2334*INDEX(FGA_COEFFS,1,7)+M2334*INDEX(FGA_COEFFS,1,8)+Y2337*Y2338</f>
        <v>#N/A</v>
      </c>
      <c r="AD2333" s="223" t="e">
        <f ca="1">INDEX(THREEPTA_COEFFS,1,1)+AC2333*INDEX(THREEPTA_COEFFS,1,2)+J2333*INDEX(THREEPTA_COEFFS,1,3)+AA2333*INDEX(THREEPTA_COEFFS,1,4)+K2333*INDEX(THREEPTA_COEFFS,1,5)+L2334*INDEX(THREEPTA_COEFFS,1,6)+Z2337*Z2338</f>
        <v>#N/A</v>
      </c>
      <c r="AE2333" s="223" t="e">
        <f ca="1">INDEX(THREEPTPCT_COEFFS,1,1)+K2333*INDEX(THREEPTPCT_COEFFS,1,2)+L2334*INDEX(THREEPTPCT_COEFFS,1,3)+AA2337*AA2338</f>
        <v>#N/A</v>
      </c>
      <c r="AF2333" s="55" t="e">
        <f t="shared" ref="AF2333:AF2334" ca="1" si="4025">AC2333-AD2333</f>
        <v>#N/A</v>
      </c>
      <c r="AG2333" s="223" t="e">
        <f ca="1">INDEX(TWOPTPCT_COEFFS,1,1)+AB2333*INDEX(TWOPTPCT_COEFFS,1,2)+I2334*INDEX(TWOPTPCT_COEFFS,1,3)+G2334*INDEX(TWOPTPCT_COEFFS,1,4)+L2334*INDEX(TWOPTPCT_COEFFS,1,5)+AB2337*AB2338</f>
        <v>#N/A</v>
      </c>
      <c r="AH2333" s="223" t="e">
        <f ca="1">INDEX(FTA_COEFFS,1,1)+O2333*INDEX(FTA_COEFFS,1,2)+N2334*INDEX(FTA_COEFFS,1,3)+(Q2333+R2333)*INDEX(FTA_COEFFS,1,4)+(Q2334+R2334)*INDEX(FTA_COEFFS,1,5)+M2334*INDEX(FTA_COEFFS,1,6)+AC2337*AC2338</f>
        <v>#N/A</v>
      </c>
      <c r="AI2333" s="223" t="e">
        <f ca="1">INDEX(FTPCT_COEFFS,1,1)+P2333*INDEX(FTPCT_COEFFS,1,2)+F2333*INDEX(FTPCT_COEFFS,1,3)+G2334*INDEX(FTPCT_COEFFS,1,4)+AD2337*AD2338</f>
        <v>#N/A</v>
      </c>
      <c r="AJ2333" s="338" t="e">
        <f t="shared" ref="AJ2333:AJ2334" ca="1" si="4026">AD2333*AE2333/100+AF2333*AG2333+AH2333*AI2333/100</f>
        <v>#N/A</v>
      </c>
      <c r="AK2333" s="55"/>
      <c r="AL2333" s="55"/>
      <c r="AM2333" s="55"/>
      <c r="AN2333" s="55"/>
      <c r="AO2333" s="55"/>
      <c r="AP2333" s="55"/>
      <c r="AQ2333" s="55"/>
      <c r="AR2333" s="55"/>
    </row>
    <row r="2334" spans="1:45" x14ac:dyDescent="0.3">
      <c r="B2334" s="54" t="s">
        <v>175</v>
      </c>
      <c r="C2334" s="54">
        <f>C2327</f>
        <v>0</v>
      </c>
      <c r="D2334" s="56" t="e">
        <f t="shared" ca="1" si="4018"/>
        <v>#N/A</v>
      </c>
      <c r="E2334" s="52" t="e">
        <f t="shared" ref="E2334:W2334" si="4027">E2327</f>
        <v>#N/A</v>
      </c>
      <c r="F2334" s="52" t="e">
        <f t="shared" si="4027"/>
        <v>#N/A</v>
      </c>
      <c r="G2334" s="52" t="e">
        <f t="shared" si="4027"/>
        <v>#N/A</v>
      </c>
      <c r="H2334" s="52" t="e">
        <f t="shared" si="4027"/>
        <v>#N/A</v>
      </c>
      <c r="I2334" s="52" t="e">
        <f t="shared" si="4027"/>
        <v>#N/A</v>
      </c>
      <c r="J2334" s="52" t="e">
        <f t="shared" si="4027"/>
        <v>#N/A</v>
      </c>
      <c r="K2334" s="52" t="e">
        <f t="shared" si="4027"/>
        <v>#N/A</v>
      </c>
      <c r="L2334" s="52" t="e">
        <f t="shared" si="4027"/>
        <v>#N/A</v>
      </c>
      <c r="M2334" s="52" t="e">
        <f t="shared" si="4027"/>
        <v>#N/A</v>
      </c>
      <c r="N2334" s="52" t="e">
        <f t="shared" si="4027"/>
        <v>#N/A</v>
      </c>
      <c r="O2334" s="52" t="e">
        <f t="shared" si="4027"/>
        <v>#N/A</v>
      </c>
      <c r="P2334" s="52" t="e">
        <f t="shared" si="4027"/>
        <v>#N/A</v>
      </c>
      <c r="Q2334" s="52" t="e">
        <f t="shared" si="4027"/>
        <v>#N/A</v>
      </c>
      <c r="R2334" s="52" t="e">
        <f t="shared" si="4027"/>
        <v>#N/A</v>
      </c>
      <c r="S2334" s="52" t="e">
        <f t="shared" si="4027"/>
        <v>#N/A</v>
      </c>
      <c r="T2334" s="52" t="e">
        <f t="shared" si="4027"/>
        <v>#N/A</v>
      </c>
      <c r="U2334" s="52" t="e">
        <f t="shared" si="4027"/>
        <v>#N/A</v>
      </c>
      <c r="V2334" s="52" t="e">
        <f t="shared" si="4027"/>
        <v>#N/A</v>
      </c>
      <c r="W2334" s="52" t="e">
        <f t="shared" si="4027"/>
        <v>#N/A</v>
      </c>
      <c r="X2334" s="55" t="e">
        <f t="shared" si="4020"/>
        <v>#N/A</v>
      </c>
      <c r="Y2334" s="55" t="e">
        <f t="shared" si="4021"/>
        <v>#N/A</v>
      </c>
      <c r="Z2334" s="55" t="e">
        <f t="shared" ref="Z2334" si="4028">Z2333</f>
        <v>#N/A</v>
      </c>
      <c r="AA2334" s="55" t="e">
        <f t="shared" si="4023"/>
        <v>#N/A</v>
      </c>
      <c r="AB2334" s="336" t="e">
        <f t="shared" si="4024"/>
        <v>#N/A</v>
      </c>
      <c r="AC2334" s="223" t="e">
        <f ca="1">INDEX(FGA_COEFFS,1,1)+Z2334*INDEX(FGA_COEFFS,1,2)+Y2334*INDEX(FGA_COEFFS,1,3)+R2334*INDEX(FGA_COEFFS,1,4)+Q2333*INDEX(FGA_COEFFS,1,5)+S2334*INDEX(FGA_COEFFS,1,6)+T2333*INDEX(FGA_COEFFS,1,7)+M2333*INDEX(FGA_COEFFS,1,8)+Y2337*Y2339</f>
        <v>#N/A</v>
      </c>
      <c r="AD2334" s="223" t="e">
        <f ca="1">INDEX(THREEPTA_COEFFS,1,1)+AC2334*INDEX(THREEPTA_COEFFS,1,2)+J2334*INDEX(THREEPTA_COEFFS,1,3)+AA2334*INDEX(THREEPTA_COEFFS,1,4)+K2334*INDEX(THREEPTA_COEFFS,1,5)+L2333*INDEX(THREEPTA_COEFFS,1,6)+Z2337*Z2339</f>
        <v>#N/A</v>
      </c>
      <c r="AE2334" s="223" t="e">
        <f ca="1">INDEX(THREEPTPCT_COEFFS,1,1)+K2334*INDEX(THREEPTPCT_COEFFS,1,2)+L2333*INDEX(THREEPTPCT_COEFFS,1,3)+AA2337*AA2339</f>
        <v>#N/A</v>
      </c>
      <c r="AF2334" s="55" t="e">
        <f t="shared" ca="1" si="4025"/>
        <v>#N/A</v>
      </c>
      <c r="AG2334" s="223" t="e">
        <f ca="1">INDEX(TWOPTPCT_COEFFS,1,1)+AB2334*INDEX(TWOPTPCT_COEFFS,1,2)+I2333*INDEX(TWOPTPCT_COEFFS,1,3)+G2333*INDEX(TWOPTPCT_COEFFS,1,4)+L2333*INDEX(TWOPTPCT_COEFFS,1,5)+AB2337*AB2339</f>
        <v>#N/A</v>
      </c>
      <c r="AH2334" s="223" t="e">
        <f ca="1">INDEX(FTA_COEFFS,1,1)+O2334*INDEX(FTA_COEFFS,1,2)+N2333*INDEX(FTA_COEFFS,1,3)+(Q2334+R2334)*INDEX(FTA_COEFFS,1,4)+(Q2333+R2333)*INDEX(FTA_COEFFS,1,5)+M2333*INDEX(FTA_COEFFS,1,6)+AC2337*AC2339</f>
        <v>#N/A</v>
      </c>
      <c r="AI2334" s="223" t="e">
        <f ca="1">INDEX(FTPCT_COEFFS,1,1)+P2334*INDEX(FTPCT_COEFFS,1,2)+F2334*INDEX(FTPCT_COEFFS,1,3)+G2333*INDEX(FTPCT_COEFFS,1,4)+AD2337*AD2339</f>
        <v>#N/A</v>
      </c>
      <c r="AJ2334" s="338" t="e">
        <f t="shared" ca="1" si="4026"/>
        <v>#N/A</v>
      </c>
      <c r="AK2334" s="55"/>
      <c r="AL2334" s="55"/>
      <c r="AM2334" s="55"/>
      <c r="AN2334" s="55"/>
      <c r="AO2334" s="55"/>
      <c r="AP2334" s="55"/>
      <c r="AQ2334" s="55"/>
      <c r="AR2334" s="55"/>
    </row>
    <row r="2335" spans="1:45" x14ac:dyDescent="0.3">
      <c r="A2335" s="54" t="e">
        <f ca="1">IF(D2333&gt;(D2334+(AVERAGE(V2333,W2333)-AVERAGE(V2334,W2334))/2)+2.5,C2333,IF(D2334&gt;(D2333+(AVERAGE(V2334,W2334)-AVERAGE(V2333,W2333))/2)+2.5,C2334,"Close"))</f>
        <v>#N/A</v>
      </c>
      <c r="B2335" s="64" t="e">
        <f ca="1">IF(D2334&gt;D2333,C2334,C2333)</f>
        <v>#N/A</v>
      </c>
      <c r="D2335" s="56"/>
      <c r="X2335" s="55"/>
      <c r="Y2335" s="55"/>
      <c r="Z2335" s="55"/>
      <c r="AA2335" s="55"/>
      <c r="AB2335" s="55"/>
      <c r="AC2335" s="337"/>
      <c r="AD2335" s="337"/>
      <c r="AE2335" s="337"/>
      <c r="AF2335" s="337"/>
      <c r="AG2335" s="337"/>
      <c r="AH2335" s="337"/>
      <c r="AI2335" s="337"/>
      <c r="AJ2335" s="337"/>
      <c r="AK2335" s="337"/>
      <c r="AL2335" s="337"/>
      <c r="AM2335" s="55"/>
      <c r="AN2335" s="55"/>
      <c r="AO2335" s="55"/>
      <c r="AP2335" s="55"/>
      <c r="AQ2335" s="55"/>
      <c r="AR2335" s="55"/>
      <c r="AS2335" s="55"/>
    </row>
    <row r="2336" spans="1:45" x14ac:dyDescent="0.3">
      <c r="X2336" s="54" t="s">
        <v>1305</v>
      </c>
      <c r="Y2336" s="54" t="s">
        <v>128</v>
      </c>
      <c r="Z2336" s="54" t="s">
        <v>157</v>
      </c>
      <c r="AA2336" s="54" t="s">
        <v>151</v>
      </c>
      <c r="AB2336" s="54" t="s">
        <v>1327</v>
      </c>
      <c r="AC2336" s="54" t="s">
        <v>129</v>
      </c>
      <c r="AD2336" s="54" t="s">
        <v>116</v>
      </c>
      <c r="AE2336" s="54"/>
      <c r="AF2336" s="54"/>
      <c r="AG2336" s="54"/>
      <c r="AH2336" s="54"/>
      <c r="AI2336" s="54"/>
      <c r="AJ2336" s="54"/>
      <c r="AK2336" s="54"/>
      <c r="AL2336" s="54"/>
      <c r="AM2336" s="54"/>
      <c r="AN2336" s="54"/>
      <c r="AO2336" s="54"/>
      <c r="AP2336" s="54"/>
      <c r="AQ2336" s="54"/>
      <c r="AR2336" s="54"/>
      <c r="AS2336" s="54"/>
    </row>
    <row r="2337" spans="1:45" x14ac:dyDescent="0.3">
      <c r="X2337" s="54"/>
      <c r="Y2337" s="54">
        <f t="shared" ref="Y2337:AD2337" si="4029">Y2330</f>
        <v>6.4436999999999998</v>
      </c>
      <c r="Z2337" s="54">
        <f t="shared" si="4029"/>
        <v>4.9371</v>
      </c>
      <c r="AA2337" s="54">
        <f t="shared" si="4029"/>
        <v>11.350300000000001</v>
      </c>
      <c r="AB2337" s="54">
        <f t="shared" si="4029"/>
        <v>7.1900000000000006E-2</v>
      </c>
      <c r="AC2337" s="54">
        <f t="shared" si="4029"/>
        <v>6.2766000000000002</v>
      </c>
      <c r="AD2337" s="54">
        <f t="shared" si="4029"/>
        <v>11.042999999999999</v>
      </c>
      <c r="AE2337" s="54"/>
      <c r="AF2337" s="336"/>
      <c r="AG2337" s="336"/>
      <c r="AH2337" s="336"/>
      <c r="AI2337" s="54"/>
      <c r="AJ2337" s="54"/>
      <c r="AK2337" s="54"/>
      <c r="AL2337" s="54"/>
      <c r="AM2337" s="54"/>
      <c r="AN2337" s="54"/>
      <c r="AO2337" s="54"/>
      <c r="AP2337" s="54"/>
      <c r="AQ2337" s="54"/>
      <c r="AR2337" s="54"/>
      <c r="AS2337" s="54"/>
    </row>
    <row r="2338" spans="1:45" x14ac:dyDescent="0.3">
      <c r="D2338" s="56"/>
      <c r="X2338" s="336"/>
      <c r="Y2338" s="336">
        <f t="shared" ca="1" si="3921"/>
        <v>-0.3040198511629964</v>
      </c>
      <c r="Z2338" s="336">
        <f t="shared" ca="1" si="3921"/>
        <v>-1.2637769602629081</v>
      </c>
      <c r="AA2338" s="336">
        <f t="shared" ca="1" si="3921"/>
        <v>8.1290728741295074E-2</v>
      </c>
      <c r="AB2338" s="336">
        <f t="shared" ca="1" si="3921"/>
        <v>0.9995122255131087</v>
      </c>
      <c r="AC2338" s="336">
        <f t="shared" ca="1" si="3921"/>
        <v>1.0865911214387296</v>
      </c>
      <c r="AD2338" s="336">
        <f t="shared" ca="1" si="3921"/>
        <v>-3.4990725983642521E-4</v>
      </c>
      <c r="AE2338" s="336"/>
      <c r="AF2338" s="336"/>
      <c r="AG2338" s="336"/>
      <c r="AH2338" s="336"/>
      <c r="AI2338" s="54"/>
      <c r="AJ2338" s="54"/>
      <c r="AK2338" s="54"/>
      <c r="AL2338" s="336"/>
      <c r="AM2338" s="336"/>
      <c r="AN2338" s="336"/>
      <c r="AO2338" s="336"/>
      <c r="AP2338" s="54"/>
      <c r="AQ2338" s="336"/>
      <c r="AR2338" s="336"/>
      <c r="AS2338" s="336"/>
    </row>
    <row r="2339" spans="1:45" x14ac:dyDescent="0.3">
      <c r="C2339" s="54"/>
      <c r="D2339" s="56"/>
      <c r="Y2339" s="336">
        <f t="shared" ref="Y2339:AD2402" ca="1" si="4030">1.5*RAND()^2*IF(RAND()&gt;0.5,1,-1)</f>
        <v>1.3785699041974178</v>
      </c>
      <c r="Z2339" s="336">
        <f t="shared" ca="1" si="4030"/>
        <v>1.4020398890535497</v>
      </c>
      <c r="AA2339" s="336">
        <f t="shared" ca="1" si="4030"/>
        <v>-0.78560653104450728</v>
      </c>
      <c r="AB2339" s="336">
        <f t="shared" ca="1" si="4030"/>
        <v>-1.3198525919110515</v>
      </c>
      <c r="AC2339" s="336">
        <f t="shared" ca="1" si="4030"/>
        <v>-1.4810116200734527</v>
      </c>
      <c r="AD2339" s="336">
        <f t="shared" ca="1" si="4030"/>
        <v>0.68174796683235617</v>
      </c>
      <c r="AE2339" s="55"/>
      <c r="AF2339" s="55"/>
      <c r="AG2339" s="55"/>
      <c r="AH2339" s="55"/>
      <c r="AI2339" s="55"/>
      <c r="AJ2339" s="55"/>
      <c r="AK2339" s="55"/>
      <c r="AL2339" s="55"/>
      <c r="AM2339" s="55"/>
      <c r="AN2339" s="55"/>
      <c r="AO2339" s="55"/>
      <c r="AP2339" s="55"/>
      <c r="AQ2339" s="55"/>
      <c r="AR2339" s="55"/>
      <c r="AS2339" s="55"/>
    </row>
    <row r="2340" spans="1:45" x14ac:dyDescent="0.3">
      <c r="B2340" s="54" t="s">
        <v>172</v>
      </c>
      <c r="C2340" s="53">
        <f>C2333</f>
        <v>0</v>
      </c>
      <c r="D2340" s="56" t="e">
        <f t="shared" ref="D2340:D2341" ca="1" si="4031">AJ2340</f>
        <v>#N/A</v>
      </c>
      <c r="E2340" s="52" t="e">
        <f t="shared" ref="E2340:W2340" si="4032">E2333</f>
        <v>#N/A</v>
      </c>
      <c r="F2340" s="52" t="e">
        <f t="shared" si="4032"/>
        <v>#N/A</v>
      </c>
      <c r="G2340" s="52" t="e">
        <f t="shared" si="4032"/>
        <v>#N/A</v>
      </c>
      <c r="H2340" s="52" t="e">
        <f t="shared" si="4032"/>
        <v>#N/A</v>
      </c>
      <c r="I2340" s="52" t="e">
        <f t="shared" si="4032"/>
        <v>#N/A</v>
      </c>
      <c r="J2340" s="52" t="e">
        <f t="shared" si="4032"/>
        <v>#N/A</v>
      </c>
      <c r="K2340" s="52" t="e">
        <f t="shared" si="4032"/>
        <v>#N/A</v>
      </c>
      <c r="L2340" s="52" t="e">
        <f t="shared" si="4032"/>
        <v>#N/A</v>
      </c>
      <c r="M2340" s="52" t="e">
        <f t="shared" si="4032"/>
        <v>#N/A</v>
      </c>
      <c r="N2340" s="52" t="e">
        <f t="shared" si="4032"/>
        <v>#N/A</v>
      </c>
      <c r="O2340" s="52" t="e">
        <f t="shared" si="4032"/>
        <v>#N/A</v>
      </c>
      <c r="P2340" s="52" t="e">
        <f t="shared" si="4032"/>
        <v>#N/A</v>
      </c>
      <c r="Q2340" s="52" t="e">
        <f t="shared" si="4032"/>
        <v>#N/A</v>
      </c>
      <c r="R2340" s="52" t="e">
        <f t="shared" si="4032"/>
        <v>#N/A</v>
      </c>
      <c r="S2340" s="52" t="e">
        <f t="shared" si="4032"/>
        <v>#N/A</v>
      </c>
      <c r="T2340" s="52" t="e">
        <f t="shared" si="4032"/>
        <v>#N/A</v>
      </c>
      <c r="U2340" s="52" t="e">
        <f t="shared" si="4032"/>
        <v>#N/A</v>
      </c>
      <c r="V2340" s="52" t="e">
        <f t="shared" si="4032"/>
        <v>#N/A</v>
      </c>
      <c r="W2340" s="52" t="e">
        <f t="shared" si="4032"/>
        <v>#N/A</v>
      </c>
      <c r="X2340" s="55" t="e">
        <f t="shared" ref="X2340:X2341" si="4033">(H2340-(O2340*P2340)/100-3*(J2340*K2340)/100)/2</f>
        <v>#N/A</v>
      </c>
      <c r="Y2340" s="55" t="e">
        <f t="shared" ref="Y2340:Y2341" si="4034">SUM(X2340,(J2340*K2340/100))/(F2340/100)</f>
        <v>#N/A</v>
      </c>
      <c r="Z2340" s="55" t="e">
        <f t="shared" ref="Z2340" si="4035">U2340*0.5+U2341*0.5</f>
        <v>#N/A</v>
      </c>
      <c r="AA2340" s="55" t="e">
        <f t="shared" ref="AA2340:AA2341" si="4036">J2340/Y2340</f>
        <v>#N/A</v>
      </c>
      <c r="AB2340" s="336" t="e">
        <f t="shared" ref="AB2340:AB2341" si="4037">X2340/(Y2340-J2340)</f>
        <v>#N/A</v>
      </c>
      <c r="AC2340" s="223" t="e">
        <f ca="1">INDEX(FGA_COEFFS,1,1)+Z2340*INDEX(FGA_COEFFS,1,2)+Y2340*INDEX(FGA_COEFFS,1,3)+R2340*INDEX(FGA_COEFFS,1,4)+Q2341*INDEX(FGA_COEFFS,1,5)+S2340*INDEX(FGA_COEFFS,1,6)+T2341*INDEX(FGA_COEFFS,1,7)+M2341*INDEX(FGA_COEFFS,1,8)+Y2344*Y2345</f>
        <v>#N/A</v>
      </c>
      <c r="AD2340" s="223" t="e">
        <f ca="1">INDEX(THREEPTA_COEFFS,1,1)+AC2340*INDEX(THREEPTA_COEFFS,1,2)+J2340*INDEX(THREEPTA_COEFFS,1,3)+AA2340*INDEX(THREEPTA_COEFFS,1,4)+K2340*INDEX(THREEPTA_COEFFS,1,5)+L2341*INDEX(THREEPTA_COEFFS,1,6)+Z2344*Z2345</f>
        <v>#N/A</v>
      </c>
      <c r="AE2340" s="223" t="e">
        <f ca="1">INDEX(THREEPTPCT_COEFFS,1,1)+K2340*INDEX(THREEPTPCT_COEFFS,1,2)+L2341*INDEX(THREEPTPCT_COEFFS,1,3)+AA2344*AA2345</f>
        <v>#N/A</v>
      </c>
      <c r="AF2340" s="55" t="e">
        <f t="shared" ref="AF2340:AF2341" ca="1" si="4038">AC2340-AD2340</f>
        <v>#N/A</v>
      </c>
      <c r="AG2340" s="223" t="e">
        <f ca="1">INDEX(TWOPTPCT_COEFFS,1,1)+AB2340*INDEX(TWOPTPCT_COEFFS,1,2)+I2341*INDEX(TWOPTPCT_COEFFS,1,3)+G2341*INDEX(TWOPTPCT_COEFFS,1,4)+L2341*INDEX(TWOPTPCT_COEFFS,1,5)+AB2344*AB2345</f>
        <v>#N/A</v>
      </c>
      <c r="AH2340" s="223" t="e">
        <f ca="1">INDEX(FTA_COEFFS,1,1)+O2340*INDEX(FTA_COEFFS,1,2)+N2341*INDEX(FTA_COEFFS,1,3)+(Q2340+R2340)*INDEX(FTA_COEFFS,1,4)+(Q2341+R2341)*INDEX(FTA_COEFFS,1,5)+M2341*INDEX(FTA_COEFFS,1,6)+AC2344*AC2345</f>
        <v>#N/A</v>
      </c>
      <c r="AI2340" s="223" t="e">
        <f ca="1">INDEX(FTPCT_COEFFS,1,1)+P2340*INDEX(FTPCT_COEFFS,1,2)+F2340*INDEX(FTPCT_COEFFS,1,3)+G2341*INDEX(FTPCT_COEFFS,1,4)+AD2344*AD2345</f>
        <v>#N/A</v>
      </c>
      <c r="AJ2340" s="338" t="e">
        <f t="shared" ref="AJ2340:AJ2341" ca="1" si="4039">AD2340*AE2340/100+AF2340*AG2340+AH2340*AI2340/100</f>
        <v>#N/A</v>
      </c>
      <c r="AK2340" s="55"/>
      <c r="AL2340" s="55"/>
      <c r="AM2340" s="55"/>
      <c r="AN2340" s="55"/>
      <c r="AO2340" s="55"/>
      <c r="AP2340" s="55"/>
      <c r="AQ2340" s="55"/>
      <c r="AR2340" s="55"/>
    </row>
    <row r="2341" spans="1:45" x14ac:dyDescent="0.3">
      <c r="B2341" s="54" t="s">
        <v>175</v>
      </c>
      <c r="C2341" s="54">
        <f>C2334</f>
        <v>0</v>
      </c>
      <c r="D2341" s="56" t="e">
        <f t="shared" ca="1" si="4031"/>
        <v>#N/A</v>
      </c>
      <c r="E2341" s="52" t="e">
        <f t="shared" ref="E2341:W2341" si="4040">E2334</f>
        <v>#N/A</v>
      </c>
      <c r="F2341" s="52" t="e">
        <f t="shared" si="4040"/>
        <v>#N/A</v>
      </c>
      <c r="G2341" s="52" t="e">
        <f t="shared" si="4040"/>
        <v>#N/A</v>
      </c>
      <c r="H2341" s="52" t="e">
        <f t="shared" si="4040"/>
        <v>#N/A</v>
      </c>
      <c r="I2341" s="52" t="e">
        <f t="shared" si="4040"/>
        <v>#N/A</v>
      </c>
      <c r="J2341" s="52" t="e">
        <f t="shared" si="4040"/>
        <v>#N/A</v>
      </c>
      <c r="K2341" s="52" t="e">
        <f t="shared" si="4040"/>
        <v>#N/A</v>
      </c>
      <c r="L2341" s="52" t="e">
        <f t="shared" si="4040"/>
        <v>#N/A</v>
      </c>
      <c r="M2341" s="52" t="e">
        <f t="shared" si="4040"/>
        <v>#N/A</v>
      </c>
      <c r="N2341" s="52" t="e">
        <f t="shared" si="4040"/>
        <v>#N/A</v>
      </c>
      <c r="O2341" s="52" t="e">
        <f t="shared" si="4040"/>
        <v>#N/A</v>
      </c>
      <c r="P2341" s="52" t="e">
        <f t="shared" si="4040"/>
        <v>#N/A</v>
      </c>
      <c r="Q2341" s="52" t="e">
        <f t="shared" si="4040"/>
        <v>#N/A</v>
      </c>
      <c r="R2341" s="52" t="e">
        <f t="shared" si="4040"/>
        <v>#N/A</v>
      </c>
      <c r="S2341" s="52" t="e">
        <f t="shared" si="4040"/>
        <v>#N/A</v>
      </c>
      <c r="T2341" s="52" t="e">
        <f t="shared" si="4040"/>
        <v>#N/A</v>
      </c>
      <c r="U2341" s="52" t="e">
        <f t="shared" si="4040"/>
        <v>#N/A</v>
      </c>
      <c r="V2341" s="52" t="e">
        <f t="shared" si="4040"/>
        <v>#N/A</v>
      </c>
      <c r="W2341" s="52" t="e">
        <f t="shared" si="4040"/>
        <v>#N/A</v>
      </c>
      <c r="X2341" s="55" t="e">
        <f t="shared" si="4033"/>
        <v>#N/A</v>
      </c>
      <c r="Y2341" s="55" t="e">
        <f t="shared" si="4034"/>
        <v>#N/A</v>
      </c>
      <c r="Z2341" s="55" t="e">
        <f t="shared" ref="Z2341" si="4041">Z2340</f>
        <v>#N/A</v>
      </c>
      <c r="AA2341" s="55" t="e">
        <f t="shared" si="4036"/>
        <v>#N/A</v>
      </c>
      <c r="AB2341" s="336" t="e">
        <f t="shared" si="4037"/>
        <v>#N/A</v>
      </c>
      <c r="AC2341" s="223" t="e">
        <f ca="1">INDEX(FGA_COEFFS,1,1)+Z2341*INDEX(FGA_COEFFS,1,2)+Y2341*INDEX(FGA_COEFFS,1,3)+R2341*INDEX(FGA_COEFFS,1,4)+Q2340*INDEX(FGA_COEFFS,1,5)+S2341*INDEX(FGA_COEFFS,1,6)+T2340*INDEX(FGA_COEFFS,1,7)+M2340*INDEX(FGA_COEFFS,1,8)+Y2344*Y2346</f>
        <v>#N/A</v>
      </c>
      <c r="AD2341" s="223" t="e">
        <f ca="1">INDEX(THREEPTA_COEFFS,1,1)+AC2341*INDEX(THREEPTA_COEFFS,1,2)+J2341*INDEX(THREEPTA_COEFFS,1,3)+AA2341*INDEX(THREEPTA_COEFFS,1,4)+K2341*INDEX(THREEPTA_COEFFS,1,5)+L2340*INDEX(THREEPTA_COEFFS,1,6)+Z2344*Z2346</f>
        <v>#N/A</v>
      </c>
      <c r="AE2341" s="223" t="e">
        <f ca="1">INDEX(THREEPTPCT_COEFFS,1,1)+K2341*INDEX(THREEPTPCT_COEFFS,1,2)+L2340*INDEX(THREEPTPCT_COEFFS,1,3)+AA2344*AA2346</f>
        <v>#N/A</v>
      </c>
      <c r="AF2341" s="55" t="e">
        <f t="shared" ca="1" si="4038"/>
        <v>#N/A</v>
      </c>
      <c r="AG2341" s="223" t="e">
        <f ca="1">INDEX(TWOPTPCT_COEFFS,1,1)+AB2341*INDEX(TWOPTPCT_COEFFS,1,2)+I2340*INDEX(TWOPTPCT_COEFFS,1,3)+G2340*INDEX(TWOPTPCT_COEFFS,1,4)+L2340*INDEX(TWOPTPCT_COEFFS,1,5)+AB2344*AB2346</f>
        <v>#N/A</v>
      </c>
      <c r="AH2341" s="223" t="e">
        <f ca="1">INDEX(FTA_COEFFS,1,1)+O2341*INDEX(FTA_COEFFS,1,2)+N2340*INDEX(FTA_COEFFS,1,3)+(Q2341+R2341)*INDEX(FTA_COEFFS,1,4)+(Q2340+R2340)*INDEX(FTA_COEFFS,1,5)+M2340*INDEX(FTA_COEFFS,1,6)+AC2344*AC2346</f>
        <v>#N/A</v>
      </c>
      <c r="AI2341" s="223" t="e">
        <f ca="1">INDEX(FTPCT_COEFFS,1,1)+P2341*INDEX(FTPCT_COEFFS,1,2)+F2341*INDEX(FTPCT_COEFFS,1,3)+G2340*INDEX(FTPCT_COEFFS,1,4)+AD2344*AD2346</f>
        <v>#N/A</v>
      </c>
      <c r="AJ2341" s="338" t="e">
        <f t="shared" ca="1" si="4039"/>
        <v>#N/A</v>
      </c>
      <c r="AK2341" s="55"/>
      <c r="AL2341" s="55"/>
      <c r="AM2341" s="55"/>
      <c r="AN2341" s="55"/>
      <c r="AO2341" s="55"/>
      <c r="AP2341" s="55"/>
      <c r="AQ2341" s="55"/>
      <c r="AR2341" s="55"/>
    </row>
    <row r="2342" spans="1:45" x14ac:dyDescent="0.3">
      <c r="A2342" s="54" t="e">
        <f ca="1">IF(D2340&gt;(D2341+(AVERAGE(V2340,W2340)-AVERAGE(V2341,W2341))/2)+2.5,C2340,IF(D2341&gt;(D2340+(AVERAGE(V2341,W2341)-AVERAGE(V2340,W2340))/2)+2.5,C2341,"Close"))</f>
        <v>#N/A</v>
      </c>
      <c r="B2342" s="64" t="e">
        <f ca="1">IF(D2341&gt;D2340,C2341,C2340)</f>
        <v>#N/A</v>
      </c>
      <c r="D2342" s="56"/>
      <c r="X2342" s="55"/>
      <c r="Y2342" s="55"/>
      <c r="Z2342" s="55"/>
      <c r="AA2342" s="55"/>
      <c r="AB2342" s="55"/>
      <c r="AC2342" s="337"/>
      <c r="AD2342" s="337"/>
      <c r="AE2342" s="337"/>
      <c r="AF2342" s="337"/>
      <c r="AG2342" s="337"/>
      <c r="AH2342" s="337"/>
      <c r="AI2342" s="337"/>
      <c r="AJ2342" s="337"/>
      <c r="AK2342" s="337"/>
      <c r="AL2342" s="337"/>
      <c r="AM2342" s="55"/>
      <c r="AN2342" s="55"/>
      <c r="AO2342" s="55"/>
      <c r="AP2342" s="55"/>
      <c r="AQ2342" s="55"/>
      <c r="AR2342" s="55"/>
      <c r="AS2342" s="55"/>
    </row>
    <row r="2343" spans="1:45" x14ac:dyDescent="0.3">
      <c r="X2343" s="54" t="s">
        <v>1305</v>
      </c>
      <c r="Y2343" s="54" t="s">
        <v>128</v>
      </c>
      <c r="Z2343" s="54" t="s">
        <v>157</v>
      </c>
      <c r="AA2343" s="54" t="s">
        <v>151</v>
      </c>
      <c r="AB2343" s="54" t="s">
        <v>1327</v>
      </c>
      <c r="AC2343" s="54" t="s">
        <v>129</v>
      </c>
      <c r="AD2343" s="54" t="s">
        <v>116</v>
      </c>
      <c r="AE2343" s="54"/>
      <c r="AF2343" s="54"/>
      <c r="AG2343" s="54"/>
      <c r="AH2343" s="54"/>
      <c r="AI2343" s="54"/>
      <c r="AJ2343" s="54"/>
      <c r="AK2343" s="54"/>
      <c r="AL2343" s="54"/>
      <c r="AM2343" s="54"/>
      <c r="AN2343" s="54"/>
      <c r="AO2343" s="54"/>
      <c r="AP2343" s="54"/>
      <c r="AQ2343" s="54"/>
      <c r="AR2343" s="54"/>
      <c r="AS2343" s="54"/>
    </row>
    <row r="2344" spans="1:45" x14ac:dyDescent="0.3">
      <c r="X2344" s="54"/>
      <c r="Y2344" s="54">
        <f t="shared" ref="Y2344:AD2344" si="4042">Y2337</f>
        <v>6.4436999999999998</v>
      </c>
      <c r="Z2344" s="54">
        <f t="shared" si="4042"/>
        <v>4.9371</v>
      </c>
      <c r="AA2344" s="54">
        <f t="shared" si="4042"/>
        <v>11.350300000000001</v>
      </c>
      <c r="AB2344" s="54">
        <f t="shared" si="4042"/>
        <v>7.1900000000000006E-2</v>
      </c>
      <c r="AC2344" s="54">
        <f t="shared" si="4042"/>
        <v>6.2766000000000002</v>
      </c>
      <c r="AD2344" s="54">
        <f t="shared" si="4042"/>
        <v>11.042999999999999</v>
      </c>
      <c r="AE2344" s="54"/>
      <c r="AF2344" s="336"/>
      <c r="AG2344" s="336"/>
      <c r="AH2344" s="336"/>
      <c r="AI2344" s="54"/>
      <c r="AJ2344" s="54"/>
      <c r="AK2344" s="54"/>
      <c r="AL2344" s="54"/>
      <c r="AM2344" s="54"/>
      <c r="AN2344" s="54"/>
      <c r="AO2344" s="54"/>
      <c r="AP2344" s="54"/>
      <c r="AQ2344" s="54"/>
      <c r="AR2344" s="54"/>
      <c r="AS2344" s="54"/>
    </row>
    <row r="2345" spans="1:45" x14ac:dyDescent="0.3">
      <c r="D2345" s="56"/>
      <c r="X2345" s="336"/>
      <c r="Y2345" s="336">
        <f t="shared" ca="1" si="4030"/>
        <v>-1.2889654017856853</v>
      </c>
      <c r="Z2345" s="336">
        <f t="shared" ca="1" si="4030"/>
        <v>0.48021541301698928</v>
      </c>
      <c r="AA2345" s="336">
        <f t="shared" ca="1" si="4030"/>
        <v>1.09792031070862</v>
      </c>
      <c r="AB2345" s="336">
        <f t="shared" ca="1" si="4030"/>
        <v>1.0196480597276221</v>
      </c>
      <c r="AC2345" s="336">
        <f t="shared" ca="1" si="4030"/>
        <v>-0.60722705782693309</v>
      </c>
      <c r="AD2345" s="336">
        <f t="shared" ca="1" si="4030"/>
        <v>0.42808042474249619</v>
      </c>
      <c r="AE2345" s="336"/>
      <c r="AF2345" s="336"/>
      <c r="AG2345" s="336"/>
      <c r="AH2345" s="336"/>
      <c r="AI2345" s="54"/>
      <c r="AJ2345" s="54"/>
      <c r="AK2345" s="54"/>
      <c r="AL2345" s="336"/>
      <c r="AM2345" s="336"/>
      <c r="AN2345" s="336"/>
      <c r="AO2345" s="336"/>
      <c r="AP2345" s="54"/>
      <c r="AQ2345" s="336"/>
      <c r="AR2345" s="336"/>
      <c r="AS2345" s="336"/>
    </row>
    <row r="2346" spans="1:45" x14ac:dyDescent="0.3">
      <c r="C2346" s="54"/>
      <c r="D2346" s="56"/>
      <c r="Y2346" s="336">
        <f t="shared" ca="1" si="4030"/>
        <v>-3.244682357806896E-2</v>
      </c>
      <c r="Z2346" s="336">
        <f t="shared" ca="1" si="4030"/>
        <v>-0.95267326214792347</v>
      </c>
      <c r="AA2346" s="336">
        <f t="shared" ca="1" si="4030"/>
        <v>-0.70568975257947453</v>
      </c>
      <c r="AB2346" s="336">
        <f t="shared" ca="1" si="4030"/>
        <v>-1.1403876884536481</v>
      </c>
      <c r="AC2346" s="336">
        <f t="shared" ca="1" si="4030"/>
        <v>-1.0928873124687248</v>
      </c>
      <c r="AD2346" s="336">
        <f t="shared" ca="1" si="4030"/>
        <v>0.16474281435317245</v>
      </c>
      <c r="AE2346" s="55"/>
      <c r="AF2346" s="55"/>
      <c r="AG2346" s="55"/>
      <c r="AH2346" s="55"/>
      <c r="AI2346" s="55"/>
      <c r="AJ2346" s="55"/>
      <c r="AK2346" s="55"/>
      <c r="AL2346" s="55"/>
      <c r="AM2346" s="55"/>
      <c r="AN2346" s="55"/>
      <c r="AO2346" s="55"/>
      <c r="AP2346" s="55"/>
      <c r="AQ2346" s="55"/>
      <c r="AR2346" s="55"/>
      <c r="AS2346" s="55"/>
    </row>
    <row r="2347" spans="1:45" x14ac:dyDescent="0.3">
      <c r="B2347" s="54" t="s">
        <v>172</v>
      </c>
      <c r="C2347" s="53">
        <f>C2340</f>
        <v>0</v>
      </c>
      <c r="D2347" s="56" t="e">
        <f t="shared" ref="D2347:D2348" ca="1" si="4043">AJ2347</f>
        <v>#N/A</v>
      </c>
      <c r="E2347" s="52" t="e">
        <f t="shared" ref="E2347:W2347" si="4044">E2340</f>
        <v>#N/A</v>
      </c>
      <c r="F2347" s="52" t="e">
        <f t="shared" si="4044"/>
        <v>#N/A</v>
      </c>
      <c r="G2347" s="52" t="e">
        <f t="shared" si="4044"/>
        <v>#N/A</v>
      </c>
      <c r="H2347" s="52" t="e">
        <f t="shared" si="4044"/>
        <v>#N/A</v>
      </c>
      <c r="I2347" s="52" t="e">
        <f t="shared" si="4044"/>
        <v>#N/A</v>
      </c>
      <c r="J2347" s="52" t="e">
        <f t="shared" si="4044"/>
        <v>#N/A</v>
      </c>
      <c r="K2347" s="52" t="e">
        <f t="shared" si="4044"/>
        <v>#N/A</v>
      </c>
      <c r="L2347" s="52" t="e">
        <f t="shared" si="4044"/>
        <v>#N/A</v>
      </c>
      <c r="M2347" s="52" t="e">
        <f t="shared" si="4044"/>
        <v>#N/A</v>
      </c>
      <c r="N2347" s="52" t="e">
        <f t="shared" si="4044"/>
        <v>#N/A</v>
      </c>
      <c r="O2347" s="52" t="e">
        <f t="shared" si="4044"/>
        <v>#N/A</v>
      </c>
      <c r="P2347" s="52" t="e">
        <f t="shared" si="4044"/>
        <v>#N/A</v>
      </c>
      <c r="Q2347" s="52" t="e">
        <f t="shared" si="4044"/>
        <v>#N/A</v>
      </c>
      <c r="R2347" s="52" t="e">
        <f t="shared" si="4044"/>
        <v>#N/A</v>
      </c>
      <c r="S2347" s="52" t="e">
        <f t="shared" si="4044"/>
        <v>#N/A</v>
      </c>
      <c r="T2347" s="52" t="e">
        <f t="shared" si="4044"/>
        <v>#N/A</v>
      </c>
      <c r="U2347" s="52" t="e">
        <f t="shared" si="4044"/>
        <v>#N/A</v>
      </c>
      <c r="V2347" s="52" t="e">
        <f t="shared" si="4044"/>
        <v>#N/A</v>
      </c>
      <c r="W2347" s="52" t="e">
        <f t="shared" si="4044"/>
        <v>#N/A</v>
      </c>
      <c r="X2347" s="55" t="e">
        <f t="shared" ref="X2347:X2348" si="4045">(H2347-(O2347*P2347)/100-3*(J2347*K2347)/100)/2</f>
        <v>#N/A</v>
      </c>
      <c r="Y2347" s="55" t="e">
        <f t="shared" ref="Y2347:Y2348" si="4046">SUM(X2347,(J2347*K2347/100))/(F2347/100)</f>
        <v>#N/A</v>
      </c>
      <c r="Z2347" s="55" t="e">
        <f t="shared" ref="Z2347" si="4047">U2347*0.5+U2348*0.5</f>
        <v>#N/A</v>
      </c>
      <c r="AA2347" s="55" t="e">
        <f t="shared" ref="AA2347:AA2348" si="4048">J2347/Y2347</f>
        <v>#N/A</v>
      </c>
      <c r="AB2347" s="336" t="e">
        <f t="shared" ref="AB2347:AB2348" si="4049">X2347/(Y2347-J2347)</f>
        <v>#N/A</v>
      </c>
      <c r="AC2347" s="223" t="e">
        <f ca="1">INDEX(FGA_COEFFS,1,1)+Z2347*INDEX(FGA_COEFFS,1,2)+Y2347*INDEX(FGA_COEFFS,1,3)+R2347*INDEX(FGA_COEFFS,1,4)+Q2348*INDEX(FGA_COEFFS,1,5)+S2347*INDEX(FGA_COEFFS,1,6)+T2348*INDEX(FGA_COEFFS,1,7)+M2348*INDEX(FGA_COEFFS,1,8)+Y2351*Y2352</f>
        <v>#N/A</v>
      </c>
      <c r="AD2347" s="223" t="e">
        <f ca="1">INDEX(THREEPTA_COEFFS,1,1)+AC2347*INDEX(THREEPTA_COEFFS,1,2)+J2347*INDEX(THREEPTA_COEFFS,1,3)+AA2347*INDEX(THREEPTA_COEFFS,1,4)+K2347*INDEX(THREEPTA_COEFFS,1,5)+L2348*INDEX(THREEPTA_COEFFS,1,6)+Z2351*Z2352</f>
        <v>#N/A</v>
      </c>
      <c r="AE2347" s="223" t="e">
        <f ca="1">INDEX(THREEPTPCT_COEFFS,1,1)+K2347*INDEX(THREEPTPCT_COEFFS,1,2)+L2348*INDEX(THREEPTPCT_COEFFS,1,3)+AA2351*AA2352</f>
        <v>#N/A</v>
      </c>
      <c r="AF2347" s="55" t="e">
        <f t="shared" ref="AF2347:AF2348" ca="1" si="4050">AC2347-AD2347</f>
        <v>#N/A</v>
      </c>
      <c r="AG2347" s="223" t="e">
        <f ca="1">INDEX(TWOPTPCT_COEFFS,1,1)+AB2347*INDEX(TWOPTPCT_COEFFS,1,2)+I2348*INDEX(TWOPTPCT_COEFFS,1,3)+G2348*INDEX(TWOPTPCT_COEFFS,1,4)+L2348*INDEX(TWOPTPCT_COEFFS,1,5)+AB2351*AB2352</f>
        <v>#N/A</v>
      </c>
      <c r="AH2347" s="223" t="e">
        <f ca="1">INDEX(FTA_COEFFS,1,1)+O2347*INDEX(FTA_COEFFS,1,2)+N2348*INDEX(FTA_COEFFS,1,3)+(Q2347+R2347)*INDEX(FTA_COEFFS,1,4)+(Q2348+R2348)*INDEX(FTA_COEFFS,1,5)+M2348*INDEX(FTA_COEFFS,1,6)+AC2351*AC2352</f>
        <v>#N/A</v>
      </c>
      <c r="AI2347" s="223" t="e">
        <f ca="1">INDEX(FTPCT_COEFFS,1,1)+P2347*INDEX(FTPCT_COEFFS,1,2)+F2347*INDEX(FTPCT_COEFFS,1,3)+G2348*INDEX(FTPCT_COEFFS,1,4)+AD2351*AD2352</f>
        <v>#N/A</v>
      </c>
      <c r="AJ2347" s="338" t="e">
        <f t="shared" ref="AJ2347:AJ2348" ca="1" si="4051">AD2347*AE2347/100+AF2347*AG2347+AH2347*AI2347/100</f>
        <v>#N/A</v>
      </c>
      <c r="AK2347" s="55"/>
      <c r="AL2347" s="55"/>
      <c r="AM2347" s="55"/>
      <c r="AN2347" s="55"/>
      <c r="AO2347" s="55"/>
      <c r="AP2347" s="55"/>
      <c r="AQ2347" s="55"/>
      <c r="AR2347" s="55"/>
    </row>
    <row r="2348" spans="1:45" x14ac:dyDescent="0.3">
      <c r="B2348" s="54" t="s">
        <v>175</v>
      </c>
      <c r="C2348" s="54">
        <f>C2341</f>
        <v>0</v>
      </c>
      <c r="D2348" s="56" t="e">
        <f t="shared" ca="1" si="4043"/>
        <v>#N/A</v>
      </c>
      <c r="E2348" s="52" t="e">
        <f t="shared" ref="E2348:W2348" si="4052">E2341</f>
        <v>#N/A</v>
      </c>
      <c r="F2348" s="52" t="e">
        <f t="shared" si="4052"/>
        <v>#N/A</v>
      </c>
      <c r="G2348" s="52" t="e">
        <f t="shared" si="4052"/>
        <v>#N/A</v>
      </c>
      <c r="H2348" s="52" t="e">
        <f t="shared" si="4052"/>
        <v>#N/A</v>
      </c>
      <c r="I2348" s="52" t="e">
        <f t="shared" si="4052"/>
        <v>#N/A</v>
      </c>
      <c r="J2348" s="52" t="e">
        <f t="shared" si="4052"/>
        <v>#N/A</v>
      </c>
      <c r="K2348" s="52" t="e">
        <f t="shared" si="4052"/>
        <v>#N/A</v>
      </c>
      <c r="L2348" s="52" t="e">
        <f t="shared" si="4052"/>
        <v>#N/A</v>
      </c>
      <c r="M2348" s="52" t="e">
        <f t="shared" si="4052"/>
        <v>#N/A</v>
      </c>
      <c r="N2348" s="52" t="e">
        <f t="shared" si="4052"/>
        <v>#N/A</v>
      </c>
      <c r="O2348" s="52" t="e">
        <f t="shared" si="4052"/>
        <v>#N/A</v>
      </c>
      <c r="P2348" s="52" t="e">
        <f t="shared" si="4052"/>
        <v>#N/A</v>
      </c>
      <c r="Q2348" s="52" t="e">
        <f t="shared" si="4052"/>
        <v>#N/A</v>
      </c>
      <c r="R2348" s="52" t="e">
        <f t="shared" si="4052"/>
        <v>#N/A</v>
      </c>
      <c r="S2348" s="52" t="e">
        <f t="shared" si="4052"/>
        <v>#N/A</v>
      </c>
      <c r="T2348" s="52" t="e">
        <f t="shared" si="4052"/>
        <v>#N/A</v>
      </c>
      <c r="U2348" s="52" t="e">
        <f t="shared" si="4052"/>
        <v>#N/A</v>
      </c>
      <c r="V2348" s="52" t="e">
        <f t="shared" si="4052"/>
        <v>#N/A</v>
      </c>
      <c r="W2348" s="52" t="e">
        <f t="shared" si="4052"/>
        <v>#N/A</v>
      </c>
      <c r="X2348" s="55" t="e">
        <f t="shared" si="4045"/>
        <v>#N/A</v>
      </c>
      <c r="Y2348" s="55" t="e">
        <f t="shared" si="4046"/>
        <v>#N/A</v>
      </c>
      <c r="Z2348" s="55" t="e">
        <f t="shared" ref="Z2348" si="4053">Z2347</f>
        <v>#N/A</v>
      </c>
      <c r="AA2348" s="55" t="e">
        <f t="shared" si="4048"/>
        <v>#N/A</v>
      </c>
      <c r="AB2348" s="336" t="e">
        <f t="shared" si="4049"/>
        <v>#N/A</v>
      </c>
      <c r="AC2348" s="223" t="e">
        <f ca="1">INDEX(FGA_COEFFS,1,1)+Z2348*INDEX(FGA_COEFFS,1,2)+Y2348*INDEX(FGA_COEFFS,1,3)+R2348*INDEX(FGA_COEFFS,1,4)+Q2347*INDEX(FGA_COEFFS,1,5)+S2348*INDEX(FGA_COEFFS,1,6)+T2347*INDEX(FGA_COEFFS,1,7)+M2347*INDEX(FGA_COEFFS,1,8)+Y2351*Y2353</f>
        <v>#N/A</v>
      </c>
      <c r="AD2348" s="223" t="e">
        <f ca="1">INDEX(THREEPTA_COEFFS,1,1)+AC2348*INDEX(THREEPTA_COEFFS,1,2)+J2348*INDEX(THREEPTA_COEFFS,1,3)+AA2348*INDEX(THREEPTA_COEFFS,1,4)+K2348*INDEX(THREEPTA_COEFFS,1,5)+L2347*INDEX(THREEPTA_COEFFS,1,6)+Z2351*Z2353</f>
        <v>#N/A</v>
      </c>
      <c r="AE2348" s="223" t="e">
        <f ca="1">INDEX(THREEPTPCT_COEFFS,1,1)+K2348*INDEX(THREEPTPCT_COEFFS,1,2)+L2347*INDEX(THREEPTPCT_COEFFS,1,3)+AA2351*AA2353</f>
        <v>#N/A</v>
      </c>
      <c r="AF2348" s="55" t="e">
        <f t="shared" ca="1" si="4050"/>
        <v>#N/A</v>
      </c>
      <c r="AG2348" s="223" t="e">
        <f ca="1">INDEX(TWOPTPCT_COEFFS,1,1)+AB2348*INDEX(TWOPTPCT_COEFFS,1,2)+I2347*INDEX(TWOPTPCT_COEFFS,1,3)+G2347*INDEX(TWOPTPCT_COEFFS,1,4)+L2347*INDEX(TWOPTPCT_COEFFS,1,5)+AB2351*AB2353</f>
        <v>#N/A</v>
      </c>
      <c r="AH2348" s="223" t="e">
        <f ca="1">INDEX(FTA_COEFFS,1,1)+O2348*INDEX(FTA_COEFFS,1,2)+N2347*INDEX(FTA_COEFFS,1,3)+(Q2348+R2348)*INDEX(FTA_COEFFS,1,4)+(Q2347+R2347)*INDEX(FTA_COEFFS,1,5)+M2347*INDEX(FTA_COEFFS,1,6)+AC2351*AC2353</f>
        <v>#N/A</v>
      </c>
      <c r="AI2348" s="223" t="e">
        <f ca="1">INDEX(FTPCT_COEFFS,1,1)+P2348*INDEX(FTPCT_COEFFS,1,2)+F2348*INDEX(FTPCT_COEFFS,1,3)+G2347*INDEX(FTPCT_COEFFS,1,4)+AD2351*AD2353</f>
        <v>#N/A</v>
      </c>
      <c r="AJ2348" s="338" t="e">
        <f t="shared" ca="1" si="4051"/>
        <v>#N/A</v>
      </c>
      <c r="AK2348" s="55"/>
      <c r="AL2348" s="55"/>
      <c r="AM2348" s="55"/>
      <c r="AN2348" s="55"/>
      <c r="AO2348" s="55"/>
      <c r="AP2348" s="55"/>
      <c r="AQ2348" s="55"/>
      <c r="AR2348" s="55"/>
    </row>
    <row r="2349" spans="1:45" x14ac:dyDescent="0.3">
      <c r="A2349" s="54" t="e">
        <f ca="1">IF(D2347&gt;(D2348+(AVERAGE(V2347,W2347)-AVERAGE(V2348,W2348))/2)+2.5,C2347,IF(D2348&gt;(D2347+(AVERAGE(V2348,W2348)-AVERAGE(V2347,W2347))/2)+2.5,C2348,"Close"))</f>
        <v>#N/A</v>
      </c>
      <c r="B2349" s="64" t="e">
        <f ca="1">IF(D2348&gt;D2347,C2348,C2347)</f>
        <v>#N/A</v>
      </c>
      <c r="D2349" s="56"/>
      <c r="X2349" s="55"/>
      <c r="Y2349" s="55"/>
      <c r="Z2349" s="55"/>
      <c r="AA2349" s="55"/>
      <c r="AB2349" s="55"/>
      <c r="AC2349" s="337"/>
      <c r="AD2349" s="337"/>
      <c r="AE2349" s="337"/>
      <c r="AF2349" s="337"/>
      <c r="AG2349" s="337"/>
      <c r="AH2349" s="337"/>
      <c r="AI2349" s="337"/>
      <c r="AJ2349" s="337"/>
      <c r="AK2349" s="337"/>
      <c r="AL2349" s="337"/>
      <c r="AM2349" s="55"/>
      <c r="AN2349" s="55"/>
      <c r="AO2349" s="55"/>
      <c r="AP2349" s="55"/>
      <c r="AQ2349" s="55"/>
      <c r="AR2349" s="55"/>
      <c r="AS2349" s="55"/>
    </row>
    <row r="2350" spans="1:45" x14ac:dyDescent="0.3">
      <c r="X2350" s="54" t="s">
        <v>1305</v>
      </c>
      <c r="Y2350" s="54" t="s">
        <v>128</v>
      </c>
      <c r="Z2350" s="54" t="s">
        <v>157</v>
      </c>
      <c r="AA2350" s="54" t="s">
        <v>151</v>
      </c>
      <c r="AB2350" s="54" t="s">
        <v>1327</v>
      </c>
      <c r="AC2350" s="54" t="s">
        <v>129</v>
      </c>
      <c r="AD2350" s="54" t="s">
        <v>116</v>
      </c>
      <c r="AE2350" s="54"/>
      <c r="AF2350" s="54"/>
      <c r="AG2350" s="54"/>
      <c r="AH2350" s="54"/>
      <c r="AI2350" s="54"/>
      <c r="AJ2350" s="54"/>
      <c r="AK2350" s="54"/>
      <c r="AL2350" s="54"/>
      <c r="AM2350" s="54"/>
      <c r="AN2350" s="54"/>
      <c r="AO2350" s="54"/>
      <c r="AP2350" s="54"/>
      <c r="AQ2350" s="54"/>
      <c r="AR2350" s="54"/>
      <c r="AS2350" s="54"/>
    </row>
    <row r="2351" spans="1:45" x14ac:dyDescent="0.3">
      <c r="X2351" s="54"/>
      <c r="Y2351" s="54">
        <f t="shared" ref="Y2351:AD2351" si="4054">Y2344</f>
        <v>6.4436999999999998</v>
      </c>
      <c r="Z2351" s="54">
        <f t="shared" si="4054"/>
        <v>4.9371</v>
      </c>
      <c r="AA2351" s="54">
        <f t="shared" si="4054"/>
        <v>11.350300000000001</v>
      </c>
      <c r="AB2351" s="54">
        <f t="shared" si="4054"/>
        <v>7.1900000000000006E-2</v>
      </c>
      <c r="AC2351" s="54">
        <f t="shared" si="4054"/>
        <v>6.2766000000000002</v>
      </c>
      <c r="AD2351" s="54">
        <f t="shared" si="4054"/>
        <v>11.042999999999999</v>
      </c>
      <c r="AE2351" s="54"/>
      <c r="AF2351" s="336"/>
      <c r="AG2351" s="336"/>
      <c r="AH2351" s="336"/>
      <c r="AI2351" s="54"/>
      <c r="AJ2351" s="54"/>
      <c r="AK2351" s="54"/>
      <c r="AL2351" s="54"/>
      <c r="AM2351" s="54"/>
      <c r="AN2351" s="54"/>
      <c r="AO2351" s="54"/>
      <c r="AP2351" s="54"/>
      <c r="AQ2351" s="54"/>
      <c r="AR2351" s="54"/>
      <c r="AS2351" s="54"/>
    </row>
    <row r="2352" spans="1:45" x14ac:dyDescent="0.3">
      <c r="D2352" s="56"/>
      <c r="X2352" s="336"/>
      <c r="Y2352" s="336">
        <f t="shared" ca="1" si="4030"/>
        <v>-0.26920468057494229</v>
      </c>
      <c r="Z2352" s="336">
        <f t="shared" ca="1" si="4030"/>
        <v>-0.5430095021762843</v>
      </c>
      <c r="AA2352" s="336">
        <f t="shared" ca="1" si="4030"/>
        <v>1.1168674681219832</v>
      </c>
      <c r="AB2352" s="336">
        <f t="shared" ca="1" si="4030"/>
        <v>-0.2512584560503095</v>
      </c>
      <c r="AC2352" s="336">
        <f t="shared" ca="1" si="4030"/>
        <v>-0.18557043051316166</v>
      </c>
      <c r="AD2352" s="336">
        <f t="shared" ca="1" si="4030"/>
        <v>-8.0047931239244502E-3</v>
      </c>
      <c r="AE2352" s="336"/>
      <c r="AF2352" s="336"/>
      <c r="AG2352" s="336"/>
      <c r="AH2352" s="336"/>
      <c r="AI2352" s="54"/>
      <c r="AJ2352" s="54"/>
      <c r="AK2352" s="54"/>
      <c r="AL2352" s="336"/>
      <c r="AM2352" s="336"/>
      <c r="AN2352" s="336"/>
      <c r="AO2352" s="336"/>
      <c r="AP2352" s="54"/>
      <c r="AQ2352" s="336"/>
      <c r="AR2352" s="336"/>
      <c r="AS2352" s="336"/>
    </row>
    <row r="2353" spans="1:45" x14ac:dyDescent="0.3">
      <c r="C2353" s="54"/>
      <c r="D2353" s="56"/>
      <c r="Y2353" s="336">
        <f t="shared" ca="1" si="4030"/>
        <v>0.86583159865337711</v>
      </c>
      <c r="Z2353" s="336">
        <f t="shared" ca="1" si="4030"/>
        <v>1.884966326189761E-2</v>
      </c>
      <c r="AA2353" s="336">
        <f t="shared" ca="1" si="4030"/>
        <v>-1.4917780264346385</v>
      </c>
      <c r="AB2353" s="336">
        <f t="shared" ca="1" si="4030"/>
        <v>1.1740765382097458</v>
      </c>
      <c r="AC2353" s="336">
        <f t="shared" ca="1" si="4030"/>
        <v>4.8526857274797587E-2</v>
      </c>
      <c r="AD2353" s="336">
        <f t="shared" ca="1" si="4030"/>
        <v>0.99268999695302118</v>
      </c>
      <c r="AE2353" s="55"/>
      <c r="AF2353" s="55"/>
      <c r="AG2353" s="55"/>
      <c r="AH2353" s="55"/>
      <c r="AI2353" s="55"/>
      <c r="AJ2353" s="55"/>
      <c r="AK2353" s="55"/>
      <c r="AL2353" s="55"/>
      <c r="AM2353" s="55"/>
      <c r="AN2353" s="55"/>
      <c r="AO2353" s="55"/>
      <c r="AP2353" s="55"/>
      <c r="AQ2353" s="55"/>
      <c r="AR2353" s="55"/>
      <c r="AS2353" s="55"/>
    </row>
    <row r="2354" spans="1:45" x14ac:dyDescent="0.3">
      <c r="B2354" s="54" t="s">
        <v>172</v>
      </c>
      <c r="C2354" s="53">
        <f>C2347</f>
        <v>0</v>
      </c>
      <c r="D2354" s="56" t="e">
        <f t="shared" ref="D2354:D2355" ca="1" si="4055">AJ2354</f>
        <v>#N/A</v>
      </c>
      <c r="E2354" s="52" t="e">
        <f t="shared" ref="E2354:W2354" si="4056">E2347</f>
        <v>#N/A</v>
      </c>
      <c r="F2354" s="52" t="e">
        <f t="shared" si="4056"/>
        <v>#N/A</v>
      </c>
      <c r="G2354" s="52" t="e">
        <f t="shared" si="4056"/>
        <v>#N/A</v>
      </c>
      <c r="H2354" s="52" t="e">
        <f t="shared" si="4056"/>
        <v>#N/A</v>
      </c>
      <c r="I2354" s="52" t="e">
        <f t="shared" si="4056"/>
        <v>#N/A</v>
      </c>
      <c r="J2354" s="52" t="e">
        <f t="shared" si="4056"/>
        <v>#N/A</v>
      </c>
      <c r="K2354" s="52" t="e">
        <f t="shared" si="4056"/>
        <v>#N/A</v>
      </c>
      <c r="L2354" s="52" t="e">
        <f t="shared" si="4056"/>
        <v>#N/A</v>
      </c>
      <c r="M2354" s="52" t="e">
        <f t="shared" si="4056"/>
        <v>#N/A</v>
      </c>
      <c r="N2354" s="52" t="e">
        <f t="shared" si="4056"/>
        <v>#N/A</v>
      </c>
      <c r="O2354" s="52" t="e">
        <f t="shared" si="4056"/>
        <v>#N/A</v>
      </c>
      <c r="P2354" s="52" t="e">
        <f t="shared" si="4056"/>
        <v>#N/A</v>
      </c>
      <c r="Q2354" s="52" t="e">
        <f t="shared" si="4056"/>
        <v>#N/A</v>
      </c>
      <c r="R2354" s="52" t="e">
        <f t="shared" si="4056"/>
        <v>#N/A</v>
      </c>
      <c r="S2354" s="52" t="e">
        <f t="shared" si="4056"/>
        <v>#N/A</v>
      </c>
      <c r="T2354" s="52" t="e">
        <f t="shared" si="4056"/>
        <v>#N/A</v>
      </c>
      <c r="U2354" s="52" t="e">
        <f t="shared" si="4056"/>
        <v>#N/A</v>
      </c>
      <c r="V2354" s="52" t="e">
        <f t="shared" si="4056"/>
        <v>#N/A</v>
      </c>
      <c r="W2354" s="52" t="e">
        <f t="shared" si="4056"/>
        <v>#N/A</v>
      </c>
      <c r="X2354" s="55" t="e">
        <f t="shared" ref="X2354:X2355" si="4057">(H2354-(O2354*P2354)/100-3*(J2354*K2354)/100)/2</f>
        <v>#N/A</v>
      </c>
      <c r="Y2354" s="55" t="e">
        <f t="shared" ref="Y2354:Y2355" si="4058">SUM(X2354,(J2354*K2354/100))/(F2354/100)</f>
        <v>#N/A</v>
      </c>
      <c r="Z2354" s="55" t="e">
        <f t="shared" ref="Z2354" si="4059">U2354*0.5+U2355*0.5</f>
        <v>#N/A</v>
      </c>
      <c r="AA2354" s="55" t="e">
        <f t="shared" ref="AA2354:AA2355" si="4060">J2354/Y2354</f>
        <v>#N/A</v>
      </c>
      <c r="AB2354" s="336" t="e">
        <f t="shared" ref="AB2354:AB2355" si="4061">X2354/(Y2354-J2354)</f>
        <v>#N/A</v>
      </c>
      <c r="AC2354" s="223" t="e">
        <f ca="1">INDEX(FGA_COEFFS,1,1)+Z2354*INDEX(FGA_COEFFS,1,2)+Y2354*INDEX(FGA_COEFFS,1,3)+R2354*INDEX(FGA_COEFFS,1,4)+Q2355*INDEX(FGA_COEFFS,1,5)+S2354*INDEX(FGA_COEFFS,1,6)+T2355*INDEX(FGA_COEFFS,1,7)+M2355*INDEX(FGA_COEFFS,1,8)+Y2358*Y2359</f>
        <v>#N/A</v>
      </c>
      <c r="AD2354" s="223" t="e">
        <f ca="1">INDEX(THREEPTA_COEFFS,1,1)+AC2354*INDEX(THREEPTA_COEFFS,1,2)+J2354*INDEX(THREEPTA_COEFFS,1,3)+AA2354*INDEX(THREEPTA_COEFFS,1,4)+K2354*INDEX(THREEPTA_COEFFS,1,5)+L2355*INDEX(THREEPTA_COEFFS,1,6)+Z2358*Z2359</f>
        <v>#N/A</v>
      </c>
      <c r="AE2354" s="223" t="e">
        <f ca="1">INDEX(THREEPTPCT_COEFFS,1,1)+K2354*INDEX(THREEPTPCT_COEFFS,1,2)+L2355*INDEX(THREEPTPCT_COEFFS,1,3)+AA2358*AA2359</f>
        <v>#N/A</v>
      </c>
      <c r="AF2354" s="55" t="e">
        <f t="shared" ref="AF2354:AF2355" ca="1" si="4062">AC2354-AD2354</f>
        <v>#N/A</v>
      </c>
      <c r="AG2354" s="223" t="e">
        <f ca="1">INDEX(TWOPTPCT_COEFFS,1,1)+AB2354*INDEX(TWOPTPCT_COEFFS,1,2)+I2355*INDEX(TWOPTPCT_COEFFS,1,3)+G2355*INDEX(TWOPTPCT_COEFFS,1,4)+L2355*INDEX(TWOPTPCT_COEFFS,1,5)+AB2358*AB2359</f>
        <v>#N/A</v>
      </c>
      <c r="AH2354" s="223" t="e">
        <f ca="1">INDEX(FTA_COEFFS,1,1)+O2354*INDEX(FTA_COEFFS,1,2)+N2355*INDEX(FTA_COEFFS,1,3)+(Q2354+R2354)*INDEX(FTA_COEFFS,1,4)+(Q2355+R2355)*INDEX(FTA_COEFFS,1,5)+M2355*INDEX(FTA_COEFFS,1,6)+AC2358*AC2359</f>
        <v>#N/A</v>
      </c>
      <c r="AI2354" s="223" t="e">
        <f ca="1">INDEX(FTPCT_COEFFS,1,1)+P2354*INDEX(FTPCT_COEFFS,1,2)+F2354*INDEX(FTPCT_COEFFS,1,3)+G2355*INDEX(FTPCT_COEFFS,1,4)+AD2358*AD2359</f>
        <v>#N/A</v>
      </c>
      <c r="AJ2354" s="338" t="e">
        <f t="shared" ref="AJ2354:AJ2355" ca="1" si="4063">AD2354*AE2354/100+AF2354*AG2354+AH2354*AI2354/100</f>
        <v>#N/A</v>
      </c>
      <c r="AK2354" s="55"/>
      <c r="AL2354" s="55"/>
      <c r="AM2354" s="55"/>
      <c r="AN2354" s="55"/>
      <c r="AO2354" s="55"/>
      <c r="AP2354" s="55"/>
      <c r="AQ2354" s="55"/>
      <c r="AR2354" s="55"/>
    </row>
    <row r="2355" spans="1:45" x14ac:dyDescent="0.3">
      <c r="B2355" s="54" t="s">
        <v>175</v>
      </c>
      <c r="C2355" s="54">
        <f>C2348</f>
        <v>0</v>
      </c>
      <c r="D2355" s="56" t="e">
        <f t="shared" ca="1" si="4055"/>
        <v>#N/A</v>
      </c>
      <c r="E2355" s="52" t="e">
        <f t="shared" ref="E2355:W2355" si="4064">E2348</f>
        <v>#N/A</v>
      </c>
      <c r="F2355" s="52" t="e">
        <f t="shared" si="4064"/>
        <v>#N/A</v>
      </c>
      <c r="G2355" s="52" t="e">
        <f t="shared" si="4064"/>
        <v>#N/A</v>
      </c>
      <c r="H2355" s="52" t="e">
        <f t="shared" si="4064"/>
        <v>#N/A</v>
      </c>
      <c r="I2355" s="52" t="e">
        <f t="shared" si="4064"/>
        <v>#N/A</v>
      </c>
      <c r="J2355" s="52" t="e">
        <f t="shared" si="4064"/>
        <v>#N/A</v>
      </c>
      <c r="K2355" s="52" t="e">
        <f t="shared" si="4064"/>
        <v>#N/A</v>
      </c>
      <c r="L2355" s="52" t="e">
        <f t="shared" si="4064"/>
        <v>#N/A</v>
      </c>
      <c r="M2355" s="52" t="e">
        <f t="shared" si="4064"/>
        <v>#N/A</v>
      </c>
      <c r="N2355" s="52" t="e">
        <f t="shared" si="4064"/>
        <v>#N/A</v>
      </c>
      <c r="O2355" s="52" t="e">
        <f t="shared" si="4064"/>
        <v>#N/A</v>
      </c>
      <c r="P2355" s="52" t="e">
        <f t="shared" si="4064"/>
        <v>#N/A</v>
      </c>
      <c r="Q2355" s="52" t="e">
        <f t="shared" si="4064"/>
        <v>#N/A</v>
      </c>
      <c r="R2355" s="52" t="e">
        <f t="shared" si="4064"/>
        <v>#N/A</v>
      </c>
      <c r="S2355" s="52" t="e">
        <f t="shared" si="4064"/>
        <v>#N/A</v>
      </c>
      <c r="T2355" s="52" t="e">
        <f t="shared" si="4064"/>
        <v>#N/A</v>
      </c>
      <c r="U2355" s="52" t="e">
        <f t="shared" si="4064"/>
        <v>#N/A</v>
      </c>
      <c r="V2355" s="52" t="e">
        <f t="shared" si="4064"/>
        <v>#N/A</v>
      </c>
      <c r="W2355" s="52" t="e">
        <f t="shared" si="4064"/>
        <v>#N/A</v>
      </c>
      <c r="X2355" s="55" t="e">
        <f t="shared" si="4057"/>
        <v>#N/A</v>
      </c>
      <c r="Y2355" s="55" t="e">
        <f t="shared" si="4058"/>
        <v>#N/A</v>
      </c>
      <c r="Z2355" s="55" t="e">
        <f t="shared" ref="Z2355" si="4065">Z2354</f>
        <v>#N/A</v>
      </c>
      <c r="AA2355" s="55" t="e">
        <f t="shared" si="4060"/>
        <v>#N/A</v>
      </c>
      <c r="AB2355" s="336" t="e">
        <f t="shared" si="4061"/>
        <v>#N/A</v>
      </c>
      <c r="AC2355" s="223" t="e">
        <f ca="1">INDEX(FGA_COEFFS,1,1)+Z2355*INDEX(FGA_COEFFS,1,2)+Y2355*INDEX(FGA_COEFFS,1,3)+R2355*INDEX(FGA_COEFFS,1,4)+Q2354*INDEX(FGA_COEFFS,1,5)+S2355*INDEX(FGA_COEFFS,1,6)+T2354*INDEX(FGA_COEFFS,1,7)+M2354*INDEX(FGA_COEFFS,1,8)+Y2358*Y2360</f>
        <v>#N/A</v>
      </c>
      <c r="AD2355" s="223" t="e">
        <f ca="1">INDEX(THREEPTA_COEFFS,1,1)+AC2355*INDEX(THREEPTA_COEFFS,1,2)+J2355*INDEX(THREEPTA_COEFFS,1,3)+AA2355*INDEX(THREEPTA_COEFFS,1,4)+K2355*INDEX(THREEPTA_COEFFS,1,5)+L2354*INDEX(THREEPTA_COEFFS,1,6)+Z2358*Z2360</f>
        <v>#N/A</v>
      </c>
      <c r="AE2355" s="223" t="e">
        <f ca="1">INDEX(THREEPTPCT_COEFFS,1,1)+K2355*INDEX(THREEPTPCT_COEFFS,1,2)+L2354*INDEX(THREEPTPCT_COEFFS,1,3)+AA2358*AA2360</f>
        <v>#N/A</v>
      </c>
      <c r="AF2355" s="55" t="e">
        <f t="shared" ca="1" si="4062"/>
        <v>#N/A</v>
      </c>
      <c r="AG2355" s="223" t="e">
        <f ca="1">INDEX(TWOPTPCT_COEFFS,1,1)+AB2355*INDEX(TWOPTPCT_COEFFS,1,2)+I2354*INDEX(TWOPTPCT_COEFFS,1,3)+G2354*INDEX(TWOPTPCT_COEFFS,1,4)+L2354*INDEX(TWOPTPCT_COEFFS,1,5)+AB2358*AB2360</f>
        <v>#N/A</v>
      </c>
      <c r="AH2355" s="223" t="e">
        <f ca="1">INDEX(FTA_COEFFS,1,1)+O2355*INDEX(FTA_COEFFS,1,2)+N2354*INDEX(FTA_COEFFS,1,3)+(Q2355+R2355)*INDEX(FTA_COEFFS,1,4)+(Q2354+R2354)*INDEX(FTA_COEFFS,1,5)+M2354*INDEX(FTA_COEFFS,1,6)+AC2358*AC2360</f>
        <v>#N/A</v>
      </c>
      <c r="AI2355" s="223" t="e">
        <f ca="1">INDEX(FTPCT_COEFFS,1,1)+P2355*INDEX(FTPCT_COEFFS,1,2)+F2355*INDEX(FTPCT_COEFFS,1,3)+G2354*INDEX(FTPCT_COEFFS,1,4)+AD2358*AD2360</f>
        <v>#N/A</v>
      </c>
      <c r="AJ2355" s="338" t="e">
        <f t="shared" ca="1" si="4063"/>
        <v>#N/A</v>
      </c>
      <c r="AK2355" s="55"/>
      <c r="AL2355" s="55"/>
      <c r="AM2355" s="55"/>
      <c r="AN2355" s="55"/>
      <c r="AO2355" s="55"/>
      <c r="AP2355" s="55"/>
      <c r="AQ2355" s="55"/>
      <c r="AR2355" s="55"/>
    </row>
    <row r="2356" spans="1:45" x14ac:dyDescent="0.3">
      <c r="A2356" s="54" t="e">
        <f ca="1">IF(D2354&gt;(D2355+(AVERAGE(V2354,W2354)-AVERAGE(V2355,W2355))/2)+2.5,C2354,IF(D2355&gt;(D2354+(AVERAGE(V2355,W2355)-AVERAGE(V2354,W2354))/2)+2.5,C2355,"Close"))</f>
        <v>#N/A</v>
      </c>
      <c r="B2356" s="64" t="e">
        <f ca="1">IF(D2355&gt;D2354,C2355,C2354)</f>
        <v>#N/A</v>
      </c>
      <c r="D2356" s="56"/>
      <c r="X2356" s="55"/>
      <c r="Y2356" s="55"/>
      <c r="Z2356" s="55"/>
      <c r="AA2356" s="55"/>
      <c r="AB2356" s="55"/>
      <c r="AC2356" s="337"/>
      <c r="AD2356" s="337"/>
      <c r="AE2356" s="337"/>
      <c r="AF2356" s="337"/>
      <c r="AG2356" s="337"/>
      <c r="AH2356" s="337"/>
      <c r="AI2356" s="337"/>
      <c r="AJ2356" s="337"/>
      <c r="AK2356" s="337"/>
      <c r="AL2356" s="337"/>
      <c r="AM2356" s="55"/>
      <c r="AN2356" s="55"/>
      <c r="AO2356" s="55"/>
      <c r="AP2356" s="55"/>
      <c r="AQ2356" s="55"/>
      <c r="AR2356" s="55"/>
      <c r="AS2356" s="55"/>
    </row>
    <row r="2357" spans="1:45" x14ac:dyDescent="0.3">
      <c r="X2357" s="54" t="s">
        <v>1305</v>
      </c>
      <c r="Y2357" s="54" t="s">
        <v>128</v>
      </c>
      <c r="Z2357" s="54" t="s">
        <v>157</v>
      </c>
      <c r="AA2357" s="54" t="s">
        <v>151</v>
      </c>
      <c r="AB2357" s="54" t="s">
        <v>1327</v>
      </c>
      <c r="AC2357" s="54" t="s">
        <v>129</v>
      </c>
      <c r="AD2357" s="54" t="s">
        <v>116</v>
      </c>
      <c r="AE2357" s="54"/>
      <c r="AF2357" s="54"/>
      <c r="AG2357" s="54"/>
      <c r="AH2357" s="54"/>
      <c r="AI2357" s="54"/>
      <c r="AJ2357" s="54"/>
      <c r="AK2357" s="54"/>
      <c r="AL2357" s="54"/>
      <c r="AM2357" s="54"/>
      <c r="AN2357" s="54"/>
      <c r="AO2357" s="54"/>
      <c r="AP2357" s="54"/>
      <c r="AQ2357" s="54"/>
      <c r="AR2357" s="54"/>
      <c r="AS2357" s="54"/>
    </row>
    <row r="2358" spans="1:45" x14ac:dyDescent="0.3">
      <c r="X2358" s="54"/>
      <c r="Y2358" s="54">
        <f t="shared" ref="Y2358:AD2358" si="4066">Y2351</f>
        <v>6.4436999999999998</v>
      </c>
      <c r="Z2358" s="54">
        <f t="shared" si="4066"/>
        <v>4.9371</v>
      </c>
      <c r="AA2358" s="54">
        <f t="shared" si="4066"/>
        <v>11.350300000000001</v>
      </c>
      <c r="AB2358" s="54">
        <f t="shared" si="4066"/>
        <v>7.1900000000000006E-2</v>
      </c>
      <c r="AC2358" s="54">
        <f t="shared" si="4066"/>
        <v>6.2766000000000002</v>
      </c>
      <c r="AD2358" s="54">
        <f t="shared" si="4066"/>
        <v>11.042999999999999</v>
      </c>
      <c r="AE2358" s="54"/>
      <c r="AF2358" s="336"/>
      <c r="AG2358" s="336"/>
      <c r="AH2358" s="336"/>
      <c r="AI2358" s="54"/>
      <c r="AJ2358" s="54"/>
      <c r="AK2358" s="54"/>
      <c r="AL2358" s="54"/>
      <c r="AM2358" s="54"/>
      <c r="AN2358" s="54"/>
      <c r="AO2358" s="54"/>
      <c r="AP2358" s="54"/>
      <c r="AQ2358" s="54"/>
      <c r="AR2358" s="54"/>
      <c r="AS2358" s="54"/>
    </row>
    <row r="2359" spans="1:45" x14ac:dyDescent="0.3">
      <c r="D2359" s="56"/>
      <c r="X2359" s="336"/>
      <c r="Y2359" s="336">
        <f t="shared" ca="1" si="4030"/>
        <v>0.59971614060809797</v>
      </c>
      <c r="Z2359" s="336">
        <f t="shared" ca="1" si="4030"/>
        <v>1.3305519039208402</v>
      </c>
      <c r="AA2359" s="336">
        <f t="shared" ca="1" si="4030"/>
        <v>-0.43739848230457462</v>
      </c>
      <c r="AB2359" s="336">
        <f t="shared" ca="1" si="4030"/>
        <v>-0.10182309156785224</v>
      </c>
      <c r="AC2359" s="336">
        <f t="shared" ca="1" si="4030"/>
        <v>0.30063942383910991</v>
      </c>
      <c r="AD2359" s="336">
        <f t="shared" ca="1" si="4030"/>
        <v>-0.3429182344567861</v>
      </c>
      <c r="AE2359" s="336"/>
      <c r="AF2359" s="336"/>
      <c r="AG2359" s="336"/>
      <c r="AH2359" s="336"/>
      <c r="AI2359" s="54"/>
      <c r="AJ2359" s="54"/>
      <c r="AK2359" s="54"/>
      <c r="AL2359" s="336"/>
      <c r="AM2359" s="336"/>
      <c r="AN2359" s="336"/>
      <c r="AO2359" s="336"/>
      <c r="AP2359" s="54"/>
      <c r="AQ2359" s="336"/>
      <c r="AR2359" s="336"/>
      <c r="AS2359" s="336"/>
    </row>
    <row r="2360" spans="1:45" x14ac:dyDescent="0.3">
      <c r="C2360" s="54"/>
      <c r="D2360" s="56"/>
      <c r="Y2360" s="336">
        <f t="shared" ca="1" si="4030"/>
        <v>0.73624128393042287</v>
      </c>
      <c r="Z2360" s="336">
        <f t="shared" ca="1" si="4030"/>
        <v>-0.66350317185281038</v>
      </c>
      <c r="AA2360" s="336">
        <f t="shared" ca="1" si="4030"/>
        <v>-0.99954508309755163</v>
      </c>
      <c r="AB2360" s="336">
        <f t="shared" ca="1" si="4030"/>
        <v>-0.64442273832966457</v>
      </c>
      <c r="AC2360" s="336">
        <f t="shared" ca="1" si="4030"/>
        <v>-0.22736629725465207</v>
      </c>
      <c r="AD2360" s="336">
        <f t="shared" ca="1" si="4030"/>
        <v>0.47048330874216426</v>
      </c>
      <c r="AE2360" s="55"/>
      <c r="AF2360" s="55"/>
      <c r="AG2360" s="55"/>
      <c r="AH2360" s="55"/>
      <c r="AI2360" s="55"/>
      <c r="AJ2360" s="55"/>
      <c r="AK2360" s="55"/>
      <c r="AL2360" s="55"/>
      <c r="AM2360" s="55"/>
      <c r="AN2360" s="55"/>
      <c r="AO2360" s="55"/>
      <c r="AP2360" s="55"/>
      <c r="AQ2360" s="55"/>
      <c r="AR2360" s="55"/>
      <c r="AS2360" s="55"/>
    </row>
    <row r="2361" spans="1:45" x14ac:dyDescent="0.3">
      <c r="B2361" s="54" t="s">
        <v>172</v>
      </c>
      <c r="C2361" s="53">
        <f>C2354</f>
        <v>0</v>
      </c>
      <c r="D2361" s="56" t="e">
        <f t="shared" ref="D2361:D2362" ca="1" si="4067">AJ2361</f>
        <v>#N/A</v>
      </c>
      <c r="E2361" s="52" t="e">
        <f t="shared" ref="E2361:W2361" si="4068">E2354</f>
        <v>#N/A</v>
      </c>
      <c r="F2361" s="52" t="e">
        <f t="shared" si="4068"/>
        <v>#N/A</v>
      </c>
      <c r="G2361" s="52" t="e">
        <f t="shared" si="4068"/>
        <v>#N/A</v>
      </c>
      <c r="H2361" s="52" t="e">
        <f t="shared" si="4068"/>
        <v>#N/A</v>
      </c>
      <c r="I2361" s="52" t="e">
        <f t="shared" si="4068"/>
        <v>#N/A</v>
      </c>
      <c r="J2361" s="52" t="e">
        <f t="shared" si="4068"/>
        <v>#N/A</v>
      </c>
      <c r="K2361" s="52" t="e">
        <f t="shared" si="4068"/>
        <v>#N/A</v>
      </c>
      <c r="L2361" s="52" t="e">
        <f t="shared" si="4068"/>
        <v>#N/A</v>
      </c>
      <c r="M2361" s="52" t="e">
        <f t="shared" si="4068"/>
        <v>#N/A</v>
      </c>
      <c r="N2361" s="52" t="e">
        <f t="shared" si="4068"/>
        <v>#N/A</v>
      </c>
      <c r="O2361" s="52" t="e">
        <f t="shared" si="4068"/>
        <v>#N/A</v>
      </c>
      <c r="P2361" s="52" t="e">
        <f t="shared" si="4068"/>
        <v>#N/A</v>
      </c>
      <c r="Q2361" s="52" t="e">
        <f t="shared" si="4068"/>
        <v>#N/A</v>
      </c>
      <c r="R2361" s="52" t="e">
        <f t="shared" si="4068"/>
        <v>#N/A</v>
      </c>
      <c r="S2361" s="52" t="e">
        <f t="shared" si="4068"/>
        <v>#N/A</v>
      </c>
      <c r="T2361" s="52" t="e">
        <f t="shared" si="4068"/>
        <v>#N/A</v>
      </c>
      <c r="U2361" s="52" t="e">
        <f t="shared" si="4068"/>
        <v>#N/A</v>
      </c>
      <c r="V2361" s="52" t="e">
        <f t="shared" si="4068"/>
        <v>#N/A</v>
      </c>
      <c r="W2361" s="52" t="e">
        <f t="shared" si="4068"/>
        <v>#N/A</v>
      </c>
      <c r="X2361" s="55" t="e">
        <f t="shared" ref="X2361:X2362" si="4069">(H2361-(O2361*P2361)/100-3*(J2361*K2361)/100)/2</f>
        <v>#N/A</v>
      </c>
      <c r="Y2361" s="55" t="e">
        <f t="shared" ref="Y2361:Y2362" si="4070">SUM(X2361,(J2361*K2361/100))/(F2361/100)</f>
        <v>#N/A</v>
      </c>
      <c r="Z2361" s="55" t="e">
        <f t="shared" ref="Z2361" si="4071">U2361*0.5+U2362*0.5</f>
        <v>#N/A</v>
      </c>
      <c r="AA2361" s="55" t="e">
        <f t="shared" ref="AA2361:AA2362" si="4072">J2361/Y2361</f>
        <v>#N/A</v>
      </c>
      <c r="AB2361" s="336" t="e">
        <f t="shared" ref="AB2361:AB2362" si="4073">X2361/(Y2361-J2361)</f>
        <v>#N/A</v>
      </c>
      <c r="AC2361" s="223" t="e">
        <f ca="1">INDEX(FGA_COEFFS,1,1)+Z2361*INDEX(FGA_COEFFS,1,2)+Y2361*INDEX(FGA_COEFFS,1,3)+R2361*INDEX(FGA_COEFFS,1,4)+Q2362*INDEX(FGA_COEFFS,1,5)+S2361*INDEX(FGA_COEFFS,1,6)+T2362*INDEX(FGA_COEFFS,1,7)+M2362*INDEX(FGA_COEFFS,1,8)+Y2365*Y2366</f>
        <v>#N/A</v>
      </c>
      <c r="AD2361" s="223" t="e">
        <f ca="1">INDEX(THREEPTA_COEFFS,1,1)+AC2361*INDEX(THREEPTA_COEFFS,1,2)+J2361*INDEX(THREEPTA_COEFFS,1,3)+AA2361*INDEX(THREEPTA_COEFFS,1,4)+K2361*INDEX(THREEPTA_COEFFS,1,5)+L2362*INDEX(THREEPTA_COEFFS,1,6)+Z2365*Z2366</f>
        <v>#N/A</v>
      </c>
      <c r="AE2361" s="223" t="e">
        <f ca="1">INDEX(THREEPTPCT_COEFFS,1,1)+K2361*INDEX(THREEPTPCT_COEFFS,1,2)+L2362*INDEX(THREEPTPCT_COEFFS,1,3)+AA2365*AA2366</f>
        <v>#N/A</v>
      </c>
      <c r="AF2361" s="55" t="e">
        <f t="shared" ref="AF2361:AF2362" ca="1" si="4074">AC2361-AD2361</f>
        <v>#N/A</v>
      </c>
      <c r="AG2361" s="223" t="e">
        <f ca="1">INDEX(TWOPTPCT_COEFFS,1,1)+AB2361*INDEX(TWOPTPCT_COEFFS,1,2)+I2362*INDEX(TWOPTPCT_COEFFS,1,3)+G2362*INDEX(TWOPTPCT_COEFFS,1,4)+L2362*INDEX(TWOPTPCT_COEFFS,1,5)+AB2365*AB2366</f>
        <v>#N/A</v>
      </c>
      <c r="AH2361" s="223" t="e">
        <f ca="1">INDEX(FTA_COEFFS,1,1)+O2361*INDEX(FTA_COEFFS,1,2)+N2362*INDEX(FTA_COEFFS,1,3)+(Q2361+R2361)*INDEX(FTA_COEFFS,1,4)+(Q2362+R2362)*INDEX(FTA_COEFFS,1,5)+M2362*INDEX(FTA_COEFFS,1,6)+AC2365*AC2366</f>
        <v>#N/A</v>
      </c>
      <c r="AI2361" s="223" t="e">
        <f ca="1">INDEX(FTPCT_COEFFS,1,1)+P2361*INDEX(FTPCT_COEFFS,1,2)+F2361*INDEX(FTPCT_COEFFS,1,3)+G2362*INDEX(FTPCT_COEFFS,1,4)+AD2365*AD2366</f>
        <v>#N/A</v>
      </c>
      <c r="AJ2361" s="338" t="e">
        <f t="shared" ref="AJ2361:AJ2362" ca="1" si="4075">AD2361*AE2361/100+AF2361*AG2361+AH2361*AI2361/100</f>
        <v>#N/A</v>
      </c>
      <c r="AK2361" s="55"/>
      <c r="AL2361" s="55"/>
      <c r="AM2361" s="55"/>
      <c r="AN2361" s="55"/>
      <c r="AO2361" s="55"/>
      <c r="AP2361" s="55"/>
      <c r="AQ2361" s="55"/>
      <c r="AR2361" s="55"/>
    </row>
    <row r="2362" spans="1:45" x14ac:dyDescent="0.3">
      <c r="B2362" s="54" t="s">
        <v>175</v>
      </c>
      <c r="C2362" s="54">
        <f>C2355</f>
        <v>0</v>
      </c>
      <c r="D2362" s="56" t="e">
        <f t="shared" ca="1" si="4067"/>
        <v>#N/A</v>
      </c>
      <c r="E2362" s="52" t="e">
        <f t="shared" ref="E2362:W2362" si="4076">E2355</f>
        <v>#N/A</v>
      </c>
      <c r="F2362" s="52" t="e">
        <f t="shared" si="4076"/>
        <v>#N/A</v>
      </c>
      <c r="G2362" s="52" t="e">
        <f t="shared" si="4076"/>
        <v>#N/A</v>
      </c>
      <c r="H2362" s="52" t="e">
        <f t="shared" si="4076"/>
        <v>#N/A</v>
      </c>
      <c r="I2362" s="52" t="e">
        <f t="shared" si="4076"/>
        <v>#N/A</v>
      </c>
      <c r="J2362" s="52" t="e">
        <f t="shared" si="4076"/>
        <v>#N/A</v>
      </c>
      <c r="K2362" s="52" t="e">
        <f t="shared" si="4076"/>
        <v>#N/A</v>
      </c>
      <c r="L2362" s="52" t="e">
        <f t="shared" si="4076"/>
        <v>#N/A</v>
      </c>
      <c r="M2362" s="52" t="e">
        <f t="shared" si="4076"/>
        <v>#N/A</v>
      </c>
      <c r="N2362" s="52" t="e">
        <f t="shared" si="4076"/>
        <v>#N/A</v>
      </c>
      <c r="O2362" s="52" t="e">
        <f t="shared" si="4076"/>
        <v>#N/A</v>
      </c>
      <c r="P2362" s="52" t="e">
        <f t="shared" si="4076"/>
        <v>#N/A</v>
      </c>
      <c r="Q2362" s="52" t="e">
        <f t="shared" si="4076"/>
        <v>#N/A</v>
      </c>
      <c r="R2362" s="52" t="e">
        <f t="shared" si="4076"/>
        <v>#N/A</v>
      </c>
      <c r="S2362" s="52" t="e">
        <f t="shared" si="4076"/>
        <v>#N/A</v>
      </c>
      <c r="T2362" s="52" t="e">
        <f t="shared" si="4076"/>
        <v>#N/A</v>
      </c>
      <c r="U2362" s="52" t="e">
        <f t="shared" si="4076"/>
        <v>#N/A</v>
      </c>
      <c r="V2362" s="52" t="e">
        <f t="shared" si="4076"/>
        <v>#N/A</v>
      </c>
      <c r="W2362" s="52" t="e">
        <f t="shared" si="4076"/>
        <v>#N/A</v>
      </c>
      <c r="X2362" s="55" t="e">
        <f t="shared" si="4069"/>
        <v>#N/A</v>
      </c>
      <c r="Y2362" s="55" t="e">
        <f t="shared" si="4070"/>
        <v>#N/A</v>
      </c>
      <c r="Z2362" s="55" t="e">
        <f t="shared" ref="Z2362" si="4077">Z2361</f>
        <v>#N/A</v>
      </c>
      <c r="AA2362" s="55" t="e">
        <f t="shared" si="4072"/>
        <v>#N/A</v>
      </c>
      <c r="AB2362" s="336" t="e">
        <f t="shared" si="4073"/>
        <v>#N/A</v>
      </c>
      <c r="AC2362" s="223" t="e">
        <f ca="1">INDEX(FGA_COEFFS,1,1)+Z2362*INDEX(FGA_COEFFS,1,2)+Y2362*INDEX(FGA_COEFFS,1,3)+R2362*INDEX(FGA_COEFFS,1,4)+Q2361*INDEX(FGA_COEFFS,1,5)+S2362*INDEX(FGA_COEFFS,1,6)+T2361*INDEX(FGA_COEFFS,1,7)+M2361*INDEX(FGA_COEFFS,1,8)+Y2365*Y2367</f>
        <v>#N/A</v>
      </c>
      <c r="AD2362" s="223" t="e">
        <f ca="1">INDEX(THREEPTA_COEFFS,1,1)+AC2362*INDEX(THREEPTA_COEFFS,1,2)+J2362*INDEX(THREEPTA_COEFFS,1,3)+AA2362*INDEX(THREEPTA_COEFFS,1,4)+K2362*INDEX(THREEPTA_COEFFS,1,5)+L2361*INDEX(THREEPTA_COEFFS,1,6)+Z2365*Z2367</f>
        <v>#N/A</v>
      </c>
      <c r="AE2362" s="223" t="e">
        <f ca="1">INDEX(THREEPTPCT_COEFFS,1,1)+K2362*INDEX(THREEPTPCT_COEFFS,1,2)+L2361*INDEX(THREEPTPCT_COEFFS,1,3)+AA2365*AA2367</f>
        <v>#N/A</v>
      </c>
      <c r="AF2362" s="55" t="e">
        <f t="shared" ca="1" si="4074"/>
        <v>#N/A</v>
      </c>
      <c r="AG2362" s="223" t="e">
        <f ca="1">INDEX(TWOPTPCT_COEFFS,1,1)+AB2362*INDEX(TWOPTPCT_COEFFS,1,2)+I2361*INDEX(TWOPTPCT_COEFFS,1,3)+G2361*INDEX(TWOPTPCT_COEFFS,1,4)+L2361*INDEX(TWOPTPCT_COEFFS,1,5)+AB2365*AB2367</f>
        <v>#N/A</v>
      </c>
      <c r="AH2362" s="223" t="e">
        <f ca="1">INDEX(FTA_COEFFS,1,1)+O2362*INDEX(FTA_COEFFS,1,2)+N2361*INDEX(FTA_COEFFS,1,3)+(Q2362+R2362)*INDEX(FTA_COEFFS,1,4)+(Q2361+R2361)*INDEX(FTA_COEFFS,1,5)+M2361*INDEX(FTA_COEFFS,1,6)+AC2365*AC2367</f>
        <v>#N/A</v>
      </c>
      <c r="AI2362" s="223" t="e">
        <f ca="1">INDEX(FTPCT_COEFFS,1,1)+P2362*INDEX(FTPCT_COEFFS,1,2)+F2362*INDEX(FTPCT_COEFFS,1,3)+G2361*INDEX(FTPCT_COEFFS,1,4)+AD2365*AD2367</f>
        <v>#N/A</v>
      </c>
      <c r="AJ2362" s="338" t="e">
        <f t="shared" ca="1" si="4075"/>
        <v>#N/A</v>
      </c>
      <c r="AK2362" s="55"/>
      <c r="AL2362" s="55"/>
      <c r="AM2362" s="55"/>
      <c r="AN2362" s="55"/>
      <c r="AO2362" s="55"/>
      <c r="AP2362" s="55"/>
      <c r="AQ2362" s="55"/>
      <c r="AR2362" s="55"/>
    </row>
    <row r="2363" spans="1:45" x14ac:dyDescent="0.3">
      <c r="A2363" s="54" t="e">
        <f ca="1">IF(D2361&gt;(D2362+(AVERAGE(V2361,W2361)-AVERAGE(V2362,W2362))/2)+2.5,C2361,IF(D2362&gt;(D2361+(AVERAGE(V2362,W2362)-AVERAGE(V2361,W2361))/2)+2.5,C2362,"Close"))</f>
        <v>#N/A</v>
      </c>
      <c r="B2363" s="64" t="e">
        <f ca="1">IF(D2362&gt;D2361,C2362,C2361)</f>
        <v>#N/A</v>
      </c>
      <c r="D2363" s="56"/>
      <c r="X2363" s="55"/>
      <c r="Y2363" s="55"/>
      <c r="Z2363" s="55"/>
      <c r="AA2363" s="55"/>
      <c r="AB2363" s="55"/>
      <c r="AC2363" s="337"/>
      <c r="AD2363" s="337"/>
      <c r="AE2363" s="337"/>
      <c r="AF2363" s="337"/>
      <c r="AG2363" s="337"/>
      <c r="AH2363" s="337"/>
      <c r="AI2363" s="337"/>
      <c r="AJ2363" s="337"/>
      <c r="AK2363" s="337"/>
      <c r="AL2363" s="337"/>
      <c r="AM2363" s="55"/>
      <c r="AN2363" s="55"/>
      <c r="AO2363" s="55"/>
      <c r="AP2363" s="55"/>
      <c r="AQ2363" s="55"/>
      <c r="AR2363" s="55"/>
      <c r="AS2363" s="55"/>
    </row>
    <row r="2364" spans="1:45" x14ac:dyDescent="0.3">
      <c r="X2364" s="54" t="s">
        <v>1305</v>
      </c>
      <c r="Y2364" s="54" t="s">
        <v>128</v>
      </c>
      <c r="Z2364" s="54" t="s">
        <v>157</v>
      </c>
      <c r="AA2364" s="54" t="s">
        <v>151</v>
      </c>
      <c r="AB2364" s="54" t="s">
        <v>1327</v>
      </c>
      <c r="AC2364" s="54" t="s">
        <v>129</v>
      </c>
      <c r="AD2364" s="54" t="s">
        <v>116</v>
      </c>
      <c r="AE2364" s="54"/>
      <c r="AF2364" s="54"/>
      <c r="AG2364" s="54"/>
      <c r="AH2364" s="54"/>
      <c r="AI2364" s="54"/>
      <c r="AJ2364" s="54"/>
      <c r="AK2364" s="54"/>
      <c r="AL2364" s="54"/>
      <c r="AM2364" s="54"/>
      <c r="AN2364" s="54"/>
      <c r="AO2364" s="54"/>
      <c r="AP2364" s="54"/>
      <c r="AQ2364" s="54"/>
      <c r="AR2364" s="54"/>
      <c r="AS2364" s="54"/>
    </row>
    <row r="2365" spans="1:45" x14ac:dyDescent="0.3">
      <c r="X2365" s="54"/>
      <c r="Y2365" s="54">
        <f t="shared" ref="Y2365:AD2365" si="4078">Y2358</f>
        <v>6.4436999999999998</v>
      </c>
      <c r="Z2365" s="54">
        <f t="shared" si="4078"/>
        <v>4.9371</v>
      </c>
      <c r="AA2365" s="54">
        <f t="shared" si="4078"/>
        <v>11.350300000000001</v>
      </c>
      <c r="AB2365" s="54">
        <f t="shared" si="4078"/>
        <v>7.1900000000000006E-2</v>
      </c>
      <c r="AC2365" s="54">
        <f t="shared" si="4078"/>
        <v>6.2766000000000002</v>
      </c>
      <c r="AD2365" s="54">
        <f t="shared" si="4078"/>
        <v>11.042999999999999</v>
      </c>
      <c r="AE2365" s="54"/>
      <c r="AF2365" s="336"/>
      <c r="AG2365" s="336"/>
      <c r="AH2365" s="336"/>
      <c r="AI2365" s="54"/>
      <c r="AJ2365" s="54"/>
      <c r="AK2365" s="54"/>
      <c r="AL2365" s="54"/>
      <c r="AM2365" s="54"/>
      <c r="AN2365" s="54"/>
      <c r="AO2365" s="54"/>
      <c r="AP2365" s="54"/>
      <c r="AQ2365" s="54"/>
      <c r="AR2365" s="54"/>
      <c r="AS2365" s="54"/>
    </row>
    <row r="2366" spans="1:45" x14ac:dyDescent="0.3">
      <c r="D2366" s="56"/>
      <c r="X2366" s="336"/>
      <c r="Y2366" s="336">
        <f t="shared" ca="1" si="4030"/>
        <v>0.26688577723702944</v>
      </c>
      <c r="Z2366" s="336">
        <f t="shared" ca="1" si="4030"/>
        <v>0.41863668750589134</v>
      </c>
      <c r="AA2366" s="336">
        <f t="shared" ca="1" si="4030"/>
        <v>-2.2188567880539533E-2</v>
      </c>
      <c r="AB2366" s="336">
        <f t="shared" ca="1" si="4030"/>
        <v>0.19037573077864633</v>
      </c>
      <c r="AC2366" s="336">
        <f t="shared" ca="1" si="4030"/>
        <v>0.19644530568151081</v>
      </c>
      <c r="AD2366" s="336">
        <f t="shared" ca="1" si="4030"/>
        <v>0.54603702040759561</v>
      </c>
      <c r="AE2366" s="336"/>
      <c r="AF2366" s="336"/>
      <c r="AG2366" s="336"/>
      <c r="AH2366" s="336"/>
      <c r="AI2366" s="54"/>
      <c r="AJ2366" s="54"/>
      <c r="AK2366" s="54"/>
      <c r="AL2366" s="336"/>
      <c r="AM2366" s="336"/>
      <c r="AN2366" s="336"/>
      <c r="AO2366" s="336"/>
      <c r="AP2366" s="54"/>
      <c r="AQ2366" s="336"/>
      <c r="AR2366" s="336"/>
      <c r="AS2366" s="336"/>
    </row>
    <row r="2367" spans="1:45" x14ac:dyDescent="0.3">
      <c r="C2367" s="54"/>
      <c r="D2367" s="56"/>
      <c r="Y2367" s="336">
        <f t="shared" ca="1" si="4030"/>
        <v>-0.1512830168598156</v>
      </c>
      <c r="Z2367" s="336">
        <f t="shared" ca="1" si="4030"/>
        <v>-2.550583394920395E-2</v>
      </c>
      <c r="AA2367" s="336">
        <f t="shared" ca="1" si="4030"/>
        <v>1.3710060510996707</v>
      </c>
      <c r="AB2367" s="336">
        <f t="shared" ca="1" si="4030"/>
        <v>0.43897331657582528</v>
      </c>
      <c r="AC2367" s="336">
        <f t="shared" ca="1" si="4030"/>
        <v>0.18279078141482341</v>
      </c>
      <c r="AD2367" s="336">
        <f t="shared" ca="1" si="4030"/>
        <v>-4.1961261396697577E-2</v>
      </c>
      <c r="AE2367" s="55"/>
      <c r="AF2367" s="55"/>
      <c r="AG2367" s="55"/>
      <c r="AH2367" s="55"/>
      <c r="AI2367" s="55"/>
      <c r="AJ2367" s="55"/>
      <c r="AK2367" s="55"/>
      <c r="AL2367" s="55"/>
      <c r="AM2367" s="55"/>
      <c r="AN2367" s="55"/>
      <c r="AO2367" s="55"/>
      <c r="AP2367" s="55"/>
      <c r="AQ2367" s="55"/>
      <c r="AR2367" s="55"/>
      <c r="AS2367" s="55"/>
    </row>
    <row r="2368" spans="1:45" x14ac:dyDescent="0.3">
      <c r="B2368" s="54" t="s">
        <v>172</v>
      </c>
      <c r="C2368" s="53">
        <f>C2361</f>
        <v>0</v>
      </c>
      <c r="D2368" s="56" t="e">
        <f t="shared" ref="D2368:D2369" ca="1" si="4079">AJ2368</f>
        <v>#N/A</v>
      </c>
      <c r="E2368" s="52" t="e">
        <f t="shared" ref="E2368:W2368" si="4080">E2361</f>
        <v>#N/A</v>
      </c>
      <c r="F2368" s="52" t="e">
        <f t="shared" si="4080"/>
        <v>#N/A</v>
      </c>
      <c r="G2368" s="52" t="e">
        <f t="shared" si="4080"/>
        <v>#N/A</v>
      </c>
      <c r="H2368" s="52" t="e">
        <f t="shared" si="4080"/>
        <v>#N/A</v>
      </c>
      <c r="I2368" s="52" t="e">
        <f t="shared" si="4080"/>
        <v>#N/A</v>
      </c>
      <c r="J2368" s="52" t="e">
        <f t="shared" si="4080"/>
        <v>#N/A</v>
      </c>
      <c r="K2368" s="52" t="e">
        <f t="shared" si="4080"/>
        <v>#N/A</v>
      </c>
      <c r="L2368" s="52" t="e">
        <f t="shared" si="4080"/>
        <v>#N/A</v>
      </c>
      <c r="M2368" s="52" t="e">
        <f t="shared" si="4080"/>
        <v>#N/A</v>
      </c>
      <c r="N2368" s="52" t="e">
        <f t="shared" si="4080"/>
        <v>#N/A</v>
      </c>
      <c r="O2368" s="52" t="e">
        <f t="shared" si="4080"/>
        <v>#N/A</v>
      </c>
      <c r="P2368" s="52" t="e">
        <f t="shared" si="4080"/>
        <v>#N/A</v>
      </c>
      <c r="Q2368" s="52" t="e">
        <f t="shared" si="4080"/>
        <v>#N/A</v>
      </c>
      <c r="R2368" s="52" t="e">
        <f t="shared" si="4080"/>
        <v>#N/A</v>
      </c>
      <c r="S2368" s="52" t="e">
        <f t="shared" si="4080"/>
        <v>#N/A</v>
      </c>
      <c r="T2368" s="52" t="e">
        <f t="shared" si="4080"/>
        <v>#N/A</v>
      </c>
      <c r="U2368" s="52" t="e">
        <f t="shared" si="4080"/>
        <v>#N/A</v>
      </c>
      <c r="V2368" s="52" t="e">
        <f t="shared" si="4080"/>
        <v>#N/A</v>
      </c>
      <c r="W2368" s="52" t="e">
        <f t="shared" si="4080"/>
        <v>#N/A</v>
      </c>
      <c r="X2368" s="55" t="e">
        <f t="shared" ref="X2368:X2369" si="4081">(H2368-(O2368*P2368)/100-3*(J2368*K2368)/100)/2</f>
        <v>#N/A</v>
      </c>
      <c r="Y2368" s="55" t="e">
        <f t="shared" ref="Y2368:Y2369" si="4082">SUM(X2368,(J2368*K2368/100))/(F2368/100)</f>
        <v>#N/A</v>
      </c>
      <c r="Z2368" s="55" t="e">
        <f t="shared" ref="Z2368" si="4083">U2368*0.5+U2369*0.5</f>
        <v>#N/A</v>
      </c>
      <c r="AA2368" s="55" t="e">
        <f t="shared" ref="AA2368:AA2369" si="4084">J2368/Y2368</f>
        <v>#N/A</v>
      </c>
      <c r="AB2368" s="336" t="e">
        <f t="shared" ref="AB2368:AB2369" si="4085">X2368/(Y2368-J2368)</f>
        <v>#N/A</v>
      </c>
      <c r="AC2368" s="223" t="e">
        <f ca="1">INDEX(FGA_COEFFS,1,1)+Z2368*INDEX(FGA_COEFFS,1,2)+Y2368*INDEX(FGA_COEFFS,1,3)+R2368*INDEX(FGA_COEFFS,1,4)+Q2369*INDEX(FGA_COEFFS,1,5)+S2368*INDEX(FGA_COEFFS,1,6)+T2369*INDEX(FGA_COEFFS,1,7)+M2369*INDEX(FGA_COEFFS,1,8)+Y2372*Y2373</f>
        <v>#N/A</v>
      </c>
      <c r="AD2368" s="223" t="e">
        <f ca="1">INDEX(THREEPTA_COEFFS,1,1)+AC2368*INDEX(THREEPTA_COEFFS,1,2)+J2368*INDEX(THREEPTA_COEFFS,1,3)+AA2368*INDEX(THREEPTA_COEFFS,1,4)+K2368*INDEX(THREEPTA_COEFFS,1,5)+L2369*INDEX(THREEPTA_COEFFS,1,6)+Z2372*Z2373</f>
        <v>#N/A</v>
      </c>
      <c r="AE2368" s="223" t="e">
        <f ca="1">INDEX(THREEPTPCT_COEFFS,1,1)+K2368*INDEX(THREEPTPCT_COEFFS,1,2)+L2369*INDEX(THREEPTPCT_COEFFS,1,3)+AA2372*AA2373</f>
        <v>#N/A</v>
      </c>
      <c r="AF2368" s="55" t="e">
        <f t="shared" ref="AF2368:AF2369" ca="1" si="4086">AC2368-AD2368</f>
        <v>#N/A</v>
      </c>
      <c r="AG2368" s="223" t="e">
        <f ca="1">INDEX(TWOPTPCT_COEFFS,1,1)+AB2368*INDEX(TWOPTPCT_COEFFS,1,2)+I2369*INDEX(TWOPTPCT_COEFFS,1,3)+G2369*INDEX(TWOPTPCT_COEFFS,1,4)+L2369*INDEX(TWOPTPCT_COEFFS,1,5)+AB2372*AB2373</f>
        <v>#N/A</v>
      </c>
      <c r="AH2368" s="223" t="e">
        <f ca="1">INDEX(FTA_COEFFS,1,1)+O2368*INDEX(FTA_COEFFS,1,2)+N2369*INDEX(FTA_COEFFS,1,3)+(Q2368+R2368)*INDEX(FTA_COEFFS,1,4)+(Q2369+R2369)*INDEX(FTA_COEFFS,1,5)+M2369*INDEX(FTA_COEFFS,1,6)+AC2372*AC2373</f>
        <v>#N/A</v>
      </c>
      <c r="AI2368" s="223" t="e">
        <f ca="1">INDEX(FTPCT_COEFFS,1,1)+P2368*INDEX(FTPCT_COEFFS,1,2)+F2368*INDEX(FTPCT_COEFFS,1,3)+G2369*INDEX(FTPCT_COEFFS,1,4)+AD2372*AD2373</f>
        <v>#N/A</v>
      </c>
      <c r="AJ2368" s="338" t="e">
        <f t="shared" ref="AJ2368:AJ2369" ca="1" si="4087">AD2368*AE2368/100+AF2368*AG2368+AH2368*AI2368/100</f>
        <v>#N/A</v>
      </c>
      <c r="AK2368" s="55"/>
      <c r="AL2368" s="55"/>
      <c r="AM2368" s="55"/>
      <c r="AN2368" s="55"/>
      <c r="AO2368" s="55"/>
      <c r="AP2368" s="55"/>
      <c r="AQ2368" s="55"/>
      <c r="AR2368" s="55"/>
    </row>
    <row r="2369" spans="1:45" x14ac:dyDescent="0.3">
      <c r="B2369" s="54" t="s">
        <v>175</v>
      </c>
      <c r="C2369" s="54">
        <f>C2362</f>
        <v>0</v>
      </c>
      <c r="D2369" s="56" t="e">
        <f t="shared" ca="1" si="4079"/>
        <v>#N/A</v>
      </c>
      <c r="E2369" s="52" t="e">
        <f t="shared" ref="E2369:W2369" si="4088">E2362</f>
        <v>#N/A</v>
      </c>
      <c r="F2369" s="52" t="e">
        <f t="shared" si="4088"/>
        <v>#N/A</v>
      </c>
      <c r="G2369" s="52" t="e">
        <f t="shared" si="4088"/>
        <v>#N/A</v>
      </c>
      <c r="H2369" s="52" t="e">
        <f t="shared" si="4088"/>
        <v>#N/A</v>
      </c>
      <c r="I2369" s="52" t="e">
        <f t="shared" si="4088"/>
        <v>#N/A</v>
      </c>
      <c r="J2369" s="52" t="e">
        <f t="shared" si="4088"/>
        <v>#N/A</v>
      </c>
      <c r="K2369" s="52" t="e">
        <f t="shared" si="4088"/>
        <v>#N/A</v>
      </c>
      <c r="L2369" s="52" t="e">
        <f t="shared" si="4088"/>
        <v>#N/A</v>
      </c>
      <c r="M2369" s="52" t="e">
        <f t="shared" si="4088"/>
        <v>#N/A</v>
      </c>
      <c r="N2369" s="52" t="e">
        <f t="shared" si="4088"/>
        <v>#N/A</v>
      </c>
      <c r="O2369" s="52" t="e">
        <f t="shared" si="4088"/>
        <v>#N/A</v>
      </c>
      <c r="P2369" s="52" t="e">
        <f t="shared" si="4088"/>
        <v>#N/A</v>
      </c>
      <c r="Q2369" s="52" t="e">
        <f t="shared" si="4088"/>
        <v>#N/A</v>
      </c>
      <c r="R2369" s="52" t="e">
        <f t="shared" si="4088"/>
        <v>#N/A</v>
      </c>
      <c r="S2369" s="52" t="e">
        <f t="shared" si="4088"/>
        <v>#N/A</v>
      </c>
      <c r="T2369" s="52" t="e">
        <f t="shared" si="4088"/>
        <v>#N/A</v>
      </c>
      <c r="U2369" s="52" t="e">
        <f t="shared" si="4088"/>
        <v>#N/A</v>
      </c>
      <c r="V2369" s="52" t="e">
        <f t="shared" si="4088"/>
        <v>#N/A</v>
      </c>
      <c r="W2369" s="52" t="e">
        <f t="shared" si="4088"/>
        <v>#N/A</v>
      </c>
      <c r="X2369" s="55" t="e">
        <f t="shared" si="4081"/>
        <v>#N/A</v>
      </c>
      <c r="Y2369" s="55" t="e">
        <f t="shared" si="4082"/>
        <v>#N/A</v>
      </c>
      <c r="Z2369" s="55" t="e">
        <f t="shared" ref="Z2369" si="4089">Z2368</f>
        <v>#N/A</v>
      </c>
      <c r="AA2369" s="55" t="e">
        <f t="shared" si="4084"/>
        <v>#N/A</v>
      </c>
      <c r="AB2369" s="336" t="e">
        <f t="shared" si="4085"/>
        <v>#N/A</v>
      </c>
      <c r="AC2369" s="223" t="e">
        <f ca="1">INDEX(FGA_COEFFS,1,1)+Z2369*INDEX(FGA_COEFFS,1,2)+Y2369*INDEX(FGA_COEFFS,1,3)+R2369*INDEX(FGA_COEFFS,1,4)+Q2368*INDEX(FGA_COEFFS,1,5)+S2369*INDEX(FGA_COEFFS,1,6)+T2368*INDEX(FGA_COEFFS,1,7)+M2368*INDEX(FGA_COEFFS,1,8)+Y2372*Y2374</f>
        <v>#N/A</v>
      </c>
      <c r="AD2369" s="223" t="e">
        <f ca="1">INDEX(THREEPTA_COEFFS,1,1)+AC2369*INDEX(THREEPTA_COEFFS,1,2)+J2369*INDEX(THREEPTA_COEFFS,1,3)+AA2369*INDEX(THREEPTA_COEFFS,1,4)+K2369*INDEX(THREEPTA_COEFFS,1,5)+L2368*INDEX(THREEPTA_COEFFS,1,6)+Z2372*Z2374</f>
        <v>#N/A</v>
      </c>
      <c r="AE2369" s="223" t="e">
        <f ca="1">INDEX(THREEPTPCT_COEFFS,1,1)+K2369*INDEX(THREEPTPCT_COEFFS,1,2)+L2368*INDEX(THREEPTPCT_COEFFS,1,3)+AA2372*AA2374</f>
        <v>#N/A</v>
      </c>
      <c r="AF2369" s="55" t="e">
        <f t="shared" ca="1" si="4086"/>
        <v>#N/A</v>
      </c>
      <c r="AG2369" s="223" t="e">
        <f ca="1">INDEX(TWOPTPCT_COEFFS,1,1)+AB2369*INDEX(TWOPTPCT_COEFFS,1,2)+I2368*INDEX(TWOPTPCT_COEFFS,1,3)+G2368*INDEX(TWOPTPCT_COEFFS,1,4)+L2368*INDEX(TWOPTPCT_COEFFS,1,5)+AB2372*AB2374</f>
        <v>#N/A</v>
      </c>
      <c r="AH2369" s="223" t="e">
        <f ca="1">INDEX(FTA_COEFFS,1,1)+O2369*INDEX(FTA_COEFFS,1,2)+N2368*INDEX(FTA_COEFFS,1,3)+(Q2369+R2369)*INDEX(FTA_COEFFS,1,4)+(Q2368+R2368)*INDEX(FTA_COEFFS,1,5)+M2368*INDEX(FTA_COEFFS,1,6)+AC2372*AC2374</f>
        <v>#N/A</v>
      </c>
      <c r="AI2369" s="223" t="e">
        <f ca="1">INDEX(FTPCT_COEFFS,1,1)+P2369*INDEX(FTPCT_COEFFS,1,2)+F2369*INDEX(FTPCT_COEFFS,1,3)+G2368*INDEX(FTPCT_COEFFS,1,4)+AD2372*AD2374</f>
        <v>#N/A</v>
      </c>
      <c r="AJ2369" s="338" t="e">
        <f t="shared" ca="1" si="4087"/>
        <v>#N/A</v>
      </c>
      <c r="AK2369" s="55"/>
      <c r="AL2369" s="55"/>
      <c r="AM2369" s="55"/>
      <c r="AN2369" s="55"/>
      <c r="AO2369" s="55"/>
      <c r="AP2369" s="55"/>
      <c r="AQ2369" s="55"/>
      <c r="AR2369" s="55"/>
    </row>
    <row r="2370" spans="1:45" x14ac:dyDescent="0.3">
      <c r="A2370" s="54" t="e">
        <f ca="1">IF(D2368&gt;(D2369+(AVERAGE(V2368,W2368)-AVERAGE(V2369,W2369))/2)+2.5,C2368,IF(D2369&gt;(D2368+(AVERAGE(V2369,W2369)-AVERAGE(V2368,W2368))/2)+2.5,C2369,"Close"))</f>
        <v>#N/A</v>
      </c>
      <c r="B2370" s="64" t="e">
        <f ca="1">IF(D2369&gt;D2368,C2369,C2368)</f>
        <v>#N/A</v>
      </c>
      <c r="D2370" s="56"/>
      <c r="X2370" s="55"/>
      <c r="Y2370" s="55"/>
      <c r="Z2370" s="55"/>
      <c r="AA2370" s="55"/>
      <c r="AB2370" s="55"/>
      <c r="AC2370" s="337"/>
      <c r="AD2370" s="337"/>
      <c r="AE2370" s="337"/>
      <c r="AF2370" s="337"/>
      <c r="AG2370" s="337"/>
      <c r="AH2370" s="337"/>
      <c r="AI2370" s="337"/>
      <c r="AJ2370" s="337"/>
      <c r="AK2370" s="337"/>
      <c r="AL2370" s="337"/>
      <c r="AM2370" s="55"/>
      <c r="AN2370" s="55"/>
      <c r="AO2370" s="55"/>
      <c r="AP2370" s="55"/>
      <c r="AQ2370" s="55"/>
      <c r="AR2370" s="55"/>
      <c r="AS2370" s="55"/>
    </row>
    <row r="2371" spans="1:45" x14ac:dyDescent="0.3">
      <c r="X2371" s="54" t="s">
        <v>1305</v>
      </c>
      <c r="Y2371" s="54" t="s">
        <v>128</v>
      </c>
      <c r="Z2371" s="54" t="s">
        <v>157</v>
      </c>
      <c r="AA2371" s="54" t="s">
        <v>151</v>
      </c>
      <c r="AB2371" s="54" t="s">
        <v>1327</v>
      </c>
      <c r="AC2371" s="54" t="s">
        <v>129</v>
      </c>
      <c r="AD2371" s="54" t="s">
        <v>116</v>
      </c>
      <c r="AE2371" s="54"/>
      <c r="AF2371" s="54"/>
      <c r="AG2371" s="54"/>
      <c r="AH2371" s="54"/>
      <c r="AI2371" s="54"/>
      <c r="AJ2371" s="54"/>
      <c r="AK2371" s="54"/>
      <c r="AL2371" s="54"/>
      <c r="AM2371" s="54"/>
      <c r="AN2371" s="54"/>
      <c r="AO2371" s="54"/>
      <c r="AP2371" s="54"/>
      <c r="AQ2371" s="54"/>
      <c r="AR2371" s="54"/>
      <c r="AS2371" s="54"/>
    </row>
    <row r="2372" spans="1:45" x14ac:dyDescent="0.3">
      <c r="X2372" s="54"/>
      <c r="Y2372" s="54">
        <f t="shared" ref="Y2372:AD2372" si="4090">Y2365</f>
        <v>6.4436999999999998</v>
      </c>
      <c r="Z2372" s="54">
        <f t="shared" si="4090"/>
        <v>4.9371</v>
      </c>
      <c r="AA2372" s="54">
        <f t="shared" si="4090"/>
        <v>11.350300000000001</v>
      </c>
      <c r="AB2372" s="54">
        <f t="shared" si="4090"/>
        <v>7.1900000000000006E-2</v>
      </c>
      <c r="AC2372" s="54">
        <f t="shared" si="4090"/>
        <v>6.2766000000000002</v>
      </c>
      <c r="AD2372" s="54">
        <f t="shared" si="4090"/>
        <v>11.042999999999999</v>
      </c>
      <c r="AE2372" s="54"/>
      <c r="AF2372" s="336"/>
      <c r="AG2372" s="336"/>
      <c r="AH2372" s="336"/>
      <c r="AI2372" s="54"/>
      <c r="AJ2372" s="54"/>
      <c r="AK2372" s="54"/>
      <c r="AL2372" s="54"/>
      <c r="AM2372" s="54"/>
      <c r="AN2372" s="54"/>
      <c r="AO2372" s="54"/>
      <c r="AP2372" s="54"/>
      <c r="AQ2372" s="54"/>
      <c r="AR2372" s="54"/>
      <c r="AS2372" s="54"/>
    </row>
    <row r="2373" spans="1:45" x14ac:dyDescent="0.3">
      <c r="D2373" s="56"/>
      <c r="X2373" s="336"/>
      <c r="Y2373" s="336">
        <f t="shared" ca="1" si="4030"/>
        <v>0.61074274922520155</v>
      </c>
      <c r="Z2373" s="336">
        <f t="shared" ca="1" si="4030"/>
        <v>1.2414722546859775</v>
      </c>
      <c r="AA2373" s="336">
        <f t="shared" ca="1" si="4030"/>
        <v>0.15026227821769295</v>
      </c>
      <c r="AB2373" s="336">
        <f t="shared" ca="1" si="4030"/>
        <v>0.53294394375706178</v>
      </c>
      <c r="AC2373" s="336">
        <f t="shared" ca="1" si="4030"/>
        <v>0.73079281022638554</v>
      </c>
      <c r="AD2373" s="336">
        <f t="shared" ca="1" si="4030"/>
        <v>-0.23880913555272204</v>
      </c>
      <c r="AE2373" s="336"/>
      <c r="AF2373" s="336"/>
      <c r="AG2373" s="336"/>
      <c r="AH2373" s="336"/>
      <c r="AI2373" s="54"/>
      <c r="AJ2373" s="54"/>
      <c r="AK2373" s="54"/>
      <c r="AL2373" s="336"/>
      <c r="AM2373" s="336"/>
      <c r="AN2373" s="336"/>
      <c r="AO2373" s="336"/>
      <c r="AP2373" s="54"/>
      <c r="AQ2373" s="336"/>
      <c r="AR2373" s="336"/>
      <c r="AS2373" s="336"/>
    </row>
    <row r="2374" spans="1:45" x14ac:dyDescent="0.3">
      <c r="C2374" s="54"/>
      <c r="D2374" s="56"/>
      <c r="Y2374" s="336">
        <f t="shared" ca="1" si="4030"/>
        <v>0.76975193670465014</v>
      </c>
      <c r="Z2374" s="336">
        <f t="shared" ca="1" si="4030"/>
        <v>1.2943002052897707</v>
      </c>
      <c r="AA2374" s="336">
        <f t="shared" ca="1" si="4030"/>
        <v>2.6680474181653709E-2</v>
      </c>
      <c r="AB2374" s="336">
        <f t="shared" ca="1" si="4030"/>
        <v>-0.20690559822676535</v>
      </c>
      <c r="AC2374" s="336">
        <f t="shared" ca="1" si="4030"/>
        <v>-9.0248383166805779E-2</v>
      </c>
      <c r="AD2374" s="336">
        <f t="shared" ca="1" si="4030"/>
        <v>0.97252606300873767</v>
      </c>
      <c r="AE2374" s="55"/>
      <c r="AF2374" s="55"/>
      <c r="AG2374" s="55"/>
      <c r="AH2374" s="55"/>
      <c r="AI2374" s="55"/>
      <c r="AJ2374" s="55"/>
      <c r="AK2374" s="55"/>
      <c r="AL2374" s="55"/>
      <c r="AM2374" s="55"/>
      <c r="AN2374" s="55"/>
      <c r="AO2374" s="55"/>
      <c r="AP2374" s="55"/>
      <c r="AQ2374" s="55"/>
      <c r="AR2374" s="55"/>
      <c r="AS2374" s="55"/>
    </row>
    <row r="2375" spans="1:45" x14ac:dyDescent="0.3">
      <c r="B2375" s="54" t="s">
        <v>172</v>
      </c>
      <c r="C2375" s="53">
        <f>C2368</f>
        <v>0</v>
      </c>
      <c r="D2375" s="56" t="e">
        <f t="shared" ref="D2375:D2376" ca="1" si="4091">AJ2375</f>
        <v>#N/A</v>
      </c>
      <c r="E2375" s="52" t="e">
        <f t="shared" ref="E2375:W2375" si="4092">E2368</f>
        <v>#N/A</v>
      </c>
      <c r="F2375" s="52" t="e">
        <f t="shared" si="4092"/>
        <v>#N/A</v>
      </c>
      <c r="G2375" s="52" t="e">
        <f t="shared" si="4092"/>
        <v>#N/A</v>
      </c>
      <c r="H2375" s="52" t="e">
        <f t="shared" si="4092"/>
        <v>#N/A</v>
      </c>
      <c r="I2375" s="52" t="e">
        <f t="shared" si="4092"/>
        <v>#N/A</v>
      </c>
      <c r="J2375" s="52" t="e">
        <f t="shared" si="4092"/>
        <v>#N/A</v>
      </c>
      <c r="K2375" s="52" t="e">
        <f t="shared" si="4092"/>
        <v>#N/A</v>
      </c>
      <c r="L2375" s="52" t="e">
        <f t="shared" si="4092"/>
        <v>#N/A</v>
      </c>
      <c r="M2375" s="52" t="e">
        <f t="shared" si="4092"/>
        <v>#N/A</v>
      </c>
      <c r="N2375" s="52" t="e">
        <f t="shared" si="4092"/>
        <v>#N/A</v>
      </c>
      <c r="O2375" s="52" t="e">
        <f t="shared" si="4092"/>
        <v>#N/A</v>
      </c>
      <c r="P2375" s="52" t="e">
        <f t="shared" si="4092"/>
        <v>#N/A</v>
      </c>
      <c r="Q2375" s="52" t="e">
        <f t="shared" si="4092"/>
        <v>#N/A</v>
      </c>
      <c r="R2375" s="52" t="e">
        <f t="shared" si="4092"/>
        <v>#N/A</v>
      </c>
      <c r="S2375" s="52" t="e">
        <f t="shared" si="4092"/>
        <v>#N/A</v>
      </c>
      <c r="T2375" s="52" t="e">
        <f t="shared" si="4092"/>
        <v>#N/A</v>
      </c>
      <c r="U2375" s="52" t="e">
        <f t="shared" si="4092"/>
        <v>#N/A</v>
      </c>
      <c r="V2375" s="52" t="e">
        <f t="shared" si="4092"/>
        <v>#N/A</v>
      </c>
      <c r="W2375" s="52" t="e">
        <f t="shared" si="4092"/>
        <v>#N/A</v>
      </c>
      <c r="X2375" s="55" t="e">
        <f t="shared" ref="X2375:X2376" si="4093">(H2375-(O2375*P2375)/100-3*(J2375*K2375)/100)/2</f>
        <v>#N/A</v>
      </c>
      <c r="Y2375" s="55" t="e">
        <f t="shared" ref="Y2375:Y2376" si="4094">SUM(X2375,(J2375*K2375/100))/(F2375/100)</f>
        <v>#N/A</v>
      </c>
      <c r="Z2375" s="55" t="e">
        <f t="shared" ref="Z2375" si="4095">U2375*0.5+U2376*0.5</f>
        <v>#N/A</v>
      </c>
      <c r="AA2375" s="55" t="e">
        <f t="shared" ref="AA2375:AA2376" si="4096">J2375/Y2375</f>
        <v>#N/A</v>
      </c>
      <c r="AB2375" s="336" t="e">
        <f t="shared" ref="AB2375:AB2376" si="4097">X2375/(Y2375-J2375)</f>
        <v>#N/A</v>
      </c>
      <c r="AC2375" s="223" t="e">
        <f ca="1">INDEX(FGA_COEFFS,1,1)+Z2375*INDEX(FGA_COEFFS,1,2)+Y2375*INDEX(FGA_COEFFS,1,3)+R2375*INDEX(FGA_COEFFS,1,4)+Q2376*INDEX(FGA_COEFFS,1,5)+S2375*INDEX(FGA_COEFFS,1,6)+T2376*INDEX(FGA_COEFFS,1,7)+M2376*INDEX(FGA_COEFFS,1,8)+Y2379*Y2380</f>
        <v>#N/A</v>
      </c>
      <c r="AD2375" s="223" t="e">
        <f ca="1">INDEX(THREEPTA_COEFFS,1,1)+AC2375*INDEX(THREEPTA_COEFFS,1,2)+J2375*INDEX(THREEPTA_COEFFS,1,3)+AA2375*INDEX(THREEPTA_COEFFS,1,4)+K2375*INDEX(THREEPTA_COEFFS,1,5)+L2376*INDEX(THREEPTA_COEFFS,1,6)+Z2379*Z2380</f>
        <v>#N/A</v>
      </c>
      <c r="AE2375" s="223" t="e">
        <f ca="1">INDEX(THREEPTPCT_COEFFS,1,1)+K2375*INDEX(THREEPTPCT_COEFFS,1,2)+L2376*INDEX(THREEPTPCT_COEFFS,1,3)+AA2379*AA2380</f>
        <v>#N/A</v>
      </c>
      <c r="AF2375" s="55" t="e">
        <f t="shared" ref="AF2375:AF2376" ca="1" si="4098">AC2375-AD2375</f>
        <v>#N/A</v>
      </c>
      <c r="AG2375" s="223" t="e">
        <f ca="1">INDEX(TWOPTPCT_COEFFS,1,1)+AB2375*INDEX(TWOPTPCT_COEFFS,1,2)+I2376*INDEX(TWOPTPCT_COEFFS,1,3)+G2376*INDEX(TWOPTPCT_COEFFS,1,4)+L2376*INDEX(TWOPTPCT_COEFFS,1,5)+AB2379*AB2380</f>
        <v>#N/A</v>
      </c>
      <c r="AH2375" s="223" t="e">
        <f ca="1">INDEX(FTA_COEFFS,1,1)+O2375*INDEX(FTA_COEFFS,1,2)+N2376*INDEX(FTA_COEFFS,1,3)+(Q2375+R2375)*INDEX(FTA_COEFFS,1,4)+(Q2376+R2376)*INDEX(FTA_COEFFS,1,5)+M2376*INDEX(FTA_COEFFS,1,6)+AC2379*AC2380</f>
        <v>#N/A</v>
      </c>
      <c r="AI2375" s="223" t="e">
        <f ca="1">INDEX(FTPCT_COEFFS,1,1)+P2375*INDEX(FTPCT_COEFFS,1,2)+F2375*INDEX(FTPCT_COEFFS,1,3)+G2376*INDEX(FTPCT_COEFFS,1,4)+AD2379*AD2380</f>
        <v>#N/A</v>
      </c>
      <c r="AJ2375" s="338" t="e">
        <f t="shared" ref="AJ2375:AJ2376" ca="1" si="4099">AD2375*AE2375/100+AF2375*AG2375+AH2375*AI2375/100</f>
        <v>#N/A</v>
      </c>
      <c r="AK2375" s="55"/>
      <c r="AL2375" s="55"/>
      <c r="AM2375" s="55"/>
      <c r="AN2375" s="55"/>
      <c r="AO2375" s="55"/>
      <c r="AP2375" s="55"/>
      <c r="AQ2375" s="55"/>
      <c r="AR2375" s="55"/>
    </row>
    <row r="2376" spans="1:45" x14ac:dyDescent="0.3">
      <c r="B2376" s="54" t="s">
        <v>175</v>
      </c>
      <c r="C2376" s="54">
        <f>C2369</f>
        <v>0</v>
      </c>
      <c r="D2376" s="56" t="e">
        <f t="shared" ca="1" si="4091"/>
        <v>#N/A</v>
      </c>
      <c r="E2376" s="52" t="e">
        <f t="shared" ref="E2376:W2376" si="4100">E2369</f>
        <v>#N/A</v>
      </c>
      <c r="F2376" s="52" t="e">
        <f t="shared" si="4100"/>
        <v>#N/A</v>
      </c>
      <c r="G2376" s="52" t="e">
        <f t="shared" si="4100"/>
        <v>#N/A</v>
      </c>
      <c r="H2376" s="52" t="e">
        <f t="shared" si="4100"/>
        <v>#N/A</v>
      </c>
      <c r="I2376" s="52" t="e">
        <f t="shared" si="4100"/>
        <v>#N/A</v>
      </c>
      <c r="J2376" s="52" t="e">
        <f t="shared" si="4100"/>
        <v>#N/A</v>
      </c>
      <c r="K2376" s="52" t="e">
        <f t="shared" si="4100"/>
        <v>#N/A</v>
      </c>
      <c r="L2376" s="52" t="e">
        <f t="shared" si="4100"/>
        <v>#N/A</v>
      </c>
      <c r="M2376" s="52" t="e">
        <f t="shared" si="4100"/>
        <v>#N/A</v>
      </c>
      <c r="N2376" s="52" t="e">
        <f t="shared" si="4100"/>
        <v>#N/A</v>
      </c>
      <c r="O2376" s="52" t="e">
        <f t="shared" si="4100"/>
        <v>#N/A</v>
      </c>
      <c r="P2376" s="52" t="e">
        <f t="shared" si="4100"/>
        <v>#N/A</v>
      </c>
      <c r="Q2376" s="52" t="e">
        <f t="shared" si="4100"/>
        <v>#N/A</v>
      </c>
      <c r="R2376" s="52" t="e">
        <f t="shared" si="4100"/>
        <v>#N/A</v>
      </c>
      <c r="S2376" s="52" t="e">
        <f t="shared" si="4100"/>
        <v>#N/A</v>
      </c>
      <c r="T2376" s="52" t="e">
        <f t="shared" si="4100"/>
        <v>#N/A</v>
      </c>
      <c r="U2376" s="52" t="e">
        <f t="shared" si="4100"/>
        <v>#N/A</v>
      </c>
      <c r="V2376" s="52" t="e">
        <f t="shared" si="4100"/>
        <v>#N/A</v>
      </c>
      <c r="W2376" s="52" t="e">
        <f t="shared" si="4100"/>
        <v>#N/A</v>
      </c>
      <c r="X2376" s="55" t="e">
        <f t="shared" si="4093"/>
        <v>#N/A</v>
      </c>
      <c r="Y2376" s="55" t="e">
        <f t="shared" si="4094"/>
        <v>#N/A</v>
      </c>
      <c r="Z2376" s="55" t="e">
        <f t="shared" ref="Z2376" si="4101">Z2375</f>
        <v>#N/A</v>
      </c>
      <c r="AA2376" s="55" t="e">
        <f t="shared" si="4096"/>
        <v>#N/A</v>
      </c>
      <c r="AB2376" s="336" t="e">
        <f t="shared" si="4097"/>
        <v>#N/A</v>
      </c>
      <c r="AC2376" s="223" t="e">
        <f ca="1">INDEX(FGA_COEFFS,1,1)+Z2376*INDEX(FGA_COEFFS,1,2)+Y2376*INDEX(FGA_COEFFS,1,3)+R2376*INDEX(FGA_COEFFS,1,4)+Q2375*INDEX(FGA_COEFFS,1,5)+S2376*INDEX(FGA_COEFFS,1,6)+T2375*INDEX(FGA_COEFFS,1,7)+M2375*INDEX(FGA_COEFFS,1,8)+Y2379*Y2381</f>
        <v>#N/A</v>
      </c>
      <c r="AD2376" s="223" t="e">
        <f ca="1">INDEX(THREEPTA_COEFFS,1,1)+AC2376*INDEX(THREEPTA_COEFFS,1,2)+J2376*INDEX(THREEPTA_COEFFS,1,3)+AA2376*INDEX(THREEPTA_COEFFS,1,4)+K2376*INDEX(THREEPTA_COEFFS,1,5)+L2375*INDEX(THREEPTA_COEFFS,1,6)+Z2379*Z2381</f>
        <v>#N/A</v>
      </c>
      <c r="AE2376" s="223" t="e">
        <f ca="1">INDEX(THREEPTPCT_COEFFS,1,1)+K2376*INDEX(THREEPTPCT_COEFFS,1,2)+L2375*INDEX(THREEPTPCT_COEFFS,1,3)+AA2379*AA2381</f>
        <v>#N/A</v>
      </c>
      <c r="AF2376" s="55" t="e">
        <f t="shared" ca="1" si="4098"/>
        <v>#N/A</v>
      </c>
      <c r="AG2376" s="223" t="e">
        <f ca="1">INDEX(TWOPTPCT_COEFFS,1,1)+AB2376*INDEX(TWOPTPCT_COEFFS,1,2)+I2375*INDEX(TWOPTPCT_COEFFS,1,3)+G2375*INDEX(TWOPTPCT_COEFFS,1,4)+L2375*INDEX(TWOPTPCT_COEFFS,1,5)+AB2379*AB2381</f>
        <v>#N/A</v>
      </c>
      <c r="AH2376" s="223" t="e">
        <f ca="1">INDEX(FTA_COEFFS,1,1)+O2376*INDEX(FTA_COEFFS,1,2)+N2375*INDEX(FTA_COEFFS,1,3)+(Q2376+R2376)*INDEX(FTA_COEFFS,1,4)+(Q2375+R2375)*INDEX(FTA_COEFFS,1,5)+M2375*INDEX(FTA_COEFFS,1,6)+AC2379*AC2381</f>
        <v>#N/A</v>
      </c>
      <c r="AI2376" s="223" t="e">
        <f ca="1">INDEX(FTPCT_COEFFS,1,1)+P2376*INDEX(FTPCT_COEFFS,1,2)+F2376*INDEX(FTPCT_COEFFS,1,3)+G2375*INDEX(FTPCT_COEFFS,1,4)+AD2379*AD2381</f>
        <v>#N/A</v>
      </c>
      <c r="AJ2376" s="338" t="e">
        <f t="shared" ca="1" si="4099"/>
        <v>#N/A</v>
      </c>
      <c r="AK2376" s="55"/>
      <c r="AL2376" s="55"/>
      <c r="AM2376" s="55"/>
      <c r="AN2376" s="55"/>
      <c r="AO2376" s="55"/>
      <c r="AP2376" s="55"/>
      <c r="AQ2376" s="55"/>
      <c r="AR2376" s="55"/>
    </row>
    <row r="2377" spans="1:45" x14ac:dyDescent="0.3">
      <c r="A2377" s="54" t="e">
        <f ca="1">IF(D2375&gt;(D2376+(AVERAGE(V2375,W2375)-AVERAGE(V2376,W2376))/2)+2.5,C2375,IF(D2376&gt;(D2375+(AVERAGE(V2376,W2376)-AVERAGE(V2375,W2375))/2)+2.5,C2376,"Close"))</f>
        <v>#N/A</v>
      </c>
      <c r="B2377" s="64" t="e">
        <f ca="1">IF(D2376&gt;D2375,C2376,C2375)</f>
        <v>#N/A</v>
      </c>
      <c r="D2377" s="56"/>
      <c r="X2377" s="55"/>
      <c r="Y2377" s="55"/>
      <c r="Z2377" s="55"/>
      <c r="AA2377" s="55"/>
      <c r="AB2377" s="55"/>
      <c r="AC2377" s="337"/>
      <c r="AD2377" s="337"/>
      <c r="AE2377" s="337"/>
      <c r="AF2377" s="337"/>
      <c r="AG2377" s="337"/>
      <c r="AH2377" s="337"/>
      <c r="AI2377" s="337"/>
      <c r="AJ2377" s="337"/>
      <c r="AK2377" s="337"/>
      <c r="AL2377" s="337"/>
      <c r="AM2377" s="55"/>
      <c r="AN2377" s="55"/>
      <c r="AO2377" s="55"/>
      <c r="AP2377" s="55"/>
      <c r="AQ2377" s="55"/>
      <c r="AR2377" s="55"/>
      <c r="AS2377" s="55"/>
    </row>
    <row r="2378" spans="1:45" x14ac:dyDescent="0.3">
      <c r="X2378" s="54" t="s">
        <v>1305</v>
      </c>
      <c r="Y2378" s="54" t="s">
        <v>128</v>
      </c>
      <c r="Z2378" s="54" t="s">
        <v>157</v>
      </c>
      <c r="AA2378" s="54" t="s">
        <v>151</v>
      </c>
      <c r="AB2378" s="54" t="s">
        <v>1327</v>
      </c>
      <c r="AC2378" s="54" t="s">
        <v>129</v>
      </c>
      <c r="AD2378" s="54" t="s">
        <v>116</v>
      </c>
      <c r="AE2378" s="54"/>
      <c r="AF2378" s="54"/>
      <c r="AG2378" s="54"/>
      <c r="AH2378" s="54"/>
      <c r="AI2378" s="54"/>
      <c r="AJ2378" s="54"/>
      <c r="AK2378" s="54"/>
      <c r="AL2378" s="54"/>
      <c r="AM2378" s="54"/>
      <c r="AN2378" s="54"/>
      <c r="AO2378" s="54"/>
      <c r="AP2378" s="54"/>
      <c r="AQ2378" s="54"/>
      <c r="AR2378" s="54"/>
      <c r="AS2378" s="54"/>
    </row>
    <row r="2379" spans="1:45" x14ac:dyDescent="0.3">
      <c r="X2379" s="54"/>
      <c r="Y2379" s="54">
        <f t="shared" ref="Y2379:AD2379" si="4102">Y2372</f>
        <v>6.4436999999999998</v>
      </c>
      <c r="Z2379" s="54">
        <f t="shared" si="4102"/>
        <v>4.9371</v>
      </c>
      <c r="AA2379" s="54">
        <f t="shared" si="4102"/>
        <v>11.350300000000001</v>
      </c>
      <c r="AB2379" s="54">
        <f t="shared" si="4102"/>
        <v>7.1900000000000006E-2</v>
      </c>
      <c r="AC2379" s="54">
        <f t="shared" si="4102"/>
        <v>6.2766000000000002</v>
      </c>
      <c r="AD2379" s="54">
        <f t="shared" si="4102"/>
        <v>11.042999999999999</v>
      </c>
      <c r="AE2379" s="54"/>
      <c r="AF2379" s="336"/>
      <c r="AG2379" s="336"/>
      <c r="AH2379" s="336"/>
      <c r="AI2379" s="54"/>
      <c r="AJ2379" s="54"/>
      <c r="AK2379" s="54"/>
      <c r="AL2379" s="54"/>
      <c r="AM2379" s="54"/>
      <c r="AN2379" s="54"/>
      <c r="AO2379" s="54"/>
      <c r="AP2379" s="54"/>
      <c r="AQ2379" s="54"/>
      <c r="AR2379" s="54"/>
      <c r="AS2379" s="54"/>
    </row>
    <row r="2380" spans="1:45" x14ac:dyDescent="0.3">
      <c r="D2380" s="56"/>
      <c r="X2380" s="336"/>
      <c r="Y2380" s="336">
        <f t="shared" ca="1" si="4030"/>
        <v>-4.3857434880082195E-2</v>
      </c>
      <c r="Z2380" s="336">
        <f t="shared" ca="1" si="4030"/>
        <v>0.67804531045626926</v>
      </c>
      <c r="AA2380" s="336">
        <f t="shared" ca="1" si="4030"/>
        <v>-2.2309145630473745E-2</v>
      </c>
      <c r="AB2380" s="336">
        <f t="shared" ca="1" si="4030"/>
        <v>0.57802236184157485</v>
      </c>
      <c r="AC2380" s="336">
        <f t="shared" ca="1" si="4030"/>
        <v>-0.5715912112471202</v>
      </c>
      <c r="AD2380" s="336">
        <f t="shared" ca="1" si="4030"/>
        <v>0.23978526190693006</v>
      </c>
      <c r="AE2380" s="336"/>
      <c r="AF2380" s="336"/>
      <c r="AG2380" s="336"/>
      <c r="AH2380" s="336"/>
      <c r="AI2380" s="54"/>
      <c r="AJ2380" s="54"/>
      <c r="AK2380" s="54"/>
      <c r="AL2380" s="336"/>
      <c r="AM2380" s="336"/>
      <c r="AN2380" s="336"/>
      <c r="AO2380" s="336"/>
      <c r="AP2380" s="54"/>
      <c r="AQ2380" s="336"/>
      <c r="AR2380" s="336"/>
      <c r="AS2380" s="336"/>
    </row>
    <row r="2381" spans="1:45" x14ac:dyDescent="0.3">
      <c r="C2381" s="54"/>
      <c r="D2381" s="56"/>
      <c r="Y2381" s="336">
        <f t="shared" ca="1" si="4030"/>
        <v>0.36645471994505652</v>
      </c>
      <c r="Z2381" s="336">
        <f t="shared" ca="1" si="4030"/>
        <v>0.13796704846034843</v>
      </c>
      <c r="AA2381" s="336">
        <f t="shared" ca="1" si="4030"/>
        <v>6.0166270137571115E-2</v>
      </c>
      <c r="AB2381" s="336">
        <f t="shared" ca="1" si="4030"/>
        <v>-1.3017986373331438</v>
      </c>
      <c r="AC2381" s="336">
        <f t="shared" ca="1" si="4030"/>
        <v>-0.91293900363522662</v>
      </c>
      <c r="AD2381" s="336">
        <f t="shared" ca="1" si="4030"/>
        <v>0.58112726604904963</v>
      </c>
      <c r="AE2381" s="55"/>
      <c r="AF2381" s="55"/>
      <c r="AG2381" s="55"/>
      <c r="AH2381" s="55"/>
      <c r="AI2381" s="55"/>
      <c r="AJ2381" s="55"/>
      <c r="AK2381" s="55"/>
      <c r="AL2381" s="55"/>
      <c r="AM2381" s="55"/>
      <c r="AN2381" s="55"/>
      <c r="AO2381" s="55"/>
      <c r="AP2381" s="55"/>
      <c r="AQ2381" s="55"/>
      <c r="AR2381" s="55"/>
      <c r="AS2381" s="55"/>
    </row>
    <row r="2382" spans="1:45" x14ac:dyDescent="0.3">
      <c r="B2382" s="54" t="s">
        <v>172</v>
      </c>
      <c r="C2382" s="53">
        <f>C2375</f>
        <v>0</v>
      </c>
      <c r="D2382" s="56" t="e">
        <f t="shared" ref="D2382:D2383" ca="1" si="4103">AJ2382</f>
        <v>#N/A</v>
      </c>
      <c r="E2382" s="52" t="e">
        <f t="shared" ref="E2382:W2382" si="4104">E2375</f>
        <v>#N/A</v>
      </c>
      <c r="F2382" s="52" t="e">
        <f t="shared" si="4104"/>
        <v>#N/A</v>
      </c>
      <c r="G2382" s="52" t="e">
        <f t="shared" si="4104"/>
        <v>#N/A</v>
      </c>
      <c r="H2382" s="52" t="e">
        <f t="shared" si="4104"/>
        <v>#N/A</v>
      </c>
      <c r="I2382" s="52" t="e">
        <f t="shared" si="4104"/>
        <v>#N/A</v>
      </c>
      <c r="J2382" s="52" t="e">
        <f t="shared" si="4104"/>
        <v>#N/A</v>
      </c>
      <c r="K2382" s="52" t="e">
        <f t="shared" si="4104"/>
        <v>#N/A</v>
      </c>
      <c r="L2382" s="52" t="e">
        <f t="shared" si="4104"/>
        <v>#N/A</v>
      </c>
      <c r="M2382" s="52" t="e">
        <f t="shared" si="4104"/>
        <v>#N/A</v>
      </c>
      <c r="N2382" s="52" t="e">
        <f t="shared" si="4104"/>
        <v>#N/A</v>
      </c>
      <c r="O2382" s="52" t="e">
        <f t="shared" si="4104"/>
        <v>#N/A</v>
      </c>
      <c r="P2382" s="52" t="e">
        <f t="shared" si="4104"/>
        <v>#N/A</v>
      </c>
      <c r="Q2382" s="52" t="e">
        <f t="shared" si="4104"/>
        <v>#N/A</v>
      </c>
      <c r="R2382" s="52" t="e">
        <f t="shared" si="4104"/>
        <v>#N/A</v>
      </c>
      <c r="S2382" s="52" t="e">
        <f t="shared" si="4104"/>
        <v>#N/A</v>
      </c>
      <c r="T2382" s="52" t="e">
        <f t="shared" si="4104"/>
        <v>#N/A</v>
      </c>
      <c r="U2382" s="52" t="e">
        <f t="shared" si="4104"/>
        <v>#N/A</v>
      </c>
      <c r="V2382" s="52" t="e">
        <f t="shared" si="4104"/>
        <v>#N/A</v>
      </c>
      <c r="W2382" s="52" t="e">
        <f t="shared" si="4104"/>
        <v>#N/A</v>
      </c>
      <c r="X2382" s="55" t="e">
        <f t="shared" ref="X2382:X2383" si="4105">(H2382-(O2382*P2382)/100-3*(J2382*K2382)/100)/2</f>
        <v>#N/A</v>
      </c>
      <c r="Y2382" s="55" t="e">
        <f t="shared" ref="Y2382:Y2383" si="4106">SUM(X2382,(J2382*K2382/100))/(F2382/100)</f>
        <v>#N/A</v>
      </c>
      <c r="Z2382" s="55" t="e">
        <f t="shared" ref="Z2382" si="4107">U2382*0.5+U2383*0.5</f>
        <v>#N/A</v>
      </c>
      <c r="AA2382" s="55" t="e">
        <f t="shared" ref="AA2382:AA2383" si="4108">J2382/Y2382</f>
        <v>#N/A</v>
      </c>
      <c r="AB2382" s="336" t="e">
        <f t="shared" ref="AB2382:AB2383" si="4109">X2382/(Y2382-J2382)</f>
        <v>#N/A</v>
      </c>
      <c r="AC2382" s="223" t="e">
        <f ca="1">INDEX(FGA_COEFFS,1,1)+Z2382*INDEX(FGA_COEFFS,1,2)+Y2382*INDEX(FGA_COEFFS,1,3)+R2382*INDEX(FGA_COEFFS,1,4)+Q2383*INDEX(FGA_COEFFS,1,5)+S2382*INDEX(FGA_COEFFS,1,6)+T2383*INDEX(FGA_COEFFS,1,7)+M2383*INDEX(FGA_COEFFS,1,8)+Y2386*Y2387</f>
        <v>#N/A</v>
      </c>
      <c r="AD2382" s="223" t="e">
        <f ca="1">INDEX(THREEPTA_COEFFS,1,1)+AC2382*INDEX(THREEPTA_COEFFS,1,2)+J2382*INDEX(THREEPTA_COEFFS,1,3)+AA2382*INDEX(THREEPTA_COEFFS,1,4)+K2382*INDEX(THREEPTA_COEFFS,1,5)+L2383*INDEX(THREEPTA_COEFFS,1,6)+Z2386*Z2387</f>
        <v>#N/A</v>
      </c>
      <c r="AE2382" s="223" t="e">
        <f ca="1">INDEX(THREEPTPCT_COEFFS,1,1)+K2382*INDEX(THREEPTPCT_COEFFS,1,2)+L2383*INDEX(THREEPTPCT_COEFFS,1,3)+AA2386*AA2387</f>
        <v>#N/A</v>
      </c>
      <c r="AF2382" s="55" t="e">
        <f t="shared" ref="AF2382:AF2383" ca="1" si="4110">AC2382-AD2382</f>
        <v>#N/A</v>
      </c>
      <c r="AG2382" s="223" t="e">
        <f ca="1">INDEX(TWOPTPCT_COEFFS,1,1)+AB2382*INDEX(TWOPTPCT_COEFFS,1,2)+I2383*INDEX(TWOPTPCT_COEFFS,1,3)+G2383*INDEX(TWOPTPCT_COEFFS,1,4)+L2383*INDEX(TWOPTPCT_COEFFS,1,5)+AB2386*AB2387</f>
        <v>#N/A</v>
      </c>
      <c r="AH2382" s="223" t="e">
        <f ca="1">INDEX(FTA_COEFFS,1,1)+O2382*INDEX(FTA_COEFFS,1,2)+N2383*INDEX(FTA_COEFFS,1,3)+(Q2382+R2382)*INDEX(FTA_COEFFS,1,4)+(Q2383+R2383)*INDEX(FTA_COEFFS,1,5)+M2383*INDEX(FTA_COEFFS,1,6)+AC2386*AC2387</f>
        <v>#N/A</v>
      </c>
      <c r="AI2382" s="223" t="e">
        <f ca="1">INDEX(FTPCT_COEFFS,1,1)+P2382*INDEX(FTPCT_COEFFS,1,2)+F2382*INDEX(FTPCT_COEFFS,1,3)+G2383*INDEX(FTPCT_COEFFS,1,4)+AD2386*AD2387</f>
        <v>#N/A</v>
      </c>
      <c r="AJ2382" s="338" t="e">
        <f t="shared" ref="AJ2382:AJ2383" ca="1" si="4111">AD2382*AE2382/100+AF2382*AG2382+AH2382*AI2382/100</f>
        <v>#N/A</v>
      </c>
      <c r="AK2382" s="55"/>
      <c r="AL2382" s="55"/>
      <c r="AM2382" s="55"/>
      <c r="AN2382" s="55"/>
      <c r="AO2382" s="55"/>
      <c r="AP2382" s="55"/>
      <c r="AQ2382" s="55"/>
      <c r="AR2382" s="55"/>
    </row>
    <row r="2383" spans="1:45" x14ac:dyDescent="0.3">
      <c r="B2383" s="54" t="s">
        <v>175</v>
      </c>
      <c r="C2383" s="54">
        <f>C2376</f>
        <v>0</v>
      </c>
      <c r="D2383" s="56" t="e">
        <f t="shared" ca="1" si="4103"/>
        <v>#N/A</v>
      </c>
      <c r="E2383" s="52" t="e">
        <f t="shared" ref="E2383:W2383" si="4112">E2376</f>
        <v>#N/A</v>
      </c>
      <c r="F2383" s="52" t="e">
        <f t="shared" si="4112"/>
        <v>#N/A</v>
      </c>
      <c r="G2383" s="52" t="e">
        <f t="shared" si="4112"/>
        <v>#N/A</v>
      </c>
      <c r="H2383" s="52" t="e">
        <f t="shared" si="4112"/>
        <v>#N/A</v>
      </c>
      <c r="I2383" s="52" t="e">
        <f t="shared" si="4112"/>
        <v>#N/A</v>
      </c>
      <c r="J2383" s="52" t="e">
        <f t="shared" si="4112"/>
        <v>#N/A</v>
      </c>
      <c r="K2383" s="52" t="e">
        <f t="shared" si="4112"/>
        <v>#N/A</v>
      </c>
      <c r="L2383" s="52" t="e">
        <f t="shared" si="4112"/>
        <v>#N/A</v>
      </c>
      <c r="M2383" s="52" t="e">
        <f t="shared" si="4112"/>
        <v>#N/A</v>
      </c>
      <c r="N2383" s="52" t="e">
        <f t="shared" si="4112"/>
        <v>#N/A</v>
      </c>
      <c r="O2383" s="52" t="e">
        <f t="shared" si="4112"/>
        <v>#N/A</v>
      </c>
      <c r="P2383" s="52" t="e">
        <f t="shared" si="4112"/>
        <v>#N/A</v>
      </c>
      <c r="Q2383" s="52" t="e">
        <f t="shared" si="4112"/>
        <v>#N/A</v>
      </c>
      <c r="R2383" s="52" t="e">
        <f t="shared" si="4112"/>
        <v>#N/A</v>
      </c>
      <c r="S2383" s="52" t="e">
        <f t="shared" si="4112"/>
        <v>#N/A</v>
      </c>
      <c r="T2383" s="52" t="e">
        <f t="shared" si="4112"/>
        <v>#N/A</v>
      </c>
      <c r="U2383" s="52" t="e">
        <f t="shared" si="4112"/>
        <v>#N/A</v>
      </c>
      <c r="V2383" s="52" t="e">
        <f t="shared" si="4112"/>
        <v>#N/A</v>
      </c>
      <c r="W2383" s="52" t="e">
        <f t="shared" si="4112"/>
        <v>#N/A</v>
      </c>
      <c r="X2383" s="55" t="e">
        <f t="shared" si="4105"/>
        <v>#N/A</v>
      </c>
      <c r="Y2383" s="55" t="e">
        <f t="shared" si="4106"/>
        <v>#N/A</v>
      </c>
      <c r="Z2383" s="55" t="e">
        <f t="shared" ref="Z2383" si="4113">Z2382</f>
        <v>#N/A</v>
      </c>
      <c r="AA2383" s="55" t="e">
        <f t="shared" si="4108"/>
        <v>#N/A</v>
      </c>
      <c r="AB2383" s="336" t="e">
        <f t="shared" si="4109"/>
        <v>#N/A</v>
      </c>
      <c r="AC2383" s="223" t="e">
        <f ca="1">INDEX(FGA_COEFFS,1,1)+Z2383*INDEX(FGA_COEFFS,1,2)+Y2383*INDEX(FGA_COEFFS,1,3)+R2383*INDEX(FGA_COEFFS,1,4)+Q2382*INDEX(FGA_COEFFS,1,5)+S2383*INDEX(FGA_COEFFS,1,6)+T2382*INDEX(FGA_COEFFS,1,7)+M2382*INDEX(FGA_COEFFS,1,8)+Y2386*Y2388</f>
        <v>#N/A</v>
      </c>
      <c r="AD2383" s="223" t="e">
        <f ca="1">INDEX(THREEPTA_COEFFS,1,1)+AC2383*INDEX(THREEPTA_COEFFS,1,2)+J2383*INDEX(THREEPTA_COEFFS,1,3)+AA2383*INDEX(THREEPTA_COEFFS,1,4)+K2383*INDEX(THREEPTA_COEFFS,1,5)+L2382*INDEX(THREEPTA_COEFFS,1,6)+Z2386*Z2388</f>
        <v>#N/A</v>
      </c>
      <c r="AE2383" s="223" t="e">
        <f ca="1">INDEX(THREEPTPCT_COEFFS,1,1)+K2383*INDEX(THREEPTPCT_COEFFS,1,2)+L2382*INDEX(THREEPTPCT_COEFFS,1,3)+AA2386*AA2388</f>
        <v>#N/A</v>
      </c>
      <c r="AF2383" s="55" t="e">
        <f t="shared" ca="1" si="4110"/>
        <v>#N/A</v>
      </c>
      <c r="AG2383" s="223" t="e">
        <f ca="1">INDEX(TWOPTPCT_COEFFS,1,1)+AB2383*INDEX(TWOPTPCT_COEFFS,1,2)+I2382*INDEX(TWOPTPCT_COEFFS,1,3)+G2382*INDEX(TWOPTPCT_COEFFS,1,4)+L2382*INDEX(TWOPTPCT_COEFFS,1,5)+AB2386*AB2388</f>
        <v>#N/A</v>
      </c>
      <c r="AH2383" s="223" t="e">
        <f ca="1">INDEX(FTA_COEFFS,1,1)+O2383*INDEX(FTA_COEFFS,1,2)+N2382*INDEX(FTA_COEFFS,1,3)+(Q2383+R2383)*INDEX(FTA_COEFFS,1,4)+(Q2382+R2382)*INDEX(FTA_COEFFS,1,5)+M2382*INDEX(FTA_COEFFS,1,6)+AC2386*AC2388</f>
        <v>#N/A</v>
      </c>
      <c r="AI2383" s="223" t="e">
        <f ca="1">INDEX(FTPCT_COEFFS,1,1)+P2383*INDEX(FTPCT_COEFFS,1,2)+F2383*INDEX(FTPCT_COEFFS,1,3)+G2382*INDEX(FTPCT_COEFFS,1,4)+AD2386*AD2388</f>
        <v>#N/A</v>
      </c>
      <c r="AJ2383" s="338" t="e">
        <f t="shared" ca="1" si="4111"/>
        <v>#N/A</v>
      </c>
      <c r="AK2383" s="55"/>
      <c r="AL2383" s="55"/>
      <c r="AM2383" s="55"/>
      <c r="AN2383" s="55"/>
      <c r="AO2383" s="55"/>
      <c r="AP2383" s="55"/>
      <c r="AQ2383" s="55"/>
      <c r="AR2383" s="55"/>
    </row>
    <row r="2384" spans="1:45" x14ac:dyDescent="0.3">
      <c r="A2384" s="54" t="e">
        <f ca="1">IF(D2382&gt;(D2383+(AVERAGE(V2382,W2382)-AVERAGE(V2383,W2383))/2)+2.5,C2382,IF(D2383&gt;(D2382+(AVERAGE(V2383,W2383)-AVERAGE(V2382,W2382))/2)+2.5,C2383,"Close"))</f>
        <v>#N/A</v>
      </c>
      <c r="B2384" s="64" t="e">
        <f ca="1">IF(D2383&gt;D2382,C2383,C2382)</f>
        <v>#N/A</v>
      </c>
      <c r="D2384" s="56"/>
      <c r="X2384" s="55"/>
      <c r="Y2384" s="55"/>
      <c r="Z2384" s="55"/>
      <c r="AA2384" s="55"/>
      <c r="AB2384" s="55"/>
      <c r="AC2384" s="337"/>
      <c r="AD2384" s="337"/>
      <c r="AE2384" s="337"/>
      <c r="AF2384" s="337"/>
      <c r="AG2384" s="337"/>
      <c r="AH2384" s="337"/>
      <c r="AI2384" s="337"/>
      <c r="AJ2384" s="337"/>
      <c r="AK2384" s="337"/>
      <c r="AL2384" s="337"/>
      <c r="AM2384" s="55"/>
      <c r="AN2384" s="55"/>
      <c r="AO2384" s="55"/>
      <c r="AP2384" s="55"/>
      <c r="AQ2384" s="55"/>
      <c r="AR2384" s="55"/>
      <c r="AS2384" s="55"/>
    </row>
    <row r="2385" spans="1:45" x14ac:dyDescent="0.3">
      <c r="X2385" s="54" t="s">
        <v>1305</v>
      </c>
      <c r="Y2385" s="54" t="s">
        <v>128</v>
      </c>
      <c r="Z2385" s="54" t="s">
        <v>157</v>
      </c>
      <c r="AA2385" s="54" t="s">
        <v>151</v>
      </c>
      <c r="AB2385" s="54" t="s">
        <v>1327</v>
      </c>
      <c r="AC2385" s="54" t="s">
        <v>129</v>
      </c>
      <c r="AD2385" s="54" t="s">
        <v>116</v>
      </c>
      <c r="AE2385" s="54"/>
      <c r="AF2385" s="54"/>
      <c r="AG2385" s="54"/>
      <c r="AH2385" s="54"/>
      <c r="AI2385" s="54"/>
      <c r="AJ2385" s="54"/>
      <c r="AK2385" s="54"/>
      <c r="AL2385" s="54"/>
      <c r="AM2385" s="54"/>
      <c r="AN2385" s="54"/>
      <c r="AO2385" s="54"/>
      <c r="AP2385" s="54"/>
      <c r="AQ2385" s="54"/>
      <c r="AR2385" s="54"/>
      <c r="AS2385" s="54"/>
    </row>
    <row r="2386" spans="1:45" x14ac:dyDescent="0.3">
      <c r="X2386" s="54"/>
      <c r="Y2386" s="54">
        <f t="shared" ref="Y2386:AD2386" si="4114">Y2379</f>
        <v>6.4436999999999998</v>
      </c>
      <c r="Z2386" s="54">
        <f t="shared" si="4114"/>
        <v>4.9371</v>
      </c>
      <c r="AA2386" s="54">
        <f t="shared" si="4114"/>
        <v>11.350300000000001</v>
      </c>
      <c r="AB2386" s="54">
        <f t="shared" si="4114"/>
        <v>7.1900000000000006E-2</v>
      </c>
      <c r="AC2386" s="54">
        <f t="shared" si="4114"/>
        <v>6.2766000000000002</v>
      </c>
      <c r="AD2386" s="54">
        <f t="shared" si="4114"/>
        <v>11.042999999999999</v>
      </c>
      <c r="AE2386" s="54"/>
      <c r="AF2386" s="336"/>
      <c r="AG2386" s="336"/>
      <c r="AH2386" s="336"/>
      <c r="AI2386" s="54"/>
      <c r="AJ2386" s="54"/>
      <c r="AK2386" s="54"/>
      <c r="AL2386" s="54"/>
      <c r="AM2386" s="54"/>
      <c r="AN2386" s="54"/>
      <c r="AO2386" s="54"/>
      <c r="AP2386" s="54"/>
      <c r="AQ2386" s="54"/>
      <c r="AR2386" s="54"/>
      <c r="AS2386" s="54"/>
    </row>
    <row r="2387" spans="1:45" x14ac:dyDescent="0.3">
      <c r="D2387" s="56"/>
      <c r="X2387" s="336"/>
      <c r="Y2387" s="336">
        <f t="shared" ca="1" si="4030"/>
        <v>-1.368888460881756</v>
      </c>
      <c r="Z2387" s="336">
        <f t="shared" ca="1" si="4030"/>
        <v>0.29093459779697495</v>
      </c>
      <c r="AA2387" s="336">
        <f t="shared" ca="1" si="4030"/>
        <v>2.9701523572625873E-3</v>
      </c>
      <c r="AB2387" s="336">
        <f t="shared" ca="1" si="4030"/>
        <v>1.2975941045687862</v>
      </c>
      <c r="AC2387" s="336">
        <f t="shared" ca="1" si="4030"/>
        <v>-9.5584825216626465E-2</v>
      </c>
      <c r="AD2387" s="336">
        <f t="shared" ca="1" si="4030"/>
        <v>-0.60168880447812478</v>
      </c>
      <c r="AE2387" s="336"/>
      <c r="AF2387" s="336"/>
      <c r="AG2387" s="336"/>
      <c r="AH2387" s="336"/>
      <c r="AI2387" s="54"/>
      <c r="AJ2387" s="54"/>
      <c r="AK2387" s="54"/>
      <c r="AL2387" s="336"/>
      <c r="AM2387" s="336"/>
      <c r="AN2387" s="336"/>
      <c r="AO2387" s="336"/>
      <c r="AP2387" s="54"/>
      <c r="AQ2387" s="336"/>
      <c r="AR2387" s="336"/>
      <c r="AS2387" s="336"/>
    </row>
    <row r="2388" spans="1:45" x14ac:dyDescent="0.3">
      <c r="C2388" s="54"/>
      <c r="D2388" s="56"/>
      <c r="Y2388" s="336">
        <f t="shared" ca="1" si="4030"/>
        <v>-0.35306854808728488</v>
      </c>
      <c r="Z2388" s="336">
        <f t="shared" ca="1" si="4030"/>
        <v>-0.46161192421667818</v>
      </c>
      <c r="AA2388" s="336">
        <f t="shared" ca="1" si="4030"/>
        <v>-6.0769688111753442E-4</v>
      </c>
      <c r="AB2388" s="336">
        <f t="shared" ca="1" si="4030"/>
        <v>0.43904561073278509</v>
      </c>
      <c r="AC2388" s="336">
        <f t="shared" ca="1" si="4030"/>
        <v>6.4997581549682592E-3</v>
      </c>
      <c r="AD2388" s="336">
        <f t="shared" ca="1" si="4030"/>
        <v>-0.62522563939432363</v>
      </c>
      <c r="AE2388" s="55"/>
      <c r="AF2388" s="55"/>
      <c r="AG2388" s="55"/>
      <c r="AH2388" s="55"/>
      <c r="AI2388" s="55"/>
      <c r="AJ2388" s="55"/>
      <c r="AK2388" s="55"/>
      <c r="AL2388" s="55"/>
      <c r="AM2388" s="55"/>
      <c r="AN2388" s="55"/>
      <c r="AO2388" s="55"/>
      <c r="AP2388" s="55"/>
      <c r="AQ2388" s="55"/>
      <c r="AR2388" s="55"/>
      <c r="AS2388" s="55"/>
    </row>
    <row r="2389" spans="1:45" x14ac:dyDescent="0.3">
      <c r="B2389" s="54" t="s">
        <v>172</v>
      </c>
      <c r="C2389" s="53">
        <f>C2382</f>
        <v>0</v>
      </c>
      <c r="D2389" s="56" t="e">
        <f t="shared" ref="D2389:D2390" ca="1" si="4115">AJ2389</f>
        <v>#N/A</v>
      </c>
      <c r="E2389" s="52" t="e">
        <f t="shared" ref="E2389:W2389" si="4116">E2382</f>
        <v>#N/A</v>
      </c>
      <c r="F2389" s="52" t="e">
        <f t="shared" si="4116"/>
        <v>#N/A</v>
      </c>
      <c r="G2389" s="52" t="e">
        <f t="shared" si="4116"/>
        <v>#N/A</v>
      </c>
      <c r="H2389" s="52" t="e">
        <f t="shared" si="4116"/>
        <v>#N/A</v>
      </c>
      <c r="I2389" s="52" t="e">
        <f t="shared" si="4116"/>
        <v>#N/A</v>
      </c>
      <c r="J2389" s="52" t="e">
        <f t="shared" si="4116"/>
        <v>#N/A</v>
      </c>
      <c r="K2389" s="52" t="e">
        <f t="shared" si="4116"/>
        <v>#N/A</v>
      </c>
      <c r="L2389" s="52" t="e">
        <f t="shared" si="4116"/>
        <v>#N/A</v>
      </c>
      <c r="M2389" s="52" t="e">
        <f t="shared" si="4116"/>
        <v>#N/A</v>
      </c>
      <c r="N2389" s="52" t="e">
        <f t="shared" si="4116"/>
        <v>#N/A</v>
      </c>
      <c r="O2389" s="52" t="e">
        <f t="shared" si="4116"/>
        <v>#N/A</v>
      </c>
      <c r="P2389" s="52" t="e">
        <f t="shared" si="4116"/>
        <v>#N/A</v>
      </c>
      <c r="Q2389" s="52" t="e">
        <f t="shared" si="4116"/>
        <v>#N/A</v>
      </c>
      <c r="R2389" s="52" t="e">
        <f t="shared" si="4116"/>
        <v>#N/A</v>
      </c>
      <c r="S2389" s="52" t="e">
        <f t="shared" si="4116"/>
        <v>#N/A</v>
      </c>
      <c r="T2389" s="52" t="e">
        <f t="shared" si="4116"/>
        <v>#N/A</v>
      </c>
      <c r="U2389" s="52" t="e">
        <f t="shared" si="4116"/>
        <v>#N/A</v>
      </c>
      <c r="V2389" s="52" t="e">
        <f t="shared" si="4116"/>
        <v>#N/A</v>
      </c>
      <c r="W2389" s="52" t="e">
        <f t="shared" si="4116"/>
        <v>#N/A</v>
      </c>
      <c r="X2389" s="55" t="e">
        <f t="shared" ref="X2389:X2390" si="4117">(H2389-(O2389*P2389)/100-3*(J2389*K2389)/100)/2</f>
        <v>#N/A</v>
      </c>
      <c r="Y2389" s="55" t="e">
        <f t="shared" ref="Y2389:Y2390" si="4118">SUM(X2389,(J2389*K2389/100))/(F2389/100)</f>
        <v>#N/A</v>
      </c>
      <c r="Z2389" s="55" t="e">
        <f t="shared" ref="Z2389" si="4119">U2389*0.5+U2390*0.5</f>
        <v>#N/A</v>
      </c>
      <c r="AA2389" s="55" t="e">
        <f t="shared" ref="AA2389:AA2390" si="4120">J2389/Y2389</f>
        <v>#N/A</v>
      </c>
      <c r="AB2389" s="336" t="e">
        <f t="shared" ref="AB2389:AB2390" si="4121">X2389/(Y2389-J2389)</f>
        <v>#N/A</v>
      </c>
      <c r="AC2389" s="223" t="e">
        <f ca="1">INDEX(FGA_COEFFS,1,1)+Z2389*INDEX(FGA_COEFFS,1,2)+Y2389*INDEX(FGA_COEFFS,1,3)+R2389*INDEX(FGA_COEFFS,1,4)+Q2390*INDEX(FGA_COEFFS,1,5)+S2389*INDEX(FGA_COEFFS,1,6)+T2390*INDEX(FGA_COEFFS,1,7)+M2390*INDEX(FGA_COEFFS,1,8)+Y2393*Y2394</f>
        <v>#N/A</v>
      </c>
      <c r="AD2389" s="223" t="e">
        <f ca="1">INDEX(THREEPTA_COEFFS,1,1)+AC2389*INDEX(THREEPTA_COEFFS,1,2)+J2389*INDEX(THREEPTA_COEFFS,1,3)+AA2389*INDEX(THREEPTA_COEFFS,1,4)+K2389*INDEX(THREEPTA_COEFFS,1,5)+L2390*INDEX(THREEPTA_COEFFS,1,6)+Z2393*Z2394</f>
        <v>#N/A</v>
      </c>
      <c r="AE2389" s="223" t="e">
        <f ca="1">INDEX(THREEPTPCT_COEFFS,1,1)+K2389*INDEX(THREEPTPCT_COEFFS,1,2)+L2390*INDEX(THREEPTPCT_COEFFS,1,3)+AA2393*AA2394</f>
        <v>#N/A</v>
      </c>
      <c r="AF2389" s="55" t="e">
        <f t="shared" ref="AF2389:AF2390" ca="1" si="4122">AC2389-AD2389</f>
        <v>#N/A</v>
      </c>
      <c r="AG2389" s="223" t="e">
        <f ca="1">INDEX(TWOPTPCT_COEFFS,1,1)+AB2389*INDEX(TWOPTPCT_COEFFS,1,2)+I2390*INDEX(TWOPTPCT_COEFFS,1,3)+G2390*INDEX(TWOPTPCT_COEFFS,1,4)+L2390*INDEX(TWOPTPCT_COEFFS,1,5)+AB2393*AB2394</f>
        <v>#N/A</v>
      </c>
      <c r="AH2389" s="223" t="e">
        <f ca="1">INDEX(FTA_COEFFS,1,1)+O2389*INDEX(FTA_COEFFS,1,2)+N2390*INDEX(FTA_COEFFS,1,3)+(Q2389+R2389)*INDEX(FTA_COEFFS,1,4)+(Q2390+R2390)*INDEX(FTA_COEFFS,1,5)+M2390*INDEX(FTA_COEFFS,1,6)+AC2393*AC2394</f>
        <v>#N/A</v>
      </c>
      <c r="AI2389" s="223" t="e">
        <f ca="1">INDEX(FTPCT_COEFFS,1,1)+P2389*INDEX(FTPCT_COEFFS,1,2)+F2389*INDEX(FTPCT_COEFFS,1,3)+G2390*INDEX(FTPCT_COEFFS,1,4)+AD2393*AD2394</f>
        <v>#N/A</v>
      </c>
      <c r="AJ2389" s="338" t="e">
        <f t="shared" ref="AJ2389:AJ2390" ca="1" si="4123">AD2389*AE2389/100+AF2389*AG2389+AH2389*AI2389/100</f>
        <v>#N/A</v>
      </c>
      <c r="AK2389" s="55"/>
      <c r="AL2389" s="55"/>
      <c r="AM2389" s="55"/>
      <c r="AN2389" s="55"/>
      <c r="AO2389" s="55"/>
      <c r="AP2389" s="55"/>
      <c r="AQ2389" s="55"/>
      <c r="AR2389" s="55"/>
    </row>
    <row r="2390" spans="1:45" x14ac:dyDescent="0.3">
      <c r="B2390" s="54" t="s">
        <v>175</v>
      </c>
      <c r="C2390" s="54">
        <f>C2383</f>
        <v>0</v>
      </c>
      <c r="D2390" s="56" t="e">
        <f t="shared" ca="1" si="4115"/>
        <v>#N/A</v>
      </c>
      <c r="E2390" s="52" t="e">
        <f t="shared" ref="E2390:W2390" si="4124">E2383</f>
        <v>#N/A</v>
      </c>
      <c r="F2390" s="52" t="e">
        <f t="shared" si="4124"/>
        <v>#N/A</v>
      </c>
      <c r="G2390" s="52" t="e">
        <f t="shared" si="4124"/>
        <v>#N/A</v>
      </c>
      <c r="H2390" s="52" t="e">
        <f t="shared" si="4124"/>
        <v>#N/A</v>
      </c>
      <c r="I2390" s="52" t="e">
        <f t="shared" si="4124"/>
        <v>#N/A</v>
      </c>
      <c r="J2390" s="52" t="e">
        <f t="shared" si="4124"/>
        <v>#N/A</v>
      </c>
      <c r="K2390" s="52" t="e">
        <f t="shared" si="4124"/>
        <v>#N/A</v>
      </c>
      <c r="L2390" s="52" t="e">
        <f t="shared" si="4124"/>
        <v>#N/A</v>
      </c>
      <c r="M2390" s="52" t="e">
        <f t="shared" si="4124"/>
        <v>#N/A</v>
      </c>
      <c r="N2390" s="52" t="e">
        <f t="shared" si="4124"/>
        <v>#N/A</v>
      </c>
      <c r="O2390" s="52" t="e">
        <f t="shared" si="4124"/>
        <v>#N/A</v>
      </c>
      <c r="P2390" s="52" t="e">
        <f t="shared" si="4124"/>
        <v>#N/A</v>
      </c>
      <c r="Q2390" s="52" t="e">
        <f t="shared" si="4124"/>
        <v>#N/A</v>
      </c>
      <c r="R2390" s="52" t="e">
        <f t="shared" si="4124"/>
        <v>#N/A</v>
      </c>
      <c r="S2390" s="52" t="e">
        <f t="shared" si="4124"/>
        <v>#N/A</v>
      </c>
      <c r="T2390" s="52" t="e">
        <f t="shared" si="4124"/>
        <v>#N/A</v>
      </c>
      <c r="U2390" s="52" t="e">
        <f t="shared" si="4124"/>
        <v>#N/A</v>
      </c>
      <c r="V2390" s="52" t="e">
        <f t="shared" si="4124"/>
        <v>#N/A</v>
      </c>
      <c r="W2390" s="52" t="e">
        <f t="shared" si="4124"/>
        <v>#N/A</v>
      </c>
      <c r="X2390" s="55" t="e">
        <f t="shared" si="4117"/>
        <v>#N/A</v>
      </c>
      <c r="Y2390" s="55" t="e">
        <f t="shared" si="4118"/>
        <v>#N/A</v>
      </c>
      <c r="Z2390" s="55" t="e">
        <f t="shared" ref="Z2390" si="4125">Z2389</f>
        <v>#N/A</v>
      </c>
      <c r="AA2390" s="55" t="e">
        <f t="shared" si="4120"/>
        <v>#N/A</v>
      </c>
      <c r="AB2390" s="336" t="e">
        <f t="shared" si="4121"/>
        <v>#N/A</v>
      </c>
      <c r="AC2390" s="223" t="e">
        <f ca="1">INDEX(FGA_COEFFS,1,1)+Z2390*INDEX(FGA_COEFFS,1,2)+Y2390*INDEX(FGA_COEFFS,1,3)+R2390*INDEX(FGA_COEFFS,1,4)+Q2389*INDEX(FGA_COEFFS,1,5)+S2390*INDEX(FGA_COEFFS,1,6)+T2389*INDEX(FGA_COEFFS,1,7)+M2389*INDEX(FGA_COEFFS,1,8)+Y2393*Y2395</f>
        <v>#N/A</v>
      </c>
      <c r="AD2390" s="223" t="e">
        <f ca="1">INDEX(THREEPTA_COEFFS,1,1)+AC2390*INDEX(THREEPTA_COEFFS,1,2)+J2390*INDEX(THREEPTA_COEFFS,1,3)+AA2390*INDEX(THREEPTA_COEFFS,1,4)+K2390*INDEX(THREEPTA_COEFFS,1,5)+L2389*INDEX(THREEPTA_COEFFS,1,6)+Z2393*Z2395</f>
        <v>#N/A</v>
      </c>
      <c r="AE2390" s="223" t="e">
        <f ca="1">INDEX(THREEPTPCT_COEFFS,1,1)+K2390*INDEX(THREEPTPCT_COEFFS,1,2)+L2389*INDEX(THREEPTPCT_COEFFS,1,3)+AA2393*AA2395</f>
        <v>#N/A</v>
      </c>
      <c r="AF2390" s="55" t="e">
        <f t="shared" ca="1" si="4122"/>
        <v>#N/A</v>
      </c>
      <c r="AG2390" s="223" t="e">
        <f ca="1">INDEX(TWOPTPCT_COEFFS,1,1)+AB2390*INDEX(TWOPTPCT_COEFFS,1,2)+I2389*INDEX(TWOPTPCT_COEFFS,1,3)+G2389*INDEX(TWOPTPCT_COEFFS,1,4)+L2389*INDEX(TWOPTPCT_COEFFS,1,5)+AB2393*AB2395</f>
        <v>#N/A</v>
      </c>
      <c r="AH2390" s="223" t="e">
        <f ca="1">INDEX(FTA_COEFFS,1,1)+O2390*INDEX(FTA_COEFFS,1,2)+N2389*INDEX(FTA_COEFFS,1,3)+(Q2390+R2390)*INDEX(FTA_COEFFS,1,4)+(Q2389+R2389)*INDEX(FTA_COEFFS,1,5)+M2389*INDEX(FTA_COEFFS,1,6)+AC2393*AC2395</f>
        <v>#N/A</v>
      </c>
      <c r="AI2390" s="223" t="e">
        <f ca="1">INDEX(FTPCT_COEFFS,1,1)+P2390*INDEX(FTPCT_COEFFS,1,2)+F2390*INDEX(FTPCT_COEFFS,1,3)+G2389*INDEX(FTPCT_COEFFS,1,4)+AD2393*AD2395</f>
        <v>#N/A</v>
      </c>
      <c r="AJ2390" s="338" t="e">
        <f t="shared" ca="1" si="4123"/>
        <v>#N/A</v>
      </c>
      <c r="AK2390" s="55"/>
      <c r="AL2390" s="55"/>
      <c r="AM2390" s="55"/>
      <c r="AN2390" s="55"/>
      <c r="AO2390" s="55"/>
      <c r="AP2390" s="55"/>
      <c r="AQ2390" s="55"/>
      <c r="AR2390" s="55"/>
    </row>
    <row r="2391" spans="1:45" x14ac:dyDescent="0.3">
      <c r="A2391" s="54" t="e">
        <f ca="1">IF(D2389&gt;(D2390+(AVERAGE(V2389,W2389)-AVERAGE(V2390,W2390))/2)+2.5,C2389,IF(D2390&gt;(D2389+(AVERAGE(V2390,W2390)-AVERAGE(V2389,W2389))/2)+2.5,C2390,"Close"))</f>
        <v>#N/A</v>
      </c>
      <c r="B2391" s="64" t="e">
        <f ca="1">IF(D2390&gt;D2389,C2390,C2389)</f>
        <v>#N/A</v>
      </c>
      <c r="D2391" s="56"/>
      <c r="X2391" s="55"/>
      <c r="Y2391" s="55"/>
      <c r="Z2391" s="55"/>
      <c r="AA2391" s="55"/>
      <c r="AB2391" s="55"/>
      <c r="AC2391" s="337"/>
      <c r="AD2391" s="337"/>
      <c r="AE2391" s="337"/>
      <c r="AF2391" s="337"/>
      <c r="AG2391" s="337"/>
      <c r="AH2391" s="337"/>
      <c r="AI2391" s="337"/>
      <c r="AJ2391" s="337"/>
      <c r="AK2391" s="337"/>
      <c r="AL2391" s="337"/>
      <c r="AM2391" s="55"/>
      <c r="AN2391" s="55"/>
      <c r="AO2391" s="55"/>
      <c r="AP2391" s="55"/>
      <c r="AQ2391" s="55"/>
      <c r="AR2391" s="55"/>
      <c r="AS2391" s="55"/>
    </row>
    <row r="2392" spans="1:45" x14ac:dyDescent="0.3">
      <c r="X2392" s="54" t="s">
        <v>1305</v>
      </c>
      <c r="Y2392" s="54" t="s">
        <v>128</v>
      </c>
      <c r="Z2392" s="54" t="s">
        <v>157</v>
      </c>
      <c r="AA2392" s="54" t="s">
        <v>151</v>
      </c>
      <c r="AB2392" s="54" t="s">
        <v>1327</v>
      </c>
      <c r="AC2392" s="54" t="s">
        <v>129</v>
      </c>
      <c r="AD2392" s="54" t="s">
        <v>116</v>
      </c>
      <c r="AE2392" s="54"/>
      <c r="AF2392" s="54"/>
      <c r="AG2392" s="54"/>
      <c r="AH2392" s="54"/>
      <c r="AI2392" s="54"/>
      <c r="AJ2392" s="54"/>
      <c r="AK2392" s="54"/>
      <c r="AL2392" s="54"/>
      <c r="AM2392" s="54"/>
      <c r="AN2392" s="54"/>
      <c r="AO2392" s="54"/>
      <c r="AP2392" s="54"/>
      <c r="AQ2392" s="54"/>
      <c r="AR2392" s="54"/>
      <c r="AS2392" s="54"/>
    </row>
    <row r="2393" spans="1:45" x14ac:dyDescent="0.3">
      <c r="X2393" s="54"/>
      <c r="Y2393" s="54">
        <f t="shared" ref="Y2393:AD2393" si="4126">Y2386</f>
        <v>6.4436999999999998</v>
      </c>
      <c r="Z2393" s="54">
        <f t="shared" si="4126"/>
        <v>4.9371</v>
      </c>
      <c r="AA2393" s="54">
        <f t="shared" si="4126"/>
        <v>11.350300000000001</v>
      </c>
      <c r="AB2393" s="54">
        <f t="shared" si="4126"/>
        <v>7.1900000000000006E-2</v>
      </c>
      <c r="AC2393" s="54">
        <f t="shared" si="4126"/>
        <v>6.2766000000000002</v>
      </c>
      <c r="AD2393" s="54">
        <f t="shared" si="4126"/>
        <v>11.042999999999999</v>
      </c>
      <c r="AE2393" s="54"/>
      <c r="AF2393" s="336"/>
      <c r="AG2393" s="336"/>
      <c r="AH2393" s="336"/>
      <c r="AI2393" s="54"/>
      <c r="AJ2393" s="54"/>
      <c r="AK2393" s="54"/>
      <c r="AL2393" s="54"/>
      <c r="AM2393" s="54"/>
      <c r="AN2393" s="54"/>
      <c r="AO2393" s="54"/>
      <c r="AP2393" s="54"/>
      <c r="AQ2393" s="54"/>
      <c r="AR2393" s="54"/>
      <c r="AS2393" s="54"/>
    </row>
    <row r="2394" spans="1:45" x14ac:dyDescent="0.3">
      <c r="D2394" s="56"/>
      <c r="X2394" s="336"/>
      <c r="Y2394" s="336">
        <f t="shared" ca="1" si="4030"/>
        <v>0.46663120709480166</v>
      </c>
      <c r="Z2394" s="336">
        <f t="shared" ca="1" si="4030"/>
        <v>0.57369066805266955</v>
      </c>
      <c r="AA2394" s="336">
        <f t="shared" ca="1" si="4030"/>
        <v>-8.7027577889620927E-2</v>
      </c>
      <c r="AB2394" s="336">
        <f t="shared" ca="1" si="4030"/>
        <v>-3.7714391866087029E-5</v>
      </c>
      <c r="AC2394" s="336">
        <f t="shared" ca="1" si="4030"/>
        <v>-0.67959894297810419</v>
      </c>
      <c r="AD2394" s="336">
        <f t="shared" ca="1" si="4030"/>
        <v>-0.12465722624422598</v>
      </c>
      <c r="AE2394" s="336"/>
      <c r="AF2394" s="336"/>
      <c r="AG2394" s="336"/>
      <c r="AH2394" s="336"/>
      <c r="AI2394" s="54"/>
      <c r="AJ2394" s="54"/>
      <c r="AK2394" s="54"/>
      <c r="AL2394" s="336"/>
      <c r="AM2394" s="336"/>
      <c r="AN2394" s="336"/>
      <c r="AO2394" s="336"/>
      <c r="AP2394" s="54"/>
      <c r="AQ2394" s="336"/>
      <c r="AR2394" s="336"/>
      <c r="AS2394" s="336"/>
    </row>
    <row r="2395" spans="1:45" x14ac:dyDescent="0.3">
      <c r="C2395" s="54"/>
      <c r="D2395" s="56"/>
      <c r="Y2395" s="336">
        <f t="shared" ca="1" si="4030"/>
        <v>-3.0288582864743292E-4</v>
      </c>
      <c r="Z2395" s="336">
        <f t="shared" ca="1" si="4030"/>
        <v>0.19795511345450523</v>
      </c>
      <c r="AA2395" s="336">
        <f t="shared" ca="1" si="4030"/>
        <v>0.73921607977260917</v>
      </c>
      <c r="AB2395" s="336">
        <f t="shared" ca="1" si="4030"/>
        <v>0.50746117304832672</v>
      </c>
      <c r="AC2395" s="336">
        <f t="shared" ca="1" si="4030"/>
        <v>-2.4939215112990038E-2</v>
      </c>
      <c r="AD2395" s="336">
        <f t="shared" ca="1" si="4030"/>
        <v>-0.14605898887721583</v>
      </c>
      <c r="AE2395" s="55"/>
      <c r="AF2395" s="55"/>
      <c r="AG2395" s="55"/>
      <c r="AH2395" s="55"/>
      <c r="AI2395" s="55"/>
      <c r="AJ2395" s="55"/>
      <c r="AK2395" s="55"/>
      <c r="AL2395" s="55"/>
      <c r="AM2395" s="55"/>
      <c r="AN2395" s="55"/>
      <c r="AO2395" s="55"/>
      <c r="AP2395" s="55"/>
      <c r="AQ2395" s="55"/>
      <c r="AR2395" s="55"/>
      <c r="AS2395" s="55"/>
    </row>
    <row r="2396" spans="1:45" x14ac:dyDescent="0.3">
      <c r="B2396" s="54" t="s">
        <v>172</v>
      </c>
      <c r="C2396" s="53">
        <f>C2389</f>
        <v>0</v>
      </c>
      <c r="D2396" s="56" t="e">
        <f t="shared" ref="D2396:D2397" ca="1" si="4127">AJ2396</f>
        <v>#N/A</v>
      </c>
      <c r="E2396" s="52" t="e">
        <f t="shared" ref="E2396:W2396" si="4128">E2389</f>
        <v>#N/A</v>
      </c>
      <c r="F2396" s="52" t="e">
        <f t="shared" si="4128"/>
        <v>#N/A</v>
      </c>
      <c r="G2396" s="52" t="e">
        <f t="shared" si="4128"/>
        <v>#N/A</v>
      </c>
      <c r="H2396" s="52" t="e">
        <f t="shared" si="4128"/>
        <v>#N/A</v>
      </c>
      <c r="I2396" s="52" t="e">
        <f t="shared" si="4128"/>
        <v>#N/A</v>
      </c>
      <c r="J2396" s="52" t="e">
        <f t="shared" si="4128"/>
        <v>#N/A</v>
      </c>
      <c r="K2396" s="52" t="e">
        <f t="shared" si="4128"/>
        <v>#N/A</v>
      </c>
      <c r="L2396" s="52" t="e">
        <f t="shared" si="4128"/>
        <v>#N/A</v>
      </c>
      <c r="M2396" s="52" t="e">
        <f t="shared" si="4128"/>
        <v>#N/A</v>
      </c>
      <c r="N2396" s="52" t="e">
        <f t="shared" si="4128"/>
        <v>#N/A</v>
      </c>
      <c r="O2396" s="52" t="e">
        <f t="shared" si="4128"/>
        <v>#N/A</v>
      </c>
      <c r="P2396" s="52" t="e">
        <f t="shared" si="4128"/>
        <v>#N/A</v>
      </c>
      <c r="Q2396" s="52" t="e">
        <f t="shared" si="4128"/>
        <v>#N/A</v>
      </c>
      <c r="R2396" s="52" t="e">
        <f t="shared" si="4128"/>
        <v>#N/A</v>
      </c>
      <c r="S2396" s="52" t="e">
        <f t="shared" si="4128"/>
        <v>#N/A</v>
      </c>
      <c r="T2396" s="52" t="e">
        <f t="shared" si="4128"/>
        <v>#N/A</v>
      </c>
      <c r="U2396" s="52" t="e">
        <f t="shared" si="4128"/>
        <v>#N/A</v>
      </c>
      <c r="V2396" s="52" t="e">
        <f t="shared" si="4128"/>
        <v>#N/A</v>
      </c>
      <c r="W2396" s="52" t="e">
        <f t="shared" si="4128"/>
        <v>#N/A</v>
      </c>
      <c r="X2396" s="55" t="e">
        <f t="shared" ref="X2396:X2397" si="4129">(H2396-(O2396*P2396)/100-3*(J2396*K2396)/100)/2</f>
        <v>#N/A</v>
      </c>
      <c r="Y2396" s="55" t="e">
        <f t="shared" ref="Y2396:Y2397" si="4130">SUM(X2396,(J2396*K2396/100))/(F2396/100)</f>
        <v>#N/A</v>
      </c>
      <c r="Z2396" s="55" t="e">
        <f t="shared" ref="Z2396" si="4131">U2396*0.5+U2397*0.5</f>
        <v>#N/A</v>
      </c>
      <c r="AA2396" s="55" t="e">
        <f t="shared" ref="AA2396:AA2397" si="4132">J2396/Y2396</f>
        <v>#N/A</v>
      </c>
      <c r="AB2396" s="336" t="e">
        <f t="shared" ref="AB2396:AB2397" si="4133">X2396/(Y2396-J2396)</f>
        <v>#N/A</v>
      </c>
      <c r="AC2396" s="223" t="e">
        <f ca="1">INDEX(FGA_COEFFS,1,1)+Z2396*INDEX(FGA_COEFFS,1,2)+Y2396*INDEX(FGA_COEFFS,1,3)+R2396*INDEX(FGA_COEFFS,1,4)+Q2397*INDEX(FGA_COEFFS,1,5)+S2396*INDEX(FGA_COEFFS,1,6)+T2397*INDEX(FGA_COEFFS,1,7)+M2397*INDEX(FGA_COEFFS,1,8)+Y2400*Y2401</f>
        <v>#N/A</v>
      </c>
      <c r="AD2396" s="223" t="e">
        <f ca="1">INDEX(THREEPTA_COEFFS,1,1)+AC2396*INDEX(THREEPTA_COEFFS,1,2)+J2396*INDEX(THREEPTA_COEFFS,1,3)+AA2396*INDEX(THREEPTA_COEFFS,1,4)+K2396*INDEX(THREEPTA_COEFFS,1,5)+L2397*INDEX(THREEPTA_COEFFS,1,6)+Z2400*Z2401</f>
        <v>#N/A</v>
      </c>
      <c r="AE2396" s="223" t="e">
        <f ca="1">INDEX(THREEPTPCT_COEFFS,1,1)+K2396*INDEX(THREEPTPCT_COEFFS,1,2)+L2397*INDEX(THREEPTPCT_COEFFS,1,3)+AA2400*AA2401</f>
        <v>#N/A</v>
      </c>
      <c r="AF2396" s="55" t="e">
        <f t="shared" ref="AF2396:AF2397" ca="1" si="4134">AC2396-AD2396</f>
        <v>#N/A</v>
      </c>
      <c r="AG2396" s="223" t="e">
        <f ca="1">INDEX(TWOPTPCT_COEFFS,1,1)+AB2396*INDEX(TWOPTPCT_COEFFS,1,2)+I2397*INDEX(TWOPTPCT_COEFFS,1,3)+G2397*INDEX(TWOPTPCT_COEFFS,1,4)+L2397*INDEX(TWOPTPCT_COEFFS,1,5)+AB2400*AB2401</f>
        <v>#N/A</v>
      </c>
      <c r="AH2396" s="223" t="e">
        <f ca="1">INDEX(FTA_COEFFS,1,1)+O2396*INDEX(FTA_COEFFS,1,2)+N2397*INDEX(FTA_COEFFS,1,3)+(Q2396+R2396)*INDEX(FTA_COEFFS,1,4)+(Q2397+R2397)*INDEX(FTA_COEFFS,1,5)+M2397*INDEX(FTA_COEFFS,1,6)+AC2400*AC2401</f>
        <v>#N/A</v>
      </c>
      <c r="AI2396" s="223" t="e">
        <f ca="1">INDEX(FTPCT_COEFFS,1,1)+P2396*INDEX(FTPCT_COEFFS,1,2)+F2396*INDEX(FTPCT_COEFFS,1,3)+G2397*INDEX(FTPCT_COEFFS,1,4)+AD2400*AD2401</f>
        <v>#N/A</v>
      </c>
      <c r="AJ2396" s="338" t="e">
        <f t="shared" ref="AJ2396:AJ2397" ca="1" si="4135">AD2396*AE2396/100+AF2396*AG2396+AH2396*AI2396/100</f>
        <v>#N/A</v>
      </c>
      <c r="AK2396" s="55"/>
      <c r="AL2396" s="55"/>
      <c r="AM2396" s="55"/>
      <c r="AN2396" s="55"/>
      <c r="AO2396" s="55"/>
      <c r="AP2396" s="55"/>
      <c r="AQ2396" s="55"/>
      <c r="AR2396" s="55"/>
    </row>
    <row r="2397" spans="1:45" x14ac:dyDescent="0.3">
      <c r="B2397" s="54" t="s">
        <v>175</v>
      </c>
      <c r="C2397" s="54">
        <f>C2390</f>
        <v>0</v>
      </c>
      <c r="D2397" s="56" t="e">
        <f t="shared" ca="1" si="4127"/>
        <v>#N/A</v>
      </c>
      <c r="E2397" s="52" t="e">
        <f t="shared" ref="E2397:W2397" si="4136">E2390</f>
        <v>#N/A</v>
      </c>
      <c r="F2397" s="52" t="e">
        <f t="shared" si="4136"/>
        <v>#N/A</v>
      </c>
      <c r="G2397" s="52" t="e">
        <f t="shared" si="4136"/>
        <v>#N/A</v>
      </c>
      <c r="H2397" s="52" t="e">
        <f t="shared" si="4136"/>
        <v>#N/A</v>
      </c>
      <c r="I2397" s="52" t="e">
        <f t="shared" si="4136"/>
        <v>#N/A</v>
      </c>
      <c r="J2397" s="52" t="e">
        <f t="shared" si="4136"/>
        <v>#N/A</v>
      </c>
      <c r="K2397" s="52" t="e">
        <f t="shared" si="4136"/>
        <v>#N/A</v>
      </c>
      <c r="L2397" s="52" t="e">
        <f t="shared" si="4136"/>
        <v>#N/A</v>
      </c>
      <c r="M2397" s="52" t="e">
        <f t="shared" si="4136"/>
        <v>#N/A</v>
      </c>
      <c r="N2397" s="52" t="e">
        <f t="shared" si="4136"/>
        <v>#N/A</v>
      </c>
      <c r="O2397" s="52" t="e">
        <f t="shared" si="4136"/>
        <v>#N/A</v>
      </c>
      <c r="P2397" s="52" t="e">
        <f t="shared" si="4136"/>
        <v>#N/A</v>
      </c>
      <c r="Q2397" s="52" t="e">
        <f t="shared" si="4136"/>
        <v>#N/A</v>
      </c>
      <c r="R2397" s="52" t="e">
        <f t="shared" si="4136"/>
        <v>#N/A</v>
      </c>
      <c r="S2397" s="52" t="e">
        <f t="shared" si="4136"/>
        <v>#N/A</v>
      </c>
      <c r="T2397" s="52" t="e">
        <f t="shared" si="4136"/>
        <v>#N/A</v>
      </c>
      <c r="U2397" s="52" t="e">
        <f t="shared" si="4136"/>
        <v>#N/A</v>
      </c>
      <c r="V2397" s="52" t="e">
        <f t="shared" si="4136"/>
        <v>#N/A</v>
      </c>
      <c r="W2397" s="52" t="e">
        <f t="shared" si="4136"/>
        <v>#N/A</v>
      </c>
      <c r="X2397" s="55" t="e">
        <f t="shared" si="4129"/>
        <v>#N/A</v>
      </c>
      <c r="Y2397" s="55" t="e">
        <f t="shared" si="4130"/>
        <v>#N/A</v>
      </c>
      <c r="Z2397" s="55" t="e">
        <f t="shared" ref="Z2397" si="4137">Z2396</f>
        <v>#N/A</v>
      </c>
      <c r="AA2397" s="55" t="e">
        <f t="shared" si="4132"/>
        <v>#N/A</v>
      </c>
      <c r="AB2397" s="336" t="e">
        <f t="shared" si="4133"/>
        <v>#N/A</v>
      </c>
      <c r="AC2397" s="223" t="e">
        <f ca="1">INDEX(FGA_COEFFS,1,1)+Z2397*INDEX(FGA_COEFFS,1,2)+Y2397*INDEX(FGA_COEFFS,1,3)+R2397*INDEX(FGA_COEFFS,1,4)+Q2396*INDEX(FGA_COEFFS,1,5)+S2397*INDEX(FGA_COEFFS,1,6)+T2396*INDEX(FGA_COEFFS,1,7)+M2396*INDEX(FGA_COEFFS,1,8)+Y2400*Y2402</f>
        <v>#N/A</v>
      </c>
      <c r="AD2397" s="223" t="e">
        <f ca="1">INDEX(THREEPTA_COEFFS,1,1)+AC2397*INDEX(THREEPTA_COEFFS,1,2)+J2397*INDEX(THREEPTA_COEFFS,1,3)+AA2397*INDEX(THREEPTA_COEFFS,1,4)+K2397*INDEX(THREEPTA_COEFFS,1,5)+L2396*INDEX(THREEPTA_COEFFS,1,6)+Z2400*Z2402</f>
        <v>#N/A</v>
      </c>
      <c r="AE2397" s="223" t="e">
        <f ca="1">INDEX(THREEPTPCT_COEFFS,1,1)+K2397*INDEX(THREEPTPCT_COEFFS,1,2)+L2396*INDEX(THREEPTPCT_COEFFS,1,3)+AA2400*AA2402</f>
        <v>#N/A</v>
      </c>
      <c r="AF2397" s="55" t="e">
        <f t="shared" ca="1" si="4134"/>
        <v>#N/A</v>
      </c>
      <c r="AG2397" s="223" t="e">
        <f ca="1">INDEX(TWOPTPCT_COEFFS,1,1)+AB2397*INDEX(TWOPTPCT_COEFFS,1,2)+I2396*INDEX(TWOPTPCT_COEFFS,1,3)+G2396*INDEX(TWOPTPCT_COEFFS,1,4)+L2396*INDEX(TWOPTPCT_COEFFS,1,5)+AB2400*AB2402</f>
        <v>#N/A</v>
      </c>
      <c r="AH2397" s="223" t="e">
        <f ca="1">INDEX(FTA_COEFFS,1,1)+O2397*INDEX(FTA_COEFFS,1,2)+N2396*INDEX(FTA_COEFFS,1,3)+(Q2397+R2397)*INDEX(FTA_COEFFS,1,4)+(Q2396+R2396)*INDEX(FTA_COEFFS,1,5)+M2396*INDEX(FTA_COEFFS,1,6)+AC2400*AC2402</f>
        <v>#N/A</v>
      </c>
      <c r="AI2397" s="223" t="e">
        <f ca="1">INDEX(FTPCT_COEFFS,1,1)+P2397*INDEX(FTPCT_COEFFS,1,2)+F2397*INDEX(FTPCT_COEFFS,1,3)+G2396*INDEX(FTPCT_COEFFS,1,4)+AD2400*AD2402</f>
        <v>#N/A</v>
      </c>
      <c r="AJ2397" s="338" t="e">
        <f t="shared" ca="1" si="4135"/>
        <v>#N/A</v>
      </c>
      <c r="AK2397" s="55"/>
      <c r="AL2397" s="55"/>
      <c r="AM2397" s="55"/>
      <c r="AN2397" s="55"/>
      <c r="AO2397" s="55"/>
      <c r="AP2397" s="55"/>
      <c r="AQ2397" s="55"/>
      <c r="AR2397" s="55"/>
    </row>
    <row r="2398" spans="1:45" x14ac:dyDescent="0.3">
      <c r="A2398" s="54" t="e">
        <f ca="1">IF(D2396&gt;(D2397+(AVERAGE(V2396,W2396)-AVERAGE(V2397,W2397))/2)+2.5,C2396,IF(D2397&gt;(D2396+(AVERAGE(V2397,W2397)-AVERAGE(V2396,W2396))/2)+2.5,C2397,"Close"))</f>
        <v>#N/A</v>
      </c>
      <c r="B2398" s="64" t="e">
        <f ca="1">IF(D2397&gt;D2396,C2397,C2396)</f>
        <v>#N/A</v>
      </c>
      <c r="D2398" s="56"/>
      <c r="X2398" s="55"/>
      <c r="Y2398" s="55"/>
      <c r="Z2398" s="55"/>
      <c r="AA2398" s="55"/>
      <c r="AB2398" s="55"/>
      <c r="AC2398" s="337"/>
      <c r="AD2398" s="337"/>
      <c r="AE2398" s="337"/>
      <c r="AF2398" s="337"/>
      <c r="AG2398" s="337"/>
      <c r="AH2398" s="337"/>
      <c r="AI2398" s="337"/>
      <c r="AJ2398" s="337"/>
      <c r="AK2398" s="337"/>
      <c r="AL2398" s="337"/>
      <c r="AM2398" s="55"/>
      <c r="AN2398" s="55"/>
      <c r="AO2398" s="55"/>
      <c r="AP2398" s="55"/>
      <c r="AQ2398" s="55"/>
      <c r="AR2398" s="55"/>
      <c r="AS2398" s="55"/>
    </row>
    <row r="2399" spans="1:45" x14ac:dyDescent="0.3">
      <c r="X2399" s="54" t="s">
        <v>1305</v>
      </c>
      <c r="Y2399" s="54" t="s">
        <v>128</v>
      </c>
      <c r="Z2399" s="54" t="s">
        <v>157</v>
      </c>
      <c r="AA2399" s="54" t="s">
        <v>151</v>
      </c>
      <c r="AB2399" s="54" t="s">
        <v>1327</v>
      </c>
      <c r="AC2399" s="54" t="s">
        <v>129</v>
      </c>
      <c r="AD2399" s="54" t="s">
        <v>116</v>
      </c>
      <c r="AE2399" s="54"/>
      <c r="AF2399" s="54"/>
      <c r="AG2399" s="54"/>
      <c r="AH2399" s="54"/>
      <c r="AI2399" s="54"/>
      <c r="AJ2399" s="54"/>
      <c r="AK2399" s="54"/>
      <c r="AL2399" s="54"/>
      <c r="AM2399" s="54"/>
      <c r="AN2399" s="54"/>
      <c r="AO2399" s="54"/>
      <c r="AP2399" s="54"/>
      <c r="AQ2399" s="54"/>
      <c r="AR2399" s="54"/>
      <c r="AS2399" s="54"/>
    </row>
    <row r="2400" spans="1:45" x14ac:dyDescent="0.3">
      <c r="X2400" s="54"/>
      <c r="Y2400" s="54">
        <f t="shared" ref="Y2400:AD2400" si="4138">Y2393</f>
        <v>6.4436999999999998</v>
      </c>
      <c r="Z2400" s="54">
        <f t="shared" si="4138"/>
        <v>4.9371</v>
      </c>
      <c r="AA2400" s="54">
        <f t="shared" si="4138"/>
        <v>11.350300000000001</v>
      </c>
      <c r="AB2400" s="54">
        <f t="shared" si="4138"/>
        <v>7.1900000000000006E-2</v>
      </c>
      <c r="AC2400" s="54">
        <f t="shared" si="4138"/>
        <v>6.2766000000000002</v>
      </c>
      <c r="AD2400" s="54">
        <f t="shared" si="4138"/>
        <v>11.042999999999999</v>
      </c>
      <c r="AE2400" s="54"/>
      <c r="AF2400" s="336"/>
      <c r="AG2400" s="336"/>
      <c r="AH2400" s="336"/>
      <c r="AI2400" s="54"/>
      <c r="AJ2400" s="54"/>
      <c r="AK2400" s="54"/>
      <c r="AL2400" s="54"/>
      <c r="AM2400" s="54"/>
      <c r="AN2400" s="54"/>
      <c r="AO2400" s="54"/>
      <c r="AP2400" s="54"/>
      <c r="AQ2400" s="54"/>
      <c r="AR2400" s="54"/>
      <c r="AS2400" s="54"/>
    </row>
    <row r="2401" spans="1:45" x14ac:dyDescent="0.3">
      <c r="D2401" s="56"/>
      <c r="X2401" s="336"/>
      <c r="Y2401" s="336">
        <f t="shared" ca="1" si="4030"/>
        <v>0.90576665513155619</v>
      </c>
      <c r="Z2401" s="336">
        <f t="shared" ca="1" si="4030"/>
        <v>0.33634408823541856</v>
      </c>
      <c r="AA2401" s="336">
        <f t="shared" ca="1" si="4030"/>
        <v>0.17993488147393938</v>
      </c>
      <c r="AB2401" s="336">
        <f t="shared" ca="1" si="4030"/>
        <v>0.29504499380104382</v>
      </c>
      <c r="AC2401" s="336">
        <f t="shared" ca="1" si="4030"/>
        <v>-1.3133121603054803</v>
      </c>
      <c r="AD2401" s="336">
        <f t="shared" ca="1" si="4030"/>
        <v>0.6984142974324089</v>
      </c>
      <c r="AE2401" s="336"/>
      <c r="AF2401" s="336"/>
      <c r="AG2401" s="336"/>
      <c r="AH2401" s="336"/>
      <c r="AI2401" s="54"/>
      <c r="AJ2401" s="54"/>
      <c r="AK2401" s="54"/>
      <c r="AL2401" s="336"/>
      <c r="AM2401" s="336"/>
      <c r="AN2401" s="336"/>
      <c r="AO2401" s="336"/>
      <c r="AP2401" s="54"/>
      <c r="AQ2401" s="336"/>
      <c r="AR2401" s="336"/>
      <c r="AS2401" s="336"/>
    </row>
    <row r="2402" spans="1:45" x14ac:dyDescent="0.3">
      <c r="C2402" s="54"/>
      <c r="D2402" s="56"/>
      <c r="Y2402" s="336">
        <f t="shared" ca="1" si="4030"/>
        <v>-0.66685945807558134</v>
      </c>
      <c r="Z2402" s="336">
        <f t="shared" ca="1" si="4030"/>
        <v>1.4580423538295069</v>
      </c>
      <c r="AA2402" s="336">
        <f t="shared" ca="1" si="4030"/>
        <v>0.44667934895266459</v>
      </c>
      <c r="AB2402" s="336">
        <f t="shared" ca="1" si="4030"/>
        <v>-0.24901811502004423</v>
      </c>
      <c r="AC2402" s="336">
        <f t="shared" ca="1" si="4030"/>
        <v>-1.124682562185024</v>
      </c>
      <c r="AD2402" s="336">
        <f t="shared" ca="1" si="4030"/>
        <v>0.84826194687513301</v>
      </c>
      <c r="AE2402" s="55"/>
      <c r="AF2402" s="55"/>
      <c r="AG2402" s="55"/>
      <c r="AH2402" s="55"/>
      <c r="AI2402" s="55"/>
      <c r="AJ2402" s="55"/>
      <c r="AK2402" s="55"/>
      <c r="AL2402" s="55"/>
      <c r="AM2402" s="55"/>
      <c r="AN2402" s="55"/>
      <c r="AO2402" s="55"/>
      <c r="AP2402" s="55"/>
      <c r="AQ2402" s="55"/>
      <c r="AR2402" s="55"/>
      <c r="AS2402" s="55"/>
    </row>
    <row r="2403" spans="1:45" x14ac:dyDescent="0.3">
      <c r="B2403" s="54" t="s">
        <v>172</v>
      </c>
      <c r="C2403" s="53">
        <f>C2396</f>
        <v>0</v>
      </c>
      <c r="D2403" s="56" t="e">
        <f t="shared" ref="D2403:D2404" ca="1" si="4139">AJ2403</f>
        <v>#N/A</v>
      </c>
      <c r="E2403" s="52" t="e">
        <f t="shared" ref="E2403:W2403" si="4140">E2396</f>
        <v>#N/A</v>
      </c>
      <c r="F2403" s="52" t="e">
        <f t="shared" si="4140"/>
        <v>#N/A</v>
      </c>
      <c r="G2403" s="52" t="e">
        <f t="shared" si="4140"/>
        <v>#N/A</v>
      </c>
      <c r="H2403" s="52" t="e">
        <f t="shared" si="4140"/>
        <v>#N/A</v>
      </c>
      <c r="I2403" s="52" t="e">
        <f t="shared" si="4140"/>
        <v>#N/A</v>
      </c>
      <c r="J2403" s="52" t="e">
        <f t="shared" si="4140"/>
        <v>#N/A</v>
      </c>
      <c r="K2403" s="52" t="e">
        <f t="shared" si="4140"/>
        <v>#N/A</v>
      </c>
      <c r="L2403" s="52" t="e">
        <f t="shared" si="4140"/>
        <v>#N/A</v>
      </c>
      <c r="M2403" s="52" t="e">
        <f t="shared" si="4140"/>
        <v>#N/A</v>
      </c>
      <c r="N2403" s="52" t="e">
        <f t="shared" si="4140"/>
        <v>#N/A</v>
      </c>
      <c r="O2403" s="52" t="e">
        <f t="shared" si="4140"/>
        <v>#N/A</v>
      </c>
      <c r="P2403" s="52" t="e">
        <f t="shared" si="4140"/>
        <v>#N/A</v>
      </c>
      <c r="Q2403" s="52" t="e">
        <f t="shared" si="4140"/>
        <v>#N/A</v>
      </c>
      <c r="R2403" s="52" t="e">
        <f t="shared" si="4140"/>
        <v>#N/A</v>
      </c>
      <c r="S2403" s="52" t="e">
        <f t="shared" si="4140"/>
        <v>#N/A</v>
      </c>
      <c r="T2403" s="52" t="e">
        <f t="shared" si="4140"/>
        <v>#N/A</v>
      </c>
      <c r="U2403" s="52" t="e">
        <f t="shared" si="4140"/>
        <v>#N/A</v>
      </c>
      <c r="V2403" s="52" t="e">
        <f t="shared" si="4140"/>
        <v>#N/A</v>
      </c>
      <c r="W2403" s="52" t="e">
        <f t="shared" si="4140"/>
        <v>#N/A</v>
      </c>
      <c r="X2403" s="55" t="e">
        <f t="shared" ref="X2403:X2404" si="4141">(H2403-(O2403*P2403)/100-3*(J2403*K2403)/100)/2</f>
        <v>#N/A</v>
      </c>
      <c r="Y2403" s="55" t="e">
        <f t="shared" ref="Y2403:Y2404" si="4142">SUM(X2403,(J2403*K2403/100))/(F2403/100)</f>
        <v>#N/A</v>
      </c>
      <c r="Z2403" s="55" t="e">
        <f t="shared" ref="Z2403" si="4143">U2403*0.5+U2404*0.5</f>
        <v>#N/A</v>
      </c>
      <c r="AA2403" s="55" t="e">
        <f t="shared" ref="AA2403:AA2404" si="4144">J2403/Y2403</f>
        <v>#N/A</v>
      </c>
      <c r="AB2403" s="336" t="e">
        <f t="shared" ref="AB2403:AB2404" si="4145">X2403/(Y2403-J2403)</f>
        <v>#N/A</v>
      </c>
      <c r="AC2403" s="223" t="e">
        <f ca="1">INDEX(FGA_COEFFS,1,1)+Z2403*INDEX(FGA_COEFFS,1,2)+Y2403*INDEX(FGA_COEFFS,1,3)+R2403*INDEX(FGA_COEFFS,1,4)+Q2404*INDEX(FGA_COEFFS,1,5)+S2403*INDEX(FGA_COEFFS,1,6)+T2404*INDEX(FGA_COEFFS,1,7)+M2404*INDEX(FGA_COEFFS,1,8)+Y2407*Y2408</f>
        <v>#N/A</v>
      </c>
      <c r="AD2403" s="223" t="e">
        <f ca="1">INDEX(THREEPTA_COEFFS,1,1)+AC2403*INDEX(THREEPTA_COEFFS,1,2)+J2403*INDEX(THREEPTA_COEFFS,1,3)+AA2403*INDEX(THREEPTA_COEFFS,1,4)+K2403*INDEX(THREEPTA_COEFFS,1,5)+L2404*INDEX(THREEPTA_COEFFS,1,6)+Z2407*Z2408</f>
        <v>#N/A</v>
      </c>
      <c r="AE2403" s="223" t="e">
        <f ca="1">INDEX(THREEPTPCT_COEFFS,1,1)+K2403*INDEX(THREEPTPCT_COEFFS,1,2)+L2404*INDEX(THREEPTPCT_COEFFS,1,3)+AA2407*AA2408</f>
        <v>#N/A</v>
      </c>
      <c r="AF2403" s="55" t="e">
        <f t="shared" ref="AF2403:AF2404" ca="1" si="4146">AC2403-AD2403</f>
        <v>#N/A</v>
      </c>
      <c r="AG2403" s="223" t="e">
        <f ca="1">INDEX(TWOPTPCT_COEFFS,1,1)+AB2403*INDEX(TWOPTPCT_COEFFS,1,2)+I2404*INDEX(TWOPTPCT_COEFFS,1,3)+G2404*INDEX(TWOPTPCT_COEFFS,1,4)+L2404*INDEX(TWOPTPCT_COEFFS,1,5)+AB2407*AB2408</f>
        <v>#N/A</v>
      </c>
      <c r="AH2403" s="223" t="e">
        <f ca="1">INDEX(FTA_COEFFS,1,1)+O2403*INDEX(FTA_COEFFS,1,2)+N2404*INDEX(FTA_COEFFS,1,3)+(Q2403+R2403)*INDEX(FTA_COEFFS,1,4)+(Q2404+R2404)*INDEX(FTA_COEFFS,1,5)+M2404*INDEX(FTA_COEFFS,1,6)+AC2407*AC2408</f>
        <v>#N/A</v>
      </c>
      <c r="AI2403" s="223" t="e">
        <f ca="1">INDEX(FTPCT_COEFFS,1,1)+P2403*INDEX(FTPCT_COEFFS,1,2)+F2403*INDEX(FTPCT_COEFFS,1,3)+G2404*INDEX(FTPCT_COEFFS,1,4)+AD2407*AD2408</f>
        <v>#N/A</v>
      </c>
      <c r="AJ2403" s="338" t="e">
        <f t="shared" ref="AJ2403:AJ2404" ca="1" si="4147">AD2403*AE2403/100+AF2403*AG2403+AH2403*AI2403/100</f>
        <v>#N/A</v>
      </c>
      <c r="AK2403" s="55"/>
      <c r="AL2403" s="55"/>
      <c r="AM2403" s="55"/>
      <c r="AN2403" s="55"/>
      <c r="AO2403" s="55"/>
      <c r="AP2403" s="55"/>
      <c r="AQ2403" s="55"/>
      <c r="AR2403" s="55"/>
    </row>
    <row r="2404" spans="1:45" x14ac:dyDescent="0.3">
      <c r="B2404" s="54" t="s">
        <v>175</v>
      </c>
      <c r="C2404" s="54">
        <f>C2397</f>
        <v>0</v>
      </c>
      <c r="D2404" s="56" t="e">
        <f t="shared" ca="1" si="4139"/>
        <v>#N/A</v>
      </c>
      <c r="E2404" s="52" t="e">
        <f t="shared" ref="E2404:W2404" si="4148">E2397</f>
        <v>#N/A</v>
      </c>
      <c r="F2404" s="52" t="e">
        <f t="shared" si="4148"/>
        <v>#N/A</v>
      </c>
      <c r="G2404" s="52" t="e">
        <f t="shared" si="4148"/>
        <v>#N/A</v>
      </c>
      <c r="H2404" s="52" t="e">
        <f t="shared" si="4148"/>
        <v>#N/A</v>
      </c>
      <c r="I2404" s="52" t="e">
        <f t="shared" si="4148"/>
        <v>#N/A</v>
      </c>
      <c r="J2404" s="52" t="e">
        <f t="shared" si="4148"/>
        <v>#N/A</v>
      </c>
      <c r="K2404" s="52" t="e">
        <f t="shared" si="4148"/>
        <v>#N/A</v>
      </c>
      <c r="L2404" s="52" t="e">
        <f t="shared" si="4148"/>
        <v>#N/A</v>
      </c>
      <c r="M2404" s="52" t="e">
        <f t="shared" si="4148"/>
        <v>#N/A</v>
      </c>
      <c r="N2404" s="52" t="e">
        <f t="shared" si="4148"/>
        <v>#N/A</v>
      </c>
      <c r="O2404" s="52" t="e">
        <f t="shared" si="4148"/>
        <v>#N/A</v>
      </c>
      <c r="P2404" s="52" t="e">
        <f t="shared" si="4148"/>
        <v>#N/A</v>
      </c>
      <c r="Q2404" s="52" t="e">
        <f t="shared" si="4148"/>
        <v>#N/A</v>
      </c>
      <c r="R2404" s="52" t="e">
        <f t="shared" si="4148"/>
        <v>#N/A</v>
      </c>
      <c r="S2404" s="52" t="e">
        <f t="shared" si="4148"/>
        <v>#N/A</v>
      </c>
      <c r="T2404" s="52" t="e">
        <f t="shared" si="4148"/>
        <v>#N/A</v>
      </c>
      <c r="U2404" s="52" t="e">
        <f t="shared" si="4148"/>
        <v>#N/A</v>
      </c>
      <c r="V2404" s="52" t="e">
        <f t="shared" si="4148"/>
        <v>#N/A</v>
      </c>
      <c r="W2404" s="52" t="e">
        <f t="shared" si="4148"/>
        <v>#N/A</v>
      </c>
      <c r="X2404" s="55" t="e">
        <f t="shared" si="4141"/>
        <v>#N/A</v>
      </c>
      <c r="Y2404" s="55" t="e">
        <f t="shared" si="4142"/>
        <v>#N/A</v>
      </c>
      <c r="Z2404" s="55" t="e">
        <f t="shared" ref="Z2404" si="4149">Z2403</f>
        <v>#N/A</v>
      </c>
      <c r="AA2404" s="55" t="e">
        <f t="shared" si="4144"/>
        <v>#N/A</v>
      </c>
      <c r="AB2404" s="336" t="e">
        <f t="shared" si="4145"/>
        <v>#N/A</v>
      </c>
      <c r="AC2404" s="223" t="e">
        <f ca="1">INDEX(FGA_COEFFS,1,1)+Z2404*INDEX(FGA_COEFFS,1,2)+Y2404*INDEX(FGA_COEFFS,1,3)+R2404*INDEX(FGA_COEFFS,1,4)+Q2403*INDEX(FGA_COEFFS,1,5)+S2404*INDEX(FGA_COEFFS,1,6)+T2403*INDEX(FGA_COEFFS,1,7)+M2403*INDEX(FGA_COEFFS,1,8)+Y2407*Y2409</f>
        <v>#N/A</v>
      </c>
      <c r="AD2404" s="223" t="e">
        <f ca="1">INDEX(THREEPTA_COEFFS,1,1)+AC2404*INDEX(THREEPTA_COEFFS,1,2)+J2404*INDEX(THREEPTA_COEFFS,1,3)+AA2404*INDEX(THREEPTA_COEFFS,1,4)+K2404*INDEX(THREEPTA_COEFFS,1,5)+L2403*INDEX(THREEPTA_COEFFS,1,6)+Z2407*Z2409</f>
        <v>#N/A</v>
      </c>
      <c r="AE2404" s="223" t="e">
        <f ca="1">INDEX(THREEPTPCT_COEFFS,1,1)+K2404*INDEX(THREEPTPCT_COEFFS,1,2)+L2403*INDEX(THREEPTPCT_COEFFS,1,3)+AA2407*AA2409</f>
        <v>#N/A</v>
      </c>
      <c r="AF2404" s="55" t="e">
        <f t="shared" ca="1" si="4146"/>
        <v>#N/A</v>
      </c>
      <c r="AG2404" s="223" t="e">
        <f ca="1">INDEX(TWOPTPCT_COEFFS,1,1)+AB2404*INDEX(TWOPTPCT_COEFFS,1,2)+I2403*INDEX(TWOPTPCT_COEFFS,1,3)+G2403*INDEX(TWOPTPCT_COEFFS,1,4)+L2403*INDEX(TWOPTPCT_COEFFS,1,5)+AB2407*AB2409</f>
        <v>#N/A</v>
      </c>
      <c r="AH2404" s="223" t="e">
        <f ca="1">INDEX(FTA_COEFFS,1,1)+O2404*INDEX(FTA_COEFFS,1,2)+N2403*INDEX(FTA_COEFFS,1,3)+(Q2404+R2404)*INDEX(FTA_COEFFS,1,4)+(Q2403+R2403)*INDEX(FTA_COEFFS,1,5)+M2403*INDEX(FTA_COEFFS,1,6)+AC2407*AC2409</f>
        <v>#N/A</v>
      </c>
      <c r="AI2404" s="223" t="e">
        <f ca="1">INDEX(FTPCT_COEFFS,1,1)+P2404*INDEX(FTPCT_COEFFS,1,2)+F2404*INDEX(FTPCT_COEFFS,1,3)+G2403*INDEX(FTPCT_COEFFS,1,4)+AD2407*AD2409</f>
        <v>#N/A</v>
      </c>
      <c r="AJ2404" s="338" t="e">
        <f t="shared" ca="1" si="4147"/>
        <v>#N/A</v>
      </c>
      <c r="AK2404" s="55"/>
      <c r="AL2404" s="55"/>
      <c r="AM2404" s="55"/>
      <c r="AN2404" s="55"/>
      <c r="AO2404" s="55"/>
      <c r="AP2404" s="55"/>
      <c r="AQ2404" s="55"/>
      <c r="AR2404" s="55"/>
    </row>
    <row r="2405" spans="1:45" x14ac:dyDescent="0.3">
      <c r="A2405" s="54" t="e">
        <f ca="1">IF(D2403&gt;(D2404+(AVERAGE(V2403,W2403)-AVERAGE(V2404,W2404))/2)+2.5,C2403,IF(D2404&gt;(D2403+(AVERAGE(V2404,W2404)-AVERAGE(V2403,W2403))/2)+2.5,C2404,"Close"))</f>
        <v>#N/A</v>
      </c>
      <c r="B2405" s="64" t="e">
        <f ca="1">IF(D2404&gt;D2403,C2404,C2403)</f>
        <v>#N/A</v>
      </c>
      <c r="D2405" s="56"/>
      <c r="X2405" s="55"/>
      <c r="Y2405" s="55"/>
      <c r="Z2405" s="55"/>
      <c r="AA2405" s="55"/>
      <c r="AB2405" s="55"/>
      <c r="AC2405" s="337"/>
      <c r="AD2405" s="337"/>
      <c r="AE2405" s="337"/>
      <c r="AF2405" s="337"/>
      <c r="AG2405" s="337"/>
      <c r="AH2405" s="337"/>
      <c r="AI2405" s="337"/>
      <c r="AJ2405" s="337"/>
      <c r="AK2405" s="337"/>
      <c r="AL2405" s="337"/>
      <c r="AM2405" s="55"/>
      <c r="AN2405" s="55"/>
      <c r="AO2405" s="55"/>
      <c r="AP2405" s="55"/>
      <c r="AQ2405" s="55"/>
      <c r="AR2405" s="55"/>
      <c r="AS2405" s="55"/>
    </row>
    <row r="2406" spans="1:45" x14ac:dyDescent="0.3">
      <c r="X2406" s="54" t="s">
        <v>1305</v>
      </c>
      <c r="Y2406" s="54" t="s">
        <v>128</v>
      </c>
      <c r="Z2406" s="54" t="s">
        <v>157</v>
      </c>
      <c r="AA2406" s="54" t="s">
        <v>151</v>
      </c>
      <c r="AB2406" s="54" t="s">
        <v>1327</v>
      </c>
      <c r="AC2406" s="54" t="s">
        <v>129</v>
      </c>
      <c r="AD2406" s="54" t="s">
        <v>116</v>
      </c>
      <c r="AE2406" s="54"/>
      <c r="AF2406" s="54"/>
      <c r="AG2406" s="54"/>
      <c r="AH2406" s="54"/>
      <c r="AI2406" s="54"/>
      <c r="AJ2406" s="54"/>
      <c r="AK2406" s="54"/>
      <c r="AL2406" s="54"/>
      <c r="AM2406" s="54"/>
      <c r="AN2406" s="54"/>
      <c r="AO2406" s="54"/>
      <c r="AP2406" s="54"/>
      <c r="AQ2406" s="54"/>
      <c r="AR2406" s="54"/>
      <c r="AS2406" s="54"/>
    </row>
    <row r="2407" spans="1:45" x14ac:dyDescent="0.3">
      <c r="X2407" s="54"/>
      <c r="Y2407" s="54">
        <f t="shared" ref="Y2407:AD2407" si="4150">Y2400</f>
        <v>6.4436999999999998</v>
      </c>
      <c r="Z2407" s="54">
        <f t="shared" si="4150"/>
        <v>4.9371</v>
      </c>
      <c r="AA2407" s="54">
        <f t="shared" si="4150"/>
        <v>11.350300000000001</v>
      </c>
      <c r="AB2407" s="54">
        <f t="shared" si="4150"/>
        <v>7.1900000000000006E-2</v>
      </c>
      <c r="AC2407" s="54">
        <f t="shared" si="4150"/>
        <v>6.2766000000000002</v>
      </c>
      <c r="AD2407" s="54">
        <f t="shared" si="4150"/>
        <v>11.042999999999999</v>
      </c>
      <c r="AE2407" s="54"/>
      <c r="AF2407" s="336"/>
      <c r="AG2407" s="336"/>
      <c r="AH2407" s="336"/>
      <c r="AI2407" s="54"/>
      <c r="AJ2407" s="54"/>
      <c r="AK2407" s="54"/>
      <c r="AL2407" s="54"/>
      <c r="AM2407" s="54"/>
      <c r="AN2407" s="54"/>
      <c r="AO2407" s="54"/>
      <c r="AP2407" s="54"/>
      <c r="AQ2407" s="54"/>
      <c r="AR2407" s="54"/>
      <c r="AS2407" s="54"/>
    </row>
    <row r="2408" spans="1:45" x14ac:dyDescent="0.3">
      <c r="D2408" s="56"/>
      <c r="X2408" s="336"/>
      <c r="Y2408" s="336">
        <f t="shared" ref="Y2408:AD2471" ca="1" si="4151">1.5*RAND()^2*IF(RAND()&gt;0.5,1,-1)</f>
        <v>-0.88516622817463553</v>
      </c>
      <c r="Z2408" s="336">
        <f t="shared" ca="1" si="4151"/>
        <v>-0.39033172524070237</v>
      </c>
      <c r="AA2408" s="336">
        <f t="shared" ca="1" si="4151"/>
        <v>-0.50874513581718395</v>
      </c>
      <c r="AB2408" s="336">
        <f t="shared" ca="1" si="4151"/>
        <v>-0.35381268406515065</v>
      </c>
      <c r="AC2408" s="336">
        <f t="shared" ca="1" si="4151"/>
        <v>-0.22025960429714059</v>
      </c>
      <c r="AD2408" s="336">
        <f t="shared" ca="1" si="4151"/>
        <v>0.45671825584558606</v>
      </c>
      <c r="AE2408" s="336"/>
      <c r="AF2408" s="336"/>
      <c r="AG2408" s="336"/>
      <c r="AH2408" s="336"/>
      <c r="AI2408" s="54"/>
      <c r="AJ2408" s="54"/>
      <c r="AK2408" s="54"/>
      <c r="AL2408" s="336"/>
      <c r="AM2408" s="336"/>
      <c r="AN2408" s="336"/>
      <c r="AO2408" s="336"/>
      <c r="AP2408" s="54"/>
      <c r="AQ2408" s="336"/>
      <c r="AR2408" s="336"/>
      <c r="AS2408" s="336"/>
    </row>
    <row r="2409" spans="1:45" x14ac:dyDescent="0.3">
      <c r="C2409" s="54"/>
      <c r="D2409" s="56"/>
      <c r="Y2409" s="336">
        <f t="shared" ca="1" si="4151"/>
        <v>0.22308366535763013</v>
      </c>
      <c r="Z2409" s="336">
        <f t="shared" ca="1" si="4151"/>
        <v>-0.72587471540648441</v>
      </c>
      <c r="AA2409" s="336">
        <f t="shared" ca="1" si="4151"/>
        <v>-0.12949798775215182</v>
      </c>
      <c r="AB2409" s="336">
        <f t="shared" ca="1" si="4151"/>
        <v>-1.1552826444954354</v>
      </c>
      <c r="AC2409" s="336">
        <f t="shared" ca="1" si="4151"/>
        <v>1.3881987968941791</v>
      </c>
      <c r="AD2409" s="336">
        <f t="shared" ca="1" si="4151"/>
        <v>6.7149596250340005E-2</v>
      </c>
      <c r="AE2409" s="55"/>
      <c r="AF2409" s="55"/>
      <c r="AG2409" s="55"/>
      <c r="AH2409" s="55"/>
      <c r="AI2409" s="55"/>
      <c r="AJ2409" s="55"/>
      <c r="AK2409" s="55"/>
      <c r="AL2409" s="55"/>
      <c r="AM2409" s="55"/>
      <c r="AN2409" s="55"/>
      <c r="AO2409" s="55"/>
      <c r="AP2409" s="55"/>
      <c r="AQ2409" s="55"/>
      <c r="AR2409" s="55"/>
      <c r="AS2409" s="55"/>
    </row>
    <row r="2410" spans="1:45" x14ac:dyDescent="0.3">
      <c r="B2410" s="54" t="s">
        <v>172</v>
      </c>
      <c r="C2410" s="53">
        <f>C2403</f>
        <v>0</v>
      </c>
      <c r="D2410" s="56" t="e">
        <f t="shared" ref="D2410:D2411" ca="1" si="4152">AJ2410</f>
        <v>#N/A</v>
      </c>
      <c r="E2410" s="52" t="e">
        <f t="shared" ref="E2410:W2410" si="4153">E2403</f>
        <v>#N/A</v>
      </c>
      <c r="F2410" s="52" t="e">
        <f t="shared" si="4153"/>
        <v>#N/A</v>
      </c>
      <c r="G2410" s="52" t="e">
        <f t="shared" si="4153"/>
        <v>#N/A</v>
      </c>
      <c r="H2410" s="52" t="e">
        <f t="shared" si="4153"/>
        <v>#N/A</v>
      </c>
      <c r="I2410" s="52" t="e">
        <f t="shared" si="4153"/>
        <v>#N/A</v>
      </c>
      <c r="J2410" s="52" t="e">
        <f t="shared" si="4153"/>
        <v>#N/A</v>
      </c>
      <c r="K2410" s="52" t="e">
        <f t="shared" si="4153"/>
        <v>#N/A</v>
      </c>
      <c r="L2410" s="52" t="e">
        <f t="shared" si="4153"/>
        <v>#N/A</v>
      </c>
      <c r="M2410" s="52" t="e">
        <f t="shared" si="4153"/>
        <v>#N/A</v>
      </c>
      <c r="N2410" s="52" t="e">
        <f t="shared" si="4153"/>
        <v>#N/A</v>
      </c>
      <c r="O2410" s="52" t="e">
        <f t="shared" si="4153"/>
        <v>#N/A</v>
      </c>
      <c r="P2410" s="52" t="e">
        <f t="shared" si="4153"/>
        <v>#N/A</v>
      </c>
      <c r="Q2410" s="52" t="e">
        <f t="shared" si="4153"/>
        <v>#N/A</v>
      </c>
      <c r="R2410" s="52" t="e">
        <f t="shared" si="4153"/>
        <v>#N/A</v>
      </c>
      <c r="S2410" s="52" t="e">
        <f t="shared" si="4153"/>
        <v>#N/A</v>
      </c>
      <c r="T2410" s="52" t="e">
        <f t="shared" si="4153"/>
        <v>#N/A</v>
      </c>
      <c r="U2410" s="52" t="e">
        <f t="shared" si="4153"/>
        <v>#N/A</v>
      </c>
      <c r="V2410" s="52" t="e">
        <f t="shared" si="4153"/>
        <v>#N/A</v>
      </c>
      <c r="W2410" s="52" t="e">
        <f t="shared" si="4153"/>
        <v>#N/A</v>
      </c>
      <c r="X2410" s="55" t="e">
        <f t="shared" ref="X2410:X2411" si="4154">(H2410-(O2410*P2410)/100-3*(J2410*K2410)/100)/2</f>
        <v>#N/A</v>
      </c>
      <c r="Y2410" s="55" t="e">
        <f t="shared" ref="Y2410:Y2411" si="4155">SUM(X2410,(J2410*K2410/100))/(F2410/100)</f>
        <v>#N/A</v>
      </c>
      <c r="Z2410" s="55" t="e">
        <f t="shared" ref="Z2410" si="4156">U2410*0.5+U2411*0.5</f>
        <v>#N/A</v>
      </c>
      <c r="AA2410" s="55" t="e">
        <f t="shared" ref="AA2410:AA2411" si="4157">J2410/Y2410</f>
        <v>#N/A</v>
      </c>
      <c r="AB2410" s="336" t="e">
        <f t="shared" ref="AB2410:AB2411" si="4158">X2410/(Y2410-J2410)</f>
        <v>#N/A</v>
      </c>
      <c r="AC2410" s="223" t="e">
        <f ca="1">INDEX(FGA_COEFFS,1,1)+Z2410*INDEX(FGA_COEFFS,1,2)+Y2410*INDEX(FGA_COEFFS,1,3)+R2410*INDEX(FGA_COEFFS,1,4)+Q2411*INDEX(FGA_COEFFS,1,5)+S2410*INDEX(FGA_COEFFS,1,6)+T2411*INDEX(FGA_COEFFS,1,7)+M2411*INDEX(FGA_COEFFS,1,8)+Y2414*Y2415</f>
        <v>#N/A</v>
      </c>
      <c r="AD2410" s="223" t="e">
        <f ca="1">INDEX(THREEPTA_COEFFS,1,1)+AC2410*INDEX(THREEPTA_COEFFS,1,2)+J2410*INDEX(THREEPTA_COEFFS,1,3)+AA2410*INDEX(THREEPTA_COEFFS,1,4)+K2410*INDEX(THREEPTA_COEFFS,1,5)+L2411*INDEX(THREEPTA_COEFFS,1,6)+Z2414*Z2415</f>
        <v>#N/A</v>
      </c>
      <c r="AE2410" s="223" t="e">
        <f ca="1">INDEX(THREEPTPCT_COEFFS,1,1)+K2410*INDEX(THREEPTPCT_COEFFS,1,2)+L2411*INDEX(THREEPTPCT_COEFFS,1,3)+AA2414*AA2415</f>
        <v>#N/A</v>
      </c>
      <c r="AF2410" s="55" t="e">
        <f t="shared" ref="AF2410:AF2411" ca="1" si="4159">AC2410-AD2410</f>
        <v>#N/A</v>
      </c>
      <c r="AG2410" s="223" t="e">
        <f ca="1">INDEX(TWOPTPCT_COEFFS,1,1)+AB2410*INDEX(TWOPTPCT_COEFFS,1,2)+I2411*INDEX(TWOPTPCT_COEFFS,1,3)+G2411*INDEX(TWOPTPCT_COEFFS,1,4)+L2411*INDEX(TWOPTPCT_COEFFS,1,5)+AB2414*AB2415</f>
        <v>#N/A</v>
      </c>
      <c r="AH2410" s="223" t="e">
        <f ca="1">INDEX(FTA_COEFFS,1,1)+O2410*INDEX(FTA_COEFFS,1,2)+N2411*INDEX(FTA_COEFFS,1,3)+(Q2410+R2410)*INDEX(FTA_COEFFS,1,4)+(Q2411+R2411)*INDEX(FTA_COEFFS,1,5)+M2411*INDEX(FTA_COEFFS,1,6)+AC2414*AC2415</f>
        <v>#N/A</v>
      </c>
      <c r="AI2410" s="223" t="e">
        <f ca="1">INDEX(FTPCT_COEFFS,1,1)+P2410*INDEX(FTPCT_COEFFS,1,2)+F2410*INDEX(FTPCT_COEFFS,1,3)+G2411*INDEX(FTPCT_COEFFS,1,4)+AD2414*AD2415</f>
        <v>#N/A</v>
      </c>
      <c r="AJ2410" s="338" t="e">
        <f t="shared" ref="AJ2410:AJ2411" ca="1" si="4160">AD2410*AE2410/100+AF2410*AG2410+AH2410*AI2410/100</f>
        <v>#N/A</v>
      </c>
      <c r="AK2410" s="55"/>
      <c r="AL2410" s="55"/>
      <c r="AM2410" s="55"/>
      <c r="AN2410" s="55"/>
      <c r="AO2410" s="55"/>
      <c r="AP2410" s="55"/>
      <c r="AQ2410" s="55"/>
      <c r="AR2410" s="55"/>
    </row>
    <row r="2411" spans="1:45" x14ac:dyDescent="0.3">
      <c r="B2411" s="54" t="s">
        <v>175</v>
      </c>
      <c r="C2411" s="54">
        <f>C2404</f>
        <v>0</v>
      </c>
      <c r="D2411" s="56" t="e">
        <f t="shared" ca="1" si="4152"/>
        <v>#N/A</v>
      </c>
      <c r="E2411" s="52" t="e">
        <f t="shared" ref="E2411:W2411" si="4161">E2404</f>
        <v>#N/A</v>
      </c>
      <c r="F2411" s="52" t="e">
        <f t="shared" si="4161"/>
        <v>#N/A</v>
      </c>
      <c r="G2411" s="52" t="e">
        <f t="shared" si="4161"/>
        <v>#N/A</v>
      </c>
      <c r="H2411" s="52" t="e">
        <f t="shared" si="4161"/>
        <v>#N/A</v>
      </c>
      <c r="I2411" s="52" t="e">
        <f t="shared" si="4161"/>
        <v>#N/A</v>
      </c>
      <c r="J2411" s="52" t="e">
        <f t="shared" si="4161"/>
        <v>#N/A</v>
      </c>
      <c r="K2411" s="52" t="e">
        <f t="shared" si="4161"/>
        <v>#N/A</v>
      </c>
      <c r="L2411" s="52" t="e">
        <f t="shared" si="4161"/>
        <v>#N/A</v>
      </c>
      <c r="M2411" s="52" t="e">
        <f t="shared" si="4161"/>
        <v>#N/A</v>
      </c>
      <c r="N2411" s="52" t="e">
        <f t="shared" si="4161"/>
        <v>#N/A</v>
      </c>
      <c r="O2411" s="52" t="e">
        <f t="shared" si="4161"/>
        <v>#N/A</v>
      </c>
      <c r="P2411" s="52" t="e">
        <f t="shared" si="4161"/>
        <v>#N/A</v>
      </c>
      <c r="Q2411" s="52" t="e">
        <f t="shared" si="4161"/>
        <v>#N/A</v>
      </c>
      <c r="R2411" s="52" t="e">
        <f t="shared" si="4161"/>
        <v>#N/A</v>
      </c>
      <c r="S2411" s="52" t="e">
        <f t="shared" si="4161"/>
        <v>#N/A</v>
      </c>
      <c r="T2411" s="52" t="e">
        <f t="shared" si="4161"/>
        <v>#N/A</v>
      </c>
      <c r="U2411" s="52" t="e">
        <f t="shared" si="4161"/>
        <v>#N/A</v>
      </c>
      <c r="V2411" s="52" t="e">
        <f t="shared" si="4161"/>
        <v>#N/A</v>
      </c>
      <c r="W2411" s="52" t="e">
        <f t="shared" si="4161"/>
        <v>#N/A</v>
      </c>
      <c r="X2411" s="55" t="e">
        <f t="shared" si="4154"/>
        <v>#N/A</v>
      </c>
      <c r="Y2411" s="55" t="e">
        <f t="shared" si="4155"/>
        <v>#N/A</v>
      </c>
      <c r="Z2411" s="55" t="e">
        <f t="shared" ref="Z2411" si="4162">Z2410</f>
        <v>#N/A</v>
      </c>
      <c r="AA2411" s="55" t="e">
        <f t="shared" si="4157"/>
        <v>#N/A</v>
      </c>
      <c r="AB2411" s="336" t="e">
        <f t="shared" si="4158"/>
        <v>#N/A</v>
      </c>
      <c r="AC2411" s="223" t="e">
        <f ca="1">INDEX(FGA_COEFFS,1,1)+Z2411*INDEX(FGA_COEFFS,1,2)+Y2411*INDEX(FGA_COEFFS,1,3)+R2411*INDEX(FGA_COEFFS,1,4)+Q2410*INDEX(FGA_COEFFS,1,5)+S2411*INDEX(FGA_COEFFS,1,6)+T2410*INDEX(FGA_COEFFS,1,7)+M2410*INDEX(FGA_COEFFS,1,8)+Y2414*Y2416</f>
        <v>#N/A</v>
      </c>
      <c r="AD2411" s="223" t="e">
        <f ca="1">INDEX(THREEPTA_COEFFS,1,1)+AC2411*INDEX(THREEPTA_COEFFS,1,2)+J2411*INDEX(THREEPTA_COEFFS,1,3)+AA2411*INDEX(THREEPTA_COEFFS,1,4)+K2411*INDEX(THREEPTA_COEFFS,1,5)+L2410*INDEX(THREEPTA_COEFFS,1,6)+Z2414*Z2416</f>
        <v>#N/A</v>
      </c>
      <c r="AE2411" s="223" t="e">
        <f ca="1">INDEX(THREEPTPCT_COEFFS,1,1)+K2411*INDEX(THREEPTPCT_COEFFS,1,2)+L2410*INDEX(THREEPTPCT_COEFFS,1,3)+AA2414*AA2416</f>
        <v>#N/A</v>
      </c>
      <c r="AF2411" s="55" t="e">
        <f t="shared" ca="1" si="4159"/>
        <v>#N/A</v>
      </c>
      <c r="AG2411" s="223" t="e">
        <f ca="1">INDEX(TWOPTPCT_COEFFS,1,1)+AB2411*INDEX(TWOPTPCT_COEFFS,1,2)+I2410*INDEX(TWOPTPCT_COEFFS,1,3)+G2410*INDEX(TWOPTPCT_COEFFS,1,4)+L2410*INDEX(TWOPTPCT_COEFFS,1,5)+AB2414*AB2416</f>
        <v>#N/A</v>
      </c>
      <c r="AH2411" s="223" t="e">
        <f ca="1">INDEX(FTA_COEFFS,1,1)+O2411*INDEX(FTA_COEFFS,1,2)+N2410*INDEX(FTA_COEFFS,1,3)+(Q2411+R2411)*INDEX(FTA_COEFFS,1,4)+(Q2410+R2410)*INDEX(FTA_COEFFS,1,5)+M2410*INDEX(FTA_COEFFS,1,6)+AC2414*AC2416</f>
        <v>#N/A</v>
      </c>
      <c r="AI2411" s="223" t="e">
        <f ca="1">INDEX(FTPCT_COEFFS,1,1)+P2411*INDEX(FTPCT_COEFFS,1,2)+F2411*INDEX(FTPCT_COEFFS,1,3)+G2410*INDEX(FTPCT_COEFFS,1,4)+AD2414*AD2416</f>
        <v>#N/A</v>
      </c>
      <c r="AJ2411" s="338" t="e">
        <f t="shared" ca="1" si="4160"/>
        <v>#N/A</v>
      </c>
      <c r="AK2411" s="55"/>
      <c r="AL2411" s="55"/>
      <c r="AM2411" s="55"/>
      <c r="AN2411" s="55"/>
      <c r="AO2411" s="55"/>
      <c r="AP2411" s="55"/>
      <c r="AQ2411" s="55"/>
      <c r="AR2411" s="55"/>
    </row>
    <row r="2412" spans="1:45" x14ac:dyDescent="0.3">
      <c r="A2412" s="54" t="e">
        <f ca="1">IF(D2410&gt;(D2411+(AVERAGE(V2410,W2410)-AVERAGE(V2411,W2411))/2)+2.5,C2410,IF(D2411&gt;(D2410+(AVERAGE(V2411,W2411)-AVERAGE(V2410,W2410))/2)+2.5,C2411,"Close"))</f>
        <v>#N/A</v>
      </c>
      <c r="B2412" s="64" t="e">
        <f ca="1">IF(D2411&gt;D2410,C2411,C2410)</f>
        <v>#N/A</v>
      </c>
      <c r="D2412" s="56"/>
      <c r="X2412" s="55"/>
      <c r="Y2412" s="55"/>
      <c r="Z2412" s="55"/>
      <c r="AA2412" s="55"/>
      <c r="AB2412" s="55"/>
      <c r="AC2412" s="337"/>
      <c r="AD2412" s="337"/>
      <c r="AE2412" s="337"/>
      <c r="AF2412" s="337"/>
      <c r="AG2412" s="337"/>
      <c r="AH2412" s="337"/>
      <c r="AI2412" s="337"/>
      <c r="AJ2412" s="337"/>
      <c r="AK2412" s="337"/>
      <c r="AL2412" s="337"/>
      <c r="AM2412" s="55"/>
      <c r="AN2412" s="55"/>
      <c r="AO2412" s="55"/>
      <c r="AP2412" s="55"/>
      <c r="AQ2412" s="55"/>
      <c r="AR2412" s="55"/>
      <c r="AS2412" s="55"/>
    </row>
    <row r="2413" spans="1:45" x14ac:dyDescent="0.3">
      <c r="X2413" s="54" t="s">
        <v>1305</v>
      </c>
      <c r="Y2413" s="54" t="s">
        <v>128</v>
      </c>
      <c r="Z2413" s="54" t="s">
        <v>157</v>
      </c>
      <c r="AA2413" s="54" t="s">
        <v>151</v>
      </c>
      <c r="AB2413" s="54" t="s">
        <v>1327</v>
      </c>
      <c r="AC2413" s="54" t="s">
        <v>129</v>
      </c>
      <c r="AD2413" s="54" t="s">
        <v>116</v>
      </c>
      <c r="AE2413" s="54"/>
      <c r="AF2413" s="54"/>
      <c r="AG2413" s="54"/>
      <c r="AH2413" s="54"/>
      <c r="AI2413" s="54"/>
      <c r="AJ2413" s="54"/>
      <c r="AK2413" s="54"/>
      <c r="AL2413" s="54"/>
      <c r="AM2413" s="54"/>
      <c r="AN2413" s="54"/>
      <c r="AO2413" s="54"/>
      <c r="AP2413" s="54"/>
      <c r="AQ2413" s="54"/>
      <c r="AR2413" s="54"/>
      <c r="AS2413" s="54"/>
    </row>
    <row r="2414" spans="1:45" x14ac:dyDescent="0.3">
      <c r="X2414" s="54"/>
      <c r="Y2414" s="54">
        <f t="shared" ref="Y2414:AD2414" si="4163">Y2407</f>
        <v>6.4436999999999998</v>
      </c>
      <c r="Z2414" s="54">
        <f t="shared" si="4163"/>
        <v>4.9371</v>
      </c>
      <c r="AA2414" s="54">
        <f t="shared" si="4163"/>
        <v>11.350300000000001</v>
      </c>
      <c r="AB2414" s="54">
        <f t="shared" si="4163"/>
        <v>7.1900000000000006E-2</v>
      </c>
      <c r="AC2414" s="54">
        <f t="shared" si="4163"/>
        <v>6.2766000000000002</v>
      </c>
      <c r="AD2414" s="54">
        <f t="shared" si="4163"/>
        <v>11.042999999999999</v>
      </c>
      <c r="AE2414" s="54"/>
      <c r="AF2414" s="336"/>
      <c r="AG2414" s="336"/>
      <c r="AH2414" s="336"/>
      <c r="AI2414" s="54"/>
      <c r="AJ2414" s="54"/>
      <c r="AK2414" s="54"/>
      <c r="AL2414" s="54"/>
      <c r="AM2414" s="54"/>
      <c r="AN2414" s="54"/>
      <c r="AO2414" s="54"/>
      <c r="AP2414" s="54"/>
      <c r="AQ2414" s="54"/>
      <c r="AR2414" s="54"/>
      <c r="AS2414" s="54"/>
    </row>
    <row r="2415" spans="1:45" x14ac:dyDescent="0.3">
      <c r="D2415" s="56"/>
      <c r="X2415" s="336"/>
      <c r="Y2415" s="336">
        <f t="shared" ca="1" si="4151"/>
        <v>-0.61538386406468126</v>
      </c>
      <c r="Z2415" s="336">
        <f t="shared" ca="1" si="4151"/>
        <v>-1.1093945733759312</v>
      </c>
      <c r="AA2415" s="336">
        <f t="shared" ca="1" si="4151"/>
        <v>-0.82691882938325412</v>
      </c>
      <c r="AB2415" s="336">
        <f t="shared" ca="1" si="4151"/>
        <v>1.4363582519254383</v>
      </c>
      <c r="AC2415" s="336">
        <f t="shared" ca="1" si="4151"/>
        <v>-7.3929574229784425E-2</v>
      </c>
      <c r="AD2415" s="336">
        <f t="shared" ca="1" si="4151"/>
        <v>-3.4678266783379666E-2</v>
      </c>
      <c r="AE2415" s="336"/>
      <c r="AF2415" s="336"/>
      <c r="AG2415" s="336"/>
      <c r="AH2415" s="336"/>
      <c r="AI2415" s="54"/>
      <c r="AJ2415" s="54"/>
      <c r="AK2415" s="54"/>
      <c r="AL2415" s="336"/>
      <c r="AM2415" s="336"/>
      <c r="AN2415" s="336"/>
      <c r="AO2415" s="336"/>
      <c r="AP2415" s="54"/>
      <c r="AQ2415" s="336"/>
      <c r="AR2415" s="336"/>
      <c r="AS2415" s="336"/>
    </row>
    <row r="2416" spans="1:45" x14ac:dyDescent="0.3">
      <c r="C2416" s="54"/>
      <c r="D2416" s="56"/>
      <c r="Y2416" s="336">
        <f t="shared" ca="1" si="4151"/>
        <v>-0.22997310734006299</v>
      </c>
      <c r="Z2416" s="336">
        <f t="shared" ca="1" si="4151"/>
        <v>0.92872537845398662</v>
      </c>
      <c r="AA2416" s="336">
        <f t="shared" ca="1" si="4151"/>
        <v>-0.97225648198642833</v>
      </c>
      <c r="AB2416" s="336">
        <f t="shared" ca="1" si="4151"/>
        <v>7.4087763887961122E-2</v>
      </c>
      <c r="AC2416" s="336">
        <f t="shared" ca="1" si="4151"/>
        <v>-0.82975407885155206</v>
      </c>
      <c r="AD2416" s="336">
        <f t="shared" ca="1" si="4151"/>
        <v>-2.8405422761306085E-3</v>
      </c>
      <c r="AE2416" s="55"/>
      <c r="AF2416" s="55"/>
      <c r="AG2416" s="55"/>
      <c r="AH2416" s="55"/>
      <c r="AI2416" s="55"/>
      <c r="AJ2416" s="55"/>
      <c r="AK2416" s="55"/>
      <c r="AL2416" s="55"/>
      <c r="AM2416" s="55"/>
      <c r="AN2416" s="55"/>
      <c r="AO2416" s="55"/>
      <c r="AP2416" s="55"/>
      <c r="AQ2416" s="55"/>
      <c r="AR2416" s="55"/>
      <c r="AS2416" s="55"/>
    </row>
    <row r="2417" spans="1:45" x14ac:dyDescent="0.3">
      <c r="B2417" s="54" t="s">
        <v>172</v>
      </c>
      <c r="C2417" s="53">
        <f>C2410</f>
        <v>0</v>
      </c>
      <c r="D2417" s="56" t="e">
        <f t="shared" ref="D2417:D2418" ca="1" si="4164">AJ2417</f>
        <v>#N/A</v>
      </c>
      <c r="E2417" s="52" t="e">
        <f t="shared" ref="E2417:W2417" si="4165">E2410</f>
        <v>#N/A</v>
      </c>
      <c r="F2417" s="52" t="e">
        <f t="shared" si="4165"/>
        <v>#N/A</v>
      </c>
      <c r="G2417" s="52" t="e">
        <f t="shared" si="4165"/>
        <v>#N/A</v>
      </c>
      <c r="H2417" s="52" t="e">
        <f t="shared" si="4165"/>
        <v>#N/A</v>
      </c>
      <c r="I2417" s="52" t="e">
        <f t="shared" si="4165"/>
        <v>#N/A</v>
      </c>
      <c r="J2417" s="52" t="e">
        <f t="shared" si="4165"/>
        <v>#N/A</v>
      </c>
      <c r="K2417" s="52" t="e">
        <f t="shared" si="4165"/>
        <v>#N/A</v>
      </c>
      <c r="L2417" s="52" t="e">
        <f t="shared" si="4165"/>
        <v>#N/A</v>
      </c>
      <c r="M2417" s="52" t="e">
        <f t="shared" si="4165"/>
        <v>#N/A</v>
      </c>
      <c r="N2417" s="52" t="e">
        <f t="shared" si="4165"/>
        <v>#N/A</v>
      </c>
      <c r="O2417" s="52" t="e">
        <f t="shared" si="4165"/>
        <v>#N/A</v>
      </c>
      <c r="P2417" s="52" t="e">
        <f t="shared" si="4165"/>
        <v>#N/A</v>
      </c>
      <c r="Q2417" s="52" t="e">
        <f t="shared" si="4165"/>
        <v>#N/A</v>
      </c>
      <c r="R2417" s="52" t="e">
        <f t="shared" si="4165"/>
        <v>#N/A</v>
      </c>
      <c r="S2417" s="52" t="e">
        <f t="shared" si="4165"/>
        <v>#N/A</v>
      </c>
      <c r="T2417" s="52" t="e">
        <f t="shared" si="4165"/>
        <v>#N/A</v>
      </c>
      <c r="U2417" s="52" t="e">
        <f t="shared" si="4165"/>
        <v>#N/A</v>
      </c>
      <c r="V2417" s="52" t="e">
        <f t="shared" si="4165"/>
        <v>#N/A</v>
      </c>
      <c r="W2417" s="52" t="e">
        <f t="shared" si="4165"/>
        <v>#N/A</v>
      </c>
      <c r="X2417" s="55" t="e">
        <f t="shared" ref="X2417:X2418" si="4166">(H2417-(O2417*P2417)/100-3*(J2417*K2417)/100)/2</f>
        <v>#N/A</v>
      </c>
      <c r="Y2417" s="55" t="e">
        <f t="shared" ref="Y2417:Y2418" si="4167">SUM(X2417,(J2417*K2417/100))/(F2417/100)</f>
        <v>#N/A</v>
      </c>
      <c r="Z2417" s="55" t="e">
        <f t="shared" ref="Z2417" si="4168">U2417*0.5+U2418*0.5</f>
        <v>#N/A</v>
      </c>
      <c r="AA2417" s="55" t="e">
        <f t="shared" ref="AA2417:AA2418" si="4169">J2417/Y2417</f>
        <v>#N/A</v>
      </c>
      <c r="AB2417" s="336" t="e">
        <f t="shared" ref="AB2417:AB2418" si="4170">X2417/(Y2417-J2417)</f>
        <v>#N/A</v>
      </c>
      <c r="AC2417" s="223" t="e">
        <f ca="1">INDEX(FGA_COEFFS,1,1)+Z2417*INDEX(FGA_COEFFS,1,2)+Y2417*INDEX(FGA_COEFFS,1,3)+R2417*INDEX(FGA_COEFFS,1,4)+Q2418*INDEX(FGA_COEFFS,1,5)+S2417*INDEX(FGA_COEFFS,1,6)+T2418*INDEX(FGA_COEFFS,1,7)+M2418*INDEX(FGA_COEFFS,1,8)+Y2421*Y2422</f>
        <v>#N/A</v>
      </c>
      <c r="AD2417" s="223" t="e">
        <f ca="1">INDEX(THREEPTA_COEFFS,1,1)+AC2417*INDEX(THREEPTA_COEFFS,1,2)+J2417*INDEX(THREEPTA_COEFFS,1,3)+AA2417*INDEX(THREEPTA_COEFFS,1,4)+K2417*INDEX(THREEPTA_COEFFS,1,5)+L2418*INDEX(THREEPTA_COEFFS,1,6)+Z2421*Z2422</f>
        <v>#N/A</v>
      </c>
      <c r="AE2417" s="223" t="e">
        <f ca="1">INDEX(THREEPTPCT_COEFFS,1,1)+K2417*INDEX(THREEPTPCT_COEFFS,1,2)+L2418*INDEX(THREEPTPCT_COEFFS,1,3)+AA2421*AA2422</f>
        <v>#N/A</v>
      </c>
      <c r="AF2417" s="55" t="e">
        <f t="shared" ref="AF2417:AF2418" ca="1" si="4171">AC2417-AD2417</f>
        <v>#N/A</v>
      </c>
      <c r="AG2417" s="223" t="e">
        <f ca="1">INDEX(TWOPTPCT_COEFFS,1,1)+AB2417*INDEX(TWOPTPCT_COEFFS,1,2)+I2418*INDEX(TWOPTPCT_COEFFS,1,3)+G2418*INDEX(TWOPTPCT_COEFFS,1,4)+L2418*INDEX(TWOPTPCT_COEFFS,1,5)+AB2421*AB2422</f>
        <v>#N/A</v>
      </c>
      <c r="AH2417" s="223" t="e">
        <f ca="1">INDEX(FTA_COEFFS,1,1)+O2417*INDEX(FTA_COEFFS,1,2)+N2418*INDEX(FTA_COEFFS,1,3)+(Q2417+R2417)*INDEX(FTA_COEFFS,1,4)+(Q2418+R2418)*INDEX(FTA_COEFFS,1,5)+M2418*INDEX(FTA_COEFFS,1,6)+AC2421*AC2422</f>
        <v>#N/A</v>
      </c>
      <c r="AI2417" s="223" t="e">
        <f ca="1">INDEX(FTPCT_COEFFS,1,1)+P2417*INDEX(FTPCT_COEFFS,1,2)+F2417*INDEX(FTPCT_COEFFS,1,3)+G2418*INDEX(FTPCT_COEFFS,1,4)+AD2421*AD2422</f>
        <v>#N/A</v>
      </c>
      <c r="AJ2417" s="338" t="e">
        <f t="shared" ref="AJ2417:AJ2418" ca="1" si="4172">AD2417*AE2417/100+AF2417*AG2417+AH2417*AI2417/100</f>
        <v>#N/A</v>
      </c>
      <c r="AK2417" s="55"/>
      <c r="AL2417" s="55"/>
      <c r="AM2417" s="55"/>
      <c r="AN2417" s="55"/>
      <c r="AO2417" s="55"/>
      <c r="AP2417" s="55"/>
      <c r="AQ2417" s="55"/>
      <c r="AR2417" s="55"/>
    </row>
    <row r="2418" spans="1:45" x14ac:dyDescent="0.3">
      <c r="B2418" s="54" t="s">
        <v>175</v>
      </c>
      <c r="C2418" s="54">
        <f>C2411</f>
        <v>0</v>
      </c>
      <c r="D2418" s="56" t="e">
        <f t="shared" ca="1" si="4164"/>
        <v>#N/A</v>
      </c>
      <c r="E2418" s="52" t="e">
        <f t="shared" ref="E2418:W2418" si="4173">E2411</f>
        <v>#N/A</v>
      </c>
      <c r="F2418" s="52" t="e">
        <f t="shared" si="4173"/>
        <v>#N/A</v>
      </c>
      <c r="G2418" s="52" t="e">
        <f t="shared" si="4173"/>
        <v>#N/A</v>
      </c>
      <c r="H2418" s="52" t="e">
        <f t="shared" si="4173"/>
        <v>#N/A</v>
      </c>
      <c r="I2418" s="52" t="e">
        <f t="shared" si="4173"/>
        <v>#N/A</v>
      </c>
      <c r="J2418" s="52" t="e">
        <f t="shared" si="4173"/>
        <v>#N/A</v>
      </c>
      <c r="K2418" s="52" t="e">
        <f t="shared" si="4173"/>
        <v>#N/A</v>
      </c>
      <c r="L2418" s="52" t="e">
        <f t="shared" si="4173"/>
        <v>#N/A</v>
      </c>
      <c r="M2418" s="52" t="e">
        <f t="shared" si="4173"/>
        <v>#N/A</v>
      </c>
      <c r="N2418" s="52" t="e">
        <f t="shared" si="4173"/>
        <v>#N/A</v>
      </c>
      <c r="O2418" s="52" t="e">
        <f t="shared" si="4173"/>
        <v>#N/A</v>
      </c>
      <c r="P2418" s="52" t="e">
        <f t="shared" si="4173"/>
        <v>#N/A</v>
      </c>
      <c r="Q2418" s="52" t="e">
        <f t="shared" si="4173"/>
        <v>#N/A</v>
      </c>
      <c r="R2418" s="52" t="e">
        <f t="shared" si="4173"/>
        <v>#N/A</v>
      </c>
      <c r="S2418" s="52" t="e">
        <f t="shared" si="4173"/>
        <v>#N/A</v>
      </c>
      <c r="T2418" s="52" t="e">
        <f t="shared" si="4173"/>
        <v>#N/A</v>
      </c>
      <c r="U2418" s="52" t="e">
        <f t="shared" si="4173"/>
        <v>#N/A</v>
      </c>
      <c r="V2418" s="52" t="e">
        <f t="shared" si="4173"/>
        <v>#N/A</v>
      </c>
      <c r="W2418" s="52" t="e">
        <f t="shared" si="4173"/>
        <v>#N/A</v>
      </c>
      <c r="X2418" s="55" t="e">
        <f t="shared" si="4166"/>
        <v>#N/A</v>
      </c>
      <c r="Y2418" s="55" t="e">
        <f t="shared" si="4167"/>
        <v>#N/A</v>
      </c>
      <c r="Z2418" s="55" t="e">
        <f t="shared" ref="Z2418" si="4174">Z2417</f>
        <v>#N/A</v>
      </c>
      <c r="AA2418" s="55" t="e">
        <f t="shared" si="4169"/>
        <v>#N/A</v>
      </c>
      <c r="AB2418" s="336" t="e">
        <f t="shared" si="4170"/>
        <v>#N/A</v>
      </c>
      <c r="AC2418" s="223" t="e">
        <f ca="1">INDEX(FGA_COEFFS,1,1)+Z2418*INDEX(FGA_COEFFS,1,2)+Y2418*INDEX(FGA_COEFFS,1,3)+R2418*INDEX(FGA_COEFFS,1,4)+Q2417*INDEX(FGA_COEFFS,1,5)+S2418*INDEX(FGA_COEFFS,1,6)+T2417*INDEX(FGA_COEFFS,1,7)+M2417*INDEX(FGA_COEFFS,1,8)+Y2421*Y2423</f>
        <v>#N/A</v>
      </c>
      <c r="AD2418" s="223" t="e">
        <f ca="1">INDEX(THREEPTA_COEFFS,1,1)+AC2418*INDEX(THREEPTA_COEFFS,1,2)+J2418*INDEX(THREEPTA_COEFFS,1,3)+AA2418*INDEX(THREEPTA_COEFFS,1,4)+K2418*INDEX(THREEPTA_COEFFS,1,5)+L2417*INDEX(THREEPTA_COEFFS,1,6)+Z2421*Z2423</f>
        <v>#N/A</v>
      </c>
      <c r="AE2418" s="223" t="e">
        <f ca="1">INDEX(THREEPTPCT_COEFFS,1,1)+K2418*INDEX(THREEPTPCT_COEFFS,1,2)+L2417*INDEX(THREEPTPCT_COEFFS,1,3)+AA2421*AA2423</f>
        <v>#N/A</v>
      </c>
      <c r="AF2418" s="55" t="e">
        <f t="shared" ca="1" si="4171"/>
        <v>#N/A</v>
      </c>
      <c r="AG2418" s="223" t="e">
        <f ca="1">INDEX(TWOPTPCT_COEFFS,1,1)+AB2418*INDEX(TWOPTPCT_COEFFS,1,2)+I2417*INDEX(TWOPTPCT_COEFFS,1,3)+G2417*INDEX(TWOPTPCT_COEFFS,1,4)+L2417*INDEX(TWOPTPCT_COEFFS,1,5)+AB2421*AB2423</f>
        <v>#N/A</v>
      </c>
      <c r="AH2418" s="223" t="e">
        <f ca="1">INDEX(FTA_COEFFS,1,1)+O2418*INDEX(FTA_COEFFS,1,2)+N2417*INDEX(FTA_COEFFS,1,3)+(Q2418+R2418)*INDEX(FTA_COEFFS,1,4)+(Q2417+R2417)*INDEX(FTA_COEFFS,1,5)+M2417*INDEX(FTA_COEFFS,1,6)+AC2421*AC2423</f>
        <v>#N/A</v>
      </c>
      <c r="AI2418" s="223" t="e">
        <f ca="1">INDEX(FTPCT_COEFFS,1,1)+P2418*INDEX(FTPCT_COEFFS,1,2)+F2418*INDEX(FTPCT_COEFFS,1,3)+G2417*INDEX(FTPCT_COEFFS,1,4)+AD2421*AD2423</f>
        <v>#N/A</v>
      </c>
      <c r="AJ2418" s="338" t="e">
        <f t="shared" ca="1" si="4172"/>
        <v>#N/A</v>
      </c>
      <c r="AK2418" s="55"/>
      <c r="AL2418" s="55"/>
      <c r="AM2418" s="55"/>
      <c r="AN2418" s="55"/>
      <c r="AO2418" s="55"/>
      <c r="AP2418" s="55"/>
      <c r="AQ2418" s="55"/>
      <c r="AR2418" s="55"/>
    </row>
    <row r="2419" spans="1:45" x14ac:dyDescent="0.3">
      <c r="A2419" s="54" t="e">
        <f ca="1">IF(D2417&gt;(D2418+(AVERAGE(V2417,W2417)-AVERAGE(V2418,W2418))/2)+2.5,C2417,IF(D2418&gt;(D2417+(AVERAGE(V2418,W2418)-AVERAGE(V2417,W2417))/2)+2.5,C2418,"Close"))</f>
        <v>#N/A</v>
      </c>
      <c r="B2419" s="64" t="e">
        <f ca="1">IF(D2418&gt;D2417,C2418,C2417)</f>
        <v>#N/A</v>
      </c>
      <c r="D2419" s="56"/>
      <c r="X2419" s="55"/>
      <c r="Y2419" s="55"/>
      <c r="Z2419" s="55"/>
      <c r="AA2419" s="55"/>
      <c r="AB2419" s="55"/>
      <c r="AC2419" s="337"/>
      <c r="AD2419" s="337"/>
      <c r="AE2419" s="337"/>
      <c r="AF2419" s="337"/>
      <c r="AG2419" s="337"/>
      <c r="AH2419" s="337"/>
      <c r="AI2419" s="337"/>
      <c r="AJ2419" s="337"/>
      <c r="AK2419" s="337"/>
      <c r="AL2419" s="337"/>
      <c r="AM2419" s="55"/>
      <c r="AN2419" s="55"/>
      <c r="AO2419" s="55"/>
      <c r="AP2419" s="55"/>
      <c r="AQ2419" s="55"/>
      <c r="AR2419" s="55"/>
      <c r="AS2419" s="55"/>
    </row>
    <row r="2420" spans="1:45" x14ac:dyDescent="0.3">
      <c r="X2420" s="54" t="s">
        <v>1305</v>
      </c>
      <c r="Y2420" s="54" t="s">
        <v>128</v>
      </c>
      <c r="Z2420" s="54" t="s">
        <v>157</v>
      </c>
      <c r="AA2420" s="54" t="s">
        <v>151</v>
      </c>
      <c r="AB2420" s="54" t="s">
        <v>1327</v>
      </c>
      <c r="AC2420" s="54" t="s">
        <v>129</v>
      </c>
      <c r="AD2420" s="54" t="s">
        <v>116</v>
      </c>
      <c r="AE2420" s="54"/>
      <c r="AF2420" s="54"/>
      <c r="AG2420" s="54"/>
      <c r="AH2420" s="54"/>
      <c r="AI2420" s="54"/>
      <c r="AJ2420" s="54"/>
      <c r="AK2420" s="54"/>
      <c r="AL2420" s="54"/>
      <c r="AM2420" s="54"/>
      <c r="AN2420" s="54"/>
      <c r="AO2420" s="54"/>
      <c r="AP2420" s="54"/>
      <c r="AQ2420" s="54"/>
      <c r="AR2420" s="54"/>
      <c r="AS2420" s="54"/>
    </row>
    <row r="2421" spans="1:45" x14ac:dyDescent="0.3">
      <c r="X2421" s="54"/>
      <c r="Y2421" s="54">
        <f t="shared" ref="Y2421:AD2421" si="4175">Y2414</f>
        <v>6.4436999999999998</v>
      </c>
      <c r="Z2421" s="54">
        <f t="shared" si="4175"/>
        <v>4.9371</v>
      </c>
      <c r="AA2421" s="54">
        <f t="shared" si="4175"/>
        <v>11.350300000000001</v>
      </c>
      <c r="AB2421" s="54">
        <f t="shared" si="4175"/>
        <v>7.1900000000000006E-2</v>
      </c>
      <c r="AC2421" s="54">
        <f t="shared" si="4175"/>
        <v>6.2766000000000002</v>
      </c>
      <c r="AD2421" s="54">
        <f t="shared" si="4175"/>
        <v>11.042999999999999</v>
      </c>
      <c r="AE2421" s="54"/>
      <c r="AF2421" s="336"/>
      <c r="AG2421" s="336"/>
      <c r="AH2421" s="336"/>
      <c r="AI2421" s="54"/>
      <c r="AJ2421" s="54"/>
      <c r="AK2421" s="54"/>
      <c r="AL2421" s="54"/>
      <c r="AM2421" s="54"/>
      <c r="AN2421" s="54"/>
      <c r="AO2421" s="54"/>
      <c r="AP2421" s="54"/>
      <c r="AQ2421" s="54"/>
      <c r="AR2421" s="54"/>
      <c r="AS2421" s="54"/>
    </row>
    <row r="2422" spans="1:45" x14ac:dyDescent="0.3">
      <c r="D2422" s="56"/>
      <c r="X2422" s="336"/>
      <c r="Y2422" s="336">
        <f t="shared" ca="1" si="4151"/>
        <v>1.0518332564171211</v>
      </c>
      <c r="Z2422" s="336">
        <f t="shared" ca="1" si="4151"/>
        <v>1.9954449046237957E-2</v>
      </c>
      <c r="AA2422" s="336">
        <f t="shared" ca="1" si="4151"/>
        <v>-0.54140053196186411</v>
      </c>
      <c r="AB2422" s="336">
        <f t="shared" ca="1" si="4151"/>
        <v>-6.4946617553985307E-4</v>
      </c>
      <c r="AC2422" s="336">
        <f t="shared" ca="1" si="4151"/>
        <v>1.2463393873270976</v>
      </c>
      <c r="AD2422" s="336">
        <f t="shared" ca="1" si="4151"/>
        <v>-0.44163018175459956</v>
      </c>
      <c r="AE2422" s="336"/>
      <c r="AF2422" s="336"/>
      <c r="AG2422" s="336"/>
      <c r="AH2422" s="336"/>
      <c r="AI2422" s="54"/>
      <c r="AJ2422" s="54"/>
      <c r="AK2422" s="54"/>
      <c r="AL2422" s="336"/>
      <c r="AM2422" s="336"/>
      <c r="AN2422" s="336"/>
      <c r="AO2422" s="336"/>
      <c r="AP2422" s="54"/>
      <c r="AQ2422" s="336"/>
      <c r="AR2422" s="336"/>
      <c r="AS2422" s="336"/>
    </row>
    <row r="2423" spans="1:45" x14ac:dyDescent="0.3">
      <c r="C2423" s="54"/>
      <c r="D2423" s="56"/>
      <c r="Y2423" s="336">
        <f t="shared" ca="1" si="4151"/>
        <v>3.2961389989598702E-3</v>
      </c>
      <c r="Z2423" s="336">
        <f t="shared" ca="1" si="4151"/>
        <v>1.0719609041881808</v>
      </c>
      <c r="AA2423" s="336">
        <f t="shared" ca="1" si="4151"/>
        <v>0.46915376019358396</v>
      </c>
      <c r="AB2423" s="336">
        <f t="shared" ca="1" si="4151"/>
        <v>-1.3631985240227151</v>
      </c>
      <c r="AC2423" s="336">
        <f t="shared" ca="1" si="4151"/>
        <v>-6.2125836368179199E-2</v>
      </c>
      <c r="AD2423" s="336">
        <f t="shared" ca="1" si="4151"/>
        <v>-0.29500145467546773</v>
      </c>
      <c r="AE2423" s="55"/>
      <c r="AF2423" s="55"/>
      <c r="AG2423" s="55"/>
      <c r="AH2423" s="55"/>
      <c r="AI2423" s="55"/>
      <c r="AJ2423" s="55"/>
      <c r="AK2423" s="55"/>
      <c r="AL2423" s="55"/>
      <c r="AM2423" s="55"/>
      <c r="AN2423" s="55"/>
      <c r="AO2423" s="55"/>
      <c r="AP2423" s="55"/>
      <c r="AQ2423" s="55"/>
      <c r="AR2423" s="55"/>
      <c r="AS2423" s="55"/>
    </row>
    <row r="2424" spans="1:45" x14ac:dyDescent="0.3">
      <c r="B2424" s="54" t="s">
        <v>172</v>
      </c>
      <c r="C2424" s="53">
        <f>C2417</f>
        <v>0</v>
      </c>
      <c r="D2424" s="56" t="e">
        <f t="shared" ref="D2424:D2425" ca="1" si="4176">AJ2424</f>
        <v>#N/A</v>
      </c>
      <c r="E2424" s="52" t="e">
        <f t="shared" ref="E2424:W2424" si="4177">E2417</f>
        <v>#N/A</v>
      </c>
      <c r="F2424" s="52" t="e">
        <f t="shared" si="4177"/>
        <v>#N/A</v>
      </c>
      <c r="G2424" s="52" t="e">
        <f t="shared" si="4177"/>
        <v>#N/A</v>
      </c>
      <c r="H2424" s="52" t="e">
        <f t="shared" si="4177"/>
        <v>#N/A</v>
      </c>
      <c r="I2424" s="52" t="e">
        <f t="shared" si="4177"/>
        <v>#N/A</v>
      </c>
      <c r="J2424" s="52" t="e">
        <f t="shared" si="4177"/>
        <v>#N/A</v>
      </c>
      <c r="K2424" s="52" t="e">
        <f t="shared" si="4177"/>
        <v>#N/A</v>
      </c>
      <c r="L2424" s="52" t="e">
        <f t="shared" si="4177"/>
        <v>#N/A</v>
      </c>
      <c r="M2424" s="52" t="e">
        <f t="shared" si="4177"/>
        <v>#N/A</v>
      </c>
      <c r="N2424" s="52" t="e">
        <f t="shared" si="4177"/>
        <v>#N/A</v>
      </c>
      <c r="O2424" s="52" t="e">
        <f t="shared" si="4177"/>
        <v>#N/A</v>
      </c>
      <c r="P2424" s="52" t="e">
        <f t="shared" si="4177"/>
        <v>#N/A</v>
      </c>
      <c r="Q2424" s="52" t="e">
        <f t="shared" si="4177"/>
        <v>#N/A</v>
      </c>
      <c r="R2424" s="52" t="e">
        <f t="shared" si="4177"/>
        <v>#N/A</v>
      </c>
      <c r="S2424" s="52" t="e">
        <f t="shared" si="4177"/>
        <v>#N/A</v>
      </c>
      <c r="T2424" s="52" t="e">
        <f t="shared" si="4177"/>
        <v>#N/A</v>
      </c>
      <c r="U2424" s="52" t="e">
        <f t="shared" si="4177"/>
        <v>#N/A</v>
      </c>
      <c r="V2424" s="52" t="e">
        <f t="shared" si="4177"/>
        <v>#N/A</v>
      </c>
      <c r="W2424" s="52" t="e">
        <f t="shared" si="4177"/>
        <v>#N/A</v>
      </c>
      <c r="X2424" s="55" t="e">
        <f t="shared" ref="X2424:X2425" si="4178">(H2424-(O2424*P2424)/100-3*(J2424*K2424)/100)/2</f>
        <v>#N/A</v>
      </c>
      <c r="Y2424" s="55" t="e">
        <f t="shared" ref="Y2424:Y2425" si="4179">SUM(X2424,(J2424*K2424/100))/(F2424/100)</f>
        <v>#N/A</v>
      </c>
      <c r="Z2424" s="55" t="e">
        <f t="shared" ref="Z2424" si="4180">U2424*0.5+U2425*0.5</f>
        <v>#N/A</v>
      </c>
      <c r="AA2424" s="55" t="e">
        <f t="shared" ref="AA2424:AA2425" si="4181">J2424/Y2424</f>
        <v>#N/A</v>
      </c>
      <c r="AB2424" s="336" t="e">
        <f t="shared" ref="AB2424:AB2425" si="4182">X2424/(Y2424-J2424)</f>
        <v>#N/A</v>
      </c>
      <c r="AC2424" s="223" t="e">
        <f ca="1">INDEX(FGA_COEFFS,1,1)+Z2424*INDEX(FGA_COEFFS,1,2)+Y2424*INDEX(FGA_COEFFS,1,3)+R2424*INDEX(FGA_COEFFS,1,4)+Q2425*INDEX(FGA_COEFFS,1,5)+S2424*INDEX(FGA_COEFFS,1,6)+T2425*INDEX(FGA_COEFFS,1,7)+M2425*INDEX(FGA_COEFFS,1,8)+Y2428*Y2429</f>
        <v>#N/A</v>
      </c>
      <c r="AD2424" s="223" t="e">
        <f ca="1">INDEX(THREEPTA_COEFFS,1,1)+AC2424*INDEX(THREEPTA_COEFFS,1,2)+J2424*INDEX(THREEPTA_COEFFS,1,3)+AA2424*INDEX(THREEPTA_COEFFS,1,4)+K2424*INDEX(THREEPTA_COEFFS,1,5)+L2425*INDEX(THREEPTA_COEFFS,1,6)+Z2428*Z2429</f>
        <v>#N/A</v>
      </c>
      <c r="AE2424" s="223" t="e">
        <f ca="1">INDEX(THREEPTPCT_COEFFS,1,1)+K2424*INDEX(THREEPTPCT_COEFFS,1,2)+L2425*INDEX(THREEPTPCT_COEFFS,1,3)+AA2428*AA2429</f>
        <v>#N/A</v>
      </c>
      <c r="AF2424" s="55" t="e">
        <f t="shared" ref="AF2424:AF2425" ca="1" si="4183">AC2424-AD2424</f>
        <v>#N/A</v>
      </c>
      <c r="AG2424" s="223" t="e">
        <f ca="1">INDEX(TWOPTPCT_COEFFS,1,1)+AB2424*INDEX(TWOPTPCT_COEFFS,1,2)+I2425*INDEX(TWOPTPCT_COEFFS,1,3)+G2425*INDEX(TWOPTPCT_COEFFS,1,4)+L2425*INDEX(TWOPTPCT_COEFFS,1,5)+AB2428*AB2429</f>
        <v>#N/A</v>
      </c>
      <c r="AH2424" s="223" t="e">
        <f ca="1">INDEX(FTA_COEFFS,1,1)+O2424*INDEX(FTA_COEFFS,1,2)+N2425*INDEX(FTA_COEFFS,1,3)+(Q2424+R2424)*INDEX(FTA_COEFFS,1,4)+(Q2425+R2425)*INDEX(FTA_COEFFS,1,5)+M2425*INDEX(FTA_COEFFS,1,6)+AC2428*AC2429</f>
        <v>#N/A</v>
      </c>
      <c r="AI2424" s="223" t="e">
        <f ca="1">INDEX(FTPCT_COEFFS,1,1)+P2424*INDEX(FTPCT_COEFFS,1,2)+F2424*INDEX(FTPCT_COEFFS,1,3)+G2425*INDEX(FTPCT_COEFFS,1,4)+AD2428*AD2429</f>
        <v>#N/A</v>
      </c>
      <c r="AJ2424" s="338" t="e">
        <f t="shared" ref="AJ2424:AJ2425" ca="1" si="4184">AD2424*AE2424/100+AF2424*AG2424+AH2424*AI2424/100</f>
        <v>#N/A</v>
      </c>
      <c r="AK2424" s="55"/>
      <c r="AL2424" s="55"/>
      <c r="AM2424" s="55"/>
      <c r="AN2424" s="55"/>
      <c r="AO2424" s="55"/>
      <c r="AP2424" s="55"/>
      <c r="AQ2424" s="55"/>
      <c r="AR2424" s="55"/>
    </row>
    <row r="2425" spans="1:45" x14ac:dyDescent="0.3">
      <c r="B2425" s="54" t="s">
        <v>175</v>
      </c>
      <c r="C2425" s="54">
        <f>C2418</f>
        <v>0</v>
      </c>
      <c r="D2425" s="56" t="e">
        <f t="shared" ca="1" si="4176"/>
        <v>#N/A</v>
      </c>
      <c r="E2425" s="52" t="e">
        <f t="shared" ref="E2425:W2425" si="4185">E2418</f>
        <v>#N/A</v>
      </c>
      <c r="F2425" s="52" t="e">
        <f t="shared" si="4185"/>
        <v>#N/A</v>
      </c>
      <c r="G2425" s="52" t="e">
        <f t="shared" si="4185"/>
        <v>#N/A</v>
      </c>
      <c r="H2425" s="52" t="e">
        <f t="shared" si="4185"/>
        <v>#N/A</v>
      </c>
      <c r="I2425" s="52" t="e">
        <f t="shared" si="4185"/>
        <v>#N/A</v>
      </c>
      <c r="J2425" s="52" t="e">
        <f t="shared" si="4185"/>
        <v>#N/A</v>
      </c>
      <c r="K2425" s="52" t="e">
        <f t="shared" si="4185"/>
        <v>#N/A</v>
      </c>
      <c r="L2425" s="52" t="e">
        <f t="shared" si="4185"/>
        <v>#N/A</v>
      </c>
      <c r="M2425" s="52" t="e">
        <f t="shared" si="4185"/>
        <v>#N/A</v>
      </c>
      <c r="N2425" s="52" t="e">
        <f t="shared" si="4185"/>
        <v>#N/A</v>
      </c>
      <c r="O2425" s="52" t="e">
        <f t="shared" si="4185"/>
        <v>#N/A</v>
      </c>
      <c r="P2425" s="52" t="e">
        <f t="shared" si="4185"/>
        <v>#N/A</v>
      </c>
      <c r="Q2425" s="52" t="e">
        <f t="shared" si="4185"/>
        <v>#N/A</v>
      </c>
      <c r="R2425" s="52" t="e">
        <f t="shared" si="4185"/>
        <v>#N/A</v>
      </c>
      <c r="S2425" s="52" t="e">
        <f t="shared" si="4185"/>
        <v>#N/A</v>
      </c>
      <c r="T2425" s="52" t="e">
        <f t="shared" si="4185"/>
        <v>#N/A</v>
      </c>
      <c r="U2425" s="52" t="e">
        <f t="shared" si="4185"/>
        <v>#N/A</v>
      </c>
      <c r="V2425" s="52" t="e">
        <f t="shared" si="4185"/>
        <v>#N/A</v>
      </c>
      <c r="W2425" s="52" t="e">
        <f t="shared" si="4185"/>
        <v>#N/A</v>
      </c>
      <c r="X2425" s="55" t="e">
        <f t="shared" si="4178"/>
        <v>#N/A</v>
      </c>
      <c r="Y2425" s="55" t="e">
        <f t="shared" si="4179"/>
        <v>#N/A</v>
      </c>
      <c r="Z2425" s="55" t="e">
        <f t="shared" ref="Z2425" si="4186">Z2424</f>
        <v>#N/A</v>
      </c>
      <c r="AA2425" s="55" t="e">
        <f t="shared" si="4181"/>
        <v>#N/A</v>
      </c>
      <c r="AB2425" s="336" t="e">
        <f t="shared" si="4182"/>
        <v>#N/A</v>
      </c>
      <c r="AC2425" s="223" t="e">
        <f ca="1">INDEX(FGA_COEFFS,1,1)+Z2425*INDEX(FGA_COEFFS,1,2)+Y2425*INDEX(FGA_COEFFS,1,3)+R2425*INDEX(FGA_COEFFS,1,4)+Q2424*INDEX(FGA_COEFFS,1,5)+S2425*INDEX(FGA_COEFFS,1,6)+T2424*INDEX(FGA_COEFFS,1,7)+M2424*INDEX(FGA_COEFFS,1,8)+Y2428*Y2430</f>
        <v>#N/A</v>
      </c>
      <c r="AD2425" s="223" t="e">
        <f ca="1">INDEX(THREEPTA_COEFFS,1,1)+AC2425*INDEX(THREEPTA_COEFFS,1,2)+J2425*INDEX(THREEPTA_COEFFS,1,3)+AA2425*INDEX(THREEPTA_COEFFS,1,4)+K2425*INDEX(THREEPTA_COEFFS,1,5)+L2424*INDEX(THREEPTA_COEFFS,1,6)+Z2428*Z2430</f>
        <v>#N/A</v>
      </c>
      <c r="AE2425" s="223" t="e">
        <f ca="1">INDEX(THREEPTPCT_COEFFS,1,1)+K2425*INDEX(THREEPTPCT_COEFFS,1,2)+L2424*INDEX(THREEPTPCT_COEFFS,1,3)+AA2428*AA2430</f>
        <v>#N/A</v>
      </c>
      <c r="AF2425" s="55" t="e">
        <f t="shared" ca="1" si="4183"/>
        <v>#N/A</v>
      </c>
      <c r="AG2425" s="223" t="e">
        <f ca="1">INDEX(TWOPTPCT_COEFFS,1,1)+AB2425*INDEX(TWOPTPCT_COEFFS,1,2)+I2424*INDEX(TWOPTPCT_COEFFS,1,3)+G2424*INDEX(TWOPTPCT_COEFFS,1,4)+L2424*INDEX(TWOPTPCT_COEFFS,1,5)+AB2428*AB2430</f>
        <v>#N/A</v>
      </c>
      <c r="AH2425" s="223" t="e">
        <f ca="1">INDEX(FTA_COEFFS,1,1)+O2425*INDEX(FTA_COEFFS,1,2)+N2424*INDEX(FTA_COEFFS,1,3)+(Q2425+R2425)*INDEX(FTA_COEFFS,1,4)+(Q2424+R2424)*INDEX(FTA_COEFFS,1,5)+M2424*INDEX(FTA_COEFFS,1,6)+AC2428*AC2430</f>
        <v>#N/A</v>
      </c>
      <c r="AI2425" s="223" t="e">
        <f ca="1">INDEX(FTPCT_COEFFS,1,1)+P2425*INDEX(FTPCT_COEFFS,1,2)+F2425*INDEX(FTPCT_COEFFS,1,3)+G2424*INDEX(FTPCT_COEFFS,1,4)+AD2428*AD2430</f>
        <v>#N/A</v>
      </c>
      <c r="AJ2425" s="338" t="e">
        <f t="shared" ca="1" si="4184"/>
        <v>#N/A</v>
      </c>
      <c r="AK2425" s="55"/>
      <c r="AL2425" s="55"/>
      <c r="AM2425" s="55"/>
      <c r="AN2425" s="55"/>
      <c r="AO2425" s="55"/>
      <c r="AP2425" s="55"/>
      <c r="AQ2425" s="55"/>
      <c r="AR2425" s="55"/>
    </row>
    <row r="2426" spans="1:45" x14ac:dyDescent="0.3">
      <c r="A2426" s="54" t="e">
        <f ca="1">IF(D2424&gt;(D2425+(AVERAGE(V2424,W2424)-AVERAGE(V2425,W2425))/2)+2.5,C2424,IF(D2425&gt;(D2424+(AVERAGE(V2425,W2425)-AVERAGE(V2424,W2424))/2)+2.5,C2425,"Close"))</f>
        <v>#N/A</v>
      </c>
      <c r="B2426" s="64" t="e">
        <f ca="1">IF(D2425&gt;D2424,C2425,C2424)</f>
        <v>#N/A</v>
      </c>
      <c r="D2426" s="56"/>
      <c r="X2426" s="55"/>
      <c r="Y2426" s="55"/>
      <c r="Z2426" s="55"/>
      <c r="AA2426" s="55"/>
      <c r="AB2426" s="55"/>
      <c r="AC2426" s="337"/>
      <c r="AD2426" s="337"/>
      <c r="AE2426" s="337"/>
      <c r="AF2426" s="337"/>
      <c r="AG2426" s="337"/>
      <c r="AH2426" s="337"/>
      <c r="AI2426" s="337"/>
      <c r="AJ2426" s="337"/>
      <c r="AK2426" s="337"/>
      <c r="AL2426" s="337"/>
      <c r="AM2426" s="55"/>
      <c r="AN2426" s="55"/>
      <c r="AO2426" s="55"/>
      <c r="AP2426" s="55"/>
      <c r="AQ2426" s="55"/>
      <c r="AR2426" s="55"/>
      <c r="AS2426" s="55"/>
    </row>
    <row r="2427" spans="1:45" x14ac:dyDescent="0.3">
      <c r="X2427" s="54" t="s">
        <v>1305</v>
      </c>
      <c r="Y2427" s="54" t="s">
        <v>128</v>
      </c>
      <c r="Z2427" s="54" t="s">
        <v>157</v>
      </c>
      <c r="AA2427" s="54" t="s">
        <v>151</v>
      </c>
      <c r="AB2427" s="54" t="s">
        <v>1327</v>
      </c>
      <c r="AC2427" s="54" t="s">
        <v>129</v>
      </c>
      <c r="AD2427" s="54" t="s">
        <v>116</v>
      </c>
      <c r="AE2427" s="54"/>
      <c r="AF2427" s="54"/>
      <c r="AG2427" s="54"/>
      <c r="AH2427" s="54"/>
      <c r="AI2427" s="54"/>
      <c r="AJ2427" s="54"/>
      <c r="AK2427" s="54"/>
      <c r="AL2427" s="54"/>
      <c r="AM2427" s="54"/>
      <c r="AN2427" s="54"/>
      <c r="AO2427" s="54"/>
      <c r="AP2427" s="54"/>
      <c r="AQ2427" s="54"/>
      <c r="AR2427" s="54"/>
      <c r="AS2427" s="54"/>
    </row>
    <row r="2428" spans="1:45" x14ac:dyDescent="0.3">
      <c r="X2428" s="54"/>
      <c r="Y2428" s="54">
        <f t="shared" ref="Y2428:AD2428" si="4187">Y2421</f>
        <v>6.4436999999999998</v>
      </c>
      <c r="Z2428" s="54">
        <f t="shared" si="4187"/>
        <v>4.9371</v>
      </c>
      <c r="AA2428" s="54">
        <f t="shared" si="4187"/>
        <v>11.350300000000001</v>
      </c>
      <c r="AB2428" s="54">
        <f t="shared" si="4187"/>
        <v>7.1900000000000006E-2</v>
      </c>
      <c r="AC2428" s="54">
        <f t="shared" si="4187"/>
        <v>6.2766000000000002</v>
      </c>
      <c r="AD2428" s="54">
        <f t="shared" si="4187"/>
        <v>11.042999999999999</v>
      </c>
      <c r="AE2428" s="54"/>
      <c r="AF2428" s="336"/>
      <c r="AG2428" s="336"/>
      <c r="AH2428" s="336"/>
      <c r="AI2428" s="54"/>
      <c r="AJ2428" s="54"/>
      <c r="AK2428" s="54"/>
      <c r="AL2428" s="54"/>
      <c r="AM2428" s="54"/>
      <c r="AN2428" s="54"/>
      <c r="AO2428" s="54"/>
      <c r="AP2428" s="54"/>
      <c r="AQ2428" s="54"/>
      <c r="AR2428" s="54"/>
      <c r="AS2428" s="54"/>
    </row>
    <row r="2429" spans="1:45" x14ac:dyDescent="0.3">
      <c r="D2429" s="56"/>
      <c r="X2429" s="336"/>
      <c r="Y2429" s="336">
        <f t="shared" ca="1" si="4151"/>
        <v>0.91167556660911186</v>
      </c>
      <c r="Z2429" s="336">
        <f t="shared" ca="1" si="4151"/>
        <v>-0.31573542772081453</v>
      </c>
      <c r="AA2429" s="336">
        <f t="shared" ca="1" si="4151"/>
        <v>0.18232998157118649</v>
      </c>
      <c r="AB2429" s="336">
        <f t="shared" ca="1" si="4151"/>
        <v>-8.618379253162195E-2</v>
      </c>
      <c r="AC2429" s="336">
        <f t="shared" ca="1" si="4151"/>
        <v>-0.68221770822540262</v>
      </c>
      <c r="AD2429" s="336">
        <f t="shared" ca="1" si="4151"/>
        <v>-0.49580336833041277</v>
      </c>
      <c r="AE2429" s="336"/>
      <c r="AF2429" s="336"/>
      <c r="AG2429" s="336"/>
      <c r="AH2429" s="336"/>
      <c r="AI2429" s="54"/>
      <c r="AJ2429" s="54"/>
      <c r="AK2429" s="54"/>
      <c r="AL2429" s="336"/>
      <c r="AM2429" s="336"/>
      <c r="AN2429" s="336"/>
      <c r="AO2429" s="336"/>
      <c r="AP2429" s="54"/>
      <c r="AQ2429" s="336"/>
      <c r="AR2429" s="336"/>
      <c r="AS2429" s="336"/>
    </row>
    <row r="2430" spans="1:45" x14ac:dyDescent="0.3">
      <c r="C2430" s="54"/>
      <c r="D2430" s="56"/>
      <c r="Y2430" s="336">
        <f t="shared" ca="1" si="4151"/>
        <v>2.297332233815591E-4</v>
      </c>
      <c r="Z2430" s="336">
        <f t="shared" ca="1" si="4151"/>
        <v>0.55439892315559836</v>
      </c>
      <c r="AA2430" s="336">
        <f t="shared" ca="1" si="4151"/>
        <v>-1.0885440960783912</v>
      </c>
      <c r="AB2430" s="336">
        <f t="shared" ca="1" si="4151"/>
        <v>-1.1165366852633374</v>
      </c>
      <c r="AC2430" s="336">
        <f t="shared" ca="1" si="4151"/>
        <v>1.4113388968411855</v>
      </c>
      <c r="AD2430" s="336">
        <f t="shared" ca="1" si="4151"/>
        <v>0.5120725815042968</v>
      </c>
      <c r="AE2430" s="55"/>
      <c r="AF2430" s="55"/>
      <c r="AG2430" s="55"/>
      <c r="AH2430" s="55"/>
      <c r="AI2430" s="55"/>
      <c r="AJ2430" s="55"/>
      <c r="AK2430" s="55"/>
      <c r="AL2430" s="55"/>
      <c r="AM2430" s="55"/>
      <c r="AN2430" s="55"/>
      <c r="AO2430" s="55"/>
      <c r="AP2430" s="55"/>
      <c r="AQ2430" s="55"/>
      <c r="AR2430" s="55"/>
      <c r="AS2430" s="55"/>
    </row>
    <row r="2431" spans="1:45" x14ac:dyDescent="0.3">
      <c r="B2431" s="54" t="s">
        <v>172</v>
      </c>
      <c r="C2431" s="53">
        <f>C2424</f>
        <v>0</v>
      </c>
      <c r="D2431" s="56" t="e">
        <f t="shared" ref="D2431:D2432" ca="1" si="4188">AJ2431</f>
        <v>#N/A</v>
      </c>
      <c r="E2431" s="52" t="e">
        <f t="shared" ref="E2431:W2431" si="4189">E2424</f>
        <v>#N/A</v>
      </c>
      <c r="F2431" s="52" t="e">
        <f t="shared" si="4189"/>
        <v>#N/A</v>
      </c>
      <c r="G2431" s="52" t="e">
        <f t="shared" si="4189"/>
        <v>#N/A</v>
      </c>
      <c r="H2431" s="52" t="e">
        <f t="shared" si="4189"/>
        <v>#N/A</v>
      </c>
      <c r="I2431" s="52" t="e">
        <f t="shared" si="4189"/>
        <v>#N/A</v>
      </c>
      <c r="J2431" s="52" t="e">
        <f t="shared" si="4189"/>
        <v>#N/A</v>
      </c>
      <c r="K2431" s="52" t="e">
        <f t="shared" si="4189"/>
        <v>#N/A</v>
      </c>
      <c r="L2431" s="52" t="e">
        <f t="shared" si="4189"/>
        <v>#N/A</v>
      </c>
      <c r="M2431" s="52" t="e">
        <f t="shared" si="4189"/>
        <v>#N/A</v>
      </c>
      <c r="N2431" s="52" t="e">
        <f t="shared" si="4189"/>
        <v>#N/A</v>
      </c>
      <c r="O2431" s="52" t="e">
        <f t="shared" si="4189"/>
        <v>#N/A</v>
      </c>
      <c r="P2431" s="52" t="e">
        <f t="shared" si="4189"/>
        <v>#N/A</v>
      </c>
      <c r="Q2431" s="52" t="e">
        <f t="shared" si="4189"/>
        <v>#N/A</v>
      </c>
      <c r="R2431" s="52" t="e">
        <f t="shared" si="4189"/>
        <v>#N/A</v>
      </c>
      <c r="S2431" s="52" t="e">
        <f t="shared" si="4189"/>
        <v>#N/A</v>
      </c>
      <c r="T2431" s="52" t="e">
        <f t="shared" si="4189"/>
        <v>#N/A</v>
      </c>
      <c r="U2431" s="52" t="e">
        <f t="shared" si="4189"/>
        <v>#N/A</v>
      </c>
      <c r="V2431" s="52" t="e">
        <f t="shared" si="4189"/>
        <v>#N/A</v>
      </c>
      <c r="W2431" s="52" t="e">
        <f t="shared" si="4189"/>
        <v>#N/A</v>
      </c>
      <c r="X2431" s="55" t="e">
        <f t="shared" ref="X2431:X2432" si="4190">(H2431-(O2431*P2431)/100-3*(J2431*K2431)/100)/2</f>
        <v>#N/A</v>
      </c>
      <c r="Y2431" s="55" t="e">
        <f t="shared" ref="Y2431:Y2432" si="4191">SUM(X2431,(J2431*K2431/100))/(F2431/100)</f>
        <v>#N/A</v>
      </c>
      <c r="Z2431" s="55" t="e">
        <f t="shared" ref="Z2431" si="4192">U2431*0.5+U2432*0.5</f>
        <v>#N/A</v>
      </c>
      <c r="AA2431" s="55" t="e">
        <f t="shared" ref="AA2431:AA2432" si="4193">J2431/Y2431</f>
        <v>#N/A</v>
      </c>
      <c r="AB2431" s="336" t="e">
        <f t="shared" ref="AB2431:AB2432" si="4194">X2431/(Y2431-J2431)</f>
        <v>#N/A</v>
      </c>
      <c r="AC2431" s="223" t="e">
        <f ca="1">INDEX(FGA_COEFFS,1,1)+Z2431*INDEX(FGA_COEFFS,1,2)+Y2431*INDEX(FGA_COEFFS,1,3)+R2431*INDEX(FGA_COEFFS,1,4)+Q2432*INDEX(FGA_COEFFS,1,5)+S2431*INDEX(FGA_COEFFS,1,6)+T2432*INDEX(FGA_COEFFS,1,7)+M2432*INDEX(FGA_COEFFS,1,8)+Y2435*Y2436</f>
        <v>#N/A</v>
      </c>
      <c r="AD2431" s="223" t="e">
        <f ca="1">INDEX(THREEPTA_COEFFS,1,1)+AC2431*INDEX(THREEPTA_COEFFS,1,2)+J2431*INDEX(THREEPTA_COEFFS,1,3)+AA2431*INDEX(THREEPTA_COEFFS,1,4)+K2431*INDEX(THREEPTA_COEFFS,1,5)+L2432*INDEX(THREEPTA_COEFFS,1,6)+Z2435*Z2436</f>
        <v>#N/A</v>
      </c>
      <c r="AE2431" s="223" t="e">
        <f ca="1">INDEX(THREEPTPCT_COEFFS,1,1)+K2431*INDEX(THREEPTPCT_COEFFS,1,2)+L2432*INDEX(THREEPTPCT_COEFFS,1,3)+AA2435*AA2436</f>
        <v>#N/A</v>
      </c>
      <c r="AF2431" s="55" t="e">
        <f t="shared" ref="AF2431:AF2432" ca="1" si="4195">AC2431-AD2431</f>
        <v>#N/A</v>
      </c>
      <c r="AG2431" s="223" t="e">
        <f ca="1">INDEX(TWOPTPCT_COEFFS,1,1)+AB2431*INDEX(TWOPTPCT_COEFFS,1,2)+I2432*INDEX(TWOPTPCT_COEFFS,1,3)+G2432*INDEX(TWOPTPCT_COEFFS,1,4)+L2432*INDEX(TWOPTPCT_COEFFS,1,5)+AB2435*AB2436</f>
        <v>#N/A</v>
      </c>
      <c r="AH2431" s="223" t="e">
        <f ca="1">INDEX(FTA_COEFFS,1,1)+O2431*INDEX(FTA_COEFFS,1,2)+N2432*INDEX(FTA_COEFFS,1,3)+(Q2431+R2431)*INDEX(FTA_COEFFS,1,4)+(Q2432+R2432)*INDEX(FTA_COEFFS,1,5)+M2432*INDEX(FTA_COEFFS,1,6)+AC2435*AC2436</f>
        <v>#N/A</v>
      </c>
      <c r="AI2431" s="223" t="e">
        <f ca="1">INDEX(FTPCT_COEFFS,1,1)+P2431*INDEX(FTPCT_COEFFS,1,2)+F2431*INDEX(FTPCT_COEFFS,1,3)+G2432*INDEX(FTPCT_COEFFS,1,4)+AD2435*AD2436</f>
        <v>#N/A</v>
      </c>
      <c r="AJ2431" s="338" t="e">
        <f t="shared" ref="AJ2431:AJ2432" ca="1" si="4196">AD2431*AE2431/100+AF2431*AG2431+AH2431*AI2431/100</f>
        <v>#N/A</v>
      </c>
      <c r="AK2431" s="55"/>
      <c r="AL2431" s="55"/>
      <c r="AM2431" s="55"/>
      <c r="AN2431" s="55"/>
      <c r="AO2431" s="55"/>
      <c r="AP2431" s="55"/>
      <c r="AQ2431" s="55"/>
      <c r="AR2431" s="55"/>
    </row>
    <row r="2432" spans="1:45" x14ac:dyDescent="0.3">
      <c r="B2432" s="54" t="s">
        <v>175</v>
      </c>
      <c r="C2432" s="54">
        <f>C2425</f>
        <v>0</v>
      </c>
      <c r="D2432" s="56" t="e">
        <f t="shared" ca="1" si="4188"/>
        <v>#N/A</v>
      </c>
      <c r="E2432" s="52" t="e">
        <f t="shared" ref="E2432:W2432" si="4197">E2425</f>
        <v>#N/A</v>
      </c>
      <c r="F2432" s="52" t="e">
        <f t="shared" si="4197"/>
        <v>#N/A</v>
      </c>
      <c r="G2432" s="52" t="e">
        <f t="shared" si="4197"/>
        <v>#N/A</v>
      </c>
      <c r="H2432" s="52" t="e">
        <f t="shared" si="4197"/>
        <v>#N/A</v>
      </c>
      <c r="I2432" s="52" t="e">
        <f t="shared" si="4197"/>
        <v>#N/A</v>
      </c>
      <c r="J2432" s="52" t="e">
        <f t="shared" si="4197"/>
        <v>#N/A</v>
      </c>
      <c r="K2432" s="52" t="e">
        <f t="shared" si="4197"/>
        <v>#N/A</v>
      </c>
      <c r="L2432" s="52" t="e">
        <f t="shared" si="4197"/>
        <v>#N/A</v>
      </c>
      <c r="M2432" s="52" t="e">
        <f t="shared" si="4197"/>
        <v>#N/A</v>
      </c>
      <c r="N2432" s="52" t="e">
        <f t="shared" si="4197"/>
        <v>#N/A</v>
      </c>
      <c r="O2432" s="52" t="e">
        <f t="shared" si="4197"/>
        <v>#N/A</v>
      </c>
      <c r="P2432" s="52" t="e">
        <f t="shared" si="4197"/>
        <v>#N/A</v>
      </c>
      <c r="Q2432" s="52" t="e">
        <f t="shared" si="4197"/>
        <v>#N/A</v>
      </c>
      <c r="R2432" s="52" t="e">
        <f t="shared" si="4197"/>
        <v>#N/A</v>
      </c>
      <c r="S2432" s="52" t="e">
        <f t="shared" si="4197"/>
        <v>#N/A</v>
      </c>
      <c r="T2432" s="52" t="e">
        <f t="shared" si="4197"/>
        <v>#N/A</v>
      </c>
      <c r="U2432" s="52" t="e">
        <f t="shared" si="4197"/>
        <v>#N/A</v>
      </c>
      <c r="V2432" s="52" t="e">
        <f t="shared" si="4197"/>
        <v>#N/A</v>
      </c>
      <c r="W2432" s="52" t="e">
        <f t="shared" si="4197"/>
        <v>#N/A</v>
      </c>
      <c r="X2432" s="55" t="e">
        <f t="shared" si="4190"/>
        <v>#N/A</v>
      </c>
      <c r="Y2432" s="55" t="e">
        <f t="shared" si="4191"/>
        <v>#N/A</v>
      </c>
      <c r="Z2432" s="55" t="e">
        <f t="shared" ref="Z2432" si="4198">Z2431</f>
        <v>#N/A</v>
      </c>
      <c r="AA2432" s="55" t="e">
        <f t="shared" si="4193"/>
        <v>#N/A</v>
      </c>
      <c r="AB2432" s="336" t="e">
        <f t="shared" si="4194"/>
        <v>#N/A</v>
      </c>
      <c r="AC2432" s="223" t="e">
        <f ca="1">INDEX(FGA_COEFFS,1,1)+Z2432*INDEX(FGA_COEFFS,1,2)+Y2432*INDEX(FGA_COEFFS,1,3)+R2432*INDEX(FGA_COEFFS,1,4)+Q2431*INDEX(FGA_COEFFS,1,5)+S2432*INDEX(FGA_COEFFS,1,6)+T2431*INDEX(FGA_COEFFS,1,7)+M2431*INDEX(FGA_COEFFS,1,8)+Y2435*Y2437</f>
        <v>#N/A</v>
      </c>
      <c r="AD2432" s="223" t="e">
        <f ca="1">INDEX(THREEPTA_COEFFS,1,1)+AC2432*INDEX(THREEPTA_COEFFS,1,2)+J2432*INDEX(THREEPTA_COEFFS,1,3)+AA2432*INDEX(THREEPTA_COEFFS,1,4)+K2432*INDEX(THREEPTA_COEFFS,1,5)+L2431*INDEX(THREEPTA_COEFFS,1,6)+Z2435*Z2437</f>
        <v>#N/A</v>
      </c>
      <c r="AE2432" s="223" t="e">
        <f ca="1">INDEX(THREEPTPCT_COEFFS,1,1)+K2432*INDEX(THREEPTPCT_COEFFS,1,2)+L2431*INDEX(THREEPTPCT_COEFFS,1,3)+AA2435*AA2437</f>
        <v>#N/A</v>
      </c>
      <c r="AF2432" s="55" t="e">
        <f t="shared" ca="1" si="4195"/>
        <v>#N/A</v>
      </c>
      <c r="AG2432" s="223" t="e">
        <f ca="1">INDEX(TWOPTPCT_COEFFS,1,1)+AB2432*INDEX(TWOPTPCT_COEFFS,1,2)+I2431*INDEX(TWOPTPCT_COEFFS,1,3)+G2431*INDEX(TWOPTPCT_COEFFS,1,4)+L2431*INDEX(TWOPTPCT_COEFFS,1,5)+AB2435*AB2437</f>
        <v>#N/A</v>
      </c>
      <c r="AH2432" s="223" t="e">
        <f ca="1">INDEX(FTA_COEFFS,1,1)+O2432*INDEX(FTA_COEFFS,1,2)+N2431*INDEX(FTA_COEFFS,1,3)+(Q2432+R2432)*INDEX(FTA_COEFFS,1,4)+(Q2431+R2431)*INDEX(FTA_COEFFS,1,5)+M2431*INDEX(FTA_COEFFS,1,6)+AC2435*AC2437</f>
        <v>#N/A</v>
      </c>
      <c r="AI2432" s="223" t="e">
        <f ca="1">INDEX(FTPCT_COEFFS,1,1)+P2432*INDEX(FTPCT_COEFFS,1,2)+F2432*INDEX(FTPCT_COEFFS,1,3)+G2431*INDEX(FTPCT_COEFFS,1,4)+AD2435*AD2437</f>
        <v>#N/A</v>
      </c>
      <c r="AJ2432" s="338" t="e">
        <f t="shared" ca="1" si="4196"/>
        <v>#N/A</v>
      </c>
      <c r="AK2432" s="55"/>
      <c r="AL2432" s="55"/>
      <c r="AM2432" s="55"/>
      <c r="AN2432" s="55"/>
      <c r="AO2432" s="55"/>
      <c r="AP2432" s="55"/>
      <c r="AQ2432" s="55"/>
      <c r="AR2432" s="55"/>
    </row>
    <row r="2433" spans="1:45" x14ac:dyDescent="0.3">
      <c r="A2433" s="54" t="e">
        <f ca="1">IF(D2431&gt;(D2432+(AVERAGE(V2431,W2431)-AVERAGE(V2432,W2432))/2)+2.5,C2431,IF(D2432&gt;(D2431+(AVERAGE(V2432,W2432)-AVERAGE(V2431,W2431))/2)+2.5,C2432,"Close"))</f>
        <v>#N/A</v>
      </c>
      <c r="B2433" s="64" t="e">
        <f ca="1">IF(D2432&gt;D2431,C2432,C2431)</f>
        <v>#N/A</v>
      </c>
      <c r="D2433" s="56"/>
      <c r="X2433" s="55"/>
      <c r="Y2433" s="55"/>
      <c r="Z2433" s="55"/>
      <c r="AA2433" s="55"/>
      <c r="AB2433" s="55"/>
      <c r="AC2433" s="337"/>
      <c r="AD2433" s="337"/>
      <c r="AE2433" s="337"/>
      <c r="AF2433" s="337"/>
      <c r="AG2433" s="337"/>
      <c r="AH2433" s="337"/>
      <c r="AI2433" s="337"/>
      <c r="AJ2433" s="337"/>
      <c r="AK2433" s="337"/>
      <c r="AL2433" s="337"/>
      <c r="AM2433" s="55"/>
      <c r="AN2433" s="55"/>
      <c r="AO2433" s="55"/>
      <c r="AP2433" s="55"/>
      <c r="AQ2433" s="55"/>
      <c r="AR2433" s="55"/>
      <c r="AS2433" s="55"/>
    </row>
    <row r="2434" spans="1:45" x14ac:dyDescent="0.3">
      <c r="X2434" s="54" t="s">
        <v>1305</v>
      </c>
      <c r="Y2434" s="54" t="s">
        <v>128</v>
      </c>
      <c r="Z2434" s="54" t="s">
        <v>157</v>
      </c>
      <c r="AA2434" s="54" t="s">
        <v>151</v>
      </c>
      <c r="AB2434" s="54" t="s">
        <v>1327</v>
      </c>
      <c r="AC2434" s="54" t="s">
        <v>129</v>
      </c>
      <c r="AD2434" s="54" t="s">
        <v>116</v>
      </c>
      <c r="AE2434" s="54"/>
      <c r="AF2434" s="54"/>
      <c r="AG2434" s="54"/>
      <c r="AH2434" s="54"/>
      <c r="AI2434" s="54"/>
      <c r="AJ2434" s="54"/>
      <c r="AK2434" s="54"/>
      <c r="AL2434" s="54"/>
      <c r="AM2434" s="54"/>
      <c r="AN2434" s="54"/>
      <c r="AO2434" s="54"/>
      <c r="AP2434" s="54"/>
      <c r="AQ2434" s="54"/>
      <c r="AR2434" s="54"/>
      <c r="AS2434" s="54"/>
    </row>
    <row r="2435" spans="1:45" x14ac:dyDescent="0.3">
      <c r="X2435" s="54"/>
      <c r="Y2435" s="54">
        <f t="shared" ref="Y2435:AD2435" si="4199">Y2428</f>
        <v>6.4436999999999998</v>
      </c>
      <c r="Z2435" s="54">
        <f t="shared" si="4199"/>
        <v>4.9371</v>
      </c>
      <c r="AA2435" s="54">
        <f t="shared" si="4199"/>
        <v>11.350300000000001</v>
      </c>
      <c r="AB2435" s="54">
        <f t="shared" si="4199"/>
        <v>7.1900000000000006E-2</v>
      </c>
      <c r="AC2435" s="54">
        <f t="shared" si="4199"/>
        <v>6.2766000000000002</v>
      </c>
      <c r="AD2435" s="54">
        <f t="shared" si="4199"/>
        <v>11.042999999999999</v>
      </c>
      <c r="AE2435" s="54"/>
      <c r="AF2435" s="336"/>
      <c r="AG2435" s="336"/>
      <c r="AH2435" s="336"/>
      <c r="AI2435" s="54"/>
      <c r="AJ2435" s="54"/>
      <c r="AK2435" s="54"/>
      <c r="AL2435" s="54"/>
      <c r="AM2435" s="54"/>
      <c r="AN2435" s="54"/>
      <c r="AO2435" s="54"/>
      <c r="AP2435" s="54"/>
      <c r="AQ2435" s="54"/>
      <c r="AR2435" s="54"/>
      <c r="AS2435" s="54"/>
    </row>
    <row r="2436" spans="1:45" x14ac:dyDescent="0.3">
      <c r="D2436" s="56"/>
      <c r="X2436" s="336"/>
      <c r="Y2436" s="336">
        <f t="shared" ca="1" si="4151"/>
        <v>3.5510044962287796E-2</v>
      </c>
      <c r="Z2436" s="336">
        <f t="shared" ca="1" si="4151"/>
        <v>-0.96876377583057094</v>
      </c>
      <c r="AA2436" s="336">
        <f t="shared" ca="1" si="4151"/>
        <v>-0.89027545041133771</v>
      </c>
      <c r="AB2436" s="336">
        <f t="shared" ca="1" si="4151"/>
        <v>-6.7463790623360623E-2</v>
      </c>
      <c r="AC2436" s="336">
        <f t="shared" ca="1" si="4151"/>
        <v>0.94618364310698033</v>
      </c>
      <c r="AD2436" s="336">
        <f t="shared" ca="1" si="4151"/>
        <v>0.54179606102716893</v>
      </c>
      <c r="AE2436" s="336"/>
      <c r="AF2436" s="336"/>
      <c r="AG2436" s="336"/>
      <c r="AH2436" s="336"/>
      <c r="AI2436" s="54"/>
      <c r="AJ2436" s="54"/>
      <c r="AK2436" s="54"/>
      <c r="AL2436" s="336"/>
      <c r="AM2436" s="336"/>
      <c r="AN2436" s="336"/>
      <c r="AO2436" s="336"/>
      <c r="AP2436" s="54"/>
      <c r="AQ2436" s="336"/>
      <c r="AR2436" s="336"/>
      <c r="AS2436" s="336"/>
    </row>
    <row r="2437" spans="1:45" x14ac:dyDescent="0.3">
      <c r="C2437" s="54"/>
      <c r="D2437" s="56"/>
      <c r="Y2437" s="336">
        <f t="shared" ca="1" si="4151"/>
        <v>3.8795002307236898E-2</v>
      </c>
      <c r="Z2437" s="336">
        <f t="shared" ca="1" si="4151"/>
        <v>-2.9735969490128085E-2</v>
      </c>
      <c r="AA2437" s="336">
        <f t="shared" ca="1" si="4151"/>
        <v>0.76092793891238875</v>
      </c>
      <c r="AB2437" s="336">
        <f t="shared" ca="1" si="4151"/>
        <v>0.57420908645688917</v>
      </c>
      <c r="AC2437" s="336">
        <f t="shared" ca="1" si="4151"/>
        <v>-8.2175197748661902E-2</v>
      </c>
      <c r="AD2437" s="336">
        <f t="shared" ca="1" si="4151"/>
        <v>6.4601717211205584E-2</v>
      </c>
      <c r="AE2437" s="55"/>
      <c r="AF2437" s="55"/>
      <c r="AG2437" s="55"/>
      <c r="AH2437" s="55"/>
      <c r="AI2437" s="55"/>
      <c r="AJ2437" s="55"/>
      <c r="AK2437" s="55"/>
      <c r="AL2437" s="55"/>
      <c r="AM2437" s="55"/>
      <c r="AN2437" s="55"/>
      <c r="AO2437" s="55"/>
      <c r="AP2437" s="55"/>
      <c r="AQ2437" s="55"/>
      <c r="AR2437" s="55"/>
      <c r="AS2437" s="55"/>
    </row>
    <row r="2438" spans="1:45" x14ac:dyDescent="0.3">
      <c r="B2438" s="54" t="s">
        <v>172</v>
      </c>
      <c r="C2438" s="53">
        <f>C2431</f>
        <v>0</v>
      </c>
      <c r="D2438" s="56" t="e">
        <f t="shared" ref="D2438:D2439" ca="1" si="4200">AJ2438</f>
        <v>#N/A</v>
      </c>
      <c r="E2438" s="52" t="e">
        <f t="shared" ref="E2438:W2438" si="4201">E2431</f>
        <v>#N/A</v>
      </c>
      <c r="F2438" s="52" t="e">
        <f t="shared" si="4201"/>
        <v>#N/A</v>
      </c>
      <c r="G2438" s="52" t="e">
        <f t="shared" si="4201"/>
        <v>#N/A</v>
      </c>
      <c r="H2438" s="52" t="e">
        <f t="shared" si="4201"/>
        <v>#N/A</v>
      </c>
      <c r="I2438" s="52" t="e">
        <f t="shared" si="4201"/>
        <v>#N/A</v>
      </c>
      <c r="J2438" s="52" t="e">
        <f t="shared" si="4201"/>
        <v>#N/A</v>
      </c>
      <c r="K2438" s="52" t="e">
        <f t="shared" si="4201"/>
        <v>#N/A</v>
      </c>
      <c r="L2438" s="52" t="e">
        <f t="shared" si="4201"/>
        <v>#N/A</v>
      </c>
      <c r="M2438" s="52" t="e">
        <f t="shared" si="4201"/>
        <v>#N/A</v>
      </c>
      <c r="N2438" s="52" t="e">
        <f t="shared" si="4201"/>
        <v>#N/A</v>
      </c>
      <c r="O2438" s="52" t="e">
        <f t="shared" si="4201"/>
        <v>#N/A</v>
      </c>
      <c r="P2438" s="52" t="e">
        <f t="shared" si="4201"/>
        <v>#N/A</v>
      </c>
      <c r="Q2438" s="52" t="e">
        <f t="shared" si="4201"/>
        <v>#N/A</v>
      </c>
      <c r="R2438" s="52" t="e">
        <f t="shared" si="4201"/>
        <v>#N/A</v>
      </c>
      <c r="S2438" s="52" t="e">
        <f t="shared" si="4201"/>
        <v>#N/A</v>
      </c>
      <c r="T2438" s="52" t="e">
        <f t="shared" si="4201"/>
        <v>#N/A</v>
      </c>
      <c r="U2438" s="52" t="e">
        <f t="shared" si="4201"/>
        <v>#N/A</v>
      </c>
      <c r="V2438" s="52" t="e">
        <f t="shared" si="4201"/>
        <v>#N/A</v>
      </c>
      <c r="W2438" s="52" t="e">
        <f t="shared" si="4201"/>
        <v>#N/A</v>
      </c>
      <c r="X2438" s="55" t="e">
        <f t="shared" ref="X2438:X2439" si="4202">(H2438-(O2438*P2438)/100-3*(J2438*K2438)/100)/2</f>
        <v>#N/A</v>
      </c>
      <c r="Y2438" s="55" t="e">
        <f t="shared" ref="Y2438:Y2439" si="4203">SUM(X2438,(J2438*K2438/100))/(F2438/100)</f>
        <v>#N/A</v>
      </c>
      <c r="Z2438" s="55" t="e">
        <f t="shared" ref="Z2438" si="4204">U2438*0.5+U2439*0.5</f>
        <v>#N/A</v>
      </c>
      <c r="AA2438" s="55" t="e">
        <f t="shared" ref="AA2438:AA2439" si="4205">J2438/Y2438</f>
        <v>#N/A</v>
      </c>
      <c r="AB2438" s="336" t="e">
        <f t="shared" ref="AB2438:AB2439" si="4206">X2438/(Y2438-J2438)</f>
        <v>#N/A</v>
      </c>
      <c r="AC2438" s="223" t="e">
        <f ca="1">INDEX(FGA_COEFFS,1,1)+Z2438*INDEX(FGA_COEFFS,1,2)+Y2438*INDEX(FGA_COEFFS,1,3)+R2438*INDEX(FGA_COEFFS,1,4)+Q2439*INDEX(FGA_COEFFS,1,5)+S2438*INDEX(FGA_COEFFS,1,6)+T2439*INDEX(FGA_COEFFS,1,7)+M2439*INDEX(FGA_COEFFS,1,8)+Y2442*Y2443</f>
        <v>#N/A</v>
      </c>
      <c r="AD2438" s="223" t="e">
        <f ca="1">INDEX(THREEPTA_COEFFS,1,1)+AC2438*INDEX(THREEPTA_COEFFS,1,2)+J2438*INDEX(THREEPTA_COEFFS,1,3)+AA2438*INDEX(THREEPTA_COEFFS,1,4)+K2438*INDEX(THREEPTA_COEFFS,1,5)+L2439*INDEX(THREEPTA_COEFFS,1,6)+Z2442*Z2443</f>
        <v>#N/A</v>
      </c>
      <c r="AE2438" s="223" t="e">
        <f ca="1">INDEX(THREEPTPCT_COEFFS,1,1)+K2438*INDEX(THREEPTPCT_COEFFS,1,2)+L2439*INDEX(THREEPTPCT_COEFFS,1,3)+AA2442*AA2443</f>
        <v>#N/A</v>
      </c>
      <c r="AF2438" s="55" t="e">
        <f t="shared" ref="AF2438:AF2439" ca="1" si="4207">AC2438-AD2438</f>
        <v>#N/A</v>
      </c>
      <c r="AG2438" s="223" t="e">
        <f ca="1">INDEX(TWOPTPCT_COEFFS,1,1)+AB2438*INDEX(TWOPTPCT_COEFFS,1,2)+I2439*INDEX(TWOPTPCT_COEFFS,1,3)+G2439*INDEX(TWOPTPCT_COEFFS,1,4)+L2439*INDEX(TWOPTPCT_COEFFS,1,5)+AB2442*AB2443</f>
        <v>#N/A</v>
      </c>
      <c r="AH2438" s="223" t="e">
        <f ca="1">INDEX(FTA_COEFFS,1,1)+O2438*INDEX(FTA_COEFFS,1,2)+N2439*INDEX(FTA_COEFFS,1,3)+(Q2438+R2438)*INDEX(FTA_COEFFS,1,4)+(Q2439+R2439)*INDEX(FTA_COEFFS,1,5)+M2439*INDEX(FTA_COEFFS,1,6)+AC2442*AC2443</f>
        <v>#N/A</v>
      </c>
      <c r="AI2438" s="223" t="e">
        <f ca="1">INDEX(FTPCT_COEFFS,1,1)+P2438*INDEX(FTPCT_COEFFS,1,2)+F2438*INDEX(FTPCT_COEFFS,1,3)+G2439*INDEX(FTPCT_COEFFS,1,4)+AD2442*AD2443</f>
        <v>#N/A</v>
      </c>
      <c r="AJ2438" s="338" t="e">
        <f t="shared" ref="AJ2438:AJ2439" ca="1" si="4208">AD2438*AE2438/100+AF2438*AG2438+AH2438*AI2438/100</f>
        <v>#N/A</v>
      </c>
      <c r="AK2438" s="55"/>
      <c r="AL2438" s="55"/>
      <c r="AM2438" s="55"/>
      <c r="AN2438" s="55"/>
      <c r="AO2438" s="55"/>
      <c r="AP2438" s="55"/>
      <c r="AQ2438" s="55"/>
      <c r="AR2438" s="55"/>
    </row>
    <row r="2439" spans="1:45" x14ac:dyDescent="0.3">
      <c r="B2439" s="54" t="s">
        <v>175</v>
      </c>
      <c r="C2439" s="54">
        <f>C2432</f>
        <v>0</v>
      </c>
      <c r="D2439" s="56" t="e">
        <f t="shared" ca="1" si="4200"/>
        <v>#N/A</v>
      </c>
      <c r="E2439" s="52" t="e">
        <f t="shared" ref="E2439:W2439" si="4209">E2432</f>
        <v>#N/A</v>
      </c>
      <c r="F2439" s="52" t="e">
        <f t="shared" si="4209"/>
        <v>#N/A</v>
      </c>
      <c r="G2439" s="52" t="e">
        <f t="shared" si="4209"/>
        <v>#N/A</v>
      </c>
      <c r="H2439" s="52" t="e">
        <f t="shared" si="4209"/>
        <v>#N/A</v>
      </c>
      <c r="I2439" s="52" t="e">
        <f t="shared" si="4209"/>
        <v>#N/A</v>
      </c>
      <c r="J2439" s="52" t="e">
        <f t="shared" si="4209"/>
        <v>#N/A</v>
      </c>
      <c r="K2439" s="52" t="e">
        <f t="shared" si="4209"/>
        <v>#N/A</v>
      </c>
      <c r="L2439" s="52" t="e">
        <f t="shared" si="4209"/>
        <v>#N/A</v>
      </c>
      <c r="M2439" s="52" t="e">
        <f t="shared" si="4209"/>
        <v>#N/A</v>
      </c>
      <c r="N2439" s="52" t="e">
        <f t="shared" si="4209"/>
        <v>#N/A</v>
      </c>
      <c r="O2439" s="52" t="e">
        <f t="shared" si="4209"/>
        <v>#N/A</v>
      </c>
      <c r="P2439" s="52" t="e">
        <f t="shared" si="4209"/>
        <v>#N/A</v>
      </c>
      <c r="Q2439" s="52" t="e">
        <f t="shared" si="4209"/>
        <v>#N/A</v>
      </c>
      <c r="R2439" s="52" t="e">
        <f t="shared" si="4209"/>
        <v>#N/A</v>
      </c>
      <c r="S2439" s="52" t="e">
        <f t="shared" si="4209"/>
        <v>#N/A</v>
      </c>
      <c r="T2439" s="52" t="e">
        <f t="shared" si="4209"/>
        <v>#N/A</v>
      </c>
      <c r="U2439" s="52" t="e">
        <f t="shared" si="4209"/>
        <v>#N/A</v>
      </c>
      <c r="V2439" s="52" t="e">
        <f t="shared" si="4209"/>
        <v>#N/A</v>
      </c>
      <c r="W2439" s="52" t="e">
        <f t="shared" si="4209"/>
        <v>#N/A</v>
      </c>
      <c r="X2439" s="55" t="e">
        <f t="shared" si="4202"/>
        <v>#N/A</v>
      </c>
      <c r="Y2439" s="55" t="e">
        <f t="shared" si="4203"/>
        <v>#N/A</v>
      </c>
      <c r="Z2439" s="55" t="e">
        <f t="shared" ref="Z2439" si="4210">Z2438</f>
        <v>#N/A</v>
      </c>
      <c r="AA2439" s="55" t="e">
        <f t="shared" si="4205"/>
        <v>#N/A</v>
      </c>
      <c r="AB2439" s="336" t="e">
        <f t="shared" si="4206"/>
        <v>#N/A</v>
      </c>
      <c r="AC2439" s="223" t="e">
        <f ca="1">INDEX(FGA_COEFFS,1,1)+Z2439*INDEX(FGA_COEFFS,1,2)+Y2439*INDEX(FGA_COEFFS,1,3)+R2439*INDEX(FGA_COEFFS,1,4)+Q2438*INDEX(FGA_COEFFS,1,5)+S2439*INDEX(FGA_COEFFS,1,6)+T2438*INDEX(FGA_COEFFS,1,7)+M2438*INDEX(FGA_COEFFS,1,8)+Y2442*Y2444</f>
        <v>#N/A</v>
      </c>
      <c r="AD2439" s="223" t="e">
        <f ca="1">INDEX(THREEPTA_COEFFS,1,1)+AC2439*INDEX(THREEPTA_COEFFS,1,2)+J2439*INDEX(THREEPTA_COEFFS,1,3)+AA2439*INDEX(THREEPTA_COEFFS,1,4)+K2439*INDEX(THREEPTA_COEFFS,1,5)+L2438*INDEX(THREEPTA_COEFFS,1,6)+Z2442*Z2444</f>
        <v>#N/A</v>
      </c>
      <c r="AE2439" s="223" t="e">
        <f ca="1">INDEX(THREEPTPCT_COEFFS,1,1)+K2439*INDEX(THREEPTPCT_COEFFS,1,2)+L2438*INDEX(THREEPTPCT_COEFFS,1,3)+AA2442*AA2444</f>
        <v>#N/A</v>
      </c>
      <c r="AF2439" s="55" t="e">
        <f t="shared" ca="1" si="4207"/>
        <v>#N/A</v>
      </c>
      <c r="AG2439" s="223" t="e">
        <f ca="1">INDEX(TWOPTPCT_COEFFS,1,1)+AB2439*INDEX(TWOPTPCT_COEFFS,1,2)+I2438*INDEX(TWOPTPCT_COEFFS,1,3)+G2438*INDEX(TWOPTPCT_COEFFS,1,4)+L2438*INDEX(TWOPTPCT_COEFFS,1,5)+AB2442*AB2444</f>
        <v>#N/A</v>
      </c>
      <c r="AH2439" s="223" t="e">
        <f ca="1">INDEX(FTA_COEFFS,1,1)+O2439*INDEX(FTA_COEFFS,1,2)+N2438*INDEX(FTA_COEFFS,1,3)+(Q2439+R2439)*INDEX(FTA_COEFFS,1,4)+(Q2438+R2438)*INDEX(FTA_COEFFS,1,5)+M2438*INDEX(FTA_COEFFS,1,6)+AC2442*AC2444</f>
        <v>#N/A</v>
      </c>
      <c r="AI2439" s="223" t="e">
        <f ca="1">INDEX(FTPCT_COEFFS,1,1)+P2439*INDEX(FTPCT_COEFFS,1,2)+F2439*INDEX(FTPCT_COEFFS,1,3)+G2438*INDEX(FTPCT_COEFFS,1,4)+AD2442*AD2444</f>
        <v>#N/A</v>
      </c>
      <c r="AJ2439" s="338" t="e">
        <f t="shared" ca="1" si="4208"/>
        <v>#N/A</v>
      </c>
      <c r="AK2439" s="55"/>
      <c r="AL2439" s="55"/>
      <c r="AM2439" s="55"/>
      <c r="AN2439" s="55"/>
      <c r="AO2439" s="55"/>
      <c r="AP2439" s="55"/>
      <c r="AQ2439" s="55"/>
      <c r="AR2439" s="55"/>
    </row>
    <row r="2440" spans="1:45" x14ac:dyDescent="0.3">
      <c r="A2440" s="54" t="e">
        <f ca="1">IF(D2438&gt;(D2439+(AVERAGE(V2438,W2438)-AVERAGE(V2439,W2439))/2)+2.5,C2438,IF(D2439&gt;(D2438+(AVERAGE(V2439,W2439)-AVERAGE(V2438,W2438))/2)+2.5,C2439,"Close"))</f>
        <v>#N/A</v>
      </c>
      <c r="B2440" s="64" t="e">
        <f ca="1">IF(D2439&gt;D2438,C2439,C2438)</f>
        <v>#N/A</v>
      </c>
      <c r="D2440" s="56"/>
      <c r="X2440" s="55"/>
      <c r="Y2440" s="55"/>
      <c r="Z2440" s="55"/>
      <c r="AA2440" s="55"/>
      <c r="AB2440" s="55"/>
      <c r="AC2440" s="337"/>
      <c r="AD2440" s="337"/>
      <c r="AE2440" s="337"/>
      <c r="AF2440" s="337"/>
      <c r="AG2440" s="337"/>
      <c r="AH2440" s="337"/>
      <c r="AI2440" s="337"/>
      <c r="AJ2440" s="337"/>
      <c r="AK2440" s="337"/>
      <c r="AL2440" s="337"/>
      <c r="AM2440" s="55"/>
      <c r="AN2440" s="55"/>
      <c r="AO2440" s="55"/>
      <c r="AP2440" s="55"/>
      <c r="AQ2440" s="55"/>
      <c r="AR2440" s="55"/>
      <c r="AS2440" s="55"/>
    </row>
    <row r="2441" spans="1:45" x14ac:dyDescent="0.3">
      <c r="X2441" s="54" t="s">
        <v>1305</v>
      </c>
      <c r="Y2441" s="54" t="s">
        <v>128</v>
      </c>
      <c r="Z2441" s="54" t="s">
        <v>157</v>
      </c>
      <c r="AA2441" s="54" t="s">
        <v>151</v>
      </c>
      <c r="AB2441" s="54" t="s">
        <v>1327</v>
      </c>
      <c r="AC2441" s="54" t="s">
        <v>129</v>
      </c>
      <c r="AD2441" s="54" t="s">
        <v>116</v>
      </c>
      <c r="AE2441" s="54"/>
      <c r="AF2441" s="54"/>
      <c r="AG2441" s="54"/>
      <c r="AH2441" s="54"/>
      <c r="AI2441" s="54"/>
      <c r="AJ2441" s="54"/>
      <c r="AK2441" s="54"/>
      <c r="AL2441" s="54"/>
      <c r="AM2441" s="54"/>
      <c r="AN2441" s="54"/>
      <c r="AO2441" s="54"/>
      <c r="AP2441" s="54"/>
      <c r="AQ2441" s="54"/>
      <c r="AR2441" s="54"/>
      <c r="AS2441" s="54"/>
    </row>
    <row r="2442" spans="1:45" x14ac:dyDescent="0.3">
      <c r="X2442" s="54"/>
      <c r="Y2442" s="54">
        <f t="shared" ref="Y2442:AD2442" si="4211">Y2435</f>
        <v>6.4436999999999998</v>
      </c>
      <c r="Z2442" s="54">
        <f t="shared" si="4211"/>
        <v>4.9371</v>
      </c>
      <c r="AA2442" s="54">
        <f t="shared" si="4211"/>
        <v>11.350300000000001</v>
      </c>
      <c r="AB2442" s="54">
        <f t="shared" si="4211"/>
        <v>7.1900000000000006E-2</v>
      </c>
      <c r="AC2442" s="54">
        <f t="shared" si="4211"/>
        <v>6.2766000000000002</v>
      </c>
      <c r="AD2442" s="54">
        <f t="shared" si="4211"/>
        <v>11.042999999999999</v>
      </c>
      <c r="AE2442" s="54"/>
      <c r="AF2442" s="336"/>
      <c r="AG2442" s="336"/>
      <c r="AH2442" s="336"/>
      <c r="AI2442" s="54"/>
      <c r="AJ2442" s="54"/>
      <c r="AK2442" s="54"/>
      <c r="AL2442" s="54"/>
      <c r="AM2442" s="54"/>
      <c r="AN2442" s="54"/>
      <c r="AO2442" s="54"/>
      <c r="AP2442" s="54"/>
      <c r="AQ2442" s="54"/>
      <c r="AR2442" s="54"/>
      <c r="AS2442" s="54"/>
    </row>
    <row r="2443" spans="1:45" x14ac:dyDescent="0.3">
      <c r="D2443" s="56"/>
      <c r="X2443" s="336"/>
      <c r="Y2443" s="336">
        <f t="shared" ca="1" si="4151"/>
        <v>0.84366176475042831</v>
      </c>
      <c r="Z2443" s="336">
        <f t="shared" ca="1" si="4151"/>
        <v>-0.15730140634608467</v>
      </c>
      <c r="AA2443" s="336">
        <f t="shared" ca="1" si="4151"/>
        <v>2.0437990423838759E-2</v>
      </c>
      <c r="AB2443" s="336">
        <f t="shared" ca="1" si="4151"/>
        <v>8.6182889131280267E-4</v>
      </c>
      <c r="AC2443" s="336">
        <f t="shared" ca="1" si="4151"/>
        <v>-7.99784910591812E-2</v>
      </c>
      <c r="AD2443" s="336">
        <f t="shared" ca="1" si="4151"/>
        <v>3.5844256708904204E-2</v>
      </c>
      <c r="AE2443" s="336"/>
      <c r="AF2443" s="336"/>
      <c r="AG2443" s="336"/>
      <c r="AH2443" s="336"/>
      <c r="AI2443" s="54"/>
      <c r="AJ2443" s="54"/>
      <c r="AK2443" s="54"/>
      <c r="AL2443" s="336"/>
      <c r="AM2443" s="336"/>
      <c r="AN2443" s="336"/>
      <c r="AO2443" s="336"/>
      <c r="AP2443" s="54"/>
      <c r="AQ2443" s="336"/>
      <c r="AR2443" s="336"/>
      <c r="AS2443" s="336"/>
    </row>
    <row r="2444" spans="1:45" x14ac:dyDescent="0.3">
      <c r="C2444" s="54"/>
      <c r="D2444" s="56"/>
      <c r="Y2444" s="336">
        <f t="shared" ca="1" si="4151"/>
        <v>-3.8219596421544433E-2</v>
      </c>
      <c r="Z2444" s="336">
        <f t="shared" ca="1" si="4151"/>
        <v>0.1953717052591738</v>
      </c>
      <c r="AA2444" s="336">
        <f t="shared" ca="1" si="4151"/>
        <v>1.1845539948769206</v>
      </c>
      <c r="AB2444" s="336">
        <f t="shared" ca="1" si="4151"/>
        <v>4.7843526478185848E-3</v>
      </c>
      <c r="AC2444" s="336">
        <f t="shared" ca="1" si="4151"/>
        <v>1.3301636400273147</v>
      </c>
      <c r="AD2444" s="336">
        <f t="shared" ca="1" si="4151"/>
        <v>-0.46129729340659559</v>
      </c>
      <c r="AE2444" s="55"/>
      <c r="AF2444" s="55"/>
      <c r="AG2444" s="55"/>
      <c r="AH2444" s="55"/>
      <c r="AI2444" s="55"/>
      <c r="AJ2444" s="55"/>
      <c r="AK2444" s="55"/>
      <c r="AL2444" s="55"/>
      <c r="AM2444" s="55"/>
      <c r="AN2444" s="55"/>
      <c r="AO2444" s="55"/>
      <c r="AP2444" s="55"/>
      <c r="AQ2444" s="55"/>
      <c r="AR2444" s="55"/>
      <c r="AS2444" s="55"/>
    </row>
    <row r="2445" spans="1:45" x14ac:dyDescent="0.3">
      <c r="B2445" s="54" t="s">
        <v>172</v>
      </c>
      <c r="C2445" s="53">
        <f>C2438</f>
        <v>0</v>
      </c>
      <c r="D2445" s="56" t="e">
        <f t="shared" ref="D2445:D2446" ca="1" si="4212">AJ2445</f>
        <v>#N/A</v>
      </c>
      <c r="E2445" s="52" t="e">
        <f t="shared" ref="E2445:W2445" si="4213">E2438</f>
        <v>#N/A</v>
      </c>
      <c r="F2445" s="52" t="e">
        <f t="shared" si="4213"/>
        <v>#N/A</v>
      </c>
      <c r="G2445" s="52" t="e">
        <f t="shared" si="4213"/>
        <v>#N/A</v>
      </c>
      <c r="H2445" s="52" t="e">
        <f t="shared" si="4213"/>
        <v>#N/A</v>
      </c>
      <c r="I2445" s="52" t="e">
        <f t="shared" si="4213"/>
        <v>#N/A</v>
      </c>
      <c r="J2445" s="52" t="e">
        <f t="shared" si="4213"/>
        <v>#N/A</v>
      </c>
      <c r="K2445" s="52" t="e">
        <f t="shared" si="4213"/>
        <v>#N/A</v>
      </c>
      <c r="L2445" s="52" t="e">
        <f t="shared" si="4213"/>
        <v>#N/A</v>
      </c>
      <c r="M2445" s="52" t="e">
        <f t="shared" si="4213"/>
        <v>#N/A</v>
      </c>
      <c r="N2445" s="52" t="e">
        <f t="shared" si="4213"/>
        <v>#N/A</v>
      </c>
      <c r="O2445" s="52" t="e">
        <f t="shared" si="4213"/>
        <v>#N/A</v>
      </c>
      <c r="P2445" s="52" t="e">
        <f t="shared" si="4213"/>
        <v>#N/A</v>
      </c>
      <c r="Q2445" s="52" t="e">
        <f t="shared" si="4213"/>
        <v>#N/A</v>
      </c>
      <c r="R2445" s="52" t="e">
        <f t="shared" si="4213"/>
        <v>#N/A</v>
      </c>
      <c r="S2445" s="52" t="e">
        <f t="shared" si="4213"/>
        <v>#N/A</v>
      </c>
      <c r="T2445" s="52" t="e">
        <f t="shared" si="4213"/>
        <v>#N/A</v>
      </c>
      <c r="U2445" s="52" t="e">
        <f t="shared" si="4213"/>
        <v>#N/A</v>
      </c>
      <c r="V2445" s="52" t="e">
        <f t="shared" si="4213"/>
        <v>#N/A</v>
      </c>
      <c r="W2445" s="52" t="e">
        <f t="shared" si="4213"/>
        <v>#N/A</v>
      </c>
      <c r="X2445" s="55" t="e">
        <f t="shared" ref="X2445:X2446" si="4214">(H2445-(O2445*P2445)/100-3*(J2445*K2445)/100)/2</f>
        <v>#N/A</v>
      </c>
      <c r="Y2445" s="55" t="e">
        <f t="shared" ref="Y2445:Y2446" si="4215">SUM(X2445,(J2445*K2445/100))/(F2445/100)</f>
        <v>#N/A</v>
      </c>
      <c r="Z2445" s="55" t="e">
        <f t="shared" ref="Z2445" si="4216">U2445*0.5+U2446*0.5</f>
        <v>#N/A</v>
      </c>
      <c r="AA2445" s="55" t="e">
        <f t="shared" ref="AA2445:AA2446" si="4217">J2445/Y2445</f>
        <v>#N/A</v>
      </c>
      <c r="AB2445" s="336" t="e">
        <f t="shared" ref="AB2445:AB2446" si="4218">X2445/(Y2445-J2445)</f>
        <v>#N/A</v>
      </c>
      <c r="AC2445" s="223" t="e">
        <f ca="1">INDEX(FGA_COEFFS,1,1)+Z2445*INDEX(FGA_COEFFS,1,2)+Y2445*INDEX(FGA_COEFFS,1,3)+R2445*INDEX(FGA_COEFFS,1,4)+Q2446*INDEX(FGA_COEFFS,1,5)+S2445*INDEX(FGA_COEFFS,1,6)+T2446*INDEX(FGA_COEFFS,1,7)+M2446*INDEX(FGA_COEFFS,1,8)+Y2449*Y2450</f>
        <v>#N/A</v>
      </c>
      <c r="AD2445" s="223" t="e">
        <f ca="1">INDEX(THREEPTA_COEFFS,1,1)+AC2445*INDEX(THREEPTA_COEFFS,1,2)+J2445*INDEX(THREEPTA_COEFFS,1,3)+AA2445*INDEX(THREEPTA_COEFFS,1,4)+K2445*INDEX(THREEPTA_COEFFS,1,5)+L2446*INDEX(THREEPTA_COEFFS,1,6)+Z2449*Z2450</f>
        <v>#N/A</v>
      </c>
      <c r="AE2445" s="223" t="e">
        <f ca="1">INDEX(THREEPTPCT_COEFFS,1,1)+K2445*INDEX(THREEPTPCT_COEFFS,1,2)+L2446*INDEX(THREEPTPCT_COEFFS,1,3)+AA2449*AA2450</f>
        <v>#N/A</v>
      </c>
      <c r="AF2445" s="55" t="e">
        <f t="shared" ref="AF2445:AF2446" ca="1" si="4219">AC2445-AD2445</f>
        <v>#N/A</v>
      </c>
      <c r="AG2445" s="223" t="e">
        <f ca="1">INDEX(TWOPTPCT_COEFFS,1,1)+AB2445*INDEX(TWOPTPCT_COEFFS,1,2)+I2446*INDEX(TWOPTPCT_COEFFS,1,3)+G2446*INDEX(TWOPTPCT_COEFFS,1,4)+L2446*INDEX(TWOPTPCT_COEFFS,1,5)+AB2449*AB2450</f>
        <v>#N/A</v>
      </c>
      <c r="AH2445" s="223" t="e">
        <f ca="1">INDEX(FTA_COEFFS,1,1)+O2445*INDEX(FTA_COEFFS,1,2)+N2446*INDEX(FTA_COEFFS,1,3)+(Q2445+R2445)*INDEX(FTA_COEFFS,1,4)+(Q2446+R2446)*INDEX(FTA_COEFFS,1,5)+M2446*INDEX(FTA_COEFFS,1,6)+AC2449*AC2450</f>
        <v>#N/A</v>
      </c>
      <c r="AI2445" s="223" t="e">
        <f ca="1">INDEX(FTPCT_COEFFS,1,1)+P2445*INDEX(FTPCT_COEFFS,1,2)+F2445*INDEX(FTPCT_COEFFS,1,3)+G2446*INDEX(FTPCT_COEFFS,1,4)+AD2449*AD2450</f>
        <v>#N/A</v>
      </c>
      <c r="AJ2445" s="338" t="e">
        <f t="shared" ref="AJ2445:AJ2446" ca="1" si="4220">AD2445*AE2445/100+AF2445*AG2445+AH2445*AI2445/100</f>
        <v>#N/A</v>
      </c>
      <c r="AK2445" s="55"/>
      <c r="AL2445" s="55"/>
      <c r="AM2445" s="55"/>
      <c r="AN2445" s="55"/>
      <c r="AO2445" s="55"/>
      <c r="AP2445" s="55"/>
      <c r="AQ2445" s="55"/>
      <c r="AR2445" s="55"/>
    </row>
    <row r="2446" spans="1:45" x14ac:dyDescent="0.3">
      <c r="B2446" s="54" t="s">
        <v>175</v>
      </c>
      <c r="C2446" s="54">
        <f>C2439</f>
        <v>0</v>
      </c>
      <c r="D2446" s="56" t="e">
        <f t="shared" ca="1" si="4212"/>
        <v>#N/A</v>
      </c>
      <c r="E2446" s="52" t="e">
        <f t="shared" ref="E2446:W2446" si="4221">E2439</f>
        <v>#N/A</v>
      </c>
      <c r="F2446" s="52" t="e">
        <f t="shared" si="4221"/>
        <v>#N/A</v>
      </c>
      <c r="G2446" s="52" t="e">
        <f t="shared" si="4221"/>
        <v>#N/A</v>
      </c>
      <c r="H2446" s="52" t="e">
        <f t="shared" si="4221"/>
        <v>#N/A</v>
      </c>
      <c r="I2446" s="52" t="e">
        <f t="shared" si="4221"/>
        <v>#N/A</v>
      </c>
      <c r="J2446" s="52" t="e">
        <f t="shared" si="4221"/>
        <v>#N/A</v>
      </c>
      <c r="K2446" s="52" t="e">
        <f t="shared" si="4221"/>
        <v>#N/A</v>
      </c>
      <c r="L2446" s="52" t="e">
        <f t="shared" si="4221"/>
        <v>#N/A</v>
      </c>
      <c r="M2446" s="52" t="e">
        <f t="shared" si="4221"/>
        <v>#N/A</v>
      </c>
      <c r="N2446" s="52" t="e">
        <f t="shared" si="4221"/>
        <v>#N/A</v>
      </c>
      <c r="O2446" s="52" t="e">
        <f t="shared" si="4221"/>
        <v>#N/A</v>
      </c>
      <c r="P2446" s="52" t="e">
        <f t="shared" si="4221"/>
        <v>#N/A</v>
      </c>
      <c r="Q2446" s="52" t="e">
        <f t="shared" si="4221"/>
        <v>#N/A</v>
      </c>
      <c r="R2446" s="52" t="e">
        <f t="shared" si="4221"/>
        <v>#N/A</v>
      </c>
      <c r="S2446" s="52" t="e">
        <f t="shared" si="4221"/>
        <v>#N/A</v>
      </c>
      <c r="T2446" s="52" t="e">
        <f t="shared" si="4221"/>
        <v>#N/A</v>
      </c>
      <c r="U2446" s="52" t="e">
        <f t="shared" si="4221"/>
        <v>#N/A</v>
      </c>
      <c r="V2446" s="52" t="e">
        <f t="shared" si="4221"/>
        <v>#N/A</v>
      </c>
      <c r="W2446" s="52" t="e">
        <f t="shared" si="4221"/>
        <v>#N/A</v>
      </c>
      <c r="X2446" s="55" t="e">
        <f t="shared" si="4214"/>
        <v>#N/A</v>
      </c>
      <c r="Y2446" s="55" t="e">
        <f t="shared" si="4215"/>
        <v>#N/A</v>
      </c>
      <c r="Z2446" s="55" t="e">
        <f t="shared" ref="Z2446" si="4222">Z2445</f>
        <v>#N/A</v>
      </c>
      <c r="AA2446" s="55" t="e">
        <f t="shared" si="4217"/>
        <v>#N/A</v>
      </c>
      <c r="AB2446" s="336" t="e">
        <f t="shared" si="4218"/>
        <v>#N/A</v>
      </c>
      <c r="AC2446" s="223" t="e">
        <f ca="1">INDEX(FGA_COEFFS,1,1)+Z2446*INDEX(FGA_COEFFS,1,2)+Y2446*INDEX(FGA_COEFFS,1,3)+R2446*INDEX(FGA_COEFFS,1,4)+Q2445*INDEX(FGA_COEFFS,1,5)+S2446*INDEX(FGA_COEFFS,1,6)+T2445*INDEX(FGA_COEFFS,1,7)+M2445*INDEX(FGA_COEFFS,1,8)+Y2449*Y2451</f>
        <v>#N/A</v>
      </c>
      <c r="AD2446" s="223" t="e">
        <f ca="1">INDEX(THREEPTA_COEFFS,1,1)+AC2446*INDEX(THREEPTA_COEFFS,1,2)+J2446*INDEX(THREEPTA_COEFFS,1,3)+AA2446*INDEX(THREEPTA_COEFFS,1,4)+K2446*INDEX(THREEPTA_COEFFS,1,5)+L2445*INDEX(THREEPTA_COEFFS,1,6)+Z2449*Z2451</f>
        <v>#N/A</v>
      </c>
      <c r="AE2446" s="223" t="e">
        <f ca="1">INDEX(THREEPTPCT_COEFFS,1,1)+K2446*INDEX(THREEPTPCT_COEFFS,1,2)+L2445*INDEX(THREEPTPCT_COEFFS,1,3)+AA2449*AA2451</f>
        <v>#N/A</v>
      </c>
      <c r="AF2446" s="55" t="e">
        <f t="shared" ca="1" si="4219"/>
        <v>#N/A</v>
      </c>
      <c r="AG2446" s="223" t="e">
        <f ca="1">INDEX(TWOPTPCT_COEFFS,1,1)+AB2446*INDEX(TWOPTPCT_COEFFS,1,2)+I2445*INDEX(TWOPTPCT_COEFFS,1,3)+G2445*INDEX(TWOPTPCT_COEFFS,1,4)+L2445*INDEX(TWOPTPCT_COEFFS,1,5)+AB2449*AB2451</f>
        <v>#N/A</v>
      </c>
      <c r="AH2446" s="223" t="e">
        <f ca="1">INDEX(FTA_COEFFS,1,1)+O2446*INDEX(FTA_COEFFS,1,2)+N2445*INDEX(FTA_COEFFS,1,3)+(Q2446+R2446)*INDEX(FTA_COEFFS,1,4)+(Q2445+R2445)*INDEX(FTA_COEFFS,1,5)+M2445*INDEX(FTA_COEFFS,1,6)+AC2449*AC2451</f>
        <v>#N/A</v>
      </c>
      <c r="AI2446" s="223" t="e">
        <f ca="1">INDEX(FTPCT_COEFFS,1,1)+P2446*INDEX(FTPCT_COEFFS,1,2)+F2446*INDEX(FTPCT_COEFFS,1,3)+G2445*INDEX(FTPCT_COEFFS,1,4)+AD2449*AD2451</f>
        <v>#N/A</v>
      </c>
      <c r="AJ2446" s="338" t="e">
        <f t="shared" ca="1" si="4220"/>
        <v>#N/A</v>
      </c>
      <c r="AK2446" s="55"/>
      <c r="AL2446" s="55"/>
      <c r="AM2446" s="55"/>
      <c r="AN2446" s="55"/>
      <c r="AO2446" s="55"/>
      <c r="AP2446" s="55"/>
      <c r="AQ2446" s="55"/>
      <c r="AR2446" s="55"/>
    </row>
    <row r="2447" spans="1:45" x14ac:dyDescent="0.3">
      <c r="A2447" s="54" t="e">
        <f ca="1">IF(D2445&gt;(D2446+(AVERAGE(V2445,W2445)-AVERAGE(V2446,W2446))/2)+2.5,C2445,IF(D2446&gt;(D2445+(AVERAGE(V2446,W2446)-AVERAGE(V2445,W2445))/2)+2.5,C2446,"Close"))</f>
        <v>#N/A</v>
      </c>
      <c r="B2447" s="64" t="e">
        <f ca="1">IF(D2446&gt;D2445,C2446,C2445)</f>
        <v>#N/A</v>
      </c>
      <c r="D2447" s="56"/>
      <c r="X2447" s="55"/>
      <c r="Y2447" s="55"/>
      <c r="Z2447" s="55"/>
      <c r="AA2447" s="55"/>
      <c r="AB2447" s="55"/>
      <c r="AC2447" s="337"/>
      <c r="AD2447" s="337"/>
      <c r="AE2447" s="337"/>
      <c r="AF2447" s="337"/>
      <c r="AG2447" s="337"/>
      <c r="AH2447" s="337"/>
      <c r="AI2447" s="337"/>
      <c r="AJ2447" s="337"/>
      <c r="AK2447" s="337"/>
      <c r="AL2447" s="337"/>
      <c r="AM2447" s="55"/>
      <c r="AN2447" s="55"/>
      <c r="AO2447" s="55"/>
      <c r="AP2447" s="55"/>
      <c r="AQ2447" s="55"/>
      <c r="AR2447" s="55"/>
      <c r="AS2447" s="55"/>
    </row>
    <row r="2448" spans="1:45" x14ac:dyDescent="0.3">
      <c r="X2448" s="54" t="s">
        <v>1305</v>
      </c>
      <c r="Y2448" s="54" t="s">
        <v>128</v>
      </c>
      <c r="Z2448" s="54" t="s">
        <v>157</v>
      </c>
      <c r="AA2448" s="54" t="s">
        <v>151</v>
      </c>
      <c r="AB2448" s="54" t="s">
        <v>1327</v>
      </c>
      <c r="AC2448" s="54" t="s">
        <v>129</v>
      </c>
      <c r="AD2448" s="54" t="s">
        <v>116</v>
      </c>
      <c r="AE2448" s="54"/>
      <c r="AF2448" s="54"/>
      <c r="AG2448" s="54"/>
      <c r="AH2448" s="54"/>
      <c r="AI2448" s="54"/>
      <c r="AJ2448" s="54"/>
      <c r="AK2448" s="54"/>
      <c r="AL2448" s="54"/>
      <c r="AM2448" s="54"/>
      <c r="AN2448" s="54"/>
      <c r="AO2448" s="54"/>
      <c r="AP2448" s="54"/>
      <c r="AQ2448" s="54"/>
      <c r="AR2448" s="54"/>
      <c r="AS2448" s="54"/>
    </row>
    <row r="2449" spans="1:45" x14ac:dyDescent="0.3">
      <c r="X2449" s="54"/>
      <c r="Y2449" s="54">
        <f t="shared" ref="Y2449:AD2449" si="4223">Y2442</f>
        <v>6.4436999999999998</v>
      </c>
      <c r="Z2449" s="54">
        <f t="shared" si="4223"/>
        <v>4.9371</v>
      </c>
      <c r="AA2449" s="54">
        <f t="shared" si="4223"/>
        <v>11.350300000000001</v>
      </c>
      <c r="AB2449" s="54">
        <f t="shared" si="4223"/>
        <v>7.1900000000000006E-2</v>
      </c>
      <c r="AC2449" s="54">
        <f t="shared" si="4223"/>
        <v>6.2766000000000002</v>
      </c>
      <c r="AD2449" s="54">
        <f t="shared" si="4223"/>
        <v>11.042999999999999</v>
      </c>
      <c r="AE2449" s="54"/>
      <c r="AF2449" s="336"/>
      <c r="AG2449" s="336"/>
      <c r="AH2449" s="336"/>
      <c r="AI2449" s="54"/>
      <c r="AJ2449" s="54"/>
      <c r="AK2449" s="54"/>
      <c r="AL2449" s="54"/>
      <c r="AM2449" s="54"/>
      <c r="AN2449" s="54"/>
      <c r="AO2449" s="54"/>
      <c r="AP2449" s="54"/>
      <c r="AQ2449" s="54"/>
      <c r="AR2449" s="54"/>
      <c r="AS2449" s="54"/>
    </row>
    <row r="2450" spans="1:45" x14ac:dyDescent="0.3">
      <c r="D2450" s="56"/>
      <c r="X2450" s="336"/>
      <c r="Y2450" s="336">
        <f t="shared" ca="1" si="4151"/>
        <v>3.4915747198287765E-2</v>
      </c>
      <c r="Z2450" s="336">
        <f t="shared" ca="1" si="4151"/>
        <v>0.11742883335070511</v>
      </c>
      <c r="AA2450" s="336">
        <f t="shared" ca="1" si="4151"/>
        <v>-0.73836649517578412</v>
      </c>
      <c r="AB2450" s="336">
        <f t="shared" ca="1" si="4151"/>
        <v>-0.20996546118887729</v>
      </c>
      <c r="AC2450" s="336">
        <f t="shared" ca="1" si="4151"/>
        <v>-0.31712897268511342</v>
      </c>
      <c r="AD2450" s="336">
        <f t="shared" ca="1" si="4151"/>
        <v>-4.5207336622880623E-4</v>
      </c>
      <c r="AE2450" s="336"/>
      <c r="AF2450" s="336"/>
      <c r="AG2450" s="336"/>
      <c r="AH2450" s="336"/>
      <c r="AI2450" s="54"/>
      <c r="AJ2450" s="54"/>
      <c r="AK2450" s="54"/>
      <c r="AL2450" s="336"/>
      <c r="AM2450" s="336"/>
      <c r="AN2450" s="336"/>
      <c r="AO2450" s="336"/>
      <c r="AP2450" s="54"/>
      <c r="AQ2450" s="336"/>
      <c r="AR2450" s="336"/>
      <c r="AS2450" s="336"/>
    </row>
    <row r="2451" spans="1:45" x14ac:dyDescent="0.3">
      <c r="C2451" s="54"/>
      <c r="D2451" s="56"/>
      <c r="Y2451" s="336">
        <f t="shared" ca="1" si="4151"/>
        <v>-9.59119762966264E-2</v>
      </c>
      <c r="Z2451" s="336">
        <f t="shared" ca="1" si="4151"/>
        <v>-0.13780580433068726</v>
      </c>
      <c r="AA2451" s="336">
        <f t="shared" ca="1" si="4151"/>
        <v>-0.11492320623149418</v>
      </c>
      <c r="AB2451" s="336">
        <f t="shared" ca="1" si="4151"/>
        <v>1.3432492739280859E-2</v>
      </c>
      <c r="AC2451" s="336">
        <f t="shared" ca="1" si="4151"/>
        <v>3.2690649846035771E-2</v>
      </c>
      <c r="AD2451" s="336">
        <f t="shared" ca="1" si="4151"/>
        <v>-0.83553452798212247</v>
      </c>
      <c r="AE2451" s="55"/>
      <c r="AF2451" s="55"/>
      <c r="AG2451" s="55"/>
      <c r="AH2451" s="55"/>
      <c r="AI2451" s="55"/>
      <c r="AJ2451" s="55"/>
      <c r="AK2451" s="55"/>
      <c r="AL2451" s="55"/>
      <c r="AM2451" s="55"/>
      <c r="AN2451" s="55"/>
      <c r="AO2451" s="55"/>
      <c r="AP2451" s="55"/>
      <c r="AQ2451" s="55"/>
      <c r="AR2451" s="55"/>
      <c r="AS2451" s="55"/>
    </row>
    <row r="2452" spans="1:45" x14ac:dyDescent="0.3">
      <c r="B2452" s="54" t="s">
        <v>172</v>
      </c>
      <c r="C2452" s="53">
        <f>C2445</f>
        <v>0</v>
      </c>
      <c r="D2452" s="56" t="e">
        <f t="shared" ref="D2452:D2453" ca="1" si="4224">AJ2452</f>
        <v>#N/A</v>
      </c>
      <c r="E2452" s="52" t="e">
        <f t="shared" ref="E2452:W2452" si="4225">E2445</f>
        <v>#N/A</v>
      </c>
      <c r="F2452" s="52" t="e">
        <f t="shared" si="4225"/>
        <v>#N/A</v>
      </c>
      <c r="G2452" s="52" t="e">
        <f t="shared" si="4225"/>
        <v>#N/A</v>
      </c>
      <c r="H2452" s="52" t="e">
        <f t="shared" si="4225"/>
        <v>#N/A</v>
      </c>
      <c r="I2452" s="52" t="e">
        <f t="shared" si="4225"/>
        <v>#N/A</v>
      </c>
      <c r="J2452" s="52" t="e">
        <f t="shared" si="4225"/>
        <v>#N/A</v>
      </c>
      <c r="K2452" s="52" t="e">
        <f t="shared" si="4225"/>
        <v>#N/A</v>
      </c>
      <c r="L2452" s="52" t="e">
        <f t="shared" si="4225"/>
        <v>#N/A</v>
      </c>
      <c r="M2452" s="52" t="e">
        <f t="shared" si="4225"/>
        <v>#N/A</v>
      </c>
      <c r="N2452" s="52" t="e">
        <f t="shared" si="4225"/>
        <v>#N/A</v>
      </c>
      <c r="O2452" s="52" t="e">
        <f t="shared" si="4225"/>
        <v>#N/A</v>
      </c>
      <c r="P2452" s="52" t="e">
        <f t="shared" si="4225"/>
        <v>#N/A</v>
      </c>
      <c r="Q2452" s="52" t="e">
        <f t="shared" si="4225"/>
        <v>#N/A</v>
      </c>
      <c r="R2452" s="52" t="e">
        <f t="shared" si="4225"/>
        <v>#N/A</v>
      </c>
      <c r="S2452" s="52" t="e">
        <f t="shared" si="4225"/>
        <v>#N/A</v>
      </c>
      <c r="T2452" s="52" t="e">
        <f t="shared" si="4225"/>
        <v>#N/A</v>
      </c>
      <c r="U2452" s="52" t="e">
        <f t="shared" si="4225"/>
        <v>#N/A</v>
      </c>
      <c r="V2452" s="52" t="e">
        <f t="shared" si="4225"/>
        <v>#N/A</v>
      </c>
      <c r="W2452" s="52" t="e">
        <f t="shared" si="4225"/>
        <v>#N/A</v>
      </c>
      <c r="X2452" s="55" t="e">
        <f t="shared" ref="X2452:X2453" si="4226">(H2452-(O2452*P2452)/100-3*(J2452*K2452)/100)/2</f>
        <v>#N/A</v>
      </c>
      <c r="Y2452" s="55" t="e">
        <f t="shared" ref="Y2452:Y2453" si="4227">SUM(X2452,(J2452*K2452/100))/(F2452/100)</f>
        <v>#N/A</v>
      </c>
      <c r="Z2452" s="55" t="e">
        <f t="shared" ref="Z2452" si="4228">U2452*0.5+U2453*0.5</f>
        <v>#N/A</v>
      </c>
      <c r="AA2452" s="55" t="e">
        <f t="shared" ref="AA2452:AA2453" si="4229">J2452/Y2452</f>
        <v>#N/A</v>
      </c>
      <c r="AB2452" s="336" t="e">
        <f t="shared" ref="AB2452:AB2453" si="4230">X2452/(Y2452-J2452)</f>
        <v>#N/A</v>
      </c>
      <c r="AC2452" s="223" t="e">
        <f ca="1">INDEX(FGA_COEFFS,1,1)+Z2452*INDEX(FGA_COEFFS,1,2)+Y2452*INDEX(FGA_COEFFS,1,3)+R2452*INDEX(FGA_COEFFS,1,4)+Q2453*INDEX(FGA_COEFFS,1,5)+S2452*INDEX(FGA_COEFFS,1,6)+T2453*INDEX(FGA_COEFFS,1,7)+M2453*INDEX(FGA_COEFFS,1,8)+Y2456*Y2457</f>
        <v>#N/A</v>
      </c>
      <c r="AD2452" s="223" t="e">
        <f ca="1">INDEX(THREEPTA_COEFFS,1,1)+AC2452*INDEX(THREEPTA_COEFFS,1,2)+J2452*INDEX(THREEPTA_COEFFS,1,3)+AA2452*INDEX(THREEPTA_COEFFS,1,4)+K2452*INDEX(THREEPTA_COEFFS,1,5)+L2453*INDEX(THREEPTA_COEFFS,1,6)+Z2456*Z2457</f>
        <v>#N/A</v>
      </c>
      <c r="AE2452" s="223" t="e">
        <f ca="1">INDEX(THREEPTPCT_COEFFS,1,1)+K2452*INDEX(THREEPTPCT_COEFFS,1,2)+L2453*INDEX(THREEPTPCT_COEFFS,1,3)+AA2456*AA2457</f>
        <v>#N/A</v>
      </c>
      <c r="AF2452" s="55" t="e">
        <f t="shared" ref="AF2452:AF2453" ca="1" si="4231">AC2452-AD2452</f>
        <v>#N/A</v>
      </c>
      <c r="AG2452" s="223" t="e">
        <f ca="1">INDEX(TWOPTPCT_COEFFS,1,1)+AB2452*INDEX(TWOPTPCT_COEFFS,1,2)+I2453*INDEX(TWOPTPCT_COEFFS,1,3)+G2453*INDEX(TWOPTPCT_COEFFS,1,4)+L2453*INDEX(TWOPTPCT_COEFFS,1,5)+AB2456*AB2457</f>
        <v>#N/A</v>
      </c>
      <c r="AH2452" s="223" t="e">
        <f ca="1">INDEX(FTA_COEFFS,1,1)+O2452*INDEX(FTA_COEFFS,1,2)+N2453*INDEX(FTA_COEFFS,1,3)+(Q2452+R2452)*INDEX(FTA_COEFFS,1,4)+(Q2453+R2453)*INDEX(FTA_COEFFS,1,5)+M2453*INDEX(FTA_COEFFS,1,6)+AC2456*AC2457</f>
        <v>#N/A</v>
      </c>
      <c r="AI2452" s="223" t="e">
        <f ca="1">INDEX(FTPCT_COEFFS,1,1)+P2452*INDEX(FTPCT_COEFFS,1,2)+F2452*INDEX(FTPCT_COEFFS,1,3)+G2453*INDEX(FTPCT_COEFFS,1,4)+AD2456*AD2457</f>
        <v>#N/A</v>
      </c>
      <c r="AJ2452" s="338" t="e">
        <f t="shared" ref="AJ2452:AJ2453" ca="1" si="4232">AD2452*AE2452/100+AF2452*AG2452+AH2452*AI2452/100</f>
        <v>#N/A</v>
      </c>
      <c r="AK2452" s="55"/>
      <c r="AL2452" s="55"/>
      <c r="AM2452" s="55"/>
      <c r="AN2452" s="55"/>
      <c r="AO2452" s="55"/>
      <c r="AP2452" s="55"/>
      <c r="AQ2452" s="55"/>
      <c r="AR2452" s="55"/>
    </row>
    <row r="2453" spans="1:45" x14ac:dyDescent="0.3">
      <c r="B2453" s="54" t="s">
        <v>175</v>
      </c>
      <c r="C2453" s="54">
        <f>C2446</f>
        <v>0</v>
      </c>
      <c r="D2453" s="56" t="e">
        <f t="shared" ca="1" si="4224"/>
        <v>#N/A</v>
      </c>
      <c r="E2453" s="52" t="e">
        <f t="shared" ref="E2453:W2453" si="4233">E2446</f>
        <v>#N/A</v>
      </c>
      <c r="F2453" s="52" t="e">
        <f t="shared" si="4233"/>
        <v>#N/A</v>
      </c>
      <c r="G2453" s="52" t="e">
        <f t="shared" si="4233"/>
        <v>#N/A</v>
      </c>
      <c r="H2453" s="52" t="e">
        <f t="shared" si="4233"/>
        <v>#N/A</v>
      </c>
      <c r="I2453" s="52" t="e">
        <f t="shared" si="4233"/>
        <v>#N/A</v>
      </c>
      <c r="J2453" s="52" t="e">
        <f t="shared" si="4233"/>
        <v>#N/A</v>
      </c>
      <c r="K2453" s="52" t="e">
        <f t="shared" si="4233"/>
        <v>#N/A</v>
      </c>
      <c r="L2453" s="52" t="e">
        <f t="shared" si="4233"/>
        <v>#N/A</v>
      </c>
      <c r="M2453" s="52" t="e">
        <f t="shared" si="4233"/>
        <v>#N/A</v>
      </c>
      <c r="N2453" s="52" t="e">
        <f t="shared" si="4233"/>
        <v>#N/A</v>
      </c>
      <c r="O2453" s="52" t="e">
        <f t="shared" si="4233"/>
        <v>#N/A</v>
      </c>
      <c r="P2453" s="52" t="e">
        <f t="shared" si="4233"/>
        <v>#N/A</v>
      </c>
      <c r="Q2453" s="52" t="e">
        <f t="shared" si="4233"/>
        <v>#N/A</v>
      </c>
      <c r="R2453" s="52" t="e">
        <f t="shared" si="4233"/>
        <v>#N/A</v>
      </c>
      <c r="S2453" s="52" t="e">
        <f t="shared" si="4233"/>
        <v>#N/A</v>
      </c>
      <c r="T2453" s="52" t="e">
        <f t="shared" si="4233"/>
        <v>#N/A</v>
      </c>
      <c r="U2453" s="52" t="e">
        <f t="shared" si="4233"/>
        <v>#N/A</v>
      </c>
      <c r="V2453" s="52" t="e">
        <f t="shared" si="4233"/>
        <v>#N/A</v>
      </c>
      <c r="W2453" s="52" t="e">
        <f t="shared" si="4233"/>
        <v>#N/A</v>
      </c>
      <c r="X2453" s="55" t="e">
        <f t="shared" si="4226"/>
        <v>#N/A</v>
      </c>
      <c r="Y2453" s="55" t="e">
        <f t="shared" si="4227"/>
        <v>#N/A</v>
      </c>
      <c r="Z2453" s="55" t="e">
        <f t="shared" ref="Z2453" si="4234">Z2452</f>
        <v>#N/A</v>
      </c>
      <c r="AA2453" s="55" t="e">
        <f t="shared" si="4229"/>
        <v>#N/A</v>
      </c>
      <c r="AB2453" s="336" t="e">
        <f t="shared" si="4230"/>
        <v>#N/A</v>
      </c>
      <c r="AC2453" s="223" t="e">
        <f ca="1">INDEX(FGA_COEFFS,1,1)+Z2453*INDEX(FGA_COEFFS,1,2)+Y2453*INDEX(FGA_COEFFS,1,3)+R2453*INDEX(FGA_COEFFS,1,4)+Q2452*INDEX(FGA_COEFFS,1,5)+S2453*INDEX(FGA_COEFFS,1,6)+T2452*INDEX(FGA_COEFFS,1,7)+M2452*INDEX(FGA_COEFFS,1,8)+Y2456*Y2458</f>
        <v>#N/A</v>
      </c>
      <c r="AD2453" s="223" t="e">
        <f ca="1">INDEX(THREEPTA_COEFFS,1,1)+AC2453*INDEX(THREEPTA_COEFFS,1,2)+J2453*INDEX(THREEPTA_COEFFS,1,3)+AA2453*INDEX(THREEPTA_COEFFS,1,4)+K2453*INDEX(THREEPTA_COEFFS,1,5)+L2452*INDEX(THREEPTA_COEFFS,1,6)+Z2456*Z2458</f>
        <v>#N/A</v>
      </c>
      <c r="AE2453" s="223" t="e">
        <f ca="1">INDEX(THREEPTPCT_COEFFS,1,1)+K2453*INDEX(THREEPTPCT_COEFFS,1,2)+L2452*INDEX(THREEPTPCT_COEFFS,1,3)+AA2456*AA2458</f>
        <v>#N/A</v>
      </c>
      <c r="AF2453" s="55" t="e">
        <f t="shared" ca="1" si="4231"/>
        <v>#N/A</v>
      </c>
      <c r="AG2453" s="223" t="e">
        <f ca="1">INDEX(TWOPTPCT_COEFFS,1,1)+AB2453*INDEX(TWOPTPCT_COEFFS,1,2)+I2452*INDEX(TWOPTPCT_COEFFS,1,3)+G2452*INDEX(TWOPTPCT_COEFFS,1,4)+L2452*INDEX(TWOPTPCT_COEFFS,1,5)+AB2456*AB2458</f>
        <v>#N/A</v>
      </c>
      <c r="AH2453" s="223" t="e">
        <f ca="1">INDEX(FTA_COEFFS,1,1)+O2453*INDEX(FTA_COEFFS,1,2)+N2452*INDEX(FTA_COEFFS,1,3)+(Q2453+R2453)*INDEX(FTA_COEFFS,1,4)+(Q2452+R2452)*INDEX(FTA_COEFFS,1,5)+M2452*INDEX(FTA_COEFFS,1,6)+AC2456*AC2458</f>
        <v>#N/A</v>
      </c>
      <c r="AI2453" s="223" t="e">
        <f ca="1">INDEX(FTPCT_COEFFS,1,1)+P2453*INDEX(FTPCT_COEFFS,1,2)+F2453*INDEX(FTPCT_COEFFS,1,3)+G2452*INDEX(FTPCT_COEFFS,1,4)+AD2456*AD2458</f>
        <v>#N/A</v>
      </c>
      <c r="AJ2453" s="338" t="e">
        <f t="shared" ca="1" si="4232"/>
        <v>#N/A</v>
      </c>
      <c r="AK2453" s="55"/>
      <c r="AL2453" s="55"/>
      <c r="AM2453" s="55"/>
      <c r="AN2453" s="55"/>
      <c r="AO2453" s="55"/>
      <c r="AP2453" s="55"/>
      <c r="AQ2453" s="55"/>
      <c r="AR2453" s="55"/>
    </row>
    <row r="2454" spans="1:45" x14ac:dyDescent="0.3">
      <c r="A2454" s="54" t="e">
        <f ca="1">IF(D2452&gt;(D2453+(AVERAGE(V2452,W2452)-AVERAGE(V2453,W2453))/2)+2.5,C2452,IF(D2453&gt;(D2452+(AVERAGE(V2453,W2453)-AVERAGE(V2452,W2452))/2)+2.5,C2453,"Close"))</f>
        <v>#N/A</v>
      </c>
      <c r="B2454" s="64" t="e">
        <f ca="1">IF(D2453&gt;D2452,C2453,C2452)</f>
        <v>#N/A</v>
      </c>
      <c r="D2454" s="56"/>
      <c r="X2454" s="55"/>
      <c r="Y2454" s="55"/>
      <c r="Z2454" s="55"/>
      <c r="AA2454" s="55"/>
      <c r="AB2454" s="55"/>
      <c r="AC2454" s="337"/>
      <c r="AD2454" s="337"/>
      <c r="AE2454" s="337"/>
      <c r="AF2454" s="337"/>
      <c r="AG2454" s="337"/>
      <c r="AH2454" s="337"/>
      <c r="AI2454" s="337"/>
      <c r="AJ2454" s="337"/>
      <c r="AK2454" s="337"/>
      <c r="AL2454" s="337"/>
      <c r="AM2454" s="55"/>
      <c r="AN2454" s="55"/>
      <c r="AO2454" s="55"/>
      <c r="AP2454" s="55"/>
      <c r="AQ2454" s="55"/>
      <c r="AR2454" s="55"/>
      <c r="AS2454" s="55"/>
    </row>
    <row r="2455" spans="1:45" x14ac:dyDescent="0.3">
      <c r="X2455" s="54" t="s">
        <v>1305</v>
      </c>
      <c r="Y2455" s="54" t="s">
        <v>128</v>
      </c>
      <c r="Z2455" s="54" t="s">
        <v>157</v>
      </c>
      <c r="AA2455" s="54" t="s">
        <v>151</v>
      </c>
      <c r="AB2455" s="54" t="s">
        <v>1327</v>
      </c>
      <c r="AC2455" s="54" t="s">
        <v>129</v>
      </c>
      <c r="AD2455" s="54" t="s">
        <v>116</v>
      </c>
      <c r="AE2455" s="54"/>
      <c r="AF2455" s="54"/>
      <c r="AG2455" s="54"/>
      <c r="AH2455" s="54"/>
      <c r="AI2455" s="54"/>
      <c r="AJ2455" s="54"/>
      <c r="AK2455" s="54"/>
      <c r="AL2455" s="54"/>
      <c r="AM2455" s="54"/>
      <c r="AN2455" s="54"/>
      <c r="AO2455" s="54"/>
      <c r="AP2455" s="54"/>
      <c r="AQ2455" s="54"/>
      <c r="AR2455" s="54"/>
      <c r="AS2455" s="54"/>
    </row>
    <row r="2456" spans="1:45" x14ac:dyDescent="0.3">
      <c r="X2456" s="54"/>
      <c r="Y2456" s="54">
        <f t="shared" ref="Y2456:AD2456" si="4235">Y2449</f>
        <v>6.4436999999999998</v>
      </c>
      <c r="Z2456" s="54">
        <f t="shared" si="4235"/>
        <v>4.9371</v>
      </c>
      <c r="AA2456" s="54">
        <f t="shared" si="4235"/>
        <v>11.350300000000001</v>
      </c>
      <c r="AB2456" s="54">
        <f t="shared" si="4235"/>
        <v>7.1900000000000006E-2</v>
      </c>
      <c r="AC2456" s="54">
        <f t="shared" si="4235"/>
        <v>6.2766000000000002</v>
      </c>
      <c r="AD2456" s="54">
        <f t="shared" si="4235"/>
        <v>11.042999999999999</v>
      </c>
      <c r="AE2456" s="54"/>
      <c r="AF2456" s="336"/>
      <c r="AG2456" s="336"/>
      <c r="AH2456" s="336"/>
      <c r="AI2456" s="54"/>
      <c r="AJ2456" s="54"/>
      <c r="AK2456" s="54"/>
      <c r="AL2456" s="54"/>
      <c r="AM2456" s="54"/>
      <c r="AN2456" s="54"/>
      <c r="AO2456" s="54"/>
      <c r="AP2456" s="54"/>
      <c r="AQ2456" s="54"/>
      <c r="AR2456" s="54"/>
      <c r="AS2456" s="54"/>
    </row>
    <row r="2457" spans="1:45" x14ac:dyDescent="0.3">
      <c r="D2457" s="56"/>
      <c r="X2457" s="336"/>
      <c r="Y2457" s="336">
        <f t="shared" ca="1" si="4151"/>
        <v>-1.2717275952180174</v>
      </c>
      <c r="Z2457" s="336">
        <f t="shared" ca="1" si="4151"/>
        <v>-1.3497024586296575</v>
      </c>
      <c r="AA2457" s="336">
        <f t="shared" ca="1" si="4151"/>
        <v>-0.63424335218349093</v>
      </c>
      <c r="AB2457" s="336">
        <f t="shared" ca="1" si="4151"/>
        <v>-0.22820758017820891</v>
      </c>
      <c r="AC2457" s="336">
        <f t="shared" ca="1" si="4151"/>
        <v>-0.14329683051467629</v>
      </c>
      <c r="AD2457" s="336">
        <f t="shared" ca="1" si="4151"/>
        <v>-3.3214703544770038E-6</v>
      </c>
      <c r="AE2457" s="336"/>
      <c r="AF2457" s="336"/>
      <c r="AG2457" s="336"/>
      <c r="AH2457" s="336"/>
      <c r="AI2457" s="54"/>
      <c r="AJ2457" s="54"/>
      <c r="AK2457" s="54"/>
      <c r="AL2457" s="336"/>
      <c r="AM2457" s="336"/>
      <c r="AN2457" s="336"/>
      <c r="AO2457" s="336"/>
      <c r="AP2457" s="54"/>
      <c r="AQ2457" s="336"/>
      <c r="AR2457" s="336"/>
      <c r="AS2457" s="336"/>
    </row>
    <row r="2458" spans="1:45" x14ac:dyDescent="0.3">
      <c r="C2458" s="54"/>
      <c r="D2458" s="56"/>
      <c r="Y2458" s="336">
        <f t="shared" ca="1" si="4151"/>
        <v>-4.7816178916178746E-4</v>
      </c>
      <c r="Z2458" s="336">
        <f t="shared" ca="1" si="4151"/>
        <v>0.34184535864876164</v>
      </c>
      <c r="AA2458" s="336">
        <f t="shared" ca="1" si="4151"/>
        <v>-0.11793409736132496</v>
      </c>
      <c r="AB2458" s="336">
        <f t="shared" ca="1" si="4151"/>
        <v>0.58115296257911075</v>
      </c>
      <c r="AC2458" s="336">
        <f t="shared" ca="1" si="4151"/>
        <v>1.4336473901955897</v>
      </c>
      <c r="AD2458" s="336">
        <f t="shared" ca="1" si="4151"/>
        <v>-0.22746734403191252</v>
      </c>
      <c r="AE2458" s="55"/>
      <c r="AF2458" s="55"/>
      <c r="AG2458" s="55"/>
      <c r="AH2458" s="55"/>
      <c r="AI2458" s="55"/>
      <c r="AJ2458" s="55"/>
      <c r="AK2458" s="55"/>
      <c r="AL2458" s="55"/>
      <c r="AM2458" s="55"/>
      <c r="AN2458" s="55"/>
      <c r="AO2458" s="55"/>
      <c r="AP2458" s="55"/>
      <c r="AQ2458" s="55"/>
      <c r="AR2458" s="55"/>
      <c r="AS2458" s="55"/>
    </row>
    <row r="2459" spans="1:45" x14ac:dyDescent="0.3">
      <c r="B2459" s="54" t="s">
        <v>172</v>
      </c>
      <c r="C2459" s="53">
        <f>C2452</f>
        <v>0</v>
      </c>
      <c r="D2459" s="56" t="e">
        <f t="shared" ref="D2459:D2460" ca="1" si="4236">AJ2459</f>
        <v>#N/A</v>
      </c>
      <c r="E2459" s="52" t="e">
        <f t="shared" ref="E2459:W2459" si="4237">E2452</f>
        <v>#N/A</v>
      </c>
      <c r="F2459" s="52" t="e">
        <f t="shared" si="4237"/>
        <v>#N/A</v>
      </c>
      <c r="G2459" s="52" t="e">
        <f t="shared" si="4237"/>
        <v>#N/A</v>
      </c>
      <c r="H2459" s="52" t="e">
        <f t="shared" si="4237"/>
        <v>#N/A</v>
      </c>
      <c r="I2459" s="52" t="e">
        <f t="shared" si="4237"/>
        <v>#N/A</v>
      </c>
      <c r="J2459" s="52" t="e">
        <f t="shared" si="4237"/>
        <v>#N/A</v>
      </c>
      <c r="K2459" s="52" t="e">
        <f t="shared" si="4237"/>
        <v>#N/A</v>
      </c>
      <c r="L2459" s="52" t="e">
        <f t="shared" si="4237"/>
        <v>#N/A</v>
      </c>
      <c r="M2459" s="52" t="e">
        <f t="shared" si="4237"/>
        <v>#N/A</v>
      </c>
      <c r="N2459" s="52" t="e">
        <f t="shared" si="4237"/>
        <v>#N/A</v>
      </c>
      <c r="O2459" s="52" t="e">
        <f t="shared" si="4237"/>
        <v>#N/A</v>
      </c>
      <c r="P2459" s="52" t="e">
        <f t="shared" si="4237"/>
        <v>#N/A</v>
      </c>
      <c r="Q2459" s="52" t="e">
        <f t="shared" si="4237"/>
        <v>#N/A</v>
      </c>
      <c r="R2459" s="52" t="e">
        <f t="shared" si="4237"/>
        <v>#N/A</v>
      </c>
      <c r="S2459" s="52" t="e">
        <f t="shared" si="4237"/>
        <v>#N/A</v>
      </c>
      <c r="T2459" s="52" t="e">
        <f t="shared" si="4237"/>
        <v>#N/A</v>
      </c>
      <c r="U2459" s="52" t="e">
        <f t="shared" si="4237"/>
        <v>#N/A</v>
      </c>
      <c r="V2459" s="52" t="e">
        <f t="shared" si="4237"/>
        <v>#N/A</v>
      </c>
      <c r="W2459" s="52" t="e">
        <f t="shared" si="4237"/>
        <v>#N/A</v>
      </c>
      <c r="X2459" s="55" t="e">
        <f t="shared" ref="X2459:X2460" si="4238">(H2459-(O2459*P2459)/100-3*(J2459*K2459)/100)/2</f>
        <v>#N/A</v>
      </c>
      <c r="Y2459" s="55" t="e">
        <f t="shared" ref="Y2459:Y2460" si="4239">SUM(X2459,(J2459*K2459/100))/(F2459/100)</f>
        <v>#N/A</v>
      </c>
      <c r="Z2459" s="55" t="e">
        <f t="shared" ref="Z2459" si="4240">U2459*0.5+U2460*0.5</f>
        <v>#N/A</v>
      </c>
      <c r="AA2459" s="55" t="e">
        <f t="shared" ref="AA2459:AA2460" si="4241">J2459/Y2459</f>
        <v>#N/A</v>
      </c>
      <c r="AB2459" s="336" t="e">
        <f t="shared" ref="AB2459:AB2460" si="4242">X2459/(Y2459-J2459)</f>
        <v>#N/A</v>
      </c>
      <c r="AC2459" s="223" t="e">
        <f ca="1">INDEX(FGA_COEFFS,1,1)+Z2459*INDEX(FGA_COEFFS,1,2)+Y2459*INDEX(FGA_COEFFS,1,3)+R2459*INDEX(FGA_COEFFS,1,4)+Q2460*INDEX(FGA_COEFFS,1,5)+S2459*INDEX(FGA_COEFFS,1,6)+T2460*INDEX(FGA_COEFFS,1,7)+M2460*INDEX(FGA_COEFFS,1,8)+Y2463*Y2464</f>
        <v>#N/A</v>
      </c>
      <c r="AD2459" s="223" t="e">
        <f ca="1">INDEX(THREEPTA_COEFFS,1,1)+AC2459*INDEX(THREEPTA_COEFFS,1,2)+J2459*INDEX(THREEPTA_COEFFS,1,3)+AA2459*INDEX(THREEPTA_COEFFS,1,4)+K2459*INDEX(THREEPTA_COEFFS,1,5)+L2460*INDEX(THREEPTA_COEFFS,1,6)+Z2463*Z2464</f>
        <v>#N/A</v>
      </c>
      <c r="AE2459" s="223" t="e">
        <f ca="1">INDEX(THREEPTPCT_COEFFS,1,1)+K2459*INDEX(THREEPTPCT_COEFFS,1,2)+L2460*INDEX(THREEPTPCT_COEFFS,1,3)+AA2463*AA2464</f>
        <v>#N/A</v>
      </c>
      <c r="AF2459" s="55" t="e">
        <f t="shared" ref="AF2459:AF2460" ca="1" si="4243">AC2459-AD2459</f>
        <v>#N/A</v>
      </c>
      <c r="AG2459" s="223" t="e">
        <f ca="1">INDEX(TWOPTPCT_COEFFS,1,1)+AB2459*INDEX(TWOPTPCT_COEFFS,1,2)+I2460*INDEX(TWOPTPCT_COEFFS,1,3)+G2460*INDEX(TWOPTPCT_COEFFS,1,4)+L2460*INDEX(TWOPTPCT_COEFFS,1,5)+AB2463*AB2464</f>
        <v>#N/A</v>
      </c>
      <c r="AH2459" s="223" t="e">
        <f ca="1">INDEX(FTA_COEFFS,1,1)+O2459*INDEX(FTA_COEFFS,1,2)+N2460*INDEX(FTA_COEFFS,1,3)+(Q2459+R2459)*INDEX(FTA_COEFFS,1,4)+(Q2460+R2460)*INDEX(FTA_COEFFS,1,5)+M2460*INDEX(FTA_COEFFS,1,6)+AC2463*AC2464</f>
        <v>#N/A</v>
      </c>
      <c r="AI2459" s="223" t="e">
        <f ca="1">INDEX(FTPCT_COEFFS,1,1)+P2459*INDEX(FTPCT_COEFFS,1,2)+F2459*INDEX(FTPCT_COEFFS,1,3)+G2460*INDEX(FTPCT_COEFFS,1,4)+AD2463*AD2464</f>
        <v>#N/A</v>
      </c>
      <c r="AJ2459" s="338" t="e">
        <f t="shared" ref="AJ2459:AJ2460" ca="1" si="4244">AD2459*AE2459/100+AF2459*AG2459+AH2459*AI2459/100</f>
        <v>#N/A</v>
      </c>
      <c r="AK2459" s="55"/>
      <c r="AL2459" s="55"/>
      <c r="AM2459" s="55"/>
      <c r="AN2459" s="55"/>
      <c r="AO2459" s="55"/>
      <c r="AP2459" s="55"/>
      <c r="AQ2459" s="55"/>
      <c r="AR2459" s="55"/>
    </row>
    <row r="2460" spans="1:45" x14ac:dyDescent="0.3">
      <c r="B2460" s="54" t="s">
        <v>175</v>
      </c>
      <c r="C2460" s="54">
        <f>C2453</f>
        <v>0</v>
      </c>
      <c r="D2460" s="56" t="e">
        <f t="shared" ca="1" si="4236"/>
        <v>#N/A</v>
      </c>
      <c r="E2460" s="52" t="e">
        <f t="shared" ref="E2460:W2460" si="4245">E2453</f>
        <v>#N/A</v>
      </c>
      <c r="F2460" s="52" t="e">
        <f t="shared" si="4245"/>
        <v>#N/A</v>
      </c>
      <c r="G2460" s="52" t="e">
        <f t="shared" si="4245"/>
        <v>#N/A</v>
      </c>
      <c r="H2460" s="52" t="e">
        <f t="shared" si="4245"/>
        <v>#N/A</v>
      </c>
      <c r="I2460" s="52" t="e">
        <f t="shared" si="4245"/>
        <v>#N/A</v>
      </c>
      <c r="J2460" s="52" t="e">
        <f t="shared" si="4245"/>
        <v>#N/A</v>
      </c>
      <c r="K2460" s="52" t="e">
        <f t="shared" si="4245"/>
        <v>#N/A</v>
      </c>
      <c r="L2460" s="52" t="e">
        <f t="shared" si="4245"/>
        <v>#N/A</v>
      </c>
      <c r="M2460" s="52" t="e">
        <f t="shared" si="4245"/>
        <v>#N/A</v>
      </c>
      <c r="N2460" s="52" t="e">
        <f t="shared" si="4245"/>
        <v>#N/A</v>
      </c>
      <c r="O2460" s="52" t="e">
        <f t="shared" si="4245"/>
        <v>#N/A</v>
      </c>
      <c r="P2460" s="52" t="e">
        <f t="shared" si="4245"/>
        <v>#N/A</v>
      </c>
      <c r="Q2460" s="52" t="e">
        <f t="shared" si="4245"/>
        <v>#N/A</v>
      </c>
      <c r="R2460" s="52" t="e">
        <f t="shared" si="4245"/>
        <v>#N/A</v>
      </c>
      <c r="S2460" s="52" t="e">
        <f t="shared" si="4245"/>
        <v>#N/A</v>
      </c>
      <c r="T2460" s="52" t="e">
        <f t="shared" si="4245"/>
        <v>#N/A</v>
      </c>
      <c r="U2460" s="52" t="e">
        <f t="shared" si="4245"/>
        <v>#N/A</v>
      </c>
      <c r="V2460" s="52" t="e">
        <f t="shared" si="4245"/>
        <v>#N/A</v>
      </c>
      <c r="W2460" s="52" t="e">
        <f t="shared" si="4245"/>
        <v>#N/A</v>
      </c>
      <c r="X2460" s="55" t="e">
        <f t="shared" si="4238"/>
        <v>#N/A</v>
      </c>
      <c r="Y2460" s="55" t="e">
        <f t="shared" si="4239"/>
        <v>#N/A</v>
      </c>
      <c r="Z2460" s="55" t="e">
        <f t="shared" ref="Z2460" si="4246">Z2459</f>
        <v>#N/A</v>
      </c>
      <c r="AA2460" s="55" t="e">
        <f t="shared" si="4241"/>
        <v>#N/A</v>
      </c>
      <c r="AB2460" s="336" t="e">
        <f t="shared" si="4242"/>
        <v>#N/A</v>
      </c>
      <c r="AC2460" s="223" t="e">
        <f ca="1">INDEX(FGA_COEFFS,1,1)+Z2460*INDEX(FGA_COEFFS,1,2)+Y2460*INDEX(FGA_COEFFS,1,3)+R2460*INDEX(FGA_COEFFS,1,4)+Q2459*INDEX(FGA_COEFFS,1,5)+S2460*INDEX(FGA_COEFFS,1,6)+T2459*INDEX(FGA_COEFFS,1,7)+M2459*INDEX(FGA_COEFFS,1,8)+Y2463*Y2465</f>
        <v>#N/A</v>
      </c>
      <c r="AD2460" s="223" t="e">
        <f ca="1">INDEX(THREEPTA_COEFFS,1,1)+AC2460*INDEX(THREEPTA_COEFFS,1,2)+J2460*INDEX(THREEPTA_COEFFS,1,3)+AA2460*INDEX(THREEPTA_COEFFS,1,4)+K2460*INDEX(THREEPTA_COEFFS,1,5)+L2459*INDEX(THREEPTA_COEFFS,1,6)+Z2463*Z2465</f>
        <v>#N/A</v>
      </c>
      <c r="AE2460" s="223" t="e">
        <f ca="1">INDEX(THREEPTPCT_COEFFS,1,1)+K2460*INDEX(THREEPTPCT_COEFFS,1,2)+L2459*INDEX(THREEPTPCT_COEFFS,1,3)+AA2463*AA2465</f>
        <v>#N/A</v>
      </c>
      <c r="AF2460" s="55" t="e">
        <f t="shared" ca="1" si="4243"/>
        <v>#N/A</v>
      </c>
      <c r="AG2460" s="223" t="e">
        <f ca="1">INDEX(TWOPTPCT_COEFFS,1,1)+AB2460*INDEX(TWOPTPCT_COEFFS,1,2)+I2459*INDEX(TWOPTPCT_COEFFS,1,3)+G2459*INDEX(TWOPTPCT_COEFFS,1,4)+L2459*INDEX(TWOPTPCT_COEFFS,1,5)+AB2463*AB2465</f>
        <v>#N/A</v>
      </c>
      <c r="AH2460" s="223" t="e">
        <f ca="1">INDEX(FTA_COEFFS,1,1)+O2460*INDEX(FTA_COEFFS,1,2)+N2459*INDEX(FTA_COEFFS,1,3)+(Q2460+R2460)*INDEX(FTA_COEFFS,1,4)+(Q2459+R2459)*INDEX(FTA_COEFFS,1,5)+M2459*INDEX(FTA_COEFFS,1,6)+AC2463*AC2465</f>
        <v>#N/A</v>
      </c>
      <c r="AI2460" s="223" t="e">
        <f ca="1">INDEX(FTPCT_COEFFS,1,1)+P2460*INDEX(FTPCT_COEFFS,1,2)+F2460*INDEX(FTPCT_COEFFS,1,3)+G2459*INDEX(FTPCT_COEFFS,1,4)+AD2463*AD2465</f>
        <v>#N/A</v>
      </c>
      <c r="AJ2460" s="338" t="e">
        <f t="shared" ca="1" si="4244"/>
        <v>#N/A</v>
      </c>
      <c r="AK2460" s="55"/>
      <c r="AL2460" s="55"/>
      <c r="AM2460" s="55"/>
      <c r="AN2460" s="55"/>
      <c r="AO2460" s="55"/>
      <c r="AP2460" s="55"/>
      <c r="AQ2460" s="55"/>
      <c r="AR2460" s="55"/>
    </row>
    <row r="2461" spans="1:45" x14ac:dyDescent="0.3">
      <c r="A2461" s="54" t="e">
        <f ca="1">IF(D2459&gt;(D2460+(AVERAGE(V2459,W2459)-AVERAGE(V2460,W2460))/2)+2.5,C2459,IF(D2460&gt;(D2459+(AVERAGE(V2460,W2460)-AVERAGE(V2459,W2459))/2)+2.5,C2460,"Close"))</f>
        <v>#N/A</v>
      </c>
      <c r="B2461" s="64" t="e">
        <f ca="1">IF(D2460&gt;D2459,C2460,C2459)</f>
        <v>#N/A</v>
      </c>
      <c r="D2461" s="56"/>
      <c r="X2461" s="55"/>
      <c r="Y2461" s="55"/>
      <c r="Z2461" s="55"/>
      <c r="AA2461" s="55"/>
      <c r="AB2461" s="55"/>
      <c r="AC2461" s="337"/>
      <c r="AD2461" s="337"/>
      <c r="AE2461" s="337"/>
      <c r="AF2461" s="337"/>
      <c r="AG2461" s="337"/>
      <c r="AH2461" s="337"/>
      <c r="AI2461" s="337"/>
      <c r="AJ2461" s="337"/>
      <c r="AK2461" s="337"/>
      <c r="AL2461" s="337"/>
      <c r="AM2461" s="55"/>
      <c r="AN2461" s="55"/>
      <c r="AO2461" s="55"/>
      <c r="AP2461" s="55"/>
      <c r="AQ2461" s="55"/>
      <c r="AR2461" s="55"/>
      <c r="AS2461" s="55"/>
    </row>
    <row r="2462" spans="1:45" x14ac:dyDescent="0.3">
      <c r="X2462" s="54" t="s">
        <v>1305</v>
      </c>
      <c r="Y2462" s="54" t="s">
        <v>128</v>
      </c>
      <c r="Z2462" s="54" t="s">
        <v>157</v>
      </c>
      <c r="AA2462" s="54" t="s">
        <v>151</v>
      </c>
      <c r="AB2462" s="54" t="s">
        <v>1327</v>
      </c>
      <c r="AC2462" s="54" t="s">
        <v>129</v>
      </c>
      <c r="AD2462" s="54" t="s">
        <v>116</v>
      </c>
      <c r="AE2462" s="54"/>
      <c r="AF2462" s="54"/>
      <c r="AG2462" s="54"/>
      <c r="AH2462" s="54"/>
      <c r="AI2462" s="54"/>
      <c r="AJ2462" s="54"/>
      <c r="AK2462" s="54"/>
      <c r="AL2462" s="54"/>
      <c r="AM2462" s="54"/>
      <c r="AN2462" s="54"/>
      <c r="AO2462" s="54"/>
      <c r="AP2462" s="54"/>
      <c r="AQ2462" s="54"/>
      <c r="AR2462" s="54"/>
      <c r="AS2462" s="54"/>
    </row>
    <row r="2463" spans="1:45" x14ac:dyDescent="0.3">
      <c r="X2463" s="54"/>
      <c r="Y2463" s="54">
        <f t="shared" ref="Y2463:AD2463" si="4247">Y2456</f>
        <v>6.4436999999999998</v>
      </c>
      <c r="Z2463" s="54">
        <f t="shared" si="4247"/>
        <v>4.9371</v>
      </c>
      <c r="AA2463" s="54">
        <f t="shared" si="4247"/>
        <v>11.350300000000001</v>
      </c>
      <c r="AB2463" s="54">
        <f t="shared" si="4247"/>
        <v>7.1900000000000006E-2</v>
      </c>
      <c r="AC2463" s="54">
        <f t="shared" si="4247"/>
        <v>6.2766000000000002</v>
      </c>
      <c r="AD2463" s="54">
        <f t="shared" si="4247"/>
        <v>11.042999999999999</v>
      </c>
      <c r="AE2463" s="54"/>
      <c r="AF2463" s="336"/>
      <c r="AG2463" s="336"/>
      <c r="AH2463" s="336"/>
      <c r="AI2463" s="54"/>
      <c r="AJ2463" s="54"/>
      <c r="AK2463" s="54"/>
      <c r="AL2463" s="54"/>
      <c r="AM2463" s="54"/>
      <c r="AN2463" s="54"/>
      <c r="AO2463" s="54"/>
      <c r="AP2463" s="54"/>
      <c r="AQ2463" s="54"/>
      <c r="AR2463" s="54"/>
      <c r="AS2463" s="54"/>
    </row>
    <row r="2464" spans="1:45" x14ac:dyDescent="0.3">
      <c r="D2464" s="56"/>
      <c r="X2464" s="336"/>
      <c r="Y2464" s="336">
        <f t="shared" ca="1" si="4151"/>
        <v>8.6143153736024553E-5</v>
      </c>
      <c r="Z2464" s="336">
        <f t="shared" ca="1" si="4151"/>
        <v>-2.3601597659818894E-4</v>
      </c>
      <c r="AA2464" s="336">
        <f t="shared" ca="1" si="4151"/>
        <v>2.9214166584037013E-2</v>
      </c>
      <c r="AB2464" s="336">
        <f t="shared" ca="1" si="4151"/>
        <v>-0.14235809542186689</v>
      </c>
      <c r="AC2464" s="336">
        <f t="shared" ca="1" si="4151"/>
        <v>-8.9687961972128458E-2</v>
      </c>
      <c r="AD2464" s="336">
        <f t="shared" ca="1" si="4151"/>
        <v>-1.1403455709785475</v>
      </c>
      <c r="AE2464" s="336"/>
      <c r="AF2464" s="336"/>
      <c r="AG2464" s="336"/>
      <c r="AH2464" s="336"/>
      <c r="AI2464" s="54"/>
      <c r="AJ2464" s="54"/>
      <c r="AK2464" s="54"/>
      <c r="AL2464" s="336"/>
      <c r="AM2464" s="336"/>
      <c r="AN2464" s="336"/>
      <c r="AO2464" s="336"/>
      <c r="AP2464" s="54"/>
      <c r="AQ2464" s="336"/>
      <c r="AR2464" s="336"/>
      <c r="AS2464" s="336"/>
    </row>
    <row r="2465" spans="1:45" x14ac:dyDescent="0.3">
      <c r="C2465" s="54"/>
      <c r="D2465" s="56"/>
      <c r="Y2465" s="336">
        <f t="shared" ca="1" si="4151"/>
        <v>-0.37091244715681138</v>
      </c>
      <c r="Z2465" s="336">
        <f t="shared" ca="1" si="4151"/>
        <v>1.0265861491810595</v>
      </c>
      <c r="AA2465" s="336">
        <f t="shared" ca="1" si="4151"/>
        <v>-1.2940801573342948E-2</v>
      </c>
      <c r="AB2465" s="336">
        <f t="shared" ca="1" si="4151"/>
        <v>-0.11292032240130517</v>
      </c>
      <c r="AC2465" s="336">
        <f t="shared" ca="1" si="4151"/>
        <v>3.8332890136745408E-3</v>
      </c>
      <c r="AD2465" s="336">
        <f t="shared" ca="1" si="4151"/>
        <v>0.3847218699855609</v>
      </c>
      <c r="AE2465" s="55"/>
      <c r="AF2465" s="55"/>
      <c r="AG2465" s="55"/>
      <c r="AH2465" s="55"/>
      <c r="AI2465" s="55"/>
      <c r="AJ2465" s="55"/>
      <c r="AK2465" s="55"/>
      <c r="AL2465" s="55"/>
      <c r="AM2465" s="55"/>
      <c r="AN2465" s="55"/>
      <c r="AO2465" s="55"/>
      <c r="AP2465" s="55"/>
      <c r="AQ2465" s="55"/>
      <c r="AR2465" s="55"/>
      <c r="AS2465" s="55"/>
    </row>
    <row r="2466" spans="1:45" x14ac:dyDescent="0.3">
      <c r="B2466" s="54" t="s">
        <v>172</v>
      </c>
      <c r="C2466" s="53">
        <f>C2459</f>
        <v>0</v>
      </c>
      <c r="D2466" s="56" t="e">
        <f t="shared" ref="D2466:D2467" ca="1" si="4248">AJ2466</f>
        <v>#N/A</v>
      </c>
      <c r="E2466" s="52" t="e">
        <f t="shared" ref="E2466:W2466" si="4249">E2459</f>
        <v>#N/A</v>
      </c>
      <c r="F2466" s="52" t="e">
        <f t="shared" si="4249"/>
        <v>#N/A</v>
      </c>
      <c r="G2466" s="52" t="e">
        <f t="shared" si="4249"/>
        <v>#N/A</v>
      </c>
      <c r="H2466" s="52" t="e">
        <f t="shared" si="4249"/>
        <v>#N/A</v>
      </c>
      <c r="I2466" s="52" t="e">
        <f t="shared" si="4249"/>
        <v>#N/A</v>
      </c>
      <c r="J2466" s="52" t="e">
        <f t="shared" si="4249"/>
        <v>#N/A</v>
      </c>
      <c r="K2466" s="52" t="e">
        <f t="shared" si="4249"/>
        <v>#N/A</v>
      </c>
      <c r="L2466" s="52" t="e">
        <f t="shared" si="4249"/>
        <v>#N/A</v>
      </c>
      <c r="M2466" s="52" t="e">
        <f t="shared" si="4249"/>
        <v>#N/A</v>
      </c>
      <c r="N2466" s="52" t="e">
        <f t="shared" si="4249"/>
        <v>#N/A</v>
      </c>
      <c r="O2466" s="52" t="e">
        <f t="shared" si="4249"/>
        <v>#N/A</v>
      </c>
      <c r="P2466" s="52" t="e">
        <f t="shared" si="4249"/>
        <v>#N/A</v>
      </c>
      <c r="Q2466" s="52" t="e">
        <f t="shared" si="4249"/>
        <v>#N/A</v>
      </c>
      <c r="R2466" s="52" t="e">
        <f t="shared" si="4249"/>
        <v>#N/A</v>
      </c>
      <c r="S2466" s="52" t="e">
        <f t="shared" si="4249"/>
        <v>#N/A</v>
      </c>
      <c r="T2466" s="52" t="e">
        <f t="shared" si="4249"/>
        <v>#N/A</v>
      </c>
      <c r="U2466" s="52" t="e">
        <f t="shared" si="4249"/>
        <v>#N/A</v>
      </c>
      <c r="V2466" s="52" t="e">
        <f t="shared" si="4249"/>
        <v>#N/A</v>
      </c>
      <c r="W2466" s="52" t="e">
        <f t="shared" si="4249"/>
        <v>#N/A</v>
      </c>
      <c r="X2466" s="55" t="e">
        <f t="shared" ref="X2466:X2467" si="4250">(H2466-(O2466*P2466)/100-3*(J2466*K2466)/100)/2</f>
        <v>#N/A</v>
      </c>
      <c r="Y2466" s="55" t="e">
        <f t="shared" ref="Y2466:Y2467" si="4251">SUM(X2466,(J2466*K2466/100))/(F2466/100)</f>
        <v>#N/A</v>
      </c>
      <c r="Z2466" s="55" t="e">
        <f t="shared" ref="Z2466" si="4252">U2466*0.5+U2467*0.5</f>
        <v>#N/A</v>
      </c>
      <c r="AA2466" s="55" t="e">
        <f t="shared" ref="AA2466:AA2467" si="4253">J2466/Y2466</f>
        <v>#N/A</v>
      </c>
      <c r="AB2466" s="336" t="e">
        <f t="shared" ref="AB2466:AB2467" si="4254">X2466/(Y2466-J2466)</f>
        <v>#N/A</v>
      </c>
      <c r="AC2466" s="223" t="e">
        <f ca="1">INDEX(FGA_COEFFS,1,1)+Z2466*INDEX(FGA_COEFFS,1,2)+Y2466*INDEX(FGA_COEFFS,1,3)+R2466*INDEX(FGA_COEFFS,1,4)+Q2467*INDEX(FGA_COEFFS,1,5)+S2466*INDEX(FGA_COEFFS,1,6)+T2467*INDEX(FGA_COEFFS,1,7)+M2467*INDEX(FGA_COEFFS,1,8)+Y2470*Y2471</f>
        <v>#N/A</v>
      </c>
      <c r="AD2466" s="223" t="e">
        <f ca="1">INDEX(THREEPTA_COEFFS,1,1)+AC2466*INDEX(THREEPTA_COEFFS,1,2)+J2466*INDEX(THREEPTA_COEFFS,1,3)+AA2466*INDEX(THREEPTA_COEFFS,1,4)+K2466*INDEX(THREEPTA_COEFFS,1,5)+L2467*INDEX(THREEPTA_COEFFS,1,6)+Z2470*Z2471</f>
        <v>#N/A</v>
      </c>
      <c r="AE2466" s="223" t="e">
        <f ca="1">INDEX(THREEPTPCT_COEFFS,1,1)+K2466*INDEX(THREEPTPCT_COEFFS,1,2)+L2467*INDEX(THREEPTPCT_COEFFS,1,3)+AA2470*AA2471</f>
        <v>#N/A</v>
      </c>
      <c r="AF2466" s="55" t="e">
        <f t="shared" ref="AF2466:AF2467" ca="1" si="4255">AC2466-AD2466</f>
        <v>#N/A</v>
      </c>
      <c r="AG2466" s="223" t="e">
        <f ca="1">INDEX(TWOPTPCT_COEFFS,1,1)+AB2466*INDEX(TWOPTPCT_COEFFS,1,2)+I2467*INDEX(TWOPTPCT_COEFFS,1,3)+G2467*INDEX(TWOPTPCT_COEFFS,1,4)+L2467*INDEX(TWOPTPCT_COEFFS,1,5)+AB2470*AB2471</f>
        <v>#N/A</v>
      </c>
      <c r="AH2466" s="223" t="e">
        <f ca="1">INDEX(FTA_COEFFS,1,1)+O2466*INDEX(FTA_COEFFS,1,2)+N2467*INDEX(FTA_COEFFS,1,3)+(Q2466+R2466)*INDEX(FTA_COEFFS,1,4)+(Q2467+R2467)*INDEX(FTA_COEFFS,1,5)+M2467*INDEX(FTA_COEFFS,1,6)+AC2470*AC2471</f>
        <v>#N/A</v>
      </c>
      <c r="AI2466" s="223" t="e">
        <f ca="1">INDEX(FTPCT_COEFFS,1,1)+P2466*INDEX(FTPCT_COEFFS,1,2)+F2466*INDEX(FTPCT_COEFFS,1,3)+G2467*INDEX(FTPCT_COEFFS,1,4)+AD2470*AD2471</f>
        <v>#N/A</v>
      </c>
      <c r="AJ2466" s="338" t="e">
        <f t="shared" ref="AJ2466:AJ2467" ca="1" si="4256">AD2466*AE2466/100+AF2466*AG2466+AH2466*AI2466/100</f>
        <v>#N/A</v>
      </c>
      <c r="AK2466" s="55"/>
      <c r="AL2466" s="55"/>
      <c r="AM2466" s="55"/>
      <c r="AN2466" s="55"/>
      <c r="AO2466" s="55"/>
      <c r="AP2466" s="55"/>
      <c r="AQ2466" s="55"/>
      <c r="AR2466" s="55"/>
    </row>
    <row r="2467" spans="1:45" x14ac:dyDescent="0.3">
      <c r="B2467" s="54" t="s">
        <v>175</v>
      </c>
      <c r="C2467" s="54">
        <f>C2460</f>
        <v>0</v>
      </c>
      <c r="D2467" s="56" t="e">
        <f t="shared" ca="1" si="4248"/>
        <v>#N/A</v>
      </c>
      <c r="E2467" s="52" t="e">
        <f t="shared" ref="E2467:W2467" si="4257">E2460</f>
        <v>#N/A</v>
      </c>
      <c r="F2467" s="52" t="e">
        <f t="shared" si="4257"/>
        <v>#N/A</v>
      </c>
      <c r="G2467" s="52" t="e">
        <f t="shared" si="4257"/>
        <v>#N/A</v>
      </c>
      <c r="H2467" s="52" t="e">
        <f t="shared" si="4257"/>
        <v>#N/A</v>
      </c>
      <c r="I2467" s="52" t="e">
        <f t="shared" si="4257"/>
        <v>#N/A</v>
      </c>
      <c r="J2467" s="52" t="e">
        <f t="shared" si="4257"/>
        <v>#N/A</v>
      </c>
      <c r="K2467" s="52" t="e">
        <f t="shared" si="4257"/>
        <v>#N/A</v>
      </c>
      <c r="L2467" s="52" t="e">
        <f t="shared" si="4257"/>
        <v>#N/A</v>
      </c>
      <c r="M2467" s="52" t="e">
        <f t="shared" si="4257"/>
        <v>#N/A</v>
      </c>
      <c r="N2467" s="52" t="e">
        <f t="shared" si="4257"/>
        <v>#N/A</v>
      </c>
      <c r="O2467" s="52" t="e">
        <f t="shared" si="4257"/>
        <v>#N/A</v>
      </c>
      <c r="P2467" s="52" t="e">
        <f t="shared" si="4257"/>
        <v>#N/A</v>
      </c>
      <c r="Q2467" s="52" t="e">
        <f t="shared" si="4257"/>
        <v>#N/A</v>
      </c>
      <c r="R2467" s="52" t="e">
        <f t="shared" si="4257"/>
        <v>#N/A</v>
      </c>
      <c r="S2467" s="52" t="e">
        <f t="shared" si="4257"/>
        <v>#N/A</v>
      </c>
      <c r="T2467" s="52" t="e">
        <f t="shared" si="4257"/>
        <v>#N/A</v>
      </c>
      <c r="U2467" s="52" t="e">
        <f t="shared" si="4257"/>
        <v>#N/A</v>
      </c>
      <c r="V2467" s="52" t="e">
        <f t="shared" si="4257"/>
        <v>#N/A</v>
      </c>
      <c r="W2467" s="52" t="e">
        <f t="shared" si="4257"/>
        <v>#N/A</v>
      </c>
      <c r="X2467" s="55" t="e">
        <f t="shared" si="4250"/>
        <v>#N/A</v>
      </c>
      <c r="Y2467" s="55" t="e">
        <f t="shared" si="4251"/>
        <v>#N/A</v>
      </c>
      <c r="Z2467" s="55" t="e">
        <f t="shared" ref="Z2467" si="4258">Z2466</f>
        <v>#N/A</v>
      </c>
      <c r="AA2467" s="55" t="e">
        <f t="shared" si="4253"/>
        <v>#N/A</v>
      </c>
      <c r="AB2467" s="336" t="e">
        <f t="shared" si="4254"/>
        <v>#N/A</v>
      </c>
      <c r="AC2467" s="223" t="e">
        <f ca="1">INDEX(FGA_COEFFS,1,1)+Z2467*INDEX(FGA_COEFFS,1,2)+Y2467*INDEX(FGA_COEFFS,1,3)+R2467*INDEX(FGA_COEFFS,1,4)+Q2466*INDEX(FGA_COEFFS,1,5)+S2467*INDEX(FGA_COEFFS,1,6)+T2466*INDEX(FGA_COEFFS,1,7)+M2466*INDEX(FGA_COEFFS,1,8)+Y2470*Y2472</f>
        <v>#N/A</v>
      </c>
      <c r="AD2467" s="223" t="e">
        <f ca="1">INDEX(THREEPTA_COEFFS,1,1)+AC2467*INDEX(THREEPTA_COEFFS,1,2)+J2467*INDEX(THREEPTA_COEFFS,1,3)+AA2467*INDEX(THREEPTA_COEFFS,1,4)+K2467*INDEX(THREEPTA_COEFFS,1,5)+L2466*INDEX(THREEPTA_COEFFS,1,6)+Z2470*Z2472</f>
        <v>#N/A</v>
      </c>
      <c r="AE2467" s="223" t="e">
        <f ca="1">INDEX(THREEPTPCT_COEFFS,1,1)+K2467*INDEX(THREEPTPCT_COEFFS,1,2)+L2466*INDEX(THREEPTPCT_COEFFS,1,3)+AA2470*AA2472</f>
        <v>#N/A</v>
      </c>
      <c r="AF2467" s="55" t="e">
        <f t="shared" ca="1" si="4255"/>
        <v>#N/A</v>
      </c>
      <c r="AG2467" s="223" t="e">
        <f ca="1">INDEX(TWOPTPCT_COEFFS,1,1)+AB2467*INDEX(TWOPTPCT_COEFFS,1,2)+I2466*INDEX(TWOPTPCT_COEFFS,1,3)+G2466*INDEX(TWOPTPCT_COEFFS,1,4)+L2466*INDEX(TWOPTPCT_COEFFS,1,5)+AB2470*AB2472</f>
        <v>#N/A</v>
      </c>
      <c r="AH2467" s="223" t="e">
        <f ca="1">INDEX(FTA_COEFFS,1,1)+O2467*INDEX(FTA_COEFFS,1,2)+N2466*INDEX(FTA_COEFFS,1,3)+(Q2467+R2467)*INDEX(FTA_COEFFS,1,4)+(Q2466+R2466)*INDEX(FTA_COEFFS,1,5)+M2466*INDEX(FTA_COEFFS,1,6)+AC2470*AC2472</f>
        <v>#N/A</v>
      </c>
      <c r="AI2467" s="223" t="e">
        <f ca="1">INDEX(FTPCT_COEFFS,1,1)+P2467*INDEX(FTPCT_COEFFS,1,2)+F2467*INDEX(FTPCT_COEFFS,1,3)+G2466*INDEX(FTPCT_COEFFS,1,4)+AD2470*AD2472</f>
        <v>#N/A</v>
      </c>
      <c r="AJ2467" s="338" t="e">
        <f t="shared" ca="1" si="4256"/>
        <v>#N/A</v>
      </c>
      <c r="AK2467" s="55"/>
      <c r="AL2467" s="55"/>
      <c r="AM2467" s="55"/>
      <c r="AN2467" s="55"/>
      <c r="AO2467" s="55"/>
      <c r="AP2467" s="55"/>
      <c r="AQ2467" s="55"/>
      <c r="AR2467" s="55"/>
    </row>
    <row r="2468" spans="1:45" x14ac:dyDescent="0.3">
      <c r="A2468" s="54" t="e">
        <f ca="1">IF(D2466&gt;(D2467+(AVERAGE(V2466,W2466)-AVERAGE(V2467,W2467))/2)+2.5,C2466,IF(D2467&gt;(D2466+(AVERAGE(V2467,W2467)-AVERAGE(V2466,W2466))/2)+2.5,C2467,"Close"))</f>
        <v>#N/A</v>
      </c>
      <c r="B2468" s="64" t="e">
        <f ca="1">IF(D2467&gt;D2466,C2467,C2466)</f>
        <v>#N/A</v>
      </c>
      <c r="D2468" s="56"/>
      <c r="X2468" s="55"/>
      <c r="Y2468" s="55"/>
      <c r="Z2468" s="55"/>
      <c r="AA2468" s="55"/>
      <c r="AB2468" s="55"/>
      <c r="AC2468" s="337"/>
      <c r="AD2468" s="337"/>
      <c r="AE2468" s="337"/>
      <c r="AF2468" s="337"/>
      <c r="AG2468" s="337"/>
      <c r="AH2468" s="337"/>
      <c r="AI2468" s="337"/>
      <c r="AJ2468" s="337"/>
      <c r="AK2468" s="337"/>
      <c r="AL2468" s="337"/>
      <c r="AM2468" s="55"/>
      <c r="AN2468" s="55"/>
      <c r="AO2468" s="55"/>
      <c r="AP2468" s="55"/>
      <c r="AQ2468" s="55"/>
      <c r="AR2468" s="55"/>
      <c r="AS2468" s="55"/>
    </row>
    <row r="2469" spans="1:45" x14ac:dyDescent="0.3">
      <c r="X2469" s="54" t="s">
        <v>1305</v>
      </c>
      <c r="Y2469" s="54" t="s">
        <v>128</v>
      </c>
      <c r="Z2469" s="54" t="s">
        <v>157</v>
      </c>
      <c r="AA2469" s="54" t="s">
        <v>151</v>
      </c>
      <c r="AB2469" s="54" t="s">
        <v>1327</v>
      </c>
      <c r="AC2469" s="54" t="s">
        <v>129</v>
      </c>
      <c r="AD2469" s="54" t="s">
        <v>116</v>
      </c>
      <c r="AE2469" s="54"/>
      <c r="AF2469" s="54"/>
      <c r="AG2469" s="54"/>
      <c r="AH2469" s="54"/>
      <c r="AI2469" s="54"/>
      <c r="AJ2469" s="54"/>
      <c r="AK2469" s="54"/>
      <c r="AL2469" s="54"/>
      <c r="AM2469" s="54"/>
      <c r="AN2469" s="54"/>
      <c r="AO2469" s="54"/>
      <c r="AP2469" s="54"/>
      <c r="AQ2469" s="54"/>
      <c r="AR2469" s="54"/>
      <c r="AS2469" s="54"/>
    </row>
    <row r="2470" spans="1:45" x14ac:dyDescent="0.3">
      <c r="X2470" s="54"/>
      <c r="Y2470" s="54">
        <f t="shared" ref="Y2470:AD2470" si="4259">Y2463</f>
        <v>6.4436999999999998</v>
      </c>
      <c r="Z2470" s="54">
        <f t="shared" si="4259"/>
        <v>4.9371</v>
      </c>
      <c r="AA2470" s="54">
        <f t="shared" si="4259"/>
        <v>11.350300000000001</v>
      </c>
      <c r="AB2470" s="54">
        <f t="shared" si="4259"/>
        <v>7.1900000000000006E-2</v>
      </c>
      <c r="AC2470" s="54">
        <f t="shared" si="4259"/>
        <v>6.2766000000000002</v>
      </c>
      <c r="AD2470" s="54">
        <f t="shared" si="4259"/>
        <v>11.042999999999999</v>
      </c>
      <c r="AE2470" s="54"/>
      <c r="AF2470" s="336"/>
      <c r="AG2470" s="336"/>
      <c r="AH2470" s="336"/>
      <c r="AI2470" s="54"/>
      <c r="AJ2470" s="54"/>
      <c r="AK2470" s="54"/>
      <c r="AL2470" s="54"/>
      <c r="AM2470" s="54"/>
      <c r="AN2470" s="54"/>
      <c r="AO2470" s="54"/>
      <c r="AP2470" s="54"/>
      <c r="AQ2470" s="54"/>
      <c r="AR2470" s="54"/>
      <c r="AS2470" s="54"/>
    </row>
    <row r="2471" spans="1:45" x14ac:dyDescent="0.3">
      <c r="D2471" s="56"/>
      <c r="X2471" s="336"/>
      <c r="Y2471" s="336">
        <f t="shared" ca="1" si="4151"/>
        <v>1.1862383734529995</v>
      </c>
      <c r="Z2471" s="336">
        <f t="shared" ca="1" si="4151"/>
        <v>-0.23329522266997232</v>
      </c>
      <c r="AA2471" s="336">
        <f t="shared" ca="1" si="4151"/>
        <v>-0.48416721973121013</v>
      </c>
      <c r="AB2471" s="336">
        <f t="shared" ca="1" si="4151"/>
        <v>0.19738548779200887</v>
      </c>
      <c r="AC2471" s="336">
        <f t="shared" ca="1" si="4151"/>
        <v>6.2482280891409642E-2</v>
      </c>
      <c r="AD2471" s="336">
        <f t="shared" ca="1" si="4151"/>
        <v>-1.3553552537962621</v>
      </c>
      <c r="AE2471" s="336"/>
      <c r="AF2471" s="336"/>
      <c r="AG2471" s="336"/>
      <c r="AH2471" s="336"/>
      <c r="AI2471" s="54"/>
      <c r="AJ2471" s="54"/>
      <c r="AK2471" s="54"/>
      <c r="AL2471" s="336"/>
      <c r="AM2471" s="336"/>
      <c r="AN2471" s="336"/>
      <c r="AO2471" s="336"/>
      <c r="AP2471" s="54"/>
      <c r="AQ2471" s="336"/>
      <c r="AR2471" s="336"/>
      <c r="AS2471" s="336"/>
    </row>
    <row r="2472" spans="1:45" x14ac:dyDescent="0.3">
      <c r="C2472" s="54"/>
      <c r="D2472" s="56"/>
      <c r="Y2472" s="336">
        <f t="shared" ref="Y2472:AD2535" ca="1" si="4260">1.5*RAND()^2*IF(RAND()&gt;0.5,1,-1)</f>
        <v>-0.90929047112146844</v>
      </c>
      <c r="Z2472" s="336">
        <f t="shared" ca="1" si="4260"/>
        <v>-0.15731555105488432</v>
      </c>
      <c r="AA2472" s="336">
        <f t="shared" ca="1" si="4260"/>
        <v>-0.16713545992869142</v>
      </c>
      <c r="AB2472" s="336">
        <f t="shared" ca="1" si="4260"/>
        <v>-0.15050336867960362</v>
      </c>
      <c r="AC2472" s="336">
        <f t="shared" ca="1" si="4260"/>
        <v>2.0528825822722974E-2</v>
      </c>
      <c r="AD2472" s="336">
        <f t="shared" ca="1" si="4260"/>
        <v>8.7617287033526039E-4</v>
      </c>
      <c r="AE2472" s="55"/>
      <c r="AF2472" s="55"/>
      <c r="AG2472" s="55"/>
      <c r="AH2472" s="55"/>
      <c r="AI2472" s="55"/>
      <c r="AJ2472" s="55"/>
      <c r="AK2472" s="55"/>
      <c r="AL2472" s="55"/>
      <c r="AM2472" s="55"/>
      <c r="AN2472" s="55"/>
      <c r="AO2472" s="55"/>
      <c r="AP2472" s="55"/>
      <c r="AQ2472" s="55"/>
      <c r="AR2472" s="55"/>
      <c r="AS2472" s="55"/>
    </row>
    <row r="2473" spans="1:45" x14ac:dyDescent="0.3">
      <c r="B2473" s="54" t="s">
        <v>172</v>
      </c>
      <c r="C2473" s="53">
        <f>C2466</f>
        <v>0</v>
      </c>
      <c r="D2473" s="56" t="e">
        <f t="shared" ref="D2473:D2474" ca="1" si="4261">AJ2473</f>
        <v>#N/A</v>
      </c>
      <c r="E2473" s="52" t="e">
        <f t="shared" ref="E2473:W2473" si="4262">E2466</f>
        <v>#N/A</v>
      </c>
      <c r="F2473" s="52" t="e">
        <f t="shared" si="4262"/>
        <v>#N/A</v>
      </c>
      <c r="G2473" s="52" t="e">
        <f t="shared" si="4262"/>
        <v>#N/A</v>
      </c>
      <c r="H2473" s="52" t="e">
        <f t="shared" si="4262"/>
        <v>#N/A</v>
      </c>
      <c r="I2473" s="52" t="e">
        <f t="shared" si="4262"/>
        <v>#N/A</v>
      </c>
      <c r="J2473" s="52" t="e">
        <f t="shared" si="4262"/>
        <v>#N/A</v>
      </c>
      <c r="K2473" s="52" t="e">
        <f t="shared" si="4262"/>
        <v>#N/A</v>
      </c>
      <c r="L2473" s="52" t="e">
        <f t="shared" si="4262"/>
        <v>#N/A</v>
      </c>
      <c r="M2473" s="52" t="e">
        <f t="shared" si="4262"/>
        <v>#N/A</v>
      </c>
      <c r="N2473" s="52" t="e">
        <f t="shared" si="4262"/>
        <v>#N/A</v>
      </c>
      <c r="O2473" s="52" t="e">
        <f t="shared" si="4262"/>
        <v>#N/A</v>
      </c>
      <c r="P2473" s="52" t="e">
        <f t="shared" si="4262"/>
        <v>#N/A</v>
      </c>
      <c r="Q2473" s="52" t="e">
        <f t="shared" si="4262"/>
        <v>#N/A</v>
      </c>
      <c r="R2473" s="52" t="e">
        <f t="shared" si="4262"/>
        <v>#N/A</v>
      </c>
      <c r="S2473" s="52" t="e">
        <f t="shared" si="4262"/>
        <v>#N/A</v>
      </c>
      <c r="T2473" s="52" t="e">
        <f t="shared" si="4262"/>
        <v>#N/A</v>
      </c>
      <c r="U2473" s="52" t="e">
        <f t="shared" si="4262"/>
        <v>#N/A</v>
      </c>
      <c r="V2473" s="52" t="e">
        <f t="shared" si="4262"/>
        <v>#N/A</v>
      </c>
      <c r="W2473" s="52" t="e">
        <f t="shared" si="4262"/>
        <v>#N/A</v>
      </c>
      <c r="X2473" s="55" t="e">
        <f t="shared" ref="X2473:X2474" si="4263">(H2473-(O2473*P2473)/100-3*(J2473*K2473)/100)/2</f>
        <v>#N/A</v>
      </c>
      <c r="Y2473" s="55" t="e">
        <f t="shared" ref="Y2473:Y2474" si="4264">SUM(X2473,(J2473*K2473/100))/(F2473/100)</f>
        <v>#N/A</v>
      </c>
      <c r="Z2473" s="55" t="e">
        <f t="shared" ref="Z2473" si="4265">U2473*0.5+U2474*0.5</f>
        <v>#N/A</v>
      </c>
      <c r="AA2473" s="55" t="e">
        <f t="shared" ref="AA2473:AA2474" si="4266">J2473/Y2473</f>
        <v>#N/A</v>
      </c>
      <c r="AB2473" s="336" t="e">
        <f t="shared" ref="AB2473:AB2474" si="4267">X2473/(Y2473-J2473)</f>
        <v>#N/A</v>
      </c>
      <c r="AC2473" s="223" t="e">
        <f ca="1">INDEX(FGA_COEFFS,1,1)+Z2473*INDEX(FGA_COEFFS,1,2)+Y2473*INDEX(FGA_COEFFS,1,3)+R2473*INDEX(FGA_COEFFS,1,4)+Q2474*INDEX(FGA_COEFFS,1,5)+S2473*INDEX(FGA_COEFFS,1,6)+T2474*INDEX(FGA_COEFFS,1,7)+M2474*INDEX(FGA_COEFFS,1,8)+Y2477*Y2478</f>
        <v>#N/A</v>
      </c>
      <c r="AD2473" s="223" t="e">
        <f ca="1">INDEX(THREEPTA_COEFFS,1,1)+AC2473*INDEX(THREEPTA_COEFFS,1,2)+J2473*INDEX(THREEPTA_COEFFS,1,3)+AA2473*INDEX(THREEPTA_COEFFS,1,4)+K2473*INDEX(THREEPTA_COEFFS,1,5)+L2474*INDEX(THREEPTA_COEFFS,1,6)+Z2477*Z2478</f>
        <v>#N/A</v>
      </c>
      <c r="AE2473" s="223" t="e">
        <f ca="1">INDEX(THREEPTPCT_COEFFS,1,1)+K2473*INDEX(THREEPTPCT_COEFFS,1,2)+L2474*INDEX(THREEPTPCT_COEFFS,1,3)+AA2477*AA2478</f>
        <v>#N/A</v>
      </c>
      <c r="AF2473" s="55" t="e">
        <f t="shared" ref="AF2473:AF2474" ca="1" si="4268">AC2473-AD2473</f>
        <v>#N/A</v>
      </c>
      <c r="AG2473" s="223" t="e">
        <f ca="1">INDEX(TWOPTPCT_COEFFS,1,1)+AB2473*INDEX(TWOPTPCT_COEFFS,1,2)+I2474*INDEX(TWOPTPCT_COEFFS,1,3)+G2474*INDEX(TWOPTPCT_COEFFS,1,4)+L2474*INDEX(TWOPTPCT_COEFFS,1,5)+AB2477*AB2478</f>
        <v>#N/A</v>
      </c>
      <c r="AH2473" s="223" t="e">
        <f ca="1">INDEX(FTA_COEFFS,1,1)+O2473*INDEX(FTA_COEFFS,1,2)+N2474*INDEX(FTA_COEFFS,1,3)+(Q2473+R2473)*INDEX(FTA_COEFFS,1,4)+(Q2474+R2474)*INDEX(FTA_COEFFS,1,5)+M2474*INDEX(FTA_COEFFS,1,6)+AC2477*AC2478</f>
        <v>#N/A</v>
      </c>
      <c r="AI2473" s="223" t="e">
        <f ca="1">INDEX(FTPCT_COEFFS,1,1)+P2473*INDEX(FTPCT_COEFFS,1,2)+F2473*INDEX(FTPCT_COEFFS,1,3)+G2474*INDEX(FTPCT_COEFFS,1,4)+AD2477*AD2478</f>
        <v>#N/A</v>
      </c>
      <c r="AJ2473" s="338" t="e">
        <f t="shared" ref="AJ2473:AJ2474" ca="1" si="4269">AD2473*AE2473/100+AF2473*AG2473+AH2473*AI2473/100</f>
        <v>#N/A</v>
      </c>
      <c r="AK2473" s="55"/>
      <c r="AL2473" s="55"/>
      <c r="AM2473" s="55"/>
      <c r="AN2473" s="55"/>
      <c r="AO2473" s="55"/>
      <c r="AP2473" s="55"/>
      <c r="AQ2473" s="55"/>
      <c r="AR2473" s="55"/>
    </row>
    <row r="2474" spans="1:45" x14ac:dyDescent="0.3">
      <c r="B2474" s="54" t="s">
        <v>175</v>
      </c>
      <c r="C2474" s="54">
        <f>C2467</f>
        <v>0</v>
      </c>
      <c r="D2474" s="56" t="e">
        <f t="shared" ca="1" si="4261"/>
        <v>#N/A</v>
      </c>
      <c r="E2474" s="52" t="e">
        <f t="shared" ref="E2474:W2474" si="4270">E2467</f>
        <v>#N/A</v>
      </c>
      <c r="F2474" s="52" t="e">
        <f t="shared" si="4270"/>
        <v>#N/A</v>
      </c>
      <c r="G2474" s="52" t="e">
        <f t="shared" si="4270"/>
        <v>#N/A</v>
      </c>
      <c r="H2474" s="52" t="e">
        <f t="shared" si="4270"/>
        <v>#N/A</v>
      </c>
      <c r="I2474" s="52" t="e">
        <f t="shared" si="4270"/>
        <v>#N/A</v>
      </c>
      <c r="J2474" s="52" t="e">
        <f t="shared" si="4270"/>
        <v>#N/A</v>
      </c>
      <c r="K2474" s="52" t="e">
        <f t="shared" si="4270"/>
        <v>#N/A</v>
      </c>
      <c r="L2474" s="52" t="e">
        <f t="shared" si="4270"/>
        <v>#N/A</v>
      </c>
      <c r="M2474" s="52" t="e">
        <f t="shared" si="4270"/>
        <v>#N/A</v>
      </c>
      <c r="N2474" s="52" t="e">
        <f t="shared" si="4270"/>
        <v>#N/A</v>
      </c>
      <c r="O2474" s="52" t="e">
        <f t="shared" si="4270"/>
        <v>#N/A</v>
      </c>
      <c r="P2474" s="52" t="e">
        <f t="shared" si="4270"/>
        <v>#N/A</v>
      </c>
      <c r="Q2474" s="52" t="e">
        <f t="shared" si="4270"/>
        <v>#N/A</v>
      </c>
      <c r="R2474" s="52" t="e">
        <f t="shared" si="4270"/>
        <v>#N/A</v>
      </c>
      <c r="S2474" s="52" t="e">
        <f t="shared" si="4270"/>
        <v>#N/A</v>
      </c>
      <c r="T2474" s="52" t="e">
        <f t="shared" si="4270"/>
        <v>#N/A</v>
      </c>
      <c r="U2474" s="52" t="e">
        <f t="shared" si="4270"/>
        <v>#N/A</v>
      </c>
      <c r="V2474" s="52" t="e">
        <f t="shared" si="4270"/>
        <v>#N/A</v>
      </c>
      <c r="W2474" s="52" t="e">
        <f t="shared" si="4270"/>
        <v>#N/A</v>
      </c>
      <c r="X2474" s="55" t="e">
        <f t="shared" si="4263"/>
        <v>#N/A</v>
      </c>
      <c r="Y2474" s="55" t="e">
        <f t="shared" si="4264"/>
        <v>#N/A</v>
      </c>
      <c r="Z2474" s="55" t="e">
        <f t="shared" ref="Z2474" si="4271">Z2473</f>
        <v>#N/A</v>
      </c>
      <c r="AA2474" s="55" t="e">
        <f t="shared" si="4266"/>
        <v>#N/A</v>
      </c>
      <c r="AB2474" s="336" t="e">
        <f t="shared" si="4267"/>
        <v>#N/A</v>
      </c>
      <c r="AC2474" s="223" t="e">
        <f ca="1">INDEX(FGA_COEFFS,1,1)+Z2474*INDEX(FGA_COEFFS,1,2)+Y2474*INDEX(FGA_COEFFS,1,3)+R2474*INDEX(FGA_COEFFS,1,4)+Q2473*INDEX(FGA_COEFFS,1,5)+S2474*INDEX(FGA_COEFFS,1,6)+T2473*INDEX(FGA_COEFFS,1,7)+M2473*INDEX(FGA_COEFFS,1,8)+Y2477*Y2479</f>
        <v>#N/A</v>
      </c>
      <c r="AD2474" s="223" t="e">
        <f ca="1">INDEX(THREEPTA_COEFFS,1,1)+AC2474*INDEX(THREEPTA_COEFFS,1,2)+J2474*INDEX(THREEPTA_COEFFS,1,3)+AA2474*INDEX(THREEPTA_COEFFS,1,4)+K2474*INDEX(THREEPTA_COEFFS,1,5)+L2473*INDEX(THREEPTA_COEFFS,1,6)+Z2477*Z2479</f>
        <v>#N/A</v>
      </c>
      <c r="AE2474" s="223" t="e">
        <f ca="1">INDEX(THREEPTPCT_COEFFS,1,1)+K2474*INDEX(THREEPTPCT_COEFFS,1,2)+L2473*INDEX(THREEPTPCT_COEFFS,1,3)+AA2477*AA2479</f>
        <v>#N/A</v>
      </c>
      <c r="AF2474" s="55" t="e">
        <f t="shared" ca="1" si="4268"/>
        <v>#N/A</v>
      </c>
      <c r="AG2474" s="223" t="e">
        <f ca="1">INDEX(TWOPTPCT_COEFFS,1,1)+AB2474*INDEX(TWOPTPCT_COEFFS,1,2)+I2473*INDEX(TWOPTPCT_COEFFS,1,3)+G2473*INDEX(TWOPTPCT_COEFFS,1,4)+L2473*INDEX(TWOPTPCT_COEFFS,1,5)+AB2477*AB2479</f>
        <v>#N/A</v>
      </c>
      <c r="AH2474" s="223" t="e">
        <f ca="1">INDEX(FTA_COEFFS,1,1)+O2474*INDEX(FTA_COEFFS,1,2)+N2473*INDEX(FTA_COEFFS,1,3)+(Q2474+R2474)*INDEX(FTA_COEFFS,1,4)+(Q2473+R2473)*INDEX(FTA_COEFFS,1,5)+M2473*INDEX(FTA_COEFFS,1,6)+AC2477*AC2479</f>
        <v>#N/A</v>
      </c>
      <c r="AI2474" s="223" t="e">
        <f ca="1">INDEX(FTPCT_COEFFS,1,1)+P2474*INDEX(FTPCT_COEFFS,1,2)+F2474*INDEX(FTPCT_COEFFS,1,3)+G2473*INDEX(FTPCT_COEFFS,1,4)+AD2477*AD2479</f>
        <v>#N/A</v>
      </c>
      <c r="AJ2474" s="338" t="e">
        <f t="shared" ca="1" si="4269"/>
        <v>#N/A</v>
      </c>
      <c r="AK2474" s="55"/>
      <c r="AL2474" s="55"/>
      <c r="AM2474" s="55"/>
      <c r="AN2474" s="55"/>
      <c r="AO2474" s="55"/>
      <c r="AP2474" s="55"/>
      <c r="AQ2474" s="55"/>
      <c r="AR2474" s="55"/>
    </row>
    <row r="2475" spans="1:45" x14ac:dyDescent="0.3">
      <c r="A2475" s="54" t="e">
        <f ca="1">IF(D2473&gt;(D2474+(AVERAGE(V2473,W2473)-AVERAGE(V2474,W2474))/2)+2.5,C2473,IF(D2474&gt;(D2473+(AVERAGE(V2474,W2474)-AVERAGE(V2473,W2473))/2)+2.5,C2474,"Close"))</f>
        <v>#N/A</v>
      </c>
      <c r="B2475" s="64" t="e">
        <f ca="1">IF(D2474&gt;D2473,C2474,C2473)</f>
        <v>#N/A</v>
      </c>
      <c r="D2475" s="56"/>
      <c r="X2475" s="55"/>
      <c r="Y2475" s="55"/>
      <c r="Z2475" s="55"/>
      <c r="AA2475" s="55"/>
      <c r="AB2475" s="55"/>
      <c r="AC2475" s="337"/>
      <c r="AD2475" s="337"/>
      <c r="AE2475" s="337"/>
      <c r="AF2475" s="337"/>
      <c r="AG2475" s="337"/>
      <c r="AH2475" s="337"/>
      <c r="AI2475" s="337"/>
      <c r="AJ2475" s="337"/>
      <c r="AK2475" s="337"/>
      <c r="AL2475" s="337"/>
      <c r="AM2475" s="55"/>
      <c r="AN2475" s="55"/>
      <c r="AO2475" s="55"/>
      <c r="AP2475" s="55"/>
      <c r="AQ2475" s="55"/>
      <c r="AR2475" s="55"/>
      <c r="AS2475" s="55"/>
    </row>
    <row r="2476" spans="1:45" x14ac:dyDescent="0.3">
      <c r="X2476" s="54" t="s">
        <v>1305</v>
      </c>
      <c r="Y2476" s="54" t="s">
        <v>128</v>
      </c>
      <c r="Z2476" s="54" t="s">
        <v>157</v>
      </c>
      <c r="AA2476" s="54" t="s">
        <v>151</v>
      </c>
      <c r="AB2476" s="54" t="s">
        <v>1327</v>
      </c>
      <c r="AC2476" s="54" t="s">
        <v>129</v>
      </c>
      <c r="AD2476" s="54" t="s">
        <v>116</v>
      </c>
      <c r="AE2476" s="54"/>
      <c r="AF2476" s="54"/>
      <c r="AG2476" s="54"/>
      <c r="AH2476" s="54"/>
      <c r="AI2476" s="54"/>
      <c r="AJ2476" s="54"/>
      <c r="AK2476" s="54"/>
      <c r="AL2476" s="54"/>
      <c r="AM2476" s="54"/>
      <c r="AN2476" s="54"/>
      <c r="AO2476" s="54"/>
      <c r="AP2476" s="54"/>
      <c r="AQ2476" s="54"/>
      <c r="AR2476" s="54"/>
      <c r="AS2476" s="54"/>
    </row>
    <row r="2477" spans="1:45" x14ac:dyDescent="0.3">
      <c r="X2477" s="54"/>
      <c r="Y2477" s="54">
        <f t="shared" ref="Y2477:AD2477" si="4272">Y2470</f>
        <v>6.4436999999999998</v>
      </c>
      <c r="Z2477" s="54">
        <f t="shared" si="4272"/>
        <v>4.9371</v>
      </c>
      <c r="AA2477" s="54">
        <f t="shared" si="4272"/>
        <v>11.350300000000001</v>
      </c>
      <c r="AB2477" s="54">
        <f t="shared" si="4272"/>
        <v>7.1900000000000006E-2</v>
      </c>
      <c r="AC2477" s="54">
        <f t="shared" si="4272"/>
        <v>6.2766000000000002</v>
      </c>
      <c r="AD2477" s="54">
        <f t="shared" si="4272"/>
        <v>11.042999999999999</v>
      </c>
      <c r="AE2477" s="54"/>
      <c r="AF2477" s="336"/>
      <c r="AG2477" s="336"/>
      <c r="AH2477" s="336"/>
      <c r="AI2477" s="54"/>
      <c r="AJ2477" s="54"/>
      <c r="AK2477" s="54"/>
      <c r="AL2477" s="54"/>
      <c r="AM2477" s="54"/>
      <c r="AN2477" s="54"/>
      <c r="AO2477" s="54"/>
      <c r="AP2477" s="54"/>
      <c r="AQ2477" s="54"/>
      <c r="AR2477" s="54"/>
      <c r="AS2477" s="54"/>
    </row>
    <row r="2478" spans="1:45" x14ac:dyDescent="0.3">
      <c r="D2478" s="56"/>
      <c r="X2478" s="336"/>
      <c r="Y2478" s="336">
        <f t="shared" ca="1" si="4260"/>
        <v>0.10045634381142013</v>
      </c>
      <c r="Z2478" s="336">
        <f t="shared" ca="1" si="4260"/>
        <v>-0.98492697901630533</v>
      </c>
      <c r="AA2478" s="336">
        <f t="shared" ca="1" si="4260"/>
        <v>0.1342660164204883</v>
      </c>
      <c r="AB2478" s="336">
        <f t="shared" ca="1" si="4260"/>
        <v>0.88442215343239061</v>
      </c>
      <c r="AC2478" s="336">
        <f t="shared" ca="1" si="4260"/>
        <v>-0.10088855212844029</v>
      </c>
      <c r="AD2478" s="336">
        <f t="shared" ca="1" si="4260"/>
        <v>-6.3506070447064589E-4</v>
      </c>
      <c r="AE2478" s="336"/>
      <c r="AF2478" s="336"/>
      <c r="AG2478" s="336"/>
      <c r="AH2478" s="336"/>
      <c r="AI2478" s="54"/>
      <c r="AJ2478" s="54"/>
      <c r="AK2478" s="54"/>
      <c r="AL2478" s="336"/>
      <c r="AM2478" s="336"/>
      <c r="AN2478" s="336"/>
      <c r="AO2478" s="336"/>
      <c r="AP2478" s="54"/>
      <c r="AQ2478" s="336"/>
      <c r="AR2478" s="336"/>
      <c r="AS2478" s="336"/>
    </row>
    <row r="2479" spans="1:45" x14ac:dyDescent="0.3">
      <c r="C2479" s="54"/>
      <c r="D2479" s="56"/>
      <c r="Y2479" s="336">
        <f t="shared" ca="1" si="4260"/>
        <v>0.59352376540814977</v>
      </c>
      <c r="Z2479" s="336">
        <f t="shared" ca="1" si="4260"/>
        <v>3.1210688448351327E-3</v>
      </c>
      <c r="AA2479" s="336">
        <f t="shared" ca="1" si="4260"/>
        <v>-5.4453913336991927E-2</v>
      </c>
      <c r="AB2479" s="336">
        <f t="shared" ca="1" si="4260"/>
        <v>0.60072389502288293</v>
      </c>
      <c r="AC2479" s="336">
        <f t="shared" ca="1" si="4260"/>
        <v>2.1453805050224129E-4</v>
      </c>
      <c r="AD2479" s="336">
        <f t="shared" ca="1" si="4260"/>
        <v>1.0681625314681114</v>
      </c>
      <c r="AE2479" s="55"/>
      <c r="AF2479" s="55"/>
      <c r="AG2479" s="55"/>
      <c r="AH2479" s="55"/>
      <c r="AI2479" s="55"/>
      <c r="AJ2479" s="55"/>
      <c r="AK2479" s="55"/>
      <c r="AL2479" s="55"/>
      <c r="AM2479" s="55"/>
      <c r="AN2479" s="55"/>
      <c r="AO2479" s="55"/>
      <c r="AP2479" s="55"/>
      <c r="AQ2479" s="55"/>
      <c r="AR2479" s="55"/>
      <c r="AS2479" s="55"/>
    </row>
    <row r="2480" spans="1:45" x14ac:dyDescent="0.3">
      <c r="B2480" s="54" t="s">
        <v>172</v>
      </c>
      <c r="C2480" s="53">
        <f>C2473</f>
        <v>0</v>
      </c>
      <c r="D2480" s="56" t="e">
        <f t="shared" ref="D2480:D2481" ca="1" si="4273">AJ2480</f>
        <v>#N/A</v>
      </c>
      <c r="E2480" s="52" t="e">
        <f t="shared" ref="E2480:W2480" si="4274">E2473</f>
        <v>#N/A</v>
      </c>
      <c r="F2480" s="52" t="e">
        <f t="shared" si="4274"/>
        <v>#N/A</v>
      </c>
      <c r="G2480" s="52" t="e">
        <f t="shared" si="4274"/>
        <v>#N/A</v>
      </c>
      <c r="H2480" s="52" t="e">
        <f t="shared" si="4274"/>
        <v>#N/A</v>
      </c>
      <c r="I2480" s="52" t="e">
        <f t="shared" si="4274"/>
        <v>#N/A</v>
      </c>
      <c r="J2480" s="52" t="e">
        <f t="shared" si="4274"/>
        <v>#N/A</v>
      </c>
      <c r="K2480" s="52" t="e">
        <f t="shared" si="4274"/>
        <v>#N/A</v>
      </c>
      <c r="L2480" s="52" t="e">
        <f t="shared" si="4274"/>
        <v>#N/A</v>
      </c>
      <c r="M2480" s="52" t="e">
        <f t="shared" si="4274"/>
        <v>#N/A</v>
      </c>
      <c r="N2480" s="52" t="e">
        <f t="shared" si="4274"/>
        <v>#N/A</v>
      </c>
      <c r="O2480" s="52" t="e">
        <f t="shared" si="4274"/>
        <v>#N/A</v>
      </c>
      <c r="P2480" s="52" t="e">
        <f t="shared" si="4274"/>
        <v>#N/A</v>
      </c>
      <c r="Q2480" s="52" t="e">
        <f t="shared" si="4274"/>
        <v>#N/A</v>
      </c>
      <c r="R2480" s="52" t="e">
        <f t="shared" si="4274"/>
        <v>#N/A</v>
      </c>
      <c r="S2480" s="52" t="e">
        <f t="shared" si="4274"/>
        <v>#N/A</v>
      </c>
      <c r="T2480" s="52" t="e">
        <f t="shared" si="4274"/>
        <v>#N/A</v>
      </c>
      <c r="U2480" s="52" t="e">
        <f t="shared" si="4274"/>
        <v>#N/A</v>
      </c>
      <c r="V2480" s="52" t="e">
        <f t="shared" si="4274"/>
        <v>#N/A</v>
      </c>
      <c r="W2480" s="52" t="e">
        <f t="shared" si="4274"/>
        <v>#N/A</v>
      </c>
      <c r="X2480" s="55" t="e">
        <f t="shared" ref="X2480:X2481" si="4275">(H2480-(O2480*P2480)/100-3*(J2480*K2480)/100)/2</f>
        <v>#N/A</v>
      </c>
      <c r="Y2480" s="55" t="e">
        <f t="shared" ref="Y2480:Y2481" si="4276">SUM(X2480,(J2480*K2480/100))/(F2480/100)</f>
        <v>#N/A</v>
      </c>
      <c r="Z2480" s="55" t="e">
        <f t="shared" ref="Z2480" si="4277">U2480*0.5+U2481*0.5</f>
        <v>#N/A</v>
      </c>
      <c r="AA2480" s="55" t="e">
        <f t="shared" ref="AA2480:AA2481" si="4278">J2480/Y2480</f>
        <v>#N/A</v>
      </c>
      <c r="AB2480" s="336" t="e">
        <f t="shared" ref="AB2480:AB2481" si="4279">X2480/(Y2480-J2480)</f>
        <v>#N/A</v>
      </c>
      <c r="AC2480" s="223" t="e">
        <f ca="1">INDEX(FGA_COEFFS,1,1)+Z2480*INDEX(FGA_COEFFS,1,2)+Y2480*INDEX(FGA_COEFFS,1,3)+R2480*INDEX(FGA_COEFFS,1,4)+Q2481*INDEX(FGA_COEFFS,1,5)+S2480*INDEX(FGA_COEFFS,1,6)+T2481*INDEX(FGA_COEFFS,1,7)+M2481*INDEX(FGA_COEFFS,1,8)+Y2484*Y2485</f>
        <v>#N/A</v>
      </c>
      <c r="AD2480" s="223" t="e">
        <f ca="1">INDEX(THREEPTA_COEFFS,1,1)+AC2480*INDEX(THREEPTA_COEFFS,1,2)+J2480*INDEX(THREEPTA_COEFFS,1,3)+AA2480*INDEX(THREEPTA_COEFFS,1,4)+K2480*INDEX(THREEPTA_COEFFS,1,5)+L2481*INDEX(THREEPTA_COEFFS,1,6)+Z2484*Z2485</f>
        <v>#N/A</v>
      </c>
      <c r="AE2480" s="223" t="e">
        <f ca="1">INDEX(THREEPTPCT_COEFFS,1,1)+K2480*INDEX(THREEPTPCT_COEFFS,1,2)+L2481*INDEX(THREEPTPCT_COEFFS,1,3)+AA2484*AA2485</f>
        <v>#N/A</v>
      </c>
      <c r="AF2480" s="55" t="e">
        <f t="shared" ref="AF2480:AF2481" ca="1" si="4280">AC2480-AD2480</f>
        <v>#N/A</v>
      </c>
      <c r="AG2480" s="223" t="e">
        <f ca="1">INDEX(TWOPTPCT_COEFFS,1,1)+AB2480*INDEX(TWOPTPCT_COEFFS,1,2)+I2481*INDEX(TWOPTPCT_COEFFS,1,3)+G2481*INDEX(TWOPTPCT_COEFFS,1,4)+L2481*INDEX(TWOPTPCT_COEFFS,1,5)+AB2484*AB2485</f>
        <v>#N/A</v>
      </c>
      <c r="AH2480" s="223" t="e">
        <f ca="1">INDEX(FTA_COEFFS,1,1)+O2480*INDEX(FTA_COEFFS,1,2)+N2481*INDEX(FTA_COEFFS,1,3)+(Q2480+R2480)*INDEX(FTA_COEFFS,1,4)+(Q2481+R2481)*INDEX(FTA_COEFFS,1,5)+M2481*INDEX(FTA_COEFFS,1,6)+AC2484*AC2485</f>
        <v>#N/A</v>
      </c>
      <c r="AI2480" s="223" t="e">
        <f ca="1">INDEX(FTPCT_COEFFS,1,1)+P2480*INDEX(FTPCT_COEFFS,1,2)+F2480*INDEX(FTPCT_COEFFS,1,3)+G2481*INDEX(FTPCT_COEFFS,1,4)+AD2484*AD2485</f>
        <v>#N/A</v>
      </c>
      <c r="AJ2480" s="338" t="e">
        <f t="shared" ref="AJ2480:AJ2481" ca="1" si="4281">AD2480*AE2480/100+AF2480*AG2480+AH2480*AI2480/100</f>
        <v>#N/A</v>
      </c>
      <c r="AK2480" s="55"/>
      <c r="AL2480" s="55"/>
      <c r="AM2480" s="55"/>
      <c r="AN2480" s="55"/>
      <c r="AO2480" s="55"/>
      <c r="AP2480" s="55"/>
      <c r="AQ2480" s="55"/>
      <c r="AR2480" s="55"/>
    </row>
    <row r="2481" spans="1:45" x14ac:dyDescent="0.3">
      <c r="B2481" s="54" t="s">
        <v>175</v>
      </c>
      <c r="C2481" s="54">
        <f>C2474</f>
        <v>0</v>
      </c>
      <c r="D2481" s="56" t="e">
        <f t="shared" ca="1" si="4273"/>
        <v>#N/A</v>
      </c>
      <c r="E2481" s="52" t="e">
        <f t="shared" ref="E2481:W2481" si="4282">E2474</f>
        <v>#N/A</v>
      </c>
      <c r="F2481" s="52" t="e">
        <f t="shared" si="4282"/>
        <v>#N/A</v>
      </c>
      <c r="G2481" s="52" t="e">
        <f t="shared" si="4282"/>
        <v>#N/A</v>
      </c>
      <c r="H2481" s="52" t="e">
        <f t="shared" si="4282"/>
        <v>#N/A</v>
      </c>
      <c r="I2481" s="52" t="e">
        <f t="shared" si="4282"/>
        <v>#N/A</v>
      </c>
      <c r="J2481" s="52" t="e">
        <f t="shared" si="4282"/>
        <v>#N/A</v>
      </c>
      <c r="K2481" s="52" t="e">
        <f t="shared" si="4282"/>
        <v>#N/A</v>
      </c>
      <c r="L2481" s="52" t="e">
        <f t="shared" si="4282"/>
        <v>#N/A</v>
      </c>
      <c r="M2481" s="52" t="e">
        <f t="shared" si="4282"/>
        <v>#N/A</v>
      </c>
      <c r="N2481" s="52" t="e">
        <f t="shared" si="4282"/>
        <v>#N/A</v>
      </c>
      <c r="O2481" s="52" t="e">
        <f t="shared" si="4282"/>
        <v>#N/A</v>
      </c>
      <c r="P2481" s="52" t="e">
        <f t="shared" si="4282"/>
        <v>#N/A</v>
      </c>
      <c r="Q2481" s="52" t="e">
        <f t="shared" si="4282"/>
        <v>#N/A</v>
      </c>
      <c r="R2481" s="52" t="e">
        <f t="shared" si="4282"/>
        <v>#N/A</v>
      </c>
      <c r="S2481" s="52" t="e">
        <f t="shared" si="4282"/>
        <v>#N/A</v>
      </c>
      <c r="T2481" s="52" t="e">
        <f t="shared" si="4282"/>
        <v>#N/A</v>
      </c>
      <c r="U2481" s="52" t="e">
        <f t="shared" si="4282"/>
        <v>#N/A</v>
      </c>
      <c r="V2481" s="52" t="e">
        <f t="shared" si="4282"/>
        <v>#N/A</v>
      </c>
      <c r="W2481" s="52" t="e">
        <f t="shared" si="4282"/>
        <v>#N/A</v>
      </c>
      <c r="X2481" s="55" t="e">
        <f t="shared" si="4275"/>
        <v>#N/A</v>
      </c>
      <c r="Y2481" s="55" t="e">
        <f t="shared" si="4276"/>
        <v>#N/A</v>
      </c>
      <c r="Z2481" s="55" t="e">
        <f t="shared" ref="Z2481" si="4283">Z2480</f>
        <v>#N/A</v>
      </c>
      <c r="AA2481" s="55" t="e">
        <f t="shared" si="4278"/>
        <v>#N/A</v>
      </c>
      <c r="AB2481" s="336" t="e">
        <f t="shared" si="4279"/>
        <v>#N/A</v>
      </c>
      <c r="AC2481" s="223" t="e">
        <f ca="1">INDEX(FGA_COEFFS,1,1)+Z2481*INDEX(FGA_COEFFS,1,2)+Y2481*INDEX(FGA_COEFFS,1,3)+R2481*INDEX(FGA_COEFFS,1,4)+Q2480*INDEX(FGA_COEFFS,1,5)+S2481*INDEX(FGA_COEFFS,1,6)+T2480*INDEX(FGA_COEFFS,1,7)+M2480*INDEX(FGA_COEFFS,1,8)+Y2484*Y2486</f>
        <v>#N/A</v>
      </c>
      <c r="AD2481" s="223" t="e">
        <f ca="1">INDEX(THREEPTA_COEFFS,1,1)+AC2481*INDEX(THREEPTA_COEFFS,1,2)+J2481*INDEX(THREEPTA_COEFFS,1,3)+AA2481*INDEX(THREEPTA_COEFFS,1,4)+K2481*INDEX(THREEPTA_COEFFS,1,5)+L2480*INDEX(THREEPTA_COEFFS,1,6)+Z2484*Z2486</f>
        <v>#N/A</v>
      </c>
      <c r="AE2481" s="223" t="e">
        <f ca="1">INDEX(THREEPTPCT_COEFFS,1,1)+K2481*INDEX(THREEPTPCT_COEFFS,1,2)+L2480*INDEX(THREEPTPCT_COEFFS,1,3)+AA2484*AA2486</f>
        <v>#N/A</v>
      </c>
      <c r="AF2481" s="55" t="e">
        <f t="shared" ca="1" si="4280"/>
        <v>#N/A</v>
      </c>
      <c r="AG2481" s="223" t="e">
        <f ca="1">INDEX(TWOPTPCT_COEFFS,1,1)+AB2481*INDEX(TWOPTPCT_COEFFS,1,2)+I2480*INDEX(TWOPTPCT_COEFFS,1,3)+G2480*INDEX(TWOPTPCT_COEFFS,1,4)+L2480*INDEX(TWOPTPCT_COEFFS,1,5)+AB2484*AB2486</f>
        <v>#N/A</v>
      </c>
      <c r="AH2481" s="223" t="e">
        <f ca="1">INDEX(FTA_COEFFS,1,1)+O2481*INDEX(FTA_COEFFS,1,2)+N2480*INDEX(FTA_COEFFS,1,3)+(Q2481+R2481)*INDEX(FTA_COEFFS,1,4)+(Q2480+R2480)*INDEX(FTA_COEFFS,1,5)+M2480*INDEX(FTA_COEFFS,1,6)+AC2484*AC2486</f>
        <v>#N/A</v>
      </c>
      <c r="AI2481" s="223" t="e">
        <f ca="1">INDEX(FTPCT_COEFFS,1,1)+P2481*INDEX(FTPCT_COEFFS,1,2)+F2481*INDEX(FTPCT_COEFFS,1,3)+G2480*INDEX(FTPCT_COEFFS,1,4)+AD2484*AD2486</f>
        <v>#N/A</v>
      </c>
      <c r="AJ2481" s="338" t="e">
        <f t="shared" ca="1" si="4281"/>
        <v>#N/A</v>
      </c>
      <c r="AK2481" s="55"/>
      <c r="AL2481" s="55"/>
      <c r="AM2481" s="55"/>
      <c r="AN2481" s="55"/>
      <c r="AO2481" s="55"/>
      <c r="AP2481" s="55"/>
      <c r="AQ2481" s="55"/>
      <c r="AR2481" s="55"/>
    </row>
    <row r="2482" spans="1:45" x14ac:dyDescent="0.3">
      <c r="A2482" s="54" t="e">
        <f ca="1">IF(D2480&gt;(D2481+(AVERAGE(V2480,W2480)-AVERAGE(V2481,W2481))/2)+2.5,C2480,IF(D2481&gt;(D2480+(AVERAGE(V2481,W2481)-AVERAGE(V2480,W2480))/2)+2.5,C2481,"Close"))</f>
        <v>#N/A</v>
      </c>
      <c r="B2482" s="64" t="e">
        <f ca="1">IF(D2481&gt;D2480,C2481,C2480)</f>
        <v>#N/A</v>
      </c>
      <c r="D2482" s="56"/>
      <c r="X2482" s="55"/>
      <c r="Y2482" s="55"/>
      <c r="Z2482" s="55"/>
      <c r="AA2482" s="55"/>
      <c r="AB2482" s="55"/>
      <c r="AC2482" s="337"/>
      <c r="AD2482" s="337"/>
      <c r="AE2482" s="337"/>
      <c r="AF2482" s="337"/>
      <c r="AG2482" s="337"/>
      <c r="AH2482" s="337"/>
      <c r="AI2482" s="337"/>
      <c r="AJ2482" s="337"/>
      <c r="AK2482" s="337"/>
      <c r="AL2482" s="337"/>
      <c r="AM2482" s="55"/>
      <c r="AN2482" s="55"/>
      <c r="AO2482" s="55"/>
      <c r="AP2482" s="55"/>
      <c r="AQ2482" s="55"/>
      <c r="AR2482" s="55"/>
      <c r="AS2482" s="55"/>
    </row>
    <row r="2483" spans="1:45" x14ac:dyDescent="0.3">
      <c r="X2483" s="54" t="s">
        <v>1305</v>
      </c>
      <c r="Y2483" s="54" t="s">
        <v>128</v>
      </c>
      <c r="Z2483" s="54" t="s">
        <v>157</v>
      </c>
      <c r="AA2483" s="54" t="s">
        <v>151</v>
      </c>
      <c r="AB2483" s="54" t="s">
        <v>1327</v>
      </c>
      <c r="AC2483" s="54" t="s">
        <v>129</v>
      </c>
      <c r="AD2483" s="54" t="s">
        <v>116</v>
      </c>
      <c r="AE2483" s="54"/>
      <c r="AF2483" s="54"/>
      <c r="AG2483" s="54"/>
      <c r="AH2483" s="54"/>
      <c r="AI2483" s="54"/>
      <c r="AJ2483" s="54"/>
      <c r="AK2483" s="54"/>
      <c r="AL2483" s="54"/>
      <c r="AM2483" s="54"/>
      <c r="AN2483" s="54"/>
      <c r="AO2483" s="54"/>
      <c r="AP2483" s="54"/>
      <c r="AQ2483" s="54"/>
      <c r="AR2483" s="54"/>
      <c r="AS2483" s="54"/>
    </row>
    <row r="2484" spans="1:45" x14ac:dyDescent="0.3">
      <c r="X2484" s="54"/>
      <c r="Y2484" s="54">
        <f t="shared" ref="Y2484:AD2484" si="4284">Y2477</f>
        <v>6.4436999999999998</v>
      </c>
      <c r="Z2484" s="54">
        <f t="shared" si="4284"/>
        <v>4.9371</v>
      </c>
      <c r="AA2484" s="54">
        <f t="shared" si="4284"/>
        <v>11.350300000000001</v>
      </c>
      <c r="AB2484" s="54">
        <f t="shared" si="4284"/>
        <v>7.1900000000000006E-2</v>
      </c>
      <c r="AC2484" s="54">
        <f t="shared" si="4284"/>
        <v>6.2766000000000002</v>
      </c>
      <c r="AD2484" s="54">
        <f t="shared" si="4284"/>
        <v>11.042999999999999</v>
      </c>
      <c r="AE2484" s="54"/>
      <c r="AF2484" s="336"/>
      <c r="AG2484" s="336"/>
      <c r="AH2484" s="336"/>
      <c r="AI2484" s="54"/>
      <c r="AJ2484" s="54"/>
      <c r="AK2484" s="54"/>
      <c r="AL2484" s="54"/>
      <c r="AM2484" s="54"/>
      <c r="AN2484" s="54"/>
      <c r="AO2484" s="54"/>
      <c r="AP2484" s="54"/>
      <c r="AQ2484" s="54"/>
      <c r="AR2484" s="54"/>
      <c r="AS2484" s="54"/>
    </row>
    <row r="2485" spans="1:45" x14ac:dyDescent="0.3">
      <c r="D2485" s="56"/>
      <c r="X2485" s="336"/>
      <c r="Y2485" s="336">
        <f t="shared" ca="1" si="4260"/>
        <v>0.64840684365506651</v>
      </c>
      <c r="Z2485" s="336">
        <f t="shared" ca="1" si="4260"/>
        <v>1.145870009850667E-2</v>
      </c>
      <c r="AA2485" s="336">
        <f t="shared" ca="1" si="4260"/>
        <v>1.0084274254359495</v>
      </c>
      <c r="AB2485" s="336">
        <f t="shared" ca="1" si="4260"/>
        <v>-0.74816774373615402</v>
      </c>
      <c r="AC2485" s="336">
        <f t="shared" ca="1" si="4260"/>
        <v>-1.3371815430632958</v>
      </c>
      <c r="AD2485" s="336">
        <f t="shared" ca="1" si="4260"/>
        <v>0.13900581989925079</v>
      </c>
      <c r="AE2485" s="336"/>
      <c r="AF2485" s="336"/>
      <c r="AG2485" s="336"/>
      <c r="AH2485" s="336"/>
      <c r="AI2485" s="54"/>
      <c r="AJ2485" s="54"/>
      <c r="AK2485" s="54"/>
      <c r="AL2485" s="336"/>
      <c r="AM2485" s="336"/>
      <c r="AN2485" s="336"/>
      <c r="AO2485" s="336"/>
      <c r="AP2485" s="54"/>
      <c r="AQ2485" s="336"/>
      <c r="AR2485" s="336"/>
      <c r="AS2485" s="336"/>
    </row>
    <row r="2486" spans="1:45" x14ac:dyDescent="0.3">
      <c r="C2486" s="54"/>
      <c r="D2486" s="56"/>
      <c r="Y2486" s="336">
        <f t="shared" ca="1" si="4260"/>
        <v>-0.66443603895170678</v>
      </c>
      <c r="Z2486" s="336">
        <f t="shared" ca="1" si="4260"/>
        <v>0.81084559270695267</v>
      </c>
      <c r="AA2486" s="336">
        <f t="shared" ca="1" si="4260"/>
        <v>-0.15947996295798403</v>
      </c>
      <c r="AB2486" s="336">
        <f t="shared" ca="1" si="4260"/>
        <v>0.148456641078546</v>
      </c>
      <c r="AC2486" s="336">
        <f t="shared" ca="1" si="4260"/>
        <v>-1.3724993977165693E-2</v>
      </c>
      <c r="AD2486" s="336">
        <f t="shared" ca="1" si="4260"/>
        <v>1.0178139245498996</v>
      </c>
      <c r="AE2486" s="55"/>
      <c r="AF2486" s="55"/>
      <c r="AG2486" s="55"/>
      <c r="AH2486" s="55"/>
      <c r="AI2486" s="55"/>
      <c r="AJ2486" s="55"/>
      <c r="AK2486" s="55"/>
      <c r="AL2486" s="55"/>
      <c r="AM2486" s="55"/>
      <c r="AN2486" s="55"/>
      <c r="AO2486" s="55"/>
      <c r="AP2486" s="55"/>
      <c r="AQ2486" s="55"/>
      <c r="AR2486" s="55"/>
      <c r="AS2486" s="55"/>
    </row>
    <row r="2487" spans="1:45" x14ac:dyDescent="0.3">
      <c r="B2487" s="54" t="s">
        <v>172</v>
      </c>
      <c r="C2487" s="53">
        <f>C2480</f>
        <v>0</v>
      </c>
      <c r="D2487" s="56" t="e">
        <f t="shared" ref="D2487:D2488" ca="1" si="4285">AJ2487</f>
        <v>#N/A</v>
      </c>
      <c r="E2487" s="52" t="e">
        <f t="shared" ref="E2487:W2487" si="4286">E2480</f>
        <v>#N/A</v>
      </c>
      <c r="F2487" s="52" t="e">
        <f t="shared" si="4286"/>
        <v>#N/A</v>
      </c>
      <c r="G2487" s="52" t="e">
        <f t="shared" si="4286"/>
        <v>#N/A</v>
      </c>
      <c r="H2487" s="52" t="e">
        <f t="shared" si="4286"/>
        <v>#N/A</v>
      </c>
      <c r="I2487" s="52" t="e">
        <f t="shared" si="4286"/>
        <v>#N/A</v>
      </c>
      <c r="J2487" s="52" t="e">
        <f t="shared" si="4286"/>
        <v>#N/A</v>
      </c>
      <c r="K2487" s="52" t="e">
        <f t="shared" si="4286"/>
        <v>#N/A</v>
      </c>
      <c r="L2487" s="52" t="e">
        <f t="shared" si="4286"/>
        <v>#N/A</v>
      </c>
      <c r="M2487" s="52" t="e">
        <f t="shared" si="4286"/>
        <v>#N/A</v>
      </c>
      <c r="N2487" s="52" t="e">
        <f t="shared" si="4286"/>
        <v>#N/A</v>
      </c>
      <c r="O2487" s="52" t="e">
        <f t="shared" si="4286"/>
        <v>#N/A</v>
      </c>
      <c r="P2487" s="52" t="e">
        <f t="shared" si="4286"/>
        <v>#N/A</v>
      </c>
      <c r="Q2487" s="52" t="e">
        <f t="shared" si="4286"/>
        <v>#N/A</v>
      </c>
      <c r="R2487" s="52" t="e">
        <f t="shared" si="4286"/>
        <v>#N/A</v>
      </c>
      <c r="S2487" s="52" t="e">
        <f t="shared" si="4286"/>
        <v>#N/A</v>
      </c>
      <c r="T2487" s="52" t="e">
        <f t="shared" si="4286"/>
        <v>#N/A</v>
      </c>
      <c r="U2487" s="52" t="e">
        <f t="shared" si="4286"/>
        <v>#N/A</v>
      </c>
      <c r="V2487" s="52" t="e">
        <f t="shared" si="4286"/>
        <v>#N/A</v>
      </c>
      <c r="W2487" s="52" t="e">
        <f t="shared" si="4286"/>
        <v>#N/A</v>
      </c>
      <c r="X2487" s="55" t="e">
        <f t="shared" ref="X2487:X2488" si="4287">(H2487-(O2487*P2487)/100-3*(J2487*K2487)/100)/2</f>
        <v>#N/A</v>
      </c>
      <c r="Y2487" s="55" t="e">
        <f t="shared" ref="Y2487:Y2488" si="4288">SUM(X2487,(J2487*K2487/100))/(F2487/100)</f>
        <v>#N/A</v>
      </c>
      <c r="Z2487" s="55" t="e">
        <f t="shared" ref="Z2487" si="4289">U2487*0.5+U2488*0.5</f>
        <v>#N/A</v>
      </c>
      <c r="AA2487" s="55" t="e">
        <f t="shared" ref="AA2487:AA2488" si="4290">J2487/Y2487</f>
        <v>#N/A</v>
      </c>
      <c r="AB2487" s="336" t="e">
        <f t="shared" ref="AB2487:AB2488" si="4291">X2487/(Y2487-J2487)</f>
        <v>#N/A</v>
      </c>
      <c r="AC2487" s="223" t="e">
        <f ca="1">INDEX(FGA_COEFFS,1,1)+Z2487*INDEX(FGA_COEFFS,1,2)+Y2487*INDEX(FGA_COEFFS,1,3)+R2487*INDEX(FGA_COEFFS,1,4)+Q2488*INDEX(FGA_COEFFS,1,5)+S2487*INDEX(FGA_COEFFS,1,6)+T2488*INDEX(FGA_COEFFS,1,7)+M2488*INDEX(FGA_COEFFS,1,8)+Y2491*Y2492</f>
        <v>#N/A</v>
      </c>
      <c r="AD2487" s="223" t="e">
        <f ca="1">INDEX(THREEPTA_COEFFS,1,1)+AC2487*INDEX(THREEPTA_COEFFS,1,2)+J2487*INDEX(THREEPTA_COEFFS,1,3)+AA2487*INDEX(THREEPTA_COEFFS,1,4)+K2487*INDEX(THREEPTA_COEFFS,1,5)+L2488*INDEX(THREEPTA_COEFFS,1,6)+Z2491*Z2492</f>
        <v>#N/A</v>
      </c>
      <c r="AE2487" s="223" t="e">
        <f ca="1">INDEX(THREEPTPCT_COEFFS,1,1)+K2487*INDEX(THREEPTPCT_COEFFS,1,2)+L2488*INDEX(THREEPTPCT_COEFFS,1,3)+AA2491*AA2492</f>
        <v>#N/A</v>
      </c>
      <c r="AF2487" s="55" t="e">
        <f t="shared" ref="AF2487:AF2488" ca="1" si="4292">AC2487-AD2487</f>
        <v>#N/A</v>
      </c>
      <c r="AG2487" s="223" t="e">
        <f ca="1">INDEX(TWOPTPCT_COEFFS,1,1)+AB2487*INDEX(TWOPTPCT_COEFFS,1,2)+I2488*INDEX(TWOPTPCT_COEFFS,1,3)+G2488*INDEX(TWOPTPCT_COEFFS,1,4)+L2488*INDEX(TWOPTPCT_COEFFS,1,5)+AB2491*AB2492</f>
        <v>#N/A</v>
      </c>
      <c r="AH2487" s="223" t="e">
        <f ca="1">INDEX(FTA_COEFFS,1,1)+O2487*INDEX(FTA_COEFFS,1,2)+N2488*INDEX(FTA_COEFFS,1,3)+(Q2487+R2487)*INDEX(FTA_COEFFS,1,4)+(Q2488+R2488)*INDEX(FTA_COEFFS,1,5)+M2488*INDEX(FTA_COEFFS,1,6)+AC2491*AC2492</f>
        <v>#N/A</v>
      </c>
      <c r="AI2487" s="223" t="e">
        <f ca="1">INDEX(FTPCT_COEFFS,1,1)+P2487*INDEX(FTPCT_COEFFS,1,2)+F2487*INDEX(FTPCT_COEFFS,1,3)+G2488*INDEX(FTPCT_COEFFS,1,4)+AD2491*AD2492</f>
        <v>#N/A</v>
      </c>
      <c r="AJ2487" s="338" t="e">
        <f t="shared" ref="AJ2487:AJ2488" ca="1" si="4293">AD2487*AE2487/100+AF2487*AG2487+AH2487*AI2487/100</f>
        <v>#N/A</v>
      </c>
      <c r="AK2487" s="55"/>
      <c r="AL2487" s="55"/>
      <c r="AM2487" s="55"/>
      <c r="AN2487" s="55"/>
      <c r="AO2487" s="55"/>
      <c r="AP2487" s="55"/>
      <c r="AQ2487" s="55"/>
      <c r="AR2487" s="55"/>
    </row>
    <row r="2488" spans="1:45" x14ac:dyDescent="0.3">
      <c r="B2488" s="54" t="s">
        <v>175</v>
      </c>
      <c r="C2488" s="54">
        <f>C2481</f>
        <v>0</v>
      </c>
      <c r="D2488" s="56" t="e">
        <f t="shared" ca="1" si="4285"/>
        <v>#N/A</v>
      </c>
      <c r="E2488" s="52" t="e">
        <f t="shared" ref="E2488:W2488" si="4294">E2481</f>
        <v>#N/A</v>
      </c>
      <c r="F2488" s="52" t="e">
        <f t="shared" si="4294"/>
        <v>#N/A</v>
      </c>
      <c r="G2488" s="52" t="e">
        <f t="shared" si="4294"/>
        <v>#N/A</v>
      </c>
      <c r="H2488" s="52" t="e">
        <f t="shared" si="4294"/>
        <v>#N/A</v>
      </c>
      <c r="I2488" s="52" t="e">
        <f t="shared" si="4294"/>
        <v>#N/A</v>
      </c>
      <c r="J2488" s="52" t="e">
        <f t="shared" si="4294"/>
        <v>#N/A</v>
      </c>
      <c r="K2488" s="52" t="e">
        <f t="shared" si="4294"/>
        <v>#N/A</v>
      </c>
      <c r="L2488" s="52" t="e">
        <f t="shared" si="4294"/>
        <v>#N/A</v>
      </c>
      <c r="M2488" s="52" t="e">
        <f t="shared" si="4294"/>
        <v>#N/A</v>
      </c>
      <c r="N2488" s="52" t="e">
        <f t="shared" si="4294"/>
        <v>#N/A</v>
      </c>
      <c r="O2488" s="52" t="e">
        <f t="shared" si="4294"/>
        <v>#N/A</v>
      </c>
      <c r="P2488" s="52" t="e">
        <f t="shared" si="4294"/>
        <v>#N/A</v>
      </c>
      <c r="Q2488" s="52" t="e">
        <f t="shared" si="4294"/>
        <v>#N/A</v>
      </c>
      <c r="R2488" s="52" t="e">
        <f t="shared" si="4294"/>
        <v>#N/A</v>
      </c>
      <c r="S2488" s="52" t="e">
        <f t="shared" si="4294"/>
        <v>#N/A</v>
      </c>
      <c r="T2488" s="52" t="e">
        <f t="shared" si="4294"/>
        <v>#N/A</v>
      </c>
      <c r="U2488" s="52" t="e">
        <f t="shared" si="4294"/>
        <v>#N/A</v>
      </c>
      <c r="V2488" s="52" t="e">
        <f t="shared" si="4294"/>
        <v>#N/A</v>
      </c>
      <c r="W2488" s="52" t="e">
        <f t="shared" si="4294"/>
        <v>#N/A</v>
      </c>
      <c r="X2488" s="55" t="e">
        <f t="shared" si="4287"/>
        <v>#N/A</v>
      </c>
      <c r="Y2488" s="55" t="e">
        <f t="shared" si="4288"/>
        <v>#N/A</v>
      </c>
      <c r="Z2488" s="55" t="e">
        <f t="shared" ref="Z2488" si="4295">Z2487</f>
        <v>#N/A</v>
      </c>
      <c r="AA2488" s="55" t="e">
        <f t="shared" si="4290"/>
        <v>#N/A</v>
      </c>
      <c r="AB2488" s="336" t="e">
        <f t="shared" si="4291"/>
        <v>#N/A</v>
      </c>
      <c r="AC2488" s="223" t="e">
        <f ca="1">INDEX(FGA_COEFFS,1,1)+Z2488*INDEX(FGA_COEFFS,1,2)+Y2488*INDEX(FGA_COEFFS,1,3)+R2488*INDEX(FGA_COEFFS,1,4)+Q2487*INDEX(FGA_COEFFS,1,5)+S2488*INDEX(FGA_COEFFS,1,6)+T2487*INDEX(FGA_COEFFS,1,7)+M2487*INDEX(FGA_COEFFS,1,8)+Y2491*Y2493</f>
        <v>#N/A</v>
      </c>
      <c r="AD2488" s="223" t="e">
        <f ca="1">INDEX(THREEPTA_COEFFS,1,1)+AC2488*INDEX(THREEPTA_COEFFS,1,2)+J2488*INDEX(THREEPTA_COEFFS,1,3)+AA2488*INDEX(THREEPTA_COEFFS,1,4)+K2488*INDEX(THREEPTA_COEFFS,1,5)+L2487*INDEX(THREEPTA_COEFFS,1,6)+Z2491*Z2493</f>
        <v>#N/A</v>
      </c>
      <c r="AE2488" s="223" t="e">
        <f ca="1">INDEX(THREEPTPCT_COEFFS,1,1)+K2488*INDEX(THREEPTPCT_COEFFS,1,2)+L2487*INDEX(THREEPTPCT_COEFFS,1,3)+AA2491*AA2493</f>
        <v>#N/A</v>
      </c>
      <c r="AF2488" s="55" t="e">
        <f t="shared" ca="1" si="4292"/>
        <v>#N/A</v>
      </c>
      <c r="AG2488" s="223" t="e">
        <f ca="1">INDEX(TWOPTPCT_COEFFS,1,1)+AB2488*INDEX(TWOPTPCT_COEFFS,1,2)+I2487*INDEX(TWOPTPCT_COEFFS,1,3)+G2487*INDEX(TWOPTPCT_COEFFS,1,4)+L2487*INDEX(TWOPTPCT_COEFFS,1,5)+AB2491*AB2493</f>
        <v>#N/A</v>
      </c>
      <c r="AH2488" s="223" t="e">
        <f ca="1">INDEX(FTA_COEFFS,1,1)+O2488*INDEX(FTA_COEFFS,1,2)+N2487*INDEX(FTA_COEFFS,1,3)+(Q2488+R2488)*INDEX(FTA_COEFFS,1,4)+(Q2487+R2487)*INDEX(FTA_COEFFS,1,5)+M2487*INDEX(FTA_COEFFS,1,6)+AC2491*AC2493</f>
        <v>#N/A</v>
      </c>
      <c r="AI2488" s="223" t="e">
        <f ca="1">INDEX(FTPCT_COEFFS,1,1)+P2488*INDEX(FTPCT_COEFFS,1,2)+F2488*INDEX(FTPCT_COEFFS,1,3)+G2487*INDEX(FTPCT_COEFFS,1,4)+AD2491*AD2493</f>
        <v>#N/A</v>
      </c>
      <c r="AJ2488" s="338" t="e">
        <f t="shared" ca="1" si="4293"/>
        <v>#N/A</v>
      </c>
      <c r="AK2488" s="55"/>
      <c r="AL2488" s="55"/>
      <c r="AM2488" s="55"/>
      <c r="AN2488" s="55"/>
      <c r="AO2488" s="55"/>
      <c r="AP2488" s="55"/>
      <c r="AQ2488" s="55"/>
      <c r="AR2488" s="55"/>
    </row>
    <row r="2489" spans="1:45" x14ac:dyDescent="0.3">
      <c r="A2489" s="54" t="e">
        <f ca="1">IF(D2487&gt;(D2488+(AVERAGE(V2487,W2487)-AVERAGE(V2488,W2488))/2)+2.5,C2487,IF(D2488&gt;(D2487+(AVERAGE(V2488,W2488)-AVERAGE(V2487,W2487))/2)+2.5,C2488,"Close"))</f>
        <v>#N/A</v>
      </c>
      <c r="B2489" s="64" t="e">
        <f ca="1">IF(D2488&gt;D2487,C2488,C2487)</f>
        <v>#N/A</v>
      </c>
      <c r="D2489" s="56"/>
      <c r="X2489" s="55"/>
      <c r="Y2489" s="55"/>
      <c r="Z2489" s="55"/>
      <c r="AA2489" s="55"/>
      <c r="AB2489" s="55"/>
      <c r="AC2489" s="337"/>
      <c r="AD2489" s="337"/>
      <c r="AE2489" s="337"/>
      <c r="AF2489" s="337"/>
      <c r="AG2489" s="337"/>
      <c r="AH2489" s="337"/>
      <c r="AI2489" s="337"/>
      <c r="AJ2489" s="337"/>
      <c r="AK2489" s="337"/>
      <c r="AL2489" s="337"/>
      <c r="AM2489" s="55"/>
      <c r="AN2489" s="55"/>
      <c r="AO2489" s="55"/>
      <c r="AP2489" s="55"/>
      <c r="AQ2489" s="55"/>
      <c r="AR2489" s="55"/>
      <c r="AS2489" s="55"/>
    </row>
    <row r="2490" spans="1:45" x14ac:dyDescent="0.3">
      <c r="X2490" s="54" t="s">
        <v>1305</v>
      </c>
      <c r="Y2490" s="54" t="s">
        <v>128</v>
      </c>
      <c r="Z2490" s="54" t="s">
        <v>157</v>
      </c>
      <c r="AA2490" s="54" t="s">
        <v>151</v>
      </c>
      <c r="AB2490" s="54" t="s">
        <v>1327</v>
      </c>
      <c r="AC2490" s="54" t="s">
        <v>129</v>
      </c>
      <c r="AD2490" s="54" t="s">
        <v>116</v>
      </c>
      <c r="AE2490" s="54"/>
      <c r="AF2490" s="54"/>
      <c r="AG2490" s="54"/>
      <c r="AH2490" s="54"/>
      <c r="AI2490" s="54"/>
      <c r="AJ2490" s="54"/>
      <c r="AK2490" s="54"/>
      <c r="AL2490" s="54"/>
      <c r="AM2490" s="54"/>
      <c r="AN2490" s="54"/>
      <c r="AO2490" s="54"/>
      <c r="AP2490" s="54"/>
      <c r="AQ2490" s="54"/>
      <c r="AR2490" s="54"/>
      <c r="AS2490" s="54"/>
    </row>
    <row r="2491" spans="1:45" x14ac:dyDescent="0.3">
      <c r="X2491" s="54"/>
      <c r="Y2491" s="54">
        <f t="shared" ref="Y2491:AD2491" si="4296">Y2484</f>
        <v>6.4436999999999998</v>
      </c>
      <c r="Z2491" s="54">
        <f t="shared" si="4296"/>
        <v>4.9371</v>
      </c>
      <c r="AA2491" s="54">
        <f t="shared" si="4296"/>
        <v>11.350300000000001</v>
      </c>
      <c r="AB2491" s="54">
        <f t="shared" si="4296"/>
        <v>7.1900000000000006E-2</v>
      </c>
      <c r="AC2491" s="54">
        <f t="shared" si="4296"/>
        <v>6.2766000000000002</v>
      </c>
      <c r="AD2491" s="54">
        <f t="shared" si="4296"/>
        <v>11.042999999999999</v>
      </c>
      <c r="AE2491" s="54"/>
      <c r="AF2491" s="336"/>
      <c r="AG2491" s="336"/>
      <c r="AH2491" s="336"/>
      <c r="AI2491" s="54"/>
      <c r="AJ2491" s="54"/>
      <c r="AK2491" s="54"/>
      <c r="AL2491" s="54"/>
      <c r="AM2491" s="54"/>
      <c r="AN2491" s="54"/>
      <c r="AO2491" s="54"/>
      <c r="AP2491" s="54"/>
      <c r="AQ2491" s="54"/>
      <c r="AR2491" s="54"/>
      <c r="AS2491" s="54"/>
    </row>
    <row r="2492" spans="1:45" x14ac:dyDescent="0.3">
      <c r="D2492" s="56"/>
      <c r="X2492" s="336"/>
      <c r="Y2492" s="336">
        <f t="shared" ca="1" si="4260"/>
        <v>0.98727716048925518</v>
      </c>
      <c r="Z2492" s="336">
        <f t="shared" ca="1" si="4260"/>
        <v>9.2974148902208679E-3</v>
      </c>
      <c r="AA2492" s="336">
        <f t="shared" ca="1" si="4260"/>
        <v>0.42449602016045829</v>
      </c>
      <c r="AB2492" s="336">
        <f t="shared" ca="1" si="4260"/>
        <v>-1.4120644336934336</v>
      </c>
      <c r="AC2492" s="336">
        <f t="shared" ca="1" si="4260"/>
        <v>-0.51408235492099774</v>
      </c>
      <c r="AD2492" s="336">
        <f t="shared" ca="1" si="4260"/>
        <v>-1.1613549632800981</v>
      </c>
      <c r="AE2492" s="336"/>
      <c r="AF2492" s="336"/>
      <c r="AG2492" s="336"/>
      <c r="AH2492" s="336"/>
      <c r="AI2492" s="54"/>
      <c r="AJ2492" s="54"/>
      <c r="AK2492" s="54"/>
      <c r="AL2492" s="336"/>
      <c r="AM2492" s="336"/>
      <c r="AN2492" s="336"/>
      <c r="AO2492" s="336"/>
      <c r="AP2492" s="54"/>
      <c r="AQ2492" s="336"/>
      <c r="AR2492" s="336"/>
      <c r="AS2492" s="336"/>
    </row>
    <row r="2493" spans="1:45" x14ac:dyDescent="0.3">
      <c r="C2493" s="54"/>
      <c r="D2493" s="56"/>
      <c r="Y2493" s="336">
        <f t="shared" ca="1" si="4260"/>
        <v>-0.19229431241398565</v>
      </c>
      <c r="Z2493" s="336">
        <f t="shared" ca="1" si="4260"/>
        <v>-0.53848584584829096</v>
      </c>
      <c r="AA2493" s="336">
        <f t="shared" ca="1" si="4260"/>
        <v>-0.43541541917673393</v>
      </c>
      <c r="AB2493" s="336">
        <f t="shared" ca="1" si="4260"/>
        <v>3.6617250286312478E-2</v>
      </c>
      <c r="AC2493" s="336">
        <f t="shared" ca="1" si="4260"/>
        <v>1.2210244316835768</v>
      </c>
      <c r="AD2493" s="336">
        <f t="shared" ca="1" si="4260"/>
        <v>0.22298137161258341</v>
      </c>
      <c r="AE2493" s="55"/>
      <c r="AF2493" s="55"/>
      <c r="AG2493" s="55"/>
      <c r="AH2493" s="55"/>
      <c r="AI2493" s="55"/>
      <c r="AJ2493" s="55"/>
      <c r="AK2493" s="55"/>
      <c r="AL2493" s="55"/>
      <c r="AM2493" s="55"/>
      <c r="AN2493" s="55"/>
      <c r="AO2493" s="55"/>
      <c r="AP2493" s="55"/>
      <c r="AQ2493" s="55"/>
      <c r="AR2493" s="55"/>
      <c r="AS2493" s="55"/>
    </row>
    <row r="2494" spans="1:45" x14ac:dyDescent="0.3">
      <c r="B2494" s="54" t="s">
        <v>172</v>
      </c>
      <c r="C2494" s="53">
        <f>C2487</f>
        <v>0</v>
      </c>
      <c r="D2494" s="56" t="e">
        <f t="shared" ref="D2494:D2495" ca="1" si="4297">AJ2494</f>
        <v>#N/A</v>
      </c>
      <c r="E2494" s="52" t="e">
        <f t="shared" ref="E2494:W2494" si="4298">E2487</f>
        <v>#N/A</v>
      </c>
      <c r="F2494" s="52" t="e">
        <f t="shared" si="4298"/>
        <v>#N/A</v>
      </c>
      <c r="G2494" s="52" t="e">
        <f t="shared" si="4298"/>
        <v>#N/A</v>
      </c>
      <c r="H2494" s="52" t="e">
        <f t="shared" si="4298"/>
        <v>#N/A</v>
      </c>
      <c r="I2494" s="52" t="e">
        <f t="shared" si="4298"/>
        <v>#N/A</v>
      </c>
      <c r="J2494" s="52" t="e">
        <f t="shared" si="4298"/>
        <v>#N/A</v>
      </c>
      <c r="K2494" s="52" t="e">
        <f t="shared" si="4298"/>
        <v>#N/A</v>
      </c>
      <c r="L2494" s="52" t="e">
        <f t="shared" si="4298"/>
        <v>#N/A</v>
      </c>
      <c r="M2494" s="52" t="e">
        <f t="shared" si="4298"/>
        <v>#N/A</v>
      </c>
      <c r="N2494" s="52" t="e">
        <f t="shared" si="4298"/>
        <v>#N/A</v>
      </c>
      <c r="O2494" s="52" t="e">
        <f t="shared" si="4298"/>
        <v>#N/A</v>
      </c>
      <c r="P2494" s="52" t="e">
        <f t="shared" si="4298"/>
        <v>#N/A</v>
      </c>
      <c r="Q2494" s="52" t="e">
        <f t="shared" si="4298"/>
        <v>#N/A</v>
      </c>
      <c r="R2494" s="52" t="e">
        <f t="shared" si="4298"/>
        <v>#N/A</v>
      </c>
      <c r="S2494" s="52" t="e">
        <f t="shared" si="4298"/>
        <v>#N/A</v>
      </c>
      <c r="T2494" s="52" t="e">
        <f t="shared" si="4298"/>
        <v>#N/A</v>
      </c>
      <c r="U2494" s="52" t="e">
        <f t="shared" si="4298"/>
        <v>#N/A</v>
      </c>
      <c r="V2494" s="52" t="e">
        <f t="shared" si="4298"/>
        <v>#N/A</v>
      </c>
      <c r="W2494" s="52" t="e">
        <f t="shared" si="4298"/>
        <v>#N/A</v>
      </c>
      <c r="X2494" s="55" t="e">
        <f t="shared" ref="X2494:X2495" si="4299">(H2494-(O2494*P2494)/100-3*(J2494*K2494)/100)/2</f>
        <v>#N/A</v>
      </c>
      <c r="Y2494" s="55" t="e">
        <f t="shared" ref="Y2494:Y2495" si="4300">SUM(X2494,(J2494*K2494/100))/(F2494/100)</f>
        <v>#N/A</v>
      </c>
      <c r="Z2494" s="55" t="e">
        <f t="shared" ref="Z2494" si="4301">U2494*0.5+U2495*0.5</f>
        <v>#N/A</v>
      </c>
      <c r="AA2494" s="55" t="e">
        <f t="shared" ref="AA2494:AA2495" si="4302">J2494/Y2494</f>
        <v>#N/A</v>
      </c>
      <c r="AB2494" s="336" t="e">
        <f t="shared" ref="AB2494:AB2495" si="4303">X2494/(Y2494-J2494)</f>
        <v>#N/A</v>
      </c>
      <c r="AC2494" s="223" t="e">
        <f ca="1">INDEX(FGA_COEFFS,1,1)+Z2494*INDEX(FGA_COEFFS,1,2)+Y2494*INDEX(FGA_COEFFS,1,3)+R2494*INDEX(FGA_COEFFS,1,4)+Q2495*INDEX(FGA_COEFFS,1,5)+S2494*INDEX(FGA_COEFFS,1,6)+T2495*INDEX(FGA_COEFFS,1,7)+M2495*INDEX(FGA_COEFFS,1,8)+Y2498*Y2499</f>
        <v>#N/A</v>
      </c>
      <c r="AD2494" s="223" t="e">
        <f ca="1">INDEX(THREEPTA_COEFFS,1,1)+AC2494*INDEX(THREEPTA_COEFFS,1,2)+J2494*INDEX(THREEPTA_COEFFS,1,3)+AA2494*INDEX(THREEPTA_COEFFS,1,4)+K2494*INDEX(THREEPTA_COEFFS,1,5)+L2495*INDEX(THREEPTA_COEFFS,1,6)+Z2498*Z2499</f>
        <v>#N/A</v>
      </c>
      <c r="AE2494" s="223" t="e">
        <f ca="1">INDEX(THREEPTPCT_COEFFS,1,1)+K2494*INDEX(THREEPTPCT_COEFFS,1,2)+L2495*INDEX(THREEPTPCT_COEFFS,1,3)+AA2498*AA2499</f>
        <v>#N/A</v>
      </c>
      <c r="AF2494" s="55" t="e">
        <f t="shared" ref="AF2494:AF2495" ca="1" si="4304">AC2494-AD2494</f>
        <v>#N/A</v>
      </c>
      <c r="AG2494" s="223" t="e">
        <f ca="1">INDEX(TWOPTPCT_COEFFS,1,1)+AB2494*INDEX(TWOPTPCT_COEFFS,1,2)+I2495*INDEX(TWOPTPCT_COEFFS,1,3)+G2495*INDEX(TWOPTPCT_COEFFS,1,4)+L2495*INDEX(TWOPTPCT_COEFFS,1,5)+AB2498*AB2499</f>
        <v>#N/A</v>
      </c>
      <c r="AH2494" s="223" t="e">
        <f ca="1">INDEX(FTA_COEFFS,1,1)+O2494*INDEX(FTA_COEFFS,1,2)+N2495*INDEX(FTA_COEFFS,1,3)+(Q2494+R2494)*INDEX(FTA_COEFFS,1,4)+(Q2495+R2495)*INDEX(FTA_COEFFS,1,5)+M2495*INDEX(FTA_COEFFS,1,6)+AC2498*AC2499</f>
        <v>#N/A</v>
      </c>
      <c r="AI2494" s="223" t="e">
        <f ca="1">INDEX(FTPCT_COEFFS,1,1)+P2494*INDEX(FTPCT_COEFFS,1,2)+F2494*INDEX(FTPCT_COEFFS,1,3)+G2495*INDEX(FTPCT_COEFFS,1,4)+AD2498*AD2499</f>
        <v>#N/A</v>
      </c>
      <c r="AJ2494" s="338" t="e">
        <f t="shared" ref="AJ2494:AJ2495" ca="1" si="4305">AD2494*AE2494/100+AF2494*AG2494+AH2494*AI2494/100</f>
        <v>#N/A</v>
      </c>
      <c r="AK2494" s="55"/>
      <c r="AL2494" s="55"/>
      <c r="AM2494" s="55"/>
      <c r="AN2494" s="55"/>
      <c r="AO2494" s="55"/>
      <c r="AP2494" s="55"/>
      <c r="AQ2494" s="55"/>
      <c r="AR2494" s="55"/>
    </row>
    <row r="2495" spans="1:45" x14ac:dyDescent="0.3">
      <c r="B2495" s="54" t="s">
        <v>175</v>
      </c>
      <c r="C2495" s="54">
        <f>C2488</f>
        <v>0</v>
      </c>
      <c r="D2495" s="56" t="e">
        <f t="shared" ca="1" si="4297"/>
        <v>#N/A</v>
      </c>
      <c r="E2495" s="52" t="e">
        <f t="shared" ref="E2495:W2495" si="4306">E2488</f>
        <v>#N/A</v>
      </c>
      <c r="F2495" s="52" t="e">
        <f t="shared" si="4306"/>
        <v>#N/A</v>
      </c>
      <c r="G2495" s="52" t="e">
        <f t="shared" si="4306"/>
        <v>#N/A</v>
      </c>
      <c r="H2495" s="52" t="e">
        <f t="shared" si="4306"/>
        <v>#N/A</v>
      </c>
      <c r="I2495" s="52" t="e">
        <f t="shared" si="4306"/>
        <v>#N/A</v>
      </c>
      <c r="J2495" s="52" t="e">
        <f t="shared" si="4306"/>
        <v>#N/A</v>
      </c>
      <c r="K2495" s="52" t="e">
        <f t="shared" si="4306"/>
        <v>#N/A</v>
      </c>
      <c r="L2495" s="52" t="e">
        <f t="shared" si="4306"/>
        <v>#N/A</v>
      </c>
      <c r="M2495" s="52" t="e">
        <f t="shared" si="4306"/>
        <v>#N/A</v>
      </c>
      <c r="N2495" s="52" t="e">
        <f t="shared" si="4306"/>
        <v>#N/A</v>
      </c>
      <c r="O2495" s="52" t="e">
        <f t="shared" si="4306"/>
        <v>#N/A</v>
      </c>
      <c r="P2495" s="52" t="e">
        <f t="shared" si="4306"/>
        <v>#N/A</v>
      </c>
      <c r="Q2495" s="52" t="e">
        <f t="shared" si="4306"/>
        <v>#N/A</v>
      </c>
      <c r="R2495" s="52" t="e">
        <f t="shared" si="4306"/>
        <v>#N/A</v>
      </c>
      <c r="S2495" s="52" t="e">
        <f t="shared" si="4306"/>
        <v>#N/A</v>
      </c>
      <c r="T2495" s="52" t="e">
        <f t="shared" si="4306"/>
        <v>#N/A</v>
      </c>
      <c r="U2495" s="52" t="e">
        <f t="shared" si="4306"/>
        <v>#N/A</v>
      </c>
      <c r="V2495" s="52" t="e">
        <f t="shared" si="4306"/>
        <v>#N/A</v>
      </c>
      <c r="W2495" s="52" t="e">
        <f t="shared" si="4306"/>
        <v>#N/A</v>
      </c>
      <c r="X2495" s="55" t="e">
        <f t="shared" si="4299"/>
        <v>#N/A</v>
      </c>
      <c r="Y2495" s="55" t="e">
        <f t="shared" si="4300"/>
        <v>#N/A</v>
      </c>
      <c r="Z2495" s="55" t="e">
        <f t="shared" ref="Z2495" si="4307">Z2494</f>
        <v>#N/A</v>
      </c>
      <c r="AA2495" s="55" t="e">
        <f t="shared" si="4302"/>
        <v>#N/A</v>
      </c>
      <c r="AB2495" s="336" t="e">
        <f t="shared" si="4303"/>
        <v>#N/A</v>
      </c>
      <c r="AC2495" s="223" t="e">
        <f ca="1">INDEX(FGA_COEFFS,1,1)+Z2495*INDEX(FGA_COEFFS,1,2)+Y2495*INDEX(FGA_COEFFS,1,3)+R2495*INDEX(FGA_COEFFS,1,4)+Q2494*INDEX(FGA_COEFFS,1,5)+S2495*INDEX(FGA_COEFFS,1,6)+T2494*INDEX(FGA_COEFFS,1,7)+M2494*INDEX(FGA_COEFFS,1,8)+Y2498*Y2500</f>
        <v>#N/A</v>
      </c>
      <c r="AD2495" s="223" t="e">
        <f ca="1">INDEX(THREEPTA_COEFFS,1,1)+AC2495*INDEX(THREEPTA_COEFFS,1,2)+J2495*INDEX(THREEPTA_COEFFS,1,3)+AA2495*INDEX(THREEPTA_COEFFS,1,4)+K2495*INDEX(THREEPTA_COEFFS,1,5)+L2494*INDEX(THREEPTA_COEFFS,1,6)+Z2498*Z2500</f>
        <v>#N/A</v>
      </c>
      <c r="AE2495" s="223" t="e">
        <f ca="1">INDEX(THREEPTPCT_COEFFS,1,1)+K2495*INDEX(THREEPTPCT_COEFFS,1,2)+L2494*INDEX(THREEPTPCT_COEFFS,1,3)+AA2498*AA2500</f>
        <v>#N/A</v>
      </c>
      <c r="AF2495" s="55" t="e">
        <f t="shared" ca="1" si="4304"/>
        <v>#N/A</v>
      </c>
      <c r="AG2495" s="223" t="e">
        <f ca="1">INDEX(TWOPTPCT_COEFFS,1,1)+AB2495*INDEX(TWOPTPCT_COEFFS,1,2)+I2494*INDEX(TWOPTPCT_COEFFS,1,3)+G2494*INDEX(TWOPTPCT_COEFFS,1,4)+L2494*INDEX(TWOPTPCT_COEFFS,1,5)+AB2498*AB2500</f>
        <v>#N/A</v>
      </c>
      <c r="AH2495" s="223" t="e">
        <f ca="1">INDEX(FTA_COEFFS,1,1)+O2495*INDEX(FTA_COEFFS,1,2)+N2494*INDEX(FTA_COEFFS,1,3)+(Q2495+R2495)*INDEX(FTA_COEFFS,1,4)+(Q2494+R2494)*INDEX(FTA_COEFFS,1,5)+M2494*INDEX(FTA_COEFFS,1,6)+AC2498*AC2500</f>
        <v>#N/A</v>
      </c>
      <c r="AI2495" s="223" t="e">
        <f ca="1">INDEX(FTPCT_COEFFS,1,1)+P2495*INDEX(FTPCT_COEFFS,1,2)+F2495*INDEX(FTPCT_COEFFS,1,3)+G2494*INDEX(FTPCT_COEFFS,1,4)+AD2498*AD2500</f>
        <v>#N/A</v>
      </c>
      <c r="AJ2495" s="338" t="e">
        <f t="shared" ca="1" si="4305"/>
        <v>#N/A</v>
      </c>
      <c r="AK2495" s="55"/>
      <c r="AL2495" s="55"/>
      <c r="AM2495" s="55"/>
      <c r="AN2495" s="55"/>
      <c r="AO2495" s="55"/>
      <c r="AP2495" s="55"/>
      <c r="AQ2495" s="55"/>
      <c r="AR2495" s="55"/>
    </row>
    <row r="2496" spans="1:45" x14ac:dyDescent="0.3">
      <c r="A2496" s="54" t="e">
        <f ca="1">IF(D2494&gt;(D2495+(AVERAGE(V2494,W2494)-AVERAGE(V2495,W2495))/2)+2.5,C2494,IF(D2495&gt;(D2494+(AVERAGE(V2495,W2495)-AVERAGE(V2494,W2494))/2)+2.5,C2495,"Close"))</f>
        <v>#N/A</v>
      </c>
      <c r="B2496" s="64" t="e">
        <f ca="1">IF(D2495&gt;D2494,C2495,C2494)</f>
        <v>#N/A</v>
      </c>
      <c r="D2496" s="56"/>
      <c r="X2496" s="55"/>
      <c r="Y2496" s="55"/>
      <c r="Z2496" s="55"/>
      <c r="AA2496" s="55"/>
      <c r="AB2496" s="55"/>
      <c r="AC2496" s="337"/>
      <c r="AD2496" s="337"/>
      <c r="AE2496" s="337"/>
      <c r="AF2496" s="337"/>
      <c r="AG2496" s="337"/>
      <c r="AH2496" s="337"/>
      <c r="AI2496" s="337"/>
      <c r="AJ2496" s="337"/>
      <c r="AK2496" s="337"/>
      <c r="AL2496" s="337"/>
      <c r="AM2496" s="55"/>
      <c r="AN2496" s="55"/>
      <c r="AO2496" s="55"/>
      <c r="AP2496" s="55"/>
      <c r="AQ2496" s="55"/>
      <c r="AR2496" s="55"/>
      <c r="AS2496" s="55"/>
    </row>
    <row r="2497" spans="1:45" x14ac:dyDescent="0.3">
      <c r="X2497" s="54" t="s">
        <v>1305</v>
      </c>
      <c r="Y2497" s="54" t="s">
        <v>128</v>
      </c>
      <c r="Z2497" s="54" t="s">
        <v>157</v>
      </c>
      <c r="AA2497" s="54" t="s">
        <v>151</v>
      </c>
      <c r="AB2497" s="54" t="s">
        <v>1327</v>
      </c>
      <c r="AC2497" s="54" t="s">
        <v>129</v>
      </c>
      <c r="AD2497" s="54" t="s">
        <v>116</v>
      </c>
      <c r="AE2497" s="54"/>
      <c r="AF2497" s="54"/>
      <c r="AG2497" s="54"/>
      <c r="AH2497" s="54"/>
      <c r="AI2497" s="54"/>
      <c r="AJ2497" s="54"/>
      <c r="AK2497" s="54"/>
      <c r="AL2497" s="54"/>
      <c r="AM2497" s="54"/>
      <c r="AN2497" s="54"/>
      <c r="AO2497" s="54"/>
      <c r="AP2497" s="54"/>
      <c r="AQ2497" s="54"/>
      <c r="AR2497" s="54"/>
      <c r="AS2497" s="54"/>
    </row>
    <row r="2498" spans="1:45" x14ac:dyDescent="0.3">
      <c r="X2498" s="54"/>
      <c r="Y2498" s="54">
        <f t="shared" ref="Y2498:AD2498" si="4308">Y2491</f>
        <v>6.4436999999999998</v>
      </c>
      <c r="Z2498" s="54">
        <f t="shared" si="4308"/>
        <v>4.9371</v>
      </c>
      <c r="AA2498" s="54">
        <f t="shared" si="4308"/>
        <v>11.350300000000001</v>
      </c>
      <c r="AB2498" s="54">
        <f t="shared" si="4308"/>
        <v>7.1900000000000006E-2</v>
      </c>
      <c r="AC2498" s="54">
        <f t="shared" si="4308"/>
        <v>6.2766000000000002</v>
      </c>
      <c r="AD2498" s="54">
        <f t="shared" si="4308"/>
        <v>11.042999999999999</v>
      </c>
      <c r="AE2498" s="54"/>
      <c r="AF2498" s="336"/>
      <c r="AG2498" s="336"/>
      <c r="AH2498" s="336"/>
      <c r="AI2498" s="54"/>
      <c r="AJ2498" s="54"/>
      <c r="AK2498" s="54"/>
      <c r="AL2498" s="54"/>
      <c r="AM2498" s="54"/>
      <c r="AN2498" s="54"/>
      <c r="AO2498" s="54"/>
      <c r="AP2498" s="54"/>
      <c r="AQ2498" s="54"/>
      <c r="AR2498" s="54"/>
      <c r="AS2498" s="54"/>
    </row>
    <row r="2499" spans="1:45" x14ac:dyDescent="0.3">
      <c r="D2499" s="56"/>
      <c r="X2499" s="336"/>
      <c r="Y2499" s="336">
        <f t="shared" ca="1" si="4260"/>
        <v>1.4940433640750479</v>
      </c>
      <c r="Z2499" s="336">
        <f t="shared" ca="1" si="4260"/>
        <v>-4.324737023773316E-2</v>
      </c>
      <c r="AA2499" s="336">
        <f t="shared" ca="1" si="4260"/>
        <v>-0.65711228369048724</v>
      </c>
      <c r="AB2499" s="336">
        <f t="shared" ca="1" si="4260"/>
        <v>1.4971573206265827</v>
      </c>
      <c r="AC2499" s="336">
        <f t="shared" ca="1" si="4260"/>
        <v>5.9264453612363453E-2</v>
      </c>
      <c r="AD2499" s="336">
        <f t="shared" ca="1" si="4260"/>
        <v>-5.3358301216485104E-3</v>
      </c>
      <c r="AE2499" s="336"/>
      <c r="AF2499" s="336"/>
      <c r="AG2499" s="336"/>
      <c r="AH2499" s="336"/>
      <c r="AI2499" s="54"/>
      <c r="AJ2499" s="54"/>
      <c r="AK2499" s="54"/>
      <c r="AL2499" s="336"/>
      <c r="AM2499" s="336"/>
      <c r="AN2499" s="336"/>
      <c r="AO2499" s="336"/>
      <c r="AP2499" s="54"/>
      <c r="AQ2499" s="336"/>
      <c r="AR2499" s="336"/>
      <c r="AS2499" s="336"/>
    </row>
    <row r="2500" spans="1:45" x14ac:dyDescent="0.3">
      <c r="C2500" s="54"/>
      <c r="D2500" s="56"/>
      <c r="Y2500" s="336">
        <f t="shared" ca="1" si="4260"/>
        <v>-0.68270924800103894</v>
      </c>
      <c r="Z2500" s="336">
        <f t="shared" ca="1" si="4260"/>
        <v>-0.32118368485670812</v>
      </c>
      <c r="AA2500" s="336">
        <f t="shared" ca="1" si="4260"/>
        <v>-5.7793416697318328E-2</v>
      </c>
      <c r="AB2500" s="336">
        <f t="shared" ca="1" si="4260"/>
        <v>-0.72965326427753641</v>
      </c>
      <c r="AC2500" s="336">
        <f t="shared" ca="1" si="4260"/>
        <v>-0.89365468394952507</v>
      </c>
      <c r="AD2500" s="336">
        <f t="shared" ca="1" si="4260"/>
        <v>0.61953768561053013</v>
      </c>
      <c r="AE2500" s="55"/>
      <c r="AF2500" s="55"/>
      <c r="AG2500" s="55"/>
      <c r="AH2500" s="55"/>
      <c r="AI2500" s="55"/>
      <c r="AJ2500" s="55"/>
      <c r="AK2500" s="55"/>
      <c r="AL2500" s="55"/>
      <c r="AM2500" s="55"/>
      <c r="AN2500" s="55"/>
      <c r="AO2500" s="55"/>
      <c r="AP2500" s="55"/>
      <c r="AQ2500" s="55"/>
      <c r="AR2500" s="55"/>
      <c r="AS2500" s="55"/>
    </row>
    <row r="2501" spans="1:45" x14ac:dyDescent="0.3">
      <c r="B2501" s="54" t="s">
        <v>172</v>
      </c>
      <c r="C2501" s="53">
        <f>C2494</f>
        <v>0</v>
      </c>
      <c r="D2501" s="56" t="e">
        <f t="shared" ref="D2501:D2502" ca="1" si="4309">AJ2501</f>
        <v>#N/A</v>
      </c>
      <c r="E2501" s="52" t="e">
        <f t="shared" ref="E2501:W2501" si="4310">E2494</f>
        <v>#N/A</v>
      </c>
      <c r="F2501" s="52" t="e">
        <f t="shared" si="4310"/>
        <v>#N/A</v>
      </c>
      <c r="G2501" s="52" t="e">
        <f t="shared" si="4310"/>
        <v>#N/A</v>
      </c>
      <c r="H2501" s="52" t="e">
        <f t="shared" si="4310"/>
        <v>#N/A</v>
      </c>
      <c r="I2501" s="52" t="e">
        <f t="shared" si="4310"/>
        <v>#N/A</v>
      </c>
      <c r="J2501" s="52" t="e">
        <f t="shared" si="4310"/>
        <v>#N/A</v>
      </c>
      <c r="K2501" s="52" t="e">
        <f t="shared" si="4310"/>
        <v>#N/A</v>
      </c>
      <c r="L2501" s="52" t="e">
        <f t="shared" si="4310"/>
        <v>#N/A</v>
      </c>
      <c r="M2501" s="52" t="e">
        <f t="shared" si="4310"/>
        <v>#N/A</v>
      </c>
      <c r="N2501" s="52" t="e">
        <f t="shared" si="4310"/>
        <v>#N/A</v>
      </c>
      <c r="O2501" s="52" t="e">
        <f t="shared" si="4310"/>
        <v>#N/A</v>
      </c>
      <c r="P2501" s="52" t="e">
        <f t="shared" si="4310"/>
        <v>#N/A</v>
      </c>
      <c r="Q2501" s="52" t="e">
        <f t="shared" si="4310"/>
        <v>#N/A</v>
      </c>
      <c r="R2501" s="52" t="e">
        <f t="shared" si="4310"/>
        <v>#N/A</v>
      </c>
      <c r="S2501" s="52" t="e">
        <f t="shared" si="4310"/>
        <v>#N/A</v>
      </c>
      <c r="T2501" s="52" t="e">
        <f t="shared" si="4310"/>
        <v>#N/A</v>
      </c>
      <c r="U2501" s="52" t="e">
        <f t="shared" si="4310"/>
        <v>#N/A</v>
      </c>
      <c r="V2501" s="52" t="e">
        <f t="shared" si="4310"/>
        <v>#N/A</v>
      </c>
      <c r="W2501" s="52" t="e">
        <f t="shared" si="4310"/>
        <v>#N/A</v>
      </c>
      <c r="X2501" s="55" t="e">
        <f t="shared" ref="X2501:X2502" si="4311">(H2501-(O2501*P2501)/100-3*(J2501*K2501)/100)/2</f>
        <v>#N/A</v>
      </c>
      <c r="Y2501" s="55" t="e">
        <f t="shared" ref="Y2501:Y2502" si="4312">SUM(X2501,(J2501*K2501/100))/(F2501/100)</f>
        <v>#N/A</v>
      </c>
      <c r="Z2501" s="55" t="e">
        <f t="shared" ref="Z2501" si="4313">U2501*0.5+U2502*0.5</f>
        <v>#N/A</v>
      </c>
      <c r="AA2501" s="55" t="e">
        <f t="shared" ref="AA2501:AA2502" si="4314">J2501/Y2501</f>
        <v>#N/A</v>
      </c>
      <c r="AB2501" s="336" t="e">
        <f t="shared" ref="AB2501:AB2502" si="4315">X2501/(Y2501-J2501)</f>
        <v>#N/A</v>
      </c>
      <c r="AC2501" s="223" t="e">
        <f ca="1">INDEX(FGA_COEFFS,1,1)+Z2501*INDEX(FGA_COEFFS,1,2)+Y2501*INDEX(FGA_COEFFS,1,3)+R2501*INDEX(FGA_COEFFS,1,4)+Q2502*INDEX(FGA_COEFFS,1,5)+S2501*INDEX(FGA_COEFFS,1,6)+T2502*INDEX(FGA_COEFFS,1,7)+M2502*INDEX(FGA_COEFFS,1,8)+Y2505*Y2506</f>
        <v>#N/A</v>
      </c>
      <c r="AD2501" s="223" t="e">
        <f ca="1">INDEX(THREEPTA_COEFFS,1,1)+AC2501*INDEX(THREEPTA_COEFFS,1,2)+J2501*INDEX(THREEPTA_COEFFS,1,3)+AA2501*INDEX(THREEPTA_COEFFS,1,4)+K2501*INDEX(THREEPTA_COEFFS,1,5)+L2502*INDEX(THREEPTA_COEFFS,1,6)+Z2505*Z2506</f>
        <v>#N/A</v>
      </c>
      <c r="AE2501" s="223" t="e">
        <f ca="1">INDEX(THREEPTPCT_COEFFS,1,1)+K2501*INDEX(THREEPTPCT_COEFFS,1,2)+L2502*INDEX(THREEPTPCT_COEFFS,1,3)+AA2505*AA2506</f>
        <v>#N/A</v>
      </c>
      <c r="AF2501" s="55" t="e">
        <f t="shared" ref="AF2501:AF2502" ca="1" si="4316">AC2501-AD2501</f>
        <v>#N/A</v>
      </c>
      <c r="AG2501" s="223" t="e">
        <f ca="1">INDEX(TWOPTPCT_COEFFS,1,1)+AB2501*INDEX(TWOPTPCT_COEFFS,1,2)+I2502*INDEX(TWOPTPCT_COEFFS,1,3)+G2502*INDEX(TWOPTPCT_COEFFS,1,4)+L2502*INDEX(TWOPTPCT_COEFFS,1,5)+AB2505*AB2506</f>
        <v>#N/A</v>
      </c>
      <c r="AH2501" s="223" t="e">
        <f ca="1">INDEX(FTA_COEFFS,1,1)+O2501*INDEX(FTA_COEFFS,1,2)+N2502*INDEX(FTA_COEFFS,1,3)+(Q2501+R2501)*INDEX(FTA_COEFFS,1,4)+(Q2502+R2502)*INDEX(FTA_COEFFS,1,5)+M2502*INDEX(FTA_COEFFS,1,6)+AC2505*AC2506</f>
        <v>#N/A</v>
      </c>
      <c r="AI2501" s="223" t="e">
        <f ca="1">INDEX(FTPCT_COEFFS,1,1)+P2501*INDEX(FTPCT_COEFFS,1,2)+F2501*INDEX(FTPCT_COEFFS,1,3)+G2502*INDEX(FTPCT_COEFFS,1,4)+AD2505*AD2506</f>
        <v>#N/A</v>
      </c>
      <c r="AJ2501" s="338" t="e">
        <f t="shared" ref="AJ2501:AJ2502" ca="1" si="4317">AD2501*AE2501/100+AF2501*AG2501+AH2501*AI2501/100</f>
        <v>#N/A</v>
      </c>
      <c r="AK2501" s="55"/>
      <c r="AL2501" s="55"/>
      <c r="AM2501" s="55"/>
      <c r="AN2501" s="55"/>
      <c r="AO2501" s="55"/>
      <c r="AP2501" s="55"/>
      <c r="AQ2501" s="55"/>
      <c r="AR2501" s="55"/>
    </row>
    <row r="2502" spans="1:45" x14ac:dyDescent="0.3">
      <c r="B2502" s="54" t="s">
        <v>175</v>
      </c>
      <c r="C2502" s="54">
        <f>C2495</f>
        <v>0</v>
      </c>
      <c r="D2502" s="56" t="e">
        <f t="shared" ca="1" si="4309"/>
        <v>#N/A</v>
      </c>
      <c r="E2502" s="52" t="e">
        <f t="shared" ref="E2502:W2502" si="4318">E2495</f>
        <v>#N/A</v>
      </c>
      <c r="F2502" s="52" t="e">
        <f t="shared" si="4318"/>
        <v>#N/A</v>
      </c>
      <c r="G2502" s="52" t="e">
        <f t="shared" si="4318"/>
        <v>#N/A</v>
      </c>
      <c r="H2502" s="52" t="e">
        <f t="shared" si="4318"/>
        <v>#N/A</v>
      </c>
      <c r="I2502" s="52" t="e">
        <f t="shared" si="4318"/>
        <v>#N/A</v>
      </c>
      <c r="J2502" s="52" t="e">
        <f t="shared" si="4318"/>
        <v>#N/A</v>
      </c>
      <c r="K2502" s="52" t="e">
        <f t="shared" si="4318"/>
        <v>#N/A</v>
      </c>
      <c r="L2502" s="52" t="e">
        <f t="shared" si="4318"/>
        <v>#N/A</v>
      </c>
      <c r="M2502" s="52" t="e">
        <f t="shared" si="4318"/>
        <v>#N/A</v>
      </c>
      <c r="N2502" s="52" t="e">
        <f t="shared" si="4318"/>
        <v>#N/A</v>
      </c>
      <c r="O2502" s="52" t="e">
        <f t="shared" si="4318"/>
        <v>#N/A</v>
      </c>
      <c r="P2502" s="52" t="e">
        <f t="shared" si="4318"/>
        <v>#N/A</v>
      </c>
      <c r="Q2502" s="52" t="e">
        <f t="shared" si="4318"/>
        <v>#N/A</v>
      </c>
      <c r="R2502" s="52" t="e">
        <f t="shared" si="4318"/>
        <v>#N/A</v>
      </c>
      <c r="S2502" s="52" t="e">
        <f t="shared" si="4318"/>
        <v>#N/A</v>
      </c>
      <c r="T2502" s="52" t="e">
        <f t="shared" si="4318"/>
        <v>#N/A</v>
      </c>
      <c r="U2502" s="52" t="e">
        <f t="shared" si="4318"/>
        <v>#N/A</v>
      </c>
      <c r="V2502" s="52" t="e">
        <f t="shared" si="4318"/>
        <v>#N/A</v>
      </c>
      <c r="W2502" s="52" t="e">
        <f t="shared" si="4318"/>
        <v>#N/A</v>
      </c>
      <c r="X2502" s="55" t="e">
        <f t="shared" si="4311"/>
        <v>#N/A</v>
      </c>
      <c r="Y2502" s="55" t="e">
        <f t="shared" si="4312"/>
        <v>#N/A</v>
      </c>
      <c r="Z2502" s="55" t="e">
        <f t="shared" ref="Z2502" si="4319">Z2501</f>
        <v>#N/A</v>
      </c>
      <c r="AA2502" s="55" t="e">
        <f t="shared" si="4314"/>
        <v>#N/A</v>
      </c>
      <c r="AB2502" s="336" t="e">
        <f t="shared" si="4315"/>
        <v>#N/A</v>
      </c>
      <c r="AC2502" s="223" t="e">
        <f ca="1">INDEX(FGA_COEFFS,1,1)+Z2502*INDEX(FGA_COEFFS,1,2)+Y2502*INDEX(FGA_COEFFS,1,3)+R2502*INDEX(FGA_COEFFS,1,4)+Q2501*INDEX(FGA_COEFFS,1,5)+S2502*INDEX(FGA_COEFFS,1,6)+T2501*INDEX(FGA_COEFFS,1,7)+M2501*INDEX(FGA_COEFFS,1,8)+Y2505*Y2507</f>
        <v>#N/A</v>
      </c>
      <c r="AD2502" s="223" t="e">
        <f ca="1">INDEX(THREEPTA_COEFFS,1,1)+AC2502*INDEX(THREEPTA_COEFFS,1,2)+J2502*INDEX(THREEPTA_COEFFS,1,3)+AA2502*INDEX(THREEPTA_COEFFS,1,4)+K2502*INDEX(THREEPTA_COEFFS,1,5)+L2501*INDEX(THREEPTA_COEFFS,1,6)+Z2505*Z2507</f>
        <v>#N/A</v>
      </c>
      <c r="AE2502" s="223" t="e">
        <f ca="1">INDEX(THREEPTPCT_COEFFS,1,1)+K2502*INDEX(THREEPTPCT_COEFFS,1,2)+L2501*INDEX(THREEPTPCT_COEFFS,1,3)+AA2505*AA2507</f>
        <v>#N/A</v>
      </c>
      <c r="AF2502" s="55" t="e">
        <f t="shared" ca="1" si="4316"/>
        <v>#N/A</v>
      </c>
      <c r="AG2502" s="223" t="e">
        <f ca="1">INDEX(TWOPTPCT_COEFFS,1,1)+AB2502*INDEX(TWOPTPCT_COEFFS,1,2)+I2501*INDEX(TWOPTPCT_COEFFS,1,3)+G2501*INDEX(TWOPTPCT_COEFFS,1,4)+L2501*INDEX(TWOPTPCT_COEFFS,1,5)+AB2505*AB2507</f>
        <v>#N/A</v>
      </c>
      <c r="AH2502" s="223" t="e">
        <f ca="1">INDEX(FTA_COEFFS,1,1)+O2502*INDEX(FTA_COEFFS,1,2)+N2501*INDEX(FTA_COEFFS,1,3)+(Q2502+R2502)*INDEX(FTA_COEFFS,1,4)+(Q2501+R2501)*INDEX(FTA_COEFFS,1,5)+M2501*INDEX(FTA_COEFFS,1,6)+AC2505*AC2507</f>
        <v>#N/A</v>
      </c>
      <c r="AI2502" s="223" t="e">
        <f ca="1">INDEX(FTPCT_COEFFS,1,1)+P2502*INDEX(FTPCT_COEFFS,1,2)+F2502*INDEX(FTPCT_COEFFS,1,3)+G2501*INDEX(FTPCT_COEFFS,1,4)+AD2505*AD2507</f>
        <v>#N/A</v>
      </c>
      <c r="AJ2502" s="338" t="e">
        <f t="shared" ca="1" si="4317"/>
        <v>#N/A</v>
      </c>
      <c r="AK2502" s="55"/>
      <c r="AL2502" s="55"/>
      <c r="AM2502" s="55"/>
      <c r="AN2502" s="55"/>
      <c r="AO2502" s="55"/>
      <c r="AP2502" s="55"/>
      <c r="AQ2502" s="55"/>
      <c r="AR2502" s="55"/>
    </row>
    <row r="2503" spans="1:45" x14ac:dyDescent="0.3">
      <c r="A2503" s="54" t="e">
        <f ca="1">IF(D2501&gt;(D2502+(AVERAGE(V2501,W2501)-AVERAGE(V2502,W2502))/2)+2.5,C2501,IF(D2502&gt;(D2501+(AVERAGE(V2502,W2502)-AVERAGE(V2501,W2501))/2)+2.5,C2502,"Close"))</f>
        <v>#N/A</v>
      </c>
      <c r="B2503" s="64" t="e">
        <f ca="1">IF(D2502&gt;D2501,C2502,C2501)</f>
        <v>#N/A</v>
      </c>
      <c r="D2503" s="56"/>
      <c r="X2503" s="55"/>
      <c r="Y2503" s="55"/>
      <c r="Z2503" s="55"/>
      <c r="AA2503" s="55"/>
      <c r="AB2503" s="55"/>
      <c r="AC2503" s="337"/>
      <c r="AD2503" s="337"/>
      <c r="AE2503" s="337"/>
      <c r="AF2503" s="337"/>
      <c r="AG2503" s="337"/>
      <c r="AH2503" s="337"/>
      <c r="AI2503" s="337"/>
      <c r="AJ2503" s="337"/>
      <c r="AK2503" s="337"/>
      <c r="AL2503" s="337"/>
      <c r="AM2503" s="55"/>
      <c r="AN2503" s="55"/>
      <c r="AO2503" s="55"/>
      <c r="AP2503" s="55"/>
      <c r="AQ2503" s="55"/>
      <c r="AR2503" s="55"/>
      <c r="AS2503" s="55"/>
    </row>
    <row r="2504" spans="1:45" x14ac:dyDescent="0.3">
      <c r="X2504" s="54" t="s">
        <v>1305</v>
      </c>
      <c r="Y2504" s="54" t="s">
        <v>128</v>
      </c>
      <c r="Z2504" s="54" t="s">
        <v>157</v>
      </c>
      <c r="AA2504" s="54" t="s">
        <v>151</v>
      </c>
      <c r="AB2504" s="54" t="s">
        <v>1327</v>
      </c>
      <c r="AC2504" s="54" t="s">
        <v>129</v>
      </c>
      <c r="AD2504" s="54" t="s">
        <v>116</v>
      </c>
      <c r="AE2504" s="54"/>
      <c r="AF2504" s="54"/>
      <c r="AG2504" s="54"/>
      <c r="AH2504" s="54"/>
      <c r="AI2504" s="54"/>
      <c r="AJ2504" s="54"/>
      <c r="AK2504" s="54"/>
      <c r="AL2504" s="54"/>
      <c r="AM2504" s="54"/>
      <c r="AN2504" s="54"/>
      <c r="AO2504" s="54"/>
      <c r="AP2504" s="54"/>
      <c r="AQ2504" s="54"/>
      <c r="AR2504" s="54"/>
      <c r="AS2504" s="54"/>
    </row>
    <row r="2505" spans="1:45" x14ac:dyDescent="0.3">
      <c r="X2505" s="54"/>
      <c r="Y2505" s="54">
        <f t="shared" ref="Y2505:AD2505" si="4320">Y2498</f>
        <v>6.4436999999999998</v>
      </c>
      <c r="Z2505" s="54">
        <f t="shared" si="4320"/>
        <v>4.9371</v>
      </c>
      <c r="AA2505" s="54">
        <f t="shared" si="4320"/>
        <v>11.350300000000001</v>
      </c>
      <c r="AB2505" s="54">
        <f t="shared" si="4320"/>
        <v>7.1900000000000006E-2</v>
      </c>
      <c r="AC2505" s="54">
        <f t="shared" si="4320"/>
        <v>6.2766000000000002</v>
      </c>
      <c r="AD2505" s="54">
        <f t="shared" si="4320"/>
        <v>11.042999999999999</v>
      </c>
      <c r="AE2505" s="54"/>
      <c r="AF2505" s="336"/>
      <c r="AG2505" s="336"/>
      <c r="AH2505" s="336"/>
      <c r="AI2505" s="54"/>
      <c r="AJ2505" s="54"/>
      <c r="AK2505" s="54"/>
      <c r="AL2505" s="54"/>
      <c r="AM2505" s="54"/>
      <c r="AN2505" s="54"/>
      <c r="AO2505" s="54"/>
      <c r="AP2505" s="54"/>
      <c r="AQ2505" s="54"/>
      <c r="AR2505" s="54"/>
      <c r="AS2505" s="54"/>
    </row>
    <row r="2506" spans="1:45" x14ac:dyDescent="0.3">
      <c r="D2506" s="56"/>
      <c r="X2506" s="336"/>
      <c r="Y2506" s="336">
        <f t="shared" ca="1" si="4260"/>
        <v>-0.60264095244790372</v>
      </c>
      <c r="Z2506" s="336">
        <f t="shared" ca="1" si="4260"/>
        <v>0.28510472714344171</v>
      </c>
      <c r="AA2506" s="336">
        <f t="shared" ca="1" si="4260"/>
        <v>0.46710463593515861</v>
      </c>
      <c r="AB2506" s="336">
        <f t="shared" ca="1" si="4260"/>
        <v>1.0183552386262711</v>
      </c>
      <c r="AC2506" s="336">
        <f t="shared" ca="1" si="4260"/>
        <v>-1.2900044374868005</v>
      </c>
      <c r="AD2506" s="336">
        <f t="shared" ca="1" si="4260"/>
        <v>0.59337600793566569</v>
      </c>
      <c r="AE2506" s="336"/>
      <c r="AF2506" s="336"/>
      <c r="AG2506" s="336"/>
      <c r="AH2506" s="336"/>
      <c r="AI2506" s="54"/>
      <c r="AJ2506" s="54"/>
      <c r="AK2506" s="54"/>
      <c r="AL2506" s="336"/>
      <c r="AM2506" s="336"/>
      <c r="AN2506" s="336"/>
      <c r="AO2506" s="336"/>
      <c r="AP2506" s="54"/>
      <c r="AQ2506" s="336"/>
      <c r="AR2506" s="336"/>
      <c r="AS2506" s="336"/>
    </row>
    <row r="2507" spans="1:45" x14ac:dyDescent="0.3">
      <c r="C2507" s="54"/>
      <c r="D2507" s="56"/>
      <c r="Y2507" s="336">
        <f t="shared" ca="1" si="4260"/>
        <v>0.52799980035850891</v>
      </c>
      <c r="Z2507" s="336">
        <f t="shared" ca="1" si="4260"/>
        <v>-0.52838129758662733</v>
      </c>
      <c r="AA2507" s="336">
        <f t="shared" ca="1" si="4260"/>
        <v>1.2961181688721384</v>
      </c>
      <c r="AB2507" s="336">
        <f t="shared" ca="1" si="4260"/>
        <v>-0.64290785329659461</v>
      </c>
      <c r="AC2507" s="336">
        <f t="shared" ca="1" si="4260"/>
        <v>9.3858514558012529E-2</v>
      </c>
      <c r="AD2507" s="336">
        <f t="shared" ca="1" si="4260"/>
        <v>-0.19727523960223126</v>
      </c>
      <c r="AE2507" s="55"/>
      <c r="AF2507" s="55"/>
      <c r="AG2507" s="55"/>
      <c r="AH2507" s="55"/>
      <c r="AI2507" s="55"/>
      <c r="AJ2507" s="55"/>
      <c r="AK2507" s="55"/>
      <c r="AL2507" s="55"/>
      <c r="AM2507" s="55"/>
      <c r="AN2507" s="55"/>
      <c r="AO2507" s="55"/>
      <c r="AP2507" s="55"/>
      <c r="AQ2507" s="55"/>
      <c r="AR2507" s="55"/>
      <c r="AS2507" s="55"/>
    </row>
    <row r="2508" spans="1:45" x14ac:dyDescent="0.3">
      <c r="B2508" s="54" t="s">
        <v>172</v>
      </c>
      <c r="C2508" s="53">
        <f>C2501</f>
        <v>0</v>
      </c>
      <c r="D2508" s="56" t="e">
        <f t="shared" ref="D2508:D2509" ca="1" si="4321">AJ2508</f>
        <v>#N/A</v>
      </c>
      <c r="E2508" s="52" t="e">
        <f t="shared" ref="E2508:W2508" si="4322">E2501</f>
        <v>#N/A</v>
      </c>
      <c r="F2508" s="52" t="e">
        <f t="shared" si="4322"/>
        <v>#N/A</v>
      </c>
      <c r="G2508" s="52" t="e">
        <f t="shared" si="4322"/>
        <v>#N/A</v>
      </c>
      <c r="H2508" s="52" t="e">
        <f t="shared" si="4322"/>
        <v>#N/A</v>
      </c>
      <c r="I2508" s="52" t="e">
        <f t="shared" si="4322"/>
        <v>#N/A</v>
      </c>
      <c r="J2508" s="52" t="e">
        <f t="shared" si="4322"/>
        <v>#N/A</v>
      </c>
      <c r="K2508" s="52" t="e">
        <f t="shared" si="4322"/>
        <v>#N/A</v>
      </c>
      <c r="L2508" s="52" t="e">
        <f t="shared" si="4322"/>
        <v>#N/A</v>
      </c>
      <c r="M2508" s="52" t="e">
        <f t="shared" si="4322"/>
        <v>#N/A</v>
      </c>
      <c r="N2508" s="52" t="e">
        <f t="shared" si="4322"/>
        <v>#N/A</v>
      </c>
      <c r="O2508" s="52" t="e">
        <f t="shared" si="4322"/>
        <v>#N/A</v>
      </c>
      <c r="P2508" s="52" t="e">
        <f t="shared" si="4322"/>
        <v>#N/A</v>
      </c>
      <c r="Q2508" s="52" t="e">
        <f t="shared" si="4322"/>
        <v>#N/A</v>
      </c>
      <c r="R2508" s="52" t="e">
        <f t="shared" si="4322"/>
        <v>#N/A</v>
      </c>
      <c r="S2508" s="52" t="e">
        <f t="shared" si="4322"/>
        <v>#N/A</v>
      </c>
      <c r="T2508" s="52" t="e">
        <f t="shared" si="4322"/>
        <v>#N/A</v>
      </c>
      <c r="U2508" s="52" t="e">
        <f t="shared" si="4322"/>
        <v>#N/A</v>
      </c>
      <c r="V2508" s="52" t="e">
        <f t="shared" si="4322"/>
        <v>#N/A</v>
      </c>
      <c r="W2508" s="52" t="e">
        <f t="shared" si="4322"/>
        <v>#N/A</v>
      </c>
      <c r="X2508" s="55" t="e">
        <f t="shared" ref="X2508:X2509" si="4323">(H2508-(O2508*P2508)/100-3*(J2508*K2508)/100)/2</f>
        <v>#N/A</v>
      </c>
      <c r="Y2508" s="55" t="e">
        <f t="shared" ref="Y2508:Y2509" si="4324">SUM(X2508,(J2508*K2508/100))/(F2508/100)</f>
        <v>#N/A</v>
      </c>
      <c r="Z2508" s="55" t="e">
        <f t="shared" ref="Z2508" si="4325">U2508*0.5+U2509*0.5</f>
        <v>#N/A</v>
      </c>
      <c r="AA2508" s="55" t="e">
        <f t="shared" ref="AA2508:AA2509" si="4326">J2508/Y2508</f>
        <v>#N/A</v>
      </c>
      <c r="AB2508" s="336" t="e">
        <f t="shared" ref="AB2508:AB2509" si="4327">X2508/(Y2508-J2508)</f>
        <v>#N/A</v>
      </c>
      <c r="AC2508" s="223" t="e">
        <f ca="1">INDEX(FGA_COEFFS,1,1)+Z2508*INDEX(FGA_COEFFS,1,2)+Y2508*INDEX(FGA_COEFFS,1,3)+R2508*INDEX(FGA_COEFFS,1,4)+Q2509*INDEX(FGA_COEFFS,1,5)+S2508*INDEX(FGA_COEFFS,1,6)+T2509*INDEX(FGA_COEFFS,1,7)+M2509*INDEX(FGA_COEFFS,1,8)+Y2512*Y2513</f>
        <v>#N/A</v>
      </c>
      <c r="AD2508" s="223" t="e">
        <f ca="1">INDEX(THREEPTA_COEFFS,1,1)+AC2508*INDEX(THREEPTA_COEFFS,1,2)+J2508*INDEX(THREEPTA_COEFFS,1,3)+AA2508*INDEX(THREEPTA_COEFFS,1,4)+K2508*INDEX(THREEPTA_COEFFS,1,5)+L2509*INDEX(THREEPTA_COEFFS,1,6)+Z2512*Z2513</f>
        <v>#N/A</v>
      </c>
      <c r="AE2508" s="223" t="e">
        <f ca="1">INDEX(THREEPTPCT_COEFFS,1,1)+K2508*INDEX(THREEPTPCT_COEFFS,1,2)+L2509*INDEX(THREEPTPCT_COEFFS,1,3)+AA2512*AA2513</f>
        <v>#N/A</v>
      </c>
      <c r="AF2508" s="55" t="e">
        <f t="shared" ref="AF2508:AF2509" ca="1" si="4328">AC2508-AD2508</f>
        <v>#N/A</v>
      </c>
      <c r="AG2508" s="223" t="e">
        <f ca="1">INDEX(TWOPTPCT_COEFFS,1,1)+AB2508*INDEX(TWOPTPCT_COEFFS,1,2)+I2509*INDEX(TWOPTPCT_COEFFS,1,3)+G2509*INDEX(TWOPTPCT_COEFFS,1,4)+L2509*INDEX(TWOPTPCT_COEFFS,1,5)+AB2512*AB2513</f>
        <v>#N/A</v>
      </c>
      <c r="AH2508" s="223" t="e">
        <f ca="1">INDEX(FTA_COEFFS,1,1)+O2508*INDEX(FTA_COEFFS,1,2)+N2509*INDEX(FTA_COEFFS,1,3)+(Q2508+R2508)*INDEX(FTA_COEFFS,1,4)+(Q2509+R2509)*INDEX(FTA_COEFFS,1,5)+M2509*INDEX(FTA_COEFFS,1,6)+AC2512*AC2513</f>
        <v>#N/A</v>
      </c>
      <c r="AI2508" s="223" t="e">
        <f ca="1">INDEX(FTPCT_COEFFS,1,1)+P2508*INDEX(FTPCT_COEFFS,1,2)+F2508*INDEX(FTPCT_COEFFS,1,3)+G2509*INDEX(FTPCT_COEFFS,1,4)+AD2512*AD2513</f>
        <v>#N/A</v>
      </c>
      <c r="AJ2508" s="338" t="e">
        <f t="shared" ref="AJ2508:AJ2509" ca="1" si="4329">AD2508*AE2508/100+AF2508*AG2508+AH2508*AI2508/100</f>
        <v>#N/A</v>
      </c>
      <c r="AK2508" s="55"/>
      <c r="AL2508" s="55"/>
      <c r="AM2508" s="55"/>
      <c r="AN2508" s="55"/>
      <c r="AO2508" s="55"/>
      <c r="AP2508" s="55"/>
      <c r="AQ2508" s="55"/>
      <c r="AR2508" s="55"/>
    </row>
    <row r="2509" spans="1:45" x14ac:dyDescent="0.3">
      <c r="B2509" s="54" t="s">
        <v>175</v>
      </c>
      <c r="C2509" s="54">
        <f>C2502</f>
        <v>0</v>
      </c>
      <c r="D2509" s="56" t="e">
        <f t="shared" ca="1" si="4321"/>
        <v>#N/A</v>
      </c>
      <c r="E2509" s="52" t="e">
        <f t="shared" ref="E2509:W2509" si="4330">E2502</f>
        <v>#N/A</v>
      </c>
      <c r="F2509" s="52" t="e">
        <f t="shared" si="4330"/>
        <v>#N/A</v>
      </c>
      <c r="G2509" s="52" t="e">
        <f t="shared" si="4330"/>
        <v>#N/A</v>
      </c>
      <c r="H2509" s="52" t="e">
        <f t="shared" si="4330"/>
        <v>#N/A</v>
      </c>
      <c r="I2509" s="52" t="e">
        <f t="shared" si="4330"/>
        <v>#N/A</v>
      </c>
      <c r="J2509" s="52" t="e">
        <f t="shared" si="4330"/>
        <v>#N/A</v>
      </c>
      <c r="K2509" s="52" t="e">
        <f t="shared" si="4330"/>
        <v>#N/A</v>
      </c>
      <c r="L2509" s="52" t="e">
        <f t="shared" si="4330"/>
        <v>#N/A</v>
      </c>
      <c r="M2509" s="52" t="e">
        <f t="shared" si="4330"/>
        <v>#N/A</v>
      </c>
      <c r="N2509" s="52" t="e">
        <f t="shared" si="4330"/>
        <v>#N/A</v>
      </c>
      <c r="O2509" s="52" t="e">
        <f t="shared" si="4330"/>
        <v>#N/A</v>
      </c>
      <c r="P2509" s="52" t="e">
        <f t="shared" si="4330"/>
        <v>#N/A</v>
      </c>
      <c r="Q2509" s="52" t="e">
        <f t="shared" si="4330"/>
        <v>#N/A</v>
      </c>
      <c r="R2509" s="52" t="e">
        <f t="shared" si="4330"/>
        <v>#N/A</v>
      </c>
      <c r="S2509" s="52" t="e">
        <f t="shared" si="4330"/>
        <v>#N/A</v>
      </c>
      <c r="T2509" s="52" t="e">
        <f t="shared" si="4330"/>
        <v>#N/A</v>
      </c>
      <c r="U2509" s="52" t="e">
        <f t="shared" si="4330"/>
        <v>#N/A</v>
      </c>
      <c r="V2509" s="52" t="e">
        <f t="shared" si="4330"/>
        <v>#N/A</v>
      </c>
      <c r="W2509" s="52" t="e">
        <f t="shared" si="4330"/>
        <v>#N/A</v>
      </c>
      <c r="X2509" s="55" t="e">
        <f t="shared" si="4323"/>
        <v>#N/A</v>
      </c>
      <c r="Y2509" s="55" t="e">
        <f t="shared" si="4324"/>
        <v>#N/A</v>
      </c>
      <c r="Z2509" s="55" t="e">
        <f t="shared" ref="Z2509" si="4331">Z2508</f>
        <v>#N/A</v>
      </c>
      <c r="AA2509" s="55" t="e">
        <f t="shared" si="4326"/>
        <v>#N/A</v>
      </c>
      <c r="AB2509" s="336" t="e">
        <f t="shared" si="4327"/>
        <v>#N/A</v>
      </c>
      <c r="AC2509" s="223" t="e">
        <f ca="1">INDEX(FGA_COEFFS,1,1)+Z2509*INDEX(FGA_COEFFS,1,2)+Y2509*INDEX(FGA_COEFFS,1,3)+R2509*INDEX(FGA_COEFFS,1,4)+Q2508*INDEX(FGA_COEFFS,1,5)+S2509*INDEX(FGA_COEFFS,1,6)+T2508*INDEX(FGA_COEFFS,1,7)+M2508*INDEX(FGA_COEFFS,1,8)+Y2512*Y2514</f>
        <v>#N/A</v>
      </c>
      <c r="AD2509" s="223" t="e">
        <f ca="1">INDEX(THREEPTA_COEFFS,1,1)+AC2509*INDEX(THREEPTA_COEFFS,1,2)+J2509*INDEX(THREEPTA_COEFFS,1,3)+AA2509*INDEX(THREEPTA_COEFFS,1,4)+K2509*INDEX(THREEPTA_COEFFS,1,5)+L2508*INDEX(THREEPTA_COEFFS,1,6)+Z2512*Z2514</f>
        <v>#N/A</v>
      </c>
      <c r="AE2509" s="223" t="e">
        <f ca="1">INDEX(THREEPTPCT_COEFFS,1,1)+K2509*INDEX(THREEPTPCT_COEFFS,1,2)+L2508*INDEX(THREEPTPCT_COEFFS,1,3)+AA2512*AA2514</f>
        <v>#N/A</v>
      </c>
      <c r="AF2509" s="55" t="e">
        <f t="shared" ca="1" si="4328"/>
        <v>#N/A</v>
      </c>
      <c r="AG2509" s="223" t="e">
        <f ca="1">INDEX(TWOPTPCT_COEFFS,1,1)+AB2509*INDEX(TWOPTPCT_COEFFS,1,2)+I2508*INDEX(TWOPTPCT_COEFFS,1,3)+G2508*INDEX(TWOPTPCT_COEFFS,1,4)+L2508*INDEX(TWOPTPCT_COEFFS,1,5)+AB2512*AB2514</f>
        <v>#N/A</v>
      </c>
      <c r="AH2509" s="223" t="e">
        <f ca="1">INDEX(FTA_COEFFS,1,1)+O2509*INDEX(FTA_COEFFS,1,2)+N2508*INDEX(FTA_COEFFS,1,3)+(Q2509+R2509)*INDEX(FTA_COEFFS,1,4)+(Q2508+R2508)*INDEX(FTA_COEFFS,1,5)+M2508*INDEX(FTA_COEFFS,1,6)+AC2512*AC2514</f>
        <v>#N/A</v>
      </c>
      <c r="AI2509" s="223" t="e">
        <f ca="1">INDEX(FTPCT_COEFFS,1,1)+P2509*INDEX(FTPCT_COEFFS,1,2)+F2509*INDEX(FTPCT_COEFFS,1,3)+G2508*INDEX(FTPCT_COEFFS,1,4)+AD2512*AD2514</f>
        <v>#N/A</v>
      </c>
      <c r="AJ2509" s="338" t="e">
        <f t="shared" ca="1" si="4329"/>
        <v>#N/A</v>
      </c>
      <c r="AK2509" s="55"/>
      <c r="AL2509" s="55"/>
      <c r="AM2509" s="55"/>
      <c r="AN2509" s="55"/>
      <c r="AO2509" s="55"/>
      <c r="AP2509" s="55"/>
      <c r="AQ2509" s="55"/>
      <c r="AR2509" s="55"/>
    </row>
    <row r="2510" spans="1:45" x14ac:dyDescent="0.3">
      <c r="A2510" s="54" t="e">
        <f ca="1">IF(D2508&gt;(D2509+(AVERAGE(V2508,W2508)-AVERAGE(V2509,W2509))/2)+2.5,C2508,IF(D2509&gt;(D2508+(AVERAGE(V2509,W2509)-AVERAGE(V2508,W2508))/2)+2.5,C2509,"Close"))</f>
        <v>#N/A</v>
      </c>
      <c r="B2510" s="64" t="e">
        <f ca="1">IF(D2509&gt;D2508,C2509,C2508)</f>
        <v>#N/A</v>
      </c>
      <c r="D2510" s="56"/>
      <c r="X2510" s="55"/>
      <c r="Y2510" s="55"/>
      <c r="Z2510" s="55"/>
      <c r="AA2510" s="55"/>
      <c r="AB2510" s="55"/>
      <c r="AC2510" s="337"/>
      <c r="AD2510" s="337"/>
      <c r="AE2510" s="337"/>
      <c r="AF2510" s="337"/>
      <c r="AG2510" s="337"/>
      <c r="AH2510" s="337"/>
      <c r="AI2510" s="337"/>
      <c r="AJ2510" s="337"/>
      <c r="AK2510" s="337"/>
      <c r="AL2510" s="337"/>
      <c r="AM2510" s="55"/>
      <c r="AN2510" s="55"/>
      <c r="AO2510" s="55"/>
      <c r="AP2510" s="55"/>
      <c r="AQ2510" s="55"/>
      <c r="AR2510" s="55"/>
      <c r="AS2510" s="55"/>
    </row>
    <row r="2511" spans="1:45" x14ac:dyDescent="0.3">
      <c r="X2511" s="54" t="s">
        <v>1305</v>
      </c>
      <c r="Y2511" s="54" t="s">
        <v>128</v>
      </c>
      <c r="Z2511" s="54" t="s">
        <v>157</v>
      </c>
      <c r="AA2511" s="54" t="s">
        <v>151</v>
      </c>
      <c r="AB2511" s="54" t="s">
        <v>1327</v>
      </c>
      <c r="AC2511" s="54" t="s">
        <v>129</v>
      </c>
      <c r="AD2511" s="54" t="s">
        <v>116</v>
      </c>
      <c r="AE2511" s="54"/>
      <c r="AF2511" s="54"/>
      <c r="AG2511" s="54"/>
      <c r="AH2511" s="54"/>
      <c r="AI2511" s="54"/>
      <c r="AJ2511" s="54"/>
      <c r="AK2511" s="54"/>
      <c r="AL2511" s="54"/>
      <c r="AM2511" s="54"/>
      <c r="AN2511" s="54"/>
      <c r="AO2511" s="54"/>
      <c r="AP2511" s="54"/>
      <c r="AQ2511" s="54"/>
      <c r="AR2511" s="54"/>
      <c r="AS2511" s="54"/>
    </row>
    <row r="2512" spans="1:45" x14ac:dyDescent="0.3">
      <c r="X2512" s="54"/>
      <c r="Y2512" s="54">
        <f t="shared" ref="Y2512:AD2512" si="4332">Y2505</f>
        <v>6.4436999999999998</v>
      </c>
      <c r="Z2512" s="54">
        <f t="shared" si="4332"/>
        <v>4.9371</v>
      </c>
      <c r="AA2512" s="54">
        <f t="shared" si="4332"/>
        <v>11.350300000000001</v>
      </c>
      <c r="AB2512" s="54">
        <f t="shared" si="4332"/>
        <v>7.1900000000000006E-2</v>
      </c>
      <c r="AC2512" s="54">
        <f t="shared" si="4332"/>
        <v>6.2766000000000002</v>
      </c>
      <c r="AD2512" s="54">
        <f t="shared" si="4332"/>
        <v>11.042999999999999</v>
      </c>
      <c r="AE2512" s="54"/>
      <c r="AF2512" s="336"/>
      <c r="AG2512" s="336"/>
      <c r="AH2512" s="336"/>
      <c r="AI2512" s="54"/>
      <c r="AJ2512" s="54"/>
      <c r="AK2512" s="54"/>
      <c r="AL2512" s="54"/>
      <c r="AM2512" s="54"/>
      <c r="AN2512" s="54"/>
      <c r="AO2512" s="54"/>
      <c r="AP2512" s="54"/>
      <c r="AQ2512" s="54"/>
      <c r="AR2512" s="54"/>
      <c r="AS2512" s="54"/>
    </row>
    <row r="2513" spans="1:45" x14ac:dyDescent="0.3">
      <c r="D2513" s="56"/>
      <c r="X2513" s="336"/>
      <c r="Y2513" s="336">
        <f t="shared" ca="1" si="4260"/>
        <v>0.39430361127261726</v>
      </c>
      <c r="Z2513" s="336">
        <f t="shared" ca="1" si="4260"/>
        <v>-0.49635311071252403</v>
      </c>
      <c r="AA2513" s="336">
        <f t="shared" ca="1" si="4260"/>
        <v>1.3589720221952288</v>
      </c>
      <c r="AB2513" s="336">
        <f t="shared" ca="1" si="4260"/>
        <v>-0.28337831838419636</v>
      </c>
      <c r="AC2513" s="336">
        <f t="shared" ca="1" si="4260"/>
        <v>1.0459950428019749</v>
      </c>
      <c r="AD2513" s="336">
        <f t="shared" ca="1" si="4260"/>
        <v>0.30057428252414775</v>
      </c>
      <c r="AE2513" s="336"/>
      <c r="AF2513" s="336"/>
      <c r="AG2513" s="336"/>
      <c r="AH2513" s="336"/>
      <c r="AI2513" s="54"/>
      <c r="AJ2513" s="54"/>
      <c r="AK2513" s="54"/>
      <c r="AL2513" s="336"/>
      <c r="AM2513" s="336"/>
      <c r="AN2513" s="336"/>
      <c r="AO2513" s="336"/>
      <c r="AP2513" s="54"/>
      <c r="AQ2513" s="336"/>
      <c r="AR2513" s="336"/>
      <c r="AS2513" s="336"/>
    </row>
    <row r="2514" spans="1:45" x14ac:dyDescent="0.3">
      <c r="C2514" s="54"/>
      <c r="D2514" s="56"/>
      <c r="Y2514" s="336">
        <f t="shared" ca="1" si="4260"/>
        <v>0.2387547885996236</v>
      </c>
      <c r="Z2514" s="336">
        <f t="shared" ca="1" si="4260"/>
        <v>-0.40505519830434578</v>
      </c>
      <c r="AA2514" s="336">
        <f t="shared" ca="1" si="4260"/>
        <v>0.5124775186400119</v>
      </c>
      <c r="AB2514" s="336">
        <f t="shared" ca="1" si="4260"/>
        <v>1.1427257623132685</v>
      </c>
      <c r="AC2514" s="336">
        <f t="shared" ca="1" si="4260"/>
        <v>1.1358499400607944</v>
      </c>
      <c r="AD2514" s="336">
        <f t="shared" ca="1" si="4260"/>
        <v>-3.9201205939951708E-3</v>
      </c>
      <c r="AE2514" s="55"/>
      <c r="AF2514" s="55"/>
      <c r="AG2514" s="55"/>
      <c r="AH2514" s="55"/>
      <c r="AI2514" s="55"/>
      <c r="AJ2514" s="55"/>
      <c r="AK2514" s="55"/>
      <c r="AL2514" s="55"/>
      <c r="AM2514" s="55"/>
      <c r="AN2514" s="55"/>
      <c r="AO2514" s="55"/>
      <c r="AP2514" s="55"/>
      <c r="AQ2514" s="55"/>
      <c r="AR2514" s="55"/>
      <c r="AS2514" s="55"/>
    </row>
    <row r="2515" spans="1:45" x14ac:dyDescent="0.3">
      <c r="B2515" s="54" t="s">
        <v>172</v>
      </c>
      <c r="C2515" s="53">
        <f>C2508</f>
        <v>0</v>
      </c>
      <c r="D2515" s="56" t="e">
        <f t="shared" ref="D2515:D2516" ca="1" si="4333">AJ2515</f>
        <v>#N/A</v>
      </c>
      <c r="E2515" s="52" t="e">
        <f t="shared" ref="E2515:W2515" si="4334">E2508</f>
        <v>#N/A</v>
      </c>
      <c r="F2515" s="52" t="e">
        <f t="shared" si="4334"/>
        <v>#N/A</v>
      </c>
      <c r="G2515" s="52" t="e">
        <f t="shared" si="4334"/>
        <v>#N/A</v>
      </c>
      <c r="H2515" s="52" t="e">
        <f t="shared" si="4334"/>
        <v>#N/A</v>
      </c>
      <c r="I2515" s="52" t="e">
        <f t="shared" si="4334"/>
        <v>#N/A</v>
      </c>
      <c r="J2515" s="52" t="e">
        <f t="shared" si="4334"/>
        <v>#N/A</v>
      </c>
      <c r="K2515" s="52" t="e">
        <f t="shared" si="4334"/>
        <v>#N/A</v>
      </c>
      <c r="L2515" s="52" t="e">
        <f t="shared" si="4334"/>
        <v>#N/A</v>
      </c>
      <c r="M2515" s="52" t="e">
        <f t="shared" si="4334"/>
        <v>#N/A</v>
      </c>
      <c r="N2515" s="52" t="e">
        <f t="shared" si="4334"/>
        <v>#N/A</v>
      </c>
      <c r="O2515" s="52" t="e">
        <f t="shared" si="4334"/>
        <v>#N/A</v>
      </c>
      <c r="P2515" s="52" t="e">
        <f t="shared" si="4334"/>
        <v>#N/A</v>
      </c>
      <c r="Q2515" s="52" t="e">
        <f t="shared" si="4334"/>
        <v>#N/A</v>
      </c>
      <c r="R2515" s="52" t="e">
        <f t="shared" si="4334"/>
        <v>#N/A</v>
      </c>
      <c r="S2515" s="52" t="e">
        <f t="shared" si="4334"/>
        <v>#N/A</v>
      </c>
      <c r="T2515" s="52" t="e">
        <f t="shared" si="4334"/>
        <v>#N/A</v>
      </c>
      <c r="U2515" s="52" t="e">
        <f t="shared" si="4334"/>
        <v>#N/A</v>
      </c>
      <c r="V2515" s="52" t="e">
        <f t="shared" si="4334"/>
        <v>#N/A</v>
      </c>
      <c r="W2515" s="52" t="e">
        <f t="shared" si="4334"/>
        <v>#N/A</v>
      </c>
      <c r="X2515" s="55" t="e">
        <f t="shared" ref="X2515:X2516" si="4335">(H2515-(O2515*P2515)/100-3*(J2515*K2515)/100)/2</f>
        <v>#N/A</v>
      </c>
      <c r="Y2515" s="55" t="e">
        <f t="shared" ref="Y2515:Y2516" si="4336">SUM(X2515,(J2515*K2515/100))/(F2515/100)</f>
        <v>#N/A</v>
      </c>
      <c r="Z2515" s="55" t="e">
        <f t="shared" ref="Z2515" si="4337">U2515*0.5+U2516*0.5</f>
        <v>#N/A</v>
      </c>
      <c r="AA2515" s="55" t="e">
        <f t="shared" ref="AA2515:AA2516" si="4338">J2515/Y2515</f>
        <v>#N/A</v>
      </c>
      <c r="AB2515" s="336" t="e">
        <f t="shared" ref="AB2515:AB2516" si="4339">X2515/(Y2515-J2515)</f>
        <v>#N/A</v>
      </c>
      <c r="AC2515" s="223" t="e">
        <f ca="1">INDEX(FGA_COEFFS,1,1)+Z2515*INDEX(FGA_COEFFS,1,2)+Y2515*INDEX(FGA_COEFFS,1,3)+R2515*INDEX(FGA_COEFFS,1,4)+Q2516*INDEX(FGA_COEFFS,1,5)+S2515*INDEX(FGA_COEFFS,1,6)+T2516*INDEX(FGA_COEFFS,1,7)+M2516*INDEX(FGA_COEFFS,1,8)+Y2519*Y2520</f>
        <v>#N/A</v>
      </c>
      <c r="AD2515" s="223" t="e">
        <f ca="1">INDEX(THREEPTA_COEFFS,1,1)+AC2515*INDEX(THREEPTA_COEFFS,1,2)+J2515*INDEX(THREEPTA_COEFFS,1,3)+AA2515*INDEX(THREEPTA_COEFFS,1,4)+K2515*INDEX(THREEPTA_COEFFS,1,5)+L2516*INDEX(THREEPTA_COEFFS,1,6)+Z2519*Z2520</f>
        <v>#N/A</v>
      </c>
      <c r="AE2515" s="223" t="e">
        <f ca="1">INDEX(THREEPTPCT_COEFFS,1,1)+K2515*INDEX(THREEPTPCT_COEFFS,1,2)+L2516*INDEX(THREEPTPCT_COEFFS,1,3)+AA2519*AA2520</f>
        <v>#N/A</v>
      </c>
      <c r="AF2515" s="55" t="e">
        <f t="shared" ref="AF2515:AF2516" ca="1" si="4340">AC2515-AD2515</f>
        <v>#N/A</v>
      </c>
      <c r="AG2515" s="223" t="e">
        <f ca="1">INDEX(TWOPTPCT_COEFFS,1,1)+AB2515*INDEX(TWOPTPCT_COEFFS,1,2)+I2516*INDEX(TWOPTPCT_COEFFS,1,3)+G2516*INDEX(TWOPTPCT_COEFFS,1,4)+L2516*INDEX(TWOPTPCT_COEFFS,1,5)+AB2519*AB2520</f>
        <v>#N/A</v>
      </c>
      <c r="AH2515" s="223" t="e">
        <f ca="1">INDEX(FTA_COEFFS,1,1)+O2515*INDEX(FTA_COEFFS,1,2)+N2516*INDEX(FTA_COEFFS,1,3)+(Q2515+R2515)*INDEX(FTA_COEFFS,1,4)+(Q2516+R2516)*INDEX(FTA_COEFFS,1,5)+M2516*INDEX(FTA_COEFFS,1,6)+AC2519*AC2520</f>
        <v>#N/A</v>
      </c>
      <c r="AI2515" s="223" t="e">
        <f ca="1">INDEX(FTPCT_COEFFS,1,1)+P2515*INDEX(FTPCT_COEFFS,1,2)+F2515*INDEX(FTPCT_COEFFS,1,3)+G2516*INDEX(FTPCT_COEFFS,1,4)+AD2519*AD2520</f>
        <v>#N/A</v>
      </c>
      <c r="AJ2515" s="338" t="e">
        <f t="shared" ref="AJ2515:AJ2516" ca="1" si="4341">AD2515*AE2515/100+AF2515*AG2515+AH2515*AI2515/100</f>
        <v>#N/A</v>
      </c>
      <c r="AK2515" s="55"/>
      <c r="AL2515" s="55"/>
      <c r="AM2515" s="55"/>
      <c r="AN2515" s="55"/>
      <c r="AO2515" s="55"/>
      <c r="AP2515" s="55"/>
      <c r="AQ2515" s="55"/>
      <c r="AR2515" s="55"/>
    </row>
    <row r="2516" spans="1:45" x14ac:dyDescent="0.3">
      <c r="B2516" s="54" t="s">
        <v>175</v>
      </c>
      <c r="C2516" s="54">
        <f>C2509</f>
        <v>0</v>
      </c>
      <c r="D2516" s="56" t="e">
        <f t="shared" ca="1" si="4333"/>
        <v>#N/A</v>
      </c>
      <c r="E2516" s="52" t="e">
        <f t="shared" ref="E2516:W2516" si="4342">E2509</f>
        <v>#N/A</v>
      </c>
      <c r="F2516" s="52" t="e">
        <f t="shared" si="4342"/>
        <v>#N/A</v>
      </c>
      <c r="G2516" s="52" t="e">
        <f t="shared" si="4342"/>
        <v>#N/A</v>
      </c>
      <c r="H2516" s="52" t="e">
        <f t="shared" si="4342"/>
        <v>#N/A</v>
      </c>
      <c r="I2516" s="52" t="e">
        <f t="shared" si="4342"/>
        <v>#N/A</v>
      </c>
      <c r="J2516" s="52" t="e">
        <f t="shared" si="4342"/>
        <v>#N/A</v>
      </c>
      <c r="K2516" s="52" t="e">
        <f t="shared" si="4342"/>
        <v>#N/A</v>
      </c>
      <c r="L2516" s="52" t="e">
        <f t="shared" si="4342"/>
        <v>#N/A</v>
      </c>
      <c r="M2516" s="52" t="e">
        <f t="shared" si="4342"/>
        <v>#N/A</v>
      </c>
      <c r="N2516" s="52" t="e">
        <f t="shared" si="4342"/>
        <v>#N/A</v>
      </c>
      <c r="O2516" s="52" t="e">
        <f t="shared" si="4342"/>
        <v>#N/A</v>
      </c>
      <c r="P2516" s="52" t="e">
        <f t="shared" si="4342"/>
        <v>#N/A</v>
      </c>
      <c r="Q2516" s="52" t="e">
        <f t="shared" si="4342"/>
        <v>#N/A</v>
      </c>
      <c r="R2516" s="52" t="e">
        <f t="shared" si="4342"/>
        <v>#N/A</v>
      </c>
      <c r="S2516" s="52" t="e">
        <f t="shared" si="4342"/>
        <v>#N/A</v>
      </c>
      <c r="T2516" s="52" t="e">
        <f t="shared" si="4342"/>
        <v>#N/A</v>
      </c>
      <c r="U2516" s="52" t="e">
        <f t="shared" si="4342"/>
        <v>#N/A</v>
      </c>
      <c r="V2516" s="52" t="e">
        <f t="shared" si="4342"/>
        <v>#N/A</v>
      </c>
      <c r="W2516" s="52" t="e">
        <f t="shared" si="4342"/>
        <v>#N/A</v>
      </c>
      <c r="X2516" s="55" t="e">
        <f t="shared" si="4335"/>
        <v>#N/A</v>
      </c>
      <c r="Y2516" s="55" t="e">
        <f t="shared" si="4336"/>
        <v>#N/A</v>
      </c>
      <c r="Z2516" s="55" t="e">
        <f t="shared" ref="Z2516" si="4343">Z2515</f>
        <v>#N/A</v>
      </c>
      <c r="AA2516" s="55" t="e">
        <f t="shared" si="4338"/>
        <v>#N/A</v>
      </c>
      <c r="AB2516" s="336" t="e">
        <f t="shared" si="4339"/>
        <v>#N/A</v>
      </c>
      <c r="AC2516" s="223" t="e">
        <f ca="1">INDEX(FGA_COEFFS,1,1)+Z2516*INDEX(FGA_COEFFS,1,2)+Y2516*INDEX(FGA_COEFFS,1,3)+R2516*INDEX(FGA_COEFFS,1,4)+Q2515*INDEX(FGA_COEFFS,1,5)+S2516*INDEX(FGA_COEFFS,1,6)+T2515*INDEX(FGA_COEFFS,1,7)+M2515*INDEX(FGA_COEFFS,1,8)+Y2519*Y2521</f>
        <v>#N/A</v>
      </c>
      <c r="AD2516" s="223" t="e">
        <f ca="1">INDEX(THREEPTA_COEFFS,1,1)+AC2516*INDEX(THREEPTA_COEFFS,1,2)+J2516*INDEX(THREEPTA_COEFFS,1,3)+AA2516*INDEX(THREEPTA_COEFFS,1,4)+K2516*INDEX(THREEPTA_COEFFS,1,5)+L2515*INDEX(THREEPTA_COEFFS,1,6)+Z2519*Z2521</f>
        <v>#N/A</v>
      </c>
      <c r="AE2516" s="223" t="e">
        <f ca="1">INDEX(THREEPTPCT_COEFFS,1,1)+K2516*INDEX(THREEPTPCT_COEFFS,1,2)+L2515*INDEX(THREEPTPCT_COEFFS,1,3)+AA2519*AA2521</f>
        <v>#N/A</v>
      </c>
      <c r="AF2516" s="55" t="e">
        <f t="shared" ca="1" si="4340"/>
        <v>#N/A</v>
      </c>
      <c r="AG2516" s="223" t="e">
        <f ca="1">INDEX(TWOPTPCT_COEFFS,1,1)+AB2516*INDEX(TWOPTPCT_COEFFS,1,2)+I2515*INDEX(TWOPTPCT_COEFFS,1,3)+G2515*INDEX(TWOPTPCT_COEFFS,1,4)+L2515*INDEX(TWOPTPCT_COEFFS,1,5)+AB2519*AB2521</f>
        <v>#N/A</v>
      </c>
      <c r="AH2516" s="223" t="e">
        <f ca="1">INDEX(FTA_COEFFS,1,1)+O2516*INDEX(FTA_COEFFS,1,2)+N2515*INDEX(FTA_COEFFS,1,3)+(Q2516+R2516)*INDEX(FTA_COEFFS,1,4)+(Q2515+R2515)*INDEX(FTA_COEFFS,1,5)+M2515*INDEX(FTA_COEFFS,1,6)+AC2519*AC2521</f>
        <v>#N/A</v>
      </c>
      <c r="AI2516" s="223" t="e">
        <f ca="1">INDEX(FTPCT_COEFFS,1,1)+P2516*INDEX(FTPCT_COEFFS,1,2)+F2516*INDEX(FTPCT_COEFFS,1,3)+G2515*INDEX(FTPCT_COEFFS,1,4)+AD2519*AD2521</f>
        <v>#N/A</v>
      </c>
      <c r="AJ2516" s="338" t="e">
        <f t="shared" ca="1" si="4341"/>
        <v>#N/A</v>
      </c>
      <c r="AK2516" s="55"/>
      <c r="AL2516" s="55"/>
      <c r="AM2516" s="55"/>
      <c r="AN2516" s="55"/>
      <c r="AO2516" s="55"/>
      <c r="AP2516" s="55"/>
      <c r="AQ2516" s="55"/>
      <c r="AR2516" s="55"/>
    </row>
    <row r="2517" spans="1:45" x14ac:dyDescent="0.3">
      <c r="A2517" s="54" t="e">
        <f ca="1">IF(D2515&gt;(D2516+(AVERAGE(V2515,W2515)-AVERAGE(V2516,W2516))/2)+2.5,C2515,IF(D2516&gt;(D2515+(AVERAGE(V2516,W2516)-AVERAGE(V2515,W2515))/2)+2.5,C2516,"Close"))</f>
        <v>#N/A</v>
      </c>
      <c r="B2517" s="64" t="e">
        <f ca="1">IF(D2516&gt;D2515,C2516,C2515)</f>
        <v>#N/A</v>
      </c>
      <c r="D2517" s="56"/>
      <c r="X2517" s="55"/>
      <c r="Y2517" s="55"/>
      <c r="Z2517" s="55"/>
      <c r="AA2517" s="55"/>
      <c r="AB2517" s="55"/>
      <c r="AC2517" s="337"/>
      <c r="AD2517" s="337"/>
      <c r="AE2517" s="337"/>
      <c r="AF2517" s="337"/>
      <c r="AG2517" s="337"/>
      <c r="AH2517" s="337"/>
      <c r="AI2517" s="337"/>
      <c r="AJ2517" s="337"/>
      <c r="AK2517" s="337"/>
      <c r="AL2517" s="337"/>
      <c r="AM2517" s="55"/>
      <c r="AN2517" s="55"/>
      <c r="AO2517" s="55"/>
      <c r="AP2517" s="55"/>
      <c r="AQ2517" s="55"/>
      <c r="AR2517" s="55"/>
      <c r="AS2517" s="55"/>
    </row>
    <row r="2518" spans="1:45" x14ac:dyDescent="0.3">
      <c r="X2518" s="54" t="s">
        <v>1305</v>
      </c>
      <c r="Y2518" s="54" t="s">
        <v>128</v>
      </c>
      <c r="Z2518" s="54" t="s">
        <v>157</v>
      </c>
      <c r="AA2518" s="54" t="s">
        <v>151</v>
      </c>
      <c r="AB2518" s="54" t="s">
        <v>1327</v>
      </c>
      <c r="AC2518" s="54" t="s">
        <v>129</v>
      </c>
      <c r="AD2518" s="54" t="s">
        <v>116</v>
      </c>
      <c r="AE2518" s="54"/>
      <c r="AF2518" s="54"/>
      <c r="AG2518" s="54"/>
      <c r="AH2518" s="54"/>
      <c r="AI2518" s="54"/>
      <c r="AJ2518" s="54"/>
      <c r="AK2518" s="54"/>
      <c r="AL2518" s="54"/>
      <c r="AM2518" s="54"/>
      <c r="AN2518" s="54"/>
      <c r="AO2518" s="54"/>
      <c r="AP2518" s="54"/>
      <c r="AQ2518" s="54"/>
      <c r="AR2518" s="54"/>
      <c r="AS2518" s="54"/>
    </row>
    <row r="2519" spans="1:45" x14ac:dyDescent="0.3">
      <c r="X2519" s="54"/>
      <c r="Y2519" s="54">
        <f t="shared" ref="Y2519:AD2519" si="4344">Y2512</f>
        <v>6.4436999999999998</v>
      </c>
      <c r="Z2519" s="54">
        <f t="shared" si="4344"/>
        <v>4.9371</v>
      </c>
      <c r="AA2519" s="54">
        <f t="shared" si="4344"/>
        <v>11.350300000000001</v>
      </c>
      <c r="AB2519" s="54">
        <f t="shared" si="4344"/>
        <v>7.1900000000000006E-2</v>
      </c>
      <c r="AC2519" s="54">
        <f t="shared" si="4344"/>
        <v>6.2766000000000002</v>
      </c>
      <c r="AD2519" s="54">
        <f t="shared" si="4344"/>
        <v>11.042999999999999</v>
      </c>
      <c r="AE2519" s="54"/>
      <c r="AF2519" s="336"/>
      <c r="AG2519" s="336"/>
      <c r="AH2519" s="336"/>
      <c r="AI2519" s="54"/>
      <c r="AJ2519" s="54"/>
      <c r="AK2519" s="54"/>
      <c r="AL2519" s="54"/>
      <c r="AM2519" s="54"/>
      <c r="AN2519" s="54"/>
      <c r="AO2519" s="54"/>
      <c r="AP2519" s="54"/>
      <c r="AQ2519" s="54"/>
      <c r="AR2519" s="54"/>
      <c r="AS2519" s="54"/>
    </row>
    <row r="2520" spans="1:45" x14ac:dyDescent="0.3">
      <c r="D2520" s="56"/>
      <c r="X2520" s="336"/>
      <c r="Y2520" s="336">
        <f t="shared" ca="1" si="4260"/>
        <v>1.6433427666175005E-2</v>
      </c>
      <c r="Z2520" s="336">
        <f t="shared" ca="1" si="4260"/>
        <v>1.5500200694501176E-3</v>
      </c>
      <c r="AA2520" s="336">
        <f t="shared" ca="1" si="4260"/>
        <v>0.97858990698977888</v>
      </c>
      <c r="AB2520" s="336">
        <f t="shared" ca="1" si="4260"/>
        <v>-1.0004774575066433</v>
      </c>
      <c r="AC2520" s="336">
        <f t="shared" ca="1" si="4260"/>
        <v>1.540600093690616E-2</v>
      </c>
      <c r="AD2520" s="336">
        <f t="shared" ca="1" si="4260"/>
        <v>0.28274915332233952</v>
      </c>
      <c r="AE2520" s="336"/>
      <c r="AF2520" s="336"/>
      <c r="AG2520" s="336"/>
      <c r="AH2520" s="336"/>
      <c r="AI2520" s="54"/>
      <c r="AJ2520" s="54"/>
      <c r="AK2520" s="54"/>
      <c r="AL2520" s="336"/>
      <c r="AM2520" s="336"/>
      <c r="AN2520" s="336"/>
      <c r="AO2520" s="336"/>
      <c r="AP2520" s="54"/>
      <c r="AQ2520" s="336"/>
      <c r="AR2520" s="336"/>
      <c r="AS2520" s="336"/>
    </row>
    <row r="2521" spans="1:45" x14ac:dyDescent="0.3">
      <c r="C2521" s="54"/>
      <c r="D2521" s="56"/>
      <c r="Y2521" s="336">
        <f t="shared" ca="1" si="4260"/>
        <v>-1.2730297699335156E-3</v>
      </c>
      <c r="Z2521" s="336">
        <f t="shared" ca="1" si="4260"/>
        <v>0.58817912800127647</v>
      </c>
      <c r="AA2521" s="336">
        <f t="shared" ca="1" si="4260"/>
        <v>-0.90203101636054617</v>
      </c>
      <c r="AB2521" s="336">
        <f t="shared" ca="1" si="4260"/>
        <v>-0.4332330664901326</v>
      </c>
      <c r="AC2521" s="336">
        <f t="shared" ca="1" si="4260"/>
        <v>0.10805519795917905</v>
      </c>
      <c r="AD2521" s="336">
        <f t="shared" ca="1" si="4260"/>
        <v>-7.2529280049104472E-2</v>
      </c>
      <c r="AE2521" s="55"/>
      <c r="AF2521" s="55"/>
      <c r="AG2521" s="55"/>
      <c r="AH2521" s="55"/>
      <c r="AI2521" s="55"/>
      <c r="AJ2521" s="55"/>
      <c r="AK2521" s="55"/>
      <c r="AL2521" s="55"/>
      <c r="AM2521" s="55"/>
      <c r="AN2521" s="55"/>
      <c r="AO2521" s="55"/>
      <c r="AP2521" s="55"/>
      <c r="AQ2521" s="55"/>
      <c r="AR2521" s="55"/>
      <c r="AS2521" s="55"/>
    </row>
    <row r="2522" spans="1:45" x14ac:dyDescent="0.3">
      <c r="B2522" s="54" t="s">
        <v>172</v>
      </c>
      <c r="C2522" s="53">
        <f>C2515</f>
        <v>0</v>
      </c>
      <c r="D2522" s="56" t="e">
        <f t="shared" ref="D2522:D2523" ca="1" si="4345">AJ2522</f>
        <v>#N/A</v>
      </c>
      <c r="E2522" s="52" t="e">
        <f t="shared" ref="E2522:W2522" si="4346">E2515</f>
        <v>#N/A</v>
      </c>
      <c r="F2522" s="52" t="e">
        <f t="shared" si="4346"/>
        <v>#N/A</v>
      </c>
      <c r="G2522" s="52" t="e">
        <f t="shared" si="4346"/>
        <v>#N/A</v>
      </c>
      <c r="H2522" s="52" t="e">
        <f t="shared" si="4346"/>
        <v>#N/A</v>
      </c>
      <c r="I2522" s="52" t="e">
        <f t="shared" si="4346"/>
        <v>#N/A</v>
      </c>
      <c r="J2522" s="52" t="e">
        <f t="shared" si="4346"/>
        <v>#N/A</v>
      </c>
      <c r="K2522" s="52" t="e">
        <f t="shared" si="4346"/>
        <v>#N/A</v>
      </c>
      <c r="L2522" s="52" t="e">
        <f t="shared" si="4346"/>
        <v>#N/A</v>
      </c>
      <c r="M2522" s="52" t="e">
        <f t="shared" si="4346"/>
        <v>#N/A</v>
      </c>
      <c r="N2522" s="52" t="e">
        <f t="shared" si="4346"/>
        <v>#N/A</v>
      </c>
      <c r="O2522" s="52" t="e">
        <f t="shared" si="4346"/>
        <v>#N/A</v>
      </c>
      <c r="P2522" s="52" t="e">
        <f t="shared" si="4346"/>
        <v>#N/A</v>
      </c>
      <c r="Q2522" s="52" t="e">
        <f t="shared" si="4346"/>
        <v>#N/A</v>
      </c>
      <c r="R2522" s="52" t="e">
        <f t="shared" si="4346"/>
        <v>#N/A</v>
      </c>
      <c r="S2522" s="52" t="e">
        <f t="shared" si="4346"/>
        <v>#N/A</v>
      </c>
      <c r="T2522" s="52" t="e">
        <f t="shared" si="4346"/>
        <v>#N/A</v>
      </c>
      <c r="U2522" s="52" t="e">
        <f t="shared" si="4346"/>
        <v>#N/A</v>
      </c>
      <c r="V2522" s="52" t="e">
        <f t="shared" si="4346"/>
        <v>#N/A</v>
      </c>
      <c r="W2522" s="52" t="e">
        <f t="shared" si="4346"/>
        <v>#N/A</v>
      </c>
      <c r="X2522" s="55" t="e">
        <f t="shared" ref="X2522:X2523" si="4347">(H2522-(O2522*P2522)/100-3*(J2522*K2522)/100)/2</f>
        <v>#N/A</v>
      </c>
      <c r="Y2522" s="55" t="e">
        <f t="shared" ref="Y2522:Y2523" si="4348">SUM(X2522,(J2522*K2522/100))/(F2522/100)</f>
        <v>#N/A</v>
      </c>
      <c r="Z2522" s="55" t="e">
        <f t="shared" ref="Z2522" si="4349">U2522*0.5+U2523*0.5</f>
        <v>#N/A</v>
      </c>
      <c r="AA2522" s="55" t="e">
        <f t="shared" ref="AA2522:AA2523" si="4350">J2522/Y2522</f>
        <v>#N/A</v>
      </c>
      <c r="AB2522" s="336" t="e">
        <f t="shared" ref="AB2522:AB2523" si="4351">X2522/(Y2522-J2522)</f>
        <v>#N/A</v>
      </c>
      <c r="AC2522" s="223" t="e">
        <f ca="1">INDEX(FGA_COEFFS,1,1)+Z2522*INDEX(FGA_COEFFS,1,2)+Y2522*INDEX(FGA_COEFFS,1,3)+R2522*INDEX(FGA_COEFFS,1,4)+Q2523*INDEX(FGA_COEFFS,1,5)+S2522*INDEX(FGA_COEFFS,1,6)+T2523*INDEX(FGA_COEFFS,1,7)+M2523*INDEX(FGA_COEFFS,1,8)+Y2526*Y2527</f>
        <v>#N/A</v>
      </c>
      <c r="AD2522" s="223" t="e">
        <f ca="1">INDEX(THREEPTA_COEFFS,1,1)+AC2522*INDEX(THREEPTA_COEFFS,1,2)+J2522*INDEX(THREEPTA_COEFFS,1,3)+AA2522*INDEX(THREEPTA_COEFFS,1,4)+K2522*INDEX(THREEPTA_COEFFS,1,5)+L2523*INDEX(THREEPTA_COEFFS,1,6)+Z2526*Z2527</f>
        <v>#N/A</v>
      </c>
      <c r="AE2522" s="223" t="e">
        <f ca="1">INDEX(THREEPTPCT_COEFFS,1,1)+K2522*INDEX(THREEPTPCT_COEFFS,1,2)+L2523*INDEX(THREEPTPCT_COEFFS,1,3)+AA2526*AA2527</f>
        <v>#N/A</v>
      </c>
      <c r="AF2522" s="55" t="e">
        <f t="shared" ref="AF2522:AF2523" ca="1" si="4352">AC2522-AD2522</f>
        <v>#N/A</v>
      </c>
      <c r="AG2522" s="223" t="e">
        <f ca="1">INDEX(TWOPTPCT_COEFFS,1,1)+AB2522*INDEX(TWOPTPCT_COEFFS,1,2)+I2523*INDEX(TWOPTPCT_COEFFS,1,3)+G2523*INDEX(TWOPTPCT_COEFFS,1,4)+L2523*INDEX(TWOPTPCT_COEFFS,1,5)+AB2526*AB2527</f>
        <v>#N/A</v>
      </c>
      <c r="AH2522" s="223" t="e">
        <f ca="1">INDEX(FTA_COEFFS,1,1)+O2522*INDEX(FTA_COEFFS,1,2)+N2523*INDEX(FTA_COEFFS,1,3)+(Q2522+R2522)*INDEX(FTA_COEFFS,1,4)+(Q2523+R2523)*INDEX(FTA_COEFFS,1,5)+M2523*INDEX(FTA_COEFFS,1,6)+AC2526*AC2527</f>
        <v>#N/A</v>
      </c>
      <c r="AI2522" s="223" t="e">
        <f ca="1">INDEX(FTPCT_COEFFS,1,1)+P2522*INDEX(FTPCT_COEFFS,1,2)+F2522*INDEX(FTPCT_COEFFS,1,3)+G2523*INDEX(FTPCT_COEFFS,1,4)+AD2526*AD2527</f>
        <v>#N/A</v>
      </c>
      <c r="AJ2522" s="338" t="e">
        <f t="shared" ref="AJ2522:AJ2523" ca="1" si="4353">AD2522*AE2522/100+AF2522*AG2522+AH2522*AI2522/100</f>
        <v>#N/A</v>
      </c>
      <c r="AK2522" s="55"/>
      <c r="AL2522" s="55"/>
      <c r="AM2522" s="55"/>
      <c r="AN2522" s="55"/>
      <c r="AO2522" s="55"/>
      <c r="AP2522" s="55"/>
      <c r="AQ2522" s="55"/>
      <c r="AR2522" s="55"/>
    </row>
    <row r="2523" spans="1:45" x14ac:dyDescent="0.3">
      <c r="B2523" s="54" t="s">
        <v>175</v>
      </c>
      <c r="C2523" s="54">
        <f>C2516</f>
        <v>0</v>
      </c>
      <c r="D2523" s="56" t="e">
        <f t="shared" ca="1" si="4345"/>
        <v>#N/A</v>
      </c>
      <c r="E2523" s="52" t="e">
        <f t="shared" ref="E2523:W2523" si="4354">E2516</f>
        <v>#N/A</v>
      </c>
      <c r="F2523" s="52" t="e">
        <f t="shared" si="4354"/>
        <v>#N/A</v>
      </c>
      <c r="G2523" s="52" t="e">
        <f t="shared" si="4354"/>
        <v>#N/A</v>
      </c>
      <c r="H2523" s="52" t="e">
        <f t="shared" si="4354"/>
        <v>#N/A</v>
      </c>
      <c r="I2523" s="52" t="e">
        <f t="shared" si="4354"/>
        <v>#N/A</v>
      </c>
      <c r="J2523" s="52" t="e">
        <f t="shared" si="4354"/>
        <v>#N/A</v>
      </c>
      <c r="K2523" s="52" t="e">
        <f t="shared" si="4354"/>
        <v>#N/A</v>
      </c>
      <c r="L2523" s="52" t="e">
        <f t="shared" si="4354"/>
        <v>#N/A</v>
      </c>
      <c r="M2523" s="52" t="e">
        <f t="shared" si="4354"/>
        <v>#N/A</v>
      </c>
      <c r="N2523" s="52" t="e">
        <f t="shared" si="4354"/>
        <v>#N/A</v>
      </c>
      <c r="O2523" s="52" t="e">
        <f t="shared" si="4354"/>
        <v>#N/A</v>
      </c>
      <c r="P2523" s="52" t="e">
        <f t="shared" si="4354"/>
        <v>#N/A</v>
      </c>
      <c r="Q2523" s="52" t="e">
        <f t="shared" si="4354"/>
        <v>#N/A</v>
      </c>
      <c r="R2523" s="52" t="e">
        <f t="shared" si="4354"/>
        <v>#N/A</v>
      </c>
      <c r="S2523" s="52" t="e">
        <f t="shared" si="4354"/>
        <v>#N/A</v>
      </c>
      <c r="T2523" s="52" t="e">
        <f t="shared" si="4354"/>
        <v>#N/A</v>
      </c>
      <c r="U2523" s="52" t="e">
        <f t="shared" si="4354"/>
        <v>#N/A</v>
      </c>
      <c r="V2523" s="52" t="e">
        <f t="shared" si="4354"/>
        <v>#N/A</v>
      </c>
      <c r="W2523" s="52" t="e">
        <f t="shared" si="4354"/>
        <v>#N/A</v>
      </c>
      <c r="X2523" s="55" t="e">
        <f t="shared" si="4347"/>
        <v>#N/A</v>
      </c>
      <c r="Y2523" s="55" t="e">
        <f t="shared" si="4348"/>
        <v>#N/A</v>
      </c>
      <c r="Z2523" s="55" t="e">
        <f t="shared" ref="Z2523" si="4355">Z2522</f>
        <v>#N/A</v>
      </c>
      <c r="AA2523" s="55" t="e">
        <f t="shared" si="4350"/>
        <v>#N/A</v>
      </c>
      <c r="AB2523" s="336" t="e">
        <f t="shared" si="4351"/>
        <v>#N/A</v>
      </c>
      <c r="AC2523" s="223" t="e">
        <f ca="1">INDEX(FGA_COEFFS,1,1)+Z2523*INDEX(FGA_COEFFS,1,2)+Y2523*INDEX(FGA_COEFFS,1,3)+R2523*INDEX(FGA_COEFFS,1,4)+Q2522*INDEX(FGA_COEFFS,1,5)+S2523*INDEX(FGA_COEFFS,1,6)+T2522*INDEX(FGA_COEFFS,1,7)+M2522*INDEX(FGA_COEFFS,1,8)+Y2526*Y2528</f>
        <v>#N/A</v>
      </c>
      <c r="AD2523" s="223" t="e">
        <f ca="1">INDEX(THREEPTA_COEFFS,1,1)+AC2523*INDEX(THREEPTA_COEFFS,1,2)+J2523*INDEX(THREEPTA_COEFFS,1,3)+AA2523*INDEX(THREEPTA_COEFFS,1,4)+K2523*INDEX(THREEPTA_COEFFS,1,5)+L2522*INDEX(THREEPTA_COEFFS,1,6)+Z2526*Z2528</f>
        <v>#N/A</v>
      </c>
      <c r="AE2523" s="223" t="e">
        <f ca="1">INDEX(THREEPTPCT_COEFFS,1,1)+K2523*INDEX(THREEPTPCT_COEFFS,1,2)+L2522*INDEX(THREEPTPCT_COEFFS,1,3)+AA2526*AA2528</f>
        <v>#N/A</v>
      </c>
      <c r="AF2523" s="55" t="e">
        <f t="shared" ca="1" si="4352"/>
        <v>#N/A</v>
      </c>
      <c r="AG2523" s="223" t="e">
        <f ca="1">INDEX(TWOPTPCT_COEFFS,1,1)+AB2523*INDEX(TWOPTPCT_COEFFS,1,2)+I2522*INDEX(TWOPTPCT_COEFFS,1,3)+G2522*INDEX(TWOPTPCT_COEFFS,1,4)+L2522*INDEX(TWOPTPCT_COEFFS,1,5)+AB2526*AB2528</f>
        <v>#N/A</v>
      </c>
      <c r="AH2523" s="223" t="e">
        <f ca="1">INDEX(FTA_COEFFS,1,1)+O2523*INDEX(FTA_COEFFS,1,2)+N2522*INDEX(FTA_COEFFS,1,3)+(Q2523+R2523)*INDEX(FTA_COEFFS,1,4)+(Q2522+R2522)*INDEX(FTA_COEFFS,1,5)+M2522*INDEX(FTA_COEFFS,1,6)+AC2526*AC2528</f>
        <v>#N/A</v>
      </c>
      <c r="AI2523" s="223" t="e">
        <f ca="1">INDEX(FTPCT_COEFFS,1,1)+P2523*INDEX(FTPCT_COEFFS,1,2)+F2523*INDEX(FTPCT_COEFFS,1,3)+G2522*INDEX(FTPCT_COEFFS,1,4)+AD2526*AD2528</f>
        <v>#N/A</v>
      </c>
      <c r="AJ2523" s="338" t="e">
        <f t="shared" ca="1" si="4353"/>
        <v>#N/A</v>
      </c>
      <c r="AK2523" s="55"/>
      <c r="AL2523" s="55"/>
      <c r="AM2523" s="55"/>
      <c r="AN2523" s="55"/>
      <c r="AO2523" s="55"/>
      <c r="AP2523" s="55"/>
      <c r="AQ2523" s="55"/>
      <c r="AR2523" s="55"/>
    </row>
    <row r="2524" spans="1:45" x14ac:dyDescent="0.3">
      <c r="A2524" s="54" t="e">
        <f ca="1">IF(D2522&gt;(D2523+(AVERAGE(V2522,W2522)-AVERAGE(V2523,W2523))/2)+2.5,C2522,IF(D2523&gt;(D2522+(AVERAGE(V2523,W2523)-AVERAGE(V2522,W2522))/2)+2.5,C2523,"Close"))</f>
        <v>#N/A</v>
      </c>
      <c r="B2524" s="64" t="e">
        <f ca="1">IF(D2523&gt;D2522,C2523,C2522)</f>
        <v>#N/A</v>
      </c>
      <c r="D2524" s="56"/>
      <c r="X2524" s="55"/>
      <c r="Y2524" s="55"/>
      <c r="Z2524" s="55"/>
      <c r="AA2524" s="55"/>
      <c r="AB2524" s="55"/>
      <c r="AC2524" s="337"/>
      <c r="AD2524" s="337"/>
      <c r="AE2524" s="337"/>
      <c r="AF2524" s="337"/>
      <c r="AG2524" s="337"/>
      <c r="AH2524" s="337"/>
      <c r="AI2524" s="337"/>
      <c r="AJ2524" s="337"/>
      <c r="AK2524" s="337"/>
      <c r="AL2524" s="337"/>
      <c r="AM2524" s="55"/>
      <c r="AN2524" s="55"/>
      <c r="AO2524" s="55"/>
      <c r="AP2524" s="55"/>
      <c r="AQ2524" s="55"/>
      <c r="AR2524" s="55"/>
      <c r="AS2524" s="55"/>
    </row>
    <row r="2525" spans="1:45" x14ac:dyDescent="0.3">
      <c r="X2525" s="54" t="s">
        <v>1305</v>
      </c>
      <c r="Y2525" s="54" t="s">
        <v>128</v>
      </c>
      <c r="Z2525" s="54" t="s">
        <v>157</v>
      </c>
      <c r="AA2525" s="54" t="s">
        <v>151</v>
      </c>
      <c r="AB2525" s="54" t="s">
        <v>1327</v>
      </c>
      <c r="AC2525" s="54" t="s">
        <v>129</v>
      </c>
      <c r="AD2525" s="54" t="s">
        <v>116</v>
      </c>
      <c r="AE2525" s="54"/>
      <c r="AF2525" s="54"/>
      <c r="AG2525" s="54"/>
      <c r="AH2525" s="54"/>
      <c r="AI2525" s="54"/>
      <c r="AJ2525" s="54"/>
      <c r="AK2525" s="54"/>
      <c r="AL2525" s="54"/>
      <c r="AM2525" s="54"/>
      <c r="AN2525" s="54"/>
      <c r="AO2525" s="54"/>
      <c r="AP2525" s="54"/>
      <c r="AQ2525" s="54"/>
      <c r="AR2525" s="54"/>
      <c r="AS2525" s="54"/>
    </row>
    <row r="2526" spans="1:45" x14ac:dyDescent="0.3">
      <c r="X2526" s="54"/>
      <c r="Y2526" s="54">
        <f t="shared" ref="Y2526:AD2526" si="4356">Y2519</f>
        <v>6.4436999999999998</v>
      </c>
      <c r="Z2526" s="54">
        <f t="shared" si="4356"/>
        <v>4.9371</v>
      </c>
      <c r="AA2526" s="54">
        <f t="shared" si="4356"/>
        <v>11.350300000000001</v>
      </c>
      <c r="AB2526" s="54">
        <f t="shared" si="4356"/>
        <v>7.1900000000000006E-2</v>
      </c>
      <c r="AC2526" s="54">
        <f t="shared" si="4356"/>
        <v>6.2766000000000002</v>
      </c>
      <c r="AD2526" s="54">
        <f t="shared" si="4356"/>
        <v>11.042999999999999</v>
      </c>
      <c r="AE2526" s="54"/>
      <c r="AF2526" s="336"/>
      <c r="AG2526" s="336"/>
      <c r="AH2526" s="336"/>
      <c r="AI2526" s="54"/>
      <c r="AJ2526" s="54"/>
      <c r="AK2526" s="54"/>
      <c r="AL2526" s="54"/>
      <c r="AM2526" s="54"/>
      <c r="AN2526" s="54"/>
      <c r="AO2526" s="54"/>
      <c r="AP2526" s="54"/>
      <c r="AQ2526" s="54"/>
      <c r="AR2526" s="54"/>
      <c r="AS2526" s="54"/>
    </row>
    <row r="2527" spans="1:45" x14ac:dyDescent="0.3">
      <c r="D2527" s="56"/>
      <c r="X2527" s="336"/>
      <c r="Y2527" s="336">
        <f t="shared" ca="1" si="4260"/>
        <v>-0.3409998005288517</v>
      </c>
      <c r="Z2527" s="336">
        <f t="shared" ca="1" si="4260"/>
        <v>-1.0234658071263729</v>
      </c>
      <c r="AA2527" s="336">
        <f t="shared" ca="1" si="4260"/>
        <v>0.90203839527875229</v>
      </c>
      <c r="AB2527" s="336">
        <f t="shared" ca="1" si="4260"/>
        <v>-5.0364523099962401E-2</v>
      </c>
      <c r="AC2527" s="336">
        <f t="shared" ca="1" si="4260"/>
        <v>0.19350748408414503</v>
      </c>
      <c r="AD2527" s="336">
        <f t="shared" ca="1" si="4260"/>
        <v>0.97332140346636153</v>
      </c>
      <c r="AE2527" s="336"/>
      <c r="AF2527" s="336"/>
      <c r="AG2527" s="336"/>
      <c r="AH2527" s="336"/>
      <c r="AI2527" s="54"/>
      <c r="AJ2527" s="54"/>
      <c r="AK2527" s="54"/>
      <c r="AL2527" s="336"/>
      <c r="AM2527" s="336"/>
      <c r="AN2527" s="336"/>
      <c r="AO2527" s="336"/>
      <c r="AP2527" s="54"/>
      <c r="AQ2527" s="336"/>
      <c r="AR2527" s="336"/>
      <c r="AS2527" s="336"/>
    </row>
    <row r="2528" spans="1:45" x14ac:dyDescent="0.3">
      <c r="C2528" s="54"/>
      <c r="D2528" s="56"/>
      <c r="Y2528" s="336">
        <f t="shared" ca="1" si="4260"/>
        <v>-1.2374096382314197</v>
      </c>
      <c r="Z2528" s="336">
        <f t="shared" ca="1" si="4260"/>
        <v>0.14048734188328654</v>
      </c>
      <c r="AA2528" s="336">
        <f t="shared" ca="1" si="4260"/>
        <v>-1.2384586291220694</v>
      </c>
      <c r="AB2528" s="336">
        <f t="shared" ca="1" si="4260"/>
        <v>0.77600179270513836</v>
      </c>
      <c r="AC2528" s="336">
        <f t="shared" ca="1" si="4260"/>
        <v>-0.10293263737650075</v>
      </c>
      <c r="AD2528" s="336">
        <f t="shared" ca="1" si="4260"/>
        <v>-0.92499155391135113</v>
      </c>
      <c r="AE2528" s="55"/>
      <c r="AF2528" s="55"/>
      <c r="AG2528" s="55"/>
      <c r="AH2528" s="55"/>
      <c r="AI2528" s="55"/>
      <c r="AJ2528" s="55"/>
      <c r="AK2528" s="55"/>
      <c r="AL2528" s="55"/>
      <c r="AM2528" s="55"/>
      <c r="AN2528" s="55"/>
      <c r="AO2528" s="55"/>
      <c r="AP2528" s="55"/>
      <c r="AQ2528" s="55"/>
      <c r="AR2528" s="55"/>
      <c r="AS2528" s="55"/>
    </row>
    <row r="2529" spans="1:45" x14ac:dyDescent="0.3">
      <c r="B2529" s="54" t="s">
        <v>172</v>
      </c>
      <c r="C2529" s="53">
        <f>C2522</f>
        <v>0</v>
      </c>
      <c r="D2529" s="56" t="e">
        <f t="shared" ref="D2529:D2530" ca="1" si="4357">AJ2529</f>
        <v>#N/A</v>
      </c>
      <c r="E2529" s="52" t="e">
        <f t="shared" ref="E2529:W2529" si="4358">E2522</f>
        <v>#N/A</v>
      </c>
      <c r="F2529" s="52" t="e">
        <f t="shared" si="4358"/>
        <v>#N/A</v>
      </c>
      <c r="G2529" s="52" t="e">
        <f t="shared" si="4358"/>
        <v>#N/A</v>
      </c>
      <c r="H2529" s="52" t="e">
        <f t="shared" si="4358"/>
        <v>#N/A</v>
      </c>
      <c r="I2529" s="52" t="e">
        <f t="shared" si="4358"/>
        <v>#N/A</v>
      </c>
      <c r="J2529" s="52" t="e">
        <f t="shared" si="4358"/>
        <v>#N/A</v>
      </c>
      <c r="K2529" s="52" t="e">
        <f t="shared" si="4358"/>
        <v>#N/A</v>
      </c>
      <c r="L2529" s="52" t="e">
        <f t="shared" si="4358"/>
        <v>#N/A</v>
      </c>
      <c r="M2529" s="52" t="e">
        <f t="shared" si="4358"/>
        <v>#N/A</v>
      </c>
      <c r="N2529" s="52" t="e">
        <f t="shared" si="4358"/>
        <v>#N/A</v>
      </c>
      <c r="O2529" s="52" t="e">
        <f t="shared" si="4358"/>
        <v>#N/A</v>
      </c>
      <c r="P2529" s="52" t="e">
        <f t="shared" si="4358"/>
        <v>#N/A</v>
      </c>
      <c r="Q2529" s="52" t="e">
        <f t="shared" si="4358"/>
        <v>#N/A</v>
      </c>
      <c r="R2529" s="52" t="e">
        <f t="shared" si="4358"/>
        <v>#N/A</v>
      </c>
      <c r="S2529" s="52" t="e">
        <f t="shared" si="4358"/>
        <v>#N/A</v>
      </c>
      <c r="T2529" s="52" t="e">
        <f t="shared" si="4358"/>
        <v>#N/A</v>
      </c>
      <c r="U2529" s="52" t="e">
        <f t="shared" si="4358"/>
        <v>#N/A</v>
      </c>
      <c r="V2529" s="52" t="e">
        <f t="shared" si="4358"/>
        <v>#N/A</v>
      </c>
      <c r="W2529" s="52" t="e">
        <f t="shared" si="4358"/>
        <v>#N/A</v>
      </c>
      <c r="X2529" s="55" t="e">
        <f t="shared" ref="X2529:X2530" si="4359">(H2529-(O2529*P2529)/100-3*(J2529*K2529)/100)/2</f>
        <v>#N/A</v>
      </c>
      <c r="Y2529" s="55" t="e">
        <f t="shared" ref="Y2529:Y2530" si="4360">SUM(X2529,(J2529*K2529/100))/(F2529/100)</f>
        <v>#N/A</v>
      </c>
      <c r="Z2529" s="55" t="e">
        <f t="shared" ref="Z2529" si="4361">U2529*0.5+U2530*0.5</f>
        <v>#N/A</v>
      </c>
      <c r="AA2529" s="55" t="e">
        <f t="shared" ref="AA2529:AA2530" si="4362">J2529/Y2529</f>
        <v>#N/A</v>
      </c>
      <c r="AB2529" s="336" t="e">
        <f t="shared" ref="AB2529:AB2530" si="4363">X2529/(Y2529-J2529)</f>
        <v>#N/A</v>
      </c>
      <c r="AC2529" s="223" t="e">
        <f ca="1">INDEX(FGA_COEFFS,1,1)+Z2529*INDEX(FGA_COEFFS,1,2)+Y2529*INDEX(FGA_COEFFS,1,3)+R2529*INDEX(FGA_COEFFS,1,4)+Q2530*INDEX(FGA_COEFFS,1,5)+S2529*INDEX(FGA_COEFFS,1,6)+T2530*INDEX(FGA_COEFFS,1,7)+M2530*INDEX(FGA_COEFFS,1,8)+Y2533*Y2534</f>
        <v>#N/A</v>
      </c>
      <c r="AD2529" s="223" t="e">
        <f ca="1">INDEX(THREEPTA_COEFFS,1,1)+AC2529*INDEX(THREEPTA_COEFFS,1,2)+J2529*INDEX(THREEPTA_COEFFS,1,3)+AA2529*INDEX(THREEPTA_COEFFS,1,4)+K2529*INDEX(THREEPTA_COEFFS,1,5)+L2530*INDEX(THREEPTA_COEFFS,1,6)+Z2533*Z2534</f>
        <v>#N/A</v>
      </c>
      <c r="AE2529" s="223" t="e">
        <f ca="1">INDEX(THREEPTPCT_COEFFS,1,1)+K2529*INDEX(THREEPTPCT_COEFFS,1,2)+L2530*INDEX(THREEPTPCT_COEFFS,1,3)+AA2533*AA2534</f>
        <v>#N/A</v>
      </c>
      <c r="AF2529" s="55" t="e">
        <f t="shared" ref="AF2529:AF2530" ca="1" si="4364">AC2529-AD2529</f>
        <v>#N/A</v>
      </c>
      <c r="AG2529" s="223" t="e">
        <f ca="1">INDEX(TWOPTPCT_COEFFS,1,1)+AB2529*INDEX(TWOPTPCT_COEFFS,1,2)+I2530*INDEX(TWOPTPCT_COEFFS,1,3)+G2530*INDEX(TWOPTPCT_COEFFS,1,4)+L2530*INDEX(TWOPTPCT_COEFFS,1,5)+AB2533*AB2534</f>
        <v>#N/A</v>
      </c>
      <c r="AH2529" s="223" t="e">
        <f ca="1">INDEX(FTA_COEFFS,1,1)+O2529*INDEX(FTA_COEFFS,1,2)+N2530*INDEX(FTA_COEFFS,1,3)+(Q2529+R2529)*INDEX(FTA_COEFFS,1,4)+(Q2530+R2530)*INDEX(FTA_COEFFS,1,5)+M2530*INDEX(FTA_COEFFS,1,6)+AC2533*AC2534</f>
        <v>#N/A</v>
      </c>
      <c r="AI2529" s="223" t="e">
        <f ca="1">INDEX(FTPCT_COEFFS,1,1)+P2529*INDEX(FTPCT_COEFFS,1,2)+F2529*INDEX(FTPCT_COEFFS,1,3)+G2530*INDEX(FTPCT_COEFFS,1,4)+AD2533*AD2534</f>
        <v>#N/A</v>
      </c>
      <c r="AJ2529" s="338" t="e">
        <f t="shared" ref="AJ2529:AJ2530" ca="1" si="4365">AD2529*AE2529/100+AF2529*AG2529+AH2529*AI2529/100</f>
        <v>#N/A</v>
      </c>
      <c r="AK2529" s="55"/>
      <c r="AL2529" s="55"/>
      <c r="AM2529" s="55"/>
      <c r="AN2529" s="55"/>
      <c r="AO2529" s="55"/>
      <c r="AP2529" s="55"/>
      <c r="AQ2529" s="55"/>
      <c r="AR2529" s="55"/>
    </row>
    <row r="2530" spans="1:45" x14ac:dyDescent="0.3">
      <c r="B2530" s="54" t="s">
        <v>175</v>
      </c>
      <c r="C2530" s="54">
        <f>C2523</f>
        <v>0</v>
      </c>
      <c r="D2530" s="56" t="e">
        <f t="shared" ca="1" si="4357"/>
        <v>#N/A</v>
      </c>
      <c r="E2530" s="52" t="e">
        <f t="shared" ref="E2530:W2530" si="4366">E2523</f>
        <v>#N/A</v>
      </c>
      <c r="F2530" s="52" t="e">
        <f t="shared" si="4366"/>
        <v>#N/A</v>
      </c>
      <c r="G2530" s="52" t="e">
        <f t="shared" si="4366"/>
        <v>#N/A</v>
      </c>
      <c r="H2530" s="52" t="e">
        <f t="shared" si="4366"/>
        <v>#N/A</v>
      </c>
      <c r="I2530" s="52" t="e">
        <f t="shared" si="4366"/>
        <v>#N/A</v>
      </c>
      <c r="J2530" s="52" t="e">
        <f t="shared" si="4366"/>
        <v>#N/A</v>
      </c>
      <c r="K2530" s="52" t="e">
        <f t="shared" si="4366"/>
        <v>#N/A</v>
      </c>
      <c r="L2530" s="52" t="e">
        <f t="shared" si="4366"/>
        <v>#N/A</v>
      </c>
      <c r="M2530" s="52" t="e">
        <f t="shared" si="4366"/>
        <v>#N/A</v>
      </c>
      <c r="N2530" s="52" t="e">
        <f t="shared" si="4366"/>
        <v>#N/A</v>
      </c>
      <c r="O2530" s="52" t="e">
        <f t="shared" si="4366"/>
        <v>#N/A</v>
      </c>
      <c r="P2530" s="52" t="e">
        <f t="shared" si="4366"/>
        <v>#N/A</v>
      </c>
      <c r="Q2530" s="52" t="e">
        <f t="shared" si="4366"/>
        <v>#N/A</v>
      </c>
      <c r="R2530" s="52" t="e">
        <f t="shared" si="4366"/>
        <v>#N/A</v>
      </c>
      <c r="S2530" s="52" t="e">
        <f t="shared" si="4366"/>
        <v>#N/A</v>
      </c>
      <c r="T2530" s="52" t="e">
        <f t="shared" si="4366"/>
        <v>#N/A</v>
      </c>
      <c r="U2530" s="52" t="e">
        <f t="shared" si="4366"/>
        <v>#N/A</v>
      </c>
      <c r="V2530" s="52" t="e">
        <f t="shared" si="4366"/>
        <v>#N/A</v>
      </c>
      <c r="W2530" s="52" t="e">
        <f t="shared" si="4366"/>
        <v>#N/A</v>
      </c>
      <c r="X2530" s="55" t="e">
        <f t="shared" si="4359"/>
        <v>#N/A</v>
      </c>
      <c r="Y2530" s="55" t="e">
        <f t="shared" si="4360"/>
        <v>#N/A</v>
      </c>
      <c r="Z2530" s="55" t="e">
        <f t="shared" ref="Z2530" si="4367">Z2529</f>
        <v>#N/A</v>
      </c>
      <c r="AA2530" s="55" t="e">
        <f t="shared" si="4362"/>
        <v>#N/A</v>
      </c>
      <c r="AB2530" s="336" t="e">
        <f t="shared" si="4363"/>
        <v>#N/A</v>
      </c>
      <c r="AC2530" s="223" t="e">
        <f ca="1">INDEX(FGA_COEFFS,1,1)+Z2530*INDEX(FGA_COEFFS,1,2)+Y2530*INDEX(FGA_COEFFS,1,3)+R2530*INDEX(FGA_COEFFS,1,4)+Q2529*INDEX(FGA_COEFFS,1,5)+S2530*INDEX(FGA_COEFFS,1,6)+T2529*INDEX(FGA_COEFFS,1,7)+M2529*INDEX(FGA_COEFFS,1,8)+Y2533*Y2535</f>
        <v>#N/A</v>
      </c>
      <c r="AD2530" s="223" t="e">
        <f ca="1">INDEX(THREEPTA_COEFFS,1,1)+AC2530*INDEX(THREEPTA_COEFFS,1,2)+J2530*INDEX(THREEPTA_COEFFS,1,3)+AA2530*INDEX(THREEPTA_COEFFS,1,4)+K2530*INDEX(THREEPTA_COEFFS,1,5)+L2529*INDEX(THREEPTA_COEFFS,1,6)+Z2533*Z2535</f>
        <v>#N/A</v>
      </c>
      <c r="AE2530" s="223" t="e">
        <f ca="1">INDEX(THREEPTPCT_COEFFS,1,1)+K2530*INDEX(THREEPTPCT_COEFFS,1,2)+L2529*INDEX(THREEPTPCT_COEFFS,1,3)+AA2533*AA2535</f>
        <v>#N/A</v>
      </c>
      <c r="AF2530" s="55" t="e">
        <f t="shared" ca="1" si="4364"/>
        <v>#N/A</v>
      </c>
      <c r="AG2530" s="223" t="e">
        <f ca="1">INDEX(TWOPTPCT_COEFFS,1,1)+AB2530*INDEX(TWOPTPCT_COEFFS,1,2)+I2529*INDEX(TWOPTPCT_COEFFS,1,3)+G2529*INDEX(TWOPTPCT_COEFFS,1,4)+L2529*INDEX(TWOPTPCT_COEFFS,1,5)+AB2533*AB2535</f>
        <v>#N/A</v>
      </c>
      <c r="AH2530" s="223" t="e">
        <f ca="1">INDEX(FTA_COEFFS,1,1)+O2530*INDEX(FTA_COEFFS,1,2)+N2529*INDEX(FTA_COEFFS,1,3)+(Q2530+R2530)*INDEX(FTA_COEFFS,1,4)+(Q2529+R2529)*INDEX(FTA_COEFFS,1,5)+M2529*INDEX(FTA_COEFFS,1,6)+AC2533*AC2535</f>
        <v>#N/A</v>
      </c>
      <c r="AI2530" s="223" t="e">
        <f ca="1">INDEX(FTPCT_COEFFS,1,1)+P2530*INDEX(FTPCT_COEFFS,1,2)+F2530*INDEX(FTPCT_COEFFS,1,3)+G2529*INDEX(FTPCT_COEFFS,1,4)+AD2533*AD2535</f>
        <v>#N/A</v>
      </c>
      <c r="AJ2530" s="338" t="e">
        <f t="shared" ca="1" si="4365"/>
        <v>#N/A</v>
      </c>
      <c r="AK2530" s="55"/>
      <c r="AL2530" s="55"/>
      <c r="AM2530" s="55"/>
      <c r="AN2530" s="55"/>
      <c r="AO2530" s="55"/>
      <c r="AP2530" s="55"/>
      <c r="AQ2530" s="55"/>
      <c r="AR2530" s="55"/>
    </row>
    <row r="2531" spans="1:45" x14ac:dyDescent="0.3">
      <c r="A2531" s="54" t="e">
        <f ca="1">IF(D2529&gt;(D2530+(AVERAGE(V2529,W2529)-AVERAGE(V2530,W2530))/2)+2.5,C2529,IF(D2530&gt;(D2529+(AVERAGE(V2530,W2530)-AVERAGE(V2529,W2529))/2)+2.5,C2530,"Close"))</f>
        <v>#N/A</v>
      </c>
      <c r="B2531" s="64" t="e">
        <f ca="1">IF(D2530&gt;D2529,C2530,C2529)</f>
        <v>#N/A</v>
      </c>
      <c r="D2531" s="56"/>
      <c r="X2531" s="55"/>
      <c r="Y2531" s="55"/>
      <c r="Z2531" s="55"/>
      <c r="AA2531" s="55"/>
      <c r="AB2531" s="55"/>
      <c r="AC2531" s="337"/>
      <c r="AD2531" s="337"/>
      <c r="AE2531" s="337"/>
      <c r="AF2531" s="337"/>
      <c r="AG2531" s="337"/>
      <c r="AH2531" s="337"/>
      <c r="AI2531" s="337"/>
      <c r="AJ2531" s="337"/>
      <c r="AK2531" s="337"/>
      <c r="AL2531" s="337"/>
      <c r="AM2531" s="55"/>
      <c r="AN2531" s="55"/>
      <c r="AO2531" s="55"/>
      <c r="AP2531" s="55"/>
      <c r="AQ2531" s="55"/>
      <c r="AR2531" s="55"/>
      <c r="AS2531" s="55"/>
    </row>
    <row r="2532" spans="1:45" x14ac:dyDescent="0.3">
      <c r="X2532" s="54" t="s">
        <v>1305</v>
      </c>
      <c r="Y2532" s="54" t="s">
        <v>128</v>
      </c>
      <c r="Z2532" s="54" t="s">
        <v>157</v>
      </c>
      <c r="AA2532" s="54" t="s">
        <v>151</v>
      </c>
      <c r="AB2532" s="54" t="s">
        <v>1327</v>
      </c>
      <c r="AC2532" s="54" t="s">
        <v>129</v>
      </c>
      <c r="AD2532" s="54" t="s">
        <v>116</v>
      </c>
      <c r="AE2532" s="54"/>
      <c r="AF2532" s="54"/>
      <c r="AG2532" s="54"/>
      <c r="AH2532" s="54"/>
      <c r="AI2532" s="54"/>
      <c r="AJ2532" s="54"/>
      <c r="AK2532" s="54"/>
      <c r="AL2532" s="54"/>
      <c r="AM2532" s="54"/>
      <c r="AN2532" s="54"/>
      <c r="AO2532" s="54"/>
      <c r="AP2532" s="54"/>
      <c r="AQ2532" s="54"/>
      <c r="AR2532" s="54"/>
      <c r="AS2532" s="54"/>
    </row>
    <row r="2533" spans="1:45" x14ac:dyDescent="0.3">
      <c r="X2533" s="54"/>
      <c r="Y2533" s="54">
        <f t="shared" ref="Y2533:AD2533" si="4368">Y2526</f>
        <v>6.4436999999999998</v>
      </c>
      <c r="Z2533" s="54">
        <f t="shared" si="4368"/>
        <v>4.9371</v>
      </c>
      <c r="AA2533" s="54">
        <f t="shared" si="4368"/>
        <v>11.350300000000001</v>
      </c>
      <c r="AB2533" s="54">
        <f t="shared" si="4368"/>
        <v>7.1900000000000006E-2</v>
      </c>
      <c r="AC2533" s="54">
        <f t="shared" si="4368"/>
        <v>6.2766000000000002</v>
      </c>
      <c r="AD2533" s="54">
        <f t="shared" si="4368"/>
        <v>11.042999999999999</v>
      </c>
      <c r="AE2533" s="54"/>
      <c r="AF2533" s="336"/>
      <c r="AG2533" s="336"/>
      <c r="AH2533" s="336"/>
      <c r="AI2533" s="54"/>
      <c r="AJ2533" s="54"/>
      <c r="AK2533" s="54"/>
      <c r="AL2533" s="54"/>
      <c r="AM2533" s="54"/>
      <c r="AN2533" s="54"/>
      <c r="AO2533" s="54"/>
      <c r="AP2533" s="54"/>
      <c r="AQ2533" s="54"/>
      <c r="AR2533" s="54"/>
      <c r="AS2533" s="54"/>
    </row>
    <row r="2534" spans="1:45" x14ac:dyDescent="0.3">
      <c r="D2534" s="56"/>
      <c r="X2534" s="336"/>
      <c r="Y2534" s="336">
        <f t="shared" ca="1" si="4260"/>
        <v>7.0320116450037416E-5</v>
      </c>
      <c r="Z2534" s="336">
        <f t="shared" ca="1" si="4260"/>
        <v>-4.8608751708808587E-2</v>
      </c>
      <c r="AA2534" s="336">
        <f t="shared" ca="1" si="4260"/>
        <v>0.33321603764067281</v>
      </c>
      <c r="AB2534" s="336">
        <f t="shared" ca="1" si="4260"/>
        <v>0.76843289717869911</v>
      </c>
      <c r="AC2534" s="336">
        <f t="shared" ca="1" si="4260"/>
        <v>0.13224138126176022</v>
      </c>
      <c r="AD2534" s="336">
        <f t="shared" ca="1" si="4260"/>
        <v>-0.53490147309535863</v>
      </c>
      <c r="AE2534" s="336"/>
      <c r="AF2534" s="336"/>
      <c r="AG2534" s="336"/>
      <c r="AH2534" s="336"/>
      <c r="AI2534" s="54"/>
      <c r="AJ2534" s="54"/>
      <c r="AK2534" s="54"/>
      <c r="AL2534" s="336"/>
      <c r="AM2534" s="336"/>
      <c r="AN2534" s="336"/>
      <c r="AO2534" s="336"/>
      <c r="AP2534" s="54"/>
      <c r="AQ2534" s="336"/>
      <c r="AR2534" s="336"/>
      <c r="AS2534" s="336"/>
    </row>
    <row r="2535" spans="1:45" x14ac:dyDescent="0.3">
      <c r="C2535" s="54"/>
      <c r="D2535" s="56"/>
      <c r="Y2535" s="336">
        <f t="shared" ca="1" si="4260"/>
        <v>-0.8400324914653432</v>
      </c>
      <c r="Z2535" s="336">
        <f t="shared" ca="1" si="4260"/>
        <v>-0.45681570923841092</v>
      </c>
      <c r="AA2535" s="336">
        <f t="shared" ca="1" si="4260"/>
        <v>-7.2192816595373806E-3</v>
      </c>
      <c r="AB2535" s="336">
        <f t="shared" ca="1" si="4260"/>
        <v>2.922413581195521E-2</v>
      </c>
      <c r="AC2535" s="336">
        <f t="shared" ca="1" si="4260"/>
        <v>-0.94135519372553189</v>
      </c>
      <c r="AD2535" s="336">
        <f t="shared" ca="1" si="4260"/>
        <v>-0.45981170915327207</v>
      </c>
      <c r="AE2535" s="55"/>
      <c r="AF2535" s="55"/>
      <c r="AG2535" s="55"/>
      <c r="AH2535" s="55"/>
      <c r="AI2535" s="55"/>
      <c r="AJ2535" s="55"/>
      <c r="AK2535" s="55"/>
      <c r="AL2535" s="55"/>
      <c r="AM2535" s="55"/>
      <c r="AN2535" s="55"/>
      <c r="AO2535" s="55"/>
      <c r="AP2535" s="55"/>
      <c r="AQ2535" s="55"/>
      <c r="AR2535" s="55"/>
      <c r="AS2535" s="55"/>
    </row>
    <row r="2536" spans="1:45" x14ac:dyDescent="0.3">
      <c r="B2536" s="54" t="s">
        <v>172</v>
      </c>
      <c r="C2536" s="53">
        <f>C2529</f>
        <v>0</v>
      </c>
      <c r="D2536" s="56" t="e">
        <f t="shared" ref="D2536:D2537" ca="1" si="4369">AJ2536</f>
        <v>#N/A</v>
      </c>
      <c r="E2536" s="52" t="e">
        <f t="shared" ref="E2536:W2536" si="4370">E2529</f>
        <v>#N/A</v>
      </c>
      <c r="F2536" s="52" t="e">
        <f t="shared" si="4370"/>
        <v>#N/A</v>
      </c>
      <c r="G2536" s="52" t="e">
        <f t="shared" si="4370"/>
        <v>#N/A</v>
      </c>
      <c r="H2536" s="52" t="e">
        <f t="shared" si="4370"/>
        <v>#N/A</v>
      </c>
      <c r="I2536" s="52" t="e">
        <f t="shared" si="4370"/>
        <v>#N/A</v>
      </c>
      <c r="J2536" s="52" t="e">
        <f t="shared" si="4370"/>
        <v>#N/A</v>
      </c>
      <c r="K2536" s="52" t="e">
        <f t="shared" si="4370"/>
        <v>#N/A</v>
      </c>
      <c r="L2536" s="52" t="e">
        <f t="shared" si="4370"/>
        <v>#N/A</v>
      </c>
      <c r="M2536" s="52" t="e">
        <f t="shared" si="4370"/>
        <v>#N/A</v>
      </c>
      <c r="N2536" s="52" t="e">
        <f t="shared" si="4370"/>
        <v>#N/A</v>
      </c>
      <c r="O2536" s="52" t="e">
        <f t="shared" si="4370"/>
        <v>#N/A</v>
      </c>
      <c r="P2536" s="52" t="e">
        <f t="shared" si="4370"/>
        <v>#N/A</v>
      </c>
      <c r="Q2536" s="52" t="e">
        <f t="shared" si="4370"/>
        <v>#N/A</v>
      </c>
      <c r="R2536" s="52" t="e">
        <f t="shared" si="4370"/>
        <v>#N/A</v>
      </c>
      <c r="S2536" s="52" t="e">
        <f t="shared" si="4370"/>
        <v>#N/A</v>
      </c>
      <c r="T2536" s="52" t="e">
        <f t="shared" si="4370"/>
        <v>#N/A</v>
      </c>
      <c r="U2536" s="52" t="e">
        <f t="shared" si="4370"/>
        <v>#N/A</v>
      </c>
      <c r="V2536" s="52" t="e">
        <f t="shared" si="4370"/>
        <v>#N/A</v>
      </c>
      <c r="W2536" s="52" t="e">
        <f t="shared" si="4370"/>
        <v>#N/A</v>
      </c>
      <c r="X2536" s="55" t="e">
        <f t="shared" ref="X2536:X2537" si="4371">(H2536-(O2536*P2536)/100-3*(J2536*K2536)/100)/2</f>
        <v>#N/A</v>
      </c>
      <c r="Y2536" s="55" t="e">
        <f t="shared" ref="Y2536:Y2537" si="4372">SUM(X2536,(J2536*K2536/100))/(F2536/100)</f>
        <v>#N/A</v>
      </c>
      <c r="Z2536" s="55" t="e">
        <f t="shared" ref="Z2536" si="4373">U2536*0.5+U2537*0.5</f>
        <v>#N/A</v>
      </c>
      <c r="AA2536" s="55" t="e">
        <f t="shared" ref="AA2536:AA2537" si="4374">J2536/Y2536</f>
        <v>#N/A</v>
      </c>
      <c r="AB2536" s="336" t="e">
        <f t="shared" ref="AB2536:AB2537" si="4375">X2536/(Y2536-J2536)</f>
        <v>#N/A</v>
      </c>
      <c r="AC2536" s="223" t="e">
        <f ca="1">INDEX(FGA_COEFFS,1,1)+Z2536*INDEX(FGA_COEFFS,1,2)+Y2536*INDEX(FGA_COEFFS,1,3)+R2536*INDEX(FGA_COEFFS,1,4)+Q2537*INDEX(FGA_COEFFS,1,5)+S2536*INDEX(FGA_COEFFS,1,6)+T2537*INDEX(FGA_COEFFS,1,7)+M2537*INDEX(FGA_COEFFS,1,8)+Y2540*Y2541</f>
        <v>#N/A</v>
      </c>
      <c r="AD2536" s="223" t="e">
        <f ca="1">INDEX(THREEPTA_COEFFS,1,1)+AC2536*INDEX(THREEPTA_COEFFS,1,2)+J2536*INDEX(THREEPTA_COEFFS,1,3)+AA2536*INDEX(THREEPTA_COEFFS,1,4)+K2536*INDEX(THREEPTA_COEFFS,1,5)+L2537*INDEX(THREEPTA_COEFFS,1,6)+Z2540*Z2541</f>
        <v>#N/A</v>
      </c>
      <c r="AE2536" s="223" t="e">
        <f ca="1">INDEX(THREEPTPCT_COEFFS,1,1)+K2536*INDEX(THREEPTPCT_COEFFS,1,2)+L2537*INDEX(THREEPTPCT_COEFFS,1,3)+AA2540*AA2541</f>
        <v>#N/A</v>
      </c>
      <c r="AF2536" s="55" t="e">
        <f t="shared" ref="AF2536:AF2537" ca="1" si="4376">AC2536-AD2536</f>
        <v>#N/A</v>
      </c>
      <c r="AG2536" s="223" t="e">
        <f ca="1">INDEX(TWOPTPCT_COEFFS,1,1)+AB2536*INDEX(TWOPTPCT_COEFFS,1,2)+I2537*INDEX(TWOPTPCT_COEFFS,1,3)+G2537*INDEX(TWOPTPCT_COEFFS,1,4)+L2537*INDEX(TWOPTPCT_COEFFS,1,5)+AB2540*AB2541</f>
        <v>#N/A</v>
      </c>
      <c r="AH2536" s="223" t="e">
        <f ca="1">INDEX(FTA_COEFFS,1,1)+O2536*INDEX(FTA_COEFFS,1,2)+N2537*INDEX(FTA_COEFFS,1,3)+(Q2536+R2536)*INDEX(FTA_COEFFS,1,4)+(Q2537+R2537)*INDEX(FTA_COEFFS,1,5)+M2537*INDEX(FTA_COEFFS,1,6)+AC2540*AC2541</f>
        <v>#N/A</v>
      </c>
      <c r="AI2536" s="223" t="e">
        <f ca="1">INDEX(FTPCT_COEFFS,1,1)+P2536*INDEX(FTPCT_COEFFS,1,2)+F2536*INDEX(FTPCT_COEFFS,1,3)+G2537*INDEX(FTPCT_COEFFS,1,4)+AD2540*AD2541</f>
        <v>#N/A</v>
      </c>
      <c r="AJ2536" s="338" t="e">
        <f t="shared" ref="AJ2536:AJ2537" ca="1" si="4377">AD2536*AE2536/100+AF2536*AG2536+AH2536*AI2536/100</f>
        <v>#N/A</v>
      </c>
      <c r="AK2536" s="55"/>
      <c r="AL2536" s="55"/>
      <c r="AM2536" s="55"/>
      <c r="AN2536" s="55"/>
      <c r="AO2536" s="55"/>
      <c r="AP2536" s="55"/>
      <c r="AQ2536" s="55"/>
      <c r="AR2536" s="55"/>
    </row>
    <row r="2537" spans="1:45" x14ac:dyDescent="0.3">
      <c r="B2537" s="54" t="s">
        <v>175</v>
      </c>
      <c r="C2537" s="54">
        <f>C2530</f>
        <v>0</v>
      </c>
      <c r="D2537" s="56" t="e">
        <f t="shared" ca="1" si="4369"/>
        <v>#N/A</v>
      </c>
      <c r="E2537" s="52" t="e">
        <f t="shared" ref="E2537:W2537" si="4378">E2530</f>
        <v>#N/A</v>
      </c>
      <c r="F2537" s="52" t="e">
        <f t="shared" si="4378"/>
        <v>#N/A</v>
      </c>
      <c r="G2537" s="52" t="e">
        <f t="shared" si="4378"/>
        <v>#N/A</v>
      </c>
      <c r="H2537" s="52" t="e">
        <f t="shared" si="4378"/>
        <v>#N/A</v>
      </c>
      <c r="I2537" s="52" t="e">
        <f t="shared" si="4378"/>
        <v>#N/A</v>
      </c>
      <c r="J2537" s="52" t="e">
        <f t="shared" si="4378"/>
        <v>#N/A</v>
      </c>
      <c r="K2537" s="52" t="e">
        <f t="shared" si="4378"/>
        <v>#N/A</v>
      </c>
      <c r="L2537" s="52" t="e">
        <f t="shared" si="4378"/>
        <v>#N/A</v>
      </c>
      <c r="M2537" s="52" t="e">
        <f t="shared" si="4378"/>
        <v>#N/A</v>
      </c>
      <c r="N2537" s="52" t="e">
        <f t="shared" si="4378"/>
        <v>#N/A</v>
      </c>
      <c r="O2537" s="52" t="e">
        <f t="shared" si="4378"/>
        <v>#N/A</v>
      </c>
      <c r="P2537" s="52" t="e">
        <f t="shared" si="4378"/>
        <v>#N/A</v>
      </c>
      <c r="Q2537" s="52" t="e">
        <f t="shared" si="4378"/>
        <v>#N/A</v>
      </c>
      <c r="R2537" s="52" t="e">
        <f t="shared" si="4378"/>
        <v>#N/A</v>
      </c>
      <c r="S2537" s="52" t="e">
        <f t="shared" si="4378"/>
        <v>#N/A</v>
      </c>
      <c r="T2537" s="52" t="e">
        <f t="shared" si="4378"/>
        <v>#N/A</v>
      </c>
      <c r="U2537" s="52" t="e">
        <f t="shared" si="4378"/>
        <v>#N/A</v>
      </c>
      <c r="V2537" s="52" t="e">
        <f t="shared" si="4378"/>
        <v>#N/A</v>
      </c>
      <c r="W2537" s="52" t="e">
        <f t="shared" si="4378"/>
        <v>#N/A</v>
      </c>
      <c r="X2537" s="55" t="e">
        <f t="shared" si="4371"/>
        <v>#N/A</v>
      </c>
      <c r="Y2537" s="55" t="e">
        <f t="shared" si="4372"/>
        <v>#N/A</v>
      </c>
      <c r="Z2537" s="55" t="e">
        <f t="shared" ref="Z2537" si="4379">Z2536</f>
        <v>#N/A</v>
      </c>
      <c r="AA2537" s="55" t="e">
        <f t="shared" si="4374"/>
        <v>#N/A</v>
      </c>
      <c r="AB2537" s="336" t="e">
        <f t="shared" si="4375"/>
        <v>#N/A</v>
      </c>
      <c r="AC2537" s="223" t="e">
        <f ca="1">INDEX(FGA_COEFFS,1,1)+Z2537*INDEX(FGA_COEFFS,1,2)+Y2537*INDEX(FGA_COEFFS,1,3)+R2537*INDEX(FGA_COEFFS,1,4)+Q2536*INDEX(FGA_COEFFS,1,5)+S2537*INDEX(FGA_COEFFS,1,6)+T2536*INDEX(FGA_COEFFS,1,7)+M2536*INDEX(FGA_COEFFS,1,8)+Y2540*Y2542</f>
        <v>#N/A</v>
      </c>
      <c r="AD2537" s="223" t="e">
        <f ca="1">INDEX(THREEPTA_COEFFS,1,1)+AC2537*INDEX(THREEPTA_COEFFS,1,2)+J2537*INDEX(THREEPTA_COEFFS,1,3)+AA2537*INDEX(THREEPTA_COEFFS,1,4)+K2537*INDEX(THREEPTA_COEFFS,1,5)+L2536*INDEX(THREEPTA_COEFFS,1,6)+Z2540*Z2542</f>
        <v>#N/A</v>
      </c>
      <c r="AE2537" s="223" t="e">
        <f ca="1">INDEX(THREEPTPCT_COEFFS,1,1)+K2537*INDEX(THREEPTPCT_COEFFS,1,2)+L2536*INDEX(THREEPTPCT_COEFFS,1,3)+AA2540*AA2542</f>
        <v>#N/A</v>
      </c>
      <c r="AF2537" s="55" t="e">
        <f t="shared" ca="1" si="4376"/>
        <v>#N/A</v>
      </c>
      <c r="AG2537" s="223" t="e">
        <f ca="1">INDEX(TWOPTPCT_COEFFS,1,1)+AB2537*INDEX(TWOPTPCT_COEFFS,1,2)+I2536*INDEX(TWOPTPCT_COEFFS,1,3)+G2536*INDEX(TWOPTPCT_COEFFS,1,4)+L2536*INDEX(TWOPTPCT_COEFFS,1,5)+AB2540*AB2542</f>
        <v>#N/A</v>
      </c>
      <c r="AH2537" s="223" t="e">
        <f ca="1">INDEX(FTA_COEFFS,1,1)+O2537*INDEX(FTA_COEFFS,1,2)+N2536*INDEX(FTA_COEFFS,1,3)+(Q2537+R2537)*INDEX(FTA_COEFFS,1,4)+(Q2536+R2536)*INDEX(FTA_COEFFS,1,5)+M2536*INDEX(FTA_COEFFS,1,6)+AC2540*AC2542</f>
        <v>#N/A</v>
      </c>
      <c r="AI2537" s="223" t="e">
        <f ca="1">INDEX(FTPCT_COEFFS,1,1)+P2537*INDEX(FTPCT_COEFFS,1,2)+F2537*INDEX(FTPCT_COEFFS,1,3)+G2536*INDEX(FTPCT_COEFFS,1,4)+AD2540*AD2542</f>
        <v>#N/A</v>
      </c>
      <c r="AJ2537" s="338" t="e">
        <f t="shared" ca="1" si="4377"/>
        <v>#N/A</v>
      </c>
      <c r="AK2537" s="55"/>
      <c r="AL2537" s="55"/>
      <c r="AM2537" s="55"/>
      <c r="AN2537" s="55"/>
      <c r="AO2537" s="55"/>
      <c r="AP2537" s="55"/>
      <c r="AQ2537" s="55"/>
      <c r="AR2537" s="55"/>
    </row>
    <row r="2538" spans="1:45" x14ac:dyDescent="0.3">
      <c r="A2538" s="54" t="e">
        <f ca="1">IF(D2536&gt;(D2537+(AVERAGE(V2536,W2536)-AVERAGE(V2537,W2537))/2)+2.5,C2536,IF(D2537&gt;(D2536+(AVERAGE(V2537,W2537)-AVERAGE(V2536,W2536))/2)+2.5,C2537,"Close"))</f>
        <v>#N/A</v>
      </c>
      <c r="B2538" s="64" t="e">
        <f ca="1">IF(D2537&gt;D2536,C2537,C2536)</f>
        <v>#N/A</v>
      </c>
      <c r="D2538" s="56"/>
      <c r="X2538" s="55"/>
      <c r="Y2538" s="55"/>
      <c r="Z2538" s="55"/>
      <c r="AA2538" s="55"/>
      <c r="AB2538" s="55"/>
      <c r="AC2538" s="337"/>
      <c r="AD2538" s="337"/>
      <c r="AE2538" s="337"/>
      <c r="AF2538" s="337"/>
      <c r="AG2538" s="337"/>
      <c r="AH2538" s="337"/>
      <c r="AI2538" s="337"/>
      <c r="AJ2538" s="337"/>
      <c r="AK2538" s="337"/>
      <c r="AL2538" s="337"/>
      <c r="AM2538" s="55"/>
      <c r="AN2538" s="55"/>
      <c r="AO2538" s="55"/>
      <c r="AP2538" s="55"/>
      <c r="AQ2538" s="55"/>
      <c r="AR2538" s="55"/>
      <c r="AS2538" s="55"/>
    </row>
    <row r="2539" spans="1:45" x14ac:dyDescent="0.3">
      <c r="X2539" s="54" t="s">
        <v>1305</v>
      </c>
      <c r="Y2539" s="54" t="s">
        <v>128</v>
      </c>
      <c r="Z2539" s="54" t="s">
        <v>157</v>
      </c>
      <c r="AA2539" s="54" t="s">
        <v>151</v>
      </c>
      <c r="AB2539" s="54" t="s">
        <v>1327</v>
      </c>
      <c r="AC2539" s="54" t="s">
        <v>129</v>
      </c>
      <c r="AD2539" s="54" t="s">
        <v>116</v>
      </c>
      <c r="AE2539" s="54"/>
      <c r="AF2539" s="54"/>
      <c r="AG2539" s="54"/>
      <c r="AH2539" s="54"/>
      <c r="AI2539" s="54"/>
      <c r="AJ2539" s="54"/>
      <c r="AK2539" s="54"/>
      <c r="AL2539" s="54"/>
      <c r="AM2539" s="54"/>
      <c r="AN2539" s="54"/>
      <c r="AO2539" s="54"/>
      <c r="AP2539" s="54"/>
      <c r="AQ2539" s="54"/>
      <c r="AR2539" s="54"/>
      <c r="AS2539" s="54"/>
    </row>
    <row r="2540" spans="1:45" x14ac:dyDescent="0.3">
      <c r="X2540" s="54"/>
      <c r="Y2540" s="54">
        <f t="shared" ref="Y2540:AD2540" si="4380">Y2533</f>
        <v>6.4436999999999998</v>
      </c>
      <c r="Z2540" s="54">
        <f t="shared" si="4380"/>
        <v>4.9371</v>
      </c>
      <c r="AA2540" s="54">
        <f t="shared" si="4380"/>
        <v>11.350300000000001</v>
      </c>
      <c r="AB2540" s="54">
        <f t="shared" si="4380"/>
        <v>7.1900000000000006E-2</v>
      </c>
      <c r="AC2540" s="54">
        <f t="shared" si="4380"/>
        <v>6.2766000000000002</v>
      </c>
      <c r="AD2540" s="54">
        <f t="shared" si="4380"/>
        <v>11.042999999999999</v>
      </c>
      <c r="AE2540" s="54"/>
      <c r="AF2540" s="336"/>
      <c r="AG2540" s="336"/>
      <c r="AH2540" s="336"/>
      <c r="AI2540" s="54"/>
      <c r="AJ2540" s="54"/>
      <c r="AK2540" s="54"/>
      <c r="AL2540" s="54"/>
      <c r="AM2540" s="54"/>
      <c r="AN2540" s="54"/>
      <c r="AO2540" s="54"/>
      <c r="AP2540" s="54"/>
      <c r="AQ2540" s="54"/>
      <c r="AR2540" s="54"/>
      <c r="AS2540" s="54"/>
    </row>
    <row r="2541" spans="1:45" x14ac:dyDescent="0.3">
      <c r="D2541" s="56"/>
      <c r="X2541" s="336"/>
      <c r="Y2541" s="336">
        <f t="shared" ref="Y2541:AD2604" ca="1" si="4381">1.5*RAND()^2*IF(RAND()&gt;0.5,1,-1)</f>
        <v>-1.6283628571059215E-2</v>
      </c>
      <c r="Z2541" s="336">
        <f t="shared" ca="1" si="4381"/>
        <v>-0.1479602396722553</v>
      </c>
      <c r="AA2541" s="336">
        <f t="shared" ca="1" si="4381"/>
        <v>0.47792529019359914</v>
      </c>
      <c r="AB2541" s="336">
        <f t="shared" ca="1" si="4381"/>
        <v>1.3302333911423053E-4</v>
      </c>
      <c r="AC2541" s="336">
        <f t="shared" ca="1" si="4381"/>
        <v>0.28598362266930744</v>
      </c>
      <c r="AD2541" s="336">
        <f t="shared" ca="1" si="4381"/>
        <v>-0.18243971615829563</v>
      </c>
      <c r="AE2541" s="336"/>
      <c r="AF2541" s="336"/>
      <c r="AG2541" s="336"/>
      <c r="AH2541" s="336"/>
      <c r="AI2541" s="54"/>
      <c r="AJ2541" s="54"/>
      <c r="AK2541" s="54"/>
      <c r="AL2541" s="336"/>
      <c r="AM2541" s="336"/>
      <c r="AN2541" s="336"/>
      <c r="AO2541" s="336"/>
      <c r="AP2541" s="54"/>
      <c r="AQ2541" s="336"/>
      <c r="AR2541" s="336"/>
      <c r="AS2541" s="336"/>
    </row>
    <row r="2542" spans="1:45" x14ac:dyDescent="0.3">
      <c r="C2542" s="54"/>
      <c r="D2542" s="56"/>
      <c r="Y2542" s="336">
        <f t="shared" ca="1" si="4381"/>
        <v>-0.29304594412127227</v>
      </c>
      <c r="Z2542" s="336">
        <f t="shared" ca="1" si="4381"/>
        <v>-9.1451533960251283E-2</v>
      </c>
      <c r="AA2542" s="336">
        <f t="shared" ca="1" si="4381"/>
        <v>-6.1382802558140347E-2</v>
      </c>
      <c r="AB2542" s="336">
        <f t="shared" ca="1" si="4381"/>
        <v>1.0376456004479405E-3</v>
      </c>
      <c r="AC2542" s="336">
        <f t="shared" ca="1" si="4381"/>
        <v>-0.5474018588175793</v>
      </c>
      <c r="AD2542" s="336">
        <f t="shared" ca="1" si="4381"/>
        <v>9.7605927596965597E-2</v>
      </c>
      <c r="AE2542" s="55"/>
      <c r="AF2542" s="55"/>
      <c r="AG2542" s="55"/>
      <c r="AH2542" s="55"/>
      <c r="AI2542" s="55"/>
      <c r="AJ2542" s="55"/>
      <c r="AK2542" s="55"/>
      <c r="AL2542" s="55"/>
      <c r="AM2542" s="55"/>
      <c r="AN2542" s="55"/>
      <c r="AO2542" s="55"/>
      <c r="AP2542" s="55"/>
      <c r="AQ2542" s="55"/>
      <c r="AR2542" s="55"/>
      <c r="AS2542" s="55"/>
    </row>
    <row r="2543" spans="1:45" x14ac:dyDescent="0.3">
      <c r="B2543" s="54" t="s">
        <v>172</v>
      </c>
      <c r="C2543" s="53">
        <f>C2536</f>
        <v>0</v>
      </c>
      <c r="D2543" s="56" t="e">
        <f t="shared" ref="D2543:D2544" ca="1" si="4382">AJ2543</f>
        <v>#N/A</v>
      </c>
      <c r="E2543" s="52" t="e">
        <f t="shared" ref="E2543:W2543" si="4383">E2536</f>
        <v>#N/A</v>
      </c>
      <c r="F2543" s="52" t="e">
        <f t="shared" si="4383"/>
        <v>#N/A</v>
      </c>
      <c r="G2543" s="52" t="e">
        <f t="shared" si="4383"/>
        <v>#N/A</v>
      </c>
      <c r="H2543" s="52" t="e">
        <f t="shared" si="4383"/>
        <v>#N/A</v>
      </c>
      <c r="I2543" s="52" t="e">
        <f t="shared" si="4383"/>
        <v>#N/A</v>
      </c>
      <c r="J2543" s="52" t="e">
        <f t="shared" si="4383"/>
        <v>#N/A</v>
      </c>
      <c r="K2543" s="52" t="e">
        <f t="shared" si="4383"/>
        <v>#N/A</v>
      </c>
      <c r="L2543" s="52" t="e">
        <f t="shared" si="4383"/>
        <v>#N/A</v>
      </c>
      <c r="M2543" s="52" t="e">
        <f t="shared" si="4383"/>
        <v>#N/A</v>
      </c>
      <c r="N2543" s="52" t="e">
        <f t="shared" si="4383"/>
        <v>#N/A</v>
      </c>
      <c r="O2543" s="52" t="e">
        <f t="shared" si="4383"/>
        <v>#N/A</v>
      </c>
      <c r="P2543" s="52" t="e">
        <f t="shared" si="4383"/>
        <v>#N/A</v>
      </c>
      <c r="Q2543" s="52" t="e">
        <f t="shared" si="4383"/>
        <v>#N/A</v>
      </c>
      <c r="R2543" s="52" t="e">
        <f t="shared" si="4383"/>
        <v>#N/A</v>
      </c>
      <c r="S2543" s="52" t="e">
        <f t="shared" si="4383"/>
        <v>#N/A</v>
      </c>
      <c r="T2543" s="52" t="e">
        <f t="shared" si="4383"/>
        <v>#N/A</v>
      </c>
      <c r="U2543" s="52" t="e">
        <f t="shared" si="4383"/>
        <v>#N/A</v>
      </c>
      <c r="V2543" s="52" t="e">
        <f t="shared" si="4383"/>
        <v>#N/A</v>
      </c>
      <c r="W2543" s="52" t="e">
        <f t="shared" si="4383"/>
        <v>#N/A</v>
      </c>
      <c r="X2543" s="55" t="e">
        <f t="shared" ref="X2543:X2544" si="4384">(H2543-(O2543*P2543)/100-3*(J2543*K2543)/100)/2</f>
        <v>#N/A</v>
      </c>
      <c r="Y2543" s="55" t="e">
        <f t="shared" ref="Y2543:Y2544" si="4385">SUM(X2543,(J2543*K2543/100))/(F2543/100)</f>
        <v>#N/A</v>
      </c>
      <c r="Z2543" s="55" t="e">
        <f t="shared" ref="Z2543" si="4386">U2543*0.5+U2544*0.5</f>
        <v>#N/A</v>
      </c>
      <c r="AA2543" s="55" t="e">
        <f t="shared" ref="AA2543:AA2544" si="4387">J2543/Y2543</f>
        <v>#N/A</v>
      </c>
      <c r="AB2543" s="336" t="e">
        <f t="shared" ref="AB2543:AB2544" si="4388">X2543/(Y2543-J2543)</f>
        <v>#N/A</v>
      </c>
      <c r="AC2543" s="223" t="e">
        <f ca="1">INDEX(FGA_COEFFS,1,1)+Z2543*INDEX(FGA_COEFFS,1,2)+Y2543*INDEX(FGA_COEFFS,1,3)+R2543*INDEX(FGA_COEFFS,1,4)+Q2544*INDEX(FGA_COEFFS,1,5)+S2543*INDEX(FGA_COEFFS,1,6)+T2544*INDEX(FGA_COEFFS,1,7)+M2544*INDEX(FGA_COEFFS,1,8)+Y2547*Y2548</f>
        <v>#N/A</v>
      </c>
      <c r="AD2543" s="223" t="e">
        <f ca="1">INDEX(THREEPTA_COEFFS,1,1)+AC2543*INDEX(THREEPTA_COEFFS,1,2)+J2543*INDEX(THREEPTA_COEFFS,1,3)+AA2543*INDEX(THREEPTA_COEFFS,1,4)+K2543*INDEX(THREEPTA_COEFFS,1,5)+L2544*INDEX(THREEPTA_COEFFS,1,6)+Z2547*Z2548</f>
        <v>#N/A</v>
      </c>
      <c r="AE2543" s="223" t="e">
        <f ca="1">INDEX(THREEPTPCT_COEFFS,1,1)+K2543*INDEX(THREEPTPCT_COEFFS,1,2)+L2544*INDEX(THREEPTPCT_COEFFS,1,3)+AA2547*AA2548</f>
        <v>#N/A</v>
      </c>
      <c r="AF2543" s="55" t="e">
        <f t="shared" ref="AF2543:AF2544" ca="1" si="4389">AC2543-AD2543</f>
        <v>#N/A</v>
      </c>
      <c r="AG2543" s="223" t="e">
        <f ca="1">INDEX(TWOPTPCT_COEFFS,1,1)+AB2543*INDEX(TWOPTPCT_COEFFS,1,2)+I2544*INDEX(TWOPTPCT_COEFFS,1,3)+G2544*INDEX(TWOPTPCT_COEFFS,1,4)+L2544*INDEX(TWOPTPCT_COEFFS,1,5)+AB2547*AB2548</f>
        <v>#N/A</v>
      </c>
      <c r="AH2543" s="223" t="e">
        <f ca="1">INDEX(FTA_COEFFS,1,1)+O2543*INDEX(FTA_COEFFS,1,2)+N2544*INDEX(FTA_COEFFS,1,3)+(Q2543+R2543)*INDEX(FTA_COEFFS,1,4)+(Q2544+R2544)*INDEX(FTA_COEFFS,1,5)+M2544*INDEX(FTA_COEFFS,1,6)+AC2547*AC2548</f>
        <v>#N/A</v>
      </c>
      <c r="AI2543" s="223" t="e">
        <f ca="1">INDEX(FTPCT_COEFFS,1,1)+P2543*INDEX(FTPCT_COEFFS,1,2)+F2543*INDEX(FTPCT_COEFFS,1,3)+G2544*INDEX(FTPCT_COEFFS,1,4)+AD2547*AD2548</f>
        <v>#N/A</v>
      </c>
      <c r="AJ2543" s="338" t="e">
        <f t="shared" ref="AJ2543:AJ2544" ca="1" si="4390">AD2543*AE2543/100+AF2543*AG2543+AH2543*AI2543/100</f>
        <v>#N/A</v>
      </c>
      <c r="AK2543" s="55"/>
      <c r="AL2543" s="55"/>
      <c r="AM2543" s="55"/>
      <c r="AN2543" s="55"/>
      <c r="AO2543" s="55"/>
      <c r="AP2543" s="55"/>
      <c r="AQ2543" s="55"/>
      <c r="AR2543" s="55"/>
    </row>
    <row r="2544" spans="1:45" x14ac:dyDescent="0.3">
      <c r="B2544" s="54" t="s">
        <v>175</v>
      </c>
      <c r="C2544" s="54">
        <f>C2537</f>
        <v>0</v>
      </c>
      <c r="D2544" s="56" t="e">
        <f t="shared" ca="1" si="4382"/>
        <v>#N/A</v>
      </c>
      <c r="E2544" s="52" t="e">
        <f t="shared" ref="E2544:W2544" si="4391">E2537</f>
        <v>#N/A</v>
      </c>
      <c r="F2544" s="52" t="e">
        <f t="shared" si="4391"/>
        <v>#N/A</v>
      </c>
      <c r="G2544" s="52" t="e">
        <f t="shared" si="4391"/>
        <v>#N/A</v>
      </c>
      <c r="H2544" s="52" t="e">
        <f t="shared" si="4391"/>
        <v>#N/A</v>
      </c>
      <c r="I2544" s="52" t="e">
        <f t="shared" si="4391"/>
        <v>#N/A</v>
      </c>
      <c r="J2544" s="52" t="e">
        <f t="shared" si="4391"/>
        <v>#N/A</v>
      </c>
      <c r="K2544" s="52" t="e">
        <f t="shared" si="4391"/>
        <v>#N/A</v>
      </c>
      <c r="L2544" s="52" t="e">
        <f t="shared" si="4391"/>
        <v>#N/A</v>
      </c>
      <c r="M2544" s="52" t="e">
        <f t="shared" si="4391"/>
        <v>#N/A</v>
      </c>
      <c r="N2544" s="52" t="e">
        <f t="shared" si="4391"/>
        <v>#N/A</v>
      </c>
      <c r="O2544" s="52" t="e">
        <f t="shared" si="4391"/>
        <v>#N/A</v>
      </c>
      <c r="P2544" s="52" t="e">
        <f t="shared" si="4391"/>
        <v>#N/A</v>
      </c>
      <c r="Q2544" s="52" t="e">
        <f t="shared" si="4391"/>
        <v>#N/A</v>
      </c>
      <c r="R2544" s="52" t="e">
        <f t="shared" si="4391"/>
        <v>#N/A</v>
      </c>
      <c r="S2544" s="52" t="e">
        <f t="shared" si="4391"/>
        <v>#N/A</v>
      </c>
      <c r="T2544" s="52" t="e">
        <f t="shared" si="4391"/>
        <v>#N/A</v>
      </c>
      <c r="U2544" s="52" t="e">
        <f t="shared" si="4391"/>
        <v>#N/A</v>
      </c>
      <c r="V2544" s="52" t="e">
        <f t="shared" si="4391"/>
        <v>#N/A</v>
      </c>
      <c r="W2544" s="52" t="e">
        <f t="shared" si="4391"/>
        <v>#N/A</v>
      </c>
      <c r="X2544" s="55" t="e">
        <f t="shared" si="4384"/>
        <v>#N/A</v>
      </c>
      <c r="Y2544" s="55" t="e">
        <f t="shared" si="4385"/>
        <v>#N/A</v>
      </c>
      <c r="Z2544" s="55" t="e">
        <f t="shared" ref="Z2544" si="4392">Z2543</f>
        <v>#N/A</v>
      </c>
      <c r="AA2544" s="55" t="e">
        <f t="shared" si="4387"/>
        <v>#N/A</v>
      </c>
      <c r="AB2544" s="336" t="e">
        <f t="shared" si="4388"/>
        <v>#N/A</v>
      </c>
      <c r="AC2544" s="223" t="e">
        <f ca="1">INDEX(FGA_COEFFS,1,1)+Z2544*INDEX(FGA_COEFFS,1,2)+Y2544*INDEX(FGA_COEFFS,1,3)+R2544*INDEX(FGA_COEFFS,1,4)+Q2543*INDEX(FGA_COEFFS,1,5)+S2544*INDEX(FGA_COEFFS,1,6)+T2543*INDEX(FGA_COEFFS,1,7)+M2543*INDEX(FGA_COEFFS,1,8)+Y2547*Y2549</f>
        <v>#N/A</v>
      </c>
      <c r="AD2544" s="223" t="e">
        <f ca="1">INDEX(THREEPTA_COEFFS,1,1)+AC2544*INDEX(THREEPTA_COEFFS,1,2)+J2544*INDEX(THREEPTA_COEFFS,1,3)+AA2544*INDEX(THREEPTA_COEFFS,1,4)+K2544*INDEX(THREEPTA_COEFFS,1,5)+L2543*INDEX(THREEPTA_COEFFS,1,6)+Z2547*Z2549</f>
        <v>#N/A</v>
      </c>
      <c r="AE2544" s="223" t="e">
        <f ca="1">INDEX(THREEPTPCT_COEFFS,1,1)+K2544*INDEX(THREEPTPCT_COEFFS,1,2)+L2543*INDEX(THREEPTPCT_COEFFS,1,3)+AA2547*AA2549</f>
        <v>#N/A</v>
      </c>
      <c r="AF2544" s="55" t="e">
        <f t="shared" ca="1" si="4389"/>
        <v>#N/A</v>
      </c>
      <c r="AG2544" s="223" t="e">
        <f ca="1">INDEX(TWOPTPCT_COEFFS,1,1)+AB2544*INDEX(TWOPTPCT_COEFFS,1,2)+I2543*INDEX(TWOPTPCT_COEFFS,1,3)+G2543*INDEX(TWOPTPCT_COEFFS,1,4)+L2543*INDEX(TWOPTPCT_COEFFS,1,5)+AB2547*AB2549</f>
        <v>#N/A</v>
      </c>
      <c r="AH2544" s="223" t="e">
        <f ca="1">INDEX(FTA_COEFFS,1,1)+O2544*INDEX(FTA_COEFFS,1,2)+N2543*INDEX(FTA_COEFFS,1,3)+(Q2544+R2544)*INDEX(FTA_COEFFS,1,4)+(Q2543+R2543)*INDEX(FTA_COEFFS,1,5)+M2543*INDEX(FTA_COEFFS,1,6)+AC2547*AC2549</f>
        <v>#N/A</v>
      </c>
      <c r="AI2544" s="223" t="e">
        <f ca="1">INDEX(FTPCT_COEFFS,1,1)+P2544*INDEX(FTPCT_COEFFS,1,2)+F2544*INDEX(FTPCT_COEFFS,1,3)+G2543*INDEX(FTPCT_COEFFS,1,4)+AD2547*AD2549</f>
        <v>#N/A</v>
      </c>
      <c r="AJ2544" s="338" t="e">
        <f t="shared" ca="1" si="4390"/>
        <v>#N/A</v>
      </c>
      <c r="AK2544" s="55"/>
      <c r="AL2544" s="55"/>
      <c r="AM2544" s="55"/>
      <c r="AN2544" s="55"/>
      <c r="AO2544" s="55"/>
      <c r="AP2544" s="55"/>
      <c r="AQ2544" s="55"/>
      <c r="AR2544" s="55"/>
    </row>
    <row r="2545" spans="1:45" x14ac:dyDescent="0.3">
      <c r="A2545" s="54" t="e">
        <f ca="1">IF(D2543&gt;(D2544+(AVERAGE(V2543,W2543)-AVERAGE(V2544,W2544))/2)+2.5,C2543,IF(D2544&gt;(D2543+(AVERAGE(V2544,W2544)-AVERAGE(V2543,W2543))/2)+2.5,C2544,"Close"))</f>
        <v>#N/A</v>
      </c>
      <c r="B2545" s="64" t="e">
        <f ca="1">IF(D2544&gt;D2543,C2544,C2543)</f>
        <v>#N/A</v>
      </c>
      <c r="D2545" s="56"/>
      <c r="X2545" s="55"/>
      <c r="Y2545" s="55"/>
      <c r="Z2545" s="55"/>
      <c r="AA2545" s="55"/>
      <c r="AB2545" s="55"/>
      <c r="AC2545" s="337"/>
      <c r="AD2545" s="337"/>
      <c r="AE2545" s="337"/>
      <c r="AF2545" s="337"/>
      <c r="AG2545" s="337"/>
      <c r="AH2545" s="337"/>
      <c r="AI2545" s="337"/>
      <c r="AJ2545" s="337"/>
      <c r="AK2545" s="337"/>
      <c r="AL2545" s="337"/>
      <c r="AM2545" s="55"/>
      <c r="AN2545" s="55"/>
      <c r="AO2545" s="55"/>
      <c r="AP2545" s="55"/>
      <c r="AQ2545" s="55"/>
      <c r="AR2545" s="55"/>
      <c r="AS2545" s="55"/>
    </row>
    <row r="2546" spans="1:45" x14ac:dyDescent="0.3">
      <c r="X2546" s="54" t="s">
        <v>1305</v>
      </c>
      <c r="Y2546" s="54" t="s">
        <v>128</v>
      </c>
      <c r="Z2546" s="54" t="s">
        <v>157</v>
      </c>
      <c r="AA2546" s="54" t="s">
        <v>151</v>
      </c>
      <c r="AB2546" s="54" t="s">
        <v>1327</v>
      </c>
      <c r="AC2546" s="54" t="s">
        <v>129</v>
      </c>
      <c r="AD2546" s="54" t="s">
        <v>116</v>
      </c>
      <c r="AE2546" s="54"/>
      <c r="AF2546" s="54"/>
      <c r="AG2546" s="54"/>
      <c r="AH2546" s="54"/>
      <c r="AI2546" s="54"/>
      <c r="AJ2546" s="54"/>
      <c r="AK2546" s="54"/>
      <c r="AL2546" s="54"/>
      <c r="AM2546" s="54"/>
      <c r="AN2546" s="54"/>
      <c r="AO2546" s="54"/>
      <c r="AP2546" s="54"/>
      <c r="AQ2546" s="54"/>
      <c r="AR2546" s="54"/>
      <c r="AS2546" s="54"/>
    </row>
    <row r="2547" spans="1:45" x14ac:dyDescent="0.3">
      <c r="X2547" s="54"/>
      <c r="Y2547" s="54">
        <f t="shared" ref="Y2547:AD2547" si="4393">Y2540</f>
        <v>6.4436999999999998</v>
      </c>
      <c r="Z2547" s="54">
        <f t="shared" si="4393"/>
        <v>4.9371</v>
      </c>
      <c r="AA2547" s="54">
        <f t="shared" si="4393"/>
        <v>11.350300000000001</v>
      </c>
      <c r="AB2547" s="54">
        <f t="shared" si="4393"/>
        <v>7.1900000000000006E-2</v>
      </c>
      <c r="AC2547" s="54">
        <f t="shared" si="4393"/>
        <v>6.2766000000000002</v>
      </c>
      <c r="AD2547" s="54">
        <f t="shared" si="4393"/>
        <v>11.042999999999999</v>
      </c>
      <c r="AE2547" s="54"/>
      <c r="AF2547" s="336"/>
      <c r="AG2547" s="336"/>
      <c r="AH2547" s="336"/>
      <c r="AI2547" s="54"/>
      <c r="AJ2547" s="54"/>
      <c r="AK2547" s="54"/>
      <c r="AL2547" s="54"/>
      <c r="AM2547" s="54"/>
      <c r="AN2547" s="54"/>
      <c r="AO2547" s="54"/>
      <c r="AP2547" s="54"/>
      <c r="AQ2547" s="54"/>
      <c r="AR2547" s="54"/>
      <c r="AS2547" s="54"/>
    </row>
    <row r="2548" spans="1:45" x14ac:dyDescent="0.3">
      <c r="D2548" s="56"/>
      <c r="X2548" s="336"/>
      <c r="Y2548" s="336">
        <f t="shared" ca="1" si="4381"/>
        <v>0.23059917376804914</v>
      </c>
      <c r="Z2548" s="336">
        <f t="shared" ca="1" si="4381"/>
        <v>-5.6692550293214274E-2</v>
      </c>
      <c r="AA2548" s="336">
        <f t="shared" ca="1" si="4381"/>
        <v>-1.1549247318841194</v>
      </c>
      <c r="AB2548" s="336">
        <f t="shared" ca="1" si="4381"/>
        <v>-0.35170253326069723</v>
      </c>
      <c r="AC2548" s="336">
        <f t="shared" ca="1" si="4381"/>
        <v>0.1538172226208423</v>
      </c>
      <c r="AD2548" s="336">
        <f t="shared" ca="1" si="4381"/>
        <v>1.7293857441254921E-2</v>
      </c>
      <c r="AE2548" s="336"/>
      <c r="AF2548" s="336"/>
      <c r="AG2548" s="336"/>
      <c r="AH2548" s="336"/>
      <c r="AI2548" s="54"/>
      <c r="AJ2548" s="54"/>
      <c r="AK2548" s="54"/>
      <c r="AL2548" s="336"/>
      <c r="AM2548" s="336"/>
      <c r="AN2548" s="336"/>
      <c r="AO2548" s="336"/>
      <c r="AP2548" s="54"/>
      <c r="AQ2548" s="336"/>
      <c r="AR2548" s="336"/>
      <c r="AS2548" s="336"/>
    </row>
    <row r="2549" spans="1:45" x14ac:dyDescent="0.3">
      <c r="C2549" s="54"/>
      <c r="D2549" s="56"/>
      <c r="Y2549" s="336">
        <f t="shared" ca="1" si="4381"/>
        <v>-0.26120195079425346</v>
      </c>
      <c r="Z2549" s="336">
        <f t="shared" ca="1" si="4381"/>
        <v>0.12901753411896874</v>
      </c>
      <c r="AA2549" s="336">
        <f t="shared" ca="1" si="4381"/>
        <v>1.9897887563951618E-2</v>
      </c>
      <c r="AB2549" s="336">
        <f t="shared" ca="1" si="4381"/>
        <v>1.1081979751542426</v>
      </c>
      <c r="AC2549" s="336">
        <f t="shared" ca="1" si="4381"/>
        <v>-1.0982531416914334</v>
      </c>
      <c r="AD2549" s="336">
        <f t="shared" ca="1" si="4381"/>
        <v>-0.15047317105874775</v>
      </c>
      <c r="AE2549" s="55"/>
      <c r="AF2549" s="55"/>
      <c r="AG2549" s="55"/>
      <c r="AH2549" s="55"/>
      <c r="AI2549" s="55"/>
      <c r="AJ2549" s="55"/>
      <c r="AK2549" s="55"/>
      <c r="AL2549" s="55"/>
      <c r="AM2549" s="55"/>
      <c r="AN2549" s="55"/>
      <c r="AO2549" s="55"/>
      <c r="AP2549" s="55"/>
      <c r="AQ2549" s="55"/>
      <c r="AR2549" s="55"/>
      <c r="AS2549" s="55"/>
    </row>
    <row r="2550" spans="1:45" x14ac:dyDescent="0.3">
      <c r="B2550" s="54" t="s">
        <v>172</v>
      </c>
      <c r="C2550" s="53">
        <f>C2543</f>
        <v>0</v>
      </c>
      <c r="D2550" s="56" t="e">
        <f t="shared" ref="D2550:D2551" ca="1" si="4394">AJ2550</f>
        <v>#N/A</v>
      </c>
      <c r="E2550" s="52" t="e">
        <f t="shared" ref="E2550:W2550" si="4395">E2543</f>
        <v>#N/A</v>
      </c>
      <c r="F2550" s="52" t="e">
        <f t="shared" si="4395"/>
        <v>#N/A</v>
      </c>
      <c r="G2550" s="52" t="e">
        <f t="shared" si="4395"/>
        <v>#N/A</v>
      </c>
      <c r="H2550" s="52" t="e">
        <f t="shared" si="4395"/>
        <v>#N/A</v>
      </c>
      <c r="I2550" s="52" t="e">
        <f t="shared" si="4395"/>
        <v>#N/A</v>
      </c>
      <c r="J2550" s="52" t="e">
        <f t="shared" si="4395"/>
        <v>#N/A</v>
      </c>
      <c r="K2550" s="52" t="e">
        <f t="shared" si="4395"/>
        <v>#N/A</v>
      </c>
      <c r="L2550" s="52" t="e">
        <f t="shared" si="4395"/>
        <v>#N/A</v>
      </c>
      <c r="M2550" s="52" t="e">
        <f t="shared" si="4395"/>
        <v>#N/A</v>
      </c>
      <c r="N2550" s="52" t="e">
        <f t="shared" si="4395"/>
        <v>#N/A</v>
      </c>
      <c r="O2550" s="52" t="e">
        <f t="shared" si="4395"/>
        <v>#N/A</v>
      </c>
      <c r="P2550" s="52" t="e">
        <f t="shared" si="4395"/>
        <v>#N/A</v>
      </c>
      <c r="Q2550" s="52" t="e">
        <f t="shared" si="4395"/>
        <v>#N/A</v>
      </c>
      <c r="R2550" s="52" t="e">
        <f t="shared" si="4395"/>
        <v>#N/A</v>
      </c>
      <c r="S2550" s="52" t="e">
        <f t="shared" si="4395"/>
        <v>#N/A</v>
      </c>
      <c r="T2550" s="52" t="e">
        <f t="shared" si="4395"/>
        <v>#N/A</v>
      </c>
      <c r="U2550" s="52" t="e">
        <f t="shared" si="4395"/>
        <v>#N/A</v>
      </c>
      <c r="V2550" s="52" t="e">
        <f t="shared" si="4395"/>
        <v>#N/A</v>
      </c>
      <c r="W2550" s="52" t="e">
        <f t="shared" si="4395"/>
        <v>#N/A</v>
      </c>
      <c r="X2550" s="55" t="e">
        <f t="shared" ref="X2550:X2551" si="4396">(H2550-(O2550*P2550)/100-3*(J2550*K2550)/100)/2</f>
        <v>#N/A</v>
      </c>
      <c r="Y2550" s="55" t="e">
        <f t="shared" ref="Y2550:Y2551" si="4397">SUM(X2550,(J2550*K2550/100))/(F2550/100)</f>
        <v>#N/A</v>
      </c>
      <c r="Z2550" s="55" t="e">
        <f t="shared" ref="Z2550" si="4398">U2550*0.5+U2551*0.5</f>
        <v>#N/A</v>
      </c>
      <c r="AA2550" s="55" t="e">
        <f t="shared" ref="AA2550:AA2551" si="4399">J2550/Y2550</f>
        <v>#N/A</v>
      </c>
      <c r="AB2550" s="336" t="e">
        <f t="shared" ref="AB2550:AB2551" si="4400">X2550/(Y2550-J2550)</f>
        <v>#N/A</v>
      </c>
      <c r="AC2550" s="223" t="e">
        <f ca="1">INDEX(FGA_COEFFS,1,1)+Z2550*INDEX(FGA_COEFFS,1,2)+Y2550*INDEX(FGA_COEFFS,1,3)+R2550*INDEX(FGA_COEFFS,1,4)+Q2551*INDEX(FGA_COEFFS,1,5)+S2550*INDEX(FGA_COEFFS,1,6)+T2551*INDEX(FGA_COEFFS,1,7)+M2551*INDEX(FGA_COEFFS,1,8)+Y2554*Y2555</f>
        <v>#N/A</v>
      </c>
      <c r="AD2550" s="223" t="e">
        <f ca="1">INDEX(THREEPTA_COEFFS,1,1)+AC2550*INDEX(THREEPTA_COEFFS,1,2)+J2550*INDEX(THREEPTA_COEFFS,1,3)+AA2550*INDEX(THREEPTA_COEFFS,1,4)+K2550*INDEX(THREEPTA_COEFFS,1,5)+L2551*INDEX(THREEPTA_COEFFS,1,6)+Z2554*Z2555</f>
        <v>#N/A</v>
      </c>
      <c r="AE2550" s="223" t="e">
        <f ca="1">INDEX(THREEPTPCT_COEFFS,1,1)+K2550*INDEX(THREEPTPCT_COEFFS,1,2)+L2551*INDEX(THREEPTPCT_COEFFS,1,3)+AA2554*AA2555</f>
        <v>#N/A</v>
      </c>
      <c r="AF2550" s="55" t="e">
        <f t="shared" ref="AF2550:AF2551" ca="1" si="4401">AC2550-AD2550</f>
        <v>#N/A</v>
      </c>
      <c r="AG2550" s="223" t="e">
        <f ca="1">INDEX(TWOPTPCT_COEFFS,1,1)+AB2550*INDEX(TWOPTPCT_COEFFS,1,2)+I2551*INDEX(TWOPTPCT_COEFFS,1,3)+G2551*INDEX(TWOPTPCT_COEFFS,1,4)+L2551*INDEX(TWOPTPCT_COEFFS,1,5)+AB2554*AB2555</f>
        <v>#N/A</v>
      </c>
      <c r="AH2550" s="223" t="e">
        <f ca="1">INDEX(FTA_COEFFS,1,1)+O2550*INDEX(FTA_COEFFS,1,2)+N2551*INDEX(FTA_COEFFS,1,3)+(Q2550+R2550)*INDEX(FTA_COEFFS,1,4)+(Q2551+R2551)*INDEX(FTA_COEFFS,1,5)+M2551*INDEX(FTA_COEFFS,1,6)+AC2554*AC2555</f>
        <v>#N/A</v>
      </c>
      <c r="AI2550" s="223" t="e">
        <f ca="1">INDEX(FTPCT_COEFFS,1,1)+P2550*INDEX(FTPCT_COEFFS,1,2)+F2550*INDEX(FTPCT_COEFFS,1,3)+G2551*INDEX(FTPCT_COEFFS,1,4)+AD2554*AD2555</f>
        <v>#N/A</v>
      </c>
      <c r="AJ2550" s="338" t="e">
        <f t="shared" ref="AJ2550:AJ2551" ca="1" si="4402">AD2550*AE2550/100+AF2550*AG2550+AH2550*AI2550/100</f>
        <v>#N/A</v>
      </c>
      <c r="AK2550" s="55"/>
      <c r="AL2550" s="55"/>
      <c r="AM2550" s="55"/>
      <c r="AN2550" s="55"/>
      <c r="AO2550" s="55"/>
      <c r="AP2550" s="55"/>
      <c r="AQ2550" s="55"/>
      <c r="AR2550" s="55"/>
    </row>
    <row r="2551" spans="1:45" x14ac:dyDescent="0.3">
      <c r="B2551" s="54" t="s">
        <v>175</v>
      </c>
      <c r="C2551" s="54">
        <f>C2544</f>
        <v>0</v>
      </c>
      <c r="D2551" s="56" t="e">
        <f t="shared" ca="1" si="4394"/>
        <v>#N/A</v>
      </c>
      <c r="E2551" s="52" t="e">
        <f t="shared" ref="E2551:W2551" si="4403">E2544</f>
        <v>#N/A</v>
      </c>
      <c r="F2551" s="52" t="e">
        <f t="shared" si="4403"/>
        <v>#N/A</v>
      </c>
      <c r="G2551" s="52" t="e">
        <f t="shared" si="4403"/>
        <v>#N/A</v>
      </c>
      <c r="H2551" s="52" t="e">
        <f t="shared" si="4403"/>
        <v>#N/A</v>
      </c>
      <c r="I2551" s="52" t="e">
        <f t="shared" si="4403"/>
        <v>#N/A</v>
      </c>
      <c r="J2551" s="52" t="e">
        <f t="shared" si="4403"/>
        <v>#N/A</v>
      </c>
      <c r="K2551" s="52" t="e">
        <f t="shared" si="4403"/>
        <v>#N/A</v>
      </c>
      <c r="L2551" s="52" t="e">
        <f t="shared" si="4403"/>
        <v>#N/A</v>
      </c>
      <c r="M2551" s="52" t="e">
        <f t="shared" si="4403"/>
        <v>#N/A</v>
      </c>
      <c r="N2551" s="52" t="e">
        <f t="shared" si="4403"/>
        <v>#N/A</v>
      </c>
      <c r="O2551" s="52" t="e">
        <f t="shared" si="4403"/>
        <v>#N/A</v>
      </c>
      <c r="P2551" s="52" t="e">
        <f t="shared" si="4403"/>
        <v>#N/A</v>
      </c>
      <c r="Q2551" s="52" t="e">
        <f t="shared" si="4403"/>
        <v>#N/A</v>
      </c>
      <c r="R2551" s="52" t="e">
        <f t="shared" si="4403"/>
        <v>#N/A</v>
      </c>
      <c r="S2551" s="52" t="e">
        <f t="shared" si="4403"/>
        <v>#N/A</v>
      </c>
      <c r="T2551" s="52" t="e">
        <f t="shared" si="4403"/>
        <v>#N/A</v>
      </c>
      <c r="U2551" s="52" t="e">
        <f t="shared" si="4403"/>
        <v>#N/A</v>
      </c>
      <c r="V2551" s="52" t="e">
        <f t="shared" si="4403"/>
        <v>#N/A</v>
      </c>
      <c r="W2551" s="52" t="e">
        <f t="shared" si="4403"/>
        <v>#N/A</v>
      </c>
      <c r="X2551" s="55" t="e">
        <f t="shared" si="4396"/>
        <v>#N/A</v>
      </c>
      <c r="Y2551" s="55" t="e">
        <f t="shared" si="4397"/>
        <v>#N/A</v>
      </c>
      <c r="Z2551" s="55" t="e">
        <f t="shared" ref="Z2551" si="4404">Z2550</f>
        <v>#N/A</v>
      </c>
      <c r="AA2551" s="55" t="e">
        <f t="shared" si="4399"/>
        <v>#N/A</v>
      </c>
      <c r="AB2551" s="336" t="e">
        <f t="shared" si="4400"/>
        <v>#N/A</v>
      </c>
      <c r="AC2551" s="223" t="e">
        <f ca="1">INDEX(FGA_COEFFS,1,1)+Z2551*INDEX(FGA_COEFFS,1,2)+Y2551*INDEX(FGA_COEFFS,1,3)+R2551*INDEX(FGA_COEFFS,1,4)+Q2550*INDEX(FGA_COEFFS,1,5)+S2551*INDEX(FGA_COEFFS,1,6)+T2550*INDEX(FGA_COEFFS,1,7)+M2550*INDEX(FGA_COEFFS,1,8)+Y2554*Y2556</f>
        <v>#N/A</v>
      </c>
      <c r="AD2551" s="223" t="e">
        <f ca="1">INDEX(THREEPTA_COEFFS,1,1)+AC2551*INDEX(THREEPTA_COEFFS,1,2)+J2551*INDEX(THREEPTA_COEFFS,1,3)+AA2551*INDEX(THREEPTA_COEFFS,1,4)+K2551*INDEX(THREEPTA_COEFFS,1,5)+L2550*INDEX(THREEPTA_COEFFS,1,6)+Z2554*Z2556</f>
        <v>#N/A</v>
      </c>
      <c r="AE2551" s="223" t="e">
        <f ca="1">INDEX(THREEPTPCT_COEFFS,1,1)+K2551*INDEX(THREEPTPCT_COEFFS,1,2)+L2550*INDEX(THREEPTPCT_COEFFS,1,3)+AA2554*AA2556</f>
        <v>#N/A</v>
      </c>
      <c r="AF2551" s="55" t="e">
        <f t="shared" ca="1" si="4401"/>
        <v>#N/A</v>
      </c>
      <c r="AG2551" s="223" t="e">
        <f ca="1">INDEX(TWOPTPCT_COEFFS,1,1)+AB2551*INDEX(TWOPTPCT_COEFFS,1,2)+I2550*INDEX(TWOPTPCT_COEFFS,1,3)+G2550*INDEX(TWOPTPCT_COEFFS,1,4)+L2550*INDEX(TWOPTPCT_COEFFS,1,5)+AB2554*AB2556</f>
        <v>#N/A</v>
      </c>
      <c r="AH2551" s="223" t="e">
        <f ca="1">INDEX(FTA_COEFFS,1,1)+O2551*INDEX(FTA_COEFFS,1,2)+N2550*INDEX(FTA_COEFFS,1,3)+(Q2551+R2551)*INDEX(FTA_COEFFS,1,4)+(Q2550+R2550)*INDEX(FTA_COEFFS,1,5)+M2550*INDEX(FTA_COEFFS,1,6)+AC2554*AC2556</f>
        <v>#N/A</v>
      </c>
      <c r="AI2551" s="223" t="e">
        <f ca="1">INDEX(FTPCT_COEFFS,1,1)+P2551*INDEX(FTPCT_COEFFS,1,2)+F2551*INDEX(FTPCT_COEFFS,1,3)+G2550*INDEX(FTPCT_COEFFS,1,4)+AD2554*AD2556</f>
        <v>#N/A</v>
      </c>
      <c r="AJ2551" s="338" t="e">
        <f t="shared" ca="1" si="4402"/>
        <v>#N/A</v>
      </c>
      <c r="AK2551" s="55"/>
      <c r="AL2551" s="55"/>
      <c r="AM2551" s="55"/>
      <c r="AN2551" s="55"/>
      <c r="AO2551" s="55"/>
      <c r="AP2551" s="55"/>
      <c r="AQ2551" s="55"/>
      <c r="AR2551" s="55"/>
    </row>
    <row r="2552" spans="1:45" x14ac:dyDescent="0.3">
      <c r="A2552" s="54" t="e">
        <f ca="1">IF(D2550&gt;(D2551+(AVERAGE(V2550,W2550)-AVERAGE(V2551,W2551))/2)+2.5,C2550,IF(D2551&gt;(D2550+(AVERAGE(V2551,W2551)-AVERAGE(V2550,W2550))/2)+2.5,C2551,"Close"))</f>
        <v>#N/A</v>
      </c>
      <c r="B2552" s="64" t="e">
        <f ca="1">IF(D2551&gt;D2550,C2551,C2550)</f>
        <v>#N/A</v>
      </c>
      <c r="D2552" s="56"/>
      <c r="X2552" s="55"/>
      <c r="Y2552" s="55"/>
      <c r="Z2552" s="55"/>
      <c r="AA2552" s="55"/>
      <c r="AB2552" s="55"/>
      <c r="AC2552" s="337"/>
      <c r="AD2552" s="337"/>
      <c r="AE2552" s="337"/>
      <c r="AF2552" s="337"/>
      <c r="AG2552" s="337"/>
      <c r="AH2552" s="337"/>
      <c r="AI2552" s="337"/>
      <c r="AJ2552" s="337"/>
      <c r="AK2552" s="337"/>
      <c r="AL2552" s="337"/>
      <c r="AM2552" s="55"/>
      <c r="AN2552" s="55"/>
      <c r="AO2552" s="55"/>
      <c r="AP2552" s="55"/>
      <c r="AQ2552" s="55"/>
      <c r="AR2552" s="55"/>
      <c r="AS2552" s="55"/>
    </row>
    <row r="2553" spans="1:45" x14ac:dyDescent="0.3">
      <c r="X2553" s="54" t="s">
        <v>1305</v>
      </c>
      <c r="Y2553" s="54" t="s">
        <v>128</v>
      </c>
      <c r="Z2553" s="54" t="s">
        <v>157</v>
      </c>
      <c r="AA2553" s="54" t="s">
        <v>151</v>
      </c>
      <c r="AB2553" s="54" t="s">
        <v>1327</v>
      </c>
      <c r="AC2553" s="54" t="s">
        <v>129</v>
      </c>
      <c r="AD2553" s="54" t="s">
        <v>116</v>
      </c>
      <c r="AE2553" s="54"/>
      <c r="AF2553" s="54"/>
      <c r="AG2553" s="54"/>
      <c r="AH2553" s="54"/>
      <c r="AI2553" s="54"/>
      <c r="AJ2553" s="54"/>
      <c r="AK2553" s="54"/>
      <c r="AL2553" s="54"/>
      <c r="AM2553" s="54"/>
      <c r="AN2553" s="54"/>
      <c r="AO2553" s="54"/>
      <c r="AP2553" s="54"/>
      <c r="AQ2553" s="54"/>
      <c r="AR2553" s="54"/>
      <c r="AS2553" s="54"/>
    </row>
    <row r="2554" spans="1:45" x14ac:dyDescent="0.3">
      <c r="X2554" s="54"/>
      <c r="Y2554" s="54">
        <f t="shared" ref="Y2554:AD2554" si="4405">Y2547</f>
        <v>6.4436999999999998</v>
      </c>
      <c r="Z2554" s="54">
        <f t="shared" si="4405"/>
        <v>4.9371</v>
      </c>
      <c r="AA2554" s="54">
        <f t="shared" si="4405"/>
        <v>11.350300000000001</v>
      </c>
      <c r="AB2554" s="54">
        <f t="shared" si="4405"/>
        <v>7.1900000000000006E-2</v>
      </c>
      <c r="AC2554" s="54">
        <f t="shared" si="4405"/>
        <v>6.2766000000000002</v>
      </c>
      <c r="AD2554" s="54">
        <f t="shared" si="4405"/>
        <v>11.042999999999999</v>
      </c>
      <c r="AE2554" s="54"/>
      <c r="AF2554" s="336"/>
      <c r="AG2554" s="336"/>
      <c r="AH2554" s="336"/>
      <c r="AI2554" s="54"/>
      <c r="AJ2554" s="54"/>
      <c r="AK2554" s="54"/>
      <c r="AL2554" s="54"/>
      <c r="AM2554" s="54"/>
      <c r="AN2554" s="54"/>
      <c r="AO2554" s="54"/>
      <c r="AP2554" s="54"/>
      <c r="AQ2554" s="54"/>
      <c r="AR2554" s="54"/>
      <c r="AS2554" s="54"/>
    </row>
    <row r="2555" spans="1:45" x14ac:dyDescent="0.3">
      <c r="D2555" s="56"/>
      <c r="X2555" s="336"/>
      <c r="Y2555" s="336">
        <f t="shared" ca="1" si="4381"/>
        <v>0.60844614811525055</v>
      </c>
      <c r="Z2555" s="336">
        <f t="shared" ca="1" si="4381"/>
        <v>-0.46072354951294259</v>
      </c>
      <c r="AA2555" s="336">
        <f t="shared" ca="1" si="4381"/>
        <v>1.2710271259216137</v>
      </c>
      <c r="AB2555" s="336">
        <f t="shared" ca="1" si="4381"/>
        <v>-1.101567277182697</v>
      </c>
      <c r="AC2555" s="336">
        <f t="shared" ca="1" si="4381"/>
        <v>0.74497977982383801</v>
      </c>
      <c r="AD2555" s="336">
        <f t="shared" ca="1" si="4381"/>
        <v>-0.84551183218917891</v>
      </c>
      <c r="AE2555" s="336"/>
      <c r="AF2555" s="336"/>
      <c r="AG2555" s="336"/>
      <c r="AH2555" s="336"/>
      <c r="AI2555" s="54"/>
      <c r="AJ2555" s="54"/>
      <c r="AK2555" s="54"/>
      <c r="AL2555" s="336"/>
      <c r="AM2555" s="336"/>
      <c r="AN2555" s="336"/>
      <c r="AO2555" s="336"/>
      <c r="AP2555" s="54"/>
      <c r="AQ2555" s="336"/>
      <c r="AR2555" s="336"/>
      <c r="AS2555" s="336"/>
    </row>
    <row r="2556" spans="1:45" x14ac:dyDescent="0.3">
      <c r="C2556" s="54"/>
      <c r="D2556" s="56"/>
      <c r="Y2556" s="336">
        <f t="shared" ca="1" si="4381"/>
        <v>-0.42207912609919962</v>
      </c>
      <c r="Z2556" s="336">
        <f t="shared" ca="1" si="4381"/>
        <v>-1.4585071033939717E-2</v>
      </c>
      <c r="AA2556" s="336">
        <f t="shared" ca="1" si="4381"/>
        <v>1.4037735739978277</v>
      </c>
      <c r="AB2556" s="336">
        <f t="shared" ca="1" si="4381"/>
        <v>-0.3471265130146014</v>
      </c>
      <c r="AC2556" s="336">
        <f t="shared" ca="1" si="4381"/>
        <v>-1.0155587159226862</v>
      </c>
      <c r="AD2556" s="336">
        <f t="shared" ca="1" si="4381"/>
        <v>6.535194181153757E-2</v>
      </c>
      <c r="AE2556" s="55"/>
      <c r="AF2556" s="55"/>
      <c r="AG2556" s="55"/>
      <c r="AH2556" s="55"/>
      <c r="AI2556" s="55"/>
      <c r="AJ2556" s="55"/>
      <c r="AK2556" s="55"/>
      <c r="AL2556" s="55"/>
      <c r="AM2556" s="55"/>
      <c r="AN2556" s="55"/>
      <c r="AO2556" s="55"/>
      <c r="AP2556" s="55"/>
      <c r="AQ2556" s="55"/>
      <c r="AR2556" s="55"/>
      <c r="AS2556" s="55"/>
    </row>
    <row r="2557" spans="1:45" x14ac:dyDescent="0.3">
      <c r="B2557" s="54" t="s">
        <v>172</v>
      </c>
      <c r="C2557" s="53">
        <f>C2550</f>
        <v>0</v>
      </c>
      <c r="D2557" s="56" t="e">
        <f t="shared" ref="D2557:D2558" ca="1" si="4406">AJ2557</f>
        <v>#N/A</v>
      </c>
      <c r="E2557" s="52" t="e">
        <f t="shared" ref="E2557:W2557" si="4407">E2550</f>
        <v>#N/A</v>
      </c>
      <c r="F2557" s="52" t="e">
        <f t="shared" si="4407"/>
        <v>#N/A</v>
      </c>
      <c r="G2557" s="52" t="e">
        <f t="shared" si="4407"/>
        <v>#N/A</v>
      </c>
      <c r="H2557" s="52" t="e">
        <f t="shared" si="4407"/>
        <v>#N/A</v>
      </c>
      <c r="I2557" s="52" t="e">
        <f t="shared" si="4407"/>
        <v>#N/A</v>
      </c>
      <c r="J2557" s="52" t="e">
        <f t="shared" si="4407"/>
        <v>#N/A</v>
      </c>
      <c r="K2557" s="52" t="e">
        <f t="shared" si="4407"/>
        <v>#N/A</v>
      </c>
      <c r="L2557" s="52" t="e">
        <f t="shared" si="4407"/>
        <v>#N/A</v>
      </c>
      <c r="M2557" s="52" t="e">
        <f t="shared" si="4407"/>
        <v>#N/A</v>
      </c>
      <c r="N2557" s="52" t="e">
        <f t="shared" si="4407"/>
        <v>#N/A</v>
      </c>
      <c r="O2557" s="52" t="e">
        <f t="shared" si="4407"/>
        <v>#N/A</v>
      </c>
      <c r="P2557" s="52" t="e">
        <f t="shared" si="4407"/>
        <v>#N/A</v>
      </c>
      <c r="Q2557" s="52" t="e">
        <f t="shared" si="4407"/>
        <v>#N/A</v>
      </c>
      <c r="R2557" s="52" t="e">
        <f t="shared" si="4407"/>
        <v>#N/A</v>
      </c>
      <c r="S2557" s="52" t="e">
        <f t="shared" si="4407"/>
        <v>#N/A</v>
      </c>
      <c r="T2557" s="52" t="e">
        <f t="shared" si="4407"/>
        <v>#N/A</v>
      </c>
      <c r="U2557" s="52" t="e">
        <f t="shared" si="4407"/>
        <v>#N/A</v>
      </c>
      <c r="V2557" s="52" t="e">
        <f t="shared" si="4407"/>
        <v>#N/A</v>
      </c>
      <c r="W2557" s="52" t="e">
        <f t="shared" si="4407"/>
        <v>#N/A</v>
      </c>
      <c r="X2557" s="55" t="e">
        <f t="shared" ref="X2557:X2558" si="4408">(H2557-(O2557*P2557)/100-3*(J2557*K2557)/100)/2</f>
        <v>#N/A</v>
      </c>
      <c r="Y2557" s="55" t="e">
        <f t="shared" ref="Y2557:Y2558" si="4409">SUM(X2557,(J2557*K2557/100))/(F2557/100)</f>
        <v>#N/A</v>
      </c>
      <c r="Z2557" s="55" t="e">
        <f t="shared" ref="Z2557" si="4410">U2557*0.5+U2558*0.5</f>
        <v>#N/A</v>
      </c>
      <c r="AA2557" s="55" t="e">
        <f t="shared" ref="AA2557:AA2558" si="4411">J2557/Y2557</f>
        <v>#N/A</v>
      </c>
      <c r="AB2557" s="336" t="e">
        <f t="shared" ref="AB2557:AB2558" si="4412">X2557/(Y2557-J2557)</f>
        <v>#N/A</v>
      </c>
      <c r="AC2557" s="223" t="e">
        <f ca="1">INDEX(FGA_COEFFS,1,1)+Z2557*INDEX(FGA_COEFFS,1,2)+Y2557*INDEX(FGA_COEFFS,1,3)+R2557*INDEX(FGA_COEFFS,1,4)+Q2558*INDEX(FGA_COEFFS,1,5)+S2557*INDEX(FGA_COEFFS,1,6)+T2558*INDEX(FGA_COEFFS,1,7)+M2558*INDEX(FGA_COEFFS,1,8)+Y2561*Y2562</f>
        <v>#N/A</v>
      </c>
      <c r="AD2557" s="223" t="e">
        <f ca="1">INDEX(THREEPTA_COEFFS,1,1)+AC2557*INDEX(THREEPTA_COEFFS,1,2)+J2557*INDEX(THREEPTA_COEFFS,1,3)+AA2557*INDEX(THREEPTA_COEFFS,1,4)+K2557*INDEX(THREEPTA_COEFFS,1,5)+L2558*INDEX(THREEPTA_COEFFS,1,6)+Z2561*Z2562</f>
        <v>#N/A</v>
      </c>
      <c r="AE2557" s="223" t="e">
        <f ca="1">INDEX(THREEPTPCT_COEFFS,1,1)+K2557*INDEX(THREEPTPCT_COEFFS,1,2)+L2558*INDEX(THREEPTPCT_COEFFS,1,3)+AA2561*AA2562</f>
        <v>#N/A</v>
      </c>
      <c r="AF2557" s="55" t="e">
        <f t="shared" ref="AF2557:AF2558" ca="1" si="4413">AC2557-AD2557</f>
        <v>#N/A</v>
      </c>
      <c r="AG2557" s="223" t="e">
        <f ca="1">INDEX(TWOPTPCT_COEFFS,1,1)+AB2557*INDEX(TWOPTPCT_COEFFS,1,2)+I2558*INDEX(TWOPTPCT_COEFFS,1,3)+G2558*INDEX(TWOPTPCT_COEFFS,1,4)+L2558*INDEX(TWOPTPCT_COEFFS,1,5)+AB2561*AB2562</f>
        <v>#N/A</v>
      </c>
      <c r="AH2557" s="223" t="e">
        <f ca="1">INDEX(FTA_COEFFS,1,1)+O2557*INDEX(FTA_COEFFS,1,2)+N2558*INDEX(FTA_COEFFS,1,3)+(Q2557+R2557)*INDEX(FTA_COEFFS,1,4)+(Q2558+R2558)*INDEX(FTA_COEFFS,1,5)+M2558*INDEX(FTA_COEFFS,1,6)+AC2561*AC2562</f>
        <v>#N/A</v>
      </c>
      <c r="AI2557" s="223" t="e">
        <f ca="1">INDEX(FTPCT_COEFFS,1,1)+P2557*INDEX(FTPCT_COEFFS,1,2)+F2557*INDEX(FTPCT_COEFFS,1,3)+G2558*INDEX(FTPCT_COEFFS,1,4)+AD2561*AD2562</f>
        <v>#N/A</v>
      </c>
      <c r="AJ2557" s="338" t="e">
        <f t="shared" ref="AJ2557:AJ2558" ca="1" si="4414">AD2557*AE2557/100+AF2557*AG2557+AH2557*AI2557/100</f>
        <v>#N/A</v>
      </c>
      <c r="AK2557" s="55"/>
      <c r="AL2557" s="55"/>
      <c r="AM2557" s="55"/>
      <c r="AN2557" s="55"/>
      <c r="AO2557" s="55"/>
      <c r="AP2557" s="55"/>
      <c r="AQ2557" s="55"/>
      <c r="AR2557" s="55"/>
    </row>
    <row r="2558" spans="1:45" x14ac:dyDescent="0.3">
      <c r="B2558" s="54" t="s">
        <v>175</v>
      </c>
      <c r="C2558" s="54">
        <f>C2551</f>
        <v>0</v>
      </c>
      <c r="D2558" s="56" t="e">
        <f t="shared" ca="1" si="4406"/>
        <v>#N/A</v>
      </c>
      <c r="E2558" s="52" t="e">
        <f t="shared" ref="E2558:W2558" si="4415">E2551</f>
        <v>#N/A</v>
      </c>
      <c r="F2558" s="52" t="e">
        <f t="shared" si="4415"/>
        <v>#N/A</v>
      </c>
      <c r="G2558" s="52" t="e">
        <f t="shared" si="4415"/>
        <v>#N/A</v>
      </c>
      <c r="H2558" s="52" t="e">
        <f t="shared" si="4415"/>
        <v>#N/A</v>
      </c>
      <c r="I2558" s="52" t="e">
        <f t="shared" si="4415"/>
        <v>#N/A</v>
      </c>
      <c r="J2558" s="52" t="e">
        <f t="shared" si="4415"/>
        <v>#N/A</v>
      </c>
      <c r="K2558" s="52" t="e">
        <f t="shared" si="4415"/>
        <v>#N/A</v>
      </c>
      <c r="L2558" s="52" t="e">
        <f t="shared" si="4415"/>
        <v>#N/A</v>
      </c>
      <c r="M2558" s="52" t="e">
        <f t="shared" si="4415"/>
        <v>#N/A</v>
      </c>
      <c r="N2558" s="52" t="e">
        <f t="shared" si="4415"/>
        <v>#N/A</v>
      </c>
      <c r="O2558" s="52" t="e">
        <f t="shared" si="4415"/>
        <v>#N/A</v>
      </c>
      <c r="P2558" s="52" t="e">
        <f t="shared" si="4415"/>
        <v>#N/A</v>
      </c>
      <c r="Q2558" s="52" t="e">
        <f t="shared" si="4415"/>
        <v>#N/A</v>
      </c>
      <c r="R2558" s="52" t="e">
        <f t="shared" si="4415"/>
        <v>#N/A</v>
      </c>
      <c r="S2558" s="52" t="e">
        <f t="shared" si="4415"/>
        <v>#N/A</v>
      </c>
      <c r="T2558" s="52" t="e">
        <f t="shared" si="4415"/>
        <v>#N/A</v>
      </c>
      <c r="U2558" s="52" t="e">
        <f t="shared" si="4415"/>
        <v>#N/A</v>
      </c>
      <c r="V2558" s="52" t="e">
        <f t="shared" si="4415"/>
        <v>#N/A</v>
      </c>
      <c r="W2558" s="52" t="e">
        <f t="shared" si="4415"/>
        <v>#N/A</v>
      </c>
      <c r="X2558" s="55" t="e">
        <f t="shared" si="4408"/>
        <v>#N/A</v>
      </c>
      <c r="Y2558" s="55" t="e">
        <f t="shared" si="4409"/>
        <v>#N/A</v>
      </c>
      <c r="Z2558" s="55" t="e">
        <f t="shared" ref="Z2558" si="4416">Z2557</f>
        <v>#N/A</v>
      </c>
      <c r="AA2558" s="55" t="e">
        <f t="shared" si="4411"/>
        <v>#N/A</v>
      </c>
      <c r="AB2558" s="336" t="e">
        <f t="shared" si="4412"/>
        <v>#N/A</v>
      </c>
      <c r="AC2558" s="223" t="e">
        <f ca="1">INDEX(FGA_COEFFS,1,1)+Z2558*INDEX(FGA_COEFFS,1,2)+Y2558*INDEX(FGA_COEFFS,1,3)+R2558*INDEX(FGA_COEFFS,1,4)+Q2557*INDEX(FGA_COEFFS,1,5)+S2558*INDEX(FGA_COEFFS,1,6)+T2557*INDEX(FGA_COEFFS,1,7)+M2557*INDEX(FGA_COEFFS,1,8)+Y2561*Y2563</f>
        <v>#N/A</v>
      </c>
      <c r="AD2558" s="223" t="e">
        <f ca="1">INDEX(THREEPTA_COEFFS,1,1)+AC2558*INDEX(THREEPTA_COEFFS,1,2)+J2558*INDEX(THREEPTA_COEFFS,1,3)+AA2558*INDEX(THREEPTA_COEFFS,1,4)+K2558*INDEX(THREEPTA_COEFFS,1,5)+L2557*INDEX(THREEPTA_COEFFS,1,6)+Z2561*Z2563</f>
        <v>#N/A</v>
      </c>
      <c r="AE2558" s="223" t="e">
        <f ca="1">INDEX(THREEPTPCT_COEFFS,1,1)+K2558*INDEX(THREEPTPCT_COEFFS,1,2)+L2557*INDEX(THREEPTPCT_COEFFS,1,3)+AA2561*AA2563</f>
        <v>#N/A</v>
      </c>
      <c r="AF2558" s="55" t="e">
        <f t="shared" ca="1" si="4413"/>
        <v>#N/A</v>
      </c>
      <c r="AG2558" s="223" t="e">
        <f ca="1">INDEX(TWOPTPCT_COEFFS,1,1)+AB2558*INDEX(TWOPTPCT_COEFFS,1,2)+I2557*INDEX(TWOPTPCT_COEFFS,1,3)+G2557*INDEX(TWOPTPCT_COEFFS,1,4)+L2557*INDEX(TWOPTPCT_COEFFS,1,5)+AB2561*AB2563</f>
        <v>#N/A</v>
      </c>
      <c r="AH2558" s="223" t="e">
        <f ca="1">INDEX(FTA_COEFFS,1,1)+O2558*INDEX(FTA_COEFFS,1,2)+N2557*INDEX(FTA_COEFFS,1,3)+(Q2558+R2558)*INDEX(FTA_COEFFS,1,4)+(Q2557+R2557)*INDEX(FTA_COEFFS,1,5)+M2557*INDEX(FTA_COEFFS,1,6)+AC2561*AC2563</f>
        <v>#N/A</v>
      </c>
      <c r="AI2558" s="223" t="e">
        <f ca="1">INDEX(FTPCT_COEFFS,1,1)+P2558*INDEX(FTPCT_COEFFS,1,2)+F2558*INDEX(FTPCT_COEFFS,1,3)+G2557*INDEX(FTPCT_COEFFS,1,4)+AD2561*AD2563</f>
        <v>#N/A</v>
      </c>
      <c r="AJ2558" s="338" t="e">
        <f t="shared" ca="1" si="4414"/>
        <v>#N/A</v>
      </c>
      <c r="AK2558" s="55"/>
      <c r="AL2558" s="55"/>
      <c r="AM2558" s="55"/>
      <c r="AN2558" s="55"/>
      <c r="AO2558" s="55"/>
      <c r="AP2558" s="55"/>
      <c r="AQ2558" s="55"/>
      <c r="AR2558" s="55"/>
    </row>
    <row r="2559" spans="1:45" x14ac:dyDescent="0.3">
      <c r="A2559" s="54" t="e">
        <f ca="1">IF(D2557&gt;(D2558+(AVERAGE(V2557,W2557)-AVERAGE(V2558,W2558))/2)+2.5,C2557,IF(D2558&gt;(D2557+(AVERAGE(V2558,W2558)-AVERAGE(V2557,W2557))/2)+2.5,C2558,"Close"))</f>
        <v>#N/A</v>
      </c>
      <c r="B2559" s="64" t="e">
        <f ca="1">IF(D2558&gt;D2557,C2558,C2557)</f>
        <v>#N/A</v>
      </c>
      <c r="D2559" s="56"/>
      <c r="X2559" s="55"/>
      <c r="Y2559" s="55"/>
      <c r="Z2559" s="55"/>
      <c r="AA2559" s="55"/>
      <c r="AB2559" s="55"/>
      <c r="AC2559" s="337"/>
      <c r="AD2559" s="337"/>
      <c r="AE2559" s="337"/>
      <c r="AF2559" s="337"/>
      <c r="AG2559" s="337"/>
      <c r="AH2559" s="337"/>
      <c r="AI2559" s="337"/>
      <c r="AJ2559" s="337"/>
      <c r="AK2559" s="337"/>
      <c r="AL2559" s="337"/>
      <c r="AM2559" s="55"/>
      <c r="AN2559" s="55"/>
      <c r="AO2559" s="55"/>
      <c r="AP2559" s="55"/>
      <c r="AQ2559" s="55"/>
      <c r="AR2559" s="55"/>
      <c r="AS2559" s="55"/>
    </row>
    <row r="2560" spans="1:45" x14ac:dyDescent="0.3">
      <c r="X2560" s="54" t="s">
        <v>1305</v>
      </c>
      <c r="Y2560" s="54" t="s">
        <v>128</v>
      </c>
      <c r="Z2560" s="54" t="s">
        <v>157</v>
      </c>
      <c r="AA2560" s="54" t="s">
        <v>151</v>
      </c>
      <c r="AB2560" s="54" t="s">
        <v>1327</v>
      </c>
      <c r="AC2560" s="54" t="s">
        <v>129</v>
      </c>
      <c r="AD2560" s="54" t="s">
        <v>116</v>
      </c>
      <c r="AE2560" s="54"/>
      <c r="AF2560" s="54"/>
      <c r="AG2560" s="54"/>
      <c r="AH2560" s="54"/>
      <c r="AI2560" s="54"/>
      <c r="AJ2560" s="54"/>
      <c r="AK2560" s="54"/>
      <c r="AL2560" s="54"/>
      <c r="AM2560" s="54"/>
      <c r="AN2560" s="54"/>
      <c r="AO2560" s="54"/>
      <c r="AP2560" s="54"/>
      <c r="AQ2560" s="54"/>
      <c r="AR2560" s="54"/>
      <c r="AS2560" s="54"/>
    </row>
    <row r="2561" spans="1:45" x14ac:dyDescent="0.3">
      <c r="X2561" s="54"/>
      <c r="Y2561" s="54">
        <f t="shared" ref="Y2561:AD2561" si="4417">Y2554</f>
        <v>6.4436999999999998</v>
      </c>
      <c r="Z2561" s="54">
        <f t="shared" si="4417"/>
        <v>4.9371</v>
      </c>
      <c r="AA2561" s="54">
        <f t="shared" si="4417"/>
        <v>11.350300000000001</v>
      </c>
      <c r="AB2561" s="54">
        <f t="shared" si="4417"/>
        <v>7.1900000000000006E-2</v>
      </c>
      <c r="AC2561" s="54">
        <f t="shared" si="4417"/>
        <v>6.2766000000000002</v>
      </c>
      <c r="AD2561" s="54">
        <f t="shared" si="4417"/>
        <v>11.042999999999999</v>
      </c>
      <c r="AE2561" s="54"/>
      <c r="AF2561" s="336"/>
      <c r="AG2561" s="336"/>
      <c r="AH2561" s="336"/>
      <c r="AI2561" s="54"/>
      <c r="AJ2561" s="54"/>
      <c r="AK2561" s="54"/>
      <c r="AL2561" s="54"/>
      <c r="AM2561" s="54"/>
      <c r="AN2561" s="54"/>
      <c r="AO2561" s="54"/>
      <c r="AP2561" s="54"/>
      <c r="AQ2561" s="54"/>
      <c r="AR2561" s="54"/>
      <c r="AS2561" s="54"/>
    </row>
    <row r="2562" spans="1:45" x14ac:dyDescent="0.3">
      <c r="D2562" s="56"/>
      <c r="X2562" s="336"/>
      <c r="Y2562" s="336">
        <f t="shared" ca="1" si="4381"/>
        <v>1.2702159819664685</v>
      </c>
      <c r="Z2562" s="336">
        <f t="shared" ca="1" si="4381"/>
        <v>-1.4746369309304441</v>
      </c>
      <c r="AA2562" s="336">
        <f t="shared" ca="1" si="4381"/>
        <v>0.82271098811941124</v>
      </c>
      <c r="AB2562" s="336">
        <f t="shared" ca="1" si="4381"/>
        <v>7.0014018823217866E-2</v>
      </c>
      <c r="AC2562" s="336">
        <f t="shared" ca="1" si="4381"/>
        <v>-0.99707674728537121</v>
      </c>
      <c r="AD2562" s="336">
        <f t="shared" ca="1" si="4381"/>
        <v>-0.35686125339973118</v>
      </c>
      <c r="AE2562" s="336"/>
      <c r="AF2562" s="336"/>
      <c r="AG2562" s="336"/>
      <c r="AH2562" s="336"/>
      <c r="AI2562" s="54"/>
      <c r="AJ2562" s="54"/>
      <c r="AK2562" s="54"/>
      <c r="AL2562" s="336"/>
      <c r="AM2562" s="336"/>
      <c r="AN2562" s="336"/>
      <c r="AO2562" s="336"/>
      <c r="AP2562" s="54"/>
      <c r="AQ2562" s="336"/>
      <c r="AR2562" s="336"/>
      <c r="AS2562" s="336"/>
    </row>
    <row r="2563" spans="1:45" x14ac:dyDescent="0.3">
      <c r="C2563" s="54"/>
      <c r="D2563" s="56"/>
      <c r="Y2563" s="336">
        <f t="shared" ca="1" si="4381"/>
        <v>0.15868505797293148</v>
      </c>
      <c r="Z2563" s="336">
        <f t="shared" ca="1" si="4381"/>
        <v>-0.2515311656237092</v>
      </c>
      <c r="AA2563" s="336">
        <f t="shared" ca="1" si="4381"/>
        <v>0.20982164228829769</v>
      </c>
      <c r="AB2563" s="336">
        <f t="shared" ca="1" si="4381"/>
        <v>0.59728077946393154</v>
      </c>
      <c r="AC2563" s="336">
        <f t="shared" ca="1" si="4381"/>
        <v>-1.0422983055923019</v>
      </c>
      <c r="AD2563" s="336">
        <f t="shared" ca="1" si="4381"/>
        <v>-1.1965278585559245</v>
      </c>
      <c r="AE2563" s="55"/>
      <c r="AF2563" s="55"/>
      <c r="AG2563" s="55"/>
      <c r="AH2563" s="55"/>
      <c r="AI2563" s="55"/>
      <c r="AJ2563" s="55"/>
      <c r="AK2563" s="55"/>
      <c r="AL2563" s="55"/>
      <c r="AM2563" s="55"/>
      <c r="AN2563" s="55"/>
      <c r="AO2563" s="55"/>
      <c r="AP2563" s="55"/>
      <c r="AQ2563" s="55"/>
      <c r="AR2563" s="55"/>
      <c r="AS2563" s="55"/>
    </row>
    <row r="2564" spans="1:45" x14ac:dyDescent="0.3">
      <c r="B2564" s="54" t="s">
        <v>172</v>
      </c>
      <c r="C2564" s="53">
        <f>C2557</f>
        <v>0</v>
      </c>
      <c r="D2564" s="56" t="e">
        <f t="shared" ref="D2564:D2565" ca="1" si="4418">AJ2564</f>
        <v>#N/A</v>
      </c>
      <c r="E2564" s="52" t="e">
        <f t="shared" ref="E2564:W2564" si="4419">E2557</f>
        <v>#N/A</v>
      </c>
      <c r="F2564" s="52" t="e">
        <f t="shared" si="4419"/>
        <v>#N/A</v>
      </c>
      <c r="G2564" s="52" t="e">
        <f t="shared" si="4419"/>
        <v>#N/A</v>
      </c>
      <c r="H2564" s="52" t="e">
        <f t="shared" si="4419"/>
        <v>#N/A</v>
      </c>
      <c r="I2564" s="52" t="e">
        <f t="shared" si="4419"/>
        <v>#N/A</v>
      </c>
      <c r="J2564" s="52" t="e">
        <f t="shared" si="4419"/>
        <v>#N/A</v>
      </c>
      <c r="K2564" s="52" t="e">
        <f t="shared" si="4419"/>
        <v>#N/A</v>
      </c>
      <c r="L2564" s="52" t="e">
        <f t="shared" si="4419"/>
        <v>#N/A</v>
      </c>
      <c r="M2564" s="52" t="e">
        <f t="shared" si="4419"/>
        <v>#N/A</v>
      </c>
      <c r="N2564" s="52" t="e">
        <f t="shared" si="4419"/>
        <v>#N/A</v>
      </c>
      <c r="O2564" s="52" t="e">
        <f t="shared" si="4419"/>
        <v>#N/A</v>
      </c>
      <c r="P2564" s="52" t="e">
        <f t="shared" si="4419"/>
        <v>#N/A</v>
      </c>
      <c r="Q2564" s="52" t="e">
        <f t="shared" si="4419"/>
        <v>#N/A</v>
      </c>
      <c r="R2564" s="52" t="e">
        <f t="shared" si="4419"/>
        <v>#N/A</v>
      </c>
      <c r="S2564" s="52" t="e">
        <f t="shared" si="4419"/>
        <v>#N/A</v>
      </c>
      <c r="T2564" s="52" t="e">
        <f t="shared" si="4419"/>
        <v>#N/A</v>
      </c>
      <c r="U2564" s="52" t="e">
        <f t="shared" si="4419"/>
        <v>#N/A</v>
      </c>
      <c r="V2564" s="52" t="e">
        <f t="shared" si="4419"/>
        <v>#N/A</v>
      </c>
      <c r="W2564" s="52" t="e">
        <f t="shared" si="4419"/>
        <v>#N/A</v>
      </c>
      <c r="X2564" s="55" t="e">
        <f t="shared" ref="X2564:X2565" si="4420">(H2564-(O2564*P2564)/100-3*(J2564*K2564)/100)/2</f>
        <v>#N/A</v>
      </c>
      <c r="Y2564" s="55" t="e">
        <f t="shared" ref="Y2564:Y2565" si="4421">SUM(X2564,(J2564*K2564/100))/(F2564/100)</f>
        <v>#N/A</v>
      </c>
      <c r="Z2564" s="55" t="e">
        <f t="shared" ref="Z2564" si="4422">U2564*0.5+U2565*0.5</f>
        <v>#N/A</v>
      </c>
      <c r="AA2564" s="55" t="e">
        <f t="shared" ref="AA2564:AA2565" si="4423">J2564/Y2564</f>
        <v>#N/A</v>
      </c>
      <c r="AB2564" s="336" t="e">
        <f t="shared" ref="AB2564:AB2565" si="4424">X2564/(Y2564-J2564)</f>
        <v>#N/A</v>
      </c>
      <c r="AC2564" s="223" t="e">
        <f ca="1">INDEX(FGA_COEFFS,1,1)+Z2564*INDEX(FGA_COEFFS,1,2)+Y2564*INDEX(FGA_COEFFS,1,3)+R2564*INDEX(FGA_COEFFS,1,4)+Q2565*INDEX(FGA_COEFFS,1,5)+S2564*INDEX(FGA_COEFFS,1,6)+T2565*INDEX(FGA_COEFFS,1,7)+M2565*INDEX(FGA_COEFFS,1,8)+Y2568*Y2569</f>
        <v>#N/A</v>
      </c>
      <c r="AD2564" s="223" t="e">
        <f ca="1">INDEX(THREEPTA_COEFFS,1,1)+AC2564*INDEX(THREEPTA_COEFFS,1,2)+J2564*INDEX(THREEPTA_COEFFS,1,3)+AA2564*INDEX(THREEPTA_COEFFS,1,4)+K2564*INDEX(THREEPTA_COEFFS,1,5)+L2565*INDEX(THREEPTA_COEFFS,1,6)+Z2568*Z2569</f>
        <v>#N/A</v>
      </c>
      <c r="AE2564" s="223" t="e">
        <f ca="1">INDEX(THREEPTPCT_COEFFS,1,1)+K2564*INDEX(THREEPTPCT_COEFFS,1,2)+L2565*INDEX(THREEPTPCT_COEFFS,1,3)+AA2568*AA2569</f>
        <v>#N/A</v>
      </c>
      <c r="AF2564" s="55" t="e">
        <f t="shared" ref="AF2564:AF2565" ca="1" si="4425">AC2564-AD2564</f>
        <v>#N/A</v>
      </c>
      <c r="AG2564" s="223" t="e">
        <f ca="1">INDEX(TWOPTPCT_COEFFS,1,1)+AB2564*INDEX(TWOPTPCT_COEFFS,1,2)+I2565*INDEX(TWOPTPCT_COEFFS,1,3)+G2565*INDEX(TWOPTPCT_COEFFS,1,4)+L2565*INDEX(TWOPTPCT_COEFFS,1,5)+AB2568*AB2569</f>
        <v>#N/A</v>
      </c>
      <c r="AH2564" s="223" t="e">
        <f ca="1">INDEX(FTA_COEFFS,1,1)+O2564*INDEX(FTA_COEFFS,1,2)+N2565*INDEX(FTA_COEFFS,1,3)+(Q2564+R2564)*INDEX(FTA_COEFFS,1,4)+(Q2565+R2565)*INDEX(FTA_COEFFS,1,5)+M2565*INDEX(FTA_COEFFS,1,6)+AC2568*AC2569</f>
        <v>#N/A</v>
      </c>
      <c r="AI2564" s="223" t="e">
        <f ca="1">INDEX(FTPCT_COEFFS,1,1)+P2564*INDEX(FTPCT_COEFFS,1,2)+F2564*INDEX(FTPCT_COEFFS,1,3)+G2565*INDEX(FTPCT_COEFFS,1,4)+AD2568*AD2569</f>
        <v>#N/A</v>
      </c>
      <c r="AJ2564" s="338" t="e">
        <f t="shared" ref="AJ2564:AJ2565" ca="1" si="4426">AD2564*AE2564/100+AF2564*AG2564+AH2564*AI2564/100</f>
        <v>#N/A</v>
      </c>
      <c r="AK2564" s="55"/>
      <c r="AL2564" s="55"/>
      <c r="AM2564" s="55"/>
      <c r="AN2564" s="55"/>
      <c r="AO2564" s="55"/>
      <c r="AP2564" s="55"/>
      <c r="AQ2564" s="55"/>
      <c r="AR2564" s="55"/>
    </row>
    <row r="2565" spans="1:45" x14ac:dyDescent="0.3">
      <c r="B2565" s="54" t="s">
        <v>175</v>
      </c>
      <c r="C2565" s="54">
        <f>C2558</f>
        <v>0</v>
      </c>
      <c r="D2565" s="56" t="e">
        <f t="shared" ca="1" si="4418"/>
        <v>#N/A</v>
      </c>
      <c r="E2565" s="52" t="e">
        <f t="shared" ref="E2565:W2565" si="4427">E2558</f>
        <v>#N/A</v>
      </c>
      <c r="F2565" s="52" t="e">
        <f t="shared" si="4427"/>
        <v>#N/A</v>
      </c>
      <c r="G2565" s="52" t="e">
        <f t="shared" si="4427"/>
        <v>#N/A</v>
      </c>
      <c r="H2565" s="52" t="e">
        <f t="shared" si="4427"/>
        <v>#N/A</v>
      </c>
      <c r="I2565" s="52" t="e">
        <f t="shared" si="4427"/>
        <v>#N/A</v>
      </c>
      <c r="J2565" s="52" t="e">
        <f t="shared" si="4427"/>
        <v>#N/A</v>
      </c>
      <c r="K2565" s="52" t="e">
        <f t="shared" si="4427"/>
        <v>#N/A</v>
      </c>
      <c r="L2565" s="52" t="e">
        <f t="shared" si="4427"/>
        <v>#N/A</v>
      </c>
      <c r="M2565" s="52" t="e">
        <f t="shared" si="4427"/>
        <v>#N/A</v>
      </c>
      <c r="N2565" s="52" t="e">
        <f t="shared" si="4427"/>
        <v>#N/A</v>
      </c>
      <c r="O2565" s="52" t="e">
        <f t="shared" si="4427"/>
        <v>#N/A</v>
      </c>
      <c r="P2565" s="52" t="e">
        <f t="shared" si="4427"/>
        <v>#N/A</v>
      </c>
      <c r="Q2565" s="52" t="e">
        <f t="shared" si="4427"/>
        <v>#N/A</v>
      </c>
      <c r="R2565" s="52" t="e">
        <f t="shared" si="4427"/>
        <v>#N/A</v>
      </c>
      <c r="S2565" s="52" t="e">
        <f t="shared" si="4427"/>
        <v>#N/A</v>
      </c>
      <c r="T2565" s="52" t="e">
        <f t="shared" si="4427"/>
        <v>#N/A</v>
      </c>
      <c r="U2565" s="52" t="e">
        <f t="shared" si="4427"/>
        <v>#N/A</v>
      </c>
      <c r="V2565" s="52" t="e">
        <f t="shared" si="4427"/>
        <v>#N/A</v>
      </c>
      <c r="W2565" s="52" t="e">
        <f t="shared" si="4427"/>
        <v>#N/A</v>
      </c>
      <c r="X2565" s="55" t="e">
        <f t="shared" si="4420"/>
        <v>#N/A</v>
      </c>
      <c r="Y2565" s="55" t="e">
        <f t="shared" si="4421"/>
        <v>#N/A</v>
      </c>
      <c r="Z2565" s="55" t="e">
        <f t="shared" ref="Z2565" si="4428">Z2564</f>
        <v>#N/A</v>
      </c>
      <c r="AA2565" s="55" t="e">
        <f t="shared" si="4423"/>
        <v>#N/A</v>
      </c>
      <c r="AB2565" s="336" t="e">
        <f t="shared" si="4424"/>
        <v>#N/A</v>
      </c>
      <c r="AC2565" s="223" t="e">
        <f ca="1">INDEX(FGA_COEFFS,1,1)+Z2565*INDEX(FGA_COEFFS,1,2)+Y2565*INDEX(FGA_COEFFS,1,3)+R2565*INDEX(FGA_COEFFS,1,4)+Q2564*INDEX(FGA_COEFFS,1,5)+S2565*INDEX(FGA_COEFFS,1,6)+T2564*INDEX(FGA_COEFFS,1,7)+M2564*INDEX(FGA_COEFFS,1,8)+Y2568*Y2570</f>
        <v>#N/A</v>
      </c>
      <c r="AD2565" s="223" t="e">
        <f ca="1">INDEX(THREEPTA_COEFFS,1,1)+AC2565*INDEX(THREEPTA_COEFFS,1,2)+J2565*INDEX(THREEPTA_COEFFS,1,3)+AA2565*INDEX(THREEPTA_COEFFS,1,4)+K2565*INDEX(THREEPTA_COEFFS,1,5)+L2564*INDEX(THREEPTA_COEFFS,1,6)+Z2568*Z2570</f>
        <v>#N/A</v>
      </c>
      <c r="AE2565" s="223" t="e">
        <f ca="1">INDEX(THREEPTPCT_COEFFS,1,1)+K2565*INDEX(THREEPTPCT_COEFFS,1,2)+L2564*INDEX(THREEPTPCT_COEFFS,1,3)+AA2568*AA2570</f>
        <v>#N/A</v>
      </c>
      <c r="AF2565" s="55" t="e">
        <f t="shared" ca="1" si="4425"/>
        <v>#N/A</v>
      </c>
      <c r="AG2565" s="223" t="e">
        <f ca="1">INDEX(TWOPTPCT_COEFFS,1,1)+AB2565*INDEX(TWOPTPCT_COEFFS,1,2)+I2564*INDEX(TWOPTPCT_COEFFS,1,3)+G2564*INDEX(TWOPTPCT_COEFFS,1,4)+L2564*INDEX(TWOPTPCT_COEFFS,1,5)+AB2568*AB2570</f>
        <v>#N/A</v>
      </c>
      <c r="AH2565" s="223" t="e">
        <f ca="1">INDEX(FTA_COEFFS,1,1)+O2565*INDEX(FTA_COEFFS,1,2)+N2564*INDEX(FTA_COEFFS,1,3)+(Q2565+R2565)*INDEX(FTA_COEFFS,1,4)+(Q2564+R2564)*INDEX(FTA_COEFFS,1,5)+M2564*INDEX(FTA_COEFFS,1,6)+AC2568*AC2570</f>
        <v>#N/A</v>
      </c>
      <c r="AI2565" s="223" t="e">
        <f ca="1">INDEX(FTPCT_COEFFS,1,1)+P2565*INDEX(FTPCT_COEFFS,1,2)+F2565*INDEX(FTPCT_COEFFS,1,3)+G2564*INDEX(FTPCT_COEFFS,1,4)+AD2568*AD2570</f>
        <v>#N/A</v>
      </c>
      <c r="AJ2565" s="338" t="e">
        <f t="shared" ca="1" si="4426"/>
        <v>#N/A</v>
      </c>
      <c r="AK2565" s="55"/>
      <c r="AL2565" s="55"/>
      <c r="AM2565" s="55"/>
      <c r="AN2565" s="55"/>
      <c r="AO2565" s="55"/>
      <c r="AP2565" s="55"/>
      <c r="AQ2565" s="55"/>
      <c r="AR2565" s="55"/>
    </row>
    <row r="2566" spans="1:45" x14ac:dyDescent="0.3">
      <c r="A2566" s="54" t="e">
        <f ca="1">IF(D2564&gt;(D2565+(AVERAGE(V2564,W2564)-AVERAGE(V2565,W2565))/2)+2.5,C2564,IF(D2565&gt;(D2564+(AVERAGE(V2565,W2565)-AVERAGE(V2564,W2564))/2)+2.5,C2565,"Close"))</f>
        <v>#N/A</v>
      </c>
      <c r="B2566" s="64" t="e">
        <f ca="1">IF(D2565&gt;D2564,C2565,C2564)</f>
        <v>#N/A</v>
      </c>
      <c r="D2566" s="56"/>
      <c r="X2566" s="55"/>
      <c r="Y2566" s="55"/>
      <c r="Z2566" s="55"/>
      <c r="AA2566" s="55"/>
      <c r="AB2566" s="55"/>
      <c r="AC2566" s="337"/>
      <c r="AD2566" s="337"/>
      <c r="AE2566" s="337"/>
      <c r="AF2566" s="337"/>
      <c r="AG2566" s="337"/>
      <c r="AH2566" s="337"/>
      <c r="AI2566" s="337"/>
      <c r="AJ2566" s="337"/>
      <c r="AK2566" s="337"/>
      <c r="AL2566" s="337"/>
      <c r="AM2566" s="55"/>
      <c r="AN2566" s="55"/>
      <c r="AO2566" s="55"/>
      <c r="AP2566" s="55"/>
      <c r="AQ2566" s="55"/>
      <c r="AR2566" s="55"/>
      <c r="AS2566" s="55"/>
    </row>
    <row r="2567" spans="1:45" x14ac:dyDescent="0.3">
      <c r="X2567" s="54" t="s">
        <v>1305</v>
      </c>
      <c r="Y2567" s="54" t="s">
        <v>128</v>
      </c>
      <c r="Z2567" s="54" t="s">
        <v>157</v>
      </c>
      <c r="AA2567" s="54" t="s">
        <v>151</v>
      </c>
      <c r="AB2567" s="54" t="s">
        <v>1327</v>
      </c>
      <c r="AC2567" s="54" t="s">
        <v>129</v>
      </c>
      <c r="AD2567" s="54" t="s">
        <v>116</v>
      </c>
      <c r="AE2567" s="54"/>
      <c r="AF2567" s="54"/>
      <c r="AG2567" s="54"/>
      <c r="AH2567" s="54"/>
      <c r="AI2567" s="54"/>
      <c r="AJ2567" s="54"/>
      <c r="AK2567" s="54"/>
      <c r="AL2567" s="54"/>
      <c r="AM2567" s="54"/>
      <c r="AN2567" s="54"/>
      <c r="AO2567" s="54"/>
      <c r="AP2567" s="54"/>
      <c r="AQ2567" s="54"/>
      <c r="AR2567" s="54"/>
      <c r="AS2567" s="54"/>
    </row>
    <row r="2568" spans="1:45" x14ac:dyDescent="0.3">
      <c r="X2568" s="54"/>
      <c r="Y2568" s="54">
        <f t="shared" ref="Y2568:AD2568" si="4429">Y2561</f>
        <v>6.4436999999999998</v>
      </c>
      <c r="Z2568" s="54">
        <f t="shared" si="4429"/>
        <v>4.9371</v>
      </c>
      <c r="AA2568" s="54">
        <f t="shared" si="4429"/>
        <v>11.350300000000001</v>
      </c>
      <c r="AB2568" s="54">
        <f t="shared" si="4429"/>
        <v>7.1900000000000006E-2</v>
      </c>
      <c r="AC2568" s="54">
        <f t="shared" si="4429"/>
        <v>6.2766000000000002</v>
      </c>
      <c r="AD2568" s="54">
        <f t="shared" si="4429"/>
        <v>11.042999999999999</v>
      </c>
      <c r="AE2568" s="54"/>
      <c r="AF2568" s="336"/>
      <c r="AG2568" s="336"/>
      <c r="AH2568" s="336"/>
      <c r="AI2568" s="54"/>
      <c r="AJ2568" s="54"/>
      <c r="AK2568" s="54"/>
      <c r="AL2568" s="54"/>
      <c r="AM2568" s="54"/>
      <c r="AN2568" s="54"/>
      <c r="AO2568" s="54"/>
      <c r="AP2568" s="54"/>
      <c r="AQ2568" s="54"/>
      <c r="AR2568" s="54"/>
      <c r="AS2568" s="54"/>
    </row>
    <row r="2569" spans="1:45" x14ac:dyDescent="0.3">
      <c r="D2569" s="56"/>
      <c r="X2569" s="336"/>
      <c r="Y2569" s="336">
        <f t="shared" ca="1" si="4381"/>
        <v>-4.2427217516817217E-2</v>
      </c>
      <c r="Z2569" s="336">
        <f t="shared" ca="1" si="4381"/>
        <v>0.80660897477626226</v>
      </c>
      <c r="AA2569" s="336">
        <f t="shared" ca="1" si="4381"/>
        <v>-0.10832685829658287</v>
      </c>
      <c r="AB2569" s="336">
        <f t="shared" ca="1" si="4381"/>
        <v>0.34669300124550684</v>
      </c>
      <c r="AC2569" s="336">
        <f t="shared" ca="1" si="4381"/>
        <v>-0.67253195288624812</v>
      </c>
      <c r="AD2569" s="336">
        <f t="shared" ca="1" si="4381"/>
        <v>0.3828973575660185</v>
      </c>
      <c r="AE2569" s="336"/>
      <c r="AF2569" s="336"/>
      <c r="AG2569" s="336"/>
      <c r="AH2569" s="336"/>
      <c r="AI2569" s="54"/>
      <c r="AJ2569" s="54"/>
      <c r="AK2569" s="54"/>
      <c r="AL2569" s="336"/>
      <c r="AM2569" s="336"/>
      <c r="AN2569" s="336"/>
      <c r="AO2569" s="336"/>
      <c r="AP2569" s="54"/>
      <c r="AQ2569" s="336"/>
      <c r="AR2569" s="336"/>
      <c r="AS2569" s="336"/>
    </row>
    <row r="2570" spans="1:45" x14ac:dyDescent="0.3">
      <c r="C2570" s="54"/>
      <c r="D2570" s="56"/>
      <c r="Y2570" s="336">
        <f t="shared" ca="1" si="4381"/>
        <v>-0.15394032668206423</v>
      </c>
      <c r="Z2570" s="336">
        <f t="shared" ca="1" si="4381"/>
        <v>-0.98938593002626585</v>
      </c>
      <c r="AA2570" s="336">
        <f t="shared" ca="1" si="4381"/>
        <v>-0.24377326679535977</v>
      </c>
      <c r="AB2570" s="336">
        <f t="shared" ca="1" si="4381"/>
        <v>1.597531840953818E-2</v>
      </c>
      <c r="AC2570" s="336">
        <f t="shared" ca="1" si="4381"/>
        <v>-5.2484272334448322E-2</v>
      </c>
      <c r="AD2570" s="336">
        <f t="shared" ca="1" si="4381"/>
        <v>-0.10094867316351014</v>
      </c>
      <c r="AE2570" s="55"/>
      <c r="AF2570" s="55"/>
      <c r="AG2570" s="55"/>
      <c r="AH2570" s="55"/>
      <c r="AI2570" s="55"/>
      <c r="AJ2570" s="55"/>
      <c r="AK2570" s="55"/>
      <c r="AL2570" s="55"/>
      <c r="AM2570" s="55"/>
      <c r="AN2570" s="55"/>
      <c r="AO2570" s="55"/>
      <c r="AP2570" s="55"/>
      <c r="AQ2570" s="55"/>
      <c r="AR2570" s="55"/>
      <c r="AS2570" s="55"/>
    </row>
    <row r="2571" spans="1:45" x14ac:dyDescent="0.3">
      <c r="B2571" s="54" t="s">
        <v>172</v>
      </c>
      <c r="C2571" s="53">
        <f>C2564</f>
        <v>0</v>
      </c>
      <c r="D2571" s="56" t="e">
        <f t="shared" ref="D2571:D2572" ca="1" si="4430">AJ2571</f>
        <v>#N/A</v>
      </c>
      <c r="E2571" s="52" t="e">
        <f t="shared" ref="E2571:W2571" si="4431">E2564</f>
        <v>#N/A</v>
      </c>
      <c r="F2571" s="52" t="e">
        <f t="shared" si="4431"/>
        <v>#N/A</v>
      </c>
      <c r="G2571" s="52" t="e">
        <f t="shared" si="4431"/>
        <v>#N/A</v>
      </c>
      <c r="H2571" s="52" t="e">
        <f t="shared" si="4431"/>
        <v>#N/A</v>
      </c>
      <c r="I2571" s="52" t="e">
        <f t="shared" si="4431"/>
        <v>#N/A</v>
      </c>
      <c r="J2571" s="52" t="e">
        <f t="shared" si="4431"/>
        <v>#N/A</v>
      </c>
      <c r="K2571" s="52" t="e">
        <f t="shared" si="4431"/>
        <v>#N/A</v>
      </c>
      <c r="L2571" s="52" t="e">
        <f t="shared" si="4431"/>
        <v>#N/A</v>
      </c>
      <c r="M2571" s="52" t="e">
        <f t="shared" si="4431"/>
        <v>#N/A</v>
      </c>
      <c r="N2571" s="52" t="e">
        <f t="shared" si="4431"/>
        <v>#N/A</v>
      </c>
      <c r="O2571" s="52" t="e">
        <f t="shared" si="4431"/>
        <v>#N/A</v>
      </c>
      <c r="P2571" s="52" t="e">
        <f t="shared" si="4431"/>
        <v>#N/A</v>
      </c>
      <c r="Q2571" s="52" t="e">
        <f t="shared" si="4431"/>
        <v>#N/A</v>
      </c>
      <c r="R2571" s="52" t="e">
        <f t="shared" si="4431"/>
        <v>#N/A</v>
      </c>
      <c r="S2571" s="52" t="e">
        <f t="shared" si="4431"/>
        <v>#N/A</v>
      </c>
      <c r="T2571" s="52" t="e">
        <f t="shared" si="4431"/>
        <v>#N/A</v>
      </c>
      <c r="U2571" s="52" t="e">
        <f t="shared" si="4431"/>
        <v>#N/A</v>
      </c>
      <c r="V2571" s="52" t="e">
        <f t="shared" si="4431"/>
        <v>#N/A</v>
      </c>
      <c r="W2571" s="52" t="e">
        <f t="shared" si="4431"/>
        <v>#N/A</v>
      </c>
      <c r="X2571" s="55" t="e">
        <f t="shared" ref="X2571:X2572" si="4432">(H2571-(O2571*P2571)/100-3*(J2571*K2571)/100)/2</f>
        <v>#N/A</v>
      </c>
      <c r="Y2571" s="55" t="e">
        <f t="shared" ref="Y2571:Y2572" si="4433">SUM(X2571,(J2571*K2571/100))/(F2571/100)</f>
        <v>#N/A</v>
      </c>
      <c r="Z2571" s="55" t="e">
        <f t="shared" ref="Z2571" si="4434">U2571*0.5+U2572*0.5</f>
        <v>#N/A</v>
      </c>
      <c r="AA2571" s="55" t="e">
        <f t="shared" ref="AA2571:AA2572" si="4435">J2571/Y2571</f>
        <v>#N/A</v>
      </c>
      <c r="AB2571" s="336" t="e">
        <f t="shared" ref="AB2571:AB2572" si="4436">X2571/(Y2571-J2571)</f>
        <v>#N/A</v>
      </c>
      <c r="AC2571" s="223" t="e">
        <f ca="1">INDEX(FGA_COEFFS,1,1)+Z2571*INDEX(FGA_COEFFS,1,2)+Y2571*INDEX(FGA_COEFFS,1,3)+R2571*INDEX(FGA_COEFFS,1,4)+Q2572*INDEX(FGA_COEFFS,1,5)+S2571*INDEX(FGA_COEFFS,1,6)+T2572*INDEX(FGA_COEFFS,1,7)+M2572*INDEX(FGA_COEFFS,1,8)+Y2575*Y2576</f>
        <v>#N/A</v>
      </c>
      <c r="AD2571" s="223" t="e">
        <f ca="1">INDEX(THREEPTA_COEFFS,1,1)+AC2571*INDEX(THREEPTA_COEFFS,1,2)+J2571*INDEX(THREEPTA_COEFFS,1,3)+AA2571*INDEX(THREEPTA_COEFFS,1,4)+K2571*INDEX(THREEPTA_COEFFS,1,5)+L2572*INDEX(THREEPTA_COEFFS,1,6)+Z2575*Z2576</f>
        <v>#N/A</v>
      </c>
      <c r="AE2571" s="223" t="e">
        <f ca="1">INDEX(THREEPTPCT_COEFFS,1,1)+K2571*INDEX(THREEPTPCT_COEFFS,1,2)+L2572*INDEX(THREEPTPCT_COEFFS,1,3)+AA2575*AA2576</f>
        <v>#N/A</v>
      </c>
      <c r="AF2571" s="55" t="e">
        <f t="shared" ref="AF2571:AF2572" ca="1" si="4437">AC2571-AD2571</f>
        <v>#N/A</v>
      </c>
      <c r="AG2571" s="223" t="e">
        <f ca="1">INDEX(TWOPTPCT_COEFFS,1,1)+AB2571*INDEX(TWOPTPCT_COEFFS,1,2)+I2572*INDEX(TWOPTPCT_COEFFS,1,3)+G2572*INDEX(TWOPTPCT_COEFFS,1,4)+L2572*INDEX(TWOPTPCT_COEFFS,1,5)+AB2575*AB2576</f>
        <v>#N/A</v>
      </c>
      <c r="AH2571" s="223" t="e">
        <f ca="1">INDEX(FTA_COEFFS,1,1)+O2571*INDEX(FTA_COEFFS,1,2)+N2572*INDEX(FTA_COEFFS,1,3)+(Q2571+R2571)*INDEX(FTA_COEFFS,1,4)+(Q2572+R2572)*INDEX(FTA_COEFFS,1,5)+M2572*INDEX(FTA_COEFFS,1,6)+AC2575*AC2576</f>
        <v>#N/A</v>
      </c>
      <c r="AI2571" s="223" t="e">
        <f ca="1">INDEX(FTPCT_COEFFS,1,1)+P2571*INDEX(FTPCT_COEFFS,1,2)+F2571*INDEX(FTPCT_COEFFS,1,3)+G2572*INDEX(FTPCT_COEFFS,1,4)+AD2575*AD2576</f>
        <v>#N/A</v>
      </c>
      <c r="AJ2571" s="338" t="e">
        <f t="shared" ref="AJ2571:AJ2572" ca="1" si="4438">AD2571*AE2571/100+AF2571*AG2571+AH2571*AI2571/100</f>
        <v>#N/A</v>
      </c>
      <c r="AK2571" s="55"/>
      <c r="AL2571" s="55"/>
      <c r="AM2571" s="55"/>
      <c r="AN2571" s="55"/>
      <c r="AO2571" s="55"/>
      <c r="AP2571" s="55"/>
      <c r="AQ2571" s="55"/>
      <c r="AR2571" s="55"/>
    </row>
    <row r="2572" spans="1:45" x14ac:dyDescent="0.3">
      <c r="B2572" s="54" t="s">
        <v>175</v>
      </c>
      <c r="C2572" s="54">
        <f>C2565</f>
        <v>0</v>
      </c>
      <c r="D2572" s="56" t="e">
        <f t="shared" ca="1" si="4430"/>
        <v>#N/A</v>
      </c>
      <c r="E2572" s="52" t="e">
        <f t="shared" ref="E2572:W2572" si="4439">E2565</f>
        <v>#N/A</v>
      </c>
      <c r="F2572" s="52" t="e">
        <f t="shared" si="4439"/>
        <v>#N/A</v>
      </c>
      <c r="G2572" s="52" t="e">
        <f t="shared" si="4439"/>
        <v>#N/A</v>
      </c>
      <c r="H2572" s="52" t="e">
        <f t="shared" si="4439"/>
        <v>#N/A</v>
      </c>
      <c r="I2572" s="52" t="e">
        <f t="shared" si="4439"/>
        <v>#N/A</v>
      </c>
      <c r="J2572" s="52" t="e">
        <f t="shared" si="4439"/>
        <v>#N/A</v>
      </c>
      <c r="K2572" s="52" t="e">
        <f t="shared" si="4439"/>
        <v>#N/A</v>
      </c>
      <c r="L2572" s="52" t="e">
        <f t="shared" si="4439"/>
        <v>#N/A</v>
      </c>
      <c r="M2572" s="52" t="e">
        <f t="shared" si="4439"/>
        <v>#N/A</v>
      </c>
      <c r="N2572" s="52" t="e">
        <f t="shared" si="4439"/>
        <v>#N/A</v>
      </c>
      <c r="O2572" s="52" t="e">
        <f t="shared" si="4439"/>
        <v>#N/A</v>
      </c>
      <c r="P2572" s="52" t="e">
        <f t="shared" si="4439"/>
        <v>#N/A</v>
      </c>
      <c r="Q2572" s="52" t="e">
        <f t="shared" si="4439"/>
        <v>#N/A</v>
      </c>
      <c r="R2572" s="52" t="e">
        <f t="shared" si="4439"/>
        <v>#N/A</v>
      </c>
      <c r="S2572" s="52" t="e">
        <f t="shared" si="4439"/>
        <v>#N/A</v>
      </c>
      <c r="T2572" s="52" t="e">
        <f t="shared" si="4439"/>
        <v>#N/A</v>
      </c>
      <c r="U2572" s="52" t="e">
        <f t="shared" si="4439"/>
        <v>#N/A</v>
      </c>
      <c r="V2572" s="52" t="e">
        <f t="shared" si="4439"/>
        <v>#N/A</v>
      </c>
      <c r="W2572" s="52" t="e">
        <f t="shared" si="4439"/>
        <v>#N/A</v>
      </c>
      <c r="X2572" s="55" t="e">
        <f t="shared" si="4432"/>
        <v>#N/A</v>
      </c>
      <c r="Y2572" s="55" t="e">
        <f t="shared" si="4433"/>
        <v>#N/A</v>
      </c>
      <c r="Z2572" s="55" t="e">
        <f t="shared" ref="Z2572" si="4440">Z2571</f>
        <v>#N/A</v>
      </c>
      <c r="AA2572" s="55" t="e">
        <f t="shared" si="4435"/>
        <v>#N/A</v>
      </c>
      <c r="AB2572" s="336" t="e">
        <f t="shared" si="4436"/>
        <v>#N/A</v>
      </c>
      <c r="AC2572" s="223" t="e">
        <f ca="1">INDEX(FGA_COEFFS,1,1)+Z2572*INDEX(FGA_COEFFS,1,2)+Y2572*INDEX(FGA_COEFFS,1,3)+R2572*INDEX(FGA_COEFFS,1,4)+Q2571*INDEX(FGA_COEFFS,1,5)+S2572*INDEX(FGA_COEFFS,1,6)+T2571*INDEX(FGA_COEFFS,1,7)+M2571*INDEX(FGA_COEFFS,1,8)+Y2575*Y2577</f>
        <v>#N/A</v>
      </c>
      <c r="AD2572" s="223" t="e">
        <f ca="1">INDEX(THREEPTA_COEFFS,1,1)+AC2572*INDEX(THREEPTA_COEFFS,1,2)+J2572*INDEX(THREEPTA_COEFFS,1,3)+AA2572*INDEX(THREEPTA_COEFFS,1,4)+K2572*INDEX(THREEPTA_COEFFS,1,5)+L2571*INDEX(THREEPTA_COEFFS,1,6)+Z2575*Z2577</f>
        <v>#N/A</v>
      </c>
      <c r="AE2572" s="223" t="e">
        <f ca="1">INDEX(THREEPTPCT_COEFFS,1,1)+K2572*INDEX(THREEPTPCT_COEFFS,1,2)+L2571*INDEX(THREEPTPCT_COEFFS,1,3)+AA2575*AA2577</f>
        <v>#N/A</v>
      </c>
      <c r="AF2572" s="55" t="e">
        <f t="shared" ca="1" si="4437"/>
        <v>#N/A</v>
      </c>
      <c r="AG2572" s="223" t="e">
        <f ca="1">INDEX(TWOPTPCT_COEFFS,1,1)+AB2572*INDEX(TWOPTPCT_COEFFS,1,2)+I2571*INDEX(TWOPTPCT_COEFFS,1,3)+G2571*INDEX(TWOPTPCT_COEFFS,1,4)+L2571*INDEX(TWOPTPCT_COEFFS,1,5)+AB2575*AB2577</f>
        <v>#N/A</v>
      </c>
      <c r="AH2572" s="223" t="e">
        <f ca="1">INDEX(FTA_COEFFS,1,1)+O2572*INDEX(FTA_COEFFS,1,2)+N2571*INDEX(FTA_COEFFS,1,3)+(Q2572+R2572)*INDEX(FTA_COEFFS,1,4)+(Q2571+R2571)*INDEX(FTA_COEFFS,1,5)+M2571*INDEX(FTA_COEFFS,1,6)+AC2575*AC2577</f>
        <v>#N/A</v>
      </c>
      <c r="AI2572" s="223" t="e">
        <f ca="1">INDEX(FTPCT_COEFFS,1,1)+P2572*INDEX(FTPCT_COEFFS,1,2)+F2572*INDEX(FTPCT_COEFFS,1,3)+G2571*INDEX(FTPCT_COEFFS,1,4)+AD2575*AD2577</f>
        <v>#N/A</v>
      </c>
      <c r="AJ2572" s="338" t="e">
        <f t="shared" ca="1" si="4438"/>
        <v>#N/A</v>
      </c>
      <c r="AK2572" s="55"/>
      <c r="AL2572" s="55"/>
      <c r="AM2572" s="55"/>
      <c r="AN2572" s="55"/>
      <c r="AO2572" s="55"/>
      <c r="AP2572" s="55"/>
      <c r="AQ2572" s="55"/>
      <c r="AR2572" s="55"/>
    </row>
    <row r="2573" spans="1:45" x14ac:dyDescent="0.3">
      <c r="A2573" s="54" t="e">
        <f ca="1">IF(D2571&gt;(D2572+(AVERAGE(V2571,W2571)-AVERAGE(V2572,W2572))/2)+2.5,C2571,IF(D2572&gt;(D2571+(AVERAGE(V2572,W2572)-AVERAGE(V2571,W2571))/2)+2.5,C2572,"Close"))</f>
        <v>#N/A</v>
      </c>
      <c r="B2573" s="64" t="e">
        <f ca="1">IF(D2572&gt;D2571,C2572,C2571)</f>
        <v>#N/A</v>
      </c>
      <c r="D2573" s="56"/>
      <c r="X2573" s="55"/>
      <c r="Y2573" s="55"/>
      <c r="Z2573" s="55"/>
      <c r="AA2573" s="55"/>
      <c r="AB2573" s="55"/>
      <c r="AC2573" s="337"/>
      <c r="AD2573" s="337"/>
      <c r="AE2573" s="337"/>
      <c r="AF2573" s="337"/>
      <c r="AG2573" s="337"/>
      <c r="AH2573" s="337"/>
      <c r="AI2573" s="337"/>
      <c r="AJ2573" s="337"/>
      <c r="AK2573" s="337"/>
      <c r="AL2573" s="337"/>
      <c r="AM2573" s="55"/>
      <c r="AN2573" s="55"/>
      <c r="AO2573" s="55"/>
      <c r="AP2573" s="55"/>
      <c r="AQ2573" s="55"/>
      <c r="AR2573" s="55"/>
      <c r="AS2573" s="55"/>
    </row>
    <row r="2574" spans="1:45" x14ac:dyDescent="0.3">
      <c r="X2574" s="54" t="s">
        <v>1305</v>
      </c>
      <c r="Y2574" s="54" t="s">
        <v>128</v>
      </c>
      <c r="Z2574" s="54" t="s">
        <v>157</v>
      </c>
      <c r="AA2574" s="54" t="s">
        <v>151</v>
      </c>
      <c r="AB2574" s="54" t="s">
        <v>1327</v>
      </c>
      <c r="AC2574" s="54" t="s">
        <v>129</v>
      </c>
      <c r="AD2574" s="54" t="s">
        <v>116</v>
      </c>
      <c r="AE2574" s="54"/>
      <c r="AF2574" s="54"/>
      <c r="AG2574" s="54"/>
      <c r="AH2574" s="54"/>
      <c r="AI2574" s="54"/>
      <c r="AJ2574" s="54"/>
      <c r="AK2574" s="54"/>
      <c r="AL2574" s="54"/>
      <c r="AM2574" s="54"/>
      <c r="AN2574" s="54"/>
      <c r="AO2574" s="54"/>
      <c r="AP2574" s="54"/>
      <c r="AQ2574" s="54"/>
      <c r="AR2574" s="54"/>
      <c r="AS2574" s="54"/>
    </row>
    <row r="2575" spans="1:45" x14ac:dyDescent="0.3">
      <c r="X2575" s="54"/>
      <c r="Y2575" s="54">
        <f t="shared" ref="Y2575:AD2575" si="4441">Y2568</f>
        <v>6.4436999999999998</v>
      </c>
      <c r="Z2575" s="54">
        <f t="shared" si="4441"/>
        <v>4.9371</v>
      </c>
      <c r="AA2575" s="54">
        <f t="shared" si="4441"/>
        <v>11.350300000000001</v>
      </c>
      <c r="AB2575" s="54">
        <f t="shared" si="4441"/>
        <v>7.1900000000000006E-2</v>
      </c>
      <c r="AC2575" s="54">
        <f t="shared" si="4441"/>
        <v>6.2766000000000002</v>
      </c>
      <c r="AD2575" s="54">
        <f t="shared" si="4441"/>
        <v>11.042999999999999</v>
      </c>
      <c r="AE2575" s="54"/>
      <c r="AF2575" s="336"/>
      <c r="AG2575" s="336"/>
      <c r="AH2575" s="336"/>
      <c r="AI2575" s="54"/>
      <c r="AJ2575" s="54"/>
      <c r="AK2575" s="54"/>
      <c r="AL2575" s="54"/>
      <c r="AM2575" s="54"/>
      <c r="AN2575" s="54"/>
      <c r="AO2575" s="54"/>
      <c r="AP2575" s="54"/>
      <c r="AQ2575" s="54"/>
      <c r="AR2575" s="54"/>
      <c r="AS2575" s="54"/>
    </row>
    <row r="2576" spans="1:45" x14ac:dyDescent="0.3">
      <c r="D2576" s="56"/>
      <c r="X2576" s="336"/>
      <c r="Y2576" s="336">
        <f t="shared" ca="1" si="4381"/>
        <v>-4.6527286926738048E-2</v>
      </c>
      <c r="Z2576" s="336">
        <f t="shared" ca="1" si="4381"/>
        <v>5.8214986751554114E-2</v>
      </c>
      <c r="AA2576" s="336">
        <f t="shared" ca="1" si="4381"/>
        <v>-0.12021781021142522</v>
      </c>
      <c r="AB2576" s="336">
        <f t="shared" ca="1" si="4381"/>
        <v>3.2254379527962222E-2</v>
      </c>
      <c r="AC2576" s="336">
        <f t="shared" ca="1" si="4381"/>
        <v>0.11135720256087549</v>
      </c>
      <c r="AD2576" s="336">
        <f t="shared" ca="1" si="4381"/>
        <v>0.63243379299109725</v>
      </c>
      <c r="AE2576" s="336"/>
      <c r="AF2576" s="336"/>
      <c r="AG2576" s="336"/>
      <c r="AH2576" s="336"/>
      <c r="AI2576" s="54"/>
      <c r="AJ2576" s="54"/>
      <c r="AK2576" s="54"/>
      <c r="AL2576" s="336"/>
      <c r="AM2576" s="336"/>
      <c r="AN2576" s="336"/>
      <c r="AO2576" s="336"/>
      <c r="AP2576" s="54"/>
      <c r="AQ2576" s="336"/>
      <c r="AR2576" s="336"/>
      <c r="AS2576" s="336"/>
    </row>
    <row r="2577" spans="1:45" x14ac:dyDescent="0.3">
      <c r="C2577" s="54"/>
      <c r="D2577" s="56"/>
      <c r="Y2577" s="336">
        <f t="shared" ca="1" si="4381"/>
        <v>-0.35170355811666459</v>
      </c>
      <c r="Z2577" s="336">
        <f t="shared" ca="1" si="4381"/>
        <v>5.9166355232361516E-2</v>
      </c>
      <c r="AA2577" s="336">
        <f t="shared" ca="1" si="4381"/>
        <v>1.1448837989113853E-2</v>
      </c>
      <c r="AB2577" s="336">
        <f t="shared" ca="1" si="4381"/>
        <v>-0.95262769940015546</v>
      </c>
      <c r="AC2577" s="336">
        <f t="shared" ca="1" si="4381"/>
        <v>-0.88634976303069213</v>
      </c>
      <c r="AD2577" s="336">
        <f t="shared" ca="1" si="4381"/>
        <v>-0.58212492168420948</v>
      </c>
      <c r="AE2577" s="55"/>
      <c r="AF2577" s="55"/>
      <c r="AG2577" s="55"/>
      <c r="AH2577" s="55"/>
      <c r="AI2577" s="55"/>
      <c r="AJ2577" s="55"/>
      <c r="AK2577" s="55"/>
      <c r="AL2577" s="55"/>
      <c r="AM2577" s="55"/>
      <c r="AN2577" s="55"/>
      <c r="AO2577" s="55"/>
      <c r="AP2577" s="55"/>
      <c r="AQ2577" s="55"/>
      <c r="AR2577" s="55"/>
      <c r="AS2577" s="55"/>
    </row>
    <row r="2578" spans="1:45" x14ac:dyDescent="0.3">
      <c r="B2578" s="54" t="s">
        <v>172</v>
      </c>
      <c r="C2578" s="53">
        <f>C2571</f>
        <v>0</v>
      </c>
      <c r="D2578" s="56" t="e">
        <f t="shared" ref="D2578:D2579" ca="1" si="4442">AJ2578</f>
        <v>#N/A</v>
      </c>
      <c r="E2578" s="52" t="e">
        <f t="shared" ref="E2578:W2578" si="4443">E2571</f>
        <v>#N/A</v>
      </c>
      <c r="F2578" s="52" t="e">
        <f t="shared" si="4443"/>
        <v>#N/A</v>
      </c>
      <c r="G2578" s="52" t="e">
        <f t="shared" si="4443"/>
        <v>#N/A</v>
      </c>
      <c r="H2578" s="52" t="e">
        <f t="shared" si="4443"/>
        <v>#N/A</v>
      </c>
      <c r="I2578" s="52" t="e">
        <f t="shared" si="4443"/>
        <v>#N/A</v>
      </c>
      <c r="J2578" s="52" t="e">
        <f t="shared" si="4443"/>
        <v>#N/A</v>
      </c>
      <c r="K2578" s="52" t="e">
        <f t="shared" si="4443"/>
        <v>#N/A</v>
      </c>
      <c r="L2578" s="52" t="e">
        <f t="shared" si="4443"/>
        <v>#N/A</v>
      </c>
      <c r="M2578" s="52" t="e">
        <f t="shared" si="4443"/>
        <v>#N/A</v>
      </c>
      <c r="N2578" s="52" t="e">
        <f t="shared" si="4443"/>
        <v>#N/A</v>
      </c>
      <c r="O2578" s="52" t="e">
        <f t="shared" si="4443"/>
        <v>#N/A</v>
      </c>
      <c r="P2578" s="52" t="e">
        <f t="shared" si="4443"/>
        <v>#N/A</v>
      </c>
      <c r="Q2578" s="52" t="e">
        <f t="shared" si="4443"/>
        <v>#N/A</v>
      </c>
      <c r="R2578" s="52" t="e">
        <f t="shared" si="4443"/>
        <v>#N/A</v>
      </c>
      <c r="S2578" s="52" t="e">
        <f t="shared" si="4443"/>
        <v>#N/A</v>
      </c>
      <c r="T2578" s="52" t="e">
        <f t="shared" si="4443"/>
        <v>#N/A</v>
      </c>
      <c r="U2578" s="52" t="e">
        <f t="shared" si="4443"/>
        <v>#N/A</v>
      </c>
      <c r="V2578" s="52" t="e">
        <f t="shared" si="4443"/>
        <v>#N/A</v>
      </c>
      <c r="W2578" s="52" t="e">
        <f t="shared" si="4443"/>
        <v>#N/A</v>
      </c>
      <c r="X2578" s="55" t="e">
        <f t="shared" ref="X2578:X2579" si="4444">(H2578-(O2578*P2578)/100-3*(J2578*K2578)/100)/2</f>
        <v>#N/A</v>
      </c>
      <c r="Y2578" s="55" t="e">
        <f t="shared" ref="Y2578:Y2579" si="4445">SUM(X2578,(J2578*K2578/100))/(F2578/100)</f>
        <v>#N/A</v>
      </c>
      <c r="Z2578" s="55" t="e">
        <f t="shared" ref="Z2578" si="4446">U2578*0.5+U2579*0.5</f>
        <v>#N/A</v>
      </c>
      <c r="AA2578" s="55" t="e">
        <f t="shared" ref="AA2578:AA2579" si="4447">J2578/Y2578</f>
        <v>#N/A</v>
      </c>
      <c r="AB2578" s="336" t="e">
        <f t="shared" ref="AB2578:AB2579" si="4448">X2578/(Y2578-J2578)</f>
        <v>#N/A</v>
      </c>
      <c r="AC2578" s="223" t="e">
        <f ca="1">INDEX(FGA_COEFFS,1,1)+Z2578*INDEX(FGA_COEFFS,1,2)+Y2578*INDEX(FGA_COEFFS,1,3)+R2578*INDEX(FGA_COEFFS,1,4)+Q2579*INDEX(FGA_COEFFS,1,5)+S2578*INDEX(FGA_COEFFS,1,6)+T2579*INDEX(FGA_COEFFS,1,7)+M2579*INDEX(FGA_COEFFS,1,8)+Y2582*Y2583</f>
        <v>#N/A</v>
      </c>
      <c r="AD2578" s="223" t="e">
        <f ca="1">INDEX(THREEPTA_COEFFS,1,1)+AC2578*INDEX(THREEPTA_COEFFS,1,2)+J2578*INDEX(THREEPTA_COEFFS,1,3)+AA2578*INDEX(THREEPTA_COEFFS,1,4)+K2578*INDEX(THREEPTA_COEFFS,1,5)+L2579*INDEX(THREEPTA_COEFFS,1,6)+Z2582*Z2583</f>
        <v>#N/A</v>
      </c>
      <c r="AE2578" s="223" t="e">
        <f ca="1">INDEX(THREEPTPCT_COEFFS,1,1)+K2578*INDEX(THREEPTPCT_COEFFS,1,2)+L2579*INDEX(THREEPTPCT_COEFFS,1,3)+AA2582*AA2583</f>
        <v>#N/A</v>
      </c>
      <c r="AF2578" s="55" t="e">
        <f t="shared" ref="AF2578:AF2579" ca="1" si="4449">AC2578-AD2578</f>
        <v>#N/A</v>
      </c>
      <c r="AG2578" s="223" t="e">
        <f ca="1">INDEX(TWOPTPCT_COEFFS,1,1)+AB2578*INDEX(TWOPTPCT_COEFFS,1,2)+I2579*INDEX(TWOPTPCT_COEFFS,1,3)+G2579*INDEX(TWOPTPCT_COEFFS,1,4)+L2579*INDEX(TWOPTPCT_COEFFS,1,5)+AB2582*AB2583</f>
        <v>#N/A</v>
      </c>
      <c r="AH2578" s="223" t="e">
        <f ca="1">INDEX(FTA_COEFFS,1,1)+O2578*INDEX(FTA_COEFFS,1,2)+N2579*INDEX(FTA_COEFFS,1,3)+(Q2578+R2578)*INDEX(FTA_COEFFS,1,4)+(Q2579+R2579)*INDEX(FTA_COEFFS,1,5)+M2579*INDEX(FTA_COEFFS,1,6)+AC2582*AC2583</f>
        <v>#N/A</v>
      </c>
      <c r="AI2578" s="223" t="e">
        <f ca="1">INDEX(FTPCT_COEFFS,1,1)+P2578*INDEX(FTPCT_COEFFS,1,2)+F2578*INDEX(FTPCT_COEFFS,1,3)+G2579*INDEX(FTPCT_COEFFS,1,4)+AD2582*AD2583</f>
        <v>#N/A</v>
      </c>
      <c r="AJ2578" s="338" t="e">
        <f t="shared" ref="AJ2578:AJ2579" ca="1" si="4450">AD2578*AE2578/100+AF2578*AG2578+AH2578*AI2578/100</f>
        <v>#N/A</v>
      </c>
      <c r="AK2578" s="55"/>
      <c r="AL2578" s="55"/>
      <c r="AM2578" s="55"/>
      <c r="AN2578" s="55"/>
      <c r="AO2578" s="55"/>
      <c r="AP2578" s="55"/>
      <c r="AQ2578" s="55"/>
      <c r="AR2578" s="55"/>
    </row>
    <row r="2579" spans="1:45" x14ac:dyDescent="0.3">
      <c r="B2579" s="54" t="s">
        <v>175</v>
      </c>
      <c r="C2579" s="54">
        <f>C2572</f>
        <v>0</v>
      </c>
      <c r="D2579" s="56" t="e">
        <f t="shared" ca="1" si="4442"/>
        <v>#N/A</v>
      </c>
      <c r="E2579" s="52" t="e">
        <f t="shared" ref="E2579:W2579" si="4451">E2572</f>
        <v>#N/A</v>
      </c>
      <c r="F2579" s="52" t="e">
        <f t="shared" si="4451"/>
        <v>#N/A</v>
      </c>
      <c r="G2579" s="52" t="e">
        <f t="shared" si="4451"/>
        <v>#N/A</v>
      </c>
      <c r="H2579" s="52" t="e">
        <f t="shared" si="4451"/>
        <v>#N/A</v>
      </c>
      <c r="I2579" s="52" t="e">
        <f t="shared" si="4451"/>
        <v>#N/A</v>
      </c>
      <c r="J2579" s="52" t="e">
        <f t="shared" si="4451"/>
        <v>#N/A</v>
      </c>
      <c r="K2579" s="52" t="e">
        <f t="shared" si="4451"/>
        <v>#N/A</v>
      </c>
      <c r="L2579" s="52" t="e">
        <f t="shared" si="4451"/>
        <v>#N/A</v>
      </c>
      <c r="M2579" s="52" t="e">
        <f t="shared" si="4451"/>
        <v>#N/A</v>
      </c>
      <c r="N2579" s="52" t="e">
        <f t="shared" si="4451"/>
        <v>#N/A</v>
      </c>
      <c r="O2579" s="52" t="e">
        <f t="shared" si="4451"/>
        <v>#N/A</v>
      </c>
      <c r="P2579" s="52" t="e">
        <f t="shared" si="4451"/>
        <v>#N/A</v>
      </c>
      <c r="Q2579" s="52" t="e">
        <f t="shared" si="4451"/>
        <v>#N/A</v>
      </c>
      <c r="R2579" s="52" t="e">
        <f t="shared" si="4451"/>
        <v>#N/A</v>
      </c>
      <c r="S2579" s="52" t="e">
        <f t="shared" si="4451"/>
        <v>#N/A</v>
      </c>
      <c r="T2579" s="52" t="e">
        <f t="shared" si="4451"/>
        <v>#N/A</v>
      </c>
      <c r="U2579" s="52" t="e">
        <f t="shared" si="4451"/>
        <v>#N/A</v>
      </c>
      <c r="V2579" s="52" t="e">
        <f t="shared" si="4451"/>
        <v>#N/A</v>
      </c>
      <c r="W2579" s="52" t="e">
        <f t="shared" si="4451"/>
        <v>#N/A</v>
      </c>
      <c r="X2579" s="55" t="e">
        <f t="shared" si="4444"/>
        <v>#N/A</v>
      </c>
      <c r="Y2579" s="55" t="e">
        <f t="shared" si="4445"/>
        <v>#N/A</v>
      </c>
      <c r="Z2579" s="55" t="e">
        <f t="shared" ref="Z2579" si="4452">Z2578</f>
        <v>#N/A</v>
      </c>
      <c r="AA2579" s="55" t="e">
        <f t="shared" si="4447"/>
        <v>#N/A</v>
      </c>
      <c r="AB2579" s="336" t="e">
        <f t="shared" si="4448"/>
        <v>#N/A</v>
      </c>
      <c r="AC2579" s="223" t="e">
        <f ca="1">INDEX(FGA_COEFFS,1,1)+Z2579*INDEX(FGA_COEFFS,1,2)+Y2579*INDEX(FGA_COEFFS,1,3)+R2579*INDEX(FGA_COEFFS,1,4)+Q2578*INDEX(FGA_COEFFS,1,5)+S2579*INDEX(FGA_COEFFS,1,6)+T2578*INDEX(FGA_COEFFS,1,7)+M2578*INDEX(FGA_COEFFS,1,8)+Y2582*Y2584</f>
        <v>#N/A</v>
      </c>
      <c r="AD2579" s="223" t="e">
        <f ca="1">INDEX(THREEPTA_COEFFS,1,1)+AC2579*INDEX(THREEPTA_COEFFS,1,2)+J2579*INDEX(THREEPTA_COEFFS,1,3)+AA2579*INDEX(THREEPTA_COEFFS,1,4)+K2579*INDEX(THREEPTA_COEFFS,1,5)+L2578*INDEX(THREEPTA_COEFFS,1,6)+Z2582*Z2584</f>
        <v>#N/A</v>
      </c>
      <c r="AE2579" s="223" t="e">
        <f ca="1">INDEX(THREEPTPCT_COEFFS,1,1)+K2579*INDEX(THREEPTPCT_COEFFS,1,2)+L2578*INDEX(THREEPTPCT_COEFFS,1,3)+AA2582*AA2584</f>
        <v>#N/A</v>
      </c>
      <c r="AF2579" s="55" t="e">
        <f t="shared" ca="1" si="4449"/>
        <v>#N/A</v>
      </c>
      <c r="AG2579" s="223" t="e">
        <f ca="1">INDEX(TWOPTPCT_COEFFS,1,1)+AB2579*INDEX(TWOPTPCT_COEFFS,1,2)+I2578*INDEX(TWOPTPCT_COEFFS,1,3)+G2578*INDEX(TWOPTPCT_COEFFS,1,4)+L2578*INDEX(TWOPTPCT_COEFFS,1,5)+AB2582*AB2584</f>
        <v>#N/A</v>
      </c>
      <c r="AH2579" s="223" t="e">
        <f ca="1">INDEX(FTA_COEFFS,1,1)+O2579*INDEX(FTA_COEFFS,1,2)+N2578*INDEX(FTA_COEFFS,1,3)+(Q2579+R2579)*INDEX(FTA_COEFFS,1,4)+(Q2578+R2578)*INDEX(FTA_COEFFS,1,5)+M2578*INDEX(FTA_COEFFS,1,6)+AC2582*AC2584</f>
        <v>#N/A</v>
      </c>
      <c r="AI2579" s="223" t="e">
        <f ca="1">INDEX(FTPCT_COEFFS,1,1)+P2579*INDEX(FTPCT_COEFFS,1,2)+F2579*INDEX(FTPCT_COEFFS,1,3)+G2578*INDEX(FTPCT_COEFFS,1,4)+AD2582*AD2584</f>
        <v>#N/A</v>
      </c>
      <c r="AJ2579" s="338" t="e">
        <f t="shared" ca="1" si="4450"/>
        <v>#N/A</v>
      </c>
      <c r="AK2579" s="55"/>
      <c r="AL2579" s="55"/>
      <c r="AM2579" s="55"/>
      <c r="AN2579" s="55"/>
      <c r="AO2579" s="55"/>
      <c r="AP2579" s="55"/>
      <c r="AQ2579" s="55"/>
      <c r="AR2579" s="55"/>
    </row>
    <row r="2580" spans="1:45" x14ac:dyDescent="0.3">
      <c r="A2580" s="54" t="e">
        <f ca="1">IF(D2578&gt;(D2579+(AVERAGE(V2578,W2578)-AVERAGE(V2579,W2579))/2)+2.5,C2578,IF(D2579&gt;(D2578+(AVERAGE(V2579,W2579)-AVERAGE(V2578,W2578))/2)+2.5,C2579,"Close"))</f>
        <v>#N/A</v>
      </c>
      <c r="B2580" s="64" t="e">
        <f ca="1">IF(D2579&gt;D2578,C2579,C2578)</f>
        <v>#N/A</v>
      </c>
      <c r="D2580" s="56"/>
      <c r="X2580" s="55"/>
      <c r="Y2580" s="55"/>
      <c r="Z2580" s="55"/>
      <c r="AA2580" s="55"/>
      <c r="AB2580" s="55"/>
      <c r="AC2580" s="337"/>
      <c r="AD2580" s="337"/>
      <c r="AE2580" s="337"/>
      <c r="AF2580" s="337"/>
      <c r="AG2580" s="337"/>
      <c r="AH2580" s="337"/>
      <c r="AI2580" s="337"/>
      <c r="AJ2580" s="337"/>
      <c r="AK2580" s="337"/>
      <c r="AL2580" s="337"/>
      <c r="AM2580" s="55"/>
      <c r="AN2580" s="55"/>
      <c r="AO2580" s="55"/>
      <c r="AP2580" s="55"/>
      <c r="AQ2580" s="55"/>
      <c r="AR2580" s="55"/>
      <c r="AS2580" s="55"/>
    </row>
    <row r="2581" spans="1:45" x14ac:dyDescent="0.3">
      <c r="X2581" s="54" t="s">
        <v>1305</v>
      </c>
      <c r="Y2581" s="54" t="s">
        <v>128</v>
      </c>
      <c r="Z2581" s="54" t="s">
        <v>157</v>
      </c>
      <c r="AA2581" s="54" t="s">
        <v>151</v>
      </c>
      <c r="AB2581" s="54" t="s">
        <v>1327</v>
      </c>
      <c r="AC2581" s="54" t="s">
        <v>129</v>
      </c>
      <c r="AD2581" s="54" t="s">
        <v>116</v>
      </c>
      <c r="AE2581" s="54"/>
      <c r="AF2581" s="54"/>
      <c r="AG2581" s="54"/>
      <c r="AH2581" s="54"/>
      <c r="AI2581" s="54"/>
      <c r="AJ2581" s="54"/>
      <c r="AK2581" s="54"/>
      <c r="AL2581" s="54"/>
      <c r="AM2581" s="54"/>
      <c r="AN2581" s="54"/>
      <c r="AO2581" s="54"/>
      <c r="AP2581" s="54"/>
      <c r="AQ2581" s="54"/>
      <c r="AR2581" s="54"/>
      <c r="AS2581" s="54"/>
    </row>
    <row r="2582" spans="1:45" x14ac:dyDescent="0.3">
      <c r="X2582" s="54"/>
      <c r="Y2582" s="54">
        <f t="shared" ref="Y2582:AD2582" si="4453">Y2575</f>
        <v>6.4436999999999998</v>
      </c>
      <c r="Z2582" s="54">
        <f t="shared" si="4453"/>
        <v>4.9371</v>
      </c>
      <c r="AA2582" s="54">
        <f t="shared" si="4453"/>
        <v>11.350300000000001</v>
      </c>
      <c r="AB2582" s="54">
        <f t="shared" si="4453"/>
        <v>7.1900000000000006E-2</v>
      </c>
      <c r="AC2582" s="54">
        <f t="shared" si="4453"/>
        <v>6.2766000000000002</v>
      </c>
      <c r="AD2582" s="54">
        <f t="shared" si="4453"/>
        <v>11.042999999999999</v>
      </c>
      <c r="AE2582" s="54"/>
      <c r="AF2582" s="336"/>
      <c r="AG2582" s="336"/>
      <c r="AH2582" s="336"/>
      <c r="AI2582" s="54"/>
      <c r="AJ2582" s="54"/>
      <c r="AK2582" s="54"/>
      <c r="AL2582" s="54"/>
      <c r="AM2582" s="54"/>
      <c r="AN2582" s="54"/>
      <c r="AO2582" s="54"/>
      <c r="AP2582" s="54"/>
      <c r="AQ2582" s="54"/>
      <c r="AR2582" s="54"/>
      <c r="AS2582" s="54"/>
    </row>
    <row r="2583" spans="1:45" x14ac:dyDescent="0.3">
      <c r="D2583" s="56"/>
      <c r="X2583" s="336"/>
      <c r="Y2583" s="336">
        <f t="shared" ca="1" si="4381"/>
        <v>-7.3087612270258964E-2</v>
      </c>
      <c r="Z2583" s="336">
        <f t="shared" ca="1" si="4381"/>
        <v>-4.6795275078812763E-3</v>
      </c>
      <c r="AA2583" s="336">
        <f t="shared" ca="1" si="4381"/>
        <v>0.55454682466815264</v>
      </c>
      <c r="AB2583" s="336">
        <f t="shared" ca="1" si="4381"/>
        <v>6.8954319902587616E-2</v>
      </c>
      <c r="AC2583" s="336">
        <f t="shared" ca="1" si="4381"/>
        <v>-0.20014202170547116</v>
      </c>
      <c r="AD2583" s="336">
        <f t="shared" ca="1" si="4381"/>
        <v>0.45884859862687499</v>
      </c>
      <c r="AE2583" s="336"/>
      <c r="AF2583" s="336"/>
      <c r="AG2583" s="336"/>
      <c r="AH2583" s="336"/>
      <c r="AI2583" s="54"/>
      <c r="AJ2583" s="54"/>
      <c r="AK2583" s="54"/>
      <c r="AL2583" s="336"/>
      <c r="AM2583" s="336"/>
      <c r="AN2583" s="336"/>
      <c r="AO2583" s="336"/>
      <c r="AP2583" s="54"/>
      <c r="AQ2583" s="336"/>
      <c r="AR2583" s="336"/>
      <c r="AS2583" s="336"/>
    </row>
    <row r="2584" spans="1:45" x14ac:dyDescent="0.3">
      <c r="C2584" s="54"/>
      <c r="D2584" s="56"/>
      <c r="Y2584" s="336">
        <f t="shared" ca="1" si="4381"/>
        <v>0.17161678528047036</v>
      </c>
      <c r="Z2584" s="336">
        <f t="shared" ca="1" si="4381"/>
        <v>-0.33223663518270818</v>
      </c>
      <c r="AA2584" s="336">
        <f t="shared" ca="1" si="4381"/>
        <v>0.6083374908322865</v>
      </c>
      <c r="AB2584" s="336">
        <f t="shared" ca="1" si="4381"/>
        <v>-4.3127100974135702E-3</v>
      </c>
      <c r="AC2584" s="336">
        <f t="shared" ca="1" si="4381"/>
        <v>0.62052790424724957</v>
      </c>
      <c r="AD2584" s="336">
        <f t="shared" ca="1" si="4381"/>
        <v>7.5826918316824581E-3</v>
      </c>
      <c r="AE2584" s="55"/>
      <c r="AF2584" s="55"/>
      <c r="AG2584" s="55"/>
      <c r="AH2584" s="55"/>
      <c r="AI2584" s="55"/>
      <c r="AJ2584" s="55"/>
      <c r="AK2584" s="55"/>
      <c r="AL2584" s="55"/>
      <c r="AM2584" s="55"/>
      <c r="AN2584" s="55"/>
      <c r="AO2584" s="55"/>
      <c r="AP2584" s="55"/>
      <c r="AQ2584" s="55"/>
      <c r="AR2584" s="55"/>
      <c r="AS2584" s="55"/>
    </row>
    <row r="2585" spans="1:45" x14ac:dyDescent="0.3">
      <c r="B2585" s="54" t="s">
        <v>172</v>
      </c>
      <c r="C2585" s="53">
        <f>C2578</f>
        <v>0</v>
      </c>
      <c r="D2585" s="56" t="e">
        <f t="shared" ref="D2585:D2586" ca="1" si="4454">AJ2585</f>
        <v>#N/A</v>
      </c>
      <c r="E2585" s="52" t="e">
        <f t="shared" ref="E2585:W2585" si="4455">E2578</f>
        <v>#N/A</v>
      </c>
      <c r="F2585" s="52" t="e">
        <f t="shared" si="4455"/>
        <v>#N/A</v>
      </c>
      <c r="G2585" s="52" t="e">
        <f t="shared" si="4455"/>
        <v>#N/A</v>
      </c>
      <c r="H2585" s="52" t="e">
        <f t="shared" si="4455"/>
        <v>#N/A</v>
      </c>
      <c r="I2585" s="52" t="e">
        <f t="shared" si="4455"/>
        <v>#N/A</v>
      </c>
      <c r="J2585" s="52" t="e">
        <f t="shared" si="4455"/>
        <v>#N/A</v>
      </c>
      <c r="K2585" s="52" t="e">
        <f t="shared" si="4455"/>
        <v>#N/A</v>
      </c>
      <c r="L2585" s="52" t="e">
        <f t="shared" si="4455"/>
        <v>#N/A</v>
      </c>
      <c r="M2585" s="52" t="e">
        <f t="shared" si="4455"/>
        <v>#N/A</v>
      </c>
      <c r="N2585" s="52" t="e">
        <f t="shared" si="4455"/>
        <v>#N/A</v>
      </c>
      <c r="O2585" s="52" t="e">
        <f t="shared" si="4455"/>
        <v>#N/A</v>
      </c>
      <c r="P2585" s="52" t="e">
        <f t="shared" si="4455"/>
        <v>#N/A</v>
      </c>
      <c r="Q2585" s="52" t="e">
        <f t="shared" si="4455"/>
        <v>#N/A</v>
      </c>
      <c r="R2585" s="52" t="e">
        <f t="shared" si="4455"/>
        <v>#N/A</v>
      </c>
      <c r="S2585" s="52" t="e">
        <f t="shared" si="4455"/>
        <v>#N/A</v>
      </c>
      <c r="T2585" s="52" t="e">
        <f t="shared" si="4455"/>
        <v>#N/A</v>
      </c>
      <c r="U2585" s="52" t="e">
        <f t="shared" si="4455"/>
        <v>#N/A</v>
      </c>
      <c r="V2585" s="52" t="e">
        <f t="shared" si="4455"/>
        <v>#N/A</v>
      </c>
      <c r="W2585" s="52" t="e">
        <f t="shared" si="4455"/>
        <v>#N/A</v>
      </c>
      <c r="X2585" s="55" t="e">
        <f t="shared" ref="X2585:X2586" si="4456">(H2585-(O2585*P2585)/100-3*(J2585*K2585)/100)/2</f>
        <v>#N/A</v>
      </c>
      <c r="Y2585" s="55" t="e">
        <f t="shared" ref="Y2585:Y2586" si="4457">SUM(X2585,(J2585*K2585/100))/(F2585/100)</f>
        <v>#N/A</v>
      </c>
      <c r="Z2585" s="55" t="e">
        <f t="shared" ref="Z2585" si="4458">U2585*0.5+U2586*0.5</f>
        <v>#N/A</v>
      </c>
      <c r="AA2585" s="55" t="e">
        <f t="shared" ref="AA2585:AA2586" si="4459">J2585/Y2585</f>
        <v>#N/A</v>
      </c>
      <c r="AB2585" s="336" t="e">
        <f t="shared" ref="AB2585:AB2586" si="4460">X2585/(Y2585-J2585)</f>
        <v>#N/A</v>
      </c>
      <c r="AC2585" s="223" t="e">
        <f ca="1">INDEX(FGA_COEFFS,1,1)+Z2585*INDEX(FGA_COEFFS,1,2)+Y2585*INDEX(FGA_COEFFS,1,3)+R2585*INDEX(FGA_COEFFS,1,4)+Q2586*INDEX(FGA_COEFFS,1,5)+S2585*INDEX(FGA_COEFFS,1,6)+T2586*INDEX(FGA_COEFFS,1,7)+M2586*INDEX(FGA_COEFFS,1,8)+Y2589*Y2590</f>
        <v>#N/A</v>
      </c>
      <c r="AD2585" s="223" t="e">
        <f ca="1">INDEX(THREEPTA_COEFFS,1,1)+AC2585*INDEX(THREEPTA_COEFFS,1,2)+J2585*INDEX(THREEPTA_COEFFS,1,3)+AA2585*INDEX(THREEPTA_COEFFS,1,4)+K2585*INDEX(THREEPTA_COEFFS,1,5)+L2586*INDEX(THREEPTA_COEFFS,1,6)+Z2589*Z2590</f>
        <v>#N/A</v>
      </c>
      <c r="AE2585" s="223" t="e">
        <f ca="1">INDEX(THREEPTPCT_COEFFS,1,1)+K2585*INDEX(THREEPTPCT_COEFFS,1,2)+L2586*INDEX(THREEPTPCT_COEFFS,1,3)+AA2589*AA2590</f>
        <v>#N/A</v>
      </c>
      <c r="AF2585" s="55" t="e">
        <f t="shared" ref="AF2585:AF2586" ca="1" si="4461">AC2585-AD2585</f>
        <v>#N/A</v>
      </c>
      <c r="AG2585" s="223" t="e">
        <f ca="1">INDEX(TWOPTPCT_COEFFS,1,1)+AB2585*INDEX(TWOPTPCT_COEFFS,1,2)+I2586*INDEX(TWOPTPCT_COEFFS,1,3)+G2586*INDEX(TWOPTPCT_COEFFS,1,4)+L2586*INDEX(TWOPTPCT_COEFFS,1,5)+AB2589*AB2590</f>
        <v>#N/A</v>
      </c>
      <c r="AH2585" s="223" t="e">
        <f ca="1">INDEX(FTA_COEFFS,1,1)+O2585*INDEX(FTA_COEFFS,1,2)+N2586*INDEX(FTA_COEFFS,1,3)+(Q2585+R2585)*INDEX(FTA_COEFFS,1,4)+(Q2586+R2586)*INDEX(FTA_COEFFS,1,5)+M2586*INDEX(FTA_COEFFS,1,6)+AC2589*AC2590</f>
        <v>#N/A</v>
      </c>
      <c r="AI2585" s="223" t="e">
        <f ca="1">INDEX(FTPCT_COEFFS,1,1)+P2585*INDEX(FTPCT_COEFFS,1,2)+F2585*INDEX(FTPCT_COEFFS,1,3)+G2586*INDEX(FTPCT_COEFFS,1,4)+AD2589*AD2590</f>
        <v>#N/A</v>
      </c>
      <c r="AJ2585" s="338" t="e">
        <f t="shared" ref="AJ2585:AJ2586" ca="1" si="4462">AD2585*AE2585/100+AF2585*AG2585+AH2585*AI2585/100</f>
        <v>#N/A</v>
      </c>
      <c r="AK2585" s="55"/>
      <c r="AL2585" s="55"/>
      <c r="AM2585" s="55"/>
      <c r="AN2585" s="55"/>
      <c r="AO2585" s="55"/>
      <c r="AP2585" s="55"/>
      <c r="AQ2585" s="55"/>
      <c r="AR2585" s="55"/>
    </row>
    <row r="2586" spans="1:45" x14ac:dyDescent="0.3">
      <c r="B2586" s="54" t="s">
        <v>175</v>
      </c>
      <c r="C2586" s="54">
        <f>C2579</f>
        <v>0</v>
      </c>
      <c r="D2586" s="56" t="e">
        <f t="shared" ca="1" si="4454"/>
        <v>#N/A</v>
      </c>
      <c r="E2586" s="52" t="e">
        <f t="shared" ref="E2586:W2586" si="4463">E2579</f>
        <v>#N/A</v>
      </c>
      <c r="F2586" s="52" t="e">
        <f t="shared" si="4463"/>
        <v>#N/A</v>
      </c>
      <c r="G2586" s="52" t="e">
        <f t="shared" si="4463"/>
        <v>#N/A</v>
      </c>
      <c r="H2586" s="52" t="e">
        <f t="shared" si="4463"/>
        <v>#N/A</v>
      </c>
      <c r="I2586" s="52" t="e">
        <f t="shared" si="4463"/>
        <v>#N/A</v>
      </c>
      <c r="J2586" s="52" t="e">
        <f t="shared" si="4463"/>
        <v>#N/A</v>
      </c>
      <c r="K2586" s="52" t="e">
        <f t="shared" si="4463"/>
        <v>#N/A</v>
      </c>
      <c r="L2586" s="52" t="e">
        <f t="shared" si="4463"/>
        <v>#N/A</v>
      </c>
      <c r="M2586" s="52" t="e">
        <f t="shared" si="4463"/>
        <v>#N/A</v>
      </c>
      <c r="N2586" s="52" t="e">
        <f t="shared" si="4463"/>
        <v>#N/A</v>
      </c>
      <c r="O2586" s="52" t="e">
        <f t="shared" si="4463"/>
        <v>#N/A</v>
      </c>
      <c r="P2586" s="52" t="e">
        <f t="shared" si="4463"/>
        <v>#N/A</v>
      </c>
      <c r="Q2586" s="52" t="e">
        <f t="shared" si="4463"/>
        <v>#N/A</v>
      </c>
      <c r="R2586" s="52" t="e">
        <f t="shared" si="4463"/>
        <v>#N/A</v>
      </c>
      <c r="S2586" s="52" t="e">
        <f t="shared" si="4463"/>
        <v>#N/A</v>
      </c>
      <c r="T2586" s="52" t="e">
        <f t="shared" si="4463"/>
        <v>#N/A</v>
      </c>
      <c r="U2586" s="52" t="e">
        <f t="shared" si="4463"/>
        <v>#N/A</v>
      </c>
      <c r="V2586" s="52" t="e">
        <f t="shared" si="4463"/>
        <v>#N/A</v>
      </c>
      <c r="W2586" s="52" t="e">
        <f t="shared" si="4463"/>
        <v>#N/A</v>
      </c>
      <c r="X2586" s="55" t="e">
        <f t="shared" si="4456"/>
        <v>#N/A</v>
      </c>
      <c r="Y2586" s="55" t="e">
        <f t="shared" si="4457"/>
        <v>#N/A</v>
      </c>
      <c r="Z2586" s="55" t="e">
        <f t="shared" ref="Z2586" si="4464">Z2585</f>
        <v>#N/A</v>
      </c>
      <c r="AA2586" s="55" t="e">
        <f t="shared" si="4459"/>
        <v>#N/A</v>
      </c>
      <c r="AB2586" s="336" t="e">
        <f t="shared" si="4460"/>
        <v>#N/A</v>
      </c>
      <c r="AC2586" s="223" t="e">
        <f ca="1">INDEX(FGA_COEFFS,1,1)+Z2586*INDEX(FGA_COEFFS,1,2)+Y2586*INDEX(FGA_COEFFS,1,3)+R2586*INDEX(FGA_COEFFS,1,4)+Q2585*INDEX(FGA_COEFFS,1,5)+S2586*INDEX(FGA_COEFFS,1,6)+T2585*INDEX(FGA_COEFFS,1,7)+M2585*INDEX(FGA_COEFFS,1,8)+Y2589*Y2591</f>
        <v>#N/A</v>
      </c>
      <c r="AD2586" s="223" t="e">
        <f ca="1">INDEX(THREEPTA_COEFFS,1,1)+AC2586*INDEX(THREEPTA_COEFFS,1,2)+J2586*INDEX(THREEPTA_COEFFS,1,3)+AA2586*INDEX(THREEPTA_COEFFS,1,4)+K2586*INDEX(THREEPTA_COEFFS,1,5)+L2585*INDEX(THREEPTA_COEFFS,1,6)+Z2589*Z2591</f>
        <v>#N/A</v>
      </c>
      <c r="AE2586" s="223" t="e">
        <f ca="1">INDEX(THREEPTPCT_COEFFS,1,1)+K2586*INDEX(THREEPTPCT_COEFFS,1,2)+L2585*INDEX(THREEPTPCT_COEFFS,1,3)+AA2589*AA2591</f>
        <v>#N/A</v>
      </c>
      <c r="AF2586" s="55" t="e">
        <f t="shared" ca="1" si="4461"/>
        <v>#N/A</v>
      </c>
      <c r="AG2586" s="223" t="e">
        <f ca="1">INDEX(TWOPTPCT_COEFFS,1,1)+AB2586*INDEX(TWOPTPCT_COEFFS,1,2)+I2585*INDEX(TWOPTPCT_COEFFS,1,3)+G2585*INDEX(TWOPTPCT_COEFFS,1,4)+L2585*INDEX(TWOPTPCT_COEFFS,1,5)+AB2589*AB2591</f>
        <v>#N/A</v>
      </c>
      <c r="AH2586" s="223" t="e">
        <f ca="1">INDEX(FTA_COEFFS,1,1)+O2586*INDEX(FTA_COEFFS,1,2)+N2585*INDEX(FTA_COEFFS,1,3)+(Q2586+R2586)*INDEX(FTA_COEFFS,1,4)+(Q2585+R2585)*INDEX(FTA_COEFFS,1,5)+M2585*INDEX(FTA_COEFFS,1,6)+AC2589*AC2591</f>
        <v>#N/A</v>
      </c>
      <c r="AI2586" s="223" t="e">
        <f ca="1">INDEX(FTPCT_COEFFS,1,1)+P2586*INDEX(FTPCT_COEFFS,1,2)+F2586*INDEX(FTPCT_COEFFS,1,3)+G2585*INDEX(FTPCT_COEFFS,1,4)+AD2589*AD2591</f>
        <v>#N/A</v>
      </c>
      <c r="AJ2586" s="338" t="e">
        <f t="shared" ca="1" si="4462"/>
        <v>#N/A</v>
      </c>
      <c r="AK2586" s="55"/>
      <c r="AL2586" s="55"/>
      <c r="AM2586" s="55"/>
      <c r="AN2586" s="55"/>
      <c r="AO2586" s="55"/>
      <c r="AP2586" s="55"/>
      <c r="AQ2586" s="55"/>
      <c r="AR2586" s="55"/>
    </row>
    <row r="2587" spans="1:45" x14ac:dyDescent="0.3">
      <c r="A2587" s="54" t="e">
        <f ca="1">IF(D2585&gt;(D2586+(AVERAGE(V2585,W2585)-AVERAGE(V2586,W2586))/2)+2.5,C2585,IF(D2586&gt;(D2585+(AVERAGE(V2586,W2586)-AVERAGE(V2585,W2585))/2)+2.5,C2586,"Close"))</f>
        <v>#N/A</v>
      </c>
      <c r="B2587" s="64" t="e">
        <f ca="1">IF(D2586&gt;D2585,C2586,C2585)</f>
        <v>#N/A</v>
      </c>
      <c r="D2587" s="56"/>
      <c r="X2587" s="55"/>
      <c r="Y2587" s="55"/>
      <c r="Z2587" s="55"/>
      <c r="AA2587" s="55"/>
      <c r="AB2587" s="55"/>
      <c r="AC2587" s="337"/>
      <c r="AD2587" s="337"/>
      <c r="AE2587" s="337"/>
      <c r="AF2587" s="337"/>
      <c r="AG2587" s="337"/>
      <c r="AH2587" s="337"/>
      <c r="AI2587" s="337"/>
      <c r="AJ2587" s="337"/>
      <c r="AK2587" s="337"/>
      <c r="AL2587" s="337"/>
      <c r="AM2587" s="55"/>
      <c r="AN2587" s="55"/>
      <c r="AO2587" s="55"/>
      <c r="AP2587" s="55"/>
      <c r="AQ2587" s="55"/>
      <c r="AR2587" s="55"/>
      <c r="AS2587" s="55"/>
    </row>
    <row r="2588" spans="1:45" x14ac:dyDescent="0.3">
      <c r="X2588" s="54" t="s">
        <v>1305</v>
      </c>
      <c r="Y2588" s="54" t="s">
        <v>128</v>
      </c>
      <c r="Z2588" s="54" t="s">
        <v>157</v>
      </c>
      <c r="AA2588" s="54" t="s">
        <v>151</v>
      </c>
      <c r="AB2588" s="54" t="s">
        <v>1327</v>
      </c>
      <c r="AC2588" s="54" t="s">
        <v>129</v>
      </c>
      <c r="AD2588" s="54" t="s">
        <v>116</v>
      </c>
      <c r="AE2588" s="54"/>
      <c r="AF2588" s="54"/>
      <c r="AG2588" s="54"/>
      <c r="AH2588" s="54"/>
      <c r="AI2588" s="54"/>
      <c r="AJ2588" s="54"/>
      <c r="AK2588" s="54"/>
      <c r="AL2588" s="54"/>
      <c r="AM2588" s="54"/>
      <c r="AN2588" s="54"/>
      <c r="AO2588" s="54"/>
      <c r="AP2588" s="54"/>
      <c r="AQ2588" s="54"/>
      <c r="AR2588" s="54"/>
      <c r="AS2588" s="54"/>
    </row>
    <row r="2589" spans="1:45" x14ac:dyDescent="0.3">
      <c r="X2589" s="54"/>
      <c r="Y2589" s="54">
        <f t="shared" ref="Y2589:AD2589" si="4465">Y2582</f>
        <v>6.4436999999999998</v>
      </c>
      <c r="Z2589" s="54">
        <f t="shared" si="4465"/>
        <v>4.9371</v>
      </c>
      <c r="AA2589" s="54">
        <f t="shared" si="4465"/>
        <v>11.350300000000001</v>
      </c>
      <c r="AB2589" s="54">
        <f t="shared" si="4465"/>
        <v>7.1900000000000006E-2</v>
      </c>
      <c r="AC2589" s="54">
        <f t="shared" si="4465"/>
        <v>6.2766000000000002</v>
      </c>
      <c r="AD2589" s="54">
        <f t="shared" si="4465"/>
        <v>11.042999999999999</v>
      </c>
      <c r="AE2589" s="54"/>
      <c r="AF2589" s="336"/>
      <c r="AG2589" s="336"/>
      <c r="AH2589" s="336"/>
      <c r="AI2589" s="54"/>
      <c r="AJ2589" s="54"/>
      <c r="AK2589" s="54"/>
      <c r="AL2589" s="54"/>
      <c r="AM2589" s="54"/>
      <c r="AN2589" s="54"/>
      <c r="AO2589" s="54"/>
      <c r="AP2589" s="54"/>
      <c r="AQ2589" s="54"/>
      <c r="AR2589" s="54"/>
      <c r="AS2589" s="54"/>
    </row>
    <row r="2590" spans="1:45" x14ac:dyDescent="0.3">
      <c r="D2590" s="56"/>
      <c r="X2590" s="336"/>
      <c r="Y2590" s="336">
        <f t="shared" ca="1" si="4381"/>
        <v>0.25456162052537246</v>
      </c>
      <c r="Z2590" s="336">
        <f t="shared" ca="1" si="4381"/>
        <v>-4.434872557426269E-5</v>
      </c>
      <c r="AA2590" s="336">
        <f t="shared" ca="1" si="4381"/>
        <v>-0.13819513469495454</v>
      </c>
      <c r="AB2590" s="336">
        <f t="shared" ca="1" si="4381"/>
        <v>7.9535055628677159E-2</v>
      </c>
      <c r="AC2590" s="336">
        <f t="shared" ca="1" si="4381"/>
        <v>-1.1553785664692633</v>
      </c>
      <c r="AD2590" s="336">
        <f t="shared" ca="1" si="4381"/>
        <v>0.75338950279983363</v>
      </c>
      <c r="AE2590" s="336"/>
      <c r="AF2590" s="336"/>
      <c r="AG2590" s="336"/>
      <c r="AH2590" s="336"/>
      <c r="AI2590" s="54"/>
      <c r="AJ2590" s="54"/>
      <c r="AK2590" s="54"/>
      <c r="AL2590" s="336"/>
      <c r="AM2590" s="336"/>
      <c r="AN2590" s="336"/>
      <c r="AO2590" s="336"/>
      <c r="AP2590" s="54"/>
      <c r="AQ2590" s="336"/>
      <c r="AR2590" s="336"/>
      <c r="AS2590" s="336"/>
    </row>
    <row r="2591" spans="1:45" x14ac:dyDescent="0.3">
      <c r="C2591" s="54"/>
      <c r="D2591" s="56"/>
      <c r="Y2591" s="336">
        <f t="shared" ca="1" si="4381"/>
        <v>0.21837656036326797</v>
      </c>
      <c r="Z2591" s="336">
        <f t="shared" ca="1" si="4381"/>
        <v>1.0596991519847279</v>
      </c>
      <c r="AA2591" s="336">
        <f t="shared" ca="1" si="4381"/>
        <v>-0.30068939549339291</v>
      </c>
      <c r="AB2591" s="336">
        <f t="shared" ca="1" si="4381"/>
        <v>-1.4654900640783288</v>
      </c>
      <c r="AC2591" s="336">
        <f t="shared" ca="1" si="4381"/>
        <v>4.2590515363856898E-2</v>
      </c>
      <c r="AD2591" s="336">
        <f t="shared" ca="1" si="4381"/>
        <v>1.2544379408332531</v>
      </c>
      <c r="AE2591" s="55"/>
      <c r="AF2591" s="55"/>
      <c r="AG2591" s="55"/>
      <c r="AH2591" s="55"/>
      <c r="AI2591" s="55"/>
      <c r="AJ2591" s="55"/>
      <c r="AK2591" s="55"/>
      <c r="AL2591" s="55"/>
      <c r="AM2591" s="55"/>
      <c r="AN2591" s="55"/>
      <c r="AO2591" s="55"/>
      <c r="AP2591" s="55"/>
      <c r="AQ2591" s="55"/>
      <c r="AR2591" s="55"/>
      <c r="AS2591" s="55"/>
    </row>
    <row r="2592" spans="1:45" x14ac:dyDescent="0.3">
      <c r="B2592" s="54" t="s">
        <v>172</v>
      </c>
      <c r="C2592" s="53">
        <f>C2585</f>
        <v>0</v>
      </c>
      <c r="D2592" s="56" t="e">
        <f t="shared" ref="D2592:D2593" ca="1" si="4466">AJ2592</f>
        <v>#N/A</v>
      </c>
      <c r="E2592" s="52" t="e">
        <f t="shared" ref="E2592:W2592" si="4467">E2585</f>
        <v>#N/A</v>
      </c>
      <c r="F2592" s="52" t="e">
        <f t="shared" si="4467"/>
        <v>#N/A</v>
      </c>
      <c r="G2592" s="52" t="e">
        <f t="shared" si="4467"/>
        <v>#N/A</v>
      </c>
      <c r="H2592" s="52" t="e">
        <f t="shared" si="4467"/>
        <v>#N/A</v>
      </c>
      <c r="I2592" s="52" t="e">
        <f t="shared" si="4467"/>
        <v>#N/A</v>
      </c>
      <c r="J2592" s="52" t="e">
        <f t="shared" si="4467"/>
        <v>#N/A</v>
      </c>
      <c r="K2592" s="52" t="e">
        <f t="shared" si="4467"/>
        <v>#N/A</v>
      </c>
      <c r="L2592" s="52" t="e">
        <f t="shared" si="4467"/>
        <v>#N/A</v>
      </c>
      <c r="M2592" s="52" t="e">
        <f t="shared" si="4467"/>
        <v>#N/A</v>
      </c>
      <c r="N2592" s="52" t="e">
        <f t="shared" si="4467"/>
        <v>#N/A</v>
      </c>
      <c r="O2592" s="52" t="e">
        <f t="shared" si="4467"/>
        <v>#N/A</v>
      </c>
      <c r="P2592" s="52" t="e">
        <f t="shared" si="4467"/>
        <v>#N/A</v>
      </c>
      <c r="Q2592" s="52" t="e">
        <f t="shared" si="4467"/>
        <v>#N/A</v>
      </c>
      <c r="R2592" s="52" t="e">
        <f t="shared" si="4467"/>
        <v>#N/A</v>
      </c>
      <c r="S2592" s="52" t="e">
        <f t="shared" si="4467"/>
        <v>#N/A</v>
      </c>
      <c r="T2592" s="52" t="e">
        <f t="shared" si="4467"/>
        <v>#N/A</v>
      </c>
      <c r="U2592" s="52" t="e">
        <f t="shared" si="4467"/>
        <v>#N/A</v>
      </c>
      <c r="V2592" s="52" t="e">
        <f t="shared" si="4467"/>
        <v>#N/A</v>
      </c>
      <c r="W2592" s="52" t="e">
        <f t="shared" si="4467"/>
        <v>#N/A</v>
      </c>
      <c r="X2592" s="55" t="e">
        <f t="shared" ref="X2592:X2593" si="4468">(H2592-(O2592*P2592)/100-3*(J2592*K2592)/100)/2</f>
        <v>#N/A</v>
      </c>
      <c r="Y2592" s="55" t="e">
        <f t="shared" ref="Y2592:Y2593" si="4469">SUM(X2592,(J2592*K2592/100))/(F2592/100)</f>
        <v>#N/A</v>
      </c>
      <c r="Z2592" s="55" t="e">
        <f t="shared" ref="Z2592" si="4470">U2592*0.5+U2593*0.5</f>
        <v>#N/A</v>
      </c>
      <c r="AA2592" s="55" t="e">
        <f t="shared" ref="AA2592:AA2593" si="4471">J2592/Y2592</f>
        <v>#N/A</v>
      </c>
      <c r="AB2592" s="336" t="e">
        <f t="shared" ref="AB2592:AB2593" si="4472">X2592/(Y2592-J2592)</f>
        <v>#N/A</v>
      </c>
      <c r="AC2592" s="223" t="e">
        <f ca="1">INDEX(FGA_COEFFS,1,1)+Z2592*INDEX(FGA_COEFFS,1,2)+Y2592*INDEX(FGA_COEFFS,1,3)+R2592*INDEX(FGA_COEFFS,1,4)+Q2593*INDEX(FGA_COEFFS,1,5)+S2592*INDEX(FGA_COEFFS,1,6)+T2593*INDEX(FGA_COEFFS,1,7)+M2593*INDEX(FGA_COEFFS,1,8)+Y2596*Y2597</f>
        <v>#N/A</v>
      </c>
      <c r="AD2592" s="223" t="e">
        <f ca="1">INDEX(THREEPTA_COEFFS,1,1)+AC2592*INDEX(THREEPTA_COEFFS,1,2)+J2592*INDEX(THREEPTA_COEFFS,1,3)+AA2592*INDEX(THREEPTA_COEFFS,1,4)+K2592*INDEX(THREEPTA_COEFFS,1,5)+L2593*INDEX(THREEPTA_COEFFS,1,6)+Z2596*Z2597</f>
        <v>#N/A</v>
      </c>
      <c r="AE2592" s="223" t="e">
        <f ca="1">INDEX(THREEPTPCT_COEFFS,1,1)+K2592*INDEX(THREEPTPCT_COEFFS,1,2)+L2593*INDEX(THREEPTPCT_COEFFS,1,3)+AA2596*AA2597</f>
        <v>#N/A</v>
      </c>
      <c r="AF2592" s="55" t="e">
        <f t="shared" ref="AF2592:AF2593" ca="1" si="4473">AC2592-AD2592</f>
        <v>#N/A</v>
      </c>
      <c r="AG2592" s="223" t="e">
        <f ca="1">INDEX(TWOPTPCT_COEFFS,1,1)+AB2592*INDEX(TWOPTPCT_COEFFS,1,2)+I2593*INDEX(TWOPTPCT_COEFFS,1,3)+G2593*INDEX(TWOPTPCT_COEFFS,1,4)+L2593*INDEX(TWOPTPCT_COEFFS,1,5)+AB2596*AB2597</f>
        <v>#N/A</v>
      </c>
      <c r="AH2592" s="223" t="e">
        <f ca="1">INDEX(FTA_COEFFS,1,1)+O2592*INDEX(FTA_COEFFS,1,2)+N2593*INDEX(FTA_COEFFS,1,3)+(Q2592+R2592)*INDEX(FTA_COEFFS,1,4)+(Q2593+R2593)*INDEX(FTA_COEFFS,1,5)+M2593*INDEX(FTA_COEFFS,1,6)+AC2596*AC2597</f>
        <v>#N/A</v>
      </c>
      <c r="AI2592" s="223" t="e">
        <f ca="1">INDEX(FTPCT_COEFFS,1,1)+P2592*INDEX(FTPCT_COEFFS,1,2)+F2592*INDEX(FTPCT_COEFFS,1,3)+G2593*INDEX(FTPCT_COEFFS,1,4)+AD2596*AD2597</f>
        <v>#N/A</v>
      </c>
      <c r="AJ2592" s="338" t="e">
        <f t="shared" ref="AJ2592:AJ2593" ca="1" si="4474">AD2592*AE2592/100+AF2592*AG2592+AH2592*AI2592/100</f>
        <v>#N/A</v>
      </c>
      <c r="AK2592" s="55"/>
      <c r="AL2592" s="55"/>
      <c r="AM2592" s="55"/>
      <c r="AN2592" s="55"/>
      <c r="AO2592" s="55"/>
      <c r="AP2592" s="55"/>
      <c r="AQ2592" s="55"/>
      <c r="AR2592" s="55"/>
    </row>
    <row r="2593" spans="1:45" x14ac:dyDescent="0.3">
      <c r="B2593" s="54" t="s">
        <v>175</v>
      </c>
      <c r="C2593" s="54">
        <f>C2586</f>
        <v>0</v>
      </c>
      <c r="D2593" s="56" t="e">
        <f t="shared" ca="1" si="4466"/>
        <v>#N/A</v>
      </c>
      <c r="E2593" s="52" t="e">
        <f t="shared" ref="E2593:W2593" si="4475">E2586</f>
        <v>#N/A</v>
      </c>
      <c r="F2593" s="52" t="e">
        <f t="shared" si="4475"/>
        <v>#N/A</v>
      </c>
      <c r="G2593" s="52" t="e">
        <f t="shared" si="4475"/>
        <v>#N/A</v>
      </c>
      <c r="H2593" s="52" t="e">
        <f t="shared" si="4475"/>
        <v>#N/A</v>
      </c>
      <c r="I2593" s="52" t="e">
        <f t="shared" si="4475"/>
        <v>#N/A</v>
      </c>
      <c r="J2593" s="52" t="e">
        <f t="shared" si="4475"/>
        <v>#N/A</v>
      </c>
      <c r="K2593" s="52" t="e">
        <f t="shared" si="4475"/>
        <v>#N/A</v>
      </c>
      <c r="L2593" s="52" t="e">
        <f t="shared" si="4475"/>
        <v>#N/A</v>
      </c>
      <c r="M2593" s="52" t="e">
        <f t="shared" si="4475"/>
        <v>#N/A</v>
      </c>
      <c r="N2593" s="52" t="e">
        <f t="shared" si="4475"/>
        <v>#N/A</v>
      </c>
      <c r="O2593" s="52" t="e">
        <f t="shared" si="4475"/>
        <v>#N/A</v>
      </c>
      <c r="P2593" s="52" t="e">
        <f t="shared" si="4475"/>
        <v>#N/A</v>
      </c>
      <c r="Q2593" s="52" t="e">
        <f t="shared" si="4475"/>
        <v>#N/A</v>
      </c>
      <c r="R2593" s="52" t="e">
        <f t="shared" si="4475"/>
        <v>#N/A</v>
      </c>
      <c r="S2593" s="52" t="e">
        <f t="shared" si="4475"/>
        <v>#N/A</v>
      </c>
      <c r="T2593" s="52" t="e">
        <f t="shared" si="4475"/>
        <v>#N/A</v>
      </c>
      <c r="U2593" s="52" t="e">
        <f t="shared" si="4475"/>
        <v>#N/A</v>
      </c>
      <c r="V2593" s="52" t="e">
        <f t="shared" si="4475"/>
        <v>#N/A</v>
      </c>
      <c r="W2593" s="52" t="e">
        <f t="shared" si="4475"/>
        <v>#N/A</v>
      </c>
      <c r="X2593" s="55" t="e">
        <f t="shared" si="4468"/>
        <v>#N/A</v>
      </c>
      <c r="Y2593" s="55" t="e">
        <f t="shared" si="4469"/>
        <v>#N/A</v>
      </c>
      <c r="Z2593" s="55" t="e">
        <f t="shared" ref="Z2593" si="4476">Z2592</f>
        <v>#N/A</v>
      </c>
      <c r="AA2593" s="55" t="e">
        <f t="shared" si="4471"/>
        <v>#N/A</v>
      </c>
      <c r="AB2593" s="336" t="e">
        <f t="shared" si="4472"/>
        <v>#N/A</v>
      </c>
      <c r="AC2593" s="223" t="e">
        <f ca="1">INDEX(FGA_COEFFS,1,1)+Z2593*INDEX(FGA_COEFFS,1,2)+Y2593*INDEX(FGA_COEFFS,1,3)+R2593*INDEX(FGA_COEFFS,1,4)+Q2592*INDEX(FGA_COEFFS,1,5)+S2593*INDEX(FGA_COEFFS,1,6)+T2592*INDEX(FGA_COEFFS,1,7)+M2592*INDEX(FGA_COEFFS,1,8)+Y2596*Y2598</f>
        <v>#N/A</v>
      </c>
      <c r="AD2593" s="223" t="e">
        <f ca="1">INDEX(THREEPTA_COEFFS,1,1)+AC2593*INDEX(THREEPTA_COEFFS,1,2)+J2593*INDEX(THREEPTA_COEFFS,1,3)+AA2593*INDEX(THREEPTA_COEFFS,1,4)+K2593*INDEX(THREEPTA_COEFFS,1,5)+L2592*INDEX(THREEPTA_COEFFS,1,6)+Z2596*Z2598</f>
        <v>#N/A</v>
      </c>
      <c r="AE2593" s="223" t="e">
        <f ca="1">INDEX(THREEPTPCT_COEFFS,1,1)+K2593*INDEX(THREEPTPCT_COEFFS,1,2)+L2592*INDEX(THREEPTPCT_COEFFS,1,3)+AA2596*AA2598</f>
        <v>#N/A</v>
      </c>
      <c r="AF2593" s="55" t="e">
        <f t="shared" ca="1" si="4473"/>
        <v>#N/A</v>
      </c>
      <c r="AG2593" s="223" t="e">
        <f ca="1">INDEX(TWOPTPCT_COEFFS,1,1)+AB2593*INDEX(TWOPTPCT_COEFFS,1,2)+I2592*INDEX(TWOPTPCT_COEFFS,1,3)+G2592*INDEX(TWOPTPCT_COEFFS,1,4)+L2592*INDEX(TWOPTPCT_COEFFS,1,5)+AB2596*AB2598</f>
        <v>#N/A</v>
      </c>
      <c r="AH2593" s="223" t="e">
        <f ca="1">INDEX(FTA_COEFFS,1,1)+O2593*INDEX(FTA_COEFFS,1,2)+N2592*INDEX(FTA_COEFFS,1,3)+(Q2593+R2593)*INDEX(FTA_COEFFS,1,4)+(Q2592+R2592)*INDEX(FTA_COEFFS,1,5)+M2592*INDEX(FTA_COEFFS,1,6)+AC2596*AC2598</f>
        <v>#N/A</v>
      </c>
      <c r="AI2593" s="223" t="e">
        <f ca="1">INDEX(FTPCT_COEFFS,1,1)+P2593*INDEX(FTPCT_COEFFS,1,2)+F2593*INDEX(FTPCT_COEFFS,1,3)+G2592*INDEX(FTPCT_COEFFS,1,4)+AD2596*AD2598</f>
        <v>#N/A</v>
      </c>
      <c r="AJ2593" s="338" t="e">
        <f t="shared" ca="1" si="4474"/>
        <v>#N/A</v>
      </c>
      <c r="AK2593" s="55"/>
      <c r="AL2593" s="55"/>
      <c r="AM2593" s="55"/>
      <c r="AN2593" s="55"/>
      <c r="AO2593" s="55"/>
      <c r="AP2593" s="55"/>
      <c r="AQ2593" s="55"/>
      <c r="AR2593" s="55"/>
    </row>
    <row r="2594" spans="1:45" x14ac:dyDescent="0.3">
      <c r="A2594" s="54" t="e">
        <f ca="1">IF(D2592&gt;(D2593+(AVERAGE(V2592,W2592)-AVERAGE(V2593,W2593))/2)+2.5,C2592,IF(D2593&gt;(D2592+(AVERAGE(V2593,W2593)-AVERAGE(V2592,W2592))/2)+2.5,C2593,"Close"))</f>
        <v>#N/A</v>
      </c>
      <c r="B2594" s="64" t="e">
        <f ca="1">IF(D2593&gt;D2592,C2593,C2592)</f>
        <v>#N/A</v>
      </c>
      <c r="D2594" s="56"/>
      <c r="X2594" s="55"/>
      <c r="Y2594" s="55"/>
      <c r="Z2594" s="55"/>
      <c r="AA2594" s="55"/>
      <c r="AB2594" s="55"/>
      <c r="AC2594" s="337"/>
      <c r="AD2594" s="337"/>
      <c r="AE2594" s="337"/>
      <c r="AF2594" s="337"/>
      <c r="AG2594" s="337"/>
      <c r="AH2594" s="337"/>
      <c r="AI2594" s="337"/>
      <c r="AJ2594" s="337"/>
      <c r="AK2594" s="337"/>
      <c r="AL2594" s="337"/>
      <c r="AM2594" s="55"/>
      <c r="AN2594" s="55"/>
      <c r="AO2594" s="55"/>
      <c r="AP2594" s="55"/>
      <c r="AQ2594" s="55"/>
      <c r="AR2594" s="55"/>
      <c r="AS2594" s="55"/>
    </row>
    <row r="2595" spans="1:45" x14ac:dyDescent="0.3">
      <c r="X2595" s="54" t="s">
        <v>1305</v>
      </c>
      <c r="Y2595" s="54" t="s">
        <v>128</v>
      </c>
      <c r="Z2595" s="54" t="s">
        <v>157</v>
      </c>
      <c r="AA2595" s="54" t="s">
        <v>151</v>
      </c>
      <c r="AB2595" s="54" t="s">
        <v>1327</v>
      </c>
      <c r="AC2595" s="54" t="s">
        <v>129</v>
      </c>
      <c r="AD2595" s="54" t="s">
        <v>116</v>
      </c>
      <c r="AE2595" s="54"/>
      <c r="AF2595" s="54"/>
      <c r="AG2595" s="54"/>
      <c r="AH2595" s="54"/>
      <c r="AI2595" s="54"/>
      <c r="AJ2595" s="54"/>
      <c r="AK2595" s="54"/>
      <c r="AL2595" s="54"/>
      <c r="AM2595" s="54"/>
      <c r="AN2595" s="54"/>
      <c r="AO2595" s="54"/>
      <c r="AP2595" s="54"/>
      <c r="AQ2595" s="54"/>
      <c r="AR2595" s="54"/>
      <c r="AS2595" s="54"/>
    </row>
    <row r="2596" spans="1:45" x14ac:dyDescent="0.3">
      <c r="X2596" s="54"/>
      <c r="Y2596" s="54">
        <f t="shared" ref="Y2596:AD2596" si="4477">Y2589</f>
        <v>6.4436999999999998</v>
      </c>
      <c r="Z2596" s="54">
        <f t="shared" si="4477"/>
        <v>4.9371</v>
      </c>
      <c r="AA2596" s="54">
        <f t="shared" si="4477"/>
        <v>11.350300000000001</v>
      </c>
      <c r="AB2596" s="54">
        <f t="shared" si="4477"/>
        <v>7.1900000000000006E-2</v>
      </c>
      <c r="AC2596" s="54">
        <f t="shared" si="4477"/>
        <v>6.2766000000000002</v>
      </c>
      <c r="AD2596" s="54">
        <f t="shared" si="4477"/>
        <v>11.042999999999999</v>
      </c>
      <c r="AE2596" s="54"/>
      <c r="AF2596" s="336"/>
      <c r="AG2596" s="336"/>
      <c r="AH2596" s="336"/>
      <c r="AI2596" s="54"/>
      <c r="AJ2596" s="54"/>
      <c r="AK2596" s="54"/>
      <c r="AL2596" s="54"/>
      <c r="AM2596" s="54"/>
      <c r="AN2596" s="54"/>
      <c r="AO2596" s="54"/>
      <c r="AP2596" s="54"/>
      <c r="AQ2596" s="54"/>
      <c r="AR2596" s="54"/>
      <c r="AS2596" s="54"/>
    </row>
    <row r="2597" spans="1:45" x14ac:dyDescent="0.3">
      <c r="D2597" s="56"/>
      <c r="X2597" s="336"/>
      <c r="Y2597" s="336">
        <f t="shared" ca="1" si="4381"/>
        <v>-3.4369657505486217E-3</v>
      </c>
      <c r="Z2597" s="336">
        <f t="shared" ca="1" si="4381"/>
        <v>-0.53512790597647653</v>
      </c>
      <c r="AA2597" s="336">
        <f t="shared" ca="1" si="4381"/>
        <v>-1.025846622618656</v>
      </c>
      <c r="AB2597" s="336">
        <f t="shared" ca="1" si="4381"/>
        <v>-0.23141845283870413</v>
      </c>
      <c r="AC2597" s="336">
        <f t="shared" ca="1" si="4381"/>
        <v>-0.52698930588434911</v>
      </c>
      <c r="AD2597" s="336">
        <f t="shared" ca="1" si="4381"/>
        <v>-1.3868454229667211</v>
      </c>
      <c r="AE2597" s="336"/>
      <c r="AF2597" s="336"/>
      <c r="AG2597" s="336"/>
      <c r="AH2597" s="336"/>
      <c r="AI2597" s="54"/>
      <c r="AJ2597" s="54"/>
      <c r="AK2597" s="54"/>
      <c r="AL2597" s="336"/>
      <c r="AM2597" s="336"/>
      <c r="AN2597" s="336"/>
      <c r="AO2597" s="336"/>
      <c r="AP2597" s="54"/>
      <c r="AQ2597" s="336"/>
      <c r="AR2597" s="336"/>
      <c r="AS2597" s="336"/>
    </row>
    <row r="2598" spans="1:45" x14ac:dyDescent="0.3">
      <c r="C2598" s="54"/>
      <c r="D2598" s="56"/>
      <c r="Y2598" s="336">
        <f t="shared" ca="1" si="4381"/>
        <v>3.715302743281388E-3</v>
      </c>
      <c r="Z2598" s="336">
        <f t="shared" ca="1" si="4381"/>
        <v>-0.31171117604750831</v>
      </c>
      <c r="AA2598" s="336">
        <f t="shared" ca="1" si="4381"/>
        <v>-3.6491535657045999E-2</v>
      </c>
      <c r="AB2598" s="336">
        <f t="shared" ca="1" si="4381"/>
        <v>4.5685208732140381E-2</v>
      </c>
      <c r="AC2598" s="336">
        <f t="shared" ca="1" si="4381"/>
        <v>0.32339936802074892</v>
      </c>
      <c r="AD2598" s="336">
        <f t="shared" ca="1" si="4381"/>
        <v>0.97900136315133479</v>
      </c>
      <c r="AE2598" s="55"/>
      <c r="AF2598" s="55"/>
      <c r="AG2598" s="55"/>
      <c r="AH2598" s="55"/>
      <c r="AI2598" s="55"/>
      <c r="AJ2598" s="55"/>
      <c r="AK2598" s="55"/>
      <c r="AL2598" s="55"/>
      <c r="AM2598" s="55"/>
      <c r="AN2598" s="55"/>
      <c r="AO2598" s="55"/>
      <c r="AP2598" s="55"/>
      <c r="AQ2598" s="55"/>
      <c r="AR2598" s="55"/>
      <c r="AS2598" s="55"/>
    </row>
    <row r="2599" spans="1:45" x14ac:dyDescent="0.3">
      <c r="B2599" s="54" t="s">
        <v>172</v>
      </c>
      <c r="C2599" s="53">
        <f>C2592</f>
        <v>0</v>
      </c>
      <c r="D2599" s="56" t="e">
        <f t="shared" ref="D2599:D2600" ca="1" si="4478">AJ2599</f>
        <v>#N/A</v>
      </c>
      <c r="E2599" s="52" t="e">
        <f t="shared" ref="E2599:W2599" si="4479">E2592</f>
        <v>#N/A</v>
      </c>
      <c r="F2599" s="52" t="e">
        <f t="shared" si="4479"/>
        <v>#N/A</v>
      </c>
      <c r="G2599" s="52" t="e">
        <f t="shared" si="4479"/>
        <v>#N/A</v>
      </c>
      <c r="H2599" s="52" t="e">
        <f t="shared" si="4479"/>
        <v>#N/A</v>
      </c>
      <c r="I2599" s="52" t="e">
        <f t="shared" si="4479"/>
        <v>#N/A</v>
      </c>
      <c r="J2599" s="52" t="e">
        <f t="shared" si="4479"/>
        <v>#N/A</v>
      </c>
      <c r="K2599" s="52" t="e">
        <f t="shared" si="4479"/>
        <v>#N/A</v>
      </c>
      <c r="L2599" s="52" t="e">
        <f t="shared" si="4479"/>
        <v>#N/A</v>
      </c>
      <c r="M2599" s="52" t="e">
        <f t="shared" si="4479"/>
        <v>#N/A</v>
      </c>
      <c r="N2599" s="52" t="e">
        <f t="shared" si="4479"/>
        <v>#N/A</v>
      </c>
      <c r="O2599" s="52" t="e">
        <f t="shared" si="4479"/>
        <v>#N/A</v>
      </c>
      <c r="P2599" s="52" t="e">
        <f t="shared" si="4479"/>
        <v>#N/A</v>
      </c>
      <c r="Q2599" s="52" t="e">
        <f t="shared" si="4479"/>
        <v>#N/A</v>
      </c>
      <c r="R2599" s="52" t="e">
        <f t="shared" si="4479"/>
        <v>#N/A</v>
      </c>
      <c r="S2599" s="52" t="e">
        <f t="shared" si="4479"/>
        <v>#N/A</v>
      </c>
      <c r="T2599" s="52" t="e">
        <f t="shared" si="4479"/>
        <v>#N/A</v>
      </c>
      <c r="U2599" s="52" t="e">
        <f t="shared" si="4479"/>
        <v>#N/A</v>
      </c>
      <c r="V2599" s="52" t="e">
        <f t="shared" si="4479"/>
        <v>#N/A</v>
      </c>
      <c r="W2599" s="52" t="e">
        <f t="shared" si="4479"/>
        <v>#N/A</v>
      </c>
      <c r="X2599" s="55" t="e">
        <f t="shared" ref="X2599:X2600" si="4480">(H2599-(O2599*P2599)/100-3*(J2599*K2599)/100)/2</f>
        <v>#N/A</v>
      </c>
      <c r="Y2599" s="55" t="e">
        <f t="shared" ref="Y2599:Y2600" si="4481">SUM(X2599,(J2599*K2599/100))/(F2599/100)</f>
        <v>#N/A</v>
      </c>
      <c r="Z2599" s="55" t="e">
        <f t="shared" ref="Z2599" si="4482">U2599*0.5+U2600*0.5</f>
        <v>#N/A</v>
      </c>
      <c r="AA2599" s="55" t="e">
        <f t="shared" ref="AA2599:AA2600" si="4483">J2599/Y2599</f>
        <v>#N/A</v>
      </c>
      <c r="AB2599" s="336" t="e">
        <f t="shared" ref="AB2599:AB2600" si="4484">X2599/(Y2599-J2599)</f>
        <v>#N/A</v>
      </c>
      <c r="AC2599" s="223" t="e">
        <f ca="1">INDEX(FGA_COEFFS,1,1)+Z2599*INDEX(FGA_COEFFS,1,2)+Y2599*INDEX(FGA_COEFFS,1,3)+R2599*INDEX(FGA_COEFFS,1,4)+Q2600*INDEX(FGA_COEFFS,1,5)+S2599*INDEX(FGA_COEFFS,1,6)+T2600*INDEX(FGA_COEFFS,1,7)+M2600*INDEX(FGA_COEFFS,1,8)+Y2603*Y2604</f>
        <v>#N/A</v>
      </c>
      <c r="AD2599" s="223" t="e">
        <f ca="1">INDEX(THREEPTA_COEFFS,1,1)+AC2599*INDEX(THREEPTA_COEFFS,1,2)+J2599*INDEX(THREEPTA_COEFFS,1,3)+AA2599*INDEX(THREEPTA_COEFFS,1,4)+K2599*INDEX(THREEPTA_COEFFS,1,5)+L2600*INDEX(THREEPTA_COEFFS,1,6)+Z2603*Z2604</f>
        <v>#N/A</v>
      </c>
      <c r="AE2599" s="223" t="e">
        <f ca="1">INDEX(THREEPTPCT_COEFFS,1,1)+K2599*INDEX(THREEPTPCT_COEFFS,1,2)+L2600*INDEX(THREEPTPCT_COEFFS,1,3)+AA2603*AA2604</f>
        <v>#N/A</v>
      </c>
      <c r="AF2599" s="55" t="e">
        <f t="shared" ref="AF2599:AF2600" ca="1" si="4485">AC2599-AD2599</f>
        <v>#N/A</v>
      </c>
      <c r="AG2599" s="223" t="e">
        <f ca="1">INDEX(TWOPTPCT_COEFFS,1,1)+AB2599*INDEX(TWOPTPCT_COEFFS,1,2)+I2600*INDEX(TWOPTPCT_COEFFS,1,3)+G2600*INDEX(TWOPTPCT_COEFFS,1,4)+L2600*INDEX(TWOPTPCT_COEFFS,1,5)+AB2603*AB2604</f>
        <v>#N/A</v>
      </c>
      <c r="AH2599" s="223" t="e">
        <f ca="1">INDEX(FTA_COEFFS,1,1)+O2599*INDEX(FTA_COEFFS,1,2)+N2600*INDEX(FTA_COEFFS,1,3)+(Q2599+R2599)*INDEX(FTA_COEFFS,1,4)+(Q2600+R2600)*INDEX(FTA_COEFFS,1,5)+M2600*INDEX(FTA_COEFFS,1,6)+AC2603*AC2604</f>
        <v>#N/A</v>
      </c>
      <c r="AI2599" s="223" t="e">
        <f ca="1">INDEX(FTPCT_COEFFS,1,1)+P2599*INDEX(FTPCT_COEFFS,1,2)+F2599*INDEX(FTPCT_COEFFS,1,3)+G2600*INDEX(FTPCT_COEFFS,1,4)+AD2603*AD2604</f>
        <v>#N/A</v>
      </c>
      <c r="AJ2599" s="338" t="e">
        <f t="shared" ref="AJ2599:AJ2600" ca="1" si="4486">AD2599*AE2599/100+AF2599*AG2599+AH2599*AI2599/100</f>
        <v>#N/A</v>
      </c>
      <c r="AK2599" s="55"/>
      <c r="AL2599" s="55"/>
      <c r="AM2599" s="55"/>
      <c r="AN2599" s="55"/>
      <c r="AO2599" s="55"/>
      <c r="AP2599" s="55"/>
      <c r="AQ2599" s="55"/>
      <c r="AR2599" s="55"/>
    </row>
    <row r="2600" spans="1:45" x14ac:dyDescent="0.3">
      <c r="B2600" s="54" t="s">
        <v>175</v>
      </c>
      <c r="C2600" s="54">
        <f>C2593</f>
        <v>0</v>
      </c>
      <c r="D2600" s="56" t="e">
        <f t="shared" ca="1" si="4478"/>
        <v>#N/A</v>
      </c>
      <c r="E2600" s="52" t="e">
        <f t="shared" ref="E2600:W2600" si="4487">E2593</f>
        <v>#N/A</v>
      </c>
      <c r="F2600" s="52" t="e">
        <f t="shared" si="4487"/>
        <v>#N/A</v>
      </c>
      <c r="G2600" s="52" t="e">
        <f t="shared" si="4487"/>
        <v>#N/A</v>
      </c>
      <c r="H2600" s="52" t="e">
        <f t="shared" si="4487"/>
        <v>#N/A</v>
      </c>
      <c r="I2600" s="52" t="e">
        <f t="shared" si="4487"/>
        <v>#N/A</v>
      </c>
      <c r="J2600" s="52" t="e">
        <f t="shared" si="4487"/>
        <v>#N/A</v>
      </c>
      <c r="K2600" s="52" t="e">
        <f t="shared" si="4487"/>
        <v>#N/A</v>
      </c>
      <c r="L2600" s="52" t="e">
        <f t="shared" si="4487"/>
        <v>#N/A</v>
      </c>
      <c r="M2600" s="52" t="e">
        <f t="shared" si="4487"/>
        <v>#N/A</v>
      </c>
      <c r="N2600" s="52" t="e">
        <f t="shared" si="4487"/>
        <v>#N/A</v>
      </c>
      <c r="O2600" s="52" t="e">
        <f t="shared" si="4487"/>
        <v>#N/A</v>
      </c>
      <c r="P2600" s="52" t="e">
        <f t="shared" si="4487"/>
        <v>#N/A</v>
      </c>
      <c r="Q2600" s="52" t="e">
        <f t="shared" si="4487"/>
        <v>#N/A</v>
      </c>
      <c r="R2600" s="52" t="e">
        <f t="shared" si="4487"/>
        <v>#N/A</v>
      </c>
      <c r="S2600" s="52" t="e">
        <f t="shared" si="4487"/>
        <v>#N/A</v>
      </c>
      <c r="T2600" s="52" t="e">
        <f t="shared" si="4487"/>
        <v>#N/A</v>
      </c>
      <c r="U2600" s="52" t="e">
        <f t="shared" si="4487"/>
        <v>#N/A</v>
      </c>
      <c r="V2600" s="52" t="e">
        <f t="shared" si="4487"/>
        <v>#N/A</v>
      </c>
      <c r="W2600" s="52" t="e">
        <f t="shared" si="4487"/>
        <v>#N/A</v>
      </c>
      <c r="X2600" s="55" t="e">
        <f t="shared" si="4480"/>
        <v>#N/A</v>
      </c>
      <c r="Y2600" s="55" t="e">
        <f t="shared" si="4481"/>
        <v>#N/A</v>
      </c>
      <c r="Z2600" s="55" t="e">
        <f t="shared" ref="Z2600" si="4488">Z2599</f>
        <v>#N/A</v>
      </c>
      <c r="AA2600" s="55" t="e">
        <f t="shared" si="4483"/>
        <v>#N/A</v>
      </c>
      <c r="AB2600" s="336" t="e">
        <f t="shared" si="4484"/>
        <v>#N/A</v>
      </c>
      <c r="AC2600" s="223" t="e">
        <f ca="1">INDEX(FGA_COEFFS,1,1)+Z2600*INDEX(FGA_COEFFS,1,2)+Y2600*INDEX(FGA_COEFFS,1,3)+R2600*INDEX(FGA_COEFFS,1,4)+Q2599*INDEX(FGA_COEFFS,1,5)+S2600*INDEX(FGA_COEFFS,1,6)+T2599*INDEX(FGA_COEFFS,1,7)+M2599*INDEX(FGA_COEFFS,1,8)+Y2603*Y2605</f>
        <v>#N/A</v>
      </c>
      <c r="AD2600" s="223" t="e">
        <f ca="1">INDEX(THREEPTA_COEFFS,1,1)+AC2600*INDEX(THREEPTA_COEFFS,1,2)+J2600*INDEX(THREEPTA_COEFFS,1,3)+AA2600*INDEX(THREEPTA_COEFFS,1,4)+K2600*INDEX(THREEPTA_COEFFS,1,5)+L2599*INDEX(THREEPTA_COEFFS,1,6)+Z2603*Z2605</f>
        <v>#N/A</v>
      </c>
      <c r="AE2600" s="223" t="e">
        <f ca="1">INDEX(THREEPTPCT_COEFFS,1,1)+K2600*INDEX(THREEPTPCT_COEFFS,1,2)+L2599*INDEX(THREEPTPCT_COEFFS,1,3)+AA2603*AA2605</f>
        <v>#N/A</v>
      </c>
      <c r="AF2600" s="55" t="e">
        <f t="shared" ca="1" si="4485"/>
        <v>#N/A</v>
      </c>
      <c r="AG2600" s="223" t="e">
        <f ca="1">INDEX(TWOPTPCT_COEFFS,1,1)+AB2600*INDEX(TWOPTPCT_COEFFS,1,2)+I2599*INDEX(TWOPTPCT_COEFFS,1,3)+G2599*INDEX(TWOPTPCT_COEFFS,1,4)+L2599*INDEX(TWOPTPCT_COEFFS,1,5)+AB2603*AB2605</f>
        <v>#N/A</v>
      </c>
      <c r="AH2600" s="223" t="e">
        <f ca="1">INDEX(FTA_COEFFS,1,1)+O2600*INDEX(FTA_COEFFS,1,2)+N2599*INDEX(FTA_COEFFS,1,3)+(Q2600+R2600)*INDEX(FTA_COEFFS,1,4)+(Q2599+R2599)*INDEX(FTA_COEFFS,1,5)+M2599*INDEX(FTA_COEFFS,1,6)+AC2603*AC2605</f>
        <v>#N/A</v>
      </c>
      <c r="AI2600" s="223" t="e">
        <f ca="1">INDEX(FTPCT_COEFFS,1,1)+P2600*INDEX(FTPCT_COEFFS,1,2)+F2600*INDEX(FTPCT_COEFFS,1,3)+G2599*INDEX(FTPCT_COEFFS,1,4)+AD2603*AD2605</f>
        <v>#N/A</v>
      </c>
      <c r="AJ2600" s="338" t="e">
        <f t="shared" ca="1" si="4486"/>
        <v>#N/A</v>
      </c>
      <c r="AK2600" s="55"/>
      <c r="AL2600" s="55"/>
      <c r="AM2600" s="55"/>
      <c r="AN2600" s="55"/>
      <c r="AO2600" s="55"/>
      <c r="AP2600" s="55"/>
      <c r="AQ2600" s="55"/>
      <c r="AR2600" s="55"/>
    </row>
    <row r="2601" spans="1:45" x14ac:dyDescent="0.3">
      <c r="A2601" s="54" t="e">
        <f ca="1">IF(D2599&gt;(D2600+(AVERAGE(V2599,W2599)-AVERAGE(V2600,W2600))/2)+2.5,C2599,IF(D2600&gt;(D2599+(AVERAGE(V2600,W2600)-AVERAGE(V2599,W2599))/2)+2.5,C2600,"Close"))</f>
        <v>#N/A</v>
      </c>
      <c r="B2601" s="64" t="e">
        <f ca="1">IF(D2600&gt;D2599,C2600,C2599)</f>
        <v>#N/A</v>
      </c>
      <c r="D2601" s="56"/>
      <c r="X2601" s="55"/>
      <c r="Y2601" s="55"/>
      <c r="Z2601" s="55"/>
      <c r="AA2601" s="55"/>
      <c r="AB2601" s="55"/>
      <c r="AC2601" s="337"/>
      <c r="AD2601" s="337"/>
      <c r="AE2601" s="337"/>
      <c r="AF2601" s="337"/>
      <c r="AG2601" s="337"/>
      <c r="AH2601" s="337"/>
      <c r="AI2601" s="337"/>
      <c r="AJ2601" s="337"/>
      <c r="AK2601" s="337"/>
      <c r="AL2601" s="337"/>
      <c r="AM2601" s="55"/>
      <c r="AN2601" s="55"/>
      <c r="AO2601" s="55"/>
      <c r="AP2601" s="55"/>
      <c r="AQ2601" s="55"/>
      <c r="AR2601" s="55"/>
      <c r="AS2601" s="55"/>
    </row>
    <row r="2602" spans="1:45" x14ac:dyDescent="0.3">
      <c r="X2602" s="54" t="s">
        <v>1305</v>
      </c>
      <c r="Y2602" s="54" t="s">
        <v>128</v>
      </c>
      <c r="Z2602" s="54" t="s">
        <v>157</v>
      </c>
      <c r="AA2602" s="54" t="s">
        <v>151</v>
      </c>
      <c r="AB2602" s="54" t="s">
        <v>1327</v>
      </c>
      <c r="AC2602" s="54" t="s">
        <v>129</v>
      </c>
      <c r="AD2602" s="54" t="s">
        <v>116</v>
      </c>
      <c r="AE2602" s="54"/>
      <c r="AF2602" s="54"/>
      <c r="AG2602" s="54"/>
      <c r="AH2602" s="54"/>
      <c r="AI2602" s="54"/>
      <c r="AJ2602" s="54"/>
      <c r="AK2602" s="54"/>
      <c r="AL2602" s="54"/>
      <c r="AM2602" s="54"/>
      <c r="AN2602" s="54"/>
      <c r="AO2602" s="54"/>
      <c r="AP2602" s="54"/>
      <c r="AQ2602" s="54"/>
      <c r="AR2602" s="54"/>
      <c r="AS2602" s="54"/>
    </row>
    <row r="2603" spans="1:45" x14ac:dyDescent="0.3">
      <c r="X2603" s="54"/>
      <c r="Y2603" s="54">
        <f t="shared" ref="Y2603:AD2603" si="4489">Y2596</f>
        <v>6.4436999999999998</v>
      </c>
      <c r="Z2603" s="54">
        <f t="shared" si="4489"/>
        <v>4.9371</v>
      </c>
      <c r="AA2603" s="54">
        <f t="shared" si="4489"/>
        <v>11.350300000000001</v>
      </c>
      <c r="AB2603" s="54">
        <f t="shared" si="4489"/>
        <v>7.1900000000000006E-2</v>
      </c>
      <c r="AC2603" s="54">
        <f t="shared" si="4489"/>
        <v>6.2766000000000002</v>
      </c>
      <c r="AD2603" s="54">
        <f t="shared" si="4489"/>
        <v>11.042999999999999</v>
      </c>
      <c r="AE2603" s="54"/>
      <c r="AF2603" s="336"/>
      <c r="AG2603" s="336"/>
      <c r="AH2603" s="336"/>
      <c r="AI2603" s="54"/>
      <c r="AJ2603" s="54"/>
      <c r="AK2603" s="54"/>
      <c r="AL2603" s="54"/>
      <c r="AM2603" s="54"/>
      <c r="AN2603" s="54"/>
      <c r="AO2603" s="54"/>
      <c r="AP2603" s="54"/>
      <c r="AQ2603" s="54"/>
      <c r="AR2603" s="54"/>
      <c r="AS2603" s="54"/>
    </row>
    <row r="2604" spans="1:45" x14ac:dyDescent="0.3">
      <c r="D2604" s="56"/>
      <c r="X2604" s="336"/>
      <c r="Y2604" s="336">
        <f t="shared" ca="1" si="4381"/>
        <v>1.166164888474229E-2</v>
      </c>
      <c r="Z2604" s="336">
        <f t="shared" ca="1" si="4381"/>
        <v>-0.42600826556709431</v>
      </c>
      <c r="AA2604" s="336">
        <f t="shared" ca="1" si="4381"/>
        <v>0.19101475607816693</v>
      </c>
      <c r="AB2604" s="336">
        <f t="shared" ca="1" si="4381"/>
        <v>-1.0841659620465001</v>
      </c>
      <c r="AC2604" s="336">
        <f t="shared" ca="1" si="4381"/>
        <v>-0.86439604617909871</v>
      </c>
      <c r="AD2604" s="336">
        <f t="shared" ca="1" si="4381"/>
        <v>-0.10310594488911766</v>
      </c>
      <c r="AE2604" s="336"/>
      <c r="AF2604" s="336"/>
      <c r="AG2604" s="336"/>
      <c r="AH2604" s="336"/>
      <c r="AI2604" s="54"/>
      <c r="AJ2604" s="54"/>
      <c r="AK2604" s="54"/>
      <c r="AL2604" s="336"/>
      <c r="AM2604" s="336"/>
      <c r="AN2604" s="336"/>
      <c r="AO2604" s="336"/>
      <c r="AP2604" s="54"/>
      <c r="AQ2604" s="336"/>
      <c r="AR2604" s="336"/>
      <c r="AS2604" s="336"/>
    </row>
    <row r="2605" spans="1:45" x14ac:dyDescent="0.3">
      <c r="C2605" s="54"/>
      <c r="D2605" s="56"/>
      <c r="Y2605" s="336">
        <f t="shared" ref="Y2605:AD2668" ca="1" si="4490">1.5*RAND()^2*IF(RAND()&gt;0.5,1,-1)</f>
        <v>-0.1540236942219699</v>
      </c>
      <c r="Z2605" s="336">
        <f t="shared" ca="1" si="4490"/>
        <v>-0.10343105986230372</v>
      </c>
      <c r="AA2605" s="336">
        <f t="shared" ca="1" si="4490"/>
        <v>0.31664041326989478</v>
      </c>
      <c r="AB2605" s="336">
        <f t="shared" ca="1" si="4490"/>
        <v>1.1398966073853027</v>
      </c>
      <c r="AC2605" s="336">
        <f t="shared" ca="1" si="4490"/>
        <v>1.2086201902883378</v>
      </c>
      <c r="AD2605" s="336">
        <f t="shared" ca="1" si="4490"/>
        <v>-0.87598911347993025</v>
      </c>
      <c r="AE2605" s="55"/>
      <c r="AF2605" s="55"/>
      <c r="AG2605" s="55"/>
      <c r="AH2605" s="55"/>
      <c r="AI2605" s="55"/>
      <c r="AJ2605" s="55"/>
      <c r="AK2605" s="55"/>
      <c r="AL2605" s="55"/>
      <c r="AM2605" s="55"/>
      <c r="AN2605" s="55"/>
      <c r="AO2605" s="55"/>
      <c r="AP2605" s="55"/>
      <c r="AQ2605" s="55"/>
      <c r="AR2605" s="55"/>
      <c r="AS2605" s="55"/>
    </row>
    <row r="2606" spans="1:45" x14ac:dyDescent="0.3">
      <c r="B2606" s="54" t="s">
        <v>172</v>
      </c>
      <c r="C2606" s="53">
        <f>C2599</f>
        <v>0</v>
      </c>
      <c r="D2606" s="56" t="e">
        <f t="shared" ref="D2606:D2607" ca="1" si="4491">AJ2606</f>
        <v>#N/A</v>
      </c>
      <c r="E2606" s="52" t="e">
        <f t="shared" ref="E2606:W2606" si="4492">E2599</f>
        <v>#N/A</v>
      </c>
      <c r="F2606" s="52" t="e">
        <f t="shared" si="4492"/>
        <v>#N/A</v>
      </c>
      <c r="G2606" s="52" t="e">
        <f t="shared" si="4492"/>
        <v>#N/A</v>
      </c>
      <c r="H2606" s="52" t="e">
        <f t="shared" si="4492"/>
        <v>#N/A</v>
      </c>
      <c r="I2606" s="52" t="e">
        <f t="shared" si="4492"/>
        <v>#N/A</v>
      </c>
      <c r="J2606" s="52" t="e">
        <f t="shared" si="4492"/>
        <v>#N/A</v>
      </c>
      <c r="K2606" s="52" t="e">
        <f t="shared" si="4492"/>
        <v>#N/A</v>
      </c>
      <c r="L2606" s="52" t="e">
        <f t="shared" si="4492"/>
        <v>#N/A</v>
      </c>
      <c r="M2606" s="52" t="e">
        <f t="shared" si="4492"/>
        <v>#N/A</v>
      </c>
      <c r="N2606" s="52" t="e">
        <f t="shared" si="4492"/>
        <v>#N/A</v>
      </c>
      <c r="O2606" s="52" t="e">
        <f t="shared" si="4492"/>
        <v>#N/A</v>
      </c>
      <c r="P2606" s="52" t="e">
        <f t="shared" si="4492"/>
        <v>#N/A</v>
      </c>
      <c r="Q2606" s="52" t="e">
        <f t="shared" si="4492"/>
        <v>#N/A</v>
      </c>
      <c r="R2606" s="52" t="e">
        <f t="shared" si="4492"/>
        <v>#N/A</v>
      </c>
      <c r="S2606" s="52" t="e">
        <f t="shared" si="4492"/>
        <v>#N/A</v>
      </c>
      <c r="T2606" s="52" t="e">
        <f t="shared" si="4492"/>
        <v>#N/A</v>
      </c>
      <c r="U2606" s="52" t="e">
        <f t="shared" si="4492"/>
        <v>#N/A</v>
      </c>
      <c r="V2606" s="52" t="e">
        <f t="shared" si="4492"/>
        <v>#N/A</v>
      </c>
      <c r="W2606" s="52" t="e">
        <f t="shared" si="4492"/>
        <v>#N/A</v>
      </c>
      <c r="X2606" s="55" t="e">
        <f t="shared" ref="X2606:X2607" si="4493">(H2606-(O2606*P2606)/100-3*(J2606*K2606)/100)/2</f>
        <v>#N/A</v>
      </c>
      <c r="Y2606" s="55" t="e">
        <f t="shared" ref="Y2606:Y2607" si="4494">SUM(X2606,(J2606*K2606/100))/(F2606/100)</f>
        <v>#N/A</v>
      </c>
      <c r="Z2606" s="55" t="e">
        <f t="shared" ref="Z2606" si="4495">U2606*0.5+U2607*0.5</f>
        <v>#N/A</v>
      </c>
      <c r="AA2606" s="55" t="e">
        <f t="shared" ref="AA2606:AA2607" si="4496">J2606/Y2606</f>
        <v>#N/A</v>
      </c>
      <c r="AB2606" s="336" t="e">
        <f t="shared" ref="AB2606:AB2607" si="4497">X2606/(Y2606-J2606)</f>
        <v>#N/A</v>
      </c>
      <c r="AC2606" s="223" t="e">
        <f ca="1">INDEX(FGA_COEFFS,1,1)+Z2606*INDEX(FGA_COEFFS,1,2)+Y2606*INDEX(FGA_COEFFS,1,3)+R2606*INDEX(FGA_COEFFS,1,4)+Q2607*INDEX(FGA_COEFFS,1,5)+S2606*INDEX(FGA_COEFFS,1,6)+T2607*INDEX(FGA_COEFFS,1,7)+M2607*INDEX(FGA_COEFFS,1,8)+Y2610*Y2611</f>
        <v>#N/A</v>
      </c>
      <c r="AD2606" s="223" t="e">
        <f ca="1">INDEX(THREEPTA_COEFFS,1,1)+AC2606*INDEX(THREEPTA_COEFFS,1,2)+J2606*INDEX(THREEPTA_COEFFS,1,3)+AA2606*INDEX(THREEPTA_COEFFS,1,4)+K2606*INDEX(THREEPTA_COEFFS,1,5)+L2607*INDEX(THREEPTA_COEFFS,1,6)+Z2610*Z2611</f>
        <v>#N/A</v>
      </c>
      <c r="AE2606" s="223" t="e">
        <f ca="1">INDEX(THREEPTPCT_COEFFS,1,1)+K2606*INDEX(THREEPTPCT_COEFFS,1,2)+L2607*INDEX(THREEPTPCT_COEFFS,1,3)+AA2610*AA2611</f>
        <v>#N/A</v>
      </c>
      <c r="AF2606" s="55" t="e">
        <f t="shared" ref="AF2606:AF2607" ca="1" si="4498">AC2606-AD2606</f>
        <v>#N/A</v>
      </c>
      <c r="AG2606" s="223" t="e">
        <f ca="1">INDEX(TWOPTPCT_COEFFS,1,1)+AB2606*INDEX(TWOPTPCT_COEFFS,1,2)+I2607*INDEX(TWOPTPCT_COEFFS,1,3)+G2607*INDEX(TWOPTPCT_COEFFS,1,4)+L2607*INDEX(TWOPTPCT_COEFFS,1,5)+AB2610*AB2611</f>
        <v>#N/A</v>
      </c>
      <c r="AH2606" s="223" t="e">
        <f ca="1">INDEX(FTA_COEFFS,1,1)+O2606*INDEX(FTA_COEFFS,1,2)+N2607*INDEX(FTA_COEFFS,1,3)+(Q2606+R2606)*INDEX(FTA_COEFFS,1,4)+(Q2607+R2607)*INDEX(FTA_COEFFS,1,5)+M2607*INDEX(FTA_COEFFS,1,6)+AC2610*AC2611</f>
        <v>#N/A</v>
      </c>
      <c r="AI2606" s="223" t="e">
        <f ca="1">INDEX(FTPCT_COEFFS,1,1)+P2606*INDEX(FTPCT_COEFFS,1,2)+F2606*INDEX(FTPCT_COEFFS,1,3)+G2607*INDEX(FTPCT_COEFFS,1,4)+AD2610*AD2611</f>
        <v>#N/A</v>
      </c>
      <c r="AJ2606" s="338" t="e">
        <f t="shared" ref="AJ2606:AJ2607" ca="1" si="4499">AD2606*AE2606/100+AF2606*AG2606+AH2606*AI2606/100</f>
        <v>#N/A</v>
      </c>
      <c r="AK2606" s="55"/>
      <c r="AL2606" s="55"/>
      <c r="AM2606" s="55"/>
      <c r="AN2606" s="55"/>
      <c r="AO2606" s="55"/>
      <c r="AP2606" s="55"/>
      <c r="AQ2606" s="55"/>
      <c r="AR2606" s="55"/>
    </row>
    <row r="2607" spans="1:45" x14ac:dyDescent="0.3">
      <c r="B2607" s="54" t="s">
        <v>175</v>
      </c>
      <c r="C2607" s="54">
        <f>C2600</f>
        <v>0</v>
      </c>
      <c r="D2607" s="56" t="e">
        <f t="shared" ca="1" si="4491"/>
        <v>#N/A</v>
      </c>
      <c r="E2607" s="52" t="e">
        <f t="shared" ref="E2607:W2607" si="4500">E2600</f>
        <v>#N/A</v>
      </c>
      <c r="F2607" s="52" t="e">
        <f t="shared" si="4500"/>
        <v>#N/A</v>
      </c>
      <c r="G2607" s="52" t="e">
        <f t="shared" si="4500"/>
        <v>#N/A</v>
      </c>
      <c r="H2607" s="52" t="e">
        <f t="shared" si="4500"/>
        <v>#N/A</v>
      </c>
      <c r="I2607" s="52" t="e">
        <f t="shared" si="4500"/>
        <v>#N/A</v>
      </c>
      <c r="J2607" s="52" t="e">
        <f t="shared" si="4500"/>
        <v>#N/A</v>
      </c>
      <c r="K2607" s="52" t="e">
        <f t="shared" si="4500"/>
        <v>#N/A</v>
      </c>
      <c r="L2607" s="52" t="e">
        <f t="shared" si="4500"/>
        <v>#N/A</v>
      </c>
      <c r="M2607" s="52" t="e">
        <f t="shared" si="4500"/>
        <v>#N/A</v>
      </c>
      <c r="N2607" s="52" t="e">
        <f t="shared" si="4500"/>
        <v>#N/A</v>
      </c>
      <c r="O2607" s="52" t="e">
        <f t="shared" si="4500"/>
        <v>#N/A</v>
      </c>
      <c r="P2607" s="52" t="e">
        <f t="shared" si="4500"/>
        <v>#N/A</v>
      </c>
      <c r="Q2607" s="52" t="e">
        <f t="shared" si="4500"/>
        <v>#N/A</v>
      </c>
      <c r="R2607" s="52" t="e">
        <f t="shared" si="4500"/>
        <v>#N/A</v>
      </c>
      <c r="S2607" s="52" t="e">
        <f t="shared" si="4500"/>
        <v>#N/A</v>
      </c>
      <c r="T2607" s="52" t="e">
        <f t="shared" si="4500"/>
        <v>#N/A</v>
      </c>
      <c r="U2607" s="52" t="e">
        <f t="shared" si="4500"/>
        <v>#N/A</v>
      </c>
      <c r="V2607" s="52" t="e">
        <f t="shared" si="4500"/>
        <v>#N/A</v>
      </c>
      <c r="W2607" s="52" t="e">
        <f t="shared" si="4500"/>
        <v>#N/A</v>
      </c>
      <c r="X2607" s="55" t="e">
        <f t="shared" si="4493"/>
        <v>#N/A</v>
      </c>
      <c r="Y2607" s="55" t="e">
        <f t="shared" si="4494"/>
        <v>#N/A</v>
      </c>
      <c r="Z2607" s="55" t="e">
        <f t="shared" ref="Z2607" si="4501">Z2606</f>
        <v>#N/A</v>
      </c>
      <c r="AA2607" s="55" t="e">
        <f t="shared" si="4496"/>
        <v>#N/A</v>
      </c>
      <c r="AB2607" s="336" t="e">
        <f t="shared" si="4497"/>
        <v>#N/A</v>
      </c>
      <c r="AC2607" s="223" t="e">
        <f ca="1">INDEX(FGA_COEFFS,1,1)+Z2607*INDEX(FGA_COEFFS,1,2)+Y2607*INDEX(FGA_COEFFS,1,3)+R2607*INDEX(FGA_COEFFS,1,4)+Q2606*INDEX(FGA_COEFFS,1,5)+S2607*INDEX(FGA_COEFFS,1,6)+T2606*INDEX(FGA_COEFFS,1,7)+M2606*INDEX(FGA_COEFFS,1,8)+Y2610*Y2612</f>
        <v>#N/A</v>
      </c>
      <c r="AD2607" s="223" t="e">
        <f ca="1">INDEX(THREEPTA_COEFFS,1,1)+AC2607*INDEX(THREEPTA_COEFFS,1,2)+J2607*INDEX(THREEPTA_COEFFS,1,3)+AA2607*INDEX(THREEPTA_COEFFS,1,4)+K2607*INDEX(THREEPTA_COEFFS,1,5)+L2606*INDEX(THREEPTA_COEFFS,1,6)+Z2610*Z2612</f>
        <v>#N/A</v>
      </c>
      <c r="AE2607" s="223" t="e">
        <f ca="1">INDEX(THREEPTPCT_COEFFS,1,1)+K2607*INDEX(THREEPTPCT_COEFFS,1,2)+L2606*INDEX(THREEPTPCT_COEFFS,1,3)+AA2610*AA2612</f>
        <v>#N/A</v>
      </c>
      <c r="AF2607" s="55" t="e">
        <f t="shared" ca="1" si="4498"/>
        <v>#N/A</v>
      </c>
      <c r="AG2607" s="223" t="e">
        <f ca="1">INDEX(TWOPTPCT_COEFFS,1,1)+AB2607*INDEX(TWOPTPCT_COEFFS,1,2)+I2606*INDEX(TWOPTPCT_COEFFS,1,3)+G2606*INDEX(TWOPTPCT_COEFFS,1,4)+L2606*INDEX(TWOPTPCT_COEFFS,1,5)+AB2610*AB2612</f>
        <v>#N/A</v>
      </c>
      <c r="AH2607" s="223" t="e">
        <f ca="1">INDEX(FTA_COEFFS,1,1)+O2607*INDEX(FTA_COEFFS,1,2)+N2606*INDEX(FTA_COEFFS,1,3)+(Q2607+R2607)*INDEX(FTA_COEFFS,1,4)+(Q2606+R2606)*INDEX(FTA_COEFFS,1,5)+M2606*INDEX(FTA_COEFFS,1,6)+AC2610*AC2612</f>
        <v>#N/A</v>
      </c>
      <c r="AI2607" s="223" t="e">
        <f ca="1">INDEX(FTPCT_COEFFS,1,1)+P2607*INDEX(FTPCT_COEFFS,1,2)+F2607*INDEX(FTPCT_COEFFS,1,3)+G2606*INDEX(FTPCT_COEFFS,1,4)+AD2610*AD2612</f>
        <v>#N/A</v>
      </c>
      <c r="AJ2607" s="338" t="e">
        <f t="shared" ca="1" si="4499"/>
        <v>#N/A</v>
      </c>
      <c r="AK2607" s="55"/>
      <c r="AL2607" s="55"/>
      <c r="AM2607" s="55"/>
      <c r="AN2607" s="55"/>
      <c r="AO2607" s="55"/>
      <c r="AP2607" s="55"/>
      <c r="AQ2607" s="55"/>
      <c r="AR2607" s="55"/>
    </row>
    <row r="2608" spans="1:45" x14ac:dyDescent="0.3">
      <c r="A2608" s="54" t="e">
        <f ca="1">IF(D2606&gt;(D2607+(AVERAGE(V2606,W2606)-AVERAGE(V2607,W2607))/2)+2.5,C2606,IF(D2607&gt;(D2606+(AVERAGE(V2607,W2607)-AVERAGE(V2606,W2606))/2)+2.5,C2607,"Close"))</f>
        <v>#N/A</v>
      </c>
      <c r="B2608" s="64" t="e">
        <f ca="1">IF(D2607&gt;D2606,C2607,C2606)</f>
        <v>#N/A</v>
      </c>
      <c r="D2608" s="56"/>
      <c r="X2608" s="55"/>
      <c r="Y2608" s="55"/>
      <c r="Z2608" s="55"/>
      <c r="AA2608" s="55"/>
      <c r="AB2608" s="55"/>
      <c r="AC2608" s="337"/>
      <c r="AD2608" s="337"/>
      <c r="AE2608" s="337"/>
      <c r="AF2608" s="337"/>
      <c r="AG2608" s="337"/>
      <c r="AH2608" s="337"/>
      <c r="AI2608" s="337"/>
      <c r="AJ2608" s="337"/>
      <c r="AK2608" s="337"/>
      <c r="AL2608" s="337"/>
      <c r="AM2608" s="55"/>
      <c r="AN2608" s="55"/>
      <c r="AO2608" s="55"/>
      <c r="AP2608" s="55"/>
      <c r="AQ2608" s="55"/>
      <c r="AR2608" s="55"/>
      <c r="AS2608" s="55"/>
    </row>
    <row r="2609" spans="1:45" x14ac:dyDescent="0.3">
      <c r="X2609" s="54" t="s">
        <v>1305</v>
      </c>
      <c r="Y2609" s="54" t="s">
        <v>128</v>
      </c>
      <c r="Z2609" s="54" t="s">
        <v>157</v>
      </c>
      <c r="AA2609" s="54" t="s">
        <v>151</v>
      </c>
      <c r="AB2609" s="54" t="s">
        <v>1327</v>
      </c>
      <c r="AC2609" s="54" t="s">
        <v>129</v>
      </c>
      <c r="AD2609" s="54" t="s">
        <v>116</v>
      </c>
      <c r="AE2609" s="54"/>
      <c r="AF2609" s="54"/>
      <c r="AG2609" s="54"/>
      <c r="AH2609" s="54"/>
      <c r="AI2609" s="54"/>
      <c r="AJ2609" s="54"/>
      <c r="AK2609" s="54"/>
      <c r="AL2609" s="54"/>
      <c r="AM2609" s="54"/>
      <c r="AN2609" s="54"/>
      <c r="AO2609" s="54"/>
      <c r="AP2609" s="54"/>
      <c r="AQ2609" s="54"/>
      <c r="AR2609" s="54"/>
      <c r="AS2609" s="54"/>
    </row>
    <row r="2610" spans="1:45" x14ac:dyDescent="0.3">
      <c r="X2610" s="54"/>
      <c r="Y2610" s="54">
        <f t="shared" ref="Y2610:AD2610" si="4502">Y2603</f>
        <v>6.4436999999999998</v>
      </c>
      <c r="Z2610" s="54">
        <f t="shared" si="4502"/>
        <v>4.9371</v>
      </c>
      <c r="AA2610" s="54">
        <f t="shared" si="4502"/>
        <v>11.350300000000001</v>
      </c>
      <c r="AB2610" s="54">
        <f t="shared" si="4502"/>
        <v>7.1900000000000006E-2</v>
      </c>
      <c r="AC2610" s="54">
        <f t="shared" si="4502"/>
        <v>6.2766000000000002</v>
      </c>
      <c r="AD2610" s="54">
        <f t="shared" si="4502"/>
        <v>11.042999999999999</v>
      </c>
      <c r="AE2610" s="54"/>
      <c r="AF2610" s="336"/>
      <c r="AG2610" s="336"/>
      <c r="AH2610" s="336"/>
      <c r="AI2610" s="54"/>
      <c r="AJ2610" s="54"/>
      <c r="AK2610" s="54"/>
      <c r="AL2610" s="54"/>
      <c r="AM2610" s="54"/>
      <c r="AN2610" s="54"/>
      <c r="AO2610" s="54"/>
      <c r="AP2610" s="54"/>
      <c r="AQ2610" s="54"/>
      <c r="AR2610" s="54"/>
      <c r="AS2610" s="54"/>
    </row>
    <row r="2611" spans="1:45" x14ac:dyDescent="0.3">
      <c r="D2611" s="56"/>
      <c r="X2611" s="336"/>
      <c r="Y2611" s="336">
        <f t="shared" ca="1" si="4490"/>
        <v>0.26057778638938806</v>
      </c>
      <c r="Z2611" s="336">
        <f t="shared" ca="1" si="4490"/>
        <v>-0.29988442720536301</v>
      </c>
      <c r="AA2611" s="336">
        <f t="shared" ca="1" si="4490"/>
        <v>0.41758661143595832</v>
      </c>
      <c r="AB2611" s="336">
        <f t="shared" ca="1" si="4490"/>
        <v>-0.15250336555280405</v>
      </c>
      <c r="AC2611" s="336">
        <f t="shared" ca="1" si="4490"/>
        <v>-1.1955224278216445</v>
      </c>
      <c r="AD2611" s="336">
        <f t="shared" ca="1" si="4490"/>
        <v>6.2780016743980496E-2</v>
      </c>
      <c r="AE2611" s="336"/>
      <c r="AF2611" s="336"/>
      <c r="AG2611" s="336"/>
      <c r="AH2611" s="336"/>
      <c r="AI2611" s="54"/>
      <c r="AJ2611" s="54"/>
      <c r="AK2611" s="54"/>
      <c r="AL2611" s="336"/>
      <c r="AM2611" s="336"/>
      <c r="AN2611" s="336"/>
      <c r="AO2611" s="336"/>
      <c r="AP2611" s="54"/>
      <c r="AQ2611" s="336"/>
      <c r="AR2611" s="336"/>
      <c r="AS2611" s="336"/>
    </row>
    <row r="2612" spans="1:45" x14ac:dyDescent="0.3">
      <c r="C2612" s="54"/>
      <c r="D2612" s="56"/>
      <c r="Y2612" s="336">
        <f t="shared" ca="1" si="4490"/>
        <v>-0.39630288851248829</v>
      </c>
      <c r="Z2612" s="336">
        <f t="shared" ca="1" si="4490"/>
        <v>-0.24012264267328512</v>
      </c>
      <c r="AA2612" s="336">
        <f t="shared" ca="1" si="4490"/>
        <v>0.14759567006602914</v>
      </c>
      <c r="AB2612" s="336">
        <f t="shared" ca="1" si="4490"/>
        <v>7.5142832191267134E-2</v>
      </c>
      <c r="AC2612" s="336">
        <f t="shared" ca="1" si="4490"/>
        <v>2.9405085450783006E-2</v>
      </c>
      <c r="AD2612" s="336">
        <f t="shared" ca="1" si="4490"/>
        <v>0.12004109339410127</v>
      </c>
      <c r="AE2612" s="55"/>
      <c r="AF2612" s="55"/>
      <c r="AG2612" s="55"/>
      <c r="AH2612" s="55"/>
      <c r="AI2612" s="55"/>
      <c r="AJ2612" s="55"/>
      <c r="AK2612" s="55"/>
      <c r="AL2612" s="55"/>
      <c r="AM2612" s="55"/>
      <c r="AN2612" s="55"/>
      <c r="AO2612" s="55"/>
      <c r="AP2612" s="55"/>
      <c r="AQ2612" s="55"/>
      <c r="AR2612" s="55"/>
      <c r="AS2612" s="55"/>
    </row>
    <row r="2613" spans="1:45" x14ac:dyDescent="0.3">
      <c r="B2613" s="54" t="s">
        <v>172</v>
      </c>
      <c r="C2613" s="53">
        <f>C2606</f>
        <v>0</v>
      </c>
      <c r="D2613" s="56" t="e">
        <f t="shared" ref="D2613:D2614" ca="1" si="4503">AJ2613</f>
        <v>#N/A</v>
      </c>
      <c r="E2613" s="52" t="e">
        <f t="shared" ref="E2613:W2613" si="4504">E2606</f>
        <v>#N/A</v>
      </c>
      <c r="F2613" s="52" t="e">
        <f t="shared" si="4504"/>
        <v>#N/A</v>
      </c>
      <c r="G2613" s="52" t="e">
        <f t="shared" si="4504"/>
        <v>#N/A</v>
      </c>
      <c r="H2613" s="52" t="e">
        <f t="shared" si="4504"/>
        <v>#N/A</v>
      </c>
      <c r="I2613" s="52" t="e">
        <f t="shared" si="4504"/>
        <v>#N/A</v>
      </c>
      <c r="J2613" s="52" t="e">
        <f t="shared" si="4504"/>
        <v>#N/A</v>
      </c>
      <c r="K2613" s="52" t="e">
        <f t="shared" si="4504"/>
        <v>#N/A</v>
      </c>
      <c r="L2613" s="52" t="e">
        <f t="shared" si="4504"/>
        <v>#N/A</v>
      </c>
      <c r="M2613" s="52" t="e">
        <f t="shared" si="4504"/>
        <v>#N/A</v>
      </c>
      <c r="N2613" s="52" t="e">
        <f t="shared" si="4504"/>
        <v>#N/A</v>
      </c>
      <c r="O2613" s="52" t="e">
        <f t="shared" si="4504"/>
        <v>#N/A</v>
      </c>
      <c r="P2613" s="52" t="e">
        <f t="shared" si="4504"/>
        <v>#N/A</v>
      </c>
      <c r="Q2613" s="52" t="e">
        <f t="shared" si="4504"/>
        <v>#N/A</v>
      </c>
      <c r="R2613" s="52" t="e">
        <f t="shared" si="4504"/>
        <v>#N/A</v>
      </c>
      <c r="S2613" s="52" t="e">
        <f t="shared" si="4504"/>
        <v>#N/A</v>
      </c>
      <c r="T2613" s="52" t="e">
        <f t="shared" si="4504"/>
        <v>#N/A</v>
      </c>
      <c r="U2613" s="52" t="e">
        <f t="shared" si="4504"/>
        <v>#N/A</v>
      </c>
      <c r="V2613" s="52" t="e">
        <f t="shared" si="4504"/>
        <v>#N/A</v>
      </c>
      <c r="W2613" s="52" t="e">
        <f t="shared" si="4504"/>
        <v>#N/A</v>
      </c>
      <c r="X2613" s="55" t="e">
        <f t="shared" ref="X2613:X2614" si="4505">(H2613-(O2613*P2613)/100-3*(J2613*K2613)/100)/2</f>
        <v>#N/A</v>
      </c>
      <c r="Y2613" s="55" t="e">
        <f t="shared" ref="Y2613:Y2614" si="4506">SUM(X2613,(J2613*K2613/100))/(F2613/100)</f>
        <v>#N/A</v>
      </c>
      <c r="Z2613" s="55" t="e">
        <f t="shared" ref="Z2613" si="4507">U2613*0.5+U2614*0.5</f>
        <v>#N/A</v>
      </c>
      <c r="AA2613" s="55" t="e">
        <f t="shared" ref="AA2613:AA2614" si="4508">J2613/Y2613</f>
        <v>#N/A</v>
      </c>
      <c r="AB2613" s="336" t="e">
        <f t="shared" ref="AB2613:AB2614" si="4509">X2613/(Y2613-J2613)</f>
        <v>#N/A</v>
      </c>
      <c r="AC2613" s="223" t="e">
        <f ca="1">INDEX(FGA_COEFFS,1,1)+Z2613*INDEX(FGA_COEFFS,1,2)+Y2613*INDEX(FGA_COEFFS,1,3)+R2613*INDEX(FGA_COEFFS,1,4)+Q2614*INDEX(FGA_COEFFS,1,5)+S2613*INDEX(FGA_COEFFS,1,6)+T2614*INDEX(FGA_COEFFS,1,7)+M2614*INDEX(FGA_COEFFS,1,8)+Y2617*Y2618</f>
        <v>#N/A</v>
      </c>
      <c r="AD2613" s="223" t="e">
        <f ca="1">INDEX(THREEPTA_COEFFS,1,1)+AC2613*INDEX(THREEPTA_COEFFS,1,2)+J2613*INDEX(THREEPTA_COEFFS,1,3)+AA2613*INDEX(THREEPTA_COEFFS,1,4)+K2613*INDEX(THREEPTA_COEFFS,1,5)+L2614*INDEX(THREEPTA_COEFFS,1,6)+Z2617*Z2618</f>
        <v>#N/A</v>
      </c>
      <c r="AE2613" s="223" t="e">
        <f ca="1">INDEX(THREEPTPCT_COEFFS,1,1)+K2613*INDEX(THREEPTPCT_COEFFS,1,2)+L2614*INDEX(THREEPTPCT_COEFFS,1,3)+AA2617*AA2618</f>
        <v>#N/A</v>
      </c>
      <c r="AF2613" s="55" t="e">
        <f t="shared" ref="AF2613:AF2614" ca="1" si="4510">AC2613-AD2613</f>
        <v>#N/A</v>
      </c>
      <c r="AG2613" s="223" t="e">
        <f ca="1">INDEX(TWOPTPCT_COEFFS,1,1)+AB2613*INDEX(TWOPTPCT_COEFFS,1,2)+I2614*INDEX(TWOPTPCT_COEFFS,1,3)+G2614*INDEX(TWOPTPCT_COEFFS,1,4)+L2614*INDEX(TWOPTPCT_COEFFS,1,5)+AB2617*AB2618</f>
        <v>#N/A</v>
      </c>
      <c r="AH2613" s="223" t="e">
        <f ca="1">INDEX(FTA_COEFFS,1,1)+O2613*INDEX(FTA_COEFFS,1,2)+N2614*INDEX(FTA_COEFFS,1,3)+(Q2613+R2613)*INDEX(FTA_COEFFS,1,4)+(Q2614+R2614)*INDEX(FTA_COEFFS,1,5)+M2614*INDEX(FTA_COEFFS,1,6)+AC2617*AC2618</f>
        <v>#N/A</v>
      </c>
      <c r="AI2613" s="223" t="e">
        <f ca="1">INDEX(FTPCT_COEFFS,1,1)+P2613*INDEX(FTPCT_COEFFS,1,2)+F2613*INDEX(FTPCT_COEFFS,1,3)+G2614*INDEX(FTPCT_COEFFS,1,4)+AD2617*AD2618</f>
        <v>#N/A</v>
      </c>
      <c r="AJ2613" s="338" t="e">
        <f t="shared" ref="AJ2613:AJ2614" ca="1" si="4511">AD2613*AE2613/100+AF2613*AG2613+AH2613*AI2613/100</f>
        <v>#N/A</v>
      </c>
      <c r="AK2613" s="55"/>
      <c r="AL2613" s="55"/>
      <c r="AM2613" s="55"/>
      <c r="AN2613" s="55"/>
      <c r="AO2613" s="55"/>
      <c r="AP2613" s="55"/>
      <c r="AQ2613" s="55"/>
      <c r="AR2613" s="55"/>
    </row>
    <row r="2614" spans="1:45" x14ac:dyDescent="0.3">
      <c r="B2614" s="54" t="s">
        <v>175</v>
      </c>
      <c r="C2614" s="54">
        <f>C2607</f>
        <v>0</v>
      </c>
      <c r="D2614" s="56" t="e">
        <f t="shared" ca="1" si="4503"/>
        <v>#N/A</v>
      </c>
      <c r="E2614" s="52" t="e">
        <f t="shared" ref="E2614:W2614" si="4512">E2607</f>
        <v>#N/A</v>
      </c>
      <c r="F2614" s="52" t="e">
        <f t="shared" si="4512"/>
        <v>#N/A</v>
      </c>
      <c r="G2614" s="52" t="e">
        <f t="shared" si="4512"/>
        <v>#N/A</v>
      </c>
      <c r="H2614" s="52" t="e">
        <f t="shared" si="4512"/>
        <v>#N/A</v>
      </c>
      <c r="I2614" s="52" t="e">
        <f t="shared" si="4512"/>
        <v>#N/A</v>
      </c>
      <c r="J2614" s="52" t="e">
        <f t="shared" si="4512"/>
        <v>#N/A</v>
      </c>
      <c r="K2614" s="52" t="e">
        <f t="shared" si="4512"/>
        <v>#N/A</v>
      </c>
      <c r="L2614" s="52" t="e">
        <f t="shared" si="4512"/>
        <v>#N/A</v>
      </c>
      <c r="M2614" s="52" t="e">
        <f t="shared" si="4512"/>
        <v>#N/A</v>
      </c>
      <c r="N2614" s="52" t="e">
        <f t="shared" si="4512"/>
        <v>#N/A</v>
      </c>
      <c r="O2614" s="52" t="e">
        <f t="shared" si="4512"/>
        <v>#N/A</v>
      </c>
      <c r="P2614" s="52" t="e">
        <f t="shared" si="4512"/>
        <v>#N/A</v>
      </c>
      <c r="Q2614" s="52" t="e">
        <f t="shared" si="4512"/>
        <v>#N/A</v>
      </c>
      <c r="R2614" s="52" t="e">
        <f t="shared" si="4512"/>
        <v>#N/A</v>
      </c>
      <c r="S2614" s="52" t="e">
        <f t="shared" si="4512"/>
        <v>#N/A</v>
      </c>
      <c r="T2614" s="52" t="e">
        <f t="shared" si="4512"/>
        <v>#N/A</v>
      </c>
      <c r="U2614" s="52" t="e">
        <f t="shared" si="4512"/>
        <v>#N/A</v>
      </c>
      <c r="V2614" s="52" t="e">
        <f t="shared" si="4512"/>
        <v>#N/A</v>
      </c>
      <c r="W2614" s="52" t="e">
        <f t="shared" si="4512"/>
        <v>#N/A</v>
      </c>
      <c r="X2614" s="55" t="e">
        <f t="shared" si="4505"/>
        <v>#N/A</v>
      </c>
      <c r="Y2614" s="55" t="e">
        <f t="shared" si="4506"/>
        <v>#N/A</v>
      </c>
      <c r="Z2614" s="55" t="e">
        <f t="shared" ref="Z2614" si="4513">Z2613</f>
        <v>#N/A</v>
      </c>
      <c r="AA2614" s="55" t="e">
        <f t="shared" si="4508"/>
        <v>#N/A</v>
      </c>
      <c r="AB2614" s="336" t="e">
        <f t="shared" si="4509"/>
        <v>#N/A</v>
      </c>
      <c r="AC2614" s="223" t="e">
        <f ca="1">INDEX(FGA_COEFFS,1,1)+Z2614*INDEX(FGA_COEFFS,1,2)+Y2614*INDEX(FGA_COEFFS,1,3)+R2614*INDEX(FGA_COEFFS,1,4)+Q2613*INDEX(FGA_COEFFS,1,5)+S2614*INDEX(FGA_COEFFS,1,6)+T2613*INDEX(FGA_COEFFS,1,7)+M2613*INDEX(FGA_COEFFS,1,8)+Y2617*Y2619</f>
        <v>#N/A</v>
      </c>
      <c r="AD2614" s="223" t="e">
        <f ca="1">INDEX(THREEPTA_COEFFS,1,1)+AC2614*INDEX(THREEPTA_COEFFS,1,2)+J2614*INDEX(THREEPTA_COEFFS,1,3)+AA2614*INDEX(THREEPTA_COEFFS,1,4)+K2614*INDEX(THREEPTA_COEFFS,1,5)+L2613*INDEX(THREEPTA_COEFFS,1,6)+Z2617*Z2619</f>
        <v>#N/A</v>
      </c>
      <c r="AE2614" s="223" t="e">
        <f ca="1">INDEX(THREEPTPCT_COEFFS,1,1)+K2614*INDEX(THREEPTPCT_COEFFS,1,2)+L2613*INDEX(THREEPTPCT_COEFFS,1,3)+AA2617*AA2619</f>
        <v>#N/A</v>
      </c>
      <c r="AF2614" s="55" t="e">
        <f t="shared" ca="1" si="4510"/>
        <v>#N/A</v>
      </c>
      <c r="AG2614" s="223" t="e">
        <f ca="1">INDEX(TWOPTPCT_COEFFS,1,1)+AB2614*INDEX(TWOPTPCT_COEFFS,1,2)+I2613*INDEX(TWOPTPCT_COEFFS,1,3)+G2613*INDEX(TWOPTPCT_COEFFS,1,4)+L2613*INDEX(TWOPTPCT_COEFFS,1,5)+AB2617*AB2619</f>
        <v>#N/A</v>
      </c>
      <c r="AH2614" s="223" t="e">
        <f ca="1">INDEX(FTA_COEFFS,1,1)+O2614*INDEX(FTA_COEFFS,1,2)+N2613*INDEX(FTA_COEFFS,1,3)+(Q2614+R2614)*INDEX(FTA_COEFFS,1,4)+(Q2613+R2613)*INDEX(FTA_COEFFS,1,5)+M2613*INDEX(FTA_COEFFS,1,6)+AC2617*AC2619</f>
        <v>#N/A</v>
      </c>
      <c r="AI2614" s="223" t="e">
        <f ca="1">INDEX(FTPCT_COEFFS,1,1)+P2614*INDEX(FTPCT_COEFFS,1,2)+F2614*INDEX(FTPCT_COEFFS,1,3)+G2613*INDEX(FTPCT_COEFFS,1,4)+AD2617*AD2619</f>
        <v>#N/A</v>
      </c>
      <c r="AJ2614" s="338" t="e">
        <f t="shared" ca="1" si="4511"/>
        <v>#N/A</v>
      </c>
      <c r="AK2614" s="55"/>
      <c r="AL2614" s="55"/>
      <c r="AM2614" s="55"/>
      <c r="AN2614" s="55"/>
      <c r="AO2614" s="55"/>
      <c r="AP2614" s="55"/>
      <c r="AQ2614" s="55"/>
      <c r="AR2614" s="55"/>
    </row>
    <row r="2615" spans="1:45" x14ac:dyDescent="0.3">
      <c r="A2615" s="54" t="e">
        <f ca="1">IF(D2613&gt;(D2614+(AVERAGE(V2613,W2613)-AVERAGE(V2614,W2614))/2)+2.5,C2613,IF(D2614&gt;(D2613+(AVERAGE(V2614,W2614)-AVERAGE(V2613,W2613))/2)+2.5,C2614,"Close"))</f>
        <v>#N/A</v>
      </c>
      <c r="B2615" s="64" t="e">
        <f ca="1">IF(D2614&gt;D2613,C2614,C2613)</f>
        <v>#N/A</v>
      </c>
      <c r="D2615" s="56"/>
      <c r="X2615" s="55"/>
      <c r="Y2615" s="55"/>
      <c r="Z2615" s="55"/>
      <c r="AA2615" s="55"/>
      <c r="AB2615" s="55"/>
      <c r="AC2615" s="337"/>
      <c r="AD2615" s="337"/>
      <c r="AE2615" s="337"/>
      <c r="AF2615" s="337"/>
      <c r="AG2615" s="337"/>
      <c r="AH2615" s="337"/>
      <c r="AI2615" s="337"/>
      <c r="AJ2615" s="337"/>
      <c r="AK2615" s="337"/>
      <c r="AL2615" s="337"/>
      <c r="AM2615" s="55"/>
      <c r="AN2615" s="55"/>
      <c r="AO2615" s="55"/>
      <c r="AP2615" s="55"/>
      <c r="AQ2615" s="55"/>
      <c r="AR2615" s="55"/>
      <c r="AS2615" s="55"/>
    </row>
    <row r="2616" spans="1:45" x14ac:dyDescent="0.3">
      <c r="X2616" s="54" t="s">
        <v>1305</v>
      </c>
      <c r="Y2616" s="54" t="s">
        <v>128</v>
      </c>
      <c r="Z2616" s="54" t="s">
        <v>157</v>
      </c>
      <c r="AA2616" s="54" t="s">
        <v>151</v>
      </c>
      <c r="AB2616" s="54" t="s">
        <v>1327</v>
      </c>
      <c r="AC2616" s="54" t="s">
        <v>129</v>
      </c>
      <c r="AD2616" s="54" t="s">
        <v>116</v>
      </c>
      <c r="AE2616" s="54"/>
      <c r="AF2616" s="54"/>
      <c r="AG2616" s="54"/>
      <c r="AH2616" s="54"/>
      <c r="AI2616" s="54"/>
      <c r="AJ2616" s="54"/>
      <c r="AK2616" s="54"/>
      <c r="AL2616" s="54"/>
      <c r="AM2616" s="54"/>
      <c r="AN2616" s="54"/>
      <c r="AO2616" s="54"/>
      <c r="AP2616" s="54"/>
      <c r="AQ2616" s="54"/>
      <c r="AR2616" s="54"/>
      <c r="AS2616" s="54"/>
    </row>
    <row r="2617" spans="1:45" x14ac:dyDescent="0.3">
      <c r="X2617" s="54"/>
      <c r="Y2617" s="54">
        <f t="shared" ref="Y2617:AD2617" si="4514">Y2610</f>
        <v>6.4436999999999998</v>
      </c>
      <c r="Z2617" s="54">
        <f t="shared" si="4514"/>
        <v>4.9371</v>
      </c>
      <c r="AA2617" s="54">
        <f t="shared" si="4514"/>
        <v>11.350300000000001</v>
      </c>
      <c r="AB2617" s="54">
        <f t="shared" si="4514"/>
        <v>7.1900000000000006E-2</v>
      </c>
      <c r="AC2617" s="54">
        <f t="shared" si="4514"/>
        <v>6.2766000000000002</v>
      </c>
      <c r="AD2617" s="54">
        <f t="shared" si="4514"/>
        <v>11.042999999999999</v>
      </c>
      <c r="AE2617" s="54"/>
      <c r="AF2617" s="336"/>
      <c r="AG2617" s="336"/>
      <c r="AH2617" s="336"/>
      <c r="AI2617" s="54"/>
      <c r="AJ2617" s="54"/>
      <c r="AK2617" s="54"/>
      <c r="AL2617" s="54"/>
      <c r="AM2617" s="54"/>
      <c r="AN2617" s="54"/>
      <c r="AO2617" s="54"/>
      <c r="AP2617" s="54"/>
      <c r="AQ2617" s="54"/>
      <c r="AR2617" s="54"/>
      <c r="AS2617" s="54"/>
    </row>
    <row r="2618" spans="1:45" x14ac:dyDescent="0.3">
      <c r="D2618" s="56"/>
      <c r="X2618" s="336"/>
      <c r="Y2618" s="336">
        <f t="shared" ca="1" si="4490"/>
        <v>-0.33179246174312255</v>
      </c>
      <c r="Z2618" s="336">
        <f t="shared" ca="1" si="4490"/>
        <v>1.1922325831961023</v>
      </c>
      <c r="AA2618" s="336">
        <f t="shared" ca="1" si="4490"/>
        <v>-9.0143228076471932E-2</v>
      </c>
      <c r="AB2618" s="336">
        <f t="shared" ca="1" si="4490"/>
        <v>-0.37892523058930988</v>
      </c>
      <c r="AC2618" s="336">
        <f t="shared" ca="1" si="4490"/>
        <v>1.4910191005002142</v>
      </c>
      <c r="AD2618" s="336">
        <f t="shared" ca="1" si="4490"/>
        <v>0.80654092083024853</v>
      </c>
      <c r="AE2618" s="336"/>
      <c r="AF2618" s="336"/>
      <c r="AG2618" s="336"/>
      <c r="AH2618" s="336"/>
      <c r="AI2618" s="54"/>
      <c r="AJ2618" s="54"/>
      <c r="AK2618" s="54"/>
      <c r="AL2618" s="336"/>
      <c r="AM2618" s="336"/>
      <c r="AN2618" s="336"/>
      <c r="AO2618" s="336"/>
      <c r="AP2618" s="54"/>
      <c r="AQ2618" s="336"/>
      <c r="AR2618" s="336"/>
      <c r="AS2618" s="336"/>
    </row>
    <row r="2619" spans="1:45" x14ac:dyDescent="0.3">
      <c r="C2619" s="54"/>
      <c r="D2619" s="56"/>
      <c r="Y2619" s="336">
        <f t="shared" ca="1" si="4490"/>
        <v>2.168517782301433E-2</v>
      </c>
      <c r="Z2619" s="336">
        <f t="shared" ca="1" si="4490"/>
        <v>-0.81649390354141027</v>
      </c>
      <c r="AA2619" s="336">
        <f t="shared" ca="1" si="4490"/>
        <v>1.1166162131253086</v>
      </c>
      <c r="AB2619" s="336">
        <f t="shared" ca="1" si="4490"/>
        <v>-4.1454683099891129E-2</v>
      </c>
      <c r="AC2619" s="336">
        <f t="shared" ca="1" si="4490"/>
        <v>0.3608902222268231</v>
      </c>
      <c r="AD2619" s="336">
        <f t="shared" ca="1" si="4490"/>
        <v>-0.56479041021368359</v>
      </c>
      <c r="AE2619" s="55"/>
      <c r="AF2619" s="55"/>
      <c r="AG2619" s="55"/>
      <c r="AH2619" s="55"/>
      <c r="AI2619" s="55"/>
      <c r="AJ2619" s="55"/>
      <c r="AK2619" s="55"/>
      <c r="AL2619" s="55"/>
      <c r="AM2619" s="55"/>
      <c r="AN2619" s="55"/>
      <c r="AO2619" s="55"/>
      <c r="AP2619" s="55"/>
      <c r="AQ2619" s="55"/>
      <c r="AR2619" s="55"/>
      <c r="AS2619" s="55"/>
    </row>
    <row r="2620" spans="1:45" x14ac:dyDescent="0.3">
      <c r="B2620" s="54" t="s">
        <v>172</v>
      </c>
      <c r="C2620" s="53">
        <f>C2613</f>
        <v>0</v>
      </c>
      <c r="D2620" s="56" t="e">
        <f t="shared" ref="D2620:D2621" ca="1" si="4515">AJ2620</f>
        <v>#N/A</v>
      </c>
      <c r="E2620" s="52" t="e">
        <f t="shared" ref="E2620:W2620" si="4516">E2613</f>
        <v>#N/A</v>
      </c>
      <c r="F2620" s="52" t="e">
        <f t="shared" si="4516"/>
        <v>#N/A</v>
      </c>
      <c r="G2620" s="52" t="e">
        <f t="shared" si="4516"/>
        <v>#N/A</v>
      </c>
      <c r="H2620" s="52" t="e">
        <f t="shared" si="4516"/>
        <v>#N/A</v>
      </c>
      <c r="I2620" s="52" t="e">
        <f t="shared" si="4516"/>
        <v>#N/A</v>
      </c>
      <c r="J2620" s="52" t="e">
        <f t="shared" si="4516"/>
        <v>#N/A</v>
      </c>
      <c r="K2620" s="52" t="e">
        <f t="shared" si="4516"/>
        <v>#N/A</v>
      </c>
      <c r="L2620" s="52" t="e">
        <f t="shared" si="4516"/>
        <v>#N/A</v>
      </c>
      <c r="M2620" s="52" t="e">
        <f t="shared" si="4516"/>
        <v>#N/A</v>
      </c>
      <c r="N2620" s="52" t="e">
        <f t="shared" si="4516"/>
        <v>#N/A</v>
      </c>
      <c r="O2620" s="52" t="e">
        <f t="shared" si="4516"/>
        <v>#N/A</v>
      </c>
      <c r="P2620" s="52" t="e">
        <f t="shared" si="4516"/>
        <v>#N/A</v>
      </c>
      <c r="Q2620" s="52" t="e">
        <f t="shared" si="4516"/>
        <v>#N/A</v>
      </c>
      <c r="R2620" s="52" t="e">
        <f t="shared" si="4516"/>
        <v>#N/A</v>
      </c>
      <c r="S2620" s="52" t="e">
        <f t="shared" si="4516"/>
        <v>#N/A</v>
      </c>
      <c r="T2620" s="52" t="e">
        <f t="shared" si="4516"/>
        <v>#N/A</v>
      </c>
      <c r="U2620" s="52" t="e">
        <f t="shared" si="4516"/>
        <v>#N/A</v>
      </c>
      <c r="V2620" s="52" t="e">
        <f t="shared" si="4516"/>
        <v>#N/A</v>
      </c>
      <c r="W2620" s="52" t="e">
        <f t="shared" si="4516"/>
        <v>#N/A</v>
      </c>
      <c r="X2620" s="55" t="e">
        <f t="shared" ref="X2620:X2621" si="4517">(H2620-(O2620*P2620)/100-3*(J2620*K2620)/100)/2</f>
        <v>#N/A</v>
      </c>
      <c r="Y2620" s="55" t="e">
        <f t="shared" ref="Y2620:Y2621" si="4518">SUM(X2620,(J2620*K2620/100))/(F2620/100)</f>
        <v>#N/A</v>
      </c>
      <c r="Z2620" s="55" t="e">
        <f t="shared" ref="Z2620" si="4519">U2620*0.5+U2621*0.5</f>
        <v>#N/A</v>
      </c>
      <c r="AA2620" s="55" t="e">
        <f t="shared" ref="AA2620:AA2621" si="4520">J2620/Y2620</f>
        <v>#N/A</v>
      </c>
      <c r="AB2620" s="336" t="e">
        <f t="shared" ref="AB2620:AB2621" si="4521">X2620/(Y2620-J2620)</f>
        <v>#N/A</v>
      </c>
      <c r="AC2620" s="223" t="e">
        <f ca="1">INDEX(FGA_COEFFS,1,1)+Z2620*INDEX(FGA_COEFFS,1,2)+Y2620*INDEX(FGA_COEFFS,1,3)+R2620*INDEX(FGA_COEFFS,1,4)+Q2621*INDEX(FGA_COEFFS,1,5)+S2620*INDEX(FGA_COEFFS,1,6)+T2621*INDEX(FGA_COEFFS,1,7)+M2621*INDEX(FGA_COEFFS,1,8)+Y2624*Y2625</f>
        <v>#N/A</v>
      </c>
      <c r="AD2620" s="223" t="e">
        <f ca="1">INDEX(THREEPTA_COEFFS,1,1)+AC2620*INDEX(THREEPTA_COEFFS,1,2)+J2620*INDEX(THREEPTA_COEFFS,1,3)+AA2620*INDEX(THREEPTA_COEFFS,1,4)+K2620*INDEX(THREEPTA_COEFFS,1,5)+L2621*INDEX(THREEPTA_COEFFS,1,6)+Z2624*Z2625</f>
        <v>#N/A</v>
      </c>
      <c r="AE2620" s="223" t="e">
        <f ca="1">INDEX(THREEPTPCT_COEFFS,1,1)+K2620*INDEX(THREEPTPCT_COEFFS,1,2)+L2621*INDEX(THREEPTPCT_COEFFS,1,3)+AA2624*AA2625</f>
        <v>#N/A</v>
      </c>
      <c r="AF2620" s="55" t="e">
        <f t="shared" ref="AF2620:AF2621" ca="1" si="4522">AC2620-AD2620</f>
        <v>#N/A</v>
      </c>
      <c r="AG2620" s="223" t="e">
        <f ca="1">INDEX(TWOPTPCT_COEFFS,1,1)+AB2620*INDEX(TWOPTPCT_COEFFS,1,2)+I2621*INDEX(TWOPTPCT_COEFFS,1,3)+G2621*INDEX(TWOPTPCT_COEFFS,1,4)+L2621*INDEX(TWOPTPCT_COEFFS,1,5)+AB2624*AB2625</f>
        <v>#N/A</v>
      </c>
      <c r="AH2620" s="223" t="e">
        <f ca="1">INDEX(FTA_COEFFS,1,1)+O2620*INDEX(FTA_COEFFS,1,2)+N2621*INDEX(FTA_COEFFS,1,3)+(Q2620+R2620)*INDEX(FTA_COEFFS,1,4)+(Q2621+R2621)*INDEX(FTA_COEFFS,1,5)+M2621*INDEX(FTA_COEFFS,1,6)+AC2624*AC2625</f>
        <v>#N/A</v>
      </c>
      <c r="AI2620" s="223" t="e">
        <f ca="1">INDEX(FTPCT_COEFFS,1,1)+P2620*INDEX(FTPCT_COEFFS,1,2)+F2620*INDEX(FTPCT_COEFFS,1,3)+G2621*INDEX(FTPCT_COEFFS,1,4)+AD2624*AD2625</f>
        <v>#N/A</v>
      </c>
      <c r="AJ2620" s="338" t="e">
        <f t="shared" ref="AJ2620:AJ2621" ca="1" si="4523">AD2620*AE2620/100+AF2620*AG2620+AH2620*AI2620/100</f>
        <v>#N/A</v>
      </c>
      <c r="AK2620" s="55"/>
      <c r="AL2620" s="55"/>
      <c r="AM2620" s="55"/>
      <c r="AN2620" s="55"/>
      <c r="AO2620" s="55"/>
      <c r="AP2620" s="55"/>
      <c r="AQ2620" s="55"/>
      <c r="AR2620" s="55"/>
    </row>
    <row r="2621" spans="1:45" x14ac:dyDescent="0.3">
      <c r="B2621" s="54" t="s">
        <v>175</v>
      </c>
      <c r="C2621" s="54">
        <f>C2614</f>
        <v>0</v>
      </c>
      <c r="D2621" s="56" t="e">
        <f t="shared" ca="1" si="4515"/>
        <v>#N/A</v>
      </c>
      <c r="E2621" s="52" t="e">
        <f t="shared" ref="E2621:W2621" si="4524">E2614</f>
        <v>#N/A</v>
      </c>
      <c r="F2621" s="52" t="e">
        <f t="shared" si="4524"/>
        <v>#N/A</v>
      </c>
      <c r="G2621" s="52" t="e">
        <f t="shared" si="4524"/>
        <v>#N/A</v>
      </c>
      <c r="H2621" s="52" t="e">
        <f t="shared" si="4524"/>
        <v>#N/A</v>
      </c>
      <c r="I2621" s="52" t="e">
        <f t="shared" si="4524"/>
        <v>#N/A</v>
      </c>
      <c r="J2621" s="52" t="e">
        <f t="shared" si="4524"/>
        <v>#N/A</v>
      </c>
      <c r="K2621" s="52" t="e">
        <f t="shared" si="4524"/>
        <v>#N/A</v>
      </c>
      <c r="L2621" s="52" t="e">
        <f t="shared" si="4524"/>
        <v>#N/A</v>
      </c>
      <c r="M2621" s="52" t="e">
        <f t="shared" si="4524"/>
        <v>#N/A</v>
      </c>
      <c r="N2621" s="52" t="e">
        <f t="shared" si="4524"/>
        <v>#N/A</v>
      </c>
      <c r="O2621" s="52" t="e">
        <f t="shared" si="4524"/>
        <v>#N/A</v>
      </c>
      <c r="P2621" s="52" t="e">
        <f t="shared" si="4524"/>
        <v>#N/A</v>
      </c>
      <c r="Q2621" s="52" t="e">
        <f t="shared" si="4524"/>
        <v>#N/A</v>
      </c>
      <c r="R2621" s="52" t="e">
        <f t="shared" si="4524"/>
        <v>#N/A</v>
      </c>
      <c r="S2621" s="52" t="e">
        <f t="shared" si="4524"/>
        <v>#N/A</v>
      </c>
      <c r="T2621" s="52" t="e">
        <f t="shared" si="4524"/>
        <v>#N/A</v>
      </c>
      <c r="U2621" s="52" t="e">
        <f t="shared" si="4524"/>
        <v>#N/A</v>
      </c>
      <c r="V2621" s="52" t="e">
        <f t="shared" si="4524"/>
        <v>#N/A</v>
      </c>
      <c r="W2621" s="52" t="e">
        <f t="shared" si="4524"/>
        <v>#N/A</v>
      </c>
      <c r="X2621" s="55" t="e">
        <f t="shared" si="4517"/>
        <v>#N/A</v>
      </c>
      <c r="Y2621" s="55" t="e">
        <f t="shared" si="4518"/>
        <v>#N/A</v>
      </c>
      <c r="Z2621" s="55" t="e">
        <f t="shared" ref="Z2621" si="4525">Z2620</f>
        <v>#N/A</v>
      </c>
      <c r="AA2621" s="55" t="e">
        <f t="shared" si="4520"/>
        <v>#N/A</v>
      </c>
      <c r="AB2621" s="336" t="e">
        <f t="shared" si="4521"/>
        <v>#N/A</v>
      </c>
      <c r="AC2621" s="223" t="e">
        <f ca="1">INDEX(FGA_COEFFS,1,1)+Z2621*INDEX(FGA_COEFFS,1,2)+Y2621*INDEX(FGA_COEFFS,1,3)+R2621*INDEX(FGA_COEFFS,1,4)+Q2620*INDEX(FGA_COEFFS,1,5)+S2621*INDEX(FGA_COEFFS,1,6)+T2620*INDEX(FGA_COEFFS,1,7)+M2620*INDEX(FGA_COEFFS,1,8)+Y2624*Y2626</f>
        <v>#N/A</v>
      </c>
      <c r="AD2621" s="223" t="e">
        <f ca="1">INDEX(THREEPTA_COEFFS,1,1)+AC2621*INDEX(THREEPTA_COEFFS,1,2)+J2621*INDEX(THREEPTA_COEFFS,1,3)+AA2621*INDEX(THREEPTA_COEFFS,1,4)+K2621*INDEX(THREEPTA_COEFFS,1,5)+L2620*INDEX(THREEPTA_COEFFS,1,6)+Z2624*Z2626</f>
        <v>#N/A</v>
      </c>
      <c r="AE2621" s="223" t="e">
        <f ca="1">INDEX(THREEPTPCT_COEFFS,1,1)+K2621*INDEX(THREEPTPCT_COEFFS,1,2)+L2620*INDEX(THREEPTPCT_COEFFS,1,3)+AA2624*AA2626</f>
        <v>#N/A</v>
      </c>
      <c r="AF2621" s="55" t="e">
        <f t="shared" ca="1" si="4522"/>
        <v>#N/A</v>
      </c>
      <c r="AG2621" s="223" t="e">
        <f ca="1">INDEX(TWOPTPCT_COEFFS,1,1)+AB2621*INDEX(TWOPTPCT_COEFFS,1,2)+I2620*INDEX(TWOPTPCT_COEFFS,1,3)+G2620*INDEX(TWOPTPCT_COEFFS,1,4)+L2620*INDEX(TWOPTPCT_COEFFS,1,5)+AB2624*AB2626</f>
        <v>#N/A</v>
      </c>
      <c r="AH2621" s="223" t="e">
        <f ca="1">INDEX(FTA_COEFFS,1,1)+O2621*INDEX(FTA_COEFFS,1,2)+N2620*INDEX(FTA_COEFFS,1,3)+(Q2621+R2621)*INDEX(FTA_COEFFS,1,4)+(Q2620+R2620)*INDEX(FTA_COEFFS,1,5)+M2620*INDEX(FTA_COEFFS,1,6)+AC2624*AC2626</f>
        <v>#N/A</v>
      </c>
      <c r="AI2621" s="223" t="e">
        <f ca="1">INDEX(FTPCT_COEFFS,1,1)+P2621*INDEX(FTPCT_COEFFS,1,2)+F2621*INDEX(FTPCT_COEFFS,1,3)+G2620*INDEX(FTPCT_COEFFS,1,4)+AD2624*AD2626</f>
        <v>#N/A</v>
      </c>
      <c r="AJ2621" s="338" t="e">
        <f t="shared" ca="1" si="4523"/>
        <v>#N/A</v>
      </c>
      <c r="AK2621" s="55"/>
      <c r="AL2621" s="55"/>
      <c r="AM2621" s="55"/>
      <c r="AN2621" s="55"/>
      <c r="AO2621" s="55"/>
      <c r="AP2621" s="55"/>
      <c r="AQ2621" s="55"/>
      <c r="AR2621" s="55"/>
    </row>
    <row r="2622" spans="1:45" x14ac:dyDescent="0.3">
      <c r="A2622" s="54" t="e">
        <f ca="1">IF(D2620&gt;(D2621+(AVERAGE(V2620,W2620)-AVERAGE(V2621,W2621))/2)+2.5,C2620,IF(D2621&gt;(D2620+(AVERAGE(V2621,W2621)-AVERAGE(V2620,W2620))/2)+2.5,C2621,"Close"))</f>
        <v>#N/A</v>
      </c>
      <c r="B2622" s="64" t="e">
        <f ca="1">IF(D2621&gt;D2620,C2621,C2620)</f>
        <v>#N/A</v>
      </c>
      <c r="D2622" s="56"/>
      <c r="X2622" s="55"/>
      <c r="Y2622" s="55"/>
      <c r="Z2622" s="55"/>
      <c r="AA2622" s="55"/>
      <c r="AB2622" s="55"/>
      <c r="AC2622" s="337"/>
      <c r="AD2622" s="337"/>
      <c r="AE2622" s="337"/>
      <c r="AF2622" s="337"/>
      <c r="AG2622" s="337"/>
      <c r="AH2622" s="337"/>
      <c r="AI2622" s="337"/>
      <c r="AJ2622" s="337"/>
      <c r="AK2622" s="337"/>
      <c r="AL2622" s="337"/>
      <c r="AM2622" s="55"/>
      <c r="AN2622" s="55"/>
      <c r="AO2622" s="55"/>
      <c r="AP2622" s="55"/>
      <c r="AQ2622" s="55"/>
      <c r="AR2622" s="55"/>
      <c r="AS2622" s="55"/>
    </row>
    <row r="2623" spans="1:45" x14ac:dyDescent="0.3">
      <c r="X2623" s="54" t="s">
        <v>1305</v>
      </c>
      <c r="Y2623" s="54" t="s">
        <v>128</v>
      </c>
      <c r="Z2623" s="54" t="s">
        <v>157</v>
      </c>
      <c r="AA2623" s="54" t="s">
        <v>151</v>
      </c>
      <c r="AB2623" s="54" t="s">
        <v>1327</v>
      </c>
      <c r="AC2623" s="54" t="s">
        <v>129</v>
      </c>
      <c r="AD2623" s="54" t="s">
        <v>116</v>
      </c>
      <c r="AE2623" s="54"/>
      <c r="AF2623" s="54"/>
      <c r="AG2623" s="54"/>
      <c r="AH2623" s="54"/>
      <c r="AI2623" s="54"/>
      <c r="AJ2623" s="54"/>
      <c r="AK2623" s="54"/>
      <c r="AL2623" s="54"/>
      <c r="AM2623" s="54"/>
      <c r="AN2623" s="54"/>
      <c r="AO2623" s="54"/>
      <c r="AP2623" s="54"/>
      <c r="AQ2623" s="54"/>
      <c r="AR2623" s="54"/>
      <c r="AS2623" s="54"/>
    </row>
    <row r="2624" spans="1:45" x14ac:dyDescent="0.3">
      <c r="X2624" s="54"/>
      <c r="Y2624" s="54">
        <f t="shared" ref="Y2624:AD2624" si="4526">Y2617</f>
        <v>6.4436999999999998</v>
      </c>
      <c r="Z2624" s="54">
        <f t="shared" si="4526"/>
        <v>4.9371</v>
      </c>
      <c r="AA2624" s="54">
        <f t="shared" si="4526"/>
        <v>11.350300000000001</v>
      </c>
      <c r="AB2624" s="54">
        <f t="shared" si="4526"/>
        <v>7.1900000000000006E-2</v>
      </c>
      <c r="AC2624" s="54">
        <f t="shared" si="4526"/>
        <v>6.2766000000000002</v>
      </c>
      <c r="AD2624" s="54">
        <f t="shared" si="4526"/>
        <v>11.042999999999999</v>
      </c>
      <c r="AE2624" s="54"/>
      <c r="AF2624" s="336"/>
      <c r="AG2624" s="336"/>
      <c r="AH2624" s="336"/>
      <c r="AI2624" s="54"/>
      <c r="AJ2624" s="54"/>
      <c r="AK2624" s="54"/>
      <c r="AL2624" s="54"/>
      <c r="AM2624" s="54"/>
      <c r="AN2624" s="54"/>
      <c r="AO2624" s="54"/>
      <c r="AP2624" s="54"/>
      <c r="AQ2624" s="54"/>
      <c r="AR2624" s="54"/>
      <c r="AS2624" s="54"/>
    </row>
    <row r="2625" spans="1:45" x14ac:dyDescent="0.3">
      <c r="D2625" s="56"/>
      <c r="X2625" s="336"/>
      <c r="Y2625" s="336">
        <f t="shared" ca="1" si="4490"/>
        <v>-0.41966476445490131</v>
      </c>
      <c r="Z2625" s="336">
        <f t="shared" ca="1" si="4490"/>
        <v>0.98612504143881086</v>
      </c>
      <c r="AA2625" s="336">
        <f t="shared" ca="1" si="4490"/>
        <v>0.39533234817721546</v>
      </c>
      <c r="AB2625" s="336">
        <f t="shared" ca="1" si="4490"/>
        <v>-0.34097412700293456</v>
      </c>
      <c r="AC2625" s="336">
        <f t="shared" ca="1" si="4490"/>
        <v>-0.31983971642925701</v>
      </c>
      <c r="AD2625" s="336">
        <f t="shared" ca="1" si="4490"/>
        <v>1.0442012952966879E-5</v>
      </c>
      <c r="AE2625" s="336"/>
      <c r="AF2625" s="336"/>
      <c r="AG2625" s="336"/>
      <c r="AH2625" s="336"/>
      <c r="AI2625" s="54"/>
      <c r="AJ2625" s="54"/>
      <c r="AK2625" s="54"/>
      <c r="AL2625" s="336"/>
      <c r="AM2625" s="336"/>
      <c r="AN2625" s="336"/>
      <c r="AO2625" s="336"/>
      <c r="AP2625" s="54"/>
      <c r="AQ2625" s="336"/>
      <c r="AR2625" s="336"/>
      <c r="AS2625" s="336"/>
    </row>
    <row r="2626" spans="1:45" x14ac:dyDescent="0.3">
      <c r="C2626" s="54"/>
      <c r="D2626" s="56"/>
      <c r="Y2626" s="336">
        <f t="shared" ca="1" si="4490"/>
        <v>1.3945507768034919</v>
      </c>
      <c r="Z2626" s="336">
        <f t="shared" ca="1" si="4490"/>
        <v>-5.5292782265875383E-2</v>
      </c>
      <c r="AA2626" s="336">
        <f t="shared" ca="1" si="4490"/>
        <v>0.99424298077868611</v>
      </c>
      <c r="AB2626" s="336">
        <f t="shared" ca="1" si="4490"/>
        <v>-0.72229737654633763</v>
      </c>
      <c r="AC2626" s="336">
        <f t="shared" ca="1" si="4490"/>
        <v>-9.3324101794419129E-4</v>
      </c>
      <c r="AD2626" s="336">
        <f t="shared" ca="1" si="4490"/>
        <v>-0.27131453463233118</v>
      </c>
      <c r="AE2626" s="55"/>
      <c r="AF2626" s="55"/>
      <c r="AG2626" s="55"/>
      <c r="AH2626" s="55"/>
      <c r="AI2626" s="55"/>
      <c r="AJ2626" s="55"/>
      <c r="AK2626" s="55"/>
      <c r="AL2626" s="55"/>
      <c r="AM2626" s="55"/>
      <c r="AN2626" s="55"/>
      <c r="AO2626" s="55"/>
      <c r="AP2626" s="55"/>
      <c r="AQ2626" s="55"/>
      <c r="AR2626" s="55"/>
      <c r="AS2626" s="55"/>
    </row>
    <row r="2627" spans="1:45" x14ac:dyDescent="0.3">
      <c r="B2627" s="54" t="s">
        <v>172</v>
      </c>
      <c r="C2627" s="53">
        <f>C2620</f>
        <v>0</v>
      </c>
      <c r="D2627" s="56" t="e">
        <f t="shared" ref="D2627:D2628" ca="1" si="4527">AJ2627</f>
        <v>#N/A</v>
      </c>
      <c r="E2627" s="52" t="e">
        <f t="shared" ref="E2627:W2627" si="4528">E2620</f>
        <v>#N/A</v>
      </c>
      <c r="F2627" s="52" t="e">
        <f t="shared" si="4528"/>
        <v>#N/A</v>
      </c>
      <c r="G2627" s="52" t="e">
        <f t="shared" si="4528"/>
        <v>#N/A</v>
      </c>
      <c r="H2627" s="52" t="e">
        <f t="shared" si="4528"/>
        <v>#N/A</v>
      </c>
      <c r="I2627" s="52" t="e">
        <f t="shared" si="4528"/>
        <v>#N/A</v>
      </c>
      <c r="J2627" s="52" t="e">
        <f t="shared" si="4528"/>
        <v>#N/A</v>
      </c>
      <c r="K2627" s="52" t="e">
        <f t="shared" si="4528"/>
        <v>#N/A</v>
      </c>
      <c r="L2627" s="52" t="e">
        <f t="shared" si="4528"/>
        <v>#N/A</v>
      </c>
      <c r="M2627" s="52" t="e">
        <f t="shared" si="4528"/>
        <v>#N/A</v>
      </c>
      <c r="N2627" s="52" t="e">
        <f t="shared" si="4528"/>
        <v>#N/A</v>
      </c>
      <c r="O2627" s="52" t="e">
        <f t="shared" si="4528"/>
        <v>#N/A</v>
      </c>
      <c r="P2627" s="52" t="e">
        <f t="shared" si="4528"/>
        <v>#N/A</v>
      </c>
      <c r="Q2627" s="52" t="e">
        <f t="shared" si="4528"/>
        <v>#N/A</v>
      </c>
      <c r="R2627" s="52" t="e">
        <f t="shared" si="4528"/>
        <v>#N/A</v>
      </c>
      <c r="S2627" s="52" t="e">
        <f t="shared" si="4528"/>
        <v>#N/A</v>
      </c>
      <c r="T2627" s="52" t="e">
        <f t="shared" si="4528"/>
        <v>#N/A</v>
      </c>
      <c r="U2627" s="52" t="e">
        <f t="shared" si="4528"/>
        <v>#N/A</v>
      </c>
      <c r="V2627" s="52" t="e">
        <f t="shared" si="4528"/>
        <v>#N/A</v>
      </c>
      <c r="W2627" s="52" t="e">
        <f t="shared" si="4528"/>
        <v>#N/A</v>
      </c>
      <c r="X2627" s="55" t="e">
        <f t="shared" ref="X2627:X2628" si="4529">(H2627-(O2627*P2627)/100-3*(J2627*K2627)/100)/2</f>
        <v>#N/A</v>
      </c>
      <c r="Y2627" s="55" t="e">
        <f t="shared" ref="Y2627:Y2628" si="4530">SUM(X2627,(J2627*K2627/100))/(F2627/100)</f>
        <v>#N/A</v>
      </c>
      <c r="Z2627" s="55" t="e">
        <f t="shared" ref="Z2627" si="4531">U2627*0.5+U2628*0.5</f>
        <v>#N/A</v>
      </c>
      <c r="AA2627" s="55" t="e">
        <f t="shared" ref="AA2627:AA2628" si="4532">J2627/Y2627</f>
        <v>#N/A</v>
      </c>
      <c r="AB2627" s="336" t="e">
        <f t="shared" ref="AB2627:AB2628" si="4533">X2627/(Y2627-J2627)</f>
        <v>#N/A</v>
      </c>
      <c r="AC2627" s="223" t="e">
        <f ca="1">INDEX(FGA_COEFFS,1,1)+Z2627*INDEX(FGA_COEFFS,1,2)+Y2627*INDEX(FGA_COEFFS,1,3)+R2627*INDEX(FGA_COEFFS,1,4)+Q2628*INDEX(FGA_COEFFS,1,5)+S2627*INDEX(FGA_COEFFS,1,6)+T2628*INDEX(FGA_COEFFS,1,7)+M2628*INDEX(FGA_COEFFS,1,8)+Y2631*Y2632</f>
        <v>#N/A</v>
      </c>
      <c r="AD2627" s="223" t="e">
        <f ca="1">INDEX(THREEPTA_COEFFS,1,1)+AC2627*INDEX(THREEPTA_COEFFS,1,2)+J2627*INDEX(THREEPTA_COEFFS,1,3)+AA2627*INDEX(THREEPTA_COEFFS,1,4)+K2627*INDEX(THREEPTA_COEFFS,1,5)+L2628*INDEX(THREEPTA_COEFFS,1,6)+Z2631*Z2632</f>
        <v>#N/A</v>
      </c>
      <c r="AE2627" s="223" t="e">
        <f ca="1">INDEX(THREEPTPCT_COEFFS,1,1)+K2627*INDEX(THREEPTPCT_COEFFS,1,2)+L2628*INDEX(THREEPTPCT_COEFFS,1,3)+AA2631*AA2632</f>
        <v>#N/A</v>
      </c>
      <c r="AF2627" s="55" t="e">
        <f t="shared" ref="AF2627:AF2628" ca="1" si="4534">AC2627-AD2627</f>
        <v>#N/A</v>
      </c>
      <c r="AG2627" s="223" t="e">
        <f ca="1">INDEX(TWOPTPCT_COEFFS,1,1)+AB2627*INDEX(TWOPTPCT_COEFFS,1,2)+I2628*INDEX(TWOPTPCT_COEFFS,1,3)+G2628*INDEX(TWOPTPCT_COEFFS,1,4)+L2628*INDEX(TWOPTPCT_COEFFS,1,5)+AB2631*AB2632</f>
        <v>#N/A</v>
      </c>
      <c r="AH2627" s="223" t="e">
        <f ca="1">INDEX(FTA_COEFFS,1,1)+O2627*INDEX(FTA_COEFFS,1,2)+N2628*INDEX(FTA_COEFFS,1,3)+(Q2627+R2627)*INDEX(FTA_COEFFS,1,4)+(Q2628+R2628)*INDEX(FTA_COEFFS,1,5)+M2628*INDEX(FTA_COEFFS,1,6)+AC2631*AC2632</f>
        <v>#N/A</v>
      </c>
      <c r="AI2627" s="223" t="e">
        <f ca="1">INDEX(FTPCT_COEFFS,1,1)+P2627*INDEX(FTPCT_COEFFS,1,2)+F2627*INDEX(FTPCT_COEFFS,1,3)+G2628*INDEX(FTPCT_COEFFS,1,4)+AD2631*AD2632</f>
        <v>#N/A</v>
      </c>
      <c r="AJ2627" s="338" t="e">
        <f t="shared" ref="AJ2627:AJ2628" ca="1" si="4535">AD2627*AE2627/100+AF2627*AG2627+AH2627*AI2627/100</f>
        <v>#N/A</v>
      </c>
      <c r="AK2627" s="55"/>
      <c r="AL2627" s="55"/>
      <c r="AM2627" s="55"/>
      <c r="AN2627" s="55"/>
      <c r="AO2627" s="55"/>
      <c r="AP2627" s="55"/>
      <c r="AQ2627" s="55"/>
      <c r="AR2627" s="55"/>
    </row>
    <row r="2628" spans="1:45" x14ac:dyDescent="0.3">
      <c r="B2628" s="54" t="s">
        <v>175</v>
      </c>
      <c r="C2628" s="54">
        <f>C2621</f>
        <v>0</v>
      </c>
      <c r="D2628" s="56" t="e">
        <f t="shared" ca="1" si="4527"/>
        <v>#N/A</v>
      </c>
      <c r="E2628" s="52" t="e">
        <f t="shared" ref="E2628:W2628" si="4536">E2621</f>
        <v>#N/A</v>
      </c>
      <c r="F2628" s="52" t="e">
        <f t="shared" si="4536"/>
        <v>#N/A</v>
      </c>
      <c r="G2628" s="52" t="e">
        <f t="shared" si="4536"/>
        <v>#N/A</v>
      </c>
      <c r="H2628" s="52" t="e">
        <f t="shared" si="4536"/>
        <v>#N/A</v>
      </c>
      <c r="I2628" s="52" t="e">
        <f t="shared" si="4536"/>
        <v>#N/A</v>
      </c>
      <c r="J2628" s="52" t="e">
        <f t="shared" si="4536"/>
        <v>#N/A</v>
      </c>
      <c r="K2628" s="52" t="e">
        <f t="shared" si="4536"/>
        <v>#N/A</v>
      </c>
      <c r="L2628" s="52" t="e">
        <f t="shared" si="4536"/>
        <v>#N/A</v>
      </c>
      <c r="M2628" s="52" t="e">
        <f t="shared" si="4536"/>
        <v>#N/A</v>
      </c>
      <c r="N2628" s="52" t="e">
        <f t="shared" si="4536"/>
        <v>#N/A</v>
      </c>
      <c r="O2628" s="52" t="e">
        <f t="shared" si="4536"/>
        <v>#N/A</v>
      </c>
      <c r="P2628" s="52" t="e">
        <f t="shared" si="4536"/>
        <v>#N/A</v>
      </c>
      <c r="Q2628" s="52" t="e">
        <f t="shared" si="4536"/>
        <v>#N/A</v>
      </c>
      <c r="R2628" s="52" t="e">
        <f t="shared" si="4536"/>
        <v>#N/A</v>
      </c>
      <c r="S2628" s="52" t="e">
        <f t="shared" si="4536"/>
        <v>#N/A</v>
      </c>
      <c r="T2628" s="52" t="e">
        <f t="shared" si="4536"/>
        <v>#N/A</v>
      </c>
      <c r="U2628" s="52" t="e">
        <f t="shared" si="4536"/>
        <v>#N/A</v>
      </c>
      <c r="V2628" s="52" t="e">
        <f t="shared" si="4536"/>
        <v>#N/A</v>
      </c>
      <c r="W2628" s="52" t="e">
        <f t="shared" si="4536"/>
        <v>#N/A</v>
      </c>
      <c r="X2628" s="55" t="e">
        <f t="shared" si="4529"/>
        <v>#N/A</v>
      </c>
      <c r="Y2628" s="55" t="e">
        <f t="shared" si="4530"/>
        <v>#N/A</v>
      </c>
      <c r="Z2628" s="55" t="e">
        <f t="shared" ref="Z2628" si="4537">Z2627</f>
        <v>#N/A</v>
      </c>
      <c r="AA2628" s="55" t="e">
        <f t="shared" si="4532"/>
        <v>#N/A</v>
      </c>
      <c r="AB2628" s="336" t="e">
        <f t="shared" si="4533"/>
        <v>#N/A</v>
      </c>
      <c r="AC2628" s="223" t="e">
        <f ca="1">INDEX(FGA_COEFFS,1,1)+Z2628*INDEX(FGA_COEFFS,1,2)+Y2628*INDEX(FGA_COEFFS,1,3)+R2628*INDEX(FGA_COEFFS,1,4)+Q2627*INDEX(FGA_COEFFS,1,5)+S2628*INDEX(FGA_COEFFS,1,6)+T2627*INDEX(FGA_COEFFS,1,7)+M2627*INDEX(FGA_COEFFS,1,8)+Y2631*Y2633</f>
        <v>#N/A</v>
      </c>
      <c r="AD2628" s="223" t="e">
        <f ca="1">INDEX(THREEPTA_COEFFS,1,1)+AC2628*INDEX(THREEPTA_COEFFS,1,2)+J2628*INDEX(THREEPTA_COEFFS,1,3)+AA2628*INDEX(THREEPTA_COEFFS,1,4)+K2628*INDEX(THREEPTA_COEFFS,1,5)+L2627*INDEX(THREEPTA_COEFFS,1,6)+Z2631*Z2633</f>
        <v>#N/A</v>
      </c>
      <c r="AE2628" s="223" t="e">
        <f ca="1">INDEX(THREEPTPCT_COEFFS,1,1)+K2628*INDEX(THREEPTPCT_COEFFS,1,2)+L2627*INDEX(THREEPTPCT_COEFFS,1,3)+AA2631*AA2633</f>
        <v>#N/A</v>
      </c>
      <c r="AF2628" s="55" t="e">
        <f t="shared" ca="1" si="4534"/>
        <v>#N/A</v>
      </c>
      <c r="AG2628" s="223" t="e">
        <f ca="1">INDEX(TWOPTPCT_COEFFS,1,1)+AB2628*INDEX(TWOPTPCT_COEFFS,1,2)+I2627*INDEX(TWOPTPCT_COEFFS,1,3)+G2627*INDEX(TWOPTPCT_COEFFS,1,4)+L2627*INDEX(TWOPTPCT_COEFFS,1,5)+AB2631*AB2633</f>
        <v>#N/A</v>
      </c>
      <c r="AH2628" s="223" t="e">
        <f ca="1">INDEX(FTA_COEFFS,1,1)+O2628*INDEX(FTA_COEFFS,1,2)+N2627*INDEX(FTA_COEFFS,1,3)+(Q2628+R2628)*INDEX(FTA_COEFFS,1,4)+(Q2627+R2627)*INDEX(FTA_COEFFS,1,5)+M2627*INDEX(FTA_COEFFS,1,6)+AC2631*AC2633</f>
        <v>#N/A</v>
      </c>
      <c r="AI2628" s="223" t="e">
        <f ca="1">INDEX(FTPCT_COEFFS,1,1)+P2628*INDEX(FTPCT_COEFFS,1,2)+F2628*INDEX(FTPCT_COEFFS,1,3)+G2627*INDEX(FTPCT_COEFFS,1,4)+AD2631*AD2633</f>
        <v>#N/A</v>
      </c>
      <c r="AJ2628" s="338" t="e">
        <f t="shared" ca="1" si="4535"/>
        <v>#N/A</v>
      </c>
      <c r="AK2628" s="55"/>
      <c r="AL2628" s="55"/>
      <c r="AM2628" s="55"/>
      <c r="AN2628" s="55"/>
      <c r="AO2628" s="55"/>
      <c r="AP2628" s="55"/>
      <c r="AQ2628" s="55"/>
      <c r="AR2628" s="55"/>
    </row>
    <row r="2629" spans="1:45" x14ac:dyDescent="0.3">
      <c r="A2629" s="54" t="e">
        <f ca="1">IF(D2627&gt;(D2628+(AVERAGE(V2627,W2627)-AVERAGE(V2628,W2628))/2)+2.5,C2627,IF(D2628&gt;(D2627+(AVERAGE(V2628,W2628)-AVERAGE(V2627,W2627))/2)+2.5,C2628,"Close"))</f>
        <v>#N/A</v>
      </c>
      <c r="B2629" s="64" t="e">
        <f ca="1">IF(D2628&gt;D2627,C2628,C2627)</f>
        <v>#N/A</v>
      </c>
      <c r="D2629" s="56"/>
      <c r="X2629" s="55"/>
      <c r="Y2629" s="55"/>
      <c r="Z2629" s="55"/>
      <c r="AA2629" s="55"/>
      <c r="AB2629" s="55"/>
      <c r="AC2629" s="337"/>
      <c r="AD2629" s="337"/>
      <c r="AE2629" s="337"/>
      <c r="AF2629" s="337"/>
      <c r="AG2629" s="337"/>
      <c r="AH2629" s="337"/>
      <c r="AI2629" s="337"/>
      <c r="AJ2629" s="337"/>
      <c r="AK2629" s="337"/>
      <c r="AL2629" s="337"/>
      <c r="AM2629" s="55"/>
      <c r="AN2629" s="55"/>
      <c r="AO2629" s="55"/>
      <c r="AP2629" s="55"/>
      <c r="AQ2629" s="55"/>
      <c r="AR2629" s="55"/>
      <c r="AS2629" s="55"/>
    </row>
    <row r="2630" spans="1:45" x14ac:dyDescent="0.3">
      <c r="X2630" s="54" t="s">
        <v>1305</v>
      </c>
      <c r="Y2630" s="54" t="s">
        <v>128</v>
      </c>
      <c r="Z2630" s="54" t="s">
        <v>157</v>
      </c>
      <c r="AA2630" s="54" t="s">
        <v>151</v>
      </c>
      <c r="AB2630" s="54" t="s">
        <v>1327</v>
      </c>
      <c r="AC2630" s="54" t="s">
        <v>129</v>
      </c>
      <c r="AD2630" s="54" t="s">
        <v>116</v>
      </c>
      <c r="AE2630" s="54"/>
      <c r="AF2630" s="54"/>
      <c r="AG2630" s="54"/>
      <c r="AH2630" s="54"/>
      <c r="AI2630" s="54"/>
      <c r="AJ2630" s="54"/>
      <c r="AK2630" s="54"/>
      <c r="AL2630" s="54"/>
      <c r="AM2630" s="54"/>
      <c r="AN2630" s="54"/>
      <c r="AO2630" s="54"/>
      <c r="AP2630" s="54"/>
      <c r="AQ2630" s="54"/>
      <c r="AR2630" s="54"/>
      <c r="AS2630" s="54"/>
    </row>
    <row r="2631" spans="1:45" x14ac:dyDescent="0.3">
      <c r="X2631" s="54"/>
      <c r="Y2631" s="54">
        <f t="shared" ref="Y2631:AD2631" si="4538">Y2624</f>
        <v>6.4436999999999998</v>
      </c>
      <c r="Z2631" s="54">
        <f t="shared" si="4538"/>
        <v>4.9371</v>
      </c>
      <c r="AA2631" s="54">
        <f t="shared" si="4538"/>
        <v>11.350300000000001</v>
      </c>
      <c r="AB2631" s="54">
        <f t="shared" si="4538"/>
        <v>7.1900000000000006E-2</v>
      </c>
      <c r="AC2631" s="54">
        <f t="shared" si="4538"/>
        <v>6.2766000000000002</v>
      </c>
      <c r="AD2631" s="54">
        <f t="shared" si="4538"/>
        <v>11.042999999999999</v>
      </c>
      <c r="AE2631" s="54"/>
      <c r="AF2631" s="336"/>
      <c r="AG2631" s="336"/>
      <c r="AH2631" s="336"/>
      <c r="AI2631" s="54"/>
      <c r="AJ2631" s="54"/>
      <c r="AK2631" s="54"/>
      <c r="AL2631" s="54"/>
      <c r="AM2631" s="54"/>
      <c r="AN2631" s="54"/>
      <c r="AO2631" s="54"/>
      <c r="AP2631" s="54"/>
      <c r="AQ2631" s="54"/>
      <c r="AR2631" s="54"/>
      <c r="AS2631" s="54"/>
    </row>
    <row r="2632" spans="1:45" x14ac:dyDescent="0.3">
      <c r="D2632" s="56"/>
      <c r="X2632" s="336"/>
      <c r="Y2632" s="336">
        <f t="shared" ca="1" si="4490"/>
        <v>0.9899579880657452</v>
      </c>
      <c r="Z2632" s="336">
        <f t="shared" ca="1" si="4490"/>
        <v>0.52035586222633734</v>
      </c>
      <c r="AA2632" s="336">
        <f t="shared" ca="1" si="4490"/>
        <v>-0.47424334249880751</v>
      </c>
      <c r="AB2632" s="336">
        <f t="shared" ca="1" si="4490"/>
        <v>-6.4007824251100963E-4</v>
      </c>
      <c r="AC2632" s="336">
        <f t="shared" ca="1" si="4490"/>
        <v>-6.7202182755025083E-2</v>
      </c>
      <c r="AD2632" s="336">
        <f t="shared" ca="1" si="4490"/>
        <v>-0.85578919888783456</v>
      </c>
      <c r="AE2632" s="336"/>
      <c r="AF2632" s="336"/>
      <c r="AG2632" s="336"/>
      <c r="AH2632" s="336"/>
      <c r="AI2632" s="54"/>
      <c r="AJ2632" s="54"/>
      <c r="AK2632" s="54"/>
      <c r="AL2632" s="336"/>
      <c r="AM2632" s="336"/>
      <c r="AN2632" s="336"/>
      <c r="AO2632" s="336"/>
      <c r="AP2632" s="54"/>
      <c r="AQ2632" s="336"/>
      <c r="AR2632" s="336"/>
      <c r="AS2632" s="336"/>
    </row>
    <row r="2633" spans="1:45" x14ac:dyDescent="0.3">
      <c r="C2633" s="54"/>
      <c r="D2633" s="56"/>
      <c r="Y2633" s="336">
        <f t="shared" ca="1" si="4490"/>
        <v>5.3734487033279803E-3</v>
      </c>
      <c r="Z2633" s="336">
        <f t="shared" ca="1" si="4490"/>
        <v>-5.4949022578488216E-2</v>
      </c>
      <c r="AA2633" s="336">
        <f t="shared" ca="1" si="4490"/>
        <v>-0.284576023376646</v>
      </c>
      <c r="AB2633" s="336">
        <f t="shared" ca="1" si="4490"/>
        <v>-9.5738772286412296E-2</v>
      </c>
      <c r="AC2633" s="336">
        <f t="shared" ca="1" si="4490"/>
        <v>-1.3780591365663666</v>
      </c>
      <c r="AD2633" s="336">
        <f t="shared" ca="1" si="4490"/>
        <v>-6.8633793401075421E-2</v>
      </c>
      <c r="AE2633" s="55"/>
      <c r="AF2633" s="55"/>
      <c r="AG2633" s="55"/>
      <c r="AH2633" s="55"/>
      <c r="AI2633" s="55"/>
      <c r="AJ2633" s="55"/>
      <c r="AK2633" s="55"/>
      <c r="AL2633" s="55"/>
      <c r="AM2633" s="55"/>
      <c r="AN2633" s="55"/>
      <c r="AO2633" s="55"/>
      <c r="AP2633" s="55"/>
      <c r="AQ2633" s="55"/>
      <c r="AR2633" s="55"/>
      <c r="AS2633" s="55"/>
    </row>
    <row r="2634" spans="1:45" x14ac:dyDescent="0.3">
      <c r="B2634" s="54" t="s">
        <v>172</v>
      </c>
      <c r="C2634" s="53">
        <f>C2627</f>
        <v>0</v>
      </c>
      <c r="D2634" s="56" t="e">
        <f t="shared" ref="D2634:D2635" ca="1" si="4539">AJ2634</f>
        <v>#N/A</v>
      </c>
      <c r="E2634" s="52" t="e">
        <f t="shared" ref="E2634:W2634" si="4540">E2627</f>
        <v>#N/A</v>
      </c>
      <c r="F2634" s="52" t="e">
        <f t="shared" si="4540"/>
        <v>#N/A</v>
      </c>
      <c r="G2634" s="52" t="e">
        <f t="shared" si="4540"/>
        <v>#N/A</v>
      </c>
      <c r="H2634" s="52" t="e">
        <f t="shared" si="4540"/>
        <v>#N/A</v>
      </c>
      <c r="I2634" s="52" t="e">
        <f t="shared" si="4540"/>
        <v>#N/A</v>
      </c>
      <c r="J2634" s="52" t="e">
        <f t="shared" si="4540"/>
        <v>#N/A</v>
      </c>
      <c r="K2634" s="52" t="e">
        <f t="shared" si="4540"/>
        <v>#N/A</v>
      </c>
      <c r="L2634" s="52" t="e">
        <f t="shared" si="4540"/>
        <v>#N/A</v>
      </c>
      <c r="M2634" s="52" t="e">
        <f t="shared" si="4540"/>
        <v>#N/A</v>
      </c>
      <c r="N2634" s="52" t="e">
        <f t="shared" si="4540"/>
        <v>#N/A</v>
      </c>
      <c r="O2634" s="52" t="e">
        <f t="shared" si="4540"/>
        <v>#N/A</v>
      </c>
      <c r="P2634" s="52" t="e">
        <f t="shared" si="4540"/>
        <v>#N/A</v>
      </c>
      <c r="Q2634" s="52" t="e">
        <f t="shared" si="4540"/>
        <v>#N/A</v>
      </c>
      <c r="R2634" s="52" t="e">
        <f t="shared" si="4540"/>
        <v>#N/A</v>
      </c>
      <c r="S2634" s="52" t="e">
        <f t="shared" si="4540"/>
        <v>#N/A</v>
      </c>
      <c r="T2634" s="52" t="e">
        <f t="shared" si="4540"/>
        <v>#N/A</v>
      </c>
      <c r="U2634" s="52" t="e">
        <f t="shared" si="4540"/>
        <v>#N/A</v>
      </c>
      <c r="V2634" s="52" t="e">
        <f t="shared" si="4540"/>
        <v>#N/A</v>
      </c>
      <c r="W2634" s="52" t="e">
        <f t="shared" si="4540"/>
        <v>#N/A</v>
      </c>
      <c r="X2634" s="55" t="e">
        <f t="shared" ref="X2634:X2635" si="4541">(H2634-(O2634*P2634)/100-3*(J2634*K2634)/100)/2</f>
        <v>#N/A</v>
      </c>
      <c r="Y2634" s="55" t="e">
        <f t="shared" ref="Y2634:Y2635" si="4542">SUM(X2634,(J2634*K2634/100))/(F2634/100)</f>
        <v>#N/A</v>
      </c>
      <c r="Z2634" s="55" t="e">
        <f t="shared" ref="Z2634" si="4543">U2634*0.5+U2635*0.5</f>
        <v>#N/A</v>
      </c>
      <c r="AA2634" s="55" t="e">
        <f t="shared" ref="AA2634:AA2635" si="4544">J2634/Y2634</f>
        <v>#N/A</v>
      </c>
      <c r="AB2634" s="336" t="e">
        <f t="shared" ref="AB2634:AB2635" si="4545">X2634/(Y2634-J2634)</f>
        <v>#N/A</v>
      </c>
      <c r="AC2634" s="223" t="e">
        <f ca="1">INDEX(FGA_COEFFS,1,1)+Z2634*INDEX(FGA_COEFFS,1,2)+Y2634*INDEX(FGA_COEFFS,1,3)+R2634*INDEX(FGA_COEFFS,1,4)+Q2635*INDEX(FGA_COEFFS,1,5)+S2634*INDEX(FGA_COEFFS,1,6)+T2635*INDEX(FGA_COEFFS,1,7)+M2635*INDEX(FGA_COEFFS,1,8)+Y2638*Y2639</f>
        <v>#N/A</v>
      </c>
      <c r="AD2634" s="223" t="e">
        <f ca="1">INDEX(THREEPTA_COEFFS,1,1)+AC2634*INDEX(THREEPTA_COEFFS,1,2)+J2634*INDEX(THREEPTA_COEFFS,1,3)+AA2634*INDEX(THREEPTA_COEFFS,1,4)+K2634*INDEX(THREEPTA_COEFFS,1,5)+L2635*INDEX(THREEPTA_COEFFS,1,6)+Z2638*Z2639</f>
        <v>#N/A</v>
      </c>
      <c r="AE2634" s="223" t="e">
        <f ca="1">INDEX(THREEPTPCT_COEFFS,1,1)+K2634*INDEX(THREEPTPCT_COEFFS,1,2)+L2635*INDEX(THREEPTPCT_COEFFS,1,3)+AA2638*AA2639</f>
        <v>#N/A</v>
      </c>
      <c r="AF2634" s="55" t="e">
        <f t="shared" ref="AF2634:AF2635" ca="1" si="4546">AC2634-AD2634</f>
        <v>#N/A</v>
      </c>
      <c r="AG2634" s="223" t="e">
        <f ca="1">INDEX(TWOPTPCT_COEFFS,1,1)+AB2634*INDEX(TWOPTPCT_COEFFS,1,2)+I2635*INDEX(TWOPTPCT_COEFFS,1,3)+G2635*INDEX(TWOPTPCT_COEFFS,1,4)+L2635*INDEX(TWOPTPCT_COEFFS,1,5)+AB2638*AB2639</f>
        <v>#N/A</v>
      </c>
      <c r="AH2634" s="223" t="e">
        <f ca="1">INDEX(FTA_COEFFS,1,1)+O2634*INDEX(FTA_COEFFS,1,2)+N2635*INDEX(FTA_COEFFS,1,3)+(Q2634+R2634)*INDEX(FTA_COEFFS,1,4)+(Q2635+R2635)*INDEX(FTA_COEFFS,1,5)+M2635*INDEX(FTA_COEFFS,1,6)+AC2638*AC2639</f>
        <v>#N/A</v>
      </c>
      <c r="AI2634" s="223" t="e">
        <f ca="1">INDEX(FTPCT_COEFFS,1,1)+P2634*INDEX(FTPCT_COEFFS,1,2)+F2634*INDEX(FTPCT_COEFFS,1,3)+G2635*INDEX(FTPCT_COEFFS,1,4)+AD2638*AD2639</f>
        <v>#N/A</v>
      </c>
      <c r="AJ2634" s="338" t="e">
        <f t="shared" ref="AJ2634:AJ2635" ca="1" si="4547">AD2634*AE2634/100+AF2634*AG2634+AH2634*AI2634/100</f>
        <v>#N/A</v>
      </c>
      <c r="AK2634" s="55"/>
      <c r="AL2634" s="55"/>
      <c r="AM2634" s="55"/>
      <c r="AN2634" s="55"/>
      <c r="AO2634" s="55"/>
      <c r="AP2634" s="55"/>
      <c r="AQ2634" s="55"/>
      <c r="AR2634" s="55"/>
    </row>
    <row r="2635" spans="1:45" x14ac:dyDescent="0.3">
      <c r="B2635" s="54" t="s">
        <v>175</v>
      </c>
      <c r="C2635" s="54">
        <f>C2628</f>
        <v>0</v>
      </c>
      <c r="D2635" s="56" t="e">
        <f t="shared" ca="1" si="4539"/>
        <v>#N/A</v>
      </c>
      <c r="E2635" s="52" t="e">
        <f t="shared" ref="E2635:W2635" si="4548">E2628</f>
        <v>#N/A</v>
      </c>
      <c r="F2635" s="52" t="e">
        <f t="shared" si="4548"/>
        <v>#N/A</v>
      </c>
      <c r="G2635" s="52" t="e">
        <f t="shared" si="4548"/>
        <v>#N/A</v>
      </c>
      <c r="H2635" s="52" t="e">
        <f t="shared" si="4548"/>
        <v>#N/A</v>
      </c>
      <c r="I2635" s="52" t="e">
        <f t="shared" si="4548"/>
        <v>#N/A</v>
      </c>
      <c r="J2635" s="52" t="e">
        <f t="shared" si="4548"/>
        <v>#N/A</v>
      </c>
      <c r="K2635" s="52" t="e">
        <f t="shared" si="4548"/>
        <v>#N/A</v>
      </c>
      <c r="L2635" s="52" t="e">
        <f t="shared" si="4548"/>
        <v>#N/A</v>
      </c>
      <c r="M2635" s="52" t="e">
        <f t="shared" si="4548"/>
        <v>#N/A</v>
      </c>
      <c r="N2635" s="52" t="e">
        <f t="shared" si="4548"/>
        <v>#N/A</v>
      </c>
      <c r="O2635" s="52" t="e">
        <f t="shared" si="4548"/>
        <v>#N/A</v>
      </c>
      <c r="P2635" s="52" t="e">
        <f t="shared" si="4548"/>
        <v>#N/A</v>
      </c>
      <c r="Q2635" s="52" t="e">
        <f t="shared" si="4548"/>
        <v>#N/A</v>
      </c>
      <c r="R2635" s="52" t="e">
        <f t="shared" si="4548"/>
        <v>#N/A</v>
      </c>
      <c r="S2635" s="52" t="e">
        <f t="shared" si="4548"/>
        <v>#N/A</v>
      </c>
      <c r="T2635" s="52" t="e">
        <f t="shared" si="4548"/>
        <v>#N/A</v>
      </c>
      <c r="U2635" s="52" t="e">
        <f t="shared" si="4548"/>
        <v>#N/A</v>
      </c>
      <c r="V2635" s="52" t="e">
        <f t="shared" si="4548"/>
        <v>#N/A</v>
      </c>
      <c r="W2635" s="52" t="e">
        <f t="shared" si="4548"/>
        <v>#N/A</v>
      </c>
      <c r="X2635" s="55" t="e">
        <f t="shared" si="4541"/>
        <v>#N/A</v>
      </c>
      <c r="Y2635" s="55" t="e">
        <f t="shared" si="4542"/>
        <v>#N/A</v>
      </c>
      <c r="Z2635" s="55" t="e">
        <f t="shared" ref="Z2635" si="4549">Z2634</f>
        <v>#N/A</v>
      </c>
      <c r="AA2635" s="55" t="e">
        <f t="shared" si="4544"/>
        <v>#N/A</v>
      </c>
      <c r="AB2635" s="336" t="e">
        <f t="shared" si="4545"/>
        <v>#N/A</v>
      </c>
      <c r="AC2635" s="223" t="e">
        <f ca="1">INDEX(FGA_COEFFS,1,1)+Z2635*INDEX(FGA_COEFFS,1,2)+Y2635*INDEX(FGA_COEFFS,1,3)+R2635*INDEX(FGA_COEFFS,1,4)+Q2634*INDEX(FGA_COEFFS,1,5)+S2635*INDEX(FGA_COEFFS,1,6)+T2634*INDEX(FGA_COEFFS,1,7)+M2634*INDEX(FGA_COEFFS,1,8)+Y2638*Y2640</f>
        <v>#N/A</v>
      </c>
      <c r="AD2635" s="223" t="e">
        <f ca="1">INDEX(THREEPTA_COEFFS,1,1)+AC2635*INDEX(THREEPTA_COEFFS,1,2)+J2635*INDEX(THREEPTA_COEFFS,1,3)+AA2635*INDEX(THREEPTA_COEFFS,1,4)+K2635*INDEX(THREEPTA_COEFFS,1,5)+L2634*INDEX(THREEPTA_COEFFS,1,6)+Z2638*Z2640</f>
        <v>#N/A</v>
      </c>
      <c r="AE2635" s="223" t="e">
        <f ca="1">INDEX(THREEPTPCT_COEFFS,1,1)+K2635*INDEX(THREEPTPCT_COEFFS,1,2)+L2634*INDEX(THREEPTPCT_COEFFS,1,3)+AA2638*AA2640</f>
        <v>#N/A</v>
      </c>
      <c r="AF2635" s="55" t="e">
        <f t="shared" ca="1" si="4546"/>
        <v>#N/A</v>
      </c>
      <c r="AG2635" s="223" t="e">
        <f ca="1">INDEX(TWOPTPCT_COEFFS,1,1)+AB2635*INDEX(TWOPTPCT_COEFFS,1,2)+I2634*INDEX(TWOPTPCT_COEFFS,1,3)+G2634*INDEX(TWOPTPCT_COEFFS,1,4)+L2634*INDEX(TWOPTPCT_COEFFS,1,5)+AB2638*AB2640</f>
        <v>#N/A</v>
      </c>
      <c r="AH2635" s="223" t="e">
        <f ca="1">INDEX(FTA_COEFFS,1,1)+O2635*INDEX(FTA_COEFFS,1,2)+N2634*INDEX(FTA_COEFFS,1,3)+(Q2635+R2635)*INDEX(FTA_COEFFS,1,4)+(Q2634+R2634)*INDEX(FTA_COEFFS,1,5)+M2634*INDEX(FTA_COEFFS,1,6)+AC2638*AC2640</f>
        <v>#N/A</v>
      </c>
      <c r="AI2635" s="223" t="e">
        <f ca="1">INDEX(FTPCT_COEFFS,1,1)+P2635*INDEX(FTPCT_COEFFS,1,2)+F2635*INDEX(FTPCT_COEFFS,1,3)+G2634*INDEX(FTPCT_COEFFS,1,4)+AD2638*AD2640</f>
        <v>#N/A</v>
      </c>
      <c r="AJ2635" s="338" t="e">
        <f t="shared" ca="1" si="4547"/>
        <v>#N/A</v>
      </c>
      <c r="AK2635" s="55"/>
      <c r="AL2635" s="55"/>
      <c r="AM2635" s="55"/>
      <c r="AN2635" s="55"/>
      <c r="AO2635" s="55"/>
      <c r="AP2635" s="55"/>
      <c r="AQ2635" s="55"/>
      <c r="AR2635" s="55"/>
    </row>
    <row r="2636" spans="1:45" x14ac:dyDescent="0.3">
      <c r="A2636" s="54" t="e">
        <f ca="1">IF(D2634&gt;(D2635+(AVERAGE(V2634,W2634)-AVERAGE(V2635,W2635))/2)+2.5,C2634,IF(D2635&gt;(D2634+(AVERAGE(V2635,W2635)-AVERAGE(V2634,W2634))/2)+2.5,C2635,"Close"))</f>
        <v>#N/A</v>
      </c>
      <c r="B2636" s="64" t="e">
        <f ca="1">IF(D2635&gt;D2634,C2635,C2634)</f>
        <v>#N/A</v>
      </c>
      <c r="D2636" s="56"/>
      <c r="X2636" s="55"/>
      <c r="Y2636" s="55"/>
      <c r="Z2636" s="55"/>
      <c r="AA2636" s="55"/>
      <c r="AB2636" s="55"/>
      <c r="AC2636" s="337"/>
      <c r="AD2636" s="337"/>
      <c r="AE2636" s="337"/>
      <c r="AF2636" s="337"/>
      <c r="AG2636" s="337"/>
      <c r="AH2636" s="337"/>
      <c r="AI2636" s="337"/>
      <c r="AJ2636" s="337"/>
      <c r="AK2636" s="337"/>
      <c r="AL2636" s="337"/>
      <c r="AM2636" s="55"/>
      <c r="AN2636" s="55"/>
      <c r="AO2636" s="55"/>
      <c r="AP2636" s="55"/>
      <c r="AQ2636" s="55"/>
      <c r="AR2636" s="55"/>
      <c r="AS2636" s="55"/>
    </row>
    <row r="2637" spans="1:45" x14ac:dyDescent="0.3">
      <c r="X2637" s="54" t="s">
        <v>1305</v>
      </c>
      <c r="Y2637" s="54" t="s">
        <v>128</v>
      </c>
      <c r="Z2637" s="54" t="s">
        <v>157</v>
      </c>
      <c r="AA2637" s="54" t="s">
        <v>151</v>
      </c>
      <c r="AB2637" s="54" t="s">
        <v>1327</v>
      </c>
      <c r="AC2637" s="54" t="s">
        <v>129</v>
      </c>
      <c r="AD2637" s="54" t="s">
        <v>116</v>
      </c>
      <c r="AE2637" s="54"/>
      <c r="AF2637" s="54"/>
      <c r="AG2637" s="54"/>
      <c r="AH2637" s="54"/>
      <c r="AI2637" s="54"/>
      <c r="AJ2637" s="54"/>
      <c r="AK2637" s="54"/>
      <c r="AL2637" s="54"/>
      <c r="AM2637" s="54"/>
      <c r="AN2637" s="54"/>
      <c r="AO2637" s="54"/>
      <c r="AP2637" s="54"/>
      <c r="AQ2637" s="54"/>
      <c r="AR2637" s="54"/>
      <c r="AS2637" s="54"/>
    </row>
    <row r="2638" spans="1:45" x14ac:dyDescent="0.3">
      <c r="X2638" s="54"/>
      <c r="Y2638" s="54">
        <f t="shared" ref="Y2638:AD2638" si="4550">Y2631</f>
        <v>6.4436999999999998</v>
      </c>
      <c r="Z2638" s="54">
        <f t="shared" si="4550"/>
        <v>4.9371</v>
      </c>
      <c r="AA2638" s="54">
        <f t="shared" si="4550"/>
        <v>11.350300000000001</v>
      </c>
      <c r="AB2638" s="54">
        <f t="shared" si="4550"/>
        <v>7.1900000000000006E-2</v>
      </c>
      <c r="AC2638" s="54">
        <f t="shared" si="4550"/>
        <v>6.2766000000000002</v>
      </c>
      <c r="AD2638" s="54">
        <f t="shared" si="4550"/>
        <v>11.042999999999999</v>
      </c>
      <c r="AE2638" s="54"/>
      <c r="AF2638" s="336"/>
      <c r="AG2638" s="336"/>
      <c r="AH2638" s="336"/>
      <c r="AI2638" s="54"/>
      <c r="AJ2638" s="54"/>
      <c r="AK2638" s="54"/>
      <c r="AL2638" s="54"/>
      <c r="AM2638" s="54"/>
      <c r="AN2638" s="54"/>
      <c r="AO2638" s="54"/>
      <c r="AP2638" s="54"/>
      <c r="AQ2638" s="54"/>
      <c r="AR2638" s="54"/>
      <c r="AS2638" s="54"/>
    </row>
    <row r="2639" spans="1:45" x14ac:dyDescent="0.3">
      <c r="D2639" s="56"/>
      <c r="X2639" s="336"/>
      <c r="Y2639" s="336">
        <f t="shared" ca="1" si="4490"/>
        <v>-2.4942133940514664E-2</v>
      </c>
      <c r="Z2639" s="336">
        <f t="shared" ca="1" si="4490"/>
        <v>-0.37111750356010742</v>
      </c>
      <c r="AA2639" s="336">
        <f t="shared" ca="1" si="4490"/>
        <v>-0.11537863834904202</v>
      </c>
      <c r="AB2639" s="336">
        <f t="shared" ca="1" si="4490"/>
        <v>0.37723521559550921</v>
      </c>
      <c r="AC2639" s="336">
        <f t="shared" ca="1" si="4490"/>
        <v>-1.2818390384542926</v>
      </c>
      <c r="AD2639" s="336">
        <f t="shared" ca="1" si="4490"/>
        <v>2.3697674969183936E-2</v>
      </c>
      <c r="AE2639" s="336"/>
      <c r="AF2639" s="336"/>
      <c r="AG2639" s="336"/>
      <c r="AH2639" s="336"/>
      <c r="AI2639" s="54"/>
      <c r="AJ2639" s="54"/>
      <c r="AK2639" s="54"/>
      <c r="AL2639" s="336"/>
      <c r="AM2639" s="336"/>
      <c r="AN2639" s="336"/>
      <c r="AO2639" s="336"/>
      <c r="AP2639" s="54"/>
      <c r="AQ2639" s="336"/>
      <c r="AR2639" s="336"/>
      <c r="AS2639" s="336"/>
    </row>
    <row r="2640" spans="1:45" x14ac:dyDescent="0.3">
      <c r="C2640" s="54"/>
      <c r="D2640" s="56"/>
      <c r="Y2640" s="336">
        <f t="shared" ca="1" si="4490"/>
        <v>1.1415587092957178</v>
      </c>
      <c r="Z2640" s="336">
        <f t="shared" ca="1" si="4490"/>
        <v>-0.25703667511924438</v>
      </c>
      <c r="AA2640" s="336">
        <f t="shared" ca="1" si="4490"/>
        <v>5.838741788040358E-2</v>
      </c>
      <c r="AB2640" s="336">
        <f t="shared" ca="1" si="4490"/>
        <v>1.034713509655242</v>
      </c>
      <c r="AC2640" s="336">
        <f t="shared" ca="1" si="4490"/>
        <v>0.65018040536647614</v>
      </c>
      <c r="AD2640" s="336">
        <f t="shared" ca="1" si="4490"/>
        <v>-0.88501897846964361</v>
      </c>
      <c r="AE2640" s="55"/>
      <c r="AF2640" s="55"/>
      <c r="AG2640" s="55"/>
      <c r="AH2640" s="55"/>
      <c r="AI2640" s="55"/>
      <c r="AJ2640" s="55"/>
      <c r="AK2640" s="55"/>
      <c r="AL2640" s="55"/>
      <c r="AM2640" s="55"/>
      <c r="AN2640" s="55"/>
      <c r="AO2640" s="55"/>
      <c r="AP2640" s="55"/>
      <c r="AQ2640" s="55"/>
      <c r="AR2640" s="55"/>
      <c r="AS2640" s="55"/>
    </row>
    <row r="2641" spans="1:45" x14ac:dyDescent="0.3">
      <c r="B2641" s="54" t="s">
        <v>172</v>
      </c>
      <c r="C2641" s="53">
        <f>C2634</f>
        <v>0</v>
      </c>
      <c r="D2641" s="56" t="e">
        <f t="shared" ref="D2641:D2642" ca="1" si="4551">AJ2641</f>
        <v>#N/A</v>
      </c>
      <c r="E2641" s="52" t="e">
        <f t="shared" ref="E2641:W2641" si="4552">E2634</f>
        <v>#N/A</v>
      </c>
      <c r="F2641" s="52" t="e">
        <f t="shared" si="4552"/>
        <v>#N/A</v>
      </c>
      <c r="G2641" s="52" t="e">
        <f t="shared" si="4552"/>
        <v>#N/A</v>
      </c>
      <c r="H2641" s="52" t="e">
        <f t="shared" si="4552"/>
        <v>#N/A</v>
      </c>
      <c r="I2641" s="52" t="e">
        <f t="shared" si="4552"/>
        <v>#N/A</v>
      </c>
      <c r="J2641" s="52" t="e">
        <f t="shared" si="4552"/>
        <v>#N/A</v>
      </c>
      <c r="K2641" s="52" t="e">
        <f t="shared" si="4552"/>
        <v>#N/A</v>
      </c>
      <c r="L2641" s="52" t="e">
        <f t="shared" si="4552"/>
        <v>#N/A</v>
      </c>
      <c r="M2641" s="52" t="e">
        <f t="shared" si="4552"/>
        <v>#N/A</v>
      </c>
      <c r="N2641" s="52" t="e">
        <f t="shared" si="4552"/>
        <v>#N/A</v>
      </c>
      <c r="O2641" s="52" t="e">
        <f t="shared" si="4552"/>
        <v>#N/A</v>
      </c>
      <c r="P2641" s="52" t="e">
        <f t="shared" si="4552"/>
        <v>#N/A</v>
      </c>
      <c r="Q2641" s="52" t="e">
        <f t="shared" si="4552"/>
        <v>#N/A</v>
      </c>
      <c r="R2641" s="52" t="e">
        <f t="shared" si="4552"/>
        <v>#N/A</v>
      </c>
      <c r="S2641" s="52" t="e">
        <f t="shared" si="4552"/>
        <v>#N/A</v>
      </c>
      <c r="T2641" s="52" t="e">
        <f t="shared" si="4552"/>
        <v>#N/A</v>
      </c>
      <c r="U2641" s="52" t="e">
        <f t="shared" si="4552"/>
        <v>#N/A</v>
      </c>
      <c r="V2641" s="52" t="e">
        <f t="shared" si="4552"/>
        <v>#N/A</v>
      </c>
      <c r="W2641" s="52" t="e">
        <f t="shared" si="4552"/>
        <v>#N/A</v>
      </c>
      <c r="X2641" s="55" t="e">
        <f t="shared" ref="X2641:X2642" si="4553">(H2641-(O2641*P2641)/100-3*(J2641*K2641)/100)/2</f>
        <v>#N/A</v>
      </c>
      <c r="Y2641" s="55" t="e">
        <f t="shared" ref="Y2641:Y2642" si="4554">SUM(X2641,(J2641*K2641/100))/(F2641/100)</f>
        <v>#N/A</v>
      </c>
      <c r="Z2641" s="55" t="e">
        <f t="shared" ref="Z2641" si="4555">U2641*0.5+U2642*0.5</f>
        <v>#N/A</v>
      </c>
      <c r="AA2641" s="55" t="e">
        <f t="shared" ref="AA2641:AA2642" si="4556">J2641/Y2641</f>
        <v>#N/A</v>
      </c>
      <c r="AB2641" s="336" t="e">
        <f t="shared" ref="AB2641:AB2642" si="4557">X2641/(Y2641-J2641)</f>
        <v>#N/A</v>
      </c>
      <c r="AC2641" s="223" t="e">
        <f ca="1">INDEX(FGA_COEFFS,1,1)+Z2641*INDEX(FGA_COEFFS,1,2)+Y2641*INDEX(FGA_COEFFS,1,3)+R2641*INDEX(FGA_COEFFS,1,4)+Q2642*INDEX(FGA_COEFFS,1,5)+S2641*INDEX(FGA_COEFFS,1,6)+T2642*INDEX(FGA_COEFFS,1,7)+M2642*INDEX(FGA_COEFFS,1,8)+Y2645*Y2646</f>
        <v>#N/A</v>
      </c>
      <c r="AD2641" s="223" t="e">
        <f ca="1">INDEX(THREEPTA_COEFFS,1,1)+AC2641*INDEX(THREEPTA_COEFFS,1,2)+J2641*INDEX(THREEPTA_COEFFS,1,3)+AA2641*INDEX(THREEPTA_COEFFS,1,4)+K2641*INDEX(THREEPTA_COEFFS,1,5)+L2642*INDEX(THREEPTA_COEFFS,1,6)+Z2645*Z2646</f>
        <v>#N/A</v>
      </c>
      <c r="AE2641" s="223" t="e">
        <f ca="1">INDEX(THREEPTPCT_COEFFS,1,1)+K2641*INDEX(THREEPTPCT_COEFFS,1,2)+L2642*INDEX(THREEPTPCT_COEFFS,1,3)+AA2645*AA2646</f>
        <v>#N/A</v>
      </c>
      <c r="AF2641" s="55" t="e">
        <f t="shared" ref="AF2641:AF2642" ca="1" si="4558">AC2641-AD2641</f>
        <v>#N/A</v>
      </c>
      <c r="AG2641" s="223" t="e">
        <f ca="1">INDEX(TWOPTPCT_COEFFS,1,1)+AB2641*INDEX(TWOPTPCT_COEFFS,1,2)+I2642*INDEX(TWOPTPCT_COEFFS,1,3)+G2642*INDEX(TWOPTPCT_COEFFS,1,4)+L2642*INDEX(TWOPTPCT_COEFFS,1,5)+AB2645*AB2646</f>
        <v>#N/A</v>
      </c>
      <c r="AH2641" s="223" t="e">
        <f ca="1">INDEX(FTA_COEFFS,1,1)+O2641*INDEX(FTA_COEFFS,1,2)+N2642*INDEX(FTA_COEFFS,1,3)+(Q2641+R2641)*INDEX(FTA_COEFFS,1,4)+(Q2642+R2642)*INDEX(FTA_COEFFS,1,5)+M2642*INDEX(FTA_COEFFS,1,6)+AC2645*AC2646</f>
        <v>#N/A</v>
      </c>
      <c r="AI2641" s="223" t="e">
        <f ca="1">INDEX(FTPCT_COEFFS,1,1)+P2641*INDEX(FTPCT_COEFFS,1,2)+F2641*INDEX(FTPCT_COEFFS,1,3)+G2642*INDEX(FTPCT_COEFFS,1,4)+AD2645*AD2646</f>
        <v>#N/A</v>
      </c>
      <c r="AJ2641" s="338" t="e">
        <f t="shared" ref="AJ2641:AJ2642" ca="1" si="4559">AD2641*AE2641/100+AF2641*AG2641+AH2641*AI2641/100</f>
        <v>#N/A</v>
      </c>
      <c r="AK2641" s="55"/>
      <c r="AL2641" s="55"/>
      <c r="AM2641" s="55"/>
      <c r="AN2641" s="55"/>
      <c r="AO2641" s="55"/>
      <c r="AP2641" s="55"/>
      <c r="AQ2641" s="55"/>
      <c r="AR2641" s="55"/>
    </row>
    <row r="2642" spans="1:45" x14ac:dyDescent="0.3">
      <c r="B2642" s="54" t="s">
        <v>175</v>
      </c>
      <c r="C2642" s="54">
        <f>C2635</f>
        <v>0</v>
      </c>
      <c r="D2642" s="56" t="e">
        <f t="shared" ca="1" si="4551"/>
        <v>#N/A</v>
      </c>
      <c r="E2642" s="52" t="e">
        <f t="shared" ref="E2642:W2642" si="4560">E2635</f>
        <v>#N/A</v>
      </c>
      <c r="F2642" s="52" t="e">
        <f t="shared" si="4560"/>
        <v>#N/A</v>
      </c>
      <c r="G2642" s="52" t="e">
        <f t="shared" si="4560"/>
        <v>#N/A</v>
      </c>
      <c r="H2642" s="52" t="e">
        <f t="shared" si="4560"/>
        <v>#N/A</v>
      </c>
      <c r="I2642" s="52" t="e">
        <f t="shared" si="4560"/>
        <v>#N/A</v>
      </c>
      <c r="J2642" s="52" t="e">
        <f t="shared" si="4560"/>
        <v>#N/A</v>
      </c>
      <c r="K2642" s="52" t="e">
        <f t="shared" si="4560"/>
        <v>#N/A</v>
      </c>
      <c r="L2642" s="52" t="e">
        <f t="shared" si="4560"/>
        <v>#N/A</v>
      </c>
      <c r="M2642" s="52" t="e">
        <f t="shared" si="4560"/>
        <v>#N/A</v>
      </c>
      <c r="N2642" s="52" t="e">
        <f t="shared" si="4560"/>
        <v>#N/A</v>
      </c>
      <c r="O2642" s="52" t="e">
        <f t="shared" si="4560"/>
        <v>#N/A</v>
      </c>
      <c r="P2642" s="52" t="e">
        <f t="shared" si="4560"/>
        <v>#N/A</v>
      </c>
      <c r="Q2642" s="52" t="e">
        <f t="shared" si="4560"/>
        <v>#N/A</v>
      </c>
      <c r="R2642" s="52" t="e">
        <f t="shared" si="4560"/>
        <v>#N/A</v>
      </c>
      <c r="S2642" s="52" t="e">
        <f t="shared" si="4560"/>
        <v>#N/A</v>
      </c>
      <c r="T2642" s="52" t="e">
        <f t="shared" si="4560"/>
        <v>#N/A</v>
      </c>
      <c r="U2642" s="52" t="e">
        <f t="shared" si="4560"/>
        <v>#N/A</v>
      </c>
      <c r="V2642" s="52" t="e">
        <f t="shared" si="4560"/>
        <v>#N/A</v>
      </c>
      <c r="W2642" s="52" t="e">
        <f t="shared" si="4560"/>
        <v>#N/A</v>
      </c>
      <c r="X2642" s="55" t="e">
        <f t="shared" si="4553"/>
        <v>#N/A</v>
      </c>
      <c r="Y2642" s="55" t="e">
        <f t="shared" si="4554"/>
        <v>#N/A</v>
      </c>
      <c r="Z2642" s="55" t="e">
        <f t="shared" ref="Z2642" si="4561">Z2641</f>
        <v>#N/A</v>
      </c>
      <c r="AA2642" s="55" t="e">
        <f t="shared" si="4556"/>
        <v>#N/A</v>
      </c>
      <c r="AB2642" s="336" t="e">
        <f t="shared" si="4557"/>
        <v>#N/A</v>
      </c>
      <c r="AC2642" s="223" t="e">
        <f ca="1">INDEX(FGA_COEFFS,1,1)+Z2642*INDEX(FGA_COEFFS,1,2)+Y2642*INDEX(FGA_COEFFS,1,3)+R2642*INDEX(FGA_COEFFS,1,4)+Q2641*INDEX(FGA_COEFFS,1,5)+S2642*INDEX(FGA_COEFFS,1,6)+T2641*INDEX(FGA_COEFFS,1,7)+M2641*INDEX(FGA_COEFFS,1,8)+Y2645*Y2647</f>
        <v>#N/A</v>
      </c>
      <c r="AD2642" s="223" t="e">
        <f ca="1">INDEX(THREEPTA_COEFFS,1,1)+AC2642*INDEX(THREEPTA_COEFFS,1,2)+J2642*INDEX(THREEPTA_COEFFS,1,3)+AA2642*INDEX(THREEPTA_COEFFS,1,4)+K2642*INDEX(THREEPTA_COEFFS,1,5)+L2641*INDEX(THREEPTA_COEFFS,1,6)+Z2645*Z2647</f>
        <v>#N/A</v>
      </c>
      <c r="AE2642" s="223" t="e">
        <f ca="1">INDEX(THREEPTPCT_COEFFS,1,1)+K2642*INDEX(THREEPTPCT_COEFFS,1,2)+L2641*INDEX(THREEPTPCT_COEFFS,1,3)+AA2645*AA2647</f>
        <v>#N/A</v>
      </c>
      <c r="AF2642" s="55" t="e">
        <f t="shared" ca="1" si="4558"/>
        <v>#N/A</v>
      </c>
      <c r="AG2642" s="223" t="e">
        <f ca="1">INDEX(TWOPTPCT_COEFFS,1,1)+AB2642*INDEX(TWOPTPCT_COEFFS,1,2)+I2641*INDEX(TWOPTPCT_COEFFS,1,3)+G2641*INDEX(TWOPTPCT_COEFFS,1,4)+L2641*INDEX(TWOPTPCT_COEFFS,1,5)+AB2645*AB2647</f>
        <v>#N/A</v>
      </c>
      <c r="AH2642" s="223" t="e">
        <f ca="1">INDEX(FTA_COEFFS,1,1)+O2642*INDEX(FTA_COEFFS,1,2)+N2641*INDEX(FTA_COEFFS,1,3)+(Q2642+R2642)*INDEX(FTA_COEFFS,1,4)+(Q2641+R2641)*INDEX(FTA_COEFFS,1,5)+M2641*INDEX(FTA_COEFFS,1,6)+AC2645*AC2647</f>
        <v>#N/A</v>
      </c>
      <c r="AI2642" s="223" t="e">
        <f ca="1">INDEX(FTPCT_COEFFS,1,1)+P2642*INDEX(FTPCT_COEFFS,1,2)+F2642*INDEX(FTPCT_COEFFS,1,3)+G2641*INDEX(FTPCT_COEFFS,1,4)+AD2645*AD2647</f>
        <v>#N/A</v>
      </c>
      <c r="AJ2642" s="338" t="e">
        <f t="shared" ca="1" si="4559"/>
        <v>#N/A</v>
      </c>
      <c r="AK2642" s="55"/>
      <c r="AL2642" s="55"/>
      <c r="AM2642" s="55"/>
      <c r="AN2642" s="55"/>
      <c r="AO2642" s="55"/>
      <c r="AP2642" s="55"/>
      <c r="AQ2642" s="55"/>
      <c r="AR2642" s="55"/>
    </row>
    <row r="2643" spans="1:45" x14ac:dyDescent="0.3">
      <c r="A2643" s="54" t="e">
        <f ca="1">IF(D2641&gt;(D2642+(AVERAGE(V2641,W2641)-AVERAGE(V2642,W2642))/2)+2.5,C2641,IF(D2642&gt;(D2641+(AVERAGE(V2642,W2642)-AVERAGE(V2641,W2641))/2)+2.5,C2642,"Close"))</f>
        <v>#N/A</v>
      </c>
      <c r="B2643" s="64" t="e">
        <f ca="1">IF(D2642&gt;D2641,C2642,C2641)</f>
        <v>#N/A</v>
      </c>
      <c r="D2643" s="56"/>
      <c r="X2643" s="55"/>
      <c r="Y2643" s="55"/>
      <c r="Z2643" s="55"/>
      <c r="AA2643" s="55"/>
      <c r="AB2643" s="55"/>
      <c r="AC2643" s="337"/>
      <c r="AD2643" s="337"/>
      <c r="AE2643" s="337"/>
      <c r="AF2643" s="337"/>
      <c r="AG2643" s="337"/>
      <c r="AH2643" s="337"/>
      <c r="AI2643" s="337"/>
      <c r="AJ2643" s="337"/>
      <c r="AK2643" s="337"/>
      <c r="AL2643" s="337"/>
      <c r="AM2643" s="55"/>
      <c r="AN2643" s="55"/>
      <c r="AO2643" s="55"/>
      <c r="AP2643" s="55"/>
      <c r="AQ2643" s="55"/>
      <c r="AR2643" s="55"/>
      <c r="AS2643" s="55"/>
    </row>
    <row r="2644" spans="1:45" x14ac:dyDescent="0.3">
      <c r="X2644" s="54" t="s">
        <v>1305</v>
      </c>
      <c r="Y2644" s="54" t="s">
        <v>128</v>
      </c>
      <c r="Z2644" s="54" t="s">
        <v>157</v>
      </c>
      <c r="AA2644" s="54" t="s">
        <v>151</v>
      </c>
      <c r="AB2644" s="54" t="s">
        <v>1327</v>
      </c>
      <c r="AC2644" s="54" t="s">
        <v>129</v>
      </c>
      <c r="AD2644" s="54" t="s">
        <v>116</v>
      </c>
      <c r="AE2644" s="54"/>
      <c r="AF2644" s="54"/>
      <c r="AG2644" s="54"/>
      <c r="AH2644" s="54"/>
      <c r="AI2644" s="54"/>
      <c r="AJ2644" s="54"/>
      <c r="AK2644" s="54"/>
      <c r="AL2644" s="54"/>
      <c r="AM2644" s="54"/>
      <c r="AN2644" s="54"/>
      <c r="AO2644" s="54"/>
      <c r="AP2644" s="54"/>
      <c r="AQ2644" s="54"/>
      <c r="AR2644" s="54"/>
      <c r="AS2644" s="54"/>
    </row>
    <row r="2645" spans="1:45" x14ac:dyDescent="0.3">
      <c r="X2645" s="54"/>
      <c r="Y2645" s="54">
        <f t="shared" ref="Y2645:AD2645" si="4562">Y2638</f>
        <v>6.4436999999999998</v>
      </c>
      <c r="Z2645" s="54">
        <f t="shared" si="4562"/>
        <v>4.9371</v>
      </c>
      <c r="AA2645" s="54">
        <f t="shared" si="4562"/>
        <v>11.350300000000001</v>
      </c>
      <c r="AB2645" s="54">
        <f t="shared" si="4562"/>
        <v>7.1900000000000006E-2</v>
      </c>
      <c r="AC2645" s="54">
        <f t="shared" si="4562"/>
        <v>6.2766000000000002</v>
      </c>
      <c r="AD2645" s="54">
        <f t="shared" si="4562"/>
        <v>11.042999999999999</v>
      </c>
      <c r="AE2645" s="54"/>
      <c r="AF2645" s="336"/>
      <c r="AG2645" s="336"/>
      <c r="AH2645" s="336"/>
      <c r="AI2645" s="54"/>
      <c r="AJ2645" s="54"/>
      <c r="AK2645" s="54"/>
      <c r="AL2645" s="54"/>
      <c r="AM2645" s="54"/>
      <c r="AN2645" s="54"/>
      <c r="AO2645" s="54"/>
      <c r="AP2645" s="54"/>
      <c r="AQ2645" s="54"/>
      <c r="AR2645" s="54"/>
      <c r="AS2645" s="54"/>
    </row>
    <row r="2646" spans="1:45" x14ac:dyDescent="0.3">
      <c r="D2646" s="56"/>
      <c r="X2646" s="336"/>
      <c r="Y2646" s="336">
        <f t="shared" ca="1" si="4490"/>
        <v>-1.2124705907149513</v>
      </c>
      <c r="Z2646" s="336">
        <f t="shared" ca="1" si="4490"/>
        <v>2.1452128530523099E-3</v>
      </c>
      <c r="AA2646" s="336">
        <f t="shared" ca="1" si="4490"/>
        <v>6.4155560596646968E-2</v>
      </c>
      <c r="AB2646" s="336">
        <f t="shared" ca="1" si="4490"/>
        <v>-0.94761162083030059</v>
      </c>
      <c r="AC2646" s="336">
        <f t="shared" ca="1" si="4490"/>
        <v>-5.099675699715938E-2</v>
      </c>
      <c r="AD2646" s="336">
        <f t="shared" ca="1" si="4490"/>
        <v>-0.24751770457971925</v>
      </c>
      <c r="AE2646" s="336"/>
      <c r="AF2646" s="336"/>
      <c r="AG2646" s="336"/>
      <c r="AH2646" s="336"/>
      <c r="AI2646" s="54"/>
      <c r="AJ2646" s="54"/>
      <c r="AK2646" s="54"/>
      <c r="AL2646" s="336"/>
      <c r="AM2646" s="336"/>
      <c r="AN2646" s="336"/>
      <c r="AO2646" s="336"/>
      <c r="AP2646" s="54"/>
      <c r="AQ2646" s="336"/>
      <c r="AR2646" s="336"/>
      <c r="AS2646" s="336"/>
    </row>
    <row r="2647" spans="1:45" x14ac:dyDescent="0.3">
      <c r="C2647" s="54"/>
      <c r="D2647" s="56"/>
      <c r="Y2647" s="336">
        <f t="shared" ca="1" si="4490"/>
        <v>1.3227126260496409</v>
      </c>
      <c r="Z2647" s="336">
        <f t="shared" ca="1" si="4490"/>
        <v>-9.0900168174237427E-3</v>
      </c>
      <c r="AA2647" s="336">
        <f t="shared" ca="1" si="4490"/>
        <v>-0.67783784732398922</v>
      </c>
      <c r="AB2647" s="336">
        <f t="shared" ca="1" si="4490"/>
        <v>1.3539469458899887</v>
      </c>
      <c r="AC2647" s="336">
        <f t="shared" ca="1" si="4490"/>
        <v>-3.0787172683901708E-2</v>
      </c>
      <c r="AD2647" s="336">
        <f t="shared" ca="1" si="4490"/>
        <v>0.35373224736147957</v>
      </c>
      <c r="AE2647" s="55"/>
      <c r="AF2647" s="55"/>
      <c r="AG2647" s="55"/>
      <c r="AH2647" s="55"/>
      <c r="AI2647" s="55"/>
      <c r="AJ2647" s="55"/>
      <c r="AK2647" s="55"/>
      <c r="AL2647" s="55"/>
      <c r="AM2647" s="55"/>
      <c r="AN2647" s="55"/>
      <c r="AO2647" s="55"/>
      <c r="AP2647" s="55"/>
      <c r="AQ2647" s="55"/>
      <c r="AR2647" s="55"/>
      <c r="AS2647" s="55"/>
    </row>
    <row r="2648" spans="1:45" x14ac:dyDescent="0.3">
      <c r="B2648" s="54" t="s">
        <v>172</v>
      </c>
      <c r="C2648" s="53">
        <f>C2641</f>
        <v>0</v>
      </c>
      <c r="D2648" s="56" t="e">
        <f t="shared" ref="D2648:D2649" ca="1" si="4563">AJ2648</f>
        <v>#N/A</v>
      </c>
      <c r="E2648" s="52" t="e">
        <f t="shared" ref="E2648:W2648" si="4564">E2641</f>
        <v>#N/A</v>
      </c>
      <c r="F2648" s="52" t="e">
        <f t="shared" si="4564"/>
        <v>#N/A</v>
      </c>
      <c r="G2648" s="52" t="e">
        <f t="shared" si="4564"/>
        <v>#N/A</v>
      </c>
      <c r="H2648" s="52" t="e">
        <f t="shared" si="4564"/>
        <v>#N/A</v>
      </c>
      <c r="I2648" s="52" t="e">
        <f t="shared" si="4564"/>
        <v>#N/A</v>
      </c>
      <c r="J2648" s="52" t="e">
        <f t="shared" si="4564"/>
        <v>#N/A</v>
      </c>
      <c r="K2648" s="52" t="e">
        <f t="shared" si="4564"/>
        <v>#N/A</v>
      </c>
      <c r="L2648" s="52" t="e">
        <f t="shared" si="4564"/>
        <v>#N/A</v>
      </c>
      <c r="M2648" s="52" t="e">
        <f t="shared" si="4564"/>
        <v>#N/A</v>
      </c>
      <c r="N2648" s="52" t="e">
        <f t="shared" si="4564"/>
        <v>#N/A</v>
      </c>
      <c r="O2648" s="52" t="e">
        <f t="shared" si="4564"/>
        <v>#N/A</v>
      </c>
      <c r="P2648" s="52" t="e">
        <f t="shared" si="4564"/>
        <v>#N/A</v>
      </c>
      <c r="Q2648" s="52" t="e">
        <f t="shared" si="4564"/>
        <v>#N/A</v>
      </c>
      <c r="R2648" s="52" t="e">
        <f t="shared" si="4564"/>
        <v>#N/A</v>
      </c>
      <c r="S2648" s="52" t="e">
        <f t="shared" si="4564"/>
        <v>#N/A</v>
      </c>
      <c r="T2648" s="52" t="e">
        <f t="shared" si="4564"/>
        <v>#N/A</v>
      </c>
      <c r="U2648" s="52" t="e">
        <f t="shared" si="4564"/>
        <v>#N/A</v>
      </c>
      <c r="V2648" s="52" t="e">
        <f t="shared" si="4564"/>
        <v>#N/A</v>
      </c>
      <c r="W2648" s="52" t="e">
        <f t="shared" si="4564"/>
        <v>#N/A</v>
      </c>
      <c r="X2648" s="55" t="e">
        <f t="shared" ref="X2648:X2649" si="4565">(H2648-(O2648*P2648)/100-3*(J2648*K2648)/100)/2</f>
        <v>#N/A</v>
      </c>
      <c r="Y2648" s="55" t="e">
        <f t="shared" ref="Y2648:Y2649" si="4566">SUM(X2648,(J2648*K2648/100))/(F2648/100)</f>
        <v>#N/A</v>
      </c>
      <c r="Z2648" s="55" t="e">
        <f t="shared" ref="Z2648" si="4567">U2648*0.5+U2649*0.5</f>
        <v>#N/A</v>
      </c>
      <c r="AA2648" s="55" t="e">
        <f t="shared" ref="AA2648:AA2649" si="4568">J2648/Y2648</f>
        <v>#N/A</v>
      </c>
      <c r="AB2648" s="336" t="e">
        <f t="shared" ref="AB2648:AB2649" si="4569">X2648/(Y2648-J2648)</f>
        <v>#N/A</v>
      </c>
      <c r="AC2648" s="223" t="e">
        <f ca="1">INDEX(FGA_COEFFS,1,1)+Z2648*INDEX(FGA_COEFFS,1,2)+Y2648*INDEX(FGA_COEFFS,1,3)+R2648*INDEX(FGA_COEFFS,1,4)+Q2649*INDEX(FGA_COEFFS,1,5)+S2648*INDEX(FGA_COEFFS,1,6)+T2649*INDEX(FGA_COEFFS,1,7)+M2649*INDEX(FGA_COEFFS,1,8)+Y2652*Y2653</f>
        <v>#N/A</v>
      </c>
      <c r="AD2648" s="223" t="e">
        <f ca="1">INDEX(THREEPTA_COEFFS,1,1)+AC2648*INDEX(THREEPTA_COEFFS,1,2)+J2648*INDEX(THREEPTA_COEFFS,1,3)+AA2648*INDEX(THREEPTA_COEFFS,1,4)+K2648*INDEX(THREEPTA_COEFFS,1,5)+L2649*INDEX(THREEPTA_COEFFS,1,6)+Z2652*Z2653</f>
        <v>#N/A</v>
      </c>
      <c r="AE2648" s="223" t="e">
        <f ca="1">INDEX(THREEPTPCT_COEFFS,1,1)+K2648*INDEX(THREEPTPCT_COEFFS,1,2)+L2649*INDEX(THREEPTPCT_COEFFS,1,3)+AA2652*AA2653</f>
        <v>#N/A</v>
      </c>
      <c r="AF2648" s="55" t="e">
        <f t="shared" ref="AF2648:AF2649" ca="1" si="4570">AC2648-AD2648</f>
        <v>#N/A</v>
      </c>
      <c r="AG2648" s="223" t="e">
        <f ca="1">INDEX(TWOPTPCT_COEFFS,1,1)+AB2648*INDEX(TWOPTPCT_COEFFS,1,2)+I2649*INDEX(TWOPTPCT_COEFFS,1,3)+G2649*INDEX(TWOPTPCT_COEFFS,1,4)+L2649*INDEX(TWOPTPCT_COEFFS,1,5)+AB2652*AB2653</f>
        <v>#N/A</v>
      </c>
      <c r="AH2648" s="223" t="e">
        <f ca="1">INDEX(FTA_COEFFS,1,1)+O2648*INDEX(FTA_COEFFS,1,2)+N2649*INDEX(FTA_COEFFS,1,3)+(Q2648+R2648)*INDEX(FTA_COEFFS,1,4)+(Q2649+R2649)*INDEX(FTA_COEFFS,1,5)+M2649*INDEX(FTA_COEFFS,1,6)+AC2652*AC2653</f>
        <v>#N/A</v>
      </c>
      <c r="AI2648" s="223" t="e">
        <f ca="1">INDEX(FTPCT_COEFFS,1,1)+P2648*INDEX(FTPCT_COEFFS,1,2)+F2648*INDEX(FTPCT_COEFFS,1,3)+G2649*INDEX(FTPCT_COEFFS,1,4)+AD2652*AD2653</f>
        <v>#N/A</v>
      </c>
      <c r="AJ2648" s="338" t="e">
        <f t="shared" ref="AJ2648:AJ2649" ca="1" si="4571">AD2648*AE2648/100+AF2648*AG2648+AH2648*AI2648/100</f>
        <v>#N/A</v>
      </c>
      <c r="AK2648" s="55"/>
      <c r="AL2648" s="55"/>
      <c r="AM2648" s="55"/>
      <c r="AN2648" s="55"/>
      <c r="AO2648" s="55"/>
      <c r="AP2648" s="55"/>
      <c r="AQ2648" s="55"/>
      <c r="AR2648" s="55"/>
    </row>
    <row r="2649" spans="1:45" x14ac:dyDescent="0.3">
      <c r="B2649" s="54" t="s">
        <v>175</v>
      </c>
      <c r="C2649" s="54">
        <f>C2642</f>
        <v>0</v>
      </c>
      <c r="D2649" s="56" t="e">
        <f t="shared" ca="1" si="4563"/>
        <v>#N/A</v>
      </c>
      <c r="E2649" s="52" t="e">
        <f t="shared" ref="E2649:W2649" si="4572">E2642</f>
        <v>#N/A</v>
      </c>
      <c r="F2649" s="52" t="e">
        <f t="shared" si="4572"/>
        <v>#N/A</v>
      </c>
      <c r="G2649" s="52" t="e">
        <f t="shared" si="4572"/>
        <v>#N/A</v>
      </c>
      <c r="H2649" s="52" t="e">
        <f t="shared" si="4572"/>
        <v>#N/A</v>
      </c>
      <c r="I2649" s="52" t="e">
        <f t="shared" si="4572"/>
        <v>#N/A</v>
      </c>
      <c r="J2649" s="52" t="e">
        <f t="shared" si="4572"/>
        <v>#N/A</v>
      </c>
      <c r="K2649" s="52" t="e">
        <f t="shared" si="4572"/>
        <v>#N/A</v>
      </c>
      <c r="L2649" s="52" t="e">
        <f t="shared" si="4572"/>
        <v>#N/A</v>
      </c>
      <c r="M2649" s="52" t="e">
        <f t="shared" si="4572"/>
        <v>#N/A</v>
      </c>
      <c r="N2649" s="52" t="e">
        <f t="shared" si="4572"/>
        <v>#N/A</v>
      </c>
      <c r="O2649" s="52" t="e">
        <f t="shared" si="4572"/>
        <v>#N/A</v>
      </c>
      <c r="P2649" s="52" t="e">
        <f t="shared" si="4572"/>
        <v>#N/A</v>
      </c>
      <c r="Q2649" s="52" t="e">
        <f t="shared" si="4572"/>
        <v>#N/A</v>
      </c>
      <c r="R2649" s="52" t="e">
        <f t="shared" si="4572"/>
        <v>#N/A</v>
      </c>
      <c r="S2649" s="52" t="e">
        <f t="shared" si="4572"/>
        <v>#N/A</v>
      </c>
      <c r="T2649" s="52" t="e">
        <f t="shared" si="4572"/>
        <v>#N/A</v>
      </c>
      <c r="U2649" s="52" t="e">
        <f t="shared" si="4572"/>
        <v>#N/A</v>
      </c>
      <c r="V2649" s="52" t="e">
        <f t="shared" si="4572"/>
        <v>#N/A</v>
      </c>
      <c r="W2649" s="52" t="e">
        <f t="shared" si="4572"/>
        <v>#N/A</v>
      </c>
      <c r="X2649" s="55" t="e">
        <f t="shared" si="4565"/>
        <v>#N/A</v>
      </c>
      <c r="Y2649" s="55" t="e">
        <f t="shared" si="4566"/>
        <v>#N/A</v>
      </c>
      <c r="Z2649" s="55" t="e">
        <f t="shared" ref="Z2649" si="4573">Z2648</f>
        <v>#N/A</v>
      </c>
      <c r="AA2649" s="55" t="e">
        <f t="shared" si="4568"/>
        <v>#N/A</v>
      </c>
      <c r="AB2649" s="336" t="e">
        <f t="shared" si="4569"/>
        <v>#N/A</v>
      </c>
      <c r="AC2649" s="223" t="e">
        <f ca="1">INDEX(FGA_COEFFS,1,1)+Z2649*INDEX(FGA_COEFFS,1,2)+Y2649*INDEX(FGA_COEFFS,1,3)+R2649*INDEX(FGA_COEFFS,1,4)+Q2648*INDEX(FGA_COEFFS,1,5)+S2649*INDEX(FGA_COEFFS,1,6)+T2648*INDEX(FGA_COEFFS,1,7)+M2648*INDEX(FGA_COEFFS,1,8)+Y2652*Y2654</f>
        <v>#N/A</v>
      </c>
      <c r="AD2649" s="223" t="e">
        <f ca="1">INDEX(THREEPTA_COEFFS,1,1)+AC2649*INDEX(THREEPTA_COEFFS,1,2)+J2649*INDEX(THREEPTA_COEFFS,1,3)+AA2649*INDEX(THREEPTA_COEFFS,1,4)+K2649*INDEX(THREEPTA_COEFFS,1,5)+L2648*INDEX(THREEPTA_COEFFS,1,6)+Z2652*Z2654</f>
        <v>#N/A</v>
      </c>
      <c r="AE2649" s="223" t="e">
        <f ca="1">INDEX(THREEPTPCT_COEFFS,1,1)+K2649*INDEX(THREEPTPCT_COEFFS,1,2)+L2648*INDEX(THREEPTPCT_COEFFS,1,3)+AA2652*AA2654</f>
        <v>#N/A</v>
      </c>
      <c r="AF2649" s="55" t="e">
        <f t="shared" ca="1" si="4570"/>
        <v>#N/A</v>
      </c>
      <c r="AG2649" s="223" t="e">
        <f ca="1">INDEX(TWOPTPCT_COEFFS,1,1)+AB2649*INDEX(TWOPTPCT_COEFFS,1,2)+I2648*INDEX(TWOPTPCT_COEFFS,1,3)+G2648*INDEX(TWOPTPCT_COEFFS,1,4)+L2648*INDEX(TWOPTPCT_COEFFS,1,5)+AB2652*AB2654</f>
        <v>#N/A</v>
      </c>
      <c r="AH2649" s="223" t="e">
        <f ca="1">INDEX(FTA_COEFFS,1,1)+O2649*INDEX(FTA_COEFFS,1,2)+N2648*INDEX(FTA_COEFFS,1,3)+(Q2649+R2649)*INDEX(FTA_COEFFS,1,4)+(Q2648+R2648)*INDEX(FTA_COEFFS,1,5)+M2648*INDEX(FTA_COEFFS,1,6)+AC2652*AC2654</f>
        <v>#N/A</v>
      </c>
      <c r="AI2649" s="223" t="e">
        <f ca="1">INDEX(FTPCT_COEFFS,1,1)+P2649*INDEX(FTPCT_COEFFS,1,2)+F2649*INDEX(FTPCT_COEFFS,1,3)+G2648*INDEX(FTPCT_COEFFS,1,4)+AD2652*AD2654</f>
        <v>#N/A</v>
      </c>
      <c r="AJ2649" s="338" t="e">
        <f t="shared" ca="1" si="4571"/>
        <v>#N/A</v>
      </c>
      <c r="AK2649" s="55"/>
      <c r="AL2649" s="55"/>
      <c r="AM2649" s="55"/>
      <c r="AN2649" s="55"/>
      <c r="AO2649" s="55"/>
      <c r="AP2649" s="55"/>
      <c r="AQ2649" s="55"/>
      <c r="AR2649" s="55"/>
    </row>
    <row r="2650" spans="1:45" x14ac:dyDescent="0.3">
      <c r="A2650" s="54" t="e">
        <f ca="1">IF(D2648&gt;(D2649+(AVERAGE(V2648,W2648)-AVERAGE(V2649,W2649))/2)+2.5,C2648,IF(D2649&gt;(D2648+(AVERAGE(V2649,W2649)-AVERAGE(V2648,W2648))/2)+2.5,C2649,"Close"))</f>
        <v>#N/A</v>
      </c>
      <c r="B2650" s="64" t="e">
        <f ca="1">IF(D2649&gt;D2648,C2649,C2648)</f>
        <v>#N/A</v>
      </c>
      <c r="D2650" s="56"/>
      <c r="X2650" s="55"/>
      <c r="Y2650" s="55"/>
      <c r="Z2650" s="55"/>
      <c r="AA2650" s="55"/>
      <c r="AB2650" s="55"/>
      <c r="AC2650" s="337"/>
      <c r="AD2650" s="337"/>
      <c r="AE2650" s="337"/>
      <c r="AF2650" s="337"/>
      <c r="AG2650" s="337"/>
      <c r="AH2650" s="337"/>
      <c r="AI2650" s="337"/>
      <c r="AJ2650" s="337"/>
      <c r="AK2650" s="337"/>
      <c r="AL2650" s="337"/>
      <c r="AM2650" s="55"/>
      <c r="AN2650" s="55"/>
      <c r="AO2650" s="55"/>
      <c r="AP2650" s="55"/>
      <c r="AQ2650" s="55"/>
      <c r="AR2650" s="55"/>
      <c r="AS2650" s="55"/>
    </row>
    <row r="2651" spans="1:45" x14ac:dyDescent="0.3">
      <c r="X2651" s="54" t="s">
        <v>1305</v>
      </c>
      <c r="Y2651" s="54" t="s">
        <v>128</v>
      </c>
      <c r="Z2651" s="54" t="s">
        <v>157</v>
      </c>
      <c r="AA2651" s="54" t="s">
        <v>151</v>
      </c>
      <c r="AB2651" s="54" t="s">
        <v>1327</v>
      </c>
      <c r="AC2651" s="54" t="s">
        <v>129</v>
      </c>
      <c r="AD2651" s="54" t="s">
        <v>116</v>
      </c>
      <c r="AE2651" s="54"/>
      <c r="AF2651" s="54"/>
      <c r="AG2651" s="54"/>
      <c r="AH2651" s="54"/>
      <c r="AI2651" s="54"/>
      <c r="AJ2651" s="54"/>
      <c r="AK2651" s="54"/>
      <c r="AL2651" s="54"/>
      <c r="AM2651" s="54"/>
      <c r="AN2651" s="54"/>
      <c r="AO2651" s="54"/>
      <c r="AP2651" s="54"/>
      <c r="AQ2651" s="54"/>
      <c r="AR2651" s="54"/>
      <c r="AS2651" s="54"/>
    </row>
    <row r="2652" spans="1:45" x14ac:dyDescent="0.3">
      <c r="X2652" s="54"/>
      <c r="Y2652" s="54">
        <f t="shared" ref="Y2652:AD2652" si="4574">Y2645</f>
        <v>6.4436999999999998</v>
      </c>
      <c r="Z2652" s="54">
        <f t="shared" si="4574"/>
        <v>4.9371</v>
      </c>
      <c r="AA2652" s="54">
        <f t="shared" si="4574"/>
        <v>11.350300000000001</v>
      </c>
      <c r="AB2652" s="54">
        <f t="shared" si="4574"/>
        <v>7.1900000000000006E-2</v>
      </c>
      <c r="AC2652" s="54">
        <f t="shared" si="4574"/>
        <v>6.2766000000000002</v>
      </c>
      <c r="AD2652" s="54">
        <f t="shared" si="4574"/>
        <v>11.042999999999999</v>
      </c>
      <c r="AE2652" s="54"/>
      <c r="AF2652" s="336"/>
      <c r="AG2652" s="336"/>
      <c r="AH2652" s="336"/>
      <c r="AI2652" s="54"/>
      <c r="AJ2652" s="54"/>
      <c r="AK2652" s="54"/>
      <c r="AL2652" s="54"/>
      <c r="AM2652" s="54"/>
      <c r="AN2652" s="54"/>
      <c r="AO2652" s="54"/>
      <c r="AP2652" s="54"/>
      <c r="AQ2652" s="54"/>
      <c r="AR2652" s="54"/>
      <c r="AS2652" s="54"/>
    </row>
    <row r="2653" spans="1:45" x14ac:dyDescent="0.3">
      <c r="D2653" s="56"/>
      <c r="X2653" s="336"/>
      <c r="Y2653" s="336">
        <f t="shared" ca="1" si="4490"/>
        <v>0.15630415881334703</v>
      </c>
      <c r="Z2653" s="336">
        <f t="shared" ca="1" si="4490"/>
        <v>-3.5169241532011779E-2</v>
      </c>
      <c r="AA2653" s="336">
        <f t="shared" ca="1" si="4490"/>
        <v>7.2365551947864815E-2</v>
      </c>
      <c r="AB2653" s="336">
        <f t="shared" ca="1" si="4490"/>
        <v>4.5133814075947125E-2</v>
      </c>
      <c r="AC2653" s="336">
        <f t="shared" ca="1" si="4490"/>
        <v>-0.32944318378005288</v>
      </c>
      <c r="AD2653" s="336">
        <f t="shared" ca="1" si="4490"/>
        <v>-7.6014251883300152E-4</v>
      </c>
      <c r="AE2653" s="336"/>
      <c r="AF2653" s="336"/>
      <c r="AG2653" s="336"/>
      <c r="AH2653" s="336"/>
      <c r="AI2653" s="54"/>
      <c r="AJ2653" s="54"/>
      <c r="AK2653" s="54"/>
      <c r="AL2653" s="336"/>
      <c r="AM2653" s="336"/>
      <c r="AN2653" s="336"/>
      <c r="AO2653" s="336"/>
      <c r="AP2653" s="54"/>
      <c r="AQ2653" s="336"/>
      <c r="AR2653" s="336"/>
      <c r="AS2653" s="336"/>
    </row>
    <row r="2654" spans="1:45" x14ac:dyDescent="0.3">
      <c r="C2654" s="54"/>
      <c r="D2654" s="56"/>
      <c r="Y2654" s="336">
        <f t="shared" ca="1" si="4490"/>
        <v>-1.6052474827077893E-2</v>
      </c>
      <c r="Z2654" s="336">
        <f t="shared" ca="1" si="4490"/>
        <v>-3.4101241800275239E-2</v>
      </c>
      <c r="AA2654" s="336">
        <f t="shared" ca="1" si="4490"/>
        <v>-0.31308467773811438</v>
      </c>
      <c r="AB2654" s="336">
        <f t="shared" ca="1" si="4490"/>
        <v>0.10774240434133295</v>
      </c>
      <c r="AC2654" s="336">
        <f t="shared" ca="1" si="4490"/>
        <v>-1.2609967504877619</v>
      </c>
      <c r="AD2654" s="336">
        <f t="shared" ca="1" si="4490"/>
        <v>2.5191763275818758E-3</v>
      </c>
      <c r="AE2654" s="55"/>
      <c r="AF2654" s="55"/>
      <c r="AG2654" s="55"/>
      <c r="AH2654" s="55"/>
      <c r="AI2654" s="55"/>
      <c r="AJ2654" s="55"/>
      <c r="AK2654" s="55"/>
      <c r="AL2654" s="55"/>
      <c r="AM2654" s="55"/>
      <c r="AN2654" s="55"/>
      <c r="AO2654" s="55"/>
      <c r="AP2654" s="55"/>
      <c r="AQ2654" s="55"/>
      <c r="AR2654" s="55"/>
      <c r="AS2654" s="55"/>
    </row>
    <row r="2655" spans="1:45" x14ac:dyDescent="0.3">
      <c r="B2655" s="54" t="s">
        <v>172</v>
      </c>
      <c r="C2655" s="53">
        <f>C2648</f>
        <v>0</v>
      </c>
      <c r="D2655" s="56" t="e">
        <f t="shared" ref="D2655:D2656" ca="1" si="4575">AJ2655</f>
        <v>#N/A</v>
      </c>
      <c r="E2655" s="52" t="e">
        <f t="shared" ref="E2655:W2655" si="4576">E2648</f>
        <v>#N/A</v>
      </c>
      <c r="F2655" s="52" t="e">
        <f t="shared" si="4576"/>
        <v>#N/A</v>
      </c>
      <c r="G2655" s="52" t="e">
        <f t="shared" si="4576"/>
        <v>#N/A</v>
      </c>
      <c r="H2655" s="52" t="e">
        <f t="shared" si="4576"/>
        <v>#N/A</v>
      </c>
      <c r="I2655" s="52" t="e">
        <f t="shared" si="4576"/>
        <v>#N/A</v>
      </c>
      <c r="J2655" s="52" t="e">
        <f t="shared" si="4576"/>
        <v>#N/A</v>
      </c>
      <c r="K2655" s="52" t="e">
        <f t="shared" si="4576"/>
        <v>#N/A</v>
      </c>
      <c r="L2655" s="52" t="e">
        <f t="shared" si="4576"/>
        <v>#N/A</v>
      </c>
      <c r="M2655" s="52" t="e">
        <f t="shared" si="4576"/>
        <v>#N/A</v>
      </c>
      <c r="N2655" s="52" t="e">
        <f t="shared" si="4576"/>
        <v>#N/A</v>
      </c>
      <c r="O2655" s="52" t="e">
        <f t="shared" si="4576"/>
        <v>#N/A</v>
      </c>
      <c r="P2655" s="52" t="e">
        <f t="shared" si="4576"/>
        <v>#N/A</v>
      </c>
      <c r="Q2655" s="52" t="e">
        <f t="shared" si="4576"/>
        <v>#N/A</v>
      </c>
      <c r="R2655" s="52" t="e">
        <f t="shared" si="4576"/>
        <v>#N/A</v>
      </c>
      <c r="S2655" s="52" t="e">
        <f t="shared" si="4576"/>
        <v>#N/A</v>
      </c>
      <c r="T2655" s="52" t="e">
        <f t="shared" si="4576"/>
        <v>#N/A</v>
      </c>
      <c r="U2655" s="52" t="e">
        <f t="shared" si="4576"/>
        <v>#N/A</v>
      </c>
      <c r="V2655" s="52" t="e">
        <f t="shared" si="4576"/>
        <v>#N/A</v>
      </c>
      <c r="W2655" s="52" t="e">
        <f t="shared" si="4576"/>
        <v>#N/A</v>
      </c>
      <c r="X2655" s="55" t="e">
        <f t="shared" ref="X2655:X2656" si="4577">(H2655-(O2655*P2655)/100-3*(J2655*K2655)/100)/2</f>
        <v>#N/A</v>
      </c>
      <c r="Y2655" s="55" t="e">
        <f t="shared" ref="Y2655:Y2656" si="4578">SUM(X2655,(J2655*K2655/100))/(F2655/100)</f>
        <v>#N/A</v>
      </c>
      <c r="Z2655" s="55" t="e">
        <f t="shared" ref="Z2655" si="4579">U2655*0.5+U2656*0.5</f>
        <v>#N/A</v>
      </c>
      <c r="AA2655" s="55" t="e">
        <f t="shared" ref="AA2655:AA2656" si="4580">J2655/Y2655</f>
        <v>#N/A</v>
      </c>
      <c r="AB2655" s="336" t="e">
        <f t="shared" ref="AB2655:AB2656" si="4581">X2655/(Y2655-J2655)</f>
        <v>#N/A</v>
      </c>
      <c r="AC2655" s="223" t="e">
        <f ca="1">INDEX(FGA_COEFFS,1,1)+Z2655*INDEX(FGA_COEFFS,1,2)+Y2655*INDEX(FGA_COEFFS,1,3)+R2655*INDEX(FGA_COEFFS,1,4)+Q2656*INDEX(FGA_COEFFS,1,5)+S2655*INDEX(FGA_COEFFS,1,6)+T2656*INDEX(FGA_COEFFS,1,7)+M2656*INDEX(FGA_COEFFS,1,8)+Y2659*Y2660</f>
        <v>#N/A</v>
      </c>
      <c r="AD2655" s="223" t="e">
        <f ca="1">INDEX(THREEPTA_COEFFS,1,1)+AC2655*INDEX(THREEPTA_COEFFS,1,2)+J2655*INDEX(THREEPTA_COEFFS,1,3)+AA2655*INDEX(THREEPTA_COEFFS,1,4)+K2655*INDEX(THREEPTA_COEFFS,1,5)+L2656*INDEX(THREEPTA_COEFFS,1,6)+Z2659*Z2660</f>
        <v>#N/A</v>
      </c>
      <c r="AE2655" s="223" t="e">
        <f ca="1">INDEX(THREEPTPCT_COEFFS,1,1)+K2655*INDEX(THREEPTPCT_COEFFS,1,2)+L2656*INDEX(THREEPTPCT_COEFFS,1,3)+AA2659*AA2660</f>
        <v>#N/A</v>
      </c>
      <c r="AF2655" s="55" t="e">
        <f t="shared" ref="AF2655:AF2656" ca="1" si="4582">AC2655-AD2655</f>
        <v>#N/A</v>
      </c>
      <c r="AG2655" s="223" t="e">
        <f ca="1">INDEX(TWOPTPCT_COEFFS,1,1)+AB2655*INDEX(TWOPTPCT_COEFFS,1,2)+I2656*INDEX(TWOPTPCT_COEFFS,1,3)+G2656*INDEX(TWOPTPCT_COEFFS,1,4)+L2656*INDEX(TWOPTPCT_COEFFS,1,5)+AB2659*AB2660</f>
        <v>#N/A</v>
      </c>
      <c r="AH2655" s="223" t="e">
        <f ca="1">INDEX(FTA_COEFFS,1,1)+O2655*INDEX(FTA_COEFFS,1,2)+N2656*INDEX(FTA_COEFFS,1,3)+(Q2655+R2655)*INDEX(FTA_COEFFS,1,4)+(Q2656+R2656)*INDEX(FTA_COEFFS,1,5)+M2656*INDEX(FTA_COEFFS,1,6)+AC2659*AC2660</f>
        <v>#N/A</v>
      </c>
      <c r="AI2655" s="223" t="e">
        <f ca="1">INDEX(FTPCT_COEFFS,1,1)+P2655*INDEX(FTPCT_COEFFS,1,2)+F2655*INDEX(FTPCT_COEFFS,1,3)+G2656*INDEX(FTPCT_COEFFS,1,4)+AD2659*AD2660</f>
        <v>#N/A</v>
      </c>
      <c r="AJ2655" s="338" t="e">
        <f t="shared" ref="AJ2655:AJ2656" ca="1" si="4583">AD2655*AE2655/100+AF2655*AG2655+AH2655*AI2655/100</f>
        <v>#N/A</v>
      </c>
      <c r="AK2655" s="55"/>
      <c r="AL2655" s="55"/>
      <c r="AM2655" s="55"/>
      <c r="AN2655" s="55"/>
      <c r="AO2655" s="55"/>
      <c r="AP2655" s="55"/>
      <c r="AQ2655" s="55"/>
      <c r="AR2655" s="55"/>
    </row>
    <row r="2656" spans="1:45" x14ac:dyDescent="0.3">
      <c r="B2656" s="54" t="s">
        <v>175</v>
      </c>
      <c r="C2656" s="54">
        <f>C2649</f>
        <v>0</v>
      </c>
      <c r="D2656" s="56" t="e">
        <f t="shared" ca="1" si="4575"/>
        <v>#N/A</v>
      </c>
      <c r="E2656" s="52" t="e">
        <f t="shared" ref="E2656:W2656" si="4584">E2649</f>
        <v>#N/A</v>
      </c>
      <c r="F2656" s="52" t="e">
        <f t="shared" si="4584"/>
        <v>#N/A</v>
      </c>
      <c r="G2656" s="52" t="e">
        <f t="shared" si="4584"/>
        <v>#N/A</v>
      </c>
      <c r="H2656" s="52" t="e">
        <f t="shared" si="4584"/>
        <v>#N/A</v>
      </c>
      <c r="I2656" s="52" t="e">
        <f t="shared" si="4584"/>
        <v>#N/A</v>
      </c>
      <c r="J2656" s="52" t="e">
        <f t="shared" si="4584"/>
        <v>#N/A</v>
      </c>
      <c r="K2656" s="52" t="e">
        <f t="shared" si="4584"/>
        <v>#N/A</v>
      </c>
      <c r="L2656" s="52" t="e">
        <f t="shared" si="4584"/>
        <v>#N/A</v>
      </c>
      <c r="M2656" s="52" t="e">
        <f t="shared" si="4584"/>
        <v>#N/A</v>
      </c>
      <c r="N2656" s="52" t="e">
        <f t="shared" si="4584"/>
        <v>#N/A</v>
      </c>
      <c r="O2656" s="52" t="e">
        <f t="shared" si="4584"/>
        <v>#N/A</v>
      </c>
      <c r="P2656" s="52" t="e">
        <f t="shared" si="4584"/>
        <v>#N/A</v>
      </c>
      <c r="Q2656" s="52" t="e">
        <f t="shared" si="4584"/>
        <v>#N/A</v>
      </c>
      <c r="R2656" s="52" t="e">
        <f t="shared" si="4584"/>
        <v>#N/A</v>
      </c>
      <c r="S2656" s="52" t="e">
        <f t="shared" si="4584"/>
        <v>#N/A</v>
      </c>
      <c r="T2656" s="52" t="e">
        <f t="shared" si="4584"/>
        <v>#N/A</v>
      </c>
      <c r="U2656" s="52" t="e">
        <f t="shared" si="4584"/>
        <v>#N/A</v>
      </c>
      <c r="V2656" s="52" t="e">
        <f t="shared" si="4584"/>
        <v>#N/A</v>
      </c>
      <c r="W2656" s="52" t="e">
        <f t="shared" si="4584"/>
        <v>#N/A</v>
      </c>
      <c r="X2656" s="55" t="e">
        <f t="shared" si="4577"/>
        <v>#N/A</v>
      </c>
      <c r="Y2656" s="55" t="e">
        <f t="shared" si="4578"/>
        <v>#N/A</v>
      </c>
      <c r="Z2656" s="55" t="e">
        <f t="shared" ref="Z2656" si="4585">Z2655</f>
        <v>#N/A</v>
      </c>
      <c r="AA2656" s="55" t="e">
        <f t="shared" si="4580"/>
        <v>#N/A</v>
      </c>
      <c r="AB2656" s="336" t="e">
        <f t="shared" si="4581"/>
        <v>#N/A</v>
      </c>
      <c r="AC2656" s="223" t="e">
        <f ca="1">INDEX(FGA_COEFFS,1,1)+Z2656*INDEX(FGA_COEFFS,1,2)+Y2656*INDEX(FGA_COEFFS,1,3)+R2656*INDEX(FGA_COEFFS,1,4)+Q2655*INDEX(FGA_COEFFS,1,5)+S2656*INDEX(FGA_COEFFS,1,6)+T2655*INDEX(FGA_COEFFS,1,7)+M2655*INDEX(FGA_COEFFS,1,8)+Y2659*Y2661</f>
        <v>#N/A</v>
      </c>
      <c r="AD2656" s="223" t="e">
        <f ca="1">INDEX(THREEPTA_COEFFS,1,1)+AC2656*INDEX(THREEPTA_COEFFS,1,2)+J2656*INDEX(THREEPTA_COEFFS,1,3)+AA2656*INDEX(THREEPTA_COEFFS,1,4)+K2656*INDEX(THREEPTA_COEFFS,1,5)+L2655*INDEX(THREEPTA_COEFFS,1,6)+Z2659*Z2661</f>
        <v>#N/A</v>
      </c>
      <c r="AE2656" s="223" t="e">
        <f ca="1">INDEX(THREEPTPCT_COEFFS,1,1)+K2656*INDEX(THREEPTPCT_COEFFS,1,2)+L2655*INDEX(THREEPTPCT_COEFFS,1,3)+AA2659*AA2661</f>
        <v>#N/A</v>
      </c>
      <c r="AF2656" s="55" t="e">
        <f t="shared" ca="1" si="4582"/>
        <v>#N/A</v>
      </c>
      <c r="AG2656" s="223" t="e">
        <f ca="1">INDEX(TWOPTPCT_COEFFS,1,1)+AB2656*INDEX(TWOPTPCT_COEFFS,1,2)+I2655*INDEX(TWOPTPCT_COEFFS,1,3)+G2655*INDEX(TWOPTPCT_COEFFS,1,4)+L2655*INDEX(TWOPTPCT_COEFFS,1,5)+AB2659*AB2661</f>
        <v>#N/A</v>
      </c>
      <c r="AH2656" s="223" t="e">
        <f ca="1">INDEX(FTA_COEFFS,1,1)+O2656*INDEX(FTA_COEFFS,1,2)+N2655*INDEX(FTA_COEFFS,1,3)+(Q2656+R2656)*INDEX(FTA_COEFFS,1,4)+(Q2655+R2655)*INDEX(FTA_COEFFS,1,5)+M2655*INDEX(FTA_COEFFS,1,6)+AC2659*AC2661</f>
        <v>#N/A</v>
      </c>
      <c r="AI2656" s="223" t="e">
        <f ca="1">INDEX(FTPCT_COEFFS,1,1)+P2656*INDEX(FTPCT_COEFFS,1,2)+F2656*INDEX(FTPCT_COEFFS,1,3)+G2655*INDEX(FTPCT_COEFFS,1,4)+AD2659*AD2661</f>
        <v>#N/A</v>
      </c>
      <c r="AJ2656" s="338" t="e">
        <f t="shared" ca="1" si="4583"/>
        <v>#N/A</v>
      </c>
      <c r="AK2656" s="55"/>
      <c r="AL2656" s="55"/>
      <c r="AM2656" s="55"/>
      <c r="AN2656" s="55"/>
      <c r="AO2656" s="55"/>
      <c r="AP2656" s="55"/>
      <c r="AQ2656" s="55"/>
      <c r="AR2656" s="55"/>
    </row>
    <row r="2657" spans="1:45" x14ac:dyDescent="0.3">
      <c r="A2657" s="54" t="e">
        <f ca="1">IF(D2655&gt;(D2656+(AVERAGE(V2655,W2655)-AVERAGE(V2656,W2656))/2)+2.5,C2655,IF(D2656&gt;(D2655+(AVERAGE(V2656,W2656)-AVERAGE(V2655,W2655))/2)+2.5,C2656,"Close"))</f>
        <v>#N/A</v>
      </c>
      <c r="B2657" s="64" t="e">
        <f ca="1">IF(D2656&gt;D2655,C2656,C2655)</f>
        <v>#N/A</v>
      </c>
      <c r="D2657" s="56"/>
      <c r="X2657" s="55"/>
      <c r="Y2657" s="55"/>
      <c r="Z2657" s="55"/>
      <c r="AA2657" s="55"/>
      <c r="AB2657" s="55"/>
      <c r="AC2657" s="337"/>
      <c r="AD2657" s="337"/>
      <c r="AE2657" s="337"/>
      <c r="AF2657" s="337"/>
      <c r="AG2657" s="337"/>
      <c r="AH2657" s="337"/>
      <c r="AI2657" s="337"/>
      <c r="AJ2657" s="337"/>
      <c r="AK2657" s="337"/>
      <c r="AL2657" s="337"/>
      <c r="AM2657" s="55"/>
      <c r="AN2657" s="55"/>
      <c r="AO2657" s="55"/>
      <c r="AP2657" s="55"/>
      <c r="AQ2657" s="55"/>
      <c r="AR2657" s="55"/>
      <c r="AS2657" s="55"/>
    </row>
    <row r="2658" spans="1:45" x14ac:dyDescent="0.3">
      <c r="X2658" s="54" t="s">
        <v>1305</v>
      </c>
      <c r="Y2658" s="54" t="s">
        <v>128</v>
      </c>
      <c r="Z2658" s="54" t="s">
        <v>157</v>
      </c>
      <c r="AA2658" s="54" t="s">
        <v>151</v>
      </c>
      <c r="AB2658" s="54" t="s">
        <v>1327</v>
      </c>
      <c r="AC2658" s="54" t="s">
        <v>129</v>
      </c>
      <c r="AD2658" s="54" t="s">
        <v>116</v>
      </c>
      <c r="AE2658" s="54"/>
      <c r="AF2658" s="54"/>
      <c r="AG2658" s="54"/>
      <c r="AH2658" s="54"/>
      <c r="AI2658" s="54"/>
      <c r="AJ2658" s="54"/>
      <c r="AK2658" s="54"/>
      <c r="AL2658" s="54"/>
      <c r="AM2658" s="54"/>
      <c r="AN2658" s="54"/>
      <c r="AO2658" s="54"/>
      <c r="AP2658" s="54"/>
      <c r="AQ2658" s="54"/>
      <c r="AR2658" s="54"/>
      <c r="AS2658" s="54"/>
    </row>
    <row r="2659" spans="1:45" x14ac:dyDescent="0.3">
      <c r="X2659" s="54"/>
      <c r="Y2659" s="54">
        <f t="shared" ref="Y2659:AD2659" si="4586">Y2652</f>
        <v>6.4436999999999998</v>
      </c>
      <c r="Z2659" s="54">
        <f t="shared" si="4586"/>
        <v>4.9371</v>
      </c>
      <c r="AA2659" s="54">
        <f t="shared" si="4586"/>
        <v>11.350300000000001</v>
      </c>
      <c r="AB2659" s="54">
        <f t="shared" si="4586"/>
        <v>7.1900000000000006E-2</v>
      </c>
      <c r="AC2659" s="54">
        <f t="shared" si="4586"/>
        <v>6.2766000000000002</v>
      </c>
      <c r="AD2659" s="54">
        <f t="shared" si="4586"/>
        <v>11.042999999999999</v>
      </c>
      <c r="AE2659" s="54"/>
      <c r="AF2659" s="336"/>
      <c r="AG2659" s="336"/>
      <c r="AH2659" s="336"/>
      <c r="AI2659" s="54"/>
      <c r="AJ2659" s="54"/>
      <c r="AK2659" s="54"/>
      <c r="AL2659" s="54"/>
      <c r="AM2659" s="54"/>
      <c r="AN2659" s="54"/>
      <c r="AO2659" s="54"/>
      <c r="AP2659" s="54"/>
      <c r="AQ2659" s="54"/>
      <c r="AR2659" s="54"/>
      <c r="AS2659" s="54"/>
    </row>
    <row r="2660" spans="1:45" x14ac:dyDescent="0.3">
      <c r="D2660" s="56"/>
      <c r="X2660" s="336"/>
      <c r="Y2660" s="336">
        <f t="shared" ca="1" si="4490"/>
        <v>-0.26621175833193678</v>
      </c>
      <c r="Z2660" s="336">
        <f t="shared" ca="1" si="4490"/>
        <v>0.11063514393875282</v>
      </c>
      <c r="AA2660" s="336">
        <f t="shared" ca="1" si="4490"/>
        <v>0.18502389746650619</v>
      </c>
      <c r="AB2660" s="336">
        <f t="shared" ca="1" si="4490"/>
        <v>-0.25809421919627745</v>
      </c>
      <c r="AC2660" s="336">
        <f t="shared" ca="1" si="4490"/>
        <v>-0.85263882427127413</v>
      </c>
      <c r="AD2660" s="336">
        <f t="shared" ca="1" si="4490"/>
        <v>-1.0785982920221682</v>
      </c>
      <c r="AE2660" s="336"/>
      <c r="AF2660" s="336"/>
      <c r="AG2660" s="336"/>
      <c r="AH2660" s="336"/>
      <c r="AI2660" s="54"/>
      <c r="AJ2660" s="54"/>
      <c r="AK2660" s="54"/>
      <c r="AL2660" s="336"/>
      <c r="AM2660" s="336"/>
      <c r="AN2660" s="336"/>
      <c r="AO2660" s="336"/>
      <c r="AP2660" s="54"/>
      <c r="AQ2660" s="336"/>
      <c r="AR2660" s="336"/>
      <c r="AS2660" s="336"/>
    </row>
    <row r="2661" spans="1:45" x14ac:dyDescent="0.3">
      <c r="C2661" s="54"/>
      <c r="D2661" s="56"/>
      <c r="Y2661" s="336">
        <f t="shared" ca="1" si="4490"/>
        <v>-1.040452856009376</v>
      </c>
      <c r="Z2661" s="336">
        <f t="shared" ca="1" si="4490"/>
        <v>-0.36945313834344529</v>
      </c>
      <c r="AA2661" s="336">
        <f t="shared" ca="1" si="4490"/>
        <v>0.3204569648050411</v>
      </c>
      <c r="AB2661" s="336">
        <f t="shared" ca="1" si="4490"/>
        <v>-1.4401578953507828</v>
      </c>
      <c r="AC2661" s="336">
        <f t="shared" ca="1" si="4490"/>
        <v>1.6036033659514358E-2</v>
      </c>
      <c r="AD2661" s="336">
        <f t="shared" ca="1" si="4490"/>
        <v>-0.35633952003147562</v>
      </c>
      <c r="AE2661" s="55"/>
      <c r="AF2661" s="55"/>
      <c r="AG2661" s="55"/>
      <c r="AH2661" s="55"/>
      <c r="AI2661" s="55"/>
      <c r="AJ2661" s="55"/>
      <c r="AK2661" s="55"/>
      <c r="AL2661" s="55"/>
      <c r="AM2661" s="55"/>
      <c r="AN2661" s="55"/>
      <c r="AO2661" s="55"/>
      <c r="AP2661" s="55"/>
      <c r="AQ2661" s="55"/>
      <c r="AR2661" s="55"/>
      <c r="AS2661" s="55"/>
    </row>
    <row r="2662" spans="1:45" x14ac:dyDescent="0.3">
      <c r="B2662" s="54" t="s">
        <v>172</v>
      </c>
      <c r="C2662" s="53">
        <f>C2655</f>
        <v>0</v>
      </c>
      <c r="D2662" s="56" t="e">
        <f t="shared" ref="D2662:D2663" ca="1" si="4587">AJ2662</f>
        <v>#N/A</v>
      </c>
      <c r="E2662" s="52" t="e">
        <f t="shared" ref="E2662:W2662" si="4588">E2655</f>
        <v>#N/A</v>
      </c>
      <c r="F2662" s="52" t="e">
        <f t="shared" si="4588"/>
        <v>#N/A</v>
      </c>
      <c r="G2662" s="52" t="e">
        <f t="shared" si="4588"/>
        <v>#N/A</v>
      </c>
      <c r="H2662" s="52" t="e">
        <f t="shared" si="4588"/>
        <v>#N/A</v>
      </c>
      <c r="I2662" s="52" t="e">
        <f t="shared" si="4588"/>
        <v>#N/A</v>
      </c>
      <c r="J2662" s="52" t="e">
        <f t="shared" si="4588"/>
        <v>#N/A</v>
      </c>
      <c r="K2662" s="52" t="e">
        <f t="shared" si="4588"/>
        <v>#N/A</v>
      </c>
      <c r="L2662" s="52" t="e">
        <f t="shared" si="4588"/>
        <v>#N/A</v>
      </c>
      <c r="M2662" s="52" t="e">
        <f t="shared" si="4588"/>
        <v>#N/A</v>
      </c>
      <c r="N2662" s="52" t="e">
        <f t="shared" si="4588"/>
        <v>#N/A</v>
      </c>
      <c r="O2662" s="52" t="e">
        <f t="shared" si="4588"/>
        <v>#N/A</v>
      </c>
      <c r="P2662" s="52" t="e">
        <f t="shared" si="4588"/>
        <v>#N/A</v>
      </c>
      <c r="Q2662" s="52" t="e">
        <f t="shared" si="4588"/>
        <v>#N/A</v>
      </c>
      <c r="R2662" s="52" t="e">
        <f t="shared" si="4588"/>
        <v>#N/A</v>
      </c>
      <c r="S2662" s="52" t="e">
        <f t="shared" si="4588"/>
        <v>#N/A</v>
      </c>
      <c r="T2662" s="52" t="e">
        <f t="shared" si="4588"/>
        <v>#N/A</v>
      </c>
      <c r="U2662" s="52" t="e">
        <f t="shared" si="4588"/>
        <v>#N/A</v>
      </c>
      <c r="V2662" s="52" t="e">
        <f t="shared" si="4588"/>
        <v>#N/A</v>
      </c>
      <c r="W2662" s="52" t="e">
        <f t="shared" si="4588"/>
        <v>#N/A</v>
      </c>
      <c r="X2662" s="55" t="e">
        <f t="shared" ref="X2662:X2663" si="4589">(H2662-(O2662*P2662)/100-3*(J2662*K2662)/100)/2</f>
        <v>#N/A</v>
      </c>
      <c r="Y2662" s="55" t="e">
        <f t="shared" ref="Y2662:Y2663" si="4590">SUM(X2662,(J2662*K2662/100))/(F2662/100)</f>
        <v>#N/A</v>
      </c>
      <c r="Z2662" s="55" t="e">
        <f t="shared" ref="Z2662" si="4591">U2662*0.5+U2663*0.5</f>
        <v>#N/A</v>
      </c>
      <c r="AA2662" s="55" t="e">
        <f t="shared" ref="AA2662:AA2663" si="4592">J2662/Y2662</f>
        <v>#N/A</v>
      </c>
      <c r="AB2662" s="336" t="e">
        <f t="shared" ref="AB2662:AB2663" si="4593">X2662/(Y2662-J2662)</f>
        <v>#N/A</v>
      </c>
      <c r="AC2662" s="223" t="e">
        <f ca="1">INDEX(FGA_COEFFS,1,1)+Z2662*INDEX(FGA_COEFFS,1,2)+Y2662*INDEX(FGA_COEFFS,1,3)+R2662*INDEX(FGA_COEFFS,1,4)+Q2663*INDEX(FGA_COEFFS,1,5)+S2662*INDEX(FGA_COEFFS,1,6)+T2663*INDEX(FGA_COEFFS,1,7)+M2663*INDEX(FGA_COEFFS,1,8)+Y2666*Y2667</f>
        <v>#N/A</v>
      </c>
      <c r="AD2662" s="223" t="e">
        <f ca="1">INDEX(THREEPTA_COEFFS,1,1)+AC2662*INDEX(THREEPTA_COEFFS,1,2)+J2662*INDEX(THREEPTA_COEFFS,1,3)+AA2662*INDEX(THREEPTA_COEFFS,1,4)+K2662*INDEX(THREEPTA_COEFFS,1,5)+L2663*INDEX(THREEPTA_COEFFS,1,6)+Z2666*Z2667</f>
        <v>#N/A</v>
      </c>
      <c r="AE2662" s="223" t="e">
        <f ca="1">INDEX(THREEPTPCT_COEFFS,1,1)+K2662*INDEX(THREEPTPCT_COEFFS,1,2)+L2663*INDEX(THREEPTPCT_COEFFS,1,3)+AA2666*AA2667</f>
        <v>#N/A</v>
      </c>
      <c r="AF2662" s="55" t="e">
        <f t="shared" ref="AF2662:AF2663" ca="1" si="4594">AC2662-AD2662</f>
        <v>#N/A</v>
      </c>
      <c r="AG2662" s="223" t="e">
        <f ca="1">INDEX(TWOPTPCT_COEFFS,1,1)+AB2662*INDEX(TWOPTPCT_COEFFS,1,2)+I2663*INDEX(TWOPTPCT_COEFFS,1,3)+G2663*INDEX(TWOPTPCT_COEFFS,1,4)+L2663*INDEX(TWOPTPCT_COEFFS,1,5)+AB2666*AB2667</f>
        <v>#N/A</v>
      </c>
      <c r="AH2662" s="223" t="e">
        <f ca="1">INDEX(FTA_COEFFS,1,1)+O2662*INDEX(FTA_COEFFS,1,2)+N2663*INDEX(FTA_COEFFS,1,3)+(Q2662+R2662)*INDEX(FTA_COEFFS,1,4)+(Q2663+R2663)*INDEX(FTA_COEFFS,1,5)+M2663*INDEX(FTA_COEFFS,1,6)+AC2666*AC2667</f>
        <v>#N/A</v>
      </c>
      <c r="AI2662" s="223" t="e">
        <f ca="1">INDEX(FTPCT_COEFFS,1,1)+P2662*INDEX(FTPCT_COEFFS,1,2)+F2662*INDEX(FTPCT_COEFFS,1,3)+G2663*INDEX(FTPCT_COEFFS,1,4)+AD2666*AD2667</f>
        <v>#N/A</v>
      </c>
      <c r="AJ2662" s="338" t="e">
        <f t="shared" ref="AJ2662:AJ2663" ca="1" si="4595">AD2662*AE2662/100+AF2662*AG2662+AH2662*AI2662/100</f>
        <v>#N/A</v>
      </c>
      <c r="AK2662" s="55"/>
      <c r="AL2662" s="55"/>
      <c r="AM2662" s="55"/>
      <c r="AN2662" s="55"/>
      <c r="AO2662" s="55"/>
      <c r="AP2662" s="55"/>
      <c r="AQ2662" s="55"/>
      <c r="AR2662" s="55"/>
    </row>
    <row r="2663" spans="1:45" x14ac:dyDescent="0.3">
      <c r="B2663" s="54" t="s">
        <v>175</v>
      </c>
      <c r="C2663" s="54">
        <f>C2656</f>
        <v>0</v>
      </c>
      <c r="D2663" s="56" t="e">
        <f t="shared" ca="1" si="4587"/>
        <v>#N/A</v>
      </c>
      <c r="E2663" s="52" t="e">
        <f t="shared" ref="E2663:W2663" si="4596">E2656</f>
        <v>#N/A</v>
      </c>
      <c r="F2663" s="52" t="e">
        <f t="shared" si="4596"/>
        <v>#N/A</v>
      </c>
      <c r="G2663" s="52" t="e">
        <f t="shared" si="4596"/>
        <v>#N/A</v>
      </c>
      <c r="H2663" s="52" t="e">
        <f t="shared" si="4596"/>
        <v>#N/A</v>
      </c>
      <c r="I2663" s="52" t="e">
        <f t="shared" si="4596"/>
        <v>#N/A</v>
      </c>
      <c r="J2663" s="52" t="e">
        <f t="shared" si="4596"/>
        <v>#N/A</v>
      </c>
      <c r="K2663" s="52" t="e">
        <f t="shared" si="4596"/>
        <v>#N/A</v>
      </c>
      <c r="L2663" s="52" t="e">
        <f t="shared" si="4596"/>
        <v>#N/A</v>
      </c>
      <c r="M2663" s="52" t="e">
        <f t="shared" si="4596"/>
        <v>#N/A</v>
      </c>
      <c r="N2663" s="52" t="e">
        <f t="shared" si="4596"/>
        <v>#N/A</v>
      </c>
      <c r="O2663" s="52" t="e">
        <f t="shared" si="4596"/>
        <v>#N/A</v>
      </c>
      <c r="P2663" s="52" t="e">
        <f t="shared" si="4596"/>
        <v>#N/A</v>
      </c>
      <c r="Q2663" s="52" t="e">
        <f t="shared" si="4596"/>
        <v>#N/A</v>
      </c>
      <c r="R2663" s="52" t="e">
        <f t="shared" si="4596"/>
        <v>#N/A</v>
      </c>
      <c r="S2663" s="52" t="e">
        <f t="shared" si="4596"/>
        <v>#N/A</v>
      </c>
      <c r="T2663" s="52" t="e">
        <f t="shared" si="4596"/>
        <v>#N/A</v>
      </c>
      <c r="U2663" s="52" t="e">
        <f t="shared" si="4596"/>
        <v>#N/A</v>
      </c>
      <c r="V2663" s="52" t="e">
        <f t="shared" si="4596"/>
        <v>#N/A</v>
      </c>
      <c r="W2663" s="52" t="e">
        <f t="shared" si="4596"/>
        <v>#N/A</v>
      </c>
      <c r="X2663" s="55" t="e">
        <f t="shared" si="4589"/>
        <v>#N/A</v>
      </c>
      <c r="Y2663" s="55" t="e">
        <f t="shared" si="4590"/>
        <v>#N/A</v>
      </c>
      <c r="Z2663" s="55" t="e">
        <f t="shared" ref="Z2663" si="4597">Z2662</f>
        <v>#N/A</v>
      </c>
      <c r="AA2663" s="55" t="e">
        <f t="shared" si="4592"/>
        <v>#N/A</v>
      </c>
      <c r="AB2663" s="336" t="e">
        <f t="shared" si="4593"/>
        <v>#N/A</v>
      </c>
      <c r="AC2663" s="223" t="e">
        <f ca="1">INDEX(FGA_COEFFS,1,1)+Z2663*INDEX(FGA_COEFFS,1,2)+Y2663*INDEX(FGA_COEFFS,1,3)+R2663*INDEX(FGA_COEFFS,1,4)+Q2662*INDEX(FGA_COEFFS,1,5)+S2663*INDEX(FGA_COEFFS,1,6)+T2662*INDEX(FGA_COEFFS,1,7)+M2662*INDEX(FGA_COEFFS,1,8)+Y2666*Y2668</f>
        <v>#N/A</v>
      </c>
      <c r="AD2663" s="223" t="e">
        <f ca="1">INDEX(THREEPTA_COEFFS,1,1)+AC2663*INDEX(THREEPTA_COEFFS,1,2)+J2663*INDEX(THREEPTA_COEFFS,1,3)+AA2663*INDEX(THREEPTA_COEFFS,1,4)+K2663*INDEX(THREEPTA_COEFFS,1,5)+L2662*INDEX(THREEPTA_COEFFS,1,6)+Z2666*Z2668</f>
        <v>#N/A</v>
      </c>
      <c r="AE2663" s="223" t="e">
        <f ca="1">INDEX(THREEPTPCT_COEFFS,1,1)+K2663*INDEX(THREEPTPCT_COEFFS,1,2)+L2662*INDEX(THREEPTPCT_COEFFS,1,3)+AA2666*AA2668</f>
        <v>#N/A</v>
      </c>
      <c r="AF2663" s="55" t="e">
        <f t="shared" ca="1" si="4594"/>
        <v>#N/A</v>
      </c>
      <c r="AG2663" s="223" t="e">
        <f ca="1">INDEX(TWOPTPCT_COEFFS,1,1)+AB2663*INDEX(TWOPTPCT_COEFFS,1,2)+I2662*INDEX(TWOPTPCT_COEFFS,1,3)+G2662*INDEX(TWOPTPCT_COEFFS,1,4)+L2662*INDEX(TWOPTPCT_COEFFS,1,5)+AB2666*AB2668</f>
        <v>#N/A</v>
      </c>
      <c r="AH2663" s="223" t="e">
        <f ca="1">INDEX(FTA_COEFFS,1,1)+O2663*INDEX(FTA_COEFFS,1,2)+N2662*INDEX(FTA_COEFFS,1,3)+(Q2663+R2663)*INDEX(FTA_COEFFS,1,4)+(Q2662+R2662)*INDEX(FTA_COEFFS,1,5)+M2662*INDEX(FTA_COEFFS,1,6)+AC2666*AC2668</f>
        <v>#N/A</v>
      </c>
      <c r="AI2663" s="223" t="e">
        <f ca="1">INDEX(FTPCT_COEFFS,1,1)+P2663*INDEX(FTPCT_COEFFS,1,2)+F2663*INDEX(FTPCT_COEFFS,1,3)+G2662*INDEX(FTPCT_COEFFS,1,4)+AD2666*AD2668</f>
        <v>#N/A</v>
      </c>
      <c r="AJ2663" s="338" t="e">
        <f t="shared" ca="1" si="4595"/>
        <v>#N/A</v>
      </c>
      <c r="AK2663" s="55"/>
      <c r="AL2663" s="55"/>
      <c r="AM2663" s="55"/>
      <c r="AN2663" s="55"/>
      <c r="AO2663" s="55"/>
      <c r="AP2663" s="55"/>
      <c r="AQ2663" s="55"/>
      <c r="AR2663" s="55"/>
    </row>
    <row r="2664" spans="1:45" x14ac:dyDescent="0.3">
      <c r="A2664" s="54" t="e">
        <f ca="1">IF(D2662&gt;(D2663+(AVERAGE(V2662,W2662)-AVERAGE(V2663,W2663))/2)+2.5,C2662,IF(D2663&gt;(D2662+(AVERAGE(V2663,W2663)-AVERAGE(V2662,W2662))/2)+2.5,C2663,"Close"))</f>
        <v>#N/A</v>
      </c>
      <c r="B2664" s="64" t="e">
        <f ca="1">IF(D2663&gt;D2662,C2663,C2662)</f>
        <v>#N/A</v>
      </c>
      <c r="D2664" s="56"/>
      <c r="X2664" s="55"/>
      <c r="Y2664" s="55"/>
      <c r="Z2664" s="55"/>
      <c r="AA2664" s="55"/>
      <c r="AB2664" s="55"/>
      <c r="AC2664" s="337"/>
      <c r="AD2664" s="337"/>
      <c r="AE2664" s="337"/>
      <c r="AF2664" s="337"/>
      <c r="AG2664" s="337"/>
      <c r="AH2664" s="337"/>
      <c r="AI2664" s="337"/>
      <c r="AJ2664" s="337"/>
      <c r="AK2664" s="337"/>
      <c r="AL2664" s="337"/>
      <c r="AM2664" s="55"/>
      <c r="AN2664" s="55"/>
      <c r="AO2664" s="55"/>
      <c r="AP2664" s="55"/>
      <c r="AQ2664" s="55"/>
      <c r="AR2664" s="55"/>
      <c r="AS2664" s="55"/>
    </row>
    <row r="2665" spans="1:45" x14ac:dyDescent="0.3">
      <c r="X2665" s="54" t="s">
        <v>1305</v>
      </c>
      <c r="Y2665" s="54" t="s">
        <v>128</v>
      </c>
      <c r="Z2665" s="54" t="s">
        <v>157</v>
      </c>
      <c r="AA2665" s="54" t="s">
        <v>151</v>
      </c>
      <c r="AB2665" s="54" t="s">
        <v>1327</v>
      </c>
      <c r="AC2665" s="54" t="s">
        <v>129</v>
      </c>
      <c r="AD2665" s="54" t="s">
        <v>116</v>
      </c>
      <c r="AE2665" s="54"/>
      <c r="AF2665" s="54"/>
      <c r="AG2665" s="54"/>
      <c r="AH2665" s="54"/>
      <c r="AI2665" s="54"/>
      <c r="AJ2665" s="54"/>
      <c r="AK2665" s="54"/>
      <c r="AL2665" s="54"/>
      <c r="AM2665" s="54"/>
      <c r="AN2665" s="54"/>
      <c r="AO2665" s="54"/>
      <c r="AP2665" s="54"/>
      <c r="AQ2665" s="54"/>
      <c r="AR2665" s="54"/>
      <c r="AS2665" s="54"/>
    </row>
    <row r="2666" spans="1:45" x14ac:dyDescent="0.3">
      <c r="X2666" s="54"/>
      <c r="Y2666" s="54">
        <f t="shared" ref="Y2666:AD2666" si="4598">Y2659</f>
        <v>6.4436999999999998</v>
      </c>
      <c r="Z2666" s="54">
        <f t="shared" si="4598"/>
        <v>4.9371</v>
      </c>
      <c r="AA2666" s="54">
        <f t="shared" si="4598"/>
        <v>11.350300000000001</v>
      </c>
      <c r="AB2666" s="54">
        <f t="shared" si="4598"/>
        <v>7.1900000000000006E-2</v>
      </c>
      <c r="AC2666" s="54">
        <f t="shared" si="4598"/>
        <v>6.2766000000000002</v>
      </c>
      <c r="AD2666" s="54">
        <f t="shared" si="4598"/>
        <v>11.042999999999999</v>
      </c>
      <c r="AE2666" s="54"/>
      <c r="AF2666" s="336"/>
      <c r="AG2666" s="336"/>
      <c r="AH2666" s="336"/>
      <c r="AI2666" s="54"/>
      <c r="AJ2666" s="54"/>
      <c r="AK2666" s="54"/>
      <c r="AL2666" s="54"/>
      <c r="AM2666" s="54"/>
      <c r="AN2666" s="54"/>
      <c r="AO2666" s="54"/>
      <c r="AP2666" s="54"/>
      <c r="AQ2666" s="54"/>
      <c r="AR2666" s="54"/>
      <c r="AS2666" s="54"/>
    </row>
    <row r="2667" spans="1:45" x14ac:dyDescent="0.3">
      <c r="D2667" s="56"/>
      <c r="X2667" s="336"/>
      <c r="Y2667" s="336">
        <f t="shared" ca="1" si="4490"/>
        <v>-5.1872557747382073E-2</v>
      </c>
      <c r="Z2667" s="336">
        <f t="shared" ca="1" si="4490"/>
        <v>-0.10866794442069883</v>
      </c>
      <c r="AA2667" s="336">
        <f t="shared" ca="1" si="4490"/>
        <v>0.33468865658635727</v>
      </c>
      <c r="AB2667" s="336">
        <f t="shared" ca="1" si="4490"/>
        <v>0.50005593591765696</v>
      </c>
      <c r="AC2667" s="336">
        <f t="shared" ca="1" si="4490"/>
        <v>-0.84876154249746549</v>
      </c>
      <c r="AD2667" s="336">
        <f t="shared" ca="1" si="4490"/>
        <v>-0.82813173521379446</v>
      </c>
      <c r="AE2667" s="336"/>
      <c r="AF2667" s="336"/>
      <c r="AG2667" s="336"/>
      <c r="AH2667" s="336"/>
      <c r="AI2667" s="54"/>
      <c r="AJ2667" s="54"/>
      <c r="AK2667" s="54"/>
      <c r="AL2667" s="336"/>
      <c r="AM2667" s="336"/>
      <c r="AN2667" s="336"/>
      <c r="AO2667" s="336"/>
      <c r="AP2667" s="54"/>
      <c r="AQ2667" s="336"/>
      <c r="AR2667" s="336"/>
      <c r="AS2667" s="336"/>
    </row>
    <row r="2668" spans="1:45" x14ac:dyDescent="0.3">
      <c r="C2668" s="54"/>
      <c r="D2668" s="56"/>
      <c r="Y2668" s="336">
        <f t="shared" ca="1" si="4490"/>
        <v>0.93194559712970104</v>
      </c>
      <c r="Z2668" s="336">
        <f t="shared" ca="1" si="4490"/>
        <v>1.4884429605055545</v>
      </c>
      <c r="AA2668" s="336">
        <f t="shared" ca="1" si="4490"/>
        <v>-7.2650558061808007E-2</v>
      </c>
      <c r="AB2668" s="336">
        <f t="shared" ca="1" si="4490"/>
        <v>1.2580994396402216</v>
      </c>
      <c r="AC2668" s="336">
        <f t="shared" ca="1" si="4490"/>
        <v>-0.9741974305661506</v>
      </c>
      <c r="AD2668" s="336">
        <f t="shared" ca="1" si="4490"/>
        <v>-1.2567372532684877</v>
      </c>
      <c r="AE2668" s="55"/>
      <c r="AF2668" s="55"/>
      <c r="AG2668" s="55"/>
      <c r="AH2668" s="55"/>
      <c r="AI2668" s="55"/>
      <c r="AJ2668" s="55"/>
      <c r="AK2668" s="55"/>
      <c r="AL2668" s="55"/>
      <c r="AM2668" s="55"/>
      <c r="AN2668" s="55"/>
      <c r="AO2668" s="55"/>
      <c r="AP2668" s="55"/>
      <c r="AQ2668" s="55"/>
      <c r="AR2668" s="55"/>
      <c r="AS2668" s="55"/>
    </row>
    <row r="2669" spans="1:45" x14ac:dyDescent="0.3">
      <c r="B2669" s="54" t="s">
        <v>172</v>
      </c>
      <c r="C2669" s="53">
        <f>C2662</f>
        <v>0</v>
      </c>
      <c r="D2669" s="56" t="e">
        <f t="shared" ref="D2669:D2670" ca="1" si="4599">AJ2669</f>
        <v>#N/A</v>
      </c>
      <c r="E2669" s="52" t="e">
        <f t="shared" ref="E2669:W2669" si="4600">E2662</f>
        <v>#N/A</v>
      </c>
      <c r="F2669" s="52" t="e">
        <f t="shared" si="4600"/>
        <v>#N/A</v>
      </c>
      <c r="G2669" s="52" t="e">
        <f t="shared" si="4600"/>
        <v>#N/A</v>
      </c>
      <c r="H2669" s="52" t="e">
        <f t="shared" si="4600"/>
        <v>#N/A</v>
      </c>
      <c r="I2669" s="52" t="e">
        <f t="shared" si="4600"/>
        <v>#N/A</v>
      </c>
      <c r="J2669" s="52" t="e">
        <f t="shared" si="4600"/>
        <v>#N/A</v>
      </c>
      <c r="K2669" s="52" t="e">
        <f t="shared" si="4600"/>
        <v>#N/A</v>
      </c>
      <c r="L2669" s="52" t="e">
        <f t="shared" si="4600"/>
        <v>#N/A</v>
      </c>
      <c r="M2669" s="52" t="e">
        <f t="shared" si="4600"/>
        <v>#N/A</v>
      </c>
      <c r="N2669" s="52" t="e">
        <f t="shared" si="4600"/>
        <v>#N/A</v>
      </c>
      <c r="O2669" s="52" t="e">
        <f t="shared" si="4600"/>
        <v>#N/A</v>
      </c>
      <c r="P2669" s="52" t="e">
        <f t="shared" si="4600"/>
        <v>#N/A</v>
      </c>
      <c r="Q2669" s="52" t="e">
        <f t="shared" si="4600"/>
        <v>#N/A</v>
      </c>
      <c r="R2669" s="52" t="e">
        <f t="shared" si="4600"/>
        <v>#N/A</v>
      </c>
      <c r="S2669" s="52" t="e">
        <f t="shared" si="4600"/>
        <v>#N/A</v>
      </c>
      <c r="T2669" s="52" t="e">
        <f t="shared" si="4600"/>
        <v>#N/A</v>
      </c>
      <c r="U2669" s="52" t="e">
        <f t="shared" si="4600"/>
        <v>#N/A</v>
      </c>
      <c r="V2669" s="52" t="e">
        <f t="shared" si="4600"/>
        <v>#N/A</v>
      </c>
      <c r="W2669" s="52" t="e">
        <f t="shared" si="4600"/>
        <v>#N/A</v>
      </c>
      <c r="X2669" s="55" t="e">
        <f t="shared" ref="X2669:X2670" si="4601">(H2669-(O2669*P2669)/100-3*(J2669*K2669)/100)/2</f>
        <v>#N/A</v>
      </c>
      <c r="Y2669" s="55" t="e">
        <f t="shared" ref="Y2669:Y2670" si="4602">SUM(X2669,(J2669*K2669/100))/(F2669/100)</f>
        <v>#N/A</v>
      </c>
      <c r="Z2669" s="55" t="e">
        <f t="shared" ref="Z2669" si="4603">U2669*0.5+U2670*0.5</f>
        <v>#N/A</v>
      </c>
      <c r="AA2669" s="55" t="e">
        <f t="shared" ref="AA2669:AA2670" si="4604">J2669/Y2669</f>
        <v>#N/A</v>
      </c>
      <c r="AB2669" s="336" t="e">
        <f t="shared" ref="AB2669:AB2670" si="4605">X2669/(Y2669-J2669)</f>
        <v>#N/A</v>
      </c>
      <c r="AC2669" s="223" t="e">
        <f ca="1">INDEX(FGA_COEFFS,1,1)+Z2669*INDEX(FGA_COEFFS,1,2)+Y2669*INDEX(FGA_COEFFS,1,3)+R2669*INDEX(FGA_COEFFS,1,4)+Q2670*INDEX(FGA_COEFFS,1,5)+S2669*INDEX(FGA_COEFFS,1,6)+T2670*INDEX(FGA_COEFFS,1,7)+M2670*INDEX(FGA_COEFFS,1,8)+Y2673*Y2674</f>
        <v>#N/A</v>
      </c>
      <c r="AD2669" s="223" t="e">
        <f ca="1">INDEX(THREEPTA_COEFFS,1,1)+AC2669*INDEX(THREEPTA_COEFFS,1,2)+J2669*INDEX(THREEPTA_COEFFS,1,3)+AA2669*INDEX(THREEPTA_COEFFS,1,4)+K2669*INDEX(THREEPTA_COEFFS,1,5)+L2670*INDEX(THREEPTA_COEFFS,1,6)+Z2673*Z2674</f>
        <v>#N/A</v>
      </c>
      <c r="AE2669" s="223" t="e">
        <f ca="1">INDEX(THREEPTPCT_COEFFS,1,1)+K2669*INDEX(THREEPTPCT_COEFFS,1,2)+L2670*INDEX(THREEPTPCT_COEFFS,1,3)+AA2673*AA2674</f>
        <v>#N/A</v>
      </c>
      <c r="AF2669" s="55" t="e">
        <f t="shared" ref="AF2669:AF2670" ca="1" si="4606">AC2669-AD2669</f>
        <v>#N/A</v>
      </c>
      <c r="AG2669" s="223" t="e">
        <f ca="1">INDEX(TWOPTPCT_COEFFS,1,1)+AB2669*INDEX(TWOPTPCT_COEFFS,1,2)+I2670*INDEX(TWOPTPCT_COEFFS,1,3)+G2670*INDEX(TWOPTPCT_COEFFS,1,4)+L2670*INDEX(TWOPTPCT_COEFFS,1,5)+AB2673*AB2674</f>
        <v>#N/A</v>
      </c>
      <c r="AH2669" s="223" t="e">
        <f ca="1">INDEX(FTA_COEFFS,1,1)+O2669*INDEX(FTA_COEFFS,1,2)+N2670*INDEX(FTA_COEFFS,1,3)+(Q2669+R2669)*INDEX(FTA_COEFFS,1,4)+(Q2670+R2670)*INDEX(FTA_COEFFS,1,5)+M2670*INDEX(FTA_COEFFS,1,6)+AC2673*AC2674</f>
        <v>#N/A</v>
      </c>
      <c r="AI2669" s="223" t="e">
        <f ca="1">INDEX(FTPCT_COEFFS,1,1)+P2669*INDEX(FTPCT_COEFFS,1,2)+F2669*INDEX(FTPCT_COEFFS,1,3)+G2670*INDEX(FTPCT_COEFFS,1,4)+AD2673*AD2674</f>
        <v>#N/A</v>
      </c>
      <c r="AJ2669" s="338" t="e">
        <f t="shared" ref="AJ2669:AJ2670" ca="1" si="4607">AD2669*AE2669/100+AF2669*AG2669+AH2669*AI2669/100</f>
        <v>#N/A</v>
      </c>
      <c r="AK2669" s="55"/>
      <c r="AL2669" s="55"/>
      <c r="AM2669" s="55"/>
      <c r="AN2669" s="55"/>
      <c r="AO2669" s="55"/>
      <c r="AP2669" s="55"/>
      <c r="AQ2669" s="55"/>
      <c r="AR2669" s="55"/>
    </row>
    <row r="2670" spans="1:45" x14ac:dyDescent="0.3">
      <c r="B2670" s="54" t="s">
        <v>175</v>
      </c>
      <c r="C2670" s="54">
        <f>C2663</f>
        <v>0</v>
      </c>
      <c r="D2670" s="56" t="e">
        <f t="shared" ca="1" si="4599"/>
        <v>#N/A</v>
      </c>
      <c r="E2670" s="52" t="e">
        <f t="shared" ref="E2670:W2670" si="4608">E2663</f>
        <v>#N/A</v>
      </c>
      <c r="F2670" s="52" t="e">
        <f t="shared" si="4608"/>
        <v>#N/A</v>
      </c>
      <c r="G2670" s="52" t="e">
        <f t="shared" si="4608"/>
        <v>#N/A</v>
      </c>
      <c r="H2670" s="52" t="e">
        <f t="shared" si="4608"/>
        <v>#N/A</v>
      </c>
      <c r="I2670" s="52" t="e">
        <f t="shared" si="4608"/>
        <v>#N/A</v>
      </c>
      <c r="J2670" s="52" t="e">
        <f t="shared" si="4608"/>
        <v>#N/A</v>
      </c>
      <c r="K2670" s="52" t="e">
        <f t="shared" si="4608"/>
        <v>#N/A</v>
      </c>
      <c r="L2670" s="52" t="e">
        <f t="shared" si="4608"/>
        <v>#N/A</v>
      </c>
      <c r="M2670" s="52" t="e">
        <f t="shared" si="4608"/>
        <v>#N/A</v>
      </c>
      <c r="N2670" s="52" t="e">
        <f t="shared" si="4608"/>
        <v>#N/A</v>
      </c>
      <c r="O2670" s="52" t="e">
        <f t="shared" si="4608"/>
        <v>#N/A</v>
      </c>
      <c r="P2670" s="52" t="e">
        <f t="shared" si="4608"/>
        <v>#N/A</v>
      </c>
      <c r="Q2670" s="52" t="e">
        <f t="shared" si="4608"/>
        <v>#N/A</v>
      </c>
      <c r="R2670" s="52" t="e">
        <f t="shared" si="4608"/>
        <v>#N/A</v>
      </c>
      <c r="S2670" s="52" t="e">
        <f t="shared" si="4608"/>
        <v>#N/A</v>
      </c>
      <c r="T2670" s="52" t="e">
        <f t="shared" si="4608"/>
        <v>#N/A</v>
      </c>
      <c r="U2670" s="52" t="e">
        <f t="shared" si="4608"/>
        <v>#N/A</v>
      </c>
      <c r="V2670" s="52" t="e">
        <f t="shared" si="4608"/>
        <v>#N/A</v>
      </c>
      <c r="W2670" s="52" t="e">
        <f t="shared" si="4608"/>
        <v>#N/A</v>
      </c>
      <c r="X2670" s="55" t="e">
        <f t="shared" si="4601"/>
        <v>#N/A</v>
      </c>
      <c r="Y2670" s="55" t="e">
        <f t="shared" si="4602"/>
        <v>#N/A</v>
      </c>
      <c r="Z2670" s="55" t="e">
        <f t="shared" ref="Z2670" si="4609">Z2669</f>
        <v>#N/A</v>
      </c>
      <c r="AA2670" s="55" t="e">
        <f t="shared" si="4604"/>
        <v>#N/A</v>
      </c>
      <c r="AB2670" s="336" t="e">
        <f t="shared" si="4605"/>
        <v>#N/A</v>
      </c>
      <c r="AC2670" s="223" t="e">
        <f ca="1">INDEX(FGA_COEFFS,1,1)+Z2670*INDEX(FGA_COEFFS,1,2)+Y2670*INDEX(FGA_COEFFS,1,3)+R2670*INDEX(FGA_COEFFS,1,4)+Q2669*INDEX(FGA_COEFFS,1,5)+S2670*INDEX(FGA_COEFFS,1,6)+T2669*INDEX(FGA_COEFFS,1,7)+M2669*INDEX(FGA_COEFFS,1,8)+Y2673*Y2675</f>
        <v>#N/A</v>
      </c>
      <c r="AD2670" s="223" t="e">
        <f ca="1">INDEX(THREEPTA_COEFFS,1,1)+AC2670*INDEX(THREEPTA_COEFFS,1,2)+J2670*INDEX(THREEPTA_COEFFS,1,3)+AA2670*INDEX(THREEPTA_COEFFS,1,4)+K2670*INDEX(THREEPTA_COEFFS,1,5)+L2669*INDEX(THREEPTA_COEFFS,1,6)+Z2673*Z2675</f>
        <v>#N/A</v>
      </c>
      <c r="AE2670" s="223" t="e">
        <f ca="1">INDEX(THREEPTPCT_COEFFS,1,1)+K2670*INDEX(THREEPTPCT_COEFFS,1,2)+L2669*INDEX(THREEPTPCT_COEFFS,1,3)+AA2673*AA2675</f>
        <v>#N/A</v>
      </c>
      <c r="AF2670" s="55" t="e">
        <f t="shared" ca="1" si="4606"/>
        <v>#N/A</v>
      </c>
      <c r="AG2670" s="223" t="e">
        <f ca="1">INDEX(TWOPTPCT_COEFFS,1,1)+AB2670*INDEX(TWOPTPCT_COEFFS,1,2)+I2669*INDEX(TWOPTPCT_COEFFS,1,3)+G2669*INDEX(TWOPTPCT_COEFFS,1,4)+L2669*INDEX(TWOPTPCT_COEFFS,1,5)+AB2673*AB2675</f>
        <v>#N/A</v>
      </c>
      <c r="AH2670" s="223" t="e">
        <f ca="1">INDEX(FTA_COEFFS,1,1)+O2670*INDEX(FTA_COEFFS,1,2)+N2669*INDEX(FTA_COEFFS,1,3)+(Q2670+R2670)*INDEX(FTA_COEFFS,1,4)+(Q2669+R2669)*INDEX(FTA_COEFFS,1,5)+M2669*INDEX(FTA_COEFFS,1,6)+AC2673*AC2675</f>
        <v>#N/A</v>
      </c>
      <c r="AI2670" s="223" t="e">
        <f ca="1">INDEX(FTPCT_COEFFS,1,1)+P2670*INDEX(FTPCT_COEFFS,1,2)+F2670*INDEX(FTPCT_COEFFS,1,3)+G2669*INDEX(FTPCT_COEFFS,1,4)+AD2673*AD2675</f>
        <v>#N/A</v>
      </c>
      <c r="AJ2670" s="338" t="e">
        <f t="shared" ca="1" si="4607"/>
        <v>#N/A</v>
      </c>
      <c r="AK2670" s="55"/>
      <c r="AL2670" s="55"/>
      <c r="AM2670" s="55"/>
      <c r="AN2670" s="55"/>
      <c r="AO2670" s="55"/>
      <c r="AP2670" s="55"/>
      <c r="AQ2670" s="55"/>
      <c r="AR2670" s="55"/>
    </row>
    <row r="2671" spans="1:45" x14ac:dyDescent="0.3">
      <c r="A2671" s="54" t="e">
        <f ca="1">IF(D2669&gt;(D2670+(AVERAGE(V2669,W2669)-AVERAGE(V2670,W2670))/2)+2.5,C2669,IF(D2670&gt;(D2669+(AVERAGE(V2670,W2670)-AVERAGE(V2669,W2669))/2)+2.5,C2670,"Close"))</f>
        <v>#N/A</v>
      </c>
      <c r="B2671" s="64" t="e">
        <f ca="1">IF(D2670&gt;D2669,C2670,C2669)</f>
        <v>#N/A</v>
      </c>
      <c r="D2671" s="56"/>
      <c r="X2671" s="55"/>
      <c r="Y2671" s="55"/>
      <c r="Z2671" s="55"/>
      <c r="AA2671" s="55"/>
      <c r="AB2671" s="55"/>
      <c r="AC2671" s="337"/>
      <c r="AD2671" s="337"/>
      <c r="AE2671" s="337"/>
      <c r="AF2671" s="337"/>
      <c r="AG2671" s="337"/>
      <c r="AH2671" s="337"/>
      <c r="AI2671" s="337"/>
      <c r="AJ2671" s="337"/>
      <c r="AK2671" s="337"/>
      <c r="AL2671" s="337"/>
      <c r="AM2671" s="55"/>
      <c r="AN2671" s="55"/>
      <c r="AO2671" s="55"/>
      <c r="AP2671" s="55"/>
      <c r="AQ2671" s="55"/>
      <c r="AR2671" s="55"/>
      <c r="AS2671" s="55"/>
    </row>
    <row r="2672" spans="1:45" x14ac:dyDescent="0.3">
      <c r="X2672" s="54" t="s">
        <v>1305</v>
      </c>
      <c r="Y2672" s="54" t="s">
        <v>128</v>
      </c>
      <c r="Z2672" s="54" t="s">
        <v>157</v>
      </c>
      <c r="AA2672" s="54" t="s">
        <v>151</v>
      </c>
      <c r="AB2672" s="54" t="s">
        <v>1327</v>
      </c>
      <c r="AC2672" s="54" t="s">
        <v>129</v>
      </c>
      <c r="AD2672" s="54" t="s">
        <v>116</v>
      </c>
      <c r="AE2672" s="54"/>
      <c r="AF2672" s="54"/>
      <c r="AG2672" s="54"/>
      <c r="AH2672" s="54"/>
      <c r="AI2672" s="54"/>
      <c r="AJ2672" s="54"/>
      <c r="AK2672" s="54"/>
      <c r="AL2672" s="54"/>
      <c r="AM2672" s="54"/>
      <c r="AN2672" s="54"/>
      <c r="AO2672" s="54"/>
      <c r="AP2672" s="54"/>
      <c r="AQ2672" s="54"/>
      <c r="AR2672" s="54"/>
      <c r="AS2672" s="54"/>
    </row>
    <row r="2673" spans="1:45" x14ac:dyDescent="0.3">
      <c r="X2673" s="54"/>
      <c r="Y2673" s="54">
        <f t="shared" ref="Y2673:AD2673" si="4610">Y2666</f>
        <v>6.4436999999999998</v>
      </c>
      <c r="Z2673" s="54">
        <f t="shared" si="4610"/>
        <v>4.9371</v>
      </c>
      <c r="AA2673" s="54">
        <f t="shared" si="4610"/>
        <v>11.350300000000001</v>
      </c>
      <c r="AB2673" s="54">
        <f t="shared" si="4610"/>
        <v>7.1900000000000006E-2</v>
      </c>
      <c r="AC2673" s="54">
        <f t="shared" si="4610"/>
        <v>6.2766000000000002</v>
      </c>
      <c r="AD2673" s="54">
        <f t="shared" si="4610"/>
        <v>11.042999999999999</v>
      </c>
      <c r="AE2673" s="54"/>
      <c r="AF2673" s="336"/>
      <c r="AG2673" s="336"/>
      <c r="AH2673" s="336"/>
      <c r="AI2673" s="54"/>
      <c r="AJ2673" s="54"/>
      <c r="AK2673" s="54"/>
      <c r="AL2673" s="54"/>
      <c r="AM2673" s="54"/>
      <c r="AN2673" s="54"/>
      <c r="AO2673" s="54"/>
      <c r="AP2673" s="54"/>
      <c r="AQ2673" s="54"/>
      <c r="AR2673" s="54"/>
      <c r="AS2673" s="54"/>
    </row>
    <row r="2674" spans="1:45" x14ac:dyDescent="0.3">
      <c r="D2674" s="56"/>
      <c r="X2674" s="336"/>
      <c r="Y2674" s="336">
        <f t="shared" ref="Y2674:AD2737" ca="1" si="4611">1.5*RAND()^2*IF(RAND()&gt;0.5,1,-1)</f>
        <v>0.75239335113987105</v>
      </c>
      <c r="Z2674" s="336">
        <f t="shared" ca="1" si="4611"/>
        <v>3.401840983144274E-2</v>
      </c>
      <c r="AA2674" s="336">
        <f t="shared" ca="1" si="4611"/>
        <v>0.73695608939491342</v>
      </c>
      <c r="AB2674" s="336">
        <f t="shared" ca="1" si="4611"/>
        <v>-0.56290131040212321</v>
      </c>
      <c r="AC2674" s="336">
        <f t="shared" ca="1" si="4611"/>
        <v>-0.53591906318920102</v>
      </c>
      <c r="AD2674" s="336">
        <f t="shared" ca="1" si="4611"/>
        <v>-1.8158802373523939E-2</v>
      </c>
      <c r="AE2674" s="336"/>
      <c r="AF2674" s="336"/>
      <c r="AG2674" s="336"/>
      <c r="AH2674" s="336"/>
      <c r="AI2674" s="54"/>
      <c r="AJ2674" s="54"/>
      <c r="AK2674" s="54"/>
      <c r="AL2674" s="336"/>
      <c r="AM2674" s="336"/>
      <c r="AN2674" s="336"/>
      <c r="AO2674" s="336"/>
      <c r="AP2674" s="54"/>
      <c r="AQ2674" s="336"/>
      <c r="AR2674" s="336"/>
      <c r="AS2674" s="336"/>
    </row>
    <row r="2675" spans="1:45" x14ac:dyDescent="0.3">
      <c r="C2675" s="54"/>
      <c r="D2675" s="56"/>
      <c r="Y2675" s="336">
        <f t="shared" ca="1" si="4611"/>
        <v>-0.38489210758763442</v>
      </c>
      <c r="Z2675" s="336">
        <f t="shared" ca="1" si="4611"/>
        <v>1.0177268673026214</v>
      </c>
      <c r="AA2675" s="336">
        <f t="shared" ca="1" si="4611"/>
        <v>0.11685842816573153</v>
      </c>
      <c r="AB2675" s="336">
        <f t="shared" ca="1" si="4611"/>
        <v>-0.58835239519008009</v>
      </c>
      <c r="AC2675" s="336">
        <f t="shared" ca="1" si="4611"/>
        <v>1.8901182396027512E-2</v>
      </c>
      <c r="AD2675" s="336">
        <f t="shared" ca="1" si="4611"/>
        <v>-0.39142556201360817</v>
      </c>
      <c r="AE2675" s="55"/>
      <c r="AF2675" s="55"/>
      <c r="AG2675" s="55"/>
      <c r="AH2675" s="55"/>
      <c r="AI2675" s="55"/>
      <c r="AJ2675" s="55"/>
      <c r="AK2675" s="55"/>
      <c r="AL2675" s="55"/>
      <c r="AM2675" s="55"/>
      <c r="AN2675" s="55"/>
      <c r="AO2675" s="55"/>
      <c r="AP2675" s="55"/>
      <c r="AQ2675" s="55"/>
      <c r="AR2675" s="55"/>
      <c r="AS2675" s="55"/>
    </row>
    <row r="2676" spans="1:45" x14ac:dyDescent="0.3">
      <c r="B2676" s="54" t="s">
        <v>172</v>
      </c>
      <c r="C2676" s="53">
        <f>C2669</f>
        <v>0</v>
      </c>
      <c r="D2676" s="56" t="e">
        <f t="shared" ref="D2676:D2677" ca="1" si="4612">AJ2676</f>
        <v>#N/A</v>
      </c>
      <c r="E2676" s="52" t="e">
        <f t="shared" ref="E2676:W2676" si="4613">E2669</f>
        <v>#N/A</v>
      </c>
      <c r="F2676" s="52" t="e">
        <f t="shared" si="4613"/>
        <v>#N/A</v>
      </c>
      <c r="G2676" s="52" t="e">
        <f t="shared" si="4613"/>
        <v>#N/A</v>
      </c>
      <c r="H2676" s="52" t="e">
        <f t="shared" si="4613"/>
        <v>#N/A</v>
      </c>
      <c r="I2676" s="52" t="e">
        <f t="shared" si="4613"/>
        <v>#N/A</v>
      </c>
      <c r="J2676" s="52" t="e">
        <f t="shared" si="4613"/>
        <v>#N/A</v>
      </c>
      <c r="K2676" s="52" t="e">
        <f t="shared" si="4613"/>
        <v>#N/A</v>
      </c>
      <c r="L2676" s="52" t="e">
        <f t="shared" si="4613"/>
        <v>#N/A</v>
      </c>
      <c r="M2676" s="52" t="e">
        <f t="shared" si="4613"/>
        <v>#N/A</v>
      </c>
      <c r="N2676" s="52" t="e">
        <f t="shared" si="4613"/>
        <v>#N/A</v>
      </c>
      <c r="O2676" s="52" t="e">
        <f t="shared" si="4613"/>
        <v>#N/A</v>
      </c>
      <c r="P2676" s="52" t="e">
        <f t="shared" si="4613"/>
        <v>#N/A</v>
      </c>
      <c r="Q2676" s="52" t="e">
        <f t="shared" si="4613"/>
        <v>#N/A</v>
      </c>
      <c r="R2676" s="52" t="e">
        <f t="shared" si="4613"/>
        <v>#N/A</v>
      </c>
      <c r="S2676" s="52" t="e">
        <f t="shared" si="4613"/>
        <v>#N/A</v>
      </c>
      <c r="T2676" s="52" t="e">
        <f t="shared" si="4613"/>
        <v>#N/A</v>
      </c>
      <c r="U2676" s="52" t="e">
        <f t="shared" si="4613"/>
        <v>#N/A</v>
      </c>
      <c r="V2676" s="52" t="e">
        <f t="shared" si="4613"/>
        <v>#N/A</v>
      </c>
      <c r="W2676" s="52" t="e">
        <f t="shared" si="4613"/>
        <v>#N/A</v>
      </c>
      <c r="X2676" s="55" t="e">
        <f t="shared" ref="X2676:X2677" si="4614">(H2676-(O2676*P2676)/100-3*(J2676*K2676)/100)/2</f>
        <v>#N/A</v>
      </c>
      <c r="Y2676" s="55" t="e">
        <f t="shared" ref="Y2676:Y2677" si="4615">SUM(X2676,(J2676*K2676/100))/(F2676/100)</f>
        <v>#N/A</v>
      </c>
      <c r="Z2676" s="55" t="e">
        <f t="shared" ref="Z2676" si="4616">U2676*0.5+U2677*0.5</f>
        <v>#N/A</v>
      </c>
      <c r="AA2676" s="55" t="e">
        <f t="shared" ref="AA2676:AA2677" si="4617">J2676/Y2676</f>
        <v>#N/A</v>
      </c>
      <c r="AB2676" s="336" t="e">
        <f t="shared" ref="AB2676:AB2677" si="4618">X2676/(Y2676-J2676)</f>
        <v>#N/A</v>
      </c>
      <c r="AC2676" s="223" t="e">
        <f ca="1">INDEX(FGA_COEFFS,1,1)+Z2676*INDEX(FGA_COEFFS,1,2)+Y2676*INDEX(FGA_COEFFS,1,3)+R2676*INDEX(FGA_COEFFS,1,4)+Q2677*INDEX(FGA_COEFFS,1,5)+S2676*INDEX(FGA_COEFFS,1,6)+T2677*INDEX(FGA_COEFFS,1,7)+M2677*INDEX(FGA_COEFFS,1,8)+Y2680*Y2681</f>
        <v>#N/A</v>
      </c>
      <c r="AD2676" s="223" t="e">
        <f ca="1">INDEX(THREEPTA_COEFFS,1,1)+AC2676*INDEX(THREEPTA_COEFFS,1,2)+J2676*INDEX(THREEPTA_COEFFS,1,3)+AA2676*INDEX(THREEPTA_COEFFS,1,4)+K2676*INDEX(THREEPTA_COEFFS,1,5)+L2677*INDEX(THREEPTA_COEFFS,1,6)+Z2680*Z2681</f>
        <v>#N/A</v>
      </c>
      <c r="AE2676" s="223" t="e">
        <f ca="1">INDEX(THREEPTPCT_COEFFS,1,1)+K2676*INDEX(THREEPTPCT_COEFFS,1,2)+L2677*INDEX(THREEPTPCT_COEFFS,1,3)+AA2680*AA2681</f>
        <v>#N/A</v>
      </c>
      <c r="AF2676" s="55" t="e">
        <f t="shared" ref="AF2676:AF2677" ca="1" si="4619">AC2676-AD2676</f>
        <v>#N/A</v>
      </c>
      <c r="AG2676" s="223" t="e">
        <f ca="1">INDEX(TWOPTPCT_COEFFS,1,1)+AB2676*INDEX(TWOPTPCT_COEFFS,1,2)+I2677*INDEX(TWOPTPCT_COEFFS,1,3)+G2677*INDEX(TWOPTPCT_COEFFS,1,4)+L2677*INDEX(TWOPTPCT_COEFFS,1,5)+AB2680*AB2681</f>
        <v>#N/A</v>
      </c>
      <c r="AH2676" s="223" t="e">
        <f ca="1">INDEX(FTA_COEFFS,1,1)+O2676*INDEX(FTA_COEFFS,1,2)+N2677*INDEX(FTA_COEFFS,1,3)+(Q2676+R2676)*INDEX(FTA_COEFFS,1,4)+(Q2677+R2677)*INDEX(FTA_COEFFS,1,5)+M2677*INDEX(FTA_COEFFS,1,6)+AC2680*AC2681</f>
        <v>#N/A</v>
      </c>
      <c r="AI2676" s="223" t="e">
        <f ca="1">INDEX(FTPCT_COEFFS,1,1)+P2676*INDEX(FTPCT_COEFFS,1,2)+F2676*INDEX(FTPCT_COEFFS,1,3)+G2677*INDEX(FTPCT_COEFFS,1,4)+AD2680*AD2681</f>
        <v>#N/A</v>
      </c>
      <c r="AJ2676" s="338" t="e">
        <f t="shared" ref="AJ2676:AJ2677" ca="1" si="4620">AD2676*AE2676/100+AF2676*AG2676+AH2676*AI2676/100</f>
        <v>#N/A</v>
      </c>
      <c r="AK2676" s="55"/>
      <c r="AL2676" s="55"/>
      <c r="AM2676" s="55"/>
      <c r="AN2676" s="55"/>
      <c r="AO2676" s="55"/>
      <c r="AP2676" s="55"/>
      <c r="AQ2676" s="55"/>
      <c r="AR2676" s="55"/>
    </row>
    <row r="2677" spans="1:45" x14ac:dyDescent="0.3">
      <c r="B2677" s="54" t="s">
        <v>175</v>
      </c>
      <c r="C2677" s="54">
        <f>C2670</f>
        <v>0</v>
      </c>
      <c r="D2677" s="56" t="e">
        <f t="shared" ca="1" si="4612"/>
        <v>#N/A</v>
      </c>
      <c r="E2677" s="52" t="e">
        <f t="shared" ref="E2677:W2677" si="4621">E2670</f>
        <v>#N/A</v>
      </c>
      <c r="F2677" s="52" t="e">
        <f t="shared" si="4621"/>
        <v>#N/A</v>
      </c>
      <c r="G2677" s="52" t="e">
        <f t="shared" si="4621"/>
        <v>#N/A</v>
      </c>
      <c r="H2677" s="52" t="e">
        <f t="shared" si="4621"/>
        <v>#N/A</v>
      </c>
      <c r="I2677" s="52" t="e">
        <f t="shared" si="4621"/>
        <v>#N/A</v>
      </c>
      <c r="J2677" s="52" t="e">
        <f t="shared" si="4621"/>
        <v>#N/A</v>
      </c>
      <c r="K2677" s="52" t="e">
        <f t="shared" si="4621"/>
        <v>#N/A</v>
      </c>
      <c r="L2677" s="52" t="e">
        <f t="shared" si="4621"/>
        <v>#N/A</v>
      </c>
      <c r="M2677" s="52" t="e">
        <f t="shared" si="4621"/>
        <v>#N/A</v>
      </c>
      <c r="N2677" s="52" t="e">
        <f t="shared" si="4621"/>
        <v>#N/A</v>
      </c>
      <c r="O2677" s="52" t="e">
        <f t="shared" si="4621"/>
        <v>#N/A</v>
      </c>
      <c r="P2677" s="52" t="e">
        <f t="shared" si="4621"/>
        <v>#N/A</v>
      </c>
      <c r="Q2677" s="52" t="e">
        <f t="shared" si="4621"/>
        <v>#N/A</v>
      </c>
      <c r="R2677" s="52" t="e">
        <f t="shared" si="4621"/>
        <v>#N/A</v>
      </c>
      <c r="S2677" s="52" t="e">
        <f t="shared" si="4621"/>
        <v>#N/A</v>
      </c>
      <c r="T2677" s="52" t="e">
        <f t="shared" si="4621"/>
        <v>#N/A</v>
      </c>
      <c r="U2677" s="52" t="e">
        <f t="shared" si="4621"/>
        <v>#N/A</v>
      </c>
      <c r="V2677" s="52" t="e">
        <f t="shared" si="4621"/>
        <v>#N/A</v>
      </c>
      <c r="W2677" s="52" t="e">
        <f t="shared" si="4621"/>
        <v>#N/A</v>
      </c>
      <c r="X2677" s="55" t="e">
        <f t="shared" si="4614"/>
        <v>#N/A</v>
      </c>
      <c r="Y2677" s="55" t="e">
        <f t="shared" si="4615"/>
        <v>#N/A</v>
      </c>
      <c r="Z2677" s="55" t="e">
        <f t="shared" ref="Z2677" si="4622">Z2676</f>
        <v>#N/A</v>
      </c>
      <c r="AA2677" s="55" t="e">
        <f t="shared" si="4617"/>
        <v>#N/A</v>
      </c>
      <c r="AB2677" s="336" t="e">
        <f t="shared" si="4618"/>
        <v>#N/A</v>
      </c>
      <c r="AC2677" s="223" t="e">
        <f ca="1">INDEX(FGA_COEFFS,1,1)+Z2677*INDEX(FGA_COEFFS,1,2)+Y2677*INDEX(FGA_COEFFS,1,3)+R2677*INDEX(FGA_COEFFS,1,4)+Q2676*INDEX(FGA_COEFFS,1,5)+S2677*INDEX(FGA_COEFFS,1,6)+T2676*INDEX(FGA_COEFFS,1,7)+M2676*INDEX(FGA_COEFFS,1,8)+Y2680*Y2682</f>
        <v>#N/A</v>
      </c>
      <c r="AD2677" s="223" t="e">
        <f ca="1">INDEX(THREEPTA_COEFFS,1,1)+AC2677*INDEX(THREEPTA_COEFFS,1,2)+J2677*INDEX(THREEPTA_COEFFS,1,3)+AA2677*INDEX(THREEPTA_COEFFS,1,4)+K2677*INDEX(THREEPTA_COEFFS,1,5)+L2676*INDEX(THREEPTA_COEFFS,1,6)+Z2680*Z2682</f>
        <v>#N/A</v>
      </c>
      <c r="AE2677" s="223" t="e">
        <f ca="1">INDEX(THREEPTPCT_COEFFS,1,1)+K2677*INDEX(THREEPTPCT_COEFFS,1,2)+L2676*INDEX(THREEPTPCT_COEFFS,1,3)+AA2680*AA2682</f>
        <v>#N/A</v>
      </c>
      <c r="AF2677" s="55" t="e">
        <f t="shared" ca="1" si="4619"/>
        <v>#N/A</v>
      </c>
      <c r="AG2677" s="223" t="e">
        <f ca="1">INDEX(TWOPTPCT_COEFFS,1,1)+AB2677*INDEX(TWOPTPCT_COEFFS,1,2)+I2676*INDEX(TWOPTPCT_COEFFS,1,3)+G2676*INDEX(TWOPTPCT_COEFFS,1,4)+L2676*INDEX(TWOPTPCT_COEFFS,1,5)+AB2680*AB2682</f>
        <v>#N/A</v>
      </c>
      <c r="AH2677" s="223" t="e">
        <f ca="1">INDEX(FTA_COEFFS,1,1)+O2677*INDEX(FTA_COEFFS,1,2)+N2676*INDEX(FTA_COEFFS,1,3)+(Q2677+R2677)*INDEX(FTA_COEFFS,1,4)+(Q2676+R2676)*INDEX(FTA_COEFFS,1,5)+M2676*INDEX(FTA_COEFFS,1,6)+AC2680*AC2682</f>
        <v>#N/A</v>
      </c>
      <c r="AI2677" s="223" t="e">
        <f ca="1">INDEX(FTPCT_COEFFS,1,1)+P2677*INDEX(FTPCT_COEFFS,1,2)+F2677*INDEX(FTPCT_COEFFS,1,3)+G2676*INDEX(FTPCT_COEFFS,1,4)+AD2680*AD2682</f>
        <v>#N/A</v>
      </c>
      <c r="AJ2677" s="338" t="e">
        <f t="shared" ca="1" si="4620"/>
        <v>#N/A</v>
      </c>
      <c r="AK2677" s="55"/>
      <c r="AL2677" s="55"/>
      <c r="AM2677" s="55"/>
      <c r="AN2677" s="55"/>
      <c r="AO2677" s="55"/>
      <c r="AP2677" s="55"/>
      <c r="AQ2677" s="55"/>
      <c r="AR2677" s="55"/>
    </row>
    <row r="2678" spans="1:45" x14ac:dyDescent="0.3">
      <c r="A2678" s="54" t="e">
        <f ca="1">IF(D2676&gt;(D2677+(AVERAGE(V2676,W2676)-AVERAGE(V2677,W2677))/2)+2.5,C2676,IF(D2677&gt;(D2676+(AVERAGE(V2677,W2677)-AVERAGE(V2676,W2676))/2)+2.5,C2677,"Close"))</f>
        <v>#N/A</v>
      </c>
      <c r="B2678" s="64" t="e">
        <f ca="1">IF(D2677&gt;D2676,C2677,C2676)</f>
        <v>#N/A</v>
      </c>
      <c r="D2678" s="56"/>
      <c r="X2678" s="55"/>
      <c r="Y2678" s="55"/>
      <c r="Z2678" s="55"/>
      <c r="AA2678" s="55"/>
      <c r="AB2678" s="55"/>
      <c r="AC2678" s="337"/>
      <c r="AD2678" s="337"/>
      <c r="AE2678" s="337"/>
      <c r="AF2678" s="337"/>
      <c r="AG2678" s="337"/>
      <c r="AH2678" s="337"/>
      <c r="AI2678" s="337"/>
      <c r="AJ2678" s="337"/>
      <c r="AK2678" s="337"/>
      <c r="AL2678" s="337"/>
      <c r="AM2678" s="55"/>
      <c r="AN2678" s="55"/>
      <c r="AO2678" s="55"/>
      <c r="AP2678" s="55"/>
      <c r="AQ2678" s="55"/>
      <c r="AR2678" s="55"/>
      <c r="AS2678" s="55"/>
    </row>
    <row r="2679" spans="1:45" x14ac:dyDescent="0.3">
      <c r="X2679" s="54" t="s">
        <v>1305</v>
      </c>
      <c r="Y2679" s="54" t="s">
        <v>128</v>
      </c>
      <c r="Z2679" s="54" t="s">
        <v>157</v>
      </c>
      <c r="AA2679" s="54" t="s">
        <v>151</v>
      </c>
      <c r="AB2679" s="54" t="s">
        <v>1327</v>
      </c>
      <c r="AC2679" s="54" t="s">
        <v>129</v>
      </c>
      <c r="AD2679" s="54" t="s">
        <v>116</v>
      </c>
      <c r="AE2679" s="54"/>
      <c r="AF2679" s="54"/>
      <c r="AG2679" s="54"/>
      <c r="AH2679" s="54"/>
      <c r="AI2679" s="54"/>
      <c r="AJ2679" s="54"/>
      <c r="AK2679" s="54"/>
      <c r="AL2679" s="54"/>
      <c r="AM2679" s="54"/>
      <c r="AN2679" s="54"/>
      <c r="AO2679" s="54"/>
      <c r="AP2679" s="54"/>
      <c r="AQ2679" s="54"/>
      <c r="AR2679" s="54"/>
      <c r="AS2679" s="54"/>
    </row>
    <row r="2680" spans="1:45" x14ac:dyDescent="0.3">
      <c r="X2680" s="54"/>
      <c r="Y2680" s="54">
        <f t="shared" ref="Y2680:AD2680" si="4623">Y2673</f>
        <v>6.4436999999999998</v>
      </c>
      <c r="Z2680" s="54">
        <f t="shared" si="4623"/>
        <v>4.9371</v>
      </c>
      <c r="AA2680" s="54">
        <f t="shared" si="4623"/>
        <v>11.350300000000001</v>
      </c>
      <c r="AB2680" s="54">
        <f t="shared" si="4623"/>
        <v>7.1900000000000006E-2</v>
      </c>
      <c r="AC2680" s="54">
        <f t="shared" si="4623"/>
        <v>6.2766000000000002</v>
      </c>
      <c r="AD2680" s="54">
        <f t="shared" si="4623"/>
        <v>11.042999999999999</v>
      </c>
      <c r="AE2680" s="54"/>
      <c r="AF2680" s="336"/>
      <c r="AG2680" s="336"/>
      <c r="AH2680" s="336"/>
      <c r="AI2680" s="54"/>
      <c r="AJ2680" s="54"/>
      <c r="AK2680" s="54"/>
      <c r="AL2680" s="54"/>
      <c r="AM2680" s="54"/>
      <c r="AN2680" s="54"/>
      <c r="AO2680" s="54"/>
      <c r="AP2680" s="54"/>
      <c r="AQ2680" s="54"/>
      <c r="AR2680" s="54"/>
      <c r="AS2680" s="54"/>
    </row>
    <row r="2681" spans="1:45" x14ac:dyDescent="0.3">
      <c r="D2681" s="56"/>
      <c r="X2681" s="336"/>
      <c r="Y2681" s="336">
        <f t="shared" ca="1" si="4611"/>
        <v>-4.8464915464414164E-2</v>
      </c>
      <c r="Z2681" s="336">
        <f t="shared" ca="1" si="4611"/>
        <v>-0.31570689447844191</v>
      </c>
      <c r="AA2681" s="336">
        <f t="shared" ca="1" si="4611"/>
        <v>7.8102940206028842E-2</v>
      </c>
      <c r="AB2681" s="336">
        <f t="shared" ca="1" si="4611"/>
        <v>-1.1322197656183624</v>
      </c>
      <c r="AC2681" s="336">
        <f t="shared" ca="1" si="4611"/>
        <v>-0.14181797301892368</v>
      </c>
      <c r="AD2681" s="336">
        <f t="shared" ca="1" si="4611"/>
        <v>-1.4226731131328756</v>
      </c>
      <c r="AE2681" s="336"/>
      <c r="AF2681" s="336"/>
      <c r="AG2681" s="336"/>
      <c r="AH2681" s="336"/>
      <c r="AI2681" s="54"/>
      <c r="AJ2681" s="54"/>
      <c r="AK2681" s="54"/>
      <c r="AL2681" s="336"/>
      <c r="AM2681" s="336"/>
      <c r="AN2681" s="336"/>
      <c r="AO2681" s="336"/>
      <c r="AP2681" s="54"/>
      <c r="AQ2681" s="336"/>
      <c r="AR2681" s="336"/>
      <c r="AS2681" s="336"/>
    </row>
    <row r="2682" spans="1:45" x14ac:dyDescent="0.3">
      <c r="C2682" s="54"/>
      <c r="D2682" s="56"/>
      <c r="Y2682" s="336">
        <f t="shared" ca="1" si="4611"/>
        <v>-0.61532804111022765</v>
      </c>
      <c r="Z2682" s="336">
        <f t="shared" ca="1" si="4611"/>
        <v>-0.87799724980949856</v>
      </c>
      <c r="AA2682" s="336">
        <f t="shared" ca="1" si="4611"/>
        <v>-7.2134603400564559E-2</v>
      </c>
      <c r="AB2682" s="336">
        <f t="shared" ca="1" si="4611"/>
        <v>-0.25653066687825254</v>
      </c>
      <c r="AC2682" s="336">
        <f t="shared" ca="1" si="4611"/>
        <v>0.1230000001651988</v>
      </c>
      <c r="AD2682" s="336">
        <f t="shared" ca="1" si="4611"/>
        <v>0.80813261668002478</v>
      </c>
      <c r="AE2682" s="55"/>
      <c r="AF2682" s="55"/>
      <c r="AG2682" s="55"/>
      <c r="AH2682" s="55"/>
      <c r="AI2682" s="55"/>
      <c r="AJ2682" s="55"/>
      <c r="AK2682" s="55"/>
      <c r="AL2682" s="55"/>
      <c r="AM2682" s="55"/>
      <c r="AN2682" s="55"/>
      <c r="AO2682" s="55"/>
      <c r="AP2682" s="55"/>
      <c r="AQ2682" s="55"/>
      <c r="AR2682" s="55"/>
      <c r="AS2682" s="55"/>
    </row>
    <row r="2683" spans="1:45" x14ac:dyDescent="0.3">
      <c r="B2683" s="54" t="s">
        <v>172</v>
      </c>
      <c r="C2683" s="53">
        <f>C2676</f>
        <v>0</v>
      </c>
      <c r="D2683" s="56" t="e">
        <f t="shared" ref="D2683:D2684" ca="1" si="4624">AJ2683</f>
        <v>#N/A</v>
      </c>
      <c r="E2683" s="52" t="e">
        <f t="shared" ref="E2683:W2683" si="4625">E2676</f>
        <v>#N/A</v>
      </c>
      <c r="F2683" s="52" t="e">
        <f t="shared" si="4625"/>
        <v>#N/A</v>
      </c>
      <c r="G2683" s="52" t="e">
        <f t="shared" si="4625"/>
        <v>#N/A</v>
      </c>
      <c r="H2683" s="52" t="e">
        <f t="shared" si="4625"/>
        <v>#N/A</v>
      </c>
      <c r="I2683" s="52" t="e">
        <f t="shared" si="4625"/>
        <v>#N/A</v>
      </c>
      <c r="J2683" s="52" t="e">
        <f t="shared" si="4625"/>
        <v>#N/A</v>
      </c>
      <c r="K2683" s="52" t="e">
        <f t="shared" si="4625"/>
        <v>#N/A</v>
      </c>
      <c r="L2683" s="52" t="e">
        <f t="shared" si="4625"/>
        <v>#N/A</v>
      </c>
      <c r="M2683" s="52" t="e">
        <f t="shared" si="4625"/>
        <v>#N/A</v>
      </c>
      <c r="N2683" s="52" t="e">
        <f t="shared" si="4625"/>
        <v>#N/A</v>
      </c>
      <c r="O2683" s="52" t="e">
        <f t="shared" si="4625"/>
        <v>#N/A</v>
      </c>
      <c r="P2683" s="52" t="e">
        <f t="shared" si="4625"/>
        <v>#N/A</v>
      </c>
      <c r="Q2683" s="52" t="e">
        <f t="shared" si="4625"/>
        <v>#N/A</v>
      </c>
      <c r="R2683" s="52" t="e">
        <f t="shared" si="4625"/>
        <v>#N/A</v>
      </c>
      <c r="S2683" s="52" t="e">
        <f t="shared" si="4625"/>
        <v>#N/A</v>
      </c>
      <c r="T2683" s="52" t="e">
        <f t="shared" si="4625"/>
        <v>#N/A</v>
      </c>
      <c r="U2683" s="52" t="e">
        <f t="shared" si="4625"/>
        <v>#N/A</v>
      </c>
      <c r="V2683" s="52" t="e">
        <f t="shared" si="4625"/>
        <v>#N/A</v>
      </c>
      <c r="W2683" s="52" t="e">
        <f t="shared" si="4625"/>
        <v>#N/A</v>
      </c>
      <c r="X2683" s="55" t="e">
        <f t="shared" ref="X2683:X2684" si="4626">(H2683-(O2683*P2683)/100-3*(J2683*K2683)/100)/2</f>
        <v>#N/A</v>
      </c>
      <c r="Y2683" s="55" t="e">
        <f t="shared" ref="Y2683:Y2684" si="4627">SUM(X2683,(J2683*K2683/100))/(F2683/100)</f>
        <v>#N/A</v>
      </c>
      <c r="Z2683" s="55" t="e">
        <f t="shared" ref="Z2683" si="4628">U2683*0.5+U2684*0.5</f>
        <v>#N/A</v>
      </c>
      <c r="AA2683" s="55" t="e">
        <f t="shared" ref="AA2683:AA2684" si="4629">J2683/Y2683</f>
        <v>#N/A</v>
      </c>
      <c r="AB2683" s="336" t="e">
        <f t="shared" ref="AB2683:AB2684" si="4630">X2683/(Y2683-J2683)</f>
        <v>#N/A</v>
      </c>
      <c r="AC2683" s="223" t="e">
        <f ca="1">INDEX(FGA_COEFFS,1,1)+Z2683*INDEX(FGA_COEFFS,1,2)+Y2683*INDEX(FGA_COEFFS,1,3)+R2683*INDEX(FGA_COEFFS,1,4)+Q2684*INDEX(FGA_COEFFS,1,5)+S2683*INDEX(FGA_COEFFS,1,6)+T2684*INDEX(FGA_COEFFS,1,7)+M2684*INDEX(FGA_COEFFS,1,8)+Y2687*Y2688</f>
        <v>#N/A</v>
      </c>
      <c r="AD2683" s="223" t="e">
        <f ca="1">INDEX(THREEPTA_COEFFS,1,1)+AC2683*INDEX(THREEPTA_COEFFS,1,2)+J2683*INDEX(THREEPTA_COEFFS,1,3)+AA2683*INDEX(THREEPTA_COEFFS,1,4)+K2683*INDEX(THREEPTA_COEFFS,1,5)+L2684*INDEX(THREEPTA_COEFFS,1,6)+Z2687*Z2688</f>
        <v>#N/A</v>
      </c>
      <c r="AE2683" s="223" t="e">
        <f ca="1">INDEX(THREEPTPCT_COEFFS,1,1)+K2683*INDEX(THREEPTPCT_COEFFS,1,2)+L2684*INDEX(THREEPTPCT_COEFFS,1,3)+AA2687*AA2688</f>
        <v>#N/A</v>
      </c>
      <c r="AF2683" s="55" t="e">
        <f t="shared" ref="AF2683:AF2684" ca="1" si="4631">AC2683-AD2683</f>
        <v>#N/A</v>
      </c>
      <c r="AG2683" s="223" t="e">
        <f ca="1">INDEX(TWOPTPCT_COEFFS,1,1)+AB2683*INDEX(TWOPTPCT_COEFFS,1,2)+I2684*INDEX(TWOPTPCT_COEFFS,1,3)+G2684*INDEX(TWOPTPCT_COEFFS,1,4)+L2684*INDEX(TWOPTPCT_COEFFS,1,5)+AB2687*AB2688</f>
        <v>#N/A</v>
      </c>
      <c r="AH2683" s="223" t="e">
        <f ca="1">INDEX(FTA_COEFFS,1,1)+O2683*INDEX(FTA_COEFFS,1,2)+N2684*INDEX(FTA_COEFFS,1,3)+(Q2683+R2683)*INDEX(FTA_COEFFS,1,4)+(Q2684+R2684)*INDEX(FTA_COEFFS,1,5)+M2684*INDEX(FTA_COEFFS,1,6)+AC2687*AC2688</f>
        <v>#N/A</v>
      </c>
      <c r="AI2683" s="223" t="e">
        <f ca="1">INDEX(FTPCT_COEFFS,1,1)+P2683*INDEX(FTPCT_COEFFS,1,2)+F2683*INDEX(FTPCT_COEFFS,1,3)+G2684*INDEX(FTPCT_COEFFS,1,4)+AD2687*AD2688</f>
        <v>#N/A</v>
      </c>
      <c r="AJ2683" s="338" t="e">
        <f t="shared" ref="AJ2683:AJ2684" ca="1" si="4632">AD2683*AE2683/100+AF2683*AG2683+AH2683*AI2683/100</f>
        <v>#N/A</v>
      </c>
      <c r="AK2683" s="55"/>
      <c r="AL2683" s="55"/>
      <c r="AM2683" s="55"/>
      <c r="AN2683" s="55"/>
      <c r="AO2683" s="55"/>
      <c r="AP2683" s="55"/>
      <c r="AQ2683" s="55"/>
      <c r="AR2683" s="55"/>
    </row>
    <row r="2684" spans="1:45" x14ac:dyDescent="0.3">
      <c r="B2684" s="54" t="s">
        <v>175</v>
      </c>
      <c r="C2684" s="54">
        <f>C2677</f>
        <v>0</v>
      </c>
      <c r="D2684" s="56" t="e">
        <f t="shared" ca="1" si="4624"/>
        <v>#N/A</v>
      </c>
      <c r="E2684" s="52" t="e">
        <f t="shared" ref="E2684:W2684" si="4633">E2677</f>
        <v>#N/A</v>
      </c>
      <c r="F2684" s="52" t="e">
        <f t="shared" si="4633"/>
        <v>#N/A</v>
      </c>
      <c r="G2684" s="52" t="e">
        <f t="shared" si="4633"/>
        <v>#N/A</v>
      </c>
      <c r="H2684" s="52" t="e">
        <f t="shared" si="4633"/>
        <v>#N/A</v>
      </c>
      <c r="I2684" s="52" t="e">
        <f t="shared" si="4633"/>
        <v>#N/A</v>
      </c>
      <c r="J2684" s="52" t="e">
        <f t="shared" si="4633"/>
        <v>#N/A</v>
      </c>
      <c r="K2684" s="52" t="e">
        <f t="shared" si="4633"/>
        <v>#N/A</v>
      </c>
      <c r="L2684" s="52" t="e">
        <f t="shared" si="4633"/>
        <v>#N/A</v>
      </c>
      <c r="M2684" s="52" t="e">
        <f t="shared" si="4633"/>
        <v>#N/A</v>
      </c>
      <c r="N2684" s="52" t="e">
        <f t="shared" si="4633"/>
        <v>#N/A</v>
      </c>
      <c r="O2684" s="52" t="e">
        <f t="shared" si="4633"/>
        <v>#N/A</v>
      </c>
      <c r="P2684" s="52" t="e">
        <f t="shared" si="4633"/>
        <v>#N/A</v>
      </c>
      <c r="Q2684" s="52" t="e">
        <f t="shared" si="4633"/>
        <v>#N/A</v>
      </c>
      <c r="R2684" s="52" t="e">
        <f t="shared" si="4633"/>
        <v>#N/A</v>
      </c>
      <c r="S2684" s="52" t="e">
        <f t="shared" si="4633"/>
        <v>#N/A</v>
      </c>
      <c r="T2684" s="52" t="e">
        <f t="shared" si="4633"/>
        <v>#N/A</v>
      </c>
      <c r="U2684" s="52" t="e">
        <f t="shared" si="4633"/>
        <v>#N/A</v>
      </c>
      <c r="V2684" s="52" t="e">
        <f t="shared" si="4633"/>
        <v>#N/A</v>
      </c>
      <c r="W2684" s="52" t="e">
        <f t="shared" si="4633"/>
        <v>#N/A</v>
      </c>
      <c r="X2684" s="55" t="e">
        <f t="shared" si="4626"/>
        <v>#N/A</v>
      </c>
      <c r="Y2684" s="55" t="e">
        <f t="shared" si="4627"/>
        <v>#N/A</v>
      </c>
      <c r="Z2684" s="55" t="e">
        <f t="shared" ref="Z2684" si="4634">Z2683</f>
        <v>#N/A</v>
      </c>
      <c r="AA2684" s="55" t="e">
        <f t="shared" si="4629"/>
        <v>#N/A</v>
      </c>
      <c r="AB2684" s="336" t="e">
        <f t="shared" si="4630"/>
        <v>#N/A</v>
      </c>
      <c r="AC2684" s="223" t="e">
        <f ca="1">INDEX(FGA_COEFFS,1,1)+Z2684*INDEX(FGA_COEFFS,1,2)+Y2684*INDEX(FGA_COEFFS,1,3)+R2684*INDEX(FGA_COEFFS,1,4)+Q2683*INDEX(FGA_COEFFS,1,5)+S2684*INDEX(FGA_COEFFS,1,6)+T2683*INDEX(FGA_COEFFS,1,7)+M2683*INDEX(FGA_COEFFS,1,8)+Y2687*Y2689</f>
        <v>#N/A</v>
      </c>
      <c r="AD2684" s="223" t="e">
        <f ca="1">INDEX(THREEPTA_COEFFS,1,1)+AC2684*INDEX(THREEPTA_COEFFS,1,2)+J2684*INDEX(THREEPTA_COEFFS,1,3)+AA2684*INDEX(THREEPTA_COEFFS,1,4)+K2684*INDEX(THREEPTA_COEFFS,1,5)+L2683*INDEX(THREEPTA_COEFFS,1,6)+Z2687*Z2689</f>
        <v>#N/A</v>
      </c>
      <c r="AE2684" s="223" t="e">
        <f ca="1">INDEX(THREEPTPCT_COEFFS,1,1)+K2684*INDEX(THREEPTPCT_COEFFS,1,2)+L2683*INDEX(THREEPTPCT_COEFFS,1,3)+AA2687*AA2689</f>
        <v>#N/A</v>
      </c>
      <c r="AF2684" s="55" t="e">
        <f t="shared" ca="1" si="4631"/>
        <v>#N/A</v>
      </c>
      <c r="AG2684" s="223" t="e">
        <f ca="1">INDEX(TWOPTPCT_COEFFS,1,1)+AB2684*INDEX(TWOPTPCT_COEFFS,1,2)+I2683*INDEX(TWOPTPCT_COEFFS,1,3)+G2683*INDEX(TWOPTPCT_COEFFS,1,4)+L2683*INDEX(TWOPTPCT_COEFFS,1,5)+AB2687*AB2689</f>
        <v>#N/A</v>
      </c>
      <c r="AH2684" s="223" t="e">
        <f ca="1">INDEX(FTA_COEFFS,1,1)+O2684*INDEX(FTA_COEFFS,1,2)+N2683*INDEX(FTA_COEFFS,1,3)+(Q2684+R2684)*INDEX(FTA_COEFFS,1,4)+(Q2683+R2683)*INDEX(FTA_COEFFS,1,5)+M2683*INDEX(FTA_COEFFS,1,6)+AC2687*AC2689</f>
        <v>#N/A</v>
      </c>
      <c r="AI2684" s="223" t="e">
        <f ca="1">INDEX(FTPCT_COEFFS,1,1)+P2684*INDEX(FTPCT_COEFFS,1,2)+F2684*INDEX(FTPCT_COEFFS,1,3)+G2683*INDEX(FTPCT_COEFFS,1,4)+AD2687*AD2689</f>
        <v>#N/A</v>
      </c>
      <c r="AJ2684" s="338" t="e">
        <f t="shared" ca="1" si="4632"/>
        <v>#N/A</v>
      </c>
      <c r="AK2684" s="55"/>
      <c r="AL2684" s="55"/>
      <c r="AM2684" s="55"/>
      <c r="AN2684" s="55"/>
      <c r="AO2684" s="55"/>
      <c r="AP2684" s="55"/>
      <c r="AQ2684" s="55"/>
      <c r="AR2684" s="55"/>
    </row>
    <row r="2685" spans="1:45" x14ac:dyDescent="0.3">
      <c r="A2685" s="54" t="e">
        <f ca="1">IF(D2683&gt;(D2684+(AVERAGE(V2683,W2683)-AVERAGE(V2684,W2684))/2)+2.5,C2683,IF(D2684&gt;(D2683+(AVERAGE(V2684,W2684)-AVERAGE(V2683,W2683))/2)+2.5,C2684,"Close"))</f>
        <v>#N/A</v>
      </c>
      <c r="B2685" s="64" t="e">
        <f ca="1">IF(D2684&gt;D2683,C2684,C2683)</f>
        <v>#N/A</v>
      </c>
      <c r="D2685" s="56"/>
      <c r="X2685" s="55"/>
      <c r="Y2685" s="55"/>
      <c r="Z2685" s="55"/>
      <c r="AA2685" s="55"/>
      <c r="AB2685" s="55"/>
      <c r="AC2685" s="337"/>
      <c r="AD2685" s="337"/>
      <c r="AE2685" s="337"/>
      <c r="AF2685" s="337"/>
      <c r="AG2685" s="337"/>
      <c r="AH2685" s="337"/>
      <c r="AI2685" s="337"/>
      <c r="AJ2685" s="337"/>
      <c r="AK2685" s="337"/>
      <c r="AL2685" s="337"/>
      <c r="AM2685" s="55"/>
      <c r="AN2685" s="55"/>
      <c r="AO2685" s="55"/>
      <c r="AP2685" s="55"/>
      <c r="AQ2685" s="55"/>
      <c r="AR2685" s="55"/>
      <c r="AS2685" s="55"/>
    </row>
    <row r="2686" spans="1:45" x14ac:dyDescent="0.3">
      <c r="X2686" s="54" t="s">
        <v>1305</v>
      </c>
      <c r="Y2686" s="54" t="s">
        <v>128</v>
      </c>
      <c r="Z2686" s="54" t="s">
        <v>157</v>
      </c>
      <c r="AA2686" s="54" t="s">
        <v>151</v>
      </c>
      <c r="AB2686" s="54" t="s">
        <v>1327</v>
      </c>
      <c r="AC2686" s="54" t="s">
        <v>129</v>
      </c>
      <c r="AD2686" s="54" t="s">
        <v>116</v>
      </c>
      <c r="AE2686" s="54"/>
      <c r="AF2686" s="54"/>
      <c r="AG2686" s="54"/>
      <c r="AH2686" s="54"/>
      <c r="AI2686" s="54"/>
      <c r="AJ2686" s="54"/>
      <c r="AK2686" s="54"/>
      <c r="AL2686" s="54"/>
      <c r="AM2686" s="54"/>
      <c r="AN2686" s="54"/>
      <c r="AO2686" s="54"/>
      <c r="AP2686" s="54"/>
      <c r="AQ2686" s="54"/>
      <c r="AR2686" s="54"/>
      <c r="AS2686" s="54"/>
    </row>
    <row r="2687" spans="1:45" x14ac:dyDescent="0.3">
      <c r="X2687" s="54"/>
      <c r="Y2687" s="54">
        <f t="shared" ref="Y2687:AD2687" si="4635">Y2680</f>
        <v>6.4436999999999998</v>
      </c>
      <c r="Z2687" s="54">
        <f t="shared" si="4635"/>
        <v>4.9371</v>
      </c>
      <c r="AA2687" s="54">
        <f t="shared" si="4635"/>
        <v>11.350300000000001</v>
      </c>
      <c r="AB2687" s="54">
        <f t="shared" si="4635"/>
        <v>7.1900000000000006E-2</v>
      </c>
      <c r="AC2687" s="54">
        <f t="shared" si="4635"/>
        <v>6.2766000000000002</v>
      </c>
      <c r="AD2687" s="54">
        <f t="shared" si="4635"/>
        <v>11.042999999999999</v>
      </c>
      <c r="AE2687" s="54"/>
      <c r="AF2687" s="336"/>
      <c r="AG2687" s="336"/>
      <c r="AH2687" s="336"/>
      <c r="AI2687" s="54"/>
      <c r="AJ2687" s="54"/>
      <c r="AK2687" s="54"/>
      <c r="AL2687" s="54"/>
      <c r="AM2687" s="54"/>
      <c r="AN2687" s="54"/>
      <c r="AO2687" s="54"/>
      <c r="AP2687" s="54"/>
      <c r="AQ2687" s="54"/>
      <c r="AR2687" s="54"/>
      <c r="AS2687" s="54"/>
    </row>
    <row r="2688" spans="1:45" x14ac:dyDescent="0.3">
      <c r="D2688" s="56"/>
      <c r="X2688" s="336"/>
      <c r="Y2688" s="336">
        <f t="shared" ca="1" si="4611"/>
        <v>0.43588273573553993</v>
      </c>
      <c r="Z2688" s="336">
        <f t="shared" ca="1" si="4611"/>
        <v>-0.54399786866960231</v>
      </c>
      <c r="AA2688" s="336">
        <f t="shared" ca="1" si="4611"/>
        <v>0.59788827415736756</v>
      </c>
      <c r="AB2688" s="336">
        <f t="shared" ca="1" si="4611"/>
        <v>7.7853963143969279E-2</v>
      </c>
      <c r="AC2688" s="336">
        <f t="shared" ca="1" si="4611"/>
        <v>0.18651245823194379</v>
      </c>
      <c r="AD2688" s="336">
        <f t="shared" ca="1" si="4611"/>
        <v>-0.33100174805623167</v>
      </c>
      <c r="AE2688" s="336"/>
      <c r="AF2688" s="336"/>
      <c r="AG2688" s="336"/>
      <c r="AH2688" s="336"/>
      <c r="AI2688" s="54"/>
      <c r="AJ2688" s="54"/>
      <c r="AK2688" s="54"/>
      <c r="AL2688" s="336"/>
      <c r="AM2688" s="336"/>
      <c r="AN2688" s="336"/>
      <c r="AO2688" s="336"/>
      <c r="AP2688" s="54"/>
      <c r="AQ2688" s="336"/>
      <c r="AR2688" s="336"/>
      <c r="AS2688" s="336"/>
    </row>
    <row r="2689" spans="1:45" x14ac:dyDescent="0.3">
      <c r="C2689" s="54"/>
      <c r="D2689" s="56"/>
      <c r="Y2689" s="336">
        <f t="shared" ca="1" si="4611"/>
        <v>-0.20719105765972717</v>
      </c>
      <c r="Z2689" s="336">
        <f t="shared" ca="1" si="4611"/>
        <v>1.4907108669187501</v>
      </c>
      <c r="AA2689" s="336">
        <f t="shared" ca="1" si="4611"/>
        <v>-8.9340545590459262E-3</v>
      </c>
      <c r="AB2689" s="336">
        <f t="shared" ca="1" si="4611"/>
        <v>-0.70075004745616565</v>
      </c>
      <c r="AC2689" s="336">
        <f t="shared" ca="1" si="4611"/>
        <v>1.0084133635313821</v>
      </c>
      <c r="AD2689" s="336">
        <f t="shared" ca="1" si="4611"/>
        <v>0.52671607615687088</v>
      </c>
      <c r="AE2689" s="55"/>
      <c r="AF2689" s="55"/>
      <c r="AG2689" s="55"/>
      <c r="AH2689" s="55"/>
      <c r="AI2689" s="55"/>
      <c r="AJ2689" s="55"/>
      <c r="AK2689" s="55"/>
      <c r="AL2689" s="55"/>
      <c r="AM2689" s="55"/>
      <c r="AN2689" s="55"/>
      <c r="AO2689" s="55"/>
      <c r="AP2689" s="55"/>
      <c r="AQ2689" s="55"/>
      <c r="AR2689" s="55"/>
      <c r="AS2689" s="55"/>
    </row>
    <row r="2690" spans="1:45" x14ac:dyDescent="0.3">
      <c r="B2690" s="54" t="s">
        <v>172</v>
      </c>
      <c r="C2690" s="53">
        <f>C2683</f>
        <v>0</v>
      </c>
      <c r="D2690" s="56" t="e">
        <f t="shared" ref="D2690:D2691" ca="1" si="4636">AJ2690</f>
        <v>#N/A</v>
      </c>
      <c r="E2690" s="52" t="e">
        <f t="shared" ref="E2690:W2690" si="4637">E2683</f>
        <v>#N/A</v>
      </c>
      <c r="F2690" s="52" t="e">
        <f t="shared" si="4637"/>
        <v>#N/A</v>
      </c>
      <c r="G2690" s="52" t="e">
        <f t="shared" si="4637"/>
        <v>#N/A</v>
      </c>
      <c r="H2690" s="52" t="e">
        <f t="shared" si="4637"/>
        <v>#N/A</v>
      </c>
      <c r="I2690" s="52" t="e">
        <f t="shared" si="4637"/>
        <v>#N/A</v>
      </c>
      <c r="J2690" s="52" t="e">
        <f t="shared" si="4637"/>
        <v>#N/A</v>
      </c>
      <c r="K2690" s="52" t="e">
        <f t="shared" si="4637"/>
        <v>#N/A</v>
      </c>
      <c r="L2690" s="52" t="e">
        <f t="shared" si="4637"/>
        <v>#N/A</v>
      </c>
      <c r="M2690" s="52" t="e">
        <f t="shared" si="4637"/>
        <v>#N/A</v>
      </c>
      <c r="N2690" s="52" t="e">
        <f t="shared" si="4637"/>
        <v>#N/A</v>
      </c>
      <c r="O2690" s="52" t="e">
        <f t="shared" si="4637"/>
        <v>#N/A</v>
      </c>
      <c r="P2690" s="52" t="e">
        <f t="shared" si="4637"/>
        <v>#N/A</v>
      </c>
      <c r="Q2690" s="52" t="e">
        <f t="shared" si="4637"/>
        <v>#N/A</v>
      </c>
      <c r="R2690" s="52" t="e">
        <f t="shared" si="4637"/>
        <v>#N/A</v>
      </c>
      <c r="S2690" s="52" t="e">
        <f t="shared" si="4637"/>
        <v>#N/A</v>
      </c>
      <c r="T2690" s="52" t="e">
        <f t="shared" si="4637"/>
        <v>#N/A</v>
      </c>
      <c r="U2690" s="52" t="e">
        <f t="shared" si="4637"/>
        <v>#N/A</v>
      </c>
      <c r="V2690" s="52" t="e">
        <f t="shared" si="4637"/>
        <v>#N/A</v>
      </c>
      <c r="W2690" s="52" t="e">
        <f t="shared" si="4637"/>
        <v>#N/A</v>
      </c>
      <c r="X2690" s="55" t="e">
        <f t="shared" ref="X2690:X2691" si="4638">(H2690-(O2690*P2690)/100-3*(J2690*K2690)/100)/2</f>
        <v>#N/A</v>
      </c>
      <c r="Y2690" s="55" t="e">
        <f t="shared" ref="Y2690:Y2691" si="4639">SUM(X2690,(J2690*K2690/100))/(F2690/100)</f>
        <v>#N/A</v>
      </c>
      <c r="Z2690" s="55" t="e">
        <f t="shared" ref="Z2690" si="4640">U2690*0.5+U2691*0.5</f>
        <v>#N/A</v>
      </c>
      <c r="AA2690" s="55" t="e">
        <f t="shared" ref="AA2690:AA2691" si="4641">J2690/Y2690</f>
        <v>#N/A</v>
      </c>
      <c r="AB2690" s="336" t="e">
        <f t="shared" ref="AB2690:AB2691" si="4642">X2690/(Y2690-J2690)</f>
        <v>#N/A</v>
      </c>
      <c r="AC2690" s="223" t="e">
        <f ca="1">INDEX(FGA_COEFFS,1,1)+Z2690*INDEX(FGA_COEFFS,1,2)+Y2690*INDEX(FGA_COEFFS,1,3)+R2690*INDEX(FGA_COEFFS,1,4)+Q2691*INDEX(FGA_COEFFS,1,5)+S2690*INDEX(FGA_COEFFS,1,6)+T2691*INDEX(FGA_COEFFS,1,7)+M2691*INDEX(FGA_COEFFS,1,8)+Y2694*Y2695</f>
        <v>#N/A</v>
      </c>
      <c r="AD2690" s="223" t="e">
        <f ca="1">INDEX(THREEPTA_COEFFS,1,1)+AC2690*INDEX(THREEPTA_COEFFS,1,2)+J2690*INDEX(THREEPTA_COEFFS,1,3)+AA2690*INDEX(THREEPTA_COEFFS,1,4)+K2690*INDEX(THREEPTA_COEFFS,1,5)+L2691*INDEX(THREEPTA_COEFFS,1,6)+Z2694*Z2695</f>
        <v>#N/A</v>
      </c>
      <c r="AE2690" s="223" t="e">
        <f ca="1">INDEX(THREEPTPCT_COEFFS,1,1)+K2690*INDEX(THREEPTPCT_COEFFS,1,2)+L2691*INDEX(THREEPTPCT_COEFFS,1,3)+AA2694*AA2695</f>
        <v>#N/A</v>
      </c>
      <c r="AF2690" s="55" t="e">
        <f t="shared" ref="AF2690:AF2691" ca="1" si="4643">AC2690-AD2690</f>
        <v>#N/A</v>
      </c>
      <c r="AG2690" s="223" t="e">
        <f ca="1">INDEX(TWOPTPCT_COEFFS,1,1)+AB2690*INDEX(TWOPTPCT_COEFFS,1,2)+I2691*INDEX(TWOPTPCT_COEFFS,1,3)+G2691*INDEX(TWOPTPCT_COEFFS,1,4)+L2691*INDEX(TWOPTPCT_COEFFS,1,5)+AB2694*AB2695</f>
        <v>#N/A</v>
      </c>
      <c r="AH2690" s="223" t="e">
        <f ca="1">INDEX(FTA_COEFFS,1,1)+O2690*INDEX(FTA_COEFFS,1,2)+N2691*INDEX(FTA_COEFFS,1,3)+(Q2690+R2690)*INDEX(FTA_COEFFS,1,4)+(Q2691+R2691)*INDEX(FTA_COEFFS,1,5)+M2691*INDEX(FTA_COEFFS,1,6)+AC2694*AC2695</f>
        <v>#N/A</v>
      </c>
      <c r="AI2690" s="223" t="e">
        <f ca="1">INDEX(FTPCT_COEFFS,1,1)+P2690*INDEX(FTPCT_COEFFS,1,2)+F2690*INDEX(FTPCT_COEFFS,1,3)+G2691*INDEX(FTPCT_COEFFS,1,4)+AD2694*AD2695</f>
        <v>#N/A</v>
      </c>
      <c r="AJ2690" s="338" t="e">
        <f t="shared" ref="AJ2690:AJ2691" ca="1" si="4644">AD2690*AE2690/100+AF2690*AG2690+AH2690*AI2690/100</f>
        <v>#N/A</v>
      </c>
      <c r="AK2690" s="55"/>
      <c r="AL2690" s="55"/>
      <c r="AM2690" s="55"/>
      <c r="AN2690" s="55"/>
      <c r="AO2690" s="55"/>
      <c r="AP2690" s="55"/>
      <c r="AQ2690" s="55"/>
      <c r="AR2690" s="55"/>
    </row>
    <row r="2691" spans="1:45" x14ac:dyDescent="0.3">
      <c r="B2691" s="54" t="s">
        <v>175</v>
      </c>
      <c r="C2691" s="54">
        <f>C2684</f>
        <v>0</v>
      </c>
      <c r="D2691" s="56" t="e">
        <f t="shared" ca="1" si="4636"/>
        <v>#N/A</v>
      </c>
      <c r="E2691" s="52" t="e">
        <f t="shared" ref="E2691:W2691" si="4645">E2684</f>
        <v>#N/A</v>
      </c>
      <c r="F2691" s="52" t="e">
        <f t="shared" si="4645"/>
        <v>#N/A</v>
      </c>
      <c r="G2691" s="52" t="e">
        <f t="shared" si="4645"/>
        <v>#N/A</v>
      </c>
      <c r="H2691" s="52" t="e">
        <f t="shared" si="4645"/>
        <v>#N/A</v>
      </c>
      <c r="I2691" s="52" t="e">
        <f t="shared" si="4645"/>
        <v>#N/A</v>
      </c>
      <c r="J2691" s="52" t="e">
        <f t="shared" si="4645"/>
        <v>#N/A</v>
      </c>
      <c r="K2691" s="52" t="e">
        <f t="shared" si="4645"/>
        <v>#N/A</v>
      </c>
      <c r="L2691" s="52" t="e">
        <f t="shared" si="4645"/>
        <v>#N/A</v>
      </c>
      <c r="M2691" s="52" t="e">
        <f t="shared" si="4645"/>
        <v>#N/A</v>
      </c>
      <c r="N2691" s="52" t="e">
        <f t="shared" si="4645"/>
        <v>#N/A</v>
      </c>
      <c r="O2691" s="52" t="e">
        <f t="shared" si="4645"/>
        <v>#N/A</v>
      </c>
      <c r="P2691" s="52" t="e">
        <f t="shared" si="4645"/>
        <v>#N/A</v>
      </c>
      <c r="Q2691" s="52" t="e">
        <f t="shared" si="4645"/>
        <v>#N/A</v>
      </c>
      <c r="R2691" s="52" t="e">
        <f t="shared" si="4645"/>
        <v>#N/A</v>
      </c>
      <c r="S2691" s="52" t="e">
        <f t="shared" si="4645"/>
        <v>#N/A</v>
      </c>
      <c r="T2691" s="52" t="e">
        <f t="shared" si="4645"/>
        <v>#N/A</v>
      </c>
      <c r="U2691" s="52" t="e">
        <f t="shared" si="4645"/>
        <v>#N/A</v>
      </c>
      <c r="V2691" s="52" t="e">
        <f t="shared" si="4645"/>
        <v>#N/A</v>
      </c>
      <c r="W2691" s="52" t="e">
        <f t="shared" si="4645"/>
        <v>#N/A</v>
      </c>
      <c r="X2691" s="55" t="e">
        <f t="shared" si="4638"/>
        <v>#N/A</v>
      </c>
      <c r="Y2691" s="55" t="e">
        <f t="shared" si="4639"/>
        <v>#N/A</v>
      </c>
      <c r="Z2691" s="55" t="e">
        <f t="shared" ref="Z2691" si="4646">Z2690</f>
        <v>#N/A</v>
      </c>
      <c r="AA2691" s="55" t="e">
        <f t="shared" si="4641"/>
        <v>#N/A</v>
      </c>
      <c r="AB2691" s="336" t="e">
        <f t="shared" si="4642"/>
        <v>#N/A</v>
      </c>
      <c r="AC2691" s="223" t="e">
        <f ca="1">INDEX(FGA_COEFFS,1,1)+Z2691*INDEX(FGA_COEFFS,1,2)+Y2691*INDEX(FGA_COEFFS,1,3)+R2691*INDEX(FGA_COEFFS,1,4)+Q2690*INDEX(FGA_COEFFS,1,5)+S2691*INDEX(FGA_COEFFS,1,6)+T2690*INDEX(FGA_COEFFS,1,7)+M2690*INDEX(FGA_COEFFS,1,8)+Y2694*Y2696</f>
        <v>#N/A</v>
      </c>
      <c r="AD2691" s="223" t="e">
        <f ca="1">INDEX(THREEPTA_COEFFS,1,1)+AC2691*INDEX(THREEPTA_COEFFS,1,2)+J2691*INDEX(THREEPTA_COEFFS,1,3)+AA2691*INDEX(THREEPTA_COEFFS,1,4)+K2691*INDEX(THREEPTA_COEFFS,1,5)+L2690*INDEX(THREEPTA_COEFFS,1,6)+Z2694*Z2696</f>
        <v>#N/A</v>
      </c>
      <c r="AE2691" s="223" t="e">
        <f ca="1">INDEX(THREEPTPCT_COEFFS,1,1)+K2691*INDEX(THREEPTPCT_COEFFS,1,2)+L2690*INDEX(THREEPTPCT_COEFFS,1,3)+AA2694*AA2696</f>
        <v>#N/A</v>
      </c>
      <c r="AF2691" s="55" t="e">
        <f t="shared" ca="1" si="4643"/>
        <v>#N/A</v>
      </c>
      <c r="AG2691" s="223" t="e">
        <f ca="1">INDEX(TWOPTPCT_COEFFS,1,1)+AB2691*INDEX(TWOPTPCT_COEFFS,1,2)+I2690*INDEX(TWOPTPCT_COEFFS,1,3)+G2690*INDEX(TWOPTPCT_COEFFS,1,4)+L2690*INDEX(TWOPTPCT_COEFFS,1,5)+AB2694*AB2696</f>
        <v>#N/A</v>
      </c>
      <c r="AH2691" s="223" t="e">
        <f ca="1">INDEX(FTA_COEFFS,1,1)+O2691*INDEX(FTA_COEFFS,1,2)+N2690*INDEX(FTA_COEFFS,1,3)+(Q2691+R2691)*INDEX(FTA_COEFFS,1,4)+(Q2690+R2690)*INDEX(FTA_COEFFS,1,5)+M2690*INDEX(FTA_COEFFS,1,6)+AC2694*AC2696</f>
        <v>#N/A</v>
      </c>
      <c r="AI2691" s="223" t="e">
        <f ca="1">INDEX(FTPCT_COEFFS,1,1)+P2691*INDEX(FTPCT_COEFFS,1,2)+F2691*INDEX(FTPCT_COEFFS,1,3)+G2690*INDEX(FTPCT_COEFFS,1,4)+AD2694*AD2696</f>
        <v>#N/A</v>
      </c>
      <c r="AJ2691" s="338" t="e">
        <f t="shared" ca="1" si="4644"/>
        <v>#N/A</v>
      </c>
      <c r="AK2691" s="55"/>
      <c r="AL2691" s="55"/>
      <c r="AM2691" s="55"/>
      <c r="AN2691" s="55"/>
      <c r="AO2691" s="55"/>
      <c r="AP2691" s="55"/>
      <c r="AQ2691" s="55"/>
      <c r="AR2691" s="55"/>
    </row>
    <row r="2692" spans="1:45" x14ac:dyDescent="0.3">
      <c r="A2692" s="54" t="e">
        <f ca="1">IF(D2690&gt;(D2691+(AVERAGE(V2690,W2690)-AVERAGE(V2691,W2691))/2)+2.5,C2690,IF(D2691&gt;(D2690+(AVERAGE(V2691,W2691)-AVERAGE(V2690,W2690))/2)+2.5,C2691,"Close"))</f>
        <v>#N/A</v>
      </c>
      <c r="B2692" s="64" t="e">
        <f ca="1">IF(D2691&gt;D2690,C2691,C2690)</f>
        <v>#N/A</v>
      </c>
      <c r="D2692" s="56"/>
      <c r="X2692" s="55"/>
      <c r="Y2692" s="55"/>
      <c r="Z2692" s="55"/>
      <c r="AA2692" s="55"/>
      <c r="AB2692" s="55"/>
      <c r="AC2692" s="337"/>
      <c r="AD2692" s="337"/>
      <c r="AE2692" s="337"/>
      <c r="AF2692" s="337"/>
      <c r="AG2692" s="337"/>
      <c r="AH2692" s="337"/>
      <c r="AI2692" s="337"/>
      <c r="AJ2692" s="337"/>
      <c r="AK2692" s="337"/>
      <c r="AL2692" s="337"/>
      <c r="AM2692" s="55"/>
      <c r="AN2692" s="55"/>
      <c r="AO2692" s="55"/>
      <c r="AP2692" s="55"/>
      <c r="AQ2692" s="55"/>
      <c r="AR2692" s="55"/>
      <c r="AS2692" s="55"/>
    </row>
    <row r="2693" spans="1:45" x14ac:dyDescent="0.3">
      <c r="X2693" s="54" t="s">
        <v>1305</v>
      </c>
      <c r="Y2693" s="54" t="s">
        <v>128</v>
      </c>
      <c r="Z2693" s="54" t="s">
        <v>157</v>
      </c>
      <c r="AA2693" s="54" t="s">
        <v>151</v>
      </c>
      <c r="AB2693" s="54" t="s">
        <v>1327</v>
      </c>
      <c r="AC2693" s="54" t="s">
        <v>129</v>
      </c>
      <c r="AD2693" s="54" t="s">
        <v>116</v>
      </c>
      <c r="AE2693" s="54"/>
      <c r="AF2693" s="54"/>
      <c r="AG2693" s="54"/>
      <c r="AH2693" s="54"/>
      <c r="AI2693" s="54"/>
      <c r="AJ2693" s="54"/>
      <c r="AK2693" s="54"/>
      <c r="AL2693" s="54"/>
      <c r="AM2693" s="54"/>
      <c r="AN2693" s="54"/>
      <c r="AO2693" s="54"/>
      <c r="AP2693" s="54"/>
      <c r="AQ2693" s="54"/>
      <c r="AR2693" s="54"/>
      <c r="AS2693" s="54"/>
    </row>
    <row r="2694" spans="1:45" x14ac:dyDescent="0.3">
      <c r="X2694" s="54"/>
      <c r="Y2694" s="54">
        <f t="shared" ref="Y2694:AD2694" si="4647">Y2687</f>
        <v>6.4436999999999998</v>
      </c>
      <c r="Z2694" s="54">
        <f t="shared" si="4647"/>
        <v>4.9371</v>
      </c>
      <c r="AA2694" s="54">
        <f t="shared" si="4647"/>
        <v>11.350300000000001</v>
      </c>
      <c r="AB2694" s="54">
        <f t="shared" si="4647"/>
        <v>7.1900000000000006E-2</v>
      </c>
      <c r="AC2694" s="54">
        <f t="shared" si="4647"/>
        <v>6.2766000000000002</v>
      </c>
      <c r="AD2694" s="54">
        <f t="shared" si="4647"/>
        <v>11.042999999999999</v>
      </c>
      <c r="AE2694" s="54"/>
      <c r="AF2694" s="336"/>
      <c r="AG2694" s="336"/>
      <c r="AH2694" s="336"/>
      <c r="AI2694" s="54"/>
      <c r="AJ2694" s="54"/>
      <c r="AK2694" s="54"/>
      <c r="AL2694" s="54"/>
      <c r="AM2694" s="54"/>
      <c r="AN2694" s="54"/>
      <c r="AO2694" s="54"/>
      <c r="AP2694" s="54"/>
      <c r="AQ2694" s="54"/>
      <c r="AR2694" s="54"/>
      <c r="AS2694" s="54"/>
    </row>
    <row r="2695" spans="1:45" x14ac:dyDescent="0.3">
      <c r="D2695" s="56"/>
      <c r="X2695" s="336"/>
      <c r="Y2695" s="336">
        <f t="shared" ca="1" si="4611"/>
        <v>-2.2990928330201996E-4</v>
      </c>
      <c r="Z2695" s="336">
        <f t="shared" ca="1" si="4611"/>
        <v>1.3019246042254045</v>
      </c>
      <c r="AA2695" s="336">
        <f t="shared" ca="1" si="4611"/>
        <v>0.35070789259303242</v>
      </c>
      <c r="AB2695" s="336">
        <f t="shared" ca="1" si="4611"/>
        <v>-0.77118348446174578</v>
      </c>
      <c r="AC2695" s="336">
        <f t="shared" ca="1" si="4611"/>
        <v>-0.3818778401778638</v>
      </c>
      <c r="AD2695" s="336">
        <f t="shared" ca="1" si="4611"/>
        <v>1.4738843828947371E-3</v>
      </c>
      <c r="AE2695" s="336"/>
      <c r="AF2695" s="336"/>
      <c r="AG2695" s="336"/>
      <c r="AH2695" s="336"/>
      <c r="AI2695" s="54"/>
      <c r="AJ2695" s="54"/>
      <c r="AK2695" s="54"/>
      <c r="AL2695" s="336"/>
      <c r="AM2695" s="336"/>
      <c r="AN2695" s="336"/>
      <c r="AO2695" s="336"/>
      <c r="AP2695" s="54"/>
      <c r="AQ2695" s="336"/>
      <c r="AR2695" s="336"/>
      <c r="AS2695" s="336"/>
    </row>
    <row r="2696" spans="1:45" x14ac:dyDescent="0.3">
      <c r="C2696" s="54"/>
      <c r="D2696" s="56"/>
      <c r="Y2696" s="336">
        <f t="shared" ca="1" si="4611"/>
        <v>1.3499608996871941</v>
      </c>
      <c r="Z2696" s="336">
        <f t="shared" ca="1" si="4611"/>
        <v>-1.3209206719874211</v>
      </c>
      <c r="AA2696" s="336">
        <f t="shared" ca="1" si="4611"/>
        <v>-9.8283403461593713E-2</v>
      </c>
      <c r="AB2696" s="336">
        <f t="shared" ca="1" si="4611"/>
        <v>1.9865966990411738E-5</v>
      </c>
      <c r="AC2696" s="336">
        <f t="shared" ca="1" si="4611"/>
        <v>-0.20107244648083733</v>
      </c>
      <c r="AD2696" s="336">
        <f t="shared" ca="1" si="4611"/>
        <v>-1.0269839933591947</v>
      </c>
      <c r="AE2696" s="55"/>
      <c r="AF2696" s="55"/>
      <c r="AG2696" s="55"/>
      <c r="AH2696" s="55"/>
      <c r="AI2696" s="55"/>
      <c r="AJ2696" s="55"/>
      <c r="AK2696" s="55"/>
      <c r="AL2696" s="55"/>
      <c r="AM2696" s="55"/>
      <c r="AN2696" s="55"/>
      <c r="AO2696" s="55"/>
      <c r="AP2696" s="55"/>
      <c r="AQ2696" s="55"/>
      <c r="AR2696" s="55"/>
      <c r="AS2696" s="55"/>
    </row>
    <row r="2697" spans="1:45" x14ac:dyDescent="0.3">
      <c r="B2697" s="54" t="s">
        <v>172</v>
      </c>
      <c r="C2697" s="53">
        <f>C2690</f>
        <v>0</v>
      </c>
      <c r="D2697" s="56" t="e">
        <f t="shared" ref="D2697:D2698" ca="1" si="4648">AJ2697</f>
        <v>#N/A</v>
      </c>
      <c r="E2697" s="52" t="e">
        <f t="shared" ref="E2697:W2697" si="4649">E2690</f>
        <v>#N/A</v>
      </c>
      <c r="F2697" s="52" t="e">
        <f t="shared" si="4649"/>
        <v>#N/A</v>
      </c>
      <c r="G2697" s="52" t="e">
        <f t="shared" si="4649"/>
        <v>#N/A</v>
      </c>
      <c r="H2697" s="52" t="e">
        <f t="shared" si="4649"/>
        <v>#N/A</v>
      </c>
      <c r="I2697" s="52" t="e">
        <f t="shared" si="4649"/>
        <v>#N/A</v>
      </c>
      <c r="J2697" s="52" t="e">
        <f t="shared" si="4649"/>
        <v>#N/A</v>
      </c>
      <c r="K2697" s="52" t="e">
        <f t="shared" si="4649"/>
        <v>#N/A</v>
      </c>
      <c r="L2697" s="52" t="e">
        <f t="shared" si="4649"/>
        <v>#N/A</v>
      </c>
      <c r="M2697" s="52" t="e">
        <f t="shared" si="4649"/>
        <v>#N/A</v>
      </c>
      <c r="N2697" s="52" t="e">
        <f t="shared" si="4649"/>
        <v>#N/A</v>
      </c>
      <c r="O2697" s="52" t="e">
        <f t="shared" si="4649"/>
        <v>#N/A</v>
      </c>
      <c r="P2697" s="52" t="e">
        <f t="shared" si="4649"/>
        <v>#N/A</v>
      </c>
      <c r="Q2697" s="52" t="e">
        <f t="shared" si="4649"/>
        <v>#N/A</v>
      </c>
      <c r="R2697" s="52" t="e">
        <f t="shared" si="4649"/>
        <v>#N/A</v>
      </c>
      <c r="S2697" s="52" t="e">
        <f t="shared" si="4649"/>
        <v>#N/A</v>
      </c>
      <c r="T2697" s="52" t="e">
        <f t="shared" si="4649"/>
        <v>#N/A</v>
      </c>
      <c r="U2697" s="52" t="e">
        <f t="shared" si="4649"/>
        <v>#N/A</v>
      </c>
      <c r="V2697" s="52" t="e">
        <f t="shared" si="4649"/>
        <v>#N/A</v>
      </c>
      <c r="W2697" s="52" t="e">
        <f t="shared" si="4649"/>
        <v>#N/A</v>
      </c>
      <c r="X2697" s="55" t="e">
        <f t="shared" ref="X2697:X2698" si="4650">(H2697-(O2697*P2697)/100-3*(J2697*K2697)/100)/2</f>
        <v>#N/A</v>
      </c>
      <c r="Y2697" s="55" t="e">
        <f t="shared" ref="Y2697:Y2698" si="4651">SUM(X2697,(J2697*K2697/100))/(F2697/100)</f>
        <v>#N/A</v>
      </c>
      <c r="Z2697" s="55" t="e">
        <f t="shared" ref="Z2697" si="4652">U2697*0.5+U2698*0.5</f>
        <v>#N/A</v>
      </c>
      <c r="AA2697" s="55" t="e">
        <f t="shared" ref="AA2697:AA2698" si="4653">J2697/Y2697</f>
        <v>#N/A</v>
      </c>
      <c r="AB2697" s="336" t="e">
        <f t="shared" ref="AB2697:AB2698" si="4654">X2697/(Y2697-J2697)</f>
        <v>#N/A</v>
      </c>
      <c r="AC2697" s="223" t="e">
        <f ca="1">INDEX(FGA_COEFFS,1,1)+Z2697*INDEX(FGA_COEFFS,1,2)+Y2697*INDEX(FGA_COEFFS,1,3)+R2697*INDEX(FGA_COEFFS,1,4)+Q2698*INDEX(FGA_COEFFS,1,5)+S2697*INDEX(FGA_COEFFS,1,6)+T2698*INDEX(FGA_COEFFS,1,7)+M2698*INDEX(FGA_COEFFS,1,8)+Y2701*Y2702</f>
        <v>#N/A</v>
      </c>
      <c r="AD2697" s="223" t="e">
        <f ca="1">INDEX(THREEPTA_COEFFS,1,1)+AC2697*INDEX(THREEPTA_COEFFS,1,2)+J2697*INDEX(THREEPTA_COEFFS,1,3)+AA2697*INDEX(THREEPTA_COEFFS,1,4)+K2697*INDEX(THREEPTA_COEFFS,1,5)+L2698*INDEX(THREEPTA_COEFFS,1,6)+Z2701*Z2702</f>
        <v>#N/A</v>
      </c>
      <c r="AE2697" s="223" t="e">
        <f ca="1">INDEX(THREEPTPCT_COEFFS,1,1)+K2697*INDEX(THREEPTPCT_COEFFS,1,2)+L2698*INDEX(THREEPTPCT_COEFFS,1,3)+AA2701*AA2702</f>
        <v>#N/A</v>
      </c>
      <c r="AF2697" s="55" t="e">
        <f t="shared" ref="AF2697:AF2698" ca="1" si="4655">AC2697-AD2697</f>
        <v>#N/A</v>
      </c>
      <c r="AG2697" s="223" t="e">
        <f ca="1">INDEX(TWOPTPCT_COEFFS,1,1)+AB2697*INDEX(TWOPTPCT_COEFFS,1,2)+I2698*INDEX(TWOPTPCT_COEFFS,1,3)+G2698*INDEX(TWOPTPCT_COEFFS,1,4)+L2698*INDEX(TWOPTPCT_COEFFS,1,5)+AB2701*AB2702</f>
        <v>#N/A</v>
      </c>
      <c r="AH2697" s="223" t="e">
        <f ca="1">INDEX(FTA_COEFFS,1,1)+O2697*INDEX(FTA_COEFFS,1,2)+N2698*INDEX(FTA_COEFFS,1,3)+(Q2697+R2697)*INDEX(FTA_COEFFS,1,4)+(Q2698+R2698)*INDEX(FTA_COEFFS,1,5)+M2698*INDEX(FTA_COEFFS,1,6)+AC2701*AC2702</f>
        <v>#N/A</v>
      </c>
      <c r="AI2697" s="223" t="e">
        <f ca="1">INDEX(FTPCT_COEFFS,1,1)+P2697*INDEX(FTPCT_COEFFS,1,2)+F2697*INDEX(FTPCT_COEFFS,1,3)+G2698*INDEX(FTPCT_COEFFS,1,4)+AD2701*AD2702</f>
        <v>#N/A</v>
      </c>
      <c r="AJ2697" s="338" t="e">
        <f t="shared" ref="AJ2697:AJ2698" ca="1" si="4656">AD2697*AE2697/100+AF2697*AG2697+AH2697*AI2697/100</f>
        <v>#N/A</v>
      </c>
      <c r="AK2697" s="55"/>
      <c r="AL2697" s="55"/>
      <c r="AM2697" s="55"/>
      <c r="AN2697" s="55"/>
      <c r="AO2697" s="55"/>
      <c r="AP2697" s="55"/>
      <c r="AQ2697" s="55"/>
      <c r="AR2697" s="55"/>
    </row>
    <row r="2698" spans="1:45" x14ac:dyDescent="0.3">
      <c r="B2698" s="54" t="s">
        <v>175</v>
      </c>
      <c r="C2698" s="54">
        <f>C2691</f>
        <v>0</v>
      </c>
      <c r="D2698" s="56" t="e">
        <f t="shared" ca="1" si="4648"/>
        <v>#N/A</v>
      </c>
      <c r="E2698" s="52" t="e">
        <f t="shared" ref="E2698:W2698" si="4657">E2691</f>
        <v>#N/A</v>
      </c>
      <c r="F2698" s="52" t="e">
        <f t="shared" si="4657"/>
        <v>#N/A</v>
      </c>
      <c r="G2698" s="52" t="e">
        <f t="shared" si="4657"/>
        <v>#N/A</v>
      </c>
      <c r="H2698" s="52" t="e">
        <f t="shared" si="4657"/>
        <v>#N/A</v>
      </c>
      <c r="I2698" s="52" t="e">
        <f t="shared" si="4657"/>
        <v>#N/A</v>
      </c>
      <c r="J2698" s="52" t="e">
        <f t="shared" si="4657"/>
        <v>#N/A</v>
      </c>
      <c r="K2698" s="52" t="e">
        <f t="shared" si="4657"/>
        <v>#N/A</v>
      </c>
      <c r="L2698" s="52" t="e">
        <f t="shared" si="4657"/>
        <v>#N/A</v>
      </c>
      <c r="M2698" s="52" t="e">
        <f t="shared" si="4657"/>
        <v>#N/A</v>
      </c>
      <c r="N2698" s="52" t="e">
        <f t="shared" si="4657"/>
        <v>#N/A</v>
      </c>
      <c r="O2698" s="52" t="e">
        <f t="shared" si="4657"/>
        <v>#N/A</v>
      </c>
      <c r="P2698" s="52" t="e">
        <f t="shared" si="4657"/>
        <v>#N/A</v>
      </c>
      <c r="Q2698" s="52" t="e">
        <f t="shared" si="4657"/>
        <v>#N/A</v>
      </c>
      <c r="R2698" s="52" t="e">
        <f t="shared" si="4657"/>
        <v>#N/A</v>
      </c>
      <c r="S2698" s="52" t="e">
        <f t="shared" si="4657"/>
        <v>#N/A</v>
      </c>
      <c r="T2698" s="52" t="e">
        <f t="shared" si="4657"/>
        <v>#N/A</v>
      </c>
      <c r="U2698" s="52" t="e">
        <f t="shared" si="4657"/>
        <v>#N/A</v>
      </c>
      <c r="V2698" s="52" t="e">
        <f t="shared" si="4657"/>
        <v>#N/A</v>
      </c>
      <c r="W2698" s="52" t="e">
        <f t="shared" si="4657"/>
        <v>#N/A</v>
      </c>
      <c r="X2698" s="55" t="e">
        <f t="shared" si="4650"/>
        <v>#N/A</v>
      </c>
      <c r="Y2698" s="55" t="e">
        <f t="shared" si="4651"/>
        <v>#N/A</v>
      </c>
      <c r="Z2698" s="55" t="e">
        <f t="shared" ref="Z2698" si="4658">Z2697</f>
        <v>#N/A</v>
      </c>
      <c r="AA2698" s="55" t="e">
        <f t="shared" si="4653"/>
        <v>#N/A</v>
      </c>
      <c r="AB2698" s="336" t="e">
        <f t="shared" si="4654"/>
        <v>#N/A</v>
      </c>
      <c r="AC2698" s="223" t="e">
        <f ca="1">INDEX(FGA_COEFFS,1,1)+Z2698*INDEX(FGA_COEFFS,1,2)+Y2698*INDEX(FGA_COEFFS,1,3)+R2698*INDEX(FGA_COEFFS,1,4)+Q2697*INDEX(FGA_COEFFS,1,5)+S2698*INDEX(FGA_COEFFS,1,6)+T2697*INDEX(FGA_COEFFS,1,7)+M2697*INDEX(FGA_COEFFS,1,8)+Y2701*Y2703</f>
        <v>#N/A</v>
      </c>
      <c r="AD2698" s="223" t="e">
        <f ca="1">INDEX(THREEPTA_COEFFS,1,1)+AC2698*INDEX(THREEPTA_COEFFS,1,2)+J2698*INDEX(THREEPTA_COEFFS,1,3)+AA2698*INDEX(THREEPTA_COEFFS,1,4)+K2698*INDEX(THREEPTA_COEFFS,1,5)+L2697*INDEX(THREEPTA_COEFFS,1,6)+Z2701*Z2703</f>
        <v>#N/A</v>
      </c>
      <c r="AE2698" s="223" t="e">
        <f ca="1">INDEX(THREEPTPCT_COEFFS,1,1)+K2698*INDEX(THREEPTPCT_COEFFS,1,2)+L2697*INDEX(THREEPTPCT_COEFFS,1,3)+AA2701*AA2703</f>
        <v>#N/A</v>
      </c>
      <c r="AF2698" s="55" t="e">
        <f t="shared" ca="1" si="4655"/>
        <v>#N/A</v>
      </c>
      <c r="AG2698" s="223" t="e">
        <f ca="1">INDEX(TWOPTPCT_COEFFS,1,1)+AB2698*INDEX(TWOPTPCT_COEFFS,1,2)+I2697*INDEX(TWOPTPCT_COEFFS,1,3)+G2697*INDEX(TWOPTPCT_COEFFS,1,4)+L2697*INDEX(TWOPTPCT_COEFFS,1,5)+AB2701*AB2703</f>
        <v>#N/A</v>
      </c>
      <c r="AH2698" s="223" t="e">
        <f ca="1">INDEX(FTA_COEFFS,1,1)+O2698*INDEX(FTA_COEFFS,1,2)+N2697*INDEX(FTA_COEFFS,1,3)+(Q2698+R2698)*INDEX(FTA_COEFFS,1,4)+(Q2697+R2697)*INDEX(FTA_COEFFS,1,5)+M2697*INDEX(FTA_COEFFS,1,6)+AC2701*AC2703</f>
        <v>#N/A</v>
      </c>
      <c r="AI2698" s="223" t="e">
        <f ca="1">INDEX(FTPCT_COEFFS,1,1)+P2698*INDEX(FTPCT_COEFFS,1,2)+F2698*INDEX(FTPCT_COEFFS,1,3)+G2697*INDEX(FTPCT_COEFFS,1,4)+AD2701*AD2703</f>
        <v>#N/A</v>
      </c>
      <c r="AJ2698" s="338" t="e">
        <f t="shared" ca="1" si="4656"/>
        <v>#N/A</v>
      </c>
      <c r="AK2698" s="55"/>
      <c r="AL2698" s="55"/>
      <c r="AM2698" s="55"/>
      <c r="AN2698" s="55"/>
      <c r="AO2698" s="55"/>
      <c r="AP2698" s="55"/>
      <c r="AQ2698" s="55"/>
      <c r="AR2698" s="55"/>
    </row>
    <row r="2699" spans="1:45" x14ac:dyDescent="0.3">
      <c r="A2699" s="54" t="e">
        <f ca="1">IF(D2697&gt;(D2698+(AVERAGE(V2697,W2697)-AVERAGE(V2698,W2698))/2)+2.5,C2697,IF(D2698&gt;(D2697+(AVERAGE(V2698,W2698)-AVERAGE(V2697,W2697))/2)+2.5,C2698,"Close"))</f>
        <v>#N/A</v>
      </c>
      <c r="B2699" s="64" t="e">
        <f ca="1">IF(D2698&gt;D2697,C2698,C2697)</f>
        <v>#N/A</v>
      </c>
      <c r="D2699" s="56"/>
      <c r="X2699" s="55"/>
      <c r="Y2699" s="55"/>
      <c r="Z2699" s="55"/>
      <c r="AA2699" s="55"/>
      <c r="AB2699" s="55"/>
      <c r="AC2699" s="337"/>
      <c r="AD2699" s="337"/>
      <c r="AE2699" s="337"/>
      <c r="AF2699" s="337"/>
      <c r="AG2699" s="337"/>
      <c r="AH2699" s="337"/>
      <c r="AI2699" s="337"/>
      <c r="AJ2699" s="337"/>
      <c r="AK2699" s="337"/>
      <c r="AL2699" s="337"/>
      <c r="AM2699" s="55"/>
      <c r="AN2699" s="55"/>
      <c r="AO2699" s="55"/>
      <c r="AP2699" s="55"/>
      <c r="AQ2699" s="55"/>
      <c r="AR2699" s="55"/>
      <c r="AS2699" s="55"/>
    </row>
    <row r="2700" spans="1:45" x14ac:dyDescent="0.3">
      <c r="X2700" s="54" t="s">
        <v>1305</v>
      </c>
      <c r="Y2700" s="54" t="s">
        <v>128</v>
      </c>
      <c r="Z2700" s="54" t="s">
        <v>157</v>
      </c>
      <c r="AA2700" s="54" t="s">
        <v>151</v>
      </c>
      <c r="AB2700" s="54" t="s">
        <v>1327</v>
      </c>
      <c r="AC2700" s="54" t="s">
        <v>129</v>
      </c>
      <c r="AD2700" s="54" t="s">
        <v>116</v>
      </c>
      <c r="AE2700" s="54"/>
      <c r="AF2700" s="54"/>
      <c r="AG2700" s="54"/>
      <c r="AH2700" s="54"/>
      <c r="AI2700" s="54"/>
      <c r="AJ2700" s="54"/>
      <c r="AK2700" s="54"/>
      <c r="AL2700" s="54"/>
      <c r="AM2700" s="54"/>
      <c r="AN2700" s="54"/>
      <c r="AO2700" s="54"/>
      <c r="AP2700" s="54"/>
      <c r="AQ2700" s="54"/>
      <c r="AR2700" s="54"/>
      <c r="AS2700" s="54"/>
    </row>
    <row r="2701" spans="1:45" x14ac:dyDescent="0.3">
      <c r="X2701" s="54"/>
      <c r="Y2701" s="54">
        <f t="shared" ref="Y2701:AD2701" si="4659">Y2694</f>
        <v>6.4436999999999998</v>
      </c>
      <c r="Z2701" s="54">
        <f t="shared" si="4659"/>
        <v>4.9371</v>
      </c>
      <c r="AA2701" s="54">
        <f t="shared" si="4659"/>
        <v>11.350300000000001</v>
      </c>
      <c r="AB2701" s="54">
        <f t="shared" si="4659"/>
        <v>7.1900000000000006E-2</v>
      </c>
      <c r="AC2701" s="54">
        <f t="shared" si="4659"/>
        <v>6.2766000000000002</v>
      </c>
      <c r="AD2701" s="54">
        <f t="shared" si="4659"/>
        <v>11.042999999999999</v>
      </c>
      <c r="AE2701" s="54"/>
      <c r="AF2701" s="336"/>
      <c r="AG2701" s="336"/>
      <c r="AH2701" s="336"/>
      <c r="AI2701" s="54"/>
      <c r="AJ2701" s="54"/>
      <c r="AK2701" s="54"/>
      <c r="AL2701" s="54"/>
      <c r="AM2701" s="54"/>
      <c r="AN2701" s="54"/>
      <c r="AO2701" s="54"/>
      <c r="AP2701" s="54"/>
      <c r="AQ2701" s="54"/>
      <c r="AR2701" s="54"/>
      <c r="AS2701" s="54"/>
    </row>
    <row r="2702" spans="1:45" x14ac:dyDescent="0.3">
      <c r="D2702" s="56"/>
      <c r="X2702" s="336"/>
      <c r="Y2702" s="336">
        <f t="shared" ca="1" si="4611"/>
        <v>-1.2364543528035183</v>
      </c>
      <c r="Z2702" s="336">
        <f t="shared" ca="1" si="4611"/>
        <v>0.13568798439793561</v>
      </c>
      <c r="AA2702" s="336">
        <f t="shared" ca="1" si="4611"/>
        <v>-3.2568002417547293E-3</v>
      </c>
      <c r="AB2702" s="336">
        <f t="shared" ca="1" si="4611"/>
        <v>0.29983558405890764</v>
      </c>
      <c r="AC2702" s="336">
        <f t="shared" ca="1" si="4611"/>
        <v>-0.52528224702786397</v>
      </c>
      <c r="AD2702" s="336">
        <f t="shared" ca="1" si="4611"/>
        <v>-1.8693003050566776E-2</v>
      </c>
      <c r="AE2702" s="336"/>
      <c r="AF2702" s="336"/>
      <c r="AG2702" s="336"/>
      <c r="AH2702" s="336"/>
      <c r="AI2702" s="54"/>
      <c r="AJ2702" s="54"/>
      <c r="AK2702" s="54"/>
      <c r="AL2702" s="336"/>
      <c r="AM2702" s="336"/>
      <c r="AN2702" s="336"/>
      <c r="AO2702" s="336"/>
      <c r="AP2702" s="54"/>
      <c r="AQ2702" s="336"/>
      <c r="AR2702" s="336"/>
      <c r="AS2702" s="336"/>
    </row>
    <row r="2703" spans="1:45" x14ac:dyDescent="0.3">
      <c r="C2703" s="54"/>
      <c r="D2703" s="56"/>
      <c r="Y2703" s="336">
        <f t="shared" ca="1" si="4611"/>
        <v>5.5954377631384292E-2</v>
      </c>
      <c r="Z2703" s="336">
        <f t="shared" ca="1" si="4611"/>
        <v>-0.66695659265379093</v>
      </c>
      <c r="AA2703" s="336">
        <f t="shared" ca="1" si="4611"/>
        <v>-4.901771052636044E-5</v>
      </c>
      <c r="AB2703" s="336">
        <f t="shared" ca="1" si="4611"/>
        <v>0.90626189195575635</v>
      </c>
      <c r="AC2703" s="336">
        <f t="shared" ca="1" si="4611"/>
        <v>-1.5842568456695072E-5</v>
      </c>
      <c r="AD2703" s="336">
        <f t="shared" ca="1" si="4611"/>
        <v>-0.29285675013986034</v>
      </c>
      <c r="AE2703" s="55"/>
      <c r="AF2703" s="55"/>
      <c r="AG2703" s="55"/>
      <c r="AH2703" s="55"/>
      <c r="AI2703" s="55"/>
      <c r="AJ2703" s="55"/>
      <c r="AK2703" s="55"/>
      <c r="AL2703" s="55"/>
      <c r="AM2703" s="55"/>
      <c r="AN2703" s="55"/>
      <c r="AO2703" s="55"/>
      <c r="AP2703" s="55"/>
      <c r="AQ2703" s="55"/>
      <c r="AR2703" s="55"/>
      <c r="AS2703" s="55"/>
    </row>
    <row r="2704" spans="1:45" x14ac:dyDescent="0.3">
      <c r="B2704" s="54" t="s">
        <v>172</v>
      </c>
      <c r="C2704" s="53">
        <f>C2697</f>
        <v>0</v>
      </c>
      <c r="D2704" s="56" t="e">
        <f t="shared" ref="D2704:D2705" ca="1" si="4660">AJ2704</f>
        <v>#N/A</v>
      </c>
      <c r="E2704" s="52" t="e">
        <f t="shared" ref="E2704:W2704" si="4661">E2697</f>
        <v>#N/A</v>
      </c>
      <c r="F2704" s="52" t="e">
        <f t="shared" si="4661"/>
        <v>#N/A</v>
      </c>
      <c r="G2704" s="52" t="e">
        <f t="shared" si="4661"/>
        <v>#N/A</v>
      </c>
      <c r="H2704" s="52" t="e">
        <f t="shared" si="4661"/>
        <v>#N/A</v>
      </c>
      <c r="I2704" s="52" t="e">
        <f t="shared" si="4661"/>
        <v>#N/A</v>
      </c>
      <c r="J2704" s="52" t="e">
        <f t="shared" si="4661"/>
        <v>#N/A</v>
      </c>
      <c r="K2704" s="52" t="e">
        <f t="shared" si="4661"/>
        <v>#N/A</v>
      </c>
      <c r="L2704" s="52" t="e">
        <f t="shared" si="4661"/>
        <v>#N/A</v>
      </c>
      <c r="M2704" s="52" t="e">
        <f t="shared" si="4661"/>
        <v>#N/A</v>
      </c>
      <c r="N2704" s="52" t="e">
        <f t="shared" si="4661"/>
        <v>#N/A</v>
      </c>
      <c r="O2704" s="52" t="e">
        <f t="shared" si="4661"/>
        <v>#N/A</v>
      </c>
      <c r="P2704" s="52" t="e">
        <f t="shared" si="4661"/>
        <v>#N/A</v>
      </c>
      <c r="Q2704" s="52" t="e">
        <f t="shared" si="4661"/>
        <v>#N/A</v>
      </c>
      <c r="R2704" s="52" t="e">
        <f t="shared" si="4661"/>
        <v>#N/A</v>
      </c>
      <c r="S2704" s="52" t="e">
        <f t="shared" si="4661"/>
        <v>#N/A</v>
      </c>
      <c r="T2704" s="52" t="e">
        <f t="shared" si="4661"/>
        <v>#N/A</v>
      </c>
      <c r="U2704" s="52" t="e">
        <f t="shared" si="4661"/>
        <v>#N/A</v>
      </c>
      <c r="V2704" s="52" t="e">
        <f t="shared" si="4661"/>
        <v>#N/A</v>
      </c>
      <c r="W2704" s="52" t="e">
        <f t="shared" si="4661"/>
        <v>#N/A</v>
      </c>
      <c r="X2704" s="55" t="e">
        <f t="shared" ref="X2704:X2705" si="4662">(H2704-(O2704*P2704)/100-3*(J2704*K2704)/100)/2</f>
        <v>#N/A</v>
      </c>
      <c r="Y2704" s="55" t="e">
        <f t="shared" ref="Y2704:Y2705" si="4663">SUM(X2704,(J2704*K2704/100))/(F2704/100)</f>
        <v>#N/A</v>
      </c>
      <c r="Z2704" s="55" t="e">
        <f t="shared" ref="Z2704" si="4664">U2704*0.5+U2705*0.5</f>
        <v>#N/A</v>
      </c>
      <c r="AA2704" s="55" t="e">
        <f t="shared" ref="AA2704:AA2705" si="4665">J2704/Y2704</f>
        <v>#N/A</v>
      </c>
      <c r="AB2704" s="336" t="e">
        <f t="shared" ref="AB2704:AB2705" si="4666">X2704/(Y2704-J2704)</f>
        <v>#N/A</v>
      </c>
      <c r="AC2704" s="223" t="e">
        <f ca="1">INDEX(FGA_COEFFS,1,1)+Z2704*INDEX(FGA_COEFFS,1,2)+Y2704*INDEX(FGA_COEFFS,1,3)+R2704*INDEX(FGA_COEFFS,1,4)+Q2705*INDEX(FGA_COEFFS,1,5)+S2704*INDEX(FGA_COEFFS,1,6)+T2705*INDEX(FGA_COEFFS,1,7)+M2705*INDEX(FGA_COEFFS,1,8)+Y2708*Y2709</f>
        <v>#N/A</v>
      </c>
      <c r="AD2704" s="223" t="e">
        <f ca="1">INDEX(THREEPTA_COEFFS,1,1)+AC2704*INDEX(THREEPTA_COEFFS,1,2)+J2704*INDEX(THREEPTA_COEFFS,1,3)+AA2704*INDEX(THREEPTA_COEFFS,1,4)+K2704*INDEX(THREEPTA_COEFFS,1,5)+L2705*INDEX(THREEPTA_COEFFS,1,6)+Z2708*Z2709</f>
        <v>#N/A</v>
      </c>
      <c r="AE2704" s="223" t="e">
        <f ca="1">INDEX(THREEPTPCT_COEFFS,1,1)+K2704*INDEX(THREEPTPCT_COEFFS,1,2)+L2705*INDEX(THREEPTPCT_COEFFS,1,3)+AA2708*AA2709</f>
        <v>#N/A</v>
      </c>
      <c r="AF2704" s="55" t="e">
        <f t="shared" ref="AF2704:AF2705" ca="1" si="4667">AC2704-AD2704</f>
        <v>#N/A</v>
      </c>
      <c r="AG2704" s="223" t="e">
        <f ca="1">INDEX(TWOPTPCT_COEFFS,1,1)+AB2704*INDEX(TWOPTPCT_COEFFS,1,2)+I2705*INDEX(TWOPTPCT_COEFFS,1,3)+G2705*INDEX(TWOPTPCT_COEFFS,1,4)+L2705*INDEX(TWOPTPCT_COEFFS,1,5)+AB2708*AB2709</f>
        <v>#N/A</v>
      </c>
      <c r="AH2704" s="223" t="e">
        <f ca="1">INDEX(FTA_COEFFS,1,1)+O2704*INDEX(FTA_COEFFS,1,2)+N2705*INDEX(FTA_COEFFS,1,3)+(Q2704+R2704)*INDEX(FTA_COEFFS,1,4)+(Q2705+R2705)*INDEX(FTA_COEFFS,1,5)+M2705*INDEX(FTA_COEFFS,1,6)+AC2708*AC2709</f>
        <v>#N/A</v>
      </c>
      <c r="AI2704" s="223" t="e">
        <f ca="1">INDEX(FTPCT_COEFFS,1,1)+P2704*INDEX(FTPCT_COEFFS,1,2)+F2704*INDEX(FTPCT_COEFFS,1,3)+G2705*INDEX(FTPCT_COEFFS,1,4)+AD2708*AD2709</f>
        <v>#N/A</v>
      </c>
      <c r="AJ2704" s="338" t="e">
        <f t="shared" ref="AJ2704:AJ2705" ca="1" si="4668">AD2704*AE2704/100+AF2704*AG2704+AH2704*AI2704/100</f>
        <v>#N/A</v>
      </c>
      <c r="AK2704" s="55"/>
      <c r="AL2704" s="55"/>
      <c r="AM2704" s="55"/>
      <c r="AN2704" s="55"/>
      <c r="AO2704" s="55"/>
      <c r="AP2704" s="55"/>
      <c r="AQ2704" s="55"/>
      <c r="AR2704" s="55"/>
    </row>
    <row r="2705" spans="1:45" x14ac:dyDescent="0.3">
      <c r="B2705" s="54" t="s">
        <v>175</v>
      </c>
      <c r="C2705" s="54">
        <f>C2698</f>
        <v>0</v>
      </c>
      <c r="D2705" s="56" t="e">
        <f t="shared" ca="1" si="4660"/>
        <v>#N/A</v>
      </c>
      <c r="E2705" s="52" t="e">
        <f t="shared" ref="E2705:W2705" si="4669">E2698</f>
        <v>#N/A</v>
      </c>
      <c r="F2705" s="52" t="e">
        <f t="shared" si="4669"/>
        <v>#N/A</v>
      </c>
      <c r="G2705" s="52" t="e">
        <f t="shared" si="4669"/>
        <v>#N/A</v>
      </c>
      <c r="H2705" s="52" t="e">
        <f t="shared" si="4669"/>
        <v>#N/A</v>
      </c>
      <c r="I2705" s="52" t="e">
        <f t="shared" si="4669"/>
        <v>#N/A</v>
      </c>
      <c r="J2705" s="52" t="e">
        <f t="shared" si="4669"/>
        <v>#N/A</v>
      </c>
      <c r="K2705" s="52" t="e">
        <f t="shared" si="4669"/>
        <v>#N/A</v>
      </c>
      <c r="L2705" s="52" t="e">
        <f t="shared" si="4669"/>
        <v>#N/A</v>
      </c>
      <c r="M2705" s="52" t="e">
        <f t="shared" si="4669"/>
        <v>#N/A</v>
      </c>
      <c r="N2705" s="52" t="e">
        <f t="shared" si="4669"/>
        <v>#N/A</v>
      </c>
      <c r="O2705" s="52" t="e">
        <f t="shared" si="4669"/>
        <v>#N/A</v>
      </c>
      <c r="P2705" s="52" t="e">
        <f t="shared" si="4669"/>
        <v>#N/A</v>
      </c>
      <c r="Q2705" s="52" t="e">
        <f t="shared" si="4669"/>
        <v>#N/A</v>
      </c>
      <c r="R2705" s="52" t="e">
        <f t="shared" si="4669"/>
        <v>#N/A</v>
      </c>
      <c r="S2705" s="52" t="e">
        <f t="shared" si="4669"/>
        <v>#N/A</v>
      </c>
      <c r="T2705" s="52" t="e">
        <f t="shared" si="4669"/>
        <v>#N/A</v>
      </c>
      <c r="U2705" s="52" t="e">
        <f t="shared" si="4669"/>
        <v>#N/A</v>
      </c>
      <c r="V2705" s="52" t="e">
        <f t="shared" si="4669"/>
        <v>#N/A</v>
      </c>
      <c r="W2705" s="52" t="e">
        <f t="shared" si="4669"/>
        <v>#N/A</v>
      </c>
      <c r="X2705" s="55" t="e">
        <f t="shared" si="4662"/>
        <v>#N/A</v>
      </c>
      <c r="Y2705" s="55" t="e">
        <f t="shared" si="4663"/>
        <v>#N/A</v>
      </c>
      <c r="Z2705" s="55" t="e">
        <f t="shared" ref="Z2705" si="4670">Z2704</f>
        <v>#N/A</v>
      </c>
      <c r="AA2705" s="55" t="e">
        <f t="shared" si="4665"/>
        <v>#N/A</v>
      </c>
      <c r="AB2705" s="336" t="e">
        <f t="shared" si="4666"/>
        <v>#N/A</v>
      </c>
      <c r="AC2705" s="223" t="e">
        <f ca="1">INDEX(FGA_COEFFS,1,1)+Z2705*INDEX(FGA_COEFFS,1,2)+Y2705*INDEX(FGA_COEFFS,1,3)+R2705*INDEX(FGA_COEFFS,1,4)+Q2704*INDEX(FGA_COEFFS,1,5)+S2705*INDEX(FGA_COEFFS,1,6)+T2704*INDEX(FGA_COEFFS,1,7)+M2704*INDEX(FGA_COEFFS,1,8)+Y2708*Y2710</f>
        <v>#N/A</v>
      </c>
      <c r="AD2705" s="223" t="e">
        <f ca="1">INDEX(THREEPTA_COEFFS,1,1)+AC2705*INDEX(THREEPTA_COEFFS,1,2)+J2705*INDEX(THREEPTA_COEFFS,1,3)+AA2705*INDEX(THREEPTA_COEFFS,1,4)+K2705*INDEX(THREEPTA_COEFFS,1,5)+L2704*INDEX(THREEPTA_COEFFS,1,6)+Z2708*Z2710</f>
        <v>#N/A</v>
      </c>
      <c r="AE2705" s="223" t="e">
        <f ca="1">INDEX(THREEPTPCT_COEFFS,1,1)+K2705*INDEX(THREEPTPCT_COEFFS,1,2)+L2704*INDEX(THREEPTPCT_COEFFS,1,3)+AA2708*AA2710</f>
        <v>#N/A</v>
      </c>
      <c r="AF2705" s="55" t="e">
        <f t="shared" ca="1" si="4667"/>
        <v>#N/A</v>
      </c>
      <c r="AG2705" s="223" t="e">
        <f ca="1">INDEX(TWOPTPCT_COEFFS,1,1)+AB2705*INDEX(TWOPTPCT_COEFFS,1,2)+I2704*INDEX(TWOPTPCT_COEFFS,1,3)+G2704*INDEX(TWOPTPCT_COEFFS,1,4)+L2704*INDEX(TWOPTPCT_COEFFS,1,5)+AB2708*AB2710</f>
        <v>#N/A</v>
      </c>
      <c r="AH2705" s="223" t="e">
        <f ca="1">INDEX(FTA_COEFFS,1,1)+O2705*INDEX(FTA_COEFFS,1,2)+N2704*INDEX(FTA_COEFFS,1,3)+(Q2705+R2705)*INDEX(FTA_COEFFS,1,4)+(Q2704+R2704)*INDEX(FTA_COEFFS,1,5)+M2704*INDEX(FTA_COEFFS,1,6)+AC2708*AC2710</f>
        <v>#N/A</v>
      </c>
      <c r="AI2705" s="223" t="e">
        <f ca="1">INDEX(FTPCT_COEFFS,1,1)+P2705*INDEX(FTPCT_COEFFS,1,2)+F2705*INDEX(FTPCT_COEFFS,1,3)+G2704*INDEX(FTPCT_COEFFS,1,4)+AD2708*AD2710</f>
        <v>#N/A</v>
      </c>
      <c r="AJ2705" s="338" t="e">
        <f t="shared" ca="1" si="4668"/>
        <v>#N/A</v>
      </c>
      <c r="AK2705" s="55"/>
      <c r="AL2705" s="55"/>
      <c r="AM2705" s="55"/>
      <c r="AN2705" s="55"/>
      <c r="AO2705" s="55"/>
      <c r="AP2705" s="55"/>
      <c r="AQ2705" s="55"/>
      <c r="AR2705" s="55"/>
    </row>
    <row r="2706" spans="1:45" x14ac:dyDescent="0.3">
      <c r="A2706" s="54" t="e">
        <f ca="1">IF(D2704&gt;(D2705+(AVERAGE(V2704,W2704)-AVERAGE(V2705,W2705))/2)+2.5,C2704,IF(D2705&gt;(D2704+(AVERAGE(V2705,W2705)-AVERAGE(V2704,W2704))/2)+2.5,C2705,"Close"))</f>
        <v>#N/A</v>
      </c>
      <c r="B2706" s="64" t="e">
        <f ca="1">IF(D2705&gt;D2704,C2705,C2704)</f>
        <v>#N/A</v>
      </c>
      <c r="D2706" s="56"/>
      <c r="X2706" s="55"/>
      <c r="Y2706" s="55"/>
      <c r="Z2706" s="55"/>
      <c r="AA2706" s="55"/>
      <c r="AB2706" s="55"/>
      <c r="AC2706" s="337"/>
      <c r="AD2706" s="337"/>
      <c r="AE2706" s="337"/>
      <c r="AF2706" s="337"/>
      <c r="AG2706" s="337"/>
      <c r="AH2706" s="337"/>
      <c r="AI2706" s="337"/>
      <c r="AJ2706" s="337"/>
      <c r="AK2706" s="337"/>
      <c r="AL2706" s="337"/>
      <c r="AM2706" s="55"/>
      <c r="AN2706" s="55"/>
      <c r="AO2706" s="55"/>
      <c r="AP2706" s="55"/>
      <c r="AQ2706" s="55"/>
      <c r="AR2706" s="55"/>
      <c r="AS2706" s="55"/>
    </row>
    <row r="2707" spans="1:45" x14ac:dyDescent="0.3">
      <c r="X2707" s="54" t="s">
        <v>1305</v>
      </c>
      <c r="Y2707" s="54" t="s">
        <v>128</v>
      </c>
      <c r="Z2707" s="54" t="s">
        <v>157</v>
      </c>
      <c r="AA2707" s="54" t="s">
        <v>151</v>
      </c>
      <c r="AB2707" s="54" t="s">
        <v>1327</v>
      </c>
      <c r="AC2707" s="54" t="s">
        <v>129</v>
      </c>
      <c r="AD2707" s="54" t="s">
        <v>116</v>
      </c>
      <c r="AE2707" s="54"/>
      <c r="AF2707" s="54"/>
      <c r="AG2707" s="54"/>
      <c r="AH2707" s="54"/>
      <c r="AI2707" s="54"/>
      <c r="AJ2707" s="54"/>
      <c r="AK2707" s="54"/>
      <c r="AL2707" s="54"/>
      <c r="AM2707" s="54"/>
      <c r="AN2707" s="54"/>
      <c r="AO2707" s="54"/>
      <c r="AP2707" s="54"/>
      <c r="AQ2707" s="54"/>
      <c r="AR2707" s="54"/>
      <c r="AS2707" s="54"/>
    </row>
    <row r="2708" spans="1:45" x14ac:dyDescent="0.3">
      <c r="X2708" s="54"/>
      <c r="Y2708" s="54">
        <f t="shared" ref="Y2708:AD2708" si="4671">Y2701</f>
        <v>6.4436999999999998</v>
      </c>
      <c r="Z2708" s="54">
        <f t="shared" si="4671"/>
        <v>4.9371</v>
      </c>
      <c r="AA2708" s="54">
        <f t="shared" si="4671"/>
        <v>11.350300000000001</v>
      </c>
      <c r="AB2708" s="54">
        <f t="shared" si="4671"/>
        <v>7.1900000000000006E-2</v>
      </c>
      <c r="AC2708" s="54">
        <f t="shared" si="4671"/>
        <v>6.2766000000000002</v>
      </c>
      <c r="AD2708" s="54">
        <f t="shared" si="4671"/>
        <v>11.042999999999999</v>
      </c>
      <c r="AE2708" s="54"/>
      <c r="AF2708" s="336"/>
      <c r="AG2708" s="336"/>
      <c r="AH2708" s="336"/>
      <c r="AI2708" s="54"/>
      <c r="AJ2708" s="54"/>
      <c r="AK2708" s="54"/>
      <c r="AL2708" s="54"/>
      <c r="AM2708" s="54"/>
      <c r="AN2708" s="54"/>
      <c r="AO2708" s="54"/>
      <c r="AP2708" s="54"/>
      <c r="AQ2708" s="54"/>
      <c r="AR2708" s="54"/>
      <c r="AS2708" s="54"/>
    </row>
    <row r="2709" spans="1:45" x14ac:dyDescent="0.3">
      <c r="D2709" s="56"/>
      <c r="X2709" s="336"/>
      <c r="Y2709" s="336">
        <f t="shared" ca="1" si="4611"/>
        <v>-0.1516117133676948</v>
      </c>
      <c r="Z2709" s="336">
        <f t="shared" ca="1" si="4611"/>
        <v>-1.4995525546919048</v>
      </c>
      <c r="AA2709" s="336">
        <f t="shared" ca="1" si="4611"/>
        <v>1.2014523350144184</v>
      </c>
      <c r="AB2709" s="336">
        <f t="shared" ca="1" si="4611"/>
        <v>0.54525788734232972</v>
      </c>
      <c r="AC2709" s="336">
        <f t="shared" ca="1" si="4611"/>
        <v>-0.14849804835301916</v>
      </c>
      <c r="AD2709" s="336">
        <f t="shared" ca="1" si="4611"/>
        <v>-0.40620888445402986</v>
      </c>
      <c r="AE2709" s="336"/>
      <c r="AF2709" s="336"/>
      <c r="AG2709" s="336"/>
      <c r="AH2709" s="336"/>
      <c r="AI2709" s="54"/>
      <c r="AJ2709" s="54"/>
      <c r="AK2709" s="54"/>
      <c r="AL2709" s="336"/>
      <c r="AM2709" s="336"/>
      <c r="AN2709" s="336"/>
      <c r="AO2709" s="336"/>
      <c r="AP2709" s="54"/>
      <c r="AQ2709" s="336"/>
      <c r="AR2709" s="336"/>
      <c r="AS2709" s="336"/>
    </row>
    <row r="2710" spans="1:45" x14ac:dyDescent="0.3">
      <c r="C2710" s="54"/>
      <c r="D2710" s="56"/>
      <c r="Y2710" s="336">
        <f t="shared" ca="1" si="4611"/>
        <v>0.4257049739356899</v>
      </c>
      <c r="Z2710" s="336">
        <f t="shared" ca="1" si="4611"/>
        <v>0.18433143969402255</v>
      </c>
      <c r="AA2710" s="336">
        <f t="shared" ca="1" si="4611"/>
        <v>0.10540520206851181</v>
      </c>
      <c r="AB2710" s="336">
        <f t="shared" ca="1" si="4611"/>
        <v>1.1954472105491414</v>
      </c>
      <c r="AC2710" s="336">
        <f t="shared" ca="1" si="4611"/>
        <v>9.6293938498845155E-2</v>
      </c>
      <c r="AD2710" s="336">
        <f t="shared" ca="1" si="4611"/>
        <v>-1.210472225307349</v>
      </c>
      <c r="AE2710" s="55"/>
      <c r="AF2710" s="55"/>
      <c r="AG2710" s="55"/>
      <c r="AH2710" s="55"/>
      <c r="AI2710" s="55"/>
      <c r="AJ2710" s="55"/>
      <c r="AK2710" s="55"/>
      <c r="AL2710" s="55"/>
      <c r="AM2710" s="55"/>
      <c r="AN2710" s="55"/>
      <c r="AO2710" s="55"/>
      <c r="AP2710" s="55"/>
      <c r="AQ2710" s="55"/>
      <c r="AR2710" s="55"/>
      <c r="AS2710" s="55"/>
    </row>
    <row r="2711" spans="1:45" x14ac:dyDescent="0.3">
      <c r="B2711" s="54" t="s">
        <v>172</v>
      </c>
      <c r="C2711" s="53">
        <f>C2704</f>
        <v>0</v>
      </c>
      <c r="D2711" s="56" t="e">
        <f t="shared" ref="D2711:D2712" ca="1" si="4672">AJ2711</f>
        <v>#N/A</v>
      </c>
      <c r="E2711" s="52" t="e">
        <f t="shared" ref="E2711:W2711" si="4673">E2704</f>
        <v>#N/A</v>
      </c>
      <c r="F2711" s="52" t="e">
        <f t="shared" si="4673"/>
        <v>#N/A</v>
      </c>
      <c r="G2711" s="52" t="e">
        <f t="shared" si="4673"/>
        <v>#N/A</v>
      </c>
      <c r="H2711" s="52" t="e">
        <f t="shared" si="4673"/>
        <v>#N/A</v>
      </c>
      <c r="I2711" s="52" t="e">
        <f t="shared" si="4673"/>
        <v>#N/A</v>
      </c>
      <c r="J2711" s="52" t="e">
        <f t="shared" si="4673"/>
        <v>#N/A</v>
      </c>
      <c r="K2711" s="52" t="e">
        <f t="shared" si="4673"/>
        <v>#N/A</v>
      </c>
      <c r="L2711" s="52" t="e">
        <f t="shared" si="4673"/>
        <v>#N/A</v>
      </c>
      <c r="M2711" s="52" t="e">
        <f t="shared" si="4673"/>
        <v>#N/A</v>
      </c>
      <c r="N2711" s="52" t="e">
        <f t="shared" si="4673"/>
        <v>#N/A</v>
      </c>
      <c r="O2711" s="52" t="e">
        <f t="shared" si="4673"/>
        <v>#N/A</v>
      </c>
      <c r="P2711" s="52" t="e">
        <f t="shared" si="4673"/>
        <v>#N/A</v>
      </c>
      <c r="Q2711" s="52" t="e">
        <f t="shared" si="4673"/>
        <v>#N/A</v>
      </c>
      <c r="R2711" s="52" t="e">
        <f t="shared" si="4673"/>
        <v>#N/A</v>
      </c>
      <c r="S2711" s="52" t="e">
        <f t="shared" si="4673"/>
        <v>#N/A</v>
      </c>
      <c r="T2711" s="52" t="e">
        <f t="shared" si="4673"/>
        <v>#N/A</v>
      </c>
      <c r="U2711" s="52" t="e">
        <f t="shared" si="4673"/>
        <v>#N/A</v>
      </c>
      <c r="V2711" s="52" t="e">
        <f t="shared" si="4673"/>
        <v>#N/A</v>
      </c>
      <c r="W2711" s="52" t="e">
        <f t="shared" si="4673"/>
        <v>#N/A</v>
      </c>
      <c r="X2711" s="55" t="e">
        <f t="shared" ref="X2711:X2712" si="4674">(H2711-(O2711*P2711)/100-3*(J2711*K2711)/100)/2</f>
        <v>#N/A</v>
      </c>
      <c r="Y2711" s="55" t="e">
        <f t="shared" ref="Y2711:Y2712" si="4675">SUM(X2711,(J2711*K2711/100))/(F2711/100)</f>
        <v>#N/A</v>
      </c>
      <c r="Z2711" s="55" t="e">
        <f t="shared" ref="Z2711" si="4676">U2711*0.5+U2712*0.5</f>
        <v>#N/A</v>
      </c>
      <c r="AA2711" s="55" t="e">
        <f t="shared" ref="AA2711:AA2712" si="4677">J2711/Y2711</f>
        <v>#N/A</v>
      </c>
      <c r="AB2711" s="336" t="e">
        <f t="shared" ref="AB2711:AB2712" si="4678">X2711/(Y2711-J2711)</f>
        <v>#N/A</v>
      </c>
      <c r="AC2711" s="223" t="e">
        <f ca="1">INDEX(FGA_COEFFS,1,1)+Z2711*INDEX(FGA_COEFFS,1,2)+Y2711*INDEX(FGA_COEFFS,1,3)+R2711*INDEX(FGA_COEFFS,1,4)+Q2712*INDEX(FGA_COEFFS,1,5)+S2711*INDEX(FGA_COEFFS,1,6)+T2712*INDEX(FGA_COEFFS,1,7)+M2712*INDEX(FGA_COEFFS,1,8)+Y2715*Y2716</f>
        <v>#N/A</v>
      </c>
      <c r="AD2711" s="223" t="e">
        <f ca="1">INDEX(THREEPTA_COEFFS,1,1)+AC2711*INDEX(THREEPTA_COEFFS,1,2)+J2711*INDEX(THREEPTA_COEFFS,1,3)+AA2711*INDEX(THREEPTA_COEFFS,1,4)+K2711*INDEX(THREEPTA_COEFFS,1,5)+L2712*INDEX(THREEPTA_COEFFS,1,6)+Z2715*Z2716</f>
        <v>#N/A</v>
      </c>
      <c r="AE2711" s="223" t="e">
        <f ca="1">INDEX(THREEPTPCT_COEFFS,1,1)+K2711*INDEX(THREEPTPCT_COEFFS,1,2)+L2712*INDEX(THREEPTPCT_COEFFS,1,3)+AA2715*AA2716</f>
        <v>#N/A</v>
      </c>
      <c r="AF2711" s="55" t="e">
        <f t="shared" ref="AF2711:AF2712" ca="1" si="4679">AC2711-AD2711</f>
        <v>#N/A</v>
      </c>
      <c r="AG2711" s="223" t="e">
        <f ca="1">INDEX(TWOPTPCT_COEFFS,1,1)+AB2711*INDEX(TWOPTPCT_COEFFS,1,2)+I2712*INDEX(TWOPTPCT_COEFFS,1,3)+G2712*INDEX(TWOPTPCT_COEFFS,1,4)+L2712*INDEX(TWOPTPCT_COEFFS,1,5)+AB2715*AB2716</f>
        <v>#N/A</v>
      </c>
      <c r="AH2711" s="223" t="e">
        <f ca="1">INDEX(FTA_COEFFS,1,1)+O2711*INDEX(FTA_COEFFS,1,2)+N2712*INDEX(FTA_COEFFS,1,3)+(Q2711+R2711)*INDEX(FTA_COEFFS,1,4)+(Q2712+R2712)*INDEX(FTA_COEFFS,1,5)+M2712*INDEX(FTA_COEFFS,1,6)+AC2715*AC2716</f>
        <v>#N/A</v>
      </c>
      <c r="AI2711" s="223" t="e">
        <f ca="1">INDEX(FTPCT_COEFFS,1,1)+P2711*INDEX(FTPCT_COEFFS,1,2)+F2711*INDEX(FTPCT_COEFFS,1,3)+G2712*INDEX(FTPCT_COEFFS,1,4)+AD2715*AD2716</f>
        <v>#N/A</v>
      </c>
      <c r="AJ2711" s="338" t="e">
        <f t="shared" ref="AJ2711:AJ2712" ca="1" si="4680">AD2711*AE2711/100+AF2711*AG2711+AH2711*AI2711/100</f>
        <v>#N/A</v>
      </c>
      <c r="AK2711" s="55"/>
      <c r="AL2711" s="55"/>
      <c r="AM2711" s="55"/>
      <c r="AN2711" s="55"/>
      <c r="AO2711" s="55"/>
      <c r="AP2711" s="55"/>
      <c r="AQ2711" s="55"/>
      <c r="AR2711" s="55"/>
    </row>
    <row r="2712" spans="1:45" x14ac:dyDescent="0.3">
      <c r="B2712" s="54" t="s">
        <v>175</v>
      </c>
      <c r="C2712" s="54">
        <f>C2705</f>
        <v>0</v>
      </c>
      <c r="D2712" s="56" t="e">
        <f t="shared" ca="1" si="4672"/>
        <v>#N/A</v>
      </c>
      <c r="E2712" s="52" t="e">
        <f t="shared" ref="E2712:W2712" si="4681">E2705</f>
        <v>#N/A</v>
      </c>
      <c r="F2712" s="52" t="e">
        <f t="shared" si="4681"/>
        <v>#N/A</v>
      </c>
      <c r="G2712" s="52" t="e">
        <f t="shared" si="4681"/>
        <v>#N/A</v>
      </c>
      <c r="H2712" s="52" t="e">
        <f t="shared" si="4681"/>
        <v>#N/A</v>
      </c>
      <c r="I2712" s="52" t="e">
        <f t="shared" si="4681"/>
        <v>#N/A</v>
      </c>
      <c r="J2712" s="52" t="e">
        <f t="shared" si="4681"/>
        <v>#N/A</v>
      </c>
      <c r="K2712" s="52" t="e">
        <f t="shared" si="4681"/>
        <v>#N/A</v>
      </c>
      <c r="L2712" s="52" t="e">
        <f t="shared" si="4681"/>
        <v>#N/A</v>
      </c>
      <c r="M2712" s="52" t="e">
        <f t="shared" si="4681"/>
        <v>#N/A</v>
      </c>
      <c r="N2712" s="52" t="e">
        <f t="shared" si="4681"/>
        <v>#N/A</v>
      </c>
      <c r="O2712" s="52" t="e">
        <f t="shared" si="4681"/>
        <v>#N/A</v>
      </c>
      <c r="P2712" s="52" t="e">
        <f t="shared" si="4681"/>
        <v>#N/A</v>
      </c>
      <c r="Q2712" s="52" t="e">
        <f t="shared" si="4681"/>
        <v>#N/A</v>
      </c>
      <c r="R2712" s="52" t="e">
        <f t="shared" si="4681"/>
        <v>#N/A</v>
      </c>
      <c r="S2712" s="52" t="e">
        <f t="shared" si="4681"/>
        <v>#N/A</v>
      </c>
      <c r="T2712" s="52" t="e">
        <f t="shared" si="4681"/>
        <v>#N/A</v>
      </c>
      <c r="U2712" s="52" t="e">
        <f t="shared" si="4681"/>
        <v>#N/A</v>
      </c>
      <c r="V2712" s="52" t="e">
        <f t="shared" si="4681"/>
        <v>#N/A</v>
      </c>
      <c r="W2712" s="52" t="e">
        <f t="shared" si="4681"/>
        <v>#N/A</v>
      </c>
      <c r="X2712" s="55" t="e">
        <f t="shared" si="4674"/>
        <v>#N/A</v>
      </c>
      <c r="Y2712" s="55" t="e">
        <f t="shared" si="4675"/>
        <v>#N/A</v>
      </c>
      <c r="Z2712" s="55" t="e">
        <f t="shared" ref="Z2712" si="4682">Z2711</f>
        <v>#N/A</v>
      </c>
      <c r="AA2712" s="55" t="e">
        <f t="shared" si="4677"/>
        <v>#N/A</v>
      </c>
      <c r="AB2712" s="336" t="e">
        <f t="shared" si="4678"/>
        <v>#N/A</v>
      </c>
      <c r="AC2712" s="223" t="e">
        <f ca="1">INDEX(FGA_COEFFS,1,1)+Z2712*INDEX(FGA_COEFFS,1,2)+Y2712*INDEX(FGA_COEFFS,1,3)+R2712*INDEX(FGA_COEFFS,1,4)+Q2711*INDEX(FGA_COEFFS,1,5)+S2712*INDEX(FGA_COEFFS,1,6)+T2711*INDEX(FGA_COEFFS,1,7)+M2711*INDEX(FGA_COEFFS,1,8)+Y2715*Y2717</f>
        <v>#N/A</v>
      </c>
      <c r="AD2712" s="223" t="e">
        <f ca="1">INDEX(THREEPTA_COEFFS,1,1)+AC2712*INDEX(THREEPTA_COEFFS,1,2)+J2712*INDEX(THREEPTA_COEFFS,1,3)+AA2712*INDEX(THREEPTA_COEFFS,1,4)+K2712*INDEX(THREEPTA_COEFFS,1,5)+L2711*INDEX(THREEPTA_COEFFS,1,6)+Z2715*Z2717</f>
        <v>#N/A</v>
      </c>
      <c r="AE2712" s="223" t="e">
        <f ca="1">INDEX(THREEPTPCT_COEFFS,1,1)+K2712*INDEX(THREEPTPCT_COEFFS,1,2)+L2711*INDEX(THREEPTPCT_COEFFS,1,3)+AA2715*AA2717</f>
        <v>#N/A</v>
      </c>
      <c r="AF2712" s="55" t="e">
        <f t="shared" ca="1" si="4679"/>
        <v>#N/A</v>
      </c>
      <c r="AG2712" s="223" t="e">
        <f ca="1">INDEX(TWOPTPCT_COEFFS,1,1)+AB2712*INDEX(TWOPTPCT_COEFFS,1,2)+I2711*INDEX(TWOPTPCT_COEFFS,1,3)+G2711*INDEX(TWOPTPCT_COEFFS,1,4)+L2711*INDEX(TWOPTPCT_COEFFS,1,5)+AB2715*AB2717</f>
        <v>#N/A</v>
      </c>
      <c r="AH2712" s="223" t="e">
        <f ca="1">INDEX(FTA_COEFFS,1,1)+O2712*INDEX(FTA_COEFFS,1,2)+N2711*INDEX(FTA_COEFFS,1,3)+(Q2712+R2712)*INDEX(FTA_COEFFS,1,4)+(Q2711+R2711)*INDEX(FTA_COEFFS,1,5)+M2711*INDEX(FTA_COEFFS,1,6)+AC2715*AC2717</f>
        <v>#N/A</v>
      </c>
      <c r="AI2712" s="223" t="e">
        <f ca="1">INDEX(FTPCT_COEFFS,1,1)+P2712*INDEX(FTPCT_COEFFS,1,2)+F2712*INDEX(FTPCT_COEFFS,1,3)+G2711*INDEX(FTPCT_COEFFS,1,4)+AD2715*AD2717</f>
        <v>#N/A</v>
      </c>
      <c r="AJ2712" s="338" t="e">
        <f t="shared" ca="1" si="4680"/>
        <v>#N/A</v>
      </c>
      <c r="AK2712" s="55"/>
      <c r="AL2712" s="55"/>
      <c r="AM2712" s="55"/>
      <c r="AN2712" s="55"/>
      <c r="AO2712" s="55"/>
      <c r="AP2712" s="55"/>
      <c r="AQ2712" s="55"/>
      <c r="AR2712" s="55"/>
    </row>
    <row r="2713" spans="1:45" x14ac:dyDescent="0.3">
      <c r="A2713" s="54" t="e">
        <f ca="1">IF(D2711&gt;(D2712+(AVERAGE(V2711,W2711)-AVERAGE(V2712,W2712))/2)+2.5,C2711,IF(D2712&gt;(D2711+(AVERAGE(V2712,W2712)-AVERAGE(V2711,W2711))/2)+2.5,C2712,"Close"))</f>
        <v>#N/A</v>
      </c>
      <c r="B2713" s="64" t="e">
        <f ca="1">IF(D2712&gt;D2711,C2712,C2711)</f>
        <v>#N/A</v>
      </c>
      <c r="D2713" s="56"/>
      <c r="X2713" s="55"/>
      <c r="Y2713" s="55"/>
      <c r="Z2713" s="55"/>
      <c r="AA2713" s="55"/>
      <c r="AB2713" s="55"/>
      <c r="AC2713" s="337"/>
      <c r="AD2713" s="337"/>
      <c r="AE2713" s="337"/>
      <c r="AF2713" s="337"/>
      <c r="AG2713" s="337"/>
      <c r="AH2713" s="337"/>
      <c r="AI2713" s="337"/>
      <c r="AJ2713" s="337"/>
      <c r="AK2713" s="337"/>
      <c r="AL2713" s="337"/>
      <c r="AM2713" s="55"/>
      <c r="AN2713" s="55"/>
      <c r="AO2713" s="55"/>
      <c r="AP2713" s="55"/>
      <c r="AQ2713" s="55"/>
      <c r="AR2713" s="55"/>
      <c r="AS2713" s="55"/>
    </row>
    <row r="2714" spans="1:45" x14ac:dyDescent="0.3">
      <c r="X2714" s="54" t="s">
        <v>1305</v>
      </c>
      <c r="Y2714" s="54" t="s">
        <v>128</v>
      </c>
      <c r="Z2714" s="54" t="s">
        <v>157</v>
      </c>
      <c r="AA2714" s="54" t="s">
        <v>151</v>
      </c>
      <c r="AB2714" s="54" t="s">
        <v>1327</v>
      </c>
      <c r="AC2714" s="54" t="s">
        <v>129</v>
      </c>
      <c r="AD2714" s="54" t="s">
        <v>116</v>
      </c>
      <c r="AE2714" s="54"/>
      <c r="AF2714" s="54"/>
      <c r="AG2714" s="54"/>
      <c r="AH2714" s="54"/>
      <c r="AI2714" s="54"/>
      <c r="AJ2714" s="54"/>
      <c r="AK2714" s="54"/>
      <c r="AL2714" s="54"/>
      <c r="AM2714" s="54"/>
      <c r="AN2714" s="54"/>
      <c r="AO2714" s="54"/>
      <c r="AP2714" s="54"/>
      <c r="AQ2714" s="54"/>
      <c r="AR2714" s="54"/>
      <c r="AS2714" s="54"/>
    </row>
    <row r="2715" spans="1:45" x14ac:dyDescent="0.3">
      <c r="X2715" s="54"/>
      <c r="Y2715" s="54">
        <f t="shared" ref="Y2715:AD2715" si="4683">Y2708</f>
        <v>6.4436999999999998</v>
      </c>
      <c r="Z2715" s="54">
        <f t="shared" si="4683"/>
        <v>4.9371</v>
      </c>
      <c r="AA2715" s="54">
        <f t="shared" si="4683"/>
        <v>11.350300000000001</v>
      </c>
      <c r="AB2715" s="54">
        <f t="shared" si="4683"/>
        <v>7.1900000000000006E-2</v>
      </c>
      <c r="AC2715" s="54">
        <f t="shared" si="4683"/>
        <v>6.2766000000000002</v>
      </c>
      <c r="AD2715" s="54">
        <f t="shared" si="4683"/>
        <v>11.042999999999999</v>
      </c>
      <c r="AE2715" s="54"/>
      <c r="AF2715" s="336"/>
      <c r="AG2715" s="336"/>
      <c r="AH2715" s="336"/>
      <c r="AI2715" s="54"/>
      <c r="AJ2715" s="54"/>
      <c r="AK2715" s="54"/>
      <c r="AL2715" s="54"/>
      <c r="AM2715" s="54"/>
      <c r="AN2715" s="54"/>
      <c r="AO2715" s="54"/>
      <c r="AP2715" s="54"/>
      <c r="AQ2715" s="54"/>
      <c r="AR2715" s="54"/>
      <c r="AS2715" s="54"/>
    </row>
    <row r="2716" spans="1:45" x14ac:dyDescent="0.3">
      <c r="D2716" s="56"/>
      <c r="X2716" s="336"/>
      <c r="Y2716" s="336">
        <f t="shared" ca="1" si="4611"/>
        <v>1.4822270935860393</v>
      </c>
      <c r="Z2716" s="336">
        <f t="shared" ca="1" si="4611"/>
        <v>-0.13471701951175918</v>
      </c>
      <c r="AA2716" s="336">
        <f t="shared" ca="1" si="4611"/>
        <v>0.11293992858771769</v>
      </c>
      <c r="AB2716" s="336">
        <f t="shared" ca="1" si="4611"/>
        <v>-7.5664627131096698E-3</v>
      </c>
      <c r="AC2716" s="336">
        <f t="shared" ca="1" si="4611"/>
        <v>-4.1800808783456881E-4</v>
      </c>
      <c r="AD2716" s="336">
        <f t="shared" ca="1" si="4611"/>
        <v>-0.85500759963587547</v>
      </c>
      <c r="AE2716" s="336"/>
      <c r="AF2716" s="336"/>
      <c r="AG2716" s="336"/>
      <c r="AH2716" s="336"/>
      <c r="AI2716" s="54"/>
      <c r="AJ2716" s="54"/>
      <c r="AK2716" s="54"/>
      <c r="AL2716" s="336"/>
      <c r="AM2716" s="336"/>
      <c r="AN2716" s="336"/>
      <c r="AO2716" s="336"/>
      <c r="AP2716" s="54"/>
      <c r="AQ2716" s="336"/>
      <c r="AR2716" s="336"/>
      <c r="AS2716" s="336"/>
    </row>
    <row r="2717" spans="1:45" x14ac:dyDescent="0.3">
      <c r="C2717" s="54"/>
      <c r="D2717" s="56"/>
      <c r="Y2717" s="336">
        <f t="shared" ca="1" si="4611"/>
        <v>0.11595557898173059</v>
      </c>
      <c r="Z2717" s="336">
        <f t="shared" ca="1" si="4611"/>
        <v>-0.65097726171113035</v>
      </c>
      <c r="AA2717" s="336">
        <f t="shared" ca="1" si="4611"/>
        <v>-1.4397349066926219</v>
      </c>
      <c r="AB2717" s="336">
        <f t="shared" ca="1" si="4611"/>
        <v>-9.9768474521990391E-2</v>
      </c>
      <c r="AC2717" s="336">
        <f t="shared" ca="1" si="4611"/>
        <v>4.0863799896097779E-4</v>
      </c>
      <c r="AD2717" s="336">
        <f t="shared" ca="1" si="4611"/>
        <v>0.32485148991516588</v>
      </c>
      <c r="AE2717" s="55"/>
      <c r="AF2717" s="55"/>
      <c r="AG2717" s="55"/>
      <c r="AH2717" s="55"/>
      <c r="AI2717" s="55"/>
      <c r="AJ2717" s="55"/>
      <c r="AK2717" s="55"/>
      <c r="AL2717" s="55"/>
      <c r="AM2717" s="55"/>
      <c r="AN2717" s="55"/>
      <c r="AO2717" s="55"/>
      <c r="AP2717" s="55"/>
      <c r="AQ2717" s="55"/>
      <c r="AR2717" s="55"/>
      <c r="AS2717" s="55"/>
    </row>
    <row r="2718" spans="1:45" x14ac:dyDescent="0.3">
      <c r="B2718" s="54" t="s">
        <v>172</v>
      </c>
      <c r="C2718" s="53">
        <f>C2711</f>
        <v>0</v>
      </c>
      <c r="D2718" s="56" t="e">
        <f t="shared" ref="D2718:D2719" ca="1" si="4684">AJ2718</f>
        <v>#N/A</v>
      </c>
      <c r="E2718" s="52" t="e">
        <f t="shared" ref="E2718:W2718" si="4685">E2711</f>
        <v>#N/A</v>
      </c>
      <c r="F2718" s="52" t="e">
        <f t="shared" si="4685"/>
        <v>#N/A</v>
      </c>
      <c r="G2718" s="52" t="e">
        <f t="shared" si="4685"/>
        <v>#N/A</v>
      </c>
      <c r="H2718" s="52" t="e">
        <f t="shared" si="4685"/>
        <v>#N/A</v>
      </c>
      <c r="I2718" s="52" t="e">
        <f t="shared" si="4685"/>
        <v>#N/A</v>
      </c>
      <c r="J2718" s="52" t="e">
        <f t="shared" si="4685"/>
        <v>#N/A</v>
      </c>
      <c r="K2718" s="52" t="e">
        <f t="shared" si="4685"/>
        <v>#N/A</v>
      </c>
      <c r="L2718" s="52" t="e">
        <f t="shared" si="4685"/>
        <v>#N/A</v>
      </c>
      <c r="M2718" s="52" t="e">
        <f t="shared" si="4685"/>
        <v>#N/A</v>
      </c>
      <c r="N2718" s="52" t="e">
        <f t="shared" si="4685"/>
        <v>#N/A</v>
      </c>
      <c r="O2718" s="52" t="e">
        <f t="shared" si="4685"/>
        <v>#N/A</v>
      </c>
      <c r="P2718" s="52" t="e">
        <f t="shared" si="4685"/>
        <v>#N/A</v>
      </c>
      <c r="Q2718" s="52" t="e">
        <f t="shared" si="4685"/>
        <v>#N/A</v>
      </c>
      <c r="R2718" s="52" t="e">
        <f t="shared" si="4685"/>
        <v>#N/A</v>
      </c>
      <c r="S2718" s="52" t="e">
        <f t="shared" si="4685"/>
        <v>#N/A</v>
      </c>
      <c r="T2718" s="52" t="e">
        <f t="shared" si="4685"/>
        <v>#N/A</v>
      </c>
      <c r="U2718" s="52" t="e">
        <f t="shared" si="4685"/>
        <v>#N/A</v>
      </c>
      <c r="V2718" s="52" t="e">
        <f t="shared" si="4685"/>
        <v>#N/A</v>
      </c>
      <c r="W2718" s="52" t="e">
        <f t="shared" si="4685"/>
        <v>#N/A</v>
      </c>
      <c r="X2718" s="55" t="e">
        <f t="shared" ref="X2718:X2719" si="4686">(H2718-(O2718*P2718)/100-3*(J2718*K2718)/100)/2</f>
        <v>#N/A</v>
      </c>
      <c r="Y2718" s="55" t="e">
        <f t="shared" ref="Y2718:Y2719" si="4687">SUM(X2718,(J2718*K2718/100))/(F2718/100)</f>
        <v>#N/A</v>
      </c>
      <c r="Z2718" s="55" t="e">
        <f t="shared" ref="Z2718" si="4688">U2718*0.5+U2719*0.5</f>
        <v>#N/A</v>
      </c>
      <c r="AA2718" s="55" t="e">
        <f t="shared" ref="AA2718:AA2719" si="4689">J2718/Y2718</f>
        <v>#N/A</v>
      </c>
      <c r="AB2718" s="336" t="e">
        <f t="shared" ref="AB2718:AB2719" si="4690">X2718/(Y2718-J2718)</f>
        <v>#N/A</v>
      </c>
      <c r="AC2718" s="223" t="e">
        <f ca="1">INDEX(FGA_COEFFS,1,1)+Z2718*INDEX(FGA_COEFFS,1,2)+Y2718*INDEX(FGA_COEFFS,1,3)+R2718*INDEX(FGA_COEFFS,1,4)+Q2719*INDEX(FGA_COEFFS,1,5)+S2718*INDEX(FGA_COEFFS,1,6)+T2719*INDEX(FGA_COEFFS,1,7)+M2719*INDEX(FGA_COEFFS,1,8)+Y2722*Y2723</f>
        <v>#N/A</v>
      </c>
      <c r="AD2718" s="223" t="e">
        <f ca="1">INDEX(THREEPTA_COEFFS,1,1)+AC2718*INDEX(THREEPTA_COEFFS,1,2)+J2718*INDEX(THREEPTA_COEFFS,1,3)+AA2718*INDEX(THREEPTA_COEFFS,1,4)+K2718*INDEX(THREEPTA_COEFFS,1,5)+L2719*INDEX(THREEPTA_COEFFS,1,6)+Z2722*Z2723</f>
        <v>#N/A</v>
      </c>
      <c r="AE2718" s="223" t="e">
        <f ca="1">INDEX(THREEPTPCT_COEFFS,1,1)+K2718*INDEX(THREEPTPCT_COEFFS,1,2)+L2719*INDEX(THREEPTPCT_COEFFS,1,3)+AA2722*AA2723</f>
        <v>#N/A</v>
      </c>
      <c r="AF2718" s="55" t="e">
        <f t="shared" ref="AF2718:AF2719" ca="1" si="4691">AC2718-AD2718</f>
        <v>#N/A</v>
      </c>
      <c r="AG2718" s="223" t="e">
        <f ca="1">INDEX(TWOPTPCT_COEFFS,1,1)+AB2718*INDEX(TWOPTPCT_COEFFS,1,2)+I2719*INDEX(TWOPTPCT_COEFFS,1,3)+G2719*INDEX(TWOPTPCT_COEFFS,1,4)+L2719*INDEX(TWOPTPCT_COEFFS,1,5)+AB2722*AB2723</f>
        <v>#N/A</v>
      </c>
      <c r="AH2718" s="223" t="e">
        <f ca="1">INDEX(FTA_COEFFS,1,1)+O2718*INDEX(FTA_COEFFS,1,2)+N2719*INDEX(FTA_COEFFS,1,3)+(Q2718+R2718)*INDEX(FTA_COEFFS,1,4)+(Q2719+R2719)*INDEX(FTA_COEFFS,1,5)+M2719*INDEX(FTA_COEFFS,1,6)+AC2722*AC2723</f>
        <v>#N/A</v>
      </c>
      <c r="AI2718" s="223" t="e">
        <f ca="1">INDEX(FTPCT_COEFFS,1,1)+P2718*INDEX(FTPCT_COEFFS,1,2)+F2718*INDEX(FTPCT_COEFFS,1,3)+G2719*INDEX(FTPCT_COEFFS,1,4)+AD2722*AD2723</f>
        <v>#N/A</v>
      </c>
      <c r="AJ2718" s="338" t="e">
        <f t="shared" ref="AJ2718:AJ2719" ca="1" si="4692">AD2718*AE2718/100+AF2718*AG2718+AH2718*AI2718/100</f>
        <v>#N/A</v>
      </c>
      <c r="AK2718" s="55"/>
      <c r="AL2718" s="55"/>
      <c r="AM2718" s="55"/>
      <c r="AN2718" s="55"/>
      <c r="AO2718" s="55"/>
      <c r="AP2718" s="55"/>
      <c r="AQ2718" s="55"/>
      <c r="AR2718" s="55"/>
    </row>
    <row r="2719" spans="1:45" x14ac:dyDescent="0.3">
      <c r="B2719" s="54" t="s">
        <v>175</v>
      </c>
      <c r="C2719" s="54">
        <f>C2712</f>
        <v>0</v>
      </c>
      <c r="D2719" s="56" t="e">
        <f t="shared" ca="1" si="4684"/>
        <v>#N/A</v>
      </c>
      <c r="E2719" s="52" t="e">
        <f t="shared" ref="E2719:W2719" si="4693">E2712</f>
        <v>#N/A</v>
      </c>
      <c r="F2719" s="52" t="e">
        <f t="shared" si="4693"/>
        <v>#N/A</v>
      </c>
      <c r="G2719" s="52" t="e">
        <f t="shared" si="4693"/>
        <v>#N/A</v>
      </c>
      <c r="H2719" s="52" t="e">
        <f t="shared" si="4693"/>
        <v>#N/A</v>
      </c>
      <c r="I2719" s="52" t="e">
        <f t="shared" si="4693"/>
        <v>#N/A</v>
      </c>
      <c r="J2719" s="52" t="e">
        <f t="shared" si="4693"/>
        <v>#N/A</v>
      </c>
      <c r="K2719" s="52" t="e">
        <f t="shared" si="4693"/>
        <v>#N/A</v>
      </c>
      <c r="L2719" s="52" t="e">
        <f t="shared" si="4693"/>
        <v>#N/A</v>
      </c>
      <c r="M2719" s="52" t="e">
        <f t="shared" si="4693"/>
        <v>#N/A</v>
      </c>
      <c r="N2719" s="52" t="e">
        <f t="shared" si="4693"/>
        <v>#N/A</v>
      </c>
      <c r="O2719" s="52" t="e">
        <f t="shared" si="4693"/>
        <v>#N/A</v>
      </c>
      <c r="P2719" s="52" t="e">
        <f t="shared" si="4693"/>
        <v>#N/A</v>
      </c>
      <c r="Q2719" s="52" t="e">
        <f t="shared" si="4693"/>
        <v>#N/A</v>
      </c>
      <c r="R2719" s="52" t="e">
        <f t="shared" si="4693"/>
        <v>#N/A</v>
      </c>
      <c r="S2719" s="52" t="e">
        <f t="shared" si="4693"/>
        <v>#N/A</v>
      </c>
      <c r="T2719" s="52" t="e">
        <f t="shared" si="4693"/>
        <v>#N/A</v>
      </c>
      <c r="U2719" s="52" t="e">
        <f t="shared" si="4693"/>
        <v>#N/A</v>
      </c>
      <c r="V2719" s="52" t="e">
        <f t="shared" si="4693"/>
        <v>#N/A</v>
      </c>
      <c r="W2719" s="52" t="e">
        <f t="shared" si="4693"/>
        <v>#N/A</v>
      </c>
      <c r="X2719" s="55" t="e">
        <f t="shared" si="4686"/>
        <v>#N/A</v>
      </c>
      <c r="Y2719" s="55" t="e">
        <f t="shared" si="4687"/>
        <v>#N/A</v>
      </c>
      <c r="Z2719" s="55" t="e">
        <f t="shared" ref="Z2719" si="4694">Z2718</f>
        <v>#N/A</v>
      </c>
      <c r="AA2719" s="55" t="e">
        <f t="shared" si="4689"/>
        <v>#N/A</v>
      </c>
      <c r="AB2719" s="336" t="e">
        <f t="shared" si="4690"/>
        <v>#N/A</v>
      </c>
      <c r="AC2719" s="223" t="e">
        <f ca="1">INDEX(FGA_COEFFS,1,1)+Z2719*INDEX(FGA_COEFFS,1,2)+Y2719*INDEX(FGA_COEFFS,1,3)+R2719*INDEX(FGA_COEFFS,1,4)+Q2718*INDEX(FGA_COEFFS,1,5)+S2719*INDEX(FGA_COEFFS,1,6)+T2718*INDEX(FGA_COEFFS,1,7)+M2718*INDEX(FGA_COEFFS,1,8)+Y2722*Y2724</f>
        <v>#N/A</v>
      </c>
      <c r="AD2719" s="223" t="e">
        <f ca="1">INDEX(THREEPTA_COEFFS,1,1)+AC2719*INDEX(THREEPTA_COEFFS,1,2)+J2719*INDEX(THREEPTA_COEFFS,1,3)+AA2719*INDEX(THREEPTA_COEFFS,1,4)+K2719*INDEX(THREEPTA_COEFFS,1,5)+L2718*INDEX(THREEPTA_COEFFS,1,6)+Z2722*Z2724</f>
        <v>#N/A</v>
      </c>
      <c r="AE2719" s="223" t="e">
        <f ca="1">INDEX(THREEPTPCT_COEFFS,1,1)+K2719*INDEX(THREEPTPCT_COEFFS,1,2)+L2718*INDEX(THREEPTPCT_COEFFS,1,3)+AA2722*AA2724</f>
        <v>#N/A</v>
      </c>
      <c r="AF2719" s="55" t="e">
        <f t="shared" ca="1" si="4691"/>
        <v>#N/A</v>
      </c>
      <c r="AG2719" s="223" t="e">
        <f ca="1">INDEX(TWOPTPCT_COEFFS,1,1)+AB2719*INDEX(TWOPTPCT_COEFFS,1,2)+I2718*INDEX(TWOPTPCT_COEFFS,1,3)+G2718*INDEX(TWOPTPCT_COEFFS,1,4)+L2718*INDEX(TWOPTPCT_COEFFS,1,5)+AB2722*AB2724</f>
        <v>#N/A</v>
      </c>
      <c r="AH2719" s="223" t="e">
        <f ca="1">INDEX(FTA_COEFFS,1,1)+O2719*INDEX(FTA_COEFFS,1,2)+N2718*INDEX(FTA_COEFFS,1,3)+(Q2719+R2719)*INDEX(FTA_COEFFS,1,4)+(Q2718+R2718)*INDEX(FTA_COEFFS,1,5)+M2718*INDEX(FTA_COEFFS,1,6)+AC2722*AC2724</f>
        <v>#N/A</v>
      </c>
      <c r="AI2719" s="223" t="e">
        <f ca="1">INDEX(FTPCT_COEFFS,1,1)+P2719*INDEX(FTPCT_COEFFS,1,2)+F2719*INDEX(FTPCT_COEFFS,1,3)+G2718*INDEX(FTPCT_COEFFS,1,4)+AD2722*AD2724</f>
        <v>#N/A</v>
      </c>
      <c r="AJ2719" s="338" t="e">
        <f t="shared" ca="1" si="4692"/>
        <v>#N/A</v>
      </c>
      <c r="AK2719" s="55"/>
      <c r="AL2719" s="55"/>
      <c r="AM2719" s="55"/>
      <c r="AN2719" s="55"/>
      <c r="AO2719" s="55"/>
      <c r="AP2719" s="55"/>
      <c r="AQ2719" s="55"/>
      <c r="AR2719" s="55"/>
    </row>
    <row r="2720" spans="1:45" x14ac:dyDescent="0.3">
      <c r="A2720" s="54" t="e">
        <f ca="1">IF(D2718&gt;(D2719+(AVERAGE(V2718,W2718)-AVERAGE(V2719,W2719))/2)+2.5,C2718,IF(D2719&gt;(D2718+(AVERAGE(V2719,W2719)-AVERAGE(V2718,W2718))/2)+2.5,C2719,"Close"))</f>
        <v>#N/A</v>
      </c>
      <c r="B2720" s="64" t="e">
        <f ca="1">IF(D2719&gt;D2718,C2719,C2718)</f>
        <v>#N/A</v>
      </c>
      <c r="D2720" s="56"/>
      <c r="X2720" s="55"/>
      <c r="Y2720" s="55"/>
      <c r="Z2720" s="55"/>
      <c r="AA2720" s="55"/>
      <c r="AB2720" s="55"/>
      <c r="AC2720" s="337"/>
      <c r="AD2720" s="337"/>
      <c r="AE2720" s="337"/>
      <c r="AF2720" s="337"/>
      <c r="AG2720" s="337"/>
      <c r="AH2720" s="337"/>
      <c r="AI2720" s="337"/>
      <c r="AJ2720" s="337"/>
      <c r="AK2720" s="337"/>
      <c r="AL2720" s="337"/>
      <c r="AM2720" s="55"/>
      <c r="AN2720" s="55"/>
      <c r="AO2720" s="55"/>
      <c r="AP2720" s="55"/>
      <c r="AQ2720" s="55"/>
      <c r="AR2720" s="55"/>
      <c r="AS2720" s="55"/>
    </row>
    <row r="2721" spans="1:45" x14ac:dyDescent="0.3">
      <c r="X2721" s="54" t="s">
        <v>1305</v>
      </c>
      <c r="Y2721" s="54" t="s">
        <v>128</v>
      </c>
      <c r="Z2721" s="54" t="s">
        <v>157</v>
      </c>
      <c r="AA2721" s="54" t="s">
        <v>151</v>
      </c>
      <c r="AB2721" s="54" t="s">
        <v>1327</v>
      </c>
      <c r="AC2721" s="54" t="s">
        <v>129</v>
      </c>
      <c r="AD2721" s="54" t="s">
        <v>116</v>
      </c>
      <c r="AE2721" s="54"/>
      <c r="AF2721" s="54"/>
      <c r="AG2721" s="54"/>
      <c r="AH2721" s="54"/>
      <c r="AI2721" s="54"/>
      <c r="AJ2721" s="54"/>
      <c r="AK2721" s="54"/>
      <c r="AL2721" s="54"/>
      <c r="AM2721" s="54"/>
      <c r="AN2721" s="54"/>
      <c r="AO2721" s="54"/>
      <c r="AP2721" s="54"/>
      <c r="AQ2721" s="54"/>
      <c r="AR2721" s="54"/>
      <c r="AS2721" s="54"/>
    </row>
    <row r="2722" spans="1:45" x14ac:dyDescent="0.3">
      <c r="X2722" s="54"/>
      <c r="Y2722" s="54">
        <f t="shared" ref="Y2722:AD2722" si="4695">Y2715</f>
        <v>6.4436999999999998</v>
      </c>
      <c r="Z2722" s="54">
        <f t="shared" si="4695"/>
        <v>4.9371</v>
      </c>
      <c r="AA2722" s="54">
        <f t="shared" si="4695"/>
        <v>11.350300000000001</v>
      </c>
      <c r="AB2722" s="54">
        <f t="shared" si="4695"/>
        <v>7.1900000000000006E-2</v>
      </c>
      <c r="AC2722" s="54">
        <f t="shared" si="4695"/>
        <v>6.2766000000000002</v>
      </c>
      <c r="AD2722" s="54">
        <f t="shared" si="4695"/>
        <v>11.042999999999999</v>
      </c>
      <c r="AE2722" s="54"/>
      <c r="AF2722" s="336"/>
      <c r="AG2722" s="336"/>
      <c r="AH2722" s="336"/>
      <c r="AI2722" s="54"/>
      <c r="AJ2722" s="54"/>
      <c r="AK2722" s="54"/>
      <c r="AL2722" s="54"/>
      <c r="AM2722" s="54"/>
      <c r="AN2722" s="54"/>
      <c r="AO2722" s="54"/>
      <c r="AP2722" s="54"/>
      <c r="AQ2722" s="54"/>
      <c r="AR2722" s="54"/>
      <c r="AS2722" s="54"/>
    </row>
    <row r="2723" spans="1:45" x14ac:dyDescent="0.3">
      <c r="D2723" s="56"/>
      <c r="X2723" s="336"/>
      <c r="Y2723" s="336">
        <f t="shared" ca="1" si="4611"/>
        <v>5.1311325651575132E-2</v>
      </c>
      <c r="Z2723" s="336">
        <f t="shared" ca="1" si="4611"/>
        <v>1.2192278661018658</v>
      </c>
      <c r="AA2723" s="336">
        <f t="shared" ca="1" si="4611"/>
        <v>0.29377010151986338</v>
      </c>
      <c r="AB2723" s="336">
        <f t="shared" ca="1" si="4611"/>
        <v>-0.1133925825246023</v>
      </c>
      <c r="AC2723" s="336">
        <f t="shared" ca="1" si="4611"/>
        <v>-0.19133170849025011</v>
      </c>
      <c r="AD2723" s="336">
        <f t="shared" ca="1" si="4611"/>
        <v>0.14397450639125647</v>
      </c>
      <c r="AE2723" s="336"/>
      <c r="AF2723" s="336"/>
      <c r="AG2723" s="336"/>
      <c r="AH2723" s="336"/>
      <c r="AI2723" s="54"/>
      <c r="AJ2723" s="54"/>
      <c r="AK2723" s="54"/>
      <c r="AL2723" s="336"/>
      <c r="AM2723" s="336"/>
      <c r="AN2723" s="336"/>
      <c r="AO2723" s="336"/>
      <c r="AP2723" s="54"/>
      <c r="AQ2723" s="336"/>
      <c r="AR2723" s="336"/>
      <c r="AS2723" s="336"/>
    </row>
    <row r="2724" spans="1:45" x14ac:dyDescent="0.3">
      <c r="C2724" s="54"/>
      <c r="D2724" s="56"/>
      <c r="Y2724" s="336">
        <f t="shared" ca="1" si="4611"/>
        <v>8.6374696940195762E-3</v>
      </c>
      <c r="Z2724" s="336">
        <f t="shared" ca="1" si="4611"/>
        <v>-1.4706905008257755E-2</v>
      </c>
      <c r="AA2724" s="336">
        <f t="shared" ca="1" si="4611"/>
        <v>-0.64550479020300544</v>
      </c>
      <c r="AB2724" s="336">
        <f t="shared" ca="1" si="4611"/>
        <v>1.0501843688343431</v>
      </c>
      <c r="AC2724" s="336">
        <f t="shared" ca="1" si="4611"/>
        <v>0.23013893320611783</v>
      </c>
      <c r="AD2724" s="336">
        <f t="shared" ca="1" si="4611"/>
        <v>-0.49933447200732961</v>
      </c>
      <c r="AE2724" s="55"/>
      <c r="AF2724" s="55"/>
      <c r="AG2724" s="55"/>
      <c r="AH2724" s="55"/>
      <c r="AI2724" s="55"/>
      <c r="AJ2724" s="55"/>
      <c r="AK2724" s="55"/>
      <c r="AL2724" s="55"/>
      <c r="AM2724" s="55"/>
      <c r="AN2724" s="55"/>
      <c r="AO2724" s="55"/>
      <c r="AP2724" s="55"/>
      <c r="AQ2724" s="55"/>
      <c r="AR2724" s="55"/>
      <c r="AS2724" s="55"/>
    </row>
    <row r="2725" spans="1:45" x14ac:dyDescent="0.3">
      <c r="B2725" s="54" t="s">
        <v>172</v>
      </c>
      <c r="C2725" s="53">
        <f>C2718</f>
        <v>0</v>
      </c>
      <c r="D2725" s="56" t="e">
        <f t="shared" ref="D2725:D2726" ca="1" si="4696">AJ2725</f>
        <v>#N/A</v>
      </c>
      <c r="E2725" s="52" t="e">
        <f t="shared" ref="E2725:W2725" si="4697">E2718</f>
        <v>#N/A</v>
      </c>
      <c r="F2725" s="52" t="e">
        <f t="shared" si="4697"/>
        <v>#N/A</v>
      </c>
      <c r="G2725" s="52" t="e">
        <f t="shared" si="4697"/>
        <v>#N/A</v>
      </c>
      <c r="H2725" s="52" t="e">
        <f t="shared" si="4697"/>
        <v>#N/A</v>
      </c>
      <c r="I2725" s="52" t="e">
        <f t="shared" si="4697"/>
        <v>#N/A</v>
      </c>
      <c r="J2725" s="52" t="e">
        <f t="shared" si="4697"/>
        <v>#N/A</v>
      </c>
      <c r="K2725" s="52" t="e">
        <f t="shared" si="4697"/>
        <v>#N/A</v>
      </c>
      <c r="L2725" s="52" t="e">
        <f t="shared" si="4697"/>
        <v>#N/A</v>
      </c>
      <c r="M2725" s="52" t="e">
        <f t="shared" si="4697"/>
        <v>#N/A</v>
      </c>
      <c r="N2725" s="52" t="e">
        <f t="shared" si="4697"/>
        <v>#N/A</v>
      </c>
      <c r="O2725" s="52" t="e">
        <f t="shared" si="4697"/>
        <v>#N/A</v>
      </c>
      <c r="P2725" s="52" t="e">
        <f t="shared" si="4697"/>
        <v>#N/A</v>
      </c>
      <c r="Q2725" s="52" t="e">
        <f t="shared" si="4697"/>
        <v>#N/A</v>
      </c>
      <c r="R2725" s="52" t="e">
        <f t="shared" si="4697"/>
        <v>#N/A</v>
      </c>
      <c r="S2725" s="52" t="e">
        <f t="shared" si="4697"/>
        <v>#N/A</v>
      </c>
      <c r="T2725" s="52" t="e">
        <f t="shared" si="4697"/>
        <v>#N/A</v>
      </c>
      <c r="U2725" s="52" t="e">
        <f t="shared" si="4697"/>
        <v>#N/A</v>
      </c>
      <c r="V2725" s="52" t="e">
        <f t="shared" si="4697"/>
        <v>#N/A</v>
      </c>
      <c r="W2725" s="52" t="e">
        <f t="shared" si="4697"/>
        <v>#N/A</v>
      </c>
      <c r="X2725" s="55" t="e">
        <f t="shared" ref="X2725:X2726" si="4698">(H2725-(O2725*P2725)/100-3*(J2725*K2725)/100)/2</f>
        <v>#N/A</v>
      </c>
      <c r="Y2725" s="55" t="e">
        <f t="shared" ref="Y2725:Y2726" si="4699">SUM(X2725,(J2725*K2725/100))/(F2725/100)</f>
        <v>#N/A</v>
      </c>
      <c r="Z2725" s="55" t="e">
        <f t="shared" ref="Z2725" si="4700">U2725*0.5+U2726*0.5</f>
        <v>#N/A</v>
      </c>
      <c r="AA2725" s="55" t="e">
        <f t="shared" ref="AA2725:AA2726" si="4701">J2725/Y2725</f>
        <v>#N/A</v>
      </c>
      <c r="AB2725" s="336" t="e">
        <f t="shared" ref="AB2725:AB2726" si="4702">X2725/(Y2725-J2725)</f>
        <v>#N/A</v>
      </c>
      <c r="AC2725" s="223" t="e">
        <f ca="1">INDEX(FGA_COEFFS,1,1)+Z2725*INDEX(FGA_COEFFS,1,2)+Y2725*INDEX(FGA_COEFFS,1,3)+R2725*INDEX(FGA_COEFFS,1,4)+Q2726*INDEX(FGA_COEFFS,1,5)+S2725*INDEX(FGA_COEFFS,1,6)+T2726*INDEX(FGA_COEFFS,1,7)+M2726*INDEX(FGA_COEFFS,1,8)+Y2729*Y2730</f>
        <v>#N/A</v>
      </c>
      <c r="AD2725" s="223" t="e">
        <f ca="1">INDEX(THREEPTA_COEFFS,1,1)+AC2725*INDEX(THREEPTA_COEFFS,1,2)+J2725*INDEX(THREEPTA_COEFFS,1,3)+AA2725*INDEX(THREEPTA_COEFFS,1,4)+K2725*INDEX(THREEPTA_COEFFS,1,5)+L2726*INDEX(THREEPTA_COEFFS,1,6)+Z2729*Z2730</f>
        <v>#N/A</v>
      </c>
      <c r="AE2725" s="223" t="e">
        <f ca="1">INDEX(THREEPTPCT_COEFFS,1,1)+K2725*INDEX(THREEPTPCT_COEFFS,1,2)+L2726*INDEX(THREEPTPCT_COEFFS,1,3)+AA2729*AA2730</f>
        <v>#N/A</v>
      </c>
      <c r="AF2725" s="55" t="e">
        <f t="shared" ref="AF2725:AF2726" ca="1" si="4703">AC2725-AD2725</f>
        <v>#N/A</v>
      </c>
      <c r="AG2725" s="223" t="e">
        <f ca="1">INDEX(TWOPTPCT_COEFFS,1,1)+AB2725*INDEX(TWOPTPCT_COEFFS,1,2)+I2726*INDEX(TWOPTPCT_COEFFS,1,3)+G2726*INDEX(TWOPTPCT_COEFFS,1,4)+L2726*INDEX(TWOPTPCT_COEFFS,1,5)+AB2729*AB2730</f>
        <v>#N/A</v>
      </c>
      <c r="AH2725" s="223" t="e">
        <f ca="1">INDEX(FTA_COEFFS,1,1)+O2725*INDEX(FTA_COEFFS,1,2)+N2726*INDEX(FTA_COEFFS,1,3)+(Q2725+R2725)*INDEX(FTA_COEFFS,1,4)+(Q2726+R2726)*INDEX(FTA_COEFFS,1,5)+M2726*INDEX(FTA_COEFFS,1,6)+AC2729*AC2730</f>
        <v>#N/A</v>
      </c>
      <c r="AI2725" s="223" t="e">
        <f ca="1">INDEX(FTPCT_COEFFS,1,1)+P2725*INDEX(FTPCT_COEFFS,1,2)+F2725*INDEX(FTPCT_COEFFS,1,3)+G2726*INDEX(FTPCT_COEFFS,1,4)+AD2729*AD2730</f>
        <v>#N/A</v>
      </c>
      <c r="AJ2725" s="338" t="e">
        <f t="shared" ref="AJ2725:AJ2726" ca="1" si="4704">AD2725*AE2725/100+AF2725*AG2725+AH2725*AI2725/100</f>
        <v>#N/A</v>
      </c>
      <c r="AK2725" s="55"/>
      <c r="AL2725" s="55"/>
      <c r="AM2725" s="55"/>
      <c r="AN2725" s="55"/>
      <c r="AO2725" s="55"/>
      <c r="AP2725" s="55"/>
      <c r="AQ2725" s="55"/>
      <c r="AR2725" s="55"/>
    </row>
    <row r="2726" spans="1:45" x14ac:dyDescent="0.3">
      <c r="B2726" s="54" t="s">
        <v>175</v>
      </c>
      <c r="C2726" s="54">
        <f>C2719</f>
        <v>0</v>
      </c>
      <c r="D2726" s="56" t="e">
        <f t="shared" ca="1" si="4696"/>
        <v>#N/A</v>
      </c>
      <c r="E2726" s="52" t="e">
        <f t="shared" ref="E2726:W2726" si="4705">E2719</f>
        <v>#N/A</v>
      </c>
      <c r="F2726" s="52" t="e">
        <f t="shared" si="4705"/>
        <v>#N/A</v>
      </c>
      <c r="G2726" s="52" t="e">
        <f t="shared" si="4705"/>
        <v>#N/A</v>
      </c>
      <c r="H2726" s="52" t="e">
        <f t="shared" si="4705"/>
        <v>#N/A</v>
      </c>
      <c r="I2726" s="52" t="e">
        <f t="shared" si="4705"/>
        <v>#N/A</v>
      </c>
      <c r="J2726" s="52" t="e">
        <f t="shared" si="4705"/>
        <v>#N/A</v>
      </c>
      <c r="K2726" s="52" t="e">
        <f t="shared" si="4705"/>
        <v>#N/A</v>
      </c>
      <c r="L2726" s="52" t="e">
        <f t="shared" si="4705"/>
        <v>#N/A</v>
      </c>
      <c r="M2726" s="52" t="e">
        <f t="shared" si="4705"/>
        <v>#N/A</v>
      </c>
      <c r="N2726" s="52" t="e">
        <f t="shared" si="4705"/>
        <v>#N/A</v>
      </c>
      <c r="O2726" s="52" t="e">
        <f t="shared" si="4705"/>
        <v>#N/A</v>
      </c>
      <c r="P2726" s="52" t="e">
        <f t="shared" si="4705"/>
        <v>#N/A</v>
      </c>
      <c r="Q2726" s="52" t="e">
        <f t="shared" si="4705"/>
        <v>#N/A</v>
      </c>
      <c r="R2726" s="52" t="e">
        <f t="shared" si="4705"/>
        <v>#N/A</v>
      </c>
      <c r="S2726" s="52" t="e">
        <f t="shared" si="4705"/>
        <v>#N/A</v>
      </c>
      <c r="T2726" s="52" t="e">
        <f t="shared" si="4705"/>
        <v>#N/A</v>
      </c>
      <c r="U2726" s="52" t="e">
        <f t="shared" si="4705"/>
        <v>#N/A</v>
      </c>
      <c r="V2726" s="52" t="e">
        <f t="shared" si="4705"/>
        <v>#N/A</v>
      </c>
      <c r="W2726" s="52" t="e">
        <f t="shared" si="4705"/>
        <v>#N/A</v>
      </c>
      <c r="X2726" s="55" t="e">
        <f t="shared" si="4698"/>
        <v>#N/A</v>
      </c>
      <c r="Y2726" s="55" t="e">
        <f t="shared" si="4699"/>
        <v>#N/A</v>
      </c>
      <c r="Z2726" s="55" t="e">
        <f t="shared" ref="Z2726" si="4706">Z2725</f>
        <v>#N/A</v>
      </c>
      <c r="AA2726" s="55" t="e">
        <f t="shared" si="4701"/>
        <v>#N/A</v>
      </c>
      <c r="AB2726" s="336" t="e">
        <f t="shared" si="4702"/>
        <v>#N/A</v>
      </c>
      <c r="AC2726" s="223" t="e">
        <f ca="1">INDEX(FGA_COEFFS,1,1)+Z2726*INDEX(FGA_COEFFS,1,2)+Y2726*INDEX(FGA_COEFFS,1,3)+R2726*INDEX(FGA_COEFFS,1,4)+Q2725*INDEX(FGA_COEFFS,1,5)+S2726*INDEX(FGA_COEFFS,1,6)+T2725*INDEX(FGA_COEFFS,1,7)+M2725*INDEX(FGA_COEFFS,1,8)+Y2729*Y2731</f>
        <v>#N/A</v>
      </c>
      <c r="AD2726" s="223" t="e">
        <f ca="1">INDEX(THREEPTA_COEFFS,1,1)+AC2726*INDEX(THREEPTA_COEFFS,1,2)+J2726*INDEX(THREEPTA_COEFFS,1,3)+AA2726*INDEX(THREEPTA_COEFFS,1,4)+K2726*INDEX(THREEPTA_COEFFS,1,5)+L2725*INDEX(THREEPTA_COEFFS,1,6)+Z2729*Z2731</f>
        <v>#N/A</v>
      </c>
      <c r="AE2726" s="223" t="e">
        <f ca="1">INDEX(THREEPTPCT_COEFFS,1,1)+K2726*INDEX(THREEPTPCT_COEFFS,1,2)+L2725*INDEX(THREEPTPCT_COEFFS,1,3)+AA2729*AA2731</f>
        <v>#N/A</v>
      </c>
      <c r="AF2726" s="55" t="e">
        <f t="shared" ca="1" si="4703"/>
        <v>#N/A</v>
      </c>
      <c r="AG2726" s="223" t="e">
        <f ca="1">INDEX(TWOPTPCT_COEFFS,1,1)+AB2726*INDEX(TWOPTPCT_COEFFS,1,2)+I2725*INDEX(TWOPTPCT_COEFFS,1,3)+G2725*INDEX(TWOPTPCT_COEFFS,1,4)+L2725*INDEX(TWOPTPCT_COEFFS,1,5)+AB2729*AB2731</f>
        <v>#N/A</v>
      </c>
      <c r="AH2726" s="223" t="e">
        <f ca="1">INDEX(FTA_COEFFS,1,1)+O2726*INDEX(FTA_COEFFS,1,2)+N2725*INDEX(FTA_COEFFS,1,3)+(Q2726+R2726)*INDEX(FTA_COEFFS,1,4)+(Q2725+R2725)*INDEX(FTA_COEFFS,1,5)+M2725*INDEX(FTA_COEFFS,1,6)+AC2729*AC2731</f>
        <v>#N/A</v>
      </c>
      <c r="AI2726" s="223" t="e">
        <f ca="1">INDEX(FTPCT_COEFFS,1,1)+P2726*INDEX(FTPCT_COEFFS,1,2)+F2726*INDEX(FTPCT_COEFFS,1,3)+G2725*INDEX(FTPCT_COEFFS,1,4)+AD2729*AD2731</f>
        <v>#N/A</v>
      </c>
      <c r="AJ2726" s="338" t="e">
        <f t="shared" ca="1" si="4704"/>
        <v>#N/A</v>
      </c>
      <c r="AK2726" s="55"/>
      <c r="AL2726" s="55"/>
      <c r="AM2726" s="55"/>
      <c r="AN2726" s="55"/>
      <c r="AO2726" s="55"/>
      <c r="AP2726" s="55"/>
      <c r="AQ2726" s="55"/>
      <c r="AR2726" s="55"/>
    </row>
    <row r="2727" spans="1:45" x14ac:dyDescent="0.3">
      <c r="A2727" s="54" t="e">
        <f ca="1">IF(D2725&gt;(D2726+(AVERAGE(V2725,W2725)-AVERAGE(V2726,W2726))/2)+2.5,C2725,IF(D2726&gt;(D2725+(AVERAGE(V2726,W2726)-AVERAGE(V2725,W2725))/2)+2.5,C2726,"Close"))</f>
        <v>#N/A</v>
      </c>
      <c r="B2727" s="64" t="e">
        <f ca="1">IF(D2726&gt;D2725,C2726,C2725)</f>
        <v>#N/A</v>
      </c>
      <c r="D2727" s="56"/>
      <c r="X2727" s="55"/>
      <c r="Y2727" s="55"/>
      <c r="Z2727" s="55"/>
      <c r="AA2727" s="55"/>
      <c r="AB2727" s="55"/>
      <c r="AC2727" s="337"/>
      <c r="AD2727" s="337"/>
      <c r="AE2727" s="337"/>
      <c r="AF2727" s="337"/>
      <c r="AG2727" s="337"/>
      <c r="AH2727" s="337"/>
      <c r="AI2727" s="337"/>
      <c r="AJ2727" s="337"/>
      <c r="AK2727" s="337"/>
      <c r="AL2727" s="337"/>
      <c r="AM2727" s="55"/>
      <c r="AN2727" s="55"/>
      <c r="AO2727" s="55"/>
      <c r="AP2727" s="55"/>
      <c r="AQ2727" s="55"/>
      <c r="AR2727" s="55"/>
      <c r="AS2727" s="55"/>
    </row>
    <row r="2728" spans="1:45" x14ac:dyDescent="0.3">
      <c r="X2728" s="54" t="s">
        <v>1305</v>
      </c>
      <c r="Y2728" s="54" t="s">
        <v>128</v>
      </c>
      <c r="Z2728" s="54" t="s">
        <v>157</v>
      </c>
      <c r="AA2728" s="54" t="s">
        <v>151</v>
      </c>
      <c r="AB2728" s="54" t="s">
        <v>1327</v>
      </c>
      <c r="AC2728" s="54" t="s">
        <v>129</v>
      </c>
      <c r="AD2728" s="54" t="s">
        <v>116</v>
      </c>
      <c r="AE2728" s="54"/>
      <c r="AF2728" s="54"/>
      <c r="AG2728" s="54"/>
      <c r="AH2728" s="54"/>
      <c r="AI2728" s="54"/>
      <c r="AJ2728" s="54"/>
      <c r="AK2728" s="54"/>
      <c r="AL2728" s="54"/>
      <c r="AM2728" s="54"/>
      <c r="AN2728" s="54"/>
      <c r="AO2728" s="54"/>
      <c r="AP2728" s="54"/>
      <c r="AQ2728" s="54"/>
      <c r="AR2728" s="54"/>
      <c r="AS2728" s="54"/>
    </row>
    <row r="2729" spans="1:45" x14ac:dyDescent="0.3">
      <c r="X2729" s="54"/>
      <c r="Y2729" s="54">
        <f t="shared" ref="Y2729:AD2729" si="4707">Y2722</f>
        <v>6.4436999999999998</v>
      </c>
      <c r="Z2729" s="54">
        <f t="shared" si="4707"/>
        <v>4.9371</v>
      </c>
      <c r="AA2729" s="54">
        <f t="shared" si="4707"/>
        <v>11.350300000000001</v>
      </c>
      <c r="AB2729" s="54">
        <f t="shared" si="4707"/>
        <v>7.1900000000000006E-2</v>
      </c>
      <c r="AC2729" s="54">
        <f t="shared" si="4707"/>
        <v>6.2766000000000002</v>
      </c>
      <c r="AD2729" s="54">
        <f t="shared" si="4707"/>
        <v>11.042999999999999</v>
      </c>
      <c r="AE2729" s="54"/>
      <c r="AF2729" s="336"/>
      <c r="AG2729" s="336"/>
      <c r="AH2729" s="336"/>
      <c r="AI2729" s="54"/>
      <c r="AJ2729" s="54"/>
      <c r="AK2729" s="54"/>
      <c r="AL2729" s="54"/>
      <c r="AM2729" s="54"/>
      <c r="AN2729" s="54"/>
      <c r="AO2729" s="54"/>
      <c r="AP2729" s="54"/>
      <c r="AQ2729" s="54"/>
      <c r="AR2729" s="54"/>
      <c r="AS2729" s="54"/>
    </row>
    <row r="2730" spans="1:45" x14ac:dyDescent="0.3">
      <c r="D2730" s="56"/>
      <c r="X2730" s="336"/>
      <c r="Y2730" s="336">
        <f t="shared" ca="1" si="4611"/>
        <v>9.5849823683369695E-2</v>
      </c>
      <c r="Z2730" s="336">
        <f t="shared" ca="1" si="4611"/>
        <v>-0.61500605517509799</v>
      </c>
      <c r="AA2730" s="336">
        <f t="shared" ca="1" si="4611"/>
        <v>0.90044715491131555</v>
      </c>
      <c r="AB2730" s="336">
        <f t="shared" ca="1" si="4611"/>
        <v>1.263310511503466</v>
      </c>
      <c r="AC2730" s="336">
        <f t="shared" ca="1" si="4611"/>
        <v>1.4410039056728208</v>
      </c>
      <c r="AD2730" s="336">
        <f t="shared" ca="1" si="4611"/>
        <v>-0.12628202355178875</v>
      </c>
      <c r="AE2730" s="336"/>
      <c r="AF2730" s="336"/>
      <c r="AG2730" s="336"/>
      <c r="AH2730" s="336"/>
      <c r="AI2730" s="54"/>
      <c r="AJ2730" s="54"/>
      <c r="AK2730" s="54"/>
      <c r="AL2730" s="336"/>
      <c r="AM2730" s="336"/>
      <c r="AN2730" s="336"/>
      <c r="AO2730" s="336"/>
      <c r="AP2730" s="54"/>
      <c r="AQ2730" s="336"/>
      <c r="AR2730" s="336"/>
      <c r="AS2730" s="336"/>
    </row>
    <row r="2731" spans="1:45" x14ac:dyDescent="0.3">
      <c r="C2731" s="54"/>
      <c r="D2731" s="56"/>
      <c r="Y2731" s="336">
        <f t="shared" ca="1" si="4611"/>
        <v>-8.7707033153045094E-2</v>
      </c>
      <c r="Z2731" s="336">
        <f t="shared" ca="1" si="4611"/>
        <v>0.49720230278034883</v>
      </c>
      <c r="AA2731" s="336">
        <f t="shared" ca="1" si="4611"/>
        <v>0.73116702996811456</v>
      </c>
      <c r="AB2731" s="336">
        <f t="shared" ca="1" si="4611"/>
        <v>-0.42236730689861718</v>
      </c>
      <c r="AC2731" s="336">
        <f t="shared" ca="1" si="4611"/>
        <v>-3.3724835598768661E-3</v>
      </c>
      <c r="AD2731" s="336">
        <f t="shared" ca="1" si="4611"/>
        <v>-0.50511386975316386</v>
      </c>
      <c r="AE2731" s="55"/>
      <c r="AF2731" s="55"/>
      <c r="AG2731" s="55"/>
      <c r="AH2731" s="55"/>
      <c r="AI2731" s="55"/>
      <c r="AJ2731" s="55"/>
      <c r="AK2731" s="55"/>
      <c r="AL2731" s="55"/>
      <c r="AM2731" s="55"/>
      <c r="AN2731" s="55"/>
      <c r="AO2731" s="55"/>
      <c r="AP2731" s="55"/>
      <c r="AQ2731" s="55"/>
      <c r="AR2731" s="55"/>
      <c r="AS2731" s="55"/>
    </row>
    <row r="2732" spans="1:45" x14ac:dyDescent="0.3">
      <c r="B2732" s="54" t="s">
        <v>172</v>
      </c>
      <c r="C2732" s="53">
        <f>C2725</f>
        <v>0</v>
      </c>
      <c r="D2732" s="56" t="e">
        <f t="shared" ref="D2732:D2733" ca="1" si="4708">AJ2732</f>
        <v>#N/A</v>
      </c>
      <c r="E2732" s="52" t="e">
        <f t="shared" ref="E2732:W2732" si="4709">E2725</f>
        <v>#N/A</v>
      </c>
      <c r="F2732" s="52" t="e">
        <f t="shared" si="4709"/>
        <v>#N/A</v>
      </c>
      <c r="G2732" s="52" t="e">
        <f t="shared" si="4709"/>
        <v>#N/A</v>
      </c>
      <c r="H2732" s="52" t="e">
        <f t="shared" si="4709"/>
        <v>#N/A</v>
      </c>
      <c r="I2732" s="52" t="e">
        <f t="shared" si="4709"/>
        <v>#N/A</v>
      </c>
      <c r="J2732" s="52" t="e">
        <f t="shared" si="4709"/>
        <v>#N/A</v>
      </c>
      <c r="K2732" s="52" t="e">
        <f t="shared" si="4709"/>
        <v>#N/A</v>
      </c>
      <c r="L2732" s="52" t="e">
        <f t="shared" si="4709"/>
        <v>#N/A</v>
      </c>
      <c r="M2732" s="52" t="e">
        <f t="shared" si="4709"/>
        <v>#N/A</v>
      </c>
      <c r="N2732" s="52" t="e">
        <f t="shared" si="4709"/>
        <v>#N/A</v>
      </c>
      <c r="O2732" s="52" t="e">
        <f t="shared" si="4709"/>
        <v>#N/A</v>
      </c>
      <c r="P2732" s="52" t="e">
        <f t="shared" si="4709"/>
        <v>#N/A</v>
      </c>
      <c r="Q2732" s="52" t="e">
        <f t="shared" si="4709"/>
        <v>#N/A</v>
      </c>
      <c r="R2732" s="52" t="e">
        <f t="shared" si="4709"/>
        <v>#N/A</v>
      </c>
      <c r="S2732" s="52" t="e">
        <f t="shared" si="4709"/>
        <v>#N/A</v>
      </c>
      <c r="T2732" s="52" t="e">
        <f t="shared" si="4709"/>
        <v>#N/A</v>
      </c>
      <c r="U2732" s="52" t="e">
        <f t="shared" si="4709"/>
        <v>#N/A</v>
      </c>
      <c r="V2732" s="52" t="e">
        <f t="shared" si="4709"/>
        <v>#N/A</v>
      </c>
      <c r="W2732" s="52" t="e">
        <f t="shared" si="4709"/>
        <v>#N/A</v>
      </c>
      <c r="X2732" s="55" t="e">
        <f t="shared" ref="X2732:X2733" si="4710">(H2732-(O2732*P2732)/100-3*(J2732*K2732)/100)/2</f>
        <v>#N/A</v>
      </c>
      <c r="Y2732" s="55" t="e">
        <f t="shared" ref="Y2732:Y2733" si="4711">SUM(X2732,(J2732*K2732/100))/(F2732/100)</f>
        <v>#N/A</v>
      </c>
      <c r="Z2732" s="55" t="e">
        <f t="shared" ref="Z2732" si="4712">U2732*0.5+U2733*0.5</f>
        <v>#N/A</v>
      </c>
      <c r="AA2732" s="55" t="e">
        <f t="shared" ref="AA2732:AA2733" si="4713">J2732/Y2732</f>
        <v>#N/A</v>
      </c>
      <c r="AB2732" s="336" t="e">
        <f t="shared" ref="AB2732:AB2733" si="4714">X2732/(Y2732-J2732)</f>
        <v>#N/A</v>
      </c>
      <c r="AC2732" s="223" t="e">
        <f ca="1">INDEX(FGA_COEFFS,1,1)+Z2732*INDEX(FGA_COEFFS,1,2)+Y2732*INDEX(FGA_COEFFS,1,3)+R2732*INDEX(FGA_COEFFS,1,4)+Q2733*INDEX(FGA_COEFFS,1,5)+S2732*INDEX(FGA_COEFFS,1,6)+T2733*INDEX(FGA_COEFFS,1,7)+M2733*INDEX(FGA_COEFFS,1,8)+Y2736*Y2737</f>
        <v>#N/A</v>
      </c>
      <c r="AD2732" s="223" t="e">
        <f ca="1">INDEX(THREEPTA_COEFFS,1,1)+AC2732*INDEX(THREEPTA_COEFFS,1,2)+J2732*INDEX(THREEPTA_COEFFS,1,3)+AA2732*INDEX(THREEPTA_COEFFS,1,4)+K2732*INDEX(THREEPTA_COEFFS,1,5)+L2733*INDEX(THREEPTA_COEFFS,1,6)+Z2736*Z2737</f>
        <v>#N/A</v>
      </c>
      <c r="AE2732" s="223" t="e">
        <f ca="1">INDEX(THREEPTPCT_COEFFS,1,1)+K2732*INDEX(THREEPTPCT_COEFFS,1,2)+L2733*INDEX(THREEPTPCT_COEFFS,1,3)+AA2736*AA2737</f>
        <v>#N/A</v>
      </c>
      <c r="AF2732" s="55" t="e">
        <f t="shared" ref="AF2732:AF2733" ca="1" si="4715">AC2732-AD2732</f>
        <v>#N/A</v>
      </c>
      <c r="AG2732" s="223" t="e">
        <f ca="1">INDEX(TWOPTPCT_COEFFS,1,1)+AB2732*INDEX(TWOPTPCT_COEFFS,1,2)+I2733*INDEX(TWOPTPCT_COEFFS,1,3)+G2733*INDEX(TWOPTPCT_COEFFS,1,4)+L2733*INDEX(TWOPTPCT_COEFFS,1,5)+AB2736*AB2737</f>
        <v>#N/A</v>
      </c>
      <c r="AH2732" s="223" t="e">
        <f ca="1">INDEX(FTA_COEFFS,1,1)+O2732*INDEX(FTA_COEFFS,1,2)+N2733*INDEX(FTA_COEFFS,1,3)+(Q2732+R2732)*INDEX(FTA_COEFFS,1,4)+(Q2733+R2733)*INDEX(FTA_COEFFS,1,5)+M2733*INDEX(FTA_COEFFS,1,6)+AC2736*AC2737</f>
        <v>#N/A</v>
      </c>
      <c r="AI2732" s="223" t="e">
        <f ca="1">INDEX(FTPCT_COEFFS,1,1)+P2732*INDEX(FTPCT_COEFFS,1,2)+F2732*INDEX(FTPCT_COEFFS,1,3)+G2733*INDEX(FTPCT_COEFFS,1,4)+AD2736*AD2737</f>
        <v>#N/A</v>
      </c>
      <c r="AJ2732" s="338" t="e">
        <f t="shared" ref="AJ2732:AJ2733" ca="1" si="4716">AD2732*AE2732/100+AF2732*AG2732+AH2732*AI2732/100</f>
        <v>#N/A</v>
      </c>
      <c r="AK2732" s="55"/>
      <c r="AL2732" s="55"/>
      <c r="AM2732" s="55"/>
      <c r="AN2732" s="55"/>
      <c r="AO2732" s="55"/>
      <c r="AP2732" s="55"/>
      <c r="AQ2732" s="55"/>
      <c r="AR2732" s="55"/>
    </row>
    <row r="2733" spans="1:45" x14ac:dyDescent="0.3">
      <c r="B2733" s="54" t="s">
        <v>175</v>
      </c>
      <c r="C2733" s="54">
        <f>C2726</f>
        <v>0</v>
      </c>
      <c r="D2733" s="56" t="e">
        <f t="shared" ca="1" si="4708"/>
        <v>#N/A</v>
      </c>
      <c r="E2733" s="52" t="e">
        <f t="shared" ref="E2733:W2733" si="4717">E2726</f>
        <v>#N/A</v>
      </c>
      <c r="F2733" s="52" t="e">
        <f t="shared" si="4717"/>
        <v>#N/A</v>
      </c>
      <c r="G2733" s="52" t="e">
        <f t="shared" si="4717"/>
        <v>#N/A</v>
      </c>
      <c r="H2733" s="52" t="e">
        <f t="shared" si="4717"/>
        <v>#N/A</v>
      </c>
      <c r="I2733" s="52" t="e">
        <f t="shared" si="4717"/>
        <v>#N/A</v>
      </c>
      <c r="J2733" s="52" t="e">
        <f t="shared" si="4717"/>
        <v>#N/A</v>
      </c>
      <c r="K2733" s="52" t="e">
        <f t="shared" si="4717"/>
        <v>#N/A</v>
      </c>
      <c r="L2733" s="52" t="e">
        <f t="shared" si="4717"/>
        <v>#N/A</v>
      </c>
      <c r="M2733" s="52" t="e">
        <f t="shared" si="4717"/>
        <v>#N/A</v>
      </c>
      <c r="N2733" s="52" t="e">
        <f t="shared" si="4717"/>
        <v>#N/A</v>
      </c>
      <c r="O2733" s="52" t="e">
        <f t="shared" si="4717"/>
        <v>#N/A</v>
      </c>
      <c r="P2733" s="52" t="e">
        <f t="shared" si="4717"/>
        <v>#N/A</v>
      </c>
      <c r="Q2733" s="52" t="e">
        <f t="shared" si="4717"/>
        <v>#N/A</v>
      </c>
      <c r="R2733" s="52" t="e">
        <f t="shared" si="4717"/>
        <v>#N/A</v>
      </c>
      <c r="S2733" s="52" t="e">
        <f t="shared" si="4717"/>
        <v>#N/A</v>
      </c>
      <c r="T2733" s="52" t="e">
        <f t="shared" si="4717"/>
        <v>#N/A</v>
      </c>
      <c r="U2733" s="52" t="e">
        <f t="shared" si="4717"/>
        <v>#N/A</v>
      </c>
      <c r="V2733" s="52" t="e">
        <f t="shared" si="4717"/>
        <v>#N/A</v>
      </c>
      <c r="W2733" s="52" t="e">
        <f t="shared" si="4717"/>
        <v>#N/A</v>
      </c>
      <c r="X2733" s="55" t="e">
        <f t="shared" si="4710"/>
        <v>#N/A</v>
      </c>
      <c r="Y2733" s="55" t="e">
        <f t="shared" si="4711"/>
        <v>#N/A</v>
      </c>
      <c r="Z2733" s="55" t="e">
        <f t="shared" ref="Z2733" si="4718">Z2732</f>
        <v>#N/A</v>
      </c>
      <c r="AA2733" s="55" t="e">
        <f t="shared" si="4713"/>
        <v>#N/A</v>
      </c>
      <c r="AB2733" s="336" t="e">
        <f t="shared" si="4714"/>
        <v>#N/A</v>
      </c>
      <c r="AC2733" s="223" t="e">
        <f ca="1">INDEX(FGA_COEFFS,1,1)+Z2733*INDEX(FGA_COEFFS,1,2)+Y2733*INDEX(FGA_COEFFS,1,3)+R2733*INDEX(FGA_COEFFS,1,4)+Q2732*INDEX(FGA_COEFFS,1,5)+S2733*INDEX(FGA_COEFFS,1,6)+T2732*INDEX(FGA_COEFFS,1,7)+M2732*INDEX(FGA_COEFFS,1,8)+Y2736*Y2738</f>
        <v>#N/A</v>
      </c>
      <c r="AD2733" s="223" t="e">
        <f ca="1">INDEX(THREEPTA_COEFFS,1,1)+AC2733*INDEX(THREEPTA_COEFFS,1,2)+J2733*INDEX(THREEPTA_COEFFS,1,3)+AA2733*INDEX(THREEPTA_COEFFS,1,4)+K2733*INDEX(THREEPTA_COEFFS,1,5)+L2732*INDEX(THREEPTA_COEFFS,1,6)+Z2736*Z2738</f>
        <v>#N/A</v>
      </c>
      <c r="AE2733" s="223" t="e">
        <f ca="1">INDEX(THREEPTPCT_COEFFS,1,1)+K2733*INDEX(THREEPTPCT_COEFFS,1,2)+L2732*INDEX(THREEPTPCT_COEFFS,1,3)+AA2736*AA2738</f>
        <v>#N/A</v>
      </c>
      <c r="AF2733" s="55" t="e">
        <f t="shared" ca="1" si="4715"/>
        <v>#N/A</v>
      </c>
      <c r="AG2733" s="223" t="e">
        <f ca="1">INDEX(TWOPTPCT_COEFFS,1,1)+AB2733*INDEX(TWOPTPCT_COEFFS,1,2)+I2732*INDEX(TWOPTPCT_COEFFS,1,3)+G2732*INDEX(TWOPTPCT_COEFFS,1,4)+L2732*INDEX(TWOPTPCT_COEFFS,1,5)+AB2736*AB2738</f>
        <v>#N/A</v>
      </c>
      <c r="AH2733" s="223" t="e">
        <f ca="1">INDEX(FTA_COEFFS,1,1)+O2733*INDEX(FTA_COEFFS,1,2)+N2732*INDEX(FTA_COEFFS,1,3)+(Q2733+R2733)*INDEX(FTA_COEFFS,1,4)+(Q2732+R2732)*INDEX(FTA_COEFFS,1,5)+M2732*INDEX(FTA_COEFFS,1,6)+AC2736*AC2738</f>
        <v>#N/A</v>
      </c>
      <c r="AI2733" s="223" t="e">
        <f ca="1">INDEX(FTPCT_COEFFS,1,1)+P2733*INDEX(FTPCT_COEFFS,1,2)+F2733*INDEX(FTPCT_COEFFS,1,3)+G2732*INDEX(FTPCT_COEFFS,1,4)+AD2736*AD2738</f>
        <v>#N/A</v>
      </c>
      <c r="AJ2733" s="338" t="e">
        <f t="shared" ca="1" si="4716"/>
        <v>#N/A</v>
      </c>
      <c r="AK2733" s="55"/>
      <c r="AL2733" s="55"/>
      <c r="AM2733" s="55"/>
      <c r="AN2733" s="55"/>
      <c r="AO2733" s="55"/>
      <c r="AP2733" s="55"/>
      <c r="AQ2733" s="55"/>
      <c r="AR2733" s="55"/>
    </row>
    <row r="2734" spans="1:45" x14ac:dyDescent="0.3">
      <c r="A2734" s="54" t="e">
        <f ca="1">IF(D2732&gt;(D2733+(AVERAGE(V2732,W2732)-AVERAGE(V2733,W2733))/2)+2.5,C2732,IF(D2733&gt;(D2732+(AVERAGE(V2733,W2733)-AVERAGE(V2732,W2732))/2)+2.5,C2733,"Close"))</f>
        <v>#N/A</v>
      </c>
      <c r="B2734" s="64" t="e">
        <f ca="1">IF(D2733&gt;D2732,C2733,C2732)</f>
        <v>#N/A</v>
      </c>
      <c r="D2734" s="56"/>
      <c r="X2734" s="55"/>
      <c r="Y2734" s="55"/>
      <c r="Z2734" s="55"/>
      <c r="AA2734" s="55"/>
      <c r="AB2734" s="55"/>
      <c r="AC2734" s="337"/>
      <c r="AD2734" s="337"/>
      <c r="AE2734" s="337"/>
      <c r="AF2734" s="337"/>
      <c r="AG2734" s="337"/>
      <c r="AH2734" s="337"/>
      <c r="AI2734" s="337"/>
      <c r="AJ2734" s="337"/>
      <c r="AK2734" s="337"/>
      <c r="AL2734" s="337"/>
      <c r="AM2734" s="55"/>
      <c r="AN2734" s="55"/>
      <c r="AO2734" s="55"/>
      <c r="AP2734" s="55"/>
      <c r="AQ2734" s="55"/>
      <c r="AR2734" s="55"/>
      <c r="AS2734" s="55"/>
    </row>
    <row r="2735" spans="1:45" x14ac:dyDescent="0.3">
      <c r="X2735" s="54" t="s">
        <v>1305</v>
      </c>
      <c r="Y2735" s="54" t="s">
        <v>128</v>
      </c>
      <c r="Z2735" s="54" t="s">
        <v>157</v>
      </c>
      <c r="AA2735" s="54" t="s">
        <v>151</v>
      </c>
      <c r="AB2735" s="54" t="s">
        <v>1327</v>
      </c>
      <c r="AC2735" s="54" t="s">
        <v>129</v>
      </c>
      <c r="AD2735" s="54" t="s">
        <v>116</v>
      </c>
      <c r="AE2735" s="54"/>
      <c r="AF2735" s="54"/>
      <c r="AG2735" s="54"/>
      <c r="AH2735" s="54"/>
      <c r="AI2735" s="54"/>
      <c r="AJ2735" s="54"/>
      <c r="AK2735" s="54"/>
      <c r="AL2735" s="54"/>
      <c r="AM2735" s="54"/>
      <c r="AN2735" s="54"/>
      <c r="AO2735" s="54"/>
      <c r="AP2735" s="54"/>
      <c r="AQ2735" s="54"/>
      <c r="AR2735" s="54"/>
      <c r="AS2735" s="54"/>
    </row>
    <row r="2736" spans="1:45" x14ac:dyDescent="0.3">
      <c r="X2736" s="54"/>
      <c r="Y2736" s="54">
        <f t="shared" ref="Y2736:AD2736" si="4719">Y2729</f>
        <v>6.4436999999999998</v>
      </c>
      <c r="Z2736" s="54">
        <f t="shared" si="4719"/>
        <v>4.9371</v>
      </c>
      <c r="AA2736" s="54">
        <f t="shared" si="4719"/>
        <v>11.350300000000001</v>
      </c>
      <c r="AB2736" s="54">
        <f t="shared" si="4719"/>
        <v>7.1900000000000006E-2</v>
      </c>
      <c r="AC2736" s="54">
        <f t="shared" si="4719"/>
        <v>6.2766000000000002</v>
      </c>
      <c r="AD2736" s="54">
        <f t="shared" si="4719"/>
        <v>11.042999999999999</v>
      </c>
      <c r="AE2736" s="54"/>
      <c r="AF2736" s="336"/>
      <c r="AG2736" s="336"/>
      <c r="AH2736" s="336"/>
      <c r="AI2736" s="54"/>
      <c r="AJ2736" s="54"/>
      <c r="AK2736" s="54"/>
      <c r="AL2736" s="54"/>
      <c r="AM2736" s="54"/>
      <c r="AN2736" s="54"/>
      <c r="AO2736" s="54"/>
      <c r="AP2736" s="54"/>
      <c r="AQ2736" s="54"/>
      <c r="AR2736" s="54"/>
      <c r="AS2736" s="54"/>
    </row>
    <row r="2737" spans="1:45" x14ac:dyDescent="0.3">
      <c r="D2737" s="56"/>
      <c r="X2737" s="336"/>
      <c r="Y2737" s="336">
        <f t="shared" ca="1" si="4611"/>
        <v>-0.15575619222089229</v>
      </c>
      <c r="Z2737" s="336">
        <f t="shared" ca="1" si="4611"/>
        <v>-9.1947046152605363E-2</v>
      </c>
      <c r="AA2737" s="336">
        <f t="shared" ca="1" si="4611"/>
        <v>-0.14248614960574707</v>
      </c>
      <c r="AB2737" s="336">
        <f t="shared" ca="1" si="4611"/>
        <v>0.36538216039718469</v>
      </c>
      <c r="AC2737" s="336">
        <f t="shared" ca="1" si="4611"/>
        <v>-2.5358372775767654E-3</v>
      </c>
      <c r="AD2737" s="336">
        <f t="shared" ca="1" si="4611"/>
        <v>-0.49361204417264404</v>
      </c>
      <c r="AE2737" s="336"/>
      <c r="AF2737" s="336"/>
      <c r="AG2737" s="336"/>
      <c r="AH2737" s="336"/>
      <c r="AI2737" s="54"/>
      <c r="AJ2737" s="54"/>
      <c r="AK2737" s="54"/>
      <c r="AL2737" s="336"/>
      <c r="AM2737" s="336"/>
      <c r="AN2737" s="336"/>
      <c r="AO2737" s="336"/>
      <c r="AP2737" s="54"/>
      <c r="AQ2737" s="336"/>
      <c r="AR2737" s="336"/>
      <c r="AS2737" s="336"/>
    </row>
    <row r="2738" spans="1:45" x14ac:dyDescent="0.3">
      <c r="C2738" s="54"/>
      <c r="D2738" s="56"/>
      <c r="Y2738" s="336">
        <f t="shared" ref="Y2738:AD2801" ca="1" si="4720">1.5*RAND()^2*IF(RAND()&gt;0.5,1,-1)</f>
        <v>4.741117787724862E-2</v>
      </c>
      <c r="Z2738" s="336">
        <f t="shared" ca="1" si="4720"/>
        <v>1.2206148612027459</v>
      </c>
      <c r="AA2738" s="336">
        <f t="shared" ca="1" si="4720"/>
        <v>1.2380300699123463</v>
      </c>
      <c r="AB2738" s="336">
        <f t="shared" ca="1" si="4720"/>
        <v>-0.67098970024847027</v>
      </c>
      <c r="AC2738" s="336">
        <f t="shared" ca="1" si="4720"/>
        <v>-6.7531446290578334E-2</v>
      </c>
      <c r="AD2738" s="336">
        <f t="shared" ca="1" si="4720"/>
        <v>0.66324682327478723</v>
      </c>
      <c r="AE2738" s="55"/>
      <c r="AF2738" s="55"/>
      <c r="AG2738" s="55"/>
      <c r="AH2738" s="55"/>
      <c r="AI2738" s="55"/>
      <c r="AJ2738" s="55"/>
      <c r="AK2738" s="55"/>
      <c r="AL2738" s="55"/>
      <c r="AM2738" s="55"/>
      <c r="AN2738" s="55"/>
      <c r="AO2738" s="55"/>
      <c r="AP2738" s="55"/>
      <c r="AQ2738" s="55"/>
      <c r="AR2738" s="55"/>
      <c r="AS2738" s="55"/>
    </row>
    <row r="2739" spans="1:45" x14ac:dyDescent="0.3">
      <c r="B2739" s="54" t="s">
        <v>172</v>
      </c>
      <c r="C2739" s="53">
        <f>C2732</f>
        <v>0</v>
      </c>
      <c r="D2739" s="56" t="e">
        <f t="shared" ref="D2739:D2740" ca="1" si="4721">AJ2739</f>
        <v>#N/A</v>
      </c>
      <c r="E2739" s="52" t="e">
        <f t="shared" ref="E2739:W2739" si="4722">E2732</f>
        <v>#N/A</v>
      </c>
      <c r="F2739" s="52" t="e">
        <f t="shared" si="4722"/>
        <v>#N/A</v>
      </c>
      <c r="G2739" s="52" t="e">
        <f t="shared" si="4722"/>
        <v>#N/A</v>
      </c>
      <c r="H2739" s="52" t="e">
        <f t="shared" si="4722"/>
        <v>#N/A</v>
      </c>
      <c r="I2739" s="52" t="e">
        <f t="shared" si="4722"/>
        <v>#N/A</v>
      </c>
      <c r="J2739" s="52" t="e">
        <f t="shared" si="4722"/>
        <v>#N/A</v>
      </c>
      <c r="K2739" s="52" t="e">
        <f t="shared" si="4722"/>
        <v>#N/A</v>
      </c>
      <c r="L2739" s="52" t="e">
        <f t="shared" si="4722"/>
        <v>#N/A</v>
      </c>
      <c r="M2739" s="52" t="e">
        <f t="shared" si="4722"/>
        <v>#N/A</v>
      </c>
      <c r="N2739" s="52" t="e">
        <f t="shared" si="4722"/>
        <v>#N/A</v>
      </c>
      <c r="O2739" s="52" t="e">
        <f t="shared" si="4722"/>
        <v>#N/A</v>
      </c>
      <c r="P2739" s="52" t="e">
        <f t="shared" si="4722"/>
        <v>#N/A</v>
      </c>
      <c r="Q2739" s="52" t="e">
        <f t="shared" si="4722"/>
        <v>#N/A</v>
      </c>
      <c r="R2739" s="52" t="e">
        <f t="shared" si="4722"/>
        <v>#N/A</v>
      </c>
      <c r="S2739" s="52" t="e">
        <f t="shared" si="4722"/>
        <v>#N/A</v>
      </c>
      <c r="T2739" s="52" t="e">
        <f t="shared" si="4722"/>
        <v>#N/A</v>
      </c>
      <c r="U2739" s="52" t="e">
        <f t="shared" si="4722"/>
        <v>#N/A</v>
      </c>
      <c r="V2739" s="52" t="e">
        <f t="shared" si="4722"/>
        <v>#N/A</v>
      </c>
      <c r="W2739" s="52" t="e">
        <f t="shared" si="4722"/>
        <v>#N/A</v>
      </c>
      <c r="X2739" s="55" t="e">
        <f t="shared" ref="X2739:X2740" si="4723">(H2739-(O2739*P2739)/100-3*(J2739*K2739)/100)/2</f>
        <v>#N/A</v>
      </c>
      <c r="Y2739" s="55" t="e">
        <f t="shared" ref="Y2739:Y2740" si="4724">SUM(X2739,(J2739*K2739/100))/(F2739/100)</f>
        <v>#N/A</v>
      </c>
      <c r="Z2739" s="55" t="e">
        <f t="shared" ref="Z2739" si="4725">U2739*0.5+U2740*0.5</f>
        <v>#N/A</v>
      </c>
      <c r="AA2739" s="55" t="e">
        <f t="shared" ref="AA2739:AA2740" si="4726">J2739/Y2739</f>
        <v>#N/A</v>
      </c>
      <c r="AB2739" s="336" t="e">
        <f t="shared" ref="AB2739:AB2740" si="4727">X2739/(Y2739-J2739)</f>
        <v>#N/A</v>
      </c>
      <c r="AC2739" s="223" t="e">
        <f ca="1">INDEX(FGA_COEFFS,1,1)+Z2739*INDEX(FGA_COEFFS,1,2)+Y2739*INDEX(FGA_COEFFS,1,3)+R2739*INDEX(FGA_COEFFS,1,4)+Q2740*INDEX(FGA_COEFFS,1,5)+S2739*INDEX(FGA_COEFFS,1,6)+T2740*INDEX(FGA_COEFFS,1,7)+M2740*INDEX(FGA_COEFFS,1,8)+Y2743*Y2744</f>
        <v>#N/A</v>
      </c>
      <c r="AD2739" s="223" t="e">
        <f ca="1">INDEX(THREEPTA_COEFFS,1,1)+AC2739*INDEX(THREEPTA_COEFFS,1,2)+J2739*INDEX(THREEPTA_COEFFS,1,3)+AA2739*INDEX(THREEPTA_COEFFS,1,4)+K2739*INDEX(THREEPTA_COEFFS,1,5)+L2740*INDEX(THREEPTA_COEFFS,1,6)+Z2743*Z2744</f>
        <v>#N/A</v>
      </c>
      <c r="AE2739" s="223" t="e">
        <f ca="1">INDEX(THREEPTPCT_COEFFS,1,1)+K2739*INDEX(THREEPTPCT_COEFFS,1,2)+L2740*INDEX(THREEPTPCT_COEFFS,1,3)+AA2743*AA2744</f>
        <v>#N/A</v>
      </c>
      <c r="AF2739" s="55" t="e">
        <f t="shared" ref="AF2739:AF2740" ca="1" si="4728">AC2739-AD2739</f>
        <v>#N/A</v>
      </c>
      <c r="AG2739" s="223" t="e">
        <f ca="1">INDEX(TWOPTPCT_COEFFS,1,1)+AB2739*INDEX(TWOPTPCT_COEFFS,1,2)+I2740*INDEX(TWOPTPCT_COEFFS,1,3)+G2740*INDEX(TWOPTPCT_COEFFS,1,4)+L2740*INDEX(TWOPTPCT_COEFFS,1,5)+AB2743*AB2744</f>
        <v>#N/A</v>
      </c>
      <c r="AH2739" s="223" t="e">
        <f ca="1">INDEX(FTA_COEFFS,1,1)+O2739*INDEX(FTA_COEFFS,1,2)+N2740*INDEX(FTA_COEFFS,1,3)+(Q2739+R2739)*INDEX(FTA_COEFFS,1,4)+(Q2740+R2740)*INDEX(FTA_COEFFS,1,5)+M2740*INDEX(FTA_COEFFS,1,6)+AC2743*AC2744</f>
        <v>#N/A</v>
      </c>
      <c r="AI2739" s="223" t="e">
        <f ca="1">INDEX(FTPCT_COEFFS,1,1)+P2739*INDEX(FTPCT_COEFFS,1,2)+F2739*INDEX(FTPCT_COEFFS,1,3)+G2740*INDEX(FTPCT_COEFFS,1,4)+AD2743*AD2744</f>
        <v>#N/A</v>
      </c>
      <c r="AJ2739" s="338" t="e">
        <f t="shared" ref="AJ2739:AJ2740" ca="1" si="4729">AD2739*AE2739/100+AF2739*AG2739+AH2739*AI2739/100</f>
        <v>#N/A</v>
      </c>
      <c r="AK2739" s="55"/>
      <c r="AL2739" s="55"/>
      <c r="AM2739" s="55"/>
      <c r="AN2739" s="55"/>
      <c r="AO2739" s="55"/>
      <c r="AP2739" s="55"/>
      <c r="AQ2739" s="55"/>
      <c r="AR2739" s="55"/>
    </row>
    <row r="2740" spans="1:45" x14ac:dyDescent="0.3">
      <c r="B2740" s="54" t="s">
        <v>175</v>
      </c>
      <c r="C2740" s="54">
        <f>C2733</f>
        <v>0</v>
      </c>
      <c r="D2740" s="56" t="e">
        <f t="shared" ca="1" si="4721"/>
        <v>#N/A</v>
      </c>
      <c r="E2740" s="52" t="e">
        <f t="shared" ref="E2740:W2740" si="4730">E2733</f>
        <v>#N/A</v>
      </c>
      <c r="F2740" s="52" t="e">
        <f t="shared" si="4730"/>
        <v>#N/A</v>
      </c>
      <c r="G2740" s="52" t="e">
        <f t="shared" si="4730"/>
        <v>#N/A</v>
      </c>
      <c r="H2740" s="52" t="e">
        <f t="shared" si="4730"/>
        <v>#N/A</v>
      </c>
      <c r="I2740" s="52" t="e">
        <f t="shared" si="4730"/>
        <v>#N/A</v>
      </c>
      <c r="J2740" s="52" t="e">
        <f t="shared" si="4730"/>
        <v>#N/A</v>
      </c>
      <c r="K2740" s="52" t="e">
        <f t="shared" si="4730"/>
        <v>#N/A</v>
      </c>
      <c r="L2740" s="52" t="e">
        <f t="shared" si="4730"/>
        <v>#N/A</v>
      </c>
      <c r="M2740" s="52" t="e">
        <f t="shared" si="4730"/>
        <v>#N/A</v>
      </c>
      <c r="N2740" s="52" t="e">
        <f t="shared" si="4730"/>
        <v>#N/A</v>
      </c>
      <c r="O2740" s="52" t="e">
        <f t="shared" si="4730"/>
        <v>#N/A</v>
      </c>
      <c r="P2740" s="52" t="e">
        <f t="shared" si="4730"/>
        <v>#N/A</v>
      </c>
      <c r="Q2740" s="52" t="e">
        <f t="shared" si="4730"/>
        <v>#N/A</v>
      </c>
      <c r="R2740" s="52" t="e">
        <f t="shared" si="4730"/>
        <v>#N/A</v>
      </c>
      <c r="S2740" s="52" t="e">
        <f t="shared" si="4730"/>
        <v>#N/A</v>
      </c>
      <c r="T2740" s="52" t="e">
        <f t="shared" si="4730"/>
        <v>#N/A</v>
      </c>
      <c r="U2740" s="52" t="e">
        <f t="shared" si="4730"/>
        <v>#N/A</v>
      </c>
      <c r="V2740" s="52" t="e">
        <f t="shared" si="4730"/>
        <v>#N/A</v>
      </c>
      <c r="W2740" s="52" t="e">
        <f t="shared" si="4730"/>
        <v>#N/A</v>
      </c>
      <c r="X2740" s="55" t="e">
        <f t="shared" si="4723"/>
        <v>#N/A</v>
      </c>
      <c r="Y2740" s="55" t="e">
        <f t="shared" si="4724"/>
        <v>#N/A</v>
      </c>
      <c r="Z2740" s="55" t="e">
        <f t="shared" ref="Z2740" si="4731">Z2739</f>
        <v>#N/A</v>
      </c>
      <c r="AA2740" s="55" t="e">
        <f t="shared" si="4726"/>
        <v>#N/A</v>
      </c>
      <c r="AB2740" s="336" t="e">
        <f t="shared" si="4727"/>
        <v>#N/A</v>
      </c>
      <c r="AC2740" s="223" t="e">
        <f ca="1">INDEX(FGA_COEFFS,1,1)+Z2740*INDEX(FGA_COEFFS,1,2)+Y2740*INDEX(FGA_COEFFS,1,3)+R2740*INDEX(FGA_COEFFS,1,4)+Q2739*INDEX(FGA_COEFFS,1,5)+S2740*INDEX(FGA_COEFFS,1,6)+T2739*INDEX(FGA_COEFFS,1,7)+M2739*INDEX(FGA_COEFFS,1,8)+Y2743*Y2745</f>
        <v>#N/A</v>
      </c>
      <c r="AD2740" s="223" t="e">
        <f ca="1">INDEX(THREEPTA_COEFFS,1,1)+AC2740*INDEX(THREEPTA_COEFFS,1,2)+J2740*INDEX(THREEPTA_COEFFS,1,3)+AA2740*INDEX(THREEPTA_COEFFS,1,4)+K2740*INDEX(THREEPTA_COEFFS,1,5)+L2739*INDEX(THREEPTA_COEFFS,1,6)+Z2743*Z2745</f>
        <v>#N/A</v>
      </c>
      <c r="AE2740" s="223" t="e">
        <f ca="1">INDEX(THREEPTPCT_COEFFS,1,1)+K2740*INDEX(THREEPTPCT_COEFFS,1,2)+L2739*INDEX(THREEPTPCT_COEFFS,1,3)+AA2743*AA2745</f>
        <v>#N/A</v>
      </c>
      <c r="AF2740" s="55" t="e">
        <f t="shared" ca="1" si="4728"/>
        <v>#N/A</v>
      </c>
      <c r="AG2740" s="223" t="e">
        <f ca="1">INDEX(TWOPTPCT_COEFFS,1,1)+AB2740*INDEX(TWOPTPCT_COEFFS,1,2)+I2739*INDEX(TWOPTPCT_COEFFS,1,3)+G2739*INDEX(TWOPTPCT_COEFFS,1,4)+L2739*INDEX(TWOPTPCT_COEFFS,1,5)+AB2743*AB2745</f>
        <v>#N/A</v>
      </c>
      <c r="AH2740" s="223" t="e">
        <f ca="1">INDEX(FTA_COEFFS,1,1)+O2740*INDEX(FTA_COEFFS,1,2)+N2739*INDEX(FTA_COEFFS,1,3)+(Q2740+R2740)*INDEX(FTA_COEFFS,1,4)+(Q2739+R2739)*INDEX(FTA_COEFFS,1,5)+M2739*INDEX(FTA_COEFFS,1,6)+AC2743*AC2745</f>
        <v>#N/A</v>
      </c>
      <c r="AI2740" s="223" t="e">
        <f ca="1">INDEX(FTPCT_COEFFS,1,1)+P2740*INDEX(FTPCT_COEFFS,1,2)+F2740*INDEX(FTPCT_COEFFS,1,3)+G2739*INDEX(FTPCT_COEFFS,1,4)+AD2743*AD2745</f>
        <v>#N/A</v>
      </c>
      <c r="AJ2740" s="338" t="e">
        <f t="shared" ca="1" si="4729"/>
        <v>#N/A</v>
      </c>
      <c r="AK2740" s="55"/>
      <c r="AL2740" s="55"/>
      <c r="AM2740" s="55"/>
      <c r="AN2740" s="55"/>
      <c r="AO2740" s="55"/>
      <c r="AP2740" s="55"/>
      <c r="AQ2740" s="55"/>
      <c r="AR2740" s="55"/>
    </row>
    <row r="2741" spans="1:45" x14ac:dyDescent="0.3">
      <c r="A2741" s="54" t="e">
        <f ca="1">IF(D2739&gt;(D2740+(AVERAGE(V2739,W2739)-AVERAGE(V2740,W2740))/2)+2.5,C2739,IF(D2740&gt;(D2739+(AVERAGE(V2740,W2740)-AVERAGE(V2739,W2739))/2)+2.5,C2740,"Close"))</f>
        <v>#N/A</v>
      </c>
      <c r="B2741" s="64" t="e">
        <f ca="1">IF(D2740&gt;D2739,C2740,C2739)</f>
        <v>#N/A</v>
      </c>
      <c r="D2741" s="56"/>
      <c r="X2741" s="55"/>
      <c r="Y2741" s="55"/>
      <c r="Z2741" s="55"/>
      <c r="AA2741" s="55"/>
      <c r="AB2741" s="55"/>
      <c r="AC2741" s="337"/>
      <c r="AD2741" s="337"/>
      <c r="AE2741" s="337"/>
      <c r="AF2741" s="337"/>
      <c r="AG2741" s="337"/>
      <c r="AH2741" s="337"/>
      <c r="AI2741" s="337"/>
      <c r="AJ2741" s="337"/>
      <c r="AK2741" s="337"/>
      <c r="AL2741" s="337"/>
      <c r="AM2741" s="55"/>
      <c r="AN2741" s="55"/>
      <c r="AO2741" s="55"/>
      <c r="AP2741" s="55"/>
      <c r="AQ2741" s="55"/>
      <c r="AR2741" s="55"/>
      <c r="AS2741" s="55"/>
    </row>
    <row r="2742" spans="1:45" x14ac:dyDescent="0.3">
      <c r="X2742" s="54" t="s">
        <v>1305</v>
      </c>
      <c r="Y2742" s="54" t="s">
        <v>128</v>
      </c>
      <c r="Z2742" s="54" t="s">
        <v>157</v>
      </c>
      <c r="AA2742" s="54" t="s">
        <v>151</v>
      </c>
      <c r="AB2742" s="54" t="s">
        <v>1327</v>
      </c>
      <c r="AC2742" s="54" t="s">
        <v>129</v>
      </c>
      <c r="AD2742" s="54" t="s">
        <v>116</v>
      </c>
      <c r="AE2742" s="54"/>
      <c r="AF2742" s="54"/>
      <c r="AG2742" s="54"/>
      <c r="AH2742" s="54"/>
      <c r="AI2742" s="54"/>
      <c r="AJ2742" s="54"/>
      <c r="AK2742" s="54"/>
      <c r="AL2742" s="54"/>
      <c r="AM2742" s="54"/>
      <c r="AN2742" s="54"/>
      <c r="AO2742" s="54"/>
      <c r="AP2742" s="54"/>
      <c r="AQ2742" s="54"/>
      <c r="AR2742" s="54"/>
      <c r="AS2742" s="54"/>
    </row>
    <row r="2743" spans="1:45" x14ac:dyDescent="0.3">
      <c r="X2743" s="54"/>
      <c r="Y2743" s="54">
        <f t="shared" ref="Y2743:AD2743" si="4732">Y2736</f>
        <v>6.4436999999999998</v>
      </c>
      <c r="Z2743" s="54">
        <f t="shared" si="4732"/>
        <v>4.9371</v>
      </c>
      <c r="AA2743" s="54">
        <f t="shared" si="4732"/>
        <v>11.350300000000001</v>
      </c>
      <c r="AB2743" s="54">
        <f t="shared" si="4732"/>
        <v>7.1900000000000006E-2</v>
      </c>
      <c r="AC2743" s="54">
        <f t="shared" si="4732"/>
        <v>6.2766000000000002</v>
      </c>
      <c r="AD2743" s="54">
        <f t="shared" si="4732"/>
        <v>11.042999999999999</v>
      </c>
      <c r="AE2743" s="54"/>
      <c r="AF2743" s="336"/>
      <c r="AG2743" s="336"/>
      <c r="AH2743" s="336"/>
      <c r="AI2743" s="54"/>
      <c r="AJ2743" s="54"/>
      <c r="AK2743" s="54"/>
      <c r="AL2743" s="54"/>
      <c r="AM2743" s="54"/>
      <c r="AN2743" s="54"/>
      <c r="AO2743" s="54"/>
      <c r="AP2743" s="54"/>
      <c r="AQ2743" s="54"/>
      <c r="AR2743" s="54"/>
      <c r="AS2743" s="54"/>
    </row>
    <row r="2744" spans="1:45" x14ac:dyDescent="0.3">
      <c r="D2744" s="56"/>
      <c r="X2744" s="336"/>
      <c r="Y2744" s="336">
        <f t="shared" ca="1" si="4720"/>
        <v>-0.50947651082451961</v>
      </c>
      <c r="Z2744" s="336">
        <f t="shared" ca="1" si="4720"/>
        <v>-0.5026147060074424</v>
      </c>
      <c r="AA2744" s="336">
        <f t="shared" ca="1" si="4720"/>
        <v>0.95808859510075839</v>
      </c>
      <c r="AB2744" s="336">
        <f t="shared" ca="1" si="4720"/>
        <v>-0.20171573401422102</v>
      </c>
      <c r="AC2744" s="336">
        <f t="shared" ca="1" si="4720"/>
        <v>-0.22705580693174771</v>
      </c>
      <c r="AD2744" s="336">
        <f t="shared" ca="1" si="4720"/>
        <v>-0.81220077025773874</v>
      </c>
      <c r="AE2744" s="336"/>
      <c r="AF2744" s="336"/>
      <c r="AG2744" s="336"/>
      <c r="AH2744" s="336"/>
      <c r="AI2744" s="54"/>
      <c r="AJ2744" s="54"/>
      <c r="AK2744" s="54"/>
      <c r="AL2744" s="336"/>
      <c r="AM2744" s="336"/>
      <c r="AN2744" s="336"/>
      <c r="AO2744" s="336"/>
      <c r="AP2744" s="54"/>
      <c r="AQ2744" s="336"/>
      <c r="AR2744" s="336"/>
      <c r="AS2744" s="336"/>
    </row>
    <row r="2745" spans="1:45" x14ac:dyDescent="0.3">
      <c r="C2745" s="54"/>
      <c r="D2745" s="56"/>
      <c r="Y2745" s="336">
        <f t="shared" ca="1" si="4720"/>
        <v>-0.83524945323769817</v>
      </c>
      <c r="Z2745" s="336">
        <f t="shared" ca="1" si="4720"/>
        <v>1.3580541726603717E-3</v>
      </c>
      <c r="AA2745" s="336">
        <f t="shared" ca="1" si="4720"/>
        <v>0.75558448490403041</v>
      </c>
      <c r="AB2745" s="336">
        <f t="shared" ca="1" si="4720"/>
        <v>-0.8346127704558981</v>
      </c>
      <c r="AC2745" s="336">
        <f t="shared" ca="1" si="4720"/>
        <v>9.3263035740861241E-2</v>
      </c>
      <c r="AD2745" s="336">
        <f t="shared" ca="1" si="4720"/>
        <v>-0.11552438714900409</v>
      </c>
      <c r="AE2745" s="55"/>
      <c r="AF2745" s="55"/>
      <c r="AG2745" s="55"/>
      <c r="AH2745" s="55"/>
      <c r="AI2745" s="55"/>
      <c r="AJ2745" s="55"/>
      <c r="AK2745" s="55"/>
      <c r="AL2745" s="55"/>
      <c r="AM2745" s="55"/>
      <c r="AN2745" s="55"/>
      <c r="AO2745" s="55"/>
      <c r="AP2745" s="55"/>
      <c r="AQ2745" s="55"/>
      <c r="AR2745" s="55"/>
      <c r="AS2745" s="55"/>
    </row>
    <row r="2746" spans="1:45" x14ac:dyDescent="0.3">
      <c r="B2746" s="54" t="s">
        <v>172</v>
      </c>
      <c r="C2746" s="53">
        <f>C2739</f>
        <v>0</v>
      </c>
      <c r="D2746" s="56" t="e">
        <f t="shared" ref="D2746:D2747" ca="1" si="4733">AJ2746</f>
        <v>#N/A</v>
      </c>
      <c r="E2746" s="52" t="e">
        <f t="shared" ref="E2746:W2746" si="4734">E2739</f>
        <v>#N/A</v>
      </c>
      <c r="F2746" s="52" t="e">
        <f t="shared" si="4734"/>
        <v>#N/A</v>
      </c>
      <c r="G2746" s="52" t="e">
        <f t="shared" si="4734"/>
        <v>#N/A</v>
      </c>
      <c r="H2746" s="52" t="e">
        <f t="shared" si="4734"/>
        <v>#N/A</v>
      </c>
      <c r="I2746" s="52" t="e">
        <f t="shared" si="4734"/>
        <v>#N/A</v>
      </c>
      <c r="J2746" s="52" t="e">
        <f t="shared" si="4734"/>
        <v>#N/A</v>
      </c>
      <c r="K2746" s="52" t="e">
        <f t="shared" si="4734"/>
        <v>#N/A</v>
      </c>
      <c r="L2746" s="52" t="e">
        <f t="shared" si="4734"/>
        <v>#N/A</v>
      </c>
      <c r="M2746" s="52" t="e">
        <f t="shared" si="4734"/>
        <v>#N/A</v>
      </c>
      <c r="N2746" s="52" t="e">
        <f t="shared" si="4734"/>
        <v>#N/A</v>
      </c>
      <c r="O2746" s="52" t="e">
        <f t="shared" si="4734"/>
        <v>#N/A</v>
      </c>
      <c r="P2746" s="52" t="e">
        <f t="shared" si="4734"/>
        <v>#N/A</v>
      </c>
      <c r="Q2746" s="52" t="e">
        <f t="shared" si="4734"/>
        <v>#N/A</v>
      </c>
      <c r="R2746" s="52" t="e">
        <f t="shared" si="4734"/>
        <v>#N/A</v>
      </c>
      <c r="S2746" s="52" t="e">
        <f t="shared" si="4734"/>
        <v>#N/A</v>
      </c>
      <c r="T2746" s="52" t="e">
        <f t="shared" si="4734"/>
        <v>#N/A</v>
      </c>
      <c r="U2746" s="52" t="e">
        <f t="shared" si="4734"/>
        <v>#N/A</v>
      </c>
      <c r="V2746" s="52" t="e">
        <f t="shared" si="4734"/>
        <v>#N/A</v>
      </c>
      <c r="W2746" s="52" t="e">
        <f t="shared" si="4734"/>
        <v>#N/A</v>
      </c>
      <c r="X2746" s="55" t="e">
        <f t="shared" ref="X2746:X2747" si="4735">(H2746-(O2746*P2746)/100-3*(J2746*K2746)/100)/2</f>
        <v>#N/A</v>
      </c>
      <c r="Y2746" s="55" t="e">
        <f t="shared" ref="Y2746:Y2747" si="4736">SUM(X2746,(J2746*K2746/100))/(F2746/100)</f>
        <v>#N/A</v>
      </c>
      <c r="Z2746" s="55" t="e">
        <f t="shared" ref="Z2746" si="4737">U2746*0.5+U2747*0.5</f>
        <v>#N/A</v>
      </c>
      <c r="AA2746" s="55" t="e">
        <f t="shared" ref="AA2746:AA2747" si="4738">J2746/Y2746</f>
        <v>#N/A</v>
      </c>
      <c r="AB2746" s="336" t="e">
        <f t="shared" ref="AB2746:AB2747" si="4739">X2746/(Y2746-J2746)</f>
        <v>#N/A</v>
      </c>
      <c r="AC2746" s="223" t="e">
        <f ca="1">INDEX(FGA_COEFFS,1,1)+Z2746*INDEX(FGA_COEFFS,1,2)+Y2746*INDEX(FGA_COEFFS,1,3)+R2746*INDEX(FGA_COEFFS,1,4)+Q2747*INDEX(FGA_COEFFS,1,5)+S2746*INDEX(FGA_COEFFS,1,6)+T2747*INDEX(FGA_COEFFS,1,7)+M2747*INDEX(FGA_COEFFS,1,8)+Y2750*Y2751</f>
        <v>#N/A</v>
      </c>
      <c r="AD2746" s="223" t="e">
        <f ca="1">INDEX(THREEPTA_COEFFS,1,1)+AC2746*INDEX(THREEPTA_COEFFS,1,2)+J2746*INDEX(THREEPTA_COEFFS,1,3)+AA2746*INDEX(THREEPTA_COEFFS,1,4)+K2746*INDEX(THREEPTA_COEFFS,1,5)+L2747*INDEX(THREEPTA_COEFFS,1,6)+Z2750*Z2751</f>
        <v>#N/A</v>
      </c>
      <c r="AE2746" s="223" t="e">
        <f ca="1">INDEX(THREEPTPCT_COEFFS,1,1)+K2746*INDEX(THREEPTPCT_COEFFS,1,2)+L2747*INDEX(THREEPTPCT_COEFFS,1,3)+AA2750*AA2751</f>
        <v>#N/A</v>
      </c>
      <c r="AF2746" s="55" t="e">
        <f t="shared" ref="AF2746:AF2747" ca="1" si="4740">AC2746-AD2746</f>
        <v>#N/A</v>
      </c>
      <c r="AG2746" s="223" t="e">
        <f ca="1">INDEX(TWOPTPCT_COEFFS,1,1)+AB2746*INDEX(TWOPTPCT_COEFFS,1,2)+I2747*INDEX(TWOPTPCT_COEFFS,1,3)+G2747*INDEX(TWOPTPCT_COEFFS,1,4)+L2747*INDEX(TWOPTPCT_COEFFS,1,5)+AB2750*AB2751</f>
        <v>#N/A</v>
      </c>
      <c r="AH2746" s="223" t="e">
        <f ca="1">INDEX(FTA_COEFFS,1,1)+O2746*INDEX(FTA_COEFFS,1,2)+N2747*INDEX(FTA_COEFFS,1,3)+(Q2746+R2746)*INDEX(FTA_COEFFS,1,4)+(Q2747+R2747)*INDEX(FTA_COEFFS,1,5)+M2747*INDEX(FTA_COEFFS,1,6)+AC2750*AC2751</f>
        <v>#N/A</v>
      </c>
      <c r="AI2746" s="223" t="e">
        <f ca="1">INDEX(FTPCT_COEFFS,1,1)+P2746*INDEX(FTPCT_COEFFS,1,2)+F2746*INDEX(FTPCT_COEFFS,1,3)+G2747*INDEX(FTPCT_COEFFS,1,4)+AD2750*AD2751</f>
        <v>#N/A</v>
      </c>
      <c r="AJ2746" s="338" t="e">
        <f t="shared" ref="AJ2746:AJ2747" ca="1" si="4741">AD2746*AE2746/100+AF2746*AG2746+AH2746*AI2746/100</f>
        <v>#N/A</v>
      </c>
      <c r="AK2746" s="55"/>
      <c r="AL2746" s="55"/>
      <c r="AM2746" s="55"/>
      <c r="AN2746" s="55"/>
      <c r="AO2746" s="55"/>
      <c r="AP2746" s="55"/>
      <c r="AQ2746" s="55"/>
      <c r="AR2746" s="55"/>
    </row>
    <row r="2747" spans="1:45" x14ac:dyDescent="0.3">
      <c r="B2747" s="54" t="s">
        <v>175</v>
      </c>
      <c r="C2747" s="54">
        <f>C2740</f>
        <v>0</v>
      </c>
      <c r="D2747" s="56" t="e">
        <f t="shared" ca="1" si="4733"/>
        <v>#N/A</v>
      </c>
      <c r="E2747" s="52" t="e">
        <f t="shared" ref="E2747:W2747" si="4742">E2740</f>
        <v>#N/A</v>
      </c>
      <c r="F2747" s="52" t="e">
        <f t="shared" si="4742"/>
        <v>#N/A</v>
      </c>
      <c r="G2747" s="52" t="e">
        <f t="shared" si="4742"/>
        <v>#N/A</v>
      </c>
      <c r="H2747" s="52" t="e">
        <f t="shared" si="4742"/>
        <v>#N/A</v>
      </c>
      <c r="I2747" s="52" t="e">
        <f t="shared" si="4742"/>
        <v>#N/A</v>
      </c>
      <c r="J2747" s="52" t="e">
        <f t="shared" si="4742"/>
        <v>#N/A</v>
      </c>
      <c r="K2747" s="52" t="e">
        <f t="shared" si="4742"/>
        <v>#N/A</v>
      </c>
      <c r="L2747" s="52" t="e">
        <f t="shared" si="4742"/>
        <v>#N/A</v>
      </c>
      <c r="M2747" s="52" t="e">
        <f t="shared" si="4742"/>
        <v>#N/A</v>
      </c>
      <c r="N2747" s="52" t="e">
        <f t="shared" si="4742"/>
        <v>#N/A</v>
      </c>
      <c r="O2747" s="52" t="e">
        <f t="shared" si="4742"/>
        <v>#N/A</v>
      </c>
      <c r="P2747" s="52" t="e">
        <f t="shared" si="4742"/>
        <v>#N/A</v>
      </c>
      <c r="Q2747" s="52" t="e">
        <f t="shared" si="4742"/>
        <v>#N/A</v>
      </c>
      <c r="R2747" s="52" t="e">
        <f t="shared" si="4742"/>
        <v>#N/A</v>
      </c>
      <c r="S2747" s="52" t="e">
        <f t="shared" si="4742"/>
        <v>#N/A</v>
      </c>
      <c r="T2747" s="52" t="e">
        <f t="shared" si="4742"/>
        <v>#N/A</v>
      </c>
      <c r="U2747" s="52" t="e">
        <f t="shared" si="4742"/>
        <v>#N/A</v>
      </c>
      <c r="V2747" s="52" t="e">
        <f t="shared" si="4742"/>
        <v>#N/A</v>
      </c>
      <c r="W2747" s="52" t="e">
        <f t="shared" si="4742"/>
        <v>#N/A</v>
      </c>
      <c r="X2747" s="55" t="e">
        <f t="shared" si="4735"/>
        <v>#N/A</v>
      </c>
      <c r="Y2747" s="55" t="e">
        <f t="shared" si="4736"/>
        <v>#N/A</v>
      </c>
      <c r="Z2747" s="55" t="e">
        <f t="shared" ref="Z2747" si="4743">Z2746</f>
        <v>#N/A</v>
      </c>
      <c r="AA2747" s="55" t="e">
        <f t="shared" si="4738"/>
        <v>#N/A</v>
      </c>
      <c r="AB2747" s="336" t="e">
        <f t="shared" si="4739"/>
        <v>#N/A</v>
      </c>
      <c r="AC2747" s="223" t="e">
        <f ca="1">INDEX(FGA_COEFFS,1,1)+Z2747*INDEX(FGA_COEFFS,1,2)+Y2747*INDEX(FGA_COEFFS,1,3)+R2747*INDEX(FGA_COEFFS,1,4)+Q2746*INDEX(FGA_COEFFS,1,5)+S2747*INDEX(FGA_COEFFS,1,6)+T2746*INDEX(FGA_COEFFS,1,7)+M2746*INDEX(FGA_COEFFS,1,8)+Y2750*Y2752</f>
        <v>#N/A</v>
      </c>
      <c r="AD2747" s="223" t="e">
        <f ca="1">INDEX(THREEPTA_COEFFS,1,1)+AC2747*INDEX(THREEPTA_COEFFS,1,2)+J2747*INDEX(THREEPTA_COEFFS,1,3)+AA2747*INDEX(THREEPTA_COEFFS,1,4)+K2747*INDEX(THREEPTA_COEFFS,1,5)+L2746*INDEX(THREEPTA_COEFFS,1,6)+Z2750*Z2752</f>
        <v>#N/A</v>
      </c>
      <c r="AE2747" s="223" t="e">
        <f ca="1">INDEX(THREEPTPCT_COEFFS,1,1)+K2747*INDEX(THREEPTPCT_COEFFS,1,2)+L2746*INDEX(THREEPTPCT_COEFFS,1,3)+AA2750*AA2752</f>
        <v>#N/A</v>
      </c>
      <c r="AF2747" s="55" t="e">
        <f t="shared" ca="1" si="4740"/>
        <v>#N/A</v>
      </c>
      <c r="AG2747" s="223" t="e">
        <f ca="1">INDEX(TWOPTPCT_COEFFS,1,1)+AB2747*INDEX(TWOPTPCT_COEFFS,1,2)+I2746*INDEX(TWOPTPCT_COEFFS,1,3)+G2746*INDEX(TWOPTPCT_COEFFS,1,4)+L2746*INDEX(TWOPTPCT_COEFFS,1,5)+AB2750*AB2752</f>
        <v>#N/A</v>
      </c>
      <c r="AH2747" s="223" t="e">
        <f ca="1">INDEX(FTA_COEFFS,1,1)+O2747*INDEX(FTA_COEFFS,1,2)+N2746*INDEX(FTA_COEFFS,1,3)+(Q2747+R2747)*INDEX(FTA_COEFFS,1,4)+(Q2746+R2746)*INDEX(FTA_COEFFS,1,5)+M2746*INDEX(FTA_COEFFS,1,6)+AC2750*AC2752</f>
        <v>#N/A</v>
      </c>
      <c r="AI2747" s="223" t="e">
        <f ca="1">INDEX(FTPCT_COEFFS,1,1)+P2747*INDEX(FTPCT_COEFFS,1,2)+F2747*INDEX(FTPCT_COEFFS,1,3)+G2746*INDEX(FTPCT_COEFFS,1,4)+AD2750*AD2752</f>
        <v>#N/A</v>
      </c>
      <c r="AJ2747" s="338" t="e">
        <f t="shared" ca="1" si="4741"/>
        <v>#N/A</v>
      </c>
      <c r="AK2747" s="55"/>
      <c r="AL2747" s="55"/>
      <c r="AM2747" s="55"/>
      <c r="AN2747" s="55"/>
      <c r="AO2747" s="55"/>
      <c r="AP2747" s="55"/>
      <c r="AQ2747" s="55"/>
      <c r="AR2747" s="55"/>
    </row>
    <row r="2748" spans="1:45" x14ac:dyDescent="0.3">
      <c r="A2748" s="54" t="e">
        <f ca="1">IF(D2746&gt;(D2747+(AVERAGE(V2746,W2746)-AVERAGE(V2747,W2747))/2)+2.5,C2746,IF(D2747&gt;(D2746+(AVERAGE(V2747,W2747)-AVERAGE(V2746,W2746))/2)+2.5,C2747,"Close"))</f>
        <v>#N/A</v>
      </c>
      <c r="B2748" s="64" t="e">
        <f ca="1">IF(D2747&gt;D2746,C2747,C2746)</f>
        <v>#N/A</v>
      </c>
      <c r="D2748" s="56"/>
      <c r="X2748" s="55"/>
      <c r="Y2748" s="55"/>
      <c r="Z2748" s="55"/>
      <c r="AA2748" s="55"/>
      <c r="AB2748" s="55"/>
      <c r="AC2748" s="337"/>
      <c r="AD2748" s="337"/>
      <c r="AE2748" s="337"/>
      <c r="AF2748" s="337"/>
      <c r="AG2748" s="337"/>
      <c r="AH2748" s="337"/>
      <c r="AI2748" s="337"/>
      <c r="AJ2748" s="337"/>
      <c r="AK2748" s="337"/>
      <c r="AL2748" s="337"/>
      <c r="AM2748" s="55"/>
      <c r="AN2748" s="55"/>
      <c r="AO2748" s="55"/>
      <c r="AP2748" s="55"/>
      <c r="AQ2748" s="55"/>
      <c r="AR2748" s="55"/>
      <c r="AS2748" s="55"/>
    </row>
    <row r="2749" spans="1:45" x14ac:dyDescent="0.3">
      <c r="X2749" s="54" t="s">
        <v>1305</v>
      </c>
      <c r="Y2749" s="54" t="s">
        <v>128</v>
      </c>
      <c r="Z2749" s="54" t="s">
        <v>157</v>
      </c>
      <c r="AA2749" s="54" t="s">
        <v>151</v>
      </c>
      <c r="AB2749" s="54" t="s">
        <v>1327</v>
      </c>
      <c r="AC2749" s="54" t="s">
        <v>129</v>
      </c>
      <c r="AD2749" s="54" t="s">
        <v>116</v>
      </c>
      <c r="AE2749" s="54"/>
      <c r="AF2749" s="54"/>
      <c r="AG2749" s="54"/>
      <c r="AH2749" s="54"/>
      <c r="AI2749" s="54"/>
      <c r="AJ2749" s="54"/>
      <c r="AK2749" s="54"/>
      <c r="AL2749" s="54"/>
      <c r="AM2749" s="54"/>
      <c r="AN2749" s="54"/>
      <c r="AO2749" s="54"/>
      <c r="AP2749" s="54"/>
      <c r="AQ2749" s="54"/>
      <c r="AR2749" s="54"/>
      <c r="AS2749" s="54"/>
    </row>
    <row r="2750" spans="1:45" x14ac:dyDescent="0.3">
      <c r="X2750" s="54"/>
      <c r="Y2750" s="54">
        <f t="shared" ref="Y2750:AD2750" si="4744">Y2743</f>
        <v>6.4436999999999998</v>
      </c>
      <c r="Z2750" s="54">
        <f t="shared" si="4744"/>
        <v>4.9371</v>
      </c>
      <c r="AA2750" s="54">
        <f t="shared" si="4744"/>
        <v>11.350300000000001</v>
      </c>
      <c r="AB2750" s="54">
        <f t="shared" si="4744"/>
        <v>7.1900000000000006E-2</v>
      </c>
      <c r="AC2750" s="54">
        <f t="shared" si="4744"/>
        <v>6.2766000000000002</v>
      </c>
      <c r="AD2750" s="54">
        <f t="shared" si="4744"/>
        <v>11.042999999999999</v>
      </c>
      <c r="AE2750" s="54"/>
      <c r="AF2750" s="336"/>
      <c r="AG2750" s="336"/>
      <c r="AH2750" s="336"/>
      <c r="AI2750" s="54"/>
      <c r="AJ2750" s="54"/>
      <c r="AK2750" s="54"/>
      <c r="AL2750" s="54"/>
      <c r="AM2750" s="54"/>
      <c r="AN2750" s="54"/>
      <c r="AO2750" s="54"/>
      <c r="AP2750" s="54"/>
      <c r="AQ2750" s="54"/>
      <c r="AR2750" s="54"/>
      <c r="AS2750" s="54"/>
    </row>
    <row r="2751" spans="1:45" x14ac:dyDescent="0.3">
      <c r="D2751" s="56"/>
      <c r="X2751" s="336"/>
      <c r="Y2751" s="336">
        <f t="shared" ca="1" si="4720"/>
        <v>0.2426617513207811</v>
      </c>
      <c r="Z2751" s="336">
        <f t="shared" ca="1" si="4720"/>
        <v>-5.9604338353188568E-2</v>
      </c>
      <c r="AA2751" s="336">
        <f t="shared" ca="1" si="4720"/>
        <v>-1.1439666172700274</v>
      </c>
      <c r="AB2751" s="336">
        <f t="shared" ca="1" si="4720"/>
        <v>2.0869355890835477E-2</v>
      </c>
      <c r="AC2751" s="336">
        <f t="shared" ca="1" si="4720"/>
        <v>0.92853957834396916</v>
      </c>
      <c r="AD2751" s="336">
        <f t="shared" ca="1" si="4720"/>
        <v>-4.4768814189724265E-3</v>
      </c>
      <c r="AE2751" s="336"/>
      <c r="AF2751" s="336"/>
      <c r="AG2751" s="336"/>
      <c r="AH2751" s="336"/>
      <c r="AI2751" s="54"/>
      <c r="AJ2751" s="54"/>
      <c r="AK2751" s="54"/>
      <c r="AL2751" s="336"/>
      <c r="AM2751" s="336"/>
      <c r="AN2751" s="336"/>
      <c r="AO2751" s="336"/>
      <c r="AP2751" s="54"/>
      <c r="AQ2751" s="336"/>
      <c r="AR2751" s="336"/>
      <c r="AS2751" s="336"/>
    </row>
    <row r="2752" spans="1:45" x14ac:dyDescent="0.3">
      <c r="C2752" s="54"/>
      <c r="D2752" s="56"/>
      <c r="Y2752" s="336">
        <f t="shared" ca="1" si="4720"/>
        <v>-1.1522716603597085</v>
      </c>
      <c r="Z2752" s="336">
        <f t="shared" ca="1" si="4720"/>
        <v>-8.294567455700344E-2</v>
      </c>
      <c r="AA2752" s="336">
        <f t="shared" ca="1" si="4720"/>
        <v>-0.3143608520286772</v>
      </c>
      <c r="AB2752" s="336">
        <f t="shared" ca="1" si="4720"/>
        <v>0.32503053534795778</v>
      </c>
      <c r="AC2752" s="336">
        <f t="shared" ca="1" si="4720"/>
        <v>1.2763863581857575</v>
      </c>
      <c r="AD2752" s="336">
        <f t="shared" ca="1" si="4720"/>
        <v>-3.5496752375265311E-2</v>
      </c>
      <c r="AE2752" s="55"/>
      <c r="AF2752" s="55"/>
      <c r="AG2752" s="55"/>
      <c r="AH2752" s="55"/>
      <c r="AI2752" s="55"/>
      <c r="AJ2752" s="55"/>
      <c r="AK2752" s="55"/>
      <c r="AL2752" s="55"/>
      <c r="AM2752" s="55"/>
      <c r="AN2752" s="55"/>
      <c r="AO2752" s="55"/>
      <c r="AP2752" s="55"/>
      <c r="AQ2752" s="55"/>
      <c r="AR2752" s="55"/>
      <c r="AS2752" s="55"/>
    </row>
    <row r="2753" spans="1:45" x14ac:dyDescent="0.3">
      <c r="B2753" s="54" t="s">
        <v>172</v>
      </c>
      <c r="C2753" s="53">
        <f>C2746</f>
        <v>0</v>
      </c>
      <c r="D2753" s="56" t="e">
        <f t="shared" ref="D2753:D2754" ca="1" si="4745">AJ2753</f>
        <v>#N/A</v>
      </c>
      <c r="E2753" s="52" t="e">
        <f t="shared" ref="E2753:W2753" si="4746">E2746</f>
        <v>#N/A</v>
      </c>
      <c r="F2753" s="52" t="e">
        <f t="shared" si="4746"/>
        <v>#N/A</v>
      </c>
      <c r="G2753" s="52" t="e">
        <f t="shared" si="4746"/>
        <v>#N/A</v>
      </c>
      <c r="H2753" s="52" t="e">
        <f t="shared" si="4746"/>
        <v>#N/A</v>
      </c>
      <c r="I2753" s="52" t="e">
        <f t="shared" si="4746"/>
        <v>#N/A</v>
      </c>
      <c r="J2753" s="52" t="e">
        <f t="shared" si="4746"/>
        <v>#N/A</v>
      </c>
      <c r="K2753" s="52" t="e">
        <f t="shared" si="4746"/>
        <v>#N/A</v>
      </c>
      <c r="L2753" s="52" t="e">
        <f t="shared" si="4746"/>
        <v>#N/A</v>
      </c>
      <c r="M2753" s="52" t="e">
        <f t="shared" si="4746"/>
        <v>#N/A</v>
      </c>
      <c r="N2753" s="52" t="e">
        <f t="shared" si="4746"/>
        <v>#N/A</v>
      </c>
      <c r="O2753" s="52" t="e">
        <f t="shared" si="4746"/>
        <v>#N/A</v>
      </c>
      <c r="P2753" s="52" t="e">
        <f t="shared" si="4746"/>
        <v>#N/A</v>
      </c>
      <c r="Q2753" s="52" t="e">
        <f t="shared" si="4746"/>
        <v>#N/A</v>
      </c>
      <c r="R2753" s="52" t="e">
        <f t="shared" si="4746"/>
        <v>#N/A</v>
      </c>
      <c r="S2753" s="52" t="e">
        <f t="shared" si="4746"/>
        <v>#N/A</v>
      </c>
      <c r="T2753" s="52" t="e">
        <f t="shared" si="4746"/>
        <v>#N/A</v>
      </c>
      <c r="U2753" s="52" t="e">
        <f t="shared" si="4746"/>
        <v>#N/A</v>
      </c>
      <c r="V2753" s="52" t="e">
        <f t="shared" si="4746"/>
        <v>#N/A</v>
      </c>
      <c r="W2753" s="52" t="e">
        <f t="shared" si="4746"/>
        <v>#N/A</v>
      </c>
      <c r="X2753" s="55" t="e">
        <f t="shared" ref="X2753:X2754" si="4747">(H2753-(O2753*P2753)/100-3*(J2753*K2753)/100)/2</f>
        <v>#N/A</v>
      </c>
      <c r="Y2753" s="55" t="e">
        <f t="shared" ref="Y2753:Y2754" si="4748">SUM(X2753,(J2753*K2753/100))/(F2753/100)</f>
        <v>#N/A</v>
      </c>
      <c r="Z2753" s="55" t="e">
        <f t="shared" ref="Z2753" si="4749">U2753*0.5+U2754*0.5</f>
        <v>#N/A</v>
      </c>
      <c r="AA2753" s="55" t="e">
        <f t="shared" ref="AA2753:AA2754" si="4750">J2753/Y2753</f>
        <v>#N/A</v>
      </c>
      <c r="AB2753" s="336" t="e">
        <f t="shared" ref="AB2753:AB2754" si="4751">X2753/(Y2753-J2753)</f>
        <v>#N/A</v>
      </c>
      <c r="AC2753" s="223" t="e">
        <f ca="1">INDEX(FGA_COEFFS,1,1)+Z2753*INDEX(FGA_COEFFS,1,2)+Y2753*INDEX(FGA_COEFFS,1,3)+R2753*INDEX(FGA_COEFFS,1,4)+Q2754*INDEX(FGA_COEFFS,1,5)+S2753*INDEX(FGA_COEFFS,1,6)+T2754*INDEX(FGA_COEFFS,1,7)+M2754*INDEX(FGA_COEFFS,1,8)+Y2757*Y2758</f>
        <v>#N/A</v>
      </c>
      <c r="AD2753" s="223" t="e">
        <f ca="1">INDEX(THREEPTA_COEFFS,1,1)+AC2753*INDEX(THREEPTA_COEFFS,1,2)+J2753*INDEX(THREEPTA_COEFFS,1,3)+AA2753*INDEX(THREEPTA_COEFFS,1,4)+K2753*INDEX(THREEPTA_COEFFS,1,5)+L2754*INDEX(THREEPTA_COEFFS,1,6)+Z2757*Z2758</f>
        <v>#N/A</v>
      </c>
      <c r="AE2753" s="223" t="e">
        <f ca="1">INDEX(THREEPTPCT_COEFFS,1,1)+K2753*INDEX(THREEPTPCT_COEFFS,1,2)+L2754*INDEX(THREEPTPCT_COEFFS,1,3)+AA2757*AA2758</f>
        <v>#N/A</v>
      </c>
      <c r="AF2753" s="55" t="e">
        <f t="shared" ref="AF2753:AF2754" ca="1" si="4752">AC2753-AD2753</f>
        <v>#N/A</v>
      </c>
      <c r="AG2753" s="223" t="e">
        <f ca="1">INDEX(TWOPTPCT_COEFFS,1,1)+AB2753*INDEX(TWOPTPCT_COEFFS,1,2)+I2754*INDEX(TWOPTPCT_COEFFS,1,3)+G2754*INDEX(TWOPTPCT_COEFFS,1,4)+L2754*INDEX(TWOPTPCT_COEFFS,1,5)+AB2757*AB2758</f>
        <v>#N/A</v>
      </c>
      <c r="AH2753" s="223" t="e">
        <f ca="1">INDEX(FTA_COEFFS,1,1)+O2753*INDEX(FTA_COEFFS,1,2)+N2754*INDEX(FTA_COEFFS,1,3)+(Q2753+R2753)*INDEX(FTA_COEFFS,1,4)+(Q2754+R2754)*INDEX(FTA_COEFFS,1,5)+M2754*INDEX(FTA_COEFFS,1,6)+AC2757*AC2758</f>
        <v>#N/A</v>
      </c>
      <c r="AI2753" s="223" t="e">
        <f ca="1">INDEX(FTPCT_COEFFS,1,1)+P2753*INDEX(FTPCT_COEFFS,1,2)+F2753*INDEX(FTPCT_COEFFS,1,3)+G2754*INDEX(FTPCT_COEFFS,1,4)+AD2757*AD2758</f>
        <v>#N/A</v>
      </c>
      <c r="AJ2753" s="338" t="e">
        <f t="shared" ref="AJ2753:AJ2754" ca="1" si="4753">AD2753*AE2753/100+AF2753*AG2753+AH2753*AI2753/100</f>
        <v>#N/A</v>
      </c>
      <c r="AK2753" s="55"/>
      <c r="AL2753" s="55"/>
      <c r="AM2753" s="55"/>
      <c r="AN2753" s="55"/>
      <c r="AO2753" s="55"/>
      <c r="AP2753" s="55"/>
      <c r="AQ2753" s="55"/>
      <c r="AR2753" s="55"/>
    </row>
    <row r="2754" spans="1:45" x14ac:dyDescent="0.3">
      <c r="B2754" s="54" t="s">
        <v>175</v>
      </c>
      <c r="C2754" s="54">
        <f>C2747</f>
        <v>0</v>
      </c>
      <c r="D2754" s="56" t="e">
        <f t="shared" ca="1" si="4745"/>
        <v>#N/A</v>
      </c>
      <c r="E2754" s="52" t="e">
        <f t="shared" ref="E2754:W2754" si="4754">E2747</f>
        <v>#N/A</v>
      </c>
      <c r="F2754" s="52" t="e">
        <f t="shared" si="4754"/>
        <v>#N/A</v>
      </c>
      <c r="G2754" s="52" t="e">
        <f t="shared" si="4754"/>
        <v>#N/A</v>
      </c>
      <c r="H2754" s="52" t="e">
        <f t="shared" si="4754"/>
        <v>#N/A</v>
      </c>
      <c r="I2754" s="52" t="e">
        <f t="shared" si="4754"/>
        <v>#N/A</v>
      </c>
      <c r="J2754" s="52" t="e">
        <f t="shared" si="4754"/>
        <v>#N/A</v>
      </c>
      <c r="K2754" s="52" t="e">
        <f t="shared" si="4754"/>
        <v>#N/A</v>
      </c>
      <c r="L2754" s="52" t="e">
        <f t="shared" si="4754"/>
        <v>#N/A</v>
      </c>
      <c r="M2754" s="52" t="e">
        <f t="shared" si="4754"/>
        <v>#N/A</v>
      </c>
      <c r="N2754" s="52" t="e">
        <f t="shared" si="4754"/>
        <v>#N/A</v>
      </c>
      <c r="O2754" s="52" t="e">
        <f t="shared" si="4754"/>
        <v>#N/A</v>
      </c>
      <c r="P2754" s="52" t="e">
        <f t="shared" si="4754"/>
        <v>#N/A</v>
      </c>
      <c r="Q2754" s="52" t="e">
        <f t="shared" si="4754"/>
        <v>#N/A</v>
      </c>
      <c r="R2754" s="52" t="e">
        <f t="shared" si="4754"/>
        <v>#N/A</v>
      </c>
      <c r="S2754" s="52" t="e">
        <f t="shared" si="4754"/>
        <v>#N/A</v>
      </c>
      <c r="T2754" s="52" t="e">
        <f t="shared" si="4754"/>
        <v>#N/A</v>
      </c>
      <c r="U2754" s="52" t="e">
        <f t="shared" si="4754"/>
        <v>#N/A</v>
      </c>
      <c r="V2754" s="52" t="e">
        <f t="shared" si="4754"/>
        <v>#N/A</v>
      </c>
      <c r="W2754" s="52" t="e">
        <f t="shared" si="4754"/>
        <v>#N/A</v>
      </c>
      <c r="X2754" s="55" t="e">
        <f t="shared" si="4747"/>
        <v>#N/A</v>
      </c>
      <c r="Y2754" s="55" t="e">
        <f t="shared" si="4748"/>
        <v>#N/A</v>
      </c>
      <c r="Z2754" s="55" t="e">
        <f t="shared" ref="Z2754" si="4755">Z2753</f>
        <v>#N/A</v>
      </c>
      <c r="AA2754" s="55" t="e">
        <f t="shared" si="4750"/>
        <v>#N/A</v>
      </c>
      <c r="AB2754" s="336" t="e">
        <f t="shared" si="4751"/>
        <v>#N/A</v>
      </c>
      <c r="AC2754" s="223" t="e">
        <f ca="1">INDEX(FGA_COEFFS,1,1)+Z2754*INDEX(FGA_COEFFS,1,2)+Y2754*INDEX(FGA_COEFFS,1,3)+R2754*INDEX(FGA_COEFFS,1,4)+Q2753*INDEX(FGA_COEFFS,1,5)+S2754*INDEX(FGA_COEFFS,1,6)+T2753*INDEX(FGA_COEFFS,1,7)+M2753*INDEX(FGA_COEFFS,1,8)+Y2757*Y2759</f>
        <v>#N/A</v>
      </c>
      <c r="AD2754" s="223" t="e">
        <f ca="1">INDEX(THREEPTA_COEFFS,1,1)+AC2754*INDEX(THREEPTA_COEFFS,1,2)+J2754*INDEX(THREEPTA_COEFFS,1,3)+AA2754*INDEX(THREEPTA_COEFFS,1,4)+K2754*INDEX(THREEPTA_COEFFS,1,5)+L2753*INDEX(THREEPTA_COEFFS,1,6)+Z2757*Z2759</f>
        <v>#N/A</v>
      </c>
      <c r="AE2754" s="223" t="e">
        <f ca="1">INDEX(THREEPTPCT_COEFFS,1,1)+K2754*INDEX(THREEPTPCT_COEFFS,1,2)+L2753*INDEX(THREEPTPCT_COEFFS,1,3)+AA2757*AA2759</f>
        <v>#N/A</v>
      </c>
      <c r="AF2754" s="55" t="e">
        <f t="shared" ca="1" si="4752"/>
        <v>#N/A</v>
      </c>
      <c r="AG2754" s="223" t="e">
        <f ca="1">INDEX(TWOPTPCT_COEFFS,1,1)+AB2754*INDEX(TWOPTPCT_COEFFS,1,2)+I2753*INDEX(TWOPTPCT_COEFFS,1,3)+G2753*INDEX(TWOPTPCT_COEFFS,1,4)+L2753*INDEX(TWOPTPCT_COEFFS,1,5)+AB2757*AB2759</f>
        <v>#N/A</v>
      </c>
      <c r="AH2754" s="223" t="e">
        <f ca="1">INDEX(FTA_COEFFS,1,1)+O2754*INDEX(FTA_COEFFS,1,2)+N2753*INDEX(FTA_COEFFS,1,3)+(Q2754+R2754)*INDEX(FTA_COEFFS,1,4)+(Q2753+R2753)*INDEX(FTA_COEFFS,1,5)+M2753*INDEX(FTA_COEFFS,1,6)+AC2757*AC2759</f>
        <v>#N/A</v>
      </c>
      <c r="AI2754" s="223" t="e">
        <f ca="1">INDEX(FTPCT_COEFFS,1,1)+P2754*INDEX(FTPCT_COEFFS,1,2)+F2754*INDEX(FTPCT_COEFFS,1,3)+G2753*INDEX(FTPCT_COEFFS,1,4)+AD2757*AD2759</f>
        <v>#N/A</v>
      </c>
      <c r="AJ2754" s="338" t="e">
        <f t="shared" ca="1" si="4753"/>
        <v>#N/A</v>
      </c>
      <c r="AK2754" s="55"/>
      <c r="AL2754" s="55"/>
      <c r="AM2754" s="55"/>
      <c r="AN2754" s="55"/>
      <c r="AO2754" s="55"/>
      <c r="AP2754" s="55"/>
      <c r="AQ2754" s="55"/>
      <c r="AR2754" s="55"/>
    </row>
    <row r="2755" spans="1:45" x14ac:dyDescent="0.3">
      <c r="A2755" s="54" t="e">
        <f ca="1">IF(D2753&gt;(D2754+(AVERAGE(V2753,W2753)-AVERAGE(V2754,W2754))/2)+2.5,C2753,IF(D2754&gt;(D2753+(AVERAGE(V2754,W2754)-AVERAGE(V2753,W2753))/2)+2.5,C2754,"Close"))</f>
        <v>#N/A</v>
      </c>
      <c r="B2755" s="64" t="e">
        <f ca="1">IF(D2754&gt;D2753,C2754,C2753)</f>
        <v>#N/A</v>
      </c>
      <c r="D2755" s="56"/>
      <c r="X2755" s="55"/>
      <c r="Y2755" s="55"/>
      <c r="Z2755" s="55"/>
      <c r="AA2755" s="55"/>
      <c r="AB2755" s="55"/>
      <c r="AC2755" s="337"/>
      <c r="AD2755" s="337"/>
      <c r="AE2755" s="337"/>
      <c r="AF2755" s="337"/>
      <c r="AG2755" s="337"/>
      <c r="AH2755" s="337"/>
      <c r="AI2755" s="337"/>
      <c r="AJ2755" s="337"/>
      <c r="AK2755" s="337"/>
      <c r="AL2755" s="337"/>
      <c r="AM2755" s="55"/>
      <c r="AN2755" s="55"/>
      <c r="AO2755" s="55"/>
      <c r="AP2755" s="55"/>
      <c r="AQ2755" s="55"/>
      <c r="AR2755" s="55"/>
      <c r="AS2755" s="55"/>
    </row>
    <row r="2756" spans="1:45" x14ac:dyDescent="0.3">
      <c r="X2756" s="54" t="s">
        <v>1305</v>
      </c>
      <c r="Y2756" s="54" t="s">
        <v>128</v>
      </c>
      <c r="Z2756" s="54" t="s">
        <v>157</v>
      </c>
      <c r="AA2756" s="54" t="s">
        <v>151</v>
      </c>
      <c r="AB2756" s="54" t="s">
        <v>1327</v>
      </c>
      <c r="AC2756" s="54" t="s">
        <v>129</v>
      </c>
      <c r="AD2756" s="54" t="s">
        <v>116</v>
      </c>
      <c r="AE2756" s="54"/>
      <c r="AF2756" s="54"/>
      <c r="AG2756" s="54"/>
      <c r="AH2756" s="54"/>
      <c r="AI2756" s="54"/>
      <c r="AJ2756" s="54"/>
      <c r="AK2756" s="54"/>
      <c r="AL2756" s="54"/>
      <c r="AM2756" s="54"/>
      <c r="AN2756" s="54"/>
      <c r="AO2756" s="54"/>
      <c r="AP2756" s="54"/>
      <c r="AQ2756" s="54"/>
      <c r="AR2756" s="54"/>
      <c r="AS2756" s="54"/>
    </row>
    <row r="2757" spans="1:45" x14ac:dyDescent="0.3">
      <c r="X2757" s="54"/>
      <c r="Y2757" s="54">
        <f t="shared" ref="Y2757:AD2757" si="4756">Y2750</f>
        <v>6.4436999999999998</v>
      </c>
      <c r="Z2757" s="54">
        <f t="shared" si="4756"/>
        <v>4.9371</v>
      </c>
      <c r="AA2757" s="54">
        <f t="shared" si="4756"/>
        <v>11.350300000000001</v>
      </c>
      <c r="AB2757" s="54">
        <f t="shared" si="4756"/>
        <v>7.1900000000000006E-2</v>
      </c>
      <c r="AC2757" s="54">
        <f t="shared" si="4756"/>
        <v>6.2766000000000002</v>
      </c>
      <c r="AD2757" s="54">
        <f t="shared" si="4756"/>
        <v>11.042999999999999</v>
      </c>
      <c r="AE2757" s="54"/>
      <c r="AF2757" s="336"/>
      <c r="AG2757" s="336"/>
      <c r="AH2757" s="336"/>
      <c r="AI2757" s="54"/>
      <c r="AJ2757" s="54"/>
      <c r="AK2757" s="54"/>
      <c r="AL2757" s="54"/>
      <c r="AM2757" s="54"/>
      <c r="AN2757" s="54"/>
      <c r="AO2757" s="54"/>
      <c r="AP2757" s="54"/>
      <c r="AQ2757" s="54"/>
      <c r="AR2757" s="54"/>
      <c r="AS2757" s="54"/>
    </row>
    <row r="2758" spans="1:45" x14ac:dyDescent="0.3">
      <c r="D2758" s="56"/>
      <c r="X2758" s="336"/>
      <c r="Y2758" s="336">
        <f t="shared" ca="1" si="4720"/>
        <v>-0.32332681020494008</v>
      </c>
      <c r="Z2758" s="336">
        <f t="shared" ca="1" si="4720"/>
        <v>0.29830075316425747</v>
      </c>
      <c r="AA2758" s="336">
        <f t="shared" ca="1" si="4720"/>
        <v>-0.51552661852475579</v>
      </c>
      <c r="AB2758" s="336">
        <f t="shared" ca="1" si="4720"/>
        <v>0.10354019122474939</v>
      </c>
      <c r="AC2758" s="336">
        <f t="shared" ca="1" si="4720"/>
        <v>-1.3815955153085531</v>
      </c>
      <c r="AD2758" s="336">
        <f t="shared" ca="1" si="4720"/>
        <v>1.3832713646038275</v>
      </c>
      <c r="AE2758" s="336"/>
      <c r="AF2758" s="336"/>
      <c r="AG2758" s="336"/>
      <c r="AH2758" s="336"/>
      <c r="AI2758" s="54"/>
      <c r="AJ2758" s="54"/>
      <c r="AK2758" s="54"/>
      <c r="AL2758" s="336"/>
      <c r="AM2758" s="336"/>
      <c r="AN2758" s="336"/>
      <c r="AO2758" s="336"/>
      <c r="AP2758" s="54"/>
      <c r="AQ2758" s="336"/>
      <c r="AR2758" s="336"/>
      <c r="AS2758" s="336"/>
    </row>
    <row r="2759" spans="1:45" x14ac:dyDescent="0.3">
      <c r="C2759" s="54"/>
      <c r="D2759" s="56"/>
      <c r="Y2759" s="336">
        <f t="shared" ca="1" si="4720"/>
        <v>-4.6028401834381089E-3</v>
      </c>
      <c r="Z2759" s="336">
        <f t="shared" ca="1" si="4720"/>
        <v>-3.8798037592864018E-3</v>
      </c>
      <c r="AA2759" s="336">
        <f t="shared" ca="1" si="4720"/>
        <v>1.3095692531551871E-3</v>
      </c>
      <c r="AB2759" s="336">
        <f t="shared" ca="1" si="4720"/>
        <v>0.10371318368344447</v>
      </c>
      <c r="AC2759" s="336">
        <f t="shared" ca="1" si="4720"/>
        <v>-0.15665656768385844</v>
      </c>
      <c r="AD2759" s="336">
        <f t="shared" ca="1" si="4720"/>
        <v>-0.32448705189320298</v>
      </c>
      <c r="AE2759" s="55"/>
      <c r="AF2759" s="55"/>
      <c r="AG2759" s="55"/>
      <c r="AH2759" s="55"/>
      <c r="AI2759" s="55"/>
      <c r="AJ2759" s="55"/>
      <c r="AK2759" s="55"/>
      <c r="AL2759" s="55"/>
      <c r="AM2759" s="55"/>
      <c r="AN2759" s="55"/>
      <c r="AO2759" s="55"/>
      <c r="AP2759" s="55"/>
      <c r="AQ2759" s="55"/>
      <c r="AR2759" s="55"/>
      <c r="AS2759" s="55"/>
    </row>
    <row r="2760" spans="1:45" x14ac:dyDescent="0.3">
      <c r="B2760" s="54" t="s">
        <v>172</v>
      </c>
      <c r="C2760" s="53">
        <f>C2753</f>
        <v>0</v>
      </c>
      <c r="D2760" s="56" t="e">
        <f t="shared" ref="D2760:D2761" ca="1" si="4757">AJ2760</f>
        <v>#N/A</v>
      </c>
      <c r="E2760" s="52" t="e">
        <f t="shared" ref="E2760:W2760" si="4758">E2753</f>
        <v>#N/A</v>
      </c>
      <c r="F2760" s="52" t="e">
        <f t="shared" si="4758"/>
        <v>#N/A</v>
      </c>
      <c r="G2760" s="52" t="e">
        <f t="shared" si="4758"/>
        <v>#N/A</v>
      </c>
      <c r="H2760" s="52" t="e">
        <f t="shared" si="4758"/>
        <v>#N/A</v>
      </c>
      <c r="I2760" s="52" t="e">
        <f t="shared" si="4758"/>
        <v>#N/A</v>
      </c>
      <c r="J2760" s="52" t="e">
        <f t="shared" si="4758"/>
        <v>#N/A</v>
      </c>
      <c r="K2760" s="52" t="e">
        <f t="shared" si="4758"/>
        <v>#N/A</v>
      </c>
      <c r="L2760" s="52" t="e">
        <f t="shared" si="4758"/>
        <v>#N/A</v>
      </c>
      <c r="M2760" s="52" t="e">
        <f t="shared" si="4758"/>
        <v>#N/A</v>
      </c>
      <c r="N2760" s="52" t="e">
        <f t="shared" si="4758"/>
        <v>#N/A</v>
      </c>
      <c r="O2760" s="52" t="e">
        <f t="shared" si="4758"/>
        <v>#N/A</v>
      </c>
      <c r="P2760" s="52" t="e">
        <f t="shared" si="4758"/>
        <v>#N/A</v>
      </c>
      <c r="Q2760" s="52" t="e">
        <f t="shared" si="4758"/>
        <v>#N/A</v>
      </c>
      <c r="R2760" s="52" t="e">
        <f t="shared" si="4758"/>
        <v>#N/A</v>
      </c>
      <c r="S2760" s="52" t="e">
        <f t="shared" si="4758"/>
        <v>#N/A</v>
      </c>
      <c r="T2760" s="52" t="e">
        <f t="shared" si="4758"/>
        <v>#N/A</v>
      </c>
      <c r="U2760" s="52" t="e">
        <f t="shared" si="4758"/>
        <v>#N/A</v>
      </c>
      <c r="V2760" s="52" t="e">
        <f t="shared" si="4758"/>
        <v>#N/A</v>
      </c>
      <c r="W2760" s="52" t="e">
        <f t="shared" si="4758"/>
        <v>#N/A</v>
      </c>
      <c r="X2760" s="55" t="e">
        <f t="shared" ref="X2760:X2761" si="4759">(H2760-(O2760*P2760)/100-3*(J2760*K2760)/100)/2</f>
        <v>#N/A</v>
      </c>
      <c r="Y2760" s="55" t="e">
        <f t="shared" ref="Y2760:Y2761" si="4760">SUM(X2760,(J2760*K2760/100))/(F2760/100)</f>
        <v>#N/A</v>
      </c>
      <c r="Z2760" s="55" t="e">
        <f t="shared" ref="Z2760" si="4761">U2760*0.5+U2761*0.5</f>
        <v>#N/A</v>
      </c>
      <c r="AA2760" s="55" t="e">
        <f t="shared" ref="AA2760:AA2761" si="4762">J2760/Y2760</f>
        <v>#N/A</v>
      </c>
      <c r="AB2760" s="336" t="e">
        <f t="shared" ref="AB2760:AB2761" si="4763">X2760/(Y2760-J2760)</f>
        <v>#N/A</v>
      </c>
      <c r="AC2760" s="223" t="e">
        <f ca="1">INDEX(FGA_COEFFS,1,1)+Z2760*INDEX(FGA_COEFFS,1,2)+Y2760*INDEX(FGA_COEFFS,1,3)+R2760*INDEX(FGA_COEFFS,1,4)+Q2761*INDEX(FGA_COEFFS,1,5)+S2760*INDEX(FGA_COEFFS,1,6)+T2761*INDEX(FGA_COEFFS,1,7)+M2761*INDEX(FGA_COEFFS,1,8)+Y2764*Y2765</f>
        <v>#N/A</v>
      </c>
      <c r="AD2760" s="223" t="e">
        <f ca="1">INDEX(THREEPTA_COEFFS,1,1)+AC2760*INDEX(THREEPTA_COEFFS,1,2)+J2760*INDEX(THREEPTA_COEFFS,1,3)+AA2760*INDEX(THREEPTA_COEFFS,1,4)+K2760*INDEX(THREEPTA_COEFFS,1,5)+L2761*INDEX(THREEPTA_COEFFS,1,6)+Z2764*Z2765</f>
        <v>#N/A</v>
      </c>
      <c r="AE2760" s="223" t="e">
        <f ca="1">INDEX(THREEPTPCT_COEFFS,1,1)+K2760*INDEX(THREEPTPCT_COEFFS,1,2)+L2761*INDEX(THREEPTPCT_COEFFS,1,3)+AA2764*AA2765</f>
        <v>#N/A</v>
      </c>
      <c r="AF2760" s="55" t="e">
        <f t="shared" ref="AF2760:AF2761" ca="1" si="4764">AC2760-AD2760</f>
        <v>#N/A</v>
      </c>
      <c r="AG2760" s="223" t="e">
        <f ca="1">INDEX(TWOPTPCT_COEFFS,1,1)+AB2760*INDEX(TWOPTPCT_COEFFS,1,2)+I2761*INDEX(TWOPTPCT_COEFFS,1,3)+G2761*INDEX(TWOPTPCT_COEFFS,1,4)+L2761*INDEX(TWOPTPCT_COEFFS,1,5)+AB2764*AB2765</f>
        <v>#N/A</v>
      </c>
      <c r="AH2760" s="223" t="e">
        <f ca="1">INDEX(FTA_COEFFS,1,1)+O2760*INDEX(FTA_COEFFS,1,2)+N2761*INDEX(FTA_COEFFS,1,3)+(Q2760+R2760)*INDEX(FTA_COEFFS,1,4)+(Q2761+R2761)*INDEX(FTA_COEFFS,1,5)+M2761*INDEX(FTA_COEFFS,1,6)+AC2764*AC2765</f>
        <v>#N/A</v>
      </c>
      <c r="AI2760" s="223" t="e">
        <f ca="1">INDEX(FTPCT_COEFFS,1,1)+P2760*INDEX(FTPCT_COEFFS,1,2)+F2760*INDEX(FTPCT_COEFFS,1,3)+G2761*INDEX(FTPCT_COEFFS,1,4)+AD2764*AD2765</f>
        <v>#N/A</v>
      </c>
      <c r="AJ2760" s="338" t="e">
        <f t="shared" ref="AJ2760:AJ2761" ca="1" si="4765">AD2760*AE2760/100+AF2760*AG2760+AH2760*AI2760/100</f>
        <v>#N/A</v>
      </c>
      <c r="AK2760" s="55"/>
      <c r="AL2760" s="55"/>
      <c r="AM2760" s="55"/>
      <c r="AN2760" s="55"/>
      <c r="AO2760" s="55"/>
      <c r="AP2760" s="55"/>
      <c r="AQ2760" s="55"/>
      <c r="AR2760" s="55"/>
    </row>
    <row r="2761" spans="1:45" x14ac:dyDescent="0.3">
      <c r="B2761" s="54" t="s">
        <v>175</v>
      </c>
      <c r="C2761" s="54">
        <f>C2754</f>
        <v>0</v>
      </c>
      <c r="D2761" s="56" t="e">
        <f t="shared" ca="1" si="4757"/>
        <v>#N/A</v>
      </c>
      <c r="E2761" s="52" t="e">
        <f t="shared" ref="E2761:W2761" si="4766">E2754</f>
        <v>#N/A</v>
      </c>
      <c r="F2761" s="52" t="e">
        <f t="shared" si="4766"/>
        <v>#N/A</v>
      </c>
      <c r="G2761" s="52" t="e">
        <f t="shared" si="4766"/>
        <v>#N/A</v>
      </c>
      <c r="H2761" s="52" t="e">
        <f t="shared" si="4766"/>
        <v>#N/A</v>
      </c>
      <c r="I2761" s="52" t="e">
        <f t="shared" si="4766"/>
        <v>#N/A</v>
      </c>
      <c r="J2761" s="52" t="e">
        <f t="shared" si="4766"/>
        <v>#N/A</v>
      </c>
      <c r="K2761" s="52" t="e">
        <f t="shared" si="4766"/>
        <v>#N/A</v>
      </c>
      <c r="L2761" s="52" t="e">
        <f t="shared" si="4766"/>
        <v>#N/A</v>
      </c>
      <c r="M2761" s="52" t="e">
        <f t="shared" si="4766"/>
        <v>#N/A</v>
      </c>
      <c r="N2761" s="52" t="e">
        <f t="shared" si="4766"/>
        <v>#N/A</v>
      </c>
      <c r="O2761" s="52" t="e">
        <f t="shared" si="4766"/>
        <v>#N/A</v>
      </c>
      <c r="P2761" s="52" t="e">
        <f t="shared" si="4766"/>
        <v>#N/A</v>
      </c>
      <c r="Q2761" s="52" t="e">
        <f t="shared" si="4766"/>
        <v>#N/A</v>
      </c>
      <c r="R2761" s="52" t="e">
        <f t="shared" si="4766"/>
        <v>#N/A</v>
      </c>
      <c r="S2761" s="52" t="e">
        <f t="shared" si="4766"/>
        <v>#N/A</v>
      </c>
      <c r="T2761" s="52" t="e">
        <f t="shared" si="4766"/>
        <v>#N/A</v>
      </c>
      <c r="U2761" s="52" t="e">
        <f t="shared" si="4766"/>
        <v>#N/A</v>
      </c>
      <c r="V2761" s="52" t="e">
        <f t="shared" si="4766"/>
        <v>#N/A</v>
      </c>
      <c r="W2761" s="52" t="e">
        <f t="shared" si="4766"/>
        <v>#N/A</v>
      </c>
      <c r="X2761" s="55" t="e">
        <f t="shared" si="4759"/>
        <v>#N/A</v>
      </c>
      <c r="Y2761" s="55" t="e">
        <f t="shared" si="4760"/>
        <v>#N/A</v>
      </c>
      <c r="Z2761" s="55" t="e">
        <f t="shared" ref="Z2761" si="4767">Z2760</f>
        <v>#N/A</v>
      </c>
      <c r="AA2761" s="55" t="e">
        <f t="shared" si="4762"/>
        <v>#N/A</v>
      </c>
      <c r="AB2761" s="336" t="e">
        <f t="shared" si="4763"/>
        <v>#N/A</v>
      </c>
      <c r="AC2761" s="223" t="e">
        <f ca="1">INDEX(FGA_COEFFS,1,1)+Z2761*INDEX(FGA_COEFFS,1,2)+Y2761*INDEX(FGA_COEFFS,1,3)+R2761*INDEX(FGA_COEFFS,1,4)+Q2760*INDEX(FGA_COEFFS,1,5)+S2761*INDEX(FGA_COEFFS,1,6)+T2760*INDEX(FGA_COEFFS,1,7)+M2760*INDEX(FGA_COEFFS,1,8)+Y2764*Y2766</f>
        <v>#N/A</v>
      </c>
      <c r="AD2761" s="223" t="e">
        <f ca="1">INDEX(THREEPTA_COEFFS,1,1)+AC2761*INDEX(THREEPTA_COEFFS,1,2)+J2761*INDEX(THREEPTA_COEFFS,1,3)+AA2761*INDEX(THREEPTA_COEFFS,1,4)+K2761*INDEX(THREEPTA_COEFFS,1,5)+L2760*INDEX(THREEPTA_COEFFS,1,6)+Z2764*Z2766</f>
        <v>#N/A</v>
      </c>
      <c r="AE2761" s="223" t="e">
        <f ca="1">INDEX(THREEPTPCT_COEFFS,1,1)+K2761*INDEX(THREEPTPCT_COEFFS,1,2)+L2760*INDEX(THREEPTPCT_COEFFS,1,3)+AA2764*AA2766</f>
        <v>#N/A</v>
      </c>
      <c r="AF2761" s="55" t="e">
        <f t="shared" ca="1" si="4764"/>
        <v>#N/A</v>
      </c>
      <c r="AG2761" s="223" t="e">
        <f ca="1">INDEX(TWOPTPCT_COEFFS,1,1)+AB2761*INDEX(TWOPTPCT_COEFFS,1,2)+I2760*INDEX(TWOPTPCT_COEFFS,1,3)+G2760*INDEX(TWOPTPCT_COEFFS,1,4)+L2760*INDEX(TWOPTPCT_COEFFS,1,5)+AB2764*AB2766</f>
        <v>#N/A</v>
      </c>
      <c r="AH2761" s="223" t="e">
        <f ca="1">INDEX(FTA_COEFFS,1,1)+O2761*INDEX(FTA_COEFFS,1,2)+N2760*INDEX(FTA_COEFFS,1,3)+(Q2761+R2761)*INDEX(FTA_COEFFS,1,4)+(Q2760+R2760)*INDEX(FTA_COEFFS,1,5)+M2760*INDEX(FTA_COEFFS,1,6)+AC2764*AC2766</f>
        <v>#N/A</v>
      </c>
      <c r="AI2761" s="223" t="e">
        <f ca="1">INDEX(FTPCT_COEFFS,1,1)+P2761*INDEX(FTPCT_COEFFS,1,2)+F2761*INDEX(FTPCT_COEFFS,1,3)+G2760*INDEX(FTPCT_COEFFS,1,4)+AD2764*AD2766</f>
        <v>#N/A</v>
      </c>
      <c r="AJ2761" s="338" t="e">
        <f t="shared" ca="1" si="4765"/>
        <v>#N/A</v>
      </c>
      <c r="AK2761" s="55"/>
      <c r="AL2761" s="55"/>
      <c r="AM2761" s="55"/>
      <c r="AN2761" s="55"/>
      <c r="AO2761" s="55"/>
      <c r="AP2761" s="55"/>
      <c r="AQ2761" s="55"/>
      <c r="AR2761" s="55"/>
    </row>
    <row r="2762" spans="1:45" x14ac:dyDescent="0.3">
      <c r="A2762" s="54" t="e">
        <f ca="1">IF(D2760&gt;(D2761+(AVERAGE(V2760,W2760)-AVERAGE(V2761,W2761))/2)+2.5,C2760,IF(D2761&gt;(D2760+(AVERAGE(V2761,W2761)-AVERAGE(V2760,W2760))/2)+2.5,C2761,"Close"))</f>
        <v>#N/A</v>
      </c>
      <c r="B2762" s="64" t="e">
        <f ca="1">IF(D2761&gt;D2760,C2761,C2760)</f>
        <v>#N/A</v>
      </c>
      <c r="D2762" s="56"/>
      <c r="X2762" s="55"/>
      <c r="Y2762" s="55"/>
      <c r="Z2762" s="55"/>
      <c r="AA2762" s="55"/>
      <c r="AB2762" s="55"/>
      <c r="AC2762" s="337"/>
      <c r="AD2762" s="337"/>
      <c r="AE2762" s="337"/>
      <c r="AF2762" s="337"/>
      <c r="AG2762" s="337"/>
      <c r="AH2762" s="337"/>
      <c r="AI2762" s="337"/>
      <c r="AJ2762" s="337"/>
      <c r="AK2762" s="337"/>
      <c r="AL2762" s="337"/>
      <c r="AM2762" s="55"/>
      <c r="AN2762" s="55"/>
      <c r="AO2762" s="55"/>
      <c r="AP2762" s="55"/>
      <c r="AQ2762" s="55"/>
      <c r="AR2762" s="55"/>
      <c r="AS2762" s="55"/>
    </row>
    <row r="2763" spans="1:45" x14ac:dyDescent="0.3">
      <c r="X2763" s="54" t="s">
        <v>1305</v>
      </c>
      <c r="Y2763" s="54" t="s">
        <v>128</v>
      </c>
      <c r="Z2763" s="54" t="s">
        <v>157</v>
      </c>
      <c r="AA2763" s="54" t="s">
        <v>151</v>
      </c>
      <c r="AB2763" s="54" t="s">
        <v>1327</v>
      </c>
      <c r="AC2763" s="54" t="s">
        <v>129</v>
      </c>
      <c r="AD2763" s="54" t="s">
        <v>116</v>
      </c>
      <c r="AE2763" s="54"/>
      <c r="AF2763" s="54"/>
      <c r="AG2763" s="54"/>
      <c r="AH2763" s="54"/>
      <c r="AI2763" s="54"/>
      <c r="AJ2763" s="54"/>
      <c r="AK2763" s="54"/>
      <c r="AL2763" s="54"/>
      <c r="AM2763" s="54"/>
      <c r="AN2763" s="54"/>
      <c r="AO2763" s="54"/>
      <c r="AP2763" s="54"/>
      <c r="AQ2763" s="54"/>
      <c r="AR2763" s="54"/>
      <c r="AS2763" s="54"/>
    </row>
    <row r="2764" spans="1:45" x14ac:dyDescent="0.3">
      <c r="X2764" s="54"/>
      <c r="Y2764" s="54">
        <f t="shared" ref="Y2764:AD2764" si="4768">Y2757</f>
        <v>6.4436999999999998</v>
      </c>
      <c r="Z2764" s="54">
        <f t="shared" si="4768"/>
        <v>4.9371</v>
      </c>
      <c r="AA2764" s="54">
        <f t="shared" si="4768"/>
        <v>11.350300000000001</v>
      </c>
      <c r="AB2764" s="54">
        <f t="shared" si="4768"/>
        <v>7.1900000000000006E-2</v>
      </c>
      <c r="AC2764" s="54">
        <f t="shared" si="4768"/>
        <v>6.2766000000000002</v>
      </c>
      <c r="AD2764" s="54">
        <f t="shared" si="4768"/>
        <v>11.042999999999999</v>
      </c>
      <c r="AE2764" s="54"/>
      <c r="AF2764" s="336"/>
      <c r="AG2764" s="336"/>
      <c r="AH2764" s="336"/>
      <c r="AI2764" s="54"/>
      <c r="AJ2764" s="54"/>
      <c r="AK2764" s="54"/>
      <c r="AL2764" s="54"/>
      <c r="AM2764" s="54"/>
      <c r="AN2764" s="54"/>
      <c r="AO2764" s="54"/>
      <c r="AP2764" s="54"/>
      <c r="AQ2764" s="54"/>
      <c r="AR2764" s="54"/>
      <c r="AS2764" s="54"/>
    </row>
    <row r="2765" spans="1:45" x14ac:dyDescent="0.3">
      <c r="D2765" s="56"/>
      <c r="X2765" s="336"/>
      <c r="Y2765" s="336">
        <f t="shared" ca="1" si="4720"/>
        <v>-0.73046053958218959</v>
      </c>
      <c r="Z2765" s="336">
        <f t="shared" ca="1" si="4720"/>
        <v>-1.1388958909661755</v>
      </c>
      <c r="AA2765" s="336">
        <f t="shared" ca="1" si="4720"/>
        <v>0.63207096677884667</v>
      </c>
      <c r="AB2765" s="336">
        <f t="shared" ca="1" si="4720"/>
        <v>0.40477947487489963</v>
      </c>
      <c r="AC2765" s="336">
        <f t="shared" ca="1" si="4720"/>
        <v>-0.98662090488914078</v>
      </c>
      <c r="AD2765" s="336">
        <f t="shared" ca="1" si="4720"/>
        <v>6.2289569994284755E-2</v>
      </c>
      <c r="AE2765" s="336"/>
      <c r="AF2765" s="336"/>
      <c r="AG2765" s="336"/>
      <c r="AH2765" s="336"/>
      <c r="AI2765" s="54"/>
      <c r="AJ2765" s="54"/>
      <c r="AK2765" s="54"/>
      <c r="AL2765" s="336"/>
      <c r="AM2765" s="336"/>
      <c r="AN2765" s="336"/>
      <c r="AO2765" s="336"/>
      <c r="AP2765" s="54"/>
      <c r="AQ2765" s="336"/>
      <c r="AR2765" s="336"/>
      <c r="AS2765" s="336"/>
    </row>
    <row r="2766" spans="1:45" x14ac:dyDescent="0.3">
      <c r="C2766" s="54"/>
      <c r="D2766" s="56"/>
      <c r="Y2766" s="336">
        <f t="shared" ca="1" si="4720"/>
        <v>1.2729838234205673</v>
      </c>
      <c r="Z2766" s="336">
        <f t="shared" ca="1" si="4720"/>
        <v>-0.87164436913842014</v>
      </c>
      <c r="AA2766" s="336">
        <f t="shared" ca="1" si="4720"/>
        <v>-3.2061838555083932E-2</v>
      </c>
      <c r="AB2766" s="336">
        <f t="shared" ca="1" si="4720"/>
        <v>-0.3307932772940082</v>
      </c>
      <c r="AC2766" s="336">
        <f t="shared" ca="1" si="4720"/>
        <v>0.40355248267971677</v>
      </c>
      <c r="AD2766" s="336">
        <f t="shared" ca="1" si="4720"/>
        <v>0.54988946365017222</v>
      </c>
      <c r="AE2766" s="55"/>
      <c r="AF2766" s="55"/>
      <c r="AG2766" s="55"/>
      <c r="AH2766" s="55"/>
      <c r="AI2766" s="55"/>
      <c r="AJ2766" s="55"/>
      <c r="AK2766" s="55"/>
      <c r="AL2766" s="55"/>
      <c r="AM2766" s="55"/>
      <c r="AN2766" s="55"/>
      <c r="AO2766" s="55"/>
      <c r="AP2766" s="55"/>
      <c r="AQ2766" s="55"/>
      <c r="AR2766" s="55"/>
      <c r="AS2766" s="55"/>
    </row>
    <row r="2767" spans="1:45" x14ac:dyDescent="0.3">
      <c r="B2767" s="54" t="s">
        <v>172</v>
      </c>
      <c r="C2767" s="53">
        <f>C2760</f>
        <v>0</v>
      </c>
      <c r="D2767" s="56" t="e">
        <f t="shared" ref="D2767:D2768" ca="1" si="4769">AJ2767</f>
        <v>#N/A</v>
      </c>
      <c r="E2767" s="52" t="e">
        <f t="shared" ref="E2767:W2767" si="4770">E2760</f>
        <v>#N/A</v>
      </c>
      <c r="F2767" s="52" t="e">
        <f t="shared" si="4770"/>
        <v>#N/A</v>
      </c>
      <c r="G2767" s="52" t="e">
        <f t="shared" si="4770"/>
        <v>#N/A</v>
      </c>
      <c r="H2767" s="52" t="e">
        <f t="shared" si="4770"/>
        <v>#N/A</v>
      </c>
      <c r="I2767" s="52" t="e">
        <f t="shared" si="4770"/>
        <v>#N/A</v>
      </c>
      <c r="J2767" s="52" t="e">
        <f t="shared" si="4770"/>
        <v>#N/A</v>
      </c>
      <c r="K2767" s="52" t="e">
        <f t="shared" si="4770"/>
        <v>#N/A</v>
      </c>
      <c r="L2767" s="52" t="e">
        <f t="shared" si="4770"/>
        <v>#N/A</v>
      </c>
      <c r="M2767" s="52" t="e">
        <f t="shared" si="4770"/>
        <v>#N/A</v>
      </c>
      <c r="N2767" s="52" t="e">
        <f t="shared" si="4770"/>
        <v>#N/A</v>
      </c>
      <c r="O2767" s="52" t="e">
        <f t="shared" si="4770"/>
        <v>#N/A</v>
      </c>
      <c r="P2767" s="52" t="e">
        <f t="shared" si="4770"/>
        <v>#N/A</v>
      </c>
      <c r="Q2767" s="52" t="e">
        <f t="shared" si="4770"/>
        <v>#N/A</v>
      </c>
      <c r="R2767" s="52" t="e">
        <f t="shared" si="4770"/>
        <v>#N/A</v>
      </c>
      <c r="S2767" s="52" t="e">
        <f t="shared" si="4770"/>
        <v>#N/A</v>
      </c>
      <c r="T2767" s="52" t="e">
        <f t="shared" si="4770"/>
        <v>#N/A</v>
      </c>
      <c r="U2767" s="52" t="e">
        <f t="shared" si="4770"/>
        <v>#N/A</v>
      </c>
      <c r="V2767" s="52" t="e">
        <f t="shared" si="4770"/>
        <v>#N/A</v>
      </c>
      <c r="W2767" s="52" t="e">
        <f t="shared" si="4770"/>
        <v>#N/A</v>
      </c>
      <c r="X2767" s="55" t="e">
        <f t="shared" ref="X2767:X2768" si="4771">(H2767-(O2767*P2767)/100-3*(J2767*K2767)/100)/2</f>
        <v>#N/A</v>
      </c>
      <c r="Y2767" s="55" t="e">
        <f t="shared" ref="Y2767:Y2768" si="4772">SUM(X2767,(J2767*K2767/100))/(F2767/100)</f>
        <v>#N/A</v>
      </c>
      <c r="Z2767" s="55" t="e">
        <f t="shared" ref="Z2767" si="4773">U2767*0.5+U2768*0.5</f>
        <v>#N/A</v>
      </c>
      <c r="AA2767" s="55" t="e">
        <f t="shared" ref="AA2767:AA2768" si="4774">J2767/Y2767</f>
        <v>#N/A</v>
      </c>
      <c r="AB2767" s="336" t="e">
        <f t="shared" ref="AB2767:AB2768" si="4775">X2767/(Y2767-J2767)</f>
        <v>#N/A</v>
      </c>
      <c r="AC2767" s="223" t="e">
        <f ca="1">INDEX(FGA_COEFFS,1,1)+Z2767*INDEX(FGA_COEFFS,1,2)+Y2767*INDEX(FGA_COEFFS,1,3)+R2767*INDEX(FGA_COEFFS,1,4)+Q2768*INDEX(FGA_COEFFS,1,5)+S2767*INDEX(FGA_COEFFS,1,6)+T2768*INDEX(FGA_COEFFS,1,7)+M2768*INDEX(FGA_COEFFS,1,8)+Y2771*Y2772</f>
        <v>#N/A</v>
      </c>
      <c r="AD2767" s="223" t="e">
        <f ca="1">INDEX(THREEPTA_COEFFS,1,1)+AC2767*INDEX(THREEPTA_COEFFS,1,2)+J2767*INDEX(THREEPTA_COEFFS,1,3)+AA2767*INDEX(THREEPTA_COEFFS,1,4)+K2767*INDEX(THREEPTA_COEFFS,1,5)+L2768*INDEX(THREEPTA_COEFFS,1,6)+Z2771*Z2772</f>
        <v>#N/A</v>
      </c>
      <c r="AE2767" s="223" t="e">
        <f ca="1">INDEX(THREEPTPCT_COEFFS,1,1)+K2767*INDEX(THREEPTPCT_COEFFS,1,2)+L2768*INDEX(THREEPTPCT_COEFFS,1,3)+AA2771*AA2772</f>
        <v>#N/A</v>
      </c>
      <c r="AF2767" s="55" t="e">
        <f t="shared" ref="AF2767:AF2768" ca="1" si="4776">AC2767-AD2767</f>
        <v>#N/A</v>
      </c>
      <c r="AG2767" s="223" t="e">
        <f ca="1">INDEX(TWOPTPCT_COEFFS,1,1)+AB2767*INDEX(TWOPTPCT_COEFFS,1,2)+I2768*INDEX(TWOPTPCT_COEFFS,1,3)+G2768*INDEX(TWOPTPCT_COEFFS,1,4)+L2768*INDEX(TWOPTPCT_COEFFS,1,5)+AB2771*AB2772</f>
        <v>#N/A</v>
      </c>
      <c r="AH2767" s="223" t="e">
        <f ca="1">INDEX(FTA_COEFFS,1,1)+O2767*INDEX(FTA_COEFFS,1,2)+N2768*INDEX(FTA_COEFFS,1,3)+(Q2767+R2767)*INDEX(FTA_COEFFS,1,4)+(Q2768+R2768)*INDEX(FTA_COEFFS,1,5)+M2768*INDEX(FTA_COEFFS,1,6)+AC2771*AC2772</f>
        <v>#N/A</v>
      </c>
      <c r="AI2767" s="223" t="e">
        <f ca="1">INDEX(FTPCT_COEFFS,1,1)+P2767*INDEX(FTPCT_COEFFS,1,2)+F2767*INDEX(FTPCT_COEFFS,1,3)+G2768*INDEX(FTPCT_COEFFS,1,4)+AD2771*AD2772</f>
        <v>#N/A</v>
      </c>
      <c r="AJ2767" s="338" t="e">
        <f t="shared" ref="AJ2767:AJ2768" ca="1" si="4777">AD2767*AE2767/100+AF2767*AG2767+AH2767*AI2767/100</f>
        <v>#N/A</v>
      </c>
      <c r="AK2767" s="55"/>
      <c r="AL2767" s="55"/>
      <c r="AM2767" s="55"/>
      <c r="AN2767" s="55"/>
      <c r="AO2767" s="55"/>
      <c r="AP2767" s="55"/>
      <c r="AQ2767" s="55"/>
      <c r="AR2767" s="55"/>
    </row>
    <row r="2768" spans="1:45" x14ac:dyDescent="0.3">
      <c r="B2768" s="54" t="s">
        <v>175</v>
      </c>
      <c r="C2768" s="54">
        <f>C2761</f>
        <v>0</v>
      </c>
      <c r="D2768" s="56" t="e">
        <f t="shared" ca="1" si="4769"/>
        <v>#N/A</v>
      </c>
      <c r="E2768" s="52" t="e">
        <f t="shared" ref="E2768:W2768" si="4778">E2761</f>
        <v>#N/A</v>
      </c>
      <c r="F2768" s="52" t="e">
        <f t="shared" si="4778"/>
        <v>#N/A</v>
      </c>
      <c r="G2768" s="52" t="e">
        <f t="shared" si="4778"/>
        <v>#N/A</v>
      </c>
      <c r="H2768" s="52" t="e">
        <f t="shared" si="4778"/>
        <v>#N/A</v>
      </c>
      <c r="I2768" s="52" t="e">
        <f t="shared" si="4778"/>
        <v>#N/A</v>
      </c>
      <c r="J2768" s="52" t="e">
        <f t="shared" si="4778"/>
        <v>#N/A</v>
      </c>
      <c r="K2768" s="52" t="e">
        <f t="shared" si="4778"/>
        <v>#N/A</v>
      </c>
      <c r="L2768" s="52" t="e">
        <f t="shared" si="4778"/>
        <v>#N/A</v>
      </c>
      <c r="M2768" s="52" t="e">
        <f t="shared" si="4778"/>
        <v>#N/A</v>
      </c>
      <c r="N2768" s="52" t="e">
        <f t="shared" si="4778"/>
        <v>#N/A</v>
      </c>
      <c r="O2768" s="52" t="e">
        <f t="shared" si="4778"/>
        <v>#N/A</v>
      </c>
      <c r="P2768" s="52" t="e">
        <f t="shared" si="4778"/>
        <v>#N/A</v>
      </c>
      <c r="Q2768" s="52" t="e">
        <f t="shared" si="4778"/>
        <v>#N/A</v>
      </c>
      <c r="R2768" s="52" t="e">
        <f t="shared" si="4778"/>
        <v>#N/A</v>
      </c>
      <c r="S2768" s="52" t="e">
        <f t="shared" si="4778"/>
        <v>#N/A</v>
      </c>
      <c r="T2768" s="52" t="e">
        <f t="shared" si="4778"/>
        <v>#N/A</v>
      </c>
      <c r="U2768" s="52" t="e">
        <f t="shared" si="4778"/>
        <v>#N/A</v>
      </c>
      <c r="V2768" s="52" t="e">
        <f t="shared" si="4778"/>
        <v>#N/A</v>
      </c>
      <c r="W2768" s="52" t="e">
        <f t="shared" si="4778"/>
        <v>#N/A</v>
      </c>
      <c r="X2768" s="55" t="e">
        <f t="shared" si="4771"/>
        <v>#N/A</v>
      </c>
      <c r="Y2768" s="55" t="e">
        <f t="shared" si="4772"/>
        <v>#N/A</v>
      </c>
      <c r="Z2768" s="55" t="e">
        <f t="shared" ref="Z2768" si="4779">Z2767</f>
        <v>#N/A</v>
      </c>
      <c r="AA2768" s="55" t="e">
        <f t="shared" si="4774"/>
        <v>#N/A</v>
      </c>
      <c r="AB2768" s="336" t="e">
        <f t="shared" si="4775"/>
        <v>#N/A</v>
      </c>
      <c r="AC2768" s="223" t="e">
        <f ca="1">INDEX(FGA_COEFFS,1,1)+Z2768*INDEX(FGA_COEFFS,1,2)+Y2768*INDEX(FGA_COEFFS,1,3)+R2768*INDEX(FGA_COEFFS,1,4)+Q2767*INDEX(FGA_COEFFS,1,5)+S2768*INDEX(FGA_COEFFS,1,6)+T2767*INDEX(FGA_COEFFS,1,7)+M2767*INDEX(FGA_COEFFS,1,8)+Y2771*Y2773</f>
        <v>#N/A</v>
      </c>
      <c r="AD2768" s="223" t="e">
        <f ca="1">INDEX(THREEPTA_COEFFS,1,1)+AC2768*INDEX(THREEPTA_COEFFS,1,2)+J2768*INDEX(THREEPTA_COEFFS,1,3)+AA2768*INDEX(THREEPTA_COEFFS,1,4)+K2768*INDEX(THREEPTA_COEFFS,1,5)+L2767*INDEX(THREEPTA_COEFFS,1,6)+Z2771*Z2773</f>
        <v>#N/A</v>
      </c>
      <c r="AE2768" s="223" t="e">
        <f ca="1">INDEX(THREEPTPCT_COEFFS,1,1)+K2768*INDEX(THREEPTPCT_COEFFS,1,2)+L2767*INDEX(THREEPTPCT_COEFFS,1,3)+AA2771*AA2773</f>
        <v>#N/A</v>
      </c>
      <c r="AF2768" s="55" t="e">
        <f t="shared" ca="1" si="4776"/>
        <v>#N/A</v>
      </c>
      <c r="AG2768" s="223" t="e">
        <f ca="1">INDEX(TWOPTPCT_COEFFS,1,1)+AB2768*INDEX(TWOPTPCT_COEFFS,1,2)+I2767*INDEX(TWOPTPCT_COEFFS,1,3)+G2767*INDEX(TWOPTPCT_COEFFS,1,4)+L2767*INDEX(TWOPTPCT_COEFFS,1,5)+AB2771*AB2773</f>
        <v>#N/A</v>
      </c>
      <c r="AH2768" s="223" t="e">
        <f ca="1">INDEX(FTA_COEFFS,1,1)+O2768*INDEX(FTA_COEFFS,1,2)+N2767*INDEX(FTA_COEFFS,1,3)+(Q2768+R2768)*INDEX(FTA_COEFFS,1,4)+(Q2767+R2767)*INDEX(FTA_COEFFS,1,5)+M2767*INDEX(FTA_COEFFS,1,6)+AC2771*AC2773</f>
        <v>#N/A</v>
      </c>
      <c r="AI2768" s="223" t="e">
        <f ca="1">INDEX(FTPCT_COEFFS,1,1)+P2768*INDEX(FTPCT_COEFFS,1,2)+F2768*INDEX(FTPCT_COEFFS,1,3)+G2767*INDEX(FTPCT_COEFFS,1,4)+AD2771*AD2773</f>
        <v>#N/A</v>
      </c>
      <c r="AJ2768" s="338" t="e">
        <f t="shared" ca="1" si="4777"/>
        <v>#N/A</v>
      </c>
      <c r="AK2768" s="55"/>
      <c r="AL2768" s="55"/>
      <c r="AM2768" s="55"/>
      <c r="AN2768" s="55"/>
      <c r="AO2768" s="55"/>
      <c r="AP2768" s="55"/>
      <c r="AQ2768" s="55"/>
      <c r="AR2768" s="55"/>
    </row>
    <row r="2769" spans="1:45" x14ac:dyDescent="0.3">
      <c r="A2769" s="54" t="e">
        <f ca="1">IF(D2767&gt;(D2768+(AVERAGE(V2767,W2767)-AVERAGE(V2768,W2768))/2)+2.5,C2767,IF(D2768&gt;(D2767+(AVERAGE(V2768,W2768)-AVERAGE(V2767,W2767))/2)+2.5,C2768,"Close"))</f>
        <v>#N/A</v>
      </c>
      <c r="B2769" s="64" t="e">
        <f ca="1">IF(D2768&gt;D2767,C2768,C2767)</f>
        <v>#N/A</v>
      </c>
      <c r="D2769" s="56"/>
      <c r="X2769" s="55"/>
      <c r="Y2769" s="55"/>
      <c r="Z2769" s="55"/>
      <c r="AA2769" s="55"/>
      <c r="AB2769" s="55"/>
      <c r="AC2769" s="337"/>
      <c r="AD2769" s="337"/>
      <c r="AE2769" s="337"/>
      <c r="AF2769" s="337"/>
      <c r="AG2769" s="337"/>
      <c r="AH2769" s="337"/>
      <c r="AI2769" s="337"/>
      <c r="AJ2769" s="337"/>
      <c r="AK2769" s="337"/>
      <c r="AL2769" s="337"/>
      <c r="AM2769" s="55"/>
      <c r="AN2769" s="55"/>
      <c r="AO2769" s="55"/>
      <c r="AP2769" s="55"/>
      <c r="AQ2769" s="55"/>
      <c r="AR2769" s="55"/>
      <c r="AS2769" s="55"/>
    </row>
    <row r="2770" spans="1:45" x14ac:dyDescent="0.3">
      <c r="X2770" s="54" t="s">
        <v>1305</v>
      </c>
      <c r="Y2770" s="54" t="s">
        <v>128</v>
      </c>
      <c r="Z2770" s="54" t="s">
        <v>157</v>
      </c>
      <c r="AA2770" s="54" t="s">
        <v>151</v>
      </c>
      <c r="AB2770" s="54" t="s">
        <v>1327</v>
      </c>
      <c r="AC2770" s="54" t="s">
        <v>129</v>
      </c>
      <c r="AD2770" s="54" t="s">
        <v>116</v>
      </c>
      <c r="AE2770" s="54"/>
      <c r="AF2770" s="54"/>
      <c r="AG2770" s="54"/>
      <c r="AH2770" s="54"/>
      <c r="AI2770" s="54"/>
      <c r="AJ2770" s="54"/>
      <c r="AK2770" s="54"/>
      <c r="AL2770" s="54"/>
      <c r="AM2770" s="54"/>
      <c r="AN2770" s="54"/>
      <c r="AO2770" s="54"/>
      <c r="AP2770" s="54"/>
      <c r="AQ2770" s="54"/>
      <c r="AR2770" s="54"/>
      <c r="AS2770" s="54"/>
    </row>
    <row r="2771" spans="1:45" x14ac:dyDescent="0.3">
      <c r="X2771" s="54"/>
      <c r="Y2771" s="54">
        <f t="shared" ref="Y2771:AD2771" si="4780">Y2764</f>
        <v>6.4436999999999998</v>
      </c>
      <c r="Z2771" s="54">
        <f t="shared" si="4780"/>
        <v>4.9371</v>
      </c>
      <c r="AA2771" s="54">
        <f t="shared" si="4780"/>
        <v>11.350300000000001</v>
      </c>
      <c r="AB2771" s="54">
        <f t="shared" si="4780"/>
        <v>7.1900000000000006E-2</v>
      </c>
      <c r="AC2771" s="54">
        <f t="shared" si="4780"/>
        <v>6.2766000000000002</v>
      </c>
      <c r="AD2771" s="54">
        <f t="shared" si="4780"/>
        <v>11.042999999999999</v>
      </c>
      <c r="AE2771" s="54"/>
      <c r="AF2771" s="336"/>
      <c r="AG2771" s="336"/>
      <c r="AH2771" s="336"/>
      <c r="AI2771" s="54"/>
      <c r="AJ2771" s="54"/>
      <c r="AK2771" s="54"/>
      <c r="AL2771" s="54"/>
      <c r="AM2771" s="54"/>
      <c r="AN2771" s="54"/>
      <c r="AO2771" s="54"/>
      <c r="AP2771" s="54"/>
      <c r="AQ2771" s="54"/>
      <c r="AR2771" s="54"/>
      <c r="AS2771" s="54"/>
    </row>
    <row r="2772" spans="1:45" x14ac:dyDescent="0.3">
      <c r="D2772" s="56"/>
      <c r="X2772" s="336"/>
      <c r="Y2772" s="336">
        <f t="shared" ca="1" si="4720"/>
        <v>9.9362195067185272E-2</v>
      </c>
      <c r="Z2772" s="336">
        <f t="shared" ca="1" si="4720"/>
        <v>0.13960464018814622</v>
      </c>
      <c r="AA2772" s="336">
        <f t="shared" ca="1" si="4720"/>
        <v>-1.093290618154076</v>
      </c>
      <c r="AB2772" s="336">
        <f t="shared" ca="1" si="4720"/>
        <v>-0.3718692746465786</v>
      </c>
      <c r="AC2772" s="336">
        <f t="shared" ca="1" si="4720"/>
        <v>1.2891190594992095</v>
      </c>
      <c r="AD2772" s="336">
        <f t="shared" ca="1" si="4720"/>
        <v>0.88919368527805032</v>
      </c>
      <c r="AE2772" s="336"/>
      <c r="AF2772" s="336"/>
      <c r="AG2772" s="336"/>
      <c r="AH2772" s="336"/>
      <c r="AI2772" s="54"/>
      <c r="AJ2772" s="54"/>
      <c r="AK2772" s="54"/>
      <c r="AL2772" s="336"/>
      <c r="AM2772" s="336"/>
      <c r="AN2772" s="336"/>
      <c r="AO2772" s="336"/>
      <c r="AP2772" s="54"/>
      <c r="AQ2772" s="336"/>
      <c r="AR2772" s="336"/>
      <c r="AS2772" s="336"/>
    </row>
    <row r="2773" spans="1:45" x14ac:dyDescent="0.3">
      <c r="C2773" s="54"/>
      <c r="D2773" s="56"/>
      <c r="Y2773" s="336">
        <f t="shared" ca="1" si="4720"/>
        <v>3.1382429643120719E-3</v>
      </c>
      <c r="Z2773" s="336">
        <f t="shared" ca="1" si="4720"/>
        <v>0.40481002406382116</v>
      </c>
      <c r="AA2773" s="336">
        <f t="shared" ca="1" si="4720"/>
        <v>5.6756692938257428E-3</v>
      </c>
      <c r="AB2773" s="336">
        <f t="shared" ca="1" si="4720"/>
        <v>0.19348394634314892</v>
      </c>
      <c r="AC2773" s="336">
        <f t="shared" ca="1" si="4720"/>
        <v>-0.36934929459729549</v>
      </c>
      <c r="AD2773" s="336">
        <f t="shared" ca="1" si="4720"/>
        <v>0.40886516067387957</v>
      </c>
      <c r="AE2773" s="55"/>
      <c r="AF2773" s="55"/>
      <c r="AG2773" s="55"/>
      <c r="AH2773" s="55"/>
      <c r="AI2773" s="55"/>
      <c r="AJ2773" s="55"/>
      <c r="AK2773" s="55"/>
      <c r="AL2773" s="55"/>
      <c r="AM2773" s="55"/>
      <c r="AN2773" s="55"/>
      <c r="AO2773" s="55"/>
      <c r="AP2773" s="55"/>
      <c r="AQ2773" s="55"/>
      <c r="AR2773" s="55"/>
      <c r="AS2773" s="55"/>
    </row>
    <row r="2774" spans="1:45" x14ac:dyDescent="0.3">
      <c r="B2774" s="54" t="s">
        <v>172</v>
      </c>
      <c r="C2774" s="53">
        <f>C2767</f>
        <v>0</v>
      </c>
      <c r="D2774" s="56" t="e">
        <f t="shared" ref="D2774:D2775" ca="1" si="4781">AJ2774</f>
        <v>#N/A</v>
      </c>
      <c r="E2774" s="52" t="e">
        <f t="shared" ref="E2774:W2774" si="4782">E2767</f>
        <v>#N/A</v>
      </c>
      <c r="F2774" s="52" t="e">
        <f t="shared" si="4782"/>
        <v>#N/A</v>
      </c>
      <c r="G2774" s="52" t="e">
        <f t="shared" si="4782"/>
        <v>#N/A</v>
      </c>
      <c r="H2774" s="52" t="e">
        <f t="shared" si="4782"/>
        <v>#N/A</v>
      </c>
      <c r="I2774" s="52" t="e">
        <f t="shared" si="4782"/>
        <v>#N/A</v>
      </c>
      <c r="J2774" s="52" t="e">
        <f t="shared" si="4782"/>
        <v>#N/A</v>
      </c>
      <c r="K2774" s="52" t="e">
        <f t="shared" si="4782"/>
        <v>#N/A</v>
      </c>
      <c r="L2774" s="52" t="e">
        <f t="shared" si="4782"/>
        <v>#N/A</v>
      </c>
      <c r="M2774" s="52" t="e">
        <f t="shared" si="4782"/>
        <v>#N/A</v>
      </c>
      <c r="N2774" s="52" t="e">
        <f t="shared" si="4782"/>
        <v>#N/A</v>
      </c>
      <c r="O2774" s="52" t="e">
        <f t="shared" si="4782"/>
        <v>#N/A</v>
      </c>
      <c r="P2774" s="52" t="e">
        <f t="shared" si="4782"/>
        <v>#N/A</v>
      </c>
      <c r="Q2774" s="52" t="e">
        <f t="shared" si="4782"/>
        <v>#N/A</v>
      </c>
      <c r="R2774" s="52" t="e">
        <f t="shared" si="4782"/>
        <v>#N/A</v>
      </c>
      <c r="S2774" s="52" t="e">
        <f t="shared" si="4782"/>
        <v>#N/A</v>
      </c>
      <c r="T2774" s="52" t="e">
        <f t="shared" si="4782"/>
        <v>#N/A</v>
      </c>
      <c r="U2774" s="52" t="e">
        <f t="shared" si="4782"/>
        <v>#N/A</v>
      </c>
      <c r="V2774" s="52" t="e">
        <f t="shared" si="4782"/>
        <v>#N/A</v>
      </c>
      <c r="W2774" s="52" t="e">
        <f t="shared" si="4782"/>
        <v>#N/A</v>
      </c>
      <c r="X2774" s="55" t="e">
        <f t="shared" ref="X2774:X2775" si="4783">(H2774-(O2774*P2774)/100-3*(J2774*K2774)/100)/2</f>
        <v>#N/A</v>
      </c>
      <c r="Y2774" s="55" t="e">
        <f t="shared" ref="Y2774:Y2775" si="4784">SUM(X2774,(J2774*K2774/100))/(F2774/100)</f>
        <v>#N/A</v>
      </c>
      <c r="Z2774" s="55" t="e">
        <f t="shared" ref="Z2774" si="4785">U2774*0.5+U2775*0.5</f>
        <v>#N/A</v>
      </c>
      <c r="AA2774" s="55" t="e">
        <f t="shared" ref="AA2774:AA2775" si="4786">J2774/Y2774</f>
        <v>#N/A</v>
      </c>
      <c r="AB2774" s="336" t="e">
        <f t="shared" ref="AB2774:AB2775" si="4787">X2774/(Y2774-J2774)</f>
        <v>#N/A</v>
      </c>
      <c r="AC2774" s="223" t="e">
        <f ca="1">INDEX(FGA_COEFFS,1,1)+Z2774*INDEX(FGA_COEFFS,1,2)+Y2774*INDEX(FGA_COEFFS,1,3)+R2774*INDEX(FGA_COEFFS,1,4)+Q2775*INDEX(FGA_COEFFS,1,5)+S2774*INDEX(FGA_COEFFS,1,6)+T2775*INDEX(FGA_COEFFS,1,7)+M2775*INDEX(FGA_COEFFS,1,8)+Y2778*Y2779</f>
        <v>#N/A</v>
      </c>
      <c r="AD2774" s="223" t="e">
        <f ca="1">INDEX(THREEPTA_COEFFS,1,1)+AC2774*INDEX(THREEPTA_COEFFS,1,2)+J2774*INDEX(THREEPTA_COEFFS,1,3)+AA2774*INDEX(THREEPTA_COEFFS,1,4)+K2774*INDEX(THREEPTA_COEFFS,1,5)+L2775*INDEX(THREEPTA_COEFFS,1,6)+Z2778*Z2779</f>
        <v>#N/A</v>
      </c>
      <c r="AE2774" s="223" t="e">
        <f ca="1">INDEX(THREEPTPCT_COEFFS,1,1)+K2774*INDEX(THREEPTPCT_COEFFS,1,2)+L2775*INDEX(THREEPTPCT_COEFFS,1,3)+AA2778*AA2779</f>
        <v>#N/A</v>
      </c>
      <c r="AF2774" s="55" t="e">
        <f t="shared" ref="AF2774:AF2775" ca="1" si="4788">AC2774-AD2774</f>
        <v>#N/A</v>
      </c>
      <c r="AG2774" s="223" t="e">
        <f ca="1">INDEX(TWOPTPCT_COEFFS,1,1)+AB2774*INDEX(TWOPTPCT_COEFFS,1,2)+I2775*INDEX(TWOPTPCT_COEFFS,1,3)+G2775*INDEX(TWOPTPCT_COEFFS,1,4)+L2775*INDEX(TWOPTPCT_COEFFS,1,5)+AB2778*AB2779</f>
        <v>#N/A</v>
      </c>
      <c r="AH2774" s="223" t="e">
        <f ca="1">INDEX(FTA_COEFFS,1,1)+O2774*INDEX(FTA_COEFFS,1,2)+N2775*INDEX(FTA_COEFFS,1,3)+(Q2774+R2774)*INDEX(FTA_COEFFS,1,4)+(Q2775+R2775)*INDEX(FTA_COEFFS,1,5)+M2775*INDEX(FTA_COEFFS,1,6)+AC2778*AC2779</f>
        <v>#N/A</v>
      </c>
      <c r="AI2774" s="223" t="e">
        <f ca="1">INDEX(FTPCT_COEFFS,1,1)+P2774*INDEX(FTPCT_COEFFS,1,2)+F2774*INDEX(FTPCT_COEFFS,1,3)+G2775*INDEX(FTPCT_COEFFS,1,4)+AD2778*AD2779</f>
        <v>#N/A</v>
      </c>
      <c r="AJ2774" s="338" t="e">
        <f t="shared" ref="AJ2774:AJ2775" ca="1" si="4789">AD2774*AE2774/100+AF2774*AG2774+AH2774*AI2774/100</f>
        <v>#N/A</v>
      </c>
      <c r="AK2774" s="55"/>
      <c r="AL2774" s="55"/>
      <c r="AM2774" s="55"/>
      <c r="AN2774" s="55"/>
      <c r="AO2774" s="55"/>
      <c r="AP2774" s="55"/>
      <c r="AQ2774" s="55"/>
      <c r="AR2774" s="55"/>
    </row>
    <row r="2775" spans="1:45" x14ac:dyDescent="0.3">
      <c r="B2775" s="54" t="s">
        <v>175</v>
      </c>
      <c r="C2775" s="54">
        <f>C2768</f>
        <v>0</v>
      </c>
      <c r="D2775" s="56" t="e">
        <f t="shared" ca="1" si="4781"/>
        <v>#N/A</v>
      </c>
      <c r="E2775" s="52" t="e">
        <f t="shared" ref="E2775:W2775" si="4790">E2768</f>
        <v>#N/A</v>
      </c>
      <c r="F2775" s="52" t="e">
        <f t="shared" si="4790"/>
        <v>#N/A</v>
      </c>
      <c r="G2775" s="52" t="e">
        <f t="shared" si="4790"/>
        <v>#N/A</v>
      </c>
      <c r="H2775" s="52" t="e">
        <f t="shared" si="4790"/>
        <v>#N/A</v>
      </c>
      <c r="I2775" s="52" t="e">
        <f t="shared" si="4790"/>
        <v>#N/A</v>
      </c>
      <c r="J2775" s="52" t="e">
        <f t="shared" si="4790"/>
        <v>#N/A</v>
      </c>
      <c r="K2775" s="52" t="e">
        <f t="shared" si="4790"/>
        <v>#N/A</v>
      </c>
      <c r="L2775" s="52" t="e">
        <f t="shared" si="4790"/>
        <v>#N/A</v>
      </c>
      <c r="M2775" s="52" t="e">
        <f t="shared" si="4790"/>
        <v>#N/A</v>
      </c>
      <c r="N2775" s="52" t="e">
        <f t="shared" si="4790"/>
        <v>#N/A</v>
      </c>
      <c r="O2775" s="52" t="e">
        <f t="shared" si="4790"/>
        <v>#N/A</v>
      </c>
      <c r="P2775" s="52" t="e">
        <f t="shared" si="4790"/>
        <v>#N/A</v>
      </c>
      <c r="Q2775" s="52" t="e">
        <f t="shared" si="4790"/>
        <v>#N/A</v>
      </c>
      <c r="R2775" s="52" t="e">
        <f t="shared" si="4790"/>
        <v>#N/A</v>
      </c>
      <c r="S2775" s="52" t="e">
        <f t="shared" si="4790"/>
        <v>#N/A</v>
      </c>
      <c r="T2775" s="52" t="e">
        <f t="shared" si="4790"/>
        <v>#N/A</v>
      </c>
      <c r="U2775" s="52" t="e">
        <f t="shared" si="4790"/>
        <v>#N/A</v>
      </c>
      <c r="V2775" s="52" t="e">
        <f t="shared" si="4790"/>
        <v>#N/A</v>
      </c>
      <c r="W2775" s="52" t="e">
        <f t="shared" si="4790"/>
        <v>#N/A</v>
      </c>
      <c r="X2775" s="55" t="e">
        <f t="shared" si="4783"/>
        <v>#N/A</v>
      </c>
      <c r="Y2775" s="55" t="e">
        <f t="shared" si="4784"/>
        <v>#N/A</v>
      </c>
      <c r="Z2775" s="55" t="e">
        <f t="shared" ref="Z2775" si="4791">Z2774</f>
        <v>#N/A</v>
      </c>
      <c r="AA2775" s="55" t="e">
        <f t="shared" si="4786"/>
        <v>#N/A</v>
      </c>
      <c r="AB2775" s="336" t="e">
        <f t="shared" si="4787"/>
        <v>#N/A</v>
      </c>
      <c r="AC2775" s="223" t="e">
        <f ca="1">INDEX(FGA_COEFFS,1,1)+Z2775*INDEX(FGA_COEFFS,1,2)+Y2775*INDEX(FGA_COEFFS,1,3)+R2775*INDEX(FGA_COEFFS,1,4)+Q2774*INDEX(FGA_COEFFS,1,5)+S2775*INDEX(FGA_COEFFS,1,6)+T2774*INDEX(FGA_COEFFS,1,7)+M2774*INDEX(FGA_COEFFS,1,8)+Y2778*Y2780</f>
        <v>#N/A</v>
      </c>
      <c r="AD2775" s="223" t="e">
        <f ca="1">INDEX(THREEPTA_COEFFS,1,1)+AC2775*INDEX(THREEPTA_COEFFS,1,2)+J2775*INDEX(THREEPTA_COEFFS,1,3)+AA2775*INDEX(THREEPTA_COEFFS,1,4)+K2775*INDEX(THREEPTA_COEFFS,1,5)+L2774*INDEX(THREEPTA_COEFFS,1,6)+Z2778*Z2780</f>
        <v>#N/A</v>
      </c>
      <c r="AE2775" s="223" t="e">
        <f ca="1">INDEX(THREEPTPCT_COEFFS,1,1)+K2775*INDEX(THREEPTPCT_COEFFS,1,2)+L2774*INDEX(THREEPTPCT_COEFFS,1,3)+AA2778*AA2780</f>
        <v>#N/A</v>
      </c>
      <c r="AF2775" s="55" t="e">
        <f t="shared" ca="1" si="4788"/>
        <v>#N/A</v>
      </c>
      <c r="AG2775" s="223" t="e">
        <f ca="1">INDEX(TWOPTPCT_COEFFS,1,1)+AB2775*INDEX(TWOPTPCT_COEFFS,1,2)+I2774*INDEX(TWOPTPCT_COEFFS,1,3)+G2774*INDEX(TWOPTPCT_COEFFS,1,4)+L2774*INDEX(TWOPTPCT_COEFFS,1,5)+AB2778*AB2780</f>
        <v>#N/A</v>
      </c>
      <c r="AH2775" s="223" t="e">
        <f ca="1">INDEX(FTA_COEFFS,1,1)+O2775*INDEX(FTA_COEFFS,1,2)+N2774*INDEX(FTA_COEFFS,1,3)+(Q2775+R2775)*INDEX(FTA_COEFFS,1,4)+(Q2774+R2774)*INDEX(FTA_COEFFS,1,5)+M2774*INDEX(FTA_COEFFS,1,6)+AC2778*AC2780</f>
        <v>#N/A</v>
      </c>
      <c r="AI2775" s="223" t="e">
        <f ca="1">INDEX(FTPCT_COEFFS,1,1)+P2775*INDEX(FTPCT_COEFFS,1,2)+F2775*INDEX(FTPCT_COEFFS,1,3)+G2774*INDEX(FTPCT_COEFFS,1,4)+AD2778*AD2780</f>
        <v>#N/A</v>
      </c>
      <c r="AJ2775" s="338" t="e">
        <f t="shared" ca="1" si="4789"/>
        <v>#N/A</v>
      </c>
      <c r="AK2775" s="55"/>
      <c r="AL2775" s="55"/>
      <c r="AM2775" s="55"/>
      <c r="AN2775" s="55"/>
      <c r="AO2775" s="55"/>
      <c r="AP2775" s="55"/>
      <c r="AQ2775" s="55"/>
      <c r="AR2775" s="55"/>
    </row>
    <row r="2776" spans="1:45" x14ac:dyDescent="0.3">
      <c r="A2776" s="54" t="e">
        <f ca="1">IF(D2774&gt;(D2775+(AVERAGE(V2774,W2774)-AVERAGE(V2775,W2775))/2)+2.5,C2774,IF(D2775&gt;(D2774+(AVERAGE(V2775,W2775)-AVERAGE(V2774,W2774))/2)+2.5,C2775,"Close"))</f>
        <v>#N/A</v>
      </c>
      <c r="B2776" s="64" t="e">
        <f ca="1">IF(D2775&gt;D2774,C2775,C2774)</f>
        <v>#N/A</v>
      </c>
      <c r="D2776" s="56"/>
      <c r="X2776" s="55"/>
      <c r="Y2776" s="55"/>
      <c r="Z2776" s="55"/>
      <c r="AA2776" s="55"/>
      <c r="AB2776" s="55"/>
      <c r="AC2776" s="337"/>
      <c r="AD2776" s="337"/>
      <c r="AE2776" s="337"/>
      <c r="AF2776" s="337"/>
      <c r="AG2776" s="337"/>
      <c r="AH2776" s="337"/>
      <c r="AI2776" s="337"/>
      <c r="AJ2776" s="337"/>
      <c r="AK2776" s="337"/>
      <c r="AL2776" s="337"/>
      <c r="AM2776" s="55"/>
      <c r="AN2776" s="55"/>
      <c r="AO2776" s="55"/>
      <c r="AP2776" s="55"/>
      <c r="AQ2776" s="55"/>
      <c r="AR2776" s="55"/>
      <c r="AS2776" s="55"/>
    </row>
    <row r="2777" spans="1:45" x14ac:dyDescent="0.3">
      <c r="X2777" s="54" t="s">
        <v>1305</v>
      </c>
      <c r="Y2777" s="54" t="s">
        <v>128</v>
      </c>
      <c r="Z2777" s="54" t="s">
        <v>157</v>
      </c>
      <c r="AA2777" s="54" t="s">
        <v>151</v>
      </c>
      <c r="AB2777" s="54" t="s">
        <v>1327</v>
      </c>
      <c r="AC2777" s="54" t="s">
        <v>129</v>
      </c>
      <c r="AD2777" s="54" t="s">
        <v>116</v>
      </c>
      <c r="AE2777" s="54"/>
      <c r="AF2777" s="54"/>
      <c r="AG2777" s="54"/>
      <c r="AH2777" s="54"/>
      <c r="AI2777" s="54"/>
      <c r="AJ2777" s="54"/>
      <c r="AK2777" s="54"/>
      <c r="AL2777" s="54"/>
      <c r="AM2777" s="54"/>
      <c r="AN2777" s="54"/>
      <c r="AO2777" s="54"/>
      <c r="AP2777" s="54"/>
      <c r="AQ2777" s="54"/>
      <c r="AR2777" s="54"/>
      <c r="AS2777" s="54"/>
    </row>
    <row r="2778" spans="1:45" x14ac:dyDescent="0.3">
      <c r="X2778" s="54"/>
      <c r="Y2778" s="54">
        <f t="shared" ref="Y2778:AD2778" si="4792">Y2771</f>
        <v>6.4436999999999998</v>
      </c>
      <c r="Z2778" s="54">
        <f t="shared" si="4792"/>
        <v>4.9371</v>
      </c>
      <c r="AA2778" s="54">
        <f t="shared" si="4792"/>
        <v>11.350300000000001</v>
      </c>
      <c r="AB2778" s="54">
        <f t="shared" si="4792"/>
        <v>7.1900000000000006E-2</v>
      </c>
      <c r="AC2778" s="54">
        <f t="shared" si="4792"/>
        <v>6.2766000000000002</v>
      </c>
      <c r="AD2778" s="54">
        <f t="shared" si="4792"/>
        <v>11.042999999999999</v>
      </c>
      <c r="AE2778" s="54"/>
      <c r="AF2778" s="336"/>
      <c r="AG2778" s="336"/>
      <c r="AH2778" s="336"/>
      <c r="AI2778" s="54"/>
      <c r="AJ2778" s="54"/>
      <c r="AK2778" s="54"/>
      <c r="AL2778" s="54"/>
      <c r="AM2778" s="54"/>
      <c r="AN2778" s="54"/>
      <c r="AO2778" s="54"/>
      <c r="AP2778" s="54"/>
      <c r="AQ2778" s="54"/>
      <c r="AR2778" s="54"/>
      <c r="AS2778" s="54"/>
    </row>
    <row r="2779" spans="1:45" x14ac:dyDescent="0.3">
      <c r="D2779" s="56"/>
      <c r="X2779" s="336"/>
      <c r="Y2779" s="336">
        <f t="shared" ca="1" si="4720"/>
        <v>1.1974454360779276</v>
      </c>
      <c r="Z2779" s="336">
        <f t="shared" ca="1" si="4720"/>
        <v>-0.33263294134542581</v>
      </c>
      <c r="AA2779" s="336">
        <f t="shared" ca="1" si="4720"/>
        <v>0.70025128304277795</v>
      </c>
      <c r="AB2779" s="336">
        <f t="shared" ca="1" si="4720"/>
        <v>-1.117701495240319</v>
      </c>
      <c r="AC2779" s="336">
        <f t="shared" ca="1" si="4720"/>
        <v>-0.49015481781589071</v>
      </c>
      <c r="AD2779" s="336">
        <f t="shared" ca="1" si="4720"/>
        <v>3.5109628045213126E-4</v>
      </c>
      <c r="AE2779" s="336"/>
      <c r="AF2779" s="336"/>
      <c r="AG2779" s="336"/>
      <c r="AH2779" s="336"/>
      <c r="AI2779" s="54"/>
      <c r="AJ2779" s="54"/>
      <c r="AK2779" s="54"/>
      <c r="AL2779" s="336"/>
      <c r="AM2779" s="336"/>
      <c r="AN2779" s="336"/>
      <c r="AO2779" s="336"/>
      <c r="AP2779" s="54"/>
      <c r="AQ2779" s="336"/>
      <c r="AR2779" s="336"/>
      <c r="AS2779" s="336"/>
    </row>
    <row r="2780" spans="1:45" x14ac:dyDescent="0.3">
      <c r="C2780" s="54"/>
      <c r="D2780" s="56"/>
      <c r="Y2780" s="336">
        <f t="shared" ca="1" si="4720"/>
        <v>0.63587077489494903</v>
      </c>
      <c r="Z2780" s="336">
        <f t="shared" ca="1" si="4720"/>
        <v>-2.5649229226905441E-2</v>
      </c>
      <c r="AA2780" s="336">
        <f t="shared" ca="1" si="4720"/>
        <v>-1.4935381593603196</v>
      </c>
      <c r="AB2780" s="336">
        <f t="shared" ca="1" si="4720"/>
        <v>1.0397643869752151</v>
      </c>
      <c r="AC2780" s="336">
        <f t="shared" ca="1" si="4720"/>
        <v>2.4732234989767662E-3</v>
      </c>
      <c r="AD2780" s="336">
        <f t="shared" ca="1" si="4720"/>
        <v>-0.23080642344155061</v>
      </c>
      <c r="AE2780" s="55"/>
      <c r="AF2780" s="55"/>
      <c r="AG2780" s="55"/>
      <c r="AH2780" s="55"/>
      <c r="AI2780" s="55"/>
      <c r="AJ2780" s="55"/>
      <c r="AK2780" s="55"/>
      <c r="AL2780" s="55"/>
      <c r="AM2780" s="55"/>
      <c r="AN2780" s="55"/>
      <c r="AO2780" s="55"/>
      <c r="AP2780" s="55"/>
      <c r="AQ2780" s="55"/>
      <c r="AR2780" s="55"/>
      <c r="AS2780" s="55"/>
    </row>
    <row r="2781" spans="1:45" x14ac:dyDescent="0.3">
      <c r="B2781" s="54" t="s">
        <v>172</v>
      </c>
      <c r="C2781" s="53">
        <f>C2774</f>
        <v>0</v>
      </c>
      <c r="D2781" s="56" t="e">
        <f t="shared" ref="D2781:D2782" ca="1" si="4793">AJ2781</f>
        <v>#N/A</v>
      </c>
      <c r="E2781" s="52" t="e">
        <f t="shared" ref="E2781:W2781" si="4794">E2774</f>
        <v>#N/A</v>
      </c>
      <c r="F2781" s="52" t="e">
        <f t="shared" si="4794"/>
        <v>#N/A</v>
      </c>
      <c r="G2781" s="52" t="e">
        <f t="shared" si="4794"/>
        <v>#N/A</v>
      </c>
      <c r="H2781" s="52" t="e">
        <f t="shared" si="4794"/>
        <v>#N/A</v>
      </c>
      <c r="I2781" s="52" t="e">
        <f t="shared" si="4794"/>
        <v>#N/A</v>
      </c>
      <c r="J2781" s="52" t="e">
        <f t="shared" si="4794"/>
        <v>#N/A</v>
      </c>
      <c r="K2781" s="52" t="e">
        <f t="shared" si="4794"/>
        <v>#N/A</v>
      </c>
      <c r="L2781" s="52" t="e">
        <f t="shared" si="4794"/>
        <v>#N/A</v>
      </c>
      <c r="M2781" s="52" t="e">
        <f t="shared" si="4794"/>
        <v>#N/A</v>
      </c>
      <c r="N2781" s="52" t="e">
        <f t="shared" si="4794"/>
        <v>#N/A</v>
      </c>
      <c r="O2781" s="52" t="e">
        <f t="shared" si="4794"/>
        <v>#N/A</v>
      </c>
      <c r="P2781" s="52" t="e">
        <f t="shared" si="4794"/>
        <v>#N/A</v>
      </c>
      <c r="Q2781" s="52" t="e">
        <f t="shared" si="4794"/>
        <v>#N/A</v>
      </c>
      <c r="R2781" s="52" t="e">
        <f t="shared" si="4794"/>
        <v>#N/A</v>
      </c>
      <c r="S2781" s="52" t="e">
        <f t="shared" si="4794"/>
        <v>#N/A</v>
      </c>
      <c r="T2781" s="52" t="e">
        <f t="shared" si="4794"/>
        <v>#N/A</v>
      </c>
      <c r="U2781" s="52" t="e">
        <f t="shared" si="4794"/>
        <v>#N/A</v>
      </c>
      <c r="V2781" s="52" t="e">
        <f t="shared" si="4794"/>
        <v>#N/A</v>
      </c>
      <c r="W2781" s="52" t="e">
        <f t="shared" si="4794"/>
        <v>#N/A</v>
      </c>
      <c r="X2781" s="55" t="e">
        <f t="shared" ref="X2781:X2782" si="4795">(H2781-(O2781*P2781)/100-3*(J2781*K2781)/100)/2</f>
        <v>#N/A</v>
      </c>
      <c r="Y2781" s="55" t="e">
        <f t="shared" ref="Y2781:Y2782" si="4796">SUM(X2781,(J2781*K2781/100))/(F2781/100)</f>
        <v>#N/A</v>
      </c>
      <c r="Z2781" s="55" t="e">
        <f t="shared" ref="Z2781" si="4797">U2781*0.5+U2782*0.5</f>
        <v>#N/A</v>
      </c>
      <c r="AA2781" s="55" t="e">
        <f t="shared" ref="AA2781:AA2782" si="4798">J2781/Y2781</f>
        <v>#N/A</v>
      </c>
      <c r="AB2781" s="336" t="e">
        <f t="shared" ref="AB2781:AB2782" si="4799">X2781/(Y2781-J2781)</f>
        <v>#N/A</v>
      </c>
      <c r="AC2781" s="223" t="e">
        <f ca="1">INDEX(FGA_COEFFS,1,1)+Z2781*INDEX(FGA_COEFFS,1,2)+Y2781*INDEX(FGA_COEFFS,1,3)+R2781*INDEX(FGA_COEFFS,1,4)+Q2782*INDEX(FGA_COEFFS,1,5)+S2781*INDEX(FGA_COEFFS,1,6)+T2782*INDEX(FGA_COEFFS,1,7)+M2782*INDEX(FGA_COEFFS,1,8)+Y2785*Y2786</f>
        <v>#N/A</v>
      </c>
      <c r="AD2781" s="223" t="e">
        <f ca="1">INDEX(THREEPTA_COEFFS,1,1)+AC2781*INDEX(THREEPTA_COEFFS,1,2)+J2781*INDEX(THREEPTA_COEFFS,1,3)+AA2781*INDEX(THREEPTA_COEFFS,1,4)+K2781*INDEX(THREEPTA_COEFFS,1,5)+L2782*INDEX(THREEPTA_COEFFS,1,6)+Z2785*Z2786</f>
        <v>#N/A</v>
      </c>
      <c r="AE2781" s="223" t="e">
        <f ca="1">INDEX(THREEPTPCT_COEFFS,1,1)+K2781*INDEX(THREEPTPCT_COEFFS,1,2)+L2782*INDEX(THREEPTPCT_COEFFS,1,3)+AA2785*AA2786</f>
        <v>#N/A</v>
      </c>
      <c r="AF2781" s="55" t="e">
        <f t="shared" ref="AF2781:AF2782" ca="1" si="4800">AC2781-AD2781</f>
        <v>#N/A</v>
      </c>
      <c r="AG2781" s="223" t="e">
        <f ca="1">INDEX(TWOPTPCT_COEFFS,1,1)+AB2781*INDEX(TWOPTPCT_COEFFS,1,2)+I2782*INDEX(TWOPTPCT_COEFFS,1,3)+G2782*INDEX(TWOPTPCT_COEFFS,1,4)+L2782*INDEX(TWOPTPCT_COEFFS,1,5)+AB2785*AB2786</f>
        <v>#N/A</v>
      </c>
      <c r="AH2781" s="223" t="e">
        <f ca="1">INDEX(FTA_COEFFS,1,1)+O2781*INDEX(FTA_COEFFS,1,2)+N2782*INDEX(FTA_COEFFS,1,3)+(Q2781+R2781)*INDEX(FTA_COEFFS,1,4)+(Q2782+R2782)*INDEX(FTA_COEFFS,1,5)+M2782*INDEX(FTA_COEFFS,1,6)+AC2785*AC2786</f>
        <v>#N/A</v>
      </c>
      <c r="AI2781" s="223" t="e">
        <f ca="1">INDEX(FTPCT_COEFFS,1,1)+P2781*INDEX(FTPCT_COEFFS,1,2)+F2781*INDEX(FTPCT_COEFFS,1,3)+G2782*INDEX(FTPCT_COEFFS,1,4)+AD2785*AD2786</f>
        <v>#N/A</v>
      </c>
      <c r="AJ2781" s="338" t="e">
        <f t="shared" ref="AJ2781:AJ2782" ca="1" si="4801">AD2781*AE2781/100+AF2781*AG2781+AH2781*AI2781/100</f>
        <v>#N/A</v>
      </c>
      <c r="AK2781" s="55"/>
      <c r="AL2781" s="55"/>
      <c r="AM2781" s="55"/>
      <c r="AN2781" s="55"/>
      <c r="AO2781" s="55"/>
      <c r="AP2781" s="55"/>
      <c r="AQ2781" s="55"/>
      <c r="AR2781" s="55"/>
    </row>
    <row r="2782" spans="1:45" x14ac:dyDescent="0.3">
      <c r="B2782" s="54" t="s">
        <v>175</v>
      </c>
      <c r="C2782" s="54">
        <f>C2775</f>
        <v>0</v>
      </c>
      <c r="D2782" s="56" t="e">
        <f t="shared" ca="1" si="4793"/>
        <v>#N/A</v>
      </c>
      <c r="E2782" s="52" t="e">
        <f t="shared" ref="E2782:W2782" si="4802">E2775</f>
        <v>#N/A</v>
      </c>
      <c r="F2782" s="52" t="e">
        <f t="shared" si="4802"/>
        <v>#N/A</v>
      </c>
      <c r="G2782" s="52" t="e">
        <f t="shared" si="4802"/>
        <v>#N/A</v>
      </c>
      <c r="H2782" s="52" t="e">
        <f t="shared" si="4802"/>
        <v>#N/A</v>
      </c>
      <c r="I2782" s="52" t="e">
        <f t="shared" si="4802"/>
        <v>#N/A</v>
      </c>
      <c r="J2782" s="52" t="e">
        <f t="shared" si="4802"/>
        <v>#N/A</v>
      </c>
      <c r="K2782" s="52" t="e">
        <f t="shared" si="4802"/>
        <v>#N/A</v>
      </c>
      <c r="L2782" s="52" t="e">
        <f t="shared" si="4802"/>
        <v>#N/A</v>
      </c>
      <c r="M2782" s="52" t="e">
        <f t="shared" si="4802"/>
        <v>#N/A</v>
      </c>
      <c r="N2782" s="52" t="e">
        <f t="shared" si="4802"/>
        <v>#N/A</v>
      </c>
      <c r="O2782" s="52" t="e">
        <f t="shared" si="4802"/>
        <v>#N/A</v>
      </c>
      <c r="P2782" s="52" t="e">
        <f t="shared" si="4802"/>
        <v>#N/A</v>
      </c>
      <c r="Q2782" s="52" t="e">
        <f t="shared" si="4802"/>
        <v>#N/A</v>
      </c>
      <c r="R2782" s="52" t="e">
        <f t="shared" si="4802"/>
        <v>#N/A</v>
      </c>
      <c r="S2782" s="52" t="e">
        <f t="shared" si="4802"/>
        <v>#N/A</v>
      </c>
      <c r="T2782" s="52" t="e">
        <f t="shared" si="4802"/>
        <v>#N/A</v>
      </c>
      <c r="U2782" s="52" t="e">
        <f t="shared" si="4802"/>
        <v>#N/A</v>
      </c>
      <c r="V2782" s="52" t="e">
        <f t="shared" si="4802"/>
        <v>#N/A</v>
      </c>
      <c r="W2782" s="52" t="e">
        <f t="shared" si="4802"/>
        <v>#N/A</v>
      </c>
      <c r="X2782" s="55" t="e">
        <f t="shared" si="4795"/>
        <v>#N/A</v>
      </c>
      <c r="Y2782" s="55" t="e">
        <f t="shared" si="4796"/>
        <v>#N/A</v>
      </c>
      <c r="Z2782" s="55" t="e">
        <f t="shared" ref="Z2782" si="4803">Z2781</f>
        <v>#N/A</v>
      </c>
      <c r="AA2782" s="55" t="e">
        <f t="shared" si="4798"/>
        <v>#N/A</v>
      </c>
      <c r="AB2782" s="336" t="e">
        <f t="shared" si="4799"/>
        <v>#N/A</v>
      </c>
      <c r="AC2782" s="223" t="e">
        <f ca="1">INDEX(FGA_COEFFS,1,1)+Z2782*INDEX(FGA_COEFFS,1,2)+Y2782*INDEX(FGA_COEFFS,1,3)+R2782*INDEX(FGA_COEFFS,1,4)+Q2781*INDEX(FGA_COEFFS,1,5)+S2782*INDEX(FGA_COEFFS,1,6)+T2781*INDEX(FGA_COEFFS,1,7)+M2781*INDEX(FGA_COEFFS,1,8)+Y2785*Y2787</f>
        <v>#N/A</v>
      </c>
      <c r="AD2782" s="223" t="e">
        <f ca="1">INDEX(THREEPTA_COEFFS,1,1)+AC2782*INDEX(THREEPTA_COEFFS,1,2)+J2782*INDEX(THREEPTA_COEFFS,1,3)+AA2782*INDEX(THREEPTA_COEFFS,1,4)+K2782*INDEX(THREEPTA_COEFFS,1,5)+L2781*INDEX(THREEPTA_COEFFS,1,6)+Z2785*Z2787</f>
        <v>#N/A</v>
      </c>
      <c r="AE2782" s="223" t="e">
        <f ca="1">INDEX(THREEPTPCT_COEFFS,1,1)+K2782*INDEX(THREEPTPCT_COEFFS,1,2)+L2781*INDEX(THREEPTPCT_COEFFS,1,3)+AA2785*AA2787</f>
        <v>#N/A</v>
      </c>
      <c r="AF2782" s="55" t="e">
        <f t="shared" ca="1" si="4800"/>
        <v>#N/A</v>
      </c>
      <c r="AG2782" s="223" t="e">
        <f ca="1">INDEX(TWOPTPCT_COEFFS,1,1)+AB2782*INDEX(TWOPTPCT_COEFFS,1,2)+I2781*INDEX(TWOPTPCT_COEFFS,1,3)+G2781*INDEX(TWOPTPCT_COEFFS,1,4)+L2781*INDEX(TWOPTPCT_COEFFS,1,5)+AB2785*AB2787</f>
        <v>#N/A</v>
      </c>
      <c r="AH2782" s="223" t="e">
        <f ca="1">INDEX(FTA_COEFFS,1,1)+O2782*INDEX(FTA_COEFFS,1,2)+N2781*INDEX(FTA_COEFFS,1,3)+(Q2782+R2782)*INDEX(FTA_COEFFS,1,4)+(Q2781+R2781)*INDEX(FTA_COEFFS,1,5)+M2781*INDEX(FTA_COEFFS,1,6)+AC2785*AC2787</f>
        <v>#N/A</v>
      </c>
      <c r="AI2782" s="223" t="e">
        <f ca="1">INDEX(FTPCT_COEFFS,1,1)+P2782*INDEX(FTPCT_COEFFS,1,2)+F2782*INDEX(FTPCT_COEFFS,1,3)+G2781*INDEX(FTPCT_COEFFS,1,4)+AD2785*AD2787</f>
        <v>#N/A</v>
      </c>
      <c r="AJ2782" s="338" t="e">
        <f t="shared" ca="1" si="4801"/>
        <v>#N/A</v>
      </c>
      <c r="AK2782" s="55"/>
      <c r="AL2782" s="55"/>
      <c r="AM2782" s="55"/>
      <c r="AN2782" s="55"/>
      <c r="AO2782" s="55"/>
      <c r="AP2782" s="55"/>
      <c r="AQ2782" s="55"/>
      <c r="AR2782" s="55"/>
    </row>
    <row r="2783" spans="1:45" x14ac:dyDescent="0.3">
      <c r="A2783" s="54" t="e">
        <f ca="1">IF(D2781&gt;(D2782+(AVERAGE(V2781,W2781)-AVERAGE(V2782,W2782))/2)+2.5,C2781,IF(D2782&gt;(D2781+(AVERAGE(V2782,W2782)-AVERAGE(V2781,W2781))/2)+2.5,C2782,"Close"))</f>
        <v>#N/A</v>
      </c>
      <c r="B2783" s="64" t="e">
        <f ca="1">IF(D2782&gt;D2781,C2782,C2781)</f>
        <v>#N/A</v>
      </c>
      <c r="D2783" s="56"/>
      <c r="X2783" s="55"/>
      <c r="Y2783" s="55"/>
      <c r="Z2783" s="55"/>
      <c r="AA2783" s="55"/>
      <c r="AB2783" s="55"/>
      <c r="AC2783" s="337"/>
      <c r="AD2783" s="337"/>
      <c r="AE2783" s="337"/>
      <c r="AF2783" s="337"/>
      <c r="AG2783" s="337"/>
      <c r="AH2783" s="337"/>
      <c r="AI2783" s="337"/>
      <c r="AJ2783" s="337"/>
      <c r="AK2783" s="337"/>
      <c r="AL2783" s="337"/>
      <c r="AM2783" s="55"/>
      <c r="AN2783" s="55"/>
      <c r="AO2783" s="55"/>
      <c r="AP2783" s="55"/>
      <c r="AQ2783" s="55"/>
      <c r="AR2783" s="55"/>
      <c r="AS2783" s="55"/>
    </row>
    <row r="2784" spans="1:45" x14ac:dyDescent="0.3">
      <c r="X2784" s="54" t="s">
        <v>1305</v>
      </c>
      <c r="Y2784" s="54" t="s">
        <v>128</v>
      </c>
      <c r="Z2784" s="54" t="s">
        <v>157</v>
      </c>
      <c r="AA2784" s="54" t="s">
        <v>151</v>
      </c>
      <c r="AB2784" s="54" t="s">
        <v>1327</v>
      </c>
      <c r="AC2784" s="54" t="s">
        <v>129</v>
      </c>
      <c r="AD2784" s="54" t="s">
        <v>116</v>
      </c>
      <c r="AE2784" s="54"/>
      <c r="AF2784" s="54"/>
      <c r="AG2784" s="54"/>
      <c r="AH2784" s="54"/>
      <c r="AI2784" s="54"/>
      <c r="AJ2784" s="54"/>
      <c r="AK2784" s="54"/>
      <c r="AL2784" s="54"/>
      <c r="AM2784" s="54"/>
      <c r="AN2784" s="54"/>
      <c r="AO2784" s="54"/>
      <c r="AP2784" s="54"/>
      <c r="AQ2784" s="54"/>
      <c r="AR2784" s="54"/>
      <c r="AS2784" s="54"/>
    </row>
    <row r="2785" spans="1:45" x14ac:dyDescent="0.3">
      <c r="X2785" s="54"/>
      <c r="Y2785" s="54">
        <f t="shared" ref="Y2785:AD2785" si="4804">Y2778</f>
        <v>6.4436999999999998</v>
      </c>
      <c r="Z2785" s="54">
        <f t="shared" si="4804"/>
        <v>4.9371</v>
      </c>
      <c r="AA2785" s="54">
        <f t="shared" si="4804"/>
        <v>11.350300000000001</v>
      </c>
      <c r="AB2785" s="54">
        <f t="shared" si="4804"/>
        <v>7.1900000000000006E-2</v>
      </c>
      <c r="AC2785" s="54">
        <f t="shared" si="4804"/>
        <v>6.2766000000000002</v>
      </c>
      <c r="AD2785" s="54">
        <f t="shared" si="4804"/>
        <v>11.042999999999999</v>
      </c>
      <c r="AE2785" s="54"/>
      <c r="AF2785" s="336"/>
      <c r="AG2785" s="336"/>
      <c r="AH2785" s="336"/>
      <c r="AI2785" s="54"/>
      <c r="AJ2785" s="54"/>
      <c r="AK2785" s="54"/>
      <c r="AL2785" s="54"/>
      <c r="AM2785" s="54"/>
      <c r="AN2785" s="54"/>
      <c r="AO2785" s="54"/>
      <c r="AP2785" s="54"/>
      <c r="AQ2785" s="54"/>
      <c r="AR2785" s="54"/>
      <c r="AS2785" s="54"/>
    </row>
    <row r="2786" spans="1:45" x14ac:dyDescent="0.3">
      <c r="D2786" s="56"/>
      <c r="X2786" s="336"/>
      <c r="Y2786" s="336">
        <f t="shared" ca="1" si="4720"/>
        <v>0.24803610676218812</v>
      </c>
      <c r="Z2786" s="336">
        <f t="shared" ca="1" si="4720"/>
        <v>0.73855904128299488</v>
      </c>
      <c r="AA2786" s="336">
        <f t="shared" ca="1" si="4720"/>
        <v>-0.24346111996928846</v>
      </c>
      <c r="AB2786" s="336">
        <f t="shared" ca="1" si="4720"/>
        <v>-1.2478012573065564E-2</v>
      </c>
      <c r="AC2786" s="336">
        <f t="shared" ca="1" si="4720"/>
        <v>-7.1487027996877214E-2</v>
      </c>
      <c r="AD2786" s="336">
        <f t="shared" ca="1" si="4720"/>
        <v>-4.1556727502520631E-2</v>
      </c>
      <c r="AE2786" s="336"/>
      <c r="AF2786" s="336"/>
      <c r="AG2786" s="336"/>
      <c r="AH2786" s="336"/>
      <c r="AI2786" s="54"/>
      <c r="AJ2786" s="54"/>
      <c r="AK2786" s="54"/>
      <c r="AL2786" s="336"/>
      <c r="AM2786" s="336"/>
      <c r="AN2786" s="336"/>
      <c r="AO2786" s="336"/>
      <c r="AP2786" s="54"/>
      <c r="AQ2786" s="336"/>
      <c r="AR2786" s="336"/>
      <c r="AS2786" s="336"/>
    </row>
    <row r="2787" spans="1:45" x14ac:dyDescent="0.3">
      <c r="C2787" s="54"/>
      <c r="D2787" s="56"/>
      <c r="Y2787" s="336">
        <f t="shared" ca="1" si="4720"/>
        <v>-3.2587060610441788E-2</v>
      </c>
      <c r="Z2787" s="336">
        <f t="shared" ca="1" si="4720"/>
        <v>-0.37170659463970179</v>
      </c>
      <c r="AA2787" s="336">
        <f t="shared" ca="1" si="4720"/>
        <v>0.6147467144808747</v>
      </c>
      <c r="AB2787" s="336">
        <f t="shared" ca="1" si="4720"/>
        <v>4.9663937801797037E-2</v>
      </c>
      <c r="AC2787" s="336">
        <f t="shared" ca="1" si="4720"/>
        <v>0.47290529177728657</v>
      </c>
      <c r="AD2787" s="336">
        <f t="shared" ca="1" si="4720"/>
        <v>-0.91155864107096629</v>
      </c>
      <c r="AE2787" s="55"/>
      <c r="AF2787" s="55"/>
      <c r="AG2787" s="55"/>
      <c r="AH2787" s="55"/>
      <c r="AI2787" s="55"/>
      <c r="AJ2787" s="55"/>
      <c r="AK2787" s="55"/>
      <c r="AL2787" s="55"/>
      <c r="AM2787" s="55"/>
      <c r="AN2787" s="55"/>
      <c r="AO2787" s="55"/>
      <c r="AP2787" s="55"/>
      <c r="AQ2787" s="55"/>
      <c r="AR2787" s="55"/>
      <c r="AS2787" s="55"/>
    </row>
    <row r="2788" spans="1:45" x14ac:dyDescent="0.3">
      <c r="B2788" s="54" t="s">
        <v>172</v>
      </c>
      <c r="C2788" s="53">
        <f>C2781</f>
        <v>0</v>
      </c>
      <c r="D2788" s="56" t="e">
        <f t="shared" ref="D2788:D2789" ca="1" si="4805">AJ2788</f>
        <v>#N/A</v>
      </c>
      <c r="E2788" s="52" t="e">
        <f t="shared" ref="E2788:W2788" si="4806">E2781</f>
        <v>#N/A</v>
      </c>
      <c r="F2788" s="52" t="e">
        <f t="shared" si="4806"/>
        <v>#N/A</v>
      </c>
      <c r="G2788" s="52" t="e">
        <f t="shared" si="4806"/>
        <v>#N/A</v>
      </c>
      <c r="H2788" s="52" t="e">
        <f t="shared" si="4806"/>
        <v>#N/A</v>
      </c>
      <c r="I2788" s="52" t="e">
        <f t="shared" si="4806"/>
        <v>#N/A</v>
      </c>
      <c r="J2788" s="52" t="e">
        <f t="shared" si="4806"/>
        <v>#N/A</v>
      </c>
      <c r="K2788" s="52" t="e">
        <f t="shared" si="4806"/>
        <v>#N/A</v>
      </c>
      <c r="L2788" s="52" t="e">
        <f t="shared" si="4806"/>
        <v>#N/A</v>
      </c>
      <c r="M2788" s="52" t="e">
        <f t="shared" si="4806"/>
        <v>#N/A</v>
      </c>
      <c r="N2788" s="52" t="e">
        <f t="shared" si="4806"/>
        <v>#N/A</v>
      </c>
      <c r="O2788" s="52" t="e">
        <f t="shared" si="4806"/>
        <v>#N/A</v>
      </c>
      <c r="P2788" s="52" t="e">
        <f t="shared" si="4806"/>
        <v>#N/A</v>
      </c>
      <c r="Q2788" s="52" t="e">
        <f t="shared" si="4806"/>
        <v>#N/A</v>
      </c>
      <c r="R2788" s="52" t="e">
        <f t="shared" si="4806"/>
        <v>#N/A</v>
      </c>
      <c r="S2788" s="52" t="e">
        <f t="shared" si="4806"/>
        <v>#N/A</v>
      </c>
      <c r="T2788" s="52" t="e">
        <f t="shared" si="4806"/>
        <v>#N/A</v>
      </c>
      <c r="U2788" s="52" t="e">
        <f t="shared" si="4806"/>
        <v>#N/A</v>
      </c>
      <c r="V2788" s="52" t="e">
        <f t="shared" si="4806"/>
        <v>#N/A</v>
      </c>
      <c r="W2788" s="52" t="e">
        <f t="shared" si="4806"/>
        <v>#N/A</v>
      </c>
      <c r="X2788" s="55" t="e">
        <f t="shared" ref="X2788:X2789" si="4807">(H2788-(O2788*P2788)/100-3*(J2788*K2788)/100)/2</f>
        <v>#N/A</v>
      </c>
      <c r="Y2788" s="55" t="e">
        <f t="shared" ref="Y2788:Y2789" si="4808">SUM(X2788,(J2788*K2788/100))/(F2788/100)</f>
        <v>#N/A</v>
      </c>
      <c r="Z2788" s="55" t="e">
        <f t="shared" ref="Z2788" si="4809">U2788*0.5+U2789*0.5</f>
        <v>#N/A</v>
      </c>
      <c r="AA2788" s="55" t="e">
        <f t="shared" ref="AA2788:AA2789" si="4810">J2788/Y2788</f>
        <v>#N/A</v>
      </c>
      <c r="AB2788" s="336" t="e">
        <f t="shared" ref="AB2788:AB2789" si="4811">X2788/(Y2788-J2788)</f>
        <v>#N/A</v>
      </c>
      <c r="AC2788" s="223" t="e">
        <f ca="1">INDEX(FGA_COEFFS,1,1)+Z2788*INDEX(FGA_COEFFS,1,2)+Y2788*INDEX(FGA_COEFFS,1,3)+R2788*INDEX(FGA_COEFFS,1,4)+Q2789*INDEX(FGA_COEFFS,1,5)+S2788*INDEX(FGA_COEFFS,1,6)+T2789*INDEX(FGA_COEFFS,1,7)+M2789*INDEX(FGA_COEFFS,1,8)+Y2792*Y2793</f>
        <v>#N/A</v>
      </c>
      <c r="AD2788" s="223" t="e">
        <f ca="1">INDEX(THREEPTA_COEFFS,1,1)+AC2788*INDEX(THREEPTA_COEFFS,1,2)+J2788*INDEX(THREEPTA_COEFFS,1,3)+AA2788*INDEX(THREEPTA_COEFFS,1,4)+K2788*INDEX(THREEPTA_COEFFS,1,5)+L2789*INDEX(THREEPTA_COEFFS,1,6)+Z2792*Z2793</f>
        <v>#N/A</v>
      </c>
      <c r="AE2788" s="223" t="e">
        <f ca="1">INDEX(THREEPTPCT_COEFFS,1,1)+K2788*INDEX(THREEPTPCT_COEFFS,1,2)+L2789*INDEX(THREEPTPCT_COEFFS,1,3)+AA2792*AA2793</f>
        <v>#N/A</v>
      </c>
      <c r="AF2788" s="55" t="e">
        <f t="shared" ref="AF2788:AF2789" ca="1" si="4812">AC2788-AD2788</f>
        <v>#N/A</v>
      </c>
      <c r="AG2788" s="223" t="e">
        <f ca="1">INDEX(TWOPTPCT_COEFFS,1,1)+AB2788*INDEX(TWOPTPCT_COEFFS,1,2)+I2789*INDEX(TWOPTPCT_COEFFS,1,3)+G2789*INDEX(TWOPTPCT_COEFFS,1,4)+L2789*INDEX(TWOPTPCT_COEFFS,1,5)+AB2792*AB2793</f>
        <v>#N/A</v>
      </c>
      <c r="AH2788" s="223" t="e">
        <f ca="1">INDEX(FTA_COEFFS,1,1)+O2788*INDEX(FTA_COEFFS,1,2)+N2789*INDEX(FTA_COEFFS,1,3)+(Q2788+R2788)*INDEX(FTA_COEFFS,1,4)+(Q2789+R2789)*INDEX(FTA_COEFFS,1,5)+M2789*INDEX(FTA_COEFFS,1,6)+AC2792*AC2793</f>
        <v>#N/A</v>
      </c>
      <c r="AI2788" s="223" t="e">
        <f ca="1">INDEX(FTPCT_COEFFS,1,1)+P2788*INDEX(FTPCT_COEFFS,1,2)+F2788*INDEX(FTPCT_COEFFS,1,3)+G2789*INDEX(FTPCT_COEFFS,1,4)+AD2792*AD2793</f>
        <v>#N/A</v>
      </c>
      <c r="AJ2788" s="338" t="e">
        <f t="shared" ref="AJ2788:AJ2789" ca="1" si="4813">AD2788*AE2788/100+AF2788*AG2788+AH2788*AI2788/100</f>
        <v>#N/A</v>
      </c>
      <c r="AK2788" s="55"/>
      <c r="AL2788" s="55"/>
      <c r="AM2788" s="55"/>
      <c r="AN2788" s="55"/>
      <c r="AO2788" s="55"/>
      <c r="AP2788" s="55"/>
      <c r="AQ2788" s="55"/>
      <c r="AR2788" s="55"/>
    </row>
    <row r="2789" spans="1:45" x14ac:dyDescent="0.3">
      <c r="B2789" s="54" t="s">
        <v>175</v>
      </c>
      <c r="C2789" s="54">
        <f>C2782</f>
        <v>0</v>
      </c>
      <c r="D2789" s="56" t="e">
        <f t="shared" ca="1" si="4805"/>
        <v>#N/A</v>
      </c>
      <c r="E2789" s="52" t="e">
        <f t="shared" ref="E2789:W2789" si="4814">E2782</f>
        <v>#N/A</v>
      </c>
      <c r="F2789" s="52" t="e">
        <f t="shared" si="4814"/>
        <v>#N/A</v>
      </c>
      <c r="G2789" s="52" t="e">
        <f t="shared" si="4814"/>
        <v>#N/A</v>
      </c>
      <c r="H2789" s="52" t="e">
        <f t="shared" si="4814"/>
        <v>#N/A</v>
      </c>
      <c r="I2789" s="52" t="e">
        <f t="shared" si="4814"/>
        <v>#N/A</v>
      </c>
      <c r="J2789" s="52" t="e">
        <f t="shared" si="4814"/>
        <v>#N/A</v>
      </c>
      <c r="K2789" s="52" t="e">
        <f t="shared" si="4814"/>
        <v>#N/A</v>
      </c>
      <c r="L2789" s="52" t="e">
        <f t="shared" si="4814"/>
        <v>#N/A</v>
      </c>
      <c r="M2789" s="52" t="e">
        <f t="shared" si="4814"/>
        <v>#N/A</v>
      </c>
      <c r="N2789" s="52" t="e">
        <f t="shared" si="4814"/>
        <v>#N/A</v>
      </c>
      <c r="O2789" s="52" t="e">
        <f t="shared" si="4814"/>
        <v>#N/A</v>
      </c>
      <c r="P2789" s="52" t="e">
        <f t="shared" si="4814"/>
        <v>#N/A</v>
      </c>
      <c r="Q2789" s="52" t="e">
        <f t="shared" si="4814"/>
        <v>#N/A</v>
      </c>
      <c r="R2789" s="52" t="e">
        <f t="shared" si="4814"/>
        <v>#N/A</v>
      </c>
      <c r="S2789" s="52" t="e">
        <f t="shared" si="4814"/>
        <v>#N/A</v>
      </c>
      <c r="T2789" s="52" t="e">
        <f t="shared" si="4814"/>
        <v>#N/A</v>
      </c>
      <c r="U2789" s="52" t="e">
        <f t="shared" si="4814"/>
        <v>#N/A</v>
      </c>
      <c r="V2789" s="52" t="e">
        <f t="shared" si="4814"/>
        <v>#N/A</v>
      </c>
      <c r="W2789" s="52" t="e">
        <f t="shared" si="4814"/>
        <v>#N/A</v>
      </c>
      <c r="X2789" s="55" t="e">
        <f t="shared" si="4807"/>
        <v>#N/A</v>
      </c>
      <c r="Y2789" s="55" t="e">
        <f t="shared" si="4808"/>
        <v>#N/A</v>
      </c>
      <c r="Z2789" s="55" t="e">
        <f t="shared" ref="Z2789" si="4815">Z2788</f>
        <v>#N/A</v>
      </c>
      <c r="AA2789" s="55" t="e">
        <f t="shared" si="4810"/>
        <v>#N/A</v>
      </c>
      <c r="AB2789" s="336" t="e">
        <f t="shared" si="4811"/>
        <v>#N/A</v>
      </c>
      <c r="AC2789" s="223" t="e">
        <f ca="1">INDEX(FGA_COEFFS,1,1)+Z2789*INDEX(FGA_COEFFS,1,2)+Y2789*INDEX(FGA_COEFFS,1,3)+R2789*INDEX(FGA_COEFFS,1,4)+Q2788*INDEX(FGA_COEFFS,1,5)+S2789*INDEX(FGA_COEFFS,1,6)+T2788*INDEX(FGA_COEFFS,1,7)+M2788*INDEX(FGA_COEFFS,1,8)+Y2792*Y2794</f>
        <v>#N/A</v>
      </c>
      <c r="AD2789" s="223" t="e">
        <f ca="1">INDEX(THREEPTA_COEFFS,1,1)+AC2789*INDEX(THREEPTA_COEFFS,1,2)+J2789*INDEX(THREEPTA_COEFFS,1,3)+AA2789*INDEX(THREEPTA_COEFFS,1,4)+K2789*INDEX(THREEPTA_COEFFS,1,5)+L2788*INDEX(THREEPTA_COEFFS,1,6)+Z2792*Z2794</f>
        <v>#N/A</v>
      </c>
      <c r="AE2789" s="223" t="e">
        <f ca="1">INDEX(THREEPTPCT_COEFFS,1,1)+K2789*INDEX(THREEPTPCT_COEFFS,1,2)+L2788*INDEX(THREEPTPCT_COEFFS,1,3)+AA2792*AA2794</f>
        <v>#N/A</v>
      </c>
      <c r="AF2789" s="55" t="e">
        <f t="shared" ca="1" si="4812"/>
        <v>#N/A</v>
      </c>
      <c r="AG2789" s="223" t="e">
        <f ca="1">INDEX(TWOPTPCT_COEFFS,1,1)+AB2789*INDEX(TWOPTPCT_COEFFS,1,2)+I2788*INDEX(TWOPTPCT_COEFFS,1,3)+G2788*INDEX(TWOPTPCT_COEFFS,1,4)+L2788*INDEX(TWOPTPCT_COEFFS,1,5)+AB2792*AB2794</f>
        <v>#N/A</v>
      </c>
      <c r="AH2789" s="223" t="e">
        <f ca="1">INDEX(FTA_COEFFS,1,1)+O2789*INDEX(FTA_COEFFS,1,2)+N2788*INDEX(FTA_COEFFS,1,3)+(Q2789+R2789)*INDEX(FTA_COEFFS,1,4)+(Q2788+R2788)*INDEX(FTA_COEFFS,1,5)+M2788*INDEX(FTA_COEFFS,1,6)+AC2792*AC2794</f>
        <v>#N/A</v>
      </c>
      <c r="AI2789" s="223" t="e">
        <f ca="1">INDEX(FTPCT_COEFFS,1,1)+P2789*INDEX(FTPCT_COEFFS,1,2)+F2789*INDEX(FTPCT_COEFFS,1,3)+G2788*INDEX(FTPCT_COEFFS,1,4)+AD2792*AD2794</f>
        <v>#N/A</v>
      </c>
      <c r="AJ2789" s="338" t="e">
        <f t="shared" ca="1" si="4813"/>
        <v>#N/A</v>
      </c>
      <c r="AK2789" s="55"/>
      <c r="AL2789" s="55"/>
      <c r="AM2789" s="55"/>
      <c r="AN2789" s="55"/>
      <c r="AO2789" s="55"/>
      <c r="AP2789" s="55"/>
      <c r="AQ2789" s="55"/>
      <c r="AR2789" s="55"/>
    </row>
    <row r="2790" spans="1:45" x14ac:dyDescent="0.3">
      <c r="A2790" s="54" t="e">
        <f ca="1">IF(D2788&gt;(D2789+(AVERAGE(V2788,W2788)-AVERAGE(V2789,W2789))/2)+2.5,C2788,IF(D2789&gt;(D2788+(AVERAGE(V2789,W2789)-AVERAGE(V2788,W2788))/2)+2.5,C2789,"Close"))</f>
        <v>#N/A</v>
      </c>
      <c r="B2790" s="64" t="e">
        <f ca="1">IF(D2789&gt;D2788,C2789,C2788)</f>
        <v>#N/A</v>
      </c>
      <c r="D2790" s="56"/>
      <c r="X2790" s="55"/>
      <c r="Y2790" s="55"/>
      <c r="Z2790" s="55"/>
      <c r="AA2790" s="55"/>
      <c r="AB2790" s="55"/>
      <c r="AC2790" s="337"/>
      <c r="AD2790" s="337"/>
      <c r="AE2790" s="337"/>
      <c r="AF2790" s="337"/>
      <c r="AG2790" s="337"/>
      <c r="AH2790" s="337"/>
      <c r="AI2790" s="337"/>
      <c r="AJ2790" s="337"/>
      <c r="AK2790" s="337"/>
      <c r="AL2790" s="337"/>
      <c r="AM2790" s="55"/>
      <c r="AN2790" s="55"/>
      <c r="AO2790" s="55"/>
      <c r="AP2790" s="55"/>
      <c r="AQ2790" s="55"/>
      <c r="AR2790" s="55"/>
      <c r="AS2790" s="55"/>
    </row>
    <row r="2791" spans="1:45" x14ac:dyDescent="0.3">
      <c r="X2791" s="54" t="s">
        <v>1305</v>
      </c>
      <c r="Y2791" s="54" t="s">
        <v>128</v>
      </c>
      <c r="Z2791" s="54" t="s">
        <v>157</v>
      </c>
      <c r="AA2791" s="54" t="s">
        <v>151</v>
      </c>
      <c r="AB2791" s="54" t="s">
        <v>1327</v>
      </c>
      <c r="AC2791" s="54" t="s">
        <v>129</v>
      </c>
      <c r="AD2791" s="54" t="s">
        <v>116</v>
      </c>
      <c r="AE2791" s="54"/>
      <c r="AF2791" s="54"/>
      <c r="AG2791" s="54"/>
      <c r="AH2791" s="54"/>
      <c r="AI2791" s="54"/>
      <c r="AJ2791" s="54"/>
      <c r="AK2791" s="54"/>
      <c r="AL2791" s="54"/>
      <c r="AM2791" s="54"/>
      <c r="AN2791" s="54"/>
      <c r="AO2791" s="54"/>
      <c r="AP2791" s="54"/>
      <c r="AQ2791" s="54"/>
      <c r="AR2791" s="54"/>
      <c r="AS2791" s="54"/>
    </row>
    <row r="2792" spans="1:45" x14ac:dyDescent="0.3">
      <c r="X2792" s="54"/>
      <c r="Y2792" s="54">
        <f t="shared" ref="Y2792:AD2792" si="4816">Y2785</f>
        <v>6.4436999999999998</v>
      </c>
      <c r="Z2792" s="54">
        <f t="shared" si="4816"/>
        <v>4.9371</v>
      </c>
      <c r="AA2792" s="54">
        <f t="shared" si="4816"/>
        <v>11.350300000000001</v>
      </c>
      <c r="AB2792" s="54">
        <f t="shared" si="4816"/>
        <v>7.1900000000000006E-2</v>
      </c>
      <c r="AC2792" s="54">
        <f t="shared" si="4816"/>
        <v>6.2766000000000002</v>
      </c>
      <c r="AD2792" s="54">
        <f t="shared" si="4816"/>
        <v>11.042999999999999</v>
      </c>
      <c r="AE2792" s="54"/>
      <c r="AF2792" s="336"/>
      <c r="AG2792" s="336"/>
      <c r="AH2792" s="336"/>
      <c r="AI2792" s="54"/>
      <c r="AJ2792" s="54"/>
      <c r="AK2792" s="54"/>
      <c r="AL2792" s="54"/>
      <c r="AM2792" s="54"/>
      <c r="AN2792" s="54"/>
      <c r="AO2792" s="54"/>
      <c r="AP2792" s="54"/>
      <c r="AQ2792" s="54"/>
      <c r="AR2792" s="54"/>
      <c r="AS2792" s="54"/>
    </row>
    <row r="2793" spans="1:45" x14ac:dyDescent="0.3">
      <c r="D2793" s="56"/>
      <c r="X2793" s="336"/>
      <c r="Y2793" s="336">
        <f t="shared" ca="1" si="4720"/>
        <v>-4.1275859016285998E-2</v>
      </c>
      <c r="Z2793" s="336">
        <f t="shared" ca="1" si="4720"/>
        <v>0.46936098176248198</v>
      </c>
      <c r="AA2793" s="336">
        <f t="shared" ca="1" si="4720"/>
        <v>0.90041912061849305</v>
      </c>
      <c r="AB2793" s="336">
        <f t="shared" ca="1" si="4720"/>
        <v>-0.24061184398835767</v>
      </c>
      <c r="AC2793" s="336">
        <f t="shared" ca="1" si="4720"/>
        <v>1.4064058828209789</v>
      </c>
      <c r="AD2793" s="336">
        <f t="shared" ca="1" si="4720"/>
        <v>0.37402546544202875</v>
      </c>
      <c r="AE2793" s="336"/>
      <c r="AF2793" s="336"/>
      <c r="AG2793" s="336"/>
      <c r="AH2793" s="336"/>
      <c r="AI2793" s="54"/>
      <c r="AJ2793" s="54"/>
      <c r="AK2793" s="54"/>
      <c r="AL2793" s="336"/>
      <c r="AM2793" s="336"/>
      <c r="AN2793" s="336"/>
      <c r="AO2793" s="336"/>
      <c r="AP2793" s="54"/>
      <c r="AQ2793" s="336"/>
      <c r="AR2793" s="336"/>
      <c r="AS2793" s="336"/>
    </row>
    <row r="2794" spans="1:45" x14ac:dyDescent="0.3">
      <c r="C2794" s="54"/>
      <c r="D2794" s="56"/>
      <c r="Y2794" s="336">
        <f t="shared" ca="1" si="4720"/>
        <v>-2.3407925952493918E-4</v>
      </c>
      <c r="Z2794" s="336">
        <f t="shared" ca="1" si="4720"/>
        <v>1.214523133692647</v>
      </c>
      <c r="AA2794" s="336">
        <f t="shared" ca="1" si="4720"/>
        <v>-0.11236407465736406</v>
      </c>
      <c r="AB2794" s="336">
        <f t="shared" ca="1" si="4720"/>
        <v>0.72607972266805487</v>
      </c>
      <c r="AC2794" s="336">
        <f t="shared" ca="1" si="4720"/>
        <v>1.4034807271489387</v>
      </c>
      <c r="AD2794" s="336">
        <f t="shared" ca="1" si="4720"/>
        <v>1.0628886141489059E-3</v>
      </c>
      <c r="AE2794" s="55"/>
      <c r="AF2794" s="55"/>
      <c r="AG2794" s="55"/>
      <c r="AH2794" s="55"/>
      <c r="AI2794" s="55"/>
      <c r="AJ2794" s="55"/>
      <c r="AK2794" s="55"/>
      <c r="AL2794" s="55"/>
      <c r="AM2794" s="55"/>
      <c r="AN2794" s="55"/>
      <c r="AO2794" s="55"/>
      <c r="AP2794" s="55"/>
      <c r="AQ2794" s="55"/>
      <c r="AR2794" s="55"/>
      <c r="AS2794" s="55"/>
    </row>
    <row r="2795" spans="1:45" x14ac:dyDescent="0.3">
      <c r="B2795" s="54" t="s">
        <v>172</v>
      </c>
      <c r="C2795" s="53">
        <f>C2788</f>
        <v>0</v>
      </c>
      <c r="D2795" s="56" t="e">
        <f t="shared" ref="D2795:D2796" ca="1" si="4817">AJ2795</f>
        <v>#N/A</v>
      </c>
      <c r="E2795" s="52" t="e">
        <f t="shared" ref="E2795:W2795" si="4818">E2788</f>
        <v>#N/A</v>
      </c>
      <c r="F2795" s="52" t="e">
        <f t="shared" si="4818"/>
        <v>#N/A</v>
      </c>
      <c r="G2795" s="52" t="e">
        <f t="shared" si="4818"/>
        <v>#N/A</v>
      </c>
      <c r="H2795" s="52" t="e">
        <f t="shared" si="4818"/>
        <v>#N/A</v>
      </c>
      <c r="I2795" s="52" t="e">
        <f t="shared" si="4818"/>
        <v>#N/A</v>
      </c>
      <c r="J2795" s="52" t="e">
        <f t="shared" si="4818"/>
        <v>#N/A</v>
      </c>
      <c r="K2795" s="52" t="e">
        <f t="shared" si="4818"/>
        <v>#N/A</v>
      </c>
      <c r="L2795" s="52" t="e">
        <f t="shared" si="4818"/>
        <v>#N/A</v>
      </c>
      <c r="M2795" s="52" t="e">
        <f t="shared" si="4818"/>
        <v>#N/A</v>
      </c>
      <c r="N2795" s="52" t="e">
        <f t="shared" si="4818"/>
        <v>#N/A</v>
      </c>
      <c r="O2795" s="52" t="e">
        <f t="shared" si="4818"/>
        <v>#N/A</v>
      </c>
      <c r="P2795" s="52" t="e">
        <f t="shared" si="4818"/>
        <v>#N/A</v>
      </c>
      <c r="Q2795" s="52" t="e">
        <f t="shared" si="4818"/>
        <v>#N/A</v>
      </c>
      <c r="R2795" s="52" t="e">
        <f t="shared" si="4818"/>
        <v>#N/A</v>
      </c>
      <c r="S2795" s="52" t="e">
        <f t="shared" si="4818"/>
        <v>#N/A</v>
      </c>
      <c r="T2795" s="52" t="e">
        <f t="shared" si="4818"/>
        <v>#N/A</v>
      </c>
      <c r="U2795" s="52" t="e">
        <f t="shared" si="4818"/>
        <v>#N/A</v>
      </c>
      <c r="V2795" s="52" t="e">
        <f t="shared" si="4818"/>
        <v>#N/A</v>
      </c>
      <c r="W2795" s="52" t="e">
        <f t="shared" si="4818"/>
        <v>#N/A</v>
      </c>
      <c r="X2795" s="55" t="e">
        <f t="shared" ref="X2795:X2796" si="4819">(H2795-(O2795*P2795)/100-3*(J2795*K2795)/100)/2</f>
        <v>#N/A</v>
      </c>
      <c r="Y2795" s="55" t="e">
        <f t="shared" ref="Y2795:Y2796" si="4820">SUM(X2795,(J2795*K2795/100))/(F2795/100)</f>
        <v>#N/A</v>
      </c>
      <c r="Z2795" s="55" t="e">
        <f t="shared" ref="Z2795" si="4821">U2795*0.5+U2796*0.5</f>
        <v>#N/A</v>
      </c>
      <c r="AA2795" s="55" t="e">
        <f t="shared" ref="AA2795:AA2796" si="4822">J2795/Y2795</f>
        <v>#N/A</v>
      </c>
      <c r="AB2795" s="336" t="e">
        <f t="shared" ref="AB2795:AB2796" si="4823">X2795/(Y2795-J2795)</f>
        <v>#N/A</v>
      </c>
      <c r="AC2795" s="223" t="e">
        <f ca="1">INDEX(FGA_COEFFS,1,1)+Z2795*INDEX(FGA_COEFFS,1,2)+Y2795*INDEX(FGA_COEFFS,1,3)+R2795*INDEX(FGA_COEFFS,1,4)+Q2796*INDEX(FGA_COEFFS,1,5)+S2795*INDEX(FGA_COEFFS,1,6)+T2796*INDEX(FGA_COEFFS,1,7)+M2796*INDEX(FGA_COEFFS,1,8)+Y2799*Y2800</f>
        <v>#N/A</v>
      </c>
      <c r="AD2795" s="223" t="e">
        <f ca="1">INDEX(THREEPTA_COEFFS,1,1)+AC2795*INDEX(THREEPTA_COEFFS,1,2)+J2795*INDEX(THREEPTA_COEFFS,1,3)+AA2795*INDEX(THREEPTA_COEFFS,1,4)+K2795*INDEX(THREEPTA_COEFFS,1,5)+L2796*INDEX(THREEPTA_COEFFS,1,6)+Z2799*Z2800</f>
        <v>#N/A</v>
      </c>
      <c r="AE2795" s="223" t="e">
        <f ca="1">INDEX(THREEPTPCT_COEFFS,1,1)+K2795*INDEX(THREEPTPCT_COEFFS,1,2)+L2796*INDEX(THREEPTPCT_COEFFS,1,3)+AA2799*AA2800</f>
        <v>#N/A</v>
      </c>
      <c r="AF2795" s="55" t="e">
        <f t="shared" ref="AF2795:AF2796" ca="1" si="4824">AC2795-AD2795</f>
        <v>#N/A</v>
      </c>
      <c r="AG2795" s="223" t="e">
        <f ca="1">INDEX(TWOPTPCT_COEFFS,1,1)+AB2795*INDEX(TWOPTPCT_COEFFS,1,2)+I2796*INDEX(TWOPTPCT_COEFFS,1,3)+G2796*INDEX(TWOPTPCT_COEFFS,1,4)+L2796*INDEX(TWOPTPCT_COEFFS,1,5)+AB2799*AB2800</f>
        <v>#N/A</v>
      </c>
      <c r="AH2795" s="223" t="e">
        <f ca="1">INDEX(FTA_COEFFS,1,1)+O2795*INDEX(FTA_COEFFS,1,2)+N2796*INDEX(FTA_COEFFS,1,3)+(Q2795+R2795)*INDEX(FTA_COEFFS,1,4)+(Q2796+R2796)*INDEX(FTA_COEFFS,1,5)+M2796*INDEX(FTA_COEFFS,1,6)+AC2799*AC2800</f>
        <v>#N/A</v>
      </c>
      <c r="AI2795" s="223" t="e">
        <f ca="1">INDEX(FTPCT_COEFFS,1,1)+P2795*INDEX(FTPCT_COEFFS,1,2)+F2795*INDEX(FTPCT_COEFFS,1,3)+G2796*INDEX(FTPCT_COEFFS,1,4)+AD2799*AD2800</f>
        <v>#N/A</v>
      </c>
      <c r="AJ2795" s="338" t="e">
        <f t="shared" ref="AJ2795:AJ2796" ca="1" si="4825">AD2795*AE2795/100+AF2795*AG2795+AH2795*AI2795/100</f>
        <v>#N/A</v>
      </c>
      <c r="AK2795" s="55"/>
      <c r="AL2795" s="55"/>
      <c r="AM2795" s="55"/>
      <c r="AN2795" s="55"/>
      <c r="AO2795" s="55"/>
      <c r="AP2795" s="55"/>
      <c r="AQ2795" s="55"/>
      <c r="AR2795" s="55"/>
    </row>
    <row r="2796" spans="1:45" x14ac:dyDescent="0.3">
      <c r="B2796" s="54" t="s">
        <v>175</v>
      </c>
      <c r="C2796" s="54">
        <f>C2789</f>
        <v>0</v>
      </c>
      <c r="D2796" s="56" t="e">
        <f t="shared" ca="1" si="4817"/>
        <v>#N/A</v>
      </c>
      <c r="E2796" s="52" t="e">
        <f t="shared" ref="E2796:W2796" si="4826">E2789</f>
        <v>#N/A</v>
      </c>
      <c r="F2796" s="52" t="e">
        <f t="shared" si="4826"/>
        <v>#N/A</v>
      </c>
      <c r="G2796" s="52" t="e">
        <f t="shared" si="4826"/>
        <v>#N/A</v>
      </c>
      <c r="H2796" s="52" t="e">
        <f t="shared" si="4826"/>
        <v>#N/A</v>
      </c>
      <c r="I2796" s="52" t="e">
        <f t="shared" si="4826"/>
        <v>#N/A</v>
      </c>
      <c r="J2796" s="52" t="e">
        <f t="shared" si="4826"/>
        <v>#N/A</v>
      </c>
      <c r="K2796" s="52" t="e">
        <f t="shared" si="4826"/>
        <v>#N/A</v>
      </c>
      <c r="L2796" s="52" t="e">
        <f t="shared" si="4826"/>
        <v>#N/A</v>
      </c>
      <c r="M2796" s="52" t="e">
        <f t="shared" si="4826"/>
        <v>#N/A</v>
      </c>
      <c r="N2796" s="52" t="e">
        <f t="shared" si="4826"/>
        <v>#N/A</v>
      </c>
      <c r="O2796" s="52" t="e">
        <f t="shared" si="4826"/>
        <v>#N/A</v>
      </c>
      <c r="P2796" s="52" t="e">
        <f t="shared" si="4826"/>
        <v>#N/A</v>
      </c>
      <c r="Q2796" s="52" t="e">
        <f t="shared" si="4826"/>
        <v>#N/A</v>
      </c>
      <c r="R2796" s="52" t="e">
        <f t="shared" si="4826"/>
        <v>#N/A</v>
      </c>
      <c r="S2796" s="52" t="e">
        <f t="shared" si="4826"/>
        <v>#N/A</v>
      </c>
      <c r="T2796" s="52" t="e">
        <f t="shared" si="4826"/>
        <v>#N/A</v>
      </c>
      <c r="U2796" s="52" t="e">
        <f t="shared" si="4826"/>
        <v>#N/A</v>
      </c>
      <c r="V2796" s="52" t="e">
        <f t="shared" si="4826"/>
        <v>#N/A</v>
      </c>
      <c r="W2796" s="52" t="e">
        <f t="shared" si="4826"/>
        <v>#N/A</v>
      </c>
      <c r="X2796" s="55" t="e">
        <f t="shared" si="4819"/>
        <v>#N/A</v>
      </c>
      <c r="Y2796" s="55" t="e">
        <f t="shared" si="4820"/>
        <v>#N/A</v>
      </c>
      <c r="Z2796" s="55" t="e">
        <f t="shared" ref="Z2796" si="4827">Z2795</f>
        <v>#N/A</v>
      </c>
      <c r="AA2796" s="55" t="e">
        <f t="shared" si="4822"/>
        <v>#N/A</v>
      </c>
      <c r="AB2796" s="336" t="e">
        <f t="shared" si="4823"/>
        <v>#N/A</v>
      </c>
      <c r="AC2796" s="223" t="e">
        <f ca="1">INDEX(FGA_COEFFS,1,1)+Z2796*INDEX(FGA_COEFFS,1,2)+Y2796*INDEX(FGA_COEFFS,1,3)+R2796*INDEX(FGA_COEFFS,1,4)+Q2795*INDEX(FGA_COEFFS,1,5)+S2796*INDEX(FGA_COEFFS,1,6)+T2795*INDEX(FGA_COEFFS,1,7)+M2795*INDEX(FGA_COEFFS,1,8)+Y2799*Y2801</f>
        <v>#N/A</v>
      </c>
      <c r="AD2796" s="223" t="e">
        <f ca="1">INDEX(THREEPTA_COEFFS,1,1)+AC2796*INDEX(THREEPTA_COEFFS,1,2)+J2796*INDEX(THREEPTA_COEFFS,1,3)+AA2796*INDEX(THREEPTA_COEFFS,1,4)+K2796*INDEX(THREEPTA_COEFFS,1,5)+L2795*INDEX(THREEPTA_COEFFS,1,6)+Z2799*Z2801</f>
        <v>#N/A</v>
      </c>
      <c r="AE2796" s="223" t="e">
        <f ca="1">INDEX(THREEPTPCT_COEFFS,1,1)+K2796*INDEX(THREEPTPCT_COEFFS,1,2)+L2795*INDEX(THREEPTPCT_COEFFS,1,3)+AA2799*AA2801</f>
        <v>#N/A</v>
      </c>
      <c r="AF2796" s="55" t="e">
        <f t="shared" ca="1" si="4824"/>
        <v>#N/A</v>
      </c>
      <c r="AG2796" s="223" t="e">
        <f ca="1">INDEX(TWOPTPCT_COEFFS,1,1)+AB2796*INDEX(TWOPTPCT_COEFFS,1,2)+I2795*INDEX(TWOPTPCT_COEFFS,1,3)+G2795*INDEX(TWOPTPCT_COEFFS,1,4)+L2795*INDEX(TWOPTPCT_COEFFS,1,5)+AB2799*AB2801</f>
        <v>#N/A</v>
      </c>
      <c r="AH2796" s="223" t="e">
        <f ca="1">INDEX(FTA_COEFFS,1,1)+O2796*INDEX(FTA_COEFFS,1,2)+N2795*INDEX(FTA_COEFFS,1,3)+(Q2796+R2796)*INDEX(FTA_COEFFS,1,4)+(Q2795+R2795)*INDEX(FTA_COEFFS,1,5)+M2795*INDEX(FTA_COEFFS,1,6)+AC2799*AC2801</f>
        <v>#N/A</v>
      </c>
      <c r="AI2796" s="223" t="e">
        <f ca="1">INDEX(FTPCT_COEFFS,1,1)+P2796*INDEX(FTPCT_COEFFS,1,2)+F2796*INDEX(FTPCT_COEFFS,1,3)+G2795*INDEX(FTPCT_COEFFS,1,4)+AD2799*AD2801</f>
        <v>#N/A</v>
      </c>
      <c r="AJ2796" s="338" t="e">
        <f t="shared" ca="1" si="4825"/>
        <v>#N/A</v>
      </c>
      <c r="AK2796" s="55"/>
      <c r="AL2796" s="55"/>
      <c r="AM2796" s="55"/>
      <c r="AN2796" s="55"/>
      <c r="AO2796" s="55"/>
      <c r="AP2796" s="55"/>
      <c r="AQ2796" s="55"/>
      <c r="AR2796" s="55"/>
    </row>
    <row r="2797" spans="1:45" x14ac:dyDescent="0.3">
      <c r="A2797" s="54" t="e">
        <f ca="1">IF(D2795&gt;(D2796+(AVERAGE(V2795,W2795)-AVERAGE(V2796,W2796))/2)+2.5,C2795,IF(D2796&gt;(D2795+(AVERAGE(V2796,W2796)-AVERAGE(V2795,W2795))/2)+2.5,C2796,"Close"))</f>
        <v>#N/A</v>
      </c>
      <c r="B2797" s="64" t="e">
        <f ca="1">IF(D2796&gt;D2795,C2796,C2795)</f>
        <v>#N/A</v>
      </c>
      <c r="D2797" s="56"/>
      <c r="X2797" s="55"/>
      <c r="Y2797" s="55"/>
      <c r="Z2797" s="55"/>
      <c r="AA2797" s="55"/>
      <c r="AB2797" s="55"/>
      <c r="AC2797" s="337"/>
      <c r="AD2797" s="337"/>
      <c r="AE2797" s="337"/>
      <c r="AF2797" s="337"/>
      <c r="AG2797" s="337"/>
      <c r="AH2797" s="337"/>
      <c r="AI2797" s="337"/>
      <c r="AJ2797" s="337"/>
      <c r="AK2797" s="337"/>
      <c r="AL2797" s="337"/>
      <c r="AM2797" s="55"/>
      <c r="AN2797" s="55"/>
      <c r="AO2797" s="55"/>
      <c r="AP2797" s="55"/>
      <c r="AQ2797" s="55"/>
      <c r="AR2797" s="55"/>
      <c r="AS2797" s="55"/>
    </row>
    <row r="2798" spans="1:45" x14ac:dyDescent="0.3">
      <c r="X2798" s="54" t="s">
        <v>1305</v>
      </c>
      <c r="Y2798" s="54" t="s">
        <v>128</v>
      </c>
      <c r="Z2798" s="54" t="s">
        <v>157</v>
      </c>
      <c r="AA2798" s="54" t="s">
        <v>151</v>
      </c>
      <c r="AB2798" s="54" t="s">
        <v>1327</v>
      </c>
      <c r="AC2798" s="54" t="s">
        <v>129</v>
      </c>
      <c r="AD2798" s="54" t="s">
        <v>116</v>
      </c>
      <c r="AE2798" s="54"/>
      <c r="AF2798" s="54"/>
      <c r="AG2798" s="54"/>
      <c r="AH2798" s="54"/>
      <c r="AI2798" s="54"/>
      <c r="AJ2798" s="54"/>
      <c r="AK2798" s="54"/>
      <c r="AL2798" s="54"/>
      <c r="AM2798" s="54"/>
      <c r="AN2798" s="54"/>
      <c r="AO2798" s="54"/>
      <c r="AP2798" s="54"/>
      <c r="AQ2798" s="54"/>
      <c r="AR2798" s="54"/>
      <c r="AS2798" s="54"/>
    </row>
    <row r="2799" spans="1:45" x14ac:dyDescent="0.3">
      <c r="X2799" s="54"/>
      <c r="Y2799" s="54">
        <f t="shared" ref="Y2799:AD2799" si="4828">Y2792</f>
        <v>6.4436999999999998</v>
      </c>
      <c r="Z2799" s="54">
        <f t="shared" si="4828"/>
        <v>4.9371</v>
      </c>
      <c r="AA2799" s="54">
        <f t="shared" si="4828"/>
        <v>11.350300000000001</v>
      </c>
      <c r="AB2799" s="54">
        <f t="shared" si="4828"/>
        <v>7.1900000000000006E-2</v>
      </c>
      <c r="AC2799" s="54">
        <f t="shared" si="4828"/>
        <v>6.2766000000000002</v>
      </c>
      <c r="AD2799" s="54">
        <f t="shared" si="4828"/>
        <v>11.042999999999999</v>
      </c>
      <c r="AE2799" s="54"/>
      <c r="AF2799" s="336"/>
      <c r="AG2799" s="336"/>
      <c r="AH2799" s="336"/>
      <c r="AI2799" s="54"/>
      <c r="AJ2799" s="54"/>
      <c r="AK2799" s="54"/>
      <c r="AL2799" s="54"/>
      <c r="AM2799" s="54"/>
      <c r="AN2799" s="54"/>
      <c r="AO2799" s="54"/>
      <c r="AP2799" s="54"/>
      <c r="AQ2799" s="54"/>
      <c r="AR2799" s="54"/>
      <c r="AS2799" s="54"/>
    </row>
    <row r="2800" spans="1:45" x14ac:dyDescent="0.3">
      <c r="D2800" s="56"/>
      <c r="X2800" s="336"/>
      <c r="Y2800" s="336">
        <f t="shared" ca="1" si="4720"/>
        <v>1.267436040377415E-4</v>
      </c>
      <c r="Z2800" s="336">
        <f t="shared" ca="1" si="4720"/>
        <v>2.0092964124147541E-2</v>
      </c>
      <c r="AA2800" s="336">
        <f t="shared" ca="1" si="4720"/>
        <v>8.1552834798589158E-2</v>
      </c>
      <c r="AB2800" s="336">
        <f t="shared" ca="1" si="4720"/>
        <v>9.1176263522666067E-3</v>
      </c>
      <c r="AC2800" s="336">
        <f t="shared" ca="1" si="4720"/>
        <v>7.7011801681712039E-2</v>
      </c>
      <c r="AD2800" s="336">
        <f t="shared" ca="1" si="4720"/>
        <v>1.4764124158649929</v>
      </c>
      <c r="AE2800" s="336"/>
      <c r="AF2800" s="336"/>
      <c r="AG2800" s="336"/>
      <c r="AH2800" s="336"/>
      <c r="AI2800" s="54"/>
      <c r="AJ2800" s="54"/>
      <c r="AK2800" s="54"/>
      <c r="AL2800" s="336"/>
      <c r="AM2800" s="336"/>
      <c r="AN2800" s="336"/>
      <c r="AO2800" s="336"/>
      <c r="AP2800" s="54"/>
      <c r="AQ2800" s="336"/>
      <c r="AR2800" s="336"/>
      <c r="AS2800" s="336"/>
    </row>
    <row r="2801" spans="1:45" x14ac:dyDescent="0.3">
      <c r="C2801" s="54"/>
      <c r="D2801" s="56"/>
      <c r="Y2801" s="336">
        <f t="shared" ca="1" si="4720"/>
        <v>1.4157833269558702</v>
      </c>
      <c r="Z2801" s="336">
        <f t="shared" ca="1" si="4720"/>
        <v>-6.8388590180678846E-2</v>
      </c>
      <c r="AA2801" s="336">
        <f t="shared" ca="1" si="4720"/>
        <v>0.16035278660960908</v>
      </c>
      <c r="AB2801" s="336">
        <f t="shared" ca="1" si="4720"/>
        <v>0.36467228357049458</v>
      </c>
      <c r="AC2801" s="336">
        <f t="shared" ca="1" si="4720"/>
        <v>1.2215222063658397</v>
      </c>
      <c r="AD2801" s="336">
        <f t="shared" ca="1" si="4720"/>
        <v>-1.1574160248302721</v>
      </c>
      <c r="AE2801" s="55"/>
      <c r="AF2801" s="55"/>
      <c r="AG2801" s="55"/>
      <c r="AH2801" s="55"/>
      <c r="AI2801" s="55"/>
      <c r="AJ2801" s="55"/>
      <c r="AK2801" s="55"/>
      <c r="AL2801" s="55"/>
      <c r="AM2801" s="55"/>
      <c r="AN2801" s="55"/>
      <c r="AO2801" s="55"/>
      <c r="AP2801" s="55"/>
      <c r="AQ2801" s="55"/>
      <c r="AR2801" s="55"/>
      <c r="AS2801" s="55"/>
    </row>
    <row r="2802" spans="1:45" x14ac:dyDescent="0.3">
      <c r="B2802" s="54" t="s">
        <v>172</v>
      </c>
      <c r="C2802" s="53">
        <f>C2795</f>
        <v>0</v>
      </c>
      <c r="D2802" s="56" t="e">
        <f t="shared" ref="D2802:D2803" ca="1" si="4829">AJ2802</f>
        <v>#N/A</v>
      </c>
      <c r="E2802" s="52" t="e">
        <f t="shared" ref="E2802:W2802" si="4830">E2795</f>
        <v>#N/A</v>
      </c>
      <c r="F2802" s="52" t="e">
        <f t="shared" si="4830"/>
        <v>#N/A</v>
      </c>
      <c r="G2802" s="52" t="e">
        <f t="shared" si="4830"/>
        <v>#N/A</v>
      </c>
      <c r="H2802" s="52" t="e">
        <f t="shared" si="4830"/>
        <v>#N/A</v>
      </c>
      <c r="I2802" s="52" t="e">
        <f t="shared" si="4830"/>
        <v>#N/A</v>
      </c>
      <c r="J2802" s="52" t="e">
        <f t="shared" si="4830"/>
        <v>#N/A</v>
      </c>
      <c r="K2802" s="52" t="e">
        <f t="shared" si="4830"/>
        <v>#N/A</v>
      </c>
      <c r="L2802" s="52" t="e">
        <f t="shared" si="4830"/>
        <v>#N/A</v>
      </c>
      <c r="M2802" s="52" t="e">
        <f t="shared" si="4830"/>
        <v>#N/A</v>
      </c>
      <c r="N2802" s="52" t="e">
        <f t="shared" si="4830"/>
        <v>#N/A</v>
      </c>
      <c r="O2802" s="52" t="e">
        <f t="shared" si="4830"/>
        <v>#N/A</v>
      </c>
      <c r="P2802" s="52" t="e">
        <f t="shared" si="4830"/>
        <v>#N/A</v>
      </c>
      <c r="Q2802" s="52" t="e">
        <f t="shared" si="4830"/>
        <v>#N/A</v>
      </c>
      <c r="R2802" s="52" t="e">
        <f t="shared" si="4830"/>
        <v>#N/A</v>
      </c>
      <c r="S2802" s="52" t="e">
        <f t="shared" si="4830"/>
        <v>#N/A</v>
      </c>
      <c r="T2802" s="52" t="e">
        <f t="shared" si="4830"/>
        <v>#N/A</v>
      </c>
      <c r="U2802" s="52" t="e">
        <f t="shared" si="4830"/>
        <v>#N/A</v>
      </c>
      <c r="V2802" s="52" t="e">
        <f t="shared" si="4830"/>
        <v>#N/A</v>
      </c>
      <c r="W2802" s="52" t="e">
        <f t="shared" si="4830"/>
        <v>#N/A</v>
      </c>
      <c r="X2802" s="55" t="e">
        <f t="shared" ref="X2802:X2803" si="4831">(H2802-(O2802*P2802)/100-3*(J2802*K2802)/100)/2</f>
        <v>#N/A</v>
      </c>
      <c r="Y2802" s="55" t="e">
        <f t="shared" ref="Y2802:Y2803" si="4832">SUM(X2802,(J2802*K2802/100))/(F2802/100)</f>
        <v>#N/A</v>
      </c>
      <c r="Z2802" s="55" t="e">
        <f t="shared" ref="Z2802" si="4833">U2802*0.5+U2803*0.5</f>
        <v>#N/A</v>
      </c>
      <c r="AA2802" s="55" t="e">
        <f t="shared" ref="AA2802:AA2803" si="4834">J2802/Y2802</f>
        <v>#N/A</v>
      </c>
      <c r="AB2802" s="336" t="e">
        <f t="shared" ref="AB2802:AB2803" si="4835">X2802/(Y2802-J2802)</f>
        <v>#N/A</v>
      </c>
      <c r="AC2802" s="223" t="e">
        <f ca="1">INDEX(FGA_COEFFS,1,1)+Z2802*INDEX(FGA_COEFFS,1,2)+Y2802*INDEX(FGA_COEFFS,1,3)+R2802*INDEX(FGA_COEFFS,1,4)+Q2803*INDEX(FGA_COEFFS,1,5)+S2802*INDEX(FGA_COEFFS,1,6)+T2803*INDEX(FGA_COEFFS,1,7)+M2803*INDEX(FGA_COEFFS,1,8)+Y2806*Y2807</f>
        <v>#N/A</v>
      </c>
      <c r="AD2802" s="223" t="e">
        <f ca="1">INDEX(THREEPTA_COEFFS,1,1)+AC2802*INDEX(THREEPTA_COEFFS,1,2)+J2802*INDEX(THREEPTA_COEFFS,1,3)+AA2802*INDEX(THREEPTA_COEFFS,1,4)+K2802*INDEX(THREEPTA_COEFFS,1,5)+L2803*INDEX(THREEPTA_COEFFS,1,6)+Z2806*Z2807</f>
        <v>#N/A</v>
      </c>
      <c r="AE2802" s="223" t="e">
        <f ca="1">INDEX(THREEPTPCT_COEFFS,1,1)+K2802*INDEX(THREEPTPCT_COEFFS,1,2)+L2803*INDEX(THREEPTPCT_COEFFS,1,3)+AA2806*AA2807</f>
        <v>#N/A</v>
      </c>
      <c r="AF2802" s="55" t="e">
        <f t="shared" ref="AF2802:AF2803" ca="1" si="4836">AC2802-AD2802</f>
        <v>#N/A</v>
      </c>
      <c r="AG2802" s="223" t="e">
        <f ca="1">INDEX(TWOPTPCT_COEFFS,1,1)+AB2802*INDEX(TWOPTPCT_COEFFS,1,2)+I2803*INDEX(TWOPTPCT_COEFFS,1,3)+G2803*INDEX(TWOPTPCT_COEFFS,1,4)+L2803*INDEX(TWOPTPCT_COEFFS,1,5)+AB2806*AB2807</f>
        <v>#N/A</v>
      </c>
      <c r="AH2802" s="223" t="e">
        <f ca="1">INDEX(FTA_COEFFS,1,1)+O2802*INDEX(FTA_COEFFS,1,2)+N2803*INDEX(FTA_COEFFS,1,3)+(Q2802+R2802)*INDEX(FTA_COEFFS,1,4)+(Q2803+R2803)*INDEX(FTA_COEFFS,1,5)+M2803*INDEX(FTA_COEFFS,1,6)+AC2806*AC2807</f>
        <v>#N/A</v>
      </c>
      <c r="AI2802" s="223" t="e">
        <f ca="1">INDEX(FTPCT_COEFFS,1,1)+P2802*INDEX(FTPCT_COEFFS,1,2)+F2802*INDEX(FTPCT_COEFFS,1,3)+G2803*INDEX(FTPCT_COEFFS,1,4)+AD2806*AD2807</f>
        <v>#N/A</v>
      </c>
      <c r="AJ2802" s="338" t="e">
        <f t="shared" ref="AJ2802:AJ2803" ca="1" si="4837">AD2802*AE2802/100+AF2802*AG2802+AH2802*AI2802/100</f>
        <v>#N/A</v>
      </c>
      <c r="AK2802" s="55"/>
      <c r="AL2802" s="55"/>
      <c r="AM2802" s="55"/>
      <c r="AN2802" s="55"/>
      <c r="AO2802" s="55"/>
      <c r="AP2802" s="55"/>
      <c r="AQ2802" s="55"/>
      <c r="AR2802" s="55"/>
    </row>
    <row r="2803" spans="1:45" x14ac:dyDescent="0.3">
      <c r="B2803" s="54" t="s">
        <v>175</v>
      </c>
      <c r="C2803" s="54">
        <f>C2796</f>
        <v>0</v>
      </c>
      <c r="D2803" s="56" t="e">
        <f t="shared" ca="1" si="4829"/>
        <v>#N/A</v>
      </c>
      <c r="E2803" s="52" t="e">
        <f t="shared" ref="E2803:W2803" si="4838">E2796</f>
        <v>#N/A</v>
      </c>
      <c r="F2803" s="52" t="e">
        <f t="shared" si="4838"/>
        <v>#N/A</v>
      </c>
      <c r="G2803" s="52" t="e">
        <f t="shared" si="4838"/>
        <v>#N/A</v>
      </c>
      <c r="H2803" s="52" t="e">
        <f t="shared" si="4838"/>
        <v>#N/A</v>
      </c>
      <c r="I2803" s="52" t="e">
        <f t="shared" si="4838"/>
        <v>#N/A</v>
      </c>
      <c r="J2803" s="52" t="e">
        <f t="shared" si="4838"/>
        <v>#N/A</v>
      </c>
      <c r="K2803" s="52" t="e">
        <f t="shared" si="4838"/>
        <v>#N/A</v>
      </c>
      <c r="L2803" s="52" t="e">
        <f t="shared" si="4838"/>
        <v>#N/A</v>
      </c>
      <c r="M2803" s="52" t="e">
        <f t="shared" si="4838"/>
        <v>#N/A</v>
      </c>
      <c r="N2803" s="52" t="e">
        <f t="shared" si="4838"/>
        <v>#N/A</v>
      </c>
      <c r="O2803" s="52" t="e">
        <f t="shared" si="4838"/>
        <v>#N/A</v>
      </c>
      <c r="P2803" s="52" t="e">
        <f t="shared" si="4838"/>
        <v>#N/A</v>
      </c>
      <c r="Q2803" s="52" t="e">
        <f t="shared" si="4838"/>
        <v>#N/A</v>
      </c>
      <c r="R2803" s="52" t="e">
        <f t="shared" si="4838"/>
        <v>#N/A</v>
      </c>
      <c r="S2803" s="52" t="e">
        <f t="shared" si="4838"/>
        <v>#N/A</v>
      </c>
      <c r="T2803" s="52" t="e">
        <f t="shared" si="4838"/>
        <v>#N/A</v>
      </c>
      <c r="U2803" s="52" t="e">
        <f t="shared" si="4838"/>
        <v>#N/A</v>
      </c>
      <c r="V2803" s="52" t="e">
        <f t="shared" si="4838"/>
        <v>#N/A</v>
      </c>
      <c r="W2803" s="52" t="e">
        <f t="shared" si="4838"/>
        <v>#N/A</v>
      </c>
      <c r="X2803" s="55" t="e">
        <f t="shared" si="4831"/>
        <v>#N/A</v>
      </c>
      <c r="Y2803" s="55" t="e">
        <f t="shared" si="4832"/>
        <v>#N/A</v>
      </c>
      <c r="Z2803" s="55" t="e">
        <f t="shared" ref="Z2803" si="4839">Z2802</f>
        <v>#N/A</v>
      </c>
      <c r="AA2803" s="55" t="e">
        <f t="shared" si="4834"/>
        <v>#N/A</v>
      </c>
      <c r="AB2803" s="336" t="e">
        <f t="shared" si="4835"/>
        <v>#N/A</v>
      </c>
      <c r="AC2803" s="223" t="e">
        <f ca="1">INDEX(FGA_COEFFS,1,1)+Z2803*INDEX(FGA_COEFFS,1,2)+Y2803*INDEX(FGA_COEFFS,1,3)+R2803*INDEX(FGA_COEFFS,1,4)+Q2802*INDEX(FGA_COEFFS,1,5)+S2803*INDEX(FGA_COEFFS,1,6)+T2802*INDEX(FGA_COEFFS,1,7)+M2802*INDEX(FGA_COEFFS,1,8)+Y2806*Y2808</f>
        <v>#N/A</v>
      </c>
      <c r="AD2803" s="223" t="e">
        <f ca="1">INDEX(THREEPTA_COEFFS,1,1)+AC2803*INDEX(THREEPTA_COEFFS,1,2)+J2803*INDEX(THREEPTA_COEFFS,1,3)+AA2803*INDEX(THREEPTA_COEFFS,1,4)+K2803*INDEX(THREEPTA_COEFFS,1,5)+L2802*INDEX(THREEPTA_COEFFS,1,6)+Z2806*Z2808</f>
        <v>#N/A</v>
      </c>
      <c r="AE2803" s="223" t="e">
        <f ca="1">INDEX(THREEPTPCT_COEFFS,1,1)+K2803*INDEX(THREEPTPCT_COEFFS,1,2)+L2802*INDEX(THREEPTPCT_COEFFS,1,3)+AA2806*AA2808</f>
        <v>#N/A</v>
      </c>
      <c r="AF2803" s="55" t="e">
        <f t="shared" ca="1" si="4836"/>
        <v>#N/A</v>
      </c>
      <c r="AG2803" s="223" t="e">
        <f ca="1">INDEX(TWOPTPCT_COEFFS,1,1)+AB2803*INDEX(TWOPTPCT_COEFFS,1,2)+I2802*INDEX(TWOPTPCT_COEFFS,1,3)+G2802*INDEX(TWOPTPCT_COEFFS,1,4)+L2802*INDEX(TWOPTPCT_COEFFS,1,5)+AB2806*AB2808</f>
        <v>#N/A</v>
      </c>
      <c r="AH2803" s="223" t="e">
        <f ca="1">INDEX(FTA_COEFFS,1,1)+O2803*INDEX(FTA_COEFFS,1,2)+N2802*INDEX(FTA_COEFFS,1,3)+(Q2803+R2803)*INDEX(FTA_COEFFS,1,4)+(Q2802+R2802)*INDEX(FTA_COEFFS,1,5)+M2802*INDEX(FTA_COEFFS,1,6)+AC2806*AC2808</f>
        <v>#N/A</v>
      </c>
      <c r="AI2803" s="223" t="e">
        <f ca="1">INDEX(FTPCT_COEFFS,1,1)+P2803*INDEX(FTPCT_COEFFS,1,2)+F2803*INDEX(FTPCT_COEFFS,1,3)+G2802*INDEX(FTPCT_COEFFS,1,4)+AD2806*AD2808</f>
        <v>#N/A</v>
      </c>
      <c r="AJ2803" s="338" t="e">
        <f t="shared" ca="1" si="4837"/>
        <v>#N/A</v>
      </c>
      <c r="AK2803" s="55"/>
      <c r="AL2803" s="55"/>
      <c r="AM2803" s="55"/>
      <c r="AN2803" s="55"/>
      <c r="AO2803" s="55"/>
      <c r="AP2803" s="55"/>
      <c r="AQ2803" s="55"/>
      <c r="AR2803" s="55"/>
    </row>
    <row r="2804" spans="1:45" x14ac:dyDescent="0.3">
      <c r="A2804" s="54" t="e">
        <f ca="1">IF(D2802&gt;(D2803+(AVERAGE(V2802,W2802)-AVERAGE(V2803,W2803))/2)+2.5,C2802,IF(D2803&gt;(D2802+(AVERAGE(V2803,W2803)-AVERAGE(V2802,W2802))/2)+2.5,C2803,"Close"))</f>
        <v>#N/A</v>
      </c>
      <c r="B2804" s="64" t="e">
        <f ca="1">IF(D2803&gt;D2802,C2803,C2802)</f>
        <v>#N/A</v>
      </c>
      <c r="D2804" s="56"/>
      <c r="X2804" s="55"/>
      <c r="Y2804" s="55"/>
      <c r="Z2804" s="55"/>
      <c r="AA2804" s="55"/>
      <c r="AB2804" s="55"/>
      <c r="AC2804" s="337"/>
      <c r="AD2804" s="337"/>
      <c r="AE2804" s="337"/>
      <c r="AF2804" s="337"/>
      <c r="AG2804" s="337"/>
      <c r="AH2804" s="337"/>
      <c r="AI2804" s="337"/>
      <c r="AJ2804" s="337"/>
      <c r="AK2804" s="337"/>
      <c r="AL2804" s="337"/>
      <c r="AM2804" s="55"/>
      <c r="AN2804" s="55"/>
      <c r="AO2804" s="55"/>
      <c r="AP2804" s="55"/>
      <c r="AQ2804" s="55"/>
      <c r="AR2804" s="55"/>
      <c r="AS2804" s="55"/>
    </row>
    <row r="2805" spans="1:45" x14ac:dyDescent="0.3">
      <c r="X2805" s="54" t="s">
        <v>1305</v>
      </c>
      <c r="Y2805" s="54" t="s">
        <v>128</v>
      </c>
      <c r="Z2805" s="54" t="s">
        <v>157</v>
      </c>
      <c r="AA2805" s="54" t="s">
        <v>151</v>
      </c>
      <c r="AB2805" s="54" t="s">
        <v>1327</v>
      </c>
      <c r="AC2805" s="54" t="s">
        <v>129</v>
      </c>
      <c r="AD2805" s="54" t="s">
        <v>116</v>
      </c>
      <c r="AE2805" s="54"/>
      <c r="AF2805" s="54"/>
      <c r="AG2805" s="54"/>
      <c r="AH2805" s="54"/>
      <c r="AI2805" s="54"/>
      <c r="AJ2805" s="54"/>
      <c r="AK2805" s="54"/>
      <c r="AL2805" s="54"/>
      <c r="AM2805" s="54"/>
      <c r="AN2805" s="54"/>
      <c r="AO2805" s="54"/>
      <c r="AP2805" s="54"/>
      <c r="AQ2805" s="54"/>
      <c r="AR2805" s="54"/>
      <c r="AS2805" s="54"/>
    </row>
    <row r="2806" spans="1:45" x14ac:dyDescent="0.3">
      <c r="X2806" s="54"/>
      <c r="Y2806" s="54">
        <f t="shared" ref="Y2806:AD2806" si="4840">Y2799</f>
        <v>6.4436999999999998</v>
      </c>
      <c r="Z2806" s="54">
        <f t="shared" si="4840"/>
        <v>4.9371</v>
      </c>
      <c r="AA2806" s="54">
        <f t="shared" si="4840"/>
        <v>11.350300000000001</v>
      </c>
      <c r="AB2806" s="54">
        <f t="shared" si="4840"/>
        <v>7.1900000000000006E-2</v>
      </c>
      <c r="AC2806" s="54">
        <f t="shared" si="4840"/>
        <v>6.2766000000000002</v>
      </c>
      <c r="AD2806" s="54">
        <f t="shared" si="4840"/>
        <v>11.042999999999999</v>
      </c>
      <c r="AE2806" s="54"/>
      <c r="AF2806" s="336"/>
      <c r="AG2806" s="336"/>
      <c r="AH2806" s="336"/>
      <c r="AI2806" s="54"/>
      <c r="AJ2806" s="54"/>
      <c r="AK2806" s="54"/>
      <c r="AL2806" s="54"/>
      <c r="AM2806" s="54"/>
      <c r="AN2806" s="54"/>
      <c r="AO2806" s="54"/>
      <c r="AP2806" s="54"/>
      <c r="AQ2806" s="54"/>
      <c r="AR2806" s="54"/>
      <c r="AS2806" s="54"/>
    </row>
    <row r="2807" spans="1:45" x14ac:dyDescent="0.3">
      <c r="D2807" s="56"/>
      <c r="X2807" s="336"/>
      <c r="Y2807" s="336">
        <f t="shared" ref="Y2807:AD2870" ca="1" si="4841">1.5*RAND()^2*IF(RAND()&gt;0.5,1,-1)</f>
        <v>-1.4312712142726645</v>
      </c>
      <c r="Z2807" s="336">
        <f t="shared" ca="1" si="4841"/>
        <v>-0.12520929411063902</v>
      </c>
      <c r="AA2807" s="336">
        <f t="shared" ca="1" si="4841"/>
        <v>-0.71537514327338736</v>
      </c>
      <c r="AB2807" s="336">
        <f t="shared" ca="1" si="4841"/>
        <v>1.662653520756582E-3</v>
      </c>
      <c r="AC2807" s="336">
        <f t="shared" ca="1" si="4841"/>
        <v>0.87066770906785051</v>
      </c>
      <c r="AD2807" s="336">
        <f t="shared" ca="1" si="4841"/>
        <v>-0.95255857203788752</v>
      </c>
      <c r="AE2807" s="336"/>
      <c r="AF2807" s="336"/>
      <c r="AG2807" s="336"/>
      <c r="AH2807" s="336"/>
      <c r="AI2807" s="54"/>
      <c r="AJ2807" s="54"/>
      <c r="AK2807" s="54"/>
      <c r="AL2807" s="336"/>
      <c r="AM2807" s="336"/>
      <c r="AN2807" s="336"/>
      <c r="AO2807" s="336"/>
      <c r="AP2807" s="54"/>
      <c r="AQ2807" s="336"/>
      <c r="AR2807" s="336"/>
      <c r="AS2807" s="336"/>
    </row>
    <row r="2808" spans="1:45" x14ac:dyDescent="0.3">
      <c r="C2808" s="54"/>
      <c r="D2808" s="56"/>
      <c r="Y2808" s="336">
        <f t="shared" ca="1" si="4841"/>
        <v>-0.14199585698805275</v>
      </c>
      <c r="Z2808" s="336">
        <f t="shared" ca="1" si="4841"/>
        <v>0.36323406309144801</v>
      </c>
      <c r="AA2808" s="336">
        <f t="shared" ca="1" si="4841"/>
        <v>-3.4926632843523146E-2</v>
      </c>
      <c r="AB2808" s="336">
        <f t="shared" ca="1" si="4841"/>
        <v>-0.39378312888980327</v>
      </c>
      <c r="AC2808" s="336">
        <f t="shared" ca="1" si="4841"/>
        <v>0.65877858014041024</v>
      </c>
      <c r="AD2808" s="336">
        <f t="shared" ca="1" si="4841"/>
        <v>-0.15732431846116413</v>
      </c>
      <c r="AE2808" s="55"/>
      <c r="AF2808" s="55"/>
      <c r="AG2808" s="55"/>
      <c r="AH2808" s="55"/>
      <c r="AI2808" s="55"/>
      <c r="AJ2808" s="55"/>
      <c r="AK2808" s="55"/>
      <c r="AL2808" s="55"/>
      <c r="AM2808" s="55"/>
      <c r="AN2808" s="55"/>
      <c r="AO2808" s="55"/>
      <c r="AP2808" s="55"/>
      <c r="AQ2808" s="55"/>
      <c r="AR2808" s="55"/>
      <c r="AS2808" s="55"/>
    </row>
    <row r="2809" spans="1:45" x14ac:dyDescent="0.3">
      <c r="B2809" s="54" t="s">
        <v>172</v>
      </c>
      <c r="C2809" s="53">
        <f>C2802</f>
        <v>0</v>
      </c>
      <c r="D2809" s="56" t="e">
        <f t="shared" ref="D2809:D2810" ca="1" si="4842">AJ2809</f>
        <v>#N/A</v>
      </c>
      <c r="E2809" s="52" t="e">
        <f t="shared" ref="E2809:W2809" si="4843">E2802</f>
        <v>#N/A</v>
      </c>
      <c r="F2809" s="52" t="e">
        <f t="shared" si="4843"/>
        <v>#N/A</v>
      </c>
      <c r="G2809" s="52" t="e">
        <f t="shared" si="4843"/>
        <v>#N/A</v>
      </c>
      <c r="H2809" s="52" t="e">
        <f t="shared" si="4843"/>
        <v>#N/A</v>
      </c>
      <c r="I2809" s="52" t="e">
        <f t="shared" si="4843"/>
        <v>#N/A</v>
      </c>
      <c r="J2809" s="52" t="e">
        <f t="shared" si="4843"/>
        <v>#N/A</v>
      </c>
      <c r="K2809" s="52" t="e">
        <f t="shared" si="4843"/>
        <v>#N/A</v>
      </c>
      <c r="L2809" s="52" t="e">
        <f t="shared" si="4843"/>
        <v>#N/A</v>
      </c>
      <c r="M2809" s="52" t="e">
        <f t="shared" si="4843"/>
        <v>#N/A</v>
      </c>
      <c r="N2809" s="52" t="e">
        <f t="shared" si="4843"/>
        <v>#N/A</v>
      </c>
      <c r="O2809" s="52" t="e">
        <f t="shared" si="4843"/>
        <v>#N/A</v>
      </c>
      <c r="P2809" s="52" t="e">
        <f t="shared" si="4843"/>
        <v>#N/A</v>
      </c>
      <c r="Q2809" s="52" t="e">
        <f t="shared" si="4843"/>
        <v>#N/A</v>
      </c>
      <c r="R2809" s="52" t="e">
        <f t="shared" si="4843"/>
        <v>#N/A</v>
      </c>
      <c r="S2809" s="52" t="e">
        <f t="shared" si="4843"/>
        <v>#N/A</v>
      </c>
      <c r="T2809" s="52" t="e">
        <f t="shared" si="4843"/>
        <v>#N/A</v>
      </c>
      <c r="U2809" s="52" t="e">
        <f t="shared" si="4843"/>
        <v>#N/A</v>
      </c>
      <c r="V2809" s="52" t="e">
        <f t="shared" si="4843"/>
        <v>#N/A</v>
      </c>
      <c r="W2809" s="52" t="e">
        <f t="shared" si="4843"/>
        <v>#N/A</v>
      </c>
      <c r="X2809" s="55" t="e">
        <f t="shared" ref="X2809:X2810" si="4844">(H2809-(O2809*P2809)/100-3*(J2809*K2809)/100)/2</f>
        <v>#N/A</v>
      </c>
      <c r="Y2809" s="55" t="e">
        <f t="shared" ref="Y2809:Y2810" si="4845">SUM(X2809,(J2809*K2809/100))/(F2809/100)</f>
        <v>#N/A</v>
      </c>
      <c r="Z2809" s="55" t="e">
        <f t="shared" ref="Z2809" si="4846">U2809*0.5+U2810*0.5</f>
        <v>#N/A</v>
      </c>
      <c r="AA2809" s="55" t="e">
        <f t="shared" ref="AA2809:AA2810" si="4847">J2809/Y2809</f>
        <v>#N/A</v>
      </c>
      <c r="AB2809" s="336" t="e">
        <f t="shared" ref="AB2809:AB2810" si="4848">X2809/(Y2809-J2809)</f>
        <v>#N/A</v>
      </c>
      <c r="AC2809" s="223" t="e">
        <f ca="1">INDEX(FGA_COEFFS,1,1)+Z2809*INDEX(FGA_COEFFS,1,2)+Y2809*INDEX(FGA_COEFFS,1,3)+R2809*INDEX(FGA_COEFFS,1,4)+Q2810*INDEX(FGA_COEFFS,1,5)+S2809*INDEX(FGA_COEFFS,1,6)+T2810*INDEX(FGA_COEFFS,1,7)+M2810*INDEX(FGA_COEFFS,1,8)+Y2813*Y2814</f>
        <v>#N/A</v>
      </c>
      <c r="AD2809" s="223" t="e">
        <f ca="1">INDEX(THREEPTA_COEFFS,1,1)+AC2809*INDEX(THREEPTA_COEFFS,1,2)+J2809*INDEX(THREEPTA_COEFFS,1,3)+AA2809*INDEX(THREEPTA_COEFFS,1,4)+K2809*INDEX(THREEPTA_COEFFS,1,5)+L2810*INDEX(THREEPTA_COEFFS,1,6)+Z2813*Z2814</f>
        <v>#N/A</v>
      </c>
      <c r="AE2809" s="223" t="e">
        <f ca="1">INDEX(THREEPTPCT_COEFFS,1,1)+K2809*INDEX(THREEPTPCT_COEFFS,1,2)+L2810*INDEX(THREEPTPCT_COEFFS,1,3)+AA2813*AA2814</f>
        <v>#N/A</v>
      </c>
      <c r="AF2809" s="55" t="e">
        <f t="shared" ref="AF2809:AF2810" ca="1" si="4849">AC2809-AD2809</f>
        <v>#N/A</v>
      </c>
      <c r="AG2809" s="223" t="e">
        <f ca="1">INDEX(TWOPTPCT_COEFFS,1,1)+AB2809*INDEX(TWOPTPCT_COEFFS,1,2)+I2810*INDEX(TWOPTPCT_COEFFS,1,3)+G2810*INDEX(TWOPTPCT_COEFFS,1,4)+L2810*INDEX(TWOPTPCT_COEFFS,1,5)+AB2813*AB2814</f>
        <v>#N/A</v>
      </c>
      <c r="AH2809" s="223" t="e">
        <f ca="1">INDEX(FTA_COEFFS,1,1)+O2809*INDEX(FTA_COEFFS,1,2)+N2810*INDEX(FTA_COEFFS,1,3)+(Q2809+R2809)*INDEX(FTA_COEFFS,1,4)+(Q2810+R2810)*INDEX(FTA_COEFFS,1,5)+M2810*INDEX(FTA_COEFFS,1,6)+AC2813*AC2814</f>
        <v>#N/A</v>
      </c>
      <c r="AI2809" s="223" t="e">
        <f ca="1">INDEX(FTPCT_COEFFS,1,1)+P2809*INDEX(FTPCT_COEFFS,1,2)+F2809*INDEX(FTPCT_COEFFS,1,3)+G2810*INDEX(FTPCT_COEFFS,1,4)+AD2813*AD2814</f>
        <v>#N/A</v>
      </c>
      <c r="AJ2809" s="338" t="e">
        <f t="shared" ref="AJ2809:AJ2810" ca="1" si="4850">AD2809*AE2809/100+AF2809*AG2809+AH2809*AI2809/100</f>
        <v>#N/A</v>
      </c>
      <c r="AK2809" s="55"/>
      <c r="AL2809" s="55"/>
      <c r="AM2809" s="55"/>
      <c r="AN2809" s="55"/>
      <c r="AO2809" s="55"/>
      <c r="AP2809" s="55"/>
      <c r="AQ2809" s="55"/>
      <c r="AR2809" s="55"/>
    </row>
    <row r="2810" spans="1:45" x14ac:dyDescent="0.3">
      <c r="B2810" s="54" t="s">
        <v>175</v>
      </c>
      <c r="C2810" s="54">
        <f>C2803</f>
        <v>0</v>
      </c>
      <c r="D2810" s="56" t="e">
        <f t="shared" ca="1" si="4842"/>
        <v>#N/A</v>
      </c>
      <c r="E2810" s="52" t="e">
        <f t="shared" ref="E2810:W2810" si="4851">E2803</f>
        <v>#N/A</v>
      </c>
      <c r="F2810" s="52" t="e">
        <f t="shared" si="4851"/>
        <v>#N/A</v>
      </c>
      <c r="G2810" s="52" t="e">
        <f t="shared" si="4851"/>
        <v>#N/A</v>
      </c>
      <c r="H2810" s="52" t="e">
        <f t="shared" si="4851"/>
        <v>#N/A</v>
      </c>
      <c r="I2810" s="52" t="e">
        <f t="shared" si="4851"/>
        <v>#N/A</v>
      </c>
      <c r="J2810" s="52" t="e">
        <f t="shared" si="4851"/>
        <v>#N/A</v>
      </c>
      <c r="K2810" s="52" t="e">
        <f t="shared" si="4851"/>
        <v>#N/A</v>
      </c>
      <c r="L2810" s="52" t="e">
        <f t="shared" si="4851"/>
        <v>#N/A</v>
      </c>
      <c r="M2810" s="52" t="e">
        <f t="shared" si="4851"/>
        <v>#N/A</v>
      </c>
      <c r="N2810" s="52" t="e">
        <f t="shared" si="4851"/>
        <v>#N/A</v>
      </c>
      <c r="O2810" s="52" t="e">
        <f t="shared" si="4851"/>
        <v>#N/A</v>
      </c>
      <c r="P2810" s="52" t="e">
        <f t="shared" si="4851"/>
        <v>#N/A</v>
      </c>
      <c r="Q2810" s="52" t="e">
        <f t="shared" si="4851"/>
        <v>#N/A</v>
      </c>
      <c r="R2810" s="52" t="e">
        <f t="shared" si="4851"/>
        <v>#N/A</v>
      </c>
      <c r="S2810" s="52" t="e">
        <f t="shared" si="4851"/>
        <v>#N/A</v>
      </c>
      <c r="T2810" s="52" t="e">
        <f t="shared" si="4851"/>
        <v>#N/A</v>
      </c>
      <c r="U2810" s="52" t="e">
        <f t="shared" si="4851"/>
        <v>#N/A</v>
      </c>
      <c r="V2810" s="52" t="e">
        <f t="shared" si="4851"/>
        <v>#N/A</v>
      </c>
      <c r="W2810" s="52" t="e">
        <f t="shared" si="4851"/>
        <v>#N/A</v>
      </c>
      <c r="X2810" s="55" t="e">
        <f t="shared" si="4844"/>
        <v>#N/A</v>
      </c>
      <c r="Y2810" s="55" t="e">
        <f t="shared" si="4845"/>
        <v>#N/A</v>
      </c>
      <c r="Z2810" s="55" t="e">
        <f t="shared" ref="Z2810" si="4852">Z2809</f>
        <v>#N/A</v>
      </c>
      <c r="AA2810" s="55" t="e">
        <f t="shared" si="4847"/>
        <v>#N/A</v>
      </c>
      <c r="AB2810" s="336" t="e">
        <f t="shared" si="4848"/>
        <v>#N/A</v>
      </c>
      <c r="AC2810" s="223" t="e">
        <f ca="1">INDEX(FGA_COEFFS,1,1)+Z2810*INDEX(FGA_COEFFS,1,2)+Y2810*INDEX(FGA_COEFFS,1,3)+R2810*INDEX(FGA_COEFFS,1,4)+Q2809*INDEX(FGA_COEFFS,1,5)+S2810*INDEX(FGA_COEFFS,1,6)+T2809*INDEX(FGA_COEFFS,1,7)+M2809*INDEX(FGA_COEFFS,1,8)+Y2813*Y2815</f>
        <v>#N/A</v>
      </c>
      <c r="AD2810" s="223" t="e">
        <f ca="1">INDEX(THREEPTA_COEFFS,1,1)+AC2810*INDEX(THREEPTA_COEFFS,1,2)+J2810*INDEX(THREEPTA_COEFFS,1,3)+AA2810*INDEX(THREEPTA_COEFFS,1,4)+K2810*INDEX(THREEPTA_COEFFS,1,5)+L2809*INDEX(THREEPTA_COEFFS,1,6)+Z2813*Z2815</f>
        <v>#N/A</v>
      </c>
      <c r="AE2810" s="223" t="e">
        <f ca="1">INDEX(THREEPTPCT_COEFFS,1,1)+K2810*INDEX(THREEPTPCT_COEFFS,1,2)+L2809*INDEX(THREEPTPCT_COEFFS,1,3)+AA2813*AA2815</f>
        <v>#N/A</v>
      </c>
      <c r="AF2810" s="55" t="e">
        <f t="shared" ca="1" si="4849"/>
        <v>#N/A</v>
      </c>
      <c r="AG2810" s="223" t="e">
        <f ca="1">INDEX(TWOPTPCT_COEFFS,1,1)+AB2810*INDEX(TWOPTPCT_COEFFS,1,2)+I2809*INDEX(TWOPTPCT_COEFFS,1,3)+G2809*INDEX(TWOPTPCT_COEFFS,1,4)+L2809*INDEX(TWOPTPCT_COEFFS,1,5)+AB2813*AB2815</f>
        <v>#N/A</v>
      </c>
      <c r="AH2810" s="223" t="e">
        <f ca="1">INDEX(FTA_COEFFS,1,1)+O2810*INDEX(FTA_COEFFS,1,2)+N2809*INDEX(FTA_COEFFS,1,3)+(Q2810+R2810)*INDEX(FTA_COEFFS,1,4)+(Q2809+R2809)*INDEX(FTA_COEFFS,1,5)+M2809*INDEX(FTA_COEFFS,1,6)+AC2813*AC2815</f>
        <v>#N/A</v>
      </c>
      <c r="AI2810" s="223" t="e">
        <f ca="1">INDEX(FTPCT_COEFFS,1,1)+P2810*INDEX(FTPCT_COEFFS,1,2)+F2810*INDEX(FTPCT_COEFFS,1,3)+G2809*INDEX(FTPCT_COEFFS,1,4)+AD2813*AD2815</f>
        <v>#N/A</v>
      </c>
      <c r="AJ2810" s="338" t="e">
        <f t="shared" ca="1" si="4850"/>
        <v>#N/A</v>
      </c>
      <c r="AK2810" s="55"/>
      <c r="AL2810" s="55"/>
      <c r="AM2810" s="55"/>
      <c r="AN2810" s="55"/>
      <c r="AO2810" s="55"/>
      <c r="AP2810" s="55"/>
      <c r="AQ2810" s="55"/>
      <c r="AR2810" s="55"/>
    </row>
    <row r="2811" spans="1:45" x14ac:dyDescent="0.3">
      <c r="A2811" s="54" t="e">
        <f ca="1">IF(D2809&gt;(D2810+(AVERAGE(V2809,W2809)-AVERAGE(V2810,W2810))/2)+2.5,C2809,IF(D2810&gt;(D2809+(AVERAGE(V2810,W2810)-AVERAGE(V2809,W2809))/2)+2.5,C2810,"Close"))</f>
        <v>#N/A</v>
      </c>
      <c r="B2811" s="64" t="e">
        <f ca="1">IF(D2810&gt;D2809,C2810,C2809)</f>
        <v>#N/A</v>
      </c>
      <c r="D2811" s="56"/>
      <c r="X2811" s="55"/>
      <c r="Y2811" s="55"/>
      <c r="Z2811" s="55"/>
      <c r="AA2811" s="55"/>
      <c r="AB2811" s="55"/>
      <c r="AC2811" s="337"/>
      <c r="AD2811" s="337"/>
      <c r="AE2811" s="337"/>
      <c r="AF2811" s="337"/>
      <c r="AG2811" s="337"/>
      <c r="AH2811" s="337"/>
      <c r="AI2811" s="337"/>
      <c r="AJ2811" s="337"/>
      <c r="AK2811" s="337"/>
      <c r="AL2811" s="337"/>
      <c r="AM2811" s="55"/>
      <c r="AN2811" s="55"/>
      <c r="AO2811" s="55"/>
      <c r="AP2811" s="55"/>
      <c r="AQ2811" s="55"/>
      <c r="AR2811" s="55"/>
      <c r="AS2811" s="55"/>
    </row>
    <row r="2812" spans="1:45" x14ac:dyDescent="0.3">
      <c r="X2812" s="54" t="s">
        <v>1305</v>
      </c>
      <c r="Y2812" s="54" t="s">
        <v>128</v>
      </c>
      <c r="Z2812" s="54" t="s">
        <v>157</v>
      </c>
      <c r="AA2812" s="54" t="s">
        <v>151</v>
      </c>
      <c r="AB2812" s="54" t="s">
        <v>1327</v>
      </c>
      <c r="AC2812" s="54" t="s">
        <v>129</v>
      </c>
      <c r="AD2812" s="54" t="s">
        <v>116</v>
      </c>
      <c r="AE2812" s="54"/>
      <c r="AF2812" s="54"/>
      <c r="AG2812" s="54"/>
      <c r="AH2812" s="54"/>
      <c r="AI2812" s="54"/>
      <c r="AJ2812" s="54"/>
      <c r="AK2812" s="54"/>
      <c r="AL2812" s="54"/>
      <c r="AM2812" s="54"/>
      <c r="AN2812" s="54"/>
      <c r="AO2812" s="54"/>
      <c r="AP2812" s="54"/>
      <c r="AQ2812" s="54"/>
      <c r="AR2812" s="54"/>
      <c r="AS2812" s="54"/>
    </row>
    <row r="2813" spans="1:45" x14ac:dyDescent="0.3">
      <c r="X2813" s="54"/>
      <c r="Y2813" s="54">
        <f t="shared" ref="Y2813:AD2813" si="4853">Y2806</f>
        <v>6.4436999999999998</v>
      </c>
      <c r="Z2813" s="54">
        <f t="shared" si="4853"/>
        <v>4.9371</v>
      </c>
      <c r="AA2813" s="54">
        <f t="shared" si="4853"/>
        <v>11.350300000000001</v>
      </c>
      <c r="AB2813" s="54">
        <f t="shared" si="4853"/>
        <v>7.1900000000000006E-2</v>
      </c>
      <c r="AC2813" s="54">
        <f t="shared" si="4853"/>
        <v>6.2766000000000002</v>
      </c>
      <c r="AD2813" s="54">
        <f t="shared" si="4853"/>
        <v>11.042999999999999</v>
      </c>
      <c r="AE2813" s="54"/>
      <c r="AF2813" s="336"/>
      <c r="AG2813" s="336"/>
      <c r="AH2813" s="336"/>
      <c r="AI2813" s="54"/>
      <c r="AJ2813" s="54"/>
      <c r="AK2813" s="54"/>
      <c r="AL2813" s="54"/>
      <c r="AM2813" s="54"/>
      <c r="AN2813" s="54"/>
      <c r="AO2813" s="54"/>
      <c r="AP2813" s="54"/>
      <c r="AQ2813" s="54"/>
      <c r="AR2813" s="54"/>
      <c r="AS2813" s="54"/>
    </row>
    <row r="2814" spans="1:45" x14ac:dyDescent="0.3">
      <c r="D2814" s="56"/>
      <c r="X2814" s="336"/>
      <c r="Y2814" s="336">
        <f t="shared" ca="1" si="4841"/>
        <v>5.2423056250446451E-2</v>
      </c>
      <c r="Z2814" s="336">
        <f t="shared" ca="1" si="4841"/>
        <v>-0.14406906872455305</v>
      </c>
      <c r="AA2814" s="336">
        <f t="shared" ca="1" si="4841"/>
        <v>-0.28380238402911862</v>
      </c>
      <c r="AB2814" s="336">
        <f t="shared" ca="1" si="4841"/>
        <v>0.48071478309347504</v>
      </c>
      <c r="AC2814" s="336">
        <f t="shared" ca="1" si="4841"/>
        <v>-0.49123806409888349</v>
      </c>
      <c r="AD2814" s="336">
        <f t="shared" ca="1" si="4841"/>
        <v>3.3440197764772984E-3</v>
      </c>
      <c r="AE2814" s="336"/>
      <c r="AF2814" s="336"/>
      <c r="AG2814" s="336"/>
      <c r="AH2814" s="336"/>
      <c r="AI2814" s="54"/>
      <c r="AJ2814" s="54"/>
      <c r="AK2814" s="54"/>
      <c r="AL2814" s="336"/>
      <c r="AM2814" s="336"/>
      <c r="AN2814" s="336"/>
      <c r="AO2814" s="336"/>
      <c r="AP2814" s="54"/>
      <c r="AQ2814" s="336"/>
      <c r="AR2814" s="336"/>
      <c r="AS2814" s="336"/>
    </row>
    <row r="2815" spans="1:45" x14ac:dyDescent="0.3">
      <c r="C2815" s="54"/>
      <c r="D2815" s="56"/>
      <c r="Y2815" s="336">
        <f t="shared" ca="1" si="4841"/>
        <v>0.20402020679319788</v>
      </c>
      <c r="Z2815" s="336">
        <f t="shared" ca="1" si="4841"/>
        <v>0.68335526852515849</v>
      </c>
      <c r="AA2815" s="336">
        <f t="shared" ca="1" si="4841"/>
        <v>-0.99825340925202999</v>
      </c>
      <c r="AB2815" s="336">
        <f t="shared" ca="1" si="4841"/>
        <v>0.23295966064634199</v>
      </c>
      <c r="AC2815" s="336">
        <f t="shared" ca="1" si="4841"/>
        <v>-7.3774420170253634E-3</v>
      </c>
      <c r="AD2815" s="336">
        <f t="shared" ca="1" si="4841"/>
        <v>-3.5887501933965872E-2</v>
      </c>
      <c r="AE2815" s="55"/>
      <c r="AF2815" s="55"/>
      <c r="AG2815" s="55"/>
      <c r="AH2815" s="55"/>
      <c r="AI2815" s="55"/>
      <c r="AJ2815" s="55"/>
      <c r="AK2815" s="55"/>
      <c r="AL2815" s="55"/>
      <c r="AM2815" s="55"/>
      <c r="AN2815" s="55"/>
      <c r="AO2815" s="55"/>
      <c r="AP2815" s="55"/>
      <c r="AQ2815" s="55"/>
      <c r="AR2815" s="55"/>
      <c r="AS2815" s="55"/>
    </row>
    <row r="2816" spans="1:45" x14ac:dyDescent="0.3">
      <c r="B2816" s="54" t="s">
        <v>172</v>
      </c>
      <c r="C2816" s="53">
        <f>C2809</f>
        <v>0</v>
      </c>
      <c r="D2816" s="56" t="e">
        <f t="shared" ref="D2816:D2817" ca="1" si="4854">AJ2816</f>
        <v>#N/A</v>
      </c>
      <c r="E2816" s="52" t="e">
        <f t="shared" ref="E2816:W2816" si="4855">E2809</f>
        <v>#N/A</v>
      </c>
      <c r="F2816" s="52" t="e">
        <f t="shared" si="4855"/>
        <v>#N/A</v>
      </c>
      <c r="G2816" s="52" t="e">
        <f t="shared" si="4855"/>
        <v>#N/A</v>
      </c>
      <c r="H2816" s="52" t="e">
        <f t="shared" si="4855"/>
        <v>#N/A</v>
      </c>
      <c r="I2816" s="52" t="e">
        <f t="shared" si="4855"/>
        <v>#N/A</v>
      </c>
      <c r="J2816" s="52" t="e">
        <f t="shared" si="4855"/>
        <v>#N/A</v>
      </c>
      <c r="K2816" s="52" t="e">
        <f t="shared" si="4855"/>
        <v>#N/A</v>
      </c>
      <c r="L2816" s="52" t="e">
        <f t="shared" si="4855"/>
        <v>#N/A</v>
      </c>
      <c r="M2816" s="52" t="e">
        <f t="shared" si="4855"/>
        <v>#N/A</v>
      </c>
      <c r="N2816" s="52" t="e">
        <f t="shared" si="4855"/>
        <v>#N/A</v>
      </c>
      <c r="O2816" s="52" t="e">
        <f t="shared" si="4855"/>
        <v>#N/A</v>
      </c>
      <c r="P2816" s="52" t="e">
        <f t="shared" si="4855"/>
        <v>#N/A</v>
      </c>
      <c r="Q2816" s="52" t="e">
        <f t="shared" si="4855"/>
        <v>#N/A</v>
      </c>
      <c r="R2816" s="52" t="e">
        <f t="shared" si="4855"/>
        <v>#N/A</v>
      </c>
      <c r="S2816" s="52" t="e">
        <f t="shared" si="4855"/>
        <v>#N/A</v>
      </c>
      <c r="T2816" s="52" t="e">
        <f t="shared" si="4855"/>
        <v>#N/A</v>
      </c>
      <c r="U2816" s="52" t="e">
        <f t="shared" si="4855"/>
        <v>#N/A</v>
      </c>
      <c r="V2816" s="52" t="e">
        <f t="shared" si="4855"/>
        <v>#N/A</v>
      </c>
      <c r="W2816" s="52" t="e">
        <f t="shared" si="4855"/>
        <v>#N/A</v>
      </c>
      <c r="X2816" s="55" t="e">
        <f t="shared" ref="X2816:X2817" si="4856">(H2816-(O2816*P2816)/100-3*(J2816*K2816)/100)/2</f>
        <v>#N/A</v>
      </c>
      <c r="Y2816" s="55" t="e">
        <f t="shared" ref="Y2816:Y2817" si="4857">SUM(X2816,(J2816*K2816/100))/(F2816/100)</f>
        <v>#N/A</v>
      </c>
      <c r="Z2816" s="55" t="e">
        <f t="shared" ref="Z2816" si="4858">U2816*0.5+U2817*0.5</f>
        <v>#N/A</v>
      </c>
      <c r="AA2816" s="55" t="e">
        <f t="shared" ref="AA2816:AA2817" si="4859">J2816/Y2816</f>
        <v>#N/A</v>
      </c>
      <c r="AB2816" s="336" t="e">
        <f t="shared" ref="AB2816:AB2817" si="4860">X2816/(Y2816-J2816)</f>
        <v>#N/A</v>
      </c>
      <c r="AC2816" s="223" t="e">
        <f ca="1">INDEX(FGA_COEFFS,1,1)+Z2816*INDEX(FGA_COEFFS,1,2)+Y2816*INDEX(FGA_COEFFS,1,3)+R2816*INDEX(FGA_COEFFS,1,4)+Q2817*INDEX(FGA_COEFFS,1,5)+S2816*INDEX(FGA_COEFFS,1,6)+T2817*INDEX(FGA_COEFFS,1,7)+M2817*INDEX(FGA_COEFFS,1,8)+Y2820*Y2821</f>
        <v>#N/A</v>
      </c>
      <c r="AD2816" s="223" t="e">
        <f ca="1">INDEX(THREEPTA_COEFFS,1,1)+AC2816*INDEX(THREEPTA_COEFFS,1,2)+J2816*INDEX(THREEPTA_COEFFS,1,3)+AA2816*INDEX(THREEPTA_COEFFS,1,4)+K2816*INDEX(THREEPTA_COEFFS,1,5)+L2817*INDEX(THREEPTA_COEFFS,1,6)+Z2820*Z2821</f>
        <v>#N/A</v>
      </c>
      <c r="AE2816" s="223" t="e">
        <f ca="1">INDEX(THREEPTPCT_COEFFS,1,1)+K2816*INDEX(THREEPTPCT_COEFFS,1,2)+L2817*INDEX(THREEPTPCT_COEFFS,1,3)+AA2820*AA2821</f>
        <v>#N/A</v>
      </c>
      <c r="AF2816" s="55" t="e">
        <f t="shared" ref="AF2816:AF2817" ca="1" si="4861">AC2816-AD2816</f>
        <v>#N/A</v>
      </c>
      <c r="AG2816" s="223" t="e">
        <f ca="1">INDEX(TWOPTPCT_COEFFS,1,1)+AB2816*INDEX(TWOPTPCT_COEFFS,1,2)+I2817*INDEX(TWOPTPCT_COEFFS,1,3)+G2817*INDEX(TWOPTPCT_COEFFS,1,4)+L2817*INDEX(TWOPTPCT_COEFFS,1,5)+AB2820*AB2821</f>
        <v>#N/A</v>
      </c>
      <c r="AH2816" s="223" t="e">
        <f ca="1">INDEX(FTA_COEFFS,1,1)+O2816*INDEX(FTA_COEFFS,1,2)+N2817*INDEX(FTA_COEFFS,1,3)+(Q2816+R2816)*INDEX(FTA_COEFFS,1,4)+(Q2817+R2817)*INDEX(FTA_COEFFS,1,5)+M2817*INDEX(FTA_COEFFS,1,6)+AC2820*AC2821</f>
        <v>#N/A</v>
      </c>
      <c r="AI2816" s="223" t="e">
        <f ca="1">INDEX(FTPCT_COEFFS,1,1)+P2816*INDEX(FTPCT_COEFFS,1,2)+F2816*INDEX(FTPCT_COEFFS,1,3)+G2817*INDEX(FTPCT_COEFFS,1,4)+AD2820*AD2821</f>
        <v>#N/A</v>
      </c>
      <c r="AJ2816" s="338" t="e">
        <f t="shared" ref="AJ2816:AJ2817" ca="1" si="4862">AD2816*AE2816/100+AF2816*AG2816+AH2816*AI2816/100</f>
        <v>#N/A</v>
      </c>
      <c r="AK2816" s="55"/>
      <c r="AL2816" s="55"/>
      <c r="AM2816" s="55"/>
      <c r="AN2816" s="55"/>
      <c r="AO2816" s="55"/>
      <c r="AP2816" s="55"/>
      <c r="AQ2816" s="55"/>
      <c r="AR2816" s="55"/>
    </row>
    <row r="2817" spans="1:45" x14ac:dyDescent="0.3">
      <c r="B2817" s="54" t="s">
        <v>175</v>
      </c>
      <c r="C2817" s="54">
        <f>C2810</f>
        <v>0</v>
      </c>
      <c r="D2817" s="56" t="e">
        <f t="shared" ca="1" si="4854"/>
        <v>#N/A</v>
      </c>
      <c r="E2817" s="52" t="e">
        <f t="shared" ref="E2817:W2817" si="4863">E2810</f>
        <v>#N/A</v>
      </c>
      <c r="F2817" s="52" t="e">
        <f t="shared" si="4863"/>
        <v>#N/A</v>
      </c>
      <c r="G2817" s="52" t="e">
        <f t="shared" si="4863"/>
        <v>#N/A</v>
      </c>
      <c r="H2817" s="52" t="e">
        <f t="shared" si="4863"/>
        <v>#N/A</v>
      </c>
      <c r="I2817" s="52" t="e">
        <f t="shared" si="4863"/>
        <v>#N/A</v>
      </c>
      <c r="J2817" s="52" t="e">
        <f t="shared" si="4863"/>
        <v>#N/A</v>
      </c>
      <c r="K2817" s="52" t="e">
        <f t="shared" si="4863"/>
        <v>#N/A</v>
      </c>
      <c r="L2817" s="52" t="e">
        <f t="shared" si="4863"/>
        <v>#N/A</v>
      </c>
      <c r="M2817" s="52" t="e">
        <f t="shared" si="4863"/>
        <v>#N/A</v>
      </c>
      <c r="N2817" s="52" t="e">
        <f t="shared" si="4863"/>
        <v>#N/A</v>
      </c>
      <c r="O2817" s="52" t="e">
        <f t="shared" si="4863"/>
        <v>#N/A</v>
      </c>
      <c r="P2817" s="52" t="e">
        <f t="shared" si="4863"/>
        <v>#N/A</v>
      </c>
      <c r="Q2817" s="52" t="e">
        <f t="shared" si="4863"/>
        <v>#N/A</v>
      </c>
      <c r="R2817" s="52" t="e">
        <f t="shared" si="4863"/>
        <v>#N/A</v>
      </c>
      <c r="S2817" s="52" t="e">
        <f t="shared" si="4863"/>
        <v>#N/A</v>
      </c>
      <c r="T2817" s="52" t="e">
        <f t="shared" si="4863"/>
        <v>#N/A</v>
      </c>
      <c r="U2817" s="52" t="e">
        <f t="shared" si="4863"/>
        <v>#N/A</v>
      </c>
      <c r="V2817" s="52" t="e">
        <f t="shared" si="4863"/>
        <v>#N/A</v>
      </c>
      <c r="W2817" s="52" t="e">
        <f t="shared" si="4863"/>
        <v>#N/A</v>
      </c>
      <c r="X2817" s="55" t="e">
        <f t="shared" si="4856"/>
        <v>#N/A</v>
      </c>
      <c r="Y2817" s="55" t="e">
        <f t="shared" si="4857"/>
        <v>#N/A</v>
      </c>
      <c r="Z2817" s="55" t="e">
        <f t="shared" ref="Z2817" si="4864">Z2816</f>
        <v>#N/A</v>
      </c>
      <c r="AA2817" s="55" t="e">
        <f t="shared" si="4859"/>
        <v>#N/A</v>
      </c>
      <c r="AB2817" s="336" t="e">
        <f t="shared" si="4860"/>
        <v>#N/A</v>
      </c>
      <c r="AC2817" s="223" t="e">
        <f ca="1">INDEX(FGA_COEFFS,1,1)+Z2817*INDEX(FGA_COEFFS,1,2)+Y2817*INDEX(FGA_COEFFS,1,3)+R2817*INDEX(FGA_COEFFS,1,4)+Q2816*INDEX(FGA_COEFFS,1,5)+S2817*INDEX(FGA_COEFFS,1,6)+T2816*INDEX(FGA_COEFFS,1,7)+M2816*INDEX(FGA_COEFFS,1,8)+Y2820*Y2822</f>
        <v>#N/A</v>
      </c>
      <c r="AD2817" s="223" t="e">
        <f ca="1">INDEX(THREEPTA_COEFFS,1,1)+AC2817*INDEX(THREEPTA_COEFFS,1,2)+J2817*INDEX(THREEPTA_COEFFS,1,3)+AA2817*INDEX(THREEPTA_COEFFS,1,4)+K2817*INDEX(THREEPTA_COEFFS,1,5)+L2816*INDEX(THREEPTA_COEFFS,1,6)+Z2820*Z2822</f>
        <v>#N/A</v>
      </c>
      <c r="AE2817" s="223" t="e">
        <f ca="1">INDEX(THREEPTPCT_COEFFS,1,1)+K2817*INDEX(THREEPTPCT_COEFFS,1,2)+L2816*INDEX(THREEPTPCT_COEFFS,1,3)+AA2820*AA2822</f>
        <v>#N/A</v>
      </c>
      <c r="AF2817" s="55" t="e">
        <f t="shared" ca="1" si="4861"/>
        <v>#N/A</v>
      </c>
      <c r="AG2817" s="223" t="e">
        <f ca="1">INDEX(TWOPTPCT_COEFFS,1,1)+AB2817*INDEX(TWOPTPCT_COEFFS,1,2)+I2816*INDEX(TWOPTPCT_COEFFS,1,3)+G2816*INDEX(TWOPTPCT_COEFFS,1,4)+L2816*INDEX(TWOPTPCT_COEFFS,1,5)+AB2820*AB2822</f>
        <v>#N/A</v>
      </c>
      <c r="AH2817" s="223" t="e">
        <f ca="1">INDEX(FTA_COEFFS,1,1)+O2817*INDEX(FTA_COEFFS,1,2)+N2816*INDEX(FTA_COEFFS,1,3)+(Q2817+R2817)*INDEX(FTA_COEFFS,1,4)+(Q2816+R2816)*INDEX(FTA_COEFFS,1,5)+M2816*INDEX(FTA_COEFFS,1,6)+AC2820*AC2822</f>
        <v>#N/A</v>
      </c>
      <c r="AI2817" s="223" t="e">
        <f ca="1">INDEX(FTPCT_COEFFS,1,1)+P2817*INDEX(FTPCT_COEFFS,1,2)+F2817*INDEX(FTPCT_COEFFS,1,3)+G2816*INDEX(FTPCT_COEFFS,1,4)+AD2820*AD2822</f>
        <v>#N/A</v>
      </c>
      <c r="AJ2817" s="338" t="e">
        <f t="shared" ca="1" si="4862"/>
        <v>#N/A</v>
      </c>
      <c r="AK2817" s="55"/>
      <c r="AL2817" s="55"/>
      <c r="AM2817" s="55"/>
      <c r="AN2817" s="55"/>
      <c r="AO2817" s="55"/>
      <c r="AP2817" s="55"/>
      <c r="AQ2817" s="55"/>
      <c r="AR2817" s="55"/>
    </row>
    <row r="2818" spans="1:45" x14ac:dyDescent="0.3">
      <c r="A2818" s="54" t="e">
        <f ca="1">IF(D2816&gt;(D2817+(AVERAGE(V2816,W2816)-AVERAGE(V2817,W2817))/2)+2.5,C2816,IF(D2817&gt;(D2816+(AVERAGE(V2817,W2817)-AVERAGE(V2816,W2816))/2)+2.5,C2817,"Close"))</f>
        <v>#N/A</v>
      </c>
      <c r="B2818" s="64" t="e">
        <f ca="1">IF(D2817&gt;D2816,C2817,C2816)</f>
        <v>#N/A</v>
      </c>
      <c r="D2818" s="56"/>
      <c r="X2818" s="55"/>
      <c r="Y2818" s="55"/>
      <c r="Z2818" s="55"/>
      <c r="AA2818" s="55"/>
      <c r="AB2818" s="55"/>
      <c r="AC2818" s="337"/>
      <c r="AD2818" s="337"/>
      <c r="AE2818" s="337"/>
      <c r="AF2818" s="337"/>
      <c r="AG2818" s="337"/>
      <c r="AH2818" s="337"/>
      <c r="AI2818" s="337"/>
      <c r="AJ2818" s="337"/>
      <c r="AK2818" s="337"/>
      <c r="AL2818" s="337"/>
      <c r="AM2818" s="55"/>
      <c r="AN2818" s="55"/>
      <c r="AO2818" s="55"/>
      <c r="AP2818" s="55"/>
      <c r="AQ2818" s="55"/>
      <c r="AR2818" s="55"/>
      <c r="AS2818" s="55"/>
    </row>
    <row r="2819" spans="1:45" x14ac:dyDescent="0.3">
      <c r="X2819" s="54" t="s">
        <v>1305</v>
      </c>
      <c r="Y2819" s="54" t="s">
        <v>128</v>
      </c>
      <c r="Z2819" s="54" t="s">
        <v>157</v>
      </c>
      <c r="AA2819" s="54" t="s">
        <v>151</v>
      </c>
      <c r="AB2819" s="54" t="s">
        <v>1327</v>
      </c>
      <c r="AC2819" s="54" t="s">
        <v>129</v>
      </c>
      <c r="AD2819" s="54" t="s">
        <v>116</v>
      </c>
      <c r="AE2819" s="54"/>
      <c r="AF2819" s="54"/>
      <c r="AG2819" s="54"/>
      <c r="AH2819" s="54"/>
      <c r="AI2819" s="54"/>
      <c r="AJ2819" s="54"/>
      <c r="AK2819" s="54"/>
      <c r="AL2819" s="54"/>
      <c r="AM2819" s="54"/>
      <c r="AN2819" s="54"/>
      <c r="AO2819" s="54"/>
      <c r="AP2819" s="54"/>
      <c r="AQ2819" s="54"/>
      <c r="AR2819" s="54"/>
      <c r="AS2819" s="54"/>
    </row>
    <row r="2820" spans="1:45" x14ac:dyDescent="0.3">
      <c r="X2820" s="54"/>
      <c r="Y2820" s="54">
        <f t="shared" ref="Y2820:AD2820" si="4865">Y2813</f>
        <v>6.4436999999999998</v>
      </c>
      <c r="Z2820" s="54">
        <f t="shared" si="4865"/>
        <v>4.9371</v>
      </c>
      <c r="AA2820" s="54">
        <f t="shared" si="4865"/>
        <v>11.350300000000001</v>
      </c>
      <c r="AB2820" s="54">
        <f t="shared" si="4865"/>
        <v>7.1900000000000006E-2</v>
      </c>
      <c r="AC2820" s="54">
        <f t="shared" si="4865"/>
        <v>6.2766000000000002</v>
      </c>
      <c r="AD2820" s="54">
        <f t="shared" si="4865"/>
        <v>11.042999999999999</v>
      </c>
      <c r="AE2820" s="54"/>
      <c r="AF2820" s="336"/>
      <c r="AG2820" s="336"/>
      <c r="AH2820" s="336"/>
      <c r="AI2820" s="54"/>
      <c r="AJ2820" s="54"/>
      <c r="AK2820" s="54"/>
      <c r="AL2820" s="54"/>
      <c r="AM2820" s="54"/>
      <c r="AN2820" s="54"/>
      <c r="AO2820" s="54"/>
      <c r="AP2820" s="54"/>
      <c r="AQ2820" s="54"/>
      <c r="AR2820" s="54"/>
      <c r="AS2820" s="54"/>
    </row>
    <row r="2821" spans="1:45" x14ac:dyDescent="0.3">
      <c r="D2821" s="56"/>
      <c r="X2821" s="336"/>
      <c r="Y2821" s="336">
        <f t="shared" ca="1" si="4841"/>
        <v>-0.70959916391189315</v>
      </c>
      <c r="Z2821" s="336">
        <f t="shared" ca="1" si="4841"/>
        <v>-1.2617657908619098</v>
      </c>
      <c r="AA2821" s="336">
        <f t="shared" ca="1" si="4841"/>
        <v>-3.1063597445342233E-3</v>
      </c>
      <c r="AB2821" s="336">
        <f t="shared" ca="1" si="4841"/>
        <v>0.35865300305023384</v>
      </c>
      <c r="AC2821" s="336">
        <f t="shared" ca="1" si="4841"/>
        <v>0.26693264917473891</v>
      </c>
      <c r="AD2821" s="336">
        <f t="shared" ca="1" si="4841"/>
        <v>-5.2973499261074086E-2</v>
      </c>
      <c r="AE2821" s="336"/>
      <c r="AF2821" s="336"/>
      <c r="AG2821" s="336"/>
      <c r="AH2821" s="336"/>
      <c r="AI2821" s="54"/>
      <c r="AJ2821" s="54"/>
      <c r="AK2821" s="54"/>
      <c r="AL2821" s="336"/>
      <c r="AM2821" s="336"/>
      <c r="AN2821" s="336"/>
      <c r="AO2821" s="336"/>
      <c r="AP2821" s="54"/>
      <c r="AQ2821" s="336"/>
      <c r="AR2821" s="336"/>
      <c r="AS2821" s="336"/>
    </row>
    <row r="2822" spans="1:45" x14ac:dyDescent="0.3">
      <c r="C2822" s="54"/>
      <c r="D2822" s="56"/>
      <c r="Y2822" s="336">
        <f t="shared" ca="1" si="4841"/>
        <v>-1.4464432740767714</v>
      </c>
      <c r="Z2822" s="336">
        <f t="shared" ca="1" si="4841"/>
        <v>3.0374496890805326E-2</v>
      </c>
      <c r="AA2822" s="336">
        <f t="shared" ca="1" si="4841"/>
        <v>8.7393178850618813E-2</v>
      </c>
      <c r="AB2822" s="336">
        <f t="shared" ca="1" si="4841"/>
        <v>-0.5496376866851358</v>
      </c>
      <c r="AC2822" s="336">
        <f t="shared" ca="1" si="4841"/>
        <v>-5.3242710552452871E-4</v>
      </c>
      <c r="AD2822" s="336">
        <f t="shared" ca="1" si="4841"/>
        <v>0.19915244742251015</v>
      </c>
      <c r="AE2822" s="55"/>
      <c r="AF2822" s="55"/>
      <c r="AG2822" s="55"/>
      <c r="AH2822" s="55"/>
      <c r="AI2822" s="55"/>
      <c r="AJ2822" s="55"/>
      <c r="AK2822" s="55"/>
      <c r="AL2822" s="55"/>
      <c r="AM2822" s="55"/>
      <c r="AN2822" s="55"/>
      <c r="AO2822" s="55"/>
      <c r="AP2822" s="55"/>
      <c r="AQ2822" s="55"/>
      <c r="AR2822" s="55"/>
      <c r="AS2822" s="55"/>
    </row>
    <row r="2823" spans="1:45" x14ac:dyDescent="0.3">
      <c r="B2823" s="54" t="s">
        <v>172</v>
      </c>
      <c r="C2823" s="53">
        <f>C2816</f>
        <v>0</v>
      </c>
      <c r="D2823" s="56" t="e">
        <f t="shared" ref="D2823:D2824" ca="1" si="4866">AJ2823</f>
        <v>#N/A</v>
      </c>
      <c r="E2823" s="52" t="e">
        <f t="shared" ref="E2823:W2823" si="4867">E2816</f>
        <v>#N/A</v>
      </c>
      <c r="F2823" s="52" t="e">
        <f t="shared" si="4867"/>
        <v>#N/A</v>
      </c>
      <c r="G2823" s="52" t="e">
        <f t="shared" si="4867"/>
        <v>#N/A</v>
      </c>
      <c r="H2823" s="52" t="e">
        <f t="shared" si="4867"/>
        <v>#N/A</v>
      </c>
      <c r="I2823" s="52" t="e">
        <f t="shared" si="4867"/>
        <v>#N/A</v>
      </c>
      <c r="J2823" s="52" t="e">
        <f t="shared" si="4867"/>
        <v>#N/A</v>
      </c>
      <c r="K2823" s="52" t="e">
        <f t="shared" si="4867"/>
        <v>#N/A</v>
      </c>
      <c r="L2823" s="52" t="e">
        <f t="shared" si="4867"/>
        <v>#N/A</v>
      </c>
      <c r="M2823" s="52" t="e">
        <f t="shared" si="4867"/>
        <v>#N/A</v>
      </c>
      <c r="N2823" s="52" t="e">
        <f t="shared" si="4867"/>
        <v>#N/A</v>
      </c>
      <c r="O2823" s="52" t="e">
        <f t="shared" si="4867"/>
        <v>#N/A</v>
      </c>
      <c r="P2823" s="52" t="e">
        <f t="shared" si="4867"/>
        <v>#N/A</v>
      </c>
      <c r="Q2823" s="52" t="e">
        <f t="shared" si="4867"/>
        <v>#N/A</v>
      </c>
      <c r="R2823" s="52" t="e">
        <f t="shared" si="4867"/>
        <v>#N/A</v>
      </c>
      <c r="S2823" s="52" t="e">
        <f t="shared" si="4867"/>
        <v>#N/A</v>
      </c>
      <c r="T2823" s="52" t="e">
        <f t="shared" si="4867"/>
        <v>#N/A</v>
      </c>
      <c r="U2823" s="52" t="e">
        <f t="shared" si="4867"/>
        <v>#N/A</v>
      </c>
      <c r="V2823" s="52" t="e">
        <f t="shared" si="4867"/>
        <v>#N/A</v>
      </c>
      <c r="W2823" s="52" t="e">
        <f t="shared" si="4867"/>
        <v>#N/A</v>
      </c>
      <c r="X2823" s="55" t="e">
        <f t="shared" ref="X2823:X2824" si="4868">(H2823-(O2823*P2823)/100-3*(J2823*K2823)/100)/2</f>
        <v>#N/A</v>
      </c>
      <c r="Y2823" s="55" t="e">
        <f t="shared" ref="Y2823:Y2824" si="4869">SUM(X2823,(J2823*K2823/100))/(F2823/100)</f>
        <v>#N/A</v>
      </c>
      <c r="Z2823" s="55" t="e">
        <f t="shared" ref="Z2823" si="4870">U2823*0.5+U2824*0.5</f>
        <v>#N/A</v>
      </c>
      <c r="AA2823" s="55" t="e">
        <f t="shared" ref="AA2823:AA2824" si="4871">J2823/Y2823</f>
        <v>#N/A</v>
      </c>
      <c r="AB2823" s="336" t="e">
        <f t="shared" ref="AB2823:AB2824" si="4872">X2823/(Y2823-J2823)</f>
        <v>#N/A</v>
      </c>
      <c r="AC2823" s="223" t="e">
        <f ca="1">INDEX(FGA_COEFFS,1,1)+Z2823*INDEX(FGA_COEFFS,1,2)+Y2823*INDEX(FGA_COEFFS,1,3)+R2823*INDEX(FGA_COEFFS,1,4)+Q2824*INDEX(FGA_COEFFS,1,5)+S2823*INDEX(FGA_COEFFS,1,6)+T2824*INDEX(FGA_COEFFS,1,7)+M2824*INDEX(FGA_COEFFS,1,8)+Y2827*Y2828</f>
        <v>#N/A</v>
      </c>
      <c r="AD2823" s="223" t="e">
        <f ca="1">INDEX(THREEPTA_COEFFS,1,1)+AC2823*INDEX(THREEPTA_COEFFS,1,2)+J2823*INDEX(THREEPTA_COEFFS,1,3)+AA2823*INDEX(THREEPTA_COEFFS,1,4)+K2823*INDEX(THREEPTA_COEFFS,1,5)+L2824*INDEX(THREEPTA_COEFFS,1,6)+Z2827*Z2828</f>
        <v>#N/A</v>
      </c>
      <c r="AE2823" s="223" t="e">
        <f ca="1">INDEX(THREEPTPCT_COEFFS,1,1)+K2823*INDEX(THREEPTPCT_COEFFS,1,2)+L2824*INDEX(THREEPTPCT_COEFFS,1,3)+AA2827*AA2828</f>
        <v>#N/A</v>
      </c>
      <c r="AF2823" s="55" t="e">
        <f t="shared" ref="AF2823:AF2824" ca="1" si="4873">AC2823-AD2823</f>
        <v>#N/A</v>
      </c>
      <c r="AG2823" s="223" t="e">
        <f ca="1">INDEX(TWOPTPCT_COEFFS,1,1)+AB2823*INDEX(TWOPTPCT_COEFFS,1,2)+I2824*INDEX(TWOPTPCT_COEFFS,1,3)+G2824*INDEX(TWOPTPCT_COEFFS,1,4)+L2824*INDEX(TWOPTPCT_COEFFS,1,5)+AB2827*AB2828</f>
        <v>#N/A</v>
      </c>
      <c r="AH2823" s="223" t="e">
        <f ca="1">INDEX(FTA_COEFFS,1,1)+O2823*INDEX(FTA_COEFFS,1,2)+N2824*INDEX(FTA_COEFFS,1,3)+(Q2823+R2823)*INDEX(FTA_COEFFS,1,4)+(Q2824+R2824)*INDEX(FTA_COEFFS,1,5)+M2824*INDEX(FTA_COEFFS,1,6)+AC2827*AC2828</f>
        <v>#N/A</v>
      </c>
      <c r="AI2823" s="223" t="e">
        <f ca="1">INDEX(FTPCT_COEFFS,1,1)+P2823*INDEX(FTPCT_COEFFS,1,2)+F2823*INDEX(FTPCT_COEFFS,1,3)+G2824*INDEX(FTPCT_COEFFS,1,4)+AD2827*AD2828</f>
        <v>#N/A</v>
      </c>
      <c r="AJ2823" s="338" t="e">
        <f t="shared" ref="AJ2823:AJ2824" ca="1" si="4874">AD2823*AE2823/100+AF2823*AG2823+AH2823*AI2823/100</f>
        <v>#N/A</v>
      </c>
      <c r="AK2823" s="55"/>
      <c r="AL2823" s="55"/>
      <c r="AM2823" s="55"/>
      <c r="AN2823" s="55"/>
      <c r="AO2823" s="55"/>
      <c r="AP2823" s="55"/>
      <c r="AQ2823" s="55"/>
      <c r="AR2823" s="55"/>
    </row>
    <row r="2824" spans="1:45" x14ac:dyDescent="0.3">
      <c r="B2824" s="54" t="s">
        <v>175</v>
      </c>
      <c r="C2824" s="54">
        <f>C2817</f>
        <v>0</v>
      </c>
      <c r="D2824" s="56" t="e">
        <f t="shared" ca="1" si="4866"/>
        <v>#N/A</v>
      </c>
      <c r="E2824" s="52" t="e">
        <f t="shared" ref="E2824:W2824" si="4875">E2817</f>
        <v>#N/A</v>
      </c>
      <c r="F2824" s="52" t="e">
        <f t="shared" si="4875"/>
        <v>#N/A</v>
      </c>
      <c r="G2824" s="52" t="e">
        <f t="shared" si="4875"/>
        <v>#N/A</v>
      </c>
      <c r="H2824" s="52" t="e">
        <f t="shared" si="4875"/>
        <v>#N/A</v>
      </c>
      <c r="I2824" s="52" t="e">
        <f t="shared" si="4875"/>
        <v>#N/A</v>
      </c>
      <c r="J2824" s="52" t="e">
        <f t="shared" si="4875"/>
        <v>#N/A</v>
      </c>
      <c r="K2824" s="52" t="e">
        <f t="shared" si="4875"/>
        <v>#N/A</v>
      </c>
      <c r="L2824" s="52" t="e">
        <f t="shared" si="4875"/>
        <v>#N/A</v>
      </c>
      <c r="M2824" s="52" t="e">
        <f t="shared" si="4875"/>
        <v>#N/A</v>
      </c>
      <c r="N2824" s="52" t="e">
        <f t="shared" si="4875"/>
        <v>#N/A</v>
      </c>
      <c r="O2824" s="52" t="e">
        <f t="shared" si="4875"/>
        <v>#N/A</v>
      </c>
      <c r="P2824" s="52" t="e">
        <f t="shared" si="4875"/>
        <v>#N/A</v>
      </c>
      <c r="Q2824" s="52" t="e">
        <f t="shared" si="4875"/>
        <v>#N/A</v>
      </c>
      <c r="R2824" s="52" t="e">
        <f t="shared" si="4875"/>
        <v>#N/A</v>
      </c>
      <c r="S2824" s="52" t="e">
        <f t="shared" si="4875"/>
        <v>#N/A</v>
      </c>
      <c r="T2824" s="52" t="e">
        <f t="shared" si="4875"/>
        <v>#N/A</v>
      </c>
      <c r="U2824" s="52" t="e">
        <f t="shared" si="4875"/>
        <v>#N/A</v>
      </c>
      <c r="V2824" s="52" t="e">
        <f t="shared" si="4875"/>
        <v>#N/A</v>
      </c>
      <c r="W2824" s="52" t="e">
        <f t="shared" si="4875"/>
        <v>#N/A</v>
      </c>
      <c r="X2824" s="55" t="e">
        <f t="shared" si="4868"/>
        <v>#N/A</v>
      </c>
      <c r="Y2824" s="55" t="e">
        <f t="shared" si="4869"/>
        <v>#N/A</v>
      </c>
      <c r="Z2824" s="55" t="e">
        <f t="shared" ref="Z2824" si="4876">Z2823</f>
        <v>#N/A</v>
      </c>
      <c r="AA2824" s="55" t="e">
        <f t="shared" si="4871"/>
        <v>#N/A</v>
      </c>
      <c r="AB2824" s="336" t="e">
        <f t="shared" si="4872"/>
        <v>#N/A</v>
      </c>
      <c r="AC2824" s="223" t="e">
        <f ca="1">INDEX(FGA_COEFFS,1,1)+Z2824*INDEX(FGA_COEFFS,1,2)+Y2824*INDEX(FGA_COEFFS,1,3)+R2824*INDEX(FGA_COEFFS,1,4)+Q2823*INDEX(FGA_COEFFS,1,5)+S2824*INDEX(FGA_COEFFS,1,6)+T2823*INDEX(FGA_COEFFS,1,7)+M2823*INDEX(FGA_COEFFS,1,8)+Y2827*Y2829</f>
        <v>#N/A</v>
      </c>
      <c r="AD2824" s="223" t="e">
        <f ca="1">INDEX(THREEPTA_COEFFS,1,1)+AC2824*INDEX(THREEPTA_COEFFS,1,2)+J2824*INDEX(THREEPTA_COEFFS,1,3)+AA2824*INDEX(THREEPTA_COEFFS,1,4)+K2824*INDEX(THREEPTA_COEFFS,1,5)+L2823*INDEX(THREEPTA_COEFFS,1,6)+Z2827*Z2829</f>
        <v>#N/A</v>
      </c>
      <c r="AE2824" s="223" t="e">
        <f ca="1">INDEX(THREEPTPCT_COEFFS,1,1)+K2824*INDEX(THREEPTPCT_COEFFS,1,2)+L2823*INDEX(THREEPTPCT_COEFFS,1,3)+AA2827*AA2829</f>
        <v>#N/A</v>
      </c>
      <c r="AF2824" s="55" t="e">
        <f t="shared" ca="1" si="4873"/>
        <v>#N/A</v>
      </c>
      <c r="AG2824" s="223" t="e">
        <f ca="1">INDEX(TWOPTPCT_COEFFS,1,1)+AB2824*INDEX(TWOPTPCT_COEFFS,1,2)+I2823*INDEX(TWOPTPCT_COEFFS,1,3)+G2823*INDEX(TWOPTPCT_COEFFS,1,4)+L2823*INDEX(TWOPTPCT_COEFFS,1,5)+AB2827*AB2829</f>
        <v>#N/A</v>
      </c>
      <c r="AH2824" s="223" t="e">
        <f ca="1">INDEX(FTA_COEFFS,1,1)+O2824*INDEX(FTA_COEFFS,1,2)+N2823*INDEX(FTA_COEFFS,1,3)+(Q2824+R2824)*INDEX(FTA_COEFFS,1,4)+(Q2823+R2823)*INDEX(FTA_COEFFS,1,5)+M2823*INDEX(FTA_COEFFS,1,6)+AC2827*AC2829</f>
        <v>#N/A</v>
      </c>
      <c r="AI2824" s="223" t="e">
        <f ca="1">INDEX(FTPCT_COEFFS,1,1)+P2824*INDEX(FTPCT_COEFFS,1,2)+F2824*INDEX(FTPCT_COEFFS,1,3)+G2823*INDEX(FTPCT_COEFFS,1,4)+AD2827*AD2829</f>
        <v>#N/A</v>
      </c>
      <c r="AJ2824" s="338" t="e">
        <f t="shared" ca="1" si="4874"/>
        <v>#N/A</v>
      </c>
      <c r="AK2824" s="55"/>
      <c r="AL2824" s="55"/>
      <c r="AM2824" s="55"/>
      <c r="AN2824" s="55"/>
      <c r="AO2824" s="55"/>
      <c r="AP2824" s="55"/>
      <c r="AQ2824" s="55"/>
      <c r="AR2824" s="55"/>
    </row>
    <row r="2825" spans="1:45" x14ac:dyDescent="0.3">
      <c r="A2825" s="54" t="e">
        <f ca="1">IF(D2823&gt;(D2824+(AVERAGE(V2823,W2823)-AVERAGE(V2824,W2824))/2)+2.5,C2823,IF(D2824&gt;(D2823+(AVERAGE(V2824,W2824)-AVERAGE(V2823,W2823))/2)+2.5,C2824,"Close"))</f>
        <v>#N/A</v>
      </c>
      <c r="B2825" s="64" t="e">
        <f ca="1">IF(D2824&gt;D2823,C2824,C2823)</f>
        <v>#N/A</v>
      </c>
      <c r="D2825" s="56"/>
      <c r="X2825" s="55"/>
      <c r="Y2825" s="55"/>
      <c r="Z2825" s="55"/>
      <c r="AA2825" s="55"/>
      <c r="AB2825" s="55"/>
      <c r="AC2825" s="337"/>
      <c r="AD2825" s="337"/>
      <c r="AE2825" s="337"/>
      <c r="AF2825" s="337"/>
      <c r="AG2825" s="337"/>
      <c r="AH2825" s="337"/>
      <c r="AI2825" s="337"/>
      <c r="AJ2825" s="337"/>
      <c r="AK2825" s="337"/>
      <c r="AL2825" s="337"/>
      <c r="AM2825" s="55"/>
      <c r="AN2825" s="55"/>
      <c r="AO2825" s="55"/>
      <c r="AP2825" s="55"/>
      <c r="AQ2825" s="55"/>
      <c r="AR2825" s="55"/>
      <c r="AS2825" s="55"/>
    </row>
    <row r="2826" spans="1:45" x14ac:dyDescent="0.3">
      <c r="X2826" s="54" t="s">
        <v>1305</v>
      </c>
      <c r="Y2826" s="54" t="s">
        <v>128</v>
      </c>
      <c r="Z2826" s="54" t="s">
        <v>157</v>
      </c>
      <c r="AA2826" s="54" t="s">
        <v>151</v>
      </c>
      <c r="AB2826" s="54" t="s">
        <v>1327</v>
      </c>
      <c r="AC2826" s="54" t="s">
        <v>129</v>
      </c>
      <c r="AD2826" s="54" t="s">
        <v>116</v>
      </c>
      <c r="AE2826" s="54"/>
      <c r="AF2826" s="54"/>
      <c r="AG2826" s="54"/>
      <c r="AH2826" s="54"/>
      <c r="AI2826" s="54"/>
      <c r="AJ2826" s="54"/>
      <c r="AK2826" s="54"/>
      <c r="AL2826" s="54"/>
      <c r="AM2826" s="54"/>
      <c r="AN2826" s="54"/>
      <c r="AO2826" s="54"/>
      <c r="AP2826" s="54"/>
      <c r="AQ2826" s="54"/>
      <c r="AR2826" s="54"/>
      <c r="AS2826" s="54"/>
    </row>
    <row r="2827" spans="1:45" x14ac:dyDescent="0.3">
      <c r="X2827" s="54"/>
      <c r="Y2827" s="54">
        <f t="shared" ref="Y2827:AD2827" si="4877">Y2820</f>
        <v>6.4436999999999998</v>
      </c>
      <c r="Z2827" s="54">
        <f t="shared" si="4877"/>
        <v>4.9371</v>
      </c>
      <c r="AA2827" s="54">
        <f t="shared" si="4877"/>
        <v>11.350300000000001</v>
      </c>
      <c r="AB2827" s="54">
        <f t="shared" si="4877"/>
        <v>7.1900000000000006E-2</v>
      </c>
      <c r="AC2827" s="54">
        <f t="shared" si="4877"/>
        <v>6.2766000000000002</v>
      </c>
      <c r="AD2827" s="54">
        <f t="shared" si="4877"/>
        <v>11.042999999999999</v>
      </c>
      <c r="AE2827" s="54"/>
      <c r="AF2827" s="336"/>
      <c r="AG2827" s="336"/>
      <c r="AH2827" s="336"/>
      <c r="AI2827" s="54"/>
      <c r="AJ2827" s="54"/>
      <c r="AK2827" s="54"/>
      <c r="AL2827" s="54"/>
      <c r="AM2827" s="54"/>
      <c r="AN2827" s="54"/>
      <c r="AO2827" s="54"/>
      <c r="AP2827" s="54"/>
      <c r="AQ2827" s="54"/>
      <c r="AR2827" s="54"/>
      <c r="AS2827" s="54"/>
    </row>
    <row r="2828" spans="1:45" x14ac:dyDescent="0.3">
      <c r="D2828" s="56"/>
      <c r="X2828" s="336"/>
      <c r="Y2828" s="336">
        <f t="shared" ca="1" si="4841"/>
        <v>-1.0102912449090671</v>
      </c>
      <c r="Z2828" s="336">
        <f t="shared" ca="1" si="4841"/>
        <v>1.3652745976578633</v>
      </c>
      <c r="AA2828" s="336">
        <f t="shared" ca="1" si="4841"/>
        <v>2.0787477526941339E-5</v>
      </c>
      <c r="AB2828" s="336">
        <f t="shared" ca="1" si="4841"/>
        <v>0.75949947775369431</v>
      </c>
      <c r="AC2828" s="336">
        <f t="shared" ca="1" si="4841"/>
        <v>2.9445043341216469E-2</v>
      </c>
      <c r="AD2828" s="336">
        <f t="shared" ca="1" si="4841"/>
        <v>3.5022892988212866E-2</v>
      </c>
      <c r="AE2828" s="336"/>
      <c r="AF2828" s="336"/>
      <c r="AG2828" s="336"/>
      <c r="AH2828" s="336"/>
      <c r="AI2828" s="54"/>
      <c r="AJ2828" s="54"/>
      <c r="AK2828" s="54"/>
      <c r="AL2828" s="336"/>
      <c r="AM2828" s="336"/>
      <c r="AN2828" s="336"/>
      <c r="AO2828" s="336"/>
      <c r="AP2828" s="54"/>
      <c r="AQ2828" s="336"/>
      <c r="AR2828" s="336"/>
      <c r="AS2828" s="336"/>
    </row>
    <row r="2829" spans="1:45" x14ac:dyDescent="0.3">
      <c r="C2829" s="54"/>
      <c r="D2829" s="56"/>
      <c r="Y2829" s="336">
        <f t="shared" ca="1" si="4841"/>
        <v>9.6594487968434006E-2</v>
      </c>
      <c r="Z2829" s="336">
        <f t="shared" ca="1" si="4841"/>
        <v>-0.24007612241570725</v>
      </c>
      <c r="AA2829" s="336">
        <f t="shared" ca="1" si="4841"/>
        <v>-0.29208370133774941</v>
      </c>
      <c r="AB2829" s="336">
        <f t="shared" ca="1" si="4841"/>
        <v>1.2485833466774119</v>
      </c>
      <c r="AC2829" s="336">
        <f t="shared" ca="1" si="4841"/>
        <v>-0.16204094181776979</v>
      </c>
      <c r="AD2829" s="336">
        <f t="shared" ca="1" si="4841"/>
        <v>-0.4891852777256398</v>
      </c>
      <c r="AE2829" s="55"/>
      <c r="AF2829" s="55"/>
      <c r="AG2829" s="55"/>
      <c r="AH2829" s="55"/>
      <c r="AI2829" s="55"/>
      <c r="AJ2829" s="55"/>
      <c r="AK2829" s="55"/>
      <c r="AL2829" s="55"/>
      <c r="AM2829" s="55"/>
      <c r="AN2829" s="55"/>
      <c r="AO2829" s="55"/>
      <c r="AP2829" s="55"/>
      <c r="AQ2829" s="55"/>
      <c r="AR2829" s="55"/>
      <c r="AS2829" s="55"/>
    </row>
    <row r="2830" spans="1:45" x14ac:dyDescent="0.3">
      <c r="B2830" s="54" t="s">
        <v>172</v>
      </c>
      <c r="C2830" s="53">
        <f>C2823</f>
        <v>0</v>
      </c>
      <c r="D2830" s="56" t="e">
        <f t="shared" ref="D2830:D2831" ca="1" si="4878">AJ2830</f>
        <v>#N/A</v>
      </c>
      <c r="E2830" s="52" t="e">
        <f t="shared" ref="E2830:W2830" si="4879">E2823</f>
        <v>#N/A</v>
      </c>
      <c r="F2830" s="52" t="e">
        <f t="shared" si="4879"/>
        <v>#N/A</v>
      </c>
      <c r="G2830" s="52" t="e">
        <f t="shared" si="4879"/>
        <v>#N/A</v>
      </c>
      <c r="H2830" s="52" t="e">
        <f t="shared" si="4879"/>
        <v>#N/A</v>
      </c>
      <c r="I2830" s="52" t="e">
        <f t="shared" si="4879"/>
        <v>#N/A</v>
      </c>
      <c r="J2830" s="52" t="e">
        <f t="shared" si="4879"/>
        <v>#N/A</v>
      </c>
      <c r="K2830" s="52" t="e">
        <f t="shared" si="4879"/>
        <v>#N/A</v>
      </c>
      <c r="L2830" s="52" t="e">
        <f t="shared" si="4879"/>
        <v>#N/A</v>
      </c>
      <c r="M2830" s="52" t="e">
        <f t="shared" si="4879"/>
        <v>#N/A</v>
      </c>
      <c r="N2830" s="52" t="e">
        <f t="shared" si="4879"/>
        <v>#N/A</v>
      </c>
      <c r="O2830" s="52" t="e">
        <f t="shared" si="4879"/>
        <v>#N/A</v>
      </c>
      <c r="P2830" s="52" t="e">
        <f t="shared" si="4879"/>
        <v>#N/A</v>
      </c>
      <c r="Q2830" s="52" t="e">
        <f t="shared" si="4879"/>
        <v>#N/A</v>
      </c>
      <c r="R2830" s="52" t="e">
        <f t="shared" si="4879"/>
        <v>#N/A</v>
      </c>
      <c r="S2830" s="52" t="e">
        <f t="shared" si="4879"/>
        <v>#N/A</v>
      </c>
      <c r="T2830" s="52" t="e">
        <f t="shared" si="4879"/>
        <v>#N/A</v>
      </c>
      <c r="U2830" s="52" t="e">
        <f t="shared" si="4879"/>
        <v>#N/A</v>
      </c>
      <c r="V2830" s="52" t="e">
        <f t="shared" si="4879"/>
        <v>#N/A</v>
      </c>
      <c r="W2830" s="52" t="e">
        <f t="shared" si="4879"/>
        <v>#N/A</v>
      </c>
      <c r="X2830" s="55" t="e">
        <f t="shared" ref="X2830:X2831" si="4880">(H2830-(O2830*P2830)/100-3*(J2830*K2830)/100)/2</f>
        <v>#N/A</v>
      </c>
      <c r="Y2830" s="55" t="e">
        <f t="shared" ref="Y2830:Y2831" si="4881">SUM(X2830,(J2830*K2830/100))/(F2830/100)</f>
        <v>#N/A</v>
      </c>
      <c r="Z2830" s="55" t="e">
        <f t="shared" ref="Z2830" si="4882">U2830*0.5+U2831*0.5</f>
        <v>#N/A</v>
      </c>
      <c r="AA2830" s="55" t="e">
        <f t="shared" ref="AA2830:AA2831" si="4883">J2830/Y2830</f>
        <v>#N/A</v>
      </c>
      <c r="AB2830" s="336" t="e">
        <f t="shared" ref="AB2830:AB2831" si="4884">X2830/(Y2830-J2830)</f>
        <v>#N/A</v>
      </c>
      <c r="AC2830" s="223" t="e">
        <f ca="1">INDEX(FGA_COEFFS,1,1)+Z2830*INDEX(FGA_COEFFS,1,2)+Y2830*INDEX(FGA_COEFFS,1,3)+R2830*INDEX(FGA_COEFFS,1,4)+Q2831*INDEX(FGA_COEFFS,1,5)+S2830*INDEX(FGA_COEFFS,1,6)+T2831*INDEX(FGA_COEFFS,1,7)+M2831*INDEX(FGA_COEFFS,1,8)+Y2834*Y2835</f>
        <v>#N/A</v>
      </c>
      <c r="AD2830" s="223" t="e">
        <f ca="1">INDEX(THREEPTA_COEFFS,1,1)+AC2830*INDEX(THREEPTA_COEFFS,1,2)+J2830*INDEX(THREEPTA_COEFFS,1,3)+AA2830*INDEX(THREEPTA_COEFFS,1,4)+K2830*INDEX(THREEPTA_COEFFS,1,5)+L2831*INDEX(THREEPTA_COEFFS,1,6)+Z2834*Z2835</f>
        <v>#N/A</v>
      </c>
      <c r="AE2830" s="223" t="e">
        <f ca="1">INDEX(THREEPTPCT_COEFFS,1,1)+K2830*INDEX(THREEPTPCT_COEFFS,1,2)+L2831*INDEX(THREEPTPCT_COEFFS,1,3)+AA2834*AA2835</f>
        <v>#N/A</v>
      </c>
      <c r="AF2830" s="55" t="e">
        <f t="shared" ref="AF2830:AF2831" ca="1" si="4885">AC2830-AD2830</f>
        <v>#N/A</v>
      </c>
      <c r="AG2830" s="223" t="e">
        <f ca="1">INDEX(TWOPTPCT_COEFFS,1,1)+AB2830*INDEX(TWOPTPCT_COEFFS,1,2)+I2831*INDEX(TWOPTPCT_COEFFS,1,3)+G2831*INDEX(TWOPTPCT_COEFFS,1,4)+L2831*INDEX(TWOPTPCT_COEFFS,1,5)+AB2834*AB2835</f>
        <v>#N/A</v>
      </c>
      <c r="AH2830" s="223" t="e">
        <f ca="1">INDEX(FTA_COEFFS,1,1)+O2830*INDEX(FTA_COEFFS,1,2)+N2831*INDEX(FTA_COEFFS,1,3)+(Q2830+R2830)*INDEX(FTA_COEFFS,1,4)+(Q2831+R2831)*INDEX(FTA_COEFFS,1,5)+M2831*INDEX(FTA_COEFFS,1,6)+AC2834*AC2835</f>
        <v>#N/A</v>
      </c>
      <c r="AI2830" s="223" t="e">
        <f ca="1">INDEX(FTPCT_COEFFS,1,1)+P2830*INDEX(FTPCT_COEFFS,1,2)+F2830*INDEX(FTPCT_COEFFS,1,3)+G2831*INDEX(FTPCT_COEFFS,1,4)+AD2834*AD2835</f>
        <v>#N/A</v>
      </c>
      <c r="AJ2830" s="338" t="e">
        <f t="shared" ref="AJ2830:AJ2831" ca="1" si="4886">AD2830*AE2830/100+AF2830*AG2830+AH2830*AI2830/100</f>
        <v>#N/A</v>
      </c>
      <c r="AK2830" s="55"/>
      <c r="AL2830" s="55"/>
      <c r="AM2830" s="55"/>
      <c r="AN2830" s="55"/>
      <c r="AO2830" s="55"/>
      <c r="AP2830" s="55"/>
      <c r="AQ2830" s="55"/>
      <c r="AR2830" s="55"/>
    </row>
    <row r="2831" spans="1:45" x14ac:dyDescent="0.3">
      <c r="B2831" s="54" t="s">
        <v>175</v>
      </c>
      <c r="C2831" s="54">
        <f>C2824</f>
        <v>0</v>
      </c>
      <c r="D2831" s="56" t="e">
        <f t="shared" ca="1" si="4878"/>
        <v>#N/A</v>
      </c>
      <c r="E2831" s="52" t="e">
        <f t="shared" ref="E2831:W2831" si="4887">E2824</f>
        <v>#N/A</v>
      </c>
      <c r="F2831" s="52" t="e">
        <f t="shared" si="4887"/>
        <v>#N/A</v>
      </c>
      <c r="G2831" s="52" t="e">
        <f t="shared" si="4887"/>
        <v>#N/A</v>
      </c>
      <c r="H2831" s="52" t="e">
        <f t="shared" si="4887"/>
        <v>#N/A</v>
      </c>
      <c r="I2831" s="52" t="e">
        <f t="shared" si="4887"/>
        <v>#N/A</v>
      </c>
      <c r="J2831" s="52" t="e">
        <f t="shared" si="4887"/>
        <v>#N/A</v>
      </c>
      <c r="K2831" s="52" t="e">
        <f t="shared" si="4887"/>
        <v>#N/A</v>
      </c>
      <c r="L2831" s="52" t="e">
        <f t="shared" si="4887"/>
        <v>#N/A</v>
      </c>
      <c r="M2831" s="52" t="e">
        <f t="shared" si="4887"/>
        <v>#N/A</v>
      </c>
      <c r="N2831" s="52" t="e">
        <f t="shared" si="4887"/>
        <v>#N/A</v>
      </c>
      <c r="O2831" s="52" t="e">
        <f t="shared" si="4887"/>
        <v>#N/A</v>
      </c>
      <c r="P2831" s="52" t="e">
        <f t="shared" si="4887"/>
        <v>#N/A</v>
      </c>
      <c r="Q2831" s="52" t="e">
        <f t="shared" si="4887"/>
        <v>#N/A</v>
      </c>
      <c r="R2831" s="52" t="e">
        <f t="shared" si="4887"/>
        <v>#N/A</v>
      </c>
      <c r="S2831" s="52" t="e">
        <f t="shared" si="4887"/>
        <v>#N/A</v>
      </c>
      <c r="T2831" s="52" t="e">
        <f t="shared" si="4887"/>
        <v>#N/A</v>
      </c>
      <c r="U2831" s="52" t="e">
        <f t="shared" si="4887"/>
        <v>#N/A</v>
      </c>
      <c r="V2831" s="52" t="e">
        <f t="shared" si="4887"/>
        <v>#N/A</v>
      </c>
      <c r="W2831" s="52" t="e">
        <f t="shared" si="4887"/>
        <v>#N/A</v>
      </c>
      <c r="X2831" s="55" t="e">
        <f t="shared" si="4880"/>
        <v>#N/A</v>
      </c>
      <c r="Y2831" s="55" t="e">
        <f t="shared" si="4881"/>
        <v>#N/A</v>
      </c>
      <c r="Z2831" s="55" t="e">
        <f t="shared" ref="Z2831" si="4888">Z2830</f>
        <v>#N/A</v>
      </c>
      <c r="AA2831" s="55" t="e">
        <f t="shared" si="4883"/>
        <v>#N/A</v>
      </c>
      <c r="AB2831" s="336" t="e">
        <f t="shared" si="4884"/>
        <v>#N/A</v>
      </c>
      <c r="AC2831" s="223" t="e">
        <f ca="1">INDEX(FGA_COEFFS,1,1)+Z2831*INDEX(FGA_COEFFS,1,2)+Y2831*INDEX(FGA_COEFFS,1,3)+R2831*INDEX(FGA_COEFFS,1,4)+Q2830*INDEX(FGA_COEFFS,1,5)+S2831*INDEX(FGA_COEFFS,1,6)+T2830*INDEX(FGA_COEFFS,1,7)+M2830*INDEX(FGA_COEFFS,1,8)+Y2834*Y2836</f>
        <v>#N/A</v>
      </c>
      <c r="AD2831" s="223" t="e">
        <f ca="1">INDEX(THREEPTA_COEFFS,1,1)+AC2831*INDEX(THREEPTA_COEFFS,1,2)+J2831*INDEX(THREEPTA_COEFFS,1,3)+AA2831*INDEX(THREEPTA_COEFFS,1,4)+K2831*INDEX(THREEPTA_COEFFS,1,5)+L2830*INDEX(THREEPTA_COEFFS,1,6)+Z2834*Z2836</f>
        <v>#N/A</v>
      </c>
      <c r="AE2831" s="223" t="e">
        <f ca="1">INDEX(THREEPTPCT_COEFFS,1,1)+K2831*INDEX(THREEPTPCT_COEFFS,1,2)+L2830*INDEX(THREEPTPCT_COEFFS,1,3)+AA2834*AA2836</f>
        <v>#N/A</v>
      </c>
      <c r="AF2831" s="55" t="e">
        <f t="shared" ca="1" si="4885"/>
        <v>#N/A</v>
      </c>
      <c r="AG2831" s="223" t="e">
        <f ca="1">INDEX(TWOPTPCT_COEFFS,1,1)+AB2831*INDEX(TWOPTPCT_COEFFS,1,2)+I2830*INDEX(TWOPTPCT_COEFFS,1,3)+G2830*INDEX(TWOPTPCT_COEFFS,1,4)+L2830*INDEX(TWOPTPCT_COEFFS,1,5)+AB2834*AB2836</f>
        <v>#N/A</v>
      </c>
      <c r="AH2831" s="223" t="e">
        <f ca="1">INDEX(FTA_COEFFS,1,1)+O2831*INDEX(FTA_COEFFS,1,2)+N2830*INDEX(FTA_COEFFS,1,3)+(Q2831+R2831)*INDEX(FTA_COEFFS,1,4)+(Q2830+R2830)*INDEX(FTA_COEFFS,1,5)+M2830*INDEX(FTA_COEFFS,1,6)+AC2834*AC2836</f>
        <v>#N/A</v>
      </c>
      <c r="AI2831" s="223" t="e">
        <f ca="1">INDEX(FTPCT_COEFFS,1,1)+P2831*INDEX(FTPCT_COEFFS,1,2)+F2831*INDEX(FTPCT_COEFFS,1,3)+G2830*INDEX(FTPCT_COEFFS,1,4)+AD2834*AD2836</f>
        <v>#N/A</v>
      </c>
      <c r="AJ2831" s="338" t="e">
        <f t="shared" ca="1" si="4886"/>
        <v>#N/A</v>
      </c>
      <c r="AK2831" s="55"/>
      <c r="AL2831" s="55"/>
      <c r="AM2831" s="55"/>
      <c r="AN2831" s="55"/>
      <c r="AO2831" s="55"/>
      <c r="AP2831" s="55"/>
      <c r="AQ2831" s="55"/>
      <c r="AR2831" s="55"/>
    </row>
    <row r="2832" spans="1:45" x14ac:dyDescent="0.3">
      <c r="A2832" s="54" t="e">
        <f ca="1">IF(D2830&gt;(D2831+(AVERAGE(V2830,W2830)-AVERAGE(V2831,W2831))/2)+2.5,C2830,IF(D2831&gt;(D2830+(AVERAGE(V2831,W2831)-AVERAGE(V2830,W2830))/2)+2.5,C2831,"Close"))</f>
        <v>#N/A</v>
      </c>
      <c r="B2832" s="64" t="e">
        <f ca="1">IF(D2831&gt;D2830,C2831,C2830)</f>
        <v>#N/A</v>
      </c>
      <c r="D2832" s="56"/>
      <c r="X2832" s="55"/>
      <c r="Y2832" s="55"/>
      <c r="Z2832" s="55"/>
      <c r="AA2832" s="55"/>
      <c r="AB2832" s="55"/>
      <c r="AC2832" s="337"/>
      <c r="AD2832" s="337"/>
      <c r="AE2832" s="337"/>
      <c r="AF2832" s="337"/>
      <c r="AG2832" s="337"/>
      <c r="AH2832" s="337"/>
      <c r="AI2832" s="337"/>
      <c r="AJ2832" s="337"/>
      <c r="AK2832" s="337"/>
      <c r="AL2832" s="337"/>
      <c r="AM2832" s="55"/>
      <c r="AN2832" s="55"/>
      <c r="AO2832" s="55"/>
      <c r="AP2832" s="55"/>
      <c r="AQ2832" s="55"/>
      <c r="AR2832" s="55"/>
      <c r="AS2832" s="55"/>
    </row>
    <row r="2833" spans="1:45" x14ac:dyDescent="0.3">
      <c r="X2833" s="54" t="s">
        <v>1305</v>
      </c>
      <c r="Y2833" s="54" t="s">
        <v>128</v>
      </c>
      <c r="Z2833" s="54" t="s">
        <v>157</v>
      </c>
      <c r="AA2833" s="54" t="s">
        <v>151</v>
      </c>
      <c r="AB2833" s="54" t="s">
        <v>1327</v>
      </c>
      <c r="AC2833" s="54" t="s">
        <v>129</v>
      </c>
      <c r="AD2833" s="54" t="s">
        <v>116</v>
      </c>
      <c r="AE2833" s="54"/>
      <c r="AF2833" s="54"/>
      <c r="AG2833" s="54"/>
      <c r="AH2833" s="54"/>
      <c r="AI2833" s="54"/>
      <c r="AJ2833" s="54"/>
      <c r="AK2833" s="54"/>
      <c r="AL2833" s="54"/>
      <c r="AM2833" s="54"/>
      <c r="AN2833" s="54"/>
      <c r="AO2833" s="54"/>
      <c r="AP2833" s="54"/>
      <c r="AQ2833" s="54"/>
      <c r="AR2833" s="54"/>
      <c r="AS2833" s="54"/>
    </row>
    <row r="2834" spans="1:45" x14ac:dyDescent="0.3">
      <c r="X2834" s="54"/>
      <c r="Y2834" s="54">
        <f t="shared" ref="Y2834:AD2834" si="4889">Y2827</f>
        <v>6.4436999999999998</v>
      </c>
      <c r="Z2834" s="54">
        <f t="shared" si="4889"/>
        <v>4.9371</v>
      </c>
      <c r="AA2834" s="54">
        <f t="shared" si="4889"/>
        <v>11.350300000000001</v>
      </c>
      <c r="AB2834" s="54">
        <f t="shared" si="4889"/>
        <v>7.1900000000000006E-2</v>
      </c>
      <c r="AC2834" s="54">
        <f t="shared" si="4889"/>
        <v>6.2766000000000002</v>
      </c>
      <c r="AD2834" s="54">
        <f t="shared" si="4889"/>
        <v>11.042999999999999</v>
      </c>
      <c r="AE2834" s="54"/>
      <c r="AF2834" s="336"/>
      <c r="AG2834" s="336"/>
      <c r="AH2834" s="336"/>
      <c r="AI2834" s="54"/>
      <c r="AJ2834" s="54"/>
      <c r="AK2834" s="54"/>
      <c r="AL2834" s="54"/>
      <c r="AM2834" s="54"/>
      <c r="AN2834" s="54"/>
      <c r="AO2834" s="54"/>
      <c r="AP2834" s="54"/>
      <c r="AQ2834" s="54"/>
      <c r="AR2834" s="54"/>
      <c r="AS2834" s="54"/>
    </row>
    <row r="2835" spans="1:45" x14ac:dyDescent="0.3">
      <c r="D2835" s="56"/>
      <c r="X2835" s="336"/>
      <c r="Y2835" s="336">
        <f t="shared" ca="1" si="4841"/>
        <v>1.4893245481895372</v>
      </c>
      <c r="Z2835" s="336">
        <f t="shared" ca="1" si="4841"/>
        <v>2.7159211597240947E-2</v>
      </c>
      <c r="AA2835" s="336">
        <f t="shared" ca="1" si="4841"/>
        <v>-1.0057210817179687</v>
      </c>
      <c r="AB2835" s="336">
        <f t="shared" ca="1" si="4841"/>
        <v>-1.0186456809850819</v>
      </c>
      <c r="AC2835" s="336">
        <f t="shared" ca="1" si="4841"/>
        <v>-0.18698151901057486</v>
      </c>
      <c r="AD2835" s="336">
        <f t="shared" ca="1" si="4841"/>
        <v>-0.26872739124479883</v>
      </c>
      <c r="AE2835" s="336"/>
      <c r="AF2835" s="336"/>
      <c r="AG2835" s="336"/>
      <c r="AH2835" s="336"/>
      <c r="AI2835" s="54"/>
      <c r="AJ2835" s="54"/>
      <c r="AK2835" s="54"/>
      <c r="AL2835" s="336"/>
      <c r="AM2835" s="336"/>
      <c r="AN2835" s="336"/>
      <c r="AO2835" s="336"/>
      <c r="AP2835" s="54"/>
      <c r="AQ2835" s="336"/>
      <c r="AR2835" s="336"/>
      <c r="AS2835" s="336"/>
    </row>
    <row r="2836" spans="1:45" x14ac:dyDescent="0.3">
      <c r="C2836" s="54"/>
      <c r="D2836" s="56"/>
      <c r="Y2836" s="336">
        <f t="shared" ca="1" si="4841"/>
        <v>0.2180507483976078</v>
      </c>
      <c r="Z2836" s="336">
        <f t="shared" ca="1" si="4841"/>
        <v>-0.82552755164386715</v>
      </c>
      <c r="AA2836" s="336">
        <f t="shared" ca="1" si="4841"/>
        <v>-1.0926474925339755E-4</v>
      </c>
      <c r="AB2836" s="336">
        <f t="shared" ca="1" si="4841"/>
        <v>0.4725360953070229</v>
      </c>
      <c r="AC2836" s="336">
        <f t="shared" ca="1" si="4841"/>
        <v>-0.57155420101307985</v>
      </c>
      <c r="AD2836" s="336">
        <f t="shared" ca="1" si="4841"/>
        <v>0.91123158777485003</v>
      </c>
      <c r="AE2836" s="55"/>
      <c r="AF2836" s="55"/>
      <c r="AG2836" s="55"/>
      <c r="AH2836" s="55"/>
      <c r="AI2836" s="55"/>
      <c r="AJ2836" s="55"/>
      <c r="AK2836" s="55"/>
      <c r="AL2836" s="55"/>
      <c r="AM2836" s="55"/>
      <c r="AN2836" s="55"/>
      <c r="AO2836" s="55"/>
      <c r="AP2836" s="55"/>
      <c r="AQ2836" s="55"/>
      <c r="AR2836" s="55"/>
      <c r="AS2836" s="55"/>
    </row>
    <row r="2837" spans="1:45" x14ac:dyDescent="0.3">
      <c r="B2837" s="54" t="s">
        <v>172</v>
      </c>
      <c r="C2837" s="53">
        <f>C2830</f>
        <v>0</v>
      </c>
      <c r="D2837" s="56" t="e">
        <f t="shared" ref="D2837:D2838" ca="1" si="4890">AJ2837</f>
        <v>#N/A</v>
      </c>
      <c r="E2837" s="52" t="e">
        <f t="shared" ref="E2837:W2837" si="4891">E2830</f>
        <v>#N/A</v>
      </c>
      <c r="F2837" s="52" t="e">
        <f t="shared" si="4891"/>
        <v>#N/A</v>
      </c>
      <c r="G2837" s="52" t="e">
        <f t="shared" si="4891"/>
        <v>#N/A</v>
      </c>
      <c r="H2837" s="52" t="e">
        <f t="shared" si="4891"/>
        <v>#N/A</v>
      </c>
      <c r="I2837" s="52" t="e">
        <f t="shared" si="4891"/>
        <v>#N/A</v>
      </c>
      <c r="J2837" s="52" t="e">
        <f t="shared" si="4891"/>
        <v>#N/A</v>
      </c>
      <c r="K2837" s="52" t="e">
        <f t="shared" si="4891"/>
        <v>#N/A</v>
      </c>
      <c r="L2837" s="52" t="e">
        <f t="shared" si="4891"/>
        <v>#N/A</v>
      </c>
      <c r="M2837" s="52" t="e">
        <f t="shared" si="4891"/>
        <v>#N/A</v>
      </c>
      <c r="N2837" s="52" t="e">
        <f t="shared" si="4891"/>
        <v>#N/A</v>
      </c>
      <c r="O2837" s="52" t="e">
        <f t="shared" si="4891"/>
        <v>#N/A</v>
      </c>
      <c r="P2837" s="52" t="e">
        <f t="shared" si="4891"/>
        <v>#N/A</v>
      </c>
      <c r="Q2837" s="52" t="e">
        <f t="shared" si="4891"/>
        <v>#N/A</v>
      </c>
      <c r="R2837" s="52" t="e">
        <f t="shared" si="4891"/>
        <v>#N/A</v>
      </c>
      <c r="S2837" s="52" t="e">
        <f t="shared" si="4891"/>
        <v>#N/A</v>
      </c>
      <c r="T2837" s="52" t="e">
        <f t="shared" si="4891"/>
        <v>#N/A</v>
      </c>
      <c r="U2837" s="52" t="e">
        <f t="shared" si="4891"/>
        <v>#N/A</v>
      </c>
      <c r="V2837" s="52" t="e">
        <f t="shared" si="4891"/>
        <v>#N/A</v>
      </c>
      <c r="W2837" s="52" t="e">
        <f t="shared" si="4891"/>
        <v>#N/A</v>
      </c>
      <c r="X2837" s="55" t="e">
        <f t="shared" ref="X2837:X2838" si="4892">(H2837-(O2837*P2837)/100-3*(J2837*K2837)/100)/2</f>
        <v>#N/A</v>
      </c>
      <c r="Y2837" s="55" t="e">
        <f t="shared" ref="Y2837:Y2838" si="4893">SUM(X2837,(J2837*K2837/100))/(F2837/100)</f>
        <v>#N/A</v>
      </c>
      <c r="Z2837" s="55" t="e">
        <f t="shared" ref="Z2837" si="4894">U2837*0.5+U2838*0.5</f>
        <v>#N/A</v>
      </c>
      <c r="AA2837" s="55" t="e">
        <f t="shared" ref="AA2837:AA2838" si="4895">J2837/Y2837</f>
        <v>#N/A</v>
      </c>
      <c r="AB2837" s="336" t="e">
        <f t="shared" ref="AB2837:AB2838" si="4896">X2837/(Y2837-J2837)</f>
        <v>#N/A</v>
      </c>
      <c r="AC2837" s="223" t="e">
        <f ca="1">INDEX(FGA_COEFFS,1,1)+Z2837*INDEX(FGA_COEFFS,1,2)+Y2837*INDEX(FGA_COEFFS,1,3)+R2837*INDEX(FGA_COEFFS,1,4)+Q2838*INDEX(FGA_COEFFS,1,5)+S2837*INDEX(FGA_COEFFS,1,6)+T2838*INDEX(FGA_COEFFS,1,7)+M2838*INDEX(FGA_COEFFS,1,8)+Y2841*Y2842</f>
        <v>#N/A</v>
      </c>
      <c r="AD2837" s="223" t="e">
        <f ca="1">INDEX(THREEPTA_COEFFS,1,1)+AC2837*INDEX(THREEPTA_COEFFS,1,2)+J2837*INDEX(THREEPTA_COEFFS,1,3)+AA2837*INDEX(THREEPTA_COEFFS,1,4)+K2837*INDEX(THREEPTA_COEFFS,1,5)+L2838*INDEX(THREEPTA_COEFFS,1,6)+Z2841*Z2842</f>
        <v>#N/A</v>
      </c>
      <c r="AE2837" s="223" t="e">
        <f ca="1">INDEX(THREEPTPCT_COEFFS,1,1)+K2837*INDEX(THREEPTPCT_COEFFS,1,2)+L2838*INDEX(THREEPTPCT_COEFFS,1,3)+AA2841*AA2842</f>
        <v>#N/A</v>
      </c>
      <c r="AF2837" s="55" t="e">
        <f t="shared" ref="AF2837:AF2838" ca="1" si="4897">AC2837-AD2837</f>
        <v>#N/A</v>
      </c>
      <c r="AG2837" s="223" t="e">
        <f ca="1">INDEX(TWOPTPCT_COEFFS,1,1)+AB2837*INDEX(TWOPTPCT_COEFFS,1,2)+I2838*INDEX(TWOPTPCT_COEFFS,1,3)+G2838*INDEX(TWOPTPCT_COEFFS,1,4)+L2838*INDEX(TWOPTPCT_COEFFS,1,5)+AB2841*AB2842</f>
        <v>#N/A</v>
      </c>
      <c r="AH2837" s="223" t="e">
        <f ca="1">INDEX(FTA_COEFFS,1,1)+O2837*INDEX(FTA_COEFFS,1,2)+N2838*INDEX(FTA_COEFFS,1,3)+(Q2837+R2837)*INDEX(FTA_COEFFS,1,4)+(Q2838+R2838)*INDEX(FTA_COEFFS,1,5)+M2838*INDEX(FTA_COEFFS,1,6)+AC2841*AC2842</f>
        <v>#N/A</v>
      </c>
      <c r="AI2837" s="223" t="e">
        <f ca="1">INDEX(FTPCT_COEFFS,1,1)+P2837*INDEX(FTPCT_COEFFS,1,2)+F2837*INDEX(FTPCT_COEFFS,1,3)+G2838*INDEX(FTPCT_COEFFS,1,4)+AD2841*AD2842</f>
        <v>#N/A</v>
      </c>
      <c r="AJ2837" s="338" t="e">
        <f t="shared" ref="AJ2837:AJ2838" ca="1" si="4898">AD2837*AE2837/100+AF2837*AG2837+AH2837*AI2837/100</f>
        <v>#N/A</v>
      </c>
      <c r="AK2837" s="55"/>
      <c r="AL2837" s="55"/>
      <c r="AM2837" s="55"/>
      <c r="AN2837" s="55"/>
      <c r="AO2837" s="55"/>
      <c r="AP2837" s="55"/>
      <c r="AQ2837" s="55"/>
      <c r="AR2837" s="55"/>
    </row>
    <row r="2838" spans="1:45" x14ac:dyDescent="0.3">
      <c r="B2838" s="54" t="s">
        <v>175</v>
      </c>
      <c r="C2838" s="54">
        <f>C2831</f>
        <v>0</v>
      </c>
      <c r="D2838" s="56" t="e">
        <f t="shared" ca="1" si="4890"/>
        <v>#N/A</v>
      </c>
      <c r="E2838" s="52" t="e">
        <f t="shared" ref="E2838:W2838" si="4899">E2831</f>
        <v>#N/A</v>
      </c>
      <c r="F2838" s="52" t="e">
        <f t="shared" si="4899"/>
        <v>#N/A</v>
      </c>
      <c r="G2838" s="52" t="e">
        <f t="shared" si="4899"/>
        <v>#N/A</v>
      </c>
      <c r="H2838" s="52" t="e">
        <f t="shared" si="4899"/>
        <v>#N/A</v>
      </c>
      <c r="I2838" s="52" t="e">
        <f t="shared" si="4899"/>
        <v>#N/A</v>
      </c>
      <c r="J2838" s="52" t="e">
        <f t="shared" si="4899"/>
        <v>#N/A</v>
      </c>
      <c r="K2838" s="52" t="e">
        <f t="shared" si="4899"/>
        <v>#N/A</v>
      </c>
      <c r="L2838" s="52" t="e">
        <f t="shared" si="4899"/>
        <v>#N/A</v>
      </c>
      <c r="M2838" s="52" t="e">
        <f t="shared" si="4899"/>
        <v>#N/A</v>
      </c>
      <c r="N2838" s="52" t="e">
        <f t="shared" si="4899"/>
        <v>#N/A</v>
      </c>
      <c r="O2838" s="52" t="e">
        <f t="shared" si="4899"/>
        <v>#N/A</v>
      </c>
      <c r="P2838" s="52" t="e">
        <f t="shared" si="4899"/>
        <v>#N/A</v>
      </c>
      <c r="Q2838" s="52" t="e">
        <f t="shared" si="4899"/>
        <v>#N/A</v>
      </c>
      <c r="R2838" s="52" t="e">
        <f t="shared" si="4899"/>
        <v>#N/A</v>
      </c>
      <c r="S2838" s="52" t="e">
        <f t="shared" si="4899"/>
        <v>#N/A</v>
      </c>
      <c r="T2838" s="52" t="e">
        <f t="shared" si="4899"/>
        <v>#N/A</v>
      </c>
      <c r="U2838" s="52" t="e">
        <f t="shared" si="4899"/>
        <v>#N/A</v>
      </c>
      <c r="V2838" s="52" t="e">
        <f t="shared" si="4899"/>
        <v>#N/A</v>
      </c>
      <c r="W2838" s="52" t="e">
        <f t="shared" si="4899"/>
        <v>#N/A</v>
      </c>
      <c r="X2838" s="55" t="e">
        <f t="shared" si="4892"/>
        <v>#N/A</v>
      </c>
      <c r="Y2838" s="55" t="e">
        <f t="shared" si="4893"/>
        <v>#N/A</v>
      </c>
      <c r="Z2838" s="55" t="e">
        <f t="shared" ref="Z2838" si="4900">Z2837</f>
        <v>#N/A</v>
      </c>
      <c r="AA2838" s="55" t="e">
        <f t="shared" si="4895"/>
        <v>#N/A</v>
      </c>
      <c r="AB2838" s="336" t="e">
        <f t="shared" si="4896"/>
        <v>#N/A</v>
      </c>
      <c r="AC2838" s="223" t="e">
        <f ca="1">INDEX(FGA_COEFFS,1,1)+Z2838*INDEX(FGA_COEFFS,1,2)+Y2838*INDEX(FGA_COEFFS,1,3)+R2838*INDEX(FGA_COEFFS,1,4)+Q2837*INDEX(FGA_COEFFS,1,5)+S2838*INDEX(FGA_COEFFS,1,6)+T2837*INDEX(FGA_COEFFS,1,7)+M2837*INDEX(FGA_COEFFS,1,8)+Y2841*Y2843</f>
        <v>#N/A</v>
      </c>
      <c r="AD2838" s="223" t="e">
        <f ca="1">INDEX(THREEPTA_COEFFS,1,1)+AC2838*INDEX(THREEPTA_COEFFS,1,2)+J2838*INDEX(THREEPTA_COEFFS,1,3)+AA2838*INDEX(THREEPTA_COEFFS,1,4)+K2838*INDEX(THREEPTA_COEFFS,1,5)+L2837*INDEX(THREEPTA_COEFFS,1,6)+Z2841*Z2843</f>
        <v>#N/A</v>
      </c>
      <c r="AE2838" s="223" t="e">
        <f ca="1">INDEX(THREEPTPCT_COEFFS,1,1)+K2838*INDEX(THREEPTPCT_COEFFS,1,2)+L2837*INDEX(THREEPTPCT_COEFFS,1,3)+AA2841*AA2843</f>
        <v>#N/A</v>
      </c>
      <c r="AF2838" s="55" t="e">
        <f t="shared" ca="1" si="4897"/>
        <v>#N/A</v>
      </c>
      <c r="AG2838" s="223" t="e">
        <f ca="1">INDEX(TWOPTPCT_COEFFS,1,1)+AB2838*INDEX(TWOPTPCT_COEFFS,1,2)+I2837*INDEX(TWOPTPCT_COEFFS,1,3)+G2837*INDEX(TWOPTPCT_COEFFS,1,4)+L2837*INDEX(TWOPTPCT_COEFFS,1,5)+AB2841*AB2843</f>
        <v>#N/A</v>
      </c>
      <c r="AH2838" s="223" t="e">
        <f ca="1">INDEX(FTA_COEFFS,1,1)+O2838*INDEX(FTA_COEFFS,1,2)+N2837*INDEX(FTA_COEFFS,1,3)+(Q2838+R2838)*INDEX(FTA_COEFFS,1,4)+(Q2837+R2837)*INDEX(FTA_COEFFS,1,5)+M2837*INDEX(FTA_COEFFS,1,6)+AC2841*AC2843</f>
        <v>#N/A</v>
      </c>
      <c r="AI2838" s="223" t="e">
        <f ca="1">INDEX(FTPCT_COEFFS,1,1)+P2838*INDEX(FTPCT_COEFFS,1,2)+F2838*INDEX(FTPCT_COEFFS,1,3)+G2837*INDEX(FTPCT_COEFFS,1,4)+AD2841*AD2843</f>
        <v>#N/A</v>
      </c>
      <c r="AJ2838" s="338" t="e">
        <f t="shared" ca="1" si="4898"/>
        <v>#N/A</v>
      </c>
      <c r="AK2838" s="55"/>
      <c r="AL2838" s="55"/>
      <c r="AM2838" s="55"/>
      <c r="AN2838" s="55"/>
      <c r="AO2838" s="55"/>
      <c r="AP2838" s="55"/>
      <c r="AQ2838" s="55"/>
      <c r="AR2838" s="55"/>
    </row>
    <row r="2839" spans="1:45" x14ac:dyDescent="0.3">
      <c r="A2839" s="54" t="e">
        <f ca="1">IF(D2837&gt;(D2838+(AVERAGE(V2837,W2837)-AVERAGE(V2838,W2838))/2)+2.5,C2837,IF(D2838&gt;(D2837+(AVERAGE(V2838,W2838)-AVERAGE(V2837,W2837))/2)+2.5,C2838,"Close"))</f>
        <v>#N/A</v>
      </c>
      <c r="B2839" s="64" t="e">
        <f ca="1">IF(D2838&gt;D2837,C2838,C2837)</f>
        <v>#N/A</v>
      </c>
      <c r="D2839" s="56"/>
      <c r="X2839" s="55"/>
      <c r="Y2839" s="55"/>
      <c r="Z2839" s="55"/>
      <c r="AA2839" s="55"/>
      <c r="AB2839" s="55"/>
      <c r="AC2839" s="337"/>
      <c r="AD2839" s="337"/>
      <c r="AE2839" s="337"/>
      <c r="AF2839" s="337"/>
      <c r="AG2839" s="337"/>
      <c r="AH2839" s="337"/>
      <c r="AI2839" s="337"/>
      <c r="AJ2839" s="337"/>
      <c r="AK2839" s="337"/>
      <c r="AL2839" s="337"/>
      <c r="AM2839" s="55"/>
      <c r="AN2839" s="55"/>
      <c r="AO2839" s="55"/>
      <c r="AP2839" s="55"/>
      <c r="AQ2839" s="55"/>
      <c r="AR2839" s="55"/>
      <c r="AS2839" s="55"/>
    </row>
    <row r="2840" spans="1:45" x14ac:dyDescent="0.3">
      <c r="X2840" s="54" t="s">
        <v>1305</v>
      </c>
      <c r="Y2840" s="54" t="s">
        <v>128</v>
      </c>
      <c r="Z2840" s="54" t="s">
        <v>157</v>
      </c>
      <c r="AA2840" s="54" t="s">
        <v>151</v>
      </c>
      <c r="AB2840" s="54" t="s">
        <v>1327</v>
      </c>
      <c r="AC2840" s="54" t="s">
        <v>129</v>
      </c>
      <c r="AD2840" s="54" t="s">
        <v>116</v>
      </c>
      <c r="AE2840" s="54"/>
      <c r="AF2840" s="54"/>
      <c r="AG2840" s="54"/>
      <c r="AH2840" s="54"/>
      <c r="AI2840" s="54"/>
      <c r="AJ2840" s="54"/>
      <c r="AK2840" s="54"/>
      <c r="AL2840" s="54"/>
      <c r="AM2840" s="54"/>
      <c r="AN2840" s="54"/>
      <c r="AO2840" s="54"/>
      <c r="AP2840" s="54"/>
      <c r="AQ2840" s="54"/>
      <c r="AR2840" s="54"/>
      <c r="AS2840" s="54"/>
    </row>
    <row r="2841" spans="1:45" x14ac:dyDescent="0.3">
      <c r="X2841" s="54"/>
      <c r="Y2841" s="54">
        <f t="shared" ref="Y2841:AD2841" si="4901">Y2834</f>
        <v>6.4436999999999998</v>
      </c>
      <c r="Z2841" s="54">
        <f t="shared" si="4901"/>
        <v>4.9371</v>
      </c>
      <c r="AA2841" s="54">
        <f t="shared" si="4901"/>
        <v>11.350300000000001</v>
      </c>
      <c r="AB2841" s="54">
        <f t="shared" si="4901"/>
        <v>7.1900000000000006E-2</v>
      </c>
      <c r="AC2841" s="54">
        <f t="shared" si="4901"/>
        <v>6.2766000000000002</v>
      </c>
      <c r="AD2841" s="54">
        <f t="shared" si="4901"/>
        <v>11.042999999999999</v>
      </c>
      <c r="AE2841" s="54"/>
      <c r="AF2841" s="336"/>
      <c r="AG2841" s="336"/>
      <c r="AH2841" s="336"/>
      <c r="AI2841" s="54"/>
      <c r="AJ2841" s="54"/>
      <c r="AK2841" s="54"/>
      <c r="AL2841" s="54"/>
      <c r="AM2841" s="54"/>
      <c r="AN2841" s="54"/>
      <c r="AO2841" s="54"/>
      <c r="AP2841" s="54"/>
      <c r="AQ2841" s="54"/>
      <c r="AR2841" s="54"/>
      <c r="AS2841" s="54"/>
    </row>
    <row r="2842" spans="1:45" x14ac:dyDescent="0.3">
      <c r="D2842" s="56"/>
      <c r="X2842" s="336"/>
      <c r="Y2842" s="336">
        <f t="shared" ca="1" si="4841"/>
        <v>-0.36329656522111786</v>
      </c>
      <c r="Z2842" s="336">
        <f t="shared" ca="1" si="4841"/>
        <v>-0.18354677450434734</v>
      </c>
      <c r="AA2842" s="336">
        <f t="shared" ca="1" si="4841"/>
        <v>9.9999040137701251E-2</v>
      </c>
      <c r="AB2842" s="336">
        <f t="shared" ca="1" si="4841"/>
        <v>0.56945851476512144</v>
      </c>
      <c r="AC2842" s="336">
        <f t="shared" ca="1" si="4841"/>
        <v>1.1063503845683529</v>
      </c>
      <c r="AD2842" s="336">
        <f t="shared" ca="1" si="4841"/>
        <v>0.23714418135090631</v>
      </c>
      <c r="AE2842" s="336"/>
      <c r="AF2842" s="336"/>
      <c r="AG2842" s="336"/>
      <c r="AH2842" s="336"/>
      <c r="AI2842" s="54"/>
      <c r="AJ2842" s="54"/>
      <c r="AK2842" s="54"/>
      <c r="AL2842" s="336"/>
      <c r="AM2842" s="336"/>
      <c r="AN2842" s="336"/>
      <c r="AO2842" s="336"/>
      <c r="AP2842" s="54"/>
      <c r="AQ2842" s="336"/>
      <c r="AR2842" s="336"/>
      <c r="AS2842" s="336"/>
    </row>
    <row r="2843" spans="1:45" x14ac:dyDescent="0.3">
      <c r="C2843" s="54"/>
      <c r="D2843" s="56"/>
      <c r="Y2843" s="336">
        <f t="shared" ca="1" si="4841"/>
        <v>-0.93954678709636397</v>
      </c>
      <c r="Z2843" s="336">
        <f t="shared" ca="1" si="4841"/>
        <v>-9.9710472874001116E-2</v>
      </c>
      <c r="AA2843" s="336">
        <f t="shared" ca="1" si="4841"/>
        <v>-0.83564304536998391</v>
      </c>
      <c r="AB2843" s="336">
        <f t="shared" ca="1" si="4841"/>
        <v>0.12282350228264199</v>
      </c>
      <c r="AC2843" s="336">
        <f t="shared" ca="1" si="4841"/>
        <v>0.12262276513067591</v>
      </c>
      <c r="AD2843" s="336">
        <f t="shared" ca="1" si="4841"/>
        <v>-0.76911434948025459</v>
      </c>
      <c r="AE2843" s="55"/>
      <c r="AF2843" s="55"/>
      <c r="AG2843" s="55"/>
      <c r="AH2843" s="55"/>
      <c r="AI2843" s="55"/>
      <c r="AJ2843" s="55"/>
      <c r="AK2843" s="55"/>
      <c r="AL2843" s="55"/>
      <c r="AM2843" s="55"/>
      <c r="AN2843" s="55"/>
      <c r="AO2843" s="55"/>
      <c r="AP2843" s="55"/>
      <c r="AQ2843" s="55"/>
      <c r="AR2843" s="55"/>
      <c r="AS2843" s="55"/>
    </row>
    <row r="2844" spans="1:45" x14ac:dyDescent="0.3">
      <c r="B2844" s="54" t="s">
        <v>172</v>
      </c>
      <c r="C2844" s="53">
        <f>C2837</f>
        <v>0</v>
      </c>
      <c r="D2844" s="56" t="e">
        <f t="shared" ref="D2844:D2845" ca="1" si="4902">AJ2844</f>
        <v>#N/A</v>
      </c>
      <c r="E2844" s="52" t="e">
        <f t="shared" ref="E2844:W2844" si="4903">E2837</f>
        <v>#N/A</v>
      </c>
      <c r="F2844" s="52" t="e">
        <f t="shared" si="4903"/>
        <v>#N/A</v>
      </c>
      <c r="G2844" s="52" t="e">
        <f t="shared" si="4903"/>
        <v>#N/A</v>
      </c>
      <c r="H2844" s="52" t="e">
        <f t="shared" si="4903"/>
        <v>#N/A</v>
      </c>
      <c r="I2844" s="52" t="e">
        <f t="shared" si="4903"/>
        <v>#N/A</v>
      </c>
      <c r="J2844" s="52" t="e">
        <f t="shared" si="4903"/>
        <v>#N/A</v>
      </c>
      <c r="K2844" s="52" t="e">
        <f t="shared" si="4903"/>
        <v>#N/A</v>
      </c>
      <c r="L2844" s="52" t="e">
        <f t="shared" si="4903"/>
        <v>#N/A</v>
      </c>
      <c r="M2844" s="52" t="e">
        <f t="shared" si="4903"/>
        <v>#N/A</v>
      </c>
      <c r="N2844" s="52" t="e">
        <f t="shared" si="4903"/>
        <v>#N/A</v>
      </c>
      <c r="O2844" s="52" t="e">
        <f t="shared" si="4903"/>
        <v>#N/A</v>
      </c>
      <c r="P2844" s="52" t="e">
        <f t="shared" si="4903"/>
        <v>#N/A</v>
      </c>
      <c r="Q2844" s="52" t="e">
        <f t="shared" si="4903"/>
        <v>#N/A</v>
      </c>
      <c r="R2844" s="52" t="e">
        <f t="shared" si="4903"/>
        <v>#N/A</v>
      </c>
      <c r="S2844" s="52" t="e">
        <f t="shared" si="4903"/>
        <v>#N/A</v>
      </c>
      <c r="T2844" s="52" t="e">
        <f t="shared" si="4903"/>
        <v>#N/A</v>
      </c>
      <c r="U2844" s="52" t="e">
        <f t="shared" si="4903"/>
        <v>#N/A</v>
      </c>
      <c r="V2844" s="52" t="e">
        <f t="shared" si="4903"/>
        <v>#N/A</v>
      </c>
      <c r="W2844" s="52" t="e">
        <f t="shared" si="4903"/>
        <v>#N/A</v>
      </c>
      <c r="X2844" s="55" t="e">
        <f t="shared" ref="X2844:X2845" si="4904">(H2844-(O2844*P2844)/100-3*(J2844*K2844)/100)/2</f>
        <v>#N/A</v>
      </c>
      <c r="Y2844" s="55" t="e">
        <f t="shared" ref="Y2844:Y2845" si="4905">SUM(X2844,(J2844*K2844/100))/(F2844/100)</f>
        <v>#N/A</v>
      </c>
      <c r="Z2844" s="55" t="e">
        <f t="shared" ref="Z2844" si="4906">U2844*0.5+U2845*0.5</f>
        <v>#N/A</v>
      </c>
      <c r="AA2844" s="55" t="e">
        <f t="shared" ref="AA2844:AA2845" si="4907">J2844/Y2844</f>
        <v>#N/A</v>
      </c>
      <c r="AB2844" s="336" t="e">
        <f t="shared" ref="AB2844:AB2845" si="4908">X2844/(Y2844-J2844)</f>
        <v>#N/A</v>
      </c>
      <c r="AC2844" s="223" t="e">
        <f ca="1">INDEX(FGA_COEFFS,1,1)+Z2844*INDEX(FGA_COEFFS,1,2)+Y2844*INDEX(FGA_COEFFS,1,3)+R2844*INDEX(FGA_COEFFS,1,4)+Q2845*INDEX(FGA_COEFFS,1,5)+S2844*INDEX(FGA_COEFFS,1,6)+T2845*INDEX(FGA_COEFFS,1,7)+M2845*INDEX(FGA_COEFFS,1,8)+Y2848*Y2849</f>
        <v>#N/A</v>
      </c>
      <c r="AD2844" s="223" t="e">
        <f ca="1">INDEX(THREEPTA_COEFFS,1,1)+AC2844*INDEX(THREEPTA_COEFFS,1,2)+J2844*INDEX(THREEPTA_COEFFS,1,3)+AA2844*INDEX(THREEPTA_COEFFS,1,4)+K2844*INDEX(THREEPTA_COEFFS,1,5)+L2845*INDEX(THREEPTA_COEFFS,1,6)+Z2848*Z2849</f>
        <v>#N/A</v>
      </c>
      <c r="AE2844" s="223" t="e">
        <f ca="1">INDEX(THREEPTPCT_COEFFS,1,1)+K2844*INDEX(THREEPTPCT_COEFFS,1,2)+L2845*INDEX(THREEPTPCT_COEFFS,1,3)+AA2848*AA2849</f>
        <v>#N/A</v>
      </c>
      <c r="AF2844" s="55" t="e">
        <f t="shared" ref="AF2844:AF2845" ca="1" si="4909">AC2844-AD2844</f>
        <v>#N/A</v>
      </c>
      <c r="AG2844" s="223" t="e">
        <f ca="1">INDEX(TWOPTPCT_COEFFS,1,1)+AB2844*INDEX(TWOPTPCT_COEFFS,1,2)+I2845*INDEX(TWOPTPCT_COEFFS,1,3)+G2845*INDEX(TWOPTPCT_COEFFS,1,4)+L2845*INDEX(TWOPTPCT_COEFFS,1,5)+AB2848*AB2849</f>
        <v>#N/A</v>
      </c>
      <c r="AH2844" s="223" t="e">
        <f ca="1">INDEX(FTA_COEFFS,1,1)+O2844*INDEX(FTA_COEFFS,1,2)+N2845*INDEX(FTA_COEFFS,1,3)+(Q2844+R2844)*INDEX(FTA_COEFFS,1,4)+(Q2845+R2845)*INDEX(FTA_COEFFS,1,5)+M2845*INDEX(FTA_COEFFS,1,6)+AC2848*AC2849</f>
        <v>#N/A</v>
      </c>
      <c r="AI2844" s="223" t="e">
        <f ca="1">INDEX(FTPCT_COEFFS,1,1)+P2844*INDEX(FTPCT_COEFFS,1,2)+F2844*INDEX(FTPCT_COEFFS,1,3)+G2845*INDEX(FTPCT_COEFFS,1,4)+AD2848*AD2849</f>
        <v>#N/A</v>
      </c>
      <c r="AJ2844" s="338" t="e">
        <f t="shared" ref="AJ2844:AJ2845" ca="1" si="4910">AD2844*AE2844/100+AF2844*AG2844+AH2844*AI2844/100</f>
        <v>#N/A</v>
      </c>
      <c r="AK2844" s="55"/>
      <c r="AL2844" s="55"/>
      <c r="AM2844" s="55"/>
      <c r="AN2844" s="55"/>
      <c r="AO2844" s="55"/>
      <c r="AP2844" s="55"/>
      <c r="AQ2844" s="55"/>
      <c r="AR2844" s="55"/>
    </row>
    <row r="2845" spans="1:45" x14ac:dyDescent="0.3">
      <c r="B2845" s="54" t="s">
        <v>175</v>
      </c>
      <c r="C2845" s="54">
        <f>C2838</f>
        <v>0</v>
      </c>
      <c r="D2845" s="56" t="e">
        <f t="shared" ca="1" si="4902"/>
        <v>#N/A</v>
      </c>
      <c r="E2845" s="52" t="e">
        <f t="shared" ref="E2845:W2845" si="4911">E2838</f>
        <v>#N/A</v>
      </c>
      <c r="F2845" s="52" t="e">
        <f t="shared" si="4911"/>
        <v>#N/A</v>
      </c>
      <c r="G2845" s="52" t="e">
        <f t="shared" si="4911"/>
        <v>#N/A</v>
      </c>
      <c r="H2845" s="52" t="e">
        <f t="shared" si="4911"/>
        <v>#N/A</v>
      </c>
      <c r="I2845" s="52" t="e">
        <f t="shared" si="4911"/>
        <v>#N/A</v>
      </c>
      <c r="J2845" s="52" t="e">
        <f t="shared" si="4911"/>
        <v>#N/A</v>
      </c>
      <c r="K2845" s="52" t="e">
        <f t="shared" si="4911"/>
        <v>#N/A</v>
      </c>
      <c r="L2845" s="52" t="e">
        <f t="shared" si="4911"/>
        <v>#N/A</v>
      </c>
      <c r="M2845" s="52" t="e">
        <f t="shared" si="4911"/>
        <v>#N/A</v>
      </c>
      <c r="N2845" s="52" t="e">
        <f t="shared" si="4911"/>
        <v>#N/A</v>
      </c>
      <c r="O2845" s="52" t="e">
        <f t="shared" si="4911"/>
        <v>#N/A</v>
      </c>
      <c r="P2845" s="52" t="e">
        <f t="shared" si="4911"/>
        <v>#N/A</v>
      </c>
      <c r="Q2845" s="52" t="e">
        <f t="shared" si="4911"/>
        <v>#N/A</v>
      </c>
      <c r="R2845" s="52" t="e">
        <f t="shared" si="4911"/>
        <v>#N/A</v>
      </c>
      <c r="S2845" s="52" t="e">
        <f t="shared" si="4911"/>
        <v>#N/A</v>
      </c>
      <c r="T2845" s="52" t="e">
        <f t="shared" si="4911"/>
        <v>#N/A</v>
      </c>
      <c r="U2845" s="52" t="e">
        <f t="shared" si="4911"/>
        <v>#N/A</v>
      </c>
      <c r="V2845" s="52" t="e">
        <f t="shared" si="4911"/>
        <v>#N/A</v>
      </c>
      <c r="W2845" s="52" t="e">
        <f t="shared" si="4911"/>
        <v>#N/A</v>
      </c>
      <c r="X2845" s="55" t="e">
        <f t="shared" si="4904"/>
        <v>#N/A</v>
      </c>
      <c r="Y2845" s="55" t="e">
        <f t="shared" si="4905"/>
        <v>#N/A</v>
      </c>
      <c r="Z2845" s="55" t="e">
        <f t="shared" ref="Z2845" si="4912">Z2844</f>
        <v>#N/A</v>
      </c>
      <c r="AA2845" s="55" t="e">
        <f t="shared" si="4907"/>
        <v>#N/A</v>
      </c>
      <c r="AB2845" s="336" t="e">
        <f t="shared" si="4908"/>
        <v>#N/A</v>
      </c>
      <c r="AC2845" s="223" t="e">
        <f ca="1">INDEX(FGA_COEFFS,1,1)+Z2845*INDEX(FGA_COEFFS,1,2)+Y2845*INDEX(FGA_COEFFS,1,3)+R2845*INDEX(FGA_COEFFS,1,4)+Q2844*INDEX(FGA_COEFFS,1,5)+S2845*INDEX(FGA_COEFFS,1,6)+T2844*INDEX(FGA_COEFFS,1,7)+M2844*INDEX(FGA_COEFFS,1,8)+Y2848*Y2850</f>
        <v>#N/A</v>
      </c>
      <c r="AD2845" s="223" t="e">
        <f ca="1">INDEX(THREEPTA_COEFFS,1,1)+AC2845*INDEX(THREEPTA_COEFFS,1,2)+J2845*INDEX(THREEPTA_COEFFS,1,3)+AA2845*INDEX(THREEPTA_COEFFS,1,4)+K2845*INDEX(THREEPTA_COEFFS,1,5)+L2844*INDEX(THREEPTA_COEFFS,1,6)+Z2848*Z2850</f>
        <v>#N/A</v>
      </c>
      <c r="AE2845" s="223" t="e">
        <f ca="1">INDEX(THREEPTPCT_COEFFS,1,1)+K2845*INDEX(THREEPTPCT_COEFFS,1,2)+L2844*INDEX(THREEPTPCT_COEFFS,1,3)+AA2848*AA2850</f>
        <v>#N/A</v>
      </c>
      <c r="AF2845" s="55" t="e">
        <f t="shared" ca="1" si="4909"/>
        <v>#N/A</v>
      </c>
      <c r="AG2845" s="223" t="e">
        <f ca="1">INDEX(TWOPTPCT_COEFFS,1,1)+AB2845*INDEX(TWOPTPCT_COEFFS,1,2)+I2844*INDEX(TWOPTPCT_COEFFS,1,3)+G2844*INDEX(TWOPTPCT_COEFFS,1,4)+L2844*INDEX(TWOPTPCT_COEFFS,1,5)+AB2848*AB2850</f>
        <v>#N/A</v>
      </c>
      <c r="AH2845" s="223" t="e">
        <f ca="1">INDEX(FTA_COEFFS,1,1)+O2845*INDEX(FTA_COEFFS,1,2)+N2844*INDEX(FTA_COEFFS,1,3)+(Q2845+R2845)*INDEX(FTA_COEFFS,1,4)+(Q2844+R2844)*INDEX(FTA_COEFFS,1,5)+M2844*INDEX(FTA_COEFFS,1,6)+AC2848*AC2850</f>
        <v>#N/A</v>
      </c>
      <c r="AI2845" s="223" t="e">
        <f ca="1">INDEX(FTPCT_COEFFS,1,1)+P2845*INDEX(FTPCT_COEFFS,1,2)+F2845*INDEX(FTPCT_COEFFS,1,3)+G2844*INDEX(FTPCT_COEFFS,1,4)+AD2848*AD2850</f>
        <v>#N/A</v>
      </c>
      <c r="AJ2845" s="338" t="e">
        <f t="shared" ca="1" si="4910"/>
        <v>#N/A</v>
      </c>
      <c r="AK2845" s="55"/>
      <c r="AL2845" s="55"/>
      <c r="AM2845" s="55"/>
      <c r="AN2845" s="55"/>
      <c r="AO2845" s="55"/>
      <c r="AP2845" s="55"/>
      <c r="AQ2845" s="55"/>
      <c r="AR2845" s="55"/>
    </row>
    <row r="2846" spans="1:45" x14ac:dyDescent="0.3">
      <c r="A2846" s="54" t="e">
        <f ca="1">IF(D2844&gt;(D2845+(AVERAGE(V2844,W2844)-AVERAGE(V2845,W2845))/2)+2.5,C2844,IF(D2845&gt;(D2844+(AVERAGE(V2845,W2845)-AVERAGE(V2844,W2844))/2)+2.5,C2845,"Close"))</f>
        <v>#N/A</v>
      </c>
      <c r="B2846" s="64" t="e">
        <f ca="1">IF(D2845&gt;D2844,C2845,C2844)</f>
        <v>#N/A</v>
      </c>
      <c r="D2846" s="56"/>
      <c r="X2846" s="55"/>
      <c r="Y2846" s="55"/>
      <c r="Z2846" s="55"/>
      <c r="AA2846" s="55"/>
      <c r="AB2846" s="55"/>
      <c r="AC2846" s="337"/>
      <c r="AD2846" s="337"/>
      <c r="AE2846" s="337"/>
      <c r="AF2846" s="337"/>
      <c r="AG2846" s="337"/>
      <c r="AH2846" s="337"/>
      <c r="AI2846" s="337"/>
      <c r="AJ2846" s="337"/>
      <c r="AK2846" s="337"/>
      <c r="AL2846" s="337"/>
      <c r="AM2846" s="55"/>
      <c r="AN2846" s="55"/>
      <c r="AO2846" s="55"/>
      <c r="AP2846" s="55"/>
      <c r="AQ2846" s="55"/>
      <c r="AR2846" s="55"/>
      <c r="AS2846" s="55"/>
    </row>
    <row r="2847" spans="1:45" x14ac:dyDescent="0.3">
      <c r="X2847" s="54" t="s">
        <v>1305</v>
      </c>
      <c r="Y2847" s="54" t="s">
        <v>128</v>
      </c>
      <c r="Z2847" s="54" t="s">
        <v>157</v>
      </c>
      <c r="AA2847" s="54" t="s">
        <v>151</v>
      </c>
      <c r="AB2847" s="54" t="s">
        <v>1327</v>
      </c>
      <c r="AC2847" s="54" t="s">
        <v>129</v>
      </c>
      <c r="AD2847" s="54" t="s">
        <v>116</v>
      </c>
      <c r="AE2847" s="54"/>
      <c r="AF2847" s="54"/>
      <c r="AG2847" s="54"/>
      <c r="AH2847" s="54"/>
      <c r="AI2847" s="54"/>
      <c r="AJ2847" s="54"/>
      <c r="AK2847" s="54"/>
      <c r="AL2847" s="54"/>
      <c r="AM2847" s="54"/>
      <c r="AN2847" s="54"/>
      <c r="AO2847" s="54"/>
      <c r="AP2847" s="54"/>
      <c r="AQ2847" s="54"/>
      <c r="AR2847" s="54"/>
      <c r="AS2847" s="54"/>
    </row>
    <row r="2848" spans="1:45" x14ac:dyDescent="0.3">
      <c r="X2848" s="54"/>
      <c r="Y2848" s="54">
        <f t="shared" ref="Y2848:AD2848" si="4913">Y2841</f>
        <v>6.4436999999999998</v>
      </c>
      <c r="Z2848" s="54">
        <f t="shared" si="4913"/>
        <v>4.9371</v>
      </c>
      <c r="AA2848" s="54">
        <f t="shared" si="4913"/>
        <v>11.350300000000001</v>
      </c>
      <c r="AB2848" s="54">
        <f t="shared" si="4913"/>
        <v>7.1900000000000006E-2</v>
      </c>
      <c r="AC2848" s="54">
        <f t="shared" si="4913"/>
        <v>6.2766000000000002</v>
      </c>
      <c r="AD2848" s="54">
        <f t="shared" si="4913"/>
        <v>11.042999999999999</v>
      </c>
      <c r="AE2848" s="54"/>
      <c r="AF2848" s="336"/>
      <c r="AG2848" s="336"/>
      <c r="AH2848" s="336"/>
      <c r="AI2848" s="54"/>
      <c r="AJ2848" s="54"/>
      <c r="AK2848" s="54"/>
      <c r="AL2848" s="54"/>
      <c r="AM2848" s="54"/>
      <c r="AN2848" s="54"/>
      <c r="AO2848" s="54"/>
      <c r="AP2848" s="54"/>
      <c r="AQ2848" s="54"/>
      <c r="AR2848" s="54"/>
      <c r="AS2848" s="54"/>
    </row>
    <row r="2849" spans="1:45" x14ac:dyDescent="0.3">
      <c r="D2849" s="56"/>
      <c r="X2849" s="336"/>
      <c r="Y2849" s="336">
        <f t="shared" ca="1" si="4841"/>
        <v>0.64133311563213558</v>
      </c>
      <c r="Z2849" s="336">
        <f t="shared" ca="1" si="4841"/>
        <v>5.6770268471136595E-4</v>
      </c>
      <c r="AA2849" s="336">
        <f t="shared" ca="1" si="4841"/>
        <v>1.9588753661683816E-2</v>
      </c>
      <c r="AB2849" s="336">
        <f t="shared" ca="1" si="4841"/>
        <v>-0.73025119124107452</v>
      </c>
      <c r="AC2849" s="336">
        <f t="shared" ca="1" si="4841"/>
        <v>6.5099843627045531E-2</v>
      </c>
      <c r="AD2849" s="336">
        <f t="shared" ca="1" si="4841"/>
        <v>1.0665444294114272E-2</v>
      </c>
      <c r="AE2849" s="336"/>
      <c r="AF2849" s="336"/>
      <c r="AG2849" s="336"/>
      <c r="AH2849" s="336"/>
      <c r="AI2849" s="54"/>
      <c r="AJ2849" s="54"/>
      <c r="AK2849" s="54"/>
      <c r="AL2849" s="336"/>
      <c r="AM2849" s="336"/>
      <c r="AN2849" s="336"/>
      <c r="AO2849" s="336"/>
      <c r="AP2849" s="54"/>
      <c r="AQ2849" s="336"/>
      <c r="AR2849" s="336"/>
      <c r="AS2849" s="336"/>
    </row>
    <row r="2850" spans="1:45" x14ac:dyDescent="0.3">
      <c r="C2850" s="54"/>
      <c r="D2850" s="56"/>
      <c r="Y2850" s="336">
        <f t="shared" ca="1" si="4841"/>
        <v>0.17523320537172973</v>
      </c>
      <c r="Z2850" s="336">
        <f t="shared" ca="1" si="4841"/>
        <v>-9.5927325014776854E-2</v>
      </c>
      <c r="AA2850" s="336">
        <f t="shared" ca="1" si="4841"/>
        <v>1.4945613324935166E-2</v>
      </c>
      <c r="AB2850" s="336">
        <f t="shared" ca="1" si="4841"/>
        <v>-3.3434693133481137E-2</v>
      </c>
      <c r="AC2850" s="336">
        <f t="shared" ca="1" si="4841"/>
        <v>0.50579645788867367</v>
      </c>
      <c r="AD2850" s="336">
        <f t="shared" ca="1" si="4841"/>
        <v>-0.68525746826498757</v>
      </c>
      <c r="AE2850" s="55"/>
      <c r="AF2850" s="55"/>
      <c r="AG2850" s="55"/>
      <c r="AH2850" s="55"/>
      <c r="AI2850" s="55"/>
      <c r="AJ2850" s="55"/>
      <c r="AK2850" s="55"/>
      <c r="AL2850" s="55"/>
      <c r="AM2850" s="55"/>
      <c r="AN2850" s="55"/>
      <c r="AO2850" s="55"/>
      <c r="AP2850" s="55"/>
      <c r="AQ2850" s="55"/>
      <c r="AR2850" s="55"/>
      <c r="AS2850" s="55"/>
    </row>
    <row r="2851" spans="1:45" x14ac:dyDescent="0.3">
      <c r="B2851" s="54" t="s">
        <v>172</v>
      </c>
      <c r="C2851" s="53">
        <f>C2844</f>
        <v>0</v>
      </c>
      <c r="D2851" s="56" t="e">
        <f t="shared" ref="D2851:D2852" ca="1" si="4914">AJ2851</f>
        <v>#N/A</v>
      </c>
      <c r="E2851" s="52" t="e">
        <f t="shared" ref="E2851:W2851" si="4915">E2844</f>
        <v>#N/A</v>
      </c>
      <c r="F2851" s="52" t="e">
        <f t="shared" si="4915"/>
        <v>#N/A</v>
      </c>
      <c r="G2851" s="52" t="e">
        <f t="shared" si="4915"/>
        <v>#N/A</v>
      </c>
      <c r="H2851" s="52" t="e">
        <f t="shared" si="4915"/>
        <v>#N/A</v>
      </c>
      <c r="I2851" s="52" t="e">
        <f t="shared" si="4915"/>
        <v>#N/A</v>
      </c>
      <c r="J2851" s="52" t="e">
        <f t="shared" si="4915"/>
        <v>#N/A</v>
      </c>
      <c r="K2851" s="52" t="e">
        <f t="shared" si="4915"/>
        <v>#N/A</v>
      </c>
      <c r="L2851" s="52" t="e">
        <f t="shared" si="4915"/>
        <v>#N/A</v>
      </c>
      <c r="M2851" s="52" t="e">
        <f t="shared" si="4915"/>
        <v>#N/A</v>
      </c>
      <c r="N2851" s="52" t="e">
        <f t="shared" si="4915"/>
        <v>#N/A</v>
      </c>
      <c r="O2851" s="52" t="e">
        <f t="shared" si="4915"/>
        <v>#N/A</v>
      </c>
      <c r="P2851" s="52" t="e">
        <f t="shared" si="4915"/>
        <v>#N/A</v>
      </c>
      <c r="Q2851" s="52" t="e">
        <f t="shared" si="4915"/>
        <v>#N/A</v>
      </c>
      <c r="R2851" s="52" t="e">
        <f t="shared" si="4915"/>
        <v>#N/A</v>
      </c>
      <c r="S2851" s="52" t="e">
        <f t="shared" si="4915"/>
        <v>#N/A</v>
      </c>
      <c r="T2851" s="52" t="e">
        <f t="shared" si="4915"/>
        <v>#N/A</v>
      </c>
      <c r="U2851" s="52" t="e">
        <f t="shared" si="4915"/>
        <v>#N/A</v>
      </c>
      <c r="V2851" s="52" t="e">
        <f t="shared" si="4915"/>
        <v>#N/A</v>
      </c>
      <c r="W2851" s="52" t="e">
        <f t="shared" si="4915"/>
        <v>#N/A</v>
      </c>
      <c r="X2851" s="55" t="e">
        <f t="shared" ref="X2851:X2852" si="4916">(H2851-(O2851*P2851)/100-3*(J2851*K2851)/100)/2</f>
        <v>#N/A</v>
      </c>
      <c r="Y2851" s="55" t="e">
        <f t="shared" ref="Y2851:Y2852" si="4917">SUM(X2851,(J2851*K2851/100))/(F2851/100)</f>
        <v>#N/A</v>
      </c>
      <c r="Z2851" s="55" t="e">
        <f t="shared" ref="Z2851" si="4918">U2851*0.5+U2852*0.5</f>
        <v>#N/A</v>
      </c>
      <c r="AA2851" s="55" t="e">
        <f t="shared" ref="AA2851:AA2852" si="4919">J2851/Y2851</f>
        <v>#N/A</v>
      </c>
      <c r="AB2851" s="336" t="e">
        <f t="shared" ref="AB2851:AB2852" si="4920">X2851/(Y2851-J2851)</f>
        <v>#N/A</v>
      </c>
      <c r="AC2851" s="223" t="e">
        <f ca="1">INDEX(FGA_COEFFS,1,1)+Z2851*INDEX(FGA_COEFFS,1,2)+Y2851*INDEX(FGA_COEFFS,1,3)+R2851*INDEX(FGA_COEFFS,1,4)+Q2852*INDEX(FGA_COEFFS,1,5)+S2851*INDEX(FGA_COEFFS,1,6)+T2852*INDEX(FGA_COEFFS,1,7)+M2852*INDEX(FGA_COEFFS,1,8)+Y2855*Y2856</f>
        <v>#N/A</v>
      </c>
      <c r="AD2851" s="223" t="e">
        <f ca="1">INDEX(THREEPTA_COEFFS,1,1)+AC2851*INDEX(THREEPTA_COEFFS,1,2)+J2851*INDEX(THREEPTA_COEFFS,1,3)+AA2851*INDEX(THREEPTA_COEFFS,1,4)+K2851*INDEX(THREEPTA_COEFFS,1,5)+L2852*INDEX(THREEPTA_COEFFS,1,6)+Z2855*Z2856</f>
        <v>#N/A</v>
      </c>
      <c r="AE2851" s="223" t="e">
        <f ca="1">INDEX(THREEPTPCT_COEFFS,1,1)+K2851*INDEX(THREEPTPCT_COEFFS,1,2)+L2852*INDEX(THREEPTPCT_COEFFS,1,3)+AA2855*AA2856</f>
        <v>#N/A</v>
      </c>
      <c r="AF2851" s="55" t="e">
        <f t="shared" ref="AF2851:AF2852" ca="1" si="4921">AC2851-AD2851</f>
        <v>#N/A</v>
      </c>
      <c r="AG2851" s="223" t="e">
        <f ca="1">INDEX(TWOPTPCT_COEFFS,1,1)+AB2851*INDEX(TWOPTPCT_COEFFS,1,2)+I2852*INDEX(TWOPTPCT_COEFFS,1,3)+G2852*INDEX(TWOPTPCT_COEFFS,1,4)+L2852*INDEX(TWOPTPCT_COEFFS,1,5)+AB2855*AB2856</f>
        <v>#N/A</v>
      </c>
      <c r="AH2851" s="223" t="e">
        <f ca="1">INDEX(FTA_COEFFS,1,1)+O2851*INDEX(FTA_COEFFS,1,2)+N2852*INDEX(FTA_COEFFS,1,3)+(Q2851+R2851)*INDEX(FTA_COEFFS,1,4)+(Q2852+R2852)*INDEX(FTA_COEFFS,1,5)+M2852*INDEX(FTA_COEFFS,1,6)+AC2855*AC2856</f>
        <v>#N/A</v>
      </c>
      <c r="AI2851" s="223" t="e">
        <f ca="1">INDEX(FTPCT_COEFFS,1,1)+P2851*INDEX(FTPCT_COEFFS,1,2)+F2851*INDEX(FTPCT_COEFFS,1,3)+G2852*INDEX(FTPCT_COEFFS,1,4)+AD2855*AD2856</f>
        <v>#N/A</v>
      </c>
      <c r="AJ2851" s="338" t="e">
        <f t="shared" ref="AJ2851:AJ2852" ca="1" si="4922">AD2851*AE2851/100+AF2851*AG2851+AH2851*AI2851/100</f>
        <v>#N/A</v>
      </c>
      <c r="AK2851" s="55"/>
      <c r="AL2851" s="55"/>
      <c r="AM2851" s="55"/>
      <c r="AN2851" s="55"/>
      <c r="AO2851" s="55"/>
      <c r="AP2851" s="55"/>
      <c r="AQ2851" s="55"/>
      <c r="AR2851" s="55"/>
    </row>
    <row r="2852" spans="1:45" x14ac:dyDescent="0.3">
      <c r="B2852" s="54" t="s">
        <v>175</v>
      </c>
      <c r="C2852" s="54">
        <f>C2845</f>
        <v>0</v>
      </c>
      <c r="D2852" s="56" t="e">
        <f t="shared" ca="1" si="4914"/>
        <v>#N/A</v>
      </c>
      <c r="E2852" s="52" t="e">
        <f t="shared" ref="E2852:W2852" si="4923">E2845</f>
        <v>#N/A</v>
      </c>
      <c r="F2852" s="52" t="e">
        <f t="shared" si="4923"/>
        <v>#N/A</v>
      </c>
      <c r="G2852" s="52" t="e">
        <f t="shared" si="4923"/>
        <v>#N/A</v>
      </c>
      <c r="H2852" s="52" t="e">
        <f t="shared" si="4923"/>
        <v>#N/A</v>
      </c>
      <c r="I2852" s="52" t="e">
        <f t="shared" si="4923"/>
        <v>#N/A</v>
      </c>
      <c r="J2852" s="52" t="e">
        <f t="shared" si="4923"/>
        <v>#N/A</v>
      </c>
      <c r="K2852" s="52" t="e">
        <f t="shared" si="4923"/>
        <v>#N/A</v>
      </c>
      <c r="L2852" s="52" t="e">
        <f t="shared" si="4923"/>
        <v>#N/A</v>
      </c>
      <c r="M2852" s="52" t="e">
        <f t="shared" si="4923"/>
        <v>#N/A</v>
      </c>
      <c r="N2852" s="52" t="e">
        <f t="shared" si="4923"/>
        <v>#N/A</v>
      </c>
      <c r="O2852" s="52" t="e">
        <f t="shared" si="4923"/>
        <v>#N/A</v>
      </c>
      <c r="P2852" s="52" t="e">
        <f t="shared" si="4923"/>
        <v>#N/A</v>
      </c>
      <c r="Q2852" s="52" t="e">
        <f t="shared" si="4923"/>
        <v>#N/A</v>
      </c>
      <c r="R2852" s="52" t="e">
        <f t="shared" si="4923"/>
        <v>#N/A</v>
      </c>
      <c r="S2852" s="52" t="e">
        <f t="shared" si="4923"/>
        <v>#N/A</v>
      </c>
      <c r="T2852" s="52" t="e">
        <f t="shared" si="4923"/>
        <v>#N/A</v>
      </c>
      <c r="U2852" s="52" t="e">
        <f t="shared" si="4923"/>
        <v>#N/A</v>
      </c>
      <c r="V2852" s="52" t="e">
        <f t="shared" si="4923"/>
        <v>#N/A</v>
      </c>
      <c r="W2852" s="52" t="e">
        <f t="shared" si="4923"/>
        <v>#N/A</v>
      </c>
      <c r="X2852" s="55" t="e">
        <f t="shared" si="4916"/>
        <v>#N/A</v>
      </c>
      <c r="Y2852" s="55" t="e">
        <f t="shared" si="4917"/>
        <v>#N/A</v>
      </c>
      <c r="Z2852" s="55" t="e">
        <f t="shared" ref="Z2852" si="4924">Z2851</f>
        <v>#N/A</v>
      </c>
      <c r="AA2852" s="55" t="e">
        <f t="shared" si="4919"/>
        <v>#N/A</v>
      </c>
      <c r="AB2852" s="336" t="e">
        <f t="shared" si="4920"/>
        <v>#N/A</v>
      </c>
      <c r="AC2852" s="223" t="e">
        <f ca="1">INDEX(FGA_COEFFS,1,1)+Z2852*INDEX(FGA_COEFFS,1,2)+Y2852*INDEX(FGA_COEFFS,1,3)+R2852*INDEX(FGA_COEFFS,1,4)+Q2851*INDEX(FGA_COEFFS,1,5)+S2852*INDEX(FGA_COEFFS,1,6)+T2851*INDEX(FGA_COEFFS,1,7)+M2851*INDEX(FGA_COEFFS,1,8)+Y2855*Y2857</f>
        <v>#N/A</v>
      </c>
      <c r="AD2852" s="223" t="e">
        <f ca="1">INDEX(THREEPTA_COEFFS,1,1)+AC2852*INDEX(THREEPTA_COEFFS,1,2)+J2852*INDEX(THREEPTA_COEFFS,1,3)+AA2852*INDEX(THREEPTA_COEFFS,1,4)+K2852*INDEX(THREEPTA_COEFFS,1,5)+L2851*INDEX(THREEPTA_COEFFS,1,6)+Z2855*Z2857</f>
        <v>#N/A</v>
      </c>
      <c r="AE2852" s="223" t="e">
        <f ca="1">INDEX(THREEPTPCT_COEFFS,1,1)+K2852*INDEX(THREEPTPCT_COEFFS,1,2)+L2851*INDEX(THREEPTPCT_COEFFS,1,3)+AA2855*AA2857</f>
        <v>#N/A</v>
      </c>
      <c r="AF2852" s="55" t="e">
        <f t="shared" ca="1" si="4921"/>
        <v>#N/A</v>
      </c>
      <c r="AG2852" s="223" t="e">
        <f ca="1">INDEX(TWOPTPCT_COEFFS,1,1)+AB2852*INDEX(TWOPTPCT_COEFFS,1,2)+I2851*INDEX(TWOPTPCT_COEFFS,1,3)+G2851*INDEX(TWOPTPCT_COEFFS,1,4)+L2851*INDEX(TWOPTPCT_COEFFS,1,5)+AB2855*AB2857</f>
        <v>#N/A</v>
      </c>
      <c r="AH2852" s="223" t="e">
        <f ca="1">INDEX(FTA_COEFFS,1,1)+O2852*INDEX(FTA_COEFFS,1,2)+N2851*INDEX(FTA_COEFFS,1,3)+(Q2852+R2852)*INDEX(FTA_COEFFS,1,4)+(Q2851+R2851)*INDEX(FTA_COEFFS,1,5)+M2851*INDEX(FTA_COEFFS,1,6)+AC2855*AC2857</f>
        <v>#N/A</v>
      </c>
      <c r="AI2852" s="223" t="e">
        <f ca="1">INDEX(FTPCT_COEFFS,1,1)+P2852*INDEX(FTPCT_COEFFS,1,2)+F2852*INDEX(FTPCT_COEFFS,1,3)+G2851*INDEX(FTPCT_COEFFS,1,4)+AD2855*AD2857</f>
        <v>#N/A</v>
      </c>
      <c r="AJ2852" s="338" t="e">
        <f t="shared" ca="1" si="4922"/>
        <v>#N/A</v>
      </c>
      <c r="AK2852" s="55"/>
      <c r="AL2852" s="55"/>
      <c r="AM2852" s="55"/>
      <c r="AN2852" s="55"/>
      <c r="AO2852" s="55"/>
      <c r="AP2852" s="55"/>
      <c r="AQ2852" s="55"/>
      <c r="AR2852" s="55"/>
    </row>
    <row r="2853" spans="1:45" x14ac:dyDescent="0.3">
      <c r="A2853" s="54" t="e">
        <f ca="1">IF(D2851&gt;(D2852+(AVERAGE(V2851,W2851)-AVERAGE(V2852,W2852))/2)+2.5,C2851,IF(D2852&gt;(D2851+(AVERAGE(V2852,W2852)-AVERAGE(V2851,W2851))/2)+2.5,C2852,"Close"))</f>
        <v>#N/A</v>
      </c>
      <c r="B2853" s="64" t="e">
        <f ca="1">IF(D2852&gt;D2851,C2852,C2851)</f>
        <v>#N/A</v>
      </c>
      <c r="D2853" s="56"/>
      <c r="X2853" s="55"/>
      <c r="Y2853" s="55"/>
      <c r="Z2853" s="55"/>
      <c r="AA2853" s="55"/>
      <c r="AB2853" s="55"/>
      <c r="AC2853" s="337"/>
      <c r="AD2853" s="337"/>
      <c r="AE2853" s="337"/>
      <c r="AF2853" s="337"/>
      <c r="AG2853" s="337"/>
      <c r="AH2853" s="337"/>
      <c r="AI2853" s="337"/>
      <c r="AJ2853" s="337"/>
      <c r="AK2853" s="337"/>
      <c r="AL2853" s="337"/>
      <c r="AM2853" s="55"/>
      <c r="AN2853" s="55"/>
      <c r="AO2853" s="55"/>
      <c r="AP2853" s="55"/>
      <c r="AQ2853" s="55"/>
      <c r="AR2853" s="55"/>
      <c r="AS2853" s="55"/>
    </row>
    <row r="2854" spans="1:45" x14ac:dyDescent="0.3">
      <c r="X2854" s="54" t="s">
        <v>1305</v>
      </c>
      <c r="Y2854" s="54" t="s">
        <v>128</v>
      </c>
      <c r="Z2854" s="54" t="s">
        <v>157</v>
      </c>
      <c r="AA2854" s="54" t="s">
        <v>151</v>
      </c>
      <c r="AB2854" s="54" t="s">
        <v>1327</v>
      </c>
      <c r="AC2854" s="54" t="s">
        <v>129</v>
      </c>
      <c r="AD2854" s="54" t="s">
        <v>116</v>
      </c>
      <c r="AE2854" s="54"/>
      <c r="AF2854" s="54"/>
      <c r="AG2854" s="54"/>
      <c r="AH2854" s="54"/>
      <c r="AI2854" s="54"/>
      <c r="AJ2854" s="54"/>
      <c r="AK2854" s="54"/>
      <c r="AL2854" s="54"/>
      <c r="AM2854" s="54"/>
      <c r="AN2854" s="54"/>
      <c r="AO2854" s="54"/>
      <c r="AP2854" s="54"/>
      <c r="AQ2854" s="54"/>
      <c r="AR2854" s="54"/>
      <c r="AS2854" s="54"/>
    </row>
    <row r="2855" spans="1:45" x14ac:dyDescent="0.3">
      <c r="X2855" s="54"/>
      <c r="Y2855" s="54">
        <f t="shared" ref="Y2855:AD2855" si="4925">Y2848</f>
        <v>6.4436999999999998</v>
      </c>
      <c r="Z2855" s="54">
        <f t="shared" si="4925"/>
        <v>4.9371</v>
      </c>
      <c r="AA2855" s="54">
        <f t="shared" si="4925"/>
        <v>11.350300000000001</v>
      </c>
      <c r="AB2855" s="54">
        <f t="shared" si="4925"/>
        <v>7.1900000000000006E-2</v>
      </c>
      <c r="AC2855" s="54">
        <f t="shared" si="4925"/>
        <v>6.2766000000000002</v>
      </c>
      <c r="AD2855" s="54">
        <f t="shared" si="4925"/>
        <v>11.042999999999999</v>
      </c>
      <c r="AE2855" s="54"/>
      <c r="AF2855" s="336"/>
      <c r="AG2855" s="336"/>
      <c r="AH2855" s="336"/>
      <c r="AI2855" s="54"/>
      <c r="AJ2855" s="54"/>
      <c r="AK2855" s="54"/>
      <c r="AL2855" s="54"/>
      <c r="AM2855" s="54"/>
      <c r="AN2855" s="54"/>
      <c r="AO2855" s="54"/>
      <c r="AP2855" s="54"/>
      <c r="AQ2855" s="54"/>
      <c r="AR2855" s="54"/>
      <c r="AS2855" s="54"/>
    </row>
    <row r="2856" spans="1:45" x14ac:dyDescent="0.3">
      <c r="D2856" s="56"/>
      <c r="X2856" s="336"/>
      <c r="Y2856" s="336">
        <f t="shared" ca="1" si="4841"/>
        <v>0.26951699267724238</v>
      </c>
      <c r="Z2856" s="336">
        <f t="shared" ca="1" si="4841"/>
        <v>-0.58125509071883297</v>
      </c>
      <c r="AA2856" s="336">
        <f t="shared" ca="1" si="4841"/>
        <v>0.9336071184842627</v>
      </c>
      <c r="AB2856" s="336">
        <f t="shared" ca="1" si="4841"/>
        <v>-0.24932165989028615</v>
      </c>
      <c r="AC2856" s="336">
        <f t="shared" ca="1" si="4841"/>
        <v>-0.1134276043268258</v>
      </c>
      <c r="AD2856" s="336">
        <f t="shared" ca="1" si="4841"/>
        <v>0.40219507390305748</v>
      </c>
      <c r="AE2856" s="336"/>
      <c r="AF2856" s="336"/>
      <c r="AG2856" s="336"/>
      <c r="AH2856" s="336"/>
      <c r="AI2856" s="54"/>
      <c r="AJ2856" s="54"/>
      <c r="AK2856" s="54"/>
      <c r="AL2856" s="336"/>
      <c r="AM2856" s="336"/>
      <c r="AN2856" s="336"/>
      <c r="AO2856" s="336"/>
      <c r="AP2856" s="54"/>
      <c r="AQ2856" s="336"/>
      <c r="AR2856" s="336"/>
      <c r="AS2856" s="336"/>
    </row>
    <row r="2857" spans="1:45" x14ac:dyDescent="0.3">
      <c r="C2857" s="54"/>
      <c r="D2857" s="56"/>
      <c r="Y2857" s="336">
        <f t="shared" ca="1" si="4841"/>
        <v>1.3059180705856239</v>
      </c>
      <c r="Z2857" s="336">
        <f t="shared" ca="1" si="4841"/>
        <v>-0.11629274061370665</v>
      </c>
      <c r="AA2857" s="336">
        <f t="shared" ca="1" si="4841"/>
        <v>-0.15966135526417702</v>
      </c>
      <c r="AB2857" s="336">
        <f t="shared" ca="1" si="4841"/>
        <v>2.1673228903901054E-2</v>
      </c>
      <c r="AC2857" s="336">
        <f t="shared" ca="1" si="4841"/>
        <v>0.63294975182395197</v>
      </c>
      <c r="AD2857" s="336">
        <f t="shared" ca="1" si="4841"/>
        <v>-0.37069430668711328</v>
      </c>
      <c r="AE2857" s="55"/>
      <c r="AF2857" s="55"/>
      <c r="AG2857" s="55"/>
      <c r="AH2857" s="55"/>
      <c r="AI2857" s="55"/>
      <c r="AJ2857" s="55"/>
      <c r="AK2857" s="55"/>
      <c r="AL2857" s="55"/>
      <c r="AM2857" s="55"/>
      <c r="AN2857" s="55"/>
      <c r="AO2857" s="55"/>
      <c r="AP2857" s="55"/>
      <c r="AQ2857" s="55"/>
      <c r="AR2857" s="55"/>
      <c r="AS2857" s="55"/>
    </row>
    <row r="2858" spans="1:45" x14ac:dyDescent="0.3">
      <c r="B2858" s="54" t="s">
        <v>172</v>
      </c>
      <c r="C2858" s="53">
        <f>C2851</f>
        <v>0</v>
      </c>
      <c r="D2858" s="56" t="e">
        <f t="shared" ref="D2858:D2859" ca="1" si="4926">AJ2858</f>
        <v>#N/A</v>
      </c>
      <c r="E2858" s="52" t="e">
        <f t="shared" ref="E2858:W2858" si="4927">E2851</f>
        <v>#N/A</v>
      </c>
      <c r="F2858" s="52" t="e">
        <f t="shared" si="4927"/>
        <v>#N/A</v>
      </c>
      <c r="G2858" s="52" t="e">
        <f t="shared" si="4927"/>
        <v>#N/A</v>
      </c>
      <c r="H2858" s="52" t="e">
        <f t="shared" si="4927"/>
        <v>#N/A</v>
      </c>
      <c r="I2858" s="52" t="e">
        <f t="shared" si="4927"/>
        <v>#N/A</v>
      </c>
      <c r="J2858" s="52" t="e">
        <f t="shared" si="4927"/>
        <v>#N/A</v>
      </c>
      <c r="K2858" s="52" t="e">
        <f t="shared" si="4927"/>
        <v>#N/A</v>
      </c>
      <c r="L2858" s="52" t="e">
        <f t="shared" si="4927"/>
        <v>#N/A</v>
      </c>
      <c r="M2858" s="52" t="e">
        <f t="shared" si="4927"/>
        <v>#N/A</v>
      </c>
      <c r="N2858" s="52" t="e">
        <f t="shared" si="4927"/>
        <v>#N/A</v>
      </c>
      <c r="O2858" s="52" t="e">
        <f t="shared" si="4927"/>
        <v>#N/A</v>
      </c>
      <c r="P2858" s="52" t="e">
        <f t="shared" si="4927"/>
        <v>#N/A</v>
      </c>
      <c r="Q2858" s="52" t="e">
        <f t="shared" si="4927"/>
        <v>#N/A</v>
      </c>
      <c r="R2858" s="52" t="e">
        <f t="shared" si="4927"/>
        <v>#N/A</v>
      </c>
      <c r="S2858" s="52" t="e">
        <f t="shared" si="4927"/>
        <v>#N/A</v>
      </c>
      <c r="T2858" s="52" t="e">
        <f t="shared" si="4927"/>
        <v>#N/A</v>
      </c>
      <c r="U2858" s="52" t="e">
        <f t="shared" si="4927"/>
        <v>#N/A</v>
      </c>
      <c r="V2858" s="52" t="e">
        <f t="shared" si="4927"/>
        <v>#N/A</v>
      </c>
      <c r="W2858" s="52" t="e">
        <f t="shared" si="4927"/>
        <v>#N/A</v>
      </c>
      <c r="X2858" s="55" t="e">
        <f t="shared" ref="X2858:X2859" si="4928">(H2858-(O2858*P2858)/100-3*(J2858*K2858)/100)/2</f>
        <v>#N/A</v>
      </c>
      <c r="Y2858" s="55" t="e">
        <f t="shared" ref="Y2858:Y2859" si="4929">SUM(X2858,(J2858*K2858/100))/(F2858/100)</f>
        <v>#N/A</v>
      </c>
      <c r="Z2858" s="55" t="e">
        <f t="shared" ref="Z2858" si="4930">U2858*0.5+U2859*0.5</f>
        <v>#N/A</v>
      </c>
      <c r="AA2858" s="55" t="e">
        <f t="shared" ref="AA2858:AA2859" si="4931">J2858/Y2858</f>
        <v>#N/A</v>
      </c>
      <c r="AB2858" s="336" t="e">
        <f t="shared" ref="AB2858:AB2859" si="4932">X2858/(Y2858-J2858)</f>
        <v>#N/A</v>
      </c>
      <c r="AC2858" s="223" t="e">
        <f ca="1">INDEX(FGA_COEFFS,1,1)+Z2858*INDEX(FGA_COEFFS,1,2)+Y2858*INDEX(FGA_COEFFS,1,3)+R2858*INDEX(FGA_COEFFS,1,4)+Q2859*INDEX(FGA_COEFFS,1,5)+S2858*INDEX(FGA_COEFFS,1,6)+T2859*INDEX(FGA_COEFFS,1,7)+M2859*INDEX(FGA_COEFFS,1,8)+Y2862*Y2863</f>
        <v>#N/A</v>
      </c>
      <c r="AD2858" s="223" t="e">
        <f ca="1">INDEX(THREEPTA_COEFFS,1,1)+AC2858*INDEX(THREEPTA_COEFFS,1,2)+J2858*INDEX(THREEPTA_COEFFS,1,3)+AA2858*INDEX(THREEPTA_COEFFS,1,4)+K2858*INDEX(THREEPTA_COEFFS,1,5)+L2859*INDEX(THREEPTA_COEFFS,1,6)+Z2862*Z2863</f>
        <v>#N/A</v>
      </c>
      <c r="AE2858" s="223" t="e">
        <f ca="1">INDEX(THREEPTPCT_COEFFS,1,1)+K2858*INDEX(THREEPTPCT_COEFFS,1,2)+L2859*INDEX(THREEPTPCT_COEFFS,1,3)+AA2862*AA2863</f>
        <v>#N/A</v>
      </c>
      <c r="AF2858" s="55" t="e">
        <f t="shared" ref="AF2858:AF2859" ca="1" si="4933">AC2858-AD2858</f>
        <v>#N/A</v>
      </c>
      <c r="AG2858" s="223" t="e">
        <f ca="1">INDEX(TWOPTPCT_COEFFS,1,1)+AB2858*INDEX(TWOPTPCT_COEFFS,1,2)+I2859*INDEX(TWOPTPCT_COEFFS,1,3)+G2859*INDEX(TWOPTPCT_COEFFS,1,4)+L2859*INDEX(TWOPTPCT_COEFFS,1,5)+AB2862*AB2863</f>
        <v>#N/A</v>
      </c>
      <c r="AH2858" s="223" t="e">
        <f ca="1">INDEX(FTA_COEFFS,1,1)+O2858*INDEX(FTA_COEFFS,1,2)+N2859*INDEX(FTA_COEFFS,1,3)+(Q2858+R2858)*INDEX(FTA_COEFFS,1,4)+(Q2859+R2859)*INDEX(FTA_COEFFS,1,5)+M2859*INDEX(FTA_COEFFS,1,6)+AC2862*AC2863</f>
        <v>#N/A</v>
      </c>
      <c r="AI2858" s="223" t="e">
        <f ca="1">INDEX(FTPCT_COEFFS,1,1)+P2858*INDEX(FTPCT_COEFFS,1,2)+F2858*INDEX(FTPCT_COEFFS,1,3)+G2859*INDEX(FTPCT_COEFFS,1,4)+AD2862*AD2863</f>
        <v>#N/A</v>
      </c>
      <c r="AJ2858" s="338" t="e">
        <f t="shared" ref="AJ2858:AJ2859" ca="1" si="4934">AD2858*AE2858/100+AF2858*AG2858+AH2858*AI2858/100</f>
        <v>#N/A</v>
      </c>
      <c r="AK2858" s="55"/>
      <c r="AL2858" s="55"/>
      <c r="AM2858" s="55"/>
      <c r="AN2858" s="55"/>
      <c r="AO2858" s="55"/>
      <c r="AP2858" s="55"/>
      <c r="AQ2858" s="55"/>
      <c r="AR2858" s="55"/>
    </row>
    <row r="2859" spans="1:45" x14ac:dyDescent="0.3">
      <c r="B2859" s="54" t="s">
        <v>175</v>
      </c>
      <c r="C2859" s="54">
        <f>C2852</f>
        <v>0</v>
      </c>
      <c r="D2859" s="56" t="e">
        <f t="shared" ca="1" si="4926"/>
        <v>#N/A</v>
      </c>
      <c r="E2859" s="52" t="e">
        <f t="shared" ref="E2859:W2859" si="4935">E2852</f>
        <v>#N/A</v>
      </c>
      <c r="F2859" s="52" t="e">
        <f t="shared" si="4935"/>
        <v>#N/A</v>
      </c>
      <c r="G2859" s="52" t="e">
        <f t="shared" si="4935"/>
        <v>#N/A</v>
      </c>
      <c r="H2859" s="52" t="e">
        <f t="shared" si="4935"/>
        <v>#N/A</v>
      </c>
      <c r="I2859" s="52" t="e">
        <f t="shared" si="4935"/>
        <v>#N/A</v>
      </c>
      <c r="J2859" s="52" t="e">
        <f t="shared" si="4935"/>
        <v>#N/A</v>
      </c>
      <c r="K2859" s="52" t="e">
        <f t="shared" si="4935"/>
        <v>#N/A</v>
      </c>
      <c r="L2859" s="52" t="e">
        <f t="shared" si="4935"/>
        <v>#N/A</v>
      </c>
      <c r="M2859" s="52" t="e">
        <f t="shared" si="4935"/>
        <v>#N/A</v>
      </c>
      <c r="N2859" s="52" t="e">
        <f t="shared" si="4935"/>
        <v>#N/A</v>
      </c>
      <c r="O2859" s="52" t="e">
        <f t="shared" si="4935"/>
        <v>#N/A</v>
      </c>
      <c r="P2859" s="52" t="e">
        <f t="shared" si="4935"/>
        <v>#N/A</v>
      </c>
      <c r="Q2859" s="52" t="e">
        <f t="shared" si="4935"/>
        <v>#N/A</v>
      </c>
      <c r="R2859" s="52" t="e">
        <f t="shared" si="4935"/>
        <v>#N/A</v>
      </c>
      <c r="S2859" s="52" t="e">
        <f t="shared" si="4935"/>
        <v>#N/A</v>
      </c>
      <c r="T2859" s="52" t="e">
        <f t="shared" si="4935"/>
        <v>#N/A</v>
      </c>
      <c r="U2859" s="52" t="e">
        <f t="shared" si="4935"/>
        <v>#N/A</v>
      </c>
      <c r="V2859" s="52" t="e">
        <f t="shared" si="4935"/>
        <v>#N/A</v>
      </c>
      <c r="W2859" s="52" t="e">
        <f t="shared" si="4935"/>
        <v>#N/A</v>
      </c>
      <c r="X2859" s="55" t="e">
        <f t="shared" si="4928"/>
        <v>#N/A</v>
      </c>
      <c r="Y2859" s="55" t="e">
        <f t="shared" si="4929"/>
        <v>#N/A</v>
      </c>
      <c r="Z2859" s="55" t="e">
        <f t="shared" ref="Z2859" si="4936">Z2858</f>
        <v>#N/A</v>
      </c>
      <c r="AA2859" s="55" t="e">
        <f t="shared" si="4931"/>
        <v>#N/A</v>
      </c>
      <c r="AB2859" s="336" t="e">
        <f t="shared" si="4932"/>
        <v>#N/A</v>
      </c>
      <c r="AC2859" s="223" t="e">
        <f ca="1">INDEX(FGA_COEFFS,1,1)+Z2859*INDEX(FGA_COEFFS,1,2)+Y2859*INDEX(FGA_COEFFS,1,3)+R2859*INDEX(FGA_COEFFS,1,4)+Q2858*INDEX(FGA_COEFFS,1,5)+S2859*INDEX(FGA_COEFFS,1,6)+T2858*INDEX(FGA_COEFFS,1,7)+M2858*INDEX(FGA_COEFFS,1,8)+Y2862*Y2864</f>
        <v>#N/A</v>
      </c>
      <c r="AD2859" s="223" t="e">
        <f ca="1">INDEX(THREEPTA_COEFFS,1,1)+AC2859*INDEX(THREEPTA_COEFFS,1,2)+J2859*INDEX(THREEPTA_COEFFS,1,3)+AA2859*INDEX(THREEPTA_COEFFS,1,4)+K2859*INDEX(THREEPTA_COEFFS,1,5)+L2858*INDEX(THREEPTA_COEFFS,1,6)+Z2862*Z2864</f>
        <v>#N/A</v>
      </c>
      <c r="AE2859" s="223" t="e">
        <f ca="1">INDEX(THREEPTPCT_COEFFS,1,1)+K2859*INDEX(THREEPTPCT_COEFFS,1,2)+L2858*INDEX(THREEPTPCT_COEFFS,1,3)+AA2862*AA2864</f>
        <v>#N/A</v>
      </c>
      <c r="AF2859" s="55" t="e">
        <f t="shared" ca="1" si="4933"/>
        <v>#N/A</v>
      </c>
      <c r="AG2859" s="223" t="e">
        <f ca="1">INDEX(TWOPTPCT_COEFFS,1,1)+AB2859*INDEX(TWOPTPCT_COEFFS,1,2)+I2858*INDEX(TWOPTPCT_COEFFS,1,3)+G2858*INDEX(TWOPTPCT_COEFFS,1,4)+L2858*INDEX(TWOPTPCT_COEFFS,1,5)+AB2862*AB2864</f>
        <v>#N/A</v>
      </c>
      <c r="AH2859" s="223" t="e">
        <f ca="1">INDEX(FTA_COEFFS,1,1)+O2859*INDEX(FTA_COEFFS,1,2)+N2858*INDEX(FTA_COEFFS,1,3)+(Q2859+R2859)*INDEX(FTA_COEFFS,1,4)+(Q2858+R2858)*INDEX(FTA_COEFFS,1,5)+M2858*INDEX(FTA_COEFFS,1,6)+AC2862*AC2864</f>
        <v>#N/A</v>
      </c>
      <c r="AI2859" s="223" t="e">
        <f ca="1">INDEX(FTPCT_COEFFS,1,1)+P2859*INDEX(FTPCT_COEFFS,1,2)+F2859*INDEX(FTPCT_COEFFS,1,3)+G2858*INDEX(FTPCT_COEFFS,1,4)+AD2862*AD2864</f>
        <v>#N/A</v>
      </c>
      <c r="AJ2859" s="338" t="e">
        <f t="shared" ca="1" si="4934"/>
        <v>#N/A</v>
      </c>
      <c r="AK2859" s="55"/>
      <c r="AL2859" s="55"/>
      <c r="AM2859" s="55"/>
      <c r="AN2859" s="55"/>
      <c r="AO2859" s="55"/>
      <c r="AP2859" s="55"/>
      <c r="AQ2859" s="55"/>
      <c r="AR2859" s="55"/>
    </row>
    <row r="2860" spans="1:45" x14ac:dyDescent="0.3">
      <c r="A2860" s="54" t="e">
        <f ca="1">IF(D2858&gt;(D2859+(AVERAGE(V2858,W2858)-AVERAGE(V2859,W2859))/2)+2.5,C2858,IF(D2859&gt;(D2858+(AVERAGE(V2859,W2859)-AVERAGE(V2858,W2858))/2)+2.5,C2859,"Close"))</f>
        <v>#N/A</v>
      </c>
      <c r="B2860" s="64" t="e">
        <f ca="1">IF(D2859&gt;D2858,C2859,C2858)</f>
        <v>#N/A</v>
      </c>
      <c r="D2860" s="56"/>
      <c r="X2860" s="55"/>
      <c r="Y2860" s="55"/>
      <c r="Z2860" s="55"/>
      <c r="AA2860" s="55"/>
      <c r="AB2860" s="55"/>
      <c r="AC2860" s="337"/>
      <c r="AD2860" s="337"/>
      <c r="AE2860" s="337"/>
      <c r="AF2860" s="337"/>
      <c r="AG2860" s="337"/>
      <c r="AH2860" s="337"/>
      <c r="AI2860" s="337"/>
      <c r="AJ2860" s="337"/>
      <c r="AK2860" s="337"/>
      <c r="AL2860" s="337"/>
      <c r="AM2860" s="55"/>
      <c r="AN2860" s="55"/>
      <c r="AO2860" s="55"/>
      <c r="AP2860" s="55"/>
      <c r="AQ2860" s="55"/>
      <c r="AR2860" s="55"/>
      <c r="AS2860" s="55"/>
    </row>
    <row r="2861" spans="1:45" x14ac:dyDescent="0.3">
      <c r="X2861" s="54" t="s">
        <v>1305</v>
      </c>
      <c r="Y2861" s="54" t="s">
        <v>128</v>
      </c>
      <c r="Z2861" s="54" t="s">
        <v>157</v>
      </c>
      <c r="AA2861" s="54" t="s">
        <v>151</v>
      </c>
      <c r="AB2861" s="54" t="s">
        <v>1327</v>
      </c>
      <c r="AC2861" s="54" t="s">
        <v>129</v>
      </c>
      <c r="AD2861" s="54" t="s">
        <v>116</v>
      </c>
      <c r="AE2861" s="54"/>
      <c r="AF2861" s="54"/>
      <c r="AG2861" s="54"/>
      <c r="AH2861" s="54"/>
      <c r="AI2861" s="54"/>
      <c r="AJ2861" s="54"/>
      <c r="AK2861" s="54"/>
      <c r="AL2861" s="54"/>
      <c r="AM2861" s="54"/>
      <c r="AN2861" s="54"/>
      <c r="AO2861" s="54"/>
      <c r="AP2861" s="54"/>
      <c r="AQ2861" s="54"/>
      <c r="AR2861" s="54"/>
      <c r="AS2861" s="54"/>
    </row>
    <row r="2862" spans="1:45" x14ac:dyDescent="0.3">
      <c r="X2862" s="54"/>
      <c r="Y2862" s="54">
        <f t="shared" ref="Y2862:AD2862" si="4937">Y2855</f>
        <v>6.4436999999999998</v>
      </c>
      <c r="Z2862" s="54">
        <f t="shared" si="4937"/>
        <v>4.9371</v>
      </c>
      <c r="AA2862" s="54">
        <f t="shared" si="4937"/>
        <v>11.350300000000001</v>
      </c>
      <c r="AB2862" s="54">
        <f t="shared" si="4937"/>
        <v>7.1900000000000006E-2</v>
      </c>
      <c r="AC2862" s="54">
        <f t="shared" si="4937"/>
        <v>6.2766000000000002</v>
      </c>
      <c r="AD2862" s="54">
        <f t="shared" si="4937"/>
        <v>11.042999999999999</v>
      </c>
      <c r="AE2862" s="54"/>
      <c r="AF2862" s="336"/>
      <c r="AG2862" s="336"/>
      <c r="AH2862" s="336"/>
      <c r="AI2862" s="54"/>
      <c r="AJ2862" s="54"/>
      <c r="AK2862" s="54"/>
      <c r="AL2862" s="54"/>
      <c r="AM2862" s="54"/>
      <c r="AN2862" s="54"/>
      <c r="AO2862" s="54"/>
      <c r="AP2862" s="54"/>
      <c r="AQ2862" s="54"/>
      <c r="AR2862" s="54"/>
      <c r="AS2862" s="54"/>
    </row>
    <row r="2863" spans="1:45" x14ac:dyDescent="0.3">
      <c r="D2863" s="56"/>
      <c r="X2863" s="336"/>
      <c r="Y2863" s="336">
        <f t="shared" ca="1" si="4841"/>
        <v>-0.28667463313400421</v>
      </c>
      <c r="Z2863" s="336">
        <f t="shared" ca="1" si="4841"/>
        <v>-0.19028851751303699</v>
      </c>
      <c r="AA2863" s="336">
        <f t="shared" ca="1" si="4841"/>
        <v>-0.95074232711769091</v>
      </c>
      <c r="AB2863" s="336">
        <f t="shared" ca="1" si="4841"/>
        <v>8.403661298887774E-2</v>
      </c>
      <c r="AC2863" s="336">
        <f t="shared" ca="1" si="4841"/>
        <v>-0.5968422587723301</v>
      </c>
      <c r="AD2863" s="336">
        <f t="shared" ca="1" si="4841"/>
        <v>0.7152779672810865</v>
      </c>
      <c r="AE2863" s="336"/>
      <c r="AF2863" s="336"/>
      <c r="AG2863" s="336"/>
      <c r="AH2863" s="336"/>
      <c r="AI2863" s="54"/>
      <c r="AJ2863" s="54"/>
      <c r="AK2863" s="54"/>
      <c r="AL2863" s="336"/>
      <c r="AM2863" s="336"/>
      <c r="AN2863" s="336"/>
      <c r="AO2863" s="336"/>
      <c r="AP2863" s="54"/>
      <c r="AQ2863" s="336"/>
      <c r="AR2863" s="336"/>
      <c r="AS2863" s="336"/>
    </row>
    <row r="2864" spans="1:45" x14ac:dyDescent="0.3">
      <c r="C2864" s="54"/>
      <c r="D2864" s="56"/>
      <c r="Y2864" s="336">
        <f t="shared" ca="1" si="4841"/>
        <v>-1.1260679125180897</v>
      </c>
      <c r="Z2864" s="336">
        <f t="shared" ca="1" si="4841"/>
        <v>0.75156475284962543</v>
      </c>
      <c r="AA2864" s="336">
        <f t="shared" ca="1" si="4841"/>
        <v>0.55740608917186152</v>
      </c>
      <c r="AB2864" s="336">
        <f t="shared" ca="1" si="4841"/>
        <v>-2.3239740029222557E-3</v>
      </c>
      <c r="AC2864" s="336">
        <f t="shared" ca="1" si="4841"/>
        <v>-1.0928981779340878</v>
      </c>
      <c r="AD2864" s="336">
        <f t="shared" ca="1" si="4841"/>
        <v>-0.17618902690831928</v>
      </c>
      <c r="AE2864" s="55"/>
      <c r="AF2864" s="55"/>
      <c r="AG2864" s="55"/>
      <c r="AH2864" s="55"/>
      <c r="AI2864" s="55"/>
      <c r="AJ2864" s="55"/>
      <c r="AK2864" s="55"/>
      <c r="AL2864" s="55"/>
      <c r="AM2864" s="55"/>
      <c r="AN2864" s="55"/>
      <c r="AO2864" s="55"/>
      <c r="AP2864" s="55"/>
      <c r="AQ2864" s="55"/>
      <c r="AR2864" s="55"/>
      <c r="AS2864" s="55"/>
    </row>
    <row r="2865" spans="1:45" x14ac:dyDescent="0.3">
      <c r="B2865" s="54" t="s">
        <v>172</v>
      </c>
      <c r="C2865" s="53">
        <f>C2858</f>
        <v>0</v>
      </c>
      <c r="D2865" s="56" t="e">
        <f t="shared" ref="D2865:D2866" ca="1" si="4938">AJ2865</f>
        <v>#N/A</v>
      </c>
      <c r="E2865" s="52" t="e">
        <f t="shared" ref="E2865:W2865" si="4939">E2858</f>
        <v>#N/A</v>
      </c>
      <c r="F2865" s="52" t="e">
        <f t="shared" si="4939"/>
        <v>#N/A</v>
      </c>
      <c r="G2865" s="52" t="e">
        <f t="shared" si="4939"/>
        <v>#N/A</v>
      </c>
      <c r="H2865" s="52" t="e">
        <f t="shared" si="4939"/>
        <v>#N/A</v>
      </c>
      <c r="I2865" s="52" t="e">
        <f t="shared" si="4939"/>
        <v>#N/A</v>
      </c>
      <c r="J2865" s="52" t="e">
        <f t="shared" si="4939"/>
        <v>#N/A</v>
      </c>
      <c r="K2865" s="52" t="e">
        <f t="shared" si="4939"/>
        <v>#N/A</v>
      </c>
      <c r="L2865" s="52" t="e">
        <f t="shared" si="4939"/>
        <v>#N/A</v>
      </c>
      <c r="M2865" s="52" t="e">
        <f t="shared" si="4939"/>
        <v>#N/A</v>
      </c>
      <c r="N2865" s="52" t="e">
        <f t="shared" si="4939"/>
        <v>#N/A</v>
      </c>
      <c r="O2865" s="52" t="e">
        <f t="shared" si="4939"/>
        <v>#N/A</v>
      </c>
      <c r="P2865" s="52" t="e">
        <f t="shared" si="4939"/>
        <v>#N/A</v>
      </c>
      <c r="Q2865" s="52" t="e">
        <f t="shared" si="4939"/>
        <v>#N/A</v>
      </c>
      <c r="R2865" s="52" t="e">
        <f t="shared" si="4939"/>
        <v>#N/A</v>
      </c>
      <c r="S2865" s="52" t="e">
        <f t="shared" si="4939"/>
        <v>#N/A</v>
      </c>
      <c r="T2865" s="52" t="e">
        <f t="shared" si="4939"/>
        <v>#N/A</v>
      </c>
      <c r="U2865" s="52" t="e">
        <f t="shared" si="4939"/>
        <v>#N/A</v>
      </c>
      <c r="V2865" s="52" t="e">
        <f t="shared" si="4939"/>
        <v>#N/A</v>
      </c>
      <c r="W2865" s="52" t="e">
        <f t="shared" si="4939"/>
        <v>#N/A</v>
      </c>
      <c r="X2865" s="55" t="e">
        <f t="shared" ref="X2865:X2866" si="4940">(H2865-(O2865*P2865)/100-3*(J2865*K2865)/100)/2</f>
        <v>#N/A</v>
      </c>
      <c r="Y2865" s="55" t="e">
        <f t="shared" ref="Y2865:Y2866" si="4941">SUM(X2865,(J2865*K2865/100))/(F2865/100)</f>
        <v>#N/A</v>
      </c>
      <c r="Z2865" s="55" t="e">
        <f t="shared" ref="Z2865" si="4942">U2865*0.5+U2866*0.5</f>
        <v>#N/A</v>
      </c>
      <c r="AA2865" s="55" t="e">
        <f t="shared" ref="AA2865:AA2866" si="4943">J2865/Y2865</f>
        <v>#N/A</v>
      </c>
      <c r="AB2865" s="336" t="e">
        <f t="shared" ref="AB2865:AB2866" si="4944">X2865/(Y2865-J2865)</f>
        <v>#N/A</v>
      </c>
      <c r="AC2865" s="223" t="e">
        <f ca="1">INDEX(FGA_COEFFS,1,1)+Z2865*INDEX(FGA_COEFFS,1,2)+Y2865*INDEX(FGA_COEFFS,1,3)+R2865*INDEX(FGA_COEFFS,1,4)+Q2866*INDEX(FGA_COEFFS,1,5)+S2865*INDEX(FGA_COEFFS,1,6)+T2866*INDEX(FGA_COEFFS,1,7)+M2866*INDEX(FGA_COEFFS,1,8)+Y2869*Y2870</f>
        <v>#N/A</v>
      </c>
      <c r="AD2865" s="223" t="e">
        <f ca="1">INDEX(THREEPTA_COEFFS,1,1)+AC2865*INDEX(THREEPTA_COEFFS,1,2)+J2865*INDEX(THREEPTA_COEFFS,1,3)+AA2865*INDEX(THREEPTA_COEFFS,1,4)+K2865*INDEX(THREEPTA_COEFFS,1,5)+L2866*INDEX(THREEPTA_COEFFS,1,6)+Z2869*Z2870</f>
        <v>#N/A</v>
      </c>
      <c r="AE2865" s="223" t="e">
        <f ca="1">INDEX(THREEPTPCT_COEFFS,1,1)+K2865*INDEX(THREEPTPCT_COEFFS,1,2)+L2866*INDEX(THREEPTPCT_COEFFS,1,3)+AA2869*AA2870</f>
        <v>#N/A</v>
      </c>
      <c r="AF2865" s="55" t="e">
        <f t="shared" ref="AF2865:AF2866" ca="1" si="4945">AC2865-AD2865</f>
        <v>#N/A</v>
      </c>
      <c r="AG2865" s="223" t="e">
        <f ca="1">INDEX(TWOPTPCT_COEFFS,1,1)+AB2865*INDEX(TWOPTPCT_COEFFS,1,2)+I2866*INDEX(TWOPTPCT_COEFFS,1,3)+G2866*INDEX(TWOPTPCT_COEFFS,1,4)+L2866*INDEX(TWOPTPCT_COEFFS,1,5)+AB2869*AB2870</f>
        <v>#N/A</v>
      </c>
      <c r="AH2865" s="223" t="e">
        <f ca="1">INDEX(FTA_COEFFS,1,1)+O2865*INDEX(FTA_COEFFS,1,2)+N2866*INDEX(FTA_COEFFS,1,3)+(Q2865+R2865)*INDEX(FTA_COEFFS,1,4)+(Q2866+R2866)*INDEX(FTA_COEFFS,1,5)+M2866*INDEX(FTA_COEFFS,1,6)+AC2869*AC2870</f>
        <v>#N/A</v>
      </c>
      <c r="AI2865" s="223" t="e">
        <f ca="1">INDEX(FTPCT_COEFFS,1,1)+P2865*INDEX(FTPCT_COEFFS,1,2)+F2865*INDEX(FTPCT_COEFFS,1,3)+G2866*INDEX(FTPCT_COEFFS,1,4)+AD2869*AD2870</f>
        <v>#N/A</v>
      </c>
      <c r="AJ2865" s="338" t="e">
        <f t="shared" ref="AJ2865:AJ2866" ca="1" si="4946">AD2865*AE2865/100+AF2865*AG2865+AH2865*AI2865/100</f>
        <v>#N/A</v>
      </c>
      <c r="AK2865" s="55"/>
      <c r="AL2865" s="55"/>
      <c r="AM2865" s="55"/>
      <c r="AN2865" s="55"/>
      <c r="AO2865" s="55"/>
      <c r="AP2865" s="55"/>
      <c r="AQ2865" s="55"/>
      <c r="AR2865" s="55"/>
    </row>
    <row r="2866" spans="1:45" x14ac:dyDescent="0.3">
      <c r="B2866" s="54" t="s">
        <v>175</v>
      </c>
      <c r="C2866" s="54">
        <f>C2859</f>
        <v>0</v>
      </c>
      <c r="D2866" s="56" t="e">
        <f t="shared" ca="1" si="4938"/>
        <v>#N/A</v>
      </c>
      <c r="E2866" s="52" t="e">
        <f t="shared" ref="E2866:W2866" si="4947">E2859</f>
        <v>#N/A</v>
      </c>
      <c r="F2866" s="52" t="e">
        <f t="shared" si="4947"/>
        <v>#N/A</v>
      </c>
      <c r="G2866" s="52" t="e">
        <f t="shared" si="4947"/>
        <v>#N/A</v>
      </c>
      <c r="H2866" s="52" t="e">
        <f t="shared" si="4947"/>
        <v>#N/A</v>
      </c>
      <c r="I2866" s="52" t="e">
        <f t="shared" si="4947"/>
        <v>#N/A</v>
      </c>
      <c r="J2866" s="52" t="e">
        <f t="shared" si="4947"/>
        <v>#N/A</v>
      </c>
      <c r="K2866" s="52" t="e">
        <f t="shared" si="4947"/>
        <v>#N/A</v>
      </c>
      <c r="L2866" s="52" t="e">
        <f t="shared" si="4947"/>
        <v>#N/A</v>
      </c>
      <c r="M2866" s="52" t="e">
        <f t="shared" si="4947"/>
        <v>#N/A</v>
      </c>
      <c r="N2866" s="52" t="e">
        <f t="shared" si="4947"/>
        <v>#N/A</v>
      </c>
      <c r="O2866" s="52" t="e">
        <f t="shared" si="4947"/>
        <v>#N/A</v>
      </c>
      <c r="P2866" s="52" t="e">
        <f t="shared" si="4947"/>
        <v>#N/A</v>
      </c>
      <c r="Q2866" s="52" t="e">
        <f t="shared" si="4947"/>
        <v>#N/A</v>
      </c>
      <c r="R2866" s="52" t="e">
        <f t="shared" si="4947"/>
        <v>#N/A</v>
      </c>
      <c r="S2866" s="52" t="e">
        <f t="shared" si="4947"/>
        <v>#N/A</v>
      </c>
      <c r="T2866" s="52" t="e">
        <f t="shared" si="4947"/>
        <v>#N/A</v>
      </c>
      <c r="U2866" s="52" t="e">
        <f t="shared" si="4947"/>
        <v>#N/A</v>
      </c>
      <c r="V2866" s="52" t="e">
        <f t="shared" si="4947"/>
        <v>#N/A</v>
      </c>
      <c r="W2866" s="52" t="e">
        <f t="shared" si="4947"/>
        <v>#N/A</v>
      </c>
      <c r="X2866" s="55" t="e">
        <f t="shared" si="4940"/>
        <v>#N/A</v>
      </c>
      <c r="Y2866" s="55" t="e">
        <f t="shared" si="4941"/>
        <v>#N/A</v>
      </c>
      <c r="Z2866" s="55" t="e">
        <f t="shared" ref="Z2866" si="4948">Z2865</f>
        <v>#N/A</v>
      </c>
      <c r="AA2866" s="55" t="e">
        <f t="shared" si="4943"/>
        <v>#N/A</v>
      </c>
      <c r="AB2866" s="336" t="e">
        <f t="shared" si="4944"/>
        <v>#N/A</v>
      </c>
      <c r="AC2866" s="223" t="e">
        <f ca="1">INDEX(FGA_COEFFS,1,1)+Z2866*INDEX(FGA_COEFFS,1,2)+Y2866*INDEX(FGA_COEFFS,1,3)+R2866*INDEX(FGA_COEFFS,1,4)+Q2865*INDEX(FGA_COEFFS,1,5)+S2866*INDEX(FGA_COEFFS,1,6)+T2865*INDEX(FGA_COEFFS,1,7)+M2865*INDEX(FGA_COEFFS,1,8)+Y2869*Y2871</f>
        <v>#N/A</v>
      </c>
      <c r="AD2866" s="223" t="e">
        <f ca="1">INDEX(THREEPTA_COEFFS,1,1)+AC2866*INDEX(THREEPTA_COEFFS,1,2)+J2866*INDEX(THREEPTA_COEFFS,1,3)+AA2866*INDEX(THREEPTA_COEFFS,1,4)+K2866*INDEX(THREEPTA_COEFFS,1,5)+L2865*INDEX(THREEPTA_COEFFS,1,6)+Z2869*Z2871</f>
        <v>#N/A</v>
      </c>
      <c r="AE2866" s="223" t="e">
        <f ca="1">INDEX(THREEPTPCT_COEFFS,1,1)+K2866*INDEX(THREEPTPCT_COEFFS,1,2)+L2865*INDEX(THREEPTPCT_COEFFS,1,3)+AA2869*AA2871</f>
        <v>#N/A</v>
      </c>
      <c r="AF2866" s="55" t="e">
        <f t="shared" ca="1" si="4945"/>
        <v>#N/A</v>
      </c>
      <c r="AG2866" s="223" t="e">
        <f ca="1">INDEX(TWOPTPCT_COEFFS,1,1)+AB2866*INDEX(TWOPTPCT_COEFFS,1,2)+I2865*INDEX(TWOPTPCT_COEFFS,1,3)+G2865*INDEX(TWOPTPCT_COEFFS,1,4)+L2865*INDEX(TWOPTPCT_COEFFS,1,5)+AB2869*AB2871</f>
        <v>#N/A</v>
      </c>
      <c r="AH2866" s="223" t="e">
        <f ca="1">INDEX(FTA_COEFFS,1,1)+O2866*INDEX(FTA_COEFFS,1,2)+N2865*INDEX(FTA_COEFFS,1,3)+(Q2866+R2866)*INDEX(FTA_COEFFS,1,4)+(Q2865+R2865)*INDEX(FTA_COEFFS,1,5)+M2865*INDEX(FTA_COEFFS,1,6)+AC2869*AC2871</f>
        <v>#N/A</v>
      </c>
      <c r="AI2866" s="223" t="e">
        <f ca="1">INDEX(FTPCT_COEFFS,1,1)+P2866*INDEX(FTPCT_COEFFS,1,2)+F2866*INDEX(FTPCT_COEFFS,1,3)+G2865*INDEX(FTPCT_COEFFS,1,4)+AD2869*AD2871</f>
        <v>#N/A</v>
      </c>
      <c r="AJ2866" s="338" t="e">
        <f t="shared" ca="1" si="4946"/>
        <v>#N/A</v>
      </c>
      <c r="AK2866" s="55"/>
      <c r="AL2866" s="55"/>
      <c r="AM2866" s="55"/>
      <c r="AN2866" s="55"/>
      <c r="AO2866" s="55"/>
      <c r="AP2866" s="55"/>
      <c r="AQ2866" s="55"/>
      <c r="AR2866" s="55"/>
    </row>
    <row r="2867" spans="1:45" x14ac:dyDescent="0.3">
      <c r="A2867" s="54" t="e">
        <f ca="1">IF(D2865&gt;(D2866+(AVERAGE(V2865,W2865)-AVERAGE(V2866,W2866))/2)+2.5,C2865,IF(D2866&gt;(D2865+(AVERAGE(V2866,W2866)-AVERAGE(V2865,W2865))/2)+2.5,C2866,"Close"))</f>
        <v>#N/A</v>
      </c>
      <c r="B2867" s="64" t="e">
        <f ca="1">IF(D2866&gt;D2865,C2866,C2865)</f>
        <v>#N/A</v>
      </c>
      <c r="D2867" s="56"/>
      <c r="X2867" s="55"/>
      <c r="Y2867" s="55"/>
      <c r="Z2867" s="55"/>
      <c r="AA2867" s="55"/>
      <c r="AB2867" s="55"/>
      <c r="AC2867" s="337"/>
      <c r="AD2867" s="337"/>
      <c r="AE2867" s="337"/>
      <c r="AF2867" s="337"/>
      <c r="AG2867" s="337"/>
      <c r="AH2867" s="337"/>
      <c r="AI2867" s="337"/>
      <c r="AJ2867" s="337"/>
      <c r="AK2867" s="337"/>
      <c r="AL2867" s="337"/>
      <c r="AM2867" s="55"/>
      <c r="AN2867" s="55"/>
      <c r="AO2867" s="55"/>
      <c r="AP2867" s="55"/>
      <c r="AQ2867" s="55"/>
      <c r="AR2867" s="55"/>
      <c r="AS2867" s="55"/>
    </row>
    <row r="2868" spans="1:45" x14ac:dyDescent="0.3">
      <c r="X2868" s="54" t="s">
        <v>1305</v>
      </c>
      <c r="Y2868" s="54" t="s">
        <v>128</v>
      </c>
      <c r="Z2868" s="54" t="s">
        <v>157</v>
      </c>
      <c r="AA2868" s="54" t="s">
        <v>151</v>
      </c>
      <c r="AB2868" s="54" t="s">
        <v>1327</v>
      </c>
      <c r="AC2868" s="54" t="s">
        <v>129</v>
      </c>
      <c r="AD2868" s="54" t="s">
        <v>116</v>
      </c>
      <c r="AE2868" s="54"/>
      <c r="AF2868" s="54"/>
      <c r="AG2868" s="54"/>
      <c r="AH2868" s="54"/>
      <c r="AI2868" s="54"/>
      <c r="AJ2868" s="54"/>
      <c r="AK2868" s="54"/>
      <c r="AL2868" s="54"/>
      <c r="AM2868" s="54"/>
      <c r="AN2868" s="54"/>
      <c r="AO2868" s="54"/>
      <c r="AP2868" s="54"/>
      <c r="AQ2868" s="54"/>
      <c r="AR2868" s="54"/>
      <c r="AS2868" s="54"/>
    </row>
    <row r="2869" spans="1:45" x14ac:dyDescent="0.3">
      <c r="X2869" s="54"/>
      <c r="Y2869" s="54">
        <f t="shared" ref="Y2869:AD2869" si="4949">Y2862</f>
        <v>6.4436999999999998</v>
      </c>
      <c r="Z2869" s="54">
        <f t="shared" si="4949"/>
        <v>4.9371</v>
      </c>
      <c r="AA2869" s="54">
        <f t="shared" si="4949"/>
        <v>11.350300000000001</v>
      </c>
      <c r="AB2869" s="54">
        <f t="shared" si="4949"/>
        <v>7.1900000000000006E-2</v>
      </c>
      <c r="AC2869" s="54">
        <f t="shared" si="4949"/>
        <v>6.2766000000000002</v>
      </c>
      <c r="AD2869" s="54">
        <f t="shared" si="4949"/>
        <v>11.042999999999999</v>
      </c>
      <c r="AE2869" s="54"/>
      <c r="AF2869" s="336"/>
      <c r="AG2869" s="336"/>
      <c r="AH2869" s="336"/>
      <c r="AI2869" s="54"/>
      <c r="AJ2869" s="54"/>
      <c r="AK2869" s="54"/>
      <c r="AL2869" s="54"/>
      <c r="AM2869" s="54"/>
      <c r="AN2869" s="54"/>
      <c r="AO2869" s="54"/>
      <c r="AP2869" s="54"/>
      <c r="AQ2869" s="54"/>
      <c r="AR2869" s="54"/>
      <c r="AS2869" s="54"/>
    </row>
    <row r="2870" spans="1:45" x14ac:dyDescent="0.3">
      <c r="D2870" s="56"/>
      <c r="X2870" s="336"/>
      <c r="Y2870" s="336">
        <f t="shared" ca="1" si="4841"/>
        <v>1.370290020358687</v>
      </c>
      <c r="Z2870" s="336">
        <f t="shared" ca="1" si="4841"/>
        <v>-1.4430922085842639</v>
      </c>
      <c r="AA2870" s="336">
        <f t="shared" ca="1" si="4841"/>
        <v>1.3590321681051765</v>
      </c>
      <c r="AB2870" s="336">
        <f t="shared" ca="1" si="4841"/>
        <v>3.3885180543288354E-6</v>
      </c>
      <c r="AC2870" s="336">
        <f t="shared" ca="1" si="4841"/>
        <v>1.1164294048967091E-2</v>
      </c>
      <c r="AD2870" s="336">
        <f t="shared" ca="1" si="4841"/>
        <v>-2.6349333220616607E-2</v>
      </c>
      <c r="AE2870" s="336"/>
      <c r="AF2870" s="336"/>
      <c r="AG2870" s="336"/>
      <c r="AH2870" s="336"/>
      <c r="AI2870" s="54"/>
      <c r="AJ2870" s="54"/>
      <c r="AK2870" s="54"/>
      <c r="AL2870" s="336"/>
      <c r="AM2870" s="336"/>
      <c r="AN2870" s="336"/>
      <c r="AO2870" s="336"/>
      <c r="AP2870" s="54"/>
      <c r="AQ2870" s="336"/>
      <c r="AR2870" s="336"/>
      <c r="AS2870" s="336"/>
    </row>
    <row r="2871" spans="1:45" x14ac:dyDescent="0.3">
      <c r="C2871" s="54"/>
      <c r="D2871" s="56"/>
      <c r="Y2871" s="336">
        <f t="shared" ref="Y2871:AD2934" ca="1" si="4950">1.5*RAND()^2*IF(RAND()&gt;0.5,1,-1)</f>
        <v>0.59065562801975235</v>
      </c>
      <c r="Z2871" s="336">
        <f t="shared" ca="1" si="4950"/>
        <v>-0.22713173867340125</v>
      </c>
      <c r="AA2871" s="336">
        <f t="shared" ca="1" si="4950"/>
        <v>0.77139036572466313</v>
      </c>
      <c r="AB2871" s="336">
        <f t="shared" ca="1" si="4950"/>
        <v>-9.8776341498722595E-2</v>
      </c>
      <c r="AC2871" s="336">
        <f t="shared" ca="1" si="4950"/>
        <v>-1.0816000895157512</v>
      </c>
      <c r="AD2871" s="336">
        <f t="shared" ca="1" si="4950"/>
        <v>-7.5874818948487993E-2</v>
      </c>
      <c r="AE2871" s="55"/>
      <c r="AF2871" s="55"/>
      <c r="AG2871" s="55"/>
      <c r="AH2871" s="55"/>
      <c r="AI2871" s="55"/>
      <c r="AJ2871" s="55"/>
      <c r="AK2871" s="55"/>
      <c r="AL2871" s="55"/>
      <c r="AM2871" s="55"/>
      <c r="AN2871" s="55"/>
      <c r="AO2871" s="55"/>
      <c r="AP2871" s="55"/>
      <c r="AQ2871" s="55"/>
      <c r="AR2871" s="55"/>
      <c r="AS2871" s="55"/>
    </row>
    <row r="2872" spans="1:45" x14ac:dyDescent="0.3">
      <c r="B2872" s="54" t="s">
        <v>172</v>
      </c>
      <c r="C2872" s="53">
        <f>C2865</f>
        <v>0</v>
      </c>
      <c r="D2872" s="56" t="e">
        <f t="shared" ref="D2872:D2873" ca="1" si="4951">AJ2872</f>
        <v>#N/A</v>
      </c>
      <c r="E2872" s="52" t="e">
        <f t="shared" ref="E2872:W2872" si="4952">E2865</f>
        <v>#N/A</v>
      </c>
      <c r="F2872" s="52" t="e">
        <f t="shared" si="4952"/>
        <v>#N/A</v>
      </c>
      <c r="G2872" s="52" t="e">
        <f t="shared" si="4952"/>
        <v>#N/A</v>
      </c>
      <c r="H2872" s="52" t="e">
        <f t="shared" si="4952"/>
        <v>#N/A</v>
      </c>
      <c r="I2872" s="52" t="e">
        <f t="shared" si="4952"/>
        <v>#N/A</v>
      </c>
      <c r="J2872" s="52" t="e">
        <f t="shared" si="4952"/>
        <v>#N/A</v>
      </c>
      <c r="K2872" s="52" t="e">
        <f t="shared" si="4952"/>
        <v>#N/A</v>
      </c>
      <c r="L2872" s="52" t="e">
        <f t="shared" si="4952"/>
        <v>#N/A</v>
      </c>
      <c r="M2872" s="52" t="e">
        <f t="shared" si="4952"/>
        <v>#N/A</v>
      </c>
      <c r="N2872" s="52" t="e">
        <f t="shared" si="4952"/>
        <v>#N/A</v>
      </c>
      <c r="O2872" s="52" t="e">
        <f t="shared" si="4952"/>
        <v>#N/A</v>
      </c>
      <c r="P2872" s="52" t="e">
        <f t="shared" si="4952"/>
        <v>#N/A</v>
      </c>
      <c r="Q2872" s="52" t="e">
        <f t="shared" si="4952"/>
        <v>#N/A</v>
      </c>
      <c r="R2872" s="52" t="e">
        <f t="shared" si="4952"/>
        <v>#N/A</v>
      </c>
      <c r="S2872" s="52" t="e">
        <f t="shared" si="4952"/>
        <v>#N/A</v>
      </c>
      <c r="T2872" s="52" t="e">
        <f t="shared" si="4952"/>
        <v>#N/A</v>
      </c>
      <c r="U2872" s="52" t="e">
        <f t="shared" si="4952"/>
        <v>#N/A</v>
      </c>
      <c r="V2872" s="52" t="e">
        <f t="shared" si="4952"/>
        <v>#N/A</v>
      </c>
      <c r="W2872" s="52" t="e">
        <f t="shared" si="4952"/>
        <v>#N/A</v>
      </c>
      <c r="X2872" s="55" t="e">
        <f t="shared" ref="X2872:X2873" si="4953">(H2872-(O2872*P2872)/100-3*(J2872*K2872)/100)/2</f>
        <v>#N/A</v>
      </c>
      <c r="Y2872" s="55" t="e">
        <f t="shared" ref="Y2872:Y2873" si="4954">SUM(X2872,(J2872*K2872/100))/(F2872/100)</f>
        <v>#N/A</v>
      </c>
      <c r="Z2872" s="55" t="e">
        <f t="shared" ref="Z2872" si="4955">U2872*0.5+U2873*0.5</f>
        <v>#N/A</v>
      </c>
      <c r="AA2872" s="55" t="e">
        <f t="shared" ref="AA2872:AA2873" si="4956">J2872/Y2872</f>
        <v>#N/A</v>
      </c>
      <c r="AB2872" s="336" t="e">
        <f t="shared" ref="AB2872:AB2873" si="4957">X2872/(Y2872-J2872)</f>
        <v>#N/A</v>
      </c>
      <c r="AC2872" s="223" t="e">
        <f ca="1">INDEX(FGA_COEFFS,1,1)+Z2872*INDEX(FGA_COEFFS,1,2)+Y2872*INDEX(FGA_COEFFS,1,3)+R2872*INDEX(FGA_COEFFS,1,4)+Q2873*INDEX(FGA_COEFFS,1,5)+S2872*INDEX(FGA_COEFFS,1,6)+T2873*INDEX(FGA_COEFFS,1,7)+M2873*INDEX(FGA_COEFFS,1,8)+Y2876*Y2877</f>
        <v>#N/A</v>
      </c>
      <c r="AD2872" s="223" t="e">
        <f ca="1">INDEX(THREEPTA_COEFFS,1,1)+AC2872*INDEX(THREEPTA_COEFFS,1,2)+J2872*INDEX(THREEPTA_COEFFS,1,3)+AA2872*INDEX(THREEPTA_COEFFS,1,4)+K2872*INDEX(THREEPTA_COEFFS,1,5)+L2873*INDEX(THREEPTA_COEFFS,1,6)+Z2876*Z2877</f>
        <v>#N/A</v>
      </c>
      <c r="AE2872" s="223" t="e">
        <f ca="1">INDEX(THREEPTPCT_COEFFS,1,1)+K2872*INDEX(THREEPTPCT_COEFFS,1,2)+L2873*INDEX(THREEPTPCT_COEFFS,1,3)+AA2876*AA2877</f>
        <v>#N/A</v>
      </c>
      <c r="AF2872" s="55" t="e">
        <f t="shared" ref="AF2872:AF2873" ca="1" si="4958">AC2872-AD2872</f>
        <v>#N/A</v>
      </c>
      <c r="AG2872" s="223" t="e">
        <f ca="1">INDEX(TWOPTPCT_COEFFS,1,1)+AB2872*INDEX(TWOPTPCT_COEFFS,1,2)+I2873*INDEX(TWOPTPCT_COEFFS,1,3)+G2873*INDEX(TWOPTPCT_COEFFS,1,4)+L2873*INDEX(TWOPTPCT_COEFFS,1,5)+AB2876*AB2877</f>
        <v>#N/A</v>
      </c>
      <c r="AH2872" s="223" t="e">
        <f ca="1">INDEX(FTA_COEFFS,1,1)+O2872*INDEX(FTA_COEFFS,1,2)+N2873*INDEX(FTA_COEFFS,1,3)+(Q2872+R2872)*INDEX(FTA_COEFFS,1,4)+(Q2873+R2873)*INDEX(FTA_COEFFS,1,5)+M2873*INDEX(FTA_COEFFS,1,6)+AC2876*AC2877</f>
        <v>#N/A</v>
      </c>
      <c r="AI2872" s="223" t="e">
        <f ca="1">INDEX(FTPCT_COEFFS,1,1)+P2872*INDEX(FTPCT_COEFFS,1,2)+F2872*INDEX(FTPCT_COEFFS,1,3)+G2873*INDEX(FTPCT_COEFFS,1,4)+AD2876*AD2877</f>
        <v>#N/A</v>
      </c>
      <c r="AJ2872" s="338" t="e">
        <f t="shared" ref="AJ2872:AJ2873" ca="1" si="4959">AD2872*AE2872/100+AF2872*AG2872+AH2872*AI2872/100</f>
        <v>#N/A</v>
      </c>
      <c r="AK2872" s="55"/>
      <c r="AL2872" s="55"/>
      <c r="AM2872" s="55"/>
      <c r="AN2872" s="55"/>
      <c r="AO2872" s="55"/>
      <c r="AP2872" s="55"/>
      <c r="AQ2872" s="55"/>
      <c r="AR2872" s="55"/>
    </row>
    <row r="2873" spans="1:45" x14ac:dyDescent="0.3">
      <c r="B2873" s="54" t="s">
        <v>175</v>
      </c>
      <c r="C2873" s="54">
        <f>C2866</f>
        <v>0</v>
      </c>
      <c r="D2873" s="56" t="e">
        <f t="shared" ca="1" si="4951"/>
        <v>#N/A</v>
      </c>
      <c r="E2873" s="52" t="e">
        <f t="shared" ref="E2873:W2873" si="4960">E2866</f>
        <v>#N/A</v>
      </c>
      <c r="F2873" s="52" t="e">
        <f t="shared" si="4960"/>
        <v>#N/A</v>
      </c>
      <c r="G2873" s="52" t="e">
        <f t="shared" si="4960"/>
        <v>#N/A</v>
      </c>
      <c r="H2873" s="52" t="e">
        <f t="shared" si="4960"/>
        <v>#N/A</v>
      </c>
      <c r="I2873" s="52" t="e">
        <f t="shared" si="4960"/>
        <v>#N/A</v>
      </c>
      <c r="J2873" s="52" t="e">
        <f t="shared" si="4960"/>
        <v>#N/A</v>
      </c>
      <c r="K2873" s="52" t="e">
        <f t="shared" si="4960"/>
        <v>#N/A</v>
      </c>
      <c r="L2873" s="52" t="e">
        <f t="shared" si="4960"/>
        <v>#N/A</v>
      </c>
      <c r="M2873" s="52" t="e">
        <f t="shared" si="4960"/>
        <v>#N/A</v>
      </c>
      <c r="N2873" s="52" t="e">
        <f t="shared" si="4960"/>
        <v>#N/A</v>
      </c>
      <c r="O2873" s="52" t="e">
        <f t="shared" si="4960"/>
        <v>#N/A</v>
      </c>
      <c r="P2873" s="52" t="e">
        <f t="shared" si="4960"/>
        <v>#N/A</v>
      </c>
      <c r="Q2873" s="52" t="e">
        <f t="shared" si="4960"/>
        <v>#N/A</v>
      </c>
      <c r="R2873" s="52" t="e">
        <f t="shared" si="4960"/>
        <v>#N/A</v>
      </c>
      <c r="S2873" s="52" t="e">
        <f t="shared" si="4960"/>
        <v>#N/A</v>
      </c>
      <c r="T2873" s="52" t="e">
        <f t="shared" si="4960"/>
        <v>#N/A</v>
      </c>
      <c r="U2873" s="52" t="e">
        <f t="shared" si="4960"/>
        <v>#N/A</v>
      </c>
      <c r="V2873" s="52" t="e">
        <f t="shared" si="4960"/>
        <v>#N/A</v>
      </c>
      <c r="W2873" s="52" t="e">
        <f t="shared" si="4960"/>
        <v>#N/A</v>
      </c>
      <c r="X2873" s="55" t="e">
        <f t="shared" si="4953"/>
        <v>#N/A</v>
      </c>
      <c r="Y2873" s="55" t="e">
        <f t="shared" si="4954"/>
        <v>#N/A</v>
      </c>
      <c r="Z2873" s="55" t="e">
        <f t="shared" ref="Z2873" si="4961">Z2872</f>
        <v>#N/A</v>
      </c>
      <c r="AA2873" s="55" t="e">
        <f t="shared" si="4956"/>
        <v>#N/A</v>
      </c>
      <c r="AB2873" s="336" t="e">
        <f t="shared" si="4957"/>
        <v>#N/A</v>
      </c>
      <c r="AC2873" s="223" t="e">
        <f ca="1">INDEX(FGA_COEFFS,1,1)+Z2873*INDEX(FGA_COEFFS,1,2)+Y2873*INDEX(FGA_COEFFS,1,3)+R2873*INDEX(FGA_COEFFS,1,4)+Q2872*INDEX(FGA_COEFFS,1,5)+S2873*INDEX(FGA_COEFFS,1,6)+T2872*INDEX(FGA_COEFFS,1,7)+M2872*INDEX(FGA_COEFFS,1,8)+Y2876*Y2878</f>
        <v>#N/A</v>
      </c>
      <c r="AD2873" s="223" t="e">
        <f ca="1">INDEX(THREEPTA_COEFFS,1,1)+AC2873*INDEX(THREEPTA_COEFFS,1,2)+J2873*INDEX(THREEPTA_COEFFS,1,3)+AA2873*INDEX(THREEPTA_COEFFS,1,4)+K2873*INDEX(THREEPTA_COEFFS,1,5)+L2872*INDEX(THREEPTA_COEFFS,1,6)+Z2876*Z2878</f>
        <v>#N/A</v>
      </c>
      <c r="AE2873" s="223" t="e">
        <f ca="1">INDEX(THREEPTPCT_COEFFS,1,1)+K2873*INDEX(THREEPTPCT_COEFFS,1,2)+L2872*INDEX(THREEPTPCT_COEFFS,1,3)+AA2876*AA2878</f>
        <v>#N/A</v>
      </c>
      <c r="AF2873" s="55" t="e">
        <f t="shared" ca="1" si="4958"/>
        <v>#N/A</v>
      </c>
      <c r="AG2873" s="223" t="e">
        <f ca="1">INDEX(TWOPTPCT_COEFFS,1,1)+AB2873*INDEX(TWOPTPCT_COEFFS,1,2)+I2872*INDEX(TWOPTPCT_COEFFS,1,3)+G2872*INDEX(TWOPTPCT_COEFFS,1,4)+L2872*INDEX(TWOPTPCT_COEFFS,1,5)+AB2876*AB2878</f>
        <v>#N/A</v>
      </c>
      <c r="AH2873" s="223" t="e">
        <f ca="1">INDEX(FTA_COEFFS,1,1)+O2873*INDEX(FTA_COEFFS,1,2)+N2872*INDEX(FTA_COEFFS,1,3)+(Q2873+R2873)*INDEX(FTA_COEFFS,1,4)+(Q2872+R2872)*INDEX(FTA_COEFFS,1,5)+M2872*INDEX(FTA_COEFFS,1,6)+AC2876*AC2878</f>
        <v>#N/A</v>
      </c>
      <c r="AI2873" s="223" t="e">
        <f ca="1">INDEX(FTPCT_COEFFS,1,1)+P2873*INDEX(FTPCT_COEFFS,1,2)+F2873*INDEX(FTPCT_COEFFS,1,3)+G2872*INDEX(FTPCT_COEFFS,1,4)+AD2876*AD2878</f>
        <v>#N/A</v>
      </c>
      <c r="AJ2873" s="338" t="e">
        <f t="shared" ca="1" si="4959"/>
        <v>#N/A</v>
      </c>
      <c r="AK2873" s="55"/>
      <c r="AL2873" s="55"/>
      <c r="AM2873" s="55"/>
      <c r="AN2873" s="55"/>
      <c r="AO2873" s="55"/>
      <c r="AP2873" s="55"/>
      <c r="AQ2873" s="55"/>
      <c r="AR2873" s="55"/>
    </row>
    <row r="2874" spans="1:45" x14ac:dyDescent="0.3">
      <c r="A2874" s="54" t="e">
        <f ca="1">IF(D2872&gt;(D2873+(AVERAGE(V2872,W2872)-AVERAGE(V2873,W2873))/2)+2.5,C2872,IF(D2873&gt;(D2872+(AVERAGE(V2873,W2873)-AVERAGE(V2872,W2872))/2)+2.5,C2873,"Close"))</f>
        <v>#N/A</v>
      </c>
      <c r="B2874" s="64" t="e">
        <f ca="1">IF(D2873&gt;D2872,C2873,C2872)</f>
        <v>#N/A</v>
      </c>
      <c r="D2874" s="56"/>
      <c r="X2874" s="55"/>
      <c r="Y2874" s="55"/>
      <c r="Z2874" s="55"/>
      <c r="AA2874" s="55"/>
      <c r="AB2874" s="55"/>
      <c r="AC2874" s="337"/>
      <c r="AD2874" s="337"/>
      <c r="AE2874" s="337"/>
      <c r="AF2874" s="337"/>
      <c r="AG2874" s="337"/>
      <c r="AH2874" s="337"/>
      <c r="AI2874" s="337"/>
      <c r="AJ2874" s="337"/>
      <c r="AK2874" s="337"/>
      <c r="AL2874" s="337"/>
      <c r="AM2874" s="55"/>
      <c r="AN2874" s="55"/>
      <c r="AO2874" s="55"/>
      <c r="AP2874" s="55"/>
      <c r="AQ2874" s="55"/>
      <c r="AR2874" s="55"/>
      <c r="AS2874" s="55"/>
    </row>
    <row r="2875" spans="1:45" x14ac:dyDescent="0.3">
      <c r="X2875" s="54" t="s">
        <v>1305</v>
      </c>
      <c r="Y2875" s="54" t="s">
        <v>128</v>
      </c>
      <c r="Z2875" s="54" t="s">
        <v>157</v>
      </c>
      <c r="AA2875" s="54" t="s">
        <v>151</v>
      </c>
      <c r="AB2875" s="54" t="s">
        <v>1327</v>
      </c>
      <c r="AC2875" s="54" t="s">
        <v>129</v>
      </c>
      <c r="AD2875" s="54" t="s">
        <v>116</v>
      </c>
      <c r="AE2875" s="54"/>
      <c r="AF2875" s="54"/>
      <c r="AG2875" s="54"/>
      <c r="AH2875" s="54"/>
      <c r="AI2875" s="54"/>
      <c r="AJ2875" s="54"/>
      <c r="AK2875" s="54"/>
      <c r="AL2875" s="54"/>
      <c r="AM2875" s="54"/>
      <c r="AN2875" s="54"/>
      <c r="AO2875" s="54"/>
      <c r="AP2875" s="54"/>
      <c r="AQ2875" s="54"/>
      <c r="AR2875" s="54"/>
      <c r="AS2875" s="54"/>
    </row>
    <row r="2876" spans="1:45" x14ac:dyDescent="0.3">
      <c r="X2876" s="54"/>
      <c r="Y2876" s="54">
        <f t="shared" ref="Y2876:AD2876" si="4962">Y2869</f>
        <v>6.4436999999999998</v>
      </c>
      <c r="Z2876" s="54">
        <f t="shared" si="4962"/>
        <v>4.9371</v>
      </c>
      <c r="AA2876" s="54">
        <f t="shared" si="4962"/>
        <v>11.350300000000001</v>
      </c>
      <c r="AB2876" s="54">
        <f t="shared" si="4962"/>
        <v>7.1900000000000006E-2</v>
      </c>
      <c r="AC2876" s="54">
        <f t="shared" si="4962"/>
        <v>6.2766000000000002</v>
      </c>
      <c r="AD2876" s="54">
        <f t="shared" si="4962"/>
        <v>11.042999999999999</v>
      </c>
      <c r="AE2876" s="54"/>
      <c r="AF2876" s="336"/>
      <c r="AG2876" s="336"/>
      <c r="AH2876" s="336"/>
      <c r="AI2876" s="54"/>
      <c r="AJ2876" s="54"/>
      <c r="AK2876" s="54"/>
      <c r="AL2876" s="54"/>
      <c r="AM2876" s="54"/>
      <c r="AN2876" s="54"/>
      <c r="AO2876" s="54"/>
      <c r="AP2876" s="54"/>
      <c r="AQ2876" s="54"/>
      <c r="AR2876" s="54"/>
      <c r="AS2876" s="54"/>
    </row>
    <row r="2877" spans="1:45" x14ac:dyDescent="0.3">
      <c r="D2877" s="56"/>
      <c r="X2877" s="336"/>
      <c r="Y2877" s="336">
        <f t="shared" ca="1" si="4950"/>
        <v>3.6862324230668833E-2</v>
      </c>
      <c r="Z2877" s="336">
        <f t="shared" ca="1" si="4950"/>
        <v>-0.77649756023022787</v>
      </c>
      <c r="AA2877" s="336">
        <f t="shared" ca="1" si="4950"/>
        <v>-0.99192201589003004</v>
      </c>
      <c r="AB2877" s="336">
        <f t="shared" ca="1" si="4950"/>
        <v>0.59130857252710078</v>
      </c>
      <c r="AC2877" s="336">
        <f t="shared" ca="1" si="4950"/>
        <v>0.15881002370970604</v>
      </c>
      <c r="AD2877" s="336">
        <f t="shared" ca="1" si="4950"/>
        <v>-6.5017460711636901E-2</v>
      </c>
      <c r="AE2877" s="336"/>
      <c r="AF2877" s="336"/>
      <c r="AG2877" s="336"/>
      <c r="AH2877" s="336"/>
      <c r="AI2877" s="54"/>
      <c r="AJ2877" s="54"/>
      <c r="AK2877" s="54"/>
      <c r="AL2877" s="336"/>
      <c r="AM2877" s="336"/>
      <c r="AN2877" s="336"/>
      <c r="AO2877" s="336"/>
      <c r="AP2877" s="54"/>
      <c r="AQ2877" s="336"/>
      <c r="AR2877" s="336"/>
      <c r="AS2877" s="336"/>
    </row>
    <row r="2878" spans="1:45" x14ac:dyDescent="0.3">
      <c r="C2878" s="54"/>
      <c r="D2878" s="56"/>
      <c r="Y2878" s="336">
        <f t="shared" ca="1" si="4950"/>
        <v>-9.2110457306481389E-2</v>
      </c>
      <c r="Z2878" s="336">
        <f t="shared" ca="1" si="4950"/>
        <v>0.23836572567824565</v>
      </c>
      <c r="AA2878" s="336">
        <f t="shared" ca="1" si="4950"/>
        <v>1.8160772042337431E-2</v>
      </c>
      <c r="AB2878" s="336">
        <f t="shared" ca="1" si="4950"/>
        <v>6.4668146057904136E-2</v>
      </c>
      <c r="AC2878" s="336">
        <f t="shared" ca="1" si="4950"/>
        <v>0.17697620125524846</v>
      </c>
      <c r="AD2878" s="336">
        <f t="shared" ca="1" si="4950"/>
        <v>0.95016767103133981</v>
      </c>
      <c r="AE2878" s="55"/>
      <c r="AF2878" s="55"/>
      <c r="AG2878" s="55"/>
      <c r="AH2878" s="55"/>
      <c r="AI2878" s="55"/>
      <c r="AJ2878" s="55"/>
      <c r="AK2878" s="55"/>
      <c r="AL2878" s="55"/>
      <c r="AM2878" s="55"/>
      <c r="AN2878" s="55"/>
      <c r="AO2878" s="55"/>
      <c r="AP2878" s="55"/>
      <c r="AQ2878" s="55"/>
      <c r="AR2878" s="55"/>
      <c r="AS2878" s="55"/>
    </row>
    <row r="2879" spans="1:45" x14ac:dyDescent="0.3">
      <c r="B2879" s="54" t="s">
        <v>172</v>
      </c>
      <c r="C2879" s="53">
        <f>C2872</f>
        <v>0</v>
      </c>
      <c r="D2879" s="56" t="e">
        <f t="shared" ref="D2879:D2880" ca="1" si="4963">AJ2879</f>
        <v>#N/A</v>
      </c>
      <c r="E2879" s="52" t="e">
        <f t="shared" ref="E2879:W2879" si="4964">E2872</f>
        <v>#N/A</v>
      </c>
      <c r="F2879" s="52" t="e">
        <f t="shared" si="4964"/>
        <v>#N/A</v>
      </c>
      <c r="G2879" s="52" t="e">
        <f t="shared" si="4964"/>
        <v>#N/A</v>
      </c>
      <c r="H2879" s="52" t="e">
        <f t="shared" si="4964"/>
        <v>#N/A</v>
      </c>
      <c r="I2879" s="52" t="e">
        <f t="shared" si="4964"/>
        <v>#N/A</v>
      </c>
      <c r="J2879" s="52" t="e">
        <f t="shared" si="4964"/>
        <v>#N/A</v>
      </c>
      <c r="K2879" s="52" t="e">
        <f t="shared" si="4964"/>
        <v>#N/A</v>
      </c>
      <c r="L2879" s="52" t="e">
        <f t="shared" si="4964"/>
        <v>#N/A</v>
      </c>
      <c r="M2879" s="52" t="e">
        <f t="shared" si="4964"/>
        <v>#N/A</v>
      </c>
      <c r="N2879" s="52" t="e">
        <f t="shared" si="4964"/>
        <v>#N/A</v>
      </c>
      <c r="O2879" s="52" t="e">
        <f t="shared" si="4964"/>
        <v>#N/A</v>
      </c>
      <c r="P2879" s="52" t="e">
        <f t="shared" si="4964"/>
        <v>#N/A</v>
      </c>
      <c r="Q2879" s="52" t="e">
        <f t="shared" si="4964"/>
        <v>#N/A</v>
      </c>
      <c r="R2879" s="52" t="e">
        <f t="shared" si="4964"/>
        <v>#N/A</v>
      </c>
      <c r="S2879" s="52" t="e">
        <f t="shared" si="4964"/>
        <v>#N/A</v>
      </c>
      <c r="T2879" s="52" t="e">
        <f t="shared" si="4964"/>
        <v>#N/A</v>
      </c>
      <c r="U2879" s="52" t="e">
        <f t="shared" si="4964"/>
        <v>#N/A</v>
      </c>
      <c r="V2879" s="52" t="e">
        <f t="shared" si="4964"/>
        <v>#N/A</v>
      </c>
      <c r="W2879" s="52" t="e">
        <f t="shared" si="4964"/>
        <v>#N/A</v>
      </c>
      <c r="X2879" s="55" t="e">
        <f t="shared" ref="X2879:X2880" si="4965">(H2879-(O2879*P2879)/100-3*(J2879*K2879)/100)/2</f>
        <v>#N/A</v>
      </c>
      <c r="Y2879" s="55" t="e">
        <f t="shared" ref="Y2879:Y2880" si="4966">SUM(X2879,(J2879*K2879/100))/(F2879/100)</f>
        <v>#N/A</v>
      </c>
      <c r="Z2879" s="55" t="e">
        <f t="shared" ref="Z2879" si="4967">U2879*0.5+U2880*0.5</f>
        <v>#N/A</v>
      </c>
      <c r="AA2879" s="55" t="e">
        <f t="shared" ref="AA2879:AA2880" si="4968">J2879/Y2879</f>
        <v>#N/A</v>
      </c>
      <c r="AB2879" s="336" t="e">
        <f t="shared" ref="AB2879:AB2880" si="4969">X2879/(Y2879-J2879)</f>
        <v>#N/A</v>
      </c>
      <c r="AC2879" s="223" t="e">
        <f ca="1">INDEX(FGA_COEFFS,1,1)+Z2879*INDEX(FGA_COEFFS,1,2)+Y2879*INDEX(FGA_COEFFS,1,3)+R2879*INDEX(FGA_COEFFS,1,4)+Q2880*INDEX(FGA_COEFFS,1,5)+S2879*INDEX(FGA_COEFFS,1,6)+T2880*INDEX(FGA_COEFFS,1,7)+M2880*INDEX(FGA_COEFFS,1,8)+Y2883*Y2884</f>
        <v>#N/A</v>
      </c>
      <c r="AD2879" s="223" t="e">
        <f ca="1">INDEX(THREEPTA_COEFFS,1,1)+AC2879*INDEX(THREEPTA_COEFFS,1,2)+J2879*INDEX(THREEPTA_COEFFS,1,3)+AA2879*INDEX(THREEPTA_COEFFS,1,4)+K2879*INDEX(THREEPTA_COEFFS,1,5)+L2880*INDEX(THREEPTA_COEFFS,1,6)+Z2883*Z2884</f>
        <v>#N/A</v>
      </c>
      <c r="AE2879" s="223" t="e">
        <f ca="1">INDEX(THREEPTPCT_COEFFS,1,1)+K2879*INDEX(THREEPTPCT_COEFFS,1,2)+L2880*INDEX(THREEPTPCT_COEFFS,1,3)+AA2883*AA2884</f>
        <v>#N/A</v>
      </c>
      <c r="AF2879" s="55" t="e">
        <f t="shared" ref="AF2879:AF2880" ca="1" si="4970">AC2879-AD2879</f>
        <v>#N/A</v>
      </c>
      <c r="AG2879" s="223" t="e">
        <f ca="1">INDEX(TWOPTPCT_COEFFS,1,1)+AB2879*INDEX(TWOPTPCT_COEFFS,1,2)+I2880*INDEX(TWOPTPCT_COEFFS,1,3)+G2880*INDEX(TWOPTPCT_COEFFS,1,4)+L2880*INDEX(TWOPTPCT_COEFFS,1,5)+AB2883*AB2884</f>
        <v>#N/A</v>
      </c>
      <c r="AH2879" s="223" t="e">
        <f ca="1">INDEX(FTA_COEFFS,1,1)+O2879*INDEX(FTA_COEFFS,1,2)+N2880*INDEX(FTA_COEFFS,1,3)+(Q2879+R2879)*INDEX(FTA_COEFFS,1,4)+(Q2880+R2880)*INDEX(FTA_COEFFS,1,5)+M2880*INDEX(FTA_COEFFS,1,6)+AC2883*AC2884</f>
        <v>#N/A</v>
      </c>
      <c r="AI2879" s="223" t="e">
        <f ca="1">INDEX(FTPCT_COEFFS,1,1)+P2879*INDEX(FTPCT_COEFFS,1,2)+F2879*INDEX(FTPCT_COEFFS,1,3)+G2880*INDEX(FTPCT_COEFFS,1,4)+AD2883*AD2884</f>
        <v>#N/A</v>
      </c>
      <c r="AJ2879" s="338" t="e">
        <f t="shared" ref="AJ2879:AJ2880" ca="1" si="4971">AD2879*AE2879/100+AF2879*AG2879+AH2879*AI2879/100</f>
        <v>#N/A</v>
      </c>
      <c r="AK2879" s="55"/>
      <c r="AL2879" s="55"/>
      <c r="AM2879" s="55"/>
      <c r="AN2879" s="55"/>
      <c r="AO2879" s="55"/>
      <c r="AP2879" s="55"/>
      <c r="AQ2879" s="55"/>
      <c r="AR2879" s="55"/>
    </row>
    <row r="2880" spans="1:45" x14ac:dyDescent="0.3">
      <c r="B2880" s="54" t="s">
        <v>175</v>
      </c>
      <c r="C2880" s="54">
        <f>C2873</f>
        <v>0</v>
      </c>
      <c r="D2880" s="56" t="e">
        <f t="shared" ca="1" si="4963"/>
        <v>#N/A</v>
      </c>
      <c r="E2880" s="52" t="e">
        <f t="shared" ref="E2880:W2880" si="4972">E2873</f>
        <v>#N/A</v>
      </c>
      <c r="F2880" s="52" t="e">
        <f t="shared" si="4972"/>
        <v>#N/A</v>
      </c>
      <c r="G2880" s="52" t="e">
        <f t="shared" si="4972"/>
        <v>#N/A</v>
      </c>
      <c r="H2880" s="52" t="e">
        <f t="shared" si="4972"/>
        <v>#N/A</v>
      </c>
      <c r="I2880" s="52" t="e">
        <f t="shared" si="4972"/>
        <v>#N/A</v>
      </c>
      <c r="J2880" s="52" t="e">
        <f t="shared" si="4972"/>
        <v>#N/A</v>
      </c>
      <c r="K2880" s="52" t="e">
        <f t="shared" si="4972"/>
        <v>#N/A</v>
      </c>
      <c r="L2880" s="52" t="e">
        <f t="shared" si="4972"/>
        <v>#N/A</v>
      </c>
      <c r="M2880" s="52" t="e">
        <f t="shared" si="4972"/>
        <v>#N/A</v>
      </c>
      <c r="N2880" s="52" t="e">
        <f t="shared" si="4972"/>
        <v>#N/A</v>
      </c>
      <c r="O2880" s="52" t="e">
        <f t="shared" si="4972"/>
        <v>#N/A</v>
      </c>
      <c r="P2880" s="52" t="e">
        <f t="shared" si="4972"/>
        <v>#N/A</v>
      </c>
      <c r="Q2880" s="52" t="e">
        <f t="shared" si="4972"/>
        <v>#N/A</v>
      </c>
      <c r="R2880" s="52" t="e">
        <f t="shared" si="4972"/>
        <v>#N/A</v>
      </c>
      <c r="S2880" s="52" t="e">
        <f t="shared" si="4972"/>
        <v>#N/A</v>
      </c>
      <c r="T2880" s="52" t="e">
        <f t="shared" si="4972"/>
        <v>#N/A</v>
      </c>
      <c r="U2880" s="52" t="e">
        <f t="shared" si="4972"/>
        <v>#N/A</v>
      </c>
      <c r="V2880" s="52" t="e">
        <f t="shared" si="4972"/>
        <v>#N/A</v>
      </c>
      <c r="W2880" s="52" t="e">
        <f t="shared" si="4972"/>
        <v>#N/A</v>
      </c>
      <c r="X2880" s="55" t="e">
        <f t="shared" si="4965"/>
        <v>#N/A</v>
      </c>
      <c r="Y2880" s="55" t="e">
        <f t="shared" si="4966"/>
        <v>#N/A</v>
      </c>
      <c r="Z2880" s="55" t="e">
        <f t="shared" ref="Z2880" si="4973">Z2879</f>
        <v>#N/A</v>
      </c>
      <c r="AA2880" s="55" t="e">
        <f t="shared" si="4968"/>
        <v>#N/A</v>
      </c>
      <c r="AB2880" s="336" t="e">
        <f t="shared" si="4969"/>
        <v>#N/A</v>
      </c>
      <c r="AC2880" s="223" t="e">
        <f ca="1">INDEX(FGA_COEFFS,1,1)+Z2880*INDEX(FGA_COEFFS,1,2)+Y2880*INDEX(FGA_COEFFS,1,3)+R2880*INDEX(FGA_COEFFS,1,4)+Q2879*INDEX(FGA_COEFFS,1,5)+S2880*INDEX(FGA_COEFFS,1,6)+T2879*INDEX(FGA_COEFFS,1,7)+M2879*INDEX(FGA_COEFFS,1,8)+Y2883*Y2885</f>
        <v>#N/A</v>
      </c>
      <c r="AD2880" s="223" t="e">
        <f ca="1">INDEX(THREEPTA_COEFFS,1,1)+AC2880*INDEX(THREEPTA_COEFFS,1,2)+J2880*INDEX(THREEPTA_COEFFS,1,3)+AA2880*INDEX(THREEPTA_COEFFS,1,4)+K2880*INDEX(THREEPTA_COEFFS,1,5)+L2879*INDEX(THREEPTA_COEFFS,1,6)+Z2883*Z2885</f>
        <v>#N/A</v>
      </c>
      <c r="AE2880" s="223" t="e">
        <f ca="1">INDEX(THREEPTPCT_COEFFS,1,1)+K2880*INDEX(THREEPTPCT_COEFFS,1,2)+L2879*INDEX(THREEPTPCT_COEFFS,1,3)+AA2883*AA2885</f>
        <v>#N/A</v>
      </c>
      <c r="AF2880" s="55" t="e">
        <f t="shared" ca="1" si="4970"/>
        <v>#N/A</v>
      </c>
      <c r="AG2880" s="223" t="e">
        <f ca="1">INDEX(TWOPTPCT_COEFFS,1,1)+AB2880*INDEX(TWOPTPCT_COEFFS,1,2)+I2879*INDEX(TWOPTPCT_COEFFS,1,3)+G2879*INDEX(TWOPTPCT_COEFFS,1,4)+L2879*INDEX(TWOPTPCT_COEFFS,1,5)+AB2883*AB2885</f>
        <v>#N/A</v>
      </c>
      <c r="AH2880" s="223" t="e">
        <f ca="1">INDEX(FTA_COEFFS,1,1)+O2880*INDEX(FTA_COEFFS,1,2)+N2879*INDEX(FTA_COEFFS,1,3)+(Q2880+R2880)*INDEX(FTA_COEFFS,1,4)+(Q2879+R2879)*INDEX(FTA_COEFFS,1,5)+M2879*INDEX(FTA_COEFFS,1,6)+AC2883*AC2885</f>
        <v>#N/A</v>
      </c>
      <c r="AI2880" s="223" t="e">
        <f ca="1">INDEX(FTPCT_COEFFS,1,1)+P2880*INDEX(FTPCT_COEFFS,1,2)+F2880*INDEX(FTPCT_COEFFS,1,3)+G2879*INDEX(FTPCT_COEFFS,1,4)+AD2883*AD2885</f>
        <v>#N/A</v>
      </c>
      <c r="AJ2880" s="338" t="e">
        <f t="shared" ca="1" si="4971"/>
        <v>#N/A</v>
      </c>
      <c r="AK2880" s="55"/>
      <c r="AL2880" s="55"/>
      <c r="AM2880" s="55"/>
      <c r="AN2880" s="55"/>
      <c r="AO2880" s="55"/>
      <c r="AP2880" s="55"/>
      <c r="AQ2880" s="55"/>
      <c r="AR2880" s="55"/>
    </row>
    <row r="2881" spans="1:45" x14ac:dyDescent="0.3">
      <c r="A2881" s="54" t="e">
        <f ca="1">IF(D2879&gt;(D2880+(AVERAGE(V2879,W2879)-AVERAGE(V2880,W2880))/2)+2.5,C2879,IF(D2880&gt;(D2879+(AVERAGE(V2880,W2880)-AVERAGE(V2879,W2879))/2)+2.5,C2880,"Close"))</f>
        <v>#N/A</v>
      </c>
      <c r="B2881" s="64" t="e">
        <f ca="1">IF(D2880&gt;D2879,C2880,C2879)</f>
        <v>#N/A</v>
      </c>
      <c r="D2881" s="56"/>
      <c r="X2881" s="55"/>
      <c r="Y2881" s="55"/>
      <c r="Z2881" s="55"/>
      <c r="AA2881" s="55"/>
      <c r="AB2881" s="55"/>
      <c r="AC2881" s="337"/>
      <c r="AD2881" s="337"/>
      <c r="AE2881" s="337"/>
      <c r="AF2881" s="337"/>
      <c r="AG2881" s="337"/>
      <c r="AH2881" s="337"/>
      <c r="AI2881" s="337"/>
      <c r="AJ2881" s="337"/>
      <c r="AK2881" s="337"/>
      <c r="AL2881" s="337"/>
      <c r="AM2881" s="55"/>
      <c r="AN2881" s="55"/>
      <c r="AO2881" s="55"/>
      <c r="AP2881" s="55"/>
      <c r="AQ2881" s="55"/>
      <c r="AR2881" s="55"/>
      <c r="AS2881" s="55"/>
    </row>
    <row r="2882" spans="1:45" x14ac:dyDescent="0.3">
      <c r="X2882" s="54" t="s">
        <v>1305</v>
      </c>
      <c r="Y2882" s="54" t="s">
        <v>128</v>
      </c>
      <c r="Z2882" s="54" t="s">
        <v>157</v>
      </c>
      <c r="AA2882" s="54" t="s">
        <v>151</v>
      </c>
      <c r="AB2882" s="54" t="s">
        <v>1327</v>
      </c>
      <c r="AC2882" s="54" t="s">
        <v>129</v>
      </c>
      <c r="AD2882" s="54" t="s">
        <v>116</v>
      </c>
      <c r="AE2882" s="54"/>
      <c r="AF2882" s="54"/>
      <c r="AG2882" s="54"/>
      <c r="AH2882" s="54"/>
      <c r="AI2882" s="54"/>
      <c r="AJ2882" s="54"/>
      <c r="AK2882" s="54"/>
      <c r="AL2882" s="54"/>
      <c r="AM2882" s="54"/>
      <c r="AN2882" s="54"/>
      <c r="AO2882" s="54"/>
      <c r="AP2882" s="54"/>
      <c r="AQ2882" s="54"/>
      <c r="AR2882" s="54"/>
      <c r="AS2882" s="54"/>
    </row>
    <row r="2883" spans="1:45" x14ac:dyDescent="0.3">
      <c r="X2883" s="54"/>
      <c r="Y2883" s="54">
        <f t="shared" ref="Y2883:AD2883" si="4974">Y2876</f>
        <v>6.4436999999999998</v>
      </c>
      <c r="Z2883" s="54">
        <f t="shared" si="4974"/>
        <v>4.9371</v>
      </c>
      <c r="AA2883" s="54">
        <f t="shared" si="4974"/>
        <v>11.350300000000001</v>
      </c>
      <c r="AB2883" s="54">
        <f t="shared" si="4974"/>
        <v>7.1900000000000006E-2</v>
      </c>
      <c r="AC2883" s="54">
        <f t="shared" si="4974"/>
        <v>6.2766000000000002</v>
      </c>
      <c r="AD2883" s="54">
        <f t="shared" si="4974"/>
        <v>11.042999999999999</v>
      </c>
      <c r="AE2883" s="54"/>
      <c r="AF2883" s="336"/>
      <c r="AG2883" s="336"/>
      <c r="AH2883" s="336"/>
      <c r="AI2883" s="54"/>
      <c r="AJ2883" s="54"/>
      <c r="AK2883" s="54"/>
      <c r="AL2883" s="54"/>
      <c r="AM2883" s="54"/>
      <c r="AN2883" s="54"/>
      <c r="AO2883" s="54"/>
      <c r="AP2883" s="54"/>
      <c r="AQ2883" s="54"/>
      <c r="AR2883" s="54"/>
      <c r="AS2883" s="54"/>
    </row>
    <row r="2884" spans="1:45" x14ac:dyDescent="0.3">
      <c r="D2884" s="56"/>
      <c r="X2884" s="336"/>
      <c r="Y2884" s="336">
        <f t="shared" ca="1" si="4950"/>
        <v>-0.23681225186542515</v>
      </c>
      <c r="Z2884" s="336">
        <f t="shared" ca="1" si="4950"/>
        <v>-0.99634664649789495</v>
      </c>
      <c r="AA2884" s="336">
        <f t="shared" ca="1" si="4950"/>
        <v>-0.32213411676023462</v>
      </c>
      <c r="AB2884" s="336">
        <f t="shared" ca="1" si="4950"/>
        <v>0.96122255765812126</v>
      </c>
      <c r="AC2884" s="336">
        <f t="shared" ca="1" si="4950"/>
        <v>-1.0647599690600309</v>
      </c>
      <c r="AD2884" s="336">
        <f t="shared" ca="1" si="4950"/>
        <v>-0.83534524024689194</v>
      </c>
      <c r="AE2884" s="336"/>
      <c r="AF2884" s="336"/>
      <c r="AG2884" s="336"/>
      <c r="AH2884" s="336"/>
      <c r="AI2884" s="54"/>
      <c r="AJ2884" s="54"/>
      <c r="AK2884" s="54"/>
      <c r="AL2884" s="336"/>
      <c r="AM2884" s="336"/>
      <c r="AN2884" s="336"/>
      <c r="AO2884" s="336"/>
      <c r="AP2884" s="54"/>
      <c r="AQ2884" s="336"/>
      <c r="AR2884" s="336"/>
      <c r="AS2884" s="336"/>
    </row>
    <row r="2885" spans="1:45" x14ac:dyDescent="0.3">
      <c r="C2885" s="54"/>
      <c r="D2885" s="56"/>
      <c r="Y2885" s="336">
        <f t="shared" ca="1" si="4950"/>
        <v>-0.23024049843382338</v>
      </c>
      <c r="Z2885" s="336">
        <f t="shared" ca="1" si="4950"/>
        <v>0.62349332133666013</v>
      </c>
      <c r="AA2885" s="336">
        <f t="shared" ca="1" si="4950"/>
        <v>-1.1169674499434037</v>
      </c>
      <c r="AB2885" s="336">
        <f t="shared" ca="1" si="4950"/>
        <v>8.9973620277424924E-3</v>
      </c>
      <c r="AC2885" s="336">
        <f t="shared" ca="1" si="4950"/>
        <v>0.35228079512214011</v>
      </c>
      <c r="AD2885" s="336">
        <f t="shared" ca="1" si="4950"/>
        <v>-0.11071876354986174</v>
      </c>
      <c r="AE2885" s="55"/>
      <c r="AF2885" s="55"/>
      <c r="AG2885" s="55"/>
      <c r="AH2885" s="55"/>
      <c r="AI2885" s="55"/>
      <c r="AJ2885" s="55"/>
      <c r="AK2885" s="55"/>
      <c r="AL2885" s="55"/>
      <c r="AM2885" s="55"/>
      <c r="AN2885" s="55"/>
      <c r="AO2885" s="55"/>
      <c r="AP2885" s="55"/>
      <c r="AQ2885" s="55"/>
      <c r="AR2885" s="55"/>
      <c r="AS2885" s="55"/>
    </row>
    <row r="2886" spans="1:45" x14ac:dyDescent="0.3">
      <c r="B2886" s="54" t="s">
        <v>172</v>
      </c>
      <c r="C2886" s="53">
        <f>C2879</f>
        <v>0</v>
      </c>
      <c r="D2886" s="56" t="e">
        <f t="shared" ref="D2886:D2887" ca="1" si="4975">AJ2886</f>
        <v>#N/A</v>
      </c>
      <c r="E2886" s="52" t="e">
        <f t="shared" ref="E2886:W2886" si="4976">E2879</f>
        <v>#N/A</v>
      </c>
      <c r="F2886" s="52" t="e">
        <f t="shared" si="4976"/>
        <v>#N/A</v>
      </c>
      <c r="G2886" s="52" t="e">
        <f t="shared" si="4976"/>
        <v>#N/A</v>
      </c>
      <c r="H2886" s="52" t="e">
        <f t="shared" si="4976"/>
        <v>#N/A</v>
      </c>
      <c r="I2886" s="52" t="e">
        <f t="shared" si="4976"/>
        <v>#N/A</v>
      </c>
      <c r="J2886" s="52" t="e">
        <f t="shared" si="4976"/>
        <v>#N/A</v>
      </c>
      <c r="K2886" s="52" t="e">
        <f t="shared" si="4976"/>
        <v>#N/A</v>
      </c>
      <c r="L2886" s="52" t="e">
        <f t="shared" si="4976"/>
        <v>#N/A</v>
      </c>
      <c r="M2886" s="52" t="e">
        <f t="shared" si="4976"/>
        <v>#N/A</v>
      </c>
      <c r="N2886" s="52" t="e">
        <f t="shared" si="4976"/>
        <v>#N/A</v>
      </c>
      <c r="O2886" s="52" t="e">
        <f t="shared" si="4976"/>
        <v>#N/A</v>
      </c>
      <c r="P2886" s="52" t="e">
        <f t="shared" si="4976"/>
        <v>#N/A</v>
      </c>
      <c r="Q2886" s="52" t="e">
        <f t="shared" si="4976"/>
        <v>#N/A</v>
      </c>
      <c r="R2886" s="52" t="e">
        <f t="shared" si="4976"/>
        <v>#N/A</v>
      </c>
      <c r="S2886" s="52" t="e">
        <f t="shared" si="4976"/>
        <v>#N/A</v>
      </c>
      <c r="T2886" s="52" t="e">
        <f t="shared" si="4976"/>
        <v>#N/A</v>
      </c>
      <c r="U2886" s="52" t="e">
        <f t="shared" si="4976"/>
        <v>#N/A</v>
      </c>
      <c r="V2886" s="52" t="e">
        <f t="shared" si="4976"/>
        <v>#N/A</v>
      </c>
      <c r="W2886" s="52" t="e">
        <f t="shared" si="4976"/>
        <v>#N/A</v>
      </c>
      <c r="X2886" s="55" t="e">
        <f t="shared" ref="X2886:X2887" si="4977">(H2886-(O2886*P2886)/100-3*(J2886*K2886)/100)/2</f>
        <v>#N/A</v>
      </c>
      <c r="Y2886" s="55" t="e">
        <f t="shared" ref="Y2886:Y2887" si="4978">SUM(X2886,(J2886*K2886/100))/(F2886/100)</f>
        <v>#N/A</v>
      </c>
      <c r="Z2886" s="55" t="e">
        <f t="shared" ref="Z2886" si="4979">U2886*0.5+U2887*0.5</f>
        <v>#N/A</v>
      </c>
      <c r="AA2886" s="55" t="e">
        <f t="shared" ref="AA2886:AA2887" si="4980">J2886/Y2886</f>
        <v>#N/A</v>
      </c>
      <c r="AB2886" s="336" t="e">
        <f t="shared" ref="AB2886:AB2887" si="4981">X2886/(Y2886-J2886)</f>
        <v>#N/A</v>
      </c>
      <c r="AC2886" s="223" t="e">
        <f ca="1">INDEX(FGA_COEFFS,1,1)+Z2886*INDEX(FGA_COEFFS,1,2)+Y2886*INDEX(FGA_COEFFS,1,3)+R2886*INDEX(FGA_COEFFS,1,4)+Q2887*INDEX(FGA_COEFFS,1,5)+S2886*INDEX(FGA_COEFFS,1,6)+T2887*INDEX(FGA_COEFFS,1,7)+M2887*INDEX(FGA_COEFFS,1,8)+Y2890*Y2891</f>
        <v>#N/A</v>
      </c>
      <c r="AD2886" s="223" t="e">
        <f ca="1">INDEX(THREEPTA_COEFFS,1,1)+AC2886*INDEX(THREEPTA_COEFFS,1,2)+J2886*INDEX(THREEPTA_COEFFS,1,3)+AA2886*INDEX(THREEPTA_COEFFS,1,4)+K2886*INDEX(THREEPTA_COEFFS,1,5)+L2887*INDEX(THREEPTA_COEFFS,1,6)+Z2890*Z2891</f>
        <v>#N/A</v>
      </c>
      <c r="AE2886" s="223" t="e">
        <f ca="1">INDEX(THREEPTPCT_COEFFS,1,1)+K2886*INDEX(THREEPTPCT_COEFFS,1,2)+L2887*INDEX(THREEPTPCT_COEFFS,1,3)+AA2890*AA2891</f>
        <v>#N/A</v>
      </c>
      <c r="AF2886" s="55" t="e">
        <f t="shared" ref="AF2886:AF2887" ca="1" si="4982">AC2886-AD2886</f>
        <v>#N/A</v>
      </c>
      <c r="AG2886" s="223" t="e">
        <f ca="1">INDEX(TWOPTPCT_COEFFS,1,1)+AB2886*INDEX(TWOPTPCT_COEFFS,1,2)+I2887*INDEX(TWOPTPCT_COEFFS,1,3)+G2887*INDEX(TWOPTPCT_COEFFS,1,4)+L2887*INDEX(TWOPTPCT_COEFFS,1,5)+AB2890*AB2891</f>
        <v>#N/A</v>
      </c>
      <c r="AH2886" s="223" t="e">
        <f ca="1">INDEX(FTA_COEFFS,1,1)+O2886*INDEX(FTA_COEFFS,1,2)+N2887*INDEX(FTA_COEFFS,1,3)+(Q2886+R2886)*INDEX(FTA_COEFFS,1,4)+(Q2887+R2887)*INDEX(FTA_COEFFS,1,5)+M2887*INDEX(FTA_COEFFS,1,6)+AC2890*AC2891</f>
        <v>#N/A</v>
      </c>
      <c r="AI2886" s="223" t="e">
        <f ca="1">INDEX(FTPCT_COEFFS,1,1)+P2886*INDEX(FTPCT_COEFFS,1,2)+F2886*INDEX(FTPCT_COEFFS,1,3)+G2887*INDEX(FTPCT_COEFFS,1,4)+AD2890*AD2891</f>
        <v>#N/A</v>
      </c>
      <c r="AJ2886" s="338" t="e">
        <f t="shared" ref="AJ2886:AJ2887" ca="1" si="4983">AD2886*AE2886/100+AF2886*AG2886+AH2886*AI2886/100</f>
        <v>#N/A</v>
      </c>
      <c r="AK2886" s="55"/>
      <c r="AL2886" s="55"/>
      <c r="AM2886" s="55"/>
      <c r="AN2886" s="55"/>
      <c r="AO2886" s="55"/>
      <c r="AP2886" s="55"/>
      <c r="AQ2886" s="55"/>
      <c r="AR2886" s="55"/>
    </row>
    <row r="2887" spans="1:45" x14ac:dyDescent="0.3">
      <c r="B2887" s="54" t="s">
        <v>175</v>
      </c>
      <c r="C2887" s="54">
        <f>C2880</f>
        <v>0</v>
      </c>
      <c r="D2887" s="56" t="e">
        <f t="shared" ca="1" si="4975"/>
        <v>#N/A</v>
      </c>
      <c r="E2887" s="52" t="e">
        <f t="shared" ref="E2887:W2887" si="4984">E2880</f>
        <v>#N/A</v>
      </c>
      <c r="F2887" s="52" t="e">
        <f t="shared" si="4984"/>
        <v>#N/A</v>
      </c>
      <c r="G2887" s="52" t="e">
        <f t="shared" si="4984"/>
        <v>#N/A</v>
      </c>
      <c r="H2887" s="52" t="e">
        <f t="shared" si="4984"/>
        <v>#N/A</v>
      </c>
      <c r="I2887" s="52" t="e">
        <f t="shared" si="4984"/>
        <v>#N/A</v>
      </c>
      <c r="J2887" s="52" t="e">
        <f t="shared" si="4984"/>
        <v>#N/A</v>
      </c>
      <c r="K2887" s="52" t="e">
        <f t="shared" si="4984"/>
        <v>#N/A</v>
      </c>
      <c r="L2887" s="52" t="e">
        <f t="shared" si="4984"/>
        <v>#N/A</v>
      </c>
      <c r="M2887" s="52" t="e">
        <f t="shared" si="4984"/>
        <v>#N/A</v>
      </c>
      <c r="N2887" s="52" t="e">
        <f t="shared" si="4984"/>
        <v>#N/A</v>
      </c>
      <c r="O2887" s="52" t="e">
        <f t="shared" si="4984"/>
        <v>#N/A</v>
      </c>
      <c r="P2887" s="52" t="e">
        <f t="shared" si="4984"/>
        <v>#N/A</v>
      </c>
      <c r="Q2887" s="52" t="e">
        <f t="shared" si="4984"/>
        <v>#N/A</v>
      </c>
      <c r="R2887" s="52" t="e">
        <f t="shared" si="4984"/>
        <v>#N/A</v>
      </c>
      <c r="S2887" s="52" t="e">
        <f t="shared" si="4984"/>
        <v>#N/A</v>
      </c>
      <c r="T2887" s="52" t="e">
        <f t="shared" si="4984"/>
        <v>#N/A</v>
      </c>
      <c r="U2887" s="52" t="e">
        <f t="shared" si="4984"/>
        <v>#N/A</v>
      </c>
      <c r="V2887" s="52" t="e">
        <f t="shared" si="4984"/>
        <v>#N/A</v>
      </c>
      <c r="W2887" s="52" t="e">
        <f t="shared" si="4984"/>
        <v>#N/A</v>
      </c>
      <c r="X2887" s="55" t="e">
        <f t="shared" si="4977"/>
        <v>#N/A</v>
      </c>
      <c r="Y2887" s="55" t="e">
        <f t="shared" si="4978"/>
        <v>#N/A</v>
      </c>
      <c r="Z2887" s="55" t="e">
        <f t="shared" ref="Z2887" si="4985">Z2886</f>
        <v>#N/A</v>
      </c>
      <c r="AA2887" s="55" t="e">
        <f t="shared" si="4980"/>
        <v>#N/A</v>
      </c>
      <c r="AB2887" s="336" t="e">
        <f t="shared" si="4981"/>
        <v>#N/A</v>
      </c>
      <c r="AC2887" s="223" t="e">
        <f ca="1">INDEX(FGA_COEFFS,1,1)+Z2887*INDEX(FGA_COEFFS,1,2)+Y2887*INDEX(FGA_COEFFS,1,3)+R2887*INDEX(FGA_COEFFS,1,4)+Q2886*INDEX(FGA_COEFFS,1,5)+S2887*INDEX(FGA_COEFFS,1,6)+T2886*INDEX(FGA_COEFFS,1,7)+M2886*INDEX(FGA_COEFFS,1,8)+Y2890*Y2892</f>
        <v>#N/A</v>
      </c>
      <c r="AD2887" s="223" t="e">
        <f ca="1">INDEX(THREEPTA_COEFFS,1,1)+AC2887*INDEX(THREEPTA_COEFFS,1,2)+J2887*INDEX(THREEPTA_COEFFS,1,3)+AA2887*INDEX(THREEPTA_COEFFS,1,4)+K2887*INDEX(THREEPTA_COEFFS,1,5)+L2886*INDEX(THREEPTA_COEFFS,1,6)+Z2890*Z2892</f>
        <v>#N/A</v>
      </c>
      <c r="AE2887" s="223" t="e">
        <f ca="1">INDEX(THREEPTPCT_COEFFS,1,1)+K2887*INDEX(THREEPTPCT_COEFFS,1,2)+L2886*INDEX(THREEPTPCT_COEFFS,1,3)+AA2890*AA2892</f>
        <v>#N/A</v>
      </c>
      <c r="AF2887" s="55" t="e">
        <f t="shared" ca="1" si="4982"/>
        <v>#N/A</v>
      </c>
      <c r="AG2887" s="223" t="e">
        <f ca="1">INDEX(TWOPTPCT_COEFFS,1,1)+AB2887*INDEX(TWOPTPCT_COEFFS,1,2)+I2886*INDEX(TWOPTPCT_COEFFS,1,3)+G2886*INDEX(TWOPTPCT_COEFFS,1,4)+L2886*INDEX(TWOPTPCT_COEFFS,1,5)+AB2890*AB2892</f>
        <v>#N/A</v>
      </c>
      <c r="AH2887" s="223" t="e">
        <f ca="1">INDEX(FTA_COEFFS,1,1)+O2887*INDEX(FTA_COEFFS,1,2)+N2886*INDEX(FTA_COEFFS,1,3)+(Q2887+R2887)*INDEX(FTA_COEFFS,1,4)+(Q2886+R2886)*INDEX(FTA_COEFFS,1,5)+M2886*INDEX(FTA_COEFFS,1,6)+AC2890*AC2892</f>
        <v>#N/A</v>
      </c>
      <c r="AI2887" s="223" t="e">
        <f ca="1">INDEX(FTPCT_COEFFS,1,1)+P2887*INDEX(FTPCT_COEFFS,1,2)+F2887*INDEX(FTPCT_COEFFS,1,3)+G2886*INDEX(FTPCT_COEFFS,1,4)+AD2890*AD2892</f>
        <v>#N/A</v>
      </c>
      <c r="AJ2887" s="338" t="e">
        <f t="shared" ca="1" si="4983"/>
        <v>#N/A</v>
      </c>
      <c r="AK2887" s="55"/>
      <c r="AL2887" s="55"/>
      <c r="AM2887" s="55"/>
      <c r="AN2887" s="55"/>
      <c r="AO2887" s="55"/>
      <c r="AP2887" s="55"/>
      <c r="AQ2887" s="55"/>
      <c r="AR2887" s="55"/>
    </row>
    <row r="2888" spans="1:45" x14ac:dyDescent="0.3">
      <c r="A2888" s="54" t="e">
        <f ca="1">IF(D2886&gt;(D2887+(AVERAGE(V2886,W2886)-AVERAGE(V2887,W2887))/2)+2.5,C2886,IF(D2887&gt;(D2886+(AVERAGE(V2887,W2887)-AVERAGE(V2886,W2886))/2)+2.5,C2887,"Close"))</f>
        <v>#N/A</v>
      </c>
      <c r="B2888" s="64" t="e">
        <f ca="1">IF(D2887&gt;D2886,C2887,C2886)</f>
        <v>#N/A</v>
      </c>
      <c r="D2888" s="56"/>
      <c r="X2888" s="55"/>
      <c r="Y2888" s="55"/>
      <c r="Z2888" s="55"/>
      <c r="AA2888" s="55"/>
      <c r="AB2888" s="55"/>
      <c r="AC2888" s="337"/>
      <c r="AD2888" s="337"/>
      <c r="AE2888" s="337"/>
      <c r="AF2888" s="337"/>
      <c r="AG2888" s="337"/>
      <c r="AH2888" s="337"/>
      <c r="AI2888" s="337"/>
      <c r="AJ2888" s="337"/>
      <c r="AK2888" s="337"/>
      <c r="AL2888" s="337"/>
      <c r="AM2888" s="55"/>
      <c r="AN2888" s="55"/>
      <c r="AO2888" s="55"/>
      <c r="AP2888" s="55"/>
      <c r="AQ2888" s="55"/>
      <c r="AR2888" s="55"/>
      <c r="AS2888" s="55"/>
    </row>
    <row r="2889" spans="1:45" x14ac:dyDescent="0.3">
      <c r="X2889" s="54" t="s">
        <v>1305</v>
      </c>
      <c r="Y2889" s="54" t="s">
        <v>128</v>
      </c>
      <c r="Z2889" s="54" t="s">
        <v>157</v>
      </c>
      <c r="AA2889" s="54" t="s">
        <v>151</v>
      </c>
      <c r="AB2889" s="54" t="s">
        <v>1327</v>
      </c>
      <c r="AC2889" s="54" t="s">
        <v>129</v>
      </c>
      <c r="AD2889" s="54" t="s">
        <v>116</v>
      </c>
      <c r="AE2889" s="54"/>
      <c r="AF2889" s="54"/>
      <c r="AG2889" s="54"/>
      <c r="AH2889" s="54"/>
      <c r="AI2889" s="54"/>
      <c r="AJ2889" s="54"/>
      <c r="AK2889" s="54"/>
      <c r="AL2889" s="54"/>
      <c r="AM2889" s="54"/>
      <c r="AN2889" s="54"/>
      <c r="AO2889" s="54"/>
      <c r="AP2889" s="54"/>
      <c r="AQ2889" s="54"/>
      <c r="AR2889" s="54"/>
      <c r="AS2889" s="54"/>
    </row>
    <row r="2890" spans="1:45" x14ac:dyDescent="0.3">
      <c r="X2890" s="54"/>
      <c r="Y2890" s="54">
        <f t="shared" ref="Y2890:AD2890" si="4986">Y2883</f>
        <v>6.4436999999999998</v>
      </c>
      <c r="Z2890" s="54">
        <f t="shared" si="4986"/>
        <v>4.9371</v>
      </c>
      <c r="AA2890" s="54">
        <f t="shared" si="4986"/>
        <v>11.350300000000001</v>
      </c>
      <c r="AB2890" s="54">
        <f t="shared" si="4986"/>
        <v>7.1900000000000006E-2</v>
      </c>
      <c r="AC2890" s="54">
        <f t="shared" si="4986"/>
        <v>6.2766000000000002</v>
      </c>
      <c r="AD2890" s="54">
        <f t="shared" si="4986"/>
        <v>11.042999999999999</v>
      </c>
      <c r="AE2890" s="54"/>
      <c r="AF2890" s="336"/>
      <c r="AG2890" s="336"/>
      <c r="AH2890" s="336"/>
      <c r="AI2890" s="54"/>
      <c r="AJ2890" s="54"/>
      <c r="AK2890" s="54"/>
      <c r="AL2890" s="54"/>
      <c r="AM2890" s="54"/>
      <c r="AN2890" s="54"/>
      <c r="AO2890" s="54"/>
      <c r="AP2890" s="54"/>
      <c r="AQ2890" s="54"/>
      <c r="AR2890" s="54"/>
      <c r="AS2890" s="54"/>
    </row>
    <row r="2891" spans="1:45" x14ac:dyDescent="0.3">
      <c r="D2891" s="56"/>
      <c r="X2891" s="336"/>
      <c r="Y2891" s="336">
        <f t="shared" ca="1" si="4950"/>
        <v>0.82349983979006236</v>
      </c>
      <c r="Z2891" s="336">
        <f t="shared" ca="1" si="4950"/>
        <v>-9.9255283023225574E-2</v>
      </c>
      <c r="AA2891" s="336">
        <f t="shared" ca="1" si="4950"/>
        <v>-5.0811982947369227E-3</v>
      </c>
      <c r="AB2891" s="336">
        <f t="shared" ca="1" si="4950"/>
        <v>0.12853750323841401</v>
      </c>
      <c r="AC2891" s="336">
        <f t="shared" ca="1" si="4950"/>
        <v>1.1336360016149218</v>
      </c>
      <c r="AD2891" s="336">
        <f t="shared" ca="1" si="4950"/>
        <v>1.3427201721900239</v>
      </c>
      <c r="AE2891" s="336"/>
      <c r="AF2891" s="336"/>
      <c r="AG2891" s="336"/>
      <c r="AH2891" s="336"/>
      <c r="AI2891" s="54"/>
      <c r="AJ2891" s="54"/>
      <c r="AK2891" s="54"/>
      <c r="AL2891" s="336"/>
      <c r="AM2891" s="336"/>
      <c r="AN2891" s="336"/>
      <c r="AO2891" s="336"/>
      <c r="AP2891" s="54"/>
      <c r="AQ2891" s="336"/>
      <c r="AR2891" s="336"/>
      <c r="AS2891" s="336"/>
    </row>
    <row r="2892" spans="1:45" x14ac:dyDescent="0.3">
      <c r="C2892" s="54"/>
      <c r="D2892" s="56"/>
      <c r="Y2892" s="336">
        <f t="shared" ca="1" si="4950"/>
        <v>-0.50237564285744396</v>
      </c>
      <c r="Z2892" s="336">
        <f t="shared" ca="1" si="4950"/>
        <v>0.10588615876415707</v>
      </c>
      <c r="AA2892" s="336">
        <f t="shared" ca="1" si="4950"/>
        <v>5.6550134318127899E-3</v>
      </c>
      <c r="AB2892" s="336">
        <f t="shared" ca="1" si="4950"/>
        <v>0.66145245453677171</v>
      </c>
      <c r="AC2892" s="336">
        <f t="shared" ca="1" si="4950"/>
        <v>0.53100549044536605</v>
      </c>
      <c r="AD2892" s="336">
        <f t="shared" ca="1" si="4950"/>
        <v>-0.68793084839296648</v>
      </c>
      <c r="AE2892" s="55"/>
      <c r="AF2892" s="55"/>
      <c r="AG2892" s="55"/>
      <c r="AH2892" s="55"/>
      <c r="AI2892" s="55"/>
      <c r="AJ2892" s="55"/>
      <c r="AK2892" s="55"/>
      <c r="AL2892" s="55"/>
      <c r="AM2892" s="55"/>
      <c r="AN2892" s="55"/>
      <c r="AO2892" s="55"/>
      <c r="AP2892" s="55"/>
      <c r="AQ2892" s="55"/>
      <c r="AR2892" s="55"/>
      <c r="AS2892" s="55"/>
    </row>
    <row r="2893" spans="1:45" x14ac:dyDescent="0.3">
      <c r="B2893" s="54" t="s">
        <v>172</v>
      </c>
      <c r="C2893" s="53">
        <f>C2886</f>
        <v>0</v>
      </c>
      <c r="D2893" s="56" t="e">
        <f t="shared" ref="D2893:D2894" ca="1" si="4987">AJ2893</f>
        <v>#N/A</v>
      </c>
      <c r="E2893" s="52" t="e">
        <f t="shared" ref="E2893:W2893" si="4988">E2886</f>
        <v>#N/A</v>
      </c>
      <c r="F2893" s="52" t="e">
        <f t="shared" si="4988"/>
        <v>#N/A</v>
      </c>
      <c r="G2893" s="52" t="e">
        <f t="shared" si="4988"/>
        <v>#N/A</v>
      </c>
      <c r="H2893" s="52" t="e">
        <f t="shared" si="4988"/>
        <v>#N/A</v>
      </c>
      <c r="I2893" s="52" t="e">
        <f t="shared" si="4988"/>
        <v>#N/A</v>
      </c>
      <c r="J2893" s="52" t="e">
        <f t="shared" si="4988"/>
        <v>#N/A</v>
      </c>
      <c r="K2893" s="52" t="e">
        <f t="shared" si="4988"/>
        <v>#N/A</v>
      </c>
      <c r="L2893" s="52" t="e">
        <f t="shared" si="4988"/>
        <v>#N/A</v>
      </c>
      <c r="M2893" s="52" t="e">
        <f t="shared" si="4988"/>
        <v>#N/A</v>
      </c>
      <c r="N2893" s="52" t="e">
        <f t="shared" si="4988"/>
        <v>#N/A</v>
      </c>
      <c r="O2893" s="52" t="e">
        <f t="shared" si="4988"/>
        <v>#N/A</v>
      </c>
      <c r="P2893" s="52" t="e">
        <f t="shared" si="4988"/>
        <v>#N/A</v>
      </c>
      <c r="Q2893" s="52" t="e">
        <f t="shared" si="4988"/>
        <v>#N/A</v>
      </c>
      <c r="R2893" s="52" t="e">
        <f t="shared" si="4988"/>
        <v>#N/A</v>
      </c>
      <c r="S2893" s="52" t="e">
        <f t="shared" si="4988"/>
        <v>#N/A</v>
      </c>
      <c r="T2893" s="52" t="e">
        <f t="shared" si="4988"/>
        <v>#N/A</v>
      </c>
      <c r="U2893" s="52" t="e">
        <f t="shared" si="4988"/>
        <v>#N/A</v>
      </c>
      <c r="V2893" s="52" t="e">
        <f t="shared" si="4988"/>
        <v>#N/A</v>
      </c>
      <c r="W2893" s="52" t="e">
        <f t="shared" si="4988"/>
        <v>#N/A</v>
      </c>
      <c r="X2893" s="55" t="e">
        <f t="shared" ref="X2893:X2894" si="4989">(H2893-(O2893*P2893)/100-3*(J2893*K2893)/100)/2</f>
        <v>#N/A</v>
      </c>
      <c r="Y2893" s="55" t="e">
        <f t="shared" ref="Y2893:Y2894" si="4990">SUM(X2893,(J2893*K2893/100))/(F2893/100)</f>
        <v>#N/A</v>
      </c>
      <c r="Z2893" s="55" t="e">
        <f t="shared" ref="Z2893" si="4991">U2893*0.5+U2894*0.5</f>
        <v>#N/A</v>
      </c>
      <c r="AA2893" s="55" t="e">
        <f t="shared" ref="AA2893:AA2894" si="4992">J2893/Y2893</f>
        <v>#N/A</v>
      </c>
      <c r="AB2893" s="336" t="e">
        <f t="shared" ref="AB2893:AB2894" si="4993">X2893/(Y2893-J2893)</f>
        <v>#N/A</v>
      </c>
      <c r="AC2893" s="223" t="e">
        <f ca="1">INDEX(FGA_COEFFS,1,1)+Z2893*INDEX(FGA_COEFFS,1,2)+Y2893*INDEX(FGA_COEFFS,1,3)+R2893*INDEX(FGA_COEFFS,1,4)+Q2894*INDEX(FGA_COEFFS,1,5)+S2893*INDEX(FGA_COEFFS,1,6)+T2894*INDEX(FGA_COEFFS,1,7)+M2894*INDEX(FGA_COEFFS,1,8)+Y2897*Y2898</f>
        <v>#N/A</v>
      </c>
      <c r="AD2893" s="223" t="e">
        <f ca="1">INDEX(THREEPTA_COEFFS,1,1)+AC2893*INDEX(THREEPTA_COEFFS,1,2)+J2893*INDEX(THREEPTA_COEFFS,1,3)+AA2893*INDEX(THREEPTA_COEFFS,1,4)+K2893*INDEX(THREEPTA_COEFFS,1,5)+L2894*INDEX(THREEPTA_COEFFS,1,6)+Z2897*Z2898</f>
        <v>#N/A</v>
      </c>
      <c r="AE2893" s="223" t="e">
        <f ca="1">INDEX(THREEPTPCT_COEFFS,1,1)+K2893*INDEX(THREEPTPCT_COEFFS,1,2)+L2894*INDEX(THREEPTPCT_COEFFS,1,3)+AA2897*AA2898</f>
        <v>#N/A</v>
      </c>
      <c r="AF2893" s="55" t="e">
        <f t="shared" ref="AF2893:AF2894" ca="1" si="4994">AC2893-AD2893</f>
        <v>#N/A</v>
      </c>
      <c r="AG2893" s="223" t="e">
        <f ca="1">INDEX(TWOPTPCT_COEFFS,1,1)+AB2893*INDEX(TWOPTPCT_COEFFS,1,2)+I2894*INDEX(TWOPTPCT_COEFFS,1,3)+G2894*INDEX(TWOPTPCT_COEFFS,1,4)+L2894*INDEX(TWOPTPCT_COEFFS,1,5)+AB2897*AB2898</f>
        <v>#N/A</v>
      </c>
      <c r="AH2893" s="223" t="e">
        <f ca="1">INDEX(FTA_COEFFS,1,1)+O2893*INDEX(FTA_COEFFS,1,2)+N2894*INDEX(FTA_COEFFS,1,3)+(Q2893+R2893)*INDEX(FTA_COEFFS,1,4)+(Q2894+R2894)*INDEX(FTA_COEFFS,1,5)+M2894*INDEX(FTA_COEFFS,1,6)+AC2897*AC2898</f>
        <v>#N/A</v>
      </c>
      <c r="AI2893" s="223" t="e">
        <f ca="1">INDEX(FTPCT_COEFFS,1,1)+P2893*INDEX(FTPCT_COEFFS,1,2)+F2893*INDEX(FTPCT_COEFFS,1,3)+G2894*INDEX(FTPCT_COEFFS,1,4)+AD2897*AD2898</f>
        <v>#N/A</v>
      </c>
      <c r="AJ2893" s="338" t="e">
        <f t="shared" ref="AJ2893:AJ2894" ca="1" si="4995">AD2893*AE2893/100+AF2893*AG2893+AH2893*AI2893/100</f>
        <v>#N/A</v>
      </c>
      <c r="AK2893" s="55"/>
      <c r="AL2893" s="55"/>
      <c r="AM2893" s="55"/>
      <c r="AN2893" s="55"/>
      <c r="AO2893" s="55"/>
      <c r="AP2893" s="55"/>
      <c r="AQ2893" s="55"/>
      <c r="AR2893" s="55"/>
    </row>
    <row r="2894" spans="1:45" x14ac:dyDescent="0.3">
      <c r="B2894" s="54" t="s">
        <v>175</v>
      </c>
      <c r="C2894" s="54">
        <f>C2887</f>
        <v>0</v>
      </c>
      <c r="D2894" s="56" t="e">
        <f t="shared" ca="1" si="4987"/>
        <v>#N/A</v>
      </c>
      <c r="E2894" s="52" t="e">
        <f t="shared" ref="E2894:W2894" si="4996">E2887</f>
        <v>#N/A</v>
      </c>
      <c r="F2894" s="52" t="e">
        <f t="shared" si="4996"/>
        <v>#N/A</v>
      </c>
      <c r="G2894" s="52" t="e">
        <f t="shared" si="4996"/>
        <v>#N/A</v>
      </c>
      <c r="H2894" s="52" t="e">
        <f t="shared" si="4996"/>
        <v>#N/A</v>
      </c>
      <c r="I2894" s="52" t="e">
        <f t="shared" si="4996"/>
        <v>#N/A</v>
      </c>
      <c r="J2894" s="52" t="e">
        <f t="shared" si="4996"/>
        <v>#N/A</v>
      </c>
      <c r="K2894" s="52" t="e">
        <f t="shared" si="4996"/>
        <v>#N/A</v>
      </c>
      <c r="L2894" s="52" t="e">
        <f t="shared" si="4996"/>
        <v>#N/A</v>
      </c>
      <c r="M2894" s="52" t="e">
        <f t="shared" si="4996"/>
        <v>#N/A</v>
      </c>
      <c r="N2894" s="52" t="e">
        <f t="shared" si="4996"/>
        <v>#N/A</v>
      </c>
      <c r="O2894" s="52" t="e">
        <f t="shared" si="4996"/>
        <v>#N/A</v>
      </c>
      <c r="P2894" s="52" t="e">
        <f t="shared" si="4996"/>
        <v>#N/A</v>
      </c>
      <c r="Q2894" s="52" t="e">
        <f t="shared" si="4996"/>
        <v>#N/A</v>
      </c>
      <c r="R2894" s="52" t="e">
        <f t="shared" si="4996"/>
        <v>#N/A</v>
      </c>
      <c r="S2894" s="52" t="e">
        <f t="shared" si="4996"/>
        <v>#N/A</v>
      </c>
      <c r="T2894" s="52" t="e">
        <f t="shared" si="4996"/>
        <v>#N/A</v>
      </c>
      <c r="U2894" s="52" t="e">
        <f t="shared" si="4996"/>
        <v>#N/A</v>
      </c>
      <c r="V2894" s="52" t="e">
        <f t="shared" si="4996"/>
        <v>#N/A</v>
      </c>
      <c r="W2894" s="52" t="e">
        <f t="shared" si="4996"/>
        <v>#N/A</v>
      </c>
      <c r="X2894" s="55" t="e">
        <f t="shared" si="4989"/>
        <v>#N/A</v>
      </c>
      <c r="Y2894" s="55" t="e">
        <f t="shared" si="4990"/>
        <v>#N/A</v>
      </c>
      <c r="Z2894" s="55" t="e">
        <f t="shared" ref="Z2894" si="4997">Z2893</f>
        <v>#N/A</v>
      </c>
      <c r="AA2894" s="55" t="e">
        <f t="shared" si="4992"/>
        <v>#N/A</v>
      </c>
      <c r="AB2894" s="336" t="e">
        <f t="shared" si="4993"/>
        <v>#N/A</v>
      </c>
      <c r="AC2894" s="223" t="e">
        <f ca="1">INDEX(FGA_COEFFS,1,1)+Z2894*INDEX(FGA_COEFFS,1,2)+Y2894*INDEX(FGA_COEFFS,1,3)+R2894*INDEX(FGA_COEFFS,1,4)+Q2893*INDEX(FGA_COEFFS,1,5)+S2894*INDEX(FGA_COEFFS,1,6)+T2893*INDEX(FGA_COEFFS,1,7)+M2893*INDEX(FGA_COEFFS,1,8)+Y2897*Y2899</f>
        <v>#N/A</v>
      </c>
      <c r="AD2894" s="223" t="e">
        <f ca="1">INDEX(THREEPTA_COEFFS,1,1)+AC2894*INDEX(THREEPTA_COEFFS,1,2)+J2894*INDEX(THREEPTA_COEFFS,1,3)+AA2894*INDEX(THREEPTA_COEFFS,1,4)+K2894*INDEX(THREEPTA_COEFFS,1,5)+L2893*INDEX(THREEPTA_COEFFS,1,6)+Z2897*Z2899</f>
        <v>#N/A</v>
      </c>
      <c r="AE2894" s="223" t="e">
        <f ca="1">INDEX(THREEPTPCT_COEFFS,1,1)+K2894*INDEX(THREEPTPCT_COEFFS,1,2)+L2893*INDEX(THREEPTPCT_COEFFS,1,3)+AA2897*AA2899</f>
        <v>#N/A</v>
      </c>
      <c r="AF2894" s="55" t="e">
        <f t="shared" ca="1" si="4994"/>
        <v>#N/A</v>
      </c>
      <c r="AG2894" s="223" t="e">
        <f ca="1">INDEX(TWOPTPCT_COEFFS,1,1)+AB2894*INDEX(TWOPTPCT_COEFFS,1,2)+I2893*INDEX(TWOPTPCT_COEFFS,1,3)+G2893*INDEX(TWOPTPCT_COEFFS,1,4)+L2893*INDEX(TWOPTPCT_COEFFS,1,5)+AB2897*AB2899</f>
        <v>#N/A</v>
      </c>
      <c r="AH2894" s="223" t="e">
        <f ca="1">INDEX(FTA_COEFFS,1,1)+O2894*INDEX(FTA_COEFFS,1,2)+N2893*INDEX(FTA_COEFFS,1,3)+(Q2894+R2894)*INDEX(FTA_COEFFS,1,4)+(Q2893+R2893)*INDEX(FTA_COEFFS,1,5)+M2893*INDEX(FTA_COEFFS,1,6)+AC2897*AC2899</f>
        <v>#N/A</v>
      </c>
      <c r="AI2894" s="223" t="e">
        <f ca="1">INDEX(FTPCT_COEFFS,1,1)+P2894*INDEX(FTPCT_COEFFS,1,2)+F2894*INDEX(FTPCT_COEFFS,1,3)+G2893*INDEX(FTPCT_COEFFS,1,4)+AD2897*AD2899</f>
        <v>#N/A</v>
      </c>
      <c r="AJ2894" s="338" t="e">
        <f t="shared" ca="1" si="4995"/>
        <v>#N/A</v>
      </c>
      <c r="AK2894" s="55"/>
      <c r="AL2894" s="55"/>
      <c r="AM2894" s="55"/>
      <c r="AN2894" s="55"/>
      <c r="AO2894" s="55"/>
      <c r="AP2894" s="55"/>
      <c r="AQ2894" s="55"/>
      <c r="AR2894" s="55"/>
    </row>
    <row r="2895" spans="1:45" x14ac:dyDescent="0.3">
      <c r="A2895" s="54" t="e">
        <f ca="1">IF(D2893&gt;(D2894+(AVERAGE(V2893,W2893)-AVERAGE(V2894,W2894))/2)+2.5,C2893,IF(D2894&gt;(D2893+(AVERAGE(V2894,W2894)-AVERAGE(V2893,W2893))/2)+2.5,C2894,"Close"))</f>
        <v>#N/A</v>
      </c>
      <c r="B2895" s="64" t="e">
        <f ca="1">IF(D2894&gt;D2893,C2894,C2893)</f>
        <v>#N/A</v>
      </c>
      <c r="D2895" s="56"/>
      <c r="X2895" s="55"/>
      <c r="Y2895" s="55"/>
      <c r="Z2895" s="55"/>
      <c r="AA2895" s="55"/>
      <c r="AB2895" s="55"/>
      <c r="AC2895" s="337"/>
      <c r="AD2895" s="337"/>
      <c r="AE2895" s="337"/>
      <c r="AF2895" s="337"/>
      <c r="AG2895" s="337"/>
      <c r="AH2895" s="337"/>
      <c r="AI2895" s="337"/>
      <c r="AJ2895" s="337"/>
      <c r="AK2895" s="337"/>
      <c r="AL2895" s="337"/>
      <c r="AM2895" s="55"/>
      <c r="AN2895" s="55"/>
      <c r="AO2895" s="55"/>
      <c r="AP2895" s="55"/>
      <c r="AQ2895" s="55"/>
      <c r="AR2895" s="55"/>
      <c r="AS2895" s="55"/>
    </row>
    <row r="2896" spans="1:45" x14ac:dyDescent="0.3">
      <c r="X2896" s="54" t="s">
        <v>1305</v>
      </c>
      <c r="Y2896" s="54" t="s">
        <v>128</v>
      </c>
      <c r="Z2896" s="54" t="s">
        <v>157</v>
      </c>
      <c r="AA2896" s="54" t="s">
        <v>151</v>
      </c>
      <c r="AB2896" s="54" t="s">
        <v>1327</v>
      </c>
      <c r="AC2896" s="54" t="s">
        <v>129</v>
      </c>
      <c r="AD2896" s="54" t="s">
        <v>116</v>
      </c>
      <c r="AE2896" s="54"/>
      <c r="AF2896" s="54"/>
      <c r="AG2896" s="54"/>
      <c r="AH2896" s="54"/>
      <c r="AI2896" s="54"/>
      <c r="AJ2896" s="54"/>
      <c r="AK2896" s="54"/>
      <c r="AL2896" s="54"/>
      <c r="AM2896" s="54"/>
      <c r="AN2896" s="54"/>
      <c r="AO2896" s="54"/>
      <c r="AP2896" s="54"/>
      <c r="AQ2896" s="54"/>
      <c r="AR2896" s="54"/>
      <c r="AS2896" s="54"/>
    </row>
    <row r="2897" spans="1:45" x14ac:dyDescent="0.3">
      <c r="X2897" s="54"/>
      <c r="Y2897" s="54">
        <f t="shared" ref="Y2897:AD2897" si="4998">Y2890</f>
        <v>6.4436999999999998</v>
      </c>
      <c r="Z2897" s="54">
        <f t="shared" si="4998"/>
        <v>4.9371</v>
      </c>
      <c r="AA2897" s="54">
        <f t="shared" si="4998"/>
        <v>11.350300000000001</v>
      </c>
      <c r="AB2897" s="54">
        <f t="shared" si="4998"/>
        <v>7.1900000000000006E-2</v>
      </c>
      <c r="AC2897" s="54">
        <f t="shared" si="4998"/>
        <v>6.2766000000000002</v>
      </c>
      <c r="AD2897" s="54">
        <f t="shared" si="4998"/>
        <v>11.042999999999999</v>
      </c>
      <c r="AE2897" s="54"/>
      <c r="AF2897" s="336"/>
      <c r="AG2897" s="336"/>
      <c r="AH2897" s="336"/>
      <c r="AI2897" s="54"/>
      <c r="AJ2897" s="54"/>
      <c r="AK2897" s="54"/>
      <c r="AL2897" s="54"/>
      <c r="AM2897" s="54"/>
      <c r="AN2897" s="54"/>
      <c r="AO2897" s="54"/>
      <c r="AP2897" s="54"/>
      <c r="AQ2897" s="54"/>
      <c r="AR2897" s="54"/>
      <c r="AS2897" s="54"/>
    </row>
    <row r="2898" spans="1:45" x14ac:dyDescent="0.3">
      <c r="D2898" s="56"/>
      <c r="X2898" s="336"/>
      <c r="Y2898" s="336">
        <f t="shared" ca="1" si="4950"/>
        <v>0.29884744056423129</v>
      </c>
      <c r="Z2898" s="336">
        <f t="shared" ca="1" si="4950"/>
        <v>1.4830979903249447E-2</v>
      </c>
      <c r="AA2898" s="336">
        <f t="shared" ca="1" si="4950"/>
        <v>4.2441484311192394E-4</v>
      </c>
      <c r="AB2898" s="336">
        <f t="shared" ca="1" si="4950"/>
        <v>-0.52782358617756597</v>
      </c>
      <c r="AC2898" s="336">
        <f t="shared" ca="1" si="4950"/>
        <v>0.8222170885222303</v>
      </c>
      <c r="AD2898" s="336">
        <f t="shared" ca="1" si="4950"/>
        <v>0.14606399166810752</v>
      </c>
      <c r="AE2898" s="336"/>
      <c r="AF2898" s="336"/>
      <c r="AG2898" s="336"/>
      <c r="AH2898" s="336"/>
      <c r="AI2898" s="54"/>
      <c r="AJ2898" s="54"/>
      <c r="AK2898" s="54"/>
      <c r="AL2898" s="336"/>
      <c r="AM2898" s="336"/>
      <c r="AN2898" s="336"/>
      <c r="AO2898" s="336"/>
      <c r="AP2898" s="54"/>
      <c r="AQ2898" s="336"/>
      <c r="AR2898" s="336"/>
      <c r="AS2898" s="336"/>
    </row>
    <row r="2899" spans="1:45" x14ac:dyDescent="0.3">
      <c r="C2899" s="54"/>
      <c r="D2899" s="56"/>
      <c r="Y2899" s="336">
        <f t="shared" ca="1" si="4950"/>
        <v>-2.8241739082708866E-3</v>
      </c>
      <c r="Z2899" s="336">
        <f t="shared" ca="1" si="4950"/>
        <v>-1.433325359979331</v>
      </c>
      <c r="AA2899" s="336">
        <f t="shared" ca="1" si="4950"/>
        <v>-0.18001136134291607</v>
      </c>
      <c r="AB2899" s="336">
        <f t="shared" ca="1" si="4950"/>
        <v>-9.4313276169785409E-2</v>
      </c>
      <c r="AC2899" s="336">
        <f t="shared" ca="1" si="4950"/>
        <v>0.46898447607900545</v>
      </c>
      <c r="AD2899" s="336">
        <f t="shared" ca="1" si="4950"/>
        <v>-0.3423281953047384</v>
      </c>
      <c r="AE2899" s="55"/>
      <c r="AF2899" s="55"/>
      <c r="AG2899" s="55"/>
      <c r="AH2899" s="55"/>
      <c r="AI2899" s="55"/>
      <c r="AJ2899" s="55"/>
      <c r="AK2899" s="55"/>
      <c r="AL2899" s="55"/>
      <c r="AM2899" s="55"/>
      <c r="AN2899" s="55"/>
      <c r="AO2899" s="55"/>
      <c r="AP2899" s="55"/>
      <c r="AQ2899" s="55"/>
      <c r="AR2899" s="55"/>
      <c r="AS2899" s="55"/>
    </row>
    <row r="2900" spans="1:45" x14ac:dyDescent="0.3">
      <c r="B2900" s="54" t="s">
        <v>172</v>
      </c>
      <c r="C2900" s="53">
        <f>C2893</f>
        <v>0</v>
      </c>
      <c r="D2900" s="56" t="e">
        <f t="shared" ref="D2900:D2901" ca="1" si="4999">AJ2900</f>
        <v>#N/A</v>
      </c>
      <c r="E2900" s="52" t="e">
        <f t="shared" ref="E2900:W2900" si="5000">E2893</f>
        <v>#N/A</v>
      </c>
      <c r="F2900" s="52" t="e">
        <f t="shared" si="5000"/>
        <v>#N/A</v>
      </c>
      <c r="G2900" s="52" t="e">
        <f t="shared" si="5000"/>
        <v>#N/A</v>
      </c>
      <c r="H2900" s="52" t="e">
        <f t="shared" si="5000"/>
        <v>#N/A</v>
      </c>
      <c r="I2900" s="52" t="e">
        <f t="shared" si="5000"/>
        <v>#N/A</v>
      </c>
      <c r="J2900" s="52" t="e">
        <f t="shared" si="5000"/>
        <v>#N/A</v>
      </c>
      <c r="K2900" s="52" t="e">
        <f t="shared" si="5000"/>
        <v>#N/A</v>
      </c>
      <c r="L2900" s="52" t="e">
        <f t="shared" si="5000"/>
        <v>#N/A</v>
      </c>
      <c r="M2900" s="52" t="e">
        <f t="shared" si="5000"/>
        <v>#N/A</v>
      </c>
      <c r="N2900" s="52" t="e">
        <f t="shared" si="5000"/>
        <v>#N/A</v>
      </c>
      <c r="O2900" s="52" t="e">
        <f t="shared" si="5000"/>
        <v>#N/A</v>
      </c>
      <c r="P2900" s="52" t="e">
        <f t="shared" si="5000"/>
        <v>#N/A</v>
      </c>
      <c r="Q2900" s="52" t="e">
        <f t="shared" si="5000"/>
        <v>#N/A</v>
      </c>
      <c r="R2900" s="52" t="e">
        <f t="shared" si="5000"/>
        <v>#N/A</v>
      </c>
      <c r="S2900" s="52" t="e">
        <f t="shared" si="5000"/>
        <v>#N/A</v>
      </c>
      <c r="T2900" s="52" t="e">
        <f t="shared" si="5000"/>
        <v>#N/A</v>
      </c>
      <c r="U2900" s="52" t="e">
        <f t="shared" si="5000"/>
        <v>#N/A</v>
      </c>
      <c r="V2900" s="52" t="e">
        <f t="shared" si="5000"/>
        <v>#N/A</v>
      </c>
      <c r="W2900" s="52" t="e">
        <f t="shared" si="5000"/>
        <v>#N/A</v>
      </c>
      <c r="X2900" s="55" t="e">
        <f t="shared" ref="X2900:X2901" si="5001">(H2900-(O2900*P2900)/100-3*(J2900*K2900)/100)/2</f>
        <v>#N/A</v>
      </c>
      <c r="Y2900" s="55" t="e">
        <f t="shared" ref="Y2900:Y2901" si="5002">SUM(X2900,(J2900*K2900/100))/(F2900/100)</f>
        <v>#N/A</v>
      </c>
      <c r="Z2900" s="55" t="e">
        <f t="shared" ref="Z2900" si="5003">U2900*0.5+U2901*0.5</f>
        <v>#N/A</v>
      </c>
      <c r="AA2900" s="55" t="e">
        <f t="shared" ref="AA2900:AA2901" si="5004">J2900/Y2900</f>
        <v>#N/A</v>
      </c>
      <c r="AB2900" s="336" t="e">
        <f t="shared" ref="AB2900:AB2901" si="5005">X2900/(Y2900-J2900)</f>
        <v>#N/A</v>
      </c>
      <c r="AC2900" s="223" t="e">
        <f ca="1">INDEX(FGA_COEFFS,1,1)+Z2900*INDEX(FGA_COEFFS,1,2)+Y2900*INDEX(FGA_COEFFS,1,3)+R2900*INDEX(FGA_COEFFS,1,4)+Q2901*INDEX(FGA_COEFFS,1,5)+S2900*INDEX(FGA_COEFFS,1,6)+T2901*INDEX(FGA_COEFFS,1,7)+M2901*INDEX(FGA_COEFFS,1,8)+Y2904*Y2905</f>
        <v>#N/A</v>
      </c>
      <c r="AD2900" s="223" t="e">
        <f ca="1">INDEX(THREEPTA_COEFFS,1,1)+AC2900*INDEX(THREEPTA_COEFFS,1,2)+J2900*INDEX(THREEPTA_COEFFS,1,3)+AA2900*INDEX(THREEPTA_COEFFS,1,4)+K2900*INDEX(THREEPTA_COEFFS,1,5)+L2901*INDEX(THREEPTA_COEFFS,1,6)+Z2904*Z2905</f>
        <v>#N/A</v>
      </c>
      <c r="AE2900" s="223" t="e">
        <f ca="1">INDEX(THREEPTPCT_COEFFS,1,1)+K2900*INDEX(THREEPTPCT_COEFFS,1,2)+L2901*INDEX(THREEPTPCT_COEFFS,1,3)+AA2904*AA2905</f>
        <v>#N/A</v>
      </c>
      <c r="AF2900" s="55" t="e">
        <f t="shared" ref="AF2900:AF2901" ca="1" si="5006">AC2900-AD2900</f>
        <v>#N/A</v>
      </c>
      <c r="AG2900" s="223" t="e">
        <f ca="1">INDEX(TWOPTPCT_COEFFS,1,1)+AB2900*INDEX(TWOPTPCT_COEFFS,1,2)+I2901*INDEX(TWOPTPCT_COEFFS,1,3)+G2901*INDEX(TWOPTPCT_COEFFS,1,4)+L2901*INDEX(TWOPTPCT_COEFFS,1,5)+AB2904*AB2905</f>
        <v>#N/A</v>
      </c>
      <c r="AH2900" s="223" t="e">
        <f ca="1">INDEX(FTA_COEFFS,1,1)+O2900*INDEX(FTA_COEFFS,1,2)+N2901*INDEX(FTA_COEFFS,1,3)+(Q2900+R2900)*INDEX(FTA_COEFFS,1,4)+(Q2901+R2901)*INDEX(FTA_COEFFS,1,5)+M2901*INDEX(FTA_COEFFS,1,6)+AC2904*AC2905</f>
        <v>#N/A</v>
      </c>
      <c r="AI2900" s="223" t="e">
        <f ca="1">INDEX(FTPCT_COEFFS,1,1)+P2900*INDEX(FTPCT_COEFFS,1,2)+F2900*INDEX(FTPCT_COEFFS,1,3)+G2901*INDEX(FTPCT_COEFFS,1,4)+AD2904*AD2905</f>
        <v>#N/A</v>
      </c>
      <c r="AJ2900" s="338" t="e">
        <f t="shared" ref="AJ2900:AJ2901" ca="1" si="5007">AD2900*AE2900/100+AF2900*AG2900+AH2900*AI2900/100</f>
        <v>#N/A</v>
      </c>
      <c r="AK2900" s="55"/>
      <c r="AL2900" s="55"/>
      <c r="AM2900" s="55"/>
      <c r="AN2900" s="55"/>
      <c r="AO2900" s="55"/>
      <c r="AP2900" s="55"/>
      <c r="AQ2900" s="55"/>
      <c r="AR2900" s="55"/>
    </row>
    <row r="2901" spans="1:45" x14ac:dyDescent="0.3">
      <c r="B2901" s="54" t="s">
        <v>175</v>
      </c>
      <c r="C2901" s="54">
        <f>C2894</f>
        <v>0</v>
      </c>
      <c r="D2901" s="56" t="e">
        <f t="shared" ca="1" si="4999"/>
        <v>#N/A</v>
      </c>
      <c r="E2901" s="52" t="e">
        <f t="shared" ref="E2901:W2901" si="5008">E2894</f>
        <v>#N/A</v>
      </c>
      <c r="F2901" s="52" t="e">
        <f t="shared" si="5008"/>
        <v>#N/A</v>
      </c>
      <c r="G2901" s="52" t="e">
        <f t="shared" si="5008"/>
        <v>#N/A</v>
      </c>
      <c r="H2901" s="52" t="e">
        <f t="shared" si="5008"/>
        <v>#N/A</v>
      </c>
      <c r="I2901" s="52" t="e">
        <f t="shared" si="5008"/>
        <v>#N/A</v>
      </c>
      <c r="J2901" s="52" t="e">
        <f t="shared" si="5008"/>
        <v>#N/A</v>
      </c>
      <c r="K2901" s="52" t="e">
        <f t="shared" si="5008"/>
        <v>#N/A</v>
      </c>
      <c r="L2901" s="52" t="e">
        <f t="shared" si="5008"/>
        <v>#N/A</v>
      </c>
      <c r="M2901" s="52" t="e">
        <f t="shared" si="5008"/>
        <v>#N/A</v>
      </c>
      <c r="N2901" s="52" t="e">
        <f t="shared" si="5008"/>
        <v>#N/A</v>
      </c>
      <c r="O2901" s="52" t="e">
        <f t="shared" si="5008"/>
        <v>#N/A</v>
      </c>
      <c r="P2901" s="52" t="e">
        <f t="shared" si="5008"/>
        <v>#N/A</v>
      </c>
      <c r="Q2901" s="52" t="e">
        <f t="shared" si="5008"/>
        <v>#N/A</v>
      </c>
      <c r="R2901" s="52" t="e">
        <f t="shared" si="5008"/>
        <v>#N/A</v>
      </c>
      <c r="S2901" s="52" t="e">
        <f t="shared" si="5008"/>
        <v>#N/A</v>
      </c>
      <c r="T2901" s="52" t="e">
        <f t="shared" si="5008"/>
        <v>#N/A</v>
      </c>
      <c r="U2901" s="52" t="e">
        <f t="shared" si="5008"/>
        <v>#N/A</v>
      </c>
      <c r="V2901" s="52" t="e">
        <f t="shared" si="5008"/>
        <v>#N/A</v>
      </c>
      <c r="W2901" s="52" t="e">
        <f t="shared" si="5008"/>
        <v>#N/A</v>
      </c>
      <c r="X2901" s="55" t="e">
        <f t="shared" si="5001"/>
        <v>#N/A</v>
      </c>
      <c r="Y2901" s="55" t="e">
        <f t="shared" si="5002"/>
        <v>#N/A</v>
      </c>
      <c r="Z2901" s="55" t="e">
        <f t="shared" ref="Z2901" si="5009">Z2900</f>
        <v>#N/A</v>
      </c>
      <c r="AA2901" s="55" t="e">
        <f t="shared" si="5004"/>
        <v>#N/A</v>
      </c>
      <c r="AB2901" s="336" t="e">
        <f t="shared" si="5005"/>
        <v>#N/A</v>
      </c>
      <c r="AC2901" s="223" t="e">
        <f ca="1">INDEX(FGA_COEFFS,1,1)+Z2901*INDEX(FGA_COEFFS,1,2)+Y2901*INDEX(FGA_COEFFS,1,3)+R2901*INDEX(FGA_COEFFS,1,4)+Q2900*INDEX(FGA_COEFFS,1,5)+S2901*INDEX(FGA_COEFFS,1,6)+T2900*INDEX(FGA_COEFFS,1,7)+M2900*INDEX(FGA_COEFFS,1,8)+Y2904*Y2906</f>
        <v>#N/A</v>
      </c>
      <c r="AD2901" s="223" t="e">
        <f ca="1">INDEX(THREEPTA_COEFFS,1,1)+AC2901*INDEX(THREEPTA_COEFFS,1,2)+J2901*INDEX(THREEPTA_COEFFS,1,3)+AA2901*INDEX(THREEPTA_COEFFS,1,4)+K2901*INDEX(THREEPTA_COEFFS,1,5)+L2900*INDEX(THREEPTA_COEFFS,1,6)+Z2904*Z2906</f>
        <v>#N/A</v>
      </c>
      <c r="AE2901" s="223" t="e">
        <f ca="1">INDEX(THREEPTPCT_COEFFS,1,1)+K2901*INDEX(THREEPTPCT_COEFFS,1,2)+L2900*INDEX(THREEPTPCT_COEFFS,1,3)+AA2904*AA2906</f>
        <v>#N/A</v>
      </c>
      <c r="AF2901" s="55" t="e">
        <f t="shared" ca="1" si="5006"/>
        <v>#N/A</v>
      </c>
      <c r="AG2901" s="223" t="e">
        <f ca="1">INDEX(TWOPTPCT_COEFFS,1,1)+AB2901*INDEX(TWOPTPCT_COEFFS,1,2)+I2900*INDEX(TWOPTPCT_COEFFS,1,3)+G2900*INDEX(TWOPTPCT_COEFFS,1,4)+L2900*INDEX(TWOPTPCT_COEFFS,1,5)+AB2904*AB2906</f>
        <v>#N/A</v>
      </c>
      <c r="AH2901" s="223" t="e">
        <f ca="1">INDEX(FTA_COEFFS,1,1)+O2901*INDEX(FTA_COEFFS,1,2)+N2900*INDEX(FTA_COEFFS,1,3)+(Q2901+R2901)*INDEX(FTA_COEFFS,1,4)+(Q2900+R2900)*INDEX(FTA_COEFFS,1,5)+M2900*INDEX(FTA_COEFFS,1,6)+AC2904*AC2906</f>
        <v>#N/A</v>
      </c>
      <c r="AI2901" s="223" t="e">
        <f ca="1">INDEX(FTPCT_COEFFS,1,1)+P2901*INDEX(FTPCT_COEFFS,1,2)+F2901*INDEX(FTPCT_COEFFS,1,3)+G2900*INDEX(FTPCT_COEFFS,1,4)+AD2904*AD2906</f>
        <v>#N/A</v>
      </c>
      <c r="AJ2901" s="338" t="e">
        <f t="shared" ca="1" si="5007"/>
        <v>#N/A</v>
      </c>
      <c r="AK2901" s="55"/>
      <c r="AL2901" s="55"/>
      <c r="AM2901" s="55"/>
      <c r="AN2901" s="55"/>
      <c r="AO2901" s="55"/>
      <c r="AP2901" s="55"/>
      <c r="AQ2901" s="55"/>
      <c r="AR2901" s="55"/>
    </row>
    <row r="2902" spans="1:45" x14ac:dyDescent="0.3">
      <c r="A2902" s="54" t="e">
        <f ca="1">IF(D2900&gt;(D2901+(AVERAGE(V2900,W2900)-AVERAGE(V2901,W2901))/2)+2.5,C2900,IF(D2901&gt;(D2900+(AVERAGE(V2901,W2901)-AVERAGE(V2900,W2900))/2)+2.5,C2901,"Close"))</f>
        <v>#N/A</v>
      </c>
      <c r="B2902" s="64" t="e">
        <f ca="1">IF(D2901&gt;D2900,C2901,C2900)</f>
        <v>#N/A</v>
      </c>
      <c r="D2902" s="56"/>
      <c r="X2902" s="55"/>
      <c r="Y2902" s="55"/>
      <c r="Z2902" s="55"/>
      <c r="AA2902" s="55"/>
      <c r="AB2902" s="55"/>
      <c r="AC2902" s="337"/>
      <c r="AD2902" s="337"/>
      <c r="AE2902" s="337"/>
      <c r="AF2902" s="337"/>
      <c r="AG2902" s="337"/>
      <c r="AH2902" s="337"/>
      <c r="AI2902" s="337"/>
      <c r="AJ2902" s="337"/>
      <c r="AK2902" s="337"/>
      <c r="AL2902" s="337"/>
      <c r="AM2902" s="55"/>
      <c r="AN2902" s="55"/>
      <c r="AO2902" s="55"/>
      <c r="AP2902" s="55"/>
      <c r="AQ2902" s="55"/>
      <c r="AR2902" s="55"/>
      <c r="AS2902" s="55"/>
    </row>
    <row r="2903" spans="1:45" x14ac:dyDescent="0.3">
      <c r="X2903" s="54" t="s">
        <v>1305</v>
      </c>
      <c r="Y2903" s="54" t="s">
        <v>128</v>
      </c>
      <c r="Z2903" s="54" t="s">
        <v>157</v>
      </c>
      <c r="AA2903" s="54" t="s">
        <v>151</v>
      </c>
      <c r="AB2903" s="54" t="s">
        <v>1327</v>
      </c>
      <c r="AC2903" s="54" t="s">
        <v>129</v>
      </c>
      <c r="AD2903" s="54" t="s">
        <v>116</v>
      </c>
      <c r="AE2903" s="54"/>
      <c r="AF2903" s="54"/>
      <c r="AG2903" s="54"/>
      <c r="AH2903" s="54"/>
      <c r="AI2903" s="54"/>
      <c r="AJ2903" s="54"/>
      <c r="AK2903" s="54"/>
      <c r="AL2903" s="54"/>
      <c r="AM2903" s="54"/>
      <c r="AN2903" s="54"/>
      <c r="AO2903" s="54"/>
      <c r="AP2903" s="54"/>
      <c r="AQ2903" s="54"/>
      <c r="AR2903" s="54"/>
      <c r="AS2903" s="54"/>
    </row>
    <row r="2904" spans="1:45" x14ac:dyDescent="0.3">
      <c r="X2904" s="54"/>
      <c r="Y2904" s="54">
        <f t="shared" ref="Y2904:AD2904" si="5010">Y2897</f>
        <v>6.4436999999999998</v>
      </c>
      <c r="Z2904" s="54">
        <f t="shared" si="5010"/>
        <v>4.9371</v>
      </c>
      <c r="AA2904" s="54">
        <f t="shared" si="5010"/>
        <v>11.350300000000001</v>
      </c>
      <c r="AB2904" s="54">
        <f t="shared" si="5010"/>
        <v>7.1900000000000006E-2</v>
      </c>
      <c r="AC2904" s="54">
        <f t="shared" si="5010"/>
        <v>6.2766000000000002</v>
      </c>
      <c r="AD2904" s="54">
        <f t="shared" si="5010"/>
        <v>11.042999999999999</v>
      </c>
      <c r="AE2904" s="54"/>
      <c r="AF2904" s="336"/>
      <c r="AG2904" s="336"/>
      <c r="AH2904" s="336"/>
      <c r="AI2904" s="54"/>
      <c r="AJ2904" s="54"/>
      <c r="AK2904" s="54"/>
      <c r="AL2904" s="54"/>
      <c r="AM2904" s="54"/>
      <c r="AN2904" s="54"/>
      <c r="AO2904" s="54"/>
      <c r="AP2904" s="54"/>
      <c r="AQ2904" s="54"/>
      <c r="AR2904" s="54"/>
      <c r="AS2904" s="54"/>
    </row>
    <row r="2905" spans="1:45" x14ac:dyDescent="0.3">
      <c r="D2905" s="56"/>
      <c r="X2905" s="336"/>
      <c r="Y2905" s="336">
        <f t="shared" ca="1" si="4950"/>
        <v>-0.2656952647184968</v>
      </c>
      <c r="Z2905" s="336">
        <f t="shared" ca="1" si="4950"/>
        <v>-0.21176156186566841</v>
      </c>
      <c r="AA2905" s="336">
        <f t="shared" ca="1" si="4950"/>
        <v>2.3320977704351702E-2</v>
      </c>
      <c r="AB2905" s="336">
        <f t="shared" ca="1" si="4950"/>
        <v>-1.3801089102937878</v>
      </c>
      <c r="AC2905" s="336">
        <f t="shared" ca="1" si="4950"/>
        <v>-0.42385531266011489</v>
      </c>
      <c r="AD2905" s="336">
        <f t="shared" ca="1" si="4950"/>
        <v>0.77007911523764294</v>
      </c>
      <c r="AE2905" s="336"/>
      <c r="AF2905" s="336"/>
      <c r="AG2905" s="336"/>
      <c r="AH2905" s="336"/>
      <c r="AI2905" s="54"/>
      <c r="AJ2905" s="54"/>
      <c r="AK2905" s="54"/>
      <c r="AL2905" s="336"/>
      <c r="AM2905" s="336"/>
      <c r="AN2905" s="336"/>
      <c r="AO2905" s="336"/>
      <c r="AP2905" s="54"/>
      <c r="AQ2905" s="336"/>
      <c r="AR2905" s="336"/>
      <c r="AS2905" s="336"/>
    </row>
    <row r="2906" spans="1:45" x14ac:dyDescent="0.3">
      <c r="C2906" s="54"/>
      <c r="D2906" s="56"/>
      <c r="Y2906" s="336">
        <f t="shared" ca="1" si="4950"/>
        <v>0.27734995449466027</v>
      </c>
      <c r="Z2906" s="336">
        <f t="shared" ca="1" si="4950"/>
        <v>-0.17986784381574061</v>
      </c>
      <c r="AA2906" s="336">
        <f t="shared" ca="1" si="4950"/>
        <v>0.59315843097896193</v>
      </c>
      <c r="AB2906" s="336">
        <f t="shared" ca="1" si="4950"/>
        <v>-5.4620205273427973E-2</v>
      </c>
      <c r="AC2906" s="336">
        <f t="shared" ca="1" si="4950"/>
        <v>0.65647733923239515</v>
      </c>
      <c r="AD2906" s="336">
        <f t="shared" ca="1" si="4950"/>
        <v>-3.5009160956446642E-2</v>
      </c>
      <c r="AE2906" s="55"/>
      <c r="AF2906" s="55"/>
      <c r="AG2906" s="55"/>
      <c r="AH2906" s="55"/>
      <c r="AI2906" s="55"/>
      <c r="AJ2906" s="55"/>
      <c r="AK2906" s="55"/>
      <c r="AL2906" s="55"/>
      <c r="AM2906" s="55"/>
      <c r="AN2906" s="55"/>
      <c r="AO2906" s="55"/>
      <c r="AP2906" s="55"/>
      <c r="AQ2906" s="55"/>
      <c r="AR2906" s="55"/>
      <c r="AS2906" s="55"/>
    </row>
    <row r="2907" spans="1:45" x14ac:dyDescent="0.3">
      <c r="B2907" s="54" t="s">
        <v>172</v>
      </c>
      <c r="C2907" s="53">
        <f>C2900</f>
        <v>0</v>
      </c>
      <c r="D2907" s="56" t="e">
        <f t="shared" ref="D2907:D2908" ca="1" si="5011">AJ2907</f>
        <v>#N/A</v>
      </c>
      <c r="E2907" s="52" t="e">
        <f t="shared" ref="E2907:W2907" si="5012">E2900</f>
        <v>#N/A</v>
      </c>
      <c r="F2907" s="52" t="e">
        <f t="shared" si="5012"/>
        <v>#N/A</v>
      </c>
      <c r="G2907" s="52" t="e">
        <f t="shared" si="5012"/>
        <v>#N/A</v>
      </c>
      <c r="H2907" s="52" t="e">
        <f t="shared" si="5012"/>
        <v>#N/A</v>
      </c>
      <c r="I2907" s="52" t="e">
        <f t="shared" si="5012"/>
        <v>#N/A</v>
      </c>
      <c r="J2907" s="52" t="e">
        <f t="shared" si="5012"/>
        <v>#N/A</v>
      </c>
      <c r="K2907" s="52" t="e">
        <f t="shared" si="5012"/>
        <v>#N/A</v>
      </c>
      <c r="L2907" s="52" t="e">
        <f t="shared" si="5012"/>
        <v>#N/A</v>
      </c>
      <c r="M2907" s="52" t="e">
        <f t="shared" si="5012"/>
        <v>#N/A</v>
      </c>
      <c r="N2907" s="52" t="e">
        <f t="shared" si="5012"/>
        <v>#N/A</v>
      </c>
      <c r="O2907" s="52" t="e">
        <f t="shared" si="5012"/>
        <v>#N/A</v>
      </c>
      <c r="P2907" s="52" t="e">
        <f t="shared" si="5012"/>
        <v>#N/A</v>
      </c>
      <c r="Q2907" s="52" t="e">
        <f t="shared" si="5012"/>
        <v>#N/A</v>
      </c>
      <c r="R2907" s="52" t="e">
        <f t="shared" si="5012"/>
        <v>#N/A</v>
      </c>
      <c r="S2907" s="52" t="e">
        <f t="shared" si="5012"/>
        <v>#N/A</v>
      </c>
      <c r="T2907" s="52" t="e">
        <f t="shared" si="5012"/>
        <v>#N/A</v>
      </c>
      <c r="U2907" s="52" t="e">
        <f t="shared" si="5012"/>
        <v>#N/A</v>
      </c>
      <c r="V2907" s="52" t="e">
        <f t="shared" si="5012"/>
        <v>#N/A</v>
      </c>
      <c r="W2907" s="52" t="e">
        <f t="shared" si="5012"/>
        <v>#N/A</v>
      </c>
      <c r="X2907" s="55" t="e">
        <f t="shared" ref="X2907:X2908" si="5013">(H2907-(O2907*P2907)/100-3*(J2907*K2907)/100)/2</f>
        <v>#N/A</v>
      </c>
      <c r="Y2907" s="55" t="e">
        <f t="shared" ref="Y2907:Y2908" si="5014">SUM(X2907,(J2907*K2907/100))/(F2907/100)</f>
        <v>#N/A</v>
      </c>
      <c r="Z2907" s="55" t="e">
        <f t="shared" ref="Z2907" si="5015">U2907*0.5+U2908*0.5</f>
        <v>#N/A</v>
      </c>
      <c r="AA2907" s="55" t="e">
        <f t="shared" ref="AA2907:AA2908" si="5016">J2907/Y2907</f>
        <v>#N/A</v>
      </c>
      <c r="AB2907" s="336" t="e">
        <f t="shared" ref="AB2907:AB2908" si="5017">X2907/(Y2907-J2907)</f>
        <v>#N/A</v>
      </c>
      <c r="AC2907" s="223" t="e">
        <f ca="1">INDEX(FGA_COEFFS,1,1)+Z2907*INDEX(FGA_COEFFS,1,2)+Y2907*INDEX(FGA_COEFFS,1,3)+R2907*INDEX(FGA_COEFFS,1,4)+Q2908*INDEX(FGA_COEFFS,1,5)+S2907*INDEX(FGA_COEFFS,1,6)+T2908*INDEX(FGA_COEFFS,1,7)+M2908*INDEX(FGA_COEFFS,1,8)+Y2911*Y2912</f>
        <v>#N/A</v>
      </c>
      <c r="AD2907" s="223" t="e">
        <f ca="1">INDEX(THREEPTA_COEFFS,1,1)+AC2907*INDEX(THREEPTA_COEFFS,1,2)+J2907*INDEX(THREEPTA_COEFFS,1,3)+AA2907*INDEX(THREEPTA_COEFFS,1,4)+K2907*INDEX(THREEPTA_COEFFS,1,5)+L2908*INDEX(THREEPTA_COEFFS,1,6)+Z2911*Z2912</f>
        <v>#N/A</v>
      </c>
      <c r="AE2907" s="223" t="e">
        <f ca="1">INDEX(THREEPTPCT_COEFFS,1,1)+K2907*INDEX(THREEPTPCT_COEFFS,1,2)+L2908*INDEX(THREEPTPCT_COEFFS,1,3)+AA2911*AA2912</f>
        <v>#N/A</v>
      </c>
      <c r="AF2907" s="55" t="e">
        <f t="shared" ref="AF2907:AF2908" ca="1" si="5018">AC2907-AD2907</f>
        <v>#N/A</v>
      </c>
      <c r="AG2907" s="223" t="e">
        <f ca="1">INDEX(TWOPTPCT_COEFFS,1,1)+AB2907*INDEX(TWOPTPCT_COEFFS,1,2)+I2908*INDEX(TWOPTPCT_COEFFS,1,3)+G2908*INDEX(TWOPTPCT_COEFFS,1,4)+L2908*INDEX(TWOPTPCT_COEFFS,1,5)+AB2911*AB2912</f>
        <v>#N/A</v>
      </c>
      <c r="AH2907" s="223" t="e">
        <f ca="1">INDEX(FTA_COEFFS,1,1)+O2907*INDEX(FTA_COEFFS,1,2)+N2908*INDEX(FTA_COEFFS,1,3)+(Q2907+R2907)*INDEX(FTA_COEFFS,1,4)+(Q2908+R2908)*INDEX(FTA_COEFFS,1,5)+M2908*INDEX(FTA_COEFFS,1,6)+AC2911*AC2912</f>
        <v>#N/A</v>
      </c>
      <c r="AI2907" s="223" t="e">
        <f ca="1">INDEX(FTPCT_COEFFS,1,1)+P2907*INDEX(FTPCT_COEFFS,1,2)+F2907*INDEX(FTPCT_COEFFS,1,3)+G2908*INDEX(FTPCT_COEFFS,1,4)+AD2911*AD2912</f>
        <v>#N/A</v>
      </c>
      <c r="AJ2907" s="338" t="e">
        <f t="shared" ref="AJ2907:AJ2908" ca="1" si="5019">AD2907*AE2907/100+AF2907*AG2907+AH2907*AI2907/100</f>
        <v>#N/A</v>
      </c>
      <c r="AK2907" s="55"/>
      <c r="AL2907" s="55"/>
      <c r="AM2907" s="55"/>
      <c r="AN2907" s="55"/>
      <c r="AO2907" s="55"/>
      <c r="AP2907" s="55"/>
      <c r="AQ2907" s="55"/>
      <c r="AR2907" s="55"/>
    </row>
    <row r="2908" spans="1:45" x14ac:dyDescent="0.3">
      <c r="B2908" s="54" t="s">
        <v>175</v>
      </c>
      <c r="C2908" s="54">
        <f>C2901</f>
        <v>0</v>
      </c>
      <c r="D2908" s="56" t="e">
        <f t="shared" ca="1" si="5011"/>
        <v>#N/A</v>
      </c>
      <c r="E2908" s="52" t="e">
        <f t="shared" ref="E2908:W2908" si="5020">E2901</f>
        <v>#N/A</v>
      </c>
      <c r="F2908" s="52" t="e">
        <f t="shared" si="5020"/>
        <v>#N/A</v>
      </c>
      <c r="G2908" s="52" t="e">
        <f t="shared" si="5020"/>
        <v>#N/A</v>
      </c>
      <c r="H2908" s="52" t="e">
        <f t="shared" si="5020"/>
        <v>#N/A</v>
      </c>
      <c r="I2908" s="52" t="e">
        <f t="shared" si="5020"/>
        <v>#N/A</v>
      </c>
      <c r="J2908" s="52" t="e">
        <f t="shared" si="5020"/>
        <v>#N/A</v>
      </c>
      <c r="K2908" s="52" t="e">
        <f t="shared" si="5020"/>
        <v>#N/A</v>
      </c>
      <c r="L2908" s="52" t="e">
        <f t="shared" si="5020"/>
        <v>#N/A</v>
      </c>
      <c r="M2908" s="52" t="e">
        <f t="shared" si="5020"/>
        <v>#N/A</v>
      </c>
      <c r="N2908" s="52" t="e">
        <f t="shared" si="5020"/>
        <v>#N/A</v>
      </c>
      <c r="O2908" s="52" t="e">
        <f t="shared" si="5020"/>
        <v>#N/A</v>
      </c>
      <c r="P2908" s="52" t="e">
        <f t="shared" si="5020"/>
        <v>#N/A</v>
      </c>
      <c r="Q2908" s="52" t="e">
        <f t="shared" si="5020"/>
        <v>#N/A</v>
      </c>
      <c r="R2908" s="52" t="e">
        <f t="shared" si="5020"/>
        <v>#N/A</v>
      </c>
      <c r="S2908" s="52" t="e">
        <f t="shared" si="5020"/>
        <v>#N/A</v>
      </c>
      <c r="T2908" s="52" t="e">
        <f t="shared" si="5020"/>
        <v>#N/A</v>
      </c>
      <c r="U2908" s="52" t="e">
        <f t="shared" si="5020"/>
        <v>#N/A</v>
      </c>
      <c r="V2908" s="52" t="e">
        <f t="shared" si="5020"/>
        <v>#N/A</v>
      </c>
      <c r="W2908" s="52" t="e">
        <f t="shared" si="5020"/>
        <v>#N/A</v>
      </c>
      <c r="X2908" s="55" t="e">
        <f t="shared" si="5013"/>
        <v>#N/A</v>
      </c>
      <c r="Y2908" s="55" t="e">
        <f t="shared" si="5014"/>
        <v>#N/A</v>
      </c>
      <c r="Z2908" s="55" t="e">
        <f t="shared" ref="Z2908" si="5021">Z2907</f>
        <v>#N/A</v>
      </c>
      <c r="AA2908" s="55" t="e">
        <f t="shared" si="5016"/>
        <v>#N/A</v>
      </c>
      <c r="AB2908" s="336" t="e">
        <f t="shared" si="5017"/>
        <v>#N/A</v>
      </c>
      <c r="AC2908" s="223" t="e">
        <f ca="1">INDEX(FGA_COEFFS,1,1)+Z2908*INDEX(FGA_COEFFS,1,2)+Y2908*INDEX(FGA_COEFFS,1,3)+R2908*INDEX(FGA_COEFFS,1,4)+Q2907*INDEX(FGA_COEFFS,1,5)+S2908*INDEX(FGA_COEFFS,1,6)+T2907*INDEX(FGA_COEFFS,1,7)+M2907*INDEX(FGA_COEFFS,1,8)+Y2911*Y2913</f>
        <v>#N/A</v>
      </c>
      <c r="AD2908" s="223" t="e">
        <f ca="1">INDEX(THREEPTA_COEFFS,1,1)+AC2908*INDEX(THREEPTA_COEFFS,1,2)+J2908*INDEX(THREEPTA_COEFFS,1,3)+AA2908*INDEX(THREEPTA_COEFFS,1,4)+K2908*INDEX(THREEPTA_COEFFS,1,5)+L2907*INDEX(THREEPTA_COEFFS,1,6)+Z2911*Z2913</f>
        <v>#N/A</v>
      </c>
      <c r="AE2908" s="223" t="e">
        <f ca="1">INDEX(THREEPTPCT_COEFFS,1,1)+K2908*INDEX(THREEPTPCT_COEFFS,1,2)+L2907*INDEX(THREEPTPCT_COEFFS,1,3)+AA2911*AA2913</f>
        <v>#N/A</v>
      </c>
      <c r="AF2908" s="55" t="e">
        <f t="shared" ca="1" si="5018"/>
        <v>#N/A</v>
      </c>
      <c r="AG2908" s="223" t="e">
        <f ca="1">INDEX(TWOPTPCT_COEFFS,1,1)+AB2908*INDEX(TWOPTPCT_COEFFS,1,2)+I2907*INDEX(TWOPTPCT_COEFFS,1,3)+G2907*INDEX(TWOPTPCT_COEFFS,1,4)+L2907*INDEX(TWOPTPCT_COEFFS,1,5)+AB2911*AB2913</f>
        <v>#N/A</v>
      </c>
      <c r="AH2908" s="223" t="e">
        <f ca="1">INDEX(FTA_COEFFS,1,1)+O2908*INDEX(FTA_COEFFS,1,2)+N2907*INDEX(FTA_COEFFS,1,3)+(Q2908+R2908)*INDEX(FTA_COEFFS,1,4)+(Q2907+R2907)*INDEX(FTA_COEFFS,1,5)+M2907*INDEX(FTA_COEFFS,1,6)+AC2911*AC2913</f>
        <v>#N/A</v>
      </c>
      <c r="AI2908" s="223" t="e">
        <f ca="1">INDEX(FTPCT_COEFFS,1,1)+P2908*INDEX(FTPCT_COEFFS,1,2)+F2908*INDEX(FTPCT_COEFFS,1,3)+G2907*INDEX(FTPCT_COEFFS,1,4)+AD2911*AD2913</f>
        <v>#N/A</v>
      </c>
      <c r="AJ2908" s="338" t="e">
        <f t="shared" ca="1" si="5019"/>
        <v>#N/A</v>
      </c>
      <c r="AK2908" s="55"/>
      <c r="AL2908" s="55"/>
      <c r="AM2908" s="55"/>
      <c r="AN2908" s="55"/>
      <c r="AO2908" s="55"/>
      <c r="AP2908" s="55"/>
      <c r="AQ2908" s="55"/>
      <c r="AR2908" s="55"/>
    </row>
    <row r="2909" spans="1:45" x14ac:dyDescent="0.3">
      <c r="A2909" s="54" t="e">
        <f ca="1">IF(D2907&gt;(D2908+(AVERAGE(V2907,W2907)-AVERAGE(V2908,W2908))/2)+2.5,C2907,IF(D2908&gt;(D2907+(AVERAGE(V2908,W2908)-AVERAGE(V2907,W2907))/2)+2.5,C2908,"Close"))</f>
        <v>#N/A</v>
      </c>
      <c r="B2909" s="64" t="e">
        <f ca="1">IF(D2908&gt;D2907,C2908,C2907)</f>
        <v>#N/A</v>
      </c>
      <c r="D2909" s="56"/>
      <c r="X2909" s="55"/>
      <c r="Y2909" s="55"/>
      <c r="Z2909" s="55"/>
      <c r="AA2909" s="55"/>
      <c r="AB2909" s="55"/>
      <c r="AC2909" s="337"/>
      <c r="AD2909" s="337"/>
      <c r="AE2909" s="337"/>
      <c r="AF2909" s="337"/>
      <c r="AG2909" s="337"/>
      <c r="AH2909" s="337"/>
      <c r="AI2909" s="337"/>
      <c r="AJ2909" s="337"/>
      <c r="AK2909" s="337"/>
      <c r="AL2909" s="337"/>
      <c r="AM2909" s="55"/>
      <c r="AN2909" s="55"/>
      <c r="AO2909" s="55"/>
      <c r="AP2909" s="55"/>
      <c r="AQ2909" s="55"/>
      <c r="AR2909" s="55"/>
      <c r="AS2909" s="55"/>
    </row>
    <row r="2910" spans="1:45" x14ac:dyDescent="0.3">
      <c r="X2910" s="54" t="s">
        <v>1305</v>
      </c>
      <c r="Y2910" s="54" t="s">
        <v>128</v>
      </c>
      <c r="Z2910" s="54" t="s">
        <v>157</v>
      </c>
      <c r="AA2910" s="54" t="s">
        <v>151</v>
      </c>
      <c r="AB2910" s="54" t="s">
        <v>1327</v>
      </c>
      <c r="AC2910" s="54" t="s">
        <v>129</v>
      </c>
      <c r="AD2910" s="54" t="s">
        <v>116</v>
      </c>
      <c r="AE2910" s="54"/>
      <c r="AF2910" s="54"/>
      <c r="AG2910" s="54"/>
      <c r="AH2910" s="54"/>
      <c r="AI2910" s="54"/>
      <c r="AJ2910" s="54"/>
      <c r="AK2910" s="54"/>
      <c r="AL2910" s="54"/>
      <c r="AM2910" s="54"/>
      <c r="AN2910" s="54"/>
      <c r="AO2910" s="54"/>
      <c r="AP2910" s="54"/>
      <c r="AQ2910" s="54"/>
      <c r="AR2910" s="54"/>
      <c r="AS2910" s="54"/>
    </row>
    <row r="2911" spans="1:45" x14ac:dyDescent="0.3">
      <c r="X2911" s="54"/>
      <c r="Y2911" s="54">
        <f t="shared" ref="Y2911:AD2911" si="5022">Y2904</f>
        <v>6.4436999999999998</v>
      </c>
      <c r="Z2911" s="54">
        <f t="shared" si="5022"/>
        <v>4.9371</v>
      </c>
      <c r="AA2911" s="54">
        <f t="shared" si="5022"/>
        <v>11.350300000000001</v>
      </c>
      <c r="AB2911" s="54">
        <f t="shared" si="5022"/>
        <v>7.1900000000000006E-2</v>
      </c>
      <c r="AC2911" s="54">
        <f t="shared" si="5022"/>
        <v>6.2766000000000002</v>
      </c>
      <c r="AD2911" s="54">
        <f t="shared" si="5022"/>
        <v>11.042999999999999</v>
      </c>
      <c r="AE2911" s="54"/>
      <c r="AF2911" s="336"/>
      <c r="AG2911" s="336"/>
      <c r="AH2911" s="336"/>
      <c r="AI2911" s="54"/>
      <c r="AJ2911" s="54"/>
      <c r="AK2911" s="54"/>
      <c r="AL2911" s="54"/>
      <c r="AM2911" s="54"/>
      <c r="AN2911" s="54"/>
      <c r="AO2911" s="54"/>
      <c r="AP2911" s="54"/>
      <c r="AQ2911" s="54"/>
      <c r="AR2911" s="54"/>
      <c r="AS2911" s="54"/>
    </row>
    <row r="2912" spans="1:45" x14ac:dyDescent="0.3">
      <c r="D2912" s="56"/>
      <c r="X2912" s="336"/>
      <c r="Y2912" s="336">
        <f t="shared" ca="1" si="4950"/>
        <v>-0.9367228544804469</v>
      </c>
      <c r="Z2912" s="336">
        <f t="shared" ca="1" si="4950"/>
        <v>-0.22000540656798501</v>
      </c>
      <c r="AA2912" s="336">
        <f t="shared" ca="1" si="4950"/>
        <v>-3.5134049843920372E-2</v>
      </c>
      <c r="AB2912" s="336">
        <f t="shared" ca="1" si="4950"/>
        <v>1.2144481855255571</v>
      </c>
      <c r="AC2912" s="336">
        <f t="shared" ca="1" si="4950"/>
        <v>-0.81808155038474728</v>
      </c>
      <c r="AD2912" s="336">
        <f t="shared" ca="1" si="4950"/>
        <v>1.1898870865023592</v>
      </c>
      <c r="AE2912" s="336"/>
      <c r="AF2912" s="336"/>
      <c r="AG2912" s="336"/>
      <c r="AH2912" s="336"/>
      <c r="AI2912" s="54"/>
      <c r="AJ2912" s="54"/>
      <c r="AK2912" s="54"/>
      <c r="AL2912" s="336"/>
      <c r="AM2912" s="336"/>
      <c r="AN2912" s="336"/>
      <c r="AO2912" s="336"/>
      <c r="AP2912" s="54"/>
      <c r="AQ2912" s="336"/>
      <c r="AR2912" s="336"/>
      <c r="AS2912" s="336"/>
    </row>
    <row r="2913" spans="1:45" x14ac:dyDescent="0.3">
      <c r="C2913" s="54"/>
      <c r="D2913" s="56"/>
      <c r="Y2913" s="336">
        <f t="shared" ca="1" si="4950"/>
        <v>-0.83319583657911078</v>
      </c>
      <c r="Z2913" s="336">
        <f t="shared" ca="1" si="4950"/>
        <v>-0.44074634133465529</v>
      </c>
      <c r="AA2913" s="336">
        <f t="shared" ca="1" si="4950"/>
        <v>0.76767913286385192</v>
      </c>
      <c r="AB2913" s="336">
        <f t="shared" ca="1" si="4950"/>
        <v>-0.99908191638594457</v>
      </c>
      <c r="AC2913" s="336">
        <f t="shared" ca="1" si="4950"/>
        <v>-3.7546291353202548E-3</v>
      </c>
      <c r="AD2913" s="336">
        <f t="shared" ca="1" si="4950"/>
        <v>-0.54616698136685193</v>
      </c>
      <c r="AE2913" s="55"/>
      <c r="AF2913" s="55"/>
      <c r="AG2913" s="55"/>
      <c r="AH2913" s="55"/>
      <c r="AI2913" s="55"/>
      <c r="AJ2913" s="55"/>
      <c r="AK2913" s="55"/>
      <c r="AL2913" s="55"/>
      <c r="AM2913" s="55"/>
      <c r="AN2913" s="55"/>
      <c r="AO2913" s="55"/>
      <c r="AP2913" s="55"/>
      <c r="AQ2913" s="55"/>
      <c r="AR2913" s="55"/>
      <c r="AS2913" s="55"/>
    </row>
    <row r="2914" spans="1:45" x14ac:dyDescent="0.3">
      <c r="B2914" s="54" t="s">
        <v>172</v>
      </c>
      <c r="C2914" s="53">
        <f>C2907</f>
        <v>0</v>
      </c>
      <c r="D2914" s="56" t="e">
        <f t="shared" ref="D2914:D2915" ca="1" si="5023">AJ2914</f>
        <v>#N/A</v>
      </c>
      <c r="E2914" s="52" t="e">
        <f t="shared" ref="E2914:W2914" si="5024">E2907</f>
        <v>#N/A</v>
      </c>
      <c r="F2914" s="52" t="e">
        <f t="shared" si="5024"/>
        <v>#N/A</v>
      </c>
      <c r="G2914" s="52" t="e">
        <f t="shared" si="5024"/>
        <v>#N/A</v>
      </c>
      <c r="H2914" s="52" t="e">
        <f t="shared" si="5024"/>
        <v>#N/A</v>
      </c>
      <c r="I2914" s="52" t="e">
        <f t="shared" si="5024"/>
        <v>#N/A</v>
      </c>
      <c r="J2914" s="52" t="e">
        <f t="shared" si="5024"/>
        <v>#N/A</v>
      </c>
      <c r="K2914" s="52" t="e">
        <f t="shared" si="5024"/>
        <v>#N/A</v>
      </c>
      <c r="L2914" s="52" t="e">
        <f t="shared" si="5024"/>
        <v>#N/A</v>
      </c>
      <c r="M2914" s="52" t="e">
        <f t="shared" si="5024"/>
        <v>#N/A</v>
      </c>
      <c r="N2914" s="52" t="e">
        <f t="shared" si="5024"/>
        <v>#N/A</v>
      </c>
      <c r="O2914" s="52" t="e">
        <f t="shared" si="5024"/>
        <v>#N/A</v>
      </c>
      <c r="P2914" s="52" t="e">
        <f t="shared" si="5024"/>
        <v>#N/A</v>
      </c>
      <c r="Q2914" s="52" t="e">
        <f t="shared" si="5024"/>
        <v>#N/A</v>
      </c>
      <c r="R2914" s="52" t="e">
        <f t="shared" si="5024"/>
        <v>#N/A</v>
      </c>
      <c r="S2914" s="52" t="e">
        <f t="shared" si="5024"/>
        <v>#N/A</v>
      </c>
      <c r="T2914" s="52" t="e">
        <f t="shared" si="5024"/>
        <v>#N/A</v>
      </c>
      <c r="U2914" s="52" t="e">
        <f t="shared" si="5024"/>
        <v>#N/A</v>
      </c>
      <c r="V2914" s="52" t="e">
        <f t="shared" si="5024"/>
        <v>#N/A</v>
      </c>
      <c r="W2914" s="52" t="e">
        <f t="shared" si="5024"/>
        <v>#N/A</v>
      </c>
      <c r="X2914" s="55" t="e">
        <f t="shared" ref="X2914:X2915" si="5025">(H2914-(O2914*P2914)/100-3*(J2914*K2914)/100)/2</f>
        <v>#N/A</v>
      </c>
      <c r="Y2914" s="55" t="e">
        <f t="shared" ref="Y2914:Y2915" si="5026">SUM(X2914,(J2914*K2914/100))/(F2914/100)</f>
        <v>#N/A</v>
      </c>
      <c r="Z2914" s="55" t="e">
        <f t="shared" ref="Z2914" si="5027">U2914*0.5+U2915*0.5</f>
        <v>#N/A</v>
      </c>
      <c r="AA2914" s="55" t="e">
        <f t="shared" ref="AA2914:AA2915" si="5028">J2914/Y2914</f>
        <v>#N/A</v>
      </c>
      <c r="AB2914" s="336" t="e">
        <f t="shared" ref="AB2914:AB2915" si="5029">X2914/(Y2914-J2914)</f>
        <v>#N/A</v>
      </c>
      <c r="AC2914" s="223" t="e">
        <f ca="1">INDEX(FGA_COEFFS,1,1)+Z2914*INDEX(FGA_COEFFS,1,2)+Y2914*INDEX(FGA_COEFFS,1,3)+R2914*INDEX(FGA_COEFFS,1,4)+Q2915*INDEX(FGA_COEFFS,1,5)+S2914*INDEX(FGA_COEFFS,1,6)+T2915*INDEX(FGA_COEFFS,1,7)+M2915*INDEX(FGA_COEFFS,1,8)+Y2918*Y2919</f>
        <v>#N/A</v>
      </c>
      <c r="AD2914" s="223" t="e">
        <f ca="1">INDEX(THREEPTA_COEFFS,1,1)+AC2914*INDEX(THREEPTA_COEFFS,1,2)+J2914*INDEX(THREEPTA_COEFFS,1,3)+AA2914*INDEX(THREEPTA_COEFFS,1,4)+K2914*INDEX(THREEPTA_COEFFS,1,5)+L2915*INDEX(THREEPTA_COEFFS,1,6)+Z2918*Z2919</f>
        <v>#N/A</v>
      </c>
      <c r="AE2914" s="223" t="e">
        <f ca="1">INDEX(THREEPTPCT_COEFFS,1,1)+K2914*INDEX(THREEPTPCT_COEFFS,1,2)+L2915*INDEX(THREEPTPCT_COEFFS,1,3)+AA2918*AA2919</f>
        <v>#N/A</v>
      </c>
      <c r="AF2914" s="55" t="e">
        <f t="shared" ref="AF2914:AF2915" ca="1" si="5030">AC2914-AD2914</f>
        <v>#N/A</v>
      </c>
      <c r="AG2914" s="223" t="e">
        <f ca="1">INDEX(TWOPTPCT_COEFFS,1,1)+AB2914*INDEX(TWOPTPCT_COEFFS,1,2)+I2915*INDEX(TWOPTPCT_COEFFS,1,3)+G2915*INDEX(TWOPTPCT_COEFFS,1,4)+L2915*INDEX(TWOPTPCT_COEFFS,1,5)+AB2918*AB2919</f>
        <v>#N/A</v>
      </c>
      <c r="AH2914" s="223" t="e">
        <f ca="1">INDEX(FTA_COEFFS,1,1)+O2914*INDEX(FTA_COEFFS,1,2)+N2915*INDEX(FTA_COEFFS,1,3)+(Q2914+R2914)*INDEX(FTA_COEFFS,1,4)+(Q2915+R2915)*INDEX(FTA_COEFFS,1,5)+M2915*INDEX(FTA_COEFFS,1,6)+AC2918*AC2919</f>
        <v>#N/A</v>
      </c>
      <c r="AI2914" s="223" t="e">
        <f ca="1">INDEX(FTPCT_COEFFS,1,1)+P2914*INDEX(FTPCT_COEFFS,1,2)+F2914*INDEX(FTPCT_COEFFS,1,3)+G2915*INDEX(FTPCT_COEFFS,1,4)+AD2918*AD2919</f>
        <v>#N/A</v>
      </c>
      <c r="AJ2914" s="338" t="e">
        <f t="shared" ref="AJ2914:AJ2915" ca="1" si="5031">AD2914*AE2914/100+AF2914*AG2914+AH2914*AI2914/100</f>
        <v>#N/A</v>
      </c>
      <c r="AK2914" s="55"/>
      <c r="AL2914" s="55"/>
      <c r="AM2914" s="55"/>
      <c r="AN2914" s="55"/>
      <c r="AO2914" s="55"/>
      <c r="AP2914" s="55"/>
      <c r="AQ2914" s="55"/>
      <c r="AR2914" s="55"/>
    </row>
    <row r="2915" spans="1:45" x14ac:dyDescent="0.3">
      <c r="B2915" s="54" t="s">
        <v>175</v>
      </c>
      <c r="C2915" s="54">
        <f>C2908</f>
        <v>0</v>
      </c>
      <c r="D2915" s="56" t="e">
        <f t="shared" ca="1" si="5023"/>
        <v>#N/A</v>
      </c>
      <c r="E2915" s="52" t="e">
        <f t="shared" ref="E2915:W2915" si="5032">E2908</f>
        <v>#N/A</v>
      </c>
      <c r="F2915" s="52" t="e">
        <f t="shared" si="5032"/>
        <v>#N/A</v>
      </c>
      <c r="G2915" s="52" t="e">
        <f t="shared" si="5032"/>
        <v>#N/A</v>
      </c>
      <c r="H2915" s="52" t="e">
        <f t="shared" si="5032"/>
        <v>#N/A</v>
      </c>
      <c r="I2915" s="52" t="e">
        <f t="shared" si="5032"/>
        <v>#N/A</v>
      </c>
      <c r="J2915" s="52" t="e">
        <f t="shared" si="5032"/>
        <v>#N/A</v>
      </c>
      <c r="K2915" s="52" t="e">
        <f t="shared" si="5032"/>
        <v>#N/A</v>
      </c>
      <c r="L2915" s="52" t="e">
        <f t="shared" si="5032"/>
        <v>#N/A</v>
      </c>
      <c r="M2915" s="52" t="e">
        <f t="shared" si="5032"/>
        <v>#N/A</v>
      </c>
      <c r="N2915" s="52" t="e">
        <f t="shared" si="5032"/>
        <v>#N/A</v>
      </c>
      <c r="O2915" s="52" t="e">
        <f t="shared" si="5032"/>
        <v>#N/A</v>
      </c>
      <c r="P2915" s="52" t="e">
        <f t="shared" si="5032"/>
        <v>#N/A</v>
      </c>
      <c r="Q2915" s="52" t="e">
        <f t="shared" si="5032"/>
        <v>#N/A</v>
      </c>
      <c r="R2915" s="52" t="e">
        <f t="shared" si="5032"/>
        <v>#N/A</v>
      </c>
      <c r="S2915" s="52" t="e">
        <f t="shared" si="5032"/>
        <v>#N/A</v>
      </c>
      <c r="T2915" s="52" t="e">
        <f t="shared" si="5032"/>
        <v>#N/A</v>
      </c>
      <c r="U2915" s="52" t="e">
        <f t="shared" si="5032"/>
        <v>#N/A</v>
      </c>
      <c r="V2915" s="52" t="e">
        <f t="shared" si="5032"/>
        <v>#N/A</v>
      </c>
      <c r="W2915" s="52" t="e">
        <f t="shared" si="5032"/>
        <v>#N/A</v>
      </c>
      <c r="X2915" s="55" t="e">
        <f t="shared" si="5025"/>
        <v>#N/A</v>
      </c>
      <c r="Y2915" s="55" t="e">
        <f t="shared" si="5026"/>
        <v>#N/A</v>
      </c>
      <c r="Z2915" s="55" t="e">
        <f t="shared" ref="Z2915" si="5033">Z2914</f>
        <v>#N/A</v>
      </c>
      <c r="AA2915" s="55" t="e">
        <f t="shared" si="5028"/>
        <v>#N/A</v>
      </c>
      <c r="AB2915" s="336" t="e">
        <f t="shared" si="5029"/>
        <v>#N/A</v>
      </c>
      <c r="AC2915" s="223" t="e">
        <f ca="1">INDEX(FGA_COEFFS,1,1)+Z2915*INDEX(FGA_COEFFS,1,2)+Y2915*INDEX(FGA_COEFFS,1,3)+R2915*INDEX(FGA_COEFFS,1,4)+Q2914*INDEX(FGA_COEFFS,1,5)+S2915*INDEX(FGA_COEFFS,1,6)+T2914*INDEX(FGA_COEFFS,1,7)+M2914*INDEX(FGA_COEFFS,1,8)+Y2918*Y2920</f>
        <v>#N/A</v>
      </c>
      <c r="AD2915" s="223" t="e">
        <f ca="1">INDEX(THREEPTA_COEFFS,1,1)+AC2915*INDEX(THREEPTA_COEFFS,1,2)+J2915*INDEX(THREEPTA_COEFFS,1,3)+AA2915*INDEX(THREEPTA_COEFFS,1,4)+K2915*INDEX(THREEPTA_COEFFS,1,5)+L2914*INDEX(THREEPTA_COEFFS,1,6)+Z2918*Z2920</f>
        <v>#N/A</v>
      </c>
      <c r="AE2915" s="223" t="e">
        <f ca="1">INDEX(THREEPTPCT_COEFFS,1,1)+K2915*INDEX(THREEPTPCT_COEFFS,1,2)+L2914*INDEX(THREEPTPCT_COEFFS,1,3)+AA2918*AA2920</f>
        <v>#N/A</v>
      </c>
      <c r="AF2915" s="55" t="e">
        <f t="shared" ca="1" si="5030"/>
        <v>#N/A</v>
      </c>
      <c r="AG2915" s="223" t="e">
        <f ca="1">INDEX(TWOPTPCT_COEFFS,1,1)+AB2915*INDEX(TWOPTPCT_COEFFS,1,2)+I2914*INDEX(TWOPTPCT_COEFFS,1,3)+G2914*INDEX(TWOPTPCT_COEFFS,1,4)+L2914*INDEX(TWOPTPCT_COEFFS,1,5)+AB2918*AB2920</f>
        <v>#N/A</v>
      </c>
      <c r="AH2915" s="223" t="e">
        <f ca="1">INDEX(FTA_COEFFS,1,1)+O2915*INDEX(FTA_COEFFS,1,2)+N2914*INDEX(FTA_COEFFS,1,3)+(Q2915+R2915)*INDEX(FTA_COEFFS,1,4)+(Q2914+R2914)*INDEX(FTA_COEFFS,1,5)+M2914*INDEX(FTA_COEFFS,1,6)+AC2918*AC2920</f>
        <v>#N/A</v>
      </c>
      <c r="AI2915" s="223" t="e">
        <f ca="1">INDEX(FTPCT_COEFFS,1,1)+P2915*INDEX(FTPCT_COEFFS,1,2)+F2915*INDEX(FTPCT_COEFFS,1,3)+G2914*INDEX(FTPCT_COEFFS,1,4)+AD2918*AD2920</f>
        <v>#N/A</v>
      </c>
      <c r="AJ2915" s="338" t="e">
        <f t="shared" ca="1" si="5031"/>
        <v>#N/A</v>
      </c>
      <c r="AK2915" s="55"/>
      <c r="AL2915" s="55"/>
      <c r="AM2915" s="55"/>
      <c r="AN2915" s="55"/>
      <c r="AO2915" s="55"/>
      <c r="AP2915" s="55"/>
      <c r="AQ2915" s="55"/>
      <c r="AR2915" s="55"/>
    </row>
    <row r="2916" spans="1:45" x14ac:dyDescent="0.3">
      <c r="A2916" s="54" t="e">
        <f ca="1">IF(D2914&gt;(D2915+(AVERAGE(V2914,W2914)-AVERAGE(V2915,W2915))/2)+2.5,C2914,IF(D2915&gt;(D2914+(AVERAGE(V2915,W2915)-AVERAGE(V2914,W2914))/2)+2.5,C2915,"Close"))</f>
        <v>#N/A</v>
      </c>
      <c r="B2916" s="64" t="e">
        <f ca="1">IF(D2915&gt;D2914,C2915,C2914)</f>
        <v>#N/A</v>
      </c>
      <c r="D2916" s="56"/>
      <c r="X2916" s="55"/>
      <c r="Y2916" s="55"/>
      <c r="Z2916" s="55"/>
      <c r="AA2916" s="55"/>
      <c r="AB2916" s="55"/>
      <c r="AC2916" s="337"/>
      <c r="AD2916" s="337"/>
      <c r="AE2916" s="337"/>
      <c r="AF2916" s="337"/>
      <c r="AG2916" s="337"/>
      <c r="AH2916" s="337"/>
      <c r="AI2916" s="337"/>
      <c r="AJ2916" s="337"/>
      <c r="AK2916" s="337"/>
      <c r="AL2916" s="337"/>
      <c r="AM2916" s="55"/>
      <c r="AN2916" s="55"/>
      <c r="AO2916" s="55"/>
      <c r="AP2916" s="55"/>
      <c r="AQ2916" s="55"/>
      <c r="AR2916" s="55"/>
      <c r="AS2916" s="55"/>
    </row>
    <row r="2917" spans="1:45" x14ac:dyDescent="0.3">
      <c r="X2917" s="54" t="s">
        <v>1305</v>
      </c>
      <c r="Y2917" s="54" t="s">
        <v>128</v>
      </c>
      <c r="Z2917" s="54" t="s">
        <v>157</v>
      </c>
      <c r="AA2917" s="54" t="s">
        <v>151</v>
      </c>
      <c r="AB2917" s="54" t="s">
        <v>1327</v>
      </c>
      <c r="AC2917" s="54" t="s">
        <v>129</v>
      </c>
      <c r="AD2917" s="54" t="s">
        <v>116</v>
      </c>
      <c r="AE2917" s="54"/>
      <c r="AF2917" s="54"/>
      <c r="AG2917" s="54"/>
      <c r="AH2917" s="54"/>
      <c r="AI2917" s="54"/>
      <c r="AJ2917" s="54"/>
      <c r="AK2917" s="54"/>
      <c r="AL2917" s="54"/>
      <c r="AM2917" s="54"/>
      <c r="AN2917" s="54"/>
      <c r="AO2917" s="54"/>
      <c r="AP2917" s="54"/>
      <c r="AQ2917" s="54"/>
      <c r="AR2917" s="54"/>
      <c r="AS2917" s="54"/>
    </row>
    <row r="2918" spans="1:45" x14ac:dyDescent="0.3">
      <c r="X2918" s="54"/>
      <c r="Y2918" s="54">
        <f t="shared" ref="Y2918:AD2918" si="5034">Y2911</f>
        <v>6.4436999999999998</v>
      </c>
      <c r="Z2918" s="54">
        <f t="shared" si="5034"/>
        <v>4.9371</v>
      </c>
      <c r="AA2918" s="54">
        <f t="shared" si="5034"/>
        <v>11.350300000000001</v>
      </c>
      <c r="AB2918" s="54">
        <f t="shared" si="5034"/>
        <v>7.1900000000000006E-2</v>
      </c>
      <c r="AC2918" s="54">
        <f t="shared" si="5034"/>
        <v>6.2766000000000002</v>
      </c>
      <c r="AD2918" s="54">
        <f t="shared" si="5034"/>
        <v>11.042999999999999</v>
      </c>
      <c r="AE2918" s="54"/>
      <c r="AF2918" s="336"/>
      <c r="AG2918" s="336"/>
      <c r="AH2918" s="336"/>
      <c r="AI2918" s="54"/>
      <c r="AJ2918" s="54"/>
      <c r="AK2918" s="54"/>
      <c r="AL2918" s="54"/>
      <c r="AM2918" s="54"/>
      <c r="AN2918" s="54"/>
      <c r="AO2918" s="54"/>
      <c r="AP2918" s="54"/>
      <c r="AQ2918" s="54"/>
      <c r="AR2918" s="54"/>
      <c r="AS2918" s="54"/>
    </row>
    <row r="2919" spans="1:45" x14ac:dyDescent="0.3">
      <c r="D2919" s="56"/>
      <c r="X2919" s="336"/>
      <c r="Y2919" s="336">
        <f t="shared" ca="1" si="4950"/>
        <v>-4.5173214984133195E-2</v>
      </c>
      <c r="Z2919" s="336">
        <f t="shared" ca="1" si="4950"/>
        <v>1.0567012200416643</v>
      </c>
      <c r="AA2919" s="336">
        <f t="shared" ca="1" si="4950"/>
        <v>0.10226395499560653</v>
      </c>
      <c r="AB2919" s="336">
        <f t="shared" ca="1" si="4950"/>
        <v>0.53834064811351834</v>
      </c>
      <c r="AC2919" s="336">
        <f t="shared" ca="1" si="4950"/>
        <v>0.34040523596131905</v>
      </c>
      <c r="AD2919" s="336">
        <f t="shared" ca="1" si="4950"/>
        <v>0.9810224701893524</v>
      </c>
      <c r="AE2919" s="336"/>
      <c r="AF2919" s="336"/>
      <c r="AG2919" s="336"/>
      <c r="AH2919" s="336"/>
      <c r="AI2919" s="54"/>
      <c r="AJ2919" s="54"/>
      <c r="AK2919" s="54"/>
      <c r="AL2919" s="336"/>
      <c r="AM2919" s="336"/>
      <c r="AN2919" s="336"/>
      <c r="AO2919" s="336"/>
      <c r="AP2919" s="54"/>
      <c r="AQ2919" s="336"/>
      <c r="AR2919" s="336"/>
      <c r="AS2919" s="336"/>
    </row>
    <row r="2920" spans="1:45" x14ac:dyDescent="0.3">
      <c r="C2920" s="54"/>
      <c r="D2920" s="56"/>
      <c r="Y2920" s="336">
        <f t="shared" ca="1" si="4950"/>
        <v>0.43370036375369886</v>
      </c>
      <c r="Z2920" s="336">
        <f t="shared" ca="1" si="4950"/>
        <v>-1.112402583304154</v>
      </c>
      <c r="AA2920" s="336">
        <f t="shared" ca="1" si="4950"/>
        <v>0.94240261701805939</v>
      </c>
      <c r="AB2920" s="336">
        <f t="shared" ca="1" si="4950"/>
        <v>-0.89577367078035786</v>
      </c>
      <c r="AC2920" s="336">
        <f t="shared" ca="1" si="4950"/>
        <v>3.3796617866675223E-3</v>
      </c>
      <c r="AD2920" s="336">
        <f t="shared" ca="1" si="4950"/>
        <v>0.1283208908202246</v>
      </c>
      <c r="AE2920" s="55"/>
      <c r="AF2920" s="55"/>
      <c r="AG2920" s="55"/>
      <c r="AH2920" s="55"/>
      <c r="AI2920" s="55"/>
      <c r="AJ2920" s="55"/>
      <c r="AK2920" s="55"/>
      <c r="AL2920" s="55"/>
      <c r="AM2920" s="55"/>
      <c r="AN2920" s="55"/>
      <c r="AO2920" s="55"/>
      <c r="AP2920" s="55"/>
      <c r="AQ2920" s="55"/>
      <c r="AR2920" s="55"/>
      <c r="AS2920" s="55"/>
    </row>
    <row r="2921" spans="1:45" x14ac:dyDescent="0.3">
      <c r="B2921" s="54" t="s">
        <v>172</v>
      </c>
      <c r="C2921" s="53">
        <f>C2914</f>
        <v>0</v>
      </c>
      <c r="D2921" s="56" t="e">
        <f t="shared" ref="D2921:D2922" ca="1" si="5035">AJ2921</f>
        <v>#N/A</v>
      </c>
      <c r="E2921" s="52" t="e">
        <f t="shared" ref="E2921:W2921" si="5036">E2914</f>
        <v>#N/A</v>
      </c>
      <c r="F2921" s="52" t="e">
        <f t="shared" si="5036"/>
        <v>#N/A</v>
      </c>
      <c r="G2921" s="52" t="e">
        <f t="shared" si="5036"/>
        <v>#N/A</v>
      </c>
      <c r="H2921" s="52" t="e">
        <f t="shared" si="5036"/>
        <v>#N/A</v>
      </c>
      <c r="I2921" s="52" t="e">
        <f t="shared" si="5036"/>
        <v>#N/A</v>
      </c>
      <c r="J2921" s="52" t="e">
        <f t="shared" si="5036"/>
        <v>#N/A</v>
      </c>
      <c r="K2921" s="52" t="e">
        <f t="shared" si="5036"/>
        <v>#N/A</v>
      </c>
      <c r="L2921" s="52" t="e">
        <f t="shared" si="5036"/>
        <v>#N/A</v>
      </c>
      <c r="M2921" s="52" t="e">
        <f t="shared" si="5036"/>
        <v>#N/A</v>
      </c>
      <c r="N2921" s="52" t="e">
        <f t="shared" si="5036"/>
        <v>#N/A</v>
      </c>
      <c r="O2921" s="52" t="e">
        <f t="shared" si="5036"/>
        <v>#N/A</v>
      </c>
      <c r="P2921" s="52" t="e">
        <f t="shared" si="5036"/>
        <v>#N/A</v>
      </c>
      <c r="Q2921" s="52" t="e">
        <f t="shared" si="5036"/>
        <v>#N/A</v>
      </c>
      <c r="R2921" s="52" t="e">
        <f t="shared" si="5036"/>
        <v>#N/A</v>
      </c>
      <c r="S2921" s="52" t="e">
        <f t="shared" si="5036"/>
        <v>#N/A</v>
      </c>
      <c r="T2921" s="52" t="e">
        <f t="shared" si="5036"/>
        <v>#N/A</v>
      </c>
      <c r="U2921" s="52" t="e">
        <f t="shared" si="5036"/>
        <v>#N/A</v>
      </c>
      <c r="V2921" s="52" t="e">
        <f t="shared" si="5036"/>
        <v>#N/A</v>
      </c>
      <c r="W2921" s="52" t="e">
        <f t="shared" si="5036"/>
        <v>#N/A</v>
      </c>
      <c r="X2921" s="55" t="e">
        <f t="shared" ref="X2921:X2922" si="5037">(H2921-(O2921*P2921)/100-3*(J2921*K2921)/100)/2</f>
        <v>#N/A</v>
      </c>
      <c r="Y2921" s="55" t="e">
        <f t="shared" ref="Y2921:Y2922" si="5038">SUM(X2921,(J2921*K2921/100))/(F2921/100)</f>
        <v>#N/A</v>
      </c>
      <c r="Z2921" s="55" t="e">
        <f t="shared" ref="Z2921" si="5039">U2921*0.5+U2922*0.5</f>
        <v>#N/A</v>
      </c>
      <c r="AA2921" s="55" t="e">
        <f t="shared" ref="AA2921:AA2922" si="5040">J2921/Y2921</f>
        <v>#N/A</v>
      </c>
      <c r="AB2921" s="336" t="e">
        <f t="shared" ref="AB2921:AB2922" si="5041">X2921/(Y2921-J2921)</f>
        <v>#N/A</v>
      </c>
      <c r="AC2921" s="223" t="e">
        <f ca="1">INDEX(FGA_COEFFS,1,1)+Z2921*INDEX(FGA_COEFFS,1,2)+Y2921*INDEX(FGA_COEFFS,1,3)+R2921*INDEX(FGA_COEFFS,1,4)+Q2922*INDEX(FGA_COEFFS,1,5)+S2921*INDEX(FGA_COEFFS,1,6)+T2922*INDEX(FGA_COEFFS,1,7)+M2922*INDEX(FGA_COEFFS,1,8)+Y2925*Y2926</f>
        <v>#N/A</v>
      </c>
      <c r="AD2921" s="223" t="e">
        <f ca="1">INDEX(THREEPTA_COEFFS,1,1)+AC2921*INDEX(THREEPTA_COEFFS,1,2)+J2921*INDEX(THREEPTA_COEFFS,1,3)+AA2921*INDEX(THREEPTA_COEFFS,1,4)+K2921*INDEX(THREEPTA_COEFFS,1,5)+L2922*INDEX(THREEPTA_COEFFS,1,6)+Z2925*Z2926</f>
        <v>#N/A</v>
      </c>
      <c r="AE2921" s="223" t="e">
        <f ca="1">INDEX(THREEPTPCT_COEFFS,1,1)+K2921*INDEX(THREEPTPCT_COEFFS,1,2)+L2922*INDEX(THREEPTPCT_COEFFS,1,3)+AA2925*AA2926</f>
        <v>#N/A</v>
      </c>
      <c r="AF2921" s="55" t="e">
        <f t="shared" ref="AF2921:AF2922" ca="1" si="5042">AC2921-AD2921</f>
        <v>#N/A</v>
      </c>
      <c r="AG2921" s="223" t="e">
        <f ca="1">INDEX(TWOPTPCT_COEFFS,1,1)+AB2921*INDEX(TWOPTPCT_COEFFS,1,2)+I2922*INDEX(TWOPTPCT_COEFFS,1,3)+G2922*INDEX(TWOPTPCT_COEFFS,1,4)+L2922*INDEX(TWOPTPCT_COEFFS,1,5)+AB2925*AB2926</f>
        <v>#N/A</v>
      </c>
      <c r="AH2921" s="223" t="e">
        <f ca="1">INDEX(FTA_COEFFS,1,1)+O2921*INDEX(FTA_COEFFS,1,2)+N2922*INDEX(FTA_COEFFS,1,3)+(Q2921+R2921)*INDEX(FTA_COEFFS,1,4)+(Q2922+R2922)*INDEX(FTA_COEFFS,1,5)+M2922*INDEX(FTA_COEFFS,1,6)+AC2925*AC2926</f>
        <v>#N/A</v>
      </c>
      <c r="AI2921" s="223" t="e">
        <f ca="1">INDEX(FTPCT_COEFFS,1,1)+P2921*INDEX(FTPCT_COEFFS,1,2)+F2921*INDEX(FTPCT_COEFFS,1,3)+G2922*INDEX(FTPCT_COEFFS,1,4)+AD2925*AD2926</f>
        <v>#N/A</v>
      </c>
      <c r="AJ2921" s="338" t="e">
        <f t="shared" ref="AJ2921:AJ2922" ca="1" si="5043">AD2921*AE2921/100+AF2921*AG2921+AH2921*AI2921/100</f>
        <v>#N/A</v>
      </c>
      <c r="AK2921" s="55"/>
      <c r="AL2921" s="55"/>
      <c r="AM2921" s="55"/>
      <c r="AN2921" s="55"/>
      <c r="AO2921" s="55"/>
      <c r="AP2921" s="55"/>
      <c r="AQ2921" s="55"/>
      <c r="AR2921" s="55"/>
    </row>
    <row r="2922" spans="1:45" x14ac:dyDescent="0.3">
      <c r="B2922" s="54" t="s">
        <v>175</v>
      </c>
      <c r="C2922" s="54">
        <f>C2915</f>
        <v>0</v>
      </c>
      <c r="D2922" s="56" t="e">
        <f t="shared" ca="1" si="5035"/>
        <v>#N/A</v>
      </c>
      <c r="E2922" s="52" t="e">
        <f t="shared" ref="E2922:W2922" si="5044">E2915</f>
        <v>#N/A</v>
      </c>
      <c r="F2922" s="52" t="e">
        <f t="shared" si="5044"/>
        <v>#N/A</v>
      </c>
      <c r="G2922" s="52" t="e">
        <f t="shared" si="5044"/>
        <v>#N/A</v>
      </c>
      <c r="H2922" s="52" t="e">
        <f t="shared" si="5044"/>
        <v>#N/A</v>
      </c>
      <c r="I2922" s="52" t="e">
        <f t="shared" si="5044"/>
        <v>#N/A</v>
      </c>
      <c r="J2922" s="52" t="e">
        <f t="shared" si="5044"/>
        <v>#N/A</v>
      </c>
      <c r="K2922" s="52" t="e">
        <f t="shared" si="5044"/>
        <v>#N/A</v>
      </c>
      <c r="L2922" s="52" t="e">
        <f t="shared" si="5044"/>
        <v>#N/A</v>
      </c>
      <c r="M2922" s="52" t="e">
        <f t="shared" si="5044"/>
        <v>#N/A</v>
      </c>
      <c r="N2922" s="52" t="e">
        <f t="shared" si="5044"/>
        <v>#N/A</v>
      </c>
      <c r="O2922" s="52" t="e">
        <f t="shared" si="5044"/>
        <v>#N/A</v>
      </c>
      <c r="P2922" s="52" t="e">
        <f t="shared" si="5044"/>
        <v>#N/A</v>
      </c>
      <c r="Q2922" s="52" t="e">
        <f t="shared" si="5044"/>
        <v>#N/A</v>
      </c>
      <c r="R2922" s="52" t="e">
        <f t="shared" si="5044"/>
        <v>#N/A</v>
      </c>
      <c r="S2922" s="52" t="e">
        <f t="shared" si="5044"/>
        <v>#N/A</v>
      </c>
      <c r="T2922" s="52" t="e">
        <f t="shared" si="5044"/>
        <v>#N/A</v>
      </c>
      <c r="U2922" s="52" t="e">
        <f t="shared" si="5044"/>
        <v>#N/A</v>
      </c>
      <c r="V2922" s="52" t="e">
        <f t="shared" si="5044"/>
        <v>#N/A</v>
      </c>
      <c r="W2922" s="52" t="e">
        <f t="shared" si="5044"/>
        <v>#N/A</v>
      </c>
      <c r="X2922" s="55" t="e">
        <f t="shared" si="5037"/>
        <v>#N/A</v>
      </c>
      <c r="Y2922" s="55" t="e">
        <f t="shared" si="5038"/>
        <v>#N/A</v>
      </c>
      <c r="Z2922" s="55" t="e">
        <f t="shared" ref="Z2922" si="5045">Z2921</f>
        <v>#N/A</v>
      </c>
      <c r="AA2922" s="55" t="e">
        <f t="shared" si="5040"/>
        <v>#N/A</v>
      </c>
      <c r="AB2922" s="336" t="e">
        <f t="shared" si="5041"/>
        <v>#N/A</v>
      </c>
      <c r="AC2922" s="223" t="e">
        <f ca="1">INDEX(FGA_COEFFS,1,1)+Z2922*INDEX(FGA_COEFFS,1,2)+Y2922*INDEX(FGA_COEFFS,1,3)+R2922*INDEX(FGA_COEFFS,1,4)+Q2921*INDEX(FGA_COEFFS,1,5)+S2922*INDEX(FGA_COEFFS,1,6)+T2921*INDEX(FGA_COEFFS,1,7)+M2921*INDEX(FGA_COEFFS,1,8)+Y2925*Y2927</f>
        <v>#N/A</v>
      </c>
      <c r="AD2922" s="223" t="e">
        <f ca="1">INDEX(THREEPTA_COEFFS,1,1)+AC2922*INDEX(THREEPTA_COEFFS,1,2)+J2922*INDEX(THREEPTA_COEFFS,1,3)+AA2922*INDEX(THREEPTA_COEFFS,1,4)+K2922*INDEX(THREEPTA_COEFFS,1,5)+L2921*INDEX(THREEPTA_COEFFS,1,6)+Z2925*Z2927</f>
        <v>#N/A</v>
      </c>
      <c r="AE2922" s="223" t="e">
        <f ca="1">INDEX(THREEPTPCT_COEFFS,1,1)+K2922*INDEX(THREEPTPCT_COEFFS,1,2)+L2921*INDEX(THREEPTPCT_COEFFS,1,3)+AA2925*AA2927</f>
        <v>#N/A</v>
      </c>
      <c r="AF2922" s="55" t="e">
        <f t="shared" ca="1" si="5042"/>
        <v>#N/A</v>
      </c>
      <c r="AG2922" s="223" t="e">
        <f ca="1">INDEX(TWOPTPCT_COEFFS,1,1)+AB2922*INDEX(TWOPTPCT_COEFFS,1,2)+I2921*INDEX(TWOPTPCT_COEFFS,1,3)+G2921*INDEX(TWOPTPCT_COEFFS,1,4)+L2921*INDEX(TWOPTPCT_COEFFS,1,5)+AB2925*AB2927</f>
        <v>#N/A</v>
      </c>
      <c r="AH2922" s="223" t="e">
        <f ca="1">INDEX(FTA_COEFFS,1,1)+O2922*INDEX(FTA_COEFFS,1,2)+N2921*INDEX(FTA_COEFFS,1,3)+(Q2922+R2922)*INDEX(FTA_COEFFS,1,4)+(Q2921+R2921)*INDEX(FTA_COEFFS,1,5)+M2921*INDEX(FTA_COEFFS,1,6)+AC2925*AC2927</f>
        <v>#N/A</v>
      </c>
      <c r="AI2922" s="223" t="e">
        <f ca="1">INDEX(FTPCT_COEFFS,1,1)+P2922*INDEX(FTPCT_COEFFS,1,2)+F2922*INDEX(FTPCT_COEFFS,1,3)+G2921*INDEX(FTPCT_COEFFS,1,4)+AD2925*AD2927</f>
        <v>#N/A</v>
      </c>
      <c r="AJ2922" s="338" t="e">
        <f t="shared" ca="1" si="5043"/>
        <v>#N/A</v>
      </c>
      <c r="AK2922" s="55"/>
      <c r="AL2922" s="55"/>
      <c r="AM2922" s="55"/>
      <c r="AN2922" s="55"/>
      <c r="AO2922" s="55"/>
      <c r="AP2922" s="55"/>
      <c r="AQ2922" s="55"/>
      <c r="AR2922" s="55"/>
    </row>
    <row r="2923" spans="1:45" x14ac:dyDescent="0.3">
      <c r="A2923" s="54" t="e">
        <f ca="1">IF(D2921&gt;(D2922+(AVERAGE(V2921,W2921)-AVERAGE(V2922,W2922))/2)+2.5,C2921,IF(D2922&gt;(D2921+(AVERAGE(V2922,W2922)-AVERAGE(V2921,W2921))/2)+2.5,C2922,"Close"))</f>
        <v>#N/A</v>
      </c>
      <c r="B2923" s="64" t="e">
        <f ca="1">IF(D2922&gt;D2921,C2922,C2921)</f>
        <v>#N/A</v>
      </c>
      <c r="D2923" s="56"/>
      <c r="X2923" s="55"/>
      <c r="Y2923" s="55"/>
      <c r="Z2923" s="55"/>
      <c r="AA2923" s="55"/>
      <c r="AB2923" s="55"/>
      <c r="AC2923" s="337"/>
      <c r="AD2923" s="337"/>
      <c r="AE2923" s="337"/>
      <c r="AF2923" s="337"/>
      <c r="AG2923" s="337"/>
      <c r="AH2923" s="337"/>
      <c r="AI2923" s="337"/>
      <c r="AJ2923" s="337"/>
      <c r="AK2923" s="337"/>
      <c r="AL2923" s="337"/>
      <c r="AM2923" s="55"/>
      <c r="AN2923" s="55"/>
      <c r="AO2923" s="55"/>
      <c r="AP2923" s="55"/>
      <c r="AQ2923" s="55"/>
      <c r="AR2923" s="55"/>
      <c r="AS2923" s="55"/>
    </row>
    <row r="2924" spans="1:45" x14ac:dyDescent="0.3">
      <c r="X2924" s="54" t="s">
        <v>1305</v>
      </c>
      <c r="Y2924" s="54" t="s">
        <v>128</v>
      </c>
      <c r="Z2924" s="54" t="s">
        <v>157</v>
      </c>
      <c r="AA2924" s="54" t="s">
        <v>151</v>
      </c>
      <c r="AB2924" s="54" t="s">
        <v>1327</v>
      </c>
      <c r="AC2924" s="54" t="s">
        <v>129</v>
      </c>
      <c r="AD2924" s="54" t="s">
        <v>116</v>
      </c>
      <c r="AE2924" s="54"/>
      <c r="AF2924" s="54"/>
      <c r="AG2924" s="54"/>
      <c r="AH2924" s="54"/>
      <c r="AI2924" s="54"/>
      <c r="AJ2924" s="54"/>
      <c r="AK2924" s="54"/>
      <c r="AL2924" s="54"/>
      <c r="AM2924" s="54"/>
      <c r="AN2924" s="54"/>
      <c r="AO2924" s="54"/>
      <c r="AP2924" s="54"/>
      <c r="AQ2924" s="54"/>
      <c r="AR2924" s="54"/>
      <c r="AS2924" s="54"/>
    </row>
    <row r="2925" spans="1:45" x14ac:dyDescent="0.3">
      <c r="X2925" s="54"/>
      <c r="Y2925" s="54">
        <f t="shared" ref="Y2925:AD2925" si="5046">Y2918</f>
        <v>6.4436999999999998</v>
      </c>
      <c r="Z2925" s="54">
        <f t="shared" si="5046"/>
        <v>4.9371</v>
      </c>
      <c r="AA2925" s="54">
        <f t="shared" si="5046"/>
        <v>11.350300000000001</v>
      </c>
      <c r="AB2925" s="54">
        <f t="shared" si="5046"/>
        <v>7.1900000000000006E-2</v>
      </c>
      <c r="AC2925" s="54">
        <f t="shared" si="5046"/>
        <v>6.2766000000000002</v>
      </c>
      <c r="AD2925" s="54">
        <f t="shared" si="5046"/>
        <v>11.042999999999999</v>
      </c>
      <c r="AE2925" s="54"/>
      <c r="AF2925" s="336"/>
      <c r="AG2925" s="336"/>
      <c r="AH2925" s="336"/>
      <c r="AI2925" s="54"/>
      <c r="AJ2925" s="54"/>
      <c r="AK2925" s="54"/>
      <c r="AL2925" s="54"/>
      <c r="AM2925" s="54"/>
      <c r="AN2925" s="54"/>
      <c r="AO2925" s="54"/>
      <c r="AP2925" s="54"/>
      <c r="AQ2925" s="54"/>
      <c r="AR2925" s="54"/>
      <c r="AS2925" s="54"/>
    </row>
    <row r="2926" spans="1:45" x14ac:dyDescent="0.3">
      <c r="D2926" s="56"/>
      <c r="X2926" s="336"/>
      <c r="Y2926" s="336">
        <f t="shared" ca="1" si="4950"/>
        <v>-0.93243132563514175</v>
      </c>
      <c r="Z2926" s="336">
        <f t="shared" ca="1" si="4950"/>
        <v>-0.11577036516680661</v>
      </c>
      <c r="AA2926" s="336">
        <f t="shared" ca="1" si="4950"/>
        <v>8.947765496000365E-2</v>
      </c>
      <c r="AB2926" s="336">
        <f t="shared" ca="1" si="4950"/>
        <v>-0.70691324386571819</v>
      </c>
      <c r="AC2926" s="336">
        <f t="shared" ca="1" si="4950"/>
        <v>0.25500953485166933</v>
      </c>
      <c r="AD2926" s="336">
        <f t="shared" ca="1" si="4950"/>
        <v>1.2364426889013829</v>
      </c>
      <c r="AE2926" s="336"/>
      <c r="AF2926" s="336"/>
      <c r="AG2926" s="336"/>
      <c r="AH2926" s="336"/>
      <c r="AI2926" s="54"/>
      <c r="AJ2926" s="54"/>
      <c r="AK2926" s="54"/>
      <c r="AL2926" s="336"/>
      <c r="AM2926" s="336"/>
      <c r="AN2926" s="336"/>
      <c r="AO2926" s="336"/>
      <c r="AP2926" s="54"/>
      <c r="AQ2926" s="336"/>
      <c r="AR2926" s="336"/>
      <c r="AS2926" s="336"/>
    </row>
    <row r="2927" spans="1:45" x14ac:dyDescent="0.3">
      <c r="C2927" s="54"/>
      <c r="D2927" s="56"/>
      <c r="Y2927" s="336">
        <f t="shared" ca="1" si="4950"/>
        <v>-0.18493057644750982</v>
      </c>
      <c r="Z2927" s="336">
        <f t="shared" ca="1" si="4950"/>
        <v>0.34917786473361523</v>
      </c>
      <c r="AA2927" s="336">
        <f t="shared" ca="1" si="4950"/>
        <v>-8.899645918049523E-3</v>
      </c>
      <c r="AB2927" s="336">
        <f t="shared" ca="1" si="4950"/>
        <v>0.38670518078492033</v>
      </c>
      <c r="AC2927" s="336">
        <f t="shared" ca="1" si="4950"/>
        <v>1.0655598823590133</v>
      </c>
      <c r="AD2927" s="336">
        <f t="shared" ca="1" si="4950"/>
        <v>-5.0666592675457298E-2</v>
      </c>
      <c r="AE2927" s="55"/>
      <c r="AF2927" s="55"/>
      <c r="AG2927" s="55"/>
      <c r="AH2927" s="55"/>
      <c r="AI2927" s="55"/>
      <c r="AJ2927" s="55"/>
      <c r="AK2927" s="55"/>
      <c r="AL2927" s="55"/>
      <c r="AM2927" s="55"/>
      <c r="AN2927" s="55"/>
      <c r="AO2927" s="55"/>
      <c r="AP2927" s="55"/>
      <c r="AQ2927" s="55"/>
      <c r="AR2927" s="55"/>
      <c r="AS2927" s="55"/>
    </row>
    <row r="2928" spans="1:45" x14ac:dyDescent="0.3">
      <c r="B2928" s="54" t="s">
        <v>172</v>
      </c>
      <c r="C2928" s="53">
        <f>C2921</f>
        <v>0</v>
      </c>
      <c r="D2928" s="56" t="e">
        <f t="shared" ref="D2928:D2929" ca="1" si="5047">AJ2928</f>
        <v>#N/A</v>
      </c>
      <c r="E2928" s="52" t="e">
        <f t="shared" ref="E2928:W2928" si="5048">E2921</f>
        <v>#N/A</v>
      </c>
      <c r="F2928" s="52" t="e">
        <f t="shared" si="5048"/>
        <v>#N/A</v>
      </c>
      <c r="G2928" s="52" t="e">
        <f t="shared" si="5048"/>
        <v>#N/A</v>
      </c>
      <c r="H2928" s="52" t="e">
        <f t="shared" si="5048"/>
        <v>#N/A</v>
      </c>
      <c r="I2928" s="52" t="e">
        <f t="shared" si="5048"/>
        <v>#N/A</v>
      </c>
      <c r="J2928" s="52" t="e">
        <f t="shared" si="5048"/>
        <v>#N/A</v>
      </c>
      <c r="K2928" s="52" t="e">
        <f t="shared" si="5048"/>
        <v>#N/A</v>
      </c>
      <c r="L2928" s="52" t="e">
        <f t="shared" si="5048"/>
        <v>#N/A</v>
      </c>
      <c r="M2928" s="52" t="e">
        <f t="shared" si="5048"/>
        <v>#N/A</v>
      </c>
      <c r="N2928" s="52" t="e">
        <f t="shared" si="5048"/>
        <v>#N/A</v>
      </c>
      <c r="O2928" s="52" t="e">
        <f t="shared" si="5048"/>
        <v>#N/A</v>
      </c>
      <c r="P2928" s="52" t="e">
        <f t="shared" si="5048"/>
        <v>#N/A</v>
      </c>
      <c r="Q2928" s="52" t="e">
        <f t="shared" si="5048"/>
        <v>#N/A</v>
      </c>
      <c r="R2928" s="52" t="e">
        <f t="shared" si="5048"/>
        <v>#N/A</v>
      </c>
      <c r="S2928" s="52" t="e">
        <f t="shared" si="5048"/>
        <v>#N/A</v>
      </c>
      <c r="T2928" s="52" t="e">
        <f t="shared" si="5048"/>
        <v>#N/A</v>
      </c>
      <c r="U2928" s="52" t="e">
        <f t="shared" si="5048"/>
        <v>#N/A</v>
      </c>
      <c r="V2928" s="52" t="e">
        <f t="shared" si="5048"/>
        <v>#N/A</v>
      </c>
      <c r="W2928" s="52" t="e">
        <f t="shared" si="5048"/>
        <v>#N/A</v>
      </c>
      <c r="X2928" s="55" t="e">
        <f t="shared" ref="X2928:X2929" si="5049">(H2928-(O2928*P2928)/100-3*(J2928*K2928)/100)/2</f>
        <v>#N/A</v>
      </c>
      <c r="Y2928" s="55" t="e">
        <f t="shared" ref="Y2928:Y2929" si="5050">SUM(X2928,(J2928*K2928/100))/(F2928/100)</f>
        <v>#N/A</v>
      </c>
      <c r="Z2928" s="55" t="e">
        <f t="shared" ref="Z2928" si="5051">U2928*0.5+U2929*0.5</f>
        <v>#N/A</v>
      </c>
      <c r="AA2928" s="55" t="e">
        <f t="shared" ref="AA2928:AA2929" si="5052">J2928/Y2928</f>
        <v>#N/A</v>
      </c>
      <c r="AB2928" s="336" t="e">
        <f t="shared" ref="AB2928:AB2929" si="5053">X2928/(Y2928-J2928)</f>
        <v>#N/A</v>
      </c>
      <c r="AC2928" s="223" t="e">
        <f ca="1">INDEX(FGA_COEFFS,1,1)+Z2928*INDEX(FGA_COEFFS,1,2)+Y2928*INDEX(FGA_COEFFS,1,3)+R2928*INDEX(FGA_COEFFS,1,4)+Q2929*INDEX(FGA_COEFFS,1,5)+S2928*INDEX(FGA_COEFFS,1,6)+T2929*INDEX(FGA_COEFFS,1,7)+M2929*INDEX(FGA_COEFFS,1,8)+Y2932*Y2933</f>
        <v>#N/A</v>
      </c>
      <c r="AD2928" s="223" t="e">
        <f ca="1">INDEX(THREEPTA_COEFFS,1,1)+AC2928*INDEX(THREEPTA_COEFFS,1,2)+J2928*INDEX(THREEPTA_COEFFS,1,3)+AA2928*INDEX(THREEPTA_COEFFS,1,4)+K2928*INDEX(THREEPTA_COEFFS,1,5)+L2929*INDEX(THREEPTA_COEFFS,1,6)+Z2932*Z2933</f>
        <v>#N/A</v>
      </c>
      <c r="AE2928" s="223" t="e">
        <f ca="1">INDEX(THREEPTPCT_COEFFS,1,1)+K2928*INDEX(THREEPTPCT_COEFFS,1,2)+L2929*INDEX(THREEPTPCT_COEFFS,1,3)+AA2932*AA2933</f>
        <v>#N/A</v>
      </c>
      <c r="AF2928" s="55" t="e">
        <f t="shared" ref="AF2928:AF2929" ca="1" si="5054">AC2928-AD2928</f>
        <v>#N/A</v>
      </c>
      <c r="AG2928" s="223" t="e">
        <f ca="1">INDEX(TWOPTPCT_COEFFS,1,1)+AB2928*INDEX(TWOPTPCT_COEFFS,1,2)+I2929*INDEX(TWOPTPCT_COEFFS,1,3)+G2929*INDEX(TWOPTPCT_COEFFS,1,4)+L2929*INDEX(TWOPTPCT_COEFFS,1,5)+AB2932*AB2933</f>
        <v>#N/A</v>
      </c>
      <c r="AH2928" s="223" t="e">
        <f ca="1">INDEX(FTA_COEFFS,1,1)+O2928*INDEX(FTA_COEFFS,1,2)+N2929*INDEX(FTA_COEFFS,1,3)+(Q2928+R2928)*INDEX(FTA_COEFFS,1,4)+(Q2929+R2929)*INDEX(FTA_COEFFS,1,5)+M2929*INDEX(FTA_COEFFS,1,6)+AC2932*AC2933</f>
        <v>#N/A</v>
      </c>
      <c r="AI2928" s="223" t="e">
        <f ca="1">INDEX(FTPCT_COEFFS,1,1)+P2928*INDEX(FTPCT_COEFFS,1,2)+F2928*INDEX(FTPCT_COEFFS,1,3)+G2929*INDEX(FTPCT_COEFFS,1,4)+AD2932*AD2933</f>
        <v>#N/A</v>
      </c>
      <c r="AJ2928" s="338" t="e">
        <f t="shared" ref="AJ2928:AJ2929" ca="1" si="5055">AD2928*AE2928/100+AF2928*AG2928+AH2928*AI2928/100</f>
        <v>#N/A</v>
      </c>
      <c r="AK2928" s="55"/>
      <c r="AL2928" s="55"/>
      <c r="AM2928" s="55"/>
      <c r="AN2928" s="55"/>
      <c r="AO2928" s="55"/>
      <c r="AP2928" s="55"/>
      <c r="AQ2928" s="55"/>
      <c r="AR2928" s="55"/>
    </row>
    <row r="2929" spans="1:45" x14ac:dyDescent="0.3">
      <c r="B2929" s="54" t="s">
        <v>175</v>
      </c>
      <c r="C2929" s="54">
        <f>C2922</f>
        <v>0</v>
      </c>
      <c r="D2929" s="56" t="e">
        <f t="shared" ca="1" si="5047"/>
        <v>#N/A</v>
      </c>
      <c r="E2929" s="52" t="e">
        <f t="shared" ref="E2929:W2929" si="5056">E2922</f>
        <v>#N/A</v>
      </c>
      <c r="F2929" s="52" t="e">
        <f t="shared" si="5056"/>
        <v>#N/A</v>
      </c>
      <c r="G2929" s="52" t="e">
        <f t="shared" si="5056"/>
        <v>#N/A</v>
      </c>
      <c r="H2929" s="52" t="e">
        <f t="shared" si="5056"/>
        <v>#N/A</v>
      </c>
      <c r="I2929" s="52" t="e">
        <f t="shared" si="5056"/>
        <v>#N/A</v>
      </c>
      <c r="J2929" s="52" t="e">
        <f t="shared" si="5056"/>
        <v>#N/A</v>
      </c>
      <c r="K2929" s="52" t="e">
        <f t="shared" si="5056"/>
        <v>#N/A</v>
      </c>
      <c r="L2929" s="52" t="e">
        <f t="shared" si="5056"/>
        <v>#N/A</v>
      </c>
      <c r="M2929" s="52" t="e">
        <f t="shared" si="5056"/>
        <v>#N/A</v>
      </c>
      <c r="N2929" s="52" t="e">
        <f t="shared" si="5056"/>
        <v>#N/A</v>
      </c>
      <c r="O2929" s="52" t="e">
        <f t="shared" si="5056"/>
        <v>#N/A</v>
      </c>
      <c r="P2929" s="52" t="e">
        <f t="shared" si="5056"/>
        <v>#N/A</v>
      </c>
      <c r="Q2929" s="52" t="e">
        <f t="shared" si="5056"/>
        <v>#N/A</v>
      </c>
      <c r="R2929" s="52" t="e">
        <f t="shared" si="5056"/>
        <v>#N/A</v>
      </c>
      <c r="S2929" s="52" t="e">
        <f t="shared" si="5056"/>
        <v>#N/A</v>
      </c>
      <c r="T2929" s="52" t="e">
        <f t="shared" si="5056"/>
        <v>#N/A</v>
      </c>
      <c r="U2929" s="52" t="e">
        <f t="shared" si="5056"/>
        <v>#N/A</v>
      </c>
      <c r="V2929" s="52" t="e">
        <f t="shared" si="5056"/>
        <v>#N/A</v>
      </c>
      <c r="W2929" s="52" t="e">
        <f t="shared" si="5056"/>
        <v>#N/A</v>
      </c>
      <c r="X2929" s="55" t="e">
        <f t="shared" si="5049"/>
        <v>#N/A</v>
      </c>
      <c r="Y2929" s="55" t="e">
        <f t="shared" si="5050"/>
        <v>#N/A</v>
      </c>
      <c r="Z2929" s="55" t="e">
        <f t="shared" ref="Z2929" si="5057">Z2928</f>
        <v>#N/A</v>
      </c>
      <c r="AA2929" s="55" t="e">
        <f t="shared" si="5052"/>
        <v>#N/A</v>
      </c>
      <c r="AB2929" s="336" t="e">
        <f t="shared" si="5053"/>
        <v>#N/A</v>
      </c>
      <c r="AC2929" s="223" t="e">
        <f ca="1">INDEX(FGA_COEFFS,1,1)+Z2929*INDEX(FGA_COEFFS,1,2)+Y2929*INDEX(FGA_COEFFS,1,3)+R2929*INDEX(FGA_COEFFS,1,4)+Q2928*INDEX(FGA_COEFFS,1,5)+S2929*INDEX(FGA_COEFFS,1,6)+T2928*INDEX(FGA_COEFFS,1,7)+M2928*INDEX(FGA_COEFFS,1,8)+Y2932*Y2934</f>
        <v>#N/A</v>
      </c>
      <c r="AD2929" s="223" t="e">
        <f ca="1">INDEX(THREEPTA_COEFFS,1,1)+AC2929*INDEX(THREEPTA_COEFFS,1,2)+J2929*INDEX(THREEPTA_COEFFS,1,3)+AA2929*INDEX(THREEPTA_COEFFS,1,4)+K2929*INDEX(THREEPTA_COEFFS,1,5)+L2928*INDEX(THREEPTA_COEFFS,1,6)+Z2932*Z2934</f>
        <v>#N/A</v>
      </c>
      <c r="AE2929" s="223" t="e">
        <f ca="1">INDEX(THREEPTPCT_COEFFS,1,1)+K2929*INDEX(THREEPTPCT_COEFFS,1,2)+L2928*INDEX(THREEPTPCT_COEFFS,1,3)+AA2932*AA2934</f>
        <v>#N/A</v>
      </c>
      <c r="AF2929" s="55" t="e">
        <f t="shared" ca="1" si="5054"/>
        <v>#N/A</v>
      </c>
      <c r="AG2929" s="223" t="e">
        <f ca="1">INDEX(TWOPTPCT_COEFFS,1,1)+AB2929*INDEX(TWOPTPCT_COEFFS,1,2)+I2928*INDEX(TWOPTPCT_COEFFS,1,3)+G2928*INDEX(TWOPTPCT_COEFFS,1,4)+L2928*INDEX(TWOPTPCT_COEFFS,1,5)+AB2932*AB2934</f>
        <v>#N/A</v>
      </c>
      <c r="AH2929" s="223" t="e">
        <f ca="1">INDEX(FTA_COEFFS,1,1)+O2929*INDEX(FTA_COEFFS,1,2)+N2928*INDEX(FTA_COEFFS,1,3)+(Q2929+R2929)*INDEX(FTA_COEFFS,1,4)+(Q2928+R2928)*INDEX(FTA_COEFFS,1,5)+M2928*INDEX(FTA_COEFFS,1,6)+AC2932*AC2934</f>
        <v>#N/A</v>
      </c>
      <c r="AI2929" s="223" t="e">
        <f ca="1">INDEX(FTPCT_COEFFS,1,1)+P2929*INDEX(FTPCT_COEFFS,1,2)+F2929*INDEX(FTPCT_COEFFS,1,3)+G2928*INDEX(FTPCT_COEFFS,1,4)+AD2932*AD2934</f>
        <v>#N/A</v>
      </c>
      <c r="AJ2929" s="338" t="e">
        <f t="shared" ca="1" si="5055"/>
        <v>#N/A</v>
      </c>
      <c r="AK2929" s="55"/>
      <c r="AL2929" s="55"/>
      <c r="AM2929" s="55"/>
      <c r="AN2929" s="55"/>
      <c r="AO2929" s="55"/>
      <c r="AP2929" s="55"/>
      <c r="AQ2929" s="55"/>
      <c r="AR2929" s="55"/>
    </row>
    <row r="2930" spans="1:45" x14ac:dyDescent="0.3">
      <c r="A2930" s="54" t="e">
        <f ca="1">IF(D2928&gt;(D2929+(AVERAGE(V2928,W2928)-AVERAGE(V2929,W2929))/2)+2.5,C2928,IF(D2929&gt;(D2928+(AVERAGE(V2929,W2929)-AVERAGE(V2928,W2928))/2)+2.5,C2929,"Close"))</f>
        <v>#N/A</v>
      </c>
      <c r="B2930" s="64" t="e">
        <f ca="1">IF(D2929&gt;D2928,C2929,C2928)</f>
        <v>#N/A</v>
      </c>
      <c r="D2930" s="56"/>
      <c r="X2930" s="55"/>
      <c r="Y2930" s="55"/>
      <c r="Z2930" s="55"/>
      <c r="AA2930" s="55"/>
      <c r="AB2930" s="55"/>
      <c r="AC2930" s="337"/>
      <c r="AD2930" s="337"/>
      <c r="AE2930" s="337"/>
      <c r="AF2930" s="337"/>
      <c r="AG2930" s="337"/>
      <c r="AH2930" s="337"/>
      <c r="AI2930" s="337"/>
      <c r="AJ2930" s="337"/>
      <c r="AK2930" s="337"/>
      <c r="AL2930" s="337"/>
      <c r="AM2930" s="55"/>
      <c r="AN2930" s="55"/>
      <c r="AO2930" s="55"/>
      <c r="AP2930" s="55"/>
      <c r="AQ2930" s="55"/>
      <c r="AR2930" s="55"/>
      <c r="AS2930" s="55"/>
    </row>
    <row r="2931" spans="1:45" x14ac:dyDescent="0.3">
      <c r="X2931" s="54" t="s">
        <v>1305</v>
      </c>
      <c r="Y2931" s="54" t="s">
        <v>128</v>
      </c>
      <c r="Z2931" s="54" t="s">
        <v>157</v>
      </c>
      <c r="AA2931" s="54" t="s">
        <v>151</v>
      </c>
      <c r="AB2931" s="54" t="s">
        <v>1327</v>
      </c>
      <c r="AC2931" s="54" t="s">
        <v>129</v>
      </c>
      <c r="AD2931" s="54" t="s">
        <v>116</v>
      </c>
      <c r="AE2931" s="54"/>
      <c r="AF2931" s="54"/>
      <c r="AG2931" s="54"/>
      <c r="AH2931" s="54"/>
      <c r="AI2931" s="54"/>
      <c r="AJ2931" s="54"/>
      <c r="AK2931" s="54"/>
      <c r="AL2931" s="54"/>
      <c r="AM2931" s="54"/>
      <c r="AN2931" s="54"/>
      <c r="AO2931" s="54"/>
      <c r="AP2931" s="54"/>
      <c r="AQ2931" s="54"/>
      <c r="AR2931" s="54"/>
      <c r="AS2931" s="54"/>
    </row>
    <row r="2932" spans="1:45" x14ac:dyDescent="0.3">
      <c r="X2932" s="54"/>
      <c r="Y2932" s="54">
        <f t="shared" ref="Y2932:AD2932" si="5058">Y2925</f>
        <v>6.4436999999999998</v>
      </c>
      <c r="Z2932" s="54">
        <f t="shared" si="5058"/>
        <v>4.9371</v>
      </c>
      <c r="AA2932" s="54">
        <f t="shared" si="5058"/>
        <v>11.350300000000001</v>
      </c>
      <c r="AB2932" s="54">
        <f t="shared" si="5058"/>
        <v>7.1900000000000006E-2</v>
      </c>
      <c r="AC2932" s="54">
        <f t="shared" si="5058"/>
        <v>6.2766000000000002</v>
      </c>
      <c r="AD2932" s="54">
        <f t="shared" si="5058"/>
        <v>11.042999999999999</v>
      </c>
      <c r="AE2932" s="54"/>
      <c r="AF2932" s="336"/>
      <c r="AG2932" s="336"/>
      <c r="AH2932" s="336"/>
      <c r="AI2932" s="54"/>
      <c r="AJ2932" s="54"/>
      <c r="AK2932" s="54"/>
      <c r="AL2932" s="54"/>
      <c r="AM2932" s="54"/>
      <c r="AN2932" s="54"/>
      <c r="AO2932" s="54"/>
      <c r="AP2932" s="54"/>
      <c r="AQ2932" s="54"/>
      <c r="AR2932" s="54"/>
      <c r="AS2932" s="54"/>
    </row>
    <row r="2933" spans="1:45" x14ac:dyDescent="0.3">
      <c r="D2933" s="56"/>
      <c r="X2933" s="336"/>
      <c r="Y2933" s="336">
        <f t="shared" ca="1" si="4950"/>
        <v>2.5358622536587855E-2</v>
      </c>
      <c r="Z2933" s="336">
        <f t="shared" ca="1" si="4950"/>
        <v>-2.2890223546674127E-2</v>
      </c>
      <c r="AA2933" s="336">
        <f t="shared" ca="1" si="4950"/>
        <v>0.7759310636829857</v>
      </c>
      <c r="AB2933" s="336">
        <f t="shared" ca="1" si="4950"/>
        <v>-0.38959791731252841</v>
      </c>
      <c r="AC2933" s="336">
        <f t="shared" ca="1" si="4950"/>
        <v>-0.68416171384227931</v>
      </c>
      <c r="AD2933" s="336">
        <f t="shared" ca="1" si="4950"/>
        <v>-0.28431851369992933</v>
      </c>
      <c r="AE2933" s="336"/>
      <c r="AF2933" s="336"/>
      <c r="AG2933" s="336"/>
      <c r="AH2933" s="336"/>
      <c r="AI2933" s="54"/>
      <c r="AJ2933" s="54"/>
      <c r="AK2933" s="54"/>
      <c r="AL2933" s="336"/>
      <c r="AM2933" s="336"/>
      <c r="AN2933" s="336"/>
      <c r="AO2933" s="336"/>
      <c r="AP2933" s="54"/>
      <c r="AQ2933" s="336"/>
      <c r="AR2933" s="336"/>
      <c r="AS2933" s="336"/>
    </row>
    <row r="2934" spans="1:45" x14ac:dyDescent="0.3">
      <c r="C2934" s="54"/>
      <c r="D2934" s="56"/>
      <c r="Y2934" s="336">
        <f t="shared" ca="1" si="4950"/>
        <v>0.25831283720235709</v>
      </c>
      <c r="Z2934" s="336">
        <f t="shared" ca="1" si="4950"/>
        <v>0.59489593688816322</v>
      </c>
      <c r="AA2934" s="336">
        <f t="shared" ca="1" si="4950"/>
        <v>0.49713063291435755</v>
      </c>
      <c r="AB2934" s="336">
        <f t="shared" ca="1" si="4950"/>
        <v>-2.4011110252911533E-3</v>
      </c>
      <c r="AC2934" s="336">
        <f t="shared" ca="1" si="4950"/>
        <v>0.98481509845407889</v>
      </c>
      <c r="AD2934" s="336">
        <f t="shared" ca="1" si="4950"/>
        <v>-0.89031655144839417</v>
      </c>
      <c r="AE2934" s="55"/>
      <c r="AF2934" s="55"/>
      <c r="AG2934" s="55"/>
      <c r="AH2934" s="55"/>
      <c r="AI2934" s="55"/>
      <c r="AJ2934" s="55"/>
      <c r="AK2934" s="55"/>
      <c r="AL2934" s="55"/>
      <c r="AM2934" s="55"/>
      <c r="AN2934" s="55"/>
      <c r="AO2934" s="55"/>
      <c r="AP2934" s="55"/>
      <c r="AQ2934" s="55"/>
      <c r="AR2934" s="55"/>
      <c r="AS2934" s="55"/>
    </row>
    <row r="2935" spans="1:45" x14ac:dyDescent="0.3">
      <c r="B2935" s="54" t="s">
        <v>172</v>
      </c>
      <c r="C2935" s="53">
        <f>C2928</f>
        <v>0</v>
      </c>
      <c r="D2935" s="56" t="e">
        <f t="shared" ref="D2935:D2936" ca="1" si="5059">AJ2935</f>
        <v>#N/A</v>
      </c>
      <c r="E2935" s="52" t="e">
        <f t="shared" ref="E2935:W2935" si="5060">E2928</f>
        <v>#N/A</v>
      </c>
      <c r="F2935" s="52" t="e">
        <f t="shared" si="5060"/>
        <v>#N/A</v>
      </c>
      <c r="G2935" s="52" t="e">
        <f t="shared" si="5060"/>
        <v>#N/A</v>
      </c>
      <c r="H2935" s="52" t="e">
        <f t="shared" si="5060"/>
        <v>#N/A</v>
      </c>
      <c r="I2935" s="52" t="e">
        <f t="shared" si="5060"/>
        <v>#N/A</v>
      </c>
      <c r="J2935" s="52" t="e">
        <f t="shared" si="5060"/>
        <v>#N/A</v>
      </c>
      <c r="K2935" s="52" t="e">
        <f t="shared" si="5060"/>
        <v>#N/A</v>
      </c>
      <c r="L2935" s="52" t="e">
        <f t="shared" si="5060"/>
        <v>#N/A</v>
      </c>
      <c r="M2935" s="52" t="e">
        <f t="shared" si="5060"/>
        <v>#N/A</v>
      </c>
      <c r="N2935" s="52" t="e">
        <f t="shared" si="5060"/>
        <v>#N/A</v>
      </c>
      <c r="O2935" s="52" t="e">
        <f t="shared" si="5060"/>
        <v>#N/A</v>
      </c>
      <c r="P2935" s="52" t="e">
        <f t="shared" si="5060"/>
        <v>#N/A</v>
      </c>
      <c r="Q2935" s="52" t="e">
        <f t="shared" si="5060"/>
        <v>#N/A</v>
      </c>
      <c r="R2935" s="52" t="e">
        <f t="shared" si="5060"/>
        <v>#N/A</v>
      </c>
      <c r="S2935" s="52" t="e">
        <f t="shared" si="5060"/>
        <v>#N/A</v>
      </c>
      <c r="T2935" s="52" t="e">
        <f t="shared" si="5060"/>
        <v>#N/A</v>
      </c>
      <c r="U2935" s="52" t="e">
        <f t="shared" si="5060"/>
        <v>#N/A</v>
      </c>
      <c r="V2935" s="52" t="e">
        <f t="shared" si="5060"/>
        <v>#N/A</v>
      </c>
      <c r="W2935" s="52" t="e">
        <f t="shared" si="5060"/>
        <v>#N/A</v>
      </c>
      <c r="X2935" s="55" t="e">
        <f t="shared" ref="X2935:X2936" si="5061">(H2935-(O2935*P2935)/100-3*(J2935*K2935)/100)/2</f>
        <v>#N/A</v>
      </c>
      <c r="Y2935" s="55" t="e">
        <f t="shared" ref="Y2935:Y2936" si="5062">SUM(X2935,(J2935*K2935/100))/(F2935/100)</f>
        <v>#N/A</v>
      </c>
      <c r="Z2935" s="55" t="e">
        <f t="shared" ref="Z2935" si="5063">U2935*0.5+U2936*0.5</f>
        <v>#N/A</v>
      </c>
      <c r="AA2935" s="55" t="e">
        <f t="shared" ref="AA2935:AA2936" si="5064">J2935/Y2935</f>
        <v>#N/A</v>
      </c>
      <c r="AB2935" s="336" t="e">
        <f t="shared" ref="AB2935:AB2936" si="5065">X2935/(Y2935-J2935)</f>
        <v>#N/A</v>
      </c>
      <c r="AC2935" s="223" t="e">
        <f ca="1">INDEX(FGA_COEFFS,1,1)+Z2935*INDEX(FGA_COEFFS,1,2)+Y2935*INDEX(FGA_COEFFS,1,3)+R2935*INDEX(FGA_COEFFS,1,4)+Q2936*INDEX(FGA_COEFFS,1,5)+S2935*INDEX(FGA_COEFFS,1,6)+T2936*INDEX(FGA_COEFFS,1,7)+M2936*INDEX(FGA_COEFFS,1,8)+Y2939*Y2940</f>
        <v>#N/A</v>
      </c>
      <c r="AD2935" s="223" t="e">
        <f ca="1">INDEX(THREEPTA_COEFFS,1,1)+AC2935*INDEX(THREEPTA_COEFFS,1,2)+J2935*INDEX(THREEPTA_COEFFS,1,3)+AA2935*INDEX(THREEPTA_COEFFS,1,4)+K2935*INDEX(THREEPTA_COEFFS,1,5)+L2936*INDEX(THREEPTA_COEFFS,1,6)+Z2939*Z2940</f>
        <v>#N/A</v>
      </c>
      <c r="AE2935" s="223" t="e">
        <f ca="1">INDEX(THREEPTPCT_COEFFS,1,1)+K2935*INDEX(THREEPTPCT_COEFFS,1,2)+L2936*INDEX(THREEPTPCT_COEFFS,1,3)+AA2939*AA2940</f>
        <v>#N/A</v>
      </c>
      <c r="AF2935" s="55" t="e">
        <f t="shared" ref="AF2935:AF2936" ca="1" si="5066">AC2935-AD2935</f>
        <v>#N/A</v>
      </c>
      <c r="AG2935" s="223" t="e">
        <f ca="1">INDEX(TWOPTPCT_COEFFS,1,1)+AB2935*INDEX(TWOPTPCT_COEFFS,1,2)+I2936*INDEX(TWOPTPCT_COEFFS,1,3)+G2936*INDEX(TWOPTPCT_COEFFS,1,4)+L2936*INDEX(TWOPTPCT_COEFFS,1,5)+AB2939*AB2940</f>
        <v>#N/A</v>
      </c>
      <c r="AH2935" s="223" t="e">
        <f ca="1">INDEX(FTA_COEFFS,1,1)+O2935*INDEX(FTA_COEFFS,1,2)+N2936*INDEX(FTA_COEFFS,1,3)+(Q2935+R2935)*INDEX(FTA_COEFFS,1,4)+(Q2936+R2936)*INDEX(FTA_COEFFS,1,5)+M2936*INDEX(FTA_COEFFS,1,6)+AC2939*AC2940</f>
        <v>#N/A</v>
      </c>
      <c r="AI2935" s="223" t="e">
        <f ca="1">INDEX(FTPCT_COEFFS,1,1)+P2935*INDEX(FTPCT_COEFFS,1,2)+F2935*INDEX(FTPCT_COEFFS,1,3)+G2936*INDEX(FTPCT_COEFFS,1,4)+AD2939*AD2940</f>
        <v>#N/A</v>
      </c>
      <c r="AJ2935" s="338" t="e">
        <f t="shared" ref="AJ2935:AJ2936" ca="1" si="5067">AD2935*AE2935/100+AF2935*AG2935+AH2935*AI2935/100</f>
        <v>#N/A</v>
      </c>
      <c r="AK2935" s="55"/>
      <c r="AL2935" s="55"/>
      <c r="AM2935" s="55"/>
      <c r="AN2935" s="55"/>
      <c r="AO2935" s="55"/>
      <c r="AP2935" s="55"/>
      <c r="AQ2935" s="55"/>
      <c r="AR2935" s="55"/>
    </row>
    <row r="2936" spans="1:45" x14ac:dyDescent="0.3">
      <c r="B2936" s="54" t="s">
        <v>175</v>
      </c>
      <c r="C2936" s="54">
        <f>C2929</f>
        <v>0</v>
      </c>
      <c r="D2936" s="56" t="e">
        <f t="shared" ca="1" si="5059"/>
        <v>#N/A</v>
      </c>
      <c r="E2936" s="52" t="e">
        <f t="shared" ref="E2936:W2936" si="5068">E2929</f>
        <v>#N/A</v>
      </c>
      <c r="F2936" s="52" t="e">
        <f t="shared" si="5068"/>
        <v>#N/A</v>
      </c>
      <c r="G2936" s="52" t="e">
        <f t="shared" si="5068"/>
        <v>#N/A</v>
      </c>
      <c r="H2936" s="52" t="e">
        <f t="shared" si="5068"/>
        <v>#N/A</v>
      </c>
      <c r="I2936" s="52" t="e">
        <f t="shared" si="5068"/>
        <v>#N/A</v>
      </c>
      <c r="J2936" s="52" t="e">
        <f t="shared" si="5068"/>
        <v>#N/A</v>
      </c>
      <c r="K2936" s="52" t="e">
        <f t="shared" si="5068"/>
        <v>#N/A</v>
      </c>
      <c r="L2936" s="52" t="e">
        <f t="shared" si="5068"/>
        <v>#N/A</v>
      </c>
      <c r="M2936" s="52" t="e">
        <f t="shared" si="5068"/>
        <v>#N/A</v>
      </c>
      <c r="N2936" s="52" t="e">
        <f t="shared" si="5068"/>
        <v>#N/A</v>
      </c>
      <c r="O2936" s="52" t="e">
        <f t="shared" si="5068"/>
        <v>#N/A</v>
      </c>
      <c r="P2936" s="52" t="e">
        <f t="shared" si="5068"/>
        <v>#N/A</v>
      </c>
      <c r="Q2936" s="52" t="e">
        <f t="shared" si="5068"/>
        <v>#N/A</v>
      </c>
      <c r="R2936" s="52" t="e">
        <f t="shared" si="5068"/>
        <v>#N/A</v>
      </c>
      <c r="S2936" s="52" t="e">
        <f t="shared" si="5068"/>
        <v>#N/A</v>
      </c>
      <c r="T2936" s="52" t="e">
        <f t="shared" si="5068"/>
        <v>#N/A</v>
      </c>
      <c r="U2936" s="52" t="e">
        <f t="shared" si="5068"/>
        <v>#N/A</v>
      </c>
      <c r="V2936" s="52" t="e">
        <f t="shared" si="5068"/>
        <v>#N/A</v>
      </c>
      <c r="W2936" s="52" t="e">
        <f t="shared" si="5068"/>
        <v>#N/A</v>
      </c>
      <c r="X2936" s="55" t="e">
        <f t="shared" si="5061"/>
        <v>#N/A</v>
      </c>
      <c r="Y2936" s="55" t="e">
        <f t="shared" si="5062"/>
        <v>#N/A</v>
      </c>
      <c r="Z2936" s="55" t="e">
        <f t="shared" ref="Z2936" si="5069">Z2935</f>
        <v>#N/A</v>
      </c>
      <c r="AA2936" s="55" t="e">
        <f t="shared" si="5064"/>
        <v>#N/A</v>
      </c>
      <c r="AB2936" s="336" t="e">
        <f t="shared" si="5065"/>
        <v>#N/A</v>
      </c>
      <c r="AC2936" s="223" t="e">
        <f ca="1">INDEX(FGA_COEFFS,1,1)+Z2936*INDEX(FGA_COEFFS,1,2)+Y2936*INDEX(FGA_COEFFS,1,3)+R2936*INDEX(FGA_COEFFS,1,4)+Q2935*INDEX(FGA_COEFFS,1,5)+S2936*INDEX(FGA_COEFFS,1,6)+T2935*INDEX(FGA_COEFFS,1,7)+M2935*INDEX(FGA_COEFFS,1,8)+Y2939*Y2941</f>
        <v>#N/A</v>
      </c>
      <c r="AD2936" s="223" t="e">
        <f ca="1">INDEX(THREEPTA_COEFFS,1,1)+AC2936*INDEX(THREEPTA_COEFFS,1,2)+J2936*INDEX(THREEPTA_COEFFS,1,3)+AA2936*INDEX(THREEPTA_COEFFS,1,4)+K2936*INDEX(THREEPTA_COEFFS,1,5)+L2935*INDEX(THREEPTA_COEFFS,1,6)+Z2939*Z2941</f>
        <v>#N/A</v>
      </c>
      <c r="AE2936" s="223" t="e">
        <f ca="1">INDEX(THREEPTPCT_COEFFS,1,1)+K2936*INDEX(THREEPTPCT_COEFFS,1,2)+L2935*INDEX(THREEPTPCT_COEFFS,1,3)+AA2939*AA2941</f>
        <v>#N/A</v>
      </c>
      <c r="AF2936" s="55" t="e">
        <f t="shared" ca="1" si="5066"/>
        <v>#N/A</v>
      </c>
      <c r="AG2936" s="223" t="e">
        <f ca="1">INDEX(TWOPTPCT_COEFFS,1,1)+AB2936*INDEX(TWOPTPCT_COEFFS,1,2)+I2935*INDEX(TWOPTPCT_COEFFS,1,3)+G2935*INDEX(TWOPTPCT_COEFFS,1,4)+L2935*INDEX(TWOPTPCT_COEFFS,1,5)+AB2939*AB2941</f>
        <v>#N/A</v>
      </c>
      <c r="AH2936" s="223" t="e">
        <f ca="1">INDEX(FTA_COEFFS,1,1)+O2936*INDEX(FTA_COEFFS,1,2)+N2935*INDEX(FTA_COEFFS,1,3)+(Q2936+R2936)*INDEX(FTA_COEFFS,1,4)+(Q2935+R2935)*INDEX(FTA_COEFFS,1,5)+M2935*INDEX(FTA_COEFFS,1,6)+AC2939*AC2941</f>
        <v>#N/A</v>
      </c>
      <c r="AI2936" s="223" t="e">
        <f ca="1">INDEX(FTPCT_COEFFS,1,1)+P2936*INDEX(FTPCT_COEFFS,1,2)+F2936*INDEX(FTPCT_COEFFS,1,3)+G2935*INDEX(FTPCT_COEFFS,1,4)+AD2939*AD2941</f>
        <v>#N/A</v>
      </c>
      <c r="AJ2936" s="338" t="e">
        <f t="shared" ca="1" si="5067"/>
        <v>#N/A</v>
      </c>
      <c r="AK2936" s="55"/>
      <c r="AL2936" s="55"/>
      <c r="AM2936" s="55"/>
      <c r="AN2936" s="55"/>
      <c r="AO2936" s="55"/>
      <c r="AP2936" s="55"/>
      <c r="AQ2936" s="55"/>
      <c r="AR2936" s="55"/>
    </row>
    <row r="2937" spans="1:45" x14ac:dyDescent="0.3">
      <c r="A2937" s="54" t="e">
        <f ca="1">IF(D2935&gt;(D2936+(AVERAGE(V2935,W2935)-AVERAGE(V2936,W2936))/2)+2.5,C2935,IF(D2936&gt;(D2935+(AVERAGE(V2936,W2936)-AVERAGE(V2935,W2935))/2)+2.5,C2936,"Close"))</f>
        <v>#N/A</v>
      </c>
      <c r="B2937" s="64" t="e">
        <f ca="1">IF(D2936&gt;D2935,C2936,C2935)</f>
        <v>#N/A</v>
      </c>
      <c r="D2937" s="56"/>
      <c r="X2937" s="55"/>
      <c r="Y2937" s="55"/>
      <c r="Z2937" s="55"/>
      <c r="AA2937" s="55"/>
      <c r="AB2937" s="55"/>
      <c r="AC2937" s="337"/>
      <c r="AD2937" s="337"/>
      <c r="AE2937" s="337"/>
      <c r="AF2937" s="337"/>
      <c r="AG2937" s="337"/>
      <c r="AH2937" s="337"/>
      <c r="AI2937" s="337"/>
      <c r="AJ2937" s="337"/>
      <c r="AK2937" s="337"/>
      <c r="AL2937" s="337"/>
      <c r="AM2937" s="55"/>
      <c r="AN2937" s="55"/>
      <c r="AO2937" s="55"/>
      <c r="AP2937" s="55"/>
      <c r="AQ2937" s="55"/>
      <c r="AR2937" s="55"/>
      <c r="AS2937" s="55"/>
    </row>
    <row r="2938" spans="1:45" x14ac:dyDescent="0.3">
      <c r="X2938" s="54" t="s">
        <v>1305</v>
      </c>
      <c r="Y2938" s="54" t="s">
        <v>128</v>
      </c>
      <c r="Z2938" s="54" t="s">
        <v>157</v>
      </c>
      <c r="AA2938" s="54" t="s">
        <v>151</v>
      </c>
      <c r="AB2938" s="54" t="s">
        <v>1327</v>
      </c>
      <c r="AC2938" s="54" t="s">
        <v>129</v>
      </c>
      <c r="AD2938" s="54" t="s">
        <v>116</v>
      </c>
      <c r="AE2938" s="54"/>
      <c r="AF2938" s="54"/>
      <c r="AG2938" s="54"/>
      <c r="AH2938" s="54"/>
      <c r="AI2938" s="54"/>
      <c r="AJ2938" s="54"/>
      <c r="AK2938" s="54"/>
      <c r="AL2938" s="54"/>
      <c r="AM2938" s="54"/>
      <c r="AN2938" s="54"/>
      <c r="AO2938" s="54"/>
      <c r="AP2938" s="54"/>
      <c r="AQ2938" s="54"/>
      <c r="AR2938" s="54"/>
      <c r="AS2938" s="54"/>
    </row>
    <row r="2939" spans="1:45" x14ac:dyDescent="0.3">
      <c r="X2939" s="54"/>
      <c r="Y2939" s="54">
        <f t="shared" ref="Y2939:AD2939" si="5070">Y2932</f>
        <v>6.4436999999999998</v>
      </c>
      <c r="Z2939" s="54">
        <f t="shared" si="5070"/>
        <v>4.9371</v>
      </c>
      <c r="AA2939" s="54">
        <f t="shared" si="5070"/>
        <v>11.350300000000001</v>
      </c>
      <c r="AB2939" s="54">
        <f t="shared" si="5070"/>
        <v>7.1900000000000006E-2</v>
      </c>
      <c r="AC2939" s="54">
        <f t="shared" si="5070"/>
        <v>6.2766000000000002</v>
      </c>
      <c r="AD2939" s="54">
        <f t="shared" si="5070"/>
        <v>11.042999999999999</v>
      </c>
      <c r="AE2939" s="54"/>
      <c r="AF2939" s="336"/>
      <c r="AG2939" s="336"/>
      <c r="AH2939" s="336"/>
      <c r="AI2939" s="54"/>
      <c r="AJ2939" s="54"/>
      <c r="AK2939" s="54"/>
      <c r="AL2939" s="54"/>
      <c r="AM2939" s="54"/>
      <c r="AN2939" s="54"/>
      <c r="AO2939" s="54"/>
      <c r="AP2939" s="54"/>
      <c r="AQ2939" s="54"/>
      <c r="AR2939" s="54"/>
      <c r="AS2939" s="54"/>
    </row>
    <row r="2940" spans="1:45" x14ac:dyDescent="0.3">
      <c r="D2940" s="56"/>
      <c r="X2940" s="336"/>
      <c r="Y2940" s="336">
        <f t="shared" ref="Y2940:AD3003" ca="1" si="5071">1.5*RAND()^2*IF(RAND()&gt;0.5,1,-1)</f>
        <v>-0.17059475103156901</v>
      </c>
      <c r="Z2940" s="336">
        <f t="shared" ca="1" si="5071"/>
        <v>0.72155896849308876</v>
      </c>
      <c r="AA2940" s="336">
        <f t="shared" ca="1" si="5071"/>
        <v>-1.5448313233587007E-2</v>
      </c>
      <c r="AB2940" s="336">
        <f t="shared" ca="1" si="5071"/>
        <v>0.83923407350856949</v>
      </c>
      <c r="AC2940" s="336">
        <f t="shared" ca="1" si="5071"/>
        <v>-0.7805310294342569</v>
      </c>
      <c r="AD2940" s="336">
        <f t="shared" ca="1" si="5071"/>
        <v>0.27483728109272743</v>
      </c>
      <c r="AE2940" s="336"/>
      <c r="AF2940" s="336"/>
      <c r="AG2940" s="336"/>
      <c r="AH2940" s="336"/>
      <c r="AI2940" s="54"/>
      <c r="AJ2940" s="54"/>
      <c r="AK2940" s="54"/>
      <c r="AL2940" s="336"/>
      <c r="AM2940" s="336"/>
      <c r="AN2940" s="336"/>
      <c r="AO2940" s="336"/>
      <c r="AP2940" s="54"/>
      <c r="AQ2940" s="336"/>
      <c r="AR2940" s="336"/>
      <c r="AS2940" s="336"/>
    </row>
    <row r="2941" spans="1:45" x14ac:dyDescent="0.3">
      <c r="C2941" s="54"/>
      <c r="D2941" s="56"/>
      <c r="Y2941" s="336">
        <f t="shared" ca="1" si="5071"/>
        <v>0.84641244590924924</v>
      </c>
      <c r="Z2941" s="336">
        <f t="shared" ca="1" si="5071"/>
        <v>3.0059193604833331E-2</v>
      </c>
      <c r="AA2941" s="336">
        <f t="shared" ca="1" si="5071"/>
        <v>-1.3848792628436961</v>
      </c>
      <c r="AB2941" s="336">
        <f t="shared" ca="1" si="5071"/>
        <v>5.145511754195016E-2</v>
      </c>
      <c r="AC2941" s="336">
        <f t="shared" ca="1" si="5071"/>
        <v>0.99136148054869011</v>
      </c>
      <c r="AD2941" s="336">
        <f t="shared" ca="1" si="5071"/>
        <v>-1.3567706059049547</v>
      </c>
      <c r="AE2941" s="55"/>
      <c r="AF2941" s="55"/>
      <c r="AG2941" s="55"/>
      <c r="AH2941" s="55"/>
      <c r="AI2941" s="55"/>
      <c r="AJ2941" s="55"/>
      <c r="AK2941" s="55"/>
      <c r="AL2941" s="55"/>
      <c r="AM2941" s="55"/>
      <c r="AN2941" s="55"/>
      <c r="AO2941" s="55"/>
      <c r="AP2941" s="55"/>
      <c r="AQ2941" s="55"/>
      <c r="AR2941" s="55"/>
      <c r="AS2941" s="55"/>
    </row>
    <row r="2942" spans="1:45" x14ac:dyDescent="0.3">
      <c r="B2942" s="54" t="s">
        <v>172</v>
      </c>
      <c r="C2942" s="53">
        <f>C2935</f>
        <v>0</v>
      </c>
      <c r="D2942" s="56" t="e">
        <f t="shared" ref="D2942:D2943" ca="1" si="5072">AJ2942</f>
        <v>#N/A</v>
      </c>
      <c r="E2942" s="52" t="e">
        <f t="shared" ref="E2942:W2942" si="5073">E2935</f>
        <v>#N/A</v>
      </c>
      <c r="F2942" s="52" t="e">
        <f t="shared" si="5073"/>
        <v>#N/A</v>
      </c>
      <c r="G2942" s="52" t="e">
        <f t="shared" si="5073"/>
        <v>#N/A</v>
      </c>
      <c r="H2942" s="52" t="e">
        <f t="shared" si="5073"/>
        <v>#N/A</v>
      </c>
      <c r="I2942" s="52" t="e">
        <f t="shared" si="5073"/>
        <v>#N/A</v>
      </c>
      <c r="J2942" s="52" t="e">
        <f t="shared" si="5073"/>
        <v>#N/A</v>
      </c>
      <c r="K2942" s="52" t="e">
        <f t="shared" si="5073"/>
        <v>#N/A</v>
      </c>
      <c r="L2942" s="52" t="e">
        <f t="shared" si="5073"/>
        <v>#N/A</v>
      </c>
      <c r="M2942" s="52" t="e">
        <f t="shared" si="5073"/>
        <v>#N/A</v>
      </c>
      <c r="N2942" s="52" t="e">
        <f t="shared" si="5073"/>
        <v>#N/A</v>
      </c>
      <c r="O2942" s="52" t="e">
        <f t="shared" si="5073"/>
        <v>#N/A</v>
      </c>
      <c r="P2942" s="52" t="e">
        <f t="shared" si="5073"/>
        <v>#N/A</v>
      </c>
      <c r="Q2942" s="52" t="e">
        <f t="shared" si="5073"/>
        <v>#N/A</v>
      </c>
      <c r="R2942" s="52" t="e">
        <f t="shared" si="5073"/>
        <v>#N/A</v>
      </c>
      <c r="S2942" s="52" t="e">
        <f t="shared" si="5073"/>
        <v>#N/A</v>
      </c>
      <c r="T2942" s="52" t="e">
        <f t="shared" si="5073"/>
        <v>#N/A</v>
      </c>
      <c r="U2942" s="52" t="e">
        <f t="shared" si="5073"/>
        <v>#N/A</v>
      </c>
      <c r="V2942" s="52" t="e">
        <f t="shared" si="5073"/>
        <v>#N/A</v>
      </c>
      <c r="W2942" s="52" t="e">
        <f t="shared" si="5073"/>
        <v>#N/A</v>
      </c>
      <c r="X2942" s="55" t="e">
        <f t="shared" ref="X2942:X2943" si="5074">(H2942-(O2942*P2942)/100-3*(J2942*K2942)/100)/2</f>
        <v>#N/A</v>
      </c>
      <c r="Y2942" s="55" t="e">
        <f t="shared" ref="Y2942:Y2943" si="5075">SUM(X2942,(J2942*K2942/100))/(F2942/100)</f>
        <v>#N/A</v>
      </c>
      <c r="Z2942" s="55" t="e">
        <f t="shared" ref="Z2942" si="5076">U2942*0.5+U2943*0.5</f>
        <v>#N/A</v>
      </c>
      <c r="AA2942" s="55" t="e">
        <f t="shared" ref="AA2942:AA2943" si="5077">J2942/Y2942</f>
        <v>#N/A</v>
      </c>
      <c r="AB2942" s="336" t="e">
        <f t="shared" ref="AB2942:AB2943" si="5078">X2942/(Y2942-J2942)</f>
        <v>#N/A</v>
      </c>
      <c r="AC2942" s="223" t="e">
        <f ca="1">INDEX(FGA_COEFFS,1,1)+Z2942*INDEX(FGA_COEFFS,1,2)+Y2942*INDEX(FGA_COEFFS,1,3)+R2942*INDEX(FGA_COEFFS,1,4)+Q2943*INDEX(FGA_COEFFS,1,5)+S2942*INDEX(FGA_COEFFS,1,6)+T2943*INDEX(FGA_COEFFS,1,7)+M2943*INDEX(FGA_COEFFS,1,8)+Y2946*Y2947</f>
        <v>#N/A</v>
      </c>
      <c r="AD2942" s="223" t="e">
        <f ca="1">INDEX(THREEPTA_COEFFS,1,1)+AC2942*INDEX(THREEPTA_COEFFS,1,2)+J2942*INDEX(THREEPTA_COEFFS,1,3)+AA2942*INDEX(THREEPTA_COEFFS,1,4)+K2942*INDEX(THREEPTA_COEFFS,1,5)+L2943*INDEX(THREEPTA_COEFFS,1,6)+Z2946*Z2947</f>
        <v>#N/A</v>
      </c>
      <c r="AE2942" s="223" t="e">
        <f ca="1">INDEX(THREEPTPCT_COEFFS,1,1)+K2942*INDEX(THREEPTPCT_COEFFS,1,2)+L2943*INDEX(THREEPTPCT_COEFFS,1,3)+AA2946*AA2947</f>
        <v>#N/A</v>
      </c>
      <c r="AF2942" s="55" t="e">
        <f t="shared" ref="AF2942:AF2943" ca="1" si="5079">AC2942-AD2942</f>
        <v>#N/A</v>
      </c>
      <c r="AG2942" s="223" t="e">
        <f ca="1">INDEX(TWOPTPCT_COEFFS,1,1)+AB2942*INDEX(TWOPTPCT_COEFFS,1,2)+I2943*INDEX(TWOPTPCT_COEFFS,1,3)+G2943*INDEX(TWOPTPCT_COEFFS,1,4)+L2943*INDEX(TWOPTPCT_COEFFS,1,5)+AB2946*AB2947</f>
        <v>#N/A</v>
      </c>
      <c r="AH2942" s="223" t="e">
        <f ca="1">INDEX(FTA_COEFFS,1,1)+O2942*INDEX(FTA_COEFFS,1,2)+N2943*INDEX(FTA_COEFFS,1,3)+(Q2942+R2942)*INDEX(FTA_COEFFS,1,4)+(Q2943+R2943)*INDEX(FTA_COEFFS,1,5)+M2943*INDEX(FTA_COEFFS,1,6)+AC2946*AC2947</f>
        <v>#N/A</v>
      </c>
      <c r="AI2942" s="223" t="e">
        <f ca="1">INDEX(FTPCT_COEFFS,1,1)+P2942*INDEX(FTPCT_COEFFS,1,2)+F2942*INDEX(FTPCT_COEFFS,1,3)+G2943*INDEX(FTPCT_COEFFS,1,4)+AD2946*AD2947</f>
        <v>#N/A</v>
      </c>
      <c r="AJ2942" s="338" t="e">
        <f t="shared" ref="AJ2942:AJ2943" ca="1" si="5080">AD2942*AE2942/100+AF2942*AG2942+AH2942*AI2942/100</f>
        <v>#N/A</v>
      </c>
      <c r="AK2942" s="55"/>
      <c r="AL2942" s="55"/>
      <c r="AM2942" s="55"/>
      <c r="AN2942" s="55"/>
      <c r="AO2942" s="55"/>
      <c r="AP2942" s="55"/>
      <c r="AQ2942" s="55"/>
      <c r="AR2942" s="55"/>
    </row>
    <row r="2943" spans="1:45" x14ac:dyDescent="0.3">
      <c r="B2943" s="54" t="s">
        <v>175</v>
      </c>
      <c r="C2943" s="54">
        <f>C2936</f>
        <v>0</v>
      </c>
      <c r="D2943" s="56" t="e">
        <f t="shared" ca="1" si="5072"/>
        <v>#N/A</v>
      </c>
      <c r="E2943" s="52" t="e">
        <f t="shared" ref="E2943:W2943" si="5081">E2936</f>
        <v>#N/A</v>
      </c>
      <c r="F2943" s="52" t="e">
        <f t="shared" si="5081"/>
        <v>#N/A</v>
      </c>
      <c r="G2943" s="52" t="e">
        <f t="shared" si="5081"/>
        <v>#N/A</v>
      </c>
      <c r="H2943" s="52" t="e">
        <f t="shared" si="5081"/>
        <v>#N/A</v>
      </c>
      <c r="I2943" s="52" t="e">
        <f t="shared" si="5081"/>
        <v>#N/A</v>
      </c>
      <c r="J2943" s="52" t="e">
        <f t="shared" si="5081"/>
        <v>#N/A</v>
      </c>
      <c r="K2943" s="52" t="e">
        <f t="shared" si="5081"/>
        <v>#N/A</v>
      </c>
      <c r="L2943" s="52" t="e">
        <f t="shared" si="5081"/>
        <v>#N/A</v>
      </c>
      <c r="M2943" s="52" t="e">
        <f t="shared" si="5081"/>
        <v>#N/A</v>
      </c>
      <c r="N2943" s="52" t="e">
        <f t="shared" si="5081"/>
        <v>#N/A</v>
      </c>
      <c r="O2943" s="52" t="e">
        <f t="shared" si="5081"/>
        <v>#N/A</v>
      </c>
      <c r="P2943" s="52" t="e">
        <f t="shared" si="5081"/>
        <v>#N/A</v>
      </c>
      <c r="Q2943" s="52" t="e">
        <f t="shared" si="5081"/>
        <v>#N/A</v>
      </c>
      <c r="R2943" s="52" t="e">
        <f t="shared" si="5081"/>
        <v>#N/A</v>
      </c>
      <c r="S2943" s="52" t="e">
        <f t="shared" si="5081"/>
        <v>#N/A</v>
      </c>
      <c r="T2943" s="52" t="e">
        <f t="shared" si="5081"/>
        <v>#N/A</v>
      </c>
      <c r="U2943" s="52" t="e">
        <f t="shared" si="5081"/>
        <v>#N/A</v>
      </c>
      <c r="V2943" s="52" t="e">
        <f t="shared" si="5081"/>
        <v>#N/A</v>
      </c>
      <c r="W2943" s="52" t="e">
        <f t="shared" si="5081"/>
        <v>#N/A</v>
      </c>
      <c r="X2943" s="55" t="e">
        <f t="shared" si="5074"/>
        <v>#N/A</v>
      </c>
      <c r="Y2943" s="55" t="e">
        <f t="shared" si="5075"/>
        <v>#N/A</v>
      </c>
      <c r="Z2943" s="55" t="e">
        <f t="shared" ref="Z2943" si="5082">Z2942</f>
        <v>#N/A</v>
      </c>
      <c r="AA2943" s="55" t="e">
        <f t="shared" si="5077"/>
        <v>#N/A</v>
      </c>
      <c r="AB2943" s="336" t="e">
        <f t="shared" si="5078"/>
        <v>#N/A</v>
      </c>
      <c r="AC2943" s="223" t="e">
        <f ca="1">INDEX(FGA_COEFFS,1,1)+Z2943*INDEX(FGA_COEFFS,1,2)+Y2943*INDEX(FGA_COEFFS,1,3)+R2943*INDEX(FGA_COEFFS,1,4)+Q2942*INDEX(FGA_COEFFS,1,5)+S2943*INDEX(FGA_COEFFS,1,6)+T2942*INDEX(FGA_COEFFS,1,7)+M2942*INDEX(FGA_COEFFS,1,8)+Y2946*Y2948</f>
        <v>#N/A</v>
      </c>
      <c r="AD2943" s="223" t="e">
        <f ca="1">INDEX(THREEPTA_COEFFS,1,1)+AC2943*INDEX(THREEPTA_COEFFS,1,2)+J2943*INDEX(THREEPTA_COEFFS,1,3)+AA2943*INDEX(THREEPTA_COEFFS,1,4)+K2943*INDEX(THREEPTA_COEFFS,1,5)+L2942*INDEX(THREEPTA_COEFFS,1,6)+Z2946*Z2948</f>
        <v>#N/A</v>
      </c>
      <c r="AE2943" s="223" t="e">
        <f ca="1">INDEX(THREEPTPCT_COEFFS,1,1)+K2943*INDEX(THREEPTPCT_COEFFS,1,2)+L2942*INDEX(THREEPTPCT_COEFFS,1,3)+AA2946*AA2948</f>
        <v>#N/A</v>
      </c>
      <c r="AF2943" s="55" t="e">
        <f t="shared" ca="1" si="5079"/>
        <v>#N/A</v>
      </c>
      <c r="AG2943" s="223" t="e">
        <f ca="1">INDEX(TWOPTPCT_COEFFS,1,1)+AB2943*INDEX(TWOPTPCT_COEFFS,1,2)+I2942*INDEX(TWOPTPCT_COEFFS,1,3)+G2942*INDEX(TWOPTPCT_COEFFS,1,4)+L2942*INDEX(TWOPTPCT_COEFFS,1,5)+AB2946*AB2948</f>
        <v>#N/A</v>
      </c>
      <c r="AH2943" s="223" t="e">
        <f ca="1">INDEX(FTA_COEFFS,1,1)+O2943*INDEX(FTA_COEFFS,1,2)+N2942*INDEX(FTA_COEFFS,1,3)+(Q2943+R2943)*INDEX(FTA_COEFFS,1,4)+(Q2942+R2942)*INDEX(FTA_COEFFS,1,5)+M2942*INDEX(FTA_COEFFS,1,6)+AC2946*AC2948</f>
        <v>#N/A</v>
      </c>
      <c r="AI2943" s="223" t="e">
        <f ca="1">INDEX(FTPCT_COEFFS,1,1)+P2943*INDEX(FTPCT_COEFFS,1,2)+F2943*INDEX(FTPCT_COEFFS,1,3)+G2942*INDEX(FTPCT_COEFFS,1,4)+AD2946*AD2948</f>
        <v>#N/A</v>
      </c>
      <c r="AJ2943" s="338" t="e">
        <f t="shared" ca="1" si="5080"/>
        <v>#N/A</v>
      </c>
      <c r="AK2943" s="55"/>
      <c r="AL2943" s="55"/>
      <c r="AM2943" s="55"/>
      <c r="AN2943" s="55"/>
      <c r="AO2943" s="55"/>
      <c r="AP2943" s="55"/>
      <c r="AQ2943" s="55"/>
      <c r="AR2943" s="55"/>
    </row>
    <row r="2944" spans="1:45" x14ac:dyDescent="0.3">
      <c r="A2944" s="54" t="e">
        <f ca="1">IF(D2942&gt;(D2943+(AVERAGE(V2942,W2942)-AVERAGE(V2943,W2943))/2)+2.5,C2942,IF(D2943&gt;(D2942+(AVERAGE(V2943,W2943)-AVERAGE(V2942,W2942))/2)+2.5,C2943,"Close"))</f>
        <v>#N/A</v>
      </c>
      <c r="B2944" s="64" t="e">
        <f ca="1">IF(D2943&gt;D2942,C2943,C2942)</f>
        <v>#N/A</v>
      </c>
      <c r="D2944" s="56"/>
      <c r="X2944" s="55"/>
      <c r="Y2944" s="55"/>
      <c r="Z2944" s="55"/>
      <c r="AA2944" s="55"/>
      <c r="AB2944" s="55"/>
      <c r="AC2944" s="337"/>
      <c r="AD2944" s="337"/>
      <c r="AE2944" s="337"/>
      <c r="AF2944" s="337"/>
      <c r="AG2944" s="337"/>
      <c r="AH2944" s="337"/>
      <c r="AI2944" s="337"/>
      <c r="AJ2944" s="337"/>
      <c r="AK2944" s="337"/>
      <c r="AL2944" s="337"/>
      <c r="AM2944" s="55"/>
      <c r="AN2944" s="55"/>
      <c r="AO2944" s="55"/>
      <c r="AP2944" s="55"/>
      <c r="AQ2944" s="55"/>
      <c r="AR2944" s="55"/>
      <c r="AS2944" s="55"/>
    </row>
    <row r="2945" spans="1:45" x14ac:dyDescent="0.3">
      <c r="X2945" s="54" t="s">
        <v>1305</v>
      </c>
      <c r="Y2945" s="54" t="s">
        <v>128</v>
      </c>
      <c r="Z2945" s="54" t="s">
        <v>157</v>
      </c>
      <c r="AA2945" s="54" t="s">
        <v>151</v>
      </c>
      <c r="AB2945" s="54" t="s">
        <v>1327</v>
      </c>
      <c r="AC2945" s="54" t="s">
        <v>129</v>
      </c>
      <c r="AD2945" s="54" t="s">
        <v>116</v>
      </c>
      <c r="AE2945" s="54"/>
      <c r="AF2945" s="54"/>
      <c r="AG2945" s="54"/>
      <c r="AH2945" s="54"/>
      <c r="AI2945" s="54"/>
      <c r="AJ2945" s="54"/>
      <c r="AK2945" s="54"/>
      <c r="AL2945" s="54"/>
      <c r="AM2945" s="54"/>
      <c r="AN2945" s="54"/>
      <c r="AO2945" s="54"/>
      <c r="AP2945" s="54"/>
      <c r="AQ2945" s="54"/>
      <c r="AR2945" s="54"/>
      <c r="AS2945" s="54"/>
    </row>
    <row r="2946" spans="1:45" x14ac:dyDescent="0.3">
      <c r="X2946" s="54"/>
      <c r="Y2946" s="54">
        <f t="shared" ref="Y2946:AD2946" si="5083">Y2939</f>
        <v>6.4436999999999998</v>
      </c>
      <c r="Z2946" s="54">
        <f t="shared" si="5083"/>
        <v>4.9371</v>
      </c>
      <c r="AA2946" s="54">
        <f t="shared" si="5083"/>
        <v>11.350300000000001</v>
      </c>
      <c r="AB2946" s="54">
        <f t="shared" si="5083"/>
        <v>7.1900000000000006E-2</v>
      </c>
      <c r="AC2946" s="54">
        <f t="shared" si="5083"/>
        <v>6.2766000000000002</v>
      </c>
      <c r="AD2946" s="54">
        <f t="shared" si="5083"/>
        <v>11.042999999999999</v>
      </c>
      <c r="AE2946" s="54"/>
      <c r="AF2946" s="336"/>
      <c r="AG2946" s="336"/>
      <c r="AH2946" s="336"/>
      <c r="AI2946" s="54"/>
      <c r="AJ2946" s="54"/>
      <c r="AK2946" s="54"/>
      <c r="AL2946" s="54"/>
      <c r="AM2946" s="54"/>
      <c r="AN2946" s="54"/>
      <c r="AO2946" s="54"/>
      <c r="AP2946" s="54"/>
      <c r="AQ2946" s="54"/>
      <c r="AR2946" s="54"/>
      <c r="AS2946" s="54"/>
    </row>
    <row r="2947" spans="1:45" x14ac:dyDescent="0.3">
      <c r="D2947" s="56"/>
      <c r="X2947" s="336"/>
      <c r="Y2947" s="336">
        <f t="shared" ca="1" si="5071"/>
        <v>-1.2959689370504124</v>
      </c>
      <c r="Z2947" s="336">
        <f t="shared" ca="1" si="5071"/>
        <v>1.4677807296801932</v>
      </c>
      <c r="AA2947" s="336">
        <f t="shared" ca="1" si="5071"/>
        <v>-0.83633365867373288</v>
      </c>
      <c r="AB2947" s="336">
        <f t="shared" ca="1" si="5071"/>
        <v>-0.7322767071718429</v>
      </c>
      <c r="AC2947" s="336">
        <f t="shared" ca="1" si="5071"/>
        <v>1.1127810442719803</v>
      </c>
      <c r="AD2947" s="336">
        <f t="shared" ca="1" si="5071"/>
        <v>-7.6199267556587749E-2</v>
      </c>
      <c r="AE2947" s="336"/>
      <c r="AF2947" s="336"/>
      <c r="AG2947" s="336"/>
      <c r="AH2947" s="336"/>
      <c r="AI2947" s="54"/>
      <c r="AJ2947" s="54"/>
      <c r="AK2947" s="54"/>
      <c r="AL2947" s="336"/>
      <c r="AM2947" s="336"/>
      <c r="AN2947" s="336"/>
      <c r="AO2947" s="336"/>
      <c r="AP2947" s="54"/>
      <c r="AQ2947" s="336"/>
      <c r="AR2947" s="336"/>
      <c r="AS2947" s="336"/>
    </row>
    <row r="2948" spans="1:45" x14ac:dyDescent="0.3">
      <c r="C2948" s="54"/>
      <c r="D2948" s="56"/>
      <c r="Y2948" s="336">
        <f t="shared" ca="1" si="5071"/>
        <v>0.83387908296437474</v>
      </c>
      <c r="Z2948" s="336">
        <f t="shared" ca="1" si="5071"/>
        <v>-8.1572889955220759E-2</v>
      </c>
      <c r="AA2948" s="336">
        <f t="shared" ca="1" si="5071"/>
        <v>-0.1650697299469471</v>
      </c>
      <c r="AB2948" s="336">
        <f t="shared" ca="1" si="5071"/>
        <v>0.15860061375457188</v>
      </c>
      <c r="AC2948" s="336">
        <f t="shared" ca="1" si="5071"/>
        <v>1.2089253599871979</v>
      </c>
      <c r="AD2948" s="336">
        <f t="shared" ca="1" si="5071"/>
        <v>-1.1404637990241742</v>
      </c>
      <c r="AE2948" s="55"/>
      <c r="AF2948" s="55"/>
      <c r="AG2948" s="55"/>
      <c r="AH2948" s="55"/>
      <c r="AI2948" s="55"/>
      <c r="AJ2948" s="55"/>
      <c r="AK2948" s="55"/>
      <c r="AL2948" s="55"/>
      <c r="AM2948" s="55"/>
      <c r="AN2948" s="55"/>
      <c r="AO2948" s="55"/>
      <c r="AP2948" s="55"/>
      <c r="AQ2948" s="55"/>
      <c r="AR2948" s="55"/>
      <c r="AS2948" s="55"/>
    </row>
    <row r="2949" spans="1:45" x14ac:dyDescent="0.3">
      <c r="B2949" s="54" t="s">
        <v>172</v>
      </c>
      <c r="C2949" s="53">
        <f>C2942</f>
        <v>0</v>
      </c>
      <c r="D2949" s="56" t="e">
        <f t="shared" ref="D2949:D2950" ca="1" si="5084">AJ2949</f>
        <v>#N/A</v>
      </c>
      <c r="E2949" s="52" t="e">
        <f t="shared" ref="E2949:W2949" si="5085">E2942</f>
        <v>#N/A</v>
      </c>
      <c r="F2949" s="52" t="e">
        <f t="shared" si="5085"/>
        <v>#N/A</v>
      </c>
      <c r="G2949" s="52" t="e">
        <f t="shared" si="5085"/>
        <v>#N/A</v>
      </c>
      <c r="H2949" s="52" t="e">
        <f t="shared" si="5085"/>
        <v>#N/A</v>
      </c>
      <c r="I2949" s="52" t="e">
        <f t="shared" si="5085"/>
        <v>#N/A</v>
      </c>
      <c r="J2949" s="52" t="e">
        <f t="shared" si="5085"/>
        <v>#N/A</v>
      </c>
      <c r="K2949" s="52" t="e">
        <f t="shared" si="5085"/>
        <v>#N/A</v>
      </c>
      <c r="L2949" s="52" t="e">
        <f t="shared" si="5085"/>
        <v>#N/A</v>
      </c>
      <c r="M2949" s="52" t="e">
        <f t="shared" si="5085"/>
        <v>#N/A</v>
      </c>
      <c r="N2949" s="52" t="e">
        <f t="shared" si="5085"/>
        <v>#N/A</v>
      </c>
      <c r="O2949" s="52" t="e">
        <f t="shared" si="5085"/>
        <v>#N/A</v>
      </c>
      <c r="P2949" s="52" t="e">
        <f t="shared" si="5085"/>
        <v>#N/A</v>
      </c>
      <c r="Q2949" s="52" t="e">
        <f t="shared" si="5085"/>
        <v>#N/A</v>
      </c>
      <c r="R2949" s="52" t="e">
        <f t="shared" si="5085"/>
        <v>#N/A</v>
      </c>
      <c r="S2949" s="52" t="e">
        <f t="shared" si="5085"/>
        <v>#N/A</v>
      </c>
      <c r="T2949" s="52" t="e">
        <f t="shared" si="5085"/>
        <v>#N/A</v>
      </c>
      <c r="U2949" s="52" t="e">
        <f t="shared" si="5085"/>
        <v>#N/A</v>
      </c>
      <c r="V2949" s="52" t="e">
        <f t="shared" si="5085"/>
        <v>#N/A</v>
      </c>
      <c r="W2949" s="52" t="e">
        <f t="shared" si="5085"/>
        <v>#N/A</v>
      </c>
      <c r="X2949" s="55" t="e">
        <f t="shared" ref="X2949:X2950" si="5086">(H2949-(O2949*P2949)/100-3*(J2949*K2949)/100)/2</f>
        <v>#N/A</v>
      </c>
      <c r="Y2949" s="55" t="e">
        <f t="shared" ref="Y2949:Y2950" si="5087">SUM(X2949,(J2949*K2949/100))/(F2949/100)</f>
        <v>#N/A</v>
      </c>
      <c r="Z2949" s="55" t="e">
        <f t="shared" ref="Z2949" si="5088">U2949*0.5+U2950*0.5</f>
        <v>#N/A</v>
      </c>
      <c r="AA2949" s="55" t="e">
        <f t="shared" ref="AA2949:AA2950" si="5089">J2949/Y2949</f>
        <v>#N/A</v>
      </c>
      <c r="AB2949" s="336" t="e">
        <f t="shared" ref="AB2949:AB2950" si="5090">X2949/(Y2949-J2949)</f>
        <v>#N/A</v>
      </c>
      <c r="AC2949" s="223" t="e">
        <f ca="1">INDEX(FGA_COEFFS,1,1)+Z2949*INDEX(FGA_COEFFS,1,2)+Y2949*INDEX(FGA_COEFFS,1,3)+R2949*INDEX(FGA_COEFFS,1,4)+Q2950*INDEX(FGA_COEFFS,1,5)+S2949*INDEX(FGA_COEFFS,1,6)+T2950*INDEX(FGA_COEFFS,1,7)+M2950*INDEX(FGA_COEFFS,1,8)+Y2953*Y2954</f>
        <v>#N/A</v>
      </c>
      <c r="AD2949" s="223" t="e">
        <f ca="1">INDEX(THREEPTA_COEFFS,1,1)+AC2949*INDEX(THREEPTA_COEFFS,1,2)+J2949*INDEX(THREEPTA_COEFFS,1,3)+AA2949*INDEX(THREEPTA_COEFFS,1,4)+K2949*INDEX(THREEPTA_COEFFS,1,5)+L2950*INDEX(THREEPTA_COEFFS,1,6)+Z2953*Z2954</f>
        <v>#N/A</v>
      </c>
      <c r="AE2949" s="223" t="e">
        <f ca="1">INDEX(THREEPTPCT_COEFFS,1,1)+K2949*INDEX(THREEPTPCT_COEFFS,1,2)+L2950*INDEX(THREEPTPCT_COEFFS,1,3)+AA2953*AA2954</f>
        <v>#N/A</v>
      </c>
      <c r="AF2949" s="55" t="e">
        <f t="shared" ref="AF2949:AF2950" ca="1" si="5091">AC2949-AD2949</f>
        <v>#N/A</v>
      </c>
      <c r="AG2949" s="223" t="e">
        <f ca="1">INDEX(TWOPTPCT_COEFFS,1,1)+AB2949*INDEX(TWOPTPCT_COEFFS,1,2)+I2950*INDEX(TWOPTPCT_COEFFS,1,3)+G2950*INDEX(TWOPTPCT_COEFFS,1,4)+L2950*INDEX(TWOPTPCT_COEFFS,1,5)+AB2953*AB2954</f>
        <v>#N/A</v>
      </c>
      <c r="AH2949" s="223" t="e">
        <f ca="1">INDEX(FTA_COEFFS,1,1)+O2949*INDEX(FTA_COEFFS,1,2)+N2950*INDEX(FTA_COEFFS,1,3)+(Q2949+R2949)*INDEX(FTA_COEFFS,1,4)+(Q2950+R2950)*INDEX(FTA_COEFFS,1,5)+M2950*INDEX(FTA_COEFFS,1,6)+AC2953*AC2954</f>
        <v>#N/A</v>
      </c>
      <c r="AI2949" s="223" t="e">
        <f ca="1">INDEX(FTPCT_COEFFS,1,1)+P2949*INDEX(FTPCT_COEFFS,1,2)+F2949*INDEX(FTPCT_COEFFS,1,3)+G2950*INDEX(FTPCT_COEFFS,1,4)+AD2953*AD2954</f>
        <v>#N/A</v>
      </c>
      <c r="AJ2949" s="338" t="e">
        <f t="shared" ref="AJ2949:AJ2950" ca="1" si="5092">AD2949*AE2949/100+AF2949*AG2949+AH2949*AI2949/100</f>
        <v>#N/A</v>
      </c>
      <c r="AK2949" s="55"/>
      <c r="AL2949" s="55"/>
      <c r="AM2949" s="55"/>
      <c r="AN2949" s="55"/>
      <c r="AO2949" s="55"/>
      <c r="AP2949" s="55"/>
      <c r="AQ2949" s="55"/>
      <c r="AR2949" s="55"/>
    </row>
    <row r="2950" spans="1:45" x14ac:dyDescent="0.3">
      <c r="B2950" s="54" t="s">
        <v>175</v>
      </c>
      <c r="C2950" s="54">
        <f>C2943</f>
        <v>0</v>
      </c>
      <c r="D2950" s="56" t="e">
        <f t="shared" ca="1" si="5084"/>
        <v>#N/A</v>
      </c>
      <c r="E2950" s="52" t="e">
        <f t="shared" ref="E2950:W2950" si="5093">E2943</f>
        <v>#N/A</v>
      </c>
      <c r="F2950" s="52" t="e">
        <f t="shared" si="5093"/>
        <v>#N/A</v>
      </c>
      <c r="G2950" s="52" t="e">
        <f t="shared" si="5093"/>
        <v>#N/A</v>
      </c>
      <c r="H2950" s="52" t="e">
        <f t="shared" si="5093"/>
        <v>#N/A</v>
      </c>
      <c r="I2950" s="52" t="e">
        <f t="shared" si="5093"/>
        <v>#N/A</v>
      </c>
      <c r="J2950" s="52" t="e">
        <f t="shared" si="5093"/>
        <v>#N/A</v>
      </c>
      <c r="K2950" s="52" t="e">
        <f t="shared" si="5093"/>
        <v>#N/A</v>
      </c>
      <c r="L2950" s="52" t="e">
        <f t="shared" si="5093"/>
        <v>#N/A</v>
      </c>
      <c r="M2950" s="52" t="e">
        <f t="shared" si="5093"/>
        <v>#N/A</v>
      </c>
      <c r="N2950" s="52" t="e">
        <f t="shared" si="5093"/>
        <v>#N/A</v>
      </c>
      <c r="O2950" s="52" t="e">
        <f t="shared" si="5093"/>
        <v>#N/A</v>
      </c>
      <c r="P2950" s="52" t="e">
        <f t="shared" si="5093"/>
        <v>#N/A</v>
      </c>
      <c r="Q2950" s="52" t="e">
        <f t="shared" si="5093"/>
        <v>#N/A</v>
      </c>
      <c r="R2950" s="52" t="e">
        <f t="shared" si="5093"/>
        <v>#N/A</v>
      </c>
      <c r="S2950" s="52" t="e">
        <f t="shared" si="5093"/>
        <v>#N/A</v>
      </c>
      <c r="T2950" s="52" t="e">
        <f t="shared" si="5093"/>
        <v>#N/A</v>
      </c>
      <c r="U2950" s="52" t="e">
        <f t="shared" si="5093"/>
        <v>#N/A</v>
      </c>
      <c r="V2950" s="52" t="e">
        <f t="shared" si="5093"/>
        <v>#N/A</v>
      </c>
      <c r="W2950" s="52" t="e">
        <f t="shared" si="5093"/>
        <v>#N/A</v>
      </c>
      <c r="X2950" s="55" t="e">
        <f t="shared" si="5086"/>
        <v>#N/A</v>
      </c>
      <c r="Y2950" s="55" t="e">
        <f t="shared" si="5087"/>
        <v>#N/A</v>
      </c>
      <c r="Z2950" s="55" t="e">
        <f t="shared" ref="Z2950" si="5094">Z2949</f>
        <v>#N/A</v>
      </c>
      <c r="AA2950" s="55" t="e">
        <f t="shared" si="5089"/>
        <v>#N/A</v>
      </c>
      <c r="AB2950" s="336" t="e">
        <f t="shared" si="5090"/>
        <v>#N/A</v>
      </c>
      <c r="AC2950" s="223" t="e">
        <f ca="1">INDEX(FGA_COEFFS,1,1)+Z2950*INDEX(FGA_COEFFS,1,2)+Y2950*INDEX(FGA_COEFFS,1,3)+R2950*INDEX(FGA_COEFFS,1,4)+Q2949*INDEX(FGA_COEFFS,1,5)+S2950*INDEX(FGA_COEFFS,1,6)+T2949*INDEX(FGA_COEFFS,1,7)+M2949*INDEX(FGA_COEFFS,1,8)+Y2953*Y2955</f>
        <v>#N/A</v>
      </c>
      <c r="AD2950" s="223" t="e">
        <f ca="1">INDEX(THREEPTA_COEFFS,1,1)+AC2950*INDEX(THREEPTA_COEFFS,1,2)+J2950*INDEX(THREEPTA_COEFFS,1,3)+AA2950*INDEX(THREEPTA_COEFFS,1,4)+K2950*INDEX(THREEPTA_COEFFS,1,5)+L2949*INDEX(THREEPTA_COEFFS,1,6)+Z2953*Z2955</f>
        <v>#N/A</v>
      </c>
      <c r="AE2950" s="223" t="e">
        <f ca="1">INDEX(THREEPTPCT_COEFFS,1,1)+K2950*INDEX(THREEPTPCT_COEFFS,1,2)+L2949*INDEX(THREEPTPCT_COEFFS,1,3)+AA2953*AA2955</f>
        <v>#N/A</v>
      </c>
      <c r="AF2950" s="55" t="e">
        <f t="shared" ca="1" si="5091"/>
        <v>#N/A</v>
      </c>
      <c r="AG2950" s="223" t="e">
        <f ca="1">INDEX(TWOPTPCT_COEFFS,1,1)+AB2950*INDEX(TWOPTPCT_COEFFS,1,2)+I2949*INDEX(TWOPTPCT_COEFFS,1,3)+G2949*INDEX(TWOPTPCT_COEFFS,1,4)+L2949*INDEX(TWOPTPCT_COEFFS,1,5)+AB2953*AB2955</f>
        <v>#N/A</v>
      </c>
      <c r="AH2950" s="223" t="e">
        <f ca="1">INDEX(FTA_COEFFS,1,1)+O2950*INDEX(FTA_COEFFS,1,2)+N2949*INDEX(FTA_COEFFS,1,3)+(Q2950+R2950)*INDEX(FTA_COEFFS,1,4)+(Q2949+R2949)*INDEX(FTA_COEFFS,1,5)+M2949*INDEX(FTA_COEFFS,1,6)+AC2953*AC2955</f>
        <v>#N/A</v>
      </c>
      <c r="AI2950" s="223" t="e">
        <f ca="1">INDEX(FTPCT_COEFFS,1,1)+P2950*INDEX(FTPCT_COEFFS,1,2)+F2950*INDEX(FTPCT_COEFFS,1,3)+G2949*INDEX(FTPCT_COEFFS,1,4)+AD2953*AD2955</f>
        <v>#N/A</v>
      </c>
      <c r="AJ2950" s="338" t="e">
        <f t="shared" ca="1" si="5092"/>
        <v>#N/A</v>
      </c>
      <c r="AK2950" s="55"/>
      <c r="AL2950" s="55"/>
      <c r="AM2950" s="55"/>
      <c r="AN2950" s="55"/>
      <c r="AO2950" s="55"/>
      <c r="AP2950" s="55"/>
      <c r="AQ2950" s="55"/>
      <c r="AR2950" s="55"/>
    </row>
    <row r="2951" spans="1:45" x14ac:dyDescent="0.3">
      <c r="A2951" s="54" t="e">
        <f ca="1">IF(D2949&gt;(D2950+(AVERAGE(V2949,W2949)-AVERAGE(V2950,W2950))/2)+2.5,C2949,IF(D2950&gt;(D2949+(AVERAGE(V2950,W2950)-AVERAGE(V2949,W2949))/2)+2.5,C2950,"Close"))</f>
        <v>#N/A</v>
      </c>
      <c r="B2951" s="64" t="e">
        <f ca="1">IF(D2950&gt;D2949,C2950,C2949)</f>
        <v>#N/A</v>
      </c>
      <c r="D2951" s="56"/>
      <c r="X2951" s="55"/>
      <c r="Y2951" s="55"/>
      <c r="Z2951" s="55"/>
      <c r="AA2951" s="55"/>
      <c r="AB2951" s="55"/>
      <c r="AC2951" s="337"/>
      <c r="AD2951" s="337"/>
      <c r="AE2951" s="337"/>
      <c r="AF2951" s="337"/>
      <c r="AG2951" s="337"/>
      <c r="AH2951" s="337"/>
      <c r="AI2951" s="337"/>
      <c r="AJ2951" s="337"/>
      <c r="AK2951" s="337"/>
      <c r="AL2951" s="337"/>
      <c r="AM2951" s="55"/>
      <c r="AN2951" s="55"/>
      <c r="AO2951" s="55"/>
      <c r="AP2951" s="55"/>
      <c r="AQ2951" s="55"/>
      <c r="AR2951" s="55"/>
      <c r="AS2951" s="55"/>
    </row>
    <row r="2952" spans="1:45" x14ac:dyDescent="0.3">
      <c r="X2952" s="54" t="s">
        <v>1305</v>
      </c>
      <c r="Y2952" s="54" t="s">
        <v>128</v>
      </c>
      <c r="Z2952" s="54" t="s">
        <v>157</v>
      </c>
      <c r="AA2952" s="54" t="s">
        <v>151</v>
      </c>
      <c r="AB2952" s="54" t="s">
        <v>1327</v>
      </c>
      <c r="AC2952" s="54" t="s">
        <v>129</v>
      </c>
      <c r="AD2952" s="54" t="s">
        <v>116</v>
      </c>
      <c r="AE2952" s="54"/>
      <c r="AF2952" s="54"/>
      <c r="AG2952" s="54"/>
      <c r="AH2952" s="54"/>
      <c r="AI2952" s="54"/>
      <c r="AJ2952" s="54"/>
      <c r="AK2952" s="54"/>
      <c r="AL2952" s="54"/>
      <c r="AM2952" s="54"/>
      <c r="AN2952" s="54"/>
      <c r="AO2952" s="54"/>
      <c r="AP2952" s="54"/>
      <c r="AQ2952" s="54"/>
      <c r="AR2952" s="54"/>
      <c r="AS2952" s="54"/>
    </row>
    <row r="2953" spans="1:45" x14ac:dyDescent="0.3">
      <c r="X2953" s="54"/>
      <c r="Y2953" s="54">
        <f t="shared" ref="Y2953:AD2953" si="5095">Y2946</f>
        <v>6.4436999999999998</v>
      </c>
      <c r="Z2953" s="54">
        <f t="shared" si="5095"/>
        <v>4.9371</v>
      </c>
      <c r="AA2953" s="54">
        <f t="shared" si="5095"/>
        <v>11.350300000000001</v>
      </c>
      <c r="AB2953" s="54">
        <f t="shared" si="5095"/>
        <v>7.1900000000000006E-2</v>
      </c>
      <c r="AC2953" s="54">
        <f t="shared" si="5095"/>
        <v>6.2766000000000002</v>
      </c>
      <c r="AD2953" s="54">
        <f t="shared" si="5095"/>
        <v>11.042999999999999</v>
      </c>
      <c r="AE2953" s="54"/>
      <c r="AF2953" s="336"/>
      <c r="AG2953" s="336"/>
      <c r="AH2953" s="336"/>
      <c r="AI2953" s="54"/>
      <c r="AJ2953" s="54"/>
      <c r="AK2953" s="54"/>
      <c r="AL2953" s="54"/>
      <c r="AM2953" s="54"/>
      <c r="AN2953" s="54"/>
      <c r="AO2953" s="54"/>
      <c r="AP2953" s="54"/>
      <c r="AQ2953" s="54"/>
      <c r="AR2953" s="54"/>
      <c r="AS2953" s="54"/>
    </row>
    <row r="2954" spans="1:45" x14ac:dyDescent="0.3">
      <c r="D2954" s="56"/>
      <c r="X2954" s="336"/>
      <c r="Y2954" s="336">
        <f t="shared" ca="1" si="5071"/>
        <v>-1.1994780931229871</v>
      </c>
      <c r="Z2954" s="336">
        <f t="shared" ca="1" si="5071"/>
        <v>-0.23408514544035985</v>
      </c>
      <c r="AA2954" s="336">
        <f t="shared" ca="1" si="5071"/>
        <v>0.17208308222547858</v>
      </c>
      <c r="AB2954" s="336">
        <f t="shared" ca="1" si="5071"/>
        <v>5.901099609563808E-5</v>
      </c>
      <c r="AC2954" s="336">
        <f t="shared" ca="1" si="5071"/>
        <v>0.12436026224933648</v>
      </c>
      <c r="AD2954" s="336">
        <f t="shared" ca="1" si="5071"/>
        <v>0.79446377526908984</v>
      </c>
      <c r="AE2954" s="336"/>
      <c r="AF2954" s="336"/>
      <c r="AG2954" s="336"/>
      <c r="AH2954" s="336"/>
      <c r="AI2954" s="54"/>
      <c r="AJ2954" s="54"/>
      <c r="AK2954" s="54"/>
      <c r="AL2954" s="336"/>
      <c r="AM2954" s="336"/>
      <c r="AN2954" s="336"/>
      <c r="AO2954" s="336"/>
      <c r="AP2954" s="54"/>
      <c r="AQ2954" s="336"/>
      <c r="AR2954" s="336"/>
      <c r="AS2954" s="336"/>
    </row>
    <row r="2955" spans="1:45" x14ac:dyDescent="0.3">
      <c r="C2955" s="54"/>
      <c r="D2955" s="56"/>
      <c r="Y2955" s="336">
        <f t="shared" ca="1" si="5071"/>
        <v>0.51276223273917176</v>
      </c>
      <c r="Z2955" s="336">
        <f t="shared" ca="1" si="5071"/>
        <v>0.49252317009920932</v>
      </c>
      <c r="AA2955" s="336">
        <f t="shared" ca="1" si="5071"/>
        <v>5.9513682120585297E-2</v>
      </c>
      <c r="AB2955" s="336">
        <f t="shared" ca="1" si="5071"/>
        <v>1.2163235164788131</v>
      </c>
      <c r="AC2955" s="336">
        <f t="shared" ca="1" si="5071"/>
        <v>0.70061152110222291</v>
      </c>
      <c r="AD2955" s="336">
        <f t="shared" ca="1" si="5071"/>
        <v>-0.63645527167124727</v>
      </c>
      <c r="AE2955" s="55"/>
      <c r="AF2955" s="55"/>
      <c r="AG2955" s="55"/>
      <c r="AH2955" s="55"/>
      <c r="AI2955" s="55"/>
      <c r="AJ2955" s="55"/>
      <c r="AK2955" s="55"/>
      <c r="AL2955" s="55"/>
      <c r="AM2955" s="55"/>
      <c r="AN2955" s="55"/>
      <c r="AO2955" s="55"/>
      <c r="AP2955" s="55"/>
      <c r="AQ2955" s="55"/>
      <c r="AR2955" s="55"/>
      <c r="AS2955" s="55"/>
    </row>
    <row r="2956" spans="1:45" x14ac:dyDescent="0.3">
      <c r="B2956" s="54" t="s">
        <v>172</v>
      </c>
      <c r="C2956" s="53">
        <f>C2949</f>
        <v>0</v>
      </c>
      <c r="D2956" s="56" t="e">
        <f t="shared" ref="D2956:D2957" ca="1" si="5096">AJ2956</f>
        <v>#N/A</v>
      </c>
      <c r="E2956" s="52" t="e">
        <f t="shared" ref="E2956:W2956" si="5097">E2949</f>
        <v>#N/A</v>
      </c>
      <c r="F2956" s="52" t="e">
        <f t="shared" si="5097"/>
        <v>#N/A</v>
      </c>
      <c r="G2956" s="52" t="e">
        <f t="shared" si="5097"/>
        <v>#N/A</v>
      </c>
      <c r="H2956" s="52" t="e">
        <f t="shared" si="5097"/>
        <v>#N/A</v>
      </c>
      <c r="I2956" s="52" t="e">
        <f t="shared" si="5097"/>
        <v>#N/A</v>
      </c>
      <c r="J2956" s="52" t="e">
        <f t="shared" si="5097"/>
        <v>#N/A</v>
      </c>
      <c r="K2956" s="52" t="e">
        <f t="shared" si="5097"/>
        <v>#N/A</v>
      </c>
      <c r="L2956" s="52" t="e">
        <f t="shared" si="5097"/>
        <v>#N/A</v>
      </c>
      <c r="M2956" s="52" t="e">
        <f t="shared" si="5097"/>
        <v>#N/A</v>
      </c>
      <c r="N2956" s="52" t="e">
        <f t="shared" si="5097"/>
        <v>#N/A</v>
      </c>
      <c r="O2956" s="52" t="e">
        <f t="shared" si="5097"/>
        <v>#N/A</v>
      </c>
      <c r="P2956" s="52" t="e">
        <f t="shared" si="5097"/>
        <v>#N/A</v>
      </c>
      <c r="Q2956" s="52" t="e">
        <f t="shared" si="5097"/>
        <v>#N/A</v>
      </c>
      <c r="R2956" s="52" t="e">
        <f t="shared" si="5097"/>
        <v>#N/A</v>
      </c>
      <c r="S2956" s="52" t="e">
        <f t="shared" si="5097"/>
        <v>#N/A</v>
      </c>
      <c r="T2956" s="52" t="e">
        <f t="shared" si="5097"/>
        <v>#N/A</v>
      </c>
      <c r="U2956" s="52" t="e">
        <f t="shared" si="5097"/>
        <v>#N/A</v>
      </c>
      <c r="V2956" s="52" t="e">
        <f t="shared" si="5097"/>
        <v>#N/A</v>
      </c>
      <c r="W2956" s="52" t="e">
        <f t="shared" si="5097"/>
        <v>#N/A</v>
      </c>
      <c r="X2956" s="55" t="e">
        <f t="shared" ref="X2956:X2957" si="5098">(H2956-(O2956*P2956)/100-3*(J2956*K2956)/100)/2</f>
        <v>#N/A</v>
      </c>
      <c r="Y2956" s="55" t="e">
        <f t="shared" ref="Y2956:Y2957" si="5099">SUM(X2956,(J2956*K2956/100))/(F2956/100)</f>
        <v>#N/A</v>
      </c>
      <c r="Z2956" s="55" t="e">
        <f t="shared" ref="Z2956" si="5100">U2956*0.5+U2957*0.5</f>
        <v>#N/A</v>
      </c>
      <c r="AA2956" s="55" t="e">
        <f t="shared" ref="AA2956:AA2957" si="5101">J2956/Y2956</f>
        <v>#N/A</v>
      </c>
      <c r="AB2956" s="336" t="e">
        <f t="shared" ref="AB2956:AB2957" si="5102">X2956/(Y2956-J2956)</f>
        <v>#N/A</v>
      </c>
      <c r="AC2956" s="223" t="e">
        <f ca="1">INDEX(FGA_COEFFS,1,1)+Z2956*INDEX(FGA_COEFFS,1,2)+Y2956*INDEX(FGA_COEFFS,1,3)+R2956*INDEX(FGA_COEFFS,1,4)+Q2957*INDEX(FGA_COEFFS,1,5)+S2956*INDEX(FGA_COEFFS,1,6)+T2957*INDEX(FGA_COEFFS,1,7)+M2957*INDEX(FGA_COEFFS,1,8)+Y2960*Y2961</f>
        <v>#N/A</v>
      </c>
      <c r="AD2956" s="223" t="e">
        <f ca="1">INDEX(THREEPTA_COEFFS,1,1)+AC2956*INDEX(THREEPTA_COEFFS,1,2)+J2956*INDEX(THREEPTA_COEFFS,1,3)+AA2956*INDEX(THREEPTA_COEFFS,1,4)+K2956*INDEX(THREEPTA_COEFFS,1,5)+L2957*INDEX(THREEPTA_COEFFS,1,6)+Z2960*Z2961</f>
        <v>#N/A</v>
      </c>
      <c r="AE2956" s="223" t="e">
        <f ca="1">INDEX(THREEPTPCT_COEFFS,1,1)+K2956*INDEX(THREEPTPCT_COEFFS,1,2)+L2957*INDEX(THREEPTPCT_COEFFS,1,3)+AA2960*AA2961</f>
        <v>#N/A</v>
      </c>
      <c r="AF2956" s="55" t="e">
        <f t="shared" ref="AF2956:AF2957" ca="1" si="5103">AC2956-AD2956</f>
        <v>#N/A</v>
      </c>
      <c r="AG2956" s="223" t="e">
        <f ca="1">INDEX(TWOPTPCT_COEFFS,1,1)+AB2956*INDEX(TWOPTPCT_COEFFS,1,2)+I2957*INDEX(TWOPTPCT_COEFFS,1,3)+G2957*INDEX(TWOPTPCT_COEFFS,1,4)+L2957*INDEX(TWOPTPCT_COEFFS,1,5)+AB2960*AB2961</f>
        <v>#N/A</v>
      </c>
      <c r="AH2956" s="223" t="e">
        <f ca="1">INDEX(FTA_COEFFS,1,1)+O2956*INDEX(FTA_COEFFS,1,2)+N2957*INDEX(FTA_COEFFS,1,3)+(Q2956+R2956)*INDEX(FTA_COEFFS,1,4)+(Q2957+R2957)*INDEX(FTA_COEFFS,1,5)+M2957*INDEX(FTA_COEFFS,1,6)+AC2960*AC2961</f>
        <v>#N/A</v>
      </c>
      <c r="AI2956" s="223" t="e">
        <f ca="1">INDEX(FTPCT_COEFFS,1,1)+P2956*INDEX(FTPCT_COEFFS,1,2)+F2956*INDEX(FTPCT_COEFFS,1,3)+G2957*INDEX(FTPCT_COEFFS,1,4)+AD2960*AD2961</f>
        <v>#N/A</v>
      </c>
      <c r="AJ2956" s="338" t="e">
        <f t="shared" ref="AJ2956:AJ2957" ca="1" si="5104">AD2956*AE2956/100+AF2956*AG2956+AH2956*AI2956/100</f>
        <v>#N/A</v>
      </c>
      <c r="AK2956" s="55"/>
      <c r="AL2956" s="55"/>
      <c r="AM2956" s="55"/>
      <c r="AN2956" s="55"/>
      <c r="AO2956" s="55"/>
      <c r="AP2956" s="55"/>
      <c r="AQ2956" s="55"/>
      <c r="AR2956" s="55"/>
    </row>
    <row r="2957" spans="1:45" x14ac:dyDescent="0.3">
      <c r="B2957" s="54" t="s">
        <v>175</v>
      </c>
      <c r="C2957" s="54">
        <f>C2950</f>
        <v>0</v>
      </c>
      <c r="D2957" s="56" t="e">
        <f t="shared" ca="1" si="5096"/>
        <v>#N/A</v>
      </c>
      <c r="E2957" s="52" t="e">
        <f t="shared" ref="E2957:W2957" si="5105">E2950</f>
        <v>#N/A</v>
      </c>
      <c r="F2957" s="52" t="e">
        <f t="shared" si="5105"/>
        <v>#N/A</v>
      </c>
      <c r="G2957" s="52" t="e">
        <f t="shared" si="5105"/>
        <v>#N/A</v>
      </c>
      <c r="H2957" s="52" t="e">
        <f t="shared" si="5105"/>
        <v>#N/A</v>
      </c>
      <c r="I2957" s="52" t="e">
        <f t="shared" si="5105"/>
        <v>#N/A</v>
      </c>
      <c r="J2957" s="52" t="e">
        <f t="shared" si="5105"/>
        <v>#N/A</v>
      </c>
      <c r="K2957" s="52" t="e">
        <f t="shared" si="5105"/>
        <v>#N/A</v>
      </c>
      <c r="L2957" s="52" t="e">
        <f t="shared" si="5105"/>
        <v>#N/A</v>
      </c>
      <c r="M2957" s="52" t="e">
        <f t="shared" si="5105"/>
        <v>#N/A</v>
      </c>
      <c r="N2957" s="52" t="e">
        <f t="shared" si="5105"/>
        <v>#N/A</v>
      </c>
      <c r="O2957" s="52" t="e">
        <f t="shared" si="5105"/>
        <v>#N/A</v>
      </c>
      <c r="P2957" s="52" t="e">
        <f t="shared" si="5105"/>
        <v>#N/A</v>
      </c>
      <c r="Q2957" s="52" t="e">
        <f t="shared" si="5105"/>
        <v>#N/A</v>
      </c>
      <c r="R2957" s="52" t="e">
        <f t="shared" si="5105"/>
        <v>#N/A</v>
      </c>
      <c r="S2957" s="52" t="e">
        <f t="shared" si="5105"/>
        <v>#N/A</v>
      </c>
      <c r="T2957" s="52" t="e">
        <f t="shared" si="5105"/>
        <v>#N/A</v>
      </c>
      <c r="U2957" s="52" t="e">
        <f t="shared" si="5105"/>
        <v>#N/A</v>
      </c>
      <c r="V2957" s="52" t="e">
        <f t="shared" si="5105"/>
        <v>#N/A</v>
      </c>
      <c r="W2957" s="52" t="e">
        <f t="shared" si="5105"/>
        <v>#N/A</v>
      </c>
      <c r="X2957" s="55" t="e">
        <f t="shared" si="5098"/>
        <v>#N/A</v>
      </c>
      <c r="Y2957" s="55" t="e">
        <f t="shared" si="5099"/>
        <v>#N/A</v>
      </c>
      <c r="Z2957" s="55" t="e">
        <f t="shared" ref="Z2957" si="5106">Z2956</f>
        <v>#N/A</v>
      </c>
      <c r="AA2957" s="55" t="e">
        <f t="shared" si="5101"/>
        <v>#N/A</v>
      </c>
      <c r="AB2957" s="336" t="e">
        <f t="shared" si="5102"/>
        <v>#N/A</v>
      </c>
      <c r="AC2957" s="223" t="e">
        <f ca="1">INDEX(FGA_COEFFS,1,1)+Z2957*INDEX(FGA_COEFFS,1,2)+Y2957*INDEX(FGA_COEFFS,1,3)+R2957*INDEX(FGA_COEFFS,1,4)+Q2956*INDEX(FGA_COEFFS,1,5)+S2957*INDEX(FGA_COEFFS,1,6)+T2956*INDEX(FGA_COEFFS,1,7)+M2956*INDEX(FGA_COEFFS,1,8)+Y2960*Y2962</f>
        <v>#N/A</v>
      </c>
      <c r="AD2957" s="223" t="e">
        <f ca="1">INDEX(THREEPTA_COEFFS,1,1)+AC2957*INDEX(THREEPTA_COEFFS,1,2)+J2957*INDEX(THREEPTA_COEFFS,1,3)+AA2957*INDEX(THREEPTA_COEFFS,1,4)+K2957*INDEX(THREEPTA_COEFFS,1,5)+L2956*INDEX(THREEPTA_COEFFS,1,6)+Z2960*Z2962</f>
        <v>#N/A</v>
      </c>
      <c r="AE2957" s="223" t="e">
        <f ca="1">INDEX(THREEPTPCT_COEFFS,1,1)+K2957*INDEX(THREEPTPCT_COEFFS,1,2)+L2956*INDEX(THREEPTPCT_COEFFS,1,3)+AA2960*AA2962</f>
        <v>#N/A</v>
      </c>
      <c r="AF2957" s="55" t="e">
        <f t="shared" ca="1" si="5103"/>
        <v>#N/A</v>
      </c>
      <c r="AG2957" s="223" t="e">
        <f ca="1">INDEX(TWOPTPCT_COEFFS,1,1)+AB2957*INDEX(TWOPTPCT_COEFFS,1,2)+I2956*INDEX(TWOPTPCT_COEFFS,1,3)+G2956*INDEX(TWOPTPCT_COEFFS,1,4)+L2956*INDEX(TWOPTPCT_COEFFS,1,5)+AB2960*AB2962</f>
        <v>#N/A</v>
      </c>
      <c r="AH2957" s="223" t="e">
        <f ca="1">INDEX(FTA_COEFFS,1,1)+O2957*INDEX(FTA_COEFFS,1,2)+N2956*INDEX(FTA_COEFFS,1,3)+(Q2957+R2957)*INDEX(FTA_COEFFS,1,4)+(Q2956+R2956)*INDEX(FTA_COEFFS,1,5)+M2956*INDEX(FTA_COEFFS,1,6)+AC2960*AC2962</f>
        <v>#N/A</v>
      </c>
      <c r="AI2957" s="223" t="e">
        <f ca="1">INDEX(FTPCT_COEFFS,1,1)+P2957*INDEX(FTPCT_COEFFS,1,2)+F2957*INDEX(FTPCT_COEFFS,1,3)+G2956*INDEX(FTPCT_COEFFS,1,4)+AD2960*AD2962</f>
        <v>#N/A</v>
      </c>
      <c r="AJ2957" s="338" t="e">
        <f t="shared" ca="1" si="5104"/>
        <v>#N/A</v>
      </c>
      <c r="AK2957" s="55"/>
      <c r="AL2957" s="55"/>
      <c r="AM2957" s="55"/>
      <c r="AN2957" s="55"/>
      <c r="AO2957" s="55"/>
      <c r="AP2957" s="55"/>
      <c r="AQ2957" s="55"/>
      <c r="AR2957" s="55"/>
    </row>
    <row r="2958" spans="1:45" x14ac:dyDescent="0.3">
      <c r="A2958" s="54" t="e">
        <f ca="1">IF(D2956&gt;(D2957+(AVERAGE(V2956,W2956)-AVERAGE(V2957,W2957))/2)+2.5,C2956,IF(D2957&gt;(D2956+(AVERAGE(V2957,W2957)-AVERAGE(V2956,W2956))/2)+2.5,C2957,"Close"))</f>
        <v>#N/A</v>
      </c>
      <c r="B2958" s="64" t="e">
        <f ca="1">IF(D2957&gt;D2956,C2957,C2956)</f>
        <v>#N/A</v>
      </c>
      <c r="D2958" s="56"/>
      <c r="X2958" s="55"/>
      <c r="Y2958" s="55"/>
      <c r="Z2958" s="55"/>
      <c r="AA2958" s="55"/>
      <c r="AB2958" s="55"/>
      <c r="AC2958" s="337"/>
      <c r="AD2958" s="337"/>
      <c r="AE2958" s="337"/>
      <c r="AF2958" s="337"/>
      <c r="AG2958" s="337"/>
      <c r="AH2958" s="337"/>
      <c r="AI2958" s="337"/>
      <c r="AJ2958" s="337"/>
      <c r="AK2958" s="337"/>
      <c r="AL2958" s="337"/>
      <c r="AM2958" s="55"/>
      <c r="AN2958" s="55"/>
      <c r="AO2958" s="55"/>
      <c r="AP2958" s="55"/>
      <c r="AQ2958" s="55"/>
      <c r="AR2958" s="55"/>
      <c r="AS2958" s="55"/>
    </row>
    <row r="2959" spans="1:45" x14ac:dyDescent="0.3">
      <c r="X2959" s="54" t="s">
        <v>1305</v>
      </c>
      <c r="Y2959" s="54" t="s">
        <v>128</v>
      </c>
      <c r="Z2959" s="54" t="s">
        <v>157</v>
      </c>
      <c r="AA2959" s="54" t="s">
        <v>151</v>
      </c>
      <c r="AB2959" s="54" t="s">
        <v>1327</v>
      </c>
      <c r="AC2959" s="54" t="s">
        <v>129</v>
      </c>
      <c r="AD2959" s="54" t="s">
        <v>116</v>
      </c>
      <c r="AE2959" s="54"/>
      <c r="AF2959" s="54"/>
      <c r="AG2959" s="54"/>
      <c r="AH2959" s="54"/>
      <c r="AI2959" s="54"/>
      <c r="AJ2959" s="54"/>
      <c r="AK2959" s="54"/>
      <c r="AL2959" s="54"/>
      <c r="AM2959" s="54"/>
      <c r="AN2959" s="54"/>
      <c r="AO2959" s="54"/>
      <c r="AP2959" s="54"/>
      <c r="AQ2959" s="54"/>
      <c r="AR2959" s="54"/>
      <c r="AS2959" s="54"/>
    </row>
    <row r="2960" spans="1:45" x14ac:dyDescent="0.3">
      <c r="X2960" s="54"/>
      <c r="Y2960" s="54">
        <f t="shared" ref="Y2960:AD2960" si="5107">Y2953</f>
        <v>6.4436999999999998</v>
      </c>
      <c r="Z2960" s="54">
        <f t="shared" si="5107"/>
        <v>4.9371</v>
      </c>
      <c r="AA2960" s="54">
        <f t="shared" si="5107"/>
        <v>11.350300000000001</v>
      </c>
      <c r="AB2960" s="54">
        <f t="shared" si="5107"/>
        <v>7.1900000000000006E-2</v>
      </c>
      <c r="AC2960" s="54">
        <f t="shared" si="5107"/>
        <v>6.2766000000000002</v>
      </c>
      <c r="AD2960" s="54">
        <f t="shared" si="5107"/>
        <v>11.042999999999999</v>
      </c>
      <c r="AE2960" s="54"/>
      <c r="AF2960" s="336"/>
      <c r="AG2960" s="336"/>
      <c r="AH2960" s="336"/>
      <c r="AI2960" s="54"/>
      <c r="AJ2960" s="54"/>
      <c r="AK2960" s="54"/>
      <c r="AL2960" s="54"/>
      <c r="AM2960" s="54"/>
      <c r="AN2960" s="54"/>
      <c r="AO2960" s="54"/>
      <c r="AP2960" s="54"/>
      <c r="AQ2960" s="54"/>
      <c r="AR2960" s="54"/>
      <c r="AS2960" s="54"/>
    </row>
    <row r="2961" spans="1:45" x14ac:dyDescent="0.3">
      <c r="D2961" s="56"/>
      <c r="X2961" s="336"/>
      <c r="Y2961" s="336">
        <f t="shared" ca="1" si="5071"/>
        <v>1.0409938682502751</v>
      </c>
      <c r="Z2961" s="336">
        <f t="shared" ca="1" si="5071"/>
        <v>-1.2698648838249524</v>
      </c>
      <c r="AA2961" s="336">
        <f t="shared" ca="1" si="5071"/>
        <v>-1.3940765240733106</v>
      </c>
      <c r="AB2961" s="336">
        <f t="shared" ca="1" si="5071"/>
        <v>0.23881203836885412</v>
      </c>
      <c r="AC2961" s="336">
        <f t="shared" ca="1" si="5071"/>
        <v>0.13516302253988885</v>
      </c>
      <c r="AD2961" s="336">
        <f t="shared" ca="1" si="5071"/>
        <v>8.0397504525510477E-2</v>
      </c>
      <c r="AE2961" s="336"/>
      <c r="AF2961" s="336"/>
      <c r="AG2961" s="336"/>
      <c r="AH2961" s="336"/>
      <c r="AI2961" s="54"/>
      <c r="AJ2961" s="54"/>
      <c r="AK2961" s="54"/>
      <c r="AL2961" s="336"/>
      <c r="AM2961" s="336"/>
      <c r="AN2961" s="336"/>
      <c r="AO2961" s="336"/>
      <c r="AP2961" s="54"/>
      <c r="AQ2961" s="336"/>
      <c r="AR2961" s="336"/>
      <c r="AS2961" s="336"/>
    </row>
    <row r="2962" spans="1:45" x14ac:dyDescent="0.3">
      <c r="C2962" s="54"/>
      <c r="D2962" s="56"/>
      <c r="Y2962" s="336">
        <f t="shared" ca="1" si="5071"/>
        <v>0.44856696558486564</v>
      </c>
      <c r="Z2962" s="336">
        <f t="shared" ca="1" si="5071"/>
        <v>-1.0064096199994788</v>
      </c>
      <c r="AA2962" s="336">
        <f t="shared" ca="1" si="5071"/>
        <v>-1.87561514758872E-2</v>
      </c>
      <c r="AB2962" s="336">
        <f t="shared" ca="1" si="5071"/>
        <v>7.5783855860306233E-3</v>
      </c>
      <c r="AC2962" s="336">
        <f t="shared" ca="1" si="5071"/>
        <v>8.7972030703073911E-2</v>
      </c>
      <c r="AD2962" s="336">
        <f t="shared" ca="1" si="5071"/>
        <v>-3.6854731272800222E-2</v>
      </c>
      <c r="AE2962" s="55"/>
      <c r="AF2962" s="55"/>
      <c r="AG2962" s="55"/>
      <c r="AH2962" s="55"/>
      <c r="AI2962" s="55"/>
      <c r="AJ2962" s="55"/>
      <c r="AK2962" s="55"/>
      <c r="AL2962" s="55"/>
      <c r="AM2962" s="55"/>
      <c r="AN2962" s="55"/>
      <c r="AO2962" s="55"/>
      <c r="AP2962" s="55"/>
      <c r="AQ2962" s="55"/>
      <c r="AR2962" s="55"/>
      <c r="AS2962" s="55"/>
    </row>
    <row r="2963" spans="1:45" x14ac:dyDescent="0.3">
      <c r="B2963" s="54" t="s">
        <v>172</v>
      </c>
      <c r="C2963" s="53">
        <f>C2956</f>
        <v>0</v>
      </c>
      <c r="D2963" s="56" t="e">
        <f t="shared" ref="D2963:D2964" ca="1" si="5108">AJ2963</f>
        <v>#N/A</v>
      </c>
      <c r="E2963" s="52" t="e">
        <f t="shared" ref="E2963:W2963" si="5109">E2956</f>
        <v>#N/A</v>
      </c>
      <c r="F2963" s="52" t="e">
        <f t="shared" si="5109"/>
        <v>#N/A</v>
      </c>
      <c r="G2963" s="52" t="e">
        <f t="shared" si="5109"/>
        <v>#N/A</v>
      </c>
      <c r="H2963" s="52" t="e">
        <f t="shared" si="5109"/>
        <v>#N/A</v>
      </c>
      <c r="I2963" s="52" t="e">
        <f t="shared" si="5109"/>
        <v>#N/A</v>
      </c>
      <c r="J2963" s="52" t="e">
        <f t="shared" si="5109"/>
        <v>#N/A</v>
      </c>
      <c r="K2963" s="52" t="e">
        <f t="shared" si="5109"/>
        <v>#N/A</v>
      </c>
      <c r="L2963" s="52" t="e">
        <f t="shared" si="5109"/>
        <v>#N/A</v>
      </c>
      <c r="M2963" s="52" t="e">
        <f t="shared" si="5109"/>
        <v>#N/A</v>
      </c>
      <c r="N2963" s="52" t="e">
        <f t="shared" si="5109"/>
        <v>#N/A</v>
      </c>
      <c r="O2963" s="52" t="e">
        <f t="shared" si="5109"/>
        <v>#N/A</v>
      </c>
      <c r="P2963" s="52" t="e">
        <f t="shared" si="5109"/>
        <v>#N/A</v>
      </c>
      <c r="Q2963" s="52" t="e">
        <f t="shared" si="5109"/>
        <v>#N/A</v>
      </c>
      <c r="R2963" s="52" t="e">
        <f t="shared" si="5109"/>
        <v>#N/A</v>
      </c>
      <c r="S2963" s="52" t="e">
        <f t="shared" si="5109"/>
        <v>#N/A</v>
      </c>
      <c r="T2963" s="52" t="e">
        <f t="shared" si="5109"/>
        <v>#N/A</v>
      </c>
      <c r="U2963" s="52" t="e">
        <f t="shared" si="5109"/>
        <v>#N/A</v>
      </c>
      <c r="V2963" s="52" t="e">
        <f t="shared" si="5109"/>
        <v>#N/A</v>
      </c>
      <c r="W2963" s="52" t="e">
        <f t="shared" si="5109"/>
        <v>#N/A</v>
      </c>
      <c r="X2963" s="55" t="e">
        <f t="shared" ref="X2963:X2964" si="5110">(H2963-(O2963*P2963)/100-3*(J2963*K2963)/100)/2</f>
        <v>#N/A</v>
      </c>
      <c r="Y2963" s="55" t="e">
        <f t="shared" ref="Y2963:Y2964" si="5111">SUM(X2963,(J2963*K2963/100))/(F2963/100)</f>
        <v>#N/A</v>
      </c>
      <c r="Z2963" s="55" t="e">
        <f t="shared" ref="Z2963" si="5112">U2963*0.5+U2964*0.5</f>
        <v>#N/A</v>
      </c>
      <c r="AA2963" s="55" t="e">
        <f t="shared" ref="AA2963:AA2964" si="5113">J2963/Y2963</f>
        <v>#N/A</v>
      </c>
      <c r="AB2963" s="336" t="e">
        <f t="shared" ref="AB2963:AB2964" si="5114">X2963/(Y2963-J2963)</f>
        <v>#N/A</v>
      </c>
      <c r="AC2963" s="223" t="e">
        <f ca="1">INDEX(FGA_COEFFS,1,1)+Z2963*INDEX(FGA_COEFFS,1,2)+Y2963*INDEX(FGA_COEFFS,1,3)+R2963*INDEX(FGA_COEFFS,1,4)+Q2964*INDEX(FGA_COEFFS,1,5)+S2963*INDEX(FGA_COEFFS,1,6)+T2964*INDEX(FGA_COEFFS,1,7)+M2964*INDEX(FGA_COEFFS,1,8)+Y2967*Y2968</f>
        <v>#N/A</v>
      </c>
      <c r="AD2963" s="223" t="e">
        <f ca="1">INDEX(THREEPTA_COEFFS,1,1)+AC2963*INDEX(THREEPTA_COEFFS,1,2)+J2963*INDEX(THREEPTA_COEFFS,1,3)+AA2963*INDEX(THREEPTA_COEFFS,1,4)+K2963*INDEX(THREEPTA_COEFFS,1,5)+L2964*INDEX(THREEPTA_COEFFS,1,6)+Z2967*Z2968</f>
        <v>#N/A</v>
      </c>
      <c r="AE2963" s="223" t="e">
        <f ca="1">INDEX(THREEPTPCT_COEFFS,1,1)+K2963*INDEX(THREEPTPCT_COEFFS,1,2)+L2964*INDEX(THREEPTPCT_COEFFS,1,3)+AA2967*AA2968</f>
        <v>#N/A</v>
      </c>
      <c r="AF2963" s="55" t="e">
        <f t="shared" ref="AF2963:AF2964" ca="1" si="5115">AC2963-AD2963</f>
        <v>#N/A</v>
      </c>
      <c r="AG2963" s="223" t="e">
        <f ca="1">INDEX(TWOPTPCT_COEFFS,1,1)+AB2963*INDEX(TWOPTPCT_COEFFS,1,2)+I2964*INDEX(TWOPTPCT_COEFFS,1,3)+G2964*INDEX(TWOPTPCT_COEFFS,1,4)+L2964*INDEX(TWOPTPCT_COEFFS,1,5)+AB2967*AB2968</f>
        <v>#N/A</v>
      </c>
      <c r="AH2963" s="223" t="e">
        <f ca="1">INDEX(FTA_COEFFS,1,1)+O2963*INDEX(FTA_COEFFS,1,2)+N2964*INDEX(FTA_COEFFS,1,3)+(Q2963+R2963)*INDEX(FTA_COEFFS,1,4)+(Q2964+R2964)*INDEX(FTA_COEFFS,1,5)+M2964*INDEX(FTA_COEFFS,1,6)+AC2967*AC2968</f>
        <v>#N/A</v>
      </c>
      <c r="AI2963" s="223" t="e">
        <f ca="1">INDEX(FTPCT_COEFFS,1,1)+P2963*INDEX(FTPCT_COEFFS,1,2)+F2963*INDEX(FTPCT_COEFFS,1,3)+G2964*INDEX(FTPCT_COEFFS,1,4)+AD2967*AD2968</f>
        <v>#N/A</v>
      </c>
      <c r="AJ2963" s="338" t="e">
        <f t="shared" ref="AJ2963:AJ2964" ca="1" si="5116">AD2963*AE2963/100+AF2963*AG2963+AH2963*AI2963/100</f>
        <v>#N/A</v>
      </c>
      <c r="AK2963" s="55"/>
      <c r="AL2963" s="55"/>
      <c r="AM2963" s="55"/>
      <c r="AN2963" s="55"/>
      <c r="AO2963" s="55"/>
      <c r="AP2963" s="55"/>
      <c r="AQ2963" s="55"/>
      <c r="AR2963" s="55"/>
    </row>
    <row r="2964" spans="1:45" x14ac:dyDescent="0.3">
      <c r="B2964" s="54" t="s">
        <v>175</v>
      </c>
      <c r="C2964" s="54">
        <f>C2957</f>
        <v>0</v>
      </c>
      <c r="D2964" s="56" t="e">
        <f t="shared" ca="1" si="5108"/>
        <v>#N/A</v>
      </c>
      <c r="E2964" s="52" t="e">
        <f t="shared" ref="E2964:W2964" si="5117">E2957</f>
        <v>#N/A</v>
      </c>
      <c r="F2964" s="52" t="e">
        <f t="shared" si="5117"/>
        <v>#N/A</v>
      </c>
      <c r="G2964" s="52" t="e">
        <f t="shared" si="5117"/>
        <v>#N/A</v>
      </c>
      <c r="H2964" s="52" t="e">
        <f t="shared" si="5117"/>
        <v>#N/A</v>
      </c>
      <c r="I2964" s="52" t="e">
        <f t="shared" si="5117"/>
        <v>#N/A</v>
      </c>
      <c r="J2964" s="52" t="e">
        <f t="shared" si="5117"/>
        <v>#N/A</v>
      </c>
      <c r="K2964" s="52" t="e">
        <f t="shared" si="5117"/>
        <v>#N/A</v>
      </c>
      <c r="L2964" s="52" t="e">
        <f t="shared" si="5117"/>
        <v>#N/A</v>
      </c>
      <c r="M2964" s="52" t="e">
        <f t="shared" si="5117"/>
        <v>#N/A</v>
      </c>
      <c r="N2964" s="52" t="e">
        <f t="shared" si="5117"/>
        <v>#N/A</v>
      </c>
      <c r="O2964" s="52" t="e">
        <f t="shared" si="5117"/>
        <v>#N/A</v>
      </c>
      <c r="P2964" s="52" t="e">
        <f t="shared" si="5117"/>
        <v>#N/A</v>
      </c>
      <c r="Q2964" s="52" t="e">
        <f t="shared" si="5117"/>
        <v>#N/A</v>
      </c>
      <c r="R2964" s="52" t="e">
        <f t="shared" si="5117"/>
        <v>#N/A</v>
      </c>
      <c r="S2964" s="52" t="e">
        <f t="shared" si="5117"/>
        <v>#N/A</v>
      </c>
      <c r="T2964" s="52" t="e">
        <f t="shared" si="5117"/>
        <v>#N/A</v>
      </c>
      <c r="U2964" s="52" t="e">
        <f t="shared" si="5117"/>
        <v>#N/A</v>
      </c>
      <c r="V2964" s="52" t="e">
        <f t="shared" si="5117"/>
        <v>#N/A</v>
      </c>
      <c r="W2964" s="52" t="e">
        <f t="shared" si="5117"/>
        <v>#N/A</v>
      </c>
      <c r="X2964" s="55" t="e">
        <f t="shared" si="5110"/>
        <v>#N/A</v>
      </c>
      <c r="Y2964" s="55" t="e">
        <f t="shared" si="5111"/>
        <v>#N/A</v>
      </c>
      <c r="Z2964" s="55" t="e">
        <f t="shared" ref="Z2964" si="5118">Z2963</f>
        <v>#N/A</v>
      </c>
      <c r="AA2964" s="55" t="e">
        <f t="shared" si="5113"/>
        <v>#N/A</v>
      </c>
      <c r="AB2964" s="336" t="e">
        <f t="shared" si="5114"/>
        <v>#N/A</v>
      </c>
      <c r="AC2964" s="223" t="e">
        <f ca="1">INDEX(FGA_COEFFS,1,1)+Z2964*INDEX(FGA_COEFFS,1,2)+Y2964*INDEX(FGA_COEFFS,1,3)+R2964*INDEX(FGA_COEFFS,1,4)+Q2963*INDEX(FGA_COEFFS,1,5)+S2964*INDEX(FGA_COEFFS,1,6)+T2963*INDEX(FGA_COEFFS,1,7)+M2963*INDEX(FGA_COEFFS,1,8)+Y2967*Y2969</f>
        <v>#N/A</v>
      </c>
      <c r="AD2964" s="223" t="e">
        <f ca="1">INDEX(THREEPTA_COEFFS,1,1)+AC2964*INDEX(THREEPTA_COEFFS,1,2)+J2964*INDEX(THREEPTA_COEFFS,1,3)+AA2964*INDEX(THREEPTA_COEFFS,1,4)+K2964*INDEX(THREEPTA_COEFFS,1,5)+L2963*INDEX(THREEPTA_COEFFS,1,6)+Z2967*Z2969</f>
        <v>#N/A</v>
      </c>
      <c r="AE2964" s="223" t="e">
        <f ca="1">INDEX(THREEPTPCT_COEFFS,1,1)+K2964*INDEX(THREEPTPCT_COEFFS,1,2)+L2963*INDEX(THREEPTPCT_COEFFS,1,3)+AA2967*AA2969</f>
        <v>#N/A</v>
      </c>
      <c r="AF2964" s="55" t="e">
        <f t="shared" ca="1" si="5115"/>
        <v>#N/A</v>
      </c>
      <c r="AG2964" s="223" t="e">
        <f ca="1">INDEX(TWOPTPCT_COEFFS,1,1)+AB2964*INDEX(TWOPTPCT_COEFFS,1,2)+I2963*INDEX(TWOPTPCT_COEFFS,1,3)+G2963*INDEX(TWOPTPCT_COEFFS,1,4)+L2963*INDEX(TWOPTPCT_COEFFS,1,5)+AB2967*AB2969</f>
        <v>#N/A</v>
      </c>
      <c r="AH2964" s="223" t="e">
        <f ca="1">INDEX(FTA_COEFFS,1,1)+O2964*INDEX(FTA_COEFFS,1,2)+N2963*INDEX(FTA_COEFFS,1,3)+(Q2964+R2964)*INDEX(FTA_COEFFS,1,4)+(Q2963+R2963)*INDEX(FTA_COEFFS,1,5)+M2963*INDEX(FTA_COEFFS,1,6)+AC2967*AC2969</f>
        <v>#N/A</v>
      </c>
      <c r="AI2964" s="223" t="e">
        <f ca="1">INDEX(FTPCT_COEFFS,1,1)+P2964*INDEX(FTPCT_COEFFS,1,2)+F2964*INDEX(FTPCT_COEFFS,1,3)+G2963*INDEX(FTPCT_COEFFS,1,4)+AD2967*AD2969</f>
        <v>#N/A</v>
      </c>
      <c r="AJ2964" s="338" t="e">
        <f t="shared" ca="1" si="5116"/>
        <v>#N/A</v>
      </c>
      <c r="AK2964" s="55"/>
      <c r="AL2964" s="55"/>
      <c r="AM2964" s="55"/>
      <c r="AN2964" s="55"/>
      <c r="AO2964" s="55"/>
      <c r="AP2964" s="55"/>
      <c r="AQ2964" s="55"/>
      <c r="AR2964" s="55"/>
    </row>
    <row r="2965" spans="1:45" x14ac:dyDescent="0.3">
      <c r="A2965" s="54" t="e">
        <f ca="1">IF(D2963&gt;(D2964+(AVERAGE(V2963,W2963)-AVERAGE(V2964,W2964))/2)+2.5,C2963,IF(D2964&gt;(D2963+(AVERAGE(V2964,W2964)-AVERAGE(V2963,W2963))/2)+2.5,C2964,"Close"))</f>
        <v>#N/A</v>
      </c>
      <c r="B2965" s="64" t="e">
        <f ca="1">IF(D2964&gt;D2963,C2964,C2963)</f>
        <v>#N/A</v>
      </c>
      <c r="D2965" s="56"/>
      <c r="X2965" s="55"/>
      <c r="Y2965" s="55"/>
      <c r="Z2965" s="55"/>
      <c r="AA2965" s="55"/>
      <c r="AB2965" s="55"/>
      <c r="AC2965" s="337"/>
      <c r="AD2965" s="337"/>
      <c r="AE2965" s="337"/>
      <c r="AF2965" s="337"/>
      <c r="AG2965" s="337"/>
      <c r="AH2965" s="337"/>
      <c r="AI2965" s="337"/>
      <c r="AJ2965" s="337"/>
      <c r="AK2965" s="337"/>
      <c r="AL2965" s="337"/>
      <c r="AM2965" s="55"/>
      <c r="AN2965" s="55"/>
      <c r="AO2965" s="55"/>
      <c r="AP2965" s="55"/>
      <c r="AQ2965" s="55"/>
      <c r="AR2965" s="55"/>
      <c r="AS2965" s="55"/>
    </row>
    <row r="2966" spans="1:45" x14ac:dyDescent="0.3">
      <c r="X2966" s="54" t="s">
        <v>1305</v>
      </c>
      <c r="Y2966" s="54" t="s">
        <v>128</v>
      </c>
      <c r="Z2966" s="54" t="s">
        <v>157</v>
      </c>
      <c r="AA2966" s="54" t="s">
        <v>151</v>
      </c>
      <c r="AB2966" s="54" t="s">
        <v>1327</v>
      </c>
      <c r="AC2966" s="54" t="s">
        <v>129</v>
      </c>
      <c r="AD2966" s="54" t="s">
        <v>116</v>
      </c>
      <c r="AE2966" s="54"/>
      <c r="AF2966" s="54"/>
      <c r="AG2966" s="54"/>
      <c r="AH2966" s="54"/>
      <c r="AI2966" s="54"/>
      <c r="AJ2966" s="54"/>
      <c r="AK2966" s="54"/>
      <c r="AL2966" s="54"/>
      <c r="AM2966" s="54"/>
      <c r="AN2966" s="54"/>
      <c r="AO2966" s="54"/>
      <c r="AP2966" s="54"/>
      <c r="AQ2966" s="54"/>
      <c r="AR2966" s="54"/>
      <c r="AS2966" s="54"/>
    </row>
    <row r="2967" spans="1:45" x14ac:dyDescent="0.3">
      <c r="X2967" s="54"/>
      <c r="Y2967" s="54">
        <f t="shared" ref="Y2967:AD2967" si="5119">Y2960</f>
        <v>6.4436999999999998</v>
      </c>
      <c r="Z2967" s="54">
        <f t="shared" si="5119"/>
        <v>4.9371</v>
      </c>
      <c r="AA2967" s="54">
        <f t="shared" si="5119"/>
        <v>11.350300000000001</v>
      </c>
      <c r="AB2967" s="54">
        <f t="shared" si="5119"/>
        <v>7.1900000000000006E-2</v>
      </c>
      <c r="AC2967" s="54">
        <f t="shared" si="5119"/>
        <v>6.2766000000000002</v>
      </c>
      <c r="AD2967" s="54">
        <f t="shared" si="5119"/>
        <v>11.042999999999999</v>
      </c>
      <c r="AE2967" s="54"/>
      <c r="AF2967" s="336"/>
      <c r="AG2967" s="336"/>
      <c r="AH2967" s="336"/>
      <c r="AI2967" s="54"/>
      <c r="AJ2967" s="54"/>
      <c r="AK2967" s="54"/>
      <c r="AL2967" s="54"/>
      <c r="AM2967" s="54"/>
      <c r="AN2967" s="54"/>
      <c r="AO2967" s="54"/>
      <c r="AP2967" s="54"/>
      <c r="AQ2967" s="54"/>
      <c r="AR2967" s="54"/>
      <c r="AS2967" s="54"/>
    </row>
    <row r="2968" spans="1:45" x14ac:dyDescent="0.3">
      <c r="D2968" s="56"/>
      <c r="X2968" s="336"/>
      <c r="Y2968" s="336">
        <f t="shared" ca="1" si="5071"/>
        <v>0.28155352832239727</v>
      </c>
      <c r="Z2968" s="336">
        <f t="shared" ca="1" si="5071"/>
        <v>-1.4045534386871914</v>
      </c>
      <c r="AA2968" s="336">
        <f t="shared" ca="1" si="5071"/>
        <v>0.11210323204376776</v>
      </c>
      <c r="AB2968" s="336">
        <f t="shared" ca="1" si="5071"/>
        <v>1.0325548353017662</v>
      </c>
      <c r="AC2968" s="336">
        <f t="shared" ca="1" si="5071"/>
        <v>0.24278035315507779</v>
      </c>
      <c r="AD2968" s="336">
        <f t="shared" ca="1" si="5071"/>
        <v>8.3743024421822979E-3</v>
      </c>
      <c r="AE2968" s="336"/>
      <c r="AF2968" s="336"/>
      <c r="AG2968" s="336"/>
      <c r="AH2968" s="336"/>
      <c r="AI2968" s="54"/>
      <c r="AJ2968" s="54"/>
      <c r="AK2968" s="54"/>
      <c r="AL2968" s="336"/>
      <c r="AM2968" s="336"/>
      <c r="AN2968" s="336"/>
      <c r="AO2968" s="336"/>
      <c r="AP2968" s="54"/>
      <c r="AQ2968" s="336"/>
      <c r="AR2968" s="336"/>
      <c r="AS2968" s="336"/>
    </row>
    <row r="2969" spans="1:45" x14ac:dyDescent="0.3">
      <c r="C2969" s="54"/>
      <c r="D2969" s="56"/>
      <c r="Y2969" s="336">
        <f t="shared" ca="1" si="5071"/>
        <v>-3.178955496257594E-2</v>
      </c>
      <c r="Z2969" s="336">
        <f t="shared" ca="1" si="5071"/>
        <v>0.39491713204364387</v>
      </c>
      <c r="AA2969" s="336">
        <f t="shared" ca="1" si="5071"/>
        <v>1.1470224117507963</v>
      </c>
      <c r="AB2969" s="336">
        <f t="shared" ca="1" si="5071"/>
        <v>8.1986587954978901E-2</v>
      </c>
      <c r="AC2969" s="336">
        <f t="shared" ca="1" si="5071"/>
        <v>1.29326072044719</v>
      </c>
      <c r="AD2969" s="336">
        <f t="shared" ca="1" si="5071"/>
        <v>0.2008727307001173</v>
      </c>
      <c r="AE2969" s="55"/>
      <c r="AF2969" s="55"/>
      <c r="AG2969" s="55"/>
      <c r="AH2969" s="55"/>
      <c r="AI2969" s="55"/>
      <c r="AJ2969" s="55"/>
      <c r="AK2969" s="55"/>
      <c r="AL2969" s="55"/>
      <c r="AM2969" s="55"/>
      <c r="AN2969" s="55"/>
      <c r="AO2969" s="55"/>
      <c r="AP2969" s="55"/>
      <c r="AQ2969" s="55"/>
      <c r="AR2969" s="55"/>
      <c r="AS2969" s="55"/>
    </row>
    <row r="2970" spans="1:45" x14ac:dyDescent="0.3">
      <c r="B2970" s="54" t="s">
        <v>172</v>
      </c>
      <c r="C2970" s="53">
        <f>C2963</f>
        <v>0</v>
      </c>
      <c r="D2970" s="56" t="e">
        <f t="shared" ref="D2970:D2971" ca="1" si="5120">AJ2970</f>
        <v>#N/A</v>
      </c>
      <c r="E2970" s="52" t="e">
        <f t="shared" ref="E2970:W2970" si="5121">E2963</f>
        <v>#N/A</v>
      </c>
      <c r="F2970" s="52" t="e">
        <f t="shared" si="5121"/>
        <v>#N/A</v>
      </c>
      <c r="G2970" s="52" t="e">
        <f t="shared" si="5121"/>
        <v>#N/A</v>
      </c>
      <c r="H2970" s="52" t="e">
        <f t="shared" si="5121"/>
        <v>#N/A</v>
      </c>
      <c r="I2970" s="52" t="e">
        <f t="shared" si="5121"/>
        <v>#N/A</v>
      </c>
      <c r="J2970" s="52" t="e">
        <f t="shared" si="5121"/>
        <v>#N/A</v>
      </c>
      <c r="K2970" s="52" t="e">
        <f t="shared" si="5121"/>
        <v>#N/A</v>
      </c>
      <c r="L2970" s="52" t="e">
        <f t="shared" si="5121"/>
        <v>#N/A</v>
      </c>
      <c r="M2970" s="52" t="e">
        <f t="shared" si="5121"/>
        <v>#N/A</v>
      </c>
      <c r="N2970" s="52" t="e">
        <f t="shared" si="5121"/>
        <v>#N/A</v>
      </c>
      <c r="O2970" s="52" t="e">
        <f t="shared" si="5121"/>
        <v>#N/A</v>
      </c>
      <c r="P2970" s="52" t="e">
        <f t="shared" si="5121"/>
        <v>#N/A</v>
      </c>
      <c r="Q2970" s="52" t="e">
        <f t="shared" si="5121"/>
        <v>#N/A</v>
      </c>
      <c r="R2970" s="52" t="e">
        <f t="shared" si="5121"/>
        <v>#N/A</v>
      </c>
      <c r="S2970" s="52" t="e">
        <f t="shared" si="5121"/>
        <v>#N/A</v>
      </c>
      <c r="T2970" s="52" t="e">
        <f t="shared" si="5121"/>
        <v>#N/A</v>
      </c>
      <c r="U2970" s="52" t="e">
        <f t="shared" si="5121"/>
        <v>#N/A</v>
      </c>
      <c r="V2970" s="52" t="e">
        <f t="shared" si="5121"/>
        <v>#N/A</v>
      </c>
      <c r="W2970" s="52" t="e">
        <f t="shared" si="5121"/>
        <v>#N/A</v>
      </c>
      <c r="X2970" s="55" t="e">
        <f t="shared" ref="X2970:X2971" si="5122">(H2970-(O2970*P2970)/100-3*(J2970*K2970)/100)/2</f>
        <v>#N/A</v>
      </c>
      <c r="Y2970" s="55" t="e">
        <f t="shared" ref="Y2970:Y2971" si="5123">SUM(X2970,(J2970*K2970/100))/(F2970/100)</f>
        <v>#N/A</v>
      </c>
      <c r="Z2970" s="55" t="e">
        <f t="shared" ref="Z2970" si="5124">U2970*0.5+U2971*0.5</f>
        <v>#N/A</v>
      </c>
      <c r="AA2970" s="55" t="e">
        <f t="shared" ref="AA2970:AA2971" si="5125">J2970/Y2970</f>
        <v>#N/A</v>
      </c>
      <c r="AB2970" s="336" t="e">
        <f t="shared" ref="AB2970:AB2971" si="5126">X2970/(Y2970-J2970)</f>
        <v>#N/A</v>
      </c>
      <c r="AC2970" s="223" t="e">
        <f ca="1">INDEX(FGA_COEFFS,1,1)+Z2970*INDEX(FGA_COEFFS,1,2)+Y2970*INDEX(FGA_COEFFS,1,3)+R2970*INDEX(FGA_COEFFS,1,4)+Q2971*INDEX(FGA_COEFFS,1,5)+S2970*INDEX(FGA_COEFFS,1,6)+T2971*INDEX(FGA_COEFFS,1,7)+M2971*INDEX(FGA_COEFFS,1,8)+Y2974*Y2975</f>
        <v>#N/A</v>
      </c>
      <c r="AD2970" s="223" t="e">
        <f ca="1">INDEX(THREEPTA_COEFFS,1,1)+AC2970*INDEX(THREEPTA_COEFFS,1,2)+J2970*INDEX(THREEPTA_COEFFS,1,3)+AA2970*INDEX(THREEPTA_COEFFS,1,4)+K2970*INDEX(THREEPTA_COEFFS,1,5)+L2971*INDEX(THREEPTA_COEFFS,1,6)+Z2974*Z2975</f>
        <v>#N/A</v>
      </c>
      <c r="AE2970" s="223" t="e">
        <f ca="1">INDEX(THREEPTPCT_COEFFS,1,1)+K2970*INDEX(THREEPTPCT_COEFFS,1,2)+L2971*INDEX(THREEPTPCT_COEFFS,1,3)+AA2974*AA2975</f>
        <v>#N/A</v>
      </c>
      <c r="AF2970" s="55" t="e">
        <f t="shared" ref="AF2970:AF2971" ca="1" si="5127">AC2970-AD2970</f>
        <v>#N/A</v>
      </c>
      <c r="AG2970" s="223" t="e">
        <f ca="1">INDEX(TWOPTPCT_COEFFS,1,1)+AB2970*INDEX(TWOPTPCT_COEFFS,1,2)+I2971*INDEX(TWOPTPCT_COEFFS,1,3)+G2971*INDEX(TWOPTPCT_COEFFS,1,4)+L2971*INDEX(TWOPTPCT_COEFFS,1,5)+AB2974*AB2975</f>
        <v>#N/A</v>
      </c>
      <c r="AH2970" s="223" t="e">
        <f ca="1">INDEX(FTA_COEFFS,1,1)+O2970*INDEX(FTA_COEFFS,1,2)+N2971*INDEX(FTA_COEFFS,1,3)+(Q2970+R2970)*INDEX(FTA_COEFFS,1,4)+(Q2971+R2971)*INDEX(FTA_COEFFS,1,5)+M2971*INDEX(FTA_COEFFS,1,6)+AC2974*AC2975</f>
        <v>#N/A</v>
      </c>
      <c r="AI2970" s="223" t="e">
        <f ca="1">INDEX(FTPCT_COEFFS,1,1)+P2970*INDEX(FTPCT_COEFFS,1,2)+F2970*INDEX(FTPCT_COEFFS,1,3)+G2971*INDEX(FTPCT_COEFFS,1,4)+AD2974*AD2975</f>
        <v>#N/A</v>
      </c>
      <c r="AJ2970" s="338" t="e">
        <f t="shared" ref="AJ2970:AJ2971" ca="1" si="5128">AD2970*AE2970/100+AF2970*AG2970+AH2970*AI2970/100</f>
        <v>#N/A</v>
      </c>
      <c r="AK2970" s="55"/>
      <c r="AL2970" s="55"/>
      <c r="AM2970" s="55"/>
      <c r="AN2970" s="55"/>
      <c r="AO2970" s="55"/>
      <c r="AP2970" s="55"/>
      <c r="AQ2970" s="55"/>
      <c r="AR2970" s="55"/>
    </row>
    <row r="2971" spans="1:45" x14ac:dyDescent="0.3">
      <c r="B2971" s="54" t="s">
        <v>175</v>
      </c>
      <c r="C2971" s="54">
        <f>C2964</f>
        <v>0</v>
      </c>
      <c r="D2971" s="56" t="e">
        <f t="shared" ca="1" si="5120"/>
        <v>#N/A</v>
      </c>
      <c r="E2971" s="52" t="e">
        <f t="shared" ref="E2971:W2971" si="5129">E2964</f>
        <v>#N/A</v>
      </c>
      <c r="F2971" s="52" t="e">
        <f t="shared" si="5129"/>
        <v>#N/A</v>
      </c>
      <c r="G2971" s="52" t="e">
        <f t="shared" si="5129"/>
        <v>#N/A</v>
      </c>
      <c r="H2971" s="52" t="e">
        <f t="shared" si="5129"/>
        <v>#N/A</v>
      </c>
      <c r="I2971" s="52" t="e">
        <f t="shared" si="5129"/>
        <v>#N/A</v>
      </c>
      <c r="J2971" s="52" t="e">
        <f t="shared" si="5129"/>
        <v>#N/A</v>
      </c>
      <c r="K2971" s="52" t="e">
        <f t="shared" si="5129"/>
        <v>#N/A</v>
      </c>
      <c r="L2971" s="52" t="e">
        <f t="shared" si="5129"/>
        <v>#N/A</v>
      </c>
      <c r="M2971" s="52" t="e">
        <f t="shared" si="5129"/>
        <v>#N/A</v>
      </c>
      <c r="N2971" s="52" t="e">
        <f t="shared" si="5129"/>
        <v>#N/A</v>
      </c>
      <c r="O2971" s="52" t="e">
        <f t="shared" si="5129"/>
        <v>#N/A</v>
      </c>
      <c r="P2971" s="52" t="e">
        <f t="shared" si="5129"/>
        <v>#N/A</v>
      </c>
      <c r="Q2971" s="52" t="e">
        <f t="shared" si="5129"/>
        <v>#N/A</v>
      </c>
      <c r="R2971" s="52" t="e">
        <f t="shared" si="5129"/>
        <v>#N/A</v>
      </c>
      <c r="S2971" s="52" t="e">
        <f t="shared" si="5129"/>
        <v>#N/A</v>
      </c>
      <c r="T2971" s="52" t="e">
        <f t="shared" si="5129"/>
        <v>#N/A</v>
      </c>
      <c r="U2971" s="52" t="e">
        <f t="shared" si="5129"/>
        <v>#N/A</v>
      </c>
      <c r="V2971" s="52" t="e">
        <f t="shared" si="5129"/>
        <v>#N/A</v>
      </c>
      <c r="W2971" s="52" t="e">
        <f t="shared" si="5129"/>
        <v>#N/A</v>
      </c>
      <c r="X2971" s="55" t="e">
        <f t="shared" si="5122"/>
        <v>#N/A</v>
      </c>
      <c r="Y2971" s="55" t="e">
        <f t="shared" si="5123"/>
        <v>#N/A</v>
      </c>
      <c r="Z2971" s="55" t="e">
        <f t="shared" ref="Z2971" si="5130">Z2970</f>
        <v>#N/A</v>
      </c>
      <c r="AA2971" s="55" t="e">
        <f t="shared" si="5125"/>
        <v>#N/A</v>
      </c>
      <c r="AB2971" s="336" t="e">
        <f t="shared" si="5126"/>
        <v>#N/A</v>
      </c>
      <c r="AC2971" s="223" t="e">
        <f ca="1">INDEX(FGA_COEFFS,1,1)+Z2971*INDEX(FGA_COEFFS,1,2)+Y2971*INDEX(FGA_COEFFS,1,3)+R2971*INDEX(FGA_COEFFS,1,4)+Q2970*INDEX(FGA_COEFFS,1,5)+S2971*INDEX(FGA_COEFFS,1,6)+T2970*INDEX(FGA_COEFFS,1,7)+M2970*INDEX(FGA_COEFFS,1,8)+Y2974*Y2976</f>
        <v>#N/A</v>
      </c>
      <c r="AD2971" s="223" t="e">
        <f ca="1">INDEX(THREEPTA_COEFFS,1,1)+AC2971*INDEX(THREEPTA_COEFFS,1,2)+J2971*INDEX(THREEPTA_COEFFS,1,3)+AA2971*INDEX(THREEPTA_COEFFS,1,4)+K2971*INDEX(THREEPTA_COEFFS,1,5)+L2970*INDEX(THREEPTA_COEFFS,1,6)+Z2974*Z2976</f>
        <v>#N/A</v>
      </c>
      <c r="AE2971" s="223" t="e">
        <f ca="1">INDEX(THREEPTPCT_COEFFS,1,1)+K2971*INDEX(THREEPTPCT_COEFFS,1,2)+L2970*INDEX(THREEPTPCT_COEFFS,1,3)+AA2974*AA2976</f>
        <v>#N/A</v>
      </c>
      <c r="AF2971" s="55" t="e">
        <f t="shared" ca="1" si="5127"/>
        <v>#N/A</v>
      </c>
      <c r="AG2971" s="223" t="e">
        <f ca="1">INDEX(TWOPTPCT_COEFFS,1,1)+AB2971*INDEX(TWOPTPCT_COEFFS,1,2)+I2970*INDEX(TWOPTPCT_COEFFS,1,3)+G2970*INDEX(TWOPTPCT_COEFFS,1,4)+L2970*INDEX(TWOPTPCT_COEFFS,1,5)+AB2974*AB2976</f>
        <v>#N/A</v>
      </c>
      <c r="AH2971" s="223" t="e">
        <f ca="1">INDEX(FTA_COEFFS,1,1)+O2971*INDEX(FTA_COEFFS,1,2)+N2970*INDEX(FTA_COEFFS,1,3)+(Q2971+R2971)*INDEX(FTA_COEFFS,1,4)+(Q2970+R2970)*INDEX(FTA_COEFFS,1,5)+M2970*INDEX(FTA_COEFFS,1,6)+AC2974*AC2976</f>
        <v>#N/A</v>
      </c>
      <c r="AI2971" s="223" t="e">
        <f ca="1">INDEX(FTPCT_COEFFS,1,1)+P2971*INDEX(FTPCT_COEFFS,1,2)+F2971*INDEX(FTPCT_COEFFS,1,3)+G2970*INDEX(FTPCT_COEFFS,1,4)+AD2974*AD2976</f>
        <v>#N/A</v>
      </c>
      <c r="AJ2971" s="338" t="e">
        <f t="shared" ca="1" si="5128"/>
        <v>#N/A</v>
      </c>
      <c r="AK2971" s="55"/>
      <c r="AL2971" s="55"/>
      <c r="AM2971" s="55"/>
      <c r="AN2971" s="55"/>
      <c r="AO2971" s="55"/>
      <c r="AP2971" s="55"/>
      <c r="AQ2971" s="55"/>
      <c r="AR2971" s="55"/>
    </row>
    <row r="2972" spans="1:45" x14ac:dyDescent="0.3">
      <c r="A2972" s="54" t="e">
        <f ca="1">IF(D2970&gt;(D2971+(AVERAGE(V2970,W2970)-AVERAGE(V2971,W2971))/2)+2.5,C2970,IF(D2971&gt;(D2970+(AVERAGE(V2971,W2971)-AVERAGE(V2970,W2970))/2)+2.5,C2971,"Close"))</f>
        <v>#N/A</v>
      </c>
      <c r="B2972" s="64" t="e">
        <f ca="1">IF(D2971&gt;D2970,C2971,C2970)</f>
        <v>#N/A</v>
      </c>
      <c r="D2972" s="56"/>
      <c r="X2972" s="55"/>
      <c r="Y2972" s="55"/>
      <c r="Z2972" s="55"/>
      <c r="AA2972" s="55"/>
      <c r="AB2972" s="55"/>
      <c r="AC2972" s="337"/>
      <c r="AD2972" s="337"/>
      <c r="AE2972" s="337"/>
      <c r="AF2972" s="337"/>
      <c r="AG2972" s="337"/>
      <c r="AH2972" s="337"/>
      <c r="AI2972" s="337"/>
      <c r="AJ2972" s="337"/>
      <c r="AK2972" s="337"/>
      <c r="AL2972" s="337"/>
      <c r="AM2972" s="55"/>
      <c r="AN2972" s="55"/>
      <c r="AO2972" s="55"/>
      <c r="AP2972" s="55"/>
      <c r="AQ2972" s="55"/>
      <c r="AR2972" s="55"/>
      <c r="AS2972" s="55"/>
    </row>
    <row r="2973" spans="1:45" x14ac:dyDescent="0.3">
      <c r="X2973" s="54" t="s">
        <v>1305</v>
      </c>
      <c r="Y2973" s="54" t="s">
        <v>128</v>
      </c>
      <c r="Z2973" s="54" t="s">
        <v>157</v>
      </c>
      <c r="AA2973" s="54" t="s">
        <v>151</v>
      </c>
      <c r="AB2973" s="54" t="s">
        <v>1327</v>
      </c>
      <c r="AC2973" s="54" t="s">
        <v>129</v>
      </c>
      <c r="AD2973" s="54" t="s">
        <v>116</v>
      </c>
      <c r="AE2973" s="54"/>
      <c r="AF2973" s="54"/>
      <c r="AG2973" s="54"/>
      <c r="AH2973" s="54"/>
      <c r="AI2973" s="54"/>
      <c r="AJ2973" s="54"/>
      <c r="AK2973" s="54"/>
      <c r="AL2973" s="54"/>
      <c r="AM2973" s="54"/>
      <c r="AN2973" s="54"/>
      <c r="AO2973" s="54"/>
      <c r="AP2973" s="54"/>
      <c r="AQ2973" s="54"/>
      <c r="AR2973" s="54"/>
      <c r="AS2973" s="54"/>
    </row>
    <row r="2974" spans="1:45" x14ac:dyDescent="0.3">
      <c r="X2974" s="54"/>
      <c r="Y2974" s="54">
        <f t="shared" ref="Y2974:AD2974" si="5131">Y2967</f>
        <v>6.4436999999999998</v>
      </c>
      <c r="Z2974" s="54">
        <f t="shared" si="5131"/>
        <v>4.9371</v>
      </c>
      <c r="AA2974" s="54">
        <f t="shared" si="5131"/>
        <v>11.350300000000001</v>
      </c>
      <c r="AB2974" s="54">
        <f t="shared" si="5131"/>
        <v>7.1900000000000006E-2</v>
      </c>
      <c r="AC2974" s="54">
        <f t="shared" si="5131"/>
        <v>6.2766000000000002</v>
      </c>
      <c r="AD2974" s="54">
        <f t="shared" si="5131"/>
        <v>11.042999999999999</v>
      </c>
      <c r="AE2974" s="54"/>
      <c r="AF2974" s="336"/>
      <c r="AG2974" s="336"/>
      <c r="AH2974" s="336"/>
      <c r="AI2974" s="54"/>
      <c r="AJ2974" s="54"/>
      <c r="AK2974" s="54"/>
      <c r="AL2974" s="54"/>
      <c r="AM2974" s="54"/>
      <c r="AN2974" s="54"/>
      <c r="AO2974" s="54"/>
      <c r="AP2974" s="54"/>
      <c r="AQ2974" s="54"/>
      <c r="AR2974" s="54"/>
      <c r="AS2974" s="54"/>
    </row>
    <row r="2975" spans="1:45" x14ac:dyDescent="0.3">
      <c r="D2975" s="56"/>
      <c r="X2975" s="336"/>
      <c r="Y2975" s="336">
        <f t="shared" ca="1" si="5071"/>
        <v>-0.8533245614540812</v>
      </c>
      <c r="Z2975" s="336">
        <f t="shared" ca="1" si="5071"/>
        <v>-7.4702674549121412E-2</v>
      </c>
      <c r="AA2975" s="336">
        <f t="shared" ca="1" si="5071"/>
        <v>3.0324603012104712E-2</v>
      </c>
      <c r="AB2975" s="336">
        <f t="shared" ca="1" si="5071"/>
        <v>2.8226686605876371E-3</v>
      </c>
      <c r="AC2975" s="336">
        <f t="shared" ca="1" si="5071"/>
        <v>0.23825064231474075</v>
      </c>
      <c r="AD2975" s="336">
        <f t="shared" ca="1" si="5071"/>
        <v>0.25722033753503432</v>
      </c>
      <c r="AE2975" s="336"/>
      <c r="AF2975" s="336"/>
      <c r="AG2975" s="336"/>
      <c r="AH2975" s="336"/>
      <c r="AI2975" s="54"/>
      <c r="AJ2975" s="54"/>
      <c r="AK2975" s="54"/>
      <c r="AL2975" s="336"/>
      <c r="AM2975" s="336"/>
      <c r="AN2975" s="336"/>
      <c r="AO2975" s="336"/>
      <c r="AP2975" s="54"/>
      <c r="AQ2975" s="336"/>
      <c r="AR2975" s="336"/>
      <c r="AS2975" s="336"/>
    </row>
    <row r="2976" spans="1:45" x14ac:dyDescent="0.3">
      <c r="C2976" s="54"/>
      <c r="D2976" s="56"/>
      <c r="Y2976" s="336">
        <f t="shared" ca="1" si="5071"/>
        <v>-0.41077621473272008</v>
      </c>
      <c r="Z2976" s="336">
        <f t="shared" ca="1" si="5071"/>
        <v>-0.28929292913757759</v>
      </c>
      <c r="AA2976" s="336">
        <f t="shared" ca="1" si="5071"/>
        <v>1.1912408419120535</v>
      </c>
      <c r="AB2976" s="336">
        <f t="shared" ca="1" si="5071"/>
        <v>-4.5577968339034075E-2</v>
      </c>
      <c r="AC2976" s="336">
        <f t="shared" ca="1" si="5071"/>
        <v>-1.99281445796902E-2</v>
      </c>
      <c r="AD2976" s="336">
        <f t="shared" ca="1" si="5071"/>
        <v>1.2320496403207211</v>
      </c>
      <c r="AE2976" s="55"/>
      <c r="AF2976" s="55"/>
      <c r="AG2976" s="55"/>
      <c r="AH2976" s="55"/>
      <c r="AI2976" s="55"/>
      <c r="AJ2976" s="55"/>
      <c r="AK2976" s="55"/>
      <c r="AL2976" s="55"/>
      <c r="AM2976" s="55"/>
      <c r="AN2976" s="55"/>
      <c r="AO2976" s="55"/>
      <c r="AP2976" s="55"/>
      <c r="AQ2976" s="55"/>
      <c r="AR2976" s="55"/>
      <c r="AS2976" s="55"/>
    </row>
    <row r="2977" spans="1:45" x14ac:dyDescent="0.3">
      <c r="B2977" s="54" t="s">
        <v>172</v>
      </c>
      <c r="C2977" s="53">
        <f>C2970</f>
        <v>0</v>
      </c>
      <c r="D2977" s="56" t="e">
        <f t="shared" ref="D2977:D2978" ca="1" si="5132">AJ2977</f>
        <v>#N/A</v>
      </c>
      <c r="E2977" s="52" t="e">
        <f t="shared" ref="E2977:W2977" si="5133">E2970</f>
        <v>#N/A</v>
      </c>
      <c r="F2977" s="52" t="e">
        <f t="shared" si="5133"/>
        <v>#N/A</v>
      </c>
      <c r="G2977" s="52" t="e">
        <f t="shared" si="5133"/>
        <v>#N/A</v>
      </c>
      <c r="H2977" s="52" t="e">
        <f t="shared" si="5133"/>
        <v>#N/A</v>
      </c>
      <c r="I2977" s="52" t="e">
        <f t="shared" si="5133"/>
        <v>#N/A</v>
      </c>
      <c r="J2977" s="52" t="e">
        <f t="shared" si="5133"/>
        <v>#N/A</v>
      </c>
      <c r="K2977" s="52" t="e">
        <f t="shared" si="5133"/>
        <v>#N/A</v>
      </c>
      <c r="L2977" s="52" t="e">
        <f t="shared" si="5133"/>
        <v>#N/A</v>
      </c>
      <c r="M2977" s="52" t="e">
        <f t="shared" si="5133"/>
        <v>#N/A</v>
      </c>
      <c r="N2977" s="52" t="e">
        <f t="shared" si="5133"/>
        <v>#N/A</v>
      </c>
      <c r="O2977" s="52" t="e">
        <f t="shared" si="5133"/>
        <v>#N/A</v>
      </c>
      <c r="P2977" s="52" t="e">
        <f t="shared" si="5133"/>
        <v>#N/A</v>
      </c>
      <c r="Q2977" s="52" t="e">
        <f t="shared" si="5133"/>
        <v>#N/A</v>
      </c>
      <c r="R2977" s="52" t="e">
        <f t="shared" si="5133"/>
        <v>#N/A</v>
      </c>
      <c r="S2977" s="52" t="e">
        <f t="shared" si="5133"/>
        <v>#N/A</v>
      </c>
      <c r="T2977" s="52" t="e">
        <f t="shared" si="5133"/>
        <v>#N/A</v>
      </c>
      <c r="U2977" s="52" t="e">
        <f t="shared" si="5133"/>
        <v>#N/A</v>
      </c>
      <c r="V2977" s="52" t="e">
        <f t="shared" si="5133"/>
        <v>#N/A</v>
      </c>
      <c r="W2977" s="52" t="e">
        <f t="shared" si="5133"/>
        <v>#N/A</v>
      </c>
      <c r="X2977" s="55" t="e">
        <f t="shared" ref="X2977:X2978" si="5134">(H2977-(O2977*P2977)/100-3*(J2977*K2977)/100)/2</f>
        <v>#N/A</v>
      </c>
      <c r="Y2977" s="55" t="e">
        <f t="shared" ref="Y2977:Y2978" si="5135">SUM(X2977,(J2977*K2977/100))/(F2977/100)</f>
        <v>#N/A</v>
      </c>
      <c r="Z2977" s="55" t="e">
        <f t="shared" ref="Z2977" si="5136">U2977*0.5+U2978*0.5</f>
        <v>#N/A</v>
      </c>
      <c r="AA2977" s="55" t="e">
        <f t="shared" ref="AA2977:AA2978" si="5137">J2977/Y2977</f>
        <v>#N/A</v>
      </c>
      <c r="AB2977" s="336" t="e">
        <f t="shared" ref="AB2977:AB2978" si="5138">X2977/(Y2977-J2977)</f>
        <v>#N/A</v>
      </c>
      <c r="AC2977" s="223" t="e">
        <f ca="1">INDEX(FGA_COEFFS,1,1)+Z2977*INDEX(FGA_COEFFS,1,2)+Y2977*INDEX(FGA_COEFFS,1,3)+R2977*INDEX(FGA_COEFFS,1,4)+Q2978*INDEX(FGA_COEFFS,1,5)+S2977*INDEX(FGA_COEFFS,1,6)+T2978*INDEX(FGA_COEFFS,1,7)+M2978*INDEX(FGA_COEFFS,1,8)+Y2981*Y2982</f>
        <v>#N/A</v>
      </c>
      <c r="AD2977" s="223" t="e">
        <f ca="1">INDEX(THREEPTA_COEFFS,1,1)+AC2977*INDEX(THREEPTA_COEFFS,1,2)+J2977*INDEX(THREEPTA_COEFFS,1,3)+AA2977*INDEX(THREEPTA_COEFFS,1,4)+K2977*INDEX(THREEPTA_COEFFS,1,5)+L2978*INDEX(THREEPTA_COEFFS,1,6)+Z2981*Z2982</f>
        <v>#N/A</v>
      </c>
      <c r="AE2977" s="223" t="e">
        <f ca="1">INDEX(THREEPTPCT_COEFFS,1,1)+K2977*INDEX(THREEPTPCT_COEFFS,1,2)+L2978*INDEX(THREEPTPCT_COEFFS,1,3)+AA2981*AA2982</f>
        <v>#N/A</v>
      </c>
      <c r="AF2977" s="55" t="e">
        <f t="shared" ref="AF2977:AF2978" ca="1" si="5139">AC2977-AD2977</f>
        <v>#N/A</v>
      </c>
      <c r="AG2977" s="223" t="e">
        <f ca="1">INDEX(TWOPTPCT_COEFFS,1,1)+AB2977*INDEX(TWOPTPCT_COEFFS,1,2)+I2978*INDEX(TWOPTPCT_COEFFS,1,3)+G2978*INDEX(TWOPTPCT_COEFFS,1,4)+L2978*INDEX(TWOPTPCT_COEFFS,1,5)+AB2981*AB2982</f>
        <v>#N/A</v>
      </c>
      <c r="AH2977" s="223" t="e">
        <f ca="1">INDEX(FTA_COEFFS,1,1)+O2977*INDEX(FTA_COEFFS,1,2)+N2978*INDEX(FTA_COEFFS,1,3)+(Q2977+R2977)*INDEX(FTA_COEFFS,1,4)+(Q2978+R2978)*INDEX(FTA_COEFFS,1,5)+M2978*INDEX(FTA_COEFFS,1,6)+AC2981*AC2982</f>
        <v>#N/A</v>
      </c>
      <c r="AI2977" s="223" t="e">
        <f ca="1">INDEX(FTPCT_COEFFS,1,1)+P2977*INDEX(FTPCT_COEFFS,1,2)+F2977*INDEX(FTPCT_COEFFS,1,3)+G2978*INDEX(FTPCT_COEFFS,1,4)+AD2981*AD2982</f>
        <v>#N/A</v>
      </c>
      <c r="AJ2977" s="338" t="e">
        <f t="shared" ref="AJ2977:AJ2978" ca="1" si="5140">AD2977*AE2977/100+AF2977*AG2977+AH2977*AI2977/100</f>
        <v>#N/A</v>
      </c>
      <c r="AK2977" s="55"/>
      <c r="AL2977" s="55"/>
      <c r="AM2977" s="55"/>
      <c r="AN2977" s="55"/>
      <c r="AO2977" s="55"/>
      <c r="AP2977" s="55"/>
      <c r="AQ2977" s="55"/>
      <c r="AR2977" s="55"/>
    </row>
    <row r="2978" spans="1:45" x14ac:dyDescent="0.3">
      <c r="B2978" s="54" t="s">
        <v>175</v>
      </c>
      <c r="C2978" s="54">
        <f>C2971</f>
        <v>0</v>
      </c>
      <c r="D2978" s="56" t="e">
        <f t="shared" ca="1" si="5132"/>
        <v>#N/A</v>
      </c>
      <c r="E2978" s="52" t="e">
        <f t="shared" ref="E2978:W2978" si="5141">E2971</f>
        <v>#N/A</v>
      </c>
      <c r="F2978" s="52" t="e">
        <f t="shared" si="5141"/>
        <v>#N/A</v>
      </c>
      <c r="G2978" s="52" t="e">
        <f t="shared" si="5141"/>
        <v>#N/A</v>
      </c>
      <c r="H2978" s="52" t="e">
        <f t="shared" si="5141"/>
        <v>#N/A</v>
      </c>
      <c r="I2978" s="52" t="e">
        <f t="shared" si="5141"/>
        <v>#N/A</v>
      </c>
      <c r="J2978" s="52" t="e">
        <f t="shared" si="5141"/>
        <v>#N/A</v>
      </c>
      <c r="K2978" s="52" t="e">
        <f t="shared" si="5141"/>
        <v>#N/A</v>
      </c>
      <c r="L2978" s="52" t="e">
        <f t="shared" si="5141"/>
        <v>#N/A</v>
      </c>
      <c r="M2978" s="52" t="e">
        <f t="shared" si="5141"/>
        <v>#N/A</v>
      </c>
      <c r="N2978" s="52" t="e">
        <f t="shared" si="5141"/>
        <v>#N/A</v>
      </c>
      <c r="O2978" s="52" t="e">
        <f t="shared" si="5141"/>
        <v>#N/A</v>
      </c>
      <c r="P2978" s="52" t="e">
        <f t="shared" si="5141"/>
        <v>#N/A</v>
      </c>
      <c r="Q2978" s="52" t="e">
        <f t="shared" si="5141"/>
        <v>#N/A</v>
      </c>
      <c r="R2978" s="52" t="e">
        <f t="shared" si="5141"/>
        <v>#N/A</v>
      </c>
      <c r="S2978" s="52" t="e">
        <f t="shared" si="5141"/>
        <v>#N/A</v>
      </c>
      <c r="T2978" s="52" t="e">
        <f t="shared" si="5141"/>
        <v>#N/A</v>
      </c>
      <c r="U2978" s="52" t="e">
        <f t="shared" si="5141"/>
        <v>#N/A</v>
      </c>
      <c r="V2978" s="52" t="e">
        <f t="shared" si="5141"/>
        <v>#N/A</v>
      </c>
      <c r="W2978" s="52" t="e">
        <f t="shared" si="5141"/>
        <v>#N/A</v>
      </c>
      <c r="X2978" s="55" t="e">
        <f t="shared" si="5134"/>
        <v>#N/A</v>
      </c>
      <c r="Y2978" s="55" t="e">
        <f t="shared" si="5135"/>
        <v>#N/A</v>
      </c>
      <c r="Z2978" s="55" t="e">
        <f t="shared" ref="Z2978" si="5142">Z2977</f>
        <v>#N/A</v>
      </c>
      <c r="AA2978" s="55" t="e">
        <f t="shared" si="5137"/>
        <v>#N/A</v>
      </c>
      <c r="AB2978" s="336" t="e">
        <f t="shared" si="5138"/>
        <v>#N/A</v>
      </c>
      <c r="AC2978" s="223" t="e">
        <f ca="1">INDEX(FGA_COEFFS,1,1)+Z2978*INDEX(FGA_COEFFS,1,2)+Y2978*INDEX(FGA_COEFFS,1,3)+R2978*INDEX(FGA_COEFFS,1,4)+Q2977*INDEX(FGA_COEFFS,1,5)+S2978*INDEX(FGA_COEFFS,1,6)+T2977*INDEX(FGA_COEFFS,1,7)+M2977*INDEX(FGA_COEFFS,1,8)+Y2981*Y2983</f>
        <v>#N/A</v>
      </c>
      <c r="AD2978" s="223" t="e">
        <f ca="1">INDEX(THREEPTA_COEFFS,1,1)+AC2978*INDEX(THREEPTA_COEFFS,1,2)+J2978*INDEX(THREEPTA_COEFFS,1,3)+AA2978*INDEX(THREEPTA_COEFFS,1,4)+K2978*INDEX(THREEPTA_COEFFS,1,5)+L2977*INDEX(THREEPTA_COEFFS,1,6)+Z2981*Z2983</f>
        <v>#N/A</v>
      </c>
      <c r="AE2978" s="223" t="e">
        <f ca="1">INDEX(THREEPTPCT_COEFFS,1,1)+K2978*INDEX(THREEPTPCT_COEFFS,1,2)+L2977*INDEX(THREEPTPCT_COEFFS,1,3)+AA2981*AA2983</f>
        <v>#N/A</v>
      </c>
      <c r="AF2978" s="55" t="e">
        <f t="shared" ca="1" si="5139"/>
        <v>#N/A</v>
      </c>
      <c r="AG2978" s="223" t="e">
        <f ca="1">INDEX(TWOPTPCT_COEFFS,1,1)+AB2978*INDEX(TWOPTPCT_COEFFS,1,2)+I2977*INDEX(TWOPTPCT_COEFFS,1,3)+G2977*INDEX(TWOPTPCT_COEFFS,1,4)+L2977*INDEX(TWOPTPCT_COEFFS,1,5)+AB2981*AB2983</f>
        <v>#N/A</v>
      </c>
      <c r="AH2978" s="223" t="e">
        <f ca="1">INDEX(FTA_COEFFS,1,1)+O2978*INDEX(FTA_COEFFS,1,2)+N2977*INDEX(FTA_COEFFS,1,3)+(Q2978+R2978)*INDEX(FTA_COEFFS,1,4)+(Q2977+R2977)*INDEX(FTA_COEFFS,1,5)+M2977*INDEX(FTA_COEFFS,1,6)+AC2981*AC2983</f>
        <v>#N/A</v>
      </c>
      <c r="AI2978" s="223" t="e">
        <f ca="1">INDEX(FTPCT_COEFFS,1,1)+P2978*INDEX(FTPCT_COEFFS,1,2)+F2978*INDEX(FTPCT_COEFFS,1,3)+G2977*INDEX(FTPCT_COEFFS,1,4)+AD2981*AD2983</f>
        <v>#N/A</v>
      </c>
      <c r="AJ2978" s="338" t="e">
        <f t="shared" ca="1" si="5140"/>
        <v>#N/A</v>
      </c>
      <c r="AK2978" s="55"/>
      <c r="AL2978" s="55"/>
      <c r="AM2978" s="55"/>
      <c r="AN2978" s="55"/>
      <c r="AO2978" s="55"/>
      <c r="AP2978" s="55"/>
      <c r="AQ2978" s="55"/>
      <c r="AR2978" s="55"/>
    </row>
    <row r="2979" spans="1:45" x14ac:dyDescent="0.3">
      <c r="A2979" s="54" t="e">
        <f ca="1">IF(D2977&gt;(D2978+(AVERAGE(V2977,W2977)-AVERAGE(V2978,W2978))/2)+2.5,C2977,IF(D2978&gt;(D2977+(AVERAGE(V2978,W2978)-AVERAGE(V2977,W2977))/2)+2.5,C2978,"Close"))</f>
        <v>#N/A</v>
      </c>
      <c r="B2979" s="64" t="e">
        <f ca="1">IF(D2978&gt;D2977,C2978,C2977)</f>
        <v>#N/A</v>
      </c>
      <c r="D2979" s="56"/>
      <c r="X2979" s="55"/>
      <c r="Y2979" s="55"/>
      <c r="Z2979" s="55"/>
      <c r="AA2979" s="55"/>
      <c r="AB2979" s="55"/>
      <c r="AC2979" s="337"/>
      <c r="AD2979" s="337"/>
      <c r="AE2979" s="337"/>
      <c r="AF2979" s="337"/>
      <c r="AG2979" s="337"/>
      <c r="AH2979" s="337"/>
      <c r="AI2979" s="337"/>
      <c r="AJ2979" s="337"/>
      <c r="AK2979" s="337"/>
      <c r="AL2979" s="337"/>
      <c r="AM2979" s="55"/>
      <c r="AN2979" s="55"/>
      <c r="AO2979" s="55"/>
      <c r="AP2979" s="55"/>
      <c r="AQ2979" s="55"/>
      <c r="AR2979" s="55"/>
      <c r="AS2979" s="55"/>
    </row>
    <row r="2980" spans="1:45" x14ac:dyDescent="0.3">
      <c r="X2980" s="54" t="s">
        <v>1305</v>
      </c>
      <c r="Y2980" s="54" t="s">
        <v>128</v>
      </c>
      <c r="Z2980" s="54" t="s">
        <v>157</v>
      </c>
      <c r="AA2980" s="54" t="s">
        <v>151</v>
      </c>
      <c r="AB2980" s="54" t="s">
        <v>1327</v>
      </c>
      <c r="AC2980" s="54" t="s">
        <v>129</v>
      </c>
      <c r="AD2980" s="54" t="s">
        <v>116</v>
      </c>
      <c r="AE2980" s="54"/>
      <c r="AF2980" s="54"/>
      <c r="AG2980" s="54"/>
      <c r="AH2980" s="54"/>
      <c r="AI2980" s="54"/>
      <c r="AJ2980" s="54"/>
      <c r="AK2980" s="54"/>
      <c r="AL2980" s="54"/>
      <c r="AM2980" s="54"/>
      <c r="AN2980" s="54"/>
      <c r="AO2980" s="54"/>
      <c r="AP2980" s="54"/>
      <c r="AQ2980" s="54"/>
      <c r="AR2980" s="54"/>
      <c r="AS2980" s="54"/>
    </row>
    <row r="2981" spans="1:45" x14ac:dyDescent="0.3">
      <c r="X2981" s="54"/>
      <c r="Y2981" s="54">
        <f t="shared" ref="Y2981:AD2981" si="5143">Y2974</f>
        <v>6.4436999999999998</v>
      </c>
      <c r="Z2981" s="54">
        <f t="shared" si="5143"/>
        <v>4.9371</v>
      </c>
      <c r="AA2981" s="54">
        <f t="shared" si="5143"/>
        <v>11.350300000000001</v>
      </c>
      <c r="AB2981" s="54">
        <f t="shared" si="5143"/>
        <v>7.1900000000000006E-2</v>
      </c>
      <c r="AC2981" s="54">
        <f t="shared" si="5143"/>
        <v>6.2766000000000002</v>
      </c>
      <c r="AD2981" s="54">
        <f t="shared" si="5143"/>
        <v>11.042999999999999</v>
      </c>
      <c r="AE2981" s="54"/>
      <c r="AF2981" s="336"/>
      <c r="AG2981" s="336"/>
      <c r="AH2981" s="336"/>
      <c r="AI2981" s="54"/>
      <c r="AJ2981" s="54"/>
      <c r="AK2981" s="54"/>
      <c r="AL2981" s="54"/>
      <c r="AM2981" s="54"/>
      <c r="AN2981" s="54"/>
      <c r="AO2981" s="54"/>
      <c r="AP2981" s="54"/>
      <c r="AQ2981" s="54"/>
      <c r="AR2981" s="54"/>
      <c r="AS2981" s="54"/>
    </row>
    <row r="2982" spans="1:45" x14ac:dyDescent="0.3">
      <c r="D2982" s="56"/>
      <c r="X2982" s="336"/>
      <c r="Y2982" s="336">
        <f t="shared" ca="1" si="5071"/>
        <v>4.0911125017892791E-2</v>
      </c>
      <c r="Z2982" s="336">
        <f t="shared" ca="1" si="5071"/>
        <v>0.1714868287779823</v>
      </c>
      <c r="AA2982" s="336">
        <f t="shared" ca="1" si="5071"/>
        <v>-0.17139600749224035</v>
      </c>
      <c r="AB2982" s="336">
        <f t="shared" ca="1" si="5071"/>
        <v>0.23065861164169574</v>
      </c>
      <c r="AC2982" s="336">
        <f t="shared" ca="1" si="5071"/>
        <v>2.185072498881661E-2</v>
      </c>
      <c r="AD2982" s="336">
        <f t="shared" ca="1" si="5071"/>
        <v>-0.93107425448147785</v>
      </c>
      <c r="AE2982" s="336"/>
      <c r="AF2982" s="336"/>
      <c r="AG2982" s="336"/>
      <c r="AH2982" s="336"/>
      <c r="AI2982" s="54"/>
      <c r="AJ2982" s="54"/>
      <c r="AK2982" s="54"/>
      <c r="AL2982" s="336"/>
      <c r="AM2982" s="336"/>
      <c r="AN2982" s="336"/>
      <c r="AO2982" s="336"/>
      <c r="AP2982" s="54"/>
      <c r="AQ2982" s="336"/>
      <c r="AR2982" s="336"/>
      <c r="AS2982" s="336"/>
    </row>
    <row r="2983" spans="1:45" x14ac:dyDescent="0.3">
      <c r="C2983" s="54"/>
      <c r="D2983" s="56"/>
      <c r="Y2983" s="336">
        <f t="shared" ca="1" si="5071"/>
        <v>-1.0925188096375753</v>
      </c>
      <c r="Z2983" s="336">
        <f t="shared" ca="1" si="5071"/>
        <v>-2.1604292315515292E-2</v>
      </c>
      <c r="AA2983" s="336">
        <f t="shared" ca="1" si="5071"/>
        <v>-0.78384829095354935</v>
      </c>
      <c r="AB2983" s="336">
        <f t="shared" ca="1" si="5071"/>
        <v>-1.2726450064134056</v>
      </c>
      <c r="AC2983" s="336">
        <f t="shared" ca="1" si="5071"/>
        <v>-0.22119629231020371</v>
      </c>
      <c r="AD2983" s="336">
        <f t="shared" ca="1" si="5071"/>
        <v>1.0720619917378455E-2</v>
      </c>
      <c r="AE2983" s="55"/>
      <c r="AF2983" s="55"/>
      <c r="AG2983" s="55"/>
      <c r="AH2983" s="55"/>
      <c r="AI2983" s="55"/>
      <c r="AJ2983" s="55"/>
      <c r="AK2983" s="55"/>
      <c r="AL2983" s="55"/>
      <c r="AM2983" s="55"/>
      <c r="AN2983" s="55"/>
      <c r="AO2983" s="55"/>
      <c r="AP2983" s="55"/>
      <c r="AQ2983" s="55"/>
      <c r="AR2983" s="55"/>
      <c r="AS2983" s="55"/>
    </row>
    <row r="2984" spans="1:45" x14ac:dyDescent="0.3">
      <c r="B2984" s="54" t="s">
        <v>172</v>
      </c>
      <c r="C2984" s="53">
        <f>C2977</f>
        <v>0</v>
      </c>
      <c r="D2984" s="56" t="e">
        <f t="shared" ref="D2984:D2985" ca="1" si="5144">AJ2984</f>
        <v>#N/A</v>
      </c>
      <c r="E2984" s="52" t="e">
        <f t="shared" ref="E2984:W2984" si="5145">E2977</f>
        <v>#N/A</v>
      </c>
      <c r="F2984" s="52" t="e">
        <f t="shared" si="5145"/>
        <v>#N/A</v>
      </c>
      <c r="G2984" s="52" t="e">
        <f t="shared" si="5145"/>
        <v>#N/A</v>
      </c>
      <c r="H2984" s="52" t="e">
        <f t="shared" si="5145"/>
        <v>#N/A</v>
      </c>
      <c r="I2984" s="52" t="e">
        <f t="shared" si="5145"/>
        <v>#N/A</v>
      </c>
      <c r="J2984" s="52" t="e">
        <f t="shared" si="5145"/>
        <v>#N/A</v>
      </c>
      <c r="K2984" s="52" t="e">
        <f t="shared" si="5145"/>
        <v>#N/A</v>
      </c>
      <c r="L2984" s="52" t="e">
        <f t="shared" si="5145"/>
        <v>#N/A</v>
      </c>
      <c r="M2984" s="52" t="e">
        <f t="shared" si="5145"/>
        <v>#N/A</v>
      </c>
      <c r="N2984" s="52" t="e">
        <f t="shared" si="5145"/>
        <v>#N/A</v>
      </c>
      <c r="O2984" s="52" t="e">
        <f t="shared" si="5145"/>
        <v>#N/A</v>
      </c>
      <c r="P2984" s="52" t="e">
        <f t="shared" si="5145"/>
        <v>#N/A</v>
      </c>
      <c r="Q2984" s="52" t="e">
        <f t="shared" si="5145"/>
        <v>#N/A</v>
      </c>
      <c r="R2984" s="52" t="e">
        <f t="shared" si="5145"/>
        <v>#N/A</v>
      </c>
      <c r="S2984" s="52" t="e">
        <f t="shared" si="5145"/>
        <v>#N/A</v>
      </c>
      <c r="T2984" s="52" t="e">
        <f t="shared" si="5145"/>
        <v>#N/A</v>
      </c>
      <c r="U2984" s="52" t="e">
        <f t="shared" si="5145"/>
        <v>#N/A</v>
      </c>
      <c r="V2984" s="52" t="e">
        <f t="shared" si="5145"/>
        <v>#N/A</v>
      </c>
      <c r="W2984" s="52" t="e">
        <f t="shared" si="5145"/>
        <v>#N/A</v>
      </c>
      <c r="X2984" s="55" t="e">
        <f t="shared" ref="X2984:X2985" si="5146">(H2984-(O2984*P2984)/100-3*(J2984*K2984)/100)/2</f>
        <v>#N/A</v>
      </c>
      <c r="Y2984" s="55" t="e">
        <f t="shared" ref="Y2984:Y2985" si="5147">SUM(X2984,(J2984*K2984/100))/(F2984/100)</f>
        <v>#N/A</v>
      </c>
      <c r="Z2984" s="55" t="e">
        <f t="shared" ref="Z2984" si="5148">U2984*0.5+U2985*0.5</f>
        <v>#N/A</v>
      </c>
      <c r="AA2984" s="55" t="e">
        <f t="shared" ref="AA2984:AA2985" si="5149">J2984/Y2984</f>
        <v>#N/A</v>
      </c>
      <c r="AB2984" s="336" t="e">
        <f t="shared" ref="AB2984:AB2985" si="5150">X2984/(Y2984-J2984)</f>
        <v>#N/A</v>
      </c>
      <c r="AC2984" s="223" t="e">
        <f ca="1">INDEX(FGA_COEFFS,1,1)+Z2984*INDEX(FGA_COEFFS,1,2)+Y2984*INDEX(FGA_COEFFS,1,3)+R2984*INDEX(FGA_COEFFS,1,4)+Q2985*INDEX(FGA_COEFFS,1,5)+S2984*INDEX(FGA_COEFFS,1,6)+T2985*INDEX(FGA_COEFFS,1,7)+M2985*INDEX(FGA_COEFFS,1,8)+Y2988*Y2989</f>
        <v>#N/A</v>
      </c>
      <c r="AD2984" s="223" t="e">
        <f ca="1">INDEX(THREEPTA_COEFFS,1,1)+AC2984*INDEX(THREEPTA_COEFFS,1,2)+J2984*INDEX(THREEPTA_COEFFS,1,3)+AA2984*INDEX(THREEPTA_COEFFS,1,4)+K2984*INDEX(THREEPTA_COEFFS,1,5)+L2985*INDEX(THREEPTA_COEFFS,1,6)+Z2988*Z2989</f>
        <v>#N/A</v>
      </c>
      <c r="AE2984" s="223" t="e">
        <f ca="1">INDEX(THREEPTPCT_COEFFS,1,1)+K2984*INDEX(THREEPTPCT_COEFFS,1,2)+L2985*INDEX(THREEPTPCT_COEFFS,1,3)+AA2988*AA2989</f>
        <v>#N/A</v>
      </c>
      <c r="AF2984" s="55" t="e">
        <f t="shared" ref="AF2984:AF2985" ca="1" si="5151">AC2984-AD2984</f>
        <v>#N/A</v>
      </c>
      <c r="AG2984" s="223" t="e">
        <f ca="1">INDEX(TWOPTPCT_COEFFS,1,1)+AB2984*INDEX(TWOPTPCT_COEFFS,1,2)+I2985*INDEX(TWOPTPCT_COEFFS,1,3)+G2985*INDEX(TWOPTPCT_COEFFS,1,4)+L2985*INDEX(TWOPTPCT_COEFFS,1,5)+AB2988*AB2989</f>
        <v>#N/A</v>
      </c>
      <c r="AH2984" s="223" t="e">
        <f ca="1">INDEX(FTA_COEFFS,1,1)+O2984*INDEX(FTA_COEFFS,1,2)+N2985*INDEX(FTA_COEFFS,1,3)+(Q2984+R2984)*INDEX(FTA_COEFFS,1,4)+(Q2985+R2985)*INDEX(FTA_COEFFS,1,5)+M2985*INDEX(FTA_COEFFS,1,6)+AC2988*AC2989</f>
        <v>#N/A</v>
      </c>
      <c r="AI2984" s="223" t="e">
        <f ca="1">INDEX(FTPCT_COEFFS,1,1)+P2984*INDEX(FTPCT_COEFFS,1,2)+F2984*INDEX(FTPCT_COEFFS,1,3)+G2985*INDEX(FTPCT_COEFFS,1,4)+AD2988*AD2989</f>
        <v>#N/A</v>
      </c>
      <c r="AJ2984" s="338" t="e">
        <f t="shared" ref="AJ2984:AJ2985" ca="1" si="5152">AD2984*AE2984/100+AF2984*AG2984+AH2984*AI2984/100</f>
        <v>#N/A</v>
      </c>
      <c r="AK2984" s="55"/>
      <c r="AL2984" s="55"/>
      <c r="AM2984" s="55"/>
      <c r="AN2984" s="55"/>
      <c r="AO2984" s="55"/>
      <c r="AP2984" s="55"/>
      <c r="AQ2984" s="55"/>
      <c r="AR2984" s="55"/>
    </row>
    <row r="2985" spans="1:45" x14ac:dyDescent="0.3">
      <c r="B2985" s="54" t="s">
        <v>175</v>
      </c>
      <c r="C2985" s="54">
        <f>C2978</f>
        <v>0</v>
      </c>
      <c r="D2985" s="56" t="e">
        <f t="shared" ca="1" si="5144"/>
        <v>#N/A</v>
      </c>
      <c r="E2985" s="52" t="e">
        <f t="shared" ref="E2985:W2985" si="5153">E2978</f>
        <v>#N/A</v>
      </c>
      <c r="F2985" s="52" t="e">
        <f t="shared" si="5153"/>
        <v>#N/A</v>
      </c>
      <c r="G2985" s="52" t="e">
        <f t="shared" si="5153"/>
        <v>#N/A</v>
      </c>
      <c r="H2985" s="52" t="e">
        <f t="shared" si="5153"/>
        <v>#N/A</v>
      </c>
      <c r="I2985" s="52" t="e">
        <f t="shared" si="5153"/>
        <v>#N/A</v>
      </c>
      <c r="J2985" s="52" t="e">
        <f t="shared" si="5153"/>
        <v>#N/A</v>
      </c>
      <c r="K2985" s="52" t="e">
        <f t="shared" si="5153"/>
        <v>#N/A</v>
      </c>
      <c r="L2985" s="52" t="e">
        <f t="shared" si="5153"/>
        <v>#N/A</v>
      </c>
      <c r="M2985" s="52" t="e">
        <f t="shared" si="5153"/>
        <v>#N/A</v>
      </c>
      <c r="N2985" s="52" t="e">
        <f t="shared" si="5153"/>
        <v>#N/A</v>
      </c>
      <c r="O2985" s="52" t="e">
        <f t="shared" si="5153"/>
        <v>#N/A</v>
      </c>
      <c r="P2985" s="52" t="e">
        <f t="shared" si="5153"/>
        <v>#N/A</v>
      </c>
      <c r="Q2985" s="52" t="e">
        <f t="shared" si="5153"/>
        <v>#N/A</v>
      </c>
      <c r="R2985" s="52" t="e">
        <f t="shared" si="5153"/>
        <v>#N/A</v>
      </c>
      <c r="S2985" s="52" t="e">
        <f t="shared" si="5153"/>
        <v>#N/A</v>
      </c>
      <c r="T2985" s="52" t="e">
        <f t="shared" si="5153"/>
        <v>#N/A</v>
      </c>
      <c r="U2985" s="52" t="e">
        <f t="shared" si="5153"/>
        <v>#N/A</v>
      </c>
      <c r="V2985" s="52" t="e">
        <f t="shared" si="5153"/>
        <v>#N/A</v>
      </c>
      <c r="W2985" s="52" t="e">
        <f t="shared" si="5153"/>
        <v>#N/A</v>
      </c>
      <c r="X2985" s="55" t="e">
        <f t="shared" si="5146"/>
        <v>#N/A</v>
      </c>
      <c r="Y2985" s="55" t="e">
        <f t="shared" si="5147"/>
        <v>#N/A</v>
      </c>
      <c r="Z2985" s="55" t="e">
        <f t="shared" ref="Z2985" si="5154">Z2984</f>
        <v>#N/A</v>
      </c>
      <c r="AA2985" s="55" t="e">
        <f t="shared" si="5149"/>
        <v>#N/A</v>
      </c>
      <c r="AB2985" s="336" t="e">
        <f t="shared" si="5150"/>
        <v>#N/A</v>
      </c>
      <c r="AC2985" s="223" t="e">
        <f ca="1">INDEX(FGA_COEFFS,1,1)+Z2985*INDEX(FGA_COEFFS,1,2)+Y2985*INDEX(FGA_COEFFS,1,3)+R2985*INDEX(FGA_COEFFS,1,4)+Q2984*INDEX(FGA_COEFFS,1,5)+S2985*INDEX(FGA_COEFFS,1,6)+T2984*INDEX(FGA_COEFFS,1,7)+M2984*INDEX(FGA_COEFFS,1,8)+Y2988*Y2990</f>
        <v>#N/A</v>
      </c>
      <c r="AD2985" s="223" t="e">
        <f ca="1">INDEX(THREEPTA_COEFFS,1,1)+AC2985*INDEX(THREEPTA_COEFFS,1,2)+J2985*INDEX(THREEPTA_COEFFS,1,3)+AA2985*INDEX(THREEPTA_COEFFS,1,4)+K2985*INDEX(THREEPTA_COEFFS,1,5)+L2984*INDEX(THREEPTA_COEFFS,1,6)+Z2988*Z2990</f>
        <v>#N/A</v>
      </c>
      <c r="AE2985" s="223" t="e">
        <f ca="1">INDEX(THREEPTPCT_COEFFS,1,1)+K2985*INDEX(THREEPTPCT_COEFFS,1,2)+L2984*INDEX(THREEPTPCT_COEFFS,1,3)+AA2988*AA2990</f>
        <v>#N/A</v>
      </c>
      <c r="AF2985" s="55" t="e">
        <f t="shared" ca="1" si="5151"/>
        <v>#N/A</v>
      </c>
      <c r="AG2985" s="223" t="e">
        <f ca="1">INDEX(TWOPTPCT_COEFFS,1,1)+AB2985*INDEX(TWOPTPCT_COEFFS,1,2)+I2984*INDEX(TWOPTPCT_COEFFS,1,3)+G2984*INDEX(TWOPTPCT_COEFFS,1,4)+L2984*INDEX(TWOPTPCT_COEFFS,1,5)+AB2988*AB2990</f>
        <v>#N/A</v>
      </c>
      <c r="AH2985" s="223" t="e">
        <f ca="1">INDEX(FTA_COEFFS,1,1)+O2985*INDEX(FTA_COEFFS,1,2)+N2984*INDEX(FTA_COEFFS,1,3)+(Q2985+R2985)*INDEX(FTA_COEFFS,1,4)+(Q2984+R2984)*INDEX(FTA_COEFFS,1,5)+M2984*INDEX(FTA_COEFFS,1,6)+AC2988*AC2990</f>
        <v>#N/A</v>
      </c>
      <c r="AI2985" s="223" t="e">
        <f ca="1">INDEX(FTPCT_COEFFS,1,1)+P2985*INDEX(FTPCT_COEFFS,1,2)+F2985*INDEX(FTPCT_COEFFS,1,3)+G2984*INDEX(FTPCT_COEFFS,1,4)+AD2988*AD2990</f>
        <v>#N/A</v>
      </c>
      <c r="AJ2985" s="338" t="e">
        <f t="shared" ca="1" si="5152"/>
        <v>#N/A</v>
      </c>
      <c r="AK2985" s="55"/>
      <c r="AL2985" s="55"/>
      <c r="AM2985" s="55"/>
      <c r="AN2985" s="55"/>
      <c r="AO2985" s="55"/>
      <c r="AP2985" s="55"/>
      <c r="AQ2985" s="55"/>
      <c r="AR2985" s="55"/>
    </row>
    <row r="2986" spans="1:45" x14ac:dyDescent="0.3">
      <c r="A2986" s="54" t="e">
        <f ca="1">IF(D2984&gt;(D2985+(AVERAGE(V2984,W2984)-AVERAGE(V2985,W2985))/2)+2.5,C2984,IF(D2985&gt;(D2984+(AVERAGE(V2985,W2985)-AVERAGE(V2984,W2984))/2)+2.5,C2985,"Close"))</f>
        <v>#N/A</v>
      </c>
      <c r="B2986" s="64" t="e">
        <f ca="1">IF(D2985&gt;D2984,C2985,C2984)</f>
        <v>#N/A</v>
      </c>
      <c r="D2986" s="56"/>
      <c r="X2986" s="55"/>
      <c r="Y2986" s="55"/>
      <c r="Z2986" s="55"/>
      <c r="AA2986" s="55"/>
      <c r="AB2986" s="55"/>
      <c r="AC2986" s="337"/>
      <c r="AD2986" s="337"/>
      <c r="AE2986" s="337"/>
      <c r="AF2986" s="337"/>
      <c r="AG2986" s="337"/>
      <c r="AH2986" s="337"/>
      <c r="AI2986" s="337"/>
      <c r="AJ2986" s="337"/>
      <c r="AK2986" s="337"/>
      <c r="AL2986" s="337"/>
      <c r="AM2986" s="55"/>
      <c r="AN2986" s="55"/>
      <c r="AO2986" s="55"/>
      <c r="AP2986" s="55"/>
      <c r="AQ2986" s="55"/>
      <c r="AR2986" s="55"/>
      <c r="AS2986" s="55"/>
    </row>
    <row r="2987" spans="1:45" x14ac:dyDescent="0.3">
      <c r="X2987" s="54" t="s">
        <v>1305</v>
      </c>
      <c r="Y2987" s="54" t="s">
        <v>128</v>
      </c>
      <c r="Z2987" s="54" t="s">
        <v>157</v>
      </c>
      <c r="AA2987" s="54" t="s">
        <v>151</v>
      </c>
      <c r="AB2987" s="54" t="s">
        <v>1327</v>
      </c>
      <c r="AC2987" s="54" t="s">
        <v>129</v>
      </c>
      <c r="AD2987" s="54" t="s">
        <v>116</v>
      </c>
      <c r="AE2987" s="54"/>
      <c r="AF2987" s="54"/>
      <c r="AG2987" s="54"/>
      <c r="AH2987" s="54"/>
      <c r="AI2987" s="54"/>
      <c r="AJ2987" s="54"/>
      <c r="AK2987" s="54"/>
      <c r="AL2987" s="54"/>
      <c r="AM2987" s="54"/>
      <c r="AN2987" s="54"/>
      <c r="AO2987" s="54"/>
      <c r="AP2987" s="54"/>
      <c r="AQ2987" s="54"/>
      <c r="AR2987" s="54"/>
      <c r="AS2987" s="54"/>
    </row>
    <row r="2988" spans="1:45" x14ac:dyDescent="0.3">
      <c r="X2988" s="54"/>
      <c r="Y2988" s="54">
        <f t="shared" ref="Y2988:AD2988" si="5155">Y2981</f>
        <v>6.4436999999999998</v>
      </c>
      <c r="Z2988" s="54">
        <f t="shared" si="5155"/>
        <v>4.9371</v>
      </c>
      <c r="AA2988" s="54">
        <f t="shared" si="5155"/>
        <v>11.350300000000001</v>
      </c>
      <c r="AB2988" s="54">
        <f t="shared" si="5155"/>
        <v>7.1900000000000006E-2</v>
      </c>
      <c r="AC2988" s="54">
        <f t="shared" si="5155"/>
        <v>6.2766000000000002</v>
      </c>
      <c r="AD2988" s="54">
        <f t="shared" si="5155"/>
        <v>11.042999999999999</v>
      </c>
      <c r="AE2988" s="54"/>
      <c r="AF2988" s="336"/>
      <c r="AG2988" s="336"/>
      <c r="AH2988" s="336"/>
      <c r="AI2988" s="54"/>
      <c r="AJ2988" s="54"/>
      <c r="AK2988" s="54"/>
      <c r="AL2988" s="54"/>
      <c r="AM2988" s="54"/>
      <c r="AN2988" s="54"/>
      <c r="AO2988" s="54"/>
      <c r="AP2988" s="54"/>
      <c r="AQ2988" s="54"/>
      <c r="AR2988" s="54"/>
      <c r="AS2988" s="54"/>
    </row>
    <row r="2989" spans="1:45" x14ac:dyDescent="0.3">
      <c r="D2989" s="56"/>
      <c r="X2989" s="336"/>
      <c r="Y2989" s="336">
        <f t="shared" ca="1" si="5071"/>
        <v>0.28401215095590754</v>
      </c>
      <c r="Z2989" s="336">
        <f t="shared" ca="1" si="5071"/>
        <v>-7.352392590399795E-2</v>
      </c>
      <c r="AA2989" s="336">
        <f t="shared" ca="1" si="5071"/>
        <v>-0.54774942728702847</v>
      </c>
      <c r="AB2989" s="336">
        <f t="shared" ca="1" si="5071"/>
        <v>-1.2259854932216334</v>
      </c>
      <c r="AC2989" s="336">
        <f t="shared" ca="1" si="5071"/>
        <v>-0.71733194281776314</v>
      </c>
      <c r="AD2989" s="336">
        <f t="shared" ca="1" si="5071"/>
        <v>-2.6603606063595356E-3</v>
      </c>
      <c r="AE2989" s="336"/>
      <c r="AF2989" s="336"/>
      <c r="AG2989" s="336"/>
      <c r="AH2989" s="336"/>
      <c r="AI2989" s="54"/>
      <c r="AJ2989" s="54"/>
      <c r="AK2989" s="54"/>
      <c r="AL2989" s="336"/>
      <c r="AM2989" s="336"/>
      <c r="AN2989" s="336"/>
      <c r="AO2989" s="336"/>
      <c r="AP2989" s="54"/>
      <c r="AQ2989" s="336"/>
      <c r="AR2989" s="336"/>
      <c r="AS2989" s="336"/>
    </row>
    <row r="2990" spans="1:45" x14ac:dyDescent="0.3">
      <c r="C2990" s="54"/>
      <c r="D2990" s="56"/>
      <c r="Y2990" s="336">
        <f t="shared" ca="1" si="5071"/>
        <v>-0.15270779577597351</v>
      </c>
      <c r="Z2990" s="336">
        <f t="shared" ca="1" si="5071"/>
        <v>-1.357240604419466</v>
      </c>
      <c r="AA2990" s="336">
        <f t="shared" ca="1" si="5071"/>
        <v>0.28513299027669192</v>
      </c>
      <c r="AB2990" s="336">
        <f t="shared" ca="1" si="5071"/>
        <v>3.1942312543228489E-3</v>
      </c>
      <c r="AC2990" s="336">
        <f t="shared" ca="1" si="5071"/>
        <v>1.3575936951892294E-3</v>
      </c>
      <c r="AD2990" s="336">
        <f t="shared" ca="1" si="5071"/>
        <v>-1.039622123751494</v>
      </c>
      <c r="AE2990" s="55"/>
      <c r="AF2990" s="55"/>
      <c r="AG2990" s="55"/>
      <c r="AH2990" s="55"/>
      <c r="AI2990" s="55"/>
      <c r="AJ2990" s="55"/>
      <c r="AK2990" s="55"/>
      <c r="AL2990" s="55"/>
      <c r="AM2990" s="55"/>
      <c r="AN2990" s="55"/>
      <c r="AO2990" s="55"/>
      <c r="AP2990" s="55"/>
      <c r="AQ2990" s="55"/>
      <c r="AR2990" s="55"/>
      <c r="AS2990" s="55"/>
    </row>
    <row r="2991" spans="1:45" x14ac:dyDescent="0.3">
      <c r="B2991" s="54" t="s">
        <v>172</v>
      </c>
      <c r="C2991" s="53">
        <f>C2984</f>
        <v>0</v>
      </c>
      <c r="D2991" s="56" t="e">
        <f t="shared" ref="D2991:D2992" ca="1" si="5156">AJ2991</f>
        <v>#N/A</v>
      </c>
      <c r="E2991" s="52" t="e">
        <f t="shared" ref="E2991:W2991" si="5157">E2984</f>
        <v>#N/A</v>
      </c>
      <c r="F2991" s="52" t="e">
        <f t="shared" si="5157"/>
        <v>#N/A</v>
      </c>
      <c r="G2991" s="52" t="e">
        <f t="shared" si="5157"/>
        <v>#N/A</v>
      </c>
      <c r="H2991" s="52" t="e">
        <f t="shared" si="5157"/>
        <v>#N/A</v>
      </c>
      <c r="I2991" s="52" t="e">
        <f t="shared" si="5157"/>
        <v>#N/A</v>
      </c>
      <c r="J2991" s="52" t="e">
        <f t="shared" si="5157"/>
        <v>#N/A</v>
      </c>
      <c r="K2991" s="52" t="e">
        <f t="shared" si="5157"/>
        <v>#N/A</v>
      </c>
      <c r="L2991" s="52" t="e">
        <f t="shared" si="5157"/>
        <v>#N/A</v>
      </c>
      <c r="M2991" s="52" t="e">
        <f t="shared" si="5157"/>
        <v>#N/A</v>
      </c>
      <c r="N2991" s="52" t="e">
        <f t="shared" si="5157"/>
        <v>#N/A</v>
      </c>
      <c r="O2991" s="52" t="e">
        <f t="shared" si="5157"/>
        <v>#N/A</v>
      </c>
      <c r="P2991" s="52" t="e">
        <f t="shared" si="5157"/>
        <v>#N/A</v>
      </c>
      <c r="Q2991" s="52" t="e">
        <f t="shared" si="5157"/>
        <v>#N/A</v>
      </c>
      <c r="R2991" s="52" t="e">
        <f t="shared" si="5157"/>
        <v>#N/A</v>
      </c>
      <c r="S2991" s="52" t="e">
        <f t="shared" si="5157"/>
        <v>#N/A</v>
      </c>
      <c r="T2991" s="52" t="e">
        <f t="shared" si="5157"/>
        <v>#N/A</v>
      </c>
      <c r="U2991" s="52" t="e">
        <f t="shared" si="5157"/>
        <v>#N/A</v>
      </c>
      <c r="V2991" s="52" t="e">
        <f t="shared" si="5157"/>
        <v>#N/A</v>
      </c>
      <c r="W2991" s="52" t="e">
        <f t="shared" si="5157"/>
        <v>#N/A</v>
      </c>
      <c r="X2991" s="55" t="e">
        <f t="shared" ref="X2991:X2992" si="5158">(H2991-(O2991*P2991)/100-3*(J2991*K2991)/100)/2</f>
        <v>#N/A</v>
      </c>
      <c r="Y2991" s="55" t="e">
        <f t="shared" ref="Y2991:Y2992" si="5159">SUM(X2991,(J2991*K2991/100))/(F2991/100)</f>
        <v>#N/A</v>
      </c>
      <c r="Z2991" s="55" t="e">
        <f t="shared" ref="Z2991" si="5160">U2991*0.5+U2992*0.5</f>
        <v>#N/A</v>
      </c>
      <c r="AA2991" s="55" t="e">
        <f t="shared" ref="AA2991:AA2992" si="5161">J2991/Y2991</f>
        <v>#N/A</v>
      </c>
      <c r="AB2991" s="336" t="e">
        <f t="shared" ref="AB2991:AB2992" si="5162">X2991/(Y2991-J2991)</f>
        <v>#N/A</v>
      </c>
      <c r="AC2991" s="223" t="e">
        <f ca="1">INDEX(FGA_COEFFS,1,1)+Z2991*INDEX(FGA_COEFFS,1,2)+Y2991*INDEX(FGA_COEFFS,1,3)+R2991*INDEX(FGA_COEFFS,1,4)+Q2992*INDEX(FGA_COEFFS,1,5)+S2991*INDEX(FGA_COEFFS,1,6)+T2992*INDEX(FGA_COEFFS,1,7)+M2992*INDEX(FGA_COEFFS,1,8)+Y2995*Y2996</f>
        <v>#N/A</v>
      </c>
      <c r="AD2991" s="223" t="e">
        <f ca="1">INDEX(THREEPTA_COEFFS,1,1)+AC2991*INDEX(THREEPTA_COEFFS,1,2)+J2991*INDEX(THREEPTA_COEFFS,1,3)+AA2991*INDEX(THREEPTA_COEFFS,1,4)+K2991*INDEX(THREEPTA_COEFFS,1,5)+L2992*INDEX(THREEPTA_COEFFS,1,6)+Z2995*Z2996</f>
        <v>#N/A</v>
      </c>
      <c r="AE2991" s="223" t="e">
        <f ca="1">INDEX(THREEPTPCT_COEFFS,1,1)+K2991*INDEX(THREEPTPCT_COEFFS,1,2)+L2992*INDEX(THREEPTPCT_COEFFS,1,3)+AA2995*AA2996</f>
        <v>#N/A</v>
      </c>
      <c r="AF2991" s="55" t="e">
        <f t="shared" ref="AF2991:AF2992" ca="1" si="5163">AC2991-AD2991</f>
        <v>#N/A</v>
      </c>
      <c r="AG2991" s="223" t="e">
        <f ca="1">INDEX(TWOPTPCT_COEFFS,1,1)+AB2991*INDEX(TWOPTPCT_COEFFS,1,2)+I2992*INDEX(TWOPTPCT_COEFFS,1,3)+G2992*INDEX(TWOPTPCT_COEFFS,1,4)+L2992*INDEX(TWOPTPCT_COEFFS,1,5)+AB2995*AB2996</f>
        <v>#N/A</v>
      </c>
      <c r="AH2991" s="223" t="e">
        <f ca="1">INDEX(FTA_COEFFS,1,1)+O2991*INDEX(FTA_COEFFS,1,2)+N2992*INDEX(FTA_COEFFS,1,3)+(Q2991+R2991)*INDEX(FTA_COEFFS,1,4)+(Q2992+R2992)*INDEX(FTA_COEFFS,1,5)+M2992*INDEX(FTA_COEFFS,1,6)+AC2995*AC2996</f>
        <v>#N/A</v>
      </c>
      <c r="AI2991" s="223" t="e">
        <f ca="1">INDEX(FTPCT_COEFFS,1,1)+P2991*INDEX(FTPCT_COEFFS,1,2)+F2991*INDEX(FTPCT_COEFFS,1,3)+G2992*INDEX(FTPCT_COEFFS,1,4)+AD2995*AD2996</f>
        <v>#N/A</v>
      </c>
      <c r="AJ2991" s="338" t="e">
        <f t="shared" ref="AJ2991:AJ2992" ca="1" si="5164">AD2991*AE2991/100+AF2991*AG2991+AH2991*AI2991/100</f>
        <v>#N/A</v>
      </c>
      <c r="AK2991" s="55"/>
      <c r="AL2991" s="55"/>
      <c r="AM2991" s="55"/>
      <c r="AN2991" s="55"/>
      <c r="AO2991" s="55"/>
      <c r="AP2991" s="55"/>
      <c r="AQ2991" s="55"/>
      <c r="AR2991" s="55"/>
    </row>
    <row r="2992" spans="1:45" x14ac:dyDescent="0.3">
      <c r="B2992" s="54" t="s">
        <v>175</v>
      </c>
      <c r="C2992" s="54">
        <f>C2985</f>
        <v>0</v>
      </c>
      <c r="D2992" s="56" t="e">
        <f t="shared" ca="1" si="5156"/>
        <v>#N/A</v>
      </c>
      <c r="E2992" s="52" t="e">
        <f t="shared" ref="E2992:W2992" si="5165">E2985</f>
        <v>#N/A</v>
      </c>
      <c r="F2992" s="52" t="e">
        <f t="shared" si="5165"/>
        <v>#N/A</v>
      </c>
      <c r="G2992" s="52" t="e">
        <f t="shared" si="5165"/>
        <v>#N/A</v>
      </c>
      <c r="H2992" s="52" t="e">
        <f t="shared" si="5165"/>
        <v>#N/A</v>
      </c>
      <c r="I2992" s="52" t="e">
        <f t="shared" si="5165"/>
        <v>#N/A</v>
      </c>
      <c r="J2992" s="52" t="e">
        <f t="shared" si="5165"/>
        <v>#N/A</v>
      </c>
      <c r="K2992" s="52" t="e">
        <f t="shared" si="5165"/>
        <v>#N/A</v>
      </c>
      <c r="L2992" s="52" t="e">
        <f t="shared" si="5165"/>
        <v>#N/A</v>
      </c>
      <c r="M2992" s="52" t="e">
        <f t="shared" si="5165"/>
        <v>#N/A</v>
      </c>
      <c r="N2992" s="52" t="e">
        <f t="shared" si="5165"/>
        <v>#N/A</v>
      </c>
      <c r="O2992" s="52" t="e">
        <f t="shared" si="5165"/>
        <v>#N/A</v>
      </c>
      <c r="P2992" s="52" t="e">
        <f t="shared" si="5165"/>
        <v>#N/A</v>
      </c>
      <c r="Q2992" s="52" t="e">
        <f t="shared" si="5165"/>
        <v>#N/A</v>
      </c>
      <c r="R2992" s="52" t="e">
        <f t="shared" si="5165"/>
        <v>#N/A</v>
      </c>
      <c r="S2992" s="52" t="e">
        <f t="shared" si="5165"/>
        <v>#N/A</v>
      </c>
      <c r="T2992" s="52" t="e">
        <f t="shared" si="5165"/>
        <v>#N/A</v>
      </c>
      <c r="U2992" s="52" t="e">
        <f t="shared" si="5165"/>
        <v>#N/A</v>
      </c>
      <c r="V2992" s="52" t="e">
        <f t="shared" si="5165"/>
        <v>#N/A</v>
      </c>
      <c r="W2992" s="52" t="e">
        <f t="shared" si="5165"/>
        <v>#N/A</v>
      </c>
      <c r="X2992" s="55" t="e">
        <f t="shared" si="5158"/>
        <v>#N/A</v>
      </c>
      <c r="Y2992" s="55" t="e">
        <f t="shared" si="5159"/>
        <v>#N/A</v>
      </c>
      <c r="Z2992" s="55" t="e">
        <f t="shared" ref="Z2992" si="5166">Z2991</f>
        <v>#N/A</v>
      </c>
      <c r="AA2992" s="55" t="e">
        <f t="shared" si="5161"/>
        <v>#N/A</v>
      </c>
      <c r="AB2992" s="336" t="e">
        <f t="shared" si="5162"/>
        <v>#N/A</v>
      </c>
      <c r="AC2992" s="223" t="e">
        <f ca="1">INDEX(FGA_COEFFS,1,1)+Z2992*INDEX(FGA_COEFFS,1,2)+Y2992*INDEX(FGA_COEFFS,1,3)+R2992*INDEX(FGA_COEFFS,1,4)+Q2991*INDEX(FGA_COEFFS,1,5)+S2992*INDEX(FGA_COEFFS,1,6)+T2991*INDEX(FGA_COEFFS,1,7)+M2991*INDEX(FGA_COEFFS,1,8)+Y2995*Y2997</f>
        <v>#N/A</v>
      </c>
      <c r="AD2992" s="223" t="e">
        <f ca="1">INDEX(THREEPTA_COEFFS,1,1)+AC2992*INDEX(THREEPTA_COEFFS,1,2)+J2992*INDEX(THREEPTA_COEFFS,1,3)+AA2992*INDEX(THREEPTA_COEFFS,1,4)+K2992*INDEX(THREEPTA_COEFFS,1,5)+L2991*INDEX(THREEPTA_COEFFS,1,6)+Z2995*Z2997</f>
        <v>#N/A</v>
      </c>
      <c r="AE2992" s="223" t="e">
        <f ca="1">INDEX(THREEPTPCT_COEFFS,1,1)+K2992*INDEX(THREEPTPCT_COEFFS,1,2)+L2991*INDEX(THREEPTPCT_COEFFS,1,3)+AA2995*AA2997</f>
        <v>#N/A</v>
      </c>
      <c r="AF2992" s="55" t="e">
        <f t="shared" ca="1" si="5163"/>
        <v>#N/A</v>
      </c>
      <c r="AG2992" s="223" t="e">
        <f ca="1">INDEX(TWOPTPCT_COEFFS,1,1)+AB2992*INDEX(TWOPTPCT_COEFFS,1,2)+I2991*INDEX(TWOPTPCT_COEFFS,1,3)+G2991*INDEX(TWOPTPCT_COEFFS,1,4)+L2991*INDEX(TWOPTPCT_COEFFS,1,5)+AB2995*AB2997</f>
        <v>#N/A</v>
      </c>
      <c r="AH2992" s="223" t="e">
        <f ca="1">INDEX(FTA_COEFFS,1,1)+O2992*INDEX(FTA_COEFFS,1,2)+N2991*INDEX(FTA_COEFFS,1,3)+(Q2992+R2992)*INDEX(FTA_COEFFS,1,4)+(Q2991+R2991)*INDEX(FTA_COEFFS,1,5)+M2991*INDEX(FTA_COEFFS,1,6)+AC2995*AC2997</f>
        <v>#N/A</v>
      </c>
      <c r="AI2992" s="223" t="e">
        <f ca="1">INDEX(FTPCT_COEFFS,1,1)+P2992*INDEX(FTPCT_COEFFS,1,2)+F2992*INDEX(FTPCT_COEFFS,1,3)+G2991*INDEX(FTPCT_COEFFS,1,4)+AD2995*AD2997</f>
        <v>#N/A</v>
      </c>
      <c r="AJ2992" s="338" t="e">
        <f t="shared" ca="1" si="5164"/>
        <v>#N/A</v>
      </c>
      <c r="AK2992" s="55"/>
      <c r="AL2992" s="55"/>
      <c r="AM2992" s="55"/>
      <c r="AN2992" s="55"/>
      <c r="AO2992" s="55"/>
      <c r="AP2992" s="55"/>
      <c r="AQ2992" s="55"/>
      <c r="AR2992" s="55"/>
    </row>
    <row r="2993" spans="1:45" x14ac:dyDescent="0.3">
      <c r="A2993" s="54" t="e">
        <f ca="1">IF(D2991&gt;(D2992+(AVERAGE(V2991,W2991)-AVERAGE(V2992,W2992))/2)+2.5,C2991,IF(D2992&gt;(D2991+(AVERAGE(V2992,W2992)-AVERAGE(V2991,W2991))/2)+2.5,C2992,"Close"))</f>
        <v>#N/A</v>
      </c>
      <c r="B2993" s="64" t="e">
        <f ca="1">IF(D2992&gt;D2991,C2992,C2991)</f>
        <v>#N/A</v>
      </c>
      <c r="D2993" s="56"/>
      <c r="X2993" s="55"/>
      <c r="Y2993" s="55"/>
      <c r="Z2993" s="55"/>
      <c r="AA2993" s="55"/>
      <c r="AB2993" s="55"/>
      <c r="AC2993" s="337"/>
      <c r="AD2993" s="337"/>
      <c r="AE2993" s="337"/>
      <c r="AF2993" s="337"/>
      <c r="AG2993" s="337"/>
      <c r="AH2993" s="337"/>
      <c r="AI2993" s="337"/>
      <c r="AJ2993" s="337"/>
      <c r="AK2993" s="337"/>
      <c r="AL2993" s="337"/>
      <c r="AM2993" s="55"/>
      <c r="AN2993" s="55"/>
      <c r="AO2993" s="55"/>
      <c r="AP2993" s="55"/>
      <c r="AQ2993" s="55"/>
      <c r="AR2993" s="55"/>
      <c r="AS2993" s="55"/>
    </row>
    <row r="2994" spans="1:45" x14ac:dyDescent="0.3">
      <c r="X2994" s="54" t="s">
        <v>1305</v>
      </c>
      <c r="Y2994" s="54" t="s">
        <v>128</v>
      </c>
      <c r="Z2994" s="54" t="s">
        <v>157</v>
      </c>
      <c r="AA2994" s="54" t="s">
        <v>151</v>
      </c>
      <c r="AB2994" s="54" t="s">
        <v>1327</v>
      </c>
      <c r="AC2994" s="54" t="s">
        <v>129</v>
      </c>
      <c r="AD2994" s="54" t="s">
        <v>116</v>
      </c>
      <c r="AE2994" s="54"/>
      <c r="AF2994" s="54"/>
      <c r="AG2994" s="54"/>
      <c r="AH2994" s="54"/>
      <c r="AI2994" s="54"/>
      <c r="AJ2994" s="54"/>
      <c r="AK2994" s="54"/>
      <c r="AL2994" s="54"/>
      <c r="AM2994" s="54"/>
      <c r="AN2994" s="54"/>
      <c r="AO2994" s="54"/>
      <c r="AP2994" s="54"/>
      <c r="AQ2994" s="54"/>
      <c r="AR2994" s="54"/>
      <c r="AS2994" s="54"/>
    </row>
    <row r="2995" spans="1:45" x14ac:dyDescent="0.3">
      <c r="X2995" s="54"/>
      <c r="Y2995" s="54">
        <f t="shared" ref="Y2995:AD2995" si="5167">Y2988</f>
        <v>6.4436999999999998</v>
      </c>
      <c r="Z2995" s="54">
        <f t="shared" si="5167"/>
        <v>4.9371</v>
      </c>
      <c r="AA2995" s="54">
        <f t="shared" si="5167"/>
        <v>11.350300000000001</v>
      </c>
      <c r="AB2995" s="54">
        <f t="shared" si="5167"/>
        <v>7.1900000000000006E-2</v>
      </c>
      <c r="AC2995" s="54">
        <f t="shared" si="5167"/>
        <v>6.2766000000000002</v>
      </c>
      <c r="AD2995" s="54">
        <f t="shared" si="5167"/>
        <v>11.042999999999999</v>
      </c>
      <c r="AE2995" s="54"/>
      <c r="AF2995" s="336"/>
      <c r="AG2995" s="336"/>
      <c r="AH2995" s="336"/>
      <c r="AI2995" s="54"/>
      <c r="AJ2995" s="54"/>
      <c r="AK2995" s="54"/>
      <c r="AL2995" s="54"/>
      <c r="AM2995" s="54"/>
      <c r="AN2995" s="54"/>
      <c r="AO2995" s="54"/>
      <c r="AP2995" s="54"/>
      <c r="AQ2995" s="54"/>
      <c r="AR2995" s="54"/>
      <c r="AS2995" s="54"/>
    </row>
    <row r="2996" spans="1:45" x14ac:dyDescent="0.3">
      <c r="D2996" s="56"/>
      <c r="X2996" s="336"/>
      <c r="Y2996" s="336">
        <f t="shared" ca="1" si="5071"/>
        <v>0.22124613996565004</v>
      </c>
      <c r="Z2996" s="336">
        <f t="shared" ca="1" si="5071"/>
        <v>0.6309460554198687</v>
      </c>
      <c r="AA2996" s="336">
        <f t="shared" ca="1" si="5071"/>
        <v>0.22915909802549123</v>
      </c>
      <c r="AB2996" s="336">
        <f t="shared" ca="1" si="5071"/>
        <v>2.7873951054372726E-2</v>
      </c>
      <c r="AC2996" s="336">
        <f t="shared" ca="1" si="5071"/>
        <v>-0.65449981248515021</v>
      </c>
      <c r="AD2996" s="336">
        <f t="shared" ca="1" si="5071"/>
        <v>-0.61900857846126212</v>
      </c>
      <c r="AE2996" s="336"/>
      <c r="AF2996" s="336"/>
      <c r="AG2996" s="336"/>
      <c r="AH2996" s="336"/>
      <c r="AI2996" s="54"/>
      <c r="AJ2996" s="54"/>
      <c r="AK2996" s="54"/>
      <c r="AL2996" s="336"/>
      <c r="AM2996" s="336"/>
      <c r="AN2996" s="336"/>
      <c r="AO2996" s="336"/>
      <c r="AP2996" s="54"/>
      <c r="AQ2996" s="336"/>
      <c r="AR2996" s="336"/>
      <c r="AS2996" s="336"/>
    </row>
    <row r="2997" spans="1:45" x14ac:dyDescent="0.3">
      <c r="C2997" s="54"/>
      <c r="D2997" s="56"/>
      <c r="Y2997" s="336">
        <f t="shared" ca="1" si="5071"/>
        <v>-0.11009364835362356</v>
      </c>
      <c r="Z2997" s="336">
        <f t="shared" ca="1" si="5071"/>
        <v>0.86305705763244589</v>
      </c>
      <c r="AA2997" s="336">
        <f t="shared" ca="1" si="5071"/>
        <v>-0.77577007615052862</v>
      </c>
      <c r="AB2997" s="336">
        <f t="shared" ca="1" si="5071"/>
        <v>0.35835439420202186</v>
      </c>
      <c r="AC2997" s="336">
        <f t="shared" ca="1" si="5071"/>
        <v>0.45806417122787985</v>
      </c>
      <c r="AD2997" s="336">
        <f t="shared" ca="1" si="5071"/>
        <v>-0.36596617241867102</v>
      </c>
      <c r="AE2997" s="55"/>
      <c r="AF2997" s="55"/>
      <c r="AG2997" s="55"/>
      <c r="AH2997" s="55"/>
      <c r="AI2997" s="55"/>
      <c r="AJ2997" s="55"/>
      <c r="AK2997" s="55"/>
      <c r="AL2997" s="55"/>
      <c r="AM2997" s="55"/>
      <c r="AN2997" s="55"/>
      <c r="AO2997" s="55"/>
      <c r="AP2997" s="55"/>
      <c r="AQ2997" s="55"/>
      <c r="AR2997" s="55"/>
      <c r="AS2997" s="55"/>
    </row>
    <row r="2998" spans="1:45" x14ac:dyDescent="0.3">
      <c r="B2998" s="54" t="s">
        <v>172</v>
      </c>
      <c r="C2998" s="53">
        <f>C2991</f>
        <v>0</v>
      </c>
      <c r="D2998" s="56" t="e">
        <f t="shared" ref="D2998:D2999" ca="1" si="5168">AJ2998</f>
        <v>#N/A</v>
      </c>
      <c r="E2998" s="52" t="e">
        <f t="shared" ref="E2998:W2998" si="5169">E2991</f>
        <v>#N/A</v>
      </c>
      <c r="F2998" s="52" t="e">
        <f t="shared" si="5169"/>
        <v>#N/A</v>
      </c>
      <c r="G2998" s="52" t="e">
        <f t="shared" si="5169"/>
        <v>#N/A</v>
      </c>
      <c r="H2998" s="52" t="e">
        <f t="shared" si="5169"/>
        <v>#N/A</v>
      </c>
      <c r="I2998" s="52" t="e">
        <f t="shared" si="5169"/>
        <v>#N/A</v>
      </c>
      <c r="J2998" s="52" t="e">
        <f t="shared" si="5169"/>
        <v>#N/A</v>
      </c>
      <c r="K2998" s="52" t="e">
        <f t="shared" si="5169"/>
        <v>#N/A</v>
      </c>
      <c r="L2998" s="52" t="e">
        <f t="shared" si="5169"/>
        <v>#N/A</v>
      </c>
      <c r="M2998" s="52" t="e">
        <f t="shared" si="5169"/>
        <v>#N/A</v>
      </c>
      <c r="N2998" s="52" t="e">
        <f t="shared" si="5169"/>
        <v>#N/A</v>
      </c>
      <c r="O2998" s="52" t="e">
        <f t="shared" si="5169"/>
        <v>#N/A</v>
      </c>
      <c r="P2998" s="52" t="e">
        <f t="shared" si="5169"/>
        <v>#N/A</v>
      </c>
      <c r="Q2998" s="52" t="e">
        <f t="shared" si="5169"/>
        <v>#N/A</v>
      </c>
      <c r="R2998" s="52" t="e">
        <f t="shared" si="5169"/>
        <v>#N/A</v>
      </c>
      <c r="S2998" s="52" t="e">
        <f t="shared" si="5169"/>
        <v>#N/A</v>
      </c>
      <c r="T2998" s="52" t="e">
        <f t="shared" si="5169"/>
        <v>#N/A</v>
      </c>
      <c r="U2998" s="52" t="e">
        <f t="shared" si="5169"/>
        <v>#N/A</v>
      </c>
      <c r="V2998" s="52" t="e">
        <f t="shared" si="5169"/>
        <v>#N/A</v>
      </c>
      <c r="W2998" s="52" t="e">
        <f t="shared" si="5169"/>
        <v>#N/A</v>
      </c>
      <c r="X2998" s="55" t="e">
        <f t="shared" ref="X2998:X2999" si="5170">(H2998-(O2998*P2998)/100-3*(J2998*K2998)/100)/2</f>
        <v>#N/A</v>
      </c>
      <c r="Y2998" s="55" t="e">
        <f t="shared" ref="Y2998:Y2999" si="5171">SUM(X2998,(J2998*K2998/100))/(F2998/100)</f>
        <v>#N/A</v>
      </c>
      <c r="Z2998" s="55" t="e">
        <f t="shared" ref="Z2998" si="5172">U2998*0.5+U2999*0.5</f>
        <v>#N/A</v>
      </c>
      <c r="AA2998" s="55" t="e">
        <f t="shared" ref="AA2998:AA2999" si="5173">J2998/Y2998</f>
        <v>#N/A</v>
      </c>
      <c r="AB2998" s="336" t="e">
        <f t="shared" ref="AB2998:AB2999" si="5174">X2998/(Y2998-J2998)</f>
        <v>#N/A</v>
      </c>
      <c r="AC2998" s="223" t="e">
        <f ca="1">INDEX(FGA_COEFFS,1,1)+Z2998*INDEX(FGA_COEFFS,1,2)+Y2998*INDEX(FGA_COEFFS,1,3)+R2998*INDEX(FGA_COEFFS,1,4)+Q2999*INDEX(FGA_COEFFS,1,5)+S2998*INDEX(FGA_COEFFS,1,6)+T2999*INDEX(FGA_COEFFS,1,7)+M2999*INDEX(FGA_COEFFS,1,8)+Y3002*Y3003</f>
        <v>#N/A</v>
      </c>
      <c r="AD2998" s="223" t="e">
        <f ca="1">INDEX(THREEPTA_COEFFS,1,1)+AC2998*INDEX(THREEPTA_COEFFS,1,2)+J2998*INDEX(THREEPTA_COEFFS,1,3)+AA2998*INDEX(THREEPTA_COEFFS,1,4)+K2998*INDEX(THREEPTA_COEFFS,1,5)+L2999*INDEX(THREEPTA_COEFFS,1,6)+Z3002*Z3003</f>
        <v>#N/A</v>
      </c>
      <c r="AE2998" s="223" t="e">
        <f ca="1">INDEX(THREEPTPCT_COEFFS,1,1)+K2998*INDEX(THREEPTPCT_COEFFS,1,2)+L2999*INDEX(THREEPTPCT_COEFFS,1,3)+AA3002*AA3003</f>
        <v>#N/A</v>
      </c>
      <c r="AF2998" s="55" t="e">
        <f t="shared" ref="AF2998:AF2999" ca="1" si="5175">AC2998-AD2998</f>
        <v>#N/A</v>
      </c>
      <c r="AG2998" s="223" t="e">
        <f ca="1">INDEX(TWOPTPCT_COEFFS,1,1)+AB2998*INDEX(TWOPTPCT_COEFFS,1,2)+I2999*INDEX(TWOPTPCT_COEFFS,1,3)+G2999*INDEX(TWOPTPCT_COEFFS,1,4)+L2999*INDEX(TWOPTPCT_COEFFS,1,5)+AB3002*AB3003</f>
        <v>#N/A</v>
      </c>
      <c r="AH2998" s="223" t="e">
        <f ca="1">INDEX(FTA_COEFFS,1,1)+O2998*INDEX(FTA_COEFFS,1,2)+N2999*INDEX(FTA_COEFFS,1,3)+(Q2998+R2998)*INDEX(FTA_COEFFS,1,4)+(Q2999+R2999)*INDEX(FTA_COEFFS,1,5)+M2999*INDEX(FTA_COEFFS,1,6)+AC3002*AC3003</f>
        <v>#N/A</v>
      </c>
      <c r="AI2998" s="223" t="e">
        <f ca="1">INDEX(FTPCT_COEFFS,1,1)+P2998*INDEX(FTPCT_COEFFS,1,2)+F2998*INDEX(FTPCT_COEFFS,1,3)+G2999*INDEX(FTPCT_COEFFS,1,4)+AD3002*AD3003</f>
        <v>#N/A</v>
      </c>
      <c r="AJ2998" s="338" t="e">
        <f t="shared" ref="AJ2998:AJ2999" ca="1" si="5176">AD2998*AE2998/100+AF2998*AG2998+AH2998*AI2998/100</f>
        <v>#N/A</v>
      </c>
      <c r="AK2998" s="55"/>
      <c r="AL2998" s="55"/>
      <c r="AM2998" s="55"/>
      <c r="AN2998" s="55"/>
      <c r="AO2998" s="55"/>
      <c r="AP2998" s="55"/>
      <c r="AQ2998" s="55"/>
      <c r="AR2998" s="55"/>
    </row>
    <row r="2999" spans="1:45" x14ac:dyDescent="0.3">
      <c r="B2999" s="54" t="s">
        <v>175</v>
      </c>
      <c r="C2999" s="54">
        <f>C2992</f>
        <v>0</v>
      </c>
      <c r="D2999" s="56" t="e">
        <f t="shared" ca="1" si="5168"/>
        <v>#N/A</v>
      </c>
      <c r="E2999" s="52" t="e">
        <f t="shared" ref="E2999:W2999" si="5177">E2992</f>
        <v>#N/A</v>
      </c>
      <c r="F2999" s="52" t="e">
        <f t="shared" si="5177"/>
        <v>#N/A</v>
      </c>
      <c r="G2999" s="52" t="e">
        <f t="shared" si="5177"/>
        <v>#N/A</v>
      </c>
      <c r="H2999" s="52" t="e">
        <f t="shared" si="5177"/>
        <v>#N/A</v>
      </c>
      <c r="I2999" s="52" t="e">
        <f t="shared" si="5177"/>
        <v>#N/A</v>
      </c>
      <c r="J2999" s="52" t="e">
        <f t="shared" si="5177"/>
        <v>#N/A</v>
      </c>
      <c r="K2999" s="52" t="e">
        <f t="shared" si="5177"/>
        <v>#N/A</v>
      </c>
      <c r="L2999" s="52" t="e">
        <f t="shared" si="5177"/>
        <v>#N/A</v>
      </c>
      <c r="M2999" s="52" t="e">
        <f t="shared" si="5177"/>
        <v>#N/A</v>
      </c>
      <c r="N2999" s="52" t="e">
        <f t="shared" si="5177"/>
        <v>#N/A</v>
      </c>
      <c r="O2999" s="52" t="e">
        <f t="shared" si="5177"/>
        <v>#N/A</v>
      </c>
      <c r="P2999" s="52" t="e">
        <f t="shared" si="5177"/>
        <v>#N/A</v>
      </c>
      <c r="Q2999" s="52" t="e">
        <f t="shared" si="5177"/>
        <v>#N/A</v>
      </c>
      <c r="R2999" s="52" t="e">
        <f t="shared" si="5177"/>
        <v>#N/A</v>
      </c>
      <c r="S2999" s="52" t="e">
        <f t="shared" si="5177"/>
        <v>#N/A</v>
      </c>
      <c r="T2999" s="52" t="e">
        <f t="shared" si="5177"/>
        <v>#N/A</v>
      </c>
      <c r="U2999" s="52" t="e">
        <f t="shared" si="5177"/>
        <v>#N/A</v>
      </c>
      <c r="V2999" s="52" t="e">
        <f t="shared" si="5177"/>
        <v>#N/A</v>
      </c>
      <c r="W2999" s="52" t="e">
        <f t="shared" si="5177"/>
        <v>#N/A</v>
      </c>
      <c r="X2999" s="55" t="e">
        <f t="shared" si="5170"/>
        <v>#N/A</v>
      </c>
      <c r="Y2999" s="55" t="e">
        <f t="shared" si="5171"/>
        <v>#N/A</v>
      </c>
      <c r="Z2999" s="55" t="e">
        <f t="shared" ref="Z2999" si="5178">Z2998</f>
        <v>#N/A</v>
      </c>
      <c r="AA2999" s="55" t="e">
        <f t="shared" si="5173"/>
        <v>#N/A</v>
      </c>
      <c r="AB2999" s="336" t="e">
        <f t="shared" si="5174"/>
        <v>#N/A</v>
      </c>
      <c r="AC2999" s="223" t="e">
        <f ca="1">INDEX(FGA_COEFFS,1,1)+Z2999*INDEX(FGA_COEFFS,1,2)+Y2999*INDEX(FGA_COEFFS,1,3)+R2999*INDEX(FGA_COEFFS,1,4)+Q2998*INDEX(FGA_COEFFS,1,5)+S2999*INDEX(FGA_COEFFS,1,6)+T2998*INDEX(FGA_COEFFS,1,7)+M2998*INDEX(FGA_COEFFS,1,8)+Y3002*Y3004</f>
        <v>#N/A</v>
      </c>
      <c r="AD2999" s="223" t="e">
        <f ca="1">INDEX(THREEPTA_COEFFS,1,1)+AC2999*INDEX(THREEPTA_COEFFS,1,2)+J2999*INDEX(THREEPTA_COEFFS,1,3)+AA2999*INDEX(THREEPTA_COEFFS,1,4)+K2999*INDEX(THREEPTA_COEFFS,1,5)+L2998*INDEX(THREEPTA_COEFFS,1,6)+Z3002*Z3004</f>
        <v>#N/A</v>
      </c>
      <c r="AE2999" s="223" t="e">
        <f ca="1">INDEX(THREEPTPCT_COEFFS,1,1)+K2999*INDEX(THREEPTPCT_COEFFS,1,2)+L2998*INDEX(THREEPTPCT_COEFFS,1,3)+AA3002*AA3004</f>
        <v>#N/A</v>
      </c>
      <c r="AF2999" s="55" t="e">
        <f t="shared" ca="1" si="5175"/>
        <v>#N/A</v>
      </c>
      <c r="AG2999" s="223" t="e">
        <f ca="1">INDEX(TWOPTPCT_COEFFS,1,1)+AB2999*INDEX(TWOPTPCT_COEFFS,1,2)+I2998*INDEX(TWOPTPCT_COEFFS,1,3)+G2998*INDEX(TWOPTPCT_COEFFS,1,4)+L2998*INDEX(TWOPTPCT_COEFFS,1,5)+AB3002*AB3004</f>
        <v>#N/A</v>
      </c>
      <c r="AH2999" s="223" t="e">
        <f ca="1">INDEX(FTA_COEFFS,1,1)+O2999*INDEX(FTA_COEFFS,1,2)+N2998*INDEX(FTA_COEFFS,1,3)+(Q2999+R2999)*INDEX(FTA_COEFFS,1,4)+(Q2998+R2998)*INDEX(FTA_COEFFS,1,5)+M2998*INDEX(FTA_COEFFS,1,6)+AC3002*AC3004</f>
        <v>#N/A</v>
      </c>
      <c r="AI2999" s="223" t="e">
        <f ca="1">INDEX(FTPCT_COEFFS,1,1)+P2999*INDEX(FTPCT_COEFFS,1,2)+F2999*INDEX(FTPCT_COEFFS,1,3)+G2998*INDEX(FTPCT_COEFFS,1,4)+AD3002*AD3004</f>
        <v>#N/A</v>
      </c>
      <c r="AJ2999" s="338" t="e">
        <f t="shared" ca="1" si="5176"/>
        <v>#N/A</v>
      </c>
      <c r="AK2999" s="55"/>
      <c r="AL2999" s="55"/>
      <c r="AM2999" s="55"/>
      <c r="AN2999" s="55"/>
      <c r="AO2999" s="55"/>
      <c r="AP2999" s="55"/>
      <c r="AQ2999" s="55"/>
      <c r="AR2999" s="55"/>
    </row>
    <row r="3000" spans="1:45" x14ac:dyDescent="0.3">
      <c r="A3000" s="54" t="e">
        <f ca="1">IF(D2998&gt;(D2999+(AVERAGE(V2998,W2998)-AVERAGE(V2999,W2999))/2)+2.5,C2998,IF(D2999&gt;(D2998+(AVERAGE(V2999,W2999)-AVERAGE(V2998,W2998))/2)+2.5,C2999,"Close"))</f>
        <v>#N/A</v>
      </c>
      <c r="B3000" s="64" t="e">
        <f ca="1">IF(D2999&gt;D2998,C2999,C2998)</f>
        <v>#N/A</v>
      </c>
      <c r="D3000" s="56"/>
      <c r="X3000" s="55"/>
      <c r="Y3000" s="55"/>
      <c r="Z3000" s="55"/>
      <c r="AA3000" s="55"/>
      <c r="AB3000" s="55"/>
      <c r="AC3000" s="337"/>
      <c r="AD3000" s="337"/>
      <c r="AE3000" s="337"/>
      <c r="AF3000" s="337"/>
      <c r="AG3000" s="337"/>
      <c r="AH3000" s="337"/>
      <c r="AI3000" s="337"/>
      <c r="AJ3000" s="337"/>
      <c r="AK3000" s="337"/>
      <c r="AL3000" s="337"/>
      <c r="AM3000" s="55"/>
      <c r="AN3000" s="55"/>
      <c r="AO3000" s="55"/>
      <c r="AP3000" s="55"/>
      <c r="AQ3000" s="55"/>
      <c r="AR3000" s="55"/>
      <c r="AS3000" s="55"/>
    </row>
    <row r="3001" spans="1:45" x14ac:dyDescent="0.3">
      <c r="X3001" s="54" t="s">
        <v>1305</v>
      </c>
      <c r="Y3001" s="54" t="s">
        <v>128</v>
      </c>
      <c r="Z3001" s="54" t="s">
        <v>157</v>
      </c>
      <c r="AA3001" s="54" t="s">
        <v>151</v>
      </c>
      <c r="AB3001" s="54" t="s">
        <v>1327</v>
      </c>
      <c r="AC3001" s="54" t="s">
        <v>129</v>
      </c>
      <c r="AD3001" s="54" t="s">
        <v>116</v>
      </c>
      <c r="AE3001" s="54"/>
      <c r="AF3001" s="54"/>
      <c r="AG3001" s="54"/>
      <c r="AH3001" s="54"/>
      <c r="AI3001" s="54"/>
      <c r="AJ3001" s="54"/>
      <c r="AK3001" s="54"/>
      <c r="AL3001" s="54"/>
      <c r="AM3001" s="54"/>
      <c r="AN3001" s="54"/>
      <c r="AO3001" s="54"/>
      <c r="AP3001" s="54"/>
      <c r="AQ3001" s="54"/>
      <c r="AR3001" s="54"/>
      <c r="AS3001" s="54"/>
    </row>
    <row r="3002" spans="1:45" x14ac:dyDescent="0.3">
      <c r="X3002" s="54"/>
      <c r="Y3002" s="54">
        <f t="shared" ref="Y3002:AD3002" si="5179">Y2995</f>
        <v>6.4436999999999998</v>
      </c>
      <c r="Z3002" s="54">
        <f t="shared" si="5179"/>
        <v>4.9371</v>
      </c>
      <c r="AA3002" s="54">
        <f t="shared" si="5179"/>
        <v>11.350300000000001</v>
      </c>
      <c r="AB3002" s="54">
        <f t="shared" si="5179"/>
        <v>7.1900000000000006E-2</v>
      </c>
      <c r="AC3002" s="54">
        <f t="shared" si="5179"/>
        <v>6.2766000000000002</v>
      </c>
      <c r="AD3002" s="54">
        <f t="shared" si="5179"/>
        <v>11.042999999999999</v>
      </c>
      <c r="AE3002" s="54"/>
      <c r="AF3002" s="336"/>
      <c r="AG3002" s="336"/>
      <c r="AH3002" s="336"/>
      <c r="AI3002" s="54"/>
      <c r="AJ3002" s="54"/>
      <c r="AK3002" s="54"/>
      <c r="AL3002" s="54"/>
      <c r="AM3002" s="54"/>
      <c r="AN3002" s="54"/>
      <c r="AO3002" s="54"/>
      <c r="AP3002" s="54"/>
      <c r="AQ3002" s="54"/>
      <c r="AR3002" s="54"/>
      <c r="AS3002" s="54"/>
    </row>
    <row r="3003" spans="1:45" x14ac:dyDescent="0.3">
      <c r="D3003" s="56"/>
      <c r="X3003" s="336"/>
      <c r="Y3003" s="336">
        <f t="shared" ca="1" si="5071"/>
        <v>0.41058277131617993</v>
      </c>
      <c r="Z3003" s="336">
        <f t="shared" ca="1" si="5071"/>
        <v>0.11105434481142901</v>
      </c>
      <c r="AA3003" s="336">
        <f t="shared" ca="1" si="5071"/>
        <v>-1.9778344680374429E-3</v>
      </c>
      <c r="AB3003" s="336">
        <f t="shared" ca="1" si="5071"/>
        <v>-0.70735296320268737</v>
      </c>
      <c r="AC3003" s="336">
        <f t="shared" ca="1" si="5071"/>
        <v>1.4339877407626589</v>
      </c>
      <c r="AD3003" s="336">
        <f t="shared" ca="1" si="5071"/>
        <v>0.2810634968442835</v>
      </c>
      <c r="AE3003" s="336"/>
      <c r="AF3003" s="336"/>
      <c r="AG3003" s="336"/>
      <c r="AH3003" s="336"/>
      <c r="AI3003" s="54"/>
      <c r="AJ3003" s="54"/>
      <c r="AK3003" s="54"/>
      <c r="AL3003" s="336"/>
      <c r="AM3003" s="336"/>
      <c r="AN3003" s="336"/>
      <c r="AO3003" s="336"/>
      <c r="AP3003" s="54"/>
      <c r="AQ3003" s="336"/>
      <c r="AR3003" s="336"/>
      <c r="AS3003" s="336"/>
    </row>
    <row r="3004" spans="1:45" x14ac:dyDescent="0.3">
      <c r="C3004" s="54"/>
      <c r="D3004" s="56"/>
      <c r="Y3004" s="336">
        <f t="shared" ref="Y3004:AD3067" ca="1" si="5180">1.5*RAND()^2*IF(RAND()&gt;0.5,1,-1)</f>
        <v>-0.10452713181970304</v>
      </c>
      <c r="Z3004" s="336">
        <f t="shared" ca="1" si="5180"/>
        <v>-0.16899760873624764</v>
      </c>
      <c r="AA3004" s="336">
        <f t="shared" ca="1" si="5180"/>
        <v>-0.44586562198207869</v>
      </c>
      <c r="AB3004" s="336">
        <f t="shared" ca="1" si="5180"/>
        <v>1.2835906110465396</v>
      </c>
      <c r="AC3004" s="336">
        <f t="shared" ca="1" si="5180"/>
        <v>-0.37917337770249637</v>
      </c>
      <c r="AD3004" s="336">
        <f t="shared" ca="1" si="5180"/>
        <v>0.40987151939815725</v>
      </c>
      <c r="AE3004" s="55"/>
      <c r="AF3004" s="55"/>
      <c r="AG3004" s="55"/>
      <c r="AH3004" s="55"/>
      <c r="AI3004" s="55"/>
      <c r="AJ3004" s="55"/>
      <c r="AK3004" s="55"/>
      <c r="AL3004" s="55"/>
      <c r="AM3004" s="55"/>
      <c r="AN3004" s="55"/>
      <c r="AO3004" s="55"/>
      <c r="AP3004" s="55"/>
      <c r="AQ3004" s="55"/>
      <c r="AR3004" s="55"/>
      <c r="AS3004" s="55"/>
    </row>
    <row r="3005" spans="1:45" x14ac:dyDescent="0.3">
      <c r="B3005" s="54" t="s">
        <v>172</v>
      </c>
      <c r="C3005" s="53">
        <f>C2998</f>
        <v>0</v>
      </c>
      <c r="D3005" s="56" t="e">
        <f t="shared" ref="D3005:D3006" ca="1" si="5181">AJ3005</f>
        <v>#N/A</v>
      </c>
      <c r="E3005" s="52" t="e">
        <f t="shared" ref="E3005:W3005" si="5182">E2998</f>
        <v>#N/A</v>
      </c>
      <c r="F3005" s="52" t="e">
        <f t="shared" si="5182"/>
        <v>#N/A</v>
      </c>
      <c r="G3005" s="52" t="e">
        <f t="shared" si="5182"/>
        <v>#N/A</v>
      </c>
      <c r="H3005" s="52" t="e">
        <f t="shared" si="5182"/>
        <v>#N/A</v>
      </c>
      <c r="I3005" s="52" t="e">
        <f t="shared" si="5182"/>
        <v>#N/A</v>
      </c>
      <c r="J3005" s="52" t="e">
        <f t="shared" si="5182"/>
        <v>#N/A</v>
      </c>
      <c r="K3005" s="52" t="e">
        <f t="shared" si="5182"/>
        <v>#N/A</v>
      </c>
      <c r="L3005" s="52" t="e">
        <f t="shared" si="5182"/>
        <v>#N/A</v>
      </c>
      <c r="M3005" s="52" t="e">
        <f t="shared" si="5182"/>
        <v>#N/A</v>
      </c>
      <c r="N3005" s="52" t="e">
        <f t="shared" si="5182"/>
        <v>#N/A</v>
      </c>
      <c r="O3005" s="52" t="e">
        <f t="shared" si="5182"/>
        <v>#N/A</v>
      </c>
      <c r="P3005" s="52" t="e">
        <f t="shared" si="5182"/>
        <v>#N/A</v>
      </c>
      <c r="Q3005" s="52" t="e">
        <f t="shared" si="5182"/>
        <v>#N/A</v>
      </c>
      <c r="R3005" s="52" t="e">
        <f t="shared" si="5182"/>
        <v>#N/A</v>
      </c>
      <c r="S3005" s="52" t="e">
        <f t="shared" si="5182"/>
        <v>#N/A</v>
      </c>
      <c r="T3005" s="52" t="e">
        <f t="shared" si="5182"/>
        <v>#N/A</v>
      </c>
      <c r="U3005" s="52" t="e">
        <f t="shared" si="5182"/>
        <v>#N/A</v>
      </c>
      <c r="V3005" s="52" t="e">
        <f t="shared" si="5182"/>
        <v>#N/A</v>
      </c>
      <c r="W3005" s="52" t="e">
        <f t="shared" si="5182"/>
        <v>#N/A</v>
      </c>
      <c r="X3005" s="55" t="e">
        <f t="shared" ref="X3005:X3006" si="5183">(H3005-(O3005*P3005)/100-3*(J3005*K3005)/100)/2</f>
        <v>#N/A</v>
      </c>
      <c r="Y3005" s="55" t="e">
        <f t="shared" ref="Y3005:Y3006" si="5184">SUM(X3005,(J3005*K3005/100))/(F3005/100)</f>
        <v>#N/A</v>
      </c>
      <c r="Z3005" s="55" t="e">
        <f t="shared" ref="Z3005" si="5185">U3005*0.5+U3006*0.5</f>
        <v>#N/A</v>
      </c>
      <c r="AA3005" s="55" t="e">
        <f t="shared" ref="AA3005:AA3006" si="5186">J3005/Y3005</f>
        <v>#N/A</v>
      </c>
      <c r="AB3005" s="336" t="e">
        <f t="shared" ref="AB3005:AB3006" si="5187">X3005/(Y3005-J3005)</f>
        <v>#N/A</v>
      </c>
      <c r="AC3005" s="223" t="e">
        <f ca="1">INDEX(FGA_COEFFS,1,1)+Z3005*INDEX(FGA_COEFFS,1,2)+Y3005*INDEX(FGA_COEFFS,1,3)+R3005*INDEX(FGA_COEFFS,1,4)+Q3006*INDEX(FGA_COEFFS,1,5)+S3005*INDEX(FGA_COEFFS,1,6)+T3006*INDEX(FGA_COEFFS,1,7)+M3006*INDEX(FGA_COEFFS,1,8)+Y3009*Y3010</f>
        <v>#N/A</v>
      </c>
      <c r="AD3005" s="223" t="e">
        <f ca="1">INDEX(THREEPTA_COEFFS,1,1)+AC3005*INDEX(THREEPTA_COEFFS,1,2)+J3005*INDEX(THREEPTA_COEFFS,1,3)+AA3005*INDEX(THREEPTA_COEFFS,1,4)+K3005*INDEX(THREEPTA_COEFFS,1,5)+L3006*INDEX(THREEPTA_COEFFS,1,6)+Z3009*Z3010</f>
        <v>#N/A</v>
      </c>
      <c r="AE3005" s="223" t="e">
        <f ca="1">INDEX(THREEPTPCT_COEFFS,1,1)+K3005*INDEX(THREEPTPCT_COEFFS,1,2)+L3006*INDEX(THREEPTPCT_COEFFS,1,3)+AA3009*AA3010</f>
        <v>#N/A</v>
      </c>
      <c r="AF3005" s="55" t="e">
        <f t="shared" ref="AF3005:AF3006" ca="1" si="5188">AC3005-AD3005</f>
        <v>#N/A</v>
      </c>
      <c r="AG3005" s="223" t="e">
        <f ca="1">INDEX(TWOPTPCT_COEFFS,1,1)+AB3005*INDEX(TWOPTPCT_COEFFS,1,2)+I3006*INDEX(TWOPTPCT_COEFFS,1,3)+G3006*INDEX(TWOPTPCT_COEFFS,1,4)+L3006*INDEX(TWOPTPCT_COEFFS,1,5)+AB3009*AB3010</f>
        <v>#N/A</v>
      </c>
      <c r="AH3005" s="223" t="e">
        <f ca="1">INDEX(FTA_COEFFS,1,1)+O3005*INDEX(FTA_COEFFS,1,2)+N3006*INDEX(FTA_COEFFS,1,3)+(Q3005+R3005)*INDEX(FTA_COEFFS,1,4)+(Q3006+R3006)*INDEX(FTA_COEFFS,1,5)+M3006*INDEX(FTA_COEFFS,1,6)+AC3009*AC3010</f>
        <v>#N/A</v>
      </c>
      <c r="AI3005" s="223" t="e">
        <f ca="1">INDEX(FTPCT_COEFFS,1,1)+P3005*INDEX(FTPCT_COEFFS,1,2)+F3005*INDEX(FTPCT_COEFFS,1,3)+G3006*INDEX(FTPCT_COEFFS,1,4)+AD3009*AD3010</f>
        <v>#N/A</v>
      </c>
      <c r="AJ3005" s="338" t="e">
        <f t="shared" ref="AJ3005:AJ3006" ca="1" si="5189">AD3005*AE3005/100+AF3005*AG3005+AH3005*AI3005/100</f>
        <v>#N/A</v>
      </c>
      <c r="AK3005" s="55"/>
      <c r="AL3005" s="55"/>
      <c r="AM3005" s="55"/>
      <c r="AN3005" s="55"/>
      <c r="AO3005" s="55"/>
      <c r="AP3005" s="55"/>
      <c r="AQ3005" s="55"/>
      <c r="AR3005" s="55"/>
    </row>
    <row r="3006" spans="1:45" x14ac:dyDescent="0.3">
      <c r="B3006" s="54" t="s">
        <v>175</v>
      </c>
      <c r="C3006" s="54">
        <f>C2999</f>
        <v>0</v>
      </c>
      <c r="D3006" s="56" t="e">
        <f t="shared" ca="1" si="5181"/>
        <v>#N/A</v>
      </c>
      <c r="E3006" s="52" t="e">
        <f t="shared" ref="E3006:W3006" si="5190">E2999</f>
        <v>#N/A</v>
      </c>
      <c r="F3006" s="52" t="e">
        <f t="shared" si="5190"/>
        <v>#N/A</v>
      </c>
      <c r="G3006" s="52" t="e">
        <f t="shared" si="5190"/>
        <v>#N/A</v>
      </c>
      <c r="H3006" s="52" t="e">
        <f t="shared" si="5190"/>
        <v>#N/A</v>
      </c>
      <c r="I3006" s="52" t="e">
        <f t="shared" si="5190"/>
        <v>#N/A</v>
      </c>
      <c r="J3006" s="52" t="e">
        <f t="shared" si="5190"/>
        <v>#N/A</v>
      </c>
      <c r="K3006" s="52" t="e">
        <f t="shared" si="5190"/>
        <v>#N/A</v>
      </c>
      <c r="L3006" s="52" t="e">
        <f t="shared" si="5190"/>
        <v>#N/A</v>
      </c>
      <c r="M3006" s="52" t="e">
        <f t="shared" si="5190"/>
        <v>#N/A</v>
      </c>
      <c r="N3006" s="52" t="e">
        <f t="shared" si="5190"/>
        <v>#N/A</v>
      </c>
      <c r="O3006" s="52" t="e">
        <f t="shared" si="5190"/>
        <v>#N/A</v>
      </c>
      <c r="P3006" s="52" t="e">
        <f t="shared" si="5190"/>
        <v>#N/A</v>
      </c>
      <c r="Q3006" s="52" t="e">
        <f t="shared" si="5190"/>
        <v>#N/A</v>
      </c>
      <c r="R3006" s="52" t="e">
        <f t="shared" si="5190"/>
        <v>#N/A</v>
      </c>
      <c r="S3006" s="52" t="e">
        <f t="shared" si="5190"/>
        <v>#N/A</v>
      </c>
      <c r="T3006" s="52" t="e">
        <f t="shared" si="5190"/>
        <v>#N/A</v>
      </c>
      <c r="U3006" s="52" t="e">
        <f t="shared" si="5190"/>
        <v>#N/A</v>
      </c>
      <c r="V3006" s="52" t="e">
        <f t="shared" si="5190"/>
        <v>#N/A</v>
      </c>
      <c r="W3006" s="52" t="e">
        <f t="shared" si="5190"/>
        <v>#N/A</v>
      </c>
      <c r="X3006" s="55" t="e">
        <f t="shared" si="5183"/>
        <v>#N/A</v>
      </c>
      <c r="Y3006" s="55" t="e">
        <f t="shared" si="5184"/>
        <v>#N/A</v>
      </c>
      <c r="Z3006" s="55" t="e">
        <f t="shared" ref="Z3006" si="5191">Z3005</f>
        <v>#N/A</v>
      </c>
      <c r="AA3006" s="55" t="e">
        <f t="shared" si="5186"/>
        <v>#N/A</v>
      </c>
      <c r="AB3006" s="336" t="e">
        <f t="shared" si="5187"/>
        <v>#N/A</v>
      </c>
      <c r="AC3006" s="223" t="e">
        <f ca="1">INDEX(FGA_COEFFS,1,1)+Z3006*INDEX(FGA_COEFFS,1,2)+Y3006*INDEX(FGA_COEFFS,1,3)+R3006*INDEX(FGA_COEFFS,1,4)+Q3005*INDEX(FGA_COEFFS,1,5)+S3006*INDEX(FGA_COEFFS,1,6)+T3005*INDEX(FGA_COEFFS,1,7)+M3005*INDEX(FGA_COEFFS,1,8)+Y3009*Y3011</f>
        <v>#N/A</v>
      </c>
      <c r="AD3006" s="223" t="e">
        <f ca="1">INDEX(THREEPTA_COEFFS,1,1)+AC3006*INDEX(THREEPTA_COEFFS,1,2)+J3006*INDEX(THREEPTA_COEFFS,1,3)+AA3006*INDEX(THREEPTA_COEFFS,1,4)+K3006*INDEX(THREEPTA_COEFFS,1,5)+L3005*INDEX(THREEPTA_COEFFS,1,6)+Z3009*Z3011</f>
        <v>#N/A</v>
      </c>
      <c r="AE3006" s="223" t="e">
        <f ca="1">INDEX(THREEPTPCT_COEFFS,1,1)+K3006*INDEX(THREEPTPCT_COEFFS,1,2)+L3005*INDEX(THREEPTPCT_COEFFS,1,3)+AA3009*AA3011</f>
        <v>#N/A</v>
      </c>
      <c r="AF3006" s="55" t="e">
        <f t="shared" ca="1" si="5188"/>
        <v>#N/A</v>
      </c>
      <c r="AG3006" s="223" t="e">
        <f ca="1">INDEX(TWOPTPCT_COEFFS,1,1)+AB3006*INDEX(TWOPTPCT_COEFFS,1,2)+I3005*INDEX(TWOPTPCT_COEFFS,1,3)+G3005*INDEX(TWOPTPCT_COEFFS,1,4)+L3005*INDEX(TWOPTPCT_COEFFS,1,5)+AB3009*AB3011</f>
        <v>#N/A</v>
      </c>
      <c r="AH3006" s="223" t="e">
        <f ca="1">INDEX(FTA_COEFFS,1,1)+O3006*INDEX(FTA_COEFFS,1,2)+N3005*INDEX(FTA_COEFFS,1,3)+(Q3006+R3006)*INDEX(FTA_COEFFS,1,4)+(Q3005+R3005)*INDEX(FTA_COEFFS,1,5)+M3005*INDEX(FTA_COEFFS,1,6)+AC3009*AC3011</f>
        <v>#N/A</v>
      </c>
      <c r="AI3006" s="223" t="e">
        <f ca="1">INDEX(FTPCT_COEFFS,1,1)+P3006*INDEX(FTPCT_COEFFS,1,2)+F3006*INDEX(FTPCT_COEFFS,1,3)+G3005*INDEX(FTPCT_COEFFS,1,4)+AD3009*AD3011</f>
        <v>#N/A</v>
      </c>
      <c r="AJ3006" s="338" t="e">
        <f t="shared" ca="1" si="5189"/>
        <v>#N/A</v>
      </c>
      <c r="AK3006" s="55"/>
      <c r="AL3006" s="55"/>
      <c r="AM3006" s="55"/>
      <c r="AN3006" s="55"/>
      <c r="AO3006" s="55"/>
      <c r="AP3006" s="55"/>
      <c r="AQ3006" s="55"/>
      <c r="AR3006" s="55"/>
    </row>
    <row r="3007" spans="1:45" x14ac:dyDescent="0.3">
      <c r="A3007" s="54" t="e">
        <f ca="1">IF(D3005&gt;(D3006+(AVERAGE(V3005,W3005)-AVERAGE(V3006,W3006))/2)+2.5,C3005,IF(D3006&gt;(D3005+(AVERAGE(V3006,W3006)-AVERAGE(V3005,W3005))/2)+2.5,C3006,"Close"))</f>
        <v>#N/A</v>
      </c>
      <c r="B3007" s="64" t="e">
        <f ca="1">IF(D3006&gt;D3005,C3006,C3005)</f>
        <v>#N/A</v>
      </c>
      <c r="D3007" s="56"/>
      <c r="X3007" s="55"/>
      <c r="Y3007" s="55"/>
      <c r="Z3007" s="55"/>
      <c r="AA3007" s="55"/>
      <c r="AB3007" s="55"/>
      <c r="AC3007" s="337"/>
      <c r="AD3007" s="337"/>
      <c r="AE3007" s="337"/>
      <c r="AF3007" s="337"/>
      <c r="AG3007" s="337"/>
      <c r="AH3007" s="337"/>
      <c r="AI3007" s="337"/>
      <c r="AJ3007" s="337"/>
      <c r="AK3007" s="337"/>
      <c r="AL3007" s="337"/>
      <c r="AM3007" s="55"/>
      <c r="AN3007" s="55"/>
      <c r="AO3007" s="55"/>
      <c r="AP3007" s="55"/>
      <c r="AQ3007" s="55"/>
      <c r="AR3007" s="55"/>
      <c r="AS3007" s="55"/>
    </row>
    <row r="3008" spans="1:45" x14ac:dyDescent="0.3">
      <c r="X3008" s="54" t="s">
        <v>1305</v>
      </c>
      <c r="Y3008" s="54" t="s">
        <v>128</v>
      </c>
      <c r="Z3008" s="54" t="s">
        <v>157</v>
      </c>
      <c r="AA3008" s="54" t="s">
        <v>151</v>
      </c>
      <c r="AB3008" s="54" t="s">
        <v>1327</v>
      </c>
      <c r="AC3008" s="54" t="s">
        <v>129</v>
      </c>
      <c r="AD3008" s="54" t="s">
        <v>116</v>
      </c>
      <c r="AE3008" s="54"/>
      <c r="AF3008" s="54"/>
      <c r="AG3008" s="54"/>
      <c r="AH3008" s="54"/>
      <c r="AI3008" s="54"/>
      <c r="AJ3008" s="54"/>
      <c r="AK3008" s="54"/>
      <c r="AL3008" s="54"/>
      <c r="AM3008" s="54"/>
      <c r="AN3008" s="54"/>
      <c r="AO3008" s="54"/>
      <c r="AP3008" s="54"/>
      <c r="AQ3008" s="54"/>
      <c r="AR3008" s="54"/>
      <c r="AS3008" s="54"/>
    </row>
    <row r="3009" spans="1:45" x14ac:dyDescent="0.3">
      <c r="X3009" s="54"/>
      <c r="Y3009" s="54">
        <f t="shared" ref="Y3009:AD3009" si="5192">Y3002</f>
        <v>6.4436999999999998</v>
      </c>
      <c r="Z3009" s="54">
        <f t="shared" si="5192"/>
        <v>4.9371</v>
      </c>
      <c r="AA3009" s="54">
        <f t="shared" si="5192"/>
        <v>11.350300000000001</v>
      </c>
      <c r="AB3009" s="54">
        <f t="shared" si="5192"/>
        <v>7.1900000000000006E-2</v>
      </c>
      <c r="AC3009" s="54">
        <f t="shared" si="5192"/>
        <v>6.2766000000000002</v>
      </c>
      <c r="AD3009" s="54">
        <f t="shared" si="5192"/>
        <v>11.042999999999999</v>
      </c>
      <c r="AE3009" s="54"/>
      <c r="AF3009" s="336"/>
      <c r="AG3009" s="336"/>
      <c r="AH3009" s="336"/>
      <c r="AI3009" s="54"/>
      <c r="AJ3009" s="54"/>
      <c r="AK3009" s="54"/>
      <c r="AL3009" s="54"/>
      <c r="AM3009" s="54"/>
      <c r="AN3009" s="54"/>
      <c r="AO3009" s="54"/>
      <c r="AP3009" s="54"/>
      <c r="AQ3009" s="54"/>
      <c r="AR3009" s="54"/>
      <c r="AS3009" s="54"/>
    </row>
    <row r="3010" spans="1:45" x14ac:dyDescent="0.3">
      <c r="D3010" s="56"/>
      <c r="X3010" s="336"/>
      <c r="Y3010" s="336">
        <f t="shared" ca="1" si="5180"/>
        <v>1.4771913998544932</v>
      </c>
      <c r="Z3010" s="336">
        <f t="shared" ca="1" si="5180"/>
        <v>-1.4486509169914334</v>
      </c>
      <c r="AA3010" s="336">
        <f t="shared" ca="1" si="5180"/>
        <v>-0.94600213025207081</v>
      </c>
      <c r="AB3010" s="336">
        <f t="shared" ca="1" si="5180"/>
        <v>-1.2918460819728783</v>
      </c>
      <c r="AC3010" s="336">
        <f t="shared" ca="1" si="5180"/>
        <v>-9.4635110335188934E-3</v>
      </c>
      <c r="AD3010" s="336">
        <f t="shared" ca="1" si="5180"/>
        <v>-3.0711664227161012E-2</v>
      </c>
      <c r="AE3010" s="336"/>
      <c r="AF3010" s="336"/>
      <c r="AG3010" s="336"/>
      <c r="AH3010" s="336"/>
      <c r="AI3010" s="54"/>
      <c r="AJ3010" s="54"/>
      <c r="AK3010" s="54"/>
      <c r="AL3010" s="336"/>
      <c r="AM3010" s="336"/>
      <c r="AN3010" s="336"/>
      <c r="AO3010" s="336"/>
      <c r="AP3010" s="54"/>
      <c r="AQ3010" s="336"/>
      <c r="AR3010" s="336"/>
      <c r="AS3010" s="336"/>
    </row>
    <row r="3011" spans="1:45" x14ac:dyDescent="0.3">
      <c r="C3011" s="54"/>
      <c r="D3011" s="56"/>
      <c r="Y3011" s="336">
        <f t="shared" ca="1" si="5180"/>
        <v>-0.26878846061397038</v>
      </c>
      <c r="Z3011" s="336">
        <f t="shared" ca="1" si="5180"/>
        <v>0.24163760746564525</v>
      </c>
      <c r="AA3011" s="336">
        <f t="shared" ca="1" si="5180"/>
        <v>0.55941461707859375</v>
      </c>
      <c r="AB3011" s="336">
        <f t="shared" ca="1" si="5180"/>
        <v>0.38474228005961753</v>
      </c>
      <c r="AC3011" s="336">
        <f t="shared" ca="1" si="5180"/>
        <v>-5.1813340107374539E-2</v>
      </c>
      <c r="AD3011" s="336">
        <f t="shared" ca="1" si="5180"/>
        <v>5.6293542152873972E-2</v>
      </c>
      <c r="AE3011" s="55"/>
      <c r="AF3011" s="55"/>
      <c r="AG3011" s="55"/>
      <c r="AH3011" s="55"/>
      <c r="AI3011" s="55"/>
      <c r="AJ3011" s="55"/>
      <c r="AK3011" s="55"/>
      <c r="AL3011" s="55"/>
      <c r="AM3011" s="55"/>
      <c r="AN3011" s="55"/>
      <c r="AO3011" s="55"/>
      <c r="AP3011" s="55"/>
      <c r="AQ3011" s="55"/>
      <c r="AR3011" s="55"/>
      <c r="AS3011" s="55"/>
    </row>
    <row r="3012" spans="1:45" x14ac:dyDescent="0.3">
      <c r="B3012" s="54" t="s">
        <v>172</v>
      </c>
      <c r="C3012" s="53">
        <f>C3005</f>
        <v>0</v>
      </c>
      <c r="D3012" s="56" t="e">
        <f t="shared" ref="D3012:D3013" ca="1" si="5193">AJ3012</f>
        <v>#N/A</v>
      </c>
      <c r="E3012" s="52" t="e">
        <f t="shared" ref="E3012:W3012" si="5194">E3005</f>
        <v>#N/A</v>
      </c>
      <c r="F3012" s="52" t="e">
        <f t="shared" si="5194"/>
        <v>#N/A</v>
      </c>
      <c r="G3012" s="52" t="e">
        <f t="shared" si="5194"/>
        <v>#N/A</v>
      </c>
      <c r="H3012" s="52" t="e">
        <f t="shared" si="5194"/>
        <v>#N/A</v>
      </c>
      <c r="I3012" s="52" t="e">
        <f t="shared" si="5194"/>
        <v>#N/A</v>
      </c>
      <c r="J3012" s="52" t="e">
        <f t="shared" si="5194"/>
        <v>#N/A</v>
      </c>
      <c r="K3012" s="52" t="e">
        <f t="shared" si="5194"/>
        <v>#N/A</v>
      </c>
      <c r="L3012" s="52" t="e">
        <f t="shared" si="5194"/>
        <v>#N/A</v>
      </c>
      <c r="M3012" s="52" t="e">
        <f t="shared" si="5194"/>
        <v>#N/A</v>
      </c>
      <c r="N3012" s="52" t="e">
        <f t="shared" si="5194"/>
        <v>#N/A</v>
      </c>
      <c r="O3012" s="52" t="e">
        <f t="shared" si="5194"/>
        <v>#N/A</v>
      </c>
      <c r="P3012" s="52" t="e">
        <f t="shared" si="5194"/>
        <v>#N/A</v>
      </c>
      <c r="Q3012" s="52" t="e">
        <f t="shared" si="5194"/>
        <v>#N/A</v>
      </c>
      <c r="R3012" s="52" t="e">
        <f t="shared" si="5194"/>
        <v>#N/A</v>
      </c>
      <c r="S3012" s="52" t="e">
        <f t="shared" si="5194"/>
        <v>#N/A</v>
      </c>
      <c r="T3012" s="52" t="e">
        <f t="shared" si="5194"/>
        <v>#N/A</v>
      </c>
      <c r="U3012" s="52" t="e">
        <f t="shared" si="5194"/>
        <v>#N/A</v>
      </c>
      <c r="V3012" s="52" t="e">
        <f t="shared" si="5194"/>
        <v>#N/A</v>
      </c>
      <c r="W3012" s="52" t="e">
        <f t="shared" si="5194"/>
        <v>#N/A</v>
      </c>
      <c r="X3012" s="55" t="e">
        <f t="shared" ref="X3012:X3013" si="5195">(H3012-(O3012*P3012)/100-3*(J3012*K3012)/100)/2</f>
        <v>#N/A</v>
      </c>
      <c r="Y3012" s="55" t="e">
        <f t="shared" ref="Y3012:Y3013" si="5196">SUM(X3012,(J3012*K3012/100))/(F3012/100)</f>
        <v>#N/A</v>
      </c>
      <c r="Z3012" s="55" t="e">
        <f t="shared" ref="Z3012" si="5197">U3012*0.5+U3013*0.5</f>
        <v>#N/A</v>
      </c>
      <c r="AA3012" s="55" t="e">
        <f t="shared" ref="AA3012:AA3013" si="5198">J3012/Y3012</f>
        <v>#N/A</v>
      </c>
      <c r="AB3012" s="336" t="e">
        <f t="shared" ref="AB3012:AB3013" si="5199">X3012/(Y3012-J3012)</f>
        <v>#N/A</v>
      </c>
      <c r="AC3012" s="223" t="e">
        <f ca="1">INDEX(FGA_COEFFS,1,1)+Z3012*INDEX(FGA_COEFFS,1,2)+Y3012*INDEX(FGA_COEFFS,1,3)+R3012*INDEX(FGA_COEFFS,1,4)+Q3013*INDEX(FGA_COEFFS,1,5)+S3012*INDEX(FGA_COEFFS,1,6)+T3013*INDEX(FGA_COEFFS,1,7)+M3013*INDEX(FGA_COEFFS,1,8)+Y3016*Y3017</f>
        <v>#N/A</v>
      </c>
      <c r="AD3012" s="223" t="e">
        <f ca="1">INDEX(THREEPTA_COEFFS,1,1)+AC3012*INDEX(THREEPTA_COEFFS,1,2)+J3012*INDEX(THREEPTA_COEFFS,1,3)+AA3012*INDEX(THREEPTA_COEFFS,1,4)+K3012*INDEX(THREEPTA_COEFFS,1,5)+L3013*INDEX(THREEPTA_COEFFS,1,6)+Z3016*Z3017</f>
        <v>#N/A</v>
      </c>
      <c r="AE3012" s="223" t="e">
        <f ca="1">INDEX(THREEPTPCT_COEFFS,1,1)+K3012*INDEX(THREEPTPCT_COEFFS,1,2)+L3013*INDEX(THREEPTPCT_COEFFS,1,3)+AA3016*AA3017</f>
        <v>#N/A</v>
      </c>
      <c r="AF3012" s="55" t="e">
        <f t="shared" ref="AF3012:AF3013" ca="1" si="5200">AC3012-AD3012</f>
        <v>#N/A</v>
      </c>
      <c r="AG3012" s="223" t="e">
        <f ca="1">INDEX(TWOPTPCT_COEFFS,1,1)+AB3012*INDEX(TWOPTPCT_COEFFS,1,2)+I3013*INDEX(TWOPTPCT_COEFFS,1,3)+G3013*INDEX(TWOPTPCT_COEFFS,1,4)+L3013*INDEX(TWOPTPCT_COEFFS,1,5)+AB3016*AB3017</f>
        <v>#N/A</v>
      </c>
      <c r="AH3012" s="223" t="e">
        <f ca="1">INDEX(FTA_COEFFS,1,1)+O3012*INDEX(FTA_COEFFS,1,2)+N3013*INDEX(FTA_COEFFS,1,3)+(Q3012+R3012)*INDEX(FTA_COEFFS,1,4)+(Q3013+R3013)*INDEX(FTA_COEFFS,1,5)+M3013*INDEX(FTA_COEFFS,1,6)+AC3016*AC3017</f>
        <v>#N/A</v>
      </c>
      <c r="AI3012" s="223" t="e">
        <f ca="1">INDEX(FTPCT_COEFFS,1,1)+P3012*INDEX(FTPCT_COEFFS,1,2)+F3012*INDEX(FTPCT_COEFFS,1,3)+G3013*INDEX(FTPCT_COEFFS,1,4)+AD3016*AD3017</f>
        <v>#N/A</v>
      </c>
      <c r="AJ3012" s="338" t="e">
        <f t="shared" ref="AJ3012:AJ3013" ca="1" si="5201">AD3012*AE3012/100+AF3012*AG3012+AH3012*AI3012/100</f>
        <v>#N/A</v>
      </c>
      <c r="AK3012" s="55"/>
      <c r="AL3012" s="55"/>
      <c r="AM3012" s="55"/>
      <c r="AN3012" s="55"/>
      <c r="AO3012" s="55"/>
      <c r="AP3012" s="55"/>
      <c r="AQ3012" s="55"/>
      <c r="AR3012" s="55"/>
    </row>
    <row r="3013" spans="1:45" x14ac:dyDescent="0.3">
      <c r="B3013" s="54" t="s">
        <v>175</v>
      </c>
      <c r="C3013" s="54">
        <f>C3006</f>
        <v>0</v>
      </c>
      <c r="D3013" s="56" t="e">
        <f t="shared" ca="1" si="5193"/>
        <v>#N/A</v>
      </c>
      <c r="E3013" s="52" t="e">
        <f t="shared" ref="E3013:W3013" si="5202">E3006</f>
        <v>#N/A</v>
      </c>
      <c r="F3013" s="52" t="e">
        <f t="shared" si="5202"/>
        <v>#N/A</v>
      </c>
      <c r="G3013" s="52" t="e">
        <f t="shared" si="5202"/>
        <v>#N/A</v>
      </c>
      <c r="H3013" s="52" t="e">
        <f t="shared" si="5202"/>
        <v>#N/A</v>
      </c>
      <c r="I3013" s="52" t="e">
        <f t="shared" si="5202"/>
        <v>#N/A</v>
      </c>
      <c r="J3013" s="52" t="e">
        <f t="shared" si="5202"/>
        <v>#N/A</v>
      </c>
      <c r="K3013" s="52" t="e">
        <f t="shared" si="5202"/>
        <v>#N/A</v>
      </c>
      <c r="L3013" s="52" t="e">
        <f t="shared" si="5202"/>
        <v>#N/A</v>
      </c>
      <c r="M3013" s="52" t="e">
        <f t="shared" si="5202"/>
        <v>#N/A</v>
      </c>
      <c r="N3013" s="52" t="e">
        <f t="shared" si="5202"/>
        <v>#N/A</v>
      </c>
      <c r="O3013" s="52" t="e">
        <f t="shared" si="5202"/>
        <v>#N/A</v>
      </c>
      <c r="P3013" s="52" t="e">
        <f t="shared" si="5202"/>
        <v>#N/A</v>
      </c>
      <c r="Q3013" s="52" t="e">
        <f t="shared" si="5202"/>
        <v>#N/A</v>
      </c>
      <c r="R3013" s="52" t="e">
        <f t="shared" si="5202"/>
        <v>#N/A</v>
      </c>
      <c r="S3013" s="52" t="e">
        <f t="shared" si="5202"/>
        <v>#N/A</v>
      </c>
      <c r="T3013" s="52" t="e">
        <f t="shared" si="5202"/>
        <v>#N/A</v>
      </c>
      <c r="U3013" s="52" t="e">
        <f t="shared" si="5202"/>
        <v>#N/A</v>
      </c>
      <c r="V3013" s="52" t="e">
        <f t="shared" si="5202"/>
        <v>#N/A</v>
      </c>
      <c r="W3013" s="52" t="e">
        <f t="shared" si="5202"/>
        <v>#N/A</v>
      </c>
      <c r="X3013" s="55" t="e">
        <f t="shared" si="5195"/>
        <v>#N/A</v>
      </c>
      <c r="Y3013" s="55" t="e">
        <f t="shared" si="5196"/>
        <v>#N/A</v>
      </c>
      <c r="Z3013" s="55" t="e">
        <f t="shared" ref="Z3013" si="5203">Z3012</f>
        <v>#N/A</v>
      </c>
      <c r="AA3013" s="55" t="e">
        <f t="shared" si="5198"/>
        <v>#N/A</v>
      </c>
      <c r="AB3013" s="336" t="e">
        <f t="shared" si="5199"/>
        <v>#N/A</v>
      </c>
      <c r="AC3013" s="223" t="e">
        <f ca="1">INDEX(FGA_COEFFS,1,1)+Z3013*INDEX(FGA_COEFFS,1,2)+Y3013*INDEX(FGA_COEFFS,1,3)+R3013*INDEX(FGA_COEFFS,1,4)+Q3012*INDEX(FGA_COEFFS,1,5)+S3013*INDEX(FGA_COEFFS,1,6)+T3012*INDEX(FGA_COEFFS,1,7)+M3012*INDEX(FGA_COEFFS,1,8)+Y3016*Y3018</f>
        <v>#N/A</v>
      </c>
      <c r="AD3013" s="223" t="e">
        <f ca="1">INDEX(THREEPTA_COEFFS,1,1)+AC3013*INDEX(THREEPTA_COEFFS,1,2)+J3013*INDEX(THREEPTA_COEFFS,1,3)+AA3013*INDEX(THREEPTA_COEFFS,1,4)+K3013*INDEX(THREEPTA_COEFFS,1,5)+L3012*INDEX(THREEPTA_COEFFS,1,6)+Z3016*Z3018</f>
        <v>#N/A</v>
      </c>
      <c r="AE3013" s="223" t="e">
        <f ca="1">INDEX(THREEPTPCT_COEFFS,1,1)+K3013*INDEX(THREEPTPCT_COEFFS,1,2)+L3012*INDEX(THREEPTPCT_COEFFS,1,3)+AA3016*AA3018</f>
        <v>#N/A</v>
      </c>
      <c r="AF3013" s="55" t="e">
        <f t="shared" ca="1" si="5200"/>
        <v>#N/A</v>
      </c>
      <c r="AG3013" s="223" t="e">
        <f ca="1">INDEX(TWOPTPCT_COEFFS,1,1)+AB3013*INDEX(TWOPTPCT_COEFFS,1,2)+I3012*INDEX(TWOPTPCT_COEFFS,1,3)+G3012*INDEX(TWOPTPCT_COEFFS,1,4)+L3012*INDEX(TWOPTPCT_COEFFS,1,5)+AB3016*AB3018</f>
        <v>#N/A</v>
      </c>
      <c r="AH3013" s="223" t="e">
        <f ca="1">INDEX(FTA_COEFFS,1,1)+O3013*INDEX(FTA_COEFFS,1,2)+N3012*INDEX(FTA_COEFFS,1,3)+(Q3013+R3013)*INDEX(FTA_COEFFS,1,4)+(Q3012+R3012)*INDEX(FTA_COEFFS,1,5)+M3012*INDEX(FTA_COEFFS,1,6)+AC3016*AC3018</f>
        <v>#N/A</v>
      </c>
      <c r="AI3013" s="223" t="e">
        <f ca="1">INDEX(FTPCT_COEFFS,1,1)+P3013*INDEX(FTPCT_COEFFS,1,2)+F3013*INDEX(FTPCT_COEFFS,1,3)+G3012*INDEX(FTPCT_COEFFS,1,4)+AD3016*AD3018</f>
        <v>#N/A</v>
      </c>
      <c r="AJ3013" s="338" t="e">
        <f t="shared" ca="1" si="5201"/>
        <v>#N/A</v>
      </c>
      <c r="AK3013" s="55"/>
      <c r="AL3013" s="55"/>
      <c r="AM3013" s="55"/>
      <c r="AN3013" s="55"/>
      <c r="AO3013" s="55"/>
      <c r="AP3013" s="55"/>
      <c r="AQ3013" s="55"/>
      <c r="AR3013" s="55"/>
    </row>
    <row r="3014" spans="1:45" x14ac:dyDescent="0.3">
      <c r="A3014" s="54" t="e">
        <f ca="1">IF(D3012&gt;(D3013+(AVERAGE(V3012,W3012)-AVERAGE(V3013,W3013))/2)+2.5,C3012,IF(D3013&gt;(D3012+(AVERAGE(V3013,W3013)-AVERAGE(V3012,W3012))/2)+2.5,C3013,"Close"))</f>
        <v>#N/A</v>
      </c>
      <c r="B3014" s="64" t="e">
        <f ca="1">IF(D3013&gt;D3012,C3013,C3012)</f>
        <v>#N/A</v>
      </c>
      <c r="D3014" s="56"/>
      <c r="X3014" s="55"/>
      <c r="Y3014" s="55"/>
      <c r="Z3014" s="55"/>
      <c r="AA3014" s="55"/>
      <c r="AB3014" s="55"/>
      <c r="AC3014" s="337"/>
      <c r="AD3014" s="337"/>
      <c r="AE3014" s="337"/>
      <c r="AF3014" s="337"/>
      <c r="AG3014" s="337"/>
      <c r="AH3014" s="337"/>
      <c r="AI3014" s="337"/>
      <c r="AJ3014" s="337"/>
      <c r="AK3014" s="337"/>
      <c r="AL3014" s="337"/>
      <c r="AM3014" s="55"/>
      <c r="AN3014" s="55"/>
      <c r="AO3014" s="55"/>
      <c r="AP3014" s="55"/>
      <c r="AQ3014" s="55"/>
      <c r="AR3014" s="55"/>
      <c r="AS3014" s="55"/>
    </row>
    <row r="3015" spans="1:45" x14ac:dyDescent="0.3">
      <c r="X3015" s="54" t="s">
        <v>1305</v>
      </c>
      <c r="Y3015" s="54" t="s">
        <v>128</v>
      </c>
      <c r="Z3015" s="54" t="s">
        <v>157</v>
      </c>
      <c r="AA3015" s="54" t="s">
        <v>151</v>
      </c>
      <c r="AB3015" s="54" t="s">
        <v>1327</v>
      </c>
      <c r="AC3015" s="54" t="s">
        <v>129</v>
      </c>
      <c r="AD3015" s="54" t="s">
        <v>116</v>
      </c>
      <c r="AE3015" s="54"/>
      <c r="AF3015" s="54"/>
      <c r="AG3015" s="54"/>
      <c r="AH3015" s="54"/>
      <c r="AI3015" s="54"/>
      <c r="AJ3015" s="54"/>
      <c r="AK3015" s="54"/>
      <c r="AL3015" s="54"/>
      <c r="AM3015" s="54"/>
      <c r="AN3015" s="54"/>
      <c r="AO3015" s="54"/>
      <c r="AP3015" s="54"/>
      <c r="AQ3015" s="54"/>
      <c r="AR3015" s="54"/>
      <c r="AS3015" s="54"/>
    </row>
    <row r="3016" spans="1:45" x14ac:dyDescent="0.3">
      <c r="X3016" s="54"/>
      <c r="Y3016" s="54">
        <f t="shared" ref="Y3016:AD3016" si="5204">Y3009</f>
        <v>6.4436999999999998</v>
      </c>
      <c r="Z3016" s="54">
        <f t="shared" si="5204"/>
        <v>4.9371</v>
      </c>
      <c r="AA3016" s="54">
        <f t="shared" si="5204"/>
        <v>11.350300000000001</v>
      </c>
      <c r="AB3016" s="54">
        <f t="shared" si="5204"/>
        <v>7.1900000000000006E-2</v>
      </c>
      <c r="AC3016" s="54">
        <f t="shared" si="5204"/>
        <v>6.2766000000000002</v>
      </c>
      <c r="AD3016" s="54">
        <f t="shared" si="5204"/>
        <v>11.042999999999999</v>
      </c>
      <c r="AE3016" s="54"/>
      <c r="AF3016" s="336"/>
      <c r="AG3016" s="336"/>
      <c r="AH3016" s="336"/>
      <c r="AI3016" s="54"/>
      <c r="AJ3016" s="54"/>
      <c r="AK3016" s="54"/>
      <c r="AL3016" s="54"/>
      <c r="AM3016" s="54"/>
      <c r="AN3016" s="54"/>
      <c r="AO3016" s="54"/>
      <c r="AP3016" s="54"/>
      <c r="AQ3016" s="54"/>
      <c r="AR3016" s="54"/>
      <c r="AS3016" s="54"/>
    </row>
    <row r="3017" spans="1:45" x14ac:dyDescent="0.3">
      <c r="D3017" s="56"/>
      <c r="X3017" s="336"/>
      <c r="Y3017" s="336">
        <f t="shared" ca="1" si="5180"/>
        <v>-0.17827186293194877</v>
      </c>
      <c r="Z3017" s="336">
        <f t="shared" ca="1" si="5180"/>
        <v>1.1344796011963711</v>
      </c>
      <c r="AA3017" s="336">
        <f t="shared" ca="1" si="5180"/>
        <v>0.18750522760911109</v>
      </c>
      <c r="AB3017" s="336">
        <f t="shared" ca="1" si="5180"/>
        <v>-0.45488834052352267</v>
      </c>
      <c r="AC3017" s="336">
        <f t="shared" ca="1" si="5180"/>
        <v>-0.72405633442903938</v>
      </c>
      <c r="AD3017" s="336">
        <f t="shared" ca="1" si="5180"/>
        <v>1.1969153522008618E-2</v>
      </c>
      <c r="AE3017" s="336"/>
      <c r="AF3017" s="336"/>
      <c r="AG3017" s="336"/>
      <c r="AH3017" s="336"/>
      <c r="AI3017" s="54"/>
      <c r="AJ3017" s="54"/>
      <c r="AK3017" s="54"/>
      <c r="AL3017" s="336"/>
      <c r="AM3017" s="336"/>
      <c r="AN3017" s="336"/>
      <c r="AO3017" s="336"/>
      <c r="AP3017" s="54"/>
      <c r="AQ3017" s="336"/>
      <c r="AR3017" s="336"/>
      <c r="AS3017" s="336"/>
    </row>
    <row r="3018" spans="1:45" x14ac:dyDescent="0.3">
      <c r="C3018" s="54"/>
      <c r="D3018" s="56"/>
      <c r="Y3018" s="336">
        <f t="shared" ca="1" si="5180"/>
        <v>-8.7401343309004599E-3</v>
      </c>
      <c r="Z3018" s="336">
        <f t="shared" ca="1" si="5180"/>
        <v>-0.40112096724909896</v>
      </c>
      <c r="AA3018" s="336">
        <f t="shared" ca="1" si="5180"/>
        <v>-0.12167525918756134</v>
      </c>
      <c r="AB3018" s="336">
        <f t="shared" ca="1" si="5180"/>
        <v>-6.8121426633625512E-2</v>
      </c>
      <c r="AC3018" s="336">
        <f t="shared" ca="1" si="5180"/>
        <v>1.1228371612300712</v>
      </c>
      <c r="AD3018" s="336">
        <f t="shared" ca="1" si="5180"/>
        <v>-1.1393731286466393E-2</v>
      </c>
      <c r="AE3018" s="55"/>
      <c r="AF3018" s="55"/>
      <c r="AG3018" s="55"/>
      <c r="AH3018" s="55"/>
      <c r="AI3018" s="55"/>
      <c r="AJ3018" s="55"/>
      <c r="AK3018" s="55"/>
      <c r="AL3018" s="55"/>
      <c r="AM3018" s="55"/>
      <c r="AN3018" s="55"/>
      <c r="AO3018" s="55"/>
      <c r="AP3018" s="55"/>
      <c r="AQ3018" s="55"/>
      <c r="AR3018" s="55"/>
      <c r="AS3018" s="55"/>
    </row>
    <row r="3019" spans="1:45" x14ac:dyDescent="0.3">
      <c r="B3019" s="54" t="s">
        <v>172</v>
      </c>
      <c r="C3019" s="53">
        <f>C3012</f>
        <v>0</v>
      </c>
      <c r="D3019" s="56" t="e">
        <f t="shared" ref="D3019:D3020" ca="1" si="5205">AJ3019</f>
        <v>#N/A</v>
      </c>
      <c r="E3019" s="52" t="e">
        <f t="shared" ref="E3019:W3019" si="5206">E3012</f>
        <v>#N/A</v>
      </c>
      <c r="F3019" s="52" t="e">
        <f t="shared" si="5206"/>
        <v>#N/A</v>
      </c>
      <c r="G3019" s="52" t="e">
        <f t="shared" si="5206"/>
        <v>#N/A</v>
      </c>
      <c r="H3019" s="52" t="e">
        <f t="shared" si="5206"/>
        <v>#N/A</v>
      </c>
      <c r="I3019" s="52" t="e">
        <f t="shared" si="5206"/>
        <v>#N/A</v>
      </c>
      <c r="J3019" s="52" t="e">
        <f t="shared" si="5206"/>
        <v>#N/A</v>
      </c>
      <c r="K3019" s="52" t="e">
        <f t="shared" si="5206"/>
        <v>#N/A</v>
      </c>
      <c r="L3019" s="52" t="e">
        <f t="shared" si="5206"/>
        <v>#N/A</v>
      </c>
      <c r="M3019" s="52" t="e">
        <f t="shared" si="5206"/>
        <v>#N/A</v>
      </c>
      <c r="N3019" s="52" t="e">
        <f t="shared" si="5206"/>
        <v>#N/A</v>
      </c>
      <c r="O3019" s="52" t="e">
        <f t="shared" si="5206"/>
        <v>#N/A</v>
      </c>
      <c r="P3019" s="52" t="e">
        <f t="shared" si="5206"/>
        <v>#N/A</v>
      </c>
      <c r="Q3019" s="52" t="e">
        <f t="shared" si="5206"/>
        <v>#N/A</v>
      </c>
      <c r="R3019" s="52" t="e">
        <f t="shared" si="5206"/>
        <v>#N/A</v>
      </c>
      <c r="S3019" s="52" t="e">
        <f t="shared" si="5206"/>
        <v>#N/A</v>
      </c>
      <c r="T3019" s="52" t="e">
        <f t="shared" si="5206"/>
        <v>#N/A</v>
      </c>
      <c r="U3019" s="52" t="e">
        <f t="shared" si="5206"/>
        <v>#N/A</v>
      </c>
      <c r="V3019" s="52" t="e">
        <f t="shared" si="5206"/>
        <v>#N/A</v>
      </c>
      <c r="W3019" s="52" t="e">
        <f t="shared" si="5206"/>
        <v>#N/A</v>
      </c>
      <c r="X3019" s="55" t="e">
        <f t="shared" ref="X3019:X3020" si="5207">(H3019-(O3019*P3019)/100-3*(J3019*K3019)/100)/2</f>
        <v>#N/A</v>
      </c>
      <c r="Y3019" s="55" t="e">
        <f t="shared" ref="Y3019:Y3020" si="5208">SUM(X3019,(J3019*K3019/100))/(F3019/100)</f>
        <v>#N/A</v>
      </c>
      <c r="Z3019" s="55" t="e">
        <f t="shared" ref="Z3019" si="5209">U3019*0.5+U3020*0.5</f>
        <v>#N/A</v>
      </c>
      <c r="AA3019" s="55" t="e">
        <f t="shared" ref="AA3019:AA3020" si="5210">J3019/Y3019</f>
        <v>#N/A</v>
      </c>
      <c r="AB3019" s="336" t="e">
        <f t="shared" ref="AB3019:AB3020" si="5211">X3019/(Y3019-J3019)</f>
        <v>#N/A</v>
      </c>
      <c r="AC3019" s="223" t="e">
        <f ca="1">INDEX(FGA_COEFFS,1,1)+Z3019*INDEX(FGA_COEFFS,1,2)+Y3019*INDEX(FGA_COEFFS,1,3)+R3019*INDEX(FGA_COEFFS,1,4)+Q3020*INDEX(FGA_COEFFS,1,5)+S3019*INDEX(FGA_COEFFS,1,6)+T3020*INDEX(FGA_COEFFS,1,7)+M3020*INDEX(FGA_COEFFS,1,8)+Y3023*Y3024</f>
        <v>#N/A</v>
      </c>
      <c r="AD3019" s="223" t="e">
        <f ca="1">INDEX(THREEPTA_COEFFS,1,1)+AC3019*INDEX(THREEPTA_COEFFS,1,2)+J3019*INDEX(THREEPTA_COEFFS,1,3)+AA3019*INDEX(THREEPTA_COEFFS,1,4)+K3019*INDEX(THREEPTA_COEFFS,1,5)+L3020*INDEX(THREEPTA_COEFFS,1,6)+Z3023*Z3024</f>
        <v>#N/A</v>
      </c>
      <c r="AE3019" s="223" t="e">
        <f ca="1">INDEX(THREEPTPCT_COEFFS,1,1)+K3019*INDEX(THREEPTPCT_COEFFS,1,2)+L3020*INDEX(THREEPTPCT_COEFFS,1,3)+AA3023*AA3024</f>
        <v>#N/A</v>
      </c>
      <c r="AF3019" s="55" t="e">
        <f t="shared" ref="AF3019:AF3020" ca="1" si="5212">AC3019-AD3019</f>
        <v>#N/A</v>
      </c>
      <c r="AG3019" s="223" t="e">
        <f ca="1">INDEX(TWOPTPCT_COEFFS,1,1)+AB3019*INDEX(TWOPTPCT_COEFFS,1,2)+I3020*INDEX(TWOPTPCT_COEFFS,1,3)+G3020*INDEX(TWOPTPCT_COEFFS,1,4)+L3020*INDEX(TWOPTPCT_COEFFS,1,5)+AB3023*AB3024</f>
        <v>#N/A</v>
      </c>
      <c r="AH3019" s="223" t="e">
        <f ca="1">INDEX(FTA_COEFFS,1,1)+O3019*INDEX(FTA_COEFFS,1,2)+N3020*INDEX(FTA_COEFFS,1,3)+(Q3019+R3019)*INDEX(FTA_COEFFS,1,4)+(Q3020+R3020)*INDEX(FTA_COEFFS,1,5)+M3020*INDEX(FTA_COEFFS,1,6)+AC3023*AC3024</f>
        <v>#N/A</v>
      </c>
      <c r="AI3019" s="223" t="e">
        <f ca="1">INDEX(FTPCT_COEFFS,1,1)+P3019*INDEX(FTPCT_COEFFS,1,2)+F3019*INDEX(FTPCT_COEFFS,1,3)+G3020*INDEX(FTPCT_COEFFS,1,4)+AD3023*AD3024</f>
        <v>#N/A</v>
      </c>
      <c r="AJ3019" s="338" t="e">
        <f t="shared" ref="AJ3019:AJ3020" ca="1" si="5213">AD3019*AE3019/100+AF3019*AG3019+AH3019*AI3019/100</f>
        <v>#N/A</v>
      </c>
      <c r="AK3019" s="55"/>
      <c r="AL3019" s="55"/>
      <c r="AM3019" s="55"/>
      <c r="AN3019" s="55"/>
      <c r="AO3019" s="55"/>
      <c r="AP3019" s="55"/>
      <c r="AQ3019" s="55"/>
      <c r="AR3019" s="55"/>
    </row>
    <row r="3020" spans="1:45" x14ac:dyDescent="0.3">
      <c r="B3020" s="54" t="s">
        <v>175</v>
      </c>
      <c r="C3020" s="54">
        <f>C3013</f>
        <v>0</v>
      </c>
      <c r="D3020" s="56" t="e">
        <f t="shared" ca="1" si="5205"/>
        <v>#N/A</v>
      </c>
      <c r="E3020" s="52" t="e">
        <f t="shared" ref="E3020:W3020" si="5214">E3013</f>
        <v>#N/A</v>
      </c>
      <c r="F3020" s="52" t="e">
        <f t="shared" si="5214"/>
        <v>#N/A</v>
      </c>
      <c r="G3020" s="52" t="e">
        <f t="shared" si="5214"/>
        <v>#N/A</v>
      </c>
      <c r="H3020" s="52" t="e">
        <f t="shared" si="5214"/>
        <v>#N/A</v>
      </c>
      <c r="I3020" s="52" t="e">
        <f t="shared" si="5214"/>
        <v>#N/A</v>
      </c>
      <c r="J3020" s="52" t="e">
        <f t="shared" si="5214"/>
        <v>#N/A</v>
      </c>
      <c r="K3020" s="52" t="e">
        <f t="shared" si="5214"/>
        <v>#N/A</v>
      </c>
      <c r="L3020" s="52" t="e">
        <f t="shared" si="5214"/>
        <v>#N/A</v>
      </c>
      <c r="M3020" s="52" t="e">
        <f t="shared" si="5214"/>
        <v>#N/A</v>
      </c>
      <c r="N3020" s="52" t="e">
        <f t="shared" si="5214"/>
        <v>#N/A</v>
      </c>
      <c r="O3020" s="52" t="e">
        <f t="shared" si="5214"/>
        <v>#N/A</v>
      </c>
      <c r="P3020" s="52" t="e">
        <f t="shared" si="5214"/>
        <v>#N/A</v>
      </c>
      <c r="Q3020" s="52" t="e">
        <f t="shared" si="5214"/>
        <v>#N/A</v>
      </c>
      <c r="R3020" s="52" t="e">
        <f t="shared" si="5214"/>
        <v>#N/A</v>
      </c>
      <c r="S3020" s="52" t="e">
        <f t="shared" si="5214"/>
        <v>#N/A</v>
      </c>
      <c r="T3020" s="52" t="e">
        <f t="shared" si="5214"/>
        <v>#N/A</v>
      </c>
      <c r="U3020" s="52" t="e">
        <f t="shared" si="5214"/>
        <v>#N/A</v>
      </c>
      <c r="V3020" s="52" t="e">
        <f t="shared" si="5214"/>
        <v>#N/A</v>
      </c>
      <c r="W3020" s="52" t="e">
        <f t="shared" si="5214"/>
        <v>#N/A</v>
      </c>
      <c r="X3020" s="55" t="e">
        <f t="shared" si="5207"/>
        <v>#N/A</v>
      </c>
      <c r="Y3020" s="55" t="e">
        <f t="shared" si="5208"/>
        <v>#N/A</v>
      </c>
      <c r="Z3020" s="55" t="e">
        <f t="shared" ref="Z3020" si="5215">Z3019</f>
        <v>#N/A</v>
      </c>
      <c r="AA3020" s="55" t="e">
        <f t="shared" si="5210"/>
        <v>#N/A</v>
      </c>
      <c r="AB3020" s="336" t="e">
        <f t="shared" si="5211"/>
        <v>#N/A</v>
      </c>
      <c r="AC3020" s="223" t="e">
        <f ca="1">INDEX(FGA_COEFFS,1,1)+Z3020*INDEX(FGA_COEFFS,1,2)+Y3020*INDEX(FGA_COEFFS,1,3)+R3020*INDEX(FGA_COEFFS,1,4)+Q3019*INDEX(FGA_COEFFS,1,5)+S3020*INDEX(FGA_COEFFS,1,6)+T3019*INDEX(FGA_COEFFS,1,7)+M3019*INDEX(FGA_COEFFS,1,8)+Y3023*Y3025</f>
        <v>#N/A</v>
      </c>
      <c r="AD3020" s="223" t="e">
        <f ca="1">INDEX(THREEPTA_COEFFS,1,1)+AC3020*INDEX(THREEPTA_COEFFS,1,2)+J3020*INDEX(THREEPTA_COEFFS,1,3)+AA3020*INDEX(THREEPTA_COEFFS,1,4)+K3020*INDEX(THREEPTA_COEFFS,1,5)+L3019*INDEX(THREEPTA_COEFFS,1,6)+Z3023*Z3025</f>
        <v>#N/A</v>
      </c>
      <c r="AE3020" s="223" t="e">
        <f ca="1">INDEX(THREEPTPCT_COEFFS,1,1)+K3020*INDEX(THREEPTPCT_COEFFS,1,2)+L3019*INDEX(THREEPTPCT_COEFFS,1,3)+AA3023*AA3025</f>
        <v>#N/A</v>
      </c>
      <c r="AF3020" s="55" t="e">
        <f t="shared" ca="1" si="5212"/>
        <v>#N/A</v>
      </c>
      <c r="AG3020" s="223" t="e">
        <f ca="1">INDEX(TWOPTPCT_COEFFS,1,1)+AB3020*INDEX(TWOPTPCT_COEFFS,1,2)+I3019*INDEX(TWOPTPCT_COEFFS,1,3)+G3019*INDEX(TWOPTPCT_COEFFS,1,4)+L3019*INDEX(TWOPTPCT_COEFFS,1,5)+AB3023*AB3025</f>
        <v>#N/A</v>
      </c>
      <c r="AH3020" s="223" t="e">
        <f ca="1">INDEX(FTA_COEFFS,1,1)+O3020*INDEX(FTA_COEFFS,1,2)+N3019*INDEX(FTA_COEFFS,1,3)+(Q3020+R3020)*INDEX(FTA_COEFFS,1,4)+(Q3019+R3019)*INDEX(FTA_COEFFS,1,5)+M3019*INDEX(FTA_COEFFS,1,6)+AC3023*AC3025</f>
        <v>#N/A</v>
      </c>
      <c r="AI3020" s="223" t="e">
        <f ca="1">INDEX(FTPCT_COEFFS,1,1)+P3020*INDEX(FTPCT_COEFFS,1,2)+F3020*INDEX(FTPCT_COEFFS,1,3)+G3019*INDEX(FTPCT_COEFFS,1,4)+AD3023*AD3025</f>
        <v>#N/A</v>
      </c>
      <c r="AJ3020" s="338" t="e">
        <f t="shared" ca="1" si="5213"/>
        <v>#N/A</v>
      </c>
      <c r="AK3020" s="55"/>
      <c r="AL3020" s="55"/>
      <c r="AM3020" s="55"/>
      <c r="AN3020" s="55"/>
      <c r="AO3020" s="55"/>
      <c r="AP3020" s="55"/>
      <c r="AQ3020" s="55"/>
      <c r="AR3020" s="55"/>
    </row>
    <row r="3021" spans="1:45" x14ac:dyDescent="0.3">
      <c r="A3021" s="54" t="e">
        <f ca="1">IF(D3019&gt;(D3020+(AVERAGE(V3019,W3019)-AVERAGE(V3020,W3020))/2)+2.5,C3019,IF(D3020&gt;(D3019+(AVERAGE(V3020,W3020)-AVERAGE(V3019,W3019))/2)+2.5,C3020,"Close"))</f>
        <v>#N/A</v>
      </c>
      <c r="B3021" s="64" t="e">
        <f ca="1">IF(D3020&gt;D3019,C3020,C3019)</f>
        <v>#N/A</v>
      </c>
      <c r="D3021" s="56"/>
      <c r="X3021" s="55"/>
      <c r="Y3021" s="55"/>
      <c r="Z3021" s="55"/>
      <c r="AA3021" s="55"/>
      <c r="AB3021" s="55"/>
      <c r="AC3021" s="337"/>
      <c r="AD3021" s="337"/>
      <c r="AE3021" s="337"/>
      <c r="AF3021" s="337"/>
      <c r="AG3021" s="337"/>
      <c r="AH3021" s="337"/>
      <c r="AI3021" s="337"/>
      <c r="AJ3021" s="337"/>
      <c r="AK3021" s="337"/>
      <c r="AL3021" s="337"/>
      <c r="AM3021" s="55"/>
      <c r="AN3021" s="55"/>
      <c r="AO3021" s="55"/>
      <c r="AP3021" s="55"/>
      <c r="AQ3021" s="55"/>
      <c r="AR3021" s="55"/>
      <c r="AS3021" s="55"/>
    </row>
    <row r="3022" spans="1:45" x14ac:dyDescent="0.3">
      <c r="X3022" s="54" t="s">
        <v>1305</v>
      </c>
      <c r="Y3022" s="54" t="s">
        <v>128</v>
      </c>
      <c r="Z3022" s="54" t="s">
        <v>157</v>
      </c>
      <c r="AA3022" s="54" t="s">
        <v>151</v>
      </c>
      <c r="AB3022" s="54" t="s">
        <v>1327</v>
      </c>
      <c r="AC3022" s="54" t="s">
        <v>129</v>
      </c>
      <c r="AD3022" s="54" t="s">
        <v>116</v>
      </c>
      <c r="AE3022" s="54"/>
      <c r="AF3022" s="54"/>
      <c r="AG3022" s="54"/>
      <c r="AH3022" s="54"/>
      <c r="AI3022" s="54"/>
      <c r="AJ3022" s="54"/>
      <c r="AK3022" s="54"/>
      <c r="AL3022" s="54"/>
      <c r="AM3022" s="54"/>
      <c r="AN3022" s="54"/>
      <c r="AO3022" s="54"/>
      <c r="AP3022" s="54"/>
      <c r="AQ3022" s="54"/>
      <c r="AR3022" s="54"/>
      <c r="AS3022" s="54"/>
    </row>
    <row r="3023" spans="1:45" x14ac:dyDescent="0.3">
      <c r="X3023" s="54"/>
      <c r="Y3023" s="54">
        <f t="shared" ref="Y3023:AD3023" si="5216">Y3016</f>
        <v>6.4436999999999998</v>
      </c>
      <c r="Z3023" s="54">
        <f t="shared" si="5216"/>
        <v>4.9371</v>
      </c>
      <c r="AA3023" s="54">
        <f t="shared" si="5216"/>
        <v>11.350300000000001</v>
      </c>
      <c r="AB3023" s="54">
        <f t="shared" si="5216"/>
        <v>7.1900000000000006E-2</v>
      </c>
      <c r="AC3023" s="54">
        <f t="shared" si="5216"/>
        <v>6.2766000000000002</v>
      </c>
      <c r="AD3023" s="54">
        <f t="shared" si="5216"/>
        <v>11.042999999999999</v>
      </c>
      <c r="AE3023" s="54"/>
      <c r="AF3023" s="336"/>
      <c r="AG3023" s="336"/>
      <c r="AH3023" s="336"/>
      <c r="AI3023" s="54"/>
      <c r="AJ3023" s="54"/>
      <c r="AK3023" s="54"/>
      <c r="AL3023" s="54"/>
      <c r="AM3023" s="54"/>
      <c r="AN3023" s="54"/>
      <c r="AO3023" s="54"/>
      <c r="AP3023" s="54"/>
      <c r="AQ3023" s="54"/>
      <c r="AR3023" s="54"/>
      <c r="AS3023" s="54"/>
    </row>
    <row r="3024" spans="1:45" x14ac:dyDescent="0.3">
      <c r="D3024" s="56"/>
      <c r="X3024" s="336"/>
      <c r="Y3024" s="336">
        <f t="shared" ca="1" si="5180"/>
        <v>-0.15531385677066839</v>
      </c>
      <c r="Z3024" s="336">
        <f t="shared" ca="1" si="5180"/>
        <v>-0.22978910883388942</v>
      </c>
      <c r="AA3024" s="336">
        <f t="shared" ca="1" si="5180"/>
        <v>0.16893242549556642</v>
      </c>
      <c r="AB3024" s="336">
        <f t="shared" ca="1" si="5180"/>
        <v>-1.3026661918002704</v>
      </c>
      <c r="AC3024" s="336">
        <f t="shared" ca="1" si="5180"/>
        <v>-0.64014283578155884</v>
      </c>
      <c r="AD3024" s="336">
        <f t="shared" ca="1" si="5180"/>
        <v>-7.8829875344820582E-2</v>
      </c>
      <c r="AE3024" s="336"/>
      <c r="AF3024" s="336"/>
      <c r="AG3024" s="336"/>
      <c r="AH3024" s="336"/>
      <c r="AI3024" s="54"/>
      <c r="AJ3024" s="54"/>
      <c r="AK3024" s="54"/>
      <c r="AL3024" s="336"/>
      <c r="AM3024" s="336"/>
      <c r="AN3024" s="336"/>
      <c r="AO3024" s="336"/>
      <c r="AP3024" s="54"/>
      <c r="AQ3024" s="336"/>
      <c r="AR3024" s="336"/>
      <c r="AS3024" s="336"/>
    </row>
    <row r="3025" spans="1:45" x14ac:dyDescent="0.3">
      <c r="C3025" s="54"/>
      <c r="D3025" s="56"/>
      <c r="Y3025" s="336">
        <f t="shared" ca="1" si="5180"/>
        <v>0.73781820940838261</v>
      </c>
      <c r="Z3025" s="336">
        <f t="shared" ca="1" si="5180"/>
        <v>-0.44545847304308595</v>
      </c>
      <c r="AA3025" s="336">
        <f t="shared" ca="1" si="5180"/>
        <v>0.29083759390942587</v>
      </c>
      <c r="AB3025" s="336">
        <f t="shared" ca="1" si="5180"/>
        <v>-0.55684020515015431</v>
      </c>
      <c r="AC3025" s="336">
        <f t="shared" ca="1" si="5180"/>
        <v>4.1465221348891301E-2</v>
      </c>
      <c r="AD3025" s="336">
        <f t="shared" ca="1" si="5180"/>
        <v>-0.4542753617596435</v>
      </c>
      <c r="AE3025" s="55"/>
      <c r="AF3025" s="55"/>
      <c r="AG3025" s="55"/>
      <c r="AH3025" s="55"/>
      <c r="AI3025" s="55"/>
      <c r="AJ3025" s="55"/>
      <c r="AK3025" s="55"/>
      <c r="AL3025" s="55"/>
      <c r="AM3025" s="55"/>
      <c r="AN3025" s="55"/>
      <c r="AO3025" s="55"/>
      <c r="AP3025" s="55"/>
      <c r="AQ3025" s="55"/>
      <c r="AR3025" s="55"/>
      <c r="AS3025" s="55"/>
    </row>
    <row r="3026" spans="1:45" x14ac:dyDescent="0.3">
      <c r="B3026" s="54" t="s">
        <v>172</v>
      </c>
      <c r="C3026" s="53">
        <f>C3019</f>
        <v>0</v>
      </c>
      <c r="D3026" s="56" t="e">
        <f t="shared" ref="D3026:D3027" ca="1" si="5217">AJ3026</f>
        <v>#N/A</v>
      </c>
      <c r="E3026" s="52" t="e">
        <f t="shared" ref="E3026:W3026" si="5218">E3019</f>
        <v>#N/A</v>
      </c>
      <c r="F3026" s="52" t="e">
        <f t="shared" si="5218"/>
        <v>#N/A</v>
      </c>
      <c r="G3026" s="52" t="e">
        <f t="shared" si="5218"/>
        <v>#N/A</v>
      </c>
      <c r="H3026" s="52" t="e">
        <f t="shared" si="5218"/>
        <v>#N/A</v>
      </c>
      <c r="I3026" s="52" t="e">
        <f t="shared" si="5218"/>
        <v>#N/A</v>
      </c>
      <c r="J3026" s="52" t="e">
        <f t="shared" si="5218"/>
        <v>#N/A</v>
      </c>
      <c r="K3026" s="52" t="e">
        <f t="shared" si="5218"/>
        <v>#N/A</v>
      </c>
      <c r="L3026" s="52" t="e">
        <f t="shared" si="5218"/>
        <v>#N/A</v>
      </c>
      <c r="M3026" s="52" t="e">
        <f t="shared" si="5218"/>
        <v>#N/A</v>
      </c>
      <c r="N3026" s="52" t="e">
        <f t="shared" si="5218"/>
        <v>#N/A</v>
      </c>
      <c r="O3026" s="52" t="e">
        <f t="shared" si="5218"/>
        <v>#N/A</v>
      </c>
      <c r="P3026" s="52" t="e">
        <f t="shared" si="5218"/>
        <v>#N/A</v>
      </c>
      <c r="Q3026" s="52" t="e">
        <f t="shared" si="5218"/>
        <v>#N/A</v>
      </c>
      <c r="R3026" s="52" t="e">
        <f t="shared" si="5218"/>
        <v>#N/A</v>
      </c>
      <c r="S3026" s="52" t="e">
        <f t="shared" si="5218"/>
        <v>#N/A</v>
      </c>
      <c r="T3026" s="52" t="e">
        <f t="shared" si="5218"/>
        <v>#N/A</v>
      </c>
      <c r="U3026" s="52" t="e">
        <f t="shared" si="5218"/>
        <v>#N/A</v>
      </c>
      <c r="V3026" s="52" t="e">
        <f t="shared" si="5218"/>
        <v>#N/A</v>
      </c>
      <c r="W3026" s="52" t="e">
        <f t="shared" si="5218"/>
        <v>#N/A</v>
      </c>
      <c r="X3026" s="55" t="e">
        <f t="shared" ref="X3026:X3027" si="5219">(H3026-(O3026*P3026)/100-3*(J3026*K3026)/100)/2</f>
        <v>#N/A</v>
      </c>
      <c r="Y3026" s="55" t="e">
        <f t="shared" ref="Y3026:Y3027" si="5220">SUM(X3026,(J3026*K3026/100))/(F3026/100)</f>
        <v>#N/A</v>
      </c>
      <c r="Z3026" s="55" t="e">
        <f t="shared" ref="Z3026" si="5221">U3026*0.5+U3027*0.5</f>
        <v>#N/A</v>
      </c>
      <c r="AA3026" s="55" t="e">
        <f t="shared" ref="AA3026:AA3027" si="5222">J3026/Y3026</f>
        <v>#N/A</v>
      </c>
      <c r="AB3026" s="336" t="e">
        <f t="shared" ref="AB3026:AB3027" si="5223">X3026/(Y3026-J3026)</f>
        <v>#N/A</v>
      </c>
      <c r="AC3026" s="223" t="e">
        <f ca="1">INDEX(FGA_COEFFS,1,1)+Z3026*INDEX(FGA_COEFFS,1,2)+Y3026*INDEX(FGA_COEFFS,1,3)+R3026*INDEX(FGA_COEFFS,1,4)+Q3027*INDEX(FGA_COEFFS,1,5)+S3026*INDEX(FGA_COEFFS,1,6)+T3027*INDEX(FGA_COEFFS,1,7)+M3027*INDEX(FGA_COEFFS,1,8)+Y3030*Y3031</f>
        <v>#N/A</v>
      </c>
      <c r="AD3026" s="223" t="e">
        <f ca="1">INDEX(THREEPTA_COEFFS,1,1)+AC3026*INDEX(THREEPTA_COEFFS,1,2)+J3026*INDEX(THREEPTA_COEFFS,1,3)+AA3026*INDEX(THREEPTA_COEFFS,1,4)+K3026*INDEX(THREEPTA_COEFFS,1,5)+L3027*INDEX(THREEPTA_COEFFS,1,6)+Z3030*Z3031</f>
        <v>#N/A</v>
      </c>
      <c r="AE3026" s="223" t="e">
        <f ca="1">INDEX(THREEPTPCT_COEFFS,1,1)+K3026*INDEX(THREEPTPCT_COEFFS,1,2)+L3027*INDEX(THREEPTPCT_COEFFS,1,3)+AA3030*AA3031</f>
        <v>#N/A</v>
      </c>
      <c r="AF3026" s="55" t="e">
        <f t="shared" ref="AF3026:AF3027" ca="1" si="5224">AC3026-AD3026</f>
        <v>#N/A</v>
      </c>
      <c r="AG3026" s="223" t="e">
        <f ca="1">INDEX(TWOPTPCT_COEFFS,1,1)+AB3026*INDEX(TWOPTPCT_COEFFS,1,2)+I3027*INDEX(TWOPTPCT_COEFFS,1,3)+G3027*INDEX(TWOPTPCT_COEFFS,1,4)+L3027*INDEX(TWOPTPCT_COEFFS,1,5)+AB3030*AB3031</f>
        <v>#N/A</v>
      </c>
      <c r="AH3026" s="223" t="e">
        <f ca="1">INDEX(FTA_COEFFS,1,1)+O3026*INDEX(FTA_COEFFS,1,2)+N3027*INDEX(FTA_COEFFS,1,3)+(Q3026+R3026)*INDEX(FTA_COEFFS,1,4)+(Q3027+R3027)*INDEX(FTA_COEFFS,1,5)+M3027*INDEX(FTA_COEFFS,1,6)+AC3030*AC3031</f>
        <v>#N/A</v>
      </c>
      <c r="AI3026" s="223" t="e">
        <f ca="1">INDEX(FTPCT_COEFFS,1,1)+P3026*INDEX(FTPCT_COEFFS,1,2)+F3026*INDEX(FTPCT_COEFFS,1,3)+G3027*INDEX(FTPCT_COEFFS,1,4)+AD3030*AD3031</f>
        <v>#N/A</v>
      </c>
      <c r="AJ3026" s="338" t="e">
        <f t="shared" ref="AJ3026:AJ3027" ca="1" si="5225">AD3026*AE3026/100+AF3026*AG3026+AH3026*AI3026/100</f>
        <v>#N/A</v>
      </c>
      <c r="AK3026" s="55"/>
      <c r="AL3026" s="55"/>
      <c r="AM3026" s="55"/>
      <c r="AN3026" s="55"/>
      <c r="AO3026" s="55"/>
      <c r="AP3026" s="55"/>
      <c r="AQ3026" s="55"/>
      <c r="AR3026" s="55"/>
    </row>
    <row r="3027" spans="1:45" x14ac:dyDescent="0.3">
      <c r="B3027" s="54" t="s">
        <v>175</v>
      </c>
      <c r="C3027" s="54">
        <f>C3020</f>
        <v>0</v>
      </c>
      <c r="D3027" s="56" t="e">
        <f t="shared" ca="1" si="5217"/>
        <v>#N/A</v>
      </c>
      <c r="E3027" s="52" t="e">
        <f t="shared" ref="E3027:W3027" si="5226">E3020</f>
        <v>#N/A</v>
      </c>
      <c r="F3027" s="52" t="e">
        <f t="shared" si="5226"/>
        <v>#N/A</v>
      </c>
      <c r="G3027" s="52" t="e">
        <f t="shared" si="5226"/>
        <v>#N/A</v>
      </c>
      <c r="H3027" s="52" t="e">
        <f t="shared" si="5226"/>
        <v>#N/A</v>
      </c>
      <c r="I3027" s="52" t="e">
        <f t="shared" si="5226"/>
        <v>#N/A</v>
      </c>
      <c r="J3027" s="52" t="e">
        <f t="shared" si="5226"/>
        <v>#N/A</v>
      </c>
      <c r="K3027" s="52" t="e">
        <f t="shared" si="5226"/>
        <v>#N/A</v>
      </c>
      <c r="L3027" s="52" t="e">
        <f t="shared" si="5226"/>
        <v>#N/A</v>
      </c>
      <c r="M3027" s="52" t="e">
        <f t="shared" si="5226"/>
        <v>#N/A</v>
      </c>
      <c r="N3027" s="52" t="e">
        <f t="shared" si="5226"/>
        <v>#N/A</v>
      </c>
      <c r="O3027" s="52" t="e">
        <f t="shared" si="5226"/>
        <v>#N/A</v>
      </c>
      <c r="P3027" s="52" t="e">
        <f t="shared" si="5226"/>
        <v>#N/A</v>
      </c>
      <c r="Q3027" s="52" t="e">
        <f t="shared" si="5226"/>
        <v>#N/A</v>
      </c>
      <c r="R3027" s="52" t="e">
        <f t="shared" si="5226"/>
        <v>#N/A</v>
      </c>
      <c r="S3027" s="52" t="e">
        <f t="shared" si="5226"/>
        <v>#N/A</v>
      </c>
      <c r="T3027" s="52" t="e">
        <f t="shared" si="5226"/>
        <v>#N/A</v>
      </c>
      <c r="U3027" s="52" t="e">
        <f t="shared" si="5226"/>
        <v>#N/A</v>
      </c>
      <c r="V3027" s="52" t="e">
        <f t="shared" si="5226"/>
        <v>#N/A</v>
      </c>
      <c r="W3027" s="52" t="e">
        <f t="shared" si="5226"/>
        <v>#N/A</v>
      </c>
      <c r="X3027" s="55" t="e">
        <f t="shared" si="5219"/>
        <v>#N/A</v>
      </c>
      <c r="Y3027" s="55" t="e">
        <f t="shared" si="5220"/>
        <v>#N/A</v>
      </c>
      <c r="Z3027" s="55" t="e">
        <f t="shared" ref="Z3027" si="5227">Z3026</f>
        <v>#N/A</v>
      </c>
      <c r="AA3027" s="55" t="e">
        <f t="shared" si="5222"/>
        <v>#N/A</v>
      </c>
      <c r="AB3027" s="336" t="e">
        <f t="shared" si="5223"/>
        <v>#N/A</v>
      </c>
      <c r="AC3027" s="223" t="e">
        <f ca="1">INDEX(FGA_COEFFS,1,1)+Z3027*INDEX(FGA_COEFFS,1,2)+Y3027*INDEX(FGA_COEFFS,1,3)+R3027*INDEX(FGA_COEFFS,1,4)+Q3026*INDEX(FGA_COEFFS,1,5)+S3027*INDEX(FGA_COEFFS,1,6)+T3026*INDEX(FGA_COEFFS,1,7)+M3026*INDEX(FGA_COEFFS,1,8)+Y3030*Y3032</f>
        <v>#N/A</v>
      </c>
      <c r="AD3027" s="223" t="e">
        <f ca="1">INDEX(THREEPTA_COEFFS,1,1)+AC3027*INDEX(THREEPTA_COEFFS,1,2)+J3027*INDEX(THREEPTA_COEFFS,1,3)+AA3027*INDEX(THREEPTA_COEFFS,1,4)+K3027*INDEX(THREEPTA_COEFFS,1,5)+L3026*INDEX(THREEPTA_COEFFS,1,6)+Z3030*Z3032</f>
        <v>#N/A</v>
      </c>
      <c r="AE3027" s="223" t="e">
        <f ca="1">INDEX(THREEPTPCT_COEFFS,1,1)+K3027*INDEX(THREEPTPCT_COEFFS,1,2)+L3026*INDEX(THREEPTPCT_COEFFS,1,3)+AA3030*AA3032</f>
        <v>#N/A</v>
      </c>
      <c r="AF3027" s="55" t="e">
        <f t="shared" ca="1" si="5224"/>
        <v>#N/A</v>
      </c>
      <c r="AG3027" s="223" t="e">
        <f ca="1">INDEX(TWOPTPCT_COEFFS,1,1)+AB3027*INDEX(TWOPTPCT_COEFFS,1,2)+I3026*INDEX(TWOPTPCT_COEFFS,1,3)+G3026*INDEX(TWOPTPCT_COEFFS,1,4)+L3026*INDEX(TWOPTPCT_COEFFS,1,5)+AB3030*AB3032</f>
        <v>#N/A</v>
      </c>
      <c r="AH3027" s="223" t="e">
        <f ca="1">INDEX(FTA_COEFFS,1,1)+O3027*INDEX(FTA_COEFFS,1,2)+N3026*INDEX(FTA_COEFFS,1,3)+(Q3027+R3027)*INDEX(FTA_COEFFS,1,4)+(Q3026+R3026)*INDEX(FTA_COEFFS,1,5)+M3026*INDEX(FTA_COEFFS,1,6)+AC3030*AC3032</f>
        <v>#N/A</v>
      </c>
      <c r="AI3027" s="223" t="e">
        <f ca="1">INDEX(FTPCT_COEFFS,1,1)+P3027*INDEX(FTPCT_COEFFS,1,2)+F3027*INDEX(FTPCT_COEFFS,1,3)+G3026*INDEX(FTPCT_COEFFS,1,4)+AD3030*AD3032</f>
        <v>#N/A</v>
      </c>
      <c r="AJ3027" s="338" t="e">
        <f t="shared" ca="1" si="5225"/>
        <v>#N/A</v>
      </c>
      <c r="AK3027" s="55"/>
      <c r="AL3027" s="55"/>
      <c r="AM3027" s="55"/>
      <c r="AN3027" s="55"/>
      <c r="AO3027" s="55"/>
      <c r="AP3027" s="55"/>
      <c r="AQ3027" s="55"/>
      <c r="AR3027" s="55"/>
    </row>
    <row r="3028" spans="1:45" x14ac:dyDescent="0.3">
      <c r="A3028" s="54" t="e">
        <f ca="1">IF(D3026&gt;(D3027+(AVERAGE(V3026,W3026)-AVERAGE(V3027,W3027))/2)+2.5,C3026,IF(D3027&gt;(D3026+(AVERAGE(V3027,W3027)-AVERAGE(V3026,W3026))/2)+2.5,C3027,"Close"))</f>
        <v>#N/A</v>
      </c>
      <c r="B3028" s="64" t="e">
        <f ca="1">IF(D3027&gt;D3026,C3027,C3026)</f>
        <v>#N/A</v>
      </c>
      <c r="D3028" s="56"/>
      <c r="X3028" s="55"/>
      <c r="Y3028" s="55"/>
      <c r="Z3028" s="55"/>
      <c r="AA3028" s="55"/>
      <c r="AB3028" s="55"/>
      <c r="AC3028" s="337"/>
      <c r="AD3028" s="337"/>
      <c r="AE3028" s="337"/>
      <c r="AF3028" s="337"/>
      <c r="AG3028" s="337"/>
      <c r="AH3028" s="337"/>
      <c r="AI3028" s="337"/>
      <c r="AJ3028" s="337"/>
      <c r="AK3028" s="337"/>
      <c r="AL3028" s="337"/>
      <c r="AM3028" s="55"/>
      <c r="AN3028" s="55"/>
      <c r="AO3028" s="55"/>
      <c r="AP3028" s="55"/>
      <c r="AQ3028" s="55"/>
      <c r="AR3028" s="55"/>
      <c r="AS3028" s="55"/>
    </row>
    <row r="3029" spans="1:45" x14ac:dyDescent="0.3">
      <c r="X3029" s="54" t="s">
        <v>1305</v>
      </c>
      <c r="Y3029" s="54" t="s">
        <v>128</v>
      </c>
      <c r="Z3029" s="54" t="s">
        <v>157</v>
      </c>
      <c r="AA3029" s="54" t="s">
        <v>151</v>
      </c>
      <c r="AB3029" s="54" t="s">
        <v>1327</v>
      </c>
      <c r="AC3029" s="54" t="s">
        <v>129</v>
      </c>
      <c r="AD3029" s="54" t="s">
        <v>116</v>
      </c>
      <c r="AE3029" s="54"/>
      <c r="AF3029" s="54"/>
      <c r="AG3029" s="54"/>
      <c r="AH3029" s="54"/>
      <c r="AI3029" s="54"/>
      <c r="AJ3029" s="54"/>
      <c r="AK3029" s="54"/>
      <c r="AL3029" s="54"/>
      <c r="AM3029" s="54"/>
      <c r="AN3029" s="54"/>
      <c r="AO3029" s="54"/>
      <c r="AP3029" s="54"/>
      <c r="AQ3029" s="54"/>
      <c r="AR3029" s="54"/>
      <c r="AS3029" s="54"/>
    </row>
    <row r="3030" spans="1:45" x14ac:dyDescent="0.3">
      <c r="X3030" s="54"/>
      <c r="Y3030" s="54">
        <f t="shared" ref="Y3030:AD3030" si="5228">Y3023</f>
        <v>6.4436999999999998</v>
      </c>
      <c r="Z3030" s="54">
        <f t="shared" si="5228"/>
        <v>4.9371</v>
      </c>
      <c r="AA3030" s="54">
        <f t="shared" si="5228"/>
        <v>11.350300000000001</v>
      </c>
      <c r="AB3030" s="54">
        <f t="shared" si="5228"/>
        <v>7.1900000000000006E-2</v>
      </c>
      <c r="AC3030" s="54">
        <f t="shared" si="5228"/>
        <v>6.2766000000000002</v>
      </c>
      <c r="AD3030" s="54">
        <f t="shared" si="5228"/>
        <v>11.042999999999999</v>
      </c>
      <c r="AE3030" s="54"/>
      <c r="AF3030" s="336"/>
      <c r="AG3030" s="336"/>
      <c r="AH3030" s="336"/>
      <c r="AI3030" s="54"/>
      <c r="AJ3030" s="54"/>
      <c r="AK3030" s="54"/>
      <c r="AL3030" s="54"/>
      <c r="AM3030" s="54"/>
      <c r="AN3030" s="54"/>
      <c r="AO3030" s="54"/>
      <c r="AP3030" s="54"/>
      <c r="AQ3030" s="54"/>
      <c r="AR3030" s="54"/>
      <c r="AS3030" s="54"/>
    </row>
    <row r="3031" spans="1:45" x14ac:dyDescent="0.3">
      <c r="D3031" s="56"/>
      <c r="X3031" s="336"/>
      <c r="Y3031" s="336">
        <f t="shared" ca="1" si="5180"/>
        <v>0.14388183308523209</v>
      </c>
      <c r="Z3031" s="336">
        <f t="shared" ca="1" si="5180"/>
        <v>-0.64865068964173211</v>
      </c>
      <c r="AA3031" s="336">
        <f t="shared" ca="1" si="5180"/>
        <v>0.29313713139732001</v>
      </c>
      <c r="AB3031" s="336">
        <f t="shared" ca="1" si="5180"/>
        <v>-0.40520637502491247</v>
      </c>
      <c r="AC3031" s="336">
        <f t="shared" ca="1" si="5180"/>
        <v>1.3444873071697692</v>
      </c>
      <c r="AD3031" s="336">
        <f t="shared" ca="1" si="5180"/>
        <v>1.3734778329591779</v>
      </c>
      <c r="AE3031" s="336"/>
      <c r="AF3031" s="336"/>
      <c r="AG3031" s="336"/>
      <c r="AH3031" s="336"/>
      <c r="AI3031" s="54"/>
      <c r="AJ3031" s="54"/>
      <c r="AK3031" s="54"/>
      <c r="AL3031" s="336"/>
      <c r="AM3031" s="336"/>
      <c r="AN3031" s="336"/>
      <c r="AO3031" s="336"/>
      <c r="AP3031" s="54"/>
      <c r="AQ3031" s="336"/>
      <c r="AR3031" s="336"/>
      <c r="AS3031" s="336"/>
    </row>
    <row r="3032" spans="1:45" x14ac:dyDescent="0.3">
      <c r="C3032" s="54"/>
      <c r="D3032" s="56"/>
      <c r="Y3032" s="336">
        <f t="shared" ca="1" si="5180"/>
        <v>0.10100205367766991</v>
      </c>
      <c r="Z3032" s="336">
        <f t="shared" ca="1" si="5180"/>
        <v>0.97827722278048135</v>
      </c>
      <c r="AA3032" s="336">
        <f t="shared" ca="1" si="5180"/>
        <v>0.78267730853283934</v>
      </c>
      <c r="AB3032" s="336">
        <f t="shared" ca="1" si="5180"/>
        <v>-0.62133652982744536</v>
      </c>
      <c r="AC3032" s="336">
        <f t="shared" ca="1" si="5180"/>
        <v>0.71440207831984459</v>
      </c>
      <c r="AD3032" s="336">
        <f t="shared" ca="1" si="5180"/>
        <v>-2.2139411933333845E-2</v>
      </c>
      <c r="AE3032" s="55"/>
      <c r="AF3032" s="55"/>
      <c r="AG3032" s="55"/>
      <c r="AH3032" s="55"/>
      <c r="AI3032" s="55"/>
      <c r="AJ3032" s="55"/>
      <c r="AK3032" s="55"/>
      <c r="AL3032" s="55"/>
      <c r="AM3032" s="55"/>
      <c r="AN3032" s="55"/>
      <c r="AO3032" s="55"/>
      <c r="AP3032" s="55"/>
      <c r="AQ3032" s="55"/>
      <c r="AR3032" s="55"/>
      <c r="AS3032" s="55"/>
    </row>
    <row r="3033" spans="1:45" x14ac:dyDescent="0.3">
      <c r="B3033" s="54" t="s">
        <v>172</v>
      </c>
      <c r="C3033" s="53">
        <f>C3026</f>
        <v>0</v>
      </c>
      <c r="D3033" s="56" t="e">
        <f t="shared" ref="D3033:D3034" ca="1" si="5229">AJ3033</f>
        <v>#N/A</v>
      </c>
      <c r="E3033" s="52" t="e">
        <f t="shared" ref="E3033:W3033" si="5230">E3026</f>
        <v>#N/A</v>
      </c>
      <c r="F3033" s="52" t="e">
        <f t="shared" si="5230"/>
        <v>#N/A</v>
      </c>
      <c r="G3033" s="52" t="e">
        <f t="shared" si="5230"/>
        <v>#N/A</v>
      </c>
      <c r="H3033" s="52" t="e">
        <f t="shared" si="5230"/>
        <v>#N/A</v>
      </c>
      <c r="I3033" s="52" t="e">
        <f t="shared" si="5230"/>
        <v>#N/A</v>
      </c>
      <c r="J3033" s="52" t="e">
        <f t="shared" si="5230"/>
        <v>#N/A</v>
      </c>
      <c r="K3033" s="52" t="e">
        <f t="shared" si="5230"/>
        <v>#N/A</v>
      </c>
      <c r="L3033" s="52" t="e">
        <f t="shared" si="5230"/>
        <v>#N/A</v>
      </c>
      <c r="M3033" s="52" t="e">
        <f t="shared" si="5230"/>
        <v>#N/A</v>
      </c>
      <c r="N3033" s="52" t="e">
        <f t="shared" si="5230"/>
        <v>#N/A</v>
      </c>
      <c r="O3033" s="52" t="e">
        <f t="shared" si="5230"/>
        <v>#N/A</v>
      </c>
      <c r="P3033" s="52" t="e">
        <f t="shared" si="5230"/>
        <v>#N/A</v>
      </c>
      <c r="Q3033" s="52" t="e">
        <f t="shared" si="5230"/>
        <v>#N/A</v>
      </c>
      <c r="R3033" s="52" t="e">
        <f t="shared" si="5230"/>
        <v>#N/A</v>
      </c>
      <c r="S3033" s="52" t="e">
        <f t="shared" si="5230"/>
        <v>#N/A</v>
      </c>
      <c r="T3033" s="52" t="e">
        <f t="shared" si="5230"/>
        <v>#N/A</v>
      </c>
      <c r="U3033" s="52" t="e">
        <f t="shared" si="5230"/>
        <v>#N/A</v>
      </c>
      <c r="V3033" s="52" t="e">
        <f t="shared" si="5230"/>
        <v>#N/A</v>
      </c>
      <c r="W3033" s="52" t="e">
        <f t="shared" si="5230"/>
        <v>#N/A</v>
      </c>
      <c r="X3033" s="55" t="e">
        <f t="shared" ref="X3033:X3034" si="5231">(H3033-(O3033*P3033)/100-3*(J3033*K3033)/100)/2</f>
        <v>#N/A</v>
      </c>
      <c r="Y3033" s="55" t="e">
        <f t="shared" ref="Y3033:Y3034" si="5232">SUM(X3033,(J3033*K3033/100))/(F3033/100)</f>
        <v>#N/A</v>
      </c>
      <c r="Z3033" s="55" t="e">
        <f t="shared" ref="Z3033" si="5233">U3033*0.5+U3034*0.5</f>
        <v>#N/A</v>
      </c>
      <c r="AA3033" s="55" t="e">
        <f t="shared" ref="AA3033:AA3034" si="5234">J3033/Y3033</f>
        <v>#N/A</v>
      </c>
      <c r="AB3033" s="336" t="e">
        <f t="shared" ref="AB3033:AB3034" si="5235">X3033/(Y3033-J3033)</f>
        <v>#N/A</v>
      </c>
      <c r="AC3033" s="223" t="e">
        <f ca="1">INDEX(FGA_COEFFS,1,1)+Z3033*INDEX(FGA_COEFFS,1,2)+Y3033*INDEX(FGA_COEFFS,1,3)+R3033*INDEX(FGA_COEFFS,1,4)+Q3034*INDEX(FGA_COEFFS,1,5)+S3033*INDEX(FGA_COEFFS,1,6)+T3034*INDEX(FGA_COEFFS,1,7)+M3034*INDEX(FGA_COEFFS,1,8)+Y3037*Y3038</f>
        <v>#N/A</v>
      </c>
      <c r="AD3033" s="223" t="e">
        <f ca="1">INDEX(THREEPTA_COEFFS,1,1)+AC3033*INDEX(THREEPTA_COEFFS,1,2)+J3033*INDEX(THREEPTA_COEFFS,1,3)+AA3033*INDEX(THREEPTA_COEFFS,1,4)+K3033*INDEX(THREEPTA_COEFFS,1,5)+L3034*INDEX(THREEPTA_COEFFS,1,6)+Z3037*Z3038</f>
        <v>#N/A</v>
      </c>
      <c r="AE3033" s="223" t="e">
        <f ca="1">INDEX(THREEPTPCT_COEFFS,1,1)+K3033*INDEX(THREEPTPCT_COEFFS,1,2)+L3034*INDEX(THREEPTPCT_COEFFS,1,3)+AA3037*AA3038</f>
        <v>#N/A</v>
      </c>
      <c r="AF3033" s="55" t="e">
        <f t="shared" ref="AF3033:AF3034" ca="1" si="5236">AC3033-AD3033</f>
        <v>#N/A</v>
      </c>
      <c r="AG3033" s="223" t="e">
        <f ca="1">INDEX(TWOPTPCT_COEFFS,1,1)+AB3033*INDEX(TWOPTPCT_COEFFS,1,2)+I3034*INDEX(TWOPTPCT_COEFFS,1,3)+G3034*INDEX(TWOPTPCT_COEFFS,1,4)+L3034*INDEX(TWOPTPCT_COEFFS,1,5)+AB3037*AB3038</f>
        <v>#N/A</v>
      </c>
      <c r="AH3033" s="223" t="e">
        <f ca="1">INDEX(FTA_COEFFS,1,1)+O3033*INDEX(FTA_COEFFS,1,2)+N3034*INDEX(FTA_COEFFS,1,3)+(Q3033+R3033)*INDEX(FTA_COEFFS,1,4)+(Q3034+R3034)*INDEX(FTA_COEFFS,1,5)+M3034*INDEX(FTA_COEFFS,1,6)+AC3037*AC3038</f>
        <v>#N/A</v>
      </c>
      <c r="AI3033" s="223" t="e">
        <f ca="1">INDEX(FTPCT_COEFFS,1,1)+P3033*INDEX(FTPCT_COEFFS,1,2)+F3033*INDEX(FTPCT_COEFFS,1,3)+G3034*INDEX(FTPCT_COEFFS,1,4)+AD3037*AD3038</f>
        <v>#N/A</v>
      </c>
      <c r="AJ3033" s="338" t="e">
        <f t="shared" ref="AJ3033:AJ3034" ca="1" si="5237">AD3033*AE3033/100+AF3033*AG3033+AH3033*AI3033/100</f>
        <v>#N/A</v>
      </c>
      <c r="AK3033" s="55"/>
      <c r="AL3033" s="55"/>
      <c r="AM3033" s="55"/>
      <c r="AN3033" s="55"/>
      <c r="AO3033" s="55"/>
      <c r="AP3033" s="55"/>
      <c r="AQ3033" s="55"/>
      <c r="AR3033" s="55"/>
    </row>
    <row r="3034" spans="1:45" x14ac:dyDescent="0.3">
      <c r="B3034" s="54" t="s">
        <v>175</v>
      </c>
      <c r="C3034" s="54">
        <f>C3027</f>
        <v>0</v>
      </c>
      <c r="D3034" s="56" t="e">
        <f t="shared" ca="1" si="5229"/>
        <v>#N/A</v>
      </c>
      <c r="E3034" s="52" t="e">
        <f t="shared" ref="E3034:W3034" si="5238">E3027</f>
        <v>#N/A</v>
      </c>
      <c r="F3034" s="52" t="e">
        <f t="shared" si="5238"/>
        <v>#N/A</v>
      </c>
      <c r="G3034" s="52" t="e">
        <f t="shared" si="5238"/>
        <v>#N/A</v>
      </c>
      <c r="H3034" s="52" t="e">
        <f t="shared" si="5238"/>
        <v>#N/A</v>
      </c>
      <c r="I3034" s="52" t="e">
        <f t="shared" si="5238"/>
        <v>#N/A</v>
      </c>
      <c r="J3034" s="52" t="e">
        <f t="shared" si="5238"/>
        <v>#N/A</v>
      </c>
      <c r="K3034" s="52" t="e">
        <f t="shared" si="5238"/>
        <v>#N/A</v>
      </c>
      <c r="L3034" s="52" t="e">
        <f t="shared" si="5238"/>
        <v>#N/A</v>
      </c>
      <c r="M3034" s="52" t="e">
        <f t="shared" si="5238"/>
        <v>#N/A</v>
      </c>
      <c r="N3034" s="52" t="e">
        <f t="shared" si="5238"/>
        <v>#N/A</v>
      </c>
      <c r="O3034" s="52" t="e">
        <f t="shared" si="5238"/>
        <v>#N/A</v>
      </c>
      <c r="P3034" s="52" t="e">
        <f t="shared" si="5238"/>
        <v>#N/A</v>
      </c>
      <c r="Q3034" s="52" t="e">
        <f t="shared" si="5238"/>
        <v>#N/A</v>
      </c>
      <c r="R3034" s="52" t="e">
        <f t="shared" si="5238"/>
        <v>#N/A</v>
      </c>
      <c r="S3034" s="52" t="e">
        <f t="shared" si="5238"/>
        <v>#N/A</v>
      </c>
      <c r="T3034" s="52" t="e">
        <f t="shared" si="5238"/>
        <v>#N/A</v>
      </c>
      <c r="U3034" s="52" t="e">
        <f t="shared" si="5238"/>
        <v>#N/A</v>
      </c>
      <c r="V3034" s="52" t="e">
        <f t="shared" si="5238"/>
        <v>#N/A</v>
      </c>
      <c r="W3034" s="52" t="e">
        <f t="shared" si="5238"/>
        <v>#N/A</v>
      </c>
      <c r="X3034" s="55" t="e">
        <f t="shared" si="5231"/>
        <v>#N/A</v>
      </c>
      <c r="Y3034" s="55" t="e">
        <f t="shared" si="5232"/>
        <v>#N/A</v>
      </c>
      <c r="Z3034" s="55" t="e">
        <f t="shared" ref="Z3034" si="5239">Z3033</f>
        <v>#N/A</v>
      </c>
      <c r="AA3034" s="55" t="e">
        <f t="shared" si="5234"/>
        <v>#N/A</v>
      </c>
      <c r="AB3034" s="336" t="e">
        <f t="shared" si="5235"/>
        <v>#N/A</v>
      </c>
      <c r="AC3034" s="223" t="e">
        <f ca="1">INDEX(FGA_COEFFS,1,1)+Z3034*INDEX(FGA_COEFFS,1,2)+Y3034*INDEX(FGA_COEFFS,1,3)+R3034*INDEX(FGA_COEFFS,1,4)+Q3033*INDEX(FGA_COEFFS,1,5)+S3034*INDEX(FGA_COEFFS,1,6)+T3033*INDEX(FGA_COEFFS,1,7)+M3033*INDEX(FGA_COEFFS,1,8)+Y3037*Y3039</f>
        <v>#N/A</v>
      </c>
      <c r="AD3034" s="223" t="e">
        <f ca="1">INDEX(THREEPTA_COEFFS,1,1)+AC3034*INDEX(THREEPTA_COEFFS,1,2)+J3034*INDEX(THREEPTA_COEFFS,1,3)+AA3034*INDEX(THREEPTA_COEFFS,1,4)+K3034*INDEX(THREEPTA_COEFFS,1,5)+L3033*INDEX(THREEPTA_COEFFS,1,6)+Z3037*Z3039</f>
        <v>#N/A</v>
      </c>
      <c r="AE3034" s="223" t="e">
        <f ca="1">INDEX(THREEPTPCT_COEFFS,1,1)+K3034*INDEX(THREEPTPCT_COEFFS,1,2)+L3033*INDEX(THREEPTPCT_COEFFS,1,3)+AA3037*AA3039</f>
        <v>#N/A</v>
      </c>
      <c r="AF3034" s="55" t="e">
        <f t="shared" ca="1" si="5236"/>
        <v>#N/A</v>
      </c>
      <c r="AG3034" s="223" t="e">
        <f ca="1">INDEX(TWOPTPCT_COEFFS,1,1)+AB3034*INDEX(TWOPTPCT_COEFFS,1,2)+I3033*INDEX(TWOPTPCT_COEFFS,1,3)+G3033*INDEX(TWOPTPCT_COEFFS,1,4)+L3033*INDEX(TWOPTPCT_COEFFS,1,5)+AB3037*AB3039</f>
        <v>#N/A</v>
      </c>
      <c r="AH3034" s="223" t="e">
        <f ca="1">INDEX(FTA_COEFFS,1,1)+O3034*INDEX(FTA_COEFFS,1,2)+N3033*INDEX(FTA_COEFFS,1,3)+(Q3034+R3034)*INDEX(FTA_COEFFS,1,4)+(Q3033+R3033)*INDEX(FTA_COEFFS,1,5)+M3033*INDEX(FTA_COEFFS,1,6)+AC3037*AC3039</f>
        <v>#N/A</v>
      </c>
      <c r="AI3034" s="223" t="e">
        <f ca="1">INDEX(FTPCT_COEFFS,1,1)+P3034*INDEX(FTPCT_COEFFS,1,2)+F3034*INDEX(FTPCT_COEFFS,1,3)+G3033*INDEX(FTPCT_COEFFS,1,4)+AD3037*AD3039</f>
        <v>#N/A</v>
      </c>
      <c r="AJ3034" s="338" t="e">
        <f t="shared" ca="1" si="5237"/>
        <v>#N/A</v>
      </c>
      <c r="AK3034" s="55"/>
      <c r="AL3034" s="55"/>
      <c r="AM3034" s="55"/>
      <c r="AN3034" s="55"/>
      <c r="AO3034" s="55"/>
      <c r="AP3034" s="55"/>
      <c r="AQ3034" s="55"/>
      <c r="AR3034" s="55"/>
    </row>
    <row r="3035" spans="1:45" x14ac:dyDescent="0.3">
      <c r="A3035" s="54" t="e">
        <f ca="1">IF(D3033&gt;(D3034+(AVERAGE(V3033,W3033)-AVERAGE(V3034,W3034))/2)+2.5,C3033,IF(D3034&gt;(D3033+(AVERAGE(V3034,W3034)-AVERAGE(V3033,W3033))/2)+2.5,C3034,"Close"))</f>
        <v>#N/A</v>
      </c>
      <c r="B3035" s="64" t="e">
        <f ca="1">IF(D3034&gt;D3033,C3034,C3033)</f>
        <v>#N/A</v>
      </c>
      <c r="D3035" s="56"/>
      <c r="X3035" s="55"/>
      <c r="Y3035" s="55"/>
      <c r="Z3035" s="55"/>
      <c r="AA3035" s="55"/>
      <c r="AB3035" s="55"/>
      <c r="AC3035" s="337"/>
      <c r="AD3035" s="337"/>
      <c r="AE3035" s="337"/>
      <c r="AF3035" s="337"/>
      <c r="AG3035" s="337"/>
      <c r="AH3035" s="337"/>
      <c r="AI3035" s="337"/>
      <c r="AJ3035" s="337"/>
      <c r="AK3035" s="337"/>
      <c r="AL3035" s="337"/>
      <c r="AM3035" s="55"/>
      <c r="AN3035" s="55"/>
      <c r="AO3035" s="55"/>
      <c r="AP3035" s="55"/>
      <c r="AQ3035" s="55"/>
      <c r="AR3035" s="55"/>
      <c r="AS3035" s="55"/>
    </row>
    <row r="3036" spans="1:45" x14ac:dyDescent="0.3">
      <c r="X3036" s="54" t="s">
        <v>1305</v>
      </c>
      <c r="Y3036" s="54" t="s">
        <v>128</v>
      </c>
      <c r="Z3036" s="54" t="s">
        <v>157</v>
      </c>
      <c r="AA3036" s="54" t="s">
        <v>151</v>
      </c>
      <c r="AB3036" s="54" t="s">
        <v>1327</v>
      </c>
      <c r="AC3036" s="54" t="s">
        <v>129</v>
      </c>
      <c r="AD3036" s="54" t="s">
        <v>116</v>
      </c>
      <c r="AE3036" s="54"/>
      <c r="AF3036" s="54"/>
      <c r="AG3036" s="54"/>
      <c r="AH3036" s="54"/>
      <c r="AI3036" s="54"/>
      <c r="AJ3036" s="54"/>
      <c r="AK3036" s="54"/>
      <c r="AL3036" s="54"/>
      <c r="AM3036" s="54"/>
      <c r="AN3036" s="54"/>
      <c r="AO3036" s="54"/>
      <c r="AP3036" s="54"/>
      <c r="AQ3036" s="54"/>
      <c r="AR3036" s="54"/>
      <c r="AS3036" s="54"/>
    </row>
    <row r="3037" spans="1:45" x14ac:dyDescent="0.3">
      <c r="X3037" s="54"/>
      <c r="Y3037" s="54">
        <f t="shared" ref="Y3037:AD3037" si="5240">Y3030</f>
        <v>6.4436999999999998</v>
      </c>
      <c r="Z3037" s="54">
        <f t="shared" si="5240"/>
        <v>4.9371</v>
      </c>
      <c r="AA3037" s="54">
        <f t="shared" si="5240"/>
        <v>11.350300000000001</v>
      </c>
      <c r="AB3037" s="54">
        <f t="shared" si="5240"/>
        <v>7.1900000000000006E-2</v>
      </c>
      <c r="AC3037" s="54">
        <f t="shared" si="5240"/>
        <v>6.2766000000000002</v>
      </c>
      <c r="AD3037" s="54">
        <f t="shared" si="5240"/>
        <v>11.042999999999999</v>
      </c>
      <c r="AE3037" s="54"/>
      <c r="AF3037" s="336"/>
      <c r="AG3037" s="336"/>
      <c r="AH3037" s="336"/>
      <c r="AI3037" s="54"/>
      <c r="AJ3037" s="54"/>
      <c r="AK3037" s="54"/>
      <c r="AL3037" s="54"/>
      <c r="AM3037" s="54"/>
      <c r="AN3037" s="54"/>
      <c r="AO3037" s="54"/>
      <c r="AP3037" s="54"/>
      <c r="AQ3037" s="54"/>
      <c r="AR3037" s="54"/>
      <c r="AS3037" s="54"/>
    </row>
    <row r="3038" spans="1:45" x14ac:dyDescent="0.3">
      <c r="D3038" s="56"/>
      <c r="X3038" s="336"/>
      <c r="Y3038" s="336">
        <f t="shared" ca="1" si="5180"/>
        <v>0.82294840815004144</v>
      </c>
      <c r="Z3038" s="336">
        <f t="shared" ca="1" si="5180"/>
        <v>-0.26952969705434121</v>
      </c>
      <c r="AA3038" s="336">
        <f t="shared" ca="1" si="5180"/>
        <v>1.3762890096771802E-2</v>
      </c>
      <c r="AB3038" s="336">
        <f t="shared" ca="1" si="5180"/>
        <v>0.5009342178431585</v>
      </c>
      <c r="AC3038" s="336">
        <f t="shared" ca="1" si="5180"/>
        <v>-2.6358868240250043E-2</v>
      </c>
      <c r="AD3038" s="336">
        <f t="shared" ca="1" si="5180"/>
        <v>-0.77661930316830852</v>
      </c>
      <c r="AE3038" s="336"/>
      <c r="AF3038" s="336"/>
      <c r="AG3038" s="336"/>
      <c r="AH3038" s="336"/>
      <c r="AI3038" s="54"/>
      <c r="AJ3038" s="54"/>
      <c r="AK3038" s="54"/>
      <c r="AL3038" s="336"/>
      <c r="AM3038" s="336"/>
      <c r="AN3038" s="336"/>
      <c r="AO3038" s="336"/>
      <c r="AP3038" s="54"/>
      <c r="AQ3038" s="336"/>
      <c r="AR3038" s="336"/>
      <c r="AS3038" s="336"/>
    </row>
    <row r="3039" spans="1:45" x14ac:dyDescent="0.3">
      <c r="C3039" s="54"/>
      <c r="D3039" s="56"/>
      <c r="Y3039" s="336">
        <f t="shared" ca="1" si="5180"/>
        <v>0.20950695421882631</v>
      </c>
      <c r="Z3039" s="336">
        <f t="shared" ca="1" si="5180"/>
        <v>1.2659995963575463</v>
      </c>
      <c r="AA3039" s="336">
        <f t="shared" ca="1" si="5180"/>
        <v>1.2554828217197342</v>
      </c>
      <c r="AB3039" s="336">
        <f t="shared" ca="1" si="5180"/>
        <v>0.57371921894472599</v>
      </c>
      <c r="AC3039" s="336">
        <f t="shared" ca="1" si="5180"/>
        <v>-0.18741062279140702</v>
      </c>
      <c r="AD3039" s="336">
        <f t="shared" ca="1" si="5180"/>
        <v>-0.68790354616007787</v>
      </c>
      <c r="AE3039" s="55"/>
      <c r="AF3039" s="55"/>
      <c r="AG3039" s="55"/>
      <c r="AH3039" s="55"/>
      <c r="AI3039" s="55"/>
      <c r="AJ3039" s="55"/>
      <c r="AK3039" s="55"/>
      <c r="AL3039" s="55"/>
      <c r="AM3039" s="55"/>
      <c r="AN3039" s="55"/>
      <c r="AO3039" s="55"/>
      <c r="AP3039" s="55"/>
      <c r="AQ3039" s="55"/>
      <c r="AR3039" s="55"/>
      <c r="AS3039" s="55"/>
    </row>
    <row r="3040" spans="1:45" x14ac:dyDescent="0.3">
      <c r="B3040" s="54" t="s">
        <v>172</v>
      </c>
      <c r="C3040" s="53">
        <f>C3033</f>
        <v>0</v>
      </c>
      <c r="D3040" s="56" t="e">
        <f t="shared" ref="D3040:D3041" ca="1" si="5241">AJ3040</f>
        <v>#N/A</v>
      </c>
      <c r="E3040" s="52" t="e">
        <f t="shared" ref="E3040:W3040" si="5242">E3033</f>
        <v>#N/A</v>
      </c>
      <c r="F3040" s="52" t="e">
        <f t="shared" si="5242"/>
        <v>#N/A</v>
      </c>
      <c r="G3040" s="52" t="e">
        <f t="shared" si="5242"/>
        <v>#N/A</v>
      </c>
      <c r="H3040" s="52" t="e">
        <f t="shared" si="5242"/>
        <v>#N/A</v>
      </c>
      <c r="I3040" s="52" t="e">
        <f t="shared" si="5242"/>
        <v>#N/A</v>
      </c>
      <c r="J3040" s="52" t="e">
        <f t="shared" si="5242"/>
        <v>#N/A</v>
      </c>
      <c r="K3040" s="52" t="e">
        <f t="shared" si="5242"/>
        <v>#N/A</v>
      </c>
      <c r="L3040" s="52" t="e">
        <f t="shared" si="5242"/>
        <v>#N/A</v>
      </c>
      <c r="M3040" s="52" t="e">
        <f t="shared" si="5242"/>
        <v>#N/A</v>
      </c>
      <c r="N3040" s="52" t="e">
        <f t="shared" si="5242"/>
        <v>#N/A</v>
      </c>
      <c r="O3040" s="52" t="e">
        <f t="shared" si="5242"/>
        <v>#N/A</v>
      </c>
      <c r="P3040" s="52" t="e">
        <f t="shared" si="5242"/>
        <v>#N/A</v>
      </c>
      <c r="Q3040" s="52" t="e">
        <f t="shared" si="5242"/>
        <v>#N/A</v>
      </c>
      <c r="R3040" s="52" t="e">
        <f t="shared" si="5242"/>
        <v>#N/A</v>
      </c>
      <c r="S3040" s="52" t="e">
        <f t="shared" si="5242"/>
        <v>#N/A</v>
      </c>
      <c r="T3040" s="52" t="e">
        <f t="shared" si="5242"/>
        <v>#N/A</v>
      </c>
      <c r="U3040" s="52" t="e">
        <f t="shared" si="5242"/>
        <v>#N/A</v>
      </c>
      <c r="V3040" s="52" t="e">
        <f t="shared" si="5242"/>
        <v>#N/A</v>
      </c>
      <c r="W3040" s="52" t="e">
        <f t="shared" si="5242"/>
        <v>#N/A</v>
      </c>
      <c r="X3040" s="55" t="e">
        <f t="shared" ref="X3040:X3041" si="5243">(H3040-(O3040*P3040)/100-3*(J3040*K3040)/100)/2</f>
        <v>#N/A</v>
      </c>
      <c r="Y3040" s="55" t="e">
        <f t="shared" ref="Y3040:Y3041" si="5244">SUM(X3040,(J3040*K3040/100))/(F3040/100)</f>
        <v>#N/A</v>
      </c>
      <c r="Z3040" s="55" t="e">
        <f t="shared" ref="Z3040" si="5245">U3040*0.5+U3041*0.5</f>
        <v>#N/A</v>
      </c>
      <c r="AA3040" s="55" t="e">
        <f t="shared" ref="AA3040:AA3041" si="5246">J3040/Y3040</f>
        <v>#N/A</v>
      </c>
      <c r="AB3040" s="336" t="e">
        <f t="shared" ref="AB3040:AB3041" si="5247">X3040/(Y3040-J3040)</f>
        <v>#N/A</v>
      </c>
      <c r="AC3040" s="223" t="e">
        <f ca="1">INDEX(FGA_COEFFS,1,1)+Z3040*INDEX(FGA_COEFFS,1,2)+Y3040*INDEX(FGA_COEFFS,1,3)+R3040*INDEX(FGA_COEFFS,1,4)+Q3041*INDEX(FGA_COEFFS,1,5)+S3040*INDEX(FGA_COEFFS,1,6)+T3041*INDEX(FGA_COEFFS,1,7)+M3041*INDEX(FGA_COEFFS,1,8)+Y3044*Y3045</f>
        <v>#N/A</v>
      </c>
      <c r="AD3040" s="223" t="e">
        <f ca="1">INDEX(THREEPTA_COEFFS,1,1)+AC3040*INDEX(THREEPTA_COEFFS,1,2)+J3040*INDEX(THREEPTA_COEFFS,1,3)+AA3040*INDEX(THREEPTA_COEFFS,1,4)+K3040*INDEX(THREEPTA_COEFFS,1,5)+L3041*INDEX(THREEPTA_COEFFS,1,6)+Z3044*Z3045</f>
        <v>#N/A</v>
      </c>
      <c r="AE3040" s="223" t="e">
        <f ca="1">INDEX(THREEPTPCT_COEFFS,1,1)+K3040*INDEX(THREEPTPCT_COEFFS,1,2)+L3041*INDEX(THREEPTPCT_COEFFS,1,3)+AA3044*AA3045</f>
        <v>#N/A</v>
      </c>
      <c r="AF3040" s="55" t="e">
        <f t="shared" ref="AF3040:AF3041" ca="1" si="5248">AC3040-AD3040</f>
        <v>#N/A</v>
      </c>
      <c r="AG3040" s="223" t="e">
        <f ca="1">INDEX(TWOPTPCT_COEFFS,1,1)+AB3040*INDEX(TWOPTPCT_COEFFS,1,2)+I3041*INDEX(TWOPTPCT_COEFFS,1,3)+G3041*INDEX(TWOPTPCT_COEFFS,1,4)+L3041*INDEX(TWOPTPCT_COEFFS,1,5)+AB3044*AB3045</f>
        <v>#N/A</v>
      </c>
      <c r="AH3040" s="223" t="e">
        <f ca="1">INDEX(FTA_COEFFS,1,1)+O3040*INDEX(FTA_COEFFS,1,2)+N3041*INDEX(FTA_COEFFS,1,3)+(Q3040+R3040)*INDEX(FTA_COEFFS,1,4)+(Q3041+R3041)*INDEX(FTA_COEFFS,1,5)+M3041*INDEX(FTA_COEFFS,1,6)+AC3044*AC3045</f>
        <v>#N/A</v>
      </c>
      <c r="AI3040" s="223" t="e">
        <f ca="1">INDEX(FTPCT_COEFFS,1,1)+P3040*INDEX(FTPCT_COEFFS,1,2)+F3040*INDEX(FTPCT_COEFFS,1,3)+G3041*INDEX(FTPCT_COEFFS,1,4)+AD3044*AD3045</f>
        <v>#N/A</v>
      </c>
      <c r="AJ3040" s="338" t="e">
        <f t="shared" ref="AJ3040:AJ3041" ca="1" si="5249">AD3040*AE3040/100+AF3040*AG3040+AH3040*AI3040/100</f>
        <v>#N/A</v>
      </c>
      <c r="AK3040" s="55"/>
      <c r="AL3040" s="55"/>
      <c r="AM3040" s="55"/>
      <c r="AN3040" s="55"/>
      <c r="AO3040" s="55"/>
      <c r="AP3040" s="55"/>
      <c r="AQ3040" s="55"/>
      <c r="AR3040" s="55"/>
    </row>
    <row r="3041" spans="1:45" x14ac:dyDescent="0.3">
      <c r="B3041" s="54" t="s">
        <v>175</v>
      </c>
      <c r="C3041" s="54">
        <f>C3034</f>
        <v>0</v>
      </c>
      <c r="D3041" s="56" t="e">
        <f t="shared" ca="1" si="5241"/>
        <v>#N/A</v>
      </c>
      <c r="E3041" s="52" t="e">
        <f t="shared" ref="E3041:W3041" si="5250">E3034</f>
        <v>#N/A</v>
      </c>
      <c r="F3041" s="52" t="e">
        <f t="shared" si="5250"/>
        <v>#N/A</v>
      </c>
      <c r="G3041" s="52" t="e">
        <f t="shared" si="5250"/>
        <v>#N/A</v>
      </c>
      <c r="H3041" s="52" t="e">
        <f t="shared" si="5250"/>
        <v>#N/A</v>
      </c>
      <c r="I3041" s="52" t="e">
        <f t="shared" si="5250"/>
        <v>#N/A</v>
      </c>
      <c r="J3041" s="52" t="e">
        <f t="shared" si="5250"/>
        <v>#N/A</v>
      </c>
      <c r="K3041" s="52" t="e">
        <f t="shared" si="5250"/>
        <v>#N/A</v>
      </c>
      <c r="L3041" s="52" t="e">
        <f t="shared" si="5250"/>
        <v>#N/A</v>
      </c>
      <c r="M3041" s="52" t="e">
        <f t="shared" si="5250"/>
        <v>#N/A</v>
      </c>
      <c r="N3041" s="52" t="e">
        <f t="shared" si="5250"/>
        <v>#N/A</v>
      </c>
      <c r="O3041" s="52" t="e">
        <f t="shared" si="5250"/>
        <v>#N/A</v>
      </c>
      <c r="P3041" s="52" t="e">
        <f t="shared" si="5250"/>
        <v>#N/A</v>
      </c>
      <c r="Q3041" s="52" t="e">
        <f t="shared" si="5250"/>
        <v>#N/A</v>
      </c>
      <c r="R3041" s="52" t="e">
        <f t="shared" si="5250"/>
        <v>#N/A</v>
      </c>
      <c r="S3041" s="52" t="e">
        <f t="shared" si="5250"/>
        <v>#N/A</v>
      </c>
      <c r="T3041" s="52" t="e">
        <f t="shared" si="5250"/>
        <v>#N/A</v>
      </c>
      <c r="U3041" s="52" t="e">
        <f t="shared" si="5250"/>
        <v>#N/A</v>
      </c>
      <c r="V3041" s="52" t="e">
        <f t="shared" si="5250"/>
        <v>#N/A</v>
      </c>
      <c r="W3041" s="52" t="e">
        <f t="shared" si="5250"/>
        <v>#N/A</v>
      </c>
      <c r="X3041" s="55" t="e">
        <f t="shared" si="5243"/>
        <v>#N/A</v>
      </c>
      <c r="Y3041" s="55" t="e">
        <f t="shared" si="5244"/>
        <v>#N/A</v>
      </c>
      <c r="Z3041" s="55" t="e">
        <f t="shared" ref="Z3041" si="5251">Z3040</f>
        <v>#N/A</v>
      </c>
      <c r="AA3041" s="55" t="e">
        <f t="shared" si="5246"/>
        <v>#N/A</v>
      </c>
      <c r="AB3041" s="336" t="e">
        <f t="shared" si="5247"/>
        <v>#N/A</v>
      </c>
      <c r="AC3041" s="223" t="e">
        <f ca="1">INDEX(FGA_COEFFS,1,1)+Z3041*INDEX(FGA_COEFFS,1,2)+Y3041*INDEX(FGA_COEFFS,1,3)+R3041*INDEX(FGA_COEFFS,1,4)+Q3040*INDEX(FGA_COEFFS,1,5)+S3041*INDEX(FGA_COEFFS,1,6)+T3040*INDEX(FGA_COEFFS,1,7)+M3040*INDEX(FGA_COEFFS,1,8)+Y3044*Y3046</f>
        <v>#N/A</v>
      </c>
      <c r="AD3041" s="223" t="e">
        <f ca="1">INDEX(THREEPTA_COEFFS,1,1)+AC3041*INDEX(THREEPTA_COEFFS,1,2)+J3041*INDEX(THREEPTA_COEFFS,1,3)+AA3041*INDEX(THREEPTA_COEFFS,1,4)+K3041*INDEX(THREEPTA_COEFFS,1,5)+L3040*INDEX(THREEPTA_COEFFS,1,6)+Z3044*Z3046</f>
        <v>#N/A</v>
      </c>
      <c r="AE3041" s="223" t="e">
        <f ca="1">INDEX(THREEPTPCT_COEFFS,1,1)+K3041*INDEX(THREEPTPCT_COEFFS,1,2)+L3040*INDEX(THREEPTPCT_COEFFS,1,3)+AA3044*AA3046</f>
        <v>#N/A</v>
      </c>
      <c r="AF3041" s="55" t="e">
        <f t="shared" ca="1" si="5248"/>
        <v>#N/A</v>
      </c>
      <c r="AG3041" s="223" t="e">
        <f ca="1">INDEX(TWOPTPCT_COEFFS,1,1)+AB3041*INDEX(TWOPTPCT_COEFFS,1,2)+I3040*INDEX(TWOPTPCT_COEFFS,1,3)+G3040*INDEX(TWOPTPCT_COEFFS,1,4)+L3040*INDEX(TWOPTPCT_COEFFS,1,5)+AB3044*AB3046</f>
        <v>#N/A</v>
      </c>
      <c r="AH3041" s="223" t="e">
        <f ca="1">INDEX(FTA_COEFFS,1,1)+O3041*INDEX(FTA_COEFFS,1,2)+N3040*INDEX(FTA_COEFFS,1,3)+(Q3041+R3041)*INDEX(FTA_COEFFS,1,4)+(Q3040+R3040)*INDEX(FTA_COEFFS,1,5)+M3040*INDEX(FTA_COEFFS,1,6)+AC3044*AC3046</f>
        <v>#N/A</v>
      </c>
      <c r="AI3041" s="223" t="e">
        <f ca="1">INDEX(FTPCT_COEFFS,1,1)+P3041*INDEX(FTPCT_COEFFS,1,2)+F3041*INDEX(FTPCT_COEFFS,1,3)+G3040*INDEX(FTPCT_COEFFS,1,4)+AD3044*AD3046</f>
        <v>#N/A</v>
      </c>
      <c r="AJ3041" s="338" t="e">
        <f t="shared" ca="1" si="5249"/>
        <v>#N/A</v>
      </c>
      <c r="AK3041" s="55"/>
      <c r="AL3041" s="55"/>
      <c r="AM3041" s="55"/>
      <c r="AN3041" s="55"/>
      <c r="AO3041" s="55"/>
      <c r="AP3041" s="55"/>
      <c r="AQ3041" s="55"/>
      <c r="AR3041" s="55"/>
    </row>
    <row r="3042" spans="1:45" x14ac:dyDescent="0.3">
      <c r="A3042" s="54" t="e">
        <f ca="1">IF(D3040&gt;(D3041+(AVERAGE(V3040,W3040)-AVERAGE(V3041,W3041))/2)+2.5,C3040,IF(D3041&gt;(D3040+(AVERAGE(V3041,W3041)-AVERAGE(V3040,W3040))/2)+2.5,C3041,"Close"))</f>
        <v>#N/A</v>
      </c>
      <c r="B3042" s="64" t="e">
        <f ca="1">IF(D3041&gt;D3040,C3041,C3040)</f>
        <v>#N/A</v>
      </c>
      <c r="D3042" s="56"/>
      <c r="X3042" s="55"/>
      <c r="Y3042" s="55"/>
      <c r="Z3042" s="55"/>
      <c r="AA3042" s="55"/>
      <c r="AB3042" s="55"/>
      <c r="AC3042" s="337"/>
      <c r="AD3042" s="337"/>
      <c r="AE3042" s="337"/>
      <c r="AF3042" s="337"/>
      <c r="AG3042" s="337"/>
      <c r="AH3042" s="337"/>
      <c r="AI3042" s="337"/>
      <c r="AJ3042" s="337"/>
      <c r="AK3042" s="337"/>
      <c r="AL3042" s="337"/>
      <c r="AM3042" s="55"/>
      <c r="AN3042" s="55"/>
      <c r="AO3042" s="55"/>
      <c r="AP3042" s="55"/>
      <c r="AQ3042" s="55"/>
      <c r="AR3042" s="55"/>
      <c r="AS3042" s="55"/>
    </row>
    <row r="3043" spans="1:45" x14ac:dyDescent="0.3">
      <c r="X3043" s="54" t="s">
        <v>1305</v>
      </c>
      <c r="Y3043" s="54" t="s">
        <v>128</v>
      </c>
      <c r="Z3043" s="54" t="s">
        <v>157</v>
      </c>
      <c r="AA3043" s="54" t="s">
        <v>151</v>
      </c>
      <c r="AB3043" s="54" t="s">
        <v>1327</v>
      </c>
      <c r="AC3043" s="54" t="s">
        <v>129</v>
      </c>
      <c r="AD3043" s="54" t="s">
        <v>116</v>
      </c>
      <c r="AE3043" s="54"/>
      <c r="AF3043" s="54"/>
      <c r="AG3043" s="54"/>
      <c r="AH3043" s="54"/>
      <c r="AI3043" s="54"/>
      <c r="AJ3043" s="54"/>
      <c r="AK3043" s="54"/>
      <c r="AL3043" s="54"/>
      <c r="AM3043" s="54"/>
      <c r="AN3043" s="54"/>
      <c r="AO3043" s="54"/>
      <c r="AP3043" s="54"/>
      <c r="AQ3043" s="54"/>
      <c r="AR3043" s="54"/>
      <c r="AS3043" s="54"/>
    </row>
    <row r="3044" spans="1:45" x14ac:dyDescent="0.3">
      <c r="X3044" s="54"/>
      <c r="Y3044" s="54">
        <f t="shared" ref="Y3044:AD3044" si="5252">Y3037</f>
        <v>6.4436999999999998</v>
      </c>
      <c r="Z3044" s="54">
        <f t="shared" si="5252"/>
        <v>4.9371</v>
      </c>
      <c r="AA3044" s="54">
        <f t="shared" si="5252"/>
        <v>11.350300000000001</v>
      </c>
      <c r="AB3044" s="54">
        <f t="shared" si="5252"/>
        <v>7.1900000000000006E-2</v>
      </c>
      <c r="AC3044" s="54">
        <f t="shared" si="5252"/>
        <v>6.2766000000000002</v>
      </c>
      <c r="AD3044" s="54">
        <f t="shared" si="5252"/>
        <v>11.042999999999999</v>
      </c>
      <c r="AE3044" s="54"/>
      <c r="AF3044" s="336"/>
      <c r="AG3044" s="336"/>
      <c r="AH3044" s="336"/>
      <c r="AI3044" s="54"/>
      <c r="AJ3044" s="54"/>
      <c r="AK3044" s="54"/>
      <c r="AL3044" s="54"/>
      <c r="AM3044" s="54"/>
      <c r="AN3044" s="54"/>
      <c r="AO3044" s="54"/>
      <c r="AP3044" s="54"/>
      <c r="AQ3044" s="54"/>
      <c r="AR3044" s="54"/>
      <c r="AS3044" s="54"/>
    </row>
    <row r="3045" spans="1:45" x14ac:dyDescent="0.3">
      <c r="D3045" s="56"/>
      <c r="X3045" s="336"/>
      <c r="Y3045" s="336">
        <f t="shared" ca="1" si="5180"/>
        <v>-1.218447510638395</v>
      </c>
      <c r="Z3045" s="336">
        <f t="shared" ca="1" si="5180"/>
        <v>-1.4015757985757027</v>
      </c>
      <c r="AA3045" s="336">
        <f t="shared" ca="1" si="5180"/>
        <v>-0.12297158411587247</v>
      </c>
      <c r="AB3045" s="336">
        <f t="shared" ca="1" si="5180"/>
        <v>-4.7758396415851626E-2</v>
      </c>
      <c r="AC3045" s="336">
        <f t="shared" ca="1" si="5180"/>
        <v>6.9606807295061912E-2</v>
      </c>
      <c r="AD3045" s="336">
        <f t="shared" ca="1" si="5180"/>
        <v>-8.1910717254331078E-2</v>
      </c>
      <c r="AE3045" s="336"/>
      <c r="AF3045" s="336"/>
      <c r="AG3045" s="336"/>
      <c r="AH3045" s="336"/>
      <c r="AI3045" s="54"/>
      <c r="AJ3045" s="54"/>
      <c r="AK3045" s="54"/>
      <c r="AL3045" s="336"/>
      <c r="AM3045" s="336"/>
      <c r="AN3045" s="336"/>
      <c r="AO3045" s="336"/>
      <c r="AP3045" s="54"/>
      <c r="AQ3045" s="336"/>
      <c r="AR3045" s="336"/>
      <c r="AS3045" s="336"/>
    </row>
    <row r="3046" spans="1:45" x14ac:dyDescent="0.3">
      <c r="C3046" s="54"/>
      <c r="D3046" s="56"/>
      <c r="Y3046" s="336">
        <f t="shared" ca="1" si="5180"/>
        <v>0.47468961265072762</v>
      </c>
      <c r="Z3046" s="336">
        <f t="shared" ca="1" si="5180"/>
        <v>-3.0212471291682511E-3</v>
      </c>
      <c r="AA3046" s="336">
        <f t="shared" ca="1" si="5180"/>
        <v>-0.37433433042647191</v>
      </c>
      <c r="AB3046" s="336">
        <f t="shared" ca="1" si="5180"/>
        <v>-1.4233202814565298</v>
      </c>
      <c r="AC3046" s="336">
        <f t="shared" ca="1" si="5180"/>
        <v>-1.0370542127689599</v>
      </c>
      <c r="AD3046" s="336">
        <f t="shared" ca="1" si="5180"/>
        <v>0.52581396607116482</v>
      </c>
      <c r="AE3046" s="55"/>
      <c r="AF3046" s="55"/>
      <c r="AG3046" s="55"/>
      <c r="AH3046" s="55"/>
      <c r="AI3046" s="55"/>
      <c r="AJ3046" s="55"/>
      <c r="AK3046" s="55"/>
      <c r="AL3046" s="55"/>
      <c r="AM3046" s="55"/>
      <c r="AN3046" s="55"/>
      <c r="AO3046" s="55"/>
      <c r="AP3046" s="55"/>
      <c r="AQ3046" s="55"/>
      <c r="AR3046" s="55"/>
      <c r="AS3046" s="55"/>
    </row>
    <row r="3047" spans="1:45" x14ac:dyDescent="0.3">
      <c r="B3047" s="54" t="s">
        <v>172</v>
      </c>
      <c r="C3047" s="53">
        <f>C3040</f>
        <v>0</v>
      </c>
      <c r="D3047" s="56" t="e">
        <f t="shared" ref="D3047:D3048" ca="1" si="5253">AJ3047</f>
        <v>#N/A</v>
      </c>
      <c r="E3047" s="52" t="e">
        <f t="shared" ref="E3047:W3047" si="5254">E3040</f>
        <v>#N/A</v>
      </c>
      <c r="F3047" s="52" t="e">
        <f t="shared" si="5254"/>
        <v>#N/A</v>
      </c>
      <c r="G3047" s="52" t="e">
        <f t="shared" si="5254"/>
        <v>#N/A</v>
      </c>
      <c r="H3047" s="52" t="e">
        <f t="shared" si="5254"/>
        <v>#N/A</v>
      </c>
      <c r="I3047" s="52" t="e">
        <f t="shared" si="5254"/>
        <v>#N/A</v>
      </c>
      <c r="J3047" s="52" t="e">
        <f t="shared" si="5254"/>
        <v>#N/A</v>
      </c>
      <c r="K3047" s="52" t="e">
        <f t="shared" si="5254"/>
        <v>#N/A</v>
      </c>
      <c r="L3047" s="52" t="e">
        <f t="shared" si="5254"/>
        <v>#N/A</v>
      </c>
      <c r="M3047" s="52" t="e">
        <f t="shared" si="5254"/>
        <v>#N/A</v>
      </c>
      <c r="N3047" s="52" t="e">
        <f t="shared" si="5254"/>
        <v>#N/A</v>
      </c>
      <c r="O3047" s="52" t="e">
        <f t="shared" si="5254"/>
        <v>#N/A</v>
      </c>
      <c r="P3047" s="52" t="e">
        <f t="shared" si="5254"/>
        <v>#N/A</v>
      </c>
      <c r="Q3047" s="52" t="e">
        <f t="shared" si="5254"/>
        <v>#N/A</v>
      </c>
      <c r="R3047" s="52" t="e">
        <f t="shared" si="5254"/>
        <v>#N/A</v>
      </c>
      <c r="S3047" s="52" t="e">
        <f t="shared" si="5254"/>
        <v>#N/A</v>
      </c>
      <c r="T3047" s="52" t="e">
        <f t="shared" si="5254"/>
        <v>#N/A</v>
      </c>
      <c r="U3047" s="52" t="e">
        <f t="shared" si="5254"/>
        <v>#N/A</v>
      </c>
      <c r="V3047" s="52" t="e">
        <f t="shared" si="5254"/>
        <v>#N/A</v>
      </c>
      <c r="W3047" s="52" t="e">
        <f t="shared" si="5254"/>
        <v>#N/A</v>
      </c>
      <c r="X3047" s="55" t="e">
        <f t="shared" ref="X3047:X3048" si="5255">(H3047-(O3047*P3047)/100-3*(J3047*K3047)/100)/2</f>
        <v>#N/A</v>
      </c>
      <c r="Y3047" s="55" t="e">
        <f t="shared" ref="Y3047:Y3048" si="5256">SUM(X3047,(J3047*K3047/100))/(F3047/100)</f>
        <v>#N/A</v>
      </c>
      <c r="Z3047" s="55" t="e">
        <f t="shared" ref="Z3047" si="5257">U3047*0.5+U3048*0.5</f>
        <v>#N/A</v>
      </c>
      <c r="AA3047" s="55" t="e">
        <f t="shared" ref="AA3047:AA3048" si="5258">J3047/Y3047</f>
        <v>#N/A</v>
      </c>
      <c r="AB3047" s="336" t="e">
        <f t="shared" ref="AB3047:AB3048" si="5259">X3047/(Y3047-J3047)</f>
        <v>#N/A</v>
      </c>
      <c r="AC3047" s="223" t="e">
        <f ca="1">INDEX(FGA_COEFFS,1,1)+Z3047*INDEX(FGA_COEFFS,1,2)+Y3047*INDEX(FGA_COEFFS,1,3)+R3047*INDEX(FGA_COEFFS,1,4)+Q3048*INDEX(FGA_COEFFS,1,5)+S3047*INDEX(FGA_COEFFS,1,6)+T3048*INDEX(FGA_COEFFS,1,7)+M3048*INDEX(FGA_COEFFS,1,8)+Y3051*Y3052</f>
        <v>#N/A</v>
      </c>
      <c r="AD3047" s="223" t="e">
        <f ca="1">INDEX(THREEPTA_COEFFS,1,1)+AC3047*INDEX(THREEPTA_COEFFS,1,2)+J3047*INDEX(THREEPTA_COEFFS,1,3)+AA3047*INDEX(THREEPTA_COEFFS,1,4)+K3047*INDEX(THREEPTA_COEFFS,1,5)+L3048*INDEX(THREEPTA_COEFFS,1,6)+Z3051*Z3052</f>
        <v>#N/A</v>
      </c>
      <c r="AE3047" s="223" t="e">
        <f ca="1">INDEX(THREEPTPCT_COEFFS,1,1)+K3047*INDEX(THREEPTPCT_COEFFS,1,2)+L3048*INDEX(THREEPTPCT_COEFFS,1,3)+AA3051*AA3052</f>
        <v>#N/A</v>
      </c>
      <c r="AF3047" s="55" t="e">
        <f t="shared" ref="AF3047:AF3048" ca="1" si="5260">AC3047-AD3047</f>
        <v>#N/A</v>
      </c>
      <c r="AG3047" s="223" t="e">
        <f ca="1">INDEX(TWOPTPCT_COEFFS,1,1)+AB3047*INDEX(TWOPTPCT_COEFFS,1,2)+I3048*INDEX(TWOPTPCT_COEFFS,1,3)+G3048*INDEX(TWOPTPCT_COEFFS,1,4)+L3048*INDEX(TWOPTPCT_COEFFS,1,5)+AB3051*AB3052</f>
        <v>#N/A</v>
      </c>
      <c r="AH3047" s="223" t="e">
        <f ca="1">INDEX(FTA_COEFFS,1,1)+O3047*INDEX(FTA_COEFFS,1,2)+N3048*INDEX(FTA_COEFFS,1,3)+(Q3047+R3047)*INDEX(FTA_COEFFS,1,4)+(Q3048+R3048)*INDEX(FTA_COEFFS,1,5)+M3048*INDEX(FTA_COEFFS,1,6)+AC3051*AC3052</f>
        <v>#N/A</v>
      </c>
      <c r="AI3047" s="223" t="e">
        <f ca="1">INDEX(FTPCT_COEFFS,1,1)+P3047*INDEX(FTPCT_COEFFS,1,2)+F3047*INDEX(FTPCT_COEFFS,1,3)+G3048*INDEX(FTPCT_COEFFS,1,4)+AD3051*AD3052</f>
        <v>#N/A</v>
      </c>
      <c r="AJ3047" s="338" t="e">
        <f t="shared" ref="AJ3047:AJ3048" ca="1" si="5261">AD3047*AE3047/100+AF3047*AG3047+AH3047*AI3047/100</f>
        <v>#N/A</v>
      </c>
      <c r="AK3047" s="55"/>
      <c r="AL3047" s="55"/>
      <c r="AM3047" s="55"/>
      <c r="AN3047" s="55"/>
      <c r="AO3047" s="55"/>
      <c r="AP3047" s="55"/>
      <c r="AQ3047" s="55"/>
      <c r="AR3047" s="55"/>
    </row>
    <row r="3048" spans="1:45" x14ac:dyDescent="0.3">
      <c r="B3048" s="54" t="s">
        <v>175</v>
      </c>
      <c r="C3048" s="54">
        <f>C3041</f>
        <v>0</v>
      </c>
      <c r="D3048" s="56" t="e">
        <f t="shared" ca="1" si="5253"/>
        <v>#N/A</v>
      </c>
      <c r="E3048" s="52" t="e">
        <f t="shared" ref="E3048:W3048" si="5262">E3041</f>
        <v>#N/A</v>
      </c>
      <c r="F3048" s="52" t="e">
        <f t="shared" si="5262"/>
        <v>#N/A</v>
      </c>
      <c r="G3048" s="52" t="e">
        <f t="shared" si="5262"/>
        <v>#N/A</v>
      </c>
      <c r="H3048" s="52" t="e">
        <f t="shared" si="5262"/>
        <v>#N/A</v>
      </c>
      <c r="I3048" s="52" t="e">
        <f t="shared" si="5262"/>
        <v>#N/A</v>
      </c>
      <c r="J3048" s="52" t="e">
        <f t="shared" si="5262"/>
        <v>#N/A</v>
      </c>
      <c r="K3048" s="52" t="e">
        <f t="shared" si="5262"/>
        <v>#N/A</v>
      </c>
      <c r="L3048" s="52" t="e">
        <f t="shared" si="5262"/>
        <v>#N/A</v>
      </c>
      <c r="M3048" s="52" t="e">
        <f t="shared" si="5262"/>
        <v>#N/A</v>
      </c>
      <c r="N3048" s="52" t="e">
        <f t="shared" si="5262"/>
        <v>#N/A</v>
      </c>
      <c r="O3048" s="52" t="e">
        <f t="shared" si="5262"/>
        <v>#N/A</v>
      </c>
      <c r="P3048" s="52" t="e">
        <f t="shared" si="5262"/>
        <v>#N/A</v>
      </c>
      <c r="Q3048" s="52" t="e">
        <f t="shared" si="5262"/>
        <v>#N/A</v>
      </c>
      <c r="R3048" s="52" t="e">
        <f t="shared" si="5262"/>
        <v>#N/A</v>
      </c>
      <c r="S3048" s="52" t="e">
        <f t="shared" si="5262"/>
        <v>#N/A</v>
      </c>
      <c r="T3048" s="52" t="e">
        <f t="shared" si="5262"/>
        <v>#N/A</v>
      </c>
      <c r="U3048" s="52" t="e">
        <f t="shared" si="5262"/>
        <v>#N/A</v>
      </c>
      <c r="V3048" s="52" t="e">
        <f t="shared" si="5262"/>
        <v>#N/A</v>
      </c>
      <c r="W3048" s="52" t="e">
        <f t="shared" si="5262"/>
        <v>#N/A</v>
      </c>
      <c r="X3048" s="55" t="e">
        <f t="shared" si="5255"/>
        <v>#N/A</v>
      </c>
      <c r="Y3048" s="55" t="e">
        <f t="shared" si="5256"/>
        <v>#N/A</v>
      </c>
      <c r="Z3048" s="55" t="e">
        <f t="shared" ref="Z3048" si="5263">Z3047</f>
        <v>#N/A</v>
      </c>
      <c r="AA3048" s="55" t="e">
        <f t="shared" si="5258"/>
        <v>#N/A</v>
      </c>
      <c r="AB3048" s="336" t="e">
        <f t="shared" si="5259"/>
        <v>#N/A</v>
      </c>
      <c r="AC3048" s="223" t="e">
        <f ca="1">INDEX(FGA_COEFFS,1,1)+Z3048*INDEX(FGA_COEFFS,1,2)+Y3048*INDEX(FGA_COEFFS,1,3)+R3048*INDEX(FGA_COEFFS,1,4)+Q3047*INDEX(FGA_COEFFS,1,5)+S3048*INDEX(FGA_COEFFS,1,6)+T3047*INDEX(FGA_COEFFS,1,7)+M3047*INDEX(FGA_COEFFS,1,8)+Y3051*Y3053</f>
        <v>#N/A</v>
      </c>
      <c r="AD3048" s="223" t="e">
        <f ca="1">INDEX(THREEPTA_COEFFS,1,1)+AC3048*INDEX(THREEPTA_COEFFS,1,2)+J3048*INDEX(THREEPTA_COEFFS,1,3)+AA3048*INDEX(THREEPTA_COEFFS,1,4)+K3048*INDEX(THREEPTA_COEFFS,1,5)+L3047*INDEX(THREEPTA_COEFFS,1,6)+Z3051*Z3053</f>
        <v>#N/A</v>
      </c>
      <c r="AE3048" s="223" t="e">
        <f ca="1">INDEX(THREEPTPCT_COEFFS,1,1)+K3048*INDEX(THREEPTPCT_COEFFS,1,2)+L3047*INDEX(THREEPTPCT_COEFFS,1,3)+AA3051*AA3053</f>
        <v>#N/A</v>
      </c>
      <c r="AF3048" s="55" t="e">
        <f t="shared" ca="1" si="5260"/>
        <v>#N/A</v>
      </c>
      <c r="AG3048" s="223" t="e">
        <f ca="1">INDEX(TWOPTPCT_COEFFS,1,1)+AB3048*INDEX(TWOPTPCT_COEFFS,1,2)+I3047*INDEX(TWOPTPCT_COEFFS,1,3)+G3047*INDEX(TWOPTPCT_COEFFS,1,4)+L3047*INDEX(TWOPTPCT_COEFFS,1,5)+AB3051*AB3053</f>
        <v>#N/A</v>
      </c>
      <c r="AH3048" s="223" t="e">
        <f ca="1">INDEX(FTA_COEFFS,1,1)+O3048*INDEX(FTA_COEFFS,1,2)+N3047*INDEX(FTA_COEFFS,1,3)+(Q3048+R3048)*INDEX(FTA_COEFFS,1,4)+(Q3047+R3047)*INDEX(FTA_COEFFS,1,5)+M3047*INDEX(FTA_COEFFS,1,6)+AC3051*AC3053</f>
        <v>#N/A</v>
      </c>
      <c r="AI3048" s="223" t="e">
        <f ca="1">INDEX(FTPCT_COEFFS,1,1)+P3048*INDEX(FTPCT_COEFFS,1,2)+F3048*INDEX(FTPCT_COEFFS,1,3)+G3047*INDEX(FTPCT_COEFFS,1,4)+AD3051*AD3053</f>
        <v>#N/A</v>
      </c>
      <c r="AJ3048" s="338" t="e">
        <f t="shared" ca="1" si="5261"/>
        <v>#N/A</v>
      </c>
      <c r="AK3048" s="55"/>
      <c r="AL3048" s="55"/>
      <c r="AM3048" s="55"/>
      <c r="AN3048" s="55"/>
      <c r="AO3048" s="55"/>
      <c r="AP3048" s="55"/>
      <c r="AQ3048" s="55"/>
      <c r="AR3048" s="55"/>
    </row>
    <row r="3049" spans="1:45" x14ac:dyDescent="0.3">
      <c r="A3049" s="54" t="e">
        <f ca="1">IF(D3047&gt;(D3048+(AVERAGE(V3047,W3047)-AVERAGE(V3048,W3048))/2)+2.5,C3047,IF(D3048&gt;(D3047+(AVERAGE(V3048,W3048)-AVERAGE(V3047,W3047))/2)+2.5,C3048,"Close"))</f>
        <v>#N/A</v>
      </c>
      <c r="B3049" s="64" t="e">
        <f ca="1">IF(D3048&gt;D3047,C3048,C3047)</f>
        <v>#N/A</v>
      </c>
      <c r="D3049" s="56"/>
      <c r="X3049" s="55"/>
      <c r="Y3049" s="55"/>
      <c r="Z3049" s="55"/>
      <c r="AA3049" s="55"/>
      <c r="AB3049" s="55"/>
      <c r="AC3049" s="337"/>
      <c r="AD3049" s="337"/>
      <c r="AE3049" s="337"/>
      <c r="AF3049" s="337"/>
      <c r="AG3049" s="337"/>
      <c r="AH3049" s="337"/>
      <c r="AI3049" s="337"/>
      <c r="AJ3049" s="337"/>
      <c r="AK3049" s="337"/>
      <c r="AL3049" s="337"/>
      <c r="AM3049" s="55"/>
      <c r="AN3049" s="55"/>
      <c r="AO3049" s="55"/>
      <c r="AP3049" s="55"/>
      <c r="AQ3049" s="55"/>
      <c r="AR3049" s="55"/>
      <c r="AS3049" s="55"/>
    </row>
    <row r="3050" spans="1:45" x14ac:dyDescent="0.3">
      <c r="X3050" s="54" t="s">
        <v>1305</v>
      </c>
      <c r="Y3050" s="54" t="s">
        <v>128</v>
      </c>
      <c r="Z3050" s="54" t="s">
        <v>157</v>
      </c>
      <c r="AA3050" s="54" t="s">
        <v>151</v>
      </c>
      <c r="AB3050" s="54" t="s">
        <v>1327</v>
      </c>
      <c r="AC3050" s="54" t="s">
        <v>129</v>
      </c>
      <c r="AD3050" s="54" t="s">
        <v>116</v>
      </c>
      <c r="AE3050" s="54"/>
      <c r="AF3050" s="54"/>
      <c r="AG3050" s="54"/>
      <c r="AH3050" s="54"/>
      <c r="AI3050" s="54"/>
      <c r="AJ3050" s="54"/>
      <c r="AK3050" s="54"/>
      <c r="AL3050" s="54"/>
      <c r="AM3050" s="54"/>
      <c r="AN3050" s="54"/>
      <c r="AO3050" s="54"/>
      <c r="AP3050" s="54"/>
      <c r="AQ3050" s="54"/>
      <c r="AR3050" s="54"/>
      <c r="AS3050" s="54"/>
    </row>
    <row r="3051" spans="1:45" x14ac:dyDescent="0.3">
      <c r="X3051" s="54"/>
      <c r="Y3051" s="54">
        <f t="shared" ref="Y3051:AD3051" si="5264">Y3044</f>
        <v>6.4436999999999998</v>
      </c>
      <c r="Z3051" s="54">
        <f t="shared" si="5264"/>
        <v>4.9371</v>
      </c>
      <c r="AA3051" s="54">
        <f t="shared" si="5264"/>
        <v>11.350300000000001</v>
      </c>
      <c r="AB3051" s="54">
        <f t="shared" si="5264"/>
        <v>7.1900000000000006E-2</v>
      </c>
      <c r="AC3051" s="54">
        <f t="shared" si="5264"/>
        <v>6.2766000000000002</v>
      </c>
      <c r="AD3051" s="54">
        <f t="shared" si="5264"/>
        <v>11.042999999999999</v>
      </c>
      <c r="AE3051" s="54"/>
      <c r="AF3051" s="336"/>
      <c r="AG3051" s="336"/>
      <c r="AH3051" s="336"/>
      <c r="AI3051" s="54"/>
      <c r="AJ3051" s="54"/>
      <c r="AK3051" s="54"/>
      <c r="AL3051" s="54"/>
      <c r="AM3051" s="54"/>
      <c r="AN3051" s="54"/>
      <c r="AO3051" s="54"/>
      <c r="AP3051" s="54"/>
      <c r="AQ3051" s="54"/>
      <c r="AR3051" s="54"/>
      <c r="AS3051" s="54"/>
    </row>
    <row r="3052" spans="1:45" x14ac:dyDescent="0.3">
      <c r="D3052" s="56"/>
      <c r="X3052" s="336"/>
      <c r="Y3052" s="336">
        <f t="shared" ca="1" si="5180"/>
        <v>3.8419824329205404E-2</v>
      </c>
      <c r="Z3052" s="336">
        <f t="shared" ca="1" si="5180"/>
        <v>-3.7758510555731387E-2</v>
      </c>
      <c r="AA3052" s="336">
        <f t="shared" ca="1" si="5180"/>
        <v>0.13639872584711396</v>
      </c>
      <c r="AB3052" s="336">
        <f t="shared" ca="1" si="5180"/>
        <v>-5.8369950740788234E-4</v>
      </c>
      <c r="AC3052" s="336">
        <f t="shared" ca="1" si="5180"/>
        <v>0.11640267961188069</v>
      </c>
      <c r="AD3052" s="336">
        <f t="shared" ca="1" si="5180"/>
        <v>4.1724091551015891E-2</v>
      </c>
      <c r="AE3052" s="336"/>
      <c r="AF3052" s="336"/>
      <c r="AG3052" s="336"/>
      <c r="AH3052" s="336"/>
      <c r="AI3052" s="54"/>
      <c r="AJ3052" s="54"/>
      <c r="AK3052" s="54"/>
      <c r="AL3052" s="336"/>
      <c r="AM3052" s="336"/>
      <c r="AN3052" s="336"/>
      <c r="AO3052" s="336"/>
      <c r="AP3052" s="54"/>
      <c r="AQ3052" s="336"/>
      <c r="AR3052" s="336"/>
      <c r="AS3052" s="336"/>
    </row>
    <row r="3053" spans="1:45" x14ac:dyDescent="0.3">
      <c r="C3053" s="54"/>
      <c r="D3053" s="56"/>
      <c r="Y3053" s="336">
        <f t="shared" ca="1" si="5180"/>
        <v>-0.79828267244376439</v>
      </c>
      <c r="Z3053" s="336">
        <f t="shared" ca="1" si="5180"/>
        <v>-0.66113068036863698</v>
      </c>
      <c r="AA3053" s="336">
        <f t="shared" ca="1" si="5180"/>
        <v>-1.1888661206867943</v>
      </c>
      <c r="AB3053" s="336">
        <f t="shared" ca="1" si="5180"/>
        <v>-0.66384374848121042</v>
      </c>
      <c r="AC3053" s="336">
        <f t="shared" ca="1" si="5180"/>
        <v>-0.21810893232710302</v>
      </c>
      <c r="AD3053" s="336">
        <f t="shared" ca="1" si="5180"/>
        <v>-2.2606469547824391E-2</v>
      </c>
      <c r="AE3053" s="55"/>
      <c r="AF3053" s="55"/>
      <c r="AG3053" s="55"/>
      <c r="AH3053" s="55"/>
      <c r="AI3053" s="55"/>
      <c r="AJ3053" s="55"/>
      <c r="AK3053" s="55"/>
      <c r="AL3053" s="55"/>
      <c r="AM3053" s="55"/>
      <c r="AN3053" s="55"/>
      <c r="AO3053" s="55"/>
      <c r="AP3053" s="55"/>
      <c r="AQ3053" s="55"/>
      <c r="AR3053" s="55"/>
      <c r="AS3053" s="55"/>
    </row>
    <row r="3054" spans="1:45" x14ac:dyDescent="0.3">
      <c r="B3054" s="54" t="s">
        <v>172</v>
      </c>
      <c r="C3054" s="53">
        <f>C3047</f>
        <v>0</v>
      </c>
      <c r="D3054" s="56" t="e">
        <f t="shared" ref="D3054:D3055" ca="1" si="5265">AJ3054</f>
        <v>#N/A</v>
      </c>
      <c r="E3054" s="52" t="e">
        <f t="shared" ref="E3054:W3054" si="5266">E3047</f>
        <v>#N/A</v>
      </c>
      <c r="F3054" s="52" t="e">
        <f t="shared" si="5266"/>
        <v>#N/A</v>
      </c>
      <c r="G3054" s="52" t="e">
        <f t="shared" si="5266"/>
        <v>#N/A</v>
      </c>
      <c r="H3054" s="52" t="e">
        <f t="shared" si="5266"/>
        <v>#N/A</v>
      </c>
      <c r="I3054" s="52" t="e">
        <f t="shared" si="5266"/>
        <v>#N/A</v>
      </c>
      <c r="J3054" s="52" t="e">
        <f t="shared" si="5266"/>
        <v>#N/A</v>
      </c>
      <c r="K3054" s="52" t="e">
        <f t="shared" si="5266"/>
        <v>#N/A</v>
      </c>
      <c r="L3054" s="52" t="e">
        <f t="shared" si="5266"/>
        <v>#N/A</v>
      </c>
      <c r="M3054" s="52" t="e">
        <f t="shared" si="5266"/>
        <v>#N/A</v>
      </c>
      <c r="N3054" s="52" t="e">
        <f t="shared" si="5266"/>
        <v>#N/A</v>
      </c>
      <c r="O3054" s="52" t="e">
        <f t="shared" si="5266"/>
        <v>#N/A</v>
      </c>
      <c r="P3054" s="52" t="e">
        <f t="shared" si="5266"/>
        <v>#N/A</v>
      </c>
      <c r="Q3054" s="52" t="e">
        <f t="shared" si="5266"/>
        <v>#N/A</v>
      </c>
      <c r="R3054" s="52" t="e">
        <f t="shared" si="5266"/>
        <v>#N/A</v>
      </c>
      <c r="S3054" s="52" t="e">
        <f t="shared" si="5266"/>
        <v>#N/A</v>
      </c>
      <c r="T3054" s="52" t="e">
        <f t="shared" si="5266"/>
        <v>#N/A</v>
      </c>
      <c r="U3054" s="52" t="e">
        <f t="shared" si="5266"/>
        <v>#N/A</v>
      </c>
      <c r="V3054" s="52" t="e">
        <f t="shared" si="5266"/>
        <v>#N/A</v>
      </c>
      <c r="W3054" s="52" t="e">
        <f t="shared" si="5266"/>
        <v>#N/A</v>
      </c>
      <c r="X3054" s="55" t="e">
        <f t="shared" ref="X3054:X3055" si="5267">(H3054-(O3054*P3054)/100-3*(J3054*K3054)/100)/2</f>
        <v>#N/A</v>
      </c>
      <c r="Y3054" s="55" t="e">
        <f t="shared" ref="Y3054:Y3055" si="5268">SUM(X3054,(J3054*K3054/100))/(F3054/100)</f>
        <v>#N/A</v>
      </c>
      <c r="Z3054" s="55" t="e">
        <f t="shared" ref="Z3054" si="5269">U3054*0.5+U3055*0.5</f>
        <v>#N/A</v>
      </c>
      <c r="AA3054" s="55" t="e">
        <f t="shared" ref="AA3054:AA3055" si="5270">J3054/Y3054</f>
        <v>#N/A</v>
      </c>
      <c r="AB3054" s="336" t="e">
        <f t="shared" ref="AB3054:AB3055" si="5271">X3054/(Y3054-J3054)</f>
        <v>#N/A</v>
      </c>
      <c r="AC3054" s="223" t="e">
        <f ca="1">INDEX(FGA_COEFFS,1,1)+Z3054*INDEX(FGA_COEFFS,1,2)+Y3054*INDEX(FGA_COEFFS,1,3)+R3054*INDEX(FGA_COEFFS,1,4)+Q3055*INDEX(FGA_COEFFS,1,5)+S3054*INDEX(FGA_COEFFS,1,6)+T3055*INDEX(FGA_COEFFS,1,7)+M3055*INDEX(FGA_COEFFS,1,8)+Y3058*Y3059</f>
        <v>#N/A</v>
      </c>
      <c r="AD3054" s="223" t="e">
        <f ca="1">INDEX(THREEPTA_COEFFS,1,1)+AC3054*INDEX(THREEPTA_COEFFS,1,2)+J3054*INDEX(THREEPTA_COEFFS,1,3)+AA3054*INDEX(THREEPTA_COEFFS,1,4)+K3054*INDEX(THREEPTA_COEFFS,1,5)+L3055*INDEX(THREEPTA_COEFFS,1,6)+Z3058*Z3059</f>
        <v>#N/A</v>
      </c>
      <c r="AE3054" s="223" t="e">
        <f ca="1">INDEX(THREEPTPCT_COEFFS,1,1)+K3054*INDEX(THREEPTPCT_COEFFS,1,2)+L3055*INDEX(THREEPTPCT_COEFFS,1,3)+AA3058*AA3059</f>
        <v>#N/A</v>
      </c>
      <c r="AF3054" s="55" t="e">
        <f t="shared" ref="AF3054:AF3055" ca="1" si="5272">AC3054-AD3054</f>
        <v>#N/A</v>
      </c>
      <c r="AG3054" s="223" t="e">
        <f ca="1">INDEX(TWOPTPCT_COEFFS,1,1)+AB3054*INDEX(TWOPTPCT_COEFFS,1,2)+I3055*INDEX(TWOPTPCT_COEFFS,1,3)+G3055*INDEX(TWOPTPCT_COEFFS,1,4)+L3055*INDEX(TWOPTPCT_COEFFS,1,5)+AB3058*AB3059</f>
        <v>#N/A</v>
      </c>
      <c r="AH3054" s="223" t="e">
        <f ca="1">INDEX(FTA_COEFFS,1,1)+O3054*INDEX(FTA_COEFFS,1,2)+N3055*INDEX(FTA_COEFFS,1,3)+(Q3054+R3054)*INDEX(FTA_COEFFS,1,4)+(Q3055+R3055)*INDEX(FTA_COEFFS,1,5)+M3055*INDEX(FTA_COEFFS,1,6)+AC3058*AC3059</f>
        <v>#N/A</v>
      </c>
      <c r="AI3054" s="223" t="e">
        <f ca="1">INDEX(FTPCT_COEFFS,1,1)+P3054*INDEX(FTPCT_COEFFS,1,2)+F3054*INDEX(FTPCT_COEFFS,1,3)+G3055*INDEX(FTPCT_COEFFS,1,4)+AD3058*AD3059</f>
        <v>#N/A</v>
      </c>
      <c r="AJ3054" s="338" t="e">
        <f t="shared" ref="AJ3054:AJ3055" ca="1" si="5273">AD3054*AE3054/100+AF3054*AG3054+AH3054*AI3054/100</f>
        <v>#N/A</v>
      </c>
      <c r="AK3054" s="55"/>
      <c r="AL3054" s="55"/>
      <c r="AM3054" s="55"/>
      <c r="AN3054" s="55"/>
      <c r="AO3054" s="55"/>
      <c r="AP3054" s="55"/>
      <c r="AQ3054" s="55"/>
      <c r="AR3054" s="55"/>
    </row>
    <row r="3055" spans="1:45" x14ac:dyDescent="0.3">
      <c r="B3055" s="54" t="s">
        <v>175</v>
      </c>
      <c r="C3055" s="54">
        <f>C3048</f>
        <v>0</v>
      </c>
      <c r="D3055" s="56" t="e">
        <f t="shared" ca="1" si="5265"/>
        <v>#N/A</v>
      </c>
      <c r="E3055" s="52" t="e">
        <f t="shared" ref="E3055:W3055" si="5274">E3048</f>
        <v>#N/A</v>
      </c>
      <c r="F3055" s="52" t="e">
        <f t="shared" si="5274"/>
        <v>#N/A</v>
      </c>
      <c r="G3055" s="52" t="e">
        <f t="shared" si="5274"/>
        <v>#N/A</v>
      </c>
      <c r="H3055" s="52" t="e">
        <f t="shared" si="5274"/>
        <v>#N/A</v>
      </c>
      <c r="I3055" s="52" t="e">
        <f t="shared" si="5274"/>
        <v>#N/A</v>
      </c>
      <c r="J3055" s="52" t="e">
        <f t="shared" si="5274"/>
        <v>#N/A</v>
      </c>
      <c r="K3055" s="52" t="e">
        <f t="shared" si="5274"/>
        <v>#N/A</v>
      </c>
      <c r="L3055" s="52" t="e">
        <f t="shared" si="5274"/>
        <v>#N/A</v>
      </c>
      <c r="M3055" s="52" t="e">
        <f t="shared" si="5274"/>
        <v>#N/A</v>
      </c>
      <c r="N3055" s="52" t="e">
        <f t="shared" si="5274"/>
        <v>#N/A</v>
      </c>
      <c r="O3055" s="52" t="e">
        <f t="shared" si="5274"/>
        <v>#N/A</v>
      </c>
      <c r="P3055" s="52" t="e">
        <f t="shared" si="5274"/>
        <v>#N/A</v>
      </c>
      <c r="Q3055" s="52" t="e">
        <f t="shared" si="5274"/>
        <v>#N/A</v>
      </c>
      <c r="R3055" s="52" t="e">
        <f t="shared" si="5274"/>
        <v>#N/A</v>
      </c>
      <c r="S3055" s="52" t="e">
        <f t="shared" si="5274"/>
        <v>#N/A</v>
      </c>
      <c r="T3055" s="52" t="e">
        <f t="shared" si="5274"/>
        <v>#N/A</v>
      </c>
      <c r="U3055" s="52" t="e">
        <f t="shared" si="5274"/>
        <v>#N/A</v>
      </c>
      <c r="V3055" s="52" t="e">
        <f t="shared" si="5274"/>
        <v>#N/A</v>
      </c>
      <c r="W3055" s="52" t="e">
        <f t="shared" si="5274"/>
        <v>#N/A</v>
      </c>
      <c r="X3055" s="55" t="e">
        <f t="shared" si="5267"/>
        <v>#N/A</v>
      </c>
      <c r="Y3055" s="55" t="e">
        <f t="shared" si="5268"/>
        <v>#N/A</v>
      </c>
      <c r="Z3055" s="55" t="e">
        <f t="shared" ref="Z3055" si="5275">Z3054</f>
        <v>#N/A</v>
      </c>
      <c r="AA3055" s="55" t="e">
        <f t="shared" si="5270"/>
        <v>#N/A</v>
      </c>
      <c r="AB3055" s="336" t="e">
        <f t="shared" si="5271"/>
        <v>#N/A</v>
      </c>
      <c r="AC3055" s="223" t="e">
        <f ca="1">INDEX(FGA_COEFFS,1,1)+Z3055*INDEX(FGA_COEFFS,1,2)+Y3055*INDEX(FGA_COEFFS,1,3)+R3055*INDEX(FGA_COEFFS,1,4)+Q3054*INDEX(FGA_COEFFS,1,5)+S3055*INDEX(FGA_COEFFS,1,6)+T3054*INDEX(FGA_COEFFS,1,7)+M3054*INDEX(FGA_COEFFS,1,8)+Y3058*Y3060</f>
        <v>#N/A</v>
      </c>
      <c r="AD3055" s="223" t="e">
        <f ca="1">INDEX(THREEPTA_COEFFS,1,1)+AC3055*INDEX(THREEPTA_COEFFS,1,2)+J3055*INDEX(THREEPTA_COEFFS,1,3)+AA3055*INDEX(THREEPTA_COEFFS,1,4)+K3055*INDEX(THREEPTA_COEFFS,1,5)+L3054*INDEX(THREEPTA_COEFFS,1,6)+Z3058*Z3060</f>
        <v>#N/A</v>
      </c>
      <c r="AE3055" s="223" t="e">
        <f ca="1">INDEX(THREEPTPCT_COEFFS,1,1)+K3055*INDEX(THREEPTPCT_COEFFS,1,2)+L3054*INDEX(THREEPTPCT_COEFFS,1,3)+AA3058*AA3060</f>
        <v>#N/A</v>
      </c>
      <c r="AF3055" s="55" t="e">
        <f t="shared" ca="1" si="5272"/>
        <v>#N/A</v>
      </c>
      <c r="AG3055" s="223" t="e">
        <f ca="1">INDEX(TWOPTPCT_COEFFS,1,1)+AB3055*INDEX(TWOPTPCT_COEFFS,1,2)+I3054*INDEX(TWOPTPCT_COEFFS,1,3)+G3054*INDEX(TWOPTPCT_COEFFS,1,4)+L3054*INDEX(TWOPTPCT_COEFFS,1,5)+AB3058*AB3060</f>
        <v>#N/A</v>
      </c>
      <c r="AH3055" s="223" t="e">
        <f ca="1">INDEX(FTA_COEFFS,1,1)+O3055*INDEX(FTA_COEFFS,1,2)+N3054*INDEX(FTA_COEFFS,1,3)+(Q3055+R3055)*INDEX(FTA_COEFFS,1,4)+(Q3054+R3054)*INDEX(FTA_COEFFS,1,5)+M3054*INDEX(FTA_COEFFS,1,6)+AC3058*AC3060</f>
        <v>#N/A</v>
      </c>
      <c r="AI3055" s="223" t="e">
        <f ca="1">INDEX(FTPCT_COEFFS,1,1)+P3055*INDEX(FTPCT_COEFFS,1,2)+F3055*INDEX(FTPCT_COEFFS,1,3)+G3054*INDEX(FTPCT_COEFFS,1,4)+AD3058*AD3060</f>
        <v>#N/A</v>
      </c>
      <c r="AJ3055" s="338" t="e">
        <f t="shared" ca="1" si="5273"/>
        <v>#N/A</v>
      </c>
      <c r="AK3055" s="55"/>
      <c r="AL3055" s="55"/>
      <c r="AM3055" s="55"/>
      <c r="AN3055" s="55"/>
      <c r="AO3055" s="55"/>
      <c r="AP3055" s="55"/>
      <c r="AQ3055" s="55"/>
      <c r="AR3055" s="55"/>
    </row>
    <row r="3056" spans="1:45" x14ac:dyDescent="0.3">
      <c r="A3056" s="54" t="e">
        <f ca="1">IF(D3054&gt;(D3055+(AVERAGE(V3054,W3054)-AVERAGE(V3055,W3055))/2)+2.5,C3054,IF(D3055&gt;(D3054+(AVERAGE(V3055,W3055)-AVERAGE(V3054,W3054))/2)+2.5,C3055,"Close"))</f>
        <v>#N/A</v>
      </c>
      <c r="B3056" s="64" t="e">
        <f ca="1">IF(D3055&gt;D3054,C3055,C3054)</f>
        <v>#N/A</v>
      </c>
      <c r="D3056" s="56"/>
      <c r="X3056" s="55"/>
      <c r="Y3056" s="55"/>
      <c r="Z3056" s="55"/>
      <c r="AA3056" s="55"/>
      <c r="AB3056" s="55"/>
      <c r="AC3056" s="337"/>
      <c r="AD3056" s="337"/>
      <c r="AE3056" s="337"/>
      <c r="AF3056" s="337"/>
      <c r="AG3056" s="337"/>
      <c r="AH3056" s="337"/>
      <c r="AI3056" s="337"/>
      <c r="AJ3056" s="337"/>
      <c r="AK3056" s="337"/>
      <c r="AL3056" s="337"/>
      <c r="AM3056" s="55"/>
      <c r="AN3056" s="55"/>
      <c r="AO3056" s="55"/>
      <c r="AP3056" s="55"/>
      <c r="AQ3056" s="55"/>
      <c r="AR3056" s="55"/>
      <c r="AS3056" s="55"/>
    </row>
    <row r="3057" spans="1:45" x14ac:dyDescent="0.3">
      <c r="X3057" s="54" t="s">
        <v>1305</v>
      </c>
      <c r="Y3057" s="54" t="s">
        <v>128</v>
      </c>
      <c r="Z3057" s="54" t="s">
        <v>157</v>
      </c>
      <c r="AA3057" s="54" t="s">
        <v>151</v>
      </c>
      <c r="AB3057" s="54" t="s">
        <v>1327</v>
      </c>
      <c r="AC3057" s="54" t="s">
        <v>129</v>
      </c>
      <c r="AD3057" s="54" t="s">
        <v>116</v>
      </c>
      <c r="AE3057" s="54"/>
      <c r="AF3057" s="54"/>
      <c r="AG3057" s="54"/>
      <c r="AH3057" s="54"/>
      <c r="AI3057" s="54"/>
      <c r="AJ3057" s="54"/>
      <c r="AK3057" s="54"/>
      <c r="AL3057" s="54"/>
      <c r="AM3057" s="54"/>
      <c r="AN3057" s="54"/>
      <c r="AO3057" s="54"/>
      <c r="AP3057" s="54"/>
      <c r="AQ3057" s="54"/>
      <c r="AR3057" s="54"/>
      <c r="AS3057" s="54"/>
    </row>
    <row r="3058" spans="1:45" x14ac:dyDescent="0.3">
      <c r="X3058" s="54"/>
      <c r="Y3058" s="54">
        <f t="shared" ref="Y3058:AD3058" si="5276">Y3051</f>
        <v>6.4436999999999998</v>
      </c>
      <c r="Z3058" s="54">
        <f t="shared" si="5276"/>
        <v>4.9371</v>
      </c>
      <c r="AA3058" s="54">
        <f t="shared" si="5276"/>
        <v>11.350300000000001</v>
      </c>
      <c r="AB3058" s="54">
        <f t="shared" si="5276"/>
        <v>7.1900000000000006E-2</v>
      </c>
      <c r="AC3058" s="54">
        <f t="shared" si="5276"/>
        <v>6.2766000000000002</v>
      </c>
      <c r="AD3058" s="54">
        <f t="shared" si="5276"/>
        <v>11.042999999999999</v>
      </c>
      <c r="AE3058" s="54"/>
      <c r="AF3058" s="336"/>
      <c r="AG3058" s="336"/>
      <c r="AH3058" s="336"/>
      <c r="AI3058" s="54"/>
      <c r="AJ3058" s="54"/>
      <c r="AK3058" s="54"/>
      <c r="AL3058" s="54"/>
      <c r="AM3058" s="54"/>
      <c r="AN3058" s="54"/>
      <c r="AO3058" s="54"/>
      <c r="AP3058" s="54"/>
      <c r="AQ3058" s="54"/>
      <c r="AR3058" s="54"/>
      <c r="AS3058" s="54"/>
    </row>
    <row r="3059" spans="1:45" x14ac:dyDescent="0.3">
      <c r="D3059" s="56"/>
      <c r="X3059" s="336"/>
      <c r="Y3059" s="336">
        <f t="shared" ca="1" si="5180"/>
        <v>2.414559953001268E-2</v>
      </c>
      <c r="Z3059" s="336">
        <f t="shared" ca="1" si="5180"/>
        <v>-4.8159239574154744E-2</v>
      </c>
      <c r="AA3059" s="336">
        <f t="shared" ca="1" si="5180"/>
        <v>8.6215874094590292E-2</v>
      </c>
      <c r="AB3059" s="336">
        <f t="shared" ca="1" si="5180"/>
        <v>0.52155255604380502</v>
      </c>
      <c r="AC3059" s="336">
        <f t="shared" ca="1" si="5180"/>
        <v>-1.0177526874570185E-2</v>
      </c>
      <c r="AD3059" s="336">
        <f t="shared" ca="1" si="5180"/>
        <v>-0.49836622100628791</v>
      </c>
      <c r="AE3059" s="336"/>
      <c r="AF3059" s="336"/>
      <c r="AG3059" s="336"/>
      <c r="AH3059" s="336"/>
      <c r="AI3059" s="54"/>
      <c r="AJ3059" s="54"/>
      <c r="AK3059" s="54"/>
      <c r="AL3059" s="336"/>
      <c r="AM3059" s="336"/>
      <c r="AN3059" s="336"/>
      <c r="AO3059" s="336"/>
      <c r="AP3059" s="54"/>
      <c r="AQ3059" s="336"/>
      <c r="AR3059" s="336"/>
      <c r="AS3059" s="336"/>
    </row>
    <row r="3060" spans="1:45" x14ac:dyDescent="0.3">
      <c r="C3060" s="54"/>
      <c r="D3060" s="56"/>
      <c r="Y3060" s="336">
        <f t="shared" ca="1" si="5180"/>
        <v>6.0241255681827172E-2</v>
      </c>
      <c r="Z3060" s="336">
        <f t="shared" ca="1" si="5180"/>
        <v>1.3639685964579291</v>
      </c>
      <c r="AA3060" s="336">
        <f t="shared" ca="1" si="5180"/>
        <v>-0.22287174193995241</v>
      </c>
      <c r="AB3060" s="336">
        <f t="shared" ca="1" si="5180"/>
        <v>1.7641366223770012E-2</v>
      </c>
      <c r="AC3060" s="336">
        <f t="shared" ca="1" si="5180"/>
        <v>0.60836545990380375</v>
      </c>
      <c r="AD3060" s="336">
        <f t="shared" ca="1" si="5180"/>
        <v>-1.2481037791187827E-2</v>
      </c>
      <c r="AE3060" s="55"/>
      <c r="AF3060" s="55"/>
      <c r="AG3060" s="55"/>
      <c r="AH3060" s="55"/>
      <c r="AI3060" s="55"/>
      <c r="AJ3060" s="55"/>
      <c r="AK3060" s="55"/>
      <c r="AL3060" s="55"/>
      <c r="AM3060" s="55"/>
      <c r="AN3060" s="55"/>
      <c r="AO3060" s="55"/>
      <c r="AP3060" s="55"/>
      <c r="AQ3060" s="55"/>
      <c r="AR3060" s="55"/>
      <c r="AS3060" s="55"/>
    </row>
    <row r="3061" spans="1:45" x14ac:dyDescent="0.3">
      <c r="B3061" s="54" t="s">
        <v>172</v>
      </c>
      <c r="C3061" s="53">
        <f>C3054</f>
        <v>0</v>
      </c>
      <c r="D3061" s="56" t="e">
        <f t="shared" ref="D3061:D3062" ca="1" si="5277">AJ3061</f>
        <v>#N/A</v>
      </c>
      <c r="E3061" s="52" t="e">
        <f t="shared" ref="E3061:W3061" si="5278">E3054</f>
        <v>#N/A</v>
      </c>
      <c r="F3061" s="52" t="e">
        <f t="shared" si="5278"/>
        <v>#N/A</v>
      </c>
      <c r="G3061" s="52" t="e">
        <f t="shared" si="5278"/>
        <v>#N/A</v>
      </c>
      <c r="H3061" s="52" t="e">
        <f t="shared" si="5278"/>
        <v>#N/A</v>
      </c>
      <c r="I3061" s="52" t="e">
        <f t="shared" si="5278"/>
        <v>#N/A</v>
      </c>
      <c r="J3061" s="52" t="e">
        <f t="shared" si="5278"/>
        <v>#N/A</v>
      </c>
      <c r="K3061" s="52" t="e">
        <f t="shared" si="5278"/>
        <v>#N/A</v>
      </c>
      <c r="L3061" s="52" t="e">
        <f t="shared" si="5278"/>
        <v>#N/A</v>
      </c>
      <c r="M3061" s="52" t="e">
        <f t="shared" si="5278"/>
        <v>#N/A</v>
      </c>
      <c r="N3061" s="52" t="e">
        <f t="shared" si="5278"/>
        <v>#N/A</v>
      </c>
      <c r="O3061" s="52" t="e">
        <f t="shared" si="5278"/>
        <v>#N/A</v>
      </c>
      <c r="P3061" s="52" t="e">
        <f t="shared" si="5278"/>
        <v>#N/A</v>
      </c>
      <c r="Q3061" s="52" t="e">
        <f t="shared" si="5278"/>
        <v>#N/A</v>
      </c>
      <c r="R3061" s="52" t="e">
        <f t="shared" si="5278"/>
        <v>#N/A</v>
      </c>
      <c r="S3061" s="52" t="e">
        <f t="shared" si="5278"/>
        <v>#N/A</v>
      </c>
      <c r="T3061" s="52" t="e">
        <f t="shared" si="5278"/>
        <v>#N/A</v>
      </c>
      <c r="U3061" s="52" t="e">
        <f t="shared" si="5278"/>
        <v>#N/A</v>
      </c>
      <c r="V3061" s="52" t="e">
        <f t="shared" si="5278"/>
        <v>#N/A</v>
      </c>
      <c r="W3061" s="52" t="e">
        <f t="shared" si="5278"/>
        <v>#N/A</v>
      </c>
      <c r="X3061" s="55" t="e">
        <f t="shared" ref="X3061:X3062" si="5279">(H3061-(O3061*P3061)/100-3*(J3061*K3061)/100)/2</f>
        <v>#N/A</v>
      </c>
      <c r="Y3061" s="55" t="e">
        <f t="shared" ref="Y3061:Y3062" si="5280">SUM(X3061,(J3061*K3061/100))/(F3061/100)</f>
        <v>#N/A</v>
      </c>
      <c r="Z3061" s="55" t="e">
        <f t="shared" ref="Z3061" si="5281">U3061*0.5+U3062*0.5</f>
        <v>#N/A</v>
      </c>
      <c r="AA3061" s="55" t="e">
        <f t="shared" ref="AA3061:AA3062" si="5282">J3061/Y3061</f>
        <v>#N/A</v>
      </c>
      <c r="AB3061" s="336" t="e">
        <f t="shared" ref="AB3061:AB3062" si="5283">X3061/(Y3061-J3061)</f>
        <v>#N/A</v>
      </c>
      <c r="AC3061" s="223" t="e">
        <f ca="1">INDEX(FGA_COEFFS,1,1)+Z3061*INDEX(FGA_COEFFS,1,2)+Y3061*INDEX(FGA_COEFFS,1,3)+R3061*INDEX(FGA_COEFFS,1,4)+Q3062*INDEX(FGA_COEFFS,1,5)+S3061*INDEX(FGA_COEFFS,1,6)+T3062*INDEX(FGA_COEFFS,1,7)+M3062*INDEX(FGA_COEFFS,1,8)+Y3065*Y3066</f>
        <v>#N/A</v>
      </c>
      <c r="AD3061" s="223" t="e">
        <f ca="1">INDEX(THREEPTA_COEFFS,1,1)+AC3061*INDEX(THREEPTA_COEFFS,1,2)+J3061*INDEX(THREEPTA_COEFFS,1,3)+AA3061*INDEX(THREEPTA_COEFFS,1,4)+K3061*INDEX(THREEPTA_COEFFS,1,5)+L3062*INDEX(THREEPTA_COEFFS,1,6)+Z3065*Z3066</f>
        <v>#N/A</v>
      </c>
      <c r="AE3061" s="223" t="e">
        <f ca="1">INDEX(THREEPTPCT_COEFFS,1,1)+K3061*INDEX(THREEPTPCT_COEFFS,1,2)+L3062*INDEX(THREEPTPCT_COEFFS,1,3)+AA3065*AA3066</f>
        <v>#N/A</v>
      </c>
      <c r="AF3061" s="55" t="e">
        <f t="shared" ref="AF3061:AF3062" ca="1" si="5284">AC3061-AD3061</f>
        <v>#N/A</v>
      </c>
      <c r="AG3061" s="223" t="e">
        <f ca="1">INDEX(TWOPTPCT_COEFFS,1,1)+AB3061*INDEX(TWOPTPCT_COEFFS,1,2)+I3062*INDEX(TWOPTPCT_COEFFS,1,3)+G3062*INDEX(TWOPTPCT_COEFFS,1,4)+L3062*INDEX(TWOPTPCT_COEFFS,1,5)+AB3065*AB3066</f>
        <v>#N/A</v>
      </c>
      <c r="AH3061" s="223" t="e">
        <f ca="1">INDEX(FTA_COEFFS,1,1)+O3061*INDEX(FTA_COEFFS,1,2)+N3062*INDEX(FTA_COEFFS,1,3)+(Q3061+R3061)*INDEX(FTA_COEFFS,1,4)+(Q3062+R3062)*INDEX(FTA_COEFFS,1,5)+M3062*INDEX(FTA_COEFFS,1,6)+AC3065*AC3066</f>
        <v>#N/A</v>
      </c>
      <c r="AI3061" s="223" t="e">
        <f ca="1">INDEX(FTPCT_COEFFS,1,1)+P3061*INDEX(FTPCT_COEFFS,1,2)+F3061*INDEX(FTPCT_COEFFS,1,3)+G3062*INDEX(FTPCT_COEFFS,1,4)+AD3065*AD3066</f>
        <v>#N/A</v>
      </c>
      <c r="AJ3061" s="338" t="e">
        <f t="shared" ref="AJ3061:AJ3062" ca="1" si="5285">AD3061*AE3061/100+AF3061*AG3061+AH3061*AI3061/100</f>
        <v>#N/A</v>
      </c>
      <c r="AK3061" s="55"/>
      <c r="AL3061" s="55"/>
      <c r="AM3061" s="55"/>
      <c r="AN3061" s="55"/>
      <c r="AO3061" s="55"/>
      <c r="AP3061" s="55"/>
      <c r="AQ3061" s="55"/>
      <c r="AR3061" s="55"/>
    </row>
    <row r="3062" spans="1:45" x14ac:dyDescent="0.3">
      <c r="B3062" s="54" t="s">
        <v>175</v>
      </c>
      <c r="C3062" s="54">
        <f>C3055</f>
        <v>0</v>
      </c>
      <c r="D3062" s="56" t="e">
        <f t="shared" ca="1" si="5277"/>
        <v>#N/A</v>
      </c>
      <c r="E3062" s="52" t="e">
        <f t="shared" ref="E3062:W3062" si="5286">E3055</f>
        <v>#N/A</v>
      </c>
      <c r="F3062" s="52" t="e">
        <f t="shared" si="5286"/>
        <v>#N/A</v>
      </c>
      <c r="G3062" s="52" t="e">
        <f t="shared" si="5286"/>
        <v>#N/A</v>
      </c>
      <c r="H3062" s="52" t="e">
        <f t="shared" si="5286"/>
        <v>#N/A</v>
      </c>
      <c r="I3062" s="52" t="e">
        <f t="shared" si="5286"/>
        <v>#N/A</v>
      </c>
      <c r="J3062" s="52" t="e">
        <f t="shared" si="5286"/>
        <v>#N/A</v>
      </c>
      <c r="K3062" s="52" t="e">
        <f t="shared" si="5286"/>
        <v>#N/A</v>
      </c>
      <c r="L3062" s="52" t="e">
        <f t="shared" si="5286"/>
        <v>#N/A</v>
      </c>
      <c r="M3062" s="52" t="e">
        <f t="shared" si="5286"/>
        <v>#N/A</v>
      </c>
      <c r="N3062" s="52" t="e">
        <f t="shared" si="5286"/>
        <v>#N/A</v>
      </c>
      <c r="O3062" s="52" t="e">
        <f t="shared" si="5286"/>
        <v>#N/A</v>
      </c>
      <c r="P3062" s="52" t="e">
        <f t="shared" si="5286"/>
        <v>#N/A</v>
      </c>
      <c r="Q3062" s="52" t="e">
        <f t="shared" si="5286"/>
        <v>#N/A</v>
      </c>
      <c r="R3062" s="52" t="e">
        <f t="shared" si="5286"/>
        <v>#N/A</v>
      </c>
      <c r="S3062" s="52" t="e">
        <f t="shared" si="5286"/>
        <v>#N/A</v>
      </c>
      <c r="T3062" s="52" t="e">
        <f t="shared" si="5286"/>
        <v>#N/A</v>
      </c>
      <c r="U3062" s="52" t="e">
        <f t="shared" si="5286"/>
        <v>#N/A</v>
      </c>
      <c r="V3062" s="52" t="e">
        <f t="shared" si="5286"/>
        <v>#N/A</v>
      </c>
      <c r="W3062" s="52" t="e">
        <f t="shared" si="5286"/>
        <v>#N/A</v>
      </c>
      <c r="X3062" s="55" t="e">
        <f t="shared" si="5279"/>
        <v>#N/A</v>
      </c>
      <c r="Y3062" s="55" t="e">
        <f t="shared" si="5280"/>
        <v>#N/A</v>
      </c>
      <c r="Z3062" s="55" t="e">
        <f t="shared" ref="Z3062" si="5287">Z3061</f>
        <v>#N/A</v>
      </c>
      <c r="AA3062" s="55" t="e">
        <f t="shared" si="5282"/>
        <v>#N/A</v>
      </c>
      <c r="AB3062" s="336" t="e">
        <f t="shared" si="5283"/>
        <v>#N/A</v>
      </c>
      <c r="AC3062" s="223" t="e">
        <f ca="1">INDEX(FGA_COEFFS,1,1)+Z3062*INDEX(FGA_COEFFS,1,2)+Y3062*INDEX(FGA_COEFFS,1,3)+R3062*INDEX(FGA_COEFFS,1,4)+Q3061*INDEX(FGA_COEFFS,1,5)+S3062*INDEX(FGA_COEFFS,1,6)+T3061*INDEX(FGA_COEFFS,1,7)+M3061*INDEX(FGA_COEFFS,1,8)+Y3065*Y3067</f>
        <v>#N/A</v>
      </c>
      <c r="AD3062" s="223" t="e">
        <f ca="1">INDEX(THREEPTA_COEFFS,1,1)+AC3062*INDEX(THREEPTA_COEFFS,1,2)+J3062*INDEX(THREEPTA_COEFFS,1,3)+AA3062*INDEX(THREEPTA_COEFFS,1,4)+K3062*INDEX(THREEPTA_COEFFS,1,5)+L3061*INDEX(THREEPTA_COEFFS,1,6)+Z3065*Z3067</f>
        <v>#N/A</v>
      </c>
      <c r="AE3062" s="223" t="e">
        <f ca="1">INDEX(THREEPTPCT_COEFFS,1,1)+K3062*INDEX(THREEPTPCT_COEFFS,1,2)+L3061*INDEX(THREEPTPCT_COEFFS,1,3)+AA3065*AA3067</f>
        <v>#N/A</v>
      </c>
      <c r="AF3062" s="55" t="e">
        <f t="shared" ca="1" si="5284"/>
        <v>#N/A</v>
      </c>
      <c r="AG3062" s="223" t="e">
        <f ca="1">INDEX(TWOPTPCT_COEFFS,1,1)+AB3062*INDEX(TWOPTPCT_COEFFS,1,2)+I3061*INDEX(TWOPTPCT_COEFFS,1,3)+G3061*INDEX(TWOPTPCT_COEFFS,1,4)+L3061*INDEX(TWOPTPCT_COEFFS,1,5)+AB3065*AB3067</f>
        <v>#N/A</v>
      </c>
      <c r="AH3062" s="223" t="e">
        <f ca="1">INDEX(FTA_COEFFS,1,1)+O3062*INDEX(FTA_COEFFS,1,2)+N3061*INDEX(FTA_COEFFS,1,3)+(Q3062+R3062)*INDEX(FTA_COEFFS,1,4)+(Q3061+R3061)*INDEX(FTA_COEFFS,1,5)+M3061*INDEX(FTA_COEFFS,1,6)+AC3065*AC3067</f>
        <v>#N/A</v>
      </c>
      <c r="AI3062" s="223" t="e">
        <f ca="1">INDEX(FTPCT_COEFFS,1,1)+P3062*INDEX(FTPCT_COEFFS,1,2)+F3062*INDEX(FTPCT_COEFFS,1,3)+G3061*INDEX(FTPCT_COEFFS,1,4)+AD3065*AD3067</f>
        <v>#N/A</v>
      </c>
      <c r="AJ3062" s="338" t="e">
        <f t="shared" ca="1" si="5285"/>
        <v>#N/A</v>
      </c>
      <c r="AK3062" s="55"/>
      <c r="AL3062" s="55"/>
      <c r="AM3062" s="55"/>
      <c r="AN3062" s="55"/>
      <c r="AO3062" s="55"/>
      <c r="AP3062" s="55"/>
      <c r="AQ3062" s="55"/>
      <c r="AR3062" s="55"/>
    </row>
    <row r="3063" spans="1:45" x14ac:dyDescent="0.3">
      <c r="A3063" s="54" t="e">
        <f ca="1">IF(D3061&gt;(D3062+(AVERAGE(V3061,W3061)-AVERAGE(V3062,W3062))/2)+2.5,C3061,IF(D3062&gt;(D3061+(AVERAGE(V3062,W3062)-AVERAGE(V3061,W3061))/2)+2.5,C3062,"Close"))</f>
        <v>#N/A</v>
      </c>
      <c r="B3063" s="64" t="e">
        <f ca="1">IF(D3062&gt;D3061,C3062,C3061)</f>
        <v>#N/A</v>
      </c>
      <c r="D3063" s="56"/>
      <c r="X3063" s="55"/>
      <c r="Y3063" s="55"/>
      <c r="Z3063" s="55"/>
      <c r="AA3063" s="55"/>
      <c r="AB3063" s="55"/>
      <c r="AC3063" s="337"/>
      <c r="AD3063" s="337"/>
      <c r="AE3063" s="337"/>
      <c r="AF3063" s="337"/>
      <c r="AG3063" s="337"/>
      <c r="AH3063" s="337"/>
      <c r="AI3063" s="337"/>
      <c r="AJ3063" s="337"/>
      <c r="AK3063" s="337"/>
      <c r="AL3063" s="337"/>
      <c r="AM3063" s="55"/>
      <c r="AN3063" s="55"/>
      <c r="AO3063" s="55"/>
      <c r="AP3063" s="55"/>
      <c r="AQ3063" s="55"/>
      <c r="AR3063" s="55"/>
      <c r="AS3063" s="55"/>
    </row>
    <row r="3064" spans="1:45" x14ac:dyDescent="0.3">
      <c r="X3064" s="54" t="s">
        <v>1305</v>
      </c>
      <c r="Y3064" s="54" t="s">
        <v>128</v>
      </c>
      <c r="Z3064" s="54" t="s">
        <v>157</v>
      </c>
      <c r="AA3064" s="54" t="s">
        <v>151</v>
      </c>
      <c r="AB3064" s="54" t="s">
        <v>1327</v>
      </c>
      <c r="AC3064" s="54" t="s">
        <v>129</v>
      </c>
      <c r="AD3064" s="54" t="s">
        <v>116</v>
      </c>
      <c r="AE3064" s="54"/>
      <c r="AF3064" s="54"/>
      <c r="AG3064" s="54"/>
      <c r="AH3064" s="54"/>
      <c r="AI3064" s="54"/>
      <c r="AJ3064" s="54"/>
      <c r="AK3064" s="54"/>
      <c r="AL3064" s="54"/>
      <c r="AM3064" s="54"/>
      <c r="AN3064" s="54"/>
      <c r="AO3064" s="54"/>
      <c r="AP3064" s="54"/>
      <c r="AQ3064" s="54"/>
      <c r="AR3064" s="54"/>
      <c r="AS3064" s="54"/>
    </row>
    <row r="3065" spans="1:45" x14ac:dyDescent="0.3">
      <c r="X3065" s="54"/>
      <c r="Y3065" s="54">
        <f t="shared" ref="Y3065:AD3065" si="5288">Y3058</f>
        <v>6.4436999999999998</v>
      </c>
      <c r="Z3065" s="54">
        <f t="shared" si="5288"/>
        <v>4.9371</v>
      </c>
      <c r="AA3065" s="54">
        <f t="shared" si="5288"/>
        <v>11.350300000000001</v>
      </c>
      <c r="AB3065" s="54">
        <f t="shared" si="5288"/>
        <v>7.1900000000000006E-2</v>
      </c>
      <c r="AC3065" s="54">
        <f t="shared" si="5288"/>
        <v>6.2766000000000002</v>
      </c>
      <c r="AD3065" s="54">
        <f t="shared" si="5288"/>
        <v>11.042999999999999</v>
      </c>
      <c r="AE3065" s="54"/>
      <c r="AF3065" s="336"/>
      <c r="AG3065" s="336"/>
      <c r="AH3065" s="336"/>
      <c r="AI3065" s="54"/>
      <c r="AJ3065" s="54"/>
      <c r="AK3065" s="54"/>
      <c r="AL3065" s="54"/>
      <c r="AM3065" s="54"/>
      <c r="AN3065" s="54"/>
      <c r="AO3065" s="54"/>
      <c r="AP3065" s="54"/>
      <c r="AQ3065" s="54"/>
      <c r="AR3065" s="54"/>
      <c r="AS3065" s="54"/>
    </row>
    <row r="3066" spans="1:45" x14ac:dyDescent="0.3">
      <c r="D3066" s="56"/>
      <c r="X3066" s="336"/>
      <c r="Y3066" s="336">
        <f t="shared" ca="1" si="5180"/>
        <v>-0.37267644354205809</v>
      </c>
      <c r="Z3066" s="336">
        <f t="shared" ca="1" si="5180"/>
        <v>0.19656118233836037</v>
      </c>
      <c r="AA3066" s="336">
        <f t="shared" ca="1" si="5180"/>
        <v>-0.78534185717330918</v>
      </c>
      <c r="AB3066" s="336">
        <f t="shared" ca="1" si="5180"/>
        <v>-2.7941800240447686E-3</v>
      </c>
      <c r="AC3066" s="336">
        <f t="shared" ca="1" si="5180"/>
        <v>-3.2515515471342335E-2</v>
      </c>
      <c r="AD3066" s="336">
        <f t="shared" ca="1" si="5180"/>
        <v>-1.2201857776206863E-2</v>
      </c>
      <c r="AE3066" s="336"/>
      <c r="AF3066" s="336"/>
      <c r="AG3066" s="336"/>
      <c r="AH3066" s="336"/>
      <c r="AI3066" s="54"/>
      <c r="AJ3066" s="54"/>
      <c r="AK3066" s="54"/>
      <c r="AL3066" s="336"/>
      <c r="AM3066" s="336"/>
      <c r="AN3066" s="336"/>
      <c r="AO3066" s="336"/>
      <c r="AP3066" s="54"/>
      <c r="AQ3066" s="336"/>
      <c r="AR3066" s="336"/>
      <c r="AS3066" s="336"/>
    </row>
    <row r="3067" spans="1:45" x14ac:dyDescent="0.3">
      <c r="C3067" s="54"/>
      <c r="D3067" s="56"/>
      <c r="Y3067" s="336">
        <f t="shared" ca="1" si="5180"/>
        <v>0.46119062410790135</v>
      </c>
      <c r="Z3067" s="336">
        <f t="shared" ca="1" si="5180"/>
        <v>0.22829454923985337</v>
      </c>
      <c r="AA3067" s="336">
        <f t="shared" ca="1" si="5180"/>
        <v>-2.1729799913669644E-2</v>
      </c>
      <c r="AB3067" s="336">
        <f t="shared" ca="1" si="5180"/>
        <v>0.43665804546467718</v>
      </c>
      <c r="AC3067" s="336">
        <f t="shared" ca="1" si="5180"/>
        <v>-0.61683953194162067</v>
      </c>
      <c r="AD3067" s="336">
        <f t="shared" ca="1" si="5180"/>
        <v>0.52046820487214596</v>
      </c>
      <c r="AE3067" s="55"/>
      <c r="AF3067" s="55"/>
      <c r="AG3067" s="55"/>
      <c r="AH3067" s="55"/>
      <c r="AI3067" s="55"/>
      <c r="AJ3067" s="55"/>
      <c r="AK3067" s="55"/>
      <c r="AL3067" s="55"/>
      <c r="AM3067" s="55"/>
      <c r="AN3067" s="55"/>
      <c r="AO3067" s="55"/>
      <c r="AP3067" s="55"/>
      <c r="AQ3067" s="55"/>
      <c r="AR3067" s="55"/>
      <c r="AS3067" s="55"/>
    </row>
    <row r="3068" spans="1:45" x14ac:dyDescent="0.3">
      <c r="B3068" s="54" t="s">
        <v>172</v>
      </c>
      <c r="C3068" s="53">
        <f>C3061</f>
        <v>0</v>
      </c>
      <c r="D3068" s="56" t="e">
        <f t="shared" ref="D3068:D3069" ca="1" si="5289">AJ3068</f>
        <v>#N/A</v>
      </c>
      <c r="E3068" s="52" t="e">
        <f t="shared" ref="E3068:W3068" si="5290">E3061</f>
        <v>#N/A</v>
      </c>
      <c r="F3068" s="52" t="e">
        <f t="shared" si="5290"/>
        <v>#N/A</v>
      </c>
      <c r="G3068" s="52" t="e">
        <f t="shared" si="5290"/>
        <v>#N/A</v>
      </c>
      <c r="H3068" s="52" t="e">
        <f t="shared" si="5290"/>
        <v>#N/A</v>
      </c>
      <c r="I3068" s="52" t="e">
        <f t="shared" si="5290"/>
        <v>#N/A</v>
      </c>
      <c r="J3068" s="52" t="e">
        <f t="shared" si="5290"/>
        <v>#N/A</v>
      </c>
      <c r="K3068" s="52" t="e">
        <f t="shared" si="5290"/>
        <v>#N/A</v>
      </c>
      <c r="L3068" s="52" t="e">
        <f t="shared" si="5290"/>
        <v>#N/A</v>
      </c>
      <c r="M3068" s="52" t="e">
        <f t="shared" si="5290"/>
        <v>#N/A</v>
      </c>
      <c r="N3068" s="52" t="e">
        <f t="shared" si="5290"/>
        <v>#N/A</v>
      </c>
      <c r="O3068" s="52" t="e">
        <f t="shared" si="5290"/>
        <v>#N/A</v>
      </c>
      <c r="P3068" s="52" t="e">
        <f t="shared" si="5290"/>
        <v>#N/A</v>
      </c>
      <c r="Q3068" s="52" t="e">
        <f t="shared" si="5290"/>
        <v>#N/A</v>
      </c>
      <c r="R3068" s="52" t="e">
        <f t="shared" si="5290"/>
        <v>#N/A</v>
      </c>
      <c r="S3068" s="52" t="e">
        <f t="shared" si="5290"/>
        <v>#N/A</v>
      </c>
      <c r="T3068" s="52" t="e">
        <f t="shared" si="5290"/>
        <v>#N/A</v>
      </c>
      <c r="U3068" s="52" t="e">
        <f t="shared" si="5290"/>
        <v>#N/A</v>
      </c>
      <c r="V3068" s="52" t="e">
        <f t="shared" si="5290"/>
        <v>#N/A</v>
      </c>
      <c r="W3068" s="52" t="e">
        <f t="shared" si="5290"/>
        <v>#N/A</v>
      </c>
      <c r="X3068" s="55" t="e">
        <f t="shared" ref="X3068:X3069" si="5291">(H3068-(O3068*P3068)/100-3*(J3068*K3068)/100)/2</f>
        <v>#N/A</v>
      </c>
      <c r="Y3068" s="55" t="e">
        <f t="shared" ref="Y3068:Y3069" si="5292">SUM(X3068,(J3068*K3068/100))/(F3068/100)</f>
        <v>#N/A</v>
      </c>
      <c r="Z3068" s="55" t="e">
        <f t="shared" ref="Z3068" si="5293">U3068*0.5+U3069*0.5</f>
        <v>#N/A</v>
      </c>
      <c r="AA3068" s="55" t="e">
        <f t="shared" ref="AA3068:AA3069" si="5294">J3068/Y3068</f>
        <v>#N/A</v>
      </c>
      <c r="AB3068" s="336" t="e">
        <f t="shared" ref="AB3068:AB3069" si="5295">X3068/(Y3068-J3068)</f>
        <v>#N/A</v>
      </c>
      <c r="AC3068" s="223" t="e">
        <f ca="1">INDEX(FGA_COEFFS,1,1)+Z3068*INDEX(FGA_COEFFS,1,2)+Y3068*INDEX(FGA_COEFFS,1,3)+R3068*INDEX(FGA_COEFFS,1,4)+Q3069*INDEX(FGA_COEFFS,1,5)+S3068*INDEX(FGA_COEFFS,1,6)+T3069*INDEX(FGA_COEFFS,1,7)+M3069*INDEX(FGA_COEFFS,1,8)+Y3072*Y3073</f>
        <v>#N/A</v>
      </c>
      <c r="AD3068" s="223" t="e">
        <f ca="1">INDEX(THREEPTA_COEFFS,1,1)+AC3068*INDEX(THREEPTA_COEFFS,1,2)+J3068*INDEX(THREEPTA_COEFFS,1,3)+AA3068*INDEX(THREEPTA_COEFFS,1,4)+K3068*INDEX(THREEPTA_COEFFS,1,5)+L3069*INDEX(THREEPTA_COEFFS,1,6)+Z3072*Z3073</f>
        <v>#N/A</v>
      </c>
      <c r="AE3068" s="223" t="e">
        <f ca="1">INDEX(THREEPTPCT_COEFFS,1,1)+K3068*INDEX(THREEPTPCT_COEFFS,1,2)+L3069*INDEX(THREEPTPCT_COEFFS,1,3)+AA3072*AA3073</f>
        <v>#N/A</v>
      </c>
      <c r="AF3068" s="55" t="e">
        <f t="shared" ref="AF3068:AF3069" ca="1" si="5296">AC3068-AD3068</f>
        <v>#N/A</v>
      </c>
      <c r="AG3068" s="223" t="e">
        <f ca="1">INDEX(TWOPTPCT_COEFFS,1,1)+AB3068*INDEX(TWOPTPCT_COEFFS,1,2)+I3069*INDEX(TWOPTPCT_COEFFS,1,3)+G3069*INDEX(TWOPTPCT_COEFFS,1,4)+L3069*INDEX(TWOPTPCT_COEFFS,1,5)+AB3072*AB3073</f>
        <v>#N/A</v>
      </c>
      <c r="AH3068" s="223" t="e">
        <f ca="1">INDEX(FTA_COEFFS,1,1)+O3068*INDEX(FTA_COEFFS,1,2)+N3069*INDEX(FTA_COEFFS,1,3)+(Q3068+R3068)*INDEX(FTA_COEFFS,1,4)+(Q3069+R3069)*INDEX(FTA_COEFFS,1,5)+M3069*INDEX(FTA_COEFFS,1,6)+AC3072*AC3073</f>
        <v>#N/A</v>
      </c>
      <c r="AI3068" s="223" t="e">
        <f ca="1">INDEX(FTPCT_COEFFS,1,1)+P3068*INDEX(FTPCT_COEFFS,1,2)+F3068*INDEX(FTPCT_COEFFS,1,3)+G3069*INDEX(FTPCT_COEFFS,1,4)+AD3072*AD3073</f>
        <v>#N/A</v>
      </c>
      <c r="AJ3068" s="338" t="e">
        <f t="shared" ref="AJ3068:AJ3069" ca="1" si="5297">AD3068*AE3068/100+AF3068*AG3068+AH3068*AI3068/100</f>
        <v>#N/A</v>
      </c>
      <c r="AK3068" s="55"/>
      <c r="AL3068" s="55"/>
      <c r="AM3068" s="55"/>
      <c r="AN3068" s="55"/>
      <c r="AO3068" s="55"/>
      <c r="AP3068" s="55"/>
      <c r="AQ3068" s="55"/>
      <c r="AR3068" s="55"/>
    </row>
    <row r="3069" spans="1:45" x14ac:dyDescent="0.3">
      <c r="B3069" s="54" t="s">
        <v>175</v>
      </c>
      <c r="C3069" s="54">
        <f>C3062</f>
        <v>0</v>
      </c>
      <c r="D3069" s="56" t="e">
        <f t="shared" ca="1" si="5289"/>
        <v>#N/A</v>
      </c>
      <c r="E3069" s="52" t="e">
        <f t="shared" ref="E3069:W3069" si="5298">E3062</f>
        <v>#N/A</v>
      </c>
      <c r="F3069" s="52" t="e">
        <f t="shared" si="5298"/>
        <v>#N/A</v>
      </c>
      <c r="G3069" s="52" t="e">
        <f t="shared" si="5298"/>
        <v>#N/A</v>
      </c>
      <c r="H3069" s="52" t="e">
        <f t="shared" si="5298"/>
        <v>#N/A</v>
      </c>
      <c r="I3069" s="52" t="e">
        <f t="shared" si="5298"/>
        <v>#N/A</v>
      </c>
      <c r="J3069" s="52" t="e">
        <f t="shared" si="5298"/>
        <v>#N/A</v>
      </c>
      <c r="K3069" s="52" t="e">
        <f t="shared" si="5298"/>
        <v>#N/A</v>
      </c>
      <c r="L3069" s="52" t="e">
        <f t="shared" si="5298"/>
        <v>#N/A</v>
      </c>
      <c r="M3069" s="52" t="e">
        <f t="shared" si="5298"/>
        <v>#N/A</v>
      </c>
      <c r="N3069" s="52" t="e">
        <f t="shared" si="5298"/>
        <v>#N/A</v>
      </c>
      <c r="O3069" s="52" t="e">
        <f t="shared" si="5298"/>
        <v>#N/A</v>
      </c>
      <c r="P3069" s="52" t="e">
        <f t="shared" si="5298"/>
        <v>#N/A</v>
      </c>
      <c r="Q3069" s="52" t="e">
        <f t="shared" si="5298"/>
        <v>#N/A</v>
      </c>
      <c r="R3069" s="52" t="e">
        <f t="shared" si="5298"/>
        <v>#N/A</v>
      </c>
      <c r="S3069" s="52" t="e">
        <f t="shared" si="5298"/>
        <v>#N/A</v>
      </c>
      <c r="T3069" s="52" t="e">
        <f t="shared" si="5298"/>
        <v>#N/A</v>
      </c>
      <c r="U3069" s="52" t="e">
        <f t="shared" si="5298"/>
        <v>#N/A</v>
      </c>
      <c r="V3069" s="52" t="e">
        <f t="shared" si="5298"/>
        <v>#N/A</v>
      </c>
      <c r="W3069" s="52" t="e">
        <f t="shared" si="5298"/>
        <v>#N/A</v>
      </c>
      <c r="X3069" s="55" t="e">
        <f t="shared" si="5291"/>
        <v>#N/A</v>
      </c>
      <c r="Y3069" s="55" t="e">
        <f t="shared" si="5292"/>
        <v>#N/A</v>
      </c>
      <c r="Z3069" s="55" t="e">
        <f t="shared" ref="Z3069" si="5299">Z3068</f>
        <v>#N/A</v>
      </c>
      <c r="AA3069" s="55" t="e">
        <f t="shared" si="5294"/>
        <v>#N/A</v>
      </c>
      <c r="AB3069" s="336" t="e">
        <f t="shared" si="5295"/>
        <v>#N/A</v>
      </c>
      <c r="AC3069" s="223" t="e">
        <f ca="1">INDEX(FGA_COEFFS,1,1)+Z3069*INDEX(FGA_COEFFS,1,2)+Y3069*INDEX(FGA_COEFFS,1,3)+R3069*INDEX(FGA_COEFFS,1,4)+Q3068*INDEX(FGA_COEFFS,1,5)+S3069*INDEX(FGA_COEFFS,1,6)+T3068*INDEX(FGA_COEFFS,1,7)+M3068*INDEX(FGA_COEFFS,1,8)+Y3072*Y3074</f>
        <v>#N/A</v>
      </c>
      <c r="AD3069" s="223" t="e">
        <f ca="1">INDEX(THREEPTA_COEFFS,1,1)+AC3069*INDEX(THREEPTA_COEFFS,1,2)+J3069*INDEX(THREEPTA_COEFFS,1,3)+AA3069*INDEX(THREEPTA_COEFFS,1,4)+K3069*INDEX(THREEPTA_COEFFS,1,5)+L3068*INDEX(THREEPTA_COEFFS,1,6)+Z3072*Z3074</f>
        <v>#N/A</v>
      </c>
      <c r="AE3069" s="223" t="e">
        <f ca="1">INDEX(THREEPTPCT_COEFFS,1,1)+K3069*INDEX(THREEPTPCT_COEFFS,1,2)+L3068*INDEX(THREEPTPCT_COEFFS,1,3)+AA3072*AA3074</f>
        <v>#N/A</v>
      </c>
      <c r="AF3069" s="55" t="e">
        <f t="shared" ca="1" si="5296"/>
        <v>#N/A</v>
      </c>
      <c r="AG3069" s="223" t="e">
        <f ca="1">INDEX(TWOPTPCT_COEFFS,1,1)+AB3069*INDEX(TWOPTPCT_COEFFS,1,2)+I3068*INDEX(TWOPTPCT_COEFFS,1,3)+G3068*INDEX(TWOPTPCT_COEFFS,1,4)+L3068*INDEX(TWOPTPCT_COEFFS,1,5)+AB3072*AB3074</f>
        <v>#N/A</v>
      </c>
      <c r="AH3069" s="223" t="e">
        <f ca="1">INDEX(FTA_COEFFS,1,1)+O3069*INDEX(FTA_COEFFS,1,2)+N3068*INDEX(FTA_COEFFS,1,3)+(Q3069+R3069)*INDEX(FTA_COEFFS,1,4)+(Q3068+R3068)*INDEX(FTA_COEFFS,1,5)+M3068*INDEX(FTA_COEFFS,1,6)+AC3072*AC3074</f>
        <v>#N/A</v>
      </c>
      <c r="AI3069" s="223" t="e">
        <f ca="1">INDEX(FTPCT_COEFFS,1,1)+P3069*INDEX(FTPCT_COEFFS,1,2)+F3069*INDEX(FTPCT_COEFFS,1,3)+G3068*INDEX(FTPCT_COEFFS,1,4)+AD3072*AD3074</f>
        <v>#N/A</v>
      </c>
      <c r="AJ3069" s="338" t="e">
        <f t="shared" ca="1" si="5297"/>
        <v>#N/A</v>
      </c>
      <c r="AK3069" s="55"/>
      <c r="AL3069" s="55"/>
      <c r="AM3069" s="55"/>
      <c r="AN3069" s="55"/>
      <c r="AO3069" s="55"/>
      <c r="AP3069" s="55"/>
      <c r="AQ3069" s="55"/>
      <c r="AR3069" s="55"/>
    </row>
    <row r="3070" spans="1:45" x14ac:dyDescent="0.3">
      <c r="A3070" s="54" t="e">
        <f ca="1">IF(D3068&gt;(D3069+(AVERAGE(V3068,W3068)-AVERAGE(V3069,W3069))/2)+2.5,C3068,IF(D3069&gt;(D3068+(AVERAGE(V3069,W3069)-AVERAGE(V3068,W3068))/2)+2.5,C3069,"Close"))</f>
        <v>#N/A</v>
      </c>
      <c r="B3070" s="64" t="e">
        <f ca="1">IF(D3069&gt;D3068,C3069,C3068)</f>
        <v>#N/A</v>
      </c>
      <c r="D3070" s="56"/>
      <c r="X3070" s="55"/>
      <c r="Y3070" s="55"/>
      <c r="Z3070" s="55"/>
      <c r="AA3070" s="55"/>
      <c r="AB3070" s="55"/>
      <c r="AC3070" s="337"/>
      <c r="AD3070" s="337"/>
      <c r="AE3070" s="337"/>
      <c r="AF3070" s="337"/>
      <c r="AG3070" s="337"/>
      <c r="AH3070" s="337"/>
      <c r="AI3070" s="337"/>
      <c r="AJ3070" s="337"/>
      <c r="AK3070" s="337"/>
      <c r="AL3070" s="337"/>
      <c r="AM3070" s="55"/>
      <c r="AN3070" s="55"/>
      <c r="AO3070" s="55"/>
      <c r="AP3070" s="55"/>
      <c r="AQ3070" s="55"/>
      <c r="AR3070" s="55"/>
      <c r="AS3070" s="55"/>
    </row>
    <row r="3071" spans="1:45" x14ac:dyDescent="0.3">
      <c r="X3071" s="54" t="s">
        <v>1305</v>
      </c>
      <c r="Y3071" s="54" t="s">
        <v>128</v>
      </c>
      <c r="Z3071" s="54" t="s">
        <v>157</v>
      </c>
      <c r="AA3071" s="54" t="s">
        <v>151</v>
      </c>
      <c r="AB3071" s="54" t="s">
        <v>1327</v>
      </c>
      <c r="AC3071" s="54" t="s">
        <v>129</v>
      </c>
      <c r="AD3071" s="54" t="s">
        <v>116</v>
      </c>
      <c r="AE3071" s="54"/>
      <c r="AF3071" s="54"/>
      <c r="AG3071" s="54"/>
      <c r="AH3071" s="54"/>
      <c r="AI3071" s="54"/>
      <c r="AJ3071" s="54"/>
      <c r="AK3071" s="54"/>
      <c r="AL3071" s="54"/>
      <c r="AM3071" s="54"/>
      <c r="AN3071" s="54"/>
      <c r="AO3071" s="54"/>
      <c r="AP3071" s="54"/>
      <c r="AQ3071" s="54"/>
      <c r="AR3071" s="54"/>
      <c r="AS3071" s="54"/>
    </row>
    <row r="3072" spans="1:45" x14ac:dyDescent="0.3">
      <c r="X3072" s="54"/>
      <c r="Y3072" s="54">
        <f t="shared" ref="Y3072:AD3072" si="5300">Y3065</f>
        <v>6.4436999999999998</v>
      </c>
      <c r="Z3072" s="54">
        <f t="shared" si="5300"/>
        <v>4.9371</v>
      </c>
      <c r="AA3072" s="54">
        <f t="shared" si="5300"/>
        <v>11.350300000000001</v>
      </c>
      <c r="AB3072" s="54">
        <f t="shared" si="5300"/>
        <v>7.1900000000000006E-2</v>
      </c>
      <c r="AC3072" s="54">
        <f t="shared" si="5300"/>
        <v>6.2766000000000002</v>
      </c>
      <c r="AD3072" s="54">
        <f t="shared" si="5300"/>
        <v>11.042999999999999</v>
      </c>
      <c r="AE3072" s="54"/>
      <c r="AF3072" s="336"/>
      <c r="AG3072" s="336"/>
      <c r="AH3072" s="336"/>
      <c r="AI3072" s="54"/>
      <c r="AJ3072" s="54"/>
      <c r="AK3072" s="54"/>
      <c r="AL3072" s="54"/>
      <c r="AM3072" s="54"/>
      <c r="AN3072" s="54"/>
      <c r="AO3072" s="54"/>
      <c r="AP3072" s="54"/>
      <c r="AQ3072" s="54"/>
      <c r="AR3072" s="54"/>
      <c r="AS3072" s="54"/>
    </row>
    <row r="3073" spans="1:45" x14ac:dyDescent="0.3">
      <c r="D3073" s="56"/>
      <c r="X3073" s="336"/>
      <c r="Y3073" s="336">
        <f t="shared" ref="Y3073:AD3136" ca="1" si="5301">1.5*RAND()^2*IF(RAND()&gt;0.5,1,-1)</f>
        <v>-0.86028608699778319</v>
      </c>
      <c r="Z3073" s="336">
        <f t="shared" ca="1" si="5301"/>
        <v>-5.5747282063456152E-2</v>
      </c>
      <c r="AA3073" s="336">
        <f t="shared" ca="1" si="5301"/>
        <v>-0.83426435312578462</v>
      </c>
      <c r="AB3073" s="336">
        <f t="shared" ca="1" si="5301"/>
        <v>1.4065850802580409</v>
      </c>
      <c r="AC3073" s="336">
        <f t="shared" ca="1" si="5301"/>
        <v>-0.72216893364983914</v>
      </c>
      <c r="AD3073" s="336">
        <f t="shared" ca="1" si="5301"/>
        <v>0.13464233192519193</v>
      </c>
      <c r="AE3073" s="336"/>
      <c r="AF3073" s="336"/>
      <c r="AG3073" s="336"/>
      <c r="AH3073" s="336"/>
      <c r="AI3073" s="54"/>
      <c r="AJ3073" s="54"/>
      <c r="AK3073" s="54"/>
      <c r="AL3073" s="336"/>
      <c r="AM3073" s="336"/>
      <c r="AN3073" s="336"/>
      <c r="AO3073" s="336"/>
      <c r="AP3073" s="54"/>
      <c r="AQ3073" s="336"/>
      <c r="AR3073" s="336"/>
      <c r="AS3073" s="336"/>
    </row>
    <row r="3074" spans="1:45" x14ac:dyDescent="0.3">
      <c r="C3074" s="54"/>
      <c r="D3074" s="56"/>
      <c r="Y3074" s="336">
        <f t="shared" ca="1" si="5301"/>
        <v>-0.2985265863316432</v>
      </c>
      <c r="Z3074" s="336">
        <f t="shared" ca="1" si="5301"/>
        <v>2.2446721721515336E-2</v>
      </c>
      <c r="AA3074" s="336">
        <f t="shared" ca="1" si="5301"/>
        <v>0.90656829291890784</v>
      </c>
      <c r="AB3074" s="336">
        <f t="shared" ca="1" si="5301"/>
        <v>-0.45145239888165378</v>
      </c>
      <c r="AC3074" s="336">
        <f t="shared" ca="1" si="5301"/>
        <v>-0.58120159674567462</v>
      </c>
      <c r="AD3074" s="336">
        <f t="shared" ca="1" si="5301"/>
        <v>-1.2094131722220403</v>
      </c>
      <c r="AE3074" s="55"/>
      <c r="AF3074" s="55"/>
      <c r="AG3074" s="55"/>
      <c r="AH3074" s="55"/>
      <c r="AI3074" s="55"/>
      <c r="AJ3074" s="55"/>
      <c r="AK3074" s="55"/>
      <c r="AL3074" s="55"/>
      <c r="AM3074" s="55"/>
      <c r="AN3074" s="55"/>
      <c r="AO3074" s="55"/>
      <c r="AP3074" s="55"/>
      <c r="AQ3074" s="55"/>
      <c r="AR3074" s="55"/>
      <c r="AS3074" s="55"/>
    </row>
    <row r="3075" spans="1:45" x14ac:dyDescent="0.3">
      <c r="B3075" s="54" t="s">
        <v>172</v>
      </c>
      <c r="C3075" s="53">
        <f>C3068</f>
        <v>0</v>
      </c>
      <c r="D3075" s="56" t="e">
        <f t="shared" ref="D3075:D3076" ca="1" si="5302">AJ3075</f>
        <v>#N/A</v>
      </c>
      <c r="E3075" s="52" t="e">
        <f t="shared" ref="E3075:W3075" si="5303">E3068</f>
        <v>#N/A</v>
      </c>
      <c r="F3075" s="52" t="e">
        <f t="shared" si="5303"/>
        <v>#N/A</v>
      </c>
      <c r="G3075" s="52" t="e">
        <f t="shared" si="5303"/>
        <v>#N/A</v>
      </c>
      <c r="H3075" s="52" t="e">
        <f t="shared" si="5303"/>
        <v>#N/A</v>
      </c>
      <c r="I3075" s="52" t="e">
        <f t="shared" si="5303"/>
        <v>#N/A</v>
      </c>
      <c r="J3075" s="52" t="e">
        <f t="shared" si="5303"/>
        <v>#N/A</v>
      </c>
      <c r="K3075" s="52" t="e">
        <f t="shared" si="5303"/>
        <v>#N/A</v>
      </c>
      <c r="L3075" s="52" t="e">
        <f t="shared" si="5303"/>
        <v>#N/A</v>
      </c>
      <c r="M3075" s="52" t="e">
        <f t="shared" si="5303"/>
        <v>#N/A</v>
      </c>
      <c r="N3075" s="52" t="e">
        <f t="shared" si="5303"/>
        <v>#N/A</v>
      </c>
      <c r="O3075" s="52" t="e">
        <f t="shared" si="5303"/>
        <v>#N/A</v>
      </c>
      <c r="P3075" s="52" t="e">
        <f t="shared" si="5303"/>
        <v>#N/A</v>
      </c>
      <c r="Q3075" s="52" t="e">
        <f t="shared" si="5303"/>
        <v>#N/A</v>
      </c>
      <c r="R3075" s="52" t="e">
        <f t="shared" si="5303"/>
        <v>#N/A</v>
      </c>
      <c r="S3075" s="52" t="e">
        <f t="shared" si="5303"/>
        <v>#N/A</v>
      </c>
      <c r="T3075" s="52" t="e">
        <f t="shared" si="5303"/>
        <v>#N/A</v>
      </c>
      <c r="U3075" s="52" t="e">
        <f t="shared" si="5303"/>
        <v>#N/A</v>
      </c>
      <c r="V3075" s="52" t="e">
        <f t="shared" si="5303"/>
        <v>#N/A</v>
      </c>
      <c r="W3075" s="52" t="e">
        <f t="shared" si="5303"/>
        <v>#N/A</v>
      </c>
      <c r="X3075" s="55" t="e">
        <f t="shared" ref="X3075:X3076" si="5304">(H3075-(O3075*P3075)/100-3*(J3075*K3075)/100)/2</f>
        <v>#N/A</v>
      </c>
      <c r="Y3075" s="55" t="e">
        <f t="shared" ref="Y3075:Y3076" si="5305">SUM(X3075,(J3075*K3075/100))/(F3075/100)</f>
        <v>#N/A</v>
      </c>
      <c r="Z3075" s="55" t="e">
        <f t="shared" ref="Z3075" si="5306">U3075*0.5+U3076*0.5</f>
        <v>#N/A</v>
      </c>
      <c r="AA3075" s="55" t="e">
        <f t="shared" ref="AA3075:AA3076" si="5307">J3075/Y3075</f>
        <v>#N/A</v>
      </c>
      <c r="AB3075" s="336" t="e">
        <f t="shared" ref="AB3075:AB3076" si="5308">X3075/(Y3075-J3075)</f>
        <v>#N/A</v>
      </c>
      <c r="AC3075" s="223" t="e">
        <f ca="1">INDEX(FGA_COEFFS,1,1)+Z3075*INDEX(FGA_COEFFS,1,2)+Y3075*INDEX(FGA_COEFFS,1,3)+R3075*INDEX(FGA_COEFFS,1,4)+Q3076*INDEX(FGA_COEFFS,1,5)+S3075*INDEX(FGA_COEFFS,1,6)+T3076*INDEX(FGA_COEFFS,1,7)+M3076*INDEX(FGA_COEFFS,1,8)+Y3079*Y3080</f>
        <v>#N/A</v>
      </c>
      <c r="AD3075" s="223" t="e">
        <f ca="1">INDEX(THREEPTA_COEFFS,1,1)+AC3075*INDEX(THREEPTA_COEFFS,1,2)+J3075*INDEX(THREEPTA_COEFFS,1,3)+AA3075*INDEX(THREEPTA_COEFFS,1,4)+K3075*INDEX(THREEPTA_COEFFS,1,5)+L3076*INDEX(THREEPTA_COEFFS,1,6)+Z3079*Z3080</f>
        <v>#N/A</v>
      </c>
      <c r="AE3075" s="223" t="e">
        <f ca="1">INDEX(THREEPTPCT_COEFFS,1,1)+K3075*INDEX(THREEPTPCT_COEFFS,1,2)+L3076*INDEX(THREEPTPCT_COEFFS,1,3)+AA3079*AA3080</f>
        <v>#N/A</v>
      </c>
      <c r="AF3075" s="55" t="e">
        <f t="shared" ref="AF3075:AF3076" ca="1" si="5309">AC3075-AD3075</f>
        <v>#N/A</v>
      </c>
      <c r="AG3075" s="223" t="e">
        <f ca="1">INDEX(TWOPTPCT_COEFFS,1,1)+AB3075*INDEX(TWOPTPCT_COEFFS,1,2)+I3076*INDEX(TWOPTPCT_COEFFS,1,3)+G3076*INDEX(TWOPTPCT_COEFFS,1,4)+L3076*INDEX(TWOPTPCT_COEFFS,1,5)+AB3079*AB3080</f>
        <v>#N/A</v>
      </c>
      <c r="AH3075" s="223" t="e">
        <f ca="1">INDEX(FTA_COEFFS,1,1)+O3075*INDEX(FTA_COEFFS,1,2)+N3076*INDEX(FTA_COEFFS,1,3)+(Q3075+R3075)*INDEX(FTA_COEFFS,1,4)+(Q3076+R3076)*INDEX(FTA_COEFFS,1,5)+M3076*INDEX(FTA_COEFFS,1,6)+AC3079*AC3080</f>
        <v>#N/A</v>
      </c>
      <c r="AI3075" s="223" t="e">
        <f ca="1">INDEX(FTPCT_COEFFS,1,1)+P3075*INDEX(FTPCT_COEFFS,1,2)+F3075*INDEX(FTPCT_COEFFS,1,3)+G3076*INDEX(FTPCT_COEFFS,1,4)+AD3079*AD3080</f>
        <v>#N/A</v>
      </c>
      <c r="AJ3075" s="338" t="e">
        <f t="shared" ref="AJ3075:AJ3076" ca="1" si="5310">AD3075*AE3075/100+AF3075*AG3075+AH3075*AI3075/100</f>
        <v>#N/A</v>
      </c>
      <c r="AK3075" s="55"/>
      <c r="AL3075" s="55"/>
      <c r="AM3075" s="55"/>
      <c r="AN3075" s="55"/>
      <c r="AO3075" s="55"/>
      <c r="AP3075" s="55"/>
      <c r="AQ3075" s="55"/>
      <c r="AR3075" s="55"/>
    </row>
    <row r="3076" spans="1:45" x14ac:dyDescent="0.3">
      <c r="B3076" s="54" t="s">
        <v>175</v>
      </c>
      <c r="C3076" s="54">
        <f>C3069</f>
        <v>0</v>
      </c>
      <c r="D3076" s="56" t="e">
        <f t="shared" ca="1" si="5302"/>
        <v>#N/A</v>
      </c>
      <c r="E3076" s="52" t="e">
        <f t="shared" ref="E3076:W3076" si="5311">E3069</f>
        <v>#N/A</v>
      </c>
      <c r="F3076" s="52" t="e">
        <f t="shared" si="5311"/>
        <v>#N/A</v>
      </c>
      <c r="G3076" s="52" t="e">
        <f t="shared" si="5311"/>
        <v>#N/A</v>
      </c>
      <c r="H3076" s="52" t="e">
        <f t="shared" si="5311"/>
        <v>#N/A</v>
      </c>
      <c r="I3076" s="52" t="e">
        <f t="shared" si="5311"/>
        <v>#N/A</v>
      </c>
      <c r="J3076" s="52" t="e">
        <f t="shared" si="5311"/>
        <v>#N/A</v>
      </c>
      <c r="K3076" s="52" t="e">
        <f t="shared" si="5311"/>
        <v>#N/A</v>
      </c>
      <c r="L3076" s="52" t="e">
        <f t="shared" si="5311"/>
        <v>#N/A</v>
      </c>
      <c r="M3076" s="52" t="e">
        <f t="shared" si="5311"/>
        <v>#N/A</v>
      </c>
      <c r="N3076" s="52" t="e">
        <f t="shared" si="5311"/>
        <v>#N/A</v>
      </c>
      <c r="O3076" s="52" t="e">
        <f t="shared" si="5311"/>
        <v>#N/A</v>
      </c>
      <c r="P3076" s="52" t="e">
        <f t="shared" si="5311"/>
        <v>#N/A</v>
      </c>
      <c r="Q3076" s="52" t="e">
        <f t="shared" si="5311"/>
        <v>#N/A</v>
      </c>
      <c r="R3076" s="52" t="e">
        <f t="shared" si="5311"/>
        <v>#N/A</v>
      </c>
      <c r="S3076" s="52" t="e">
        <f t="shared" si="5311"/>
        <v>#N/A</v>
      </c>
      <c r="T3076" s="52" t="e">
        <f t="shared" si="5311"/>
        <v>#N/A</v>
      </c>
      <c r="U3076" s="52" t="e">
        <f t="shared" si="5311"/>
        <v>#N/A</v>
      </c>
      <c r="V3076" s="52" t="e">
        <f t="shared" si="5311"/>
        <v>#N/A</v>
      </c>
      <c r="W3076" s="52" t="e">
        <f t="shared" si="5311"/>
        <v>#N/A</v>
      </c>
      <c r="X3076" s="55" t="e">
        <f t="shared" si="5304"/>
        <v>#N/A</v>
      </c>
      <c r="Y3076" s="55" t="e">
        <f t="shared" si="5305"/>
        <v>#N/A</v>
      </c>
      <c r="Z3076" s="55" t="e">
        <f t="shared" ref="Z3076" si="5312">Z3075</f>
        <v>#N/A</v>
      </c>
      <c r="AA3076" s="55" t="e">
        <f t="shared" si="5307"/>
        <v>#N/A</v>
      </c>
      <c r="AB3076" s="336" t="e">
        <f t="shared" si="5308"/>
        <v>#N/A</v>
      </c>
      <c r="AC3076" s="223" t="e">
        <f ca="1">INDEX(FGA_COEFFS,1,1)+Z3076*INDEX(FGA_COEFFS,1,2)+Y3076*INDEX(FGA_COEFFS,1,3)+R3076*INDEX(FGA_COEFFS,1,4)+Q3075*INDEX(FGA_COEFFS,1,5)+S3076*INDEX(FGA_COEFFS,1,6)+T3075*INDEX(FGA_COEFFS,1,7)+M3075*INDEX(FGA_COEFFS,1,8)+Y3079*Y3081</f>
        <v>#N/A</v>
      </c>
      <c r="AD3076" s="223" t="e">
        <f ca="1">INDEX(THREEPTA_COEFFS,1,1)+AC3076*INDEX(THREEPTA_COEFFS,1,2)+J3076*INDEX(THREEPTA_COEFFS,1,3)+AA3076*INDEX(THREEPTA_COEFFS,1,4)+K3076*INDEX(THREEPTA_COEFFS,1,5)+L3075*INDEX(THREEPTA_COEFFS,1,6)+Z3079*Z3081</f>
        <v>#N/A</v>
      </c>
      <c r="AE3076" s="223" t="e">
        <f ca="1">INDEX(THREEPTPCT_COEFFS,1,1)+K3076*INDEX(THREEPTPCT_COEFFS,1,2)+L3075*INDEX(THREEPTPCT_COEFFS,1,3)+AA3079*AA3081</f>
        <v>#N/A</v>
      </c>
      <c r="AF3076" s="55" t="e">
        <f t="shared" ca="1" si="5309"/>
        <v>#N/A</v>
      </c>
      <c r="AG3076" s="223" t="e">
        <f ca="1">INDEX(TWOPTPCT_COEFFS,1,1)+AB3076*INDEX(TWOPTPCT_COEFFS,1,2)+I3075*INDEX(TWOPTPCT_COEFFS,1,3)+G3075*INDEX(TWOPTPCT_COEFFS,1,4)+L3075*INDEX(TWOPTPCT_COEFFS,1,5)+AB3079*AB3081</f>
        <v>#N/A</v>
      </c>
      <c r="AH3076" s="223" t="e">
        <f ca="1">INDEX(FTA_COEFFS,1,1)+O3076*INDEX(FTA_COEFFS,1,2)+N3075*INDEX(FTA_COEFFS,1,3)+(Q3076+R3076)*INDEX(FTA_COEFFS,1,4)+(Q3075+R3075)*INDEX(FTA_COEFFS,1,5)+M3075*INDEX(FTA_COEFFS,1,6)+AC3079*AC3081</f>
        <v>#N/A</v>
      </c>
      <c r="AI3076" s="223" t="e">
        <f ca="1">INDEX(FTPCT_COEFFS,1,1)+P3076*INDEX(FTPCT_COEFFS,1,2)+F3076*INDEX(FTPCT_COEFFS,1,3)+G3075*INDEX(FTPCT_COEFFS,1,4)+AD3079*AD3081</f>
        <v>#N/A</v>
      </c>
      <c r="AJ3076" s="338" t="e">
        <f t="shared" ca="1" si="5310"/>
        <v>#N/A</v>
      </c>
      <c r="AK3076" s="55"/>
      <c r="AL3076" s="55"/>
      <c r="AM3076" s="55"/>
      <c r="AN3076" s="55"/>
      <c r="AO3076" s="55"/>
      <c r="AP3076" s="55"/>
      <c r="AQ3076" s="55"/>
      <c r="AR3076" s="55"/>
    </row>
    <row r="3077" spans="1:45" x14ac:dyDescent="0.3">
      <c r="A3077" s="54" t="e">
        <f ca="1">IF(D3075&gt;(D3076+(AVERAGE(V3075,W3075)-AVERAGE(V3076,W3076))/2)+2.5,C3075,IF(D3076&gt;(D3075+(AVERAGE(V3076,W3076)-AVERAGE(V3075,W3075))/2)+2.5,C3076,"Close"))</f>
        <v>#N/A</v>
      </c>
      <c r="B3077" s="64" t="e">
        <f ca="1">IF(D3076&gt;D3075,C3076,C3075)</f>
        <v>#N/A</v>
      </c>
      <c r="D3077" s="56"/>
      <c r="X3077" s="55"/>
      <c r="Y3077" s="55"/>
      <c r="Z3077" s="55"/>
      <c r="AA3077" s="55"/>
      <c r="AB3077" s="55"/>
      <c r="AC3077" s="337"/>
      <c r="AD3077" s="337"/>
      <c r="AE3077" s="337"/>
      <c r="AF3077" s="337"/>
      <c r="AG3077" s="337"/>
      <c r="AH3077" s="337"/>
      <c r="AI3077" s="337"/>
      <c r="AJ3077" s="337"/>
      <c r="AK3077" s="337"/>
      <c r="AL3077" s="337"/>
      <c r="AM3077" s="55"/>
      <c r="AN3077" s="55"/>
      <c r="AO3077" s="55"/>
      <c r="AP3077" s="55"/>
      <c r="AQ3077" s="55"/>
      <c r="AR3077" s="55"/>
      <c r="AS3077" s="55"/>
    </row>
    <row r="3078" spans="1:45" x14ac:dyDescent="0.3">
      <c r="X3078" s="54" t="s">
        <v>1305</v>
      </c>
      <c r="Y3078" s="54" t="s">
        <v>128</v>
      </c>
      <c r="Z3078" s="54" t="s">
        <v>157</v>
      </c>
      <c r="AA3078" s="54" t="s">
        <v>151</v>
      </c>
      <c r="AB3078" s="54" t="s">
        <v>1327</v>
      </c>
      <c r="AC3078" s="54" t="s">
        <v>129</v>
      </c>
      <c r="AD3078" s="54" t="s">
        <v>116</v>
      </c>
      <c r="AE3078" s="54"/>
      <c r="AF3078" s="54"/>
      <c r="AG3078" s="54"/>
      <c r="AH3078" s="54"/>
      <c r="AI3078" s="54"/>
      <c r="AJ3078" s="54"/>
      <c r="AK3078" s="54"/>
      <c r="AL3078" s="54"/>
      <c r="AM3078" s="54"/>
      <c r="AN3078" s="54"/>
      <c r="AO3078" s="54"/>
      <c r="AP3078" s="54"/>
      <c r="AQ3078" s="54"/>
      <c r="AR3078" s="54"/>
      <c r="AS3078" s="54"/>
    </row>
    <row r="3079" spans="1:45" x14ac:dyDescent="0.3">
      <c r="X3079" s="54"/>
      <c r="Y3079" s="54">
        <f t="shared" ref="Y3079:AD3079" si="5313">Y3072</f>
        <v>6.4436999999999998</v>
      </c>
      <c r="Z3079" s="54">
        <f t="shared" si="5313"/>
        <v>4.9371</v>
      </c>
      <c r="AA3079" s="54">
        <f t="shared" si="5313"/>
        <v>11.350300000000001</v>
      </c>
      <c r="AB3079" s="54">
        <f t="shared" si="5313"/>
        <v>7.1900000000000006E-2</v>
      </c>
      <c r="AC3079" s="54">
        <f t="shared" si="5313"/>
        <v>6.2766000000000002</v>
      </c>
      <c r="AD3079" s="54">
        <f t="shared" si="5313"/>
        <v>11.042999999999999</v>
      </c>
      <c r="AE3079" s="54"/>
      <c r="AF3079" s="336"/>
      <c r="AG3079" s="336"/>
      <c r="AH3079" s="336"/>
      <c r="AI3079" s="54"/>
      <c r="AJ3079" s="54"/>
      <c r="AK3079" s="54"/>
      <c r="AL3079" s="54"/>
      <c r="AM3079" s="54"/>
      <c r="AN3079" s="54"/>
      <c r="AO3079" s="54"/>
      <c r="AP3079" s="54"/>
      <c r="AQ3079" s="54"/>
      <c r="AR3079" s="54"/>
      <c r="AS3079" s="54"/>
    </row>
    <row r="3080" spans="1:45" x14ac:dyDescent="0.3">
      <c r="D3080" s="56"/>
      <c r="X3080" s="336"/>
      <c r="Y3080" s="336">
        <f t="shared" ca="1" si="5301"/>
        <v>-0.78498640128905661</v>
      </c>
      <c r="Z3080" s="336">
        <f t="shared" ca="1" si="5301"/>
        <v>-1.2878926497733636</v>
      </c>
      <c r="AA3080" s="336">
        <f t="shared" ca="1" si="5301"/>
        <v>-0.25480699677069124</v>
      </c>
      <c r="AB3080" s="336">
        <f t="shared" ca="1" si="5301"/>
        <v>1.4123619764467157</v>
      </c>
      <c r="AC3080" s="336">
        <f t="shared" ca="1" si="5301"/>
        <v>0.96088401290601322</v>
      </c>
      <c r="AD3080" s="336">
        <f t="shared" ca="1" si="5301"/>
        <v>3.7711870052042615E-2</v>
      </c>
      <c r="AE3080" s="336"/>
      <c r="AF3080" s="336"/>
      <c r="AG3080" s="336"/>
      <c r="AH3080" s="336"/>
      <c r="AI3080" s="54"/>
      <c r="AJ3080" s="54"/>
      <c r="AK3080" s="54"/>
      <c r="AL3080" s="336"/>
      <c r="AM3080" s="336"/>
      <c r="AN3080" s="336"/>
      <c r="AO3080" s="336"/>
      <c r="AP3080" s="54"/>
      <c r="AQ3080" s="336"/>
      <c r="AR3080" s="336"/>
      <c r="AS3080" s="336"/>
    </row>
    <row r="3081" spans="1:45" x14ac:dyDescent="0.3">
      <c r="C3081" s="54"/>
      <c r="D3081" s="56"/>
      <c r="Y3081" s="336">
        <f t="shared" ca="1" si="5301"/>
        <v>-1.3118538525739414</v>
      </c>
      <c r="Z3081" s="336">
        <f t="shared" ca="1" si="5301"/>
        <v>-0.68253371569208532</v>
      </c>
      <c r="AA3081" s="336">
        <f t="shared" ca="1" si="5301"/>
        <v>-0.44924941001379104</v>
      </c>
      <c r="AB3081" s="336">
        <f t="shared" ca="1" si="5301"/>
        <v>-7.84480436213328E-2</v>
      </c>
      <c r="AC3081" s="336">
        <f t="shared" ca="1" si="5301"/>
        <v>0.53886397992990309</v>
      </c>
      <c r="AD3081" s="336">
        <f t="shared" ca="1" si="5301"/>
        <v>-2.9305341687385647E-2</v>
      </c>
      <c r="AE3081" s="55"/>
      <c r="AF3081" s="55"/>
      <c r="AG3081" s="55"/>
      <c r="AH3081" s="55"/>
      <c r="AI3081" s="55"/>
      <c r="AJ3081" s="55"/>
      <c r="AK3081" s="55"/>
      <c r="AL3081" s="55"/>
      <c r="AM3081" s="55"/>
      <c r="AN3081" s="55"/>
      <c r="AO3081" s="55"/>
      <c r="AP3081" s="55"/>
      <c r="AQ3081" s="55"/>
      <c r="AR3081" s="55"/>
      <c r="AS3081" s="55"/>
    </row>
    <row r="3082" spans="1:45" x14ac:dyDescent="0.3">
      <c r="B3082" s="54" t="s">
        <v>172</v>
      </c>
      <c r="C3082" s="53">
        <f>C3075</f>
        <v>0</v>
      </c>
      <c r="D3082" s="56" t="e">
        <f t="shared" ref="D3082:D3083" ca="1" si="5314">AJ3082</f>
        <v>#N/A</v>
      </c>
      <c r="E3082" s="52" t="e">
        <f t="shared" ref="E3082:W3082" si="5315">E3075</f>
        <v>#N/A</v>
      </c>
      <c r="F3082" s="52" t="e">
        <f t="shared" si="5315"/>
        <v>#N/A</v>
      </c>
      <c r="G3082" s="52" t="e">
        <f t="shared" si="5315"/>
        <v>#N/A</v>
      </c>
      <c r="H3082" s="52" t="e">
        <f t="shared" si="5315"/>
        <v>#N/A</v>
      </c>
      <c r="I3082" s="52" t="e">
        <f t="shared" si="5315"/>
        <v>#N/A</v>
      </c>
      <c r="J3082" s="52" t="e">
        <f t="shared" si="5315"/>
        <v>#N/A</v>
      </c>
      <c r="K3082" s="52" t="e">
        <f t="shared" si="5315"/>
        <v>#N/A</v>
      </c>
      <c r="L3082" s="52" t="e">
        <f t="shared" si="5315"/>
        <v>#N/A</v>
      </c>
      <c r="M3082" s="52" t="e">
        <f t="shared" si="5315"/>
        <v>#N/A</v>
      </c>
      <c r="N3082" s="52" t="e">
        <f t="shared" si="5315"/>
        <v>#N/A</v>
      </c>
      <c r="O3082" s="52" t="e">
        <f t="shared" si="5315"/>
        <v>#N/A</v>
      </c>
      <c r="P3082" s="52" t="e">
        <f t="shared" si="5315"/>
        <v>#N/A</v>
      </c>
      <c r="Q3082" s="52" t="e">
        <f t="shared" si="5315"/>
        <v>#N/A</v>
      </c>
      <c r="R3082" s="52" t="e">
        <f t="shared" si="5315"/>
        <v>#N/A</v>
      </c>
      <c r="S3082" s="52" t="e">
        <f t="shared" si="5315"/>
        <v>#N/A</v>
      </c>
      <c r="T3082" s="52" t="e">
        <f t="shared" si="5315"/>
        <v>#N/A</v>
      </c>
      <c r="U3082" s="52" t="e">
        <f t="shared" si="5315"/>
        <v>#N/A</v>
      </c>
      <c r="V3082" s="52" t="e">
        <f t="shared" si="5315"/>
        <v>#N/A</v>
      </c>
      <c r="W3082" s="52" t="e">
        <f t="shared" si="5315"/>
        <v>#N/A</v>
      </c>
      <c r="X3082" s="55" t="e">
        <f t="shared" ref="X3082:X3083" si="5316">(H3082-(O3082*P3082)/100-3*(J3082*K3082)/100)/2</f>
        <v>#N/A</v>
      </c>
      <c r="Y3082" s="55" t="e">
        <f t="shared" ref="Y3082:Y3083" si="5317">SUM(X3082,(J3082*K3082/100))/(F3082/100)</f>
        <v>#N/A</v>
      </c>
      <c r="Z3082" s="55" t="e">
        <f t="shared" ref="Z3082" si="5318">U3082*0.5+U3083*0.5</f>
        <v>#N/A</v>
      </c>
      <c r="AA3082" s="55" t="e">
        <f t="shared" ref="AA3082:AA3083" si="5319">J3082/Y3082</f>
        <v>#N/A</v>
      </c>
      <c r="AB3082" s="336" t="e">
        <f t="shared" ref="AB3082:AB3083" si="5320">X3082/(Y3082-J3082)</f>
        <v>#N/A</v>
      </c>
      <c r="AC3082" s="223" t="e">
        <f ca="1">INDEX(FGA_COEFFS,1,1)+Z3082*INDEX(FGA_COEFFS,1,2)+Y3082*INDEX(FGA_COEFFS,1,3)+R3082*INDEX(FGA_COEFFS,1,4)+Q3083*INDEX(FGA_COEFFS,1,5)+S3082*INDEX(FGA_COEFFS,1,6)+T3083*INDEX(FGA_COEFFS,1,7)+M3083*INDEX(FGA_COEFFS,1,8)+Y3086*Y3087</f>
        <v>#N/A</v>
      </c>
      <c r="AD3082" s="223" t="e">
        <f ca="1">INDEX(THREEPTA_COEFFS,1,1)+AC3082*INDEX(THREEPTA_COEFFS,1,2)+J3082*INDEX(THREEPTA_COEFFS,1,3)+AA3082*INDEX(THREEPTA_COEFFS,1,4)+K3082*INDEX(THREEPTA_COEFFS,1,5)+L3083*INDEX(THREEPTA_COEFFS,1,6)+Z3086*Z3087</f>
        <v>#N/A</v>
      </c>
      <c r="AE3082" s="223" t="e">
        <f ca="1">INDEX(THREEPTPCT_COEFFS,1,1)+K3082*INDEX(THREEPTPCT_COEFFS,1,2)+L3083*INDEX(THREEPTPCT_COEFFS,1,3)+AA3086*AA3087</f>
        <v>#N/A</v>
      </c>
      <c r="AF3082" s="55" t="e">
        <f t="shared" ref="AF3082:AF3083" ca="1" si="5321">AC3082-AD3082</f>
        <v>#N/A</v>
      </c>
      <c r="AG3082" s="223" t="e">
        <f ca="1">INDEX(TWOPTPCT_COEFFS,1,1)+AB3082*INDEX(TWOPTPCT_COEFFS,1,2)+I3083*INDEX(TWOPTPCT_COEFFS,1,3)+G3083*INDEX(TWOPTPCT_COEFFS,1,4)+L3083*INDEX(TWOPTPCT_COEFFS,1,5)+AB3086*AB3087</f>
        <v>#N/A</v>
      </c>
      <c r="AH3082" s="223" t="e">
        <f ca="1">INDEX(FTA_COEFFS,1,1)+O3082*INDEX(FTA_COEFFS,1,2)+N3083*INDEX(FTA_COEFFS,1,3)+(Q3082+R3082)*INDEX(FTA_COEFFS,1,4)+(Q3083+R3083)*INDEX(FTA_COEFFS,1,5)+M3083*INDEX(FTA_COEFFS,1,6)+AC3086*AC3087</f>
        <v>#N/A</v>
      </c>
      <c r="AI3082" s="223" t="e">
        <f ca="1">INDEX(FTPCT_COEFFS,1,1)+P3082*INDEX(FTPCT_COEFFS,1,2)+F3082*INDEX(FTPCT_COEFFS,1,3)+G3083*INDEX(FTPCT_COEFFS,1,4)+AD3086*AD3087</f>
        <v>#N/A</v>
      </c>
      <c r="AJ3082" s="338" t="e">
        <f t="shared" ref="AJ3082:AJ3083" ca="1" si="5322">AD3082*AE3082/100+AF3082*AG3082+AH3082*AI3082/100</f>
        <v>#N/A</v>
      </c>
      <c r="AK3082" s="55"/>
      <c r="AL3082" s="55"/>
      <c r="AM3082" s="55"/>
      <c r="AN3082" s="55"/>
      <c r="AO3082" s="55"/>
      <c r="AP3082" s="55"/>
      <c r="AQ3082" s="55"/>
      <c r="AR3082" s="55"/>
    </row>
    <row r="3083" spans="1:45" x14ac:dyDescent="0.3">
      <c r="B3083" s="54" t="s">
        <v>175</v>
      </c>
      <c r="C3083" s="54">
        <f>C3076</f>
        <v>0</v>
      </c>
      <c r="D3083" s="56" t="e">
        <f t="shared" ca="1" si="5314"/>
        <v>#N/A</v>
      </c>
      <c r="E3083" s="52" t="e">
        <f t="shared" ref="E3083:W3083" si="5323">E3076</f>
        <v>#N/A</v>
      </c>
      <c r="F3083" s="52" t="e">
        <f t="shared" si="5323"/>
        <v>#N/A</v>
      </c>
      <c r="G3083" s="52" t="e">
        <f t="shared" si="5323"/>
        <v>#N/A</v>
      </c>
      <c r="H3083" s="52" t="e">
        <f t="shared" si="5323"/>
        <v>#N/A</v>
      </c>
      <c r="I3083" s="52" t="e">
        <f t="shared" si="5323"/>
        <v>#N/A</v>
      </c>
      <c r="J3083" s="52" t="e">
        <f t="shared" si="5323"/>
        <v>#N/A</v>
      </c>
      <c r="K3083" s="52" t="e">
        <f t="shared" si="5323"/>
        <v>#N/A</v>
      </c>
      <c r="L3083" s="52" t="e">
        <f t="shared" si="5323"/>
        <v>#N/A</v>
      </c>
      <c r="M3083" s="52" t="e">
        <f t="shared" si="5323"/>
        <v>#N/A</v>
      </c>
      <c r="N3083" s="52" t="e">
        <f t="shared" si="5323"/>
        <v>#N/A</v>
      </c>
      <c r="O3083" s="52" t="e">
        <f t="shared" si="5323"/>
        <v>#N/A</v>
      </c>
      <c r="P3083" s="52" t="e">
        <f t="shared" si="5323"/>
        <v>#N/A</v>
      </c>
      <c r="Q3083" s="52" t="e">
        <f t="shared" si="5323"/>
        <v>#N/A</v>
      </c>
      <c r="R3083" s="52" t="e">
        <f t="shared" si="5323"/>
        <v>#N/A</v>
      </c>
      <c r="S3083" s="52" t="e">
        <f t="shared" si="5323"/>
        <v>#N/A</v>
      </c>
      <c r="T3083" s="52" t="e">
        <f t="shared" si="5323"/>
        <v>#N/A</v>
      </c>
      <c r="U3083" s="52" t="e">
        <f t="shared" si="5323"/>
        <v>#N/A</v>
      </c>
      <c r="V3083" s="52" t="e">
        <f t="shared" si="5323"/>
        <v>#N/A</v>
      </c>
      <c r="W3083" s="52" t="e">
        <f t="shared" si="5323"/>
        <v>#N/A</v>
      </c>
      <c r="X3083" s="55" t="e">
        <f t="shared" si="5316"/>
        <v>#N/A</v>
      </c>
      <c r="Y3083" s="55" t="e">
        <f t="shared" si="5317"/>
        <v>#N/A</v>
      </c>
      <c r="Z3083" s="55" t="e">
        <f t="shared" ref="Z3083" si="5324">Z3082</f>
        <v>#N/A</v>
      </c>
      <c r="AA3083" s="55" t="e">
        <f t="shared" si="5319"/>
        <v>#N/A</v>
      </c>
      <c r="AB3083" s="336" t="e">
        <f t="shared" si="5320"/>
        <v>#N/A</v>
      </c>
      <c r="AC3083" s="223" t="e">
        <f ca="1">INDEX(FGA_COEFFS,1,1)+Z3083*INDEX(FGA_COEFFS,1,2)+Y3083*INDEX(FGA_COEFFS,1,3)+R3083*INDEX(FGA_COEFFS,1,4)+Q3082*INDEX(FGA_COEFFS,1,5)+S3083*INDEX(FGA_COEFFS,1,6)+T3082*INDEX(FGA_COEFFS,1,7)+M3082*INDEX(FGA_COEFFS,1,8)+Y3086*Y3088</f>
        <v>#N/A</v>
      </c>
      <c r="AD3083" s="223" t="e">
        <f ca="1">INDEX(THREEPTA_COEFFS,1,1)+AC3083*INDEX(THREEPTA_COEFFS,1,2)+J3083*INDEX(THREEPTA_COEFFS,1,3)+AA3083*INDEX(THREEPTA_COEFFS,1,4)+K3083*INDEX(THREEPTA_COEFFS,1,5)+L3082*INDEX(THREEPTA_COEFFS,1,6)+Z3086*Z3088</f>
        <v>#N/A</v>
      </c>
      <c r="AE3083" s="223" t="e">
        <f ca="1">INDEX(THREEPTPCT_COEFFS,1,1)+K3083*INDEX(THREEPTPCT_COEFFS,1,2)+L3082*INDEX(THREEPTPCT_COEFFS,1,3)+AA3086*AA3088</f>
        <v>#N/A</v>
      </c>
      <c r="AF3083" s="55" t="e">
        <f t="shared" ca="1" si="5321"/>
        <v>#N/A</v>
      </c>
      <c r="AG3083" s="223" t="e">
        <f ca="1">INDEX(TWOPTPCT_COEFFS,1,1)+AB3083*INDEX(TWOPTPCT_COEFFS,1,2)+I3082*INDEX(TWOPTPCT_COEFFS,1,3)+G3082*INDEX(TWOPTPCT_COEFFS,1,4)+L3082*INDEX(TWOPTPCT_COEFFS,1,5)+AB3086*AB3088</f>
        <v>#N/A</v>
      </c>
      <c r="AH3083" s="223" t="e">
        <f ca="1">INDEX(FTA_COEFFS,1,1)+O3083*INDEX(FTA_COEFFS,1,2)+N3082*INDEX(FTA_COEFFS,1,3)+(Q3083+R3083)*INDEX(FTA_COEFFS,1,4)+(Q3082+R3082)*INDEX(FTA_COEFFS,1,5)+M3082*INDEX(FTA_COEFFS,1,6)+AC3086*AC3088</f>
        <v>#N/A</v>
      </c>
      <c r="AI3083" s="223" t="e">
        <f ca="1">INDEX(FTPCT_COEFFS,1,1)+P3083*INDEX(FTPCT_COEFFS,1,2)+F3083*INDEX(FTPCT_COEFFS,1,3)+G3082*INDEX(FTPCT_COEFFS,1,4)+AD3086*AD3088</f>
        <v>#N/A</v>
      </c>
      <c r="AJ3083" s="338" t="e">
        <f t="shared" ca="1" si="5322"/>
        <v>#N/A</v>
      </c>
      <c r="AK3083" s="55"/>
      <c r="AL3083" s="55"/>
      <c r="AM3083" s="55"/>
      <c r="AN3083" s="55"/>
      <c r="AO3083" s="55"/>
      <c r="AP3083" s="55"/>
      <c r="AQ3083" s="55"/>
      <c r="AR3083" s="55"/>
    </row>
    <row r="3084" spans="1:45" x14ac:dyDescent="0.3">
      <c r="A3084" s="54" t="e">
        <f ca="1">IF(D3082&gt;(D3083+(AVERAGE(V3082,W3082)-AVERAGE(V3083,W3083))/2)+2.5,C3082,IF(D3083&gt;(D3082+(AVERAGE(V3083,W3083)-AVERAGE(V3082,W3082))/2)+2.5,C3083,"Close"))</f>
        <v>#N/A</v>
      </c>
      <c r="B3084" s="64" t="e">
        <f ca="1">IF(D3083&gt;D3082,C3083,C3082)</f>
        <v>#N/A</v>
      </c>
      <c r="D3084" s="56"/>
      <c r="X3084" s="55"/>
      <c r="Y3084" s="55"/>
      <c r="Z3084" s="55"/>
      <c r="AA3084" s="55"/>
      <c r="AB3084" s="55"/>
      <c r="AC3084" s="337"/>
      <c r="AD3084" s="337"/>
      <c r="AE3084" s="337"/>
      <c r="AF3084" s="337"/>
      <c r="AG3084" s="337"/>
      <c r="AH3084" s="337"/>
      <c r="AI3084" s="337"/>
      <c r="AJ3084" s="337"/>
      <c r="AK3084" s="337"/>
      <c r="AL3084" s="337"/>
      <c r="AM3084" s="55"/>
      <c r="AN3084" s="55"/>
      <c r="AO3084" s="55"/>
      <c r="AP3084" s="55"/>
      <c r="AQ3084" s="55"/>
      <c r="AR3084" s="55"/>
      <c r="AS3084" s="55"/>
    </row>
    <row r="3085" spans="1:45" x14ac:dyDescent="0.3">
      <c r="X3085" s="54" t="s">
        <v>1305</v>
      </c>
      <c r="Y3085" s="54" t="s">
        <v>128</v>
      </c>
      <c r="Z3085" s="54" t="s">
        <v>157</v>
      </c>
      <c r="AA3085" s="54" t="s">
        <v>151</v>
      </c>
      <c r="AB3085" s="54" t="s">
        <v>1327</v>
      </c>
      <c r="AC3085" s="54" t="s">
        <v>129</v>
      </c>
      <c r="AD3085" s="54" t="s">
        <v>116</v>
      </c>
      <c r="AE3085" s="54"/>
      <c r="AF3085" s="54"/>
      <c r="AG3085" s="54"/>
      <c r="AH3085" s="54"/>
      <c r="AI3085" s="54"/>
      <c r="AJ3085" s="54"/>
      <c r="AK3085" s="54"/>
      <c r="AL3085" s="54"/>
      <c r="AM3085" s="54"/>
      <c r="AN3085" s="54"/>
      <c r="AO3085" s="54"/>
      <c r="AP3085" s="54"/>
      <c r="AQ3085" s="54"/>
      <c r="AR3085" s="54"/>
      <c r="AS3085" s="54"/>
    </row>
    <row r="3086" spans="1:45" x14ac:dyDescent="0.3">
      <c r="X3086" s="54"/>
      <c r="Y3086" s="54">
        <f t="shared" ref="Y3086:AD3086" si="5325">Y3079</f>
        <v>6.4436999999999998</v>
      </c>
      <c r="Z3086" s="54">
        <f t="shared" si="5325"/>
        <v>4.9371</v>
      </c>
      <c r="AA3086" s="54">
        <f t="shared" si="5325"/>
        <v>11.350300000000001</v>
      </c>
      <c r="AB3086" s="54">
        <f t="shared" si="5325"/>
        <v>7.1900000000000006E-2</v>
      </c>
      <c r="AC3086" s="54">
        <f t="shared" si="5325"/>
        <v>6.2766000000000002</v>
      </c>
      <c r="AD3086" s="54">
        <f t="shared" si="5325"/>
        <v>11.042999999999999</v>
      </c>
      <c r="AE3086" s="54"/>
      <c r="AF3086" s="336"/>
      <c r="AG3086" s="336"/>
      <c r="AH3086" s="336"/>
      <c r="AI3086" s="54"/>
      <c r="AJ3086" s="54"/>
      <c r="AK3086" s="54"/>
      <c r="AL3086" s="54"/>
      <c r="AM3086" s="54"/>
      <c r="AN3086" s="54"/>
      <c r="AO3086" s="54"/>
      <c r="AP3086" s="54"/>
      <c r="AQ3086" s="54"/>
      <c r="AR3086" s="54"/>
      <c r="AS3086" s="54"/>
    </row>
    <row r="3087" spans="1:45" x14ac:dyDescent="0.3">
      <c r="D3087" s="56"/>
      <c r="X3087" s="336"/>
      <c r="Y3087" s="336">
        <f t="shared" ca="1" si="5301"/>
        <v>1.8660398418358315E-2</v>
      </c>
      <c r="Z3087" s="336">
        <f t="shared" ca="1" si="5301"/>
        <v>-1.224827599487315E-5</v>
      </c>
      <c r="AA3087" s="336">
        <f t="shared" ca="1" si="5301"/>
        <v>-0.48426220055232527</v>
      </c>
      <c r="AB3087" s="336">
        <f t="shared" ca="1" si="5301"/>
        <v>-1.1545123246876676</v>
      </c>
      <c r="AC3087" s="336">
        <f t="shared" ca="1" si="5301"/>
        <v>0.7829975591901237</v>
      </c>
      <c r="AD3087" s="336">
        <f t="shared" ca="1" si="5301"/>
        <v>-1.4794392671525503</v>
      </c>
      <c r="AE3087" s="336"/>
      <c r="AF3087" s="336"/>
      <c r="AG3087" s="336"/>
      <c r="AH3087" s="336"/>
      <c r="AI3087" s="54"/>
      <c r="AJ3087" s="54"/>
      <c r="AK3087" s="54"/>
      <c r="AL3087" s="336"/>
      <c r="AM3087" s="336"/>
      <c r="AN3087" s="336"/>
      <c r="AO3087" s="336"/>
      <c r="AP3087" s="54"/>
      <c r="AQ3087" s="336"/>
      <c r="AR3087" s="336"/>
      <c r="AS3087" s="336"/>
    </row>
    <row r="3088" spans="1:45" x14ac:dyDescent="0.3">
      <c r="C3088" s="54"/>
      <c r="D3088" s="56"/>
      <c r="Y3088" s="336">
        <f t="shared" ca="1" si="5301"/>
        <v>0.83819397715415644</v>
      </c>
      <c r="Z3088" s="336">
        <f t="shared" ca="1" si="5301"/>
        <v>-0.47061845693226589</v>
      </c>
      <c r="AA3088" s="336">
        <f t="shared" ca="1" si="5301"/>
        <v>6.5369785709758141E-2</v>
      </c>
      <c r="AB3088" s="336">
        <f t="shared" ca="1" si="5301"/>
        <v>-0.26691537704671442</v>
      </c>
      <c r="AC3088" s="336">
        <f t="shared" ca="1" si="5301"/>
        <v>0.11671124557393781</v>
      </c>
      <c r="AD3088" s="336">
        <f t="shared" ca="1" si="5301"/>
        <v>-0.15976676149272306</v>
      </c>
      <c r="AE3088" s="55"/>
      <c r="AF3088" s="55"/>
      <c r="AG3088" s="55"/>
      <c r="AH3088" s="55"/>
      <c r="AI3088" s="55"/>
      <c r="AJ3088" s="55"/>
      <c r="AK3088" s="55"/>
      <c r="AL3088" s="55"/>
      <c r="AM3088" s="55"/>
      <c r="AN3088" s="55"/>
      <c r="AO3088" s="55"/>
      <c r="AP3088" s="55"/>
      <c r="AQ3088" s="55"/>
      <c r="AR3088" s="55"/>
      <c r="AS3088" s="55"/>
    </row>
    <row r="3089" spans="1:45" x14ac:dyDescent="0.3">
      <c r="B3089" s="54" t="s">
        <v>172</v>
      </c>
      <c r="C3089" s="53">
        <f>C3082</f>
        <v>0</v>
      </c>
      <c r="D3089" s="56" t="e">
        <f t="shared" ref="D3089:D3090" ca="1" si="5326">AJ3089</f>
        <v>#N/A</v>
      </c>
      <c r="E3089" s="52" t="e">
        <f t="shared" ref="E3089:W3089" si="5327">E3082</f>
        <v>#N/A</v>
      </c>
      <c r="F3089" s="52" t="e">
        <f t="shared" si="5327"/>
        <v>#N/A</v>
      </c>
      <c r="G3089" s="52" t="e">
        <f t="shared" si="5327"/>
        <v>#N/A</v>
      </c>
      <c r="H3089" s="52" t="e">
        <f t="shared" si="5327"/>
        <v>#N/A</v>
      </c>
      <c r="I3089" s="52" t="e">
        <f t="shared" si="5327"/>
        <v>#N/A</v>
      </c>
      <c r="J3089" s="52" t="e">
        <f t="shared" si="5327"/>
        <v>#N/A</v>
      </c>
      <c r="K3089" s="52" t="e">
        <f t="shared" si="5327"/>
        <v>#N/A</v>
      </c>
      <c r="L3089" s="52" t="e">
        <f t="shared" si="5327"/>
        <v>#N/A</v>
      </c>
      <c r="M3089" s="52" t="e">
        <f t="shared" si="5327"/>
        <v>#N/A</v>
      </c>
      <c r="N3089" s="52" t="e">
        <f t="shared" si="5327"/>
        <v>#N/A</v>
      </c>
      <c r="O3089" s="52" t="e">
        <f t="shared" si="5327"/>
        <v>#N/A</v>
      </c>
      <c r="P3089" s="52" t="e">
        <f t="shared" si="5327"/>
        <v>#N/A</v>
      </c>
      <c r="Q3089" s="52" t="e">
        <f t="shared" si="5327"/>
        <v>#N/A</v>
      </c>
      <c r="R3089" s="52" t="e">
        <f t="shared" si="5327"/>
        <v>#N/A</v>
      </c>
      <c r="S3089" s="52" t="e">
        <f t="shared" si="5327"/>
        <v>#N/A</v>
      </c>
      <c r="T3089" s="52" t="e">
        <f t="shared" si="5327"/>
        <v>#N/A</v>
      </c>
      <c r="U3089" s="52" t="e">
        <f t="shared" si="5327"/>
        <v>#N/A</v>
      </c>
      <c r="V3089" s="52" t="e">
        <f t="shared" si="5327"/>
        <v>#N/A</v>
      </c>
      <c r="W3089" s="52" t="e">
        <f t="shared" si="5327"/>
        <v>#N/A</v>
      </c>
      <c r="X3089" s="55" t="e">
        <f t="shared" ref="X3089:X3090" si="5328">(H3089-(O3089*P3089)/100-3*(J3089*K3089)/100)/2</f>
        <v>#N/A</v>
      </c>
      <c r="Y3089" s="55" t="e">
        <f t="shared" ref="Y3089:Y3090" si="5329">SUM(X3089,(J3089*K3089/100))/(F3089/100)</f>
        <v>#N/A</v>
      </c>
      <c r="Z3089" s="55" t="e">
        <f t="shared" ref="Z3089" si="5330">U3089*0.5+U3090*0.5</f>
        <v>#N/A</v>
      </c>
      <c r="AA3089" s="55" t="e">
        <f t="shared" ref="AA3089:AA3090" si="5331">J3089/Y3089</f>
        <v>#N/A</v>
      </c>
      <c r="AB3089" s="336" t="e">
        <f t="shared" ref="AB3089:AB3090" si="5332">X3089/(Y3089-J3089)</f>
        <v>#N/A</v>
      </c>
      <c r="AC3089" s="223" t="e">
        <f ca="1">INDEX(FGA_COEFFS,1,1)+Z3089*INDEX(FGA_COEFFS,1,2)+Y3089*INDEX(FGA_COEFFS,1,3)+R3089*INDEX(FGA_COEFFS,1,4)+Q3090*INDEX(FGA_COEFFS,1,5)+S3089*INDEX(FGA_COEFFS,1,6)+T3090*INDEX(FGA_COEFFS,1,7)+M3090*INDEX(FGA_COEFFS,1,8)+Y3093*Y3094</f>
        <v>#N/A</v>
      </c>
      <c r="AD3089" s="223" t="e">
        <f ca="1">INDEX(THREEPTA_COEFFS,1,1)+AC3089*INDEX(THREEPTA_COEFFS,1,2)+J3089*INDEX(THREEPTA_COEFFS,1,3)+AA3089*INDEX(THREEPTA_COEFFS,1,4)+K3089*INDEX(THREEPTA_COEFFS,1,5)+L3090*INDEX(THREEPTA_COEFFS,1,6)+Z3093*Z3094</f>
        <v>#N/A</v>
      </c>
      <c r="AE3089" s="223" t="e">
        <f ca="1">INDEX(THREEPTPCT_COEFFS,1,1)+K3089*INDEX(THREEPTPCT_COEFFS,1,2)+L3090*INDEX(THREEPTPCT_COEFFS,1,3)+AA3093*AA3094</f>
        <v>#N/A</v>
      </c>
      <c r="AF3089" s="55" t="e">
        <f t="shared" ref="AF3089:AF3090" ca="1" si="5333">AC3089-AD3089</f>
        <v>#N/A</v>
      </c>
      <c r="AG3089" s="223" t="e">
        <f ca="1">INDEX(TWOPTPCT_COEFFS,1,1)+AB3089*INDEX(TWOPTPCT_COEFFS,1,2)+I3090*INDEX(TWOPTPCT_COEFFS,1,3)+G3090*INDEX(TWOPTPCT_COEFFS,1,4)+L3090*INDEX(TWOPTPCT_COEFFS,1,5)+AB3093*AB3094</f>
        <v>#N/A</v>
      </c>
      <c r="AH3089" s="223" t="e">
        <f ca="1">INDEX(FTA_COEFFS,1,1)+O3089*INDEX(FTA_COEFFS,1,2)+N3090*INDEX(FTA_COEFFS,1,3)+(Q3089+R3089)*INDEX(FTA_COEFFS,1,4)+(Q3090+R3090)*INDEX(FTA_COEFFS,1,5)+M3090*INDEX(FTA_COEFFS,1,6)+AC3093*AC3094</f>
        <v>#N/A</v>
      </c>
      <c r="AI3089" s="223" t="e">
        <f ca="1">INDEX(FTPCT_COEFFS,1,1)+P3089*INDEX(FTPCT_COEFFS,1,2)+F3089*INDEX(FTPCT_COEFFS,1,3)+G3090*INDEX(FTPCT_COEFFS,1,4)+AD3093*AD3094</f>
        <v>#N/A</v>
      </c>
      <c r="AJ3089" s="338" t="e">
        <f t="shared" ref="AJ3089:AJ3090" ca="1" si="5334">AD3089*AE3089/100+AF3089*AG3089+AH3089*AI3089/100</f>
        <v>#N/A</v>
      </c>
      <c r="AK3089" s="55"/>
      <c r="AL3089" s="55"/>
      <c r="AM3089" s="55"/>
      <c r="AN3089" s="55"/>
      <c r="AO3089" s="55"/>
      <c r="AP3089" s="55"/>
      <c r="AQ3089" s="55"/>
      <c r="AR3089" s="55"/>
    </row>
    <row r="3090" spans="1:45" x14ac:dyDescent="0.3">
      <c r="B3090" s="54" t="s">
        <v>175</v>
      </c>
      <c r="C3090" s="54">
        <f>C3083</f>
        <v>0</v>
      </c>
      <c r="D3090" s="56" t="e">
        <f t="shared" ca="1" si="5326"/>
        <v>#N/A</v>
      </c>
      <c r="E3090" s="52" t="e">
        <f t="shared" ref="E3090:W3090" si="5335">E3083</f>
        <v>#N/A</v>
      </c>
      <c r="F3090" s="52" t="e">
        <f t="shared" si="5335"/>
        <v>#N/A</v>
      </c>
      <c r="G3090" s="52" t="e">
        <f t="shared" si="5335"/>
        <v>#N/A</v>
      </c>
      <c r="H3090" s="52" t="e">
        <f t="shared" si="5335"/>
        <v>#N/A</v>
      </c>
      <c r="I3090" s="52" t="e">
        <f t="shared" si="5335"/>
        <v>#N/A</v>
      </c>
      <c r="J3090" s="52" t="e">
        <f t="shared" si="5335"/>
        <v>#N/A</v>
      </c>
      <c r="K3090" s="52" t="e">
        <f t="shared" si="5335"/>
        <v>#N/A</v>
      </c>
      <c r="L3090" s="52" t="e">
        <f t="shared" si="5335"/>
        <v>#N/A</v>
      </c>
      <c r="M3090" s="52" t="e">
        <f t="shared" si="5335"/>
        <v>#N/A</v>
      </c>
      <c r="N3090" s="52" t="e">
        <f t="shared" si="5335"/>
        <v>#N/A</v>
      </c>
      <c r="O3090" s="52" t="e">
        <f t="shared" si="5335"/>
        <v>#N/A</v>
      </c>
      <c r="P3090" s="52" t="e">
        <f t="shared" si="5335"/>
        <v>#N/A</v>
      </c>
      <c r="Q3090" s="52" t="e">
        <f t="shared" si="5335"/>
        <v>#N/A</v>
      </c>
      <c r="R3090" s="52" t="e">
        <f t="shared" si="5335"/>
        <v>#N/A</v>
      </c>
      <c r="S3090" s="52" t="e">
        <f t="shared" si="5335"/>
        <v>#N/A</v>
      </c>
      <c r="T3090" s="52" t="e">
        <f t="shared" si="5335"/>
        <v>#N/A</v>
      </c>
      <c r="U3090" s="52" t="e">
        <f t="shared" si="5335"/>
        <v>#N/A</v>
      </c>
      <c r="V3090" s="52" t="e">
        <f t="shared" si="5335"/>
        <v>#N/A</v>
      </c>
      <c r="W3090" s="52" t="e">
        <f t="shared" si="5335"/>
        <v>#N/A</v>
      </c>
      <c r="X3090" s="55" t="e">
        <f t="shared" si="5328"/>
        <v>#N/A</v>
      </c>
      <c r="Y3090" s="55" t="e">
        <f t="shared" si="5329"/>
        <v>#N/A</v>
      </c>
      <c r="Z3090" s="55" t="e">
        <f t="shared" ref="Z3090" si="5336">Z3089</f>
        <v>#N/A</v>
      </c>
      <c r="AA3090" s="55" t="e">
        <f t="shared" si="5331"/>
        <v>#N/A</v>
      </c>
      <c r="AB3090" s="336" t="e">
        <f t="shared" si="5332"/>
        <v>#N/A</v>
      </c>
      <c r="AC3090" s="223" t="e">
        <f ca="1">INDEX(FGA_COEFFS,1,1)+Z3090*INDEX(FGA_COEFFS,1,2)+Y3090*INDEX(FGA_COEFFS,1,3)+R3090*INDEX(FGA_COEFFS,1,4)+Q3089*INDEX(FGA_COEFFS,1,5)+S3090*INDEX(FGA_COEFFS,1,6)+T3089*INDEX(FGA_COEFFS,1,7)+M3089*INDEX(FGA_COEFFS,1,8)+Y3093*Y3095</f>
        <v>#N/A</v>
      </c>
      <c r="AD3090" s="223" t="e">
        <f ca="1">INDEX(THREEPTA_COEFFS,1,1)+AC3090*INDEX(THREEPTA_COEFFS,1,2)+J3090*INDEX(THREEPTA_COEFFS,1,3)+AA3090*INDEX(THREEPTA_COEFFS,1,4)+K3090*INDEX(THREEPTA_COEFFS,1,5)+L3089*INDEX(THREEPTA_COEFFS,1,6)+Z3093*Z3095</f>
        <v>#N/A</v>
      </c>
      <c r="AE3090" s="223" t="e">
        <f ca="1">INDEX(THREEPTPCT_COEFFS,1,1)+K3090*INDEX(THREEPTPCT_COEFFS,1,2)+L3089*INDEX(THREEPTPCT_COEFFS,1,3)+AA3093*AA3095</f>
        <v>#N/A</v>
      </c>
      <c r="AF3090" s="55" t="e">
        <f t="shared" ca="1" si="5333"/>
        <v>#N/A</v>
      </c>
      <c r="AG3090" s="223" t="e">
        <f ca="1">INDEX(TWOPTPCT_COEFFS,1,1)+AB3090*INDEX(TWOPTPCT_COEFFS,1,2)+I3089*INDEX(TWOPTPCT_COEFFS,1,3)+G3089*INDEX(TWOPTPCT_COEFFS,1,4)+L3089*INDEX(TWOPTPCT_COEFFS,1,5)+AB3093*AB3095</f>
        <v>#N/A</v>
      </c>
      <c r="AH3090" s="223" t="e">
        <f ca="1">INDEX(FTA_COEFFS,1,1)+O3090*INDEX(FTA_COEFFS,1,2)+N3089*INDEX(FTA_COEFFS,1,3)+(Q3090+R3090)*INDEX(FTA_COEFFS,1,4)+(Q3089+R3089)*INDEX(FTA_COEFFS,1,5)+M3089*INDEX(FTA_COEFFS,1,6)+AC3093*AC3095</f>
        <v>#N/A</v>
      </c>
      <c r="AI3090" s="223" t="e">
        <f ca="1">INDEX(FTPCT_COEFFS,1,1)+P3090*INDEX(FTPCT_COEFFS,1,2)+F3090*INDEX(FTPCT_COEFFS,1,3)+G3089*INDEX(FTPCT_COEFFS,1,4)+AD3093*AD3095</f>
        <v>#N/A</v>
      </c>
      <c r="AJ3090" s="338" t="e">
        <f t="shared" ca="1" si="5334"/>
        <v>#N/A</v>
      </c>
      <c r="AK3090" s="55"/>
      <c r="AL3090" s="55"/>
      <c r="AM3090" s="55"/>
      <c r="AN3090" s="55"/>
      <c r="AO3090" s="55"/>
      <c r="AP3090" s="55"/>
      <c r="AQ3090" s="55"/>
      <c r="AR3090" s="55"/>
    </row>
    <row r="3091" spans="1:45" x14ac:dyDescent="0.3">
      <c r="A3091" s="54" t="e">
        <f ca="1">IF(D3089&gt;(D3090+(AVERAGE(V3089,W3089)-AVERAGE(V3090,W3090))/2)+2.5,C3089,IF(D3090&gt;(D3089+(AVERAGE(V3090,W3090)-AVERAGE(V3089,W3089))/2)+2.5,C3090,"Close"))</f>
        <v>#N/A</v>
      </c>
      <c r="B3091" s="64" t="e">
        <f ca="1">IF(D3090&gt;D3089,C3090,C3089)</f>
        <v>#N/A</v>
      </c>
      <c r="D3091" s="56"/>
      <c r="X3091" s="55"/>
      <c r="Y3091" s="55"/>
      <c r="Z3091" s="55"/>
      <c r="AA3091" s="55"/>
      <c r="AB3091" s="55"/>
      <c r="AC3091" s="337"/>
      <c r="AD3091" s="337"/>
      <c r="AE3091" s="337"/>
      <c r="AF3091" s="337"/>
      <c r="AG3091" s="337"/>
      <c r="AH3091" s="337"/>
      <c r="AI3091" s="337"/>
      <c r="AJ3091" s="337"/>
      <c r="AK3091" s="337"/>
      <c r="AL3091" s="337"/>
      <c r="AM3091" s="55"/>
      <c r="AN3091" s="55"/>
      <c r="AO3091" s="55"/>
      <c r="AP3091" s="55"/>
      <c r="AQ3091" s="55"/>
      <c r="AR3091" s="55"/>
      <c r="AS3091" s="55"/>
    </row>
    <row r="3092" spans="1:45" x14ac:dyDescent="0.3">
      <c r="X3092" s="54" t="s">
        <v>1305</v>
      </c>
      <c r="Y3092" s="54" t="s">
        <v>128</v>
      </c>
      <c r="Z3092" s="54" t="s">
        <v>157</v>
      </c>
      <c r="AA3092" s="54" t="s">
        <v>151</v>
      </c>
      <c r="AB3092" s="54" t="s">
        <v>1327</v>
      </c>
      <c r="AC3092" s="54" t="s">
        <v>129</v>
      </c>
      <c r="AD3092" s="54" t="s">
        <v>116</v>
      </c>
      <c r="AE3092" s="54"/>
      <c r="AF3092" s="54"/>
      <c r="AG3092" s="54"/>
      <c r="AH3092" s="54"/>
      <c r="AI3092" s="54"/>
      <c r="AJ3092" s="54"/>
      <c r="AK3092" s="54"/>
      <c r="AL3092" s="54"/>
      <c r="AM3092" s="54"/>
      <c r="AN3092" s="54"/>
      <c r="AO3092" s="54"/>
      <c r="AP3092" s="54"/>
      <c r="AQ3092" s="54"/>
      <c r="AR3092" s="54"/>
      <c r="AS3092" s="54"/>
    </row>
    <row r="3093" spans="1:45" x14ac:dyDescent="0.3">
      <c r="X3093" s="54"/>
      <c r="Y3093" s="54">
        <f t="shared" ref="Y3093:AD3093" si="5337">Y3086</f>
        <v>6.4436999999999998</v>
      </c>
      <c r="Z3093" s="54">
        <f t="shared" si="5337"/>
        <v>4.9371</v>
      </c>
      <c r="AA3093" s="54">
        <f t="shared" si="5337"/>
        <v>11.350300000000001</v>
      </c>
      <c r="AB3093" s="54">
        <f t="shared" si="5337"/>
        <v>7.1900000000000006E-2</v>
      </c>
      <c r="AC3093" s="54">
        <f t="shared" si="5337"/>
        <v>6.2766000000000002</v>
      </c>
      <c r="AD3093" s="54">
        <f t="shared" si="5337"/>
        <v>11.042999999999999</v>
      </c>
      <c r="AE3093" s="54"/>
      <c r="AF3093" s="336"/>
      <c r="AG3093" s="336"/>
      <c r="AH3093" s="336"/>
      <c r="AI3093" s="54"/>
      <c r="AJ3093" s="54"/>
      <c r="AK3093" s="54"/>
      <c r="AL3093" s="54"/>
      <c r="AM3093" s="54"/>
      <c r="AN3093" s="54"/>
      <c r="AO3093" s="54"/>
      <c r="AP3093" s="54"/>
      <c r="AQ3093" s="54"/>
      <c r="AR3093" s="54"/>
      <c r="AS3093" s="54"/>
    </row>
    <row r="3094" spans="1:45" x14ac:dyDescent="0.3">
      <c r="D3094" s="56"/>
      <c r="X3094" s="336"/>
      <c r="Y3094" s="336">
        <f t="shared" ca="1" si="5301"/>
        <v>0.26093645364739171</v>
      </c>
      <c r="Z3094" s="336">
        <f t="shared" ca="1" si="5301"/>
        <v>1.0726699097901995</v>
      </c>
      <c r="AA3094" s="336">
        <f t="shared" ca="1" si="5301"/>
        <v>-0.14286626559863852</v>
      </c>
      <c r="AB3094" s="336">
        <f t="shared" ca="1" si="5301"/>
        <v>-7.9525453645226007E-2</v>
      </c>
      <c r="AC3094" s="336">
        <f t="shared" ca="1" si="5301"/>
        <v>7.6156809608342771E-2</v>
      </c>
      <c r="AD3094" s="336">
        <f t="shared" ca="1" si="5301"/>
        <v>0.10393527817508169</v>
      </c>
      <c r="AE3094" s="336"/>
      <c r="AF3094" s="336"/>
      <c r="AG3094" s="336"/>
      <c r="AH3094" s="336"/>
      <c r="AI3094" s="54"/>
      <c r="AJ3094" s="54"/>
      <c r="AK3094" s="54"/>
      <c r="AL3094" s="336"/>
      <c r="AM3094" s="336"/>
      <c r="AN3094" s="336"/>
      <c r="AO3094" s="336"/>
      <c r="AP3094" s="54"/>
      <c r="AQ3094" s="336"/>
      <c r="AR3094" s="336"/>
      <c r="AS3094" s="336"/>
    </row>
    <row r="3095" spans="1:45" x14ac:dyDescent="0.3">
      <c r="C3095" s="54"/>
      <c r="D3095" s="56"/>
      <c r="Y3095" s="336">
        <f t="shared" ca="1" si="5301"/>
        <v>-2.4014712044942697E-3</v>
      </c>
      <c r="Z3095" s="336">
        <f t="shared" ca="1" si="5301"/>
        <v>0.43733199532411193</v>
      </c>
      <c r="AA3095" s="336">
        <f t="shared" ca="1" si="5301"/>
        <v>-1.5321852722795102E-2</v>
      </c>
      <c r="AB3095" s="336">
        <f t="shared" ca="1" si="5301"/>
        <v>4.7408245220452602E-2</v>
      </c>
      <c r="AC3095" s="336">
        <f t="shared" ca="1" si="5301"/>
        <v>1.4262431703446916</v>
      </c>
      <c r="AD3095" s="336">
        <f t="shared" ca="1" si="5301"/>
        <v>-0.59049541375051862</v>
      </c>
      <c r="AE3095" s="55"/>
      <c r="AF3095" s="55"/>
      <c r="AG3095" s="55"/>
      <c r="AH3095" s="55"/>
      <c r="AI3095" s="55"/>
      <c r="AJ3095" s="55"/>
      <c r="AK3095" s="55"/>
      <c r="AL3095" s="55"/>
      <c r="AM3095" s="55"/>
      <c r="AN3095" s="55"/>
      <c r="AO3095" s="55"/>
      <c r="AP3095" s="55"/>
      <c r="AQ3095" s="55"/>
      <c r="AR3095" s="55"/>
      <c r="AS3095" s="55"/>
    </row>
    <row r="3096" spans="1:45" x14ac:dyDescent="0.3">
      <c r="B3096" s="54" t="s">
        <v>172</v>
      </c>
      <c r="C3096" s="53">
        <f>C3089</f>
        <v>0</v>
      </c>
      <c r="D3096" s="56" t="e">
        <f t="shared" ref="D3096:D3097" ca="1" si="5338">AJ3096</f>
        <v>#N/A</v>
      </c>
      <c r="E3096" s="52" t="e">
        <f t="shared" ref="E3096:W3096" si="5339">E3089</f>
        <v>#N/A</v>
      </c>
      <c r="F3096" s="52" t="e">
        <f t="shared" si="5339"/>
        <v>#N/A</v>
      </c>
      <c r="G3096" s="52" t="e">
        <f t="shared" si="5339"/>
        <v>#N/A</v>
      </c>
      <c r="H3096" s="52" t="e">
        <f t="shared" si="5339"/>
        <v>#N/A</v>
      </c>
      <c r="I3096" s="52" t="e">
        <f t="shared" si="5339"/>
        <v>#N/A</v>
      </c>
      <c r="J3096" s="52" t="e">
        <f t="shared" si="5339"/>
        <v>#N/A</v>
      </c>
      <c r="K3096" s="52" t="e">
        <f t="shared" si="5339"/>
        <v>#N/A</v>
      </c>
      <c r="L3096" s="52" t="e">
        <f t="shared" si="5339"/>
        <v>#N/A</v>
      </c>
      <c r="M3096" s="52" t="e">
        <f t="shared" si="5339"/>
        <v>#N/A</v>
      </c>
      <c r="N3096" s="52" t="e">
        <f t="shared" si="5339"/>
        <v>#N/A</v>
      </c>
      <c r="O3096" s="52" t="e">
        <f t="shared" si="5339"/>
        <v>#N/A</v>
      </c>
      <c r="P3096" s="52" t="e">
        <f t="shared" si="5339"/>
        <v>#N/A</v>
      </c>
      <c r="Q3096" s="52" t="e">
        <f t="shared" si="5339"/>
        <v>#N/A</v>
      </c>
      <c r="R3096" s="52" t="e">
        <f t="shared" si="5339"/>
        <v>#N/A</v>
      </c>
      <c r="S3096" s="52" t="e">
        <f t="shared" si="5339"/>
        <v>#N/A</v>
      </c>
      <c r="T3096" s="52" t="e">
        <f t="shared" si="5339"/>
        <v>#N/A</v>
      </c>
      <c r="U3096" s="52" t="e">
        <f t="shared" si="5339"/>
        <v>#N/A</v>
      </c>
      <c r="V3096" s="52" t="e">
        <f t="shared" si="5339"/>
        <v>#N/A</v>
      </c>
      <c r="W3096" s="52" t="e">
        <f t="shared" si="5339"/>
        <v>#N/A</v>
      </c>
      <c r="X3096" s="55" t="e">
        <f t="shared" ref="X3096:X3097" si="5340">(H3096-(O3096*P3096)/100-3*(J3096*K3096)/100)/2</f>
        <v>#N/A</v>
      </c>
      <c r="Y3096" s="55" t="e">
        <f t="shared" ref="Y3096:Y3097" si="5341">SUM(X3096,(J3096*K3096/100))/(F3096/100)</f>
        <v>#N/A</v>
      </c>
      <c r="Z3096" s="55" t="e">
        <f t="shared" ref="Z3096" si="5342">U3096*0.5+U3097*0.5</f>
        <v>#N/A</v>
      </c>
      <c r="AA3096" s="55" t="e">
        <f t="shared" ref="AA3096:AA3097" si="5343">J3096/Y3096</f>
        <v>#N/A</v>
      </c>
      <c r="AB3096" s="336" t="e">
        <f t="shared" ref="AB3096:AB3097" si="5344">X3096/(Y3096-J3096)</f>
        <v>#N/A</v>
      </c>
      <c r="AC3096" s="223" t="e">
        <f ca="1">INDEX(FGA_COEFFS,1,1)+Z3096*INDEX(FGA_COEFFS,1,2)+Y3096*INDEX(FGA_COEFFS,1,3)+R3096*INDEX(FGA_COEFFS,1,4)+Q3097*INDEX(FGA_COEFFS,1,5)+S3096*INDEX(FGA_COEFFS,1,6)+T3097*INDEX(FGA_COEFFS,1,7)+M3097*INDEX(FGA_COEFFS,1,8)+Y3100*Y3101</f>
        <v>#N/A</v>
      </c>
      <c r="AD3096" s="223" t="e">
        <f ca="1">INDEX(THREEPTA_COEFFS,1,1)+AC3096*INDEX(THREEPTA_COEFFS,1,2)+J3096*INDEX(THREEPTA_COEFFS,1,3)+AA3096*INDEX(THREEPTA_COEFFS,1,4)+K3096*INDEX(THREEPTA_COEFFS,1,5)+L3097*INDEX(THREEPTA_COEFFS,1,6)+Z3100*Z3101</f>
        <v>#N/A</v>
      </c>
      <c r="AE3096" s="223" t="e">
        <f ca="1">INDEX(THREEPTPCT_COEFFS,1,1)+K3096*INDEX(THREEPTPCT_COEFFS,1,2)+L3097*INDEX(THREEPTPCT_COEFFS,1,3)+AA3100*AA3101</f>
        <v>#N/A</v>
      </c>
      <c r="AF3096" s="55" t="e">
        <f t="shared" ref="AF3096:AF3097" ca="1" si="5345">AC3096-AD3096</f>
        <v>#N/A</v>
      </c>
      <c r="AG3096" s="223" t="e">
        <f ca="1">INDEX(TWOPTPCT_COEFFS,1,1)+AB3096*INDEX(TWOPTPCT_COEFFS,1,2)+I3097*INDEX(TWOPTPCT_COEFFS,1,3)+G3097*INDEX(TWOPTPCT_COEFFS,1,4)+L3097*INDEX(TWOPTPCT_COEFFS,1,5)+AB3100*AB3101</f>
        <v>#N/A</v>
      </c>
      <c r="AH3096" s="223" t="e">
        <f ca="1">INDEX(FTA_COEFFS,1,1)+O3096*INDEX(FTA_COEFFS,1,2)+N3097*INDEX(FTA_COEFFS,1,3)+(Q3096+R3096)*INDEX(FTA_COEFFS,1,4)+(Q3097+R3097)*INDEX(FTA_COEFFS,1,5)+M3097*INDEX(FTA_COEFFS,1,6)+AC3100*AC3101</f>
        <v>#N/A</v>
      </c>
      <c r="AI3096" s="223" t="e">
        <f ca="1">INDEX(FTPCT_COEFFS,1,1)+P3096*INDEX(FTPCT_COEFFS,1,2)+F3096*INDEX(FTPCT_COEFFS,1,3)+G3097*INDEX(FTPCT_COEFFS,1,4)+AD3100*AD3101</f>
        <v>#N/A</v>
      </c>
      <c r="AJ3096" s="338" t="e">
        <f t="shared" ref="AJ3096:AJ3097" ca="1" si="5346">AD3096*AE3096/100+AF3096*AG3096+AH3096*AI3096/100</f>
        <v>#N/A</v>
      </c>
      <c r="AK3096" s="55"/>
      <c r="AL3096" s="55"/>
      <c r="AM3096" s="55"/>
      <c r="AN3096" s="55"/>
      <c r="AO3096" s="55"/>
      <c r="AP3096" s="55"/>
      <c r="AQ3096" s="55"/>
      <c r="AR3096" s="55"/>
    </row>
    <row r="3097" spans="1:45" x14ac:dyDescent="0.3">
      <c r="B3097" s="54" t="s">
        <v>175</v>
      </c>
      <c r="C3097" s="54">
        <f>C3090</f>
        <v>0</v>
      </c>
      <c r="D3097" s="56" t="e">
        <f t="shared" ca="1" si="5338"/>
        <v>#N/A</v>
      </c>
      <c r="E3097" s="52" t="e">
        <f t="shared" ref="E3097:W3097" si="5347">E3090</f>
        <v>#N/A</v>
      </c>
      <c r="F3097" s="52" t="e">
        <f t="shared" si="5347"/>
        <v>#N/A</v>
      </c>
      <c r="G3097" s="52" t="e">
        <f t="shared" si="5347"/>
        <v>#N/A</v>
      </c>
      <c r="H3097" s="52" t="e">
        <f t="shared" si="5347"/>
        <v>#N/A</v>
      </c>
      <c r="I3097" s="52" t="e">
        <f t="shared" si="5347"/>
        <v>#N/A</v>
      </c>
      <c r="J3097" s="52" t="e">
        <f t="shared" si="5347"/>
        <v>#N/A</v>
      </c>
      <c r="K3097" s="52" t="e">
        <f t="shared" si="5347"/>
        <v>#N/A</v>
      </c>
      <c r="L3097" s="52" t="e">
        <f t="shared" si="5347"/>
        <v>#N/A</v>
      </c>
      <c r="M3097" s="52" t="e">
        <f t="shared" si="5347"/>
        <v>#N/A</v>
      </c>
      <c r="N3097" s="52" t="e">
        <f t="shared" si="5347"/>
        <v>#N/A</v>
      </c>
      <c r="O3097" s="52" t="e">
        <f t="shared" si="5347"/>
        <v>#N/A</v>
      </c>
      <c r="P3097" s="52" t="e">
        <f t="shared" si="5347"/>
        <v>#N/A</v>
      </c>
      <c r="Q3097" s="52" t="e">
        <f t="shared" si="5347"/>
        <v>#N/A</v>
      </c>
      <c r="R3097" s="52" t="e">
        <f t="shared" si="5347"/>
        <v>#N/A</v>
      </c>
      <c r="S3097" s="52" t="e">
        <f t="shared" si="5347"/>
        <v>#N/A</v>
      </c>
      <c r="T3097" s="52" t="e">
        <f t="shared" si="5347"/>
        <v>#N/A</v>
      </c>
      <c r="U3097" s="52" t="e">
        <f t="shared" si="5347"/>
        <v>#N/A</v>
      </c>
      <c r="V3097" s="52" t="e">
        <f t="shared" si="5347"/>
        <v>#N/A</v>
      </c>
      <c r="W3097" s="52" t="e">
        <f t="shared" si="5347"/>
        <v>#N/A</v>
      </c>
      <c r="X3097" s="55" t="e">
        <f t="shared" si="5340"/>
        <v>#N/A</v>
      </c>
      <c r="Y3097" s="55" t="e">
        <f t="shared" si="5341"/>
        <v>#N/A</v>
      </c>
      <c r="Z3097" s="55" t="e">
        <f t="shared" ref="Z3097" si="5348">Z3096</f>
        <v>#N/A</v>
      </c>
      <c r="AA3097" s="55" t="e">
        <f t="shared" si="5343"/>
        <v>#N/A</v>
      </c>
      <c r="AB3097" s="336" t="e">
        <f t="shared" si="5344"/>
        <v>#N/A</v>
      </c>
      <c r="AC3097" s="223" t="e">
        <f ca="1">INDEX(FGA_COEFFS,1,1)+Z3097*INDEX(FGA_COEFFS,1,2)+Y3097*INDEX(FGA_COEFFS,1,3)+R3097*INDEX(FGA_COEFFS,1,4)+Q3096*INDEX(FGA_COEFFS,1,5)+S3097*INDEX(FGA_COEFFS,1,6)+T3096*INDEX(FGA_COEFFS,1,7)+M3096*INDEX(FGA_COEFFS,1,8)+Y3100*Y3102</f>
        <v>#N/A</v>
      </c>
      <c r="AD3097" s="223" t="e">
        <f ca="1">INDEX(THREEPTA_COEFFS,1,1)+AC3097*INDEX(THREEPTA_COEFFS,1,2)+J3097*INDEX(THREEPTA_COEFFS,1,3)+AA3097*INDEX(THREEPTA_COEFFS,1,4)+K3097*INDEX(THREEPTA_COEFFS,1,5)+L3096*INDEX(THREEPTA_COEFFS,1,6)+Z3100*Z3102</f>
        <v>#N/A</v>
      </c>
      <c r="AE3097" s="223" t="e">
        <f ca="1">INDEX(THREEPTPCT_COEFFS,1,1)+K3097*INDEX(THREEPTPCT_COEFFS,1,2)+L3096*INDEX(THREEPTPCT_COEFFS,1,3)+AA3100*AA3102</f>
        <v>#N/A</v>
      </c>
      <c r="AF3097" s="55" t="e">
        <f t="shared" ca="1" si="5345"/>
        <v>#N/A</v>
      </c>
      <c r="AG3097" s="223" t="e">
        <f ca="1">INDEX(TWOPTPCT_COEFFS,1,1)+AB3097*INDEX(TWOPTPCT_COEFFS,1,2)+I3096*INDEX(TWOPTPCT_COEFFS,1,3)+G3096*INDEX(TWOPTPCT_COEFFS,1,4)+L3096*INDEX(TWOPTPCT_COEFFS,1,5)+AB3100*AB3102</f>
        <v>#N/A</v>
      </c>
      <c r="AH3097" s="223" t="e">
        <f ca="1">INDEX(FTA_COEFFS,1,1)+O3097*INDEX(FTA_COEFFS,1,2)+N3096*INDEX(FTA_COEFFS,1,3)+(Q3097+R3097)*INDEX(FTA_COEFFS,1,4)+(Q3096+R3096)*INDEX(FTA_COEFFS,1,5)+M3096*INDEX(FTA_COEFFS,1,6)+AC3100*AC3102</f>
        <v>#N/A</v>
      </c>
      <c r="AI3097" s="223" t="e">
        <f ca="1">INDEX(FTPCT_COEFFS,1,1)+P3097*INDEX(FTPCT_COEFFS,1,2)+F3097*INDEX(FTPCT_COEFFS,1,3)+G3096*INDEX(FTPCT_COEFFS,1,4)+AD3100*AD3102</f>
        <v>#N/A</v>
      </c>
      <c r="AJ3097" s="338" t="e">
        <f t="shared" ca="1" si="5346"/>
        <v>#N/A</v>
      </c>
      <c r="AK3097" s="55"/>
      <c r="AL3097" s="55"/>
      <c r="AM3097" s="55"/>
      <c r="AN3097" s="55"/>
      <c r="AO3097" s="55"/>
      <c r="AP3097" s="55"/>
      <c r="AQ3097" s="55"/>
      <c r="AR3097" s="55"/>
    </row>
    <row r="3098" spans="1:45" x14ac:dyDescent="0.3">
      <c r="A3098" s="54" t="e">
        <f ca="1">IF(D3096&gt;(D3097+(AVERAGE(V3096,W3096)-AVERAGE(V3097,W3097))/2)+2.5,C3096,IF(D3097&gt;(D3096+(AVERAGE(V3097,W3097)-AVERAGE(V3096,W3096))/2)+2.5,C3097,"Close"))</f>
        <v>#N/A</v>
      </c>
      <c r="B3098" s="64" t="e">
        <f ca="1">IF(D3097&gt;D3096,C3097,C3096)</f>
        <v>#N/A</v>
      </c>
      <c r="D3098" s="56"/>
      <c r="X3098" s="55"/>
      <c r="Y3098" s="55"/>
      <c r="Z3098" s="55"/>
      <c r="AA3098" s="55"/>
      <c r="AB3098" s="55"/>
      <c r="AC3098" s="337"/>
      <c r="AD3098" s="337"/>
      <c r="AE3098" s="337"/>
      <c r="AF3098" s="337"/>
      <c r="AG3098" s="337"/>
      <c r="AH3098" s="337"/>
      <c r="AI3098" s="337"/>
      <c r="AJ3098" s="337"/>
      <c r="AK3098" s="337"/>
      <c r="AL3098" s="337"/>
      <c r="AM3098" s="55"/>
      <c r="AN3098" s="55"/>
      <c r="AO3098" s="55"/>
      <c r="AP3098" s="55"/>
      <c r="AQ3098" s="55"/>
      <c r="AR3098" s="55"/>
      <c r="AS3098" s="55"/>
    </row>
    <row r="3099" spans="1:45" x14ac:dyDescent="0.3">
      <c r="X3099" s="54" t="s">
        <v>1305</v>
      </c>
      <c r="Y3099" s="54" t="s">
        <v>128</v>
      </c>
      <c r="Z3099" s="54" t="s">
        <v>157</v>
      </c>
      <c r="AA3099" s="54" t="s">
        <v>151</v>
      </c>
      <c r="AB3099" s="54" t="s">
        <v>1327</v>
      </c>
      <c r="AC3099" s="54" t="s">
        <v>129</v>
      </c>
      <c r="AD3099" s="54" t="s">
        <v>116</v>
      </c>
      <c r="AE3099" s="54"/>
      <c r="AF3099" s="54"/>
      <c r="AG3099" s="54"/>
      <c r="AH3099" s="54"/>
      <c r="AI3099" s="54"/>
      <c r="AJ3099" s="54"/>
      <c r="AK3099" s="54"/>
      <c r="AL3099" s="54"/>
      <c r="AM3099" s="54"/>
      <c r="AN3099" s="54"/>
      <c r="AO3099" s="54"/>
      <c r="AP3099" s="54"/>
      <c r="AQ3099" s="54"/>
      <c r="AR3099" s="54"/>
      <c r="AS3099" s="54"/>
    </row>
    <row r="3100" spans="1:45" x14ac:dyDescent="0.3">
      <c r="X3100" s="54"/>
      <c r="Y3100" s="54">
        <f t="shared" ref="Y3100:AD3100" si="5349">Y3093</f>
        <v>6.4436999999999998</v>
      </c>
      <c r="Z3100" s="54">
        <f t="shared" si="5349"/>
        <v>4.9371</v>
      </c>
      <c r="AA3100" s="54">
        <f t="shared" si="5349"/>
        <v>11.350300000000001</v>
      </c>
      <c r="AB3100" s="54">
        <f t="shared" si="5349"/>
        <v>7.1900000000000006E-2</v>
      </c>
      <c r="AC3100" s="54">
        <f t="shared" si="5349"/>
        <v>6.2766000000000002</v>
      </c>
      <c r="AD3100" s="54">
        <f t="shared" si="5349"/>
        <v>11.042999999999999</v>
      </c>
      <c r="AE3100" s="54"/>
      <c r="AF3100" s="336"/>
      <c r="AG3100" s="336"/>
      <c r="AH3100" s="336"/>
      <c r="AI3100" s="54"/>
      <c r="AJ3100" s="54"/>
      <c r="AK3100" s="54"/>
      <c r="AL3100" s="54"/>
      <c r="AM3100" s="54"/>
      <c r="AN3100" s="54"/>
      <c r="AO3100" s="54"/>
      <c r="AP3100" s="54"/>
      <c r="AQ3100" s="54"/>
      <c r="AR3100" s="54"/>
      <c r="AS3100" s="54"/>
    </row>
    <row r="3101" spans="1:45" x14ac:dyDescent="0.3">
      <c r="D3101" s="56"/>
      <c r="X3101" s="336"/>
      <c r="Y3101" s="336">
        <f t="shared" ca="1" si="5301"/>
        <v>-1.1933670436370667</v>
      </c>
      <c r="Z3101" s="336">
        <f t="shared" ca="1" si="5301"/>
        <v>2.2005127765869818E-2</v>
      </c>
      <c r="AA3101" s="336">
        <f t="shared" ca="1" si="5301"/>
        <v>1.3447612026447717</v>
      </c>
      <c r="AB3101" s="336">
        <f t="shared" ca="1" si="5301"/>
        <v>5.4386959114252412E-2</v>
      </c>
      <c r="AC3101" s="336">
        <f t="shared" ca="1" si="5301"/>
        <v>1.2071385343492835</v>
      </c>
      <c r="AD3101" s="336">
        <f t="shared" ca="1" si="5301"/>
        <v>0.44055669193773872</v>
      </c>
      <c r="AE3101" s="336"/>
      <c r="AF3101" s="336"/>
      <c r="AG3101" s="336"/>
      <c r="AH3101" s="336"/>
      <c r="AI3101" s="54"/>
      <c r="AJ3101" s="54"/>
      <c r="AK3101" s="54"/>
      <c r="AL3101" s="336"/>
      <c r="AM3101" s="336"/>
      <c r="AN3101" s="336"/>
      <c r="AO3101" s="336"/>
      <c r="AP3101" s="54"/>
      <c r="AQ3101" s="336"/>
      <c r="AR3101" s="336"/>
      <c r="AS3101" s="336"/>
    </row>
    <row r="3102" spans="1:45" x14ac:dyDescent="0.3">
      <c r="C3102" s="54"/>
      <c r="D3102" s="56"/>
      <c r="Y3102" s="336">
        <f t="shared" ca="1" si="5301"/>
        <v>2.6433478596677502E-2</v>
      </c>
      <c r="Z3102" s="336">
        <f t="shared" ca="1" si="5301"/>
        <v>0.23612353208945863</v>
      </c>
      <c r="AA3102" s="336">
        <f t="shared" ca="1" si="5301"/>
        <v>-0.31427723110008954</v>
      </c>
      <c r="AB3102" s="336">
        <f t="shared" ca="1" si="5301"/>
        <v>-0.4766427908591313</v>
      </c>
      <c r="AC3102" s="336">
        <f t="shared" ca="1" si="5301"/>
        <v>3.6317805017888845E-2</v>
      </c>
      <c r="AD3102" s="336">
        <f t="shared" ca="1" si="5301"/>
        <v>-1.3804806534569003</v>
      </c>
      <c r="AE3102" s="55"/>
      <c r="AF3102" s="55"/>
      <c r="AG3102" s="55"/>
      <c r="AH3102" s="55"/>
      <c r="AI3102" s="55"/>
      <c r="AJ3102" s="55"/>
      <c r="AK3102" s="55"/>
      <c r="AL3102" s="55"/>
      <c r="AM3102" s="55"/>
      <c r="AN3102" s="55"/>
      <c r="AO3102" s="55"/>
      <c r="AP3102" s="55"/>
      <c r="AQ3102" s="55"/>
      <c r="AR3102" s="55"/>
      <c r="AS3102" s="55"/>
    </row>
    <row r="3103" spans="1:45" x14ac:dyDescent="0.3">
      <c r="B3103" s="54" t="s">
        <v>172</v>
      </c>
      <c r="C3103" s="53">
        <f>C3096</f>
        <v>0</v>
      </c>
      <c r="D3103" s="56" t="e">
        <f t="shared" ref="D3103:D3104" ca="1" si="5350">AJ3103</f>
        <v>#N/A</v>
      </c>
      <c r="E3103" s="52" t="e">
        <f t="shared" ref="E3103:W3103" si="5351">E3096</f>
        <v>#N/A</v>
      </c>
      <c r="F3103" s="52" t="e">
        <f t="shared" si="5351"/>
        <v>#N/A</v>
      </c>
      <c r="G3103" s="52" t="e">
        <f t="shared" si="5351"/>
        <v>#N/A</v>
      </c>
      <c r="H3103" s="52" t="e">
        <f t="shared" si="5351"/>
        <v>#N/A</v>
      </c>
      <c r="I3103" s="52" t="e">
        <f t="shared" si="5351"/>
        <v>#N/A</v>
      </c>
      <c r="J3103" s="52" t="e">
        <f t="shared" si="5351"/>
        <v>#N/A</v>
      </c>
      <c r="K3103" s="52" t="e">
        <f t="shared" si="5351"/>
        <v>#N/A</v>
      </c>
      <c r="L3103" s="52" t="e">
        <f t="shared" si="5351"/>
        <v>#N/A</v>
      </c>
      <c r="M3103" s="52" t="e">
        <f t="shared" si="5351"/>
        <v>#N/A</v>
      </c>
      <c r="N3103" s="52" t="e">
        <f t="shared" si="5351"/>
        <v>#N/A</v>
      </c>
      <c r="O3103" s="52" t="e">
        <f t="shared" si="5351"/>
        <v>#N/A</v>
      </c>
      <c r="P3103" s="52" t="e">
        <f t="shared" si="5351"/>
        <v>#N/A</v>
      </c>
      <c r="Q3103" s="52" t="e">
        <f t="shared" si="5351"/>
        <v>#N/A</v>
      </c>
      <c r="R3103" s="52" t="e">
        <f t="shared" si="5351"/>
        <v>#N/A</v>
      </c>
      <c r="S3103" s="52" t="e">
        <f t="shared" si="5351"/>
        <v>#N/A</v>
      </c>
      <c r="T3103" s="52" t="e">
        <f t="shared" si="5351"/>
        <v>#N/A</v>
      </c>
      <c r="U3103" s="52" t="e">
        <f t="shared" si="5351"/>
        <v>#N/A</v>
      </c>
      <c r="V3103" s="52" t="e">
        <f t="shared" si="5351"/>
        <v>#N/A</v>
      </c>
      <c r="W3103" s="52" t="e">
        <f t="shared" si="5351"/>
        <v>#N/A</v>
      </c>
      <c r="X3103" s="55" t="e">
        <f t="shared" ref="X3103:X3104" si="5352">(H3103-(O3103*P3103)/100-3*(J3103*K3103)/100)/2</f>
        <v>#N/A</v>
      </c>
      <c r="Y3103" s="55" t="e">
        <f t="shared" ref="Y3103:Y3104" si="5353">SUM(X3103,(J3103*K3103/100))/(F3103/100)</f>
        <v>#N/A</v>
      </c>
      <c r="Z3103" s="55" t="e">
        <f t="shared" ref="Z3103" si="5354">U3103*0.5+U3104*0.5</f>
        <v>#N/A</v>
      </c>
      <c r="AA3103" s="55" t="e">
        <f t="shared" ref="AA3103:AA3104" si="5355">J3103/Y3103</f>
        <v>#N/A</v>
      </c>
      <c r="AB3103" s="336" t="e">
        <f t="shared" ref="AB3103:AB3104" si="5356">X3103/(Y3103-J3103)</f>
        <v>#N/A</v>
      </c>
      <c r="AC3103" s="223" t="e">
        <f ca="1">INDEX(FGA_COEFFS,1,1)+Z3103*INDEX(FGA_COEFFS,1,2)+Y3103*INDEX(FGA_COEFFS,1,3)+R3103*INDEX(FGA_COEFFS,1,4)+Q3104*INDEX(FGA_COEFFS,1,5)+S3103*INDEX(FGA_COEFFS,1,6)+T3104*INDEX(FGA_COEFFS,1,7)+M3104*INDEX(FGA_COEFFS,1,8)+Y3107*Y3108</f>
        <v>#N/A</v>
      </c>
      <c r="AD3103" s="223" t="e">
        <f ca="1">INDEX(THREEPTA_COEFFS,1,1)+AC3103*INDEX(THREEPTA_COEFFS,1,2)+J3103*INDEX(THREEPTA_COEFFS,1,3)+AA3103*INDEX(THREEPTA_COEFFS,1,4)+K3103*INDEX(THREEPTA_COEFFS,1,5)+L3104*INDEX(THREEPTA_COEFFS,1,6)+Z3107*Z3108</f>
        <v>#N/A</v>
      </c>
      <c r="AE3103" s="223" t="e">
        <f ca="1">INDEX(THREEPTPCT_COEFFS,1,1)+K3103*INDEX(THREEPTPCT_COEFFS,1,2)+L3104*INDEX(THREEPTPCT_COEFFS,1,3)+AA3107*AA3108</f>
        <v>#N/A</v>
      </c>
      <c r="AF3103" s="55" t="e">
        <f t="shared" ref="AF3103:AF3104" ca="1" si="5357">AC3103-AD3103</f>
        <v>#N/A</v>
      </c>
      <c r="AG3103" s="223" t="e">
        <f ca="1">INDEX(TWOPTPCT_COEFFS,1,1)+AB3103*INDEX(TWOPTPCT_COEFFS,1,2)+I3104*INDEX(TWOPTPCT_COEFFS,1,3)+G3104*INDEX(TWOPTPCT_COEFFS,1,4)+L3104*INDEX(TWOPTPCT_COEFFS,1,5)+AB3107*AB3108</f>
        <v>#N/A</v>
      </c>
      <c r="AH3103" s="223" t="e">
        <f ca="1">INDEX(FTA_COEFFS,1,1)+O3103*INDEX(FTA_COEFFS,1,2)+N3104*INDEX(FTA_COEFFS,1,3)+(Q3103+R3103)*INDEX(FTA_COEFFS,1,4)+(Q3104+R3104)*INDEX(FTA_COEFFS,1,5)+M3104*INDEX(FTA_COEFFS,1,6)+AC3107*AC3108</f>
        <v>#N/A</v>
      </c>
      <c r="AI3103" s="223" t="e">
        <f ca="1">INDEX(FTPCT_COEFFS,1,1)+P3103*INDEX(FTPCT_COEFFS,1,2)+F3103*INDEX(FTPCT_COEFFS,1,3)+G3104*INDEX(FTPCT_COEFFS,1,4)+AD3107*AD3108</f>
        <v>#N/A</v>
      </c>
      <c r="AJ3103" s="338" t="e">
        <f t="shared" ref="AJ3103:AJ3104" ca="1" si="5358">AD3103*AE3103/100+AF3103*AG3103+AH3103*AI3103/100</f>
        <v>#N/A</v>
      </c>
      <c r="AK3103" s="55"/>
      <c r="AL3103" s="55"/>
      <c r="AM3103" s="55"/>
      <c r="AN3103" s="55"/>
      <c r="AO3103" s="55"/>
      <c r="AP3103" s="55"/>
      <c r="AQ3103" s="55"/>
      <c r="AR3103" s="55"/>
    </row>
    <row r="3104" spans="1:45" x14ac:dyDescent="0.3">
      <c r="B3104" s="54" t="s">
        <v>175</v>
      </c>
      <c r="C3104" s="54">
        <f>C3097</f>
        <v>0</v>
      </c>
      <c r="D3104" s="56" t="e">
        <f t="shared" ca="1" si="5350"/>
        <v>#N/A</v>
      </c>
      <c r="E3104" s="52" t="e">
        <f t="shared" ref="E3104:W3104" si="5359">E3097</f>
        <v>#N/A</v>
      </c>
      <c r="F3104" s="52" t="e">
        <f t="shared" si="5359"/>
        <v>#N/A</v>
      </c>
      <c r="G3104" s="52" t="e">
        <f t="shared" si="5359"/>
        <v>#N/A</v>
      </c>
      <c r="H3104" s="52" t="e">
        <f t="shared" si="5359"/>
        <v>#N/A</v>
      </c>
      <c r="I3104" s="52" t="e">
        <f t="shared" si="5359"/>
        <v>#N/A</v>
      </c>
      <c r="J3104" s="52" t="e">
        <f t="shared" si="5359"/>
        <v>#N/A</v>
      </c>
      <c r="K3104" s="52" t="e">
        <f t="shared" si="5359"/>
        <v>#N/A</v>
      </c>
      <c r="L3104" s="52" t="e">
        <f t="shared" si="5359"/>
        <v>#N/A</v>
      </c>
      <c r="M3104" s="52" t="e">
        <f t="shared" si="5359"/>
        <v>#N/A</v>
      </c>
      <c r="N3104" s="52" t="e">
        <f t="shared" si="5359"/>
        <v>#N/A</v>
      </c>
      <c r="O3104" s="52" t="e">
        <f t="shared" si="5359"/>
        <v>#N/A</v>
      </c>
      <c r="P3104" s="52" t="e">
        <f t="shared" si="5359"/>
        <v>#N/A</v>
      </c>
      <c r="Q3104" s="52" t="e">
        <f t="shared" si="5359"/>
        <v>#N/A</v>
      </c>
      <c r="R3104" s="52" t="e">
        <f t="shared" si="5359"/>
        <v>#N/A</v>
      </c>
      <c r="S3104" s="52" t="e">
        <f t="shared" si="5359"/>
        <v>#N/A</v>
      </c>
      <c r="T3104" s="52" t="e">
        <f t="shared" si="5359"/>
        <v>#N/A</v>
      </c>
      <c r="U3104" s="52" t="e">
        <f t="shared" si="5359"/>
        <v>#N/A</v>
      </c>
      <c r="V3104" s="52" t="e">
        <f t="shared" si="5359"/>
        <v>#N/A</v>
      </c>
      <c r="W3104" s="52" t="e">
        <f t="shared" si="5359"/>
        <v>#N/A</v>
      </c>
      <c r="X3104" s="55" t="e">
        <f t="shared" si="5352"/>
        <v>#N/A</v>
      </c>
      <c r="Y3104" s="55" t="e">
        <f t="shared" si="5353"/>
        <v>#N/A</v>
      </c>
      <c r="Z3104" s="55" t="e">
        <f t="shared" ref="Z3104" si="5360">Z3103</f>
        <v>#N/A</v>
      </c>
      <c r="AA3104" s="55" t="e">
        <f t="shared" si="5355"/>
        <v>#N/A</v>
      </c>
      <c r="AB3104" s="336" t="e">
        <f t="shared" si="5356"/>
        <v>#N/A</v>
      </c>
      <c r="AC3104" s="223" t="e">
        <f ca="1">INDEX(FGA_COEFFS,1,1)+Z3104*INDEX(FGA_COEFFS,1,2)+Y3104*INDEX(FGA_COEFFS,1,3)+R3104*INDEX(FGA_COEFFS,1,4)+Q3103*INDEX(FGA_COEFFS,1,5)+S3104*INDEX(FGA_COEFFS,1,6)+T3103*INDEX(FGA_COEFFS,1,7)+M3103*INDEX(FGA_COEFFS,1,8)+Y3107*Y3109</f>
        <v>#N/A</v>
      </c>
      <c r="AD3104" s="223" t="e">
        <f ca="1">INDEX(THREEPTA_COEFFS,1,1)+AC3104*INDEX(THREEPTA_COEFFS,1,2)+J3104*INDEX(THREEPTA_COEFFS,1,3)+AA3104*INDEX(THREEPTA_COEFFS,1,4)+K3104*INDEX(THREEPTA_COEFFS,1,5)+L3103*INDEX(THREEPTA_COEFFS,1,6)+Z3107*Z3109</f>
        <v>#N/A</v>
      </c>
      <c r="AE3104" s="223" t="e">
        <f ca="1">INDEX(THREEPTPCT_COEFFS,1,1)+K3104*INDEX(THREEPTPCT_COEFFS,1,2)+L3103*INDEX(THREEPTPCT_COEFFS,1,3)+AA3107*AA3109</f>
        <v>#N/A</v>
      </c>
      <c r="AF3104" s="55" t="e">
        <f t="shared" ca="1" si="5357"/>
        <v>#N/A</v>
      </c>
      <c r="AG3104" s="223" t="e">
        <f ca="1">INDEX(TWOPTPCT_COEFFS,1,1)+AB3104*INDEX(TWOPTPCT_COEFFS,1,2)+I3103*INDEX(TWOPTPCT_COEFFS,1,3)+G3103*INDEX(TWOPTPCT_COEFFS,1,4)+L3103*INDEX(TWOPTPCT_COEFFS,1,5)+AB3107*AB3109</f>
        <v>#N/A</v>
      </c>
      <c r="AH3104" s="223" t="e">
        <f ca="1">INDEX(FTA_COEFFS,1,1)+O3104*INDEX(FTA_COEFFS,1,2)+N3103*INDEX(FTA_COEFFS,1,3)+(Q3104+R3104)*INDEX(FTA_COEFFS,1,4)+(Q3103+R3103)*INDEX(FTA_COEFFS,1,5)+M3103*INDEX(FTA_COEFFS,1,6)+AC3107*AC3109</f>
        <v>#N/A</v>
      </c>
      <c r="AI3104" s="223" t="e">
        <f ca="1">INDEX(FTPCT_COEFFS,1,1)+P3104*INDEX(FTPCT_COEFFS,1,2)+F3104*INDEX(FTPCT_COEFFS,1,3)+G3103*INDEX(FTPCT_COEFFS,1,4)+AD3107*AD3109</f>
        <v>#N/A</v>
      </c>
      <c r="AJ3104" s="338" t="e">
        <f t="shared" ca="1" si="5358"/>
        <v>#N/A</v>
      </c>
      <c r="AK3104" s="55"/>
      <c r="AL3104" s="55"/>
      <c r="AM3104" s="55"/>
      <c r="AN3104" s="55"/>
      <c r="AO3104" s="55"/>
      <c r="AP3104" s="55"/>
      <c r="AQ3104" s="55"/>
      <c r="AR3104" s="55"/>
    </row>
    <row r="3105" spans="1:45" x14ac:dyDescent="0.3">
      <c r="A3105" s="54" t="e">
        <f ca="1">IF(D3103&gt;(D3104+(AVERAGE(V3103,W3103)-AVERAGE(V3104,W3104))/2)+2.5,C3103,IF(D3104&gt;(D3103+(AVERAGE(V3104,W3104)-AVERAGE(V3103,W3103))/2)+2.5,C3104,"Close"))</f>
        <v>#N/A</v>
      </c>
      <c r="B3105" s="64" t="e">
        <f ca="1">IF(D3104&gt;D3103,C3104,C3103)</f>
        <v>#N/A</v>
      </c>
      <c r="D3105" s="56"/>
      <c r="X3105" s="55"/>
      <c r="Y3105" s="55"/>
      <c r="Z3105" s="55"/>
      <c r="AA3105" s="55"/>
      <c r="AB3105" s="55"/>
      <c r="AC3105" s="337"/>
      <c r="AD3105" s="337"/>
      <c r="AE3105" s="337"/>
      <c r="AF3105" s="337"/>
      <c r="AG3105" s="337"/>
      <c r="AH3105" s="337"/>
      <c r="AI3105" s="337"/>
      <c r="AJ3105" s="337"/>
      <c r="AK3105" s="337"/>
      <c r="AL3105" s="337"/>
      <c r="AM3105" s="55"/>
      <c r="AN3105" s="55"/>
      <c r="AO3105" s="55"/>
      <c r="AP3105" s="55"/>
      <c r="AQ3105" s="55"/>
      <c r="AR3105" s="55"/>
      <c r="AS3105" s="55"/>
    </row>
    <row r="3106" spans="1:45" x14ac:dyDescent="0.3">
      <c r="X3106" s="54" t="s">
        <v>1305</v>
      </c>
      <c r="Y3106" s="54" t="s">
        <v>128</v>
      </c>
      <c r="Z3106" s="54" t="s">
        <v>157</v>
      </c>
      <c r="AA3106" s="54" t="s">
        <v>151</v>
      </c>
      <c r="AB3106" s="54" t="s">
        <v>1327</v>
      </c>
      <c r="AC3106" s="54" t="s">
        <v>129</v>
      </c>
      <c r="AD3106" s="54" t="s">
        <v>116</v>
      </c>
      <c r="AE3106" s="54"/>
      <c r="AF3106" s="54"/>
      <c r="AG3106" s="54"/>
      <c r="AH3106" s="54"/>
      <c r="AI3106" s="54"/>
      <c r="AJ3106" s="54"/>
      <c r="AK3106" s="54"/>
      <c r="AL3106" s="54"/>
      <c r="AM3106" s="54"/>
      <c r="AN3106" s="54"/>
      <c r="AO3106" s="54"/>
      <c r="AP3106" s="54"/>
      <c r="AQ3106" s="54"/>
      <c r="AR3106" s="54"/>
      <c r="AS3106" s="54"/>
    </row>
    <row r="3107" spans="1:45" x14ac:dyDescent="0.3">
      <c r="X3107" s="54"/>
      <c r="Y3107" s="54">
        <f t="shared" ref="Y3107:AD3107" si="5361">Y3100</f>
        <v>6.4436999999999998</v>
      </c>
      <c r="Z3107" s="54">
        <f t="shared" si="5361"/>
        <v>4.9371</v>
      </c>
      <c r="AA3107" s="54">
        <f t="shared" si="5361"/>
        <v>11.350300000000001</v>
      </c>
      <c r="AB3107" s="54">
        <f t="shared" si="5361"/>
        <v>7.1900000000000006E-2</v>
      </c>
      <c r="AC3107" s="54">
        <f t="shared" si="5361"/>
        <v>6.2766000000000002</v>
      </c>
      <c r="AD3107" s="54">
        <f t="shared" si="5361"/>
        <v>11.042999999999999</v>
      </c>
      <c r="AE3107" s="54"/>
      <c r="AF3107" s="336"/>
      <c r="AG3107" s="336"/>
      <c r="AH3107" s="336"/>
      <c r="AI3107" s="54"/>
      <c r="AJ3107" s="54"/>
      <c r="AK3107" s="54"/>
      <c r="AL3107" s="54"/>
      <c r="AM3107" s="54"/>
      <c r="AN3107" s="54"/>
      <c r="AO3107" s="54"/>
      <c r="AP3107" s="54"/>
      <c r="AQ3107" s="54"/>
      <c r="AR3107" s="54"/>
      <c r="AS3107" s="54"/>
    </row>
    <row r="3108" spans="1:45" x14ac:dyDescent="0.3">
      <c r="D3108" s="56"/>
      <c r="X3108" s="336"/>
      <c r="Y3108" s="336">
        <f t="shared" ca="1" si="5301"/>
        <v>1.0950470671531074</v>
      </c>
      <c r="Z3108" s="336">
        <f t="shared" ca="1" si="5301"/>
        <v>-1.7387603840655653E-4</v>
      </c>
      <c r="AA3108" s="336">
        <f t="shared" ca="1" si="5301"/>
        <v>-1.3336992714500584</v>
      </c>
      <c r="AB3108" s="336">
        <f t="shared" ca="1" si="5301"/>
        <v>2.2455716760091879E-2</v>
      </c>
      <c r="AC3108" s="336">
        <f t="shared" ca="1" si="5301"/>
        <v>-4.8710503828879884E-2</v>
      </c>
      <c r="AD3108" s="336">
        <f t="shared" ca="1" si="5301"/>
        <v>-0.71610220217078469</v>
      </c>
      <c r="AE3108" s="336"/>
      <c r="AF3108" s="336"/>
      <c r="AG3108" s="336"/>
      <c r="AH3108" s="336"/>
      <c r="AI3108" s="54"/>
      <c r="AJ3108" s="54"/>
      <c r="AK3108" s="54"/>
      <c r="AL3108" s="336"/>
      <c r="AM3108" s="336"/>
      <c r="AN3108" s="336"/>
      <c r="AO3108" s="336"/>
      <c r="AP3108" s="54"/>
      <c r="AQ3108" s="336"/>
      <c r="AR3108" s="336"/>
      <c r="AS3108" s="336"/>
    </row>
    <row r="3109" spans="1:45" x14ac:dyDescent="0.3">
      <c r="C3109" s="54"/>
      <c r="D3109" s="56"/>
      <c r="Y3109" s="336">
        <f t="shared" ca="1" si="5301"/>
        <v>0.33570969034065656</v>
      </c>
      <c r="Z3109" s="336">
        <f t="shared" ca="1" si="5301"/>
        <v>1.5898853557395676E-2</v>
      </c>
      <c r="AA3109" s="336">
        <f t="shared" ca="1" si="5301"/>
        <v>1.331684688245649</v>
      </c>
      <c r="AB3109" s="336">
        <f t="shared" ca="1" si="5301"/>
        <v>-0.81591306818926779</v>
      </c>
      <c r="AC3109" s="336">
        <f t="shared" ca="1" si="5301"/>
        <v>-6.8927331746607853E-2</v>
      </c>
      <c r="AD3109" s="336">
        <f t="shared" ca="1" si="5301"/>
        <v>-0.52126164937622876</v>
      </c>
      <c r="AE3109" s="55"/>
      <c r="AF3109" s="55"/>
      <c r="AG3109" s="55"/>
      <c r="AH3109" s="55"/>
      <c r="AI3109" s="55"/>
      <c r="AJ3109" s="55"/>
      <c r="AK3109" s="55"/>
      <c r="AL3109" s="55"/>
      <c r="AM3109" s="55"/>
      <c r="AN3109" s="55"/>
      <c r="AO3109" s="55"/>
      <c r="AP3109" s="55"/>
      <c r="AQ3109" s="55"/>
      <c r="AR3109" s="55"/>
      <c r="AS3109" s="55"/>
    </row>
    <row r="3110" spans="1:45" x14ac:dyDescent="0.3">
      <c r="B3110" s="54" t="s">
        <v>172</v>
      </c>
      <c r="C3110" s="53">
        <f>C3103</f>
        <v>0</v>
      </c>
      <c r="D3110" s="56" t="e">
        <f t="shared" ref="D3110:D3111" ca="1" si="5362">AJ3110</f>
        <v>#N/A</v>
      </c>
      <c r="E3110" s="52" t="e">
        <f t="shared" ref="E3110:W3110" si="5363">E3103</f>
        <v>#N/A</v>
      </c>
      <c r="F3110" s="52" t="e">
        <f t="shared" si="5363"/>
        <v>#N/A</v>
      </c>
      <c r="G3110" s="52" t="e">
        <f t="shared" si="5363"/>
        <v>#N/A</v>
      </c>
      <c r="H3110" s="52" t="e">
        <f t="shared" si="5363"/>
        <v>#N/A</v>
      </c>
      <c r="I3110" s="52" t="e">
        <f t="shared" si="5363"/>
        <v>#N/A</v>
      </c>
      <c r="J3110" s="52" t="e">
        <f t="shared" si="5363"/>
        <v>#N/A</v>
      </c>
      <c r="K3110" s="52" t="e">
        <f t="shared" si="5363"/>
        <v>#N/A</v>
      </c>
      <c r="L3110" s="52" t="e">
        <f t="shared" si="5363"/>
        <v>#N/A</v>
      </c>
      <c r="M3110" s="52" t="e">
        <f t="shared" si="5363"/>
        <v>#N/A</v>
      </c>
      <c r="N3110" s="52" t="e">
        <f t="shared" si="5363"/>
        <v>#N/A</v>
      </c>
      <c r="O3110" s="52" t="e">
        <f t="shared" si="5363"/>
        <v>#N/A</v>
      </c>
      <c r="P3110" s="52" t="e">
        <f t="shared" si="5363"/>
        <v>#N/A</v>
      </c>
      <c r="Q3110" s="52" t="e">
        <f t="shared" si="5363"/>
        <v>#N/A</v>
      </c>
      <c r="R3110" s="52" t="e">
        <f t="shared" si="5363"/>
        <v>#N/A</v>
      </c>
      <c r="S3110" s="52" t="e">
        <f t="shared" si="5363"/>
        <v>#N/A</v>
      </c>
      <c r="T3110" s="52" t="e">
        <f t="shared" si="5363"/>
        <v>#N/A</v>
      </c>
      <c r="U3110" s="52" t="e">
        <f t="shared" si="5363"/>
        <v>#N/A</v>
      </c>
      <c r="V3110" s="52" t="e">
        <f t="shared" si="5363"/>
        <v>#N/A</v>
      </c>
      <c r="W3110" s="52" t="e">
        <f t="shared" si="5363"/>
        <v>#N/A</v>
      </c>
      <c r="X3110" s="55" t="e">
        <f t="shared" ref="X3110:X3111" si="5364">(H3110-(O3110*P3110)/100-3*(J3110*K3110)/100)/2</f>
        <v>#N/A</v>
      </c>
      <c r="Y3110" s="55" t="e">
        <f t="shared" ref="Y3110:Y3111" si="5365">SUM(X3110,(J3110*K3110/100))/(F3110/100)</f>
        <v>#N/A</v>
      </c>
      <c r="Z3110" s="55" t="e">
        <f t="shared" ref="Z3110" si="5366">U3110*0.5+U3111*0.5</f>
        <v>#N/A</v>
      </c>
      <c r="AA3110" s="55" t="e">
        <f t="shared" ref="AA3110:AA3111" si="5367">J3110/Y3110</f>
        <v>#N/A</v>
      </c>
      <c r="AB3110" s="336" t="e">
        <f t="shared" ref="AB3110:AB3111" si="5368">X3110/(Y3110-J3110)</f>
        <v>#N/A</v>
      </c>
      <c r="AC3110" s="223" t="e">
        <f ca="1">INDEX(FGA_COEFFS,1,1)+Z3110*INDEX(FGA_COEFFS,1,2)+Y3110*INDEX(FGA_COEFFS,1,3)+R3110*INDEX(FGA_COEFFS,1,4)+Q3111*INDEX(FGA_COEFFS,1,5)+S3110*INDEX(FGA_COEFFS,1,6)+T3111*INDEX(FGA_COEFFS,1,7)+M3111*INDEX(FGA_COEFFS,1,8)+Y3114*Y3115</f>
        <v>#N/A</v>
      </c>
      <c r="AD3110" s="223" t="e">
        <f ca="1">INDEX(THREEPTA_COEFFS,1,1)+AC3110*INDEX(THREEPTA_COEFFS,1,2)+J3110*INDEX(THREEPTA_COEFFS,1,3)+AA3110*INDEX(THREEPTA_COEFFS,1,4)+K3110*INDEX(THREEPTA_COEFFS,1,5)+L3111*INDEX(THREEPTA_COEFFS,1,6)+Z3114*Z3115</f>
        <v>#N/A</v>
      </c>
      <c r="AE3110" s="223" t="e">
        <f ca="1">INDEX(THREEPTPCT_COEFFS,1,1)+K3110*INDEX(THREEPTPCT_COEFFS,1,2)+L3111*INDEX(THREEPTPCT_COEFFS,1,3)+AA3114*AA3115</f>
        <v>#N/A</v>
      </c>
      <c r="AF3110" s="55" t="e">
        <f t="shared" ref="AF3110:AF3111" ca="1" si="5369">AC3110-AD3110</f>
        <v>#N/A</v>
      </c>
      <c r="AG3110" s="223" t="e">
        <f ca="1">INDEX(TWOPTPCT_COEFFS,1,1)+AB3110*INDEX(TWOPTPCT_COEFFS,1,2)+I3111*INDEX(TWOPTPCT_COEFFS,1,3)+G3111*INDEX(TWOPTPCT_COEFFS,1,4)+L3111*INDEX(TWOPTPCT_COEFFS,1,5)+AB3114*AB3115</f>
        <v>#N/A</v>
      </c>
      <c r="AH3110" s="223" t="e">
        <f ca="1">INDEX(FTA_COEFFS,1,1)+O3110*INDEX(FTA_COEFFS,1,2)+N3111*INDEX(FTA_COEFFS,1,3)+(Q3110+R3110)*INDEX(FTA_COEFFS,1,4)+(Q3111+R3111)*INDEX(FTA_COEFFS,1,5)+M3111*INDEX(FTA_COEFFS,1,6)+AC3114*AC3115</f>
        <v>#N/A</v>
      </c>
      <c r="AI3110" s="223" t="e">
        <f ca="1">INDEX(FTPCT_COEFFS,1,1)+P3110*INDEX(FTPCT_COEFFS,1,2)+F3110*INDEX(FTPCT_COEFFS,1,3)+G3111*INDEX(FTPCT_COEFFS,1,4)+AD3114*AD3115</f>
        <v>#N/A</v>
      </c>
      <c r="AJ3110" s="338" t="e">
        <f t="shared" ref="AJ3110:AJ3111" ca="1" si="5370">AD3110*AE3110/100+AF3110*AG3110+AH3110*AI3110/100</f>
        <v>#N/A</v>
      </c>
      <c r="AK3110" s="55"/>
      <c r="AL3110" s="55"/>
      <c r="AM3110" s="55"/>
      <c r="AN3110" s="55"/>
      <c r="AO3110" s="55"/>
      <c r="AP3110" s="55"/>
      <c r="AQ3110" s="55"/>
      <c r="AR3110" s="55"/>
    </row>
    <row r="3111" spans="1:45" x14ac:dyDescent="0.3">
      <c r="B3111" s="54" t="s">
        <v>175</v>
      </c>
      <c r="C3111" s="54">
        <f>C3104</f>
        <v>0</v>
      </c>
      <c r="D3111" s="56" t="e">
        <f t="shared" ca="1" si="5362"/>
        <v>#N/A</v>
      </c>
      <c r="E3111" s="52" t="e">
        <f t="shared" ref="E3111:W3111" si="5371">E3104</f>
        <v>#N/A</v>
      </c>
      <c r="F3111" s="52" t="e">
        <f t="shared" si="5371"/>
        <v>#N/A</v>
      </c>
      <c r="G3111" s="52" t="e">
        <f t="shared" si="5371"/>
        <v>#N/A</v>
      </c>
      <c r="H3111" s="52" t="e">
        <f t="shared" si="5371"/>
        <v>#N/A</v>
      </c>
      <c r="I3111" s="52" t="e">
        <f t="shared" si="5371"/>
        <v>#N/A</v>
      </c>
      <c r="J3111" s="52" t="e">
        <f t="shared" si="5371"/>
        <v>#N/A</v>
      </c>
      <c r="K3111" s="52" t="e">
        <f t="shared" si="5371"/>
        <v>#N/A</v>
      </c>
      <c r="L3111" s="52" t="e">
        <f t="shared" si="5371"/>
        <v>#N/A</v>
      </c>
      <c r="M3111" s="52" t="e">
        <f t="shared" si="5371"/>
        <v>#N/A</v>
      </c>
      <c r="N3111" s="52" t="e">
        <f t="shared" si="5371"/>
        <v>#N/A</v>
      </c>
      <c r="O3111" s="52" t="e">
        <f t="shared" si="5371"/>
        <v>#N/A</v>
      </c>
      <c r="P3111" s="52" t="e">
        <f t="shared" si="5371"/>
        <v>#N/A</v>
      </c>
      <c r="Q3111" s="52" t="e">
        <f t="shared" si="5371"/>
        <v>#N/A</v>
      </c>
      <c r="R3111" s="52" t="e">
        <f t="shared" si="5371"/>
        <v>#N/A</v>
      </c>
      <c r="S3111" s="52" t="e">
        <f t="shared" si="5371"/>
        <v>#N/A</v>
      </c>
      <c r="T3111" s="52" t="e">
        <f t="shared" si="5371"/>
        <v>#N/A</v>
      </c>
      <c r="U3111" s="52" t="e">
        <f t="shared" si="5371"/>
        <v>#N/A</v>
      </c>
      <c r="V3111" s="52" t="e">
        <f t="shared" si="5371"/>
        <v>#N/A</v>
      </c>
      <c r="W3111" s="52" t="e">
        <f t="shared" si="5371"/>
        <v>#N/A</v>
      </c>
      <c r="X3111" s="55" t="e">
        <f t="shared" si="5364"/>
        <v>#N/A</v>
      </c>
      <c r="Y3111" s="55" t="e">
        <f t="shared" si="5365"/>
        <v>#N/A</v>
      </c>
      <c r="Z3111" s="55" t="e">
        <f t="shared" ref="Z3111" si="5372">Z3110</f>
        <v>#N/A</v>
      </c>
      <c r="AA3111" s="55" t="e">
        <f t="shared" si="5367"/>
        <v>#N/A</v>
      </c>
      <c r="AB3111" s="336" t="e">
        <f t="shared" si="5368"/>
        <v>#N/A</v>
      </c>
      <c r="AC3111" s="223" t="e">
        <f ca="1">INDEX(FGA_COEFFS,1,1)+Z3111*INDEX(FGA_COEFFS,1,2)+Y3111*INDEX(FGA_COEFFS,1,3)+R3111*INDEX(FGA_COEFFS,1,4)+Q3110*INDEX(FGA_COEFFS,1,5)+S3111*INDEX(FGA_COEFFS,1,6)+T3110*INDEX(FGA_COEFFS,1,7)+M3110*INDEX(FGA_COEFFS,1,8)+Y3114*Y3116</f>
        <v>#N/A</v>
      </c>
      <c r="AD3111" s="223" t="e">
        <f ca="1">INDEX(THREEPTA_COEFFS,1,1)+AC3111*INDEX(THREEPTA_COEFFS,1,2)+J3111*INDEX(THREEPTA_COEFFS,1,3)+AA3111*INDEX(THREEPTA_COEFFS,1,4)+K3111*INDEX(THREEPTA_COEFFS,1,5)+L3110*INDEX(THREEPTA_COEFFS,1,6)+Z3114*Z3116</f>
        <v>#N/A</v>
      </c>
      <c r="AE3111" s="223" t="e">
        <f ca="1">INDEX(THREEPTPCT_COEFFS,1,1)+K3111*INDEX(THREEPTPCT_COEFFS,1,2)+L3110*INDEX(THREEPTPCT_COEFFS,1,3)+AA3114*AA3116</f>
        <v>#N/A</v>
      </c>
      <c r="AF3111" s="55" t="e">
        <f t="shared" ca="1" si="5369"/>
        <v>#N/A</v>
      </c>
      <c r="AG3111" s="223" t="e">
        <f ca="1">INDEX(TWOPTPCT_COEFFS,1,1)+AB3111*INDEX(TWOPTPCT_COEFFS,1,2)+I3110*INDEX(TWOPTPCT_COEFFS,1,3)+G3110*INDEX(TWOPTPCT_COEFFS,1,4)+L3110*INDEX(TWOPTPCT_COEFFS,1,5)+AB3114*AB3116</f>
        <v>#N/A</v>
      </c>
      <c r="AH3111" s="223" t="e">
        <f ca="1">INDEX(FTA_COEFFS,1,1)+O3111*INDEX(FTA_COEFFS,1,2)+N3110*INDEX(FTA_COEFFS,1,3)+(Q3111+R3111)*INDEX(FTA_COEFFS,1,4)+(Q3110+R3110)*INDEX(FTA_COEFFS,1,5)+M3110*INDEX(FTA_COEFFS,1,6)+AC3114*AC3116</f>
        <v>#N/A</v>
      </c>
      <c r="AI3111" s="223" t="e">
        <f ca="1">INDEX(FTPCT_COEFFS,1,1)+P3111*INDEX(FTPCT_COEFFS,1,2)+F3111*INDEX(FTPCT_COEFFS,1,3)+G3110*INDEX(FTPCT_COEFFS,1,4)+AD3114*AD3116</f>
        <v>#N/A</v>
      </c>
      <c r="AJ3111" s="338" t="e">
        <f t="shared" ca="1" si="5370"/>
        <v>#N/A</v>
      </c>
      <c r="AK3111" s="55"/>
      <c r="AL3111" s="55"/>
      <c r="AM3111" s="55"/>
      <c r="AN3111" s="55"/>
      <c r="AO3111" s="55"/>
      <c r="AP3111" s="55"/>
      <c r="AQ3111" s="55"/>
      <c r="AR3111" s="55"/>
    </row>
    <row r="3112" spans="1:45" x14ac:dyDescent="0.3">
      <c r="A3112" s="54" t="e">
        <f ca="1">IF(D3110&gt;(D3111+(AVERAGE(V3110,W3110)-AVERAGE(V3111,W3111))/2)+2.5,C3110,IF(D3111&gt;(D3110+(AVERAGE(V3111,W3111)-AVERAGE(V3110,W3110))/2)+2.5,C3111,"Close"))</f>
        <v>#N/A</v>
      </c>
      <c r="B3112" s="64" t="e">
        <f ca="1">IF(D3111&gt;D3110,C3111,C3110)</f>
        <v>#N/A</v>
      </c>
      <c r="D3112" s="56"/>
      <c r="X3112" s="55"/>
      <c r="Y3112" s="55"/>
      <c r="Z3112" s="55"/>
      <c r="AA3112" s="55"/>
      <c r="AB3112" s="55"/>
      <c r="AC3112" s="337"/>
      <c r="AD3112" s="337"/>
      <c r="AE3112" s="337"/>
      <c r="AF3112" s="337"/>
      <c r="AG3112" s="337"/>
      <c r="AH3112" s="337"/>
      <c r="AI3112" s="337"/>
      <c r="AJ3112" s="337"/>
      <c r="AK3112" s="337"/>
      <c r="AL3112" s="337"/>
      <c r="AM3112" s="55"/>
      <c r="AN3112" s="55"/>
      <c r="AO3112" s="55"/>
      <c r="AP3112" s="55"/>
      <c r="AQ3112" s="55"/>
      <c r="AR3112" s="55"/>
      <c r="AS3112" s="55"/>
    </row>
    <row r="3113" spans="1:45" x14ac:dyDescent="0.3">
      <c r="X3113" s="54" t="s">
        <v>1305</v>
      </c>
      <c r="Y3113" s="54" t="s">
        <v>128</v>
      </c>
      <c r="Z3113" s="54" t="s">
        <v>157</v>
      </c>
      <c r="AA3113" s="54" t="s">
        <v>151</v>
      </c>
      <c r="AB3113" s="54" t="s">
        <v>1327</v>
      </c>
      <c r="AC3113" s="54" t="s">
        <v>129</v>
      </c>
      <c r="AD3113" s="54" t="s">
        <v>116</v>
      </c>
      <c r="AE3113" s="54"/>
      <c r="AF3113" s="54"/>
      <c r="AG3113" s="54"/>
      <c r="AH3113" s="54"/>
      <c r="AI3113" s="54"/>
      <c r="AJ3113" s="54"/>
      <c r="AK3113" s="54"/>
      <c r="AL3113" s="54"/>
      <c r="AM3113" s="54"/>
      <c r="AN3113" s="54"/>
      <c r="AO3113" s="54"/>
      <c r="AP3113" s="54"/>
      <c r="AQ3113" s="54"/>
      <c r="AR3113" s="54"/>
      <c r="AS3113" s="54"/>
    </row>
    <row r="3114" spans="1:45" x14ac:dyDescent="0.3">
      <c r="X3114" s="54"/>
      <c r="Y3114" s="54">
        <f t="shared" ref="Y3114:AD3114" si="5373">Y3107</f>
        <v>6.4436999999999998</v>
      </c>
      <c r="Z3114" s="54">
        <f t="shared" si="5373"/>
        <v>4.9371</v>
      </c>
      <c r="AA3114" s="54">
        <f t="shared" si="5373"/>
        <v>11.350300000000001</v>
      </c>
      <c r="AB3114" s="54">
        <f t="shared" si="5373"/>
        <v>7.1900000000000006E-2</v>
      </c>
      <c r="AC3114" s="54">
        <f t="shared" si="5373"/>
        <v>6.2766000000000002</v>
      </c>
      <c r="AD3114" s="54">
        <f t="shared" si="5373"/>
        <v>11.042999999999999</v>
      </c>
      <c r="AE3114" s="54"/>
      <c r="AF3114" s="336"/>
      <c r="AG3114" s="336"/>
      <c r="AH3114" s="336"/>
      <c r="AI3114" s="54"/>
      <c r="AJ3114" s="54"/>
      <c r="AK3114" s="54"/>
      <c r="AL3114" s="54"/>
      <c r="AM3114" s="54"/>
      <c r="AN3114" s="54"/>
      <c r="AO3114" s="54"/>
      <c r="AP3114" s="54"/>
      <c r="AQ3114" s="54"/>
      <c r="AR3114" s="54"/>
      <c r="AS3114" s="54"/>
    </row>
    <row r="3115" spans="1:45" x14ac:dyDescent="0.3">
      <c r="D3115" s="56"/>
      <c r="X3115" s="336"/>
      <c r="Y3115" s="336">
        <f t="shared" ca="1" si="5301"/>
        <v>-1.3934948902325122</v>
      </c>
      <c r="Z3115" s="336">
        <f t="shared" ca="1" si="5301"/>
        <v>3.0850381358351213E-2</v>
      </c>
      <c r="AA3115" s="336">
        <f t="shared" ca="1" si="5301"/>
        <v>-0.94445758814108349</v>
      </c>
      <c r="AB3115" s="336">
        <f t="shared" ca="1" si="5301"/>
        <v>-2.1129466280346995E-2</v>
      </c>
      <c r="AC3115" s="336">
        <f t="shared" ca="1" si="5301"/>
        <v>1.0204007190188893</v>
      </c>
      <c r="AD3115" s="336">
        <f t="shared" ca="1" si="5301"/>
        <v>-0.34986315142562685</v>
      </c>
      <c r="AE3115" s="336"/>
      <c r="AF3115" s="336"/>
      <c r="AG3115" s="336"/>
      <c r="AH3115" s="336"/>
      <c r="AI3115" s="54"/>
      <c r="AJ3115" s="54"/>
      <c r="AK3115" s="54"/>
      <c r="AL3115" s="336"/>
      <c r="AM3115" s="336"/>
      <c r="AN3115" s="336"/>
      <c r="AO3115" s="336"/>
      <c r="AP3115" s="54"/>
      <c r="AQ3115" s="336"/>
      <c r="AR3115" s="336"/>
      <c r="AS3115" s="336"/>
    </row>
    <row r="3116" spans="1:45" x14ac:dyDescent="0.3">
      <c r="C3116" s="54"/>
      <c r="D3116" s="56"/>
      <c r="Y3116" s="336">
        <f t="shared" ca="1" si="5301"/>
        <v>8.5186981407965032E-2</v>
      </c>
      <c r="Z3116" s="336">
        <f t="shared" ca="1" si="5301"/>
        <v>8.6478290098871674E-2</v>
      </c>
      <c r="AA3116" s="336">
        <f t="shared" ca="1" si="5301"/>
        <v>-0.4179143246427599</v>
      </c>
      <c r="AB3116" s="336">
        <f t="shared" ca="1" si="5301"/>
        <v>0.64711014721031479</v>
      </c>
      <c r="AC3116" s="336">
        <f t="shared" ca="1" si="5301"/>
        <v>3.2480039799353148E-2</v>
      </c>
      <c r="AD3116" s="336">
        <f t="shared" ca="1" si="5301"/>
        <v>0.58500835678476515</v>
      </c>
      <c r="AE3116" s="55"/>
      <c r="AF3116" s="55"/>
      <c r="AG3116" s="55"/>
      <c r="AH3116" s="55"/>
      <c r="AI3116" s="55"/>
      <c r="AJ3116" s="55"/>
      <c r="AK3116" s="55"/>
      <c r="AL3116" s="55"/>
      <c r="AM3116" s="55"/>
      <c r="AN3116" s="55"/>
      <c r="AO3116" s="55"/>
      <c r="AP3116" s="55"/>
      <c r="AQ3116" s="55"/>
      <c r="AR3116" s="55"/>
      <c r="AS3116" s="55"/>
    </row>
    <row r="3117" spans="1:45" x14ac:dyDescent="0.3">
      <c r="B3117" s="54" t="s">
        <v>172</v>
      </c>
      <c r="C3117" s="53">
        <f>C3110</f>
        <v>0</v>
      </c>
      <c r="D3117" s="56" t="e">
        <f t="shared" ref="D3117:D3118" ca="1" si="5374">AJ3117</f>
        <v>#N/A</v>
      </c>
      <c r="E3117" s="52" t="e">
        <f t="shared" ref="E3117:W3117" si="5375">E3110</f>
        <v>#N/A</v>
      </c>
      <c r="F3117" s="52" t="e">
        <f t="shared" si="5375"/>
        <v>#N/A</v>
      </c>
      <c r="G3117" s="52" t="e">
        <f t="shared" si="5375"/>
        <v>#N/A</v>
      </c>
      <c r="H3117" s="52" t="e">
        <f t="shared" si="5375"/>
        <v>#N/A</v>
      </c>
      <c r="I3117" s="52" t="e">
        <f t="shared" si="5375"/>
        <v>#N/A</v>
      </c>
      <c r="J3117" s="52" t="e">
        <f t="shared" si="5375"/>
        <v>#N/A</v>
      </c>
      <c r="K3117" s="52" t="e">
        <f t="shared" si="5375"/>
        <v>#N/A</v>
      </c>
      <c r="L3117" s="52" t="e">
        <f t="shared" si="5375"/>
        <v>#N/A</v>
      </c>
      <c r="M3117" s="52" t="e">
        <f t="shared" si="5375"/>
        <v>#N/A</v>
      </c>
      <c r="N3117" s="52" t="e">
        <f t="shared" si="5375"/>
        <v>#N/A</v>
      </c>
      <c r="O3117" s="52" t="e">
        <f t="shared" si="5375"/>
        <v>#N/A</v>
      </c>
      <c r="P3117" s="52" t="e">
        <f t="shared" si="5375"/>
        <v>#N/A</v>
      </c>
      <c r="Q3117" s="52" t="e">
        <f t="shared" si="5375"/>
        <v>#N/A</v>
      </c>
      <c r="R3117" s="52" t="e">
        <f t="shared" si="5375"/>
        <v>#N/A</v>
      </c>
      <c r="S3117" s="52" t="e">
        <f t="shared" si="5375"/>
        <v>#N/A</v>
      </c>
      <c r="T3117" s="52" t="e">
        <f t="shared" si="5375"/>
        <v>#N/A</v>
      </c>
      <c r="U3117" s="52" t="e">
        <f t="shared" si="5375"/>
        <v>#N/A</v>
      </c>
      <c r="V3117" s="52" t="e">
        <f t="shared" si="5375"/>
        <v>#N/A</v>
      </c>
      <c r="W3117" s="52" t="e">
        <f t="shared" si="5375"/>
        <v>#N/A</v>
      </c>
      <c r="X3117" s="55" t="e">
        <f t="shared" ref="X3117:X3118" si="5376">(H3117-(O3117*P3117)/100-3*(J3117*K3117)/100)/2</f>
        <v>#N/A</v>
      </c>
      <c r="Y3117" s="55" t="e">
        <f t="shared" ref="Y3117:Y3118" si="5377">SUM(X3117,(J3117*K3117/100))/(F3117/100)</f>
        <v>#N/A</v>
      </c>
      <c r="Z3117" s="55" t="e">
        <f t="shared" ref="Z3117" si="5378">U3117*0.5+U3118*0.5</f>
        <v>#N/A</v>
      </c>
      <c r="AA3117" s="55" t="e">
        <f t="shared" ref="AA3117:AA3118" si="5379">J3117/Y3117</f>
        <v>#N/A</v>
      </c>
      <c r="AB3117" s="336" t="e">
        <f t="shared" ref="AB3117:AB3118" si="5380">X3117/(Y3117-J3117)</f>
        <v>#N/A</v>
      </c>
      <c r="AC3117" s="223" t="e">
        <f ca="1">INDEX(FGA_COEFFS,1,1)+Z3117*INDEX(FGA_COEFFS,1,2)+Y3117*INDEX(FGA_COEFFS,1,3)+R3117*INDEX(FGA_COEFFS,1,4)+Q3118*INDEX(FGA_COEFFS,1,5)+S3117*INDEX(FGA_COEFFS,1,6)+T3118*INDEX(FGA_COEFFS,1,7)+M3118*INDEX(FGA_COEFFS,1,8)+Y3121*Y3122</f>
        <v>#N/A</v>
      </c>
      <c r="AD3117" s="223" t="e">
        <f ca="1">INDEX(THREEPTA_COEFFS,1,1)+AC3117*INDEX(THREEPTA_COEFFS,1,2)+J3117*INDEX(THREEPTA_COEFFS,1,3)+AA3117*INDEX(THREEPTA_COEFFS,1,4)+K3117*INDEX(THREEPTA_COEFFS,1,5)+L3118*INDEX(THREEPTA_COEFFS,1,6)+Z3121*Z3122</f>
        <v>#N/A</v>
      </c>
      <c r="AE3117" s="223" t="e">
        <f ca="1">INDEX(THREEPTPCT_COEFFS,1,1)+K3117*INDEX(THREEPTPCT_COEFFS,1,2)+L3118*INDEX(THREEPTPCT_COEFFS,1,3)+AA3121*AA3122</f>
        <v>#N/A</v>
      </c>
      <c r="AF3117" s="55" t="e">
        <f t="shared" ref="AF3117:AF3118" ca="1" si="5381">AC3117-AD3117</f>
        <v>#N/A</v>
      </c>
      <c r="AG3117" s="223" t="e">
        <f ca="1">INDEX(TWOPTPCT_COEFFS,1,1)+AB3117*INDEX(TWOPTPCT_COEFFS,1,2)+I3118*INDEX(TWOPTPCT_COEFFS,1,3)+G3118*INDEX(TWOPTPCT_COEFFS,1,4)+L3118*INDEX(TWOPTPCT_COEFFS,1,5)+AB3121*AB3122</f>
        <v>#N/A</v>
      </c>
      <c r="AH3117" s="223" t="e">
        <f ca="1">INDEX(FTA_COEFFS,1,1)+O3117*INDEX(FTA_COEFFS,1,2)+N3118*INDEX(FTA_COEFFS,1,3)+(Q3117+R3117)*INDEX(FTA_COEFFS,1,4)+(Q3118+R3118)*INDEX(FTA_COEFFS,1,5)+M3118*INDEX(FTA_COEFFS,1,6)+AC3121*AC3122</f>
        <v>#N/A</v>
      </c>
      <c r="AI3117" s="223" t="e">
        <f ca="1">INDEX(FTPCT_COEFFS,1,1)+P3117*INDEX(FTPCT_COEFFS,1,2)+F3117*INDEX(FTPCT_COEFFS,1,3)+G3118*INDEX(FTPCT_COEFFS,1,4)+AD3121*AD3122</f>
        <v>#N/A</v>
      </c>
      <c r="AJ3117" s="338" t="e">
        <f t="shared" ref="AJ3117:AJ3118" ca="1" si="5382">AD3117*AE3117/100+AF3117*AG3117+AH3117*AI3117/100</f>
        <v>#N/A</v>
      </c>
      <c r="AK3117" s="55"/>
      <c r="AL3117" s="55"/>
      <c r="AM3117" s="55"/>
      <c r="AN3117" s="55"/>
      <c r="AO3117" s="55"/>
      <c r="AP3117" s="55"/>
      <c r="AQ3117" s="55"/>
      <c r="AR3117" s="55"/>
    </row>
    <row r="3118" spans="1:45" x14ac:dyDescent="0.3">
      <c r="B3118" s="54" t="s">
        <v>175</v>
      </c>
      <c r="C3118" s="54">
        <f>C3111</f>
        <v>0</v>
      </c>
      <c r="D3118" s="56" t="e">
        <f t="shared" ca="1" si="5374"/>
        <v>#N/A</v>
      </c>
      <c r="E3118" s="52" t="e">
        <f t="shared" ref="E3118:W3118" si="5383">E3111</f>
        <v>#N/A</v>
      </c>
      <c r="F3118" s="52" t="e">
        <f t="shared" si="5383"/>
        <v>#N/A</v>
      </c>
      <c r="G3118" s="52" t="e">
        <f t="shared" si="5383"/>
        <v>#N/A</v>
      </c>
      <c r="H3118" s="52" t="e">
        <f t="shared" si="5383"/>
        <v>#N/A</v>
      </c>
      <c r="I3118" s="52" t="e">
        <f t="shared" si="5383"/>
        <v>#N/A</v>
      </c>
      <c r="J3118" s="52" t="e">
        <f t="shared" si="5383"/>
        <v>#N/A</v>
      </c>
      <c r="K3118" s="52" t="e">
        <f t="shared" si="5383"/>
        <v>#N/A</v>
      </c>
      <c r="L3118" s="52" t="e">
        <f t="shared" si="5383"/>
        <v>#N/A</v>
      </c>
      <c r="M3118" s="52" t="e">
        <f t="shared" si="5383"/>
        <v>#N/A</v>
      </c>
      <c r="N3118" s="52" t="e">
        <f t="shared" si="5383"/>
        <v>#N/A</v>
      </c>
      <c r="O3118" s="52" t="e">
        <f t="shared" si="5383"/>
        <v>#N/A</v>
      </c>
      <c r="P3118" s="52" t="e">
        <f t="shared" si="5383"/>
        <v>#N/A</v>
      </c>
      <c r="Q3118" s="52" t="e">
        <f t="shared" si="5383"/>
        <v>#N/A</v>
      </c>
      <c r="R3118" s="52" t="e">
        <f t="shared" si="5383"/>
        <v>#N/A</v>
      </c>
      <c r="S3118" s="52" t="e">
        <f t="shared" si="5383"/>
        <v>#N/A</v>
      </c>
      <c r="T3118" s="52" t="e">
        <f t="shared" si="5383"/>
        <v>#N/A</v>
      </c>
      <c r="U3118" s="52" t="e">
        <f t="shared" si="5383"/>
        <v>#N/A</v>
      </c>
      <c r="V3118" s="52" t="e">
        <f t="shared" si="5383"/>
        <v>#N/A</v>
      </c>
      <c r="W3118" s="52" t="e">
        <f t="shared" si="5383"/>
        <v>#N/A</v>
      </c>
      <c r="X3118" s="55" t="e">
        <f t="shared" si="5376"/>
        <v>#N/A</v>
      </c>
      <c r="Y3118" s="55" t="e">
        <f t="shared" si="5377"/>
        <v>#N/A</v>
      </c>
      <c r="Z3118" s="55" t="e">
        <f t="shared" ref="Z3118" si="5384">Z3117</f>
        <v>#N/A</v>
      </c>
      <c r="AA3118" s="55" t="e">
        <f t="shared" si="5379"/>
        <v>#N/A</v>
      </c>
      <c r="AB3118" s="336" t="e">
        <f t="shared" si="5380"/>
        <v>#N/A</v>
      </c>
      <c r="AC3118" s="223" t="e">
        <f ca="1">INDEX(FGA_COEFFS,1,1)+Z3118*INDEX(FGA_COEFFS,1,2)+Y3118*INDEX(FGA_COEFFS,1,3)+R3118*INDEX(FGA_COEFFS,1,4)+Q3117*INDEX(FGA_COEFFS,1,5)+S3118*INDEX(FGA_COEFFS,1,6)+T3117*INDEX(FGA_COEFFS,1,7)+M3117*INDEX(FGA_COEFFS,1,8)+Y3121*Y3123</f>
        <v>#N/A</v>
      </c>
      <c r="AD3118" s="223" t="e">
        <f ca="1">INDEX(THREEPTA_COEFFS,1,1)+AC3118*INDEX(THREEPTA_COEFFS,1,2)+J3118*INDEX(THREEPTA_COEFFS,1,3)+AA3118*INDEX(THREEPTA_COEFFS,1,4)+K3118*INDEX(THREEPTA_COEFFS,1,5)+L3117*INDEX(THREEPTA_COEFFS,1,6)+Z3121*Z3123</f>
        <v>#N/A</v>
      </c>
      <c r="AE3118" s="223" t="e">
        <f ca="1">INDEX(THREEPTPCT_COEFFS,1,1)+K3118*INDEX(THREEPTPCT_COEFFS,1,2)+L3117*INDEX(THREEPTPCT_COEFFS,1,3)+AA3121*AA3123</f>
        <v>#N/A</v>
      </c>
      <c r="AF3118" s="55" t="e">
        <f t="shared" ca="1" si="5381"/>
        <v>#N/A</v>
      </c>
      <c r="AG3118" s="223" t="e">
        <f ca="1">INDEX(TWOPTPCT_COEFFS,1,1)+AB3118*INDEX(TWOPTPCT_COEFFS,1,2)+I3117*INDEX(TWOPTPCT_COEFFS,1,3)+G3117*INDEX(TWOPTPCT_COEFFS,1,4)+L3117*INDEX(TWOPTPCT_COEFFS,1,5)+AB3121*AB3123</f>
        <v>#N/A</v>
      </c>
      <c r="AH3118" s="223" t="e">
        <f ca="1">INDEX(FTA_COEFFS,1,1)+O3118*INDEX(FTA_COEFFS,1,2)+N3117*INDEX(FTA_COEFFS,1,3)+(Q3118+R3118)*INDEX(FTA_COEFFS,1,4)+(Q3117+R3117)*INDEX(FTA_COEFFS,1,5)+M3117*INDEX(FTA_COEFFS,1,6)+AC3121*AC3123</f>
        <v>#N/A</v>
      </c>
      <c r="AI3118" s="223" t="e">
        <f ca="1">INDEX(FTPCT_COEFFS,1,1)+P3118*INDEX(FTPCT_COEFFS,1,2)+F3118*INDEX(FTPCT_COEFFS,1,3)+G3117*INDEX(FTPCT_COEFFS,1,4)+AD3121*AD3123</f>
        <v>#N/A</v>
      </c>
      <c r="AJ3118" s="338" t="e">
        <f t="shared" ca="1" si="5382"/>
        <v>#N/A</v>
      </c>
      <c r="AK3118" s="55"/>
      <c r="AL3118" s="55"/>
      <c r="AM3118" s="55"/>
      <c r="AN3118" s="55"/>
      <c r="AO3118" s="55"/>
      <c r="AP3118" s="55"/>
      <c r="AQ3118" s="55"/>
      <c r="AR3118" s="55"/>
    </row>
    <row r="3119" spans="1:45" x14ac:dyDescent="0.3">
      <c r="A3119" s="54" t="e">
        <f ca="1">IF(D3117&gt;(D3118+(AVERAGE(V3117,W3117)-AVERAGE(V3118,W3118))/2)+2.5,C3117,IF(D3118&gt;(D3117+(AVERAGE(V3118,W3118)-AVERAGE(V3117,W3117))/2)+2.5,C3118,"Close"))</f>
        <v>#N/A</v>
      </c>
      <c r="B3119" s="64" t="e">
        <f ca="1">IF(D3118&gt;D3117,C3118,C3117)</f>
        <v>#N/A</v>
      </c>
      <c r="D3119" s="56"/>
      <c r="X3119" s="55"/>
      <c r="Y3119" s="55"/>
      <c r="Z3119" s="55"/>
      <c r="AA3119" s="55"/>
      <c r="AB3119" s="55"/>
      <c r="AC3119" s="337"/>
      <c r="AD3119" s="337"/>
      <c r="AE3119" s="337"/>
      <c r="AF3119" s="337"/>
      <c r="AG3119" s="337"/>
      <c r="AH3119" s="337"/>
      <c r="AI3119" s="337"/>
      <c r="AJ3119" s="337"/>
      <c r="AK3119" s="337"/>
      <c r="AL3119" s="337"/>
      <c r="AM3119" s="55"/>
      <c r="AN3119" s="55"/>
      <c r="AO3119" s="55"/>
      <c r="AP3119" s="55"/>
      <c r="AQ3119" s="55"/>
      <c r="AR3119" s="55"/>
      <c r="AS3119" s="55"/>
    </row>
    <row r="3120" spans="1:45" x14ac:dyDescent="0.3">
      <c r="X3120" s="54" t="s">
        <v>1305</v>
      </c>
      <c r="Y3120" s="54" t="s">
        <v>128</v>
      </c>
      <c r="Z3120" s="54" t="s">
        <v>157</v>
      </c>
      <c r="AA3120" s="54" t="s">
        <v>151</v>
      </c>
      <c r="AB3120" s="54" t="s">
        <v>1327</v>
      </c>
      <c r="AC3120" s="54" t="s">
        <v>129</v>
      </c>
      <c r="AD3120" s="54" t="s">
        <v>116</v>
      </c>
      <c r="AE3120" s="54"/>
      <c r="AF3120" s="54"/>
      <c r="AG3120" s="54"/>
      <c r="AH3120" s="54"/>
      <c r="AI3120" s="54"/>
      <c r="AJ3120" s="54"/>
      <c r="AK3120" s="54"/>
      <c r="AL3120" s="54"/>
      <c r="AM3120" s="54"/>
      <c r="AN3120" s="54"/>
      <c r="AO3120" s="54"/>
      <c r="AP3120" s="54"/>
      <c r="AQ3120" s="54"/>
      <c r="AR3120" s="54"/>
      <c r="AS3120" s="54"/>
    </row>
    <row r="3121" spans="1:45" x14ac:dyDescent="0.3">
      <c r="X3121" s="54"/>
      <c r="Y3121" s="54">
        <f t="shared" ref="Y3121:AD3121" si="5385">Y3114</f>
        <v>6.4436999999999998</v>
      </c>
      <c r="Z3121" s="54">
        <f t="shared" si="5385"/>
        <v>4.9371</v>
      </c>
      <c r="AA3121" s="54">
        <f t="shared" si="5385"/>
        <v>11.350300000000001</v>
      </c>
      <c r="AB3121" s="54">
        <f t="shared" si="5385"/>
        <v>7.1900000000000006E-2</v>
      </c>
      <c r="AC3121" s="54">
        <f t="shared" si="5385"/>
        <v>6.2766000000000002</v>
      </c>
      <c r="AD3121" s="54">
        <f t="shared" si="5385"/>
        <v>11.042999999999999</v>
      </c>
      <c r="AE3121" s="54"/>
      <c r="AF3121" s="336"/>
      <c r="AG3121" s="336"/>
      <c r="AH3121" s="336"/>
      <c r="AI3121" s="54"/>
      <c r="AJ3121" s="54"/>
      <c r="AK3121" s="54"/>
      <c r="AL3121" s="54"/>
      <c r="AM3121" s="54"/>
      <c r="AN3121" s="54"/>
      <c r="AO3121" s="54"/>
      <c r="AP3121" s="54"/>
      <c r="AQ3121" s="54"/>
      <c r="AR3121" s="54"/>
      <c r="AS3121" s="54"/>
    </row>
    <row r="3122" spans="1:45" x14ac:dyDescent="0.3">
      <c r="D3122" s="56"/>
      <c r="X3122" s="336"/>
      <c r="Y3122" s="336">
        <f t="shared" ca="1" si="5301"/>
        <v>4.1535592977823929E-2</v>
      </c>
      <c r="Z3122" s="336">
        <f t="shared" ca="1" si="5301"/>
        <v>9.2742688305079243E-2</v>
      </c>
      <c r="AA3122" s="336">
        <f t="shared" ca="1" si="5301"/>
        <v>-1.0572759175300261</v>
      </c>
      <c r="AB3122" s="336">
        <f t="shared" ca="1" si="5301"/>
        <v>-8.344929684433372E-2</v>
      </c>
      <c r="AC3122" s="336">
        <f t="shared" ca="1" si="5301"/>
        <v>1.212129287829329</v>
      </c>
      <c r="AD3122" s="336">
        <f t="shared" ca="1" si="5301"/>
        <v>-0.72754468462976485</v>
      </c>
      <c r="AE3122" s="336"/>
      <c r="AF3122" s="336"/>
      <c r="AG3122" s="336"/>
      <c r="AH3122" s="336"/>
      <c r="AI3122" s="54"/>
      <c r="AJ3122" s="54"/>
      <c r="AK3122" s="54"/>
      <c r="AL3122" s="336"/>
      <c r="AM3122" s="336"/>
      <c r="AN3122" s="336"/>
      <c r="AO3122" s="336"/>
      <c r="AP3122" s="54"/>
      <c r="AQ3122" s="336"/>
      <c r="AR3122" s="336"/>
      <c r="AS3122" s="336"/>
    </row>
    <row r="3123" spans="1:45" x14ac:dyDescent="0.3">
      <c r="C3123" s="54"/>
      <c r="D3123" s="56"/>
      <c r="Y3123" s="336">
        <f t="shared" ca="1" si="5301"/>
        <v>0.16086146605213178</v>
      </c>
      <c r="Z3123" s="336">
        <f t="shared" ca="1" si="5301"/>
        <v>-0.44164027638524384</v>
      </c>
      <c r="AA3123" s="336">
        <f t="shared" ca="1" si="5301"/>
        <v>-0.27098822502595638</v>
      </c>
      <c r="AB3123" s="336">
        <f t="shared" ca="1" si="5301"/>
        <v>-0.54906497050653291</v>
      </c>
      <c r="AC3123" s="336">
        <f t="shared" ca="1" si="5301"/>
        <v>-0.53509293955715109</v>
      </c>
      <c r="AD3123" s="336">
        <f t="shared" ca="1" si="5301"/>
        <v>-1.3426153126983138E-3</v>
      </c>
      <c r="AE3123" s="55"/>
      <c r="AF3123" s="55"/>
      <c r="AG3123" s="55"/>
      <c r="AH3123" s="55"/>
      <c r="AI3123" s="55"/>
      <c r="AJ3123" s="55"/>
      <c r="AK3123" s="55"/>
      <c r="AL3123" s="55"/>
      <c r="AM3123" s="55"/>
      <c r="AN3123" s="55"/>
      <c r="AO3123" s="55"/>
      <c r="AP3123" s="55"/>
      <c r="AQ3123" s="55"/>
      <c r="AR3123" s="55"/>
      <c r="AS3123" s="55"/>
    </row>
    <row r="3124" spans="1:45" x14ac:dyDescent="0.3">
      <c r="B3124" s="54" t="s">
        <v>172</v>
      </c>
      <c r="C3124" s="53">
        <f>C3117</f>
        <v>0</v>
      </c>
      <c r="D3124" s="56" t="e">
        <f t="shared" ref="D3124:D3125" ca="1" si="5386">AJ3124</f>
        <v>#N/A</v>
      </c>
      <c r="E3124" s="52" t="e">
        <f t="shared" ref="E3124:W3124" si="5387">E3117</f>
        <v>#N/A</v>
      </c>
      <c r="F3124" s="52" t="e">
        <f t="shared" si="5387"/>
        <v>#N/A</v>
      </c>
      <c r="G3124" s="52" t="e">
        <f t="shared" si="5387"/>
        <v>#N/A</v>
      </c>
      <c r="H3124" s="52" t="e">
        <f t="shared" si="5387"/>
        <v>#N/A</v>
      </c>
      <c r="I3124" s="52" t="e">
        <f t="shared" si="5387"/>
        <v>#N/A</v>
      </c>
      <c r="J3124" s="52" t="e">
        <f t="shared" si="5387"/>
        <v>#N/A</v>
      </c>
      <c r="K3124" s="52" t="e">
        <f t="shared" si="5387"/>
        <v>#N/A</v>
      </c>
      <c r="L3124" s="52" t="e">
        <f t="shared" si="5387"/>
        <v>#N/A</v>
      </c>
      <c r="M3124" s="52" t="e">
        <f t="shared" si="5387"/>
        <v>#N/A</v>
      </c>
      <c r="N3124" s="52" t="e">
        <f t="shared" si="5387"/>
        <v>#N/A</v>
      </c>
      <c r="O3124" s="52" t="e">
        <f t="shared" si="5387"/>
        <v>#N/A</v>
      </c>
      <c r="P3124" s="52" t="e">
        <f t="shared" si="5387"/>
        <v>#N/A</v>
      </c>
      <c r="Q3124" s="52" t="e">
        <f t="shared" si="5387"/>
        <v>#N/A</v>
      </c>
      <c r="R3124" s="52" t="e">
        <f t="shared" si="5387"/>
        <v>#N/A</v>
      </c>
      <c r="S3124" s="52" t="e">
        <f t="shared" si="5387"/>
        <v>#N/A</v>
      </c>
      <c r="T3124" s="52" t="e">
        <f t="shared" si="5387"/>
        <v>#N/A</v>
      </c>
      <c r="U3124" s="52" t="e">
        <f t="shared" si="5387"/>
        <v>#N/A</v>
      </c>
      <c r="V3124" s="52" t="e">
        <f t="shared" si="5387"/>
        <v>#N/A</v>
      </c>
      <c r="W3124" s="52" t="e">
        <f t="shared" si="5387"/>
        <v>#N/A</v>
      </c>
      <c r="X3124" s="55" t="e">
        <f t="shared" ref="X3124:X3125" si="5388">(H3124-(O3124*P3124)/100-3*(J3124*K3124)/100)/2</f>
        <v>#N/A</v>
      </c>
      <c r="Y3124" s="55" t="e">
        <f t="shared" ref="Y3124:Y3125" si="5389">SUM(X3124,(J3124*K3124/100))/(F3124/100)</f>
        <v>#N/A</v>
      </c>
      <c r="Z3124" s="55" t="e">
        <f t="shared" ref="Z3124" si="5390">U3124*0.5+U3125*0.5</f>
        <v>#N/A</v>
      </c>
      <c r="AA3124" s="55" t="e">
        <f t="shared" ref="AA3124:AA3125" si="5391">J3124/Y3124</f>
        <v>#N/A</v>
      </c>
      <c r="AB3124" s="336" t="e">
        <f t="shared" ref="AB3124:AB3125" si="5392">X3124/(Y3124-J3124)</f>
        <v>#N/A</v>
      </c>
      <c r="AC3124" s="223" t="e">
        <f ca="1">INDEX(FGA_COEFFS,1,1)+Z3124*INDEX(FGA_COEFFS,1,2)+Y3124*INDEX(FGA_COEFFS,1,3)+R3124*INDEX(FGA_COEFFS,1,4)+Q3125*INDEX(FGA_COEFFS,1,5)+S3124*INDEX(FGA_COEFFS,1,6)+T3125*INDEX(FGA_COEFFS,1,7)+M3125*INDEX(FGA_COEFFS,1,8)+Y3128*Y3129</f>
        <v>#N/A</v>
      </c>
      <c r="AD3124" s="223" t="e">
        <f ca="1">INDEX(THREEPTA_COEFFS,1,1)+AC3124*INDEX(THREEPTA_COEFFS,1,2)+J3124*INDEX(THREEPTA_COEFFS,1,3)+AA3124*INDEX(THREEPTA_COEFFS,1,4)+K3124*INDEX(THREEPTA_COEFFS,1,5)+L3125*INDEX(THREEPTA_COEFFS,1,6)+Z3128*Z3129</f>
        <v>#N/A</v>
      </c>
      <c r="AE3124" s="223" t="e">
        <f ca="1">INDEX(THREEPTPCT_COEFFS,1,1)+K3124*INDEX(THREEPTPCT_COEFFS,1,2)+L3125*INDEX(THREEPTPCT_COEFFS,1,3)+AA3128*AA3129</f>
        <v>#N/A</v>
      </c>
      <c r="AF3124" s="55" t="e">
        <f t="shared" ref="AF3124:AF3125" ca="1" si="5393">AC3124-AD3124</f>
        <v>#N/A</v>
      </c>
      <c r="AG3124" s="223" t="e">
        <f ca="1">INDEX(TWOPTPCT_COEFFS,1,1)+AB3124*INDEX(TWOPTPCT_COEFFS,1,2)+I3125*INDEX(TWOPTPCT_COEFFS,1,3)+G3125*INDEX(TWOPTPCT_COEFFS,1,4)+L3125*INDEX(TWOPTPCT_COEFFS,1,5)+AB3128*AB3129</f>
        <v>#N/A</v>
      </c>
      <c r="AH3124" s="223" t="e">
        <f ca="1">INDEX(FTA_COEFFS,1,1)+O3124*INDEX(FTA_COEFFS,1,2)+N3125*INDEX(FTA_COEFFS,1,3)+(Q3124+R3124)*INDEX(FTA_COEFFS,1,4)+(Q3125+R3125)*INDEX(FTA_COEFFS,1,5)+M3125*INDEX(FTA_COEFFS,1,6)+AC3128*AC3129</f>
        <v>#N/A</v>
      </c>
      <c r="AI3124" s="223" t="e">
        <f ca="1">INDEX(FTPCT_COEFFS,1,1)+P3124*INDEX(FTPCT_COEFFS,1,2)+F3124*INDEX(FTPCT_COEFFS,1,3)+G3125*INDEX(FTPCT_COEFFS,1,4)+AD3128*AD3129</f>
        <v>#N/A</v>
      </c>
      <c r="AJ3124" s="338" t="e">
        <f t="shared" ref="AJ3124:AJ3125" ca="1" si="5394">AD3124*AE3124/100+AF3124*AG3124+AH3124*AI3124/100</f>
        <v>#N/A</v>
      </c>
      <c r="AK3124" s="55"/>
      <c r="AL3124" s="55"/>
      <c r="AM3124" s="55"/>
      <c r="AN3124" s="55"/>
      <c r="AO3124" s="55"/>
      <c r="AP3124" s="55"/>
      <c r="AQ3124" s="55"/>
      <c r="AR3124" s="55"/>
    </row>
    <row r="3125" spans="1:45" x14ac:dyDescent="0.3">
      <c r="B3125" s="54" t="s">
        <v>175</v>
      </c>
      <c r="C3125" s="54">
        <f>C3118</f>
        <v>0</v>
      </c>
      <c r="D3125" s="56" t="e">
        <f t="shared" ca="1" si="5386"/>
        <v>#N/A</v>
      </c>
      <c r="E3125" s="52" t="e">
        <f t="shared" ref="E3125:W3125" si="5395">E3118</f>
        <v>#N/A</v>
      </c>
      <c r="F3125" s="52" t="e">
        <f t="shared" si="5395"/>
        <v>#N/A</v>
      </c>
      <c r="G3125" s="52" t="e">
        <f t="shared" si="5395"/>
        <v>#N/A</v>
      </c>
      <c r="H3125" s="52" t="e">
        <f t="shared" si="5395"/>
        <v>#N/A</v>
      </c>
      <c r="I3125" s="52" t="e">
        <f t="shared" si="5395"/>
        <v>#N/A</v>
      </c>
      <c r="J3125" s="52" t="e">
        <f t="shared" si="5395"/>
        <v>#N/A</v>
      </c>
      <c r="K3125" s="52" t="e">
        <f t="shared" si="5395"/>
        <v>#N/A</v>
      </c>
      <c r="L3125" s="52" t="e">
        <f t="shared" si="5395"/>
        <v>#N/A</v>
      </c>
      <c r="M3125" s="52" t="e">
        <f t="shared" si="5395"/>
        <v>#N/A</v>
      </c>
      <c r="N3125" s="52" t="e">
        <f t="shared" si="5395"/>
        <v>#N/A</v>
      </c>
      <c r="O3125" s="52" t="e">
        <f t="shared" si="5395"/>
        <v>#N/A</v>
      </c>
      <c r="P3125" s="52" t="e">
        <f t="shared" si="5395"/>
        <v>#N/A</v>
      </c>
      <c r="Q3125" s="52" t="e">
        <f t="shared" si="5395"/>
        <v>#N/A</v>
      </c>
      <c r="R3125" s="52" t="e">
        <f t="shared" si="5395"/>
        <v>#N/A</v>
      </c>
      <c r="S3125" s="52" t="e">
        <f t="shared" si="5395"/>
        <v>#N/A</v>
      </c>
      <c r="T3125" s="52" t="e">
        <f t="shared" si="5395"/>
        <v>#N/A</v>
      </c>
      <c r="U3125" s="52" t="e">
        <f t="shared" si="5395"/>
        <v>#N/A</v>
      </c>
      <c r="V3125" s="52" t="e">
        <f t="shared" si="5395"/>
        <v>#N/A</v>
      </c>
      <c r="W3125" s="52" t="e">
        <f t="shared" si="5395"/>
        <v>#N/A</v>
      </c>
      <c r="X3125" s="55" t="e">
        <f t="shared" si="5388"/>
        <v>#N/A</v>
      </c>
      <c r="Y3125" s="55" t="e">
        <f t="shared" si="5389"/>
        <v>#N/A</v>
      </c>
      <c r="Z3125" s="55" t="e">
        <f t="shared" ref="Z3125" si="5396">Z3124</f>
        <v>#N/A</v>
      </c>
      <c r="AA3125" s="55" t="e">
        <f t="shared" si="5391"/>
        <v>#N/A</v>
      </c>
      <c r="AB3125" s="336" t="e">
        <f t="shared" si="5392"/>
        <v>#N/A</v>
      </c>
      <c r="AC3125" s="223" t="e">
        <f ca="1">INDEX(FGA_COEFFS,1,1)+Z3125*INDEX(FGA_COEFFS,1,2)+Y3125*INDEX(FGA_COEFFS,1,3)+R3125*INDEX(FGA_COEFFS,1,4)+Q3124*INDEX(FGA_COEFFS,1,5)+S3125*INDEX(FGA_COEFFS,1,6)+T3124*INDEX(FGA_COEFFS,1,7)+M3124*INDEX(FGA_COEFFS,1,8)+Y3128*Y3130</f>
        <v>#N/A</v>
      </c>
      <c r="AD3125" s="223" t="e">
        <f ca="1">INDEX(THREEPTA_COEFFS,1,1)+AC3125*INDEX(THREEPTA_COEFFS,1,2)+J3125*INDEX(THREEPTA_COEFFS,1,3)+AA3125*INDEX(THREEPTA_COEFFS,1,4)+K3125*INDEX(THREEPTA_COEFFS,1,5)+L3124*INDEX(THREEPTA_COEFFS,1,6)+Z3128*Z3130</f>
        <v>#N/A</v>
      </c>
      <c r="AE3125" s="223" t="e">
        <f ca="1">INDEX(THREEPTPCT_COEFFS,1,1)+K3125*INDEX(THREEPTPCT_COEFFS,1,2)+L3124*INDEX(THREEPTPCT_COEFFS,1,3)+AA3128*AA3130</f>
        <v>#N/A</v>
      </c>
      <c r="AF3125" s="55" t="e">
        <f t="shared" ca="1" si="5393"/>
        <v>#N/A</v>
      </c>
      <c r="AG3125" s="223" t="e">
        <f ca="1">INDEX(TWOPTPCT_COEFFS,1,1)+AB3125*INDEX(TWOPTPCT_COEFFS,1,2)+I3124*INDEX(TWOPTPCT_COEFFS,1,3)+G3124*INDEX(TWOPTPCT_COEFFS,1,4)+L3124*INDEX(TWOPTPCT_COEFFS,1,5)+AB3128*AB3130</f>
        <v>#N/A</v>
      </c>
      <c r="AH3125" s="223" t="e">
        <f ca="1">INDEX(FTA_COEFFS,1,1)+O3125*INDEX(FTA_COEFFS,1,2)+N3124*INDEX(FTA_COEFFS,1,3)+(Q3125+R3125)*INDEX(FTA_COEFFS,1,4)+(Q3124+R3124)*INDEX(FTA_COEFFS,1,5)+M3124*INDEX(FTA_COEFFS,1,6)+AC3128*AC3130</f>
        <v>#N/A</v>
      </c>
      <c r="AI3125" s="223" t="e">
        <f ca="1">INDEX(FTPCT_COEFFS,1,1)+P3125*INDEX(FTPCT_COEFFS,1,2)+F3125*INDEX(FTPCT_COEFFS,1,3)+G3124*INDEX(FTPCT_COEFFS,1,4)+AD3128*AD3130</f>
        <v>#N/A</v>
      </c>
      <c r="AJ3125" s="338" t="e">
        <f t="shared" ca="1" si="5394"/>
        <v>#N/A</v>
      </c>
      <c r="AK3125" s="55"/>
      <c r="AL3125" s="55"/>
      <c r="AM3125" s="55"/>
      <c r="AN3125" s="55"/>
      <c r="AO3125" s="55"/>
      <c r="AP3125" s="55"/>
      <c r="AQ3125" s="55"/>
      <c r="AR3125" s="55"/>
    </row>
    <row r="3126" spans="1:45" x14ac:dyDescent="0.3">
      <c r="A3126" s="54" t="e">
        <f ca="1">IF(D3124&gt;(D3125+(AVERAGE(V3124,W3124)-AVERAGE(V3125,W3125))/2)+2.5,C3124,IF(D3125&gt;(D3124+(AVERAGE(V3125,W3125)-AVERAGE(V3124,W3124))/2)+2.5,C3125,"Close"))</f>
        <v>#N/A</v>
      </c>
      <c r="B3126" s="64" t="e">
        <f ca="1">IF(D3125&gt;D3124,C3125,C3124)</f>
        <v>#N/A</v>
      </c>
      <c r="D3126" s="56"/>
      <c r="X3126" s="55"/>
      <c r="Y3126" s="55"/>
      <c r="Z3126" s="55"/>
      <c r="AA3126" s="55"/>
      <c r="AB3126" s="55"/>
      <c r="AC3126" s="337"/>
      <c r="AD3126" s="337"/>
      <c r="AE3126" s="337"/>
      <c r="AF3126" s="337"/>
      <c r="AG3126" s="337"/>
      <c r="AH3126" s="337"/>
      <c r="AI3126" s="337"/>
      <c r="AJ3126" s="337"/>
      <c r="AK3126" s="337"/>
      <c r="AL3126" s="337"/>
      <c r="AM3126" s="55"/>
      <c r="AN3126" s="55"/>
      <c r="AO3126" s="55"/>
      <c r="AP3126" s="55"/>
      <c r="AQ3126" s="55"/>
      <c r="AR3126" s="55"/>
      <c r="AS3126" s="55"/>
    </row>
    <row r="3127" spans="1:45" x14ac:dyDescent="0.3">
      <c r="X3127" s="54" t="s">
        <v>1305</v>
      </c>
      <c r="Y3127" s="54" t="s">
        <v>128</v>
      </c>
      <c r="Z3127" s="54" t="s">
        <v>157</v>
      </c>
      <c r="AA3127" s="54" t="s">
        <v>151</v>
      </c>
      <c r="AB3127" s="54" t="s">
        <v>1327</v>
      </c>
      <c r="AC3127" s="54" t="s">
        <v>129</v>
      </c>
      <c r="AD3127" s="54" t="s">
        <v>116</v>
      </c>
      <c r="AE3127" s="54"/>
      <c r="AF3127" s="54"/>
      <c r="AG3127" s="54"/>
      <c r="AH3127" s="54"/>
      <c r="AI3127" s="54"/>
      <c r="AJ3127" s="54"/>
      <c r="AK3127" s="54"/>
      <c r="AL3127" s="54"/>
      <c r="AM3127" s="54"/>
      <c r="AN3127" s="54"/>
      <c r="AO3127" s="54"/>
      <c r="AP3127" s="54"/>
      <c r="AQ3127" s="54"/>
      <c r="AR3127" s="54"/>
      <c r="AS3127" s="54"/>
    </row>
    <row r="3128" spans="1:45" x14ac:dyDescent="0.3">
      <c r="X3128" s="54"/>
      <c r="Y3128" s="54">
        <f t="shared" ref="Y3128:AD3128" si="5397">Y3121</f>
        <v>6.4436999999999998</v>
      </c>
      <c r="Z3128" s="54">
        <f t="shared" si="5397"/>
        <v>4.9371</v>
      </c>
      <c r="AA3128" s="54">
        <f t="shared" si="5397"/>
        <v>11.350300000000001</v>
      </c>
      <c r="AB3128" s="54">
        <f t="shared" si="5397"/>
        <v>7.1900000000000006E-2</v>
      </c>
      <c r="AC3128" s="54">
        <f t="shared" si="5397"/>
        <v>6.2766000000000002</v>
      </c>
      <c r="AD3128" s="54">
        <f t="shared" si="5397"/>
        <v>11.042999999999999</v>
      </c>
      <c r="AE3128" s="54"/>
      <c r="AF3128" s="336"/>
      <c r="AG3128" s="336"/>
      <c r="AH3128" s="336"/>
      <c r="AI3128" s="54"/>
      <c r="AJ3128" s="54"/>
      <c r="AK3128" s="54"/>
      <c r="AL3128" s="54"/>
      <c r="AM3128" s="54"/>
      <c r="AN3128" s="54"/>
      <c r="AO3128" s="54"/>
      <c r="AP3128" s="54"/>
      <c r="AQ3128" s="54"/>
      <c r="AR3128" s="54"/>
      <c r="AS3128" s="54"/>
    </row>
    <row r="3129" spans="1:45" x14ac:dyDescent="0.3">
      <c r="D3129" s="56"/>
      <c r="X3129" s="336"/>
      <c r="Y3129" s="336">
        <f t="shared" ca="1" si="5301"/>
        <v>-0.92321125800924442</v>
      </c>
      <c r="Z3129" s="336">
        <f t="shared" ca="1" si="5301"/>
        <v>0.54578577201574485</v>
      </c>
      <c r="AA3129" s="336">
        <f t="shared" ca="1" si="5301"/>
        <v>1.1509067295740607</v>
      </c>
      <c r="AB3129" s="336">
        <f t="shared" ca="1" si="5301"/>
        <v>1.1469144445786745</v>
      </c>
      <c r="AC3129" s="336">
        <f t="shared" ca="1" si="5301"/>
        <v>-0.17102595098543594</v>
      </c>
      <c r="AD3129" s="336">
        <f t="shared" ca="1" si="5301"/>
        <v>2.3696146380602769E-2</v>
      </c>
      <c r="AE3129" s="336"/>
      <c r="AF3129" s="336"/>
      <c r="AG3129" s="336"/>
      <c r="AH3129" s="336"/>
      <c r="AI3129" s="54"/>
      <c r="AJ3129" s="54"/>
      <c r="AK3129" s="54"/>
      <c r="AL3129" s="336"/>
      <c r="AM3129" s="336"/>
      <c r="AN3129" s="336"/>
      <c r="AO3129" s="336"/>
      <c r="AP3129" s="54"/>
      <c r="AQ3129" s="336"/>
      <c r="AR3129" s="336"/>
      <c r="AS3129" s="336"/>
    </row>
    <row r="3130" spans="1:45" x14ac:dyDescent="0.3">
      <c r="C3130" s="54"/>
      <c r="D3130" s="56"/>
      <c r="Y3130" s="336">
        <f t="shared" ca="1" si="5301"/>
        <v>6.8062478053605019E-2</v>
      </c>
      <c r="Z3130" s="336">
        <f t="shared" ca="1" si="5301"/>
        <v>0.10385008860843936</v>
      </c>
      <c r="AA3130" s="336">
        <f t="shared" ca="1" si="5301"/>
        <v>0.11912410151085004</v>
      </c>
      <c r="AB3130" s="336">
        <f t="shared" ca="1" si="5301"/>
        <v>-0.80254091353316115</v>
      </c>
      <c r="AC3130" s="336">
        <f t="shared" ca="1" si="5301"/>
        <v>0.13792500778268274</v>
      </c>
      <c r="AD3130" s="336">
        <f t="shared" ca="1" si="5301"/>
        <v>-8.2019307089489079E-3</v>
      </c>
      <c r="AE3130" s="55"/>
      <c r="AF3130" s="55"/>
      <c r="AG3130" s="55"/>
      <c r="AH3130" s="55"/>
      <c r="AI3130" s="55"/>
      <c r="AJ3130" s="55"/>
      <c r="AK3130" s="55"/>
      <c r="AL3130" s="55"/>
      <c r="AM3130" s="55"/>
      <c r="AN3130" s="55"/>
      <c r="AO3130" s="55"/>
      <c r="AP3130" s="55"/>
      <c r="AQ3130" s="55"/>
      <c r="AR3130" s="55"/>
      <c r="AS3130" s="55"/>
    </row>
    <row r="3131" spans="1:45" x14ac:dyDescent="0.3">
      <c r="B3131" s="54" t="s">
        <v>172</v>
      </c>
      <c r="C3131" s="53">
        <f>C3124</f>
        <v>0</v>
      </c>
      <c r="D3131" s="56" t="e">
        <f t="shared" ref="D3131:D3132" ca="1" si="5398">AJ3131</f>
        <v>#N/A</v>
      </c>
      <c r="E3131" s="52" t="e">
        <f t="shared" ref="E3131:W3131" si="5399">E3124</f>
        <v>#N/A</v>
      </c>
      <c r="F3131" s="52" t="e">
        <f t="shared" si="5399"/>
        <v>#N/A</v>
      </c>
      <c r="G3131" s="52" t="e">
        <f t="shared" si="5399"/>
        <v>#N/A</v>
      </c>
      <c r="H3131" s="52" t="e">
        <f t="shared" si="5399"/>
        <v>#N/A</v>
      </c>
      <c r="I3131" s="52" t="e">
        <f t="shared" si="5399"/>
        <v>#N/A</v>
      </c>
      <c r="J3131" s="52" t="e">
        <f t="shared" si="5399"/>
        <v>#N/A</v>
      </c>
      <c r="K3131" s="52" t="e">
        <f t="shared" si="5399"/>
        <v>#N/A</v>
      </c>
      <c r="L3131" s="52" t="e">
        <f t="shared" si="5399"/>
        <v>#N/A</v>
      </c>
      <c r="M3131" s="52" t="e">
        <f t="shared" si="5399"/>
        <v>#N/A</v>
      </c>
      <c r="N3131" s="52" t="e">
        <f t="shared" si="5399"/>
        <v>#N/A</v>
      </c>
      <c r="O3131" s="52" t="e">
        <f t="shared" si="5399"/>
        <v>#N/A</v>
      </c>
      <c r="P3131" s="52" t="e">
        <f t="shared" si="5399"/>
        <v>#N/A</v>
      </c>
      <c r="Q3131" s="52" t="e">
        <f t="shared" si="5399"/>
        <v>#N/A</v>
      </c>
      <c r="R3131" s="52" t="e">
        <f t="shared" si="5399"/>
        <v>#N/A</v>
      </c>
      <c r="S3131" s="52" t="e">
        <f t="shared" si="5399"/>
        <v>#N/A</v>
      </c>
      <c r="T3131" s="52" t="e">
        <f t="shared" si="5399"/>
        <v>#N/A</v>
      </c>
      <c r="U3131" s="52" t="e">
        <f t="shared" si="5399"/>
        <v>#N/A</v>
      </c>
      <c r="V3131" s="52" t="e">
        <f t="shared" si="5399"/>
        <v>#N/A</v>
      </c>
      <c r="W3131" s="52" t="e">
        <f t="shared" si="5399"/>
        <v>#N/A</v>
      </c>
      <c r="X3131" s="55" t="e">
        <f t="shared" ref="X3131:X3132" si="5400">(H3131-(O3131*P3131)/100-3*(J3131*K3131)/100)/2</f>
        <v>#N/A</v>
      </c>
      <c r="Y3131" s="55" t="e">
        <f t="shared" ref="Y3131:Y3132" si="5401">SUM(X3131,(J3131*K3131/100))/(F3131/100)</f>
        <v>#N/A</v>
      </c>
      <c r="Z3131" s="55" t="e">
        <f t="shared" ref="Z3131" si="5402">U3131*0.5+U3132*0.5</f>
        <v>#N/A</v>
      </c>
      <c r="AA3131" s="55" t="e">
        <f t="shared" ref="AA3131:AA3132" si="5403">J3131/Y3131</f>
        <v>#N/A</v>
      </c>
      <c r="AB3131" s="336" t="e">
        <f t="shared" ref="AB3131:AB3132" si="5404">X3131/(Y3131-J3131)</f>
        <v>#N/A</v>
      </c>
      <c r="AC3131" s="223" t="e">
        <f ca="1">INDEX(FGA_COEFFS,1,1)+Z3131*INDEX(FGA_COEFFS,1,2)+Y3131*INDEX(FGA_COEFFS,1,3)+R3131*INDEX(FGA_COEFFS,1,4)+Q3132*INDEX(FGA_COEFFS,1,5)+S3131*INDEX(FGA_COEFFS,1,6)+T3132*INDEX(FGA_COEFFS,1,7)+M3132*INDEX(FGA_COEFFS,1,8)+Y3135*Y3136</f>
        <v>#N/A</v>
      </c>
      <c r="AD3131" s="223" t="e">
        <f ca="1">INDEX(THREEPTA_COEFFS,1,1)+AC3131*INDEX(THREEPTA_COEFFS,1,2)+J3131*INDEX(THREEPTA_COEFFS,1,3)+AA3131*INDEX(THREEPTA_COEFFS,1,4)+K3131*INDEX(THREEPTA_COEFFS,1,5)+L3132*INDEX(THREEPTA_COEFFS,1,6)+Z3135*Z3136</f>
        <v>#N/A</v>
      </c>
      <c r="AE3131" s="223" t="e">
        <f ca="1">INDEX(THREEPTPCT_COEFFS,1,1)+K3131*INDEX(THREEPTPCT_COEFFS,1,2)+L3132*INDEX(THREEPTPCT_COEFFS,1,3)+AA3135*AA3136</f>
        <v>#N/A</v>
      </c>
      <c r="AF3131" s="55" t="e">
        <f t="shared" ref="AF3131:AF3132" ca="1" si="5405">AC3131-AD3131</f>
        <v>#N/A</v>
      </c>
      <c r="AG3131" s="223" t="e">
        <f ca="1">INDEX(TWOPTPCT_COEFFS,1,1)+AB3131*INDEX(TWOPTPCT_COEFFS,1,2)+I3132*INDEX(TWOPTPCT_COEFFS,1,3)+G3132*INDEX(TWOPTPCT_COEFFS,1,4)+L3132*INDEX(TWOPTPCT_COEFFS,1,5)+AB3135*AB3136</f>
        <v>#N/A</v>
      </c>
      <c r="AH3131" s="223" t="e">
        <f ca="1">INDEX(FTA_COEFFS,1,1)+O3131*INDEX(FTA_COEFFS,1,2)+N3132*INDEX(FTA_COEFFS,1,3)+(Q3131+R3131)*INDEX(FTA_COEFFS,1,4)+(Q3132+R3132)*INDEX(FTA_COEFFS,1,5)+M3132*INDEX(FTA_COEFFS,1,6)+AC3135*AC3136</f>
        <v>#N/A</v>
      </c>
      <c r="AI3131" s="223" t="e">
        <f ca="1">INDEX(FTPCT_COEFFS,1,1)+P3131*INDEX(FTPCT_COEFFS,1,2)+F3131*INDEX(FTPCT_COEFFS,1,3)+G3132*INDEX(FTPCT_COEFFS,1,4)+AD3135*AD3136</f>
        <v>#N/A</v>
      </c>
      <c r="AJ3131" s="338" t="e">
        <f t="shared" ref="AJ3131:AJ3132" ca="1" si="5406">AD3131*AE3131/100+AF3131*AG3131+AH3131*AI3131/100</f>
        <v>#N/A</v>
      </c>
      <c r="AK3131" s="55"/>
      <c r="AL3131" s="55"/>
      <c r="AM3131" s="55"/>
      <c r="AN3131" s="55"/>
      <c r="AO3131" s="55"/>
      <c r="AP3131" s="55"/>
      <c r="AQ3131" s="55"/>
      <c r="AR3131" s="55"/>
    </row>
    <row r="3132" spans="1:45" x14ac:dyDescent="0.3">
      <c r="B3132" s="54" t="s">
        <v>175</v>
      </c>
      <c r="C3132" s="54">
        <f>C3125</f>
        <v>0</v>
      </c>
      <c r="D3132" s="56" t="e">
        <f t="shared" ca="1" si="5398"/>
        <v>#N/A</v>
      </c>
      <c r="E3132" s="52" t="e">
        <f t="shared" ref="E3132:W3132" si="5407">E3125</f>
        <v>#N/A</v>
      </c>
      <c r="F3132" s="52" t="e">
        <f t="shared" si="5407"/>
        <v>#N/A</v>
      </c>
      <c r="G3132" s="52" t="e">
        <f t="shared" si="5407"/>
        <v>#N/A</v>
      </c>
      <c r="H3132" s="52" t="e">
        <f t="shared" si="5407"/>
        <v>#N/A</v>
      </c>
      <c r="I3132" s="52" t="e">
        <f t="shared" si="5407"/>
        <v>#N/A</v>
      </c>
      <c r="J3132" s="52" t="e">
        <f t="shared" si="5407"/>
        <v>#N/A</v>
      </c>
      <c r="K3132" s="52" t="e">
        <f t="shared" si="5407"/>
        <v>#N/A</v>
      </c>
      <c r="L3132" s="52" t="e">
        <f t="shared" si="5407"/>
        <v>#N/A</v>
      </c>
      <c r="M3132" s="52" t="e">
        <f t="shared" si="5407"/>
        <v>#N/A</v>
      </c>
      <c r="N3132" s="52" t="e">
        <f t="shared" si="5407"/>
        <v>#N/A</v>
      </c>
      <c r="O3132" s="52" t="e">
        <f t="shared" si="5407"/>
        <v>#N/A</v>
      </c>
      <c r="P3132" s="52" t="e">
        <f t="shared" si="5407"/>
        <v>#N/A</v>
      </c>
      <c r="Q3132" s="52" t="e">
        <f t="shared" si="5407"/>
        <v>#N/A</v>
      </c>
      <c r="R3132" s="52" t="e">
        <f t="shared" si="5407"/>
        <v>#N/A</v>
      </c>
      <c r="S3132" s="52" t="e">
        <f t="shared" si="5407"/>
        <v>#N/A</v>
      </c>
      <c r="T3132" s="52" t="e">
        <f t="shared" si="5407"/>
        <v>#N/A</v>
      </c>
      <c r="U3132" s="52" t="e">
        <f t="shared" si="5407"/>
        <v>#N/A</v>
      </c>
      <c r="V3132" s="52" t="e">
        <f t="shared" si="5407"/>
        <v>#N/A</v>
      </c>
      <c r="W3132" s="52" t="e">
        <f t="shared" si="5407"/>
        <v>#N/A</v>
      </c>
      <c r="X3132" s="55" t="e">
        <f t="shared" si="5400"/>
        <v>#N/A</v>
      </c>
      <c r="Y3132" s="55" t="e">
        <f t="shared" si="5401"/>
        <v>#N/A</v>
      </c>
      <c r="Z3132" s="55" t="e">
        <f t="shared" ref="Z3132" si="5408">Z3131</f>
        <v>#N/A</v>
      </c>
      <c r="AA3132" s="55" t="e">
        <f t="shared" si="5403"/>
        <v>#N/A</v>
      </c>
      <c r="AB3132" s="336" t="e">
        <f t="shared" si="5404"/>
        <v>#N/A</v>
      </c>
      <c r="AC3132" s="223" t="e">
        <f ca="1">INDEX(FGA_COEFFS,1,1)+Z3132*INDEX(FGA_COEFFS,1,2)+Y3132*INDEX(FGA_COEFFS,1,3)+R3132*INDEX(FGA_COEFFS,1,4)+Q3131*INDEX(FGA_COEFFS,1,5)+S3132*INDEX(FGA_COEFFS,1,6)+T3131*INDEX(FGA_COEFFS,1,7)+M3131*INDEX(FGA_COEFFS,1,8)+Y3135*Y3137</f>
        <v>#N/A</v>
      </c>
      <c r="AD3132" s="223" t="e">
        <f ca="1">INDEX(THREEPTA_COEFFS,1,1)+AC3132*INDEX(THREEPTA_COEFFS,1,2)+J3132*INDEX(THREEPTA_COEFFS,1,3)+AA3132*INDEX(THREEPTA_COEFFS,1,4)+K3132*INDEX(THREEPTA_COEFFS,1,5)+L3131*INDEX(THREEPTA_COEFFS,1,6)+Z3135*Z3137</f>
        <v>#N/A</v>
      </c>
      <c r="AE3132" s="223" t="e">
        <f ca="1">INDEX(THREEPTPCT_COEFFS,1,1)+K3132*INDEX(THREEPTPCT_COEFFS,1,2)+L3131*INDEX(THREEPTPCT_COEFFS,1,3)+AA3135*AA3137</f>
        <v>#N/A</v>
      </c>
      <c r="AF3132" s="55" t="e">
        <f t="shared" ca="1" si="5405"/>
        <v>#N/A</v>
      </c>
      <c r="AG3132" s="223" t="e">
        <f ca="1">INDEX(TWOPTPCT_COEFFS,1,1)+AB3132*INDEX(TWOPTPCT_COEFFS,1,2)+I3131*INDEX(TWOPTPCT_COEFFS,1,3)+G3131*INDEX(TWOPTPCT_COEFFS,1,4)+L3131*INDEX(TWOPTPCT_COEFFS,1,5)+AB3135*AB3137</f>
        <v>#N/A</v>
      </c>
      <c r="AH3132" s="223" t="e">
        <f ca="1">INDEX(FTA_COEFFS,1,1)+O3132*INDEX(FTA_COEFFS,1,2)+N3131*INDEX(FTA_COEFFS,1,3)+(Q3132+R3132)*INDEX(FTA_COEFFS,1,4)+(Q3131+R3131)*INDEX(FTA_COEFFS,1,5)+M3131*INDEX(FTA_COEFFS,1,6)+AC3135*AC3137</f>
        <v>#N/A</v>
      </c>
      <c r="AI3132" s="223" t="e">
        <f ca="1">INDEX(FTPCT_COEFFS,1,1)+P3132*INDEX(FTPCT_COEFFS,1,2)+F3132*INDEX(FTPCT_COEFFS,1,3)+G3131*INDEX(FTPCT_COEFFS,1,4)+AD3135*AD3137</f>
        <v>#N/A</v>
      </c>
      <c r="AJ3132" s="338" t="e">
        <f t="shared" ca="1" si="5406"/>
        <v>#N/A</v>
      </c>
      <c r="AK3132" s="55"/>
      <c r="AL3132" s="55"/>
      <c r="AM3132" s="55"/>
      <c r="AN3132" s="55"/>
      <c r="AO3132" s="55"/>
      <c r="AP3132" s="55"/>
      <c r="AQ3132" s="55"/>
      <c r="AR3132" s="55"/>
    </row>
    <row r="3133" spans="1:45" x14ac:dyDescent="0.3">
      <c r="A3133" s="54" t="e">
        <f ca="1">IF(D3131&gt;(D3132+(AVERAGE(V3131,W3131)-AVERAGE(V3132,W3132))/2)+2.5,C3131,IF(D3132&gt;(D3131+(AVERAGE(V3132,W3132)-AVERAGE(V3131,W3131))/2)+2.5,C3132,"Close"))</f>
        <v>#N/A</v>
      </c>
      <c r="B3133" s="64" t="e">
        <f ca="1">IF(D3132&gt;D3131,C3132,C3131)</f>
        <v>#N/A</v>
      </c>
      <c r="D3133" s="56"/>
      <c r="X3133" s="55"/>
      <c r="Y3133" s="55"/>
      <c r="Z3133" s="55"/>
      <c r="AA3133" s="55"/>
      <c r="AB3133" s="55"/>
      <c r="AC3133" s="337"/>
      <c r="AD3133" s="337"/>
      <c r="AE3133" s="337"/>
      <c r="AF3133" s="337"/>
      <c r="AG3133" s="337"/>
      <c r="AH3133" s="337"/>
      <c r="AI3133" s="337"/>
      <c r="AJ3133" s="337"/>
      <c r="AK3133" s="337"/>
      <c r="AL3133" s="337"/>
      <c r="AM3133" s="55"/>
      <c r="AN3133" s="55"/>
      <c r="AO3133" s="55"/>
      <c r="AP3133" s="55"/>
      <c r="AQ3133" s="55"/>
      <c r="AR3133" s="55"/>
      <c r="AS3133" s="55"/>
    </row>
    <row r="3134" spans="1:45" x14ac:dyDescent="0.3">
      <c r="X3134" s="54" t="s">
        <v>1305</v>
      </c>
      <c r="Y3134" s="54" t="s">
        <v>128</v>
      </c>
      <c r="Z3134" s="54" t="s">
        <v>157</v>
      </c>
      <c r="AA3134" s="54" t="s">
        <v>151</v>
      </c>
      <c r="AB3134" s="54" t="s">
        <v>1327</v>
      </c>
      <c r="AC3134" s="54" t="s">
        <v>129</v>
      </c>
      <c r="AD3134" s="54" t="s">
        <v>116</v>
      </c>
      <c r="AE3134" s="54"/>
      <c r="AF3134" s="54"/>
      <c r="AG3134" s="54"/>
      <c r="AH3134" s="54"/>
      <c r="AI3134" s="54"/>
      <c r="AJ3134" s="54"/>
      <c r="AK3134" s="54"/>
      <c r="AL3134" s="54"/>
      <c r="AM3134" s="54"/>
      <c r="AN3134" s="54"/>
      <c r="AO3134" s="54"/>
      <c r="AP3134" s="54"/>
      <c r="AQ3134" s="54"/>
      <c r="AR3134" s="54"/>
      <c r="AS3134" s="54"/>
    </row>
    <row r="3135" spans="1:45" x14ac:dyDescent="0.3">
      <c r="X3135" s="54"/>
      <c r="Y3135" s="54">
        <f t="shared" ref="Y3135:AD3135" si="5409">Y3128</f>
        <v>6.4436999999999998</v>
      </c>
      <c r="Z3135" s="54">
        <f t="shared" si="5409"/>
        <v>4.9371</v>
      </c>
      <c r="AA3135" s="54">
        <f t="shared" si="5409"/>
        <v>11.350300000000001</v>
      </c>
      <c r="AB3135" s="54">
        <f t="shared" si="5409"/>
        <v>7.1900000000000006E-2</v>
      </c>
      <c r="AC3135" s="54">
        <f t="shared" si="5409"/>
        <v>6.2766000000000002</v>
      </c>
      <c r="AD3135" s="54">
        <f t="shared" si="5409"/>
        <v>11.042999999999999</v>
      </c>
      <c r="AE3135" s="54"/>
      <c r="AF3135" s="336"/>
      <c r="AG3135" s="336"/>
      <c r="AH3135" s="336"/>
      <c r="AI3135" s="54"/>
      <c r="AJ3135" s="54"/>
      <c r="AK3135" s="54"/>
      <c r="AL3135" s="54"/>
      <c r="AM3135" s="54"/>
      <c r="AN3135" s="54"/>
      <c r="AO3135" s="54"/>
      <c r="AP3135" s="54"/>
      <c r="AQ3135" s="54"/>
      <c r="AR3135" s="54"/>
      <c r="AS3135" s="54"/>
    </row>
    <row r="3136" spans="1:45" x14ac:dyDescent="0.3">
      <c r="D3136" s="56"/>
      <c r="X3136" s="336"/>
      <c r="Y3136" s="336">
        <f t="shared" ca="1" si="5301"/>
        <v>-0.71923631465623439</v>
      </c>
      <c r="Z3136" s="336">
        <f t="shared" ca="1" si="5301"/>
        <v>-8.8807719749364115E-4</v>
      </c>
      <c r="AA3136" s="336">
        <f t="shared" ca="1" si="5301"/>
        <v>-0.38681155814279305</v>
      </c>
      <c r="AB3136" s="336">
        <f t="shared" ca="1" si="5301"/>
        <v>0.71296971015073385</v>
      </c>
      <c r="AC3136" s="336">
        <f t="shared" ca="1" si="5301"/>
        <v>1.0078620946943426E-2</v>
      </c>
      <c r="AD3136" s="336">
        <f t="shared" ca="1" si="5301"/>
        <v>0.68526608076944862</v>
      </c>
      <c r="AE3136" s="336"/>
      <c r="AF3136" s="336"/>
      <c r="AG3136" s="336"/>
      <c r="AH3136" s="336"/>
      <c r="AI3136" s="54"/>
      <c r="AJ3136" s="54"/>
      <c r="AK3136" s="54"/>
      <c r="AL3136" s="336"/>
      <c r="AM3136" s="336"/>
      <c r="AN3136" s="336"/>
      <c r="AO3136" s="336"/>
      <c r="AP3136" s="54"/>
      <c r="AQ3136" s="336"/>
      <c r="AR3136" s="336"/>
      <c r="AS3136" s="336"/>
    </row>
    <row r="3137" spans="1:45" x14ac:dyDescent="0.3">
      <c r="C3137" s="54"/>
      <c r="D3137" s="56"/>
      <c r="Y3137" s="336">
        <f t="shared" ref="Y3137:AD3200" ca="1" si="5410">1.5*RAND()^2*IF(RAND()&gt;0.5,1,-1)</f>
        <v>-1.0194099604670632</v>
      </c>
      <c r="Z3137" s="336">
        <f t="shared" ca="1" si="5410"/>
        <v>0.24925371645299846</v>
      </c>
      <c r="AA3137" s="336">
        <f t="shared" ca="1" si="5410"/>
        <v>1.3370543192711966</v>
      </c>
      <c r="AB3137" s="336">
        <f t="shared" ca="1" si="5410"/>
        <v>0.68127743157985277</v>
      </c>
      <c r="AC3137" s="336">
        <f t="shared" ca="1" si="5410"/>
        <v>0.97314553732093279</v>
      </c>
      <c r="AD3137" s="336">
        <f t="shared" ca="1" si="5410"/>
        <v>-0.88067294146303676</v>
      </c>
      <c r="AE3137" s="55"/>
      <c r="AF3137" s="55"/>
      <c r="AG3137" s="55"/>
      <c r="AH3137" s="55"/>
      <c r="AI3137" s="55"/>
      <c r="AJ3137" s="55"/>
      <c r="AK3137" s="55"/>
      <c r="AL3137" s="55"/>
      <c r="AM3137" s="55"/>
      <c r="AN3137" s="55"/>
      <c r="AO3137" s="55"/>
      <c r="AP3137" s="55"/>
      <c r="AQ3137" s="55"/>
      <c r="AR3137" s="55"/>
      <c r="AS3137" s="55"/>
    </row>
    <row r="3138" spans="1:45" x14ac:dyDescent="0.3">
      <c r="B3138" s="54" t="s">
        <v>172</v>
      </c>
      <c r="C3138" s="53">
        <f>C3131</f>
        <v>0</v>
      </c>
      <c r="D3138" s="56" t="e">
        <f t="shared" ref="D3138:D3139" ca="1" si="5411">AJ3138</f>
        <v>#N/A</v>
      </c>
      <c r="E3138" s="52" t="e">
        <f t="shared" ref="E3138:W3138" si="5412">E3131</f>
        <v>#N/A</v>
      </c>
      <c r="F3138" s="52" t="e">
        <f t="shared" si="5412"/>
        <v>#N/A</v>
      </c>
      <c r="G3138" s="52" t="e">
        <f t="shared" si="5412"/>
        <v>#N/A</v>
      </c>
      <c r="H3138" s="52" t="e">
        <f t="shared" si="5412"/>
        <v>#N/A</v>
      </c>
      <c r="I3138" s="52" t="e">
        <f t="shared" si="5412"/>
        <v>#N/A</v>
      </c>
      <c r="J3138" s="52" t="e">
        <f t="shared" si="5412"/>
        <v>#N/A</v>
      </c>
      <c r="K3138" s="52" t="e">
        <f t="shared" si="5412"/>
        <v>#N/A</v>
      </c>
      <c r="L3138" s="52" t="e">
        <f t="shared" si="5412"/>
        <v>#N/A</v>
      </c>
      <c r="M3138" s="52" t="e">
        <f t="shared" si="5412"/>
        <v>#N/A</v>
      </c>
      <c r="N3138" s="52" t="e">
        <f t="shared" si="5412"/>
        <v>#N/A</v>
      </c>
      <c r="O3138" s="52" t="e">
        <f t="shared" si="5412"/>
        <v>#N/A</v>
      </c>
      <c r="P3138" s="52" t="e">
        <f t="shared" si="5412"/>
        <v>#N/A</v>
      </c>
      <c r="Q3138" s="52" t="e">
        <f t="shared" si="5412"/>
        <v>#N/A</v>
      </c>
      <c r="R3138" s="52" t="e">
        <f t="shared" si="5412"/>
        <v>#N/A</v>
      </c>
      <c r="S3138" s="52" t="e">
        <f t="shared" si="5412"/>
        <v>#N/A</v>
      </c>
      <c r="T3138" s="52" t="e">
        <f t="shared" si="5412"/>
        <v>#N/A</v>
      </c>
      <c r="U3138" s="52" t="e">
        <f t="shared" si="5412"/>
        <v>#N/A</v>
      </c>
      <c r="V3138" s="52" t="e">
        <f t="shared" si="5412"/>
        <v>#N/A</v>
      </c>
      <c r="W3138" s="52" t="e">
        <f t="shared" si="5412"/>
        <v>#N/A</v>
      </c>
      <c r="X3138" s="55" t="e">
        <f t="shared" ref="X3138:X3139" si="5413">(H3138-(O3138*P3138)/100-3*(J3138*K3138)/100)/2</f>
        <v>#N/A</v>
      </c>
      <c r="Y3138" s="55" t="e">
        <f t="shared" ref="Y3138:Y3139" si="5414">SUM(X3138,(J3138*K3138/100))/(F3138/100)</f>
        <v>#N/A</v>
      </c>
      <c r="Z3138" s="55" t="e">
        <f t="shared" ref="Z3138" si="5415">U3138*0.5+U3139*0.5</f>
        <v>#N/A</v>
      </c>
      <c r="AA3138" s="55" t="e">
        <f t="shared" ref="AA3138:AA3139" si="5416">J3138/Y3138</f>
        <v>#N/A</v>
      </c>
      <c r="AB3138" s="336" t="e">
        <f t="shared" ref="AB3138:AB3139" si="5417">X3138/(Y3138-J3138)</f>
        <v>#N/A</v>
      </c>
      <c r="AC3138" s="223" t="e">
        <f ca="1">INDEX(FGA_COEFFS,1,1)+Z3138*INDEX(FGA_COEFFS,1,2)+Y3138*INDEX(FGA_COEFFS,1,3)+R3138*INDEX(FGA_COEFFS,1,4)+Q3139*INDEX(FGA_COEFFS,1,5)+S3138*INDEX(FGA_COEFFS,1,6)+T3139*INDEX(FGA_COEFFS,1,7)+M3139*INDEX(FGA_COEFFS,1,8)+Y3142*Y3143</f>
        <v>#N/A</v>
      </c>
      <c r="AD3138" s="223" t="e">
        <f ca="1">INDEX(THREEPTA_COEFFS,1,1)+AC3138*INDEX(THREEPTA_COEFFS,1,2)+J3138*INDEX(THREEPTA_COEFFS,1,3)+AA3138*INDEX(THREEPTA_COEFFS,1,4)+K3138*INDEX(THREEPTA_COEFFS,1,5)+L3139*INDEX(THREEPTA_COEFFS,1,6)+Z3142*Z3143</f>
        <v>#N/A</v>
      </c>
      <c r="AE3138" s="223" t="e">
        <f ca="1">INDEX(THREEPTPCT_COEFFS,1,1)+K3138*INDEX(THREEPTPCT_COEFFS,1,2)+L3139*INDEX(THREEPTPCT_COEFFS,1,3)+AA3142*AA3143</f>
        <v>#N/A</v>
      </c>
      <c r="AF3138" s="55" t="e">
        <f t="shared" ref="AF3138:AF3139" ca="1" si="5418">AC3138-AD3138</f>
        <v>#N/A</v>
      </c>
      <c r="AG3138" s="223" t="e">
        <f ca="1">INDEX(TWOPTPCT_COEFFS,1,1)+AB3138*INDEX(TWOPTPCT_COEFFS,1,2)+I3139*INDEX(TWOPTPCT_COEFFS,1,3)+G3139*INDEX(TWOPTPCT_COEFFS,1,4)+L3139*INDEX(TWOPTPCT_COEFFS,1,5)+AB3142*AB3143</f>
        <v>#N/A</v>
      </c>
      <c r="AH3138" s="223" t="e">
        <f ca="1">INDEX(FTA_COEFFS,1,1)+O3138*INDEX(FTA_COEFFS,1,2)+N3139*INDEX(FTA_COEFFS,1,3)+(Q3138+R3138)*INDEX(FTA_COEFFS,1,4)+(Q3139+R3139)*INDEX(FTA_COEFFS,1,5)+M3139*INDEX(FTA_COEFFS,1,6)+AC3142*AC3143</f>
        <v>#N/A</v>
      </c>
      <c r="AI3138" s="223" t="e">
        <f ca="1">INDEX(FTPCT_COEFFS,1,1)+P3138*INDEX(FTPCT_COEFFS,1,2)+F3138*INDEX(FTPCT_COEFFS,1,3)+G3139*INDEX(FTPCT_COEFFS,1,4)+AD3142*AD3143</f>
        <v>#N/A</v>
      </c>
      <c r="AJ3138" s="338" t="e">
        <f t="shared" ref="AJ3138:AJ3139" ca="1" si="5419">AD3138*AE3138/100+AF3138*AG3138+AH3138*AI3138/100</f>
        <v>#N/A</v>
      </c>
      <c r="AK3138" s="55"/>
      <c r="AL3138" s="55"/>
      <c r="AM3138" s="55"/>
      <c r="AN3138" s="55"/>
      <c r="AO3138" s="55"/>
      <c r="AP3138" s="55"/>
      <c r="AQ3138" s="55"/>
      <c r="AR3138" s="55"/>
    </row>
    <row r="3139" spans="1:45" x14ac:dyDescent="0.3">
      <c r="B3139" s="54" t="s">
        <v>175</v>
      </c>
      <c r="C3139" s="54">
        <f>C3132</f>
        <v>0</v>
      </c>
      <c r="D3139" s="56" t="e">
        <f t="shared" ca="1" si="5411"/>
        <v>#N/A</v>
      </c>
      <c r="E3139" s="52" t="e">
        <f t="shared" ref="E3139:W3139" si="5420">E3132</f>
        <v>#N/A</v>
      </c>
      <c r="F3139" s="52" t="e">
        <f t="shared" si="5420"/>
        <v>#N/A</v>
      </c>
      <c r="G3139" s="52" t="e">
        <f t="shared" si="5420"/>
        <v>#N/A</v>
      </c>
      <c r="H3139" s="52" t="e">
        <f t="shared" si="5420"/>
        <v>#N/A</v>
      </c>
      <c r="I3139" s="52" t="e">
        <f t="shared" si="5420"/>
        <v>#N/A</v>
      </c>
      <c r="J3139" s="52" t="e">
        <f t="shared" si="5420"/>
        <v>#N/A</v>
      </c>
      <c r="K3139" s="52" t="e">
        <f t="shared" si="5420"/>
        <v>#N/A</v>
      </c>
      <c r="L3139" s="52" t="e">
        <f t="shared" si="5420"/>
        <v>#N/A</v>
      </c>
      <c r="M3139" s="52" t="e">
        <f t="shared" si="5420"/>
        <v>#N/A</v>
      </c>
      <c r="N3139" s="52" t="e">
        <f t="shared" si="5420"/>
        <v>#N/A</v>
      </c>
      <c r="O3139" s="52" t="e">
        <f t="shared" si="5420"/>
        <v>#N/A</v>
      </c>
      <c r="P3139" s="52" t="e">
        <f t="shared" si="5420"/>
        <v>#N/A</v>
      </c>
      <c r="Q3139" s="52" t="e">
        <f t="shared" si="5420"/>
        <v>#N/A</v>
      </c>
      <c r="R3139" s="52" t="e">
        <f t="shared" si="5420"/>
        <v>#N/A</v>
      </c>
      <c r="S3139" s="52" t="e">
        <f t="shared" si="5420"/>
        <v>#N/A</v>
      </c>
      <c r="T3139" s="52" t="e">
        <f t="shared" si="5420"/>
        <v>#N/A</v>
      </c>
      <c r="U3139" s="52" t="e">
        <f t="shared" si="5420"/>
        <v>#N/A</v>
      </c>
      <c r="V3139" s="52" t="e">
        <f t="shared" si="5420"/>
        <v>#N/A</v>
      </c>
      <c r="W3139" s="52" t="e">
        <f t="shared" si="5420"/>
        <v>#N/A</v>
      </c>
      <c r="X3139" s="55" t="e">
        <f t="shared" si="5413"/>
        <v>#N/A</v>
      </c>
      <c r="Y3139" s="55" t="e">
        <f t="shared" si="5414"/>
        <v>#N/A</v>
      </c>
      <c r="Z3139" s="55" t="e">
        <f t="shared" ref="Z3139" si="5421">Z3138</f>
        <v>#N/A</v>
      </c>
      <c r="AA3139" s="55" t="e">
        <f t="shared" si="5416"/>
        <v>#N/A</v>
      </c>
      <c r="AB3139" s="336" t="e">
        <f t="shared" si="5417"/>
        <v>#N/A</v>
      </c>
      <c r="AC3139" s="223" t="e">
        <f ca="1">INDEX(FGA_COEFFS,1,1)+Z3139*INDEX(FGA_COEFFS,1,2)+Y3139*INDEX(FGA_COEFFS,1,3)+R3139*INDEX(FGA_COEFFS,1,4)+Q3138*INDEX(FGA_COEFFS,1,5)+S3139*INDEX(FGA_COEFFS,1,6)+T3138*INDEX(FGA_COEFFS,1,7)+M3138*INDEX(FGA_COEFFS,1,8)+Y3142*Y3144</f>
        <v>#N/A</v>
      </c>
      <c r="AD3139" s="223" t="e">
        <f ca="1">INDEX(THREEPTA_COEFFS,1,1)+AC3139*INDEX(THREEPTA_COEFFS,1,2)+J3139*INDEX(THREEPTA_COEFFS,1,3)+AA3139*INDEX(THREEPTA_COEFFS,1,4)+K3139*INDEX(THREEPTA_COEFFS,1,5)+L3138*INDEX(THREEPTA_COEFFS,1,6)+Z3142*Z3144</f>
        <v>#N/A</v>
      </c>
      <c r="AE3139" s="223" t="e">
        <f ca="1">INDEX(THREEPTPCT_COEFFS,1,1)+K3139*INDEX(THREEPTPCT_COEFFS,1,2)+L3138*INDEX(THREEPTPCT_COEFFS,1,3)+AA3142*AA3144</f>
        <v>#N/A</v>
      </c>
      <c r="AF3139" s="55" t="e">
        <f t="shared" ca="1" si="5418"/>
        <v>#N/A</v>
      </c>
      <c r="AG3139" s="223" t="e">
        <f ca="1">INDEX(TWOPTPCT_COEFFS,1,1)+AB3139*INDEX(TWOPTPCT_COEFFS,1,2)+I3138*INDEX(TWOPTPCT_COEFFS,1,3)+G3138*INDEX(TWOPTPCT_COEFFS,1,4)+L3138*INDEX(TWOPTPCT_COEFFS,1,5)+AB3142*AB3144</f>
        <v>#N/A</v>
      </c>
      <c r="AH3139" s="223" t="e">
        <f ca="1">INDEX(FTA_COEFFS,1,1)+O3139*INDEX(FTA_COEFFS,1,2)+N3138*INDEX(FTA_COEFFS,1,3)+(Q3139+R3139)*INDEX(FTA_COEFFS,1,4)+(Q3138+R3138)*INDEX(FTA_COEFFS,1,5)+M3138*INDEX(FTA_COEFFS,1,6)+AC3142*AC3144</f>
        <v>#N/A</v>
      </c>
      <c r="AI3139" s="223" t="e">
        <f ca="1">INDEX(FTPCT_COEFFS,1,1)+P3139*INDEX(FTPCT_COEFFS,1,2)+F3139*INDEX(FTPCT_COEFFS,1,3)+G3138*INDEX(FTPCT_COEFFS,1,4)+AD3142*AD3144</f>
        <v>#N/A</v>
      </c>
      <c r="AJ3139" s="338" t="e">
        <f t="shared" ca="1" si="5419"/>
        <v>#N/A</v>
      </c>
      <c r="AK3139" s="55"/>
      <c r="AL3139" s="55"/>
      <c r="AM3139" s="55"/>
      <c r="AN3139" s="55"/>
      <c r="AO3139" s="55"/>
      <c r="AP3139" s="55"/>
      <c r="AQ3139" s="55"/>
      <c r="AR3139" s="55"/>
    </row>
    <row r="3140" spans="1:45" x14ac:dyDescent="0.3">
      <c r="A3140" s="54" t="e">
        <f ca="1">IF(D3138&gt;(D3139+(AVERAGE(V3138,W3138)-AVERAGE(V3139,W3139))/2)+2.5,C3138,IF(D3139&gt;(D3138+(AVERAGE(V3139,W3139)-AVERAGE(V3138,W3138))/2)+2.5,C3139,"Close"))</f>
        <v>#N/A</v>
      </c>
      <c r="B3140" s="64" t="e">
        <f ca="1">IF(D3139&gt;D3138,C3139,C3138)</f>
        <v>#N/A</v>
      </c>
      <c r="D3140" s="56"/>
      <c r="X3140" s="55"/>
      <c r="Y3140" s="55"/>
      <c r="Z3140" s="55"/>
      <c r="AA3140" s="55"/>
      <c r="AB3140" s="55"/>
      <c r="AC3140" s="337"/>
      <c r="AD3140" s="337"/>
      <c r="AE3140" s="337"/>
      <c r="AF3140" s="337"/>
      <c r="AG3140" s="337"/>
      <c r="AH3140" s="337"/>
      <c r="AI3140" s="337"/>
      <c r="AJ3140" s="337"/>
      <c r="AK3140" s="337"/>
      <c r="AL3140" s="337"/>
      <c r="AM3140" s="55"/>
      <c r="AN3140" s="55"/>
      <c r="AO3140" s="55"/>
      <c r="AP3140" s="55"/>
      <c r="AQ3140" s="55"/>
      <c r="AR3140" s="55"/>
      <c r="AS3140" s="55"/>
    </row>
    <row r="3141" spans="1:45" x14ac:dyDescent="0.3">
      <c r="X3141" s="54" t="s">
        <v>1305</v>
      </c>
      <c r="Y3141" s="54" t="s">
        <v>128</v>
      </c>
      <c r="Z3141" s="54" t="s">
        <v>157</v>
      </c>
      <c r="AA3141" s="54" t="s">
        <v>151</v>
      </c>
      <c r="AB3141" s="54" t="s">
        <v>1327</v>
      </c>
      <c r="AC3141" s="54" t="s">
        <v>129</v>
      </c>
      <c r="AD3141" s="54" t="s">
        <v>116</v>
      </c>
      <c r="AE3141" s="54"/>
      <c r="AF3141" s="54"/>
      <c r="AG3141" s="54"/>
      <c r="AH3141" s="54"/>
      <c r="AI3141" s="54"/>
      <c r="AJ3141" s="54"/>
      <c r="AK3141" s="54"/>
      <c r="AL3141" s="54"/>
      <c r="AM3141" s="54"/>
      <c r="AN3141" s="54"/>
      <c r="AO3141" s="54"/>
      <c r="AP3141" s="54"/>
      <c r="AQ3141" s="54"/>
      <c r="AR3141" s="54"/>
      <c r="AS3141" s="54"/>
    </row>
    <row r="3142" spans="1:45" x14ac:dyDescent="0.3">
      <c r="X3142" s="54"/>
      <c r="Y3142" s="54">
        <f t="shared" ref="Y3142:AD3142" si="5422">Y3135</f>
        <v>6.4436999999999998</v>
      </c>
      <c r="Z3142" s="54">
        <f t="shared" si="5422"/>
        <v>4.9371</v>
      </c>
      <c r="AA3142" s="54">
        <f t="shared" si="5422"/>
        <v>11.350300000000001</v>
      </c>
      <c r="AB3142" s="54">
        <f t="shared" si="5422"/>
        <v>7.1900000000000006E-2</v>
      </c>
      <c r="AC3142" s="54">
        <f t="shared" si="5422"/>
        <v>6.2766000000000002</v>
      </c>
      <c r="AD3142" s="54">
        <f t="shared" si="5422"/>
        <v>11.042999999999999</v>
      </c>
      <c r="AE3142" s="54"/>
      <c r="AF3142" s="336"/>
      <c r="AG3142" s="336"/>
      <c r="AH3142" s="336"/>
      <c r="AI3142" s="54"/>
      <c r="AJ3142" s="54"/>
      <c r="AK3142" s="54"/>
      <c r="AL3142" s="54"/>
      <c r="AM3142" s="54"/>
      <c r="AN3142" s="54"/>
      <c r="AO3142" s="54"/>
      <c r="AP3142" s="54"/>
      <c r="AQ3142" s="54"/>
      <c r="AR3142" s="54"/>
      <c r="AS3142" s="54"/>
    </row>
    <row r="3143" spans="1:45" x14ac:dyDescent="0.3">
      <c r="D3143" s="56"/>
      <c r="X3143" s="336"/>
      <c r="Y3143" s="336">
        <f t="shared" ca="1" si="5410"/>
        <v>8.0735906225901724E-2</v>
      </c>
      <c r="Z3143" s="336">
        <f t="shared" ca="1" si="5410"/>
        <v>8.9024486252717527E-2</v>
      </c>
      <c r="AA3143" s="336">
        <f t="shared" ca="1" si="5410"/>
        <v>-0.30411341934744857</v>
      </c>
      <c r="AB3143" s="336">
        <f t="shared" ca="1" si="5410"/>
        <v>-1.4402498550136091</v>
      </c>
      <c r="AC3143" s="336">
        <f t="shared" ca="1" si="5410"/>
        <v>-0.23229964392971592</v>
      </c>
      <c r="AD3143" s="336">
        <f t="shared" ca="1" si="5410"/>
        <v>2.0285100443166386E-2</v>
      </c>
      <c r="AE3143" s="336"/>
      <c r="AF3143" s="336"/>
      <c r="AG3143" s="336"/>
      <c r="AH3143" s="336"/>
      <c r="AI3143" s="54"/>
      <c r="AJ3143" s="54"/>
      <c r="AK3143" s="54"/>
      <c r="AL3143" s="336"/>
      <c r="AM3143" s="336"/>
      <c r="AN3143" s="336"/>
      <c r="AO3143" s="336"/>
      <c r="AP3143" s="54"/>
      <c r="AQ3143" s="336"/>
      <c r="AR3143" s="336"/>
      <c r="AS3143" s="336"/>
    </row>
    <row r="3144" spans="1:45" x14ac:dyDescent="0.3">
      <c r="C3144" s="54"/>
      <c r="D3144" s="56"/>
      <c r="Y3144" s="336">
        <f t="shared" ca="1" si="5410"/>
        <v>-5.2046617499463017E-5</v>
      </c>
      <c r="Z3144" s="336">
        <f t="shared" ca="1" si="5410"/>
        <v>-0.2740768739444342</v>
      </c>
      <c r="AA3144" s="336">
        <f t="shared" ca="1" si="5410"/>
        <v>-1.2613631075098559</v>
      </c>
      <c r="AB3144" s="336">
        <f t="shared" ca="1" si="5410"/>
        <v>-1.2900973251734791</v>
      </c>
      <c r="AC3144" s="336">
        <f t="shared" ca="1" si="5410"/>
        <v>1.2942463261505563</v>
      </c>
      <c r="AD3144" s="336">
        <f t="shared" ca="1" si="5410"/>
        <v>0.44057217162888684</v>
      </c>
      <c r="AE3144" s="55"/>
      <c r="AF3144" s="55"/>
      <c r="AG3144" s="55"/>
      <c r="AH3144" s="55"/>
      <c r="AI3144" s="55"/>
      <c r="AJ3144" s="55"/>
      <c r="AK3144" s="55"/>
      <c r="AL3144" s="55"/>
      <c r="AM3144" s="55"/>
      <c r="AN3144" s="55"/>
      <c r="AO3144" s="55"/>
      <c r="AP3144" s="55"/>
      <c r="AQ3144" s="55"/>
      <c r="AR3144" s="55"/>
      <c r="AS3144" s="55"/>
    </row>
    <row r="3145" spans="1:45" x14ac:dyDescent="0.3">
      <c r="B3145" s="54" t="s">
        <v>172</v>
      </c>
      <c r="C3145" s="53">
        <f>C3138</f>
        <v>0</v>
      </c>
      <c r="D3145" s="56" t="e">
        <f t="shared" ref="D3145:D3146" ca="1" si="5423">AJ3145</f>
        <v>#N/A</v>
      </c>
      <c r="E3145" s="52" t="e">
        <f t="shared" ref="E3145:W3145" si="5424">E3138</f>
        <v>#N/A</v>
      </c>
      <c r="F3145" s="52" t="e">
        <f t="shared" si="5424"/>
        <v>#N/A</v>
      </c>
      <c r="G3145" s="52" t="e">
        <f t="shared" si="5424"/>
        <v>#N/A</v>
      </c>
      <c r="H3145" s="52" t="e">
        <f t="shared" si="5424"/>
        <v>#N/A</v>
      </c>
      <c r="I3145" s="52" t="e">
        <f t="shared" si="5424"/>
        <v>#N/A</v>
      </c>
      <c r="J3145" s="52" t="e">
        <f t="shared" si="5424"/>
        <v>#N/A</v>
      </c>
      <c r="K3145" s="52" t="e">
        <f t="shared" si="5424"/>
        <v>#N/A</v>
      </c>
      <c r="L3145" s="52" t="e">
        <f t="shared" si="5424"/>
        <v>#N/A</v>
      </c>
      <c r="M3145" s="52" t="e">
        <f t="shared" si="5424"/>
        <v>#N/A</v>
      </c>
      <c r="N3145" s="52" t="e">
        <f t="shared" si="5424"/>
        <v>#N/A</v>
      </c>
      <c r="O3145" s="52" t="e">
        <f t="shared" si="5424"/>
        <v>#N/A</v>
      </c>
      <c r="P3145" s="52" t="e">
        <f t="shared" si="5424"/>
        <v>#N/A</v>
      </c>
      <c r="Q3145" s="52" t="e">
        <f t="shared" si="5424"/>
        <v>#N/A</v>
      </c>
      <c r="R3145" s="52" t="e">
        <f t="shared" si="5424"/>
        <v>#N/A</v>
      </c>
      <c r="S3145" s="52" t="e">
        <f t="shared" si="5424"/>
        <v>#N/A</v>
      </c>
      <c r="T3145" s="52" t="e">
        <f t="shared" si="5424"/>
        <v>#N/A</v>
      </c>
      <c r="U3145" s="52" t="e">
        <f t="shared" si="5424"/>
        <v>#N/A</v>
      </c>
      <c r="V3145" s="52" t="e">
        <f t="shared" si="5424"/>
        <v>#N/A</v>
      </c>
      <c r="W3145" s="52" t="e">
        <f t="shared" si="5424"/>
        <v>#N/A</v>
      </c>
      <c r="X3145" s="55" t="e">
        <f t="shared" ref="X3145:X3146" si="5425">(H3145-(O3145*P3145)/100-3*(J3145*K3145)/100)/2</f>
        <v>#N/A</v>
      </c>
      <c r="Y3145" s="55" t="e">
        <f t="shared" ref="Y3145:Y3146" si="5426">SUM(X3145,(J3145*K3145/100))/(F3145/100)</f>
        <v>#N/A</v>
      </c>
      <c r="Z3145" s="55" t="e">
        <f t="shared" ref="Z3145" si="5427">U3145*0.5+U3146*0.5</f>
        <v>#N/A</v>
      </c>
      <c r="AA3145" s="55" t="e">
        <f t="shared" ref="AA3145:AA3146" si="5428">J3145/Y3145</f>
        <v>#N/A</v>
      </c>
      <c r="AB3145" s="336" t="e">
        <f t="shared" ref="AB3145:AB3146" si="5429">X3145/(Y3145-J3145)</f>
        <v>#N/A</v>
      </c>
      <c r="AC3145" s="223" t="e">
        <f ca="1">INDEX(FGA_COEFFS,1,1)+Z3145*INDEX(FGA_COEFFS,1,2)+Y3145*INDEX(FGA_COEFFS,1,3)+R3145*INDEX(FGA_COEFFS,1,4)+Q3146*INDEX(FGA_COEFFS,1,5)+S3145*INDEX(FGA_COEFFS,1,6)+T3146*INDEX(FGA_COEFFS,1,7)+M3146*INDEX(FGA_COEFFS,1,8)+Y3149*Y3150</f>
        <v>#N/A</v>
      </c>
      <c r="AD3145" s="223" t="e">
        <f ca="1">INDEX(THREEPTA_COEFFS,1,1)+AC3145*INDEX(THREEPTA_COEFFS,1,2)+J3145*INDEX(THREEPTA_COEFFS,1,3)+AA3145*INDEX(THREEPTA_COEFFS,1,4)+K3145*INDEX(THREEPTA_COEFFS,1,5)+L3146*INDEX(THREEPTA_COEFFS,1,6)+Z3149*Z3150</f>
        <v>#N/A</v>
      </c>
      <c r="AE3145" s="223" t="e">
        <f ca="1">INDEX(THREEPTPCT_COEFFS,1,1)+K3145*INDEX(THREEPTPCT_COEFFS,1,2)+L3146*INDEX(THREEPTPCT_COEFFS,1,3)+AA3149*AA3150</f>
        <v>#N/A</v>
      </c>
      <c r="AF3145" s="55" t="e">
        <f t="shared" ref="AF3145:AF3146" ca="1" si="5430">AC3145-AD3145</f>
        <v>#N/A</v>
      </c>
      <c r="AG3145" s="223" t="e">
        <f ca="1">INDEX(TWOPTPCT_COEFFS,1,1)+AB3145*INDEX(TWOPTPCT_COEFFS,1,2)+I3146*INDEX(TWOPTPCT_COEFFS,1,3)+G3146*INDEX(TWOPTPCT_COEFFS,1,4)+L3146*INDEX(TWOPTPCT_COEFFS,1,5)+AB3149*AB3150</f>
        <v>#N/A</v>
      </c>
      <c r="AH3145" s="223" t="e">
        <f ca="1">INDEX(FTA_COEFFS,1,1)+O3145*INDEX(FTA_COEFFS,1,2)+N3146*INDEX(FTA_COEFFS,1,3)+(Q3145+R3145)*INDEX(FTA_COEFFS,1,4)+(Q3146+R3146)*INDEX(FTA_COEFFS,1,5)+M3146*INDEX(FTA_COEFFS,1,6)+AC3149*AC3150</f>
        <v>#N/A</v>
      </c>
      <c r="AI3145" s="223" t="e">
        <f ca="1">INDEX(FTPCT_COEFFS,1,1)+P3145*INDEX(FTPCT_COEFFS,1,2)+F3145*INDEX(FTPCT_COEFFS,1,3)+G3146*INDEX(FTPCT_COEFFS,1,4)+AD3149*AD3150</f>
        <v>#N/A</v>
      </c>
      <c r="AJ3145" s="338" t="e">
        <f t="shared" ref="AJ3145:AJ3146" ca="1" si="5431">AD3145*AE3145/100+AF3145*AG3145+AH3145*AI3145/100</f>
        <v>#N/A</v>
      </c>
      <c r="AK3145" s="55"/>
      <c r="AL3145" s="55"/>
      <c r="AM3145" s="55"/>
      <c r="AN3145" s="55"/>
      <c r="AO3145" s="55"/>
      <c r="AP3145" s="55"/>
      <c r="AQ3145" s="55"/>
      <c r="AR3145" s="55"/>
    </row>
    <row r="3146" spans="1:45" x14ac:dyDescent="0.3">
      <c r="B3146" s="54" t="s">
        <v>175</v>
      </c>
      <c r="C3146" s="54">
        <f>C3139</f>
        <v>0</v>
      </c>
      <c r="D3146" s="56" t="e">
        <f t="shared" ca="1" si="5423"/>
        <v>#N/A</v>
      </c>
      <c r="E3146" s="52" t="e">
        <f t="shared" ref="E3146:W3146" si="5432">E3139</f>
        <v>#N/A</v>
      </c>
      <c r="F3146" s="52" t="e">
        <f t="shared" si="5432"/>
        <v>#N/A</v>
      </c>
      <c r="G3146" s="52" t="e">
        <f t="shared" si="5432"/>
        <v>#N/A</v>
      </c>
      <c r="H3146" s="52" t="e">
        <f t="shared" si="5432"/>
        <v>#N/A</v>
      </c>
      <c r="I3146" s="52" t="e">
        <f t="shared" si="5432"/>
        <v>#N/A</v>
      </c>
      <c r="J3146" s="52" t="e">
        <f t="shared" si="5432"/>
        <v>#N/A</v>
      </c>
      <c r="K3146" s="52" t="e">
        <f t="shared" si="5432"/>
        <v>#N/A</v>
      </c>
      <c r="L3146" s="52" t="e">
        <f t="shared" si="5432"/>
        <v>#N/A</v>
      </c>
      <c r="M3146" s="52" t="e">
        <f t="shared" si="5432"/>
        <v>#N/A</v>
      </c>
      <c r="N3146" s="52" t="e">
        <f t="shared" si="5432"/>
        <v>#N/A</v>
      </c>
      <c r="O3146" s="52" t="e">
        <f t="shared" si="5432"/>
        <v>#N/A</v>
      </c>
      <c r="P3146" s="52" t="e">
        <f t="shared" si="5432"/>
        <v>#N/A</v>
      </c>
      <c r="Q3146" s="52" t="e">
        <f t="shared" si="5432"/>
        <v>#N/A</v>
      </c>
      <c r="R3146" s="52" t="e">
        <f t="shared" si="5432"/>
        <v>#N/A</v>
      </c>
      <c r="S3146" s="52" t="e">
        <f t="shared" si="5432"/>
        <v>#N/A</v>
      </c>
      <c r="T3146" s="52" t="e">
        <f t="shared" si="5432"/>
        <v>#N/A</v>
      </c>
      <c r="U3146" s="52" t="e">
        <f t="shared" si="5432"/>
        <v>#N/A</v>
      </c>
      <c r="V3146" s="52" t="e">
        <f t="shared" si="5432"/>
        <v>#N/A</v>
      </c>
      <c r="W3146" s="52" t="e">
        <f t="shared" si="5432"/>
        <v>#N/A</v>
      </c>
      <c r="X3146" s="55" t="e">
        <f t="shared" si="5425"/>
        <v>#N/A</v>
      </c>
      <c r="Y3146" s="55" t="e">
        <f t="shared" si="5426"/>
        <v>#N/A</v>
      </c>
      <c r="Z3146" s="55" t="e">
        <f t="shared" ref="Z3146" si="5433">Z3145</f>
        <v>#N/A</v>
      </c>
      <c r="AA3146" s="55" t="e">
        <f t="shared" si="5428"/>
        <v>#N/A</v>
      </c>
      <c r="AB3146" s="336" t="e">
        <f t="shared" si="5429"/>
        <v>#N/A</v>
      </c>
      <c r="AC3146" s="223" t="e">
        <f ca="1">INDEX(FGA_COEFFS,1,1)+Z3146*INDEX(FGA_COEFFS,1,2)+Y3146*INDEX(FGA_COEFFS,1,3)+R3146*INDEX(FGA_COEFFS,1,4)+Q3145*INDEX(FGA_COEFFS,1,5)+S3146*INDEX(FGA_COEFFS,1,6)+T3145*INDEX(FGA_COEFFS,1,7)+M3145*INDEX(FGA_COEFFS,1,8)+Y3149*Y3151</f>
        <v>#N/A</v>
      </c>
      <c r="AD3146" s="223" t="e">
        <f ca="1">INDEX(THREEPTA_COEFFS,1,1)+AC3146*INDEX(THREEPTA_COEFFS,1,2)+J3146*INDEX(THREEPTA_COEFFS,1,3)+AA3146*INDEX(THREEPTA_COEFFS,1,4)+K3146*INDEX(THREEPTA_COEFFS,1,5)+L3145*INDEX(THREEPTA_COEFFS,1,6)+Z3149*Z3151</f>
        <v>#N/A</v>
      </c>
      <c r="AE3146" s="223" t="e">
        <f ca="1">INDEX(THREEPTPCT_COEFFS,1,1)+K3146*INDEX(THREEPTPCT_COEFFS,1,2)+L3145*INDEX(THREEPTPCT_COEFFS,1,3)+AA3149*AA3151</f>
        <v>#N/A</v>
      </c>
      <c r="AF3146" s="55" t="e">
        <f t="shared" ca="1" si="5430"/>
        <v>#N/A</v>
      </c>
      <c r="AG3146" s="223" t="e">
        <f ca="1">INDEX(TWOPTPCT_COEFFS,1,1)+AB3146*INDEX(TWOPTPCT_COEFFS,1,2)+I3145*INDEX(TWOPTPCT_COEFFS,1,3)+G3145*INDEX(TWOPTPCT_COEFFS,1,4)+L3145*INDEX(TWOPTPCT_COEFFS,1,5)+AB3149*AB3151</f>
        <v>#N/A</v>
      </c>
      <c r="AH3146" s="223" t="e">
        <f ca="1">INDEX(FTA_COEFFS,1,1)+O3146*INDEX(FTA_COEFFS,1,2)+N3145*INDEX(FTA_COEFFS,1,3)+(Q3146+R3146)*INDEX(FTA_COEFFS,1,4)+(Q3145+R3145)*INDEX(FTA_COEFFS,1,5)+M3145*INDEX(FTA_COEFFS,1,6)+AC3149*AC3151</f>
        <v>#N/A</v>
      </c>
      <c r="AI3146" s="223" t="e">
        <f ca="1">INDEX(FTPCT_COEFFS,1,1)+P3146*INDEX(FTPCT_COEFFS,1,2)+F3146*INDEX(FTPCT_COEFFS,1,3)+G3145*INDEX(FTPCT_COEFFS,1,4)+AD3149*AD3151</f>
        <v>#N/A</v>
      </c>
      <c r="AJ3146" s="338" t="e">
        <f t="shared" ca="1" si="5431"/>
        <v>#N/A</v>
      </c>
      <c r="AK3146" s="55"/>
      <c r="AL3146" s="55"/>
      <c r="AM3146" s="55"/>
      <c r="AN3146" s="55"/>
      <c r="AO3146" s="55"/>
      <c r="AP3146" s="55"/>
      <c r="AQ3146" s="55"/>
      <c r="AR3146" s="55"/>
    </row>
    <row r="3147" spans="1:45" x14ac:dyDescent="0.3">
      <c r="A3147" s="54" t="e">
        <f ca="1">IF(D3145&gt;(D3146+(AVERAGE(V3145,W3145)-AVERAGE(V3146,W3146))/2)+2.5,C3145,IF(D3146&gt;(D3145+(AVERAGE(V3146,W3146)-AVERAGE(V3145,W3145))/2)+2.5,C3146,"Close"))</f>
        <v>#N/A</v>
      </c>
      <c r="B3147" s="64" t="e">
        <f ca="1">IF(D3146&gt;D3145,C3146,C3145)</f>
        <v>#N/A</v>
      </c>
      <c r="D3147" s="56"/>
      <c r="X3147" s="55"/>
      <c r="Y3147" s="55"/>
      <c r="Z3147" s="55"/>
      <c r="AA3147" s="55"/>
      <c r="AB3147" s="55"/>
      <c r="AC3147" s="337"/>
      <c r="AD3147" s="337"/>
      <c r="AE3147" s="337"/>
      <c r="AF3147" s="337"/>
      <c r="AG3147" s="337"/>
      <c r="AH3147" s="337"/>
      <c r="AI3147" s="337"/>
      <c r="AJ3147" s="337"/>
      <c r="AK3147" s="337"/>
      <c r="AL3147" s="337"/>
      <c r="AM3147" s="55"/>
      <c r="AN3147" s="55"/>
      <c r="AO3147" s="55"/>
      <c r="AP3147" s="55"/>
      <c r="AQ3147" s="55"/>
      <c r="AR3147" s="55"/>
      <c r="AS3147" s="55"/>
    </row>
    <row r="3148" spans="1:45" x14ac:dyDescent="0.3">
      <c r="X3148" s="54" t="s">
        <v>1305</v>
      </c>
      <c r="Y3148" s="54" t="s">
        <v>128</v>
      </c>
      <c r="Z3148" s="54" t="s">
        <v>157</v>
      </c>
      <c r="AA3148" s="54" t="s">
        <v>151</v>
      </c>
      <c r="AB3148" s="54" t="s">
        <v>1327</v>
      </c>
      <c r="AC3148" s="54" t="s">
        <v>129</v>
      </c>
      <c r="AD3148" s="54" t="s">
        <v>116</v>
      </c>
      <c r="AE3148" s="54"/>
      <c r="AF3148" s="54"/>
      <c r="AG3148" s="54"/>
      <c r="AH3148" s="54"/>
      <c r="AI3148" s="54"/>
      <c r="AJ3148" s="54"/>
      <c r="AK3148" s="54"/>
      <c r="AL3148" s="54"/>
      <c r="AM3148" s="54"/>
      <c r="AN3148" s="54"/>
      <c r="AO3148" s="54"/>
      <c r="AP3148" s="54"/>
      <c r="AQ3148" s="54"/>
      <c r="AR3148" s="54"/>
      <c r="AS3148" s="54"/>
    </row>
    <row r="3149" spans="1:45" x14ac:dyDescent="0.3">
      <c r="X3149" s="54"/>
      <c r="Y3149" s="54">
        <f t="shared" ref="Y3149:AD3149" si="5434">Y3142</f>
        <v>6.4436999999999998</v>
      </c>
      <c r="Z3149" s="54">
        <f t="shared" si="5434"/>
        <v>4.9371</v>
      </c>
      <c r="AA3149" s="54">
        <f t="shared" si="5434"/>
        <v>11.350300000000001</v>
      </c>
      <c r="AB3149" s="54">
        <f t="shared" si="5434"/>
        <v>7.1900000000000006E-2</v>
      </c>
      <c r="AC3149" s="54">
        <f t="shared" si="5434"/>
        <v>6.2766000000000002</v>
      </c>
      <c r="AD3149" s="54">
        <f t="shared" si="5434"/>
        <v>11.042999999999999</v>
      </c>
      <c r="AE3149" s="54"/>
      <c r="AF3149" s="336"/>
      <c r="AG3149" s="336"/>
      <c r="AH3149" s="336"/>
      <c r="AI3149" s="54"/>
      <c r="AJ3149" s="54"/>
      <c r="AK3149" s="54"/>
      <c r="AL3149" s="54"/>
      <c r="AM3149" s="54"/>
      <c r="AN3149" s="54"/>
      <c r="AO3149" s="54"/>
      <c r="AP3149" s="54"/>
      <c r="AQ3149" s="54"/>
      <c r="AR3149" s="54"/>
      <c r="AS3149" s="54"/>
    </row>
    <row r="3150" spans="1:45" x14ac:dyDescent="0.3">
      <c r="D3150" s="56"/>
      <c r="X3150" s="336"/>
      <c r="Y3150" s="336">
        <f t="shared" ca="1" si="5410"/>
        <v>6.6618732498266581E-3</v>
      </c>
      <c r="Z3150" s="336">
        <f t="shared" ca="1" si="5410"/>
        <v>0.37398298466083341</v>
      </c>
      <c r="AA3150" s="336">
        <f t="shared" ca="1" si="5410"/>
        <v>1.3888198970797672</v>
      </c>
      <c r="AB3150" s="336">
        <f t="shared" ca="1" si="5410"/>
        <v>-1.1167266603262231</v>
      </c>
      <c r="AC3150" s="336">
        <f t="shared" ca="1" si="5410"/>
        <v>-2.2389564337225231E-2</v>
      </c>
      <c r="AD3150" s="336">
        <f t="shared" ca="1" si="5410"/>
        <v>1.1681126613402149</v>
      </c>
      <c r="AE3150" s="336"/>
      <c r="AF3150" s="336"/>
      <c r="AG3150" s="336"/>
      <c r="AH3150" s="336"/>
      <c r="AI3150" s="54"/>
      <c r="AJ3150" s="54"/>
      <c r="AK3150" s="54"/>
      <c r="AL3150" s="336"/>
      <c r="AM3150" s="336"/>
      <c r="AN3150" s="336"/>
      <c r="AO3150" s="336"/>
      <c r="AP3150" s="54"/>
      <c r="AQ3150" s="336"/>
      <c r="AR3150" s="336"/>
      <c r="AS3150" s="336"/>
    </row>
    <row r="3151" spans="1:45" x14ac:dyDescent="0.3">
      <c r="C3151" s="54"/>
      <c r="D3151" s="56"/>
      <c r="Y3151" s="336">
        <f t="shared" ca="1" si="5410"/>
        <v>-1.4997491772847544</v>
      </c>
      <c r="Z3151" s="336">
        <f t="shared" ca="1" si="5410"/>
        <v>1.0405524391163663</v>
      </c>
      <c r="AA3151" s="336">
        <f t="shared" ca="1" si="5410"/>
        <v>-0.6522800394405277</v>
      </c>
      <c r="AB3151" s="336">
        <f t="shared" ca="1" si="5410"/>
        <v>9.0825142869601486E-2</v>
      </c>
      <c r="AC3151" s="336">
        <f t="shared" ca="1" si="5410"/>
        <v>0.98611361870763981</v>
      </c>
      <c r="AD3151" s="336">
        <f t="shared" ca="1" si="5410"/>
        <v>0.73689085056173631</v>
      </c>
      <c r="AE3151" s="55"/>
      <c r="AF3151" s="55"/>
      <c r="AG3151" s="55"/>
      <c r="AH3151" s="55"/>
      <c r="AI3151" s="55"/>
      <c r="AJ3151" s="55"/>
      <c r="AK3151" s="55"/>
      <c r="AL3151" s="55"/>
      <c r="AM3151" s="55"/>
      <c r="AN3151" s="55"/>
      <c r="AO3151" s="55"/>
      <c r="AP3151" s="55"/>
      <c r="AQ3151" s="55"/>
      <c r="AR3151" s="55"/>
      <c r="AS3151" s="55"/>
    </row>
    <row r="3152" spans="1:45" x14ac:dyDescent="0.3">
      <c r="B3152" s="54" t="s">
        <v>172</v>
      </c>
      <c r="C3152" s="53">
        <f>C3145</f>
        <v>0</v>
      </c>
      <c r="D3152" s="56" t="e">
        <f t="shared" ref="D3152:D3153" ca="1" si="5435">AJ3152</f>
        <v>#N/A</v>
      </c>
      <c r="E3152" s="52" t="e">
        <f t="shared" ref="E3152:W3152" si="5436">E3145</f>
        <v>#N/A</v>
      </c>
      <c r="F3152" s="52" t="e">
        <f t="shared" si="5436"/>
        <v>#N/A</v>
      </c>
      <c r="G3152" s="52" t="e">
        <f t="shared" si="5436"/>
        <v>#N/A</v>
      </c>
      <c r="H3152" s="52" t="e">
        <f t="shared" si="5436"/>
        <v>#N/A</v>
      </c>
      <c r="I3152" s="52" t="e">
        <f t="shared" si="5436"/>
        <v>#N/A</v>
      </c>
      <c r="J3152" s="52" t="e">
        <f t="shared" si="5436"/>
        <v>#N/A</v>
      </c>
      <c r="K3152" s="52" t="e">
        <f t="shared" si="5436"/>
        <v>#N/A</v>
      </c>
      <c r="L3152" s="52" t="e">
        <f t="shared" si="5436"/>
        <v>#N/A</v>
      </c>
      <c r="M3152" s="52" t="e">
        <f t="shared" si="5436"/>
        <v>#N/A</v>
      </c>
      <c r="N3152" s="52" t="e">
        <f t="shared" si="5436"/>
        <v>#N/A</v>
      </c>
      <c r="O3152" s="52" t="e">
        <f t="shared" si="5436"/>
        <v>#N/A</v>
      </c>
      <c r="P3152" s="52" t="e">
        <f t="shared" si="5436"/>
        <v>#N/A</v>
      </c>
      <c r="Q3152" s="52" t="e">
        <f t="shared" si="5436"/>
        <v>#N/A</v>
      </c>
      <c r="R3152" s="52" t="e">
        <f t="shared" si="5436"/>
        <v>#N/A</v>
      </c>
      <c r="S3152" s="52" t="e">
        <f t="shared" si="5436"/>
        <v>#N/A</v>
      </c>
      <c r="T3152" s="52" t="e">
        <f t="shared" si="5436"/>
        <v>#N/A</v>
      </c>
      <c r="U3152" s="52" t="e">
        <f t="shared" si="5436"/>
        <v>#N/A</v>
      </c>
      <c r="V3152" s="52" t="e">
        <f t="shared" si="5436"/>
        <v>#N/A</v>
      </c>
      <c r="W3152" s="52" t="e">
        <f t="shared" si="5436"/>
        <v>#N/A</v>
      </c>
      <c r="X3152" s="55" t="e">
        <f t="shared" ref="X3152:X3153" si="5437">(H3152-(O3152*P3152)/100-3*(J3152*K3152)/100)/2</f>
        <v>#N/A</v>
      </c>
      <c r="Y3152" s="55" t="e">
        <f t="shared" ref="Y3152:Y3153" si="5438">SUM(X3152,(J3152*K3152/100))/(F3152/100)</f>
        <v>#N/A</v>
      </c>
      <c r="Z3152" s="55" t="e">
        <f t="shared" ref="Z3152" si="5439">U3152*0.5+U3153*0.5</f>
        <v>#N/A</v>
      </c>
      <c r="AA3152" s="55" t="e">
        <f t="shared" ref="AA3152:AA3153" si="5440">J3152/Y3152</f>
        <v>#N/A</v>
      </c>
      <c r="AB3152" s="336" t="e">
        <f t="shared" ref="AB3152:AB3153" si="5441">X3152/(Y3152-J3152)</f>
        <v>#N/A</v>
      </c>
      <c r="AC3152" s="223" t="e">
        <f ca="1">INDEX(FGA_COEFFS,1,1)+Z3152*INDEX(FGA_COEFFS,1,2)+Y3152*INDEX(FGA_COEFFS,1,3)+R3152*INDEX(FGA_COEFFS,1,4)+Q3153*INDEX(FGA_COEFFS,1,5)+S3152*INDEX(FGA_COEFFS,1,6)+T3153*INDEX(FGA_COEFFS,1,7)+M3153*INDEX(FGA_COEFFS,1,8)+Y3156*Y3157</f>
        <v>#N/A</v>
      </c>
      <c r="AD3152" s="223" t="e">
        <f ca="1">INDEX(THREEPTA_COEFFS,1,1)+AC3152*INDEX(THREEPTA_COEFFS,1,2)+J3152*INDEX(THREEPTA_COEFFS,1,3)+AA3152*INDEX(THREEPTA_COEFFS,1,4)+K3152*INDEX(THREEPTA_COEFFS,1,5)+L3153*INDEX(THREEPTA_COEFFS,1,6)+Z3156*Z3157</f>
        <v>#N/A</v>
      </c>
      <c r="AE3152" s="223" t="e">
        <f ca="1">INDEX(THREEPTPCT_COEFFS,1,1)+K3152*INDEX(THREEPTPCT_COEFFS,1,2)+L3153*INDEX(THREEPTPCT_COEFFS,1,3)+AA3156*AA3157</f>
        <v>#N/A</v>
      </c>
      <c r="AF3152" s="55" t="e">
        <f t="shared" ref="AF3152:AF3153" ca="1" si="5442">AC3152-AD3152</f>
        <v>#N/A</v>
      </c>
      <c r="AG3152" s="223" t="e">
        <f ca="1">INDEX(TWOPTPCT_COEFFS,1,1)+AB3152*INDEX(TWOPTPCT_COEFFS,1,2)+I3153*INDEX(TWOPTPCT_COEFFS,1,3)+G3153*INDEX(TWOPTPCT_COEFFS,1,4)+L3153*INDEX(TWOPTPCT_COEFFS,1,5)+AB3156*AB3157</f>
        <v>#N/A</v>
      </c>
      <c r="AH3152" s="223" t="e">
        <f ca="1">INDEX(FTA_COEFFS,1,1)+O3152*INDEX(FTA_COEFFS,1,2)+N3153*INDEX(FTA_COEFFS,1,3)+(Q3152+R3152)*INDEX(FTA_COEFFS,1,4)+(Q3153+R3153)*INDEX(FTA_COEFFS,1,5)+M3153*INDEX(FTA_COEFFS,1,6)+AC3156*AC3157</f>
        <v>#N/A</v>
      </c>
      <c r="AI3152" s="223" t="e">
        <f ca="1">INDEX(FTPCT_COEFFS,1,1)+P3152*INDEX(FTPCT_COEFFS,1,2)+F3152*INDEX(FTPCT_COEFFS,1,3)+G3153*INDEX(FTPCT_COEFFS,1,4)+AD3156*AD3157</f>
        <v>#N/A</v>
      </c>
      <c r="AJ3152" s="338" t="e">
        <f t="shared" ref="AJ3152:AJ3153" ca="1" si="5443">AD3152*AE3152/100+AF3152*AG3152+AH3152*AI3152/100</f>
        <v>#N/A</v>
      </c>
      <c r="AK3152" s="55"/>
      <c r="AL3152" s="55"/>
      <c r="AM3152" s="55"/>
      <c r="AN3152" s="55"/>
      <c r="AO3152" s="55"/>
      <c r="AP3152" s="55"/>
      <c r="AQ3152" s="55"/>
      <c r="AR3152" s="55"/>
    </row>
    <row r="3153" spans="1:45" x14ac:dyDescent="0.3">
      <c r="B3153" s="54" t="s">
        <v>175</v>
      </c>
      <c r="C3153" s="54">
        <f>C3146</f>
        <v>0</v>
      </c>
      <c r="D3153" s="56" t="e">
        <f t="shared" ca="1" si="5435"/>
        <v>#N/A</v>
      </c>
      <c r="E3153" s="52" t="e">
        <f t="shared" ref="E3153:W3153" si="5444">E3146</f>
        <v>#N/A</v>
      </c>
      <c r="F3153" s="52" t="e">
        <f t="shared" si="5444"/>
        <v>#N/A</v>
      </c>
      <c r="G3153" s="52" t="e">
        <f t="shared" si="5444"/>
        <v>#N/A</v>
      </c>
      <c r="H3153" s="52" t="e">
        <f t="shared" si="5444"/>
        <v>#N/A</v>
      </c>
      <c r="I3153" s="52" t="e">
        <f t="shared" si="5444"/>
        <v>#N/A</v>
      </c>
      <c r="J3153" s="52" t="e">
        <f t="shared" si="5444"/>
        <v>#N/A</v>
      </c>
      <c r="K3153" s="52" t="e">
        <f t="shared" si="5444"/>
        <v>#N/A</v>
      </c>
      <c r="L3153" s="52" t="e">
        <f t="shared" si="5444"/>
        <v>#N/A</v>
      </c>
      <c r="M3153" s="52" t="e">
        <f t="shared" si="5444"/>
        <v>#N/A</v>
      </c>
      <c r="N3153" s="52" t="e">
        <f t="shared" si="5444"/>
        <v>#N/A</v>
      </c>
      <c r="O3153" s="52" t="e">
        <f t="shared" si="5444"/>
        <v>#N/A</v>
      </c>
      <c r="P3153" s="52" t="e">
        <f t="shared" si="5444"/>
        <v>#N/A</v>
      </c>
      <c r="Q3153" s="52" t="e">
        <f t="shared" si="5444"/>
        <v>#N/A</v>
      </c>
      <c r="R3153" s="52" t="e">
        <f t="shared" si="5444"/>
        <v>#N/A</v>
      </c>
      <c r="S3153" s="52" t="e">
        <f t="shared" si="5444"/>
        <v>#N/A</v>
      </c>
      <c r="T3153" s="52" t="e">
        <f t="shared" si="5444"/>
        <v>#N/A</v>
      </c>
      <c r="U3153" s="52" t="e">
        <f t="shared" si="5444"/>
        <v>#N/A</v>
      </c>
      <c r="V3153" s="52" t="e">
        <f t="shared" si="5444"/>
        <v>#N/A</v>
      </c>
      <c r="W3153" s="52" t="e">
        <f t="shared" si="5444"/>
        <v>#N/A</v>
      </c>
      <c r="X3153" s="55" t="e">
        <f t="shared" si="5437"/>
        <v>#N/A</v>
      </c>
      <c r="Y3153" s="55" t="e">
        <f t="shared" si="5438"/>
        <v>#N/A</v>
      </c>
      <c r="Z3153" s="55" t="e">
        <f t="shared" ref="Z3153" si="5445">Z3152</f>
        <v>#N/A</v>
      </c>
      <c r="AA3153" s="55" t="e">
        <f t="shared" si="5440"/>
        <v>#N/A</v>
      </c>
      <c r="AB3153" s="336" t="e">
        <f t="shared" si="5441"/>
        <v>#N/A</v>
      </c>
      <c r="AC3153" s="223" t="e">
        <f ca="1">INDEX(FGA_COEFFS,1,1)+Z3153*INDEX(FGA_COEFFS,1,2)+Y3153*INDEX(FGA_COEFFS,1,3)+R3153*INDEX(FGA_COEFFS,1,4)+Q3152*INDEX(FGA_COEFFS,1,5)+S3153*INDEX(FGA_COEFFS,1,6)+T3152*INDEX(FGA_COEFFS,1,7)+M3152*INDEX(FGA_COEFFS,1,8)+Y3156*Y3158</f>
        <v>#N/A</v>
      </c>
      <c r="AD3153" s="223" t="e">
        <f ca="1">INDEX(THREEPTA_COEFFS,1,1)+AC3153*INDEX(THREEPTA_COEFFS,1,2)+J3153*INDEX(THREEPTA_COEFFS,1,3)+AA3153*INDEX(THREEPTA_COEFFS,1,4)+K3153*INDEX(THREEPTA_COEFFS,1,5)+L3152*INDEX(THREEPTA_COEFFS,1,6)+Z3156*Z3158</f>
        <v>#N/A</v>
      </c>
      <c r="AE3153" s="223" t="e">
        <f ca="1">INDEX(THREEPTPCT_COEFFS,1,1)+K3153*INDEX(THREEPTPCT_COEFFS,1,2)+L3152*INDEX(THREEPTPCT_COEFFS,1,3)+AA3156*AA3158</f>
        <v>#N/A</v>
      </c>
      <c r="AF3153" s="55" t="e">
        <f t="shared" ca="1" si="5442"/>
        <v>#N/A</v>
      </c>
      <c r="AG3153" s="223" t="e">
        <f ca="1">INDEX(TWOPTPCT_COEFFS,1,1)+AB3153*INDEX(TWOPTPCT_COEFFS,1,2)+I3152*INDEX(TWOPTPCT_COEFFS,1,3)+G3152*INDEX(TWOPTPCT_COEFFS,1,4)+L3152*INDEX(TWOPTPCT_COEFFS,1,5)+AB3156*AB3158</f>
        <v>#N/A</v>
      </c>
      <c r="AH3153" s="223" t="e">
        <f ca="1">INDEX(FTA_COEFFS,1,1)+O3153*INDEX(FTA_COEFFS,1,2)+N3152*INDEX(FTA_COEFFS,1,3)+(Q3153+R3153)*INDEX(FTA_COEFFS,1,4)+(Q3152+R3152)*INDEX(FTA_COEFFS,1,5)+M3152*INDEX(FTA_COEFFS,1,6)+AC3156*AC3158</f>
        <v>#N/A</v>
      </c>
      <c r="AI3153" s="223" t="e">
        <f ca="1">INDEX(FTPCT_COEFFS,1,1)+P3153*INDEX(FTPCT_COEFFS,1,2)+F3153*INDEX(FTPCT_COEFFS,1,3)+G3152*INDEX(FTPCT_COEFFS,1,4)+AD3156*AD3158</f>
        <v>#N/A</v>
      </c>
      <c r="AJ3153" s="338" t="e">
        <f t="shared" ca="1" si="5443"/>
        <v>#N/A</v>
      </c>
      <c r="AK3153" s="55"/>
      <c r="AL3153" s="55"/>
      <c r="AM3153" s="55"/>
      <c r="AN3153" s="55"/>
      <c r="AO3153" s="55"/>
      <c r="AP3153" s="55"/>
      <c r="AQ3153" s="55"/>
      <c r="AR3153" s="55"/>
    </row>
    <row r="3154" spans="1:45" x14ac:dyDescent="0.3">
      <c r="A3154" s="54" t="e">
        <f ca="1">IF(D3152&gt;(D3153+(AVERAGE(V3152,W3152)-AVERAGE(V3153,W3153))/2)+2.5,C3152,IF(D3153&gt;(D3152+(AVERAGE(V3153,W3153)-AVERAGE(V3152,W3152))/2)+2.5,C3153,"Close"))</f>
        <v>#N/A</v>
      </c>
      <c r="B3154" s="64" t="e">
        <f ca="1">IF(D3153&gt;D3152,C3153,C3152)</f>
        <v>#N/A</v>
      </c>
      <c r="D3154" s="56"/>
      <c r="X3154" s="55"/>
      <c r="Y3154" s="55"/>
      <c r="Z3154" s="55"/>
      <c r="AA3154" s="55"/>
      <c r="AB3154" s="55"/>
      <c r="AC3154" s="337"/>
      <c r="AD3154" s="337"/>
      <c r="AE3154" s="337"/>
      <c r="AF3154" s="337"/>
      <c r="AG3154" s="337"/>
      <c r="AH3154" s="337"/>
      <c r="AI3154" s="337"/>
      <c r="AJ3154" s="337"/>
      <c r="AK3154" s="337"/>
      <c r="AL3154" s="337"/>
      <c r="AM3154" s="55"/>
      <c r="AN3154" s="55"/>
      <c r="AO3154" s="55"/>
      <c r="AP3154" s="55"/>
      <c r="AQ3154" s="55"/>
      <c r="AR3154" s="55"/>
      <c r="AS3154" s="55"/>
    </row>
    <row r="3155" spans="1:45" x14ac:dyDescent="0.3">
      <c r="X3155" s="54" t="s">
        <v>1305</v>
      </c>
      <c r="Y3155" s="54" t="s">
        <v>128</v>
      </c>
      <c r="Z3155" s="54" t="s">
        <v>157</v>
      </c>
      <c r="AA3155" s="54" t="s">
        <v>151</v>
      </c>
      <c r="AB3155" s="54" t="s">
        <v>1327</v>
      </c>
      <c r="AC3155" s="54" t="s">
        <v>129</v>
      </c>
      <c r="AD3155" s="54" t="s">
        <v>116</v>
      </c>
      <c r="AE3155" s="54"/>
      <c r="AF3155" s="54"/>
      <c r="AG3155" s="54"/>
      <c r="AH3155" s="54"/>
      <c r="AI3155" s="54"/>
      <c r="AJ3155" s="54"/>
      <c r="AK3155" s="54"/>
      <c r="AL3155" s="54"/>
      <c r="AM3155" s="54"/>
      <c r="AN3155" s="54"/>
      <c r="AO3155" s="54"/>
      <c r="AP3155" s="54"/>
      <c r="AQ3155" s="54"/>
      <c r="AR3155" s="54"/>
      <c r="AS3155" s="54"/>
    </row>
    <row r="3156" spans="1:45" x14ac:dyDescent="0.3">
      <c r="X3156" s="54"/>
      <c r="Y3156" s="54">
        <f t="shared" ref="Y3156:AD3156" si="5446">Y3149</f>
        <v>6.4436999999999998</v>
      </c>
      <c r="Z3156" s="54">
        <f t="shared" si="5446"/>
        <v>4.9371</v>
      </c>
      <c r="AA3156" s="54">
        <f t="shared" si="5446"/>
        <v>11.350300000000001</v>
      </c>
      <c r="AB3156" s="54">
        <f t="shared" si="5446"/>
        <v>7.1900000000000006E-2</v>
      </c>
      <c r="AC3156" s="54">
        <f t="shared" si="5446"/>
        <v>6.2766000000000002</v>
      </c>
      <c r="AD3156" s="54">
        <f t="shared" si="5446"/>
        <v>11.042999999999999</v>
      </c>
      <c r="AE3156" s="54"/>
      <c r="AF3156" s="336"/>
      <c r="AG3156" s="336"/>
      <c r="AH3156" s="336"/>
      <c r="AI3156" s="54"/>
      <c r="AJ3156" s="54"/>
      <c r="AK3156" s="54"/>
      <c r="AL3156" s="54"/>
      <c r="AM3156" s="54"/>
      <c r="AN3156" s="54"/>
      <c r="AO3156" s="54"/>
      <c r="AP3156" s="54"/>
      <c r="AQ3156" s="54"/>
      <c r="AR3156" s="54"/>
      <c r="AS3156" s="54"/>
    </row>
    <row r="3157" spans="1:45" x14ac:dyDescent="0.3">
      <c r="D3157" s="56"/>
      <c r="X3157" s="336"/>
      <c r="Y3157" s="336">
        <f t="shared" ca="1" si="5410"/>
        <v>0.59432300102754065</v>
      </c>
      <c r="Z3157" s="336">
        <f t="shared" ca="1" si="5410"/>
        <v>-0.14139067968479815</v>
      </c>
      <c r="AA3157" s="336">
        <f t="shared" ca="1" si="5410"/>
        <v>1.1388461218976969</v>
      </c>
      <c r="AB3157" s="336">
        <f t="shared" ca="1" si="5410"/>
        <v>0.10264957981194686</v>
      </c>
      <c r="AC3157" s="336">
        <f t="shared" ca="1" si="5410"/>
        <v>7.5859661610496509E-2</v>
      </c>
      <c r="AD3157" s="336">
        <f t="shared" ca="1" si="5410"/>
        <v>0.29592690529209814</v>
      </c>
      <c r="AE3157" s="336"/>
      <c r="AF3157" s="336"/>
      <c r="AG3157" s="336"/>
      <c r="AH3157" s="336"/>
      <c r="AI3157" s="54"/>
      <c r="AJ3157" s="54"/>
      <c r="AK3157" s="54"/>
      <c r="AL3157" s="336"/>
      <c r="AM3157" s="336"/>
      <c r="AN3157" s="336"/>
      <c r="AO3157" s="336"/>
      <c r="AP3157" s="54"/>
      <c r="AQ3157" s="336"/>
      <c r="AR3157" s="336"/>
      <c r="AS3157" s="336"/>
    </row>
    <row r="3158" spans="1:45" x14ac:dyDescent="0.3">
      <c r="C3158" s="54"/>
      <c r="D3158" s="56"/>
      <c r="Y3158" s="336">
        <f t="shared" ca="1" si="5410"/>
        <v>0.3808547780812665</v>
      </c>
      <c r="Z3158" s="336">
        <f t="shared" ca="1" si="5410"/>
        <v>2.8645772630690992E-3</v>
      </c>
      <c r="AA3158" s="336">
        <f t="shared" ca="1" si="5410"/>
        <v>-3.4002694406940507E-3</v>
      </c>
      <c r="AB3158" s="336">
        <f t="shared" ca="1" si="5410"/>
        <v>0.88527502902872035</v>
      </c>
      <c r="AC3158" s="336">
        <f t="shared" ca="1" si="5410"/>
        <v>0.89366107798149375</v>
      </c>
      <c r="AD3158" s="336">
        <f t="shared" ca="1" si="5410"/>
        <v>-5.5377328986967261E-2</v>
      </c>
      <c r="AE3158" s="55"/>
      <c r="AF3158" s="55"/>
      <c r="AG3158" s="55"/>
      <c r="AH3158" s="55"/>
      <c r="AI3158" s="55"/>
      <c r="AJ3158" s="55"/>
      <c r="AK3158" s="55"/>
      <c r="AL3158" s="55"/>
      <c r="AM3158" s="55"/>
      <c r="AN3158" s="55"/>
      <c r="AO3158" s="55"/>
      <c r="AP3158" s="55"/>
      <c r="AQ3158" s="55"/>
      <c r="AR3158" s="55"/>
      <c r="AS3158" s="55"/>
    </row>
    <row r="3159" spans="1:45" x14ac:dyDescent="0.3">
      <c r="B3159" s="54" t="s">
        <v>172</v>
      </c>
      <c r="C3159" s="53">
        <f>C3152</f>
        <v>0</v>
      </c>
      <c r="D3159" s="56" t="e">
        <f t="shared" ref="D3159:D3160" ca="1" si="5447">AJ3159</f>
        <v>#N/A</v>
      </c>
      <c r="E3159" s="52" t="e">
        <f t="shared" ref="E3159:W3159" si="5448">E3152</f>
        <v>#N/A</v>
      </c>
      <c r="F3159" s="52" t="e">
        <f t="shared" si="5448"/>
        <v>#N/A</v>
      </c>
      <c r="G3159" s="52" t="e">
        <f t="shared" si="5448"/>
        <v>#N/A</v>
      </c>
      <c r="H3159" s="52" t="e">
        <f t="shared" si="5448"/>
        <v>#N/A</v>
      </c>
      <c r="I3159" s="52" t="e">
        <f t="shared" si="5448"/>
        <v>#N/A</v>
      </c>
      <c r="J3159" s="52" t="e">
        <f t="shared" si="5448"/>
        <v>#N/A</v>
      </c>
      <c r="K3159" s="52" t="e">
        <f t="shared" si="5448"/>
        <v>#N/A</v>
      </c>
      <c r="L3159" s="52" t="e">
        <f t="shared" si="5448"/>
        <v>#N/A</v>
      </c>
      <c r="M3159" s="52" t="e">
        <f t="shared" si="5448"/>
        <v>#N/A</v>
      </c>
      <c r="N3159" s="52" t="e">
        <f t="shared" si="5448"/>
        <v>#N/A</v>
      </c>
      <c r="O3159" s="52" t="e">
        <f t="shared" si="5448"/>
        <v>#N/A</v>
      </c>
      <c r="P3159" s="52" t="e">
        <f t="shared" si="5448"/>
        <v>#N/A</v>
      </c>
      <c r="Q3159" s="52" t="e">
        <f t="shared" si="5448"/>
        <v>#N/A</v>
      </c>
      <c r="R3159" s="52" t="e">
        <f t="shared" si="5448"/>
        <v>#N/A</v>
      </c>
      <c r="S3159" s="52" t="e">
        <f t="shared" si="5448"/>
        <v>#N/A</v>
      </c>
      <c r="T3159" s="52" t="e">
        <f t="shared" si="5448"/>
        <v>#N/A</v>
      </c>
      <c r="U3159" s="52" t="e">
        <f t="shared" si="5448"/>
        <v>#N/A</v>
      </c>
      <c r="V3159" s="52" t="e">
        <f t="shared" si="5448"/>
        <v>#N/A</v>
      </c>
      <c r="W3159" s="52" t="e">
        <f t="shared" si="5448"/>
        <v>#N/A</v>
      </c>
      <c r="X3159" s="55" t="e">
        <f t="shared" ref="X3159:X3160" si="5449">(H3159-(O3159*P3159)/100-3*(J3159*K3159)/100)/2</f>
        <v>#N/A</v>
      </c>
      <c r="Y3159" s="55" t="e">
        <f t="shared" ref="Y3159:Y3160" si="5450">SUM(X3159,(J3159*K3159/100))/(F3159/100)</f>
        <v>#N/A</v>
      </c>
      <c r="Z3159" s="55" t="e">
        <f t="shared" ref="Z3159" si="5451">U3159*0.5+U3160*0.5</f>
        <v>#N/A</v>
      </c>
      <c r="AA3159" s="55" t="e">
        <f t="shared" ref="AA3159:AA3160" si="5452">J3159/Y3159</f>
        <v>#N/A</v>
      </c>
      <c r="AB3159" s="336" t="e">
        <f t="shared" ref="AB3159:AB3160" si="5453">X3159/(Y3159-J3159)</f>
        <v>#N/A</v>
      </c>
      <c r="AC3159" s="223" t="e">
        <f ca="1">INDEX(FGA_COEFFS,1,1)+Z3159*INDEX(FGA_COEFFS,1,2)+Y3159*INDEX(FGA_COEFFS,1,3)+R3159*INDEX(FGA_COEFFS,1,4)+Q3160*INDEX(FGA_COEFFS,1,5)+S3159*INDEX(FGA_COEFFS,1,6)+T3160*INDEX(FGA_COEFFS,1,7)+M3160*INDEX(FGA_COEFFS,1,8)+Y3163*Y3164</f>
        <v>#N/A</v>
      </c>
      <c r="AD3159" s="223" t="e">
        <f ca="1">INDEX(THREEPTA_COEFFS,1,1)+AC3159*INDEX(THREEPTA_COEFFS,1,2)+J3159*INDEX(THREEPTA_COEFFS,1,3)+AA3159*INDEX(THREEPTA_COEFFS,1,4)+K3159*INDEX(THREEPTA_COEFFS,1,5)+L3160*INDEX(THREEPTA_COEFFS,1,6)+Z3163*Z3164</f>
        <v>#N/A</v>
      </c>
      <c r="AE3159" s="223" t="e">
        <f ca="1">INDEX(THREEPTPCT_COEFFS,1,1)+K3159*INDEX(THREEPTPCT_COEFFS,1,2)+L3160*INDEX(THREEPTPCT_COEFFS,1,3)+AA3163*AA3164</f>
        <v>#N/A</v>
      </c>
      <c r="AF3159" s="55" t="e">
        <f t="shared" ref="AF3159:AF3160" ca="1" si="5454">AC3159-AD3159</f>
        <v>#N/A</v>
      </c>
      <c r="AG3159" s="223" t="e">
        <f ca="1">INDEX(TWOPTPCT_COEFFS,1,1)+AB3159*INDEX(TWOPTPCT_COEFFS,1,2)+I3160*INDEX(TWOPTPCT_COEFFS,1,3)+G3160*INDEX(TWOPTPCT_COEFFS,1,4)+L3160*INDEX(TWOPTPCT_COEFFS,1,5)+AB3163*AB3164</f>
        <v>#N/A</v>
      </c>
      <c r="AH3159" s="223" t="e">
        <f ca="1">INDEX(FTA_COEFFS,1,1)+O3159*INDEX(FTA_COEFFS,1,2)+N3160*INDEX(FTA_COEFFS,1,3)+(Q3159+R3159)*INDEX(FTA_COEFFS,1,4)+(Q3160+R3160)*INDEX(FTA_COEFFS,1,5)+M3160*INDEX(FTA_COEFFS,1,6)+AC3163*AC3164</f>
        <v>#N/A</v>
      </c>
      <c r="AI3159" s="223" t="e">
        <f ca="1">INDEX(FTPCT_COEFFS,1,1)+P3159*INDEX(FTPCT_COEFFS,1,2)+F3159*INDEX(FTPCT_COEFFS,1,3)+G3160*INDEX(FTPCT_COEFFS,1,4)+AD3163*AD3164</f>
        <v>#N/A</v>
      </c>
      <c r="AJ3159" s="338" t="e">
        <f t="shared" ref="AJ3159:AJ3160" ca="1" si="5455">AD3159*AE3159/100+AF3159*AG3159+AH3159*AI3159/100</f>
        <v>#N/A</v>
      </c>
      <c r="AK3159" s="55"/>
      <c r="AL3159" s="55"/>
      <c r="AM3159" s="55"/>
      <c r="AN3159" s="55"/>
      <c r="AO3159" s="55"/>
      <c r="AP3159" s="55"/>
      <c r="AQ3159" s="55"/>
      <c r="AR3159" s="55"/>
    </row>
    <row r="3160" spans="1:45" x14ac:dyDescent="0.3">
      <c r="B3160" s="54" t="s">
        <v>175</v>
      </c>
      <c r="C3160" s="54">
        <f>C3153</f>
        <v>0</v>
      </c>
      <c r="D3160" s="56" t="e">
        <f t="shared" ca="1" si="5447"/>
        <v>#N/A</v>
      </c>
      <c r="E3160" s="52" t="e">
        <f t="shared" ref="E3160:W3160" si="5456">E3153</f>
        <v>#N/A</v>
      </c>
      <c r="F3160" s="52" t="e">
        <f t="shared" si="5456"/>
        <v>#N/A</v>
      </c>
      <c r="G3160" s="52" t="e">
        <f t="shared" si="5456"/>
        <v>#N/A</v>
      </c>
      <c r="H3160" s="52" t="e">
        <f t="shared" si="5456"/>
        <v>#N/A</v>
      </c>
      <c r="I3160" s="52" t="e">
        <f t="shared" si="5456"/>
        <v>#N/A</v>
      </c>
      <c r="J3160" s="52" t="e">
        <f t="shared" si="5456"/>
        <v>#N/A</v>
      </c>
      <c r="K3160" s="52" t="e">
        <f t="shared" si="5456"/>
        <v>#N/A</v>
      </c>
      <c r="L3160" s="52" t="e">
        <f t="shared" si="5456"/>
        <v>#N/A</v>
      </c>
      <c r="M3160" s="52" t="e">
        <f t="shared" si="5456"/>
        <v>#N/A</v>
      </c>
      <c r="N3160" s="52" t="e">
        <f t="shared" si="5456"/>
        <v>#N/A</v>
      </c>
      <c r="O3160" s="52" t="e">
        <f t="shared" si="5456"/>
        <v>#N/A</v>
      </c>
      <c r="P3160" s="52" t="e">
        <f t="shared" si="5456"/>
        <v>#N/A</v>
      </c>
      <c r="Q3160" s="52" t="e">
        <f t="shared" si="5456"/>
        <v>#N/A</v>
      </c>
      <c r="R3160" s="52" t="e">
        <f t="shared" si="5456"/>
        <v>#N/A</v>
      </c>
      <c r="S3160" s="52" t="e">
        <f t="shared" si="5456"/>
        <v>#N/A</v>
      </c>
      <c r="T3160" s="52" t="e">
        <f t="shared" si="5456"/>
        <v>#N/A</v>
      </c>
      <c r="U3160" s="52" t="e">
        <f t="shared" si="5456"/>
        <v>#N/A</v>
      </c>
      <c r="V3160" s="52" t="e">
        <f t="shared" si="5456"/>
        <v>#N/A</v>
      </c>
      <c r="W3160" s="52" t="e">
        <f t="shared" si="5456"/>
        <v>#N/A</v>
      </c>
      <c r="X3160" s="55" t="e">
        <f t="shared" si="5449"/>
        <v>#N/A</v>
      </c>
      <c r="Y3160" s="55" t="e">
        <f t="shared" si="5450"/>
        <v>#N/A</v>
      </c>
      <c r="Z3160" s="55" t="e">
        <f t="shared" ref="Z3160" si="5457">Z3159</f>
        <v>#N/A</v>
      </c>
      <c r="AA3160" s="55" t="e">
        <f t="shared" si="5452"/>
        <v>#N/A</v>
      </c>
      <c r="AB3160" s="336" t="e">
        <f t="shared" si="5453"/>
        <v>#N/A</v>
      </c>
      <c r="AC3160" s="223" t="e">
        <f ca="1">INDEX(FGA_COEFFS,1,1)+Z3160*INDEX(FGA_COEFFS,1,2)+Y3160*INDEX(FGA_COEFFS,1,3)+R3160*INDEX(FGA_COEFFS,1,4)+Q3159*INDEX(FGA_COEFFS,1,5)+S3160*INDEX(FGA_COEFFS,1,6)+T3159*INDEX(FGA_COEFFS,1,7)+M3159*INDEX(FGA_COEFFS,1,8)+Y3163*Y3165</f>
        <v>#N/A</v>
      </c>
      <c r="AD3160" s="223" t="e">
        <f ca="1">INDEX(THREEPTA_COEFFS,1,1)+AC3160*INDEX(THREEPTA_COEFFS,1,2)+J3160*INDEX(THREEPTA_COEFFS,1,3)+AA3160*INDEX(THREEPTA_COEFFS,1,4)+K3160*INDEX(THREEPTA_COEFFS,1,5)+L3159*INDEX(THREEPTA_COEFFS,1,6)+Z3163*Z3165</f>
        <v>#N/A</v>
      </c>
      <c r="AE3160" s="223" t="e">
        <f ca="1">INDEX(THREEPTPCT_COEFFS,1,1)+K3160*INDEX(THREEPTPCT_COEFFS,1,2)+L3159*INDEX(THREEPTPCT_COEFFS,1,3)+AA3163*AA3165</f>
        <v>#N/A</v>
      </c>
      <c r="AF3160" s="55" t="e">
        <f t="shared" ca="1" si="5454"/>
        <v>#N/A</v>
      </c>
      <c r="AG3160" s="223" t="e">
        <f ca="1">INDEX(TWOPTPCT_COEFFS,1,1)+AB3160*INDEX(TWOPTPCT_COEFFS,1,2)+I3159*INDEX(TWOPTPCT_COEFFS,1,3)+G3159*INDEX(TWOPTPCT_COEFFS,1,4)+L3159*INDEX(TWOPTPCT_COEFFS,1,5)+AB3163*AB3165</f>
        <v>#N/A</v>
      </c>
      <c r="AH3160" s="223" t="e">
        <f ca="1">INDEX(FTA_COEFFS,1,1)+O3160*INDEX(FTA_COEFFS,1,2)+N3159*INDEX(FTA_COEFFS,1,3)+(Q3160+R3160)*INDEX(FTA_COEFFS,1,4)+(Q3159+R3159)*INDEX(FTA_COEFFS,1,5)+M3159*INDEX(FTA_COEFFS,1,6)+AC3163*AC3165</f>
        <v>#N/A</v>
      </c>
      <c r="AI3160" s="223" t="e">
        <f ca="1">INDEX(FTPCT_COEFFS,1,1)+P3160*INDEX(FTPCT_COEFFS,1,2)+F3160*INDEX(FTPCT_COEFFS,1,3)+G3159*INDEX(FTPCT_COEFFS,1,4)+AD3163*AD3165</f>
        <v>#N/A</v>
      </c>
      <c r="AJ3160" s="338" t="e">
        <f t="shared" ca="1" si="5455"/>
        <v>#N/A</v>
      </c>
      <c r="AK3160" s="55"/>
      <c r="AL3160" s="55"/>
      <c r="AM3160" s="55"/>
      <c r="AN3160" s="55"/>
      <c r="AO3160" s="55"/>
      <c r="AP3160" s="55"/>
      <c r="AQ3160" s="55"/>
      <c r="AR3160" s="55"/>
    </row>
    <row r="3161" spans="1:45" x14ac:dyDescent="0.3">
      <c r="A3161" s="54" t="e">
        <f ca="1">IF(D3159&gt;(D3160+(AVERAGE(V3159,W3159)-AVERAGE(V3160,W3160))/2)+2.5,C3159,IF(D3160&gt;(D3159+(AVERAGE(V3160,W3160)-AVERAGE(V3159,W3159))/2)+2.5,C3160,"Close"))</f>
        <v>#N/A</v>
      </c>
      <c r="B3161" s="64" t="e">
        <f ca="1">IF(D3160&gt;D3159,C3160,C3159)</f>
        <v>#N/A</v>
      </c>
      <c r="D3161" s="56"/>
      <c r="X3161" s="55"/>
      <c r="Y3161" s="55"/>
      <c r="Z3161" s="55"/>
      <c r="AA3161" s="55"/>
      <c r="AB3161" s="55"/>
      <c r="AC3161" s="337"/>
      <c r="AD3161" s="337"/>
      <c r="AE3161" s="337"/>
      <c r="AF3161" s="337"/>
      <c r="AG3161" s="337"/>
      <c r="AH3161" s="337"/>
      <c r="AI3161" s="337"/>
      <c r="AJ3161" s="337"/>
      <c r="AK3161" s="337"/>
      <c r="AL3161" s="337"/>
      <c r="AM3161" s="55"/>
      <c r="AN3161" s="55"/>
      <c r="AO3161" s="55"/>
      <c r="AP3161" s="55"/>
      <c r="AQ3161" s="55"/>
      <c r="AR3161" s="55"/>
      <c r="AS3161" s="55"/>
    </row>
    <row r="3162" spans="1:45" x14ac:dyDescent="0.3">
      <c r="X3162" s="54" t="s">
        <v>1305</v>
      </c>
      <c r="Y3162" s="54" t="s">
        <v>128</v>
      </c>
      <c r="Z3162" s="54" t="s">
        <v>157</v>
      </c>
      <c r="AA3162" s="54" t="s">
        <v>151</v>
      </c>
      <c r="AB3162" s="54" t="s">
        <v>1327</v>
      </c>
      <c r="AC3162" s="54" t="s">
        <v>129</v>
      </c>
      <c r="AD3162" s="54" t="s">
        <v>116</v>
      </c>
      <c r="AE3162" s="54"/>
      <c r="AF3162" s="54"/>
      <c r="AG3162" s="54"/>
      <c r="AH3162" s="54"/>
      <c r="AI3162" s="54"/>
      <c r="AJ3162" s="54"/>
      <c r="AK3162" s="54"/>
      <c r="AL3162" s="54"/>
      <c r="AM3162" s="54"/>
      <c r="AN3162" s="54"/>
      <c r="AO3162" s="54"/>
      <c r="AP3162" s="54"/>
      <c r="AQ3162" s="54"/>
      <c r="AR3162" s="54"/>
      <c r="AS3162" s="54"/>
    </row>
    <row r="3163" spans="1:45" x14ac:dyDescent="0.3">
      <c r="X3163" s="54"/>
      <c r="Y3163" s="54">
        <f t="shared" ref="Y3163:AD3163" si="5458">Y3156</f>
        <v>6.4436999999999998</v>
      </c>
      <c r="Z3163" s="54">
        <f t="shared" si="5458"/>
        <v>4.9371</v>
      </c>
      <c r="AA3163" s="54">
        <f t="shared" si="5458"/>
        <v>11.350300000000001</v>
      </c>
      <c r="AB3163" s="54">
        <f t="shared" si="5458"/>
        <v>7.1900000000000006E-2</v>
      </c>
      <c r="AC3163" s="54">
        <f t="shared" si="5458"/>
        <v>6.2766000000000002</v>
      </c>
      <c r="AD3163" s="54">
        <f t="shared" si="5458"/>
        <v>11.042999999999999</v>
      </c>
      <c r="AE3163" s="54"/>
      <c r="AF3163" s="336"/>
      <c r="AG3163" s="336"/>
      <c r="AH3163" s="336"/>
      <c r="AI3163" s="54"/>
      <c r="AJ3163" s="54"/>
      <c r="AK3163" s="54"/>
      <c r="AL3163" s="54"/>
      <c r="AM3163" s="54"/>
      <c r="AN3163" s="54"/>
      <c r="AO3163" s="54"/>
      <c r="AP3163" s="54"/>
      <c r="AQ3163" s="54"/>
      <c r="AR3163" s="54"/>
      <c r="AS3163" s="54"/>
    </row>
    <row r="3164" spans="1:45" x14ac:dyDescent="0.3">
      <c r="D3164" s="56"/>
      <c r="X3164" s="336"/>
      <c r="Y3164" s="336">
        <f t="shared" ca="1" si="5410"/>
        <v>-2.5190921623402949E-2</v>
      </c>
      <c r="Z3164" s="336">
        <f t="shared" ca="1" si="5410"/>
        <v>8.928233072475919E-2</v>
      </c>
      <c r="AA3164" s="336">
        <f t="shared" ca="1" si="5410"/>
        <v>0.38332727371300812</v>
      </c>
      <c r="AB3164" s="336">
        <f t="shared" ca="1" si="5410"/>
        <v>0.35443876487865256</v>
      </c>
      <c r="AC3164" s="336">
        <f t="shared" ca="1" si="5410"/>
        <v>-1.1689117350493816</v>
      </c>
      <c r="AD3164" s="336">
        <f t="shared" ca="1" si="5410"/>
        <v>0.30620319525110551</v>
      </c>
      <c r="AE3164" s="336"/>
      <c r="AF3164" s="336"/>
      <c r="AG3164" s="336"/>
      <c r="AH3164" s="336"/>
      <c r="AI3164" s="54"/>
      <c r="AJ3164" s="54"/>
      <c r="AK3164" s="54"/>
      <c r="AL3164" s="336"/>
      <c r="AM3164" s="336"/>
      <c r="AN3164" s="336"/>
      <c r="AO3164" s="336"/>
      <c r="AP3164" s="54"/>
      <c r="AQ3164" s="336"/>
      <c r="AR3164" s="336"/>
      <c r="AS3164" s="336"/>
    </row>
    <row r="3165" spans="1:45" x14ac:dyDescent="0.3">
      <c r="C3165" s="54"/>
      <c r="D3165" s="56"/>
      <c r="Y3165" s="336">
        <f t="shared" ca="1" si="5410"/>
        <v>2.4591057400389919E-2</v>
      </c>
      <c r="Z3165" s="336">
        <f t="shared" ca="1" si="5410"/>
        <v>-0.81546863704556949</v>
      </c>
      <c r="AA3165" s="336">
        <f t="shared" ca="1" si="5410"/>
        <v>0.71925294935088779</v>
      </c>
      <c r="AB3165" s="336">
        <f t="shared" ca="1" si="5410"/>
        <v>-2.1162523646445375E-3</v>
      </c>
      <c r="AC3165" s="336">
        <f t="shared" ca="1" si="5410"/>
        <v>0.96568186640424025</v>
      </c>
      <c r="AD3165" s="336">
        <f t="shared" ca="1" si="5410"/>
        <v>0.74415674705352375</v>
      </c>
      <c r="AE3165" s="55"/>
      <c r="AF3165" s="55"/>
      <c r="AG3165" s="55"/>
      <c r="AH3165" s="55"/>
      <c r="AI3165" s="55"/>
      <c r="AJ3165" s="55"/>
      <c r="AK3165" s="55"/>
      <c r="AL3165" s="55"/>
      <c r="AM3165" s="55"/>
      <c r="AN3165" s="55"/>
      <c r="AO3165" s="55"/>
      <c r="AP3165" s="55"/>
      <c r="AQ3165" s="55"/>
      <c r="AR3165" s="55"/>
      <c r="AS3165" s="55"/>
    </row>
    <row r="3166" spans="1:45" x14ac:dyDescent="0.3">
      <c r="B3166" s="54" t="s">
        <v>172</v>
      </c>
      <c r="C3166" s="53">
        <f>C3159</f>
        <v>0</v>
      </c>
      <c r="D3166" s="56" t="e">
        <f t="shared" ref="D3166:D3167" ca="1" si="5459">AJ3166</f>
        <v>#N/A</v>
      </c>
      <c r="E3166" s="52" t="e">
        <f t="shared" ref="E3166:W3166" si="5460">E3159</f>
        <v>#N/A</v>
      </c>
      <c r="F3166" s="52" t="e">
        <f t="shared" si="5460"/>
        <v>#N/A</v>
      </c>
      <c r="G3166" s="52" t="e">
        <f t="shared" si="5460"/>
        <v>#N/A</v>
      </c>
      <c r="H3166" s="52" t="e">
        <f t="shared" si="5460"/>
        <v>#N/A</v>
      </c>
      <c r="I3166" s="52" t="e">
        <f t="shared" si="5460"/>
        <v>#N/A</v>
      </c>
      <c r="J3166" s="52" t="e">
        <f t="shared" si="5460"/>
        <v>#N/A</v>
      </c>
      <c r="K3166" s="52" t="e">
        <f t="shared" si="5460"/>
        <v>#N/A</v>
      </c>
      <c r="L3166" s="52" t="e">
        <f t="shared" si="5460"/>
        <v>#N/A</v>
      </c>
      <c r="M3166" s="52" t="e">
        <f t="shared" si="5460"/>
        <v>#N/A</v>
      </c>
      <c r="N3166" s="52" t="e">
        <f t="shared" si="5460"/>
        <v>#N/A</v>
      </c>
      <c r="O3166" s="52" t="e">
        <f t="shared" si="5460"/>
        <v>#N/A</v>
      </c>
      <c r="P3166" s="52" t="e">
        <f t="shared" si="5460"/>
        <v>#N/A</v>
      </c>
      <c r="Q3166" s="52" t="e">
        <f t="shared" si="5460"/>
        <v>#N/A</v>
      </c>
      <c r="R3166" s="52" t="e">
        <f t="shared" si="5460"/>
        <v>#N/A</v>
      </c>
      <c r="S3166" s="52" t="e">
        <f t="shared" si="5460"/>
        <v>#N/A</v>
      </c>
      <c r="T3166" s="52" t="e">
        <f t="shared" si="5460"/>
        <v>#N/A</v>
      </c>
      <c r="U3166" s="52" t="e">
        <f t="shared" si="5460"/>
        <v>#N/A</v>
      </c>
      <c r="V3166" s="52" t="e">
        <f t="shared" si="5460"/>
        <v>#N/A</v>
      </c>
      <c r="W3166" s="52" t="e">
        <f t="shared" si="5460"/>
        <v>#N/A</v>
      </c>
      <c r="X3166" s="55" t="e">
        <f t="shared" ref="X3166:X3167" si="5461">(H3166-(O3166*P3166)/100-3*(J3166*K3166)/100)/2</f>
        <v>#N/A</v>
      </c>
      <c r="Y3166" s="55" t="e">
        <f t="shared" ref="Y3166:Y3167" si="5462">SUM(X3166,(J3166*K3166/100))/(F3166/100)</f>
        <v>#N/A</v>
      </c>
      <c r="Z3166" s="55" t="e">
        <f t="shared" ref="Z3166" si="5463">U3166*0.5+U3167*0.5</f>
        <v>#N/A</v>
      </c>
      <c r="AA3166" s="55" t="e">
        <f t="shared" ref="AA3166:AA3167" si="5464">J3166/Y3166</f>
        <v>#N/A</v>
      </c>
      <c r="AB3166" s="336" t="e">
        <f t="shared" ref="AB3166:AB3167" si="5465">X3166/(Y3166-J3166)</f>
        <v>#N/A</v>
      </c>
      <c r="AC3166" s="223" t="e">
        <f ca="1">INDEX(FGA_COEFFS,1,1)+Z3166*INDEX(FGA_COEFFS,1,2)+Y3166*INDEX(FGA_COEFFS,1,3)+R3166*INDEX(FGA_COEFFS,1,4)+Q3167*INDEX(FGA_COEFFS,1,5)+S3166*INDEX(FGA_COEFFS,1,6)+T3167*INDEX(FGA_COEFFS,1,7)+M3167*INDEX(FGA_COEFFS,1,8)+Y3170*Y3171</f>
        <v>#N/A</v>
      </c>
      <c r="AD3166" s="223" t="e">
        <f ca="1">INDEX(THREEPTA_COEFFS,1,1)+AC3166*INDEX(THREEPTA_COEFFS,1,2)+J3166*INDEX(THREEPTA_COEFFS,1,3)+AA3166*INDEX(THREEPTA_COEFFS,1,4)+K3166*INDEX(THREEPTA_COEFFS,1,5)+L3167*INDEX(THREEPTA_COEFFS,1,6)+Z3170*Z3171</f>
        <v>#N/A</v>
      </c>
      <c r="AE3166" s="223" t="e">
        <f ca="1">INDEX(THREEPTPCT_COEFFS,1,1)+K3166*INDEX(THREEPTPCT_COEFFS,1,2)+L3167*INDEX(THREEPTPCT_COEFFS,1,3)+AA3170*AA3171</f>
        <v>#N/A</v>
      </c>
      <c r="AF3166" s="55" t="e">
        <f t="shared" ref="AF3166:AF3167" ca="1" si="5466">AC3166-AD3166</f>
        <v>#N/A</v>
      </c>
      <c r="AG3166" s="223" t="e">
        <f ca="1">INDEX(TWOPTPCT_COEFFS,1,1)+AB3166*INDEX(TWOPTPCT_COEFFS,1,2)+I3167*INDEX(TWOPTPCT_COEFFS,1,3)+G3167*INDEX(TWOPTPCT_COEFFS,1,4)+L3167*INDEX(TWOPTPCT_COEFFS,1,5)+AB3170*AB3171</f>
        <v>#N/A</v>
      </c>
      <c r="AH3166" s="223" t="e">
        <f ca="1">INDEX(FTA_COEFFS,1,1)+O3166*INDEX(FTA_COEFFS,1,2)+N3167*INDEX(FTA_COEFFS,1,3)+(Q3166+R3166)*INDEX(FTA_COEFFS,1,4)+(Q3167+R3167)*INDEX(FTA_COEFFS,1,5)+M3167*INDEX(FTA_COEFFS,1,6)+AC3170*AC3171</f>
        <v>#N/A</v>
      </c>
      <c r="AI3166" s="223" t="e">
        <f ca="1">INDEX(FTPCT_COEFFS,1,1)+P3166*INDEX(FTPCT_COEFFS,1,2)+F3166*INDEX(FTPCT_COEFFS,1,3)+G3167*INDEX(FTPCT_COEFFS,1,4)+AD3170*AD3171</f>
        <v>#N/A</v>
      </c>
      <c r="AJ3166" s="338" t="e">
        <f t="shared" ref="AJ3166:AJ3167" ca="1" si="5467">AD3166*AE3166/100+AF3166*AG3166+AH3166*AI3166/100</f>
        <v>#N/A</v>
      </c>
      <c r="AK3166" s="55"/>
      <c r="AL3166" s="55"/>
      <c r="AM3166" s="55"/>
      <c r="AN3166" s="55"/>
      <c r="AO3166" s="55"/>
      <c r="AP3166" s="55"/>
      <c r="AQ3166" s="55"/>
      <c r="AR3166" s="55"/>
    </row>
    <row r="3167" spans="1:45" x14ac:dyDescent="0.3">
      <c r="B3167" s="54" t="s">
        <v>175</v>
      </c>
      <c r="C3167" s="54">
        <f>C3160</f>
        <v>0</v>
      </c>
      <c r="D3167" s="56" t="e">
        <f t="shared" ca="1" si="5459"/>
        <v>#N/A</v>
      </c>
      <c r="E3167" s="52" t="e">
        <f t="shared" ref="E3167:W3167" si="5468">E3160</f>
        <v>#N/A</v>
      </c>
      <c r="F3167" s="52" t="e">
        <f t="shared" si="5468"/>
        <v>#N/A</v>
      </c>
      <c r="G3167" s="52" t="e">
        <f t="shared" si="5468"/>
        <v>#N/A</v>
      </c>
      <c r="H3167" s="52" t="e">
        <f t="shared" si="5468"/>
        <v>#N/A</v>
      </c>
      <c r="I3167" s="52" t="e">
        <f t="shared" si="5468"/>
        <v>#N/A</v>
      </c>
      <c r="J3167" s="52" t="e">
        <f t="shared" si="5468"/>
        <v>#N/A</v>
      </c>
      <c r="K3167" s="52" t="e">
        <f t="shared" si="5468"/>
        <v>#N/A</v>
      </c>
      <c r="L3167" s="52" t="e">
        <f t="shared" si="5468"/>
        <v>#N/A</v>
      </c>
      <c r="M3167" s="52" t="e">
        <f t="shared" si="5468"/>
        <v>#N/A</v>
      </c>
      <c r="N3167" s="52" t="e">
        <f t="shared" si="5468"/>
        <v>#N/A</v>
      </c>
      <c r="O3167" s="52" t="e">
        <f t="shared" si="5468"/>
        <v>#N/A</v>
      </c>
      <c r="P3167" s="52" t="e">
        <f t="shared" si="5468"/>
        <v>#N/A</v>
      </c>
      <c r="Q3167" s="52" t="e">
        <f t="shared" si="5468"/>
        <v>#N/A</v>
      </c>
      <c r="R3167" s="52" t="e">
        <f t="shared" si="5468"/>
        <v>#N/A</v>
      </c>
      <c r="S3167" s="52" t="e">
        <f t="shared" si="5468"/>
        <v>#N/A</v>
      </c>
      <c r="T3167" s="52" t="e">
        <f t="shared" si="5468"/>
        <v>#N/A</v>
      </c>
      <c r="U3167" s="52" t="e">
        <f t="shared" si="5468"/>
        <v>#N/A</v>
      </c>
      <c r="V3167" s="52" t="e">
        <f t="shared" si="5468"/>
        <v>#N/A</v>
      </c>
      <c r="W3167" s="52" t="e">
        <f t="shared" si="5468"/>
        <v>#N/A</v>
      </c>
      <c r="X3167" s="55" t="e">
        <f t="shared" si="5461"/>
        <v>#N/A</v>
      </c>
      <c r="Y3167" s="55" t="e">
        <f t="shared" si="5462"/>
        <v>#N/A</v>
      </c>
      <c r="Z3167" s="55" t="e">
        <f t="shared" ref="Z3167" si="5469">Z3166</f>
        <v>#N/A</v>
      </c>
      <c r="AA3167" s="55" t="e">
        <f t="shared" si="5464"/>
        <v>#N/A</v>
      </c>
      <c r="AB3167" s="336" t="e">
        <f t="shared" si="5465"/>
        <v>#N/A</v>
      </c>
      <c r="AC3167" s="223" t="e">
        <f ca="1">INDEX(FGA_COEFFS,1,1)+Z3167*INDEX(FGA_COEFFS,1,2)+Y3167*INDEX(FGA_COEFFS,1,3)+R3167*INDEX(FGA_COEFFS,1,4)+Q3166*INDEX(FGA_COEFFS,1,5)+S3167*INDEX(FGA_COEFFS,1,6)+T3166*INDEX(FGA_COEFFS,1,7)+M3166*INDEX(FGA_COEFFS,1,8)+Y3170*Y3172</f>
        <v>#N/A</v>
      </c>
      <c r="AD3167" s="223" t="e">
        <f ca="1">INDEX(THREEPTA_COEFFS,1,1)+AC3167*INDEX(THREEPTA_COEFFS,1,2)+J3167*INDEX(THREEPTA_COEFFS,1,3)+AA3167*INDEX(THREEPTA_COEFFS,1,4)+K3167*INDEX(THREEPTA_COEFFS,1,5)+L3166*INDEX(THREEPTA_COEFFS,1,6)+Z3170*Z3172</f>
        <v>#N/A</v>
      </c>
      <c r="AE3167" s="223" t="e">
        <f ca="1">INDEX(THREEPTPCT_COEFFS,1,1)+K3167*INDEX(THREEPTPCT_COEFFS,1,2)+L3166*INDEX(THREEPTPCT_COEFFS,1,3)+AA3170*AA3172</f>
        <v>#N/A</v>
      </c>
      <c r="AF3167" s="55" t="e">
        <f t="shared" ca="1" si="5466"/>
        <v>#N/A</v>
      </c>
      <c r="AG3167" s="223" t="e">
        <f ca="1">INDEX(TWOPTPCT_COEFFS,1,1)+AB3167*INDEX(TWOPTPCT_COEFFS,1,2)+I3166*INDEX(TWOPTPCT_COEFFS,1,3)+G3166*INDEX(TWOPTPCT_COEFFS,1,4)+L3166*INDEX(TWOPTPCT_COEFFS,1,5)+AB3170*AB3172</f>
        <v>#N/A</v>
      </c>
      <c r="AH3167" s="223" t="e">
        <f ca="1">INDEX(FTA_COEFFS,1,1)+O3167*INDEX(FTA_COEFFS,1,2)+N3166*INDEX(FTA_COEFFS,1,3)+(Q3167+R3167)*INDEX(FTA_COEFFS,1,4)+(Q3166+R3166)*INDEX(FTA_COEFFS,1,5)+M3166*INDEX(FTA_COEFFS,1,6)+AC3170*AC3172</f>
        <v>#N/A</v>
      </c>
      <c r="AI3167" s="223" t="e">
        <f ca="1">INDEX(FTPCT_COEFFS,1,1)+P3167*INDEX(FTPCT_COEFFS,1,2)+F3167*INDEX(FTPCT_COEFFS,1,3)+G3166*INDEX(FTPCT_COEFFS,1,4)+AD3170*AD3172</f>
        <v>#N/A</v>
      </c>
      <c r="AJ3167" s="338" t="e">
        <f t="shared" ca="1" si="5467"/>
        <v>#N/A</v>
      </c>
      <c r="AK3167" s="55"/>
      <c r="AL3167" s="55"/>
      <c r="AM3167" s="55"/>
      <c r="AN3167" s="55"/>
      <c r="AO3167" s="55"/>
      <c r="AP3167" s="55"/>
      <c r="AQ3167" s="55"/>
      <c r="AR3167" s="55"/>
    </row>
    <row r="3168" spans="1:45" x14ac:dyDescent="0.3">
      <c r="A3168" s="54" t="e">
        <f ca="1">IF(D3166&gt;(D3167+(AVERAGE(V3166,W3166)-AVERAGE(V3167,W3167))/2)+2.5,C3166,IF(D3167&gt;(D3166+(AVERAGE(V3167,W3167)-AVERAGE(V3166,W3166))/2)+2.5,C3167,"Close"))</f>
        <v>#N/A</v>
      </c>
      <c r="B3168" s="64" t="e">
        <f ca="1">IF(D3167&gt;D3166,C3167,C3166)</f>
        <v>#N/A</v>
      </c>
      <c r="D3168" s="56"/>
      <c r="X3168" s="55"/>
      <c r="Y3168" s="55"/>
      <c r="Z3168" s="55"/>
      <c r="AA3168" s="55"/>
      <c r="AB3168" s="55"/>
      <c r="AC3168" s="337"/>
      <c r="AD3168" s="337"/>
      <c r="AE3168" s="337"/>
      <c r="AF3168" s="337"/>
      <c r="AG3168" s="337"/>
      <c r="AH3168" s="337"/>
      <c r="AI3168" s="337"/>
      <c r="AJ3168" s="337"/>
      <c r="AK3168" s="337"/>
      <c r="AL3168" s="337"/>
      <c r="AM3168" s="55"/>
      <c r="AN3168" s="55"/>
      <c r="AO3168" s="55"/>
      <c r="AP3168" s="55"/>
      <c r="AQ3168" s="55"/>
      <c r="AR3168" s="55"/>
      <c r="AS3168" s="55"/>
    </row>
    <row r="3169" spans="1:45" x14ac:dyDescent="0.3">
      <c r="X3169" s="54" t="s">
        <v>1305</v>
      </c>
      <c r="Y3169" s="54" t="s">
        <v>128</v>
      </c>
      <c r="Z3169" s="54" t="s">
        <v>157</v>
      </c>
      <c r="AA3169" s="54" t="s">
        <v>151</v>
      </c>
      <c r="AB3169" s="54" t="s">
        <v>1327</v>
      </c>
      <c r="AC3169" s="54" t="s">
        <v>129</v>
      </c>
      <c r="AD3169" s="54" t="s">
        <v>116</v>
      </c>
      <c r="AE3169" s="54"/>
      <c r="AF3169" s="54"/>
      <c r="AG3169" s="54"/>
      <c r="AH3169" s="54"/>
      <c r="AI3169" s="54"/>
      <c r="AJ3169" s="54"/>
      <c r="AK3169" s="54"/>
      <c r="AL3169" s="54"/>
      <c r="AM3169" s="54"/>
      <c r="AN3169" s="54"/>
      <c r="AO3169" s="54"/>
      <c r="AP3169" s="54"/>
      <c r="AQ3169" s="54"/>
      <c r="AR3169" s="54"/>
      <c r="AS3169" s="54"/>
    </row>
    <row r="3170" spans="1:45" x14ac:dyDescent="0.3">
      <c r="X3170" s="54"/>
      <c r="Y3170" s="54">
        <f t="shared" ref="Y3170:AD3170" si="5470">Y3163</f>
        <v>6.4436999999999998</v>
      </c>
      <c r="Z3170" s="54">
        <f t="shared" si="5470"/>
        <v>4.9371</v>
      </c>
      <c r="AA3170" s="54">
        <f t="shared" si="5470"/>
        <v>11.350300000000001</v>
      </c>
      <c r="AB3170" s="54">
        <f t="shared" si="5470"/>
        <v>7.1900000000000006E-2</v>
      </c>
      <c r="AC3170" s="54">
        <f t="shared" si="5470"/>
        <v>6.2766000000000002</v>
      </c>
      <c r="AD3170" s="54">
        <f t="shared" si="5470"/>
        <v>11.042999999999999</v>
      </c>
      <c r="AE3170" s="54"/>
      <c r="AF3170" s="336"/>
      <c r="AG3170" s="336"/>
      <c r="AH3170" s="336"/>
      <c r="AI3170" s="54"/>
      <c r="AJ3170" s="54"/>
      <c r="AK3170" s="54"/>
      <c r="AL3170" s="54"/>
      <c r="AM3170" s="54"/>
      <c r="AN3170" s="54"/>
      <c r="AO3170" s="54"/>
      <c r="AP3170" s="54"/>
      <c r="AQ3170" s="54"/>
      <c r="AR3170" s="54"/>
      <c r="AS3170" s="54"/>
    </row>
    <row r="3171" spans="1:45" x14ac:dyDescent="0.3">
      <c r="D3171" s="56"/>
      <c r="X3171" s="336"/>
      <c r="Y3171" s="336">
        <f t="shared" ca="1" si="5410"/>
        <v>0.11607091792816199</v>
      </c>
      <c r="Z3171" s="336">
        <f t="shared" ca="1" si="5410"/>
        <v>-0.70547527663015597</v>
      </c>
      <c r="AA3171" s="336">
        <f t="shared" ca="1" si="5410"/>
        <v>0.15646178719991344</v>
      </c>
      <c r="AB3171" s="336">
        <f t="shared" ca="1" si="5410"/>
        <v>-0.55923282699057741</v>
      </c>
      <c r="AC3171" s="336">
        <f t="shared" ca="1" si="5410"/>
        <v>0.55461287090552958</v>
      </c>
      <c r="AD3171" s="336">
        <f t="shared" ca="1" si="5410"/>
        <v>-0.78090803398575948</v>
      </c>
      <c r="AE3171" s="336"/>
      <c r="AF3171" s="336"/>
      <c r="AG3171" s="336"/>
      <c r="AH3171" s="336"/>
      <c r="AI3171" s="54"/>
      <c r="AJ3171" s="54"/>
      <c r="AK3171" s="54"/>
      <c r="AL3171" s="336"/>
      <c r="AM3171" s="336"/>
      <c r="AN3171" s="336"/>
      <c r="AO3171" s="336"/>
      <c r="AP3171" s="54"/>
      <c r="AQ3171" s="336"/>
      <c r="AR3171" s="336"/>
      <c r="AS3171" s="336"/>
    </row>
    <row r="3172" spans="1:45" x14ac:dyDescent="0.3">
      <c r="C3172" s="54"/>
      <c r="D3172" s="56"/>
      <c r="Y3172" s="336">
        <f t="shared" ca="1" si="5410"/>
        <v>-1.3085995530611441</v>
      </c>
      <c r="Z3172" s="336">
        <f t="shared" ca="1" si="5410"/>
        <v>-3.303951718917772E-2</v>
      </c>
      <c r="AA3172" s="336">
        <f t="shared" ca="1" si="5410"/>
        <v>0.57686630108293269</v>
      </c>
      <c r="AB3172" s="336">
        <f t="shared" ca="1" si="5410"/>
        <v>-0.6843622518943866</v>
      </c>
      <c r="AC3172" s="336">
        <f t="shared" ca="1" si="5410"/>
        <v>3.8982772867235532E-3</v>
      </c>
      <c r="AD3172" s="336">
        <f t="shared" ca="1" si="5410"/>
        <v>-0.12091864468572627</v>
      </c>
      <c r="AE3172" s="55"/>
      <c r="AF3172" s="55"/>
      <c r="AG3172" s="55"/>
      <c r="AH3172" s="55"/>
      <c r="AI3172" s="55"/>
      <c r="AJ3172" s="55"/>
      <c r="AK3172" s="55"/>
      <c r="AL3172" s="55"/>
      <c r="AM3172" s="55"/>
      <c r="AN3172" s="55"/>
      <c r="AO3172" s="55"/>
      <c r="AP3172" s="55"/>
      <c r="AQ3172" s="55"/>
      <c r="AR3172" s="55"/>
      <c r="AS3172" s="55"/>
    </row>
    <row r="3173" spans="1:45" x14ac:dyDescent="0.3">
      <c r="B3173" s="54" t="s">
        <v>172</v>
      </c>
      <c r="C3173" s="53">
        <f>C3166</f>
        <v>0</v>
      </c>
      <c r="D3173" s="56" t="e">
        <f t="shared" ref="D3173:D3174" ca="1" si="5471">AJ3173</f>
        <v>#N/A</v>
      </c>
      <c r="E3173" s="52" t="e">
        <f t="shared" ref="E3173:W3173" si="5472">E3166</f>
        <v>#N/A</v>
      </c>
      <c r="F3173" s="52" t="e">
        <f t="shared" si="5472"/>
        <v>#N/A</v>
      </c>
      <c r="G3173" s="52" t="e">
        <f t="shared" si="5472"/>
        <v>#N/A</v>
      </c>
      <c r="H3173" s="52" t="e">
        <f t="shared" si="5472"/>
        <v>#N/A</v>
      </c>
      <c r="I3173" s="52" t="e">
        <f t="shared" si="5472"/>
        <v>#N/A</v>
      </c>
      <c r="J3173" s="52" t="e">
        <f t="shared" si="5472"/>
        <v>#N/A</v>
      </c>
      <c r="K3173" s="52" t="e">
        <f t="shared" si="5472"/>
        <v>#N/A</v>
      </c>
      <c r="L3173" s="52" t="e">
        <f t="shared" si="5472"/>
        <v>#N/A</v>
      </c>
      <c r="M3173" s="52" t="e">
        <f t="shared" si="5472"/>
        <v>#N/A</v>
      </c>
      <c r="N3173" s="52" t="e">
        <f t="shared" si="5472"/>
        <v>#N/A</v>
      </c>
      <c r="O3173" s="52" t="e">
        <f t="shared" si="5472"/>
        <v>#N/A</v>
      </c>
      <c r="P3173" s="52" t="e">
        <f t="shared" si="5472"/>
        <v>#N/A</v>
      </c>
      <c r="Q3173" s="52" t="e">
        <f t="shared" si="5472"/>
        <v>#N/A</v>
      </c>
      <c r="R3173" s="52" t="e">
        <f t="shared" si="5472"/>
        <v>#N/A</v>
      </c>
      <c r="S3173" s="52" t="e">
        <f t="shared" si="5472"/>
        <v>#N/A</v>
      </c>
      <c r="T3173" s="52" t="e">
        <f t="shared" si="5472"/>
        <v>#N/A</v>
      </c>
      <c r="U3173" s="52" t="e">
        <f t="shared" si="5472"/>
        <v>#N/A</v>
      </c>
      <c r="V3173" s="52" t="e">
        <f t="shared" si="5472"/>
        <v>#N/A</v>
      </c>
      <c r="W3173" s="52" t="e">
        <f t="shared" si="5472"/>
        <v>#N/A</v>
      </c>
      <c r="X3173" s="55" t="e">
        <f t="shared" ref="X3173:X3174" si="5473">(H3173-(O3173*P3173)/100-3*(J3173*K3173)/100)/2</f>
        <v>#N/A</v>
      </c>
      <c r="Y3173" s="55" t="e">
        <f t="shared" ref="Y3173:Y3174" si="5474">SUM(X3173,(J3173*K3173/100))/(F3173/100)</f>
        <v>#N/A</v>
      </c>
      <c r="Z3173" s="55" t="e">
        <f t="shared" ref="Z3173" si="5475">U3173*0.5+U3174*0.5</f>
        <v>#N/A</v>
      </c>
      <c r="AA3173" s="55" t="e">
        <f t="shared" ref="AA3173:AA3174" si="5476">J3173/Y3173</f>
        <v>#N/A</v>
      </c>
      <c r="AB3173" s="336" t="e">
        <f t="shared" ref="AB3173:AB3174" si="5477">X3173/(Y3173-J3173)</f>
        <v>#N/A</v>
      </c>
      <c r="AC3173" s="223" t="e">
        <f ca="1">INDEX(FGA_COEFFS,1,1)+Z3173*INDEX(FGA_COEFFS,1,2)+Y3173*INDEX(FGA_COEFFS,1,3)+R3173*INDEX(FGA_COEFFS,1,4)+Q3174*INDEX(FGA_COEFFS,1,5)+S3173*INDEX(FGA_COEFFS,1,6)+T3174*INDEX(FGA_COEFFS,1,7)+M3174*INDEX(FGA_COEFFS,1,8)+Y3177*Y3178</f>
        <v>#N/A</v>
      </c>
      <c r="AD3173" s="223" t="e">
        <f ca="1">INDEX(THREEPTA_COEFFS,1,1)+AC3173*INDEX(THREEPTA_COEFFS,1,2)+J3173*INDEX(THREEPTA_COEFFS,1,3)+AA3173*INDEX(THREEPTA_COEFFS,1,4)+K3173*INDEX(THREEPTA_COEFFS,1,5)+L3174*INDEX(THREEPTA_COEFFS,1,6)+Z3177*Z3178</f>
        <v>#N/A</v>
      </c>
      <c r="AE3173" s="223" t="e">
        <f ca="1">INDEX(THREEPTPCT_COEFFS,1,1)+K3173*INDEX(THREEPTPCT_COEFFS,1,2)+L3174*INDEX(THREEPTPCT_COEFFS,1,3)+AA3177*AA3178</f>
        <v>#N/A</v>
      </c>
      <c r="AF3173" s="55" t="e">
        <f t="shared" ref="AF3173:AF3174" ca="1" si="5478">AC3173-AD3173</f>
        <v>#N/A</v>
      </c>
      <c r="AG3173" s="223" t="e">
        <f ca="1">INDEX(TWOPTPCT_COEFFS,1,1)+AB3173*INDEX(TWOPTPCT_COEFFS,1,2)+I3174*INDEX(TWOPTPCT_COEFFS,1,3)+G3174*INDEX(TWOPTPCT_COEFFS,1,4)+L3174*INDEX(TWOPTPCT_COEFFS,1,5)+AB3177*AB3178</f>
        <v>#N/A</v>
      </c>
      <c r="AH3173" s="223" t="e">
        <f ca="1">INDEX(FTA_COEFFS,1,1)+O3173*INDEX(FTA_COEFFS,1,2)+N3174*INDEX(FTA_COEFFS,1,3)+(Q3173+R3173)*INDEX(FTA_COEFFS,1,4)+(Q3174+R3174)*INDEX(FTA_COEFFS,1,5)+M3174*INDEX(FTA_COEFFS,1,6)+AC3177*AC3178</f>
        <v>#N/A</v>
      </c>
      <c r="AI3173" s="223" t="e">
        <f ca="1">INDEX(FTPCT_COEFFS,1,1)+P3173*INDEX(FTPCT_COEFFS,1,2)+F3173*INDEX(FTPCT_COEFFS,1,3)+G3174*INDEX(FTPCT_COEFFS,1,4)+AD3177*AD3178</f>
        <v>#N/A</v>
      </c>
      <c r="AJ3173" s="338" t="e">
        <f t="shared" ref="AJ3173:AJ3174" ca="1" si="5479">AD3173*AE3173/100+AF3173*AG3173+AH3173*AI3173/100</f>
        <v>#N/A</v>
      </c>
      <c r="AK3173" s="55"/>
      <c r="AL3173" s="55"/>
      <c r="AM3173" s="55"/>
      <c r="AN3173" s="55"/>
      <c r="AO3173" s="55"/>
      <c r="AP3173" s="55"/>
      <c r="AQ3173" s="55"/>
      <c r="AR3173" s="55"/>
    </row>
    <row r="3174" spans="1:45" x14ac:dyDescent="0.3">
      <c r="B3174" s="54" t="s">
        <v>175</v>
      </c>
      <c r="C3174" s="54">
        <f>C3167</f>
        <v>0</v>
      </c>
      <c r="D3174" s="56" t="e">
        <f t="shared" ca="1" si="5471"/>
        <v>#N/A</v>
      </c>
      <c r="E3174" s="52" t="e">
        <f t="shared" ref="E3174:W3174" si="5480">E3167</f>
        <v>#N/A</v>
      </c>
      <c r="F3174" s="52" t="e">
        <f t="shared" si="5480"/>
        <v>#N/A</v>
      </c>
      <c r="G3174" s="52" t="e">
        <f t="shared" si="5480"/>
        <v>#N/A</v>
      </c>
      <c r="H3174" s="52" t="e">
        <f t="shared" si="5480"/>
        <v>#N/A</v>
      </c>
      <c r="I3174" s="52" t="e">
        <f t="shared" si="5480"/>
        <v>#N/A</v>
      </c>
      <c r="J3174" s="52" t="e">
        <f t="shared" si="5480"/>
        <v>#N/A</v>
      </c>
      <c r="K3174" s="52" t="e">
        <f t="shared" si="5480"/>
        <v>#N/A</v>
      </c>
      <c r="L3174" s="52" t="e">
        <f t="shared" si="5480"/>
        <v>#N/A</v>
      </c>
      <c r="M3174" s="52" t="e">
        <f t="shared" si="5480"/>
        <v>#N/A</v>
      </c>
      <c r="N3174" s="52" t="e">
        <f t="shared" si="5480"/>
        <v>#N/A</v>
      </c>
      <c r="O3174" s="52" t="e">
        <f t="shared" si="5480"/>
        <v>#N/A</v>
      </c>
      <c r="P3174" s="52" t="e">
        <f t="shared" si="5480"/>
        <v>#N/A</v>
      </c>
      <c r="Q3174" s="52" t="e">
        <f t="shared" si="5480"/>
        <v>#N/A</v>
      </c>
      <c r="R3174" s="52" t="e">
        <f t="shared" si="5480"/>
        <v>#N/A</v>
      </c>
      <c r="S3174" s="52" t="e">
        <f t="shared" si="5480"/>
        <v>#N/A</v>
      </c>
      <c r="T3174" s="52" t="e">
        <f t="shared" si="5480"/>
        <v>#N/A</v>
      </c>
      <c r="U3174" s="52" t="e">
        <f t="shared" si="5480"/>
        <v>#N/A</v>
      </c>
      <c r="V3174" s="52" t="e">
        <f t="shared" si="5480"/>
        <v>#N/A</v>
      </c>
      <c r="W3174" s="52" t="e">
        <f t="shared" si="5480"/>
        <v>#N/A</v>
      </c>
      <c r="X3174" s="55" t="e">
        <f t="shared" si="5473"/>
        <v>#N/A</v>
      </c>
      <c r="Y3174" s="55" t="e">
        <f t="shared" si="5474"/>
        <v>#N/A</v>
      </c>
      <c r="Z3174" s="55" t="e">
        <f t="shared" ref="Z3174" si="5481">Z3173</f>
        <v>#N/A</v>
      </c>
      <c r="AA3174" s="55" t="e">
        <f t="shared" si="5476"/>
        <v>#N/A</v>
      </c>
      <c r="AB3174" s="336" t="e">
        <f t="shared" si="5477"/>
        <v>#N/A</v>
      </c>
      <c r="AC3174" s="223" t="e">
        <f ca="1">INDEX(FGA_COEFFS,1,1)+Z3174*INDEX(FGA_COEFFS,1,2)+Y3174*INDEX(FGA_COEFFS,1,3)+R3174*INDEX(FGA_COEFFS,1,4)+Q3173*INDEX(FGA_COEFFS,1,5)+S3174*INDEX(FGA_COEFFS,1,6)+T3173*INDEX(FGA_COEFFS,1,7)+M3173*INDEX(FGA_COEFFS,1,8)+Y3177*Y3179</f>
        <v>#N/A</v>
      </c>
      <c r="AD3174" s="223" t="e">
        <f ca="1">INDEX(THREEPTA_COEFFS,1,1)+AC3174*INDEX(THREEPTA_COEFFS,1,2)+J3174*INDEX(THREEPTA_COEFFS,1,3)+AA3174*INDEX(THREEPTA_COEFFS,1,4)+K3174*INDEX(THREEPTA_COEFFS,1,5)+L3173*INDEX(THREEPTA_COEFFS,1,6)+Z3177*Z3179</f>
        <v>#N/A</v>
      </c>
      <c r="AE3174" s="223" t="e">
        <f ca="1">INDEX(THREEPTPCT_COEFFS,1,1)+K3174*INDEX(THREEPTPCT_COEFFS,1,2)+L3173*INDEX(THREEPTPCT_COEFFS,1,3)+AA3177*AA3179</f>
        <v>#N/A</v>
      </c>
      <c r="AF3174" s="55" t="e">
        <f t="shared" ca="1" si="5478"/>
        <v>#N/A</v>
      </c>
      <c r="AG3174" s="223" t="e">
        <f ca="1">INDEX(TWOPTPCT_COEFFS,1,1)+AB3174*INDEX(TWOPTPCT_COEFFS,1,2)+I3173*INDEX(TWOPTPCT_COEFFS,1,3)+G3173*INDEX(TWOPTPCT_COEFFS,1,4)+L3173*INDEX(TWOPTPCT_COEFFS,1,5)+AB3177*AB3179</f>
        <v>#N/A</v>
      </c>
      <c r="AH3174" s="223" t="e">
        <f ca="1">INDEX(FTA_COEFFS,1,1)+O3174*INDEX(FTA_COEFFS,1,2)+N3173*INDEX(FTA_COEFFS,1,3)+(Q3174+R3174)*INDEX(FTA_COEFFS,1,4)+(Q3173+R3173)*INDEX(FTA_COEFFS,1,5)+M3173*INDEX(FTA_COEFFS,1,6)+AC3177*AC3179</f>
        <v>#N/A</v>
      </c>
      <c r="AI3174" s="223" t="e">
        <f ca="1">INDEX(FTPCT_COEFFS,1,1)+P3174*INDEX(FTPCT_COEFFS,1,2)+F3174*INDEX(FTPCT_COEFFS,1,3)+G3173*INDEX(FTPCT_COEFFS,1,4)+AD3177*AD3179</f>
        <v>#N/A</v>
      </c>
      <c r="AJ3174" s="338" t="e">
        <f t="shared" ca="1" si="5479"/>
        <v>#N/A</v>
      </c>
      <c r="AK3174" s="55"/>
      <c r="AL3174" s="55"/>
      <c r="AM3174" s="55"/>
      <c r="AN3174" s="55"/>
      <c r="AO3174" s="55"/>
      <c r="AP3174" s="55"/>
      <c r="AQ3174" s="55"/>
      <c r="AR3174" s="55"/>
    </row>
    <row r="3175" spans="1:45" x14ac:dyDescent="0.3">
      <c r="A3175" s="54" t="e">
        <f ca="1">IF(D3173&gt;(D3174+(AVERAGE(V3173,W3173)-AVERAGE(V3174,W3174))/2)+2.5,C3173,IF(D3174&gt;(D3173+(AVERAGE(V3174,W3174)-AVERAGE(V3173,W3173))/2)+2.5,C3174,"Close"))</f>
        <v>#N/A</v>
      </c>
      <c r="B3175" s="64" t="e">
        <f ca="1">IF(D3174&gt;D3173,C3174,C3173)</f>
        <v>#N/A</v>
      </c>
      <c r="D3175" s="56"/>
      <c r="X3175" s="55"/>
      <c r="Y3175" s="55"/>
      <c r="Z3175" s="55"/>
      <c r="AA3175" s="55"/>
      <c r="AB3175" s="55"/>
      <c r="AC3175" s="337"/>
      <c r="AD3175" s="337"/>
      <c r="AE3175" s="337"/>
      <c r="AF3175" s="337"/>
      <c r="AG3175" s="337"/>
      <c r="AH3175" s="337"/>
      <c r="AI3175" s="337"/>
      <c r="AJ3175" s="337"/>
      <c r="AK3175" s="337"/>
      <c r="AL3175" s="337"/>
      <c r="AM3175" s="55"/>
      <c r="AN3175" s="55"/>
      <c r="AO3175" s="55"/>
      <c r="AP3175" s="55"/>
      <c r="AQ3175" s="55"/>
      <c r="AR3175" s="55"/>
      <c r="AS3175" s="55"/>
    </row>
    <row r="3176" spans="1:45" x14ac:dyDescent="0.3">
      <c r="X3176" s="54" t="s">
        <v>1305</v>
      </c>
      <c r="Y3176" s="54" t="s">
        <v>128</v>
      </c>
      <c r="Z3176" s="54" t="s">
        <v>157</v>
      </c>
      <c r="AA3176" s="54" t="s">
        <v>151</v>
      </c>
      <c r="AB3176" s="54" t="s">
        <v>1327</v>
      </c>
      <c r="AC3176" s="54" t="s">
        <v>129</v>
      </c>
      <c r="AD3176" s="54" t="s">
        <v>116</v>
      </c>
      <c r="AE3176" s="54"/>
      <c r="AF3176" s="54"/>
      <c r="AG3176" s="54"/>
      <c r="AH3176" s="54"/>
      <c r="AI3176" s="54"/>
      <c r="AJ3176" s="54"/>
      <c r="AK3176" s="54"/>
      <c r="AL3176" s="54"/>
      <c r="AM3176" s="54"/>
      <c r="AN3176" s="54"/>
      <c r="AO3176" s="54"/>
      <c r="AP3176" s="54"/>
      <c r="AQ3176" s="54"/>
      <c r="AR3176" s="54"/>
      <c r="AS3176" s="54"/>
    </row>
    <row r="3177" spans="1:45" x14ac:dyDescent="0.3">
      <c r="X3177" s="54"/>
      <c r="Y3177" s="54">
        <f t="shared" ref="Y3177:AD3177" si="5482">Y3170</f>
        <v>6.4436999999999998</v>
      </c>
      <c r="Z3177" s="54">
        <f t="shared" si="5482"/>
        <v>4.9371</v>
      </c>
      <c r="AA3177" s="54">
        <f t="shared" si="5482"/>
        <v>11.350300000000001</v>
      </c>
      <c r="AB3177" s="54">
        <f t="shared" si="5482"/>
        <v>7.1900000000000006E-2</v>
      </c>
      <c r="AC3177" s="54">
        <f t="shared" si="5482"/>
        <v>6.2766000000000002</v>
      </c>
      <c r="AD3177" s="54">
        <f t="shared" si="5482"/>
        <v>11.042999999999999</v>
      </c>
      <c r="AE3177" s="54"/>
      <c r="AF3177" s="336"/>
      <c r="AG3177" s="336"/>
      <c r="AH3177" s="336"/>
      <c r="AI3177" s="54"/>
      <c r="AJ3177" s="54"/>
      <c r="AK3177" s="54"/>
      <c r="AL3177" s="54"/>
      <c r="AM3177" s="54"/>
      <c r="AN3177" s="54"/>
      <c r="AO3177" s="54"/>
      <c r="AP3177" s="54"/>
      <c r="AQ3177" s="54"/>
      <c r="AR3177" s="54"/>
      <c r="AS3177" s="54"/>
    </row>
    <row r="3178" spans="1:45" x14ac:dyDescent="0.3">
      <c r="D3178" s="56"/>
      <c r="X3178" s="336"/>
      <c r="Y3178" s="336">
        <f t="shared" ca="1" si="5410"/>
        <v>3.9793792711947565E-2</v>
      </c>
      <c r="Z3178" s="336">
        <f t="shared" ca="1" si="5410"/>
        <v>0.18104257010066452</v>
      </c>
      <c r="AA3178" s="336">
        <f t="shared" ca="1" si="5410"/>
        <v>0.34514415637831397</v>
      </c>
      <c r="AB3178" s="336">
        <f t="shared" ca="1" si="5410"/>
        <v>-8.6613361422029467E-2</v>
      </c>
      <c r="AC3178" s="336">
        <f t="shared" ca="1" si="5410"/>
        <v>-0.32337987214586272</v>
      </c>
      <c r="AD3178" s="336">
        <f t="shared" ca="1" si="5410"/>
        <v>-0.32199694352099062</v>
      </c>
      <c r="AE3178" s="336"/>
      <c r="AF3178" s="336"/>
      <c r="AG3178" s="336"/>
      <c r="AH3178" s="336"/>
      <c r="AI3178" s="54"/>
      <c r="AJ3178" s="54"/>
      <c r="AK3178" s="54"/>
      <c r="AL3178" s="336"/>
      <c r="AM3178" s="336"/>
      <c r="AN3178" s="336"/>
      <c r="AO3178" s="336"/>
      <c r="AP3178" s="54"/>
      <c r="AQ3178" s="336"/>
      <c r="AR3178" s="336"/>
      <c r="AS3178" s="336"/>
    </row>
    <row r="3179" spans="1:45" x14ac:dyDescent="0.3">
      <c r="C3179" s="54"/>
      <c r="D3179" s="56"/>
      <c r="Y3179" s="336">
        <f t="shared" ca="1" si="5410"/>
        <v>-1.2673951726022112</v>
      </c>
      <c r="Z3179" s="336">
        <f t="shared" ca="1" si="5410"/>
        <v>-0.61036816871307908</v>
      </c>
      <c r="AA3179" s="336">
        <f t="shared" ca="1" si="5410"/>
        <v>-0.69746367182876701</v>
      </c>
      <c r="AB3179" s="336">
        <f t="shared" ca="1" si="5410"/>
        <v>-1.4785785413748311</v>
      </c>
      <c r="AC3179" s="336">
        <f t="shared" ca="1" si="5410"/>
        <v>0.17945154184649614</v>
      </c>
      <c r="AD3179" s="336">
        <f t="shared" ca="1" si="5410"/>
        <v>-7.2052320912626505E-2</v>
      </c>
      <c r="AE3179" s="55"/>
      <c r="AF3179" s="55"/>
      <c r="AG3179" s="55"/>
      <c r="AH3179" s="55"/>
      <c r="AI3179" s="55"/>
      <c r="AJ3179" s="55"/>
      <c r="AK3179" s="55"/>
      <c r="AL3179" s="55"/>
      <c r="AM3179" s="55"/>
      <c r="AN3179" s="55"/>
      <c r="AO3179" s="55"/>
      <c r="AP3179" s="55"/>
      <c r="AQ3179" s="55"/>
      <c r="AR3179" s="55"/>
      <c r="AS3179" s="55"/>
    </row>
    <row r="3180" spans="1:45" x14ac:dyDescent="0.3">
      <c r="B3180" s="54" t="s">
        <v>172</v>
      </c>
      <c r="C3180" s="53">
        <f>C3173</f>
        <v>0</v>
      </c>
      <c r="D3180" s="56" t="e">
        <f t="shared" ref="D3180:D3181" ca="1" si="5483">AJ3180</f>
        <v>#N/A</v>
      </c>
      <c r="E3180" s="52" t="e">
        <f t="shared" ref="E3180:W3180" si="5484">E3173</f>
        <v>#N/A</v>
      </c>
      <c r="F3180" s="52" t="e">
        <f t="shared" si="5484"/>
        <v>#N/A</v>
      </c>
      <c r="G3180" s="52" t="e">
        <f t="shared" si="5484"/>
        <v>#N/A</v>
      </c>
      <c r="H3180" s="52" t="e">
        <f t="shared" si="5484"/>
        <v>#N/A</v>
      </c>
      <c r="I3180" s="52" t="e">
        <f t="shared" si="5484"/>
        <v>#N/A</v>
      </c>
      <c r="J3180" s="52" t="e">
        <f t="shared" si="5484"/>
        <v>#N/A</v>
      </c>
      <c r="K3180" s="52" t="e">
        <f t="shared" si="5484"/>
        <v>#N/A</v>
      </c>
      <c r="L3180" s="52" t="e">
        <f t="shared" si="5484"/>
        <v>#N/A</v>
      </c>
      <c r="M3180" s="52" t="e">
        <f t="shared" si="5484"/>
        <v>#N/A</v>
      </c>
      <c r="N3180" s="52" t="e">
        <f t="shared" si="5484"/>
        <v>#N/A</v>
      </c>
      <c r="O3180" s="52" t="e">
        <f t="shared" si="5484"/>
        <v>#N/A</v>
      </c>
      <c r="P3180" s="52" t="e">
        <f t="shared" si="5484"/>
        <v>#N/A</v>
      </c>
      <c r="Q3180" s="52" t="e">
        <f t="shared" si="5484"/>
        <v>#N/A</v>
      </c>
      <c r="R3180" s="52" t="e">
        <f t="shared" si="5484"/>
        <v>#N/A</v>
      </c>
      <c r="S3180" s="52" t="e">
        <f t="shared" si="5484"/>
        <v>#N/A</v>
      </c>
      <c r="T3180" s="52" t="e">
        <f t="shared" si="5484"/>
        <v>#N/A</v>
      </c>
      <c r="U3180" s="52" t="e">
        <f t="shared" si="5484"/>
        <v>#N/A</v>
      </c>
      <c r="V3180" s="52" t="e">
        <f t="shared" si="5484"/>
        <v>#N/A</v>
      </c>
      <c r="W3180" s="52" t="e">
        <f t="shared" si="5484"/>
        <v>#N/A</v>
      </c>
      <c r="X3180" s="55" t="e">
        <f t="shared" ref="X3180:X3181" si="5485">(H3180-(O3180*P3180)/100-3*(J3180*K3180)/100)/2</f>
        <v>#N/A</v>
      </c>
      <c r="Y3180" s="55" t="e">
        <f t="shared" ref="Y3180:Y3181" si="5486">SUM(X3180,(J3180*K3180/100))/(F3180/100)</f>
        <v>#N/A</v>
      </c>
      <c r="Z3180" s="55" t="e">
        <f t="shared" ref="Z3180" si="5487">U3180*0.5+U3181*0.5</f>
        <v>#N/A</v>
      </c>
      <c r="AA3180" s="55" t="e">
        <f t="shared" ref="AA3180:AA3181" si="5488">J3180/Y3180</f>
        <v>#N/A</v>
      </c>
      <c r="AB3180" s="336" t="e">
        <f t="shared" ref="AB3180:AB3181" si="5489">X3180/(Y3180-J3180)</f>
        <v>#N/A</v>
      </c>
      <c r="AC3180" s="223" t="e">
        <f ca="1">INDEX(FGA_COEFFS,1,1)+Z3180*INDEX(FGA_COEFFS,1,2)+Y3180*INDEX(FGA_COEFFS,1,3)+R3180*INDEX(FGA_COEFFS,1,4)+Q3181*INDEX(FGA_COEFFS,1,5)+S3180*INDEX(FGA_COEFFS,1,6)+T3181*INDEX(FGA_COEFFS,1,7)+M3181*INDEX(FGA_COEFFS,1,8)+Y3184*Y3185</f>
        <v>#N/A</v>
      </c>
      <c r="AD3180" s="223" t="e">
        <f ca="1">INDEX(THREEPTA_COEFFS,1,1)+AC3180*INDEX(THREEPTA_COEFFS,1,2)+J3180*INDEX(THREEPTA_COEFFS,1,3)+AA3180*INDEX(THREEPTA_COEFFS,1,4)+K3180*INDEX(THREEPTA_COEFFS,1,5)+L3181*INDEX(THREEPTA_COEFFS,1,6)+Z3184*Z3185</f>
        <v>#N/A</v>
      </c>
      <c r="AE3180" s="223" t="e">
        <f ca="1">INDEX(THREEPTPCT_COEFFS,1,1)+K3180*INDEX(THREEPTPCT_COEFFS,1,2)+L3181*INDEX(THREEPTPCT_COEFFS,1,3)+AA3184*AA3185</f>
        <v>#N/A</v>
      </c>
      <c r="AF3180" s="55" t="e">
        <f t="shared" ref="AF3180:AF3181" ca="1" si="5490">AC3180-AD3180</f>
        <v>#N/A</v>
      </c>
      <c r="AG3180" s="223" t="e">
        <f ca="1">INDEX(TWOPTPCT_COEFFS,1,1)+AB3180*INDEX(TWOPTPCT_COEFFS,1,2)+I3181*INDEX(TWOPTPCT_COEFFS,1,3)+G3181*INDEX(TWOPTPCT_COEFFS,1,4)+L3181*INDEX(TWOPTPCT_COEFFS,1,5)+AB3184*AB3185</f>
        <v>#N/A</v>
      </c>
      <c r="AH3180" s="223" t="e">
        <f ca="1">INDEX(FTA_COEFFS,1,1)+O3180*INDEX(FTA_COEFFS,1,2)+N3181*INDEX(FTA_COEFFS,1,3)+(Q3180+R3180)*INDEX(FTA_COEFFS,1,4)+(Q3181+R3181)*INDEX(FTA_COEFFS,1,5)+M3181*INDEX(FTA_COEFFS,1,6)+AC3184*AC3185</f>
        <v>#N/A</v>
      </c>
      <c r="AI3180" s="223" t="e">
        <f ca="1">INDEX(FTPCT_COEFFS,1,1)+P3180*INDEX(FTPCT_COEFFS,1,2)+F3180*INDEX(FTPCT_COEFFS,1,3)+G3181*INDEX(FTPCT_COEFFS,1,4)+AD3184*AD3185</f>
        <v>#N/A</v>
      </c>
      <c r="AJ3180" s="338" t="e">
        <f t="shared" ref="AJ3180:AJ3181" ca="1" si="5491">AD3180*AE3180/100+AF3180*AG3180+AH3180*AI3180/100</f>
        <v>#N/A</v>
      </c>
      <c r="AK3180" s="55"/>
      <c r="AL3180" s="55"/>
      <c r="AM3180" s="55"/>
      <c r="AN3180" s="55"/>
      <c r="AO3180" s="55"/>
      <c r="AP3180" s="55"/>
      <c r="AQ3180" s="55"/>
      <c r="AR3180" s="55"/>
    </row>
    <row r="3181" spans="1:45" x14ac:dyDescent="0.3">
      <c r="B3181" s="54" t="s">
        <v>175</v>
      </c>
      <c r="C3181" s="54">
        <f>C3174</f>
        <v>0</v>
      </c>
      <c r="D3181" s="56" t="e">
        <f t="shared" ca="1" si="5483"/>
        <v>#N/A</v>
      </c>
      <c r="E3181" s="52" t="e">
        <f t="shared" ref="E3181:W3181" si="5492">E3174</f>
        <v>#N/A</v>
      </c>
      <c r="F3181" s="52" t="e">
        <f t="shared" si="5492"/>
        <v>#N/A</v>
      </c>
      <c r="G3181" s="52" t="e">
        <f t="shared" si="5492"/>
        <v>#N/A</v>
      </c>
      <c r="H3181" s="52" t="e">
        <f t="shared" si="5492"/>
        <v>#N/A</v>
      </c>
      <c r="I3181" s="52" t="e">
        <f t="shared" si="5492"/>
        <v>#N/A</v>
      </c>
      <c r="J3181" s="52" t="e">
        <f t="shared" si="5492"/>
        <v>#N/A</v>
      </c>
      <c r="K3181" s="52" t="e">
        <f t="shared" si="5492"/>
        <v>#N/A</v>
      </c>
      <c r="L3181" s="52" t="e">
        <f t="shared" si="5492"/>
        <v>#N/A</v>
      </c>
      <c r="M3181" s="52" t="e">
        <f t="shared" si="5492"/>
        <v>#N/A</v>
      </c>
      <c r="N3181" s="52" t="e">
        <f t="shared" si="5492"/>
        <v>#N/A</v>
      </c>
      <c r="O3181" s="52" t="e">
        <f t="shared" si="5492"/>
        <v>#N/A</v>
      </c>
      <c r="P3181" s="52" t="e">
        <f t="shared" si="5492"/>
        <v>#N/A</v>
      </c>
      <c r="Q3181" s="52" t="e">
        <f t="shared" si="5492"/>
        <v>#N/A</v>
      </c>
      <c r="R3181" s="52" t="e">
        <f t="shared" si="5492"/>
        <v>#N/A</v>
      </c>
      <c r="S3181" s="52" t="e">
        <f t="shared" si="5492"/>
        <v>#N/A</v>
      </c>
      <c r="T3181" s="52" t="e">
        <f t="shared" si="5492"/>
        <v>#N/A</v>
      </c>
      <c r="U3181" s="52" t="e">
        <f t="shared" si="5492"/>
        <v>#N/A</v>
      </c>
      <c r="V3181" s="52" t="e">
        <f t="shared" si="5492"/>
        <v>#N/A</v>
      </c>
      <c r="W3181" s="52" t="e">
        <f t="shared" si="5492"/>
        <v>#N/A</v>
      </c>
      <c r="X3181" s="55" t="e">
        <f t="shared" si="5485"/>
        <v>#N/A</v>
      </c>
      <c r="Y3181" s="55" t="e">
        <f t="shared" si="5486"/>
        <v>#N/A</v>
      </c>
      <c r="Z3181" s="55" t="e">
        <f t="shared" ref="Z3181" si="5493">Z3180</f>
        <v>#N/A</v>
      </c>
      <c r="AA3181" s="55" t="e">
        <f t="shared" si="5488"/>
        <v>#N/A</v>
      </c>
      <c r="AB3181" s="336" t="e">
        <f t="shared" si="5489"/>
        <v>#N/A</v>
      </c>
      <c r="AC3181" s="223" t="e">
        <f ca="1">INDEX(FGA_COEFFS,1,1)+Z3181*INDEX(FGA_COEFFS,1,2)+Y3181*INDEX(FGA_COEFFS,1,3)+R3181*INDEX(FGA_COEFFS,1,4)+Q3180*INDEX(FGA_COEFFS,1,5)+S3181*INDEX(FGA_COEFFS,1,6)+T3180*INDEX(FGA_COEFFS,1,7)+M3180*INDEX(FGA_COEFFS,1,8)+Y3184*Y3186</f>
        <v>#N/A</v>
      </c>
      <c r="AD3181" s="223" t="e">
        <f ca="1">INDEX(THREEPTA_COEFFS,1,1)+AC3181*INDEX(THREEPTA_COEFFS,1,2)+J3181*INDEX(THREEPTA_COEFFS,1,3)+AA3181*INDEX(THREEPTA_COEFFS,1,4)+K3181*INDEX(THREEPTA_COEFFS,1,5)+L3180*INDEX(THREEPTA_COEFFS,1,6)+Z3184*Z3186</f>
        <v>#N/A</v>
      </c>
      <c r="AE3181" s="223" t="e">
        <f ca="1">INDEX(THREEPTPCT_COEFFS,1,1)+K3181*INDEX(THREEPTPCT_COEFFS,1,2)+L3180*INDEX(THREEPTPCT_COEFFS,1,3)+AA3184*AA3186</f>
        <v>#N/A</v>
      </c>
      <c r="AF3181" s="55" t="e">
        <f t="shared" ca="1" si="5490"/>
        <v>#N/A</v>
      </c>
      <c r="AG3181" s="223" t="e">
        <f ca="1">INDEX(TWOPTPCT_COEFFS,1,1)+AB3181*INDEX(TWOPTPCT_COEFFS,1,2)+I3180*INDEX(TWOPTPCT_COEFFS,1,3)+G3180*INDEX(TWOPTPCT_COEFFS,1,4)+L3180*INDEX(TWOPTPCT_COEFFS,1,5)+AB3184*AB3186</f>
        <v>#N/A</v>
      </c>
      <c r="AH3181" s="223" t="e">
        <f ca="1">INDEX(FTA_COEFFS,1,1)+O3181*INDEX(FTA_COEFFS,1,2)+N3180*INDEX(FTA_COEFFS,1,3)+(Q3181+R3181)*INDEX(FTA_COEFFS,1,4)+(Q3180+R3180)*INDEX(FTA_COEFFS,1,5)+M3180*INDEX(FTA_COEFFS,1,6)+AC3184*AC3186</f>
        <v>#N/A</v>
      </c>
      <c r="AI3181" s="223" t="e">
        <f ca="1">INDEX(FTPCT_COEFFS,1,1)+P3181*INDEX(FTPCT_COEFFS,1,2)+F3181*INDEX(FTPCT_COEFFS,1,3)+G3180*INDEX(FTPCT_COEFFS,1,4)+AD3184*AD3186</f>
        <v>#N/A</v>
      </c>
      <c r="AJ3181" s="338" t="e">
        <f t="shared" ca="1" si="5491"/>
        <v>#N/A</v>
      </c>
      <c r="AK3181" s="55"/>
      <c r="AL3181" s="55"/>
      <c r="AM3181" s="55"/>
      <c r="AN3181" s="55"/>
      <c r="AO3181" s="55"/>
      <c r="AP3181" s="55"/>
      <c r="AQ3181" s="55"/>
      <c r="AR3181" s="55"/>
    </row>
    <row r="3182" spans="1:45" x14ac:dyDescent="0.3">
      <c r="A3182" s="54" t="e">
        <f ca="1">IF(D3180&gt;(D3181+(AVERAGE(V3180,W3180)-AVERAGE(V3181,W3181))/2)+2.5,C3180,IF(D3181&gt;(D3180+(AVERAGE(V3181,W3181)-AVERAGE(V3180,W3180))/2)+2.5,C3181,"Close"))</f>
        <v>#N/A</v>
      </c>
      <c r="B3182" s="64" t="e">
        <f ca="1">IF(D3181&gt;D3180,C3181,C3180)</f>
        <v>#N/A</v>
      </c>
      <c r="D3182" s="56"/>
      <c r="X3182" s="55"/>
      <c r="Y3182" s="55"/>
      <c r="Z3182" s="55"/>
      <c r="AA3182" s="55"/>
      <c r="AB3182" s="55"/>
      <c r="AC3182" s="337"/>
      <c r="AD3182" s="337"/>
      <c r="AE3182" s="337"/>
      <c r="AF3182" s="337"/>
      <c r="AG3182" s="337"/>
      <c r="AH3182" s="337"/>
      <c r="AI3182" s="337"/>
      <c r="AJ3182" s="337"/>
      <c r="AK3182" s="337"/>
      <c r="AL3182" s="337"/>
      <c r="AM3182" s="55"/>
      <c r="AN3182" s="55"/>
      <c r="AO3182" s="55"/>
      <c r="AP3182" s="55"/>
      <c r="AQ3182" s="55"/>
      <c r="AR3182" s="55"/>
      <c r="AS3182" s="55"/>
    </row>
    <row r="3183" spans="1:45" x14ac:dyDescent="0.3">
      <c r="X3183" s="54" t="s">
        <v>1305</v>
      </c>
      <c r="Y3183" s="54" t="s">
        <v>128</v>
      </c>
      <c r="Z3183" s="54" t="s">
        <v>157</v>
      </c>
      <c r="AA3183" s="54" t="s">
        <v>151</v>
      </c>
      <c r="AB3183" s="54" t="s">
        <v>1327</v>
      </c>
      <c r="AC3183" s="54" t="s">
        <v>129</v>
      </c>
      <c r="AD3183" s="54" t="s">
        <v>116</v>
      </c>
      <c r="AE3183" s="54"/>
      <c r="AF3183" s="54"/>
      <c r="AG3183" s="54"/>
      <c r="AH3183" s="54"/>
      <c r="AI3183" s="54"/>
      <c r="AJ3183" s="54"/>
      <c r="AK3183" s="54"/>
      <c r="AL3183" s="54"/>
      <c r="AM3183" s="54"/>
      <c r="AN3183" s="54"/>
      <c r="AO3183" s="54"/>
      <c r="AP3183" s="54"/>
      <c r="AQ3183" s="54"/>
      <c r="AR3183" s="54"/>
      <c r="AS3183" s="54"/>
    </row>
    <row r="3184" spans="1:45" x14ac:dyDescent="0.3">
      <c r="X3184" s="54"/>
      <c r="Y3184" s="54">
        <f t="shared" ref="Y3184:AD3184" si="5494">Y3177</f>
        <v>6.4436999999999998</v>
      </c>
      <c r="Z3184" s="54">
        <f t="shared" si="5494"/>
        <v>4.9371</v>
      </c>
      <c r="AA3184" s="54">
        <f t="shared" si="5494"/>
        <v>11.350300000000001</v>
      </c>
      <c r="AB3184" s="54">
        <f t="shared" si="5494"/>
        <v>7.1900000000000006E-2</v>
      </c>
      <c r="AC3184" s="54">
        <f t="shared" si="5494"/>
        <v>6.2766000000000002</v>
      </c>
      <c r="AD3184" s="54">
        <f t="shared" si="5494"/>
        <v>11.042999999999999</v>
      </c>
      <c r="AE3184" s="54"/>
      <c r="AF3184" s="336"/>
      <c r="AG3184" s="336"/>
      <c r="AH3184" s="336"/>
      <c r="AI3184" s="54"/>
      <c r="AJ3184" s="54"/>
      <c r="AK3184" s="54"/>
      <c r="AL3184" s="54"/>
      <c r="AM3184" s="54"/>
      <c r="AN3184" s="54"/>
      <c r="AO3184" s="54"/>
      <c r="AP3184" s="54"/>
      <c r="AQ3184" s="54"/>
      <c r="AR3184" s="54"/>
      <c r="AS3184" s="54"/>
    </row>
    <row r="3185" spans="1:45" x14ac:dyDescent="0.3">
      <c r="D3185" s="56"/>
      <c r="X3185" s="336"/>
      <c r="Y3185" s="336">
        <f t="shared" ca="1" si="5410"/>
        <v>-0.21239917002277259</v>
      </c>
      <c r="Z3185" s="336">
        <f t="shared" ca="1" si="5410"/>
        <v>3.5524525286254355E-2</v>
      </c>
      <c r="AA3185" s="336">
        <f t="shared" ca="1" si="5410"/>
        <v>1.0472014840234702</v>
      </c>
      <c r="AB3185" s="336">
        <f t="shared" ca="1" si="5410"/>
        <v>0.2945138330006436</v>
      </c>
      <c r="AC3185" s="336">
        <f t="shared" ca="1" si="5410"/>
        <v>9.6124010902873924E-2</v>
      </c>
      <c r="AD3185" s="336">
        <f t="shared" ca="1" si="5410"/>
        <v>-0.40274557060792948</v>
      </c>
      <c r="AE3185" s="336"/>
      <c r="AF3185" s="336"/>
      <c r="AG3185" s="336"/>
      <c r="AH3185" s="336"/>
      <c r="AI3185" s="54"/>
      <c r="AJ3185" s="54"/>
      <c r="AK3185" s="54"/>
      <c r="AL3185" s="336"/>
      <c r="AM3185" s="336"/>
      <c r="AN3185" s="336"/>
      <c r="AO3185" s="336"/>
      <c r="AP3185" s="54"/>
      <c r="AQ3185" s="336"/>
      <c r="AR3185" s="336"/>
      <c r="AS3185" s="336"/>
    </row>
    <row r="3186" spans="1:45" x14ac:dyDescent="0.3">
      <c r="C3186" s="54"/>
      <c r="D3186" s="56"/>
      <c r="Y3186" s="336">
        <f t="shared" ca="1" si="5410"/>
        <v>6.9126996386848327E-2</v>
      </c>
      <c r="Z3186" s="336">
        <f t="shared" ca="1" si="5410"/>
        <v>0.82425684819058209</v>
      </c>
      <c r="AA3186" s="336">
        <f t="shared" ca="1" si="5410"/>
        <v>0.3164820881843266</v>
      </c>
      <c r="AB3186" s="336">
        <f t="shared" ca="1" si="5410"/>
        <v>-0.70246447000400203</v>
      </c>
      <c r="AC3186" s="336">
        <f t="shared" ca="1" si="5410"/>
        <v>-4.3946783591007599E-4</v>
      </c>
      <c r="AD3186" s="336">
        <f t="shared" ca="1" si="5410"/>
        <v>0.29683786890428671</v>
      </c>
      <c r="AE3186" s="55"/>
      <c r="AF3186" s="55"/>
      <c r="AG3186" s="55"/>
      <c r="AH3186" s="55"/>
      <c r="AI3186" s="55"/>
      <c r="AJ3186" s="55"/>
      <c r="AK3186" s="55"/>
      <c r="AL3186" s="55"/>
      <c r="AM3186" s="55"/>
      <c r="AN3186" s="55"/>
      <c r="AO3186" s="55"/>
      <c r="AP3186" s="55"/>
      <c r="AQ3186" s="55"/>
      <c r="AR3186" s="55"/>
      <c r="AS3186" s="55"/>
    </row>
    <row r="3187" spans="1:45" x14ac:dyDescent="0.3">
      <c r="B3187" s="54" t="s">
        <v>172</v>
      </c>
      <c r="C3187" s="53">
        <f>C3180</f>
        <v>0</v>
      </c>
      <c r="D3187" s="56" t="e">
        <f t="shared" ref="D3187:D3188" ca="1" si="5495">AJ3187</f>
        <v>#N/A</v>
      </c>
      <c r="E3187" s="52" t="e">
        <f t="shared" ref="E3187:W3187" si="5496">E3180</f>
        <v>#N/A</v>
      </c>
      <c r="F3187" s="52" t="e">
        <f t="shared" si="5496"/>
        <v>#N/A</v>
      </c>
      <c r="G3187" s="52" t="e">
        <f t="shared" si="5496"/>
        <v>#N/A</v>
      </c>
      <c r="H3187" s="52" t="e">
        <f t="shared" si="5496"/>
        <v>#N/A</v>
      </c>
      <c r="I3187" s="52" t="e">
        <f t="shared" si="5496"/>
        <v>#N/A</v>
      </c>
      <c r="J3187" s="52" t="e">
        <f t="shared" si="5496"/>
        <v>#N/A</v>
      </c>
      <c r="K3187" s="52" t="e">
        <f t="shared" si="5496"/>
        <v>#N/A</v>
      </c>
      <c r="L3187" s="52" t="e">
        <f t="shared" si="5496"/>
        <v>#N/A</v>
      </c>
      <c r="M3187" s="52" t="e">
        <f t="shared" si="5496"/>
        <v>#N/A</v>
      </c>
      <c r="N3187" s="52" t="e">
        <f t="shared" si="5496"/>
        <v>#N/A</v>
      </c>
      <c r="O3187" s="52" t="e">
        <f t="shared" si="5496"/>
        <v>#N/A</v>
      </c>
      <c r="P3187" s="52" t="e">
        <f t="shared" si="5496"/>
        <v>#N/A</v>
      </c>
      <c r="Q3187" s="52" t="e">
        <f t="shared" si="5496"/>
        <v>#N/A</v>
      </c>
      <c r="R3187" s="52" t="e">
        <f t="shared" si="5496"/>
        <v>#N/A</v>
      </c>
      <c r="S3187" s="52" t="e">
        <f t="shared" si="5496"/>
        <v>#N/A</v>
      </c>
      <c r="T3187" s="52" t="e">
        <f t="shared" si="5496"/>
        <v>#N/A</v>
      </c>
      <c r="U3187" s="52" t="e">
        <f t="shared" si="5496"/>
        <v>#N/A</v>
      </c>
      <c r="V3187" s="52" t="e">
        <f t="shared" si="5496"/>
        <v>#N/A</v>
      </c>
      <c r="W3187" s="52" t="e">
        <f t="shared" si="5496"/>
        <v>#N/A</v>
      </c>
      <c r="X3187" s="55" t="e">
        <f t="shared" ref="X3187:X3188" si="5497">(H3187-(O3187*P3187)/100-3*(J3187*K3187)/100)/2</f>
        <v>#N/A</v>
      </c>
      <c r="Y3187" s="55" t="e">
        <f t="shared" ref="Y3187:Y3188" si="5498">SUM(X3187,(J3187*K3187/100))/(F3187/100)</f>
        <v>#N/A</v>
      </c>
      <c r="Z3187" s="55" t="e">
        <f t="shared" ref="Z3187" si="5499">U3187*0.5+U3188*0.5</f>
        <v>#N/A</v>
      </c>
      <c r="AA3187" s="55" t="e">
        <f t="shared" ref="AA3187:AA3188" si="5500">J3187/Y3187</f>
        <v>#N/A</v>
      </c>
      <c r="AB3187" s="336" t="e">
        <f t="shared" ref="AB3187:AB3188" si="5501">X3187/(Y3187-J3187)</f>
        <v>#N/A</v>
      </c>
      <c r="AC3187" s="223" t="e">
        <f ca="1">INDEX(FGA_COEFFS,1,1)+Z3187*INDEX(FGA_COEFFS,1,2)+Y3187*INDEX(FGA_COEFFS,1,3)+R3187*INDEX(FGA_COEFFS,1,4)+Q3188*INDEX(FGA_COEFFS,1,5)+S3187*INDEX(FGA_COEFFS,1,6)+T3188*INDEX(FGA_COEFFS,1,7)+M3188*INDEX(FGA_COEFFS,1,8)+Y3191*Y3192</f>
        <v>#N/A</v>
      </c>
      <c r="AD3187" s="223" t="e">
        <f ca="1">INDEX(THREEPTA_COEFFS,1,1)+AC3187*INDEX(THREEPTA_COEFFS,1,2)+J3187*INDEX(THREEPTA_COEFFS,1,3)+AA3187*INDEX(THREEPTA_COEFFS,1,4)+K3187*INDEX(THREEPTA_COEFFS,1,5)+L3188*INDEX(THREEPTA_COEFFS,1,6)+Z3191*Z3192</f>
        <v>#N/A</v>
      </c>
      <c r="AE3187" s="223" t="e">
        <f ca="1">INDEX(THREEPTPCT_COEFFS,1,1)+K3187*INDEX(THREEPTPCT_COEFFS,1,2)+L3188*INDEX(THREEPTPCT_COEFFS,1,3)+AA3191*AA3192</f>
        <v>#N/A</v>
      </c>
      <c r="AF3187" s="55" t="e">
        <f t="shared" ref="AF3187:AF3188" ca="1" si="5502">AC3187-AD3187</f>
        <v>#N/A</v>
      </c>
      <c r="AG3187" s="223" t="e">
        <f ca="1">INDEX(TWOPTPCT_COEFFS,1,1)+AB3187*INDEX(TWOPTPCT_COEFFS,1,2)+I3188*INDEX(TWOPTPCT_COEFFS,1,3)+G3188*INDEX(TWOPTPCT_COEFFS,1,4)+L3188*INDEX(TWOPTPCT_COEFFS,1,5)+AB3191*AB3192</f>
        <v>#N/A</v>
      </c>
      <c r="AH3187" s="223" t="e">
        <f ca="1">INDEX(FTA_COEFFS,1,1)+O3187*INDEX(FTA_COEFFS,1,2)+N3188*INDEX(FTA_COEFFS,1,3)+(Q3187+R3187)*INDEX(FTA_COEFFS,1,4)+(Q3188+R3188)*INDEX(FTA_COEFFS,1,5)+M3188*INDEX(FTA_COEFFS,1,6)+AC3191*AC3192</f>
        <v>#N/A</v>
      </c>
      <c r="AI3187" s="223" t="e">
        <f ca="1">INDEX(FTPCT_COEFFS,1,1)+P3187*INDEX(FTPCT_COEFFS,1,2)+F3187*INDEX(FTPCT_COEFFS,1,3)+G3188*INDEX(FTPCT_COEFFS,1,4)+AD3191*AD3192</f>
        <v>#N/A</v>
      </c>
      <c r="AJ3187" s="338" t="e">
        <f t="shared" ref="AJ3187:AJ3188" ca="1" si="5503">AD3187*AE3187/100+AF3187*AG3187+AH3187*AI3187/100</f>
        <v>#N/A</v>
      </c>
      <c r="AK3187" s="55"/>
      <c r="AL3187" s="55"/>
      <c r="AM3187" s="55"/>
      <c r="AN3187" s="55"/>
      <c r="AO3187" s="55"/>
      <c r="AP3187" s="55"/>
      <c r="AQ3187" s="55"/>
      <c r="AR3187" s="55"/>
    </row>
    <row r="3188" spans="1:45" x14ac:dyDescent="0.3">
      <c r="B3188" s="54" t="s">
        <v>175</v>
      </c>
      <c r="C3188" s="54">
        <f>C3181</f>
        <v>0</v>
      </c>
      <c r="D3188" s="56" t="e">
        <f t="shared" ca="1" si="5495"/>
        <v>#N/A</v>
      </c>
      <c r="E3188" s="52" t="e">
        <f t="shared" ref="E3188:W3188" si="5504">E3181</f>
        <v>#N/A</v>
      </c>
      <c r="F3188" s="52" t="e">
        <f t="shared" si="5504"/>
        <v>#N/A</v>
      </c>
      <c r="G3188" s="52" t="e">
        <f t="shared" si="5504"/>
        <v>#N/A</v>
      </c>
      <c r="H3188" s="52" t="e">
        <f t="shared" si="5504"/>
        <v>#N/A</v>
      </c>
      <c r="I3188" s="52" t="e">
        <f t="shared" si="5504"/>
        <v>#N/A</v>
      </c>
      <c r="J3188" s="52" t="e">
        <f t="shared" si="5504"/>
        <v>#N/A</v>
      </c>
      <c r="K3188" s="52" t="e">
        <f t="shared" si="5504"/>
        <v>#N/A</v>
      </c>
      <c r="L3188" s="52" t="e">
        <f t="shared" si="5504"/>
        <v>#N/A</v>
      </c>
      <c r="M3188" s="52" t="e">
        <f t="shared" si="5504"/>
        <v>#N/A</v>
      </c>
      <c r="N3188" s="52" t="e">
        <f t="shared" si="5504"/>
        <v>#N/A</v>
      </c>
      <c r="O3188" s="52" t="e">
        <f t="shared" si="5504"/>
        <v>#N/A</v>
      </c>
      <c r="P3188" s="52" t="e">
        <f t="shared" si="5504"/>
        <v>#N/A</v>
      </c>
      <c r="Q3188" s="52" t="e">
        <f t="shared" si="5504"/>
        <v>#N/A</v>
      </c>
      <c r="R3188" s="52" t="e">
        <f t="shared" si="5504"/>
        <v>#N/A</v>
      </c>
      <c r="S3188" s="52" t="e">
        <f t="shared" si="5504"/>
        <v>#N/A</v>
      </c>
      <c r="T3188" s="52" t="e">
        <f t="shared" si="5504"/>
        <v>#N/A</v>
      </c>
      <c r="U3188" s="52" t="e">
        <f t="shared" si="5504"/>
        <v>#N/A</v>
      </c>
      <c r="V3188" s="52" t="e">
        <f t="shared" si="5504"/>
        <v>#N/A</v>
      </c>
      <c r="W3188" s="52" t="e">
        <f t="shared" si="5504"/>
        <v>#N/A</v>
      </c>
      <c r="X3188" s="55" t="e">
        <f t="shared" si="5497"/>
        <v>#N/A</v>
      </c>
      <c r="Y3188" s="55" t="e">
        <f t="shared" si="5498"/>
        <v>#N/A</v>
      </c>
      <c r="Z3188" s="55" t="e">
        <f t="shared" ref="Z3188" si="5505">Z3187</f>
        <v>#N/A</v>
      </c>
      <c r="AA3188" s="55" t="e">
        <f t="shared" si="5500"/>
        <v>#N/A</v>
      </c>
      <c r="AB3188" s="336" t="e">
        <f t="shared" si="5501"/>
        <v>#N/A</v>
      </c>
      <c r="AC3188" s="223" t="e">
        <f ca="1">INDEX(FGA_COEFFS,1,1)+Z3188*INDEX(FGA_COEFFS,1,2)+Y3188*INDEX(FGA_COEFFS,1,3)+R3188*INDEX(FGA_COEFFS,1,4)+Q3187*INDEX(FGA_COEFFS,1,5)+S3188*INDEX(FGA_COEFFS,1,6)+T3187*INDEX(FGA_COEFFS,1,7)+M3187*INDEX(FGA_COEFFS,1,8)+Y3191*Y3193</f>
        <v>#N/A</v>
      </c>
      <c r="AD3188" s="223" t="e">
        <f ca="1">INDEX(THREEPTA_COEFFS,1,1)+AC3188*INDEX(THREEPTA_COEFFS,1,2)+J3188*INDEX(THREEPTA_COEFFS,1,3)+AA3188*INDEX(THREEPTA_COEFFS,1,4)+K3188*INDEX(THREEPTA_COEFFS,1,5)+L3187*INDEX(THREEPTA_COEFFS,1,6)+Z3191*Z3193</f>
        <v>#N/A</v>
      </c>
      <c r="AE3188" s="223" t="e">
        <f ca="1">INDEX(THREEPTPCT_COEFFS,1,1)+K3188*INDEX(THREEPTPCT_COEFFS,1,2)+L3187*INDEX(THREEPTPCT_COEFFS,1,3)+AA3191*AA3193</f>
        <v>#N/A</v>
      </c>
      <c r="AF3188" s="55" t="e">
        <f t="shared" ca="1" si="5502"/>
        <v>#N/A</v>
      </c>
      <c r="AG3188" s="223" t="e">
        <f ca="1">INDEX(TWOPTPCT_COEFFS,1,1)+AB3188*INDEX(TWOPTPCT_COEFFS,1,2)+I3187*INDEX(TWOPTPCT_COEFFS,1,3)+G3187*INDEX(TWOPTPCT_COEFFS,1,4)+L3187*INDEX(TWOPTPCT_COEFFS,1,5)+AB3191*AB3193</f>
        <v>#N/A</v>
      </c>
      <c r="AH3188" s="223" t="e">
        <f ca="1">INDEX(FTA_COEFFS,1,1)+O3188*INDEX(FTA_COEFFS,1,2)+N3187*INDEX(FTA_COEFFS,1,3)+(Q3188+R3188)*INDEX(FTA_COEFFS,1,4)+(Q3187+R3187)*INDEX(FTA_COEFFS,1,5)+M3187*INDEX(FTA_COEFFS,1,6)+AC3191*AC3193</f>
        <v>#N/A</v>
      </c>
      <c r="AI3188" s="223" t="e">
        <f ca="1">INDEX(FTPCT_COEFFS,1,1)+P3188*INDEX(FTPCT_COEFFS,1,2)+F3188*INDEX(FTPCT_COEFFS,1,3)+G3187*INDEX(FTPCT_COEFFS,1,4)+AD3191*AD3193</f>
        <v>#N/A</v>
      </c>
      <c r="AJ3188" s="338" t="e">
        <f t="shared" ca="1" si="5503"/>
        <v>#N/A</v>
      </c>
      <c r="AK3188" s="55"/>
      <c r="AL3188" s="55"/>
      <c r="AM3188" s="55"/>
      <c r="AN3188" s="55"/>
      <c r="AO3188" s="55"/>
      <c r="AP3188" s="55"/>
      <c r="AQ3188" s="55"/>
      <c r="AR3188" s="55"/>
    </row>
    <row r="3189" spans="1:45" x14ac:dyDescent="0.3">
      <c r="A3189" s="54" t="e">
        <f ca="1">IF(D3187&gt;(D3188+(AVERAGE(V3187,W3187)-AVERAGE(V3188,W3188))/2)+2.5,C3187,IF(D3188&gt;(D3187+(AVERAGE(V3188,W3188)-AVERAGE(V3187,W3187))/2)+2.5,C3188,"Close"))</f>
        <v>#N/A</v>
      </c>
      <c r="B3189" s="64" t="e">
        <f ca="1">IF(D3188&gt;D3187,C3188,C3187)</f>
        <v>#N/A</v>
      </c>
      <c r="D3189" s="56"/>
      <c r="X3189" s="55"/>
      <c r="Y3189" s="55"/>
      <c r="Z3189" s="55"/>
      <c r="AA3189" s="55"/>
      <c r="AB3189" s="55"/>
      <c r="AC3189" s="337"/>
      <c r="AD3189" s="337"/>
      <c r="AE3189" s="337"/>
      <c r="AF3189" s="337"/>
      <c r="AG3189" s="337"/>
      <c r="AH3189" s="337"/>
      <c r="AI3189" s="337"/>
      <c r="AJ3189" s="337"/>
      <c r="AK3189" s="337"/>
      <c r="AL3189" s="337"/>
      <c r="AM3189" s="55"/>
      <c r="AN3189" s="55"/>
      <c r="AO3189" s="55"/>
      <c r="AP3189" s="55"/>
      <c r="AQ3189" s="55"/>
      <c r="AR3189" s="55"/>
      <c r="AS3189" s="55"/>
    </row>
    <row r="3190" spans="1:45" x14ac:dyDescent="0.3">
      <c r="X3190" s="54" t="s">
        <v>1305</v>
      </c>
      <c r="Y3190" s="54" t="s">
        <v>128</v>
      </c>
      <c r="Z3190" s="54" t="s">
        <v>157</v>
      </c>
      <c r="AA3190" s="54" t="s">
        <v>151</v>
      </c>
      <c r="AB3190" s="54" t="s">
        <v>1327</v>
      </c>
      <c r="AC3190" s="54" t="s">
        <v>129</v>
      </c>
      <c r="AD3190" s="54" t="s">
        <v>116</v>
      </c>
      <c r="AE3190" s="54"/>
      <c r="AF3190" s="54"/>
      <c r="AG3190" s="54"/>
      <c r="AH3190" s="54"/>
      <c r="AI3190" s="54"/>
      <c r="AJ3190" s="54"/>
      <c r="AK3190" s="54"/>
      <c r="AL3190" s="54"/>
      <c r="AM3190" s="54"/>
      <c r="AN3190" s="54"/>
      <c r="AO3190" s="54"/>
      <c r="AP3190" s="54"/>
      <c r="AQ3190" s="54"/>
      <c r="AR3190" s="54"/>
      <c r="AS3190" s="54"/>
    </row>
    <row r="3191" spans="1:45" x14ac:dyDescent="0.3">
      <c r="X3191" s="54"/>
      <c r="Y3191" s="54">
        <f t="shared" ref="Y3191:AD3191" si="5506">Y3184</f>
        <v>6.4436999999999998</v>
      </c>
      <c r="Z3191" s="54">
        <f t="shared" si="5506"/>
        <v>4.9371</v>
      </c>
      <c r="AA3191" s="54">
        <f t="shared" si="5506"/>
        <v>11.350300000000001</v>
      </c>
      <c r="AB3191" s="54">
        <f t="shared" si="5506"/>
        <v>7.1900000000000006E-2</v>
      </c>
      <c r="AC3191" s="54">
        <f t="shared" si="5506"/>
        <v>6.2766000000000002</v>
      </c>
      <c r="AD3191" s="54">
        <f t="shared" si="5506"/>
        <v>11.042999999999999</v>
      </c>
      <c r="AE3191" s="54"/>
      <c r="AF3191" s="336"/>
      <c r="AG3191" s="336"/>
      <c r="AH3191" s="336"/>
      <c r="AI3191" s="54"/>
      <c r="AJ3191" s="54"/>
      <c r="AK3191" s="54"/>
      <c r="AL3191" s="54"/>
      <c r="AM3191" s="54"/>
      <c r="AN3191" s="54"/>
      <c r="AO3191" s="54"/>
      <c r="AP3191" s="54"/>
      <c r="AQ3191" s="54"/>
      <c r="AR3191" s="54"/>
      <c r="AS3191" s="54"/>
    </row>
    <row r="3192" spans="1:45" x14ac:dyDescent="0.3">
      <c r="D3192" s="56"/>
      <c r="X3192" s="336"/>
      <c r="Y3192" s="336">
        <f t="shared" ca="1" si="5410"/>
        <v>1.0568988149525262</v>
      </c>
      <c r="Z3192" s="336">
        <f t="shared" ca="1" si="5410"/>
        <v>-0.79205683979264818</v>
      </c>
      <c r="AA3192" s="336">
        <f t="shared" ca="1" si="5410"/>
        <v>-0.51740962947493996</v>
      </c>
      <c r="AB3192" s="336">
        <f t="shared" ca="1" si="5410"/>
        <v>-0.19655051239013041</v>
      </c>
      <c r="AC3192" s="336">
        <f t="shared" ca="1" si="5410"/>
        <v>1.1428877376356648E-3</v>
      </c>
      <c r="AD3192" s="336">
        <f t="shared" ca="1" si="5410"/>
        <v>-4.8747453559362837E-4</v>
      </c>
      <c r="AE3192" s="336"/>
      <c r="AF3192" s="336"/>
      <c r="AG3192" s="336"/>
      <c r="AH3192" s="336"/>
      <c r="AI3192" s="54"/>
      <c r="AJ3192" s="54"/>
      <c r="AK3192" s="54"/>
      <c r="AL3192" s="336"/>
      <c r="AM3192" s="336"/>
      <c r="AN3192" s="336"/>
      <c r="AO3192" s="336"/>
      <c r="AP3192" s="54"/>
      <c r="AQ3192" s="336"/>
      <c r="AR3192" s="336"/>
      <c r="AS3192" s="336"/>
    </row>
    <row r="3193" spans="1:45" x14ac:dyDescent="0.3">
      <c r="C3193" s="54"/>
      <c r="D3193" s="56"/>
      <c r="Y3193" s="336">
        <f t="shared" ca="1" si="5410"/>
        <v>-0.236936286008533</v>
      </c>
      <c r="Z3193" s="336">
        <f t="shared" ca="1" si="5410"/>
        <v>-0.15248314216189846</v>
      </c>
      <c r="AA3193" s="336">
        <f t="shared" ca="1" si="5410"/>
        <v>-1.1709119565459294</v>
      </c>
      <c r="AB3193" s="336">
        <f t="shared" ca="1" si="5410"/>
        <v>1.2518894746447604</v>
      </c>
      <c r="AC3193" s="336">
        <f t="shared" ca="1" si="5410"/>
        <v>0.20266477895675497</v>
      </c>
      <c r="AD3193" s="336">
        <f t="shared" ca="1" si="5410"/>
        <v>0.34408495343521306</v>
      </c>
      <c r="AE3193" s="55"/>
      <c r="AF3193" s="55"/>
      <c r="AG3193" s="55"/>
      <c r="AH3193" s="55"/>
      <c r="AI3193" s="55"/>
      <c r="AJ3193" s="55"/>
      <c r="AK3193" s="55"/>
      <c r="AL3193" s="55"/>
      <c r="AM3193" s="55"/>
      <c r="AN3193" s="55"/>
      <c r="AO3193" s="55"/>
      <c r="AP3193" s="55"/>
      <c r="AQ3193" s="55"/>
      <c r="AR3193" s="55"/>
      <c r="AS3193" s="55"/>
    </row>
    <row r="3194" spans="1:45" x14ac:dyDescent="0.3">
      <c r="B3194" s="54" t="s">
        <v>172</v>
      </c>
      <c r="C3194" s="53">
        <f>C3187</f>
        <v>0</v>
      </c>
      <c r="D3194" s="56" t="e">
        <f t="shared" ref="D3194:D3195" ca="1" si="5507">AJ3194</f>
        <v>#N/A</v>
      </c>
      <c r="E3194" s="52" t="e">
        <f t="shared" ref="E3194:W3194" si="5508">E3187</f>
        <v>#N/A</v>
      </c>
      <c r="F3194" s="52" t="e">
        <f t="shared" si="5508"/>
        <v>#N/A</v>
      </c>
      <c r="G3194" s="52" t="e">
        <f t="shared" si="5508"/>
        <v>#N/A</v>
      </c>
      <c r="H3194" s="52" t="e">
        <f t="shared" si="5508"/>
        <v>#N/A</v>
      </c>
      <c r="I3194" s="52" t="e">
        <f t="shared" si="5508"/>
        <v>#N/A</v>
      </c>
      <c r="J3194" s="52" t="e">
        <f t="shared" si="5508"/>
        <v>#N/A</v>
      </c>
      <c r="K3194" s="52" t="e">
        <f t="shared" si="5508"/>
        <v>#N/A</v>
      </c>
      <c r="L3194" s="52" t="e">
        <f t="shared" si="5508"/>
        <v>#N/A</v>
      </c>
      <c r="M3194" s="52" t="e">
        <f t="shared" si="5508"/>
        <v>#N/A</v>
      </c>
      <c r="N3194" s="52" t="e">
        <f t="shared" si="5508"/>
        <v>#N/A</v>
      </c>
      <c r="O3194" s="52" t="e">
        <f t="shared" si="5508"/>
        <v>#N/A</v>
      </c>
      <c r="P3194" s="52" t="e">
        <f t="shared" si="5508"/>
        <v>#N/A</v>
      </c>
      <c r="Q3194" s="52" t="e">
        <f t="shared" si="5508"/>
        <v>#N/A</v>
      </c>
      <c r="R3194" s="52" t="e">
        <f t="shared" si="5508"/>
        <v>#N/A</v>
      </c>
      <c r="S3194" s="52" t="e">
        <f t="shared" si="5508"/>
        <v>#N/A</v>
      </c>
      <c r="T3194" s="52" t="e">
        <f t="shared" si="5508"/>
        <v>#N/A</v>
      </c>
      <c r="U3194" s="52" t="e">
        <f t="shared" si="5508"/>
        <v>#N/A</v>
      </c>
      <c r="V3194" s="52" t="e">
        <f t="shared" si="5508"/>
        <v>#N/A</v>
      </c>
      <c r="W3194" s="52" t="e">
        <f t="shared" si="5508"/>
        <v>#N/A</v>
      </c>
      <c r="X3194" s="55" t="e">
        <f t="shared" ref="X3194:X3195" si="5509">(H3194-(O3194*P3194)/100-3*(J3194*K3194)/100)/2</f>
        <v>#N/A</v>
      </c>
      <c r="Y3194" s="55" t="e">
        <f t="shared" ref="Y3194:Y3195" si="5510">SUM(X3194,(J3194*K3194/100))/(F3194/100)</f>
        <v>#N/A</v>
      </c>
      <c r="Z3194" s="55" t="e">
        <f t="shared" ref="Z3194" si="5511">U3194*0.5+U3195*0.5</f>
        <v>#N/A</v>
      </c>
      <c r="AA3194" s="55" t="e">
        <f t="shared" ref="AA3194:AA3195" si="5512">J3194/Y3194</f>
        <v>#N/A</v>
      </c>
      <c r="AB3194" s="336" t="e">
        <f t="shared" ref="AB3194:AB3195" si="5513">X3194/(Y3194-J3194)</f>
        <v>#N/A</v>
      </c>
      <c r="AC3194" s="223" t="e">
        <f ca="1">INDEX(FGA_COEFFS,1,1)+Z3194*INDEX(FGA_COEFFS,1,2)+Y3194*INDEX(FGA_COEFFS,1,3)+R3194*INDEX(FGA_COEFFS,1,4)+Q3195*INDEX(FGA_COEFFS,1,5)+S3194*INDEX(FGA_COEFFS,1,6)+T3195*INDEX(FGA_COEFFS,1,7)+M3195*INDEX(FGA_COEFFS,1,8)+Y3198*Y3199</f>
        <v>#N/A</v>
      </c>
      <c r="AD3194" s="223" t="e">
        <f ca="1">INDEX(THREEPTA_COEFFS,1,1)+AC3194*INDEX(THREEPTA_COEFFS,1,2)+J3194*INDEX(THREEPTA_COEFFS,1,3)+AA3194*INDEX(THREEPTA_COEFFS,1,4)+K3194*INDEX(THREEPTA_COEFFS,1,5)+L3195*INDEX(THREEPTA_COEFFS,1,6)+Z3198*Z3199</f>
        <v>#N/A</v>
      </c>
      <c r="AE3194" s="223" t="e">
        <f ca="1">INDEX(THREEPTPCT_COEFFS,1,1)+K3194*INDEX(THREEPTPCT_COEFFS,1,2)+L3195*INDEX(THREEPTPCT_COEFFS,1,3)+AA3198*AA3199</f>
        <v>#N/A</v>
      </c>
      <c r="AF3194" s="55" t="e">
        <f t="shared" ref="AF3194:AF3195" ca="1" si="5514">AC3194-AD3194</f>
        <v>#N/A</v>
      </c>
      <c r="AG3194" s="223" t="e">
        <f ca="1">INDEX(TWOPTPCT_COEFFS,1,1)+AB3194*INDEX(TWOPTPCT_COEFFS,1,2)+I3195*INDEX(TWOPTPCT_COEFFS,1,3)+G3195*INDEX(TWOPTPCT_COEFFS,1,4)+L3195*INDEX(TWOPTPCT_COEFFS,1,5)+AB3198*AB3199</f>
        <v>#N/A</v>
      </c>
      <c r="AH3194" s="223" t="e">
        <f ca="1">INDEX(FTA_COEFFS,1,1)+O3194*INDEX(FTA_COEFFS,1,2)+N3195*INDEX(FTA_COEFFS,1,3)+(Q3194+R3194)*INDEX(FTA_COEFFS,1,4)+(Q3195+R3195)*INDEX(FTA_COEFFS,1,5)+M3195*INDEX(FTA_COEFFS,1,6)+AC3198*AC3199</f>
        <v>#N/A</v>
      </c>
      <c r="AI3194" s="223" t="e">
        <f ca="1">INDEX(FTPCT_COEFFS,1,1)+P3194*INDEX(FTPCT_COEFFS,1,2)+F3194*INDEX(FTPCT_COEFFS,1,3)+G3195*INDEX(FTPCT_COEFFS,1,4)+AD3198*AD3199</f>
        <v>#N/A</v>
      </c>
      <c r="AJ3194" s="338" t="e">
        <f t="shared" ref="AJ3194:AJ3195" ca="1" si="5515">AD3194*AE3194/100+AF3194*AG3194+AH3194*AI3194/100</f>
        <v>#N/A</v>
      </c>
      <c r="AK3194" s="55"/>
      <c r="AL3194" s="55"/>
      <c r="AM3194" s="55"/>
      <c r="AN3194" s="55"/>
      <c r="AO3194" s="55"/>
      <c r="AP3194" s="55"/>
      <c r="AQ3194" s="55"/>
      <c r="AR3194" s="55"/>
    </row>
    <row r="3195" spans="1:45" x14ac:dyDescent="0.3">
      <c r="B3195" s="54" t="s">
        <v>175</v>
      </c>
      <c r="C3195" s="54">
        <f>C3188</f>
        <v>0</v>
      </c>
      <c r="D3195" s="56" t="e">
        <f t="shared" ca="1" si="5507"/>
        <v>#N/A</v>
      </c>
      <c r="E3195" s="52" t="e">
        <f t="shared" ref="E3195:W3195" si="5516">E3188</f>
        <v>#N/A</v>
      </c>
      <c r="F3195" s="52" t="e">
        <f t="shared" si="5516"/>
        <v>#N/A</v>
      </c>
      <c r="G3195" s="52" t="e">
        <f t="shared" si="5516"/>
        <v>#N/A</v>
      </c>
      <c r="H3195" s="52" t="e">
        <f t="shared" si="5516"/>
        <v>#N/A</v>
      </c>
      <c r="I3195" s="52" t="e">
        <f t="shared" si="5516"/>
        <v>#N/A</v>
      </c>
      <c r="J3195" s="52" t="e">
        <f t="shared" si="5516"/>
        <v>#N/A</v>
      </c>
      <c r="K3195" s="52" t="e">
        <f t="shared" si="5516"/>
        <v>#N/A</v>
      </c>
      <c r="L3195" s="52" t="e">
        <f t="shared" si="5516"/>
        <v>#N/A</v>
      </c>
      <c r="M3195" s="52" t="e">
        <f t="shared" si="5516"/>
        <v>#N/A</v>
      </c>
      <c r="N3195" s="52" t="e">
        <f t="shared" si="5516"/>
        <v>#N/A</v>
      </c>
      <c r="O3195" s="52" t="e">
        <f t="shared" si="5516"/>
        <v>#N/A</v>
      </c>
      <c r="P3195" s="52" t="e">
        <f t="shared" si="5516"/>
        <v>#N/A</v>
      </c>
      <c r="Q3195" s="52" t="e">
        <f t="shared" si="5516"/>
        <v>#N/A</v>
      </c>
      <c r="R3195" s="52" t="e">
        <f t="shared" si="5516"/>
        <v>#N/A</v>
      </c>
      <c r="S3195" s="52" t="e">
        <f t="shared" si="5516"/>
        <v>#N/A</v>
      </c>
      <c r="T3195" s="52" t="e">
        <f t="shared" si="5516"/>
        <v>#N/A</v>
      </c>
      <c r="U3195" s="52" t="e">
        <f t="shared" si="5516"/>
        <v>#N/A</v>
      </c>
      <c r="V3195" s="52" t="e">
        <f t="shared" si="5516"/>
        <v>#N/A</v>
      </c>
      <c r="W3195" s="52" t="e">
        <f t="shared" si="5516"/>
        <v>#N/A</v>
      </c>
      <c r="X3195" s="55" t="e">
        <f t="shared" si="5509"/>
        <v>#N/A</v>
      </c>
      <c r="Y3195" s="55" t="e">
        <f t="shared" si="5510"/>
        <v>#N/A</v>
      </c>
      <c r="Z3195" s="55" t="e">
        <f t="shared" ref="Z3195" si="5517">Z3194</f>
        <v>#N/A</v>
      </c>
      <c r="AA3195" s="55" t="e">
        <f t="shared" si="5512"/>
        <v>#N/A</v>
      </c>
      <c r="AB3195" s="336" t="e">
        <f t="shared" si="5513"/>
        <v>#N/A</v>
      </c>
      <c r="AC3195" s="223" t="e">
        <f ca="1">INDEX(FGA_COEFFS,1,1)+Z3195*INDEX(FGA_COEFFS,1,2)+Y3195*INDEX(FGA_COEFFS,1,3)+R3195*INDEX(FGA_COEFFS,1,4)+Q3194*INDEX(FGA_COEFFS,1,5)+S3195*INDEX(FGA_COEFFS,1,6)+T3194*INDEX(FGA_COEFFS,1,7)+M3194*INDEX(FGA_COEFFS,1,8)+Y3198*Y3200</f>
        <v>#N/A</v>
      </c>
      <c r="AD3195" s="223" t="e">
        <f ca="1">INDEX(THREEPTA_COEFFS,1,1)+AC3195*INDEX(THREEPTA_COEFFS,1,2)+J3195*INDEX(THREEPTA_COEFFS,1,3)+AA3195*INDEX(THREEPTA_COEFFS,1,4)+K3195*INDEX(THREEPTA_COEFFS,1,5)+L3194*INDEX(THREEPTA_COEFFS,1,6)+Z3198*Z3200</f>
        <v>#N/A</v>
      </c>
      <c r="AE3195" s="223" t="e">
        <f ca="1">INDEX(THREEPTPCT_COEFFS,1,1)+K3195*INDEX(THREEPTPCT_COEFFS,1,2)+L3194*INDEX(THREEPTPCT_COEFFS,1,3)+AA3198*AA3200</f>
        <v>#N/A</v>
      </c>
      <c r="AF3195" s="55" t="e">
        <f t="shared" ca="1" si="5514"/>
        <v>#N/A</v>
      </c>
      <c r="AG3195" s="223" t="e">
        <f ca="1">INDEX(TWOPTPCT_COEFFS,1,1)+AB3195*INDEX(TWOPTPCT_COEFFS,1,2)+I3194*INDEX(TWOPTPCT_COEFFS,1,3)+G3194*INDEX(TWOPTPCT_COEFFS,1,4)+L3194*INDEX(TWOPTPCT_COEFFS,1,5)+AB3198*AB3200</f>
        <v>#N/A</v>
      </c>
      <c r="AH3195" s="223" t="e">
        <f ca="1">INDEX(FTA_COEFFS,1,1)+O3195*INDEX(FTA_COEFFS,1,2)+N3194*INDEX(FTA_COEFFS,1,3)+(Q3195+R3195)*INDEX(FTA_COEFFS,1,4)+(Q3194+R3194)*INDEX(FTA_COEFFS,1,5)+M3194*INDEX(FTA_COEFFS,1,6)+AC3198*AC3200</f>
        <v>#N/A</v>
      </c>
      <c r="AI3195" s="223" t="e">
        <f ca="1">INDEX(FTPCT_COEFFS,1,1)+P3195*INDEX(FTPCT_COEFFS,1,2)+F3195*INDEX(FTPCT_COEFFS,1,3)+G3194*INDEX(FTPCT_COEFFS,1,4)+AD3198*AD3200</f>
        <v>#N/A</v>
      </c>
      <c r="AJ3195" s="338" t="e">
        <f t="shared" ca="1" si="5515"/>
        <v>#N/A</v>
      </c>
      <c r="AK3195" s="55"/>
      <c r="AL3195" s="55"/>
      <c r="AM3195" s="55"/>
      <c r="AN3195" s="55"/>
      <c r="AO3195" s="55"/>
      <c r="AP3195" s="55"/>
      <c r="AQ3195" s="55"/>
      <c r="AR3195" s="55"/>
    </row>
    <row r="3196" spans="1:45" x14ac:dyDescent="0.3">
      <c r="A3196" s="54" t="e">
        <f ca="1">IF(D3194&gt;(D3195+(AVERAGE(V3194,W3194)-AVERAGE(V3195,W3195))/2)+2.5,C3194,IF(D3195&gt;(D3194+(AVERAGE(V3195,W3195)-AVERAGE(V3194,W3194))/2)+2.5,C3195,"Close"))</f>
        <v>#N/A</v>
      </c>
      <c r="B3196" s="64" t="e">
        <f ca="1">IF(D3195&gt;D3194,C3195,C3194)</f>
        <v>#N/A</v>
      </c>
      <c r="D3196" s="56"/>
      <c r="X3196" s="55"/>
      <c r="Y3196" s="55"/>
      <c r="Z3196" s="55"/>
      <c r="AA3196" s="55"/>
      <c r="AB3196" s="55"/>
      <c r="AC3196" s="337"/>
      <c r="AD3196" s="337"/>
      <c r="AE3196" s="337"/>
      <c r="AF3196" s="337"/>
      <c r="AG3196" s="337"/>
      <c r="AH3196" s="337"/>
      <c r="AI3196" s="337"/>
      <c r="AJ3196" s="337"/>
      <c r="AK3196" s="337"/>
      <c r="AL3196" s="337"/>
      <c r="AM3196" s="55"/>
      <c r="AN3196" s="55"/>
      <c r="AO3196" s="55"/>
      <c r="AP3196" s="55"/>
      <c r="AQ3196" s="55"/>
      <c r="AR3196" s="55"/>
      <c r="AS3196" s="55"/>
    </row>
    <row r="3197" spans="1:45" x14ac:dyDescent="0.3">
      <c r="X3197" s="54" t="s">
        <v>1305</v>
      </c>
      <c r="Y3197" s="54" t="s">
        <v>128</v>
      </c>
      <c r="Z3197" s="54" t="s">
        <v>157</v>
      </c>
      <c r="AA3197" s="54" t="s">
        <v>151</v>
      </c>
      <c r="AB3197" s="54" t="s">
        <v>1327</v>
      </c>
      <c r="AC3197" s="54" t="s">
        <v>129</v>
      </c>
      <c r="AD3197" s="54" t="s">
        <v>116</v>
      </c>
      <c r="AE3197" s="54"/>
      <c r="AF3197" s="54"/>
      <c r="AG3197" s="54"/>
      <c r="AH3197" s="54"/>
      <c r="AI3197" s="54"/>
      <c r="AJ3197" s="54"/>
      <c r="AK3197" s="54"/>
      <c r="AL3197" s="54"/>
      <c r="AM3197" s="54"/>
      <c r="AN3197" s="54"/>
      <c r="AO3197" s="54"/>
      <c r="AP3197" s="54"/>
      <c r="AQ3197" s="54"/>
      <c r="AR3197" s="54"/>
      <c r="AS3197" s="54"/>
    </row>
    <row r="3198" spans="1:45" x14ac:dyDescent="0.3">
      <c r="X3198" s="54"/>
      <c r="Y3198" s="54">
        <f t="shared" ref="Y3198:AD3198" si="5518">Y3191</f>
        <v>6.4436999999999998</v>
      </c>
      <c r="Z3198" s="54">
        <f t="shared" si="5518"/>
        <v>4.9371</v>
      </c>
      <c r="AA3198" s="54">
        <f t="shared" si="5518"/>
        <v>11.350300000000001</v>
      </c>
      <c r="AB3198" s="54">
        <f t="shared" si="5518"/>
        <v>7.1900000000000006E-2</v>
      </c>
      <c r="AC3198" s="54">
        <f t="shared" si="5518"/>
        <v>6.2766000000000002</v>
      </c>
      <c r="AD3198" s="54">
        <f t="shared" si="5518"/>
        <v>11.042999999999999</v>
      </c>
      <c r="AE3198" s="54"/>
      <c r="AF3198" s="336"/>
      <c r="AG3198" s="336"/>
      <c r="AH3198" s="336"/>
      <c r="AI3198" s="54"/>
      <c r="AJ3198" s="54"/>
      <c r="AK3198" s="54"/>
      <c r="AL3198" s="54"/>
      <c r="AM3198" s="54"/>
      <c r="AN3198" s="54"/>
      <c r="AO3198" s="54"/>
      <c r="AP3198" s="54"/>
      <c r="AQ3198" s="54"/>
      <c r="AR3198" s="54"/>
      <c r="AS3198" s="54"/>
    </row>
    <row r="3199" spans="1:45" x14ac:dyDescent="0.3">
      <c r="D3199" s="56"/>
      <c r="X3199" s="336"/>
      <c r="Y3199" s="336">
        <f t="shared" ca="1" si="5410"/>
        <v>-0.12528118176284983</v>
      </c>
      <c r="Z3199" s="336">
        <f t="shared" ca="1" si="5410"/>
        <v>-2.5982345608621681E-2</v>
      </c>
      <c r="AA3199" s="336">
        <f t="shared" ca="1" si="5410"/>
        <v>-0.15381577558509454</v>
      </c>
      <c r="AB3199" s="336">
        <f t="shared" ca="1" si="5410"/>
        <v>6.636256482733674E-2</v>
      </c>
      <c r="AC3199" s="336">
        <f t="shared" ca="1" si="5410"/>
        <v>-0.87166330425347482</v>
      </c>
      <c r="AD3199" s="336">
        <f t="shared" ca="1" si="5410"/>
        <v>8.198298582983507E-2</v>
      </c>
      <c r="AE3199" s="336"/>
      <c r="AF3199" s="336"/>
      <c r="AG3199" s="336"/>
      <c r="AH3199" s="336"/>
      <c r="AI3199" s="54"/>
      <c r="AJ3199" s="54"/>
      <c r="AK3199" s="54"/>
      <c r="AL3199" s="336"/>
      <c r="AM3199" s="336"/>
      <c r="AN3199" s="336"/>
      <c r="AO3199" s="336"/>
      <c r="AP3199" s="54"/>
      <c r="AQ3199" s="336"/>
      <c r="AR3199" s="336"/>
      <c r="AS3199" s="336"/>
    </row>
    <row r="3200" spans="1:45" x14ac:dyDescent="0.3">
      <c r="C3200" s="54"/>
      <c r="D3200" s="56"/>
      <c r="Y3200" s="336">
        <f t="shared" ca="1" si="5410"/>
        <v>0.47966135004880772</v>
      </c>
      <c r="Z3200" s="336">
        <f t="shared" ca="1" si="5410"/>
        <v>1.0216958297099941</v>
      </c>
      <c r="AA3200" s="336">
        <f t="shared" ca="1" si="5410"/>
        <v>-0.25269060148803357</v>
      </c>
      <c r="AB3200" s="336">
        <f t="shared" ca="1" si="5410"/>
        <v>1.3516420970472919E-2</v>
      </c>
      <c r="AC3200" s="336">
        <f t="shared" ca="1" si="5410"/>
        <v>2.8160442649964531E-2</v>
      </c>
      <c r="AD3200" s="336">
        <f t="shared" ca="1" si="5410"/>
        <v>0.24183248018529374</v>
      </c>
      <c r="AE3200" s="55"/>
      <c r="AF3200" s="55"/>
      <c r="AG3200" s="55"/>
      <c r="AH3200" s="55"/>
      <c r="AI3200" s="55"/>
      <c r="AJ3200" s="55"/>
      <c r="AK3200" s="55"/>
      <c r="AL3200" s="55"/>
      <c r="AM3200" s="55"/>
      <c r="AN3200" s="55"/>
      <c r="AO3200" s="55"/>
      <c r="AP3200" s="55"/>
      <c r="AQ3200" s="55"/>
      <c r="AR3200" s="55"/>
      <c r="AS3200" s="55"/>
    </row>
    <row r="3201" spans="1:45" x14ac:dyDescent="0.3">
      <c r="B3201" s="54" t="s">
        <v>172</v>
      </c>
      <c r="C3201" s="53">
        <f>C3194</f>
        <v>0</v>
      </c>
      <c r="D3201" s="56" t="e">
        <f t="shared" ref="D3201:D3202" ca="1" si="5519">AJ3201</f>
        <v>#N/A</v>
      </c>
      <c r="E3201" s="52" t="e">
        <f t="shared" ref="E3201:W3201" si="5520">E3194</f>
        <v>#N/A</v>
      </c>
      <c r="F3201" s="52" t="e">
        <f t="shared" si="5520"/>
        <v>#N/A</v>
      </c>
      <c r="G3201" s="52" t="e">
        <f t="shared" si="5520"/>
        <v>#N/A</v>
      </c>
      <c r="H3201" s="52" t="e">
        <f t="shared" si="5520"/>
        <v>#N/A</v>
      </c>
      <c r="I3201" s="52" t="e">
        <f t="shared" si="5520"/>
        <v>#N/A</v>
      </c>
      <c r="J3201" s="52" t="e">
        <f t="shared" si="5520"/>
        <v>#N/A</v>
      </c>
      <c r="K3201" s="52" t="e">
        <f t="shared" si="5520"/>
        <v>#N/A</v>
      </c>
      <c r="L3201" s="52" t="e">
        <f t="shared" si="5520"/>
        <v>#N/A</v>
      </c>
      <c r="M3201" s="52" t="e">
        <f t="shared" si="5520"/>
        <v>#N/A</v>
      </c>
      <c r="N3201" s="52" t="e">
        <f t="shared" si="5520"/>
        <v>#N/A</v>
      </c>
      <c r="O3201" s="52" t="e">
        <f t="shared" si="5520"/>
        <v>#N/A</v>
      </c>
      <c r="P3201" s="52" t="e">
        <f t="shared" si="5520"/>
        <v>#N/A</v>
      </c>
      <c r="Q3201" s="52" t="e">
        <f t="shared" si="5520"/>
        <v>#N/A</v>
      </c>
      <c r="R3201" s="52" t="e">
        <f t="shared" si="5520"/>
        <v>#N/A</v>
      </c>
      <c r="S3201" s="52" t="e">
        <f t="shared" si="5520"/>
        <v>#N/A</v>
      </c>
      <c r="T3201" s="52" t="e">
        <f t="shared" si="5520"/>
        <v>#N/A</v>
      </c>
      <c r="U3201" s="52" t="e">
        <f t="shared" si="5520"/>
        <v>#N/A</v>
      </c>
      <c r="V3201" s="52" t="e">
        <f t="shared" si="5520"/>
        <v>#N/A</v>
      </c>
      <c r="W3201" s="52" t="e">
        <f t="shared" si="5520"/>
        <v>#N/A</v>
      </c>
      <c r="X3201" s="55" t="e">
        <f t="shared" ref="X3201:X3202" si="5521">(H3201-(O3201*P3201)/100-3*(J3201*K3201)/100)/2</f>
        <v>#N/A</v>
      </c>
      <c r="Y3201" s="55" t="e">
        <f t="shared" ref="Y3201:Y3202" si="5522">SUM(X3201,(J3201*K3201/100))/(F3201/100)</f>
        <v>#N/A</v>
      </c>
      <c r="Z3201" s="55" t="e">
        <f t="shared" ref="Z3201" si="5523">U3201*0.5+U3202*0.5</f>
        <v>#N/A</v>
      </c>
      <c r="AA3201" s="55" t="e">
        <f t="shared" ref="AA3201:AA3202" si="5524">J3201/Y3201</f>
        <v>#N/A</v>
      </c>
      <c r="AB3201" s="336" t="e">
        <f t="shared" ref="AB3201:AB3202" si="5525">X3201/(Y3201-J3201)</f>
        <v>#N/A</v>
      </c>
      <c r="AC3201" s="223" t="e">
        <f ca="1">INDEX(FGA_COEFFS,1,1)+Z3201*INDEX(FGA_COEFFS,1,2)+Y3201*INDEX(FGA_COEFFS,1,3)+R3201*INDEX(FGA_COEFFS,1,4)+Q3202*INDEX(FGA_COEFFS,1,5)+S3201*INDEX(FGA_COEFFS,1,6)+T3202*INDEX(FGA_COEFFS,1,7)+M3202*INDEX(FGA_COEFFS,1,8)+Y3205*Y3206</f>
        <v>#N/A</v>
      </c>
      <c r="AD3201" s="223" t="e">
        <f ca="1">INDEX(THREEPTA_COEFFS,1,1)+AC3201*INDEX(THREEPTA_COEFFS,1,2)+J3201*INDEX(THREEPTA_COEFFS,1,3)+AA3201*INDEX(THREEPTA_COEFFS,1,4)+K3201*INDEX(THREEPTA_COEFFS,1,5)+L3202*INDEX(THREEPTA_COEFFS,1,6)+Z3205*Z3206</f>
        <v>#N/A</v>
      </c>
      <c r="AE3201" s="223" t="e">
        <f ca="1">INDEX(THREEPTPCT_COEFFS,1,1)+K3201*INDEX(THREEPTPCT_COEFFS,1,2)+L3202*INDEX(THREEPTPCT_COEFFS,1,3)+AA3205*AA3206</f>
        <v>#N/A</v>
      </c>
      <c r="AF3201" s="55" t="e">
        <f t="shared" ref="AF3201:AF3202" ca="1" si="5526">AC3201-AD3201</f>
        <v>#N/A</v>
      </c>
      <c r="AG3201" s="223" t="e">
        <f ca="1">INDEX(TWOPTPCT_COEFFS,1,1)+AB3201*INDEX(TWOPTPCT_COEFFS,1,2)+I3202*INDEX(TWOPTPCT_COEFFS,1,3)+G3202*INDEX(TWOPTPCT_COEFFS,1,4)+L3202*INDEX(TWOPTPCT_COEFFS,1,5)+AB3205*AB3206</f>
        <v>#N/A</v>
      </c>
      <c r="AH3201" s="223" t="e">
        <f ca="1">INDEX(FTA_COEFFS,1,1)+O3201*INDEX(FTA_COEFFS,1,2)+N3202*INDEX(FTA_COEFFS,1,3)+(Q3201+R3201)*INDEX(FTA_COEFFS,1,4)+(Q3202+R3202)*INDEX(FTA_COEFFS,1,5)+M3202*INDEX(FTA_COEFFS,1,6)+AC3205*AC3206</f>
        <v>#N/A</v>
      </c>
      <c r="AI3201" s="223" t="e">
        <f ca="1">INDEX(FTPCT_COEFFS,1,1)+P3201*INDEX(FTPCT_COEFFS,1,2)+F3201*INDEX(FTPCT_COEFFS,1,3)+G3202*INDEX(FTPCT_COEFFS,1,4)+AD3205*AD3206</f>
        <v>#N/A</v>
      </c>
      <c r="AJ3201" s="338" t="e">
        <f t="shared" ref="AJ3201:AJ3202" ca="1" si="5527">AD3201*AE3201/100+AF3201*AG3201+AH3201*AI3201/100</f>
        <v>#N/A</v>
      </c>
      <c r="AK3201" s="55"/>
      <c r="AL3201" s="55"/>
      <c r="AM3201" s="55"/>
      <c r="AN3201" s="55"/>
      <c r="AO3201" s="55"/>
      <c r="AP3201" s="55"/>
      <c r="AQ3201" s="55"/>
      <c r="AR3201" s="55"/>
    </row>
    <row r="3202" spans="1:45" x14ac:dyDescent="0.3">
      <c r="B3202" s="54" t="s">
        <v>175</v>
      </c>
      <c r="C3202" s="54">
        <f>C3195</f>
        <v>0</v>
      </c>
      <c r="D3202" s="56" t="e">
        <f t="shared" ca="1" si="5519"/>
        <v>#N/A</v>
      </c>
      <c r="E3202" s="52" t="e">
        <f t="shared" ref="E3202:W3202" si="5528">E3195</f>
        <v>#N/A</v>
      </c>
      <c r="F3202" s="52" t="e">
        <f t="shared" si="5528"/>
        <v>#N/A</v>
      </c>
      <c r="G3202" s="52" t="e">
        <f t="shared" si="5528"/>
        <v>#N/A</v>
      </c>
      <c r="H3202" s="52" t="e">
        <f t="shared" si="5528"/>
        <v>#N/A</v>
      </c>
      <c r="I3202" s="52" t="e">
        <f t="shared" si="5528"/>
        <v>#N/A</v>
      </c>
      <c r="J3202" s="52" t="e">
        <f t="shared" si="5528"/>
        <v>#N/A</v>
      </c>
      <c r="K3202" s="52" t="e">
        <f t="shared" si="5528"/>
        <v>#N/A</v>
      </c>
      <c r="L3202" s="52" t="e">
        <f t="shared" si="5528"/>
        <v>#N/A</v>
      </c>
      <c r="M3202" s="52" t="e">
        <f t="shared" si="5528"/>
        <v>#N/A</v>
      </c>
      <c r="N3202" s="52" t="e">
        <f t="shared" si="5528"/>
        <v>#N/A</v>
      </c>
      <c r="O3202" s="52" t="e">
        <f t="shared" si="5528"/>
        <v>#N/A</v>
      </c>
      <c r="P3202" s="52" t="e">
        <f t="shared" si="5528"/>
        <v>#N/A</v>
      </c>
      <c r="Q3202" s="52" t="e">
        <f t="shared" si="5528"/>
        <v>#N/A</v>
      </c>
      <c r="R3202" s="52" t="e">
        <f t="shared" si="5528"/>
        <v>#N/A</v>
      </c>
      <c r="S3202" s="52" t="e">
        <f t="shared" si="5528"/>
        <v>#N/A</v>
      </c>
      <c r="T3202" s="52" t="e">
        <f t="shared" si="5528"/>
        <v>#N/A</v>
      </c>
      <c r="U3202" s="52" t="e">
        <f t="shared" si="5528"/>
        <v>#N/A</v>
      </c>
      <c r="V3202" s="52" t="e">
        <f t="shared" si="5528"/>
        <v>#N/A</v>
      </c>
      <c r="W3202" s="52" t="e">
        <f t="shared" si="5528"/>
        <v>#N/A</v>
      </c>
      <c r="X3202" s="55" t="e">
        <f t="shared" si="5521"/>
        <v>#N/A</v>
      </c>
      <c r="Y3202" s="55" t="e">
        <f t="shared" si="5522"/>
        <v>#N/A</v>
      </c>
      <c r="Z3202" s="55" t="e">
        <f t="shared" ref="Z3202" si="5529">Z3201</f>
        <v>#N/A</v>
      </c>
      <c r="AA3202" s="55" t="e">
        <f t="shared" si="5524"/>
        <v>#N/A</v>
      </c>
      <c r="AB3202" s="336" t="e">
        <f t="shared" si="5525"/>
        <v>#N/A</v>
      </c>
      <c r="AC3202" s="223" t="e">
        <f ca="1">INDEX(FGA_COEFFS,1,1)+Z3202*INDEX(FGA_COEFFS,1,2)+Y3202*INDEX(FGA_COEFFS,1,3)+R3202*INDEX(FGA_COEFFS,1,4)+Q3201*INDEX(FGA_COEFFS,1,5)+S3202*INDEX(FGA_COEFFS,1,6)+T3201*INDEX(FGA_COEFFS,1,7)+M3201*INDEX(FGA_COEFFS,1,8)+Y3205*Y3207</f>
        <v>#N/A</v>
      </c>
      <c r="AD3202" s="223" t="e">
        <f ca="1">INDEX(THREEPTA_COEFFS,1,1)+AC3202*INDEX(THREEPTA_COEFFS,1,2)+J3202*INDEX(THREEPTA_COEFFS,1,3)+AA3202*INDEX(THREEPTA_COEFFS,1,4)+K3202*INDEX(THREEPTA_COEFFS,1,5)+L3201*INDEX(THREEPTA_COEFFS,1,6)+Z3205*Z3207</f>
        <v>#N/A</v>
      </c>
      <c r="AE3202" s="223" t="e">
        <f ca="1">INDEX(THREEPTPCT_COEFFS,1,1)+K3202*INDEX(THREEPTPCT_COEFFS,1,2)+L3201*INDEX(THREEPTPCT_COEFFS,1,3)+AA3205*AA3207</f>
        <v>#N/A</v>
      </c>
      <c r="AF3202" s="55" t="e">
        <f t="shared" ca="1" si="5526"/>
        <v>#N/A</v>
      </c>
      <c r="AG3202" s="223" t="e">
        <f ca="1">INDEX(TWOPTPCT_COEFFS,1,1)+AB3202*INDEX(TWOPTPCT_COEFFS,1,2)+I3201*INDEX(TWOPTPCT_COEFFS,1,3)+G3201*INDEX(TWOPTPCT_COEFFS,1,4)+L3201*INDEX(TWOPTPCT_COEFFS,1,5)+AB3205*AB3207</f>
        <v>#N/A</v>
      </c>
      <c r="AH3202" s="223" t="e">
        <f ca="1">INDEX(FTA_COEFFS,1,1)+O3202*INDEX(FTA_COEFFS,1,2)+N3201*INDEX(FTA_COEFFS,1,3)+(Q3202+R3202)*INDEX(FTA_COEFFS,1,4)+(Q3201+R3201)*INDEX(FTA_COEFFS,1,5)+M3201*INDEX(FTA_COEFFS,1,6)+AC3205*AC3207</f>
        <v>#N/A</v>
      </c>
      <c r="AI3202" s="223" t="e">
        <f ca="1">INDEX(FTPCT_COEFFS,1,1)+P3202*INDEX(FTPCT_COEFFS,1,2)+F3202*INDEX(FTPCT_COEFFS,1,3)+G3201*INDEX(FTPCT_COEFFS,1,4)+AD3205*AD3207</f>
        <v>#N/A</v>
      </c>
      <c r="AJ3202" s="338" t="e">
        <f t="shared" ca="1" si="5527"/>
        <v>#N/A</v>
      </c>
      <c r="AK3202" s="55"/>
      <c r="AL3202" s="55"/>
      <c r="AM3202" s="55"/>
      <c r="AN3202" s="55"/>
      <c r="AO3202" s="55"/>
      <c r="AP3202" s="55"/>
      <c r="AQ3202" s="55"/>
      <c r="AR3202" s="55"/>
    </row>
    <row r="3203" spans="1:45" x14ac:dyDescent="0.3">
      <c r="A3203" s="54" t="e">
        <f ca="1">IF(D3201&gt;(D3202+(AVERAGE(V3201,W3201)-AVERAGE(V3202,W3202))/2)+2.5,C3201,IF(D3202&gt;(D3201+(AVERAGE(V3202,W3202)-AVERAGE(V3201,W3201))/2)+2.5,C3202,"Close"))</f>
        <v>#N/A</v>
      </c>
      <c r="B3203" s="64" t="e">
        <f ca="1">IF(D3202&gt;D3201,C3202,C3201)</f>
        <v>#N/A</v>
      </c>
      <c r="D3203" s="56"/>
      <c r="X3203" s="55"/>
      <c r="Y3203" s="55"/>
      <c r="Z3203" s="55"/>
      <c r="AA3203" s="55"/>
      <c r="AB3203" s="55"/>
      <c r="AC3203" s="337"/>
      <c r="AD3203" s="337"/>
      <c r="AE3203" s="337"/>
      <c r="AF3203" s="337"/>
      <c r="AG3203" s="337"/>
      <c r="AH3203" s="337"/>
      <c r="AI3203" s="337"/>
      <c r="AJ3203" s="337"/>
      <c r="AK3203" s="337"/>
      <c r="AL3203" s="337"/>
      <c r="AM3203" s="55"/>
      <c r="AN3203" s="55"/>
      <c r="AO3203" s="55"/>
      <c r="AP3203" s="55"/>
      <c r="AQ3203" s="55"/>
      <c r="AR3203" s="55"/>
      <c r="AS3203" s="55"/>
    </row>
    <row r="3204" spans="1:45" x14ac:dyDescent="0.3">
      <c r="X3204" s="54" t="s">
        <v>1305</v>
      </c>
      <c r="Y3204" s="54" t="s">
        <v>128</v>
      </c>
      <c r="Z3204" s="54" t="s">
        <v>157</v>
      </c>
      <c r="AA3204" s="54" t="s">
        <v>151</v>
      </c>
      <c r="AB3204" s="54" t="s">
        <v>1327</v>
      </c>
      <c r="AC3204" s="54" t="s">
        <v>129</v>
      </c>
      <c r="AD3204" s="54" t="s">
        <v>116</v>
      </c>
      <c r="AE3204" s="54"/>
      <c r="AF3204" s="54"/>
      <c r="AG3204" s="54"/>
      <c r="AH3204" s="54"/>
      <c r="AI3204" s="54"/>
      <c r="AJ3204" s="54"/>
      <c r="AK3204" s="54"/>
      <c r="AL3204" s="54"/>
      <c r="AM3204" s="54"/>
      <c r="AN3204" s="54"/>
      <c r="AO3204" s="54"/>
      <c r="AP3204" s="54"/>
      <c r="AQ3204" s="54"/>
      <c r="AR3204" s="54"/>
      <c r="AS3204" s="54"/>
    </row>
    <row r="3205" spans="1:45" x14ac:dyDescent="0.3">
      <c r="X3205" s="54"/>
      <c r="Y3205" s="54">
        <f t="shared" ref="Y3205:AD3205" si="5530">Y3198</f>
        <v>6.4436999999999998</v>
      </c>
      <c r="Z3205" s="54">
        <f t="shared" si="5530"/>
        <v>4.9371</v>
      </c>
      <c r="AA3205" s="54">
        <f t="shared" si="5530"/>
        <v>11.350300000000001</v>
      </c>
      <c r="AB3205" s="54">
        <f t="shared" si="5530"/>
        <v>7.1900000000000006E-2</v>
      </c>
      <c r="AC3205" s="54">
        <f t="shared" si="5530"/>
        <v>6.2766000000000002</v>
      </c>
      <c r="AD3205" s="54">
        <f t="shared" si="5530"/>
        <v>11.042999999999999</v>
      </c>
      <c r="AE3205" s="54"/>
      <c r="AF3205" s="336"/>
      <c r="AG3205" s="336"/>
      <c r="AH3205" s="336"/>
      <c r="AI3205" s="54"/>
      <c r="AJ3205" s="54"/>
      <c r="AK3205" s="54"/>
      <c r="AL3205" s="54"/>
      <c r="AM3205" s="54"/>
      <c r="AN3205" s="54"/>
      <c r="AO3205" s="54"/>
      <c r="AP3205" s="54"/>
      <c r="AQ3205" s="54"/>
      <c r="AR3205" s="54"/>
      <c r="AS3205" s="54"/>
    </row>
    <row r="3206" spans="1:45" x14ac:dyDescent="0.3">
      <c r="D3206" s="56"/>
      <c r="X3206" s="336"/>
      <c r="Y3206" s="336">
        <f t="shared" ref="Y3206:AD3269" ca="1" si="5531">1.5*RAND()^2*IF(RAND()&gt;0.5,1,-1)</f>
        <v>0.20684887291748713</v>
      </c>
      <c r="Z3206" s="336">
        <f t="shared" ca="1" si="5531"/>
        <v>-2.5092825789197627E-2</v>
      </c>
      <c r="AA3206" s="336">
        <f t="shared" ca="1" si="5531"/>
        <v>0.86869277881408791</v>
      </c>
      <c r="AB3206" s="336">
        <f t="shared" ca="1" si="5531"/>
        <v>8.5260196301054276E-4</v>
      </c>
      <c r="AC3206" s="336">
        <f t="shared" ca="1" si="5531"/>
        <v>0.92937221491504318</v>
      </c>
      <c r="AD3206" s="336">
        <f t="shared" ca="1" si="5531"/>
        <v>-0.10094012105252317</v>
      </c>
      <c r="AE3206" s="336"/>
      <c r="AF3206" s="336"/>
      <c r="AG3206" s="336"/>
      <c r="AH3206" s="336"/>
      <c r="AI3206" s="54"/>
      <c r="AJ3206" s="54"/>
      <c r="AK3206" s="54"/>
      <c r="AL3206" s="336"/>
      <c r="AM3206" s="336"/>
      <c r="AN3206" s="336"/>
      <c r="AO3206" s="336"/>
      <c r="AP3206" s="54"/>
      <c r="AQ3206" s="336"/>
      <c r="AR3206" s="336"/>
      <c r="AS3206" s="336"/>
    </row>
    <row r="3207" spans="1:45" x14ac:dyDescent="0.3">
      <c r="C3207" s="54"/>
      <c r="D3207" s="56"/>
      <c r="Y3207" s="336">
        <f t="shared" ca="1" si="5531"/>
        <v>-4.4595853927897776E-5</v>
      </c>
      <c r="Z3207" s="336">
        <f t="shared" ca="1" si="5531"/>
        <v>-1.1115277232142939</v>
      </c>
      <c r="AA3207" s="336">
        <f t="shared" ca="1" si="5531"/>
        <v>-1.0556665580468581E-3</v>
      </c>
      <c r="AB3207" s="336">
        <f t="shared" ca="1" si="5531"/>
        <v>0.59195005924121791</v>
      </c>
      <c r="AC3207" s="336">
        <f t="shared" ca="1" si="5531"/>
        <v>0.96282106484906338</v>
      </c>
      <c r="AD3207" s="336">
        <f t="shared" ca="1" si="5531"/>
        <v>-0.589151029602895</v>
      </c>
      <c r="AE3207" s="55"/>
      <c r="AF3207" s="55"/>
      <c r="AG3207" s="55"/>
      <c r="AH3207" s="55"/>
      <c r="AI3207" s="55"/>
      <c r="AJ3207" s="55"/>
      <c r="AK3207" s="55"/>
      <c r="AL3207" s="55"/>
      <c r="AM3207" s="55"/>
      <c r="AN3207" s="55"/>
      <c r="AO3207" s="55"/>
      <c r="AP3207" s="55"/>
      <c r="AQ3207" s="55"/>
      <c r="AR3207" s="55"/>
      <c r="AS3207" s="55"/>
    </row>
    <row r="3208" spans="1:45" x14ac:dyDescent="0.3">
      <c r="B3208" s="54" t="s">
        <v>172</v>
      </c>
      <c r="C3208" s="53">
        <f>C3201</f>
        <v>0</v>
      </c>
      <c r="D3208" s="56" t="e">
        <f t="shared" ref="D3208:D3209" ca="1" si="5532">AJ3208</f>
        <v>#N/A</v>
      </c>
      <c r="E3208" s="52" t="e">
        <f t="shared" ref="E3208:W3208" si="5533">E3201</f>
        <v>#N/A</v>
      </c>
      <c r="F3208" s="52" t="e">
        <f t="shared" si="5533"/>
        <v>#N/A</v>
      </c>
      <c r="G3208" s="52" t="e">
        <f t="shared" si="5533"/>
        <v>#N/A</v>
      </c>
      <c r="H3208" s="52" t="e">
        <f t="shared" si="5533"/>
        <v>#N/A</v>
      </c>
      <c r="I3208" s="52" t="e">
        <f t="shared" si="5533"/>
        <v>#N/A</v>
      </c>
      <c r="J3208" s="52" t="e">
        <f t="shared" si="5533"/>
        <v>#N/A</v>
      </c>
      <c r="K3208" s="52" t="e">
        <f t="shared" si="5533"/>
        <v>#N/A</v>
      </c>
      <c r="L3208" s="52" t="e">
        <f t="shared" si="5533"/>
        <v>#N/A</v>
      </c>
      <c r="M3208" s="52" t="e">
        <f t="shared" si="5533"/>
        <v>#N/A</v>
      </c>
      <c r="N3208" s="52" t="e">
        <f t="shared" si="5533"/>
        <v>#N/A</v>
      </c>
      <c r="O3208" s="52" t="e">
        <f t="shared" si="5533"/>
        <v>#N/A</v>
      </c>
      <c r="P3208" s="52" t="e">
        <f t="shared" si="5533"/>
        <v>#N/A</v>
      </c>
      <c r="Q3208" s="52" t="e">
        <f t="shared" si="5533"/>
        <v>#N/A</v>
      </c>
      <c r="R3208" s="52" t="e">
        <f t="shared" si="5533"/>
        <v>#N/A</v>
      </c>
      <c r="S3208" s="52" t="e">
        <f t="shared" si="5533"/>
        <v>#N/A</v>
      </c>
      <c r="T3208" s="52" t="e">
        <f t="shared" si="5533"/>
        <v>#N/A</v>
      </c>
      <c r="U3208" s="52" t="e">
        <f t="shared" si="5533"/>
        <v>#N/A</v>
      </c>
      <c r="V3208" s="52" t="e">
        <f t="shared" si="5533"/>
        <v>#N/A</v>
      </c>
      <c r="W3208" s="52" t="e">
        <f t="shared" si="5533"/>
        <v>#N/A</v>
      </c>
      <c r="X3208" s="55" t="e">
        <f t="shared" ref="X3208:X3209" si="5534">(H3208-(O3208*P3208)/100-3*(J3208*K3208)/100)/2</f>
        <v>#N/A</v>
      </c>
      <c r="Y3208" s="55" t="e">
        <f t="shared" ref="Y3208:Y3209" si="5535">SUM(X3208,(J3208*K3208/100))/(F3208/100)</f>
        <v>#N/A</v>
      </c>
      <c r="Z3208" s="55" t="e">
        <f t="shared" ref="Z3208" si="5536">U3208*0.5+U3209*0.5</f>
        <v>#N/A</v>
      </c>
      <c r="AA3208" s="55" t="e">
        <f t="shared" ref="AA3208:AA3209" si="5537">J3208/Y3208</f>
        <v>#N/A</v>
      </c>
      <c r="AB3208" s="336" t="e">
        <f t="shared" ref="AB3208:AB3209" si="5538">X3208/(Y3208-J3208)</f>
        <v>#N/A</v>
      </c>
      <c r="AC3208" s="223" t="e">
        <f ca="1">INDEX(FGA_COEFFS,1,1)+Z3208*INDEX(FGA_COEFFS,1,2)+Y3208*INDEX(FGA_COEFFS,1,3)+R3208*INDEX(FGA_COEFFS,1,4)+Q3209*INDEX(FGA_COEFFS,1,5)+S3208*INDEX(FGA_COEFFS,1,6)+T3209*INDEX(FGA_COEFFS,1,7)+M3209*INDEX(FGA_COEFFS,1,8)+Y3212*Y3213</f>
        <v>#N/A</v>
      </c>
      <c r="AD3208" s="223" t="e">
        <f ca="1">INDEX(THREEPTA_COEFFS,1,1)+AC3208*INDEX(THREEPTA_COEFFS,1,2)+J3208*INDEX(THREEPTA_COEFFS,1,3)+AA3208*INDEX(THREEPTA_COEFFS,1,4)+K3208*INDEX(THREEPTA_COEFFS,1,5)+L3209*INDEX(THREEPTA_COEFFS,1,6)+Z3212*Z3213</f>
        <v>#N/A</v>
      </c>
      <c r="AE3208" s="223" t="e">
        <f ca="1">INDEX(THREEPTPCT_COEFFS,1,1)+K3208*INDEX(THREEPTPCT_COEFFS,1,2)+L3209*INDEX(THREEPTPCT_COEFFS,1,3)+AA3212*AA3213</f>
        <v>#N/A</v>
      </c>
      <c r="AF3208" s="55" t="e">
        <f t="shared" ref="AF3208:AF3209" ca="1" si="5539">AC3208-AD3208</f>
        <v>#N/A</v>
      </c>
      <c r="AG3208" s="223" t="e">
        <f ca="1">INDEX(TWOPTPCT_COEFFS,1,1)+AB3208*INDEX(TWOPTPCT_COEFFS,1,2)+I3209*INDEX(TWOPTPCT_COEFFS,1,3)+G3209*INDEX(TWOPTPCT_COEFFS,1,4)+L3209*INDEX(TWOPTPCT_COEFFS,1,5)+AB3212*AB3213</f>
        <v>#N/A</v>
      </c>
      <c r="AH3208" s="223" t="e">
        <f ca="1">INDEX(FTA_COEFFS,1,1)+O3208*INDEX(FTA_COEFFS,1,2)+N3209*INDEX(FTA_COEFFS,1,3)+(Q3208+R3208)*INDEX(FTA_COEFFS,1,4)+(Q3209+R3209)*INDEX(FTA_COEFFS,1,5)+M3209*INDEX(FTA_COEFFS,1,6)+AC3212*AC3213</f>
        <v>#N/A</v>
      </c>
      <c r="AI3208" s="223" t="e">
        <f ca="1">INDEX(FTPCT_COEFFS,1,1)+P3208*INDEX(FTPCT_COEFFS,1,2)+F3208*INDEX(FTPCT_COEFFS,1,3)+G3209*INDEX(FTPCT_COEFFS,1,4)+AD3212*AD3213</f>
        <v>#N/A</v>
      </c>
      <c r="AJ3208" s="338" t="e">
        <f t="shared" ref="AJ3208:AJ3209" ca="1" si="5540">AD3208*AE3208/100+AF3208*AG3208+AH3208*AI3208/100</f>
        <v>#N/A</v>
      </c>
      <c r="AK3208" s="55"/>
      <c r="AL3208" s="55"/>
      <c r="AM3208" s="55"/>
      <c r="AN3208" s="55"/>
      <c r="AO3208" s="55"/>
      <c r="AP3208" s="55"/>
      <c r="AQ3208" s="55"/>
      <c r="AR3208" s="55"/>
    </row>
    <row r="3209" spans="1:45" x14ac:dyDescent="0.3">
      <c r="B3209" s="54" t="s">
        <v>175</v>
      </c>
      <c r="C3209" s="54">
        <f>C3202</f>
        <v>0</v>
      </c>
      <c r="D3209" s="56" t="e">
        <f t="shared" ca="1" si="5532"/>
        <v>#N/A</v>
      </c>
      <c r="E3209" s="52" t="e">
        <f t="shared" ref="E3209:W3209" si="5541">E3202</f>
        <v>#N/A</v>
      </c>
      <c r="F3209" s="52" t="e">
        <f t="shared" si="5541"/>
        <v>#N/A</v>
      </c>
      <c r="G3209" s="52" t="e">
        <f t="shared" si="5541"/>
        <v>#N/A</v>
      </c>
      <c r="H3209" s="52" t="e">
        <f t="shared" si="5541"/>
        <v>#N/A</v>
      </c>
      <c r="I3209" s="52" t="e">
        <f t="shared" si="5541"/>
        <v>#N/A</v>
      </c>
      <c r="J3209" s="52" t="e">
        <f t="shared" si="5541"/>
        <v>#N/A</v>
      </c>
      <c r="K3209" s="52" t="e">
        <f t="shared" si="5541"/>
        <v>#N/A</v>
      </c>
      <c r="L3209" s="52" t="e">
        <f t="shared" si="5541"/>
        <v>#N/A</v>
      </c>
      <c r="M3209" s="52" t="e">
        <f t="shared" si="5541"/>
        <v>#N/A</v>
      </c>
      <c r="N3209" s="52" t="e">
        <f t="shared" si="5541"/>
        <v>#N/A</v>
      </c>
      <c r="O3209" s="52" t="e">
        <f t="shared" si="5541"/>
        <v>#N/A</v>
      </c>
      <c r="P3209" s="52" t="e">
        <f t="shared" si="5541"/>
        <v>#N/A</v>
      </c>
      <c r="Q3209" s="52" t="e">
        <f t="shared" si="5541"/>
        <v>#N/A</v>
      </c>
      <c r="R3209" s="52" t="e">
        <f t="shared" si="5541"/>
        <v>#N/A</v>
      </c>
      <c r="S3209" s="52" t="e">
        <f t="shared" si="5541"/>
        <v>#N/A</v>
      </c>
      <c r="T3209" s="52" t="e">
        <f t="shared" si="5541"/>
        <v>#N/A</v>
      </c>
      <c r="U3209" s="52" t="e">
        <f t="shared" si="5541"/>
        <v>#N/A</v>
      </c>
      <c r="V3209" s="52" t="e">
        <f t="shared" si="5541"/>
        <v>#N/A</v>
      </c>
      <c r="W3209" s="52" t="e">
        <f t="shared" si="5541"/>
        <v>#N/A</v>
      </c>
      <c r="X3209" s="55" t="e">
        <f t="shared" si="5534"/>
        <v>#N/A</v>
      </c>
      <c r="Y3209" s="55" t="e">
        <f t="shared" si="5535"/>
        <v>#N/A</v>
      </c>
      <c r="Z3209" s="55" t="e">
        <f t="shared" ref="Z3209" si="5542">Z3208</f>
        <v>#N/A</v>
      </c>
      <c r="AA3209" s="55" t="e">
        <f t="shared" si="5537"/>
        <v>#N/A</v>
      </c>
      <c r="AB3209" s="336" t="e">
        <f t="shared" si="5538"/>
        <v>#N/A</v>
      </c>
      <c r="AC3209" s="223" t="e">
        <f ca="1">INDEX(FGA_COEFFS,1,1)+Z3209*INDEX(FGA_COEFFS,1,2)+Y3209*INDEX(FGA_COEFFS,1,3)+R3209*INDEX(FGA_COEFFS,1,4)+Q3208*INDEX(FGA_COEFFS,1,5)+S3209*INDEX(FGA_COEFFS,1,6)+T3208*INDEX(FGA_COEFFS,1,7)+M3208*INDEX(FGA_COEFFS,1,8)+Y3212*Y3214</f>
        <v>#N/A</v>
      </c>
      <c r="AD3209" s="223" t="e">
        <f ca="1">INDEX(THREEPTA_COEFFS,1,1)+AC3209*INDEX(THREEPTA_COEFFS,1,2)+J3209*INDEX(THREEPTA_COEFFS,1,3)+AA3209*INDEX(THREEPTA_COEFFS,1,4)+K3209*INDEX(THREEPTA_COEFFS,1,5)+L3208*INDEX(THREEPTA_COEFFS,1,6)+Z3212*Z3214</f>
        <v>#N/A</v>
      </c>
      <c r="AE3209" s="223" t="e">
        <f ca="1">INDEX(THREEPTPCT_COEFFS,1,1)+K3209*INDEX(THREEPTPCT_COEFFS,1,2)+L3208*INDEX(THREEPTPCT_COEFFS,1,3)+AA3212*AA3214</f>
        <v>#N/A</v>
      </c>
      <c r="AF3209" s="55" t="e">
        <f t="shared" ca="1" si="5539"/>
        <v>#N/A</v>
      </c>
      <c r="AG3209" s="223" t="e">
        <f ca="1">INDEX(TWOPTPCT_COEFFS,1,1)+AB3209*INDEX(TWOPTPCT_COEFFS,1,2)+I3208*INDEX(TWOPTPCT_COEFFS,1,3)+G3208*INDEX(TWOPTPCT_COEFFS,1,4)+L3208*INDEX(TWOPTPCT_COEFFS,1,5)+AB3212*AB3214</f>
        <v>#N/A</v>
      </c>
      <c r="AH3209" s="223" t="e">
        <f ca="1">INDEX(FTA_COEFFS,1,1)+O3209*INDEX(FTA_COEFFS,1,2)+N3208*INDEX(FTA_COEFFS,1,3)+(Q3209+R3209)*INDEX(FTA_COEFFS,1,4)+(Q3208+R3208)*INDEX(FTA_COEFFS,1,5)+M3208*INDEX(FTA_COEFFS,1,6)+AC3212*AC3214</f>
        <v>#N/A</v>
      </c>
      <c r="AI3209" s="223" t="e">
        <f ca="1">INDEX(FTPCT_COEFFS,1,1)+P3209*INDEX(FTPCT_COEFFS,1,2)+F3209*INDEX(FTPCT_COEFFS,1,3)+G3208*INDEX(FTPCT_COEFFS,1,4)+AD3212*AD3214</f>
        <v>#N/A</v>
      </c>
      <c r="AJ3209" s="338" t="e">
        <f t="shared" ca="1" si="5540"/>
        <v>#N/A</v>
      </c>
      <c r="AK3209" s="55"/>
      <c r="AL3209" s="55"/>
      <c r="AM3209" s="55"/>
      <c r="AN3209" s="55"/>
      <c r="AO3209" s="55"/>
      <c r="AP3209" s="55"/>
      <c r="AQ3209" s="55"/>
      <c r="AR3209" s="55"/>
    </row>
    <row r="3210" spans="1:45" x14ac:dyDescent="0.3">
      <c r="A3210" s="54" t="e">
        <f ca="1">IF(D3208&gt;(D3209+(AVERAGE(V3208,W3208)-AVERAGE(V3209,W3209))/2)+2.5,C3208,IF(D3209&gt;(D3208+(AVERAGE(V3209,W3209)-AVERAGE(V3208,W3208))/2)+2.5,C3209,"Close"))</f>
        <v>#N/A</v>
      </c>
      <c r="B3210" s="64" t="e">
        <f ca="1">IF(D3209&gt;D3208,C3209,C3208)</f>
        <v>#N/A</v>
      </c>
      <c r="D3210" s="56"/>
      <c r="X3210" s="55"/>
      <c r="Y3210" s="55"/>
      <c r="Z3210" s="55"/>
      <c r="AA3210" s="55"/>
      <c r="AB3210" s="55"/>
      <c r="AC3210" s="337"/>
      <c r="AD3210" s="337"/>
      <c r="AE3210" s="337"/>
      <c r="AF3210" s="337"/>
      <c r="AG3210" s="337"/>
      <c r="AH3210" s="337"/>
      <c r="AI3210" s="337"/>
      <c r="AJ3210" s="337"/>
      <c r="AK3210" s="337"/>
      <c r="AL3210" s="337"/>
      <c r="AM3210" s="55"/>
      <c r="AN3210" s="55"/>
      <c r="AO3210" s="55"/>
      <c r="AP3210" s="55"/>
      <c r="AQ3210" s="55"/>
      <c r="AR3210" s="55"/>
      <c r="AS3210" s="55"/>
    </row>
    <row r="3211" spans="1:45" x14ac:dyDescent="0.3">
      <c r="X3211" s="54" t="s">
        <v>1305</v>
      </c>
      <c r="Y3211" s="54" t="s">
        <v>128</v>
      </c>
      <c r="Z3211" s="54" t="s">
        <v>157</v>
      </c>
      <c r="AA3211" s="54" t="s">
        <v>151</v>
      </c>
      <c r="AB3211" s="54" t="s">
        <v>1327</v>
      </c>
      <c r="AC3211" s="54" t="s">
        <v>129</v>
      </c>
      <c r="AD3211" s="54" t="s">
        <v>116</v>
      </c>
      <c r="AE3211" s="54"/>
      <c r="AF3211" s="54"/>
      <c r="AG3211" s="54"/>
      <c r="AH3211" s="54"/>
      <c r="AI3211" s="54"/>
      <c r="AJ3211" s="54"/>
      <c r="AK3211" s="54"/>
      <c r="AL3211" s="54"/>
      <c r="AM3211" s="54"/>
      <c r="AN3211" s="54"/>
      <c r="AO3211" s="54"/>
      <c r="AP3211" s="54"/>
      <c r="AQ3211" s="54"/>
      <c r="AR3211" s="54"/>
      <c r="AS3211" s="54"/>
    </row>
    <row r="3212" spans="1:45" x14ac:dyDescent="0.3">
      <c r="X3212" s="54"/>
      <c r="Y3212" s="54">
        <f t="shared" ref="Y3212:AD3212" si="5543">Y3205</f>
        <v>6.4436999999999998</v>
      </c>
      <c r="Z3212" s="54">
        <f t="shared" si="5543"/>
        <v>4.9371</v>
      </c>
      <c r="AA3212" s="54">
        <f t="shared" si="5543"/>
        <v>11.350300000000001</v>
      </c>
      <c r="AB3212" s="54">
        <f t="shared" si="5543"/>
        <v>7.1900000000000006E-2</v>
      </c>
      <c r="AC3212" s="54">
        <f t="shared" si="5543"/>
        <v>6.2766000000000002</v>
      </c>
      <c r="AD3212" s="54">
        <f t="shared" si="5543"/>
        <v>11.042999999999999</v>
      </c>
      <c r="AE3212" s="54"/>
      <c r="AF3212" s="336"/>
      <c r="AG3212" s="336"/>
      <c r="AH3212" s="336"/>
      <c r="AI3212" s="54"/>
      <c r="AJ3212" s="54"/>
      <c r="AK3212" s="54"/>
      <c r="AL3212" s="54"/>
      <c r="AM3212" s="54"/>
      <c r="AN3212" s="54"/>
      <c r="AO3212" s="54"/>
      <c r="AP3212" s="54"/>
      <c r="AQ3212" s="54"/>
      <c r="AR3212" s="54"/>
      <c r="AS3212" s="54"/>
    </row>
    <row r="3213" spans="1:45" x14ac:dyDescent="0.3">
      <c r="D3213" s="56"/>
      <c r="X3213" s="336"/>
      <c r="Y3213" s="336">
        <f t="shared" ca="1" si="5531"/>
        <v>0.38041151539028156</v>
      </c>
      <c r="Z3213" s="336">
        <f t="shared" ca="1" si="5531"/>
        <v>0.38958084734311105</v>
      </c>
      <c r="AA3213" s="336">
        <f t="shared" ca="1" si="5531"/>
        <v>-0.37453492447746051</v>
      </c>
      <c r="AB3213" s="336">
        <f t="shared" ca="1" si="5531"/>
        <v>0.26687864376224135</v>
      </c>
      <c r="AC3213" s="336">
        <f t="shared" ca="1" si="5531"/>
        <v>-1.1919780721608273</v>
      </c>
      <c r="AD3213" s="336">
        <f t="shared" ca="1" si="5531"/>
        <v>0.33836994233426121</v>
      </c>
      <c r="AE3213" s="336"/>
      <c r="AF3213" s="336"/>
      <c r="AG3213" s="336"/>
      <c r="AH3213" s="336"/>
      <c r="AI3213" s="54"/>
      <c r="AJ3213" s="54"/>
      <c r="AK3213" s="54"/>
      <c r="AL3213" s="336"/>
      <c r="AM3213" s="336"/>
      <c r="AN3213" s="336"/>
      <c r="AO3213" s="336"/>
      <c r="AP3213" s="54"/>
      <c r="AQ3213" s="336"/>
      <c r="AR3213" s="336"/>
      <c r="AS3213" s="336"/>
    </row>
    <row r="3214" spans="1:45" x14ac:dyDescent="0.3">
      <c r="C3214" s="54"/>
      <c r="D3214" s="56"/>
      <c r="Y3214" s="336">
        <f t="shared" ca="1" si="5531"/>
        <v>-7.5293185169399479E-2</v>
      </c>
      <c r="Z3214" s="336">
        <f t="shared" ca="1" si="5531"/>
        <v>0.4704373920944428</v>
      </c>
      <c r="AA3214" s="336">
        <f t="shared" ca="1" si="5531"/>
        <v>-0.55926790489379741</v>
      </c>
      <c r="AB3214" s="336">
        <f t="shared" ca="1" si="5531"/>
        <v>0.71726729564635616</v>
      </c>
      <c r="AC3214" s="336">
        <f t="shared" ca="1" si="5531"/>
        <v>-1.0998589405740664</v>
      </c>
      <c r="AD3214" s="336">
        <f t="shared" ca="1" si="5531"/>
        <v>0.76111800530797047</v>
      </c>
      <c r="AE3214" s="55"/>
      <c r="AF3214" s="55"/>
      <c r="AG3214" s="55"/>
      <c r="AH3214" s="55"/>
      <c r="AI3214" s="55"/>
      <c r="AJ3214" s="55"/>
      <c r="AK3214" s="55"/>
      <c r="AL3214" s="55"/>
      <c r="AM3214" s="55"/>
      <c r="AN3214" s="55"/>
      <c r="AO3214" s="55"/>
      <c r="AP3214" s="55"/>
      <c r="AQ3214" s="55"/>
      <c r="AR3214" s="55"/>
      <c r="AS3214" s="55"/>
    </row>
    <row r="3215" spans="1:45" x14ac:dyDescent="0.3">
      <c r="B3215" s="54" t="s">
        <v>172</v>
      </c>
      <c r="C3215" s="53">
        <f>C3208</f>
        <v>0</v>
      </c>
      <c r="D3215" s="56" t="e">
        <f t="shared" ref="D3215:D3216" ca="1" si="5544">AJ3215</f>
        <v>#N/A</v>
      </c>
      <c r="E3215" s="52" t="e">
        <f t="shared" ref="E3215:W3215" si="5545">E3208</f>
        <v>#N/A</v>
      </c>
      <c r="F3215" s="52" t="e">
        <f t="shared" si="5545"/>
        <v>#N/A</v>
      </c>
      <c r="G3215" s="52" t="e">
        <f t="shared" si="5545"/>
        <v>#N/A</v>
      </c>
      <c r="H3215" s="52" t="e">
        <f t="shared" si="5545"/>
        <v>#N/A</v>
      </c>
      <c r="I3215" s="52" t="e">
        <f t="shared" si="5545"/>
        <v>#N/A</v>
      </c>
      <c r="J3215" s="52" t="e">
        <f t="shared" si="5545"/>
        <v>#N/A</v>
      </c>
      <c r="K3215" s="52" t="e">
        <f t="shared" si="5545"/>
        <v>#N/A</v>
      </c>
      <c r="L3215" s="52" t="e">
        <f t="shared" si="5545"/>
        <v>#N/A</v>
      </c>
      <c r="M3215" s="52" t="e">
        <f t="shared" si="5545"/>
        <v>#N/A</v>
      </c>
      <c r="N3215" s="52" t="e">
        <f t="shared" si="5545"/>
        <v>#N/A</v>
      </c>
      <c r="O3215" s="52" t="e">
        <f t="shared" si="5545"/>
        <v>#N/A</v>
      </c>
      <c r="P3215" s="52" t="e">
        <f t="shared" si="5545"/>
        <v>#N/A</v>
      </c>
      <c r="Q3215" s="52" t="e">
        <f t="shared" si="5545"/>
        <v>#N/A</v>
      </c>
      <c r="R3215" s="52" t="e">
        <f t="shared" si="5545"/>
        <v>#N/A</v>
      </c>
      <c r="S3215" s="52" t="e">
        <f t="shared" si="5545"/>
        <v>#N/A</v>
      </c>
      <c r="T3215" s="52" t="e">
        <f t="shared" si="5545"/>
        <v>#N/A</v>
      </c>
      <c r="U3215" s="52" t="e">
        <f t="shared" si="5545"/>
        <v>#N/A</v>
      </c>
      <c r="V3215" s="52" t="e">
        <f t="shared" si="5545"/>
        <v>#N/A</v>
      </c>
      <c r="W3215" s="52" t="e">
        <f t="shared" si="5545"/>
        <v>#N/A</v>
      </c>
      <c r="X3215" s="55" t="e">
        <f t="shared" ref="X3215:X3216" si="5546">(H3215-(O3215*P3215)/100-3*(J3215*K3215)/100)/2</f>
        <v>#N/A</v>
      </c>
      <c r="Y3215" s="55" t="e">
        <f t="shared" ref="Y3215:Y3216" si="5547">SUM(X3215,(J3215*K3215/100))/(F3215/100)</f>
        <v>#N/A</v>
      </c>
      <c r="Z3215" s="55" t="e">
        <f t="shared" ref="Z3215" si="5548">U3215*0.5+U3216*0.5</f>
        <v>#N/A</v>
      </c>
      <c r="AA3215" s="55" t="e">
        <f t="shared" ref="AA3215:AA3216" si="5549">J3215/Y3215</f>
        <v>#N/A</v>
      </c>
      <c r="AB3215" s="336" t="e">
        <f t="shared" ref="AB3215:AB3216" si="5550">X3215/(Y3215-J3215)</f>
        <v>#N/A</v>
      </c>
      <c r="AC3215" s="223" t="e">
        <f ca="1">INDEX(FGA_COEFFS,1,1)+Z3215*INDEX(FGA_COEFFS,1,2)+Y3215*INDEX(FGA_COEFFS,1,3)+R3215*INDEX(FGA_COEFFS,1,4)+Q3216*INDEX(FGA_COEFFS,1,5)+S3215*INDEX(FGA_COEFFS,1,6)+T3216*INDEX(FGA_COEFFS,1,7)+M3216*INDEX(FGA_COEFFS,1,8)+Y3219*Y3220</f>
        <v>#N/A</v>
      </c>
      <c r="AD3215" s="223" t="e">
        <f ca="1">INDEX(THREEPTA_COEFFS,1,1)+AC3215*INDEX(THREEPTA_COEFFS,1,2)+J3215*INDEX(THREEPTA_COEFFS,1,3)+AA3215*INDEX(THREEPTA_COEFFS,1,4)+K3215*INDEX(THREEPTA_COEFFS,1,5)+L3216*INDEX(THREEPTA_COEFFS,1,6)+Z3219*Z3220</f>
        <v>#N/A</v>
      </c>
      <c r="AE3215" s="223" t="e">
        <f ca="1">INDEX(THREEPTPCT_COEFFS,1,1)+K3215*INDEX(THREEPTPCT_COEFFS,1,2)+L3216*INDEX(THREEPTPCT_COEFFS,1,3)+AA3219*AA3220</f>
        <v>#N/A</v>
      </c>
      <c r="AF3215" s="55" t="e">
        <f t="shared" ref="AF3215:AF3216" ca="1" si="5551">AC3215-AD3215</f>
        <v>#N/A</v>
      </c>
      <c r="AG3215" s="223" t="e">
        <f ca="1">INDEX(TWOPTPCT_COEFFS,1,1)+AB3215*INDEX(TWOPTPCT_COEFFS,1,2)+I3216*INDEX(TWOPTPCT_COEFFS,1,3)+G3216*INDEX(TWOPTPCT_COEFFS,1,4)+L3216*INDEX(TWOPTPCT_COEFFS,1,5)+AB3219*AB3220</f>
        <v>#N/A</v>
      </c>
      <c r="AH3215" s="223" t="e">
        <f ca="1">INDEX(FTA_COEFFS,1,1)+O3215*INDEX(FTA_COEFFS,1,2)+N3216*INDEX(FTA_COEFFS,1,3)+(Q3215+R3215)*INDEX(FTA_COEFFS,1,4)+(Q3216+R3216)*INDEX(FTA_COEFFS,1,5)+M3216*INDEX(FTA_COEFFS,1,6)+AC3219*AC3220</f>
        <v>#N/A</v>
      </c>
      <c r="AI3215" s="223" t="e">
        <f ca="1">INDEX(FTPCT_COEFFS,1,1)+P3215*INDEX(FTPCT_COEFFS,1,2)+F3215*INDEX(FTPCT_COEFFS,1,3)+G3216*INDEX(FTPCT_COEFFS,1,4)+AD3219*AD3220</f>
        <v>#N/A</v>
      </c>
      <c r="AJ3215" s="338" t="e">
        <f t="shared" ref="AJ3215:AJ3216" ca="1" si="5552">AD3215*AE3215/100+AF3215*AG3215+AH3215*AI3215/100</f>
        <v>#N/A</v>
      </c>
      <c r="AK3215" s="55"/>
      <c r="AL3215" s="55"/>
      <c r="AM3215" s="55"/>
      <c r="AN3215" s="55"/>
      <c r="AO3215" s="55"/>
      <c r="AP3215" s="55"/>
      <c r="AQ3215" s="55"/>
      <c r="AR3215" s="55"/>
    </row>
    <row r="3216" spans="1:45" x14ac:dyDescent="0.3">
      <c r="B3216" s="54" t="s">
        <v>175</v>
      </c>
      <c r="C3216" s="54">
        <f>C3209</f>
        <v>0</v>
      </c>
      <c r="D3216" s="56" t="e">
        <f t="shared" ca="1" si="5544"/>
        <v>#N/A</v>
      </c>
      <c r="E3216" s="52" t="e">
        <f t="shared" ref="E3216:W3216" si="5553">E3209</f>
        <v>#N/A</v>
      </c>
      <c r="F3216" s="52" t="e">
        <f t="shared" si="5553"/>
        <v>#N/A</v>
      </c>
      <c r="G3216" s="52" t="e">
        <f t="shared" si="5553"/>
        <v>#N/A</v>
      </c>
      <c r="H3216" s="52" t="e">
        <f t="shared" si="5553"/>
        <v>#N/A</v>
      </c>
      <c r="I3216" s="52" t="e">
        <f t="shared" si="5553"/>
        <v>#N/A</v>
      </c>
      <c r="J3216" s="52" t="e">
        <f t="shared" si="5553"/>
        <v>#N/A</v>
      </c>
      <c r="K3216" s="52" t="e">
        <f t="shared" si="5553"/>
        <v>#N/A</v>
      </c>
      <c r="L3216" s="52" t="e">
        <f t="shared" si="5553"/>
        <v>#N/A</v>
      </c>
      <c r="M3216" s="52" t="e">
        <f t="shared" si="5553"/>
        <v>#N/A</v>
      </c>
      <c r="N3216" s="52" t="e">
        <f t="shared" si="5553"/>
        <v>#N/A</v>
      </c>
      <c r="O3216" s="52" t="e">
        <f t="shared" si="5553"/>
        <v>#N/A</v>
      </c>
      <c r="P3216" s="52" t="e">
        <f t="shared" si="5553"/>
        <v>#N/A</v>
      </c>
      <c r="Q3216" s="52" t="e">
        <f t="shared" si="5553"/>
        <v>#N/A</v>
      </c>
      <c r="R3216" s="52" t="e">
        <f t="shared" si="5553"/>
        <v>#N/A</v>
      </c>
      <c r="S3216" s="52" t="e">
        <f t="shared" si="5553"/>
        <v>#N/A</v>
      </c>
      <c r="T3216" s="52" t="e">
        <f t="shared" si="5553"/>
        <v>#N/A</v>
      </c>
      <c r="U3216" s="52" t="e">
        <f t="shared" si="5553"/>
        <v>#N/A</v>
      </c>
      <c r="V3216" s="52" t="e">
        <f t="shared" si="5553"/>
        <v>#N/A</v>
      </c>
      <c r="W3216" s="52" t="e">
        <f t="shared" si="5553"/>
        <v>#N/A</v>
      </c>
      <c r="X3216" s="55" t="e">
        <f t="shared" si="5546"/>
        <v>#N/A</v>
      </c>
      <c r="Y3216" s="55" t="e">
        <f t="shared" si="5547"/>
        <v>#N/A</v>
      </c>
      <c r="Z3216" s="55" t="e">
        <f t="shared" ref="Z3216" si="5554">Z3215</f>
        <v>#N/A</v>
      </c>
      <c r="AA3216" s="55" t="e">
        <f t="shared" si="5549"/>
        <v>#N/A</v>
      </c>
      <c r="AB3216" s="336" t="e">
        <f t="shared" si="5550"/>
        <v>#N/A</v>
      </c>
      <c r="AC3216" s="223" t="e">
        <f ca="1">INDEX(FGA_COEFFS,1,1)+Z3216*INDEX(FGA_COEFFS,1,2)+Y3216*INDEX(FGA_COEFFS,1,3)+R3216*INDEX(FGA_COEFFS,1,4)+Q3215*INDEX(FGA_COEFFS,1,5)+S3216*INDEX(FGA_COEFFS,1,6)+T3215*INDEX(FGA_COEFFS,1,7)+M3215*INDEX(FGA_COEFFS,1,8)+Y3219*Y3221</f>
        <v>#N/A</v>
      </c>
      <c r="AD3216" s="223" t="e">
        <f ca="1">INDEX(THREEPTA_COEFFS,1,1)+AC3216*INDEX(THREEPTA_COEFFS,1,2)+J3216*INDEX(THREEPTA_COEFFS,1,3)+AA3216*INDEX(THREEPTA_COEFFS,1,4)+K3216*INDEX(THREEPTA_COEFFS,1,5)+L3215*INDEX(THREEPTA_COEFFS,1,6)+Z3219*Z3221</f>
        <v>#N/A</v>
      </c>
      <c r="AE3216" s="223" t="e">
        <f ca="1">INDEX(THREEPTPCT_COEFFS,1,1)+K3216*INDEX(THREEPTPCT_COEFFS,1,2)+L3215*INDEX(THREEPTPCT_COEFFS,1,3)+AA3219*AA3221</f>
        <v>#N/A</v>
      </c>
      <c r="AF3216" s="55" t="e">
        <f t="shared" ca="1" si="5551"/>
        <v>#N/A</v>
      </c>
      <c r="AG3216" s="223" t="e">
        <f ca="1">INDEX(TWOPTPCT_COEFFS,1,1)+AB3216*INDEX(TWOPTPCT_COEFFS,1,2)+I3215*INDEX(TWOPTPCT_COEFFS,1,3)+G3215*INDEX(TWOPTPCT_COEFFS,1,4)+L3215*INDEX(TWOPTPCT_COEFFS,1,5)+AB3219*AB3221</f>
        <v>#N/A</v>
      </c>
      <c r="AH3216" s="223" t="e">
        <f ca="1">INDEX(FTA_COEFFS,1,1)+O3216*INDEX(FTA_COEFFS,1,2)+N3215*INDEX(FTA_COEFFS,1,3)+(Q3216+R3216)*INDEX(FTA_COEFFS,1,4)+(Q3215+R3215)*INDEX(FTA_COEFFS,1,5)+M3215*INDEX(FTA_COEFFS,1,6)+AC3219*AC3221</f>
        <v>#N/A</v>
      </c>
      <c r="AI3216" s="223" t="e">
        <f ca="1">INDEX(FTPCT_COEFFS,1,1)+P3216*INDEX(FTPCT_COEFFS,1,2)+F3216*INDEX(FTPCT_COEFFS,1,3)+G3215*INDEX(FTPCT_COEFFS,1,4)+AD3219*AD3221</f>
        <v>#N/A</v>
      </c>
      <c r="AJ3216" s="338" t="e">
        <f t="shared" ca="1" si="5552"/>
        <v>#N/A</v>
      </c>
      <c r="AK3216" s="55"/>
      <c r="AL3216" s="55"/>
      <c r="AM3216" s="55"/>
      <c r="AN3216" s="55"/>
      <c r="AO3216" s="55"/>
      <c r="AP3216" s="55"/>
      <c r="AQ3216" s="55"/>
      <c r="AR3216" s="55"/>
    </row>
    <row r="3217" spans="1:45" x14ac:dyDescent="0.3">
      <c r="A3217" s="54" t="e">
        <f ca="1">IF(D3215&gt;(D3216+(AVERAGE(V3215,W3215)-AVERAGE(V3216,W3216))/2)+2.5,C3215,IF(D3216&gt;(D3215+(AVERAGE(V3216,W3216)-AVERAGE(V3215,W3215))/2)+2.5,C3216,"Close"))</f>
        <v>#N/A</v>
      </c>
      <c r="B3217" s="64" t="e">
        <f ca="1">IF(D3216&gt;D3215,C3216,C3215)</f>
        <v>#N/A</v>
      </c>
      <c r="D3217" s="56"/>
      <c r="X3217" s="55"/>
      <c r="Y3217" s="55"/>
      <c r="Z3217" s="55"/>
      <c r="AA3217" s="55"/>
      <c r="AB3217" s="55"/>
      <c r="AC3217" s="337"/>
      <c r="AD3217" s="337"/>
      <c r="AE3217" s="337"/>
      <c r="AF3217" s="337"/>
      <c r="AG3217" s="337"/>
      <c r="AH3217" s="337"/>
      <c r="AI3217" s="337"/>
      <c r="AJ3217" s="337"/>
      <c r="AK3217" s="337"/>
      <c r="AL3217" s="337"/>
      <c r="AM3217" s="55"/>
      <c r="AN3217" s="55"/>
      <c r="AO3217" s="55"/>
      <c r="AP3217" s="55"/>
      <c r="AQ3217" s="55"/>
      <c r="AR3217" s="55"/>
      <c r="AS3217" s="55"/>
    </row>
    <row r="3218" spans="1:45" x14ac:dyDescent="0.3">
      <c r="X3218" s="54" t="s">
        <v>1305</v>
      </c>
      <c r="Y3218" s="54" t="s">
        <v>128</v>
      </c>
      <c r="Z3218" s="54" t="s">
        <v>157</v>
      </c>
      <c r="AA3218" s="54" t="s">
        <v>151</v>
      </c>
      <c r="AB3218" s="54" t="s">
        <v>1327</v>
      </c>
      <c r="AC3218" s="54" t="s">
        <v>129</v>
      </c>
      <c r="AD3218" s="54" t="s">
        <v>116</v>
      </c>
      <c r="AE3218" s="54"/>
      <c r="AF3218" s="54"/>
      <c r="AG3218" s="54"/>
      <c r="AH3218" s="54"/>
      <c r="AI3218" s="54"/>
      <c r="AJ3218" s="54"/>
      <c r="AK3218" s="54"/>
      <c r="AL3218" s="54"/>
      <c r="AM3218" s="54"/>
      <c r="AN3218" s="54"/>
      <c r="AO3218" s="54"/>
      <c r="AP3218" s="54"/>
      <c r="AQ3218" s="54"/>
      <c r="AR3218" s="54"/>
      <c r="AS3218" s="54"/>
    </row>
    <row r="3219" spans="1:45" x14ac:dyDescent="0.3">
      <c r="X3219" s="54"/>
      <c r="Y3219" s="54">
        <f t="shared" ref="Y3219:AD3219" si="5555">Y3212</f>
        <v>6.4436999999999998</v>
      </c>
      <c r="Z3219" s="54">
        <f t="shared" si="5555"/>
        <v>4.9371</v>
      </c>
      <c r="AA3219" s="54">
        <f t="shared" si="5555"/>
        <v>11.350300000000001</v>
      </c>
      <c r="AB3219" s="54">
        <f t="shared" si="5555"/>
        <v>7.1900000000000006E-2</v>
      </c>
      <c r="AC3219" s="54">
        <f t="shared" si="5555"/>
        <v>6.2766000000000002</v>
      </c>
      <c r="AD3219" s="54">
        <f t="shared" si="5555"/>
        <v>11.042999999999999</v>
      </c>
      <c r="AE3219" s="54"/>
      <c r="AF3219" s="336"/>
      <c r="AG3219" s="336"/>
      <c r="AH3219" s="336"/>
      <c r="AI3219" s="54"/>
      <c r="AJ3219" s="54"/>
      <c r="AK3219" s="54"/>
      <c r="AL3219" s="54"/>
      <c r="AM3219" s="54"/>
      <c r="AN3219" s="54"/>
      <c r="AO3219" s="54"/>
      <c r="AP3219" s="54"/>
      <c r="AQ3219" s="54"/>
      <c r="AR3219" s="54"/>
      <c r="AS3219" s="54"/>
    </row>
    <row r="3220" spans="1:45" x14ac:dyDescent="0.3">
      <c r="D3220" s="56"/>
      <c r="X3220" s="336"/>
      <c r="Y3220" s="336">
        <f t="shared" ca="1" si="5531"/>
        <v>-0.89467988867563131</v>
      </c>
      <c r="Z3220" s="336">
        <f t="shared" ca="1" si="5531"/>
        <v>-3.8114710319525319E-2</v>
      </c>
      <c r="AA3220" s="336">
        <f t="shared" ca="1" si="5531"/>
        <v>-2.6970329392685861E-2</v>
      </c>
      <c r="AB3220" s="336">
        <f t="shared" ca="1" si="5531"/>
        <v>9.7946808732626039E-2</v>
      </c>
      <c r="AC3220" s="336">
        <f t="shared" ca="1" si="5531"/>
        <v>1.454172417904831</v>
      </c>
      <c r="AD3220" s="336">
        <f t="shared" ca="1" si="5531"/>
        <v>-1.0764477312757273E-2</v>
      </c>
      <c r="AE3220" s="336"/>
      <c r="AF3220" s="336"/>
      <c r="AG3220" s="336"/>
      <c r="AH3220" s="336"/>
      <c r="AI3220" s="54"/>
      <c r="AJ3220" s="54"/>
      <c r="AK3220" s="54"/>
      <c r="AL3220" s="336"/>
      <c r="AM3220" s="336"/>
      <c r="AN3220" s="336"/>
      <c r="AO3220" s="336"/>
      <c r="AP3220" s="54"/>
      <c r="AQ3220" s="336"/>
      <c r="AR3220" s="336"/>
      <c r="AS3220" s="336"/>
    </row>
    <row r="3221" spans="1:45" x14ac:dyDescent="0.3">
      <c r="C3221" s="54"/>
      <c r="D3221" s="56"/>
      <c r="Y3221" s="336">
        <f t="shared" ca="1" si="5531"/>
        <v>1.7147973768018718E-2</v>
      </c>
      <c r="Z3221" s="336">
        <f t="shared" ca="1" si="5531"/>
        <v>1.2876610834230582</v>
      </c>
      <c r="AA3221" s="336">
        <f t="shared" ca="1" si="5531"/>
        <v>7.3674707501198783E-2</v>
      </c>
      <c r="AB3221" s="336">
        <f t="shared" ca="1" si="5531"/>
        <v>-0.12734824880238396</v>
      </c>
      <c r="AC3221" s="336">
        <f t="shared" ca="1" si="5531"/>
        <v>-1.7964098054909835E-2</v>
      </c>
      <c r="AD3221" s="336">
        <f t="shared" ca="1" si="5531"/>
        <v>1.937692606752379E-4</v>
      </c>
      <c r="AE3221" s="55"/>
      <c r="AF3221" s="55"/>
      <c r="AG3221" s="55"/>
      <c r="AH3221" s="55"/>
      <c r="AI3221" s="55"/>
      <c r="AJ3221" s="55"/>
      <c r="AK3221" s="55"/>
      <c r="AL3221" s="55"/>
      <c r="AM3221" s="55"/>
      <c r="AN3221" s="55"/>
      <c r="AO3221" s="55"/>
      <c r="AP3221" s="55"/>
      <c r="AQ3221" s="55"/>
      <c r="AR3221" s="55"/>
      <c r="AS3221" s="55"/>
    </row>
    <row r="3222" spans="1:45" x14ac:dyDescent="0.3">
      <c r="B3222" s="54" t="s">
        <v>172</v>
      </c>
      <c r="C3222" s="53">
        <f>C3215</f>
        <v>0</v>
      </c>
      <c r="D3222" s="56" t="e">
        <f t="shared" ref="D3222:D3223" ca="1" si="5556">AJ3222</f>
        <v>#N/A</v>
      </c>
      <c r="E3222" s="52" t="e">
        <f t="shared" ref="E3222:W3222" si="5557">E3215</f>
        <v>#N/A</v>
      </c>
      <c r="F3222" s="52" t="e">
        <f t="shared" si="5557"/>
        <v>#N/A</v>
      </c>
      <c r="G3222" s="52" t="e">
        <f t="shared" si="5557"/>
        <v>#N/A</v>
      </c>
      <c r="H3222" s="52" t="e">
        <f t="shared" si="5557"/>
        <v>#N/A</v>
      </c>
      <c r="I3222" s="52" t="e">
        <f t="shared" si="5557"/>
        <v>#N/A</v>
      </c>
      <c r="J3222" s="52" t="e">
        <f t="shared" si="5557"/>
        <v>#N/A</v>
      </c>
      <c r="K3222" s="52" t="e">
        <f t="shared" si="5557"/>
        <v>#N/A</v>
      </c>
      <c r="L3222" s="52" t="e">
        <f t="shared" si="5557"/>
        <v>#N/A</v>
      </c>
      <c r="M3222" s="52" t="e">
        <f t="shared" si="5557"/>
        <v>#N/A</v>
      </c>
      <c r="N3222" s="52" t="e">
        <f t="shared" si="5557"/>
        <v>#N/A</v>
      </c>
      <c r="O3222" s="52" t="e">
        <f t="shared" si="5557"/>
        <v>#N/A</v>
      </c>
      <c r="P3222" s="52" t="e">
        <f t="shared" si="5557"/>
        <v>#N/A</v>
      </c>
      <c r="Q3222" s="52" t="e">
        <f t="shared" si="5557"/>
        <v>#N/A</v>
      </c>
      <c r="R3222" s="52" t="e">
        <f t="shared" si="5557"/>
        <v>#N/A</v>
      </c>
      <c r="S3222" s="52" t="e">
        <f t="shared" si="5557"/>
        <v>#N/A</v>
      </c>
      <c r="T3222" s="52" t="e">
        <f t="shared" si="5557"/>
        <v>#N/A</v>
      </c>
      <c r="U3222" s="52" t="e">
        <f t="shared" si="5557"/>
        <v>#N/A</v>
      </c>
      <c r="V3222" s="52" t="e">
        <f t="shared" si="5557"/>
        <v>#N/A</v>
      </c>
      <c r="W3222" s="52" t="e">
        <f t="shared" si="5557"/>
        <v>#N/A</v>
      </c>
      <c r="X3222" s="55" t="e">
        <f t="shared" ref="X3222:X3223" si="5558">(H3222-(O3222*P3222)/100-3*(J3222*K3222)/100)/2</f>
        <v>#N/A</v>
      </c>
      <c r="Y3222" s="55" t="e">
        <f t="shared" ref="Y3222:Y3223" si="5559">SUM(X3222,(J3222*K3222/100))/(F3222/100)</f>
        <v>#N/A</v>
      </c>
      <c r="Z3222" s="55" t="e">
        <f t="shared" ref="Z3222" si="5560">U3222*0.5+U3223*0.5</f>
        <v>#N/A</v>
      </c>
      <c r="AA3222" s="55" t="e">
        <f t="shared" ref="AA3222:AA3223" si="5561">J3222/Y3222</f>
        <v>#N/A</v>
      </c>
      <c r="AB3222" s="336" t="e">
        <f t="shared" ref="AB3222:AB3223" si="5562">X3222/(Y3222-J3222)</f>
        <v>#N/A</v>
      </c>
      <c r="AC3222" s="223" t="e">
        <f ca="1">INDEX(FGA_COEFFS,1,1)+Z3222*INDEX(FGA_COEFFS,1,2)+Y3222*INDEX(FGA_COEFFS,1,3)+R3222*INDEX(FGA_COEFFS,1,4)+Q3223*INDEX(FGA_COEFFS,1,5)+S3222*INDEX(FGA_COEFFS,1,6)+T3223*INDEX(FGA_COEFFS,1,7)+M3223*INDEX(FGA_COEFFS,1,8)+Y3226*Y3227</f>
        <v>#N/A</v>
      </c>
      <c r="AD3222" s="223" t="e">
        <f ca="1">INDEX(THREEPTA_COEFFS,1,1)+AC3222*INDEX(THREEPTA_COEFFS,1,2)+J3222*INDEX(THREEPTA_COEFFS,1,3)+AA3222*INDEX(THREEPTA_COEFFS,1,4)+K3222*INDEX(THREEPTA_COEFFS,1,5)+L3223*INDEX(THREEPTA_COEFFS,1,6)+Z3226*Z3227</f>
        <v>#N/A</v>
      </c>
      <c r="AE3222" s="223" t="e">
        <f ca="1">INDEX(THREEPTPCT_COEFFS,1,1)+K3222*INDEX(THREEPTPCT_COEFFS,1,2)+L3223*INDEX(THREEPTPCT_COEFFS,1,3)+AA3226*AA3227</f>
        <v>#N/A</v>
      </c>
      <c r="AF3222" s="55" t="e">
        <f t="shared" ref="AF3222:AF3223" ca="1" si="5563">AC3222-AD3222</f>
        <v>#N/A</v>
      </c>
      <c r="AG3222" s="223" t="e">
        <f ca="1">INDEX(TWOPTPCT_COEFFS,1,1)+AB3222*INDEX(TWOPTPCT_COEFFS,1,2)+I3223*INDEX(TWOPTPCT_COEFFS,1,3)+G3223*INDEX(TWOPTPCT_COEFFS,1,4)+L3223*INDEX(TWOPTPCT_COEFFS,1,5)+AB3226*AB3227</f>
        <v>#N/A</v>
      </c>
      <c r="AH3222" s="223" t="e">
        <f ca="1">INDEX(FTA_COEFFS,1,1)+O3222*INDEX(FTA_COEFFS,1,2)+N3223*INDEX(FTA_COEFFS,1,3)+(Q3222+R3222)*INDEX(FTA_COEFFS,1,4)+(Q3223+R3223)*INDEX(FTA_COEFFS,1,5)+M3223*INDEX(FTA_COEFFS,1,6)+AC3226*AC3227</f>
        <v>#N/A</v>
      </c>
      <c r="AI3222" s="223" t="e">
        <f ca="1">INDEX(FTPCT_COEFFS,1,1)+P3222*INDEX(FTPCT_COEFFS,1,2)+F3222*INDEX(FTPCT_COEFFS,1,3)+G3223*INDEX(FTPCT_COEFFS,1,4)+AD3226*AD3227</f>
        <v>#N/A</v>
      </c>
      <c r="AJ3222" s="338" t="e">
        <f t="shared" ref="AJ3222:AJ3223" ca="1" si="5564">AD3222*AE3222/100+AF3222*AG3222+AH3222*AI3222/100</f>
        <v>#N/A</v>
      </c>
      <c r="AK3222" s="55"/>
      <c r="AL3222" s="55"/>
      <c r="AM3222" s="55"/>
      <c r="AN3222" s="55"/>
      <c r="AO3222" s="55"/>
      <c r="AP3222" s="55"/>
      <c r="AQ3222" s="55"/>
      <c r="AR3222" s="55"/>
    </row>
    <row r="3223" spans="1:45" x14ac:dyDescent="0.3">
      <c r="B3223" s="54" t="s">
        <v>175</v>
      </c>
      <c r="C3223" s="54">
        <f>C3216</f>
        <v>0</v>
      </c>
      <c r="D3223" s="56" t="e">
        <f t="shared" ca="1" si="5556"/>
        <v>#N/A</v>
      </c>
      <c r="E3223" s="52" t="e">
        <f t="shared" ref="E3223:W3223" si="5565">E3216</f>
        <v>#N/A</v>
      </c>
      <c r="F3223" s="52" t="e">
        <f t="shared" si="5565"/>
        <v>#N/A</v>
      </c>
      <c r="G3223" s="52" t="e">
        <f t="shared" si="5565"/>
        <v>#N/A</v>
      </c>
      <c r="H3223" s="52" t="e">
        <f t="shared" si="5565"/>
        <v>#N/A</v>
      </c>
      <c r="I3223" s="52" t="e">
        <f t="shared" si="5565"/>
        <v>#N/A</v>
      </c>
      <c r="J3223" s="52" t="e">
        <f t="shared" si="5565"/>
        <v>#N/A</v>
      </c>
      <c r="K3223" s="52" t="e">
        <f t="shared" si="5565"/>
        <v>#N/A</v>
      </c>
      <c r="L3223" s="52" t="e">
        <f t="shared" si="5565"/>
        <v>#N/A</v>
      </c>
      <c r="M3223" s="52" t="e">
        <f t="shared" si="5565"/>
        <v>#N/A</v>
      </c>
      <c r="N3223" s="52" t="e">
        <f t="shared" si="5565"/>
        <v>#N/A</v>
      </c>
      <c r="O3223" s="52" t="e">
        <f t="shared" si="5565"/>
        <v>#N/A</v>
      </c>
      <c r="P3223" s="52" t="e">
        <f t="shared" si="5565"/>
        <v>#N/A</v>
      </c>
      <c r="Q3223" s="52" t="e">
        <f t="shared" si="5565"/>
        <v>#N/A</v>
      </c>
      <c r="R3223" s="52" t="e">
        <f t="shared" si="5565"/>
        <v>#N/A</v>
      </c>
      <c r="S3223" s="52" t="e">
        <f t="shared" si="5565"/>
        <v>#N/A</v>
      </c>
      <c r="T3223" s="52" t="e">
        <f t="shared" si="5565"/>
        <v>#N/A</v>
      </c>
      <c r="U3223" s="52" t="e">
        <f t="shared" si="5565"/>
        <v>#N/A</v>
      </c>
      <c r="V3223" s="52" t="e">
        <f t="shared" si="5565"/>
        <v>#N/A</v>
      </c>
      <c r="W3223" s="52" t="e">
        <f t="shared" si="5565"/>
        <v>#N/A</v>
      </c>
      <c r="X3223" s="55" t="e">
        <f t="shared" si="5558"/>
        <v>#N/A</v>
      </c>
      <c r="Y3223" s="55" t="e">
        <f t="shared" si="5559"/>
        <v>#N/A</v>
      </c>
      <c r="Z3223" s="55" t="e">
        <f t="shared" ref="Z3223" si="5566">Z3222</f>
        <v>#N/A</v>
      </c>
      <c r="AA3223" s="55" t="e">
        <f t="shared" si="5561"/>
        <v>#N/A</v>
      </c>
      <c r="AB3223" s="336" t="e">
        <f t="shared" si="5562"/>
        <v>#N/A</v>
      </c>
      <c r="AC3223" s="223" t="e">
        <f ca="1">INDEX(FGA_COEFFS,1,1)+Z3223*INDEX(FGA_COEFFS,1,2)+Y3223*INDEX(FGA_COEFFS,1,3)+R3223*INDEX(FGA_COEFFS,1,4)+Q3222*INDEX(FGA_COEFFS,1,5)+S3223*INDEX(FGA_COEFFS,1,6)+T3222*INDEX(FGA_COEFFS,1,7)+M3222*INDEX(FGA_COEFFS,1,8)+Y3226*Y3228</f>
        <v>#N/A</v>
      </c>
      <c r="AD3223" s="223" t="e">
        <f ca="1">INDEX(THREEPTA_COEFFS,1,1)+AC3223*INDEX(THREEPTA_COEFFS,1,2)+J3223*INDEX(THREEPTA_COEFFS,1,3)+AA3223*INDEX(THREEPTA_COEFFS,1,4)+K3223*INDEX(THREEPTA_COEFFS,1,5)+L3222*INDEX(THREEPTA_COEFFS,1,6)+Z3226*Z3228</f>
        <v>#N/A</v>
      </c>
      <c r="AE3223" s="223" t="e">
        <f ca="1">INDEX(THREEPTPCT_COEFFS,1,1)+K3223*INDEX(THREEPTPCT_COEFFS,1,2)+L3222*INDEX(THREEPTPCT_COEFFS,1,3)+AA3226*AA3228</f>
        <v>#N/A</v>
      </c>
      <c r="AF3223" s="55" t="e">
        <f t="shared" ca="1" si="5563"/>
        <v>#N/A</v>
      </c>
      <c r="AG3223" s="223" t="e">
        <f ca="1">INDEX(TWOPTPCT_COEFFS,1,1)+AB3223*INDEX(TWOPTPCT_COEFFS,1,2)+I3222*INDEX(TWOPTPCT_COEFFS,1,3)+G3222*INDEX(TWOPTPCT_COEFFS,1,4)+L3222*INDEX(TWOPTPCT_COEFFS,1,5)+AB3226*AB3228</f>
        <v>#N/A</v>
      </c>
      <c r="AH3223" s="223" t="e">
        <f ca="1">INDEX(FTA_COEFFS,1,1)+O3223*INDEX(FTA_COEFFS,1,2)+N3222*INDEX(FTA_COEFFS,1,3)+(Q3223+R3223)*INDEX(FTA_COEFFS,1,4)+(Q3222+R3222)*INDEX(FTA_COEFFS,1,5)+M3222*INDEX(FTA_COEFFS,1,6)+AC3226*AC3228</f>
        <v>#N/A</v>
      </c>
      <c r="AI3223" s="223" t="e">
        <f ca="1">INDEX(FTPCT_COEFFS,1,1)+P3223*INDEX(FTPCT_COEFFS,1,2)+F3223*INDEX(FTPCT_COEFFS,1,3)+G3222*INDEX(FTPCT_COEFFS,1,4)+AD3226*AD3228</f>
        <v>#N/A</v>
      </c>
      <c r="AJ3223" s="338" t="e">
        <f t="shared" ca="1" si="5564"/>
        <v>#N/A</v>
      </c>
      <c r="AK3223" s="55"/>
      <c r="AL3223" s="55"/>
      <c r="AM3223" s="55"/>
      <c r="AN3223" s="55"/>
      <c r="AO3223" s="55"/>
      <c r="AP3223" s="55"/>
      <c r="AQ3223" s="55"/>
      <c r="AR3223" s="55"/>
    </row>
    <row r="3224" spans="1:45" x14ac:dyDescent="0.3">
      <c r="A3224" s="54" t="e">
        <f ca="1">IF(D3222&gt;(D3223+(AVERAGE(V3222,W3222)-AVERAGE(V3223,W3223))/2)+2.5,C3222,IF(D3223&gt;(D3222+(AVERAGE(V3223,W3223)-AVERAGE(V3222,W3222))/2)+2.5,C3223,"Close"))</f>
        <v>#N/A</v>
      </c>
      <c r="B3224" s="64" t="e">
        <f ca="1">IF(D3223&gt;D3222,C3223,C3222)</f>
        <v>#N/A</v>
      </c>
      <c r="D3224" s="56"/>
      <c r="X3224" s="55"/>
      <c r="Y3224" s="55"/>
      <c r="Z3224" s="55"/>
      <c r="AA3224" s="55"/>
      <c r="AB3224" s="55"/>
      <c r="AC3224" s="337"/>
      <c r="AD3224" s="337"/>
      <c r="AE3224" s="337"/>
      <c r="AF3224" s="337"/>
      <c r="AG3224" s="337"/>
      <c r="AH3224" s="337"/>
      <c r="AI3224" s="337"/>
      <c r="AJ3224" s="337"/>
      <c r="AK3224" s="337"/>
      <c r="AL3224" s="337"/>
      <c r="AM3224" s="55"/>
      <c r="AN3224" s="55"/>
      <c r="AO3224" s="55"/>
      <c r="AP3224" s="55"/>
      <c r="AQ3224" s="55"/>
      <c r="AR3224" s="55"/>
      <c r="AS3224" s="55"/>
    </row>
    <row r="3225" spans="1:45" x14ac:dyDescent="0.3">
      <c r="X3225" s="54" t="s">
        <v>1305</v>
      </c>
      <c r="Y3225" s="54" t="s">
        <v>128</v>
      </c>
      <c r="Z3225" s="54" t="s">
        <v>157</v>
      </c>
      <c r="AA3225" s="54" t="s">
        <v>151</v>
      </c>
      <c r="AB3225" s="54" t="s">
        <v>1327</v>
      </c>
      <c r="AC3225" s="54" t="s">
        <v>129</v>
      </c>
      <c r="AD3225" s="54" t="s">
        <v>116</v>
      </c>
      <c r="AE3225" s="54"/>
      <c r="AF3225" s="54"/>
      <c r="AG3225" s="54"/>
      <c r="AH3225" s="54"/>
      <c r="AI3225" s="54"/>
      <c r="AJ3225" s="54"/>
      <c r="AK3225" s="54"/>
      <c r="AL3225" s="54"/>
      <c r="AM3225" s="54"/>
      <c r="AN3225" s="54"/>
      <c r="AO3225" s="54"/>
      <c r="AP3225" s="54"/>
      <c r="AQ3225" s="54"/>
      <c r="AR3225" s="54"/>
      <c r="AS3225" s="54"/>
    </row>
    <row r="3226" spans="1:45" x14ac:dyDescent="0.3">
      <c r="X3226" s="54"/>
      <c r="Y3226" s="54">
        <f t="shared" ref="Y3226:AD3226" si="5567">Y3219</f>
        <v>6.4436999999999998</v>
      </c>
      <c r="Z3226" s="54">
        <f t="shared" si="5567"/>
        <v>4.9371</v>
      </c>
      <c r="AA3226" s="54">
        <f t="shared" si="5567"/>
        <v>11.350300000000001</v>
      </c>
      <c r="AB3226" s="54">
        <f t="shared" si="5567"/>
        <v>7.1900000000000006E-2</v>
      </c>
      <c r="AC3226" s="54">
        <f t="shared" si="5567"/>
        <v>6.2766000000000002</v>
      </c>
      <c r="AD3226" s="54">
        <f t="shared" si="5567"/>
        <v>11.042999999999999</v>
      </c>
      <c r="AE3226" s="54"/>
      <c r="AF3226" s="336"/>
      <c r="AG3226" s="336"/>
      <c r="AH3226" s="336"/>
      <c r="AI3226" s="54"/>
      <c r="AJ3226" s="54"/>
      <c r="AK3226" s="54"/>
      <c r="AL3226" s="54"/>
      <c r="AM3226" s="54"/>
      <c r="AN3226" s="54"/>
      <c r="AO3226" s="54"/>
      <c r="AP3226" s="54"/>
      <c r="AQ3226" s="54"/>
      <c r="AR3226" s="54"/>
      <c r="AS3226" s="54"/>
    </row>
    <row r="3227" spans="1:45" x14ac:dyDescent="0.3">
      <c r="D3227" s="56"/>
      <c r="X3227" s="336"/>
      <c r="Y3227" s="336">
        <f t="shared" ca="1" si="5531"/>
        <v>1.4626948196545577</v>
      </c>
      <c r="Z3227" s="336">
        <f t="shared" ca="1" si="5531"/>
        <v>-1.3063192246339634</v>
      </c>
      <c r="AA3227" s="336">
        <f t="shared" ca="1" si="5531"/>
        <v>8.1957723539704212E-3</v>
      </c>
      <c r="AB3227" s="336">
        <f t="shared" ca="1" si="5531"/>
        <v>0.76555901998673115</v>
      </c>
      <c r="AC3227" s="336">
        <f t="shared" ca="1" si="5531"/>
        <v>1.3625613783445206E-2</v>
      </c>
      <c r="AD3227" s="336">
        <f t="shared" ca="1" si="5531"/>
        <v>0.10730604801360481</v>
      </c>
      <c r="AE3227" s="336"/>
      <c r="AF3227" s="336"/>
      <c r="AG3227" s="336"/>
      <c r="AH3227" s="336"/>
      <c r="AI3227" s="54"/>
      <c r="AJ3227" s="54"/>
      <c r="AK3227" s="54"/>
      <c r="AL3227" s="336"/>
      <c r="AM3227" s="336"/>
      <c r="AN3227" s="336"/>
      <c r="AO3227" s="336"/>
      <c r="AP3227" s="54"/>
      <c r="AQ3227" s="336"/>
      <c r="AR3227" s="336"/>
      <c r="AS3227" s="336"/>
    </row>
    <row r="3228" spans="1:45" x14ac:dyDescent="0.3">
      <c r="C3228" s="54"/>
      <c r="D3228" s="56"/>
      <c r="Y3228" s="336">
        <f t="shared" ca="1" si="5531"/>
        <v>-0.26279532958985363</v>
      </c>
      <c r="Z3228" s="336">
        <f t="shared" ca="1" si="5531"/>
        <v>-0.94619240166320695</v>
      </c>
      <c r="AA3228" s="336">
        <f t="shared" ca="1" si="5531"/>
        <v>-0.39650730870237083</v>
      </c>
      <c r="AB3228" s="336">
        <f t="shared" ca="1" si="5531"/>
        <v>-3.6888746973226146E-3</v>
      </c>
      <c r="AC3228" s="336">
        <f t="shared" ca="1" si="5531"/>
        <v>0.20409839181363154</v>
      </c>
      <c r="AD3228" s="336">
        <f t="shared" ca="1" si="5531"/>
        <v>-0.27954282949095777</v>
      </c>
      <c r="AE3228" s="55"/>
      <c r="AF3228" s="55"/>
      <c r="AG3228" s="55"/>
      <c r="AH3228" s="55"/>
      <c r="AI3228" s="55"/>
      <c r="AJ3228" s="55"/>
      <c r="AK3228" s="55"/>
      <c r="AL3228" s="55"/>
      <c r="AM3228" s="55"/>
      <c r="AN3228" s="55"/>
      <c r="AO3228" s="55"/>
      <c r="AP3228" s="55"/>
      <c r="AQ3228" s="55"/>
      <c r="AR3228" s="55"/>
      <c r="AS3228" s="55"/>
    </row>
    <row r="3229" spans="1:45" x14ac:dyDescent="0.3">
      <c r="B3229" s="54" t="s">
        <v>172</v>
      </c>
      <c r="C3229" s="53">
        <f>C3222</f>
        <v>0</v>
      </c>
      <c r="D3229" s="56" t="e">
        <f t="shared" ref="D3229:D3230" ca="1" si="5568">AJ3229</f>
        <v>#N/A</v>
      </c>
      <c r="E3229" s="52" t="e">
        <f t="shared" ref="E3229:W3229" si="5569">E3222</f>
        <v>#N/A</v>
      </c>
      <c r="F3229" s="52" t="e">
        <f t="shared" si="5569"/>
        <v>#N/A</v>
      </c>
      <c r="G3229" s="52" t="e">
        <f t="shared" si="5569"/>
        <v>#N/A</v>
      </c>
      <c r="H3229" s="52" t="e">
        <f t="shared" si="5569"/>
        <v>#N/A</v>
      </c>
      <c r="I3229" s="52" t="e">
        <f t="shared" si="5569"/>
        <v>#N/A</v>
      </c>
      <c r="J3229" s="52" t="e">
        <f t="shared" si="5569"/>
        <v>#N/A</v>
      </c>
      <c r="K3229" s="52" t="e">
        <f t="shared" si="5569"/>
        <v>#N/A</v>
      </c>
      <c r="L3229" s="52" t="e">
        <f t="shared" si="5569"/>
        <v>#N/A</v>
      </c>
      <c r="M3229" s="52" t="e">
        <f t="shared" si="5569"/>
        <v>#N/A</v>
      </c>
      <c r="N3229" s="52" t="e">
        <f t="shared" si="5569"/>
        <v>#N/A</v>
      </c>
      <c r="O3229" s="52" t="e">
        <f t="shared" si="5569"/>
        <v>#N/A</v>
      </c>
      <c r="P3229" s="52" t="e">
        <f t="shared" si="5569"/>
        <v>#N/A</v>
      </c>
      <c r="Q3229" s="52" t="e">
        <f t="shared" si="5569"/>
        <v>#N/A</v>
      </c>
      <c r="R3229" s="52" t="e">
        <f t="shared" si="5569"/>
        <v>#N/A</v>
      </c>
      <c r="S3229" s="52" t="e">
        <f t="shared" si="5569"/>
        <v>#N/A</v>
      </c>
      <c r="T3229" s="52" t="e">
        <f t="shared" si="5569"/>
        <v>#N/A</v>
      </c>
      <c r="U3229" s="52" t="e">
        <f t="shared" si="5569"/>
        <v>#N/A</v>
      </c>
      <c r="V3229" s="52" t="e">
        <f t="shared" si="5569"/>
        <v>#N/A</v>
      </c>
      <c r="W3229" s="52" t="e">
        <f t="shared" si="5569"/>
        <v>#N/A</v>
      </c>
      <c r="X3229" s="55" t="e">
        <f t="shared" ref="X3229:X3230" si="5570">(H3229-(O3229*P3229)/100-3*(J3229*K3229)/100)/2</f>
        <v>#N/A</v>
      </c>
      <c r="Y3229" s="55" t="e">
        <f t="shared" ref="Y3229:Y3230" si="5571">SUM(X3229,(J3229*K3229/100))/(F3229/100)</f>
        <v>#N/A</v>
      </c>
      <c r="Z3229" s="55" t="e">
        <f t="shared" ref="Z3229" si="5572">U3229*0.5+U3230*0.5</f>
        <v>#N/A</v>
      </c>
      <c r="AA3229" s="55" t="e">
        <f t="shared" ref="AA3229:AA3230" si="5573">J3229/Y3229</f>
        <v>#N/A</v>
      </c>
      <c r="AB3229" s="336" t="e">
        <f t="shared" ref="AB3229:AB3230" si="5574">X3229/(Y3229-J3229)</f>
        <v>#N/A</v>
      </c>
      <c r="AC3229" s="223" t="e">
        <f ca="1">INDEX(FGA_COEFFS,1,1)+Z3229*INDEX(FGA_COEFFS,1,2)+Y3229*INDEX(FGA_COEFFS,1,3)+R3229*INDEX(FGA_COEFFS,1,4)+Q3230*INDEX(FGA_COEFFS,1,5)+S3229*INDEX(FGA_COEFFS,1,6)+T3230*INDEX(FGA_COEFFS,1,7)+M3230*INDEX(FGA_COEFFS,1,8)+Y3233*Y3234</f>
        <v>#N/A</v>
      </c>
      <c r="AD3229" s="223" t="e">
        <f ca="1">INDEX(THREEPTA_COEFFS,1,1)+AC3229*INDEX(THREEPTA_COEFFS,1,2)+J3229*INDEX(THREEPTA_COEFFS,1,3)+AA3229*INDEX(THREEPTA_COEFFS,1,4)+K3229*INDEX(THREEPTA_COEFFS,1,5)+L3230*INDEX(THREEPTA_COEFFS,1,6)+Z3233*Z3234</f>
        <v>#N/A</v>
      </c>
      <c r="AE3229" s="223" t="e">
        <f ca="1">INDEX(THREEPTPCT_COEFFS,1,1)+K3229*INDEX(THREEPTPCT_COEFFS,1,2)+L3230*INDEX(THREEPTPCT_COEFFS,1,3)+AA3233*AA3234</f>
        <v>#N/A</v>
      </c>
      <c r="AF3229" s="55" t="e">
        <f t="shared" ref="AF3229:AF3230" ca="1" si="5575">AC3229-AD3229</f>
        <v>#N/A</v>
      </c>
      <c r="AG3229" s="223" t="e">
        <f ca="1">INDEX(TWOPTPCT_COEFFS,1,1)+AB3229*INDEX(TWOPTPCT_COEFFS,1,2)+I3230*INDEX(TWOPTPCT_COEFFS,1,3)+G3230*INDEX(TWOPTPCT_COEFFS,1,4)+L3230*INDEX(TWOPTPCT_COEFFS,1,5)+AB3233*AB3234</f>
        <v>#N/A</v>
      </c>
      <c r="AH3229" s="223" t="e">
        <f ca="1">INDEX(FTA_COEFFS,1,1)+O3229*INDEX(FTA_COEFFS,1,2)+N3230*INDEX(FTA_COEFFS,1,3)+(Q3229+R3229)*INDEX(FTA_COEFFS,1,4)+(Q3230+R3230)*INDEX(FTA_COEFFS,1,5)+M3230*INDEX(FTA_COEFFS,1,6)+AC3233*AC3234</f>
        <v>#N/A</v>
      </c>
      <c r="AI3229" s="223" t="e">
        <f ca="1">INDEX(FTPCT_COEFFS,1,1)+P3229*INDEX(FTPCT_COEFFS,1,2)+F3229*INDEX(FTPCT_COEFFS,1,3)+G3230*INDEX(FTPCT_COEFFS,1,4)+AD3233*AD3234</f>
        <v>#N/A</v>
      </c>
      <c r="AJ3229" s="338" t="e">
        <f t="shared" ref="AJ3229:AJ3230" ca="1" si="5576">AD3229*AE3229/100+AF3229*AG3229+AH3229*AI3229/100</f>
        <v>#N/A</v>
      </c>
      <c r="AK3229" s="55"/>
      <c r="AL3229" s="55"/>
      <c r="AM3229" s="55"/>
      <c r="AN3229" s="55"/>
      <c r="AO3229" s="55"/>
      <c r="AP3229" s="55"/>
      <c r="AQ3229" s="55"/>
      <c r="AR3229" s="55"/>
    </row>
    <row r="3230" spans="1:45" x14ac:dyDescent="0.3">
      <c r="B3230" s="54" t="s">
        <v>175</v>
      </c>
      <c r="C3230" s="54">
        <f>C3223</f>
        <v>0</v>
      </c>
      <c r="D3230" s="56" t="e">
        <f t="shared" ca="1" si="5568"/>
        <v>#N/A</v>
      </c>
      <c r="E3230" s="52" t="e">
        <f t="shared" ref="E3230:W3230" si="5577">E3223</f>
        <v>#N/A</v>
      </c>
      <c r="F3230" s="52" t="e">
        <f t="shared" si="5577"/>
        <v>#N/A</v>
      </c>
      <c r="G3230" s="52" t="e">
        <f t="shared" si="5577"/>
        <v>#N/A</v>
      </c>
      <c r="H3230" s="52" t="e">
        <f t="shared" si="5577"/>
        <v>#N/A</v>
      </c>
      <c r="I3230" s="52" t="e">
        <f t="shared" si="5577"/>
        <v>#N/A</v>
      </c>
      <c r="J3230" s="52" t="e">
        <f t="shared" si="5577"/>
        <v>#N/A</v>
      </c>
      <c r="K3230" s="52" t="e">
        <f t="shared" si="5577"/>
        <v>#N/A</v>
      </c>
      <c r="L3230" s="52" t="e">
        <f t="shared" si="5577"/>
        <v>#N/A</v>
      </c>
      <c r="M3230" s="52" t="e">
        <f t="shared" si="5577"/>
        <v>#N/A</v>
      </c>
      <c r="N3230" s="52" t="e">
        <f t="shared" si="5577"/>
        <v>#N/A</v>
      </c>
      <c r="O3230" s="52" t="e">
        <f t="shared" si="5577"/>
        <v>#N/A</v>
      </c>
      <c r="P3230" s="52" t="e">
        <f t="shared" si="5577"/>
        <v>#N/A</v>
      </c>
      <c r="Q3230" s="52" t="e">
        <f t="shared" si="5577"/>
        <v>#N/A</v>
      </c>
      <c r="R3230" s="52" t="e">
        <f t="shared" si="5577"/>
        <v>#N/A</v>
      </c>
      <c r="S3230" s="52" t="e">
        <f t="shared" si="5577"/>
        <v>#N/A</v>
      </c>
      <c r="T3230" s="52" t="e">
        <f t="shared" si="5577"/>
        <v>#N/A</v>
      </c>
      <c r="U3230" s="52" t="e">
        <f t="shared" si="5577"/>
        <v>#N/A</v>
      </c>
      <c r="V3230" s="52" t="e">
        <f t="shared" si="5577"/>
        <v>#N/A</v>
      </c>
      <c r="W3230" s="52" t="e">
        <f t="shared" si="5577"/>
        <v>#N/A</v>
      </c>
      <c r="X3230" s="55" t="e">
        <f t="shared" si="5570"/>
        <v>#N/A</v>
      </c>
      <c r="Y3230" s="55" t="e">
        <f t="shared" si="5571"/>
        <v>#N/A</v>
      </c>
      <c r="Z3230" s="55" t="e">
        <f t="shared" ref="Z3230" si="5578">Z3229</f>
        <v>#N/A</v>
      </c>
      <c r="AA3230" s="55" t="e">
        <f t="shared" si="5573"/>
        <v>#N/A</v>
      </c>
      <c r="AB3230" s="336" t="e">
        <f t="shared" si="5574"/>
        <v>#N/A</v>
      </c>
      <c r="AC3230" s="223" t="e">
        <f ca="1">INDEX(FGA_COEFFS,1,1)+Z3230*INDEX(FGA_COEFFS,1,2)+Y3230*INDEX(FGA_COEFFS,1,3)+R3230*INDEX(FGA_COEFFS,1,4)+Q3229*INDEX(FGA_COEFFS,1,5)+S3230*INDEX(FGA_COEFFS,1,6)+T3229*INDEX(FGA_COEFFS,1,7)+M3229*INDEX(FGA_COEFFS,1,8)+Y3233*Y3235</f>
        <v>#N/A</v>
      </c>
      <c r="AD3230" s="223" t="e">
        <f ca="1">INDEX(THREEPTA_COEFFS,1,1)+AC3230*INDEX(THREEPTA_COEFFS,1,2)+J3230*INDEX(THREEPTA_COEFFS,1,3)+AA3230*INDEX(THREEPTA_COEFFS,1,4)+K3230*INDEX(THREEPTA_COEFFS,1,5)+L3229*INDEX(THREEPTA_COEFFS,1,6)+Z3233*Z3235</f>
        <v>#N/A</v>
      </c>
      <c r="AE3230" s="223" t="e">
        <f ca="1">INDEX(THREEPTPCT_COEFFS,1,1)+K3230*INDEX(THREEPTPCT_COEFFS,1,2)+L3229*INDEX(THREEPTPCT_COEFFS,1,3)+AA3233*AA3235</f>
        <v>#N/A</v>
      </c>
      <c r="AF3230" s="55" t="e">
        <f t="shared" ca="1" si="5575"/>
        <v>#N/A</v>
      </c>
      <c r="AG3230" s="223" t="e">
        <f ca="1">INDEX(TWOPTPCT_COEFFS,1,1)+AB3230*INDEX(TWOPTPCT_COEFFS,1,2)+I3229*INDEX(TWOPTPCT_COEFFS,1,3)+G3229*INDEX(TWOPTPCT_COEFFS,1,4)+L3229*INDEX(TWOPTPCT_COEFFS,1,5)+AB3233*AB3235</f>
        <v>#N/A</v>
      </c>
      <c r="AH3230" s="223" t="e">
        <f ca="1">INDEX(FTA_COEFFS,1,1)+O3230*INDEX(FTA_COEFFS,1,2)+N3229*INDEX(FTA_COEFFS,1,3)+(Q3230+R3230)*INDEX(FTA_COEFFS,1,4)+(Q3229+R3229)*INDEX(FTA_COEFFS,1,5)+M3229*INDEX(FTA_COEFFS,1,6)+AC3233*AC3235</f>
        <v>#N/A</v>
      </c>
      <c r="AI3230" s="223" t="e">
        <f ca="1">INDEX(FTPCT_COEFFS,1,1)+P3230*INDEX(FTPCT_COEFFS,1,2)+F3230*INDEX(FTPCT_COEFFS,1,3)+G3229*INDEX(FTPCT_COEFFS,1,4)+AD3233*AD3235</f>
        <v>#N/A</v>
      </c>
      <c r="AJ3230" s="338" t="e">
        <f t="shared" ca="1" si="5576"/>
        <v>#N/A</v>
      </c>
      <c r="AK3230" s="55"/>
      <c r="AL3230" s="55"/>
      <c r="AM3230" s="55"/>
      <c r="AN3230" s="55"/>
      <c r="AO3230" s="55"/>
      <c r="AP3230" s="55"/>
      <c r="AQ3230" s="55"/>
      <c r="AR3230" s="55"/>
    </row>
    <row r="3231" spans="1:45" x14ac:dyDescent="0.3">
      <c r="A3231" s="54" t="e">
        <f ca="1">IF(D3229&gt;(D3230+(AVERAGE(V3229,W3229)-AVERAGE(V3230,W3230))/2)+2.5,C3229,IF(D3230&gt;(D3229+(AVERAGE(V3230,W3230)-AVERAGE(V3229,W3229))/2)+2.5,C3230,"Close"))</f>
        <v>#N/A</v>
      </c>
      <c r="B3231" s="64" t="e">
        <f ca="1">IF(D3230&gt;D3229,C3230,C3229)</f>
        <v>#N/A</v>
      </c>
      <c r="D3231" s="56"/>
      <c r="X3231" s="55"/>
      <c r="Y3231" s="55"/>
      <c r="Z3231" s="55"/>
      <c r="AA3231" s="55"/>
      <c r="AB3231" s="55"/>
      <c r="AC3231" s="337"/>
      <c r="AD3231" s="337"/>
      <c r="AE3231" s="337"/>
      <c r="AF3231" s="337"/>
      <c r="AG3231" s="337"/>
      <c r="AH3231" s="337"/>
      <c r="AI3231" s="337"/>
      <c r="AJ3231" s="337"/>
      <c r="AK3231" s="337"/>
      <c r="AL3231" s="337"/>
      <c r="AM3231" s="55"/>
      <c r="AN3231" s="55"/>
      <c r="AO3231" s="55"/>
      <c r="AP3231" s="55"/>
      <c r="AQ3231" s="55"/>
      <c r="AR3231" s="55"/>
      <c r="AS3231" s="55"/>
    </row>
    <row r="3232" spans="1:45" x14ac:dyDescent="0.3">
      <c r="X3232" s="54" t="s">
        <v>1305</v>
      </c>
      <c r="Y3232" s="54" t="s">
        <v>128</v>
      </c>
      <c r="Z3232" s="54" t="s">
        <v>157</v>
      </c>
      <c r="AA3232" s="54" t="s">
        <v>151</v>
      </c>
      <c r="AB3232" s="54" t="s">
        <v>1327</v>
      </c>
      <c r="AC3232" s="54" t="s">
        <v>129</v>
      </c>
      <c r="AD3232" s="54" t="s">
        <v>116</v>
      </c>
      <c r="AE3232" s="54"/>
      <c r="AF3232" s="54"/>
      <c r="AG3232" s="54"/>
      <c r="AH3232" s="54"/>
      <c r="AI3232" s="54"/>
      <c r="AJ3232" s="54"/>
      <c r="AK3232" s="54"/>
      <c r="AL3232" s="54"/>
      <c r="AM3232" s="54"/>
      <c r="AN3232" s="54"/>
      <c r="AO3232" s="54"/>
      <c r="AP3232" s="54"/>
      <c r="AQ3232" s="54"/>
      <c r="AR3232" s="54"/>
      <c r="AS3232" s="54"/>
    </row>
    <row r="3233" spans="1:45" x14ac:dyDescent="0.3">
      <c r="X3233" s="54"/>
      <c r="Y3233" s="54">
        <f t="shared" ref="Y3233:AD3233" si="5579">Y3226</f>
        <v>6.4436999999999998</v>
      </c>
      <c r="Z3233" s="54">
        <f t="shared" si="5579"/>
        <v>4.9371</v>
      </c>
      <c r="AA3233" s="54">
        <f t="shared" si="5579"/>
        <v>11.350300000000001</v>
      </c>
      <c r="AB3233" s="54">
        <f t="shared" si="5579"/>
        <v>7.1900000000000006E-2</v>
      </c>
      <c r="AC3233" s="54">
        <f t="shared" si="5579"/>
        <v>6.2766000000000002</v>
      </c>
      <c r="AD3233" s="54">
        <f t="shared" si="5579"/>
        <v>11.042999999999999</v>
      </c>
      <c r="AE3233" s="54"/>
      <c r="AF3233" s="336"/>
      <c r="AG3233" s="336"/>
      <c r="AH3233" s="336"/>
      <c r="AI3233" s="54"/>
      <c r="AJ3233" s="54"/>
      <c r="AK3233" s="54"/>
      <c r="AL3233" s="54"/>
      <c r="AM3233" s="54"/>
      <c r="AN3233" s="54"/>
      <c r="AO3233" s="54"/>
      <c r="AP3233" s="54"/>
      <c r="AQ3233" s="54"/>
      <c r="AR3233" s="54"/>
      <c r="AS3233" s="54"/>
    </row>
    <row r="3234" spans="1:45" x14ac:dyDescent="0.3">
      <c r="D3234" s="56"/>
      <c r="X3234" s="336"/>
      <c r="Y3234" s="336">
        <f t="shared" ca="1" si="5531"/>
        <v>-0.17493421299404852</v>
      </c>
      <c r="Z3234" s="336">
        <f t="shared" ca="1" si="5531"/>
        <v>-0.48160374322248767</v>
      </c>
      <c r="AA3234" s="336">
        <f t="shared" ca="1" si="5531"/>
        <v>-1.1321504579185804</v>
      </c>
      <c r="AB3234" s="336">
        <f t="shared" ca="1" si="5531"/>
        <v>0.3695608446808073</v>
      </c>
      <c r="AC3234" s="336">
        <f t="shared" ca="1" si="5531"/>
        <v>-0.71465650500645062</v>
      </c>
      <c r="AD3234" s="336">
        <f t="shared" ca="1" si="5531"/>
        <v>1.0133725547523795</v>
      </c>
      <c r="AE3234" s="336"/>
      <c r="AF3234" s="336"/>
      <c r="AG3234" s="336"/>
      <c r="AH3234" s="336"/>
      <c r="AI3234" s="54"/>
      <c r="AJ3234" s="54"/>
      <c r="AK3234" s="54"/>
      <c r="AL3234" s="336"/>
      <c r="AM3234" s="336"/>
      <c r="AN3234" s="336"/>
      <c r="AO3234" s="336"/>
      <c r="AP3234" s="54"/>
      <c r="AQ3234" s="336"/>
      <c r="AR3234" s="336"/>
      <c r="AS3234" s="336"/>
    </row>
    <row r="3235" spans="1:45" x14ac:dyDescent="0.3">
      <c r="C3235" s="54"/>
      <c r="D3235" s="56"/>
      <c r="Y3235" s="336">
        <f t="shared" ca="1" si="5531"/>
        <v>4.399554137702269E-2</v>
      </c>
      <c r="Z3235" s="336">
        <f t="shared" ca="1" si="5531"/>
        <v>0.90572036636489428</v>
      </c>
      <c r="AA3235" s="336">
        <f t="shared" ca="1" si="5531"/>
        <v>0.34079469719819155</v>
      </c>
      <c r="AB3235" s="336">
        <f t="shared" ca="1" si="5531"/>
        <v>-0.28795571209741716</v>
      </c>
      <c r="AC3235" s="336">
        <f t="shared" ca="1" si="5531"/>
        <v>1.2109101452228457</v>
      </c>
      <c r="AD3235" s="336">
        <f t="shared" ca="1" si="5531"/>
        <v>6.8561573484315734E-3</v>
      </c>
      <c r="AE3235" s="55"/>
      <c r="AF3235" s="55"/>
      <c r="AG3235" s="55"/>
      <c r="AH3235" s="55"/>
      <c r="AI3235" s="55"/>
      <c r="AJ3235" s="55"/>
      <c r="AK3235" s="55"/>
      <c r="AL3235" s="55"/>
      <c r="AM3235" s="55"/>
      <c r="AN3235" s="55"/>
      <c r="AO3235" s="55"/>
      <c r="AP3235" s="55"/>
      <c r="AQ3235" s="55"/>
      <c r="AR3235" s="55"/>
      <c r="AS3235" s="55"/>
    </row>
    <row r="3236" spans="1:45" x14ac:dyDescent="0.3">
      <c r="B3236" s="54" t="s">
        <v>172</v>
      </c>
      <c r="C3236" s="53">
        <f>C3229</f>
        <v>0</v>
      </c>
      <c r="D3236" s="56" t="e">
        <f t="shared" ref="D3236:D3237" ca="1" si="5580">AJ3236</f>
        <v>#N/A</v>
      </c>
      <c r="E3236" s="52" t="e">
        <f t="shared" ref="E3236:W3236" si="5581">E3229</f>
        <v>#N/A</v>
      </c>
      <c r="F3236" s="52" t="e">
        <f t="shared" si="5581"/>
        <v>#N/A</v>
      </c>
      <c r="G3236" s="52" t="e">
        <f t="shared" si="5581"/>
        <v>#N/A</v>
      </c>
      <c r="H3236" s="52" t="e">
        <f t="shared" si="5581"/>
        <v>#N/A</v>
      </c>
      <c r="I3236" s="52" t="e">
        <f t="shared" si="5581"/>
        <v>#N/A</v>
      </c>
      <c r="J3236" s="52" t="e">
        <f t="shared" si="5581"/>
        <v>#N/A</v>
      </c>
      <c r="K3236" s="52" t="e">
        <f t="shared" si="5581"/>
        <v>#N/A</v>
      </c>
      <c r="L3236" s="52" t="e">
        <f t="shared" si="5581"/>
        <v>#N/A</v>
      </c>
      <c r="M3236" s="52" t="e">
        <f t="shared" si="5581"/>
        <v>#N/A</v>
      </c>
      <c r="N3236" s="52" t="e">
        <f t="shared" si="5581"/>
        <v>#N/A</v>
      </c>
      <c r="O3236" s="52" t="e">
        <f t="shared" si="5581"/>
        <v>#N/A</v>
      </c>
      <c r="P3236" s="52" t="e">
        <f t="shared" si="5581"/>
        <v>#N/A</v>
      </c>
      <c r="Q3236" s="52" t="e">
        <f t="shared" si="5581"/>
        <v>#N/A</v>
      </c>
      <c r="R3236" s="52" t="e">
        <f t="shared" si="5581"/>
        <v>#N/A</v>
      </c>
      <c r="S3236" s="52" t="e">
        <f t="shared" si="5581"/>
        <v>#N/A</v>
      </c>
      <c r="T3236" s="52" t="e">
        <f t="shared" si="5581"/>
        <v>#N/A</v>
      </c>
      <c r="U3236" s="52" t="e">
        <f t="shared" si="5581"/>
        <v>#N/A</v>
      </c>
      <c r="V3236" s="52" t="e">
        <f t="shared" si="5581"/>
        <v>#N/A</v>
      </c>
      <c r="W3236" s="52" t="e">
        <f t="shared" si="5581"/>
        <v>#N/A</v>
      </c>
      <c r="X3236" s="55" t="e">
        <f t="shared" ref="X3236:X3237" si="5582">(H3236-(O3236*P3236)/100-3*(J3236*K3236)/100)/2</f>
        <v>#N/A</v>
      </c>
      <c r="Y3236" s="55" t="e">
        <f t="shared" ref="Y3236:Y3237" si="5583">SUM(X3236,(J3236*K3236/100))/(F3236/100)</f>
        <v>#N/A</v>
      </c>
      <c r="Z3236" s="55" t="e">
        <f t="shared" ref="Z3236" si="5584">U3236*0.5+U3237*0.5</f>
        <v>#N/A</v>
      </c>
      <c r="AA3236" s="55" t="e">
        <f t="shared" ref="AA3236:AA3237" si="5585">J3236/Y3236</f>
        <v>#N/A</v>
      </c>
      <c r="AB3236" s="336" t="e">
        <f t="shared" ref="AB3236:AB3237" si="5586">X3236/(Y3236-J3236)</f>
        <v>#N/A</v>
      </c>
      <c r="AC3236" s="223" t="e">
        <f ca="1">INDEX(FGA_COEFFS,1,1)+Z3236*INDEX(FGA_COEFFS,1,2)+Y3236*INDEX(FGA_COEFFS,1,3)+R3236*INDEX(FGA_COEFFS,1,4)+Q3237*INDEX(FGA_COEFFS,1,5)+S3236*INDEX(FGA_COEFFS,1,6)+T3237*INDEX(FGA_COEFFS,1,7)+M3237*INDEX(FGA_COEFFS,1,8)+Y3240*Y3241</f>
        <v>#N/A</v>
      </c>
      <c r="AD3236" s="223" t="e">
        <f ca="1">INDEX(THREEPTA_COEFFS,1,1)+AC3236*INDEX(THREEPTA_COEFFS,1,2)+J3236*INDEX(THREEPTA_COEFFS,1,3)+AA3236*INDEX(THREEPTA_COEFFS,1,4)+K3236*INDEX(THREEPTA_COEFFS,1,5)+L3237*INDEX(THREEPTA_COEFFS,1,6)+Z3240*Z3241</f>
        <v>#N/A</v>
      </c>
      <c r="AE3236" s="223" t="e">
        <f ca="1">INDEX(THREEPTPCT_COEFFS,1,1)+K3236*INDEX(THREEPTPCT_COEFFS,1,2)+L3237*INDEX(THREEPTPCT_COEFFS,1,3)+AA3240*AA3241</f>
        <v>#N/A</v>
      </c>
      <c r="AF3236" s="55" t="e">
        <f t="shared" ref="AF3236:AF3237" ca="1" si="5587">AC3236-AD3236</f>
        <v>#N/A</v>
      </c>
      <c r="AG3236" s="223" t="e">
        <f ca="1">INDEX(TWOPTPCT_COEFFS,1,1)+AB3236*INDEX(TWOPTPCT_COEFFS,1,2)+I3237*INDEX(TWOPTPCT_COEFFS,1,3)+G3237*INDEX(TWOPTPCT_COEFFS,1,4)+L3237*INDEX(TWOPTPCT_COEFFS,1,5)+AB3240*AB3241</f>
        <v>#N/A</v>
      </c>
      <c r="AH3236" s="223" t="e">
        <f ca="1">INDEX(FTA_COEFFS,1,1)+O3236*INDEX(FTA_COEFFS,1,2)+N3237*INDEX(FTA_COEFFS,1,3)+(Q3236+R3236)*INDEX(FTA_COEFFS,1,4)+(Q3237+R3237)*INDEX(FTA_COEFFS,1,5)+M3237*INDEX(FTA_COEFFS,1,6)+AC3240*AC3241</f>
        <v>#N/A</v>
      </c>
      <c r="AI3236" s="223" t="e">
        <f ca="1">INDEX(FTPCT_COEFFS,1,1)+P3236*INDEX(FTPCT_COEFFS,1,2)+F3236*INDEX(FTPCT_COEFFS,1,3)+G3237*INDEX(FTPCT_COEFFS,1,4)+AD3240*AD3241</f>
        <v>#N/A</v>
      </c>
      <c r="AJ3236" s="338" t="e">
        <f t="shared" ref="AJ3236:AJ3237" ca="1" si="5588">AD3236*AE3236/100+AF3236*AG3236+AH3236*AI3236/100</f>
        <v>#N/A</v>
      </c>
      <c r="AK3236" s="55"/>
      <c r="AL3236" s="55"/>
      <c r="AM3236" s="55"/>
      <c r="AN3236" s="55"/>
      <c r="AO3236" s="55"/>
      <c r="AP3236" s="55"/>
      <c r="AQ3236" s="55"/>
      <c r="AR3236" s="55"/>
    </row>
    <row r="3237" spans="1:45" x14ac:dyDescent="0.3">
      <c r="B3237" s="54" t="s">
        <v>175</v>
      </c>
      <c r="C3237" s="54">
        <f>C3230</f>
        <v>0</v>
      </c>
      <c r="D3237" s="56" t="e">
        <f t="shared" ca="1" si="5580"/>
        <v>#N/A</v>
      </c>
      <c r="E3237" s="52" t="e">
        <f t="shared" ref="E3237:W3237" si="5589">E3230</f>
        <v>#N/A</v>
      </c>
      <c r="F3237" s="52" t="e">
        <f t="shared" si="5589"/>
        <v>#N/A</v>
      </c>
      <c r="G3237" s="52" t="e">
        <f t="shared" si="5589"/>
        <v>#N/A</v>
      </c>
      <c r="H3237" s="52" t="e">
        <f t="shared" si="5589"/>
        <v>#N/A</v>
      </c>
      <c r="I3237" s="52" t="e">
        <f t="shared" si="5589"/>
        <v>#N/A</v>
      </c>
      <c r="J3237" s="52" t="e">
        <f t="shared" si="5589"/>
        <v>#N/A</v>
      </c>
      <c r="K3237" s="52" t="e">
        <f t="shared" si="5589"/>
        <v>#N/A</v>
      </c>
      <c r="L3237" s="52" t="e">
        <f t="shared" si="5589"/>
        <v>#N/A</v>
      </c>
      <c r="M3237" s="52" t="e">
        <f t="shared" si="5589"/>
        <v>#N/A</v>
      </c>
      <c r="N3237" s="52" t="e">
        <f t="shared" si="5589"/>
        <v>#N/A</v>
      </c>
      <c r="O3237" s="52" t="e">
        <f t="shared" si="5589"/>
        <v>#N/A</v>
      </c>
      <c r="P3237" s="52" t="e">
        <f t="shared" si="5589"/>
        <v>#N/A</v>
      </c>
      <c r="Q3237" s="52" t="e">
        <f t="shared" si="5589"/>
        <v>#N/A</v>
      </c>
      <c r="R3237" s="52" t="e">
        <f t="shared" si="5589"/>
        <v>#N/A</v>
      </c>
      <c r="S3237" s="52" t="e">
        <f t="shared" si="5589"/>
        <v>#N/A</v>
      </c>
      <c r="T3237" s="52" t="e">
        <f t="shared" si="5589"/>
        <v>#N/A</v>
      </c>
      <c r="U3237" s="52" t="e">
        <f t="shared" si="5589"/>
        <v>#N/A</v>
      </c>
      <c r="V3237" s="52" t="e">
        <f t="shared" si="5589"/>
        <v>#N/A</v>
      </c>
      <c r="W3237" s="52" t="e">
        <f t="shared" si="5589"/>
        <v>#N/A</v>
      </c>
      <c r="X3237" s="55" t="e">
        <f t="shared" si="5582"/>
        <v>#N/A</v>
      </c>
      <c r="Y3237" s="55" t="e">
        <f t="shared" si="5583"/>
        <v>#N/A</v>
      </c>
      <c r="Z3237" s="55" t="e">
        <f t="shared" ref="Z3237" si="5590">Z3236</f>
        <v>#N/A</v>
      </c>
      <c r="AA3237" s="55" t="e">
        <f t="shared" si="5585"/>
        <v>#N/A</v>
      </c>
      <c r="AB3237" s="336" t="e">
        <f t="shared" si="5586"/>
        <v>#N/A</v>
      </c>
      <c r="AC3237" s="223" t="e">
        <f ca="1">INDEX(FGA_COEFFS,1,1)+Z3237*INDEX(FGA_COEFFS,1,2)+Y3237*INDEX(FGA_COEFFS,1,3)+R3237*INDEX(FGA_COEFFS,1,4)+Q3236*INDEX(FGA_COEFFS,1,5)+S3237*INDEX(FGA_COEFFS,1,6)+T3236*INDEX(FGA_COEFFS,1,7)+M3236*INDEX(FGA_COEFFS,1,8)+Y3240*Y3242</f>
        <v>#N/A</v>
      </c>
      <c r="AD3237" s="223" t="e">
        <f ca="1">INDEX(THREEPTA_COEFFS,1,1)+AC3237*INDEX(THREEPTA_COEFFS,1,2)+J3237*INDEX(THREEPTA_COEFFS,1,3)+AA3237*INDEX(THREEPTA_COEFFS,1,4)+K3237*INDEX(THREEPTA_COEFFS,1,5)+L3236*INDEX(THREEPTA_COEFFS,1,6)+Z3240*Z3242</f>
        <v>#N/A</v>
      </c>
      <c r="AE3237" s="223" t="e">
        <f ca="1">INDEX(THREEPTPCT_COEFFS,1,1)+K3237*INDEX(THREEPTPCT_COEFFS,1,2)+L3236*INDEX(THREEPTPCT_COEFFS,1,3)+AA3240*AA3242</f>
        <v>#N/A</v>
      </c>
      <c r="AF3237" s="55" t="e">
        <f t="shared" ca="1" si="5587"/>
        <v>#N/A</v>
      </c>
      <c r="AG3237" s="223" t="e">
        <f ca="1">INDEX(TWOPTPCT_COEFFS,1,1)+AB3237*INDEX(TWOPTPCT_COEFFS,1,2)+I3236*INDEX(TWOPTPCT_COEFFS,1,3)+G3236*INDEX(TWOPTPCT_COEFFS,1,4)+L3236*INDEX(TWOPTPCT_COEFFS,1,5)+AB3240*AB3242</f>
        <v>#N/A</v>
      </c>
      <c r="AH3237" s="223" t="e">
        <f ca="1">INDEX(FTA_COEFFS,1,1)+O3237*INDEX(FTA_COEFFS,1,2)+N3236*INDEX(FTA_COEFFS,1,3)+(Q3237+R3237)*INDEX(FTA_COEFFS,1,4)+(Q3236+R3236)*INDEX(FTA_COEFFS,1,5)+M3236*INDEX(FTA_COEFFS,1,6)+AC3240*AC3242</f>
        <v>#N/A</v>
      </c>
      <c r="AI3237" s="223" t="e">
        <f ca="1">INDEX(FTPCT_COEFFS,1,1)+P3237*INDEX(FTPCT_COEFFS,1,2)+F3237*INDEX(FTPCT_COEFFS,1,3)+G3236*INDEX(FTPCT_COEFFS,1,4)+AD3240*AD3242</f>
        <v>#N/A</v>
      </c>
      <c r="AJ3237" s="338" t="e">
        <f t="shared" ca="1" si="5588"/>
        <v>#N/A</v>
      </c>
      <c r="AK3237" s="55"/>
      <c r="AL3237" s="55"/>
      <c r="AM3237" s="55"/>
      <c r="AN3237" s="55"/>
      <c r="AO3237" s="55"/>
      <c r="AP3237" s="55"/>
      <c r="AQ3237" s="55"/>
      <c r="AR3237" s="55"/>
    </row>
    <row r="3238" spans="1:45" x14ac:dyDescent="0.3">
      <c r="A3238" s="54" t="e">
        <f ca="1">IF(D3236&gt;(D3237+(AVERAGE(V3236,W3236)-AVERAGE(V3237,W3237))/2)+2.5,C3236,IF(D3237&gt;(D3236+(AVERAGE(V3237,W3237)-AVERAGE(V3236,W3236))/2)+2.5,C3237,"Close"))</f>
        <v>#N/A</v>
      </c>
      <c r="B3238" s="64" t="e">
        <f ca="1">IF(D3237&gt;D3236,C3237,C3236)</f>
        <v>#N/A</v>
      </c>
      <c r="D3238" s="56"/>
      <c r="X3238" s="55"/>
      <c r="Y3238" s="55"/>
      <c r="Z3238" s="55"/>
      <c r="AA3238" s="55"/>
      <c r="AB3238" s="55"/>
      <c r="AC3238" s="337"/>
      <c r="AD3238" s="337"/>
      <c r="AE3238" s="337"/>
      <c r="AF3238" s="337"/>
      <c r="AG3238" s="337"/>
      <c r="AH3238" s="337"/>
      <c r="AI3238" s="337"/>
      <c r="AJ3238" s="337"/>
      <c r="AK3238" s="337"/>
      <c r="AL3238" s="337"/>
      <c r="AM3238" s="55"/>
      <c r="AN3238" s="55"/>
      <c r="AO3238" s="55"/>
      <c r="AP3238" s="55"/>
      <c r="AQ3238" s="55"/>
      <c r="AR3238" s="55"/>
      <c r="AS3238" s="55"/>
    </row>
    <row r="3239" spans="1:45" x14ac:dyDescent="0.3">
      <c r="X3239" s="54" t="s">
        <v>1305</v>
      </c>
      <c r="Y3239" s="54" t="s">
        <v>128</v>
      </c>
      <c r="Z3239" s="54" t="s">
        <v>157</v>
      </c>
      <c r="AA3239" s="54" t="s">
        <v>151</v>
      </c>
      <c r="AB3239" s="54" t="s">
        <v>1327</v>
      </c>
      <c r="AC3239" s="54" t="s">
        <v>129</v>
      </c>
      <c r="AD3239" s="54" t="s">
        <v>116</v>
      </c>
      <c r="AE3239" s="54"/>
      <c r="AF3239" s="54"/>
      <c r="AG3239" s="54"/>
      <c r="AH3239" s="54"/>
      <c r="AI3239" s="54"/>
      <c r="AJ3239" s="54"/>
      <c r="AK3239" s="54"/>
      <c r="AL3239" s="54"/>
      <c r="AM3239" s="54"/>
      <c r="AN3239" s="54"/>
      <c r="AO3239" s="54"/>
      <c r="AP3239" s="54"/>
      <c r="AQ3239" s="54"/>
      <c r="AR3239" s="54"/>
      <c r="AS3239" s="54"/>
    </row>
    <row r="3240" spans="1:45" x14ac:dyDescent="0.3">
      <c r="X3240" s="54"/>
      <c r="Y3240" s="54">
        <f t="shared" ref="Y3240:AD3240" si="5591">Y3233</f>
        <v>6.4436999999999998</v>
      </c>
      <c r="Z3240" s="54">
        <f t="shared" si="5591"/>
        <v>4.9371</v>
      </c>
      <c r="AA3240" s="54">
        <f t="shared" si="5591"/>
        <v>11.350300000000001</v>
      </c>
      <c r="AB3240" s="54">
        <f t="shared" si="5591"/>
        <v>7.1900000000000006E-2</v>
      </c>
      <c r="AC3240" s="54">
        <f t="shared" si="5591"/>
        <v>6.2766000000000002</v>
      </c>
      <c r="AD3240" s="54">
        <f t="shared" si="5591"/>
        <v>11.042999999999999</v>
      </c>
      <c r="AE3240" s="54"/>
      <c r="AF3240" s="336"/>
      <c r="AG3240" s="336"/>
      <c r="AH3240" s="336"/>
      <c r="AI3240" s="54"/>
      <c r="AJ3240" s="54"/>
      <c r="AK3240" s="54"/>
      <c r="AL3240" s="54"/>
      <c r="AM3240" s="54"/>
      <c r="AN3240" s="54"/>
      <c r="AO3240" s="54"/>
      <c r="AP3240" s="54"/>
      <c r="AQ3240" s="54"/>
      <c r="AR3240" s="54"/>
      <c r="AS3240" s="54"/>
    </row>
    <row r="3241" spans="1:45" x14ac:dyDescent="0.3">
      <c r="D3241" s="56"/>
      <c r="X3241" s="336"/>
      <c r="Y3241" s="336">
        <f t="shared" ca="1" si="5531"/>
        <v>-0.21984913125531819</v>
      </c>
      <c r="Z3241" s="336">
        <f t="shared" ca="1" si="5531"/>
        <v>0.35925783155528462</v>
      </c>
      <c r="AA3241" s="336">
        <f t="shared" ca="1" si="5531"/>
        <v>1.9190957460862482E-2</v>
      </c>
      <c r="AB3241" s="336">
        <f t="shared" ca="1" si="5531"/>
        <v>0.31891980358537292</v>
      </c>
      <c r="AC3241" s="336">
        <f t="shared" ca="1" si="5531"/>
        <v>-0.17294586707310289</v>
      </c>
      <c r="AD3241" s="336">
        <f t="shared" ca="1" si="5531"/>
        <v>-3.6761349673838768E-2</v>
      </c>
      <c r="AE3241" s="336"/>
      <c r="AF3241" s="336"/>
      <c r="AG3241" s="336"/>
      <c r="AH3241" s="336"/>
      <c r="AI3241" s="54"/>
      <c r="AJ3241" s="54"/>
      <c r="AK3241" s="54"/>
      <c r="AL3241" s="336"/>
      <c r="AM3241" s="336"/>
      <c r="AN3241" s="336"/>
      <c r="AO3241" s="336"/>
      <c r="AP3241" s="54"/>
      <c r="AQ3241" s="336"/>
      <c r="AR3241" s="336"/>
      <c r="AS3241" s="336"/>
    </row>
    <row r="3242" spans="1:45" x14ac:dyDescent="0.3">
      <c r="C3242" s="54"/>
      <c r="D3242" s="56"/>
      <c r="Y3242" s="336">
        <f t="shared" ca="1" si="5531"/>
        <v>-0.35981944816922007</v>
      </c>
      <c r="Z3242" s="336">
        <f t="shared" ca="1" si="5531"/>
        <v>0.39849919631496833</v>
      </c>
      <c r="AA3242" s="336">
        <f t="shared" ca="1" si="5531"/>
        <v>3.713750200466949E-2</v>
      </c>
      <c r="AB3242" s="336">
        <f t="shared" ca="1" si="5531"/>
        <v>-0.86000450617653745</v>
      </c>
      <c r="AC3242" s="336">
        <f t="shared" ca="1" si="5531"/>
        <v>-0.13642184872304514</v>
      </c>
      <c r="AD3242" s="336">
        <f t="shared" ca="1" si="5531"/>
        <v>0.35359095245692057</v>
      </c>
      <c r="AE3242" s="55"/>
      <c r="AF3242" s="55"/>
      <c r="AG3242" s="55"/>
      <c r="AH3242" s="55"/>
      <c r="AI3242" s="55"/>
      <c r="AJ3242" s="55"/>
      <c r="AK3242" s="55"/>
      <c r="AL3242" s="55"/>
      <c r="AM3242" s="55"/>
      <c r="AN3242" s="55"/>
      <c r="AO3242" s="55"/>
      <c r="AP3242" s="55"/>
      <c r="AQ3242" s="55"/>
      <c r="AR3242" s="55"/>
      <c r="AS3242" s="55"/>
    </row>
    <row r="3243" spans="1:45" x14ac:dyDescent="0.3">
      <c r="B3243" s="54" t="s">
        <v>172</v>
      </c>
      <c r="C3243" s="53">
        <f>C3236</f>
        <v>0</v>
      </c>
      <c r="D3243" s="56" t="e">
        <f t="shared" ref="D3243:D3244" ca="1" si="5592">AJ3243</f>
        <v>#N/A</v>
      </c>
      <c r="E3243" s="52" t="e">
        <f t="shared" ref="E3243:W3243" si="5593">E3236</f>
        <v>#N/A</v>
      </c>
      <c r="F3243" s="52" t="e">
        <f t="shared" si="5593"/>
        <v>#N/A</v>
      </c>
      <c r="G3243" s="52" t="e">
        <f t="shared" si="5593"/>
        <v>#N/A</v>
      </c>
      <c r="H3243" s="52" t="e">
        <f t="shared" si="5593"/>
        <v>#N/A</v>
      </c>
      <c r="I3243" s="52" t="e">
        <f t="shared" si="5593"/>
        <v>#N/A</v>
      </c>
      <c r="J3243" s="52" t="e">
        <f t="shared" si="5593"/>
        <v>#N/A</v>
      </c>
      <c r="K3243" s="52" t="e">
        <f t="shared" si="5593"/>
        <v>#N/A</v>
      </c>
      <c r="L3243" s="52" t="e">
        <f t="shared" si="5593"/>
        <v>#N/A</v>
      </c>
      <c r="M3243" s="52" t="e">
        <f t="shared" si="5593"/>
        <v>#N/A</v>
      </c>
      <c r="N3243" s="52" t="e">
        <f t="shared" si="5593"/>
        <v>#N/A</v>
      </c>
      <c r="O3243" s="52" t="e">
        <f t="shared" si="5593"/>
        <v>#N/A</v>
      </c>
      <c r="P3243" s="52" t="e">
        <f t="shared" si="5593"/>
        <v>#N/A</v>
      </c>
      <c r="Q3243" s="52" t="e">
        <f t="shared" si="5593"/>
        <v>#N/A</v>
      </c>
      <c r="R3243" s="52" t="e">
        <f t="shared" si="5593"/>
        <v>#N/A</v>
      </c>
      <c r="S3243" s="52" t="e">
        <f t="shared" si="5593"/>
        <v>#N/A</v>
      </c>
      <c r="T3243" s="52" t="e">
        <f t="shared" si="5593"/>
        <v>#N/A</v>
      </c>
      <c r="U3243" s="52" t="e">
        <f t="shared" si="5593"/>
        <v>#N/A</v>
      </c>
      <c r="V3243" s="52" t="e">
        <f t="shared" si="5593"/>
        <v>#N/A</v>
      </c>
      <c r="W3243" s="52" t="e">
        <f t="shared" si="5593"/>
        <v>#N/A</v>
      </c>
      <c r="X3243" s="55" t="e">
        <f t="shared" ref="X3243:X3244" si="5594">(H3243-(O3243*P3243)/100-3*(J3243*K3243)/100)/2</f>
        <v>#N/A</v>
      </c>
      <c r="Y3243" s="55" t="e">
        <f t="shared" ref="Y3243:Y3244" si="5595">SUM(X3243,(J3243*K3243/100))/(F3243/100)</f>
        <v>#N/A</v>
      </c>
      <c r="Z3243" s="55" t="e">
        <f t="shared" ref="Z3243" si="5596">U3243*0.5+U3244*0.5</f>
        <v>#N/A</v>
      </c>
      <c r="AA3243" s="55" t="e">
        <f t="shared" ref="AA3243:AA3244" si="5597">J3243/Y3243</f>
        <v>#N/A</v>
      </c>
      <c r="AB3243" s="336" t="e">
        <f t="shared" ref="AB3243:AB3244" si="5598">X3243/(Y3243-J3243)</f>
        <v>#N/A</v>
      </c>
      <c r="AC3243" s="223" t="e">
        <f ca="1">INDEX(FGA_COEFFS,1,1)+Z3243*INDEX(FGA_COEFFS,1,2)+Y3243*INDEX(FGA_COEFFS,1,3)+R3243*INDEX(FGA_COEFFS,1,4)+Q3244*INDEX(FGA_COEFFS,1,5)+S3243*INDEX(FGA_COEFFS,1,6)+T3244*INDEX(FGA_COEFFS,1,7)+M3244*INDEX(FGA_COEFFS,1,8)+Y3247*Y3248</f>
        <v>#N/A</v>
      </c>
      <c r="AD3243" s="223" t="e">
        <f ca="1">INDEX(THREEPTA_COEFFS,1,1)+AC3243*INDEX(THREEPTA_COEFFS,1,2)+J3243*INDEX(THREEPTA_COEFFS,1,3)+AA3243*INDEX(THREEPTA_COEFFS,1,4)+K3243*INDEX(THREEPTA_COEFFS,1,5)+L3244*INDEX(THREEPTA_COEFFS,1,6)+Z3247*Z3248</f>
        <v>#N/A</v>
      </c>
      <c r="AE3243" s="223" t="e">
        <f ca="1">INDEX(THREEPTPCT_COEFFS,1,1)+K3243*INDEX(THREEPTPCT_COEFFS,1,2)+L3244*INDEX(THREEPTPCT_COEFFS,1,3)+AA3247*AA3248</f>
        <v>#N/A</v>
      </c>
      <c r="AF3243" s="55" t="e">
        <f t="shared" ref="AF3243:AF3244" ca="1" si="5599">AC3243-AD3243</f>
        <v>#N/A</v>
      </c>
      <c r="AG3243" s="223" t="e">
        <f ca="1">INDEX(TWOPTPCT_COEFFS,1,1)+AB3243*INDEX(TWOPTPCT_COEFFS,1,2)+I3244*INDEX(TWOPTPCT_COEFFS,1,3)+G3244*INDEX(TWOPTPCT_COEFFS,1,4)+L3244*INDEX(TWOPTPCT_COEFFS,1,5)+AB3247*AB3248</f>
        <v>#N/A</v>
      </c>
      <c r="AH3243" s="223" t="e">
        <f ca="1">INDEX(FTA_COEFFS,1,1)+O3243*INDEX(FTA_COEFFS,1,2)+N3244*INDEX(FTA_COEFFS,1,3)+(Q3243+R3243)*INDEX(FTA_COEFFS,1,4)+(Q3244+R3244)*INDEX(FTA_COEFFS,1,5)+M3244*INDEX(FTA_COEFFS,1,6)+AC3247*AC3248</f>
        <v>#N/A</v>
      </c>
      <c r="AI3243" s="223" t="e">
        <f ca="1">INDEX(FTPCT_COEFFS,1,1)+P3243*INDEX(FTPCT_COEFFS,1,2)+F3243*INDEX(FTPCT_COEFFS,1,3)+G3244*INDEX(FTPCT_COEFFS,1,4)+AD3247*AD3248</f>
        <v>#N/A</v>
      </c>
      <c r="AJ3243" s="338" t="e">
        <f t="shared" ref="AJ3243:AJ3244" ca="1" si="5600">AD3243*AE3243/100+AF3243*AG3243+AH3243*AI3243/100</f>
        <v>#N/A</v>
      </c>
      <c r="AK3243" s="55"/>
      <c r="AL3243" s="55"/>
      <c r="AM3243" s="55"/>
      <c r="AN3243" s="55"/>
      <c r="AO3243" s="55"/>
      <c r="AP3243" s="55"/>
      <c r="AQ3243" s="55"/>
      <c r="AR3243" s="55"/>
    </row>
    <row r="3244" spans="1:45" x14ac:dyDescent="0.3">
      <c r="B3244" s="54" t="s">
        <v>175</v>
      </c>
      <c r="C3244" s="54">
        <f>C3237</f>
        <v>0</v>
      </c>
      <c r="D3244" s="56" t="e">
        <f t="shared" ca="1" si="5592"/>
        <v>#N/A</v>
      </c>
      <c r="E3244" s="52" t="e">
        <f t="shared" ref="E3244:W3244" si="5601">E3237</f>
        <v>#N/A</v>
      </c>
      <c r="F3244" s="52" t="e">
        <f t="shared" si="5601"/>
        <v>#N/A</v>
      </c>
      <c r="G3244" s="52" t="e">
        <f t="shared" si="5601"/>
        <v>#N/A</v>
      </c>
      <c r="H3244" s="52" t="e">
        <f t="shared" si="5601"/>
        <v>#N/A</v>
      </c>
      <c r="I3244" s="52" t="e">
        <f t="shared" si="5601"/>
        <v>#N/A</v>
      </c>
      <c r="J3244" s="52" t="e">
        <f t="shared" si="5601"/>
        <v>#N/A</v>
      </c>
      <c r="K3244" s="52" t="e">
        <f t="shared" si="5601"/>
        <v>#N/A</v>
      </c>
      <c r="L3244" s="52" t="e">
        <f t="shared" si="5601"/>
        <v>#N/A</v>
      </c>
      <c r="M3244" s="52" t="e">
        <f t="shared" si="5601"/>
        <v>#N/A</v>
      </c>
      <c r="N3244" s="52" t="e">
        <f t="shared" si="5601"/>
        <v>#N/A</v>
      </c>
      <c r="O3244" s="52" t="e">
        <f t="shared" si="5601"/>
        <v>#N/A</v>
      </c>
      <c r="P3244" s="52" t="e">
        <f t="shared" si="5601"/>
        <v>#N/A</v>
      </c>
      <c r="Q3244" s="52" t="e">
        <f t="shared" si="5601"/>
        <v>#N/A</v>
      </c>
      <c r="R3244" s="52" t="e">
        <f t="shared" si="5601"/>
        <v>#N/A</v>
      </c>
      <c r="S3244" s="52" t="e">
        <f t="shared" si="5601"/>
        <v>#N/A</v>
      </c>
      <c r="T3244" s="52" t="e">
        <f t="shared" si="5601"/>
        <v>#N/A</v>
      </c>
      <c r="U3244" s="52" t="e">
        <f t="shared" si="5601"/>
        <v>#N/A</v>
      </c>
      <c r="V3244" s="52" t="e">
        <f t="shared" si="5601"/>
        <v>#N/A</v>
      </c>
      <c r="W3244" s="52" t="e">
        <f t="shared" si="5601"/>
        <v>#N/A</v>
      </c>
      <c r="X3244" s="55" t="e">
        <f t="shared" si="5594"/>
        <v>#N/A</v>
      </c>
      <c r="Y3244" s="55" t="e">
        <f t="shared" si="5595"/>
        <v>#N/A</v>
      </c>
      <c r="Z3244" s="55" t="e">
        <f t="shared" ref="Z3244" si="5602">Z3243</f>
        <v>#N/A</v>
      </c>
      <c r="AA3244" s="55" t="e">
        <f t="shared" si="5597"/>
        <v>#N/A</v>
      </c>
      <c r="AB3244" s="336" t="e">
        <f t="shared" si="5598"/>
        <v>#N/A</v>
      </c>
      <c r="AC3244" s="223" t="e">
        <f ca="1">INDEX(FGA_COEFFS,1,1)+Z3244*INDEX(FGA_COEFFS,1,2)+Y3244*INDEX(FGA_COEFFS,1,3)+R3244*INDEX(FGA_COEFFS,1,4)+Q3243*INDEX(FGA_COEFFS,1,5)+S3244*INDEX(FGA_COEFFS,1,6)+T3243*INDEX(FGA_COEFFS,1,7)+M3243*INDEX(FGA_COEFFS,1,8)+Y3247*Y3249</f>
        <v>#N/A</v>
      </c>
      <c r="AD3244" s="223" t="e">
        <f ca="1">INDEX(THREEPTA_COEFFS,1,1)+AC3244*INDEX(THREEPTA_COEFFS,1,2)+J3244*INDEX(THREEPTA_COEFFS,1,3)+AA3244*INDEX(THREEPTA_COEFFS,1,4)+K3244*INDEX(THREEPTA_COEFFS,1,5)+L3243*INDEX(THREEPTA_COEFFS,1,6)+Z3247*Z3249</f>
        <v>#N/A</v>
      </c>
      <c r="AE3244" s="223" t="e">
        <f ca="1">INDEX(THREEPTPCT_COEFFS,1,1)+K3244*INDEX(THREEPTPCT_COEFFS,1,2)+L3243*INDEX(THREEPTPCT_COEFFS,1,3)+AA3247*AA3249</f>
        <v>#N/A</v>
      </c>
      <c r="AF3244" s="55" t="e">
        <f t="shared" ca="1" si="5599"/>
        <v>#N/A</v>
      </c>
      <c r="AG3244" s="223" t="e">
        <f ca="1">INDEX(TWOPTPCT_COEFFS,1,1)+AB3244*INDEX(TWOPTPCT_COEFFS,1,2)+I3243*INDEX(TWOPTPCT_COEFFS,1,3)+G3243*INDEX(TWOPTPCT_COEFFS,1,4)+L3243*INDEX(TWOPTPCT_COEFFS,1,5)+AB3247*AB3249</f>
        <v>#N/A</v>
      </c>
      <c r="AH3244" s="223" t="e">
        <f ca="1">INDEX(FTA_COEFFS,1,1)+O3244*INDEX(FTA_COEFFS,1,2)+N3243*INDEX(FTA_COEFFS,1,3)+(Q3244+R3244)*INDEX(FTA_COEFFS,1,4)+(Q3243+R3243)*INDEX(FTA_COEFFS,1,5)+M3243*INDEX(FTA_COEFFS,1,6)+AC3247*AC3249</f>
        <v>#N/A</v>
      </c>
      <c r="AI3244" s="223" t="e">
        <f ca="1">INDEX(FTPCT_COEFFS,1,1)+P3244*INDEX(FTPCT_COEFFS,1,2)+F3244*INDEX(FTPCT_COEFFS,1,3)+G3243*INDEX(FTPCT_COEFFS,1,4)+AD3247*AD3249</f>
        <v>#N/A</v>
      </c>
      <c r="AJ3244" s="338" t="e">
        <f t="shared" ca="1" si="5600"/>
        <v>#N/A</v>
      </c>
      <c r="AK3244" s="55"/>
      <c r="AL3244" s="55"/>
      <c r="AM3244" s="55"/>
      <c r="AN3244" s="55"/>
      <c r="AO3244" s="55"/>
      <c r="AP3244" s="55"/>
      <c r="AQ3244" s="55"/>
      <c r="AR3244" s="55"/>
    </row>
    <row r="3245" spans="1:45" x14ac:dyDescent="0.3">
      <c r="A3245" s="54" t="e">
        <f ca="1">IF(D3243&gt;(D3244+(AVERAGE(V3243,W3243)-AVERAGE(V3244,W3244))/2)+2.5,C3243,IF(D3244&gt;(D3243+(AVERAGE(V3244,W3244)-AVERAGE(V3243,W3243))/2)+2.5,C3244,"Close"))</f>
        <v>#N/A</v>
      </c>
      <c r="B3245" s="64" t="e">
        <f ca="1">IF(D3244&gt;D3243,C3244,C3243)</f>
        <v>#N/A</v>
      </c>
      <c r="D3245" s="56"/>
      <c r="X3245" s="55"/>
      <c r="Y3245" s="55"/>
      <c r="Z3245" s="55"/>
      <c r="AA3245" s="55"/>
      <c r="AB3245" s="55"/>
      <c r="AC3245" s="337"/>
      <c r="AD3245" s="337"/>
      <c r="AE3245" s="337"/>
      <c r="AF3245" s="337"/>
      <c r="AG3245" s="337"/>
      <c r="AH3245" s="337"/>
      <c r="AI3245" s="337"/>
      <c r="AJ3245" s="337"/>
      <c r="AK3245" s="337"/>
      <c r="AL3245" s="337"/>
      <c r="AM3245" s="55"/>
      <c r="AN3245" s="55"/>
      <c r="AO3245" s="55"/>
      <c r="AP3245" s="55"/>
      <c r="AQ3245" s="55"/>
      <c r="AR3245" s="55"/>
      <c r="AS3245" s="55"/>
    </row>
    <row r="3246" spans="1:45" x14ac:dyDescent="0.3">
      <c r="X3246" s="54" t="s">
        <v>1305</v>
      </c>
      <c r="Y3246" s="54" t="s">
        <v>128</v>
      </c>
      <c r="Z3246" s="54" t="s">
        <v>157</v>
      </c>
      <c r="AA3246" s="54" t="s">
        <v>151</v>
      </c>
      <c r="AB3246" s="54" t="s">
        <v>1327</v>
      </c>
      <c r="AC3246" s="54" t="s">
        <v>129</v>
      </c>
      <c r="AD3246" s="54" t="s">
        <v>116</v>
      </c>
      <c r="AE3246" s="54"/>
      <c r="AF3246" s="54"/>
      <c r="AG3246" s="54"/>
      <c r="AH3246" s="54"/>
      <c r="AI3246" s="54"/>
      <c r="AJ3246" s="54"/>
      <c r="AK3246" s="54"/>
      <c r="AL3246" s="54"/>
      <c r="AM3246" s="54"/>
      <c r="AN3246" s="54"/>
      <c r="AO3246" s="54"/>
      <c r="AP3246" s="54"/>
      <c r="AQ3246" s="54"/>
      <c r="AR3246" s="54"/>
      <c r="AS3246" s="54"/>
    </row>
    <row r="3247" spans="1:45" x14ac:dyDescent="0.3">
      <c r="X3247" s="54"/>
      <c r="Y3247" s="54">
        <f t="shared" ref="Y3247:AD3247" si="5603">Y3240</f>
        <v>6.4436999999999998</v>
      </c>
      <c r="Z3247" s="54">
        <f t="shared" si="5603"/>
        <v>4.9371</v>
      </c>
      <c r="AA3247" s="54">
        <f t="shared" si="5603"/>
        <v>11.350300000000001</v>
      </c>
      <c r="AB3247" s="54">
        <f t="shared" si="5603"/>
        <v>7.1900000000000006E-2</v>
      </c>
      <c r="AC3247" s="54">
        <f t="shared" si="5603"/>
        <v>6.2766000000000002</v>
      </c>
      <c r="AD3247" s="54">
        <f t="shared" si="5603"/>
        <v>11.042999999999999</v>
      </c>
      <c r="AE3247" s="54"/>
      <c r="AF3247" s="336"/>
      <c r="AG3247" s="336"/>
      <c r="AH3247" s="336"/>
      <c r="AI3247" s="54"/>
      <c r="AJ3247" s="54"/>
      <c r="AK3247" s="54"/>
      <c r="AL3247" s="54"/>
      <c r="AM3247" s="54"/>
      <c r="AN3247" s="54"/>
      <c r="AO3247" s="54"/>
      <c r="AP3247" s="54"/>
      <c r="AQ3247" s="54"/>
      <c r="AR3247" s="54"/>
      <c r="AS3247" s="54"/>
    </row>
    <row r="3248" spans="1:45" x14ac:dyDescent="0.3">
      <c r="D3248" s="56"/>
      <c r="X3248" s="336"/>
      <c r="Y3248" s="336">
        <f t="shared" ca="1" si="5531"/>
        <v>1.3650940241453724</v>
      </c>
      <c r="Z3248" s="336">
        <f t="shared" ca="1" si="5531"/>
        <v>-2.9722323230907365E-2</v>
      </c>
      <c r="AA3248" s="336">
        <f t="shared" ca="1" si="5531"/>
        <v>-0.79606913628543718</v>
      </c>
      <c r="AB3248" s="336">
        <f t="shared" ca="1" si="5531"/>
        <v>-0.25590973739421136</v>
      </c>
      <c r="AC3248" s="336">
        <f t="shared" ca="1" si="5531"/>
        <v>-1.4670871078542291</v>
      </c>
      <c r="AD3248" s="336">
        <f t="shared" ca="1" si="5531"/>
        <v>8.9436428850020629E-3</v>
      </c>
      <c r="AE3248" s="336"/>
      <c r="AF3248" s="336"/>
      <c r="AG3248" s="336"/>
      <c r="AH3248" s="336"/>
      <c r="AI3248" s="54"/>
      <c r="AJ3248" s="54"/>
      <c r="AK3248" s="54"/>
      <c r="AL3248" s="336"/>
      <c r="AM3248" s="336"/>
      <c r="AN3248" s="336"/>
      <c r="AO3248" s="336"/>
      <c r="AP3248" s="54"/>
      <c r="AQ3248" s="336"/>
      <c r="AR3248" s="336"/>
      <c r="AS3248" s="336"/>
    </row>
    <row r="3249" spans="1:45" x14ac:dyDescent="0.3">
      <c r="C3249" s="54"/>
      <c r="D3249" s="56"/>
      <c r="Y3249" s="336">
        <f t="shared" ca="1" si="5531"/>
        <v>0.31646656275151752</v>
      </c>
      <c r="Z3249" s="336">
        <f t="shared" ca="1" si="5531"/>
        <v>0.12029380910188597</v>
      </c>
      <c r="AA3249" s="336">
        <f t="shared" ca="1" si="5531"/>
        <v>1.2977506399854324</v>
      </c>
      <c r="AB3249" s="336">
        <f t="shared" ca="1" si="5531"/>
        <v>1.3368087264407305</v>
      </c>
      <c r="AC3249" s="336">
        <f t="shared" ca="1" si="5531"/>
        <v>-1.2558467447978536</v>
      </c>
      <c r="AD3249" s="336">
        <f t="shared" ca="1" si="5531"/>
        <v>0.1156491899712086</v>
      </c>
      <c r="AE3249" s="55"/>
      <c r="AF3249" s="55"/>
      <c r="AG3249" s="55"/>
      <c r="AH3249" s="55"/>
      <c r="AI3249" s="55"/>
      <c r="AJ3249" s="55"/>
      <c r="AK3249" s="55"/>
      <c r="AL3249" s="55"/>
      <c r="AM3249" s="55"/>
      <c r="AN3249" s="55"/>
      <c r="AO3249" s="55"/>
      <c r="AP3249" s="55"/>
      <c r="AQ3249" s="55"/>
      <c r="AR3249" s="55"/>
      <c r="AS3249" s="55"/>
    </row>
    <row r="3250" spans="1:45" x14ac:dyDescent="0.3">
      <c r="B3250" s="54" t="s">
        <v>172</v>
      </c>
      <c r="C3250" s="53">
        <f>C3243</f>
        <v>0</v>
      </c>
      <c r="D3250" s="56" t="e">
        <f t="shared" ref="D3250:D3251" ca="1" si="5604">AJ3250</f>
        <v>#N/A</v>
      </c>
      <c r="E3250" s="52" t="e">
        <f t="shared" ref="E3250:W3250" si="5605">E3243</f>
        <v>#N/A</v>
      </c>
      <c r="F3250" s="52" t="e">
        <f t="shared" si="5605"/>
        <v>#N/A</v>
      </c>
      <c r="G3250" s="52" t="e">
        <f t="shared" si="5605"/>
        <v>#N/A</v>
      </c>
      <c r="H3250" s="52" t="e">
        <f t="shared" si="5605"/>
        <v>#N/A</v>
      </c>
      <c r="I3250" s="52" t="e">
        <f t="shared" si="5605"/>
        <v>#N/A</v>
      </c>
      <c r="J3250" s="52" t="e">
        <f t="shared" si="5605"/>
        <v>#N/A</v>
      </c>
      <c r="K3250" s="52" t="e">
        <f t="shared" si="5605"/>
        <v>#N/A</v>
      </c>
      <c r="L3250" s="52" t="e">
        <f t="shared" si="5605"/>
        <v>#N/A</v>
      </c>
      <c r="M3250" s="52" t="e">
        <f t="shared" si="5605"/>
        <v>#N/A</v>
      </c>
      <c r="N3250" s="52" t="e">
        <f t="shared" si="5605"/>
        <v>#N/A</v>
      </c>
      <c r="O3250" s="52" t="e">
        <f t="shared" si="5605"/>
        <v>#N/A</v>
      </c>
      <c r="P3250" s="52" t="e">
        <f t="shared" si="5605"/>
        <v>#N/A</v>
      </c>
      <c r="Q3250" s="52" t="e">
        <f t="shared" si="5605"/>
        <v>#N/A</v>
      </c>
      <c r="R3250" s="52" t="e">
        <f t="shared" si="5605"/>
        <v>#N/A</v>
      </c>
      <c r="S3250" s="52" t="e">
        <f t="shared" si="5605"/>
        <v>#N/A</v>
      </c>
      <c r="T3250" s="52" t="e">
        <f t="shared" si="5605"/>
        <v>#N/A</v>
      </c>
      <c r="U3250" s="52" t="e">
        <f t="shared" si="5605"/>
        <v>#N/A</v>
      </c>
      <c r="V3250" s="52" t="e">
        <f t="shared" si="5605"/>
        <v>#N/A</v>
      </c>
      <c r="W3250" s="52" t="e">
        <f t="shared" si="5605"/>
        <v>#N/A</v>
      </c>
      <c r="X3250" s="55" t="e">
        <f t="shared" ref="X3250:X3251" si="5606">(H3250-(O3250*P3250)/100-3*(J3250*K3250)/100)/2</f>
        <v>#N/A</v>
      </c>
      <c r="Y3250" s="55" t="e">
        <f t="shared" ref="Y3250:Y3251" si="5607">SUM(X3250,(J3250*K3250/100))/(F3250/100)</f>
        <v>#N/A</v>
      </c>
      <c r="Z3250" s="55" t="e">
        <f t="shared" ref="Z3250" si="5608">U3250*0.5+U3251*0.5</f>
        <v>#N/A</v>
      </c>
      <c r="AA3250" s="55" t="e">
        <f t="shared" ref="AA3250:AA3251" si="5609">J3250/Y3250</f>
        <v>#N/A</v>
      </c>
      <c r="AB3250" s="336" t="e">
        <f t="shared" ref="AB3250:AB3251" si="5610">X3250/(Y3250-J3250)</f>
        <v>#N/A</v>
      </c>
      <c r="AC3250" s="223" t="e">
        <f ca="1">INDEX(FGA_COEFFS,1,1)+Z3250*INDEX(FGA_COEFFS,1,2)+Y3250*INDEX(FGA_COEFFS,1,3)+R3250*INDEX(FGA_COEFFS,1,4)+Q3251*INDEX(FGA_COEFFS,1,5)+S3250*INDEX(FGA_COEFFS,1,6)+T3251*INDEX(FGA_COEFFS,1,7)+M3251*INDEX(FGA_COEFFS,1,8)+Y3254*Y3255</f>
        <v>#N/A</v>
      </c>
      <c r="AD3250" s="223" t="e">
        <f ca="1">INDEX(THREEPTA_COEFFS,1,1)+AC3250*INDEX(THREEPTA_COEFFS,1,2)+J3250*INDEX(THREEPTA_COEFFS,1,3)+AA3250*INDEX(THREEPTA_COEFFS,1,4)+K3250*INDEX(THREEPTA_COEFFS,1,5)+L3251*INDEX(THREEPTA_COEFFS,1,6)+Z3254*Z3255</f>
        <v>#N/A</v>
      </c>
      <c r="AE3250" s="223" t="e">
        <f ca="1">INDEX(THREEPTPCT_COEFFS,1,1)+K3250*INDEX(THREEPTPCT_COEFFS,1,2)+L3251*INDEX(THREEPTPCT_COEFFS,1,3)+AA3254*AA3255</f>
        <v>#N/A</v>
      </c>
      <c r="AF3250" s="55" t="e">
        <f t="shared" ref="AF3250:AF3251" ca="1" si="5611">AC3250-AD3250</f>
        <v>#N/A</v>
      </c>
      <c r="AG3250" s="223" t="e">
        <f ca="1">INDEX(TWOPTPCT_COEFFS,1,1)+AB3250*INDEX(TWOPTPCT_COEFFS,1,2)+I3251*INDEX(TWOPTPCT_COEFFS,1,3)+G3251*INDEX(TWOPTPCT_COEFFS,1,4)+L3251*INDEX(TWOPTPCT_COEFFS,1,5)+AB3254*AB3255</f>
        <v>#N/A</v>
      </c>
      <c r="AH3250" s="223" t="e">
        <f ca="1">INDEX(FTA_COEFFS,1,1)+O3250*INDEX(FTA_COEFFS,1,2)+N3251*INDEX(FTA_COEFFS,1,3)+(Q3250+R3250)*INDEX(FTA_COEFFS,1,4)+(Q3251+R3251)*INDEX(FTA_COEFFS,1,5)+M3251*INDEX(FTA_COEFFS,1,6)+AC3254*AC3255</f>
        <v>#N/A</v>
      </c>
      <c r="AI3250" s="223" t="e">
        <f ca="1">INDEX(FTPCT_COEFFS,1,1)+P3250*INDEX(FTPCT_COEFFS,1,2)+F3250*INDEX(FTPCT_COEFFS,1,3)+G3251*INDEX(FTPCT_COEFFS,1,4)+AD3254*AD3255</f>
        <v>#N/A</v>
      </c>
      <c r="AJ3250" s="338" t="e">
        <f t="shared" ref="AJ3250:AJ3251" ca="1" si="5612">AD3250*AE3250/100+AF3250*AG3250+AH3250*AI3250/100</f>
        <v>#N/A</v>
      </c>
      <c r="AK3250" s="55"/>
      <c r="AL3250" s="55"/>
      <c r="AM3250" s="55"/>
      <c r="AN3250" s="55"/>
      <c r="AO3250" s="55"/>
      <c r="AP3250" s="55"/>
      <c r="AQ3250" s="55"/>
      <c r="AR3250" s="55"/>
    </row>
    <row r="3251" spans="1:45" x14ac:dyDescent="0.3">
      <c r="B3251" s="54" t="s">
        <v>175</v>
      </c>
      <c r="C3251" s="54">
        <f>C3244</f>
        <v>0</v>
      </c>
      <c r="D3251" s="56" t="e">
        <f t="shared" ca="1" si="5604"/>
        <v>#N/A</v>
      </c>
      <c r="E3251" s="52" t="e">
        <f t="shared" ref="E3251:W3251" si="5613">E3244</f>
        <v>#N/A</v>
      </c>
      <c r="F3251" s="52" t="e">
        <f t="shared" si="5613"/>
        <v>#N/A</v>
      </c>
      <c r="G3251" s="52" t="e">
        <f t="shared" si="5613"/>
        <v>#N/A</v>
      </c>
      <c r="H3251" s="52" t="e">
        <f t="shared" si="5613"/>
        <v>#N/A</v>
      </c>
      <c r="I3251" s="52" t="e">
        <f t="shared" si="5613"/>
        <v>#N/A</v>
      </c>
      <c r="J3251" s="52" t="e">
        <f t="shared" si="5613"/>
        <v>#N/A</v>
      </c>
      <c r="K3251" s="52" t="e">
        <f t="shared" si="5613"/>
        <v>#N/A</v>
      </c>
      <c r="L3251" s="52" t="e">
        <f t="shared" si="5613"/>
        <v>#N/A</v>
      </c>
      <c r="M3251" s="52" t="e">
        <f t="shared" si="5613"/>
        <v>#N/A</v>
      </c>
      <c r="N3251" s="52" t="e">
        <f t="shared" si="5613"/>
        <v>#N/A</v>
      </c>
      <c r="O3251" s="52" t="e">
        <f t="shared" si="5613"/>
        <v>#N/A</v>
      </c>
      <c r="P3251" s="52" t="e">
        <f t="shared" si="5613"/>
        <v>#N/A</v>
      </c>
      <c r="Q3251" s="52" t="e">
        <f t="shared" si="5613"/>
        <v>#N/A</v>
      </c>
      <c r="R3251" s="52" t="e">
        <f t="shared" si="5613"/>
        <v>#N/A</v>
      </c>
      <c r="S3251" s="52" t="e">
        <f t="shared" si="5613"/>
        <v>#N/A</v>
      </c>
      <c r="T3251" s="52" t="e">
        <f t="shared" si="5613"/>
        <v>#N/A</v>
      </c>
      <c r="U3251" s="52" t="e">
        <f t="shared" si="5613"/>
        <v>#N/A</v>
      </c>
      <c r="V3251" s="52" t="e">
        <f t="shared" si="5613"/>
        <v>#N/A</v>
      </c>
      <c r="W3251" s="52" t="e">
        <f t="shared" si="5613"/>
        <v>#N/A</v>
      </c>
      <c r="X3251" s="55" t="e">
        <f t="shared" si="5606"/>
        <v>#N/A</v>
      </c>
      <c r="Y3251" s="55" t="e">
        <f t="shared" si="5607"/>
        <v>#N/A</v>
      </c>
      <c r="Z3251" s="55" t="e">
        <f t="shared" ref="Z3251" si="5614">Z3250</f>
        <v>#N/A</v>
      </c>
      <c r="AA3251" s="55" t="e">
        <f t="shared" si="5609"/>
        <v>#N/A</v>
      </c>
      <c r="AB3251" s="336" t="e">
        <f t="shared" si="5610"/>
        <v>#N/A</v>
      </c>
      <c r="AC3251" s="223" t="e">
        <f ca="1">INDEX(FGA_COEFFS,1,1)+Z3251*INDEX(FGA_COEFFS,1,2)+Y3251*INDEX(FGA_COEFFS,1,3)+R3251*INDEX(FGA_COEFFS,1,4)+Q3250*INDEX(FGA_COEFFS,1,5)+S3251*INDEX(FGA_COEFFS,1,6)+T3250*INDEX(FGA_COEFFS,1,7)+M3250*INDEX(FGA_COEFFS,1,8)+Y3254*Y3256</f>
        <v>#N/A</v>
      </c>
      <c r="AD3251" s="223" t="e">
        <f ca="1">INDEX(THREEPTA_COEFFS,1,1)+AC3251*INDEX(THREEPTA_COEFFS,1,2)+J3251*INDEX(THREEPTA_COEFFS,1,3)+AA3251*INDEX(THREEPTA_COEFFS,1,4)+K3251*INDEX(THREEPTA_COEFFS,1,5)+L3250*INDEX(THREEPTA_COEFFS,1,6)+Z3254*Z3256</f>
        <v>#N/A</v>
      </c>
      <c r="AE3251" s="223" t="e">
        <f ca="1">INDEX(THREEPTPCT_COEFFS,1,1)+K3251*INDEX(THREEPTPCT_COEFFS,1,2)+L3250*INDEX(THREEPTPCT_COEFFS,1,3)+AA3254*AA3256</f>
        <v>#N/A</v>
      </c>
      <c r="AF3251" s="55" t="e">
        <f t="shared" ca="1" si="5611"/>
        <v>#N/A</v>
      </c>
      <c r="AG3251" s="223" t="e">
        <f ca="1">INDEX(TWOPTPCT_COEFFS,1,1)+AB3251*INDEX(TWOPTPCT_COEFFS,1,2)+I3250*INDEX(TWOPTPCT_COEFFS,1,3)+G3250*INDEX(TWOPTPCT_COEFFS,1,4)+L3250*INDEX(TWOPTPCT_COEFFS,1,5)+AB3254*AB3256</f>
        <v>#N/A</v>
      </c>
      <c r="AH3251" s="223" t="e">
        <f ca="1">INDEX(FTA_COEFFS,1,1)+O3251*INDEX(FTA_COEFFS,1,2)+N3250*INDEX(FTA_COEFFS,1,3)+(Q3251+R3251)*INDEX(FTA_COEFFS,1,4)+(Q3250+R3250)*INDEX(FTA_COEFFS,1,5)+M3250*INDEX(FTA_COEFFS,1,6)+AC3254*AC3256</f>
        <v>#N/A</v>
      </c>
      <c r="AI3251" s="223" t="e">
        <f ca="1">INDEX(FTPCT_COEFFS,1,1)+P3251*INDEX(FTPCT_COEFFS,1,2)+F3251*INDEX(FTPCT_COEFFS,1,3)+G3250*INDEX(FTPCT_COEFFS,1,4)+AD3254*AD3256</f>
        <v>#N/A</v>
      </c>
      <c r="AJ3251" s="338" t="e">
        <f t="shared" ca="1" si="5612"/>
        <v>#N/A</v>
      </c>
      <c r="AK3251" s="55"/>
      <c r="AL3251" s="55"/>
      <c r="AM3251" s="55"/>
      <c r="AN3251" s="55"/>
      <c r="AO3251" s="55"/>
      <c r="AP3251" s="55"/>
      <c r="AQ3251" s="55"/>
      <c r="AR3251" s="55"/>
    </row>
    <row r="3252" spans="1:45" x14ac:dyDescent="0.3">
      <c r="A3252" s="54" t="e">
        <f ca="1">IF(D3250&gt;(D3251+(AVERAGE(V3250,W3250)-AVERAGE(V3251,W3251))/2)+2.5,C3250,IF(D3251&gt;(D3250+(AVERAGE(V3251,W3251)-AVERAGE(V3250,W3250))/2)+2.5,C3251,"Close"))</f>
        <v>#N/A</v>
      </c>
      <c r="B3252" s="64" t="e">
        <f ca="1">IF(D3251&gt;D3250,C3251,C3250)</f>
        <v>#N/A</v>
      </c>
      <c r="D3252" s="56"/>
      <c r="X3252" s="55"/>
      <c r="Y3252" s="55"/>
      <c r="Z3252" s="55"/>
      <c r="AA3252" s="55"/>
      <c r="AB3252" s="55"/>
      <c r="AC3252" s="337"/>
      <c r="AD3252" s="337"/>
      <c r="AE3252" s="337"/>
      <c r="AF3252" s="337"/>
      <c r="AG3252" s="337"/>
      <c r="AH3252" s="337"/>
      <c r="AI3252" s="337"/>
      <c r="AJ3252" s="337"/>
      <c r="AK3252" s="337"/>
      <c r="AL3252" s="337"/>
      <c r="AM3252" s="55"/>
      <c r="AN3252" s="55"/>
      <c r="AO3252" s="55"/>
      <c r="AP3252" s="55"/>
      <c r="AQ3252" s="55"/>
      <c r="AR3252" s="55"/>
      <c r="AS3252" s="55"/>
    </row>
    <row r="3253" spans="1:45" x14ac:dyDescent="0.3">
      <c r="X3253" s="54" t="s">
        <v>1305</v>
      </c>
      <c r="Y3253" s="54" t="s">
        <v>128</v>
      </c>
      <c r="Z3253" s="54" t="s">
        <v>157</v>
      </c>
      <c r="AA3253" s="54" t="s">
        <v>151</v>
      </c>
      <c r="AB3253" s="54" t="s">
        <v>1327</v>
      </c>
      <c r="AC3253" s="54" t="s">
        <v>129</v>
      </c>
      <c r="AD3253" s="54" t="s">
        <v>116</v>
      </c>
      <c r="AE3253" s="54"/>
      <c r="AF3253" s="54"/>
      <c r="AG3253" s="54"/>
      <c r="AH3253" s="54"/>
      <c r="AI3253" s="54"/>
      <c r="AJ3253" s="54"/>
      <c r="AK3253" s="54"/>
      <c r="AL3253" s="54"/>
      <c r="AM3253" s="54"/>
      <c r="AN3253" s="54"/>
      <c r="AO3253" s="54"/>
      <c r="AP3253" s="54"/>
      <c r="AQ3253" s="54"/>
      <c r="AR3253" s="54"/>
      <c r="AS3253" s="54"/>
    </row>
    <row r="3254" spans="1:45" x14ac:dyDescent="0.3">
      <c r="X3254" s="54"/>
      <c r="Y3254" s="54">
        <f t="shared" ref="Y3254:AD3254" si="5615">Y3247</f>
        <v>6.4436999999999998</v>
      </c>
      <c r="Z3254" s="54">
        <f t="shared" si="5615"/>
        <v>4.9371</v>
      </c>
      <c r="AA3254" s="54">
        <f t="shared" si="5615"/>
        <v>11.350300000000001</v>
      </c>
      <c r="AB3254" s="54">
        <f t="shared" si="5615"/>
        <v>7.1900000000000006E-2</v>
      </c>
      <c r="AC3254" s="54">
        <f t="shared" si="5615"/>
        <v>6.2766000000000002</v>
      </c>
      <c r="AD3254" s="54">
        <f t="shared" si="5615"/>
        <v>11.042999999999999</v>
      </c>
      <c r="AE3254" s="54"/>
      <c r="AF3254" s="336"/>
      <c r="AG3254" s="336"/>
      <c r="AH3254" s="336"/>
      <c r="AI3254" s="54"/>
      <c r="AJ3254" s="54"/>
      <c r="AK3254" s="54"/>
      <c r="AL3254" s="54"/>
      <c r="AM3254" s="54"/>
      <c r="AN3254" s="54"/>
      <c r="AO3254" s="54"/>
      <c r="AP3254" s="54"/>
      <c r="AQ3254" s="54"/>
      <c r="AR3254" s="54"/>
      <c r="AS3254" s="54"/>
    </row>
    <row r="3255" spans="1:45" x14ac:dyDescent="0.3">
      <c r="D3255" s="56"/>
      <c r="X3255" s="336"/>
      <c r="Y3255" s="336">
        <f t="shared" ca="1" si="5531"/>
        <v>-0.77415301912158352</v>
      </c>
      <c r="Z3255" s="336">
        <f t="shared" ca="1" si="5531"/>
        <v>0.25779877295712078</v>
      </c>
      <c r="AA3255" s="336">
        <f t="shared" ca="1" si="5531"/>
        <v>-0.57906515028312078</v>
      </c>
      <c r="AB3255" s="336">
        <f t="shared" ca="1" si="5531"/>
        <v>4.7730770430873468E-2</v>
      </c>
      <c r="AC3255" s="336">
        <f t="shared" ca="1" si="5531"/>
        <v>-0.56617662131983271</v>
      </c>
      <c r="AD3255" s="336">
        <f t="shared" ca="1" si="5531"/>
        <v>-0.31764880934803286</v>
      </c>
      <c r="AE3255" s="336"/>
      <c r="AF3255" s="336"/>
      <c r="AG3255" s="336"/>
      <c r="AH3255" s="336"/>
      <c r="AI3255" s="54"/>
      <c r="AJ3255" s="54"/>
      <c r="AK3255" s="54"/>
      <c r="AL3255" s="336"/>
      <c r="AM3255" s="336"/>
      <c r="AN3255" s="336"/>
      <c r="AO3255" s="336"/>
      <c r="AP3255" s="54"/>
      <c r="AQ3255" s="336"/>
      <c r="AR3255" s="336"/>
      <c r="AS3255" s="336"/>
    </row>
    <row r="3256" spans="1:45" x14ac:dyDescent="0.3">
      <c r="C3256" s="54"/>
      <c r="D3256" s="56"/>
      <c r="Y3256" s="336">
        <f t="shared" ca="1" si="5531"/>
        <v>0.86797858995949806</v>
      </c>
      <c r="Z3256" s="336">
        <f t="shared" ca="1" si="5531"/>
        <v>-0.6266307931285664</v>
      </c>
      <c r="AA3256" s="336">
        <f t="shared" ca="1" si="5531"/>
        <v>-0.16405371727676438</v>
      </c>
      <c r="AB3256" s="336">
        <f t="shared" ca="1" si="5531"/>
        <v>-0.96097118413091831</v>
      </c>
      <c r="AC3256" s="336">
        <f t="shared" ca="1" si="5531"/>
        <v>-0.10378828627719916</v>
      </c>
      <c r="AD3256" s="336">
        <f t="shared" ca="1" si="5531"/>
        <v>1.0004353329808157E-2</v>
      </c>
      <c r="AE3256" s="55"/>
      <c r="AF3256" s="55"/>
      <c r="AG3256" s="55"/>
      <c r="AH3256" s="55"/>
      <c r="AI3256" s="55"/>
      <c r="AJ3256" s="55"/>
      <c r="AK3256" s="55"/>
      <c r="AL3256" s="55"/>
      <c r="AM3256" s="55"/>
      <c r="AN3256" s="55"/>
      <c r="AO3256" s="55"/>
      <c r="AP3256" s="55"/>
      <c r="AQ3256" s="55"/>
      <c r="AR3256" s="55"/>
      <c r="AS3256" s="55"/>
    </row>
    <row r="3257" spans="1:45" x14ac:dyDescent="0.3">
      <c r="B3257" s="54" t="s">
        <v>172</v>
      </c>
      <c r="C3257" s="53">
        <f>C3250</f>
        <v>0</v>
      </c>
      <c r="D3257" s="56" t="e">
        <f t="shared" ref="D3257:D3258" ca="1" si="5616">AJ3257</f>
        <v>#N/A</v>
      </c>
      <c r="E3257" s="52" t="e">
        <f t="shared" ref="E3257:W3257" si="5617">E3250</f>
        <v>#N/A</v>
      </c>
      <c r="F3257" s="52" t="e">
        <f t="shared" si="5617"/>
        <v>#N/A</v>
      </c>
      <c r="G3257" s="52" t="e">
        <f t="shared" si="5617"/>
        <v>#N/A</v>
      </c>
      <c r="H3257" s="52" t="e">
        <f t="shared" si="5617"/>
        <v>#N/A</v>
      </c>
      <c r="I3257" s="52" t="e">
        <f t="shared" si="5617"/>
        <v>#N/A</v>
      </c>
      <c r="J3257" s="52" t="e">
        <f t="shared" si="5617"/>
        <v>#N/A</v>
      </c>
      <c r="K3257" s="52" t="e">
        <f t="shared" si="5617"/>
        <v>#N/A</v>
      </c>
      <c r="L3257" s="52" t="e">
        <f t="shared" si="5617"/>
        <v>#N/A</v>
      </c>
      <c r="M3257" s="52" t="e">
        <f t="shared" si="5617"/>
        <v>#N/A</v>
      </c>
      <c r="N3257" s="52" t="e">
        <f t="shared" si="5617"/>
        <v>#N/A</v>
      </c>
      <c r="O3257" s="52" t="e">
        <f t="shared" si="5617"/>
        <v>#N/A</v>
      </c>
      <c r="P3257" s="52" t="e">
        <f t="shared" si="5617"/>
        <v>#N/A</v>
      </c>
      <c r="Q3257" s="52" t="e">
        <f t="shared" si="5617"/>
        <v>#N/A</v>
      </c>
      <c r="R3257" s="52" t="e">
        <f t="shared" si="5617"/>
        <v>#N/A</v>
      </c>
      <c r="S3257" s="52" t="e">
        <f t="shared" si="5617"/>
        <v>#N/A</v>
      </c>
      <c r="T3257" s="52" t="e">
        <f t="shared" si="5617"/>
        <v>#N/A</v>
      </c>
      <c r="U3257" s="52" t="e">
        <f t="shared" si="5617"/>
        <v>#N/A</v>
      </c>
      <c r="V3257" s="52" t="e">
        <f t="shared" si="5617"/>
        <v>#N/A</v>
      </c>
      <c r="W3257" s="52" t="e">
        <f t="shared" si="5617"/>
        <v>#N/A</v>
      </c>
      <c r="X3257" s="55" t="e">
        <f t="shared" ref="X3257:X3258" si="5618">(H3257-(O3257*P3257)/100-3*(J3257*K3257)/100)/2</f>
        <v>#N/A</v>
      </c>
      <c r="Y3257" s="55" t="e">
        <f t="shared" ref="Y3257:Y3258" si="5619">SUM(X3257,(J3257*K3257/100))/(F3257/100)</f>
        <v>#N/A</v>
      </c>
      <c r="Z3257" s="55" t="e">
        <f t="shared" ref="Z3257" si="5620">U3257*0.5+U3258*0.5</f>
        <v>#N/A</v>
      </c>
      <c r="AA3257" s="55" t="e">
        <f t="shared" ref="AA3257:AA3258" si="5621">J3257/Y3257</f>
        <v>#N/A</v>
      </c>
      <c r="AB3257" s="336" t="e">
        <f t="shared" ref="AB3257:AB3258" si="5622">X3257/(Y3257-J3257)</f>
        <v>#N/A</v>
      </c>
      <c r="AC3257" s="223" t="e">
        <f ca="1">INDEX(FGA_COEFFS,1,1)+Z3257*INDEX(FGA_COEFFS,1,2)+Y3257*INDEX(FGA_COEFFS,1,3)+R3257*INDEX(FGA_COEFFS,1,4)+Q3258*INDEX(FGA_COEFFS,1,5)+S3257*INDEX(FGA_COEFFS,1,6)+T3258*INDEX(FGA_COEFFS,1,7)+M3258*INDEX(FGA_COEFFS,1,8)+Y3261*Y3262</f>
        <v>#N/A</v>
      </c>
      <c r="AD3257" s="223" t="e">
        <f ca="1">INDEX(THREEPTA_COEFFS,1,1)+AC3257*INDEX(THREEPTA_COEFFS,1,2)+J3257*INDEX(THREEPTA_COEFFS,1,3)+AA3257*INDEX(THREEPTA_COEFFS,1,4)+K3257*INDEX(THREEPTA_COEFFS,1,5)+L3258*INDEX(THREEPTA_COEFFS,1,6)+Z3261*Z3262</f>
        <v>#N/A</v>
      </c>
      <c r="AE3257" s="223" t="e">
        <f ca="1">INDEX(THREEPTPCT_COEFFS,1,1)+K3257*INDEX(THREEPTPCT_COEFFS,1,2)+L3258*INDEX(THREEPTPCT_COEFFS,1,3)+AA3261*AA3262</f>
        <v>#N/A</v>
      </c>
      <c r="AF3257" s="55" t="e">
        <f t="shared" ref="AF3257:AF3258" ca="1" si="5623">AC3257-AD3257</f>
        <v>#N/A</v>
      </c>
      <c r="AG3257" s="223" t="e">
        <f ca="1">INDEX(TWOPTPCT_COEFFS,1,1)+AB3257*INDEX(TWOPTPCT_COEFFS,1,2)+I3258*INDEX(TWOPTPCT_COEFFS,1,3)+G3258*INDEX(TWOPTPCT_COEFFS,1,4)+L3258*INDEX(TWOPTPCT_COEFFS,1,5)+AB3261*AB3262</f>
        <v>#N/A</v>
      </c>
      <c r="AH3257" s="223" t="e">
        <f ca="1">INDEX(FTA_COEFFS,1,1)+O3257*INDEX(FTA_COEFFS,1,2)+N3258*INDEX(FTA_COEFFS,1,3)+(Q3257+R3257)*INDEX(FTA_COEFFS,1,4)+(Q3258+R3258)*INDEX(FTA_COEFFS,1,5)+M3258*INDEX(FTA_COEFFS,1,6)+AC3261*AC3262</f>
        <v>#N/A</v>
      </c>
      <c r="AI3257" s="223" t="e">
        <f ca="1">INDEX(FTPCT_COEFFS,1,1)+P3257*INDEX(FTPCT_COEFFS,1,2)+F3257*INDEX(FTPCT_COEFFS,1,3)+G3258*INDEX(FTPCT_COEFFS,1,4)+AD3261*AD3262</f>
        <v>#N/A</v>
      </c>
      <c r="AJ3257" s="338" t="e">
        <f t="shared" ref="AJ3257:AJ3258" ca="1" si="5624">AD3257*AE3257/100+AF3257*AG3257+AH3257*AI3257/100</f>
        <v>#N/A</v>
      </c>
      <c r="AK3257" s="55"/>
      <c r="AL3257" s="55"/>
      <c r="AM3257" s="55"/>
      <c r="AN3257" s="55"/>
      <c r="AO3257" s="55"/>
      <c r="AP3257" s="55"/>
      <c r="AQ3257" s="55"/>
      <c r="AR3257" s="55"/>
    </row>
    <row r="3258" spans="1:45" x14ac:dyDescent="0.3">
      <c r="B3258" s="54" t="s">
        <v>175</v>
      </c>
      <c r="C3258" s="54">
        <f>C3251</f>
        <v>0</v>
      </c>
      <c r="D3258" s="56" t="e">
        <f t="shared" ca="1" si="5616"/>
        <v>#N/A</v>
      </c>
      <c r="E3258" s="52" t="e">
        <f t="shared" ref="E3258:W3258" si="5625">E3251</f>
        <v>#N/A</v>
      </c>
      <c r="F3258" s="52" t="e">
        <f t="shared" si="5625"/>
        <v>#N/A</v>
      </c>
      <c r="G3258" s="52" t="e">
        <f t="shared" si="5625"/>
        <v>#N/A</v>
      </c>
      <c r="H3258" s="52" t="e">
        <f t="shared" si="5625"/>
        <v>#N/A</v>
      </c>
      <c r="I3258" s="52" t="e">
        <f t="shared" si="5625"/>
        <v>#N/A</v>
      </c>
      <c r="J3258" s="52" t="e">
        <f t="shared" si="5625"/>
        <v>#N/A</v>
      </c>
      <c r="K3258" s="52" t="e">
        <f t="shared" si="5625"/>
        <v>#N/A</v>
      </c>
      <c r="L3258" s="52" t="e">
        <f t="shared" si="5625"/>
        <v>#N/A</v>
      </c>
      <c r="M3258" s="52" t="e">
        <f t="shared" si="5625"/>
        <v>#N/A</v>
      </c>
      <c r="N3258" s="52" t="e">
        <f t="shared" si="5625"/>
        <v>#N/A</v>
      </c>
      <c r="O3258" s="52" t="e">
        <f t="shared" si="5625"/>
        <v>#N/A</v>
      </c>
      <c r="P3258" s="52" t="e">
        <f t="shared" si="5625"/>
        <v>#N/A</v>
      </c>
      <c r="Q3258" s="52" t="e">
        <f t="shared" si="5625"/>
        <v>#N/A</v>
      </c>
      <c r="R3258" s="52" t="e">
        <f t="shared" si="5625"/>
        <v>#N/A</v>
      </c>
      <c r="S3258" s="52" t="e">
        <f t="shared" si="5625"/>
        <v>#N/A</v>
      </c>
      <c r="T3258" s="52" t="e">
        <f t="shared" si="5625"/>
        <v>#N/A</v>
      </c>
      <c r="U3258" s="52" t="e">
        <f t="shared" si="5625"/>
        <v>#N/A</v>
      </c>
      <c r="V3258" s="52" t="e">
        <f t="shared" si="5625"/>
        <v>#N/A</v>
      </c>
      <c r="W3258" s="52" t="e">
        <f t="shared" si="5625"/>
        <v>#N/A</v>
      </c>
      <c r="X3258" s="55" t="e">
        <f t="shared" si="5618"/>
        <v>#N/A</v>
      </c>
      <c r="Y3258" s="55" t="e">
        <f t="shared" si="5619"/>
        <v>#N/A</v>
      </c>
      <c r="Z3258" s="55" t="e">
        <f t="shared" ref="Z3258" si="5626">Z3257</f>
        <v>#N/A</v>
      </c>
      <c r="AA3258" s="55" t="e">
        <f t="shared" si="5621"/>
        <v>#N/A</v>
      </c>
      <c r="AB3258" s="336" t="e">
        <f t="shared" si="5622"/>
        <v>#N/A</v>
      </c>
      <c r="AC3258" s="223" t="e">
        <f ca="1">INDEX(FGA_COEFFS,1,1)+Z3258*INDEX(FGA_COEFFS,1,2)+Y3258*INDEX(FGA_COEFFS,1,3)+R3258*INDEX(FGA_COEFFS,1,4)+Q3257*INDEX(FGA_COEFFS,1,5)+S3258*INDEX(FGA_COEFFS,1,6)+T3257*INDEX(FGA_COEFFS,1,7)+M3257*INDEX(FGA_COEFFS,1,8)+Y3261*Y3263</f>
        <v>#N/A</v>
      </c>
      <c r="AD3258" s="223" t="e">
        <f ca="1">INDEX(THREEPTA_COEFFS,1,1)+AC3258*INDEX(THREEPTA_COEFFS,1,2)+J3258*INDEX(THREEPTA_COEFFS,1,3)+AA3258*INDEX(THREEPTA_COEFFS,1,4)+K3258*INDEX(THREEPTA_COEFFS,1,5)+L3257*INDEX(THREEPTA_COEFFS,1,6)+Z3261*Z3263</f>
        <v>#N/A</v>
      </c>
      <c r="AE3258" s="223" t="e">
        <f ca="1">INDEX(THREEPTPCT_COEFFS,1,1)+K3258*INDEX(THREEPTPCT_COEFFS,1,2)+L3257*INDEX(THREEPTPCT_COEFFS,1,3)+AA3261*AA3263</f>
        <v>#N/A</v>
      </c>
      <c r="AF3258" s="55" t="e">
        <f t="shared" ca="1" si="5623"/>
        <v>#N/A</v>
      </c>
      <c r="AG3258" s="223" t="e">
        <f ca="1">INDEX(TWOPTPCT_COEFFS,1,1)+AB3258*INDEX(TWOPTPCT_COEFFS,1,2)+I3257*INDEX(TWOPTPCT_COEFFS,1,3)+G3257*INDEX(TWOPTPCT_COEFFS,1,4)+L3257*INDEX(TWOPTPCT_COEFFS,1,5)+AB3261*AB3263</f>
        <v>#N/A</v>
      </c>
      <c r="AH3258" s="223" t="e">
        <f ca="1">INDEX(FTA_COEFFS,1,1)+O3258*INDEX(FTA_COEFFS,1,2)+N3257*INDEX(FTA_COEFFS,1,3)+(Q3258+R3258)*INDEX(FTA_COEFFS,1,4)+(Q3257+R3257)*INDEX(FTA_COEFFS,1,5)+M3257*INDEX(FTA_COEFFS,1,6)+AC3261*AC3263</f>
        <v>#N/A</v>
      </c>
      <c r="AI3258" s="223" t="e">
        <f ca="1">INDEX(FTPCT_COEFFS,1,1)+P3258*INDEX(FTPCT_COEFFS,1,2)+F3258*INDEX(FTPCT_COEFFS,1,3)+G3257*INDEX(FTPCT_COEFFS,1,4)+AD3261*AD3263</f>
        <v>#N/A</v>
      </c>
      <c r="AJ3258" s="338" t="e">
        <f t="shared" ca="1" si="5624"/>
        <v>#N/A</v>
      </c>
      <c r="AK3258" s="55"/>
      <c r="AL3258" s="55"/>
      <c r="AM3258" s="55"/>
      <c r="AN3258" s="55"/>
      <c r="AO3258" s="55"/>
      <c r="AP3258" s="55"/>
      <c r="AQ3258" s="55"/>
      <c r="AR3258" s="55"/>
    </row>
    <row r="3259" spans="1:45" x14ac:dyDescent="0.3">
      <c r="A3259" s="54" t="e">
        <f ca="1">IF(D3257&gt;(D3258+(AVERAGE(V3257,W3257)-AVERAGE(V3258,W3258))/2)+2.5,C3257,IF(D3258&gt;(D3257+(AVERAGE(V3258,W3258)-AVERAGE(V3257,W3257))/2)+2.5,C3258,"Close"))</f>
        <v>#N/A</v>
      </c>
      <c r="B3259" s="64" t="e">
        <f ca="1">IF(D3258&gt;D3257,C3258,C3257)</f>
        <v>#N/A</v>
      </c>
      <c r="D3259" s="56"/>
      <c r="X3259" s="55"/>
      <c r="Y3259" s="55"/>
      <c r="Z3259" s="55"/>
      <c r="AA3259" s="55"/>
      <c r="AB3259" s="55"/>
      <c r="AC3259" s="337"/>
      <c r="AD3259" s="337"/>
      <c r="AE3259" s="337"/>
      <c r="AF3259" s="337"/>
      <c r="AG3259" s="337"/>
      <c r="AH3259" s="337"/>
      <c r="AI3259" s="337"/>
      <c r="AJ3259" s="337"/>
      <c r="AK3259" s="337"/>
      <c r="AL3259" s="337"/>
      <c r="AM3259" s="55"/>
      <c r="AN3259" s="55"/>
      <c r="AO3259" s="55"/>
      <c r="AP3259" s="55"/>
      <c r="AQ3259" s="55"/>
      <c r="AR3259" s="55"/>
      <c r="AS3259" s="55"/>
    </row>
    <row r="3260" spans="1:45" x14ac:dyDescent="0.3">
      <c r="X3260" s="54" t="s">
        <v>1305</v>
      </c>
      <c r="Y3260" s="54" t="s">
        <v>128</v>
      </c>
      <c r="Z3260" s="54" t="s">
        <v>157</v>
      </c>
      <c r="AA3260" s="54" t="s">
        <v>151</v>
      </c>
      <c r="AB3260" s="54" t="s">
        <v>1327</v>
      </c>
      <c r="AC3260" s="54" t="s">
        <v>129</v>
      </c>
      <c r="AD3260" s="54" t="s">
        <v>116</v>
      </c>
      <c r="AE3260" s="54"/>
      <c r="AF3260" s="54"/>
      <c r="AG3260" s="54"/>
      <c r="AH3260" s="54"/>
      <c r="AI3260" s="54"/>
      <c r="AJ3260" s="54"/>
      <c r="AK3260" s="54"/>
      <c r="AL3260" s="54"/>
      <c r="AM3260" s="54"/>
      <c r="AN3260" s="54"/>
      <c r="AO3260" s="54"/>
      <c r="AP3260" s="54"/>
      <c r="AQ3260" s="54"/>
      <c r="AR3260" s="54"/>
      <c r="AS3260" s="54"/>
    </row>
    <row r="3261" spans="1:45" x14ac:dyDescent="0.3">
      <c r="X3261" s="54"/>
      <c r="Y3261" s="54">
        <f t="shared" ref="Y3261:AD3261" si="5627">Y3254</f>
        <v>6.4436999999999998</v>
      </c>
      <c r="Z3261" s="54">
        <f t="shared" si="5627"/>
        <v>4.9371</v>
      </c>
      <c r="AA3261" s="54">
        <f t="shared" si="5627"/>
        <v>11.350300000000001</v>
      </c>
      <c r="AB3261" s="54">
        <f t="shared" si="5627"/>
        <v>7.1900000000000006E-2</v>
      </c>
      <c r="AC3261" s="54">
        <f t="shared" si="5627"/>
        <v>6.2766000000000002</v>
      </c>
      <c r="AD3261" s="54">
        <f t="shared" si="5627"/>
        <v>11.042999999999999</v>
      </c>
      <c r="AE3261" s="54"/>
      <c r="AF3261" s="336"/>
      <c r="AG3261" s="336"/>
      <c r="AH3261" s="336"/>
      <c r="AI3261" s="54"/>
      <c r="AJ3261" s="54"/>
      <c r="AK3261" s="54"/>
      <c r="AL3261" s="54"/>
      <c r="AM3261" s="54"/>
      <c r="AN3261" s="54"/>
      <c r="AO3261" s="54"/>
      <c r="AP3261" s="54"/>
      <c r="AQ3261" s="54"/>
      <c r="AR3261" s="54"/>
      <c r="AS3261" s="54"/>
    </row>
    <row r="3262" spans="1:45" x14ac:dyDescent="0.3">
      <c r="D3262" s="56"/>
      <c r="X3262" s="336"/>
      <c r="Y3262" s="336">
        <f t="shared" ca="1" si="5531"/>
        <v>-0.48018249064395652</v>
      </c>
      <c r="Z3262" s="336">
        <f t="shared" ca="1" si="5531"/>
        <v>6.3188558583406246E-2</v>
      </c>
      <c r="AA3262" s="336">
        <f t="shared" ca="1" si="5531"/>
        <v>0.40446012145923171</v>
      </c>
      <c r="AB3262" s="336">
        <f t="shared" ca="1" si="5531"/>
        <v>-0.38119843198691294</v>
      </c>
      <c r="AC3262" s="336">
        <f t="shared" ca="1" si="5531"/>
        <v>1.1119800183529462</v>
      </c>
      <c r="AD3262" s="336">
        <f t="shared" ca="1" si="5531"/>
        <v>-0.73329714960072812</v>
      </c>
      <c r="AE3262" s="336"/>
      <c r="AF3262" s="336"/>
      <c r="AG3262" s="336"/>
      <c r="AH3262" s="336"/>
      <c r="AI3262" s="54"/>
      <c r="AJ3262" s="54"/>
      <c r="AK3262" s="54"/>
      <c r="AL3262" s="336"/>
      <c r="AM3262" s="336"/>
      <c r="AN3262" s="336"/>
      <c r="AO3262" s="336"/>
      <c r="AP3262" s="54"/>
      <c r="AQ3262" s="336"/>
      <c r="AR3262" s="336"/>
      <c r="AS3262" s="336"/>
    </row>
    <row r="3263" spans="1:45" x14ac:dyDescent="0.3">
      <c r="C3263" s="54"/>
      <c r="D3263" s="56"/>
      <c r="Y3263" s="336">
        <f t="shared" ca="1" si="5531"/>
        <v>0.75694509682066935</v>
      </c>
      <c r="Z3263" s="336">
        <f t="shared" ca="1" si="5531"/>
        <v>-1.2889374637003849E-2</v>
      </c>
      <c r="AA3263" s="336">
        <f t="shared" ca="1" si="5531"/>
        <v>-0.57368060000692889</v>
      </c>
      <c r="AB3263" s="336">
        <f t="shared" ca="1" si="5531"/>
        <v>-0.29908104078237185</v>
      </c>
      <c r="AC3263" s="336">
        <f t="shared" ca="1" si="5531"/>
        <v>0.34314066598686288</v>
      </c>
      <c r="AD3263" s="336">
        <f t="shared" ca="1" si="5531"/>
        <v>0.74603524602882976</v>
      </c>
      <c r="AE3263" s="55"/>
      <c r="AF3263" s="55"/>
      <c r="AG3263" s="55"/>
      <c r="AH3263" s="55"/>
      <c r="AI3263" s="55"/>
      <c r="AJ3263" s="55"/>
      <c r="AK3263" s="55"/>
      <c r="AL3263" s="55"/>
      <c r="AM3263" s="55"/>
      <c r="AN3263" s="55"/>
      <c r="AO3263" s="55"/>
      <c r="AP3263" s="55"/>
      <c r="AQ3263" s="55"/>
      <c r="AR3263" s="55"/>
      <c r="AS3263" s="55"/>
    </row>
    <row r="3264" spans="1:45" x14ac:dyDescent="0.3">
      <c r="B3264" s="54" t="s">
        <v>172</v>
      </c>
      <c r="C3264" s="53">
        <f>C3257</f>
        <v>0</v>
      </c>
      <c r="D3264" s="56" t="e">
        <f t="shared" ref="D3264:D3265" ca="1" si="5628">AJ3264</f>
        <v>#N/A</v>
      </c>
      <c r="E3264" s="52" t="e">
        <f t="shared" ref="E3264:W3264" si="5629">E3257</f>
        <v>#N/A</v>
      </c>
      <c r="F3264" s="52" t="e">
        <f t="shared" si="5629"/>
        <v>#N/A</v>
      </c>
      <c r="G3264" s="52" t="e">
        <f t="shared" si="5629"/>
        <v>#N/A</v>
      </c>
      <c r="H3264" s="52" t="e">
        <f t="shared" si="5629"/>
        <v>#N/A</v>
      </c>
      <c r="I3264" s="52" t="e">
        <f t="shared" si="5629"/>
        <v>#N/A</v>
      </c>
      <c r="J3264" s="52" t="e">
        <f t="shared" si="5629"/>
        <v>#N/A</v>
      </c>
      <c r="K3264" s="52" t="e">
        <f t="shared" si="5629"/>
        <v>#N/A</v>
      </c>
      <c r="L3264" s="52" t="e">
        <f t="shared" si="5629"/>
        <v>#N/A</v>
      </c>
      <c r="M3264" s="52" t="e">
        <f t="shared" si="5629"/>
        <v>#N/A</v>
      </c>
      <c r="N3264" s="52" t="e">
        <f t="shared" si="5629"/>
        <v>#N/A</v>
      </c>
      <c r="O3264" s="52" t="e">
        <f t="shared" si="5629"/>
        <v>#N/A</v>
      </c>
      <c r="P3264" s="52" t="e">
        <f t="shared" si="5629"/>
        <v>#N/A</v>
      </c>
      <c r="Q3264" s="52" t="e">
        <f t="shared" si="5629"/>
        <v>#N/A</v>
      </c>
      <c r="R3264" s="52" t="e">
        <f t="shared" si="5629"/>
        <v>#N/A</v>
      </c>
      <c r="S3264" s="52" t="e">
        <f t="shared" si="5629"/>
        <v>#N/A</v>
      </c>
      <c r="T3264" s="52" t="e">
        <f t="shared" si="5629"/>
        <v>#N/A</v>
      </c>
      <c r="U3264" s="52" t="e">
        <f t="shared" si="5629"/>
        <v>#N/A</v>
      </c>
      <c r="V3264" s="52" t="e">
        <f t="shared" si="5629"/>
        <v>#N/A</v>
      </c>
      <c r="W3264" s="52" t="e">
        <f t="shared" si="5629"/>
        <v>#N/A</v>
      </c>
      <c r="X3264" s="55" t="e">
        <f t="shared" ref="X3264:X3265" si="5630">(H3264-(O3264*P3264)/100-3*(J3264*K3264)/100)/2</f>
        <v>#N/A</v>
      </c>
      <c r="Y3264" s="55" t="e">
        <f t="shared" ref="Y3264:Y3265" si="5631">SUM(X3264,(J3264*K3264/100))/(F3264/100)</f>
        <v>#N/A</v>
      </c>
      <c r="Z3264" s="55" t="e">
        <f t="shared" ref="Z3264" si="5632">U3264*0.5+U3265*0.5</f>
        <v>#N/A</v>
      </c>
      <c r="AA3264" s="55" t="e">
        <f t="shared" ref="AA3264:AA3265" si="5633">J3264/Y3264</f>
        <v>#N/A</v>
      </c>
      <c r="AB3264" s="336" t="e">
        <f t="shared" ref="AB3264:AB3265" si="5634">X3264/(Y3264-J3264)</f>
        <v>#N/A</v>
      </c>
      <c r="AC3264" s="223" t="e">
        <f ca="1">INDEX(FGA_COEFFS,1,1)+Z3264*INDEX(FGA_COEFFS,1,2)+Y3264*INDEX(FGA_COEFFS,1,3)+R3264*INDEX(FGA_COEFFS,1,4)+Q3265*INDEX(FGA_COEFFS,1,5)+S3264*INDEX(FGA_COEFFS,1,6)+T3265*INDEX(FGA_COEFFS,1,7)+M3265*INDEX(FGA_COEFFS,1,8)+Y3268*Y3269</f>
        <v>#N/A</v>
      </c>
      <c r="AD3264" s="223" t="e">
        <f ca="1">INDEX(THREEPTA_COEFFS,1,1)+AC3264*INDEX(THREEPTA_COEFFS,1,2)+J3264*INDEX(THREEPTA_COEFFS,1,3)+AA3264*INDEX(THREEPTA_COEFFS,1,4)+K3264*INDEX(THREEPTA_COEFFS,1,5)+L3265*INDEX(THREEPTA_COEFFS,1,6)+Z3268*Z3269</f>
        <v>#N/A</v>
      </c>
      <c r="AE3264" s="223" t="e">
        <f ca="1">INDEX(THREEPTPCT_COEFFS,1,1)+K3264*INDEX(THREEPTPCT_COEFFS,1,2)+L3265*INDEX(THREEPTPCT_COEFFS,1,3)+AA3268*AA3269</f>
        <v>#N/A</v>
      </c>
      <c r="AF3264" s="55" t="e">
        <f t="shared" ref="AF3264:AF3265" ca="1" si="5635">AC3264-AD3264</f>
        <v>#N/A</v>
      </c>
      <c r="AG3264" s="223" t="e">
        <f ca="1">INDEX(TWOPTPCT_COEFFS,1,1)+AB3264*INDEX(TWOPTPCT_COEFFS,1,2)+I3265*INDEX(TWOPTPCT_COEFFS,1,3)+G3265*INDEX(TWOPTPCT_COEFFS,1,4)+L3265*INDEX(TWOPTPCT_COEFFS,1,5)+AB3268*AB3269</f>
        <v>#N/A</v>
      </c>
      <c r="AH3264" s="223" t="e">
        <f ca="1">INDEX(FTA_COEFFS,1,1)+O3264*INDEX(FTA_COEFFS,1,2)+N3265*INDEX(FTA_COEFFS,1,3)+(Q3264+R3264)*INDEX(FTA_COEFFS,1,4)+(Q3265+R3265)*INDEX(FTA_COEFFS,1,5)+M3265*INDEX(FTA_COEFFS,1,6)+AC3268*AC3269</f>
        <v>#N/A</v>
      </c>
      <c r="AI3264" s="223" t="e">
        <f ca="1">INDEX(FTPCT_COEFFS,1,1)+P3264*INDEX(FTPCT_COEFFS,1,2)+F3264*INDEX(FTPCT_COEFFS,1,3)+G3265*INDEX(FTPCT_COEFFS,1,4)+AD3268*AD3269</f>
        <v>#N/A</v>
      </c>
      <c r="AJ3264" s="338" t="e">
        <f t="shared" ref="AJ3264:AJ3265" ca="1" si="5636">AD3264*AE3264/100+AF3264*AG3264+AH3264*AI3264/100</f>
        <v>#N/A</v>
      </c>
      <c r="AK3264" s="55"/>
      <c r="AL3264" s="55"/>
      <c r="AM3264" s="55"/>
      <c r="AN3264" s="55"/>
      <c r="AO3264" s="55"/>
      <c r="AP3264" s="55"/>
      <c r="AQ3264" s="55"/>
      <c r="AR3264" s="55"/>
    </row>
    <row r="3265" spans="1:45" x14ac:dyDescent="0.3">
      <c r="B3265" s="54" t="s">
        <v>175</v>
      </c>
      <c r="C3265" s="54">
        <f>C3258</f>
        <v>0</v>
      </c>
      <c r="D3265" s="56" t="e">
        <f t="shared" ca="1" si="5628"/>
        <v>#N/A</v>
      </c>
      <c r="E3265" s="52" t="e">
        <f t="shared" ref="E3265:W3265" si="5637">E3258</f>
        <v>#N/A</v>
      </c>
      <c r="F3265" s="52" t="e">
        <f t="shared" si="5637"/>
        <v>#N/A</v>
      </c>
      <c r="G3265" s="52" t="e">
        <f t="shared" si="5637"/>
        <v>#N/A</v>
      </c>
      <c r="H3265" s="52" t="e">
        <f t="shared" si="5637"/>
        <v>#N/A</v>
      </c>
      <c r="I3265" s="52" t="e">
        <f t="shared" si="5637"/>
        <v>#N/A</v>
      </c>
      <c r="J3265" s="52" t="e">
        <f t="shared" si="5637"/>
        <v>#N/A</v>
      </c>
      <c r="K3265" s="52" t="e">
        <f t="shared" si="5637"/>
        <v>#N/A</v>
      </c>
      <c r="L3265" s="52" t="e">
        <f t="shared" si="5637"/>
        <v>#N/A</v>
      </c>
      <c r="M3265" s="52" t="e">
        <f t="shared" si="5637"/>
        <v>#N/A</v>
      </c>
      <c r="N3265" s="52" t="e">
        <f t="shared" si="5637"/>
        <v>#N/A</v>
      </c>
      <c r="O3265" s="52" t="e">
        <f t="shared" si="5637"/>
        <v>#N/A</v>
      </c>
      <c r="P3265" s="52" t="e">
        <f t="shared" si="5637"/>
        <v>#N/A</v>
      </c>
      <c r="Q3265" s="52" t="e">
        <f t="shared" si="5637"/>
        <v>#N/A</v>
      </c>
      <c r="R3265" s="52" t="e">
        <f t="shared" si="5637"/>
        <v>#N/A</v>
      </c>
      <c r="S3265" s="52" t="e">
        <f t="shared" si="5637"/>
        <v>#N/A</v>
      </c>
      <c r="T3265" s="52" t="e">
        <f t="shared" si="5637"/>
        <v>#N/A</v>
      </c>
      <c r="U3265" s="52" t="e">
        <f t="shared" si="5637"/>
        <v>#N/A</v>
      </c>
      <c r="V3265" s="52" t="e">
        <f t="shared" si="5637"/>
        <v>#N/A</v>
      </c>
      <c r="W3265" s="52" t="e">
        <f t="shared" si="5637"/>
        <v>#N/A</v>
      </c>
      <c r="X3265" s="55" t="e">
        <f t="shared" si="5630"/>
        <v>#N/A</v>
      </c>
      <c r="Y3265" s="55" t="e">
        <f t="shared" si="5631"/>
        <v>#N/A</v>
      </c>
      <c r="Z3265" s="55" t="e">
        <f t="shared" ref="Z3265" si="5638">Z3264</f>
        <v>#N/A</v>
      </c>
      <c r="AA3265" s="55" t="e">
        <f t="shared" si="5633"/>
        <v>#N/A</v>
      </c>
      <c r="AB3265" s="336" t="e">
        <f t="shared" si="5634"/>
        <v>#N/A</v>
      </c>
      <c r="AC3265" s="223" t="e">
        <f ca="1">INDEX(FGA_COEFFS,1,1)+Z3265*INDEX(FGA_COEFFS,1,2)+Y3265*INDEX(FGA_COEFFS,1,3)+R3265*INDEX(FGA_COEFFS,1,4)+Q3264*INDEX(FGA_COEFFS,1,5)+S3265*INDEX(FGA_COEFFS,1,6)+T3264*INDEX(FGA_COEFFS,1,7)+M3264*INDEX(FGA_COEFFS,1,8)+Y3268*Y3270</f>
        <v>#N/A</v>
      </c>
      <c r="AD3265" s="223" t="e">
        <f ca="1">INDEX(THREEPTA_COEFFS,1,1)+AC3265*INDEX(THREEPTA_COEFFS,1,2)+J3265*INDEX(THREEPTA_COEFFS,1,3)+AA3265*INDEX(THREEPTA_COEFFS,1,4)+K3265*INDEX(THREEPTA_COEFFS,1,5)+L3264*INDEX(THREEPTA_COEFFS,1,6)+Z3268*Z3270</f>
        <v>#N/A</v>
      </c>
      <c r="AE3265" s="223" t="e">
        <f ca="1">INDEX(THREEPTPCT_COEFFS,1,1)+K3265*INDEX(THREEPTPCT_COEFFS,1,2)+L3264*INDEX(THREEPTPCT_COEFFS,1,3)+AA3268*AA3270</f>
        <v>#N/A</v>
      </c>
      <c r="AF3265" s="55" t="e">
        <f t="shared" ca="1" si="5635"/>
        <v>#N/A</v>
      </c>
      <c r="AG3265" s="223" t="e">
        <f ca="1">INDEX(TWOPTPCT_COEFFS,1,1)+AB3265*INDEX(TWOPTPCT_COEFFS,1,2)+I3264*INDEX(TWOPTPCT_COEFFS,1,3)+G3264*INDEX(TWOPTPCT_COEFFS,1,4)+L3264*INDEX(TWOPTPCT_COEFFS,1,5)+AB3268*AB3270</f>
        <v>#N/A</v>
      </c>
      <c r="AH3265" s="223" t="e">
        <f ca="1">INDEX(FTA_COEFFS,1,1)+O3265*INDEX(FTA_COEFFS,1,2)+N3264*INDEX(FTA_COEFFS,1,3)+(Q3265+R3265)*INDEX(FTA_COEFFS,1,4)+(Q3264+R3264)*INDEX(FTA_COEFFS,1,5)+M3264*INDEX(FTA_COEFFS,1,6)+AC3268*AC3270</f>
        <v>#N/A</v>
      </c>
      <c r="AI3265" s="223" t="e">
        <f ca="1">INDEX(FTPCT_COEFFS,1,1)+P3265*INDEX(FTPCT_COEFFS,1,2)+F3265*INDEX(FTPCT_COEFFS,1,3)+G3264*INDEX(FTPCT_COEFFS,1,4)+AD3268*AD3270</f>
        <v>#N/A</v>
      </c>
      <c r="AJ3265" s="338" t="e">
        <f t="shared" ca="1" si="5636"/>
        <v>#N/A</v>
      </c>
      <c r="AK3265" s="55"/>
      <c r="AL3265" s="55"/>
      <c r="AM3265" s="55"/>
      <c r="AN3265" s="55"/>
      <c r="AO3265" s="55"/>
      <c r="AP3265" s="55"/>
      <c r="AQ3265" s="55"/>
      <c r="AR3265" s="55"/>
    </row>
    <row r="3266" spans="1:45" x14ac:dyDescent="0.3">
      <c r="A3266" s="54" t="e">
        <f ca="1">IF(D3264&gt;(D3265+(AVERAGE(V3264,W3264)-AVERAGE(V3265,W3265))/2)+2.5,C3264,IF(D3265&gt;(D3264+(AVERAGE(V3265,W3265)-AVERAGE(V3264,W3264))/2)+2.5,C3265,"Close"))</f>
        <v>#N/A</v>
      </c>
      <c r="B3266" s="64" t="e">
        <f ca="1">IF(D3265&gt;D3264,C3265,C3264)</f>
        <v>#N/A</v>
      </c>
      <c r="D3266" s="56"/>
      <c r="X3266" s="55"/>
      <c r="Y3266" s="55"/>
      <c r="Z3266" s="55"/>
      <c r="AA3266" s="55"/>
      <c r="AB3266" s="55"/>
      <c r="AC3266" s="337"/>
      <c r="AD3266" s="337"/>
      <c r="AE3266" s="337"/>
      <c r="AF3266" s="337"/>
      <c r="AG3266" s="337"/>
      <c r="AH3266" s="337"/>
      <c r="AI3266" s="337"/>
      <c r="AJ3266" s="337"/>
      <c r="AK3266" s="337"/>
      <c r="AL3266" s="337"/>
      <c r="AM3266" s="55"/>
      <c r="AN3266" s="55"/>
      <c r="AO3266" s="55"/>
      <c r="AP3266" s="55"/>
      <c r="AQ3266" s="55"/>
      <c r="AR3266" s="55"/>
      <c r="AS3266" s="55"/>
    </row>
    <row r="3267" spans="1:45" x14ac:dyDescent="0.3">
      <c r="X3267" s="54" t="s">
        <v>1305</v>
      </c>
      <c r="Y3267" s="54" t="s">
        <v>128</v>
      </c>
      <c r="Z3267" s="54" t="s">
        <v>157</v>
      </c>
      <c r="AA3267" s="54" t="s">
        <v>151</v>
      </c>
      <c r="AB3267" s="54" t="s">
        <v>1327</v>
      </c>
      <c r="AC3267" s="54" t="s">
        <v>129</v>
      </c>
      <c r="AD3267" s="54" t="s">
        <v>116</v>
      </c>
      <c r="AE3267" s="54"/>
      <c r="AF3267" s="54"/>
      <c r="AG3267" s="54"/>
      <c r="AH3267" s="54"/>
      <c r="AI3267" s="54"/>
      <c r="AJ3267" s="54"/>
      <c r="AK3267" s="54"/>
      <c r="AL3267" s="54"/>
      <c r="AM3267" s="54"/>
      <c r="AN3267" s="54"/>
      <c r="AO3267" s="54"/>
      <c r="AP3267" s="54"/>
      <c r="AQ3267" s="54"/>
      <c r="AR3267" s="54"/>
      <c r="AS3267" s="54"/>
    </row>
    <row r="3268" spans="1:45" x14ac:dyDescent="0.3">
      <c r="X3268" s="54"/>
      <c r="Y3268" s="54">
        <f t="shared" ref="Y3268:AD3268" si="5639">Y3261</f>
        <v>6.4436999999999998</v>
      </c>
      <c r="Z3268" s="54">
        <f t="shared" si="5639"/>
        <v>4.9371</v>
      </c>
      <c r="AA3268" s="54">
        <f t="shared" si="5639"/>
        <v>11.350300000000001</v>
      </c>
      <c r="AB3268" s="54">
        <f t="shared" si="5639"/>
        <v>7.1900000000000006E-2</v>
      </c>
      <c r="AC3268" s="54">
        <f t="shared" si="5639"/>
        <v>6.2766000000000002</v>
      </c>
      <c r="AD3268" s="54">
        <f t="shared" si="5639"/>
        <v>11.042999999999999</v>
      </c>
      <c r="AE3268" s="54"/>
      <c r="AF3268" s="336"/>
      <c r="AG3268" s="336"/>
      <c r="AH3268" s="336"/>
      <c r="AI3268" s="54"/>
      <c r="AJ3268" s="54"/>
      <c r="AK3268" s="54"/>
      <c r="AL3268" s="54"/>
      <c r="AM3268" s="54"/>
      <c r="AN3268" s="54"/>
      <c r="AO3268" s="54"/>
      <c r="AP3268" s="54"/>
      <c r="AQ3268" s="54"/>
      <c r="AR3268" s="54"/>
      <c r="AS3268" s="54"/>
    </row>
    <row r="3269" spans="1:45" x14ac:dyDescent="0.3">
      <c r="D3269" s="56"/>
      <c r="X3269" s="336"/>
      <c r="Y3269" s="336">
        <f t="shared" ca="1" si="5531"/>
        <v>0.83374720911218392</v>
      </c>
      <c r="Z3269" s="336">
        <f t="shared" ca="1" si="5531"/>
        <v>-0.57781455680723315</v>
      </c>
      <c r="AA3269" s="336">
        <f t="shared" ca="1" si="5531"/>
        <v>-1.2908547786024904</v>
      </c>
      <c r="AB3269" s="336">
        <f t="shared" ca="1" si="5531"/>
        <v>0.50351412037886512</v>
      </c>
      <c r="AC3269" s="336">
        <f t="shared" ca="1" si="5531"/>
        <v>1.4880827900691043</v>
      </c>
      <c r="AD3269" s="336">
        <f t="shared" ca="1" si="5531"/>
        <v>0.40410560823981601</v>
      </c>
      <c r="AE3269" s="336"/>
      <c r="AF3269" s="336"/>
      <c r="AG3269" s="336"/>
      <c r="AH3269" s="336"/>
      <c r="AI3269" s="54"/>
      <c r="AJ3269" s="54"/>
      <c r="AK3269" s="54"/>
      <c r="AL3269" s="336"/>
      <c r="AM3269" s="336"/>
      <c r="AN3269" s="336"/>
      <c r="AO3269" s="336"/>
      <c r="AP3269" s="54"/>
      <c r="AQ3269" s="336"/>
      <c r="AR3269" s="336"/>
      <c r="AS3269" s="336"/>
    </row>
    <row r="3270" spans="1:45" x14ac:dyDescent="0.3">
      <c r="C3270" s="54"/>
      <c r="D3270" s="56"/>
      <c r="Y3270" s="336">
        <f t="shared" ref="Y3270:AD3333" ca="1" si="5640">1.5*RAND()^2*IF(RAND()&gt;0.5,1,-1)</f>
        <v>0.41088180037195543</v>
      </c>
      <c r="Z3270" s="336">
        <f t="shared" ca="1" si="5640"/>
        <v>-1.3313742546733847</v>
      </c>
      <c r="AA3270" s="336">
        <f t="shared" ca="1" si="5640"/>
        <v>1.3989265404614235</v>
      </c>
      <c r="AB3270" s="336">
        <f t="shared" ca="1" si="5640"/>
        <v>0.37780992610750541</v>
      </c>
      <c r="AC3270" s="336">
        <f t="shared" ca="1" si="5640"/>
        <v>2.1010508675574108E-2</v>
      </c>
      <c r="AD3270" s="336">
        <f t="shared" ca="1" si="5640"/>
        <v>0.90627462755392707</v>
      </c>
      <c r="AE3270" s="55"/>
      <c r="AF3270" s="55"/>
      <c r="AG3270" s="55"/>
      <c r="AH3270" s="55"/>
      <c r="AI3270" s="55"/>
      <c r="AJ3270" s="55"/>
      <c r="AK3270" s="55"/>
      <c r="AL3270" s="55"/>
      <c r="AM3270" s="55"/>
      <c r="AN3270" s="55"/>
      <c r="AO3270" s="55"/>
      <c r="AP3270" s="55"/>
      <c r="AQ3270" s="55"/>
      <c r="AR3270" s="55"/>
      <c r="AS3270" s="55"/>
    </row>
    <row r="3271" spans="1:45" x14ac:dyDescent="0.3">
      <c r="B3271" s="54" t="s">
        <v>172</v>
      </c>
      <c r="C3271" s="53">
        <f>C3264</f>
        <v>0</v>
      </c>
      <c r="D3271" s="56" t="e">
        <f t="shared" ref="D3271:D3272" ca="1" si="5641">AJ3271</f>
        <v>#N/A</v>
      </c>
      <c r="E3271" s="52" t="e">
        <f t="shared" ref="E3271:W3271" si="5642">E3264</f>
        <v>#N/A</v>
      </c>
      <c r="F3271" s="52" t="e">
        <f t="shared" si="5642"/>
        <v>#N/A</v>
      </c>
      <c r="G3271" s="52" t="e">
        <f t="shared" si="5642"/>
        <v>#N/A</v>
      </c>
      <c r="H3271" s="52" t="e">
        <f t="shared" si="5642"/>
        <v>#N/A</v>
      </c>
      <c r="I3271" s="52" t="e">
        <f t="shared" si="5642"/>
        <v>#N/A</v>
      </c>
      <c r="J3271" s="52" t="e">
        <f t="shared" si="5642"/>
        <v>#N/A</v>
      </c>
      <c r="K3271" s="52" t="e">
        <f t="shared" si="5642"/>
        <v>#N/A</v>
      </c>
      <c r="L3271" s="52" t="e">
        <f t="shared" si="5642"/>
        <v>#N/A</v>
      </c>
      <c r="M3271" s="52" t="e">
        <f t="shared" si="5642"/>
        <v>#N/A</v>
      </c>
      <c r="N3271" s="52" t="e">
        <f t="shared" si="5642"/>
        <v>#N/A</v>
      </c>
      <c r="O3271" s="52" t="e">
        <f t="shared" si="5642"/>
        <v>#N/A</v>
      </c>
      <c r="P3271" s="52" t="e">
        <f t="shared" si="5642"/>
        <v>#N/A</v>
      </c>
      <c r="Q3271" s="52" t="e">
        <f t="shared" si="5642"/>
        <v>#N/A</v>
      </c>
      <c r="R3271" s="52" t="e">
        <f t="shared" si="5642"/>
        <v>#N/A</v>
      </c>
      <c r="S3271" s="52" t="e">
        <f t="shared" si="5642"/>
        <v>#N/A</v>
      </c>
      <c r="T3271" s="52" t="e">
        <f t="shared" si="5642"/>
        <v>#N/A</v>
      </c>
      <c r="U3271" s="52" t="e">
        <f t="shared" si="5642"/>
        <v>#N/A</v>
      </c>
      <c r="V3271" s="52" t="e">
        <f t="shared" si="5642"/>
        <v>#N/A</v>
      </c>
      <c r="W3271" s="52" t="e">
        <f t="shared" si="5642"/>
        <v>#N/A</v>
      </c>
      <c r="X3271" s="55" t="e">
        <f t="shared" ref="X3271:X3272" si="5643">(H3271-(O3271*P3271)/100-3*(J3271*K3271)/100)/2</f>
        <v>#N/A</v>
      </c>
      <c r="Y3271" s="55" t="e">
        <f t="shared" ref="Y3271:Y3272" si="5644">SUM(X3271,(J3271*K3271/100))/(F3271/100)</f>
        <v>#N/A</v>
      </c>
      <c r="Z3271" s="55" t="e">
        <f t="shared" ref="Z3271" si="5645">U3271*0.5+U3272*0.5</f>
        <v>#N/A</v>
      </c>
      <c r="AA3271" s="55" t="e">
        <f t="shared" ref="AA3271:AA3272" si="5646">J3271/Y3271</f>
        <v>#N/A</v>
      </c>
      <c r="AB3271" s="336" t="e">
        <f t="shared" ref="AB3271:AB3272" si="5647">X3271/(Y3271-J3271)</f>
        <v>#N/A</v>
      </c>
      <c r="AC3271" s="223" t="e">
        <f ca="1">INDEX(FGA_COEFFS,1,1)+Z3271*INDEX(FGA_COEFFS,1,2)+Y3271*INDEX(FGA_COEFFS,1,3)+R3271*INDEX(FGA_COEFFS,1,4)+Q3272*INDEX(FGA_COEFFS,1,5)+S3271*INDEX(FGA_COEFFS,1,6)+T3272*INDEX(FGA_COEFFS,1,7)+M3272*INDEX(FGA_COEFFS,1,8)+Y3275*Y3276</f>
        <v>#N/A</v>
      </c>
      <c r="AD3271" s="223" t="e">
        <f ca="1">INDEX(THREEPTA_COEFFS,1,1)+AC3271*INDEX(THREEPTA_COEFFS,1,2)+J3271*INDEX(THREEPTA_COEFFS,1,3)+AA3271*INDEX(THREEPTA_COEFFS,1,4)+K3271*INDEX(THREEPTA_COEFFS,1,5)+L3272*INDEX(THREEPTA_COEFFS,1,6)+Z3275*Z3276</f>
        <v>#N/A</v>
      </c>
      <c r="AE3271" s="223" t="e">
        <f ca="1">INDEX(THREEPTPCT_COEFFS,1,1)+K3271*INDEX(THREEPTPCT_COEFFS,1,2)+L3272*INDEX(THREEPTPCT_COEFFS,1,3)+AA3275*AA3276</f>
        <v>#N/A</v>
      </c>
      <c r="AF3271" s="55" t="e">
        <f t="shared" ref="AF3271:AF3272" ca="1" si="5648">AC3271-AD3271</f>
        <v>#N/A</v>
      </c>
      <c r="AG3271" s="223" t="e">
        <f ca="1">INDEX(TWOPTPCT_COEFFS,1,1)+AB3271*INDEX(TWOPTPCT_COEFFS,1,2)+I3272*INDEX(TWOPTPCT_COEFFS,1,3)+G3272*INDEX(TWOPTPCT_COEFFS,1,4)+L3272*INDEX(TWOPTPCT_COEFFS,1,5)+AB3275*AB3276</f>
        <v>#N/A</v>
      </c>
      <c r="AH3271" s="223" t="e">
        <f ca="1">INDEX(FTA_COEFFS,1,1)+O3271*INDEX(FTA_COEFFS,1,2)+N3272*INDEX(FTA_COEFFS,1,3)+(Q3271+R3271)*INDEX(FTA_COEFFS,1,4)+(Q3272+R3272)*INDEX(FTA_COEFFS,1,5)+M3272*INDEX(FTA_COEFFS,1,6)+AC3275*AC3276</f>
        <v>#N/A</v>
      </c>
      <c r="AI3271" s="223" t="e">
        <f ca="1">INDEX(FTPCT_COEFFS,1,1)+P3271*INDEX(FTPCT_COEFFS,1,2)+F3271*INDEX(FTPCT_COEFFS,1,3)+G3272*INDEX(FTPCT_COEFFS,1,4)+AD3275*AD3276</f>
        <v>#N/A</v>
      </c>
      <c r="AJ3271" s="338" t="e">
        <f t="shared" ref="AJ3271:AJ3272" ca="1" si="5649">AD3271*AE3271/100+AF3271*AG3271+AH3271*AI3271/100</f>
        <v>#N/A</v>
      </c>
      <c r="AK3271" s="55"/>
      <c r="AL3271" s="55"/>
      <c r="AM3271" s="55"/>
      <c r="AN3271" s="55"/>
      <c r="AO3271" s="55"/>
      <c r="AP3271" s="55"/>
      <c r="AQ3271" s="55"/>
      <c r="AR3271" s="55"/>
    </row>
    <row r="3272" spans="1:45" x14ac:dyDescent="0.3">
      <c r="B3272" s="54" t="s">
        <v>175</v>
      </c>
      <c r="C3272" s="54">
        <f>C3265</f>
        <v>0</v>
      </c>
      <c r="D3272" s="56" t="e">
        <f t="shared" ca="1" si="5641"/>
        <v>#N/A</v>
      </c>
      <c r="E3272" s="52" t="e">
        <f t="shared" ref="E3272:W3272" si="5650">E3265</f>
        <v>#N/A</v>
      </c>
      <c r="F3272" s="52" t="e">
        <f t="shared" si="5650"/>
        <v>#N/A</v>
      </c>
      <c r="G3272" s="52" t="e">
        <f t="shared" si="5650"/>
        <v>#N/A</v>
      </c>
      <c r="H3272" s="52" t="e">
        <f t="shared" si="5650"/>
        <v>#N/A</v>
      </c>
      <c r="I3272" s="52" t="e">
        <f t="shared" si="5650"/>
        <v>#N/A</v>
      </c>
      <c r="J3272" s="52" t="e">
        <f t="shared" si="5650"/>
        <v>#N/A</v>
      </c>
      <c r="K3272" s="52" t="e">
        <f t="shared" si="5650"/>
        <v>#N/A</v>
      </c>
      <c r="L3272" s="52" t="e">
        <f t="shared" si="5650"/>
        <v>#N/A</v>
      </c>
      <c r="M3272" s="52" t="e">
        <f t="shared" si="5650"/>
        <v>#N/A</v>
      </c>
      <c r="N3272" s="52" t="e">
        <f t="shared" si="5650"/>
        <v>#N/A</v>
      </c>
      <c r="O3272" s="52" t="e">
        <f t="shared" si="5650"/>
        <v>#N/A</v>
      </c>
      <c r="P3272" s="52" t="e">
        <f t="shared" si="5650"/>
        <v>#N/A</v>
      </c>
      <c r="Q3272" s="52" t="e">
        <f t="shared" si="5650"/>
        <v>#N/A</v>
      </c>
      <c r="R3272" s="52" t="e">
        <f t="shared" si="5650"/>
        <v>#N/A</v>
      </c>
      <c r="S3272" s="52" t="e">
        <f t="shared" si="5650"/>
        <v>#N/A</v>
      </c>
      <c r="T3272" s="52" t="e">
        <f t="shared" si="5650"/>
        <v>#N/A</v>
      </c>
      <c r="U3272" s="52" t="e">
        <f t="shared" si="5650"/>
        <v>#N/A</v>
      </c>
      <c r="V3272" s="52" t="e">
        <f t="shared" si="5650"/>
        <v>#N/A</v>
      </c>
      <c r="W3272" s="52" t="e">
        <f t="shared" si="5650"/>
        <v>#N/A</v>
      </c>
      <c r="X3272" s="55" t="e">
        <f t="shared" si="5643"/>
        <v>#N/A</v>
      </c>
      <c r="Y3272" s="55" t="e">
        <f t="shared" si="5644"/>
        <v>#N/A</v>
      </c>
      <c r="Z3272" s="55" t="e">
        <f t="shared" ref="Z3272" si="5651">Z3271</f>
        <v>#N/A</v>
      </c>
      <c r="AA3272" s="55" t="e">
        <f t="shared" si="5646"/>
        <v>#N/A</v>
      </c>
      <c r="AB3272" s="336" t="e">
        <f t="shared" si="5647"/>
        <v>#N/A</v>
      </c>
      <c r="AC3272" s="223" t="e">
        <f ca="1">INDEX(FGA_COEFFS,1,1)+Z3272*INDEX(FGA_COEFFS,1,2)+Y3272*INDEX(FGA_COEFFS,1,3)+R3272*INDEX(FGA_COEFFS,1,4)+Q3271*INDEX(FGA_COEFFS,1,5)+S3272*INDEX(FGA_COEFFS,1,6)+T3271*INDEX(FGA_COEFFS,1,7)+M3271*INDEX(FGA_COEFFS,1,8)+Y3275*Y3277</f>
        <v>#N/A</v>
      </c>
      <c r="AD3272" s="223" t="e">
        <f ca="1">INDEX(THREEPTA_COEFFS,1,1)+AC3272*INDEX(THREEPTA_COEFFS,1,2)+J3272*INDEX(THREEPTA_COEFFS,1,3)+AA3272*INDEX(THREEPTA_COEFFS,1,4)+K3272*INDEX(THREEPTA_COEFFS,1,5)+L3271*INDEX(THREEPTA_COEFFS,1,6)+Z3275*Z3277</f>
        <v>#N/A</v>
      </c>
      <c r="AE3272" s="223" t="e">
        <f ca="1">INDEX(THREEPTPCT_COEFFS,1,1)+K3272*INDEX(THREEPTPCT_COEFFS,1,2)+L3271*INDEX(THREEPTPCT_COEFFS,1,3)+AA3275*AA3277</f>
        <v>#N/A</v>
      </c>
      <c r="AF3272" s="55" t="e">
        <f t="shared" ca="1" si="5648"/>
        <v>#N/A</v>
      </c>
      <c r="AG3272" s="223" t="e">
        <f ca="1">INDEX(TWOPTPCT_COEFFS,1,1)+AB3272*INDEX(TWOPTPCT_COEFFS,1,2)+I3271*INDEX(TWOPTPCT_COEFFS,1,3)+G3271*INDEX(TWOPTPCT_COEFFS,1,4)+L3271*INDEX(TWOPTPCT_COEFFS,1,5)+AB3275*AB3277</f>
        <v>#N/A</v>
      </c>
      <c r="AH3272" s="223" t="e">
        <f ca="1">INDEX(FTA_COEFFS,1,1)+O3272*INDEX(FTA_COEFFS,1,2)+N3271*INDEX(FTA_COEFFS,1,3)+(Q3272+R3272)*INDEX(FTA_COEFFS,1,4)+(Q3271+R3271)*INDEX(FTA_COEFFS,1,5)+M3271*INDEX(FTA_COEFFS,1,6)+AC3275*AC3277</f>
        <v>#N/A</v>
      </c>
      <c r="AI3272" s="223" t="e">
        <f ca="1">INDEX(FTPCT_COEFFS,1,1)+P3272*INDEX(FTPCT_COEFFS,1,2)+F3272*INDEX(FTPCT_COEFFS,1,3)+G3271*INDEX(FTPCT_COEFFS,1,4)+AD3275*AD3277</f>
        <v>#N/A</v>
      </c>
      <c r="AJ3272" s="338" t="e">
        <f t="shared" ca="1" si="5649"/>
        <v>#N/A</v>
      </c>
      <c r="AK3272" s="55"/>
      <c r="AL3272" s="55"/>
      <c r="AM3272" s="55"/>
      <c r="AN3272" s="55"/>
      <c r="AO3272" s="55"/>
      <c r="AP3272" s="55"/>
      <c r="AQ3272" s="55"/>
      <c r="AR3272" s="55"/>
    </row>
    <row r="3273" spans="1:45" x14ac:dyDescent="0.3">
      <c r="A3273" s="54" t="e">
        <f ca="1">IF(D3271&gt;(D3272+(AVERAGE(V3271,W3271)-AVERAGE(V3272,W3272))/2)+2.5,C3271,IF(D3272&gt;(D3271+(AVERAGE(V3272,W3272)-AVERAGE(V3271,W3271))/2)+2.5,C3272,"Close"))</f>
        <v>#N/A</v>
      </c>
      <c r="B3273" s="64" t="e">
        <f ca="1">IF(D3272&gt;D3271,C3272,C3271)</f>
        <v>#N/A</v>
      </c>
      <c r="D3273" s="56"/>
      <c r="X3273" s="55"/>
      <c r="Y3273" s="55"/>
      <c r="Z3273" s="55"/>
      <c r="AA3273" s="55"/>
      <c r="AB3273" s="55"/>
      <c r="AC3273" s="337"/>
      <c r="AD3273" s="337"/>
      <c r="AE3273" s="337"/>
      <c r="AF3273" s="337"/>
      <c r="AG3273" s="337"/>
      <c r="AH3273" s="337"/>
      <c r="AI3273" s="337"/>
      <c r="AJ3273" s="337"/>
      <c r="AK3273" s="337"/>
      <c r="AL3273" s="337"/>
      <c r="AM3273" s="55"/>
      <c r="AN3273" s="55"/>
      <c r="AO3273" s="55"/>
      <c r="AP3273" s="55"/>
      <c r="AQ3273" s="55"/>
      <c r="AR3273" s="55"/>
      <c r="AS3273" s="55"/>
    </row>
    <row r="3274" spans="1:45" x14ac:dyDescent="0.3">
      <c r="X3274" s="54" t="s">
        <v>1305</v>
      </c>
      <c r="Y3274" s="54" t="s">
        <v>128</v>
      </c>
      <c r="Z3274" s="54" t="s">
        <v>157</v>
      </c>
      <c r="AA3274" s="54" t="s">
        <v>151</v>
      </c>
      <c r="AB3274" s="54" t="s">
        <v>1327</v>
      </c>
      <c r="AC3274" s="54" t="s">
        <v>129</v>
      </c>
      <c r="AD3274" s="54" t="s">
        <v>116</v>
      </c>
      <c r="AE3274" s="54"/>
      <c r="AF3274" s="54"/>
      <c r="AG3274" s="54"/>
      <c r="AH3274" s="54"/>
      <c r="AI3274" s="54"/>
      <c r="AJ3274" s="54"/>
      <c r="AK3274" s="54"/>
      <c r="AL3274" s="54"/>
      <c r="AM3274" s="54"/>
      <c r="AN3274" s="54"/>
      <c r="AO3274" s="54"/>
      <c r="AP3274" s="54"/>
      <c r="AQ3274" s="54"/>
      <c r="AR3274" s="54"/>
      <c r="AS3274" s="54"/>
    </row>
    <row r="3275" spans="1:45" x14ac:dyDescent="0.3">
      <c r="X3275" s="54"/>
      <c r="Y3275" s="54">
        <f t="shared" ref="Y3275:AD3275" si="5652">Y3268</f>
        <v>6.4436999999999998</v>
      </c>
      <c r="Z3275" s="54">
        <f t="shared" si="5652"/>
        <v>4.9371</v>
      </c>
      <c r="AA3275" s="54">
        <f t="shared" si="5652"/>
        <v>11.350300000000001</v>
      </c>
      <c r="AB3275" s="54">
        <f t="shared" si="5652"/>
        <v>7.1900000000000006E-2</v>
      </c>
      <c r="AC3275" s="54">
        <f t="shared" si="5652"/>
        <v>6.2766000000000002</v>
      </c>
      <c r="AD3275" s="54">
        <f t="shared" si="5652"/>
        <v>11.042999999999999</v>
      </c>
      <c r="AE3275" s="54"/>
      <c r="AF3275" s="336"/>
      <c r="AG3275" s="336"/>
      <c r="AH3275" s="336"/>
      <c r="AI3275" s="54"/>
      <c r="AJ3275" s="54"/>
      <c r="AK3275" s="54"/>
      <c r="AL3275" s="54"/>
      <c r="AM3275" s="54"/>
      <c r="AN3275" s="54"/>
      <c r="AO3275" s="54"/>
      <c r="AP3275" s="54"/>
      <c r="AQ3275" s="54"/>
      <c r="AR3275" s="54"/>
      <c r="AS3275" s="54"/>
    </row>
    <row r="3276" spans="1:45" x14ac:dyDescent="0.3">
      <c r="D3276" s="56"/>
      <c r="X3276" s="336"/>
      <c r="Y3276" s="336">
        <f t="shared" ca="1" si="5640"/>
        <v>-4.9814023421493311E-2</v>
      </c>
      <c r="Z3276" s="336">
        <f t="shared" ca="1" si="5640"/>
        <v>0.32039881493376976</v>
      </c>
      <c r="AA3276" s="336">
        <f t="shared" ca="1" si="5640"/>
        <v>-0.13715932958705682</v>
      </c>
      <c r="AB3276" s="336">
        <f t="shared" ca="1" si="5640"/>
        <v>1.3375022708583479E-3</v>
      </c>
      <c r="AC3276" s="336">
        <f t="shared" ca="1" si="5640"/>
        <v>0.70974935558339369</v>
      </c>
      <c r="AD3276" s="336">
        <f t="shared" ca="1" si="5640"/>
        <v>1.4981800808686603</v>
      </c>
      <c r="AE3276" s="336"/>
      <c r="AF3276" s="336"/>
      <c r="AG3276" s="336"/>
      <c r="AH3276" s="336"/>
      <c r="AI3276" s="54"/>
      <c r="AJ3276" s="54"/>
      <c r="AK3276" s="54"/>
      <c r="AL3276" s="336"/>
      <c r="AM3276" s="336"/>
      <c r="AN3276" s="336"/>
      <c r="AO3276" s="336"/>
      <c r="AP3276" s="54"/>
      <c r="AQ3276" s="336"/>
      <c r="AR3276" s="336"/>
      <c r="AS3276" s="336"/>
    </row>
    <row r="3277" spans="1:45" x14ac:dyDescent="0.3">
      <c r="C3277" s="54"/>
      <c r="D3277" s="56"/>
      <c r="Y3277" s="336">
        <f t="shared" ca="1" si="5640"/>
        <v>1.0448740342768066</v>
      </c>
      <c r="Z3277" s="336">
        <f t="shared" ca="1" si="5640"/>
        <v>-0.15049760279627808</v>
      </c>
      <c r="AA3277" s="336">
        <f t="shared" ca="1" si="5640"/>
        <v>0.88843194597274122</v>
      </c>
      <c r="AB3277" s="336">
        <f t="shared" ca="1" si="5640"/>
        <v>9.8802277136895628E-2</v>
      </c>
      <c r="AC3277" s="336">
        <f t="shared" ca="1" si="5640"/>
        <v>1.8963447871745533E-3</v>
      </c>
      <c r="AD3277" s="336">
        <f t="shared" ca="1" si="5640"/>
        <v>-1.274035923667904</v>
      </c>
      <c r="AE3277" s="55"/>
      <c r="AF3277" s="55"/>
      <c r="AG3277" s="55"/>
      <c r="AH3277" s="55"/>
      <c r="AI3277" s="55"/>
      <c r="AJ3277" s="55"/>
      <c r="AK3277" s="55"/>
      <c r="AL3277" s="55"/>
      <c r="AM3277" s="55"/>
      <c r="AN3277" s="55"/>
      <c r="AO3277" s="55"/>
      <c r="AP3277" s="55"/>
      <c r="AQ3277" s="55"/>
      <c r="AR3277" s="55"/>
      <c r="AS3277" s="55"/>
    </row>
    <row r="3278" spans="1:45" x14ac:dyDescent="0.3">
      <c r="B3278" s="54" t="s">
        <v>172</v>
      </c>
      <c r="C3278" s="53">
        <f>C3271</f>
        <v>0</v>
      </c>
      <c r="D3278" s="56" t="e">
        <f t="shared" ref="D3278:D3279" ca="1" si="5653">AJ3278</f>
        <v>#N/A</v>
      </c>
      <c r="E3278" s="52" t="e">
        <f t="shared" ref="E3278:W3278" si="5654">E3271</f>
        <v>#N/A</v>
      </c>
      <c r="F3278" s="52" t="e">
        <f t="shared" si="5654"/>
        <v>#N/A</v>
      </c>
      <c r="G3278" s="52" t="e">
        <f t="shared" si="5654"/>
        <v>#N/A</v>
      </c>
      <c r="H3278" s="52" t="e">
        <f t="shared" si="5654"/>
        <v>#N/A</v>
      </c>
      <c r="I3278" s="52" t="e">
        <f t="shared" si="5654"/>
        <v>#N/A</v>
      </c>
      <c r="J3278" s="52" t="e">
        <f t="shared" si="5654"/>
        <v>#N/A</v>
      </c>
      <c r="K3278" s="52" t="e">
        <f t="shared" si="5654"/>
        <v>#N/A</v>
      </c>
      <c r="L3278" s="52" t="e">
        <f t="shared" si="5654"/>
        <v>#N/A</v>
      </c>
      <c r="M3278" s="52" t="e">
        <f t="shared" si="5654"/>
        <v>#N/A</v>
      </c>
      <c r="N3278" s="52" t="e">
        <f t="shared" si="5654"/>
        <v>#N/A</v>
      </c>
      <c r="O3278" s="52" t="e">
        <f t="shared" si="5654"/>
        <v>#N/A</v>
      </c>
      <c r="P3278" s="52" t="e">
        <f t="shared" si="5654"/>
        <v>#N/A</v>
      </c>
      <c r="Q3278" s="52" t="e">
        <f t="shared" si="5654"/>
        <v>#N/A</v>
      </c>
      <c r="R3278" s="52" t="e">
        <f t="shared" si="5654"/>
        <v>#N/A</v>
      </c>
      <c r="S3278" s="52" t="e">
        <f t="shared" si="5654"/>
        <v>#N/A</v>
      </c>
      <c r="T3278" s="52" t="e">
        <f t="shared" si="5654"/>
        <v>#N/A</v>
      </c>
      <c r="U3278" s="52" t="e">
        <f t="shared" si="5654"/>
        <v>#N/A</v>
      </c>
      <c r="V3278" s="52" t="e">
        <f t="shared" si="5654"/>
        <v>#N/A</v>
      </c>
      <c r="W3278" s="52" t="e">
        <f t="shared" si="5654"/>
        <v>#N/A</v>
      </c>
      <c r="X3278" s="55" t="e">
        <f t="shared" ref="X3278:X3279" si="5655">(H3278-(O3278*P3278)/100-3*(J3278*K3278)/100)/2</f>
        <v>#N/A</v>
      </c>
      <c r="Y3278" s="55" t="e">
        <f t="shared" ref="Y3278:Y3279" si="5656">SUM(X3278,(J3278*K3278/100))/(F3278/100)</f>
        <v>#N/A</v>
      </c>
      <c r="Z3278" s="55" t="e">
        <f t="shared" ref="Z3278" si="5657">U3278*0.5+U3279*0.5</f>
        <v>#N/A</v>
      </c>
      <c r="AA3278" s="55" t="e">
        <f t="shared" ref="AA3278:AA3279" si="5658">J3278/Y3278</f>
        <v>#N/A</v>
      </c>
      <c r="AB3278" s="336" t="e">
        <f t="shared" ref="AB3278:AB3279" si="5659">X3278/(Y3278-J3278)</f>
        <v>#N/A</v>
      </c>
      <c r="AC3278" s="223" t="e">
        <f ca="1">INDEX(FGA_COEFFS,1,1)+Z3278*INDEX(FGA_COEFFS,1,2)+Y3278*INDEX(FGA_COEFFS,1,3)+R3278*INDEX(FGA_COEFFS,1,4)+Q3279*INDEX(FGA_COEFFS,1,5)+S3278*INDEX(FGA_COEFFS,1,6)+T3279*INDEX(FGA_COEFFS,1,7)+M3279*INDEX(FGA_COEFFS,1,8)+Y3282*Y3283</f>
        <v>#N/A</v>
      </c>
      <c r="AD3278" s="223" t="e">
        <f ca="1">INDEX(THREEPTA_COEFFS,1,1)+AC3278*INDEX(THREEPTA_COEFFS,1,2)+J3278*INDEX(THREEPTA_COEFFS,1,3)+AA3278*INDEX(THREEPTA_COEFFS,1,4)+K3278*INDEX(THREEPTA_COEFFS,1,5)+L3279*INDEX(THREEPTA_COEFFS,1,6)+Z3282*Z3283</f>
        <v>#N/A</v>
      </c>
      <c r="AE3278" s="223" t="e">
        <f ca="1">INDEX(THREEPTPCT_COEFFS,1,1)+K3278*INDEX(THREEPTPCT_COEFFS,1,2)+L3279*INDEX(THREEPTPCT_COEFFS,1,3)+AA3282*AA3283</f>
        <v>#N/A</v>
      </c>
      <c r="AF3278" s="55" t="e">
        <f t="shared" ref="AF3278:AF3279" ca="1" si="5660">AC3278-AD3278</f>
        <v>#N/A</v>
      </c>
      <c r="AG3278" s="223" t="e">
        <f ca="1">INDEX(TWOPTPCT_COEFFS,1,1)+AB3278*INDEX(TWOPTPCT_COEFFS,1,2)+I3279*INDEX(TWOPTPCT_COEFFS,1,3)+G3279*INDEX(TWOPTPCT_COEFFS,1,4)+L3279*INDEX(TWOPTPCT_COEFFS,1,5)+AB3282*AB3283</f>
        <v>#N/A</v>
      </c>
      <c r="AH3278" s="223" t="e">
        <f ca="1">INDEX(FTA_COEFFS,1,1)+O3278*INDEX(FTA_COEFFS,1,2)+N3279*INDEX(FTA_COEFFS,1,3)+(Q3278+R3278)*INDEX(FTA_COEFFS,1,4)+(Q3279+R3279)*INDEX(FTA_COEFFS,1,5)+M3279*INDEX(FTA_COEFFS,1,6)+AC3282*AC3283</f>
        <v>#N/A</v>
      </c>
      <c r="AI3278" s="223" t="e">
        <f ca="1">INDEX(FTPCT_COEFFS,1,1)+P3278*INDEX(FTPCT_COEFFS,1,2)+F3278*INDEX(FTPCT_COEFFS,1,3)+G3279*INDEX(FTPCT_COEFFS,1,4)+AD3282*AD3283</f>
        <v>#N/A</v>
      </c>
      <c r="AJ3278" s="338" t="e">
        <f t="shared" ref="AJ3278:AJ3279" ca="1" si="5661">AD3278*AE3278/100+AF3278*AG3278+AH3278*AI3278/100</f>
        <v>#N/A</v>
      </c>
      <c r="AK3278" s="55"/>
      <c r="AL3278" s="55"/>
      <c r="AM3278" s="55"/>
      <c r="AN3278" s="55"/>
      <c r="AO3278" s="55"/>
      <c r="AP3278" s="55"/>
      <c r="AQ3278" s="55"/>
      <c r="AR3278" s="55"/>
    </row>
    <row r="3279" spans="1:45" x14ac:dyDescent="0.3">
      <c r="B3279" s="54" t="s">
        <v>175</v>
      </c>
      <c r="C3279" s="54">
        <f>C3272</f>
        <v>0</v>
      </c>
      <c r="D3279" s="56" t="e">
        <f t="shared" ca="1" si="5653"/>
        <v>#N/A</v>
      </c>
      <c r="E3279" s="52" t="e">
        <f t="shared" ref="E3279:W3279" si="5662">E3272</f>
        <v>#N/A</v>
      </c>
      <c r="F3279" s="52" t="e">
        <f t="shared" si="5662"/>
        <v>#N/A</v>
      </c>
      <c r="G3279" s="52" t="e">
        <f t="shared" si="5662"/>
        <v>#N/A</v>
      </c>
      <c r="H3279" s="52" t="e">
        <f t="shared" si="5662"/>
        <v>#N/A</v>
      </c>
      <c r="I3279" s="52" t="e">
        <f t="shared" si="5662"/>
        <v>#N/A</v>
      </c>
      <c r="J3279" s="52" t="e">
        <f t="shared" si="5662"/>
        <v>#N/A</v>
      </c>
      <c r="K3279" s="52" t="e">
        <f t="shared" si="5662"/>
        <v>#N/A</v>
      </c>
      <c r="L3279" s="52" t="e">
        <f t="shared" si="5662"/>
        <v>#N/A</v>
      </c>
      <c r="M3279" s="52" t="e">
        <f t="shared" si="5662"/>
        <v>#N/A</v>
      </c>
      <c r="N3279" s="52" t="e">
        <f t="shared" si="5662"/>
        <v>#N/A</v>
      </c>
      <c r="O3279" s="52" t="e">
        <f t="shared" si="5662"/>
        <v>#N/A</v>
      </c>
      <c r="P3279" s="52" t="e">
        <f t="shared" si="5662"/>
        <v>#N/A</v>
      </c>
      <c r="Q3279" s="52" t="e">
        <f t="shared" si="5662"/>
        <v>#N/A</v>
      </c>
      <c r="R3279" s="52" t="e">
        <f t="shared" si="5662"/>
        <v>#N/A</v>
      </c>
      <c r="S3279" s="52" t="e">
        <f t="shared" si="5662"/>
        <v>#N/A</v>
      </c>
      <c r="T3279" s="52" t="e">
        <f t="shared" si="5662"/>
        <v>#N/A</v>
      </c>
      <c r="U3279" s="52" t="e">
        <f t="shared" si="5662"/>
        <v>#N/A</v>
      </c>
      <c r="V3279" s="52" t="e">
        <f t="shared" si="5662"/>
        <v>#N/A</v>
      </c>
      <c r="W3279" s="52" t="e">
        <f t="shared" si="5662"/>
        <v>#N/A</v>
      </c>
      <c r="X3279" s="55" t="e">
        <f t="shared" si="5655"/>
        <v>#N/A</v>
      </c>
      <c r="Y3279" s="55" t="e">
        <f t="shared" si="5656"/>
        <v>#N/A</v>
      </c>
      <c r="Z3279" s="55" t="e">
        <f t="shared" ref="Z3279" si="5663">Z3278</f>
        <v>#N/A</v>
      </c>
      <c r="AA3279" s="55" t="e">
        <f t="shared" si="5658"/>
        <v>#N/A</v>
      </c>
      <c r="AB3279" s="336" t="e">
        <f t="shared" si="5659"/>
        <v>#N/A</v>
      </c>
      <c r="AC3279" s="223" t="e">
        <f ca="1">INDEX(FGA_COEFFS,1,1)+Z3279*INDEX(FGA_COEFFS,1,2)+Y3279*INDEX(FGA_COEFFS,1,3)+R3279*INDEX(FGA_COEFFS,1,4)+Q3278*INDEX(FGA_COEFFS,1,5)+S3279*INDEX(FGA_COEFFS,1,6)+T3278*INDEX(FGA_COEFFS,1,7)+M3278*INDEX(FGA_COEFFS,1,8)+Y3282*Y3284</f>
        <v>#N/A</v>
      </c>
      <c r="AD3279" s="223" t="e">
        <f ca="1">INDEX(THREEPTA_COEFFS,1,1)+AC3279*INDEX(THREEPTA_COEFFS,1,2)+J3279*INDEX(THREEPTA_COEFFS,1,3)+AA3279*INDEX(THREEPTA_COEFFS,1,4)+K3279*INDEX(THREEPTA_COEFFS,1,5)+L3278*INDEX(THREEPTA_COEFFS,1,6)+Z3282*Z3284</f>
        <v>#N/A</v>
      </c>
      <c r="AE3279" s="223" t="e">
        <f ca="1">INDEX(THREEPTPCT_COEFFS,1,1)+K3279*INDEX(THREEPTPCT_COEFFS,1,2)+L3278*INDEX(THREEPTPCT_COEFFS,1,3)+AA3282*AA3284</f>
        <v>#N/A</v>
      </c>
      <c r="AF3279" s="55" t="e">
        <f t="shared" ca="1" si="5660"/>
        <v>#N/A</v>
      </c>
      <c r="AG3279" s="223" t="e">
        <f ca="1">INDEX(TWOPTPCT_COEFFS,1,1)+AB3279*INDEX(TWOPTPCT_COEFFS,1,2)+I3278*INDEX(TWOPTPCT_COEFFS,1,3)+G3278*INDEX(TWOPTPCT_COEFFS,1,4)+L3278*INDEX(TWOPTPCT_COEFFS,1,5)+AB3282*AB3284</f>
        <v>#N/A</v>
      </c>
      <c r="AH3279" s="223" t="e">
        <f ca="1">INDEX(FTA_COEFFS,1,1)+O3279*INDEX(FTA_COEFFS,1,2)+N3278*INDEX(FTA_COEFFS,1,3)+(Q3279+R3279)*INDEX(FTA_COEFFS,1,4)+(Q3278+R3278)*INDEX(FTA_COEFFS,1,5)+M3278*INDEX(FTA_COEFFS,1,6)+AC3282*AC3284</f>
        <v>#N/A</v>
      </c>
      <c r="AI3279" s="223" t="e">
        <f ca="1">INDEX(FTPCT_COEFFS,1,1)+P3279*INDEX(FTPCT_COEFFS,1,2)+F3279*INDEX(FTPCT_COEFFS,1,3)+G3278*INDEX(FTPCT_COEFFS,1,4)+AD3282*AD3284</f>
        <v>#N/A</v>
      </c>
      <c r="AJ3279" s="338" t="e">
        <f t="shared" ca="1" si="5661"/>
        <v>#N/A</v>
      </c>
      <c r="AK3279" s="55"/>
      <c r="AL3279" s="55"/>
      <c r="AM3279" s="55"/>
      <c r="AN3279" s="55"/>
      <c r="AO3279" s="55"/>
      <c r="AP3279" s="55"/>
      <c r="AQ3279" s="55"/>
      <c r="AR3279" s="55"/>
    </row>
    <row r="3280" spans="1:45" x14ac:dyDescent="0.3">
      <c r="A3280" s="54" t="e">
        <f ca="1">IF(D3278&gt;(D3279+(AVERAGE(V3278,W3278)-AVERAGE(V3279,W3279))/2)+2.5,C3278,IF(D3279&gt;(D3278+(AVERAGE(V3279,W3279)-AVERAGE(V3278,W3278))/2)+2.5,C3279,"Close"))</f>
        <v>#N/A</v>
      </c>
      <c r="B3280" s="64" t="e">
        <f ca="1">IF(D3279&gt;D3278,C3279,C3278)</f>
        <v>#N/A</v>
      </c>
      <c r="D3280" s="56"/>
      <c r="X3280" s="55"/>
      <c r="Y3280" s="55"/>
      <c r="Z3280" s="55"/>
      <c r="AA3280" s="55"/>
      <c r="AB3280" s="55"/>
      <c r="AC3280" s="337"/>
      <c r="AD3280" s="337"/>
      <c r="AE3280" s="337"/>
      <c r="AF3280" s="337"/>
      <c r="AG3280" s="337"/>
      <c r="AH3280" s="337"/>
      <c r="AI3280" s="337"/>
      <c r="AJ3280" s="337"/>
      <c r="AK3280" s="337"/>
      <c r="AL3280" s="337"/>
      <c r="AM3280" s="55"/>
      <c r="AN3280" s="55"/>
      <c r="AO3280" s="55"/>
      <c r="AP3280" s="55"/>
      <c r="AQ3280" s="55"/>
      <c r="AR3280" s="55"/>
      <c r="AS3280" s="55"/>
    </row>
    <row r="3281" spans="1:45" x14ac:dyDescent="0.3">
      <c r="X3281" s="54" t="s">
        <v>1305</v>
      </c>
      <c r="Y3281" s="54" t="s">
        <v>128</v>
      </c>
      <c r="Z3281" s="54" t="s">
        <v>157</v>
      </c>
      <c r="AA3281" s="54" t="s">
        <v>151</v>
      </c>
      <c r="AB3281" s="54" t="s">
        <v>1327</v>
      </c>
      <c r="AC3281" s="54" t="s">
        <v>129</v>
      </c>
      <c r="AD3281" s="54" t="s">
        <v>116</v>
      </c>
      <c r="AE3281" s="54"/>
      <c r="AF3281" s="54"/>
      <c r="AG3281" s="54"/>
      <c r="AH3281" s="54"/>
      <c r="AI3281" s="54"/>
      <c r="AJ3281" s="54"/>
      <c r="AK3281" s="54"/>
      <c r="AL3281" s="54"/>
      <c r="AM3281" s="54"/>
      <c r="AN3281" s="54"/>
      <c r="AO3281" s="54"/>
      <c r="AP3281" s="54"/>
      <c r="AQ3281" s="54"/>
      <c r="AR3281" s="54"/>
      <c r="AS3281" s="54"/>
    </row>
    <row r="3282" spans="1:45" x14ac:dyDescent="0.3">
      <c r="X3282" s="54"/>
      <c r="Y3282" s="54">
        <f t="shared" ref="Y3282:AD3282" si="5664">Y3275</f>
        <v>6.4436999999999998</v>
      </c>
      <c r="Z3282" s="54">
        <f t="shared" si="5664"/>
        <v>4.9371</v>
      </c>
      <c r="AA3282" s="54">
        <f t="shared" si="5664"/>
        <v>11.350300000000001</v>
      </c>
      <c r="AB3282" s="54">
        <f t="shared" si="5664"/>
        <v>7.1900000000000006E-2</v>
      </c>
      <c r="AC3282" s="54">
        <f t="shared" si="5664"/>
        <v>6.2766000000000002</v>
      </c>
      <c r="AD3282" s="54">
        <f t="shared" si="5664"/>
        <v>11.042999999999999</v>
      </c>
      <c r="AE3282" s="54"/>
      <c r="AF3282" s="336"/>
      <c r="AG3282" s="336"/>
      <c r="AH3282" s="336"/>
      <c r="AI3282" s="54"/>
      <c r="AJ3282" s="54"/>
      <c r="AK3282" s="54"/>
      <c r="AL3282" s="54"/>
      <c r="AM3282" s="54"/>
      <c r="AN3282" s="54"/>
      <c r="AO3282" s="54"/>
      <c r="AP3282" s="54"/>
      <c r="AQ3282" s="54"/>
      <c r="AR3282" s="54"/>
      <c r="AS3282" s="54"/>
    </row>
    <row r="3283" spans="1:45" x14ac:dyDescent="0.3">
      <c r="D3283" s="56"/>
      <c r="X3283" s="336"/>
      <c r="Y3283" s="336">
        <f t="shared" ca="1" si="5640"/>
        <v>0.24762417225867933</v>
      </c>
      <c r="Z3283" s="336">
        <f t="shared" ca="1" si="5640"/>
        <v>-0.43436033435155486</v>
      </c>
      <c r="AA3283" s="336">
        <f t="shared" ca="1" si="5640"/>
        <v>0.15800513794475818</v>
      </c>
      <c r="AB3283" s="336">
        <f t="shared" ca="1" si="5640"/>
        <v>2.6140471663560712E-2</v>
      </c>
      <c r="AC3283" s="336">
        <f t="shared" ca="1" si="5640"/>
        <v>0.93562595494099032</v>
      </c>
      <c r="AD3283" s="336">
        <f t="shared" ca="1" si="5640"/>
        <v>-0.13981128773338547</v>
      </c>
      <c r="AE3283" s="336"/>
      <c r="AF3283" s="336"/>
      <c r="AG3283" s="336"/>
      <c r="AH3283" s="336"/>
      <c r="AI3283" s="54"/>
      <c r="AJ3283" s="54"/>
      <c r="AK3283" s="54"/>
      <c r="AL3283" s="336"/>
      <c r="AM3283" s="336"/>
      <c r="AN3283" s="336"/>
      <c r="AO3283" s="336"/>
      <c r="AP3283" s="54"/>
      <c r="AQ3283" s="336"/>
      <c r="AR3283" s="336"/>
      <c r="AS3283" s="336"/>
    </row>
    <row r="3284" spans="1:45" x14ac:dyDescent="0.3">
      <c r="C3284" s="54"/>
      <c r="D3284" s="56"/>
      <c r="Y3284" s="336">
        <f t="shared" ca="1" si="5640"/>
        <v>0.2522679336594893</v>
      </c>
      <c r="Z3284" s="336">
        <f t="shared" ca="1" si="5640"/>
        <v>-1.0391105254636459</v>
      </c>
      <c r="AA3284" s="336">
        <f t="shared" ca="1" si="5640"/>
        <v>8.166360563737432E-2</v>
      </c>
      <c r="AB3284" s="336">
        <f t="shared" ca="1" si="5640"/>
        <v>-0.96702275955796935</v>
      </c>
      <c r="AC3284" s="336">
        <f t="shared" ca="1" si="5640"/>
        <v>-1.4391344428485109</v>
      </c>
      <c r="AD3284" s="336">
        <f t="shared" ca="1" si="5640"/>
        <v>0.40901136482709943</v>
      </c>
      <c r="AE3284" s="55"/>
      <c r="AF3284" s="55"/>
      <c r="AG3284" s="55"/>
      <c r="AH3284" s="55"/>
      <c r="AI3284" s="55"/>
      <c r="AJ3284" s="55"/>
      <c r="AK3284" s="55"/>
      <c r="AL3284" s="55"/>
      <c r="AM3284" s="55"/>
      <c r="AN3284" s="55"/>
      <c r="AO3284" s="55"/>
      <c r="AP3284" s="55"/>
      <c r="AQ3284" s="55"/>
      <c r="AR3284" s="55"/>
      <c r="AS3284" s="55"/>
    </row>
    <row r="3285" spans="1:45" x14ac:dyDescent="0.3">
      <c r="B3285" s="54" t="s">
        <v>172</v>
      </c>
      <c r="C3285" s="53">
        <f>C3278</f>
        <v>0</v>
      </c>
      <c r="D3285" s="56" t="e">
        <f t="shared" ref="D3285:D3286" ca="1" si="5665">AJ3285</f>
        <v>#N/A</v>
      </c>
      <c r="E3285" s="52" t="e">
        <f t="shared" ref="E3285:W3285" si="5666">E3278</f>
        <v>#N/A</v>
      </c>
      <c r="F3285" s="52" t="e">
        <f t="shared" si="5666"/>
        <v>#N/A</v>
      </c>
      <c r="G3285" s="52" t="e">
        <f t="shared" si="5666"/>
        <v>#N/A</v>
      </c>
      <c r="H3285" s="52" t="e">
        <f t="shared" si="5666"/>
        <v>#N/A</v>
      </c>
      <c r="I3285" s="52" t="e">
        <f t="shared" si="5666"/>
        <v>#N/A</v>
      </c>
      <c r="J3285" s="52" t="e">
        <f t="shared" si="5666"/>
        <v>#N/A</v>
      </c>
      <c r="K3285" s="52" t="e">
        <f t="shared" si="5666"/>
        <v>#N/A</v>
      </c>
      <c r="L3285" s="52" t="e">
        <f t="shared" si="5666"/>
        <v>#N/A</v>
      </c>
      <c r="M3285" s="52" t="e">
        <f t="shared" si="5666"/>
        <v>#N/A</v>
      </c>
      <c r="N3285" s="52" t="e">
        <f t="shared" si="5666"/>
        <v>#N/A</v>
      </c>
      <c r="O3285" s="52" t="e">
        <f t="shared" si="5666"/>
        <v>#N/A</v>
      </c>
      <c r="P3285" s="52" t="e">
        <f t="shared" si="5666"/>
        <v>#N/A</v>
      </c>
      <c r="Q3285" s="52" t="e">
        <f t="shared" si="5666"/>
        <v>#N/A</v>
      </c>
      <c r="R3285" s="52" t="e">
        <f t="shared" si="5666"/>
        <v>#N/A</v>
      </c>
      <c r="S3285" s="52" t="e">
        <f t="shared" si="5666"/>
        <v>#N/A</v>
      </c>
      <c r="T3285" s="52" t="e">
        <f t="shared" si="5666"/>
        <v>#N/A</v>
      </c>
      <c r="U3285" s="52" t="e">
        <f t="shared" si="5666"/>
        <v>#N/A</v>
      </c>
      <c r="V3285" s="52" t="e">
        <f t="shared" si="5666"/>
        <v>#N/A</v>
      </c>
      <c r="W3285" s="52" t="e">
        <f t="shared" si="5666"/>
        <v>#N/A</v>
      </c>
      <c r="X3285" s="55" t="e">
        <f t="shared" ref="X3285:X3286" si="5667">(H3285-(O3285*P3285)/100-3*(J3285*K3285)/100)/2</f>
        <v>#N/A</v>
      </c>
      <c r="Y3285" s="55" t="e">
        <f t="shared" ref="Y3285:Y3286" si="5668">SUM(X3285,(J3285*K3285/100))/(F3285/100)</f>
        <v>#N/A</v>
      </c>
      <c r="Z3285" s="55" t="e">
        <f t="shared" ref="Z3285" si="5669">U3285*0.5+U3286*0.5</f>
        <v>#N/A</v>
      </c>
      <c r="AA3285" s="55" t="e">
        <f t="shared" ref="AA3285:AA3286" si="5670">J3285/Y3285</f>
        <v>#N/A</v>
      </c>
      <c r="AB3285" s="336" t="e">
        <f t="shared" ref="AB3285:AB3286" si="5671">X3285/(Y3285-J3285)</f>
        <v>#N/A</v>
      </c>
      <c r="AC3285" s="223" t="e">
        <f ca="1">INDEX(FGA_COEFFS,1,1)+Z3285*INDEX(FGA_COEFFS,1,2)+Y3285*INDEX(FGA_COEFFS,1,3)+R3285*INDEX(FGA_COEFFS,1,4)+Q3286*INDEX(FGA_COEFFS,1,5)+S3285*INDEX(FGA_COEFFS,1,6)+T3286*INDEX(FGA_COEFFS,1,7)+M3286*INDEX(FGA_COEFFS,1,8)+Y3289*Y3290</f>
        <v>#N/A</v>
      </c>
      <c r="AD3285" s="223" t="e">
        <f ca="1">INDEX(THREEPTA_COEFFS,1,1)+AC3285*INDEX(THREEPTA_COEFFS,1,2)+J3285*INDEX(THREEPTA_COEFFS,1,3)+AA3285*INDEX(THREEPTA_COEFFS,1,4)+K3285*INDEX(THREEPTA_COEFFS,1,5)+L3286*INDEX(THREEPTA_COEFFS,1,6)+Z3289*Z3290</f>
        <v>#N/A</v>
      </c>
      <c r="AE3285" s="223" t="e">
        <f ca="1">INDEX(THREEPTPCT_COEFFS,1,1)+K3285*INDEX(THREEPTPCT_COEFFS,1,2)+L3286*INDEX(THREEPTPCT_COEFFS,1,3)+AA3289*AA3290</f>
        <v>#N/A</v>
      </c>
      <c r="AF3285" s="55" t="e">
        <f t="shared" ref="AF3285:AF3286" ca="1" si="5672">AC3285-AD3285</f>
        <v>#N/A</v>
      </c>
      <c r="AG3285" s="223" t="e">
        <f ca="1">INDEX(TWOPTPCT_COEFFS,1,1)+AB3285*INDEX(TWOPTPCT_COEFFS,1,2)+I3286*INDEX(TWOPTPCT_COEFFS,1,3)+G3286*INDEX(TWOPTPCT_COEFFS,1,4)+L3286*INDEX(TWOPTPCT_COEFFS,1,5)+AB3289*AB3290</f>
        <v>#N/A</v>
      </c>
      <c r="AH3285" s="223" t="e">
        <f ca="1">INDEX(FTA_COEFFS,1,1)+O3285*INDEX(FTA_COEFFS,1,2)+N3286*INDEX(FTA_COEFFS,1,3)+(Q3285+R3285)*INDEX(FTA_COEFFS,1,4)+(Q3286+R3286)*INDEX(FTA_COEFFS,1,5)+M3286*INDEX(FTA_COEFFS,1,6)+AC3289*AC3290</f>
        <v>#N/A</v>
      </c>
      <c r="AI3285" s="223" t="e">
        <f ca="1">INDEX(FTPCT_COEFFS,1,1)+P3285*INDEX(FTPCT_COEFFS,1,2)+F3285*INDEX(FTPCT_COEFFS,1,3)+G3286*INDEX(FTPCT_COEFFS,1,4)+AD3289*AD3290</f>
        <v>#N/A</v>
      </c>
      <c r="AJ3285" s="338" t="e">
        <f t="shared" ref="AJ3285:AJ3286" ca="1" si="5673">AD3285*AE3285/100+AF3285*AG3285+AH3285*AI3285/100</f>
        <v>#N/A</v>
      </c>
      <c r="AK3285" s="55"/>
      <c r="AL3285" s="55"/>
      <c r="AM3285" s="55"/>
      <c r="AN3285" s="55"/>
      <c r="AO3285" s="55"/>
      <c r="AP3285" s="55"/>
      <c r="AQ3285" s="55"/>
      <c r="AR3285" s="55"/>
    </row>
    <row r="3286" spans="1:45" x14ac:dyDescent="0.3">
      <c r="B3286" s="54" t="s">
        <v>175</v>
      </c>
      <c r="C3286" s="54">
        <f>C3279</f>
        <v>0</v>
      </c>
      <c r="D3286" s="56" t="e">
        <f t="shared" ca="1" si="5665"/>
        <v>#N/A</v>
      </c>
      <c r="E3286" s="52" t="e">
        <f t="shared" ref="E3286:W3286" si="5674">E3279</f>
        <v>#N/A</v>
      </c>
      <c r="F3286" s="52" t="e">
        <f t="shared" si="5674"/>
        <v>#N/A</v>
      </c>
      <c r="G3286" s="52" t="e">
        <f t="shared" si="5674"/>
        <v>#N/A</v>
      </c>
      <c r="H3286" s="52" t="e">
        <f t="shared" si="5674"/>
        <v>#N/A</v>
      </c>
      <c r="I3286" s="52" t="e">
        <f t="shared" si="5674"/>
        <v>#N/A</v>
      </c>
      <c r="J3286" s="52" t="e">
        <f t="shared" si="5674"/>
        <v>#N/A</v>
      </c>
      <c r="K3286" s="52" t="e">
        <f t="shared" si="5674"/>
        <v>#N/A</v>
      </c>
      <c r="L3286" s="52" t="e">
        <f t="shared" si="5674"/>
        <v>#N/A</v>
      </c>
      <c r="M3286" s="52" t="e">
        <f t="shared" si="5674"/>
        <v>#N/A</v>
      </c>
      <c r="N3286" s="52" t="e">
        <f t="shared" si="5674"/>
        <v>#N/A</v>
      </c>
      <c r="O3286" s="52" t="e">
        <f t="shared" si="5674"/>
        <v>#N/A</v>
      </c>
      <c r="P3286" s="52" t="e">
        <f t="shared" si="5674"/>
        <v>#N/A</v>
      </c>
      <c r="Q3286" s="52" t="e">
        <f t="shared" si="5674"/>
        <v>#N/A</v>
      </c>
      <c r="R3286" s="52" t="e">
        <f t="shared" si="5674"/>
        <v>#N/A</v>
      </c>
      <c r="S3286" s="52" t="e">
        <f t="shared" si="5674"/>
        <v>#N/A</v>
      </c>
      <c r="T3286" s="52" t="e">
        <f t="shared" si="5674"/>
        <v>#N/A</v>
      </c>
      <c r="U3286" s="52" t="e">
        <f t="shared" si="5674"/>
        <v>#N/A</v>
      </c>
      <c r="V3286" s="52" t="e">
        <f t="shared" si="5674"/>
        <v>#N/A</v>
      </c>
      <c r="W3286" s="52" t="e">
        <f t="shared" si="5674"/>
        <v>#N/A</v>
      </c>
      <c r="X3286" s="55" t="e">
        <f t="shared" si="5667"/>
        <v>#N/A</v>
      </c>
      <c r="Y3286" s="55" t="e">
        <f t="shared" si="5668"/>
        <v>#N/A</v>
      </c>
      <c r="Z3286" s="55" t="e">
        <f t="shared" ref="Z3286" si="5675">Z3285</f>
        <v>#N/A</v>
      </c>
      <c r="AA3286" s="55" t="e">
        <f t="shared" si="5670"/>
        <v>#N/A</v>
      </c>
      <c r="AB3286" s="336" t="e">
        <f t="shared" si="5671"/>
        <v>#N/A</v>
      </c>
      <c r="AC3286" s="223" t="e">
        <f ca="1">INDEX(FGA_COEFFS,1,1)+Z3286*INDEX(FGA_COEFFS,1,2)+Y3286*INDEX(FGA_COEFFS,1,3)+R3286*INDEX(FGA_COEFFS,1,4)+Q3285*INDEX(FGA_COEFFS,1,5)+S3286*INDEX(FGA_COEFFS,1,6)+T3285*INDEX(FGA_COEFFS,1,7)+M3285*INDEX(FGA_COEFFS,1,8)+Y3289*Y3291</f>
        <v>#N/A</v>
      </c>
      <c r="AD3286" s="223" t="e">
        <f ca="1">INDEX(THREEPTA_COEFFS,1,1)+AC3286*INDEX(THREEPTA_COEFFS,1,2)+J3286*INDEX(THREEPTA_COEFFS,1,3)+AA3286*INDEX(THREEPTA_COEFFS,1,4)+K3286*INDEX(THREEPTA_COEFFS,1,5)+L3285*INDEX(THREEPTA_COEFFS,1,6)+Z3289*Z3291</f>
        <v>#N/A</v>
      </c>
      <c r="AE3286" s="223" t="e">
        <f ca="1">INDEX(THREEPTPCT_COEFFS,1,1)+K3286*INDEX(THREEPTPCT_COEFFS,1,2)+L3285*INDEX(THREEPTPCT_COEFFS,1,3)+AA3289*AA3291</f>
        <v>#N/A</v>
      </c>
      <c r="AF3286" s="55" t="e">
        <f t="shared" ca="1" si="5672"/>
        <v>#N/A</v>
      </c>
      <c r="AG3286" s="223" t="e">
        <f ca="1">INDEX(TWOPTPCT_COEFFS,1,1)+AB3286*INDEX(TWOPTPCT_COEFFS,1,2)+I3285*INDEX(TWOPTPCT_COEFFS,1,3)+G3285*INDEX(TWOPTPCT_COEFFS,1,4)+L3285*INDEX(TWOPTPCT_COEFFS,1,5)+AB3289*AB3291</f>
        <v>#N/A</v>
      </c>
      <c r="AH3286" s="223" t="e">
        <f ca="1">INDEX(FTA_COEFFS,1,1)+O3286*INDEX(FTA_COEFFS,1,2)+N3285*INDEX(FTA_COEFFS,1,3)+(Q3286+R3286)*INDEX(FTA_COEFFS,1,4)+(Q3285+R3285)*INDEX(FTA_COEFFS,1,5)+M3285*INDEX(FTA_COEFFS,1,6)+AC3289*AC3291</f>
        <v>#N/A</v>
      </c>
      <c r="AI3286" s="223" t="e">
        <f ca="1">INDEX(FTPCT_COEFFS,1,1)+P3286*INDEX(FTPCT_COEFFS,1,2)+F3286*INDEX(FTPCT_COEFFS,1,3)+G3285*INDEX(FTPCT_COEFFS,1,4)+AD3289*AD3291</f>
        <v>#N/A</v>
      </c>
      <c r="AJ3286" s="338" t="e">
        <f t="shared" ca="1" si="5673"/>
        <v>#N/A</v>
      </c>
      <c r="AK3286" s="55"/>
      <c r="AL3286" s="55"/>
      <c r="AM3286" s="55"/>
      <c r="AN3286" s="55"/>
      <c r="AO3286" s="55"/>
      <c r="AP3286" s="55"/>
      <c r="AQ3286" s="55"/>
      <c r="AR3286" s="55"/>
    </row>
    <row r="3287" spans="1:45" x14ac:dyDescent="0.3">
      <c r="A3287" s="54" t="e">
        <f ca="1">IF(D3285&gt;(D3286+(AVERAGE(V3285,W3285)-AVERAGE(V3286,W3286))/2)+2.5,C3285,IF(D3286&gt;(D3285+(AVERAGE(V3286,W3286)-AVERAGE(V3285,W3285))/2)+2.5,C3286,"Close"))</f>
        <v>#N/A</v>
      </c>
      <c r="B3287" s="64" t="e">
        <f ca="1">IF(D3286&gt;D3285,C3286,C3285)</f>
        <v>#N/A</v>
      </c>
      <c r="D3287" s="56"/>
      <c r="X3287" s="55"/>
      <c r="Y3287" s="55"/>
      <c r="Z3287" s="55"/>
      <c r="AA3287" s="55"/>
      <c r="AB3287" s="55"/>
      <c r="AC3287" s="337"/>
      <c r="AD3287" s="337"/>
      <c r="AE3287" s="337"/>
      <c r="AF3287" s="337"/>
      <c r="AG3287" s="337"/>
      <c r="AH3287" s="337"/>
      <c r="AI3287" s="337"/>
      <c r="AJ3287" s="337"/>
      <c r="AK3287" s="337"/>
      <c r="AL3287" s="337"/>
      <c r="AM3287" s="55"/>
      <c r="AN3287" s="55"/>
      <c r="AO3287" s="55"/>
      <c r="AP3287" s="55"/>
      <c r="AQ3287" s="55"/>
      <c r="AR3287" s="55"/>
      <c r="AS3287" s="55"/>
    </row>
    <row r="3288" spans="1:45" x14ac:dyDescent="0.3">
      <c r="X3288" s="54" t="s">
        <v>1305</v>
      </c>
      <c r="Y3288" s="54" t="s">
        <v>128</v>
      </c>
      <c r="Z3288" s="54" t="s">
        <v>157</v>
      </c>
      <c r="AA3288" s="54" t="s">
        <v>151</v>
      </c>
      <c r="AB3288" s="54" t="s">
        <v>1327</v>
      </c>
      <c r="AC3288" s="54" t="s">
        <v>129</v>
      </c>
      <c r="AD3288" s="54" t="s">
        <v>116</v>
      </c>
      <c r="AE3288" s="54"/>
      <c r="AF3288" s="54"/>
      <c r="AG3288" s="54"/>
      <c r="AH3288" s="54"/>
      <c r="AI3288" s="54"/>
      <c r="AJ3288" s="54"/>
      <c r="AK3288" s="54"/>
      <c r="AL3288" s="54"/>
      <c r="AM3288" s="54"/>
      <c r="AN3288" s="54"/>
      <c r="AO3288" s="54"/>
      <c r="AP3288" s="54"/>
      <c r="AQ3288" s="54"/>
      <c r="AR3288" s="54"/>
      <c r="AS3288" s="54"/>
    </row>
    <row r="3289" spans="1:45" x14ac:dyDescent="0.3">
      <c r="X3289" s="54"/>
      <c r="Y3289" s="54">
        <f t="shared" ref="Y3289:AD3289" si="5676">Y3282</f>
        <v>6.4436999999999998</v>
      </c>
      <c r="Z3289" s="54">
        <f t="shared" si="5676"/>
        <v>4.9371</v>
      </c>
      <c r="AA3289" s="54">
        <f t="shared" si="5676"/>
        <v>11.350300000000001</v>
      </c>
      <c r="AB3289" s="54">
        <f t="shared" si="5676"/>
        <v>7.1900000000000006E-2</v>
      </c>
      <c r="AC3289" s="54">
        <f t="shared" si="5676"/>
        <v>6.2766000000000002</v>
      </c>
      <c r="AD3289" s="54">
        <f t="shared" si="5676"/>
        <v>11.042999999999999</v>
      </c>
      <c r="AE3289" s="54"/>
      <c r="AF3289" s="336"/>
      <c r="AG3289" s="336"/>
      <c r="AH3289" s="336"/>
      <c r="AI3289" s="54"/>
      <c r="AJ3289" s="54"/>
      <c r="AK3289" s="54"/>
      <c r="AL3289" s="54"/>
      <c r="AM3289" s="54"/>
      <c r="AN3289" s="54"/>
      <c r="AO3289" s="54"/>
      <c r="AP3289" s="54"/>
      <c r="AQ3289" s="54"/>
      <c r="AR3289" s="54"/>
      <c r="AS3289" s="54"/>
    </row>
    <row r="3290" spans="1:45" x14ac:dyDescent="0.3">
      <c r="D3290" s="56"/>
      <c r="X3290" s="336"/>
      <c r="Y3290" s="336">
        <f t="shared" ca="1" si="5640"/>
        <v>0.6325670854248211</v>
      </c>
      <c r="Z3290" s="336">
        <f t="shared" ca="1" si="5640"/>
        <v>-0.7286926161891063</v>
      </c>
      <c r="AA3290" s="336">
        <f t="shared" ca="1" si="5640"/>
        <v>0.59738194197460237</v>
      </c>
      <c r="AB3290" s="336">
        <f t="shared" ca="1" si="5640"/>
        <v>-1.0080316069988553</v>
      </c>
      <c r="AC3290" s="336">
        <f t="shared" ca="1" si="5640"/>
        <v>-0.59264588293183307</v>
      </c>
      <c r="AD3290" s="336">
        <f t="shared" ca="1" si="5640"/>
        <v>-0.4406629768016832</v>
      </c>
      <c r="AE3290" s="336"/>
      <c r="AF3290" s="336"/>
      <c r="AG3290" s="336"/>
      <c r="AH3290" s="336"/>
      <c r="AI3290" s="54"/>
      <c r="AJ3290" s="54"/>
      <c r="AK3290" s="54"/>
      <c r="AL3290" s="336"/>
      <c r="AM3290" s="336"/>
      <c r="AN3290" s="336"/>
      <c r="AO3290" s="336"/>
      <c r="AP3290" s="54"/>
      <c r="AQ3290" s="336"/>
      <c r="AR3290" s="336"/>
      <c r="AS3290" s="336"/>
    </row>
    <row r="3291" spans="1:45" x14ac:dyDescent="0.3">
      <c r="C3291" s="54"/>
      <c r="D3291" s="56"/>
      <c r="Y3291" s="336">
        <f t="shared" ca="1" si="5640"/>
        <v>0.50253612643773038</v>
      </c>
      <c r="Z3291" s="336">
        <f t="shared" ca="1" si="5640"/>
        <v>-3.0259845263995867E-2</v>
      </c>
      <c r="AA3291" s="336">
        <f t="shared" ca="1" si="5640"/>
        <v>0.87267273110103227</v>
      </c>
      <c r="AB3291" s="336">
        <f t="shared" ca="1" si="5640"/>
        <v>-0.4334239526631154</v>
      </c>
      <c r="AC3291" s="336">
        <f t="shared" ca="1" si="5640"/>
        <v>-1.0512666783320368</v>
      </c>
      <c r="AD3291" s="336">
        <f t="shared" ca="1" si="5640"/>
        <v>0.57331729695076494</v>
      </c>
      <c r="AE3291" s="55"/>
      <c r="AF3291" s="55"/>
      <c r="AG3291" s="55"/>
      <c r="AH3291" s="55"/>
      <c r="AI3291" s="55"/>
      <c r="AJ3291" s="55"/>
      <c r="AK3291" s="55"/>
      <c r="AL3291" s="55"/>
      <c r="AM3291" s="55"/>
      <c r="AN3291" s="55"/>
      <c r="AO3291" s="55"/>
      <c r="AP3291" s="55"/>
      <c r="AQ3291" s="55"/>
      <c r="AR3291" s="55"/>
      <c r="AS3291" s="55"/>
    </row>
    <row r="3292" spans="1:45" x14ac:dyDescent="0.3">
      <c r="B3292" s="54" t="s">
        <v>172</v>
      </c>
      <c r="C3292" s="53">
        <f>C3285</f>
        <v>0</v>
      </c>
      <c r="D3292" s="56" t="e">
        <f t="shared" ref="D3292:D3293" ca="1" si="5677">AJ3292</f>
        <v>#N/A</v>
      </c>
      <c r="E3292" s="52" t="e">
        <f t="shared" ref="E3292:W3292" si="5678">E3285</f>
        <v>#N/A</v>
      </c>
      <c r="F3292" s="52" t="e">
        <f t="shared" si="5678"/>
        <v>#N/A</v>
      </c>
      <c r="G3292" s="52" t="e">
        <f t="shared" si="5678"/>
        <v>#N/A</v>
      </c>
      <c r="H3292" s="52" t="e">
        <f t="shared" si="5678"/>
        <v>#N/A</v>
      </c>
      <c r="I3292" s="52" t="e">
        <f t="shared" si="5678"/>
        <v>#N/A</v>
      </c>
      <c r="J3292" s="52" t="e">
        <f t="shared" si="5678"/>
        <v>#N/A</v>
      </c>
      <c r="K3292" s="52" t="e">
        <f t="shared" si="5678"/>
        <v>#N/A</v>
      </c>
      <c r="L3292" s="52" t="e">
        <f t="shared" si="5678"/>
        <v>#N/A</v>
      </c>
      <c r="M3292" s="52" t="e">
        <f t="shared" si="5678"/>
        <v>#N/A</v>
      </c>
      <c r="N3292" s="52" t="e">
        <f t="shared" si="5678"/>
        <v>#N/A</v>
      </c>
      <c r="O3292" s="52" t="e">
        <f t="shared" si="5678"/>
        <v>#N/A</v>
      </c>
      <c r="P3292" s="52" t="e">
        <f t="shared" si="5678"/>
        <v>#N/A</v>
      </c>
      <c r="Q3292" s="52" t="e">
        <f t="shared" si="5678"/>
        <v>#N/A</v>
      </c>
      <c r="R3292" s="52" t="e">
        <f t="shared" si="5678"/>
        <v>#N/A</v>
      </c>
      <c r="S3292" s="52" t="e">
        <f t="shared" si="5678"/>
        <v>#N/A</v>
      </c>
      <c r="T3292" s="52" t="e">
        <f t="shared" si="5678"/>
        <v>#N/A</v>
      </c>
      <c r="U3292" s="52" t="e">
        <f t="shared" si="5678"/>
        <v>#N/A</v>
      </c>
      <c r="V3292" s="52" t="e">
        <f t="shared" si="5678"/>
        <v>#N/A</v>
      </c>
      <c r="W3292" s="52" t="e">
        <f t="shared" si="5678"/>
        <v>#N/A</v>
      </c>
      <c r="X3292" s="55" t="e">
        <f t="shared" ref="X3292:X3293" si="5679">(H3292-(O3292*P3292)/100-3*(J3292*K3292)/100)/2</f>
        <v>#N/A</v>
      </c>
      <c r="Y3292" s="55" t="e">
        <f t="shared" ref="Y3292:Y3293" si="5680">SUM(X3292,(J3292*K3292/100))/(F3292/100)</f>
        <v>#N/A</v>
      </c>
      <c r="Z3292" s="55" t="e">
        <f t="shared" ref="Z3292" si="5681">U3292*0.5+U3293*0.5</f>
        <v>#N/A</v>
      </c>
      <c r="AA3292" s="55" t="e">
        <f t="shared" ref="AA3292:AA3293" si="5682">J3292/Y3292</f>
        <v>#N/A</v>
      </c>
      <c r="AB3292" s="336" t="e">
        <f t="shared" ref="AB3292:AB3293" si="5683">X3292/(Y3292-J3292)</f>
        <v>#N/A</v>
      </c>
      <c r="AC3292" s="223" t="e">
        <f ca="1">INDEX(FGA_COEFFS,1,1)+Z3292*INDEX(FGA_COEFFS,1,2)+Y3292*INDEX(FGA_COEFFS,1,3)+R3292*INDEX(FGA_COEFFS,1,4)+Q3293*INDEX(FGA_COEFFS,1,5)+S3292*INDEX(FGA_COEFFS,1,6)+T3293*INDEX(FGA_COEFFS,1,7)+M3293*INDEX(FGA_COEFFS,1,8)+Y3296*Y3297</f>
        <v>#N/A</v>
      </c>
      <c r="AD3292" s="223" t="e">
        <f ca="1">INDEX(THREEPTA_COEFFS,1,1)+AC3292*INDEX(THREEPTA_COEFFS,1,2)+J3292*INDEX(THREEPTA_COEFFS,1,3)+AA3292*INDEX(THREEPTA_COEFFS,1,4)+K3292*INDEX(THREEPTA_COEFFS,1,5)+L3293*INDEX(THREEPTA_COEFFS,1,6)+Z3296*Z3297</f>
        <v>#N/A</v>
      </c>
      <c r="AE3292" s="223" t="e">
        <f ca="1">INDEX(THREEPTPCT_COEFFS,1,1)+K3292*INDEX(THREEPTPCT_COEFFS,1,2)+L3293*INDEX(THREEPTPCT_COEFFS,1,3)+AA3296*AA3297</f>
        <v>#N/A</v>
      </c>
      <c r="AF3292" s="55" t="e">
        <f t="shared" ref="AF3292:AF3293" ca="1" si="5684">AC3292-AD3292</f>
        <v>#N/A</v>
      </c>
      <c r="AG3292" s="223" t="e">
        <f ca="1">INDEX(TWOPTPCT_COEFFS,1,1)+AB3292*INDEX(TWOPTPCT_COEFFS,1,2)+I3293*INDEX(TWOPTPCT_COEFFS,1,3)+G3293*INDEX(TWOPTPCT_COEFFS,1,4)+L3293*INDEX(TWOPTPCT_COEFFS,1,5)+AB3296*AB3297</f>
        <v>#N/A</v>
      </c>
      <c r="AH3292" s="223" t="e">
        <f ca="1">INDEX(FTA_COEFFS,1,1)+O3292*INDEX(FTA_COEFFS,1,2)+N3293*INDEX(FTA_COEFFS,1,3)+(Q3292+R3292)*INDEX(FTA_COEFFS,1,4)+(Q3293+R3293)*INDEX(FTA_COEFFS,1,5)+M3293*INDEX(FTA_COEFFS,1,6)+AC3296*AC3297</f>
        <v>#N/A</v>
      </c>
      <c r="AI3292" s="223" t="e">
        <f ca="1">INDEX(FTPCT_COEFFS,1,1)+P3292*INDEX(FTPCT_COEFFS,1,2)+F3292*INDEX(FTPCT_COEFFS,1,3)+G3293*INDEX(FTPCT_COEFFS,1,4)+AD3296*AD3297</f>
        <v>#N/A</v>
      </c>
      <c r="AJ3292" s="338" t="e">
        <f t="shared" ref="AJ3292:AJ3293" ca="1" si="5685">AD3292*AE3292/100+AF3292*AG3292+AH3292*AI3292/100</f>
        <v>#N/A</v>
      </c>
      <c r="AK3292" s="55"/>
      <c r="AL3292" s="55"/>
      <c r="AM3292" s="55"/>
      <c r="AN3292" s="55"/>
      <c r="AO3292" s="55"/>
      <c r="AP3292" s="55"/>
      <c r="AQ3292" s="55"/>
      <c r="AR3292" s="55"/>
    </row>
    <row r="3293" spans="1:45" x14ac:dyDescent="0.3">
      <c r="B3293" s="54" t="s">
        <v>175</v>
      </c>
      <c r="C3293" s="54">
        <f>C3286</f>
        <v>0</v>
      </c>
      <c r="D3293" s="56" t="e">
        <f t="shared" ca="1" si="5677"/>
        <v>#N/A</v>
      </c>
      <c r="E3293" s="52" t="e">
        <f t="shared" ref="E3293:W3293" si="5686">E3286</f>
        <v>#N/A</v>
      </c>
      <c r="F3293" s="52" t="e">
        <f t="shared" si="5686"/>
        <v>#N/A</v>
      </c>
      <c r="G3293" s="52" t="e">
        <f t="shared" si="5686"/>
        <v>#N/A</v>
      </c>
      <c r="H3293" s="52" t="e">
        <f t="shared" si="5686"/>
        <v>#N/A</v>
      </c>
      <c r="I3293" s="52" t="e">
        <f t="shared" si="5686"/>
        <v>#N/A</v>
      </c>
      <c r="J3293" s="52" t="e">
        <f t="shared" si="5686"/>
        <v>#N/A</v>
      </c>
      <c r="K3293" s="52" t="e">
        <f t="shared" si="5686"/>
        <v>#N/A</v>
      </c>
      <c r="L3293" s="52" t="e">
        <f t="shared" si="5686"/>
        <v>#N/A</v>
      </c>
      <c r="M3293" s="52" t="e">
        <f t="shared" si="5686"/>
        <v>#N/A</v>
      </c>
      <c r="N3293" s="52" t="e">
        <f t="shared" si="5686"/>
        <v>#N/A</v>
      </c>
      <c r="O3293" s="52" t="e">
        <f t="shared" si="5686"/>
        <v>#N/A</v>
      </c>
      <c r="P3293" s="52" t="e">
        <f t="shared" si="5686"/>
        <v>#N/A</v>
      </c>
      <c r="Q3293" s="52" t="e">
        <f t="shared" si="5686"/>
        <v>#N/A</v>
      </c>
      <c r="R3293" s="52" t="e">
        <f t="shared" si="5686"/>
        <v>#N/A</v>
      </c>
      <c r="S3293" s="52" t="e">
        <f t="shared" si="5686"/>
        <v>#N/A</v>
      </c>
      <c r="T3293" s="52" t="e">
        <f t="shared" si="5686"/>
        <v>#N/A</v>
      </c>
      <c r="U3293" s="52" t="e">
        <f t="shared" si="5686"/>
        <v>#N/A</v>
      </c>
      <c r="V3293" s="52" t="e">
        <f t="shared" si="5686"/>
        <v>#N/A</v>
      </c>
      <c r="W3293" s="52" t="e">
        <f t="shared" si="5686"/>
        <v>#N/A</v>
      </c>
      <c r="X3293" s="55" t="e">
        <f t="shared" si="5679"/>
        <v>#N/A</v>
      </c>
      <c r="Y3293" s="55" t="e">
        <f t="shared" si="5680"/>
        <v>#N/A</v>
      </c>
      <c r="Z3293" s="55" t="e">
        <f t="shared" ref="Z3293" si="5687">Z3292</f>
        <v>#N/A</v>
      </c>
      <c r="AA3293" s="55" t="e">
        <f t="shared" si="5682"/>
        <v>#N/A</v>
      </c>
      <c r="AB3293" s="336" t="e">
        <f t="shared" si="5683"/>
        <v>#N/A</v>
      </c>
      <c r="AC3293" s="223" t="e">
        <f ca="1">INDEX(FGA_COEFFS,1,1)+Z3293*INDEX(FGA_COEFFS,1,2)+Y3293*INDEX(FGA_COEFFS,1,3)+R3293*INDEX(FGA_COEFFS,1,4)+Q3292*INDEX(FGA_COEFFS,1,5)+S3293*INDEX(FGA_COEFFS,1,6)+T3292*INDEX(FGA_COEFFS,1,7)+M3292*INDEX(FGA_COEFFS,1,8)+Y3296*Y3298</f>
        <v>#N/A</v>
      </c>
      <c r="AD3293" s="223" t="e">
        <f ca="1">INDEX(THREEPTA_COEFFS,1,1)+AC3293*INDEX(THREEPTA_COEFFS,1,2)+J3293*INDEX(THREEPTA_COEFFS,1,3)+AA3293*INDEX(THREEPTA_COEFFS,1,4)+K3293*INDEX(THREEPTA_COEFFS,1,5)+L3292*INDEX(THREEPTA_COEFFS,1,6)+Z3296*Z3298</f>
        <v>#N/A</v>
      </c>
      <c r="AE3293" s="223" t="e">
        <f ca="1">INDEX(THREEPTPCT_COEFFS,1,1)+K3293*INDEX(THREEPTPCT_COEFFS,1,2)+L3292*INDEX(THREEPTPCT_COEFFS,1,3)+AA3296*AA3298</f>
        <v>#N/A</v>
      </c>
      <c r="AF3293" s="55" t="e">
        <f t="shared" ca="1" si="5684"/>
        <v>#N/A</v>
      </c>
      <c r="AG3293" s="223" t="e">
        <f ca="1">INDEX(TWOPTPCT_COEFFS,1,1)+AB3293*INDEX(TWOPTPCT_COEFFS,1,2)+I3292*INDEX(TWOPTPCT_COEFFS,1,3)+G3292*INDEX(TWOPTPCT_COEFFS,1,4)+L3292*INDEX(TWOPTPCT_COEFFS,1,5)+AB3296*AB3298</f>
        <v>#N/A</v>
      </c>
      <c r="AH3293" s="223" t="e">
        <f ca="1">INDEX(FTA_COEFFS,1,1)+O3293*INDEX(FTA_COEFFS,1,2)+N3292*INDEX(FTA_COEFFS,1,3)+(Q3293+R3293)*INDEX(FTA_COEFFS,1,4)+(Q3292+R3292)*INDEX(FTA_COEFFS,1,5)+M3292*INDEX(FTA_COEFFS,1,6)+AC3296*AC3298</f>
        <v>#N/A</v>
      </c>
      <c r="AI3293" s="223" t="e">
        <f ca="1">INDEX(FTPCT_COEFFS,1,1)+P3293*INDEX(FTPCT_COEFFS,1,2)+F3293*INDEX(FTPCT_COEFFS,1,3)+G3292*INDEX(FTPCT_COEFFS,1,4)+AD3296*AD3298</f>
        <v>#N/A</v>
      </c>
      <c r="AJ3293" s="338" t="e">
        <f t="shared" ca="1" si="5685"/>
        <v>#N/A</v>
      </c>
      <c r="AK3293" s="55"/>
      <c r="AL3293" s="55"/>
      <c r="AM3293" s="55"/>
      <c r="AN3293" s="55"/>
      <c r="AO3293" s="55"/>
      <c r="AP3293" s="55"/>
      <c r="AQ3293" s="55"/>
      <c r="AR3293" s="55"/>
    </row>
    <row r="3294" spans="1:45" x14ac:dyDescent="0.3">
      <c r="A3294" s="54" t="e">
        <f ca="1">IF(D3292&gt;(D3293+(AVERAGE(V3292,W3292)-AVERAGE(V3293,W3293))/2)+2.5,C3292,IF(D3293&gt;(D3292+(AVERAGE(V3293,W3293)-AVERAGE(V3292,W3292))/2)+2.5,C3293,"Close"))</f>
        <v>#N/A</v>
      </c>
      <c r="B3294" s="64" t="e">
        <f ca="1">IF(D3293&gt;D3292,C3293,C3292)</f>
        <v>#N/A</v>
      </c>
      <c r="D3294" s="56"/>
      <c r="X3294" s="55"/>
      <c r="Y3294" s="55"/>
      <c r="Z3294" s="55"/>
      <c r="AA3294" s="55"/>
      <c r="AB3294" s="55"/>
      <c r="AC3294" s="337"/>
      <c r="AD3294" s="337"/>
      <c r="AE3294" s="337"/>
      <c r="AF3294" s="337"/>
      <c r="AG3294" s="337"/>
      <c r="AH3294" s="337"/>
      <c r="AI3294" s="337"/>
      <c r="AJ3294" s="337"/>
      <c r="AK3294" s="337"/>
      <c r="AL3294" s="337"/>
      <c r="AM3294" s="55"/>
      <c r="AN3294" s="55"/>
      <c r="AO3294" s="55"/>
      <c r="AP3294" s="55"/>
      <c r="AQ3294" s="55"/>
      <c r="AR3294" s="55"/>
      <c r="AS3294" s="55"/>
    </row>
    <row r="3295" spans="1:45" x14ac:dyDescent="0.3">
      <c r="X3295" s="54" t="s">
        <v>1305</v>
      </c>
      <c r="Y3295" s="54" t="s">
        <v>128</v>
      </c>
      <c r="Z3295" s="54" t="s">
        <v>157</v>
      </c>
      <c r="AA3295" s="54" t="s">
        <v>151</v>
      </c>
      <c r="AB3295" s="54" t="s">
        <v>1327</v>
      </c>
      <c r="AC3295" s="54" t="s">
        <v>129</v>
      </c>
      <c r="AD3295" s="54" t="s">
        <v>116</v>
      </c>
      <c r="AE3295" s="54"/>
      <c r="AF3295" s="54"/>
      <c r="AG3295" s="54"/>
      <c r="AH3295" s="54"/>
      <c r="AI3295" s="54"/>
      <c r="AJ3295" s="54"/>
      <c r="AK3295" s="54"/>
      <c r="AL3295" s="54"/>
      <c r="AM3295" s="54"/>
      <c r="AN3295" s="54"/>
      <c r="AO3295" s="54"/>
      <c r="AP3295" s="54"/>
      <c r="AQ3295" s="54"/>
      <c r="AR3295" s="54"/>
      <c r="AS3295" s="54"/>
    </row>
    <row r="3296" spans="1:45" x14ac:dyDescent="0.3">
      <c r="X3296" s="54"/>
      <c r="Y3296" s="54">
        <f t="shared" ref="Y3296:AD3296" si="5688">Y3289</f>
        <v>6.4436999999999998</v>
      </c>
      <c r="Z3296" s="54">
        <f t="shared" si="5688"/>
        <v>4.9371</v>
      </c>
      <c r="AA3296" s="54">
        <f t="shared" si="5688"/>
        <v>11.350300000000001</v>
      </c>
      <c r="AB3296" s="54">
        <f t="shared" si="5688"/>
        <v>7.1900000000000006E-2</v>
      </c>
      <c r="AC3296" s="54">
        <f t="shared" si="5688"/>
        <v>6.2766000000000002</v>
      </c>
      <c r="AD3296" s="54">
        <f t="shared" si="5688"/>
        <v>11.042999999999999</v>
      </c>
      <c r="AE3296" s="54"/>
      <c r="AF3296" s="336"/>
      <c r="AG3296" s="336"/>
      <c r="AH3296" s="336"/>
      <c r="AI3296" s="54"/>
      <c r="AJ3296" s="54"/>
      <c r="AK3296" s="54"/>
      <c r="AL3296" s="54"/>
      <c r="AM3296" s="54"/>
      <c r="AN3296" s="54"/>
      <c r="AO3296" s="54"/>
      <c r="AP3296" s="54"/>
      <c r="AQ3296" s="54"/>
      <c r="AR3296" s="54"/>
      <c r="AS3296" s="54"/>
    </row>
    <row r="3297" spans="1:45" x14ac:dyDescent="0.3">
      <c r="D3297" s="56"/>
      <c r="X3297" s="336"/>
      <c r="Y3297" s="336">
        <f t="shared" ca="1" si="5640"/>
        <v>1.1457056727423275E-2</v>
      </c>
      <c r="Z3297" s="336">
        <f t="shared" ca="1" si="5640"/>
        <v>-0.61152320759637069</v>
      </c>
      <c r="AA3297" s="336">
        <f t="shared" ca="1" si="5640"/>
        <v>-0.42744830390331423</v>
      </c>
      <c r="AB3297" s="336">
        <f t="shared" ca="1" si="5640"/>
        <v>-0.32780982618747673</v>
      </c>
      <c r="AC3297" s="336">
        <f t="shared" ca="1" si="5640"/>
        <v>-1.1025344303032107</v>
      </c>
      <c r="AD3297" s="336">
        <f t="shared" ca="1" si="5640"/>
        <v>0.59000543666497585</v>
      </c>
      <c r="AE3297" s="336"/>
      <c r="AF3297" s="336"/>
      <c r="AG3297" s="336"/>
      <c r="AH3297" s="336"/>
      <c r="AI3297" s="54"/>
      <c r="AJ3297" s="54"/>
      <c r="AK3297" s="54"/>
      <c r="AL3297" s="336"/>
      <c r="AM3297" s="336"/>
      <c r="AN3297" s="336"/>
      <c r="AO3297" s="336"/>
      <c r="AP3297" s="54"/>
      <c r="AQ3297" s="336"/>
      <c r="AR3297" s="336"/>
      <c r="AS3297" s="336"/>
    </row>
    <row r="3298" spans="1:45" x14ac:dyDescent="0.3">
      <c r="C3298" s="54"/>
      <c r="D3298" s="56"/>
      <c r="Y3298" s="336">
        <f t="shared" ca="1" si="5640"/>
        <v>0.11484858020428218</v>
      </c>
      <c r="Z3298" s="336">
        <f t="shared" ca="1" si="5640"/>
        <v>-0.12958537608088538</v>
      </c>
      <c r="AA3298" s="336">
        <f t="shared" ca="1" si="5640"/>
        <v>-9.0571508727190584E-3</v>
      </c>
      <c r="AB3298" s="336">
        <f t="shared" ca="1" si="5640"/>
        <v>-1.0204841738317991E-3</v>
      </c>
      <c r="AC3298" s="336">
        <f t="shared" ca="1" si="5640"/>
        <v>-0.7337504104439434</v>
      </c>
      <c r="AD3298" s="336">
        <f t="shared" ca="1" si="5640"/>
        <v>-9.168118929356725E-2</v>
      </c>
      <c r="AE3298" s="55"/>
      <c r="AF3298" s="55"/>
      <c r="AG3298" s="55"/>
      <c r="AH3298" s="55"/>
      <c r="AI3298" s="55"/>
      <c r="AJ3298" s="55"/>
      <c r="AK3298" s="55"/>
      <c r="AL3298" s="55"/>
      <c r="AM3298" s="55"/>
      <c r="AN3298" s="55"/>
      <c r="AO3298" s="55"/>
      <c r="AP3298" s="55"/>
      <c r="AQ3298" s="55"/>
      <c r="AR3298" s="55"/>
      <c r="AS3298" s="55"/>
    </row>
    <row r="3299" spans="1:45" x14ac:dyDescent="0.3">
      <c r="B3299" s="54" t="s">
        <v>172</v>
      </c>
      <c r="C3299" s="53">
        <f>C3292</f>
        <v>0</v>
      </c>
      <c r="D3299" s="56" t="e">
        <f t="shared" ref="D3299:D3300" ca="1" si="5689">AJ3299</f>
        <v>#N/A</v>
      </c>
      <c r="E3299" s="52" t="e">
        <f t="shared" ref="E3299:W3299" si="5690">E3292</f>
        <v>#N/A</v>
      </c>
      <c r="F3299" s="52" t="e">
        <f t="shared" si="5690"/>
        <v>#N/A</v>
      </c>
      <c r="G3299" s="52" t="e">
        <f t="shared" si="5690"/>
        <v>#N/A</v>
      </c>
      <c r="H3299" s="52" t="e">
        <f t="shared" si="5690"/>
        <v>#N/A</v>
      </c>
      <c r="I3299" s="52" t="e">
        <f t="shared" si="5690"/>
        <v>#N/A</v>
      </c>
      <c r="J3299" s="52" t="e">
        <f t="shared" si="5690"/>
        <v>#N/A</v>
      </c>
      <c r="K3299" s="52" t="e">
        <f t="shared" si="5690"/>
        <v>#N/A</v>
      </c>
      <c r="L3299" s="52" t="e">
        <f t="shared" si="5690"/>
        <v>#N/A</v>
      </c>
      <c r="M3299" s="52" t="e">
        <f t="shared" si="5690"/>
        <v>#N/A</v>
      </c>
      <c r="N3299" s="52" t="e">
        <f t="shared" si="5690"/>
        <v>#N/A</v>
      </c>
      <c r="O3299" s="52" t="e">
        <f t="shared" si="5690"/>
        <v>#N/A</v>
      </c>
      <c r="P3299" s="52" t="e">
        <f t="shared" si="5690"/>
        <v>#N/A</v>
      </c>
      <c r="Q3299" s="52" t="e">
        <f t="shared" si="5690"/>
        <v>#N/A</v>
      </c>
      <c r="R3299" s="52" t="e">
        <f t="shared" si="5690"/>
        <v>#N/A</v>
      </c>
      <c r="S3299" s="52" t="e">
        <f t="shared" si="5690"/>
        <v>#N/A</v>
      </c>
      <c r="T3299" s="52" t="e">
        <f t="shared" si="5690"/>
        <v>#N/A</v>
      </c>
      <c r="U3299" s="52" t="e">
        <f t="shared" si="5690"/>
        <v>#N/A</v>
      </c>
      <c r="V3299" s="52" t="e">
        <f t="shared" si="5690"/>
        <v>#N/A</v>
      </c>
      <c r="W3299" s="52" t="e">
        <f t="shared" si="5690"/>
        <v>#N/A</v>
      </c>
      <c r="X3299" s="55" t="e">
        <f t="shared" ref="X3299:X3300" si="5691">(H3299-(O3299*P3299)/100-3*(J3299*K3299)/100)/2</f>
        <v>#N/A</v>
      </c>
      <c r="Y3299" s="55" t="e">
        <f t="shared" ref="Y3299:Y3300" si="5692">SUM(X3299,(J3299*K3299/100))/(F3299/100)</f>
        <v>#N/A</v>
      </c>
      <c r="Z3299" s="55" t="e">
        <f t="shared" ref="Z3299" si="5693">U3299*0.5+U3300*0.5</f>
        <v>#N/A</v>
      </c>
      <c r="AA3299" s="55" t="e">
        <f t="shared" ref="AA3299:AA3300" si="5694">J3299/Y3299</f>
        <v>#N/A</v>
      </c>
      <c r="AB3299" s="336" t="e">
        <f t="shared" ref="AB3299:AB3300" si="5695">X3299/(Y3299-J3299)</f>
        <v>#N/A</v>
      </c>
      <c r="AC3299" s="223" t="e">
        <f ca="1">INDEX(FGA_COEFFS,1,1)+Z3299*INDEX(FGA_COEFFS,1,2)+Y3299*INDEX(FGA_COEFFS,1,3)+R3299*INDEX(FGA_COEFFS,1,4)+Q3300*INDEX(FGA_COEFFS,1,5)+S3299*INDEX(FGA_COEFFS,1,6)+T3300*INDEX(FGA_COEFFS,1,7)+M3300*INDEX(FGA_COEFFS,1,8)+Y3303*Y3304</f>
        <v>#N/A</v>
      </c>
      <c r="AD3299" s="223" t="e">
        <f ca="1">INDEX(THREEPTA_COEFFS,1,1)+AC3299*INDEX(THREEPTA_COEFFS,1,2)+J3299*INDEX(THREEPTA_COEFFS,1,3)+AA3299*INDEX(THREEPTA_COEFFS,1,4)+K3299*INDEX(THREEPTA_COEFFS,1,5)+L3300*INDEX(THREEPTA_COEFFS,1,6)+Z3303*Z3304</f>
        <v>#N/A</v>
      </c>
      <c r="AE3299" s="223" t="e">
        <f ca="1">INDEX(THREEPTPCT_COEFFS,1,1)+K3299*INDEX(THREEPTPCT_COEFFS,1,2)+L3300*INDEX(THREEPTPCT_COEFFS,1,3)+AA3303*AA3304</f>
        <v>#N/A</v>
      </c>
      <c r="AF3299" s="55" t="e">
        <f t="shared" ref="AF3299:AF3300" ca="1" si="5696">AC3299-AD3299</f>
        <v>#N/A</v>
      </c>
      <c r="AG3299" s="223" t="e">
        <f ca="1">INDEX(TWOPTPCT_COEFFS,1,1)+AB3299*INDEX(TWOPTPCT_COEFFS,1,2)+I3300*INDEX(TWOPTPCT_COEFFS,1,3)+G3300*INDEX(TWOPTPCT_COEFFS,1,4)+L3300*INDEX(TWOPTPCT_COEFFS,1,5)+AB3303*AB3304</f>
        <v>#N/A</v>
      </c>
      <c r="AH3299" s="223" t="e">
        <f ca="1">INDEX(FTA_COEFFS,1,1)+O3299*INDEX(FTA_COEFFS,1,2)+N3300*INDEX(FTA_COEFFS,1,3)+(Q3299+R3299)*INDEX(FTA_COEFFS,1,4)+(Q3300+R3300)*INDEX(FTA_COEFFS,1,5)+M3300*INDEX(FTA_COEFFS,1,6)+AC3303*AC3304</f>
        <v>#N/A</v>
      </c>
      <c r="AI3299" s="223" t="e">
        <f ca="1">INDEX(FTPCT_COEFFS,1,1)+P3299*INDEX(FTPCT_COEFFS,1,2)+F3299*INDEX(FTPCT_COEFFS,1,3)+G3300*INDEX(FTPCT_COEFFS,1,4)+AD3303*AD3304</f>
        <v>#N/A</v>
      </c>
      <c r="AJ3299" s="338" t="e">
        <f t="shared" ref="AJ3299:AJ3300" ca="1" si="5697">AD3299*AE3299/100+AF3299*AG3299+AH3299*AI3299/100</f>
        <v>#N/A</v>
      </c>
      <c r="AK3299" s="55"/>
      <c r="AL3299" s="55"/>
      <c r="AM3299" s="55"/>
      <c r="AN3299" s="55"/>
      <c r="AO3299" s="55"/>
      <c r="AP3299" s="55"/>
      <c r="AQ3299" s="55"/>
      <c r="AR3299" s="55"/>
    </row>
    <row r="3300" spans="1:45" x14ac:dyDescent="0.3">
      <c r="B3300" s="54" t="s">
        <v>175</v>
      </c>
      <c r="C3300" s="54">
        <f>C3293</f>
        <v>0</v>
      </c>
      <c r="D3300" s="56" t="e">
        <f t="shared" ca="1" si="5689"/>
        <v>#N/A</v>
      </c>
      <c r="E3300" s="52" t="e">
        <f t="shared" ref="E3300:W3300" si="5698">E3293</f>
        <v>#N/A</v>
      </c>
      <c r="F3300" s="52" t="e">
        <f t="shared" si="5698"/>
        <v>#N/A</v>
      </c>
      <c r="G3300" s="52" t="e">
        <f t="shared" si="5698"/>
        <v>#N/A</v>
      </c>
      <c r="H3300" s="52" t="e">
        <f t="shared" si="5698"/>
        <v>#N/A</v>
      </c>
      <c r="I3300" s="52" t="e">
        <f t="shared" si="5698"/>
        <v>#N/A</v>
      </c>
      <c r="J3300" s="52" t="e">
        <f t="shared" si="5698"/>
        <v>#N/A</v>
      </c>
      <c r="K3300" s="52" t="e">
        <f t="shared" si="5698"/>
        <v>#N/A</v>
      </c>
      <c r="L3300" s="52" t="e">
        <f t="shared" si="5698"/>
        <v>#N/A</v>
      </c>
      <c r="M3300" s="52" t="e">
        <f t="shared" si="5698"/>
        <v>#N/A</v>
      </c>
      <c r="N3300" s="52" t="e">
        <f t="shared" si="5698"/>
        <v>#N/A</v>
      </c>
      <c r="O3300" s="52" t="e">
        <f t="shared" si="5698"/>
        <v>#N/A</v>
      </c>
      <c r="P3300" s="52" t="e">
        <f t="shared" si="5698"/>
        <v>#N/A</v>
      </c>
      <c r="Q3300" s="52" t="e">
        <f t="shared" si="5698"/>
        <v>#N/A</v>
      </c>
      <c r="R3300" s="52" t="e">
        <f t="shared" si="5698"/>
        <v>#N/A</v>
      </c>
      <c r="S3300" s="52" t="e">
        <f t="shared" si="5698"/>
        <v>#N/A</v>
      </c>
      <c r="T3300" s="52" t="e">
        <f t="shared" si="5698"/>
        <v>#N/A</v>
      </c>
      <c r="U3300" s="52" t="e">
        <f t="shared" si="5698"/>
        <v>#N/A</v>
      </c>
      <c r="V3300" s="52" t="e">
        <f t="shared" si="5698"/>
        <v>#N/A</v>
      </c>
      <c r="W3300" s="52" t="e">
        <f t="shared" si="5698"/>
        <v>#N/A</v>
      </c>
      <c r="X3300" s="55" t="e">
        <f t="shared" si="5691"/>
        <v>#N/A</v>
      </c>
      <c r="Y3300" s="55" t="e">
        <f t="shared" si="5692"/>
        <v>#N/A</v>
      </c>
      <c r="Z3300" s="55" t="e">
        <f t="shared" ref="Z3300" si="5699">Z3299</f>
        <v>#N/A</v>
      </c>
      <c r="AA3300" s="55" t="e">
        <f t="shared" si="5694"/>
        <v>#N/A</v>
      </c>
      <c r="AB3300" s="336" t="e">
        <f t="shared" si="5695"/>
        <v>#N/A</v>
      </c>
      <c r="AC3300" s="223" t="e">
        <f ca="1">INDEX(FGA_COEFFS,1,1)+Z3300*INDEX(FGA_COEFFS,1,2)+Y3300*INDEX(FGA_COEFFS,1,3)+R3300*INDEX(FGA_COEFFS,1,4)+Q3299*INDEX(FGA_COEFFS,1,5)+S3300*INDEX(FGA_COEFFS,1,6)+T3299*INDEX(FGA_COEFFS,1,7)+M3299*INDEX(FGA_COEFFS,1,8)+Y3303*Y3305</f>
        <v>#N/A</v>
      </c>
      <c r="AD3300" s="223" t="e">
        <f ca="1">INDEX(THREEPTA_COEFFS,1,1)+AC3300*INDEX(THREEPTA_COEFFS,1,2)+J3300*INDEX(THREEPTA_COEFFS,1,3)+AA3300*INDEX(THREEPTA_COEFFS,1,4)+K3300*INDEX(THREEPTA_COEFFS,1,5)+L3299*INDEX(THREEPTA_COEFFS,1,6)+Z3303*Z3305</f>
        <v>#N/A</v>
      </c>
      <c r="AE3300" s="223" t="e">
        <f ca="1">INDEX(THREEPTPCT_COEFFS,1,1)+K3300*INDEX(THREEPTPCT_COEFFS,1,2)+L3299*INDEX(THREEPTPCT_COEFFS,1,3)+AA3303*AA3305</f>
        <v>#N/A</v>
      </c>
      <c r="AF3300" s="55" t="e">
        <f t="shared" ca="1" si="5696"/>
        <v>#N/A</v>
      </c>
      <c r="AG3300" s="223" t="e">
        <f ca="1">INDEX(TWOPTPCT_COEFFS,1,1)+AB3300*INDEX(TWOPTPCT_COEFFS,1,2)+I3299*INDEX(TWOPTPCT_COEFFS,1,3)+G3299*INDEX(TWOPTPCT_COEFFS,1,4)+L3299*INDEX(TWOPTPCT_COEFFS,1,5)+AB3303*AB3305</f>
        <v>#N/A</v>
      </c>
      <c r="AH3300" s="223" t="e">
        <f ca="1">INDEX(FTA_COEFFS,1,1)+O3300*INDEX(FTA_COEFFS,1,2)+N3299*INDEX(FTA_COEFFS,1,3)+(Q3300+R3300)*INDEX(FTA_COEFFS,1,4)+(Q3299+R3299)*INDEX(FTA_COEFFS,1,5)+M3299*INDEX(FTA_COEFFS,1,6)+AC3303*AC3305</f>
        <v>#N/A</v>
      </c>
      <c r="AI3300" s="223" t="e">
        <f ca="1">INDEX(FTPCT_COEFFS,1,1)+P3300*INDEX(FTPCT_COEFFS,1,2)+F3300*INDEX(FTPCT_COEFFS,1,3)+G3299*INDEX(FTPCT_COEFFS,1,4)+AD3303*AD3305</f>
        <v>#N/A</v>
      </c>
      <c r="AJ3300" s="338" t="e">
        <f t="shared" ca="1" si="5697"/>
        <v>#N/A</v>
      </c>
      <c r="AK3300" s="55"/>
      <c r="AL3300" s="55"/>
      <c r="AM3300" s="55"/>
      <c r="AN3300" s="55"/>
      <c r="AO3300" s="55"/>
      <c r="AP3300" s="55"/>
      <c r="AQ3300" s="55"/>
      <c r="AR3300" s="55"/>
    </row>
    <row r="3301" spans="1:45" x14ac:dyDescent="0.3">
      <c r="A3301" s="54" t="e">
        <f ca="1">IF(D3299&gt;(D3300+(AVERAGE(V3299,W3299)-AVERAGE(V3300,W3300))/2)+2.5,C3299,IF(D3300&gt;(D3299+(AVERAGE(V3300,W3300)-AVERAGE(V3299,W3299))/2)+2.5,C3300,"Close"))</f>
        <v>#N/A</v>
      </c>
      <c r="B3301" s="64" t="e">
        <f ca="1">IF(D3300&gt;D3299,C3300,C3299)</f>
        <v>#N/A</v>
      </c>
      <c r="D3301" s="56"/>
      <c r="X3301" s="55"/>
      <c r="Y3301" s="55"/>
      <c r="Z3301" s="55"/>
      <c r="AA3301" s="55"/>
      <c r="AB3301" s="55"/>
      <c r="AC3301" s="337"/>
      <c r="AD3301" s="337"/>
      <c r="AE3301" s="337"/>
      <c r="AF3301" s="337"/>
      <c r="AG3301" s="337"/>
      <c r="AH3301" s="337"/>
      <c r="AI3301" s="337"/>
      <c r="AJ3301" s="337"/>
      <c r="AK3301" s="337"/>
      <c r="AL3301" s="337"/>
      <c r="AM3301" s="55"/>
      <c r="AN3301" s="55"/>
      <c r="AO3301" s="55"/>
      <c r="AP3301" s="55"/>
      <c r="AQ3301" s="55"/>
      <c r="AR3301" s="55"/>
      <c r="AS3301" s="55"/>
    </row>
    <row r="3302" spans="1:45" x14ac:dyDescent="0.3">
      <c r="X3302" s="54" t="s">
        <v>1305</v>
      </c>
      <c r="Y3302" s="54" t="s">
        <v>128</v>
      </c>
      <c r="Z3302" s="54" t="s">
        <v>157</v>
      </c>
      <c r="AA3302" s="54" t="s">
        <v>151</v>
      </c>
      <c r="AB3302" s="54" t="s">
        <v>1327</v>
      </c>
      <c r="AC3302" s="54" t="s">
        <v>129</v>
      </c>
      <c r="AD3302" s="54" t="s">
        <v>116</v>
      </c>
      <c r="AE3302" s="54"/>
      <c r="AF3302" s="54"/>
      <c r="AG3302" s="54"/>
      <c r="AH3302" s="54"/>
      <c r="AI3302" s="54"/>
      <c r="AJ3302" s="54"/>
      <c r="AK3302" s="54"/>
      <c r="AL3302" s="54"/>
      <c r="AM3302" s="54"/>
      <c r="AN3302" s="54"/>
      <c r="AO3302" s="54"/>
      <c r="AP3302" s="54"/>
      <c r="AQ3302" s="54"/>
      <c r="AR3302" s="54"/>
      <c r="AS3302" s="54"/>
    </row>
    <row r="3303" spans="1:45" x14ac:dyDescent="0.3">
      <c r="X3303" s="54"/>
      <c r="Y3303" s="54">
        <f t="shared" ref="Y3303:AD3303" si="5700">Y3296</f>
        <v>6.4436999999999998</v>
      </c>
      <c r="Z3303" s="54">
        <f t="shared" si="5700"/>
        <v>4.9371</v>
      </c>
      <c r="AA3303" s="54">
        <f t="shared" si="5700"/>
        <v>11.350300000000001</v>
      </c>
      <c r="AB3303" s="54">
        <f t="shared" si="5700"/>
        <v>7.1900000000000006E-2</v>
      </c>
      <c r="AC3303" s="54">
        <f t="shared" si="5700"/>
        <v>6.2766000000000002</v>
      </c>
      <c r="AD3303" s="54">
        <f t="shared" si="5700"/>
        <v>11.042999999999999</v>
      </c>
      <c r="AE3303" s="54"/>
      <c r="AF3303" s="336"/>
      <c r="AG3303" s="336"/>
      <c r="AH3303" s="336"/>
      <c r="AI3303" s="54"/>
      <c r="AJ3303" s="54"/>
      <c r="AK3303" s="54"/>
      <c r="AL3303" s="54"/>
      <c r="AM3303" s="54"/>
      <c r="AN3303" s="54"/>
      <c r="AO3303" s="54"/>
      <c r="AP3303" s="54"/>
      <c r="AQ3303" s="54"/>
      <c r="AR3303" s="54"/>
      <c r="AS3303" s="54"/>
    </row>
    <row r="3304" spans="1:45" x14ac:dyDescent="0.3">
      <c r="D3304" s="56"/>
      <c r="X3304" s="336"/>
      <c r="Y3304" s="336">
        <f t="shared" ca="1" si="5640"/>
        <v>0.15755608289799888</v>
      </c>
      <c r="Z3304" s="336">
        <f t="shared" ca="1" si="5640"/>
        <v>0.71982298999502481</v>
      </c>
      <c r="AA3304" s="336">
        <f t="shared" ca="1" si="5640"/>
        <v>9.871345583091138E-3</v>
      </c>
      <c r="AB3304" s="336">
        <f t="shared" ca="1" si="5640"/>
        <v>0.66431744767538436</v>
      </c>
      <c r="AC3304" s="336">
        <f t="shared" ca="1" si="5640"/>
        <v>3.7124166127326885E-2</v>
      </c>
      <c r="AD3304" s="336">
        <f t="shared" ca="1" si="5640"/>
        <v>3.7731983724014372E-5</v>
      </c>
      <c r="AE3304" s="336"/>
      <c r="AF3304" s="336"/>
      <c r="AG3304" s="336"/>
      <c r="AH3304" s="336"/>
      <c r="AI3304" s="54"/>
      <c r="AJ3304" s="54"/>
      <c r="AK3304" s="54"/>
      <c r="AL3304" s="336"/>
      <c r="AM3304" s="336"/>
      <c r="AN3304" s="336"/>
      <c r="AO3304" s="336"/>
      <c r="AP3304" s="54"/>
      <c r="AQ3304" s="336"/>
      <c r="AR3304" s="336"/>
      <c r="AS3304" s="336"/>
    </row>
    <row r="3305" spans="1:45" x14ac:dyDescent="0.3">
      <c r="C3305" s="54"/>
      <c r="D3305" s="56"/>
      <c r="Y3305" s="336">
        <f t="shared" ca="1" si="5640"/>
        <v>4.9936619494442294E-2</v>
      </c>
      <c r="Z3305" s="336">
        <f t="shared" ca="1" si="5640"/>
        <v>-0.17742314633138326</v>
      </c>
      <c r="AA3305" s="336">
        <f t="shared" ca="1" si="5640"/>
        <v>-0.80846115045111278</v>
      </c>
      <c r="AB3305" s="336">
        <f t="shared" ca="1" si="5640"/>
        <v>1.0392622949359176</v>
      </c>
      <c r="AC3305" s="336">
        <f t="shared" ca="1" si="5640"/>
        <v>1.7244650588574051E-2</v>
      </c>
      <c r="AD3305" s="336">
        <f t="shared" ca="1" si="5640"/>
        <v>-0.36142091850787156</v>
      </c>
      <c r="AE3305" s="55"/>
      <c r="AF3305" s="55"/>
      <c r="AG3305" s="55"/>
      <c r="AH3305" s="55"/>
      <c r="AI3305" s="55"/>
      <c r="AJ3305" s="55"/>
      <c r="AK3305" s="55"/>
      <c r="AL3305" s="55"/>
      <c r="AM3305" s="55"/>
      <c r="AN3305" s="55"/>
      <c r="AO3305" s="55"/>
      <c r="AP3305" s="55"/>
      <c r="AQ3305" s="55"/>
      <c r="AR3305" s="55"/>
      <c r="AS3305" s="55"/>
    </row>
    <row r="3306" spans="1:45" x14ac:dyDescent="0.3">
      <c r="B3306" s="54" t="s">
        <v>172</v>
      </c>
      <c r="C3306" s="53">
        <f>C3299</f>
        <v>0</v>
      </c>
      <c r="D3306" s="56" t="e">
        <f t="shared" ref="D3306:D3307" ca="1" si="5701">AJ3306</f>
        <v>#N/A</v>
      </c>
      <c r="E3306" s="52" t="e">
        <f t="shared" ref="E3306:W3306" si="5702">E3299</f>
        <v>#N/A</v>
      </c>
      <c r="F3306" s="52" t="e">
        <f t="shared" si="5702"/>
        <v>#N/A</v>
      </c>
      <c r="G3306" s="52" t="e">
        <f t="shared" si="5702"/>
        <v>#N/A</v>
      </c>
      <c r="H3306" s="52" t="e">
        <f t="shared" si="5702"/>
        <v>#N/A</v>
      </c>
      <c r="I3306" s="52" t="e">
        <f t="shared" si="5702"/>
        <v>#N/A</v>
      </c>
      <c r="J3306" s="52" t="e">
        <f t="shared" si="5702"/>
        <v>#N/A</v>
      </c>
      <c r="K3306" s="52" t="e">
        <f t="shared" si="5702"/>
        <v>#N/A</v>
      </c>
      <c r="L3306" s="52" t="e">
        <f t="shared" si="5702"/>
        <v>#N/A</v>
      </c>
      <c r="M3306" s="52" t="e">
        <f t="shared" si="5702"/>
        <v>#N/A</v>
      </c>
      <c r="N3306" s="52" t="e">
        <f t="shared" si="5702"/>
        <v>#N/A</v>
      </c>
      <c r="O3306" s="52" t="e">
        <f t="shared" si="5702"/>
        <v>#N/A</v>
      </c>
      <c r="P3306" s="52" t="e">
        <f t="shared" si="5702"/>
        <v>#N/A</v>
      </c>
      <c r="Q3306" s="52" t="e">
        <f t="shared" si="5702"/>
        <v>#N/A</v>
      </c>
      <c r="R3306" s="52" t="e">
        <f t="shared" si="5702"/>
        <v>#N/A</v>
      </c>
      <c r="S3306" s="52" t="e">
        <f t="shared" si="5702"/>
        <v>#N/A</v>
      </c>
      <c r="T3306" s="52" t="e">
        <f t="shared" si="5702"/>
        <v>#N/A</v>
      </c>
      <c r="U3306" s="52" t="e">
        <f t="shared" si="5702"/>
        <v>#N/A</v>
      </c>
      <c r="V3306" s="52" t="e">
        <f t="shared" si="5702"/>
        <v>#N/A</v>
      </c>
      <c r="W3306" s="52" t="e">
        <f t="shared" si="5702"/>
        <v>#N/A</v>
      </c>
      <c r="X3306" s="55" t="e">
        <f t="shared" ref="X3306:X3307" si="5703">(H3306-(O3306*P3306)/100-3*(J3306*K3306)/100)/2</f>
        <v>#N/A</v>
      </c>
      <c r="Y3306" s="55" t="e">
        <f t="shared" ref="Y3306:Y3307" si="5704">SUM(X3306,(J3306*K3306/100))/(F3306/100)</f>
        <v>#N/A</v>
      </c>
      <c r="Z3306" s="55" t="e">
        <f t="shared" ref="Z3306" si="5705">U3306*0.5+U3307*0.5</f>
        <v>#N/A</v>
      </c>
      <c r="AA3306" s="55" t="e">
        <f t="shared" ref="AA3306:AA3307" si="5706">J3306/Y3306</f>
        <v>#N/A</v>
      </c>
      <c r="AB3306" s="336" t="e">
        <f t="shared" ref="AB3306:AB3307" si="5707">X3306/(Y3306-J3306)</f>
        <v>#N/A</v>
      </c>
      <c r="AC3306" s="223" t="e">
        <f ca="1">INDEX(FGA_COEFFS,1,1)+Z3306*INDEX(FGA_COEFFS,1,2)+Y3306*INDEX(FGA_COEFFS,1,3)+R3306*INDEX(FGA_COEFFS,1,4)+Q3307*INDEX(FGA_COEFFS,1,5)+S3306*INDEX(FGA_COEFFS,1,6)+T3307*INDEX(FGA_COEFFS,1,7)+M3307*INDEX(FGA_COEFFS,1,8)+Y3310*Y3311</f>
        <v>#N/A</v>
      </c>
      <c r="AD3306" s="223" t="e">
        <f ca="1">INDEX(THREEPTA_COEFFS,1,1)+AC3306*INDEX(THREEPTA_COEFFS,1,2)+J3306*INDEX(THREEPTA_COEFFS,1,3)+AA3306*INDEX(THREEPTA_COEFFS,1,4)+K3306*INDEX(THREEPTA_COEFFS,1,5)+L3307*INDEX(THREEPTA_COEFFS,1,6)+Z3310*Z3311</f>
        <v>#N/A</v>
      </c>
      <c r="AE3306" s="223" t="e">
        <f ca="1">INDEX(THREEPTPCT_COEFFS,1,1)+K3306*INDEX(THREEPTPCT_COEFFS,1,2)+L3307*INDEX(THREEPTPCT_COEFFS,1,3)+AA3310*AA3311</f>
        <v>#N/A</v>
      </c>
      <c r="AF3306" s="55" t="e">
        <f t="shared" ref="AF3306:AF3307" ca="1" si="5708">AC3306-AD3306</f>
        <v>#N/A</v>
      </c>
      <c r="AG3306" s="223" t="e">
        <f ca="1">INDEX(TWOPTPCT_COEFFS,1,1)+AB3306*INDEX(TWOPTPCT_COEFFS,1,2)+I3307*INDEX(TWOPTPCT_COEFFS,1,3)+G3307*INDEX(TWOPTPCT_COEFFS,1,4)+L3307*INDEX(TWOPTPCT_COEFFS,1,5)+AB3310*AB3311</f>
        <v>#N/A</v>
      </c>
      <c r="AH3306" s="223" t="e">
        <f ca="1">INDEX(FTA_COEFFS,1,1)+O3306*INDEX(FTA_COEFFS,1,2)+N3307*INDEX(FTA_COEFFS,1,3)+(Q3306+R3306)*INDEX(FTA_COEFFS,1,4)+(Q3307+R3307)*INDEX(FTA_COEFFS,1,5)+M3307*INDEX(FTA_COEFFS,1,6)+AC3310*AC3311</f>
        <v>#N/A</v>
      </c>
      <c r="AI3306" s="223" t="e">
        <f ca="1">INDEX(FTPCT_COEFFS,1,1)+P3306*INDEX(FTPCT_COEFFS,1,2)+F3306*INDEX(FTPCT_COEFFS,1,3)+G3307*INDEX(FTPCT_COEFFS,1,4)+AD3310*AD3311</f>
        <v>#N/A</v>
      </c>
      <c r="AJ3306" s="338" t="e">
        <f t="shared" ref="AJ3306:AJ3307" ca="1" si="5709">AD3306*AE3306/100+AF3306*AG3306+AH3306*AI3306/100</f>
        <v>#N/A</v>
      </c>
      <c r="AK3306" s="55"/>
      <c r="AL3306" s="55"/>
      <c r="AM3306" s="55"/>
      <c r="AN3306" s="55"/>
      <c r="AO3306" s="55"/>
      <c r="AP3306" s="55"/>
      <c r="AQ3306" s="55"/>
      <c r="AR3306" s="55"/>
    </row>
    <row r="3307" spans="1:45" x14ac:dyDescent="0.3">
      <c r="B3307" s="54" t="s">
        <v>175</v>
      </c>
      <c r="C3307" s="54">
        <f>C3300</f>
        <v>0</v>
      </c>
      <c r="D3307" s="56" t="e">
        <f t="shared" ca="1" si="5701"/>
        <v>#N/A</v>
      </c>
      <c r="E3307" s="52" t="e">
        <f t="shared" ref="E3307:W3307" si="5710">E3300</f>
        <v>#N/A</v>
      </c>
      <c r="F3307" s="52" t="e">
        <f t="shared" si="5710"/>
        <v>#N/A</v>
      </c>
      <c r="G3307" s="52" t="e">
        <f t="shared" si="5710"/>
        <v>#N/A</v>
      </c>
      <c r="H3307" s="52" t="e">
        <f t="shared" si="5710"/>
        <v>#N/A</v>
      </c>
      <c r="I3307" s="52" t="e">
        <f t="shared" si="5710"/>
        <v>#N/A</v>
      </c>
      <c r="J3307" s="52" t="e">
        <f t="shared" si="5710"/>
        <v>#N/A</v>
      </c>
      <c r="K3307" s="52" t="e">
        <f t="shared" si="5710"/>
        <v>#N/A</v>
      </c>
      <c r="L3307" s="52" t="e">
        <f t="shared" si="5710"/>
        <v>#N/A</v>
      </c>
      <c r="M3307" s="52" t="e">
        <f t="shared" si="5710"/>
        <v>#N/A</v>
      </c>
      <c r="N3307" s="52" t="e">
        <f t="shared" si="5710"/>
        <v>#N/A</v>
      </c>
      <c r="O3307" s="52" t="e">
        <f t="shared" si="5710"/>
        <v>#N/A</v>
      </c>
      <c r="P3307" s="52" t="e">
        <f t="shared" si="5710"/>
        <v>#N/A</v>
      </c>
      <c r="Q3307" s="52" t="e">
        <f t="shared" si="5710"/>
        <v>#N/A</v>
      </c>
      <c r="R3307" s="52" t="e">
        <f t="shared" si="5710"/>
        <v>#N/A</v>
      </c>
      <c r="S3307" s="52" t="e">
        <f t="shared" si="5710"/>
        <v>#N/A</v>
      </c>
      <c r="T3307" s="52" t="e">
        <f t="shared" si="5710"/>
        <v>#N/A</v>
      </c>
      <c r="U3307" s="52" t="e">
        <f t="shared" si="5710"/>
        <v>#N/A</v>
      </c>
      <c r="V3307" s="52" t="e">
        <f t="shared" si="5710"/>
        <v>#N/A</v>
      </c>
      <c r="W3307" s="52" t="e">
        <f t="shared" si="5710"/>
        <v>#N/A</v>
      </c>
      <c r="X3307" s="55" t="e">
        <f t="shared" si="5703"/>
        <v>#N/A</v>
      </c>
      <c r="Y3307" s="55" t="e">
        <f t="shared" si="5704"/>
        <v>#N/A</v>
      </c>
      <c r="Z3307" s="55" t="e">
        <f t="shared" ref="Z3307" si="5711">Z3306</f>
        <v>#N/A</v>
      </c>
      <c r="AA3307" s="55" t="e">
        <f t="shared" si="5706"/>
        <v>#N/A</v>
      </c>
      <c r="AB3307" s="336" t="e">
        <f t="shared" si="5707"/>
        <v>#N/A</v>
      </c>
      <c r="AC3307" s="223" t="e">
        <f ca="1">INDEX(FGA_COEFFS,1,1)+Z3307*INDEX(FGA_COEFFS,1,2)+Y3307*INDEX(FGA_COEFFS,1,3)+R3307*INDEX(FGA_COEFFS,1,4)+Q3306*INDEX(FGA_COEFFS,1,5)+S3307*INDEX(FGA_COEFFS,1,6)+T3306*INDEX(FGA_COEFFS,1,7)+M3306*INDEX(FGA_COEFFS,1,8)+Y3310*Y3312</f>
        <v>#N/A</v>
      </c>
      <c r="AD3307" s="223" t="e">
        <f ca="1">INDEX(THREEPTA_COEFFS,1,1)+AC3307*INDEX(THREEPTA_COEFFS,1,2)+J3307*INDEX(THREEPTA_COEFFS,1,3)+AA3307*INDEX(THREEPTA_COEFFS,1,4)+K3307*INDEX(THREEPTA_COEFFS,1,5)+L3306*INDEX(THREEPTA_COEFFS,1,6)+Z3310*Z3312</f>
        <v>#N/A</v>
      </c>
      <c r="AE3307" s="223" t="e">
        <f ca="1">INDEX(THREEPTPCT_COEFFS,1,1)+K3307*INDEX(THREEPTPCT_COEFFS,1,2)+L3306*INDEX(THREEPTPCT_COEFFS,1,3)+AA3310*AA3312</f>
        <v>#N/A</v>
      </c>
      <c r="AF3307" s="55" t="e">
        <f t="shared" ca="1" si="5708"/>
        <v>#N/A</v>
      </c>
      <c r="AG3307" s="223" t="e">
        <f ca="1">INDEX(TWOPTPCT_COEFFS,1,1)+AB3307*INDEX(TWOPTPCT_COEFFS,1,2)+I3306*INDEX(TWOPTPCT_COEFFS,1,3)+G3306*INDEX(TWOPTPCT_COEFFS,1,4)+L3306*INDEX(TWOPTPCT_COEFFS,1,5)+AB3310*AB3312</f>
        <v>#N/A</v>
      </c>
      <c r="AH3307" s="223" t="e">
        <f ca="1">INDEX(FTA_COEFFS,1,1)+O3307*INDEX(FTA_COEFFS,1,2)+N3306*INDEX(FTA_COEFFS,1,3)+(Q3307+R3307)*INDEX(FTA_COEFFS,1,4)+(Q3306+R3306)*INDEX(FTA_COEFFS,1,5)+M3306*INDEX(FTA_COEFFS,1,6)+AC3310*AC3312</f>
        <v>#N/A</v>
      </c>
      <c r="AI3307" s="223" t="e">
        <f ca="1">INDEX(FTPCT_COEFFS,1,1)+P3307*INDEX(FTPCT_COEFFS,1,2)+F3307*INDEX(FTPCT_COEFFS,1,3)+G3306*INDEX(FTPCT_COEFFS,1,4)+AD3310*AD3312</f>
        <v>#N/A</v>
      </c>
      <c r="AJ3307" s="338" t="e">
        <f t="shared" ca="1" si="5709"/>
        <v>#N/A</v>
      </c>
      <c r="AK3307" s="55"/>
      <c r="AL3307" s="55"/>
      <c r="AM3307" s="55"/>
      <c r="AN3307" s="55"/>
      <c r="AO3307" s="55"/>
      <c r="AP3307" s="55"/>
      <c r="AQ3307" s="55"/>
      <c r="AR3307" s="55"/>
    </row>
    <row r="3308" spans="1:45" x14ac:dyDescent="0.3">
      <c r="A3308" s="54" t="e">
        <f ca="1">IF(D3306&gt;(D3307+(AVERAGE(V3306,W3306)-AVERAGE(V3307,W3307))/2)+2.5,C3306,IF(D3307&gt;(D3306+(AVERAGE(V3307,W3307)-AVERAGE(V3306,W3306))/2)+2.5,C3307,"Close"))</f>
        <v>#N/A</v>
      </c>
      <c r="B3308" s="64" t="e">
        <f ca="1">IF(D3307&gt;D3306,C3307,C3306)</f>
        <v>#N/A</v>
      </c>
      <c r="D3308" s="56"/>
      <c r="X3308" s="55"/>
      <c r="Y3308" s="55"/>
      <c r="Z3308" s="55"/>
      <c r="AA3308" s="55"/>
      <c r="AB3308" s="55"/>
      <c r="AC3308" s="337"/>
      <c r="AD3308" s="337"/>
      <c r="AE3308" s="337"/>
      <c r="AF3308" s="337"/>
      <c r="AG3308" s="337"/>
      <c r="AH3308" s="337"/>
      <c r="AI3308" s="337"/>
      <c r="AJ3308" s="337"/>
      <c r="AK3308" s="337"/>
      <c r="AL3308" s="337"/>
      <c r="AM3308" s="55"/>
      <c r="AN3308" s="55"/>
      <c r="AO3308" s="55"/>
      <c r="AP3308" s="55"/>
      <c r="AQ3308" s="55"/>
      <c r="AR3308" s="55"/>
      <c r="AS3308" s="55"/>
    </row>
    <row r="3309" spans="1:45" x14ac:dyDescent="0.3">
      <c r="X3309" s="54" t="s">
        <v>1305</v>
      </c>
      <c r="Y3309" s="54" t="s">
        <v>128</v>
      </c>
      <c r="Z3309" s="54" t="s">
        <v>157</v>
      </c>
      <c r="AA3309" s="54" t="s">
        <v>151</v>
      </c>
      <c r="AB3309" s="54" t="s">
        <v>1327</v>
      </c>
      <c r="AC3309" s="54" t="s">
        <v>129</v>
      </c>
      <c r="AD3309" s="54" t="s">
        <v>116</v>
      </c>
      <c r="AE3309" s="54"/>
      <c r="AF3309" s="54"/>
      <c r="AG3309" s="54"/>
      <c r="AH3309" s="54"/>
      <c r="AI3309" s="54"/>
      <c r="AJ3309" s="54"/>
      <c r="AK3309" s="54"/>
      <c r="AL3309" s="54"/>
      <c r="AM3309" s="54"/>
      <c r="AN3309" s="54"/>
      <c r="AO3309" s="54"/>
      <c r="AP3309" s="54"/>
      <c r="AQ3309" s="54"/>
      <c r="AR3309" s="54"/>
      <c r="AS3309" s="54"/>
    </row>
    <row r="3310" spans="1:45" x14ac:dyDescent="0.3">
      <c r="X3310" s="54"/>
      <c r="Y3310" s="54">
        <f t="shared" ref="Y3310:AD3310" si="5712">Y3303</f>
        <v>6.4436999999999998</v>
      </c>
      <c r="Z3310" s="54">
        <f t="shared" si="5712"/>
        <v>4.9371</v>
      </c>
      <c r="AA3310" s="54">
        <f t="shared" si="5712"/>
        <v>11.350300000000001</v>
      </c>
      <c r="AB3310" s="54">
        <f t="shared" si="5712"/>
        <v>7.1900000000000006E-2</v>
      </c>
      <c r="AC3310" s="54">
        <f t="shared" si="5712"/>
        <v>6.2766000000000002</v>
      </c>
      <c r="AD3310" s="54">
        <f t="shared" si="5712"/>
        <v>11.042999999999999</v>
      </c>
      <c r="AE3310" s="54"/>
      <c r="AF3310" s="336"/>
      <c r="AG3310" s="336"/>
      <c r="AH3310" s="336"/>
      <c r="AI3310" s="54"/>
      <c r="AJ3310" s="54"/>
      <c r="AK3310" s="54"/>
      <c r="AL3310" s="54"/>
      <c r="AM3310" s="54"/>
      <c r="AN3310" s="54"/>
      <c r="AO3310" s="54"/>
      <c r="AP3310" s="54"/>
      <c r="AQ3310" s="54"/>
      <c r="AR3310" s="54"/>
      <c r="AS3310" s="54"/>
    </row>
    <row r="3311" spans="1:45" x14ac:dyDescent="0.3">
      <c r="D3311" s="56"/>
      <c r="X3311" s="336"/>
      <c r="Y3311" s="336">
        <f t="shared" ca="1" si="5640"/>
        <v>-0.10475731622978876</v>
      </c>
      <c r="Z3311" s="336">
        <f t="shared" ca="1" si="5640"/>
        <v>-3.2979188606041911E-2</v>
      </c>
      <c r="AA3311" s="336">
        <f t="shared" ca="1" si="5640"/>
        <v>-7.3770993674992874E-2</v>
      </c>
      <c r="AB3311" s="336">
        <f t="shared" ca="1" si="5640"/>
        <v>0.37340002607932699</v>
      </c>
      <c r="AC3311" s="336">
        <f t="shared" ca="1" si="5640"/>
        <v>-1.4159220614221699</v>
      </c>
      <c r="AD3311" s="336">
        <f t="shared" ca="1" si="5640"/>
        <v>0.47701952170129414</v>
      </c>
      <c r="AE3311" s="336"/>
      <c r="AF3311" s="336"/>
      <c r="AG3311" s="336"/>
      <c r="AH3311" s="336"/>
      <c r="AI3311" s="54"/>
      <c r="AJ3311" s="54"/>
      <c r="AK3311" s="54"/>
      <c r="AL3311" s="336"/>
      <c r="AM3311" s="336"/>
      <c r="AN3311" s="336"/>
      <c r="AO3311" s="336"/>
      <c r="AP3311" s="54"/>
      <c r="AQ3311" s="336"/>
      <c r="AR3311" s="336"/>
      <c r="AS3311" s="336"/>
    </row>
    <row r="3312" spans="1:45" x14ac:dyDescent="0.3">
      <c r="C3312" s="54"/>
      <c r="D3312" s="56"/>
      <c r="Y3312" s="336">
        <f t="shared" ca="1" si="5640"/>
        <v>-0.11691247361104387</v>
      </c>
      <c r="Z3312" s="336">
        <f t="shared" ca="1" si="5640"/>
        <v>-0.13693060041295849</v>
      </c>
      <c r="AA3312" s="336">
        <f t="shared" ca="1" si="5640"/>
        <v>-6.54658135559337E-3</v>
      </c>
      <c r="AB3312" s="336">
        <f t="shared" ca="1" si="5640"/>
        <v>9.7378275563147279E-2</v>
      </c>
      <c r="AC3312" s="336">
        <f t="shared" ca="1" si="5640"/>
        <v>0.11805440623346802</v>
      </c>
      <c r="AD3312" s="336">
        <f t="shared" ca="1" si="5640"/>
        <v>-6.9735003428829212E-2</v>
      </c>
      <c r="AE3312" s="55"/>
      <c r="AF3312" s="55"/>
      <c r="AG3312" s="55"/>
      <c r="AH3312" s="55"/>
      <c r="AI3312" s="55"/>
      <c r="AJ3312" s="55"/>
      <c r="AK3312" s="55"/>
      <c r="AL3312" s="55"/>
      <c r="AM3312" s="55"/>
      <c r="AN3312" s="55"/>
      <c r="AO3312" s="55"/>
      <c r="AP3312" s="55"/>
      <c r="AQ3312" s="55"/>
      <c r="AR3312" s="55"/>
      <c r="AS3312" s="55"/>
    </row>
    <row r="3313" spans="1:45" x14ac:dyDescent="0.3">
      <c r="B3313" s="54" t="s">
        <v>172</v>
      </c>
      <c r="C3313" s="53">
        <f>C3306</f>
        <v>0</v>
      </c>
      <c r="D3313" s="56" t="e">
        <f t="shared" ref="D3313:D3314" ca="1" si="5713">AJ3313</f>
        <v>#N/A</v>
      </c>
      <c r="E3313" s="52" t="e">
        <f t="shared" ref="E3313:W3313" si="5714">E3306</f>
        <v>#N/A</v>
      </c>
      <c r="F3313" s="52" t="e">
        <f t="shared" si="5714"/>
        <v>#N/A</v>
      </c>
      <c r="G3313" s="52" t="e">
        <f t="shared" si="5714"/>
        <v>#N/A</v>
      </c>
      <c r="H3313" s="52" t="e">
        <f t="shared" si="5714"/>
        <v>#N/A</v>
      </c>
      <c r="I3313" s="52" t="e">
        <f t="shared" si="5714"/>
        <v>#N/A</v>
      </c>
      <c r="J3313" s="52" t="e">
        <f t="shared" si="5714"/>
        <v>#N/A</v>
      </c>
      <c r="K3313" s="52" t="e">
        <f t="shared" si="5714"/>
        <v>#N/A</v>
      </c>
      <c r="L3313" s="52" t="e">
        <f t="shared" si="5714"/>
        <v>#N/A</v>
      </c>
      <c r="M3313" s="52" t="e">
        <f t="shared" si="5714"/>
        <v>#N/A</v>
      </c>
      <c r="N3313" s="52" t="e">
        <f t="shared" si="5714"/>
        <v>#N/A</v>
      </c>
      <c r="O3313" s="52" t="e">
        <f t="shared" si="5714"/>
        <v>#N/A</v>
      </c>
      <c r="P3313" s="52" t="e">
        <f t="shared" si="5714"/>
        <v>#N/A</v>
      </c>
      <c r="Q3313" s="52" t="e">
        <f t="shared" si="5714"/>
        <v>#N/A</v>
      </c>
      <c r="R3313" s="52" t="e">
        <f t="shared" si="5714"/>
        <v>#N/A</v>
      </c>
      <c r="S3313" s="52" t="e">
        <f t="shared" si="5714"/>
        <v>#N/A</v>
      </c>
      <c r="T3313" s="52" t="e">
        <f t="shared" si="5714"/>
        <v>#N/A</v>
      </c>
      <c r="U3313" s="52" t="e">
        <f t="shared" si="5714"/>
        <v>#N/A</v>
      </c>
      <c r="V3313" s="52" t="e">
        <f t="shared" si="5714"/>
        <v>#N/A</v>
      </c>
      <c r="W3313" s="52" t="e">
        <f t="shared" si="5714"/>
        <v>#N/A</v>
      </c>
      <c r="X3313" s="55" t="e">
        <f t="shared" ref="X3313:X3314" si="5715">(H3313-(O3313*P3313)/100-3*(J3313*K3313)/100)/2</f>
        <v>#N/A</v>
      </c>
      <c r="Y3313" s="55" t="e">
        <f t="shared" ref="Y3313:Y3314" si="5716">SUM(X3313,(J3313*K3313/100))/(F3313/100)</f>
        <v>#N/A</v>
      </c>
      <c r="Z3313" s="55" t="e">
        <f t="shared" ref="Z3313" si="5717">U3313*0.5+U3314*0.5</f>
        <v>#N/A</v>
      </c>
      <c r="AA3313" s="55" t="e">
        <f t="shared" ref="AA3313:AA3314" si="5718">J3313/Y3313</f>
        <v>#N/A</v>
      </c>
      <c r="AB3313" s="336" t="e">
        <f t="shared" ref="AB3313:AB3314" si="5719">X3313/(Y3313-J3313)</f>
        <v>#N/A</v>
      </c>
      <c r="AC3313" s="223" t="e">
        <f ca="1">INDEX(FGA_COEFFS,1,1)+Z3313*INDEX(FGA_COEFFS,1,2)+Y3313*INDEX(FGA_COEFFS,1,3)+R3313*INDEX(FGA_COEFFS,1,4)+Q3314*INDEX(FGA_COEFFS,1,5)+S3313*INDEX(FGA_COEFFS,1,6)+T3314*INDEX(FGA_COEFFS,1,7)+M3314*INDEX(FGA_COEFFS,1,8)+Y3317*Y3318</f>
        <v>#N/A</v>
      </c>
      <c r="AD3313" s="223" t="e">
        <f ca="1">INDEX(THREEPTA_COEFFS,1,1)+AC3313*INDEX(THREEPTA_COEFFS,1,2)+J3313*INDEX(THREEPTA_COEFFS,1,3)+AA3313*INDEX(THREEPTA_COEFFS,1,4)+K3313*INDEX(THREEPTA_COEFFS,1,5)+L3314*INDEX(THREEPTA_COEFFS,1,6)+Z3317*Z3318</f>
        <v>#N/A</v>
      </c>
      <c r="AE3313" s="223" t="e">
        <f ca="1">INDEX(THREEPTPCT_COEFFS,1,1)+K3313*INDEX(THREEPTPCT_COEFFS,1,2)+L3314*INDEX(THREEPTPCT_COEFFS,1,3)+AA3317*AA3318</f>
        <v>#N/A</v>
      </c>
      <c r="AF3313" s="55" t="e">
        <f t="shared" ref="AF3313:AF3314" ca="1" si="5720">AC3313-AD3313</f>
        <v>#N/A</v>
      </c>
      <c r="AG3313" s="223" t="e">
        <f ca="1">INDEX(TWOPTPCT_COEFFS,1,1)+AB3313*INDEX(TWOPTPCT_COEFFS,1,2)+I3314*INDEX(TWOPTPCT_COEFFS,1,3)+G3314*INDEX(TWOPTPCT_COEFFS,1,4)+L3314*INDEX(TWOPTPCT_COEFFS,1,5)+AB3317*AB3318</f>
        <v>#N/A</v>
      </c>
      <c r="AH3313" s="223" t="e">
        <f ca="1">INDEX(FTA_COEFFS,1,1)+O3313*INDEX(FTA_COEFFS,1,2)+N3314*INDEX(FTA_COEFFS,1,3)+(Q3313+R3313)*INDEX(FTA_COEFFS,1,4)+(Q3314+R3314)*INDEX(FTA_COEFFS,1,5)+M3314*INDEX(FTA_COEFFS,1,6)+AC3317*AC3318</f>
        <v>#N/A</v>
      </c>
      <c r="AI3313" s="223" t="e">
        <f ca="1">INDEX(FTPCT_COEFFS,1,1)+P3313*INDEX(FTPCT_COEFFS,1,2)+F3313*INDEX(FTPCT_COEFFS,1,3)+G3314*INDEX(FTPCT_COEFFS,1,4)+AD3317*AD3318</f>
        <v>#N/A</v>
      </c>
      <c r="AJ3313" s="338" t="e">
        <f t="shared" ref="AJ3313:AJ3314" ca="1" si="5721">AD3313*AE3313/100+AF3313*AG3313+AH3313*AI3313/100</f>
        <v>#N/A</v>
      </c>
      <c r="AK3313" s="55"/>
      <c r="AL3313" s="55"/>
      <c r="AM3313" s="55"/>
      <c r="AN3313" s="55"/>
      <c r="AO3313" s="55"/>
      <c r="AP3313" s="55"/>
      <c r="AQ3313" s="55"/>
      <c r="AR3313" s="55"/>
    </row>
    <row r="3314" spans="1:45" x14ac:dyDescent="0.3">
      <c r="B3314" s="54" t="s">
        <v>175</v>
      </c>
      <c r="C3314" s="54">
        <f>C3307</f>
        <v>0</v>
      </c>
      <c r="D3314" s="56" t="e">
        <f t="shared" ca="1" si="5713"/>
        <v>#N/A</v>
      </c>
      <c r="E3314" s="52" t="e">
        <f t="shared" ref="E3314:W3314" si="5722">E3307</f>
        <v>#N/A</v>
      </c>
      <c r="F3314" s="52" t="e">
        <f t="shared" si="5722"/>
        <v>#N/A</v>
      </c>
      <c r="G3314" s="52" t="e">
        <f t="shared" si="5722"/>
        <v>#N/A</v>
      </c>
      <c r="H3314" s="52" t="e">
        <f t="shared" si="5722"/>
        <v>#N/A</v>
      </c>
      <c r="I3314" s="52" t="e">
        <f t="shared" si="5722"/>
        <v>#N/A</v>
      </c>
      <c r="J3314" s="52" t="e">
        <f t="shared" si="5722"/>
        <v>#N/A</v>
      </c>
      <c r="K3314" s="52" t="e">
        <f t="shared" si="5722"/>
        <v>#N/A</v>
      </c>
      <c r="L3314" s="52" t="e">
        <f t="shared" si="5722"/>
        <v>#N/A</v>
      </c>
      <c r="M3314" s="52" t="e">
        <f t="shared" si="5722"/>
        <v>#N/A</v>
      </c>
      <c r="N3314" s="52" t="e">
        <f t="shared" si="5722"/>
        <v>#N/A</v>
      </c>
      <c r="O3314" s="52" t="e">
        <f t="shared" si="5722"/>
        <v>#N/A</v>
      </c>
      <c r="P3314" s="52" t="e">
        <f t="shared" si="5722"/>
        <v>#N/A</v>
      </c>
      <c r="Q3314" s="52" t="e">
        <f t="shared" si="5722"/>
        <v>#N/A</v>
      </c>
      <c r="R3314" s="52" t="e">
        <f t="shared" si="5722"/>
        <v>#N/A</v>
      </c>
      <c r="S3314" s="52" t="e">
        <f t="shared" si="5722"/>
        <v>#N/A</v>
      </c>
      <c r="T3314" s="52" t="e">
        <f t="shared" si="5722"/>
        <v>#N/A</v>
      </c>
      <c r="U3314" s="52" t="e">
        <f t="shared" si="5722"/>
        <v>#N/A</v>
      </c>
      <c r="V3314" s="52" t="e">
        <f t="shared" si="5722"/>
        <v>#N/A</v>
      </c>
      <c r="W3314" s="52" t="e">
        <f t="shared" si="5722"/>
        <v>#N/A</v>
      </c>
      <c r="X3314" s="55" t="e">
        <f t="shared" si="5715"/>
        <v>#N/A</v>
      </c>
      <c r="Y3314" s="55" t="e">
        <f t="shared" si="5716"/>
        <v>#N/A</v>
      </c>
      <c r="Z3314" s="55" t="e">
        <f t="shared" ref="Z3314" si="5723">Z3313</f>
        <v>#N/A</v>
      </c>
      <c r="AA3314" s="55" t="e">
        <f t="shared" si="5718"/>
        <v>#N/A</v>
      </c>
      <c r="AB3314" s="336" t="e">
        <f t="shared" si="5719"/>
        <v>#N/A</v>
      </c>
      <c r="AC3314" s="223" t="e">
        <f ca="1">INDEX(FGA_COEFFS,1,1)+Z3314*INDEX(FGA_COEFFS,1,2)+Y3314*INDEX(FGA_COEFFS,1,3)+R3314*INDEX(FGA_COEFFS,1,4)+Q3313*INDEX(FGA_COEFFS,1,5)+S3314*INDEX(FGA_COEFFS,1,6)+T3313*INDEX(FGA_COEFFS,1,7)+M3313*INDEX(FGA_COEFFS,1,8)+Y3317*Y3319</f>
        <v>#N/A</v>
      </c>
      <c r="AD3314" s="223" t="e">
        <f ca="1">INDEX(THREEPTA_COEFFS,1,1)+AC3314*INDEX(THREEPTA_COEFFS,1,2)+J3314*INDEX(THREEPTA_COEFFS,1,3)+AA3314*INDEX(THREEPTA_COEFFS,1,4)+K3314*INDEX(THREEPTA_COEFFS,1,5)+L3313*INDEX(THREEPTA_COEFFS,1,6)+Z3317*Z3319</f>
        <v>#N/A</v>
      </c>
      <c r="AE3314" s="223" t="e">
        <f ca="1">INDEX(THREEPTPCT_COEFFS,1,1)+K3314*INDEX(THREEPTPCT_COEFFS,1,2)+L3313*INDEX(THREEPTPCT_COEFFS,1,3)+AA3317*AA3319</f>
        <v>#N/A</v>
      </c>
      <c r="AF3314" s="55" t="e">
        <f t="shared" ca="1" si="5720"/>
        <v>#N/A</v>
      </c>
      <c r="AG3314" s="223" t="e">
        <f ca="1">INDEX(TWOPTPCT_COEFFS,1,1)+AB3314*INDEX(TWOPTPCT_COEFFS,1,2)+I3313*INDEX(TWOPTPCT_COEFFS,1,3)+G3313*INDEX(TWOPTPCT_COEFFS,1,4)+L3313*INDEX(TWOPTPCT_COEFFS,1,5)+AB3317*AB3319</f>
        <v>#N/A</v>
      </c>
      <c r="AH3314" s="223" t="e">
        <f ca="1">INDEX(FTA_COEFFS,1,1)+O3314*INDEX(FTA_COEFFS,1,2)+N3313*INDEX(FTA_COEFFS,1,3)+(Q3314+R3314)*INDEX(FTA_COEFFS,1,4)+(Q3313+R3313)*INDEX(FTA_COEFFS,1,5)+M3313*INDEX(FTA_COEFFS,1,6)+AC3317*AC3319</f>
        <v>#N/A</v>
      </c>
      <c r="AI3314" s="223" t="e">
        <f ca="1">INDEX(FTPCT_COEFFS,1,1)+P3314*INDEX(FTPCT_COEFFS,1,2)+F3314*INDEX(FTPCT_COEFFS,1,3)+G3313*INDEX(FTPCT_COEFFS,1,4)+AD3317*AD3319</f>
        <v>#N/A</v>
      </c>
      <c r="AJ3314" s="338" t="e">
        <f t="shared" ca="1" si="5721"/>
        <v>#N/A</v>
      </c>
      <c r="AK3314" s="55"/>
      <c r="AL3314" s="55"/>
      <c r="AM3314" s="55"/>
      <c r="AN3314" s="55"/>
      <c r="AO3314" s="55"/>
      <c r="AP3314" s="55"/>
      <c r="AQ3314" s="55"/>
      <c r="AR3314" s="55"/>
    </row>
    <row r="3315" spans="1:45" x14ac:dyDescent="0.3">
      <c r="A3315" s="54" t="e">
        <f ca="1">IF(D3313&gt;(D3314+(AVERAGE(V3313,W3313)-AVERAGE(V3314,W3314))/2)+2.5,C3313,IF(D3314&gt;(D3313+(AVERAGE(V3314,W3314)-AVERAGE(V3313,W3313))/2)+2.5,C3314,"Close"))</f>
        <v>#N/A</v>
      </c>
      <c r="B3315" s="64" t="e">
        <f ca="1">IF(D3314&gt;D3313,C3314,C3313)</f>
        <v>#N/A</v>
      </c>
      <c r="D3315" s="56"/>
      <c r="X3315" s="55"/>
      <c r="Y3315" s="55"/>
      <c r="Z3315" s="55"/>
      <c r="AA3315" s="55"/>
      <c r="AB3315" s="55"/>
      <c r="AC3315" s="337"/>
      <c r="AD3315" s="337"/>
      <c r="AE3315" s="337"/>
      <c r="AF3315" s="337"/>
      <c r="AG3315" s="337"/>
      <c r="AH3315" s="337"/>
      <c r="AI3315" s="337"/>
      <c r="AJ3315" s="337"/>
      <c r="AK3315" s="337"/>
      <c r="AL3315" s="337"/>
      <c r="AM3315" s="55"/>
      <c r="AN3315" s="55"/>
      <c r="AO3315" s="55"/>
      <c r="AP3315" s="55"/>
      <c r="AQ3315" s="55"/>
      <c r="AR3315" s="55"/>
      <c r="AS3315" s="55"/>
    </row>
    <row r="3316" spans="1:45" x14ac:dyDescent="0.3">
      <c r="X3316" s="54" t="s">
        <v>1305</v>
      </c>
      <c r="Y3316" s="54" t="s">
        <v>128</v>
      </c>
      <c r="Z3316" s="54" t="s">
        <v>157</v>
      </c>
      <c r="AA3316" s="54" t="s">
        <v>151</v>
      </c>
      <c r="AB3316" s="54" t="s">
        <v>1327</v>
      </c>
      <c r="AC3316" s="54" t="s">
        <v>129</v>
      </c>
      <c r="AD3316" s="54" t="s">
        <v>116</v>
      </c>
      <c r="AE3316" s="54"/>
      <c r="AF3316" s="54"/>
      <c r="AG3316" s="54"/>
      <c r="AH3316" s="54"/>
      <c r="AI3316" s="54"/>
      <c r="AJ3316" s="54"/>
      <c r="AK3316" s="54"/>
      <c r="AL3316" s="54"/>
      <c r="AM3316" s="54"/>
      <c r="AN3316" s="54"/>
      <c r="AO3316" s="54"/>
      <c r="AP3316" s="54"/>
      <c r="AQ3316" s="54"/>
      <c r="AR3316" s="54"/>
      <c r="AS3316" s="54"/>
    </row>
    <row r="3317" spans="1:45" x14ac:dyDescent="0.3">
      <c r="X3317" s="54"/>
      <c r="Y3317" s="54">
        <f t="shared" ref="Y3317:AD3317" si="5724">Y3310</f>
        <v>6.4436999999999998</v>
      </c>
      <c r="Z3317" s="54">
        <f t="shared" si="5724"/>
        <v>4.9371</v>
      </c>
      <c r="AA3317" s="54">
        <f t="shared" si="5724"/>
        <v>11.350300000000001</v>
      </c>
      <c r="AB3317" s="54">
        <f t="shared" si="5724"/>
        <v>7.1900000000000006E-2</v>
      </c>
      <c r="AC3317" s="54">
        <f t="shared" si="5724"/>
        <v>6.2766000000000002</v>
      </c>
      <c r="AD3317" s="54">
        <f t="shared" si="5724"/>
        <v>11.042999999999999</v>
      </c>
      <c r="AE3317" s="54"/>
      <c r="AF3317" s="336"/>
      <c r="AG3317" s="336"/>
      <c r="AH3317" s="336"/>
      <c r="AI3317" s="54"/>
      <c r="AJ3317" s="54"/>
      <c r="AK3317" s="54"/>
      <c r="AL3317" s="54"/>
      <c r="AM3317" s="54"/>
      <c r="AN3317" s="54"/>
      <c r="AO3317" s="54"/>
      <c r="AP3317" s="54"/>
      <c r="AQ3317" s="54"/>
      <c r="AR3317" s="54"/>
      <c r="AS3317" s="54"/>
    </row>
    <row r="3318" spans="1:45" x14ac:dyDescent="0.3">
      <c r="D3318" s="56"/>
      <c r="X3318" s="336"/>
      <c r="Y3318" s="336">
        <f t="shared" ca="1" si="5640"/>
        <v>3.7816374040603271E-2</v>
      </c>
      <c r="Z3318" s="336">
        <f t="shared" ca="1" si="5640"/>
        <v>0.78234014157948484</v>
      </c>
      <c r="AA3318" s="336">
        <f t="shared" ca="1" si="5640"/>
        <v>1.4619390819167517</v>
      </c>
      <c r="AB3318" s="336">
        <f t="shared" ca="1" si="5640"/>
        <v>1.0044562133822041</v>
      </c>
      <c r="AC3318" s="336">
        <f t="shared" ca="1" si="5640"/>
        <v>8.1720848255548859E-2</v>
      </c>
      <c r="AD3318" s="336">
        <f t="shared" ca="1" si="5640"/>
        <v>0.95966017559671202</v>
      </c>
      <c r="AE3318" s="336"/>
      <c r="AF3318" s="336"/>
      <c r="AG3318" s="336"/>
      <c r="AH3318" s="336"/>
      <c r="AI3318" s="54"/>
      <c r="AJ3318" s="54"/>
      <c r="AK3318" s="54"/>
      <c r="AL3318" s="336"/>
      <c r="AM3318" s="336"/>
      <c r="AN3318" s="336"/>
      <c r="AO3318" s="336"/>
      <c r="AP3318" s="54"/>
      <c r="AQ3318" s="336"/>
      <c r="AR3318" s="336"/>
      <c r="AS3318" s="336"/>
    </row>
    <row r="3319" spans="1:45" x14ac:dyDescent="0.3">
      <c r="C3319" s="54"/>
      <c r="D3319" s="56"/>
      <c r="Y3319" s="336">
        <f t="shared" ca="1" si="5640"/>
        <v>0.75108335216274047</v>
      </c>
      <c r="Z3319" s="336">
        <f t="shared" ca="1" si="5640"/>
        <v>0.64864730894273559</v>
      </c>
      <c r="AA3319" s="336">
        <f t="shared" ca="1" si="5640"/>
        <v>-3.1402694860433171E-2</v>
      </c>
      <c r="AB3319" s="336">
        <f t="shared" ca="1" si="5640"/>
        <v>-0.34193596082577438</v>
      </c>
      <c r="AC3319" s="336">
        <f t="shared" ca="1" si="5640"/>
        <v>0.12175289989630866</v>
      </c>
      <c r="AD3319" s="336">
        <f t="shared" ca="1" si="5640"/>
        <v>4.515302520467919E-2</v>
      </c>
      <c r="AE3319" s="55"/>
      <c r="AF3319" s="55"/>
      <c r="AG3319" s="55"/>
      <c r="AH3319" s="55"/>
      <c r="AI3319" s="55"/>
      <c r="AJ3319" s="55"/>
      <c r="AK3319" s="55"/>
      <c r="AL3319" s="55"/>
      <c r="AM3319" s="55"/>
      <c r="AN3319" s="55"/>
      <c r="AO3319" s="55"/>
      <c r="AP3319" s="55"/>
      <c r="AQ3319" s="55"/>
      <c r="AR3319" s="55"/>
      <c r="AS3319" s="55"/>
    </row>
    <row r="3320" spans="1:45" x14ac:dyDescent="0.3">
      <c r="B3320" s="54" t="s">
        <v>172</v>
      </c>
      <c r="C3320" s="53">
        <f>C3313</f>
        <v>0</v>
      </c>
      <c r="D3320" s="56" t="e">
        <f t="shared" ref="D3320:D3321" ca="1" si="5725">AJ3320</f>
        <v>#N/A</v>
      </c>
      <c r="E3320" s="52" t="e">
        <f t="shared" ref="E3320:W3320" si="5726">E3313</f>
        <v>#N/A</v>
      </c>
      <c r="F3320" s="52" t="e">
        <f t="shared" si="5726"/>
        <v>#N/A</v>
      </c>
      <c r="G3320" s="52" t="e">
        <f t="shared" si="5726"/>
        <v>#N/A</v>
      </c>
      <c r="H3320" s="52" t="e">
        <f t="shared" si="5726"/>
        <v>#N/A</v>
      </c>
      <c r="I3320" s="52" t="e">
        <f t="shared" si="5726"/>
        <v>#N/A</v>
      </c>
      <c r="J3320" s="52" t="e">
        <f t="shared" si="5726"/>
        <v>#N/A</v>
      </c>
      <c r="K3320" s="52" t="e">
        <f t="shared" si="5726"/>
        <v>#N/A</v>
      </c>
      <c r="L3320" s="52" t="e">
        <f t="shared" si="5726"/>
        <v>#N/A</v>
      </c>
      <c r="M3320" s="52" t="e">
        <f t="shared" si="5726"/>
        <v>#N/A</v>
      </c>
      <c r="N3320" s="52" t="e">
        <f t="shared" si="5726"/>
        <v>#N/A</v>
      </c>
      <c r="O3320" s="52" t="e">
        <f t="shared" si="5726"/>
        <v>#N/A</v>
      </c>
      <c r="P3320" s="52" t="e">
        <f t="shared" si="5726"/>
        <v>#N/A</v>
      </c>
      <c r="Q3320" s="52" t="e">
        <f t="shared" si="5726"/>
        <v>#N/A</v>
      </c>
      <c r="R3320" s="52" t="e">
        <f t="shared" si="5726"/>
        <v>#N/A</v>
      </c>
      <c r="S3320" s="52" t="e">
        <f t="shared" si="5726"/>
        <v>#N/A</v>
      </c>
      <c r="T3320" s="52" t="e">
        <f t="shared" si="5726"/>
        <v>#N/A</v>
      </c>
      <c r="U3320" s="52" t="e">
        <f t="shared" si="5726"/>
        <v>#N/A</v>
      </c>
      <c r="V3320" s="52" t="e">
        <f t="shared" si="5726"/>
        <v>#N/A</v>
      </c>
      <c r="W3320" s="52" t="e">
        <f t="shared" si="5726"/>
        <v>#N/A</v>
      </c>
      <c r="X3320" s="55" t="e">
        <f t="shared" ref="X3320:X3321" si="5727">(H3320-(O3320*P3320)/100-3*(J3320*K3320)/100)/2</f>
        <v>#N/A</v>
      </c>
      <c r="Y3320" s="55" t="e">
        <f t="shared" ref="Y3320:Y3321" si="5728">SUM(X3320,(J3320*K3320/100))/(F3320/100)</f>
        <v>#N/A</v>
      </c>
      <c r="Z3320" s="55" t="e">
        <f t="shared" ref="Z3320" si="5729">U3320*0.5+U3321*0.5</f>
        <v>#N/A</v>
      </c>
      <c r="AA3320" s="55" t="e">
        <f t="shared" ref="AA3320:AA3321" si="5730">J3320/Y3320</f>
        <v>#N/A</v>
      </c>
      <c r="AB3320" s="336" t="e">
        <f t="shared" ref="AB3320:AB3321" si="5731">X3320/(Y3320-J3320)</f>
        <v>#N/A</v>
      </c>
      <c r="AC3320" s="223" t="e">
        <f ca="1">INDEX(FGA_COEFFS,1,1)+Z3320*INDEX(FGA_COEFFS,1,2)+Y3320*INDEX(FGA_COEFFS,1,3)+R3320*INDEX(FGA_COEFFS,1,4)+Q3321*INDEX(FGA_COEFFS,1,5)+S3320*INDEX(FGA_COEFFS,1,6)+T3321*INDEX(FGA_COEFFS,1,7)+M3321*INDEX(FGA_COEFFS,1,8)+Y3324*Y3325</f>
        <v>#N/A</v>
      </c>
      <c r="AD3320" s="223" t="e">
        <f ca="1">INDEX(THREEPTA_COEFFS,1,1)+AC3320*INDEX(THREEPTA_COEFFS,1,2)+J3320*INDEX(THREEPTA_COEFFS,1,3)+AA3320*INDEX(THREEPTA_COEFFS,1,4)+K3320*INDEX(THREEPTA_COEFFS,1,5)+L3321*INDEX(THREEPTA_COEFFS,1,6)+Z3324*Z3325</f>
        <v>#N/A</v>
      </c>
      <c r="AE3320" s="223" t="e">
        <f ca="1">INDEX(THREEPTPCT_COEFFS,1,1)+K3320*INDEX(THREEPTPCT_COEFFS,1,2)+L3321*INDEX(THREEPTPCT_COEFFS,1,3)+AA3324*AA3325</f>
        <v>#N/A</v>
      </c>
      <c r="AF3320" s="55" t="e">
        <f t="shared" ref="AF3320:AF3321" ca="1" si="5732">AC3320-AD3320</f>
        <v>#N/A</v>
      </c>
      <c r="AG3320" s="223" t="e">
        <f ca="1">INDEX(TWOPTPCT_COEFFS,1,1)+AB3320*INDEX(TWOPTPCT_COEFFS,1,2)+I3321*INDEX(TWOPTPCT_COEFFS,1,3)+G3321*INDEX(TWOPTPCT_COEFFS,1,4)+L3321*INDEX(TWOPTPCT_COEFFS,1,5)+AB3324*AB3325</f>
        <v>#N/A</v>
      </c>
      <c r="AH3320" s="223" t="e">
        <f ca="1">INDEX(FTA_COEFFS,1,1)+O3320*INDEX(FTA_COEFFS,1,2)+N3321*INDEX(FTA_COEFFS,1,3)+(Q3320+R3320)*INDEX(FTA_COEFFS,1,4)+(Q3321+R3321)*INDEX(FTA_COEFFS,1,5)+M3321*INDEX(FTA_COEFFS,1,6)+AC3324*AC3325</f>
        <v>#N/A</v>
      </c>
      <c r="AI3320" s="223" t="e">
        <f ca="1">INDEX(FTPCT_COEFFS,1,1)+P3320*INDEX(FTPCT_COEFFS,1,2)+F3320*INDEX(FTPCT_COEFFS,1,3)+G3321*INDEX(FTPCT_COEFFS,1,4)+AD3324*AD3325</f>
        <v>#N/A</v>
      </c>
      <c r="AJ3320" s="338" t="e">
        <f t="shared" ref="AJ3320:AJ3321" ca="1" si="5733">AD3320*AE3320/100+AF3320*AG3320+AH3320*AI3320/100</f>
        <v>#N/A</v>
      </c>
      <c r="AK3320" s="55"/>
      <c r="AL3320" s="55"/>
      <c r="AM3320" s="55"/>
      <c r="AN3320" s="55"/>
      <c r="AO3320" s="55"/>
      <c r="AP3320" s="55"/>
      <c r="AQ3320" s="55"/>
      <c r="AR3320" s="55"/>
    </row>
    <row r="3321" spans="1:45" x14ac:dyDescent="0.3">
      <c r="B3321" s="54" t="s">
        <v>175</v>
      </c>
      <c r="C3321" s="54">
        <f>C3314</f>
        <v>0</v>
      </c>
      <c r="D3321" s="56" t="e">
        <f t="shared" ca="1" si="5725"/>
        <v>#N/A</v>
      </c>
      <c r="E3321" s="52" t="e">
        <f t="shared" ref="E3321:W3321" si="5734">E3314</f>
        <v>#N/A</v>
      </c>
      <c r="F3321" s="52" t="e">
        <f t="shared" si="5734"/>
        <v>#N/A</v>
      </c>
      <c r="G3321" s="52" t="e">
        <f t="shared" si="5734"/>
        <v>#N/A</v>
      </c>
      <c r="H3321" s="52" t="e">
        <f t="shared" si="5734"/>
        <v>#N/A</v>
      </c>
      <c r="I3321" s="52" t="e">
        <f t="shared" si="5734"/>
        <v>#N/A</v>
      </c>
      <c r="J3321" s="52" t="e">
        <f t="shared" si="5734"/>
        <v>#N/A</v>
      </c>
      <c r="K3321" s="52" t="e">
        <f t="shared" si="5734"/>
        <v>#N/A</v>
      </c>
      <c r="L3321" s="52" t="e">
        <f t="shared" si="5734"/>
        <v>#N/A</v>
      </c>
      <c r="M3321" s="52" t="e">
        <f t="shared" si="5734"/>
        <v>#N/A</v>
      </c>
      <c r="N3321" s="52" t="e">
        <f t="shared" si="5734"/>
        <v>#N/A</v>
      </c>
      <c r="O3321" s="52" t="e">
        <f t="shared" si="5734"/>
        <v>#N/A</v>
      </c>
      <c r="P3321" s="52" t="e">
        <f t="shared" si="5734"/>
        <v>#N/A</v>
      </c>
      <c r="Q3321" s="52" t="e">
        <f t="shared" si="5734"/>
        <v>#N/A</v>
      </c>
      <c r="R3321" s="52" t="e">
        <f t="shared" si="5734"/>
        <v>#N/A</v>
      </c>
      <c r="S3321" s="52" t="e">
        <f t="shared" si="5734"/>
        <v>#N/A</v>
      </c>
      <c r="T3321" s="52" t="e">
        <f t="shared" si="5734"/>
        <v>#N/A</v>
      </c>
      <c r="U3321" s="52" t="e">
        <f t="shared" si="5734"/>
        <v>#N/A</v>
      </c>
      <c r="V3321" s="52" t="e">
        <f t="shared" si="5734"/>
        <v>#N/A</v>
      </c>
      <c r="W3321" s="52" t="e">
        <f t="shared" si="5734"/>
        <v>#N/A</v>
      </c>
      <c r="X3321" s="55" t="e">
        <f t="shared" si="5727"/>
        <v>#N/A</v>
      </c>
      <c r="Y3321" s="55" t="e">
        <f t="shared" si="5728"/>
        <v>#N/A</v>
      </c>
      <c r="Z3321" s="55" t="e">
        <f t="shared" ref="Z3321" si="5735">Z3320</f>
        <v>#N/A</v>
      </c>
      <c r="AA3321" s="55" t="e">
        <f t="shared" si="5730"/>
        <v>#N/A</v>
      </c>
      <c r="AB3321" s="336" t="e">
        <f t="shared" si="5731"/>
        <v>#N/A</v>
      </c>
      <c r="AC3321" s="223" t="e">
        <f ca="1">INDEX(FGA_COEFFS,1,1)+Z3321*INDEX(FGA_COEFFS,1,2)+Y3321*INDEX(FGA_COEFFS,1,3)+R3321*INDEX(FGA_COEFFS,1,4)+Q3320*INDEX(FGA_COEFFS,1,5)+S3321*INDEX(FGA_COEFFS,1,6)+T3320*INDEX(FGA_COEFFS,1,7)+M3320*INDEX(FGA_COEFFS,1,8)+Y3324*Y3326</f>
        <v>#N/A</v>
      </c>
      <c r="AD3321" s="223" t="e">
        <f ca="1">INDEX(THREEPTA_COEFFS,1,1)+AC3321*INDEX(THREEPTA_COEFFS,1,2)+J3321*INDEX(THREEPTA_COEFFS,1,3)+AA3321*INDEX(THREEPTA_COEFFS,1,4)+K3321*INDEX(THREEPTA_COEFFS,1,5)+L3320*INDEX(THREEPTA_COEFFS,1,6)+Z3324*Z3326</f>
        <v>#N/A</v>
      </c>
      <c r="AE3321" s="223" t="e">
        <f ca="1">INDEX(THREEPTPCT_COEFFS,1,1)+K3321*INDEX(THREEPTPCT_COEFFS,1,2)+L3320*INDEX(THREEPTPCT_COEFFS,1,3)+AA3324*AA3326</f>
        <v>#N/A</v>
      </c>
      <c r="AF3321" s="55" t="e">
        <f t="shared" ca="1" si="5732"/>
        <v>#N/A</v>
      </c>
      <c r="AG3321" s="223" t="e">
        <f ca="1">INDEX(TWOPTPCT_COEFFS,1,1)+AB3321*INDEX(TWOPTPCT_COEFFS,1,2)+I3320*INDEX(TWOPTPCT_COEFFS,1,3)+G3320*INDEX(TWOPTPCT_COEFFS,1,4)+L3320*INDEX(TWOPTPCT_COEFFS,1,5)+AB3324*AB3326</f>
        <v>#N/A</v>
      </c>
      <c r="AH3321" s="223" t="e">
        <f ca="1">INDEX(FTA_COEFFS,1,1)+O3321*INDEX(FTA_COEFFS,1,2)+N3320*INDEX(FTA_COEFFS,1,3)+(Q3321+R3321)*INDEX(FTA_COEFFS,1,4)+(Q3320+R3320)*INDEX(FTA_COEFFS,1,5)+M3320*INDEX(FTA_COEFFS,1,6)+AC3324*AC3326</f>
        <v>#N/A</v>
      </c>
      <c r="AI3321" s="223" t="e">
        <f ca="1">INDEX(FTPCT_COEFFS,1,1)+P3321*INDEX(FTPCT_COEFFS,1,2)+F3321*INDEX(FTPCT_COEFFS,1,3)+G3320*INDEX(FTPCT_COEFFS,1,4)+AD3324*AD3326</f>
        <v>#N/A</v>
      </c>
      <c r="AJ3321" s="338" t="e">
        <f t="shared" ca="1" si="5733"/>
        <v>#N/A</v>
      </c>
      <c r="AK3321" s="55"/>
      <c r="AL3321" s="55"/>
      <c r="AM3321" s="55"/>
      <c r="AN3321" s="55"/>
      <c r="AO3321" s="55"/>
      <c r="AP3321" s="55"/>
      <c r="AQ3321" s="55"/>
      <c r="AR3321" s="55"/>
    </row>
    <row r="3322" spans="1:45" x14ac:dyDescent="0.3">
      <c r="A3322" s="54" t="e">
        <f ca="1">IF(D3320&gt;(D3321+(AVERAGE(V3320,W3320)-AVERAGE(V3321,W3321))/2)+2.5,C3320,IF(D3321&gt;(D3320+(AVERAGE(V3321,W3321)-AVERAGE(V3320,W3320))/2)+2.5,C3321,"Close"))</f>
        <v>#N/A</v>
      </c>
      <c r="B3322" s="64" t="e">
        <f ca="1">IF(D3321&gt;D3320,C3321,C3320)</f>
        <v>#N/A</v>
      </c>
      <c r="D3322" s="56"/>
      <c r="X3322" s="55"/>
      <c r="Y3322" s="55"/>
      <c r="Z3322" s="55"/>
      <c r="AA3322" s="55"/>
      <c r="AB3322" s="55"/>
      <c r="AC3322" s="337"/>
      <c r="AD3322" s="337"/>
      <c r="AE3322" s="337"/>
      <c r="AF3322" s="337"/>
      <c r="AG3322" s="337"/>
      <c r="AH3322" s="337"/>
      <c r="AI3322" s="337"/>
      <c r="AJ3322" s="337"/>
      <c r="AK3322" s="337"/>
      <c r="AL3322" s="337"/>
      <c r="AM3322" s="55"/>
      <c r="AN3322" s="55"/>
      <c r="AO3322" s="55"/>
      <c r="AP3322" s="55"/>
      <c r="AQ3322" s="55"/>
      <c r="AR3322" s="55"/>
      <c r="AS3322" s="55"/>
    </row>
    <row r="3323" spans="1:45" x14ac:dyDescent="0.3">
      <c r="X3323" s="54" t="s">
        <v>1305</v>
      </c>
      <c r="Y3323" s="54" t="s">
        <v>128</v>
      </c>
      <c r="Z3323" s="54" t="s">
        <v>157</v>
      </c>
      <c r="AA3323" s="54" t="s">
        <v>151</v>
      </c>
      <c r="AB3323" s="54" t="s">
        <v>1327</v>
      </c>
      <c r="AC3323" s="54" t="s">
        <v>129</v>
      </c>
      <c r="AD3323" s="54" t="s">
        <v>116</v>
      </c>
      <c r="AE3323" s="54"/>
      <c r="AF3323" s="54"/>
      <c r="AG3323" s="54"/>
      <c r="AH3323" s="54"/>
      <c r="AI3323" s="54"/>
      <c r="AJ3323" s="54"/>
      <c r="AK3323" s="54"/>
      <c r="AL3323" s="54"/>
      <c r="AM3323" s="54"/>
      <c r="AN3323" s="54"/>
      <c r="AO3323" s="54"/>
      <c r="AP3323" s="54"/>
      <c r="AQ3323" s="54"/>
      <c r="AR3323" s="54"/>
      <c r="AS3323" s="54"/>
    </row>
    <row r="3324" spans="1:45" x14ac:dyDescent="0.3">
      <c r="X3324" s="54"/>
      <c r="Y3324" s="54">
        <f t="shared" ref="Y3324:AD3324" si="5736">Y3317</f>
        <v>6.4436999999999998</v>
      </c>
      <c r="Z3324" s="54">
        <f t="shared" si="5736"/>
        <v>4.9371</v>
      </c>
      <c r="AA3324" s="54">
        <f t="shared" si="5736"/>
        <v>11.350300000000001</v>
      </c>
      <c r="AB3324" s="54">
        <f t="shared" si="5736"/>
        <v>7.1900000000000006E-2</v>
      </c>
      <c r="AC3324" s="54">
        <f t="shared" si="5736"/>
        <v>6.2766000000000002</v>
      </c>
      <c r="AD3324" s="54">
        <f t="shared" si="5736"/>
        <v>11.042999999999999</v>
      </c>
      <c r="AE3324" s="54"/>
      <c r="AF3324" s="336"/>
      <c r="AG3324" s="336"/>
      <c r="AH3324" s="336"/>
      <c r="AI3324" s="54"/>
      <c r="AJ3324" s="54"/>
      <c r="AK3324" s="54"/>
      <c r="AL3324" s="54"/>
      <c r="AM3324" s="54"/>
      <c r="AN3324" s="54"/>
      <c r="AO3324" s="54"/>
      <c r="AP3324" s="54"/>
      <c r="AQ3324" s="54"/>
      <c r="AR3324" s="54"/>
      <c r="AS3324" s="54"/>
    </row>
    <row r="3325" spans="1:45" x14ac:dyDescent="0.3">
      <c r="D3325" s="56"/>
      <c r="X3325" s="336"/>
      <c r="Y3325" s="336">
        <f t="shared" ca="1" si="5640"/>
        <v>-7.4706948904638873E-2</v>
      </c>
      <c r="Z3325" s="336">
        <f t="shared" ca="1" si="5640"/>
        <v>0.86239386357034098</v>
      </c>
      <c r="AA3325" s="336">
        <f t="shared" ca="1" si="5640"/>
        <v>-1.4989280806908467</v>
      </c>
      <c r="AB3325" s="336">
        <f t="shared" ca="1" si="5640"/>
        <v>2.380290128581752E-2</v>
      </c>
      <c r="AC3325" s="336">
        <f t="shared" ca="1" si="5640"/>
        <v>-0.24827841765261854</v>
      </c>
      <c r="AD3325" s="336">
        <f t="shared" ca="1" si="5640"/>
        <v>-0.13193769493546909</v>
      </c>
      <c r="AE3325" s="336"/>
      <c r="AF3325" s="336"/>
      <c r="AG3325" s="336"/>
      <c r="AH3325" s="336"/>
      <c r="AI3325" s="54"/>
      <c r="AJ3325" s="54"/>
      <c r="AK3325" s="54"/>
      <c r="AL3325" s="336"/>
      <c r="AM3325" s="336"/>
      <c r="AN3325" s="336"/>
      <c r="AO3325" s="336"/>
      <c r="AP3325" s="54"/>
      <c r="AQ3325" s="336"/>
      <c r="AR3325" s="336"/>
      <c r="AS3325" s="336"/>
    </row>
    <row r="3326" spans="1:45" x14ac:dyDescent="0.3">
      <c r="C3326" s="54"/>
      <c r="D3326" s="56"/>
      <c r="Y3326" s="336">
        <f t="shared" ca="1" si="5640"/>
        <v>-1.4542628677235929</v>
      </c>
      <c r="Z3326" s="336">
        <f t="shared" ca="1" si="5640"/>
        <v>3.1220822478374689E-2</v>
      </c>
      <c r="AA3326" s="336">
        <f t="shared" ca="1" si="5640"/>
        <v>-0.12617353388115388</v>
      </c>
      <c r="AB3326" s="336">
        <f t="shared" ca="1" si="5640"/>
        <v>0.69921165064935087</v>
      </c>
      <c r="AC3326" s="336">
        <f t="shared" ca="1" si="5640"/>
        <v>2.5000226944308097E-2</v>
      </c>
      <c r="AD3326" s="336">
        <f t="shared" ca="1" si="5640"/>
        <v>0.88679553093134067</v>
      </c>
      <c r="AE3326" s="55"/>
      <c r="AF3326" s="55"/>
      <c r="AG3326" s="55"/>
      <c r="AH3326" s="55"/>
      <c r="AI3326" s="55"/>
      <c r="AJ3326" s="55"/>
      <c r="AK3326" s="55"/>
      <c r="AL3326" s="55"/>
      <c r="AM3326" s="55"/>
      <c r="AN3326" s="55"/>
      <c r="AO3326" s="55"/>
      <c r="AP3326" s="55"/>
      <c r="AQ3326" s="55"/>
      <c r="AR3326" s="55"/>
      <c r="AS3326" s="55"/>
    </row>
    <row r="3327" spans="1:45" x14ac:dyDescent="0.3">
      <c r="B3327" s="54" t="s">
        <v>172</v>
      </c>
      <c r="C3327" s="53">
        <f>C3320</f>
        <v>0</v>
      </c>
      <c r="D3327" s="56" t="e">
        <f t="shared" ref="D3327:D3328" ca="1" si="5737">AJ3327</f>
        <v>#N/A</v>
      </c>
      <c r="E3327" s="52" t="e">
        <f t="shared" ref="E3327:W3327" si="5738">E3320</f>
        <v>#N/A</v>
      </c>
      <c r="F3327" s="52" t="e">
        <f t="shared" si="5738"/>
        <v>#N/A</v>
      </c>
      <c r="G3327" s="52" t="e">
        <f t="shared" si="5738"/>
        <v>#N/A</v>
      </c>
      <c r="H3327" s="52" t="e">
        <f t="shared" si="5738"/>
        <v>#N/A</v>
      </c>
      <c r="I3327" s="52" t="e">
        <f t="shared" si="5738"/>
        <v>#N/A</v>
      </c>
      <c r="J3327" s="52" t="e">
        <f t="shared" si="5738"/>
        <v>#N/A</v>
      </c>
      <c r="K3327" s="52" t="e">
        <f t="shared" si="5738"/>
        <v>#N/A</v>
      </c>
      <c r="L3327" s="52" t="e">
        <f t="shared" si="5738"/>
        <v>#N/A</v>
      </c>
      <c r="M3327" s="52" t="e">
        <f t="shared" si="5738"/>
        <v>#N/A</v>
      </c>
      <c r="N3327" s="52" t="e">
        <f t="shared" si="5738"/>
        <v>#N/A</v>
      </c>
      <c r="O3327" s="52" t="e">
        <f t="shared" si="5738"/>
        <v>#N/A</v>
      </c>
      <c r="P3327" s="52" t="e">
        <f t="shared" si="5738"/>
        <v>#N/A</v>
      </c>
      <c r="Q3327" s="52" t="e">
        <f t="shared" si="5738"/>
        <v>#N/A</v>
      </c>
      <c r="R3327" s="52" t="e">
        <f t="shared" si="5738"/>
        <v>#N/A</v>
      </c>
      <c r="S3327" s="52" t="e">
        <f t="shared" si="5738"/>
        <v>#N/A</v>
      </c>
      <c r="T3327" s="52" t="e">
        <f t="shared" si="5738"/>
        <v>#N/A</v>
      </c>
      <c r="U3327" s="52" t="e">
        <f t="shared" si="5738"/>
        <v>#N/A</v>
      </c>
      <c r="V3327" s="52" t="e">
        <f t="shared" si="5738"/>
        <v>#N/A</v>
      </c>
      <c r="W3327" s="52" t="e">
        <f t="shared" si="5738"/>
        <v>#N/A</v>
      </c>
      <c r="X3327" s="55" t="e">
        <f t="shared" ref="X3327:X3328" si="5739">(H3327-(O3327*P3327)/100-3*(J3327*K3327)/100)/2</f>
        <v>#N/A</v>
      </c>
      <c r="Y3327" s="55" t="e">
        <f t="shared" ref="Y3327:Y3328" si="5740">SUM(X3327,(J3327*K3327/100))/(F3327/100)</f>
        <v>#N/A</v>
      </c>
      <c r="Z3327" s="55" t="e">
        <f t="shared" ref="Z3327" si="5741">U3327*0.5+U3328*0.5</f>
        <v>#N/A</v>
      </c>
      <c r="AA3327" s="55" t="e">
        <f t="shared" ref="AA3327:AA3328" si="5742">J3327/Y3327</f>
        <v>#N/A</v>
      </c>
      <c r="AB3327" s="336" t="e">
        <f t="shared" ref="AB3327:AB3328" si="5743">X3327/(Y3327-J3327)</f>
        <v>#N/A</v>
      </c>
      <c r="AC3327" s="223" t="e">
        <f ca="1">INDEX(FGA_COEFFS,1,1)+Z3327*INDEX(FGA_COEFFS,1,2)+Y3327*INDEX(FGA_COEFFS,1,3)+R3327*INDEX(FGA_COEFFS,1,4)+Q3328*INDEX(FGA_COEFFS,1,5)+S3327*INDEX(FGA_COEFFS,1,6)+T3328*INDEX(FGA_COEFFS,1,7)+M3328*INDEX(FGA_COEFFS,1,8)+Y3331*Y3332</f>
        <v>#N/A</v>
      </c>
      <c r="AD3327" s="223" t="e">
        <f ca="1">INDEX(THREEPTA_COEFFS,1,1)+AC3327*INDEX(THREEPTA_COEFFS,1,2)+J3327*INDEX(THREEPTA_COEFFS,1,3)+AA3327*INDEX(THREEPTA_COEFFS,1,4)+K3327*INDEX(THREEPTA_COEFFS,1,5)+L3328*INDEX(THREEPTA_COEFFS,1,6)+Z3331*Z3332</f>
        <v>#N/A</v>
      </c>
      <c r="AE3327" s="223" t="e">
        <f ca="1">INDEX(THREEPTPCT_COEFFS,1,1)+K3327*INDEX(THREEPTPCT_COEFFS,1,2)+L3328*INDEX(THREEPTPCT_COEFFS,1,3)+AA3331*AA3332</f>
        <v>#N/A</v>
      </c>
      <c r="AF3327" s="55" t="e">
        <f t="shared" ref="AF3327:AF3328" ca="1" si="5744">AC3327-AD3327</f>
        <v>#N/A</v>
      </c>
      <c r="AG3327" s="223" t="e">
        <f ca="1">INDEX(TWOPTPCT_COEFFS,1,1)+AB3327*INDEX(TWOPTPCT_COEFFS,1,2)+I3328*INDEX(TWOPTPCT_COEFFS,1,3)+G3328*INDEX(TWOPTPCT_COEFFS,1,4)+L3328*INDEX(TWOPTPCT_COEFFS,1,5)+AB3331*AB3332</f>
        <v>#N/A</v>
      </c>
      <c r="AH3327" s="223" t="e">
        <f ca="1">INDEX(FTA_COEFFS,1,1)+O3327*INDEX(FTA_COEFFS,1,2)+N3328*INDEX(FTA_COEFFS,1,3)+(Q3327+R3327)*INDEX(FTA_COEFFS,1,4)+(Q3328+R3328)*INDEX(FTA_COEFFS,1,5)+M3328*INDEX(FTA_COEFFS,1,6)+AC3331*AC3332</f>
        <v>#N/A</v>
      </c>
      <c r="AI3327" s="223" t="e">
        <f ca="1">INDEX(FTPCT_COEFFS,1,1)+P3327*INDEX(FTPCT_COEFFS,1,2)+F3327*INDEX(FTPCT_COEFFS,1,3)+G3328*INDEX(FTPCT_COEFFS,1,4)+AD3331*AD3332</f>
        <v>#N/A</v>
      </c>
      <c r="AJ3327" s="338" t="e">
        <f t="shared" ref="AJ3327:AJ3328" ca="1" si="5745">AD3327*AE3327/100+AF3327*AG3327+AH3327*AI3327/100</f>
        <v>#N/A</v>
      </c>
      <c r="AK3327" s="55"/>
      <c r="AL3327" s="55"/>
      <c r="AM3327" s="55"/>
      <c r="AN3327" s="55"/>
      <c r="AO3327" s="55"/>
      <c r="AP3327" s="55"/>
      <c r="AQ3327" s="55"/>
      <c r="AR3327" s="55"/>
    </row>
    <row r="3328" spans="1:45" x14ac:dyDescent="0.3">
      <c r="B3328" s="54" t="s">
        <v>175</v>
      </c>
      <c r="C3328" s="54">
        <f>C3321</f>
        <v>0</v>
      </c>
      <c r="D3328" s="56" t="e">
        <f t="shared" ca="1" si="5737"/>
        <v>#N/A</v>
      </c>
      <c r="E3328" s="52" t="e">
        <f t="shared" ref="E3328:W3328" si="5746">E3321</f>
        <v>#N/A</v>
      </c>
      <c r="F3328" s="52" t="e">
        <f t="shared" si="5746"/>
        <v>#N/A</v>
      </c>
      <c r="G3328" s="52" t="e">
        <f t="shared" si="5746"/>
        <v>#N/A</v>
      </c>
      <c r="H3328" s="52" t="e">
        <f t="shared" si="5746"/>
        <v>#N/A</v>
      </c>
      <c r="I3328" s="52" t="e">
        <f t="shared" si="5746"/>
        <v>#N/A</v>
      </c>
      <c r="J3328" s="52" t="e">
        <f t="shared" si="5746"/>
        <v>#N/A</v>
      </c>
      <c r="K3328" s="52" t="e">
        <f t="shared" si="5746"/>
        <v>#N/A</v>
      </c>
      <c r="L3328" s="52" t="e">
        <f t="shared" si="5746"/>
        <v>#N/A</v>
      </c>
      <c r="M3328" s="52" t="e">
        <f t="shared" si="5746"/>
        <v>#N/A</v>
      </c>
      <c r="N3328" s="52" t="e">
        <f t="shared" si="5746"/>
        <v>#N/A</v>
      </c>
      <c r="O3328" s="52" t="e">
        <f t="shared" si="5746"/>
        <v>#N/A</v>
      </c>
      <c r="P3328" s="52" t="e">
        <f t="shared" si="5746"/>
        <v>#N/A</v>
      </c>
      <c r="Q3328" s="52" t="e">
        <f t="shared" si="5746"/>
        <v>#N/A</v>
      </c>
      <c r="R3328" s="52" t="e">
        <f t="shared" si="5746"/>
        <v>#N/A</v>
      </c>
      <c r="S3328" s="52" t="e">
        <f t="shared" si="5746"/>
        <v>#N/A</v>
      </c>
      <c r="T3328" s="52" t="e">
        <f t="shared" si="5746"/>
        <v>#N/A</v>
      </c>
      <c r="U3328" s="52" t="e">
        <f t="shared" si="5746"/>
        <v>#N/A</v>
      </c>
      <c r="V3328" s="52" t="e">
        <f t="shared" si="5746"/>
        <v>#N/A</v>
      </c>
      <c r="W3328" s="52" t="e">
        <f t="shared" si="5746"/>
        <v>#N/A</v>
      </c>
      <c r="X3328" s="55" t="e">
        <f t="shared" si="5739"/>
        <v>#N/A</v>
      </c>
      <c r="Y3328" s="55" t="e">
        <f t="shared" si="5740"/>
        <v>#N/A</v>
      </c>
      <c r="Z3328" s="55" t="e">
        <f t="shared" ref="Z3328" si="5747">Z3327</f>
        <v>#N/A</v>
      </c>
      <c r="AA3328" s="55" t="e">
        <f t="shared" si="5742"/>
        <v>#N/A</v>
      </c>
      <c r="AB3328" s="336" t="e">
        <f t="shared" si="5743"/>
        <v>#N/A</v>
      </c>
      <c r="AC3328" s="223" t="e">
        <f ca="1">INDEX(FGA_COEFFS,1,1)+Z3328*INDEX(FGA_COEFFS,1,2)+Y3328*INDEX(FGA_COEFFS,1,3)+R3328*INDEX(FGA_COEFFS,1,4)+Q3327*INDEX(FGA_COEFFS,1,5)+S3328*INDEX(FGA_COEFFS,1,6)+T3327*INDEX(FGA_COEFFS,1,7)+M3327*INDEX(FGA_COEFFS,1,8)+Y3331*Y3333</f>
        <v>#N/A</v>
      </c>
      <c r="AD3328" s="223" t="e">
        <f ca="1">INDEX(THREEPTA_COEFFS,1,1)+AC3328*INDEX(THREEPTA_COEFFS,1,2)+J3328*INDEX(THREEPTA_COEFFS,1,3)+AA3328*INDEX(THREEPTA_COEFFS,1,4)+K3328*INDEX(THREEPTA_COEFFS,1,5)+L3327*INDEX(THREEPTA_COEFFS,1,6)+Z3331*Z3333</f>
        <v>#N/A</v>
      </c>
      <c r="AE3328" s="223" t="e">
        <f ca="1">INDEX(THREEPTPCT_COEFFS,1,1)+K3328*INDEX(THREEPTPCT_COEFFS,1,2)+L3327*INDEX(THREEPTPCT_COEFFS,1,3)+AA3331*AA3333</f>
        <v>#N/A</v>
      </c>
      <c r="AF3328" s="55" t="e">
        <f t="shared" ca="1" si="5744"/>
        <v>#N/A</v>
      </c>
      <c r="AG3328" s="223" t="e">
        <f ca="1">INDEX(TWOPTPCT_COEFFS,1,1)+AB3328*INDEX(TWOPTPCT_COEFFS,1,2)+I3327*INDEX(TWOPTPCT_COEFFS,1,3)+G3327*INDEX(TWOPTPCT_COEFFS,1,4)+L3327*INDEX(TWOPTPCT_COEFFS,1,5)+AB3331*AB3333</f>
        <v>#N/A</v>
      </c>
      <c r="AH3328" s="223" t="e">
        <f ca="1">INDEX(FTA_COEFFS,1,1)+O3328*INDEX(FTA_COEFFS,1,2)+N3327*INDEX(FTA_COEFFS,1,3)+(Q3328+R3328)*INDEX(FTA_COEFFS,1,4)+(Q3327+R3327)*INDEX(FTA_COEFFS,1,5)+M3327*INDEX(FTA_COEFFS,1,6)+AC3331*AC3333</f>
        <v>#N/A</v>
      </c>
      <c r="AI3328" s="223" t="e">
        <f ca="1">INDEX(FTPCT_COEFFS,1,1)+P3328*INDEX(FTPCT_COEFFS,1,2)+F3328*INDEX(FTPCT_COEFFS,1,3)+G3327*INDEX(FTPCT_COEFFS,1,4)+AD3331*AD3333</f>
        <v>#N/A</v>
      </c>
      <c r="AJ3328" s="338" t="e">
        <f t="shared" ca="1" si="5745"/>
        <v>#N/A</v>
      </c>
      <c r="AK3328" s="55"/>
      <c r="AL3328" s="55"/>
      <c r="AM3328" s="55"/>
      <c r="AN3328" s="55"/>
      <c r="AO3328" s="55"/>
      <c r="AP3328" s="55"/>
      <c r="AQ3328" s="55"/>
      <c r="AR3328" s="55"/>
    </row>
    <row r="3329" spans="1:45" x14ac:dyDescent="0.3">
      <c r="A3329" s="54" t="e">
        <f ca="1">IF(D3327&gt;(D3328+(AVERAGE(V3327,W3327)-AVERAGE(V3328,W3328))/2)+2.5,C3327,IF(D3328&gt;(D3327+(AVERAGE(V3328,W3328)-AVERAGE(V3327,W3327))/2)+2.5,C3328,"Close"))</f>
        <v>#N/A</v>
      </c>
      <c r="B3329" s="64" t="e">
        <f ca="1">IF(D3328&gt;D3327,C3328,C3327)</f>
        <v>#N/A</v>
      </c>
      <c r="D3329" s="56"/>
      <c r="X3329" s="55"/>
      <c r="Y3329" s="55"/>
      <c r="Z3329" s="55"/>
      <c r="AA3329" s="55"/>
      <c r="AB3329" s="55"/>
      <c r="AC3329" s="337"/>
      <c r="AD3329" s="337"/>
      <c r="AE3329" s="337"/>
      <c r="AF3329" s="337"/>
      <c r="AG3329" s="337"/>
      <c r="AH3329" s="337"/>
      <c r="AI3329" s="337"/>
      <c r="AJ3329" s="337"/>
      <c r="AK3329" s="337"/>
      <c r="AL3329" s="337"/>
      <c r="AM3329" s="55"/>
      <c r="AN3329" s="55"/>
      <c r="AO3329" s="55"/>
      <c r="AP3329" s="55"/>
      <c r="AQ3329" s="55"/>
      <c r="AR3329" s="55"/>
      <c r="AS3329" s="55"/>
    </row>
    <row r="3330" spans="1:45" x14ac:dyDescent="0.3">
      <c r="X3330" s="54" t="s">
        <v>1305</v>
      </c>
      <c r="Y3330" s="54" t="s">
        <v>128</v>
      </c>
      <c r="Z3330" s="54" t="s">
        <v>157</v>
      </c>
      <c r="AA3330" s="54" t="s">
        <v>151</v>
      </c>
      <c r="AB3330" s="54" t="s">
        <v>1327</v>
      </c>
      <c r="AC3330" s="54" t="s">
        <v>129</v>
      </c>
      <c r="AD3330" s="54" t="s">
        <v>116</v>
      </c>
      <c r="AE3330" s="54"/>
      <c r="AF3330" s="54"/>
      <c r="AG3330" s="54"/>
      <c r="AH3330" s="54"/>
      <c r="AI3330" s="54"/>
      <c r="AJ3330" s="54"/>
      <c r="AK3330" s="54"/>
      <c r="AL3330" s="54"/>
      <c r="AM3330" s="54"/>
      <c r="AN3330" s="54"/>
      <c r="AO3330" s="54"/>
      <c r="AP3330" s="54"/>
      <c r="AQ3330" s="54"/>
      <c r="AR3330" s="54"/>
      <c r="AS3330" s="54"/>
    </row>
    <row r="3331" spans="1:45" x14ac:dyDescent="0.3">
      <c r="X3331" s="54"/>
      <c r="Y3331" s="54">
        <f t="shared" ref="Y3331:AD3331" si="5748">Y3324</f>
        <v>6.4436999999999998</v>
      </c>
      <c r="Z3331" s="54">
        <f t="shared" si="5748"/>
        <v>4.9371</v>
      </c>
      <c r="AA3331" s="54">
        <f t="shared" si="5748"/>
        <v>11.350300000000001</v>
      </c>
      <c r="AB3331" s="54">
        <f t="shared" si="5748"/>
        <v>7.1900000000000006E-2</v>
      </c>
      <c r="AC3331" s="54">
        <f t="shared" si="5748"/>
        <v>6.2766000000000002</v>
      </c>
      <c r="AD3331" s="54">
        <f t="shared" si="5748"/>
        <v>11.042999999999999</v>
      </c>
      <c r="AE3331" s="54"/>
      <c r="AF3331" s="336"/>
      <c r="AG3331" s="336"/>
      <c r="AH3331" s="336"/>
      <c r="AI3331" s="54"/>
      <c r="AJ3331" s="54"/>
      <c r="AK3331" s="54"/>
      <c r="AL3331" s="54"/>
      <c r="AM3331" s="54"/>
      <c r="AN3331" s="54"/>
      <c r="AO3331" s="54"/>
      <c r="AP3331" s="54"/>
      <c r="AQ3331" s="54"/>
      <c r="AR3331" s="54"/>
      <c r="AS3331" s="54"/>
    </row>
    <row r="3332" spans="1:45" x14ac:dyDescent="0.3">
      <c r="D3332" s="56"/>
      <c r="X3332" s="336"/>
      <c r="Y3332" s="336">
        <f t="shared" ca="1" si="5640"/>
        <v>-1.0364903462914008</v>
      </c>
      <c r="Z3332" s="336">
        <f t="shared" ca="1" si="5640"/>
        <v>0.2180828790503973</v>
      </c>
      <c r="AA3332" s="336">
        <f t="shared" ca="1" si="5640"/>
        <v>-7.2977196016173557E-2</v>
      </c>
      <c r="AB3332" s="336">
        <f t="shared" ca="1" si="5640"/>
        <v>0.16210297655883232</v>
      </c>
      <c r="AC3332" s="336">
        <f t="shared" ca="1" si="5640"/>
        <v>-0.30034327651237136</v>
      </c>
      <c r="AD3332" s="336">
        <f t="shared" ca="1" si="5640"/>
        <v>-0.13034630422254234</v>
      </c>
      <c r="AE3332" s="336"/>
      <c r="AF3332" s="336"/>
      <c r="AG3332" s="336"/>
      <c r="AH3332" s="336"/>
      <c r="AI3332" s="54"/>
      <c r="AJ3332" s="54"/>
      <c r="AK3332" s="54"/>
      <c r="AL3332" s="336"/>
      <c r="AM3332" s="336"/>
      <c r="AN3332" s="336"/>
      <c r="AO3332" s="336"/>
      <c r="AP3332" s="54"/>
      <c r="AQ3332" s="336"/>
      <c r="AR3332" s="336"/>
      <c r="AS3332" s="336"/>
    </row>
    <row r="3333" spans="1:45" x14ac:dyDescent="0.3">
      <c r="C3333" s="54"/>
      <c r="D3333" s="56"/>
      <c r="Y3333" s="336">
        <f t="shared" ca="1" si="5640"/>
        <v>0.92679175112460266</v>
      </c>
      <c r="Z3333" s="336">
        <f t="shared" ca="1" si="5640"/>
        <v>-1.3802356442041173</v>
      </c>
      <c r="AA3333" s="336">
        <f t="shared" ca="1" si="5640"/>
        <v>1.2708583650871316E-2</v>
      </c>
      <c r="AB3333" s="336">
        <f t="shared" ca="1" si="5640"/>
        <v>-0.39642589332386624</v>
      </c>
      <c r="AC3333" s="336">
        <f t="shared" ca="1" si="5640"/>
        <v>0.21049584145647285</v>
      </c>
      <c r="AD3333" s="336">
        <f t="shared" ca="1" si="5640"/>
        <v>6.1447199064185703E-3</v>
      </c>
      <c r="AE3333" s="55"/>
      <c r="AF3333" s="55"/>
      <c r="AG3333" s="55"/>
      <c r="AH3333" s="55"/>
      <c r="AI3333" s="55"/>
      <c r="AJ3333" s="55"/>
      <c r="AK3333" s="55"/>
      <c r="AL3333" s="55"/>
      <c r="AM3333" s="55"/>
      <c r="AN3333" s="55"/>
      <c r="AO3333" s="55"/>
      <c r="AP3333" s="55"/>
      <c r="AQ3333" s="55"/>
      <c r="AR3333" s="55"/>
      <c r="AS3333" s="55"/>
    </row>
    <row r="3334" spans="1:45" x14ac:dyDescent="0.3">
      <c r="B3334" s="54" t="s">
        <v>172</v>
      </c>
      <c r="C3334" s="53">
        <f>C3327</f>
        <v>0</v>
      </c>
      <c r="D3334" s="56" t="e">
        <f t="shared" ref="D3334:D3335" ca="1" si="5749">AJ3334</f>
        <v>#N/A</v>
      </c>
      <c r="E3334" s="52" t="e">
        <f t="shared" ref="E3334:W3334" si="5750">E3327</f>
        <v>#N/A</v>
      </c>
      <c r="F3334" s="52" t="e">
        <f t="shared" si="5750"/>
        <v>#N/A</v>
      </c>
      <c r="G3334" s="52" t="e">
        <f t="shared" si="5750"/>
        <v>#N/A</v>
      </c>
      <c r="H3334" s="52" t="e">
        <f t="shared" si="5750"/>
        <v>#N/A</v>
      </c>
      <c r="I3334" s="52" t="e">
        <f t="shared" si="5750"/>
        <v>#N/A</v>
      </c>
      <c r="J3334" s="52" t="e">
        <f t="shared" si="5750"/>
        <v>#N/A</v>
      </c>
      <c r="K3334" s="52" t="e">
        <f t="shared" si="5750"/>
        <v>#N/A</v>
      </c>
      <c r="L3334" s="52" t="e">
        <f t="shared" si="5750"/>
        <v>#N/A</v>
      </c>
      <c r="M3334" s="52" t="e">
        <f t="shared" si="5750"/>
        <v>#N/A</v>
      </c>
      <c r="N3334" s="52" t="e">
        <f t="shared" si="5750"/>
        <v>#N/A</v>
      </c>
      <c r="O3334" s="52" t="e">
        <f t="shared" si="5750"/>
        <v>#N/A</v>
      </c>
      <c r="P3334" s="52" t="e">
        <f t="shared" si="5750"/>
        <v>#N/A</v>
      </c>
      <c r="Q3334" s="52" t="e">
        <f t="shared" si="5750"/>
        <v>#N/A</v>
      </c>
      <c r="R3334" s="52" t="e">
        <f t="shared" si="5750"/>
        <v>#N/A</v>
      </c>
      <c r="S3334" s="52" t="e">
        <f t="shared" si="5750"/>
        <v>#N/A</v>
      </c>
      <c r="T3334" s="52" t="e">
        <f t="shared" si="5750"/>
        <v>#N/A</v>
      </c>
      <c r="U3334" s="52" t="e">
        <f t="shared" si="5750"/>
        <v>#N/A</v>
      </c>
      <c r="V3334" s="52" t="e">
        <f t="shared" si="5750"/>
        <v>#N/A</v>
      </c>
      <c r="W3334" s="52" t="e">
        <f t="shared" si="5750"/>
        <v>#N/A</v>
      </c>
      <c r="X3334" s="55" t="e">
        <f t="shared" ref="X3334:X3335" si="5751">(H3334-(O3334*P3334)/100-3*(J3334*K3334)/100)/2</f>
        <v>#N/A</v>
      </c>
      <c r="Y3334" s="55" t="e">
        <f t="shared" ref="Y3334:Y3335" si="5752">SUM(X3334,(J3334*K3334/100))/(F3334/100)</f>
        <v>#N/A</v>
      </c>
      <c r="Z3334" s="55" t="e">
        <f t="shared" ref="Z3334" si="5753">U3334*0.5+U3335*0.5</f>
        <v>#N/A</v>
      </c>
      <c r="AA3334" s="55" t="e">
        <f t="shared" ref="AA3334:AA3335" si="5754">J3334/Y3334</f>
        <v>#N/A</v>
      </c>
      <c r="AB3334" s="336" t="e">
        <f t="shared" ref="AB3334:AB3335" si="5755">X3334/(Y3334-J3334)</f>
        <v>#N/A</v>
      </c>
      <c r="AC3334" s="223" t="e">
        <f ca="1">INDEX(FGA_COEFFS,1,1)+Z3334*INDEX(FGA_COEFFS,1,2)+Y3334*INDEX(FGA_COEFFS,1,3)+R3334*INDEX(FGA_COEFFS,1,4)+Q3335*INDEX(FGA_COEFFS,1,5)+S3334*INDEX(FGA_COEFFS,1,6)+T3335*INDEX(FGA_COEFFS,1,7)+M3335*INDEX(FGA_COEFFS,1,8)+Y3338*Y3339</f>
        <v>#N/A</v>
      </c>
      <c r="AD3334" s="223" t="e">
        <f ca="1">INDEX(THREEPTA_COEFFS,1,1)+AC3334*INDEX(THREEPTA_COEFFS,1,2)+J3334*INDEX(THREEPTA_COEFFS,1,3)+AA3334*INDEX(THREEPTA_COEFFS,1,4)+K3334*INDEX(THREEPTA_COEFFS,1,5)+L3335*INDEX(THREEPTA_COEFFS,1,6)+Z3338*Z3339</f>
        <v>#N/A</v>
      </c>
      <c r="AE3334" s="223" t="e">
        <f ca="1">INDEX(THREEPTPCT_COEFFS,1,1)+K3334*INDEX(THREEPTPCT_COEFFS,1,2)+L3335*INDEX(THREEPTPCT_COEFFS,1,3)+AA3338*AA3339</f>
        <v>#N/A</v>
      </c>
      <c r="AF3334" s="55" t="e">
        <f t="shared" ref="AF3334:AF3335" ca="1" si="5756">AC3334-AD3334</f>
        <v>#N/A</v>
      </c>
      <c r="AG3334" s="223" t="e">
        <f ca="1">INDEX(TWOPTPCT_COEFFS,1,1)+AB3334*INDEX(TWOPTPCT_COEFFS,1,2)+I3335*INDEX(TWOPTPCT_COEFFS,1,3)+G3335*INDEX(TWOPTPCT_COEFFS,1,4)+L3335*INDEX(TWOPTPCT_COEFFS,1,5)+AB3338*AB3339</f>
        <v>#N/A</v>
      </c>
      <c r="AH3334" s="223" t="e">
        <f ca="1">INDEX(FTA_COEFFS,1,1)+O3334*INDEX(FTA_COEFFS,1,2)+N3335*INDEX(FTA_COEFFS,1,3)+(Q3334+R3334)*INDEX(FTA_COEFFS,1,4)+(Q3335+R3335)*INDEX(FTA_COEFFS,1,5)+M3335*INDEX(FTA_COEFFS,1,6)+AC3338*AC3339</f>
        <v>#N/A</v>
      </c>
      <c r="AI3334" s="223" t="e">
        <f ca="1">INDEX(FTPCT_COEFFS,1,1)+P3334*INDEX(FTPCT_COEFFS,1,2)+F3334*INDEX(FTPCT_COEFFS,1,3)+G3335*INDEX(FTPCT_COEFFS,1,4)+AD3338*AD3339</f>
        <v>#N/A</v>
      </c>
      <c r="AJ3334" s="338" t="e">
        <f t="shared" ref="AJ3334:AJ3335" ca="1" si="5757">AD3334*AE3334/100+AF3334*AG3334+AH3334*AI3334/100</f>
        <v>#N/A</v>
      </c>
      <c r="AK3334" s="55"/>
      <c r="AL3334" s="55"/>
      <c r="AM3334" s="55"/>
      <c r="AN3334" s="55"/>
      <c r="AO3334" s="55"/>
      <c r="AP3334" s="55"/>
      <c r="AQ3334" s="55"/>
      <c r="AR3334" s="55"/>
    </row>
    <row r="3335" spans="1:45" x14ac:dyDescent="0.3">
      <c r="B3335" s="54" t="s">
        <v>175</v>
      </c>
      <c r="C3335" s="54">
        <f>C3328</f>
        <v>0</v>
      </c>
      <c r="D3335" s="56" t="e">
        <f t="shared" ca="1" si="5749"/>
        <v>#N/A</v>
      </c>
      <c r="E3335" s="52" t="e">
        <f t="shared" ref="E3335:W3335" si="5758">E3328</f>
        <v>#N/A</v>
      </c>
      <c r="F3335" s="52" t="e">
        <f t="shared" si="5758"/>
        <v>#N/A</v>
      </c>
      <c r="G3335" s="52" t="e">
        <f t="shared" si="5758"/>
        <v>#N/A</v>
      </c>
      <c r="H3335" s="52" t="e">
        <f t="shared" si="5758"/>
        <v>#N/A</v>
      </c>
      <c r="I3335" s="52" t="e">
        <f t="shared" si="5758"/>
        <v>#N/A</v>
      </c>
      <c r="J3335" s="52" t="e">
        <f t="shared" si="5758"/>
        <v>#N/A</v>
      </c>
      <c r="K3335" s="52" t="e">
        <f t="shared" si="5758"/>
        <v>#N/A</v>
      </c>
      <c r="L3335" s="52" t="e">
        <f t="shared" si="5758"/>
        <v>#N/A</v>
      </c>
      <c r="M3335" s="52" t="e">
        <f t="shared" si="5758"/>
        <v>#N/A</v>
      </c>
      <c r="N3335" s="52" t="e">
        <f t="shared" si="5758"/>
        <v>#N/A</v>
      </c>
      <c r="O3335" s="52" t="e">
        <f t="shared" si="5758"/>
        <v>#N/A</v>
      </c>
      <c r="P3335" s="52" t="e">
        <f t="shared" si="5758"/>
        <v>#N/A</v>
      </c>
      <c r="Q3335" s="52" t="e">
        <f t="shared" si="5758"/>
        <v>#N/A</v>
      </c>
      <c r="R3335" s="52" t="e">
        <f t="shared" si="5758"/>
        <v>#N/A</v>
      </c>
      <c r="S3335" s="52" t="e">
        <f t="shared" si="5758"/>
        <v>#N/A</v>
      </c>
      <c r="T3335" s="52" t="e">
        <f t="shared" si="5758"/>
        <v>#N/A</v>
      </c>
      <c r="U3335" s="52" t="e">
        <f t="shared" si="5758"/>
        <v>#N/A</v>
      </c>
      <c r="V3335" s="52" t="e">
        <f t="shared" si="5758"/>
        <v>#N/A</v>
      </c>
      <c r="W3335" s="52" t="e">
        <f t="shared" si="5758"/>
        <v>#N/A</v>
      </c>
      <c r="X3335" s="55" t="e">
        <f t="shared" si="5751"/>
        <v>#N/A</v>
      </c>
      <c r="Y3335" s="55" t="e">
        <f t="shared" si="5752"/>
        <v>#N/A</v>
      </c>
      <c r="Z3335" s="55" t="e">
        <f t="shared" ref="Z3335" si="5759">Z3334</f>
        <v>#N/A</v>
      </c>
      <c r="AA3335" s="55" t="e">
        <f t="shared" si="5754"/>
        <v>#N/A</v>
      </c>
      <c r="AB3335" s="336" t="e">
        <f t="shared" si="5755"/>
        <v>#N/A</v>
      </c>
      <c r="AC3335" s="223" t="e">
        <f ca="1">INDEX(FGA_COEFFS,1,1)+Z3335*INDEX(FGA_COEFFS,1,2)+Y3335*INDEX(FGA_COEFFS,1,3)+R3335*INDEX(FGA_COEFFS,1,4)+Q3334*INDEX(FGA_COEFFS,1,5)+S3335*INDEX(FGA_COEFFS,1,6)+T3334*INDEX(FGA_COEFFS,1,7)+M3334*INDEX(FGA_COEFFS,1,8)+Y3338*Y3340</f>
        <v>#N/A</v>
      </c>
      <c r="AD3335" s="223" t="e">
        <f ca="1">INDEX(THREEPTA_COEFFS,1,1)+AC3335*INDEX(THREEPTA_COEFFS,1,2)+J3335*INDEX(THREEPTA_COEFFS,1,3)+AA3335*INDEX(THREEPTA_COEFFS,1,4)+K3335*INDEX(THREEPTA_COEFFS,1,5)+L3334*INDEX(THREEPTA_COEFFS,1,6)+Z3338*Z3340</f>
        <v>#N/A</v>
      </c>
      <c r="AE3335" s="223" t="e">
        <f ca="1">INDEX(THREEPTPCT_COEFFS,1,1)+K3335*INDEX(THREEPTPCT_COEFFS,1,2)+L3334*INDEX(THREEPTPCT_COEFFS,1,3)+AA3338*AA3340</f>
        <v>#N/A</v>
      </c>
      <c r="AF3335" s="55" t="e">
        <f t="shared" ca="1" si="5756"/>
        <v>#N/A</v>
      </c>
      <c r="AG3335" s="223" t="e">
        <f ca="1">INDEX(TWOPTPCT_COEFFS,1,1)+AB3335*INDEX(TWOPTPCT_COEFFS,1,2)+I3334*INDEX(TWOPTPCT_COEFFS,1,3)+G3334*INDEX(TWOPTPCT_COEFFS,1,4)+L3334*INDEX(TWOPTPCT_COEFFS,1,5)+AB3338*AB3340</f>
        <v>#N/A</v>
      </c>
      <c r="AH3335" s="223" t="e">
        <f ca="1">INDEX(FTA_COEFFS,1,1)+O3335*INDEX(FTA_COEFFS,1,2)+N3334*INDEX(FTA_COEFFS,1,3)+(Q3335+R3335)*INDEX(FTA_COEFFS,1,4)+(Q3334+R3334)*INDEX(FTA_COEFFS,1,5)+M3334*INDEX(FTA_COEFFS,1,6)+AC3338*AC3340</f>
        <v>#N/A</v>
      </c>
      <c r="AI3335" s="223" t="e">
        <f ca="1">INDEX(FTPCT_COEFFS,1,1)+P3335*INDEX(FTPCT_COEFFS,1,2)+F3335*INDEX(FTPCT_COEFFS,1,3)+G3334*INDEX(FTPCT_COEFFS,1,4)+AD3338*AD3340</f>
        <v>#N/A</v>
      </c>
      <c r="AJ3335" s="338" t="e">
        <f t="shared" ca="1" si="5757"/>
        <v>#N/A</v>
      </c>
      <c r="AK3335" s="55"/>
      <c r="AL3335" s="55"/>
      <c r="AM3335" s="55"/>
      <c r="AN3335" s="55"/>
      <c r="AO3335" s="55"/>
      <c r="AP3335" s="55"/>
      <c r="AQ3335" s="55"/>
      <c r="AR3335" s="55"/>
    </row>
    <row r="3336" spans="1:45" x14ac:dyDescent="0.3">
      <c r="A3336" s="54" t="e">
        <f ca="1">IF(D3334&gt;(D3335+(AVERAGE(V3334,W3334)-AVERAGE(V3335,W3335))/2)+2.5,C3334,IF(D3335&gt;(D3334+(AVERAGE(V3335,W3335)-AVERAGE(V3334,W3334))/2)+2.5,C3335,"Close"))</f>
        <v>#N/A</v>
      </c>
      <c r="B3336" s="64" t="e">
        <f ca="1">IF(D3335&gt;D3334,C3335,C3334)</f>
        <v>#N/A</v>
      </c>
      <c r="D3336" s="56"/>
      <c r="X3336" s="55"/>
      <c r="Y3336" s="55"/>
      <c r="Z3336" s="55"/>
      <c r="AA3336" s="55"/>
      <c r="AB3336" s="55"/>
      <c r="AC3336" s="337"/>
      <c r="AD3336" s="337"/>
      <c r="AE3336" s="337"/>
      <c r="AF3336" s="337"/>
      <c r="AG3336" s="337"/>
      <c r="AH3336" s="337"/>
      <c r="AI3336" s="337"/>
      <c r="AJ3336" s="337"/>
      <c r="AK3336" s="337"/>
      <c r="AL3336" s="337"/>
      <c r="AM3336" s="55"/>
      <c r="AN3336" s="55"/>
      <c r="AO3336" s="55"/>
      <c r="AP3336" s="55"/>
      <c r="AQ3336" s="55"/>
      <c r="AR3336" s="55"/>
      <c r="AS3336" s="55"/>
    </row>
    <row r="3337" spans="1:45" x14ac:dyDescent="0.3">
      <c r="X3337" s="54" t="s">
        <v>1305</v>
      </c>
      <c r="Y3337" s="54" t="s">
        <v>128</v>
      </c>
      <c r="Z3337" s="54" t="s">
        <v>157</v>
      </c>
      <c r="AA3337" s="54" t="s">
        <v>151</v>
      </c>
      <c r="AB3337" s="54" t="s">
        <v>1327</v>
      </c>
      <c r="AC3337" s="54" t="s">
        <v>129</v>
      </c>
      <c r="AD3337" s="54" t="s">
        <v>116</v>
      </c>
      <c r="AE3337" s="54"/>
      <c r="AF3337" s="54"/>
      <c r="AG3337" s="54"/>
      <c r="AH3337" s="54"/>
      <c r="AI3337" s="54"/>
      <c r="AJ3337" s="54"/>
      <c r="AK3337" s="54"/>
      <c r="AL3337" s="54"/>
      <c r="AM3337" s="54"/>
      <c r="AN3337" s="54"/>
      <c r="AO3337" s="54"/>
      <c r="AP3337" s="54"/>
      <c r="AQ3337" s="54"/>
      <c r="AR3337" s="54"/>
      <c r="AS3337" s="54"/>
    </row>
    <row r="3338" spans="1:45" x14ac:dyDescent="0.3">
      <c r="X3338" s="54"/>
      <c r="Y3338" s="54">
        <f t="shared" ref="Y3338:AD3338" si="5760">Y3331</f>
        <v>6.4436999999999998</v>
      </c>
      <c r="Z3338" s="54">
        <f t="shared" si="5760"/>
        <v>4.9371</v>
      </c>
      <c r="AA3338" s="54">
        <f t="shared" si="5760"/>
        <v>11.350300000000001</v>
      </c>
      <c r="AB3338" s="54">
        <f t="shared" si="5760"/>
        <v>7.1900000000000006E-2</v>
      </c>
      <c r="AC3338" s="54">
        <f t="shared" si="5760"/>
        <v>6.2766000000000002</v>
      </c>
      <c r="AD3338" s="54">
        <f t="shared" si="5760"/>
        <v>11.042999999999999</v>
      </c>
      <c r="AE3338" s="54"/>
      <c r="AF3338" s="336"/>
      <c r="AG3338" s="336"/>
      <c r="AH3338" s="336"/>
      <c r="AI3338" s="54"/>
      <c r="AJ3338" s="54"/>
      <c r="AK3338" s="54"/>
      <c r="AL3338" s="54"/>
      <c r="AM3338" s="54"/>
      <c r="AN3338" s="54"/>
      <c r="AO3338" s="54"/>
      <c r="AP3338" s="54"/>
      <c r="AQ3338" s="54"/>
      <c r="AR3338" s="54"/>
      <c r="AS3338" s="54"/>
    </row>
    <row r="3339" spans="1:45" x14ac:dyDescent="0.3">
      <c r="D3339" s="56"/>
      <c r="X3339" s="336"/>
      <c r="Y3339" s="336">
        <f t="shared" ref="Y3339:AD3402" ca="1" si="5761">1.5*RAND()^2*IF(RAND()&gt;0.5,1,-1)</f>
        <v>-0.86235151185122949</v>
      </c>
      <c r="Z3339" s="336">
        <f t="shared" ca="1" si="5761"/>
        <v>0.26474273123206421</v>
      </c>
      <c r="AA3339" s="336">
        <f t="shared" ca="1" si="5761"/>
        <v>-4.9591010063964797E-2</v>
      </c>
      <c r="AB3339" s="336">
        <f t="shared" ca="1" si="5761"/>
        <v>-0.14566245299714253</v>
      </c>
      <c r="AC3339" s="336">
        <f t="shared" ca="1" si="5761"/>
        <v>0.57349310580963042</v>
      </c>
      <c r="AD3339" s="336">
        <f t="shared" ca="1" si="5761"/>
        <v>0.45918466828213567</v>
      </c>
      <c r="AE3339" s="336"/>
      <c r="AF3339" s="336"/>
      <c r="AG3339" s="336"/>
      <c r="AH3339" s="336"/>
      <c r="AI3339" s="54"/>
      <c r="AJ3339" s="54"/>
      <c r="AK3339" s="54"/>
      <c r="AL3339" s="336"/>
      <c r="AM3339" s="336"/>
      <c r="AN3339" s="336"/>
      <c r="AO3339" s="336"/>
      <c r="AP3339" s="54"/>
      <c r="AQ3339" s="336"/>
      <c r="AR3339" s="336"/>
      <c r="AS3339" s="336"/>
    </row>
    <row r="3340" spans="1:45" x14ac:dyDescent="0.3">
      <c r="C3340" s="54"/>
      <c r="D3340" s="56"/>
      <c r="Y3340" s="336">
        <f t="shared" ca="1" si="5761"/>
        <v>-1.2155561458847246</v>
      </c>
      <c r="Z3340" s="336">
        <f t="shared" ca="1" si="5761"/>
        <v>0.36161697340502208</v>
      </c>
      <c r="AA3340" s="336">
        <f t="shared" ca="1" si="5761"/>
        <v>5.1109050179086154E-4</v>
      </c>
      <c r="AB3340" s="336">
        <f t="shared" ca="1" si="5761"/>
        <v>-4.5885235434043367E-2</v>
      </c>
      <c r="AC3340" s="336">
        <f t="shared" ca="1" si="5761"/>
        <v>0.12596394235784872</v>
      </c>
      <c r="AD3340" s="336">
        <f t="shared" ca="1" si="5761"/>
        <v>-0.50505374433517569</v>
      </c>
      <c r="AE3340" s="55"/>
      <c r="AF3340" s="55"/>
      <c r="AG3340" s="55"/>
      <c r="AH3340" s="55"/>
      <c r="AI3340" s="55"/>
      <c r="AJ3340" s="55"/>
      <c r="AK3340" s="55"/>
      <c r="AL3340" s="55"/>
      <c r="AM3340" s="55"/>
      <c r="AN3340" s="55"/>
      <c r="AO3340" s="55"/>
      <c r="AP3340" s="55"/>
      <c r="AQ3340" s="55"/>
      <c r="AR3340" s="55"/>
      <c r="AS3340" s="55"/>
    </row>
    <row r="3341" spans="1:45" x14ac:dyDescent="0.3">
      <c r="B3341" s="54" t="s">
        <v>172</v>
      </c>
      <c r="C3341" s="53">
        <f>C3334</f>
        <v>0</v>
      </c>
      <c r="D3341" s="56" t="e">
        <f t="shared" ref="D3341:D3342" ca="1" si="5762">AJ3341</f>
        <v>#N/A</v>
      </c>
      <c r="E3341" s="52" t="e">
        <f t="shared" ref="E3341:W3341" si="5763">E3334</f>
        <v>#N/A</v>
      </c>
      <c r="F3341" s="52" t="e">
        <f t="shared" si="5763"/>
        <v>#N/A</v>
      </c>
      <c r="G3341" s="52" t="e">
        <f t="shared" si="5763"/>
        <v>#N/A</v>
      </c>
      <c r="H3341" s="52" t="e">
        <f t="shared" si="5763"/>
        <v>#N/A</v>
      </c>
      <c r="I3341" s="52" t="e">
        <f t="shared" si="5763"/>
        <v>#N/A</v>
      </c>
      <c r="J3341" s="52" t="e">
        <f t="shared" si="5763"/>
        <v>#N/A</v>
      </c>
      <c r="K3341" s="52" t="e">
        <f t="shared" si="5763"/>
        <v>#N/A</v>
      </c>
      <c r="L3341" s="52" t="e">
        <f t="shared" si="5763"/>
        <v>#N/A</v>
      </c>
      <c r="M3341" s="52" t="e">
        <f t="shared" si="5763"/>
        <v>#N/A</v>
      </c>
      <c r="N3341" s="52" t="e">
        <f t="shared" si="5763"/>
        <v>#N/A</v>
      </c>
      <c r="O3341" s="52" t="e">
        <f t="shared" si="5763"/>
        <v>#N/A</v>
      </c>
      <c r="P3341" s="52" t="e">
        <f t="shared" si="5763"/>
        <v>#N/A</v>
      </c>
      <c r="Q3341" s="52" t="e">
        <f t="shared" si="5763"/>
        <v>#N/A</v>
      </c>
      <c r="R3341" s="52" t="e">
        <f t="shared" si="5763"/>
        <v>#N/A</v>
      </c>
      <c r="S3341" s="52" t="e">
        <f t="shared" si="5763"/>
        <v>#N/A</v>
      </c>
      <c r="T3341" s="52" t="e">
        <f t="shared" si="5763"/>
        <v>#N/A</v>
      </c>
      <c r="U3341" s="52" t="e">
        <f t="shared" si="5763"/>
        <v>#N/A</v>
      </c>
      <c r="V3341" s="52" t="e">
        <f t="shared" si="5763"/>
        <v>#N/A</v>
      </c>
      <c r="W3341" s="52" t="e">
        <f t="shared" si="5763"/>
        <v>#N/A</v>
      </c>
      <c r="X3341" s="55" t="e">
        <f t="shared" ref="X3341:X3342" si="5764">(H3341-(O3341*P3341)/100-3*(J3341*K3341)/100)/2</f>
        <v>#N/A</v>
      </c>
      <c r="Y3341" s="55" t="e">
        <f t="shared" ref="Y3341:Y3342" si="5765">SUM(X3341,(J3341*K3341/100))/(F3341/100)</f>
        <v>#N/A</v>
      </c>
      <c r="Z3341" s="55" t="e">
        <f t="shared" ref="Z3341" si="5766">U3341*0.5+U3342*0.5</f>
        <v>#N/A</v>
      </c>
      <c r="AA3341" s="55" t="e">
        <f t="shared" ref="AA3341:AA3342" si="5767">J3341/Y3341</f>
        <v>#N/A</v>
      </c>
      <c r="AB3341" s="336" t="e">
        <f t="shared" ref="AB3341:AB3342" si="5768">X3341/(Y3341-J3341)</f>
        <v>#N/A</v>
      </c>
      <c r="AC3341" s="223" t="e">
        <f ca="1">INDEX(FGA_COEFFS,1,1)+Z3341*INDEX(FGA_COEFFS,1,2)+Y3341*INDEX(FGA_COEFFS,1,3)+R3341*INDEX(FGA_COEFFS,1,4)+Q3342*INDEX(FGA_COEFFS,1,5)+S3341*INDEX(FGA_COEFFS,1,6)+T3342*INDEX(FGA_COEFFS,1,7)+M3342*INDEX(FGA_COEFFS,1,8)+Y3345*Y3346</f>
        <v>#N/A</v>
      </c>
      <c r="AD3341" s="223" t="e">
        <f ca="1">INDEX(THREEPTA_COEFFS,1,1)+AC3341*INDEX(THREEPTA_COEFFS,1,2)+J3341*INDEX(THREEPTA_COEFFS,1,3)+AA3341*INDEX(THREEPTA_COEFFS,1,4)+K3341*INDEX(THREEPTA_COEFFS,1,5)+L3342*INDEX(THREEPTA_COEFFS,1,6)+Z3345*Z3346</f>
        <v>#N/A</v>
      </c>
      <c r="AE3341" s="223" t="e">
        <f ca="1">INDEX(THREEPTPCT_COEFFS,1,1)+K3341*INDEX(THREEPTPCT_COEFFS,1,2)+L3342*INDEX(THREEPTPCT_COEFFS,1,3)+AA3345*AA3346</f>
        <v>#N/A</v>
      </c>
      <c r="AF3341" s="55" t="e">
        <f t="shared" ref="AF3341:AF3342" ca="1" si="5769">AC3341-AD3341</f>
        <v>#N/A</v>
      </c>
      <c r="AG3341" s="223" t="e">
        <f ca="1">INDEX(TWOPTPCT_COEFFS,1,1)+AB3341*INDEX(TWOPTPCT_COEFFS,1,2)+I3342*INDEX(TWOPTPCT_COEFFS,1,3)+G3342*INDEX(TWOPTPCT_COEFFS,1,4)+L3342*INDEX(TWOPTPCT_COEFFS,1,5)+AB3345*AB3346</f>
        <v>#N/A</v>
      </c>
      <c r="AH3341" s="223" t="e">
        <f ca="1">INDEX(FTA_COEFFS,1,1)+O3341*INDEX(FTA_COEFFS,1,2)+N3342*INDEX(FTA_COEFFS,1,3)+(Q3341+R3341)*INDEX(FTA_COEFFS,1,4)+(Q3342+R3342)*INDEX(FTA_COEFFS,1,5)+M3342*INDEX(FTA_COEFFS,1,6)+AC3345*AC3346</f>
        <v>#N/A</v>
      </c>
      <c r="AI3341" s="223" t="e">
        <f ca="1">INDEX(FTPCT_COEFFS,1,1)+P3341*INDEX(FTPCT_COEFFS,1,2)+F3341*INDEX(FTPCT_COEFFS,1,3)+G3342*INDEX(FTPCT_COEFFS,1,4)+AD3345*AD3346</f>
        <v>#N/A</v>
      </c>
      <c r="AJ3341" s="338" t="e">
        <f t="shared" ref="AJ3341:AJ3342" ca="1" si="5770">AD3341*AE3341/100+AF3341*AG3341+AH3341*AI3341/100</f>
        <v>#N/A</v>
      </c>
      <c r="AK3341" s="55"/>
      <c r="AL3341" s="55"/>
      <c r="AM3341" s="55"/>
      <c r="AN3341" s="55"/>
      <c r="AO3341" s="55"/>
      <c r="AP3341" s="55"/>
      <c r="AQ3341" s="55"/>
      <c r="AR3341" s="55"/>
    </row>
    <row r="3342" spans="1:45" x14ac:dyDescent="0.3">
      <c r="B3342" s="54" t="s">
        <v>175</v>
      </c>
      <c r="C3342" s="54">
        <f>C3335</f>
        <v>0</v>
      </c>
      <c r="D3342" s="56" t="e">
        <f t="shared" ca="1" si="5762"/>
        <v>#N/A</v>
      </c>
      <c r="E3342" s="52" t="e">
        <f t="shared" ref="E3342:W3342" si="5771">E3335</f>
        <v>#N/A</v>
      </c>
      <c r="F3342" s="52" t="e">
        <f t="shared" si="5771"/>
        <v>#N/A</v>
      </c>
      <c r="G3342" s="52" t="e">
        <f t="shared" si="5771"/>
        <v>#N/A</v>
      </c>
      <c r="H3342" s="52" t="e">
        <f t="shared" si="5771"/>
        <v>#N/A</v>
      </c>
      <c r="I3342" s="52" t="e">
        <f t="shared" si="5771"/>
        <v>#N/A</v>
      </c>
      <c r="J3342" s="52" t="e">
        <f t="shared" si="5771"/>
        <v>#N/A</v>
      </c>
      <c r="K3342" s="52" t="e">
        <f t="shared" si="5771"/>
        <v>#N/A</v>
      </c>
      <c r="L3342" s="52" t="e">
        <f t="shared" si="5771"/>
        <v>#N/A</v>
      </c>
      <c r="M3342" s="52" t="e">
        <f t="shared" si="5771"/>
        <v>#N/A</v>
      </c>
      <c r="N3342" s="52" t="e">
        <f t="shared" si="5771"/>
        <v>#N/A</v>
      </c>
      <c r="O3342" s="52" t="e">
        <f t="shared" si="5771"/>
        <v>#N/A</v>
      </c>
      <c r="P3342" s="52" t="e">
        <f t="shared" si="5771"/>
        <v>#N/A</v>
      </c>
      <c r="Q3342" s="52" t="e">
        <f t="shared" si="5771"/>
        <v>#N/A</v>
      </c>
      <c r="R3342" s="52" t="e">
        <f t="shared" si="5771"/>
        <v>#N/A</v>
      </c>
      <c r="S3342" s="52" t="e">
        <f t="shared" si="5771"/>
        <v>#N/A</v>
      </c>
      <c r="T3342" s="52" t="e">
        <f t="shared" si="5771"/>
        <v>#N/A</v>
      </c>
      <c r="U3342" s="52" t="e">
        <f t="shared" si="5771"/>
        <v>#N/A</v>
      </c>
      <c r="V3342" s="52" t="e">
        <f t="shared" si="5771"/>
        <v>#N/A</v>
      </c>
      <c r="W3342" s="52" t="e">
        <f t="shared" si="5771"/>
        <v>#N/A</v>
      </c>
      <c r="X3342" s="55" t="e">
        <f t="shared" si="5764"/>
        <v>#N/A</v>
      </c>
      <c r="Y3342" s="55" t="e">
        <f t="shared" si="5765"/>
        <v>#N/A</v>
      </c>
      <c r="Z3342" s="55" t="e">
        <f t="shared" ref="Z3342" si="5772">Z3341</f>
        <v>#N/A</v>
      </c>
      <c r="AA3342" s="55" t="e">
        <f t="shared" si="5767"/>
        <v>#N/A</v>
      </c>
      <c r="AB3342" s="336" t="e">
        <f t="shared" si="5768"/>
        <v>#N/A</v>
      </c>
      <c r="AC3342" s="223" t="e">
        <f ca="1">INDEX(FGA_COEFFS,1,1)+Z3342*INDEX(FGA_COEFFS,1,2)+Y3342*INDEX(FGA_COEFFS,1,3)+R3342*INDEX(FGA_COEFFS,1,4)+Q3341*INDEX(FGA_COEFFS,1,5)+S3342*INDEX(FGA_COEFFS,1,6)+T3341*INDEX(FGA_COEFFS,1,7)+M3341*INDEX(FGA_COEFFS,1,8)+Y3345*Y3347</f>
        <v>#N/A</v>
      </c>
      <c r="AD3342" s="223" t="e">
        <f ca="1">INDEX(THREEPTA_COEFFS,1,1)+AC3342*INDEX(THREEPTA_COEFFS,1,2)+J3342*INDEX(THREEPTA_COEFFS,1,3)+AA3342*INDEX(THREEPTA_COEFFS,1,4)+K3342*INDEX(THREEPTA_COEFFS,1,5)+L3341*INDEX(THREEPTA_COEFFS,1,6)+Z3345*Z3347</f>
        <v>#N/A</v>
      </c>
      <c r="AE3342" s="223" t="e">
        <f ca="1">INDEX(THREEPTPCT_COEFFS,1,1)+K3342*INDEX(THREEPTPCT_COEFFS,1,2)+L3341*INDEX(THREEPTPCT_COEFFS,1,3)+AA3345*AA3347</f>
        <v>#N/A</v>
      </c>
      <c r="AF3342" s="55" t="e">
        <f t="shared" ca="1" si="5769"/>
        <v>#N/A</v>
      </c>
      <c r="AG3342" s="223" t="e">
        <f ca="1">INDEX(TWOPTPCT_COEFFS,1,1)+AB3342*INDEX(TWOPTPCT_COEFFS,1,2)+I3341*INDEX(TWOPTPCT_COEFFS,1,3)+G3341*INDEX(TWOPTPCT_COEFFS,1,4)+L3341*INDEX(TWOPTPCT_COEFFS,1,5)+AB3345*AB3347</f>
        <v>#N/A</v>
      </c>
      <c r="AH3342" s="223" t="e">
        <f ca="1">INDEX(FTA_COEFFS,1,1)+O3342*INDEX(FTA_COEFFS,1,2)+N3341*INDEX(FTA_COEFFS,1,3)+(Q3342+R3342)*INDEX(FTA_COEFFS,1,4)+(Q3341+R3341)*INDEX(FTA_COEFFS,1,5)+M3341*INDEX(FTA_COEFFS,1,6)+AC3345*AC3347</f>
        <v>#N/A</v>
      </c>
      <c r="AI3342" s="223" t="e">
        <f ca="1">INDEX(FTPCT_COEFFS,1,1)+P3342*INDEX(FTPCT_COEFFS,1,2)+F3342*INDEX(FTPCT_COEFFS,1,3)+G3341*INDEX(FTPCT_COEFFS,1,4)+AD3345*AD3347</f>
        <v>#N/A</v>
      </c>
      <c r="AJ3342" s="338" t="e">
        <f t="shared" ca="1" si="5770"/>
        <v>#N/A</v>
      </c>
      <c r="AK3342" s="55"/>
      <c r="AL3342" s="55"/>
      <c r="AM3342" s="55"/>
      <c r="AN3342" s="55"/>
      <c r="AO3342" s="55"/>
      <c r="AP3342" s="55"/>
      <c r="AQ3342" s="55"/>
      <c r="AR3342" s="55"/>
    </row>
    <row r="3343" spans="1:45" x14ac:dyDescent="0.3">
      <c r="A3343" s="54" t="e">
        <f ca="1">IF(D3341&gt;(D3342+(AVERAGE(V3341,W3341)-AVERAGE(V3342,W3342))/2)+2.5,C3341,IF(D3342&gt;(D3341+(AVERAGE(V3342,W3342)-AVERAGE(V3341,W3341))/2)+2.5,C3342,"Close"))</f>
        <v>#N/A</v>
      </c>
      <c r="B3343" s="64" t="e">
        <f ca="1">IF(D3342&gt;D3341,C3342,C3341)</f>
        <v>#N/A</v>
      </c>
      <c r="D3343" s="56"/>
      <c r="X3343" s="55"/>
      <c r="Y3343" s="55"/>
      <c r="Z3343" s="55"/>
      <c r="AA3343" s="55"/>
      <c r="AB3343" s="55"/>
      <c r="AC3343" s="337"/>
      <c r="AD3343" s="337"/>
      <c r="AE3343" s="337"/>
      <c r="AF3343" s="337"/>
      <c r="AG3343" s="337"/>
      <c r="AH3343" s="337"/>
      <c r="AI3343" s="337"/>
      <c r="AJ3343" s="337"/>
      <c r="AK3343" s="337"/>
      <c r="AL3343" s="337"/>
      <c r="AM3343" s="55"/>
      <c r="AN3343" s="55"/>
      <c r="AO3343" s="55"/>
      <c r="AP3343" s="55"/>
      <c r="AQ3343" s="55"/>
      <c r="AR3343" s="55"/>
      <c r="AS3343" s="55"/>
    </row>
    <row r="3344" spans="1:45" x14ac:dyDescent="0.3">
      <c r="X3344" s="54" t="s">
        <v>1305</v>
      </c>
      <c r="Y3344" s="54" t="s">
        <v>128</v>
      </c>
      <c r="Z3344" s="54" t="s">
        <v>157</v>
      </c>
      <c r="AA3344" s="54" t="s">
        <v>151</v>
      </c>
      <c r="AB3344" s="54" t="s">
        <v>1327</v>
      </c>
      <c r="AC3344" s="54" t="s">
        <v>129</v>
      </c>
      <c r="AD3344" s="54" t="s">
        <v>116</v>
      </c>
      <c r="AE3344" s="54"/>
      <c r="AF3344" s="54"/>
      <c r="AG3344" s="54"/>
      <c r="AH3344" s="54"/>
      <c r="AI3344" s="54"/>
      <c r="AJ3344" s="54"/>
      <c r="AK3344" s="54"/>
      <c r="AL3344" s="54"/>
      <c r="AM3344" s="54"/>
      <c r="AN3344" s="54"/>
      <c r="AO3344" s="54"/>
      <c r="AP3344" s="54"/>
      <c r="AQ3344" s="54"/>
      <c r="AR3344" s="54"/>
      <c r="AS3344" s="54"/>
    </row>
    <row r="3345" spans="1:45" x14ac:dyDescent="0.3">
      <c r="X3345" s="54"/>
      <c r="Y3345" s="54">
        <f t="shared" ref="Y3345:AD3345" si="5773">Y3338</f>
        <v>6.4436999999999998</v>
      </c>
      <c r="Z3345" s="54">
        <f t="shared" si="5773"/>
        <v>4.9371</v>
      </c>
      <c r="AA3345" s="54">
        <f t="shared" si="5773"/>
        <v>11.350300000000001</v>
      </c>
      <c r="AB3345" s="54">
        <f t="shared" si="5773"/>
        <v>7.1900000000000006E-2</v>
      </c>
      <c r="AC3345" s="54">
        <f t="shared" si="5773"/>
        <v>6.2766000000000002</v>
      </c>
      <c r="AD3345" s="54">
        <f t="shared" si="5773"/>
        <v>11.042999999999999</v>
      </c>
      <c r="AE3345" s="54"/>
      <c r="AF3345" s="336"/>
      <c r="AG3345" s="336"/>
      <c r="AH3345" s="336"/>
      <c r="AI3345" s="54"/>
      <c r="AJ3345" s="54"/>
      <c r="AK3345" s="54"/>
      <c r="AL3345" s="54"/>
      <c r="AM3345" s="54"/>
      <c r="AN3345" s="54"/>
      <c r="AO3345" s="54"/>
      <c r="AP3345" s="54"/>
      <c r="AQ3345" s="54"/>
      <c r="AR3345" s="54"/>
      <c r="AS3345" s="54"/>
    </row>
    <row r="3346" spans="1:45" x14ac:dyDescent="0.3">
      <c r="D3346" s="56"/>
      <c r="X3346" s="336"/>
      <c r="Y3346" s="336">
        <f t="shared" ca="1" si="5761"/>
        <v>-4.4385821493183094E-3</v>
      </c>
      <c r="Z3346" s="336">
        <f t="shared" ca="1" si="5761"/>
        <v>-6.9521970801817989E-2</v>
      </c>
      <c r="AA3346" s="336">
        <f t="shared" ca="1" si="5761"/>
        <v>-8.4973012129593115E-2</v>
      </c>
      <c r="AB3346" s="336">
        <f t="shared" ca="1" si="5761"/>
        <v>-1.332819979710437</v>
      </c>
      <c r="AC3346" s="336">
        <f t="shared" ca="1" si="5761"/>
        <v>0.56736828534292882</v>
      </c>
      <c r="AD3346" s="336">
        <f t="shared" ca="1" si="5761"/>
        <v>-5.5339431751111404E-2</v>
      </c>
      <c r="AE3346" s="336"/>
      <c r="AF3346" s="336"/>
      <c r="AG3346" s="336"/>
      <c r="AH3346" s="336"/>
      <c r="AI3346" s="54"/>
      <c r="AJ3346" s="54"/>
      <c r="AK3346" s="54"/>
      <c r="AL3346" s="336"/>
      <c r="AM3346" s="336"/>
      <c r="AN3346" s="336"/>
      <c r="AO3346" s="336"/>
      <c r="AP3346" s="54"/>
      <c r="AQ3346" s="336"/>
      <c r="AR3346" s="336"/>
      <c r="AS3346" s="336"/>
    </row>
    <row r="3347" spans="1:45" x14ac:dyDescent="0.3">
      <c r="C3347" s="54"/>
      <c r="D3347" s="56"/>
      <c r="Y3347" s="336">
        <f t="shared" ca="1" si="5761"/>
        <v>0.11325818628804482</v>
      </c>
      <c r="Z3347" s="336">
        <f t="shared" ca="1" si="5761"/>
        <v>-1.1849393367385485E-2</v>
      </c>
      <c r="AA3347" s="336">
        <f t="shared" ca="1" si="5761"/>
        <v>-0.81251114506933719</v>
      </c>
      <c r="AB3347" s="336">
        <f t="shared" ca="1" si="5761"/>
        <v>0.70176578884400387</v>
      </c>
      <c r="AC3347" s="336">
        <f t="shared" ca="1" si="5761"/>
        <v>1.3853859220919125</v>
      </c>
      <c r="AD3347" s="336">
        <f t="shared" ca="1" si="5761"/>
        <v>-0.17229016252747431</v>
      </c>
      <c r="AE3347" s="55"/>
      <c r="AF3347" s="55"/>
      <c r="AG3347" s="55"/>
      <c r="AH3347" s="55"/>
      <c r="AI3347" s="55"/>
      <c r="AJ3347" s="55"/>
      <c r="AK3347" s="55"/>
      <c r="AL3347" s="55"/>
      <c r="AM3347" s="55"/>
      <c r="AN3347" s="55"/>
      <c r="AO3347" s="55"/>
      <c r="AP3347" s="55"/>
      <c r="AQ3347" s="55"/>
      <c r="AR3347" s="55"/>
      <c r="AS3347" s="55"/>
    </row>
    <row r="3348" spans="1:45" x14ac:dyDescent="0.3">
      <c r="B3348" s="54" t="s">
        <v>172</v>
      </c>
      <c r="C3348" s="53">
        <f>C3341</f>
        <v>0</v>
      </c>
      <c r="D3348" s="56" t="e">
        <f t="shared" ref="D3348:D3349" ca="1" si="5774">AJ3348</f>
        <v>#N/A</v>
      </c>
      <c r="E3348" s="52" t="e">
        <f t="shared" ref="E3348:W3348" si="5775">E3341</f>
        <v>#N/A</v>
      </c>
      <c r="F3348" s="52" t="e">
        <f t="shared" si="5775"/>
        <v>#N/A</v>
      </c>
      <c r="G3348" s="52" t="e">
        <f t="shared" si="5775"/>
        <v>#N/A</v>
      </c>
      <c r="H3348" s="52" t="e">
        <f t="shared" si="5775"/>
        <v>#N/A</v>
      </c>
      <c r="I3348" s="52" t="e">
        <f t="shared" si="5775"/>
        <v>#N/A</v>
      </c>
      <c r="J3348" s="52" t="e">
        <f t="shared" si="5775"/>
        <v>#N/A</v>
      </c>
      <c r="K3348" s="52" t="e">
        <f t="shared" si="5775"/>
        <v>#N/A</v>
      </c>
      <c r="L3348" s="52" t="e">
        <f t="shared" si="5775"/>
        <v>#N/A</v>
      </c>
      <c r="M3348" s="52" t="e">
        <f t="shared" si="5775"/>
        <v>#N/A</v>
      </c>
      <c r="N3348" s="52" t="e">
        <f t="shared" si="5775"/>
        <v>#N/A</v>
      </c>
      <c r="O3348" s="52" t="e">
        <f t="shared" si="5775"/>
        <v>#N/A</v>
      </c>
      <c r="P3348" s="52" t="e">
        <f t="shared" si="5775"/>
        <v>#N/A</v>
      </c>
      <c r="Q3348" s="52" t="e">
        <f t="shared" si="5775"/>
        <v>#N/A</v>
      </c>
      <c r="R3348" s="52" t="e">
        <f t="shared" si="5775"/>
        <v>#N/A</v>
      </c>
      <c r="S3348" s="52" t="e">
        <f t="shared" si="5775"/>
        <v>#N/A</v>
      </c>
      <c r="T3348" s="52" t="e">
        <f t="shared" si="5775"/>
        <v>#N/A</v>
      </c>
      <c r="U3348" s="52" t="e">
        <f t="shared" si="5775"/>
        <v>#N/A</v>
      </c>
      <c r="V3348" s="52" t="e">
        <f t="shared" si="5775"/>
        <v>#N/A</v>
      </c>
      <c r="W3348" s="52" t="e">
        <f t="shared" si="5775"/>
        <v>#N/A</v>
      </c>
      <c r="X3348" s="55" t="e">
        <f t="shared" ref="X3348:X3349" si="5776">(H3348-(O3348*P3348)/100-3*(J3348*K3348)/100)/2</f>
        <v>#N/A</v>
      </c>
      <c r="Y3348" s="55" t="e">
        <f t="shared" ref="Y3348:Y3349" si="5777">SUM(X3348,(J3348*K3348/100))/(F3348/100)</f>
        <v>#N/A</v>
      </c>
      <c r="Z3348" s="55" t="e">
        <f t="shared" ref="Z3348" si="5778">U3348*0.5+U3349*0.5</f>
        <v>#N/A</v>
      </c>
      <c r="AA3348" s="55" t="e">
        <f t="shared" ref="AA3348:AA3349" si="5779">J3348/Y3348</f>
        <v>#N/A</v>
      </c>
      <c r="AB3348" s="336" t="e">
        <f t="shared" ref="AB3348:AB3349" si="5780">X3348/(Y3348-J3348)</f>
        <v>#N/A</v>
      </c>
      <c r="AC3348" s="223" t="e">
        <f ca="1">INDEX(FGA_COEFFS,1,1)+Z3348*INDEX(FGA_COEFFS,1,2)+Y3348*INDEX(FGA_COEFFS,1,3)+R3348*INDEX(FGA_COEFFS,1,4)+Q3349*INDEX(FGA_COEFFS,1,5)+S3348*INDEX(FGA_COEFFS,1,6)+T3349*INDEX(FGA_COEFFS,1,7)+M3349*INDEX(FGA_COEFFS,1,8)+Y3352*Y3353</f>
        <v>#N/A</v>
      </c>
      <c r="AD3348" s="223" t="e">
        <f ca="1">INDEX(THREEPTA_COEFFS,1,1)+AC3348*INDEX(THREEPTA_COEFFS,1,2)+J3348*INDEX(THREEPTA_COEFFS,1,3)+AA3348*INDEX(THREEPTA_COEFFS,1,4)+K3348*INDEX(THREEPTA_COEFFS,1,5)+L3349*INDEX(THREEPTA_COEFFS,1,6)+Z3352*Z3353</f>
        <v>#N/A</v>
      </c>
      <c r="AE3348" s="223" t="e">
        <f ca="1">INDEX(THREEPTPCT_COEFFS,1,1)+K3348*INDEX(THREEPTPCT_COEFFS,1,2)+L3349*INDEX(THREEPTPCT_COEFFS,1,3)+AA3352*AA3353</f>
        <v>#N/A</v>
      </c>
      <c r="AF3348" s="55" t="e">
        <f t="shared" ref="AF3348:AF3349" ca="1" si="5781">AC3348-AD3348</f>
        <v>#N/A</v>
      </c>
      <c r="AG3348" s="223" t="e">
        <f ca="1">INDEX(TWOPTPCT_COEFFS,1,1)+AB3348*INDEX(TWOPTPCT_COEFFS,1,2)+I3349*INDEX(TWOPTPCT_COEFFS,1,3)+G3349*INDEX(TWOPTPCT_COEFFS,1,4)+L3349*INDEX(TWOPTPCT_COEFFS,1,5)+AB3352*AB3353</f>
        <v>#N/A</v>
      </c>
      <c r="AH3348" s="223" t="e">
        <f ca="1">INDEX(FTA_COEFFS,1,1)+O3348*INDEX(FTA_COEFFS,1,2)+N3349*INDEX(FTA_COEFFS,1,3)+(Q3348+R3348)*INDEX(FTA_COEFFS,1,4)+(Q3349+R3349)*INDEX(FTA_COEFFS,1,5)+M3349*INDEX(FTA_COEFFS,1,6)+AC3352*AC3353</f>
        <v>#N/A</v>
      </c>
      <c r="AI3348" s="223" t="e">
        <f ca="1">INDEX(FTPCT_COEFFS,1,1)+P3348*INDEX(FTPCT_COEFFS,1,2)+F3348*INDEX(FTPCT_COEFFS,1,3)+G3349*INDEX(FTPCT_COEFFS,1,4)+AD3352*AD3353</f>
        <v>#N/A</v>
      </c>
      <c r="AJ3348" s="338" t="e">
        <f t="shared" ref="AJ3348:AJ3349" ca="1" si="5782">AD3348*AE3348/100+AF3348*AG3348+AH3348*AI3348/100</f>
        <v>#N/A</v>
      </c>
      <c r="AK3348" s="55"/>
      <c r="AL3348" s="55"/>
      <c r="AM3348" s="55"/>
      <c r="AN3348" s="55"/>
      <c r="AO3348" s="55"/>
      <c r="AP3348" s="55"/>
      <c r="AQ3348" s="55"/>
      <c r="AR3348" s="55"/>
    </row>
    <row r="3349" spans="1:45" x14ac:dyDescent="0.3">
      <c r="B3349" s="54" t="s">
        <v>175</v>
      </c>
      <c r="C3349" s="54">
        <f>C3342</f>
        <v>0</v>
      </c>
      <c r="D3349" s="56" t="e">
        <f t="shared" ca="1" si="5774"/>
        <v>#N/A</v>
      </c>
      <c r="E3349" s="52" t="e">
        <f t="shared" ref="E3349:W3349" si="5783">E3342</f>
        <v>#N/A</v>
      </c>
      <c r="F3349" s="52" t="e">
        <f t="shared" si="5783"/>
        <v>#N/A</v>
      </c>
      <c r="G3349" s="52" t="e">
        <f t="shared" si="5783"/>
        <v>#N/A</v>
      </c>
      <c r="H3349" s="52" t="e">
        <f t="shared" si="5783"/>
        <v>#N/A</v>
      </c>
      <c r="I3349" s="52" t="e">
        <f t="shared" si="5783"/>
        <v>#N/A</v>
      </c>
      <c r="J3349" s="52" t="e">
        <f t="shared" si="5783"/>
        <v>#N/A</v>
      </c>
      <c r="K3349" s="52" t="e">
        <f t="shared" si="5783"/>
        <v>#N/A</v>
      </c>
      <c r="L3349" s="52" t="e">
        <f t="shared" si="5783"/>
        <v>#N/A</v>
      </c>
      <c r="M3349" s="52" t="e">
        <f t="shared" si="5783"/>
        <v>#N/A</v>
      </c>
      <c r="N3349" s="52" t="e">
        <f t="shared" si="5783"/>
        <v>#N/A</v>
      </c>
      <c r="O3349" s="52" t="e">
        <f t="shared" si="5783"/>
        <v>#N/A</v>
      </c>
      <c r="P3349" s="52" t="e">
        <f t="shared" si="5783"/>
        <v>#N/A</v>
      </c>
      <c r="Q3349" s="52" t="e">
        <f t="shared" si="5783"/>
        <v>#N/A</v>
      </c>
      <c r="R3349" s="52" t="e">
        <f t="shared" si="5783"/>
        <v>#N/A</v>
      </c>
      <c r="S3349" s="52" t="e">
        <f t="shared" si="5783"/>
        <v>#N/A</v>
      </c>
      <c r="T3349" s="52" t="e">
        <f t="shared" si="5783"/>
        <v>#N/A</v>
      </c>
      <c r="U3349" s="52" t="e">
        <f t="shared" si="5783"/>
        <v>#N/A</v>
      </c>
      <c r="V3349" s="52" t="e">
        <f t="shared" si="5783"/>
        <v>#N/A</v>
      </c>
      <c r="W3349" s="52" t="e">
        <f t="shared" si="5783"/>
        <v>#N/A</v>
      </c>
      <c r="X3349" s="55" t="e">
        <f t="shared" si="5776"/>
        <v>#N/A</v>
      </c>
      <c r="Y3349" s="55" t="e">
        <f t="shared" si="5777"/>
        <v>#N/A</v>
      </c>
      <c r="Z3349" s="55" t="e">
        <f t="shared" ref="Z3349" si="5784">Z3348</f>
        <v>#N/A</v>
      </c>
      <c r="AA3349" s="55" t="e">
        <f t="shared" si="5779"/>
        <v>#N/A</v>
      </c>
      <c r="AB3349" s="336" t="e">
        <f t="shared" si="5780"/>
        <v>#N/A</v>
      </c>
      <c r="AC3349" s="223" t="e">
        <f ca="1">INDEX(FGA_COEFFS,1,1)+Z3349*INDEX(FGA_COEFFS,1,2)+Y3349*INDEX(FGA_COEFFS,1,3)+R3349*INDEX(FGA_COEFFS,1,4)+Q3348*INDEX(FGA_COEFFS,1,5)+S3349*INDEX(FGA_COEFFS,1,6)+T3348*INDEX(FGA_COEFFS,1,7)+M3348*INDEX(FGA_COEFFS,1,8)+Y3352*Y3354</f>
        <v>#N/A</v>
      </c>
      <c r="AD3349" s="223" t="e">
        <f ca="1">INDEX(THREEPTA_COEFFS,1,1)+AC3349*INDEX(THREEPTA_COEFFS,1,2)+J3349*INDEX(THREEPTA_COEFFS,1,3)+AA3349*INDEX(THREEPTA_COEFFS,1,4)+K3349*INDEX(THREEPTA_COEFFS,1,5)+L3348*INDEX(THREEPTA_COEFFS,1,6)+Z3352*Z3354</f>
        <v>#N/A</v>
      </c>
      <c r="AE3349" s="223" t="e">
        <f ca="1">INDEX(THREEPTPCT_COEFFS,1,1)+K3349*INDEX(THREEPTPCT_COEFFS,1,2)+L3348*INDEX(THREEPTPCT_COEFFS,1,3)+AA3352*AA3354</f>
        <v>#N/A</v>
      </c>
      <c r="AF3349" s="55" t="e">
        <f t="shared" ca="1" si="5781"/>
        <v>#N/A</v>
      </c>
      <c r="AG3349" s="223" t="e">
        <f ca="1">INDEX(TWOPTPCT_COEFFS,1,1)+AB3349*INDEX(TWOPTPCT_COEFFS,1,2)+I3348*INDEX(TWOPTPCT_COEFFS,1,3)+G3348*INDEX(TWOPTPCT_COEFFS,1,4)+L3348*INDEX(TWOPTPCT_COEFFS,1,5)+AB3352*AB3354</f>
        <v>#N/A</v>
      </c>
      <c r="AH3349" s="223" t="e">
        <f ca="1">INDEX(FTA_COEFFS,1,1)+O3349*INDEX(FTA_COEFFS,1,2)+N3348*INDEX(FTA_COEFFS,1,3)+(Q3349+R3349)*INDEX(FTA_COEFFS,1,4)+(Q3348+R3348)*INDEX(FTA_COEFFS,1,5)+M3348*INDEX(FTA_COEFFS,1,6)+AC3352*AC3354</f>
        <v>#N/A</v>
      </c>
      <c r="AI3349" s="223" t="e">
        <f ca="1">INDEX(FTPCT_COEFFS,1,1)+P3349*INDEX(FTPCT_COEFFS,1,2)+F3349*INDEX(FTPCT_COEFFS,1,3)+G3348*INDEX(FTPCT_COEFFS,1,4)+AD3352*AD3354</f>
        <v>#N/A</v>
      </c>
      <c r="AJ3349" s="338" t="e">
        <f t="shared" ca="1" si="5782"/>
        <v>#N/A</v>
      </c>
      <c r="AK3349" s="55"/>
      <c r="AL3349" s="55"/>
      <c r="AM3349" s="55"/>
      <c r="AN3349" s="55"/>
      <c r="AO3349" s="55"/>
      <c r="AP3349" s="55"/>
      <c r="AQ3349" s="55"/>
      <c r="AR3349" s="55"/>
    </row>
    <row r="3350" spans="1:45" x14ac:dyDescent="0.3">
      <c r="A3350" s="54" t="e">
        <f ca="1">IF(D3348&gt;(D3349+(AVERAGE(V3348,W3348)-AVERAGE(V3349,W3349))/2)+2.5,C3348,IF(D3349&gt;(D3348+(AVERAGE(V3349,W3349)-AVERAGE(V3348,W3348))/2)+2.5,C3349,"Close"))</f>
        <v>#N/A</v>
      </c>
      <c r="B3350" s="64" t="e">
        <f ca="1">IF(D3349&gt;D3348,C3349,C3348)</f>
        <v>#N/A</v>
      </c>
      <c r="D3350" s="56"/>
      <c r="X3350" s="55"/>
      <c r="Y3350" s="55"/>
      <c r="Z3350" s="55"/>
      <c r="AA3350" s="55"/>
      <c r="AB3350" s="55"/>
      <c r="AC3350" s="337"/>
      <c r="AD3350" s="337"/>
      <c r="AE3350" s="337"/>
      <c r="AF3350" s="337"/>
      <c r="AG3350" s="337"/>
      <c r="AH3350" s="337"/>
      <c r="AI3350" s="337"/>
      <c r="AJ3350" s="337"/>
      <c r="AK3350" s="337"/>
      <c r="AL3350" s="337"/>
      <c r="AM3350" s="55"/>
      <c r="AN3350" s="55"/>
      <c r="AO3350" s="55"/>
      <c r="AP3350" s="55"/>
      <c r="AQ3350" s="55"/>
      <c r="AR3350" s="55"/>
      <c r="AS3350" s="55"/>
    </row>
    <row r="3351" spans="1:45" x14ac:dyDescent="0.3">
      <c r="X3351" s="54" t="s">
        <v>1305</v>
      </c>
      <c r="Y3351" s="54" t="s">
        <v>128</v>
      </c>
      <c r="Z3351" s="54" t="s">
        <v>157</v>
      </c>
      <c r="AA3351" s="54" t="s">
        <v>151</v>
      </c>
      <c r="AB3351" s="54" t="s">
        <v>1327</v>
      </c>
      <c r="AC3351" s="54" t="s">
        <v>129</v>
      </c>
      <c r="AD3351" s="54" t="s">
        <v>116</v>
      </c>
      <c r="AE3351" s="54"/>
      <c r="AF3351" s="54"/>
      <c r="AG3351" s="54"/>
      <c r="AH3351" s="54"/>
      <c r="AI3351" s="54"/>
      <c r="AJ3351" s="54"/>
      <c r="AK3351" s="54"/>
      <c r="AL3351" s="54"/>
      <c r="AM3351" s="54"/>
      <c r="AN3351" s="54"/>
      <c r="AO3351" s="54"/>
      <c r="AP3351" s="54"/>
      <c r="AQ3351" s="54"/>
      <c r="AR3351" s="54"/>
      <c r="AS3351" s="54"/>
    </row>
    <row r="3352" spans="1:45" x14ac:dyDescent="0.3">
      <c r="X3352" s="54"/>
      <c r="Y3352" s="54">
        <f t="shared" ref="Y3352:AD3352" si="5785">Y3345</f>
        <v>6.4436999999999998</v>
      </c>
      <c r="Z3352" s="54">
        <f t="shared" si="5785"/>
        <v>4.9371</v>
      </c>
      <c r="AA3352" s="54">
        <f t="shared" si="5785"/>
        <v>11.350300000000001</v>
      </c>
      <c r="AB3352" s="54">
        <f t="shared" si="5785"/>
        <v>7.1900000000000006E-2</v>
      </c>
      <c r="AC3352" s="54">
        <f t="shared" si="5785"/>
        <v>6.2766000000000002</v>
      </c>
      <c r="AD3352" s="54">
        <f t="shared" si="5785"/>
        <v>11.042999999999999</v>
      </c>
      <c r="AE3352" s="54"/>
      <c r="AF3352" s="336"/>
      <c r="AG3352" s="336"/>
      <c r="AH3352" s="336"/>
      <c r="AI3352" s="54"/>
      <c r="AJ3352" s="54"/>
      <c r="AK3352" s="54"/>
      <c r="AL3352" s="54"/>
      <c r="AM3352" s="54"/>
      <c r="AN3352" s="54"/>
      <c r="AO3352" s="54"/>
      <c r="AP3352" s="54"/>
      <c r="AQ3352" s="54"/>
      <c r="AR3352" s="54"/>
      <c r="AS3352" s="54"/>
    </row>
    <row r="3353" spans="1:45" x14ac:dyDescent="0.3">
      <c r="D3353" s="56"/>
      <c r="X3353" s="336"/>
      <c r="Y3353" s="336">
        <f t="shared" ca="1" si="5761"/>
        <v>0.49046196166263445</v>
      </c>
      <c r="Z3353" s="336">
        <f t="shared" ca="1" si="5761"/>
        <v>1.0056359440250462</v>
      </c>
      <c r="AA3353" s="336">
        <f t="shared" ca="1" si="5761"/>
        <v>0.5293648638449413</v>
      </c>
      <c r="AB3353" s="336">
        <f t="shared" ca="1" si="5761"/>
        <v>-8.2271834478793542E-3</v>
      </c>
      <c r="AC3353" s="336">
        <f t="shared" ca="1" si="5761"/>
        <v>8.2717777722909544E-3</v>
      </c>
      <c r="AD3353" s="336">
        <f t="shared" ca="1" si="5761"/>
        <v>-2.6123207569562161E-4</v>
      </c>
      <c r="AE3353" s="336"/>
      <c r="AF3353" s="336"/>
      <c r="AG3353" s="336"/>
      <c r="AH3353" s="336"/>
      <c r="AI3353" s="54"/>
      <c r="AJ3353" s="54"/>
      <c r="AK3353" s="54"/>
      <c r="AL3353" s="336"/>
      <c r="AM3353" s="336"/>
      <c r="AN3353" s="336"/>
      <c r="AO3353" s="336"/>
      <c r="AP3353" s="54"/>
      <c r="AQ3353" s="336"/>
      <c r="AR3353" s="336"/>
      <c r="AS3353" s="336"/>
    </row>
    <row r="3354" spans="1:45" x14ac:dyDescent="0.3">
      <c r="C3354" s="54"/>
      <c r="D3354" s="56"/>
      <c r="Y3354" s="336">
        <f t="shared" ca="1" si="5761"/>
        <v>1.026460488495561</v>
      </c>
      <c r="Z3354" s="336">
        <f t="shared" ca="1" si="5761"/>
        <v>-1.1878561761791571</v>
      </c>
      <c r="AA3354" s="336">
        <f t="shared" ca="1" si="5761"/>
        <v>-0.30777846850832236</v>
      </c>
      <c r="AB3354" s="336">
        <f t="shared" ca="1" si="5761"/>
        <v>5.8667993802839546E-2</v>
      </c>
      <c r="AC3354" s="336">
        <f t="shared" ca="1" si="5761"/>
        <v>-0.54846802931560878</v>
      </c>
      <c r="AD3354" s="336">
        <f t="shared" ca="1" si="5761"/>
        <v>-0.39035782676166175</v>
      </c>
      <c r="AE3354" s="55"/>
      <c r="AF3354" s="55"/>
      <c r="AG3354" s="55"/>
      <c r="AH3354" s="55"/>
      <c r="AI3354" s="55"/>
      <c r="AJ3354" s="55"/>
      <c r="AK3354" s="55"/>
      <c r="AL3354" s="55"/>
      <c r="AM3354" s="55"/>
      <c r="AN3354" s="55"/>
      <c r="AO3354" s="55"/>
      <c r="AP3354" s="55"/>
      <c r="AQ3354" s="55"/>
      <c r="AR3354" s="55"/>
      <c r="AS3354" s="55"/>
    </row>
    <row r="3355" spans="1:45" x14ac:dyDescent="0.3">
      <c r="B3355" s="54" t="s">
        <v>172</v>
      </c>
      <c r="C3355" s="53">
        <f>C3348</f>
        <v>0</v>
      </c>
      <c r="D3355" s="56" t="e">
        <f t="shared" ref="D3355:D3356" ca="1" si="5786">AJ3355</f>
        <v>#N/A</v>
      </c>
      <c r="E3355" s="52" t="e">
        <f t="shared" ref="E3355:W3355" si="5787">E3348</f>
        <v>#N/A</v>
      </c>
      <c r="F3355" s="52" t="e">
        <f t="shared" si="5787"/>
        <v>#N/A</v>
      </c>
      <c r="G3355" s="52" t="e">
        <f t="shared" si="5787"/>
        <v>#N/A</v>
      </c>
      <c r="H3355" s="52" t="e">
        <f t="shared" si="5787"/>
        <v>#N/A</v>
      </c>
      <c r="I3355" s="52" t="e">
        <f t="shared" si="5787"/>
        <v>#N/A</v>
      </c>
      <c r="J3355" s="52" t="e">
        <f t="shared" si="5787"/>
        <v>#N/A</v>
      </c>
      <c r="K3355" s="52" t="e">
        <f t="shared" si="5787"/>
        <v>#N/A</v>
      </c>
      <c r="L3355" s="52" t="e">
        <f t="shared" si="5787"/>
        <v>#N/A</v>
      </c>
      <c r="M3355" s="52" t="e">
        <f t="shared" si="5787"/>
        <v>#N/A</v>
      </c>
      <c r="N3355" s="52" t="e">
        <f t="shared" si="5787"/>
        <v>#N/A</v>
      </c>
      <c r="O3355" s="52" t="e">
        <f t="shared" si="5787"/>
        <v>#N/A</v>
      </c>
      <c r="P3355" s="52" t="e">
        <f t="shared" si="5787"/>
        <v>#N/A</v>
      </c>
      <c r="Q3355" s="52" t="e">
        <f t="shared" si="5787"/>
        <v>#N/A</v>
      </c>
      <c r="R3355" s="52" t="e">
        <f t="shared" si="5787"/>
        <v>#N/A</v>
      </c>
      <c r="S3355" s="52" t="e">
        <f t="shared" si="5787"/>
        <v>#N/A</v>
      </c>
      <c r="T3355" s="52" t="e">
        <f t="shared" si="5787"/>
        <v>#N/A</v>
      </c>
      <c r="U3355" s="52" t="e">
        <f t="shared" si="5787"/>
        <v>#N/A</v>
      </c>
      <c r="V3355" s="52" t="e">
        <f t="shared" si="5787"/>
        <v>#N/A</v>
      </c>
      <c r="W3355" s="52" t="e">
        <f t="shared" si="5787"/>
        <v>#N/A</v>
      </c>
      <c r="X3355" s="55" t="e">
        <f t="shared" ref="X3355:X3356" si="5788">(H3355-(O3355*P3355)/100-3*(J3355*K3355)/100)/2</f>
        <v>#N/A</v>
      </c>
      <c r="Y3355" s="55" t="e">
        <f t="shared" ref="Y3355:Y3356" si="5789">SUM(X3355,(J3355*K3355/100))/(F3355/100)</f>
        <v>#N/A</v>
      </c>
      <c r="Z3355" s="55" t="e">
        <f t="shared" ref="Z3355" si="5790">U3355*0.5+U3356*0.5</f>
        <v>#N/A</v>
      </c>
      <c r="AA3355" s="55" t="e">
        <f t="shared" ref="AA3355:AA3356" si="5791">J3355/Y3355</f>
        <v>#N/A</v>
      </c>
      <c r="AB3355" s="336" t="e">
        <f t="shared" ref="AB3355:AB3356" si="5792">X3355/(Y3355-J3355)</f>
        <v>#N/A</v>
      </c>
      <c r="AC3355" s="223" t="e">
        <f ca="1">INDEX(FGA_COEFFS,1,1)+Z3355*INDEX(FGA_COEFFS,1,2)+Y3355*INDEX(FGA_COEFFS,1,3)+R3355*INDEX(FGA_COEFFS,1,4)+Q3356*INDEX(FGA_COEFFS,1,5)+S3355*INDEX(FGA_COEFFS,1,6)+T3356*INDEX(FGA_COEFFS,1,7)+M3356*INDEX(FGA_COEFFS,1,8)+Y3359*Y3360</f>
        <v>#N/A</v>
      </c>
      <c r="AD3355" s="223" t="e">
        <f ca="1">INDEX(THREEPTA_COEFFS,1,1)+AC3355*INDEX(THREEPTA_COEFFS,1,2)+J3355*INDEX(THREEPTA_COEFFS,1,3)+AA3355*INDEX(THREEPTA_COEFFS,1,4)+K3355*INDEX(THREEPTA_COEFFS,1,5)+L3356*INDEX(THREEPTA_COEFFS,1,6)+Z3359*Z3360</f>
        <v>#N/A</v>
      </c>
      <c r="AE3355" s="223" t="e">
        <f ca="1">INDEX(THREEPTPCT_COEFFS,1,1)+K3355*INDEX(THREEPTPCT_COEFFS,1,2)+L3356*INDEX(THREEPTPCT_COEFFS,1,3)+AA3359*AA3360</f>
        <v>#N/A</v>
      </c>
      <c r="AF3355" s="55" t="e">
        <f t="shared" ref="AF3355:AF3356" ca="1" si="5793">AC3355-AD3355</f>
        <v>#N/A</v>
      </c>
      <c r="AG3355" s="223" t="e">
        <f ca="1">INDEX(TWOPTPCT_COEFFS,1,1)+AB3355*INDEX(TWOPTPCT_COEFFS,1,2)+I3356*INDEX(TWOPTPCT_COEFFS,1,3)+G3356*INDEX(TWOPTPCT_COEFFS,1,4)+L3356*INDEX(TWOPTPCT_COEFFS,1,5)+AB3359*AB3360</f>
        <v>#N/A</v>
      </c>
      <c r="AH3355" s="223" t="e">
        <f ca="1">INDEX(FTA_COEFFS,1,1)+O3355*INDEX(FTA_COEFFS,1,2)+N3356*INDEX(FTA_COEFFS,1,3)+(Q3355+R3355)*INDEX(FTA_COEFFS,1,4)+(Q3356+R3356)*INDEX(FTA_COEFFS,1,5)+M3356*INDEX(FTA_COEFFS,1,6)+AC3359*AC3360</f>
        <v>#N/A</v>
      </c>
      <c r="AI3355" s="223" t="e">
        <f ca="1">INDEX(FTPCT_COEFFS,1,1)+P3355*INDEX(FTPCT_COEFFS,1,2)+F3355*INDEX(FTPCT_COEFFS,1,3)+G3356*INDEX(FTPCT_COEFFS,1,4)+AD3359*AD3360</f>
        <v>#N/A</v>
      </c>
      <c r="AJ3355" s="338" t="e">
        <f t="shared" ref="AJ3355:AJ3356" ca="1" si="5794">AD3355*AE3355/100+AF3355*AG3355+AH3355*AI3355/100</f>
        <v>#N/A</v>
      </c>
      <c r="AK3355" s="55"/>
      <c r="AL3355" s="55"/>
      <c r="AM3355" s="55"/>
      <c r="AN3355" s="55"/>
      <c r="AO3355" s="55"/>
      <c r="AP3355" s="55"/>
      <c r="AQ3355" s="55"/>
      <c r="AR3355" s="55"/>
    </row>
    <row r="3356" spans="1:45" x14ac:dyDescent="0.3">
      <c r="B3356" s="54" t="s">
        <v>175</v>
      </c>
      <c r="C3356" s="54">
        <f>C3349</f>
        <v>0</v>
      </c>
      <c r="D3356" s="56" t="e">
        <f t="shared" ca="1" si="5786"/>
        <v>#N/A</v>
      </c>
      <c r="E3356" s="52" t="e">
        <f t="shared" ref="E3356:W3356" si="5795">E3349</f>
        <v>#N/A</v>
      </c>
      <c r="F3356" s="52" t="e">
        <f t="shared" si="5795"/>
        <v>#N/A</v>
      </c>
      <c r="G3356" s="52" t="e">
        <f t="shared" si="5795"/>
        <v>#N/A</v>
      </c>
      <c r="H3356" s="52" t="e">
        <f t="shared" si="5795"/>
        <v>#N/A</v>
      </c>
      <c r="I3356" s="52" t="e">
        <f t="shared" si="5795"/>
        <v>#N/A</v>
      </c>
      <c r="J3356" s="52" t="e">
        <f t="shared" si="5795"/>
        <v>#N/A</v>
      </c>
      <c r="K3356" s="52" t="e">
        <f t="shared" si="5795"/>
        <v>#N/A</v>
      </c>
      <c r="L3356" s="52" t="e">
        <f t="shared" si="5795"/>
        <v>#N/A</v>
      </c>
      <c r="M3356" s="52" t="e">
        <f t="shared" si="5795"/>
        <v>#N/A</v>
      </c>
      <c r="N3356" s="52" t="e">
        <f t="shared" si="5795"/>
        <v>#N/A</v>
      </c>
      <c r="O3356" s="52" t="e">
        <f t="shared" si="5795"/>
        <v>#N/A</v>
      </c>
      <c r="P3356" s="52" t="e">
        <f t="shared" si="5795"/>
        <v>#N/A</v>
      </c>
      <c r="Q3356" s="52" t="e">
        <f t="shared" si="5795"/>
        <v>#N/A</v>
      </c>
      <c r="R3356" s="52" t="e">
        <f t="shared" si="5795"/>
        <v>#N/A</v>
      </c>
      <c r="S3356" s="52" t="e">
        <f t="shared" si="5795"/>
        <v>#N/A</v>
      </c>
      <c r="T3356" s="52" t="e">
        <f t="shared" si="5795"/>
        <v>#N/A</v>
      </c>
      <c r="U3356" s="52" t="e">
        <f t="shared" si="5795"/>
        <v>#N/A</v>
      </c>
      <c r="V3356" s="52" t="e">
        <f t="shared" si="5795"/>
        <v>#N/A</v>
      </c>
      <c r="W3356" s="52" t="e">
        <f t="shared" si="5795"/>
        <v>#N/A</v>
      </c>
      <c r="X3356" s="55" t="e">
        <f t="shared" si="5788"/>
        <v>#N/A</v>
      </c>
      <c r="Y3356" s="55" t="e">
        <f t="shared" si="5789"/>
        <v>#N/A</v>
      </c>
      <c r="Z3356" s="55" t="e">
        <f t="shared" ref="Z3356" si="5796">Z3355</f>
        <v>#N/A</v>
      </c>
      <c r="AA3356" s="55" t="e">
        <f t="shared" si="5791"/>
        <v>#N/A</v>
      </c>
      <c r="AB3356" s="336" t="e">
        <f t="shared" si="5792"/>
        <v>#N/A</v>
      </c>
      <c r="AC3356" s="223" t="e">
        <f ca="1">INDEX(FGA_COEFFS,1,1)+Z3356*INDEX(FGA_COEFFS,1,2)+Y3356*INDEX(FGA_COEFFS,1,3)+R3356*INDEX(FGA_COEFFS,1,4)+Q3355*INDEX(FGA_COEFFS,1,5)+S3356*INDEX(FGA_COEFFS,1,6)+T3355*INDEX(FGA_COEFFS,1,7)+M3355*INDEX(FGA_COEFFS,1,8)+Y3359*Y3361</f>
        <v>#N/A</v>
      </c>
      <c r="AD3356" s="223" t="e">
        <f ca="1">INDEX(THREEPTA_COEFFS,1,1)+AC3356*INDEX(THREEPTA_COEFFS,1,2)+J3356*INDEX(THREEPTA_COEFFS,1,3)+AA3356*INDEX(THREEPTA_COEFFS,1,4)+K3356*INDEX(THREEPTA_COEFFS,1,5)+L3355*INDEX(THREEPTA_COEFFS,1,6)+Z3359*Z3361</f>
        <v>#N/A</v>
      </c>
      <c r="AE3356" s="223" t="e">
        <f ca="1">INDEX(THREEPTPCT_COEFFS,1,1)+K3356*INDEX(THREEPTPCT_COEFFS,1,2)+L3355*INDEX(THREEPTPCT_COEFFS,1,3)+AA3359*AA3361</f>
        <v>#N/A</v>
      </c>
      <c r="AF3356" s="55" t="e">
        <f t="shared" ca="1" si="5793"/>
        <v>#N/A</v>
      </c>
      <c r="AG3356" s="223" t="e">
        <f ca="1">INDEX(TWOPTPCT_COEFFS,1,1)+AB3356*INDEX(TWOPTPCT_COEFFS,1,2)+I3355*INDEX(TWOPTPCT_COEFFS,1,3)+G3355*INDEX(TWOPTPCT_COEFFS,1,4)+L3355*INDEX(TWOPTPCT_COEFFS,1,5)+AB3359*AB3361</f>
        <v>#N/A</v>
      </c>
      <c r="AH3356" s="223" t="e">
        <f ca="1">INDEX(FTA_COEFFS,1,1)+O3356*INDEX(FTA_COEFFS,1,2)+N3355*INDEX(FTA_COEFFS,1,3)+(Q3356+R3356)*INDEX(FTA_COEFFS,1,4)+(Q3355+R3355)*INDEX(FTA_COEFFS,1,5)+M3355*INDEX(FTA_COEFFS,1,6)+AC3359*AC3361</f>
        <v>#N/A</v>
      </c>
      <c r="AI3356" s="223" t="e">
        <f ca="1">INDEX(FTPCT_COEFFS,1,1)+P3356*INDEX(FTPCT_COEFFS,1,2)+F3356*INDEX(FTPCT_COEFFS,1,3)+G3355*INDEX(FTPCT_COEFFS,1,4)+AD3359*AD3361</f>
        <v>#N/A</v>
      </c>
      <c r="AJ3356" s="338" t="e">
        <f t="shared" ca="1" si="5794"/>
        <v>#N/A</v>
      </c>
      <c r="AK3356" s="55"/>
      <c r="AL3356" s="55"/>
      <c r="AM3356" s="55"/>
      <c r="AN3356" s="55"/>
      <c r="AO3356" s="55"/>
      <c r="AP3356" s="55"/>
      <c r="AQ3356" s="55"/>
      <c r="AR3356" s="55"/>
    </row>
    <row r="3357" spans="1:45" x14ac:dyDescent="0.3">
      <c r="A3357" s="54" t="e">
        <f ca="1">IF(D3355&gt;(D3356+(AVERAGE(V3355,W3355)-AVERAGE(V3356,W3356))/2)+2.5,C3355,IF(D3356&gt;(D3355+(AVERAGE(V3356,W3356)-AVERAGE(V3355,W3355))/2)+2.5,C3356,"Close"))</f>
        <v>#N/A</v>
      </c>
      <c r="B3357" s="64" t="e">
        <f ca="1">IF(D3356&gt;D3355,C3356,C3355)</f>
        <v>#N/A</v>
      </c>
      <c r="D3357" s="56"/>
      <c r="X3357" s="55"/>
      <c r="Y3357" s="55"/>
      <c r="Z3357" s="55"/>
      <c r="AA3357" s="55"/>
      <c r="AB3357" s="55"/>
      <c r="AC3357" s="337"/>
      <c r="AD3357" s="337"/>
      <c r="AE3357" s="337"/>
      <c r="AF3357" s="337"/>
      <c r="AG3357" s="337"/>
      <c r="AH3357" s="337"/>
      <c r="AI3357" s="337"/>
      <c r="AJ3357" s="337"/>
      <c r="AK3357" s="337"/>
      <c r="AL3357" s="337"/>
      <c r="AM3357" s="55"/>
      <c r="AN3357" s="55"/>
      <c r="AO3357" s="55"/>
      <c r="AP3357" s="55"/>
      <c r="AQ3357" s="55"/>
      <c r="AR3357" s="55"/>
      <c r="AS3357" s="55"/>
    </row>
    <row r="3358" spans="1:45" x14ac:dyDescent="0.3">
      <c r="X3358" s="54" t="s">
        <v>1305</v>
      </c>
      <c r="Y3358" s="54" t="s">
        <v>128</v>
      </c>
      <c r="Z3358" s="54" t="s">
        <v>157</v>
      </c>
      <c r="AA3358" s="54" t="s">
        <v>151</v>
      </c>
      <c r="AB3358" s="54" t="s">
        <v>1327</v>
      </c>
      <c r="AC3358" s="54" t="s">
        <v>129</v>
      </c>
      <c r="AD3358" s="54" t="s">
        <v>116</v>
      </c>
      <c r="AE3358" s="54"/>
      <c r="AF3358" s="54"/>
      <c r="AG3358" s="54"/>
      <c r="AH3358" s="54"/>
      <c r="AI3358" s="54"/>
      <c r="AJ3358" s="54"/>
      <c r="AK3358" s="54"/>
      <c r="AL3358" s="54"/>
      <c r="AM3358" s="54"/>
      <c r="AN3358" s="54"/>
      <c r="AO3358" s="54"/>
      <c r="AP3358" s="54"/>
      <c r="AQ3358" s="54"/>
      <c r="AR3358" s="54"/>
      <c r="AS3358" s="54"/>
    </row>
    <row r="3359" spans="1:45" x14ac:dyDescent="0.3">
      <c r="X3359" s="54"/>
      <c r="Y3359" s="54">
        <f t="shared" ref="Y3359:AD3359" si="5797">Y3352</f>
        <v>6.4436999999999998</v>
      </c>
      <c r="Z3359" s="54">
        <f t="shared" si="5797"/>
        <v>4.9371</v>
      </c>
      <c r="AA3359" s="54">
        <f t="shared" si="5797"/>
        <v>11.350300000000001</v>
      </c>
      <c r="AB3359" s="54">
        <f t="shared" si="5797"/>
        <v>7.1900000000000006E-2</v>
      </c>
      <c r="AC3359" s="54">
        <f t="shared" si="5797"/>
        <v>6.2766000000000002</v>
      </c>
      <c r="AD3359" s="54">
        <f t="shared" si="5797"/>
        <v>11.042999999999999</v>
      </c>
      <c r="AE3359" s="54"/>
      <c r="AF3359" s="336"/>
      <c r="AG3359" s="336"/>
      <c r="AH3359" s="336"/>
      <c r="AI3359" s="54"/>
      <c r="AJ3359" s="54"/>
      <c r="AK3359" s="54"/>
      <c r="AL3359" s="54"/>
      <c r="AM3359" s="54"/>
      <c r="AN3359" s="54"/>
      <c r="AO3359" s="54"/>
      <c r="AP3359" s="54"/>
      <c r="AQ3359" s="54"/>
      <c r="AR3359" s="54"/>
      <c r="AS3359" s="54"/>
    </row>
    <row r="3360" spans="1:45" x14ac:dyDescent="0.3">
      <c r="D3360" s="56"/>
      <c r="X3360" s="336"/>
      <c r="Y3360" s="336">
        <f t="shared" ca="1" si="5761"/>
        <v>-0.88293459808849817</v>
      </c>
      <c r="Z3360" s="336">
        <f t="shared" ca="1" si="5761"/>
        <v>-0.43897251944600924</v>
      </c>
      <c r="AA3360" s="336">
        <f t="shared" ca="1" si="5761"/>
        <v>-1.3062077859980066</v>
      </c>
      <c r="AB3360" s="336">
        <f t="shared" ca="1" si="5761"/>
        <v>-6.963714335073648E-2</v>
      </c>
      <c r="AC3360" s="336">
        <f t="shared" ca="1" si="5761"/>
        <v>-8.4280791188313914E-2</v>
      </c>
      <c r="AD3360" s="336">
        <f t="shared" ca="1" si="5761"/>
        <v>0.34020899280505706</v>
      </c>
      <c r="AE3360" s="336"/>
      <c r="AF3360" s="336"/>
      <c r="AG3360" s="336"/>
      <c r="AH3360" s="336"/>
      <c r="AI3360" s="54"/>
      <c r="AJ3360" s="54"/>
      <c r="AK3360" s="54"/>
      <c r="AL3360" s="336"/>
      <c r="AM3360" s="336"/>
      <c r="AN3360" s="336"/>
      <c r="AO3360" s="336"/>
      <c r="AP3360" s="54"/>
      <c r="AQ3360" s="336"/>
      <c r="AR3360" s="336"/>
      <c r="AS3360" s="336"/>
    </row>
    <row r="3361" spans="1:45" x14ac:dyDescent="0.3">
      <c r="C3361" s="54"/>
      <c r="D3361" s="56"/>
      <c r="Y3361" s="336">
        <f t="shared" ca="1" si="5761"/>
        <v>-0.6850171589303371</v>
      </c>
      <c r="Z3361" s="336">
        <f t="shared" ca="1" si="5761"/>
        <v>0.32936741608967812</v>
      </c>
      <c r="AA3361" s="336">
        <f t="shared" ca="1" si="5761"/>
        <v>-7.6147445592996549E-4</v>
      </c>
      <c r="AB3361" s="336">
        <f t="shared" ca="1" si="5761"/>
        <v>3.6410962445956327E-3</v>
      </c>
      <c r="AC3361" s="336">
        <f t="shared" ca="1" si="5761"/>
        <v>-0.3056590362610353</v>
      </c>
      <c r="AD3361" s="336">
        <f t="shared" ca="1" si="5761"/>
        <v>-1.3291911926043858</v>
      </c>
      <c r="AE3361" s="55"/>
      <c r="AF3361" s="55"/>
      <c r="AG3361" s="55"/>
      <c r="AH3361" s="55"/>
      <c r="AI3361" s="55"/>
      <c r="AJ3361" s="55"/>
      <c r="AK3361" s="55"/>
      <c r="AL3361" s="55"/>
      <c r="AM3361" s="55"/>
      <c r="AN3361" s="55"/>
      <c r="AO3361" s="55"/>
      <c r="AP3361" s="55"/>
      <c r="AQ3361" s="55"/>
      <c r="AR3361" s="55"/>
      <c r="AS3361" s="55"/>
    </row>
    <row r="3362" spans="1:45" x14ac:dyDescent="0.3">
      <c r="B3362" s="54" t="s">
        <v>172</v>
      </c>
      <c r="C3362" s="53">
        <f>C3355</f>
        <v>0</v>
      </c>
      <c r="D3362" s="56" t="e">
        <f t="shared" ref="D3362:D3363" ca="1" si="5798">AJ3362</f>
        <v>#N/A</v>
      </c>
      <c r="E3362" s="52" t="e">
        <f t="shared" ref="E3362:W3362" si="5799">E3355</f>
        <v>#N/A</v>
      </c>
      <c r="F3362" s="52" t="e">
        <f t="shared" si="5799"/>
        <v>#N/A</v>
      </c>
      <c r="G3362" s="52" t="e">
        <f t="shared" si="5799"/>
        <v>#N/A</v>
      </c>
      <c r="H3362" s="52" t="e">
        <f t="shared" si="5799"/>
        <v>#N/A</v>
      </c>
      <c r="I3362" s="52" t="e">
        <f t="shared" si="5799"/>
        <v>#N/A</v>
      </c>
      <c r="J3362" s="52" t="e">
        <f t="shared" si="5799"/>
        <v>#N/A</v>
      </c>
      <c r="K3362" s="52" t="e">
        <f t="shared" si="5799"/>
        <v>#N/A</v>
      </c>
      <c r="L3362" s="52" t="e">
        <f t="shared" si="5799"/>
        <v>#N/A</v>
      </c>
      <c r="M3362" s="52" t="e">
        <f t="shared" si="5799"/>
        <v>#N/A</v>
      </c>
      <c r="N3362" s="52" t="e">
        <f t="shared" si="5799"/>
        <v>#N/A</v>
      </c>
      <c r="O3362" s="52" t="e">
        <f t="shared" si="5799"/>
        <v>#N/A</v>
      </c>
      <c r="P3362" s="52" t="e">
        <f t="shared" si="5799"/>
        <v>#N/A</v>
      </c>
      <c r="Q3362" s="52" t="e">
        <f t="shared" si="5799"/>
        <v>#N/A</v>
      </c>
      <c r="R3362" s="52" t="e">
        <f t="shared" si="5799"/>
        <v>#N/A</v>
      </c>
      <c r="S3362" s="52" t="e">
        <f t="shared" si="5799"/>
        <v>#N/A</v>
      </c>
      <c r="T3362" s="52" t="e">
        <f t="shared" si="5799"/>
        <v>#N/A</v>
      </c>
      <c r="U3362" s="52" t="e">
        <f t="shared" si="5799"/>
        <v>#N/A</v>
      </c>
      <c r="V3362" s="52" t="e">
        <f t="shared" si="5799"/>
        <v>#N/A</v>
      </c>
      <c r="W3362" s="52" t="e">
        <f t="shared" si="5799"/>
        <v>#N/A</v>
      </c>
      <c r="X3362" s="55" t="e">
        <f t="shared" ref="X3362:X3363" si="5800">(H3362-(O3362*P3362)/100-3*(J3362*K3362)/100)/2</f>
        <v>#N/A</v>
      </c>
      <c r="Y3362" s="55" t="e">
        <f t="shared" ref="Y3362:Y3363" si="5801">SUM(X3362,(J3362*K3362/100))/(F3362/100)</f>
        <v>#N/A</v>
      </c>
      <c r="Z3362" s="55" t="e">
        <f t="shared" ref="Z3362" si="5802">U3362*0.5+U3363*0.5</f>
        <v>#N/A</v>
      </c>
      <c r="AA3362" s="55" t="e">
        <f t="shared" ref="AA3362:AA3363" si="5803">J3362/Y3362</f>
        <v>#N/A</v>
      </c>
      <c r="AB3362" s="336" t="e">
        <f t="shared" ref="AB3362:AB3363" si="5804">X3362/(Y3362-J3362)</f>
        <v>#N/A</v>
      </c>
      <c r="AC3362" s="223" t="e">
        <f ca="1">INDEX(FGA_COEFFS,1,1)+Z3362*INDEX(FGA_COEFFS,1,2)+Y3362*INDEX(FGA_COEFFS,1,3)+R3362*INDEX(FGA_COEFFS,1,4)+Q3363*INDEX(FGA_COEFFS,1,5)+S3362*INDEX(FGA_COEFFS,1,6)+T3363*INDEX(FGA_COEFFS,1,7)+M3363*INDEX(FGA_COEFFS,1,8)+Y3366*Y3367</f>
        <v>#N/A</v>
      </c>
      <c r="AD3362" s="223" t="e">
        <f ca="1">INDEX(THREEPTA_COEFFS,1,1)+AC3362*INDEX(THREEPTA_COEFFS,1,2)+J3362*INDEX(THREEPTA_COEFFS,1,3)+AA3362*INDEX(THREEPTA_COEFFS,1,4)+K3362*INDEX(THREEPTA_COEFFS,1,5)+L3363*INDEX(THREEPTA_COEFFS,1,6)+Z3366*Z3367</f>
        <v>#N/A</v>
      </c>
      <c r="AE3362" s="223" t="e">
        <f ca="1">INDEX(THREEPTPCT_COEFFS,1,1)+K3362*INDEX(THREEPTPCT_COEFFS,1,2)+L3363*INDEX(THREEPTPCT_COEFFS,1,3)+AA3366*AA3367</f>
        <v>#N/A</v>
      </c>
      <c r="AF3362" s="55" t="e">
        <f t="shared" ref="AF3362:AF3363" ca="1" si="5805">AC3362-AD3362</f>
        <v>#N/A</v>
      </c>
      <c r="AG3362" s="223" t="e">
        <f ca="1">INDEX(TWOPTPCT_COEFFS,1,1)+AB3362*INDEX(TWOPTPCT_COEFFS,1,2)+I3363*INDEX(TWOPTPCT_COEFFS,1,3)+G3363*INDEX(TWOPTPCT_COEFFS,1,4)+L3363*INDEX(TWOPTPCT_COEFFS,1,5)+AB3366*AB3367</f>
        <v>#N/A</v>
      </c>
      <c r="AH3362" s="223" t="e">
        <f ca="1">INDEX(FTA_COEFFS,1,1)+O3362*INDEX(FTA_COEFFS,1,2)+N3363*INDEX(FTA_COEFFS,1,3)+(Q3362+R3362)*INDEX(FTA_COEFFS,1,4)+(Q3363+R3363)*INDEX(FTA_COEFFS,1,5)+M3363*INDEX(FTA_COEFFS,1,6)+AC3366*AC3367</f>
        <v>#N/A</v>
      </c>
      <c r="AI3362" s="223" t="e">
        <f ca="1">INDEX(FTPCT_COEFFS,1,1)+P3362*INDEX(FTPCT_COEFFS,1,2)+F3362*INDEX(FTPCT_COEFFS,1,3)+G3363*INDEX(FTPCT_COEFFS,1,4)+AD3366*AD3367</f>
        <v>#N/A</v>
      </c>
      <c r="AJ3362" s="338" t="e">
        <f t="shared" ref="AJ3362:AJ3363" ca="1" si="5806">AD3362*AE3362/100+AF3362*AG3362+AH3362*AI3362/100</f>
        <v>#N/A</v>
      </c>
      <c r="AK3362" s="55"/>
      <c r="AL3362" s="55"/>
      <c r="AM3362" s="55"/>
      <c r="AN3362" s="55"/>
      <c r="AO3362" s="55"/>
      <c r="AP3362" s="55"/>
      <c r="AQ3362" s="55"/>
      <c r="AR3362" s="55"/>
    </row>
    <row r="3363" spans="1:45" x14ac:dyDescent="0.3">
      <c r="B3363" s="54" t="s">
        <v>175</v>
      </c>
      <c r="C3363" s="54">
        <f>C3356</f>
        <v>0</v>
      </c>
      <c r="D3363" s="56" t="e">
        <f t="shared" ca="1" si="5798"/>
        <v>#N/A</v>
      </c>
      <c r="E3363" s="52" t="e">
        <f t="shared" ref="E3363:W3363" si="5807">E3356</f>
        <v>#N/A</v>
      </c>
      <c r="F3363" s="52" t="e">
        <f t="shared" si="5807"/>
        <v>#N/A</v>
      </c>
      <c r="G3363" s="52" t="e">
        <f t="shared" si="5807"/>
        <v>#N/A</v>
      </c>
      <c r="H3363" s="52" t="e">
        <f t="shared" si="5807"/>
        <v>#N/A</v>
      </c>
      <c r="I3363" s="52" t="e">
        <f t="shared" si="5807"/>
        <v>#N/A</v>
      </c>
      <c r="J3363" s="52" t="e">
        <f t="shared" si="5807"/>
        <v>#N/A</v>
      </c>
      <c r="K3363" s="52" t="e">
        <f t="shared" si="5807"/>
        <v>#N/A</v>
      </c>
      <c r="L3363" s="52" t="e">
        <f t="shared" si="5807"/>
        <v>#N/A</v>
      </c>
      <c r="M3363" s="52" t="e">
        <f t="shared" si="5807"/>
        <v>#N/A</v>
      </c>
      <c r="N3363" s="52" t="e">
        <f t="shared" si="5807"/>
        <v>#N/A</v>
      </c>
      <c r="O3363" s="52" t="e">
        <f t="shared" si="5807"/>
        <v>#N/A</v>
      </c>
      <c r="P3363" s="52" t="e">
        <f t="shared" si="5807"/>
        <v>#N/A</v>
      </c>
      <c r="Q3363" s="52" t="e">
        <f t="shared" si="5807"/>
        <v>#N/A</v>
      </c>
      <c r="R3363" s="52" t="e">
        <f t="shared" si="5807"/>
        <v>#N/A</v>
      </c>
      <c r="S3363" s="52" t="e">
        <f t="shared" si="5807"/>
        <v>#N/A</v>
      </c>
      <c r="T3363" s="52" t="e">
        <f t="shared" si="5807"/>
        <v>#N/A</v>
      </c>
      <c r="U3363" s="52" t="e">
        <f t="shared" si="5807"/>
        <v>#N/A</v>
      </c>
      <c r="V3363" s="52" t="e">
        <f t="shared" si="5807"/>
        <v>#N/A</v>
      </c>
      <c r="W3363" s="52" t="e">
        <f t="shared" si="5807"/>
        <v>#N/A</v>
      </c>
      <c r="X3363" s="55" t="e">
        <f t="shared" si="5800"/>
        <v>#N/A</v>
      </c>
      <c r="Y3363" s="55" t="e">
        <f t="shared" si="5801"/>
        <v>#N/A</v>
      </c>
      <c r="Z3363" s="55" t="e">
        <f t="shared" ref="Z3363" si="5808">Z3362</f>
        <v>#N/A</v>
      </c>
      <c r="AA3363" s="55" t="e">
        <f t="shared" si="5803"/>
        <v>#N/A</v>
      </c>
      <c r="AB3363" s="336" t="e">
        <f t="shared" si="5804"/>
        <v>#N/A</v>
      </c>
      <c r="AC3363" s="223" t="e">
        <f ca="1">INDEX(FGA_COEFFS,1,1)+Z3363*INDEX(FGA_COEFFS,1,2)+Y3363*INDEX(FGA_COEFFS,1,3)+R3363*INDEX(FGA_COEFFS,1,4)+Q3362*INDEX(FGA_COEFFS,1,5)+S3363*INDEX(FGA_COEFFS,1,6)+T3362*INDEX(FGA_COEFFS,1,7)+M3362*INDEX(FGA_COEFFS,1,8)+Y3366*Y3368</f>
        <v>#N/A</v>
      </c>
      <c r="AD3363" s="223" t="e">
        <f ca="1">INDEX(THREEPTA_COEFFS,1,1)+AC3363*INDEX(THREEPTA_COEFFS,1,2)+J3363*INDEX(THREEPTA_COEFFS,1,3)+AA3363*INDEX(THREEPTA_COEFFS,1,4)+K3363*INDEX(THREEPTA_COEFFS,1,5)+L3362*INDEX(THREEPTA_COEFFS,1,6)+Z3366*Z3368</f>
        <v>#N/A</v>
      </c>
      <c r="AE3363" s="223" t="e">
        <f ca="1">INDEX(THREEPTPCT_COEFFS,1,1)+K3363*INDEX(THREEPTPCT_COEFFS,1,2)+L3362*INDEX(THREEPTPCT_COEFFS,1,3)+AA3366*AA3368</f>
        <v>#N/A</v>
      </c>
      <c r="AF3363" s="55" t="e">
        <f t="shared" ca="1" si="5805"/>
        <v>#N/A</v>
      </c>
      <c r="AG3363" s="223" t="e">
        <f ca="1">INDEX(TWOPTPCT_COEFFS,1,1)+AB3363*INDEX(TWOPTPCT_COEFFS,1,2)+I3362*INDEX(TWOPTPCT_COEFFS,1,3)+G3362*INDEX(TWOPTPCT_COEFFS,1,4)+L3362*INDEX(TWOPTPCT_COEFFS,1,5)+AB3366*AB3368</f>
        <v>#N/A</v>
      </c>
      <c r="AH3363" s="223" t="e">
        <f ca="1">INDEX(FTA_COEFFS,1,1)+O3363*INDEX(FTA_COEFFS,1,2)+N3362*INDEX(FTA_COEFFS,1,3)+(Q3363+R3363)*INDEX(FTA_COEFFS,1,4)+(Q3362+R3362)*INDEX(FTA_COEFFS,1,5)+M3362*INDEX(FTA_COEFFS,1,6)+AC3366*AC3368</f>
        <v>#N/A</v>
      </c>
      <c r="AI3363" s="223" t="e">
        <f ca="1">INDEX(FTPCT_COEFFS,1,1)+P3363*INDEX(FTPCT_COEFFS,1,2)+F3363*INDEX(FTPCT_COEFFS,1,3)+G3362*INDEX(FTPCT_COEFFS,1,4)+AD3366*AD3368</f>
        <v>#N/A</v>
      </c>
      <c r="AJ3363" s="338" t="e">
        <f t="shared" ca="1" si="5806"/>
        <v>#N/A</v>
      </c>
      <c r="AK3363" s="55"/>
      <c r="AL3363" s="55"/>
      <c r="AM3363" s="55"/>
      <c r="AN3363" s="55"/>
      <c r="AO3363" s="55"/>
      <c r="AP3363" s="55"/>
      <c r="AQ3363" s="55"/>
      <c r="AR3363" s="55"/>
    </row>
    <row r="3364" spans="1:45" x14ac:dyDescent="0.3">
      <c r="A3364" s="54" t="e">
        <f ca="1">IF(D3362&gt;(D3363+(AVERAGE(V3362,W3362)-AVERAGE(V3363,W3363))/2)+2.5,C3362,IF(D3363&gt;(D3362+(AVERAGE(V3363,W3363)-AVERAGE(V3362,W3362))/2)+2.5,C3363,"Close"))</f>
        <v>#N/A</v>
      </c>
      <c r="B3364" s="64" t="e">
        <f ca="1">IF(D3363&gt;D3362,C3363,C3362)</f>
        <v>#N/A</v>
      </c>
      <c r="D3364" s="56"/>
      <c r="X3364" s="55"/>
      <c r="Y3364" s="55"/>
      <c r="Z3364" s="55"/>
      <c r="AA3364" s="55"/>
      <c r="AB3364" s="55"/>
      <c r="AC3364" s="337"/>
      <c r="AD3364" s="337"/>
      <c r="AE3364" s="337"/>
      <c r="AF3364" s="337"/>
      <c r="AG3364" s="337"/>
      <c r="AH3364" s="337"/>
      <c r="AI3364" s="337"/>
      <c r="AJ3364" s="337"/>
      <c r="AK3364" s="337"/>
      <c r="AL3364" s="337"/>
      <c r="AM3364" s="55"/>
      <c r="AN3364" s="55"/>
      <c r="AO3364" s="55"/>
      <c r="AP3364" s="55"/>
      <c r="AQ3364" s="55"/>
      <c r="AR3364" s="55"/>
      <c r="AS3364" s="55"/>
    </row>
    <row r="3365" spans="1:45" x14ac:dyDescent="0.3">
      <c r="X3365" s="54" t="s">
        <v>1305</v>
      </c>
      <c r="Y3365" s="54" t="s">
        <v>128</v>
      </c>
      <c r="Z3365" s="54" t="s">
        <v>157</v>
      </c>
      <c r="AA3365" s="54" t="s">
        <v>151</v>
      </c>
      <c r="AB3365" s="54" t="s">
        <v>1327</v>
      </c>
      <c r="AC3365" s="54" t="s">
        <v>129</v>
      </c>
      <c r="AD3365" s="54" t="s">
        <v>116</v>
      </c>
      <c r="AE3365" s="54"/>
      <c r="AF3365" s="54"/>
      <c r="AG3365" s="54"/>
      <c r="AH3365" s="54"/>
      <c r="AI3365" s="54"/>
      <c r="AJ3365" s="54"/>
      <c r="AK3365" s="54"/>
      <c r="AL3365" s="54"/>
      <c r="AM3365" s="54"/>
      <c r="AN3365" s="54"/>
      <c r="AO3365" s="54"/>
      <c r="AP3365" s="54"/>
      <c r="AQ3365" s="54"/>
      <c r="AR3365" s="54"/>
      <c r="AS3365" s="54"/>
    </row>
    <row r="3366" spans="1:45" x14ac:dyDescent="0.3">
      <c r="X3366" s="54"/>
      <c r="Y3366" s="54">
        <f t="shared" ref="Y3366:AD3366" si="5809">Y3359</f>
        <v>6.4436999999999998</v>
      </c>
      <c r="Z3366" s="54">
        <f t="shared" si="5809"/>
        <v>4.9371</v>
      </c>
      <c r="AA3366" s="54">
        <f t="shared" si="5809"/>
        <v>11.350300000000001</v>
      </c>
      <c r="AB3366" s="54">
        <f t="shared" si="5809"/>
        <v>7.1900000000000006E-2</v>
      </c>
      <c r="AC3366" s="54">
        <f t="shared" si="5809"/>
        <v>6.2766000000000002</v>
      </c>
      <c r="AD3366" s="54">
        <f t="shared" si="5809"/>
        <v>11.042999999999999</v>
      </c>
      <c r="AE3366" s="54"/>
      <c r="AF3366" s="336"/>
      <c r="AG3366" s="336"/>
      <c r="AH3366" s="336"/>
      <c r="AI3366" s="54"/>
      <c r="AJ3366" s="54"/>
      <c r="AK3366" s="54"/>
      <c r="AL3366" s="54"/>
      <c r="AM3366" s="54"/>
      <c r="AN3366" s="54"/>
      <c r="AO3366" s="54"/>
      <c r="AP3366" s="54"/>
      <c r="AQ3366" s="54"/>
      <c r="AR3366" s="54"/>
      <c r="AS3366" s="54"/>
    </row>
    <row r="3367" spans="1:45" x14ac:dyDescent="0.3">
      <c r="D3367" s="56"/>
      <c r="X3367" s="336"/>
      <c r="Y3367" s="336">
        <f t="shared" ca="1" si="5761"/>
        <v>0.12709383924566908</v>
      </c>
      <c r="Z3367" s="336">
        <f t="shared" ca="1" si="5761"/>
        <v>-0.17363123098263292</v>
      </c>
      <c r="AA3367" s="336">
        <f t="shared" ca="1" si="5761"/>
        <v>0.21569610092151886</v>
      </c>
      <c r="AB3367" s="336">
        <f t="shared" ca="1" si="5761"/>
        <v>-0.83838108889112106</v>
      </c>
      <c r="AC3367" s="336">
        <f t="shared" ca="1" si="5761"/>
        <v>0.68348972224518523</v>
      </c>
      <c r="AD3367" s="336">
        <f t="shared" ca="1" si="5761"/>
        <v>-0.44924543897411073</v>
      </c>
      <c r="AE3367" s="336"/>
      <c r="AF3367" s="336"/>
      <c r="AG3367" s="336"/>
      <c r="AH3367" s="336"/>
      <c r="AI3367" s="54"/>
      <c r="AJ3367" s="54"/>
      <c r="AK3367" s="54"/>
      <c r="AL3367" s="336"/>
      <c r="AM3367" s="336"/>
      <c r="AN3367" s="336"/>
      <c r="AO3367" s="336"/>
      <c r="AP3367" s="54"/>
      <c r="AQ3367" s="336"/>
      <c r="AR3367" s="336"/>
      <c r="AS3367" s="336"/>
    </row>
    <row r="3368" spans="1:45" x14ac:dyDescent="0.3">
      <c r="C3368" s="54"/>
      <c r="D3368" s="56"/>
      <c r="Y3368" s="336">
        <f t="shared" ca="1" si="5761"/>
        <v>0.18897900612028318</v>
      </c>
      <c r="Z3368" s="336">
        <f t="shared" ca="1" si="5761"/>
        <v>1.6842283569188089E-2</v>
      </c>
      <c r="AA3368" s="336">
        <f t="shared" ca="1" si="5761"/>
        <v>-0.92702536763746357</v>
      </c>
      <c r="AB3368" s="336">
        <f t="shared" ca="1" si="5761"/>
        <v>1.0668997532243178</v>
      </c>
      <c r="AC3368" s="336">
        <f t="shared" ca="1" si="5761"/>
        <v>-0.13948094040408254</v>
      </c>
      <c r="AD3368" s="336">
        <f t="shared" ca="1" si="5761"/>
        <v>-1.0986158613117243</v>
      </c>
      <c r="AE3368" s="55"/>
      <c r="AF3368" s="55"/>
      <c r="AG3368" s="55"/>
      <c r="AH3368" s="55"/>
      <c r="AI3368" s="55"/>
      <c r="AJ3368" s="55"/>
      <c r="AK3368" s="55"/>
      <c r="AL3368" s="55"/>
      <c r="AM3368" s="55"/>
      <c r="AN3368" s="55"/>
      <c r="AO3368" s="55"/>
      <c r="AP3368" s="55"/>
      <c r="AQ3368" s="55"/>
      <c r="AR3368" s="55"/>
      <c r="AS3368" s="55"/>
    </row>
    <row r="3369" spans="1:45" x14ac:dyDescent="0.3">
      <c r="B3369" s="54" t="s">
        <v>172</v>
      </c>
      <c r="C3369" s="53">
        <f>C3362</f>
        <v>0</v>
      </c>
      <c r="D3369" s="56" t="e">
        <f t="shared" ref="D3369:D3370" ca="1" si="5810">AJ3369</f>
        <v>#N/A</v>
      </c>
      <c r="E3369" s="52" t="e">
        <f t="shared" ref="E3369:W3369" si="5811">E3362</f>
        <v>#N/A</v>
      </c>
      <c r="F3369" s="52" t="e">
        <f t="shared" si="5811"/>
        <v>#N/A</v>
      </c>
      <c r="G3369" s="52" t="e">
        <f t="shared" si="5811"/>
        <v>#N/A</v>
      </c>
      <c r="H3369" s="52" t="e">
        <f t="shared" si="5811"/>
        <v>#N/A</v>
      </c>
      <c r="I3369" s="52" t="e">
        <f t="shared" si="5811"/>
        <v>#N/A</v>
      </c>
      <c r="J3369" s="52" t="e">
        <f t="shared" si="5811"/>
        <v>#N/A</v>
      </c>
      <c r="K3369" s="52" t="e">
        <f t="shared" si="5811"/>
        <v>#N/A</v>
      </c>
      <c r="L3369" s="52" t="e">
        <f t="shared" si="5811"/>
        <v>#N/A</v>
      </c>
      <c r="M3369" s="52" t="e">
        <f t="shared" si="5811"/>
        <v>#N/A</v>
      </c>
      <c r="N3369" s="52" t="e">
        <f t="shared" si="5811"/>
        <v>#N/A</v>
      </c>
      <c r="O3369" s="52" t="e">
        <f t="shared" si="5811"/>
        <v>#N/A</v>
      </c>
      <c r="P3369" s="52" t="e">
        <f t="shared" si="5811"/>
        <v>#N/A</v>
      </c>
      <c r="Q3369" s="52" t="e">
        <f t="shared" si="5811"/>
        <v>#N/A</v>
      </c>
      <c r="R3369" s="52" t="e">
        <f t="shared" si="5811"/>
        <v>#N/A</v>
      </c>
      <c r="S3369" s="52" t="e">
        <f t="shared" si="5811"/>
        <v>#N/A</v>
      </c>
      <c r="T3369" s="52" t="e">
        <f t="shared" si="5811"/>
        <v>#N/A</v>
      </c>
      <c r="U3369" s="52" t="e">
        <f t="shared" si="5811"/>
        <v>#N/A</v>
      </c>
      <c r="V3369" s="52" t="e">
        <f t="shared" si="5811"/>
        <v>#N/A</v>
      </c>
      <c r="W3369" s="52" t="e">
        <f t="shared" si="5811"/>
        <v>#N/A</v>
      </c>
      <c r="X3369" s="55" t="e">
        <f t="shared" ref="X3369:X3370" si="5812">(H3369-(O3369*P3369)/100-3*(J3369*K3369)/100)/2</f>
        <v>#N/A</v>
      </c>
      <c r="Y3369" s="55" t="e">
        <f t="shared" ref="Y3369:Y3370" si="5813">SUM(X3369,(J3369*K3369/100))/(F3369/100)</f>
        <v>#N/A</v>
      </c>
      <c r="Z3369" s="55" t="e">
        <f t="shared" ref="Z3369" si="5814">U3369*0.5+U3370*0.5</f>
        <v>#N/A</v>
      </c>
      <c r="AA3369" s="55" t="e">
        <f t="shared" ref="AA3369:AA3370" si="5815">J3369/Y3369</f>
        <v>#N/A</v>
      </c>
      <c r="AB3369" s="336" t="e">
        <f t="shared" ref="AB3369:AB3370" si="5816">X3369/(Y3369-J3369)</f>
        <v>#N/A</v>
      </c>
      <c r="AC3369" s="223" t="e">
        <f ca="1">INDEX(FGA_COEFFS,1,1)+Z3369*INDEX(FGA_COEFFS,1,2)+Y3369*INDEX(FGA_COEFFS,1,3)+R3369*INDEX(FGA_COEFFS,1,4)+Q3370*INDEX(FGA_COEFFS,1,5)+S3369*INDEX(FGA_COEFFS,1,6)+T3370*INDEX(FGA_COEFFS,1,7)+M3370*INDEX(FGA_COEFFS,1,8)+Y3373*Y3374</f>
        <v>#N/A</v>
      </c>
      <c r="AD3369" s="223" t="e">
        <f ca="1">INDEX(THREEPTA_COEFFS,1,1)+AC3369*INDEX(THREEPTA_COEFFS,1,2)+J3369*INDEX(THREEPTA_COEFFS,1,3)+AA3369*INDEX(THREEPTA_COEFFS,1,4)+K3369*INDEX(THREEPTA_COEFFS,1,5)+L3370*INDEX(THREEPTA_COEFFS,1,6)+Z3373*Z3374</f>
        <v>#N/A</v>
      </c>
      <c r="AE3369" s="223" t="e">
        <f ca="1">INDEX(THREEPTPCT_COEFFS,1,1)+K3369*INDEX(THREEPTPCT_COEFFS,1,2)+L3370*INDEX(THREEPTPCT_COEFFS,1,3)+AA3373*AA3374</f>
        <v>#N/A</v>
      </c>
      <c r="AF3369" s="55" t="e">
        <f t="shared" ref="AF3369:AF3370" ca="1" si="5817">AC3369-AD3369</f>
        <v>#N/A</v>
      </c>
      <c r="AG3369" s="223" t="e">
        <f ca="1">INDEX(TWOPTPCT_COEFFS,1,1)+AB3369*INDEX(TWOPTPCT_COEFFS,1,2)+I3370*INDEX(TWOPTPCT_COEFFS,1,3)+G3370*INDEX(TWOPTPCT_COEFFS,1,4)+L3370*INDEX(TWOPTPCT_COEFFS,1,5)+AB3373*AB3374</f>
        <v>#N/A</v>
      </c>
      <c r="AH3369" s="223" t="e">
        <f ca="1">INDEX(FTA_COEFFS,1,1)+O3369*INDEX(FTA_COEFFS,1,2)+N3370*INDEX(FTA_COEFFS,1,3)+(Q3369+R3369)*INDEX(FTA_COEFFS,1,4)+(Q3370+R3370)*INDEX(FTA_COEFFS,1,5)+M3370*INDEX(FTA_COEFFS,1,6)+AC3373*AC3374</f>
        <v>#N/A</v>
      </c>
      <c r="AI3369" s="223" t="e">
        <f ca="1">INDEX(FTPCT_COEFFS,1,1)+P3369*INDEX(FTPCT_COEFFS,1,2)+F3369*INDEX(FTPCT_COEFFS,1,3)+G3370*INDEX(FTPCT_COEFFS,1,4)+AD3373*AD3374</f>
        <v>#N/A</v>
      </c>
      <c r="AJ3369" s="338" t="e">
        <f t="shared" ref="AJ3369:AJ3370" ca="1" si="5818">AD3369*AE3369/100+AF3369*AG3369+AH3369*AI3369/100</f>
        <v>#N/A</v>
      </c>
      <c r="AK3369" s="55"/>
      <c r="AL3369" s="55"/>
      <c r="AM3369" s="55"/>
      <c r="AN3369" s="55"/>
      <c r="AO3369" s="55"/>
      <c r="AP3369" s="55"/>
      <c r="AQ3369" s="55"/>
      <c r="AR3369" s="55"/>
    </row>
    <row r="3370" spans="1:45" x14ac:dyDescent="0.3">
      <c r="B3370" s="54" t="s">
        <v>175</v>
      </c>
      <c r="C3370" s="54">
        <f>C3363</f>
        <v>0</v>
      </c>
      <c r="D3370" s="56" t="e">
        <f t="shared" ca="1" si="5810"/>
        <v>#N/A</v>
      </c>
      <c r="E3370" s="52" t="e">
        <f t="shared" ref="E3370:W3370" si="5819">E3363</f>
        <v>#N/A</v>
      </c>
      <c r="F3370" s="52" t="e">
        <f t="shared" si="5819"/>
        <v>#N/A</v>
      </c>
      <c r="G3370" s="52" t="e">
        <f t="shared" si="5819"/>
        <v>#N/A</v>
      </c>
      <c r="H3370" s="52" t="e">
        <f t="shared" si="5819"/>
        <v>#N/A</v>
      </c>
      <c r="I3370" s="52" t="e">
        <f t="shared" si="5819"/>
        <v>#N/A</v>
      </c>
      <c r="J3370" s="52" t="e">
        <f t="shared" si="5819"/>
        <v>#N/A</v>
      </c>
      <c r="K3370" s="52" t="e">
        <f t="shared" si="5819"/>
        <v>#N/A</v>
      </c>
      <c r="L3370" s="52" t="e">
        <f t="shared" si="5819"/>
        <v>#N/A</v>
      </c>
      <c r="M3370" s="52" t="e">
        <f t="shared" si="5819"/>
        <v>#N/A</v>
      </c>
      <c r="N3370" s="52" t="e">
        <f t="shared" si="5819"/>
        <v>#N/A</v>
      </c>
      <c r="O3370" s="52" t="e">
        <f t="shared" si="5819"/>
        <v>#N/A</v>
      </c>
      <c r="P3370" s="52" t="e">
        <f t="shared" si="5819"/>
        <v>#N/A</v>
      </c>
      <c r="Q3370" s="52" t="e">
        <f t="shared" si="5819"/>
        <v>#N/A</v>
      </c>
      <c r="R3370" s="52" t="e">
        <f t="shared" si="5819"/>
        <v>#N/A</v>
      </c>
      <c r="S3370" s="52" t="e">
        <f t="shared" si="5819"/>
        <v>#N/A</v>
      </c>
      <c r="T3370" s="52" t="e">
        <f t="shared" si="5819"/>
        <v>#N/A</v>
      </c>
      <c r="U3370" s="52" t="e">
        <f t="shared" si="5819"/>
        <v>#N/A</v>
      </c>
      <c r="V3370" s="52" t="e">
        <f t="shared" si="5819"/>
        <v>#N/A</v>
      </c>
      <c r="W3370" s="52" t="e">
        <f t="shared" si="5819"/>
        <v>#N/A</v>
      </c>
      <c r="X3370" s="55" t="e">
        <f t="shared" si="5812"/>
        <v>#N/A</v>
      </c>
      <c r="Y3370" s="55" t="e">
        <f t="shared" si="5813"/>
        <v>#N/A</v>
      </c>
      <c r="Z3370" s="55" t="e">
        <f t="shared" ref="Z3370" si="5820">Z3369</f>
        <v>#N/A</v>
      </c>
      <c r="AA3370" s="55" t="e">
        <f t="shared" si="5815"/>
        <v>#N/A</v>
      </c>
      <c r="AB3370" s="336" t="e">
        <f t="shared" si="5816"/>
        <v>#N/A</v>
      </c>
      <c r="AC3370" s="223" t="e">
        <f ca="1">INDEX(FGA_COEFFS,1,1)+Z3370*INDEX(FGA_COEFFS,1,2)+Y3370*INDEX(FGA_COEFFS,1,3)+R3370*INDEX(FGA_COEFFS,1,4)+Q3369*INDEX(FGA_COEFFS,1,5)+S3370*INDEX(FGA_COEFFS,1,6)+T3369*INDEX(FGA_COEFFS,1,7)+M3369*INDEX(FGA_COEFFS,1,8)+Y3373*Y3375</f>
        <v>#N/A</v>
      </c>
      <c r="AD3370" s="223" t="e">
        <f ca="1">INDEX(THREEPTA_COEFFS,1,1)+AC3370*INDEX(THREEPTA_COEFFS,1,2)+J3370*INDEX(THREEPTA_COEFFS,1,3)+AA3370*INDEX(THREEPTA_COEFFS,1,4)+K3370*INDEX(THREEPTA_COEFFS,1,5)+L3369*INDEX(THREEPTA_COEFFS,1,6)+Z3373*Z3375</f>
        <v>#N/A</v>
      </c>
      <c r="AE3370" s="223" t="e">
        <f ca="1">INDEX(THREEPTPCT_COEFFS,1,1)+K3370*INDEX(THREEPTPCT_COEFFS,1,2)+L3369*INDEX(THREEPTPCT_COEFFS,1,3)+AA3373*AA3375</f>
        <v>#N/A</v>
      </c>
      <c r="AF3370" s="55" t="e">
        <f t="shared" ca="1" si="5817"/>
        <v>#N/A</v>
      </c>
      <c r="AG3370" s="223" t="e">
        <f ca="1">INDEX(TWOPTPCT_COEFFS,1,1)+AB3370*INDEX(TWOPTPCT_COEFFS,1,2)+I3369*INDEX(TWOPTPCT_COEFFS,1,3)+G3369*INDEX(TWOPTPCT_COEFFS,1,4)+L3369*INDEX(TWOPTPCT_COEFFS,1,5)+AB3373*AB3375</f>
        <v>#N/A</v>
      </c>
      <c r="AH3370" s="223" t="e">
        <f ca="1">INDEX(FTA_COEFFS,1,1)+O3370*INDEX(FTA_COEFFS,1,2)+N3369*INDEX(FTA_COEFFS,1,3)+(Q3370+R3370)*INDEX(FTA_COEFFS,1,4)+(Q3369+R3369)*INDEX(FTA_COEFFS,1,5)+M3369*INDEX(FTA_COEFFS,1,6)+AC3373*AC3375</f>
        <v>#N/A</v>
      </c>
      <c r="AI3370" s="223" t="e">
        <f ca="1">INDEX(FTPCT_COEFFS,1,1)+P3370*INDEX(FTPCT_COEFFS,1,2)+F3370*INDEX(FTPCT_COEFFS,1,3)+G3369*INDEX(FTPCT_COEFFS,1,4)+AD3373*AD3375</f>
        <v>#N/A</v>
      </c>
      <c r="AJ3370" s="338" t="e">
        <f t="shared" ca="1" si="5818"/>
        <v>#N/A</v>
      </c>
      <c r="AK3370" s="55"/>
      <c r="AL3370" s="55"/>
      <c r="AM3370" s="55"/>
      <c r="AN3370" s="55"/>
      <c r="AO3370" s="55"/>
      <c r="AP3370" s="55"/>
      <c r="AQ3370" s="55"/>
      <c r="AR3370" s="55"/>
    </row>
    <row r="3371" spans="1:45" x14ac:dyDescent="0.3">
      <c r="A3371" s="54" t="e">
        <f ca="1">IF(D3369&gt;(D3370+(AVERAGE(V3369,W3369)-AVERAGE(V3370,W3370))/2)+2.5,C3369,IF(D3370&gt;(D3369+(AVERAGE(V3370,W3370)-AVERAGE(V3369,W3369))/2)+2.5,C3370,"Close"))</f>
        <v>#N/A</v>
      </c>
      <c r="B3371" s="64" t="e">
        <f ca="1">IF(D3370&gt;D3369,C3370,C3369)</f>
        <v>#N/A</v>
      </c>
      <c r="D3371" s="56"/>
      <c r="X3371" s="55"/>
      <c r="Y3371" s="55"/>
      <c r="Z3371" s="55"/>
      <c r="AA3371" s="55"/>
      <c r="AB3371" s="55"/>
      <c r="AC3371" s="337"/>
      <c r="AD3371" s="337"/>
      <c r="AE3371" s="337"/>
      <c r="AF3371" s="337"/>
      <c r="AG3371" s="337"/>
      <c r="AH3371" s="337"/>
      <c r="AI3371" s="337"/>
      <c r="AJ3371" s="337"/>
      <c r="AK3371" s="337"/>
      <c r="AL3371" s="337"/>
      <c r="AM3371" s="55"/>
      <c r="AN3371" s="55"/>
      <c r="AO3371" s="55"/>
      <c r="AP3371" s="55"/>
      <c r="AQ3371" s="55"/>
      <c r="AR3371" s="55"/>
      <c r="AS3371" s="55"/>
    </row>
    <row r="3372" spans="1:45" x14ac:dyDescent="0.3">
      <c r="X3372" s="54" t="s">
        <v>1305</v>
      </c>
      <c r="Y3372" s="54" t="s">
        <v>128</v>
      </c>
      <c r="Z3372" s="54" t="s">
        <v>157</v>
      </c>
      <c r="AA3372" s="54" t="s">
        <v>151</v>
      </c>
      <c r="AB3372" s="54" t="s">
        <v>1327</v>
      </c>
      <c r="AC3372" s="54" t="s">
        <v>129</v>
      </c>
      <c r="AD3372" s="54" t="s">
        <v>116</v>
      </c>
      <c r="AE3372" s="54"/>
      <c r="AF3372" s="54"/>
      <c r="AG3372" s="54"/>
      <c r="AH3372" s="54"/>
      <c r="AI3372" s="54"/>
      <c r="AJ3372" s="54"/>
      <c r="AK3372" s="54"/>
      <c r="AL3372" s="54"/>
      <c r="AM3372" s="54"/>
      <c r="AN3372" s="54"/>
      <c r="AO3372" s="54"/>
      <c r="AP3372" s="54"/>
      <c r="AQ3372" s="54"/>
      <c r="AR3372" s="54"/>
      <c r="AS3372" s="54"/>
    </row>
    <row r="3373" spans="1:45" x14ac:dyDescent="0.3">
      <c r="X3373" s="54"/>
      <c r="Y3373" s="54">
        <f t="shared" ref="Y3373:AD3373" si="5821">Y3366</f>
        <v>6.4436999999999998</v>
      </c>
      <c r="Z3373" s="54">
        <f t="shared" si="5821"/>
        <v>4.9371</v>
      </c>
      <c r="AA3373" s="54">
        <f t="shared" si="5821"/>
        <v>11.350300000000001</v>
      </c>
      <c r="AB3373" s="54">
        <f t="shared" si="5821"/>
        <v>7.1900000000000006E-2</v>
      </c>
      <c r="AC3373" s="54">
        <f t="shared" si="5821"/>
        <v>6.2766000000000002</v>
      </c>
      <c r="AD3373" s="54">
        <f t="shared" si="5821"/>
        <v>11.042999999999999</v>
      </c>
      <c r="AE3373" s="54"/>
      <c r="AF3373" s="336"/>
      <c r="AG3373" s="336"/>
      <c r="AH3373" s="336"/>
      <c r="AI3373" s="54"/>
      <c r="AJ3373" s="54"/>
      <c r="AK3373" s="54"/>
      <c r="AL3373" s="54"/>
      <c r="AM3373" s="54"/>
      <c r="AN3373" s="54"/>
      <c r="AO3373" s="54"/>
      <c r="AP3373" s="54"/>
      <c r="AQ3373" s="54"/>
      <c r="AR3373" s="54"/>
      <c r="AS3373" s="54"/>
    </row>
    <row r="3374" spans="1:45" x14ac:dyDescent="0.3">
      <c r="D3374" s="56"/>
      <c r="X3374" s="336"/>
      <c r="Y3374" s="336">
        <f t="shared" ca="1" si="5761"/>
        <v>-0.36924700491916773</v>
      </c>
      <c r="Z3374" s="336">
        <f t="shared" ca="1" si="5761"/>
        <v>-0.11356435284861968</v>
      </c>
      <c r="AA3374" s="336">
        <f t="shared" ca="1" si="5761"/>
        <v>-0.10280250312284255</v>
      </c>
      <c r="AB3374" s="336">
        <f t="shared" ca="1" si="5761"/>
        <v>-1.0650605432179479</v>
      </c>
      <c r="AC3374" s="336">
        <f t="shared" ca="1" si="5761"/>
        <v>0.89267087416158486</v>
      </c>
      <c r="AD3374" s="336">
        <f t="shared" ca="1" si="5761"/>
        <v>0.30962488877999511</v>
      </c>
      <c r="AE3374" s="336"/>
      <c r="AF3374" s="336"/>
      <c r="AG3374" s="336"/>
      <c r="AH3374" s="336"/>
      <c r="AI3374" s="54"/>
      <c r="AJ3374" s="54"/>
      <c r="AK3374" s="54"/>
      <c r="AL3374" s="336"/>
      <c r="AM3374" s="336"/>
      <c r="AN3374" s="336"/>
      <c r="AO3374" s="336"/>
      <c r="AP3374" s="54"/>
      <c r="AQ3374" s="336"/>
      <c r="AR3374" s="336"/>
      <c r="AS3374" s="336"/>
    </row>
    <row r="3375" spans="1:45" x14ac:dyDescent="0.3">
      <c r="C3375" s="54"/>
      <c r="D3375" s="56"/>
      <c r="Y3375" s="336">
        <f t="shared" ca="1" si="5761"/>
        <v>-0.13134388334718181</v>
      </c>
      <c r="Z3375" s="336">
        <f t="shared" ca="1" si="5761"/>
        <v>-0.31697056544196922</v>
      </c>
      <c r="AA3375" s="336">
        <f t="shared" ca="1" si="5761"/>
        <v>0.82279744004985178</v>
      </c>
      <c r="AB3375" s="336">
        <f t="shared" ca="1" si="5761"/>
        <v>0.11105669053452545</v>
      </c>
      <c r="AC3375" s="336">
        <f t="shared" ca="1" si="5761"/>
        <v>0.85888725281825018</v>
      </c>
      <c r="AD3375" s="336">
        <f t="shared" ca="1" si="5761"/>
        <v>-1.4615950163624589</v>
      </c>
      <c r="AE3375" s="55"/>
      <c r="AF3375" s="55"/>
      <c r="AG3375" s="55"/>
      <c r="AH3375" s="55"/>
      <c r="AI3375" s="55"/>
      <c r="AJ3375" s="55"/>
      <c r="AK3375" s="55"/>
      <c r="AL3375" s="55"/>
      <c r="AM3375" s="55"/>
      <c r="AN3375" s="55"/>
      <c r="AO3375" s="55"/>
      <c r="AP3375" s="55"/>
      <c r="AQ3375" s="55"/>
      <c r="AR3375" s="55"/>
      <c r="AS3375" s="55"/>
    </row>
    <row r="3376" spans="1:45" x14ac:dyDescent="0.3">
      <c r="B3376" s="54" t="s">
        <v>172</v>
      </c>
      <c r="C3376" s="53">
        <f>C3369</f>
        <v>0</v>
      </c>
      <c r="D3376" s="56" t="e">
        <f t="shared" ref="D3376:D3377" ca="1" si="5822">AJ3376</f>
        <v>#N/A</v>
      </c>
      <c r="E3376" s="52" t="e">
        <f t="shared" ref="E3376:W3376" si="5823">E3369</f>
        <v>#N/A</v>
      </c>
      <c r="F3376" s="52" t="e">
        <f t="shared" si="5823"/>
        <v>#N/A</v>
      </c>
      <c r="G3376" s="52" t="e">
        <f t="shared" si="5823"/>
        <v>#N/A</v>
      </c>
      <c r="H3376" s="52" t="e">
        <f t="shared" si="5823"/>
        <v>#N/A</v>
      </c>
      <c r="I3376" s="52" t="e">
        <f t="shared" si="5823"/>
        <v>#N/A</v>
      </c>
      <c r="J3376" s="52" t="e">
        <f t="shared" si="5823"/>
        <v>#N/A</v>
      </c>
      <c r="K3376" s="52" t="e">
        <f t="shared" si="5823"/>
        <v>#N/A</v>
      </c>
      <c r="L3376" s="52" t="e">
        <f t="shared" si="5823"/>
        <v>#N/A</v>
      </c>
      <c r="M3376" s="52" t="e">
        <f t="shared" si="5823"/>
        <v>#N/A</v>
      </c>
      <c r="N3376" s="52" t="e">
        <f t="shared" si="5823"/>
        <v>#N/A</v>
      </c>
      <c r="O3376" s="52" t="e">
        <f t="shared" si="5823"/>
        <v>#N/A</v>
      </c>
      <c r="P3376" s="52" t="e">
        <f t="shared" si="5823"/>
        <v>#N/A</v>
      </c>
      <c r="Q3376" s="52" t="e">
        <f t="shared" si="5823"/>
        <v>#N/A</v>
      </c>
      <c r="R3376" s="52" t="e">
        <f t="shared" si="5823"/>
        <v>#N/A</v>
      </c>
      <c r="S3376" s="52" t="e">
        <f t="shared" si="5823"/>
        <v>#N/A</v>
      </c>
      <c r="T3376" s="52" t="e">
        <f t="shared" si="5823"/>
        <v>#N/A</v>
      </c>
      <c r="U3376" s="52" t="e">
        <f t="shared" si="5823"/>
        <v>#N/A</v>
      </c>
      <c r="V3376" s="52" t="e">
        <f t="shared" si="5823"/>
        <v>#N/A</v>
      </c>
      <c r="W3376" s="52" t="e">
        <f t="shared" si="5823"/>
        <v>#N/A</v>
      </c>
      <c r="X3376" s="55" t="e">
        <f t="shared" ref="X3376:X3377" si="5824">(H3376-(O3376*P3376)/100-3*(J3376*K3376)/100)/2</f>
        <v>#N/A</v>
      </c>
      <c r="Y3376" s="55" t="e">
        <f t="shared" ref="Y3376:Y3377" si="5825">SUM(X3376,(J3376*K3376/100))/(F3376/100)</f>
        <v>#N/A</v>
      </c>
      <c r="Z3376" s="55" t="e">
        <f t="shared" ref="Z3376" si="5826">U3376*0.5+U3377*0.5</f>
        <v>#N/A</v>
      </c>
      <c r="AA3376" s="55" t="e">
        <f t="shared" ref="AA3376:AA3377" si="5827">J3376/Y3376</f>
        <v>#N/A</v>
      </c>
      <c r="AB3376" s="336" t="e">
        <f t="shared" ref="AB3376:AB3377" si="5828">X3376/(Y3376-J3376)</f>
        <v>#N/A</v>
      </c>
      <c r="AC3376" s="223" t="e">
        <f ca="1">INDEX(FGA_COEFFS,1,1)+Z3376*INDEX(FGA_COEFFS,1,2)+Y3376*INDEX(FGA_COEFFS,1,3)+R3376*INDEX(FGA_COEFFS,1,4)+Q3377*INDEX(FGA_COEFFS,1,5)+S3376*INDEX(FGA_COEFFS,1,6)+T3377*INDEX(FGA_COEFFS,1,7)+M3377*INDEX(FGA_COEFFS,1,8)+Y3380*Y3381</f>
        <v>#N/A</v>
      </c>
      <c r="AD3376" s="223" t="e">
        <f ca="1">INDEX(THREEPTA_COEFFS,1,1)+AC3376*INDEX(THREEPTA_COEFFS,1,2)+J3376*INDEX(THREEPTA_COEFFS,1,3)+AA3376*INDEX(THREEPTA_COEFFS,1,4)+K3376*INDEX(THREEPTA_COEFFS,1,5)+L3377*INDEX(THREEPTA_COEFFS,1,6)+Z3380*Z3381</f>
        <v>#N/A</v>
      </c>
      <c r="AE3376" s="223" t="e">
        <f ca="1">INDEX(THREEPTPCT_COEFFS,1,1)+K3376*INDEX(THREEPTPCT_COEFFS,1,2)+L3377*INDEX(THREEPTPCT_COEFFS,1,3)+AA3380*AA3381</f>
        <v>#N/A</v>
      </c>
      <c r="AF3376" s="55" t="e">
        <f t="shared" ref="AF3376:AF3377" ca="1" si="5829">AC3376-AD3376</f>
        <v>#N/A</v>
      </c>
      <c r="AG3376" s="223" t="e">
        <f ca="1">INDEX(TWOPTPCT_COEFFS,1,1)+AB3376*INDEX(TWOPTPCT_COEFFS,1,2)+I3377*INDEX(TWOPTPCT_COEFFS,1,3)+G3377*INDEX(TWOPTPCT_COEFFS,1,4)+L3377*INDEX(TWOPTPCT_COEFFS,1,5)+AB3380*AB3381</f>
        <v>#N/A</v>
      </c>
      <c r="AH3376" s="223" t="e">
        <f ca="1">INDEX(FTA_COEFFS,1,1)+O3376*INDEX(FTA_COEFFS,1,2)+N3377*INDEX(FTA_COEFFS,1,3)+(Q3376+R3376)*INDEX(FTA_COEFFS,1,4)+(Q3377+R3377)*INDEX(FTA_COEFFS,1,5)+M3377*INDEX(FTA_COEFFS,1,6)+AC3380*AC3381</f>
        <v>#N/A</v>
      </c>
      <c r="AI3376" s="223" t="e">
        <f ca="1">INDEX(FTPCT_COEFFS,1,1)+P3376*INDEX(FTPCT_COEFFS,1,2)+F3376*INDEX(FTPCT_COEFFS,1,3)+G3377*INDEX(FTPCT_COEFFS,1,4)+AD3380*AD3381</f>
        <v>#N/A</v>
      </c>
      <c r="AJ3376" s="338" t="e">
        <f t="shared" ref="AJ3376:AJ3377" ca="1" si="5830">AD3376*AE3376/100+AF3376*AG3376+AH3376*AI3376/100</f>
        <v>#N/A</v>
      </c>
      <c r="AK3376" s="55"/>
      <c r="AL3376" s="55"/>
      <c r="AM3376" s="55"/>
      <c r="AN3376" s="55"/>
      <c r="AO3376" s="55"/>
      <c r="AP3376" s="55"/>
      <c r="AQ3376" s="55"/>
      <c r="AR3376" s="55"/>
    </row>
    <row r="3377" spans="1:45" x14ac:dyDescent="0.3">
      <c r="B3377" s="54" t="s">
        <v>175</v>
      </c>
      <c r="C3377" s="54">
        <f>C3370</f>
        <v>0</v>
      </c>
      <c r="D3377" s="56" t="e">
        <f t="shared" ca="1" si="5822"/>
        <v>#N/A</v>
      </c>
      <c r="E3377" s="52" t="e">
        <f t="shared" ref="E3377:W3377" si="5831">E3370</f>
        <v>#N/A</v>
      </c>
      <c r="F3377" s="52" t="e">
        <f t="shared" si="5831"/>
        <v>#N/A</v>
      </c>
      <c r="G3377" s="52" t="e">
        <f t="shared" si="5831"/>
        <v>#N/A</v>
      </c>
      <c r="H3377" s="52" t="e">
        <f t="shared" si="5831"/>
        <v>#N/A</v>
      </c>
      <c r="I3377" s="52" t="e">
        <f t="shared" si="5831"/>
        <v>#N/A</v>
      </c>
      <c r="J3377" s="52" t="e">
        <f t="shared" si="5831"/>
        <v>#N/A</v>
      </c>
      <c r="K3377" s="52" t="e">
        <f t="shared" si="5831"/>
        <v>#N/A</v>
      </c>
      <c r="L3377" s="52" t="e">
        <f t="shared" si="5831"/>
        <v>#N/A</v>
      </c>
      <c r="M3377" s="52" t="e">
        <f t="shared" si="5831"/>
        <v>#N/A</v>
      </c>
      <c r="N3377" s="52" t="e">
        <f t="shared" si="5831"/>
        <v>#N/A</v>
      </c>
      <c r="O3377" s="52" t="e">
        <f t="shared" si="5831"/>
        <v>#N/A</v>
      </c>
      <c r="P3377" s="52" t="e">
        <f t="shared" si="5831"/>
        <v>#N/A</v>
      </c>
      <c r="Q3377" s="52" t="e">
        <f t="shared" si="5831"/>
        <v>#N/A</v>
      </c>
      <c r="R3377" s="52" t="e">
        <f t="shared" si="5831"/>
        <v>#N/A</v>
      </c>
      <c r="S3377" s="52" t="e">
        <f t="shared" si="5831"/>
        <v>#N/A</v>
      </c>
      <c r="T3377" s="52" t="e">
        <f t="shared" si="5831"/>
        <v>#N/A</v>
      </c>
      <c r="U3377" s="52" t="e">
        <f t="shared" si="5831"/>
        <v>#N/A</v>
      </c>
      <c r="V3377" s="52" t="e">
        <f t="shared" si="5831"/>
        <v>#N/A</v>
      </c>
      <c r="W3377" s="52" t="e">
        <f t="shared" si="5831"/>
        <v>#N/A</v>
      </c>
      <c r="X3377" s="55" t="e">
        <f t="shared" si="5824"/>
        <v>#N/A</v>
      </c>
      <c r="Y3377" s="55" t="e">
        <f t="shared" si="5825"/>
        <v>#N/A</v>
      </c>
      <c r="Z3377" s="55" t="e">
        <f t="shared" ref="Z3377" si="5832">Z3376</f>
        <v>#N/A</v>
      </c>
      <c r="AA3377" s="55" t="e">
        <f t="shared" si="5827"/>
        <v>#N/A</v>
      </c>
      <c r="AB3377" s="336" t="e">
        <f t="shared" si="5828"/>
        <v>#N/A</v>
      </c>
      <c r="AC3377" s="223" t="e">
        <f ca="1">INDEX(FGA_COEFFS,1,1)+Z3377*INDEX(FGA_COEFFS,1,2)+Y3377*INDEX(FGA_COEFFS,1,3)+R3377*INDEX(FGA_COEFFS,1,4)+Q3376*INDEX(FGA_COEFFS,1,5)+S3377*INDEX(FGA_COEFFS,1,6)+T3376*INDEX(FGA_COEFFS,1,7)+M3376*INDEX(FGA_COEFFS,1,8)+Y3380*Y3382</f>
        <v>#N/A</v>
      </c>
      <c r="AD3377" s="223" t="e">
        <f ca="1">INDEX(THREEPTA_COEFFS,1,1)+AC3377*INDEX(THREEPTA_COEFFS,1,2)+J3377*INDEX(THREEPTA_COEFFS,1,3)+AA3377*INDEX(THREEPTA_COEFFS,1,4)+K3377*INDEX(THREEPTA_COEFFS,1,5)+L3376*INDEX(THREEPTA_COEFFS,1,6)+Z3380*Z3382</f>
        <v>#N/A</v>
      </c>
      <c r="AE3377" s="223" t="e">
        <f ca="1">INDEX(THREEPTPCT_COEFFS,1,1)+K3377*INDEX(THREEPTPCT_COEFFS,1,2)+L3376*INDEX(THREEPTPCT_COEFFS,1,3)+AA3380*AA3382</f>
        <v>#N/A</v>
      </c>
      <c r="AF3377" s="55" t="e">
        <f t="shared" ca="1" si="5829"/>
        <v>#N/A</v>
      </c>
      <c r="AG3377" s="223" t="e">
        <f ca="1">INDEX(TWOPTPCT_COEFFS,1,1)+AB3377*INDEX(TWOPTPCT_COEFFS,1,2)+I3376*INDEX(TWOPTPCT_COEFFS,1,3)+G3376*INDEX(TWOPTPCT_COEFFS,1,4)+L3376*INDEX(TWOPTPCT_COEFFS,1,5)+AB3380*AB3382</f>
        <v>#N/A</v>
      </c>
      <c r="AH3377" s="223" t="e">
        <f ca="1">INDEX(FTA_COEFFS,1,1)+O3377*INDEX(FTA_COEFFS,1,2)+N3376*INDEX(FTA_COEFFS,1,3)+(Q3377+R3377)*INDEX(FTA_COEFFS,1,4)+(Q3376+R3376)*INDEX(FTA_COEFFS,1,5)+M3376*INDEX(FTA_COEFFS,1,6)+AC3380*AC3382</f>
        <v>#N/A</v>
      </c>
      <c r="AI3377" s="223" t="e">
        <f ca="1">INDEX(FTPCT_COEFFS,1,1)+P3377*INDEX(FTPCT_COEFFS,1,2)+F3377*INDEX(FTPCT_COEFFS,1,3)+G3376*INDEX(FTPCT_COEFFS,1,4)+AD3380*AD3382</f>
        <v>#N/A</v>
      </c>
      <c r="AJ3377" s="338" t="e">
        <f t="shared" ca="1" si="5830"/>
        <v>#N/A</v>
      </c>
      <c r="AK3377" s="55"/>
      <c r="AL3377" s="55"/>
      <c r="AM3377" s="55"/>
      <c r="AN3377" s="55"/>
      <c r="AO3377" s="55"/>
      <c r="AP3377" s="55"/>
      <c r="AQ3377" s="55"/>
      <c r="AR3377" s="55"/>
    </row>
    <row r="3378" spans="1:45" x14ac:dyDescent="0.3">
      <c r="A3378" s="54" t="e">
        <f ca="1">IF(D3376&gt;(D3377+(AVERAGE(V3376,W3376)-AVERAGE(V3377,W3377))/2)+2.5,C3376,IF(D3377&gt;(D3376+(AVERAGE(V3377,W3377)-AVERAGE(V3376,W3376))/2)+2.5,C3377,"Close"))</f>
        <v>#N/A</v>
      </c>
      <c r="B3378" s="64" t="e">
        <f ca="1">IF(D3377&gt;D3376,C3377,C3376)</f>
        <v>#N/A</v>
      </c>
      <c r="D3378" s="56"/>
      <c r="X3378" s="55"/>
      <c r="Y3378" s="55"/>
      <c r="Z3378" s="55"/>
      <c r="AA3378" s="55"/>
      <c r="AB3378" s="55"/>
      <c r="AC3378" s="337"/>
      <c r="AD3378" s="337"/>
      <c r="AE3378" s="337"/>
      <c r="AF3378" s="337"/>
      <c r="AG3378" s="337"/>
      <c r="AH3378" s="337"/>
      <c r="AI3378" s="337"/>
      <c r="AJ3378" s="337"/>
      <c r="AK3378" s="337"/>
      <c r="AL3378" s="337"/>
      <c r="AM3378" s="55"/>
      <c r="AN3378" s="55"/>
      <c r="AO3378" s="55"/>
      <c r="AP3378" s="55"/>
      <c r="AQ3378" s="55"/>
      <c r="AR3378" s="55"/>
      <c r="AS3378" s="55"/>
    </row>
    <row r="3379" spans="1:45" x14ac:dyDescent="0.3">
      <c r="X3379" s="54" t="s">
        <v>1305</v>
      </c>
      <c r="Y3379" s="54" t="s">
        <v>128</v>
      </c>
      <c r="Z3379" s="54" t="s">
        <v>157</v>
      </c>
      <c r="AA3379" s="54" t="s">
        <v>151</v>
      </c>
      <c r="AB3379" s="54" t="s">
        <v>1327</v>
      </c>
      <c r="AC3379" s="54" t="s">
        <v>129</v>
      </c>
      <c r="AD3379" s="54" t="s">
        <v>116</v>
      </c>
      <c r="AE3379" s="54"/>
      <c r="AF3379" s="54"/>
      <c r="AG3379" s="54"/>
      <c r="AH3379" s="54"/>
      <c r="AI3379" s="54"/>
      <c r="AJ3379" s="54"/>
      <c r="AK3379" s="54"/>
      <c r="AL3379" s="54"/>
      <c r="AM3379" s="54"/>
      <c r="AN3379" s="54"/>
      <c r="AO3379" s="54"/>
      <c r="AP3379" s="54"/>
      <c r="AQ3379" s="54"/>
      <c r="AR3379" s="54"/>
      <c r="AS3379" s="54"/>
    </row>
    <row r="3380" spans="1:45" x14ac:dyDescent="0.3">
      <c r="X3380" s="54"/>
      <c r="Y3380" s="54">
        <f t="shared" ref="Y3380:AD3380" si="5833">Y3373</f>
        <v>6.4436999999999998</v>
      </c>
      <c r="Z3380" s="54">
        <f t="shared" si="5833"/>
        <v>4.9371</v>
      </c>
      <c r="AA3380" s="54">
        <f t="shared" si="5833"/>
        <v>11.350300000000001</v>
      </c>
      <c r="AB3380" s="54">
        <f t="shared" si="5833"/>
        <v>7.1900000000000006E-2</v>
      </c>
      <c r="AC3380" s="54">
        <f t="shared" si="5833"/>
        <v>6.2766000000000002</v>
      </c>
      <c r="AD3380" s="54">
        <f t="shared" si="5833"/>
        <v>11.042999999999999</v>
      </c>
      <c r="AE3380" s="54"/>
      <c r="AF3380" s="336"/>
      <c r="AG3380" s="336"/>
      <c r="AH3380" s="336"/>
      <c r="AI3380" s="54"/>
      <c r="AJ3380" s="54"/>
      <c r="AK3380" s="54"/>
      <c r="AL3380" s="54"/>
      <c r="AM3380" s="54"/>
      <c r="AN3380" s="54"/>
      <c r="AO3380" s="54"/>
      <c r="AP3380" s="54"/>
      <c r="AQ3380" s="54"/>
      <c r="AR3380" s="54"/>
      <c r="AS3380" s="54"/>
    </row>
    <row r="3381" spans="1:45" x14ac:dyDescent="0.3">
      <c r="D3381" s="56"/>
      <c r="X3381" s="336"/>
      <c r="Y3381" s="336">
        <f t="shared" ca="1" si="5761"/>
        <v>3.4675628391175099E-2</v>
      </c>
      <c r="Z3381" s="336">
        <f t="shared" ca="1" si="5761"/>
        <v>0.4663943578705631</v>
      </c>
      <c r="AA3381" s="336">
        <f t="shared" ca="1" si="5761"/>
        <v>-0.37158909644833593</v>
      </c>
      <c r="AB3381" s="336">
        <f t="shared" ca="1" si="5761"/>
        <v>-0.99132796579149829</v>
      </c>
      <c r="AC3381" s="336">
        <f t="shared" ca="1" si="5761"/>
        <v>0.688483140761177</v>
      </c>
      <c r="AD3381" s="336">
        <f t="shared" ca="1" si="5761"/>
        <v>-2.0034173634894316E-5</v>
      </c>
      <c r="AE3381" s="336"/>
      <c r="AF3381" s="336"/>
      <c r="AG3381" s="336"/>
      <c r="AH3381" s="336"/>
      <c r="AI3381" s="54"/>
      <c r="AJ3381" s="54"/>
      <c r="AK3381" s="54"/>
      <c r="AL3381" s="336"/>
      <c r="AM3381" s="336"/>
      <c r="AN3381" s="336"/>
      <c r="AO3381" s="336"/>
      <c r="AP3381" s="54"/>
      <c r="AQ3381" s="336"/>
      <c r="AR3381" s="336"/>
      <c r="AS3381" s="336"/>
    </row>
    <row r="3382" spans="1:45" x14ac:dyDescent="0.3">
      <c r="C3382" s="54"/>
      <c r="D3382" s="56"/>
      <c r="Y3382" s="336">
        <f t="shared" ca="1" si="5761"/>
        <v>-1.0758918520089278</v>
      </c>
      <c r="Z3382" s="336">
        <f t="shared" ca="1" si="5761"/>
        <v>-0.14718479129843445</v>
      </c>
      <c r="AA3382" s="336">
        <f t="shared" ca="1" si="5761"/>
        <v>0.70746271927767346</v>
      </c>
      <c r="AB3382" s="336">
        <f t="shared" ca="1" si="5761"/>
        <v>5.6701034655895183E-2</v>
      </c>
      <c r="AC3382" s="336">
        <f t="shared" ca="1" si="5761"/>
        <v>-7.7515287121844675E-2</v>
      </c>
      <c r="AD3382" s="336">
        <f t="shared" ca="1" si="5761"/>
        <v>-1.6506140550212361E-2</v>
      </c>
      <c r="AE3382" s="55"/>
      <c r="AF3382" s="55"/>
      <c r="AG3382" s="55"/>
      <c r="AH3382" s="55"/>
      <c r="AI3382" s="55"/>
      <c r="AJ3382" s="55"/>
      <c r="AK3382" s="55"/>
      <c r="AL3382" s="55"/>
      <c r="AM3382" s="55"/>
      <c r="AN3382" s="55"/>
      <c r="AO3382" s="55"/>
      <c r="AP3382" s="55"/>
      <c r="AQ3382" s="55"/>
      <c r="AR3382" s="55"/>
      <c r="AS3382" s="55"/>
    </row>
    <row r="3383" spans="1:45" x14ac:dyDescent="0.3">
      <c r="B3383" s="54" t="s">
        <v>172</v>
      </c>
      <c r="C3383" s="53">
        <f>C3376</f>
        <v>0</v>
      </c>
      <c r="D3383" s="56" t="e">
        <f t="shared" ref="D3383:D3384" ca="1" si="5834">AJ3383</f>
        <v>#N/A</v>
      </c>
      <c r="E3383" s="52" t="e">
        <f t="shared" ref="E3383:W3383" si="5835">E3376</f>
        <v>#N/A</v>
      </c>
      <c r="F3383" s="52" t="e">
        <f t="shared" si="5835"/>
        <v>#N/A</v>
      </c>
      <c r="G3383" s="52" t="e">
        <f t="shared" si="5835"/>
        <v>#N/A</v>
      </c>
      <c r="H3383" s="52" t="e">
        <f t="shared" si="5835"/>
        <v>#N/A</v>
      </c>
      <c r="I3383" s="52" t="e">
        <f t="shared" si="5835"/>
        <v>#N/A</v>
      </c>
      <c r="J3383" s="52" t="e">
        <f t="shared" si="5835"/>
        <v>#N/A</v>
      </c>
      <c r="K3383" s="52" t="e">
        <f t="shared" si="5835"/>
        <v>#N/A</v>
      </c>
      <c r="L3383" s="52" t="e">
        <f t="shared" si="5835"/>
        <v>#N/A</v>
      </c>
      <c r="M3383" s="52" t="e">
        <f t="shared" si="5835"/>
        <v>#N/A</v>
      </c>
      <c r="N3383" s="52" t="e">
        <f t="shared" si="5835"/>
        <v>#N/A</v>
      </c>
      <c r="O3383" s="52" t="e">
        <f t="shared" si="5835"/>
        <v>#N/A</v>
      </c>
      <c r="P3383" s="52" t="e">
        <f t="shared" si="5835"/>
        <v>#N/A</v>
      </c>
      <c r="Q3383" s="52" t="e">
        <f t="shared" si="5835"/>
        <v>#N/A</v>
      </c>
      <c r="R3383" s="52" t="e">
        <f t="shared" si="5835"/>
        <v>#N/A</v>
      </c>
      <c r="S3383" s="52" t="e">
        <f t="shared" si="5835"/>
        <v>#N/A</v>
      </c>
      <c r="T3383" s="52" t="e">
        <f t="shared" si="5835"/>
        <v>#N/A</v>
      </c>
      <c r="U3383" s="52" t="e">
        <f t="shared" si="5835"/>
        <v>#N/A</v>
      </c>
      <c r="V3383" s="52" t="e">
        <f t="shared" si="5835"/>
        <v>#N/A</v>
      </c>
      <c r="W3383" s="52" t="e">
        <f t="shared" si="5835"/>
        <v>#N/A</v>
      </c>
      <c r="X3383" s="55" t="e">
        <f t="shared" ref="X3383:X3384" si="5836">(H3383-(O3383*P3383)/100-3*(J3383*K3383)/100)/2</f>
        <v>#N/A</v>
      </c>
      <c r="Y3383" s="55" t="e">
        <f t="shared" ref="Y3383:Y3384" si="5837">SUM(X3383,(J3383*K3383/100))/(F3383/100)</f>
        <v>#N/A</v>
      </c>
      <c r="Z3383" s="55" t="e">
        <f t="shared" ref="Z3383" si="5838">U3383*0.5+U3384*0.5</f>
        <v>#N/A</v>
      </c>
      <c r="AA3383" s="55" t="e">
        <f t="shared" ref="AA3383:AA3384" si="5839">J3383/Y3383</f>
        <v>#N/A</v>
      </c>
      <c r="AB3383" s="336" t="e">
        <f t="shared" ref="AB3383:AB3384" si="5840">X3383/(Y3383-J3383)</f>
        <v>#N/A</v>
      </c>
      <c r="AC3383" s="223" t="e">
        <f ca="1">INDEX(FGA_COEFFS,1,1)+Z3383*INDEX(FGA_COEFFS,1,2)+Y3383*INDEX(FGA_COEFFS,1,3)+R3383*INDEX(FGA_COEFFS,1,4)+Q3384*INDEX(FGA_COEFFS,1,5)+S3383*INDEX(FGA_COEFFS,1,6)+T3384*INDEX(FGA_COEFFS,1,7)+M3384*INDEX(FGA_COEFFS,1,8)+Y3387*Y3388</f>
        <v>#N/A</v>
      </c>
      <c r="AD3383" s="223" t="e">
        <f ca="1">INDEX(THREEPTA_COEFFS,1,1)+AC3383*INDEX(THREEPTA_COEFFS,1,2)+J3383*INDEX(THREEPTA_COEFFS,1,3)+AA3383*INDEX(THREEPTA_COEFFS,1,4)+K3383*INDEX(THREEPTA_COEFFS,1,5)+L3384*INDEX(THREEPTA_COEFFS,1,6)+Z3387*Z3388</f>
        <v>#N/A</v>
      </c>
      <c r="AE3383" s="223" t="e">
        <f ca="1">INDEX(THREEPTPCT_COEFFS,1,1)+K3383*INDEX(THREEPTPCT_COEFFS,1,2)+L3384*INDEX(THREEPTPCT_COEFFS,1,3)+AA3387*AA3388</f>
        <v>#N/A</v>
      </c>
      <c r="AF3383" s="55" t="e">
        <f t="shared" ref="AF3383:AF3384" ca="1" si="5841">AC3383-AD3383</f>
        <v>#N/A</v>
      </c>
      <c r="AG3383" s="223" t="e">
        <f ca="1">INDEX(TWOPTPCT_COEFFS,1,1)+AB3383*INDEX(TWOPTPCT_COEFFS,1,2)+I3384*INDEX(TWOPTPCT_COEFFS,1,3)+G3384*INDEX(TWOPTPCT_COEFFS,1,4)+L3384*INDEX(TWOPTPCT_COEFFS,1,5)+AB3387*AB3388</f>
        <v>#N/A</v>
      </c>
      <c r="AH3383" s="223" t="e">
        <f ca="1">INDEX(FTA_COEFFS,1,1)+O3383*INDEX(FTA_COEFFS,1,2)+N3384*INDEX(FTA_COEFFS,1,3)+(Q3383+R3383)*INDEX(FTA_COEFFS,1,4)+(Q3384+R3384)*INDEX(FTA_COEFFS,1,5)+M3384*INDEX(FTA_COEFFS,1,6)+AC3387*AC3388</f>
        <v>#N/A</v>
      </c>
      <c r="AI3383" s="223" t="e">
        <f ca="1">INDEX(FTPCT_COEFFS,1,1)+P3383*INDEX(FTPCT_COEFFS,1,2)+F3383*INDEX(FTPCT_COEFFS,1,3)+G3384*INDEX(FTPCT_COEFFS,1,4)+AD3387*AD3388</f>
        <v>#N/A</v>
      </c>
      <c r="AJ3383" s="338" t="e">
        <f t="shared" ref="AJ3383:AJ3384" ca="1" si="5842">AD3383*AE3383/100+AF3383*AG3383+AH3383*AI3383/100</f>
        <v>#N/A</v>
      </c>
      <c r="AK3383" s="55"/>
      <c r="AL3383" s="55"/>
      <c r="AM3383" s="55"/>
      <c r="AN3383" s="55"/>
      <c r="AO3383" s="55"/>
      <c r="AP3383" s="55"/>
      <c r="AQ3383" s="55"/>
      <c r="AR3383" s="55"/>
    </row>
    <row r="3384" spans="1:45" x14ac:dyDescent="0.3">
      <c r="B3384" s="54" t="s">
        <v>175</v>
      </c>
      <c r="C3384" s="54">
        <f>C3377</f>
        <v>0</v>
      </c>
      <c r="D3384" s="56" t="e">
        <f t="shared" ca="1" si="5834"/>
        <v>#N/A</v>
      </c>
      <c r="E3384" s="52" t="e">
        <f t="shared" ref="E3384:W3384" si="5843">E3377</f>
        <v>#N/A</v>
      </c>
      <c r="F3384" s="52" t="e">
        <f t="shared" si="5843"/>
        <v>#N/A</v>
      </c>
      <c r="G3384" s="52" t="e">
        <f t="shared" si="5843"/>
        <v>#N/A</v>
      </c>
      <c r="H3384" s="52" t="e">
        <f t="shared" si="5843"/>
        <v>#N/A</v>
      </c>
      <c r="I3384" s="52" t="e">
        <f t="shared" si="5843"/>
        <v>#N/A</v>
      </c>
      <c r="J3384" s="52" t="e">
        <f t="shared" si="5843"/>
        <v>#N/A</v>
      </c>
      <c r="K3384" s="52" t="e">
        <f t="shared" si="5843"/>
        <v>#N/A</v>
      </c>
      <c r="L3384" s="52" t="e">
        <f t="shared" si="5843"/>
        <v>#N/A</v>
      </c>
      <c r="M3384" s="52" t="e">
        <f t="shared" si="5843"/>
        <v>#N/A</v>
      </c>
      <c r="N3384" s="52" t="e">
        <f t="shared" si="5843"/>
        <v>#N/A</v>
      </c>
      <c r="O3384" s="52" t="e">
        <f t="shared" si="5843"/>
        <v>#N/A</v>
      </c>
      <c r="P3384" s="52" t="e">
        <f t="shared" si="5843"/>
        <v>#N/A</v>
      </c>
      <c r="Q3384" s="52" t="e">
        <f t="shared" si="5843"/>
        <v>#N/A</v>
      </c>
      <c r="R3384" s="52" t="e">
        <f t="shared" si="5843"/>
        <v>#N/A</v>
      </c>
      <c r="S3384" s="52" t="e">
        <f t="shared" si="5843"/>
        <v>#N/A</v>
      </c>
      <c r="T3384" s="52" t="e">
        <f t="shared" si="5843"/>
        <v>#N/A</v>
      </c>
      <c r="U3384" s="52" t="e">
        <f t="shared" si="5843"/>
        <v>#N/A</v>
      </c>
      <c r="V3384" s="52" t="e">
        <f t="shared" si="5843"/>
        <v>#N/A</v>
      </c>
      <c r="W3384" s="52" t="e">
        <f t="shared" si="5843"/>
        <v>#N/A</v>
      </c>
      <c r="X3384" s="55" t="e">
        <f t="shared" si="5836"/>
        <v>#N/A</v>
      </c>
      <c r="Y3384" s="55" t="e">
        <f t="shared" si="5837"/>
        <v>#N/A</v>
      </c>
      <c r="Z3384" s="55" t="e">
        <f t="shared" ref="Z3384" si="5844">Z3383</f>
        <v>#N/A</v>
      </c>
      <c r="AA3384" s="55" t="e">
        <f t="shared" si="5839"/>
        <v>#N/A</v>
      </c>
      <c r="AB3384" s="336" t="e">
        <f t="shared" si="5840"/>
        <v>#N/A</v>
      </c>
      <c r="AC3384" s="223" t="e">
        <f ca="1">INDEX(FGA_COEFFS,1,1)+Z3384*INDEX(FGA_COEFFS,1,2)+Y3384*INDEX(FGA_COEFFS,1,3)+R3384*INDEX(FGA_COEFFS,1,4)+Q3383*INDEX(FGA_COEFFS,1,5)+S3384*INDEX(FGA_COEFFS,1,6)+T3383*INDEX(FGA_COEFFS,1,7)+M3383*INDEX(FGA_COEFFS,1,8)+Y3387*Y3389</f>
        <v>#N/A</v>
      </c>
      <c r="AD3384" s="223" t="e">
        <f ca="1">INDEX(THREEPTA_COEFFS,1,1)+AC3384*INDEX(THREEPTA_COEFFS,1,2)+J3384*INDEX(THREEPTA_COEFFS,1,3)+AA3384*INDEX(THREEPTA_COEFFS,1,4)+K3384*INDEX(THREEPTA_COEFFS,1,5)+L3383*INDEX(THREEPTA_COEFFS,1,6)+Z3387*Z3389</f>
        <v>#N/A</v>
      </c>
      <c r="AE3384" s="223" t="e">
        <f ca="1">INDEX(THREEPTPCT_COEFFS,1,1)+K3384*INDEX(THREEPTPCT_COEFFS,1,2)+L3383*INDEX(THREEPTPCT_COEFFS,1,3)+AA3387*AA3389</f>
        <v>#N/A</v>
      </c>
      <c r="AF3384" s="55" t="e">
        <f t="shared" ca="1" si="5841"/>
        <v>#N/A</v>
      </c>
      <c r="AG3384" s="223" t="e">
        <f ca="1">INDEX(TWOPTPCT_COEFFS,1,1)+AB3384*INDEX(TWOPTPCT_COEFFS,1,2)+I3383*INDEX(TWOPTPCT_COEFFS,1,3)+G3383*INDEX(TWOPTPCT_COEFFS,1,4)+L3383*INDEX(TWOPTPCT_COEFFS,1,5)+AB3387*AB3389</f>
        <v>#N/A</v>
      </c>
      <c r="AH3384" s="223" t="e">
        <f ca="1">INDEX(FTA_COEFFS,1,1)+O3384*INDEX(FTA_COEFFS,1,2)+N3383*INDEX(FTA_COEFFS,1,3)+(Q3384+R3384)*INDEX(FTA_COEFFS,1,4)+(Q3383+R3383)*INDEX(FTA_COEFFS,1,5)+M3383*INDEX(FTA_COEFFS,1,6)+AC3387*AC3389</f>
        <v>#N/A</v>
      </c>
      <c r="AI3384" s="223" t="e">
        <f ca="1">INDEX(FTPCT_COEFFS,1,1)+P3384*INDEX(FTPCT_COEFFS,1,2)+F3384*INDEX(FTPCT_COEFFS,1,3)+G3383*INDEX(FTPCT_COEFFS,1,4)+AD3387*AD3389</f>
        <v>#N/A</v>
      </c>
      <c r="AJ3384" s="338" t="e">
        <f t="shared" ca="1" si="5842"/>
        <v>#N/A</v>
      </c>
      <c r="AK3384" s="55"/>
      <c r="AL3384" s="55"/>
      <c r="AM3384" s="55"/>
      <c r="AN3384" s="55"/>
      <c r="AO3384" s="55"/>
      <c r="AP3384" s="55"/>
      <c r="AQ3384" s="55"/>
      <c r="AR3384" s="55"/>
    </row>
    <row r="3385" spans="1:45" x14ac:dyDescent="0.3">
      <c r="A3385" s="54" t="e">
        <f ca="1">IF(D3383&gt;(D3384+(AVERAGE(V3383,W3383)-AVERAGE(V3384,W3384))/2)+2.5,C3383,IF(D3384&gt;(D3383+(AVERAGE(V3384,W3384)-AVERAGE(V3383,W3383))/2)+2.5,C3384,"Close"))</f>
        <v>#N/A</v>
      </c>
      <c r="B3385" s="64" t="e">
        <f ca="1">IF(D3384&gt;D3383,C3384,C3383)</f>
        <v>#N/A</v>
      </c>
      <c r="D3385" s="56"/>
      <c r="X3385" s="55"/>
      <c r="Y3385" s="55"/>
      <c r="Z3385" s="55"/>
      <c r="AA3385" s="55"/>
      <c r="AB3385" s="55"/>
      <c r="AC3385" s="337"/>
      <c r="AD3385" s="337"/>
      <c r="AE3385" s="337"/>
      <c r="AF3385" s="337"/>
      <c r="AG3385" s="337"/>
      <c r="AH3385" s="337"/>
      <c r="AI3385" s="337"/>
      <c r="AJ3385" s="337"/>
      <c r="AK3385" s="337"/>
      <c r="AL3385" s="337"/>
      <c r="AM3385" s="55"/>
      <c r="AN3385" s="55"/>
      <c r="AO3385" s="55"/>
      <c r="AP3385" s="55"/>
      <c r="AQ3385" s="55"/>
      <c r="AR3385" s="55"/>
      <c r="AS3385" s="55"/>
    </row>
    <row r="3386" spans="1:45" x14ac:dyDescent="0.3">
      <c r="X3386" s="54" t="s">
        <v>1305</v>
      </c>
      <c r="Y3386" s="54" t="s">
        <v>128</v>
      </c>
      <c r="Z3386" s="54" t="s">
        <v>157</v>
      </c>
      <c r="AA3386" s="54" t="s">
        <v>151</v>
      </c>
      <c r="AB3386" s="54" t="s">
        <v>1327</v>
      </c>
      <c r="AC3386" s="54" t="s">
        <v>129</v>
      </c>
      <c r="AD3386" s="54" t="s">
        <v>116</v>
      </c>
      <c r="AE3386" s="54"/>
      <c r="AF3386" s="54"/>
      <c r="AG3386" s="54"/>
      <c r="AH3386" s="54"/>
      <c r="AI3386" s="54"/>
      <c r="AJ3386" s="54"/>
      <c r="AK3386" s="54"/>
      <c r="AL3386" s="54"/>
      <c r="AM3386" s="54"/>
      <c r="AN3386" s="54"/>
      <c r="AO3386" s="54"/>
      <c r="AP3386" s="54"/>
      <c r="AQ3386" s="54"/>
      <c r="AR3386" s="54"/>
      <c r="AS3386" s="54"/>
    </row>
    <row r="3387" spans="1:45" x14ac:dyDescent="0.3">
      <c r="X3387" s="54"/>
      <c r="Y3387" s="54">
        <f t="shared" ref="Y3387:AD3387" si="5845">Y3380</f>
        <v>6.4436999999999998</v>
      </c>
      <c r="Z3387" s="54">
        <f t="shared" si="5845"/>
        <v>4.9371</v>
      </c>
      <c r="AA3387" s="54">
        <f t="shared" si="5845"/>
        <v>11.350300000000001</v>
      </c>
      <c r="AB3387" s="54">
        <f t="shared" si="5845"/>
        <v>7.1900000000000006E-2</v>
      </c>
      <c r="AC3387" s="54">
        <f t="shared" si="5845"/>
        <v>6.2766000000000002</v>
      </c>
      <c r="AD3387" s="54">
        <f t="shared" si="5845"/>
        <v>11.042999999999999</v>
      </c>
      <c r="AE3387" s="54"/>
      <c r="AF3387" s="336"/>
      <c r="AG3387" s="336"/>
      <c r="AH3387" s="336"/>
      <c r="AI3387" s="54"/>
      <c r="AJ3387" s="54"/>
      <c r="AK3387" s="54"/>
      <c r="AL3387" s="54"/>
      <c r="AM3387" s="54"/>
      <c r="AN3387" s="54"/>
      <c r="AO3387" s="54"/>
      <c r="AP3387" s="54"/>
      <c r="AQ3387" s="54"/>
      <c r="AR3387" s="54"/>
      <c r="AS3387" s="54"/>
    </row>
    <row r="3388" spans="1:45" x14ac:dyDescent="0.3">
      <c r="D3388" s="56"/>
      <c r="X3388" s="336"/>
      <c r="Y3388" s="336">
        <f t="shared" ca="1" si="5761"/>
        <v>-0.40705198568621404</v>
      </c>
      <c r="Z3388" s="336">
        <f t="shared" ca="1" si="5761"/>
        <v>0.53719814025773571</v>
      </c>
      <c r="AA3388" s="336">
        <f t="shared" ca="1" si="5761"/>
        <v>-9.0543289884982253E-2</v>
      </c>
      <c r="AB3388" s="336">
        <f t="shared" ca="1" si="5761"/>
        <v>0.25342278908830446</v>
      </c>
      <c r="AC3388" s="336">
        <f t="shared" ca="1" si="5761"/>
        <v>-0.11825647204530804</v>
      </c>
      <c r="AD3388" s="336">
        <f t="shared" ca="1" si="5761"/>
        <v>-0.25556852992612905</v>
      </c>
      <c r="AE3388" s="336"/>
      <c r="AF3388" s="336"/>
      <c r="AG3388" s="336"/>
      <c r="AH3388" s="336"/>
      <c r="AI3388" s="54"/>
      <c r="AJ3388" s="54"/>
      <c r="AK3388" s="54"/>
      <c r="AL3388" s="336"/>
      <c r="AM3388" s="336"/>
      <c r="AN3388" s="336"/>
      <c r="AO3388" s="336"/>
      <c r="AP3388" s="54"/>
      <c r="AQ3388" s="336"/>
      <c r="AR3388" s="336"/>
      <c r="AS3388" s="336"/>
    </row>
    <row r="3389" spans="1:45" x14ac:dyDescent="0.3">
      <c r="C3389" s="54"/>
      <c r="D3389" s="56"/>
      <c r="Y3389" s="336">
        <f t="shared" ca="1" si="5761"/>
        <v>-0.48580715635227839</v>
      </c>
      <c r="Z3389" s="336">
        <f t="shared" ca="1" si="5761"/>
        <v>-1.4291640629549121</v>
      </c>
      <c r="AA3389" s="336">
        <f t="shared" ca="1" si="5761"/>
        <v>-1.3919171222361259E-2</v>
      </c>
      <c r="AB3389" s="336">
        <f t="shared" ca="1" si="5761"/>
        <v>0.24246389727393336</v>
      </c>
      <c r="AC3389" s="336">
        <f t="shared" ca="1" si="5761"/>
        <v>0.13648954152924331</v>
      </c>
      <c r="AD3389" s="336">
        <f t="shared" ca="1" si="5761"/>
        <v>0.33341319349540038</v>
      </c>
      <c r="AE3389" s="55"/>
      <c r="AF3389" s="55"/>
      <c r="AG3389" s="55"/>
      <c r="AH3389" s="55"/>
      <c r="AI3389" s="55"/>
      <c r="AJ3389" s="55"/>
      <c r="AK3389" s="55"/>
      <c r="AL3389" s="55"/>
      <c r="AM3389" s="55"/>
      <c r="AN3389" s="55"/>
      <c r="AO3389" s="55"/>
      <c r="AP3389" s="55"/>
      <c r="AQ3389" s="55"/>
      <c r="AR3389" s="55"/>
      <c r="AS3389" s="55"/>
    </row>
    <row r="3390" spans="1:45" x14ac:dyDescent="0.3">
      <c r="B3390" s="54" t="s">
        <v>172</v>
      </c>
      <c r="C3390" s="53">
        <f>C3383</f>
        <v>0</v>
      </c>
      <c r="D3390" s="56" t="e">
        <f t="shared" ref="D3390:D3391" ca="1" si="5846">AJ3390</f>
        <v>#N/A</v>
      </c>
      <c r="E3390" s="52" t="e">
        <f t="shared" ref="E3390:W3390" si="5847">E3383</f>
        <v>#N/A</v>
      </c>
      <c r="F3390" s="52" t="e">
        <f t="shared" si="5847"/>
        <v>#N/A</v>
      </c>
      <c r="G3390" s="52" t="e">
        <f t="shared" si="5847"/>
        <v>#N/A</v>
      </c>
      <c r="H3390" s="52" t="e">
        <f t="shared" si="5847"/>
        <v>#N/A</v>
      </c>
      <c r="I3390" s="52" t="e">
        <f t="shared" si="5847"/>
        <v>#N/A</v>
      </c>
      <c r="J3390" s="52" t="e">
        <f t="shared" si="5847"/>
        <v>#N/A</v>
      </c>
      <c r="K3390" s="52" t="e">
        <f t="shared" si="5847"/>
        <v>#N/A</v>
      </c>
      <c r="L3390" s="52" t="e">
        <f t="shared" si="5847"/>
        <v>#N/A</v>
      </c>
      <c r="M3390" s="52" t="e">
        <f t="shared" si="5847"/>
        <v>#N/A</v>
      </c>
      <c r="N3390" s="52" t="e">
        <f t="shared" si="5847"/>
        <v>#N/A</v>
      </c>
      <c r="O3390" s="52" t="e">
        <f t="shared" si="5847"/>
        <v>#N/A</v>
      </c>
      <c r="P3390" s="52" t="e">
        <f t="shared" si="5847"/>
        <v>#N/A</v>
      </c>
      <c r="Q3390" s="52" t="e">
        <f t="shared" si="5847"/>
        <v>#N/A</v>
      </c>
      <c r="R3390" s="52" t="e">
        <f t="shared" si="5847"/>
        <v>#N/A</v>
      </c>
      <c r="S3390" s="52" t="e">
        <f t="shared" si="5847"/>
        <v>#N/A</v>
      </c>
      <c r="T3390" s="52" t="e">
        <f t="shared" si="5847"/>
        <v>#N/A</v>
      </c>
      <c r="U3390" s="52" t="e">
        <f t="shared" si="5847"/>
        <v>#N/A</v>
      </c>
      <c r="V3390" s="52" t="e">
        <f t="shared" si="5847"/>
        <v>#N/A</v>
      </c>
      <c r="W3390" s="52" t="e">
        <f t="shared" si="5847"/>
        <v>#N/A</v>
      </c>
      <c r="X3390" s="55" t="e">
        <f t="shared" ref="X3390:X3391" si="5848">(H3390-(O3390*P3390)/100-3*(J3390*K3390)/100)/2</f>
        <v>#N/A</v>
      </c>
      <c r="Y3390" s="55" t="e">
        <f t="shared" ref="Y3390:Y3391" si="5849">SUM(X3390,(J3390*K3390/100))/(F3390/100)</f>
        <v>#N/A</v>
      </c>
      <c r="Z3390" s="55" t="e">
        <f t="shared" ref="Z3390" si="5850">U3390*0.5+U3391*0.5</f>
        <v>#N/A</v>
      </c>
      <c r="AA3390" s="55" t="e">
        <f t="shared" ref="AA3390:AA3391" si="5851">J3390/Y3390</f>
        <v>#N/A</v>
      </c>
      <c r="AB3390" s="336" t="e">
        <f t="shared" ref="AB3390:AB3391" si="5852">X3390/(Y3390-J3390)</f>
        <v>#N/A</v>
      </c>
      <c r="AC3390" s="223" t="e">
        <f ca="1">INDEX(FGA_COEFFS,1,1)+Z3390*INDEX(FGA_COEFFS,1,2)+Y3390*INDEX(FGA_COEFFS,1,3)+R3390*INDEX(FGA_COEFFS,1,4)+Q3391*INDEX(FGA_COEFFS,1,5)+S3390*INDEX(FGA_COEFFS,1,6)+T3391*INDEX(FGA_COEFFS,1,7)+M3391*INDEX(FGA_COEFFS,1,8)+Y3394*Y3395</f>
        <v>#N/A</v>
      </c>
      <c r="AD3390" s="223" t="e">
        <f ca="1">INDEX(THREEPTA_COEFFS,1,1)+AC3390*INDEX(THREEPTA_COEFFS,1,2)+J3390*INDEX(THREEPTA_COEFFS,1,3)+AA3390*INDEX(THREEPTA_COEFFS,1,4)+K3390*INDEX(THREEPTA_COEFFS,1,5)+L3391*INDEX(THREEPTA_COEFFS,1,6)+Z3394*Z3395</f>
        <v>#N/A</v>
      </c>
      <c r="AE3390" s="223" t="e">
        <f ca="1">INDEX(THREEPTPCT_COEFFS,1,1)+K3390*INDEX(THREEPTPCT_COEFFS,1,2)+L3391*INDEX(THREEPTPCT_COEFFS,1,3)+AA3394*AA3395</f>
        <v>#N/A</v>
      </c>
      <c r="AF3390" s="55" t="e">
        <f t="shared" ref="AF3390:AF3391" ca="1" si="5853">AC3390-AD3390</f>
        <v>#N/A</v>
      </c>
      <c r="AG3390" s="223" t="e">
        <f ca="1">INDEX(TWOPTPCT_COEFFS,1,1)+AB3390*INDEX(TWOPTPCT_COEFFS,1,2)+I3391*INDEX(TWOPTPCT_COEFFS,1,3)+G3391*INDEX(TWOPTPCT_COEFFS,1,4)+L3391*INDEX(TWOPTPCT_COEFFS,1,5)+AB3394*AB3395</f>
        <v>#N/A</v>
      </c>
      <c r="AH3390" s="223" t="e">
        <f ca="1">INDEX(FTA_COEFFS,1,1)+O3390*INDEX(FTA_COEFFS,1,2)+N3391*INDEX(FTA_COEFFS,1,3)+(Q3390+R3390)*INDEX(FTA_COEFFS,1,4)+(Q3391+R3391)*INDEX(FTA_COEFFS,1,5)+M3391*INDEX(FTA_COEFFS,1,6)+AC3394*AC3395</f>
        <v>#N/A</v>
      </c>
      <c r="AI3390" s="223" t="e">
        <f ca="1">INDEX(FTPCT_COEFFS,1,1)+P3390*INDEX(FTPCT_COEFFS,1,2)+F3390*INDEX(FTPCT_COEFFS,1,3)+G3391*INDEX(FTPCT_COEFFS,1,4)+AD3394*AD3395</f>
        <v>#N/A</v>
      </c>
      <c r="AJ3390" s="338" t="e">
        <f t="shared" ref="AJ3390:AJ3391" ca="1" si="5854">AD3390*AE3390/100+AF3390*AG3390+AH3390*AI3390/100</f>
        <v>#N/A</v>
      </c>
      <c r="AK3390" s="55"/>
      <c r="AL3390" s="55"/>
      <c r="AM3390" s="55"/>
      <c r="AN3390" s="55"/>
      <c r="AO3390" s="55"/>
      <c r="AP3390" s="55"/>
      <c r="AQ3390" s="55"/>
      <c r="AR3390" s="55"/>
    </row>
    <row r="3391" spans="1:45" x14ac:dyDescent="0.3">
      <c r="B3391" s="54" t="s">
        <v>175</v>
      </c>
      <c r="C3391" s="54">
        <f>C3384</f>
        <v>0</v>
      </c>
      <c r="D3391" s="56" t="e">
        <f t="shared" ca="1" si="5846"/>
        <v>#N/A</v>
      </c>
      <c r="E3391" s="52" t="e">
        <f t="shared" ref="E3391:W3391" si="5855">E3384</f>
        <v>#N/A</v>
      </c>
      <c r="F3391" s="52" t="e">
        <f t="shared" si="5855"/>
        <v>#N/A</v>
      </c>
      <c r="G3391" s="52" t="e">
        <f t="shared" si="5855"/>
        <v>#N/A</v>
      </c>
      <c r="H3391" s="52" t="e">
        <f t="shared" si="5855"/>
        <v>#N/A</v>
      </c>
      <c r="I3391" s="52" t="e">
        <f t="shared" si="5855"/>
        <v>#N/A</v>
      </c>
      <c r="J3391" s="52" t="e">
        <f t="shared" si="5855"/>
        <v>#N/A</v>
      </c>
      <c r="K3391" s="52" t="e">
        <f t="shared" si="5855"/>
        <v>#N/A</v>
      </c>
      <c r="L3391" s="52" t="e">
        <f t="shared" si="5855"/>
        <v>#N/A</v>
      </c>
      <c r="M3391" s="52" t="e">
        <f t="shared" si="5855"/>
        <v>#N/A</v>
      </c>
      <c r="N3391" s="52" t="e">
        <f t="shared" si="5855"/>
        <v>#N/A</v>
      </c>
      <c r="O3391" s="52" t="e">
        <f t="shared" si="5855"/>
        <v>#N/A</v>
      </c>
      <c r="P3391" s="52" t="e">
        <f t="shared" si="5855"/>
        <v>#N/A</v>
      </c>
      <c r="Q3391" s="52" t="e">
        <f t="shared" si="5855"/>
        <v>#N/A</v>
      </c>
      <c r="R3391" s="52" t="e">
        <f t="shared" si="5855"/>
        <v>#N/A</v>
      </c>
      <c r="S3391" s="52" t="e">
        <f t="shared" si="5855"/>
        <v>#N/A</v>
      </c>
      <c r="T3391" s="52" t="e">
        <f t="shared" si="5855"/>
        <v>#N/A</v>
      </c>
      <c r="U3391" s="52" t="e">
        <f t="shared" si="5855"/>
        <v>#N/A</v>
      </c>
      <c r="V3391" s="52" t="e">
        <f t="shared" si="5855"/>
        <v>#N/A</v>
      </c>
      <c r="W3391" s="52" t="e">
        <f t="shared" si="5855"/>
        <v>#N/A</v>
      </c>
      <c r="X3391" s="55" t="e">
        <f t="shared" si="5848"/>
        <v>#N/A</v>
      </c>
      <c r="Y3391" s="55" t="e">
        <f t="shared" si="5849"/>
        <v>#N/A</v>
      </c>
      <c r="Z3391" s="55" t="e">
        <f t="shared" ref="Z3391" si="5856">Z3390</f>
        <v>#N/A</v>
      </c>
      <c r="AA3391" s="55" t="e">
        <f t="shared" si="5851"/>
        <v>#N/A</v>
      </c>
      <c r="AB3391" s="336" t="e">
        <f t="shared" si="5852"/>
        <v>#N/A</v>
      </c>
      <c r="AC3391" s="223" t="e">
        <f ca="1">INDEX(FGA_COEFFS,1,1)+Z3391*INDEX(FGA_COEFFS,1,2)+Y3391*INDEX(FGA_COEFFS,1,3)+R3391*INDEX(FGA_COEFFS,1,4)+Q3390*INDEX(FGA_COEFFS,1,5)+S3391*INDEX(FGA_COEFFS,1,6)+T3390*INDEX(FGA_COEFFS,1,7)+M3390*INDEX(FGA_COEFFS,1,8)+Y3394*Y3396</f>
        <v>#N/A</v>
      </c>
      <c r="AD3391" s="223" t="e">
        <f ca="1">INDEX(THREEPTA_COEFFS,1,1)+AC3391*INDEX(THREEPTA_COEFFS,1,2)+J3391*INDEX(THREEPTA_COEFFS,1,3)+AA3391*INDEX(THREEPTA_COEFFS,1,4)+K3391*INDEX(THREEPTA_COEFFS,1,5)+L3390*INDEX(THREEPTA_COEFFS,1,6)+Z3394*Z3396</f>
        <v>#N/A</v>
      </c>
      <c r="AE3391" s="223" t="e">
        <f ca="1">INDEX(THREEPTPCT_COEFFS,1,1)+K3391*INDEX(THREEPTPCT_COEFFS,1,2)+L3390*INDEX(THREEPTPCT_COEFFS,1,3)+AA3394*AA3396</f>
        <v>#N/A</v>
      </c>
      <c r="AF3391" s="55" t="e">
        <f t="shared" ca="1" si="5853"/>
        <v>#N/A</v>
      </c>
      <c r="AG3391" s="223" t="e">
        <f ca="1">INDEX(TWOPTPCT_COEFFS,1,1)+AB3391*INDEX(TWOPTPCT_COEFFS,1,2)+I3390*INDEX(TWOPTPCT_COEFFS,1,3)+G3390*INDEX(TWOPTPCT_COEFFS,1,4)+L3390*INDEX(TWOPTPCT_COEFFS,1,5)+AB3394*AB3396</f>
        <v>#N/A</v>
      </c>
      <c r="AH3391" s="223" t="e">
        <f ca="1">INDEX(FTA_COEFFS,1,1)+O3391*INDEX(FTA_COEFFS,1,2)+N3390*INDEX(FTA_COEFFS,1,3)+(Q3391+R3391)*INDEX(FTA_COEFFS,1,4)+(Q3390+R3390)*INDEX(FTA_COEFFS,1,5)+M3390*INDEX(FTA_COEFFS,1,6)+AC3394*AC3396</f>
        <v>#N/A</v>
      </c>
      <c r="AI3391" s="223" t="e">
        <f ca="1">INDEX(FTPCT_COEFFS,1,1)+P3391*INDEX(FTPCT_COEFFS,1,2)+F3391*INDEX(FTPCT_COEFFS,1,3)+G3390*INDEX(FTPCT_COEFFS,1,4)+AD3394*AD3396</f>
        <v>#N/A</v>
      </c>
      <c r="AJ3391" s="338" t="e">
        <f t="shared" ca="1" si="5854"/>
        <v>#N/A</v>
      </c>
      <c r="AK3391" s="55"/>
      <c r="AL3391" s="55"/>
      <c r="AM3391" s="55"/>
      <c r="AN3391" s="55"/>
      <c r="AO3391" s="55"/>
      <c r="AP3391" s="55"/>
      <c r="AQ3391" s="55"/>
      <c r="AR3391" s="55"/>
    </row>
    <row r="3392" spans="1:45" x14ac:dyDescent="0.3">
      <c r="A3392" s="54" t="e">
        <f ca="1">IF(D3390&gt;(D3391+(AVERAGE(V3390,W3390)-AVERAGE(V3391,W3391))/2)+2.5,C3390,IF(D3391&gt;(D3390+(AVERAGE(V3391,W3391)-AVERAGE(V3390,W3390))/2)+2.5,C3391,"Close"))</f>
        <v>#N/A</v>
      </c>
      <c r="B3392" s="64" t="e">
        <f ca="1">IF(D3391&gt;D3390,C3391,C3390)</f>
        <v>#N/A</v>
      </c>
      <c r="D3392" s="56"/>
      <c r="X3392" s="55"/>
      <c r="Y3392" s="55"/>
      <c r="Z3392" s="55"/>
      <c r="AA3392" s="55"/>
      <c r="AB3392" s="55"/>
      <c r="AC3392" s="337"/>
      <c r="AD3392" s="337"/>
      <c r="AE3392" s="337"/>
      <c r="AF3392" s="337"/>
      <c r="AG3392" s="337"/>
      <c r="AH3392" s="337"/>
      <c r="AI3392" s="337"/>
      <c r="AJ3392" s="337"/>
      <c r="AK3392" s="337"/>
      <c r="AL3392" s="337"/>
      <c r="AM3392" s="55"/>
      <c r="AN3392" s="55"/>
      <c r="AO3392" s="55"/>
      <c r="AP3392" s="55"/>
      <c r="AQ3392" s="55"/>
      <c r="AR3392" s="55"/>
      <c r="AS3392" s="55"/>
    </row>
    <row r="3393" spans="1:45" x14ac:dyDescent="0.3">
      <c r="X3393" s="54" t="s">
        <v>1305</v>
      </c>
      <c r="Y3393" s="54" t="s">
        <v>128</v>
      </c>
      <c r="Z3393" s="54" t="s">
        <v>157</v>
      </c>
      <c r="AA3393" s="54" t="s">
        <v>151</v>
      </c>
      <c r="AB3393" s="54" t="s">
        <v>1327</v>
      </c>
      <c r="AC3393" s="54" t="s">
        <v>129</v>
      </c>
      <c r="AD3393" s="54" t="s">
        <v>116</v>
      </c>
      <c r="AE3393" s="54"/>
      <c r="AF3393" s="54"/>
      <c r="AG3393" s="54"/>
      <c r="AH3393" s="54"/>
      <c r="AI3393" s="54"/>
      <c r="AJ3393" s="54"/>
      <c r="AK3393" s="54"/>
      <c r="AL3393" s="54"/>
      <c r="AM3393" s="54"/>
      <c r="AN3393" s="54"/>
      <c r="AO3393" s="54"/>
      <c r="AP3393" s="54"/>
      <c r="AQ3393" s="54"/>
      <c r="AR3393" s="54"/>
      <c r="AS3393" s="54"/>
    </row>
    <row r="3394" spans="1:45" x14ac:dyDescent="0.3">
      <c r="X3394" s="54"/>
      <c r="Y3394" s="54">
        <f t="shared" ref="Y3394:AD3394" si="5857">Y3387</f>
        <v>6.4436999999999998</v>
      </c>
      <c r="Z3394" s="54">
        <f t="shared" si="5857"/>
        <v>4.9371</v>
      </c>
      <c r="AA3394" s="54">
        <f t="shared" si="5857"/>
        <v>11.350300000000001</v>
      </c>
      <c r="AB3394" s="54">
        <f t="shared" si="5857"/>
        <v>7.1900000000000006E-2</v>
      </c>
      <c r="AC3394" s="54">
        <f t="shared" si="5857"/>
        <v>6.2766000000000002</v>
      </c>
      <c r="AD3394" s="54">
        <f t="shared" si="5857"/>
        <v>11.042999999999999</v>
      </c>
      <c r="AE3394" s="54"/>
      <c r="AF3394" s="336"/>
      <c r="AG3394" s="336"/>
      <c r="AH3394" s="336"/>
      <c r="AI3394" s="54"/>
      <c r="AJ3394" s="54"/>
      <c r="AK3394" s="54"/>
      <c r="AL3394" s="54"/>
      <c r="AM3394" s="54"/>
      <c r="AN3394" s="54"/>
      <c r="AO3394" s="54"/>
      <c r="AP3394" s="54"/>
      <c r="AQ3394" s="54"/>
      <c r="AR3394" s="54"/>
      <c r="AS3394" s="54"/>
    </row>
    <row r="3395" spans="1:45" x14ac:dyDescent="0.3">
      <c r="D3395" s="56"/>
      <c r="X3395" s="336"/>
      <c r="Y3395" s="336">
        <f t="shared" ca="1" si="5761"/>
        <v>0.14628394379749585</v>
      </c>
      <c r="Z3395" s="336">
        <f t="shared" ca="1" si="5761"/>
        <v>-0.30995777286344528</v>
      </c>
      <c r="AA3395" s="336">
        <f t="shared" ca="1" si="5761"/>
        <v>8.2713937250635525E-4</v>
      </c>
      <c r="AB3395" s="336">
        <f t="shared" ca="1" si="5761"/>
        <v>-1.1060433291522891E-2</v>
      </c>
      <c r="AC3395" s="336">
        <f t="shared" ca="1" si="5761"/>
        <v>3.3334724714676437E-3</v>
      </c>
      <c r="AD3395" s="336">
        <f t="shared" ca="1" si="5761"/>
        <v>1.0540355283276059</v>
      </c>
      <c r="AE3395" s="336"/>
      <c r="AF3395" s="336"/>
      <c r="AG3395" s="336"/>
      <c r="AH3395" s="336"/>
      <c r="AI3395" s="54"/>
      <c r="AJ3395" s="54"/>
      <c r="AK3395" s="54"/>
      <c r="AL3395" s="336"/>
      <c r="AM3395" s="336"/>
      <c r="AN3395" s="336"/>
      <c r="AO3395" s="336"/>
      <c r="AP3395" s="54"/>
      <c r="AQ3395" s="336"/>
      <c r="AR3395" s="336"/>
      <c r="AS3395" s="336"/>
    </row>
    <row r="3396" spans="1:45" x14ac:dyDescent="0.3">
      <c r="C3396" s="54"/>
      <c r="D3396" s="56"/>
      <c r="Y3396" s="336">
        <f t="shared" ca="1" si="5761"/>
        <v>4.9053962807941239E-4</v>
      </c>
      <c r="Z3396" s="336">
        <f t="shared" ca="1" si="5761"/>
        <v>-0.8905404708632314</v>
      </c>
      <c r="AA3396" s="336">
        <f t="shared" ca="1" si="5761"/>
        <v>0.13787817486438436</v>
      </c>
      <c r="AB3396" s="336">
        <f t="shared" ca="1" si="5761"/>
        <v>-0.43928416550120408</v>
      </c>
      <c r="AC3396" s="336">
        <f t="shared" ca="1" si="5761"/>
        <v>1.0280532517915131</v>
      </c>
      <c r="AD3396" s="336">
        <f t="shared" ca="1" si="5761"/>
        <v>-0.61623442479759638</v>
      </c>
      <c r="AE3396" s="55"/>
      <c r="AF3396" s="55"/>
      <c r="AG3396" s="55"/>
      <c r="AH3396" s="55"/>
      <c r="AI3396" s="55"/>
      <c r="AJ3396" s="55"/>
      <c r="AK3396" s="55"/>
      <c r="AL3396" s="55"/>
      <c r="AM3396" s="55"/>
      <c r="AN3396" s="55"/>
      <c r="AO3396" s="55"/>
      <c r="AP3396" s="55"/>
      <c r="AQ3396" s="55"/>
      <c r="AR3396" s="55"/>
      <c r="AS3396" s="55"/>
    </row>
    <row r="3397" spans="1:45" x14ac:dyDescent="0.3">
      <c r="B3397" s="54" t="s">
        <v>172</v>
      </c>
      <c r="C3397" s="53">
        <f>C3390</f>
        <v>0</v>
      </c>
      <c r="D3397" s="56" t="e">
        <f t="shared" ref="D3397:D3398" ca="1" si="5858">AJ3397</f>
        <v>#N/A</v>
      </c>
      <c r="E3397" s="52" t="e">
        <f t="shared" ref="E3397:W3397" si="5859">E3390</f>
        <v>#N/A</v>
      </c>
      <c r="F3397" s="52" t="e">
        <f t="shared" si="5859"/>
        <v>#N/A</v>
      </c>
      <c r="G3397" s="52" t="e">
        <f t="shared" si="5859"/>
        <v>#N/A</v>
      </c>
      <c r="H3397" s="52" t="e">
        <f t="shared" si="5859"/>
        <v>#N/A</v>
      </c>
      <c r="I3397" s="52" t="e">
        <f t="shared" si="5859"/>
        <v>#N/A</v>
      </c>
      <c r="J3397" s="52" t="e">
        <f t="shared" si="5859"/>
        <v>#N/A</v>
      </c>
      <c r="K3397" s="52" t="e">
        <f t="shared" si="5859"/>
        <v>#N/A</v>
      </c>
      <c r="L3397" s="52" t="e">
        <f t="shared" si="5859"/>
        <v>#N/A</v>
      </c>
      <c r="M3397" s="52" t="e">
        <f t="shared" si="5859"/>
        <v>#N/A</v>
      </c>
      <c r="N3397" s="52" t="e">
        <f t="shared" si="5859"/>
        <v>#N/A</v>
      </c>
      <c r="O3397" s="52" t="e">
        <f t="shared" si="5859"/>
        <v>#N/A</v>
      </c>
      <c r="P3397" s="52" t="e">
        <f t="shared" si="5859"/>
        <v>#N/A</v>
      </c>
      <c r="Q3397" s="52" t="e">
        <f t="shared" si="5859"/>
        <v>#N/A</v>
      </c>
      <c r="R3397" s="52" t="e">
        <f t="shared" si="5859"/>
        <v>#N/A</v>
      </c>
      <c r="S3397" s="52" t="e">
        <f t="shared" si="5859"/>
        <v>#N/A</v>
      </c>
      <c r="T3397" s="52" t="e">
        <f t="shared" si="5859"/>
        <v>#N/A</v>
      </c>
      <c r="U3397" s="52" t="e">
        <f t="shared" si="5859"/>
        <v>#N/A</v>
      </c>
      <c r="V3397" s="52" t="e">
        <f t="shared" si="5859"/>
        <v>#N/A</v>
      </c>
      <c r="W3397" s="52" t="e">
        <f t="shared" si="5859"/>
        <v>#N/A</v>
      </c>
      <c r="X3397" s="55" t="e">
        <f t="shared" ref="X3397:X3398" si="5860">(H3397-(O3397*P3397)/100-3*(J3397*K3397)/100)/2</f>
        <v>#N/A</v>
      </c>
      <c r="Y3397" s="55" t="e">
        <f t="shared" ref="Y3397:Y3398" si="5861">SUM(X3397,(J3397*K3397/100))/(F3397/100)</f>
        <v>#N/A</v>
      </c>
      <c r="Z3397" s="55" t="e">
        <f t="shared" ref="Z3397" si="5862">U3397*0.5+U3398*0.5</f>
        <v>#N/A</v>
      </c>
      <c r="AA3397" s="55" t="e">
        <f t="shared" ref="AA3397:AA3398" si="5863">J3397/Y3397</f>
        <v>#N/A</v>
      </c>
      <c r="AB3397" s="336" t="e">
        <f t="shared" ref="AB3397:AB3398" si="5864">X3397/(Y3397-J3397)</f>
        <v>#N/A</v>
      </c>
      <c r="AC3397" s="223" t="e">
        <f ca="1">INDEX(FGA_COEFFS,1,1)+Z3397*INDEX(FGA_COEFFS,1,2)+Y3397*INDEX(FGA_COEFFS,1,3)+R3397*INDEX(FGA_COEFFS,1,4)+Q3398*INDEX(FGA_COEFFS,1,5)+S3397*INDEX(FGA_COEFFS,1,6)+T3398*INDEX(FGA_COEFFS,1,7)+M3398*INDEX(FGA_COEFFS,1,8)+Y3401*Y3402</f>
        <v>#N/A</v>
      </c>
      <c r="AD3397" s="223" t="e">
        <f ca="1">INDEX(THREEPTA_COEFFS,1,1)+AC3397*INDEX(THREEPTA_COEFFS,1,2)+J3397*INDEX(THREEPTA_COEFFS,1,3)+AA3397*INDEX(THREEPTA_COEFFS,1,4)+K3397*INDEX(THREEPTA_COEFFS,1,5)+L3398*INDEX(THREEPTA_COEFFS,1,6)+Z3401*Z3402</f>
        <v>#N/A</v>
      </c>
      <c r="AE3397" s="223" t="e">
        <f ca="1">INDEX(THREEPTPCT_COEFFS,1,1)+K3397*INDEX(THREEPTPCT_COEFFS,1,2)+L3398*INDEX(THREEPTPCT_COEFFS,1,3)+AA3401*AA3402</f>
        <v>#N/A</v>
      </c>
      <c r="AF3397" s="55" t="e">
        <f t="shared" ref="AF3397:AF3398" ca="1" si="5865">AC3397-AD3397</f>
        <v>#N/A</v>
      </c>
      <c r="AG3397" s="223" t="e">
        <f ca="1">INDEX(TWOPTPCT_COEFFS,1,1)+AB3397*INDEX(TWOPTPCT_COEFFS,1,2)+I3398*INDEX(TWOPTPCT_COEFFS,1,3)+G3398*INDEX(TWOPTPCT_COEFFS,1,4)+L3398*INDEX(TWOPTPCT_COEFFS,1,5)+AB3401*AB3402</f>
        <v>#N/A</v>
      </c>
      <c r="AH3397" s="223" t="e">
        <f ca="1">INDEX(FTA_COEFFS,1,1)+O3397*INDEX(FTA_COEFFS,1,2)+N3398*INDEX(FTA_COEFFS,1,3)+(Q3397+R3397)*INDEX(FTA_COEFFS,1,4)+(Q3398+R3398)*INDEX(FTA_COEFFS,1,5)+M3398*INDEX(FTA_COEFFS,1,6)+AC3401*AC3402</f>
        <v>#N/A</v>
      </c>
      <c r="AI3397" s="223" t="e">
        <f ca="1">INDEX(FTPCT_COEFFS,1,1)+P3397*INDEX(FTPCT_COEFFS,1,2)+F3397*INDEX(FTPCT_COEFFS,1,3)+G3398*INDEX(FTPCT_COEFFS,1,4)+AD3401*AD3402</f>
        <v>#N/A</v>
      </c>
      <c r="AJ3397" s="338" t="e">
        <f t="shared" ref="AJ3397:AJ3398" ca="1" si="5866">AD3397*AE3397/100+AF3397*AG3397+AH3397*AI3397/100</f>
        <v>#N/A</v>
      </c>
      <c r="AK3397" s="55"/>
      <c r="AL3397" s="55"/>
      <c r="AM3397" s="55"/>
      <c r="AN3397" s="55"/>
      <c r="AO3397" s="55"/>
      <c r="AP3397" s="55"/>
      <c r="AQ3397" s="55"/>
      <c r="AR3397" s="55"/>
    </row>
    <row r="3398" spans="1:45" x14ac:dyDescent="0.3">
      <c r="B3398" s="54" t="s">
        <v>175</v>
      </c>
      <c r="C3398" s="54">
        <f>C3391</f>
        <v>0</v>
      </c>
      <c r="D3398" s="56" t="e">
        <f t="shared" ca="1" si="5858"/>
        <v>#N/A</v>
      </c>
      <c r="E3398" s="52" t="e">
        <f t="shared" ref="E3398:W3398" si="5867">E3391</f>
        <v>#N/A</v>
      </c>
      <c r="F3398" s="52" t="e">
        <f t="shared" si="5867"/>
        <v>#N/A</v>
      </c>
      <c r="G3398" s="52" t="e">
        <f t="shared" si="5867"/>
        <v>#N/A</v>
      </c>
      <c r="H3398" s="52" t="e">
        <f t="shared" si="5867"/>
        <v>#N/A</v>
      </c>
      <c r="I3398" s="52" t="e">
        <f t="shared" si="5867"/>
        <v>#N/A</v>
      </c>
      <c r="J3398" s="52" t="e">
        <f t="shared" si="5867"/>
        <v>#N/A</v>
      </c>
      <c r="K3398" s="52" t="e">
        <f t="shared" si="5867"/>
        <v>#N/A</v>
      </c>
      <c r="L3398" s="52" t="e">
        <f t="shared" si="5867"/>
        <v>#N/A</v>
      </c>
      <c r="M3398" s="52" t="e">
        <f t="shared" si="5867"/>
        <v>#N/A</v>
      </c>
      <c r="N3398" s="52" t="e">
        <f t="shared" si="5867"/>
        <v>#N/A</v>
      </c>
      <c r="O3398" s="52" t="e">
        <f t="shared" si="5867"/>
        <v>#N/A</v>
      </c>
      <c r="P3398" s="52" t="e">
        <f t="shared" si="5867"/>
        <v>#N/A</v>
      </c>
      <c r="Q3398" s="52" t="e">
        <f t="shared" si="5867"/>
        <v>#N/A</v>
      </c>
      <c r="R3398" s="52" t="e">
        <f t="shared" si="5867"/>
        <v>#N/A</v>
      </c>
      <c r="S3398" s="52" t="e">
        <f t="shared" si="5867"/>
        <v>#N/A</v>
      </c>
      <c r="T3398" s="52" t="e">
        <f t="shared" si="5867"/>
        <v>#N/A</v>
      </c>
      <c r="U3398" s="52" t="e">
        <f t="shared" si="5867"/>
        <v>#N/A</v>
      </c>
      <c r="V3398" s="52" t="e">
        <f t="shared" si="5867"/>
        <v>#N/A</v>
      </c>
      <c r="W3398" s="52" t="e">
        <f t="shared" si="5867"/>
        <v>#N/A</v>
      </c>
      <c r="X3398" s="55" t="e">
        <f t="shared" si="5860"/>
        <v>#N/A</v>
      </c>
      <c r="Y3398" s="55" t="e">
        <f t="shared" si="5861"/>
        <v>#N/A</v>
      </c>
      <c r="Z3398" s="55" t="e">
        <f t="shared" ref="Z3398" si="5868">Z3397</f>
        <v>#N/A</v>
      </c>
      <c r="AA3398" s="55" t="e">
        <f t="shared" si="5863"/>
        <v>#N/A</v>
      </c>
      <c r="AB3398" s="336" t="e">
        <f t="shared" si="5864"/>
        <v>#N/A</v>
      </c>
      <c r="AC3398" s="223" t="e">
        <f ca="1">INDEX(FGA_COEFFS,1,1)+Z3398*INDEX(FGA_COEFFS,1,2)+Y3398*INDEX(FGA_COEFFS,1,3)+R3398*INDEX(FGA_COEFFS,1,4)+Q3397*INDEX(FGA_COEFFS,1,5)+S3398*INDEX(FGA_COEFFS,1,6)+T3397*INDEX(FGA_COEFFS,1,7)+M3397*INDEX(FGA_COEFFS,1,8)+Y3401*Y3403</f>
        <v>#N/A</v>
      </c>
      <c r="AD3398" s="223" t="e">
        <f ca="1">INDEX(THREEPTA_COEFFS,1,1)+AC3398*INDEX(THREEPTA_COEFFS,1,2)+J3398*INDEX(THREEPTA_COEFFS,1,3)+AA3398*INDEX(THREEPTA_COEFFS,1,4)+K3398*INDEX(THREEPTA_COEFFS,1,5)+L3397*INDEX(THREEPTA_COEFFS,1,6)+Z3401*Z3403</f>
        <v>#N/A</v>
      </c>
      <c r="AE3398" s="223" t="e">
        <f ca="1">INDEX(THREEPTPCT_COEFFS,1,1)+K3398*INDEX(THREEPTPCT_COEFFS,1,2)+L3397*INDEX(THREEPTPCT_COEFFS,1,3)+AA3401*AA3403</f>
        <v>#N/A</v>
      </c>
      <c r="AF3398" s="55" t="e">
        <f t="shared" ca="1" si="5865"/>
        <v>#N/A</v>
      </c>
      <c r="AG3398" s="223" t="e">
        <f ca="1">INDEX(TWOPTPCT_COEFFS,1,1)+AB3398*INDEX(TWOPTPCT_COEFFS,1,2)+I3397*INDEX(TWOPTPCT_COEFFS,1,3)+G3397*INDEX(TWOPTPCT_COEFFS,1,4)+L3397*INDEX(TWOPTPCT_COEFFS,1,5)+AB3401*AB3403</f>
        <v>#N/A</v>
      </c>
      <c r="AH3398" s="223" t="e">
        <f ca="1">INDEX(FTA_COEFFS,1,1)+O3398*INDEX(FTA_COEFFS,1,2)+N3397*INDEX(FTA_COEFFS,1,3)+(Q3398+R3398)*INDEX(FTA_COEFFS,1,4)+(Q3397+R3397)*INDEX(FTA_COEFFS,1,5)+M3397*INDEX(FTA_COEFFS,1,6)+AC3401*AC3403</f>
        <v>#N/A</v>
      </c>
      <c r="AI3398" s="223" t="e">
        <f ca="1">INDEX(FTPCT_COEFFS,1,1)+P3398*INDEX(FTPCT_COEFFS,1,2)+F3398*INDEX(FTPCT_COEFFS,1,3)+G3397*INDEX(FTPCT_COEFFS,1,4)+AD3401*AD3403</f>
        <v>#N/A</v>
      </c>
      <c r="AJ3398" s="338" t="e">
        <f t="shared" ca="1" si="5866"/>
        <v>#N/A</v>
      </c>
      <c r="AK3398" s="55"/>
      <c r="AL3398" s="55"/>
      <c r="AM3398" s="55"/>
      <c r="AN3398" s="55"/>
      <c r="AO3398" s="55"/>
      <c r="AP3398" s="55"/>
      <c r="AQ3398" s="55"/>
      <c r="AR3398" s="55"/>
    </row>
    <row r="3399" spans="1:45" x14ac:dyDescent="0.3">
      <c r="A3399" s="54" t="e">
        <f ca="1">IF(D3397&gt;(D3398+(AVERAGE(V3397,W3397)-AVERAGE(V3398,W3398))/2)+2.5,C3397,IF(D3398&gt;(D3397+(AVERAGE(V3398,W3398)-AVERAGE(V3397,W3397))/2)+2.5,C3398,"Close"))</f>
        <v>#N/A</v>
      </c>
      <c r="B3399" s="64" t="e">
        <f ca="1">IF(D3398&gt;D3397,C3398,C3397)</f>
        <v>#N/A</v>
      </c>
      <c r="D3399" s="56"/>
      <c r="X3399" s="55"/>
      <c r="Y3399" s="55"/>
      <c r="Z3399" s="55"/>
      <c r="AA3399" s="55"/>
      <c r="AB3399" s="55"/>
      <c r="AC3399" s="337"/>
      <c r="AD3399" s="337"/>
      <c r="AE3399" s="337"/>
      <c r="AF3399" s="337"/>
      <c r="AG3399" s="337"/>
      <c r="AH3399" s="337"/>
      <c r="AI3399" s="337"/>
      <c r="AJ3399" s="337"/>
      <c r="AK3399" s="337"/>
      <c r="AL3399" s="337"/>
      <c r="AM3399" s="55"/>
      <c r="AN3399" s="55"/>
      <c r="AO3399" s="55"/>
      <c r="AP3399" s="55"/>
      <c r="AQ3399" s="55"/>
      <c r="AR3399" s="55"/>
      <c r="AS3399" s="55"/>
    </row>
    <row r="3400" spans="1:45" x14ac:dyDescent="0.3">
      <c r="X3400" s="54" t="s">
        <v>1305</v>
      </c>
      <c r="Y3400" s="54" t="s">
        <v>128</v>
      </c>
      <c r="Z3400" s="54" t="s">
        <v>157</v>
      </c>
      <c r="AA3400" s="54" t="s">
        <v>151</v>
      </c>
      <c r="AB3400" s="54" t="s">
        <v>1327</v>
      </c>
      <c r="AC3400" s="54" t="s">
        <v>129</v>
      </c>
      <c r="AD3400" s="54" t="s">
        <v>116</v>
      </c>
      <c r="AE3400" s="54"/>
      <c r="AF3400" s="54"/>
      <c r="AG3400" s="54"/>
      <c r="AH3400" s="54"/>
      <c r="AI3400" s="54"/>
      <c r="AJ3400" s="54"/>
      <c r="AK3400" s="54"/>
      <c r="AL3400" s="54"/>
      <c r="AM3400" s="54"/>
      <c r="AN3400" s="54"/>
      <c r="AO3400" s="54"/>
      <c r="AP3400" s="54"/>
      <c r="AQ3400" s="54"/>
      <c r="AR3400" s="54"/>
      <c r="AS3400" s="54"/>
    </row>
    <row r="3401" spans="1:45" x14ac:dyDescent="0.3">
      <c r="X3401" s="54"/>
      <c r="Y3401" s="54">
        <f t="shared" ref="Y3401:AD3401" si="5869">Y3394</f>
        <v>6.4436999999999998</v>
      </c>
      <c r="Z3401" s="54">
        <f t="shared" si="5869"/>
        <v>4.9371</v>
      </c>
      <c r="AA3401" s="54">
        <f t="shared" si="5869"/>
        <v>11.350300000000001</v>
      </c>
      <c r="AB3401" s="54">
        <f t="shared" si="5869"/>
        <v>7.1900000000000006E-2</v>
      </c>
      <c r="AC3401" s="54">
        <f t="shared" si="5869"/>
        <v>6.2766000000000002</v>
      </c>
      <c r="AD3401" s="54">
        <f t="shared" si="5869"/>
        <v>11.042999999999999</v>
      </c>
      <c r="AE3401" s="54"/>
      <c r="AF3401" s="336"/>
      <c r="AG3401" s="336"/>
      <c r="AH3401" s="336"/>
      <c r="AI3401" s="54"/>
      <c r="AJ3401" s="54"/>
      <c r="AK3401" s="54"/>
      <c r="AL3401" s="54"/>
      <c r="AM3401" s="54"/>
      <c r="AN3401" s="54"/>
      <c r="AO3401" s="54"/>
      <c r="AP3401" s="54"/>
      <c r="AQ3401" s="54"/>
      <c r="AR3401" s="54"/>
      <c r="AS3401" s="54"/>
    </row>
    <row r="3402" spans="1:45" x14ac:dyDescent="0.3">
      <c r="D3402" s="56"/>
      <c r="X3402" s="336"/>
      <c r="Y3402" s="336">
        <f t="shared" ca="1" si="5761"/>
        <v>2.0476029246608088E-2</v>
      </c>
      <c r="Z3402" s="336">
        <f t="shared" ca="1" si="5761"/>
        <v>-1.1798475561524853E-3</v>
      </c>
      <c r="AA3402" s="336">
        <f t="shared" ca="1" si="5761"/>
        <v>0.97938014722209399</v>
      </c>
      <c r="AB3402" s="336">
        <f t="shared" ca="1" si="5761"/>
        <v>-4.7064475551111052E-5</v>
      </c>
      <c r="AC3402" s="336">
        <f t="shared" ca="1" si="5761"/>
        <v>0.53253998185772378</v>
      </c>
      <c r="AD3402" s="336">
        <f t="shared" ca="1" si="5761"/>
        <v>0.27771632815227842</v>
      </c>
      <c r="AE3402" s="336"/>
      <c r="AF3402" s="336"/>
      <c r="AG3402" s="336"/>
      <c r="AH3402" s="336"/>
      <c r="AI3402" s="54"/>
      <c r="AJ3402" s="54"/>
      <c r="AK3402" s="54"/>
      <c r="AL3402" s="336"/>
      <c r="AM3402" s="336"/>
      <c r="AN3402" s="336"/>
      <c r="AO3402" s="336"/>
      <c r="AP3402" s="54"/>
      <c r="AQ3402" s="336"/>
      <c r="AR3402" s="336"/>
      <c r="AS3402" s="336"/>
    </row>
    <row r="3403" spans="1:45" x14ac:dyDescent="0.3">
      <c r="C3403" s="54"/>
      <c r="D3403" s="56"/>
      <c r="Y3403" s="336">
        <f t="shared" ref="Y3403:AD3466" ca="1" si="5870">1.5*RAND()^2*IF(RAND()&gt;0.5,1,-1)</f>
        <v>0.87789881816570914</v>
      </c>
      <c r="Z3403" s="336">
        <f t="shared" ca="1" si="5870"/>
        <v>0.8052948045028252</v>
      </c>
      <c r="AA3403" s="336">
        <f t="shared" ca="1" si="5870"/>
        <v>-8.4430232147661641E-3</v>
      </c>
      <c r="AB3403" s="336">
        <f t="shared" ca="1" si="5870"/>
        <v>-0.83668707245063612</v>
      </c>
      <c r="AC3403" s="336">
        <f t="shared" ca="1" si="5870"/>
        <v>-0.86351766557540066</v>
      </c>
      <c r="AD3403" s="336">
        <f t="shared" ca="1" si="5870"/>
        <v>0.1298995296273788</v>
      </c>
      <c r="AE3403" s="55"/>
      <c r="AF3403" s="55"/>
      <c r="AG3403" s="55"/>
      <c r="AH3403" s="55"/>
      <c r="AI3403" s="55"/>
      <c r="AJ3403" s="55"/>
      <c r="AK3403" s="55"/>
      <c r="AL3403" s="55"/>
      <c r="AM3403" s="55"/>
      <c r="AN3403" s="55"/>
      <c r="AO3403" s="55"/>
      <c r="AP3403" s="55"/>
      <c r="AQ3403" s="55"/>
      <c r="AR3403" s="55"/>
      <c r="AS3403" s="55"/>
    </row>
    <row r="3404" spans="1:45" x14ac:dyDescent="0.3">
      <c r="B3404" s="54" t="s">
        <v>172</v>
      </c>
      <c r="C3404" s="53">
        <f>C3397</f>
        <v>0</v>
      </c>
      <c r="D3404" s="56" t="e">
        <f t="shared" ref="D3404:D3405" ca="1" si="5871">AJ3404</f>
        <v>#N/A</v>
      </c>
      <c r="E3404" s="52" t="e">
        <f t="shared" ref="E3404:W3404" si="5872">E3397</f>
        <v>#N/A</v>
      </c>
      <c r="F3404" s="52" t="e">
        <f t="shared" si="5872"/>
        <v>#N/A</v>
      </c>
      <c r="G3404" s="52" t="e">
        <f t="shared" si="5872"/>
        <v>#N/A</v>
      </c>
      <c r="H3404" s="52" t="e">
        <f t="shared" si="5872"/>
        <v>#N/A</v>
      </c>
      <c r="I3404" s="52" t="e">
        <f t="shared" si="5872"/>
        <v>#N/A</v>
      </c>
      <c r="J3404" s="52" t="e">
        <f t="shared" si="5872"/>
        <v>#N/A</v>
      </c>
      <c r="K3404" s="52" t="e">
        <f t="shared" si="5872"/>
        <v>#N/A</v>
      </c>
      <c r="L3404" s="52" t="e">
        <f t="shared" si="5872"/>
        <v>#N/A</v>
      </c>
      <c r="M3404" s="52" t="e">
        <f t="shared" si="5872"/>
        <v>#N/A</v>
      </c>
      <c r="N3404" s="52" t="e">
        <f t="shared" si="5872"/>
        <v>#N/A</v>
      </c>
      <c r="O3404" s="52" t="e">
        <f t="shared" si="5872"/>
        <v>#N/A</v>
      </c>
      <c r="P3404" s="52" t="e">
        <f t="shared" si="5872"/>
        <v>#N/A</v>
      </c>
      <c r="Q3404" s="52" t="e">
        <f t="shared" si="5872"/>
        <v>#N/A</v>
      </c>
      <c r="R3404" s="52" t="e">
        <f t="shared" si="5872"/>
        <v>#N/A</v>
      </c>
      <c r="S3404" s="52" t="e">
        <f t="shared" si="5872"/>
        <v>#N/A</v>
      </c>
      <c r="T3404" s="52" t="e">
        <f t="shared" si="5872"/>
        <v>#N/A</v>
      </c>
      <c r="U3404" s="52" t="e">
        <f t="shared" si="5872"/>
        <v>#N/A</v>
      </c>
      <c r="V3404" s="52" t="e">
        <f t="shared" si="5872"/>
        <v>#N/A</v>
      </c>
      <c r="W3404" s="52" t="e">
        <f t="shared" si="5872"/>
        <v>#N/A</v>
      </c>
      <c r="X3404" s="55" t="e">
        <f t="shared" ref="X3404:X3405" si="5873">(H3404-(O3404*P3404)/100-3*(J3404*K3404)/100)/2</f>
        <v>#N/A</v>
      </c>
      <c r="Y3404" s="55" t="e">
        <f t="shared" ref="Y3404:Y3405" si="5874">SUM(X3404,(J3404*K3404/100))/(F3404/100)</f>
        <v>#N/A</v>
      </c>
      <c r="Z3404" s="55" t="e">
        <f t="shared" ref="Z3404" si="5875">U3404*0.5+U3405*0.5</f>
        <v>#N/A</v>
      </c>
      <c r="AA3404" s="55" t="e">
        <f t="shared" ref="AA3404:AA3405" si="5876">J3404/Y3404</f>
        <v>#N/A</v>
      </c>
      <c r="AB3404" s="336" t="e">
        <f t="shared" ref="AB3404:AB3405" si="5877">X3404/(Y3404-J3404)</f>
        <v>#N/A</v>
      </c>
      <c r="AC3404" s="223" t="e">
        <f ca="1">INDEX(FGA_COEFFS,1,1)+Z3404*INDEX(FGA_COEFFS,1,2)+Y3404*INDEX(FGA_COEFFS,1,3)+R3404*INDEX(FGA_COEFFS,1,4)+Q3405*INDEX(FGA_COEFFS,1,5)+S3404*INDEX(FGA_COEFFS,1,6)+T3405*INDEX(FGA_COEFFS,1,7)+M3405*INDEX(FGA_COEFFS,1,8)+Y3408*Y3409</f>
        <v>#N/A</v>
      </c>
      <c r="AD3404" s="223" t="e">
        <f ca="1">INDEX(THREEPTA_COEFFS,1,1)+AC3404*INDEX(THREEPTA_COEFFS,1,2)+J3404*INDEX(THREEPTA_COEFFS,1,3)+AA3404*INDEX(THREEPTA_COEFFS,1,4)+K3404*INDEX(THREEPTA_COEFFS,1,5)+L3405*INDEX(THREEPTA_COEFFS,1,6)+Z3408*Z3409</f>
        <v>#N/A</v>
      </c>
      <c r="AE3404" s="223" t="e">
        <f ca="1">INDEX(THREEPTPCT_COEFFS,1,1)+K3404*INDEX(THREEPTPCT_COEFFS,1,2)+L3405*INDEX(THREEPTPCT_COEFFS,1,3)+AA3408*AA3409</f>
        <v>#N/A</v>
      </c>
      <c r="AF3404" s="55" t="e">
        <f t="shared" ref="AF3404:AF3405" ca="1" si="5878">AC3404-AD3404</f>
        <v>#N/A</v>
      </c>
      <c r="AG3404" s="223" t="e">
        <f ca="1">INDEX(TWOPTPCT_COEFFS,1,1)+AB3404*INDEX(TWOPTPCT_COEFFS,1,2)+I3405*INDEX(TWOPTPCT_COEFFS,1,3)+G3405*INDEX(TWOPTPCT_COEFFS,1,4)+L3405*INDEX(TWOPTPCT_COEFFS,1,5)+AB3408*AB3409</f>
        <v>#N/A</v>
      </c>
      <c r="AH3404" s="223" t="e">
        <f ca="1">INDEX(FTA_COEFFS,1,1)+O3404*INDEX(FTA_COEFFS,1,2)+N3405*INDEX(FTA_COEFFS,1,3)+(Q3404+R3404)*INDEX(FTA_COEFFS,1,4)+(Q3405+R3405)*INDEX(FTA_COEFFS,1,5)+M3405*INDEX(FTA_COEFFS,1,6)+AC3408*AC3409</f>
        <v>#N/A</v>
      </c>
      <c r="AI3404" s="223" t="e">
        <f ca="1">INDEX(FTPCT_COEFFS,1,1)+P3404*INDEX(FTPCT_COEFFS,1,2)+F3404*INDEX(FTPCT_COEFFS,1,3)+G3405*INDEX(FTPCT_COEFFS,1,4)+AD3408*AD3409</f>
        <v>#N/A</v>
      </c>
      <c r="AJ3404" s="338" t="e">
        <f t="shared" ref="AJ3404:AJ3405" ca="1" si="5879">AD3404*AE3404/100+AF3404*AG3404+AH3404*AI3404/100</f>
        <v>#N/A</v>
      </c>
      <c r="AK3404" s="55"/>
      <c r="AL3404" s="55"/>
      <c r="AM3404" s="55"/>
      <c r="AN3404" s="55"/>
      <c r="AO3404" s="55"/>
      <c r="AP3404" s="55"/>
      <c r="AQ3404" s="55"/>
      <c r="AR3404" s="55"/>
    </row>
    <row r="3405" spans="1:45" x14ac:dyDescent="0.3">
      <c r="B3405" s="54" t="s">
        <v>175</v>
      </c>
      <c r="C3405" s="54">
        <f>C3398</f>
        <v>0</v>
      </c>
      <c r="D3405" s="56" t="e">
        <f t="shared" ca="1" si="5871"/>
        <v>#N/A</v>
      </c>
      <c r="E3405" s="52" t="e">
        <f t="shared" ref="E3405:W3405" si="5880">E3398</f>
        <v>#N/A</v>
      </c>
      <c r="F3405" s="52" t="e">
        <f t="shared" si="5880"/>
        <v>#N/A</v>
      </c>
      <c r="G3405" s="52" t="e">
        <f t="shared" si="5880"/>
        <v>#N/A</v>
      </c>
      <c r="H3405" s="52" t="e">
        <f t="shared" si="5880"/>
        <v>#N/A</v>
      </c>
      <c r="I3405" s="52" t="e">
        <f t="shared" si="5880"/>
        <v>#N/A</v>
      </c>
      <c r="J3405" s="52" t="e">
        <f t="shared" si="5880"/>
        <v>#N/A</v>
      </c>
      <c r="K3405" s="52" t="e">
        <f t="shared" si="5880"/>
        <v>#N/A</v>
      </c>
      <c r="L3405" s="52" t="e">
        <f t="shared" si="5880"/>
        <v>#N/A</v>
      </c>
      <c r="M3405" s="52" t="e">
        <f t="shared" si="5880"/>
        <v>#N/A</v>
      </c>
      <c r="N3405" s="52" t="e">
        <f t="shared" si="5880"/>
        <v>#N/A</v>
      </c>
      <c r="O3405" s="52" t="e">
        <f t="shared" si="5880"/>
        <v>#N/A</v>
      </c>
      <c r="P3405" s="52" t="e">
        <f t="shared" si="5880"/>
        <v>#N/A</v>
      </c>
      <c r="Q3405" s="52" t="e">
        <f t="shared" si="5880"/>
        <v>#N/A</v>
      </c>
      <c r="R3405" s="52" t="e">
        <f t="shared" si="5880"/>
        <v>#N/A</v>
      </c>
      <c r="S3405" s="52" t="e">
        <f t="shared" si="5880"/>
        <v>#N/A</v>
      </c>
      <c r="T3405" s="52" t="e">
        <f t="shared" si="5880"/>
        <v>#N/A</v>
      </c>
      <c r="U3405" s="52" t="e">
        <f t="shared" si="5880"/>
        <v>#N/A</v>
      </c>
      <c r="V3405" s="52" t="e">
        <f t="shared" si="5880"/>
        <v>#N/A</v>
      </c>
      <c r="W3405" s="52" t="e">
        <f t="shared" si="5880"/>
        <v>#N/A</v>
      </c>
      <c r="X3405" s="55" t="e">
        <f t="shared" si="5873"/>
        <v>#N/A</v>
      </c>
      <c r="Y3405" s="55" t="e">
        <f t="shared" si="5874"/>
        <v>#N/A</v>
      </c>
      <c r="Z3405" s="55" t="e">
        <f t="shared" ref="Z3405" si="5881">Z3404</f>
        <v>#N/A</v>
      </c>
      <c r="AA3405" s="55" t="e">
        <f t="shared" si="5876"/>
        <v>#N/A</v>
      </c>
      <c r="AB3405" s="336" t="e">
        <f t="shared" si="5877"/>
        <v>#N/A</v>
      </c>
      <c r="AC3405" s="223" t="e">
        <f ca="1">INDEX(FGA_COEFFS,1,1)+Z3405*INDEX(FGA_COEFFS,1,2)+Y3405*INDEX(FGA_COEFFS,1,3)+R3405*INDEX(FGA_COEFFS,1,4)+Q3404*INDEX(FGA_COEFFS,1,5)+S3405*INDEX(FGA_COEFFS,1,6)+T3404*INDEX(FGA_COEFFS,1,7)+M3404*INDEX(FGA_COEFFS,1,8)+Y3408*Y3410</f>
        <v>#N/A</v>
      </c>
      <c r="AD3405" s="223" t="e">
        <f ca="1">INDEX(THREEPTA_COEFFS,1,1)+AC3405*INDEX(THREEPTA_COEFFS,1,2)+J3405*INDEX(THREEPTA_COEFFS,1,3)+AA3405*INDEX(THREEPTA_COEFFS,1,4)+K3405*INDEX(THREEPTA_COEFFS,1,5)+L3404*INDEX(THREEPTA_COEFFS,1,6)+Z3408*Z3410</f>
        <v>#N/A</v>
      </c>
      <c r="AE3405" s="223" t="e">
        <f ca="1">INDEX(THREEPTPCT_COEFFS,1,1)+K3405*INDEX(THREEPTPCT_COEFFS,1,2)+L3404*INDEX(THREEPTPCT_COEFFS,1,3)+AA3408*AA3410</f>
        <v>#N/A</v>
      </c>
      <c r="AF3405" s="55" t="e">
        <f t="shared" ca="1" si="5878"/>
        <v>#N/A</v>
      </c>
      <c r="AG3405" s="223" t="e">
        <f ca="1">INDEX(TWOPTPCT_COEFFS,1,1)+AB3405*INDEX(TWOPTPCT_COEFFS,1,2)+I3404*INDEX(TWOPTPCT_COEFFS,1,3)+G3404*INDEX(TWOPTPCT_COEFFS,1,4)+L3404*INDEX(TWOPTPCT_COEFFS,1,5)+AB3408*AB3410</f>
        <v>#N/A</v>
      </c>
      <c r="AH3405" s="223" t="e">
        <f ca="1">INDEX(FTA_COEFFS,1,1)+O3405*INDEX(FTA_COEFFS,1,2)+N3404*INDEX(FTA_COEFFS,1,3)+(Q3405+R3405)*INDEX(FTA_COEFFS,1,4)+(Q3404+R3404)*INDEX(FTA_COEFFS,1,5)+M3404*INDEX(FTA_COEFFS,1,6)+AC3408*AC3410</f>
        <v>#N/A</v>
      </c>
      <c r="AI3405" s="223" t="e">
        <f ca="1">INDEX(FTPCT_COEFFS,1,1)+P3405*INDEX(FTPCT_COEFFS,1,2)+F3405*INDEX(FTPCT_COEFFS,1,3)+G3404*INDEX(FTPCT_COEFFS,1,4)+AD3408*AD3410</f>
        <v>#N/A</v>
      </c>
      <c r="AJ3405" s="338" t="e">
        <f t="shared" ca="1" si="5879"/>
        <v>#N/A</v>
      </c>
      <c r="AK3405" s="55"/>
      <c r="AL3405" s="55"/>
      <c r="AM3405" s="55"/>
      <c r="AN3405" s="55"/>
      <c r="AO3405" s="55"/>
      <c r="AP3405" s="55"/>
      <c r="AQ3405" s="55"/>
      <c r="AR3405" s="55"/>
    </row>
    <row r="3406" spans="1:45" x14ac:dyDescent="0.3">
      <c r="A3406" s="54" t="e">
        <f ca="1">IF(D3404&gt;(D3405+(AVERAGE(V3404,W3404)-AVERAGE(V3405,W3405))/2)+2.5,C3404,IF(D3405&gt;(D3404+(AVERAGE(V3405,W3405)-AVERAGE(V3404,W3404))/2)+2.5,C3405,"Close"))</f>
        <v>#N/A</v>
      </c>
      <c r="B3406" s="64" t="e">
        <f ca="1">IF(D3405&gt;D3404,C3405,C3404)</f>
        <v>#N/A</v>
      </c>
      <c r="D3406" s="56"/>
      <c r="X3406" s="55"/>
      <c r="Y3406" s="55"/>
      <c r="Z3406" s="55"/>
      <c r="AA3406" s="55"/>
      <c r="AB3406" s="55"/>
      <c r="AC3406" s="337"/>
      <c r="AD3406" s="337"/>
      <c r="AE3406" s="337"/>
      <c r="AF3406" s="337"/>
      <c r="AG3406" s="337"/>
      <c r="AH3406" s="337"/>
      <c r="AI3406" s="337"/>
      <c r="AJ3406" s="337"/>
      <c r="AK3406" s="337"/>
      <c r="AL3406" s="337"/>
      <c r="AM3406" s="55"/>
      <c r="AN3406" s="55"/>
      <c r="AO3406" s="55"/>
      <c r="AP3406" s="55"/>
      <c r="AQ3406" s="55"/>
      <c r="AR3406" s="55"/>
      <c r="AS3406" s="55"/>
    </row>
    <row r="3407" spans="1:45" x14ac:dyDescent="0.3">
      <c r="X3407" s="54" t="s">
        <v>1305</v>
      </c>
      <c r="Y3407" s="54" t="s">
        <v>128</v>
      </c>
      <c r="Z3407" s="54" t="s">
        <v>157</v>
      </c>
      <c r="AA3407" s="54" t="s">
        <v>151</v>
      </c>
      <c r="AB3407" s="54" t="s">
        <v>1327</v>
      </c>
      <c r="AC3407" s="54" t="s">
        <v>129</v>
      </c>
      <c r="AD3407" s="54" t="s">
        <v>116</v>
      </c>
      <c r="AE3407" s="54"/>
      <c r="AF3407" s="54"/>
      <c r="AG3407" s="54"/>
      <c r="AH3407" s="54"/>
      <c r="AI3407" s="54"/>
      <c r="AJ3407" s="54"/>
      <c r="AK3407" s="54"/>
      <c r="AL3407" s="54"/>
      <c r="AM3407" s="54"/>
      <c r="AN3407" s="54"/>
      <c r="AO3407" s="54"/>
      <c r="AP3407" s="54"/>
      <c r="AQ3407" s="54"/>
      <c r="AR3407" s="54"/>
      <c r="AS3407" s="54"/>
    </row>
    <row r="3408" spans="1:45" x14ac:dyDescent="0.3">
      <c r="X3408" s="54"/>
      <c r="Y3408" s="54">
        <f t="shared" ref="Y3408:AD3408" si="5882">Y3401</f>
        <v>6.4436999999999998</v>
      </c>
      <c r="Z3408" s="54">
        <f t="shared" si="5882"/>
        <v>4.9371</v>
      </c>
      <c r="AA3408" s="54">
        <f t="shared" si="5882"/>
        <v>11.350300000000001</v>
      </c>
      <c r="AB3408" s="54">
        <f t="shared" si="5882"/>
        <v>7.1900000000000006E-2</v>
      </c>
      <c r="AC3408" s="54">
        <f t="shared" si="5882"/>
        <v>6.2766000000000002</v>
      </c>
      <c r="AD3408" s="54">
        <f t="shared" si="5882"/>
        <v>11.042999999999999</v>
      </c>
      <c r="AE3408" s="54"/>
      <c r="AF3408" s="336"/>
      <c r="AG3408" s="336"/>
      <c r="AH3408" s="336"/>
      <c r="AI3408" s="54"/>
      <c r="AJ3408" s="54"/>
      <c r="AK3408" s="54"/>
      <c r="AL3408" s="54"/>
      <c r="AM3408" s="54"/>
      <c r="AN3408" s="54"/>
      <c r="AO3408" s="54"/>
      <c r="AP3408" s="54"/>
      <c r="AQ3408" s="54"/>
      <c r="AR3408" s="54"/>
      <c r="AS3408" s="54"/>
    </row>
    <row r="3409" spans="1:45" x14ac:dyDescent="0.3">
      <c r="D3409" s="56"/>
      <c r="X3409" s="336"/>
      <c r="Y3409" s="336">
        <f t="shared" ca="1" si="5870"/>
        <v>-0.68312849801215969</v>
      </c>
      <c r="Z3409" s="336">
        <f t="shared" ca="1" si="5870"/>
        <v>1.1792011205787543</v>
      </c>
      <c r="AA3409" s="336">
        <f t="shared" ca="1" si="5870"/>
        <v>-9.1995393448930637E-2</v>
      </c>
      <c r="AB3409" s="336">
        <f t="shared" ca="1" si="5870"/>
        <v>-0.75003783604334595</v>
      </c>
      <c r="AC3409" s="336">
        <f t="shared" ca="1" si="5870"/>
        <v>2.0235292607984843E-4</v>
      </c>
      <c r="AD3409" s="336">
        <f t="shared" ca="1" si="5870"/>
        <v>-0.21239944716445033</v>
      </c>
      <c r="AE3409" s="336"/>
      <c r="AF3409" s="336"/>
      <c r="AG3409" s="336"/>
      <c r="AH3409" s="336"/>
      <c r="AI3409" s="54"/>
      <c r="AJ3409" s="54"/>
      <c r="AK3409" s="54"/>
      <c r="AL3409" s="336"/>
      <c r="AM3409" s="336"/>
      <c r="AN3409" s="336"/>
      <c r="AO3409" s="336"/>
      <c r="AP3409" s="54"/>
      <c r="AQ3409" s="336"/>
      <c r="AR3409" s="336"/>
      <c r="AS3409" s="336"/>
    </row>
    <row r="3410" spans="1:45" x14ac:dyDescent="0.3">
      <c r="C3410" s="54"/>
      <c r="D3410" s="56"/>
      <c r="Y3410" s="336">
        <f t="shared" ca="1" si="5870"/>
        <v>0.20697162220658832</v>
      </c>
      <c r="Z3410" s="336">
        <f t="shared" ca="1" si="5870"/>
        <v>-0.37629589338858882</v>
      </c>
      <c r="AA3410" s="336">
        <f t="shared" ca="1" si="5870"/>
        <v>-0.12264040847645805</v>
      </c>
      <c r="AB3410" s="336">
        <f t="shared" ca="1" si="5870"/>
        <v>-0.22423844433467049</v>
      </c>
      <c r="AC3410" s="336">
        <f t="shared" ca="1" si="5870"/>
        <v>-1.0109055774265936</v>
      </c>
      <c r="AD3410" s="336">
        <f t="shared" ca="1" si="5870"/>
        <v>0.61898416300840653</v>
      </c>
      <c r="AE3410" s="55"/>
      <c r="AF3410" s="55"/>
      <c r="AG3410" s="55"/>
      <c r="AH3410" s="55"/>
      <c r="AI3410" s="55"/>
      <c r="AJ3410" s="55"/>
      <c r="AK3410" s="55"/>
      <c r="AL3410" s="55"/>
      <c r="AM3410" s="55"/>
      <c r="AN3410" s="55"/>
      <c r="AO3410" s="55"/>
      <c r="AP3410" s="55"/>
      <c r="AQ3410" s="55"/>
      <c r="AR3410" s="55"/>
      <c r="AS3410" s="55"/>
    </row>
    <row r="3411" spans="1:45" x14ac:dyDescent="0.3">
      <c r="B3411" s="54" t="s">
        <v>172</v>
      </c>
      <c r="C3411" s="53">
        <f>C3404</f>
        <v>0</v>
      </c>
      <c r="D3411" s="56" t="e">
        <f t="shared" ref="D3411:D3412" ca="1" si="5883">AJ3411</f>
        <v>#N/A</v>
      </c>
      <c r="E3411" s="52" t="e">
        <f t="shared" ref="E3411:W3411" si="5884">E3404</f>
        <v>#N/A</v>
      </c>
      <c r="F3411" s="52" t="e">
        <f t="shared" si="5884"/>
        <v>#N/A</v>
      </c>
      <c r="G3411" s="52" t="e">
        <f t="shared" si="5884"/>
        <v>#N/A</v>
      </c>
      <c r="H3411" s="52" t="e">
        <f t="shared" si="5884"/>
        <v>#N/A</v>
      </c>
      <c r="I3411" s="52" t="e">
        <f t="shared" si="5884"/>
        <v>#N/A</v>
      </c>
      <c r="J3411" s="52" t="e">
        <f t="shared" si="5884"/>
        <v>#N/A</v>
      </c>
      <c r="K3411" s="52" t="e">
        <f t="shared" si="5884"/>
        <v>#N/A</v>
      </c>
      <c r="L3411" s="52" t="e">
        <f t="shared" si="5884"/>
        <v>#N/A</v>
      </c>
      <c r="M3411" s="52" t="e">
        <f t="shared" si="5884"/>
        <v>#N/A</v>
      </c>
      <c r="N3411" s="52" t="e">
        <f t="shared" si="5884"/>
        <v>#N/A</v>
      </c>
      <c r="O3411" s="52" t="e">
        <f t="shared" si="5884"/>
        <v>#N/A</v>
      </c>
      <c r="P3411" s="52" t="e">
        <f t="shared" si="5884"/>
        <v>#N/A</v>
      </c>
      <c r="Q3411" s="52" t="e">
        <f t="shared" si="5884"/>
        <v>#N/A</v>
      </c>
      <c r="R3411" s="52" t="e">
        <f t="shared" si="5884"/>
        <v>#N/A</v>
      </c>
      <c r="S3411" s="52" t="e">
        <f t="shared" si="5884"/>
        <v>#N/A</v>
      </c>
      <c r="T3411" s="52" t="e">
        <f t="shared" si="5884"/>
        <v>#N/A</v>
      </c>
      <c r="U3411" s="52" t="e">
        <f t="shared" si="5884"/>
        <v>#N/A</v>
      </c>
      <c r="V3411" s="52" t="e">
        <f t="shared" si="5884"/>
        <v>#N/A</v>
      </c>
      <c r="W3411" s="52" t="e">
        <f t="shared" si="5884"/>
        <v>#N/A</v>
      </c>
      <c r="X3411" s="55" t="e">
        <f t="shared" ref="X3411:X3412" si="5885">(H3411-(O3411*P3411)/100-3*(J3411*K3411)/100)/2</f>
        <v>#N/A</v>
      </c>
      <c r="Y3411" s="55" t="e">
        <f t="shared" ref="Y3411:Y3412" si="5886">SUM(X3411,(J3411*K3411/100))/(F3411/100)</f>
        <v>#N/A</v>
      </c>
      <c r="Z3411" s="55" t="e">
        <f t="shared" ref="Z3411" si="5887">U3411*0.5+U3412*0.5</f>
        <v>#N/A</v>
      </c>
      <c r="AA3411" s="55" t="e">
        <f t="shared" ref="AA3411:AA3412" si="5888">J3411/Y3411</f>
        <v>#N/A</v>
      </c>
      <c r="AB3411" s="336" t="e">
        <f t="shared" ref="AB3411:AB3412" si="5889">X3411/(Y3411-J3411)</f>
        <v>#N/A</v>
      </c>
      <c r="AC3411" s="223" t="e">
        <f ca="1">INDEX(FGA_COEFFS,1,1)+Z3411*INDEX(FGA_COEFFS,1,2)+Y3411*INDEX(FGA_COEFFS,1,3)+R3411*INDEX(FGA_COEFFS,1,4)+Q3412*INDEX(FGA_COEFFS,1,5)+S3411*INDEX(FGA_COEFFS,1,6)+T3412*INDEX(FGA_COEFFS,1,7)+M3412*INDEX(FGA_COEFFS,1,8)+Y3415*Y3416</f>
        <v>#N/A</v>
      </c>
      <c r="AD3411" s="223" t="e">
        <f ca="1">INDEX(THREEPTA_COEFFS,1,1)+AC3411*INDEX(THREEPTA_COEFFS,1,2)+J3411*INDEX(THREEPTA_COEFFS,1,3)+AA3411*INDEX(THREEPTA_COEFFS,1,4)+K3411*INDEX(THREEPTA_COEFFS,1,5)+L3412*INDEX(THREEPTA_COEFFS,1,6)+Z3415*Z3416</f>
        <v>#N/A</v>
      </c>
      <c r="AE3411" s="223" t="e">
        <f ca="1">INDEX(THREEPTPCT_COEFFS,1,1)+K3411*INDEX(THREEPTPCT_COEFFS,1,2)+L3412*INDEX(THREEPTPCT_COEFFS,1,3)+AA3415*AA3416</f>
        <v>#N/A</v>
      </c>
      <c r="AF3411" s="55" t="e">
        <f t="shared" ref="AF3411:AF3412" ca="1" si="5890">AC3411-AD3411</f>
        <v>#N/A</v>
      </c>
      <c r="AG3411" s="223" t="e">
        <f ca="1">INDEX(TWOPTPCT_COEFFS,1,1)+AB3411*INDEX(TWOPTPCT_COEFFS,1,2)+I3412*INDEX(TWOPTPCT_COEFFS,1,3)+G3412*INDEX(TWOPTPCT_COEFFS,1,4)+L3412*INDEX(TWOPTPCT_COEFFS,1,5)+AB3415*AB3416</f>
        <v>#N/A</v>
      </c>
      <c r="AH3411" s="223" t="e">
        <f ca="1">INDEX(FTA_COEFFS,1,1)+O3411*INDEX(FTA_COEFFS,1,2)+N3412*INDEX(FTA_COEFFS,1,3)+(Q3411+R3411)*INDEX(FTA_COEFFS,1,4)+(Q3412+R3412)*INDEX(FTA_COEFFS,1,5)+M3412*INDEX(FTA_COEFFS,1,6)+AC3415*AC3416</f>
        <v>#N/A</v>
      </c>
      <c r="AI3411" s="223" t="e">
        <f ca="1">INDEX(FTPCT_COEFFS,1,1)+P3411*INDEX(FTPCT_COEFFS,1,2)+F3411*INDEX(FTPCT_COEFFS,1,3)+G3412*INDEX(FTPCT_COEFFS,1,4)+AD3415*AD3416</f>
        <v>#N/A</v>
      </c>
      <c r="AJ3411" s="338" t="e">
        <f t="shared" ref="AJ3411:AJ3412" ca="1" si="5891">AD3411*AE3411/100+AF3411*AG3411+AH3411*AI3411/100</f>
        <v>#N/A</v>
      </c>
      <c r="AK3411" s="55"/>
      <c r="AL3411" s="55"/>
      <c r="AM3411" s="55"/>
      <c r="AN3411" s="55"/>
      <c r="AO3411" s="55"/>
      <c r="AP3411" s="55"/>
      <c r="AQ3411" s="55"/>
      <c r="AR3411" s="55"/>
    </row>
    <row r="3412" spans="1:45" x14ac:dyDescent="0.3">
      <c r="B3412" s="54" t="s">
        <v>175</v>
      </c>
      <c r="C3412" s="54">
        <f>C3405</f>
        <v>0</v>
      </c>
      <c r="D3412" s="56" t="e">
        <f t="shared" ca="1" si="5883"/>
        <v>#N/A</v>
      </c>
      <c r="E3412" s="52" t="e">
        <f t="shared" ref="E3412:W3412" si="5892">E3405</f>
        <v>#N/A</v>
      </c>
      <c r="F3412" s="52" t="e">
        <f t="shared" si="5892"/>
        <v>#N/A</v>
      </c>
      <c r="G3412" s="52" t="e">
        <f t="shared" si="5892"/>
        <v>#N/A</v>
      </c>
      <c r="H3412" s="52" t="e">
        <f t="shared" si="5892"/>
        <v>#N/A</v>
      </c>
      <c r="I3412" s="52" t="e">
        <f t="shared" si="5892"/>
        <v>#N/A</v>
      </c>
      <c r="J3412" s="52" t="e">
        <f t="shared" si="5892"/>
        <v>#N/A</v>
      </c>
      <c r="K3412" s="52" t="e">
        <f t="shared" si="5892"/>
        <v>#N/A</v>
      </c>
      <c r="L3412" s="52" t="e">
        <f t="shared" si="5892"/>
        <v>#N/A</v>
      </c>
      <c r="M3412" s="52" t="e">
        <f t="shared" si="5892"/>
        <v>#N/A</v>
      </c>
      <c r="N3412" s="52" t="e">
        <f t="shared" si="5892"/>
        <v>#N/A</v>
      </c>
      <c r="O3412" s="52" t="e">
        <f t="shared" si="5892"/>
        <v>#N/A</v>
      </c>
      <c r="P3412" s="52" t="e">
        <f t="shared" si="5892"/>
        <v>#N/A</v>
      </c>
      <c r="Q3412" s="52" t="e">
        <f t="shared" si="5892"/>
        <v>#N/A</v>
      </c>
      <c r="R3412" s="52" t="e">
        <f t="shared" si="5892"/>
        <v>#N/A</v>
      </c>
      <c r="S3412" s="52" t="e">
        <f t="shared" si="5892"/>
        <v>#N/A</v>
      </c>
      <c r="T3412" s="52" t="e">
        <f t="shared" si="5892"/>
        <v>#N/A</v>
      </c>
      <c r="U3412" s="52" t="e">
        <f t="shared" si="5892"/>
        <v>#N/A</v>
      </c>
      <c r="V3412" s="52" t="e">
        <f t="shared" si="5892"/>
        <v>#N/A</v>
      </c>
      <c r="W3412" s="52" t="e">
        <f t="shared" si="5892"/>
        <v>#N/A</v>
      </c>
      <c r="X3412" s="55" t="e">
        <f t="shared" si="5885"/>
        <v>#N/A</v>
      </c>
      <c r="Y3412" s="55" t="e">
        <f t="shared" si="5886"/>
        <v>#N/A</v>
      </c>
      <c r="Z3412" s="55" t="e">
        <f t="shared" ref="Z3412" si="5893">Z3411</f>
        <v>#N/A</v>
      </c>
      <c r="AA3412" s="55" t="e">
        <f t="shared" si="5888"/>
        <v>#N/A</v>
      </c>
      <c r="AB3412" s="336" t="e">
        <f t="shared" si="5889"/>
        <v>#N/A</v>
      </c>
      <c r="AC3412" s="223" t="e">
        <f ca="1">INDEX(FGA_COEFFS,1,1)+Z3412*INDEX(FGA_COEFFS,1,2)+Y3412*INDEX(FGA_COEFFS,1,3)+R3412*INDEX(FGA_COEFFS,1,4)+Q3411*INDEX(FGA_COEFFS,1,5)+S3412*INDEX(FGA_COEFFS,1,6)+T3411*INDEX(FGA_COEFFS,1,7)+M3411*INDEX(FGA_COEFFS,1,8)+Y3415*Y3417</f>
        <v>#N/A</v>
      </c>
      <c r="AD3412" s="223" t="e">
        <f ca="1">INDEX(THREEPTA_COEFFS,1,1)+AC3412*INDEX(THREEPTA_COEFFS,1,2)+J3412*INDEX(THREEPTA_COEFFS,1,3)+AA3412*INDEX(THREEPTA_COEFFS,1,4)+K3412*INDEX(THREEPTA_COEFFS,1,5)+L3411*INDEX(THREEPTA_COEFFS,1,6)+Z3415*Z3417</f>
        <v>#N/A</v>
      </c>
      <c r="AE3412" s="223" t="e">
        <f ca="1">INDEX(THREEPTPCT_COEFFS,1,1)+K3412*INDEX(THREEPTPCT_COEFFS,1,2)+L3411*INDEX(THREEPTPCT_COEFFS,1,3)+AA3415*AA3417</f>
        <v>#N/A</v>
      </c>
      <c r="AF3412" s="55" t="e">
        <f t="shared" ca="1" si="5890"/>
        <v>#N/A</v>
      </c>
      <c r="AG3412" s="223" t="e">
        <f ca="1">INDEX(TWOPTPCT_COEFFS,1,1)+AB3412*INDEX(TWOPTPCT_COEFFS,1,2)+I3411*INDEX(TWOPTPCT_COEFFS,1,3)+G3411*INDEX(TWOPTPCT_COEFFS,1,4)+L3411*INDEX(TWOPTPCT_COEFFS,1,5)+AB3415*AB3417</f>
        <v>#N/A</v>
      </c>
      <c r="AH3412" s="223" t="e">
        <f ca="1">INDEX(FTA_COEFFS,1,1)+O3412*INDEX(FTA_COEFFS,1,2)+N3411*INDEX(FTA_COEFFS,1,3)+(Q3412+R3412)*INDEX(FTA_COEFFS,1,4)+(Q3411+R3411)*INDEX(FTA_COEFFS,1,5)+M3411*INDEX(FTA_COEFFS,1,6)+AC3415*AC3417</f>
        <v>#N/A</v>
      </c>
      <c r="AI3412" s="223" t="e">
        <f ca="1">INDEX(FTPCT_COEFFS,1,1)+P3412*INDEX(FTPCT_COEFFS,1,2)+F3412*INDEX(FTPCT_COEFFS,1,3)+G3411*INDEX(FTPCT_COEFFS,1,4)+AD3415*AD3417</f>
        <v>#N/A</v>
      </c>
      <c r="AJ3412" s="338" t="e">
        <f t="shared" ca="1" si="5891"/>
        <v>#N/A</v>
      </c>
      <c r="AK3412" s="55"/>
      <c r="AL3412" s="55"/>
      <c r="AM3412" s="55"/>
      <c r="AN3412" s="55"/>
      <c r="AO3412" s="55"/>
      <c r="AP3412" s="55"/>
      <c r="AQ3412" s="55"/>
      <c r="AR3412" s="55"/>
    </row>
    <row r="3413" spans="1:45" x14ac:dyDescent="0.3">
      <c r="A3413" s="54" t="e">
        <f ca="1">IF(D3411&gt;(D3412+(AVERAGE(V3411,W3411)-AVERAGE(V3412,W3412))/2)+2.5,C3411,IF(D3412&gt;(D3411+(AVERAGE(V3412,W3412)-AVERAGE(V3411,W3411))/2)+2.5,C3412,"Close"))</f>
        <v>#N/A</v>
      </c>
      <c r="B3413" s="64" t="e">
        <f ca="1">IF(D3412&gt;D3411,C3412,C3411)</f>
        <v>#N/A</v>
      </c>
      <c r="D3413" s="56"/>
      <c r="X3413" s="55"/>
      <c r="Y3413" s="55"/>
      <c r="Z3413" s="55"/>
      <c r="AA3413" s="55"/>
      <c r="AB3413" s="55"/>
      <c r="AC3413" s="337"/>
      <c r="AD3413" s="337"/>
      <c r="AE3413" s="337"/>
      <c r="AF3413" s="337"/>
      <c r="AG3413" s="337"/>
      <c r="AH3413" s="337"/>
      <c r="AI3413" s="337"/>
      <c r="AJ3413" s="337"/>
      <c r="AK3413" s="337"/>
      <c r="AL3413" s="337"/>
      <c r="AM3413" s="55"/>
      <c r="AN3413" s="55"/>
      <c r="AO3413" s="55"/>
      <c r="AP3413" s="55"/>
      <c r="AQ3413" s="55"/>
      <c r="AR3413" s="55"/>
      <c r="AS3413" s="55"/>
    </row>
    <row r="3414" spans="1:45" x14ac:dyDescent="0.3">
      <c r="X3414" s="54" t="s">
        <v>1305</v>
      </c>
      <c r="Y3414" s="54" t="s">
        <v>128</v>
      </c>
      <c r="Z3414" s="54" t="s">
        <v>157</v>
      </c>
      <c r="AA3414" s="54" t="s">
        <v>151</v>
      </c>
      <c r="AB3414" s="54" t="s">
        <v>1327</v>
      </c>
      <c r="AC3414" s="54" t="s">
        <v>129</v>
      </c>
      <c r="AD3414" s="54" t="s">
        <v>116</v>
      </c>
      <c r="AE3414" s="54"/>
      <c r="AF3414" s="54"/>
      <c r="AG3414" s="54"/>
      <c r="AH3414" s="54"/>
      <c r="AI3414" s="54"/>
      <c r="AJ3414" s="54"/>
      <c r="AK3414" s="54"/>
      <c r="AL3414" s="54"/>
      <c r="AM3414" s="54"/>
      <c r="AN3414" s="54"/>
      <c r="AO3414" s="54"/>
      <c r="AP3414" s="54"/>
      <c r="AQ3414" s="54"/>
      <c r="AR3414" s="54"/>
      <c r="AS3414" s="54"/>
    </row>
    <row r="3415" spans="1:45" x14ac:dyDescent="0.3">
      <c r="X3415" s="54"/>
      <c r="Y3415" s="54">
        <f t="shared" ref="Y3415:AD3415" si="5894">Y3408</f>
        <v>6.4436999999999998</v>
      </c>
      <c r="Z3415" s="54">
        <f t="shared" si="5894"/>
        <v>4.9371</v>
      </c>
      <c r="AA3415" s="54">
        <f t="shared" si="5894"/>
        <v>11.350300000000001</v>
      </c>
      <c r="AB3415" s="54">
        <f t="shared" si="5894"/>
        <v>7.1900000000000006E-2</v>
      </c>
      <c r="AC3415" s="54">
        <f t="shared" si="5894"/>
        <v>6.2766000000000002</v>
      </c>
      <c r="AD3415" s="54">
        <f t="shared" si="5894"/>
        <v>11.042999999999999</v>
      </c>
      <c r="AE3415" s="54"/>
      <c r="AF3415" s="336"/>
      <c r="AG3415" s="336"/>
      <c r="AH3415" s="336"/>
      <c r="AI3415" s="54"/>
      <c r="AJ3415" s="54"/>
      <c r="AK3415" s="54"/>
      <c r="AL3415" s="54"/>
      <c r="AM3415" s="54"/>
      <c r="AN3415" s="54"/>
      <c r="AO3415" s="54"/>
      <c r="AP3415" s="54"/>
      <c r="AQ3415" s="54"/>
      <c r="AR3415" s="54"/>
      <c r="AS3415" s="54"/>
    </row>
    <row r="3416" spans="1:45" x14ac:dyDescent="0.3">
      <c r="D3416" s="56"/>
      <c r="X3416" s="336"/>
      <c r="Y3416" s="336">
        <f t="shared" ca="1" si="5870"/>
        <v>8.7674819471030598E-3</v>
      </c>
      <c r="Z3416" s="336">
        <f t="shared" ca="1" si="5870"/>
        <v>1.4524737007297011</v>
      </c>
      <c r="AA3416" s="336">
        <f t="shared" ca="1" si="5870"/>
        <v>-1.3878086645042289</v>
      </c>
      <c r="AB3416" s="336">
        <f t="shared" ca="1" si="5870"/>
        <v>1.3172086918717367</v>
      </c>
      <c r="AC3416" s="336">
        <f t="shared" ca="1" si="5870"/>
        <v>-0.70613004048092043</v>
      </c>
      <c r="AD3416" s="336">
        <f t="shared" ca="1" si="5870"/>
        <v>-0.90344737431324407</v>
      </c>
      <c r="AE3416" s="336"/>
      <c r="AF3416" s="336"/>
      <c r="AG3416" s="336"/>
      <c r="AH3416" s="336"/>
      <c r="AI3416" s="54"/>
      <c r="AJ3416" s="54"/>
      <c r="AK3416" s="54"/>
      <c r="AL3416" s="336"/>
      <c r="AM3416" s="336"/>
      <c r="AN3416" s="336"/>
      <c r="AO3416" s="336"/>
      <c r="AP3416" s="54"/>
      <c r="AQ3416" s="336"/>
      <c r="AR3416" s="336"/>
      <c r="AS3416" s="336"/>
    </row>
    <row r="3417" spans="1:45" x14ac:dyDescent="0.3">
      <c r="C3417" s="54"/>
      <c r="D3417" s="56"/>
      <c r="Y3417" s="336">
        <f t="shared" ca="1" si="5870"/>
        <v>-2.6094084038392966E-2</v>
      </c>
      <c r="Z3417" s="336">
        <f t="shared" ca="1" si="5870"/>
        <v>3.7810426512692806E-2</v>
      </c>
      <c r="AA3417" s="336">
        <f t="shared" ca="1" si="5870"/>
        <v>1.2429241493581495</v>
      </c>
      <c r="AB3417" s="336">
        <f t="shared" ca="1" si="5870"/>
        <v>-1.2843766976254913</v>
      </c>
      <c r="AC3417" s="336">
        <f t="shared" ca="1" si="5870"/>
        <v>-5.1362151485223398E-2</v>
      </c>
      <c r="AD3417" s="336">
        <f t="shared" ca="1" si="5870"/>
        <v>6.3158239542220732E-2</v>
      </c>
      <c r="AE3417" s="55"/>
      <c r="AF3417" s="55"/>
      <c r="AG3417" s="55"/>
      <c r="AH3417" s="55"/>
      <c r="AI3417" s="55"/>
      <c r="AJ3417" s="55"/>
      <c r="AK3417" s="55"/>
      <c r="AL3417" s="55"/>
      <c r="AM3417" s="55"/>
      <c r="AN3417" s="55"/>
      <c r="AO3417" s="55"/>
      <c r="AP3417" s="55"/>
      <c r="AQ3417" s="55"/>
      <c r="AR3417" s="55"/>
      <c r="AS3417" s="55"/>
    </row>
    <row r="3418" spans="1:45" x14ac:dyDescent="0.3">
      <c r="B3418" s="54" t="s">
        <v>172</v>
      </c>
      <c r="C3418" s="53">
        <f>C3411</f>
        <v>0</v>
      </c>
      <c r="D3418" s="56" t="e">
        <f t="shared" ref="D3418:D3419" ca="1" si="5895">AJ3418</f>
        <v>#N/A</v>
      </c>
      <c r="E3418" s="52" t="e">
        <f t="shared" ref="E3418:W3418" si="5896">E3411</f>
        <v>#N/A</v>
      </c>
      <c r="F3418" s="52" t="e">
        <f t="shared" si="5896"/>
        <v>#N/A</v>
      </c>
      <c r="G3418" s="52" t="e">
        <f t="shared" si="5896"/>
        <v>#N/A</v>
      </c>
      <c r="H3418" s="52" t="e">
        <f t="shared" si="5896"/>
        <v>#N/A</v>
      </c>
      <c r="I3418" s="52" t="e">
        <f t="shared" si="5896"/>
        <v>#N/A</v>
      </c>
      <c r="J3418" s="52" t="e">
        <f t="shared" si="5896"/>
        <v>#N/A</v>
      </c>
      <c r="K3418" s="52" t="e">
        <f t="shared" si="5896"/>
        <v>#N/A</v>
      </c>
      <c r="L3418" s="52" t="e">
        <f t="shared" si="5896"/>
        <v>#N/A</v>
      </c>
      <c r="M3418" s="52" t="e">
        <f t="shared" si="5896"/>
        <v>#N/A</v>
      </c>
      <c r="N3418" s="52" t="e">
        <f t="shared" si="5896"/>
        <v>#N/A</v>
      </c>
      <c r="O3418" s="52" t="e">
        <f t="shared" si="5896"/>
        <v>#N/A</v>
      </c>
      <c r="P3418" s="52" t="e">
        <f t="shared" si="5896"/>
        <v>#N/A</v>
      </c>
      <c r="Q3418" s="52" t="e">
        <f t="shared" si="5896"/>
        <v>#N/A</v>
      </c>
      <c r="R3418" s="52" t="e">
        <f t="shared" si="5896"/>
        <v>#N/A</v>
      </c>
      <c r="S3418" s="52" t="e">
        <f t="shared" si="5896"/>
        <v>#N/A</v>
      </c>
      <c r="T3418" s="52" t="e">
        <f t="shared" si="5896"/>
        <v>#N/A</v>
      </c>
      <c r="U3418" s="52" t="e">
        <f t="shared" si="5896"/>
        <v>#N/A</v>
      </c>
      <c r="V3418" s="52" t="e">
        <f t="shared" si="5896"/>
        <v>#N/A</v>
      </c>
      <c r="W3418" s="52" t="e">
        <f t="shared" si="5896"/>
        <v>#N/A</v>
      </c>
      <c r="X3418" s="55" t="e">
        <f t="shared" ref="X3418:X3419" si="5897">(H3418-(O3418*P3418)/100-3*(J3418*K3418)/100)/2</f>
        <v>#N/A</v>
      </c>
      <c r="Y3418" s="55" t="e">
        <f t="shared" ref="Y3418:Y3419" si="5898">SUM(X3418,(J3418*K3418/100))/(F3418/100)</f>
        <v>#N/A</v>
      </c>
      <c r="Z3418" s="55" t="e">
        <f t="shared" ref="Z3418" si="5899">U3418*0.5+U3419*0.5</f>
        <v>#N/A</v>
      </c>
      <c r="AA3418" s="55" t="e">
        <f t="shared" ref="AA3418:AA3419" si="5900">J3418/Y3418</f>
        <v>#N/A</v>
      </c>
      <c r="AB3418" s="336" t="e">
        <f t="shared" ref="AB3418:AB3419" si="5901">X3418/(Y3418-J3418)</f>
        <v>#N/A</v>
      </c>
      <c r="AC3418" s="223" t="e">
        <f ca="1">INDEX(FGA_COEFFS,1,1)+Z3418*INDEX(FGA_COEFFS,1,2)+Y3418*INDEX(FGA_COEFFS,1,3)+R3418*INDEX(FGA_COEFFS,1,4)+Q3419*INDEX(FGA_COEFFS,1,5)+S3418*INDEX(FGA_COEFFS,1,6)+T3419*INDEX(FGA_COEFFS,1,7)+M3419*INDEX(FGA_COEFFS,1,8)+Y3422*Y3423</f>
        <v>#N/A</v>
      </c>
      <c r="AD3418" s="223" t="e">
        <f ca="1">INDEX(THREEPTA_COEFFS,1,1)+AC3418*INDEX(THREEPTA_COEFFS,1,2)+J3418*INDEX(THREEPTA_COEFFS,1,3)+AA3418*INDEX(THREEPTA_COEFFS,1,4)+K3418*INDEX(THREEPTA_COEFFS,1,5)+L3419*INDEX(THREEPTA_COEFFS,1,6)+Z3422*Z3423</f>
        <v>#N/A</v>
      </c>
      <c r="AE3418" s="223" t="e">
        <f ca="1">INDEX(THREEPTPCT_COEFFS,1,1)+K3418*INDEX(THREEPTPCT_COEFFS,1,2)+L3419*INDEX(THREEPTPCT_COEFFS,1,3)+AA3422*AA3423</f>
        <v>#N/A</v>
      </c>
      <c r="AF3418" s="55" t="e">
        <f t="shared" ref="AF3418:AF3419" ca="1" si="5902">AC3418-AD3418</f>
        <v>#N/A</v>
      </c>
      <c r="AG3418" s="223" t="e">
        <f ca="1">INDEX(TWOPTPCT_COEFFS,1,1)+AB3418*INDEX(TWOPTPCT_COEFFS,1,2)+I3419*INDEX(TWOPTPCT_COEFFS,1,3)+G3419*INDEX(TWOPTPCT_COEFFS,1,4)+L3419*INDEX(TWOPTPCT_COEFFS,1,5)+AB3422*AB3423</f>
        <v>#N/A</v>
      </c>
      <c r="AH3418" s="223" t="e">
        <f ca="1">INDEX(FTA_COEFFS,1,1)+O3418*INDEX(FTA_COEFFS,1,2)+N3419*INDEX(FTA_COEFFS,1,3)+(Q3418+R3418)*INDEX(FTA_COEFFS,1,4)+(Q3419+R3419)*INDEX(FTA_COEFFS,1,5)+M3419*INDEX(FTA_COEFFS,1,6)+AC3422*AC3423</f>
        <v>#N/A</v>
      </c>
      <c r="AI3418" s="223" t="e">
        <f ca="1">INDEX(FTPCT_COEFFS,1,1)+P3418*INDEX(FTPCT_COEFFS,1,2)+F3418*INDEX(FTPCT_COEFFS,1,3)+G3419*INDEX(FTPCT_COEFFS,1,4)+AD3422*AD3423</f>
        <v>#N/A</v>
      </c>
      <c r="AJ3418" s="338" t="e">
        <f t="shared" ref="AJ3418:AJ3419" ca="1" si="5903">AD3418*AE3418/100+AF3418*AG3418+AH3418*AI3418/100</f>
        <v>#N/A</v>
      </c>
      <c r="AK3418" s="55"/>
      <c r="AL3418" s="55"/>
      <c r="AM3418" s="55"/>
      <c r="AN3418" s="55"/>
      <c r="AO3418" s="55"/>
      <c r="AP3418" s="55"/>
      <c r="AQ3418" s="55"/>
      <c r="AR3418" s="55"/>
    </row>
    <row r="3419" spans="1:45" x14ac:dyDescent="0.3">
      <c r="B3419" s="54" t="s">
        <v>175</v>
      </c>
      <c r="C3419" s="54">
        <f>C3412</f>
        <v>0</v>
      </c>
      <c r="D3419" s="56" t="e">
        <f t="shared" ca="1" si="5895"/>
        <v>#N/A</v>
      </c>
      <c r="E3419" s="52" t="e">
        <f t="shared" ref="E3419:W3419" si="5904">E3412</f>
        <v>#N/A</v>
      </c>
      <c r="F3419" s="52" t="e">
        <f t="shared" si="5904"/>
        <v>#N/A</v>
      </c>
      <c r="G3419" s="52" t="e">
        <f t="shared" si="5904"/>
        <v>#N/A</v>
      </c>
      <c r="H3419" s="52" t="e">
        <f t="shared" si="5904"/>
        <v>#N/A</v>
      </c>
      <c r="I3419" s="52" t="e">
        <f t="shared" si="5904"/>
        <v>#N/A</v>
      </c>
      <c r="J3419" s="52" t="e">
        <f t="shared" si="5904"/>
        <v>#N/A</v>
      </c>
      <c r="K3419" s="52" t="e">
        <f t="shared" si="5904"/>
        <v>#N/A</v>
      </c>
      <c r="L3419" s="52" t="e">
        <f t="shared" si="5904"/>
        <v>#N/A</v>
      </c>
      <c r="M3419" s="52" t="e">
        <f t="shared" si="5904"/>
        <v>#N/A</v>
      </c>
      <c r="N3419" s="52" t="e">
        <f t="shared" si="5904"/>
        <v>#N/A</v>
      </c>
      <c r="O3419" s="52" t="e">
        <f t="shared" si="5904"/>
        <v>#N/A</v>
      </c>
      <c r="P3419" s="52" t="e">
        <f t="shared" si="5904"/>
        <v>#N/A</v>
      </c>
      <c r="Q3419" s="52" t="e">
        <f t="shared" si="5904"/>
        <v>#N/A</v>
      </c>
      <c r="R3419" s="52" t="e">
        <f t="shared" si="5904"/>
        <v>#N/A</v>
      </c>
      <c r="S3419" s="52" t="e">
        <f t="shared" si="5904"/>
        <v>#N/A</v>
      </c>
      <c r="T3419" s="52" t="e">
        <f t="shared" si="5904"/>
        <v>#N/A</v>
      </c>
      <c r="U3419" s="52" t="e">
        <f t="shared" si="5904"/>
        <v>#N/A</v>
      </c>
      <c r="V3419" s="52" t="e">
        <f t="shared" si="5904"/>
        <v>#N/A</v>
      </c>
      <c r="W3419" s="52" t="e">
        <f t="shared" si="5904"/>
        <v>#N/A</v>
      </c>
      <c r="X3419" s="55" t="e">
        <f t="shared" si="5897"/>
        <v>#N/A</v>
      </c>
      <c r="Y3419" s="55" t="e">
        <f t="shared" si="5898"/>
        <v>#N/A</v>
      </c>
      <c r="Z3419" s="55" t="e">
        <f t="shared" ref="Z3419" si="5905">Z3418</f>
        <v>#N/A</v>
      </c>
      <c r="AA3419" s="55" t="e">
        <f t="shared" si="5900"/>
        <v>#N/A</v>
      </c>
      <c r="AB3419" s="336" t="e">
        <f t="shared" si="5901"/>
        <v>#N/A</v>
      </c>
      <c r="AC3419" s="223" t="e">
        <f ca="1">INDEX(FGA_COEFFS,1,1)+Z3419*INDEX(FGA_COEFFS,1,2)+Y3419*INDEX(FGA_COEFFS,1,3)+R3419*INDEX(FGA_COEFFS,1,4)+Q3418*INDEX(FGA_COEFFS,1,5)+S3419*INDEX(FGA_COEFFS,1,6)+T3418*INDEX(FGA_COEFFS,1,7)+M3418*INDEX(FGA_COEFFS,1,8)+Y3422*Y3424</f>
        <v>#N/A</v>
      </c>
      <c r="AD3419" s="223" t="e">
        <f ca="1">INDEX(THREEPTA_COEFFS,1,1)+AC3419*INDEX(THREEPTA_COEFFS,1,2)+J3419*INDEX(THREEPTA_COEFFS,1,3)+AA3419*INDEX(THREEPTA_COEFFS,1,4)+K3419*INDEX(THREEPTA_COEFFS,1,5)+L3418*INDEX(THREEPTA_COEFFS,1,6)+Z3422*Z3424</f>
        <v>#N/A</v>
      </c>
      <c r="AE3419" s="223" t="e">
        <f ca="1">INDEX(THREEPTPCT_COEFFS,1,1)+K3419*INDEX(THREEPTPCT_COEFFS,1,2)+L3418*INDEX(THREEPTPCT_COEFFS,1,3)+AA3422*AA3424</f>
        <v>#N/A</v>
      </c>
      <c r="AF3419" s="55" t="e">
        <f t="shared" ca="1" si="5902"/>
        <v>#N/A</v>
      </c>
      <c r="AG3419" s="223" t="e">
        <f ca="1">INDEX(TWOPTPCT_COEFFS,1,1)+AB3419*INDEX(TWOPTPCT_COEFFS,1,2)+I3418*INDEX(TWOPTPCT_COEFFS,1,3)+G3418*INDEX(TWOPTPCT_COEFFS,1,4)+L3418*INDEX(TWOPTPCT_COEFFS,1,5)+AB3422*AB3424</f>
        <v>#N/A</v>
      </c>
      <c r="AH3419" s="223" t="e">
        <f ca="1">INDEX(FTA_COEFFS,1,1)+O3419*INDEX(FTA_COEFFS,1,2)+N3418*INDEX(FTA_COEFFS,1,3)+(Q3419+R3419)*INDEX(FTA_COEFFS,1,4)+(Q3418+R3418)*INDEX(FTA_COEFFS,1,5)+M3418*INDEX(FTA_COEFFS,1,6)+AC3422*AC3424</f>
        <v>#N/A</v>
      </c>
      <c r="AI3419" s="223" t="e">
        <f ca="1">INDEX(FTPCT_COEFFS,1,1)+P3419*INDEX(FTPCT_COEFFS,1,2)+F3419*INDEX(FTPCT_COEFFS,1,3)+G3418*INDEX(FTPCT_COEFFS,1,4)+AD3422*AD3424</f>
        <v>#N/A</v>
      </c>
      <c r="AJ3419" s="338" t="e">
        <f t="shared" ca="1" si="5903"/>
        <v>#N/A</v>
      </c>
      <c r="AK3419" s="55"/>
      <c r="AL3419" s="55"/>
      <c r="AM3419" s="55"/>
      <c r="AN3419" s="55"/>
      <c r="AO3419" s="55"/>
      <c r="AP3419" s="55"/>
      <c r="AQ3419" s="55"/>
      <c r="AR3419" s="55"/>
    </row>
    <row r="3420" spans="1:45" x14ac:dyDescent="0.3">
      <c r="A3420" s="54" t="e">
        <f ca="1">IF(D3418&gt;(D3419+(AVERAGE(V3418,W3418)-AVERAGE(V3419,W3419))/2)+2.5,C3418,IF(D3419&gt;(D3418+(AVERAGE(V3419,W3419)-AVERAGE(V3418,W3418))/2)+2.5,C3419,"Close"))</f>
        <v>#N/A</v>
      </c>
      <c r="B3420" s="64" t="e">
        <f ca="1">IF(D3419&gt;D3418,C3419,C3418)</f>
        <v>#N/A</v>
      </c>
      <c r="D3420" s="56"/>
      <c r="X3420" s="55"/>
      <c r="Y3420" s="55"/>
      <c r="Z3420" s="55"/>
      <c r="AA3420" s="55"/>
      <c r="AB3420" s="55"/>
      <c r="AC3420" s="337"/>
      <c r="AD3420" s="337"/>
      <c r="AE3420" s="337"/>
      <c r="AF3420" s="337"/>
      <c r="AG3420" s="337"/>
      <c r="AH3420" s="337"/>
      <c r="AI3420" s="337"/>
      <c r="AJ3420" s="337"/>
      <c r="AK3420" s="337"/>
      <c r="AL3420" s="337"/>
      <c r="AM3420" s="55"/>
      <c r="AN3420" s="55"/>
      <c r="AO3420" s="55"/>
      <c r="AP3420" s="55"/>
      <c r="AQ3420" s="55"/>
      <c r="AR3420" s="55"/>
      <c r="AS3420" s="55"/>
    </row>
    <row r="3421" spans="1:45" x14ac:dyDescent="0.3">
      <c r="X3421" s="54" t="s">
        <v>1305</v>
      </c>
      <c r="Y3421" s="54" t="s">
        <v>128</v>
      </c>
      <c r="Z3421" s="54" t="s">
        <v>157</v>
      </c>
      <c r="AA3421" s="54" t="s">
        <v>151</v>
      </c>
      <c r="AB3421" s="54" t="s">
        <v>1327</v>
      </c>
      <c r="AC3421" s="54" t="s">
        <v>129</v>
      </c>
      <c r="AD3421" s="54" t="s">
        <v>116</v>
      </c>
      <c r="AE3421" s="54"/>
      <c r="AF3421" s="54"/>
      <c r="AG3421" s="54"/>
      <c r="AH3421" s="54"/>
      <c r="AI3421" s="54"/>
      <c r="AJ3421" s="54"/>
      <c r="AK3421" s="54"/>
      <c r="AL3421" s="54"/>
      <c r="AM3421" s="54"/>
      <c r="AN3421" s="54"/>
      <c r="AO3421" s="54"/>
      <c r="AP3421" s="54"/>
      <c r="AQ3421" s="54"/>
      <c r="AR3421" s="54"/>
      <c r="AS3421" s="54"/>
    </row>
    <row r="3422" spans="1:45" x14ac:dyDescent="0.3">
      <c r="X3422" s="54"/>
      <c r="Y3422" s="54">
        <f t="shared" ref="Y3422:AD3422" si="5906">Y3415</f>
        <v>6.4436999999999998</v>
      </c>
      <c r="Z3422" s="54">
        <f t="shared" si="5906"/>
        <v>4.9371</v>
      </c>
      <c r="AA3422" s="54">
        <f t="shared" si="5906"/>
        <v>11.350300000000001</v>
      </c>
      <c r="AB3422" s="54">
        <f t="shared" si="5906"/>
        <v>7.1900000000000006E-2</v>
      </c>
      <c r="AC3422" s="54">
        <f t="shared" si="5906"/>
        <v>6.2766000000000002</v>
      </c>
      <c r="AD3422" s="54">
        <f t="shared" si="5906"/>
        <v>11.042999999999999</v>
      </c>
      <c r="AE3422" s="54"/>
      <c r="AF3422" s="336"/>
      <c r="AG3422" s="336"/>
      <c r="AH3422" s="336"/>
      <c r="AI3422" s="54"/>
      <c r="AJ3422" s="54"/>
      <c r="AK3422" s="54"/>
      <c r="AL3422" s="54"/>
      <c r="AM3422" s="54"/>
      <c r="AN3422" s="54"/>
      <c r="AO3422" s="54"/>
      <c r="AP3422" s="54"/>
      <c r="AQ3422" s="54"/>
      <c r="AR3422" s="54"/>
      <c r="AS3422" s="54"/>
    </row>
    <row r="3423" spans="1:45" x14ac:dyDescent="0.3">
      <c r="D3423" s="56"/>
      <c r="X3423" s="336"/>
      <c r="Y3423" s="336">
        <f t="shared" ca="1" si="5870"/>
        <v>3.200879135641E-2</v>
      </c>
      <c r="Z3423" s="336">
        <f t="shared" ca="1" si="5870"/>
        <v>-1.1218146002303722</v>
      </c>
      <c r="AA3423" s="336">
        <f t="shared" ca="1" si="5870"/>
        <v>0.42115282548593747</v>
      </c>
      <c r="AB3423" s="336">
        <f t="shared" ca="1" si="5870"/>
        <v>-7.0744992178226496E-2</v>
      </c>
      <c r="AC3423" s="336">
        <f t="shared" ca="1" si="5870"/>
        <v>1.2165165652004051</v>
      </c>
      <c r="AD3423" s="336">
        <f t="shared" ca="1" si="5870"/>
        <v>-0.73563101592440105</v>
      </c>
      <c r="AE3423" s="336"/>
      <c r="AF3423" s="336"/>
      <c r="AG3423" s="336"/>
      <c r="AH3423" s="336"/>
      <c r="AI3423" s="54"/>
      <c r="AJ3423" s="54"/>
      <c r="AK3423" s="54"/>
      <c r="AL3423" s="336"/>
      <c r="AM3423" s="336"/>
      <c r="AN3423" s="336"/>
      <c r="AO3423" s="336"/>
      <c r="AP3423" s="54"/>
      <c r="AQ3423" s="336"/>
      <c r="AR3423" s="336"/>
      <c r="AS3423" s="336"/>
    </row>
    <row r="3424" spans="1:45" x14ac:dyDescent="0.3">
      <c r="C3424" s="54"/>
      <c r="D3424" s="56"/>
      <c r="Y3424" s="336">
        <f t="shared" ca="1" si="5870"/>
        <v>0.29615137423767229</v>
      </c>
      <c r="Z3424" s="336">
        <f t="shared" ca="1" si="5870"/>
        <v>-0.24203540954492528</v>
      </c>
      <c r="AA3424" s="336">
        <f t="shared" ca="1" si="5870"/>
        <v>0.24952304510378587</v>
      </c>
      <c r="AB3424" s="336">
        <f t="shared" ca="1" si="5870"/>
        <v>-7.4622872831828398E-3</v>
      </c>
      <c r="AC3424" s="336">
        <f t="shared" ca="1" si="5870"/>
        <v>0.26220562958560184</v>
      </c>
      <c r="AD3424" s="336">
        <f t="shared" ca="1" si="5870"/>
        <v>-0.16908047600310019</v>
      </c>
      <c r="AE3424" s="55"/>
      <c r="AF3424" s="55"/>
      <c r="AG3424" s="55"/>
      <c r="AH3424" s="55"/>
      <c r="AI3424" s="55"/>
      <c r="AJ3424" s="55"/>
      <c r="AK3424" s="55"/>
      <c r="AL3424" s="55"/>
      <c r="AM3424" s="55"/>
      <c r="AN3424" s="55"/>
      <c r="AO3424" s="55"/>
      <c r="AP3424" s="55"/>
      <c r="AQ3424" s="55"/>
      <c r="AR3424" s="55"/>
      <c r="AS3424" s="55"/>
    </row>
    <row r="3425" spans="1:45" x14ac:dyDescent="0.3">
      <c r="B3425" s="54" t="s">
        <v>172</v>
      </c>
      <c r="C3425" s="53">
        <f>C3418</f>
        <v>0</v>
      </c>
      <c r="D3425" s="56" t="e">
        <f t="shared" ref="D3425:D3426" ca="1" si="5907">AJ3425</f>
        <v>#N/A</v>
      </c>
      <c r="E3425" s="52" t="e">
        <f t="shared" ref="E3425:W3425" si="5908">E3418</f>
        <v>#N/A</v>
      </c>
      <c r="F3425" s="52" t="e">
        <f t="shared" si="5908"/>
        <v>#N/A</v>
      </c>
      <c r="G3425" s="52" t="e">
        <f t="shared" si="5908"/>
        <v>#N/A</v>
      </c>
      <c r="H3425" s="52" t="e">
        <f t="shared" si="5908"/>
        <v>#N/A</v>
      </c>
      <c r="I3425" s="52" t="e">
        <f t="shared" si="5908"/>
        <v>#N/A</v>
      </c>
      <c r="J3425" s="52" t="e">
        <f t="shared" si="5908"/>
        <v>#N/A</v>
      </c>
      <c r="K3425" s="52" t="e">
        <f t="shared" si="5908"/>
        <v>#N/A</v>
      </c>
      <c r="L3425" s="52" t="e">
        <f t="shared" si="5908"/>
        <v>#N/A</v>
      </c>
      <c r="M3425" s="52" t="e">
        <f t="shared" si="5908"/>
        <v>#N/A</v>
      </c>
      <c r="N3425" s="52" t="e">
        <f t="shared" si="5908"/>
        <v>#N/A</v>
      </c>
      <c r="O3425" s="52" t="e">
        <f t="shared" si="5908"/>
        <v>#N/A</v>
      </c>
      <c r="P3425" s="52" t="e">
        <f t="shared" si="5908"/>
        <v>#N/A</v>
      </c>
      <c r="Q3425" s="52" t="e">
        <f t="shared" si="5908"/>
        <v>#N/A</v>
      </c>
      <c r="R3425" s="52" t="e">
        <f t="shared" si="5908"/>
        <v>#N/A</v>
      </c>
      <c r="S3425" s="52" t="e">
        <f t="shared" si="5908"/>
        <v>#N/A</v>
      </c>
      <c r="T3425" s="52" t="e">
        <f t="shared" si="5908"/>
        <v>#N/A</v>
      </c>
      <c r="U3425" s="52" t="e">
        <f t="shared" si="5908"/>
        <v>#N/A</v>
      </c>
      <c r="V3425" s="52" t="e">
        <f t="shared" si="5908"/>
        <v>#N/A</v>
      </c>
      <c r="W3425" s="52" t="e">
        <f t="shared" si="5908"/>
        <v>#N/A</v>
      </c>
      <c r="X3425" s="55" t="e">
        <f t="shared" ref="X3425:X3426" si="5909">(H3425-(O3425*P3425)/100-3*(J3425*K3425)/100)/2</f>
        <v>#N/A</v>
      </c>
      <c r="Y3425" s="55" t="e">
        <f t="shared" ref="Y3425:Y3426" si="5910">SUM(X3425,(J3425*K3425/100))/(F3425/100)</f>
        <v>#N/A</v>
      </c>
      <c r="Z3425" s="55" t="e">
        <f t="shared" ref="Z3425" si="5911">U3425*0.5+U3426*0.5</f>
        <v>#N/A</v>
      </c>
      <c r="AA3425" s="55" t="e">
        <f t="shared" ref="AA3425:AA3426" si="5912">J3425/Y3425</f>
        <v>#N/A</v>
      </c>
      <c r="AB3425" s="336" t="e">
        <f t="shared" ref="AB3425:AB3426" si="5913">X3425/(Y3425-J3425)</f>
        <v>#N/A</v>
      </c>
      <c r="AC3425" s="223" t="e">
        <f ca="1">INDEX(FGA_COEFFS,1,1)+Z3425*INDEX(FGA_COEFFS,1,2)+Y3425*INDEX(FGA_COEFFS,1,3)+R3425*INDEX(FGA_COEFFS,1,4)+Q3426*INDEX(FGA_COEFFS,1,5)+S3425*INDEX(FGA_COEFFS,1,6)+T3426*INDEX(FGA_COEFFS,1,7)+M3426*INDEX(FGA_COEFFS,1,8)+Y3429*Y3430</f>
        <v>#N/A</v>
      </c>
      <c r="AD3425" s="223" t="e">
        <f ca="1">INDEX(THREEPTA_COEFFS,1,1)+AC3425*INDEX(THREEPTA_COEFFS,1,2)+J3425*INDEX(THREEPTA_COEFFS,1,3)+AA3425*INDEX(THREEPTA_COEFFS,1,4)+K3425*INDEX(THREEPTA_COEFFS,1,5)+L3426*INDEX(THREEPTA_COEFFS,1,6)+Z3429*Z3430</f>
        <v>#N/A</v>
      </c>
      <c r="AE3425" s="223" t="e">
        <f ca="1">INDEX(THREEPTPCT_COEFFS,1,1)+K3425*INDEX(THREEPTPCT_COEFFS,1,2)+L3426*INDEX(THREEPTPCT_COEFFS,1,3)+AA3429*AA3430</f>
        <v>#N/A</v>
      </c>
      <c r="AF3425" s="55" t="e">
        <f t="shared" ref="AF3425:AF3426" ca="1" si="5914">AC3425-AD3425</f>
        <v>#N/A</v>
      </c>
      <c r="AG3425" s="223" t="e">
        <f ca="1">INDEX(TWOPTPCT_COEFFS,1,1)+AB3425*INDEX(TWOPTPCT_COEFFS,1,2)+I3426*INDEX(TWOPTPCT_COEFFS,1,3)+G3426*INDEX(TWOPTPCT_COEFFS,1,4)+L3426*INDEX(TWOPTPCT_COEFFS,1,5)+AB3429*AB3430</f>
        <v>#N/A</v>
      </c>
      <c r="AH3425" s="223" t="e">
        <f ca="1">INDEX(FTA_COEFFS,1,1)+O3425*INDEX(FTA_COEFFS,1,2)+N3426*INDEX(FTA_COEFFS,1,3)+(Q3425+R3425)*INDEX(FTA_COEFFS,1,4)+(Q3426+R3426)*INDEX(FTA_COEFFS,1,5)+M3426*INDEX(FTA_COEFFS,1,6)+AC3429*AC3430</f>
        <v>#N/A</v>
      </c>
      <c r="AI3425" s="223" t="e">
        <f ca="1">INDEX(FTPCT_COEFFS,1,1)+P3425*INDEX(FTPCT_COEFFS,1,2)+F3425*INDEX(FTPCT_COEFFS,1,3)+G3426*INDEX(FTPCT_COEFFS,1,4)+AD3429*AD3430</f>
        <v>#N/A</v>
      </c>
      <c r="AJ3425" s="338" t="e">
        <f t="shared" ref="AJ3425:AJ3426" ca="1" si="5915">AD3425*AE3425/100+AF3425*AG3425+AH3425*AI3425/100</f>
        <v>#N/A</v>
      </c>
      <c r="AK3425" s="55"/>
      <c r="AL3425" s="55"/>
      <c r="AM3425" s="55"/>
      <c r="AN3425" s="55"/>
      <c r="AO3425" s="55"/>
      <c r="AP3425" s="55"/>
      <c r="AQ3425" s="55"/>
      <c r="AR3425" s="55"/>
    </row>
    <row r="3426" spans="1:45" x14ac:dyDescent="0.3">
      <c r="B3426" s="54" t="s">
        <v>175</v>
      </c>
      <c r="C3426" s="54">
        <f>C3419</f>
        <v>0</v>
      </c>
      <c r="D3426" s="56" t="e">
        <f t="shared" ca="1" si="5907"/>
        <v>#N/A</v>
      </c>
      <c r="E3426" s="52" t="e">
        <f t="shared" ref="E3426:W3426" si="5916">E3419</f>
        <v>#N/A</v>
      </c>
      <c r="F3426" s="52" t="e">
        <f t="shared" si="5916"/>
        <v>#N/A</v>
      </c>
      <c r="G3426" s="52" t="e">
        <f t="shared" si="5916"/>
        <v>#N/A</v>
      </c>
      <c r="H3426" s="52" t="e">
        <f t="shared" si="5916"/>
        <v>#N/A</v>
      </c>
      <c r="I3426" s="52" t="e">
        <f t="shared" si="5916"/>
        <v>#N/A</v>
      </c>
      <c r="J3426" s="52" t="e">
        <f t="shared" si="5916"/>
        <v>#N/A</v>
      </c>
      <c r="K3426" s="52" t="e">
        <f t="shared" si="5916"/>
        <v>#N/A</v>
      </c>
      <c r="L3426" s="52" t="e">
        <f t="shared" si="5916"/>
        <v>#N/A</v>
      </c>
      <c r="M3426" s="52" t="e">
        <f t="shared" si="5916"/>
        <v>#N/A</v>
      </c>
      <c r="N3426" s="52" t="e">
        <f t="shared" si="5916"/>
        <v>#N/A</v>
      </c>
      <c r="O3426" s="52" t="e">
        <f t="shared" si="5916"/>
        <v>#N/A</v>
      </c>
      <c r="P3426" s="52" t="e">
        <f t="shared" si="5916"/>
        <v>#N/A</v>
      </c>
      <c r="Q3426" s="52" t="e">
        <f t="shared" si="5916"/>
        <v>#N/A</v>
      </c>
      <c r="R3426" s="52" t="e">
        <f t="shared" si="5916"/>
        <v>#N/A</v>
      </c>
      <c r="S3426" s="52" t="e">
        <f t="shared" si="5916"/>
        <v>#N/A</v>
      </c>
      <c r="T3426" s="52" t="e">
        <f t="shared" si="5916"/>
        <v>#N/A</v>
      </c>
      <c r="U3426" s="52" t="e">
        <f t="shared" si="5916"/>
        <v>#N/A</v>
      </c>
      <c r="V3426" s="52" t="e">
        <f t="shared" si="5916"/>
        <v>#N/A</v>
      </c>
      <c r="W3426" s="52" t="e">
        <f t="shared" si="5916"/>
        <v>#N/A</v>
      </c>
      <c r="X3426" s="55" t="e">
        <f t="shared" si="5909"/>
        <v>#N/A</v>
      </c>
      <c r="Y3426" s="55" t="e">
        <f t="shared" si="5910"/>
        <v>#N/A</v>
      </c>
      <c r="Z3426" s="55" t="e">
        <f t="shared" ref="Z3426" si="5917">Z3425</f>
        <v>#N/A</v>
      </c>
      <c r="AA3426" s="55" t="e">
        <f t="shared" si="5912"/>
        <v>#N/A</v>
      </c>
      <c r="AB3426" s="336" t="e">
        <f t="shared" si="5913"/>
        <v>#N/A</v>
      </c>
      <c r="AC3426" s="223" t="e">
        <f ca="1">INDEX(FGA_COEFFS,1,1)+Z3426*INDEX(FGA_COEFFS,1,2)+Y3426*INDEX(FGA_COEFFS,1,3)+R3426*INDEX(FGA_COEFFS,1,4)+Q3425*INDEX(FGA_COEFFS,1,5)+S3426*INDEX(FGA_COEFFS,1,6)+T3425*INDEX(FGA_COEFFS,1,7)+M3425*INDEX(FGA_COEFFS,1,8)+Y3429*Y3431</f>
        <v>#N/A</v>
      </c>
      <c r="AD3426" s="223" t="e">
        <f ca="1">INDEX(THREEPTA_COEFFS,1,1)+AC3426*INDEX(THREEPTA_COEFFS,1,2)+J3426*INDEX(THREEPTA_COEFFS,1,3)+AA3426*INDEX(THREEPTA_COEFFS,1,4)+K3426*INDEX(THREEPTA_COEFFS,1,5)+L3425*INDEX(THREEPTA_COEFFS,1,6)+Z3429*Z3431</f>
        <v>#N/A</v>
      </c>
      <c r="AE3426" s="223" t="e">
        <f ca="1">INDEX(THREEPTPCT_COEFFS,1,1)+K3426*INDEX(THREEPTPCT_COEFFS,1,2)+L3425*INDEX(THREEPTPCT_COEFFS,1,3)+AA3429*AA3431</f>
        <v>#N/A</v>
      </c>
      <c r="AF3426" s="55" t="e">
        <f t="shared" ca="1" si="5914"/>
        <v>#N/A</v>
      </c>
      <c r="AG3426" s="223" t="e">
        <f ca="1">INDEX(TWOPTPCT_COEFFS,1,1)+AB3426*INDEX(TWOPTPCT_COEFFS,1,2)+I3425*INDEX(TWOPTPCT_COEFFS,1,3)+G3425*INDEX(TWOPTPCT_COEFFS,1,4)+L3425*INDEX(TWOPTPCT_COEFFS,1,5)+AB3429*AB3431</f>
        <v>#N/A</v>
      </c>
      <c r="AH3426" s="223" t="e">
        <f ca="1">INDEX(FTA_COEFFS,1,1)+O3426*INDEX(FTA_COEFFS,1,2)+N3425*INDEX(FTA_COEFFS,1,3)+(Q3426+R3426)*INDEX(FTA_COEFFS,1,4)+(Q3425+R3425)*INDEX(FTA_COEFFS,1,5)+M3425*INDEX(FTA_COEFFS,1,6)+AC3429*AC3431</f>
        <v>#N/A</v>
      </c>
      <c r="AI3426" s="223" t="e">
        <f ca="1">INDEX(FTPCT_COEFFS,1,1)+P3426*INDEX(FTPCT_COEFFS,1,2)+F3426*INDEX(FTPCT_COEFFS,1,3)+G3425*INDEX(FTPCT_COEFFS,1,4)+AD3429*AD3431</f>
        <v>#N/A</v>
      </c>
      <c r="AJ3426" s="338" t="e">
        <f t="shared" ca="1" si="5915"/>
        <v>#N/A</v>
      </c>
      <c r="AK3426" s="55"/>
      <c r="AL3426" s="55"/>
      <c r="AM3426" s="55"/>
      <c r="AN3426" s="55"/>
      <c r="AO3426" s="55"/>
      <c r="AP3426" s="55"/>
      <c r="AQ3426" s="55"/>
      <c r="AR3426" s="55"/>
    </row>
    <row r="3427" spans="1:45" x14ac:dyDescent="0.3">
      <c r="A3427" s="54" t="e">
        <f ca="1">IF(D3425&gt;(D3426+(AVERAGE(V3425,W3425)-AVERAGE(V3426,W3426))/2)+2.5,C3425,IF(D3426&gt;(D3425+(AVERAGE(V3426,W3426)-AVERAGE(V3425,W3425))/2)+2.5,C3426,"Close"))</f>
        <v>#N/A</v>
      </c>
      <c r="B3427" s="64" t="e">
        <f ca="1">IF(D3426&gt;D3425,C3426,C3425)</f>
        <v>#N/A</v>
      </c>
      <c r="D3427" s="56"/>
      <c r="X3427" s="55"/>
      <c r="Y3427" s="55"/>
      <c r="Z3427" s="55"/>
      <c r="AA3427" s="55"/>
      <c r="AB3427" s="55"/>
      <c r="AC3427" s="337"/>
      <c r="AD3427" s="337"/>
      <c r="AE3427" s="337"/>
      <c r="AF3427" s="337"/>
      <c r="AG3427" s="337"/>
      <c r="AH3427" s="337"/>
      <c r="AI3427" s="337"/>
      <c r="AJ3427" s="337"/>
      <c r="AK3427" s="337"/>
      <c r="AL3427" s="337"/>
      <c r="AM3427" s="55"/>
      <c r="AN3427" s="55"/>
      <c r="AO3427" s="55"/>
      <c r="AP3427" s="55"/>
      <c r="AQ3427" s="55"/>
      <c r="AR3427" s="55"/>
      <c r="AS3427" s="55"/>
    </row>
    <row r="3428" spans="1:45" x14ac:dyDescent="0.3">
      <c r="X3428" s="54" t="s">
        <v>1305</v>
      </c>
      <c r="Y3428" s="54" t="s">
        <v>128</v>
      </c>
      <c r="Z3428" s="54" t="s">
        <v>157</v>
      </c>
      <c r="AA3428" s="54" t="s">
        <v>151</v>
      </c>
      <c r="AB3428" s="54" t="s">
        <v>1327</v>
      </c>
      <c r="AC3428" s="54" t="s">
        <v>129</v>
      </c>
      <c r="AD3428" s="54" t="s">
        <v>116</v>
      </c>
      <c r="AE3428" s="54"/>
      <c r="AF3428" s="54"/>
      <c r="AG3428" s="54"/>
      <c r="AH3428" s="54"/>
      <c r="AI3428" s="54"/>
      <c r="AJ3428" s="54"/>
      <c r="AK3428" s="54"/>
      <c r="AL3428" s="54"/>
      <c r="AM3428" s="54"/>
      <c r="AN3428" s="54"/>
      <c r="AO3428" s="54"/>
      <c r="AP3428" s="54"/>
      <c r="AQ3428" s="54"/>
      <c r="AR3428" s="54"/>
      <c r="AS3428" s="54"/>
    </row>
    <row r="3429" spans="1:45" x14ac:dyDescent="0.3">
      <c r="X3429" s="54"/>
      <c r="Y3429" s="54">
        <f t="shared" ref="Y3429:AD3429" si="5918">Y3422</f>
        <v>6.4436999999999998</v>
      </c>
      <c r="Z3429" s="54">
        <f t="shared" si="5918"/>
        <v>4.9371</v>
      </c>
      <c r="AA3429" s="54">
        <f t="shared" si="5918"/>
        <v>11.350300000000001</v>
      </c>
      <c r="AB3429" s="54">
        <f t="shared" si="5918"/>
        <v>7.1900000000000006E-2</v>
      </c>
      <c r="AC3429" s="54">
        <f t="shared" si="5918"/>
        <v>6.2766000000000002</v>
      </c>
      <c r="AD3429" s="54">
        <f t="shared" si="5918"/>
        <v>11.042999999999999</v>
      </c>
      <c r="AE3429" s="54"/>
      <c r="AF3429" s="336"/>
      <c r="AG3429" s="336"/>
      <c r="AH3429" s="336"/>
      <c r="AI3429" s="54"/>
      <c r="AJ3429" s="54"/>
      <c r="AK3429" s="54"/>
      <c r="AL3429" s="54"/>
      <c r="AM3429" s="54"/>
      <c r="AN3429" s="54"/>
      <c r="AO3429" s="54"/>
      <c r="AP3429" s="54"/>
      <c r="AQ3429" s="54"/>
      <c r="AR3429" s="54"/>
      <c r="AS3429" s="54"/>
    </row>
    <row r="3430" spans="1:45" x14ac:dyDescent="0.3">
      <c r="D3430" s="56"/>
      <c r="X3430" s="336"/>
      <c r="Y3430" s="336">
        <f t="shared" ca="1" si="5870"/>
        <v>0.88452084984257073</v>
      </c>
      <c r="Z3430" s="336">
        <f t="shared" ca="1" si="5870"/>
        <v>-2.9239863928554814E-2</v>
      </c>
      <c r="AA3430" s="336">
        <f t="shared" ca="1" si="5870"/>
        <v>0.2060081882469153</v>
      </c>
      <c r="AB3430" s="336">
        <f t="shared" ca="1" si="5870"/>
        <v>1.3985973063394881</v>
      </c>
      <c r="AC3430" s="336">
        <f t="shared" ca="1" si="5870"/>
        <v>0.31277255208416066</v>
      </c>
      <c r="AD3430" s="336">
        <f t="shared" ca="1" si="5870"/>
        <v>-0.95088104022912678</v>
      </c>
      <c r="AE3430" s="336"/>
      <c r="AF3430" s="336"/>
      <c r="AG3430" s="336"/>
      <c r="AH3430" s="336"/>
      <c r="AI3430" s="54"/>
      <c r="AJ3430" s="54"/>
      <c r="AK3430" s="54"/>
      <c r="AL3430" s="336"/>
      <c r="AM3430" s="336"/>
      <c r="AN3430" s="336"/>
      <c r="AO3430" s="336"/>
      <c r="AP3430" s="54"/>
      <c r="AQ3430" s="336"/>
      <c r="AR3430" s="336"/>
      <c r="AS3430" s="336"/>
    </row>
    <row r="3431" spans="1:45" x14ac:dyDescent="0.3">
      <c r="C3431" s="54"/>
      <c r="D3431" s="56"/>
      <c r="Y3431" s="336">
        <f t="shared" ca="1" si="5870"/>
        <v>-8.8551724871832826E-2</v>
      </c>
      <c r="Z3431" s="336">
        <f t="shared" ca="1" si="5870"/>
        <v>0.11008910453139553</v>
      </c>
      <c r="AA3431" s="336">
        <f t="shared" ca="1" si="5870"/>
        <v>-1.4305728322549465</v>
      </c>
      <c r="AB3431" s="336">
        <f t="shared" ca="1" si="5870"/>
        <v>-1.2506846357905148</v>
      </c>
      <c r="AC3431" s="336">
        <f t="shared" ca="1" si="5870"/>
        <v>-0.15243417976750934</v>
      </c>
      <c r="AD3431" s="336">
        <f t="shared" ca="1" si="5870"/>
        <v>0.48168410856046384</v>
      </c>
      <c r="AE3431" s="55"/>
      <c r="AF3431" s="55"/>
      <c r="AG3431" s="55"/>
      <c r="AH3431" s="55"/>
      <c r="AI3431" s="55"/>
      <c r="AJ3431" s="55"/>
      <c r="AK3431" s="55"/>
      <c r="AL3431" s="55"/>
      <c r="AM3431" s="55"/>
      <c r="AN3431" s="55"/>
      <c r="AO3431" s="55"/>
      <c r="AP3431" s="55"/>
      <c r="AQ3431" s="55"/>
      <c r="AR3431" s="55"/>
      <c r="AS3431" s="55"/>
    </row>
    <row r="3432" spans="1:45" x14ac:dyDescent="0.3">
      <c r="B3432" s="54" t="s">
        <v>172</v>
      </c>
      <c r="C3432" s="53">
        <f>C3425</f>
        <v>0</v>
      </c>
      <c r="D3432" s="56" t="e">
        <f t="shared" ref="D3432:D3433" ca="1" si="5919">AJ3432</f>
        <v>#N/A</v>
      </c>
      <c r="E3432" s="52" t="e">
        <f t="shared" ref="E3432:W3432" si="5920">E3425</f>
        <v>#N/A</v>
      </c>
      <c r="F3432" s="52" t="e">
        <f t="shared" si="5920"/>
        <v>#N/A</v>
      </c>
      <c r="G3432" s="52" t="e">
        <f t="shared" si="5920"/>
        <v>#N/A</v>
      </c>
      <c r="H3432" s="52" t="e">
        <f t="shared" si="5920"/>
        <v>#N/A</v>
      </c>
      <c r="I3432" s="52" t="e">
        <f t="shared" si="5920"/>
        <v>#N/A</v>
      </c>
      <c r="J3432" s="52" t="e">
        <f t="shared" si="5920"/>
        <v>#N/A</v>
      </c>
      <c r="K3432" s="52" t="e">
        <f t="shared" si="5920"/>
        <v>#N/A</v>
      </c>
      <c r="L3432" s="52" t="e">
        <f t="shared" si="5920"/>
        <v>#N/A</v>
      </c>
      <c r="M3432" s="52" t="e">
        <f t="shared" si="5920"/>
        <v>#N/A</v>
      </c>
      <c r="N3432" s="52" t="e">
        <f t="shared" si="5920"/>
        <v>#N/A</v>
      </c>
      <c r="O3432" s="52" t="e">
        <f t="shared" si="5920"/>
        <v>#N/A</v>
      </c>
      <c r="P3432" s="52" t="e">
        <f t="shared" si="5920"/>
        <v>#N/A</v>
      </c>
      <c r="Q3432" s="52" t="e">
        <f t="shared" si="5920"/>
        <v>#N/A</v>
      </c>
      <c r="R3432" s="52" t="e">
        <f t="shared" si="5920"/>
        <v>#N/A</v>
      </c>
      <c r="S3432" s="52" t="e">
        <f t="shared" si="5920"/>
        <v>#N/A</v>
      </c>
      <c r="T3432" s="52" t="e">
        <f t="shared" si="5920"/>
        <v>#N/A</v>
      </c>
      <c r="U3432" s="52" t="e">
        <f t="shared" si="5920"/>
        <v>#N/A</v>
      </c>
      <c r="V3432" s="52" t="e">
        <f t="shared" si="5920"/>
        <v>#N/A</v>
      </c>
      <c r="W3432" s="52" t="e">
        <f t="shared" si="5920"/>
        <v>#N/A</v>
      </c>
      <c r="X3432" s="55" t="e">
        <f t="shared" ref="X3432:X3433" si="5921">(H3432-(O3432*P3432)/100-3*(J3432*K3432)/100)/2</f>
        <v>#N/A</v>
      </c>
      <c r="Y3432" s="55" t="e">
        <f t="shared" ref="Y3432:Y3433" si="5922">SUM(X3432,(J3432*K3432/100))/(F3432/100)</f>
        <v>#N/A</v>
      </c>
      <c r="Z3432" s="55" t="e">
        <f t="shared" ref="Z3432" si="5923">U3432*0.5+U3433*0.5</f>
        <v>#N/A</v>
      </c>
      <c r="AA3432" s="55" t="e">
        <f t="shared" ref="AA3432:AA3433" si="5924">J3432/Y3432</f>
        <v>#N/A</v>
      </c>
      <c r="AB3432" s="336" t="e">
        <f t="shared" ref="AB3432:AB3433" si="5925">X3432/(Y3432-J3432)</f>
        <v>#N/A</v>
      </c>
      <c r="AC3432" s="223" t="e">
        <f ca="1">INDEX(FGA_COEFFS,1,1)+Z3432*INDEX(FGA_COEFFS,1,2)+Y3432*INDEX(FGA_COEFFS,1,3)+R3432*INDEX(FGA_COEFFS,1,4)+Q3433*INDEX(FGA_COEFFS,1,5)+S3432*INDEX(FGA_COEFFS,1,6)+T3433*INDEX(FGA_COEFFS,1,7)+M3433*INDEX(FGA_COEFFS,1,8)+Y3436*Y3437</f>
        <v>#N/A</v>
      </c>
      <c r="AD3432" s="223" t="e">
        <f ca="1">INDEX(THREEPTA_COEFFS,1,1)+AC3432*INDEX(THREEPTA_COEFFS,1,2)+J3432*INDEX(THREEPTA_COEFFS,1,3)+AA3432*INDEX(THREEPTA_COEFFS,1,4)+K3432*INDEX(THREEPTA_COEFFS,1,5)+L3433*INDEX(THREEPTA_COEFFS,1,6)+Z3436*Z3437</f>
        <v>#N/A</v>
      </c>
      <c r="AE3432" s="223" t="e">
        <f ca="1">INDEX(THREEPTPCT_COEFFS,1,1)+K3432*INDEX(THREEPTPCT_COEFFS,1,2)+L3433*INDEX(THREEPTPCT_COEFFS,1,3)+AA3436*AA3437</f>
        <v>#N/A</v>
      </c>
      <c r="AF3432" s="55" t="e">
        <f t="shared" ref="AF3432:AF3433" ca="1" si="5926">AC3432-AD3432</f>
        <v>#N/A</v>
      </c>
      <c r="AG3432" s="223" t="e">
        <f ca="1">INDEX(TWOPTPCT_COEFFS,1,1)+AB3432*INDEX(TWOPTPCT_COEFFS,1,2)+I3433*INDEX(TWOPTPCT_COEFFS,1,3)+G3433*INDEX(TWOPTPCT_COEFFS,1,4)+L3433*INDEX(TWOPTPCT_COEFFS,1,5)+AB3436*AB3437</f>
        <v>#N/A</v>
      </c>
      <c r="AH3432" s="223" t="e">
        <f ca="1">INDEX(FTA_COEFFS,1,1)+O3432*INDEX(FTA_COEFFS,1,2)+N3433*INDEX(FTA_COEFFS,1,3)+(Q3432+R3432)*INDEX(FTA_COEFFS,1,4)+(Q3433+R3433)*INDEX(FTA_COEFFS,1,5)+M3433*INDEX(FTA_COEFFS,1,6)+AC3436*AC3437</f>
        <v>#N/A</v>
      </c>
      <c r="AI3432" s="223" t="e">
        <f ca="1">INDEX(FTPCT_COEFFS,1,1)+P3432*INDEX(FTPCT_COEFFS,1,2)+F3432*INDEX(FTPCT_COEFFS,1,3)+G3433*INDEX(FTPCT_COEFFS,1,4)+AD3436*AD3437</f>
        <v>#N/A</v>
      </c>
      <c r="AJ3432" s="338" t="e">
        <f t="shared" ref="AJ3432:AJ3433" ca="1" si="5927">AD3432*AE3432/100+AF3432*AG3432+AH3432*AI3432/100</f>
        <v>#N/A</v>
      </c>
      <c r="AK3432" s="55"/>
      <c r="AL3432" s="55"/>
      <c r="AM3432" s="55"/>
      <c r="AN3432" s="55"/>
      <c r="AO3432" s="55"/>
      <c r="AP3432" s="55"/>
      <c r="AQ3432" s="55"/>
      <c r="AR3432" s="55"/>
    </row>
    <row r="3433" spans="1:45" x14ac:dyDescent="0.3">
      <c r="B3433" s="54" t="s">
        <v>175</v>
      </c>
      <c r="C3433" s="54">
        <f>C3426</f>
        <v>0</v>
      </c>
      <c r="D3433" s="56" t="e">
        <f t="shared" ca="1" si="5919"/>
        <v>#N/A</v>
      </c>
      <c r="E3433" s="52" t="e">
        <f t="shared" ref="E3433:W3433" si="5928">E3426</f>
        <v>#N/A</v>
      </c>
      <c r="F3433" s="52" t="e">
        <f t="shared" si="5928"/>
        <v>#N/A</v>
      </c>
      <c r="G3433" s="52" t="e">
        <f t="shared" si="5928"/>
        <v>#N/A</v>
      </c>
      <c r="H3433" s="52" t="e">
        <f t="shared" si="5928"/>
        <v>#N/A</v>
      </c>
      <c r="I3433" s="52" t="e">
        <f t="shared" si="5928"/>
        <v>#N/A</v>
      </c>
      <c r="J3433" s="52" t="e">
        <f t="shared" si="5928"/>
        <v>#N/A</v>
      </c>
      <c r="K3433" s="52" t="e">
        <f t="shared" si="5928"/>
        <v>#N/A</v>
      </c>
      <c r="L3433" s="52" t="e">
        <f t="shared" si="5928"/>
        <v>#N/A</v>
      </c>
      <c r="M3433" s="52" t="e">
        <f t="shared" si="5928"/>
        <v>#N/A</v>
      </c>
      <c r="N3433" s="52" t="e">
        <f t="shared" si="5928"/>
        <v>#N/A</v>
      </c>
      <c r="O3433" s="52" t="e">
        <f t="shared" si="5928"/>
        <v>#N/A</v>
      </c>
      <c r="P3433" s="52" t="e">
        <f t="shared" si="5928"/>
        <v>#N/A</v>
      </c>
      <c r="Q3433" s="52" t="e">
        <f t="shared" si="5928"/>
        <v>#N/A</v>
      </c>
      <c r="R3433" s="52" t="e">
        <f t="shared" si="5928"/>
        <v>#N/A</v>
      </c>
      <c r="S3433" s="52" t="e">
        <f t="shared" si="5928"/>
        <v>#N/A</v>
      </c>
      <c r="T3433" s="52" t="e">
        <f t="shared" si="5928"/>
        <v>#N/A</v>
      </c>
      <c r="U3433" s="52" t="e">
        <f t="shared" si="5928"/>
        <v>#N/A</v>
      </c>
      <c r="V3433" s="52" t="e">
        <f t="shared" si="5928"/>
        <v>#N/A</v>
      </c>
      <c r="W3433" s="52" t="e">
        <f t="shared" si="5928"/>
        <v>#N/A</v>
      </c>
      <c r="X3433" s="55" t="e">
        <f t="shared" si="5921"/>
        <v>#N/A</v>
      </c>
      <c r="Y3433" s="55" t="e">
        <f t="shared" si="5922"/>
        <v>#N/A</v>
      </c>
      <c r="Z3433" s="55" t="e">
        <f t="shared" ref="Z3433" si="5929">Z3432</f>
        <v>#N/A</v>
      </c>
      <c r="AA3433" s="55" t="e">
        <f t="shared" si="5924"/>
        <v>#N/A</v>
      </c>
      <c r="AB3433" s="336" t="e">
        <f t="shared" si="5925"/>
        <v>#N/A</v>
      </c>
      <c r="AC3433" s="223" t="e">
        <f ca="1">INDEX(FGA_COEFFS,1,1)+Z3433*INDEX(FGA_COEFFS,1,2)+Y3433*INDEX(FGA_COEFFS,1,3)+R3433*INDEX(FGA_COEFFS,1,4)+Q3432*INDEX(FGA_COEFFS,1,5)+S3433*INDEX(FGA_COEFFS,1,6)+T3432*INDEX(FGA_COEFFS,1,7)+M3432*INDEX(FGA_COEFFS,1,8)+Y3436*Y3438</f>
        <v>#N/A</v>
      </c>
      <c r="AD3433" s="223" t="e">
        <f ca="1">INDEX(THREEPTA_COEFFS,1,1)+AC3433*INDEX(THREEPTA_COEFFS,1,2)+J3433*INDEX(THREEPTA_COEFFS,1,3)+AA3433*INDEX(THREEPTA_COEFFS,1,4)+K3433*INDEX(THREEPTA_COEFFS,1,5)+L3432*INDEX(THREEPTA_COEFFS,1,6)+Z3436*Z3438</f>
        <v>#N/A</v>
      </c>
      <c r="AE3433" s="223" t="e">
        <f ca="1">INDEX(THREEPTPCT_COEFFS,1,1)+K3433*INDEX(THREEPTPCT_COEFFS,1,2)+L3432*INDEX(THREEPTPCT_COEFFS,1,3)+AA3436*AA3438</f>
        <v>#N/A</v>
      </c>
      <c r="AF3433" s="55" t="e">
        <f t="shared" ca="1" si="5926"/>
        <v>#N/A</v>
      </c>
      <c r="AG3433" s="223" t="e">
        <f ca="1">INDEX(TWOPTPCT_COEFFS,1,1)+AB3433*INDEX(TWOPTPCT_COEFFS,1,2)+I3432*INDEX(TWOPTPCT_COEFFS,1,3)+G3432*INDEX(TWOPTPCT_COEFFS,1,4)+L3432*INDEX(TWOPTPCT_COEFFS,1,5)+AB3436*AB3438</f>
        <v>#N/A</v>
      </c>
      <c r="AH3433" s="223" t="e">
        <f ca="1">INDEX(FTA_COEFFS,1,1)+O3433*INDEX(FTA_COEFFS,1,2)+N3432*INDEX(FTA_COEFFS,1,3)+(Q3433+R3433)*INDEX(FTA_COEFFS,1,4)+(Q3432+R3432)*INDEX(FTA_COEFFS,1,5)+M3432*INDEX(FTA_COEFFS,1,6)+AC3436*AC3438</f>
        <v>#N/A</v>
      </c>
      <c r="AI3433" s="223" t="e">
        <f ca="1">INDEX(FTPCT_COEFFS,1,1)+P3433*INDEX(FTPCT_COEFFS,1,2)+F3433*INDEX(FTPCT_COEFFS,1,3)+G3432*INDEX(FTPCT_COEFFS,1,4)+AD3436*AD3438</f>
        <v>#N/A</v>
      </c>
      <c r="AJ3433" s="338" t="e">
        <f t="shared" ca="1" si="5927"/>
        <v>#N/A</v>
      </c>
      <c r="AK3433" s="55"/>
      <c r="AL3433" s="55"/>
      <c r="AM3433" s="55"/>
      <c r="AN3433" s="55"/>
      <c r="AO3433" s="55"/>
      <c r="AP3433" s="55"/>
      <c r="AQ3433" s="55"/>
      <c r="AR3433" s="55"/>
    </row>
    <row r="3434" spans="1:45" x14ac:dyDescent="0.3">
      <c r="A3434" s="54" t="e">
        <f ca="1">IF(D3432&gt;(D3433+(AVERAGE(V3432,W3432)-AVERAGE(V3433,W3433))/2)+2.5,C3432,IF(D3433&gt;(D3432+(AVERAGE(V3433,W3433)-AVERAGE(V3432,W3432))/2)+2.5,C3433,"Close"))</f>
        <v>#N/A</v>
      </c>
      <c r="B3434" s="64" t="e">
        <f ca="1">IF(D3433&gt;D3432,C3433,C3432)</f>
        <v>#N/A</v>
      </c>
      <c r="D3434" s="56"/>
      <c r="X3434" s="55"/>
      <c r="Y3434" s="55"/>
      <c r="Z3434" s="55"/>
      <c r="AA3434" s="55"/>
      <c r="AB3434" s="55"/>
      <c r="AC3434" s="337"/>
      <c r="AD3434" s="337"/>
      <c r="AE3434" s="337"/>
      <c r="AF3434" s="337"/>
      <c r="AG3434" s="337"/>
      <c r="AH3434" s="337"/>
      <c r="AI3434" s="337"/>
      <c r="AJ3434" s="337"/>
      <c r="AK3434" s="337"/>
      <c r="AL3434" s="337"/>
      <c r="AM3434" s="55"/>
      <c r="AN3434" s="55"/>
      <c r="AO3434" s="55"/>
      <c r="AP3434" s="55"/>
      <c r="AQ3434" s="55"/>
      <c r="AR3434" s="55"/>
      <c r="AS3434" s="55"/>
    </row>
    <row r="3435" spans="1:45" x14ac:dyDescent="0.3">
      <c r="X3435" s="54" t="s">
        <v>1305</v>
      </c>
      <c r="Y3435" s="54" t="s">
        <v>128</v>
      </c>
      <c r="Z3435" s="54" t="s">
        <v>157</v>
      </c>
      <c r="AA3435" s="54" t="s">
        <v>151</v>
      </c>
      <c r="AB3435" s="54" t="s">
        <v>1327</v>
      </c>
      <c r="AC3435" s="54" t="s">
        <v>129</v>
      </c>
      <c r="AD3435" s="54" t="s">
        <v>116</v>
      </c>
      <c r="AE3435" s="54"/>
      <c r="AF3435" s="54"/>
      <c r="AG3435" s="54"/>
      <c r="AH3435" s="54"/>
      <c r="AI3435" s="54"/>
      <c r="AJ3435" s="54"/>
      <c r="AK3435" s="54"/>
      <c r="AL3435" s="54"/>
      <c r="AM3435" s="54"/>
      <c r="AN3435" s="54"/>
      <c r="AO3435" s="54"/>
      <c r="AP3435" s="54"/>
      <c r="AQ3435" s="54"/>
      <c r="AR3435" s="54"/>
      <c r="AS3435" s="54"/>
    </row>
    <row r="3436" spans="1:45" x14ac:dyDescent="0.3">
      <c r="X3436" s="54"/>
      <c r="Y3436" s="54">
        <f t="shared" ref="Y3436:AD3436" si="5930">Y3429</f>
        <v>6.4436999999999998</v>
      </c>
      <c r="Z3436" s="54">
        <f t="shared" si="5930"/>
        <v>4.9371</v>
      </c>
      <c r="AA3436" s="54">
        <f t="shared" si="5930"/>
        <v>11.350300000000001</v>
      </c>
      <c r="AB3436" s="54">
        <f t="shared" si="5930"/>
        <v>7.1900000000000006E-2</v>
      </c>
      <c r="AC3436" s="54">
        <f t="shared" si="5930"/>
        <v>6.2766000000000002</v>
      </c>
      <c r="AD3436" s="54">
        <f t="shared" si="5930"/>
        <v>11.042999999999999</v>
      </c>
      <c r="AE3436" s="54"/>
      <c r="AF3436" s="336"/>
      <c r="AG3436" s="336"/>
      <c r="AH3436" s="336"/>
      <c r="AI3436" s="54"/>
      <c r="AJ3436" s="54"/>
      <c r="AK3436" s="54"/>
      <c r="AL3436" s="54"/>
      <c r="AM3436" s="54"/>
      <c r="AN3436" s="54"/>
      <c r="AO3436" s="54"/>
      <c r="AP3436" s="54"/>
      <c r="AQ3436" s="54"/>
      <c r="AR3436" s="54"/>
      <c r="AS3436" s="54"/>
    </row>
    <row r="3437" spans="1:45" x14ac:dyDescent="0.3">
      <c r="D3437" s="56"/>
      <c r="X3437" s="336"/>
      <c r="Y3437" s="336">
        <f t="shared" ca="1" si="5870"/>
        <v>-0.91389787539703993</v>
      </c>
      <c r="Z3437" s="336">
        <f t="shared" ca="1" si="5870"/>
        <v>0.14646507102467249</v>
      </c>
      <c r="AA3437" s="336">
        <f t="shared" ca="1" si="5870"/>
        <v>0.8080567768403506</v>
      </c>
      <c r="AB3437" s="336">
        <f t="shared" ca="1" si="5870"/>
        <v>-2.7085008030901534E-3</v>
      </c>
      <c r="AC3437" s="336">
        <f t="shared" ca="1" si="5870"/>
        <v>-0.20184495231004612</v>
      </c>
      <c r="AD3437" s="336">
        <f t="shared" ca="1" si="5870"/>
        <v>1.4564964124297255</v>
      </c>
      <c r="AE3437" s="336"/>
      <c r="AF3437" s="336"/>
      <c r="AG3437" s="336"/>
      <c r="AH3437" s="336"/>
      <c r="AI3437" s="54"/>
      <c r="AJ3437" s="54"/>
      <c r="AK3437" s="54"/>
      <c r="AL3437" s="336"/>
      <c r="AM3437" s="336"/>
      <c r="AN3437" s="336"/>
      <c r="AO3437" s="336"/>
      <c r="AP3437" s="54"/>
      <c r="AQ3437" s="336"/>
      <c r="AR3437" s="336"/>
      <c r="AS3437" s="336"/>
    </row>
    <row r="3438" spans="1:45" x14ac:dyDescent="0.3">
      <c r="C3438" s="54"/>
      <c r="D3438" s="56"/>
      <c r="Y3438" s="336">
        <f t="shared" ca="1" si="5870"/>
        <v>1.130878405587251E-2</v>
      </c>
      <c r="Z3438" s="336">
        <f t="shared" ca="1" si="5870"/>
        <v>0.74525494216082122</v>
      </c>
      <c r="AA3438" s="336">
        <f t="shared" ca="1" si="5870"/>
        <v>0.93111784097952977</v>
      </c>
      <c r="AB3438" s="336">
        <f t="shared" ca="1" si="5870"/>
        <v>5.5307877923176166E-2</v>
      </c>
      <c r="AC3438" s="336">
        <f t="shared" ca="1" si="5870"/>
        <v>2.8715086706730678E-2</v>
      </c>
      <c r="AD3438" s="336">
        <f t="shared" ca="1" si="5870"/>
        <v>1.4523169491420829</v>
      </c>
      <c r="AE3438" s="55"/>
      <c r="AF3438" s="55"/>
      <c r="AG3438" s="55"/>
      <c r="AH3438" s="55"/>
      <c r="AI3438" s="55"/>
      <c r="AJ3438" s="55"/>
      <c r="AK3438" s="55"/>
      <c r="AL3438" s="55"/>
      <c r="AM3438" s="55"/>
      <c r="AN3438" s="55"/>
      <c r="AO3438" s="55"/>
      <c r="AP3438" s="55"/>
      <c r="AQ3438" s="55"/>
      <c r="AR3438" s="55"/>
      <c r="AS3438" s="55"/>
    </row>
    <row r="3439" spans="1:45" x14ac:dyDescent="0.3">
      <c r="B3439" s="54" t="s">
        <v>172</v>
      </c>
      <c r="C3439" s="53">
        <f>C3432</f>
        <v>0</v>
      </c>
      <c r="D3439" s="56" t="e">
        <f t="shared" ref="D3439:D3440" ca="1" si="5931">AJ3439</f>
        <v>#N/A</v>
      </c>
      <c r="E3439" s="52" t="e">
        <f t="shared" ref="E3439:W3439" si="5932">E3432</f>
        <v>#N/A</v>
      </c>
      <c r="F3439" s="52" t="e">
        <f t="shared" si="5932"/>
        <v>#N/A</v>
      </c>
      <c r="G3439" s="52" t="e">
        <f t="shared" si="5932"/>
        <v>#N/A</v>
      </c>
      <c r="H3439" s="52" t="e">
        <f t="shared" si="5932"/>
        <v>#N/A</v>
      </c>
      <c r="I3439" s="52" t="e">
        <f t="shared" si="5932"/>
        <v>#N/A</v>
      </c>
      <c r="J3439" s="52" t="e">
        <f t="shared" si="5932"/>
        <v>#N/A</v>
      </c>
      <c r="K3439" s="52" t="e">
        <f t="shared" si="5932"/>
        <v>#N/A</v>
      </c>
      <c r="L3439" s="52" t="e">
        <f t="shared" si="5932"/>
        <v>#N/A</v>
      </c>
      <c r="M3439" s="52" t="e">
        <f t="shared" si="5932"/>
        <v>#N/A</v>
      </c>
      <c r="N3439" s="52" t="e">
        <f t="shared" si="5932"/>
        <v>#N/A</v>
      </c>
      <c r="O3439" s="52" t="e">
        <f t="shared" si="5932"/>
        <v>#N/A</v>
      </c>
      <c r="P3439" s="52" t="e">
        <f t="shared" si="5932"/>
        <v>#N/A</v>
      </c>
      <c r="Q3439" s="52" t="e">
        <f t="shared" si="5932"/>
        <v>#N/A</v>
      </c>
      <c r="R3439" s="52" t="e">
        <f t="shared" si="5932"/>
        <v>#N/A</v>
      </c>
      <c r="S3439" s="52" t="e">
        <f t="shared" si="5932"/>
        <v>#N/A</v>
      </c>
      <c r="T3439" s="52" t="e">
        <f t="shared" si="5932"/>
        <v>#N/A</v>
      </c>
      <c r="U3439" s="52" t="e">
        <f t="shared" si="5932"/>
        <v>#N/A</v>
      </c>
      <c r="V3439" s="52" t="e">
        <f t="shared" si="5932"/>
        <v>#N/A</v>
      </c>
      <c r="W3439" s="52" t="e">
        <f t="shared" si="5932"/>
        <v>#N/A</v>
      </c>
      <c r="X3439" s="55" t="e">
        <f t="shared" ref="X3439:X3440" si="5933">(H3439-(O3439*P3439)/100-3*(J3439*K3439)/100)/2</f>
        <v>#N/A</v>
      </c>
      <c r="Y3439" s="55" t="e">
        <f t="shared" ref="Y3439:Y3440" si="5934">SUM(X3439,(J3439*K3439/100))/(F3439/100)</f>
        <v>#N/A</v>
      </c>
      <c r="Z3439" s="55" t="e">
        <f t="shared" ref="Z3439" si="5935">U3439*0.5+U3440*0.5</f>
        <v>#N/A</v>
      </c>
      <c r="AA3439" s="55" t="e">
        <f t="shared" ref="AA3439:AA3440" si="5936">J3439/Y3439</f>
        <v>#N/A</v>
      </c>
      <c r="AB3439" s="336" t="e">
        <f t="shared" ref="AB3439:AB3440" si="5937">X3439/(Y3439-J3439)</f>
        <v>#N/A</v>
      </c>
      <c r="AC3439" s="223" t="e">
        <f ca="1">INDEX(FGA_COEFFS,1,1)+Z3439*INDEX(FGA_COEFFS,1,2)+Y3439*INDEX(FGA_COEFFS,1,3)+R3439*INDEX(FGA_COEFFS,1,4)+Q3440*INDEX(FGA_COEFFS,1,5)+S3439*INDEX(FGA_COEFFS,1,6)+T3440*INDEX(FGA_COEFFS,1,7)+M3440*INDEX(FGA_COEFFS,1,8)+Y3443*Y3444</f>
        <v>#N/A</v>
      </c>
      <c r="AD3439" s="223" t="e">
        <f ca="1">INDEX(THREEPTA_COEFFS,1,1)+AC3439*INDEX(THREEPTA_COEFFS,1,2)+J3439*INDEX(THREEPTA_COEFFS,1,3)+AA3439*INDEX(THREEPTA_COEFFS,1,4)+K3439*INDEX(THREEPTA_COEFFS,1,5)+L3440*INDEX(THREEPTA_COEFFS,1,6)+Z3443*Z3444</f>
        <v>#N/A</v>
      </c>
      <c r="AE3439" s="223" t="e">
        <f ca="1">INDEX(THREEPTPCT_COEFFS,1,1)+K3439*INDEX(THREEPTPCT_COEFFS,1,2)+L3440*INDEX(THREEPTPCT_COEFFS,1,3)+AA3443*AA3444</f>
        <v>#N/A</v>
      </c>
      <c r="AF3439" s="55" t="e">
        <f t="shared" ref="AF3439:AF3440" ca="1" si="5938">AC3439-AD3439</f>
        <v>#N/A</v>
      </c>
      <c r="AG3439" s="223" t="e">
        <f ca="1">INDEX(TWOPTPCT_COEFFS,1,1)+AB3439*INDEX(TWOPTPCT_COEFFS,1,2)+I3440*INDEX(TWOPTPCT_COEFFS,1,3)+G3440*INDEX(TWOPTPCT_COEFFS,1,4)+L3440*INDEX(TWOPTPCT_COEFFS,1,5)+AB3443*AB3444</f>
        <v>#N/A</v>
      </c>
      <c r="AH3439" s="223" t="e">
        <f ca="1">INDEX(FTA_COEFFS,1,1)+O3439*INDEX(FTA_COEFFS,1,2)+N3440*INDEX(FTA_COEFFS,1,3)+(Q3439+R3439)*INDEX(FTA_COEFFS,1,4)+(Q3440+R3440)*INDEX(FTA_COEFFS,1,5)+M3440*INDEX(FTA_COEFFS,1,6)+AC3443*AC3444</f>
        <v>#N/A</v>
      </c>
      <c r="AI3439" s="223" t="e">
        <f ca="1">INDEX(FTPCT_COEFFS,1,1)+P3439*INDEX(FTPCT_COEFFS,1,2)+F3439*INDEX(FTPCT_COEFFS,1,3)+G3440*INDEX(FTPCT_COEFFS,1,4)+AD3443*AD3444</f>
        <v>#N/A</v>
      </c>
      <c r="AJ3439" s="338" t="e">
        <f t="shared" ref="AJ3439:AJ3440" ca="1" si="5939">AD3439*AE3439/100+AF3439*AG3439+AH3439*AI3439/100</f>
        <v>#N/A</v>
      </c>
      <c r="AK3439" s="55"/>
      <c r="AL3439" s="55"/>
      <c r="AM3439" s="55"/>
      <c r="AN3439" s="55"/>
      <c r="AO3439" s="55"/>
      <c r="AP3439" s="55"/>
      <c r="AQ3439" s="55"/>
      <c r="AR3439" s="55"/>
    </row>
    <row r="3440" spans="1:45" x14ac:dyDescent="0.3">
      <c r="B3440" s="54" t="s">
        <v>175</v>
      </c>
      <c r="C3440" s="54">
        <f>C3433</f>
        <v>0</v>
      </c>
      <c r="D3440" s="56" t="e">
        <f t="shared" ca="1" si="5931"/>
        <v>#N/A</v>
      </c>
      <c r="E3440" s="52" t="e">
        <f t="shared" ref="E3440:W3440" si="5940">E3433</f>
        <v>#N/A</v>
      </c>
      <c r="F3440" s="52" t="e">
        <f t="shared" si="5940"/>
        <v>#N/A</v>
      </c>
      <c r="G3440" s="52" t="e">
        <f t="shared" si="5940"/>
        <v>#N/A</v>
      </c>
      <c r="H3440" s="52" t="e">
        <f t="shared" si="5940"/>
        <v>#N/A</v>
      </c>
      <c r="I3440" s="52" t="e">
        <f t="shared" si="5940"/>
        <v>#N/A</v>
      </c>
      <c r="J3440" s="52" t="e">
        <f t="shared" si="5940"/>
        <v>#N/A</v>
      </c>
      <c r="K3440" s="52" t="e">
        <f t="shared" si="5940"/>
        <v>#N/A</v>
      </c>
      <c r="L3440" s="52" t="e">
        <f t="shared" si="5940"/>
        <v>#N/A</v>
      </c>
      <c r="M3440" s="52" t="e">
        <f t="shared" si="5940"/>
        <v>#N/A</v>
      </c>
      <c r="N3440" s="52" t="e">
        <f t="shared" si="5940"/>
        <v>#N/A</v>
      </c>
      <c r="O3440" s="52" t="e">
        <f t="shared" si="5940"/>
        <v>#N/A</v>
      </c>
      <c r="P3440" s="52" t="e">
        <f t="shared" si="5940"/>
        <v>#N/A</v>
      </c>
      <c r="Q3440" s="52" t="e">
        <f t="shared" si="5940"/>
        <v>#N/A</v>
      </c>
      <c r="R3440" s="52" t="e">
        <f t="shared" si="5940"/>
        <v>#N/A</v>
      </c>
      <c r="S3440" s="52" t="e">
        <f t="shared" si="5940"/>
        <v>#N/A</v>
      </c>
      <c r="T3440" s="52" t="e">
        <f t="shared" si="5940"/>
        <v>#N/A</v>
      </c>
      <c r="U3440" s="52" t="e">
        <f t="shared" si="5940"/>
        <v>#N/A</v>
      </c>
      <c r="V3440" s="52" t="e">
        <f t="shared" si="5940"/>
        <v>#N/A</v>
      </c>
      <c r="W3440" s="52" t="e">
        <f t="shared" si="5940"/>
        <v>#N/A</v>
      </c>
      <c r="X3440" s="55" t="e">
        <f t="shared" si="5933"/>
        <v>#N/A</v>
      </c>
      <c r="Y3440" s="55" t="e">
        <f t="shared" si="5934"/>
        <v>#N/A</v>
      </c>
      <c r="Z3440" s="55" t="e">
        <f t="shared" ref="Z3440" si="5941">Z3439</f>
        <v>#N/A</v>
      </c>
      <c r="AA3440" s="55" t="e">
        <f t="shared" si="5936"/>
        <v>#N/A</v>
      </c>
      <c r="AB3440" s="336" t="e">
        <f t="shared" si="5937"/>
        <v>#N/A</v>
      </c>
      <c r="AC3440" s="223" t="e">
        <f ca="1">INDEX(FGA_COEFFS,1,1)+Z3440*INDEX(FGA_COEFFS,1,2)+Y3440*INDEX(FGA_COEFFS,1,3)+R3440*INDEX(FGA_COEFFS,1,4)+Q3439*INDEX(FGA_COEFFS,1,5)+S3440*INDEX(FGA_COEFFS,1,6)+T3439*INDEX(FGA_COEFFS,1,7)+M3439*INDEX(FGA_COEFFS,1,8)+Y3443*Y3445</f>
        <v>#N/A</v>
      </c>
      <c r="AD3440" s="223" t="e">
        <f ca="1">INDEX(THREEPTA_COEFFS,1,1)+AC3440*INDEX(THREEPTA_COEFFS,1,2)+J3440*INDEX(THREEPTA_COEFFS,1,3)+AA3440*INDEX(THREEPTA_COEFFS,1,4)+K3440*INDEX(THREEPTA_COEFFS,1,5)+L3439*INDEX(THREEPTA_COEFFS,1,6)+Z3443*Z3445</f>
        <v>#N/A</v>
      </c>
      <c r="AE3440" s="223" t="e">
        <f ca="1">INDEX(THREEPTPCT_COEFFS,1,1)+K3440*INDEX(THREEPTPCT_COEFFS,1,2)+L3439*INDEX(THREEPTPCT_COEFFS,1,3)+AA3443*AA3445</f>
        <v>#N/A</v>
      </c>
      <c r="AF3440" s="55" t="e">
        <f t="shared" ca="1" si="5938"/>
        <v>#N/A</v>
      </c>
      <c r="AG3440" s="223" t="e">
        <f ca="1">INDEX(TWOPTPCT_COEFFS,1,1)+AB3440*INDEX(TWOPTPCT_COEFFS,1,2)+I3439*INDEX(TWOPTPCT_COEFFS,1,3)+G3439*INDEX(TWOPTPCT_COEFFS,1,4)+L3439*INDEX(TWOPTPCT_COEFFS,1,5)+AB3443*AB3445</f>
        <v>#N/A</v>
      </c>
      <c r="AH3440" s="223" t="e">
        <f ca="1">INDEX(FTA_COEFFS,1,1)+O3440*INDEX(FTA_COEFFS,1,2)+N3439*INDEX(FTA_COEFFS,1,3)+(Q3440+R3440)*INDEX(FTA_COEFFS,1,4)+(Q3439+R3439)*INDEX(FTA_COEFFS,1,5)+M3439*INDEX(FTA_COEFFS,1,6)+AC3443*AC3445</f>
        <v>#N/A</v>
      </c>
      <c r="AI3440" s="223" t="e">
        <f ca="1">INDEX(FTPCT_COEFFS,1,1)+P3440*INDEX(FTPCT_COEFFS,1,2)+F3440*INDEX(FTPCT_COEFFS,1,3)+G3439*INDEX(FTPCT_COEFFS,1,4)+AD3443*AD3445</f>
        <v>#N/A</v>
      </c>
      <c r="AJ3440" s="338" t="e">
        <f t="shared" ca="1" si="5939"/>
        <v>#N/A</v>
      </c>
      <c r="AK3440" s="55"/>
      <c r="AL3440" s="55"/>
      <c r="AM3440" s="55"/>
      <c r="AN3440" s="55"/>
      <c r="AO3440" s="55"/>
      <c r="AP3440" s="55"/>
      <c r="AQ3440" s="55"/>
      <c r="AR3440" s="55"/>
    </row>
    <row r="3441" spans="1:45" x14ac:dyDescent="0.3">
      <c r="A3441" s="54" t="e">
        <f ca="1">IF(D3439&gt;(D3440+(AVERAGE(V3439,W3439)-AVERAGE(V3440,W3440))/2)+2.5,C3439,IF(D3440&gt;(D3439+(AVERAGE(V3440,W3440)-AVERAGE(V3439,W3439))/2)+2.5,C3440,"Close"))</f>
        <v>#N/A</v>
      </c>
      <c r="B3441" s="64" t="e">
        <f ca="1">IF(D3440&gt;D3439,C3440,C3439)</f>
        <v>#N/A</v>
      </c>
      <c r="D3441" s="56"/>
      <c r="X3441" s="55"/>
      <c r="Y3441" s="55"/>
      <c r="Z3441" s="55"/>
      <c r="AA3441" s="55"/>
      <c r="AB3441" s="55"/>
      <c r="AC3441" s="337"/>
      <c r="AD3441" s="337"/>
      <c r="AE3441" s="337"/>
      <c r="AF3441" s="337"/>
      <c r="AG3441" s="337"/>
      <c r="AH3441" s="337"/>
      <c r="AI3441" s="337"/>
      <c r="AJ3441" s="337"/>
      <c r="AK3441" s="337"/>
      <c r="AL3441" s="337"/>
      <c r="AM3441" s="55"/>
      <c r="AN3441" s="55"/>
      <c r="AO3441" s="55"/>
      <c r="AP3441" s="55"/>
      <c r="AQ3441" s="55"/>
      <c r="AR3441" s="55"/>
      <c r="AS3441" s="55"/>
    </row>
    <row r="3442" spans="1:45" x14ac:dyDescent="0.3">
      <c r="X3442" s="54" t="s">
        <v>1305</v>
      </c>
      <c r="Y3442" s="54" t="s">
        <v>128</v>
      </c>
      <c r="Z3442" s="54" t="s">
        <v>157</v>
      </c>
      <c r="AA3442" s="54" t="s">
        <v>151</v>
      </c>
      <c r="AB3442" s="54" t="s">
        <v>1327</v>
      </c>
      <c r="AC3442" s="54" t="s">
        <v>129</v>
      </c>
      <c r="AD3442" s="54" t="s">
        <v>116</v>
      </c>
      <c r="AE3442" s="54"/>
      <c r="AF3442" s="54"/>
      <c r="AG3442" s="54"/>
      <c r="AH3442" s="54"/>
      <c r="AI3442" s="54"/>
      <c r="AJ3442" s="54"/>
      <c r="AK3442" s="54"/>
      <c r="AL3442" s="54"/>
      <c r="AM3442" s="54"/>
      <c r="AN3442" s="54"/>
      <c r="AO3442" s="54"/>
      <c r="AP3442" s="54"/>
      <c r="AQ3442" s="54"/>
      <c r="AR3442" s="54"/>
      <c r="AS3442" s="54"/>
    </row>
    <row r="3443" spans="1:45" x14ac:dyDescent="0.3">
      <c r="X3443" s="54"/>
      <c r="Y3443" s="54">
        <f t="shared" ref="Y3443:AD3443" si="5942">Y3436</f>
        <v>6.4436999999999998</v>
      </c>
      <c r="Z3443" s="54">
        <f t="shared" si="5942"/>
        <v>4.9371</v>
      </c>
      <c r="AA3443" s="54">
        <f t="shared" si="5942"/>
        <v>11.350300000000001</v>
      </c>
      <c r="AB3443" s="54">
        <f t="shared" si="5942"/>
        <v>7.1900000000000006E-2</v>
      </c>
      <c r="AC3443" s="54">
        <f t="shared" si="5942"/>
        <v>6.2766000000000002</v>
      </c>
      <c r="AD3443" s="54">
        <f t="shared" si="5942"/>
        <v>11.042999999999999</v>
      </c>
      <c r="AE3443" s="54"/>
      <c r="AF3443" s="336"/>
      <c r="AG3443" s="336"/>
      <c r="AH3443" s="336"/>
      <c r="AI3443" s="54"/>
      <c r="AJ3443" s="54"/>
      <c r="AK3443" s="54"/>
      <c r="AL3443" s="54"/>
      <c r="AM3443" s="54"/>
      <c r="AN3443" s="54"/>
      <c r="AO3443" s="54"/>
      <c r="AP3443" s="54"/>
      <c r="AQ3443" s="54"/>
      <c r="AR3443" s="54"/>
      <c r="AS3443" s="54"/>
    </row>
    <row r="3444" spans="1:45" x14ac:dyDescent="0.3">
      <c r="D3444" s="56"/>
      <c r="X3444" s="336"/>
      <c r="Y3444" s="336">
        <f t="shared" ca="1" si="5870"/>
        <v>8.6071739073035947E-2</v>
      </c>
      <c r="Z3444" s="336">
        <f t="shared" ca="1" si="5870"/>
        <v>0.63568660346248995</v>
      </c>
      <c r="AA3444" s="336">
        <f t="shared" ca="1" si="5870"/>
        <v>-0.70457818183183052</v>
      </c>
      <c r="AB3444" s="336">
        <f t="shared" ca="1" si="5870"/>
        <v>-0.85263140738156118</v>
      </c>
      <c r="AC3444" s="336">
        <f t="shared" ca="1" si="5870"/>
        <v>3.5414693619556736E-2</v>
      </c>
      <c r="AD3444" s="336">
        <f t="shared" ca="1" si="5870"/>
        <v>1.299360697320455</v>
      </c>
      <c r="AE3444" s="336"/>
      <c r="AF3444" s="336"/>
      <c r="AG3444" s="336"/>
      <c r="AH3444" s="336"/>
      <c r="AI3444" s="54"/>
      <c r="AJ3444" s="54"/>
      <c r="AK3444" s="54"/>
      <c r="AL3444" s="336"/>
      <c r="AM3444" s="336"/>
      <c r="AN3444" s="336"/>
      <c r="AO3444" s="336"/>
      <c r="AP3444" s="54"/>
      <c r="AQ3444" s="336"/>
      <c r="AR3444" s="336"/>
      <c r="AS3444" s="336"/>
    </row>
    <row r="3445" spans="1:45" x14ac:dyDescent="0.3">
      <c r="C3445" s="54"/>
      <c r="D3445" s="56"/>
      <c r="Y3445" s="336">
        <f t="shared" ca="1" si="5870"/>
        <v>-0.11781319608781032</v>
      </c>
      <c r="Z3445" s="336">
        <f t="shared" ca="1" si="5870"/>
        <v>0.59817251055064402</v>
      </c>
      <c r="AA3445" s="336">
        <f t="shared" ca="1" si="5870"/>
        <v>-0.77408265678059562</v>
      </c>
      <c r="AB3445" s="336">
        <f t="shared" ca="1" si="5870"/>
        <v>-0.77641091695532516</v>
      </c>
      <c r="AC3445" s="336">
        <f t="shared" ca="1" si="5870"/>
        <v>-0.94488027701497102</v>
      </c>
      <c r="AD3445" s="336">
        <f t="shared" ca="1" si="5870"/>
        <v>0.16056218121321836</v>
      </c>
      <c r="AE3445" s="55"/>
      <c r="AF3445" s="55"/>
      <c r="AG3445" s="55"/>
      <c r="AH3445" s="55"/>
      <c r="AI3445" s="55"/>
      <c r="AJ3445" s="55"/>
      <c r="AK3445" s="55"/>
      <c r="AL3445" s="55"/>
      <c r="AM3445" s="55"/>
      <c r="AN3445" s="55"/>
      <c r="AO3445" s="55"/>
      <c r="AP3445" s="55"/>
      <c r="AQ3445" s="55"/>
      <c r="AR3445" s="55"/>
      <c r="AS3445" s="55"/>
    </row>
    <row r="3446" spans="1:45" x14ac:dyDescent="0.3">
      <c r="B3446" s="54" t="s">
        <v>172</v>
      </c>
      <c r="C3446" s="53">
        <f>C3439</f>
        <v>0</v>
      </c>
      <c r="D3446" s="56" t="e">
        <f t="shared" ref="D3446:D3447" ca="1" si="5943">AJ3446</f>
        <v>#N/A</v>
      </c>
      <c r="E3446" s="52" t="e">
        <f t="shared" ref="E3446:W3446" si="5944">E3439</f>
        <v>#N/A</v>
      </c>
      <c r="F3446" s="52" t="e">
        <f t="shared" si="5944"/>
        <v>#N/A</v>
      </c>
      <c r="G3446" s="52" t="e">
        <f t="shared" si="5944"/>
        <v>#N/A</v>
      </c>
      <c r="H3446" s="52" t="e">
        <f t="shared" si="5944"/>
        <v>#N/A</v>
      </c>
      <c r="I3446" s="52" t="e">
        <f t="shared" si="5944"/>
        <v>#N/A</v>
      </c>
      <c r="J3446" s="52" t="e">
        <f t="shared" si="5944"/>
        <v>#N/A</v>
      </c>
      <c r="K3446" s="52" t="e">
        <f t="shared" si="5944"/>
        <v>#N/A</v>
      </c>
      <c r="L3446" s="52" t="e">
        <f t="shared" si="5944"/>
        <v>#N/A</v>
      </c>
      <c r="M3446" s="52" t="e">
        <f t="shared" si="5944"/>
        <v>#N/A</v>
      </c>
      <c r="N3446" s="52" t="e">
        <f t="shared" si="5944"/>
        <v>#N/A</v>
      </c>
      <c r="O3446" s="52" t="e">
        <f t="shared" si="5944"/>
        <v>#N/A</v>
      </c>
      <c r="P3446" s="52" t="e">
        <f t="shared" si="5944"/>
        <v>#N/A</v>
      </c>
      <c r="Q3446" s="52" t="e">
        <f t="shared" si="5944"/>
        <v>#N/A</v>
      </c>
      <c r="R3446" s="52" t="e">
        <f t="shared" si="5944"/>
        <v>#N/A</v>
      </c>
      <c r="S3446" s="52" t="e">
        <f t="shared" si="5944"/>
        <v>#N/A</v>
      </c>
      <c r="T3446" s="52" t="e">
        <f t="shared" si="5944"/>
        <v>#N/A</v>
      </c>
      <c r="U3446" s="52" t="e">
        <f t="shared" si="5944"/>
        <v>#N/A</v>
      </c>
      <c r="V3446" s="52" t="e">
        <f t="shared" si="5944"/>
        <v>#N/A</v>
      </c>
      <c r="W3446" s="52" t="e">
        <f t="shared" si="5944"/>
        <v>#N/A</v>
      </c>
      <c r="X3446" s="55" t="e">
        <f t="shared" ref="X3446:X3447" si="5945">(H3446-(O3446*P3446)/100-3*(J3446*K3446)/100)/2</f>
        <v>#N/A</v>
      </c>
      <c r="Y3446" s="55" t="e">
        <f t="shared" ref="Y3446:Y3447" si="5946">SUM(X3446,(J3446*K3446/100))/(F3446/100)</f>
        <v>#N/A</v>
      </c>
      <c r="Z3446" s="55" t="e">
        <f t="shared" ref="Z3446" si="5947">U3446*0.5+U3447*0.5</f>
        <v>#N/A</v>
      </c>
      <c r="AA3446" s="55" t="e">
        <f t="shared" ref="AA3446:AA3447" si="5948">J3446/Y3446</f>
        <v>#N/A</v>
      </c>
      <c r="AB3446" s="336" t="e">
        <f t="shared" ref="AB3446:AB3447" si="5949">X3446/(Y3446-J3446)</f>
        <v>#N/A</v>
      </c>
      <c r="AC3446" s="223" t="e">
        <f ca="1">INDEX(FGA_COEFFS,1,1)+Z3446*INDEX(FGA_COEFFS,1,2)+Y3446*INDEX(FGA_COEFFS,1,3)+R3446*INDEX(FGA_COEFFS,1,4)+Q3447*INDEX(FGA_COEFFS,1,5)+S3446*INDEX(FGA_COEFFS,1,6)+T3447*INDEX(FGA_COEFFS,1,7)+M3447*INDEX(FGA_COEFFS,1,8)+Y3450*Y3451</f>
        <v>#N/A</v>
      </c>
      <c r="AD3446" s="223" t="e">
        <f ca="1">INDEX(THREEPTA_COEFFS,1,1)+AC3446*INDEX(THREEPTA_COEFFS,1,2)+J3446*INDEX(THREEPTA_COEFFS,1,3)+AA3446*INDEX(THREEPTA_COEFFS,1,4)+K3446*INDEX(THREEPTA_COEFFS,1,5)+L3447*INDEX(THREEPTA_COEFFS,1,6)+Z3450*Z3451</f>
        <v>#N/A</v>
      </c>
      <c r="AE3446" s="223" t="e">
        <f ca="1">INDEX(THREEPTPCT_COEFFS,1,1)+K3446*INDEX(THREEPTPCT_COEFFS,1,2)+L3447*INDEX(THREEPTPCT_COEFFS,1,3)+AA3450*AA3451</f>
        <v>#N/A</v>
      </c>
      <c r="AF3446" s="55" t="e">
        <f t="shared" ref="AF3446:AF3447" ca="1" si="5950">AC3446-AD3446</f>
        <v>#N/A</v>
      </c>
      <c r="AG3446" s="223" t="e">
        <f ca="1">INDEX(TWOPTPCT_COEFFS,1,1)+AB3446*INDEX(TWOPTPCT_COEFFS,1,2)+I3447*INDEX(TWOPTPCT_COEFFS,1,3)+G3447*INDEX(TWOPTPCT_COEFFS,1,4)+L3447*INDEX(TWOPTPCT_COEFFS,1,5)+AB3450*AB3451</f>
        <v>#N/A</v>
      </c>
      <c r="AH3446" s="223" t="e">
        <f ca="1">INDEX(FTA_COEFFS,1,1)+O3446*INDEX(FTA_COEFFS,1,2)+N3447*INDEX(FTA_COEFFS,1,3)+(Q3446+R3446)*INDEX(FTA_COEFFS,1,4)+(Q3447+R3447)*INDEX(FTA_COEFFS,1,5)+M3447*INDEX(FTA_COEFFS,1,6)+AC3450*AC3451</f>
        <v>#N/A</v>
      </c>
      <c r="AI3446" s="223" t="e">
        <f ca="1">INDEX(FTPCT_COEFFS,1,1)+P3446*INDEX(FTPCT_COEFFS,1,2)+F3446*INDEX(FTPCT_COEFFS,1,3)+G3447*INDEX(FTPCT_COEFFS,1,4)+AD3450*AD3451</f>
        <v>#N/A</v>
      </c>
      <c r="AJ3446" s="338" t="e">
        <f t="shared" ref="AJ3446:AJ3447" ca="1" si="5951">AD3446*AE3446/100+AF3446*AG3446+AH3446*AI3446/100</f>
        <v>#N/A</v>
      </c>
      <c r="AK3446" s="55"/>
      <c r="AL3446" s="55"/>
      <c r="AM3446" s="55"/>
      <c r="AN3446" s="55"/>
      <c r="AO3446" s="55"/>
      <c r="AP3446" s="55"/>
      <c r="AQ3446" s="55"/>
      <c r="AR3446" s="55"/>
    </row>
    <row r="3447" spans="1:45" x14ac:dyDescent="0.3">
      <c r="B3447" s="54" t="s">
        <v>175</v>
      </c>
      <c r="C3447" s="54">
        <f>C3440</f>
        <v>0</v>
      </c>
      <c r="D3447" s="56" t="e">
        <f t="shared" ca="1" si="5943"/>
        <v>#N/A</v>
      </c>
      <c r="E3447" s="52" t="e">
        <f t="shared" ref="E3447:W3447" si="5952">E3440</f>
        <v>#N/A</v>
      </c>
      <c r="F3447" s="52" t="e">
        <f t="shared" si="5952"/>
        <v>#N/A</v>
      </c>
      <c r="G3447" s="52" t="e">
        <f t="shared" si="5952"/>
        <v>#N/A</v>
      </c>
      <c r="H3447" s="52" t="e">
        <f t="shared" si="5952"/>
        <v>#N/A</v>
      </c>
      <c r="I3447" s="52" t="e">
        <f t="shared" si="5952"/>
        <v>#N/A</v>
      </c>
      <c r="J3447" s="52" t="e">
        <f t="shared" si="5952"/>
        <v>#N/A</v>
      </c>
      <c r="K3447" s="52" t="e">
        <f t="shared" si="5952"/>
        <v>#N/A</v>
      </c>
      <c r="L3447" s="52" t="e">
        <f t="shared" si="5952"/>
        <v>#N/A</v>
      </c>
      <c r="M3447" s="52" t="e">
        <f t="shared" si="5952"/>
        <v>#N/A</v>
      </c>
      <c r="N3447" s="52" t="e">
        <f t="shared" si="5952"/>
        <v>#N/A</v>
      </c>
      <c r="O3447" s="52" t="e">
        <f t="shared" si="5952"/>
        <v>#N/A</v>
      </c>
      <c r="P3447" s="52" t="e">
        <f t="shared" si="5952"/>
        <v>#N/A</v>
      </c>
      <c r="Q3447" s="52" t="e">
        <f t="shared" si="5952"/>
        <v>#N/A</v>
      </c>
      <c r="R3447" s="52" t="e">
        <f t="shared" si="5952"/>
        <v>#N/A</v>
      </c>
      <c r="S3447" s="52" t="e">
        <f t="shared" si="5952"/>
        <v>#N/A</v>
      </c>
      <c r="T3447" s="52" t="e">
        <f t="shared" si="5952"/>
        <v>#N/A</v>
      </c>
      <c r="U3447" s="52" t="e">
        <f t="shared" si="5952"/>
        <v>#N/A</v>
      </c>
      <c r="V3447" s="52" t="e">
        <f t="shared" si="5952"/>
        <v>#N/A</v>
      </c>
      <c r="W3447" s="52" t="e">
        <f t="shared" si="5952"/>
        <v>#N/A</v>
      </c>
      <c r="X3447" s="55" t="e">
        <f t="shared" si="5945"/>
        <v>#N/A</v>
      </c>
      <c r="Y3447" s="55" t="e">
        <f t="shared" si="5946"/>
        <v>#N/A</v>
      </c>
      <c r="Z3447" s="55" t="e">
        <f t="shared" ref="Z3447" si="5953">Z3446</f>
        <v>#N/A</v>
      </c>
      <c r="AA3447" s="55" t="e">
        <f t="shared" si="5948"/>
        <v>#N/A</v>
      </c>
      <c r="AB3447" s="336" t="e">
        <f t="shared" si="5949"/>
        <v>#N/A</v>
      </c>
      <c r="AC3447" s="223" t="e">
        <f ca="1">INDEX(FGA_COEFFS,1,1)+Z3447*INDEX(FGA_COEFFS,1,2)+Y3447*INDEX(FGA_COEFFS,1,3)+R3447*INDEX(FGA_COEFFS,1,4)+Q3446*INDEX(FGA_COEFFS,1,5)+S3447*INDEX(FGA_COEFFS,1,6)+T3446*INDEX(FGA_COEFFS,1,7)+M3446*INDEX(FGA_COEFFS,1,8)+Y3450*Y3452</f>
        <v>#N/A</v>
      </c>
      <c r="AD3447" s="223" t="e">
        <f ca="1">INDEX(THREEPTA_COEFFS,1,1)+AC3447*INDEX(THREEPTA_COEFFS,1,2)+J3447*INDEX(THREEPTA_COEFFS,1,3)+AA3447*INDEX(THREEPTA_COEFFS,1,4)+K3447*INDEX(THREEPTA_COEFFS,1,5)+L3446*INDEX(THREEPTA_COEFFS,1,6)+Z3450*Z3452</f>
        <v>#N/A</v>
      </c>
      <c r="AE3447" s="223" t="e">
        <f ca="1">INDEX(THREEPTPCT_COEFFS,1,1)+K3447*INDEX(THREEPTPCT_COEFFS,1,2)+L3446*INDEX(THREEPTPCT_COEFFS,1,3)+AA3450*AA3452</f>
        <v>#N/A</v>
      </c>
      <c r="AF3447" s="55" t="e">
        <f t="shared" ca="1" si="5950"/>
        <v>#N/A</v>
      </c>
      <c r="AG3447" s="223" t="e">
        <f ca="1">INDEX(TWOPTPCT_COEFFS,1,1)+AB3447*INDEX(TWOPTPCT_COEFFS,1,2)+I3446*INDEX(TWOPTPCT_COEFFS,1,3)+G3446*INDEX(TWOPTPCT_COEFFS,1,4)+L3446*INDEX(TWOPTPCT_COEFFS,1,5)+AB3450*AB3452</f>
        <v>#N/A</v>
      </c>
      <c r="AH3447" s="223" t="e">
        <f ca="1">INDEX(FTA_COEFFS,1,1)+O3447*INDEX(FTA_COEFFS,1,2)+N3446*INDEX(FTA_COEFFS,1,3)+(Q3447+R3447)*INDEX(FTA_COEFFS,1,4)+(Q3446+R3446)*INDEX(FTA_COEFFS,1,5)+M3446*INDEX(FTA_COEFFS,1,6)+AC3450*AC3452</f>
        <v>#N/A</v>
      </c>
      <c r="AI3447" s="223" t="e">
        <f ca="1">INDEX(FTPCT_COEFFS,1,1)+P3447*INDEX(FTPCT_COEFFS,1,2)+F3447*INDEX(FTPCT_COEFFS,1,3)+G3446*INDEX(FTPCT_COEFFS,1,4)+AD3450*AD3452</f>
        <v>#N/A</v>
      </c>
      <c r="AJ3447" s="338" t="e">
        <f t="shared" ca="1" si="5951"/>
        <v>#N/A</v>
      </c>
      <c r="AK3447" s="55"/>
      <c r="AL3447" s="55"/>
      <c r="AM3447" s="55"/>
      <c r="AN3447" s="55"/>
      <c r="AO3447" s="55"/>
      <c r="AP3447" s="55"/>
      <c r="AQ3447" s="55"/>
      <c r="AR3447" s="55"/>
    </row>
    <row r="3448" spans="1:45" x14ac:dyDescent="0.3">
      <c r="A3448" s="54" t="e">
        <f ca="1">IF(D3446&gt;(D3447+(AVERAGE(V3446,W3446)-AVERAGE(V3447,W3447))/2)+2.5,C3446,IF(D3447&gt;(D3446+(AVERAGE(V3447,W3447)-AVERAGE(V3446,W3446))/2)+2.5,C3447,"Close"))</f>
        <v>#N/A</v>
      </c>
      <c r="B3448" s="64" t="e">
        <f ca="1">IF(D3447&gt;D3446,C3447,C3446)</f>
        <v>#N/A</v>
      </c>
      <c r="D3448" s="56"/>
      <c r="X3448" s="55"/>
      <c r="Y3448" s="55"/>
      <c r="Z3448" s="55"/>
      <c r="AA3448" s="55"/>
      <c r="AB3448" s="55"/>
      <c r="AC3448" s="337"/>
      <c r="AD3448" s="337"/>
      <c r="AE3448" s="337"/>
      <c r="AF3448" s="337"/>
      <c r="AG3448" s="337"/>
      <c r="AH3448" s="337"/>
      <c r="AI3448" s="337"/>
      <c r="AJ3448" s="337"/>
      <c r="AK3448" s="337"/>
      <c r="AL3448" s="337"/>
      <c r="AM3448" s="55"/>
      <c r="AN3448" s="55"/>
      <c r="AO3448" s="55"/>
      <c r="AP3448" s="55"/>
      <c r="AQ3448" s="55"/>
      <c r="AR3448" s="55"/>
      <c r="AS3448" s="55"/>
    </row>
    <row r="3449" spans="1:45" x14ac:dyDescent="0.3">
      <c r="X3449" s="54" t="s">
        <v>1305</v>
      </c>
      <c r="Y3449" s="54" t="s">
        <v>128</v>
      </c>
      <c r="Z3449" s="54" t="s">
        <v>157</v>
      </c>
      <c r="AA3449" s="54" t="s">
        <v>151</v>
      </c>
      <c r="AB3449" s="54" t="s">
        <v>1327</v>
      </c>
      <c r="AC3449" s="54" t="s">
        <v>129</v>
      </c>
      <c r="AD3449" s="54" t="s">
        <v>116</v>
      </c>
      <c r="AE3449" s="54"/>
      <c r="AF3449" s="54"/>
      <c r="AG3449" s="54"/>
      <c r="AH3449" s="54"/>
      <c r="AI3449" s="54"/>
      <c r="AJ3449" s="54"/>
      <c r="AK3449" s="54"/>
      <c r="AL3449" s="54"/>
      <c r="AM3449" s="54"/>
      <c r="AN3449" s="54"/>
      <c r="AO3449" s="54"/>
      <c r="AP3449" s="54"/>
      <c r="AQ3449" s="54"/>
      <c r="AR3449" s="54"/>
      <c r="AS3449" s="54"/>
    </row>
    <row r="3450" spans="1:45" x14ac:dyDescent="0.3">
      <c r="X3450" s="54"/>
      <c r="Y3450" s="54">
        <f t="shared" ref="Y3450:AD3450" si="5954">Y3443</f>
        <v>6.4436999999999998</v>
      </c>
      <c r="Z3450" s="54">
        <f t="shared" si="5954"/>
        <v>4.9371</v>
      </c>
      <c r="AA3450" s="54">
        <f t="shared" si="5954"/>
        <v>11.350300000000001</v>
      </c>
      <c r="AB3450" s="54">
        <f t="shared" si="5954"/>
        <v>7.1900000000000006E-2</v>
      </c>
      <c r="AC3450" s="54">
        <f t="shared" si="5954"/>
        <v>6.2766000000000002</v>
      </c>
      <c r="AD3450" s="54">
        <f t="shared" si="5954"/>
        <v>11.042999999999999</v>
      </c>
      <c r="AE3450" s="54"/>
      <c r="AF3450" s="336"/>
      <c r="AG3450" s="336"/>
      <c r="AH3450" s="336"/>
      <c r="AI3450" s="54"/>
      <c r="AJ3450" s="54"/>
      <c r="AK3450" s="54"/>
      <c r="AL3450" s="54"/>
      <c r="AM3450" s="54"/>
      <c r="AN3450" s="54"/>
      <c r="AO3450" s="54"/>
      <c r="AP3450" s="54"/>
      <c r="AQ3450" s="54"/>
      <c r="AR3450" s="54"/>
      <c r="AS3450" s="54"/>
    </row>
    <row r="3451" spans="1:45" x14ac:dyDescent="0.3">
      <c r="D3451" s="56"/>
      <c r="X3451" s="336"/>
      <c r="Y3451" s="336">
        <f t="shared" ca="1" si="5870"/>
        <v>-8.1834634805145301E-2</v>
      </c>
      <c r="Z3451" s="336">
        <f t="shared" ca="1" si="5870"/>
        <v>0.47565886805606017</v>
      </c>
      <c r="AA3451" s="336">
        <f t="shared" ca="1" si="5870"/>
        <v>0.22191197332971418</v>
      </c>
      <c r="AB3451" s="336">
        <f t="shared" ca="1" si="5870"/>
        <v>-1.4950018853151277</v>
      </c>
      <c r="AC3451" s="336">
        <f t="shared" ca="1" si="5870"/>
        <v>-0.74067886007907568</v>
      </c>
      <c r="AD3451" s="336">
        <f t="shared" ca="1" si="5870"/>
        <v>0.11486661271781361</v>
      </c>
      <c r="AE3451" s="336"/>
      <c r="AF3451" s="336"/>
      <c r="AG3451" s="336"/>
      <c r="AH3451" s="336"/>
      <c r="AI3451" s="54"/>
      <c r="AJ3451" s="54"/>
      <c r="AK3451" s="54"/>
      <c r="AL3451" s="336"/>
      <c r="AM3451" s="336"/>
      <c r="AN3451" s="336"/>
      <c r="AO3451" s="336"/>
      <c r="AP3451" s="54"/>
      <c r="AQ3451" s="336"/>
      <c r="AR3451" s="336"/>
      <c r="AS3451" s="336"/>
    </row>
    <row r="3452" spans="1:45" x14ac:dyDescent="0.3">
      <c r="C3452" s="54"/>
      <c r="D3452" s="56"/>
      <c r="Y3452" s="336">
        <f t="shared" ca="1" si="5870"/>
        <v>4.0050493974647973E-2</v>
      </c>
      <c r="Z3452" s="336">
        <f t="shared" ca="1" si="5870"/>
        <v>0.15050159797954357</v>
      </c>
      <c r="AA3452" s="336">
        <f t="shared" ca="1" si="5870"/>
        <v>-0.59939744008951612</v>
      </c>
      <c r="AB3452" s="336">
        <f t="shared" ca="1" si="5870"/>
        <v>-7.2607359152497314E-4</v>
      </c>
      <c r="AC3452" s="336">
        <f t="shared" ca="1" si="5870"/>
        <v>-1.313178821438199</v>
      </c>
      <c r="AD3452" s="336">
        <f t="shared" ca="1" si="5870"/>
        <v>0.13478634615358515</v>
      </c>
      <c r="AE3452" s="55"/>
      <c r="AF3452" s="55"/>
      <c r="AG3452" s="55"/>
      <c r="AH3452" s="55"/>
      <c r="AI3452" s="55"/>
      <c r="AJ3452" s="55"/>
      <c r="AK3452" s="55"/>
      <c r="AL3452" s="55"/>
      <c r="AM3452" s="55"/>
      <c r="AN3452" s="55"/>
      <c r="AO3452" s="55"/>
      <c r="AP3452" s="55"/>
      <c r="AQ3452" s="55"/>
      <c r="AR3452" s="55"/>
      <c r="AS3452" s="55"/>
    </row>
    <row r="3453" spans="1:45" x14ac:dyDescent="0.3">
      <c r="B3453" s="54" t="s">
        <v>172</v>
      </c>
      <c r="C3453" s="53">
        <f>C3446</f>
        <v>0</v>
      </c>
      <c r="D3453" s="56" t="e">
        <f t="shared" ref="D3453:D3454" ca="1" si="5955">AJ3453</f>
        <v>#N/A</v>
      </c>
      <c r="E3453" s="52" t="e">
        <f t="shared" ref="E3453:W3453" si="5956">E3446</f>
        <v>#N/A</v>
      </c>
      <c r="F3453" s="52" t="e">
        <f t="shared" si="5956"/>
        <v>#N/A</v>
      </c>
      <c r="G3453" s="52" t="e">
        <f t="shared" si="5956"/>
        <v>#N/A</v>
      </c>
      <c r="H3453" s="52" t="e">
        <f t="shared" si="5956"/>
        <v>#N/A</v>
      </c>
      <c r="I3453" s="52" t="e">
        <f t="shared" si="5956"/>
        <v>#N/A</v>
      </c>
      <c r="J3453" s="52" t="e">
        <f t="shared" si="5956"/>
        <v>#N/A</v>
      </c>
      <c r="K3453" s="52" t="e">
        <f t="shared" si="5956"/>
        <v>#N/A</v>
      </c>
      <c r="L3453" s="52" t="e">
        <f t="shared" si="5956"/>
        <v>#N/A</v>
      </c>
      <c r="M3453" s="52" t="e">
        <f t="shared" si="5956"/>
        <v>#N/A</v>
      </c>
      <c r="N3453" s="52" t="e">
        <f t="shared" si="5956"/>
        <v>#N/A</v>
      </c>
      <c r="O3453" s="52" t="e">
        <f t="shared" si="5956"/>
        <v>#N/A</v>
      </c>
      <c r="P3453" s="52" t="e">
        <f t="shared" si="5956"/>
        <v>#N/A</v>
      </c>
      <c r="Q3453" s="52" t="e">
        <f t="shared" si="5956"/>
        <v>#N/A</v>
      </c>
      <c r="R3453" s="52" t="e">
        <f t="shared" si="5956"/>
        <v>#N/A</v>
      </c>
      <c r="S3453" s="52" t="e">
        <f t="shared" si="5956"/>
        <v>#N/A</v>
      </c>
      <c r="T3453" s="52" t="e">
        <f t="shared" si="5956"/>
        <v>#N/A</v>
      </c>
      <c r="U3453" s="52" t="e">
        <f t="shared" si="5956"/>
        <v>#N/A</v>
      </c>
      <c r="V3453" s="52" t="e">
        <f t="shared" si="5956"/>
        <v>#N/A</v>
      </c>
      <c r="W3453" s="52" t="e">
        <f t="shared" si="5956"/>
        <v>#N/A</v>
      </c>
      <c r="X3453" s="55" t="e">
        <f t="shared" ref="X3453:X3454" si="5957">(H3453-(O3453*P3453)/100-3*(J3453*K3453)/100)/2</f>
        <v>#N/A</v>
      </c>
      <c r="Y3453" s="55" t="e">
        <f t="shared" ref="Y3453:Y3454" si="5958">SUM(X3453,(J3453*K3453/100))/(F3453/100)</f>
        <v>#N/A</v>
      </c>
      <c r="Z3453" s="55" t="e">
        <f t="shared" ref="Z3453" si="5959">U3453*0.5+U3454*0.5</f>
        <v>#N/A</v>
      </c>
      <c r="AA3453" s="55" t="e">
        <f t="shared" ref="AA3453:AA3454" si="5960">J3453/Y3453</f>
        <v>#N/A</v>
      </c>
      <c r="AB3453" s="336" t="e">
        <f t="shared" ref="AB3453:AB3454" si="5961">X3453/(Y3453-J3453)</f>
        <v>#N/A</v>
      </c>
      <c r="AC3453" s="223" t="e">
        <f ca="1">INDEX(FGA_COEFFS,1,1)+Z3453*INDEX(FGA_COEFFS,1,2)+Y3453*INDEX(FGA_COEFFS,1,3)+R3453*INDEX(FGA_COEFFS,1,4)+Q3454*INDEX(FGA_COEFFS,1,5)+S3453*INDEX(FGA_COEFFS,1,6)+T3454*INDEX(FGA_COEFFS,1,7)+M3454*INDEX(FGA_COEFFS,1,8)+Y3457*Y3458</f>
        <v>#N/A</v>
      </c>
      <c r="AD3453" s="223" t="e">
        <f ca="1">INDEX(THREEPTA_COEFFS,1,1)+AC3453*INDEX(THREEPTA_COEFFS,1,2)+J3453*INDEX(THREEPTA_COEFFS,1,3)+AA3453*INDEX(THREEPTA_COEFFS,1,4)+K3453*INDEX(THREEPTA_COEFFS,1,5)+L3454*INDEX(THREEPTA_COEFFS,1,6)+Z3457*Z3458</f>
        <v>#N/A</v>
      </c>
      <c r="AE3453" s="223" t="e">
        <f ca="1">INDEX(THREEPTPCT_COEFFS,1,1)+K3453*INDEX(THREEPTPCT_COEFFS,1,2)+L3454*INDEX(THREEPTPCT_COEFFS,1,3)+AA3457*AA3458</f>
        <v>#N/A</v>
      </c>
      <c r="AF3453" s="55" t="e">
        <f t="shared" ref="AF3453:AF3454" ca="1" si="5962">AC3453-AD3453</f>
        <v>#N/A</v>
      </c>
      <c r="AG3453" s="223" t="e">
        <f ca="1">INDEX(TWOPTPCT_COEFFS,1,1)+AB3453*INDEX(TWOPTPCT_COEFFS,1,2)+I3454*INDEX(TWOPTPCT_COEFFS,1,3)+G3454*INDEX(TWOPTPCT_COEFFS,1,4)+L3454*INDEX(TWOPTPCT_COEFFS,1,5)+AB3457*AB3458</f>
        <v>#N/A</v>
      </c>
      <c r="AH3453" s="223" t="e">
        <f ca="1">INDEX(FTA_COEFFS,1,1)+O3453*INDEX(FTA_COEFFS,1,2)+N3454*INDEX(FTA_COEFFS,1,3)+(Q3453+R3453)*INDEX(FTA_COEFFS,1,4)+(Q3454+R3454)*INDEX(FTA_COEFFS,1,5)+M3454*INDEX(FTA_COEFFS,1,6)+AC3457*AC3458</f>
        <v>#N/A</v>
      </c>
      <c r="AI3453" s="223" t="e">
        <f ca="1">INDEX(FTPCT_COEFFS,1,1)+P3453*INDEX(FTPCT_COEFFS,1,2)+F3453*INDEX(FTPCT_COEFFS,1,3)+G3454*INDEX(FTPCT_COEFFS,1,4)+AD3457*AD3458</f>
        <v>#N/A</v>
      </c>
      <c r="AJ3453" s="338" t="e">
        <f t="shared" ref="AJ3453:AJ3454" ca="1" si="5963">AD3453*AE3453/100+AF3453*AG3453+AH3453*AI3453/100</f>
        <v>#N/A</v>
      </c>
      <c r="AK3453" s="55"/>
      <c r="AL3453" s="55"/>
      <c r="AM3453" s="55"/>
      <c r="AN3453" s="55"/>
      <c r="AO3453" s="55"/>
      <c r="AP3453" s="55"/>
      <c r="AQ3453" s="55"/>
      <c r="AR3453" s="55"/>
    </row>
    <row r="3454" spans="1:45" x14ac:dyDescent="0.3">
      <c r="B3454" s="54" t="s">
        <v>175</v>
      </c>
      <c r="C3454" s="54">
        <f>C3447</f>
        <v>0</v>
      </c>
      <c r="D3454" s="56" t="e">
        <f t="shared" ca="1" si="5955"/>
        <v>#N/A</v>
      </c>
      <c r="E3454" s="52" t="e">
        <f t="shared" ref="E3454:W3454" si="5964">E3447</f>
        <v>#N/A</v>
      </c>
      <c r="F3454" s="52" t="e">
        <f t="shared" si="5964"/>
        <v>#N/A</v>
      </c>
      <c r="G3454" s="52" t="e">
        <f t="shared" si="5964"/>
        <v>#N/A</v>
      </c>
      <c r="H3454" s="52" t="e">
        <f t="shared" si="5964"/>
        <v>#N/A</v>
      </c>
      <c r="I3454" s="52" t="e">
        <f t="shared" si="5964"/>
        <v>#N/A</v>
      </c>
      <c r="J3454" s="52" t="e">
        <f t="shared" si="5964"/>
        <v>#N/A</v>
      </c>
      <c r="K3454" s="52" t="e">
        <f t="shared" si="5964"/>
        <v>#N/A</v>
      </c>
      <c r="L3454" s="52" t="e">
        <f t="shared" si="5964"/>
        <v>#N/A</v>
      </c>
      <c r="M3454" s="52" t="e">
        <f t="shared" si="5964"/>
        <v>#N/A</v>
      </c>
      <c r="N3454" s="52" t="e">
        <f t="shared" si="5964"/>
        <v>#N/A</v>
      </c>
      <c r="O3454" s="52" t="e">
        <f t="shared" si="5964"/>
        <v>#N/A</v>
      </c>
      <c r="P3454" s="52" t="e">
        <f t="shared" si="5964"/>
        <v>#N/A</v>
      </c>
      <c r="Q3454" s="52" t="e">
        <f t="shared" si="5964"/>
        <v>#N/A</v>
      </c>
      <c r="R3454" s="52" t="e">
        <f t="shared" si="5964"/>
        <v>#N/A</v>
      </c>
      <c r="S3454" s="52" t="e">
        <f t="shared" si="5964"/>
        <v>#N/A</v>
      </c>
      <c r="T3454" s="52" t="e">
        <f t="shared" si="5964"/>
        <v>#N/A</v>
      </c>
      <c r="U3454" s="52" t="e">
        <f t="shared" si="5964"/>
        <v>#N/A</v>
      </c>
      <c r="V3454" s="52" t="e">
        <f t="shared" si="5964"/>
        <v>#N/A</v>
      </c>
      <c r="W3454" s="52" t="e">
        <f t="shared" si="5964"/>
        <v>#N/A</v>
      </c>
      <c r="X3454" s="55" t="e">
        <f t="shared" si="5957"/>
        <v>#N/A</v>
      </c>
      <c r="Y3454" s="55" t="e">
        <f t="shared" si="5958"/>
        <v>#N/A</v>
      </c>
      <c r="Z3454" s="55" t="e">
        <f t="shared" ref="Z3454" si="5965">Z3453</f>
        <v>#N/A</v>
      </c>
      <c r="AA3454" s="55" t="e">
        <f t="shared" si="5960"/>
        <v>#N/A</v>
      </c>
      <c r="AB3454" s="336" t="e">
        <f t="shared" si="5961"/>
        <v>#N/A</v>
      </c>
      <c r="AC3454" s="223" t="e">
        <f ca="1">INDEX(FGA_COEFFS,1,1)+Z3454*INDEX(FGA_COEFFS,1,2)+Y3454*INDEX(FGA_COEFFS,1,3)+R3454*INDEX(FGA_COEFFS,1,4)+Q3453*INDEX(FGA_COEFFS,1,5)+S3454*INDEX(FGA_COEFFS,1,6)+T3453*INDEX(FGA_COEFFS,1,7)+M3453*INDEX(FGA_COEFFS,1,8)+Y3457*Y3459</f>
        <v>#N/A</v>
      </c>
      <c r="AD3454" s="223" t="e">
        <f ca="1">INDEX(THREEPTA_COEFFS,1,1)+AC3454*INDEX(THREEPTA_COEFFS,1,2)+J3454*INDEX(THREEPTA_COEFFS,1,3)+AA3454*INDEX(THREEPTA_COEFFS,1,4)+K3454*INDEX(THREEPTA_COEFFS,1,5)+L3453*INDEX(THREEPTA_COEFFS,1,6)+Z3457*Z3459</f>
        <v>#N/A</v>
      </c>
      <c r="AE3454" s="223" t="e">
        <f ca="1">INDEX(THREEPTPCT_COEFFS,1,1)+K3454*INDEX(THREEPTPCT_COEFFS,1,2)+L3453*INDEX(THREEPTPCT_COEFFS,1,3)+AA3457*AA3459</f>
        <v>#N/A</v>
      </c>
      <c r="AF3454" s="55" t="e">
        <f t="shared" ca="1" si="5962"/>
        <v>#N/A</v>
      </c>
      <c r="AG3454" s="223" t="e">
        <f ca="1">INDEX(TWOPTPCT_COEFFS,1,1)+AB3454*INDEX(TWOPTPCT_COEFFS,1,2)+I3453*INDEX(TWOPTPCT_COEFFS,1,3)+G3453*INDEX(TWOPTPCT_COEFFS,1,4)+L3453*INDEX(TWOPTPCT_COEFFS,1,5)+AB3457*AB3459</f>
        <v>#N/A</v>
      </c>
      <c r="AH3454" s="223" t="e">
        <f ca="1">INDEX(FTA_COEFFS,1,1)+O3454*INDEX(FTA_COEFFS,1,2)+N3453*INDEX(FTA_COEFFS,1,3)+(Q3454+R3454)*INDEX(FTA_COEFFS,1,4)+(Q3453+R3453)*INDEX(FTA_COEFFS,1,5)+M3453*INDEX(FTA_COEFFS,1,6)+AC3457*AC3459</f>
        <v>#N/A</v>
      </c>
      <c r="AI3454" s="223" t="e">
        <f ca="1">INDEX(FTPCT_COEFFS,1,1)+P3454*INDEX(FTPCT_COEFFS,1,2)+F3454*INDEX(FTPCT_COEFFS,1,3)+G3453*INDEX(FTPCT_COEFFS,1,4)+AD3457*AD3459</f>
        <v>#N/A</v>
      </c>
      <c r="AJ3454" s="338" t="e">
        <f t="shared" ca="1" si="5963"/>
        <v>#N/A</v>
      </c>
      <c r="AK3454" s="55"/>
      <c r="AL3454" s="55"/>
      <c r="AM3454" s="55"/>
      <c r="AN3454" s="55"/>
      <c r="AO3454" s="55"/>
      <c r="AP3454" s="55"/>
      <c r="AQ3454" s="55"/>
      <c r="AR3454" s="55"/>
    </row>
    <row r="3455" spans="1:45" x14ac:dyDescent="0.3">
      <c r="A3455" s="54" t="e">
        <f ca="1">IF(D3453&gt;(D3454+(AVERAGE(V3453,W3453)-AVERAGE(V3454,W3454))/2)+2.5,C3453,IF(D3454&gt;(D3453+(AVERAGE(V3454,W3454)-AVERAGE(V3453,W3453))/2)+2.5,C3454,"Close"))</f>
        <v>#N/A</v>
      </c>
      <c r="B3455" s="64" t="e">
        <f ca="1">IF(D3454&gt;D3453,C3454,C3453)</f>
        <v>#N/A</v>
      </c>
      <c r="D3455" s="56"/>
      <c r="X3455" s="55"/>
      <c r="Y3455" s="55"/>
      <c r="Z3455" s="55"/>
      <c r="AA3455" s="55"/>
      <c r="AB3455" s="55"/>
      <c r="AC3455" s="337"/>
      <c r="AD3455" s="337"/>
      <c r="AE3455" s="337"/>
      <c r="AF3455" s="337"/>
      <c r="AG3455" s="337"/>
      <c r="AH3455" s="337"/>
      <c r="AI3455" s="337"/>
      <c r="AJ3455" s="337"/>
      <c r="AK3455" s="337"/>
      <c r="AL3455" s="337"/>
      <c r="AM3455" s="55"/>
      <c r="AN3455" s="55"/>
      <c r="AO3455" s="55"/>
      <c r="AP3455" s="55"/>
      <c r="AQ3455" s="55"/>
      <c r="AR3455" s="55"/>
      <c r="AS3455" s="55"/>
    </row>
    <row r="3456" spans="1:45" x14ac:dyDescent="0.3">
      <c r="X3456" s="54" t="s">
        <v>1305</v>
      </c>
      <c r="Y3456" s="54" t="s">
        <v>128</v>
      </c>
      <c r="Z3456" s="54" t="s">
        <v>157</v>
      </c>
      <c r="AA3456" s="54" t="s">
        <v>151</v>
      </c>
      <c r="AB3456" s="54" t="s">
        <v>1327</v>
      </c>
      <c r="AC3456" s="54" t="s">
        <v>129</v>
      </c>
      <c r="AD3456" s="54" t="s">
        <v>116</v>
      </c>
      <c r="AE3456" s="54"/>
      <c r="AF3456" s="54"/>
      <c r="AG3456" s="54"/>
      <c r="AH3456" s="54"/>
      <c r="AI3456" s="54"/>
      <c r="AJ3456" s="54"/>
      <c r="AK3456" s="54"/>
      <c r="AL3456" s="54"/>
      <c r="AM3456" s="54"/>
      <c r="AN3456" s="54"/>
      <c r="AO3456" s="54"/>
      <c r="AP3456" s="54"/>
      <c r="AQ3456" s="54"/>
      <c r="AR3456" s="54"/>
      <c r="AS3456" s="54"/>
    </row>
    <row r="3457" spans="1:45" x14ac:dyDescent="0.3">
      <c r="X3457" s="54"/>
      <c r="Y3457" s="54">
        <f t="shared" ref="Y3457:AD3457" si="5966">Y3450</f>
        <v>6.4436999999999998</v>
      </c>
      <c r="Z3457" s="54">
        <f t="shared" si="5966"/>
        <v>4.9371</v>
      </c>
      <c r="AA3457" s="54">
        <f t="shared" si="5966"/>
        <v>11.350300000000001</v>
      </c>
      <c r="AB3457" s="54">
        <f t="shared" si="5966"/>
        <v>7.1900000000000006E-2</v>
      </c>
      <c r="AC3457" s="54">
        <f t="shared" si="5966"/>
        <v>6.2766000000000002</v>
      </c>
      <c r="AD3457" s="54">
        <f t="shared" si="5966"/>
        <v>11.042999999999999</v>
      </c>
      <c r="AE3457" s="54"/>
      <c r="AF3457" s="336"/>
      <c r="AG3457" s="336"/>
      <c r="AH3457" s="336"/>
      <c r="AI3457" s="54"/>
      <c r="AJ3457" s="54"/>
      <c r="AK3457" s="54"/>
      <c r="AL3457" s="54"/>
      <c r="AM3457" s="54"/>
      <c r="AN3457" s="54"/>
      <c r="AO3457" s="54"/>
      <c r="AP3457" s="54"/>
      <c r="AQ3457" s="54"/>
      <c r="AR3457" s="54"/>
      <c r="AS3457" s="54"/>
    </row>
    <row r="3458" spans="1:45" x14ac:dyDescent="0.3">
      <c r="D3458" s="56"/>
      <c r="X3458" s="336"/>
      <c r="Y3458" s="336">
        <f t="shared" ca="1" si="5870"/>
        <v>-0.87934035803040911</v>
      </c>
      <c r="Z3458" s="336">
        <f t="shared" ca="1" si="5870"/>
        <v>4.8931304165513133E-3</v>
      </c>
      <c r="AA3458" s="336">
        <f t="shared" ca="1" si="5870"/>
        <v>-1.4972271890153819</v>
      </c>
      <c r="AB3458" s="336">
        <f t="shared" ca="1" si="5870"/>
        <v>-0.98591963926329729</v>
      </c>
      <c r="AC3458" s="336">
        <f t="shared" ca="1" si="5870"/>
        <v>0.4590055480142623</v>
      </c>
      <c r="AD3458" s="336">
        <f t="shared" ca="1" si="5870"/>
        <v>-1.2621186562869879</v>
      </c>
      <c r="AE3458" s="336"/>
      <c r="AF3458" s="336"/>
      <c r="AG3458" s="336"/>
      <c r="AH3458" s="336"/>
      <c r="AI3458" s="54"/>
      <c r="AJ3458" s="54"/>
      <c r="AK3458" s="54"/>
      <c r="AL3458" s="336"/>
      <c r="AM3458" s="336"/>
      <c r="AN3458" s="336"/>
      <c r="AO3458" s="336"/>
      <c r="AP3458" s="54"/>
      <c r="AQ3458" s="336"/>
      <c r="AR3458" s="336"/>
      <c r="AS3458" s="336"/>
    </row>
    <row r="3459" spans="1:45" x14ac:dyDescent="0.3">
      <c r="C3459" s="54"/>
      <c r="D3459" s="56"/>
      <c r="Y3459" s="336">
        <f t="shared" ca="1" si="5870"/>
        <v>0.19720978447884666</v>
      </c>
      <c r="Z3459" s="336">
        <f t="shared" ca="1" si="5870"/>
        <v>0.53926263793818197</v>
      </c>
      <c r="AA3459" s="336">
        <f t="shared" ca="1" si="5870"/>
        <v>-1.0092708271182018E-2</v>
      </c>
      <c r="AB3459" s="336">
        <f t="shared" ca="1" si="5870"/>
        <v>-1.6900986676029295E-2</v>
      </c>
      <c r="AC3459" s="336">
        <f t="shared" ca="1" si="5870"/>
        <v>-0.87374917803590746</v>
      </c>
      <c r="AD3459" s="336">
        <f t="shared" ca="1" si="5870"/>
        <v>-5.7517736086979366E-3</v>
      </c>
      <c r="AE3459" s="55"/>
      <c r="AF3459" s="55"/>
      <c r="AG3459" s="55"/>
      <c r="AH3459" s="55"/>
      <c r="AI3459" s="55"/>
      <c r="AJ3459" s="55"/>
      <c r="AK3459" s="55"/>
      <c r="AL3459" s="55"/>
      <c r="AM3459" s="55"/>
      <c r="AN3459" s="55"/>
      <c r="AO3459" s="55"/>
      <c r="AP3459" s="55"/>
      <c r="AQ3459" s="55"/>
      <c r="AR3459" s="55"/>
      <c r="AS3459" s="55"/>
    </row>
    <row r="3460" spans="1:45" x14ac:dyDescent="0.3">
      <c r="B3460" s="54" t="s">
        <v>172</v>
      </c>
      <c r="C3460" s="53">
        <f>C3453</f>
        <v>0</v>
      </c>
      <c r="D3460" s="56" t="e">
        <f t="shared" ref="D3460:D3461" ca="1" si="5967">AJ3460</f>
        <v>#N/A</v>
      </c>
      <c r="E3460" s="52" t="e">
        <f t="shared" ref="E3460:W3460" si="5968">E3453</f>
        <v>#N/A</v>
      </c>
      <c r="F3460" s="52" t="e">
        <f t="shared" si="5968"/>
        <v>#N/A</v>
      </c>
      <c r="G3460" s="52" t="e">
        <f t="shared" si="5968"/>
        <v>#N/A</v>
      </c>
      <c r="H3460" s="52" t="e">
        <f t="shared" si="5968"/>
        <v>#N/A</v>
      </c>
      <c r="I3460" s="52" t="e">
        <f t="shared" si="5968"/>
        <v>#N/A</v>
      </c>
      <c r="J3460" s="52" t="e">
        <f t="shared" si="5968"/>
        <v>#N/A</v>
      </c>
      <c r="K3460" s="52" t="e">
        <f t="shared" si="5968"/>
        <v>#N/A</v>
      </c>
      <c r="L3460" s="52" t="e">
        <f t="shared" si="5968"/>
        <v>#N/A</v>
      </c>
      <c r="M3460" s="52" t="e">
        <f t="shared" si="5968"/>
        <v>#N/A</v>
      </c>
      <c r="N3460" s="52" t="e">
        <f t="shared" si="5968"/>
        <v>#N/A</v>
      </c>
      <c r="O3460" s="52" t="e">
        <f t="shared" si="5968"/>
        <v>#N/A</v>
      </c>
      <c r="P3460" s="52" t="e">
        <f t="shared" si="5968"/>
        <v>#N/A</v>
      </c>
      <c r="Q3460" s="52" t="e">
        <f t="shared" si="5968"/>
        <v>#N/A</v>
      </c>
      <c r="R3460" s="52" t="e">
        <f t="shared" si="5968"/>
        <v>#N/A</v>
      </c>
      <c r="S3460" s="52" t="e">
        <f t="shared" si="5968"/>
        <v>#N/A</v>
      </c>
      <c r="T3460" s="52" t="e">
        <f t="shared" si="5968"/>
        <v>#N/A</v>
      </c>
      <c r="U3460" s="52" t="e">
        <f t="shared" si="5968"/>
        <v>#N/A</v>
      </c>
      <c r="V3460" s="52" t="e">
        <f t="shared" si="5968"/>
        <v>#N/A</v>
      </c>
      <c r="W3460" s="52" t="e">
        <f t="shared" si="5968"/>
        <v>#N/A</v>
      </c>
      <c r="X3460" s="55" t="e">
        <f t="shared" ref="X3460:X3461" si="5969">(H3460-(O3460*P3460)/100-3*(J3460*K3460)/100)/2</f>
        <v>#N/A</v>
      </c>
      <c r="Y3460" s="55" t="e">
        <f t="shared" ref="Y3460:Y3461" si="5970">SUM(X3460,(J3460*K3460/100))/(F3460/100)</f>
        <v>#N/A</v>
      </c>
      <c r="Z3460" s="55" t="e">
        <f t="shared" ref="Z3460" si="5971">U3460*0.5+U3461*0.5</f>
        <v>#N/A</v>
      </c>
      <c r="AA3460" s="55" t="e">
        <f t="shared" ref="AA3460:AA3461" si="5972">J3460/Y3460</f>
        <v>#N/A</v>
      </c>
      <c r="AB3460" s="336" t="e">
        <f t="shared" ref="AB3460:AB3461" si="5973">X3460/(Y3460-J3460)</f>
        <v>#N/A</v>
      </c>
      <c r="AC3460" s="223" t="e">
        <f ca="1">INDEX(FGA_COEFFS,1,1)+Z3460*INDEX(FGA_COEFFS,1,2)+Y3460*INDEX(FGA_COEFFS,1,3)+R3460*INDEX(FGA_COEFFS,1,4)+Q3461*INDEX(FGA_COEFFS,1,5)+S3460*INDEX(FGA_COEFFS,1,6)+T3461*INDEX(FGA_COEFFS,1,7)+M3461*INDEX(FGA_COEFFS,1,8)+Y3464*Y3465</f>
        <v>#N/A</v>
      </c>
      <c r="AD3460" s="223" t="e">
        <f ca="1">INDEX(THREEPTA_COEFFS,1,1)+AC3460*INDEX(THREEPTA_COEFFS,1,2)+J3460*INDEX(THREEPTA_COEFFS,1,3)+AA3460*INDEX(THREEPTA_COEFFS,1,4)+K3460*INDEX(THREEPTA_COEFFS,1,5)+L3461*INDEX(THREEPTA_COEFFS,1,6)+Z3464*Z3465</f>
        <v>#N/A</v>
      </c>
      <c r="AE3460" s="223" t="e">
        <f ca="1">INDEX(THREEPTPCT_COEFFS,1,1)+K3460*INDEX(THREEPTPCT_COEFFS,1,2)+L3461*INDEX(THREEPTPCT_COEFFS,1,3)+AA3464*AA3465</f>
        <v>#N/A</v>
      </c>
      <c r="AF3460" s="55" t="e">
        <f t="shared" ref="AF3460:AF3461" ca="1" si="5974">AC3460-AD3460</f>
        <v>#N/A</v>
      </c>
      <c r="AG3460" s="223" t="e">
        <f ca="1">INDEX(TWOPTPCT_COEFFS,1,1)+AB3460*INDEX(TWOPTPCT_COEFFS,1,2)+I3461*INDEX(TWOPTPCT_COEFFS,1,3)+G3461*INDEX(TWOPTPCT_COEFFS,1,4)+L3461*INDEX(TWOPTPCT_COEFFS,1,5)+AB3464*AB3465</f>
        <v>#N/A</v>
      </c>
      <c r="AH3460" s="223" t="e">
        <f ca="1">INDEX(FTA_COEFFS,1,1)+O3460*INDEX(FTA_COEFFS,1,2)+N3461*INDEX(FTA_COEFFS,1,3)+(Q3460+R3460)*INDEX(FTA_COEFFS,1,4)+(Q3461+R3461)*INDEX(FTA_COEFFS,1,5)+M3461*INDEX(FTA_COEFFS,1,6)+AC3464*AC3465</f>
        <v>#N/A</v>
      </c>
      <c r="AI3460" s="223" t="e">
        <f ca="1">INDEX(FTPCT_COEFFS,1,1)+P3460*INDEX(FTPCT_COEFFS,1,2)+F3460*INDEX(FTPCT_COEFFS,1,3)+G3461*INDEX(FTPCT_COEFFS,1,4)+AD3464*AD3465</f>
        <v>#N/A</v>
      </c>
      <c r="AJ3460" s="338" t="e">
        <f t="shared" ref="AJ3460:AJ3461" ca="1" si="5975">AD3460*AE3460/100+AF3460*AG3460+AH3460*AI3460/100</f>
        <v>#N/A</v>
      </c>
      <c r="AK3460" s="55"/>
      <c r="AL3460" s="55"/>
      <c r="AM3460" s="55"/>
      <c r="AN3460" s="55"/>
      <c r="AO3460" s="55"/>
      <c r="AP3460" s="55"/>
      <c r="AQ3460" s="55"/>
      <c r="AR3460" s="55"/>
    </row>
    <row r="3461" spans="1:45" x14ac:dyDescent="0.3">
      <c r="B3461" s="54" t="s">
        <v>175</v>
      </c>
      <c r="C3461" s="54">
        <f>C3454</f>
        <v>0</v>
      </c>
      <c r="D3461" s="56" t="e">
        <f t="shared" ca="1" si="5967"/>
        <v>#N/A</v>
      </c>
      <c r="E3461" s="52" t="e">
        <f t="shared" ref="E3461:W3461" si="5976">E3454</f>
        <v>#N/A</v>
      </c>
      <c r="F3461" s="52" t="e">
        <f t="shared" si="5976"/>
        <v>#N/A</v>
      </c>
      <c r="G3461" s="52" t="e">
        <f t="shared" si="5976"/>
        <v>#N/A</v>
      </c>
      <c r="H3461" s="52" t="e">
        <f t="shared" si="5976"/>
        <v>#N/A</v>
      </c>
      <c r="I3461" s="52" t="e">
        <f t="shared" si="5976"/>
        <v>#N/A</v>
      </c>
      <c r="J3461" s="52" t="e">
        <f t="shared" si="5976"/>
        <v>#N/A</v>
      </c>
      <c r="K3461" s="52" t="e">
        <f t="shared" si="5976"/>
        <v>#N/A</v>
      </c>
      <c r="L3461" s="52" t="e">
        <f t="shared" si="5976"/>
        <v>#N/A</v>
      </c>
      <c r="M3461" s="52" t="e">
        <f t="shared" si="5976"/>
        <v>#N/A</v>
      </c>
      <c r="N3461" s="52" t="e">
        <f t="shared" si="5976"/>
        <v>#N/A</v>
      </c>
      <c r="O3461" s="52" t="e">
        <f t="shared" si="5976"/>
        <v>#N/A</v>
      </c>
      <c r="P3461" s="52" t="e">
        <f t="shared" si="5976"/>
        <v>#N/A</v>
      </c>
      <c r="Q3461" s="52" t="e">
        <f t="shared" si="5976"/>
        <v>#N/A</v>
      </c>
      <c r="R3461" s="52" t="e">
        <f t="shared" si="5976"/>
        <v>#N/A</v>
      </c>
      <c r="S3461" s="52" t="e">
        <f t="shared" si="5976"/>
        <v>#N/A</v>
      </c>
      <c r="T3461" s="52" t="e">
        <f t="shared" si="5976"/>
        <v>#N/A</v>
      </c>
      <c r="U3461" s="52" t="e">
        <f t="shared" si="5976"/>
        <v>#N/A</v>
      </c>
      <c r="V3461" s="52" t="e">
        <f t="shared" si="5976"/>
        <v>#N/A</v>
      </c>
      <c r="W3461" s="52" t="e">
        <f t="shared" si="5976"/>
        <v>#N/A</v>
      </c>
      <c r="X3461" s="55" t="e">
        <f t="shared" si="5969"/>
        <v>#N/A</v>
      </c>
      <c r="Y3461" s="55" t="e">
        <f t="shared" si="5970"/>
        <v>#N/A</v>
      </c>
      <c r="Z3461" s="55" t="e">
        <f t="shared" ref="Z3461" si="5977">Z3460</f>
        <v>#N/A</v>
      </c>
      <c r="AA3461" s="55" t="e">
        <f t="shared" si="5972"/>
        <v>#N/A</v>
      </c>
      <c r="AB3461" s="336" t="e">
        <f t="shared" si="5973"/>
        <v>#N/A</v>
      </c>
      <c r="AC3461" s="223" t="e">
        <f ca="1">INDEX(FGA_COEFFS,1,1)+Z3461*INDEX(FGA_COEFFS,1,2)+Y3461*INDEX(FGA_COEFFS,1,3)+R3461*INDEX(FGA_COEFFS,1,4)+Q3460*INDEX(FGA_COEFFS,1,5)+S3461*INDEX(FGA_COEFFS,1,6)+T3460*INDEX(FGA_COEFFS,1,7)+M3460*INDEX(FGA_COEFFS,1,8)+Y3464*Y3466</f>
        <v>#N/A</v>
      </c>
      <c r="AD3461" s="223" t="e">
        <f ca="1">INDEX(THREEPTA_COEFFS,1,1)+AC3461*INDEX(THREEPTA_COEFFS,1,2)+J3461*INDEX(THREEPTA_COEFFS,1,3)+AA3461*INDEX(THREEPTA_COEFFS,1,4)+K3461*INDEX(THREEPTA_COEFFS,1,5)+L3460*INDEX(THREEPTA_COEFFS,1,6)+Z3464*Z3466</f>
        <v>#N/A</v>
      </c>
      <c r="AE3461" s="223" t="e">
        <f ca="1">INDEX(THREEPTPCT_COEFFS,1,1)+K3461*INDEX(THREEPTPCT_COEFFS,1,2)+L3460*INDEX(THREEPTPCT_COEFFS,1,3)+AA3464*AA3466</f>
        <v>#N/A</v>
      </c>
      <c r="AF3461" s="55" t="e">
        <f t="shared" ca="1" si="5974"/>
        <v>#N/A</v>
      </c>
      <c r="AG3461" s="223" t="e">
        <f ca="1">INDEX(TWOPTPCT_COEFFS,1,1)+AB3461*INDEX(TWOPTPCT_COEFFS,1,2)+I3460*INDEX(TWOPTPCT_COEFFS,1,3)+G3460*INDEX(TWOPTPCT_COEFFS,1,4)+L3460*INDEX(TWOPTPCT_COEFFS,1,5)+AB3464*AB3466</f>
        <v>#N/A</v>
      </c>
      <c r="AH3461" s="223" t="e">
        <f ca="1">INDEX(FTA_COEFFS,1,1)+O3461*INDEX(FTA_COEFFS,1,2)+N3460*INDEX(FTA_COEFFS,1,3)+(Q3461+R3461)*INDEX(FTA_COEFFS,1,4)+(Q3460+R3460)*INDEX(FTA_COEFFS,1,5)+M3460*INDEX(FTA_COEFFS,1,6)+AC3464*AC3466</f>
        <v>#N/A</v>
      </c>
      <c r="AI3461" s="223" t="e">
        <f ca="1">INDEX(FTPCT_COEFFS,1,1)+P3461*INDEX(FTPCT_COEFFS,1,2)+F3461*INDEX(FTPCT_COEFFS,1,3)+G3460*INDEX(FTPCT_COEFFS,1,4)+AD3464*AD3466</f>
        <v>#N/A</v>
      </c>
      <c r="AJ3461" s="338" t="e">
        <f t="shared" ca="1" si="5975"/>
        <v>#N/A</v>
      </c>
      <c r="AK3461" s="55"/>
      <c r="AL3461" s="55"/>
      <c r="AM3461" s="55"/>
      <c r="AN3461" s="55"/>
      <c r="AO3461" s="55"/>
      <c r="AP3461" s="55"/>
      <c r="AQ3461" s="55"/>
      <c r="AR3461" s="55"/>
    </row>
    <row r="3462" spans="1:45" x14ac:dyDescent="0.3">
      <c r="A3462" s="54" t="e">
        <f ca="1">IF(D3460&gt;(D3461+(AVERAGE(V3460,W3460)-AVERAGE(V3461,W3461))/2)+2.5,C3460,IF(D3461&gt;(D3460+(AVERAGE(V3461,W3461)-AVERAGE(V3460,W3460))/2)+2.5,C3461,"Close"))</f>
        <v>#N/A</v>
      </c>
      <c r="B3462" s="64" t="e">
        <f ca="1">IF(D3461&gt;D3460,C3461,C3460)</f>
        <v>#N/A</v>
      </c>
      <c r="D3462" s="56"/>
      <c r="X3462" s="55"/>
      <c r="Y3462" s="55"/>
      <c r="Z3462" s="55"/>
      <c r="AA3462" s="55"/>
      <c r="AB3462" s="55"/>
      <c r="AC3462" s="337"/>
      <c r="AD3462" s="337"/>
      <c r="AE3462" s="337"/>
      <c r="AF3462" s="337"/>
      <c r="AG3462" s="337"/>
      <c r="AH3462" s="337"/>
      <c r="AI3462" s="337"/>
      <c r="AJ3462" s="337"/>
      <c r="AK3462" s="337"/>
      <c r="AL3462" s="337"/>
      <c r="AM3462" s="55"/>
      <c r="AN3462" s="55"/>
      <c r="AO3462" s="55"/>
      <c r="AP3462" s="55"/>
      <c r="AQ3462" s="55"/>
      <c r="AR3462" s="55"/>
      <c r="AS3462" s="55"/>
    </row>
    <row r="3463" spans="1:45" x14ac:dyDescent="0.3">
      <c r="X3463" s="54" t="s">
        <v>1305</v>
      </c>
      <c r="Y3463" s="54" t="s">
        <v>128</v>
      </c>
      <c r="Z3463" s="54" t="s">
        <v>157</v>
      </c>
      <c r="AA3463" s="54" t="s">
        <v>151</v>
      </c>
      <c r="AB3463" s="54" t="s">
        <v>1327</v>
      </c>
      <c r="AC3463" s="54" t="s">
        <v>129</v>
      </c>
      <c r="AD3463" s="54" t="s">
        <v>116</v>
      </c>
      <c r="AE3463" s="54"/>
      <c r="AF3463" s="54"/>
      <c r="AG3463" s="54"/>
      <c r="AH3463" s="54"/>
      <c r="AI3463" s="54"/>
      <c r="AJ3463" s="54"/>
      <c r="AK3463" s="54"/>
      <c r="AL3463" s="54"/>
      <c r="AM3463" s="54"/>
      <c r="AN3463" s="54"/>
      <c r="AO3463" s="54"/>
      <c r="AP3463" s="54"/>
      <c r="AQ3463" s="54"/>
      <c r="AR3463" s="54"/>
      <c r="AS3463" s="54"/>
    </row>
    <row r="3464" spans="1:45" x14ac:dyDescent="0.3">
      <c r="X3464" s="54"/>
      <c r="Y3464" s="54">
        <f t="shared" ref="Y3464:AD3464" si="5978">Y3457</f>
        <v>6.4436999999999998</v>
      </c>
      <c r="Z3464" s="54">
        <f t="shared" si="5978"/>
        <v>4.9371</v>
      </c>
      <c r="AA3464" s="54">
        <f t="shared" si="5978"/>
        <v>11.350300000000001</v>
      </c>
      <c r="AB3464" s="54">
        <f t="shared" si="5978"/>
        <v>7.1900000000000006E-2</v>
      </c>
      <c r="AC3464" s="54">
        <f t="shared" si="5978"/>
        <v>6.2766000000000002</v>
      </c>
      <c r="AD3464" s="54">
        <f t="shared" si="5978"/>
        <v>11.042999999999999</v>
      </c>
      <c r="AE3464" s="54"/>
      <c r="AF3464" s="336"/>
      <c r="AG3464" s="336"/>
      <c r="AH3464" s="336"/>
      <c r="AI3464" s="54"/>
      <c r="AJ3464" s="54"/>
      <c r="AK3464" s="54"/>
      <c r="AL3464" s="54"/>
      <c r="AM3464" s="54"/>
      <c r="AN3464" s="54"/>
      <c r="AO3464" s="54"/>
      <c r="AP3464" s="54"/>
      <c r="AQ3464" s="54"/>
      <c r="AR3464" s="54"/>
      <c r="AS3464" s="54"/>
    </row>
    <row r="3465" spans="1:45" x14ac:dyDescent="0.3">
      <c r="D3465" s="56"/>
      <c r="X3465" s="336"/>
      <c r="Y3465" s="336">
        <f t="shared" ca="1" si="5870"/>
        <v>0.53205902919657588</v>
      </c>
      <c r="Z3465" s="336">
        <f t="shared" ca="1" si="5870"/>
        <v>-0.75305083183737198</v>
      </c>
      <c r="AA3465" s="336">
        <f t="shared" ca="1" si="5870"/>
        <v>-0.48241542294875961</v>
      </c>
      <c r="AB3465" s="336">
        <f t="shared" ca="1" si="5870"/>
        <v>0.15724974131159902</v>
      </c>
      <c r="AC3465" s="336">
        <f t="shared" ca="1" si="5870"/>
        <v>3.5564364320653741E-2</v>
      </c>
      <c r="AD3465" s="336">
        <f t="shared" ca="1" si="5870"/>
        <v>0.98692565099212715</v>
      </c>
      <c r="AE3465" s="336"/>
      <c r="AF3465" s="336"/>
      <c r="AG3465" s="336"/>
      <c r="AH3465" s="336"/>
      <c r="AI3465" s="54"/>
      <c r="AJ3465" s="54"/>
      <c r="AK3465" s="54"/>
      <c r="AL3465" s="336"/>
      <c r="AM3465" s="336"/>
      <c r="AN3465" s="336"/>
      <c r="AO3465" s="336"/>
      <c r="AP3465" s="54"/>
      <c r="AQ3465" s="336"/>
      <c r="AR3465" s="336"/>
      <c r="AS3465" s="336"/>
    </row>
    <row r="3466" spans="1:45" x14ac:dyDescent="0.3">
      <c r="C3466" s="54"/>
      <c r="D3466" s="56"/>
      <c r="Y3466" s="336">
        <f t="shared" ca="1" si="5870"/>
        <v>-0.65545430325575615</v>
      </c>
      <c r="Z3466" s="336">
        <f t="shared" ca="1" si="5870"/>
        <v>0.69413303619319133</v>
      </c>
      <c r="AA3466" s="336">
        <f t="shared" ca="1" si="5870"/>
        <v>-0.77408299893892474</v>
      </c>
      <c r="AB3466" s="336">
        <f t="shared" ca="1" si="5870"/>
        <v>0.52939663534620984</v>
      </c>
      <c r="AC3466" s="336">
        <f t="shared" ca="1" si="5870"/>
        <v>-0.7115772879834853</v>
      </c>
      <c r="AD3466" s="336">
        <f t="shared" ca="1" si="5870"/>
        <v>-0.10388935525974119</v>
      </c>
      <c r="AE3466" s="55"/>
      <c r="AF3466" s="55"/>
      <c r="AG3466" s="55"/>
      <c r="AH3466" s="55"/>
      <c r="AI3466" s="55"/>
      <c r="AJ3466" s="55"/>
      <c r="AK3466" s="55"/>
      <c r="AL3466" s="55"/>
      <c r="AM3466" s="55"/>
      <c r="AN3466" s="55"/>
      <c r="AO3466" s="55"/>
      <c r="AP3466" s="55"/>
      <c r="AQ3466" s="55"/>
      <c r="AR3466" s="55"/>
      <c r="AS3466" s="55"/>
    </row>
    <row r="3467" spans="1:45" x14ac:dyDescent="0.3">
      <c r="B3467" s="54" t="s">
        <v>172</v>
      </c>
      <c r="C3467" s="53">
        <f>C3460</f>
        <v>0</v>
      </c>
      <c r="D3467" s="56" t="e">
        <f t="shared" ref="D3467:D3468" ca="1" si="5979">AJ3467</f>
        <v>#N/A</v>
      </c>
      <c r="E3467" s="52" t="e">
        <f t="shared" ref="E3467:W3467" si="5980">E3460</f>
        <v>#N/A</v>
      </c>
      <c r="F3467" s="52" t="e">
        <f t="shared" si="5980"/>
        <v>#N/A</v>
      </c>
      <c r="G3467" s="52" t="e">
        <f t="shared" si="5980"/>
        <v>#N/A</v>
      </c>
      <c r="H3467" s="52" t="e">
        <f t="shared" si="5980"/>
        <v>#N/A</v>
      </c>
      <c r="I3467" s="52" t="e">
        <f t="shared" si="5980"/>
        <v>#N/A</v>
      </c>
      <c r="J3467" s="52" t="e">
        <f t="shared" si="5980"/>
        <v>#N/A</v>
      </c>
      <c r="K3467" s="52" t="e">
        <f t="shared" si="5980"/>
        <v>#N/A</v>
      </c>
      <c r="L3467" s="52" t="e">
        <f t="shared" si="5980"/>
        <v>#N/A</v>
      </c>
      <c r="M3467" s="52" t="e">
        <f t="shared" si="5980"/>
        <v>#N/A</v>
      </c>
      <c r="N3467" s="52" t="e">
        <f t="shared" si="5980"/>
        <v>#N/A</v>
      </c>
      <c r="O3467" s="52" t="e">
        <f t="shared" si="5980"/>
        <v>#N/A</v>
      </c>
      <c r="P3467" s="52" t="e">
        <f t="shared" si="5980"/>
        <v>#N/A</v>
      </c>
      <c r="Q3467" s="52" t="e">
        <f t="shared" si="5980"/>
        <v>#N/A</v>
      </c>
      <c r="R3467" s="52" t="e">
        <f t="shared" si="5980"/>
        <v>#N/A</v>
      </c>
      <c r="S3467" s="52" t="e">
        <f t="shared" si="5980"/>
        <v>#N/A</v>
      </c>
      <c r="T3467" s="52" t="e">
        <f t="shared" si="5980"/>
        <v>#N/A</v>
      </c>
      <c r="U3467" s="52" t="e">
        <f t="shared" si="5980"/>
        <v>#N/A</v>
      </c>
      <c r="V3467" s="52" t="e">
        <f t="shared" si="5980"/>
        <v>#N/A</v>
      </c>
      <c r="W3467" s="52" t="e">
        <f t="shared" si="5980"/>
        <v>#N/A</v>
      </c>
      <c r="X3467" s="55" t="e">
        <f t="shared" ref="X3467:X3468" si="5981">(H3467-(O3467*P3467)/100-3*(J3467*K3467)/100)/2</f>
        <v>#N/A</v>
      </c>
      <c r="Y3467" s="55" t="e">
        <f t="shared" ref="Y3467:Y3468" si="5982">SUM(X3467,(J3467*K3467/100))/(F3467/100)</f>
        <v>#N/A</v>
      </c>
      <c r="Z3467" s="55" t="e">
        <f t="shared" ref="Z3467" si="5983">U3467*0.5+U3468*0.5</f>
        <v>#N/A</v>
      </c>
      <c r="AA3467" s="55" t="e">
        <f t="shared" ref="AA3467:AA3468" si="5984">J3467/Y3467</f>
        <v>#N/A</v>
      </c>
      <c r="AB3467" s="336" t="e">
        <f t="shared" ref="AB3467:AB3468" si="5985">X3467/(Y3467-J3467)</f>
        <v>#N/A</v>
      </c>
      <c r="AC3467" s="223" t="e">
        <f ca="1">INDEX(FGA_COEFFS,1,1)+Z3467*INDEX(FGA_COEFFS,1,2)+Y3467*INDEX(FGA_COEFFS,1,3)+R3467*INDEX(FGA_COEFFS,1,4)+Q3468*INDEX(FGA_COEFFS,1,5)+S3467*INDEX(FGA_COEFFS,1,6)+T3468*INDEX(FGA_COEFFS,1,7)+M3468*INDEX(FGA_COEFFS,1,8)+Y3471*Y3472</f>
        <v>#N/A</v>
      </c>
      <c r="AD3467" s="223" t="e">
        <f ca="1">INDEX(THREEPTA_COEFFS,1,1)+AC3467*INDEX(THREEPTA_COEFFS,1,2)+J3467*INDEX(THREEPTA_COEFFS,1,3)+AA3467*INDEX(THREEPTA_COEFFS,1,4)+K3467*INDEX(THREEPTA_COEFFS,1,5)+L3468*INDEX(THREEPTA_COEFFS,1,6)+Z3471*Z3472</f>
        <v>#N/A</v>
      </c>
      <c r="AE3467" s="223" t="e">
        <f ca="1">INDEX(THREEPTPCT_COEFFS,1,1)+K3467*INDEX(THREEPTPCT_COEFFS,1,2)+L3468*INDEX(THREEPTPCT_COEFFS,1,3)+AA3471*AA3472</f>
        <v>#N/A</v>
      </c>
      <c r="AF3467" s="55" t="e">
        <f t="shared" ref="AF3467:AF3468" ca="1" si="5986">AC3467-AD3467</f>
        <v>#N/A</v>
      </c>
      <c r="AG3467" s="223" t="e">
        <f ca="1">INDEX(TWOPTPCT_COEFFS,1,1)+AB3467*INDEX(TWOPTPCT_COEFFS,1,2)+I3468*INDEX(TWOPTPCT_COEFFS,1,3)+G3468*INDEX(TWOPTPCT_COEFFS,1,4)+L3468*INDEX(TWOPTPCT_COEFFS,1,5)+AB3471*AB3472</f>
        <v>#N/A</v>
      </c>
      <c r="AH3467" s="223" t="e">
        <f ca="1">INDEX(FTA_COEFFS,1,1)+O3467*INDEX(FTA_COEFFS,1,2)+N3468*INDEX(FTA_COEFFS,1,3)+(Q3467+R3467)*INDEX(FTA_COEFFS,1,4)+(Q3468+R3468)*INDEX(FTA_COEFFS,1,5)+M3468*INDEX(FTA_COEFFS,1,6)+AC3471*AC3472</f>
        <v>#N/A</v>
      </c>
      <c r="AI3467" s="223" t="e">
        <f ca="1">INDEX(FTPCT_COEFFS,1,1)+P3467*INDEX(FTPCT_COEFFS,1,2)+F3467*INDEX(FTPCT_COEFFS,1,3)+G3468*INDEX(FTPCT_COEFFS,1,4)+AD3471*AD3472</f>
        <v>#N/A</v>
      </c>
      <c r="AJ3467" s="338" t="e">
        <f t="shared" ref="AJ3467:AJ3468" ca="1" si="5987">AD3467*AE3467/100+AF3467*AG3467+AH3467*AI3467/100</f>
        <v>#N/A</v>
      </c>
      <c r="AK3467" s="55"/>
      <c r="AL3467" s="55"/>
      <c r="AM3467" s="55"/>
      <c r="AN3467" s="55"/>
      <c r="AO3467" s="55"/>
      <c r="AP3467" s="55"/>
      <c r="AQ3467" s="55"/>
      <c r="AR3467" s="55"/>
    </row>
    <row r="3468" spans="1:45" x14ac:dyDescent="0.3">
      <c r="B3468" s="54" t="s">
        <v>175</v>
      </c>
      <c r="C3468" s="54">
        <f>C3461</f>
        <v>0</v>
      </c>
      <c r="D3468" s="56" t="e">
        <f t="shared" ca="1" si="5979"/>
        <v>#N/A</v>
      </c>
      <c r="E3468" s="52" t="e">
        <f t="shared" ref="E3468:W3468" si="5988">E3461</f>
        <v>#N/A</v>
      </c>
      <c r="F3468" s="52" t="e">
        <f t="shared" si="5988"/>
        <v>#N/A</v>
      </c>
      <c r="G3468" s="52" t="e">
        <f t="shared" si="5988"/>
        <v>#N/A</v>
      </c>
      <c r="H3468" s="52" t="e">
        <f t="shared" si="5988"/>
        <v>#N/A</v>
      </c>
      <c r="I3468" s="52" t="e">
        <f t="shared" si="5988"/>
        <v>#N/A</v>
      </c>
      <c r="J3468" s="52" t="e">
        <f t="shared" si="5988"/>
        <v>#N/A</v>
      </c>
      <c r="K3468" s="52" t="e">
        <f t="shared" si="5988"/>
        <v>#N/A</v>
      </c>
      <c r="L3468" s="52" t="e">
        <f t="shared" si="5988"/>
        <v>#N/A</v>
      </c>
      <c r="M3468" s="52" t="e">
        <f t="shared" si="5988"/>
        <v>#N/A</v>
      </c>
      <c r="N3468" s="52" t="e">
        <f t="shared" si="5988"/>
        <v>#N/A</v>
      </c>
      <c r="O3468" s="52" t="e">
        <f t="shared" si="5988"/>
        <v>#N/A</v>
      </c>
      <c r="P3468" s="52" t="e">
        <f t="shared" si="5988"/>
        <v>#N/A</v>
      </c>
      <c r="Q3468" s="52" t="e">
        <f t="shared" si="5988"/>
        <v>#N/A</v>
      </c>
      <c r="R3468" s="52" t="e">
        <f t="shared" si="5988"/>
        <v>#N/A</v>
      </c>
      <c r="S3468" s="52" t="e">
        <f t="shared" si="5988"/>
        <v>#N/A</v>
      </c>
      <c r="T3468" s="52" t="e">
        <f t="shared" si="5988"/>
        <v>#N/A</v>
      </c>
      <c r="U3468" s="52" t="e">
        <f t="shared" si="5988"/>
        <v>#N/A</v>
      </c>
      <c r="V3468" s="52" t="e">
        <f t="shared" si="5988"/>
        <v>#N/A</v>
      </c>
      <c r="W3468" s="52" t="e">
        <f t="shared" si="5988"/>
        <v>#N/A</v>
      </c>
      <c r="X3468" s="55" t="e">
        <f t="shared" si="5981"/>
        <v>#N/A</v>
      </c>
      <c r="Y3468" s="55" t="e">
        <f t="shared" si="5982"/>
        <v>#N/A</v>
      </c>
      <c r="Z3468" s="55" t="e">
        <f t="shared" ref="Z3468" si="5989">Z3467</f>
        <v>#N/A</v>
      </c>
      <c r="AA3468" s="55" t="e">
        <f t="shared" si="5984"/>
        <v>#N/A</v>
      </c>
      <c r="AB3468" s="336" t="e">
        <f t="shared" si="5985"/>
        <v>#N/A</v>
      </c>
      <c r="AC3468" s="223" t="e">
        <f ca="1">INDEX(FGA_COEFFS,1,1)+Z3468*INDEX(FGA_COEFFS,1,2)+Y3468*INDEX(FGA_COEFFS,1,3)+R3468*INDEX(FGA_COEFFS,1,4)+Q3467*INDEX(FGA_COEFFS,1,5)+S3468*INDEX(FGA_COEFFS,1,6)+T3467*INDEX(FGA_COEFFS,1,7)+M3467*INDEX(FGA_COEFFS,1,8)+Y3471*Y3473</f>
        <v>#N/A</v>
      </c>
      <c r="AD3468" s="223" t="e">
        <f ca="1">INDEX(THREEPTA_COEFFS,1,1)+AC3468*INDEX(THREEPTA_COEFFS,1,2)+J3468*INDEX(THREEPTA_COEFFS,1,3)+AA3468*INDEX(THREEPTA_COEFFS,1,4)+K3468*INDEX(THREEPTA_COEFFS,1,5)+L3467*INDEX(THREEPTA_COEFFS,1,6)+Z3471*Z3473</f>
        <v>#N/A</v>
      </c>
      <c r="AE3468" s="223" t="e">
        <f ca="1">INDEX(THREEPTPCT_COEFFS,1,1)+K3468*INDEX(THREEPTPCT_COEFFS,1,2)+L3467*INDEX(THREEPTPCT_COEFFS,1,3)+AA3471*AA3473</f>
        <v>#N/A</v>
      </c>
      <c r="AF3468" s="55" t="e">
        <f t="shared" ca="1" si="5986"/>
        <v>#N/A</v>
      </c>
      <c r="AG3468" s="223" t="e">
        <f ca="1">INDEX(TWOPTPCT_COEFFS,1,1)+AB3468*INDEX(TWOPTPCT_COEFFS,1,2)+I3467*INDEX(TWOPTPCT_COEFFS,1,3)+G3467*INDEX(TWOPTPCT_COEFFS,1,4)+L3467*INDEX(TWOPTPCT_COEFFS,1,5)+AB3471*AB3473</f>
        <v>#N/A</v>
      </c>
      <c r="AH3468" s="223" t="e">
        <f ca="1">INDEX(FTA_COEFFS,1,1)+O3468*INDEX(FTA_COEFFS,1,2)+N3467*INDEX(FTA_COEFFS,1,3)+(Q3468+R3468)*INDEX(FTA_COEFFS,1,4)+(Q3467+R3467)*INDEX(FTA_COEFFS,1,5)+M3467*INDEX(FTA_COEFFS,1,6)+AC3471*AC3473</f>
        <v>#N/A</v>
      </c>
      <c r="AI3468" s="223" t="e">
        <f ca="1">INDEX(FTPCT_COEFFS,1,1)+P3468*INDEX(FTPCT_COEFFS,1,2)+F3468*INDEX(FTPCT_COEFFS,1,3)+G3467*INDEX(FTPCT_COEFFS,1,4)+AD3471*AD3473</f>
        <v>#N/A</v>
      </c>
      <c r="AJ3468" s="338" t="e">
        <f t="shared" ca="1" si="5987"/>
        <v>#N/A</v>
      </c>
      <c r="AK3468" s="55"/>
      <c r="AL3468" s="55"/>
      <c r="AM3468" s="55"/>
      <c r="AN3468" s="55"/>
      <c r="AO3468" s="55"/>
      <c r="AP3468" s="55"/>
      <c r="AQ3468" s="55"/>
      <c r="AR3468" s="55"/>
    </row>
    <row r="3469" spans="1:45" x14ac:dyDescent="0.3">
      <c r="A3469" s="54" t="e">
        <f ca="1">IF(D3467&gt;(D3468+(AVERAGE(V3467,W3467)-AVERAGE(V3468,W3468))/2)+2.5,C3467,IF(D3468&gt;(D3467+(AVERAGE(V3468,W3468)-AVERAGE(V3467,W3467))/2)+2.5,C3468,"Close"))</f>
        <v>#N/A</v>
      </c>
      <c r="B3469" s="64" t="e">
        <f ca="1">IF(D3468&gt;D3467,C3468,C3467)</f>
        <v>#N/A</v>
      </c>
      <c r="D3469" s="56"/>
      <c r="X3469" s="55"/>
      <c r="Y3469" s="55"/>
      <c r="Z3469" s="55"/>
      <c r="AA3469" s="55"/>
      <c r="AB3469" s="55"/>
      <c r="AC3469" s="337"/>
      <c r="AD3469" s="337"/>
      <c r="AE3469" s="337"/>
      <c r="AF3469" s="337"/>
      <c r="AG3469" s="337"/>
      <c r="AH3469" s="337"/>
      <c r="AI3469" s="337"/>
      <c r="AJ3469" s="337"/>
      <c r="AK3469" s="337"/>
      <c r="AL3469" s="337"/>
      <c r="AM3469" s="55"/>
      <c r="AN3469" s="55"/>
      <c r="AO3469" s="55"/>
      <c r="AP3469" s="55"/>
      <c r="AQ3469" s="55"/>
      <c r="AR3469" s="55"/>
      <c r="AS3469" s="55"/>
    </row>
    <row r="3470" spans="1:45" x14ac:dyDescent="0.3">
      <c r="X3470" s="54" t="s">
        <v>1305</v>
      </c>
      <c r="Y3470" s="54" t="s">
        <v>128</v>
      </c>
      <c r="Z3470" s="54" t="s">
        <v>157</v>
      </c>
      <c r="AA3470" s="54" t="s">
        <v>151</v>
      </c>
      <c r="AB3470" s="54" t="s">
        <v>1327</v>
      </c>
      <c r="AC3470" s="54" t="s">
        <v>129</v>
      </c>
      <c r="AD3470" s="54" t="s">
        <v>116</v>
      </c>
      <c r="AE3470" s="54"/>
      <c r="AF3470" s="54"/>
      <c r="AG3470" s="54"/>
      <c r="AH3470" s="54"/>
      <c r="AI3470" s="54"/>
      <c r="AJ3470" s="54"/>
      <c r="AK3470" s="54"/>
      <c r="AL3470" s="54"/>
      <c r="AM3470" s="54"/>
      <c r="AN3470" s="54"/>
      <c r="AO3470" s="54"/>
      <c r="AP3470" s="54"/>
      <c r="AQ3470" s="54"/>
      <c r="AR3470" s="54"/>
      <c r="AS3470" s="54"/>
    </row>
    <row r="3471" spans="1:45" x14ac:dyDescent="0.3">
      <c r="X3471" s="54"/>
      <c r="Y3471" s="54">
        <f t="shared" ref="Y3471:AD3471" si="5990">Y3464</f>
        <v>6.4436999999999998</v>
      </c>
      <c r="Z3471" s="54">
        <f t="shared" si="5990"/>
        <v>4.9371</v>
      </c>
      <c r="AA3471" s="54">
        <f t="shared" si="5990"/>
        <v>11.350300000000001</v>
      </c>
      <c r="AB3471" s="54">
        <f t="shared" si="5990"/>
        <v>7.1900000000000006E-2</v>
      </c>
      <c r="AC3471" s="54">
        <f t="shared" si="5990"/>
        <v>6.2766000000000002</v>
      </c>
      <c r="AD3471" s="54">
        <f t="shared" si="5990"/>
        <v>11.042999999999999</v>
      </c>
      <c r="AE3471" s="54"/>
      <c r="AF3471" s="336"/>
      <c r="AG3471" s="336"/>
      <c r="AH3471" s="336"/>
      <c r="AI3471" s="54"/>
      <c r="AJ3471" s="54"/>
      <c r="AK3471" s="54"/>
      <c r="AL3471" s="54"/>
      <c r="AM3471" s="54"/>
      <c r="AN3471" s="54"/>
      <c r="AO3471" s="54"/>
      <c r="AP3471" s="54"/>
      <c r="AQ3471" s="54"/>
      <c r="AR3471" s="54"/>
      <c r="AS3471" s="54"/>
    </row>
    <row r="3472" spans="1:45" x14ac:dyDescent="0.3">
      <c r="D3472" s="56"/>
      <c r="X3472" s="336"/>
      <c r="Y3472" s="336">
        <f t="shared" ref="Y3472:AD3535" ca="1" si="5991">1.5*RAND()^2*IF(RAND()&gt;0.5,1,-1)</f>
        <v>2.8591345156549347E-3</v>
      </c>
      <c r="Z3472" s="336">
        <f t="shared" ca="1" si="5991"/>
        <v>1.2332450383957005</v>
      </c>
      <c r="AA3472" s="336">
        <f t="shared" ca="1" si="5991"/>
        <v>1.090407119636967E-2</v>
      </c>
      <c r="AB3472" s="336">
        <f t="shared" ca="1" si="5991"/>
        <v>-3.4879733585927039E-2</v>
      </c>
      <c r="AC3472" s="336">
        <f t="shared" ca="1" si="5991"/>
        <v>-0.22503622297835879</v>
      </c>
      <c r="AD3472" s="336">
        <f t="shared" ca="1" si="5991"/>
        <v>-0.40094139203268042</v>
      </c>
      <c r="AE3472" s="336"/>
      <c r="AF3472" s="336"/>
      <c r="AG3472" s="336"/>
      <c r="AH3472" s="336"/>
      <c r="AI3472" s="54"/>
      <c r="AJ3472" s="54"/>
      <c r="AK3472" s="54"/>
      <c r="AL3472" s="336"/>
      <c r="AM3472" s="336"/>
      <c r="AN3472" s="336"/>
      <c r="AO3472" s="336"/>
      <c r="AP3472" s="54"/>
      <c r="AQ3472" s="336"/>
      <c r="AR3472" s="336"/>
      <c r="AS3472" s="336"/>
    </row>
    <row r="3473" spans="1:45" x14ac:dyDescent="0.3">
      <c r="C3473" s="54"/>
      <c r="D3473" s="56"/>
      <c r="Y3473" s="336">
        <f t="shared" ca="1" si="5991"/>
        <v>0.43438614003644893</v>
      </c>
      <c r="Z3473" s="336">
        <f t="shared" ca="1" si="5991"/>
        <v>-1.0247192458795382</v>
      </c>
      <c r="AA3473" s="336">
        <f t="shared" ca="1" si="5991"/>
        <v>7.0561102281357799E-2</v>
      </c>
      <c r="AB3473" s="336">
        <f t="shared" ca="1" si="5991"/>
        <v>-0.14455619871624073</v>
      </c>
      <c r="AC3473" s="336">
        <f t="shared" ca="1" si="5991"/>
        <v>1.2156535447268414E-8</v>
      </c>
      <c r="AD3473" s="336">
        <f t="shared" ca="1" si="5991"/>
        <v>-0.20611032925731926</v>
      </c>
      <c r="AE3473" s="55"/>
      <c r="AF3473" s="55"/>
      <c r="AG3473" s="55"/>
      <c r="AH3473" s="55"/>
      <c r="AI3473" s="55"/>
      <c r="AJ3473" s="55"/>
      <c r="AK3473" s="55"/>
      <c r="AL3473" s="55"/>
      <c r="AM3473" s="55"/>
      <c r="AN3473" s="55"/>
      <c r="AO3473" s="55"/>
      <c r="AP3473" s="55"/>
      <c r="AQ3473" s="55"/>
      <c r="AR3473" s="55"/>
      <c r="AS3473" s="55"/>
    </row>
    <row r="3474" spans="1:45" x14ac:dyDescent="0.3">
      <c r="B3474" s="54" t="s">
        <v>172</v>
      </c>
      <c r="C3474" s="53">
        <f>C3467</f>
        <v>0</v>
      </c>
      <c r="D3474" s="56" t="e">
        <f t="shared" ref="D3474:D3475" ca="1" si="5992">AJ3474</f>
        <v>#N/A</v>
      </c>
      <c r="E3474" s="52" t="e">
        <f t="shared" ref="E3474:W3474" si="5993">E3467</f>
        <v>#N/A</v>
      </c>
      <c r="F3474" s="52" t="e">
        <f t="shared" si="5993"/>
        <v>#N/A</v>
      </c>
      <c r="G3474" s="52" t="e">
        <f t="shared" si="5993"/>
        <v>#N/A</v>
      </c>
      <c r="H3474" s="52" t="e">
        <f t="shared" si="5993"/>
        <v>#N/A</v>
      </c>
      <c r="I3474" s="52" t="e">
        <f t="shared" si="5993"/>
        <v>#N/A</v>
      </c>
      <c r="J3474" s="52" t="e">
        <f t="shared" si="5993"/>
        <v>#N/A</v>
      </c>
      <c r="K3474" s="52" t="e">
        <f t="shared" si="5993"/>
        <v>#N/A</v>
      </c>
      <c r="L3474" s="52" t="e">
        <f t="shared" si="5993"/>
        <v>#N/A</v>
      </c>
      <c r="M3474" s="52" t="e">
        <f t="shared" si="5993"/>
        <v>#N/A</v>
      </c>
      <c r="N3474" s="52" t="e">
        <f t="shared" si="5993"/>
        <v>#N/A</v>
      </c>
      <c r="O3474" s="52" t="e">
        <f t="shared" si="5993"/>
        <v>#N/A</v>
      </c>
      <c r="P3474" s="52" t="e">
        <f t="shared" si="5993"/>
        <v>#N/A</v>
      </c>
      <c r="Q3474" s="52" t="e">
        <f t="shared" si="5993"/>
        <v>#N/A</v>
      </c>
      <c r="R3474" s="52" t="e">
        <f t="shared" si="5993"/>
        <v>#N/A</v>
      </c>
      <c r="S3474" s="52" t="e">
        <f t="shared" si="5993"/>
        <v>#N/A</v>
      </c>
      <c r="T3474" s="52" t="e">
        <f t="shared" si="5993"/>
        <v>#N/A</v>
      </c>
      <c r="U3474" s="52" t="e">
        <f t="shared" si="5993"/>
        <v>#N/A</v>
      </c>
      <c r="V3474" s="52" t="e">
        <f t="shared" si="5993"/>
        <v>#N/A</v>
      </c>
      <c r="W3474" s="52" t="e">
        <f t="shared" si="5993"/>
        <v>#N/A</v>
      </c>
      <c r="X3474" s="55" t="e">
        <f t="shared" ref="X3474:X3475" si="5994">(H3474-(O3474*P3474)/100-3*(J3474*K3474)/100)/2</f>
        <v>#N/A</v>
      </c>
      <c r="Y3474" s="55" t="e">
        <f t="shared" ref="Y3474:Y3475" si="5995">SUM(X3474,(J3474*K3474/100))/(F3474/100)</f>
        <v>#N/A</v>
      </c>
      <c r="Z3474" s="55" t="e">
        <f t="shared" ref="Z3474" si="5996">U3474*0.5+U3475*0.5</f>
        <v>#N/A</v>
      </c>
      <c r="AA3474" s="55" t="e">
        <f t="shared" ref="AA3474:AA3475" si="5997">J3474/Y3474</f>
        <v>#N/A</v>
      </c>
      <c r="AB3474" s="336" t="e">
        <f t="shared" ref="AB3474:AB3475" si="5998">X3474/(Y3474-J3474)</f>
        <v>#N/A</v>
      </c>
      <c r="AC3474" s="223" t="e">
        <f ca="1">INDEX(FGA_COEFFS,1,1)+Z3474*INDEX(FGA_COEFFS,1,2)+Y3474*INDEX(FGA_COEFFS,1,3)+R3474*INDEX(FGA_COEFFS,1,4)+Q3475*INDEX(FGA_COEFFS,1,5)+S3474*INDEX(FGA_COEFFS,1,6)+T3475*INDEX(FGA_COEFFS,1,7)+M3475*INDEX(FGA_COEFFS,1,8)+Y3478*Y3479</f>
        <v>#N/A</v>
      </c>
      <c r="AD3474" s="223" t="e">
        <f ca="1">INDEX(THREEPTA_COEFFS,1,1)+AC3474*INDEX(THREEPTA_COEFFS,1,2)+J3474*INDEX(THREEPTA_COEFFS,1,3)+AA3474*INDEX(THREEPTA_COEFFS,1,4)+K3474*INDEX(THREEPTA_COEFFS,1,5)+L3475*INDEX(THREEPTA_COEFFS,1,6)+Z3478*Z3479</f>
        <v>#N/A</v>
      </c>
      <c r="AE3474" s="223" t="e">
        <f ca="1">INDEX(THREEPTPCT_COEFFS,1,1)+K3474*INDEX(THREEPTPCT_COEFFS,1,2)+L3475*INDEX(THREEPTPCT_COEFFS,1,3)+AA3478*AA3479</f>
        <v>#N/A</v>
      </c>
      <c r="AF3474" s="55" t="e">
        <f t="shared" ref="AF3474:AF3475" ca="1" si="5999">AC3474-AD3474</f>
        <v>#N/A</v>
      </c>
      <c r="AG3474" s="223" t="e">
        <f ca="1">INDEX(TWOPTPCT_COEFFS,1,1)+AB3474*INDEX(TWOPTPCT_COEFFS,1,2)+I3475*INDEX(TWOPTPCT_COEFFS,1,3)+G3475*INDEX(TWOPTPCT_COEFFS,1,4)+L3475*INDEX(TWOPTPCT_COEFFS,1,5)+AB3478*AB3479</f>
        <v>#N/A</v>
      </c>
      <c r="AH3474" s="223" t="e">
        <f ca="1">INDEX(FTA_COEFFS,1,1)+O3474*INDEX(FTA_COEFFS,1,2)+N3475*INDEX(FTA_COEFFS,1,3)+(Q3474+R3474)*INDEX(FTA_COEFFS,1,4)+(Q3475+R3475)*INDEX(FTA_COEFFS,1,5)+M3475*INDEX(FTA_COEFFS,1,6)+AC3478*AC3479</f>
        <v>#N/A</v>
      </c>
      <c r="AI3474" s="223" t="e">
        <f ca="1">INDEX(FTPCT_COEFFS,1,1)+P3474*INDEX(FTPCT_COEFFS,1,2)+F3474*INDEX(FTPCT_COEFFS,1,3)+G3475*INDEX(FTPCT_COEFFS,1,4)+AD3478*AD3479</f>
        <v>#N/A</v>
      </c>
      <c r="AJ3474" s="338" t="e">
        <f t="shared" ref="AJ3474:AJ3475" ca="1" si="6000">AD3474*AE3474/100+AF3474*AG3474+AH3474*AI3474/100</f>
        <v>#N/A</v>
      </c>
      <c r="AK3474" s="55"/>
      <c r="AL3474" s="55"/>
      <c r="AM3474" s="55"/>
      <c r="AN3474" s="55"/>
      <c r="AO3474" s="55"/>
      <c r="AP3474" s="55"/>
      <c r="AQ3474" s="55"/>
      <c r="AR3474" s="55"/>
    </row>
    <row r="3475" spans="1:45" x14ac:dyDescent="0.3">
      <c r="B3475" s="54" t="s">
        <v>175</v>
      </c>
      <c r="C3475" s="54">
        <f>C3468</f>
        <v>0</v>
      </c>
      <c r="D3475" s="56" t="e">
        <f t="shared" ca="1" si="5992"/>
        <v>#N/A</v>
      </c>
      <c r="E3475" s="52" t="e">
        <f t="shared" ref="E3475:W3475" si="6001">E3468</f>
        <v>#N/A</v>
      </c>
      <c r="F3475" s="52" t="e">
        <f t="shared" si="6001"/>
        <v>#N/A</v>
      </c>
      <c r="G3475" s="52" t="e">
        <f t="shared" si="6001"/>
        <v>#N/A</v>
      </c>
      <c r="H3475" s="52" t="e">
        <f t="shared" si="6001"/>
        <v>#N/A</v>
      </c>
      <c r="I3475" s="52" t="e">
        <f t="shared" si="6001"/>
        <v>#N/A</v>
      </c>
      <c r="J3475" s="52" t="e">
        <f t="shared" si="6001"/>
        <v>#N/A</v>
      </c>
      <c r="K3475" s="52" t="e">
        <f t="shared" si="6001"/>
        <v>#N/A</v>
      </c>
      <c r="L3475" s="52" t="e">
        <f t="shared" si="6001"/>
        <v>#N/A</v>
      </c>
      <c r="M3475" s="52" t="e">
        <f t="shared" si="6001"/>
        <v>#N/A</v>
      </c>
      <c r="N3475" s="52" t="e">
        <f t="shared" si="6001"/>
        <v>#N/A</v>
      </c>
      <c r="O3475" s="52" t="e">
        <f t="shared" si="6001"/>
        <v>#N/A</v>
      </c>
      <c r="P3475" s="52" t="e">
        <f t="shared" si="6001"/>
        <v>#N/A</v>
      </c>
      <c r="Q3475" s="52" t="e">
        <f t="shared" si="6001"/>
        <v>#N/A</v>
      </c>
      <c r="R3475" s="52" t="e">
        <f t="shared" si="6001"/>
        <v>#N/A</v>
      </c>
      <c r="S3475" s="52" t="e">
        <f t="shared" si="6001"/>
        <v>#N/A</v>
      </c>
      <c r="T3475" s="52" t="e">
        <f t="shared" si="6001"/>
        <v>#N/A</v>
      </c>
      <c r="U3475" s="52" t="e">
        <f t="shared" si="6001"/>
        <v>#N/A</v>
      </c>
      <c r="V3475" s="52" t="e">
        <f t="shared" si="6001"/>
        <v>#N/A</v>
      </c>
      <c r="W3475" s="52" t="e">
        <f t="shared" si="6001"/>
        <v>#N/A</v>
      </c>
      <c r="X3475" s="55" t="e">
        <f t="shared" si="5994"/>
        <v>#N/A</v>
      </c>
      <c r="Y3475" s="55" t="e">
        <f t="shared" si="5995"/>
        <v>#N/A</v>
      </c>
      <c r="Z3475" s="55" t="e">
        <f t="shared" ref="Z3475" si="6002">Z3474</f>
        <v>#N/A</v>
      </c>
      <c r="AA3475" s="55" t="e">
        <f t="shared" si="5997"/>
        <v>#N/A</v>
      </c>
      <c r="AB3475" s="336" t="e">
        <f t="shared" si="5998"/>
        <v>#N/A</v>
      </c>
      <c r="AC3475" s="223" t="e">
        <f ca="1">INDEX(FGA_COEFFS,1,1)+Z3475*INDEX(FGA_COEFFS,1,2)+Y3475*INDEX(FGA_COEFFS,1,3)+R3475*INDEX(FGA_COEFFS,1,4)+Q3474*INDEX(FGA_COEFFS,1,5)+S3475*INDEX(FGA_COEFFS,1,6)+T3474*INDEX(FGA_COEFFS,1,7)+M3474*INDEX(FGA_COEFFS,1,8)+Y3478*Y3480</f>
        <v>#N/A</v>
      </c>
      <c r="AD3475" s="223" t="e">
        <f ca="1">INDEX(THREEPTA_COEFFS,1,1)+AC3475*INDEX(THREEPTA_COEFFS,1,2)+J3475*INDEX(THREEPTA_COEFFS,1,3)+AA3475*INDEX(THREEPTA_COEFFS,1,4)+K3475*INDEX(THREEPTA_COEFFS,1,5)+L3474*INDEX(THREEPTA_COEFFS,1,6)+Z3478*Z3480</f>
        <v>#N/A</v>
      </c>
      <c r="AE3475" s="223" t="e">
        <f ca="1">INDEX(THREEPTPCT_COEFFS,1,1)+K3475*INDEX(THREEPTPCT_COEFFS,1,2)+L3474*INDEX(THREEPTPCT_COEFFS,1,3)+AA3478*AA3480</f>
        <v>#N/A</v>
      </c>
      <c r="AF3475" s="55" t="e">
        <f t="shared" ca="1" si="5999"/>
        <v>#N/A</v>
      </c>
      <c r="AG3475" s="223" t="e">
        <f ca="1">INDEX(TWOPTPCT_COEFFS,1,1)+AB3475*INDEX(TWOPTPCT_COEFFS,1,2)+I3474*INDEX(TWOPTPCT_COEFFS,1,3)+G3474*INDEX(TWOPTPCT_COEFFS,1,4)+L3474*INDEX(TWOPTPCT_COEFFS,1,5)+AB3478*AB3480</f>
        <v>#N/A</v>
      </c>
      <c r="AH3475" s="223" t="e">
        <f ca="1">INDEX(FTA_COEFFS,1,1)+O3475*INDEX(FTA_COEFFS,1,2)+N3474*INDEX(FTA_COEFFS,1,3)+(Q3475+R3475)*INDEX(FTA_COEFFS,1,4)+(Q3474+R3474)*INDEX(FTA_COEFFS,1,5)+M3474*INDEX(FTA_COEFFS,1,6)+AC3478*AC3480</f>
        <v>#N/A</v>
      </c>
      <c r="AI3475" s="223" t="e">
        <f ca="1">INDEX(FTPCT_COEFFS,1,1)+P3475*INDEX(FTPCT_COEFFS,1,2)+F3475*INDEX(FTPCT_COEFFS,1,3)+G3474*INDEX(FTPCT_COEFFS,1,4)+AD3478*AD3480</f>
        <v>#N/A</v>
      </c>
      <c r="AJ3475" s="338" t="e">
        <f t="shared" ca="1" si="6000"/>
        <v>#N/A</v>
      </c>
      <c r="AK3475" s="55"/>
      <c r="AL3475" s="55"/>
      <c r="AM3475" s="55"/>
      <c r="AN3475" s="55"/>
      <c r="AO3475" s="55"/>
      <c r="AP3475" s="55"/>
      <c r="AQ3475" s="55"/>
      <c r="AR3475" s="55"/>
    </row>
    <row r="3476" spans="1:45" x14ac:dyDescent="0.3">
      <c r="A3476" s="54" t="e">
        <f ca="1">IF(D3474&gt;(D3475+(AVERAGE(V3474,W3474)-AVERAGE(V3475,W3475))/2)+2.5,C3474,IF(D3475&gt;(D3474+(AVERAGE(V3475,W3475)-AVERAGE(V3474,W3474))/2)+2.5,C3475,"Close"))</f>
        <v>#N/A</v>
      </c>
      <c r="B3476" s="64" t="e">
        <f ca="1">IF(D3475&gt;D3474,C3475,C3474)</f>
        <v>#N/A</v>
      </c>
      <c r="D3476" s="56"/>
      <c r="X3476" s="55"/>
      <c r="Y3476" s="55"/>
      <c r="Z3476" s="55"/>
      <c r="AA3476" s="55"/>
      <c r="AB3476" s="55"/>
      <c r="AC3476" s="337"/>
      <c r="AD3476" s="337"/>
      <c r="AE3476" s="337"/>
      <c r="AF3476" s="337"/>
      <c r="AG3476" s="337"/>
      <c r="AH3476" s="337"/>
      <c r="AI3476" s="337"/>
      <c r="AJ3476" s="337"/>
      <c r="AK3476" s="337"/>
      <c r="AL3476" s="337"/>
      <c r="AM3476" s="55"/>
      <c r="AN3476" s="55"/>
      <c r="AO3476" s="55"/>
      <c r="AP3476" s="55"/>
      <c r="AQ3476" s="55"/>
      <c r="AR3476" s="55"/>
      <c r="AS3476" s="55"/>
    </row>
    <row r="3477" spans="1:45" x14ac:dyDescent="0.3">
      <c r="X3477" s="54" t="s">
        <v>1305</v>
      </c>
      <c r="Y3477" s="54" t="s">
        <v>128</v>
      </c>
      <c r="Z3477" s="54" t="s">
        <v>157</v>
      </c>
      <c r="AA3477" s="54" t="s">
        <v>151</v>
      </c>
      <c r="AB3477" s="54" t="s">
        <v>1327</v>
      </c>
      <c r="AC3477" s="54" t="s">
        <v>129</v>
      </c>
      <c r="AD3477" s="54" t="s">
        <v>116</v>
      </c>
      <c r="AE3477" s="54"/>
      <c r="AF3477" s="54"/>
      <c r="AG3477" s="54"/>
      <c r="AH3477" s="54"/>
      <c r="AI3477" s="54"/>
      <c r="AJ3477" s="54"/>
      <c r="AK3477" s="54"/>
      <c r="AL3477" s="54"/>
      <c r="AM3477" s="54"/>
      <c r="AN3477" s="54"/>
      <c r="AO3477" s="54"/>
      <c r="AP3477" s="54"/>
      <c r="AQ3477" s="54"/>
      <c r="AR3477" s="54"/>
      <c r="AS3477" s="54"/>
    </row>
    <row r="3478" spans="1:45" x14ac:dyDescent="0.3">
      <c r="X3478" s="54"/>
      <c r="Y3478" s="54">
        <f t="shared" ref="Y3478:AD3478" si="6003">Y3471</f>
        <v>6.4436999999999998</v>
      </c>
      <c r="Z3478" s="54">
        <f t="shared" si="6003"/>
        <v>4.9371</v>
      </c>
      <c r="AA3478" s="54">
        <f t="shared" si="6003"/>
        <v>11.350300000000001</v>
      </c>
      <c r="AB3478" s="54">
        <f t="shared" si="6003"/>
        <v>7.1900000000000006E-2</v>
      </c>
      <c r="AC3478" s="54">
        <f t="shared" si="6003"/>
        <v>6.2766000000000002</v>
      </c>
      <c r="AD3478" s="54">
        <f t="shared" si="6003"/>
        <v>11.042999999999999</v>
      </c>
      <c r="AE3478" s="54"/>
      <c r="AF3478" s="336"/>
      <c r="AG3478" s="336"/>
      <c r="AH3478" s="336"/>
      <c r="AI3478" s="54"/>
      <c r="AJ3478" s="54"/>
      <c r="AK3478" s="54"/>
      <c r="AL3478" s="54"/>
      <c r="AM3478" s="54"/>
      <c r="AN3478" s="54"/>
      <c r="AO3478" s="54"/>
      <c r="AP3478" s="54"/>
      <c r="AQ3478" s="54"/>
      <c r="AR3478" s="54"/>
      <c r="AS3478" s="54"/>
    </row>
    <row r="3479" spans="1:45" x14ac:dyDescent="0.3">
      <c r="D3479" s="56"/>
      <c r="X3479" s="336"/>
      <c r="Y3479" s="336">
        <f t="shared" ca="1" si="5991"/>
        <v>-5.9363947357872905E-2</v>
      </c>
      <c r="Z3479" s="336">
        <f t="shared" ca="1" si="5991"/>
        <v>1.2909393714462061</v>
      </c>
      <c r="AA3479" s="336">
        <f t="shared" ca="1" si="5991"/>
        <v>2.4896984803907314E-5</v>
      </c>
      <c r="AB3479" s="336">
        <f t="shared" ca="1" si="5991"/>
        <v>0.36244376188833338</v>
      </c>
      <c r="AC3479" s="336">
        <f t="shared" ca="1" si="5991"/>
        <v>-8.0493062945276028E-2</v>
      </c>
      <c r="AD3479" s="336">
        <f t="shared" ca="1" si="5991"/>
        <v>-0.89331065472271853</v>
      </c>
      <c r="AE3479" s="336"/>
      <c r="AF3479" s="336"/>
      <c r="AG3479" s="336"/>
      <c r="AH3479" s="336"/>
      <c r="AI3479" s="54"/>
      <c r="AJ3479" s="54"/>
      <c r="AK3479" s="54"/>
      <c r="AL3479" s="336"/>
      <c r="AM3479" s="336"/>
      <c r="AN3479" s="336"/>
      <c r="AO3479" s="336"/>
      <c r="AP3479" s="54"/>
      <c r="AQ3479" s="336"/>
      <c r="AR3479" s="336"/>
      <c r="AS3479" s="336"/>
    </row>
    <row r="3480" spans="1:45" x14ac:dyDescent="0.3">
      <c r="C3480" s="54"/>
      <c r="D3480" s="56"/>
      <c r="Y3480" s="336">
        <f t="shared" ca="1" si="5991"/>
        <v>0.23765894239454316</v>
      </c>
      <c r="Z3480" s="336">
        <f t="shared" ca="1" si="5991"/>
        <v>1.1549475436557959</v>
      </c>
      <c r="AA3480" s="336">
        <f t="shared" ca="1" si="5991"/>
        <v>7.2669098942213489E-2</v>
      </c>
      <c r="AB3480" s="336">
        <f t="shared" ca="1" si="5991"/>
        <v>-0.44712574999496318</v>
      </c>
      <c r="AC3480" s="336">
        <f t="shared" ca="1" si="5991"/>
        <v>-0.30477794877424197</v>
      </c>
      <c r="AD3480" s="336">
        <f t="shared" ca="1" si="5991"/>
        <v>0.57410272094262493</v>
      </c>
      <c r="AE3480" s="55"/>
      <c r="AF3480" s="55"/>
      <c r="AG3480" s="55"/>
      <c r="AH3480" s="55"/>
      <c r="AI3480" s="55"/>
      <c r="AJ3480" s="55"/>
      <c r="AK3480" s="55"/>
      <c r="AL3480" s="55"/>
      <c r="AM3480" s="55"/>
      <c r="AN3480" s="55"/>
      <c r="AO3480" s="55"/>
      <c r="AP3480" s="55"/>
      <c r="AQ3480" s="55"/>
      <c r="AR3480" s="55"/>
      <c r="AS3480" s="55"/>
    </row>
    <row r="3481" spans="1:45" x14ac:dyDescent="0.3">
      <c r="B3481" s="54" t="s">
        <v>172</v>
      </c>
      <c r="C3481" s="53">
        <f>C3474</f>
        <v>0</v>
      </c>
      <c r="D3481" s="56" t="e">
        <f t="shared" ref="D3481:D3482" ca="1" si="6004">AJ3481</f>
        <v>#N/A</v>
      </c>
      <c r="E3481" s="52" t="e">
        <f t="shared" ref="E3481:W3481" si="6005">E3474</f>
        <v>#N/A</v>
      </c>
      <c r="F3481" s="52" t="e">
        <f t="shared" si="6005"/>
        <v>#N/A</v>
      </c>
      <c r="G3481" s="52" t="e">
        <f t="shared" si="6005"/>
        <v>#N/A</v>
      </c>
      <c r="H3481" s="52" t="e">
        <f t="shared" si="6005"/>
        <v>#N/A</v>
      </c>
      <c r="I3481" s="52" t="e">
        <f t="shared" si="6005"/>
        <v>#N/A</v>
      </c>
      <c r="J3481" s="52" t="e">
        <f t="shared" si="6005"/>
        <v>#N/A</v>
      </c>
      <c r="K3481" s="52" t="e">
        <f t="shared" si="6005"/>
        <v>#N/A</v>
      </c>
      <c r="L3481" s="52" t="e">
        <f t="shared" si="6005"/>
        <v>#N/A</v>
      </c>
      <c r="M3481" s="52" t="e">
        <f t="shared" si="6005"/>
        <v>#N/A</v>
      </c>
      <c r="N3481" s="52" t="e">
        <f t="shared" si="6005"/>
        <v>#N/A</v>
      </c>
      <c r="O3481" s="52" t="e">
        <f t="shared" si="6005"/>
        <v>#N/A</v>
      </c>
      <c r="P3481" s="52" t="e">
        <f t="shared" si="6005"/>
        <v>#N/A</v>
      </c>
      <c r="Q3481" s="52" t="e">
        <f t="shared" si="6005"/>
        <v>#N/A</v>
      </c>
      <c r="R3481" s="52" t="e">
        <f t="shared" si="6005"/>
        <v>#N/A</v>
      </c>
      <c r="S3481" s="52" t="e">
        <f t="shared" si="6005"/>
        <v>#N/A</v>
      </c>
      <c r="T3481" s="52" t="e">
        <f t="shared" si="6005"/>
        <v>#N/A</v>
      </c>
      <c r="U3481" s="52" t="e">
        <f t="shared" si="6005"/>
        <v>#N/A</v>
      </c>
      <c r="V3481" s="52" t="e">
        <f t="shared" si="6005"/>
        <v>#N/A</v>
      </c>
      <c r="W3481" s="52" t="e">
        <f t="shared" si="6005"/>
        <v>#N/A</v>
      </c>
      <c r="X3481" s="55" t="e">
        <f t="shared" ref="X3481:X3482" si="6006">(H3481-(O3481*P3481)/100-3*(J3481*K3481)/100)/2</f>
        <v>#N/A</v>
      </c>
      <c r="Y3481" s="55" t="e">
        <f t="shared" ref="Y3481:Y3482" si="6007">SUM(X3481,(J3481*K3481/100))/(F3481/100)</f>
        <v>#N/A</v>
      </c>
      <c r="Z3481" s="55" t="e">
        <f t="shared" ref="Z3481" si="6008">U3481*0.5+U3482*0.5</f>
        <v>#N/A</v>
      </c>
      <c r="AA3481" s="55" t="e">
        <f t="shared" ref="AA3481:AA3482" si="6009">J3481/Y3481</f>
        <v>#N/A</v>
      </c>
      <c r="AB3481" s="336" t="e">
        <f t="shared" ref="AB3481:AB3482" si="6010">X3481/(Y3481-J3481)</f>
        <v>#N/A</v>
      </c>
      <c r="AC3481" s="223" t="e">
        <f ca="1">INDEX(FGA_COEFFS,1,1)+Z3481*INDEX(FGA_COEFFS,1,2)+Y3481*INDEX(FGA_COEFFS,1,3)+R3481*INDEX(FGA_COEFFS,1,4)+Q3482*INDEX(FGA_COEFFS,1,5)+S3481*INDEX(FGA_COEFFS,1,6)+T3482*INDEX(FGA_COEFFS,1,7)+M3482*INDEX(FGA_COEFFS,1,8)+Y3485*Y3486</f>
        <v>#N/A</v>
      </c>
      <c r="AD3481" s="223" t="e">
        <f ca="1">INDEX(THREEPTA_COEFFS,1,1)+AC3481*INDEX(THREEPTA_COEFFS,1,2)+J3481*INDEX(THREEPTA_COEFFS,1,3)+AA3481*INDEX(THREEPTA_COEFFS,1,4)+K3481*INDEX(THREEPTA_COEFFS,1,5)+L3482*INDEX(THREEPTA_COEFFS,1,6)+Z3485*Z3486</f>
        <v>#N/A</v>
      </c>
      <c r="AE3481" s="223" t="e">
        <f ca="1">INDEX(THREEPTPCT_COEFFS,1,1)+K3481*INDEX(THREEPTPCT_COEFFS,1,2)+L3482*INDEX(THREEPTPCT_COEFFS,1,3)+AA3485*AA3486</f>
        <v>#N/A</v>
      </c>
      <c r="AF3481" s="55" t="e">
        <f t="shared" ref="AF3481:AF3482" ca="1" si="6011">AC3481-AD3481</f>
        <v>#N/A</v>
      </c>
      <c r="AG3481" s="223" t="e">
        <f ca="1">INDEX(TWOPTPCT_COEFFS,1,1)+AB3481*INDEX(TWOPTPCT_COEFFS,1,2)+I3482*INDEX(TWOPTPCT_COEFFS,1,3)+G3482*INDEX(TWOPTPCT_COEFFS,1,4)+L3482*INDEX(TWOPTPCT_COEFFS,1,5)+AB3485*AB3486</f>
        <v>#N/A</v>
      </c>
      <c r="AH3481" s="223" t="e">
        <f ca="1">INDEX(FTA_COEFFS,1,1)+O3481*INDEX(FTA_COEFFS,1,2)+N3482*INDEX(FTA_COEFFS,1,3)+(Q3481+R3481)*INDEX(FTA_COEFFS,1,4)+(Q3482+R3482)*INDEX(FTA_COEFFS,1,5)+M3482*INDEX(FTA_COEFFS,1,6)+AC3485*AC3486</f>
        <v>#N/A</v>
      </c>
      <c r="AI3481" s="223" t="e">
        <f ca="1">INDEX(FTPCT_COEFFS,1,1)+P3481*INDEX(FTPCT_COEFFS,1,2)+F3481*INDEX(FTPCT_COEFFS,1,3)+G3482*INDEX(FTPCT_COEFFS,1,4)+AD3485*AD3486</f>
        <v>#N/A</v>
      </c>
      <c r="AJ3481" s="338" t="e">
        <f t="shared" ref="AJ3481:AJ3482" ca="1" si="6012">AD3481*AE3481/100+AF3481*AG3481+AH3481*AI3481/100</f>
        <v>#N/A</v>
      </c>
      <c r="AK3481" s="55"/>
      <c r="AL3481" s="55"/>
      <c r="AM3481" s="55"/>
      <c r="AN3481" s="55"/>
      <c r="AO3481" s="55"/>
      <c r="AP3481" s="55"/>
      <c r="AQ3481" s="55"/>
      <c r="AR3481" s="55"/>
    </row>
    <row r="3482" spans="1:45" x14ac:dyDescent="0.3">
      <c r="B3482" s="54" t="s">
        <v>175</v>
      </c>
      <c r="C3482" s="54">
        <f>C3475</f>
        <v>0</v>
      </c>
      <c r="D3482" s="56" t="e">
        <f t="shared" ca="1" si="6004"/>
        <v>#N/A</v>
      </c>
      <c r="E3482" s="52" t="e">
        <f t="shared" ref="E3482:W3482" si="6013">E3475</f>
        <v>#N/A</v>
      </c>
      <c r="F3482" s="52" t="e">
        <f t="shared" si="6013"/>
        <v>#N/A</v>
      </c>
      <c r="G3482" s="52" t="e">
        <f t="shared" si="6013"/>
        <v>#N/A</v>
      </c>
      <c r="H3482" s="52" t="e">
        <f t="shared" si="6013"/>
        <v>#N/A</v>
      </c>
      <c r="I3482" s="52" t="e">
        <f t="shared" si="6013"/>
        <v>#N/A</v>
      </c>
      <c r="J3482" s="52" t="e">
        <f t="shared" si="6013"/>
        <v>#N/A</v>
      </c>
      <c r="K3482" s="52" t="e">
        <f t="shared" si="6013"/>
        <v>#N/A</v>
      </c>
      <c r="L3482" s="52" t="e">
        <f t="shared" si="6013"/>
        <v>#N/A</v>
      </c>
      <c r="M3482" s="52" t="e">
        <f t="shared" si="6013"/>
        <v>#N/A</v>
      </c>
      <c r="N3482" s="52" t="e">
        <f t="shared" si="6013"/>
        <v>#N/A</v>
      </c>
      <c r="O3482" s="52" t="e">
        <f t="shared" si="6013"/>
        <v>#N/A</v>
      </c>
      <c r="P3482" s="52" t="e">
        <f t="shared" si="6013"/>
        <v>#N/A</v>
      </c>
      <c r="Q3482" s="52" t="e">
        <f t="shared" si="6013"/>
        <v>#N/A</v>
      </c>
      <c r="R3482" s="52" t="e">
        <f t="shared" si="6013"/>
        <v>#N/A</v>
      </c>
      <c r="S3482" s="52" t="e">
        <f t="shared" si="6013"/>
        <v>#N/A</v>
      </c>
      <c r="T3482" s="52" t="e">
        <f t="shared" si="6013"/>
        <v>#N/A</v>
      </c>
      <c r="U3482" s="52" t="e">
        <f t="shared" si="6013"/>
        <v>#N/A</v>
      </c>
      <c r="V3482" s="52" t="e">
        <f t="shared" si="6013"/>
        <v>#N/A</v>
      </c>
      <c r="W3482" s="52" t="e">
        <f t="shared" si="6013"/>
        <v>#N/A</v>
      </c>
      <c r="X3482" s="55" t="e">
        <f t="shared" si="6006"/>
        <v>#N/A</v>
      </c>
      <c r="Y3482" s="55" t="e">
        <f t="shared" si="6007"/>
        <v>#N/A</v>
      </c>
      <c r="Z3482" s="55" t="e">
        <f t="shared" ref="Z3482" si="6014">Z3481</f>
        <v>#N/A</v>
      </c>
      <c r="AA3482" s="55" t="e">
        <f t="shared" si="6009"/>
        <v>#N/A</v>
      </c>
      <c r="AB3482" s="336" t="e">
        <f t="shared" si="6010"/>
        <v>#N/A</v>
      </c>
      <c r="AC3482" s="223" t="e">
        <f ca="1">INDEX(FGA_COEFFS,1,1)+Z3482*INDEX(FGA_COEFFS,1,2)+Y3482*INDEX(FGA_COEFFS,1,3)+R3482*INDEX(FGA_COEFFS,1,4)+Q3481*INDEX(FGA_COEFFS,1,5)+S3482*INDEX(FGA_COEFFS,1,6)+T3481*INDEX(FGA_COEFFS,1,7)+M3481*INDEX(FGA_COEFFS,1,8)+Y3485*Y3487</f>
        <v>#N/A</v>
      </c>
      <c r="AD3482" s="223" t="e">
        <f ca="1">INDEX(THREEPTA_COEFFS,1,1)+AC3482*INDEX(THREEPTA_COEFFS,1,2)+J3482*INDEX(THREEPTA_COEFFS,1,3)+AA3482*INDEX(THREEPTA_COEFFS,1,4)+K3482*INDEX(THREEPTA_COEFFS,1,5)+L3481*INDEX(THREEPTA_COEFFS,1,6)+Z3485*Z3487</f>
        <v>#N/A</v>
      </c>
      <c r="AE3482" s="223" t="e">
        <f ca="1">INDEX(THREEPTPCT_COEFFS,1,1)+K3482*INDEX(THREEPTPCT_COEFFS,1,2)+L3481*INDEX(THREEPTPCT_COEFFS,1,3)+AA3485*AA3487</f>
        <v>#N/A</v>
      </c>
      <c r="AF3482" s="55" t="e">
        <f t="shared" ca="1" si="6011"/>
        <v>#N/A</v>
      </c>
      <c r="AG3482" s="223" t="e">
        <f ca="1">INDEX(TWOPTPCT_COEFFS,1,1)+AB3482*INDEX(TWOPTPCT_COEFFS,1,2)+I3481*INDEX(TWOPTPCT_COEFFS,1,3)+G3481*INDEX(TWOPTPCT_COEFFS,1,4)+L3481*INDEX(TWOPTPCT_COEFFS,1,5)+AB3485*AB3487</f>
        <v>#N/A</v>
      </c>
      <c r="AH3482" s="223" t="e">
        <f ca="1">INDEX(FTA_COEFFS,1,1)+O3482*INDEX(FTA_COEFFS,1,2)+N3481*INDEX(FTA_COEFFS,1,3)+(Q3482+R3482)*INDEX(FTA_COEFFS,1,4)+(Q3481+R3481)*INDEX(FTA_COEFFS,1,5)+M3481*INDEX(FTA_COEFFS,1,6)+AC3485*AC3487</f>
        <v>#N/A</v>
      </c>
      <c r="AI3482" s="223" t="e">
        <f ca="1">INDEX(FTPCT_COEFFS,1,1)+P3482*INDEX(FTPCT_COEFFS,1,2)+F3482*INDEX(FTPCT_COEFFS,1,3)+G3481*INDEX(FTPCT_COEFFS,1,4)+AD3485*AD3487</f>
        <v>#N/A</v>
      </c>
      <c r="AJ3482" s="338" t="e">
        <f t="shared" ca="1" si="6012"/>
        <v>#N/A</v>
      </c>
      <c r="AK3482" s="55"/>
      <c r="AL3482" s="55"/>
      <c r="AM3482" s="55"/>
      <c r="AN3482" s="55"/>
      <c r="AO3482" s="55"/>
      <c r="AP3482" s="55"/>
      <c r="AQ3482" s="55"/>
      <c r="AR3482" s="55"/>
    </row>
    <row r="3483" spans="1:45" x14ac:dyDescent="0.3">
      <c r="A3483" s="54" t="e">
        <f ca="1">IF(D3481&gt;(D3482+(AVERAGE(V3481,W3481)-AVERAGE(V3482,W3482))/2)+2.5,C3481,IF(D3482&gt;(D3481+(AVERAGE(V3482,W3482)-AVERAGE(V3481,W3481))/2)+2.5,C3482,"Close"))</f>
        <v>#N/A</v>
      </c>
      <c r="B3483" s="64" t="e">
        <f ca="1">IF(D3482&gt;D3481,C3482,C3481)</f>
        <v>#N/A</v>
      </c>
      <c r="D3483" s="56"/>
      <c r="X3483" s="55"/>
      <c r="Y3483" s="55"/>
      <c r="Z3483" s="55"/>
      <c r="AA3483" s="55"/>
      <c r="AB3483" s="55"/>
      <c r="AC3483" s="337"/>
      <c r="AD3483" s="337"/>
      <c r="AE3483" s="337"/>
      <c r="AF3483" s="337"/>
      <c r="AG3483" s="337"/>
      <c r="AH3483" s="337"/>
      <c r="AI3483" s="337"/>
      <c r="AJ3483" s="337"/>
      <c r="AK3483" s="337"/>
      <c r="AL3483" s="337"/>
      <c r="AM3483" s="55"/>
      <c r="AN3483" s="55"/>
      <c r="AO3483" s="55"/>
      <c r="AP3483" s="55"/>
      <c r="AQ3483" s="55"/>
      <c r="AR3483" s="55"/>
      <c r="AS3483" s="55"/>
    </row>
    <row r="3484" spans="1:45" x14ac:dyDescent="0.3">
      <c r="X3484" s="54" t="s">
        <v>1305</v>
      </c>
      <c r="Y3484" s="54" t="s">
        <v>128</v>
      </c>
      <c r="Z3484" s="54" t="s">
        <v>157</v>
      </c>
      <c r="AA3484" s="54" t="s">
        <v>151</v>
      </c>
      <c r="AB3484" s="54" t="s">
        <v>1327</v>
      </c>
      <c r="AC3484" s="54" t="s">
        <v>129</v>
      </c>
      <c r="AD3484" s="54" t="s">
        <v>116</v>
      </c>
      <c r="AE3484" s="54"/>
      <c r="AF3484" s="54"/>
      <c r="AG3484" s="54"/>
      <c r="AH3484" s="54"/>
      <c r="AI3484" s="54"/>
      <c r="AJ3484" s="54"/>
      <c r="AK3484" s="54"/>
      <c r="AL3484" s="54"/>
      <c r="AM3484" s="54"/>
      <c r="AN3484" s="54"/>
      <c r="AO3484" s="54"/>
      <c r="AP3484" s="54"/>
      <c r="AQ3484" s="54"/>
      <c r="AR3484" s="54"/>
      <c r="AS3484" s="54"/>
    </row>
    <row r="3485" spans="1:45" x14ac:dyDescent="0.3">
      <c r="X3485" s="54"/>
      <c r="Y3485" s="54">
        <f t="shared" ref="Y3485:AD3485" si="6015">Y3478</f>
        <v>6.4436999999999998</v>
      </c>
      <c r="Z3485" s="54">
        <f t="shared" si="6015"/>
        <v>4.9371</v>
      </c>
      <c r="AA3485" s="54">
        <f t="shared" si="6015"/>
        <v>11.350300000000001</v>
      </c>
      <c r="AB3485" s="54">
        <f t="shared" si="6015"/>
        <v>7.1900000000000006E-2</v>
      </c>
      <c r="AC3485" s="54">
        <f t="shared" si="6015"/>
        <v>6.2766000000000002</v>
      </c>
      <c r="AD3485" s="54">
        <f t="shared" si="6015"/>
        <v>11.042999999999999</v>
      </c>
      <c r="AE3485" s="54"/>
      <c r="AF3485" s="336"/>
      <c r="AG3485" s="336"/>
      <c r="AH3485" s="336"/>
      <c r="AI3485" s="54"/>
      <c r="AJ3485" s="54"/>
      <c r="AK3485" s="54"/>
      <c r="AL3485" s="54"/>
      <c r="AM3485" s="54"/>
      <c r="AN3485" s="54"/>
      <c r="AO3485" s="54"/>
      <c r="AP3485" s="54"/>
      <c r="AQ3485" s="54"/>
      <c r="AR3485" s="54"/>
      <c r="AS3485" s="54"/>
    </row>
    <row r="3486" spans="1:45" x14ac:dyDescent="0.3">
      <c r="D3486" s="56"/>
      <c r="X3486" s="336"/>
      <c r="Y3486" s="336">
        <f t="shared" ca="1" si="5991"/>
        <v>0.52012727902118239</v>
      </c>
      <c r="Z3486" s="336">
        <f t="shared" ca="1" si="5991"/>
        <v>-1.4171088562159895</v>
      </c>
      <c r="AA3486" s="336">
        <f t="shared" ca="1" si="5991"/>
        <v>-1.3480758047772698</v>
      </c>
      <c r="AB3486" s="336">
        <f t="shared" ca="1" si="5991"/>
        <v>0.3624871830959755</v>
      </c>
      <c r="AC3486" s="336">
        <f t="shared" ca="1" si="5991"/>
        <v>0.75933026367616674</v>
      </c>
      <c r="AD3486" s="336">
        <f t="shared" ca="1" si="5991"/>
        <v>2.0362277855742388E-2</v>
      </c>
      <c r="AE3486" s="336"/>
      <c r="AF3486" s="336"/>
      <c r="AG3486" s="336"/>
      <c r="AH3486" s="336"/>
      <c r="AI3486" s="54"/>
      <c r="AJ3486" s="54"/>
      <c r="AK3486" s="54"/>
      <c r="AL3486" s="336"/>
      <c r="AM3486" s="336"/>
      <c r="AN3486" s="336"/>
      <c r="AO3486" s="336"/>
      <c r="AP3486" s="54"/>
      <c r="AQ3486" s="336"/>
      <c r="AR3486" s="336"/>
      <c r="AS3486" s="336"/>
    </row>
    <row r="3487" spans="1:45" x14ac:dyDescent="0.3">
      <c r="C3487" s="54"/>
      <c r="D3487" s="56"/>
      <c r="Y3487" s="336">
        <f t="shared" ca="1" si="5991"/>
        <v>-8.3669196143781238E-2</v>
      </c>
      <c r="Z3487" s="336">
        <f t="shared" ca="1" si="5991"/>
        <v>-1.0499445244578618</v>
      </c>
      <c r="AA3487" s="336">
        <f t="shared" ca="1" si="5991"/>
        <v>7.224694709551286E-3</v>
      </c>
      <c r="AB3487" s="336">
        <f t="shared" ca="1" si="5991"/>
        <v>-1.3949208166470655</v>
      </c>
      <c r="AC3487" s="336">
        <f t="shared" ca="1" si="5991"/>
        <v>1.4959151081406015</v>
      </c>
      <c r="AD3487" s="336">
        <f t="shared" ca="1" si="5991"/>
        <v>-8.6693621099972681E-4</v>
      </c>
      <c r="AE3487" s="55"/>
      <c r="AF3487" s="55"/>
      <c r="AG3487" s="55"/>
      <c r="AH3487" s="55"/>
      <c r="AI3487" s="55"/>
      <c r="AJ3487" s="55"/>
      <c r="AK3487" s="55"/>
      <c r="AL3487" s="55"/>
      <c r="AM3487" s="55"/>
      <c r="AN3487" s="55"/>
      <c r="AO3487" s="55"/>
      <c r="AP3487" s="55"/>
      <c r="AQ3487" s="55"/>
      <c r="AR3487" s="55"/>
      <c r="AS3487" s="55"/>
    </row>
    <row r="3488" spans="1:45" x14ac:dyDescent="0.3">
      <c r="B3488" s="54" t="s">
        <v>172</v>
      </c>
      <c r="C3488" s="53">
        <f>C3481</f>
        <v>0</v>
      </c>
      <c r="D3488" s="56" t="e">
        <f t="shared" ref="D3488:D3489" ca="1" si="6016">AJ3488</f>
        <v>#N/A</v>
      </c>
      <c r="E3488" s="52" t="e">
        <f t="shared" ref="E3488:W3488" si="6017">E3481</f>
        <v>#N/A</v>
      </c>
      <c r="F3488" s="52" t="e">
        <f t="shared" si="6017"/>
        <v>#N/A</v>
      </c>
      <c r="G3488" s="52" t="e">
        <f t="shared" si="6017"/>
        <v>#N/A</v>
      </c>
      <c r="H3488" s="52" t="e">
        <f t="shared" si="6017"/>
        <v>#N/A</v>
      </c>
      <c r="I3488" s="52" t="e">
        <f t="shared" si="6017"/>
        <v>#N/A</v>
      </c>
      <c r="J3488" s="52" t="e">
        <f t="shared" si="6017"/>
        <v>#N/A</v>
      </c>
      <c r="K3488" s="52" t="e">
        <f t="shared" si="6017"/>
        <v>#N/A</v>
      </c>
      <c r="L3488" s="52" t="e">
        <f t="shared" si="6017"/>
        <v>#N/A</v>
      </c>
      <c r="M3488" s="52" t="e">
        <f t="shared" si="6017"/>
        <v>#N/A</v>
      </c>
      <c r="N3488" s="52" t="e">
        <f t="shared" si="6017"/>
        <v>#N/A</v>
      </c>
      <c r="O3488" s="52" t="e">
        <f t="shared" si="6017"/>
        <v>#N/A</v>
      </c>
      <c r="P3488" s="52" t="e">
        <f t="shared" si="6017"/>
        <v>#N/A</v>
      </c>
      <c r="Q3488" s="52" t="e">
        <f t="shared" si="6017"/>
        <v>#N/A</v>
      </c>
      <c r="R3488" s="52" t="e">
        <f t="shared" si="6017"/>
        <v>#N/A</v>
      </c>
      <c r="S3488" s="52" t="e">
        <f t="shared" si="6017"/>
        <v>#N/A</v>
      </c>
      <c r="T3488" s="52" t="e">
        <f t="shared" si="6017"/>
        <v>#N/A</v>
      </c>
      <c r="U3488" s="52" t="e">
        <f t="shared" si="6017"/>
        <v>#N/A</v>
      </c>
      <c r="V3488" s="52" t="e">
        <f t="shared" si="6017"/>
        <v>#N/A</v>
      </c>
      <c r="W3488" s="52" t="e">
        <f t="shared" si="6017"/>
        <v>#N/A</v>
      </c>
      <c r="X3488" s="55" t="e">
        <f t="shared" ref="X3488:X3489" si="6018">(H3488-(O3488*P3488)/100-3*(J3488*K3488)/100)/2</f>
        <v>#N/A</v>
      </c>
      <c r="Y3488" s="55" t="e">
        <f t="shared" ref="Y3488:Y3489" si="6019">SUM(X3488,(J3488*K3488/100))/(F3488/100)</f>
        <v>#N/A</v>
      </c>
      <c r="Z3488" s="55" t="e">
        <f t="shared" ref="Z3488" si="6020">U3488*0.5+U3489*0.5</f>
        <v>#N/A</v>
      </c>
      <c r="AA3488" s="55" t="e">
        <f t="shared" ref="AA3488:AA3489" si="6021">J3488/Y3488</f>
        <v>#N/A</v>
      </c>
      <c r="AB3488" s="336" t="e">
        <f t="shared" ref="AB3488:AB3489" si="6022">X3488/(Y3488-J3488)</f>
        <v>#N/A</v>
      </c>
      <c r="AC3488" s="223" t="e">
        <f ca="1">INDEX(FGA_COEFFS,1,1)+Z3488*INDEX(FGA_COEFFS,1,2)+Y3488*INDEX(FGA_COEFFS,1,3)+R3488*INDEX(FGA_COEFFS,1,4)+Q3489*INDEX(FGA_COEFFS,1,5)+S3488*INDEX(FGA_COEFFS,1,6)+T3489*INDEX(FGA_COEFFS,1,7)+M3489*INDEX(FGA_COEFFS,1,8)+Y3492*Y3493</f>
        <v>#N/A</v>
      </c>
      <c r="AD3488" s="223" t="e">
        <f ca="1">INDEX(THREEPTA_COEFFS,1,1)+AC3488*INDEX(THREEPTA_COEFFS,1,2)+J3488*INDEX(THREEPTA_COEFFS,1,3)+AA3488*INDEX(THREEPTA_COEFFS,1,4)+K3488*INDEX(THREEPTA_COEFFS,1,5)+L3489*INDEX(THREEPTA_COEFFS,1,6)+Z3492*Z3493</f>
        <v>#N/A</v>
      </c>
      <c r="AE3488" s="223" t="e">
        <f ca="1">INDEX(THREEPTPCT_COEFFS,1,1)+K3488*INDEX(THREEPTPCT_COEFFS,1,2)+L3489*INDEX(THREEPTPCT_COEFFS,1,3)+AA3492*AA3493</f>
        <v>#N/A</v>
      </c>
      <c r="AF3488" s="55" t="e">
        <f t="shared" ref="AF3488:AF3489" ca="1" si="6023">AC3488-AD3488</f>
        <v>#N/A</v>
      </c>
      <c r="AG3488" s="223" t="e">
        <f ca="1">INDEX(TWOPTPCT_COEFFS,1,1)+AB3488*INDEX(TWOPTPCT_COEFFS,1,2)+I3489*INDEX(TWOPTPCT_COEFFS,1,3)+G3489*INDEX(TWOPTPCT_COEFFS,1,4)+L3489*INDEX(TWOPTPCT_COEFFS,1,5)+AB3492*AB3493</f>
        <v>#N/A</v>
      </c>
      <c r="AH3488" s="223" t="e">
        <f ca="1">INDEX(FTA_COEFFS,1,1)+O3488*INDEX(FTA_COEFFS,1,2)+N3489*INDEX(FTA_COEFFS,1,3)+(Q3488+R3488)*INDEX(FTA_COEFFS,1,4)+(Q3489+R3489)*INDEX(FTA_COEFFS,1,5)+M3489*INDEX(FTA_COEFFS,1,6)+AC3492*AC3493</f>
        <v>#N/A</v>
      </c>
      <c r="AI3488" s="223" t="e">
        <f ca="1">INDEX(FTPCT_COEFFS,1,1)+P3488*INDEX(FTPCT_COEFFS,1,2)+F3488*INDEX(FTPCT_COEFFS,1,3)+G3489*INDEX(FTPCT_COEFFS,1,4)+AD3492*AD3493</f>
        <v>#N/A</v>
      </c>
      <c r="AJ3488" s="338" t="e">
        <f t="shared" ref="AJ3488:AJ3489" ca="1" si="6024">AD3488*AE3488/100+AF3488*AG3488+AH3488*AI3488/100</f>
        <v>#N/A</v>
      </c>
      <c r="AK3488" s="55"/>
      <c r="AL3488" s="55"/>
      <c r="AM3488" s="55"/>
      <c r="AN3488" s="55"/>
      <c r="AO3488" s="55"/>
      <c r="AP3488" s="55"/>
      <c r="AQ3488" s="55"/>
      <c r="AR3488" s="55"/>
    </row>
    <row r="3489" spans="1:45" x14ac:dyDescent="0.3">
      <c r="B3489" s="54" t="s">
        <v>175</v>
      </c>
      <c r="C3489" s="54">
        <f>C3482</f>
        <v>0</v>
      </c>
      <c r="D3489" s="56" t="e">
        <f t="shared" ca="1" si="6016"/>
        <v>#N/A</v>
      </c>
      <c r="E3489" s="52" t="e">
        <f t="shared" ref="E3489:W3489" si="6025">E3482</f>
        <v>#N/A</v>
      </c>
      <c r="F3489" s="52" t="e">
        <f t="shared" si="6025"/>
        <v>#N/A</v>
      </c>
      <c r="G3489" s="52" t="e">
        <f t="shared" si="6025"/>
        <v>#N/A</v>
      </c>
      <c r="H3489" s="52" t="e">
        <f t="shared" si="6025"/>
        <v>#N/A</v>
      </c>
      <c r="I3489" s="52" t="e">
        <f t="shared" si="6025"/>
        <v>#N/A</v>
      </c>
      <c r="J3489" s="52" t="e">
        <f t="shared" si="6025"/>
        <v>#N/A</v>
      </c>
      <c r="K3489" s="52" t="e">
        <f t="shared" si="6025"/>
        <v>#N/A</v>
      </c>
      <c r="L3489" s="52" t="e">
        <f t="shared" si="6025"/>
        <v>#N/A</v>
      </c>
      <c r="M3489" s="52" t="e">
        <f t="shared" si="6025"/>
        <v>#N/A</v>
      </c>
      <c r="N3489" s="52" t="e">
        <f t="shared" si="6025"/>
        <v>#N/A</v>
      </c>
      <c r="O3489" s="52" t="e">
        <f t="shared" si="6025"/>
        <v>#N/A</v>
      </c>
      <c r="P3489" s="52" t="e">
        <f t="shared" si="6025"/>
        <v>#N/A</v>
      </c>
      <c r="Q3489" s="52" t="e">
        <f t="shared" si="6025"/>
        <v>#N/A</v>
      </c>
      <c r="R3489" s="52" t="e">
        <f t="shared" si="6025"/>
        <v>#N/A</v>
      </c>
      <c r="S3489" s="52" t="e">
        <f t="shared" si="6025"/>
        <v>#N/A</v>
      </c>
      <c r="T3489" s="52" t="e">
        <f t="shared" si="6025"/>
        <v>#N/A</v>
      </c>
      <c r="U3489" s="52" t="e">
        <f t="shared" si="6025"/>
        <v>#N/A</v>
      </c>
      <c r="V3489" s="52" t="e">
        <f t="shared" si="6025"/>
        <v>#N/A</v>
      </c>
      <c r="W3489" s="52" t="e">
        <f t="shared" si="6025"/>
        <v>#N/A</v>
      </c>
      <c r="X3489" s="55" t="e">
        <f t="shared" si="6018"/>
        <v>#N/A</v>
      </c>
      <c r="Y3489" s="55" t="e">
        <f t="shared" si="6019"/>
        <v>#N/A</v>
      </c>
      <c r="Z3489" s="55" t="e">
        <f t="shared" ref="Z3489" si="6026">Z3488</f>
        <v>#N/A</v>
      </c>
      <c r="AA3489" s="55" t="e">
        <f t="shared" si="6021"/>
        <v>#N/A</v>
      </c>
      <c r="AB3489" s="336" t="e">
        <f t="shared" si="6022"/>
        <v>#N/A</v>
      </c>
      <c r="AC3489" s="223" t="e">
        <f ca="1">INDEX(FGA_COEFFS,1,1)+Z3489*INDEX(FGA_COEFFS,1,2)+Y3489*INDEX(FGA_COEFFS,1,3)+R3489*INDEX(FGA_COEFFS,1,4)+Q3488*INDEX(FGA_COEFFS,1,5)+S3489*INDEX(FGA_COEFFS,1,6)+T3488*INDEX(FGA_COEFFS,1,7)+M3488*INDEX(FGA_COEFFS,1,8)+Y3492*Y3494</f>
        <v>#N/A</v>
      </c>
      <c r="AD3489" s="223" t="e">
        <f ca="1">INDEX(THREEPTA_COEFFS,1,1)+AC3489*INDEX(THREEPTA_COEFFS,1,2)+J3489*INDEX(THREEPTA_COEFFS,1,3)+AA3489*INDEX(THREEPTA_COEFFS,1,4)+K3489*INDEX(THREEPTA_COEFFS,1,5)+L3488*INDEX(THREEPTA_COEFFS,1,6)+Z3492*Z3494</f>
        <v>#N/A</v>
      </c>
      <c r="AE3489" s="223" t="e">
        <f ca="1">INDEX(THREEPTPCT_COEFFS,1,1)+K3489*INDEX(THREEPTPCT_COEFFS,1,2)+L3488*INDEX(THREEPTPCT_COEFFS,1,3)+AA3492*AA3494</f>
        <v>#N/A</v>
      </c>
      <c r="AF3489" s="55" t="e">
        <f t="shared" ca="1" si="6023"/>
        <v>#N/A</v>
      </c>
      <c r="AG3489" s="223" t="e">
        <f ca="1">INDEX(TWOPTPCT_COEFFS,1,1)+AB3489*INDEX(TWOPTPCT_COEFFS,1,2)+I3488*INDEX(TWOPTPCT_COEFFS,1,3)+G3488*INDEX(TWOPTPCT_COEFFS,1,4)+L3488*INDEX(TWOPTPCT_COEFFS,1,5)+AB3492*AB3494</f>
        <v>#N/A</v>
      </c>
      <c r="AH3489" s="223" t="e">
        <f ca="1">INDEX(FTA_COEFFS,1,1)+O3489*INDEX(FTA_COEFFS,1,2)+N3488*INDEX(FTA_COEFFS,1,3)+(Q3489+R3489)*INDEX(FTA_COEFFS,1,4)+(Q3488+R3488)*INDEX(FTA_COEFFS,1,5)+M3488*INDEX(FTA_COEFFS,1,6)+AC3492*AC3494</f>
        <v>#N/A</v>
      </c>
      <c r="AI3489" s="223" t="e">
        <f ca="1">INDEX(FTPCT_COEFFS,1,1)+P3489*INDEX(FTPCT_COEFFS,1,2)+F3489*INDEX(FTPCT_COEFFS,1,3)+G3488*INDEX(FTPCT_COEFFS,1,4)+AD3492*AD3494</f>
        <v>#N/A</v>
      </c>
      <c r="AJ3489" s="338" t="e">
        <f t="shared" ca="1" si="6024"/>
        <v>#N/A</v>
      </c>
      <c r="AK3489" s="55"/>
      <c r="AL3489" s="55"/>
      <c r="AM3489" s="55"/>
      <c r="AN3489" s="55"/>
      <c r="AO3489" s="55"/>
      <c r="AP3489" s="55"/>
      <c r="AQ3489" s="55"/>
      <c r="AR3489" s="55"/>
    </row>
    <row r="3490" spans="1:45" x14ac:dyDescent="0.3">
      <c r="A3490" s="54" t="e">
        <f ca="1">IF(D3488&gt;(D3489+(AVERAGE(V3488,W3488)-AVERAGE(V3489,W3489))/2)+2.5,C3488,IF(D3489&gt;(D3488+(AVERAGE(V3489,W3489)-AVERAGE(V3488,W3488))/2)+2.5,C3489,"Close"))</f>
        <v>#N/A</v>
      </c>
      <c r="B3490" s="64" t="e">
        <f ca="1">IF(D3489&gt;D3488,C3489,C3488)</f>
        <v>#N/A</v>
      </c>
      <c r="D3490" s="56"/>
      <c r="X3490" s="55"/>
      <c r="Y3490" s="55"/>
      <c r="Z3490" s="55"/>
      <c r="AA3490" s="55"/>
      <c r="AB3490" s="55"/>
      <c r="AC3490" s="337"/>
      <c r="AD3490" s="337"/>
      <c r="AE3490" s="337"/>
      <c r="AF3490" s="337"/>
      <c r="AG3490" s="337"/>
      <c r="AH3490" s="337"/>
      <c r="AI3490" s="337"/>
      <c r="AJ3490" s="337"/>
      <c r="AK3490" s="337"/>
      <c r="AL3490" s="337"/>
      <c r="AM3490" s="55"/>
      <c r="AN3490" s="55"/>
      <c r="AO3490" s="55"/>
      <c r="AP3490" s="55"/>
      <c r="AQ3490" s="55"/>
      <c r="AR3490" s="55"/>
      <c r="AS3490" s="55"/>
    </row>
    <row r="3491" spans="1:45" x14ac:dyDescent="0.3">
      <c r="X3491" s="54" t="s">
        <v>1305</v>
      </c>
      <c r="Y3491" s="54" t="s">
        <v>128</v>
      </c>
      <c r="Z3491" s="54" t="s">
        <v>157</v>
      </c>
      <c r="AA3491" s="54" t="s">
        <v>151</v>
      </c>
      <c r="AB3491" s="54" t="s">
        <v>1327</v>
      </c>
      <c r="AC3491" s="54" t="s">
        <v>129</v>
      </c>
      <c r="AD3491" s="54" t="s">
        <v>116</v>
      </c>
      <c r="AE3491" s="54"/>
      <c r="AF3491" s="54"/>
      <c r="AG3491" s="54"/>
      <c r="AH3491" s="54"/>
      <c r="AI3491" s="54"/>
      <c r="AJ3491" s="54"/>
      <c r="AK3491" s="54"/>
      <c r="AL3491" s="54"/>
      <c r="AM3491" s="54"/>
      <c r="AN3491" s="54"/>
      <c r="AO3491" s="54"/>
      <c r="AP3491" s="54"/>
      <c r="AQ3491" s="54"/>
      <c r="AR3491" s="54"/>
      <c r="AS3491" s="54"/>
    </row>
    <row r="3492" spans="1:45" x14ac:dyDescent="0.3">
      <c r="X3492" s="54"/>
      <c r="Y3492" s="54">
        <f t="shared" ref="Y3492:AD3492" si="6027">Y3485</f>
        <v>6.4436999999999998</v>
      </c>
      <c r="Z3492" s="54">
        <f t="shared" si="6027"/>
        <v>4.9371</v>
      </c>
      <c r="AA3492" s="54">
        <f t="shared" si="6027"/>
        <v>11.350300000000001</v>
      </c>
      <c r="AB3492" s="54">
        <f t="shared" si="6027"/>
        <v>7.1900000000000006E-2</v>
      </c>
      <c r="AC3492" s="54">
        <f t="shared" si="6027"/>
        <v>6.2766000000000002</v>
      </c>
      <c r="AD3492" s="54">
        <f t="shared" si="6027"/>
        <v>11.042999999999999</v>
      </c>
      <c r="AE3492" s="54"/>
      <c r="AF3492" s="336"/>
      <c r="AG3492" s="336"/>
      <c r="AH3492" s="336"/>
      <c r="AI3492" s="54"/>
      <c r="AJ3492" s="54"/>
      <c r="AK3492" s="54"/>
      <c r="AL3492" s="54"/>
      <c r="AM3492" s="54"/>
      <c r="AN3492" s="54"/>
      <c r="AO3492" s="54"/>
      <c r="AP3492" s="54"/>
      <c r="AQ3492" s="54"/>
      <c r="AR3492" s="54"/>
      <c r="AS3492" s="54"/>
    </row>
    <row r="3493" spans="1:45" x14ac:dyDescent="0.3">
      <c r="D3493" s="56"/>
      <c r="X3493" s="336"/>
      <c r="Y3493" s="336">
        <f t="shared" ca="1" si="5991"/>
        <v>-0.48424893867092184</v>
      </c>
      <c r="Z3493" s="336">
        <f t="shared" ca="1" si="5991"/>
        <v>0.15298848753834984</v>
      </c>
      <c r="AA3493" s="336">
        <f t="shared" ca="1" si="5991"/>
        <v>-3.2331393174674945E-3</v>
      </c>
      <c r="AB3493" s="336">
        <f t="shared" ca="1" si="5991"/>
        <v>-4.8390318898315916E-2</v>
      </c>
      <c r="AC3493" s="336">
        <f t="shared" ca="1" si="5991"/>
        <v>-1.8084708060472805E-2</v>
      </c>
      <c r="AD3493" s="336">
        <f t="shared" ca="1" si="5991"/>
        <v>-1.513309612834841E-3</v>
      </c>
      <c r="AE3493" s="336"/>
      <c r="AF3493" s="336"/>
      <c r="AG3493" s="336"/>
      <c r="AH3493" s="336"/>
      <c r="AI3493" s="54"/>
      <c r="AJ3493" s="54"/>
      <c r="AK3493" s="54"/>
      <c r="AL3493" s="336"/>
      <c r="AM3493" s="336"/>
      <c r="AN3493" s="336"/>
      <c r="AO3493" s="336"/>
      <c r="AP3493" s="54"/>
      <c r="AQ3493" s="336"/>
      <c r="AR3493" s="336"/>
      <c r="AS3493" s="336"/>
    </row>
    <row r="3494" spans="1:45" x14ac:dyDescent="0.3">
      <c r="C3494" s="54"/>
      <c r="D3494" s="56"/>
      <c r="Y3494" s="336">
        <f t="shared" ca="1" si="5991"/>
        <v>1.838290282127232E-3</v>
      </c>
      <c r="Z3494" s="336">
        <f t="shared" ca="1" si="5991"/>
        <v>-0.29039020317253178</v>
      </c>
      <c r="AA3494" s="336">
        <f t="shared" ca="1" si="5991"/>
        <v>-0.83808837211730425</v>
      </c>
      <c r="AB3494" s="336">
        <f t="shared" ca="1" si="5991"/>
        <v>-0.21946310646672634</v>
      </c>
      <c r="AC3494" s="336">
        <f t="shared" ca="1" si="5991"/>
        <v>1.256588321093123</v>
      </c>
      <c r="AD3494" s="336">
        <f t="shared" ca="1" si="5991"/>
        <v>1.7170264842830147E-2</v>
      </c>
      <c r="AE3494" s="55"/>
      <c r="AF3494" s="55"/>
      <c r="AG3494" s="55"/>
      <c r="AH3494" s="55"/>
      <c r="AI3494" s="55"/>
      <c r="AJ3494" s="55"/>
      <c r="AK3494" s="55"/>
      <c r="AL3494" s="55"/>
      <c r="AM3494" s="55"/>
      <c r="AN3494" s="55"/>
      <c r="AO3494" s="55"/>
      <c r="AP3494" s="55"/>
      <c r="AQ3494" s="55"/>
      <c r="AR3494" s="55"/>
      <c r="AS3494" s="55"/>
    </row>
    <row r="3495" spans="1:45" x14ac:dyDescent="0.3">
      <c r="B3495" s="54" t="s">
        <v>172</v>
      </c>
      <c r="C3495" s="53">
        <f>C3488</f>
        <v>0</v>
      </c>
      <c r="D3495" s="56" t="e">
        <f t="shared" ref="D3495:D3496" ca="1" si="6028">AJ3495</f>
        <v>#N/A</v>
      </c>
      <c r="E3495" s="52" t="e">
        <f t="shared" ref="E3495:W3495" si="6029">E3488</f>
        <v>#N/A</v>
      </c>
      <c r="F3495" s="52" t="e">
        <f t="shared" si="6029"/>
        <v>#N/A</v>
      </c>
      <c r="G3495" s="52" t="e">
        <f t="shared" si="6029"/>
        <v>#N/A</v>
      </c>
      <c r="H3495" s="52" t="e">
        <f t="shared" si="6029"/>
        <v>#N/A</v>
      </c>
      <c r="I3495" s="52" t="e">
        <f t="shared" si="6029"/>
        <v>#N/A</v>
      </c>
      <c r="J3495" s="52" t="e">
        <f t="shared" si="6029"/>
        <v>#N/A</v>
      </c>
      <c r="K3495" s="52" t="e">
        <f t="shared" si="6029"/>
        <v>#N/A</v>
      </c>
      <c r="L3495" s="52" t="e">
        <f t="shared" si="6029"/>
        <v>#N/A</v>
      </c>
      <c r="M3495" s="52" t="e">
        <f t="shared" si="6029"/>
        <v>#N/A</v>
      </c>
      <c r="N3495" s="52" t="e">
        <f t="shared" si="6029"/>
        <v>#N/A</v>
      </c>
      <c r="O3495" s="52" t="e">
        <f t="shared" si="6029"/>
        <v>#N/A</v>
      </c>
      <c r="P3495" s="52" t="e">
        <f t="shared" si="6029"/>
        <v>#N/A</v>
      </c>
      <c r="Q3495" s="52" t="e">
        <f t="shared" si="6029"/>
        <v>#N/A</v>
      </c>
      <c r="R3495" s="52" t="e">
        <f t="shared" si="6029"/>
        <v>#N/A</v>
      </c>
      <c r="S3495" s="52" t="e">
        <f t="shared" si="6029"/>
        <v>#N/A</v>
      </c>
      <c r="T3495" s="52" t="e">
        <f t="shared" si="6029"/>
        <v>#N/A</v>
      </c>
      <c r="U3495" s="52" t="e">
        <f t="shared" si="6029"/>
        <v>#N/A</v>
      </c>
      <c r="V3495" s="52" t="e">
        <f t="shared" si="6029"/>
        <v>#N/A</v>
      </c>
      <c r="W3495" s="52" t="e">
        <f t="shared" si="6029"/>
        <v>#N/A</v>
      </c>
      <c r="X3495" s="55" t="e">
        <f t="shared" ref="X3495:X3496" si="6030">(H3495-(O3495*P3495)/100-3*(J3495*K3495)/100)/2</f>
        <v>#N/A</v>
      </c>
      <c r="Y3495" s="55" t="e">
        <f t="shared" ref="Y3495:Y3496" si="6031">SUM(X3495,(J3495*K3495/100))/(F3495/100)</f>
        <v>#N/A</v>
      </c>
      <c r="Z3495" s="55" t="e">
        <f t="shared" ref="Z3495" si="6032">U3495*0.5+U3496*0.5</f>
        <v>#N/A</v>
      </c>
      <c r="AA3495" s="55" t="e">
        <f t="shared" ref="AA3495:AA3496" si="6033">J3495/Y3495</f>
        <v>#N/A</v>
      </c>
      <c r="AB3495" s="336" t="e">
        <f t="shared" ref="AB3495:AB3496" si="6034">X3495/(Y3495-J3495)</f>
        <v>#N/A</v>
      </c>
      <c r="AC3495" s="223" t="e">
        <f ca="1">INDEX(FGA_COEFFS,1,1)+Z3495*INDEX(FGA_COEFFS,1,2)+Y3495*INDEX(FGA_COEFFS,1,3)+R3495*INDEX(FGA_COEFFS,1,4)+Q3496*INDEX(FGA_COEFFS,1,5)+S3495*INDEX(FGA_COEFFS,1,6)+T3496*INDEX(FGA_COEFFS,1,7)+M3496*INDEX(FGA_COEFFS,1,8)+Y3499*Y3500</f>
        <v>#N/A</v>
      </c>
      <c r="AD3495" s="223" t="e">
        <f ca="1">INDEX(THREEPTA_COEFFS,1,1)+AC3495*INDEX(THREEPTA_COEFFS,1,2)+J3495*INDEX(THREEPTA_COEFFS,1,3)+AA3495*INDEX(THREEPTA_COEFFS,1,4)+K3495*INDEX(THREEPTA_COEFFS,1,5)+L3496*INDEX(THREEPTA_COEFFS,1,6)+Z3499*Z3500</f>
        <v>#N/A</v>
      </c>
      <c r="AE3495" s="223" t="e">
        <f ca="1">INDEX(THREEPTPCT_COEFFS,1,1)+K3495*INDEX(THREEPTPCT_COEFFS,1,2)+L3496*INDEX(THREEPTPCT_COEFFS,1,3)+AA3499*AA3500</f>
        <v>#N/A</v>
      </c>
      <c r="AF3495" s="55" t="e">
        <f t="shared" ref="AF3495:AF3496" ca="1" si="6035">AC3495-AD3495</f>
        <v>#N/A</v>
      </c>
      <c r="AG3495" s="223" t="e">
        <f ca="1">INDEX(TWOPTPCT_COEFFS,1,1)+AB3495*INDEX(TWOPTPCT_COEFFS,1,2)+I3496*INDEX(TWOPTPCT_COEFFS,1,3)+G3496*INDEX(TWOPTPCT_COEFFS,1,4)+L3496*INDEX(TWOPTPCT_COEFFS,1,5)+AB3499*AB3500</f>
        <v>#N/A</v>
      </c>
      <c r="AH3495" s="223" t="e">
        <f ca="1">INDEX(FTA_COEFFS,1,1)+O3495*INDEX(FTA_COEFFS,1,2)+N3496*INDEX(FTA_COEFFS,1,3)+(Q3495+R3495)*INDEX(FTA_COEFFS,1,4)+(Q3496+R3496)*INDEX(FTA_COEFFS,1,5)+M3496*INDEX(FTA_COEFFS,1,6)+AC3499*AC3500</f>
        <v>#N/A</v>
      </c>
      <c r="AI3495" s="223" t="e">
        <f ca="1">INDEX(FTPCT_COEFFS,1,1)+P3495*INDEX(FTPCT_COEFFS,1,2)+F3495*INDEX(FTPCT_COEFFS,1,3)+G3496*INDEX(FTPCT_COEFFS,1,4)+AD3499*AD3500</f>
        <v>#N/A</v>
      </c>
      <c r="AJ3495" s="338" t="e">
        <f t="shared" ref="AJ3495:AJ3496" ca="1" si="6036">AD3495*AE3495/100+AF3495*AG3495+AH3495*AI3495/100</f>
        <v>#N/A</v>
      </c>
      <c r="AK3495" s="55"/>
      <c r="AL3495" s="55"/>
      <c r="AM3495" s="55"/>
      <c r="AN3495" s="55"/>
      <c r="AO3495" s="55"/>
      <c r="AP3495" s="55"/>
      <c r="AQ3495" s="55"/>
      <c r="AR3495" s="55"/>
    </row>
    <row r="3496" spans="1:45" x14ac:dyDescent="0.3">
      <c r="B3496" s="54" t="s">
        <v>175</v>
      </c>
      <c r="C3496" s="54">
        <f>C3489</f>
        <v>0</v>
      </c>
      <c r="D3496" s="56" t="e">
        <f t="shared" ca="1" si="6028"/>
        <v>#N/A</v>
      </c>
      <c r="E3496" s="52" t="e">
        <f t="shared" ref="E3496:W3496" si="6037">E3489</f>
        <v>#N/A</v>
      </c>
      <c r="F3496" s="52" t="e">
        <f t="shared" si="6037"/>
        <v>#N/A</v>
      </c>
      <c r="G3496" s="52" t="e">
        <f t="shared" si="6037"/>
        <v>#N/A</v>
      </c>
      <c r="H3496" s="52" t="e">
        <f t="shared" si="6037"/>
        <v>#N/A</v>
      </c>
      <c r="I3496" s="52" t="e">
        <f t="shared" si="6037"/>
        <v>#N/A</v>
      </c>
      <c r="J3496" s="52" t="e">
        <f t="shared" si="6037"/>
        <v>#N/A</v>
      </c>
      <c r="K3496" s="52" t="e">
        <f t="shared" si="6037"/>
        <v>#N/A</v>
      </c>
      <c r="L3496" s="52" t="e">
        <f t="shared" si="6037"/>
        <v>#N/A</v>
      </c>
      <c r="M3496" s="52" t="e">
        <f t="shared" si="6037"/>
        <v>#N/A</v>
      </c>
      <c r="N3496" s="52" t="e">
        <f t="shared" si="6037"/>
        <v>#N/A</v>
      </c>
      <c r="O3496" s="52" t="e">
        <f t="shared" si="6037"/>
        <v>#N/A</v>
      </c>
      <c r="P3496" s="52" t="e">
        <f t="shared" si="6037"/>
        <v>#N/A</v>
      </c>
      <c r="Q3496" s="52" t="e">
        <f t="shared" si="6037"/>
        <v>#N/A</v>
      </c>
      <c r="R3496" s="52" t="e">
        <f t="shared" si="6037"/>
        <v>#N/A</v>
      </c>
      <c r="S3496" s="52" t="e">
        <f t="shared" si="6037"/>
        <v>#N/A</v>
      </c>
      <c r="T3496" s="52" t="e">
        <f t="shared" si="6037"/>
        <v>#N/A</v>
      </c>
      <c r="U3496" s="52" t="e">
        <f t="shared" si="6037"/>
        <v>#N/A</v>
      </c>
      <c r="V3496" s="52" t="e">
        <f t="shared" si="6037"/>
        <v>#N/A</v>
      </c>
      <c r="W3496" s="52" t="e">
        <f t="shared" si="6037"/>
        <v>#N/A</v>
      </c>
      <c r="X3496" s="55" t="e">
        <f t="shared" si="6030"/>
        <v>#N/A</v>
      </c>
      <c r="Y3496" s="55" t="e">
        <f t="shared" si="6031"/>
        <v>#N/A</v>
      </c>
      <c r="Z3496" s="55" t="e">
        <f t="shared" ref="Z3496" si="6038">Z3495</f>
        <v>#N/A</v>
      </c>
      <c r="AA3496" s="55" t="e">
        <f t="shared" si="6033"/>
        <v>#N/A</v>
      </c>
      <c r="AB3496" s="336" t="e">
        <f t="shared" si="6034"/>
        <v>#N/A</v>
      </c>
      <c r="AC3496" s="223" t="e">
        <f ca="1">INDEX(FGA_COEFFS,1,1)+Z3496*INDEX(FGA_COEFFS,1,2)+Y3496*INDEX(FGA_COEFFS,1,3)+R3496*INDEX(FGA_COEFFS,1,4)+Q3495*INDEX(FGA_COEFFS,1,5)+S3496*INDEX(FGA_COEFFS,1,6)+T3495*INDEX(FGA_COEFFS,1,7)+M3495*INDEX(FGA_COEFFS,1,8)+Y3499*Y3501</f>
        <v>#N/A</v>
      </c>
      <c r="AD3496" s="223" t="e">
        <f ca="1">INDEX(THREEPTA_COEFFS,1,1)+AC3496*INDEX(THREEPTA_COEFFS,1,2)+J3496*INDEX(THREEPTA_COEFFS,1,3)+AA3496*INDEX(THREEPTA_COEFFS,1,4)+K3496*INDEX(THREEPTA_COEFFS,1,5)+L3495*INDEX(THREEPTA_COEFFS,1,6)+Z3499*Z3501</f>
        <v>#N/A</v>
      </c>
      <c r="AE3496" s="223" t="e">
        <f ca="1">INDEX(THREEPTPCT_COEFFS,1,1)+K3496*INDEX(THREEPTPCT_COEFFS,1,2)+L3495*INDEX(THREEPTPCT_COEFFS,1,3)+AA3499*AA3501</f>
        <v>#N/A</v>
      </c>
      <c r="AF3496" s="55" t="e">
        <f t="shared" ca="1" si="6035"/>
        <v>#N/A</v>
      </c>
      <c r="AG3496" s="223" t="e">
        <f ca="1">INDEX(TWOPTPCT_COEFFS,1,1)+AB3496*INDEX(TWOPTPCT_COEFFS,1,2)+I3495*INDEX(TWOPTPCT_COEFFS,1,3)+G3495*INDEX(TWOPTPCT_COEFFS,1,4)+L3495*INDEX(TWOPTPCT_COEFFS,1,5)+AB3499*AB3501</f>
        <v>#N/A</v>
      </c>
      <c r="AH3496" s="223" t="e">
        <f ca="1">INDEX(FTA_COEFFS,1,1)+O3496*INDEX(FTA_COEFFS,1,2)+N3495*INDEX(FTA_COEFFS,1,3)+(Q3496+R3496)*INDEX(FTA_COEFFS,1,4)+(Q3495+R3495)*INDEX(FTA_COEFFS,1,5)+M3495*INDEX(FTA_COEFFS,1,6)+AC3499*AC3501</f>
        <v>#N/A</v>
      </c>
      <c r="AI3496" s="223" t="e">
        <f ca="1">INDEX(FTPCT_COEFFS,1,1)+P3496*INDEX(FTPCT_COEFFS,1,2)+F3496*INDEX(FTPCT_COEFFS,1,3)+G3495*INDEX(FTPCT_COEFFS,1,4)+AD3499*AD3501</f>
        <v>#N/A</v>
      </c>
      <c r="AJ3496" s="338" t="e">
        <f t="shared" ca="1" si="6036"/>
        <v>#N/A</v>
      </c>
      <c r="AK3496" s="55"/>
      <c r="AL3496" s="55"/>
      <c r="AM3496" s="55"/>
      <c r="AN3496" s="55"/>
      <c r="AO3496" s="55"/>
      <c r="AP3496" s="55"/>
      <c r="AQ3496" s="55"/>
      <c r="AR3496" s="55"/>
    </row>
    <row r="3497" spans="1:45" x14ac:dyDescent="0.3">
      <c r="A3497" s="54" t="e">
        <f ca="1">IF(D3495&gt;(D3496+(AVERAGE(V3495,W3495)-AVERAGE(V3496,W3496))/2)+2.5,C3495,IF(D3496&gt;(D3495+(AVERAGE(V3496,W3496)-AVERAGE(V3495,W3495))/2)+2.5,C3496,"Close"))</f>
        <v>#N/A</v>
      </c>
      <c r="B3497" s="64" t="e">
        <f ca="1">IF(D3496&gt;D3495,C3496,C3495)</f>
        <v>#N/A</v>
      </c>
      <c r="D3497" s="56"/>
      <c r="X3497" s="55"/>
      <c r="Y3497" s="55"/>
      <c r="Z3497" s="55"/>
      <c r="AA3497" s="55"/>
      <c r="AB3497" s="55"/>
      <c r="AC3497" s="337"/>
      <c r="AD3497" s="337"/>
      <c r="AE3497" s="337"/>
      <c r="AF3497" s="337"/>
      <c r="AG3497" s="337"/>
      <c r="AH3497" s="337"/>
      <c r="AI3497" s="337"/>
      <c r="AJ3497" s="337"/>
      <c r="AK3497" s="337"/>
      <c r="AL3497" s="337"/>
      <c r="AM3497" s="55"/>
      <c r="AN3497" s="55"/>
      <c r="AO3497" s="55"/>
      <c r="AP3497" s="55"/>
      <c r="AQ3497" s="55"/>
      <c r="AR3497" s="55"/>
      <c r="AS3497" s="55"/>
    </row>
    <row r="3498" spans="1:45" x14ac:dyDescent="0.3">
      <c r="X3498" s="54" t="s">
        <v>1305</v>
      </c>
      <c r="Y3498" s="54" t="s">
        <v>128</v>
      </c>
      <c r="Z3498" s="54" t="s">
        <v>157</v>
      </c>
      <c r="AA3498" s="54" t="s">
        <v>151</v>
      </c>
      <c r="AB3498" s="54" t="s">
        <v>1327</v>
      </c>
      <c r="AC3498" s="54" t="s">
        <v>129</v>
      </c>
      <c r="AD3498" s="54" t="s">
        <v>116</v>
      </c>
      <c r="AE3498" s="54"/>
      <c r="AF3498" s="54"/>
      <c r="AG3498" s="54"/>
      <c r="AH3498" s="54"/>
      <c r="AI3498" s="54"/>
      <c r="AJ3498" s="54"/>
      <c r="AK3498" s="54"/>
      <c r="AL3498" s="54"/>
      <c r="AM3498" s="54"/>
      <c r="AN3498" s="54"/>
      <c r="AO3498" s="54"/>
      <c r="AP3498" s="54"/>
      <c r="AQ3498" s="54"/>
      <c r="AR3498" s="54"/>
      <c r="AS3498" s="54"/>
    </row>
    <row r="3499" spans="1:45" x14ac:dyDescent="0.3">
      <c r="X3499" s="54"/>
      <c r="Y3499" s="54">
        <f t="shared" ref="Y3499:AD3499" si="6039">Y3492</f>
        <v>6.4436999999999998</v>
      </c>
      <c r="Z3499" s="54">
        <f t="shared" si="6039"/>
        <v>4.9371</v>
      </c>
      <c r="AA3499" s="54">
        <f t="shared" si="6039"/>
        <v>11.350300000000001</v>
      </c>
      <c r="AB3499" s="54">
        <f t="shared" si="6039"/>
        <v>7.1900000000000006E-2</v>
      </c>
      <c r="AC3499" s="54">
        <f t="shared" si="6039"/>
        <v>6.2766000000000002</v>
      </c>
      <c r="AD3499" s="54">
        <f t="shared" si="6039"/>
        <v>11.042999999999999</v>
      </c>
      <c r="AE3499" s="54"/>
      <c r="AF3499" s="336"/>
      <c r="AG3499" s="336"/>
      <c r="AH3499" s="336"/>
      <c r="AI3499" s="54"/>
      <c r="AJ3499" s="54"/>
      <c r="AK3499" s="54"/>
      <c r="AL3499" s="54"/>
      <c r="AM3499" s="54"/>
      <c r="AN3499" s="54"/>
      <c r="AO3499" s="54"/>
      <c r="AP3499" s="54"/>
      <c r="AQ3499" s="54"/>
      <c r="AR3499" s="54"/>
      <c r="AS3499" s="54"/>
    </row>
    <row r="3500" spans="1:45" x14ac:dyDescent="0.3">
      <c r="D3500" s="56"/>
      <c r="X3500" s="336"/>
      <c r="Y3500" s="336">
        <f t="shared" ca="1" si="5991"/>
        <v>-0.22359594909923791</v>
      </c>
      <c r="Z3500" s="336">
        <f t="shared" ca="1" si="5991"/>
        <v>0.68205047311092137</v>
      </c>
      <c r="AA3500" s="336">
        <f t="shared" ca="1" si="5991"/>
        <v>0.24878298989244249</v>
      </c>
      <c r="AB3500" s="336">
        <f t="shared" ca="1" si="5991"/>
        <v>1.2090617429639314</v>
      </c>
      <c r="AC3500" s="336">
        <f t="shared" ca="1" si="5991"/>
        <v>-1.2125816163039531</v>
      </c>
      <c r="AD3500" s="336">
        <f t="shared" ca="1" si="5991"/>
        <v>0.17523920872699322</v>
      </c>
      <c r="AE3500" s="336"/>
      <c r="AF3500" s="336"/>
      <c r="AG3500" s="336"/>
      <c r="AH3500" s="336"/>
      <c r="AI3500" s="54"/>
      <c r="AJ3500" s="54"/>
      <c r="AK3500" s="54"/>
      <c r="AL3500" s="336"/>
      <c r="AM3500" s="336"/>
      <c r="AN3500" s="336"/>
      <c r="AO3500" s="336"/>
      <c r="AP3500" s="54"/>
      <c r="AQ3500" s="336"/>
      <c r="AR3500" s="336"/>
      <c r="AS3500" s="336"/>
    </row>
    <row r="3501" spans="1:45" x14ac:dyDescent="0.3">
      <c r="C3501" s="54"/>
      <c r="D3501" s="56"/>
      <c r="Y3501" s="336">
        <f t="shared" ca="1" si="5991"/>
        <v>0.4594320745994801</v>
      </c>
      <c r="Z3501" s="336">
        <f t="shared" ca="1" si="5991"/>
        <v>0.97624981340309325</v>
      </c>
      <c r="AA3501" s="336">
        <f t="shared" ca="1" si="5991"/>
        <v>6.3047475101548137E-2</v>
      </c>
      <c r="AB3501" s="336">
        <f t="shared" ca="1" si="5991"/>
        <v>-0.71576005418573974</v>
      </c>
      <c r="AC3501" s="336">
        <f t="shared" ca="1" si="5991"/>
        <v>0.3370881464880453</v>
      </c>
      <c r="AD3501" s="336">
        <f t="shared" ca="1" si="5991"/>
        <v>-2.7097095125625834E-2</v>
      </c>
      <c r="AE3501" s="55"/>
      <c r="AF3501" s="55"/>
      <c r="AG3501" s="55"/>
      <c r="AH3501" s="55"/>
      <c r="AI3501" s="55"/>
      <c r="AJ3501" s="55"/>
      <c r="AK3501" s="55"/>
      <c r="AL3501" s="55"/>
      <c r="AM3501" s="55"/>
      <c r="AN3501" s="55"/>
      <c r="AO3501" s="55"/>
      <c r="AP3501" s="55"/>
      <c r="AQ3501" s="55"/>
      <c r="AR3501" s="55"/>
      <c r="AS3501" s="55"/>
    </row>
    <row r="3502" spans="1:45" x14ac:dyDescent="0.3">
      <c r="B3502" s="54" t="s">
        <v>172</v>
      </c>
      <c r="C3502" s="53">
        <f>C3495</f>
        <v>0</v>
      </c>
      <c r="D3502" s="56" t="e">
        <f t="shared" ref="D3502:D3503" ca="1" si="6040">AJ3502</f>
        <v>#N/A</v>
      </c>
      <c r="E3502" s="52" t="e">
        <f t="shared" ref="E3502:W3502" si="6041">E3495</f>
        <v>#N/A</v>
      </c>
      <c r="F3502" s="52" t="e">
        <f t="shared" si="6041"/>
        <v>#N/A</v>
      </c>
      <c r="G3502" s="52" t="e">
        <f t="shared" si="6041"/>
        <v>#N/A</v>
      </c>
      <c r="H3502" s="52" t="e">
        <f t="shared" si="6041"/>
        <v>#N/A</v>
      </c>
      <c r="I3502" s="52" t="e">
        <f t="shared" si="6041"/>
        <v>#N/A</v>
      </c>
      <c r="J3502" s="52" t="e">
        <f t="shared" si="6041"/>
        <v>#N/A</v>
      </c>
      <c r="K3502" s="52" t="e">
        <f t="shared" si="6041"/>
        <v>#N/A</v>
      </c>
      <c r="L3502" s="52" t="e">
        <f t="shared" si="6041"/>
        <v>#N/A</v>
      </c>
      <c r="M3502" s="52" t="e">
        <f t="shared" si="6041"/>
        <v>#N/A</v>
      </c>
      <c r="N3502" s="52" t="e">
        <f t="shared" si="6041"/>
        <v>#N/A</v>
      </c>
      <c r="O3502" s="52" t="e">
        <f t="shared" si="6041"/>
        <v>#N/A</v>
      </c>
      <c r="P3502" s="52" t="e">
        <f t="shared" si="6041"/>
        <v>#N/A</v>
      </c>
      <c r="Q3502" s="52" t="e">
        <f t="shared" si="6041"/>
        <v>#N/A</v>
      </c>
      <c r="R3502" s="52" t="e">
        <f t="shared" si="6041"/>
        <v>#N/A</v>
      </c>
      <c r="S3502" s="52" t="e">
        <f t="shared" si="6041"/>
        <v>#N/A</v>
      </c>
      <c r="T3502" s="52" t="e">
        <f t="shared" si="6041"/>
        <v>#N/A</v>
      </c>
      <c r="U3502" s="52" t="e">
        <f t="shared" si="6041"/>
        <v>#N/A</v>
      </c>
      <c r="V3502" s="52" t="e">
        <f t="shared" si="6041"/>
        <v>#N/A</v>
      </c>
      <c r="W3502" s="52" t="e">
        <f t="shared" si="6041"/>
        <v>#N/A</v>
      </c>
      <c r="X3502" s="55" t="e">
        <f t="shared" ref="X3502:X3503" si="6042">(H3502-(O3502*P3502)/100-3*(J3502*K3502)/100)/2</f>
        <v>#N/A</v>
      </c>
      <c r="Y3502" s="55" t="e">
        <f t="shared" ref="Y3502:Y3503" si="6043">SUM(X3502,(J3502*K3502/100))/(F3502/100)</f>
        <v>#N/A</v>
      </c>
      <c r="Z3502" s="55" t="e">
        <f t="shared" ref="Z3502" si="6044">U3502*0.5+U3503*0.5</f>
        <v>#N/A</v>
      </c>
      <c r="AA3502" s="55" t="e">
        <f t="shared" ref="AA3502:AA3503" si="6045">J3502/Y3502</f>
        <v>#N/A</v>
      </c>
      <c r="AB3502" s="336" t="e">
        <f t="shared" ref="AB3502:AB3503" si="6046">X3502/(Y3502-J3502)</f>
        <v>#N/A</v>
      </c>
      <c r="AC3502" s="223" t="e">
        <f ca="1">INDEX(FGA_COEFFS,1,1)+Z3502*INDEX(FGA_COEFFS,1,2)+Y3502*INDEX(FGA_COEFFS,1,3)+R3502*INDEX(FGA_COEFFS,1,4)+Q3503*INDEX(FGA_COEFFS,1,5)+S3502*INDEX(FGA_COEFFS,1,6)+T3503*INDEX(FGA_COEFFS,1,7)+M3503*INDEX(FGA_COEFFS,1,8)+Y3506*Y3507</f>
        <v>#N/A</v>
      </c>
      <c r="AD3502" s="223" t="e">
        <f ca="1">INDEX(THREEPTA_COEFFS,1,1)+AC3502*INDEX(THREEPTA_COEFFS,1,2)+J3502*INDEX(THREEPTA_COEFFS,1,3)+AA3502*INDEX(THREEPTA_COEFFS,1,4)+K3502*INDEX(THREEPTA_COEFFS,1,5)+L3503*INDEX(THREEPTA_COEFFS,1,6)+Z3506*Z3507</f>
        <v>#N/A</v>
      </c>
      <c r="AE3502" s="223" t="e">
        <f ca="1">INDEX(THREEPTPCT_COEFFS,1,1)+K3502*INDEX(THREEPTPCT_COEFFS,1,2)+L3503*INDEX(THREEPTPCT_COEFFS,1,3)+AA3506*AA3507</f>
        <v>#N/A</v>
      </c>
      <c r="AF3502" s="55" t="e">
        <f t="shared" ref="AF3502:AF3503" ca="1" si="6047">AC3502-AD3502</f>
        <v>#N/A</v>
      </c>
      <c r="AG3502" s="223" t="e">
        <f ca="1">INDEX(TWOPTPCT_COEFFS,1,1)+AB3502*INDEX(TWOPTPCT_COEFFS,1,2)+I3503*INDEX(TWOPTPCT_COEFFS,1,3)+G3503*INDEX(TWOPTPCT_COEFFS,1,4)+L3503*INDEX(TWOPTPCT_COEFFS,1,5)+AB3506*AB3507</f>
        <v>#N/A</v>
      </c>
      <c r="AH3502" s="223" t="e">
        <f ca="1">INDEX(FTA_COEFFS,1,1)+O3502*INDEX(FTA_COEFFS,1,2)+N3503*INDEX(FTA_COEFFS,1,3)+(Q3502+R3502)*INDEX(FTA_COEFFS,1,4)+(Q3503+R3503)*INDEX(FTA_COEFFS,1,5)+M3503*INDEX(FTA_COEFFS,1,6)+AC3506*AC3507</f>
        <v>#N/A</v>
      </c>
      <c r="AI3502" s="223" t="e">
        <f ca="1">INDEX(FTPCT_COEFFS,1,1)+P3502*INDEX(FTPCT_COEFFS,1,2)+F3502*INDEX(FTPCT_COEFFS,1,3)+G3503*INDEX(FTPCT_COEFFS,1,4)+AD3506*AD3507</f>
        <v>#N/A</v>
      </c>
      <c r="AJ3502" s="338" t="e">
        <f t="shared" ref="AJ3502:AJ3503" ca="1" si="6048">AD3502*AE3502/100+AF3502*AG3502+AH3502*AI3502/100</f>
        <v>#N/A</v>
      </c>
      <c r="AK3502" s="55"/>
      <c r="AL3502" s="55"/>
      <c r="AM3502" s="55"/>
      <c r="AN3502" s="55"/>
      <c r="AO3502" s="55"/>
      <c r="AP3502" s="55"/>
      <c r="AQ3502" s="55"/>
      <c r="AR3502" s="55"/>
    </row>
    <row r="3503" spans="1:45" x14ac:dyDescent="0.3">
      <c r="B3503" s="54" t="s">
        <v>175</v>
      </c>
      <c r="C3503" s="54">
        <f>C3496</f>
        <v>0</v>
      </c>
      <c r="D3503" s="56" t="e">
        <f t="shared" ca="1" si="6040"/>
        <v>#N/A</v>
      </c>
      <c r="E3503" s="52" t="e">
        <f t="shared" ref="E3503:W3503" si="6049">E3496</f>
        <v>#N/A</v>
      </c>
      <c r="F3503" s="52" t="e">
        <f t="shared" si="6049"/>
        <v>#N/A</v>
      </c>
      <c r="G3503" s="52" t="e">
        <f t="shared" si="6049"/>
        <v>#N/A</v>
      </c>
      <c r="H3503" s="52" t="e">
        <f t="shared" si="6049"/>
        <v>#N/A</v>
      </c>
      <c r="I3503" s="52" t="e">
        <f t="shared" si="6049"/>
        <v>#N/A</v>
      </c>
      <c r="J3503" s="52" t="e">
        <f t="shared" si="6049"/>
        <v>#N/A</v>
      </c>
      <c r="K3503" s="52" t="e">
        <f t="shared" si="6049"/>
        <v>#N/A</v>
      </c>
      <c r="L3503" s="52" t="e">
        <f t="shared" si="6049"/>
        <v>#N/A</v>
      </c>
      <c r="M3503" s="52" t="e">
        <f t="shared" si="6049"/>
        <v>#N/A</v>
      </c>
      <c r="N3503" s="52" t="e">
        <f t="shared" si="6049"/>
        <v>#N/A</v>
      </c>
      <c r="O3503" s="52" t="e">
        <f t="shared" si="6049"/>
        <v>#N/A</v>
      </c>
      <c r="P3503" s="52" t="e">
        <f t="shared" si="6049"/>
        <v>#N/A</v>
      </c>
      <c r="Q3503" s="52" t="e">
        <f t="shared" si="6049"/>
        <v>#N/A</v>
      </c>
      <c r="R3503" s="52" t="e">
        <f t="shared" si="6049"/>
        <v>#N/A</v>
      </c>
      <c r="S3503" s="52" t="e">
        <f t="shared" si="6049"/>
        <v>#N/A</v>
      </c>
      <c r="T3503" s="52" t="e">
        <f t="shared" si="6049"/>
        <v>#N/A</v>
      </c>
      <c r="U3503" s="52" t="e">
        <f t="shared" si="6049"/>
        <v>#N/A</v>
      </c>
      <c r="V3503" s="52" t="e">
        <f t="shared" si="6049"/>
        <v>#N/A</v>
      </c>
      <c r="W3503" s="52" t="e">
        <f t="shared" si="6049"/>
        <v>#N/A</v>
      </c>
      <c r="X3503" s="55" t="e">
        <f t="shared" si="6042"/>
        <v>#N/A</v>
      </c>
      <c r="Y3503" s="55" t="e">
        <f t="shared" si="6043"/>
        <v>#N/A</v>
      </c>
      <c r="Z3503" s="55" t="e">
        <f t="shared" ref="Z3503" si="6050">Z3502</f>
        <v>#N/A</v>
      </c>
      <c r="AA3503" s="55" t="e">
        <f t="shared" si="6045"/>
        <v>#N/A</v>
      </c>
      <c r="AB3503" s="336" t="e">
        <f t="shared" si="6046"/>
        <v>#N/A</v>
      </c>
      <c r="AC3503" s="223" t="e">
        <f ca="1">INDEX(FGA_COEFFS,1,1)+Z3503*INDEX(FGA_COEFFS,1,2)+Y3503*INDEX(FGA_COEFFS,1,3)+R3503*INDEX(FGA_COEFFS,1,4)+Q3502*INDEX(FGA_COEFFS,1,5)+S3503*INDEX(FGA_COEFFS,1,6)+T3502*INDEX(FGA_COEFFS,1,7)+M3502*INDEX(FGA_COEFFS,1,8)+Y3506*Y3508</f>
        <v>#N/A</v>
      </c>
      <c r="AD3503" s="223" t="e">
        <f ca="1">INDEX(THREEPTA_COEFFS,1,1)+AC3503*INDEX(THREEPTA_COEFFS,1,2)+J3503*INDEX(THREEPTA_COEFFS,1,3)+AA3503*INDEX(THREEPTA_COEFFS,1,4)+K3503*INDEX(THREEPTA_COEFFS,1,5)+L3502*INDEX(THREEPTA_COEFFS,1,6)+Z3506*Z3508</f>
        <v>#N/A</v>
      </c>
      <c r="AE3503" s="223" t="e">
        <f ca="1">INDEX(THREEPTPCT_COEFFS,1,1)+K3503*INDEX(THREEPTPCT_COEFFS,1,2)+L3502*INDEX(THREEPTPCT_COEFFS,1,3)+AA3506*AA3508</f>
        <v>#N/A</v>
      </c>
      <c r="AF3503" s="55" t="e">
        <f t="shared" ca="1" si="6047"/>
        <v>#N/A</v>
      </c>
      <c r="AG3503" s="223" t="e">
        <f ca="1">INDEX(TWOPTPCT_COEFFS,1,1)+AB3503*INDEX(TWOPTPCT_COEFFS,1,2)+I3502*INDEX(TWOPTPCT_COEFFS,1,3)+G3502*INDEX(TWOPTPCT_COEFFS,1,4)+L3502*INDEX(TWOPTPCT_COEFFS,1,5)+AB3506*AB3508</f>
        <v>#N/A</v>
      </c>
      <c r="AH3503" s="223" t="e">
        <f ca="1">INDEX(FTA_COEFFS,1,1)+O3503*INDEX(FTA_COEFFS,1,2)+N3502*INDEX(FTA_COEFFS,1,3)+(Q3503+R3503)*INDEX(FTA_COEFFS,1,4)+(Q3502+R3502)*INDEX(FTA_COEFFS,1,5)+M3502*INDEX(FTA_COEFFS,1,6)+AC3506*AC3508</f>
        <v>#N/A</v>
      </c>
      <c r="AI3503" s="223" t="e">
        <f ca="1">INDEX(FTPCT_COEFFS,1,1)+P3503*INDEX(FTPCT_COEFFS,1,2)+F3503*INDEX(FTPCT_COEFFS,1,3)+G3502*INDEX(FTPCT_COEFFS,1,4)+AD3506*AD3508</f>
        <v>#N/A</v>
      </c>
      <c r="AJ3503" s="338" t="e">
        <f t="shared" ca="1" si="6048"/>
        <v>#N/A</v>
      </c>
      <c r="AK3503" s="55"/>
      <c r="AL3503" s="55"/>
      <c r="AM3503" s="55"/>
      <c r="AN3503" s="55"/>
      <c r="AO3503" s="55"/>
      <c r="AP3503" s="55"/>
      <c r="AQ3503" s="55"/>
      <c r="AR3503" s="55"/>
    </row>
    <row r="3504" spans="1:45" x14ac:dyDescent="0.3">
      <c r="A3504" s="54" t="e">
        <f ca="1">IF(D3502&gt;(D3503+(AVERAGE(V3502,W3502)-AVERAGE(V3503,W3503))/2)+2.5,C3502,IF(D3503&gt;(D3502+(AVERAGE(V3503,W3503)-AVERAGE(V3502,W3502))/2)+2.5,C3503,"Close"))</f>
        <v>#N/A</v>
      </c>
      <c r="B3504" s="64" t="e">
        <f ca="1">IF(D3503&gt;D3502,C3503,C3502)</f>
        <v>#N/A</v>
      </c>
      <c r="D3504" s="56"/>
      <c r="X3504" s="55"/>
      <c r="Y3504" s="55"/>
      <c r="Z3504" s="55"/>
      <c r="AA3504" s="55"/>
      <c r="AB3504" s="55"/>
      <c r="AC3504" s="337"/>
      <c r="AD3504" s="337"/>
      <c r="AE3504" s="337"/>
      <c r="AF3504" s="337"/>
      <c r="AG3504" s="337"/>
      <c r="AH3504" s="337"/>
      <c r="AI3504" s="337"/>
      <c r="AJ3504" s="337"/>
      <c r="AK3504" s="337"/>
      <c r="AL3504" s="337"/>
      <c r="AM3504" s="55"/>
      <c r="AN3504" s="55"/>
      <c r="AO3504" s="55"/>
      <c r="AP3504" s="55"/>
      <c r="AQ3504" s="55"/>
      <c r="AR3504" s="55"/>
      <c r="AS3504" s="55"/>
    </row>
    <row r="3505" spans="1:45" x14ac:dyDescent="0.3">
      <c r="X3505" s="54" t="s">
        <v>1305</v>
      </c>
      <c r="Y3505" s="54" t="s">
        <v>128</v>
      </c>
      <c r="Z3505" s="54" t="s">
        <v>157</v>
      </c>
      <c r="AA3505" s="54" t="s">
        <v>151</v>
      </c>
      <c r="AB3505" s="54" t="s">
        <v>1327</v>
      </c>
      <c r="AC3505" s="54" t="s">
        <v>129</v>
      </c>
      <c r="AD3505" s="54" t="s">
        <v>116</v>
      </c>
      <c r="AE3505" s="54"/>
      <c r="AF3505" s="54"/>
      <c r="AG3505" s="54"/>
      <c r="AH3505" s="54"/>
      <c r="AI3505" s="54"/>
      <c r="AJ3505" s="54"/>
      <c r="AK3505" s="54"/>
      <c r="AL3505" s="54"/>
      <c r="AM3505" s="54"/>
      <c r="AN3505" s="54"/>
      <c r="AO3505" s="54"/>
      <c r="AP3505" s="54"/>
      <c r="AQ3505" s="54"/>
      <c r="AR3505" s="54"/>
      <c r="AS3505" s="54"/>
    </row>
    <row r="3506" spans="1:45" x14ac:dyDescent="0.3">
      <c r="X3506" s="54"/>
      <c r="Y3506" s="54">
        <f t="shared" ref="Y3506:AD3506" si="6051">Y3499</f>
        <v>6.4436999999999998</v>
      </c>
      <c r="Z3506" s="54">
        <f t="shared" si="6051"/>
        <v>4.9371</v>
      </c>
      <c r="AA3506" s="54">
        <f t="shared" si="6051"/>
        <v>11.350300000000001</v>
      </c>
      <c r="AB3506" s="54">
        <f t="shared" si="6051"/>
        <v>7.1900000000000006E-2</v>
      </c>
      <c r="AC3506" s="54">
        <f t="shared" si="6051"/>
        <v>6.2766000000000002</v>
      </c>
      <c r="AD3506" s="54">
        <f t="shared" si="6051"/>
        <v>11.042999999999999</v>
      </c>
      <c r="AE3506" s="54"/>
      <c r="AF3506" s="336"/>
      <c r="AG3506" s="336"/>
      <c r="AH3506" s="336"/>
      <c r="AI3506" s="54"/>
      <c r="AJ3506" s="54"/>
      <c r="AK3506" s="54"/>
      <c r="AL3506" s="54"/>
      <c r="AM3506" s="54"/>
      <c r="AN3506" s="54"/>
      <c r="AO3506" s="54"/>
      <c r="AP3506" s="54"/>
      <c r="AQ3506" s="54"/>
      <c r="AR3506" s="54"/>
      <c r="AS3506" s="54"/>
    </row>
    <row r="3507" spans="1:45" x14ac:dyDescent="0.3">
      <c r="D3507" s="56"/>
      <c r="X3507" s="336"/>
      <c r="Y3507" s="336">
        <f t="shared" ca="1" si="5991"/>
        <v>-2.4342788920764441E-2</v>
      </c>
      <c r="Z3507" s="336">
        <f t="shared" ca="1" si="5991"/>
        <v>0.16813982149585965</v>
      </c>
      <c r="AA3507" s="336">
        <f t="shared" ca="1" si="5991"/>
        <v>0.61344594029392008</v>
      </c>
      <c r="AB3507" s="336">
        <f t="shared" ca="1" si="5991"/>
        <v>-0.34145141144278007</v>
      </c>
      <c r="AC3507" s="336">
        <f t="shared" ca="1" si="5991"/>
        <v>-0.80511002095179807</v>
      </c>
      <c r="AD3507" s="336">
        <f t="shared" ca="1" si="5991"/>
        <v>-0.7792486067232014</v>
      </c>
      <c r="AE3507" s="336"/>
      <c r="AF3507" s="336"/>
      <c r="AG3507" s="336"/>
      <c r="AH3507" s="336"/>
      <c r="AI3507" s="54"/>
      <c r="AJ3507" s="54"/>
      <c r="AK3507" s="54"/>
      <c r="AL3507" s="336"/>
      <c r="AM3507" s="336"/>
      <c r="AN3507" s="336"/>
      <c r="AO3507" s="336"/>
      <c r="AP3507" s="54"/>
      <c r="AQ3507" s="336"/>
      <c r="AR3507" s="336"/>
      <c r="AS3507" s="336"/>
    </row>
    <row r="3508" spans="1:45" x14ac:dyDescent="0.3">
      <c r="C3508" s="54"/>
      <c r="D3508" s="56"/>
      <c r="Y3508" s="336">
        <f t="shared" ca="1" si="5991"/>
        <v>0.60153328873033685</v>
      </c>
      <c r="Z3508" s="336">
        <f t="shared" ca="1" si="5991"/>
        <v>1.3443289215467649</v>
      </c>
      <c r="AA3508" s="336">
        <f t="shared" ca="1" si="5991"/>
        <v>-1.998006003254533E-3</v>
      </c>
      <c r="AB3508" s="336">
        <f t="shared" ca="1" si="5991"/>
        <v>-0.19743113833264708</v>
      </c>
      <c r="AC3508" s="336">
        <f t="shared" ca="1" si="5991"/>
        <v>-1.7752771679883836E-3</v>
      </c>
      <c r="AD3508" s="336">
        <f t="shared" ca="1" si="5991"/>
        <v>3.9329615313761654E-2</v>
      </c>
      <c r="AE3508" s="55"/>
      <c r="AF3508" s="55"/>
      <c r="AG3508" s="55"/>
      <c r="AH3508" s="55"/>
      <c r="AI3508" s="55"/>
      <c r="AJ3508" s="55"/>
      <c r="AK3508" s="55"/>
      <c r="AL3508" s="55"/>
      <c r="AM3508" s="55"/>
      <c r="AN3508" s="55"/>
      <c r="AO3508" s="55"/>
      <c r="AP3508" s="55"/>
      <c r="AQ3508" s="55"/>
      <c r="AR3508" s="55"/>
      <c r="AS3508" s="55"/>
    </row>
    <row r="3509" spans="1:45" x14ac:dyDescent="0.3">
      <c r="B3509" s="54" t="s">
        <v>172</v>
      </c>
      <c r="C3509" s="53">
        <f>C3502</f>
        <v>0</v>
      </c>
      <c r="D3509" s="56" t="e">
        <f t="shared" ref="D3509:D3510" ca="1" si="6052">AJ3509</f>
        <v>#N/A</v>
      </c>
      <c r="E3509" s="52" t="e">
        <f t="shared" ref="E3509:W3509" si="6053">E3502</f>
        <v>#N/A</v>
      </c>
      <c r="F3509" s="52" t="e">
        <f t="shared" si="6053"/>
        <v>#N/A</v>
      </c>
      <c r="G3509" s="52" t="e">
        <f t="shared" si="6053"/>
        <v>#N/A</v>
      </c>
      <c r="H3509" s="52" t="e">
        <f t="shared" si="6053"/>
        <v>#N/A</v>
      </c>
      <c r="I3509" s="52" t="e">
        <f t="shared" si="6053"/>
        <v>#N/A</v>
      </c>
      <c r="J3509" s="52" t="e">
        <f t="shared" si="6053"/>
        <v>#N/A</v>
      </c>
      <c r="K3509" s="52" t="e">
        <f t="shared" si="6053"/>
        <v>#N/A</v>
      </c>
      <c r="L3509" s="52" t="e">
        <f t="shared" si="6053"/>
        <v>#N/A</v>
      </c>
      <c r="M3509" s="52" t="e">
        <f t="shared" si="6053"/>
        <v>#N/A</v>
      </c>
      <c r="N3509" s="52" t="e">
        <f t="shared" si="6053"/>
        <v>#N/A</v>
      </c>
      <c r="O3509" s="52" t="e">
        <f t="shared" si="6053"/>
        <v>#N/A</v>
      </c>
      <c r="P3509" s="52" t="e">
        <f t="shared" si="6053"/>
        <v>#N/A</v>
      </c>
      <c r="Q3509" s="52" t="e">
        <f t="shared" si="6053"/>
        <v>#N/A</v>
      </c>
      <c r="R3509" s="52" t="e">
        <f t="shared" si="6053"/>
        <v>#N/A</v>
      </c>
      <c r="S3509" s="52" t="e">
        <f t="shared" si="6053"/>
        <v>#N/A</v>
      </c>
      <c r="T3509" s="52" t="e">
        <f t="shared" si="6053"/>
        <v>#N/A</v>
      </c>
      <c r="U3509" s="52" t="e">
        <f t="shared" si="6053"/>
        <v>#N/A</v>
      </c>
      <c r="V3509" s="52" t="e">
        <f t="shared" si="6053"/>
        <v>#N/A</v>
      </c>
      <c r="W3509" s="52" t="e">
        <f t="shared" si="6053"/>
        <v>#N/A</v>
      </c>
      <c r="X3509" s="55" t="e">
        <f t="shared" ref="X3509:X3510" si="6054">(H3509-(O3509*P3509)/100-3*(J3509*K3509)/100)/2</f>
        <v>#N/A</v>
      </c>
      <c r="Y3509" s="55" t="e">
        <f t="shared" ref="Y3509:Y3510" si="6055">SUM(X3509,(J3509*K3509/100))/(F3509/100)</f>
        <v>#N/A</v>
      </c>
      <c r="Z3509" s="55" t="e">
        <f t="shared" ref="Z3509" si="6056">U3509*0.5+U3510*0.5</f>
        <v>#N/A</v>
      </c>
      <c r="AA3509" s="55" t="e">
        <f t="shared" ref="AA3509:AA3510" si="6057">J3509/Y3509</f>
        <v>#N/A</v>
      </c>
      <c r="AB3509" s="336" t="e">
        <f t="shared" ref="AB3509:AB3510" si="6058">X3509/(Y3509-J3509)</f>
        <v>#N/A</v>
      </c>
      <c r="AC3509" s="223" t="e">
        <f ca="1">INDEX(FGA_COEFFS,1,1)+Z3509*INDEX(FGA_COEFFS,1,2)+Y3509*INDEX(FGA_COEFFS,1,3)+R3509*INDEX(FGA_COEFFS,1,4)+Q3510*INDEX(FGA_COEFFS,1,5)+S3509*INDEX(FGA_COEFFS,1,6)+T3510*INDEX(FGA_COEFFS,1,7)+M3510*INDEX(FGA_COEFFS,1,8)+Y3513*Y3514</f>
        <v>#N/A</v>
      </c>
      <c r="AD3509" s="223" t="e">
        <f ca="1">INDEX(THREEPTA_COEFFS,1,1)+AC3509*INDEX(THREEPTA_COEFFS,1,2)+J3509*INDEX(THREEPTA_COEFFS,1,3)+AA3509*INDEX(THREEPTA_COEFFS,1,4)+K3509*INDEX(THREEPTA_COEFFS,1,5)+L3510*INDEX(THREEPTA_COEFFS,1,6)+Z3513*Z3514</f>
        <v>#N/A</v>
      </c>
      <c r="AE3509" s="223" t="e">
        <f ca="1">INDEX(THREEPTPCT_COEFFS,1,1)+K3509*INDEX(THREEPTPCT_COEFFS,1,2)+L3510*INDEX(THREEPTPCT_COEFFS,1,3)+AA3513*AA3514</f>
        <v>#N/A</v>
      </c>
      <c r="AF3509" s="55" t="e">
        <f t="shared" ref="AF3509:AF3510" ca="1" si="6059">AC3509-AD3509</f>
        <v>#N/A</v>
      </c>
      <c r="AG3509" s="223" t="e">
        <f ca="1">INDEX(TWOPTPCT_COEFFS,1,1)+AB3509*INDEX(TWOPTPCT_COEFFS,1,2)+I3510*INDEX(TWOPTPCT_COEFFS,1,3)+G3510*INDEX(TWOPTPCT_COEFFS,1,4)+L3510*INDEX(TWOPTPCT_COEFFS,1,5)+AB3513*AB3514</f>
        <v>#N/A</v>
      </c>
      <c r="AH3509" s="223" t="e">
        <f ca="1">INDEX(FTA_COEFFS,1,1)+O3509*INDEX(FTA_COEFFS,1,2)+N3510*INDEX(FTA_COEFFS,1,3)+(Q3509+R3509)*INDEX(FTA_COEFFS,1,4)+(Q3510+R3510)*INDEX(FTA_COEFFS,1,5)+M3510*INDEX(FTA_COEFFS,1,6)+AC3513*AC3514</f>
        <v>#N/A</v>
      </c>
      <c r="AI3509" s="223" t="e">
        <f ca="1">INDEX(FTPCT_COEFFS,1,1)+P3509*INDEX(FTPCT_COEFFS,1,2)+F3509*INDEX(FTPCT_COEFFS,1,3)+G3510*INDEX(FTPCT_COEFFS,1,4)+AD3513*AD3514</f>
        <v>#N/A</v>
      </c>
      <c r="AJ3509" s="338" t="e">
        <f t="shared" ref="AJ3509:AJ3510" ca="1" si="6060">AD3509*AE3509/100+AF3509*AG3509+AH3509*AI3509/100</f>
        <v>#N/A</v>
      </c>
      <c r="AK3509" s="55"/>
      <c r="AL3509" s="55"/>
      <c r="AM3509" s="55"/>
      <c r="AN3509" s="55"/>
      <c r="AO3509" s="55"/>
      <c r="AP3509" s="55"/>
      <c r="AQ3509" s="55"/>
      <c r="AR3509" s="55"/>
    </row>
    <row r="3510" spans="1:45" x14ac:dyDescent="0.3">
      <c r="B3510" s="54" t="s">
        <v>175</v>
      </c>
      <c r="C3510" s="54">
        <f>C3503</f>
        <v>0</v>
      </c>
      <c r="D3510" s="56" t="e">
        <f t="shared" ca="1" si="6052"/>
        <v>#N/A</v>
      </c>
      <c r="E3510" s="52" t="e">
        <f t="shared" ref="E3510:W3510" si="6061">E3503</f>
        <v>#N/A</v>
      </c>
      <c r="F3510" s="52" t="e">
        <f t="shared" si="6061"/>
        <v>#N/A</v>
      </c>
      <c r="G3510" s="52" t="e">
        <f t="shared" si="6061"/>
        <v>#N/A</v>
      </c>
      <c r="H3510" s="52" t="e">
        <f t="shared" si="6061"/>
        <v>#N/A</v>
      </c>
      <c r="I3510" s="52" t="e">
        <f t="shared" si="6061"/>
        <v>#N/A</v>
      </c>
      <c r="J3510" s="52" t="e">
        <f t="shared" si="6061"/>
        <v>#N/A</v>
      </c>
      <c r="K3510" s="52" t="e">
        <f t="shared" si="6061"/>
        <v>#N/A</v>
      </c>
      <c r="L3510" s="52" t="e">
        <f t="shared" si="6061"/>
        <v>#N/A</v>
      </c>
      <c r="M3510" s="52" t="e">
        <f t="shared" si="6061"/>
        <v>#N/A</v>
      </c>
      <c r="N3510" s="52" t="e">
        <f t="shared" si="6061"/>
        <v>#N/A</v>
      </c>
      <c r="O3510" s="52" t="e">
        <f t="shared" si="6061"/>
        <v>#N/A</v>
      </c>
      <c r="P3510" s="52" t="e">
        <f t="shared" si="6061"/>
        <v>#N/A</v>
      </c>
      <c r="Q3510" s="52" t="e">
        <f t="shared" si="6061"/>
        <v>#N/A</v>
      </c>
      <c r="R3510" s="52" t="e">
        <f t="shared" si="6061"/>
        <v>#N/A</v>
      </c>
      <c r="S3510" s="52" t="e">
        <f t="shared" si="6061"/>
        <v>#N/A</v>
      </c>
      <c r="T3510" s="52" t="e">
        <f t="shared" si="6061"/>
        <v>#N/A</v>
      </c>
      <c r="U3510" s="52" t="e">
        <f t="shared" si="6061"/>
        <v>#N/A</v>
      </c>
      <c r="V3510" s="52" t="e">
        <f t="shared" si="6061"/>
        <v>#N/A</v>
      </c>
      <c r="W3510" s="52" t="e">
        <f t="shared" si="6061"/>
        <v>#N/A</v>
      </c>
      <c r="X3510" s="55" t="e">
        <f t="shared" si="6054"/>
        <v>#N/A</v>
      </c>
      <c r="Y3510" s="55" t="e">
        <f t="shared" si="6055"/>
        <v>#N/A</v>
      </c>
      <c r="Z3510" s="55" t="e">
        <f t="shared" ref="Z3510" si="6062">Z3509</f>
        <v>#N/A</v>
      </c>
      <c r="AA3510" s="55" t="e">
        <f t="shared" si="6057"/>
        <v>#N/A</v>
      </c>
      <c r="AB3510" s="336" t="e">
        <f t="shared" si="6058"/>
        <v>#N/A</v>
      </c>
      <c r="AC3510" s="223" t="e">
        <f ca="1">INDEX(FGA_COEFFS,1,1)+Z3510*INDEX(FGA_COEFFS,1,2)+Y3510*INDEX(FGA_COEFFS,1,3)+R3510*INDEX(FGA_COEFFS,1,4)+Q3509*INDEX(FGA_COEFFS,1,5)+S3510*INDEX(FGA_COEFFS,1,6)+T3509*INDEX(FGA_COEFFS,1,7)+M3509*INDEX(FGA_COEFFS,1,8)+Y3513*Y3515</f>
        <v>#N/A</v>
      </c>
      <c r="AD3510" s="223" t="e">
        <f ca="1">INDEX(THREEPTA_COEFFS,1,1)+AC3510*INDEX(THREEPTA_COEFFS,1,2)+J3510*INDEX(THREEPTA_COEFFS,1,3)+AA3510*INDEX(THREEPTA_COEFFS,1,4)+K3510*INDEX(THREEPTA_COEFFS,1,5)+L3509*INDEX(THREEPTA_COEFFS,1,6)+Z3513*Z3515</f>
        <v>#N/A</v>
      </c>
      <c r="AE3510" s="223" t="e">
        <f ca="1">INDEX(THREEPTPCT_COEFFS,1,1)+K3510*INDEX(THREEPTPCT_COEFFS,1,2)+L3509*INDEX(THREEPTPCT_COEFFS,1,3)+AA3513*AA3515</f>
        <v>#N/A</v>
      </c>
      <c r="AF3510" s="55" t="e">
        <f t="shared" ca="1" si="6059"/>
        <v>#N/A</v>
      </c>
      <c r="AG3510" s="223" t="e">
        <f ca="1">INDEX(TWOPTPCT_COEFFS,1,1)+AB3510*INDEX(TWOPTPCT_COEFFS,1,2)+I3509*INDEX(TWOPTPCT_COEFFS,1,3)+G3509*INDEX(TWOPTPCT_COEFFS,1,4)+L3509*INDEX(TWOPTPCT_COEFFS,1,5)+AB3513*AB3515</f>
        <v>#N/A</v>
      </c>
      <c r="AH3510" s="223" t="e">
        <f ca="1">INDEX(FTA_COEFFS,1,1)+O3510*INDEX(FTA_COEFFS,1,2)+N3509*INDEX(FTA_COEFFS,1,3)+(Q3510+R3510)*INDEX(FTA_COEFFS,1,4)+(Q3509+R3509)*INDEX(FTA_COEFFS,1,5)+M3509*INDEX(FTA_COEFFS,1,6)+AC3513*AC3515</f>
        <v>#N/A</v>
      </c>
      <c r="AI3510" s="223" t="e">
        <f ca="1">INDEX(FTPCT_COEFFS,1,1)+P3510*INDEX(FTPCT_COEFFS,1,2)+F3510*INDEX(FTPCT_COEFFS,1,3)+G3509*INDEX(FTPCT_COEFFS,1,4)+AD3513*AD3515</f>
        <v>#N/A</v>
      </c>
      <c r="AJ3510" s="338" t="e">
        <f t="shared" ca="1" si="6060"/>
        <v>#N/A</v>
      </c>
      <c r="AK3510" s="55"/>
      <c r="AL3510" s="55"/>
      <c r="AM3510" s="55"/>
      <c r="AN3510" s="55"/>
      <c r="AO3510" s="55"/>
      <c r="AP3510" s="55"/>
      <c r="AQ3510" s="55"/>
      <c r="AR3510" s="55"/>
    </row>
    <row r="3511" spans="1:45" x14ac:dyDescent="0.3">
      <c r="A3511" s="54" t="e">
        <f ca="1">IF(D3509&gt;(D3510+(AVERAGE(V3509,W3509)-AVERAGE(V3510,W3510))/2)+2.5,C3509,IF(D3510&gt;(D3509+(AVERAGE(V3510,W3510)-AVERAGE(V3509,W3509))/2)+2.5,C3510,"Close"))</f>
        <v>#N/A</v>
      </c>
      <c r="B3511" s="64" t="e">
        <f ca="1">IF(D3510&gt;D3509,C3510,C3509)</f>
        <v>#N/A</v>
      </c>
      <c r="D3511" s="56"/>
      <c r="X3511" s="55"/>
      <c r="Y3511" s="55"/>
      <c r="Z3511" s="55"/>
      <c r="AA3511" s="55"/>
      <c r="AB3511" s="55"/>
      <c r="AC3511" s="337"/>
      <c r="AD3511" s="337"/>
      <c r="AE3511" s="337"/>
      <c r="AF3511" s="337"/>
      <c r="AG3511" s="337"/>
      <c r="AH3511" s="337"/>
      <c r="AI3511" s="337"/>
      <c r="AJ3511" s="337"/>
      <c r="AK3511" s="337"/>
      <c r="AL3511" s="337"/>
      <c r="AM3511" s="55"/>
      <c r="AN3511" s="55"/>
      <c r="AO3511" s="55"/>
      <c r="AP3511" s="55"/>
      <c r="AQ3511" s="55"/>
      <c r="AR3511" s="55"/>
      <c r="AS3511" s="55"/>
    </row>
    <row r="3512" spans="1:45" x14ac:dyDescent="0.3">
      <c r="X3512" s="54" t="s">
        <v>1305</v>
      </c>
      <c r="Y3512" s="54" t="s">
        <v>128</v>
      </c>
      <c r="Z3512" s="54" t="s">
        <v>157</v>
      </c>
      <c r="AA3512" s="54" t="s">
        <v>151</v>
      </c>
      <c r="AB3512" s="54" t="s">
        <v>1327</v>
      </c>
      <c r="AC3512" s="54" t="s">
        <v>129</v>
      </c>
      <c r="AD3512" s="54" t="s">
        <v>116</v>
      </c>
      <c r="AE3512" s="54"/>
      <c r="AF3512" s="54"/>
      <c r="AG3512" s="54"/>
      <c r="AH3512" s="54"/>
      <c r="AI3512" s="54"/>
      <c r="AJ3512" s="54"/>
      <c r="AK3512" s="54"/>
      <c r="AL3512" s="54"/>
      <c r="AM3512" s="54"/>
      <c r="AN3512" s="54"/>
      <c r="AO3512" s="54"/>
      <c r="AP3512" s="54"/>
      <c r="AQ3512" s="54"/>
      <c r="AR3512" s="54"/>
      <c r="AS3512" s="54"/>
    </row>
    <row r="3513" spans="1:45" x14ac:dyDescent="0.3">
      <c r="X3513" s="54"/>
      <c r="Y3513" s="54">
        <f t="shared" ref="Y3513:AD3513" si="6063">Y3506</f>
        <v>6.4436999999999998</v>
      </c>
      <c r="Z3513" s="54">
        <f t="shared" si="6063"/>
        <v>4.9371</v>
      </c>
      <c r="AA3513" s="54">
        <f t="shared" si="6063"/>
        <v>11.350300000000001</v>
      </c>
      <c r="AB3513" s="54">
        <f t="shared" si="6063"/>
        <v>7.1900000000000006E-2</v>
      </c>
      <c r="AC3513" s="54">
        <f t="shared" si="6063"/>
        <v>6.2766000000000002</v>
      </c>
      <c r="AD3513" s="54">
        <f t="shared" si="6063"/>
        <v>11.042999999999999</v>
      </c>
      <c r="AE3513" s="54"/>
      <c r="AF3513" s="336"/>
      <c r="AG3513" s="336"/>
      <c r="AH3513" s="336"/>
      <c r="AI3513" s="54"/>
      <c r="AJ3513" s="54"/>
      <c r="AK3513" s="54"/>
      <c r="AL3513" s="54"/>
      <c r="AM3513" s="54"/>
      <c r="AN3513" s="54"/>
      <c r="AO3513" s="54"/>
      <c r="AP3513" s="54"/>
      <c r="AQ3513" s="54"/>
      <c r="AR3513" s="54"/>
      <c r="AS3513" s="54"/>
    </row>
    <row r="3514" spans="1:45" x14ac:dyDescent="0.3">
      <c r="D3514" s="56"/>
      <c r="X3514" s="336"/>
      <c r="Y3514" s="336">
        <f t="shared" ca="1" si="5991"/>
        <v>-0.82713960812336085</v>
      </c>
      <c r="Z3514" s="336">
        <f t="shared" ca="1" si="5991"/>
        <v>3.0062709180393322E-3</v>
      </c>
      <c r="AA3514" s="336">
        <f t="shared" ca="1" si="5991"/>
        <v>0.10104267704101404</v>
      </c>
      <c r="AB3514" s="336">
        <f t="shared" ca="1" si="5991"/>
        <v>0.17730700199853749</v>
      </c>
      <c r="AC3514" s="336">
        <f t="shared" ca="1" si="5991"/>
        <v>-0.94660130619857585</v>
      </c>
      <c r="AD3514" s="336">
        <f t="shared" ca="1" si="5991"/>
        <v>-0.22601965839701182</v>
      </c>
      <c r="AE3514" s="336"/>
      <c r="AF3514" s="336"/>
      <c r="AG3514" s="336"/>
      <c r="AH3514" s="336"/>
      <c r="AI3514" s="54"/>
      <c r="AJ3514" s="54"/>
      <c r="AK3514" s="54"/>
      <c r="AL3514" s="336"/>
      <c r="AM3514" s="336"/>
      <c r="AN3514" s="336"/>
      <c r="AO3514" s="336"/>
      <c r="AP3514" s="54"/>
      <c r="AQ3514" s="336"/>
      <c r="AR3514" s="336"/>
      <c r="AS3514" s="336"/>
    </row>
    <row r="3515" spans="1:45" x14ac:dyDescent="0.3">
      <c r="C3515" s="54"/>
      <c r="D3515" s="56"/>
      <c r="Y3515" s="336">
        <f t="shared" ca="1" si="5991"/>
        <v>0.29825279969495544</v>
      </c>
      <c r="Z3515" s="336">
        <f t="shared" ca="1" si="5991"/>
        <v>-0.85688841670419802</v>
      </c>
      <c r="AA3515" s="336">
        <f t="shared" ca="1" si="5991"/>
        <v>1.0351505057424766</v>
      </c>
      <c r="AB3515" s="336">
        <f t="shared" ca="1" si="5991"/>
        <v>-5.1272773808659494E-2</v>
      </c>
      <c r="AC3515" s="336">
        <f t="shared" ca="1" si="5991"/>
        <v>1.0076383382499876</v>
      </c>
      <c r="AD3515" s="336">
        <f t="shared" ca="1" si="5991"/>
        <v>0.26830119545051595</v>
      </c>
      <c r="AE3515" s="55"/>
      <c r="AF3515" s="55"/>
      <c r="AG3515" s="55"/>
      <c r="AH3515" s="55"/>
      <c r="AI3515" s="55"/>
      <c r="AJ3515" s="55"/>
      <c r="AK3515" s="55"/>
      <c r="AL3515" s="55"/>
      <c r="AM3515" s="55"/>
      <c r="AN3515" s="55"/>
      <c r="AO3515" s="55"/>
      <c r="AP3515" s="55"/>
      <c r="AQ3515" s="55"/>
      <c r="AR3515" s="55"/>
      <c r="AS3515" s="55"/>
    </row>
    <row r="3516" spans="1:45" x14ac:dyDescent="0.3">
      <c r="B3516" s="54" t="s">
        <v>172</v>
      </c>
      <c r="C3516" s="53">
        <f>C3509</f>
        <v>0</v>
      </c>
      <c r="D3516" s="56" t="e">
        <f t="shared" ref="D3516:D3517" ca="1" si="6064">AJ3516</f>
        <v>#N/A</v>
      </c>
      <c r="E3516" s="52" t="e">
        <f t="shared" ref="E3516:W3516" si="6065">E3509</f>
        <v>#N/A</v>
      </c>
      <c r="F3516" s="52" t="e">
        <f t="shared" si="6065"/>
        <v>#N/A</v>
      </c>
      <c r="G3516" s="52" t="e">
        <f t="shared" si="6065"/>
        <v>#N/A</v>
      </c>
      <c r="H3516" s="52" t="e">
        <f t="shared" si="6065"/>
        <v>#N/A</v>
      </c>
      <c r="I3516" s="52" t="e">
        <f t="shared" si="6065"/>
        <v>#N/A</v>
      </c>
      <c r="J3516" s="52" t="e">
        <f t="shared" si="6065"/>
        <v>#N/A</v>
      </c>
      <c r="K3516" s="52" t="e">
        <f t="shared" si="6065"/>
        <v>#N/A</v>
      </c>
      <c r="L3516" s="52" t="e">
        <f t="shared" si="6065"/>
        <v>#N/A</v>
      </c>
      <c r="M3516" s="52" t="e">
        <f t="shared" si="6065"/>
        <v>#N/A</v>
      </c>
      <c r="N3516" s="52" t="e">
        <f t="shared" si="6065"/>
        <v>#N/A</v>
      </c>
      <c r="O3516" s="52" t="e">
        <f t="shared" si="6065"/>
        <v>#N/A</v>
      </c>
      <c r="P3516" s="52" t="e">
        <f t="shared" si="6065"/>
        <v>#N/A</v>
      </c>
      <c r="Q3516" s="52" t="e">
        <f t="shared" si="6065"/>
        <v>#N/A</v>
      </c>
      <c r="R3516" s="52" t="e">
        <f t="shared" si="6065"/>
        <v>#N/A</v>
      </c>
      <c r="S3516" s="52" t="e">
        <f t="shared" si="6065"/>
        <v>#N/A</v>
      </c>
      <c r="T3516" s="52" t="e">
        <f t="shared" si="6065"/>
        <v>#N/A</v>
      </c>
      <c r="U3516" s="52" t="e">
        <f t="shared" si="6065"/>
        <v>#N/A</v>
      </c>
      <c r="V3516" s="52" t="e">
        <f t="shared" si="6065"/>
        <v>#N/A</v>
      </c>
      <c r="W3516" s="52" t="e">
        <f t="shared" si="6065"/>
        <v>#N/A</v>
      </c>
      <c r="X3516" s="55" t="e">
        <f t="shared" ref="X3516:X3517" si="6066">(H3516-(O3516*P3516)/100-3*(J3516*K3516)/100)/2</f>
        <v>#N/A</v>
      </c>
      <c r="Y3516" s="55" t="e">
        <f t="shared" ref="Y3516:Y3517" si="6067">SUM(X3516,(J3516*K3516/100))/(F3516/100)</f>
        <v>#N/A</v>
      </c>
      <c r="Z3516" s="55" t="e">
        <f t="shared" ref="Z3516" si="6068">U3516*0.5+U3517*0.5</f>
        <v>#N/A</v>
      </c>
      <c r="AA3516" s="55" t="e">
        <f t="shared" ref="AA3516:AA3517" si="6069">J3516/Y3516</f>
        <v>#N/A</v>
      </c>
      <c r="AB3516" s="336" t="e">
        <f t="shared" ref="AB3516:AB3517" si="6070">X3516/(Y3516-J3516)</f>
        <v>#N/A</v>
      </c>
      <c r="AC3516" s="223" t="e">
        <f ca="1">INDEX(FGA_COEFFS,1,1)+Z3516*INDEX(FGA_COEFFS,1,2)+Y3516*INDEX(FGA_COEFFS,1,3)+R3516*INDEX(FGA_COEFFS,1,4)+Q3517*INDEX(FGA_COEFFS,1,5)+S3516*INDEX(FGA_COEFFS,1,6)+T3517*INDEX(FGA_COEFFS,1,7)+M3517*INDEX(FGA_COEFFS,1,8)+Y3520*Y3521</f>
        <v>#N/A</v>
      </c>
      <c r="AD3516" s="223" t="e">
        <f ca="1">INDEX(THREEPTA_COEFFS,1,1)+AC3516*INDEX(THREEPTA_COEFFS,1,2)+J3516*INDEX(THREEPTA_COEFFS,1,3)+AA3516*INDEX(THREEPTA_COEFFS,1,4)+K3516*INDEX(THREEPTA_COEFFS,1,5)+L3517*INDEX(THREEPTA_COEFFS,1,6)+Z3520*Z3521</f>
        <v>#N/A</v>
      </c>
      <c r="AE3516" s="223" t="e">
        <f ca="1">INDEX(THREEPTPCT_COEFFS,1,1)+K3516*INDEX(THREEPTPCT_COEFFS,1,2)+L3517*INDEX(THREEPTPCT_COEFFS,1,3)+AA3520*AA3521</f>
        <v>#N/A</v>
      </c>
      <c r="AF3516" s="55" t="e">
        <f t="shared" ref="AF3516:AF3517" ca="1" si="6071">AC3516-AD3516</f>
        <v>#N/A</v>
      </c>
      <c r="AG3516" s="223" t="e">
        <f ca="1">INDEX(TWOPTPCT_COEFFS,1,1)+AB3516*INDEX(TWOPTPCT_COEFFS,1,2)+I3517*INDEX(TWOPTPCT_COEFFS,1,3)+G3517*INDEX(TWOPTPCT_COEFFS,1,4)+L3517*INDEX(TWOPTPCT_COEFFS,1,5)+AB3520*AB3521</f>
        <v>#N/A</v>
      </c>
      <c r="AH3516" s="223" t="e">
        <f ca="1">INDEX(FTA_COEFFS,1,1)+O3516*INDEX(FTA_COEFFS,1,2)+N3517*INDEX(FTA_COEFFS,1,3)+(Q3516+R3516)*INDEX(FTA_COEFFS,1,4)+(Q3517+R3517)*INDEX(FTA_COEFFS,1,5)+M3517*INDEX(FTA_COEFFS,1,6)+AC3520*AC3521</f>
        <v>#N/A</v>
      </c>
      <c r="AI3516" s="223" t="e">
        <f ca="1">INDEX(FTPCT_COEFFS,1,1)+P3516*INDEX(FTPCT_COEFFS,1,2)+F3516*INDEX(FTPCT_COEFFS,1,3)+G3517*INDEX(FTPCT_COEFFS,1,4)+AD3520*AD3521</f>
        <v>#N/A</v>
      </c>
      <c r="AJ3516" s="338" t="e">
        <f t="shared" ref="AJ3516:AJ3517" ca="1" si="6072">AD3516*AE3516/100+AF3516*AG3516+AH3516*AI3516/100</f>
        <v>#N/A</v>
      </c>
      <c r="AK3516" s="55"/>
      <c r="AL3516" s="55"/>
      <c r="AM3516" s="55"/>
      <c r="AN3516" s="55"/>
      <c r="AO3516" s="55"/>
      <c r="AP3516" s="55"/>
      <c r="AQ3516" s="55"/>
      <c r="AR3516" s="55"/>
    </row>
    <row r="3517" spans="1:45" x14ac:dyDescent="0.3">
      <c r="B3517" s="54" t="s">
        <v>175</v>
      </c>
      <c r="C3517" s="54">
        <f>C3510</f>
        <v>0</v>
      </c>
      <c r="D3517" s="56" t="e">
        <f t="shared" ca="1" si="6064"/>
        <v>#N/A</v>
      </c>
      <c r="E3517" s="52" t="e">
        <f t="shared" ref="E3517:W3517" si="6073">E3510</f>
        <v>#N/A</v>
      </c>
      <c r="F3517" s="52" t="e">
        <f t="shared" si="6073"/>
        <v>#N/A</v>
      </c>
      <c r="G3517" s="52" t="e">
        <f t="shared" si="6073"/>
        <v>#N/A</v>
      </c>
      <c r="H3517" s="52" t="e">
        <f t="shared" si="6073"/>
        <v>#N/A</v>
      </c>
      <c r="I3517" s="52" t="e">
        <f t="shared" si="6073"/>
        <v>#N/A</v>
      </c>
      <c r="J3517" s="52" t="e">
        <f t="shared" si="6073"/>
        <v>#N/A</v>
      </c>
      <c r="K3517" s="52" t="e">
        <f t="shared" si="6073"/>
        <v>#N/A</v>
      </c>
      <c r="L3517" s="52" t="e">
        <f t="shared" si="6073"/>
        <v>#N/A</v>
      </c>
      <c r="M3517" s="52" t="e">
        <f t="shared" si="6073"/>
        <v>#N/A</v>
      </c>
      <c r="N3517" s="52" t="e">
        <f t="shared" si="6073"/>
        <v>#N/A</v>
      </c>
      <c r="O3517" s="52" t="e">
        <f t="shared" si="6073"/>
        <v>#N/A</v>
      </c>
      <c r="P3517" s="52" t="e">
        <f t="shared" si="6073"/>
        <v>#N/A</v>
      </c>
      <c r="Q3517" s="52" t="e">
        <f t="shared" si="6073"/>
        <v>#N/A</v>
      </c>
      <c r="R3517" s="52" t="e">
        <f t="shared" si="6073"/>
        <v>#N/A</v>
      </c>
      <c r="S3517" s="52" t="e">
        <f t="shared" si="6073"/>
        <v>#N/A</v>
      </c>
      <c r="T3517" s="52" t="e">
        <f t="shared" si="6073"/>
        <v>#N/A</v>
      </c>
      <c r="U3517" s="52" t="e">
        <f t="shared" si="6073"/>
        <v>#N/A</v>
      </c>
      <c r="V3517" s="52" t="e">
        <f t="shared" si="6073"/>
        <v>#N/A</v>
      </c>
      <c r="W3517" s="52" t="e">
        <f t="shared" si="6073"/>
        <v>#N/A</v>
      </c>
      <c r="X3517" s="55" t="e">
        <f t="shared" si="6066"/>
        <v>#N/A</v>
      </c>
      <c r="Y3517" s="55" t="e">
        <f t="shared" si="6067"/>
        <v>#N/A</v>
      </c>
      <c r="Z3517" s="55" t="e">
        <f t="shared" ref="Z3517" si="6074">Z3516</f>
        <v>#N/A</v>
      </c>
      <c r="AA3517" s="55" t="e">
        <f t="shared" si="6069"/>
        <v>#N/A</v>
      </c>
      <c r="AB3517" s="336" t="e">
        <f t="shared" si="6070"/>
        <v>#N/A</v>
      </c>
      <c r="AC3517" s="223" t="e">
        <f ca="1">INDEX(FGA_COEFFS,1,1)+Z3517*INDEX(FGA_COEFFS,1,2)+Y3517*INDEX(FGA_COEFFS,1,3)+R3517*INDEX(FGA_COEFFS,1,4)+Q3516*INDEX(FGA_COEFFS,1,5)+S3517*INDEX(FGA_COEFFS,1,6)+T3516*INDEX(FGA_COEFFS,1,7)+M3516*INDEX(FGA_COEFFS,1,8)+Y3520*Y3522</f>
        <v>#N/A</v>
      </c>
      <c r="AD3517" s="223" t="e">
        <f ca="1">INDEX(THREEPTA_COEFFS,1,1)+AC3517*INDEX(THREEPTA_COEFFS,1,2)+J3517*INDEX(THREEPTA_COEFFS,1,3)+AA3517*INDEX(THREEPTA_COEFFS,1,4)+K3517*INDEX(THREEPTA_COEFFS,1,5)+L3516*INDEX(THREEPTA_COEFFS,1,6)+Z3520*Z3522</f>
        <v>#N/A</v>
      </c>
      <c r="AE3517" s="223" t="e">
        <f ca="1">INDEX(THREEPTPCT_COEFFS,1,1)+K3517*INDEX(THREEPTPCT_COEFFS,1,2)+L3516*INDEX(THREEPTPCT_COEFFS,1,3)+AA3520*AA3522</f>
        <v>#N/A</v>
      </c>
      <c r="AF3517" s="55" t="e">
        <f t="shared" ca="1" si="6071"/>
        <v>#N/A</v>
      </c>
      <c r="AG3517" s="223" t="e">
        <f ca="1">INDEX(TWOPTPCT_COEFFS,1,1)+AB3517*INDEX(TWOPTPCT_COEFFS,1,2)+I3516*INDEX(TWOPTPCT_COEFFS,1,3)+G3516*INDEX(TWOPTPCT_COEFFS,1,4)+L3516*INDEX(TWOPTPCT_COEFFS,1,5)+AB3520*AB3522</f>
        <v>#N/A</v>
      </c>
      <c r="AH3517" s="223" t="e">
        <f ca="1">INDEX(FTA_COEFFS,1,1)+O3517*INDEX(FTA_COEFFS,1,2)+N3516*INDEX(FTA_COEFFS,1,3)+(Q3517+R3517)*INDEX(FTA_COEFFS,1,4)+(Q3516+R3516)*INDEX(FTA_COEFFS,1,5)+M3516*INDEX(FTA_COEFFS,1,6)+AC3520*AC3522</f>
        <v>#N/A</v>
      </c>
      <c r="AI3517" s="223" t="e">
        <f ca="1">INDEX(FTPCT_COEFFS,1,1)+P3517*INDEX(FTPCT_COEFFS,1,2)+F3517*INDEX(FTPCT_COEFFS,1,3)+G3516*INDEX(FTPCT_COEFFS,1,4)+AD3520*AD3522</f>
        <v>#N/A</v>
      </c>
      <c r="AJ3517" s="338" t="e">
        <f t="shared" ca="1" si="6072"/>
        <v>#N/A</v>
      </c>
      <c r="AK3517" s="55"/>
      <c r="AL3517" s="55"/>
      <c r="AM3517" s="55"/>
      <c r="AN3517" s="55"/>
      <c r="AO3517" s="55"/>
      <c r="AP3517" s="55"/>
      <c r="AQ3517" s="55"/>
      <c r="AR3517" s="55"/>
    </row>
    <row r="3518" spans="1:45" x14ac:dyDescent="0.3">
      <c r="A3518" s="54" t="e">
        <f ca="1">IF(D3516&gt;(D3517+(AVERAGE(V3516,W3516)-AVERAGE(V3517,W3517))/2)+2.5,C3516,IF(D3517&gt;(D3516+(AVERAGE(V3517,W3517)-AVERAGE(V3516,W3516))/2)+2.5,C3517,"Close"))</f>
        <v>#N/A</v>
      </c>
      <c r="B3518" s="64" t="e">
        <f ca="1">IF(D3517&gt;D3516,C3517,C3516)</f>
        <v>#N/A</v>
      </c>
      <c r="D3518" s="56"/>
      <c r="X3518" s="55"/>
      <c r="Y3518" s="55"/>
      <c r="Z3518" s="55"/>
      <c r="AA3518" s="55"/>
      <c r="AB3518" s="55"/>
      <c r="AC3518" s="337"/>
      <c r="AD3518" s="337"/>
      <c r="AE3518" s="337"/>
      <c r="AF3518" s="337"/>
      <c r="AG3518" s="337"/>
      <c r="AH3518" s="337"/>
      <c r="AI3518" s="337"/>
      <c r="AJ3518" s="337"/>
      <c r="AK3518" s="337"/>
      <c r="AL3518" s="337"/>
      <c r="AM3518" s="55"/>
      <c r="AN3518" s="55"/>
      <c r="AO3518" s="55"/>
      <c r="AP3518" s="55"/>
      <c r="AQ3518" s="55"/>
      <c r="AR3518" s="55"/>
      <c r="AS3518" s="55"/>
    </row>
    <row r="3519" spans="1:45" x14ac:dyDescent="0.3">
      <c r="X3519" s="54" t="s">
        <v>1305</v>
      </c>
      <c r="Y3519" s="54" t="s">
        <v>128</v>
      </c>
      <c r="Z3519" s="54" t="s">
        <v>157</v>
      </c>
      <c r="AA3519" s="54" t="s">
        <v>151</v>
      </c>
      <c r="AB3519" s="54" t="s">
        <v>1327</v>
      </c>
      <c r="AC3519" s="54" t="s">
        <v>129</v>
      </c>
      <c r="AD3519" s="54" t="s">
        <v>116</v>
      </c>
      <c r="AE3519" s="54"/>
      <c r="AF3519" s="54"/>
      <c r="AG3519" s="54"/>
      <c r="AH3519" s="54"/>
      <c r="AI3519" s="54"/>
      <c r="AJ3519" s="54"/>
      <c r="AK3519" s="54"/>
      <c r="AL3519" s="54"/>
      <c r="AM3519" s="54"/>
      <c r="AN3519" s="54"/>
      <c r="AO3519" s="54"/>
      <c r="AP3519" s="54"/>
      <c r="AQ3519" s="54"/>
      <c r="AR3519" s="54"/>
      <c r="AS3519" s="54"/>
    </row>
    <row r="3520" spans="1:45" x14ac:dyDescent="0.3">
      <c r="X3520" s="54"/>
      <c r="Y3520" s="54">
        <f t="shared" ref="Y3520:AD3520" si="6075">Y3513</f>
        <v>6.4436999999999998</v>
      </c>
      <c r="Z3520" s="54">
        <f t="shared" si="6075"/>
        <v>4.9371</v>
      </c>
      <c r="AA3520" s="54">
        <f t="shared" si="6075"/>
        <v>11.350300000000001</v>
      </c>
      <c r="AB3520" s="54">
        <f t="shared" si="6075"/>
        <v>7.1900000000000006E-2</v>
      </c>
      <c r="AC3520" s="54">
        <f t="shared" si="6075"/>
        <v>6.2766000000000002</v>
      </c>
      <c r="AD3520" s="54">
        <f t="shared" si="6075"/>
        <v>11.042999999999999</v>
      </c>
      <c r="AE3520" s="54"/>
      <c r="AF3520" s="336"/>
      <c r="AG3520" s="336"/>
      <c r="AH3520" s="336"/>
      <c r="AI3520" s="54"/>
      <c r="AJ3520" s="54"/>
      <c r="AK3520" s="54"/>
      <c r="AL3520" s="54"/>
      <c r="AM3520" s="54"/>
      <c r="AN3520" s="54"/>
      <c r="AO3520" s="54"/>
      <c r="AP3520" s="54"/>
      <c r="AQ3520" s="54"/>
      <c r="AR3520" s="54"/>
      <c r="AS3520" s="54"/>
    </row>
    <row r="3521" spans="1:45" x14ac:dyDescent="0.3">
      <c r="D3521" s="56"/>
      <c r="X3521" s="336"/>
      <c r="Y3521" s="336">
        <f t="shared" ca="1" si="5991"/>
        <v>-0.14162827094833819</v>
      </c>
      <c r="Z3521" s="336">
        <f t="shared" ca="1" si="5991"/>
        <v>0.90245200746096799</v>
      </c>
      <c r="AA3521" s="336">
        <f t="shared" ca="1" si="5991"/>
        <v>0.75332284400005767</v>
      </c>
      <c r="AB3521" s="336">
        <f t="shared" ca="1" si="5991"/>
        <v>-0.79819536010772463</v>
      </c>
      <c r="AC3521" s="336">
        <f t="shared" ca="1" si="5991"/>
        <v>1.0562340779604695</v>
      </c>
      <c r="AD3521" s="336">
        <f t="shared" ca="1" si="5991"/>
        <v>-0.75053258384833343</v>
      </c>
      <c r="AE3521" s="336"/>
      <c r="AF3521" s="336"/>
      <c r="AG3521" s="336"/>
      <c r="AH3521" s="336"/>
      <c r="AI3521" s="54"/>
      <c r="AJ3521" s="54"/>
      <c r="AK3521" s="54"/>
      <c r="AL3521" s="336"/>
      <c r="AM3521" s="336"/>
      <c r="AN3521" s="336"/>
      <c r="AO3521" s="336"/>
      <c r="AP3521" s="54"/>
      <c r="AQ3521" s="336"/>
      <c r="AR3521" s="336"/>
      <c r="AS3521" s="336"/>
    </row>
    <row r="3522" spans="1:45" x14ac:dyDescent="0.3">
      <c r="C3522" s="54"/>
      <c r="D3522" s="56"/>
      <c r="Y3522" s="336">
        <f t="shared" ca="1" si="5991"/>
        <v>0.55241094211807962</v>
      </c>
      <c r="Z3522" s="336">
        <f t="shared" ca="1" si="5991"/>
        <v>-0.12004032031721212</v>
      </c>
      <c r="AA3522" s="336">
        <f t="shared" ca="1" si="5991"/>
        <v>-0.941830246512259</v>
      </c>
      <c r="AB3522" s="336">
        <f t="shared" ca="1" si="5991"/>
        <v>1.4032064451293746</v>
      </c>
      <c r="AC3522" s="336">
        <f t="shared" ca="1" si="5991"/>
        <v>-0.26293591854368781</v>
      </c>
      <c r="AD3522" s="336">
        <f t="shared" ca="1" si="5991"/>
        <v>-0.22262303238203715</v>
      </c>
      <c r="AE3522" s="55"/>
      <c r="AF3522" s="55"/>
      <c r="AG3522" s="55"/>
      <c r="AH3522" s="55"/>
      <c r="AI3522" s="55"/>
      <c r="AJ3522" s="55"/>
      <c r="AK3522" s="55"/>
      <c r="AL3522" s="55"/>
      <c r="AM3522" s="55"/>
      <c r="AN3522" s="55"/>
      <c r="AO3522" s="55"/>
      <c r="AP3522" s="55"/>
      <c r="AQ3522" s="55"/>
      <c r="AR3522" s="55"/>
      <c r="AS3522" s="55"/>
    </row>
    <row r="3523" spans="1:45" x14ac:dyDescent="0.3">
      <c r="B3523" s="54" t="s">
        <v>172</v>
      </c>
      <c r="C3523" s="53">
        <f>C3516</f>
        <v>0</v>
      </c>
      <c r="D3523" s="56" t="e">
        <f t="shared" ref="D3523:D3524" ca="1" si="6076">AJ3523</f>
        <v>#N/A</v>
      </c>
      <c r="E3523" s="52" t="e">
        <f t="shared" ref="E3523:W3523" si="6077">E3516</f>
        <v>#N/A</v>
      </c>
      <c r="F3523" s="52" t="e">
        <f t="shared" si="6077"/>
        <v>#N/A</v>
      </c>
      <c r="G3523" s="52" t="e">
        <f t="shared" si="6077"/>
        <v>#N/A</v>
      </c>
      <c r="H3523" s="52" t="e">
        <f t="shared" si="6077"/>
        <v>#N/A</v>
      </c>
      <c r="I3523" s="52" t="e">
        <f t="shared" si="6077"/>
        <v>#N/A</v>
      </c>
      <c r="J3523" s="52" t="e">
        <f t="shared" si="6077"/>
        <v>#N/A</v>
      </c>
      <c r="K3523" s="52" t="e">
        <f t="shared" si="6077"/>
        <v>#N/A</v>
      </c>
      <c r="L3523" s="52" t="e">
        <f t="shared" si="6077"/>
        <v>#N/A</v>
      </c>
      <c r="M3523" s="52" t="e">
        <f t="shared" si="6077"/>
        <v>#N/A</v>
      </c>
      <c r="N3523" s="52" t="e">
        <f t="shared" si="6077"/>
        <v>#N/A</v>
      </c>
      <c r="O3523" s="52" t="e">
        <f t="shared" si="6077"/>
        <v>#N/A</v>
      </c>
      <c r="P3523" s="52" t="e">
        <f t="shared" si="6077"/>
        <v>#N/A</v>
      </c>
      <c r="Q3523" s="52" t="e">
        <f t="shared" si="6077"/>
        <v>#N/A</v>
      </c>
      <c r="R3523" s="52" t="e">
        <f t="shared" si="6077"/>
        <v>#N/A</v>
      </c>
      <c r="S3523" s="52" t="e">
        <f t="shared" si="6077"/>
        <v>#N/A</v>
      </c>
      <c r="T3523" s="52" t="e">
        <f t="shared" si="6077"/>
        <v>#N/A</v>
      </c>
      <c r="U3523" s="52" t="e">
        <f t="shared" si="6077"/>
        <v>#N/A</v>
      </c>
      <c r="V3523" s="52" t="e">
        <f t="shared" si="6077"/>
        <v>#N/A</v>
      </c>
      <c r="W3523" s="52" t="e">
        <f t="shared" si="6077"/>
        <v>#N/A</v>
      </c>
      <c r="X3523" s="55" t="e">
        <f t="shared" ref="X3523:X3524" si="6078">(H3523-(O3523*P3523)/100-3*(J3523*K3523)/100)/2</f>
        <v>#N/A</v>
      </c>
      <c r="Y3523" s="55" t="e">
        <f t="shared" ref="Y3523:Y3524" si="6079">SUM(X3523,(J3523*K3523/100))/(F3523/100)</f>
        <v>#N/A</v>
      </c>
      <c r="Z3523" s="55" t="e">
        <f t="shared" ref="Z3523" si="6080">U3523*0.5+U3524*0.5</f>
        <v>#N/A</v>
      </c>
      <c r="AA3523" s="55" t="e">
        <f t="shared" ref="AA3523:AA3524" si="6081">J3523/Y3523</f>
        <v>#N/A</v>
      </c>
      <c r="AB3523" s="336" t="e">
        <f t="shared" ref="AB3523:AB3524" si="6082">X3523/(Y3523-J3523)</f>
        <v>#N/A</v>
      </c>
      <c r="AC3523" s="223" t="e">
        <f ca="1">INDEX(FGA_COEFFS,1,1)+Z3523*INDEX(FGA_COEFFS,1,2)+Y3523*INDEX(FGA_COEFFS,1,3)+R3523*INDEX(FGA_COEFFS,1,4)+Q3524*INDEX(FGA_COEFFS,1,5)+S3523*INDEX(FGA_COEFFS,1,6)+T3524*INDEX(FGA_COEFFS,1,7)+M3524*INDEX(FGA_COEFFS,1,8)+Y3527*Y3528</f>
        <v>#N/A</v>
      </c>
      <c r="AD3523" s="223" t="e">
        <f ca="1">INDEX(THREEPTA_COEFFS,1,1)+AC3523*INDEX(THREEPTA_COEFFS,1,2)+J3523*INDEX(THREEPTA_COEFFS,1,3)+AA3523*INDEX(THREEPTA_COEFFS,1,4)+K3523*INDEX(THREEPTA_COEFFS,1,5)+L3524*INDEX(THREEPTA_COEFFS,1,6)+Z3527*Z3528</f>
        <v>#N/A</v>
      </c>
      <c r="AE3523" s="223" t="e">
        <f ca="1">INDEX(THREEPTPCT_COEFFS,1,1)+K3523*INDEX(THREEPTPCT_COEFFS,1,2)+L3524*INDEX(THREEPTPCT_COEFFS,1,3)+AA3527*AA3528</f>
        <v>#N/A</v>
      </c>
      <c r="AF3523" s="55" t="e">
        <f t="shared" ref="AF3523:AF3524" ca="1" si="6083">AC3523-AD3523</f>
        <v>#N/A</v>
      </c>
      <c r="AG3523" s="223" t="e">
        <f ca="1">INDEX(TWOPTPCT_COEFFS,1,1)+AB3523*INDEX(TWOPTPCT_COEFFS,1,2)+I3524*INDEX(TWOPTPCT_COEFFS,1,3)+G3524*INDEX(TWOPTPCT_COEFFS,1,4)+L3524*INDEX(TWOPTPCT_COEFFS,1,5)+AB3527*AB3528</f>
        <v>#N/A</v>
      </c>
      <c r="AH3523" s="223" t="e">
        <f ca="1">INDEX(FTA_COEFFS,1,1)+O3523*INDEX(FTA_COEFFS,1,2)+N3524*INDEX(FTA_COEFFS,1,3)+(Q3523+R3523)*INDEX(FTA_COEFFS,1,4)+(Q3524+R3524)*INDEX(FTA_COEFFS,1,5)+M3524*INDEX(FTA_COEFFS,1,6)+AC3527*AC3528</f>
        <v>#N/A</v>
      </c>
      <c r="AI3523" s="223" t="e">
        <f ca="1">INDEX(FTPCT_COEFFS,1,1)+P3523*INDEX(FTPCT_COEFFS,1,2)+F3523*INDEX(FTPCT_COEFFS,1,3)+G3524*INDEX(FTPCT_COEFFS,1,4)+AD3527*AD3528</f>
        <v>#N/A</v>
      </c>
      <c r="AJ3523" s="338" t="e">
        <f t="shared" ref="AJ3523:AJ3524" ca="1" si="6084">AD3523*AE3523/100+AF3523*AG3523+AH3523*AI3523/100</f>
        <v>#N/A</v>
      </c>
      <c r="AK3523" s="55"/>
      <c r="AL3523" s="55"/>
      <c r="AM3523" s="55"/>
      <c r="AN3523" s="55"/>
      <c r="AO3523" s="55"/>
      <c r="AP3523" s="55"/>
      <c r="AQ3523" s="55"/>
      <c r="AR3523" s="55"/>
    </row>
    <row r="3524" spans="1:45" x14ac:dyDescent="0.3">
      <c r="B3524" s="54" t="s">
        <v>175</v>
      </c>
      <c r="C3524" s="54">
        <f>C3517</f>
        <v>0</v>
      </c>
      <c r="D3524" s="56" t="e">
        <f t="shared" ca="1" si="6076"/>
        <v>#N/A</v>
      </c>
      <c r="E3524" s="52" t="e">
        <f t="shared" ref="E3524:W3524" si="6085">E3517</f>
        <v>#N/A</v>
      </c>
      <c r="F3524" s="52" t="e">
        <f t="shared" si="6085"/>
        <v>#N/A</v>
      </c>
      <c r="G3524" s="52" t="e">
        <f t="shared" si="6085"/>
        <v>#N/A</v>
      </c>
      <c r="H3524" s="52" t="e">
        <f t="shared" si="6085"/>
        <v>#N/A</v>
      </c>
      <c r="I3524" s="52" t="e">
        <f t="shared" si="6085"/>
        <v>#N/A</v>
      </c>
      <c r="J3524" s="52" t="e">
        <f t="shared" si="6085"/>
        <v>#N/A</v>
      </c>
      <c r="K3524" s="52" t="e">
        <f t="shared" si="6085"/>
        <v>#N/A</v>
      </c>
      <c r="L3524" s="52" t="e">
        <f t="shared" si="6085"/>
        <v>#N/A</v>
      </c>
      <c r="M3524" s="52" t="e">
        <f t="shared" si="6085"/>
        <v>#N/A</v>
      </c>
      <c r="N3524" s="52" t="e">
        <f t="shared" si="6085"/>
        <v>#N/A</v>
      </c>
      <c r="O3524" s="52" t="e">
        <f t="shared" si="6085"/>
        <v>#N/A</v>
      </c>
      <c r="P3524" s="52" t="e">
        <f t="shared" si="6085"/>
        <v>#N/A</v>
      </c>
      <c r="Q3524" s="52" t="e">
        <f t="shared" si="6085"/>
        <v>#N/A</v>
      </c>
      <c r="R3524" s="52" t="e">
        <f t="shared" si="6085"/>
        <v>#N/A</v>
      </c>
      <c r="S3524" s="52" t="e">
        <f t="shared" si="6085"/>
        <v>#N/A</v>
      </c>
      <c r="T3524" s="52" t="e">
        <f t="shared" si="6085"/>
        <v>#N/A</v>
      </c>
      <c r="U3524" s="52" t="e">
        <f t="shared" si="6085"/>
        <v>#N/A</v>
      </c>
      <c r="V3524" s="52" t="e">
        <f t="shared" si="6085"/>
        <v>#N/A</v>
      </c>
      <c r="W3524" s="52" t="e">
        <f t="shared" si="6085"/>
        <v>#N/A</v>
      </c>
      <c r="X3524" s="55" t="e">
        <f t="shared" si="6078"/>
        <v>#N/A</v>
      </c>
      <c r="Y3524" s="55" t="e">
        <f t="shared" si="6079"/>
        <v>#N/A</v>
      </c>
      <c r="Z3524" s="55" t="e">
        <f t="shared" ref="Z3524" si="6086">Z3523</f>
        <v>#N/A</v>
      </c>
      <c r="AA3524" s="55" t="e">
        <f t="shared" si="6081"/>
        <v>#N/A</v>
      </c>
      <c r="AB3524" s="336" t="e">
        <f t="shared" si="6082"/>
        <v>#N/A</v>
      </c>
      <c r="AC3524" s="223" t="e">
        <f ca="1">INDEX(FGA_COEFFS,1,1)+Z3524*INDEX(FGA_COEFFS,1,2)+Y3524*INDEX(FGA_COEFFS,1,3)+R3524*INDEX(FGA_COEFFS,1,4)+Q3523*INDEX(FGA_COEFFS,1,5)+S3524*INDEX(FGA_COEFFS,1,6)+T3523*INDEX(FGA_COEFFS,1,7)+M3523*INDEX(FGA_COEFFS,1,8)+Y3527*Y3529</f>
        <v>#N/A</v>
      </c>
      <c r="AD3524" s="223" t="e">
        <f ca="1">INDEX(THREEPTA_COEFFS,1,1)+AC3524*INDEX(THREEPTA_COEFFS,1,2)+J3524*INDEX(THREEPTA_COEFFS,1,3)+AA3524*INDEX(THREEPTA_COEFFS,1,4)+K3524*INDEX(THREEPTA_COEFFS,1,5)+L3523*INDEX(THREEPTA_COEFFS,1,6)+Z3527*Z3529</f>
        <v>#N/A</v>
      </c>
      <c r="AE3524" s="223" t="e">
        <f ca="1">INDEX(THREEPTPCT_COEFFS,1,1)+K3524*INDEX(THREEPTPCT_COEFFS,1,2)+L3523*INDEX(THREEPTPCT_COEFFS,1,3)+AA3527*AA3529</f>
        <v>#N/A</v>
      </c>
      <c r="AF3524" s="55" t="e">
        <f t="shared" ca="1" si="6083"/>
        <v>#N/A</v>
      </c>
      <c r="AG3524" s="223" t="e">
        <f ca="1">INDEX(TWOPTPCT_COEFFS,1,1)+AB3524*INDEX(TWOPTPCT_COEFFS,1,2)+I3523*INDEX(TWOPTPCT_COEFFS,1,3)+G3523*INDEX(TWOPTPCT_COEFFS,1,4)+L3523*INDEX(TWOPTPCT_COEFFS,1,5)+AB3527*AB3529</f>
        <v>#N/A</v>
      </c>
      <c r="AH3524" s="223" t="e">
        <f ca="1">INDEX(FTA_COEFFS,1,1)+O3524*INDEX(FTA_COEFFS,1,2)+N3523*INDEX(FTA_COEFFS,1,3)+(Q3524+R3524)*INDEX(FTA_COEFFS,1,4)+(Q3523+R3523)*INDEX(FTA_COEFFS,1,5)+M3523*INDEX(FTA_COEFFS,1,6)+AC3527*AC3529</f>
        <v>#N/A</v>
      </c>
      <c r="AI3524" s="223" t="e">
        <f ca="1">INDEX(FTPCT_COEFFS,1,1)+P3524*INDEX(FTPCT_COEFFS,1,2)+F3524*INDEX(FTPCT_COEFFS,1,3)+G3523*INDEX(FTPCT_COEFFS,1,4)+AD3527*AD3529</f>
        <v>#N/A</v>
      </c>
      <c r="AJ3524" s="338" t="e">
        <f t="shared" ca="1" si="6084"/>
        <v>#N/A</v>
      </c>
      <c r="AK3524" s="55"/>
      <c r="AL3524" s="55"/>
      <c r="AM3524" s="55"/>
      <c r="AN3524" s="55"/>
      <c r="AO3524" s="55"/>
      <c r="AP3524" s="55"/>
      <c r="AQ3524" s="55"/>
      <c r="AR3524" s="55"/>
    </row>
    <row r="3525" spans="1:45" x14ac:dyDescent="0.3">
      <c r="A3525" s="54" t="e">
        <f ca="1">IF(D3523&gt;(D3524+(AVERAGE(V3523,W3523)-AVERAGE(V3524,W3524))/2)+2.5,C3523,IF(D3524&gt;(D3523+(AVERAGE(V3524,W3524)-AVERAGE(V3523,W3523))/2)+2.5,C3524,"Close"))</f>
        <v>#N/A</v>
      </c>
      <c r="B3525" s="64" t="e">
        <f ca="1">IF(D3524&gt;D3523,C3524,C3523)</f>
        <v>#N/A</v>
      </c>
      <c r="D3525" s="56"/>
      <c r="X3525" s="55"/>
      <c r="Y3525" s="55"/>
      <c r="Z3525" s="55"/>
      <c r="AA3525" s="55"/>
      <c r="AB3525" s="55"/>
      <c r="AC3525" s="337"/>
      <c r="AD3525" s="337"/>
      <c r="AE3525" s="337"/>
      <c r="AF3525" s="337"/>
      <c r="AG3525" s="337"/>
      <c r="AH3525" s="337"/>
      <c r="AI3525" s="337"/>
      <c r="AJ3525" s="337"/>
      <c r="AK3525" s="337"/>
      <c r="AL3525" s="337"/>
      <c r="AM3525" s="55"/>
      <c r="AN3525" s="55"/>
      <c r="AO3525" s="55"/>
      <c r="AP3525" s="55"/>
      <c r="AQ3525" s="55"/>
      <c r="AR3525" s="55"/>
      <c r="AS3525" s="55"/>
    </row>
    <row r="3526" spans="1:45" x14ac:dyDescent="0.3">
      <c r="X3526" s="54" t="s">
        <v>1305</v>
      </c>
      <c r="Y3526" s="54" t="s">
        <v>128</v>
      </c>
      <c r="Z3526" s="54" t="s">
        <v>157</v>
      </c>
      <c r="AA3526" s="54" t="s">
        <v>151</v>
      </c>
      <c r="AB3526" s="54" t="s">
        <v>1327</v>
      </c>
      <c r="AC3526" s="54" t="s">
        <v>129</v>
      </c>
      <c r="AD3526" s="54" t="s">
        <v>116</v>
      </c>
      <c r="AE3526" s="54"/>
      <c r="AF3526" s="54"/>
      <c r="AG3526" s="54"/>
      <c r="AH3526" s="54"/>
      <c r="AI3526" s="54"/>
      <c r="AJ3526" s="54"/>
      <c r="AK3526" s="54"/>
      <c r="AL3526" s="54"/>
      <c r="AM3526" s="54"/>
      <c r="AN3526" s="54"/>
      <c r="AO3526" s="54"/>
      <c r="AP3526" s="54"/>
      <c r="AQ3526" s="54"/>
      <c r="AR3526" s="54"/>
      <c r="AS3526" s="54"/>
    </row>
    <row r="3527" spans="1:45" x14ac:dyDescent="0.3">
      <c r="X3527" s="54"/>
      <c r="Y3527" s="54">
        <f t="shared" ref="Y3527:AD3527" si="6087">Y3520</f>
        <v>6.4436999999999998</v>
      </c>
      <c r="Z3527" s="54">
        <f t="shared" si="6087"/>
        <v>4.9371</v>
      </c>
      <c r="AA3527" s="54">
        <f t="shared" si="6087"/>
        <v>11.350300000000001</v>
      </c>
      <c r="AB3527" s="54">
        <f t="shared" si="6087"/>
        <v>7.1900000000000006E-2</v>
      </c>
      <c r="AC3527" s="54">
        <f t="shared" si="6087"/>
        <v>6.2766000000000002</v>
      </c>
      <c r="AD3527" s="54">
        <f t="shared" si="6087"/>
        <v>11.042999999999999</v>
      </c>
      <c r="AE3527" s="54"/>
      <c r="AF3527" s="336"/>
      <c r="AG3527" s="336"/>
      <c r="AH3527" s="336"/>
      <c r="AI3527" s="54"/>
      <c r="AJ3527" s="54"/>
      <c r="AK3527" s="54"/>
      <c r="AL3527" s="54"/>
      <c r="AM3527" s="54"/>
      <c r="AN3527" s="54"/>
      <c r="AO3527" s="54"/>
      <c r="AP3527" s="54"/>
      <c r="AQ3527" s="54"/>
      <c r="AR3527" s="54"/>
      <c r="AS3527" s="54"/>
    </row>
    <row r="3528" spans="1:45" x14ac:dyDescent="0.3">
      <c r="D3528" s="56"/>
      <c r="X3528" s="336"/>
      <c r="Y3528" s="336">
        <f t="shared" ca="1" si="5991"/>
        <v>0.34551312036021953</v>
      </c>
      <c r="Z3528" s="336">
        <f t="shared" ca="1" si="5991"/>
        <v>-0.24659642854660763</v>
      </c>
      <c r="AA3528" s="336">
        <f t="shared" ca="1" si="5991"/>
        <v>7.5433047982087593E-3</v>
      </c>
      <c r="AB3528" s="336">
        <f t="shared" ca="1" si="5991"/>
        <v>3.6527048774324403E-2</v>
      </c>
      <c r="AC3528" s="336">
        <f t="shared" ca="1" si="5991"/>
        <v>-0.68458360920933747</v>
      </c>
      <c r="AD3528" s="336">
        <f t="shared" ca="1" si="5991"/>
        <v>0.12714196266068348</v>
      </c>
      <c r="AE3528" s="336"/>
      <c r="AF3528" s="336"/>
      <c r="AG3528" s="336"/>
      <c r="AH3528" s="336"/>
      <c r="AI3528" s="54"/>
      <c r="AJ3528" s="54"/>
      <c r="AK3528" s="54"/>
      <c r="AL3528" s="336"/>
      <c r="AM3528" s="336"/>
      <c r="AN3528" s="336"/>
      <c r="AO3528" s="336"/>
      <c r="AP3528" s="54"/>
      <c r="AQ3528" s="336"/>
      <c r="AR3528" s="336"/>
      <c r="AS3528" s="336"/>
    </row>
    <row r="3529" spans="1:45" x14ac:dyDescent="0.3">
      <c r="C3529" s="54"/>
      <c r="D3529" s="56"/>
      <c r="Y3529" s="336">
        <f t="shared" ca="1" si="5991"/>
        <v>-1.3848331403962244</v>
      </c>
      <c r="Z3529" s="336">
        <f t="shared" ca="1" si="5991"/>
        <v>4.5887846847974742E-3</v>
      </c>
      <c r="AA3529" s="336">
        <f t="shared" ca="1" si="5991"/>
        <v>-0.9464603291924325</v>
      </c>
      <c r="AB3529" s="336">
        <f t="shared" ca="1" si="5991"/>
        <v>3.2479344266867917E-2</v>
      </c>
      <c r="AC3529" s="336">
        <f t="shared" ca="1" si="5991"/>
        <v>0.22762709363105293</v>
      </c>
      <c r="AD3529" s="336">
        <f t="shared" ca="1" si="5991"/>
        <v>-0.28832518845068061</v>
      </c>
      <c r="AE3529" s="55"/>
      <c r="AF3529" s="55"/>
      <c r="AG3529" s="55"/>
      <c r="AH3529" s="55"/>
      <c r="AI3529" s="55"/>
      <c r="AJ3529" s="55"/>
      <c r="AK3529" s="55"/>
      <c r="AL3529" s="55"/>
      <c r="AM3529" s="55"/>
      <c r="AN3529" s="55"/>
      <c r="AO3529" s="55"/>
      <c r="AP3529" s="55"/>
      <c r="AQ3529" s="55"/>
      <c r="AR3529" s="55"/>
      <c r="AS3529" s="55"/>
    </row>
    <row r="3530" spans="1:45" x14ac:dyDescent="0.3">
      <c r="B3530" s="54" t="s">
        <v>172</v>
      </c>
      <c r="C3530" s="53">
        <f>C3523</f>
        <v>0</v>
      </c>
      <c r="D3530" s="56" t="e">
        <f t="shared" ref="D3530:D3531" ca="1" si="6088">AJ3530</f>
        <v>#N/A</v>
      </c>
      <c r="E3530" s="52" t="e">
        <f t="shared" ref="E3530:W3530" si="6089">E3523</f>
        <v>#N/A</v>
      </c>
      <c r="F3530" s="52" t="e">
        <f t="shared" si="6089"/>
        <v>#N/A</v>
      </c>
      <c r="G3530" s="52" t="e">
        <f t="shared" si="6089"/>
        <v>#N/A</v>
      </c>
      <c r="H3530" s="52" t="e">
        <f t="shared" si="6089"/>
        <v>#N/A</v>
      </c>
      <c r="I3530" s="52" t="e">
        <f t="shared" si="6089"/>
        <v>#N/A</v>
      </c>
      <c r="J3530" s="52" t="e">
        <f t="shared" si="6089"/>
        <v>#N/A</v>
      </c>
      <c r="K3530" s="52" t="e">
        <f t="shared" si="6089"/>
        <v>#N/A</v>
      </c>
      <c r="L3530" s="52" t="e">
        <f t="shared" si="6089"/>
        <v>#N/A</v>
      </c>
      <c r="M3530" s="52" t="e">
        <f t="shared" si="6089"/>
        <v>#N/A</v>
      </c>
      <c r="N3530" s="52" t="e">
        <f t="shared" si="6089"/>
        <v>#N/A</v>
      </c>
      <c r="O3530" s="52" t="e">
        <f t="shared" si="6089"/>
        <v>#N/A</v>
      </c>
      <c r="P3530" s="52" t="e">
        <f t="shared" si="6089"/>
        <v>#N/A</v>
      </c>
      <c r="Q3530" s="52" t="e">
        <f t="shared" si="6089"/>
        <v>#N/A</v>
      </c>
      <c r="R3530" s="52" t="e">
        <f t="shared" si="6089"/>
        <v>#N/A</v>
      </c>
      <c r="S3530" s="52" t="e">
        <f t="shared" si="6089"/>
        <v>#N/A</v>
      </c>
      <c r="T3530" s="52" t="e">
        <f t="shared" si="6089"/>
        <v>#N/A</v>
      </c>
      <c r="U3530" s="52" t="e">
        <f t="shared" si="6089"/>
        <v>#N/A</v>
      </c>
      <c r="V3530" s="52" t="e">
        <f t="shared" si="6089"/>
        <v>#N/A</v>
      </c>
      <c r="W3530" s="52" t="e">
        <f t="shared" si="6089"/>
        <v>#N/A</v>
      </c>
      <c r="X3530" s="55" t="e">
        <f t="shared" ref="X3530:X3531" si="6090">(H3530-(O3530*P3530)/100-3*(J3530*K3530)/100)/2</f>
        <v>#N/A</v>
      </c>
      <c r="Y3530" s="55" t="e">
        <f t="shared" ref="Y3530:Y3531" si="6091">SUM(X3530,(J3530*K3530/100))/(F3530/100)</f>
        <v>#N/A</v>
      </c>
      <c r="Z3530" s="55" t="e">
        <f t="shared" ref="Z3530" si="6092">U3530*0.5+U3531*0.5</f>
        <v>#N/A</v>
      </c>
      <c r="AA3530" s="55" t="e">
        <f t="shared" ref="AA3530:AA3531" si="6093">J3530/Y3530</f>
        <v>#N/A</v>
      </c>
      <c r="AB3530" s="336" t="e">
        <f t="shared" ref="AB3530:AB3531" si="6094">X3530/(Y3530-J3530)</f>
        <v>#N/A</v>
      </c>
      <c r="AC3530" s="223" t="e">
        <f ca="1">INDEX(FGA_COEFFS,1,1)+Z3530*INDEX(FGA_COEFFS,1,2)+Y3530*INDEX(FGA_COEFFS,1,3)+R3530*INDEX(FGA_COEFFS,1,4)+Q3531*INDEX(FGA_COEFFS,1,5)+S3530*INDEX(FGA_COEFFS,1,6)+T3531*INDEX(FGA_COEFFS,1,7)+M3531*INDEX(FGA_COEFFS,1,8)+Y3534*Y3535</f>
        <v>#N/A</v>
      </c>
      <c r="AD3530" s="223" t="e">
        <f ca="1">INDEX(THREEPTA_COEFFS,1,1)+AC3530*INDEX(THREEPTA_COEFFS,1,2)+J3530*INDEX(THREEPTA_COEFFS,1,3)+AA3530*INDEX(THREEPTA_COEFFS,1,4)+K3530*INDEX(THREEPTA_COEFFS,1,5)+L3531*INDEX(THREEPTA_COEFFS,1,6)+Z3534*Z3535</f>
        <v>#N/A</v>
      </c>
      <c r="AE3530" s="223" t="e">
        <f ca="1">INDEX(THREEPTPCT_COEFFS,1,1)+K3530*INDEX(THREEPTPCT_COEFFS,1,2)+L3531*INDEX(THREEPTPCT_COEFFS,1,3)+AA3534*AA3535</f>
        <v>#N/A</v>
      </c>
      <c r="AF3530" s="55" t="e">
        <f t="shared" ref="AF3530:AF3531" ca="1" si="6095">AC3530-AD3530</f>
        <v>#N/A</v>
      </c>
      <c r="AG3530" s="223" t="e">
        <f ca="1">INDEX(TWOPTPCT_COEFFS,1,1)+AB3530*INDEX(TWOPTPCT_COEFFS,1,2)+I3531*INDEX(TWOPTPCT_COEFFS,1,3)+G3531*INDEX(TWOPTPCT_COEFFS,1,4)+L3531*INDEX(TWOPTPCT_COEFFS,1,5)+AB3534*AB3535</f>
        <v>#N/A</v>
      </c>
      <c r="AH3530" s="223" t="e">
        <f ca="1">INDEX(FTA_COEFFS,1,1)+O3530*INDEX(FTA_COEFFS,1,2)+N3531*INDEX(FTA_COEFFS,1,3)+(Q3530+R3530)*INDEX(FTA_COEFFS,1,4)+(Q3531+R3531)*INDEX(FTA_COEFFS,1,5)+M3531*INDEX(FTA_COEFFS,1,6)+AC3534*AC3535</f>
        <v>#N/A</v>
      </c>
      <c r="AI3530" s="223" t="e">
        <f ca="1">INDEX(FTPCT_COEFFS,1,1)+P3530*INDEX(FTPCT_COEFFS,1,2)+F3530*INDEX(FTPCT_COEFFS,1,3)+G3531*INDEX(FTPCT_COEFFS,1,4)+AD3534*AD3535</f>
        <v>#N/A</v>
      </c>
      <c r="AJ3530" s="338" t="e">
        <f t="shared" ref="AJ3530:AJ3531" ca="1" si="6096">AD3530*AE3530/100+AF3530*AG3530+AH3530*AI3530/100</f>
        <v>#N/A</v>
      </c>
      <c r="AK3530" s="55"/>
      <c r="AL3530" s="55"/>
      <c r="AM3530" s="55"/>
      <c r="AN3530" s="55"/>
      <c r="AO3530" s="55"/>
      <c r="AP3530" s="55"/>
      <c r="AQ3530" s="55"/>
      <c r="AR3530" s="55"/>
    </row>
    <row r="3531" spans="1:45" x14ac:dyDescent="0.3">
      <c r="B3531" s="54" t="s">
        <v>175</v>
      </c>
      <c r="C3531" s="54">
        <f>C3524</f>
        <v>0</v>
      </c>
      <c r="D3531" s="56" t="e">
        <f t="shared" ca="1" si="6088"/>
        <v>#N/A</v>
      </c>
      <c r="E3531" s="52" t="e">
        <f t="shared" ref="E3531:W3531" si="6097">E3524</f>
        <v>#N/A</v>
      </c>
      <c r="F3531" s="52" t="e">
        <f t="shared" si="6097"/>
        <v>#N/A</v>
      </c>
      <c r="G3531" s="52" t="e">
        <f t="shared" si="6097"/>
        <v>#N/A</v>
      </c>
      <c r="H3531" s="52" t="e">
        <f t="shared" si="6097"/>
        <v>#N/A</v>
      </c>
      <c r="I3531" s="52" t="e">
        <f t="shared" si="6097"/>
        <v>#N/A</v>
      </c>
      <c r="J3531" s="52" t="e">
        <f t="shared" si="6097"/>
        <v>#N/A</v>
      </c>
      <c r="K3531" s="52" t="e">
        <f t="shared" si="6097"/>
        <v>#N/A</v>
      </c>
      <c r="L3531" s="52" t="e">
        <f t="shared" si="6097"/>
        <v>#N/A</v>
      </c>
      <c r="M3531" s="52" t="e">
        <f t="shared" si="6097"/>
        <v>#N/A</v>
      </c>
      <c r="N3531" s="52" t="e">
        <f t="shared" si="6097"/>
        <v>#N/A</v>
      </c>
      <c r="O3531" s="52" t="e">
        <f t="shared" si="6097"/>
        <v>#N/A</v>
      </c>
      <c r="P3531" s="52" t="e">
        <f t="shared" si="6097"/>
        <v>#N/A</v>
      </c>
      <c r="Q3531" s="52" t="e">
        <f t="shared" si="6097"/>
        <v>#N/A</v>
      </c>
      <c r="R3531" s="52" t="e">
        <f t="shared" si="6097"/>
        <v>#N/A</v>
      </c>
      <c r="S3531" s="52" t="e">
        <f t="shared" si="6097"/>
        <v>#N/A</v>
      </c>
      <c r="T3531" s="52" t="e">
        <f t="shared" si="6097"/>
        <v>#N/A</v>
      </c>
      <c r="U3531" s="52" t="e">
        <f t="shared" si="6097"/>
        <v>#N/A</v>
      </c>
      <c r="V3531" s="52" t="e">
        <f t="shared" si="6097"/>
        <v>#N/A</v>
      </c>
      <c r="W3531" s="52" t="e">
        <f t="shared" si="6097"/>
        <v>#N/A</v>
      </c>
      <c r="X3531" s="55" t="e">
        <f t="shared" si="6090"/>
        <v>#N/A</v>
      </c>
      <c r="Y3531" s="55" t="e">
        <f t="shared" si="6091"/>
        <v>#N/A</v>
      </c>
      <c r="Z3531" s="55" t="e">
        <f t="shared" ref="Z3531" si="6098">Z3530</f>
        <v>#N/A</v>
      </c>
      <c r="AA3531" s="55" t="e">
        <f t="shared" si="6093"/>
        <v>#N/A</v>
      </c>
      <c r="AB3531" s="336" t="e">
        <f t="shared" si="6094"/>
        <v>#N/A</v>
      </c>
      <c r="AC3531" s="223" t="e">
        <f ca="1">INDEX(FGA_COEFFS,1,1)+Z3531*INDEX(FGA_COEFFS,1,2)+Y3531*INDEX(FGA_COEFFS,1,3)+R3531*INDEX(FGA_COEFFS,1,4)+Q3530*INDEX(FGA_COEFFS,1,5)+S3531*INDEX(FGA_COEFFS,1,6)+T3530*INDEX(FGA_COEFFS,1,7)+M3530*INDEX(FGA_COEFFS,1,8)+Y3534*Y3536</f>
        <v>#N/A</v>
      </c>
      <c r="AD3531" s="223" t="e">
        <f ca="1">INDEX(THREEPTA_COEFFS,1,1)+AC3531*INDEX(THREEPTA_COEFFS,1,2)+J3531*INDEX(THREEPTA_COEFFS,1,3)+AA3531*INDEX(THREEPTA_COEFFS,1,4)+K3531*INDEX(THREEPTA_COEFFS,1,5)+L3530*INDEX(THREEPTA_COEFFS,1,6)+Z3534*Z3536</f>
        <v>#N/A</v>
      </c>
      <c r="AE3531" s="223" t="e">
        <f ca="1">INDEX(THREEPTPCT_COEFFS,1,1)+K3531*INDEX(THREEPTPCT_COEFFS,1,2)+L3530*INDEX(THREEPTPCT_COEFFS,1,3)+AA3534*AA3536</f>
        <v>#N/A</v>
      </c>
      <c r="AF3531" s="55" t="e">
        <f t="shared" ca="1" si="6095"/>
        <v>#N/A</v>
      </c>
      <c r="AG3531" s="223" t="e">
        <f ca="1">INDEX(TWOPTPCT_COEFFS,1,1)+AB3531*INDEX(TWOPTPCT_COEFFS,1,2)+I3530*INDEX(TWOPTPCT_COEFFS,1,3)+G3530*INDEX(TWOPTPCT_COEFFS,1,4)+L3530*INDEX(TWOPTPCT_COEFFS,1,5)+AB3534*AB3536</f>
        <v>#N/A</v>
      </c>
      <c r="AH3531" s="223" t="e">
        <f ca="1">INDEX(FTA_COEFFS,1,1)+O3531*INDEX(FTA_COEFFS,1,2)+N3530*INDEX(FTA_COEFFS,1,3)+(Q3531+R3531)*INDEX(FTA_COEFFS,1,4)+(Q3530+R3530)*INDEX(FTA_COEFFS,1,5)+M3530*INDEX(FTA_COEFFS,1,6)+AC3534*AC3536</f>
        <v>#N/A</v>
      </c>
      <c r="AI3531" s="223" t="e">
        <f ca="1">INDEX(FTPCT_COEFFS,1,1)+P3531*INDEX(FTPCT_COEFFS,1,2)+F3531*INDEX(FTPCT_COEFFS,1,3)+G3530*INDEX(FTPCT_COEFFS,1,4)+AD3534*AD3536</f>
        <v>#N/A</v>
      </c>
      <c r="AJ3531" s="338" t="e">
        <f t="shared" ca="1" si="6096"/>
        <v>#N/A</v>
      </c>
      <c r="AK3531" s="55"/>
      <c r="AL3531" s="55"/>
      <c r="AM3531" s="55"/>
      <c r="AN3531" s="55"/>
      <c r="AO3531" s="55"/>
      <c r="AP3531" s="55"/>
      <c r="AQ3531" s="55"/>
      <c r="AR3531" s="55"/>
    </row>
    <row r="3532" spans="1:45" x14ac:dyDescent="0.3">
      <c r="A3532" s="54" t="e">
        <f ca="1">IF(D3530&gt;(D3531+(AVERAGE(V3530,W3530)-AVERAGE(V3531,W3531))/2)+2.5,C3530,IF(D3531&gt;(D3530+(AVERAGE(V3531,W3531)-AVERAGE(V3530,W3530))/2)+2.5,C3531,"Close"))</f>
        <v>#N/A</v>
      </c>
      <c r="B3532" s="64" t="e">
        <f ca="1">IF(D3531&gt;D3530,C3531,C3530)</f>
        <v>#N/A</v>
      </c>
      <c r="D3532" s="56"/>
      <c r="X3532" s="55"/>
      <c r="Y3532" s="55"/>
      <c r="Z3532" s="55"/>
      <c r="AA3532" s="55"/>
      <c r="AB3532" s="55"/>
      <c r="AC3532" s="337"/>
      <c r="AD3532" s="337"/>
      <c r="AE3532" s="337"/>
      <c r="AF3532" s="337"/>
      <c r="AG3532" s="337"/>
      <c r="AH3532" s="337"/>
      <c r="AI3532" s="337"/>
      <c r="AJ3532" s="337"/>
      <c r="AK3532" s="337"/>
      <c r="AL3532" s="337"/>
      <c r="AM3532" s="55"/>
      <c r="AN3532" s="55"/>
      <c r="AO3532" s="55"/>
      <c r="AP3532" s="55"/>
      <c r="AQ3532" s="55"/>
      <c r="AR3532" s="55"/>
      <c r="AS3532" s="55"/>
    </row>
    <row r="3533" spans="1:45" x14ac:dyDescent="0.3">
      <c r="X3533" s="54" t="s">
        <v>1305</v>
      </c>
      <c r="Y3533" s="54" t="s">
        <v>128</v>
      </c>
      <c r="Z3533" s="54" t="s">
        <v>157</v>
      </c>
      <c r="AA3533" s="54" t="s">
        <v>151</v>
      </c>
      <c r="AB3533" s="54" t="s">
        <v>1327</v>
      </c>
      <c r="AC3533" s="54" t="s">
        <v>129</v>
      </c>
      <c r="AD3533" s="54" t="s">
        <v>116</v>
      </c>
      <c r="AE3533" s="54"/>
      <c r="AF3533" s="54"/>
      <c r="AG3533" s="54"/>
      <c r="AH3533" s="54"/>
      <c r="AI3533" s="54"/>
      <c r="AJ3533" s="54"/>
      <c r="AK3533" s="54"/>
      <c r="AL3533" s="54"/>
      <c r="AM3533" s="54"/>
      <c r="AN3533" s="54"/>
      <c r="AO3533" s="54"/>
      <c r="AP3533" s="54"/>
      <c r="AQ3533" s="54"/>
      <c r="AR3533" s="54"/>
      <c r="AS3533" s="54"/>
    </row>
    <row r="3534" spans="1:45" x14ac:dyDescent="0.3">
      <c r="X3534" s="54"/>
      <c r="Y3534" s="54">
        <f t="shared" ref="Y3534:AD3534" si="6099">Y3527</f>
        <v>6.4436999999999998</v>
      </c>
      <c r="Z3534" s="54">
        <f t="shared" si="6099"/>
        <v>4.9371</v>
      </c>
      <c r="AA3534" s="54">
        <f t="shared" si="6099"/>
        <v>11.350300000000001</v>
      </c>
      <c r="AB3534" s="54">
        <f t="shared" si="6099"/>
        <v>7.1900000000000006E-2</v>
      </c>
      <c r="AC3534" s="54">
        <f t="shared" si="6099"/>
        <v>6.2766000000000002</v>
      </c>
      <c r="AD3534" s="54">
        <f t="shared" si="6099"/>
        <v>11.042999999999999</v>
      </c>
      <c r="AE3534" s="54"/>
      <c r="AF3534" s="336"/>
      <c r="AG3534" s="336"/>
      <c r="AH3534" s="336"/>
      <c r="AI3534" s="54"/>
      <c r="AJ3534" s="54"/>
      <c r="AK3534" s="54"/>
      <c r="AL3534" s="54"/>
      <c r="AM3534" s="54"/>
      <c r="AN3534" s="54"/>
      <c r="AO3534" s="54"/>
      <c r="AP3534" s="54"/>
      <c r="AQ3534" s="54"/>
      <c r="AR3534" s="54"/>
      <c r="AS3534" s="54"/>
    </row>
    <row r="3535" spans="1:45" x14ac:dyDescent="0.3">
      <c r="D3535" s="56"/>
      <c r="X3535" s="336"/>
      <c r="Y3535" s="336">
        <f t="shared" ca="1" si="5991"/>
        <v>-0.31817196154928923</v>
      </c>
      <c r="Z3535" s="336">
        <f t="shared" ca="1" si="5991"/>
        <v>5.6444715024630658E-3</v>
      </c>
      <c r="AA3535" s="336">
        <f t="shared" ca="1" si="5991"/>
        <v>-1.4774104424862384</v>
      </c>
      <c r="AB3535" s="336">
        <f t="shared" ca="1" si="5991"/>
        <v>-1.4828692395070608</v>
      </c>
      <c r="AC3535" s="336">
        <f t="shared" ca="1" si="5991"/>
        <v>-0.47603402708578701</v>
      </c>
      <c r="AD3535" s="336">
        <f t="shared" ca="1" si="5991"/>
        <v>-0.6706462955020549</v>
      </c>
      <c r="AE3535" s="336"/>
      <c r="AF3535" s="336"/>
      <c r="AG3535" s="336"/>
      <c r="AH3535" s="336"/>
      <c r="AI3535" s="54"/>
      <c r="AJ3535" s="54"/>
      <c r="AK3535" s="54"/>
      <c r="AL3535" s="336"/>
      <c r="AM3535" s="336"/>
      <c r="AN3535" s="336"/>
      <c r="AO3535" s="336"/>
      <c r="AP3535" s="54"/>
      <c r="AQ3535" s="336"/>
      <c r="AR3535" s="336"/>
      <c r="AS3535" s="336"/>
    </row>
    <row r="3536" spans="1:45" x14ac:dyDescent="0.3">
      <c r="C3536" s="54"/>
      <c r="D3536" s="56"/>
      <c r="Y3536" s="336">
        <f t="shared" ref="Y3536:AD3599" ca="1" si="6100">1.5*RAND()^2*IF(RAND()&gt;0.5,1,-1)</f>
        <v>-1.2075131422006717</v>
      </c>
      <c r="Z3536" s="336">
        <f t="shared" ca="1" si="6100"/>
        <v>1.3910149953714326E-2</v>
      </c>
      <c r="AA3536" s="336">
        <f t="shared" ca="1" si="6100"/>
        <v>7.2662882981367333E-3</v>
      </c>
      <c r="AB3536" s="336">
        <f t="shared" ca="1" si="6100"/>
        <v>0.73328833993373788</v>
      </c>
      <c r="AC3536" s="336">
        <f t="shared" ca="1" si="6100"/>
        <v>0.34720435549057027</v>
      </c>
      <c r="AD3536" s="336">
        <f t="shared" ca="1" si="6100"/>
        <v>-8.3072129290563734E-2</v>
      </c>
      <c r="AE3536" s="55"/>
      <c r="AF3536" s="55"/>
      <c r="AG3536" s="55"/>
      <c r="AH3536" s="55"/>
      <c r="AI3536" s="55"/>
      <c r="AJ3536" s="55"/>
      <c r="AK3536" s="55"/>
      <c r="AL3536" s="55"/>
      <c r="AM3536" s="55"/>
      <c r="AN3536" s="55"/>
      <c r="AO3536" s="55"/>
      <c r="AP3536" s="55"/>
      <c r="AQ3536" s="55"/>
      <c r="AR3536" s="55"/>
      <c r="AS3536" s="55"/>
    </row>
    <row r="3537" spans="1:45" x14ac:dyDescent="0.3">
      <c r="B3537" s="54" t="s">
        <v>172</v>
      </c>
      <c r="C3537" s="53">
        <f>C3530</f>
        <v>0</v>
      </c>
      <c r="D3537" s="56" t="e">
        <f t="shared" ref="D3537:D3538" ca="1" si="6101">AJ3537</f>
        <v>#N/A</v>
      </c>
      <c r="E3537" s="52" t="e">
        <f t="shared" ref="E3537:W3537" si="6102">E3530</f>
        <v>#N/A</v>
      </c>
      <c r="F3537" s="52" t="e">
        <f t="shared" si="6102"/>
        <v>#N/A</v>
      </c>
      <c r="G3537" s="52" t="e">
        <f t="shared" si="6102"/>
        <v>#N/A</v>
      </c>
      <c r="H3537" s="52" t="e">
        <f t="shared" si="6102"/>
        <v>#N/A</v>
      </c>
      <c r="I3537" s="52" t="e">
        <f t="shared" si="6102"/>
        <v>#N/A</v>
      </c>
      <c r="J3537" s="52" t="e">
        <f t="shared" si="6102"/>
        <v>#N/A</v>
      </c>
      <c r="K3537" s="52" t="e">
        <f t="shared" si="6102"/>
        <v>#N/A</v>
      </c>
      <c r="L3537" s="52" t="e">
        <f t="shared" si="6102"/>
        <v>#N/A</v>
      </c>
      <c r="M3537" s="52" t="e">
        <f t="shared" si="6102"/>
        <v>#N/A</v>
      </c>
      <c r="N3537" s="52" t="e">
        <f t="shared" si="6102"/>
        <v>#N/A</v>
      </c>
      <c r="O3537" s="52" t="e">
        <f t="shared" si="6102"/>
        <v>#N/A</v>
      </c>
      <c r="P3537" s="52" t="e">
        <f t="shared" si="6102"/>
        <v>#N/A</v>
      </c>
      <c r="Q3537" s="52" t="e">
        <f t="shared" si="6102"/>
        <v>#N/A</v>
      </c>
      <c r="R3537" s="52" t="e">
        <f t="shared" si="6102"/>
        <v>#N/A</v>
      </c>
      <c r="S3537" s="52" t="e">
        <f t="shared" si="6102"/>
        <v>#N/A</v>
      </c>
      <c r="T3537" s="52" t="e">
        <f t="shared" si="6102"/>
        <v>#N/A</v>
      </c>
      <c r="U3537" s="52" t="e">
        <f t="shared" si="6102"/>
        <v>#N/A</v>
      </c>
      <c r="V3537" s="52" t="e">
        <f t="shared" si="6102"/>
        <v>#N/A</v>
      </c>
      <c r="W3537" s="52" t="e">
        <f t="shared" si="6102"/>
        <v>#N/A</v>
      </c>
      <c r="X3537" s="55" t="e">
        <f t="shared" ref="X3537:X3538" si="6103">(H3537-(O3537*P3537)/100-3*(J3537*K3537)/100)/2</f>
        <v>#N/A</v>
      </c>
      <c r="Y3537" s="55" t="e">
        <f t="shared" ref="Y3537:Y3538" si="6104">SUM(X3537,(J3537*K3537/100))/(F3537/100)</f>
        <v>#N/A</v>
      </c>
      <c r="Z3537" s="55" t="e">
        <f t="shared" ref="Z3537" si="6105">U3537*0.5+U3538*0.5</f>
        <v>#N/A</v>
      </c>
      <c r="AA3537" s="55" t="e">
        <f t="shared" ref="AA3537:AA3538" si="6106">J3537/Y3537</f>
        <v>#N/A</v>
      </c>
      <c r="AB3537" s="336" t="e">
        <f t="shared" ref="AB3537:AB3538" si="6107">X3537/(Y3537-J3537)</f>
        <v>#N/A</v>
      </c>
      <c r="AC3537" s="223" t="e">
        <f ca="1">INDEX(FGA_COEFFS,1,1)+Z3537*INDEX(FGA_COEFFS,1,2)+Y3537*INDEX(FGA_COEFFS,1,3)+R3537*INDEX(FGA_COEFFS,1,4)+Q3538*INDEX(FGA_COEFFS,1,5)+S3537*INDEX(FGA_COEFFS,1,6)+T3538*INDEX(FGA_COEFFS,1,7)+M3538*INDEX(FGA_COEFFS,1,8)+Y3541*Y3542</f>
        <v>#N/A</v>
      </c>
      <c r="AD3537" s="223" t="e">
        <f ca="1">INDEX(THREEPTA_COEFFS,1,1)+AC3537*INDEX(THREEPTA_COEFFS,1,2)+J3537*INDEX(THREEPTA_COEFFS,1,3)+AA3537*INDEX(THREEPTA_COEFFS,1,4)+K3537*INDEX(THREEPTA_COEFFS,1,5)+L3538*INDEX(THREEPTA_COEFFS,1,6)+Z3541*Z3542</f>
        <v>#N/A</v>
      </c>
      <c r="AE3537" s="223" t="e">
        <f ca="1">INDEX(THREEPTPCT_COEFFS,1,1)+K3537*INDEX(THREEPTPCT_COEFFS,1,2)+L3538*INDEX(THREEPTPCT_COEFFS,1,3)+AA3541*AA3542</f>
        <v>#N/A</v>
      </c>
      <c r="AF3537" s="55" t="e">
        <f t="shared" ref="AF3537:AF3538" ca="1" si="6108">AC3537-AD3537</f>
        <v>#N/A</v>
      </c>
      <c r="AG3537" s="223" t="e">
        <f ca="1">INDEX(TWOPTPCT_COEFFS,1,1)+AB3537*INDEX(TWOPTPCT_COEFFS,1,2)+I3538*INDEX(TWOPTPCT_COEFFS,1,3)+G3538*INDEX(TWOPTPCT_COEFFS,1,4)+L3538*INDEX(TWOPTPCT_COEFFS,1,5)+AB3541*AB3542</f>
        <v>#N/A</v>
      </c>
      <c r="AH3537" s="223" t="e">
        <f ca="1">INDEX(FTA_COEFFS,1,1)+O3537*INDEX(FTA_COEFFS,1,2)+N3538*INDEX(FTA_COEFFS,1,3)+(Q3537+R3537)*INDEX(FTA_COEFFS,1,4)+(Q3538+R3538)*INDEX(FTA_COEFFS,1,5)+M3538*INDEX(FTA_COEFFS,1,6)+AC3541*AC3542</f>
        <v>#N/A</v>
      </c>
      <c r="AI3537" s="223" t="e">
        <f ca="1">INDEX(FTPCT_COEFFS,1,1)+P3537*INDEX(FTPCT_COEFFS,1,2)+F3537*INDEX(FTPCT_COEFFS,1,3)+G3538*INDEX(FTPCT_COEFFS,1,4)+AD3541*AD3542</f>
        <v>#N/A</v>
      </c>
      <c r="AJ3537" s="338" t="e">
        <f t="shared" ref="AJ3537:AJ3538" ca="1" si="6109">AD3537*AE3537/100+AF3537*AG3537+AH3537*AI3537/100</f>
        <v>#N/A</v>
      </c>
      <c r="AK3537" s="55"/>
      <c r="AL3537" s="55"/>
      <c r="AM3537" s="55"/>
      <c r="AN3537" s="55"/>
      <c r="AO3537" s="55"/>
      <c r="AP3537" s="55"/>
      <c r="AQ3537" s="55"/>
      <c r="AR3537" s="55"/>
    </row>
    <row r="3538" spans="1:45" x14ac:dyDescent="0.3">
      <c r="B3538" s="54" t="s">
        <v>175</v>
      </c>
      <c r="C3538" s="54">
        <f>C3531</f>
        <v>0</v>
      </c>
      <c r="D3538" s="56" t="e">
        <f t="shared" ca="1" si="6101"/>
        <v>#N/A</v>
      </c>
      <c r="E3538" s="52" t="e">
        <f t="shared" ref="E3538:W3538" si="6110">E3531</f>
        <v>#N/A</v>
      </c>
      <c r="F3538" s="52" t="e">
        <f t="shared" si="6110"/>
        <v>#N/A</v>
      </c>
      <c r="G3538" s="52" t="e">
        <f t="shared" si="6110"/>
        <v>#N/A</v>
      </c>
      <c r="H3538" s="52" t="e">
        <f t="shared" si="6110"/>
        <v>#N/A</v>
      </c>
      <c r="I3538" s="52" t="e">
        <f t="shared" si="6110"/>
        <v>#N/A</v>
      </c>
      <c r="J3538" s="52" t="e">
        <f t="shared" si="6110"/>
        <v>#N/A</v>
      </c>
      <c r="K3538" s="52" t="e">
        <f t="shared" si="6110"/>
        <v>#N/A</v>
      </c>
      <c r="L3538" s="52" t="e">
        <f t="shared" si="6110"/>
        <v>#N/A</v>
      </c>
      <c r="M3538" s="52" t="e">
        <f t="shared" si="6110"/>
        <v>#N/A</v>
      </c>
      <c r="N3538" s="52" t="e">
        <f t="shared" si="6110"/>
        <v>#N/A</v>
      </c>
      <c r="O3538" s="52" t="e">
        <f t="shared" si="6110"/>
        <v>#N/A</v>
      </c>
      <c r="P3538" s="52" t="e">
        <f t="shared" si="6110"/>
        <v>#N/A</v>
      </c>
      <c r="Q3538" s="52" t="e">
        <f t="shared" si="6110"/>
        <v>#N/A</v>
      </c>
      <c r="R3538" s="52" t="e">
        <f t="shared" si="6110"/>
        <v>#N/A</v>
      </c>
      <c r="S3538" s="52" t="e">
        <f t="shared" si="6110"/>
        <v>#N/A</v>
      </c>
      <c r="T3538" s="52" t="e">
        <f t="shared" si="6110"/>
        <v>#N/A</v>
      </c>
      <c r="U3538" s="52" t="e">
        <f t="shared" si="6110"/>
        <v>#N/A</v>
      </c>
      <c r="V3538" s="52" t="e">
        <f t="shared" si="6110"/>
        <v>#N/A</v>
      </c>
      <c r="W3538" s="52" t="e">
        <f t="shared" si="6110"/>
        <v>#N/A</v>
      </c>
      <c r="X3538" s="55" t="e">
        <f t="shared" si="6103"/>
        <v>#N/A</v>
      </c>
      <c r="Y3538" s="55" t="e">
        <f t="shared" si="6104"/>
        <v>#N/A</v>
      </c>
      <c r="Z3538" s="55" t="e">
        <f t="shared" ref="Z3538" si="6111">Z3537</f>
        <v>#N/A</v>
      </c>
      <c r="AA3538" s="55" t="e">
        <f t="shared" si="6106"/>
        <v>#N/A</v>
      </c>
      <c r="AB3538" s="336" t="e">
        <f t="shared" si="6107"/>
        <v>#N/A</v>
      </c>
      <c r="AC3538" s="223" t="e">
        <f ca="1">INDEX(FGA_COEFFS,1,1)+Z3538*INDEX(FGA_COEFFS,1,2)+Y3538*INDEX(FGA_COEFFS,1,3)+R3538*INDEX(FGA_COEFFS,1,4)+Q3537*INDEX(FGA_COEFFS,1,5)+S3538*INDEX(FGA_COEFFS,1,6)+T3537*INDEX(FGA_COEFFS,1,7)+M3537*INDEX(FGA_COEFFS,1,8)+Y3541*Y3543</f>
        <v>#N/A</v>
      </c>
      <c r="AD3538" s="223" t="e">
        <f ca="1">INDEX(THREEPTA_COEFFS,1,1)+AC3538*INDEX(THREEPTA_COEFFS,1,2)+J3538*INDEX(THREEPTA_COEFFS,1,3)+AA3538*INDEX(THREEPTA_COEFFS,1,4)+K3538*INDEX(THREEPTA_COEFFS,1,5)+L3537*INDEX(THREEPTA_COEFFS,1,6)+Z3541*Z3543</f>
        <v>#N/A</v>
      </c>
      <c r="AE3538" s="223" t="e">
        <f ca="1">INDEX(THREEPTPCT_COEFFS,1,1)+K3538*INDEX(THREEPTPCT_COEFFS,1,2)+L3537*INDEX(THREEPTPCT_COEFFS,1,3)+AA3541*AA3543</f>
        <v>#N/A</v>
      </c>
      <c r="AF3538" s="55" t="e">
        <f t="shared" ca="1" si="6108"/>
        <v>#N/A</v>
      </c>
      <c r="AG3538" s="223" t="e">
        <f ca="1">INDEX(TWOPTPCT_COEFFS,1,1)+AB3538*INDEX(TWOPTPCT_COEFFS,1,2)+I3537*INDEX(TWOPTPCT_COEFFS,1,3)+G3537*INDEX(TWOPTPCT_COEFFS,1,4)+L3537*INDEX(TWOPTPCT_COEFFS,1,5)+AB3541*AB3543</f>
        <v>#N/A</v>
      </c>
      <c r="AH3538" s="223" t="e">
        <f ca="1">INDEX(FTA_COEFFS,1,1)+O3538*INDEX(FTA_COEFFS,1,2)+N3537*INDEX(FTA_COEFFS,1,3)+(Q3538+R3538)*INDEX(FTA_COEFFS,1,4)+(Q3537+R3537)*INDEX(FTA_COEFFS,1,5)+M3537*INDEX(FTA_COEFFS,1,6)+AC3541*AC3543</f>
        <v>#N/A</v>
      </c>
      <c r="AI3538" s="223" t="e">
        <f ca="1">INDEX(FTPCT_COEFFS,1,1)+P3538*INDEX(FTPCT_COEFFS,1,2)+F3538*INDEX(FTPCT_COEFFS,1,3)+G3537*INDEX(FTPCT_COEFFS,1,4)+AD3541*AD3543</f>
        <v>#N/A</v>
      </c>
      <c r="AJ3538" s="338" t="e">
        <f t="shared" ca="1" si="6109"/>
        <v>#N/A</v>
      </c>
      <c r="AK3538" s="55"/>
      <c r="AL3538" s="55"/>
      <c r="AM3538" s="55"/>
      <c r="AN3538" s="55"/>
      <c r="AO3538" s="55"/>
      <c r="AP3538" s="55"/>
      <c r="AQ3538" s="55"/>
      <c r="AR3538" s="55"/>
    </row>
    <row r="3539" spans="1:45" x14ac:dyDescent="0.3">
      <c r="A3539" s="54" t="e">
        <f ca="1">IF(D3537&gt;(D3538+(AVERAGE(V3537,W3537)-AVERAGE(V3538,W3538))/2)+2.5,C3537,IF(D3538&gt;(D3537+(AVERAGE(V3538,W3538)-AVERAGE(V3537,W3537))/2)+2.5,C3538,"Close"))</f>
        <v>#N/A</v>
      </c>
      <c r="B3539" s="64" t="e">
        <f ca="1">IF(D3538&gt;D3537,C3538,C3537)</f>
        <v>#N/A</v>
      </c>
      <c r="D3539" s="56"/>
      <c r="X3539" s="55"/>
      <c r="Y3539" s="55"/>
      <c r="Z3539" s="55"/>
      <c r="AA3539" s="55"/>
      <c r="AB3539" s="55"/>
      <c r="AC3539" s="337"/>
      <c r="AD3539" s="337"/>
      <c r="AE3539" s="337"/>
      <c r="AF3539" s="337"/>
      <c r="AG3539" s="337"/>
      <c r="AH3539" s="337"/>
      <c r="AI3539" s="337"/>
      <c r="AJ3539" s="337"/>
      <c r="AK3539" s="337"/>
      <c r="AL3539" s="337"/>
      <c r="AM3539" s="55"/>
      <c r="AN3539" s="55"/>
      <c r="AO3539" s="55"/>
      <c r="AP3539" s="55"/>
      <c r="AQ3539" s="55"/>
      <c r="AR3539" s="55"/>
      <c r="AS3539" s="55"/>
    </row>
    <row r="3540" spans="1:45" x14ac:dyDescent="0.3">
      <c r="X3540" s="54" t="s">
        <v>1305</v>
      </c>
      <c r="Y3540" s="54" t="s">
        <v>128</v>
      </c>
      <c r="Z3540" s="54" t="s">
        <v>157</v>
      </c>
      <c r="AA3540" s="54" t="s">
        <v>151</v>
      </c>
      <c r="AB3540" s="54" t="s">
        <v>1327</v>
      </c>
      <c r="AC3540" s="54" t="s">
        <v>129</v>
      </c>
      <c r="AD3540" s="54" t="s">
        <v>116</v>
      </c>
      <c r="AE3540" s="54"/>
      <c r="AF3540" s="54"/>
      <c r="AG3540" s="54"/>
      <c r="AH3540" s="54"/>
      <c r="AI3540" s="54"/>
      <c r="AJ3540" s="54"/>
      <c r="AK3540" s="54"/>
      <c r="AL3540" s="54"/>
      <c r="AM3540" s="54"/>
      <c r="AN3540" s="54"/>
      <c r="AO3540" s="54"/>
      <c r="AP3540" s="54"/>
      <c r="AQ3540" s="54"/>
      <c r="AR3540" s="54"/>
      <c r="AS3540" s="54"/>
    </row>
    <row r="3541" spans="1:45" x14ac:dyDescent="0.3">
      <c r="X3541" s="54"/>
      <c r="Y3541" s="54">
        <f t="shared" ref="Y3541:AD3541" si="6112">Y3534</f>
        <v>6.4436999999999998</v>
      </c>
      <c r="Z3541" s="54">
        <f t="shared" si="6112"/>
        <v>4.9371</v>
      </c>
      <c r="AA3541" s="54">
        <f t="shared" si="6112"/>
        <v>11.350300000000001</v>
      </c>
      <c r="AB3541" s="54">
        <f t="shared" si="6112"/>
        <v>7.1900000000000006E-2</v>
      </c>
      <c r="AC3541" s="54">
        <f t="shared" si="6112"/>
        <v>6.2766000000000002</v>
      </c>
      <c r="AD3541" s="54">
        <f t="shared" si="6112"/>
        <v>11.042999999999999</v>
      </c>
      <c r="AE3541" s="54"/>
      <c r="AF3541" s="336"/>
      <c r="AG3541" s="336"/>
      <c r="AH3541" s="336"/>
      <c r="AI3541" s="54"/>
      <c r="AJ3541" s="54"/>
      <c r="AK3541" s="54"/>
      <c r="AL3541" s="54"/>
      <c r="AM3541" s="54"/>
      <c r="AN3541" s="54"/>
      <c r="AO3541" s="54"/>
      <c r="AP3541" s="54"/>
      <c r="AQ3541" s="54"/>
      <c r="AR3541" s="54"/>
      <c r="AS3541" s="54"/>
    </row>
    <row r="3542" spans="1:45" x14ac:dyDescent="0.3">
      <c r="D3542" s="56"/>
      <c r="X3542" s="336"/>
      <c r="Y3542" s="336">
        <f t="shared" ca="1" si="6100"/>
        <v>-1.0979859316939353</v>
      </c>
      <c r="Z3542" s="336">
        <f t="shared" ca="1" si="6100"/>
        <v>-4.2852415730932382E-2</v>
      </c>
      <c r="AA3542" s="336">
        <f t="shared" ca="1" si="6100"/>
        <v>0.86345083122668553</v>
      </c>
      <c r="AB3542" s="336">
        <f t="shared" ca="1" si="6100"/>
        <v>-0.25081380744436338</v>
      </c>
      <c r="AC3542" s="336">
        <f t="shared" ca="1" si="6100"/>
        <v>0.6756585515184208</v>
      </c>
      <c r="AD3542" s="336">
        <f t="shared" ca="1" si="6100"/>
        <v>-2.4631722443282746E-2</v>
      </c>
      <c r="AE3542" s="336"/>
      <c r="AF3542" s="336"/>
      <c r="AG3542" s="336"/>
      <c r="AH3542" s="336"/>
      <c r="AI3542" s="54"/>
      <c r="AJ3542" s="54"/>
      <c r="AK3542" s="54"/>
      <c r="AL3542" s="336"/>
      <c r="AM3542" s="336"/>
      <c r="AN3542" s="336"/>
      <c r="AO3542" s="336"/>
      <c r="AP3542" s="54"/>
      <c r="AQ3542" s="336"/>
      <c r="AR3542" s="336"/>
      <c r="AS3542" s="336"/>
    </row>
    <row r="3543" spans="1:45" x14ac:dyDescent="0.3">
      <c r="C3543" s="54"/>
      <c r="D3543" s="56"/>
      <c r="Y3543" s="336">
        <f t="shared" ca="1" si="6100"/>
        <v>8.0475913643845987E-2</v>
      </c>
      <c r="Z3543" s="336">
        <f t="shared" ca="1" si="6100"/>
        <v>-0.39513518679424359</v>
      </c>
      <c r="AA3543" s="336">
        <f t="shared" ca="1" si="6100"/>
        <v>0.24567746506817068</v>
      </c>
      <c r="AB3543" s="336">
        <f t="shared" ca="1" si="6100"/>
        <v>1.894503311334797E-2</v>
      </c>
      <c r="AC3543" s="336">
        <f t="shared" ca="1" si="6100"/>
        <v>-1.0705112574345274E-3</v>
      </c>
      <c r="AD3543" s="336">
        <f t="shared" ca="1" si="6100"/>
        <v>0.21601777840285474</v>
      </c>
      <c r="AE3543" s="55"/>
      <c r="AF3543" s="55"/>
      <c r="AG3543" s="55"/>
      <c r="AH3543" s="55"/>
      <c r="AI3543" s="55"/>
      <c r="AJ3543" s="55"/>
      <c r="AK3543" s="55"/>
      <c r="AL3543" s="55"/>
      <c r="AM3543" s="55"/>
      <c r="AN3543" s="55"/>
      <c r="AO3543" s="55"/>
      <c r="AP3543" s="55"/>
      <c r="AQ3543" s="55"/>
      <c r="AR3543" s="55"/>
      <c r="AS3543" s="55"/>
    </row>
    <row r="3544" spans="1:45" x14ac:dyDescent="0.3">
      <c r="B3544" s="54" t="s">
        <v>172</v>
      </c>
      <c r="C3544" s="53">
        <f>C3537</f>
        <v>0</v>
      </c>
      <c r="D3544" s="56" t="e">
        <f t="shared" ref="D3544:D3545" ca="1" si="6113">AJ3544</f>
        <v>#N/A</v>
      </c>
      <c r="E3544" s="52" t="e">
        <f t="shared" ref="E3544:W3544" si="6114">E3537</f>
        <v>#N/A</v>
      </c>
      <c r="F3544" s="52" t="e">
        <f t="shared" si="6114"/>
        <v>#N/A</v>
      </c>
      <c r="G3544" s="52" t="e">
        <f t="shared" si="6114"/>
        <v>#N/A</v>
      </c>
      <c r="H3544" s="52" t="e">
        <f t="shared" si="6114"/>
        <v>#N/A</v>
      </c>
      <c r="I3544" s="52" t="e">
        <f t="shared" si="6114"/>
        <v>#N/A</v>
      </c>
      <c r="J3544" s="52" t="e">
        <f t="shared" si="6114"/>
        <v>#N/A</v>
      </c>
      <c r="K3544" s="52" t="e">
        <f t="shared" si="6114"/>
        <v>#N/A</v>
      </c>
      <c r="L3544" s="52" t="e">
        <f t="shared" si="6114"/>
        <v>#N/A</v>
      </c>
      <c r="M3544" s="52" t="e">
        <f t="shared" si="6114"/>
        <v>#N/A</v>
      </c>
      <c r="N3544" s="52" t="e">
        <f t="shared" si="6114"/>
        <v>#N/A</v>
      </c>
      <c r="O3544" s="52" t="e">
        <f t="shared" si="6114"/>
        <v>#N/A</v>
      </c>
      <c r="P3544" s="52" t="e">
        <f t="shared" si="6114"/>
        <v>#N/A</v>
      </c>
      <c r="Q3544" s="52" t="e">
        <f t="shared" si="6114"/>
        <v>#N/A</v>
      </c>
      <c r="R3544" s="52" t="e">
        <f t="shared" si="6114"/>
        <v>#N/A</v>
      </c>
      <c r="S3544" s="52" t="e">
        <f t="shared" si="6114"/>
        <v>#N/A</v>
      </c>
      <c r="T3544" s="52" t="e">
        <f t="shared" si="6114"/>
        <v>#N/A</v>
      </c>
      <c r="U3544" s="52" t="e">
        <f t="shared" si="6114"/>
        <v>#N/A</v>
      </c>
      <c r="V3544" s="52" t="e">
        <f t="shared" si="6114"/>
        <v>#N/A</v>
      </c>
      <c r="W3544" s="52" t="e">
        <f t="shared" si="6114"/>
        <v>#N/A</v>
      </c>
      <c r="X3544" s="55" t="e">
        <f t="shared" ref="X3544:X3545" si="6115">(H3544-(O3544*P3544)/100-3*(J3544*K3544)/100)/2</f>
        <v>#N/A</v>
      </c>
      <c r="Y3544" s="55" t="e">
        <f t="shared" ref="Y3544:Y3545" si="6116">SUM(X3544,(J3544*K3544/100))/(F3544/100)</f>
        <v>#N/A</v>
      </c>
      <c r="Z3544" s="55" t="e">
        <f t="shared" ref="Z3544" si="6117">U3544*0.5+U3545*0.5</f>
        <v>#N/A</v>
      </c>
      <c r="AA3544" s="55" t="e">
        <f t="shared" ref="AA3544:AA3545" si="6118">J3544/Y3544</f>
        <v>#N/A</v>
      </c>
      <c r="AB3544" s="336" t="e">
        <f t="shared" ref="AB3544:AB3545" si="6119">X3544/(Y3544-J3544)</f>
        <v>#N/A</v>
      </c>
      <c r="AC3544" s="223" t="e">
        <f ca="1">INDEX(FGA_COEFFS,1,1)+Z3544*INDEX(FGA_COEFFS,1,2)+Y3544*INDEX(FGA_COEFFS,1,3)+R3544*INDEX(FGA_COEFFS,1,4)+Q3545*INDEX(FGA_COEFFS,1,5)+S3544*INDEX(FGA_COEFFS,1,6)+T3545*INDEX(FGA_COEFFS,1,7)+M3545*INDEX(FGA_COEFFS,1,8)+Y3548*Y3549</f>
        <v>#N/A</v>
      </c>
      <c r="AD3544" s="223" t="e">
        <f ca="1">INDEX(THREEPTA_COEFFS,1,1)+AC3544*INDEX(THREEPTA_COEFFS,1,2)+J3544*INDEX(THREEPTA_COEFFS,1,3)+AA3544*INDEX(THREEPTA_COEFFS,1,4)+K3544*INDEX(THREEPTA_COEFFS,1,5)+L3545*INDEX(THREEPTA_COEFFS,1,6)+Z3548*Z3549</f>
        <v>#N/A</v>
      </c>
      <c r="AE3544" s="223" t="e">
        <f ca="1">INDEX(THREEPTPCT_COEFFS,1,1)+K3544*INDEX(THREEPTPCT_COEFFS,1,2)+L3545*INDEX(THREEPTPCT_COEFFS,1,3)+AA3548*AA3549</f>
        <v>#N/A</v>
      </c>
      <c r="AF3544" s="55" t="e">
        <f t="shared" ref="AF3544:AF3545" ca="1" si="6120">AC3544-AD3544</f>
        <v>#N/A</v>
      </c>
      <c r="AG3544" s="223" t="e">
        <f ca="1">INDEX(TWOPTPCT_COEFFS,1,1)+AB3544*INDEX(TWOPTPCT_COEFFS,1,2)+I3545*INDEX(TWOPTPCT_COEFFS,1,3)+G3545*INDEX(TWOPTPCT_COEFFS,1,4)+L3545*INDEX(TWOPTPCT_COEFFS,1,5)+AB3548*AB3549</f>
        <v>#N/A</v>
      </c>
      <c r="AH3544" s="223" t="e">
        <f ca="1">INDEX(FTA_COEFFS,1,1)+O3544*INDEX(FTA_COEFFS,1,2)+N3545*INDEX(FTA_COEFFS,1,3)+(Q3544+R3544)*INDEX(FTA_COEFFS,1,4)+(Q3545+R3545)*INDEX(FTA_COEFFS,1,5)+M3545*INDEX(FTA_COEFFS,1,6)+AC3548*AC3549</f>
        <v>#N/A</v>
      </c>
      <c r="AI3544" s="223" t="e">
        <f ca="1">INDEX(FTPCT_COEFFS,1,1)+P3544*INDEX(FTPCT_COEFFS,1,2)+F3544*INDEX(FTPCT_COEFFS,1,3)+G3545*INDEX(FTPCT_COEFFS,1,4)+AD3548*AD3549</f>
        <v>#N/A</v>
      </c>
      <c r="AJ3544" s="338" t="e">
        <f t="shared" ref="AJ3544:AJ3545" ca="1" si="6121">AD3544*AE3544/100+AF3544*AG3544+AH3544*AI3544/100</f>
        <v>#N/A</v>
      </c>
      <c r="AK3544" s="55"/>
      <c r="AL3544" s="55"/>
      <c r="AM3544" s="55"/>
      <c r="AN3544" s="55"/>
      <c r="AO3544" s="55"/>
      <c r="AP3544" s="55"/>
      <c r="AQ3544" s="55"/>
      <c r="AR3544" s="55"/>
    </row>
    <row r="3545" spans="1:45" x14ac:dyDescent="0.3">
      <c r="B3545" s="54" t="s">
        <v>175</v>
      </c>
      <c r="C3545" s="54">
        <f>C3538</f>
        <v>0</v>
      </c>
      <c r="D3545" s="56" t="e">
        <f t="shared" ca="1" si="6113"/>
        <v>#N/A</v>
      </c>
      <c r="E3545" s="52" t="e">
        <f t="shared" ref="E3545:W3545" si="6122">E3538</f>
        <v>#N/A</v>
      </c>
      <c r="F3545" s="52" t="e">
        <f t="shared" si="6122"/>
        <v>#N/A</v>
      </c>
      <c r="G3545" s="52" t="e">
        <f t="shared" si="6122"/>
        <v>#N/A</v>
      </c>
      <c r="H3545" s="52" t="e">
        <f t="shared" si="6122"/>
        <v>#N/A</v>
      </c>
      <c r="I3545" s="52" t="e">
        <f t="shared" si="6122"/>
        <v>#N/A</v>
      </c>
      <c r="J3545" s="52" t="e">
        <f t="shared" si="6122"/>
        <v>#N/A</v>
      </c>
      <c r="K3545" s="52" t="e">
        <f t="shared" si="6122"/>
        <v>#N/A</v>
      </c>
      <c r="L3545" s="52" t="e">
        <f t="shared" si="6122"/>
        <v>#N/A</v>
      </c>
      <c r="M3545" s="52" t="e">
        <f t="shared" si="6122"/>
        <v>#N/A</v>
      </c>
      <c r="N3545" s="52" t="e">
        <f t="shared" si="6122"/>
        <v>#N/A</v>
      </c>
      <c r="O3545" s="52" t="e">
        <f t="shared" si="6122"/>
        <v>#N/A</v>
      </c>
      <c r="P3545" s="52" t="e">
        <f t="shared" si="6122"/>
        <v>#N/A</v>
      </c>
      <c r="Q3545" s="52" t="e">
        <f t="shared" si="6122"/>
        <v>#N/A</v>
      </c>
      <c r="R3545" s="52" t="e">
        <f t="shared" si="6122"/>
        <v>#N/A</v>
      </c>
      <c r="S3545" s="52" t="e">
        <f t="shared" si="6122"/>
        <v>#N/A</v>
      </c>
      <c r="T3545" s="52" t="e">
        <f t="shared" si="6122"/>
        <v>#N/A</v>
      </c>
      <c r="U3545" s="52" t="e">
        <f t="shared" si="6122"/>
        <v>#N/A</v>
      </c>
      <c r="V3545" s="52" t="e">
        <f t="shared" si="6122"/>
        <v>#N/A</v>
      </c>
      <c r="W3545" s="52" t="e">
        <f t="shared" si="6122"/>
        <v>#N/A</v>
      </c>
      <c r="X3545" s="55" t="e">
        <f t="shared" si="6115"/>
        <v>#N/A</v>
      </c>
      <c r="Y3545" s="55" t="e">
        <f t="shared" si="6116"/>
        <v>#N/A</v>
      </c>
      <c r="Z3545" s="55" t="e">
        <f t="shared" ref="Z3545" si="6123">Z3544</f>
        <v>#N/A</v>
      </c>
      <c r="AA3545" s="55" t="e">
        <f t="shared" si="6118"/>
        <v>#N/A</v>
      </c>
      <c r="AB3545" s="336" t="e">
        <f t="shared" si="6119"/>
        <v>#N/A</v>
      </c>
      <c r="AC3545" s="223" t="e">
        <f ca="1">INDEX(FGA_COEFFS,1,1)+Z3545*INDEX(FGA_COEFFS,1,2)+Y3545*INDEX(FGA_COEFFS,1,3)+R3545*INDEX(FGA_COEFFS,1,4)+Q3544*INDEX(FGA_COEFFS,1,5)+S3545*INDEX(FGA_COEFFS,1,6)+T3544*INDEX(FGA_COEFFS,1,7)+M3544*INDEX(FGA_COEFFS,1,8)+Y3548*Y3550</f>
        <v>#N/A</v>
      </c>
      <c r="AD3545" s="223" t="e">
        <f ca="1">INDEX(THREEPTA_COEFFS,1,1)+AC3545*INDEX(THREEPTA_COEFFS,1,2)+J3545*INDEX(THREEPTA_COEFFS,1,3)+AA3545*INDEX(THREEPTA_COEFFS,1,4)+K3545*INDEX(THREEPTA_COEFFS,1,5)+L3544*INDEX(THREEPTA_COEFFS,1,6)+Z3548*Z3550</f>
        <v>#N/A</v>
      </c>
      <c r="AE3545" s="223" t="e">
        <f ca="1">INDEX(THREEPTPCT_COEFFS,1,1)+K3545*INDEX(THREEPTPCT_COEFFS,1,2)+L3544*INDEX(THREEPTPCT_COEFFS,1,3)+AA3548*AA3550</f>
        <v>#N/A</v>
      </c>
      <c r="AF3545" s="55" t="e">
        <f t="shared" ca="1" si="6120"/>
        <v>#N/A</v>
      </c>
      <c r="AG3545" s="223" t="e">
        <f ca="1">INDEX(TWOPTPCT_COEFFS,1,1)+AB3545*INDEX(TWOPTPCT_COEFFS,1,2)+I3544*INDEX(TWOPTPCT_COEFFS,1,3)+G3544*INDEX(TWOPTPCT_COEFFS,1,4)+L3544*INDEX(TWOPTPCT_COEFFS,1,5)+AB3548*AB3550</f>
        <v>#N/A</v>
      </c>
      <c r="AH3545" s="223" t="e">
        <f ca="1">INDEX(FTA_COEFFS,1,1)+O3545*INDEX(FTA_COEFFS,1,2)+N3544*INDEX(FTA_COEFFS,1,3)+(Q3545+R3545)*INDEX(FTA_COEFFS,1,4)+(Q3544+R3544)*INDEX(FTA_COEFFS,1,5)+M3544*INDEX(FTA_COEFFS,1,6)+AC3548*AC3550</f>
        <v>#N/A</v>
      </c>
      <c r="AI3545" s="223" t="e">
        <f ca="1">INDEX(FTPCT_COEFFS,1,1)+P3545*INDEX(FTPCT_COEFFS,1,2)+F3545*INDEX(FTPCT_COEFFS,1,3)+G3544*INDEX(FTPCT_COEFFS,1,4)+AD3548*AD3550</f>
        <v>#N/A</v>
      </c>
      <c r="AJ3545" s="338" t="e">
        <f t="shared" ca="1" si="6121"/>
        <v>#N/A</v>
      </c>
      <c r="AK3545" s="55"/>
      <c r="AL3545" s="55"/>
      <c r="AM3545" s="55"/>
      <c r="AN3545" s="55"/>
      <c r="AO3545" s="55"/>
      <c r="AP3545" s="55"/>
      <c r="AQ3545" s="55"/>
      <c r="AR3545" s="55"/>
    </row>
    <row r="3546" spans="1:45" x14ac:dyDescent="0.3">
      <c r="A3546" s="54" t="e">
        <f ca="1">IF(D3544&gt;(D3545+(AVERAGE(V3544,W3544)-AVERAGE(V3545,W3545))/2)+2.5,C3544,IF(D3545&gt;(D3544+(AVERAGE(V3545,W3545)-AVERAGE(V3544,W3544))/2)+2.5,C3545,"Close"))</f>
        <v>#N/A</v>
      </c>
      <c r="B3546" s="64" t="e">
        <f ca="1">IF(D3545&gt;D3544,C3545,C3544)</f>
        <v>#N/A</v>
      </c>
      <c r="D3546" s="56"/>
      <c r="X3546" s="55"/>
      <c r="Y3546" s="55"/>
      <c r="Z3546" s="55"/>
      <c r="AA3546" s="55"/>
      <c r="AB3546" s="55"/>
      <c r="AC3546" s="337"/>
      <c r="AD3546" s="337"/>
      <c r="AE3546" s="337"/>
      <c r="AF3546" s="337"/>
      <c r="AG3546" s="337"/>
      <c r="AH3546" s="337"/>
      <c r="AI3546" s="337"/>
      <c r="AJ3546" s="337"/>
      <c r="AK3546" s="337"/>
      <c r="AL3546" s="337"/>
      <c r="AM3546" s="55"/>
      <c r="AN3546" s="55"/>
      <c r="AO3546" s="55"/>
      <c r="AP3546" s="55"/>
      <c r="AQ3546" s="55"/>
      <c r="AR3546" s="55"/>
      <c r="AS3546" s="55"/>
    </row>
    <row r="3547" spans="1:45" x14ac:dyDescent="0.3">
      <c r="X3547" s="54" t="s">
        <v>1305</v>
      </c>
      <c r="Y3547" s="54" t="s">
        <v>128</v>
      </c>
      <c r="Z3547" s="54" t="s">
        <v>157</v>
      </c>
      <c r="AA3547" s="54" t="s">
        <v>151</v>
      </c>
      <c r="AB3547" s="54" t="s">
        <v>1327</v>
      </c>
      <c r="AC3547" s="54" t="s">
        <v>129</v>
      </c>
      <c r="AD3547" s="54" t="s">
        <v>116</v>
      </c>
      <c r="AE3547" s="54"/>
      <c r="AF3547" s="54"/>
      <c r="AG3547" s="54"/>
      <c r="AH3547" s="54"/>
      <c r="AI3547" s="54"/>
      <c r="AJ3547" s="54"/>
      <c r="AK3547" s="54"/>
      <c r="AL3547" s="54"/>
      <c r="AM3547" s="54"/>
      <c r="AN3547" s="54"/>
      <c r="AO3547" s="54"/>
      <c r="AP3547" s="54"/>
      <c r="AQ3547" s="54"/>
      <c r="AR3547" s="54"/>
      <c r="AS3547" s="54"/>
    </row>
    <row r="3548" spans="1:45" x14ac:dyDescent="0.3">
      <c r="X3548" s="54"/>
      <c r="Y3548" s="54">
        <f t="shared" ref="Y3548:AD3548" si="6124">Y3541</f>
        <v>6.4436999999999998</v>
      </c>
      <c r="Z3548" s="54">
        <f t="shared" si="6124"/>
        <v>4.9371</v>
      </c>
      <c r="AA3548" s="54">
        <f t="shared" si="6124"/>
        <v>11.350300000000001</v>
      </c>
      <c r="AB3548" s="54">
        <f t="shared" si="6124"/>
        <v>7.1900000000000006E-2</v>
      </c>
      <c r="AC3548" s="54">
        <f t="shared" si="6124"/>
        <v>6.2766000000000002</v>
      </c>
      <c r="AD3548" s="54">
        <f t="shared" si="6124"/>
        <v>11.042999999999999</v>
      </c>
      <c r="AE3548" s="54"/>
      <c r="AF3548" s="336"/>
      <c r="AG3548" s="336"/>
      <c r="AH3548" s="336"/>
      <c r="AI3548" s="54"/>
      <c r="AJ3548" s="54"/>
      <c r="AK3548" s="54"/>
      <c r="AL3548" s="54"/>
      <c r="AM3548" s="54"/>
      <c r="AN3548" s="54"/>
      <c r="AO3548" s="54"/>
      <c r="AP3548" s="54"/>
      <c r="AQ3548" s="54"/>
      <c r="AR3548" s="54"/>
      <c r="AS3548" s="54"/>
    </row>
    <row r="3549" spans="1:45" x14ac:dyDescent="0.3">
      <c r="D3549" s="56"/>
      <c r="X3549" s="336"/>
      <c r="Y3549" s="336">
        <f t="shared" ca="1" si="6100"/>
        <v>-1.3566682977782858</v>
      </c>
      <c r="Z3549" s="336">
        <f t="shared" ca="1" si="6100"/>
        <v>-6.3304887410267685E-2</v>
      </c>
      <c r="AA3549" s="336">
        <f t="shared" ca="1" si="6100"/>
        <v>0.28826019083929755</v>
      </c>
      <c r="AB3549" s="336">
        <f t="shared" ca="1" si="6100"/>
        <v>-0.1685467696780063</v>
      </c>
      <c r="AC3549" s="336">
        <f t="shared" ca="1" si="6100"/>
        <v>0.74433342360495391</v>
      </c>
      <c r="AD3549" s="336">
        <f t="shared" ca="1" si="6100"/>
        <v>-0.96860090792854792</v>
      </c>
      <c r="AE3549" s="336"/>
      <c r="AF3549" s="336"/>
      <c r="AG3549" s="336"/>
      <c r="AH3549" s="336"/>
      <c r="AI3549" s="54"/>
      <c r="AJ3549" s="54"/>
      <c r="AK3549" s="54"/>
      <c r="AL3549" s="336"/>
      <c r="AM3549" s="336"/>
      <c r="AN3549" s="336"/>
      <c r="AO3549" s="336"/>
      <c r="AP3549" s="54"/>
      <c r="AQ3549" s="336"/>
      <c r="AR3549" s="336"/>
      <c r="AS3549" s="336"/>
    </row>
    <row r="3550" spans="1:45" x14ac:dyDescent="0.3">
      <c r="C3550" s="54"/>
      <c r="D3550" s="56"/>
      <c r="Y3550" s="336">
        <f t="shared" ca="1" si="6100"/>
        <v>0.1054757860055095</v>
      </c>
      <c r="Z3550" s="336">
        <f t="shared" ca="1" si="6100"/>
        <v>-1.2460618308679097</v>
      </c>
      <c r="AA3550" s="336">
        <f t="shared" ca="1" si="6100"/>
        <v>-1.369764910493231</v>
      </c>
      <c r="AB3550" s="336">
        <f t="shared" ca="1" si="6100"/>
        <v>-0.37023559960370389</v>
      </c>
      <c r="AC3550" s="336">
        <f t="shared" ca="1" si="6100"/>
        <v>0.31358330841544191</v>
      </c>
      <c r="AD3550" s="336">
        <f t="shared" ca="1" si="6100"/>
        <v>1.2004015227228479</v>
      </c>
      <c r="AE3550" s="55"/>
      <c r="AF3550" s="55"/>
      <c r="AG3550" s="55"/>
      <c r="AH3550" s="55"/>
      <c r="AI3550" s="55"/>
      <c r="AJ3550" s="55"/>
      <c r="AK3550" s="55"/>
      <c r="AL3550" s="55"/>
      <c r="AM3550" s="55"/>
      <c r="AN3550" s="55"/>
      <c r="AO3550" s="55"/>
      <c r="AP3550" s="55"/>
      <c r="AQ3550" s="55"/>
      <c r="AR3550" s="55"/>
      <c r="AS3550" s="55"/>
    </row>
    <row r="3551" spans="1:45" x14ac:dyDescent="0.3">
      <c r="B3551" s="54" t="s">
        <v>172</v>
      </c>
      <c r="C3551" s="53">
        <f>C3544</f>
        <v>0</v>
      </c>
      <c r="D3551" s="56" t="e">
        <f t="shared" ref="D3551:D3552" ca="1" si="6125">AJ3551</f>
        <v>#N/A</v>
      </c>
      <c r="E3551" s="52" t="e">
        <f t="shared" ref="E3551:W3551" si="6126">E3544</f>
        <v>#N/A</v>
      </c>
      <c r="F3551" s="52" t="e">
        <f t="shared" si="6126"/>
        <v>#N/A</v>
      </c>
      <c r="G3551" s="52" t="e">
        <f t="shared" si="6126"/>
        <v>#N/A</v>
      </c>
      <c r="H3551" s="52" t="e">
        <f t="shared" si="6126"/>
        <v>#N/A</v>
      </c>
      <c r="I3551" s="52" t="e">
        <f t="shared" si="6126"/>
        <v>#N/A</v>
      </c>
      <c r="J3551" s="52" t="e">
        <f t="shared" si="6126"/>
        <v>#N/A</v>
      </c>
      <c r="K3551" s="52" t="e">
        <f t="shared" si="6126"/>
        <v>#N/A</v>
      </c>
      <c r="L3551" s="52" t="e">
        <f t="shared" si="6126"/>
        <v>#N/A</v>
      </c>
      <c r="M3551" s="52" t="e">
        <f t="shared" si="6126"/>
        <v>#N/A</v>
      </c>
      <c r="N3551" s="52" t="e">
        <f t="shared" si="6126"/>
        <v>#N/A</v>
      </c>
      <c r="O3551" s="52" t="e">
        <f t="shared" si="6126"/>
        <v>#N/A</v>
      </c>
      <c r="P3551" s="52" t="e">
        <f t="shared" si="6126"/>
        <v>#N/A</v>
      </c>
      <c r="Q3551" s="52" t="e">
        <f t="shared" si="6126"/>
        <v>#N/A</v>
      </c>
      <c r="R3551" s="52" t="e">
        <f t="shared" si="6126"/>
        <v>#N/A</v>
      </c>
      <c r="S3551" s="52" t="e">
        <f t="shared" si="6126"/>
        <v>#N/A</v>
      </c>
      <c r="T3551" s="52" t="e">
        <f t="shared" si="6126"/>
        <v>#N/A</v>
      </c>
      <c r="U3551" s="52" t="e">
        <f t="shared" si="6126"/>
        <v>#N/A</v>
      </c>
      <c r="V3551" s="52" t="e">
        <f t="shared" si="6126"/>
        <v>#N/A</v>
      </c>
      <c r="W3551" s="52" t="e">
        <f t="shared" si="6126"/>
        <v>#N/A</v>
      </c>
      <c r="X3551" s="55" t="e">
        <f t="shared" ref="X3551:X3552" si="6127">(H3551-(O3551*P3551)/100-3*(J3551*K3551)/100)/2</f>
        <v>#N/A</v>
      </c>
      <c r="Y3551" s="55" t="e">
        <f t="shared" ref="Y3551:Y3552" si="6128">SUM(X3551,(J3551*K3551/100))/(F3551/100)</f>
        <v>#N/A</v>
      </c>
      <c r="Z3551" s="55" t="e">
        <f t="shared" ref="Z3551" si="6129">U3551*0.5+U3552*0.5</f>
        <v>#N/A</v>
      </c>
      <c r="AA3551" s="55" t="e">
        <f t="shared" ref="AA3551:AA3552" si="6130">J3551/Y3551</f>
        <v>#N/A</v>
      </c>
      <c r="AB3551" s="336" t="e">
        <f t="shared" ref="AB3551:AB3552" si="6131">X3551/(Y3551-J3551)</f>
        <v>#N/A</v>
      </c>
      <c r="AC3551" s="223" t="e">
        <f ca="1">INDEX(FGA_COEFFS,1,1)+Z3551*INDEX(FGA_COEFFS,1,2)+Y3551*INDEX(FGA_COEFFS,1,3)+R3551*INDEX(FGA_COEFFS,1,4)+Q3552*INDEX(FGA_COEFFS,1,5)+S3551*INDEX(FGA_COEFFS,1,6)+T3552*INDEX(FGA_COEFFS,1,7)+M3552*INDEX(FGA_COEFFS,1,8)+Y3555*Y3556</f>
        <v>#N/A</v>
      </c>
      <c r="AD3551" s="223" t="e">
        <f ca="1">INDEX(THREEPTA_COEFFS,1,1)+AC3551*INDEX(THREEPTA_COEFFS,1,2)+J3551*INDEX(THREEPTA_COEFFS,1,3)+AA3551*INDEX(THREEPTA_COEFFS,1,4)+K3551*INDEX(THREEPTA_COEFFS,1,5)+L3552*INDEX(THREEPTA_COEFFS,1,6)+Z3555*Z3556</f>
        <v>#N/A</v>
      </c>
      <c r="AE3551" s="223" t="e">
        <f ca="1">INDEX(THREEPTPCT_COEFFS,1,1)+K3551*INDEX(THREEPTPCT_COEFFS,1,2)+L3552*INDEX(THREEPTPCT_COEFFS,1,3)+AA3555*AA3556</f>
        <v>#N/A</v>
      </c>
      <c r="AF3551" s="55" t="e">
        <f t="shared" ref="AF3551:AF3552" ca="1" si="6132">AC3551-AD3551</f>
        <v>#N/A</v>
      </c>
      <c r="AG3551" s="223" t="e">
        <f ca="1">INDEX(TWOPTPCT_COEFFS,1,1)+AB3551*INDEX(TWOPTPCT_COEFFS,1,2)+I3552*INDEX(TWOPTPCT_COEFFS,1,3)+G3552*INDEX(TWOPTPCT_COEFFS,1,4)+L3552*INDEX(TWOPTPCT_COEFFS,1,5)+AB3555*AB3556</f>
        <v>#N/A</v>
      </c>
      <c r="AH3551" s="223" t="e">
        <f ca="1">INDEX(FTA_COEFFS,1,1)+O3551*INDEX(FTA_COEFFS,1,2)+N3552*INDEX(FTA_COEFFS,1,3)+(Q3551+R3551)*INDEX(FTA_COEFFS,1,4)+(Q3552+R3552)*INDEX(FTA_COEFFS,1,5)+M3552*INDEX(FTA_COEFFS,1,6)+AC3555*AC3556</f>
        <v>#N/A</v>
      </c>
      <c r="AI3551" s="223" t="e">
        <f ca="1">INDEX(FTPCT_COEFFS,1,1)+P3551*INDEX(FTPCT_COEFFS,1,2)+F3551*INDEX(FTPCT_COEFFS,1,3)+G3552*INDEX(FTPCT_COEFFS,1,4)+AD3555*AD3556</f>
        <v>#N/A</v>
      </c>
      <c r="AJ3551" s="338" t="e">
        <f t="shared" ref="AJ3551:AJ3552" ca="1" si="6133">AD3551*AE3551/100+AF3551*AG3551+AH3551*AI3551/100</f>
        <v>#N/A</v>
      </c>
      <c r="AK3551" s="55"/>
      <c r="AL3551" s="55"/>
      <c r="AM3551" s="55"/>
      <c r="AN3551" s="55"/>
      <c r="AO3551" s="55"/>
      <c r="AP3551" s="55"/>
      <c r="AQ3551" s="55"/>
      <c r="AR3551" s="55"/>
    </row>
    <row r="3552" spans="1:45" x14ac:dyDescent="0.3">
      <c r="B3552" s="54" t="s">
        <v>175</v>
      </c>
      <c r="C3552" s="54">
        <f>C3545</f>
        <v>0</v>
      </c>
      <c r="D3552" s="56" t="e">
        <f t="shared" ca="1" si="6125"/>
        <v>#N/A</v>
      </c>
      <c r="E3552" s="52" t="e">
        <f t="shared" ref="E3552:W3552" si="6134">E3545</f>
        <v>#N/A</v>
      </c>
      <c r="F3552" s="52" t="e">
        <f t="shared" si="6134"/>
        <v>#N/A</v>
      </c>
      <c r="G3552" s="52" t="e">
        <f t="shared" si="6134"/>
        <v>#N/A</v>
      </c>
      <c r="H3552" s="52" t="e">
        <f t="shared" si="6134"/>
        <v>#N/A</v>
      </c>
      <c r="I3552" s="52" t="e">
        <f t="shared" si="6134"/>
        <v>#N/A</v>
      </c>
      <c r="J3552" s="52" t="e">
        <f t="shared" si="6134"/>
        <v>#N/A</v>
      </c>
      <c r="K3552" s="52" t="e">
        <f t="shared" si="6134"/>
        <v>#N/A</v>
      </c>
      <c r="L3552" s="52" t="e">
        <f t="shared" si="6134"/>
        <v>#N/A</v>
      </c>
      <c r="M3552" s="52" t="e">
        <f t="shared" si="6134"/>
        <v>#N/A</v>
      </c>
      <c r="N3552" s="52" t="e">
        <f t="shared" si="6134"/>
        <v>#N/A</v>
      </c>
      <c r="O3552" s="52" t="e">
        <f t="shared" si="6134"/>
        <v>#N/A</v>
      </c>
      <c r="P3552" s="52" t="e">
        <f t="shared" si="6134"/>
        <v>#N/A</v>
      </c>
      <c r="Q3552" s="52" t="e">
        <f t="shared" si="6134"/>
        <v>#N/A</v>
      </c>
      <c r="R3552" s="52" t="e">
        <f t="shared" si="6134"/>
        <v>#N/A</v>
      </c>
      <c r="S3552" s="52" t="e">
        <f t="shared" si="6134"/>
        <v>#N/A</v>
      </c>
      <c r="T3552" s="52" t="e">
        <f t="shared" si="6134"/>
        <v>#N/A</v>
      </c>
      <c r="U3552" s="52" t="e">
        <f t="shared" si="6134"/>
        <v>#N/A</v>
      </c>
      <c r="V3552" s="52" t="e">
        <f t="shared" si="6134"/>
        <v>#N/A</v>
      </c>
      <c r="W3552" s="52" t="e">
        <f t="shared" si="6134"/>
        <v>#N/A</v>
      </c>
      <c r="X3552" s="55" t="e">
        <f t="shared" si="6127"/>
        <v>#N/A</v>
      </c>
      <c r="Y3552" s="55" t="e">
        <f t="shared" si="6128"/>
        <v>#N/A</v>
      </c>
      <c r="Z3552" s="55" t="e">
        <f t="shared" ref="Z3552" si="6135">Z3551</f>
        <v>#N/A</v>
      </c>
      <c r="AA3552" s="55" t="e">
        <f t="shared" si="6130"/>
        <v>#N/A</v>
      </c>
      <c r="AB3552" s="336" t="e">
        <f t="shared" si="6131"/>
        <v>#N/A</v>
      </c>
      <c r="AC3552" s="223" t="e">
        <f ca="1">INDEX(FGA_COEFFS,1,1)+Z3552*INDEX(FGA_COEFFS,1,2)+Y3552*INDEX(FGA_COEFFS,1,3)+R3552*INDEX(FGA_COEFFS,1,4)+Q3551*INDEX(FGA_COEFFS,1,5)+S3552*INDEX(FGA_COEFFS,1,6)+T3551*INDEX(FGA_COEFFS,1,7)+M3551*INDEX(FGA_COEFFS,1,8)+Y3555*Y3557</f>
        <v>#N/A</v>
      </c>
      <c r="AD3552" s="223" t="e">
        <f ca="1">INDEX(THREEPTA_COEFFS,1,1)+AC3552*INDEX(THREEPTA_COEFFS,1,2)+J3552*INDEX(THREEPTA_COEFFS,1,3)+AA3552*INDEX(THREEPTA_COEFFS,1,4)+K3552*INDEX(THREEPTA_COEFFS,1,5)+L3551*INDEX(THREEPTA_COEFFS,1,6)+Z3555*Z3557</f>
        <v>#N/A</v>
      </c>
      <c r="AE3552" s="223" t="e">
        <f ca="1">INDEX(THREEPTPCT_COEFFS,1,1)+K3552*INDEX(THREEPTPCT_COEFFS,1,2)+L3551*INDEX(THREEPTPCT_COEFFS,1,3)+AA3555*AA3557</f>
        <v>#N/A</v>
      </c>
      <c r="AF3552" s="55" t="e">
        <f t="shared" ca="1" si="6132"/>
        <v>#N/A</v>
      </c>
      <c r="AG3552" s="223" t="e">
        <f ca="1">INDEX(TWOPTPCT_COEFFS,1,1)+AB3552*INDEX(TWOPTPCT_COEFFS,1,2)+I3551*INDEX(TWOPTPCT_COEFFS,1,3)+G3551*INDEX(TWOPTPCT_COEFFS,1,4)+L3551*INDEX(TWOPTPCT_COEFFS,1,5)+AB3555*AB3557</f>
        <v>#N/A</v>
      </c>
      <c r="AH3552" s="223" t="e">
        <f ca="1">INDEX(FTA_COEFFS,1,1)+O3552*INDEX(FTA_COEFFS,1,2)+N3551*INDEX(FTA_COEFFS,1,3)+(Q3552+R3552)*INDEX(FTA_COEFFS,1,4)+(Q3551+R3551)*INDEX(FTA_COEFFS,1,5)+M3551*INDEX(FTA_COEFFS,1,6)+AC3555*AC3557</f>
        <v>#N/A</v>
      </c>
      <c r="AI3552" s="223" t="e">
        <f ca="1">INDEX(FTPCT_COEFFS,1,1)+P3552*INDEX(FTPCT_COEFFS,1,2)+F3552*INDEX(FTPCT_COEFFS,1,3)+G3551*INDEX(FTPCT_COEFFS,1,4)+AD3555*AD3557</f>
        <v>#N/A</v>
      </c>
      <c r="AJ3552" s="338" t="e">
        <f t="shared" ca="1" si="6133"/>
        <v>#N/A</v>
      </c>
      <c r="AK3552" s="55"/>
      <c r="AL3552" s="55"/>
      <c r="AM3552" s="55"/>
      <c r="AN3552" s="55"/>
      <c r="AO3552" s="55"/>
      <c r="AP3552" s="55"/>
      <c r="AQ3552" s="55"/>
      <c r="AR3552" s="55"/>
    </row>
    <row r="3553" spans="1:45" x14ac:dyDescent="0.3">
      <c r="A3553" s="54" t="e">
        <f ca="1">IF(D3551&gt;(D3552+(AVERAGE(V3551,W3551)-AVERAGE(V3552,W3552))/2)+2.5,C3551,IF(D3552&gt;(D3551+(AVERAGE(V3552,W3552)-AVERAGE(V3551,W3551))/2)+2.5,C3552,"Close"))</f>
        <v>#N/A</v>
      </c>
      <c r="B3553" s="64" t="e">
        <f ca="1">IF(D3552&gt;D3551,C3552,C3551)</f>
        <v>#N/A</v>
      </c>
      <c r="D3553" s="56"/>
      <c r="X3553" s="55"/>
      <c r="Y3553" s="55"/>
      <c r="Z3553" s="55"/>
      <c r="AA3553" s="55"/>
      <c r="AB3553" s="55"/>
      <c r="AC3553" s="337"/>
      <c r="AD3553" s="337"/>
      <c r="AE3553" s="337"/>
      <c r="AF3553" s="337"/>
      <c r="AG3553" s="337"/>
      <c r="AH3553" s="337"/>
      <c r="AI3553" s="337"/>
      <c r="AJ3553" s="337"/>
      <c r="AK3553" s="337"/>
      <c r="AL3553" s="337"/>
      <c r="AM3553" s="55"/>
      <c r="AN3553" s="55"/>
      <c r="AO3553" s="55"/>
      <c r="AP3553" s="55"/>
      <c r="AQ3553" s="55"/>
      <c r="AR3553" s="55"/>
      <c r="AS3553" s="55"/>
    </row>
    <row r="3554" spans="1:45" x14ac:dyDescent="0.3">
      <c r="X3554" s="54" t="s">
        <v>1305</v>
      </c>
      <c r="Y3554" s="54" t="s">
        <v>128</v>
      </c>
      <c r="Z3554" s="54" t="s">
        <v>157</v>
      </c>
      <c r="AA3554" s="54" t="s">
        <v>151</v>
      </c>
      <c r="AB3554" s="54" t="s">
        <v>1327</v>
      </c>
      <c r="AC3554" s="54" t="s">
        <v>129</v>
      </c>
      <c r="AD3554" s="54" t="s">
        <v>116</v>
      </c>
      <c r="AE3554" s="54"/>
      <c r="AF3554" s="54"/>
      <c r="AG3554" s="54"/>
      <c r="AH3554" s="54"/>
      <c r="AI3554" s="54"/>
      <c r="AJ3554" s="54"/>
      <c r="AK3554" s="54"/>
      <c r="AL3554" s="54"/>
      <c r="AM3554" s="54"/>
      <c r="AN3554" s="54"/>
      <c r="AO3554" s="54"/>
      <c r="AP3554" s="54"/>
      <c r="AQ3554" s="54"/>
      <c r="AR3554" s="54"/>
      <c r="AS3554" s="54"/>
    </row>
    <row r="3555" spans="1:45" x14ac:dyDescent="0.3">
      <c r="X3555" s="54"/>
      <c r="Y3555" s="54">
        <f t="shared" ref="Y3555:AD3555" si="6136">Y3548</f>
        <v>6.4436999999999998</v>
      </c>
      <c r="Z3555" s="54">
        <f t="shared" si="6136"/>
        <v>4.9371</v>
      </c>
      <c r="AA3555" s="54">
        <f t="shared" si="6136"/>
        <v>11.350300000000001</v>
      </c>
      <c r="AB3555" s="54">
        <f t="shared" si="6136"/>
        <v>7.1900000000000006E-2</v>
      </c>
      <c r="AC3555" s="54">
        <f t="shared" si="6136"/>
        <v>6.2766000000000002</v>
      </c>
      <c r="AD3555" s="54">
        <f t="shared" si="6136"/>
        <v>11.042999999999999</v>
      </c>
      <c r="AE3555" s="54"/>
      <c r="AF3555" s="336"/>
      <c r="AG3555" s="336"/>
      <c r="AH3555" s="336"/>
      <c r="AI3555" s="54"/>
      <c r="AJ3555" s="54"/>
      <c r="AK3555" s="54"/>
      <c r="AL3555" s="54"/>
      <c r="AM3555" s="54"/>
      <c r="AN3555" s="54"/>
      <c r="AO3555" s="54"/>
      <c r="AP3555" s="54"/>
      <c r="AQ3555" s="54"/>
      <c r="AR3555" s="54"/>
      <c r="AS3555" s="54"/>
    </row>
    <row r="3556" spans="1:45" x14ac:dyDescent="0.3">
      <c r="D3556" s="56"/>
      <c r="X3556" s="336"/>
      <c r="Y3556" s="336">
        <f t="shared" ca="1" si="6100"/>
        <v>0.30842546536860105</v>
      </c>
      <c r="Z3556" s="336">
        <f t="shared" ca="1" si="6100"/>
        <v>0.47214512001035414</v>
      </c>
      <c r="AA3556" s="336">
        <f t="shared" ca="1" si="6100"/>
        <v>-0.45881510782400803</v>
      </c>
      <c r="AB3556" s="336">
        <f t="shared" ca="1" si="6100"/>
        <v>6.8174594755357421E-2</v>
      </c>
      <c r="AC3556" s="336">
        <f t="shared" ca="1" si="6100"/>
        <v>0.6706999095867997</v>
      </c>
      <c r="AD3556" s="336">
        <f t="shared" ca="1" si="6100"/>
        <v>0.76526155712562827</v>
      </c>
      <c r="AE3556" s="336"/>
      <c r="AF3556" s="336"/>
      <c r="AG3556" s="336"/>
      <c r="AH3556" s="336"/>
      <c r="AI3556" s="54"/>
      <c r="AJ3556" s="54"/>
      <c r="AK3556" s="54"/>
      <c r="AL3556" s="336"/>
      <c r="AM3556" s="336"/>
      <c r="AN3556" s="336"/>
      <c r="AO3556" s="336"/>
      <c r="AP3556" s="54"/>
      <c r="AQ3556" s="336"/>
      <c r="AR3556" s="336"/>
      <c r="AS3556" s="336"/>
    </row>
    <row r="3557" spans="1:45" x14ac:dyDescent="0.3">
      <c r="C3557" s="54"/>
      <c r="D3557" s="56"/>
      <c r="Y3557" s="336">
        <f t="shared" ca="1" si="6100"/>
        <v>0.47063673472855805</v>
      </c>
      <c r="Z3557" s="336">
        <f t="shared" ca="1" si="6100"/>
        <v>8.4409292920990101E-2</v>
      </c>
      <c r="AA3557" s="336">
        <f t="shared" ca="1" si="6100"/>
        <v>-1.8620103587832395E-3</v>
      </c>
      <c r="AB3557" s="336">
        <f t="shared" ca="1" si="6100"/>
        <v>-0.15543104212490338</v>
      </c>
      <c r="AC3557" s="336">
        <f t="shared" ca="1" si="6100"/>
        <v>-0.52997941667179715</v>
      </c>
      <c r="AD3557" s="336">
        <f t="shared" ca="1" si="6100"/>
        <v>0.15911806365192813</v>
      </c>
      <c r="AE3557" s="55"/>
      <c r="AF3557" s="55"/>
      <c r="AG3557" s="55"/>
      <c r="AH3557" s="55"/>
      <c r="AI3557" s="55"/>
      <c r="AJ3557" s="55"/>
      <c r="AK3557" s="55"/>
      <c r="AL3557" s="55"/>
      <c r="AM3557" s="55"/>
      <c r="AN3557" s="55"/>
      <c r="AO3557" s="55"/>
      <c r="AP3557" s="55"/>
      <c r="AQ3557" s="55"/>
      <c r="AR3557" s="55"/>
      <c r="AS3557" s="55"/>
    </row>
    <row r="3558" spans="1:45" x14ac:dyDescent="0.3">
      <c r="B3558" s="54" t="s">
        <v>172</v>
      </c>
      <c r="C3558" s="53">
        <f>C3551</f>
        <v>0</v>
      </c>
      <c r="D3558" s="56" t="e">
        <f t="shared" ref="D3558:D3559" ca="1" si="6137">AJ3558</f>
        <v>#N/A</v>
      </c>
      <c r="E3558" s="52" t="e">
        <f t="shared" ref="E3558:W3558" si="6138">E3551</f>
        <v>#N/A</v>
      </c>
      <c r="F3558" s="52" t="e">
        <f t="shared" si="6138"/>
        <v>#N/A</v>
      </c>
      <c r="G3558" s="52" t="e">
        <f t="shared" si="6138"/>
        <v>#N/A</v>
      </c>
      <c r="H3558" s="52" t="e">
        <f t="shared" si="6138"/>
        <v>#N/A</v>
      </c>
      <c r="I3558" s="52" t="e">
        <f t="shared" si="6138"/>
        <v>#N/A</v>
      </c>
      <c r="J3558" s="52" t="e">
        <f t="shared" si="6138"/>
        <v>#N/A</v>
      </c>
      <c r="K3558" s="52" t="e">
        <f t="shared" si="6138"/>
        <v>#N/A</v>
      </c>
      <c r="L3558" s="52" t="e">
        <f t="shared" si="6138"/>
        <v>#N/A</v>
      </c>
      <c r="M3558" s="52" t="e">
        <f t="shared" si="6138"/>
        <v>#N/A</v>
      </c>
      <c r="N3558" s="52" t="e">
        <f t="shared" si="6138"/>
        <v>#N/A</v>
      </c>
      <c r="O3558" s="52" t="e">
        <f t="shared" si="6138"/>
        <v>#N/A</v>
      </c>
      <c r="P3558" s="52" t="e">
        <f t="shared" si="6138"/>
        <v>#N/A</v>
      </c>
      <c r="Q3558" s="52" t="e">
        <f t="shared" si="6138"/>
        <v>#N/A</v>
      </c>
      <c r="R3558" s="52" t="e">
        <f t="shared" si="6138"/>
        <v>#N/A</v>
      </c>
      <c r="S3558" s="52" t="e">
        <f t="shared" si="6138"/>
        <v>#N/A</v>
      </c>
      <c r="T3558" s="52" t="e">
        <f t="shared" si="6138"/>
        <v>#N/A</v>
      </c>
      <c r="U3558" s="52" t="e">
        <f t="shared" si="6138"/>
        <v>#N/A</v>
      </c>
      <c r="V3558" s="52" t="e">
        <f t="shared" si="6138"/>
        <v>#N/A</v>
      </c>
      <c r="W3558" s="52" t="e">
        <f t="shared" si="6138"/>
        <v>#N/A</v>
      </c>
      <c r="X3558" s="55" t="e">
        <f t="shared" ref="X3558:X3559" si="6139">(H3558-(O3558*P3558)/100-3*(J3558*K3558)/100)/2</f>
        <v>#N/A</v>
      </c>
      <c r="Y3558" s="55" t="e">
        <f t="shared" ref="Y3558:Y3559" si="6140">SUM(X3558,(J3558*K3558/100))/(F3558/100)</f>
        <v>#N/A</v>
      </c>
      <c r="Z3558" s="55" t="e">
        <f t="shared" ref="Z3558" si="6141">U3558*0.5+U3559*0.5</f>
        <v>#N/A</v>
      </c>
      <c r="AA3558" s="55" t="e">
        <f t="shared" ref="AA3558:AA3559" si="6142">J3558/Y3558</f>
        <v>#N/A</v>
      </c>
      <c r="AB3558" s="336" t="e">
        <f t="shared" ref="AB3558:AB3559" si="6143">X3558/(Y3558-J3558)</f>
        <v>#N/A</v>
      </c>
      <c r="AC3558" s="223" t="e">
        <f ca="1">INDEX(FGA_COEFFS,1,1)+Z3558*INDEX(FGA_COEFFS,1,2)+Y3558*INDEX(FGA_COEFFS,1,3)+R3558*INDEX(FGA_COEFFS,1,4)+Q3559*INDEX(FGA_COEFFS,1,5)+S3558*INDEX(FGA_COEFFS,1,6)+T3559*INDEX(FGA_COEFFS,1,7)+M3559*INDEX(FGA_COEFFS,1,8)+Y3562*Y3563</f>
        <v>#N/A</v>
      </c>
      <c r="AD3558" s="223" t="e">
        <f ca="1">INDEX(THREEPTA_COEFFS,1,1)+AC3558*INDEX(THREEPTA_COEFFS,1,2)+J3558*INDEX(THREEPTA_COEFFS,1,3)+AA3558*INDEX(THREEPTA_COEFFS,1,4)+K3558*INDEX(THREEPTA_COEFFS,1,5)+L3559*INDEX(THREEPTA_COEFFS,1,6)+Z3562*Z3563</f>
        <v>#N/A</v>
      </c>
      <c r="AE3558" s="223" t="e">
        <f ca="1">INDEX(THREEPTPCT_COEFFS,1,1)+K3558*INDEX(THREEPTPCT_COEFFS,1,2)+L3559*INDEX(THREEPTPCT_COEFFS,1,3)+AA3562*AA3563</f>
        <v>#N/A</v>
      </c>
      <c r="AF3558" s="55" t="e">
        <f t="shared" ref="AF3558:AF3559" ca="1" si="6144">AC3558-AD3558</f>
        <v>#N/A</v>
      </c>
      <c r="AG3558" s="223" t="e">
        <f ca="1">INDEX(TWOPTPCT_COEFFS,1,1)+AB3558*INDEX(TWOPTPCT_COEFFS,1,2)+I3559*INDEX(TWOPTPCT_COEFFS,1,3)+G3559*INDEX(TWOPTPCT_COEFFS,1,4)+L3559*INDEX(TWOPTPCT_COEFFS,1,5)+AB3562*AB3563</f>
        <v>#N/A</v>
      </c>
      <c r="AH3558" s="223" t="e">
        <f ca="1">INDEX(FTA_COEFFS,1,1)+O3558*INDEX(FTA_COEFFS,1,2)+N3559*INDEX(FTA_COEFFS,1,3)+(Q3558+R3558)*INDEX(FTA_COEFFS,1,4)+(Q3559+R3559)*INDEX(FTA_COEFFS,1,5)+M3559*INDEX(FTA_COEFFS,1,6)+AC3562*AC3563</f>
        <v>#N/A</v>
      </c>
      <c r="AI3558" s="223" t="e">
        <f ca="1">INDEX(FTPCT_COEFFS,1,1)+P3558*INDEX(FTPCT_COEFFS,1,2)+F3558*INDEX(FTPCT_COEFFS,1,3)+G3559*INDEX(FTPCT_COEFFS,1,4)+AD3562*AD3563</f>
        <v>#N/A</v>
      </c>
      <c r="AJ3558" s="338" t="e">
        <f t="shared" ref="AJ3558:AJ3559" ca="1" si="6145">AD3558*AE3558/100+AF3558*AG3558+AH3558*AI3558/100</f>
        <v>#N/A</v>
      </c>
      <c r="AK3558" s="55"/>
      <c r="AL3558" s="55"/>
      <c r="AM3558" s="55"/>
      <c r="AN3558" s="55"/>
      <c r="AO3558" s="55"/>
      <c r="AP3558" s="55"/>
      <c r="AQ3558" s="55"/>
      <c r="AR3558" s="55"/>
    </row>
    <row r="3559" spans="1:45" x14ac:dyDescent="0.3">
      <c r="B3559" s="54" t="s">
        <v>175</v>
      </c>
      <c r="C3559" s="54">
        <f>C3552</f>
        <v>0</v>
      </c>
      <c r="D3559" s="56" t="e">
        <f t="shared" ca="1" si="6137"/>
        <v>#N/A</v>
      </c>
      <c r="E3559" s="52" t="e">
        <f t="shared" ref="E3559:W3559" si="6146">E3552</f>
        <v>#N/A</v>
      </c>
      <c r="F3559" s="52" t="e">
        <f t="shared" si="6146"/>
        <v>#N/A</v>
      </c>
      <c r="G3559" s="52" t="e">
        <f t="shared" si="6146"/>
        <v>#N/A</v>
      </c>
      <c r="H3559" s="52" t="e">
        <f t="shared" si="6146"/>
        <v>#N/A</v>
      </c>
      <c r="I3559" s="52" t="e">
        <f t="shared" si="6146"/>
        <v>#N/A</v>
      </c>
      <c r="J3559" s="52" t="e">
        <f t="shared" si="6146"/>
        <v>#N/A</v>
      </c>
      <c r="K3559" s="52" t="e">
        <f t="shared" si="6146"/>
        <v>#N/A</v>
      </c>
      <c r="L3559" s="52" t="e">
        <f t="shared" si="6146"/>
        <v>#N/A</v>
      </c>
      <c r="M3559" s="52" t="e">
        <f t="shared" si="6146"/>
        <v>#N/A</v>
      </c>
      <c r="N3559" s="52" t="e">
        <f t="shared" si="6146"/>
        <v>#N/A</v>
      </c>
      <c r="O3559" s="52" t="e">
        <f t="shared" si="6146"/>
        <v>#N/A</v>
      </c>
      <c r="P3559" s="52" t="e">
        <f t="shared" si="6146"/>
        <v>#N/A</v>
      </c>
      <c r="Q3559" s="52" t="e">
        <f t="shared" si="6146"/>
        <v>#N/A</v>
      </c>
      <c r="R3559" s="52" t="e">
        <f t="shared" si="6146"/>
        <v>#N/A</v>
      </c>
      <c r="S3559" s="52" t="e">
        <f t="shared" si="6146"/>
        <v>#N/A</v>
      </c>
      <c r="T3559" s="52" t="e">
        <f t="shared" si="6146"/>
        <v>#N/A</v>
      </c>
      <c r="U3559" s="52" t="e">
        <f t="shared" si="6146"/>
        <v>#N/A</v>
      </c>
      <c r="V3559" s="52" t="e">
        <f t="shared" si="6146"/>
        <v>#N/A</v>
      </c>
      <c r="W3559" s="52" t="e">
        <f t="shared" si="6146"/>
        <v>#N/A</v>
      </c>
      <c r="X3559" s="55" t="e">
        <f t="shared" si="6139"/>
        <v>#N/A</v>
      </c>
      <c r="Y3559" s="55" t="e">
        <f t="shared" si="6140"/>
        <v>#N/A</v>
      </c>
      <c r="Z3559" s="55" t="e">
        <f t="shared" ref="Z3559" si="6147">Z3558</f>
        <v>#N/A</v>
      </c>
      <c r="AA3559" s="55" t="e">
        <f t="shared" si="6142"/>
        <v>#N/A</v>
      </c>
      <c r="AB3559" s="336" t="e">
        <f t="shared" si="6143"/>
        <v>#N/A</v>
      </c>
      <c r="AC3559" s="223" t="e">
        <f ca="1">INDEX(FGA_COEFFS,1,1)+Z3559*INDEX(FGA_COEFFS,1,2)+Y3559*INDEX(FGA_COEFFS,1,3)+R3559*INDEX(FGA_COEFFS,1,4)+Q3558*INDEX(FGA_COEFFS,1,5)+S3559*INDEX(FGA_COEFFS,1,6)+T3558*INDEX(FGA_COEFFS,1,7)+M3558*INDEX(FGA_COEFFS,1,8)+Y3562*Y3564</f>
        <v>#N/A</v>
      </c>
      <c r="AD3559" s="223" t="e">
        <f ca="1">INDEX(THREEPTA_COEFFS,1,1)+AC3559*INDEX(THREEPTA_COEFFS,1,2)+J3559*INDEX(THREEPTA_COEFFS,1,3)+AA3559*INDEX(THREEPTA_COEFFS,1,4)+K3559*INDEX(THREEPTA_COEFFS,1,5)+L3558*INDEX(THREEPTA_COEFFS,1,6)+Z3562*Z3564</f>
        <v>#N/A</v>
      </c>
      <c r="AE3559" s="223" t="e">
        <f ca="1">INDEX(THREEPTPCT_COEFFS,1,1)+K3559*INDEX(THREEPTPCT_COEFFS,1,2)+L3558*INDEX(THREEPTPCT_COEFFS,1,3)+AA3562*AA3564</f>
        <v>#N/A</v>
      </c>
      <c r="AF3559" s="55" t="e">
        <f t="shared" ca="1" si="6144"/>
        <v>#N/A</v>
      </c>
      <c r="AG3559" s="223" t="e">
        <f ca="1">INDEX(TWOPTPCT_COEFFS,1,1)+AB3559*INDEX(TWOPTPCT_COEFFS,1,2)+I3558*INDEX(TWOPTPCT_COEFFS,1,3)+G3558*INDEX(TWOPTPCT_COEFFS,1,4)+L3558*INDEX(TWOPTPCT_COEFFS,1,5)+AB3562*AB3564</f>
        <v>#N/A</v>
      </c>
      <c r="AH3559" s="223" t="e">
        <f ca="1">INDEX(FTA_COEFFS,1,1)+O3559*INDEX(FTA_COEFFS,1,2)+N3558*INDEX(FTA_COEFFS,1,3)+(Q3559+R3559)*INDEX(FTA_COEFFS,1,4)+(Q3558+R3558)*INDEX(FTA_COEFFS,1,5)+M3558*INDEX(FTA_COEFFS,1,6)+AC3562*AC3564</f>
        <v>#N/A</v>
      </c>
      <c r="AI3559" s="223" t="e">
        <f ca="1">INDEX(FTPCT_COEFFS,1,1)+P3559*INDEX(FTPCT_COEFFS,1,2)+F3559*INDEX(FTPCT_COEFFS,1,3)+G3558*INDEX(FTPCT_COEFFS,1,4)+AD3562*AD3564</f>
        <v>#N/A</v>
      </c>
      <c r="AJ3559" s="338" t="e">
        <f t="shared" ca="1" si="6145"/>
        <v>#N/A</v>
      </c>
      <c r="AK3559" s="55"/>
      <c r="AL3559" s="55"/>
      <c r="AM3559" s="55"/>
      <c r="AN3559" s="55"/>
      <c r="AO3559" s="55"/>
      <c r="AP3559" s="55"/>
      <c r="AQ3559" s="55"/>
      <c r="AR3559" s="55"/>
    </row>
    <row r="3560" spans="1:45" x14ac:dyDescent="0.3">
      <c r="A3560" s="54" t="e">
        <f ca="1">IF(D3558&gt;(D3559+(AVERAGE(V3558,W3558)-AVERAGE(V3559,W3559))/2)+2.5,C3558,IF(D3559&gt;(D3558+(AVERAGE(V3559,W3559)-AVERAGE(V3558,W3558))/2)+2.5,C3559,"Close"))</f>
        <v>#N/A</v>
      </c>
      <c r="B3560" s="64" t="e">
        <f ca="1">IF(D3559&gt;D3558,C3559,C3558)</f>
        <v>#N/A</v>
      </c>
      <c r="D3560" s="56"/>
      <c r="X3560" s="55"/>
      <c r="Y3560" s="55"/>
      <c r="Z3560" s="55"/>
      <c r="AA3560" s="55"/>
      <c r="AB3560" s="55"/>
      <c r="AC3560" s="337"/>
      <c r="AD3560" s="337"/>
      <c r="AE3560" s="337"/>
      <c r="AF3560" s="337"/>
      <c r="AG3560" s="337"/>
      <c r="AH3560" s="337"/>
      <c r="AI3560" s="337"/>
      <c r="AJ3560" s="337"/>
      <c r="AK3560" s="337"/>
      <c r="AL3560" s="337"/>
      <c r="AM3560" s="55"/>
      <c r="AN3560" s="55"/>
      <c r="AO3560" s="55"/>
      <c r="AP3560" s="55"/>
      <c r="AQ3560" s="55"/>
      <c r="AR3560" s="55"/>
      <c r="AS3560" s="55"/>
    </row>
    <row r="3561" spans="1:45" x14ac:dyDescent="0.3">
      <c r="X3561" s="54" t="s">
        <v>1305</v>
      </c>
      <c r="Y3561" s="54" t="s">
        <v>128</v>
      </c>
      <c r="Z3561" s="54" t="s">
        <v>157</v>
      </c>
      <c r="AA3561" s="54" t="s">
        <v>151</v>
      </c>
      <c r="AB3561" s="54" t="s">
        <v>1327</v>
      </c>
      <c r="AC3561" s="54" t="s">
        <v>129</v>
      </c>
      <c r="AD3561" s="54" t="s">
        <v>116</v>
      </c>
      <c r="AE3561" s="54"/>
      <c r="AF3561" s="54"/>
      <c r="AG3561" s="54"/>
      <c r="AH3561" s="54"/>
      <c r="AI3561" s="54"/>
      <c r="AJ3561" s="54"/>
      <c r="AK3561" s="54"/>
      <c r="AL3561" s="54"/>
      <c r="AM3561" s="54"/>
      <c r="AN3561" s="54"/>
      <c r="AO3561" s="54"/>
      <c r="AP3561" s="54"/>
      <c r="AQ3561" s="54"/>
      <c r="AR3561" s="54"/>
      <c r="AS3561" s="54"/>
    </row>
    <row r="3562" spans="1:45" x14ac:dyDescent="0.3">
      <c r="X3562" s="54"/>
      <c r="Y3562" s="54">
        <f t="shared" ref="Y3562:AD3562" si="6148">Y3555</f>
        <v>6.4436999999999998</v>
      </c>
      <c r="Z3562" s="54">
        <f t="shared" si="6148"/>
        <v>4.9371</v>
      </c>
      <c r="AA3562" s="54">
        <f t="shared" si="6148"/>
        <v>11.350300000000001</v>
      </c>
      <c r="AB3562" s="54">
        <f t="shared" si="6148"/>
        <v>7.1900000000000006E-2</v>
      </c>
      <c r="AC3562" s="54">
        <f t="shared" si="6148"/>
        <v>6.2766000000000002</v>
      </c>
      <c r="AD3562" s="54">
        <f t="shared" si="6148"/>
        <v>11.042999999999999</v>
      </c>
      <c r="AE3562" s="54"/>
      <c r="AF3562" s="336"/>
      <c r="AG3562" s="336"/>
      <c r="AH3562" s="336"/>
      <c r="AI3562" s="54"/>
      <c r="AJ3562" s="54"/>
      <c r="AK3562" s="54"/>
      <c r="AL3562" s="54"/>
      <c r="AM3562" s="54"/>
      <c r="AN3562" s="54"/>
      <c r="AO3562" s="54"/>
      <c r="AP3562" s="54"/>
      <c r="AQ3562" s="54"/>
      <c r="AR3562" s="54"/>
      <c r="AS3562" s="54"/>
    </row>
    <row r="3563" spans="1:45" x14ac:dyDescent="0.3">
      <c r="D3563" s="56"/>
      <c r="X3563" s="336"/>
      <c r="Y3563" s="336">
        <f t="shared" ca="1" si="6100"/>
        <v>0.13333732166177759</v>
      </c>
      <c r="Z3563" s="336">
        <f t="shared" ca="1" si="6100"/>
        <v>-0.72548636957066692</v>
      </c>
      <c r="AA3563" s="336">
        <f t="shared" ca="1" si="6100"/>
        <v>-0.25229171726908795</v>
      </c>
      <c r="AB3563" s="336">
        <f t="shared" ca="1" si="6100"/>
        <v>0.33343533554386823</v>
      </c>
      <c r="AC3563" s="336">
        <f t="shared" ca="1" si="6100"/>
        <v>-0.52666862240148593</v>
      </c>
      <c r="AD3563" s="336">
        <f t="shared" ca="1" si="6100"/>
        <v>-0.18386701317209761</v>
      </c>
      <c r="AE3563" s="336"/>
      <c r="AF3563" s="336"/>
      <c r="AG3563" s="336"/>
      <c r="AH3563" s="336"/>
      <c r="AI3563" s="54"/>
      <c r="AJ3563" s="54"/>
      <c r="AK3563" s="54"/>
      <c r="AL3563" s="336"/>
      <c r="AM3563" s="336"/>
      <c r="AN3563" s="336"/>
      <c r="AO3563" s="336"/>
      <c r="AP3563" s="54"/>
      <c r="AQ3563" s="336"/>
      <c r="AR3563" s="336"/>
      <c r="AS3563" s="336"/>
    </row>
    <row r="3564" spans="1:45" x14ac:dyDescent="0.3">
      <c r="C3564" s="54"/>
      <c r="D3564" s="56"/>
      <c r="Y3564" s="336">
        <f t="shared" ca="1" si="6100"/>
        <v>0.57266747287452024</v>
      </c>
      <c r="Z3564" s="336">
        <f t="shared" ca="1" si="6100"/>
        <v>-7.2740531663616895E-2</v>
      </c>
      <c r="AA3564" s="336">
        <f t="shared" ca="1" si="6100"/>
        <v>0.26696445994817364</v>
      </c>
      <c r="AB3564" s="336">
        <f t="shared" ca="1" si="6100"/>
        <v>0.11852589096284105</v>
      </c>
      <c r="AC3564" s="336">
        <f t="shared" ca="1" si="6100"/>
        <v>-8.9303514944669579E-2</v>
      </c>
      <c r="AD3564" s="336">
        <f t="shared" ca="1" si="6100"/>
        <v>-6.0013387401261713E-2</v>
      </c>
      <c r="AE3564" s="55"/>
      <c r="AF3564" s="55"/>
      <c r="AG3564" s="55"/>
      <c r="AH3564" s="55"/>
      <c r="AI3564" s="55"/>
      <c r="AJ3564" s="55"/>
      <c r="AK3564" s="55"/>
      <c r="AL3564" s="55"/>
      <c r="AM3564" s="55"/>
      <c r="AN3564" s="55"/>
      <c r="AO3564" s="55"/>
      <c r="AP3564" s="55"/>
      <c r="AQ3564" s="55"/>
      <c r="AR3564" s="55"/>
      <c r="AS3564" s="55"/>
    </row>
    <row r="3565" spans="1:45" x14ac:dyDescent="0.3">
      <c r="B3565" s="54" t="s">
        <v>172</v>
      </c>
      <c r="C3565" s="53">
        <f>C3558</f>
        <v>0</v>
      </c>
      <c r="D3565" s="56" t="e">
        <f t="shared" ref="D3565:D3566" ca="1" si="6149">AJ3565</f>
        <v>#N/A</v>
      </c>
      <c r="E3565" s="52" t="e">
        <f t="shared" ref="E3565:W3565" si="6150">E3558</f>
        <v>#N/A</v>
      </c>
      <c r="F3565" s="52" t="e">
        <f t="shared" si="6150"/>
        <v>#N/A</v>
      </c>
      <c r="G3565" s="52" t="e">
        <f t="shared" si="6150"/>
        <v>#N/A</v>
      </c>
      <c r="H3565" s="52" t="e">
        <f t="shared" si="6150"/>
        <v>#N/A</v>
      </c>
      <c r="I3565" s="52" t="e">
        <f t="shared" si="6150"/>
        <v>#N/A</v>
      </c>
      <c r="J3565" s="52" t="e">
        <f t="shared" si="6150"/>
        <v>#N/A</v>
      </c>
      <c r="K3565" s="52" t="e">
        <f t="shared" si="6150"/>
        <v>#N/A</v>
      </c>
      <c r="L3565" s="52" t="e">
        <f t="shared" si="6150"/>
        <v>#N/A</v>
      </c>
      <c r="M3565" s="52" t="e">
        <f t="shared" si="6150"/>
        <v>#N/A</v>
      </c>
      <c r="N3565" s="52" t="e">
        <f t="shared" si="6150"/>
        <v>#N/A</v>
      </c>
      <c r="O3565" s="52" t="e">
        <f t="shared" si="6150"/>
        <v>#N/A</v>
      </c>
      <c r="P3565" s="52" t="e">
        <f t="shared" si="6150"/>
        <v>#N/A</v>
      </c>
      <c r="Q3565" s="52" t="e">
        <f t="shared" si="6150"/>
        <v>#N/A</v>
      </c>
      <c r="R3565" s="52" t="e">
        <f t="shared" si="6150"/>
        <v>#N/A</v>
      </c>
      <c r="S3565" s="52" t="e">
        <f t="shared" si="6150"/>
        <v>#N/A</v>
      </c>
      <c r="T3565" s="52" t="e">
        <f t="shared" si="6150"/>
        <v>#N/A</v>
      </c>
      <c r="U3565" s="52" t="e">
        <f t="shared" si="6150"/>
        <v>#N/A</v>
      </c>
      <c r="V3565" s="52" t="e">
        <f t="shared" si="6150"/>
        <v>#N/A</v>
      </c>
      <c r="W3565" s="52" t="e">
        <f t="shared" si="6150"/>
        <v>#N/A</v>
      </c>
      <c r="X3565" s="55" t="e">
        <f t="shared" ref="X3565:X3566" si="6151">(H3565-(O3565*P3565)/100-3*(J3565*K3565)/100)/2</f>
        <v>#N/A</v>
      </c>
      <c r="Y3565" s="55" t="e">
        <f t="shared" ref="Y3565:Y3566" si="6152">SUM(X3565,(J3565*K3565/100))/(F3565/100)</f>
        <v>#N/A</v>
      </c>
      <c r="Z3565" s="55" t="e">
        <f t="shared" ref="Z3565" si="6153">U3565*0.5+U3566*0.5</f>
        <v>#N/A</v>
      </c>
      <c r="AA3565" s="55" t="e">
        <f t="shared" ref="AA3565:AA3566" si="6154">J3565/Y3565</f>
        <v>#N/A</v>
      </c>
      <c r="AB3565" s="336" t="e">
        <f t="shared" ref="AB3565:AB3566" si="6155">X3565/(Y3565-J3565)</f>
        <v>#N/A</v>
      </c>
      <c r="AC3565" s="223" t="e">
        <f ca="1">INDEX(FGA_COEFFS,1,1)+Z3565*INDEX(FGA_COEFFS,1,2)+Y3565*INDEX(FGA_COEFFS,1,3)+R3565*INDEX(FGA_COEFFS,1,4)+Q3566*INDEX(FGA_COEFFS,1,5)+S3565*INDEX(FGA_COEFFS,1,6)+T3566*INDEX(FGA_COEFFS,1,7)+M3566*INDEX(FGA_COEFFS,1,8)+Y3569*Y3570</f>
        <v>#N/A</v>
      </c>
      <c r="AD3565" s="223" t="e">
        <f ca="1">INDEX(THREEPTA_COEFFS,1,1)+AC3565*INDEX(THREEPTA_COEFFS,1,2)+J3565*INDEX(THREEPTA_COEFFS,1,3)+AA3565*INDEX(THREEPTA_COEFFS,1,4)+K3565*INDEX(THREEPTA_COEFFS,1,5)+L3566*INDEX(THREEPTA_COEFFS,1,6)+Z3569*Z3570</f>
        <v>#N/A</v>
      </c>
      <c r="AE3565" s="223" t="e">
        <f ca="1">INDEX(THREEPTPCT_COEFFS,1,1)+K3565*INDEX(THREEPTPCT_COEFFS,1,2)+L3566*INDEX(THREEPTPCT_COEFFS,1,3)+AA3569*AA3570</f>
        <v>#N/A</v>
      </c>
      <c r="AF3565" s="55" t="e">
        <f t="shared" ref="AF3565:AF3566" ca="1" si="6156">AC3565-AD3565</f>
        <v>#N/A</v>
      </c>
      <c r="AG3565" s="223" t="e">
        <f ca="1">INDEX(TWOPTPCT_COEFFS,1,1)+AB3565*INDEX(TWOPTPCT_COEFFS,1,2)+I3566*INDEX(TWOPTPCT_COEFFS,1,3)+G3566*INDEX(TWOPTPCT_COEFFS,1,4)+L3566*INDEX(TWOPTPCT_COEFFS,1,5)+AB3569*AB3570</f>
        <v>#N/A</v>
      </c>
      <c r="AH3565" s="223" t="e">
        <f ca="1">INDEX(FTA_COEFFS,1,1)+O3565*INDEX(FTA_COEFFS,1,2)+N3566*INDEX(FTA_COEFFS,1,3)+(Q3565+R3565)*INDEX(FTA_COEFFS,1,4)+(Q3566+R3566)*INDEX(FTA_COEFFS,1,5)+M3566*INDEX(FTA_COEFFS,1,6)+AC3569*AC3570</f>
        <v>#N/A</v>
      </c>
      <c r="AI3565" s="223" t="e">
        <f ca="1">INDEX(FTPCT_COEFFS,1,1)+P3565*INDEX(FTPCT_COEFFS,1,2)+F3565*INDEX(FTPCT_COEFFS,1,3)+G3566*INDEX(FTPCT_COEFFS,1,4)+AD3569*AD3570</f>
        <v>#N/A</v>
      </c>
      <c r="AJ3565" s="338" t="e">
        <f t="shared" ref="AJ3565:AJ3566" ca="1" si="6157">AD3565*AE3565/100+AF3565*AG3565+AH3565*AI3565/100</f>
        <v>#N/A</v>
      </c>
      <c r="AK3565" s="55"/>
      <c r="AL3565" s="55"/>
      <c r="AM3565" s="55"/>
      <c r="AN3565" s="55"/>
      <c r="AO3565" s="55"/>
      <c r="AP3565" s="55"/>
      <c r="AQ3565" s="55"/>
      <c r="AR3565" s="55"/>
    </row>
    <row r="3566" spans="1:45" x14ac:dyDescent="0.3">
      <c r="B3566" s="54" t="s">
        <v>175</v>
      </c>
      <c r="C3566" s="54">
        <f>C3559</f>
        <v>0</v>
      </c>
      <c r="D3566" s="56" t="e">
        <f t="shared" ca="1" si="6149"/>
        <v>#N/A</v>
      </c>
      <c r="E3566" s="52" t="e">
        <f t="shared" ref="E3566:W3566" si="6158">E3559</f>
        <v>#N/A</v>
      </c>
      <c r="F3566" s="52" t="e">
        <f t="shared" si="6158"/>
        <v>#N/A</v>
      </c>
      <c r="G3566" s="52" t="e">
        <f t="shared" si="6158"/>
        <v>#N/A</v>
      </c>
      <c r="H3566" s="52" t="e">
        <f t="shared" si="6158"/>
        <v>#N/A</v>
      </c>
      <c r="I3566" s="52" t="e">
        <f t="shared" si="6158"/>
        <v>#N/A</v>
      </c>
      <c r="J3566" s="52" t="e">
        <f t="shared" si="6158"/>
        <v>#N/A</v>
      </c>
      <c r="K3566" s="52" t="e">
        <f t="shared" si="6158"/>
        <v>#N/A</v>
      </c>
      <c r="L3566" s="52" t="e">
        <f t="shared" si="6158"/>
        <v>#N/A</v>
      </c>
      <c r="M3566" s="52" t="e">
        <f t="shared" si="6158"/>
        <v>#N/A</v>
      </c>
      <c r="N3566" s="52" t="e">
        <f t="shared" si="6158"/>
        <v>#N/A</v>
      </c>
      <c r="O3566" s="52" t="e">
        <f t="shared" si="6158"/>
        <v>#N/A</v>
      </c>
      <c r="P3566" s="52" t="e">
        <f t="shared" si="6158"/>
        <v>#N/A</v>
      </c>
      <c r="Q3566" s="52" t="e">
        <f t="shared" si="6158"/>
        <v>#N/A</v>
      </c>
      <c r="R3566" s="52" t="e">
        <f t="shared" si="6158"/>
        <v>#N/A</v>
      </c>
      <c r="S3566" s="52" t="e">
        <f t="shared" si="6158"/>
        <v>#N/A</v>
      </c>
      <c r="T3566" s="52" t="e">
        <f t="shared" si="6158"/>
        <v>#N/A</v>
      </c>
      <c r="U3566" s="52" t="e">
        <f t="shared" si="6158"/>
        <v>#N/A</v>
      </c>
      <c r="V3566" s="52" t="e">
        <f t="shared" si="6158"/>
        <v>#N/A</v>
      </c>
      <c r="W3566" s="52" t="e">
        <f t="shared" si="6158"/>
        <v>#N/A</v>
      </c>
      <c r="X3566" s="55" t="e">
        <f t="shared" si="6151"/>
        <v>#N/A</v>
      </c>
      <c r="Y3566" s="55" t="e">
        <f t="shared" si="6152"/>
        <v>#N/A</v>
      </c>
      <c r="Z3566" s="55" t="e">
        <f t="shared" ref="Z3566" si="6159">Z3565</f>
        <v>#N/A</v>
      </c>
      <c r="AA3566" s="55" t="e">
        <f t="shared" si="6154"/>
        <v>#N/A</v>
      </c>
      <c r="AB3566" s="336" t="e">
        <f t="shared" si="6155"/>
        <v>#N/A</v>
      </c>
      <c r="AC3566" s="223" t="e">
        <f ca="1">INDEX(FGA_COEFFS,1,1)+Z3566*INDEX(FGA_COEFFS,1,2)+Y3566*INDEX(FGA_COEFFS,1,3)+R3566*INDEX(FGA_COEFFS,1,4)+Q3565*INDEX(FGA_COEFFS,1,5)+S3566*INDEX(FGA_COEFFS,1,6)+T3565*INDEX(FGA_COEFFS,1,7)+M3565*INDEX(FGA_COEFFS,1,8)+Y3569*Y3571</f>
        <v>#N/A</v>
      </c>
      <c r="AD3566" s="223" t="e">
        <f ca="1">INDEX(THREEPTA_COEFFS,1,1)+AC3566*INDEX(THREEPTA_COEFFS,1,2)+J3566*INDEX(THREEPTA_COEFFS,1,3)+AA3566*INDEX(THREEPTA_COEFFS,1,4)+K3566*INDEX(THREEPTA_COEFFS,1,5)+L3565*INDEX(THREEPTA_COEFFS,1,6)+Z3569*Z3571</f>
        <v>#N/A</v>
      </c>
      <c r="AE3566" s="223" t="e">
        <f ca="1">INDEX(THREEPTPCT_COEFFS,1,1)+K3566*INDEX(THREEPTPCT_COEFFS,1,2)+L3565*INDEX(THREEPTPCT_COEFFS,1,3)+AA3569*AA3571</f>
        <v>#N/A</v>
      </c>
      <c r="AF3566" s="55" t="e">
        <f t="shared" ca="1" si="6156"/>
        <v>#N/A</v>
      </c>
      <c r="AG3566" s="223" t="e">
        <f ca="1">INDEX(TWOPTPCT_COEFFS,1,1)+AB3566*INDEX(TWOPTPCT_COEFFS,1,2)+I3565*INDEX(TWOPTPCT_COEFFS,1,3)+G3565*INDEX(TWOPTPCT_COEFFS,1,4)+L3565*INDEX(TWOPTPCT_COEFFS,1,5)+AB3569*AB3571</f>
        <v>#N/A</v>
      </c>
      <c r="AH3566" s="223" t="e">
        <f ca="1">INDEX(FTA_COEFFS,1,1)+O3566*INDEX(FTA_COEFFS,1,2)+N3565*INDEX(FTA_COEFFS,1,3)+(Q3566+R3566)*INDEX(FTA_COEFFS,1,4)+(Q3565+R3565)*INDEX(FTA_COEFFS,1,5)+M3565*INDEX(FTA_COEFFS,1,6)+AC3569*AC3571</f>
        <v>#N/A</v>
      </c>
      <c r="AI3566" s="223" t="e">
        <f ca="1">INDEX(FTPCT_COEFFS,1,1)+P3566*INDEX(FTPCT_COEFFS,1,2)+F3566*INDEX(FTPCT_COEFFS,1,3)+G3565*INDEX(FTPCT_COEFFS,1,4)+AD3569*AD3571</f>
        <v>#N/A</v>
      </c>
      <c r="AJ3566" s="338" t="e">
        <f t="shared" ca="1" si="6157"/>
        <v>#N/A</v>
      </c>
      <c r="AK3566" s="55"/>
      <c r="AL3566" s="55"/>
      <c r="AM3566" s="55"/>
      <c r="AN3566" s="55"/>
      <c r="AO3566" s="55"/>
      <c r="AP3566" s="55"/>
      <c r="AQ3566" s="55"/>
      <c r="AR3566" s="55"/>
    </row>
    <row r="3567" spans="1:45" x14ac:dyDescent="0.3">
      <c r="A3567" s="54" t="e">
        <f ca="1">IF(D3565&gt;(D3566+(AVERAGE(V3565,W3565)-AVERAGE(V3566,W3566))/2)+2.5,C3565,IF(D3566&gt;(D3565+(AVERAGE(V3566,W3566)-AVERAGE(V3565,W3565))/2)+2.5,C3566,"Close"))</f>
        <v>#N/A</v>
      </c>
      <c r="B3567" s="64" t="e">
        <f ca="1">IF(D3566&gt;D3565,C3566,C3565)</f>
        <v>#N/A</v>
      </c>
      <c r="D3567" s="56"/>
      <c r="X3567" s="55"/>
      <c r="Y3567" s="55"/>
      <c r="Z3567" s="55"/>
      <c r="AA3567" s="55"/>
      <c r="AB3567" s="55"/>
      <c r="AC3567" s="337"/>
      <c r="AD3567" s="337"/>
      <c r="AE3567" s="337"/>
      <c r="AF3567" s="337"/>
      <c r="AG3567" s="337"/>
      <c r="AH3567" s="337"/>
      <c r="AI3567" s="337"/>
      <c r="AJ3567" s="337"/>
      <c r="AK3567" s="337"/>
      <c r="AL3567" s="337"/>
      <c r="AM3567" s="55"/>
      <c r="AN3567" s="55"/>
      <c r="AO3567" s="55"/>
      <c r="AP3567" s="55"/>
      <c r="AQ3567" s="55"/>
      <c r="AR3567" s="55"/>
      <c r="AS3567" s="55"/>
    </row>
    <row r="3568" spans="1:45" x14ac:dyDescent="0.3">
      <c r="X3568" s="54" t="s">
        <v>1305</v>
      </c>
      <c r="Y3568" s="54" t="s">
        <v>128</v>
      </c>
      <c r="Z3568" s="54" t="s">
        <v>157</v>
      </c>
      <c r="AA3568" s="54" t="s">
        <v>151</v>
      </c>
      <c r="AB3568" s="54" t="s">
        <v>1327</v>
      </c>
      <c r="AC3568" s="54" t="s">
        <v>129</v>
      </c>
      <c r="AD3568" s="54" t="s">
        <v>116</v>
      </c>
      <c r="AE3568" s="54"/>
      <c r="AF3568" s="54"/>
      <c r="AG3568" s="54"/>
      <c r="AH3568" s="54"/>
      <c r="AI3568" s="54"/>
      <c r="AJ3568" s="54"/>
      <c r="AK3568" s="54"/>
      <c r="AL3568" s="54"/>
      <c r="AM3568" s="54"/>
      <c r="AN3568" s="54"/>
      <c r="AO3568" s="54"/>
      <c r="AP3568" s="54"/>
      <c r="AQ3568" s="54"/>
      <c r="AR3568" s="54"/>
      <c r="AS3568" s="54"/>
    </row>
    <row r="3569" spans="1:45" x14ac:dyDescent="0.3">
      <c r="X3569" s="54"/>
      <c r="Y3569" s="54">
        <f t="shared" ref="Y3569:AD3569" si="6160">Y3562</f>
        <v>6.4436999999999998</v>
      </c>
      <c r="Z3569" s="54">
        <f t="shared" si="6160"/>
        <v>4.9371</v>
      </c>
      <c r="AA3569" s="54">
        <f t="shared" si="6160"/>
        <v>11.350300000000001</v>
      </c>
      <c r="AB3569" s="54">
        <f t="shared" si="6160"/>
        <v>7.1900000000000006E-2</v>
      </c>
      <c r="AC3569" s="54">
        <f t="shared" si="6160"/>
        <v>6.2766000000000002</v>
      </c>
      <c r="AD3569" s="54">
        <f t="shared" si="6160"/>
        <v>11.042999999999999</v>
      </c>
      <c r="AE3569" s="54"/>
      <c r="AF3569" s="336"/>
      <c r="AG3569" s="336"/>
      <c r="AH3569" s="336"/>
      <c r="AI3569" s="54"/>
      <c r="AJ3569" s="54"/>
      <c r="AK3569" s="54"/>
      <c r="AL3569" s="54"/>
      <c r="AM3569" s="54"/>
      <c r="AN3569" s="54"/>
      <c r="AO3569" s="54"/>
      <c r="AP3569" s="54"/>
      <c r="AQ3569" s="54"/>
      <c r="AR3569" s="54"/>
      <c r="AS3569" s="54"/>
    </row>
    <row r="3570" spans="1:45" x14ac:dyDescent="0.3">
      <c r="D3570" s="56"/>
      <c r="X3570" s="336"/>
      <c r="Y3570" s="336">
        <f t="shared" ca="1" si="6100"/>
        <v>1.1977847876970062</v>
      </c>
      <c r="Z3570" s="336">
        <f t="shared" ca="1" si="6100"/>
        <v>0.75805785080567056</v>
      </c>
      <c r="AA3570" s="336">
        <f t="shared" ca="1" si="6100"/>
        <v>-0.20312538892324034</v>
      </c>
      <c r="AB3570" s="336">
        <f t="shared" ca="1" si="6100"/>
        <v>0.62531198401501875</v>
      </c>
      <c r="AC3570" s="336">
        <f t="shared" ca="1" si="6100"/>
        <v>-0.33673630186041131</v>
      </c>
      <c r="AD3570" s="336">
        <f t="shared" ca="1" si="6100"/>
        <v>0.46872913960993545</v>
      </c>
      <c r="AE3570" s="336"/>
      <c r="AF3570" s="336"/>
      <c r="AG3570" s="336"/>
      <c r="AH3570" s="336"/>
      <c r="AI3570" s="54"/>
      <c r="AJ3570" s="54"/>
      <c r="AK3570" s="54"/>
      <c r="AL3570" s="336"/>
      <c r="AM3570" s="336"/>
      <c r="AN3570" s="336"/>
      <c r="AO3570" s="336"/>
      <c r="AP3570" s="54"/>
      <c r="AQ3570" s="336"/>
      <c r="AR3570" s="336"/>
      <c r="AS3570" s="336"/>
    </row>
    <row r="3571" spans="1:45" x14ac:dyDescent="0.3">
      <c r="C3571" s="54"/>
      <c r="D3571" s="56"/>
      <c r="Y3571" s="336">
        <f t="shared" ca="1" si="6100"/>
        <v>-0.13882086467876731</v>
      </c>
      <c r="Z3571" s="336">
        <f t="shared" ca="1" si="6100"/>
        <v>-0.14786631432571817</v>
      </c>
      <c r="AA3571" s="336">
        <f t="shared" ca="1" si="6100"/>
        <v>-0.3733027007894002</v>
      </c>
      <c r="AB3571" s="336">
        <f t="shared" ca="1" si="6100"/>
        <v>1.1880149548385281</v>
      </c>
      <c r="AC3571" s="336">
        <f t="shared" ca="1" si="6100"/>
        <v>2.9162536720502695E-2</v>
      </c>
      <c r="AD3571" s="336">
        <f t="shared" ca="1" si="6100"/>
        <v>2.5829057731318042E-3</v>
      </c>
      <c r="AE3571" s="55"/>
      <c r="AF3571" s="55"/>
      <c r="AG3571" s="55"/>
      <c r="AH3571" s="55"/>
      <c r="AI3571" s="55"/>
      <c r="AJ3571" s="55"/>
      <c r="AK3571" s="55"/>
      <c r="AL3571" s="55"/>
      <c r="AM3571" s="55"/>
      <c r="AN3571" s="55"/>
      <c r="AO3571" s="55"/>
      <c r="AP3571" s="55"/>
      <c r="AQ3571" s="55"/>
      <c r="AR3571" s="55"/>
      <c r="AS3571" s="55"/>
    </row>
    <row r="3572" spans="1:45" x14ac:dyDescent="0.3">
      <c r="B3572" s="54" t="s">
        <v>172</v>
      </c>
      <c r="C3572" s="53">
        <f>C3565</f>
        <v>0</v>
      </c>
      <c r="D3572" s="56" t="e">
        <f t="shared" ref="D3572:D3573" ca="1" si="6161">AJ3572</f>
        <v>#N/A</v>
      </c>
      <c r="E3572" s="52" t="e">
        <f t="shared" ref="E3572:W3572" si="6162">E3565</f>
        <v>#N/A</v>
      </c>
      <c r="F3572" s="52" t="e">
        <f t="shared" si="6162"/>
        <v>#N/A</v>
      </c>
      <c r="G3572" s="52" t="e">
        <f t="shared" si="6162"/>
        <v>#N/A</v>
      </c>
      <c r="H3572" s="52" t="e">
        <f t="shared" si="6162"/>
        <v>#N/A</v>
      </c>
      <c r="I3572" s="52" t="e">
        <f t="shared" si="6162"/>
        <v>#N/A</v>
      </c>
      <c r="J3572" s="52" t="e">
        <f t="shared" si="6162"/>
        <v>#N/A</v>
      </c>
      <c r="K3572" s="52" t="e">
        <f t="shared" si="6162"/>
        <v>#N/A</v>
      </c>
      <c r="L3572" s="52" t="e">
        <f t="shared" si="6162"/>
        <v>#N/A</v>
      </c>
      <c r="M3572" s="52" t="e">
        <f t="shared" si="6162"/>
        <v>#N/A</v>
      </c>
      <c r="N3572" s="52" t="e">
        <f t="shared" si="6162"/>
        <v>#N/A</v>
      </c>
      <c r="O3572" s="52" t="e">
        <f t="shared" si="6162"/>
        <v>#N/A</v>
      </c>
      <c r="P3572" s="52" t="e">
        <f t="shared" si="6162"/>
        <v>#N/A</v>
      </c>
      <c r="Q3572" s="52" t="e">
        <f t="shared" si="6162"/>
        <v>#N/A</v>
      </c>
      <c r="R3572" s="52" t="e">
        <f t="shared" si="6162"/>
        <v>#N/A</v>
      </c>
      <c r="S3572" s="52" t="e">
        <f t="shared" si="6162"/>
        <v>#N/A</v>
      </c>
      <c r="T3572" s="52" t="e">
        <f t="shared" si="6162"/>
        <v>#N/A</v>
      </c>
      <c r="U3572" s="52" t="e">
        <f t="shared" si="6162"/>
        <v>#N/A</v>
      </c>
      <c r="V3572" s="52" t="e">
        <f t="shared" si="6162"/>
        <v>#N/A</v>
      </c>
      <c r="W3572" s="52" t="e">
        <f t="shared" si="6162"/>
        <v>#N/A</v>
      </c>
      <c r="X3572" s="55" t="e">
        <f t="shared" ref="X3572:X3573" si="6163">(H3572-(O3572*P3572)/100-3*(J3572*K3572)/100)/2</f>
        <v>#N/A</v>
      </c>
      <c r="Y3572" s="55" t="e">
        <f t="shared" ref="Y3572:Y3573" si="6164">SUM(X3572,(J3572*K3572/100))/(F3572/100)</f>
        <v>#N/A</v>
      </c>
      <c r="Z3572" s="55" t="e">
        <f t="shared" ref="Z3572" si="6165">U3572*0.5+U3573*0.5</f>
        <v>#N/A</v>
      </c>
      <c r="AA3572" s="55" t="e">
        <f t="shared" ref="AA3572:AA3573" si="6166">J3572/Y3572</f>
        <v>#N/A</v>
      </c>
      <c r="AB3572" s="336" t="e">
        <f t="shared" ref="AB3572:AB3573" si="6167">X3572/(Y3572-J3572)</f>
        <v>#N/A</v>
      </c>
      <c r="AC3572" s="223" t="e">
        <f ca="1">INDEX(FGA_COEFFS,1,1)+Z3572*INDEX(FGA_COEFFS,1,2)+Y3572*INDEX(FGA_COEFFS,1,3)+R3572*INDEX(FGA_COEFFS,1,4)+Q3573*INDEX(FGA_COEFFS,1,5)+S3572*INDEX(FGA_COEFFS,1,6)+T3573*INDEX(FGA_COEFFS,1,7)+M3573*INDEX(FGA_COEFFS,1,8)+Y3576*Y3577</f>
        <v>#N/A</v>
      </c>
      <c r="AD3572" s="223" t="e">
        <f ca="1">INDEX(THREEPTA_COEFFS,1,1)+AC3572*INDEX(THREEPTA_COEFFS,1,2)+J3572*INDEX(THREEPTA_COEFFS,1,3)+AA3572*INDEX(THREEPTA_COEFFS,1,4)+K3572*INDEX(THREEPTA_COEFFS,1,5)+L3573*INDEX(THREEPTA_COEFFS,1,6)+Z3576*Z3577</f>
        <v>#N/A</v>
      </c>
      <c r="AE3572" s="223" t="e">
        <f ca="1">INDEX(THREEPTPCT_COEFFS,1,1)+K3572*INDEX(THREEPTPCT_COEFFS,1,2)+L3573*INDEX(THREEPTPCT_COEFFS,1,3)+AA3576*AA3577</f>
        <v>#N/A</v>
      </c>
      <c r="AF3572" s="55" t="e">
        <f t="shared" ref="AF3572:AF3573" ca="1" si="6168">AC3572-AD3572</f>
        <v>#N/A</v>
      </c>
      <c r="AG3572" s="223" t="e">
        <f ca="1">INDEX(TWOPTPCT_COEFFS,1,1)+AB3572*INDEX(TWOPTPCT_COEFFS,1,2)+I3573*INDEX(TWOPTPCT_COEFFS,1,3)+G3573*INDEX(TWOPTPCT_COEFFS,1,4)+L3573*INDEX(TWOPTPCT_COEFFS,1,5)+AB3576*AB3577</f>
        <v>#N/A</v>
      </c>
      <c r="AH3572" s="223" t="e">
        <f ca="1">INDEX(FTA_COEFFS,1,1)+O3572*INDEX(FTA_COEFFS,1,2)+N3573*INDEX(FTA_COEFFS,1,3)+(Q3572+R3572)*INDEX(FTA_COEFFS,1,4)+(Q3573+R3573)*INDEX(FTA_COEFFS,1,5)+M3573*INDEX(FTA_COEFFS,1,6)+AC3576*AC3577</f>
        <v>#N/A</v>
      </c>
      <c r="AI3572" s="223" t="e">
        <f ca="1">INDEX(FTPCT_COEFFS,1,1)+P3572*INDEX(FTPCT_COEFFS,1,2)+F3572*INDEX(FTPCT_COEFFS,1,3)+G3573*INDEX(FTPCT_COEFFS,1,4)+AD3576*AD3577</f>
        <v>#N/A</v>
      </c>
      <c r="AJ3572" s="338" t="e">
        <f t="shared" ref="AJ3572:AJ3573" ca="1" si="6169">AD3572*AE3572/100+AF3572*AG3572+AH3572*AI3572/100</f>
        <v>#N/A</v>
      </c>
      <c r="AK3572" s="55"/>
      <c r="AL3572" s="55"/>
      <c r="AM3572" s="55"/>
      <c r="AN3572" s="55"/>
      <c r="AO3572" s="55"/>
      <c r="AP3572" s="55"/>
      <c r="AQ3572" s="55"/>
      <c r="AR3572" s="55"/>
    </row>
    <row r="3573" spans="1:45" x14ac:dyDescent="0.3">
      <c r="B3573" s="54" t="s">
        <v>175</v>
      </c>
      <c r="C3573" s="54">
        <f>C3566</f>
        <v>0</v>
      </c>
      <c r="D3573" s="56" t="e">
        <f t="shared" ca="1" si="6161"/>
        <v>#N/A</v>
      </c>
      <c r="E3573" s="52" t="e">
        <f t="shared" ref="E3573:W3573" si="6170">E3566</f>
        <v>#N/A</v>
      </c>
      <c r="F3573" s="52" t="e">
        <f t="shared" si="6170"/>
        <v>#N/A</v>
      </c>
      <c r="G3573" s="52" t="e">
        <f t="shared" si="6170"/>
        <v>#N/A</v>
      </c>
      <c r="H3573" s="52" t="e">
        <f t="shared" si="6170"/>
        <v>#N/A</v>
      </c>
      <c r="I3573" s="52" t="e">
        <f t="shared" si="6170"/>
        <v>#N/A</v>
      </c>
      <c r="J3573" s="52" t="e">
        <f t="shared" si="6170"/>
        <v>#N/A</v>
      </c>
      <c r="K3573" s="52" t="e">
        <f t="shared" si="6170"/>
        <v>#N/A</v>
      </c>
      <c r="L3573" s="52" t="e">
        <f t="shared" si="6170"/>
        <v>#N/A</v>
      </c>
      <c r="M3573" s="52" t="e">
        <f t="shared" si="6170"/>
        <v>#N/A</v>
      </c>
      <c r="N3573" s="52" t="e">
        <f t="shared" si="6170"/>
        <v>#N/A</v>
      </c>
      <c r="O3573" s="52" t="e">
        <f t="shared" si="6170"/>
        <v>#N/A</v>
      </c>
      <c r="P3573" s="52" t="e">
        <f t="shared" si="6170"/>
        <v>#N/A</v>
      </c>
      <c r="Q3573" s="52" t="e">
        <f t="shared" si="6170"/>
        <v>#N/A</v>
      </c>
      <c r="R3573" s="52" t="e">
        <f t="shared" si="6170"/>
        <v>#N/A</v>
      </c>
      <c r="S3573" s="52" t="e">
        <f t="shared" si="6170"/>
        <v>#N/A</v>
      </c>
      <c r="T3573" s="52" t="e">
        <f t="shared" si="6170"/>
        <v>#N/A</v>
      </c>
      <c r="U3573" s="52" t="e">
        <f t="shared" si="6170"/>
        <v>#N/A</v>
      </c>
      <c r="V3573" s="52" t="e">
        <f t="shared" si="6170"/>
        <v>#N/A</v>
      </c>
      <c r="W3573" s="52" t="e">
        <f t="shared" si="6170"/>
        <v>#N/A</v>
      </c>
      <c r="X3573" s="55" t="e">
        <f t="shared" si="6163"/>
        <v>#N/A</v>
      </c>
      <c r="Y3573" s="55" t="e">
        <f t="shared" si="6164"/>
        <v>#N/A</v>
      </c>
      <c r="Z3573" s="55" t="e">
        <f t="shared" ref="Z3573" si="6171">Z3572</f>
        <v>#N/A</v>
      </c>
      <c r="AA3573" s="55" t="e">
        <f t="shared" si="6166"/>
        <v>#N/A</v>
      </c>
      <c r="AB3573" s="336" t="e">
        <f t="shared" si="6167"/>
        <v>#N/A</v>
      </c>
      <c r="AC3573" s="223" t="e">
        <f ca="1">INDEX(FGA_COEFFS,1,1)+Z3573*INDEX(FGA_COEFFS,1,2)+Y3573*INDEX(FGA_COEFFS,1,3)+R3573*INDEX(FGA_COEFFS,1,4)+Q3572*INDEX(FGA_COEFFS,1,5)+S3573*INDEX(FGA_COEFFS,1,6)+T3572*INDEX(FGA_COEFFS,1,7)+M3572*INDEX(FGA_COEFFS,1,8)+Y3576*Y3578</f>
        <v>#N/A</v>
      </c>
      <c r="AD3573" s="223" t="e">
        <f ca="1">INDEX(THREEPTA_COEFFS,1,1)+AC3573*INDEX(THREEPTA_COEFFS,1,2)+J3573*INDEX(THREEPTA_COEFFS,1,3)+AA3573*INDEX(THREEPTA_COEFFS,1,4)+K3573*INDEX(THREEPTA_COEFFS,1,5)+L3572*INDEX(THREEPTA_COEFFS,1,6)+Z3576*Z3578</f>
        <v>#N/A</v>
      </c>
      <c r="AE3573" s="223" t="e">
        <f ca="1">INDEX(THREEPTPCT_COEFFS,1,1)+K3573*INDEX(THREEPTPCT_COEFFS,1,2)+L3572*INDEX(THREEPTPCT_COEFFS,1,3)+AA3576*AA3578</f>
        <v>#N/A</v>
      </c>
      <c r="AF3573" s="55" t="e">
        <f t="shared" ca="1" si="6168"/>
        <v>#N/A</v>
      </c>
      <c r="AG3573" s="223" t="e">
        <f ca="1">INDEX(TWOPTPCT_COEFFS,1,1)+AB3573*INDEX(TWOPTPCT_COEFFS,1,2)+I3572*INDEX(TWOPTPCT_COEFFS,1,3)+G3572*INDEX(TWOPTPCT_COEFFS,1,4)+L3572*INDEX(TWOPTPCT_COEFFS,1,5)+AB3576*AB3578</f>
        <v>#N/A</v>
      </c>
      <c r="AH3573" s="223" t="e">
        <f ca="1">INDEX(FTA_COEFFS,1,1)+O3573*INDEX(FTA_COEFFS,1,2)+N3572*INDEX(FTA_COEFFS,1,3)+(Q3573+R3573)*INDEX(FTA_COEFFS,1,4)+(Q3572+R3572)*INDEX(FTA_COEFFS,1,5)+M3572*INDEX(FTA_COEFFS,1,6)+AC3576*AC3578</f>
        <v>#N/A</v>
      </c>
      <c r="AI3573" s="223" t="e">
        <f ca="1">INDEX(FTPCT_COEFFS,1,1)+P3573*INDEX(FTPCT_COEFFS,1,2)+F3573*INDEX(FTPCT_COEFFS,1,3)+G3572*INDEX(FTPCT_COEFFS,1,4)+AD3576*AD3578</f>
        <v>#N/A</v>
      </c>
      <c r="AJ3573" s="338" t="e">
        <f t="shared" ca="1" si="6169"/>
        <v>#N/A</v>
      </c>
      <c r="AK3573" s="55"/>
      <c r="AL3573" s="55"/>
      <c r="AM3573" s="55"/>
      <c r="AN3573" s="55"/>
      <c r="AO3573" s="55"/>
      <c r="AP3573" s="55"/>
      <c r="AQ3573" s="55"/>
      <c r="AR3573" s="55"/>
    </row>
    <row r="3574" spans="1:45" x14ac:dyDescent="0.3">
      <c r="A3574" s="54" t="e">
        <f ca="1">IF(D3572&gt;(D3573+(AVERAGE(V3572,W3572)-AVERAGE(V3573,W3573))/2)+2.5,C3572,IF(D3573&gt;(D3572+(AVERAGE(V3573,W3573)-AVERAGE(V3572,W3572))/2)+2.5,C3573,"Close"))</f>
        <v>#N/A</v>
      </c>
      <c r="B3574" s="64" t="e">
        <f ca="1">IF(D3573&gt;D3572,C3573,C3572)</f>
        <v>#N/A</v>
      </c>
      <c r="D3574" s="56"/>
      <c r="X3574" s="55"/>
      <c r="Y3574" s="55"/>
      <c r="Z3574" s="55"/>
      <c r="AA3574" s="55"/>
      <c r="AB3574" s="55"/>
      <c r="AC3574" s="337"/>
      <c r="AD3574" s="337"/>
      <c r="AE3574" s="337"/>
      <c r="AF3574" s="337"/>
      <c r="AG3574" s="337"/>
      <c r="AH3574" s="337"/>
      <c r="AI3574" s="337"/>
      <c r="AJ3574" s="337"/>
      <c r="AK3574" s="337"/>
      <c r="AL3574" s="337"/>
      <c r="AM3574" s="55"/>
      <c r="AN3574" s="55"/>
      <c r="AO3574" s="55"/>
      <c r="AP3574" s="55"/>
      <c r="AQ3574" s="55"/>
      <c r="AR3574" s="55"/>
      <c r="AS3574" s="55"/>
    </row>
    <row r="3575" spans="1:45" x14ac:dyDescent="0.3">
      <c r="X3575" s="54" t="s">
        <v>1305</v>
      </c>
      <c r="Y3575" s="54" t="s">
        <v>128</v>
      </c>
      <c r="Z3575" s="54" t="s">
        <v>157</v>
      </c>
      <c r="AA3575" s="54" t="s">
        <v>151</v>
      </c>
      <c r="AB3575" s="54" t="s">
        <v>1327</v>
      </c>
      <c r="AC3575" s="54" t="s">
        <v>129</v>
      </c>
      <c r="AD3575" s="54" t="s">
        <v>116</v>
      </c>
      <c r="AE3575" s="54"/>
      <c r="AF3575" s="54"/>
      <c r="AG3575" s="54"/>
      <c r="AH3575" s="54"/>
      <c r="AI3575" s="54"/>
      <c r="AJ3575" s="54"/>
      <c r="AK3575" s="54"/>
      <c r="AL3575" s="54"/>
      <c r="AM3575" s="54"/>
      <c r="AN3575" s="54"/>
      <c r="AO3575" s="54"/>
      <c r="AP3575" s="54"/>
      <c r="AQ3575" s="54"/>
      <c r="AR3575" s="54"/>
      <c r="AS3575" s="54"/>
    </row>
    <row r="3576" spans="1:45" x14ac:dyDescent="0.3">
      <c r="X3576" s="54"/>
      <c r="Y3576" s="54">
        <f t="shared" ref="Y3576:AD3576" si="6172">Y3569</f>
        <v>6.4436999999999998</v>
      </c>
      <c r="Z3576" s="54">
        <f t="shared" si="6172"/>
        <v>4.9371</v>
      </c>
      <c r="AA3576" s="54">
        <f t="shared" si="6172"/>
        <v>11.350300000000001</v>
      </c>
      <c r="AB3576" s="54">
        <f t="shared" si="6172"/>
        <v>7.1900000000000006E-2</v>
      </c>
      <c r="AC3576" s="54">
        <f t="shared" si="6172"/>
        <v>6.2766000000000002</v>
      </c>
      <c r="AD3576" s="54">
        <f t="shared" si="6172"/>
        <v>11.042999999999999</v>
      </c>
      <c r="AE3576" s="54"/>
      <c r="AF3576" s="336"/>
      <c r="AG3576" s="336"/>
      <c r="AH3576" s="336"/>
      <c r="AI3576" s="54"/>
      <c r="AJ3576" s="54"/>
      <c r="AK3576" s="54"/>
      <c r="AL3576" s="54"/>
      <c r="AM3576" s="54"/>
      <c r="AN3576" s="54"/>
      <c r="AO3576" s="54"/>
      <c r="AP3576" s="54"/>
      <c r="AQ3576" s="54"/>
      <c r="AR3576" s="54"/>
      <c r="AS3576" s="54"/>
    </row>
    <row r="3577" spans="1:45" x14ac:dyDescent="0.3">
      <c r="D3577" s="56"/>
      <c r="X3577" s="336"/>
      <c r="Y3577" s="336">
        <f t="shared" ca="1" si="6100"/>
        <v>0.64535081391876647</v>
      </c>
      <c r="Z3577" s="336">
        <f t="shared" ca="1" si="6100"/>
        <v>0.642809766180369</v>
      </c>
      <c r="AA3577" s="336">
        <f t="shared" ca="1" si="6100"/>
        <v>0.21894912933634658</v>
      </c>
      <c r="AB3577" s="336">
        <f t="shared" ca="1" si="6100"/>
        <v>0.17271242767206477</v>
      </c>
      <c r="AC3577" s="336">
        <f t="shared" ca="1" si="6100"/>
        <v>-1.5132797755170001E-2</v>
      </c>
      <c r="AD3577" s="336">
        <f t="shared" ca="1" si="6100"/>
        <v>0.38233217627039684</v>
      </c>
      <c r="AE3577" s="336"/>
      <c r="AF3577" s="336"/>
      <c r="AG3577" s="336"/>
      <c r="AH3577" s="336"/>
      <c r="AI3577" s="54"/>
      <c r="AJ3577" s="54"/>
      <c r="AK3577" s="54"/>
      <c r="AL3577" s="336"/>
      <c r="AM3577" s="336"/>
      <c r="AN3577" s="336"/>
      <c r="AO3577" s="336"/>
      <c r="AP3577" s="54"/>
      <c r="AQ3577" s="336"/>
      <c r="AR3577" s="336"/>
      <c r="AS3577" s="336"/>
    </row>
    <row r="3578" spans="1:45" x14ac:dyDescent="0.3">
      <c r="C3578" s="54"/>
      <c r="D3578" s="56"/>
      <c r="Y3578" s="336">
        <f t="shared" ca="1" si="6100"/>
        <v>0.72569765483441562</v>
      </c>
      <c r="Z3578" s="336">
        <f t="shared" ca="1" si="6100"/>
        <v>0.24466173817008552</v>
      </c>
      <c r="AA3578" s="336">
        <f t="shared" ca="1" si="6100"/>
        <v>0.28708321900796552</v>
      </c>
      <c r="AB3578" s="336">
        <f t="shared" ca="1" si="6100"/>
        <v>0.40587188947079611</v>
      </c>
      <c r="AC3578" s="336">
        <f t="shared" ca="1" si="6100"/>
        <v>0.66908876512888471</v>
      </c>
      <c r="AD3578" s="336">
        <f t="shared" ca="1" si="6100"/>
        <v>0.74297036748208922</v>
      </c>
      <c r="AE3578" s="55"/>
      <c r="AF3578" s="55"/>
      <c r="AG3578" s="55"/>
      <c r="AH3578" s="55"/>
      <c r="AI3578" s="55"/>
      <c r="AJ3578" s="55"/>
      <c r="AK3578" s="55"/>
      <c r="AL3578" s="55"/>
      <c r="AM3578" s="55"/>
      <c r="AN3578" s="55"/>
      <c r="AO3578" s="55"/>
      <c r="AP3578" s="55"/>
      <c r="AQ3578" s="55"/>
      <c r="AR3578" s="55"/>
      <c r="AS3578" s="55"/>
    </row>
    <row r="3579" spans="1:45" x14ac:dyDescent="0.3">
      <c r="B3579" s="54" t="s">
        <v>172</v>
      </c>
      <c r="C3579" s="53">
        <f>C3572</f>
        <v>0</v>
      </c>
      <c r="D3579" s="56" t="e">
        <f t="shared" ref="D3579:D3580" ca="1" si="6173">AJ3579</f>
        <v>#N/A</v>
      </c>
      <c r="E3579" s="52" t="e">
        <f t="shared" ref="E3579:W3579" si="6174">E3572</f>
        <v>#N/A</v>
      </c>
      <c r="F3579" s="52" t="e">
        <f t="shared" si="6174"/>
        <v>#N/A</v>
      </c>
      <c r="G3579" s="52" t="e">
        <f t="shared" si="6174"/>
        <v>#N/A</v>
      </c>
      <c r="H3579" s="52" t="e">
        <f t="shared" si="6174"/>
        <v>#N/A</v>
      </c>
      <c r="I3579" s="52" t="e">
        <f t="shared" si="6174"/>
        <v>#N/A</v>
      </c>
      <c r="J3579" s="52" t="e">
        <f t="shared" si="6174"/>
        <v>#N/A</v>
      </c>
      <c r="K3579" s="52" t="e">
        <f t="shared" si="6174"/>
        <v>#N/A</v>
      </c>
      <c r="L3579" s="52" t="e">
        <f t="shared" si="6174"/>
        <v>#N/A</v>
      </c>
      <c r="M3579" s="52" t="e">
        <f t="shared" si="6174"/>
        <v>#N/A</v>
      </c>
      <c r="N3579" s="52" t="e">
        <f t="shared" si="6174"/>
        <v>#N/A</v>
      </c>
      <c r="O3579" s="52" t="e">
        <f t="shared" si="6174"/>
        <v>#N/A</v>
      </c>
      <c r="P3579" s="52" t="e">
        <f t="shared" si="6174"/>
        <v>#N/A</v>
      </c>
      <c r="Q3579" s="52" t="e">
        <f t="shared" si="6174"/>
        <v>#N/A</v>
      </c>
      <c r="R3579" s="52" t="e">
        <f t="shared" si="6174"/>
        <v>#N/A</v>
      </c>
      <c r="S3579" s="52" t="e">
        <f t="shared" si="6174"/>
        <v>#N/A</v>
      </c>
      <c r="T3579" s="52" t="e">
        <f t="shared" si="6174"/>
        <v>#N/A</v>
      </c>
      <c r="U3579" s="52" t="e">
        <f t="shared" si="6174"/>
        <v>#N/A</v>
      </c>
      <c r="V3579" s="52" t="e">
        <f t="shared" si="6174"/>
        <v>#N/A</v>
      </c>
      <c r="W3579" s="52" t="e">
        <f t="shared" si="6174"/>
        <v>#N/A</v>
      </c>
      <c r="X3579" s="55" t="e">
        <f t="shared" ref="X3579:X3580" si="6175">(H3579-(O3579*P3579)/100-3*(J3579*K3579)/100)/2</f>
        <v>#N/A</v>
      </c>
      <c r="Y3579" s="55" t="e">
        <f t="shared" ref="Y3579:Y3580" si="6176">SUM(X3579,(J3579*K3579/100))/(F3579/100)</f>
        <v>#N/A</v>
      </c>
      <c r="Z3579" s="55" t="e">
        <f t="shared" ref="Z3579" si="6177">U3579*0.5+U3580*0.5</f>
        <v>#N/A</v>
      </c>
      <c r="AA3579" s="55" t="e">
        <f t="shared" ref="AA3579:AA3580" si="6178">J3579/Y3579</f>
        <v>#N/A</v>
      </c>
      <c r="AB3579" s="336" t="e">
        <f t="shared" ref="AB3579:AB3580" si="6179">X3579/(Y3579-J3579)</f>
        <v>#N/A</v>
      </c>
      <c r="AC3579" s="223" t="e">
        <f ca="1">INDEX(FGA_COEFFS,1,1)+Z3579*INDEX(FGA_COEFFS,1,2)+Y3579*INDEX(FGA_COEFFS,1,3)+R3579*INDEX(FGA_COEFFS,1,4)+Q3580*INDEX(FGA_COEFFS,1,5)+S3579*INDEX(FGA_COEFFS,1,6)+T3580*INDEX(FGA_COEFFS,1,7)+M3580*INDEX(FGA_COEFFS,1,8)+Y3583*Y3584</f>
        <v>#N/A</v>
      </c>
      <c r="AD3579" s="223" t="e">
        <f ca="1">INDEX(THREEPTA_COEFFS,1,1)+AC3579*INDEX(THREEPTA_COEFFS,1,2)+J3579*INDEX(THREEPTA_COEFFS,1,3)+AA3579*INDEX(THREEPTA_COEFFS,1,4)+K3579*INDEX(THREEPTA_COEFFS,1,5)+L3580*INDEX(THREEPTA_COEFFS,1,6)+Z3583*Z3584</f>
        <v>#N/A</v>
      </c>
      <c r="AE3579" s="223" t="e">
        <f ca="1">INDEX(THREEPTPCT_COEFFS,1,1)+K3579*INDEX(THREEPTPCT_COEFFS,1,2)+L3580*INDEX(THREEPTPCT_COEFFS,1,3)+AA3583*AA3584</f>
        <v>#N/A</v>
      </c>
      <c r="AF3579" s="55" t="e">
        <f t="shared" ref="AF3579:AF3580" ca="1" si="6180">AC3579-AD3579</f>
        <v>#N/A</v>
      </c>
      <c r="AG3579" s="223" t="e">
        <f ca="1">INDEX(TWOPTPCT_COEFFS,1,1)+AB3579*INDEX(TWOPTPCT_COEFFS,1,2)+I3580*INDEX(TWOPTPCT_COEFFS,1,3)+G3580*INDEX(TWOPTPCT_COEFFS,1,4)+L3580*INDEX(TWOPTPCT_COEFFS,1,5)+AB3583*AB3584</f>
        <v>#N/A</v>
      </c>
      <c r="AH3579" s="223" t="e">
        <f ca="1">INDEX(FTA_COEFFS,1,1)+O3579*INDEX(FTA_COEFFS,1,2)+N3580*INDEX(FTA_COEFFS,1,3)+(Q3579+R3579)*INDEX(FTA_COEFFS,1,4)+(Q3580+R3580)*INDEX(FTA_COEFFS,1,5)+M3580*INDEX(FTA_COEFFS,1,6)+AC3583*AC3584</f>
        <v>#N/A</v>
      </c>
      <c r="AI3579" s="223" t="e">
        <f ca="1">INDEX(FTPCT_COEFFS,1,1)+P3579*INDEX(FTPCT_COEFFS,1,2)+F3579*INDEX(FTPCT_COEFFS,1,3)+G3580*INDEX(FTPCT_COEFFS,1,4)+AD3583*AD3584</f>
        <v>#N/A</v>
      </c>
      <c r="AJ3579" s="338" t="e">
        <f t="shared" ref="AJ3579:AJ3580" ca="1" si="6181">AD3579*AE3579/100+AF3579*AG3579+AH3579*AI3579/100</f>
        <v>#N/A</v>
      </c>
      <c r="AK3579" s="55"/>
      <c r="AL3579" s="55"/>
      <c r="AM3579" s="55"/>
      <c r="AN3579" s="55"/>
      <c r="AO3579" s="55"/>
      <c r="AP3579" s="55"/>
      <c r="AQ3579" s="55"/>
      <c r="AR3579" s="55"/>
    </row>
    <row r="3580" spans="1:45" x14ac:dyDescent="0.3">
      <c r="B3580" s="54" t="s">
        <v>175</v>
      </c>
      <c r="C3580" s="54">
        <f>C3573</f>
        <v>0</v>
      </c>
      <c r="D3580" s="56" t="e">
        <f t="shared" ca="1" si="6173"/>
        <v>#N/A</v>
      </c>
      <c r="E3580" s="52" t="e">
        <f t="shared" ref="E3580:W3580" si="6182">E3573</f>
        <v>#N/A</v>
      </c>
      <c r="F3580" s="52" t="e">
        <f t="shared" si="6182"/>
        <v>#N/A</v>
      </c>
      <c r="G3580" s="52" t="e">
        <f t="shared" si="6182"/>
        <v>#N/A</v>
      </c>
      <c r="H3580" s="52" t="e">
        <f t="shared" si="6182"/>
        <v>#N/A</v>
      </c>
      <c r="I3580" s="52" t="e">
        <f t="shared" si="6182"/>
        <v>#N/A</v>
      </c>
      <c r="J3580" s="52" t="e">
        <f t="shared" si="6182"/>
        <v>#N/A</v>
      </c>
      <c r="K3580" s="52" t="e">
        <f t="shared" si="6182"/>
        <v>#N/A</v>
      </c>
      <c r="L3580" s="52" t="e">
        <f t="shared" si="6182"/>
        <v>#N/A</v>
      </c>
      <c r="M3580" s="52" t="e">
        <f t="shared" si="6182"/>
        <v>#N/A</v>
      </c>
      <c r="N3580" s="52" t="e">
        <f t="shared" si="6182"/>
        <v>#N/A</v>
      </c>
      <c r="O3580" s="52" t="e">
        <f t="shared" si="6182"/>
        <v>#N/A</v>
      </c>
      <c r="P3580" s="52" t="e">
        <f t="shared" si="6182"/>
        <v>#N/A</v>
      </c>
      <c r="Q3580" s="52" t="e">
        <f t="shared" si="6182"/>
        <v>#N/A</v>
      </c>
      <c r="R3580" s="52" t="e">
        <f t="shared" si="6182"/>
        <v>#N/A</v>
      </c>
      <c r="S3580" s="52" t="e">
        <f t="shared" si="6182"/>
        <v>#N/A</v>
      </c>
      <c r="T3580" s="52" t="e">
        <f t="shared" si="6182"/>
        <v>#N/A</v>
      </c>
      <c r="U3580" s="52" t="e">
        <f t="shared" si="6182"/>
        <v>#N/A</v>
      </c>
      <c r="V3580" s="52" t="e">
        <f t="shared" si="6182"/>
        <v>#N/A</v>
      </c>
      <c r="W3580" s="52" t="e">
        <f t="shared" si="6182"/>
        <v>#N/A</v>
      </c>
      <c r="X3580" s="55" t="e">
        <f t="shared" si="6175"/>
        <v>#N/A</v>
      </c>
      <c r="Y3580" s="55" t="e">
        <f t="shared" si="6176"/>
        <v>#N/A</v>
      </c>
      <c r="Z3580" s="55" t="e">
        <f t="shared" ref="Z3580" si="6183">Z3579</f>
        <v>#N/A</v>
      </c>
      <c r="AA3580" s="55" t="e">
        <f t="shared" si="6178"/>
        <v>#N/A</v>
      </c>
      <c r="AB3580" s="336" t="e">
        <f t="shared" si="6179"/>
        <v>#N/A</v>
      </c>
      <c r="AC3580" s="223" t="e">
        <f ca="1">INDEX(FGA_COEFFS,1,1)+Z3580*INDEX(FGA_COEFFS,1,2)+Y3580*INDEX(FGA_COEFFS,1,3)+R3580*INDEX(FGA_COEFFS,1,4)+Q3579*INDEX(FGA_COEFFS,1,5)+S3580*INDEX(FGA_COEFFS,1,6)+T3579*INDEX(FGA_COEFFS,1,7)+M3579*INDEX(FGA_COEFFS,1,8)+Y3583*Y3585</f>
        <v>#N/A</v>
      </c>
      <c r="AD3580" s="223" t="e">
        <f ca="1">INDEX(THREEPTA_COEFFS,1,1)+AC3580*INDEX(THREEPTA_COEFFS,1,2)+J3580*INDEX(THREEPTA_COEFFS,1,3)+AA3580*INDEX(THREEPTA_COEFFS,1,4)+K3580*INDEX(THREEPTA_COEFFS,1,5)+L3579*INDEX(THREEPTA_COEFFS,1,6)+Z3583*Z3585</f>
        <v>#N/A</v>
      </c>
      <c r="AE3580" s="223" t="e">
        <f ca="1">INDEX(THREEPTPCT_COEFFS,1,1)+K3580*INDEX(THREEPTPCT_COEFFS,1,2)+L3579*INDEX(THREEPTPCT_COEFFS,1,3)+AA3583*AA3585</f>
        <v>#N/A</v>
      </c>
      <c r="AF3580" s="55" t="e">
        <f t="shared" ca="1" si="6180"/>
        <v>#N/A</v>
      </c>
      <c r="AG3580" s="223" t="e">
        <f ca="1">INDEX(TWOPTPCT_COEFFS,1,1)+AB3580*INDEX(TWOPTPCT_COEFFS,1,2)+I3579*INDEX(TWOPTPCT_COEFFS,1,3)+G3579*INDEX(TWOPTPCT_COEFFS,1,4)+L3579*INDEX(TWOPTPCT_COEFFS,1,5)+AB3583*AB3585</f>
        <v>#N/A</v>
      </c>
      <c r="AH3580" s="223" t="e">
        <f ca="1">INDEX(FTA_COEFFS,1,1)+O3580*INDEX(FTA_COEFFS,1,2)+N3579*INDEX(FTA_COEFFS,1,3)+(Q3580+R3580)*INDEX(FTA_COEFFS,1,4)+(Q3579+R3579)*INDEX(FTA_COEFFS,1,5)+M3579*INDEX(FTA_COEFFS,1,6)+AC3583*AC3585</f>
        <v>#N/A</v>
      </c>
      <c r="AI3580" s="223" t="e">
        <f ca="1">INDEX(FTPCT_COEFFS,1,1)+P3580*INDEX(FTPCT_COEFFS,1,2)+F3580*INDEX(FTPCT_COEFFS,1,3)+G3579*INDEX(FTPCT_COEFFS,1,4)+AD3583*AD3585</f>
        <v>#N/A</v>
      </c>
      <c r="AJ3580" s="338" t="e">
        <f t="shared" ca="1" si="6181"/>
        <v>#N/A</v>
      </c>
      <c r="AK3580" s="55"/>
      <c r="AL3580" s="55"/>
      <c r="AM3580" s="55"/>
      <c r="AN3580" s="55"/>
      <c r="AO3580" s="55"/>
      <c r="AP3580" s="55"/>
      <c r="AQ3580" s="55"/>
      <c r="AR3580" s="55"/>
    </row>
    <row r="3581" spans="1:45" x14ac:dyDescent="0.3">
      <c r="A3581" s="54" t="e">
        <f ca="1">IF(D3579&gt;(D3580+(AVERAGE(V3579,W3579)-AVERAGE(V3580,W3580))/2)+2.5,C3579,IF(D3580&gt;(D3579+(AVERAGE(V3580,W3580)-AVERAGE(V3579,W3579))/2)+2.5,C3580,"Close"))</f>
        <v>#N/A</v>
      </c>
      <c r="B3581" s="64" t="e">
        <f ca="1">IF(D3580&gt;D3579,C3580,C3579)</f>
        <v>#N/A</v>
      </c>
      <c r="D3581" s="56"/>
      <c r="X3581" s="55"/>
      <c r="Y3581" s="55"/>
      <c r="Z3581" s="55"/>
      <c r="AA3581" s="55"/>
      <c r="AB3581" s="55"/>
      <c r="AC3581" s="337"/>
      <c r="AD3581" s="337"/>
      <c r="AE3581" s="337"/>
      <c r="AF3581" s="337"/>
      <c r="AG3581" s="337"/>
      <c r="AH3581" s="337"/>
      <c r="AI3581" s="337"/>
      <c r="AJ3581" s="337"/>
      <c r="AK3581" s="337"/>
      <c r="AL3581" s="337"/>
      <c r="AM3581" s="55"/>
      <c r="AN3581" s="55"/>
      <c r="AO3581" s="55"/>
      <c r="AP3581" s="55"/>
      <c r="AQ3581" s="55"/>
      <c r="AR3581" s="55"/>
      <c r="AS3581" s="55"/>
    </row>
    <row r="3582" spans="1:45" x14ac:dyDescent="0.3">
      <c r="X3582" s="54" t="s">
        <v>1305</v>
      </c>
      <c r="Y3582" s="54" t="s">
        <v>128</v>
      </c>
      <c r="Z3582" s="54" t="s">
        <v>157</v>
      </c>
      <c r="AA3582" s="54" t="s">
        <v>151</v>
      </c>
      <c r="AB3582" s="54" t="s">
        <v>1327</v>
      </c>
      <c r="AC3582" s="54" t="s">
        <v>129</v>
      </c>
      <c r="AD3582" s="54" t="s">
        <v>116</v>
      </c>
      <c r="AE3582" s="54"/>
      <c r="AF3582" s="54"/>
      <c r="AG3582" s="54"/>
      <c r="AH3582" s="54"/>
      <c r="AI3582" s="54"/>
      <c r="AJ3582" s="54"/>
      <c r="AK3582" s="54"/>
      <c r="AL3582" s="54"/>
      <c r="AM3582" s="54"/>
      <c r="AN3582" s="54"/>
      <c r="AO3582" s="54"/>
      <c r="AP3582" s="54"/>
      <c r="AQ3582" s="54"/>
      <c r="AR3582" s="54"/>
      <c r="AS3582" s="54"/>
    </row>
    <row r="3583" spans="1:45" x14ac:dyDescent="0.3">
      <c r="X3583" s="54"/>
      <c r="Y3583" s="54">
        <f t="shared" ref="Y3583:AD3583" si="6184">Y3576</f>
        <v>6.4436999999999998</v>
      </c>
      <c r="Z3583" s="54">
        <f t="shared" si="6184"/>
        <v>4.9371</v>
      </c>
      <c r="AA3583" s="54">
        <f t="shared" si="6184"/>
        <v>11.350300000000001</v>
      </c>
      <c r="AB3583" s="54">
        <f t="shared" si="6184"/>
        <v>7.1900000000000006E-2</v>
      </c>
      <c r="AC3583" s="54">
        <f t="shared" si="6184"/>
        <v>6.2766000000000002</v>
      </c>
      <c r="AD3583" s="54">
        <f t="shared" si="6184"/>
        <v>11.042999999999999</v>
      </c>
      <c r="AE3583" s="54"/>
      <c r="AF3583" s="336"/>
      <c r="AG3583" s="336"/>
      <c r="AH3583" s="336"/>
      <c r="AI3583" s="54"/>
      <c r="AJ3583" s="54"/>
      <c r="AK3583" s="54"/>
      <c r="AL3583" s="54"/>
      <c r="AM3583" s="54"/>
      <c r="AN3583" s="54"/>
      <c r="AO3583" s="54"/>
      <c r="AP3583" s="54"/>
      <c r="AQ3583" s="54"/>
      <c r="AR3583" s="54"/>
      <c r="AS3583" s="54"/>
    </row>
    <row r="3584" spans="1:45" x14ac:dyDescent="0.3">
      <c r="D3584" s="56"/>
      <c r="X3584" s="336"/>
      <c r="Y3584" s="336">
        <f t="shared" ca="1" si="6100"/>
        <v>1.3559285588997452</v>
      </c>
      <c r="Z3584" s="336">
        <f t="shared" ca="1" si="6100"/>
        <v>-9.0779176286365698E-2</v>
      </c>
      <c r="AA3584" s="336">
        <f t="shared" ca="1" si="6100"/>
        <v>0.32305127494114605</v>
      </c>
      <c r="AB3584" s="336">
        <f t="shared" ca="1" si="6100"/>
        <v>-1.4686336325965936</v>
      </c>
      <c r="AC3584" s="336">
        <f t="shared" ca="1" si="6100"/>
        <v>0.76661267431369717</v>
      </c>
      <c r="AD3584" s="336">
        <f t="shared" ca="1" si="6100"/>
        <v>0.87197986024019403</v>
      </c>
      <c r="AE3584" s="336"/>
      <c r="AF3584" s="336"/>
      <c r="AG3584" s="336"/>
      <c r="AH3584" s="336"/>
      <c r="AI3584" s="54"/>
      <c r="AJ3584" s="54"/>
      <c r="AK3584" s="54"/>
      <c r="AL3584" s="336"/>
      <c r="AM3584" s="336"/>
      <c r="AN3584" s="336"/>
      <c r="AO3584" s="336"/>
      <c r="AP3584" s="54"/>
      <c r="AQ3584" s="336"/>
      <c r="AR3584" s="336"/>
      <c r="AS3584" s="336"/>
    </row>
    <row r="3585" spans="1:45" x14ac:dyDescent="0.3">
      <c r="C3585" s="54"/>
      <c r="D3585" s="56"/>
      <c r="Y3585" s="336">
        <f t="shared" ca="1" si="6100"/>
        <v>-1.3506184104635917</v>
      </c>
      <c r="Z3585" s="336">
        <f t="shared" ca="1" si="6100"/>
        <v>-0.91031438636680151</v>
      </c>
      <c r="AA3585" s="336">
        <f t="shared" ca="1" si="6100"/>
        <v>0.57456271160261352</v>
      </c>
      <c r="AB3585" s="336">
        <f t="shared" ca="1" si="6100"/>
        <v>1.4764223386869271</v>
      </c>
      <c r="AC3585" s="336">
        <f t="shared" ca="1" si="6100"/>
        <v>-1.1245415323061509</v>
      </c>
      <c r="AD3585" s="336">
        <f t="shared" ca="1" si="6100"/>
        <v>-2.3904665637786825E-3</v>
      </c>
      <c r="AE3585" s="55"/>
      <c r="AF3585" s="55"/>
      <c r="AG3585" s="55"/>
      <c r="AH3585" s="55"/>
      <c r="AI3585" s="55"/>
      <c r="AJ3585" s="55"/>
      <c r="AK3585" s="55"/>
      <c r="AL3585" s="55"/>
      <c r="AM3585" s="55"/>
      <c r="AN3585" s="55"/>
      <c r="AO3585" s="55"/>
      <c r="AP3585" s="55"/>
      <c r="AQ3585" s="55"/>
      <c r="AR3585" s="55"/>
      <c r="AS3585" s="55"/>
    </row>
    <row r="3586" spans="1:45" x14ac:dyDescent="0.3">
      <c r="B3586" s="54" t="s">
        <v>172</v>
      </c>
      <c r="C3586" s="53">
        <f>C3579</f>
        <v>0</v>
      </c>
      <c r="D3586" s="56" t="e">
        <f t="shared" ref="D3586:D3587" ca="1" si="6185">AJ3586</f>
        <v>#N/A</v>
      </c>
      <c r="E3586" s="52" t="e">
        <f t="shared" ref="E3586:W3586" si="6186">E3579</f>
        <v>#N/A</v>
      </c>
      <c r="F3586" s="52" t="e">
        <f t="shared" si="6186"/>
        <v>#N/A</v>
      </c>
      <c r="G3586" s="52" t="e">
        <f t="shared" si="6186"/>
        <v>#N/A</v>
      </c>
      <c r="H3586" s="52" t="e">
        <f t="shared" si="6186"/>
        <v>#N/A</v>
      </c>
      <c r="I3586" s="52" t="e">
        <f t="shared" si="6186"/>
        <v>#N/A</v>
      </c>
      <c r="J3586" s="52" t="e">
        <f t="shared" si="6186"/>
        <v>#N/A</v>
      </c>
      <c r="K3586" s="52" t="e">
        <f t="shared" si="6186"/>
        <v>#N/A</v>
      </c>
      <c r="L3586" s="52" t="e">
        <f t="shared" si="6186"/>
        <v>#N/A</v>
      </c>
      <c r="M3586" s="52" t="e">
        <f t="shared" si="6186"/>
        <v>#N/A</v>
      </c>
      <c r="N3586" s="52" t="e">
        <f t="shared" si="6186"/>
        <v>#N/A</v>
      </c>
      <c r="O3586" s="52" t="e">
        <f t="shared" si="6186"/>
        <v>#N/A</v>
      </c>
      <c r="P3586" s="52" t="e">
        <f t="shared" si="6186"/>
        <v>#N/A</v>
      </c>
      <c r="Q3586" s="52" t="e">
        <f t="shared" si="6186"/>
        <v>#N/A</v>
      </c>
      <c r="R3586" s="52" t="e">
        <f t="shared" si="6186"/>
        <v>#N/A</v>
      </c>
      <c r="S3586" s="52" t="e">
        <f t="shared" si="6186"/>
        <v>#N/A</v>
      </c>
      <c r="T3586" s="52" t="e">
        <f t="shared" si="6186"/>
        <v>#N/A</v>
      </c>
      <c r="U3586" s="52" t="e">
        <f t="shared" si="6186"/>
        <v>#N/A</v>
      </c>
      <c r="V3586" s="52" t="e">
        <f t="shared" si="6186"/>
        <v>#N/A</v>
      </c>
      <c r="W3586" s="52" t="e">
        <f t="shared" si="6186"/>
        <v>#N/A</v>
      </c>
      <c r="X3586" s="55" t="e">
        <f t="shared" ref="X3586:X3587" si="6187">(H3586-(O3586*P3586)/100-3*(J3586*K3586)/100)/2</f>
        <v>#N/A</v>
      </c>
      <c r="Y3586" s="55" t="e">
        <f t="shared" ref="Y3586:Y3587" si="6188">SUM(X3586,(J3586*K3586/100))/(F3586/100)</f>
        <v>#N/A</v>
      </c>
      <c r="Z3586" s="55" t="e">
        <f t="shared" ref="Z3586" si="6189">U3586*0.5+U3587*0.5</f>
        <v>#N/A</v>
      </c>
      <c r="AA3586" s="55" t="e">
        <f t="shared" ref="AA3586:AA3587" si="6190">J3586/Y3586</f>
        <v>#N/A</v>
      </c>
      <c r="AB3586" s="336" t="e">
        <f t="shared" ref="AB3586:AB3587" si="6191">X3586/(Y3586-J3586)</f>
        <v>#N/A</v>
      </c>
      <c r="AC3586" s="223" t="e">
        <f ca="1">INDEX(FGA_COEFFS,1,1)+Z3586*INDEX(FGA_COEFFS,1,2)+Y3586*INDEX(FGA_COEFFS,1,3)+R3586*INDEX(FGA_COEFFS,1,4)+Q3587*INDEX(FGA_COEFFS,1,5)+S3586*INDEX(FGA_COEFFS,1,6)+T3587*INDEX(FGA_COEFFS,1,7)+M3587*INDEX(FGA_COEFFS,1,8)+Y3590*Y3591</f>
        <v>#N/A</v>
      </c>
      <c r="AD3586" s="223" t="e">
        <f ca="1">INDEX(THREEPTA_COEFFS,1,1)+AC3586*INDEX(THREEPTA_COEFFS,1,2)+J3586*INDEX(THREEPTA_COEFFS,1,3)+AA3586*INDEX(THREEPTA_COEFFS,1,4)+K3586*INDEX(THREEPTA_COEFFS,1,5)+L3587*INDEX(THREEPTA_COEFFS,1,6)+Z3590*Z3591</f>
        <v>#N/A</v>
      </c>
      <c r="AE3586" s="223" t="e">
        <f ca="1">INDEX(THREEPTPCT_COEFFS,1,1)+K3586*INDEX(THREEPTPCT_COEFFS,1,2)+L3587*INDEX(THREEPTPCT_COEFFS,1,3)+AA3590*AA3591</f>
        <v>#N/A</v>
      </c>
      <c r="AF3586" s="55" t="e">
        <f t="shared" ref="AF3586:AF3587" ca="1" si="6192">AC3586-AD3586</f>
        <v>#N/A</v>
      </c>
      <c r="AG3586" s="223" t="e">
        <f ca="1">INDEX(TWOPTPCT_COEFFS,1,1)+AB3586*INDEX(TWOPTPCT_COEFFS,1,2)+I3587*INDEX(TWOPTPCT_COEFFS,1,3)+G3587*INDEX(TWOPTPCT_COEFFS,1,4)+L3587*INDEX(TWOPTPCT_COEFFS,1,5)+AB3590*AB3591</f>
        <v>#N/A</v>
      </c>
      <c r="AH3586" s="223" t="e">
        <f ca="1">INDEX(FTA_COEFFS,1,1)+O3586*INDEX(FTA_COEFFS,1,2)+N3587*INDEX(FTA_COEFFS,1,3)+(Q3586+R3586)*INDEX(FTA_COEFFS,1,4)+(Q3587+R3587)*INDEX(FTA_COEFFS,1,5)+M3587*INDEX(FTA_COEFFS,1,6)+AC3590*AC3591</f>
        <v>#N/A</v>
      </c>
      <c r="AI3586" s="223" t="e">
        <f ca="1">INDEX(FTPCT_COEFFS,1,1)+P3586*INDEX(FTPCT_COEFFS,1,2)+F3586*INDEX(FTPCT_COEFFS,1,3)+G3587*INDEX(FTPCT_COEFFS,1,4)+AD3590*AD3591</f>
        <v>#N/A</v>
      </c>
      <c r="AJ3586" s="338" t="e">
        <f t="shared" ref="AJ3586:AJ3587" ca="1" si="6193">AD3586*AE3586/100+AF3586*AG3586+AH3586*AI3586/100</f>
        <v>#N/A</v>
      </c>
      <c r="AK3586" s="55"/>
      <c r="AL3586" s="55"/>
      <c r="AM3586" s="55"/>
      <c r="AN3586" s="55"/>
      <c r="AO3586" s="55"/>
      <c r="AP3586" s="55"/>
      <c r="AQ3586" s="55"/>
      <c r="AR3586" s="55"/>
    </row>
    <row r="3587" spans="1:45" x14ac:dyDescent="0.3">
      <c r="B3587" s="54" t="s">
        <v>175</v>
      </c>
      <c r="C3587" s="54">
        <f>C3580</f>
        <v>0</v>
      </c>
      <c r="D3587" s="56" t="e">
        <f t="shared" ca="1" si="6185"/>
        <v>#N/A</v>
      </c>
      <c r="E3587" s="52" t="e">
        <f t="shared" ref="E3587:W3587" si="6194">E3580</f>
        <v>#N/A</v>
      </c>
      <c r="F3587" s="52" t="e">
        <f t="shared" si="6194"/>
        <v>#N/A</v>
      </c>
      <c r="G3587" s="52" t="e">
        <f t="shared" si="6194"/>
        <v>#N/A</v>
      </c>
      <c r="H3587" s="52" t="e">
        <f t="shared" si="6194"/>
        <v>#N/A</v>
      </c>
      <c r="I3587" s="52" t="e">
        <f t="shared" si="6194"/>
        <v>#N/A</v>
      </c>
      <c r="J3587" s="52" t="e">
        <f t="shared" si="6194"/>
        <v>#N/A</v>
      </c>
      <c r="K3587" s="52" t="e">
        <f t="shared" si="6194"/>
        <v>#N/A</v>
      </c>
      <c r="L3587" s="52" t="e">
        <f t="shared" si="6194"/>
        <v>#N/A</v>
      </c>
      <c r="M3587" s="52" t="e">
        <f t="shared" si="6194"/>
        <v>#N/A</v>
      </c>
      <c r="N3587" s="52" t="e">
        <f t="shared" si="6194"/>
        <v>#N/A</v>
      </c>
      <c r="O3587" s="52" t="e">
        <f t="shared" si="6194"/>
        <v>#N/A</v>
      </c>
      <c r="P3587" s="52" t="e">
        <f t="shared" si="6194"/>
        <v>#N/A</v>
      </c>
      <c r="Q3587" s="52" t="e">
        <f t="shared" si="6194"/>
        <v>#N/A</v>
      </c>
      <c r="R3587" s="52" t="e">
        <f t="shared" si="6194"/>
        <v>#N/A</v>
      </c>
      <c r="S3587" s="52" t="e">
        <f t="shared" si="6194"/>
        <v>#N/A</v>
      </c>
      <c r="T3587" s="52" t="e">
        <f t="shared" si="6194"/>
        <v>#N/A</v>
      </c>
      <c r="U3587" s="52" t="e">
        <f t="shared" si="6194"/>
        <v>#N/A</v>
      </c>
      <c r="V3587" s="52" t="e">
        <f t="shared" si="6194"/>
        <v>#N/A</v>
      </c>
      <c r="W3587" s="52" t="e">
        <f t="shared" si="6194"/>
        <v>#N/A</v>
      </c>
      <c r="X3587" s="55" t="e">
        <f t="shared" si="6187"/>
        <v>#N/A</v>
      </c>
      <c r="Y3587" s="55" t="e">
        <f t="shared" si="6188"/>
        <v>#N/A</v>
      </c>
      <c r="Z3587" s="55" t="e">
        <f t="shared" ref="Z3587" si="6195">Z3586</f>
        <v>#N/A</v>
      </c>
      <c r="AA3587" s="55" t="e">
        <f t="shared" si="6190"/>
        <v>#N/A</v>
      </c>
      <c r="AB3587" s="336" t="e">
        <f t="shared" si="6191"/>
        <v>#N/A</v>
      </c>
      <c r="AC3587" s="223" t="e">
        <f ca="1">INDEX(FGA_COEFFS,1,1)+Z3587*INDEX(FGA_COEFFS,1,2)+Y3587*INDEX(FGA_COEFFS,1,3)+R3587*INDEX(FGA_COEFFS,1,4)+Q3586*INDEX(FGA_COEFFS,1,5)+S3587*INDEX(FGA_COEFFS,1,6)+T3586*INDEX(FGA_COEFFS,1,7)+M3586*INDEX(FGA_COEFFS,1,8)+Y3590*Y3592</f>
        <v>#N/A</v>
      </c>
      <c r="AD3587" s="223" t="e">
        <f ca="1">INDEX(THREEPTA_COEFFS,1,1)+AC3587*INDEX(THREEPTA_COEFFS,1,2)+J3587*INDEX(THREEPTA_COEFFS,1,3)+AA3587*INDEX(THREEPTA_COEFFS,1,4)+K3587*INDEX(THREEPTA_COEFFS,1,5)+L3586*INDEX(THREEPTA_COEFFS,1,6)+Z3590*Z3592</f>
        <v>#N/A</v>
      </c>
      <c r="AE3587" s="223" t="e">
        <f ca="1">INDEX(THREEPTPCT_COEFFS,1,1)+K3587*INDEX(THREEPTPCT_COEFFS,1,2)+L3586*INDEX(THREEPTPCT_COEFFS,1,3)+AA3590*AA3592</f>
        <v>#N/A</v>
      </c>
      <c r="AF3587" s="55" t="e">
        <f t="shared" ca="1" si="6192"/>
        <v>#N/A</v>
      </c>
      <c r="AG3587" s="223" t="e">
        <f ca="1">INDEX(TWOPTPCT_COEFFS,1,1)+AB3587*INDEX(TWOPTPCT_COEFFS,1,2)+I3586*INDEX(TWOPTPCT_COEFFS,1,3)+G3586*INDEX(TWOPTPCT_COEFFS,1,4)+L3586*INDEX(TWOPTPCT_COEFFS,1,5)+AB3590*AB3592</f>
        <v>#N/A</v>
      </c>
      <c r="AH3587" s="223" t="e">
        <f ca="1">INDEX(FTA_COEFFS,1,1)+O3587*INDEX(FTA_COEFFS,1,2)+N3586*INDEX(FTA_COEFFS,1,3)+(Q3587+R3587)*INDEX(FTA_COEFFS,1,4)+(Q3586+R3586)*INDEX(FTA_COEFFS,1,5)+M3586*INDEX(FTA_COEFFS,1,6)+AC3590*AC3592</f>
        <v>#N/A</v>
      </c>
      <c r="AI3587" s="223" t="e">
        <f ca="1">INDEX(FTPCT_COEFFS,1,1)+P3587*INDEX(FTPCT_COEFFS,1,2)+F3587*INDEX(FTPCT_COEFFS,1,3)+G3586*INDEX(FTPCT_COEFFS,1,4)+AD3590*AD3592</f>
        <v>#N/A</v>
      </c>
      <c r="AJ3587" s="338" t="e">
        <f t="shared" ca="1" si="6193"/>
        <v>#N/A</v>
      </c>
      <c r="AK3587" s="55"/>
      <c r="AL3587" s="55"/>
      <c r="AM3587" s="55"/>
      <c r="AN3587" s="55"/>
      <c r="AO3587" s="55"/>
      <c r="AP3587" s="55"/>
      <c r="AQ3587" s="55"/>
      <c r="AR3587" s="55"/>
    </row>
    <row r="3588" spans="1:45" x14ac:dyDescent="0.3">
      <c r="A3588" s="54" t="e">
        <f ca="1">IF(D3586&gt;(D3587+(AVERAGE(V3586,W3586)-AVERAGE(V3587,W3587))/2)+2.5,C3586,IF(D3587&gt;(D3586+(AVERAGE(V3587,W3587)-AVERAGE(V3586,W3586))/2)+2.5,C3587,"Close"))</f>
        <v>#N/A</v>
      </c>
      <c r="B3588" s="64" t="e">
        <f ca="1">IF(D3587&gt;D3586,C3587,C3586)</f>
        <v>#N/A</v>
      </c>
      <c r="D3588" s="56"/>
      <c r="X3588" s="55"/>
      <c r="Y3588" s="55"/>
      <c r="Z3588" s="55"/>
      <c r="AA3588" s="55"/>
      <c r="AB3588" s="55"/>
      <c r="AC3588" s="337"/>
      <c r="AD3588" s="337"/>
      <c r="AE3588" s="337"/>
      <c r="AF3588" s="337"/>
      <c r="AG3588" s="337"/>
      <c r="AH3588" s="337"/>
      <c r="AI3588" s="337"/>
      <c r="AJ3588" s="337"/>
      <c r="AK3588" s="337"/>
      <c r="AL3588" s="337"/>
      <c r="AM3588" s="55"/>
      <c r="AN3588" s="55"/>
      <c r="AO3588" s="55"/>
      <c r="AP3588" s="55"/>
      <c r="AQ3588" s="55"/>
      <c r="AR3588" s="55"/>
      <c r="AS3588" s="55"/>
    </row>
    <row r="3589" spans="1:45" x14ac:dyDescent="0.3">
      <c r="X3589" s="54" t="s">
        <v>1305</v>
      </c>
      <c r="Y3589" s="54" t="s">
        <v>128</v>
      </c>
      <c r="Z3589" s="54" t="s">
        <v>157</v>
      </c>
      <c r="AA3589" s="54" t="s">
        <v>151</v>
      </c>
      <c r="AB3589" s="54" t="s">
        <v>1327</v>
      </c>
      <c r="AC3589" s="54" t="s">
        <v>129</v>
      </c>
      <c r="AD3589" s="54" t="s">
        <v>116</v>
      </c>
      <c r="AE3589" s="54"/>
      <c r="AF3589" s="54"/>
      <c r="AG3589" s="54"/>
      <c r="AH3589" s="54"/>
      <c r="AI3589" s="54"/>
      <c r="AJ3589" s="54"/>
      <c r="AK3589" s="54"/>
      <c r="AL3589" s="54"/>
      <c r="AM3589" s="54"/>
      <c r="AN3589" s="54"/>
      <c r="AO3589" s="54"/>
      <c r="AP3589" s="54"/>
      <c r="AQ3589" s="54"/>
      <c r="AR3589" s="54"/>
      <c r="AS3589" s="54"/>
    </row>
    <row r="3590" spans="1:45" x14ac:dyDescent="0.3">
      <c r="X3590" s="54"/>
      <c r="Y3590" s="54">
        <f t="shared" ref="Y3590:AD3590" si="6196">Y3583</f>
        <v>6.4436999999999998</v>
      </c>
      <c r="Z3590" s="54">
        <f t="shared" si="6196"/>
        <v>4.9371</v>
      </c>
      <c r="AA3590" s="54">
        <f t="shared" si="6196"/>
        <v>11.350300000000001</v>
      </c>
      <c r="AB3590" s="54">
        <f t="shared" si="6196"/>
        <v>7.1900000000000006E-2</v>
      </c>
      <c r="AC3590" s="54">
        <f t="shared" si="6196"/>
        <v>6.2766000000000002</v>
      </c>
      <c r="AD3590" s="54">
        <f t="shared" si="6196"/>
        <v>11.042999999999999</v>
      </c>
      <c r="AE3590" s="54"/>
      <c r="AF3590" s="336"/>
      <c r="AG3590" s="336"/>
      <c r="AH3590" s="336"/>
      <c r="AI3590" s="54"/>
      <c r="AJ3590" s="54"/>
      <c r="AK3590" s="54"/>
      <c r="AL3590" s="54"/>
      <c r="AM3590" s="54"/>
      <c r="AN3590" s="54"/>
      <c r="AO3590" s="54"/>
      <c r="AP3590" s="54"/>
      <c r="AQ3590" s="54"/>
      <c r="AR3590" s="54"/>
      <c r="AS3590" s="54"/>
    </row>
    <row r="3591" spans="1:45" x14ac:dyDescent="0.3">
      <c r="D3591" s="56"/>
      <c r="X3591" s="336"/>
      <c r="Y3591" s="336">
        <f t="shared" ca="1" si="6100"/>
        <v>0.21249815572306616</v>
      </c>
      <c r="Z3591" s="336">
        <f t="shared" ca="1" si="6100"/>
        <v>1.1822227832791432</v>
      </c>
      <c r="AA3591" s="336">
        <f t="shared" ca="1" si="6100"/>
        <v>0.26682333821899212</v>
      </c>
      <c r="AB3591" s="336">
        <f t="shared" ca="1" si="6100"/>
        <v>1.20245722509151</v>
      </c>
      <c r="AC3591" s="336">
        <f t="shared" ca="1" si="6100"/>
        <v>5.5837775961606342E-2</v>
      </c>
      <c r="AD3591" s="336">
        <f t="shared" ca="1" si="6100"/>
        <v>-0.47284491900204101</v>
      </c>
      <c r="AE3591" s="336"/>
      <c r="AF3591" s="336"/>
      <c r="AG3591" s="336"/>
      <c r="AH3591" s="336"/>
      <c r="AI3591" s="54"/>
      <c r="AJ3591" s="54"/>
      <c r="AK3591" s="54"/>
      <c r="AL3591" s="336"/>
      <c r="AM3591" s="336"/>
      <c r="AN3591" s="336"/>
      <c r="AO3591" s="336"/>
      <c r="AP3591" s="54"/>
      <c r="AQ3591" s="336"/>
      <c r="AR3591" s="336"/>
      <c r="AS3591" s="336"/>
    </row>
    <row r="3592" spans="1:45" x14ac:dyDescent="0.3">
      <c r="C3592" s="54"/>
      <c r="D3592" s="56"/>
      <c r="Y3592" s="336">
        <f t="shared" ca="1" si="6100"/>
        <v>1.3986803386730364</v>
      </c>
      <c r="Z3592" s="336">
        <f t="shared" ca="1" si="6100"/>
        <v>0.8394845293165818</v>
      </c>
      <c r="AA3592" s="336">
        <f t="shared" ca="1" si="6100"/>
        <v>1.3000573969902512E-2</v>
      </c>
      <c r="AB3592" s="336">
        <f t="shared" ca="1" si="6100"/>
        <v>5.3427135338080037E-2</v>
      </c>
      <c r="AC3592" s="336">
        <f t="shared" ca="1" si="6100"/>
        <v>-1.3167746824560398</v>
      </c>
      <c r="AD3592" s="336">
        <f t="shared" ca="1" si="6100"/>
        <v>-0.1134856133173513</v>
      </c>
      <c r="AE3592" s="55"/>
      <c r="AF3592" s="55"/>
      <c r="AG3592" s="55"/>
      <c r="AH3592" s="55"/>
      <c r="AI3592" s="55"/>
      <c r="AJ3592" s="55"/>
      <c r="AK3592" s="55"/>
      <c r="AL3592" s="55"/>
      <c r="AM3592" s="55"/>
      <c r="AN3592" s="55"/>
      <c r="AO3592" s="55"/>
      <c r="AP3592" s="55"/>
      <c r="AQ3592" s="55"/>
      <c r="AR3592" s="55"/>
      <c r="AS3592" s="55"/>
    </row>
    <row r="3593" spans="1:45" x14ac:dyDescent="0.3">
      <c r="B3593" s="54" t="s">
        <v>172</v>
      </c>
      <c r="C3593" s="53">
        <f>C3586</f>
        <v>0</v>
      </c>
      <c r="D3593" s="56" t="e">
        <f t="shared" ref="D3593:D3594" ca="1" si="6197">AJ3593</f>
        <v>#N/A</v>
      </c>
      <c r="E3593" s="52" t="e">
        <f t="shared" ref="E3593:W3593" si="6198">E3586</f>
        <v>#N/A</v>
      </c>
      <c r="F3593" s="52" t="e">
        <f t="shared" si="6198"/>
        <v>#N/A</v>
      </c>
      <c r="G3593" s="52" t="e">
        <f t="shared" si="6198"/>
        <v>#N/A</v>
      </c>
      <c r="H3593" s="52" t="e">
        <f t="shared" si="6198"/>
        <v>#N/A</v>
      </c>
      <c r="I3593" s="52" t="e">
        <f t="shared" si="6198"/>
        <v>#N/A</v>
      </c>
      <c r="J3593" s="52" t="e">
        <f t="shared" si="6198"/>
        <v>#N/A</v>
      </c>
      <c r="K3593" s="52" t="e">
        <f t="shared" si="6198"/>
        <v>#N/A</v>
      </c>
      <c r="L3593" s="52" t="e">
        <f t="shared" si="6198"/>
        <v>#N/A</v>
      </c>
      <c r="M3593" s="52" t="e">
        <f t="shared" si="6198"/>
        <v>#N/A</v>
      </c>
      <c r="N3593" s="52" t="e">
        <f t="shared" si="6198"/>
        <v>#N/A</v>
      </c>
      <c r="O3593" s="52" t="e">
        <f t="shared" si="6198"/>
        <v>#N/A</v>
      </c>
      <c r="P3593" s="52" t="e">
        <f t="shared" si="6198"/>
        <v>#N/A</v>
      </c>
      <c r="Q3593" s="52" t="e">
        <f t="shared" si="6198"/>
        <v>#N/A</v>
      </c>
      <c r="R3593" s="52" t="e">
        <f t="shared" si="6198"/>
        <v>#N/A</v>
      </c>
      <c r="S3593" s="52" t="e">
        <f t="shared" si="6198"/>
        <v>#N/A</v>
      </c>
      <c r="T3593" s="52" t="e">
        <f t="shared" si="6198"/>
        <v>#N/A</v>
      </c>
      <c r="U3593" s="52" t="e">
        <f t="shared" si="6198"/>
        <v>#N/A</v>
      </c>
      <c r="V3593" s="52" t="e">
        <f t="shared" si="6198"/>
        <v>#N/A</v>
      </c>
      <c r="W3593" s="52" t="e">
        <f t="shared" si="6198"/>
        <v>#N/A</v>
      </c>
      <c r="X3593" s="55" t="e">
        <f t="shared" ref="X3593:X3594" si="6199">(H3593-(O3593*P3593)/100-3*(J3593*K3593)/100)/2</f>
        <v>#N/A</v>
      </c>
      <c r="Y3593" s="55" t="e">
        <f t="shared" ref="Y3593:Y3594" si="6200">SUM(X3593,(J3593*K3593/100))/(F3593/100)</f>
        <v>#N/A</v>
      </c>
      <c r="Z3593" s="55" t="e">
        <f t="shared" ref="Z3593" si="6201">U3593*0.5+U3594*0.5</f>
        <v>#N/A</v>
      </c>
      <c r="AA3593" s="55" t="e">
        <f t="shared" ref="AA3593:AA3594" si="6202">J3593/Y3593</f>
        <v>#N/A</v>
      </c>
      <c r="AB3593" s="336" t="e">
        <f t="shared" ref="AB3593:AB3594" si="6203">X3593/(Y3593-J3593)</f>
        <v>#N/A</v>
      </c>
      <c r="AC3593" s="223" t="e">
        <f ca="1">INDEX(FGA_COEFFS,1,1)+Z3593*INDEX(FGA_COEFFS,1,2)+Y3593*INDEX(FGA_COEFFS,1,3)+R3593*INDEX(FGA_COEFFS,1,4)+Q3594*INDEX(FGA_COEFFS,1,5)+S3593*INDEX(FGA_COEFFS,1,6)+T3594*INDEX(FGA_COEFFS,1,7)+M3594*INDEX(FGA_COEFFS,1,8)+Y3597*Y3598</f>
        <v>#N/A</v>
      </c>
      <c r="AD3593" s="223" t="e">
        <f ca="1">INDEX(THREEPTA_COEFFS,1,1)+AC3593*INDEX(THREEPTA_COEFFS,1,2)+J3593*INDEX(THREEPTA_COEFFS,1,3)+AA3593*INDEX(THREEPTA_COEFFS,1,4)+K3593*INDEX(THREEPTA_COEFFS,1,5)+L3594*INDEX(THREEPTA_COEFFS,1,6)+Z3597*Z3598</f>
        <v>#N/A</v>
      </c>
      <c r="AE3593" s="223" t="e">
        <f ca="1">INDEX(THREEPTPCT_COEFFS,1,1)+K3593*INDEX(THREEPTPCT_COEFFS,1,2)+L3594*INDEX(THREEPTPCT_COEFFS,1,3)+AA3597*AA3598</f>
        <v>#N/A</v>
      </c>
      <c r="AF3593" s="55" t="e">
        <f t="shared" ref="AF3593:AF3594" ca="1" si="6204">AC3593-AD3593</f>
        <v>#N/A</v>
      </c>
      <c r="AG3593" s="223" t="e">
        <f ca="1">INDEX(TWOPTPCT_COEFFS,1,1)+AB3593*INDEX(TWOPTPCT_COEFFS,1,2)+I3594*INDEX(TWOPTPCT_COEFFS,1,3)+G3594*INDEX(TWOPTPCT_COEFFS,1,4)+L3594*INDEX(TWOPTPCT_COEFFS,1,5)+AB3597*AB3598</f>
        <v>#N/A</v>
      </c>
      <c r="AH3593" s="223" t="e">
        <f ca="1">INDEX(FTA_COEFFS,1,1)+O3593*INDEX(FTA_COEFFS,1,2)+N3594*INDEX(FTA_COEFFS,1,3)+(Q3593+R3593)*INDEX(FTA_COEFFS,1,4)+(Q3594+R3594)*INDEX(FTA_COEFFS,1,5)+M3594*INDEX(FTA_COEFFS,1,6)+AC3597*AC3598</f>
        <v>#N/A</v>
      </c>
      <c r="AI3593" s="223" t="e">
        <f ca="1">INDEX(FTPCT_COEFFS,1,1)+P3593*INDEX(FTPCT_COEFFS,1,2)+F3593*INDEX(FTPCT_COEFFS,1,3)+G3594*INDEX(FTPCT_COEFFS,1,4)+AD3597*AD3598</f>
        <v>#N/A</v>
      </c>
      <c r="AJ3593" s="338" t="e">
        <f t="shared" ref="AJ3593:AJ3594" ca="1" si="6205">AD3593*AE3593/100+AF3593*AG3593+AH3593*AI3593/100</f>
        <v>#N/A</v>
      </c>
      <c r="AK3593" s="55"/>
      <c r="AL3593" s="55"/>
      <c r="AM3593" s="55"/>
      <c r="AN3593" s="55"/>
      <c r="AO3593" s="55"/>
      <c r="AP3593" s="55"/>
      <c r="AQ3593" s="55"/>
      <c r="AR3593" s="55"/>
    </row>
    <row r="3594" spans="1:45" x14ac:dyDescent="0.3">
      <c r="B3594" s="54" t="s">
        <v>175</v>
      </c>
      <c r="C3594" s="54">
        <f>C3587</f>
        <v>0</v>
      </c>
      <c r="D3594" s="56" t="e">
        <f t="shared" ca="1" si="6197"/>
        <v>#N/A</v>
      </c>
      <c r="E3594" s="52" t="e">
        <f t="shared" ref="E3594:W3594" si="6206">E3587</f>
        <v>#N/A</v>
      </c>
      <c r="F3594" s="52" t="e">
        <f t="shared" si="6206"/>
        <v>#N/A</v>
      </c>
      <c r="G3594" s="52" t="e">
        <f t="shared" si="6206"/>
        <v>#N/A</v>
      </c>
      <c r="H3594" s="52" t="e">
        <f t="shared" si="6206"/>
        <v>#N/A</v>
      </c>
      <c r="I3594" s="52" t="e">
        <f t="shared" si="6206"/>
        <v>#N/A</v>
      </c>
      <c r="J3594" s="52" t="e">
        <f t="shared" si="6206"/>
        <v>#N/A</v>
      </c>
      <c r="K3594" s="52" t="e">
        <f t="shared" si="6206"/>
        <v>#N/A</v>
      </c>
      <c r="L3594" s="52" t="e">
        <f t="shared" si="6206"/>
        <v>#N/A</v>
      </c>
      <c r="M3594" s="52" t="e">
        <f t="shared" si="6206"/>
        <v>#N/A</v>
      </c>
      <c r="N3594" s="52" t="e">
        <f t="shared" si="6206"/>
        <v>#N/A</v>
      </c>
      <c r="O3594" s="52" t="e">
        <f t="shared" si="6206"/>
        <v>#N/A</v>
      </c>
      <c r="P3594" s="52" t="e">
        <f t="shared" si="6206"/>
        <v>#N/A</v>
      </c>
      <c r="Q3594" s="52" t="e">
        <f t="shared" si="6206"/>
        <v>#N/A</v>
      </c>
      <c r="R3594" s="52" t="e">
        <f t="shared" si="6206"/>
        <v>#N/A</v>
      </c>
      <c r="S3594" s="52" t="e">
        <f t="shared" si="6206"/>
        <v>#N/A</v>
      </c>
      <c r="T3594" s="52" t="e">
        <f t="shared" si="6206"/>
        <v>#N/A</v>
      </c>
      <c r="U3594" s="52" t="e">
        <f t="shared" si="6206"/>
        <v>#N/A</v>
      </c>
      <c r="V3594" s="52" t="e">
        <f t="shared" si="6206"/>
        <v>#N/A</v>
      </c>
      <c r="W3594" s="52" t="e">
        <f t="shared" si="6206"/>
        <v>#N/A</v>
      </c>
      <c r="X3594" s="55" t="e">
        <f t="shared" si="6199"/>
        <v>#N/A</v>
      </c>
      <c r="Y3594" s="55" t="e">
        <f t="shared" si="6200"/>
        <v>#N/A</v>
      </c>
      <c r="Z3594" s="55" t="e">
        <f t="shared" ref="Z3594" si="6207">Z3593</f>
        <v>#N/A</v>
      </c>
      <c r="AA3594" s="55" t="e">
        <f t="shared" si="6202"/>
        <v>#N/A</v>
      </c>
      <c r="AB3594" s="336" t="e">
        <f t="shared" si="6203"/>
        <v>#N/A</v>
      </c>
      <c r="AC3594" s="223" t="e">
        <f ca="1">INDEX(FGA_COEFFS,1,1)+Z3594*INDEX(FGA_COEFFS,1,2)+Y3594*INDEX(FGA_COEFFS,1,3)+R3594*INDEX(FGA_COEFFS,1,4)+Q3593*INDEX(FGA_COEFFS,1,5)+S3594*INDEX(FGA_COEFFS,1,6)+T3593*INDEX(FGA_COEFFS,1,7)+M3593*INDEX(FGA_COEFFS,1,8)+Y3597*Y3599</f>
        <v>#N/A</v>
      </c>
      <c r="AD3594" s="223" t="e">
        <f ca="1">INDEX(THREEPTA_COEFFS,1,1)+AC3594*INDEX(THREEPTA_COEFFS,1,2)+J3594*INDEX(THREEPTA_COEFFS,1,3)+AA3594*INDEX(THREEPTA_COEFFS,1,4)+K3594*INDEX(THREEPTA_COEFFS,1,5)+L3593*INDEX(THREEPTA_COEFFS,1,6)+Z3597*Z3599</f>
        <v>#N/A</v>
      </c>
      <c r="AE3594" s="223" t="e">
        <f ca="1">INDEX(THREEPTPCT_COEFFS,1,1)+K3594*INDEX(THREEPTPCT_COEFFS,1,2)+L3593*INDEX(THREEPTPCT_COEFFS,1,3)+AA3597*AA3599</f>
        <v>#N/A</v>
      </c>
      <c r="AF3594" s="55" t="e">
        <f t="shared" ca="1" si="6204"/>
        <v>#N/A</v>
      </c>
      <c r="AG3594" s="223" t="e">
        <f ca="1">INDEX(TWOPTPCT_COEFFS,1,1)+AB3594*INDEX(TWOPTPCT_COEFFS,1,2)+I3593*INDEX(TWOPTPCT_COEFFS,1,3)+G3593*INDEX(TWOPTPCT_COEFFS,1,4)+L3593*INDEX(TWOPTPCT_COEFFS,1,5)+AB3597*AB3599</f>
        <v>#N/A</v>
      </c>
      <c r="AH3594" s="223" t="e">
        <f ca="1">INDEX(FTA_COEFFS,1,1)+O3594*INDEX(FTA_COEFFS,1,2)+N3593*INDEX(FTA_COEFFS,1,3)+(Q3594+R3594)*INDEX(FTA_COEFFS,1,4)+(Q3593+R3593)*INDEX(FTA_COEFFS,1,5)+M3593*INDEX(FTA_COEFFS,1,6)+AC3597*AC3599</f>
        <v>#N/A</v>
      </c>
      <c r="AI3594" s="223" t="e">
        <f ca="1">INDEX(FTPCT_COEFFS,1,1)+P3594*INDEX(FTPCT_COEFFS,1,2)+F3594*INDEX(FTPCT_COEFFS,1,3)+G3593*INDEX(FTPCT_COEFFS,1,4)+AD3597*AD3599</f>
        <v>#N/A</v>
      </c>
      <c r="AJ3594" s="338" t="e">
        <f t="shared" ca="1" si="6205"/>
        <v>#N/A</v>
      </c>
      <c r="AK3594" s="55"/>
      <c r="AL3594" s="55"/>
      <c r="AM3594" s="55"/>
      <c r="AN3594" s="55"/>
      <c r="AO3594" s="55"/>
      <c r="AP3594" s="55"/>
      <c r="AQ3594" s="55"/>
      <c r="AR3594" s="55"/>
    </row>
    <row r="3595" spans="1:45" x14ac:dyDescent="0.3">
      <c r="A3595" s="54" t="e">
        <f ca="1">IF(D3593&gt;(D3594+(AVERAGE(V3593,W3593)-AVERAGE(V3594,W3594))/2)+2.5,C3593,IF(D3594&gt;(D3593+(AVERAGE(V3594,W3594)-AVERAGE(V3593,W3593))/2)+2.5,C3594,"Close"))</f>
        <v>#N/A</v>
      </c>
      <c r="B3595" s="64" t="e">
        <f ca="1">IF(D3594&gt;D3593,C3594,C3593)</f>
        <v>#N/A</v>
      </c>
      <c r="D3595" s="56"/>
      <c r="X3595" s="55"/>
      <c r="Y3595" s="55"/>
      <c r="Z3595" s="55"/>
      <c r="AA3595" s="55"/>
      <c r="AB3595" s="55"/>
      <c r="AC3595" s="337"/>
      <c r="AD3595" s="337"/>
      <c r="AE3595" s="337"/>
      <c r="AF3595" s="337"/>
      <c r="AG3595" s="337"/>
      <c r="AH3595" s="337"/>
      <c r="AI3595" s="337"/>
      <c r="AJ3595" s="337"/>
      <c r="AK3595" s="337"/>
      <c r="AL3595" s="337"/>
      <c r="AM3595" s="55"/>
      <c r="AN3595" s="55"/>
      <c r="AO3595" s="55"/>
      <c r="AP3595" s="55"/>
      <c r="AQ3595" s="55"/>
      <c r="AR3595" s="55"/>
      <c r="AS3595" s="55"/>
    </row>
    <row r="3596" spans="1:45" x14ac:dyDescent="0.3">
      <c r="X3596" s="54" t="s">
        <v>1305</v>
      </c>
      <c r="Y3596" s="54" t="s">
        <v>128</v>
      </c>
      <c r="Z3596" s="54" t="s">
        <v>157</v>
      </c>
      <c r="AA3596" s="54" t="s">
        <v>151</v>
      </c>
      <c r="AB3596" s="54" t="s">
        <v>1327</v>
      </c>
      <c r="AC3596" s="54" t="s">
        <v>129</v>
      </c>
      <c r="AD3596" s="54" t="s">
        <v>116</v>
      </c>
      <c r="AE3596" s="54"/>
      <c r="AF3596" s="54"/>
      <c r="AG3596" s="54"/>
      <c r="AH3596" s="54"/>
      <c r="AI3596" s="54"/>
      <c r="AJ3596" s="54"/>
      <c r="AK3596" s="54"/>
      <c r="AL3596" s="54"/>
      <c r="AM3596" s="54"/>
      <c r="AN3596" s="54"/>
      <c r="AO3596" s="54"/>
      <c r="AP3596" s="54"/>
      <c r="AQ3596" s="54"/>
      <c r="AR3596" s="54"/>
      <c r="AS3596" s="54"/>
    </row>
    <row r="3597" spans="1:45" x14ac:dyDescent="0.3">
      <c r="X3597" s="54"/>
      <c r="Y3597" s="54">
        <f t="shared" ref="Y3597:AD3597" si="6208">Y3590</f>
        <v>6.4436999999999998</v>
      </c>
      <c r="Z3597" s="54">
        <f t="shared" si="6208"/>
        <v>4.9371</v>
      </c>
      <c r="AA3597" s="54">
        <f t="shared" si="6208"/>
        <v>11.350300000000001</v>
      </c>
      <c r="AB3597" s="54">
        <f t="shared" si="6208"/>
        <v>7.1900000000000006E-2</v>
      </c>
      <c r="AC3597" s="54">
        <f t="shared" si="6208"/>
        <v>6.2766000000000002</v>
      </c>
      <c r="AD3597" s="54">
        <f t="shared" si="6208"/>
        <v>11.042999999999999</v>
      </c>
      <c r="AE3597" s="54"/>
      <c r="AF3597" s="336"/>
      <c r="AG3597" s="336"/>
      <c r="AH3597" s="336"/>
      <c r="AI3597" s="54"/>
      <c r="AJ3597" s="54"/>
      <c r="AK3597" s="54"/>
      <c r="AL3597" s="54"/>
      <c r="AM3597" s="54"/>
      <c r="AN3597" s="54"/>
      <c r="AO3597" s="54"/>
      <c r="AP3597" s="54"/>
      <c r="AQ3597" s="54"/>
      <c r="AR3597" s="54"/>
      <c r="AS3597" s="54"/>
    </row>
    <row r="3598" spans="1:45" x14ac:dyDescent="0.3">
      <c r="D3598" s="56"/>
      <c r="X3598" s="336"/>
      <c r="Y3598" s="336">
        <f t="shared" ca="1" si="6100"/>
        <v>0.71885396590438011</v>
      </c>
      <c r="Z3598" s="336">
        <f t="shared" ca="1" si="6100"/>
        <v>-0.10140863887580466</v>
      </c>
      <c r="AA3598" s="336">
        <f t="shared" ca="1" si="6100"/>
        <v>1.0582222373423811</v>
      </c>
      <c r="AB3598" s="336">
        <f t="shared" ca="1" si="6100"/>
        <v>0.80553187030144147</v>
      </c>
      <c r="AC3598" s="336">
        <f t="shared" ca="1" si="6100"/>
        <v>-0.19649406015129722</v>
      </c>
      <c r="AD3598" s="336">
        <f t="shared" ca="1" si="6100"/>
        <v>1.1090869145941724</v>
      </c>
      <c r="AE3598" s="336"/>
      <c r="AF3598" s="336"/>
      <c r="AG3598" s="336"/>
      <c r="AH3598" s="336"/>
      <c r="AI3598" s="54"/>
      <c r="AJ3598" s="54"/>
      <c r="AK3598" s="54"/>
      <c r="AL3598" s="336"/>
      <c r="AM3598" s="336"/>
      <c r="AN3598" s="336"/>
      <c r="AO3598" s="336"/>
      <c r="AP3598" s="54"/>
      <c r="AQ3598" s="336"/>
      <c r="AR3598" s="336"/>
      <c r="AS3598" s="336"/>
    </row>
    <row r="3599" spans="1:45" x14ac:dyDescent="0.3">
      <c r="C3599" s="54"/>
      <c r="D3599" s="56"/>
      <c r="Y3599" s="336">
        <f t="shared" ca="1" si="6100"/>
        <v>-0.1991588516924703</v>
      </c>
      <c r="Z3599" s="336">
        <f t="shared" ca="1" si="6100"/>
        <v>0.57602326858171016</v>
      </c>
      <c r="AA3599" s="336">
        <f t="shared" ca="1" si="6100"/>
        <v>-0.79512614969054363</v>
      </c>
      <c r="AB3599" s="336">
        <f t="shared" ca="1" si="6100"/>
        <v>-0.27493560684554541</v>
      </c>
      <c r="AC3599" s="336">
        <f t="shared" ca="1" si="6100"/>
        <v>1.4643003641719579</v>
      </c>
      <c r="AD3599" s="336">
        <f t="shared" ca="1" si="6100"/>
        <v>1.3105886743389132</v>
      </c>
      <c r="AE3599" s="55"/>
      <c r="AF3599" s="55"/>
      <c r="AG3599" s="55"/>
      <c r="AH3599" s="55"/>
      <c r="AI3599" s="55"/>
      <c r="AJ3599" s="55"/>
      <c r="AK3599" s="55"/>
      <c r="AL3599" s="55"/>
      <c r="AM3599" s="55"/>
      <c r="AN3599" s="55"/>
      <c r="AO3599" s="55"/>
      <c r="AP3599" s="55"/>
      <c r="AQ3599" s="55"/>
      <c r="AR3599" s="55"/>
      <c r="AS3599" s="55"/>
    </row>
    <row r="3600" spans="1:45" x14ac:dyDescent="0.3">
      <c r="B3600" s="54" t="s">
        <v>172</v>
      </c>
      <c r="C3600" s="53">
        <f>C3593</f>
        <v>0</v>
      </c>
      <c r="D3600" s="56" t="e">
        <f t="shared" ref="D3600:D3601" ca="1" si="6209">AJ3600</f>
        <v>#N/A</v>
      </c>
      <c r="E3600" s="52" t="e">
        <f t="shared" ref="E3600:W3600" si="6210">E3593</f>
        <v>#N/A</v>
      </c>
      <c r="F3600" s="52" t="e">
        <f t="shared" si="6210"/>
        <v>#N/A</v>
      </c>
      <c r="G3600" s="52" t="e">
        <f t="shared" si="6210"/>
        <v>#N/A</v>
      </c>
      <c r="H3600" s="52" t="e">
        <f t="shared" si="6210"/>
        <v>#N/A</v>
      </c>
      <c r="I3600" s="52" t="e">
        <f t="shared" si="6210"/>
        <v>#N/A</v>
      </c>
      <c r="J3600" s="52" t="e">
        <f t="shared" si="6210"/>
        <v>#N/A</v>
      </c>
      <c r="K3600" s="52" t="e">
        <f t="shared" si="6210"/>
        <v>#N/A</v>
      </c>
      <c r="L3600" s="52" t="e">
        <f t="shared" si="6210"/>
        <v>#N/A</v>
      </c>
      <c r="M3600" s="52" t="e">
        <f t="shared" si="6210"/>
        <v>#N/A</v>
      </c>
      <c r="N3600" s="52" t="e">
        <f t="shared" si="6210"/>
        <v>#N/A</v>
      </c>
      <c r="O3600" s="52" t="e">
        <f t="shared" si="6210"/>
        <v>#N/A</v>
      </c>
      <c r="P3600" s="52" t="e">
        <f t="shared" si="6210"/>
        <v>#N/A</v>
      </c>
      <c r="Q3600" s="52" t="e">
        <f t="shared" si="6210"/>
        <v>#N/A</v>
      </c>
      <c r="R3600" s="52" t="e">
        <f t="shared" si="6210"/>
        <v>#N/A</v>
      </c>
      <c r="S3600" s="52" t="e">
        <f t="shared" si="6210"/>
        <v>#N/A</v>
      </c>
      <c r="T3600" s="52" t="e">
        <f t="shared" si="6210"/>
        <v>#N/A</v>
      </c>
      <c r="U3600" s="52" t="e">
        <f t="shared" si="6210"/>
        <v>#N/A</v>
      </c>
      <c r="V3600" s="52" t="e">
        <f t="shared" si="6210"/>
        <v>#N/A</v>
      </c>
      <c r="W3600" s="52" t="e">
        <f t="shared" si="6210"/>
        <v>#N/A</v>
      </c>
      <c r="X3600" s="55" t="e">
        <f t="shared" ref="X3600:X3601" si="6211">(H3600-(O3600*P3600)/100-3*(J3600*K3600)/100)/2</f>
        <v>#N/A</v>
      </c>
      <c r="Y3600" s="55" t="e">
        <f t="shared" ref="Y3600:Y3601" si="6212">SUM(X3600,(J3600*K3600/100))/(F3600/100)</f>
        <v>#N/A</v>
      </c>
      <c r="Z3600" s="55" t="e">
        <f t="shared" ref="Z3600" si="6213">U3600*0.5+U3601*0.5</f>
        <v>#N/A</v>
      </c>
      <c r="AA3600" s="55" t="e">
        <f t="shared" ref="AA3600:AA3601" si="6214">J3600/Y3600</f>
        <v>#N/A</v>
      </c>
      <c r="AB3600" s="336" t="e">
        <f t="shared" ref="AB3600:AB3601" si="6215">X3600/(Y3600-J3600)</f>
        <v>#N/A</v>
      </c>
      <c r="AC3600" s="223" t="e">
        <f ca="1">INDEX(FGA_COEFFS,1,1)+Z3600*INDEX(FGA_COEFFS,1,2)+Y3600*INDEX(FGA_COEFFS,1,3)+R3600*INDEX(FGA_COEFFS,1,4)+Q3601*INDEX(FGA_COEFFS,1,5)+S3600*INDEX(FGA_COEFFS,1,6)+T3601*INDEX(FGA_COEFFS,1,7)+M3601*INDEX(FGA_COEFFS,1,8)+Y3604*Y3605</f>
        <v>#N/A</v>
      </c>
      <c r="AD3600" s="223" t="e">
        <f ca="1">INDEX(THREEPTA_COEFFS,1,1)+AC3600*INDEX(THREEPTA_COEFFS,1,2)+J3600*INDEX(THREEPTA_COEFFS,1,3)+AA3600*INDEX(THREEPTA_COEFFS,1,4)+K3600*INDEX(THREEPTA_COEFFS,1,5)+L3601*INDEX(THREEPTA_COEFFS,1,6)+Z3604*Z3605</f>
        <v>#N/A</v>
      </c>
      <c r="AE3600" s="223" t="e">
        <f ca="1">INDEX(THREEPTPCT_COEFFS,1,1)+K3600*INDEX(THREEPTPCT_COEFFS,1,2)+L3601*INDEX(THREEPTPCT_COEFFS,1,3)+AA3604*AA3605</f>
        <v>#N/A</v>
      </c>
      <c r="AF3600" s="55" t="e">
        <f t="shared" ref="AF3600:AF3601" ca="1" si="6216">AC3600-AD3600</f>
        <v>#N/A</v>
      </c>
      <c r="AG3600" s="223" t="e">
        <f ca="1">INDEX(TWOPTPCT_COEFFS,1,1)+AB3600*INDEX(TWOPTPCT_COEFFS,1,2)+I3601*INDEX(TWOPTPCT_COEFFS,1,3)+G3601*INDEX(TWOPTPCT_COEFFS,1,4)+L3601*INDEX(TWOPTPCT_COEFFS,1,5)+AB3604*AB3605</f>
        <v>#N/A</v>
      </c>
      <c r="AH3600" s="223" t="e">
        <f ca="1">INDEX(FTA_COEFFS,1,1)+O3600*INDEX(FTA_COEFFS,1,2)+N3601*INDEX(FTA_COEFFS,1,3)+(Q3600+R3600)*INDEX(FTA_COEFFS,1,4)+(Q3601+R3601)*INDEX(FTA_COEFFS,1,5)+M3601*INDEX(FTA_COEFFS,1,6)+AC3604*AC3605</f>
        <v>#N/A</v>
      </c>
      <c r="AI3600" s="223" t="e">
        <f ca="1">INDEX(FTPCT_COEFFS,1,1)+P3600*INDEX(FTPCT_COEFFS,1,2)+F3600*INDEX(FTPCT_COEFFS,1,3)+G3601*INDEX(FTPCT_COEFFS,1,4)+AD3604*AD3605</f>
        <v>#N/A</v>
      </c>
      <c r="AJ3600" s="338" t="e">
        <f t="shared" ref="AJ3600:AJ3601" ca="1" si="6217">AD3600*AE3600/100+AF3600*AG3600+AH3600*AI3600/100</f>
        <v>#N/A</v>
      </c>
      <c r="AK3600" s="55"/>
      <c r="AL3600" s="55"/>
      <c r="AM3600" s="55"/>
      <c r="AN3600" s="55"/>
      <c r="AO3600" s="55"/>
      <c r="AP3600" s="55"/>
      <c r="AQ3600" s="55"/>
      <c r="AR3600" s="55"/>
    </row>
    <row r="3601" spans="1:45" x14ac:dyDescent="0.3">
      <c r="B3601" s="54" t="s">
        <v>175</v>
      </c>
      <c r="C3601" s="54">
        <f>C3594</f>
        <v>0</v>
      </c>
      <c r="D3601" s="56" t="e">
        <f t="shared" ca="1" si="6209"/>
        <v>#N/A</v>
      </c>
      <c r="E3601" s="52" t="e">
        <f t="shared" ref="E3601:W3601" si="6218">E3594</f>
        <v>#N/A</v>
      </c>
      <c r="F3601" s="52" t="e">
        <f t="shared" si="6218"/>
        <v>#N/A</v>
      </c>
      <c r="G3601" s="52" t="e">
        <f t="shared" si="6218"/>
        <v>#N/A</v>
      </c>
      <c r="H3601" s="52" t="e">
        <f t="shared" si="6218"/>
        <v>#N/A</v>
      </c>
      <c r="I3601" s="52" t="e">
        <f t="shared" si="6218"/>
        <v>#N/A</v>
      </c>
      <c r="J3601" s="52" t="e">
        <f t="shared" si="6218"/>
        <v>#N/A</v>
      </c>
      <c r="K3601" s="52" t="e">
        <f t="shared" si="6218"/>
        <v>#N/A</v>
      </c>
      <c r="L3601" s="52" t="e">
        <f t="shared" si="6218"/>
        <v>#N/A</v>
      </c>
      <c r="M3601" s="52" t="e">
        <f t="shared" si="6218"/>
        <v>#N/A</v>
      </c>
      <c r="N3601" s="52" t="e">
        <f t="shared" si="6218"/>
        <v>#N/A</v>
      </c>
      <c r="O3601" s="52" t="e">
        <f t="shared" si="6218"/>
        <v>#N/A</v>
      </c>
      <c r="P3601" s="52" t="e">
        <f t="shared" si="6218"/>
        <v>#N/A</v>
      </c>
      <c r="Q3601" s="52" t="e">
        <f t="shared" si="6218"/>
        <v>#N/A</v>
      </c>
      <c r="R3601" s="52" t="e">
        <f t="shared" si="6218"/>
        <v>#N/A</v>
      </c>
      <c r="S3601" s="52" t="e">
        <f t="shared" si="6218"/>
        <v>#N/A</v>
      </c>
      <c r="T3601" s="52" t="e">
        <f t="shared" si="6218"/>
        <v>#N/A</v>
      </c>
      <c r="U3601" s="52" t="e">
        <f t="shared" si="6218"/>
        <v>#N/A</v>
      </c>
      <c r="V3601" s="52" t="e">
        <f t="shared" si="6218"/>
        <v>#N/A</v>
      </c>
      <c r="W3601" s="52" t="e">
        <f t="shared" si="6218"/>
        <v>#N/A</v>
      </c>
      <c r="X3601" s="55" t="e">
        <f t="shared" si="6211"/>
        <v>#N/A</v>
      </c>
      <c r="Y3601" s="55" t="e">
        <f t="shared" si="6212"/>
        <v>#N/A</v>
      </c>
      <c r="Z3601" s="55" t="e">
        <f t="shared" ref="Z3601" si="6219">Z3600</f>
        <v>#N/A</v>
      </c>
      <c r="AA3601" s="55" t="e">
        <f t="shared" si="6214"/>
        <v>#N/A</v>
      </c>
      <c r="AB3601" s="336" t="e">
        <f t="shared" si="6215"/>
        <v>#N/A</v>
      </c>
      <c r="AC3601" s="223" t="e">
        <f ca="1">INDEX(FGA_COEFFS,1,1)+Z3601*INDEX(FGA_COEFFS,1,2)+Y3601*INDEX(FGA_COEFFS,1,3)+R3601*INDEX(FGA_COEFFS,1,4)+Q3600*INDEX(FGA_COEFFS,1,5)+S3601*INDEX(FGA_COEFFS,1,6)+T3600*INDEX(FGA_COEFFS,1,7)+M3600*INDEX(FGA_COEFFS,1,8)+Y3604*Y3606</f>
        <v>#N/A</v>
      </c>
      <c r="AD3601" s="223" t="e">
        <f ca="1">INDEX(THREEPTA_COEFFS,1,1)+AC3601*INDEX(THREEPTA_COEFFS,1,2)+J3601*INDEX(THREEPTA_COEFFS,1,3)+AA3601*INDEX(THREEPTA_COEFFS,1,4)+K3601*INDEX(THREEPTA_COEFFS,1,5)+L3600*INDEX(THREEPTA_COEFFS,1,6)+Z3604*Z3606</f>
        <v>#N/A</v>
      </c>
      <c r="AE3601" s="223" t="e">
        <f ca="1">INDEX(THREEPTPCT_COEFFS,1,1)+K3601*INDEX(THREEPTPCT_COEFFS,1,2)+L3600*INDEX(THREEPTPCT_COEFFS,1,3)+AA3604*AA3606</f>
        <v>#N/A</v>
      </c>
      <c r="AF3601" s="55" t="e">
        <f t="shared" ca="1" si="6216"/>
        <v>#N/A</v>
      </c>
      <c r="AG3601" s="223" t="e">
        <f ca="1">INDEX(TWOPTPCT_COEFFS,1,1)+AB3601*INDEX(TWOPTPCT_COEFFS,1,2)+I3600*INDEX(TWOPTPCT_COEFFS,1,3)+G3600*INDEX(TWOPTPCT_COEFFS,1,4)+L3600*INDEX(TWOPTPCT_COEFFS,1,5)+AB3604*AB3606</f>
        <v>#N/A</v>
      </c>
      <c r="AH3601" s="223" t="e">
        <f ca="1">INDEX(FTA_COEFFS,1,1)+O3601*INDEX(FTA_COEFFS,1,2)+N3600*INDEX(FTA_COEFFS,1,3)+(Q3601+R3601)*INDEX(FTA_COEFFS,1,4)+(Q3600+R3600)*INDEX(FTA_COEFFS,1,5)+M3600*INDEX(FTA_COEFFS,1,6)+AC3604*AC3606</f>
        <v>#N/A</v>
      </c>
      <c r="AI3601" s="223" t="e">
        <f ca="1">INDEX(FTPCT_COEFFS,1,1)+P3601*INDEX(FTPCT_COEFFS,1,2)+F3601*INDEX(FTPCT_COEFFS,1,3)+G3600*INDEX(FTPCT_COEFFS,1,4)+AD3604*AD3606</f>
        <v>#N/A</v>
      </c>
      <c r="AJ3601" s="338" t="e">
        <f t="shared" ca="1" si="6217"/>
        <v>#N/A</v>
      </c>
      <c r="AK3601" s="55"/>
      <c r="AL3601" s="55"/>
      <c r="AM3601" s="55"/>
      <c r="AN3601" s="55"/>
      <c r="AO3601" s="55"/>
      <c r="AP3601" s="55"/>
      <c r="AQ3601" s="55"/>
      <c r="AR3601" s="55"/>
    </row>
    <row r="3602" spans="1:45" x14ac:dyDescent="0.3">
      <c r="A3602" s="54" t="e">
        <f ca="1">IF(D3600&gt;(D3601+(AVERAGE(V3600,W3600)-AVERAGE(V3601,W3601))/2)+2.5,C3600,IF(D3601&gt;(D3600+(AVERAGE(V3601,W3601)-AVERAGE(V3600,W3600))/2)+2.5,C3601,"Close"))</f>
        <v>#N/A</v>
      </c>
      <c r="B3602" s="64" t="e">
        <f ca="1">IF(D3601&gt;D3600,C3601,C3600)</f>
        <v>#N/A</v>
      </c>
      <c r="D3602" s="56"/>
      <c r="X3602" s="55"/>
      <c r="Y3602" s="55"/>
      <c r="Z3602" s="55"/>
      <c r="AA3602" s="55"/>
      <c r="AB3602" s="55"/>
      <c r="AC3602" s="337"/>
      <c r="AD3602" s="337"/>
      <c r="AE3602" s="337"/>
      <c r="AF3602" s="337"/>
      <c r="AG3602" s="337"/>
      <c r="AH3602" s="337"/>
      <c r="AI3602" s="337"/>
      <c r="AJ3602" s="337"/>
      <c r="AK3602" s="337"/>
      <c r="AL3602" s="337"/>
      <c r="AM3602" s="55"/>
      <c r="AN3602" s="55"/>
      <c r="AO3602" s="55"/>
      <c r="AP3602" s="55"/>
      <c r="AQ3602" s="55"/>
      <c r="AR3602" s="55"/>
      <c r="AS3602" s="55"/>
    </row>
    <row r="3603" spans="1:45" x14ac:dyDescent="0.3">
      <c r="X3603" s="54" t="s">
        <v>1305</v>
      </c>
      <c r="Y3603" s="54" t="s">
        <v>128</v>
      </c>
      <c r="Z3603" s="54" t="s">
        <v>157</v>
      </c>
      <c r="AA3603" s="54" t="s">
        <v>151</v>
      </c>
      <c r="AB3603" s="54" t="s">
        <v>1327</v>
      </c>
      <c r="AC3603" s="54" t="s">
        <v>129</v>
      </c>
      <c r="AD3603" s="54" t="s">
        <v>116</v>
      </c>
      <c r="AE3603" s="54"/>
      <c r="AF3603" s="54"/>
      <c r="AG3603" s="54"/>
      <c r="AH3603" s="54"/>
      <c r="AI3603" s="54"/>
      <c r="AJ3603" s="54"/>
      <c r="AK3603" s="54"/>
      <c r="AL3603" s="54"/>
      <c r="AM3603" s="54"/>
      <c r="AN3603" s="54"/>
      <c r="AO3603" s="54"/>
      <c r="AP3603" s="54"/>
      <c r="AQ3603" s="54"/>
      <c r="AR3603" s="54"/>
      <c r="AS3603" s="54"/>
    </row>
    <row r="3604" spans="1:45" x14ac:dyDescent="0.3">
      <c r="X3604" s="54"/>
      <c r="Y3604" s="54">
        <f t="shared" ref="Y3604:AD3604" si="6220">Y3597</f>
        <v>6.4436999999999998</v>
      </c>
      <c r="Z3604" s="54">
        <f t="shared" si="6220"/>
        <v>4.9371</v>
      </c>
      <c r="AA3604" s="54">
        <f t="shared" si="6220"/>
        <v>11.350300000000001</v>
      </c>
      <c r="AB3604" s="54">
        <f t="shared" si="6220"/>
        <v>7.1900000000000006E-2</v>
      </c>
      <c r="AC3604" s="54">
        <f t="shared" si="6220"/>
        <v>6.2766000000000002</v>
      </c>
      <c r="AD3604" s="54">
        <f t="shared" si="6220"/>
        <v>11.042999999999999</v>
      </c>
      <c r="AE3604" s="54"/>
      <c r="AF3604" s="336"/>
      <c r="AG3604" s="336"/>
      <c r="AH3604" s="336"/>
      <c r="AI3604" s="54"/>
      <c r="AJ3604" s="54"/>
      <c r="AK3604" s="54"/>
      <c r="AL3604" s="54"/>
      <c r="AM3604" s="54"/>
      <c r="AN3604" s="54"/>
      <c r="AO3604" s="54"/>
      <c r="AP3604" s="54"/>
      <c r="AQ3604" s="54"/>
      <c r="AR3604" s="54"/>
      <c r="AS3604" s="54"/>
    </row>
    <row r="3605" spans="1:45" x14ac:dyDescent="0.3">
      <c r="D3605" s="56"/>
      <c r="X3605" s="336"/>
      <c r="Y3605" s="336">
        <f t="shared" ref="Y3605:AD3668" ca="1" si="6221">1.5*RAND()^2*IF(RAND()&gt;0.5,1,-1)</f>
        <v>0.71731335055019985</v>
      </c>
      <c r="Z3605" s="336">
        <f t="shared" ca="1" si="6221"/>
        <v>-4.5015086950377496E-5</v>
      </c>
      <c r="AA3605" s="336">
        <f t="shared" ca="1" si="6221"/>
        <v>-0.30282047975903281</v>
      </c>
      <c r="AB3605" s="336">
        <f t="shared" ca="1" si="6221"/>
        <v>-0.3246216207686673</v>
      </c>
      <c r="AC3605" s="336">
        <f t="shared" ca="1" si="6221"/>
        <v>1.307831037765214</v>
      </c>
      <c r="AD3605" s="336">
        <f t="shared" ca="1" si="6221"/>
        <v>0.13423072012679488</v>
      </c>
      <c r="AE3605" s="336"/>
      <c r="AF3605" s="336"/>
      <c r="AG3605" s="336"/>
      <c r="AH3605" s="336"/>
      <c r="AI3605" s="54"/>
      <c r="AJ3605" s="54"/>
      <c r="AK3605" s="54"/>
      <c r="AL3605" s="336"/>
      <c r="AM3605" s="336"/>
      <c r="AN3605" s="336"/>
      <c r="AO3605" s="336"/>
      <c r="AP3605" s="54"/>
      <c r="AQ3605" s="336"/>
      <c r="AR3605" s="336"/>
      <c r="AS3605" s="336"/>
    </row>
    <row r="3606" spans="1:45" x14ac:dyDescent="0.3">
      <c r="C3606" s="54"/>
      <c r="D3606" s="56"/>
      <c r="Y3606" s="336">
        <f t="shared" ca="1" si="6221"/>
        <v>-1.1218422923294225</v>
      </c>
      <c r="Z3606" s="336">
        <f t="shared" ca="1" si="6221"/>
        <v>0.60821573661235973</v>
      </c>
      <c r="AA3606" s="336">
        <f t="shared" ca="1" si="6221"/>
        <v>-1.2297145463543619E-2</v>
      </c>
      <c r="AB3606" s="336">
        <f t="shared" ca="1" si="6221"/>
        <v>0.99827012592975306</v>
      </c>
      <c r="AC3606" s="336">
        <f t="shared" ca="1" si="6221"/>
        <v>-0.81728474296476561</v>
      </c>
      <c r="AD3606" s="336">
        <f t="shared" ca="1" si="6221"/>
        <v>5.3498320712385639E-2</v>
      </c>
      <c r="AE3606" s="55"/>
      <c r="AF3606" s="55"/>
      <c r="AG3606" s="55"/>
      <c r="AH3606" s="55"/>
      <c r="AI3606" s="55"/>
      <c r="AJ3606" s="55"/>
      <c r="AK3606" s="55"/>
      <c r="AL3606" s="55"/>
      <c r="AM3606" s="55"/>
      <c r="AN3606" s="55"/>
      <c r="AO3606" s="55"/>
      <c r="AP3606" s="55"/>
      <c r="AQ3606" s="55"/>
      <c r="AR3606" s="55"/>
      <c r="AS3606" s="55"/>
    </row>
    <row r="3607" spans="1:45" x14ac:dyDescent="0.3">
      <c r="B3607" s="54" t="s">
        <v>172</v>
      </c>
      <c r="C3607" s="53">
        <f>C3600</f>
        <v>0</v>
      </c>
      <c r="D3607" s="56" t="e">
        <f t="shared" ref="D3607:D3608" ca="1" si="6222">AJ3607</f>
        <v>#N/A</v>
      </c>
      <c r="E3607" s="52" t="e">
        <f t="shared" ref="E3607:W3607" si="6223">E3600</f>
        <v>#N/A</v>
      </c>
      <c r="F3607" s="52" t="e">
        <f t="shared" si="6223"/>
        <v>#N/A</v>
      </c>
      <c r="G3607" s="52" t="e">
        <f t="shared" si="6223"/>
        <v>#N/A</v>
      </c>
      <c r="H3607" s="52" t="e">
        <f t="shared" si="6223"/>
        <v>#N/A</v>
      </c>
      <c r="I3607" s="52" t="e">
        <f t="shared" si="6223"/>
        <v>#N/A</v>
      </c>
      <c r="J3607" s="52" t="e">
        <f t="shared" si="6223"/>
        <v>#N/A</v>
      </c>
      <c r="K3607" s="52" t="e">
        <f t="shared" si="6223"/>
        <v>#N/A</v>
      </c>
      <c r="L3607" s="52" t="e">
        <f t="shared" si="6223"/>
        <v>#N/A</v>
      </c>
      <c r="M3607" s="52" t="e">
        <f t="shared" si="6223"/>
        <v>#N/A</v>
      </c>
      <c r="N3607" s="52" t="e">
        <f t="shared" si="6223"/>
        <v>#N/A</v>
      </c>
      <c r="O3607" s="52" t="e">
        <f t="shared" si="6223"/>
        <v>#N/A</v>
      </c>
      <c r="P3607" s="52" t="e">
        <f t="shared" si="6223"/>
        <v>#N/A</v>
      </c>
      <c r="Q3607" s="52" t="e">
        <f t="shared" si="6223"/>
        <v>#N/A</v>
      </c>
      <c r="R3607" s="52" t="e">
        <f t="shared" si="6223"/>
        <v>#N/A</v>
      </c>
      <c r="S3607" s="52" t="e">
        <f t="shared" si="6223"/>
        <v>#N/A</v>
      </c>
      <c r="T3607" s="52" t="e">
        <f t="shared" si="6223"/>
        <v>#N/A</v>
      </c>
      <c r="U3607" s="52" t="e">
        <f t="shared" si="6223"/>
        <v>#N/A</v>
      </c>
      <c r="V3607" s="52" t="e">
        <f t="shared" si="6223"/>
        <v>#N/A</v>
      </c>
      <c r="W3607" s="52" t="e">
        <f t="shared" si="6223"/>
        <v>#N/A</v>
      </c>
      <c r="X3607" s="55" t="e">
        <f t="shared" ref="X3607:X3608" si="6224">(H3607-(O3607*P3607)/100-3*(J3607*K3607)/100)/2</f>
        <v>#N/A</v>
      </c>
      <c r="Y3607" s="55" t="e">
        <f t="shared" ref="Y3607:Y3608" si="6225">SUM(X3607,(J3607*K3607/100))/(F3607/100)</f>
        <v>#N/A</v>
      </c>
      <c r="Z3607" s="55" t="e">
        <f t="shared" ref="Z3607" si="6226">U3607*0.5+U3608*0.5</f>
        <v>#N/A</v>
      </c>
      <c r="AA3607" s="55" t="e">
        <f t="shared" ref="AA3607:AA3608" si="6227">J3607/Y3607</f>
        <v>#N/A</v>
      </c>
      <c r="AB3607" s="336" t="e">
        <f t="shared" ref="AB3607:AB3608" si="6228">X3607/(Y3607-J3607)</f>
        <v>#N/A</v>
      </c>
      <c r="AC3607" s="223" t="e">
        <f ca="1">INDEX(FGA_COEFFS,1,1)+Z3607*INDEX(FGA_COEFFS,1,2)+Y3607*INDEX(FGA_COEFFS,1,3)+R3607*INDEX(FGA_COEFFS,1,4)+Q3608*INDEX(FGA_COEFFS,1,5)+S3607*INDEX(FGA_COEFFS,1,6)+T3608*INDEX(FGA_COEFFS,1,7)+M3608*INDEX(FGA_COEFFS,1,8)+Y3611*Y3612</f>
        <v>#N/A</v>
      </c>
      <c r="AD3607" s="223" t="e">
        <f ca="1">INDEX(THREEPTA_COEFFS,1,1)+AC3607*INDEX(THREEPTA_COEFFS,1,2)+J3607*INDEX(THREEPTA_COEFFS,1,3)+AA3607*INDEX(THREEPTA_COEFFS,1,4)+K3607*INDEX(THREEPTA_COEFFS,1,5)+L3608*INDEX(THREEPTA_COEFFS,1,6)+Z3611*Z3612</f>
        <v>#N/A</v>
      </c>
      <c r="AE3607" s="223" t="e">
        <f ca="1">INDEX(THREEPTPCT_COEFFS,1,1)+K3607*INDEX(THREEPTPCT_COEFFS,1,2)+L3608*INDEX(THREEPTPCT_COEFFS,1,3)+AA3611*AA3612</f>
        <v>#N/A</v>
      </c>
      <c r="AF3607" s="55" t="e">
        <f t="shared" ref="AF3607:AF3608" ca="1" si="6229">AC3607-AD3607</f>
        <v>#N/A</v>
      </c>
      <c r="AG3607" s="223" t="e">
        <f ca="1">INDEX(TWOPTPCT_COEFFS,1,1)+AB3607*INDEX(TWOPTPCT_COEFFS,1,2)+I3608*INDEX(TWOPTPCT_COEFFS,1,3)+G3608*INDEX(TWOPTPCT_COEFFS,1,4)+L3608*INDEX(TWOPTPCT_COEFFS,1,5)+AB3611*AB3612</f>
        <v>#N/A</v>
      </c>
      <c r="AH3607" s="223" t="e">
        <f ca="1">INDEX(FTA_COEFFS,1,1)+O3607*INDEX(FTA_COEFFS,1,2)+N3608*INDEX(FTA_COEFFS,1,3)+(Q3607+R3607)*INDEX(FTA_COEFFS,1,4)+(Q3608+R3608)*INDEX(FTA_COEFFS,1,5)+M3608*INDEX(FTA_COEFFS,1,6)+AC3611*AC3612</f>
        <v>#N/A</v>
      </c>
      <c r="AI3607" s="223" t="e">
        <f ca="1">INDEX(FTPCT_COEFFS,1,1)+P3607*INDEX(FTPCT_COEFFS,1,2)+F3607*INDEX(FTPCT_COEFFS,1,3)+G3608*INDEX(FTPCT_COEFFS,1,4)+AD3611*AD3612</f>
        <v>#N/A</v>
      </c>
      <c r="AJ3607" s="338" t="e">
        <f t="shared" ref="AJ3607:AJ3608" ca="1" si="6230">AD3607*AE3607/100+AF3607*AG3607+AH3607*AI3607/100</f>
        <v>#N/A</v>
      </c>
      <c r="AK3607" s="55"/>
      <c r="AL3607" s="55"/>
      <c r="AM3607" s="55"/>
      <c r="AN3607" s="55"/>
      <c r="AO3607" s="55"/>
      <c r="AP3607" s="55"/>
      <c r="AQ3607" s="55"/>
      <c r="AR3607" s="55"/>
    </row>
    <row r="3608" spans="1:45" x14ac:dyDescent="0.3">
      <c r="B3608" s="54" t="s">
        <v>175</v>
      </c>
      <c r="C3608" s="54">
        <f>C3601</f>
        <v>0</v>
      </c>
      <c r="D3608" s="56" t="e">
        <f t="shared" ca="1" si="6222"/>
        <v>#N/A</v>
      </c>
      <c r="E3608" s="52" t="e">
        <f t="shared" ref="E3608:W3608" si="6231">E3601</f>
        <v>#N/A</v>
      </c>
      <c r="F3608" s="52" t="e">
        <f t="shared" si="6231"/>
        <v>#N/A</v>
      </c>
      <c r="G3608" s="52" t="e">
        <f t="shared" si="6231"/>
        <v>#N/A</v>
      </c>
      <c r="H3608" s="52" t="e">
        <f t="shared" si="6231"/>
        <v>#N/A</v>
      </c>
      <c r="I3608" s="52" t="e">
        <f t="shared" si="6231"/>
        <v>#N/A</v>
      </c>
      <c r="J3608" s="52" t="e">
        <f t="shared" si="6231"/>
        <v>#N/A</v>
      </c>
      <c r="K3608" s="52" t="e">
        <f t="shared" si="6231"/>
        <v>#N/A</v>
      </c>
      <c r="L3608" s="52" t="e">
        <f t="shared" si="6231"/>
        <v>#N/A</v>
      </c>
      <c r="M3608" s="52" t="e">
        <f t="shared" si="6231"/>
        <v>#N/A</v>
      </c>
      <c r="N3608" s="52" t="e">
        <f t="shared" si="6231"/>
        <v>#N/A</v>
      </c>
      <c r="O3608" s="52" t="e">
        <f t="shared" si="6231"/>
        <v>#N/A</v>
      </c>
      <c r="P3608" s="52" t="e">
        <f t="shared" si="6231"/>
        <v>#N/A</v>
      </c>
      <c r="Q3608" s="52" t="e">
        <f t="shared" si="6231"/>
        <v>#N/A</v>
      </c>
      <c r="R3608" s="52" t="e">
        <f t="shared" si="6231"/>
        <v>#N/A</v>
      </c>
      <c r="S3608" s="52" t="e">
        <f t="shared" si="6231"/>
        <v>#N/A</v>
      </c>
      <c r="T3608" s="52" t="e">
        <f t="shared" si="6231"/>
        <v>#N/A</v>
      </c>
      <c r="U3608" s="52" t="e">
        <f t="shared" si="6231"/>
        <v>#N/A</v>
      </c>
      <c r="V3608" s="52" t="e">
        <f t="shared" si="6231"/>
        <v>#N/A</v>
      </c>
      <c r="W3608" s="52" t="e">
        <f t="shared" si="6231"/>
        <v>#N/A</v>
      </c>
      <c r="X3608" s="55" t="e">
        <f t="shared" si="6224"/>
        <v>#N/A</v>
      </c>
      <c r="Y3608" s="55" t="e">
        <f t="shared" si="6225"/>
        <v>#N/A</v>
      </c>
      <c r="Z3608" s="55" t="e">
        <f t="shared" ref="Z3608" si="6232">Z3607</f>
        <v>#N/A</v>
      </c>
      <c r="AA3608" s="55" t="e">
        <f t="shared" si="6227"/>
        <v>#N/A</v>
      </c>
      <c r="AB3608" s="336" t="e">
        <f t="shared" si="6228"/>
        <v>#N/A</v>
      </c>
      <c r="AC3608" s="223" t="e">
        <f ca="1">INDEX(FGA_COEFFS,1,1)+Z3608*INDEX(FGA_COEFFS,1,2)+Y3608*INDEX(FGA_COEFFS,1,3)+R3608*INDEX(FGA_COEFFS,1,4)+Q3607*INDEX(FGA_COEFFS,1,5)+S3608*INDEX(FGA_COEFFS,1,6)+T3607*INDEX(FGA_COEFFS,1,7)+M3607*INDEX(FGA_COEFFS,1,8)+Y3611*Y3613</f>
        <v>#N/A</v>
      </c>
      <c r="AD3608" s="223" t="e">
        <f ca="1">INDEX(THREEPTA_COEFFS,1,1)+AC3608*INDEX(THREEPTA_COEFFS,1,2)+J3608*INDEX(THREEPTA_COEFFS,1,3)+AA3608*INDEX(THREEPTA_COEFFS,1,4)+K3608*INDEX(THREEPTA_COEFFS,1,5)+L3607*INDEX(THREEPTA_COEFFS,1,6)+Z3611*Z3613</f>
        <v>#N/A</v>
      </c>
      <c r="AE3608" s="223" t="e">
        <f ca="1">INDEX(THREEPTPCT_COEFFS,1,1)+K3608*INDEX(THREEPTPCT_COEFFS,1,2)+L3607*INDEX(THREEPTPCT_COEFFS,1,3)+AA3611*AA3613</f>
        <v>#N/A</v>
      </c>
      <c r="AF3608" s="55" t="e">
        <f t="shared" ca="1" si="6229"/>
        <v>#N/A</v>
      </c>
      <c r="AG3608" s="223" t="e">
        <f ca="1">INDEX(TWOPTPCT_COEFFS,1,1)+AB3608*INDEX(TWOPTPCT_COEFFS,1,2)+I3607*INDEX(TWOPTPCT_COEFFS,1,3)+G3607*INDEX(TWOPTPCT_COEFFS,1,4)+L3607*INDEX(TWOPTPCT_COEFFS,1,5)+AB3611*AB3613</f>
        <v>#N/A</v>
      </c>
      <c r="AH3608" s="223" t="e">
        <f ca="1">INDEX(FTA_COEFFS,1,1)+O3608*INDEX(FTA_COEFFS,1,2)+N3607*INDEX(FTA_COEFFS,1,3)+(Q3608+R3608)*INDEX(FTA_COEFFS,1,4)+(Q3607+R3607)*INDEX(FTA_COEFFS,1,5)+M3607*INDEX(FTA_COEFFS,1,6)+AC3611*AC3613</f>
        <v>#N/A</v>
      </c>
      <c r="AI3608" s="223" t="e">
        <f ca="1">INDEX(FTPCT_COEFFS,1,1)+P3608*INDEX(FTPCT_COEFFS,1,2)+F3608*INDEX(FTPCT_COEFFS,1,3)+G3607*INDEX(FTPCT_COEFFS,1,4)+AD3611*AD3613</f>
        <v>#N/A</v>
      </c>
      <c r="AJ3608" s="338" t="e">
        <f t="shared" ca="1" si="6230"/>
        <v>#N/A</v>
      </c>
      <c r="AK3608" s="55"/>
      <c r="AL3608" s="55"/>
      <c r="AM3608" s="55"/>
      <c r="AN3608" s="55"/>
      <c r="AO3608" s="55"/>
      <c r="AP3608" s="55"/>
      <c r="AQ3608" s="55"/>
      <c r="AR3608" s="55"/>
    </row>
    <row r="3609" spans="1:45" x14ac:dyDescent="0.3">
      <c r="A3609" s="54" t="e">
        <f ca="1">IF(D3607&gt;(D3608+(AVERAGE(V3607,W3607)-AVERAGE(V3608,W3608))/2)+2.5,C3607,IF(D3608&gt;(D3607+(AVERAGE(V3608,W3608)-AVERAGE(V3607,W3607))/2)+2.5,C3608,"Close"))</f>
        <v>#N/A</v>
      </c>
      <c r="B3609" s="64" t="e">
        <f ca="1">IF(D3608&gt;D3607,C3608,C3607)</f>
        <v>#N/A</v>
      </c>
      <c r="D3609" s="56"/>
      <c r="X3609" s="55"/>
      <c r="Y3609" s="55"/>
      <c r="Z3609" s="55"/>
      <c r="AA3609" s="55"/>
      <c r="AB3609" s="55"/>
      <c r="AC3609" s="337"/>
      <c r="AD3609" s="337"/>
      <c r="AE3609" s="337"/>
      <c r="AF3609" s="337"/>
      <c r="AG3609" s="337"/>
      <c r="AH3609" s="337"/>
      <c r="AI3609" s="337"/>
      <c r="AJ3609" s="337"/>
      <c r="AK3609" s="337"/>
      <c r="AL3609" s="337"/>
      <c r="AM3609" s="55"/>
      <c r="AN3609" s="55"/>
      <c r="AO3609" s="55"/>
      <c r="AP3609" s="55"/>
      <c r="AQ3609" s="55"/>
      <c r="AR3609" s="55"/>
      <c r="AS3609" s="55"/>
    </row>
    <row r="3610" spans="1:45" x14ac:dyDescent="0.3">
      <c r="X3610" s="54" t="s">
        <v>1305</v>
      </c>
      <c r="Y3610" s="54" t="s">
        <v>128</v>
      </c>
      <c r="Z3610" s="54" t="s">
        <v>157</v>
      </c>
      <c r="AA3610" s="54" t="s">
        <v>151</v>
      </c>
      <c r="AB3610" s="54" t="s">
        <v>1327</v>
      </c>
      <c r="AC3610" s="54" t="s">
        <v>129</v>
      </c>
      <c r="AD3610" s="54" t="s">
        <v>116</v>
      </c>
      <c r="AE3610" s="54"/>
      <c r="AF3610" s="54"/>
      <c r="AG3610" s="54"/>
      <c r="AH3610" s="54"/>
      <c r="AI3610" s="54"/>
      <c r="AJ3610" s="54"/>
      <c r="AK3610" s="54"/>
      <c r="AL3610" s="54"/>
      <c r="AM3610" s="54"/>
      <c r="AN3610" s="54"/>
      <c r="AO3610" s="54"/>
      <c r="AP3610" s="54"/>
      <c r="AQ3610" s="54"/>
      <c r="AR3610" s="54"/>
      <c r="AS3610" s="54"/>
    </row>
    <row r="3611" spans="1:45" x14ac:dyDescent="0.3">
      <c r="X3611" s="54"/>
      <c r="Y3611" s="54">
        <f t="shared" ref="Y3611:AD3611" si="6233">Y3604</f>
        <v>6.4436999999999998</v>
      </c>
      <c r="Z3611" s="54">
        <f t="shared" si="6233"/>
        <v>4.9371</v>
      </c>
      <c r="AA3611" s="54">
        <f t="shared" si="6233"/>
        <v>11.350300000000001</v>
      </c>
      <c r="AB3611" s="54">
        <f t="shared" si="6233"/>
        <v>7.1900000000000006E-2</v>
      </c>
      <c r="AC3611" s="54">
        <f t="shared" si="6233"/>
        <v>6.2766000000000002</v>
      </c>
      <c r="AD3611" s="54">
        <f t="shared" si="6233"/>
        <v>11.042999999999999</v>
      </c>
      <c r="AE3611" s="54"/>
      <c r="AF3611" s="336"/>
      <c r="AG3611" s="336"/>
      <c r="AH3611" s="336"/>
      <c r="AI3611" s="54"/>
      <c r="AJ3611" s="54"/>
      <c r="AK3611" s="54"/>
      <c r="AL3611" s="54"/>
      <c r="AM3611" s="54"/>
      <c r="AN3611" s="54"/>
      <c r="AO3611" s="54"/>
      <c r="AP3611" s="54"/>
      <c r="AQ3611" s="54"/>
      <c r="AR3611" s="54"/>
      <c r="AS3611" s="54"/>
    </row>
    <row r="3612" spans="1:45" x14ac:dyDescent="0.3">
      <c r="D3612" s="56"/>
      <c r="X3612" s="336"/>
      <c r="Y3612" s="336">
        <f t="shared" ca="1" si="6221"/>
        <v>-0.41693671007604827</v>
      </c>
      <c r="Z3612" s="336">
        <f t="shared" ca="1" si="6221"/>
        <v>4.3184415369449738E-3</v>
      </c>
      <c r="AA3612" s="336">
        <f t="shared" ca="1" si="6221"/>
        <v>0.36592635264722517</v>
      </c>
      <c r="AB3612" s="336">
        <f t="shared" ca="1" si="6221"/>
        <v>-1.2119627661113805</v>
      </c>
      <c r="AC3612" s="336">
        <f t="shared" ca="1" si="6221"/>
        <v>0.69201380400487067</v>
      </c>
      <c r="AD3612" s="336">
        <f t="shared" ca="1" si="6221"/>
        <v>-1.7222863285269271E-2</v>
      </c>
      <c r="AE3612" s="336"/>
      <c r="AF3612" s="336"/>
      <c r="AG3612" s="336"/>
      <c r="AH3612" s="336"/>
      <c r="AI3612" s="54"/>
      <c r="AJ3612" s="54"/>
      <c r="AK3612" s="54"/>
      <c r="AL3612" s="336"/>
      <c r="AM3612" s="336"/>
      <c r="AN3612" s="336"/>
      <c r="AO3612" s="336"/>
      <c r="AP3612" s="54"/>
      <c r="AQ3612" s="336"/>
      <c r="AR3612" s="336"/>
      <c r="AS3612" s="336"/>
    </row>
    <row r="3613" spans="1:45" x14ac:dyDescent="0.3">
      <c r="C3613" s="54"/>
      <c r="D3613" s="56"/>
      <c r="Y3613" s="336">
        <f t="shared" ca="1" si="6221"/>
        <v>0.11954619603230213</v>
      </c>
      <c r="Z3613" s="336">
        <f t="shared" ca="1" si="6221"/>
        <v>1.2113068497491937</v>
      </c>
      <c r="AA3613" s="336">
        <f t="shared" ca="1" si="6221"/>
        <v>0.15342649132150535</v>
      </c>
      <c r="AB3613" s="336">
        <f t="shared" ca="1" si="6221"/>
        <v>0.41668077211832921</v>
      </c>
      <c r="AC3613" s="336">
        <f t="shared" ca="1" si="6221"/>
        <v>1.6181526435570623E-2</v>
      </c>
      <c r="AD3613" s="336">
        <f t="shared" ca="1" si="6221"/>
        <v>-0.81745664328397116</v>
      </c>
      <c r="AE3613" s="55"/>
      <c r="AF3613" s="55"/>
      <c r="AG3613" s="55"/>
      <c r="AH3613" s="55"/>
      <c r="AI3613" s="55"/>
      <c r="AJ3613" s="55"/>
      <c r="AK3613" s="55"/>
      <c r="AL3613" s="55"/>
      <c r="AM3613" s="55"/>
      <c r="AN3613" s="55"/>
      <c r="AO3613" s="55"/>
      <c r="AP3613" s="55"/>
      <c r="AQ3613" s="55"/>
      <c r="AR3613" s="55"/>
      <c r="AS3613" s="55"/>
    </row>
    <row r="3614" spans="1:45" x14ac:dyDescent="0.3">
      <c r="B3614" s="54" t="s">
        <v>172</v>
      </c>
      <c r="C3614" s="53">
        <f>C3607</f>
        <v>0</v>
      </c>
      <c r="D3614" s="56" t="e">
        <f t="shared" ref="D3614:D3615" ca="1" si="6234">AJ3614</f>
        <v>#N/A</v>
      </c>
      <c r="E3614" s="52" t="e">
        <f t="shared" ref="E3614:W3614" si="6235">E3607</f>
        <v>#N/A</v>
      </c>
      <c r="F3614" s="52" t="e">
        <f t="shared" si="6235"/>
        <v>#N/A</v>
      </c>
      <c r="G3614" s="52" t="e">
        <f t="shared" si="6235"/>
        <v>#N/A</v>
      </c>
      <c r="H3614" s="52" t="e">
        <f t="shared" si="6235"/>
        <v>#N/A</v>
      </c>
      <c r="I3614" s="52" t="e">
        <f t="shared" si="6235"/>
        <v>#N/A</v>
      </c>
      <c r="J3614" s="52" t="e">
        <f t="shared" si="6235"/>
        <v>#N/A</v>
      </c>
      <c r="K3614" s="52" t="e">
        <f t="shared" si="6235"/>
        <v>#N/A</v>
      </c>
      <c r="L3614" s="52" t="e">
        <f t="shared" si="6235"/>
        <v>#N/A</v>
      </c>
      <c r="M3614" s="52" t="e">
        <f t="shared" si="6235"/>
        <v>#N/A</v>
      </c>
      <c r="N3614" s="52" t="e">
        <f t="shared" si="6235"/>
        <v>#N/A</v>
      </c>
      <c r="O3614" s="52" t="e">
        <f t="shared" si="6235"/>
        <v>#N/A</v>
      </c>
      <c r="P3614" s="52" t="e">
        <f t="shared" si="6235"/>
        <v>#N/A</v>
      </c>
      <c r="Q3614" s="52" t="e">
        <f t="shared" si="6235"/>
        <v>#N/A</v>
      </c>
      <c r="R3614" s="52" t="e">
        <f t="shared" si="6235"/>
        <v>#N/A</v>
      </c>
      <c r="S3614" s="52" t="e">
        <f t="shared" si="6235"/>
        <v>#N/A</v>
      </c>
      <c r="T3614" s="52" t="e">
        <f t="shared" si="6235"/>
        <v>#N/A</v>
      </c>
      <c r="U3614" s="52" t="e">
        <f t="shared" si="6235"/>
        <v>#N/A</v>
      </c>
      <c r="V3614" s="52" t="e">
        <f t="shared" si="6235"/>
        <v>#N/A</v>
      </c>
      <c r="W3614" s="52" t="e">
        <f t="shared" si="6235"/>
        <v>#N/A</v>
      </c>
      <c r="X3614" s="55" t="e">
        <f t="shared" ref="X3614:X3615" si="6236">(H3614-(O3614*P3614)/100-3*(J3614*K3614)/100)/2</f>
        <v>#N/A</v>
      </c>
      <c r="Y3614" s="55" t="e">
        <f t="shared" ref="Y3614:Y3615" si="6237">SUM(X3614,(J3614*K3614/100))/(F3614/100)</f>
        <v>#N/A</v>
      </c>
      <c r="Z3614" s="55" t="e">
        <f t="shared" ref="Z3614" si="6238">U3614*0.5+U3615*0.5</f>
        <v>#N/A</v>
      </c>
      <c r="AA3614" s="55" t="e">
        <f t="shared" ref="AA3614:AA3615" si="6239">J3614/Y3614</f>
        <v>#N/A</v>
      </c>
      <c r="AB3614" s="336" t="e">
        <f t="shared" ref="AB3614:AB3615" si="6240">X3614/(Y3614-J3614)</f>
        <v>#N/A</v>
      </c>
      <c r="AC3614" s="223" t="e">
        <f ca="1">INDEX(FGA_COEFFS,1,1)+Z3614*INDEX(FGA_COEFFS,1,2)+Y3614*INDEX(FGA_COEFFS,1,3)+R3614*INDEX(FGA_COEFFS,1,4)+Q3615*INDEX(FGA_COEFFS,1,5)+S3614*INDEX(FGA_COEFFS,1,6)+T3615*INDEX(FGA_COEFFS,1,7)+M3615*INDEX(FGA_COEFFS,1,8)+Y3618*Y3619</f>
        <v>#N/A</v>
      </c>
      <c r="AD3614" s="223" t="e">
        <f ca="1">INDEX(THREEPTA_COEFFS,1,1)+AC3614*INDEX(THREEPTA_COEFFS,1,2)+J3614*INDEX(THREEPTA_COEFFS,1,3)+AA3614*INDEX(THREEPTA_COEFFS,1,4)+K3614*INDEX(THREEPTA_COEFFS,1,5)+L3615*INDEX(THREEPTA_COEFFS,1,6)+Z3618*Z3619</f>
        <v>#N/A</v>
      </c>
      <c r="AE3614" s="223" t="e">
        <f ca="1">INDEX(THREEPTPCT_COEFFS,1,1)+K3614*INDEX(THREEPTPCT_COEFFS,1,2)+L3615*INDEX(THREEPTPCT_COEFFS,1,3)+AA3618*AA3619</f>
        <v>#N/A</v>
      </c>
      <c r="AF3614" s="55" t="e">
        <f t="shared" ref="AF3614:AF3615" ca="1" si="6241">AC3614-AD3614</f>
        <v>#N/A</v>
      </c>
      <c r="AG3614" s="223" t="e">
        <f ca="1">INDEX(TWOPTPCT_COEFFS,1,1)+AB3614*INDEX(TWOPTPCT_COEFFS,1,2)+I3615*INDEX(TWOPTPCT_COEFFS,1,3)+G3615*INDEX(TWOPTPCT_COEFFS,1,4)+L3615*INDEX(TWOPTPCT_COEFFS,1,5)+AB3618*AB3619</f>
        <v>#N/A</v>
      </c>
      <c r="AH3614" s="223" t="e">
        <f ca="1">INDEX(FTA_COEFFS,1,1)+O3614*INDEX(FTA_COEFFS,1,2)+N3615*INDEX(FTA_COEFFS,1,3)+(Q3614+R3614)*INDEX(FTA_COEFFS,1,4)+(Q3615+R3615)*INDEX(FTA_COEFFS,1,5)+M3615*INDEX(FTA_COEFFS,1,6)+AC3618*AC3619</f>
        <v>#N/A</v>
      </c>
      <c r="AI3614" s="223" t="e">
        <f ca="1">INDEX(FTPCT_COEFFS,1,1)+P3614*INDEX(FTPCT_COEFFS,1,2)+F3614*INDEX(FTPCT_COEFFS,1,3)+G3615*INDEX(FTPCT_COEFFS,1,4)+AD3618*AD3619</f>
        <v>#N/A</v>
      </c>
      <c r="AJ3614" s="338" t="e">
        <f t="shared" ref="AJ3614:AJ3615" ca="1" si="6242">AD3614*AE3614/100+AF3614*AG3614+AH3614*AI3614/100</f>
        <v>#N/A</v>
      </c>
      <c r="AK3614" s="55"/>
      <c r="AL3614" s="55"/>
      <c r="AM3614" s="55"/>
      <c r="AN3614" s="55"/>
      <c r="AO3614" s="55"/>
      <c r="AP3614" s="55"/>
      <c r="AQ3614" s="55"/>
      <c r="AR3614" s="55"/>
    </row>
    <row r="3615" spans="1:45" x14ac:dyDescent="0.3">
      <c r="B3615" s="54" t="s">
        <v>175</v>
      </c>
      <c r="C3615" s="54">
        <f>C3608</f>
        <v>0</v>
      </c>
      <c r="D3615" s="56" t="e">
        <f t="shared" ca="1" si="6234"/>
        <v>#N/A</v>
      </c>
      <c r="E3615" s="52" t="e">
        <f t="shared" ref="E3615:W3615" si="6243">E3608</f>
        <v>#N/A</v>
      </c>
      <c r="F3615" s="52" t="e">
        <f t="shared" si="6243"/>
        <v>#N/A</v>
      </c>
      <c r="G3615" s="52" t="e">
        <f t="shared" si="6243"/>
        <v>#N/A</v>
      </c>
      <c r="H3615" s="52" t="e">
        <f t="shared" si="6243"/>
        <v>#N/A</v>
      </c>
      <c r="I3615" s="52" t="e">
        <f t="shared" si="6243"/>
        <v>#N/A</v>
      </c>
      <c r="J3615" s="52" t="e">
        <f t="shared" si="6243"/>
        <v>#N/A</v>
      </c>
      <c r="K3615" s="52" t="e">
        <f t="shared" si="6243"/>
        <v>#N/A</v>
      </c>
      <c r="L3615" s="52" t="e">
        <f t="shared" si="6243"/>
        <v>#N/A</v>
      </c>
      <c r="M3615" s="52" t="e">
        <f t="shared" si="6243"/>
        <v>#N/A</v>
      </c>
      <c r="N3615" s="52" t="e">
        <f t="shared" si="6243"/>
        <v>#N/A</v>
      </c>
      <c r="O3615" s="52" t="e">
        <f t="shared" si="6243"/>
        <v>#N/A</v>
      </c>
      <c r="P3615" s="52" t="e">
        <f t="shared" si="6243"/>
        <v>#N/A</v>
      </c>
      <c r="Q3615" s="52" t="e">
        <f t="shared" si="6243"/>
        <v>#N/A</v>
      </c>
      <c r="R3615" s="52" t="e">
        <f t="shared" si="6243"/>
        <v>#N/A</v>
      </c>
      <c r="S3615" s="52" t="e">
        <f t="shared" si="6243"/>
        <v>#N/A</v>
      </c>
      <c r="T3615" s="52" t="e">
        <f t="shared" si="6243"/>
        <v>#N/A</v>
      </c>
      <c r="U3615" s="52" t="e">
        <f t="shared" si="6243"/>
        <v>#N/A</v>
      </c>
      <c r="V3615" s="52" t="e">
        <f t="shared" si="6243"/>
        <v>#N/A</v>
      </c>
      <c r="W3615" s="52" t="e">
        <f t="shared" si="6243"/>
        <v>#N/A</v>
      </c>
      <c r="X3615" s="55" t="e">
        <f t="shared" si="6236"/>
        <v>#N/A</v>
      </c>
      <c r="Y3615" s="55" t="e">
        <f t="shared" si="6237"/>
        <v>#N/A</v>
      </c>
      <c r="Z3615" s="55" t="e">
        <f t="shared" ref="Z3615" si="6244">Z3614</f>
        <v>#N/A</v>
      </c>
      <c r="AA3615" s="55" t="e">
        <f t="shared" si="6239"/>
        <v>#N/A</v>
      </c>
      <c r="AB3615" s="336" t="e">
        <f t="shared" si="6240"/>
        <v>#N/A</v>
      </c>
      <c r="AC3615" s="223" t="e">
        <f ca="1">INDEX(FGA_COEFFS,1,1)+Z3615*INDEX(FGA_COEFFS,1,2)+Y3615*INDEX(FGA_COEFFS,1,3)+R3615*INDEX(FGA_COEFFS,1,4)+Q3614*INDEX(FGA_COEFFS,1,5)+S3615*INDEX(FGA_COEFFS,1,6)+T3614*INDEX(FGA_COEFFS,1,7)+M3614*INDEX(FGA_COEFFS,1,8)+Y3618*Y3620</f>
        <v>#N/A</v>
      </c>
      <c r="AD3615" s="223" t="e">
        <f ca="1">INDEX(THREEPTA_COEFFS,1,1)+AC3615*INDEX(THREEPTA_COEFFS,1,2)+J3615*INDEX(THREEPTA_COEFFS,1,3)+AA3615*INDEX(THREEPTA_COEFFS,1,4)+K3615*INDEX(THREEPTA_COEFFS,1,5)+L3614*INDEX(THREEPTA_COEFFS,1,6)+Z3618*Z3620</f>
        <v>#N/A</v>
      </c>
      <c r="AE3615" s="223" t="e">
        <f ca="1">INDEX(THREEPTPCT_COEFFS,1,1)+K3615*INDEX(THREEPTPCT_COEFFS,1,2)+L3614*INDEX(THREEPTPCT_COEFFS,1,3)+AA3618*AA3620</f>
        <v>#N/A</v>
      </c>
      <c r="AF3615" s="55" t="e">
        <f t="shared" ca="1" si="6241"/>
        <v>#N/A</v>
      </c>
      <c r="AG3615" s="223" t="e">
        <f ca="1">INDEX(TWOPTPCT_COEFFS,1,1)+AB3615*INDEX(TWOPTPCT_COEFFS,1,2)+I3614*INDEX(TWOPTPCT_COEFFS,1,3)+G3614*INDEX(TWOPTPCT_COEFFS,1,4)+L3614*INDEX(TWOPTPCT_COEFFS,1,5)+AB3618*AB3620</f>
        <v>#N/A</v>
      </c>
      <c r="AH3615" s="223" t="e">
        <f ca="1">INDEX(FTA_COEFFS,1,1)+O3615*INDEX(FTA_COEFFS,1,2)+N3614*INDEX(FTA_COEFFS,1,3)+(Q3615+R3615)*INDEX(FTA_COEFFS,1,4)+(Q3614+R3614)*INDEX(FTA_COEFFS,1,5)+M3614*INDEX(FTA_COEFFS,1,6)+AC3618*AC3620</f>
        <v>#N/A</v>
      </c>
      <c r="AI3615" s="223" t="e">
        <f ca="1">INDEX(FTPCT_COEFFS,1,1)+P3615*INDEX(FTPCT_COEFFS,1,2)+F3615*INDEX(FTPCT_COEFFS,1,3)+G3614*INDEX(FTPCT_COEFFS,1,4)+AD3618*AD3620</f>
        <v>#N/A</v>
      </c>
      <c r="AJ3615" s="338" t="e">
        <f t="shared" ca="1" si="6242"/>
        <v>#N/A</v>
      </c>
      <c r="AK3615" s="55"/>
      <c r="AL3615" s="55"/>
      <c r="AM3615" s="55"/>
      <c r="AN3615" s="55"/>
      <c r="AO3615" s="55"/>
      <c r="AP3615" s="55"/>
      <c r="AQ3615" s="55"/>
      <c r="AR3615" s="55"/>
    </row>
    <row r="3616" spans="1:45" x14ac:dyDescent="0.3">
      <c r="A3616" s="54" t="e">
        <f ca="1">IF(D3614&gt;(D3615+(AVERAGE(V3614,W3614)-AVERAGE(V3615,W3615))/2)+2.5,C3614,IF(D3615&gt;(D3614+(AVERAGE(V3615,W3615)-AVERAGE(V3614,W3614))/2)+2.5,C3615,"Close"))</f>
        <v>#N/A</v>
      </c>
      <c r="B3616" s="64" t="e">
        <f ca="1">IF(D3615&gt;D3614,C3615,C3614)</f>
        <v>#N/A</v>
      </c>
      <c r="D3616" s="56"/>
      <c r="X3616" s="55"/>
      <c r="Y3616" s="55"/>
      <c r="Z3616" s="55"/>
      <c r="AA3616" s="55"/>
      <c r="AB3616" s="55"/>
      <c r="AC3616" s="337"/>
      <c r="AD3616" s="337"/>
      <c r="AE3616" s="337"/>
      <c r="AF3616" s="337"/>
      <c r="AG3616" s="337"/>
      <c r="AH3616" s="337"/>
      <c r="AI3616" s="337"/>
      <c r="AJ3616" s="337"/>
      <c r="AK3616" s="337"/>
      <c r="AL3616" s="337"/>
      <c r="AM3616" s="55"/>
      <c r="AN3616" s="55"/>
      <c r="AO3616" s="55"/>
      <c r="AP3616" s="55"/>
      <c r="AQ3616" s="55"/>
      <c r="AR3616" s="55"/>
      <c r="AS3616" s="55"/>
    </row>
    <row r="3617" spans="1:45" x14ac:dyDescent="0.3">
      <c r="X3617" s="54" t="s">
        <v>1305</v>
      </c>
      <c r="Y3617" s="54" t="s">
        <v>128</v>
      </c>
      <c r="Z3617" s="54" t="s">
        <v>157</v>
      </c>
      <c r="AA3617" s="54" t="s">
        <v>151</v>
      </c>
      <c r="AB3617" s="54" t="s">
        <v>1327</v>
      </c>
      <c r="AC3617" s="54" t="s">
        <v>129</v>
      </c>
      <c r="AD3617" s="54" t="s">
        <v>116</v>
      </c>
      <c r="AE3617" s="54"/>
      <c r="AF3617" s="54"/>
      <c r="AG3617" s="54"/>
      <c r="AH3617" s="54"/>
      <c r="AI3617" s="54"/>
      <c r="AJ3617" s="54"/>
      <c r="AK3617" s="54"/>
      <c r="AL3617" s="54"/>
      <c r="AM3617" s="54"/>
      <c r="AN3617" s="54"/>
      <c r="AO3617" s="54"/>
      <c r="AP3617" s="54"/>
      <c r="AQ3617" s="54"/>
      <c r="AR3617" s="54"/>
      <c r="AS3617" s="54"/>
    </row>
    <row r="3618" spans="1:45" x14ac:dyDescent="0.3">
      <c r="X3618" s="54"/>
      <c r="Y3618" s="54">
        <f t="shared" ref="Y3618:AD3618" si="6245">Y3611</f>
        <v>6.4436999999999998</v>
      </c>
      <c r="Z3618" s="54">
        <f t="shared" si="6245"/>
        <v>4.9371</v>
      </c>
      <c r="AA3618" s="54">
        <f t="shared" si="6245"/>
        <v>11.350300000000001</v>
      </c>
      <c r="AB3618" s="54">
        <f t="shared" si="6245"/>
        <v>7.1900000000000006E-2</v>
      </c>
      <c r="AC3618" s="54">
        <f t="shared" si="6245"/>
        <v>6.2766000000000002</v>
      </c>
      <c r="AD3618" s="54">
        <f t="shared" si="6245"/>
        <v>11.042999999999999</v>
      </c>
      <c r="AE3618" s="54"/>
      <c r="AF3618" s="336"/>
      <c r="AG3618" s="336"/>
      <c r="AH3618" s="336"/>
      <c r="AI3618" s="54"/>
      <c r="AJ3618" s="54"/>
      <c r="AK3618" s="54"/>
      <c r="AL3618" s="54"/>
      <c r="AM3618" s="54"/>
      <c r="AN3618" s="54"/>
      <c r="AO3618" s="54"/>
      <c r="AP3618" s="54"/>
      <c r="AQ3618" s="54"/>
      <c r="AR3618" s="54"/>
      <c r="AS3618" s="54"/>
    </row>
    <row r="3619" spans="1:45" x14ac:dyDescent="0.3">
      <c r="D3619" s="56"/>
      <c r="X3619" s="336"/>
      <c r="Y3619" s="336">
        <f t="shared" ca="1" si="6221"/>
        <v>9.1751648403585601E-3</v>
      </c>
      <c r="Z3619" s="336">
        <f t="shared" ca="1" si="6221"/>
        <v>0.47012174565790743</v>
      </c>
      <c r="AA3619" s="336">
        <f t="shared" ca="1" si="6221"/>
        <v>-0.13898324302008863</v>
      </c>
      <c r="AB3619" s="336">
        <f t="shared" ca="1" si="6221"/>
        <v>-8.9011121877730123E-2</v>
      </c>
      <c r="AC3619" s="336">
        <f t="shared" ca="1" si="6221"/>
        <v>0.74716665308232821</v>
      </c>
      <c r="AD3619" s="336">
        <f t="shared" ca="1" si="6221"/>
        <v>-8.7254406859759451E-2</v>
      </c>
      <c r="AE3619" s="336"/>
      <c r="AF3619" s="336"/>
      <c r="AG3619" s="336"/>
      <c r="AH3619" s="336"/>
      <c r="AI3619" s="54"/>
      <c r="AJ3619" s="54"/>
      <c r="AK3619" s="54"/>
      <c r="AL3619" s="336"/>
      <c r="AM3619" s="336"/>
      <c r="AN3619" s="336"/>
      <c r="AO3619" s="336"/>
      <c r="AP3619" s="54"/>
      <c r="AQ3619" s="336"/>
      <c r="AR3619" s="336"/>
      <c r="AS3619" s="336"/>
    </row>
    <row r="3620" spans="1:45" x14ac:dyDescent="0.3">
      <c r="C3620" s="54"/>
      <c r="D3620" s="56"/>
      <c r="Y3620" s="336">
        <f t="shared" ca="1" si="6221"/>
        <v>-0.20245659331124224</v>
      </c>
      <c r="Z3620" s="336">
        <f t="shared" ca="1" si="6221"/>
        <v>-1.5922675699230386E-2</v>
      </c>
      <c r="AA3620" s="336">
        <f t="shared" ca="1" si="6221"/>
        <v>-0.23572052480084044</v>
      </c>
      <c r="AB3620" s="336">
        <f t="shared" ca="1" si="6221"/>
        <v>-1.3546351692087995</v>
      </c>
      <c r="AC3620" s="336">
        <f t="shared" ca="1" si="6221"/>
        <v>0.12619225615564744</v>
      </c>
      <c r="AD3620" s="336">
        <f t="shared" ca="1" si="6221"/>
        <v>1.0303109860642237</v>
      </c>
      <c r="AE3620" s="55"/>
      <c r="AF3620" s="55"/>
      <c r="AG3620" s="55"/>
      <c r="AH3620" s="55"/>
      <c r="AI3620" s="55"/>
      <c r="AJ3620" s="55"/>
      <c r="AK3620" s="55"/>
      <c r="AL3620" s="55"/>
      <c r="AM3620" s="55"/>
      <c r="AN3620" s="55"/>
      <c r="AO3620" s="55"/>
      <c r="AP3620" s="55"/>
      <c r="AQ3620" s="55"/>
      <c r="AR3620" s="55"/>
      <c r="AS3620" s="55"/>
    </row>
    <row r="3621" spans="1:45" x14ac:dyDescent="0.3">
      <c r="B3621" s="54" t="s">
        <v>172</v>
      </c>
      <c r="C3621" s="53">
        <f>C3614</f>
        <v>0</v>
      </c>
      <c r="D3621" s="56" t="e">
        <f t="shared" ref="D3621:D3622" ca="1" si="6246">AJ3621</f>
        <v>#N/A</v>
      </c>
      <c r="E3621" s="52" t="e">
        <f t="shared" ref="E3621:W3621" si="6247">E3614</f>
        <v>#N/A</v>
      </c>
      <c r="F3621" s="52" t="e">
        <f t="shared" si="6247"/>
        <v>#N/A</v>
      </c>
      <c r="G3621" s="52" t="e">
        <f t="shared" si="6247"/>
        <v>#N/A</v>
      </c>
      <c r="H3621" s="52" t="e">
        <f t="shared" si="6247"/>
        <v>#N/A</v>
      </c>
      <c r="I3621" s="52" t="e">
        <f t="shared" si="6247"/>
        <v>#N/A</v>
      </c>
      <c r="J3621" s="52" t="e">
        <f t="shared" si="6247"/>
        <v>#N/A</v>
      </c>
      <c r="K3621" s="52" t="e">
        <f t="shared" si="6247"/>
        <v>#N/A</v>
      </c>
      <c r="L3621" s="52" t="e">
        <f t="shared" si="6247"/>
        <v>#N/A</v>
      </c>
      <c r="M3621" s="52" t="e">
        <f t="shared" si="6247"/>
        <v>#N/A</v>
      </c>
      <c r="N3621" s="52" t="e">
        <f t="shared" si="6247"/>
        <v>#N/A</v>
      </c>
      <c r="O3621" s="52" t="e">
        <f t="shared" si="6247"/>
        <v>#N/A</v>
      </c>
      <c r="P3621" s="52" t="e">
        <f t="shared" si="6247"/>
        <v>#N/A</v>
      </c>
      <c r="Q3621" s="52" t="e">
        <f t="shared" si="6247"/>
        <v>#N/A</v>
      </c>
      <c r="R3621" s="52" t="e">
        <f t="shared" si="6247"/>
        <v>#N/A</v>
      </c>
      <c r="S3621" s="52" t="e">
        <f t="shared" si="6247"/>
        <v>#N/A</v>
      </c>
      <c r="T3621" s="52" t="e">
        <f t="shared" si="6247"/>
        <v>#N/A</v>
      </c>
      <c r="U3621" s="52" t="e">
        <f t="shared" si="6247"/>
        <v>#N/A</v>
      </c>
      <c r="V3621" s="52" t="e">
        <f t="shared" si="6247"/>
        <v>#N/A</v>
      </c>
      <c r="W3621" s="52" t="e">
        <f t="shared" si="6247"/>
        <v>#N/A</v>
      </c>
      <c r="X3621" s="55" t="e">
        <f t="shared" ref="X3621:X3622" si="6248">(H3621-(O3621*P3621)/100-3*(J3621*K3621)/100)/2</f>
        <v>#N/A</v>
      </c>
      <c r="Y3621" s="55" t="e">
        <f t="shared" ref="Y3621:Y3622" si="6249">SUM(X3621,(J3621*K3621/100))/(F3621/100)</f>
        <v>#N/A</v>
      </c>
      <c r="Z3621" s="55" t="e">
        <f t="shared" ref="Z3621" si="6250">U3621*0.5+U3622*0.5</f>
        <v>#N/A</v>
      </c>
      <c r="AA3621" s="55" t="e">
        <f t="shared" ref="AA3621:AA3622" si="6251">J3621/Y3621</f>
        <v>#N/A</v>
      </c>
      <c r="AB3621" s="336" t="e">
        <f t="shared" ref="AB3621:AB3622" si="6252">X3621/(Y3621-J3621)</f>
        <v>#N/A</v>
      </c>
      <c r="AC3621" s="223" t="e">
        <f ca="1">INDEX(FGA_COEFFS,1,1)+Z3621*INDEX(FGA_COEFFS,1,2)+Y3621*INDEX(FGA_COEFFS,1,3)+R3621*INDEX(FGA_COEFFS,1,4)+Q3622*INDEX(FGA_COEFFS,1,5)+S3621*INDEX(FGA_COEFFS,1,6)+T3622*INDEX(FGA_COEFFS,1,7)+M3622*INDEX(FGA_COEFFS,1,8)+Y3625*Y3626</f>
        <v>#N/A</v>
      </c>
      <c r="AD3621" s="223" t="e">
        <f ca="1">INDEX(THREEPTA_COEFFS,1,1)+AC3621*INDEX(THREEPTA_COEFFS,1,2)+J3621*INDEX(THREEPTA_COEFFS,1,3)+AA3621*INDEX(THREEPTA_COEFFS,1,4)+K3621*INDEX(THREEPTA_COEFFS,1,5)+L3622*INDEX(THREEPTA_COEFFS,1,6)+Z3625*Z3626</f>
        <v>#N/A</v>
      </c>
      <c r="AE3621" s="223" t="e">
        <f ca="1">INDEX(THREEPTPCT_COEFFS,1,1)+K3621*INDEX(THREEPTPCT_COEFFS,1,2)+L3622*INDEX(THREEPTPCT_COEFFS,1,3)+AA3625*AA3626</f>
        <v>#N/A</v>
      </c>
      <c r="AF3621" s="55" t="e">
        <f t="shared" ref="AF3621:AF3622" ca="1" si="6253">AC3621-AD3621</f>
        <v>#N/A</v>
      </c>
      <c r="AG3621" s="223" t="e">
        <f ca="1">INDEX(TWOPTPCT_COEFFS,1,1)+AB3621*INDEX(TWOPTPCT_COEFFS,1,2)+I3622*INDEX(TWOPTPCT_COEFFS,1,3)+G3622*INDEX(TWOPTPCT_COEFFS,1,4)+L3622*INDEX(TWOPTPCT_COEFFS,1,5)+AB3625*AB3626</f>
        <v>#N/A</v>
      </c>
      <c r="AH3621" s="223" t="e">
        <f ca="1">INDEX(FTA_COEFFS,1,1)+O3621*INDEX(FTA_COEFFS,1,2)+N3622*INDEX(FTA_COEFFS,1,3)+(Q3621+R3621)*INDEX(FTA_COEFFS,1,4)+(Q3622+R3622)*INDEX(FTA_COEFFS,1,5)+M3622*INDEX(FTA_COEFFS,1,6)+AC3625*AC3626</f>
        <v>#N/A</v>
      </c>
      <c r="AI3621" s="223" t="e">
        <f ca="1">INDEX(FTPCT_COEFFS,1,1)+P3621*INDEX(FTPCT_COEFFS,1,2)+F3621*INDEX(FTPCT_COEFFS,1,3)+G3622*INDEX(FTPCT_COEFFS,1,4)+AD3625*AD3626</f>
        <v>#N/A</v>
      </c>
      <c r="AJ3621" s="338" t="e">
        <f t="shared" ref="AJ3621:AJ3622" ca="1" si="6254">AD3621*AE3621/100+AF3621*AG3621+AH3621*AI3621/100</f>
        <v>#N/A</v>
      </c>
      <c r="AK3621" s="55"/>
      <c r="AL3621" s="55"/>
      <c r="AM3621" s="55"/>
      <c r="AN3621" s="55"/>
      <c r="AO3621" s="55"/>
      <c r="AP3621" s="55"/>
      <c r="AQ3621" s="55"/>
      <c r="AR3621" s="55"/>
    </row>
    <row r="3622" spans="1:45" x14ac:dyDescent="0.3">
      <c r="B3622" s="54" t="s">
        <v>175</v>
      </c>
      <c r="C3622" s="54">
        <f>C3615</f>
        <v>0</v>
      </c>
      <c r="D3622" s="56" t="e">
        <f t="shared" ca="1" si="6246"/>
        <v>#N/A</v>
      </c>
      <c r="E3622" s="52" t="e">
        <f t="shared" ref="E3622:W3622" si="6255">E3615</f>
        <v>#N/A</v>
      </c>
      <c r="F3622" s="52" t="e">
        <f t="shared" si="6255"/>
        <v>#N/A</v>
      </c>
      <c r="G3622" s="52" t="e">
        <f t="shared" si="6255"/>
        <v>#N/A</v>
      </c>
      <c r="H3622" s="52" t="e">
        <f t="shared" si="6255"/>
        <v>#N/A</v>
      </c>
      <c r="I3622" s="52" t="e">
        <f t="shared" si="6255"/>
        <v>#N/A</v>
      </c>
      <c r="J3622" s="52" t="e">
        <f t="shared" si="6255"/>
        <v>#N/A</v>
      </c>
      <c r="K3622" s="52" t="e">
        <f t="shared" si="6255"/>
        <v>#N/A</v>
      </c>
      <c r="L3622" s="52" t="e">
        <f t="shared" si="6255"/>
        <v>#N/A</v>
      </c>
      <c r="M3622" s="52" t="e">
        <f t="shared" si="6255"/>
        <v>#N/A</v>
      </c>
      <c r="N3622" s="52" t="e">
        <f t="shared" si="6255"/>
        <v>#N/A</v>
      </c>
      <c r="O3622" s="52" t="e">
        <f t="shared" si="6255"/>
        <v>#N/A</v>
      </c>
      <c r="P3622" s="52" t="e">
        <f t="shared" si="6255"/>
        <v>#N/A</v>
      </c>
      <c r="Q3622" s="52" t="e">
        <f t="shared" si="6255"/>
        <v>#N/A</v>
      </c>
      <c r="R3622" s="52" t="e">
        <f t="shared" si="6255"/>
        <v>#N/A</v>
      </c>
      <c r="S3622" s="52" t="e">
        <f t="shared" si="6255"/>
        <v>#N/A</v>
      </c>
      <c r="T3622" s="52" t="e">
        <f t="shared" si="6255"/>
        <v>#N/A</v>
      </c>
      <c r="U3622" s="52" t="e">
        <f t="shared" si="6255"/>
        <v>#N/A</v>
      </c>
      <c r="V3622" s="52" t="e">
        <f t="shared" si="6255"/>
        <v>#N/A</v>
      </c>
      <c r="W3622" s="52" t="e">
        <f t="shared" si="6255"/>
        <v>#N/A</v>
      </c>
      <c r="X3622" s="55" t="e">
        <f t="shared" si="6248"/>
        <v>#N/A</v>
      </c>
      <c r="Y3622" s="55" t="e">
        <f t="shared" si="6249"/>
        <v>#N/A</v>
      </c>
      <c r="Z3622" s="55" t="e">
        <f t="shared" ref="Z3622" si="6256">Z3621</f>
        <v>#N/A</v>
      </c>
      <c r="AA3622" s="55" t="e">
        <f t="shared" si="6251"/>
        <v>#N/A</v>
      </c>
      <c r="AB3622" s="336" t="e">
        <f t="shared" si="6252"/>
        <v>#N/A</v>
      </c>
      <c r="AC3622" s="223" t="e">
        <f ca="1">INDEX(FGA_COEFFS,1,1)+Z3622*INDEX(FGA_COEFFS,1,2)+Y3622*INDEX(FGA_COEFFS,1,3)+R3622*INDEX(FGA_COEFFS,1,4)+Q3621*INDEX(FGA_COEFFS,1,5)+S3622*INDEX(FGA_COEFFS,1,6)+T3621*INDEX(FGA_COEFFS,1,7)+M3621*INDEX(FGA_COEFFS,1,8)+Y3625*Y3627</f>
        <v>#N/A</v>
      </c>
      <c r="AD3622" s="223" t="e">
        <f ca="1">INDEX(THREEPTA_COEFFS,1,1)+AC3622*INDEX(THREEPTA_COEFFS,1,2)+J3622*INDEX(THREEPTA_COEFFS,1,3)+AA3622*INDEX(THREEPTA_COEFFS,1,4)+K3622*INDEX(THREEPTA_COEFFS,1,5)+L3621*INDEX(THREEPTA_COEFFS,1,6)+Z3625*Z3627</f>
        <v>#N/A</v>
      </c>
      <c r="AE3622" s="223" t="e">
        <f ca="1">INDEX(THREEPTPCT_COEFFS,1,1)+K3622*INDEX(THREEPTPCT_COEFFS,1,2)+L3621*INDEX(THREEPTPCT_COEFFS,1,3)+AA3625*AA3627</f>
        <v>#N/A</v>
      </c>
      <c r="AF3622" s="55" t="e">
        <f t="shared" ca="1" si="6253"/>
        <v>#N/A</v>
      </c>
      <c r="AG3622" s="223" t="e">
        <f ca="1">INDEX(TWOPTPCT_COEFFS,1,1)+AB3622*INDEX(TWOPTPCT_COEFFS,1,2)+I3621*INDEX(TWOPTPCT_COEFFS,1,3)+G3621*INDEX(TWOPTPCT_COEFFS,1,4)+L3621*INDEX(TWOPTPCT_COEFFS,1,5)+AB3625*AB3627</f>
        <v>#N/A</v>
      </c>
      <c r="AH3622" s="223" t="e">
        <f ca="1">INDEX(FTA_COEFFS,1,1)+O3622*INDEX(FTA_COEFFS,1,2)+N3621*INDEX(FTA_COEFFS,1,3)+(Q3622+R3622)*INDEX(FTA_COEFFS,1,4)+(Q3621+R3621)*INDEX(FTA_COEFFS,1,5)+M3621*INDEX(FTA_COEFFS,1,6)+AC3625*AC3627</f>
        <v>#N/A</v>
      </c>
      <c r="AI3622" s="223" t="e">
        <f ca="1">INDEX(FTPCT_COEFFS,1,1)+P3622*INDEX(FTPCT_COEFFS,1,2)+F3622*INDEX(FTPCT_COEFFS,1,3)+G3621*INDEX(FTPCT_COEFFS,1,4)+AD3625*AD3627</f>
        <v>#N/A</v>
      </c>
      <c r="AJ3622" s="338" t="e">
        <f t="shared" ca="1" si="6254"/>
        <v>#N/A</v>
      </c>
      <c r="AK3622" s="55"/>
      <c r="AL3622" s="55"/>
      <c r="AM3622" s="55"/>
      <c r="AN3622" s="55"/>
      <c r="AO3622" s="55"/>
      <c r="AP3622" s="55"/>
      <c r="AQ3622" s="55"/>
      <c r="AR3622" s="55"/>
    </row>
    <row r="3623" spans="1:45" x14ac:dyDescent="0.3">
      <c r="A3623" s="54" t="e">
        <f ca="1">IF(D3621&gt;(D3622+(AVERAGE(V3621,W3621)-AVERAGE(V3622,W3622))/2)+2.5,C3621,IF(D3622&gt;(D3621+(AVERAGE(V3622,W3622)-AVERAGE(V3621,W3621))/2)+2.5,C3622,"Close"))</f>
        <v>#N/A</v>
      </c>
      <c r="B3623" s="64" t="e">
        <f ca="1">IF(D3622&gt;D3621,C3622,C3621)</f>
        <v>#N/A</v>
      </c>
      <c r="D3623" s="56"/>
      <c r="X3623" s="55"/>
      <c r="Y3623" s="55"/>
      <c r="Z3623" s="55"/>
      <c r="AA3623" s="55"/>
      <c r="AB3623" s="55"/>
      <c r="AC3623" s="337"/>
      <c r="AD3623" s="337"/>
      <c r="AE3623" s="337"/>
      <c r="AF3623" s="337"/>
      <c r="AG3623" s="337"/>
      <c r="AH3623" s="337"/>
      <c r="AI3623" s="337"/>
      <c r="AJ3623" s="337"/>
      <c r="AK3623" s="337"/>
      <c r="AL3623" s="337"/>
      <c r="AM3623" s="55"/>
      <c r="AN3623" s="55"/>
      <c r="AO3623" s="55"/>
      <c r="AP3623" s="55"/>
      <c r="AQ3623" s="55"/>
      <c r="AR3623" s="55"/>
      <c r="AS3623" s="55"/>
    </row>
    <row r="3624" spans="1:45" x14ac:dyDescent="0.3">
      <c r="X3624" s="54" t="s">
        <v>1305</v>
      </c>
      <c r="Y3624" s="54" t="s">
        <v>128</v>
      </c>
      <c r="Z3624" s="54" t="s">
        <v>157</v>
      </c>
      <c r="AA3624" s="54" t="s">
        <v>151</v>
      </c>
      <c r="AB3624" s="54" t="s">
        <v>1327</v>
      </c>
      <c r="AC3624" s="54" t="s">
        <v>129</v>
      </c>
      <c r="AD3624" s="54" t="s">
        <v>116</v>
      </c>
      <c r="AE3624" s="54"/>
      <c r="AF3624" s="54"/>
      <c r="AG3624" s="54"/>
      <c r="AH3624" s="54"/>
      <c r="AI3624" s="54"/>
      <c r="AJ3624" s="54"/>
      <c r="AK3624" s="54"/>
      <c r="AL3624" s="54"/>
      <c r="AM3624" s="54"/>
      <c r="AN3624" s="54"/>
      <c r="AO3624" s="54"/>
      <c r="AP3624" s="54"/>
      <c r="AQ3624" s="54"/>
      <c r="AR3624" s="54"/>
      <c r="AS3624" s="54"/>
    </row>
    <row r="3625" spans="1:45" x14ac:dyDescent="0.3">
      <c r="X3625" s="54"/>
      <c r="Y3625" s="54">
        <f t="shared" ref="Y3625:AD3625" si="6257">Y3618</f>
        <v>6.4436999999999998</v>
      </c>
      <c r="Z3625" s="54">
        <f t="shared" si="6257"/>
        <v>4.9371</v>
      </c>
      <c r="AA3625" s="54">
        <f t="shared" si="6257"/>
        <v>11.350300000000001</v>
      </c>
      <c r="AB3625" s="54">
        <f t="shared" si="6257"/>
        <v>7.1900000000000006E-2</v>
      </c>
      <c r="AC3625" s="54">
        <f t="shared" si="6257"/>
        <v>6.2766000000000002</v>
      </c>
      <c r="AD3625" s="54">
        <f t="shared" si="6257"/>
        <v>11.042999999999999</v>
      </c>
      <c r="AE3625" s="54"/>
      <c r="AF3625" s="336"/>
      <c r="AG3625" s="336"/>
      <c r="AH3625" s="336"/>
      <c r="AI3625" s="54"/>
      <c r="AJ3625" s="54"/>
      <c r="AK3625" s="54"/>
      <c r="AL3625" s="54"/>
      <c r="AM3625" s="54"/>
      <c r="AN3625" s="54"/>
      <c r="AO3625" s="54"/>
      <c r="AP3625" s="54"/>
      <c r="AQ3625" s="54"/>
      <c r="AR3625" s="54"/>
      <c r="AS3625" s="54"/>
    </row>
    <row r="3626" spans="1:45" x14ac:dyDescent="0.3">
      <c r="D3626" s="56"/>
      <c r="X3626" s="336"/>
      <c r="Y3626" s="336">
        <f t="shared" ca="1" si="6221"/>
        <v>-3.1505791455735288E-2</v>
      </c>
      <c r="Z3626" s="336">
        <f t="shared" ca="1" si="6221"/>
        <v>1.061639157494356</v>
      </c>
      <c r="AA3626" s="336">
        <f t="shared" ca="1" si="6221"/>
        <v>-3.000828331561757E-2</v>
      </c>
      <c r="AB3626" s="336">
        <f t="shared" ca="1" si="6221"/>
        <v>0.15637720018381032</v>
      </c>
      <c r="AC3626" s="336">
        <f t="shared" ca="1" si="6221"/>
        <v>1.3663572799803632</v>
      </c>
      <c r="AD3626" s="336">
        <f t="shared" ca="1" si="6221"/>
        <v>-0.25260918778617458</v>
      </c>
      <c r="AE3626" s="336"/>
      <c r="AF3626" s="336"/>
      <c r="AG3626" s="336"/>
      <c r="AH3626" s="336"/>
      <c r="AI3626" s="54"/>
      <c r="AJ3626" s="54"/>
      <c r="AK3626" s="54"/>
      <c r="AL3626" s="336"/>
      <c r="AM3626" s="336"/>
      <c r="AN3626" s="336"/>
      <c r="AO3626" s="336"/>
      <c r="AP3626" s="54"/>
      <c r="AQ3626" s="336"/>
      <c r="AR3626" s="336"/>
      <c r="AS3626" s="336"/>
    </row>
    <row r="3627" spans="1:45" x14ac:dyDescent="0.3">
      <c r="C3627" s="54"/>
      <c r="D3627" s="56"/>
      <c r="Y3627" s="336">
        <f t="shared" ca="1" si="6221"/>
        <v>0.22916895642111024</v>
      </c>
      <c r="Z3627" s="336">
        <f t="shared" ca="1" si="6221"/>
        <v>0.11311724583179211</v>
      </c>
      <c r="AA3627" s="336">
        <f t="shared" ca="1" si="6221"/>
        <v>-0.3428687496330336</v>
      </c>
      <c r="AB3627" s="336">
        <f t="shared" ca="1" si="6221"/>
        <v>-2.0688513088892534E-2</v>
      </c>
      <c r="AC3627" s="336">
        <f t="shared" ca="1" si="6221"/>
        <v>1.3556002209608011</v>
      </c>
      <c r="AD3627" s="336">
        <f t="shared" ca="1" si="6221"/>
        <v>1.3554303476516703</v>
      </c>
      <c r="AE3627" s="55"/>
      <c r="AF3627" s="55"/>
      <c r="AG3627" s="55"/>
      <c r="AH3627" s="55"/>
      <c r="AI3627" s="55"/>
      <c r="AJ3627" s="55"/>
      <c r="AK3627" s="55"/>
      <c r="AL3627" s="55"/>
      <c r="AM3627" s="55"/>
      <c r="AN3627" s="55"/>
      <c r="AO3627" s="55"/>
      <c r="AP3627" s="55"/>
      <c r="AQ3627" s="55"/>
      <c r="AR3627" s="55"/>
      <c r="AS3627" s="55"/>
    </row>
    <row r="3628" spans="1:45" x14ac:dyDescent="0.3">
      <c r="B3628" s="54" t="s">
        <v>172</v>
      </c>
      <c r="C3628" s="53">
        <f>C3621</f>
        <v>0</v>
      </c>
      <c r="D3628" s="56" t="e">
        <f t="shared" ref="D3628:D3629" ca="1" si="6258">AJ3628</f>
        <v>#N/A</v>
      </c>
      <c r="E3628" s="52" t="e">
        <f t="shared" ref="E3628:W3628" si="6259">E3621</f>
        <v>#N/A</v>
      </c>
      <c r="F3628" s="52" t="e">
        <f t="shared" si="6259"/>
        <v>#N/A</v>
      </c>
      <c r="G3628" s="52" t="e">
        <f t="shared" si="6259"/>
        <v>#N/A</v>
      </c>
      <c r="H3628" s="52" t="e">
        <f t="shared" si="6259"/>
        <v>#N/A</v>
      </c>
      <c r="I3628" s="52" t="e">
        <f t="shared" si="6259"/>
        <v>#N/A</v>
      </c>
      <c r="J3628" s="52" t="e">
        <f t="shared" si="6259"/>
        <v>#N/A</v>
      </c>
      <c r="K3628" s="52" t="e">
        <f t="shared" si="6259"/>
        <v>#N/A</v>
      </c>
      <c r="L3628" s="52" t="e">
        <f t="shared" si="6259"/>
        <v>#N/A</v>
      </c>
      <c r="M3628" s="52" t="e">
        <f t="shared" si="6259"/>
        <v>#N/A</v>
      </c>
      <c r="N3628" s="52" t="e">
        <f t="shared" si="6259"/>
        <v>#N/A</v>
      </c>
      <c r="O3628" s="52" t="e">
        <f t="shared" si="6259"/>
        <v>#N/A</v>
      </c>
      <c r="P3628" s="52" t="e">
        <f t="shared" si="6259"/>
        <v>#N/A</v>
      </c>
      <c r="Q3628" s="52" t="e">
        <f t="shared" si="6259"/>
        <v>#N/A</v>
      </c>
      <c r="R3628" s="52" t="e">
        <f t="shared" si="6259"/>
        <v>#N/A</v>
      </c>
      <c r="S3628" s="52" t="e">
        <f t="shared" si="6259"/>
        <v>#N/A</v>
      </c>
      <c r="T3628" s="52" t="e">
        <f t="shared" si="6259"/>
        <v>#N/A</v>
      </c>
      <c r="U3628" s="52" t="e">
        <f t="shared" si="6259"/>
        <v>#N/A</v>
      </c>
      <c r="V3628" s="52" t="e">
        <f t="shared" si="6259"/>
        <v>#N/A</v>
      </c>
      <c r="W3628" s="52" t="e">
        <f t="shared" si="6259"/>
        <v>#N/A</v>
      </c>
      <c r="X3628" s="55" t="e">
        <f t="shared" ref="X3628:X3629" si="6260">(H3628-(O3628*P3628)/100-3*(J3628*K3628)/100)/2</f>
        <v>#N/A</v>
      </c>
      <c r="Y3628" s="55" t="e">
        <f t="shared" ref="Y3628:Y3629" si="6261">SUM(X3628,(J3628*K3628/100))/(F3628/100)</f>
        <v>#N/A</v>
      </c>
      <c r="Z3628" s="55" t="e">
        <f t="shared" ref="Z3628" si="6262">U3628*0.5+U3629*0.5</f>
        <v>#N/A</v>
      </c>
      <c r="AA3628" s="55" t="e">
        <f t="shared" ref="AA3628:AA3629" si="6263">J3628/Y3628</f>
        <v>#N/A</v>
      </c>
      <c r="AB3628" s="336" t="e">
        <f t="shared" ref="AB3628:AB3629" si="6264">X3628/(Y3628-J3628)</f>
        <v>#N/A</v>
      </c>
      <c r="AC3628" s="223" t="e">
        <f ca="1">INDEX(FGA_COEFFS,1,1)+Z3628*INDEX(FGA_COEFFS,1,2)+Y3628*INDEX(FGA_COEFFS,1,3)+R3628*INDEX(FGA_COEFFS,1,4)+Q3629*INDEX(FGA_COEFFS,1,5)+S3628*INDEX(FGA_COEFFS,1,6)+T3629*INDEX(FGA_COEFFS,1,7)+M3629*INDEX(FGA_COEFFS,1,8)+Y3632*Y3633</f>
        <v>#N/A</v>
      </c>
      <c r="AD3628" s="223" t="e">
        <f ca="1">INDEX(THREEPTA_COEFFS,1,1)+AC3628*INDEX(THREEPTA_COEFFS,1,2)+J3628*INDEX(THREEPTA_COEFFS,1,3)+AA3628*INDEX(THREEPTA_COEFFS,1,4)+K3628*INDEX(THREEPTA_COEFFS,1,5)+L3629*INDEX(THREEPTA_COEFFS,1,6)+Z3632*Z3633</f>
        <v>#N/A</v>
      </c>
      <c r="AE3628" s="223" t="e">
        <f ca="1">INDEX(THREEPTPCT_COEFFS,1,1)+K3628*INDEX(THREEPTPCT_COEFFS,1,2)+L3629*INDEX(THREEPTPCT_COEFFS,1,3)+AA3632*AA3633</f>
        <v>#N/A</v>
      </c>
      <c r="AF3628" s="55" t="e">
        <f t="shared" ref="AF3628:AF3629" ca="1" si="6265">AC3628-AD3628</f>
        <v>#N/A</v>
      </c>
      <c r="AG3628" s="223" t="e">
        <f ca="1">INDEX(TWOPTPCT_COEFFS,1,1)+AB3628*INDEX(TWOPTPCT_COEFFS,1,2)+I3629*INDEX(TWOPTPCT_COEFFS,1,3)+G3629*INDEX(TWOPTPCT_COEFFS,1,4)+L3629*INDEX(TWOPTPCT_COEFFS,1,5)+AB3632*AB3633</f>
        <v>#N/A</v>
      </c>
      <c r="AH3628" s="223" t="e">
        <f ca="1">INDEX(FTA_COEFFS,1,1)+O3628*INDEX(FTA_COEFFS,1,2)+N3629*INDEX(FTA_COEFFS,1,3)+(Q3628+R3628)*INDEX(FTA_COEFFS,1,4)+(Q3629+R3629)*INDEX(FTA_COEFFS,1,5)+M3629*INDEX(FTA_COEFFS,1,6)+AC3632*AC3633</f>
        <v>#N/A</v>
      </c>
      <c r="AI3628" s="223" t="e">
        <f ca="1">INDEX(FTPCT_COEFFS,1,1)+P3628*INDEX(FTPCT_COEFFS,1,2)+F3628*INDEX(FTPCT_COEFFS,1,3)+G3629*INDEX(FTPCT_COEFFS,1,4)+AD3632*AD3633</f>
        <v>#N/A</v>
      </c>
      <c r="AJ3628" s="338" t="e">
        <f t="shared" ref="AJ3628:AJ3629" ca="1" si="6266">AD3628*AE3628/100+AF3628*AG3628+AH3628*AI3628/100</f>
        <v>#N/A</v>
      </c>
      <c r="AK3628" s="55"/>
      <c r="AL3628" s="55"/>
      <c r="AM3628" s="55"/>
      <c r="AN3628" s="55"/>
      <c r="AO3628" s="55"/>
      <c r="AP3628" s="55"/>
      <c r="AQ3628" s="55"/>
      <c r="AR3628" s="55"/>
    </row>
    <row r="3629" spans="1:45" x14ac:dyDescent="0.3">
      <c r="B3629" s="54" t="s">
        <v>175</v>
      </c>
      <c r="C3629" s="54">
        <f>C3622</f>
        <v>0</v>
      </c>
      <c r="D3629" s="56" t="e">
        <f t="shared" ca="1" si="6258"/>
        <v>#N/A</v>
      </c>
      <c r="E3629" s="52" t="e">
        <f t="shared" ref="E3629:W3629" si="6267">E3622</f>
        <v>#N/A</v>
      </c>
      <c r="F3629" s="52" t="e">
        <f t="shared" si="6267"/>
        <v>#N/A</v>
      </c>
      <c r="G3629" s="52" t="e">
        <f t="shared" si="6267"/>
        <v>#N/A</v>
      </c>
      <c r="H3629" s="52" t="e">
        <f t="shared" si="6267"/>
        <v>#N/A</v>
      </c>
      <c r="I3629" s="52" t="e">
        <f t="shared" si="6267"/>
        <v>#N/A</v>
      </c>
      <c r="J3629" s="52" t="e">
        <f t="shared" si="6267"/>
        <v>#N/A</v>
      </c>
      <c r="K3629" s="52" t="e">
        <f t="shared" si="6267"/>
        <v>#N/A</v>
      </c>
      <c r="L3629" s="52" t="e">
        <f t="shared" si="6267"/>
        <v>#N/A</v>
      </c>
      <c r="M3629" s="52" t="e">
        <f t="shared" si="6267"/>
        <v>#N/A</v>
      </c>
      <c r="N3629" s="52" t="e">
        <f t="shared" si="6267"/>
        <v>#N/A</v>
      </c>
      <c r="O3629" s="52" t="e">
        <f t="shared" si="6267"/>
        <v>#N/A</v>
      </c>
      <c r="P3629" s="52" t="e">
        <f t="shared" si="6267"/>
        <v>#N/A</v>
      </c>
      <c r="Q3629" s="52" t="e">
        <f t="shared" si="6267"/>
        <v>#N/A</v>
      </c>
      <c r="R3629" s="52" t="e">
        <f t="shared" si="6267"/>
        <v>#N/A</v>
      </c>
      <c r="S3629" s="52" t="e">
        <f t="shared" si="6267"/>
        <v>#N/A</v>
      </c>
      <c r="T3629" s="52" t="e">
        <f t="shared" si="6267"/>
        <v>#N/A</v>
      </c>
      <c r="U3629" s="52" t="e">
        <f t="shared" si="6267"/>
        <v>#N/A</v>
      </c>
      <c r="V3629" s="52" t="e">
        <f t="shared" si="6267"/>
        <v>#N/A</v>
      </c>
      <c r="W3629" s="52" t="e">
        <f t="shared" si="6267"/>
        <v>#N/A</v>
      </c>
      <c r="X3629" s="55" t="e">
        <f t="shared" si="6260"/>
        <v>#N/A</v>
      </c>
      <c r="Y3629" s="55" t="e">
        <f t="shared" si="6261"/>
        <v>#N/A</v>
      </c>
      <c r="Z3629" s="55" t="e">
        <f t="shared" ref="Z3629" si="6268">Z3628</f>
        <v>#N/A</v>
      </c>
      <c r="AA3629" s="55" t="e">
        <f t="shared" si="6263"/>
        <v>#N/A</v>
      </c>
      <c r="AB3629" s="336" t="e">
        <f t="shared" si="6264"/>
        <v>#N/A</v>
      </c>
      <c r="AC3629" s="223" t="e">
        <f ca="1">INDEX(FGA_COEFFS,1,1)+Z3629*INDEX(FGA_COEFFS,1,2)+Y3629*INDEX(FGA_COEFFS,1,3)+R3629*INDEX(FGA_COEFFS,1,4)+Q3628*INDEX(FGA_COEFFS,1,5)+S3629*INDEX(FGA_COEFFS,1,6)+T3628*INDEX(FGA_COEFFS,1,7)+M3628*INDEX(FGA_COEFFS,1,8)+Y3632*Y3634</f>
        <v>#N/A</v>
      </c>
      <c r="AD3629" s="223" t="e">
        <f ca="1">INDEX(THREEPTA_COEFFS,1,1)+AC3629*INDEX(THREEPTA_COEFFS,1,2)+J3629*INDEX(THREEPTA_COEFFS,1,3)+AA3629*INDEX(THREEPTA_COEFFS,1,4)+K3629*INDEX(THREEPTA_COEFFS,1,5)+L3628*INDEX(THREEPTA_COEFFS,1,6)+Z3632*Z3634</f>
        <v>#N/A</v>
      </c>
      <c r="AE3629" s="223" t="e">
        <f ca="1">INDEX(THREEPTPCT_COEFFS,1,1)+K3629*INDEX(THREEPTPCT_COEFFS,1,2)+L3628*INDEX(THREEPTPCT_COEFFS,1,3)+AA3632*AA3634</f>
        <v>#N/A</v>
      </c>
      <c r="AF3629" s="55" t="e">
        <f t="shared" ca="1" si="6265"/>
        <v>#N/A</v>
      </c>
      <c r="AG3629" s="223" t="e">
        <f ca="1">INDEX(TWOPTPCT_COEFFS,1,1)+AB3629*INDEX(TWOPTPCT_COEFFS,1,2)+I3628*INDEX(TWOPTPCT_COEFFS,1,3)+G3628*INDEX(TWOPTPCT_COEFFS,1,4)+L3628*INDEX(TWOPTPCT_COEFFS,1,5)+AB3632*AB3634</f>
        <v>#N/A</v>
      </c>
      <c r="AH3629" s="223" t="e">
        <f ca="1">INDEX(FTA_COEFFS,1,1)+O3629*INDEX(FTA_COEFFS,1,2)+N3628*INDEX(FTA_COEFFS,1,3)+(Q3629+R3629)*INDEX(FTA_COEFFS,1,4)+(Q3628+R3628)*INDEX(FTA_COEFFS,1,5)+M3628*INDEX(FTA_COEFFS,1,6)+AC3632*AC3634</f>
        <v>#N/A</v>
      </c>
      <c r="AI3629" s="223" t="e">
        <f ca="1">INDEX(FTPCT_COEFFS,1,1)+P3629*INDEX(FTPCT_COEFFS,1,2)+F3629*INDEX(FTPCT_COEFFS,1,3)+G3628*INDEX(FTPCT_COEFFS,1,4)+AD3632*AD3634</f>
        <v>#N/A</v>
      </c>
      <c r="AJ3629" s="338" t="e">
        <f t="shared" ca="1" si="6266"/>
        <v>#N/A</v>
      </c>
      <c r="AK3629" s="55"/>
      <c r="AL3629" s="55"/>
      <c r="AM3629" s="55"/>
      <c r="AN3629" s="55"/>
      <c r="AO3629" s="55"/>
      <c r="AP3629" s="55"/>
      <c r="AQ3629" s="55"/>
      <c r="AR3629" s="55"/>
    </row>
    <row r="3630" spans="1:45" x14ac:dyDescent="0.3">
      <c r="A3630" s="54" t="e">
        <f ca="1">IF(D3628&gt;(D3629+(AVERAGE(V3628,W3628)-AVERAGE(V3629,W3629))/2)+2.5,C3628,IF(D3629&gt;(D3628+(AVERAGE(V3629,W3629)-AVERAGE(V3628,W3628))/2)+2.5,C3629,"Close"))</f>
        <v>#N/A</v>
      </c>
      <c r="B3630" s="64" t="e">
        <f ca="1">IF(D3629&gt;D3628,C3629,C3628)</f>
        <v>#N/A</v>
      </c>
      <c r="D3630" s="56"/>
      <c r="X3630" s="55"/>
      <c r="Y3630" s="55"/>
      <c r="Z3630" s="55"/>
      <c r="AA3630" s="55"/>
      <c r="AB3630" s="55"/>
      <c r="AC3630" s="337"/>
      <c r="AD3630" s="337"/>
      <c r="AE3630" s="337"/>
      <c r="AF3630" s="337"/>
      <c r="AG3630" s="337"/>
      <c r="AH3630" s="337"/>
      <c r="AI3630" s="337"/>
      <c r="AJ3630" s="337"/>
      <c r="AK3630" s="337"/>
      <c r="AL3630" s="337"/>
      <c r="AM3630" s="55"/>
      <c r="AN3630" s="55"/>
      <c r="AO3630" s="55"/>
      <c r="AP3630" s="55"/>
      <c r="AQ3630" s="55"/>
      <c r="AR3630" s="55"/>
      <c r="AS3630" s="55"/>
    </row>
    <row r="3631" spans="1:45" x14ac:dyDescent="0.3">
      <c r="X3631" s="54" t="s">
        <v>1305</v>
      </c>
      <c r="Y3631" s="54" t="s">
        <v>128</v>
      </c>
      <c r="Z3631" s="54" t="s">
        <v>157</v>
      </c>
      <c r="AA3631" s="54" t="s">
        <v>151</v>
      </c>
      <c r="AB3631" s="54" t="s">
        <v>1327</v>
      </c>
      <c r="AC3631" s="54" t="s">
        <v>129</v>
      </c>
      <c r="AD3631" s="54" t="s">
        <v>116</v>
      </c>
      <c r="AE3631" s="54"/>
      <c r="AF3631" s="54"/>
      <c r="AG3631" s="54"/>
      <c r="AH3631" s="54"/>
      <c r="AI3631" s="54"/>
      <c r="AJ3631" s="54"/>
      <c r="AK3631" s="54"/>
      <c r="AL3631" s="54"/>
      <c r="AM3631" s="54"/>
      <c r="AN3631" s="54"/>
      <c r="AO3631" s="54"/>
      <c r="AP3631" s="54"/>
      <c r="AQ3631" s="54"/>
      <c r="AR3631" s="54"/>
      <c r="AS3631" s="54"/>
    </row>
    <row r="3632" spans="1:45" x14ac:dyDescent="0.3">
      <c r="X3632" s="54"/>
      <c r="Y3632" s="54">
        <f t="shared" ref="Y3632:AD3632" si="6269">Y3625</f>
        <v>6.4436999999999998</v>
      </c>
      <c r="Z3632" s="54">
        <f t="shared" si="6269"/>
        <v>4.9371</v>
      </c>
      <c r="AA3632" s="54">
        <f t="shared" si="6269"/>
        <v>11.350300000000001</v>
      </c>
      <c r="AB3632" s="54">
        <f t="shared" si="6269"/>
        <v>7.1900000000000006E-2</v>
      </c>
      <c r="AC3632" s="54">
        <f t="shared" si="6269"/>
        <v>6.2766000000000002</v>
      </c>
      <c r="AD3632" s="54">
        <f t="shared" si="6269"/>
        <v>11.042999999999999</v>
      </c>
      <c r="AE3632" s="54"/>
      <c r="AF3632" s="336"/>
      <c r="AG3632" s="336"/>
      <c r="AH3632" s="336"/>
      <c r="AI3632" s="54"/>
      <c r="AJ3632" s="54"/>
      <c r="AK3632" s="54"/>
      <c r="AL3632" s="54"/>
      <c r="AM3632" s="54"/>
      <c r="AN3632" s="54"/>
      <c r="AO3632" s="54"/>
      <c r="AP3632" s="54"/>
      <c r="AQ3632" s="54"/>
      <c r="AR3632" s="54"/>
      <c r="AS3632" s="54"/>
    </row>
    <row r="3633" spans="1:45" x14ac:dyDescent="0.3">
      <c r="D3633" s="56"/>
      <c r="X3633" s="336"/>
      <c r="Y3633" s="336">
        <f t="shared" ca="1" si="6221"/>
        <v>-5.5591858457913436E-3</v>
      </c>
      <c r="Z3633" s="336">
        <f t="shared" ca="1" si="6221"/>
        <v>0.82155480035257122</v>
      </c>
      <c r="AA3633" s="336">
        <f t="shared" ca="1" si="6221"/>
        <v>-0.45636010187212406</v>
      </c>
      <c r="AB3633" s="336">
        <f t="shared" ca="1" si="6221"/>
        <v>5.1712114327647683E-2</v>
      </c>
      <c r="AC3633" s="336">
        <f t="shared" ca="1" si="6221"/>
        <v>0.10233345337494576</v>
      </c>
      <c r="AD3633" s="336">
        <f t="shared" ca="1" si="6221"/>
        <v>0.19908823789491023</v>
      </c>
      <c r="AE3633" s="336"/>
      <c r="AF3633" s="336"/>
      <c r="AG3633" s="336"/>
      <c r="AH3633" s="336"/>
      <c r="AI3633" s="54"/>
      <c r="AJ3633" s="54"/>
      <c r="AK3633" s="54"/>
      <c r="AL3633" s="336"/>
      <c r="AM3633" s="336"/>
      <c r="AN3633" s="336"/>
      <c r="AO3633" s="336"/>
      <c r="AP3633" s="54"/>
      <c r="AQ3633" s="336"/>
      <c r="AR3633" s="336"/>
      <c r="AS3633" s="336"/>
    </row>
    <row r="3634" spans="1:45" x14ac:dyDescent="0.3">
      <c r="C3634" s="54"/>
      <c r="D3634" s="56"/>
      <c r="Y3634" s="336">
        <f t="shared" ca="1" si="6221"/>
        <v>1.8827221395326547E-2</v>
      </c>
      <c r="Z3634" s="336">
        <f t="shared" ca="1" si="6221"/>
        <v>0.3680428495765099</v>
      </c>
      <c r="AA3634" s="336">
        <f t="shared" ca="1" si="6221"/>
        <v>1.0511347050950384</v>
      </c>
      <c r="AB3634" s="336">
        <f t="shared" ca="1" si="6221"/>
        <v>-0.35336647526571469</v>
      </c>
      <c r="AC3634" s="336">
        <f t="shared" ca="1" si="6221"/>
        <v>-0.57408047689432706</v>
      </c>
      <c r="AD3634" s="336">
        <f t="shared" ca="1" si="6221"/>
        <v>-5.8082795592843423E-3</v>
      </c>
      <c r="AE3634" s="55"/>
      <c r="AF3634" s="55"/>
      <c r="AG3634" s="55"/>
      <c r="AH3634" s="55"/>
      <c r="AI3634" s="55"/>
      <c r="AJ3634" s="55"/>
      <c r="AK3634" s="55"/>
      <c r="AL3634" s="55"/>
      <c r="AM3634" s="55"/>
      <c r="AN3634" s="55"/>
      <c r="AO3634" s="55"/>
      <c r="AP3634" s="55"/>
      <c r="AQ3634" s="55"/>
      <c r="AR3634" s="55"/>
      <c r="AS3634" s="55"/>
    </row>
    <row r="3635" spans="1:45" x14ac:dyDescent="0.3">
      <c r="B3635" s="54" t="s">
        <v>172</v>
      </c>
      <c r="C3635" s="53">
        <f>C3628</f>
        <v>0</v>
      </c>
      <c r="D3635" s="56" t="e">
        <f t="shared" ref="D3635:D3636" ca="1" si="6270">AJ3635</f>
        <v>#N/A</v>
      </c>
      <c r="E3635" s="52" t="e">
        <f t="shared" ref="E3635:W3635" si="6271">E3628</f>
        <v>#N/A</v>
      </c>
      <c r="F3635" s="52" t="e">
        <f t="shared" si="6271"/>
        <v>#N/A</v>
      </c>
      <c r="G3635" s="52" t="e">
        <f t="shared" si="6271"/>
        <v>#N/A</v>
      </c>
      <c r="H3635" s="52" t="e">
        <f t="shared" si="6271"/>
        <v>#N/A</v>
      </c>
      <c r="I3635" s="52" t="e">
        <f t="shared" si="6271"/>
        <v>#N/A</v>
      </c>
      <c r="J3635" s="52" t="e">
        <f t="shared" si="6271"/>
        <v>#N/A</v>
      </c>
      <c r="K3635" s="52" t="e">
        <f t="shared" si="6271"/>
        <v>#N/A</v>
      </c>
      <c r="L3635" s="52" t="e">
        <f t="shared" si="6271"/>
        <v>#N/A</v>
      </c>
      <c r="M3635" s="52" t="e">
        <f t="shared" si="6271"/>
        <v>#N/A</v>
      </c>
      <c r="N3635" s="52" t="e">
        <f t="shared" si="6271"/>
        <v>#N/A</v>
      </c>
      <c r="O3635" s="52" t="e">
        <f t="shared" si="6271"/>
        <v>#N/A</v>
      </c>
      <c r="P3635" s="52" t="e">
        <f t="shared" si="6271"/>
        <v>#N/A</v>
      </c>
      <c r="Q3635" s="52" t="e">
        <f t="shared" si="6271"/>
        <v>#N/A</v>
      </c>
      <c r="R3635" s="52" t="e">
        <f t="shared" si="6271"/>
        <v>#N/A</v>
      </c>
      <c r="S3635" s="52" t="e">
        <f t="shared" si="6271"/>
        <v>#N/A</v>
      </c>
      <c r="T3635" s="52" t="e">
        <f t="shared" si="6271"/>
        <v>#N/A</v>
      </c>
      <c r="U3635" s="52" t="e">
        <f t="shared" si="6271"/>
        <v>#N/A</v>
      </c>
      <c r="V3635" s="52" t="e">
        <f t="shared" si="6271"/>
        <v>#N/A</v>
      </c>
      <c r="W3635" s="52" t="e">
        <f t="shared" si="6271"/>
        <v>#N/A</v>
      </c>
      <c r="X3635" s="55" t="e">
        <f t="shared" ref="X3635:X3636" si="6272">(H3635-(O3635*P3635)/100-3*(J3635*K3635)/100)/2</f>
        <v>#N/A</v>
      </c>
      <c r="Y3635" s="55" t="e">
        <f t="shared" ref="Y3635:Y3636" si="6273">SUM(X3635,(J3635*K3635/100))/(F3635/100)</f>
        <v>#N/A</v>
      </c>
      <c r="Z3635" s="55" t="e">
        <f t="shared" ref="Z3635" si="6274">U3635*0.5+U3636*0.5</f>
        <v>#N/A</v>
      </c>
      <c r="AA3635" s="55" t="e">
        <f t="shared" ref="AA3635:AA3636" si="6275">J3635/Y3635</f>
        <v>#N/A</v>
      </c>
      <c r="AB3635" s="336" t="e">
        <f t="shared" ref="AB3635:AB3636" si="6276">X3635/(Y3635-J3635)</f>
        <v>#N/A</v>
      </c>
      <c r="AC3635" s="223" t="e">
        <f ca="1">INDEX(FGA_COEFFS,1,1)+Z3635*INDEX(FGA_COEFFS,1,2)+Y3635*INDEX(FGA_COEFFS,1,3)+R3635*INDEX(FGA_COEFFS,1,4)+Q3636*INDEX(FGA_COEFFS,1,5)+S3635*INDEX(FGA_COEFFS,1,6)+T3636*INDEX(FGA_COEFFS,1,7)+M3636*INDEX(FGA_COEFFS,1,8)+Y3639*Y3640</f>
        <v>#N/A</v>
      </c>
      <c r="AD3635" s="223" t="e">
        <f ca="1">INDEX(THREEPTA_COEFFS,1,1)+AC3635*INDEX(THREEPTA_COEFFS,1,2)+J3635*INDEX(THREEPTA_COEFFS,1,3)+AA3635*INDEX(THREEPTA_COEFFS,1,4)+K3635*INDEX(THREEPTA_COEFFS,1,5)+L3636*INDEX(THREEPTA_COEFFS,1,6)+Z3639*Z3640</f>
        <v>#N/A</v>
      </c>
      <c r="AE3635" s="223" t="e">
        <f ca="1">INDEX(THREEPTPCT_COEFFS,1,1)+K3635*INDEX(THREEPTPCT_COEFFS,1,2)+L3636*INDEX(THREEPTPCT_COEFFS,1,3)+AA3639*AA3640</f>
        <v>#N/A</v>
      </c>
      <c r="AF3635" s="55" t="e">
        <f t="shared" ref="AF3635:AF3636" ca="1" si="6277">AC3635-AD3635</f>
        <v>#N/A</v>
      </c>
      <c r="AG3635" s="223" t="e">
        <f ca="1">INDEX(TWOPTPCT_COEFFS,1,1)+AB3635*INDEX(TWOPTPCT_COEFFS,1,2)+I3636*INDEX(TWOPTPCT_COEFFS,1,3)+G3636*INDEX(TWOPTPCT_COEFFS,1,4)+L3636*INDEX(TWOPTPCT_COEFFS,1,5)+AB3639*AB3640</f>
        <v>#N/A</v>
      </c>
      <c r="AH3635" s="223" t="e">
        <f ca="1">INDEX(FTA_COEFFS,1,1)+O3635*INDEX(FTA_COEFFS,1,2)+N3636*INDEX(FTA_COEFFS,1,3)+(Q3635+R3635)*INDEX(FTA_COEFFS,1,4)+(Q3636+R3636)*INDEX(FTA_COEFFS,1,5)+M3636*INDEX(FTA_COEFFS,1,6)+AC3639*AC3640</f>
        <v>#N/A</v>
      </c>
      <c r="AI3635" s="223" t="e">
        <f ca="1">INDEX(FTPCT_COEFFS,1,1)+P3635*INDEX(FTPCT_COEFFS,1,2)+F3635*INDEX(FTPCT_COEFFS,1,3)+G3636*INDEX(FTPCT_COEFFS,1,4)+AD3639*AD3640</f>
        <v>#N/A</v>
      </c>
      <c r="AJ3635" s="338" t="e">
        <f t="shared" ref="AJ3635:AJ3636" ca="1" si="6278">AD3635*AE3635/100+AF3635*AG3635+AH3635*AI3635/100</f>
        <v>#N/A</v>
      </c>
      <c r="AK3635" s="55"/>
      <c r="AL3635" s="55"/>
      <c r="AM3635" s="55"/>
      <c r="AN3635" s="55"/>
      <c r="AO3635" s="55"/>
      <c r="AP3635" s="55"/>
      <c r="AQ3635" s="55"/>
      <c r="AR3635" s="55"/>
    </row>
    <row r="3636" spans="1:45" x14ac:dyDescent="0.3">
      <c r="B3636" s="54" t="s">
        <v>175</v>
      </c>
      <c r="C3636" s="54">
        <f>C3629</f>
        <v>0</v>
      </c>
      <c r="D3636" s="56" t="e">
        <f t="shared" ca="1" si="6270"/>
        <v>#N/A</v>
      </c>
      <c r="E3636" s="52" t="e">
        <f t="shared" ref="E3636:W3636" si="6279">E3629</f>
        <v>#N/A</v>
      </c>
      <c r="F3636" s="52" t="e">
        <f t="shared" si="6279"/>
        <v>#N/A</v>
      </c>
      <c r="G3636" s="52" t="e">
        <f t="shared" si="6279"/>
        <v>#N/A</v>
      </c>
      <c r="H3636" s="52" t="e">
        <f t="shared" si="6279"/>
        <v>#N/A</v>
      </c>
      <c r="I3636" s="52" t="e">
        <f t="shared" si="6279"/>
        <v>#N/A</v>
      </c>
      <c r="J3636" s="52" t="e">
        <f t="shared" si="6279"/>
        <v>#N/A</v>
      </c>
      <c r="K3636" s="52" t="e">
        <f t="shared" si="6279"/>
        <v>#N/A</v>
      </c>
      <c r="L3636" s="52" t="e">
        <f t="shared" si="6279"/>
        <v>#N/A</v>
      </c>
      <c r="M3636" s="52" t="e">
        <f t="shared" si="6279"/>
        <v>#N/A</v>
      </c>
      <c r="N3636" s="52" t="e">
        <f t="shared" si="6279"/>
        <v>#N/A</v>
      </c>
      <c r="O3636" s="52" t="e">
        <f t="shared" si="6279"/>
        <v>#N/A</v>
      </c>
      <c r="P3636" s="52" t="e">
        <f t="shared" si="6279"/>
        <v>#N/A</v>
      </c>
      <c r="Q3636" s="52" t="e">
        <f t="shared" si="6279"/>
        <v>#N/A</v>
      </c>
      <c r="R3636" s="52" t="e">
        <f t="shared" si="6279"/>
        <v>#N/A</v>
      </c>
      <c r="S3636" s="52" t="e">
        <f t="shared" si="6279"/>
        <v>#N/A</v>
      </c>
      <c r="T3636" s="52" t="e">
        <f t="shared" si="6279"/>
        <v>#N/A</v>
      </c>
      <c r="U3636" s="52" t="e">
        <f t="shared" si="6279"/>
        <v>#N/A</v>
      </c>
      <c r="V3636" s="52" t="e">
        <f t="shared" si="6279"/>
        <v>#N/A</v>
      </c>
      <c r="W3636" s="52" t="e">
        <f t="shared" si="6279"/>
        <v>#N/A</v>
      </c>
      <c r="X3636" s="55" t="e">
        <f t="shared" si="6272"/>
        <v>#N/A</v>
      </c>
      <c r="Y3636" s="55" t="e">
        <f t="shared" si="6273"/>
        <v>#N/A</v>
      </c>
      <c r="Z3636" s="55" t="e">
        <f t="shared" ref="Z3636" si="6280">Z3635</f>
        <v>#N/A</v>
      </c>
      <c r="AA3636" s="55" t="e">
        <f t="shared" si="6275"/>
        <v>#N/A</v>
      </c>
      <c r="AB3636" s="336" t="e">
        <f t="shared" si="6276"/>
        <v>#N/A</v>
      </c>
      <c r="AC3636" s="223" t="e">
        <f ca="1">INDEX(FGA_COEFFS,1,1)+Z3636*INDEX(FGA_COEFFS,1,2)+Y3636*INDEX(FGA_COEFFS,1,3)+R3636*INDEX(FGA_COEFFS,1,4)+Q3635*INDEX(FGA_COEFFS,1,5)+S3636*INDEX(FGA_COEFFS,1,6)+T3635*INDEX(FGA_COEFFS,1,7)+M3635*INDEX(FGA_COEFFS,1,8)+Y3639*Y3641</f>
        <v>#N/A</v>
      </c>
      <c r="AD3636" s="223" t="e">
        <f ca="1">INDEX(THREEPTA_COEFFS,1,1)+AC3636*INDEX(THREEPTA_COEFFS,1,2)+J3636*INDEX(THREEPTA_COEFFS,1,3)+AA3636*INDEX(THREEPTA_COEFFS,1,4)+K3636*INDEX(THREEPTA_COEFFS,1,5)+L3635*INDEX(THREEPTA_COEFFS,1,6)+Z3639*Z3641</f>
        <v>#N/A</v>
      </c>
      <c r="AE3636" s="223" t="e">
        <f ca="1">INDEX(THREEPTPCT_COEFFS,1,1)+K3636*INDEX(THREEPTPCT_COEFFS,1,2)+L3635*INDEX(THREEPTPCT_COEFFS,1,3)+AA3639*AA3641</f>
        <v>#N/A</v>
      </c>
      <c r="AF3636" s="55" t="e">
        <f t="shared" ca="1" si="6277"/>
        <v>#N/A</v>
      </c>
      <c r="AG3636" s="223" t="e">
        <f ca="1">INDEX(TWOPTPCT_COEFFS,1,1)+AB3636*INDEX(TWOPTPCT_COEFFS,1,2)+I3635*INDEX(TWOPTPCT_COEFFS,1,3)+G3635*INDEX(TWOPTPCT_COEFFS,1,4)+L3635*INDEX(TWOPTPCT_COEFFS,1,5)+AB3639*AB3641</f>
        <v>#N/A</v>
      </c>
      <c r="AH3636" s="223" t="e">
        <f ca="1">INDEX(FTA_COEFFS,1,1)+O3636*INDEX(FTA_COEFFS,1,2)+N3635*INDEX(FTA_COEFFS,1,3)+(Q3636+R3636)*INDEX(FTA_COEFFS,1,4)+(Q3635+R3635)*INDEX(FTA_COEFFS,1,5)+M3635*INDEX(FTA_COEFFS,1,6)+AC3639*AC3641</f>
        <v>#N/A</v>
      </c>
      <c r="AI3636" s="223" t="e">
        <f ca="1">INDEX(FTPCT_COEFFS,1,1)+P3636*INDEX(FTPCT_COEFFS,1,2)+F3636*INDEX(FTPCT_COEFFS,1,3)+G3635*INDEX(FTPCT_COEFFS,1,4)+AD3639*AD3641</f>
        <v>#N/A</v>
      </c>
      <c r="AJ3636" s="338" t="e">
        <f t="shared" ca="1" si="6278"/>
        <v>#N/A</v>
      </c>
      <c r="AK3636" s="55"/>
      <c r="AL3636" s="55"/>
      <c r="AM3636" s="55"/>
      <c r="AN3636" s="55"/>
      <c r="AO3636" s="55"/>
      <c r="AP3636" s="55"/>
      <c r="AQ3636" s="55"/>
      <c r="AR3636" s="55"/>
    </row>
    <row r="3637" spans="1:45" x14ac:dyDescent="0.3">
      <c r="A3637" s="54" t="e">
        <f ca="1">IF(D3635&gt;(D3636+(AVERAGE(V3635,W3635)-AVERAGE(V3636,W3636))/2)+2.5,C3635,IF(D3636&gt;(D3635+(AVERAGE(V3636,W3636)-AVERAGE(V3635,W3635))/2)+2.5,C3636,"Close"))</f>
        <v>#N/A</v>
      </c>
      <c r="B3637" s="64" t="e">
        <f ca="1">IF(D3636&gt;D3635,C3636,C3635)</f>
        <v>#N/A</v>
      </c>
      <c r="D3637" s="56"/>
      <c r="X3637" s="55"/>
      <c r="Y3637" s="55"/>
      <c r="Z3637" s="55"/>
      <c r="AA3637" s="55"/>
      <c r="AB3637" s="55"/>
      <c r="AC3637" s="337"/>
      <c r="AD3637" s="337"/>
      <c r="AE3637" s="337"/>
      <c r="AF3637" s="337"/>
      <c r="AG3637" s="337"/>
      <c r="AH3637" s="337"/>
      <c r="AI3637" s="337"/>
      <c r="AJ3637" s="337"/>
      <c r="AK3637" s="337"/>
      <c r="AL3637" s="337"/>
      <c r="AM3637" s="55"/>
      <c r="AN3637" s="55"/>
      <c r="AO3637" s="55"/>
      <c r="AP3637" s="55"/>
      <c r="AQ3637" s="55"/>
      <c r="AR3637" s="55"/>
      <c r="AS3637" s="55"/>
    </row>
    <row r="3638" spans="1:45" x14ac:dyDescent="0.3">
      <c r="X3638" s="54" t="s">
        <v>1305</v>
      </c>
      <c r="Y3638" s="54" t="s">
        <v>128</v>
      </c>
      <c r="Z3638" s="54" t="s">
        <v>157</v>
      </c>
      <c r="AA3638" s="54" t="s">
        <v>151</v>
      </c>
      <c r="AB3638" s="54" t="s">
        <v>1327</v>
      </c>
      <c r="AC3638" s="54" t="s">
        <v>129</v>
      </c>
      <c r="AD3638" s="54" t="s">
        <v>116</v>
      </c>
      <c r="AE3638" s="54"/>
      <c r="AF3638" s="54"/>
      <c r="AG3638" s="54"/>
      <c r="AH3638" s="54"/>
      <c r="AI3638" s="54"/>
      <c r="AJ3638" s="54"/>
      <c r="AK3638" s="54"/>
      <c r="AL3638" s="54"/>
      <c r="AM3638" s="54"/>
      <c r="AN3638" s="54"/>
      <c r="AO3638" s="54"/>
      <c r="AP3638" s="54"/>
      <c r="AQ3638" s="54"/>
      <c r="AR3638" s="54"/>
      <c r="AS3638" s="54"/>
    </row>
    <row r="3639" spans="1:45" x14ac:dyDescent="0.3">
      <c r="X3639" s="54"/>
      <c r="Y3639" s="54">
        <f t="shared" ref="Y3639:AD3639" si="6281">Y3632</f>
        <v>6.4436999999999998</v>
      </c>
      <c r="Z3639" s="54">
        <f t="shared" si="6281"/>
        <v>4.9371</v>
      </c>
      <c r="AA3639" s="54">
        <f t="shared" si="6281"/>
        <v>11.350300000000001</v>
      </c>
      <c r="AB3639" s="54">
        <f t="shared" si="6281"/>
        <v>7.1900000000000006E-2</v>
      </c>
      <c r="AC3639" s="54">
        <f t="shared" si="6281"/>
        <v>6.2766000000000002</v>
      </c>
      <c r="AD3639" s="54">
        <f t="shared" si="6281"/>
        <v>11.042999999999999</v>
      </c>
      <c r="AE3639" s="54"/>
      <c r="AF3639" s="336"/>
      <c r="AG3639" s="336"/>
      <c r="AH3639" s="336"/>
      <c r="AI3639" s="54"/>
      <c r="AJ3639" s="54"/>
      <c r="AK3639" s="54"/>
      <c r="AL3639" s="54"/>
      <c r="AM3639" s="54"/>
      <c r="AN3639" s="54"/>
      <c r="AO3639" s="54"/>
      <c r="AP3639" s="54"/>
      <c r="AQ3639" s="54"/>
      <c r="AR3639" s="54"/>
      <c r="AS3639" s="54"/>
    </row>
    <row r="3640" spans="1:45" x14ac:dyDescent="0.3">
      <c r="D3640" s="56"/>
      <c r="X3640" s="336"/>
      <c r="Y3640" s="336">
        <f t="shared" ca="1" si="6221"/>
        <v>-0.2435023365478218</v>
      </c>
      <c r="Z3640" s="336">
        <f t="shared" ca="1" si="6221"/>
        <v>-0.99493543628225933</v>
      </c>
      <c r="AA3640" s="336">
        <f t="shared" ca="1" si="6221"/>
        <v>1.2409872273375291</v>
      </c>
      <c r="AB3640" s="336">
        <f t="shared" ca="1" si="6221"/>
        <v>0.25727879971286838</v>
      </c>
      <c r="AC3640" s="336">
        <f t="shared" ca="1" si="6221"/>
        <v>-0.1331394125535475</v>
      </c>
      <c r="AD3640" s="336">
        <f t="shared" ca="1" si="6221"/>
        <v>1.8434533797349835E-2</v>
      </c>
      <c r="AE3640" s="336"/>
      <c r="AF3640" s="336"/>
      <c r="AG3640" s="336"/>
      <c r="AH3640" s="336"/>
      <c r="AI3640" s="54"/>
      <c r="AJ3640" s="54"/>
      <c r="AK3640" s="54"/>
      <c r="AL3640" s="336"/>
      <c r="AM3640" s="336"/>
      <c r="AN3640" s="336"/>
      <c r="AO3640" s="336"/>
      <c r="AP3640" s="54"/>
      <c r="AQ3640" s="336"/>
      <c r="AR3640" s="336"/>
      <c r="AS3640" s="336"/>
    </row>
    <row r="3641" spans="1:45" x14ac:dyDescent="0.3">
      <c r="C3641" s="54"/>
      <c r="D3641" s="56"/>
      <c r="Y3641" s="336">
        <f t="shared" ca="1" si="6221"/>
        <v>0.48710720466225566</v>
      </c>
      <c r="Z3641" s="336">
        <f t="shared" ca="1" si="6221"/>
        <v>-0.21092561774941448</v>
      </c>
      <c r="AA3641" s="336">
        <f t="shared" ca="1" si="6221"/>
        <v>-9.6701850662283206E-2</v>
      </c>
      <c r="AB3641" s="336">
        <f t="shared" ca="1" si="6221"/>
        <v>-0.44488454103556352</v>
      </c>
      <c r="AC3641" s="336">
        <f t="shared" ca="1" si="6221"/>
        <v>0.10560448168493677</v>
      </c>
      <c r="AD3641" s="336">
        <f t="shared" ca="1" si="6221"/>
        <v>-0.56011690173350848</v>
      </c>
      <c r="AE3641" s="55"/>
      <c r="AF3641" s="55"/>
      <c r="AG3641" s="55"/>
      <c r="AH3641" s="55"/>
      <c r="AI3641" s="55"/>
      <c r="AJ3641" s="55"/>
      <c r="AK3641" s="55"/>
      <c r="AL3641" s="55"/>
      <c r="AM3641" s="55"/>
      <c r="AN3641" s="55"/>
      <c r="AO3641" s="55"/>
      <c r="AP3641" s="55"/>
      <c r="AQ3641" s="55"/>
      <c r="AR3641" s="55"/>
      <c r="AS3641" s="55"/>
    </row>
    <row r="3642" spans="1:45" x14ac:dyDescent="0.3">
      <c r="B3642" s="54" t="s">
        <v>172</v>
      </c>
      <c r="C3642" s="53">
        <f>C3635</f>
        <v>0</v>
      </c>
      <c r="D3642" s="56" t="e">
        <f t="shared" ref="D3642:D3643" ca="1" si="6282">AJ3642</f>
        <v>#N/A</v>
      </c>
      <c r="E3642" s="52" t="e">
        <f t="shared" ref="E3642:W3642" si="6283">E3635</f>
        <v>#N/A</v>
      </c>
      <c r="F3642" s="52" t="e">
        <f t="shared" si="6283"/>
        <v>#N/A</v>
      </c>
      <c r="G3642" s="52" t="e">
        <f t="shared" si="6283"/>
        <v>#N/A</v>
      </c>
      <c r="H3642" s="52" t="e">
        <f t="shared" si="6283"/>
        <v>#N/A</v>
      </c>
      <c r="I3642" s="52" t="e">
        <f t="shared" si="6283"/>
        <v>#N/A</v>
      </c>
      <c r="J3642" s="52" t="e">
        <f t="shared" si="6283"/>
        <v>#N/A</v>
      </c>
      <c r="K3642" s="52" t="e">
        <f t="shared" si="6283"/>
        <v>#N/A</v>
      </c>
      <c r="L3642" s="52" t="e">
        <f t="shared" si="6283"/>
        <v>#N/A</v>
      </c>
      <c r="M3642" s="52" t="e">
        <f t="shared" si="6283"/>
        <v>#N/A</v>
      </c>
      <c r="N3642" s="52" t="e">
        <f t="shared" si="6283"/>
        <v>#N/A</v>
      </c>
      <c r="O3642" s="52" t="e">
        <f t="shared" si="6283"/>
        <v>#N/A</v>
      </c>
      <c r="P3642" s="52" t="e">
        <f t="shared" si="6283"/>
        <v>#N/A</v>
      </c>
      <c r="Q3642" s="52" t="e">
        <f t="shared" si="6283"/>
        <v>#N/A</v>
      </c>
      <c r="R3642" s="52" t="e">
        <f t="shared" si="6283"/>
        <v>#N/A</v>
      </c>
      <c r="S3642" s="52" t="e">
        <f t="shared" si="6283"/>
        <v>#N/A</v>
      </c>
      <c r="T3642" s="52" t="e">
        <f t="shared" si="6283"/>
        <v>#N/A</v>
      </c>
      <c r="U3642" s="52" t="e">
        <f t="shared" si="6283"/>
        <v>#N/A</v>
      </c>
      <c r="V3642" s="52" t="e">
        <f t="shared" si="6283"/>
        <v>#N/A</v>
      </c>
      <c r="W3642" s="52" t="e">
        <f t="shared" si="6283"/>
        <v>#N/A</v>
      </c>
      <c r="X3642" s="55" t="e">
        <f t="shared" ref="X3642:X3643" si="6284">(H3642-(O3642*P3642)/100-3*(J3642*K3642)/100)/2</f>
        <v>#N/A</v>
      </c>
      <c r="Y3642" s="55" t="e">
        <f t="shared" ref="Y3642:Y3643" si="6285">SUM(X3642,(J3642*K3642/100))/(F3642/100)</f>
        <v>#N/A</v>
      </c>
      <c r="Z3642" s="55" t="e">
        <f t="shared" ref="Z3642" si="6286">U3642*0.5+U3643*0.5</f>
        <v>#N/A</v>
      </c>
      <c r="AA3642" s="55" t="e">
        <f t="shared" ref="AA3642:AA3643" si="6287">J3642/Y3642</f>
        <v>#N/A</v>
      </c>
      <c r="AB3642" s="336" t="e">
        <f t="shared" ref="AB3642:AB3643" si="6288">X3642/(Y3642-J3642)</f>
        <v>#N/A</v>
      </c>
      <c r="AC3642" s="223" t="e">
        <f ca="1">INDEX(FGA_COEFFS,1,1)+Z3642*INDEX(FGA_COEFFS,1,2)+Y3642*INDEX(FGA_COEFFS,1,3)+R3642*INDEX(FGA_COEFFS,1,4)+Q3643*INDEX(FGA_COEFFS,1,5)+S3642*INDEX(FGA_COEFFS,1,6)+T3643*INDEX(FGA_COEFFS,1,7)+M3643*INDEX(FGA_COEFFS,1,8)+Y3646*Y3647</f>
        <v>#N/A</v>
      </c>
      <c r="AD3642" s="223" t="e">
        <f ca="1">INDEX(THREEPTA_COEFFS,1,1)+AC3642*INDEX(THREEPTA_COEFFS,1,2)+J3642*INDEX(THREEPTA_COEFFS,1,3)+AA3642*INDEX(THREEPTA_COEFFS,1,4)+K3642*INDEX(THREEPTA_COEFFS,1,5)+L3643*INDEX(THREEPTA_COEFFS,1,6)+Z3646*Z3647</f>
        <v>#N/A</v>
      </c>
      <c r="AE3642" s="223" t="e">
        <f ca="1">INDEX(THREEPTPCT_COEFFS,1,1)+K3642*INDEX(THREEPTPCT_COEFFS,1,2)+L3643*INDEX(THREEPTPCT_COEFFS,1,3)+AA3646*AA3647</f>
        <v>#N/A</v>
      </c>
      <c r="AF3642" s="55" t="e">
        <f t="shared" ref="AF3642:AF3643" ca="1" si="6289">AC3642-AD3642</f>
        <v>#N/A</v>
      </c>
      <c r="AG3642" s="223" t="e">
        <f ca="1">INDEX(TWOPTPCT_COEFFS,1,1)+AB3642*INDEX(TWOPTPCT_COEFFS,1,2)+I3643*INDEX(TWOPTPCT_COEFFS,1,3)+G3643*INDEX(TWOPTPCT_COEFFS,1,4)+L3643*INDEX(TWOPTPCT_COEFFS,1,5)+AB3646*AB3647</f>
        <v>#N/A</v>
      </c>
      <c r="AH3642" s="223" t="e">
        <f ca="1">INDEX(FTA_COEFFS,1,1)+O3642*INDEX(FTA_COEFFS,1,2)+N3643*INDEX(FTA_COEFFS,1,3)+(Q3642+R3642)*INDEX(FTA_COEFFS,1,4)+(Q3643+R3643)*INDEX(FTA_COEFFS,1,5)+M3643*INDEX(FTA_COEFFS,1,6)+AC3646*AC3647</f>
        <v>#N/A</v>
      </c>
      <c r="AI3642" s="223" t="e">
        <f ca="1">INDEX(FTPCT_COEFFS,1,1)+P3642*INDEX(FTPCT_COEFFS,1,2)+F3642*INDEX(FTPCT_COEFFS,1,3)+G3643*INDEX(FTPCT_COEFFS,1,4)+AD3646*AD3647</f>
        <v>#N/A</v>
      </c>
      <c r="AJ3642" s="338" t="e">
        <f t="shared" ref="AJ3642:AJ3643" ca="1" si="6290">AD3642*AE3642/100+AF3642*AG3642+AH3642*AI3642/100</f>
        <v>#N/A</v>
      </c>
      <c r="AK3642" s="55"/>
      <c r="AL3642" s="55"/>
      <c r="AM3642" s="55"/>
      <c r="AN3642" s="55"/>
      <c r="AO3642" s="55"/>
      <c r="AP3642" s="55"/>
      <c r="AQ3642" s="55"/>
      <c r="AR3642" s="55"/>
    </row>
    <row r="3643" spans="1:45" x14ac:dyDescent="0.3">
      <c r="B3643" s="54" t="s">
        <v>175</v>
      </c>
      <c r="C3643" s="54">
        <f>C3636</f>
        <v>0</v>
      </c>
      <c r="D3643" s="56" t="e">
        <f t="shared" ca="1" si="6282"/>
        <v>#N/A</v>
      </c>
      <c r="E3643" s="52" t="e">
        <f t="shared" ref="E3643:W3643" si="6291">E3636</f>
        <v>#N/A</v>
      </c>
      <c r="F3643" s="52" t="e">
        <f t="shared" si="6291"/>
        <v>#N/A</v>
      </c>
      <c r="G3643" s="52" t="e">
        <f t="shared" si="6291"/>
        <v>#N/A</v>
      </c>
      <c r="H3643" s="52" t="e">
        <f t="shared" si="6291"/>
        <v>#N/A</v>
      </c>
      <c r="I3643" s="52" t="e">
        <f t="shared" si="6291"/>
        <v>#N/A</v>
      </c>
      <c r="J3643" s="52" t="e">
        <f t="shared" si="6291"/>
        <v>#N/A</v>
      </c>
      <c r="K3643" s="52" t="e">
        <f t="shared" si="6291"/>
        <v>#N/A</v>
      </c>
      <c r="L3643" s="52" t="e">
        <f t="shared" si="6291"/>
        <v>#N/A</v>
      </c>
      <c r="M3643" s="52" t="e">
        <f t="shared" si="6291"/>
        <v>#N/A</v>
      </c>
      <c r="N3643" s="52" t="e">
        <f t="shared" si="6291"/>
        <v>#N/A</v>
      </c>
      <c r="O3643" s="52" t="e">
        <f t="shared" si="6291"/>
        <v>#N/A</v>
      </c>
      <c r="P3643" s="52" t="e">
        <f t="shared" si="6291"/>
        <v>#N/A</v>
      </c>
      <c r="Q3643" s="52" t="e">
        <f t="shared" si="6291"/>
        <v>#N/A</v>
      </c>
      <c r="R3643" s="52" t="e">
        <f t="shared" si="6291"/>
        <v>#N/A</v>
      </c>
      <c r="S3643" s="52" t="e">
        <f t="shared" si="6291"/>
        <v>#N/A</v>
      </c>
      <c r="T3643" s="52" t="e">
        <f t="shared" si="6291"/>
        <v>#N/A</v>
      </c>
      <c r="U3643" s="52" t="e">
        <f t="shared" si="6291"/>
        <v>#N/A</v>
      </c>
      <c r="V3643" s="52" t="e">
        <f t="shared" si="6291"/>
        <v>#N/A</v>
      </c>
      <c r="W3643" s="52" t="e">
        <f t="shared" si="6291"/>
        <v>#N/A</v>
      </c>
      <c r="X3643" s="55" t="e">
        <f t="shared" si="6284"/>
        <v>#N/A</v>
      </c>
      <c r="Y3643" s="55" t="e">
        <f t="shared" si="6285"/>
        <v>#N/A</v>
      </c>
      <c r="Z3643" s="55" t="e">
        <f t="shared" ref="Z3643" si="6292">Z3642</f>
        <v>#N/A</v>
      </c>
      <c r="AA3643" s="55" t="e">
        <f t="shared" si="6287"/>
        <v>#N/A</v>
      </c>
      <c r="AB3643" s="336" t="e">
        <f t="shared" si="6288"/>
        <v>#N/A</v>
      </c>
      <c r="AC3643" s="223" t="e">
        <f ca="1">INDEX(FGA_COEFFS,1,1)+Z3643*INDEX(FGA_COEFFS,1,2)+Y3643*INDEX(FGA_COEFFS,1,3)+R3643*INDEX(FGA_COEFFS,1,4)+Q3642*INDEX(FGA_COEFFS,1,5)+S3643*INDEX(FGA_COEFFS,1,6)+T3642*INDEX(FGA_COEFFS,1,7)+M3642*INDEX(FGA_COEFFS,1,8)+Y3646*Y3648</f>
        <v>#N/A</v>
      </c>
      <c r="AD3643" s="223" t="e">
        <f ca="1">INDEX(THREEPTA_COEFFS,1,1)+AC3643*INDEX(THREEPTA_COEFFS,1,2)+J3643*INDEX(THREEPTA_COEFFS,1,3)+AA3643*INDEX(THREEPTA_COEFFS,1,4)+K3643*INDEX(THREEPTA_COEFFS,1,5)+L3642*INDEX(THREEPTA_COEFFS,1,6)+Z3646*Z3648</f>
        <v>#N/A</v>
      </c>
      <c r="AE3643" s="223" t="e">
        <f ca="1">INDEX(THREEPTPCT_COEFFS,1,1)+K3643*INDEX(THREEPTPCT_COEFFS,1,2)+L3642*INDEX(THREEPTPCT_COEFFS,1,3)+AA3646*AA3648</f>
        <v>#N/A</v>
      </c>
      <c r="AF3643" s="55" t="e">
        <f t="shared" ca="1" si="6289"/>
        <v>#N/A</v>
      </c>
      <c r="AG3643" s="223" t="e">
        <f ca="1">INDEX(TWOPTPCT_COEFFS,1,1)+AB3643*INDEX(TWOPTPCT_COEFFS,1,2)+I3642*INDEX(TWOPTPCT_COEFFS,1,3)+G3642*INDEX(TWOPTPCT_COEFFS,1,4)+L3642*INDEX(TWOPTPCT_COEFFS,1,5)+AB3646*AB3648</f>
        <v>#N/A</v>
      </c>
      <c r="AH3643" s="223" t="e">
        <f ca="1">INDEX(FTA_COEFFS,1,1)+O3643*INDEX(FTA_COEFFS,1,2)+N3642*INDEX(FTA_COEFFS,1,3)+(Q3643+R3643)*INDEX(FTA_COEFFS,1,4)+(Q3642+R3642)*INDEX(FTA_COEFFS,1,5)+M3642*INDEX(FTA_COEFFS,1,6)+AC3646*AC3648</f>
        <v>#N/A</v>
      </c>
      <c r="AI3643" s="223" t="e">
        <f ca="1">INDEX(FTPCT_COEFFS,1,1)+P3643*INDEX(FTPCT_COEFFS,1,2)+F3643*INDEX(FTPCT_COEFFS,1,3)+G3642*INDEX(FTPCT_COEFFS,1,4)+AD3646*AD3648</f>
        <v>#N/A</v>
      </c>
      <c r="AJ3643" s="338" t="e">
        <f t="shared" ca="1" si="6290"/>
        <v>#N/A</v>
      </c>
      <c r="AK3643" s="55"/>
      <c r="AL3643" s="55"/>
      <c r="AM3643" s="55"/>
      <c r="AN3643" s="55"/>
      <c r="AO3643" s="55"/>
      <c r="AP3643" s="55"/>
      <c r="AQ3643" s="55"/>
      <c r="AR3643" s="55"/>
    </row>
    <row r="3644" spans="1:45" x14ac:dyDescent="0.3">
      <c r="A3644" s="54" t="e">
        <f ca="1">IF(D3642&gt;(D3643+(AVERAGE(V3642,W3642)-AVERAGE(V3643,W3643))/2)+2.5,C3642,IF(D3643&gt;(D3642+(AVERAGE(V3643,W3643)-AVERAGE(V3642,W3642))/2)+2.5,C3643,"Close"))</f>
        <v>#N/A</v>
      </c>
      <c r="B3644" s="64" t="e">
        <f ca="1">IF(D3643&gt;D3642,C3643,C3642)</f>
        <v>#N/A</v>
      </c>
      <c r="D3644" s="56"/>
      <c r="X3644" s="55"/>
      <c r="Y3644" s="55"/>
      <c r="Z3644" s="55"/>
      <c r="AA3644" s="55"/>
      <c r="AB3644" s="55"/>
      <c r="AC3644" s="337"/>
      <c r="AD3644" s="337"/>
      <c r="AE3644" s="337"/>
      <c r="AF3644" s="337"/>
      <c r="AG3644" s="337"/>
      <c r="AH3644" s="337"/>
      <c r="AI3644" s="337"/>
      <c r="AJ3644" s="337"/>
      <c r="AK3644" s="337"/>
      <c r="AL3644" s="337"/>
      <c r="AM3644" s="55"/>
      <c r="AN3644" s="55"/>
      <c r="AO3644" s="55"/>
      <c r="AP3644" s="55"/>
      <c r="AQ3644" s="55"/>
      <c r="AR3644" s="55"/>
      <c r="AS3644" s="55"/>
    </row>
    <row r="3645" spans="1:45" x14ac:dyDescent="0.3">
      <c r="X3645" s="54" t="s">
        <v>1305</v>
      </c>
      <c r="Y3645" s="54" t="s">
        <v>128</v>
      </c>
      <c r="Z3645" s="54" t="s">
        <v>157</v>
      </c>
      <c r="AA3645" s="54" t="s">
        <v>151</v>
      </c>
      <c r="AB3645" s="54" t="s">
        <v>1327</v>
      </c>
      <c r="AC3645" s="54" t="s">
        <v>129</v>
      </c>
      <c r="AD3645" s="54" t="s">
        <v>116</v>
      </c>
      <c r="AE3645" s="54"/>
      <c r="AF3645" s="54"/>
      <c r="AG3645" s="54"/>
      <c r="AH3645" s="54"/>
      <c r="AI3645" s="54"/>
      <c r="AJ3645" s="54"/>
      <c r="AK3645" s="54"/>
      <c r="AL3645" s="54"/>
      <c r="AM3645" s="54"/>
      <c r="AN3645" s="54"/>
      <c r="AO3645" s="54"/>
      <c r="AP3645" s="54"/>
      <c r="AQ3645" s="54"/>
      <c r="AR3645" s="54"/>
      <c r="AS3645" s="54"/>
    </row>
    <row r="3646" spans="1:45" x14ac:dyDescent="0.3">
      <c r="X3646" s="54"/>
      <c r="Y3646" s="54">
        <f t="shared" ref="Y3646:AD3646" si="6293">Y3639</f>
        <v>6.4436999999999998</v>
      </c>
      <c r="Z3646" s="54">
        <f t="shared" si="6293"/>
        <v>4.9371</v>
      </c>
      <c r="AA3646" s="54">
        <f t="shared" si="6293"/>
        <v>11.350300000000001</v>
      </c>
      <c r="AB3646" s="54">
        <f t="shared" si="6293"/>
        <v>7.1900000000000006E-2</v>
      </c>
      <c r="AC3646" s="54">
        <f t="shared" si="6293"/>
        <v>6.2766000000000002</v>
      </c>
      <c r="AD3646" s="54">
        <f t="shared" si="6293"/>
        <v>11.042999999999999</v>
      </c>
      <c r="AE3646" s="54"/>
      <c r="AF3646" s="336"/>
      <c r="AG3646" s="336"/>
      <c r="AH3646" s="336"/>
      <c r="AI3646" s="54"/>
      <c r="AJ3646" s="54"/>
      <c r="AK3646" s="54"/>
      <c r="AL3646" s="54"/>
      <c r="AM3646" s="54"/>
      <c r="AN3646" s="54"/>
      <c r="AO3646" s="54"/>
      <c r="AP3646" s="54"/>
      <c r="AQ3646" s="54"/>
      <c r="AR3646" s="54"/>
      <c r="AS3646" s="54"/>
    </row>
    <row r="3647" spans="1:45" x14ac:dyDescent="0.3">
      <c r="D3647" s="56"/>
      <c r="X3647" s="336"/>
      <c r="Y3647" s="336">
        <f t="shared" ca="1" si="6221"/>
        <v>-0.2815829911528705</v>
      </c>
      <c r="Z3647" s="336">
        <f t="shared" ca="1" si="6221"/>
        <v>-0.23594385059246489</v>
      </c>
      <c r="AA3647" s="336">
        <f t="shared" ca="1" si="6221"/>
        <v>1.4415529849791073</v>
      </c>
      <c r="AB3647" s="336">
        <f t="shared" ca="1" si="6221"/>
        <v>0.96927373505248116</v>
      </c>
      <c r="AC3647" s="336">
        <f t="shared" ca="1" si="6221"/>
        <v>-0.3951383493122439</v>
      </c>
      <c r="AD3647" s="336">
        <f t="shared" ca="1" si="6221"/>
        <v>-1.2704653357720499</v>
      </c>
      <c r="AE3647" s="336"/>
      <c r="AF3647" s="336"/>
      <c r="AG3647" s="336"/>
      <c r="AH3647" s="336"/>
      <c r="AI3647" s="54"/>
      <c r="AJ3647" s="54"/>
      <c r="AK3647" s="54"/>
      <c r="AL3647" s="336"/>
      <c r="AM3647" s="336"/>
      <c r="AN3647" s="336"/>
      <c r="AO3647" s="336"/>
      <c r="AP3647" s="54"/>
      <c r="AQ3647" s="336"/>
      <c r="AR3647" s="336"/>
      <c r="AS3647" s="336"/>
    </row>
    <row r="3648" spans="1:45" x14ac:dyDescent="0.3">
      <c r="C3648" s="54"/>
      <c r="D3648" s="56"/>
      <c r="Y3648" s="336">
        <f t="shared" ca="1" si="6221"/>
        <v>0.64392873161268516</v>
      </c>
      <c r="Z3648" s="336">
        <f t="shared" ca="1" si="6221"/>
        <v>0.56384382362953578</v>
      </c>
      <c r="AA3648" s="336">
        <f t="shared" ca="1" si="6221"/>
        <v>-0.34919786535392255</v>
      </c>
      <c r="AB3648" s="336">
        <f t="shared" ca="1" si="6221"/>
        <v>-0.69892531790098911</v>
      </c>
      <c r="AC3648" s="336">
        <f t="shared" ca="1" si="6221"/>
        <v>0.99445847897253115</v>
      </c>
      <c r="AD3648" s="336">
        <f t="shared" ca="1" si="6221"/>
        <v>0.1751995647428285</v>
      </c>
      <c r="AE3648" s="55"/>
      <c r="AF3648" s="55"/>
      <c r="AG3648" s="55"/>
      <c r="AH3648" s="55"/>
      <c r="AI3648" s="55"/>
      <c r="AJ3648" s="55"/>
      <c r="AK3648" s="55"/>
      <c r="AL3648" s="55"/>
      <c r="AM3648" s="55"/>
      <c r="AN3648" s="55"/>
      <c r="AO3648" s="55"/>
      <c r="AP3648" s="55"/>
      <c r="AQ3648" s="55"/>
      <c r="AR3648" s="55"/>
      <c r="AS3648" s="55"/>
    </row>
    <row r="3649" spans="1:45" x14ac:dyDescent="0.3">
      <c r="B3649" s="54" t="s">
        <v>172</v>
      </c>
      <c r="C3649" s="53">
        <f>C3642</f>
        <v>0</v>
      </c>
      <c r="D3649" s="56" t="e">
        <f t="shared" ref="D3649:D3650" ca="1" si="6294">AJ3649</f>
        <v>#N/A</v>
      </c>
      <c r="E3649" s="52" t="e">
        <f t="shared" ref="E3649:W3649" si="6295">E3642</f>
        <v>#N/A</v>
      </c>
      <c r="F3649" s="52" t="e">
        <f t="shared" si="6295"/>
        <v>#N/A</v>
      </c>
      <c r="G3649" s="52" t="e">
        <f t="shared" si="6295"/>
        <v>#N/A</v>
      </c>
      <c r="H3649" s="52" t="e">
        <f t="shared" si="6295"/>
        <v>#N/A</v>
      </c>
      <c r="I3649" s="52" t="e">
        <f t="shared" si="6295"/>
        <v>#N/A</v>
      </c>
      <c r="J3649" s="52" t="e">
        <f t="shared" si="6295"/>
        <v>#N/A</v>
      </c>
      <c r="K3649" s="52" t="e">
        <f t="shared" si="6295"/>
        <v>#N/A</v>
      </c>
      <c r="L3649" s="52" t="e">
        <f t="shared" si="6295"/>
        <v>#N/A</v>
      </c>
      <c r="M3649" s="52" t="e">
        <f t="shared" si="6295"/>
        <v>#N/A</v>
      </c>
      <c r="N3649" s="52" t="e">
        <f t="shared" si="6295"/>
        <v>#N/A</v>
      </c>
      <c r="O3649" s="52" t="e">
        <f t="shared" si="6295"/>
        <v>#N/A</v>
      </c>
      <c r="P3649" s="52" t="e">
        <f t="shared" si="6295"/>
        <v>#N/A</v>
      </c>
      <c r="Q3649" s="52" t="e">
        <f t="shared" si="6295"/>
        <v>#N/A</v>
      </c>
      <c r="R3649" s="52" t="e">
        <f t="shared" si="6295"/>
        <v>#N/A</v>
      </c>
      <c r="S3649" s="52" t="e">
        <f t="shared" si="6295"/>
        <v>#N/A</v>
      </c>
      <c r="T3649" s="52" t="e">
        <f t="shared" si="6295"/>
        <v>#N/A</v>
      </c>
      <c r="U3649" s="52" t="e">
        <f t="shared" si="6295"/>
        <v>#N/A</v>
      </c>
      <c r="V3649" s="52" t="e">
        <f t="shared" si="6295"/>
        <v>#N/A</v>
      </c>
      <c r="W3649" s="52" t="e">
        <f t="shared" si="6295"/>
        <v>#N/A</v>
      </c>
      <c r="X3649" s="55" t="e">
        <f t="shared" ref="X3649:X3650" si="6296">(H3649-(O3649*P3649)/100-3*(J3649*K3649)/100)/2</f>
        <v>#N/A</v>
      </c>
      <c r="Y3649" s="55" t="e">
        <f t="shared" ref="Y3649:Y3650" si="6297">SUM(X3649,(J3649*K3649/100))/(F3649/100)</f>
        <v>#N/A</v>
      </c>
      <c r="Z3649" s="55" t="e">
        <f t="shared" ref="Z3649" si="6298">U3649*0.5+U3650*0.5</f>
        <v>#N/A</v>
      </c>
      <c r="AA3649" s="55" t="e">
        <f t="shared" ref="AA3649:AA3650" si="6299">J3649/Y3649</f>
        <v>#N/A</v>
      </c>
      <c r="AB3649" s="336" t="e">
        <f t="shared" ref="AB3649:AB3650" si="6300">X3649/(Y3649-J3649)</f>
        <v>#N/A</v>
      </c>
      <c r="AC3649" s="223" t="e">
        <f ca="1">INDEX(FGA_COEFFS,1,1)+Z3649*INDEX(FGA_COEFFS,1,2)+Y3649*INDEX(FGA_COEFFS,1,3)+R3649*INDEX(FGA_COEFFS,1,4)+Q3650*INDEX(FGA_COEFFS,1,5)+S3649*INDEX(FGA_COEFFS,1,6)+T3650*INDEX(FGA_COEFFS,1,7)+M3650*INDEX(FGA_COEFFS,1,8)+Y3653*Y3654</f>
        <v>#N/A</v>
      </c>
      <c r="AD3649" s="223" t="e">
        <f ca="1">INDEX(THREEPTA_COEFFS,1,1)+AC3649*INDEX(THREEPTA_COEFFS,1,2)+J3649*INDEX(THREEPTA_COEFFS,1,3)+AA3649*INDEX(THREEPTA_COEFFS,1,4)+K3649*INDEX(THREEPTA_COEFFS,1,5)+L3650*INDEX(THREEPTA_COEFFS,1,6)+Z3653*Z3654</f>
        <v>#N/A</v>
      </c>
      <c r="AE3649" s="223" t="e">
        <f ca="1">INDEX(THREEPTPCT_COEFFS,1,1)+K3649*INDEX(THREEPTPCT_COEFFS,1,2)+L3650*INDEX(THREEPTPCT_COEFFS,1,3)+AA3653*AA3654</f>
        <v>#N/A</v>
      </c>
      <c r="AF3649" s="55" t="e">
        <f t="shared" ref="AF3649:AF3650" ca="1" si="6301">AC3649-AD3649</f>
        <v>#N/A</v>
      </c>
      <c r="AG3649" s="223" t="e">
        <f ca="1">INDEX(TWOPTPCT_COEFFS,1,1)+AB3649*INDEX(TWOPTPCT_COEFFS,1,2)+I3650*INDEX(TWOPTPCT_COEFFS,1,3)+G3650*INDEX(TWOPTPCT_COEFFS,1,4)+L3650*INDEX(TWOPTPCT_COEFFS,1,5)+AB3653*AB3654</f>
        <v>#N/A</v>
      </c>
      <c r="AH3649" s="223" t="e">
        <f ca="1">INDEX(FTA_COEFFS,1,1)+O3649*INDEX(FTA_COEFFS,1,2)+N3650*INDEX(FTA_COEFFS,1,3)+(Q3649+R3649)*INDEX(FTA_COEFFS,1,4)+(Q3650+R3650)*INDEX(FTA_COEFFS,1,5)+M3650*INDEX(FTA_COEFFS,1,6)+AC3653*AC3654</f>
        <v>#N/A</v>
      </c>
      <c r="AI3649" s="223" t="e">
        <f ca="1">INDEX(FTPCT_COEFFS,1,1)+P3649*INDEX(FTPCT_COEFFS,1,2)+F3649*INDEX(FTPCT_COEFFS,1,3)+G3650*INDEX(FTPCT_COEFFS,1,4)+AD3653*AD3654</f>
        <v>#N/A</v>
      </c>
      <c r="AJ3649" s="338" t="e">
        <f t="shared" ref="AJ3649:AJ3650" ca="1" si="6302">AD3649*AE3649/100+AF3649*AG3649+AH3649*AI3649/100</f>
        <v>#N/A</v>
      </c>
      <c r="AK3649" s="55"/>
      <c r="AL3649" s="55"/>
      <c r="AM3649" s="55"/>
      <c r="AN3649" s="55"/>
      <c r="AO3649" s="55"/>
      <c r="AP3649" s="55"/>
      <c r="AQ3649" s="55"/>
      <c r="AR3649" s="55"/>
    </row>
    <row r="3650" spans="1:45" x14ac:dyDescent="0.3">
      <c r="B3650" s="54" t="s">
        <v>175</v>
      </c>
      <c r="C3650" s="54">
        <f>C3643</f>
        <v>0</v>
      </c>
      <c r="D3650" s="56" t="e">
        <f t="shared" ca="1" si="6294"/>
        <v>#N/A</v>
      </c>
      <c r="E3650" s="52" t="e">
        <f t="shared" ref="E3650:W3650" si="6303">E3643</f>
        <v>#N/A</v>
      </c>
      <c r="F3650" s="52" t="e">
        <f t="shared" si="6303"/>
        <v>#N/A</v>
      </c>
      <c r="G3650" s="52" t="e">
        <f t="shared" si="6303"/>
        <v>#N/A</v>
      </c>
      <c r="H3650" s="52" t="e">
        <f t="shared" si="6303"/>
        <v>#N/A</v>
      </c>
      <c r="I3650" s="52" t="e">
        <f t="shared" si="6303"/>
        <v>#N/A</v>
      </c>
      <c r="J3650" s="52" t="e">
        <f t="shared" si="6303"/>
        <v>#N/A</v>
      </c>
      <c r="K3650" s="52" t="e">
        <f t="shared" si="6303"/>
        <v>#N/A</v>
      </c>
      <c r="L3650" s="52" t="e">
        <f t="shared" si="6303"/>
        <v>#N/A</v>
      </c>
      <c r="M3650" s="52" t="e">
        <f t="shared" si="6303"/>
        <v>#N/A</v>
      </c>
      <c r="N3650" s="52" t="e">
        <f t="shared" si="6303"/>
        <v>#N/A</v>
      </c>
      <c r="O3650" s="52" t="e">
        <f t="shared" si="6303"/>
        <v>#N/A</v>
      </c>
      <c r="P3650" s="52" t="e">
        <f t="shared" si="6303"/>
        <v>#N/A</v>
      </c>
      <c r="Q3650" s="52" t="e">
        <f t="shared" si="6303"/>
        <v>#N/A</v>
      </c>
      <c r="R3650" s="52" t="e">
        <f t="shared" si="6303"/>
        <v>#N/A</v>
      </c>
      <c r="S3650" s="52" t="e">
        <f t="shared" si="6303"/>
        <v>#N/A</v>
      </c>
      <c r="T3650" s="52" t="e">
        <f t="shared" si="6303"/>
        <v>#N/A</v>
      </c>
      <c r="U3650" s="52" t="e">
        <f t="shared" si="6303"/>
        <v>#N/A</v>
      </c>
      <c r="V3650" s="52" t="e">
        <f t="shared" si="6303"/>
        <v>#N/A</v>
      </c>
      <c r="W3650" s="52" t="e">
        <f t="shared" si="6303"/>
        <v>#N/A</v>
      </c>
      <c r="X3650" s="55" t="e">
        <f t="shared" si="6296"/>
        <v>#N/A</v>
      </c>
      <c r="Y3650" s="55" t="e">
        <f t="shared" si="6297"/>
        <v>#N/A</v>
      </c>
      <c r="Z3650" s="55" t="e">
        <f t="shared" ref="Z3650" si="6304">Z3649</f>
        <v>#N/A</v>
      </c>
      <c r="AA3650" s="55" t="e">
        <f t="shared" si="6299"/>
        <v>#N/A</v>
      </c>
      <c r="AB3650" s="336" t="e">
        <f t="shared" si="6300"/>
        <v>#N/A</v>
      </c>
      <c r="AC3650" s="223" t="e">
        <f ca="1">INDEX(FGA_COEFFS,1,1)+Z3650*INDEX(FGA_COEFFS,1,2)+Y3650*INDEX(FGA_COEFFS,1,3)+R3650*INDEX(FGA_COEFFS,1,4)+Q3649*INDEX(FGA_COEFFS,1,5)+S3650*INDEX(FGA_COEFFS,1,6)+T3649*INDEX(FGA_COEFFS,1,7)+M3649*INDEX(FGA_COEFFS,1,8)+Y3653*Y3655</f>
        <v>#N/A</v>
      </c>
      <c r="AD3650" s="223" t="e">
        <f ca="1">INDEX(THREEPTA_COEFFS,1,1)+AC3650*INDEX(THREEPTA_COEFFS,1,2)+J3650*INDEX(THREEPTA_COEFFS,1,3)+AA3650*INDEX(THREEPTA_COEFFS,1,4)+K3650*INDEX(THREEPTA_COEFFS,1,5)+L3649*INDEX(THREEPTA_COEFFS,1,6)+Z3653*Z3655</f>
        <v>#N/A</v>
      </c>
      <c r="AE3650" s="223" t="e">
        <f ca="1">INDEX(THREEPTPCT_COEFFS,1,1)+K3650*INDEX(THREEPTPCT_COEFFS,1,2)+L3649*INDEX(THREEPTPCT_COEFFS,1,3)+AA3653*AA3655</f>
        <v>#N/A</v>
      </c>
      <c r="AF3650" s="55" t="e">
        <f t="shared" ca="1" si="6301"/>
        <v>#N/A</v>
      </c>
      <c r="AG3650" s="223" t="e">
        <f ca="1">INDEX(TWOPTPCT_COEFFS,1,1)+AB3650*INDEX(TWOPTPCT_COEFFS,1,2)+I3649*INDEX(TWOPTPCT_COEFFS,1,3)+G3649*INDEX(TWOPTPCT_COEFFS,1,4)+L3649*INDEX(TWOPTPCT_COEFFS,1,5)+AB3653*AB3655</f>
        <v>#N/A</v>
      </c>
      <c r="AH3650" s="223" t="e">
        <f ca="1">INDEX(FTA_COEFFS,1,1)+O3650*INDEX(FTA_COEFFS,1,2)+N3649*INDEX(FTA_COEFFS,1,3)+(Q3650+R3650)*INDEX(FTA_COEFFS,1,4)+(Q3649+R3649)*INDEX(FTA_COEFFS,1,5)+M3649*INDEX(FTA_COEFFS,1,6)+AC3653*AC3655</f>
        <v>#N/A</v>
      </c>
      <c r="AI3650" s="223" t="e">
        <f ca="1">INDEX(FTPCT_COEFFS,1,1)+P3650*INDEX(FTPCT_COEFFS,1,2)+F3650*INDEX(FTPCT_COEFFS,1,3)+G3649*INDEX(FTPCT_COEFFS,1,4)+AD3653*AD3655</f>
        <v>#N/A</v>
      </c>
      <c r="AJ3650" s="338" t="e">
        <f t="shared" ca="1" si="6302"/>
        <v>#N/A</v>
      </c>
      <c r="AK3650" s="55"/>
      <c r="AL3650" s="55"/>
      <c r="AM3650" s="55"/>
      <c r="AN3650" s="55"/>
      <c r="AO3650" s="55"/>
      <c r="AP3650" s="55"/>
      <c r="AQ3650" s="55"/>
      <c r="AR3650" s="55"/>
    </row>
    <row r="3651" spans="1:45" x14ac:dyDescent="0.3">
      <c r="A3651" s="54" t="e">
        <f ca="1">IF(D3649&gt;(D3650+(AVERAGE(V3649,W3649)-AVERAGE(V3650,W3650))/2)+2.5,C3649,IF(D3650&gt;(D3649+(AVERAGE(V3650,W3650)-AVERAGE(V3649,W3649))/2)+2.5,C3650,"Close"))</f>
        <v>#N/A</v>
      </c>
      <c r="B3651" s="64" t="e">
        <f ca="1">IF(D3650&gt;D3649,C3650,C3649)</f>
        <v>#N/A</v>
      </c>
      <c r="D3651" s="56"/>
      <c r="X3651" s="55"/>
      <c r="Y3651" s="55"/>
      <c r="Z3651" s="55"/>
      <c r="AA3651" s="55"/>
      <c r="AB3651" s="55"/>
      <c r="AC3651" s="337"/>
      <c r="AD3651" s="337"/>
      <c r="AE3651" s="337"/>
      <c r="AF3651" s="337"/>
      <c r="AG3651" s="337"/>
      <c r="AH3651" s="337"/>
      <c r="AI3651" s="337"/>
      <c r="AJ3651" s="337"/>
      <c r="AK3651" s="337"/>
      <c r="AL3651" s="337"/>
      <c r="AM3651" s="55"/>
      <c r="AN3651" s="55"/>
      <c r="AO3651" s="55"/>
      <c r="AP3651" s="55"/>
      <c r="AQ3651" s="55"/>
      <c r="AR3651" s="55"/>
      <c r="AS3651" s="55"/>
    </row>
    <row r="3652" spans="1:45" x14ac:dyDescent="0.3">
      <c r="X3652" s="54" t="s">
        <v>1305</v>
      </c>
      <c r="Y3652" s="54" t="s">
        <v>128</v>
      </c>
      <c r="Z3652" s="54" t="s">
        <v>157</v>
      </c>
      <c r="AA3652" s="54" t="s">
        <v>151</v>
      </c>
      <c r="AB3652" s="54" t="s">
        <v>1327</v>
      </c>
      <c r="AC3652" s="54" t="s">
        <v>129</v>
      </c>
      <c r="AD3652" s="54" t="s">
        <v>116</v>
      </c>
      <c r="AE3652" s="54"/>
      <c r="AF3652" s="54"/>
      <c r="AG3652" s="54"/>
      <c r="AH3652" s="54"/>
      <c r="AI3652" s="54"/>
      <c r="AJ3652" s="54"/>
      <c r="AK3652" s="54"/>
      <c r="AL3652" s="54"/>
      <c r="AM3652" s="54"/>
      <c r="AN3652" s="54"/>
      <c r="AO3652" s="54"/>
      <c r="AP3652" s="54"/>
      <c r="AQ3652" s="54"/>
      <c r="AR3652" s="54"/>
      <c r="AS3652" s="54"/>
    </row>
    <row r="3653" spans="1:45" x14ac:dyDescent="0.3">
      <c r="X3653" s="54"/>
      <c r="Y3653" s="54">
        <f t="shared" ref="Y3653:AD3653" si="6305">Y3646</f>
        <v>6.4436999999999998</v>
      </c>
      <c r="Z3653" s="54">
        <f t="shared" si="6305"/>
        <v>4.9371</v>
      </c>
      <c r="AA3653" s="54">
        <f t="shared" si="6305"/>
        <v>11.350300000000001</v>
      </c>
      <c r="AB3653" s="54">
        <f t="shared" si="6305"/>
        <v>7.1900000000000006E-2</v>
      </c>
      <c r="AC3653" s="54">
        <f t="shared" si="6305"/>
        <v>6.2766000000000002</v>
      </c>
      <c r="AD3653" s="54">
        <f t="shared" si="6305"/>
        <v>11.042999999999999</v>
      </c>
      <c r="AE3653" s="54"/>
      <c r="AF3653" s="336"/>
      <c r="AG3653" s="336"/>
      <c r="AH3653" s="336"/>
      <c r="AI3653" s="54"/>
      <c r="AJ3653" s="54"/>
      <c r="AK3653" s="54"/>
      <c r="AL3653" s="54"/>
      <c r="AM3653" s="54"/>
      <c r="AN3653" s="54"/>
      <c r="AO3653" s="54"/>
      <c r="AP3653" s="54"/>
      <c r="AQ3653" s="54"/>
      <c r="AR3653" s="54"/>
      <c r="AS3653" s="54"/>
    </row>
    <row r="3654" spans="1:45" x14ac:dyDescent="0.3">
      <c r="D3654" s="56"/>
      <c r="X3654" s="336"/>
      <c r="Y3654" s="336">
        <f t="shared" ca="1" si="6221"/>
        <v>-4.4508102048191306E-2</v>
      </c>
      <c r="Z3654" s="336">
        <f t="shared" ca="1" si="6221"/>
        <v>0.10101771850251894</v>
      </c>
      <c r="AA3654" s="336">
        <f t="shared" ca="1" si="6221"/>
        <v>0.33482473244330946</v>
      </c>
      <c r="AB3654" s="336">
        <f t="shared" ca="1" si="6221"/>
        <v>8.5360251117452574E-2</v>
      </c>
      <c r="AC3654" s="336">
        <f t="shared" ca="1" si="6221"/>
        <v>-0.81019659044197578</v>
      </c>
      <c r="AD3654" s="336">
        <f t="shared" ca="1" si="6221"/>
        <v>-1.355395304660473</v>
      </c>
      <c r="AE3654" s="336"/>
      <c r="AF3654" s="336"/>
      <c r="AG3654" s="336"/>
      <c r="AH3654" s="336"/>
      <c r="AI3654" s="54"/>
      <c r="AJ3654" s="54"/>
      <c r="AK3654" s="54"/>
      <c r="AL3654" s="336"/>
      <c r="AM3654" s="336"/>
      <c r="AN3654" s="336"/>
      <c r="AO3654" s="336"/>
      <c r="AP3654" s="54"/>
      <c r="AQ3654" s="336"/>
      <c r="AR3654" s="336"/>
      <c r="AS3654" s="336"/>
    </row>
    <row r="3655" spans="1:45" x14ac:dyDescent="0.3">
      <c r="C3655" s="54"/>
      <c r="D3655" s="56"/>
      <c r="Y3655" s="336">
        <f t="shared" ca="1" si="6221"/>
        <v>-0.27781298347352301</v>
      </c>
      <c r="Z3655" s="336">
        <f t="shared" ca="1" si="6221"/>
        <v>0.15650550662180168</v>
      </c>
      <c r="AA3655" s="336">
        <f t="shared" ca="1" si="6221"/>
        <v>0.76250013715258236</v>
      </c>
      <c r="AB3655" s="336">
        <f t="shared" ca="1" si="6221"/>
        <v>0.57795636132974049</v>
      </c>
      <c r="AC3655" s="336">
        <f t="shared" ca="1" si="6221"/>
        <v>-0.7743560454330356</v>
      </c>
      <c r="AD3655" s="336">
        <f t="shared" ca="1" si="6221"/>
        <v>-0.4708289518339106</v>
      </c>
      <c r="AE3655" s="55"/>
      <c r="AF3655" s="55"/>
      <c r="AG3655" s="55"/>
      <c r="AH3655" s="55"/>
      <c r="AI3655" s="55"/>
      <c r="AJ3655" s="55"/>
      <c r="AK3655" s="55"/>
      <c r="AL3655" s="55"/>
      <c r="AM3655" s="55"/>
      <c r="AN3655" s="55"/>
      <c r="AO3655" s="55"/>
      <c r="AP3655" s="55"/>
      <c r="AQ3655" s="55"/>
      <c r="AR3655" s="55"/>
      <c r="AS3655" s="55"/>
    </row>
    <row r="3656" spans="1:45" x14ac:dyDescent="0.3">
      <c r="B3656" s="54" t="s">
        <v>172</v>
      </c>
      <c r="C3656" s="53">
        <f>C3649</f>
        <v>0</v>
      </c>
      <c r="D3656" s="56" t="e">
        <f t="shared" ref="D3656:D3657" ca="1" si="6306">AJ3656</f>
        <v>#N/A</v>
      </c>
      <c r="E3656" s="52" t="e">
        <f t="shared" ref="E3656:W3656" si="6307">E3649</f>
        <v>#N/A</v>
      </c>
      <c r="F3656" s="52" t="e">
        <f t="shared" si="6307"/>
        <v>#N/A</v>
      </c>
      <c r="G3656" s="52" t="e">
        <f t="shared" si="6307"/>
        <v>#N/A</v>
      </c>
      <c r="H3656" s="52" t="e">
        <f t="shared" si="6307"/>
        <v>#N/A</v>
      </c>
      <c r="I3656" s="52" t="e">
        <f t="shared" si="6307"/>
        <v>#N/A</v>
      </c>
      <c r="J3656" s="52" t="e">
        <f t="shared" si="6307"/>
        <v>#N/A</v>
      </c>
      <c r="K3656" s="52" t="e">
        <f t="shared" si="6307"/>
        <v>#N/A</v>
      </c>
      <c r="L3656" s="52" t="e">
        <f t="shared" si="6307"/>
        <v>#N/A</v>
      </c>
      <c r="M3656" s="52" t="e">
        <f t="shared" si="6307"/>
        <v>#N/A</v>
      </c>
      <c r="N3656" s="52" t="e">
        <f t="shared" si="6307"/>
        <v>#N/A</v>
      </c>
      <c r="O3656" s="52" t="e">
        <f t="shared" si="6307"/>
        <v>#N/A</v>
      </c>
      <c r="P3656" s="52" t="e">
        <f t="shared" si="6307"/>
        <v>#N/A</v>
      </c>
      <c r="Q3656" s="52" t="e">
        <f t="shared" si="6307"/>
        <v>#N/A</v>
      </c>
      <c r="R3656" s="52" t="e">
        <f t="shared" si="6307"/>
        <v>#N/A</v>
      </c>
      <c r="S3656" s="52" t="e">
        <f t="shared" si="6307"/>
        <v>#N/A</v>
      </c>
      <c r="T3656" s="52" t="e">
        <f t="shared" si="6307"/>
        <v>#N/A</v>
      </c>
      <c r="U3656" s="52" t="e">
        <f t="shared" si="6307"/>
        <v>#N/A</v>
      </c>
      <c r="V3656" s="52" t="e">
        <f t="shared" si="6307"/>
        <v>#N/A</v>
      </c>
      <c r="W3656" s="52" t="e">
        <f t="shared" si="6307"/>
        <v>#N/A</v>
      </c>
      <c r="X3656" s="55" t="e">
        <f t="shared" ref="X3656:X3657" si="6308">(H3656-(O3656*P3656)/100-3*(J3656*K3656)/100)/2</f>
        <v>#N/A</v>
      </c>
      <c r="Y3656" s="55" t="e">
        <f t="shared" ref="Y3656:Y3657" si="6309">SUM(X3656,(J3656*K3656/100))/(F3656/100)</f>
        <v>#N/A</v>
      </c>
      <c r="Z3656" s="55" t="e">
        <f t="shared" ref="Z3656" si="6310">U3656*0.5+U3657*0.5</f>
        <v>#N/A</v>
      </c>
      <c r="AA3656" s="55" t="e">
        <f t="shared" ref="AA3656:AA3657" si="6311">J3656/Y3656</f>
        <v>#N/A</v>
      </c>
      <c r="AB3656" s="336" t="e">
        <f t="shared" ref="AB3656:AB3657" si="6312">X3656/(Y3656-J3656)</f>
        <v>#N/A</v>
      </c>
      <c r="AC3656" s="223" t="e">
        <f ca="1">INDEX(FGA_COEFFS,1,1)+Z3656*INDEX(FGA_COEFFS,1,2)+Y3656*INDEX(FGA_COEFFS,1,3)+R3656*INDEX(FGA_COEFFS,1,4)+Q3657*INDEX(FGA_COEFFS,1,5)+S3656*INDEX(FGA_COEFFS,1,6)+T3657*INDEX(FGA_COEFFS,1,7)+M3657*INDEX(FGA_COEFFS,1,8)+Y3660*Y3661</f>
        <v>#N/A</v>
      </c>
      <c r="AD3656" s="223" t="e">
        <f ca="1">INDEX(THREEPTA_COEFFS,1,1)+AC3656*INDEX(THREEPTA_COEFFS,1,2)+J3656*INDEX(THREEPTA_COEFFS,1,3)+AA3656*INDEX(THREEPTA_COEFFS,1,4)+K3656*INDEX(THREEPTA_COEFFS,1,5)+L3657*INDEX(THREEPTA_COEFFS,1,6)+Z3660*Z3661</f>
        <v>#N/A</v>
      </c>
      <c r="AE3656" s="223" t="e">
        <f ca="1">INDEX(THREEPTPCT_COEFFS,1,1)+K3656*INDEX(THREEPTPCT_COEFFS,1,2)+L3657*INDEX(THREEPTPCT_COEFFS,1,3)+AA3660*AA3661</f>
        <v>#N/A</v>
      </c>
      <c r="AF3656" s="55" t="e">
        <f t="shared" ref="AF3656:AF3657" ca="1" si="6313">AC3656-AD3656</f>
        <v>#N/A</v>
      </c>
      <c r="AG3656" s="223" t="e">
        <f ca="1">INDEX(TWOPTPCT_COEFFS,1,1)+AB3656*INDEX(TWOPTPCT_COEFFS,1,2)+I3657*INDEX(TWOPTPCT_COEFFS,1,3)+G3657*INDEX(TWOPTPCT_COEFFS,1,4)+L3657*INDEX(TWOPTPCT_COEFFS,1,5)+AB3660*AB3661</f>
        <v>#N/A</v>
      </c>
      <c r="AH3656" s="223" t="e">
        <f ca="1">INDEX(FTA_COEFFS,1,1)+O3656*INDEX(FTA_COEFFS,1,2)+N3657*INDEX(FTA_COEFFS,1,3)+(Q3656+R3656)*INDEX(FTA_COEFFS,1,4)+(Q3657+R3657)*INDEX(FTA_COEFFS,1,5)+M3657*INDEX(FTA_COEFFS,1,6)+AC3660*AC3661</f>
        <v>#N/A</v>
      </c>
      <c r="AI3656" s="223" t="e">
        <f ca="1">INDEX(FTPCT_COEFFS,1,1)+P3656*INDEX(FTPCT_COEFFS,1,2)+F3656*INDEX(FTPCT_COEFFS,1,3)+G3657*INDEX(FTPCT_COEFFS,1,4)+AD3660*AD3661</f>
        <v>#N/A</v>
      </c>
      <c r="AJ3656" s="338" t="e">
        <f t="shared" ref="AJ3656:AJ3657" ca="1" si="6314">AD3656*AE3656/100+AF3656*AG3656+AH3656*AI3656/100</f>
        <v>#N/A</v>
      </c>
      <c r="AK3656" s="55"/>
      <c r="AL3656" s="55"/>
      <c r="AM3656" s="55"/>
      <c r="AN3656" s="55"/>
      <c r="AO3656" s="55"/>
      <c r="AP3656" s="55"/>
      <c r="AQ3656" s="55"/>
      <c r="AR3656" s="55"/>
    </row>
    <row r="3657" spans="1:45" x14ac:dyDescent="0.3">
      <c r="B3657" s="54" t="s">
        <v>175</v>
      </c>
      <c r="C3657" s="54">
        <f>C3650</f>
        <v>0</v>
      </c>
      <c r="D3657" s="56" t="e">
        <f t="shared" ca="1" si="6306"/>
        <v>#N/A</v>
      </c>
      <c r="E3657" s="52" t="e">
        <f t="shared" ref="E3657:W3657" si="6315">E3650</f>
        <v>#N/A</v>
      </c>
      <c r="F3657" s="52" t="e">
        <f t="shared" si="6315"/>
        <v>#N/A</v>
      </c>
      <c r="G3657" s="52" t="e">
        <f t="shared" si="6315"/>
        <v>#N/A</v>
      </c>
      <c r="H3657" s="52" t="e">
        <f t="shared" si="6315"/>
        <v>#N/A</v>
      </c>
      <c r="I3657" s="52" t="e">
        <f t="shared" si="6315"/>
        <v>#N/A</v>
      </c>
      <c r="J3657" s="52" t="e">
        <f t="shared" si="6315"/>
        <v>#N/A</v>
      </c>
      <c r="K3657" s="52" t="e">
        <f t="shared" si="6315"/>
        <v>#N/A</v>
      </c>
      <c r="L3657" s="52" t="e">
        <f t="shared" si="6315"/>
        <v>#N/A</v>
      </c>
      <c r="M3657" s="52" t="e">
        <f t="shared" si="6315"/>
        <v>#N/A</v>
      </c>
      <c r="N3657" s="52" t="e">
        <f t="shared" si="6315"/>
        <v>#N/A</v>
      </c>
      <c r="O3657" s="52" t="e">
        <f t="shared" si="6315"/>
        <v>#N/A</v>
      </c>
      <c r="P3657" s="52" t="e">
        <f t="shared" si="6315"/>
        <v>#N/A</v>
      </c>
      <c r="Q3657" s="52" t="e">
        <f t="shared" si="6315"/>
        <v>#N/A</v>
      </c>
      <c r="R3657" s="52" t="e">
        <f t="shared" si="6315"/>
        <v>#N/A</v>
      </c>
      <c r="S3657" s="52" t="e">
        <f t="shared" si="6315"/>
        <v>#N/A</v>
      </c>
      <c r="T3657" s="52" t="e">
        <f t="shared" si="6315"/>
        <v>#N/A</v>
      </c>
      <c r="U3657" s="52" t="e">
        <f t="shared" si="6315"/>
        <v>#N/A</v>
      </c>
      <c r="V3657" s="52" t="e">
        <f t="shared" si="6315"/>
        <v>#N/A</v>
      </c>
      <c r="W3657" s="52" t="e">
        <f t="shared" si="6315"/>
        <v>#N/A</v>
      </c>
      <c r="X3657" s="55" t="e">
        <f t="shared" si="6308"/>
        <v>#N/A</v>
      </c>
      <c r="Y3657" s="55" t="e">
        <f t="shared" si="6309"/>
        <v>#N/A</v>
      </c>
      <c r="Z3657" s="55" t="e">
        <f t="shared" ref="Z3657" si="6316">Z3656</f>
        <v>#N/A</v>
      </c>
      <c r="AA3657" s="55" t="e">
        <f t="shared" si="6311"/>
        <v>#N/A</v>
      </c>
      <c r="AB3657" s="336" t="e">
        <f t="shared" si="6312"/>
        <v>#N/A</v>
      </c>
      <c r="AC3657" s="223" t="e">
        <f ca="1">INDEX(FGA_COEFFS,1,1)+Z3657*INDEX(FGA_COEFFS,1,2)+Y3657*INDEX(FGA_COEFFS,1,3)+R3657*INDEX(FGA_COEFFS,1,4)+Q3656*INDEX(FGA_COEFFS,1,5)+S3657*INDEX(FGA_COEFFS,1,6)+T3656*INDEX(FGA_COEFFS,1,7)+M3656*INDEX(FGA_COEFFS,1,8)+Y3660*Y3662</f>
        <v>#N/A</v>
      </c>
      <c r="AD3657" s="223" t="e">
        <f ca="1">INDEX(THREEPTA_COEFFS,1,1)+AC3657*INDEX(THREEPTA_COEFFS,1,2)+J3657*INDEX(THREEPTA_COEFFS,1,3)+AA3657*INDEX(THREEPTA_COEFFS,1,4)+K3657*INDEX(THREEPTA_COEFFS,1,5)+L3656*INDEX(THREEPTA_COEFFS,1,6)+Z3660*Z3662</f>
        <v>#N/A</v>
      </c>
      <c r="AE3657" s="223" t="e">
        <f ca="1">INDEX(THREEPTPCT_COEFFS,1,1)+K3657*INDEX(THREEPTPCT_COEFFS,1,2)+L3656*INDEX(THREEPTPCT_COEFFS,1,3)+AA3660*AA3662</f>
        <v>#N/A</v>
      </c>
      <c r="AF3657" s="55" t="e">
        <f t="shared" ca="1" si="6313"/>
        <v>#N/A</v>
      </c>
      <c r="AG3657" s="223" t="e">
        <f ca="1">INDEX(TWOPTPCT_COEFFS,1,1)+AB3657*INDEX(TWOPTPCT_COEFFS,1,2)+I3656*INDEX(TWOPTPCT_COEFFS,1,3)+G3656*INDEX(TWOPTPCT_COEFFS,1,4)+L3656*INDEX(TWOPTPCT_COEFFS,1,5)+AB3660*AB3662</f>
        <v>#N/A</v>
      </c>
      <c r="AH3657" s="223" t="e">
        <f ca="1">INDEX(FTA_COEFFS,1,1)+O3657*INDEX(FTA_COEFFS,1,2)+N3656*INDEX(FTA_COEFFS,1,3)+(Q3657+R3657)*INDEX(FTA_COEFFS,1,4)+(Q3656+R3656)*INDEX(FTA_COEFFS,1,5)+M3656*INDEX(FTA_COEFFS,1,6)+AC3660*AC3662</f>
        <v>#N/A</v>
      </c>
      <c r="AI3657" s="223" t="e">
        <f ca="1">INDEX(FTPCT_COEFFS,1,1)+P3657*INDEX(FTPCT_COEFFS,1,2)+F3657*INDEX(FTPCT_COEFFS,1,3)+G3656*INDEX(FTPCT_COEFFS,1,4)+AD3660*AD3662</f>
        <v>#N/A</v>
      </c>
      <c r="AJ3657" s="338" t="e">
        <f t="shared" ca="1" si="6314"/>
        <v>#N/A</v>
      </c>
      <c r="AK3657" s="55"/>
      <c r="AL3657" s="55"/>
      <c r="AM3657" s="55"/>
      <c r="AN3657" s="55"/>
      <c r="AO3657" s="55"/>
      <c r="AP3657" s="55"/>
      <c r="AQ3657" s="55"/>
      <c r="AR3657" s="55"/>
    </row>
    <row r="3658" spans="1:45" x14ac:dyDescent="0.3">
      <c r="A3658" s="54" t="e">
        <f ca="1">IF(D3656&gt;(D3657+(AVERAGE(V3656,W3656)-AVERAGE(V3657,W3657))/2)+2.5,C3656,IF(D3657&gt;(D3656+(AVERAGE(V3657,W3657)-AVERAGE(V3656,W3656))/2)+2.5,C3657,"Close"))</f>
        <v>#N/A</v>
      </c>
      <c r="B3658" s="64" t="e">
        <f ca="1">IF(D3657&gt;D3656,C3657,C3656)</f>
        <v>#N/A</v>
      </c>
      <c r="D3658" s="56"/>
      <c r="X3658" s="55"/>
      <c r="Y3658" s="55"/>
      <c r="Z3658" s="55"/>
      <c r="AA3658" s="55"/>
      <c r="AB3658" s="55"/>
      <c r="AC3658" s="337"/>
      <c r="AD3658" s="337"/>
      <c r="AE3658" s="337"/>
      <c r="AF3658" s="337"/>
      <c r="AG3658" s="337"/>
      <c r="AH3658" s="337"/>
      <c r="AI3658" s="337"/>
      <c r="AJ3658" s="337"/>
      <c r="AK3658" s="337"/>
      <c r="AL3658" s="337"/>
      <c r="AM3658" s="55"/>
      <c r="AN3658" s="55"/>
      <c r="AO3658" s="55"/>
      <c r="AP3658" s="55"/>
      <c r="AQ3658" s="55"/>
      <c r="AR3658" s="55"/>
      <c r="AS3658" s="55"/>
    </row>
    <row r="3659" spans="1:45" x14ac:dyDescent="0.3">
      <c r="X3659" s="54" t="s">
        <v>1305</v>
      </c>
      <c r="Y3659" s="54" t="s">
        <v>128</v>
      </c>
      <c r="Z3659" s="54" t="s">
        <v>157</v>
      </c>
      <c r="AA3659" s="54" t="s">
        <v>151</v>
      </c>
      <c r="AB3659" s="54" t="s">
        <v>1327</v>
      </c>
      <c r="AC3659" s="54" t="s">
        <v>129</v>
      </c>
      <c r="AD3659" s="54" t="s">
        <v>116</v>
      </c>
      <c r="AE3659" s="54"/>
      <c r="AF3659" s="54"/>
      <c r="AG3659" s="54"/>
      <c r="AH3659" s="54"/>
      <c r="AI3659" s="54"/>
      <c r="AJ3659" s="54"/>
      <c r="AK3659" s="54"/>
      <c r="AL3659" s="54"/>
      <c r="AM3659" s="54"/>
      <c r="AN3659" s="54"/>
      <c r="AO3659" s="54"/>
      <c r="AP3659" s="54"/>
      <c r="AQ3659" s="54"/>
      <c r="AR3659" s="54"/>
      <c r="AS3659" s="54"/>
    </row>
    <row r="3660" spans="1:45" x14ac:dyDescent="0.3">
      <c r="X3660" s="54"/>
      <c r="Y3660" s="54">
        <f t="shared" ref="Y3660:AD3660" si="6317">Y3653</f>
        <v>6.4436999999999998</v>
      </c>
      <c r="Z3660" s="54">
        <f t="shared" si="6317"/>
        <v>4.9371</v>
      </c>
      <c r="AA3660" s="54">
        <f t="shared" si="6317"/>
        <v>11.350300000000001</v>
      </c>
      <c r="AB3660" s="54">
        <f t="shared" si="6317"/>
        <v>7.1900000000000006E-2</v>
      </c>
      <c r="AC3660" s="54">
        <f t="shared" si="6317"/>
        <v>6.2766000000000002</v>
      </c>
      <c r="AD3660" s="54">
        <f t="shared" si="6317"/>
        <v>11.042999999999999</v>
      </c>
      <c r="AE3660" s="54"/>
      <c r="AF3660" s="336"/>
      <c r="AG3660" s="336"/>
      <c r="AH3660" s="336"/>
      <c r="AI3660" s="54"/>
      <c r="AJ3660" s="54"/>
      <c r="AK3660" s="54"/>
      <c r="AL3660" s="54"/>
      <c r="AM3660" s="54"/>
      <c r="AN3660" s="54"/>
      <c r="AO3660" s="54"/>
      <c r="AP3660" s="54"/>
      <c r="AQ3660" s="54"/>
      <c r="AR3660" s="54"/>
      <c r="AS3660" s="54"/>
    </row>
    <row r="3661" spans="1:45" x14ac:dyDescent="0.3">
      <c r="D3661" s="56"/>
      <c r="X3661" s="336"/>
      <c r="Y3661" s="336">
        <f t="shared" ca="1" si="6221"/>
        <v>9.9749921359645818E-2</v>
      </c>
      <c r="Z3661" s="336">
        <f t="shared" ca="1" si="6221"/>
        <v>-1.3617144140613067</v>
      </c>
      <c r="AA3661" s="336">
        <f t="shared" ca="1" si="6221"/>
        <v>-0.27509069276766518</v>
      </c>
      <c r="AB3661" s="336">
        <f t="shared" ca="1" si="6221"/>
        <v>0.47632353351788137</v>
      </c>
      <c r="AC3661" s="336">
        <f t="shared" ca="1" si="6221"/>
        <v>4.176796213346938E-2</v>
      </c>
      <c r="AD3661" s="336">
        <f t="shared" ca="1" si="6221"/>
        <v>0.95016352816013527</v>
      </c>
      <c r="AE3661" s="336"/>
      <c r="AF3661" s="336"/>
      <c r="AG3661" s="336"/>
      <c r="AH3661" s="336"/>
      <c r="AI3661" s="54"/>
      <c r="AJ3661" s="54"/>
      <c r="AK3661" s="54"/>
      <c r="AL3661" s="336"/>
      <c r="AM3661" s="336"/>
      <c r="AN3661" s="336"/>
      <c r="AO3661" s="336"/>
      <c r="AP3661" s="54"/>
      <c r="AQ3661" s="336"/>
      <c r="AR3661" s="336"/>
      <c r="AS3661" s="336"/>
    </row>
    <row r="3662" spans="1:45" x14ac:dyDescent="0.3">
      <c r="C3662" s="54"/>
      <c r="D3662" s="56"/>
      <c r="Y3662" s="336">
        <f t="shared" ca="1" si="6221"/>
        <v>-3.4640493345256033E-2</v>
      </c>
      <c r="Z3662" s="336">
        <f t="shared" ca="1" si="6221"/>
        <v>-5.2110159403136326E-2</v>
      </c>
      <c r="AA3662" s="336">
        <f t="shared" ca="1" si="6221"/>
        <v>-1.3290990452914391</v>
      </c>
      <c r="AB3662" s="336">
        <f t="shared" ca="1" si="6221"/>
        <v>0.63139919538731049</v>
      </c>
      <c r="AC3662" s="336">
        <f t="shared" ca="1" si="6221"/>
        <v>0.80894938679251771</v>
      </c>
      <c r="AD3662" s="336">
        <f t="shared" ca="1" si="6221"/>
        <v>1.1093646156548123</v>
      </c>
      <c r="AE3662" s="55"/>
      <c r="AF3662" s="55"/>
      <c r="AG3662" s="55"/>
      <c r="AH3662" s="55"/>
      <c r="AI3662" s="55"/>
      <c r="AJ3662" s="55"/>
      <c r="AK3662" s="55"/>
      <c r="AL3662" s="55"/>
      <c r="AM3662" s="55"/>
      <c r="AN3662" s="55"/>
      <c r="AO3662" s="55"/>
      <c r="AP3662" s="55"/>
      <c r="AQ3662" s="55"/>
      <c r="AR3662" s="55"/>
      <c r="AS3662" s="55"/>
    </row>
    <row r="3663" spans="1:45" x14ac:dyDescent="0.3">
      <c r="B3663" s="54" t="s">
        <v>172</v>
      </c>
      <c r="C3663" s="53">
        <f>C3656</f>
        <v>0</v>
      </c>
      <c r="D3663" s="56" t="e">
        <f t="shared" ref="D3663:D3664" ca="1" si="6318">AJ3663</f>
        <v>#N/A</v>
      </c>
      <c r="E3663" s="52" t="e">
        <f t="shared" ref="E3663:W3663" si="6319">E3656</f>
        <v>#N/A</v>
      </c>
      <c r="F3663" s="52" t="e">
        <f t="shared" si="6319"/>
        <v>#N/A</v>
      </c>
      <c r="G3663" s="52" t="e">
        <f t="shared" si="6319"/>
        <v>#N/A</v>
      </c>
      <c r="H3663" s="52" t="e">
        <f t="shared" si="6319"/>
        <v>#N/A</v>
      </c>
      <c r="I3663" s="52" t="e">
        <f t="shared" si="6319"/>
        <v>#N/A</v>
      </c>
      <c r="J3663" s="52" t="e">
        <f t="shared" si="6319"/>
        <v>#N/A</v>
      </c>
      <c r="K3663" s="52" t="e">
        <f t="shared" si="6319"/>
        <v>#N/A</v>
      </c>
      <c r="L3663" s="52" t="e">
        <f t="shared" si="6319"/>
        <v>#N/A</v>
      </c>
      <c r="M3663" s="52" t="e">
        <f t="shared" si="6319"/>
        <v>#N/A</v>
      </c>
      <c r="N3663" s="52" t="e">
        <f t="shared" si="6319"/>
        <v>#N/A</v>
      </c>
      <c r="O3663" s="52" t="e">
        <f t="shared" si="6319"/>
        <v>#N/A</v>
      </c>
      <c r="P3663" s="52" t="e">
        <f t="shared" si="6319"/>
        <v>#N/A</v>
      </c>
      <c r="Q3663" s="52" t="e">
        <f t="shared" si="6319"/>
        <v>#N/A</v>
      </c>
      <c r="R3663" s="52" t="e">
        <f t="shared" si="6319"/>
        <v>#N/A</v>
      </c>
      <c r="S3663" s="52" t="e">
        <f t="shared" si="6319"/>
        <v>#N/A</v>
      </c>
      <c r="T3663" s="52" t="e">
        <f t="shared" si="6319"/>
        <v>#N/A</v>
      </c>
      <c r="U3663" s="52" t="e">
        <f t="shared" si="6319"/>
        <v>#N/A</v>
      </c>
      <c r="V3663" s="52" t="e">
        <f t="shared" si="6319"/>
        <v>#N/A</v>
      </c>
      <c r="W3663" s="52" t="e">
        <f t="shared" si="6319"/>
        <v>#N/A</v>
      </c>
      <c r="X3663" s="55" t="e">
        <f t="shared" ref="X3663:X3664" si="6320">(H3663-(O3663*P3663)/100-3*(J3663*K3663)/100)/2</f>
        <v>#N/A</v>
      </c>
      <c r="Y3663" s="55" t="e">
        <f t="shared" ref="Y3663:Y3664" si="6321">SUM(X3663,(J3663*K3663/100))/(F3663/100)</f>
        <v>#N/A</v>
      </c>
      <c r="Z3663" s="55" t="e">
        <f t="shared" ref="Z3663" si="6322">U3663*0.5+U3664*0.5</f>
        <v>#N/A</v>
      </c>
      <c r="AA3663" s="55" t="e">
        <f t="shared" ref="AA3663:AA3664" si="6323">J3663/Y3663</f>
        <v>#N/A</v>
      </c>
      <c r="AB3663" s="336" t="e">
        <f t="shared" ref="AB3663:AB3664" si="6324">X3663/(Y3663-J3663)</f>
        <v>#N/A</v>
      </c>
      <c r="AC3663" s="223" t="e">
        <f ca="1">INDEX(FGA_COEFFS,1,1)+Z3663*INDEX(FGA_COEFFS,1,2)+Y3663*INDEX(FGA_COEFFS,1,3)+R3663*INDEX(FGA_COEFFS,1,4)+Q3664*INDEX(FGA_COEFFS,1,5)+S3663*INDEX(FGA_COEFFS,1,6)+T3664*INDEX(FGA_COEFFS,1,7)+M3664*INDEX(FGA_COEFFS,1,8)+Y3667*Y3668</f>
        <v>#N/A</v>
      </c>
      <c r="AD3663" s="223" t="e">
        <f ca="1">INDEX(THREEPTA_COEFFS,1,1)+AC3663*INDEX(THREEPTA_COEFFS,1,2)+J3663*INDEX(THREEPTA_COEFFS,1,3)+AA3663*INDEX(THREEPTA_COEFFS,1,4)+K3663*INDEX(THREEPTA_COEFFS,1,5)+L3664*INDEX(THREEPTA_COEFFS,1,6)+Z3667*Z3668</f>
        <v>#N/A</v>
      </c>
      <c r="AE3663" s="223" t="e">
        <f ca="1">INDEX(THREEPTPCT_COEFFS,1,1)+K3663*INDEX(THREEPTPCT_COEFFS,1,2)+L3664*INDEX(THREEPTPCT_COEFFS,1,3)+AA3667*AA3668</f>
        <v>#N/A</v>
      </c>
      <c r="AF3663" s="55" t="e">
        <f t="shared" ref="AF3663:AF3664" ca="1" si="6325">AC3663-AD3663</f>
        <v>#N/A</v>
      </c>
      <c r="AG3663" s="223" t="e">
        <f ca="1">INDEX(TWOPTPCT_COEFFS,1,1)+AB3663*INDEX(TWOPTPCT_COEFFS,1,2)+I3664*INDEX(TWOPTPCT_COEFFS,1,3)+G3664*INDEX(TWOPTPCT_COEFFS,1,4)+L3664*INDEX(TWOPTPCT_COEFFS,1,5)+AB3667*AB3668</f>
        <v>#N/A</v>
      </c>
      <c r="AH3663" s="223" t="e">
        <f ca="1">INDEX(FTA_COEFFS,1,1)+O3663*INDEX(FTA_COEFFS,1,2)+N3664*INDEX(FTA_COEFFS,1,3)+(Q3663+R3663)*INDEX(FTA_COEFFS,1,4)+(Q3664+R3664)*INDEX(FTA_COEFFS,1,5)+M3664*INDEX(FTA_COEFFS,1,6)+AC3667*AC3668</f>
        <v>#N/A</v>
      </c>
      <c r="AI3663" s="223" t="e">
        <f ca="1">INDEX(FTPCT_COEFFS,1,1)+P3663*INDEX(FTPCT_COEFFS,1,2)+F3663*INDEX(FTPCT_COEFFS,1,3)+G3664*INDEX(FTPCT_COEFFS,1,4)+AD3667*AD3668</f>
        <v>#N/A</v>
      </c>
      <c r="AJ3663" s="338" t="e">
        <f t="shared" ref="AJ3663:AJ3664" ca="1" si="6326">AD3663*AE3663/100+AF3663*AG3663+AH3663*AI3663/100</f>
        <v>#N/A</v>
      </c>
      <c r="AK3663" s="55"/>
      <c r="AL3663" s="55"/>
      <c r="AM3663" s="55"/>
      <c r="AN3663" s="55"/>
      <c r="AO3663" s="55"/>
      <c r="AP3663" s="55"/>
      <c r="AQ3663" s="55"/>
      <c r="AR3663" s="55"/>
    </row>
    <row r="3664" spans="1:45" x14ac:dyDescent="0.3">
      <c r="B3664" s="54" t="s">
        <v>175</v>
      </c>
      <c r="C3664" s="54">
        <f>C3657</f>
        <v>0</v>
      </c>
      <c r="D3664" s="56" t="e">
        <f t="shared" ca="1" si="6318"/>
        <v>#N/A</v>
      </c>
      <c r="E3664" s="52" t="e">
        <f t="shared" ref="E3664:W3664" si="6327">E3657</f>
        <v>#N/A</v>
      </c>
      <c r="F3664" s="52" t="e">
        <f t="shared" si="6327"/>
        <v>#N/A</v>
      </c>
      <c r="G3664" s="52" t="e">
        <f t="shared" si="6327"/>
        <v>#N/A</v>
      </c>
      <c r="H3664" s="52" t="e">
        <f t="shared" si="6327"/>
        <v>#N/A</v>
      </c>
      <c r="I3664" s="52" t="e">
        <f t="shared" si="6327"/>
        <v>#N/A</v>
      </c>
      <c r="J3664" s="52" t="e">
        <f t="shared" si="6327"/>
        <v>#N/A</v>
      </c>
      <c r="K3664" s="52" t="e">
        <f t="shared" si="6327"/>
        <v>#N/A</v>
      </c>
      <c r="L3664" s="52" t="e">
        <f t="shared" si="6327"/>
        <v>#N/A</v>
      </c>
      <c r="M3664" s="52" t="e">
        <f t="shared" si="6327"/>
        <v>#N/A</v>
      </c>
      <c r="N3664" s="52" t="e">
        <f t="shared" si="6327"/>
        <v>#N/A</v>
      </c>
      <c r="O3664" s="52" t="e">
        <f t="shared" si="6327"/>
        <v>#N/A</v>
      </c>
      <c r="P3664" s="52" t="e">
        <f t="shared" si="6327"/>
        <v>#N/A</v>
      </c>
      <c r="Q3664" s="52" t="e">
        <f t="shared" si="6327"/>
        <v>#N/A</v>
      </c>
      <c r="R3664" s="52" t="e">
        <f t="shared" si="6327"/>
        <v>#N/A</v>
      </c>
      <c r="S3664" s="52" t="e">
        <f t="shared" si="6327"/>
        <v>#N/A</v>
      </c>
      <c r="T3664" s="52" t="e">
        <f t="shared" si="6327"/>
        <v>#N/A</v>
      </c>
      <c r="U3664" s="52" t="e">
        <f t="shared" si="6327"/>
        <v>#N/A</v>
      </c>
      <c r="V3664" s="52" t="e">
        <f t="shared" si="6327"/>
        <v>#N/A</v>
      </c>
      <c r="W3664" s="52" t="e">
        <f t="shared" si="6327"/>
        <v>#N/A</v>
      </c>
      <c r="X3664" s="55" t="e">
        <f t="shared" si="6320"/>
        <v>#N/A</v>
      </c>
      <c r="Y3664" s="55" t="e">
        <f t="shared" si="6321"/>
        <v>#N/A</v>
      </c>
      <c r="Z3664" s="55" t="e">
        <f t="shared" ref="Z3664" si="6328">Z3663</f>
        <v>#N/A</v>
      </c>
      <c r="AA3664" s="55" t="e">
        <f t="shared" si="6323"/>
        <v>#N/A</v>
      </c>
      <c r="AB3664" s="336" t="e">
        <f t="shared" si="6324"/>
        <v>#N/A</v>
      </c>
      <c r="AC3664" s="223" t="e">
        <f ca="1">INDEX(FGA_COEFFS,1,1)+Z3664*INDEX(FGA_COEFFS,1,2)+Y3664*INDEX(FGA_COEFFS,1,3)+R3664*INDEX(FGA_COEFFS,1,4)+Q3663*INDEX(FGA_COEFFS,1,5)+S3664*INDEX(FGA_COEFFS,1,6)+T3663*INDEX(FGA_COEFFS,1,7)+M3663*INDEX(FGA_COEFFS,1,8)+Y3667*Y3669</f>
        <v>#N/A</v>
      </c>
      <c r="AD3664" s="223" t="e">
        <f ca="1">INDEX(THREEPTA_COEFFS,1,1)+AC3664*INDEX(THREEPTA_COEFFS,1,2)+J3664*INDEX(THREEPTA_COEFFS,1,3)+AA3664*INDEX(THREEPTA_COEFFS,1,4)+K3664*INDEX(THREEPTA_COEFFS,1,5)+L3663*INDEX(THREEPTA_COEFFS,1,6)+Z3667*Z3669</f>
        <v>#N/A</v>
      </c>
      <c r="AE3664" s="223" t="e">
        <f ca="1">INDEX(THREEPTPCT_COEFFS,1,1)+K3664*INDEX(THREEPTPCT_COEFFS,1,2)+L3663*INDEX(THREEPTPCT_COEFFS,1,3)+AA3667*AA3669</f>
        <v>#N/A</v>
      </c>
      <c r="AF3664" s="55" t="e">
        <f t="shared" ca="1" si="6325"/>
        <v>#N/A</v>
      </c>
      <c r="AG3664" s="223" t="e">
        <f ca="1">INDEX(TWOPTPCT_COEFFS,1,1)+AB3664*INDEX(TWOPTPCT_COEFFS,1,2)+I3663*INDEX(TWOPTPCT_COEFFS,1,3)+G3663*INDEX(TWOPTPCT_COEFFS,1,4)+L3663*INDEX(TWOPTPCT_COEFFS,1,5)+AB3667*AB3669</f>
        <v>#N/A</v>
      </c>
      <c r="AH3664" s="223" t="e">
        <f ca="1">INDEX(FTA_COEFFS,1,1)+O3664*INDEX(FTA_COEFFS,1,2)+N3663*INDEX(FTA_COEFFS,1,3)+(Q3664+R3664)*INDEX(FTA_COEFFS,1,4)+(Q3663+R3663)*INDEX(FTA_COEFFS,1,5)+M3663*INDEX(FTA_COEFFS,1,6)+AC3667*AC3669</f>
        <v>#N/A</v>
      </c>
      <c r="AI3664" s="223" t="e">
        <f ca="1">INDEX(FTPCT_COEFFS,1,1)+P3664*INDEX(FTPCT_COEFFS,1,2)+F3664*INDEX(FTPCT_COEFFS,1,3)+G3663*INDEX(FTPCT_COEFFS,1,4)+AD3667*AD3669</f>
        <v>#N/A</v>
      </c>
      <c r="AJ3664" s="338" t="e">
        <f t="shared" ca="1" si="6326"/>
        <v>#N/A</v>
      </c>
      <c r="AK3664" s="55"/>
      <c r="AL3664" s="55"/>
      <c r="AM3664" s="55"/>
      <c r="AN3664" s="55"/>
      <c r="AO3664" s="55"/>
      <c r="AP3664" s="55"/>
      <c r="AQ3664" s="55"/>
      <c r="AR3664" s="55"/>
    </row>
    <row r="3665" spans="1:45" x14ac:dyDescent="0.3">
      <c r="A3665" s="54" t="e">
        <f ca="1">IF(D3663&gt;(D3664+(AVERAGE(V3663,W3663)-AVERAGE(V3664,W3664))/2)+2.5,C3663,IF(D3664&gt;(D3663+(AVERAGE(V3664,W3664)-AVERAGE(V3663,W3663))/2)+2.5,C3664,"Close"))</f>
        <v>#N/A</v>
      </c>
      <c r="B3665" s="64" t="e">
        <f ca="1">IF(D3664&gt;D3663,C3664,C3663)</f>
        <v>#N/A</v>
      </c>
      <c r="D3665" s="56"/>
      <c r="X3665" s="55"/>
      <c r="Y3665" s="55"/>
      <c r="Z3665" s="55"/>
      <c r="AA3665" s="55"/>
      <c r="AB3665" s="55"/>
      <c r="AC3665" s="337"/>
      <c r="AD3665" s="337"/>
      <c r="AE3665" s="337"/>
      <c r="AF3665" s="337"/>
      <c r="AG3665" s="337"/>
      <c r="AH3665" s="337"/>
      <c r="AI3665" s="337"/>
      <c r="AJ3665" s="337"/>
      <c r="AK3665" s="337"/>
      <c r="AL3665" s="337"/>
      <c r="AM3665" s="55"/>
      <c r="AN3665" s="55"/>
      <c r="AO3665" s="55"/>
      <c r="AP3665" s="55"/>
      <c r="AQ3665" s="55"/>
      <c r="AR3665" s="55"/>
      <c r="AS3665" s="55"/>
    </row>
    <row r="3666" spans="1:45" x14ac:dyDescent="0.3">
      <c r="X3666" s="54" t="s">
        <v>1305</v>
      </c>
      <c r="Y3666" s="54" t="s">
        <v>128</v>
      </c>
      <c r="Z3666" s="54" t="s">
        <v>157</v>
      </c>
      <c r="AA3666" s="54" t="s">
        <v>151</v>
      </c>
      <c r="AB3666" s="54" t="s">
        <v>1327</v>
      </c>
      <c r="AC3666" s="54" t="s">
        <v>129</v>
      </c>
      <c r="AD3666" s="54" t="s">
        <v>116</v>
      </c>
      <c r="AE3666" s="54"/>
      <c r="AF3666" s="54"/>
      <c r="AG3666" s="54"/>
      <c r="AH3666" s="54"/>
      <c r="AI3666" s="54"/>
      <c r="AJ3666" s="54"/>
      <c r="AK3666" s="54"/>
      <c r="AL3666" s="54"/>
      <c r="AM3666" s="54"/>
      <c r="AN3666" s="54"/>
      <c r="AO3666" s="54"/>
      <c r="AP3666" s="54"/>
      <c r="AQ3666" s="54"/>
      <c r="AR3666" s="54"/>
      <c r="AS3666" s="54"/>
    </row>
    <row r="3667" spans="1:45" x14ac:dyDescent="0.3">
      <c r="X3667" s="54"/>
      <c r="Y3667" s="54">
        <f t="shared" ref="Y3667:AD3667" si="6329">Y3660</f>
        <v>6.4436999999999998</v>
      </c>
      <c r="Z3667" s="54">
        <f t="shared" si="6329"/>
        <v>4.9371</v>
      </c>
      <c r="AA3667" s="54">
        <f t="shared" si="6329"/>
        <v>11.350300000000001</v>
      </c>
      <c r="AB3667" s="54">
        <f t="shared" si="6329"/>
        <v>7.1900000000000006E-2</v>
      </c>
      <c r="AC3667" s="54">
        <f t="shared" si="6329"/>
        <v>6.2766000000000002</v>
      </c>
      <c r="AD3667" s="54">
        <f t="shared" si="6329"/>
        <v>11.042999999999999</v>
      </c>
      <c r="AE3667" s="54"/>
      <c r="AF3667" s="336"/>
      <c r="AG3667" s="336"/>
      <c r="AH3667" s="336"/>
      <c r="AI3667" s="54"/>
      <c r="AJ3667" s="54"/>
      <c r="AK3667" s="54"/>
      <c r="AL3667" s="54"/>
      <c r="AM3667" s="54"/>
      <c r="AN3667" s="54"/>
      <c r="AO3667" s="54"/>
      <c r="AP3667" s="54"/>
      <c r="AQ3667" s="54"/>
      <c r="AR3667" s="54"/>
      <c r="AS3667" s="54"/>
    </row>
    <row r="3668" spans="1:45" x14ac:dyDescent="0.3">
      <c r="D3668" s="56"/>
      <c r="X3668" s="336"/>
      <c r="Y3668" s="336">
        <f t="shared" ca="1" si="6221"/>
        <v>-1.4968654635249914</v>
      </c>
      <c r="Z3668" s="336">
        <f t="shared" ca="1" si="6221"/>
        <v>-3.1073329620568916E-3</v>
      </c>
      <c r="AA3668" s="336">
        <f t="shared" ca="1" si="6221"/>
        <v>-0.77386945665509721</v>
      </c>
      <c r="AB3668" s="336">
        <f t="shared" ca="1" si="6221"/>
        <v>0.15054068953229421</v>
      </c>
      <c r="AC3668" s="336">
        <f t="shared" ca="1" si="6221"/>
        <v>-0.5096453274849384</v>
      </c>
      <c r="AD3668" s="336">
        <f t="shared" ca="1" si="6221"/>
        <v>-0.45709311386250662</v>
      </c>
      <c r="AE3668" s="336"/>
      <c r="AF3668" s="336"/>
      <c r="AG3668" s="336"/>
      <c r="AH3668" s="336"/>
      <c r="AI3668" s="54"/>
      <c r="AJ3668" s="54"/>
      <c r="AK3668" s="54"/>
      <c r="AL3668" s="336"/>
      <c r="AM3668" s="336"/>
      <c r="AN3668" s="336"/>
      <c r="AO3668" s="336"/>
      <c r="AP3668" s="54"/>
      <c r="AQ3668" s="336"/>
      <c r="AR3668" s="336"/>
      <c r="AS3668" s="336"/>
    </row>
    <row r="3669" spans="1:45" x14ac:dyDescent="0.3">
      <c r="C3669" s="54"/>
      <c r="D3669" s="56"/>
      <c r="Y3669" s="336">
        <f t="shared" ref="Y3669:AD3732" ca="1" si="6330">1.5*RAND()^2*IF(RAND()&gt;0.5,1,-1)</f>
        <v>1.4718388088732171</v>
      </c>
      <c r="Z3669" s="336">
        <f t="shared" ca="1" si="6330"/>
        <v>1.4210487331722088E-2</v>
      </c>
      <c r="AA3669" s="336">
        <f t="shared" ca="1" si="6330"/>
        <v>-1.2367900436938761</v>
      </c>
      <c r="AB3669" s="336">
        <f t="shared" ca="1" si="6330"/>
        <v>-0.69754351816215809</v>
      </c>
      <c r="AC3669" s="336">
        <f t="shared" ca="1" si="6330"/>
        <v>0.21411184502638403</v>
      </c>
      <c r="AD3669" s="336">
        <f t="shared" ca="1" si="6330"/>
        <v>-0.3024239445996974</v>
      </c>
      <c r="AE3669" s="55"/>
      <c r="AF3669" s="55"/>
      <c r="AG3669" s="55"/>
      <c r="AH3669" s="55"/>
      <c r="AI3669" s="55"/>
      <c r="AJ3669" s="55"/>
      <c r="AK3669" s="55"/>
      <c r="AL3669" s="55"/>
      <c r="AM3669" s="55"/>
      <c r="AN3669" s="55"/>
      <c r="AO3669" s="55"/>
      <c r="AP3669" s="55"/>
      <c r="AQ3669" s="55"/>
      <c r="AR3669" s="55"/>
      <c r="AS3669" s="55"/>
    </row>
    <row r="3670" spans="1:45" x14ac:dyDescent="0.3">
      <c r="B3670" s="54" t="s">
        <v>172</v>
      </c>
      <c r="C3670" s="53">
        <f>C3663</f>
        <v>0</v>
      </c>
      <c r="D3670" s="56" t="e">
        <f t="shared" ref="D3670:D3671" ca="1" si="6331">AJ3670</f>
        <v>#N/A</v>
      </c>
      <c r="E3670" s="52" t="e">
        <f t="shared" ref="E3670:W3670" si="6332">E3663</f>
        <v>#N/A</v>
      </c>
      <c r="F3670" s="52" t="e">
        <f t="shared" si="6332"/>
        <v>#N/A</v>
      </c>
      <c r="G3670" s="52" t="e">
        <f t="shared" si="6332"/>
        <v>#N/A</v>
      </c>
      <c r="H3670" s="52" t="e">
        <f t="shared" si="6332"/>
        <v>#N/A</v>
      </c>
      <c r="I3670" s="52" t="e">
        <f t="shared" si="6332"/>
        <v>#N/A</v>
      </c>
      <c r="J3670" s="52" t="e">
        <f t="shared" si="6332"/>
        <v>#N/A</v>
      </c>
      <c r="K3670" s="52" t="e">
        <f t="shared" si="6332"/>
        <v>#N/A</v>
      </c>
      <c r="L3670" s="52" t="e">
        <f t="shared" si="6332"/>
        <v>#N/A</v>
      </c>
      <c r="M3670" s="52" t="e">
        <f t="shared" si="6332"/>
        <v>#N/A</v>
      </c>
      <c r="N3670" s="52" t="e">
        <f t="shared" si="6332"/>
        <v>#N/A</v>
      </c>
      <c r="O3670" s="52" t="e">
        <f t="shared" si="6332"/>
        <v>#N/A</v>
      </c>
      <c r="P3670" s="52" t="e">
        <f t="shared" si="6332"/>
        <v>#N/A</v>
      </c>
      <c r="Q3670" s="52" t="e">
        <f t="shared" si="6332"/>
        <v>#N/A</v>
      </c>
      <c r="R3670" s="52" t="e">
        <f t="shared" si="6332"/>
        <v>#N/A</v>
      </c>
      <c r="S3670" s="52" t="e">
        <f t="shared" si="6332"/>
        <v>#N/A</v>
      </c>
      <c r="T3670" s="52" t="e">
        <f t="shared" si="6332"/>
        <v>#N/A</v>
      </c>
      <c r="U3670" s="52" t="e">
        <f t="shared" si="6332"/>
        <v>#N/A</v>
      </c>
      <c r="V3670" s="52" t="e">
        <f t="shared" si="6332"/>
        <v>#N/A</v>
      </c>
      <c r="W3670" s="52" t="e">
        <f t="shared" si="6332"/>
        <v>#N/A</v>
      </c>
      <c r="X3670" s="55" t="e">
        <f t="shared" ref="X3670:X3671" si="6333">(H3670-(O3670*P3670)/100-3*(J3670*K3670)/100)/2</f>
        <v>#N/A</v>
      </c>
      <c r="Y3670" s="55" t="e">
        <f t="shared" ref="Y3670:Y3671" si="6334">SUM(X3670,(J3670*K3670/100))/(F3670/100)</f>
        <v>#N/A</v>
      </c>
      <c r="Z3670" s="55" t="e">
        <f t="shared" ref="Z3670" si="6335">U3670*0.5+U3671*0.5</f>
        <v>#N/A</v>
      </c>
      <c r="AA3670" s="55" t="e">
        <f t="shared" ref="AA3670:AA3671" si="6336">J3670/Y3670</f>
        <v>#N/A</v>
      </c>
      <c r="AB3670" s="336" t="e">
        <f t="shared" ref="AB3670:AB3671" si="6337">X3670/(Y3670-J3670)</f>
        <v>#N/A</v>
      </c>
      <c r="AC3670" s="223" t="e">
        <f ca="1">INDEX(FGA_COEFFS,1,1)+Z3670*INDEX(FGA_COEFFS,1,2)+Y3670*INDEX(FGA_COEFFS,1,3)+R3670*INDEX(FGA_COEFFS,1,4)+Q3671*INDEX(FGA_COEFFS,1,5)+S3670*INDEX(FGA_COEFFS,1,6)+T3671*INDEX(FGA_COEFFS,1,7)+M3671*INDEX(FGA_COEFFS,1,8)+Y3674*Y3675</f>
        <v>#N/A</v>
      </c>
      <c r="AD3670" s="223" t="e">
        <f ca="1">INDEX(THREEPTA_COEFFS,1,1)+AC3670*INDEX(THREEPTA_COEFFS,1,2)+J3670*INDEX(THREEPTA_COEFFS,1,3)+AA3670*INDEX(THREEPTA_COEFFS,1,4)+K3670*INDEX(THREEPTA_COEFFS,1,5)+L3671*INDEX(THREEPTA_COEFFS,1,6)+Z3674*Z3675</f>
        <v>#N/A</v>
      </c>
      <c r="AE3670" s="223" t="e">
        <f ca="1">INDEX(THREEPTPCT_COEFFS,1,1)+K3670*INDEX(THREEPTPCT_COEFFS,1,2)+L3671*INDEX(THREEPTPCT_COEFFS,1,3)+AA3674*AA3675</f>
        <v>#N/A</v>
      </c>
      <c r="AF3670" s="55" t="e">
        <f t="shared" ref="AF3670:AF3671" ca="1" si="6338">AC3670-AD3670</f>
        <v>#N/A</v>
      </c>
      <c r="AG3670" s="223" t="e">
        <f ca="1">INDEX(TWOPTPCT_COEFFS,1,1)+AB3670*INDEX(TWOPTPCT_COEFFS,1,2)+I3671*INDEX(TWOPTPCT_COEFFS,1,3)+G3671*INDEX(TWOPTPCT_COEFFS,1,4)+L3671*INDEX(TWOPTPCT_COEFFS,1,5)+AB3674*AB3675</f>
        <v>#N/A</v>
      </c>
      <c r="AH3670" s="223" t="e">
        <f ca="1">INDEX(FTA_COEFFS,1,1)+O3670*INDEX(FTA_COEFFS,1,2)+N3671*INDEX(FTA_COEFFS,1,3)+(Q3670+R3670)*INDEX(FTA_COEFFS,1,4)+(Q3671+R3671)*INDEX(FTA_COEFFS,1,5)+M3671*INDEX(FTA_COEFFS,1,6)+AC3674*AC3675</f>
        <v>#N/A</v>
      </c>
      <c r="AI3670" s="223" t="e">
        <f ca="1">INDEX(FTPCT_COEFFS,1,1)+P3670*INDEX(FTPCT_COEFFS,1,2)+F3670*INDEX(FTPCT_COEFFS,1,3)+G3671*INDEX(FTPCT_COEFFS,1,4)+AD3674*AD3675</f>
        <v>#N/A</v>
      </c>
      <c r="AJ3670" s="338" t="e">
        <f t="shared" ref="AJ3670:AJ3671" ca="1" si="6339">AD3670*AE3670/100+AF3670*AG3670+AH3670*AI3670/100</f>
        <v>#N/A</v>
      </c>
      <c r="AK3670" s="55"/>
      <c r="AL3670" s="55"/>
      <c r="AM3670" s="55"/>
      <c r="AN3670" s="55"/>
      <c r="AO3670" s="55"/>
      <c r="AP3670" s="55"/>
      <c r="AQ3670" s="55"/>
      <c r="AR3670" s="55"/>
    </row>
    <row r="3671" spans="1:45" x14ac:dyDescent="0.3">
      <c r="B3671" s="54" t="s">
        <v>175</v>
      </c>
      <c r="C3671" s="54">
        <f>C3664</f>
        <v>0</v>
      </c>
      <c r="D3671" s="56" t="e">
        <f t="shared" ca="1" si="6331"/>
        <v>#N/A</v>
      </c>
      <c r="E3671" s="52" t="e">
        <f t="shared" ref="E3671:W3671" si="6340">E3664</f>
        <v>#N/A</v>
      </c>
      <c r="F3671" s="52" t="e">
        <f t="shared" si="6340"/>
        <v>#N/A</v>
      </c>
      <c r="G3671" s="52" t="e">
        <f t="shared" si="6340"/>
        <v>#N/A</v>
      </c>
      <c r="H3671" s="52" t="e">
        <f t="shared" si="6340"/>
        <v>#N/A</v>
      </c>
      <c r="I3671" s="52" t="e">
        <f t="shared" si="6340"/>
        <v>#N/A</v>
      </c>
      <c r="J3671" s="52" t="e">
        <f t="shared" si="6340"/>
        <v>#N/A</v>
      </c>
      <c r="K3671" s="52" t="e">
        <f t="shared" si="6340"/>
        <v>#N/A</v>
      </c>
      <c r="L3671" s="52" t="e">
        <f t="shared" si="6340"/>
        <v>#N/A</v>
      </c>
      <c r="M3671" s="52" t="e">
        <f t="shared" si="6340"/>
        <v>#N/A</v>
      </c>
      <c r="N3671" s="52" t="e">
        <f t="shared" si="6340"/>
        <v>#N/A</v>
      </c>
      <c r="O3671" s="52" t="e">
        <f t="shared" si="6340"/>
        <v>#N/A</v>
      </c>
      <c r="P3671" s="52" t="e">
        <f t="shared" si="6340"/>
        <v>#N/A</v>
      </c>
      <c r="Q3671" s="52" t="e">
        <f t="shared" si="6340"/>
        <v>#N/A</v>
      </c>
      <c r="R3671" s="52" t="e">
        <f t="shared" si="6340"/>
        <v>#N/A</v>
      </c>
      <c r="S3671" s="52" t="e">
        <f t="shared" si="6340"/>
        <v>#N/A</v>
      </c>
      <c r="T3671" s="52" t="e">
        <f t="shared" si="6340"/>
        <v>#N/A</v>
      </c>
      <c r="U3671" s="52" t="e">
        <f t="shared" si="6340"/>
        <v>#N/A</v>
      </c>
      <c r="V3671" s="52" t="e">
        <f t="shared" si="6340"/>
        <v>#N/A</v>
      </c>
      <c r="W3671" s="52" t="e">
        <f t="shared" si="6340"/>
        <v>#N/A</v>
      </c>
      <c r="X3671" s="55" t="e">
        <f t="shared" si="6333"/>
        <v>#N/A</v>
      </c>
      <c r="Y3671" s="55" t="e">
        <f t="shared" si="6334"/>
        <v>#N/A</v>
      </c>
      <c r="Z3671" s="55" t="e">
        <f t="shared" ref="Z3671" si="6341">Z3670</f>
        <v>#N/A</v>
      </c>
      <c r="AA3671" s="55" t="e">
        <f t="shared" si="6336"/>
        <v>#N/A</v>
      </c>
      <c r="AB3671" s="336" t="e">
        <f t="shared" si="6337"/>
        <v>#N/A</v>
      </c>
      <c r="AC3671" s="223" t="e">
        <f ca="1">INDEX(FGA_COEFFS,1,1)+Z3671*INDEX(FGA_COEFFS,1,2)+Y3671*INDEX(FGA_COEFFS,1,3)+R3671*INDEX(FGA_COEFFS,1,4)+Q3670*INDEX(FGA_COEFFS,1,5)+S3671*INDEX(FGA_COEFFS,1,6)+T3670*INDEX(FGA_COEFFS,1,7)+M3670*INDEX(FGA_COEFFS,1,8)+Y3674*Y3676</f>
        <v>#N/A</v>
      </c>
      <c r="AD3671" s="223" t="e">
        <f ca="1">INDEX(THREEPTA_COEFFS,1,1)+AC3671*INDEX(THREEPTA_COEFFS,1,2)+J3671*INDEX(THREEPTA_COEFFS,1,3)+AA3671*INDEX(THREEPTA_COEFFS,1,4)+K3671*INDEX(THREEPTA_COEFFS,1,5)+L3670*INDEX(THREEPTA_COEFFS,1,6)+Z3674*Z3676</f>
        <v>#N/A</v>
      </c>
      <c r="AE3671" s="223" t="e">
        <f ca="1">INDEX(THREEPTPCT_COEFFS,1,1)+K3671*INDEX(THREEPTPCT_COEFFS,1,2)+L3670*INDEX(THREEPTPCT_COEFFS,1,3)+AA3674*AA3676</f>
        <v>#N/A</v>
      </c>
      <c r="AF3671" s="55" t="e">
        <f t="shared" ca="1" si="6338"/>
        <v>#N/A</v>
      </c>
      <c r="AG3671" s="223" t="e">
        <f ca="1">INDEX(TWOPTPCT_COEFFS,1,1)+AB3671*INDEX(TWOPTPCT_COEFFS,1,2)+I3670*INDEX(TWOPTPCT_COEFFS,1,3)+G3670*INDEX(TWOPTPCT_COEFFS,1,4)+L3670*INDEX(TWOPTPCT_COEFFS,1,5)+AB3674*AB3676</f>
        <v>#N/A</v>
      </c>
      <c r="AH3671" s="223" t="e">
        <f ca="1">INDEX(FTA_COEFFS,1,1)+O3671*INDEX(FTA_COEFFS,1,2)+N3670*INDEX(FTA_COEFFS,1,3)+(Q3671+R3671)*INDEX(FTA_COEFFS,1,4)+(Q3670+R3670)*INDEX(FTA_COEFFS,1,5)+M3670*INDEX(FTA_COEFFS,1,6)+AC3674*AC3676</f>
        <v>#N/A</v>
      </c>
      <c r="AI3671" s="223" t="e">
        <f ca="1">INDEX(FTPCT_COEFFS,1,1)+P3671*INDEX(FTPCT_COEFFS,1,2)+F3671*INDEX(FTPCT_COEFFS,1,3)+G3670*INDEX(FTPCT_COEFFS,1,4)+AD3674*AD3676</f>
        <v>#N/A</v>
      </c>
      <c r="AJ3671" s="338" t="e">
        <f t="shared" ca="1" si="6339"/>
        <v>#N/A</v>
      </c>
      <c r="AK3671" s="55"/>
      <c r="AL3671" s="55"/>
      <c r="AM3671" s="55"/>
      <c r="AN3671" s="55"/>
      <c r="AO3671" s="55"/>
      <c r="AP3671" s="55"/>
      <c r="AQ3671" s="55"/>
      <c r="AR3671" s="55"/>
    </row>
    <row r="3672" spans="1:45" x14ac:dyDescent="0.3">
      <c r="A3672" s="54" t="e">
        <f ca="1">IF(D3670&gt;(D3671+(AVERAGE(V3670,W3670)-AVERAGE(V3671,W3671))/2)+2.5,C3670,IF(D3671&gt;(D3670+(AVERAGE(V3671,W3671)-AVERAGE(V3670,W3670))/2)+2.5,C3671,"Close"))</f>
        <v>#N/A</v>
      </c>
      <c r="B3672" s="64" t="e">
        <f ca="1">IF(D3671&gt;D3670,C3671,C3670)</f>
        <v>#N/A</v>
      </c>
      <c r="D3672" s="56"/>
      <c r="X3672" s="55"/>
      <c r="Y3672" s="55"/>
      <c r="Z3672" s="55"/>
      <c r="AA3672" s="55"/>
      <c r="AB3672" s="55"/>
      <c r="AC3672" s="337"/>
      <c r="AD3672" s="337"/>
      <c r="AE3672" s="337"/>
      <c r="AF3672" s="337"/>
      <c r="AG3672" s="337"/>
      <c r="AH3672" s="337"/>
      <c r="AI3672" s="337"/>
      <c r="AJ3672" s="337"/>
      <c r="AK3672" s="337"/>
      <c r="AL3672" s="337"/>
      <c r="AM3672" s="55"/>
      <c r="AN3672" s="55"/>
      <c r="AO3672" s="55"/>
      <c r="AP3672" s="55"/>
      <c r="AQ3672" s="55"/>
      <c r="AR3672" s="55"/>
      <c r="AS3672" s="55"/>
    </row>
    <row r="3673" spans="1:45" x14ac:dyDescent="0.3">
      <c r="X3673" s="54" t="s">
        <v>1305</v>
      </c>
      <c r="Y3673" s="54" t="s">
        <v>128</v>
      </c>
      <c r="Z3673" s="54" t="s">
        <v>157</v>
      </c>
      <c r="AA3673" s="54" t="s">
        <v>151</v>
      </c>
      <c r="AB3673" s="54" t="s">
        <v>1327</v>
      </c>
      <c r="AC3673" s="54" t="s">
        <v>129</v>
      </c>
      <c r="AD3673" s="54" t="s">
        <v>116</v>
      </c>
      <c r="AE3673" s="54"/>
      <c r="AF3673" s="54"/>
      <c r="AG3673" s="54"/>
      <c r="AH3673" s="54"/>
      <c r="AI3673" s="54"/>
      <c r="AJ3673" s="54"/>
      <c r="AK3673" s="54"/>
      <c r="AL3673" s="54"/>
      <c r="AM3673" s="54"/>
      <c r="AN3673" s="54"/>
      <c r="AO3673" s="54"/>
      <c r="AP3673" s="54"/>
      <c r="AQ3673" s="54"/>
      <c r="AR3673" s="54"/>
      <c r="AS3673" s="54"/>
    </row>
    <row r="3674" spans="1:45" x14ac:dyDescent="0.3">
      <c r="X3674" s="54"/>
      <c r="Y3674" s="54">
        <f t="shared" ref="Y3674:AD3674" si="6342">Y3667</f>
        <v>6.4436999999999998</v>
      </c>
      <c r="Z3674" s="54">
        <f t="shared" si="6342"/>
        <v>4.9371</v>
      </c>
      <c r="AA3674" s="54">
        <f t="shared" si="6342"/>
        <v>11.350300000000001</v>
      </c>
      <c r="AB3674" s="54">
        <f t="shared" si="6342"/>
        <v>7.1900000000000006E-2</v>
      </c>
      <c r="AC3674" s="54">
        <f t="shared" si="6342"/>
        <v>6.2766000000000002</v>
      </c>
      <c r="AD3674" s="54">
        <f t="shared" si="6342"/>
        <v>11.042999999999999</v>
      </c>
      <c r="AE3674" s="54"/>
      <c r="AF3674" s="336"/>
      <c r="AG3674" s="336"/>
      <c r="AH3674" s="336"/>
      <c r="AI3674" s="54"/>
      <c r="AJ3674" s="54"/>
      <c r="AK3674" s="54"/>
      <c r="AL3674" s="54"/>
      <c r="AM3674" s="54"/>
      <c r="AN3674" s="54"/>
      <c r="AO3674" s="54"/>
      <c r="AP3674" s="54"/>
      <c r="AQ3674" s="54"/>
      <c r="AR3674" s="54"/>
      <c r="AS3674" s="54"/>
    </row>
    <row r="3675" spans="1:45" x14ac:dyDescent="0.3">
      <c r="D3675" s="56"/>
      <c r="X3675" s="336"/>
      <c r="Y3675" s="336">
        <f t="shared" ca="1" si="6330"/>
        <v>-4.0598526121774781E-3</v>
      </c>
      <c r="Z3675" s="336">
        <f t="shared" ca="1" si="6330"/>
        <v>0.46738552125446686</v>
      </c>
      <c r="AA3675" s="336">
        <f t="shared" ca="1" si="6330"/>
        <v>7.0637708777328376E-2</v>
      </c>
      <c r="AB3675" s="336">
        <f t="shared" ca="1" si="6330"/>
        <v>-0.76294767204943037</v>
      </c>
      <c r="AC3675" s="336">
        <f t="shared" ca="1" si="6330"/>
        <v>-1.0044147110383519</v>
      </c>
      <c r="AD3675" s="336">
        <f t="shared" ca="1" si="6330"/>
        <v>6.6230874763885319E-5</v>
      </c>
      <c r="AE3675" s="336"/>
      <c r="AF3675" s="336"/>
      <c r="AG3675" s="336"/>
      <c r="AH3675" s="336"/>
      <c r="AI3675" s="54"/>
      <c r="AJ3675" s="54"/>
      <c r="AK3675" s="54"/>
      <c r="AL3675" s="336"/>
      <c r="AM3675" s="336"/>
      <c r="AN3675" s="336"/>
      <c r="AO3675" s="336"/>
      <c r="AP3675" s="54"/>
      <c r="AQ3675" s="336"/>
      <c r="AR3675" s="336"/>
      <c r="AS3675" s="336"/>
    </row>
    <row r="3676" spans="1:45" x14ac:dyDescent="0.3">
      <c r="C3676" s="54"/>
      <c r="D3676" s="56"/>
      <c r="Y3676" s="336">
        <f t="shared" ca="1" si="6330"/>
        <v>0.52768403098622452</v>
      </c>
      <c r="Z3676" s="336">
        <f t="shared" ca="1" si="6330"/>
        <v>-4.9557621662843498E-2</v>
      </c>
      <c r="AA3676" s="336">
        <f t="shared" ca="1" si="6330"/>
        <v>-1.6092432935850911E-2</v>
      </c>
      <c r="AB3676" s="336">
        <f t="shared" ca="1" si="6330"/>
        <v>-0.51161347537800417</v>
      </c>
      <c r="AC3676" s="336">
        <f t="shared" ca="1" si="6330"/>
        <v>-0.42574001358591795</v>
      </c>
      <c r="AD3676" s="336">
        <f t="shared" ca="1" si="6330"/>
        <v>-1.3384521942314715</v>
      </c>
      <c r="AE3676" s="55"/>
      <c r="AF3676" s="55"/>
      <c r="AG3676" s="55"/>
      <c r="AH3676" s="55"/>
      <c r="AI3676" s="55"/>
      <c r="AJ3676" s="55"/>
      <c r="AK3676" s="55"/>
      <c r="AL3676" s="55"/>
      <c r="AM3676" s="55"/>
      <c r="AN3676" s="55"/>
      <c r="AO3676" s="55"/>
      <c r="AP3676" s="55"/>
      <c r="AQ3676" s="55"/>
      <c r="AR3676" s="55"/>
      <c r="AS3676" s="55"/>
    </row>
    <row r="3677" spans="1:45" x14ac:dyDescent="0.3">
      <c r="B3677" s="54" t="s">
        <v>172</v>
      </c>
      <c r="C3677" s="53">
        <f>C3670</f>
        <v>0</v>
      </c>
      <c r="D3677" s="56" t="e">
        <f t="shared" ref="D3677:D3678" ca="1" si="6343">AJ3677</f>
        <v>#N/A</v>
      </c>
      <c r="E3677" s="52" t="e">
        <f t="shared" ref="E3677:W3677" si="6344">E3670</f>
        <v>#N/A</v>
      </c>
      <c r="F3677" s="52" t="e">
        <f t="shared" si="6344"/>
        <v>#N/A</v>
      </c>
      <c r="G3677" s="52" t="e">
        <f t="shared" si="6344"/>
        <v>#N/A</v>
      </c>
      <c r="H3677" s="52" t="e">
        <f t="shared" si="6344"/>
        <v>#N/A</v>
      </c>
      <c r="I3677" s="52" t="e">
        <f t="shared" si="6344"/>
        <v>#N/A</v>
      </c>
      <c r="J3677" s="52" t="e">
        <f t="shared" si="6344"/>
        <v>#N/A</v>
      </c>
      <c r="K3677" s="52" t="e">
        <f t="shared" si="6344"/>
        <v>#N/A</v>
      </c>
      <c r="L3677" s="52" t="e">
        <f t="shared" si="6344"/>
        <v>#N/A</v>
      </c>
      <c r="M3677" s="52" t="e">
        <f t="shared" si="6344"/>
        <v>#N/A</v>
      </c>
      <c r="N3677" s="52" t="e">
        <f t="shared" si="6344"/>
        <v>#N/A</v>
      </c>
      <c r="O3677" s="52" t="e">
        <f t="shared" si="6344"/>
        <v>#N/A</v>
      </c>
      <c r="P3677" s="52" t="e">
        <f t="shared" si="6344"/>
        <v>#N/A</v>
      </c>
      <c r="Q3677" s="52" t="e">
        <f t="shared" si="6344"/>
        <v>#N/A</v>
      </c>
      <c r="R3677" s="52" t="e">
        <f t="shared" si="6344"/>
        <v>#N/A</v>
      </c>
      <c r="S3677" s="52" t="e">
        <f t="shared" si="6344"/>
        <v>#N/A</v>
      </c>
      <c r="T3677" s="52" t="e">
        <f t="shared" si="6344"/>
        <v>#N/A</v>
      </c>
      <c r="U3677" s="52" t="e">
        <f t="shared" si="6344"/>
        <v>#N/A</v>
      </c>
      <c r="V3677" s="52" t="e">
        <f t="shared" si="6344"/>
        <v>#N/A</v>
      </c>
      <c r="W3677" s="52" t="e">
        <f t="shared" si="6344"/>
        <v>#N/A</v>
      </c>
      <c r="X3677" s="55" t="e">
        <f t="shared" ref="X3677:X3678" si="6345">(H3677-(O3677*P3677)/100-3*(J3677*K3677)/100)/2</f>
        <v>#N/A</v>
      </c>
      <c r="Y3677" s="55" t="e">
        <f t="shared" ref="Y3677:Y3678" si="6346">SUM(X3677,(J3677*K3677/100))/(F3677/100)</f>
        <v>#N/A</v>
      </c>
      <c r="Z3677" s="55" t="e">
        <f t="shared" ref="Z3677" si="6347">U3677*0.5+U3678*0.5</f>
        <v>#N/A</v>
      </c>
      <c r="AA3677" s="55" t="e">
        <f t="shared" ref="AA3677:AA3678" si="6348">J3677/Y3677</f>
        <v>#N/A</v>
      </c>
      <c r="AB3677" s="336" t="e">
        <f t="shared" ref="AB3677:AB3678" si="6349">X3677/(Y3677-J3677)</f>
        <v>#N/A</v>
      </c>
      <c r="AC3677" s="223" t="e">
        <f ca="1">INDEX(FGA_COEFFS,1,1)+Z3677*INDEX(FGA_COEFFS,1,2)+Y3677*INDEX(FGA_COEFFS,1,3)+R3677*INDEX(FGA_COEFFS,1,4)+Q3678*INDEX(FGA_COEFFS,1,5)+S3677*INDEX(FGA_COEFFS,1,6)+T3678*INDEX(FGA_COEFFS,1,7)+M3678*INDEX(FGA_COEFFS,1,8)+Y3681*Y3682</f>
        <v>#N/A</v>
      </c>
      <c r="AD3677" s="223" t="e">
        <f ca="1">INDEX(THREEPTA_COEFFS,1,1)+AC3677*INDEX(THREEPTA_COEFFS,1,2)+J3677*INDEX(THREEPTA_COEFFS,1,3)+AA3677*INDEX(THREEPTA_COEFFS,1,4)+K3677*INDEX(THREEPTA_COEFFS,1,5)+L3678*INDEX(THREEPTA_COEFFS,1,6)+Z3681*Z3682</f>
        <v>#N/A</v>
      </c>
      <c r="AE3677" s="223" t="e">
        <f ca="1">INDEX(THREEPTPCT_COEFFS,1,1)+K3677*INDEX(THREEPTPCT_COEFFS,1,2)+L3678*INDEX(THREEPTPCT_COEFFS,1,3)+AA3681*AA3682</f>
        <v>#N/A</v>
      </c>
      <c r="AF3677" s="55" t="e">
        <f t="shared" ref="AF3677:AF3678" ca="1" si="6350">AC3677-AD3677</f>
        <v>#N/A</v>
      </c>
      <c r="AG3677" s="223" t="e">
        <f ca="1">INDEX(TWOPTPCT_COEFFS,1,1)+AB3677*INDEX(TWOPTPCT_COEFFS,1,2)+I3678*INDEX(TWOPTPCT_COEFFS,1,3)+G3678*INDEX(TWOPTPCT_COEFFS,1,4)+L3678*INDEX(TWOPTPCT_COEFFS,1,5)+AB3681*AB3682</f>
        <v>#N/A</v>
      </c>
      <c r="AH3677" s="223" t="e">
        <f ca="1">INDEX(FTA_COEFFS,1,1)+O3677*INDEX(FTA_COEFFS,1,2)+N3678*INDEX(FTA_COEFFS,1,3)+(Q3677+R3677)*INDEX(FTA_COEFFS,1,4)+(Q3678+R3678)*INDEX(FTA_COEFFS,1,5)+M3678*INDEX(FTA_COEFFS,1,6)+AC3681*AC3682</f>
        <v>#N/A</v>
      </c>
      <c r="AI3677" s="223" t="e">
        <f ca="1">INDEX(FTPCT_COEFFS,1,1)+P3677*INDEX(FTPCT_COEFFS,1,2)+F3677*INDEX(FTPCT_COEFFS,1,3)+G3678*INDEX(FTPCT_COEFFS,1,4)+AD3681*AD3682</f>
        <v>#N/A</v>
      </c>
      <c r="AJ3677" s="338" t="e">
        <f t="shared" ref="AJ3677:AJ3678" ca="1" si="6351">AD3677*AE3677/100+AF3677*AG3677+AH3677*AI3677/100</f>
        <v>#N/A</v>
      </c>
      <c r="AK3677" s="55"/>
      <c r="AL3677" s="55"/>
      <c r="AM3677" s="55"/>
      <c r="AN3677" s="55"/>
      <c r="AO3677" s="55"/>
      <c r="AP3677" s="55"/>
      <c r="AQ3677" s="55"/>
      <c r="AR3677" s="55"/>
    </row>
    <row r="3678" spans="1:45" x14ac:dyDescent="0.3">
      <c r="B3678" s="54" t="s">
        <v>175</v>
      </c>
      <c r="C3678" s="54">
        <f>C3671</f>
        <v>0</v>
      </c>
      <c r="D3678" s="56" t="e">
        <f t="shared" ca="1" si="6343"/>
        <v>#N/A</v>
      </c>
      <c r="E3678" s="52" t="e">
        <f t="shared" ref="E3678:W3678" si="6352">E3671</f>
        <v>#N/A</v>
      </c>
      <c r="F3678" s="52" t="e">
        <f t="shared" si="6352"/>
        <v>#N/A</v>
      </c>
      <c r="G3678" s="52" t="e">
        <f t="shared" si="6352"/>
        <v>#N/A</v>
      </c>
      <c r="H3678" s="52" t="e">
        <f t="shared" si="6352"/>
        <v>#N/A</v>
      </c>
      <c r="I3678" s="52" t="e">
        <f t="shared" si="6352"/>
        <v>#N/A</v>
      </c>
      <c r="J3678" s="52" t="e">
        <f t="shared" si="6352"/>
        <v>#N/A</v>
      </c>
      <c r="K3678" s="52" t="e">
        <f t="shared" si="6352"/>
        <v>#N/A</v>
      </c>
      <c r="L3678" s="52" t="e">
        <f t="shared" si="6352"/>
        <v>#N/A</v>
      </c>
      <c r="M3678" s="52" t="e">
        <f t="shared" si="6352"/>
        <v>#N/A</v>
      </c>
      <c r="N3678" s="52" t="e">
        <f t="shared" si="6352"/>
        <v>#N/A</v>
      </c>
      <c r="O3678" s="52" t="e">
        <f t="shared" si="6352"/>
        <v>#N/A</v>
      </c>
      <c r="P3678" s="52" t="e">
        <f t="shared" si="6352"/>
        <v>#N/A</v>
      </c>
      <c r="Q3678" s="52" t="e">
        <f t="shared" si="6352"/>
        <v>#N/A</v>
      </c>
      <c r="R3678" s="52" t="e">
        <f t="shared" si="6352"/>
        <v>#N/A</v>
      </c>
      <c r="S3678" s="52" t="e">
        <f t="shared" si="6352"/>
        <v>#N/A</v>
      </c>
      <c r="T3678" s="52" t="e">
        <f t="shared" si="6352"/>
        <v>#N/A</v>
      </c>
      <c r="U3678" s="52" t="e">
        <f t="shared" si="6352"/>
        <v>#N/A</v>
      </c>
      <c r="V3678" s="52" t="e">
        <f t="shared" si="6352"/>
        <v>#N/A</v>
      </c>
      <c r="W3678" s="52" t="e">
        <f t="shared" si="6352"/>
        <v>#N/A</v>
      </c>
      <c r="X3678" s="55" t="e">
        <f t="shared" si="6345"/>
        <v>#N/A</v>
      </c>
      <c r="Y3678" s="55" t="e">
        <f t="shared" si="6346"/>
        <v>#N/A</v>
      </c>
      <c r="Z3678" s="55" t="e">
        <f t="shared" ref="Z3678" si="6353">Z3677</f>
        <v>#N/A</v>
      </c>
      <c r="AA3678" s="55" t="e">
        <f t="shared" si="6348"/>
        <v>#N/A</v>
      </c>
      <c r="AB3678" s="336" t="e">
        <f t="shared" si="6349"/>
        <v>#N/A</v>
      </c>
      <c r="AC3678" s="223" t="e">
        <f ca="1">INDEX(FGA_COEFFS,1,1)+Z3678*INDEX(FGA_COEFFS,1,2)+Y3678*INDEX(FGA_COEFFS,1,3)+R3678*INDEX(FGA_COEFFS,1,4)+Q3677*INDEX(FGA_COEFFS,1,5)+S3678*INDEX(FGA_COEFFS,1,6)+T3677*INDEX(FGA_COEFFS,1,7)+M3677*INDEX(FGA_COEFFS,1,8)+Y3681*Y3683</f>
        <v>#N/A</v>
      </c>
      <c r="AD3678" s="223" t="e">
        <f ca="1">INDEX(THREEPTA_COEFFS,1,1)+AC3678*INDEX(THREEPTA_COEFFS,1,2)+J3678*INDEX(THREEPTA_COEFFS,1,3)+AA3678*INDEX(THREEPTA_COEFFS,1,4)+K3678*INDEX(THREEPTA_COEFFS,1,5)+L3677*INDEX(THREEPTA_COEFFS,1,6)+Z3681*Z3683</f>
        <v>#N/A</v>
      </c>
      <c r="AE3678" s="223" t="e">
        <f ca="1">INDEX(THREEPTPCT_COEFFS,1,1)+K3678*INDEX(THREEPTPCT_COEFFS,1,2)+L3677*INDEX(THREEPTPCT_COEFFS,1,3)+AA3681*AA3683</f>
        <v>#N/A</v>
      </c>
      <c r="AF3678" s="55" t="e">
        <f t="shared" ca="1" si="6350"/>
        <v>#N/A</v>
      </c>
      <c r="AG3678" s="223" t="e">
        <f ca="1">INDEX(TWOPTPCT_COEFFS,1,1)+AB3678*INDEX(TWOPTPCT_COEFFS,1,2)+I3677*INDEX(TWOPTPCT_COEFFS,1,3)+G3677*INDEX(TWOPTPCT_COEFFS,1,4)+L3677*INDEX(TWOPTPCT_COEFFS,1,5)+AB3681*AB3683</f>
        <v>#N/A</v>
      </c>
      <c r="AH3678" s="223" t="e">
        <f ca="1">INDEX(FTA_COEFFS,1,1)+O3678*INDEX(FTA_COEFFS,1,2)+N3677*INDEX(FTA_COEFFS,1,3)+(Q3678+R3678)*INDEX(FTA_COEFFS,1,4)+(Q3677+R3677)*INDEX(FTA_COEFFS,1,5)+M3677*INDEX(FTA_COEFFS,1,6)+AC3681*AC3683</f>
        <v>#N/A</v>
      </c>
      <c r="AI3678" s="223" t="e">
        <f ca="1">INDEX(FTPCT_COEFFS,1,1)+P3678*INDEX(FTPCT_COEFFS,1,2)+F3678*INDEX(FTPCT_COEFFS,1,3)+G3677*INDEX(FTPCT_COEFFS,1,4)+AD3681*AD3683</f>
        <v>#N/A</v>
      </c>
      <c r="AJ3678" s="338" t="e">
        <f t="shared" ca="1" si="6351"/>
        <v>#N/A</v>
      </c>
      <c r="AK3678" s="55"/>
      <c r="AL3678" s="55"/>
      <c r="AM3678" s="55"/>
      <c r="AN3678" s="55"/>
      <c r="AO3678" s="55"/>
      <c r="AP3678" s="55"/>
      <c r="AQ3678" s="55"/>
      <c r="AR3678" s="55"/>
    </row>
    <row r="3679" spans="1:45" x14ac:dyDescent="0.3">
      <c r="A3679" s="54" t="e">
        <f ca="1">IF(D3677&gt;(D3678+(AVERAGE(V3677,W3677)-AVERAGE(V3678,W3678))/2)+2.5,C3677,IF(D3678&gt;(D3677+(AVERAGE(V3678,W3678)-AVERAGE(V3677,W3677))/2)+2.5,C3678,"Close"))</f>
        <v>#N/A</v>
      </c>
      <c r="B3679" s="64" t="e">
        <f ca="1">IF(D3678&gt;D3677,C3678,C3677)</f>
        <v>#N/A</v>
      </c>
      <c r="D3679" s="56"/>
      <c r="X3679" s="55"/>
      <c r="Y3679" s="55"/>
      <c r="Z3679" s="55"/>
      <c r="AA3679" s="55"/>
      <c r="AB3679" s="55"/>
      <c r="AC3679" s="337"/>
      <c r="AD3679" s="337"/>
      <c r="AE3679" s="337"/>
      <c r="AF3679" s="337"/>
      <c r="AG3679" s="337"/>
      <c r="AH3679" s="337"/>
      <c r="AI3679" s="337"/>
      <c r="AJ3679" s="337"/>
      <c r="AK3679" s="337"/>
      <c r="AL3679" s="337"/>
      <c r="AM3679" s="55"/>
      <c r="AN3679" s="55"/>
      <c r="AO3679" s="55"/>
      <c r="AP3679" s="55"/>
      <c r="AQ3679" s="55"/>
      <c r="AR3679" s="55"/>
      <c r="AS3679" s="55"/>
    </row>
    <row r="3680" spans="1:45" x14ac:dyDescent="0.3">
      <c r="X3680" s="54" t="s">
        <v>1305</v>
      </c>
      <c r="Y3680" s="54" t="s">
        <v>128</v>
      </c>
      <c r="Z3680" s="54" t="s">
        <v>157</v>
      </c>
      <c r="AA3680" s="54" t="s">
        <v>151</v>
      </c>
      <c r="AB3680" s="54" t="s">
        <v>1327</v>
      </c>
      <c r="AC3680" s="54" t="s">
        <v>129</v>
      </c>
      <c r="AD3680" s="54" t="s">
        <v>116</v>
      </c>
      <c r="AE3680" s="54"/>
      <c r="AF3680" s="54"/>
      <c r="AG3680" s="54"/>
      <c r="AH3680" s="54"/>
      <c r="AI3680" s="54"/>
      <c r="AJ3680" s="54"/>
      <c r="AK3680" s="54"/>
      <c r="AL3680" s="54"/>
      <c r="AM3680" s="54"/>
      <c r="AN3680" s="54"/>
      <c r="AO3680" s="54"/>
      <c r="AP3680" s="54"/>
      <c r="AQ3680" s="54"/>
      <c r="AR3680" s="54"/>
      <c r="AS3680" s="54"/>
    </row>
    <row r="3681" spans="1:45" x14ac:dyDescent="0.3">
      <c r="X3681" s="54"/>
      <c r="Y3681" s="54">
        <f t="shared" ref="Y3681:AD3681" si="6354">Y3674</f>
        <v>6.4436999999999998</v>
      </c>
      <c r="Z3681" s="54">
        <f t="shared" si="6354"/>
        <v>4.9371</v>
      </c>
      <c r="AA3681" s="54">
        <f t="shared" si="6354"/>
        <v>11.350300000000001</v>
      </c>
      <c r="AB3681" s="54">
        <f t="shared" si="6354"/>
        <v>7.1900000000000006E-2</v>
      </c>
      <c r="AC3681" s="54">
        <f t="shared" si="6354"/>
        <v>6.2766000000000002</v>
      </c>
      <c r="AD3681" s="54">
        <f t="shared" si="6354"/>
        <v>11.042999999999999</v>
      </c>
      <c r="AE3681" s="54"/>
      <c r="AF3681" s="336"/>
      <c r="AG3681" s="336"/>
      <c r="AH3681" s="336"/>
      <c r="AI3681" s="54"/>
      <c r="AJ3681" s="54"/>
      <c r="AK3681" s="54"/>
      <c r="AL3681" s="54"/>
      <c r="AM3681" s="54"/>
      <c r="AN3681" s="54"/>
      <c r="AO3681" s="54"/>
      <c r="AP3681" s="54"/>
      <c r="AQ3681" s="54"/>
      <c r="AR3681" s="54"/>
      <c r="AS3681" s="54"/>
    </row>
    <row r="3682" spans="1:45" x14ac:dyDescent="0.3">
      <c r="D3682" s="56"/>
      <c r="X3682" s="336"/>
      <c r="Y3682" s="336">
        <f t="shared" ca="1" si="6330"/>
        <v>-0.28708778995737766</v>
      </c>
      <c r="Z3682" s="336">
        <f t="shared" ca="1" si="6330"/>
        <v>-0.92091741446572595</v>
      </c>
      <c r="AA3682" s="336">
        <f t="shared" ca="1" si="6330"/>
        <v>-1.1562870894819868</v>
      </c>
      <c r="AB3682" s="336">
        <f t="shared" ca="1" si="6330"/>
        <v>0.11805656659506691</v>
      </c>
      <c r="AC3682" s="336">
        <f t="shared" ca="1" si="6330"/>
        <v>-0.39654976184126745</v>
      </c>
      <c r="AD3682" s="336">
        <f t="shared" ca="1" si="6330"/>
        <v>1.5948121195035244E-2</v>
      </c>
      <c r="AE3682" s="336"/>
      <c r="AF3682" s="336"/>
      <c r="AG3682" s="336"/>
      <c r="AH3682" s="336"/>
      <c r="AI3682" s="54"/>
      <c r="AJ3682" s="54"/>
      <c r="AK3682" s="54"/>
      <c r="AL3682" s="336"/>
      <c r="AM3682" s="336"/>
      <c r="AN3682" s="336"/>
      <c r="AO3682" s="336"/>
      <c r="AP3682" s="54"/>
      <c r="AQ3682" s="336"/>
      <c r="AR3682" s="336"/>
      <c r="AS3682" s="336"/>
    </row>
    <row r="3683" spans="1:45" x14ac:dyDescent="0.3">
      <c r="C3683" s="54"/>
      <c r="D3683" s="56"/>
      <c r="Y3683" s="336">
        <f t="shared" ca="1" si="6330"/>
        <v>0.16518321278665893</v>
      </c>
      <c r="Z3683" s="336">
        <f t="shared" ca="1" si="6330"/>
        <v>-8.6537196339582165E-4</v>
      </c>
      <c r="AA3683" s="336">
        <f t="shared" ca="1" si="6330"/>
        <v>0.55952061902653516</v>
      </c>
      <c r="AB3683" s="336">
        <f t="shared" ca="1" si="6330"/>
        <v>1.3306796532253879</v>
      </c>
      <c r="AC3683" s="336">
        <f t="shared" ca="1" si="6330"/>
        <v>4.9551517540622564E-2</v>
      </c>
      <c r="AD3683" s="336">
        <f t="shared" ca="1" si="6330"/>
        <v>-0.92567017545557484</v>
      </c>
      <c r="AE3683" s="55"/>
      <c r="AF3683" s="55"/>
      <c r="AG3683" s="55"/>
      <c r="AH3683" s="55"/>
      <c r="AI3683" s="55"/>
      <c r="AJ3683" s="55"/>
      <c r="AK3683" s="55"/>
      <c r="AL3683" s="55"/>
      <c r="AM3683" s="55"/>
      <c r="AN3683" s="55"/>
      <c r="AO3683" s="55"/>
      <c r="AP3683" s="55"/>
      <c r="AQ3683" s="55"/>
      <c r="AR3683" s="55"/>
      <c r="AS3683" s="55"/>
    </row>
    <row r="3684" spans="1:45" x14ac:dyDescent="0.3">
      <c r="B3684" s="54" t="s">
        <v>172</v>
      </c>
      <c r="C3684" s="53">
        <f>C3677</f>
        <v>0</v>
      </c>
      <c r="D3684" s="56" t="e">
        <f t="shared" ref="D3684:D3685" ca="1" si="6355">AJ3684</f>
        <v>#N/A</v>
      </c>
      <c r="E3684" s="52" t="e">
        <f t="shared" ref="E3684:W3684" si="6356">E3677</f>
        <v>#N/A</v>
      </c>
      <c r="F3684" s="52" t="e">
        <f t="shared" si="6356"/>
        <v>#N/A</v>
      </c>
      <c r="G3684" s="52" t="e">
        <f t="shared" si="6356"/>
        <v>#N/A</v>
      </c>
      <c r="H3684" s="52" t="e">
        <f t="shared" si="6356"/>
        <v>#N/A</v>
      </c>
      <c r="I3684" s="52" t="e">
        <f t="shared" si="6356"/>
        <v>#N/A</v>
      </c>
      <c r="J3684" s="52" t="e">
        <f t="shared" si="6356"/>
        <v>#N/A</v>
      </c>
      <c r="K3684" s="52" t="e">
        <f t="shared" si="6356"/>
        <v>#N/A</v>
      </c>
      <c r="L3684" s="52" t="e">
        <f t="shared" si="6356"/>
        <v>#N/A</v>
      </c>
      <c r="M3684" s="52" t="e">
        <f t="shared" si="6356"/>
        <v>#N/A</v>
      </c>
      <c r="N3684" s="52" t="e">
        <f t="shared" si="6356"/>
        <v>#N/A</v>
      </c>
      <c r="O3684" s="52" t="e">
        <f t="shared" si="6356"/>
        <v>#N/A</v>
      </c>
      <c r="P3684" s="52" t="e">
        <f t="shared" si="6356"/>
        <v>#N/A</v>
      </c>
      <c r="Q3684" s="52" t="e">
        <f t="shared" si="6356"/>
        <v>#N/A</v>
      </c>
      <c r="R3684" s="52" t="e">
        <f t="shared" si="6356"/>
        <v>#N/A</v>
      </c>
      <c r="S3684" s="52" t="e">
        <f t="shared" si="6356"/>
        <v>#N/A</v>
      </c>
      <c r="T3684" s="52" t="e">
        <f t="shared" si="6356"/>
        <v>#N/A</v>
      </c>
      <c r="U3684" s="52" t="e">
        <f t="shared" si="6356"/>
        <v>#N/A</v>
      </c>
      <c r="V3684" s="52" t="e">
        <f t="shared" si="6356"/>
        <v>#N/A</v>
      </c>
      <c r="W3684" s="52" t="e">
        <f t="shared" si="6356"/>
        <v>#N/A</v>
      </c>
      <c r="X3684" s="55" t="e">
        <f t="shared" ref="X3684:X3685" si="6357">(H3684-(O3684*P3684)/100-3*(J3684*K3684)/100)/2</f>
        <v>#N/A</v>
      </c>
      <c r="Y3684" s="55" t="e">
        <f t="shared" ref="Y3684:Y3685" si="6358">SUM(X3684,(J3684*K3684/100))/(F3684/100)</f>
        <v>#N/A</v>
      </c>
      <c r="Z3684" s="55" t="e">
        <f t="shared" ref="Z3684" si="6359">U3684*0.5+U3685*0.5</f>
        <v>#N/A</v>
      </c>
      <c r="AA3684" s="55" t="e">
        <f t="shared" ref="AA3684:AA3685" si="6360">J3684/Y3684</f>
        <v>#N/A</v>
      </c>
      <c r="AB3684" s="336" t="e">
        <f t="shared" ref="AB3684:AB3685" si="6361">X3684/(Y3684-J3684)</f>
        <v>#N/A</v>
      </c>
      <c r="AC3684" s="223" t="e">
        <f ca="1">INDEX(FGA_COEFFS,1,1)+Z3684*INDEX(FGA_COEFFS,1,2)+Y3684*INDEX(FGA_COEFFS,1,3)+R3684*INDEX(FGA_COEFFS,1,4)+Q3685*INDEX(FGA_COEFFS,1,5)+S3684*INDEX(FGA_COEFFS,1,6)+T3685*INDEX(FGA_COEFFS,1,7)+M3685*INDEX(FGA_COEFFS,1,8)+Y3688*Y3689</f>
        <v>#N/A</v>
      </c>
      <c r="AD3684" s="223" t="e">
        <f ca="1">INDEX(THREEPTA_COEFFS,1,1)+AC3684*INDEX(THREEPTA_COEFFS,1,2)+J3684*INDEX(THREEPTA_COEFFS,1,3)+AA3684*INDEX(THREEPTA_COEFFS,1,4)+K3684*INDEX(THREEPTA_COEFFS,1,5)+L3685*INDEX(THREEPTA_COEFFS,1,6)+Z3688*Z3689</f>
        <v>#N/A</v>
      </c>
      <c r="AE3684" s="223" t="e">
        <f ca="1">INDEX(THREEPTPCT_COEFFS,1,1)+K3684*INDEX(THREEPTPCT_COEFFS,1,2)+L3685*INDEX(THREEPTPCT_COEFFS,1,3)+AA3688*AA3689</f>
        <v>#N/A</v>
      </c>
      <c r="AF3684" s="55" t="e">
        <f t="shared" ref="AF3684:AF3685" ca="1" si="6362">AC3684-AD3684</f>
        <v>#N/A</v>
      </c>
      <c r="AG3684" s="223" t="e">
        <f ca="1">INDEX(TWOPTPCT_COEFFS,1,1)+AB3684*INDEX(TWOPTPCT_COEFFS,1,2)+I3685*INDEX(TWOPTPCT_COEFFS,1,3)+G3685*INDEX(TWOPTPCT_COEFFS,1,4)+L3685*INDEX(TWOPTPCT_COEFFS,1,5)+AB3688*AB3689</f>
        <v>#N/A</v>
      </c>
      <c r="AH3684" s="223" t="e">
        <f ca="1">INDEX(FTA_COEFFS,1,1)+O3684*INDEX(FTA_COEFFS,1,2)+N3685*INDEX(FTA_COEFFS,1,3)+(Q3684+R3684)*INDEX(FTA_COEFFS,1,4)+(Q3685+R3685)*INDEX(FTA_COEFFS,1,5)+M3685*INDEX(FTA_COEFFS,1,6)+AC3688*AC3689</f>
        <v>#N/A</v>
      </c>
      <c r="AI3684" s="223" t="e">
        <f ca="1">INDEX(FTPCT_COEFFS,1,1)+P3684*INDEX(FTPCT_COEFFS,1,2)+F3684*INDEX(FTPCT_COEFFS,1,3)+G3685*INDEX(FTPCT_COEFFS,1,4)+AD3688*AD3689</f>
        <v>#N/A</v>
      </c>
      <c r="AJ3684" s="338" t="e">
        <f t="shared" ref="AJ3684:AJ3685" ca="1" si="6363">AD3684*AE3684/100+AF3684*AG3684+AH3684*AI3684/100</f>
        <v>#N/A</v>
      </c>
      <c r="AK3684" s="55"/>
      <c r="AL3684" s="55"/>
      <c r="AM3684" s="55"/>
      <c r="AN3684" s="55"/>
      <c r="AO3684" s="55"/>
      <c r="AP3684" s="55"/>
      <c r="AQ3684" s="55"/>
      <c r="AR3684" s="55"/>
    </row>
    <row r="3685" spans="1:45" x14ac:dyDescent="0.3">
      <c r="B3685" s="54" t="s">
        <v>175</v>
      </c>
      <c r="C3685" s="54">
        <f>C3678</f>
        <v>0</v>
      </c>
      <c r="D3685" s="56" t="e">
        <f t="shared" ca="1" si="6355"/>
        <v>#N/A</v>
      </c>
      <c r="E3685" s="52" t="e">
        <f t="shared" ref="E3685:W3685" si="6364">E3678</f>
        <v>#N/A</v>
      </c>
      <c r="F3685" s="52" t="e">
        <f t="shared" si="6364"/>
        <v>#N/A</v>
      </c>
      <c r="G3685" s="52" t="e">
        <f t="shared" si="6364"/>
        <v>#N/A</v>
      </c>
      <c r="H3685" s="52" t="e">
        <f t="shared" si="6364"/>
        <v>#N/A</v>
      </c>
      <c r="I3685" s="52" t="e">
        <f t="shared" si="6364"/>
        <v>#N/A</v>
      </c>
      <c r="J3685" s="52" t="e">
        <f t="shared" si="6364"/>
        <v>#N/A</v>
      </c>
      <c r="K3685" s="52" t="e">
        <f t="shared" si="6364"/>
        <v>#N/A</v>
      </c>
      <c r="L3685" s="52" t="e">
        <f t="shared" si="6364"/>
        <v>#N/A</v>
      </c>
      <c r="M3685" s="52" t="e">
        <f t="shared" si="6364"/>
        <v>#N/A</v>
      </c>
      <c r="N3685" s="52" t="e">
        <f t="shared" si="6364"/>
        <v>#N/A</v>
      </c>
      <c r="O3685" s="52" t="e">
        <f t="shared" si="6364"/>
        <v>#N/A</v>
      </c>
      <c r="P3685" s="52" t="e">
        <f t="shared" si="6364"/>
        <v>#N/A</v>
      </c>
      <c r="Q3685" s="52" t="e">
        <f t="shared" si="6364"/>
        <v>#N/A</v>
      </c>
      <c r="R3685" s="52" t="e">
        <f t="shared" si="6364"/>
        <v>#N/A</v>
      </c>
      <c r="S3685" s="52" t="e">
        <f t="shared" si="6364"/>
        <v>#N/A</v>
      </c>
      <c r="T3685" s="52" t="e">
        <f t="shared" si="6364"/>
        <v>#N/A</v>
      </c>
      <c r="U3685" s="52" t="e">
        <f t="shared" si="6364"/>
        <v>#N/A</v>
      </c>
      <c r="V3685" s="52" t="e">
        <f t="shared" si="6364"/>
        <v>#N/A</v>
      </c>
      <c r="W3685" s="52" t="e">
        <f t="shared" si="6364"/>
        <v>#N/A</v>
      </c>
      <c r="X3685" s="55" t="e">
        <f t="shared" si="6357"/>
        <v>#N/A</v>
      </c>
      <c r="Y3685" s="55" t="e">
        <f t="shared" si="6358"/>
        <v>#N/A</v>
      </c>
      <c r="Z3685" s="55" t="e">
        <f t="shared" ref="Z3685" si="6365">Z3684</f>
        <v>#N/A</v>
      </c>
      <c r="AA3685" s="55" t="e">
        <f t="shared" si="6360"/>
        <v>#N/A</v>
      </c>
      <c r="AB3685" s="336" t="e">
        <f t="shared" si="6361"/>
        <v>#N/A</v>
      </c>
      <c r="AC3685" s="223" t="e">
        <f ca="1">INDEX(FGA_COEFFS,1,1)+Z3685*INDEX(FGA_COEFFS,1,2)+Y3685*INDEX(FGA_COEFFS,1,3)+R3685*INDEX(FGA_COEFFS,1,4)+Q3684*INDEX(FGA_COEFFS,1,5)+S3685*INDEX(FGA_COEFFS,1,6)+T3684*INDEX(FGA_COEFFS,1,7)+M3684*INDEX(FGA_COEFFS,1,8)+Y3688*Y3690</f>
        <v>#N/A</v>
      </c>
      <c r="AD3685" s="223" t="e">
        <f ca="1">INDEX(THREEPTA_COEFFS,1,1)+AC3685*INDEX(THREEPTA_COEFFS,1,2)+J3685*INDEX(THREEPTA_COEFFS,1,3)+AA3685*INDEX(THREEPTA_COEFFS,1,4)+K3685*INDEX(THREEPTA_COEFFS,1,5)+L3684*INDEX(THREEPTA_COEFFS,1,6)+Z3688*Z3690</f>
        <v>#N/A</v>
      </c>
      <c r="AE3685" s="223" t="e">
        <f ca="1">INDEX(THREEPTPCT_COEFFS,1,1)+K3685*INDEX(THREEPTPCT_COEFFS,1,2)+L3684*INDEX(THREEPTPCT_COEFFS,1,3)+AA3688*AA3690</f>
        <v>#N/A</v>
      </c>
      <c r="AF3685" s="55" t="e">
        <f t="shared" ca="1" si="6362"/>
        <v>#N/A</v>
      </c>
      <c r="AG3685" s="223" t="e">
        <f ca="1">INDEX(TWOPTPCT_COEFFS,1,1)+AB3685*INDEX(TWOPTPCT_COEFFS,1,2)+I3684*INDEX(TWOPTPCT_COEFFS,1,3)+G3684*INDEX(TWOPTPCT_COEFFS,1,4)+L3684*INDEX(TWOPTPCT_COEFFS,1,5)+AB3688*AB3690</f>
        <v>#N/A</v>
      </c>
      <c r="AH3685" s="223" t="e">
        <f ca="1">INDEX(FTA_COEFFS,1,1)+O3685*INDEX(FTA_COEFFS,1,2)+N3684*INDEX(FTA_COEFFS,1,3)+(Q3685+R3685)*INDEX(FTA_COEFFS,1,4)+(Q3684+R3684)*INDEX(FTA_COEFFS,1,5)+M3684*INDEX(FTA_COEFFS,1,6)+AC3688*AC3690</f>
        <v>#N/A</v>
      </c>
      <c r="AI3685" s="223" t="e">
        <f ca="1">INDEX(FTPCT_COEFFS,1,1)+P3685*INDEX(FTPCT_COEFFS,1,2)+F3685*INDEX(FTPCT_COEFFS,1,3)+G3684*INDEX(FTPCT_COEFFS,1,4)+AD3688*AD3690</f>
        <v>#N/A</v>
      </c>
      <c r="AJ3685" s="338" t="e">
        <f t="shared" ca="1" si="6363"/>
        <v>#N/A</v>
      </c>
      <c r="AK3685" s="55"/>
      <c r="AL3685" s="55"/>
      <c r="AM3685" s="55"/>
      <c r="AN3685" s="55"/>
      <c r="AO3685" s="55"/>
      <c r="AP3685" s="55"/>
      <c r="AQ3685" s="55"/>
      <c r="AR3685" s="55"/>
    </row>
    <row r="3686" spans="1:45" x14ac:dyDescent="0.3">
      <c r="A3686" s="54" t="e">
        <f ca="1">IF(D3684&gt;(D3685+(AVERAGE(V3684,W3684)-AVERAGE(V3685,W3685))/2)+2.5,C3684,IF(D3685&gt;(D3684+(AVERAGE(V3685,W3685)-AVERAGE(V3684,W3684))/2)+2.5,C3685,"Close"))</f>
        <v>#N/A</v>
      </c>
      <c r="B3686" s="64" t="e">
        <f ca="1">IF(D3685&gt;D3684,C3685,C3684)</f>
        <v>#N/A</v>
      </c>
      <c r="D3686" s="56"/>
      <c r="X3686" s="55"/>
      <c r="Y3686" s="55"/>
      <c r="Z3686" s="55"/>
      <c r="AA3686" s="55"/>
      <c r="AB3686" s="55"/>
      <c r="AC3686" s="337"/>
      <c r="AD3686" s="337"/>
      <c r="AE3686" s="337"/>
      <c r="AF3686" s="337"/>
      <c r="AG3686" s="337"/>
      <c r="AH3686" s="337"/>
      <c r="AI3686" s="337"/>
      <c r="AJ3686" s="337"/>
      <c r="AK3686" s="337"/>
      <c r="AL3686" s="337"/>
      <c r="AM3686" s="55"/>
      <c r="AN3686" s="55"/>
      <c r="AO3686" s="55"/>
      <c r="AP3686" s="55"/>
      <c r="AQ3686" s="55"/>
      <c r="AR3686" s="55"/>
      <c r="AS3686" s="55"/>
    </row>
    <row r="3687" spans="1:45" x14ac:dyDescent="0.3">
      <c r="X3687" s="54" t="s">
        <v>1305</v>
      </c>
      <c r="Y3687" s="54" t="s">
        <v>128</v>
      </c>
      <c r="Z3687" s="54" t="s">
        <v>157</v>
      </c>
      <c r="AA3687" s="54" t="s">
        <v>151</v>
      </c>
      <c r="AB3687" s="54" t="s">
        <v>1327</v>
      </c>
      <c r="AC3687" s="54" t="s">
        <v>129</v>
      </c>
      <c r="AD3687" s="54" t="s">
        <v>116</v>
      </c>
      <c r="AE3687" s="54"/>
      <c r="AF3687" s="54"/>
      <c r="AG3687" s="54"/>
      <c r="AH3687" s="54"/>
      <c r="AI3687" s="54"/>
      <c r="AJ3687" s="54"/>
      <c r="AK3687" s="54"/>
      <c r="AL3687" s="54"/>
      <c r="AM3687" s="54"/>
      <c r="AN3687" s="54"/>
      <c r="AO3687" s="54"/>
      <c r="AP3687" s="54"/>
      <c r="AQ3687" s="54"/>
      <c r="AR3687" s="54"/>
      <c r="AS3687" s="54"/>
    </row>
    <row r="3688" spans="1:45" x14ac:dyDescent="0.3">
      <c r="X3688" s="54"/>
      <c r="Y3688" s="54">
        <f t="shared" ref="Y3688:AD3688" si="6366">Y3681</f>
        <v>6.4436999999999998</v>
      </c>
      <c r="Z3688" s="54">
        <f t="shared" si="6366"/>
        <v>4.9371</v>
      </c>
      <c r="AA3688" s="54">
        <f t="shared" si="6366"/>
        <v>11.350300000000001</v>
      </c>
      <c r="AB3688" s="54">
        <f t="shared" si="6366"/>
        <v>7.1900000000000006E-2</v>
      </c>
      <c r="AC3688" s="54">
        <f t="shared" si="6366"/>
        <v>6.2766000000000002</v>
      </c>
      <c r="AD3688" s="54">
        <f t="shared" si="6366"/>
        <v>11.042999999999999</v>
      </c>
      <c r="AE3688" s="54"/>
      <c r="AF3688" s="336"/>
      <c r="AG3688" s="336"/>
      <c r="AH3688" s="336"/>
      <c r="AI3688" s="54"/>
      <c r="AJ3688" s="54"/>
      <c r="AK3688" s="54"/>
      <c r="AL3688" s="54"/>
      <c r="AM3688" s="54"/>
      <c r="AN3688" s="54"/>
      <c r="AO3688" s="54"/>
      <c r="AP3688" s="54"/>
      <c r="AQ3688" s="54"/>
      <c r="AR3688" s="54"/>
      <c r="AS3688" s="54"/>
    </row>
    <row r="3689" spans="1:45" x14ac:dyDescent="0.3">
      <c r="D3689" s="56"/>
      <c r="X3689" s="336"/>
      <c r="Y3689" s="336">
        <f t="shared" ca="1" si="6330"/>
        <v>0.9122491537398405</v>
      </c>
      <c r="Z3689" s="336">
        <f t="shared" ca="1" si="6330"/>
        <v>-0.53638931429461767</v>
      </c>
      <c r="AA3689" s="336">
        <f t="shared" ca="1" si="6330"/>
        <v>0.51757342335572809</v>
      </c>
      <c r="AB3689" s="336">
        <f t="shared" ca="1" si="6330"/>
        <v>9.0060210524919693E-2</v>
      </c>
      <c r="AC3689" s="336">
        <f t="shared" ca="1" si="6330"/>
        <v>0.34936732426771772</v>
      </c>
      <c r="AD3689" s="336">
        <f t="shared" ca="1" si="6330"/>
        <v>8.4650854784552337E-2</v>
      </c>
      <c r="AE3689" s="336"/>
      <c r="AF3689" s="336"/>
      <c r="AG3689" s="336"/>
      <c r="AH3689" s="336"/>
      <c r="AI3689" s="54"/>
      <c r="AJ3689" s="54"/>
      <c r="AK3689" s="54"/>
      <c r="AL3689" s="336"/>
      <c r="AM3689" s="336"/>
      <c r="AN3689" s="336"/>
      <c r="AO3689" s="336"/>
      <c r="AP3689" s="54"/>
      <c r="AQ3689" s="336"/>
      <c r="AR3689" s="336"/>
      <c r="AS3689" s="336"/>
    </row>
    <row r="3690" spans="1:45" x14ac:dyDescent="0.3">
      <c r="C3690" s="54"/>
      <c r="D3690" s="56"/>
      <c r="Y3690" s="336">
        <f t="shared" ca="1" si="6330"/>
        <v>-0.45440840604557575</v>
      </c>
      <c r="Z3690" s="336">
        <f t="shared" ca="1" si="6330"/>
        <v>1.9915656867966522E-2</v>
      </c>
      <c r="AA3690" s="336">
        <f t="shared" ca="1" si="6330"/>
        <v>0.69516006849053524</v>
      </c>
      <c r="AB3690" s="336">
        <f t="shared" ca="1" si="6330"/>
        <v>-7.7577136055793763E-2</v>
      </c>
      <c r="AC3690" s="336">
        <f t="shared" ca="1" si="6330"/>
        <v>0.21439616750878071</v>
      </c>
      <c r="AD3690" s="336">
        <f t="shared" ca="1" si="6330"/>
        <v>0.23074529638160451</v>
      </c>
      <c r="AE3690" s="55"/>
      <c r="AF3690" s="55"/>
      <c r="AG3690" s="55"/>
      <c r="AH3690" s="55"/>
      <c r="AI3690" s="55"/>
      <c r="AJ3690" s="55"/>
      <c r="AK3690" s="55"/>
      <c r="AL3690" s="55"/>
      <c r="AM3690" s="55"/>
      <c r="AN3690" s="55"/>
      <c r="AO3690" s="55"/>
      <c r="AP3690" s="55"/>
      <c r="AQ3690" s="55"/>
      <c r="AR3690" s="55"/>
      <c r="AS3690" s="55"/>
    </row>
    <row r="3691" spans="1:45" x14ac:dyDescent="0.3">
      <c r="B3691" s="54" t="s">
        <v>172</v>
      </c>
      <c r="C3691" s="53">
        <f>C3684</f>
        <v>0</v>
      </c>
      <c r="D3691" s="56" t="e">
        <f t="shared" ref="D3691:D3692" ca="1" si="6367">AJ3691</f>
        <v>#N/A</v>
      </c>
      <c r="E3691" s="52" t="e">
        <f t="shared" ref="E3691:W3691" si="6368">E3684</f>
        <v>#N/A</v>
      </c>
      <c r="F3691" s="52" t="e">
        <f t="shared" si="6368"/>
        <v>#N/A</v>
      </c>
      <c r="G3691" s="52" t="e">
        <f t="shared" si="6368"/>
        <v>#N/A</v>
      </c>
      <c r="H3691" s="52" t="e">
        <f t="shared" si="6368"/>
        <v>#N/A</v>
      </c>
      <c r="I3691" s="52" t="e">
        <f t="shared" si="6368"/>
        <v>#N/A</v>
      </c>
      <c r="J3691" s="52" t="e">
        <f t="shared" si="6368"/>
        <v>#N/A</v>
      </c>
      <c r="K3691" s="52" t="e">
        <f t="shared" si="6368"/>
        <v>#N/A</v>
      </c>
      <c r="L3691" s="52" t="e">
        <f t="shared" si="6368"/>
        <v>#N/A</v>
      </c>
      <c r="M3691" s="52" t="e">
        <f t="shared" si="6368"/>
        <v>#N/A</v>
      </c>
      <c r="N3691" s="52" t="e">
        <f t="shared" si="6368"/>
        <v>#N/A</v>
      </c>
      <c r="O3691" s="52" t="e">
        <f t="shared" si="6368"/>
        <v>#N/A</v>
      </c>
      <c r="P3691" s="52" t="e">
        <f t="shared" si="6368"/>
        <v>#N/A</v>
      </c>
      <c r="Q3691" s="52" t="e">
        <f t="shared" si="6368"/>
        <v>#N/A</v>
      </c>
      <c r="R3691" s="52" t="e">
        <f t="shared" si="6368"/>
        <v>#N/A</v>
      </c>
      <c r="S3691" s="52" t="e">
        <f t="shared" si="6368"/>
        <v>#N/A</v>
      </c>
      <c r="T3691" s="52" t="e">
        <f t="shared" si="6368"/>
        <v>#N/A</v>
      </c>
      <c r="U3691" s="52" t="e">
        <f t="shared" si="6368"/>
        <v>#N/A</v>
      </c>
      <c r="V3691" s="52" t="e">
        <f t="shared" si="6368"/>
        <v>#N/A</v>
      </c>
      <c r="W3691" s="52" t="e">
        <f t="shared" si="6368"/>
        <v>#N/A</v>
      </c>
      <c r="X3691" s="55" t="e">
        <f t="shared" ref="X3691:X3692" si="6369">(H3691-(O3691*P3691)/100-3*(J3691*K3691)/100)/2</f>
        <v>#N/A</v>
      </c>
      <c r="Y3691" s="55" t="e">
        <f t="shared" ref="Y3691:Y3692" si="6370">SUM(X3691,(J3691*K3691/100))/(F3691/100)</f>
        <v>#N/A</v>
      </c>
      <c r="Z3691" s="55" t="e">
        <f t="shared" ref="Z3691" si="6371">U3691*0.5+U3692*0.5</f>
        <v>#N/A</v>
      </c>
      <c r="AA3691" s="55" t="e">
        <f t="shared" ref="AA3691:AA3692" si="6372">J3691/Y3691</f>
        <v>#N/A</v>
      </c>
      <c r="AB3691" s="336" t="e">
        <f t="shared" ref="AB3691:AB3692" si="6373">X3691/(Y3691-J3691)</f>
        <v>#N/A</v>
      </c>
      <c r="AC3691" s="223" t="e">
        <f ca="1">INDEX(FGA_COEFFS,1,1)+Z3691*INDEX(FGA_COEFFS,1,2)+Y3691*INDEX(FGA_COEFFS,1,3)+R3691*INDEX(FGA_COEFFS,1,4)+Q3692*INDEX(FGA_COEFFS,1,5)+S3691*INDEX(FGA_COEFFS,1,6)+T3692*INDEX(FGA_COEFFS,1,7)+M3692*INDEX(FGA_COEFFS,1,8)+Y3695*Y3696</f>
        <v>#N/A</v>
      </c>
      <c r="AD3691" s="223" t="e">
        <f ca="1">INDEX(THREEPTA_COEFFS,1,1)+AC3691*INDEX(THREEPTA_COEFFS,1,2)+J3691*INDEX(THREEPTA_COEFFS,1,3)+AA3691*INDEX(THREEPTA_COEFFS,1,4)+K3691*INDEX(THREEPTA_COEFFS,1,5)+L3692*INDEX(THREEPTA_COEFFS,1,6)+Z3695*Z3696</f>
        <v>#N/A</v>
      </c>
      <c r="AE3691" s="223" t="e">
        <f ca="1">INDEX(THREEPTPCT_COEFFS,1,1)+K3691*INDEX(THREEPTPCT_COEFFS,1,2)+L3692*INDEX(THREEPTPCT_COEFFS,1,3)+AA3695*AA3696</f>
        <v>#N/A</v>
      </c>
      <c r="AF3691" s="55" t="e">
        <f t="shared" ref="AF3691:AF3692" ca="1" si="6374">AC3691-AD3691</f>
        <v>#N/A</v>
      </c>
      <c r="AG3691" s="223" t="e">
        <f ca="1">INDEX(TWOPTPCT_COEFFS,1,1)+AB3691*INDEX(TWOPTPCT_COEFFS,1,2)+I3692*INDEX(TWOPTPCT_COEFFS,1,3)+G3692*INDEX(TWOPTPCT_COEFFS,1,4)+L3692*INDEX(TWOPTPCT_COEFFS,1,5)+AB3695*AB3696</f>
        <v>#N/A</v>
      </c>
      <c r="AH3691" s="223" t="e">
        <f ca="1">INDEX(FTA_COEFFS,1,1)+O3691*INDEX(FTA_COEFFS,1,2)+N3692*INDEX(FTA_COEFFS,1,3)+(Q3691+R3691)*INDEX(FTA_COEFFS,1,4)+(Q3692+R3692)*INDEX(FTA_COEFFS,1,5)+M3692*INDEX(FTA_COEFFS,1,6)+AC3695*AC3696</f>
        <v>#N/A</v>
      </c>
      <c r="AI3691" s="223" t="e">
        <f ca="1">INDEX(FTPCT_COEFFS,1,1)+P3691*INDEX(FTPCT_COEFFS,1,2)+F3691*INDEX(FTPCT_COEFFS,1,3)+G3692*INDEX(FTPCT_COEFFS,1,4)+AD3695*AD3696</f>
        <v>#N/A</v>
      </c>
      <c r="AJ3691" s="338" t="e">
        <f t="shared" ref="AJ3691:AJ3692" ca="1" si="6375">AD3691*AE3691/100+AF3691*AG3691+AH3691*AI3691/100</f>
        <v>#N/A</v>
      </c>
      <c r="AK3691" s="55"/>
      <c r="AL3691" s="55"/>
      <c r="AM3691" s="55"/>
      <c r="AN3691" s="55"/>
      <c r="AO3691" s="55"/>
      <c r="AP3691" s="55"/>
      <c r="AQ3691" s="55"/>
      <c r="AR3691" s="55"/>
    </row>
    <row r="3692" spans="1:45" x14ac:dyDescent="0.3">
      <c r="B3692" s="54" t="s">
        <v>175</v>
      </c>
      <c r="C3692" s="54">
        <f>C3685</f>
        <v>0</v>
      </c>
      <c r="D3692" s="56" t="e">
        <f t="shared" ca="1" si="6367"/>
        <v>#N/A</v>
      </c>
      <c r="E3692" s="52" t="e">
        <f t="shared" ref="E3692:W3692" si="6376">E3685</f>
        <v>#N/A</v>
      </c>
      <c r="F3692" s="52" t="e">
        <f t="shared" si="6376"/>
        <v>#N/A</v>
      </c>
      <c r="G3692" s="52" t="e">
        <f t="shared" si="6376"/>
        <v>#N/A</v>
      </c>
      <c r="H3692" s="52" t="e">
        <f t="shared" si="6376"/>
        <v>#N/A</v>
      </c>
      <c r="I3692" s="52" t="e">
        <f t="shared" si="6376"/>
        <v>#N/A</v>
      </c>
      <c r="J3692" s="52" t="e">
        <f t="shared" si="6376"/>
        <v>#N/A</v>
      </c>
      <c r="K3692" s="52" t="e">
        <f t="shared" si="6376"/>
        <v>#N/A</v>
      </c>
      <c r="L3692" s="52" t="e">
        <f t="shared" si="6376"/>
        <v>#N/A</v>
      </c>
      <c r="M3692" s="52" t="e">
        <f t="shared" si="6376"/>
        <v>#N/A</v>
      </c>
      <c r="N3692" s="52" t="e">
        <f t="shared" si="6376"/>
        <v>#N/A</v>
      </c>
      <c r="O3692" s="52" t="e">
        <f t="shared" si="6376"/>
        <v>#N/A</v>
      </c>
      <c r="P3692" s="52" t="e">
        <f t="shared" si="6376"/>
        <v>#N/A</v>
      </c>
      <c r="Q3692" s="52" t="e">
        <f t="shared" si="6376"/>
        <v>#N/A</v>
      </c>
      <c r="R3692" s="52" t="e">
        <f t="shared" si="6376"/>
        <v>#N/A</v>
      </c>
      <c r="S3692" s="52" t="e">
        <f t="shared" si="6376"/>
        <v>#N/A</v>
      </c>
      <c r="T3692" s="52" t="e">
        <f t="shared" si="6376"/>
        <v>#N/A</v>
      </c>
      <c r="U3692" s="52" t="e">
        <f t="shared" si="6376"/>
        <v>#N/A</v>
      </c>
      <c r="V3692" s="52" t="e">
        <f t="shared" si="6376"/>
        <v>#N/A</v>
      </c>
      <c r="W3692" s="52" t="e">
        <f t="shared" si="6376"/>
        <v>#N/A</v>
      </c>
      <c r="X3692" s="55" t="e">
        <f t="shared" si="6369"/>
        <v>#N/A</v>
      </c>
      <c r="Y3692" s="55" t="e">
        <f t="shared" si="6370"/>
        <v>#N/A</v>
      </c>
      <c r="Z3692" s="55" t="e">
        <f t="shared" ref="Z3692" si="6377">Z3691</f>
        <v>#N/A</v>
      </c>
      <c r="AA3692" s="55" t="e">
        <f t="shared" si="6372"/>
        <v>#N/A</v>
      </c>
      <c r="AB3692" s="336" t="e">
        <f t="shared" si="6373"/>
        <v>#N/A</v>
      </c>
      <c r="AC3692" s="223" t="e">
        <f ca="1">INDEX(FGA_COEFFS,1,1)+Z3692*INDEX(FGA_COEFFS,1,2)+Y3692*INDEX(FGA_COEFFS,1,3)+R3692*INDEX(FGA_COEFFS,1,4)+Q3691*INDEX(FGA_COEFFS,1,5)+S3692*INDEX(FGA_COEFFS,1,6)+T3691*INDEX(FGA_COEFFS,1,7)+M3691*INDEX(FGA_COEFFS,1,8)+Y3695*Y3697</f>
        <v>#N/A</v>
      </c>
      <c r="AD3692" s="223" t="e">
        <f ca="1">INDEX(THREEPTA_COEFFS,1,1)+AC3692*INDEX(THREEPTA_COEFFS,1,2)+J3692*INDEX(THREEPTA_COEFFS,1,3)+AA3692*INDEX(THREEPTA_COEFFS,1,4)+K3692*INDEX(THREEPTA_COEFFS,1,5)+L3691*INDEX(THREEPTA_COEFFS,1,6)+Z3695*Z3697</f>
        <v>#N/A</v>
      </c>
      <c r="AE3692" s="223" t="e">
        <f ca="1">INDEX(THREEPTPCT_COEFFS,1,1)+K3692*INDEX(THREEPTPCT_COEFFS,1,2)+L3691*INDEX(THREEPTPCT_COEFFS,1,3)+AA3695*AA3697</f>
        <v>#N/A</v>
      </c>
      <c r="AF3692" s="55" t="e">
        <f t="shared" ca="1" si="6374"/>
        <v>#N/A</v>
      </c>
      <c r="AG3692" s="223" t="e">
        <f ca="1">INDEX(TWOPTPCT_COEFFS,1,1)+AB3692*INDEX(TWOPTPCT_COEFFS,1,2)+I3691*INDEX(TWOPTPCT_COEFFS,1,3)+G3691*INDEX(TWOPTPCT_COEFFS,1,4)+L3691*INDEX(TWOPTPCT_COEFFS,1,5)+AB3695*AB3697</f>
        <v>#N/A</v>
      </c>
      <c r="AH3692" s="223" t="e">
        <f ca="1">INDEX(FTA_COEFFS,1,1)+O3692*INDEX(FTA_COEFFS,1,2)+N3691*INDEX(FTA_COEFFS,1,3)+(Q3692+R3692)*INDEX(FTA_COEFFS,1,4)+(Q3691+R3691)*INDEX(FTA_COEFFS,1,5)+M3691*INDEX(FTA_COEFFS,1,6)+AC3695*AC3697</f>
        <v>#N/A</v>
      </c>
      <c r="AI3692" s="223" t="e">
        <f ca="1">INDEX(FTPCT_COEFFS,1,1)+P3692*INDEX(FTPCT_COEFFS,1,2)+F3692*INDEX(FTPCT_COEFFS,1,3)+G3691*INDEX(FTPCT_COEFFS,1,4)+AD3695*AD3697</f>
        <v>#N/A</v>
      </c>
      <c r="AJ3692" s="338" t="e">
        <f t="shared" ca="1" si="6375"/>
        <v>#N/A</v>
      </c>
      <c r="AK3692" s="55"/>
      <c r="AL3692" s="55"/>
      <c r="AM3692" s="55"/>
      <c r="AN3692" s="55"/>
      <c r="AO3692" s="55"/>
      <c r="AP3692" s="55"/>
      <c r="AQ3692" s="55"/>
      <c r="AR3692" s="55"/>
    </row>
    <row r="3693" spans="1:45" x14ac:dyDescent="0.3">
      <c r="A3693" s="54" t="e">
        <f ca="1">IF(D3691&gt;(D3692+(AVERAGE(V3691,W3691)-AVERAGE(V3692,W3692))/2)+2.5,C3691,IF(D3692&gt;(D3691+(AVERAGE(V3692,W3692)-AVERAGE(V3691,W3691))/2)+2.5,C3692,"Close"))</f>
        <v>#N/A</v>
      </c>
      <c r="B3693" s="64" t="e">
        <f ca="1">IF(D3692&gt;D3691,C3692,C3691)</f>
        <v>#N/A</v>
      </c>
      <c r="D3693" s="56"/>
      <c r="X3693" s="55"/>
      <c r="Y3693" s="55"/>
      <c r="Z3693" s="55"/>
      <c r="AA3693" s="55"/>
      <c r="AB3693" s="55"/>
      <c r="AC3693" s="337"/>
      <c r="AD3693" s="337"/>
      <c r="AE3693" s="337"/>
      <c r="AF3693" s="337"/>
      <c r="AG3693" s="337"/>
      <c r="AH3693" s="337"/>
      <c r="AI3693" s="337"/>
      <c r="AJ3693" s="337"/>
      <c r="AK3693" s="337"/>
      <c r="AL3693" s="337"/>
      <c r="AM3693" s="55"/>
      <c r="AN3693" s="55"/>
      <c r="AO3693" s="55"/>
      <c r="AP3693" s="55"/>
      <c r="AQ3693" s="55"/>
      <c r="AR3693" s="55"/>
      <c r="AS3693" s="55"/>
    </row>
    <row r="3694" spans="1:45" x14ac:dyDescent="0.3">
      <c r="X3694" s="54" t="s">
        <v>1305</v>
      </c>
      <c r="Y3694" s="54" t="s">
        <v>128</v>
      </c>
      <c r="Z3694" s="54" t="s">
        <v>157</v>
      </c>
      <c r="AA3694" s="54" t="s">
        <v>151</v>
      </c>
      <c r="AB3694" s="54" t="s">
        <v>1327</v>
      </c>
      <c r="AC3694" s="54" t="s">
        <v>129</v>
      </c>
      <c r="AD3694" s="54" t="s">
        <v>116</v>
      </c>
      <c r="AE3694" s="54"/>
      <c r="AF3694" s="54"/>
      <c r="AG3694" s="54"/>
      <c r="AH3694" s="54"/>
      <c r="AI3694" s="54"/>
      <c r="AJ3694" s="54"/>
      <c r="AK3694" s="54"/>
      <c r="AL3694" s="54"/>
      <c r="AM3694" s="54"/>
      <c r="AN3694" s="54"/>
      <c r="AO3694" s="54"/>
      <c r="AP3694" s="54"/>
      <c r="AQ3694" s="54"/>
      <c r="AR3694" s="54"/>
      <c r="AS3694" s="54"/>
    </row>
    <row r="3695" spans="1:45" x14ac:dyDescent="0.3">
      <c r="X3695" s="54"/>
      <c r="Y3695" s="54">
        <f t="shared" ref="Y3695:AD3695" si="6378">Y3688</f>
        <v>6.4436999999999998</v>
      </c>
      <c r="Z3695" s="54">
        <f t="shared" si="6378"/>
        <v>4.9371</v>
      </c>
      <c r="AA3695" s="54">
        <f t="shared" si="6378"/>
        <v>11.350300000000001</v>
      </c>
      <c r="AB3695" s="54">
        <f t="shared" si="6378"/>
        <v>7.1900000000000006E-2</v>
      </c>
      <c r="AC3695" s="54">
        <f t="shared" si="6378"/>
        <v>6.2766000000000002</v>
      </c>
      <c r="AD3695" s="54">
        <f t="shared" si="6378"/>
        <v>11.042999999999999</v>
      </c>
      <c r="AE3695" s="54"/>
      <c r="AF3695" s="336"/>
      <c r="AG3695" s="336"/>
      <c r="AH3695" s="336"/>
      <c r="AI3695" s="54"/>
      <c r="AJ3695" s="54"/>
      <c r="AK3695" s="54"/>
      <c r="AL3695" s="54"/>
      <c r="AM3695" s="54"/>
      <c r="AN3695" s="54"/>
      <c r="AO3695" s="54"/>
      <c r="AP3695" s="54"/>
      <c r="AQ3695" s="54"/>
      <c r="AR3695" s="54"/>
      <c r="AS3695" s="54"/>
    </row>
    <row r="3696" spans="1:45" x14ac:dyDescent="0.3">
      <c r="D3696" s="56"/>
      <c r="X3696" s="336"/>
      <c r="Y3696" s="336">
        <f t="shared" ca="1" si="6330"/>
        <v>-0.19435582384770989</v>
      </c>
      <c r="Z3696" s="336">
        <f t="shared" ca="1" si="6330"/>
        <v>0.48690371206769023</v>
      </c>
      <c r="AA3696" s="336">
        <f t="shared" ca="1" si="6330"/>
        <v>0.62722881724408708</v>
      </c>
      <c r="AB3696" s="336">
        <f t="shared" ca="1" si="6330"/>
        <v>-1.3996638714053227</v>
      </c>
      <c r="AC3696" s="336">
        <f t="shared" ca="1" si="6330"/>
        <v>7.239743876693519E-2</v>
      </c>
      <c r="AD3696" s="336">
        <f t="shared" ca="1" si="6330"/>
        <v>-0.12305034509551548</v>
      </c>
      <c r="AE3696" s="336"/>
      <c r="AF3696" s="336"/>
      <c r="AG3696" s="336"/>
      <c r="AH3696" s="336"/>
      <c r="AI3696" s="54"/>
      <c r="AJ3696" s="54"/>
      <c r="AK3696" s="54"/>
      <c r="AL3696" s="336"/>
      <c r="AM3696" s="336"/>
      <c r="AN3696" s="336"/>
      <c r="AO3696" s="336"/>
      <c r="AP3696" s="54"/>
      <c r="AQ3696" s="336"/>
      <c r="AR3696" s="336"/>
      <c r="AS3696" s="336"/>
    </row>
    <row r="3697" spans="1:45" x14ac:dyDescent="0.3">
      <c r="C3697" s="54"/>
      <c r="D3697" s="56"/>
      <c r="Y3697" s="336">
        <f t="shared" ca="1" si="6330"/>
        <v>-5.4281292528218731E-3</v>
      </c>
      <c r="Z3697" s="336">
        <f t="shared" ca="1" si="6330"/>
        <v>0.56845525742174474</v>
      </c>
      <c r="AA3697" s="336">
        <f t="shared" ca="1" si="6330"/>
        <v>-9.996220264417122E-3</v>
      </c>
      <c r="AB3697" s="336">
        <f t="shared" ca="1" si="6330"/>
        <v>-0.52896040992074989</v>
      </c>
      <c r="AC3697" s="336">
        <f t="shared" ca="1" si="6330"/>
        <v>-0.38977543432729522</v>
      </c>
      <c r="AD3697" s="336">
        <f t="shared" ca="1" si="6330"/>
        <v>0.30904470814553858</v>
      </c>
      <c r="AE3697" s="55"/>
      <c r="AF3697" s="55"/>
      <c r="AG3697" s="55"/>
      <c r="AH3697" s="55"/>
      <c r="AI3697" s="55"/>
      <c r="AJ3697" s="55"/>
      <c r="AK3697" s="55"/>
      <c r="AL3697" s="55"/>
      <c r="AM3697" s="55"/>
      <c r="AN3697" s="55"/>
      <c r="AO3697" s="55"/>
      <c r="AP3697" s="55"/>
      <c r="AQ3697" s="55"/>
      <c r="AR3697" s="55"/>
      <c r="AS3697" s="55"/>
    </row>
    <row r="3698" spans="1:45" x14ac:dyDescent="0.3">
      <c r="B3698" s="54" t="s">
        <v>172</v>
      </c>
      <c r="C3698" s="53">
        <f>C3691</f>
        <v>0</v>
      </c>
      <c r="D3698" s="56" t="e">
        <f t="shared" ref="D3698:D3699" ca="1" si="6379">AJ3698</f>
        <v>#N/A</v>
      </c>
      <c r="E3698" s="52" t="e">
        <f t="shared" ref="E3698:W3698" si="6380">E3691</f>
        <v>#N/A</v>
      </c>
      <c r="F3698" s="52" t="e">
        <f t="shared" si="6380"/>
        <v>#N/A</v>
      </c>
      <c r="G3698" s="52" t="e">
        <f t="shared" si="6380"/>
        <v>#N/A</v>
      </c>
      <c r="H3698" s="52" t="e">
        <f t="shared" si="6380"/>
        <v>#N/A</v>
      </c>
      <c r="I3698" s="52" t="e">
        <f t="shared" si="6380"/>
        <v>#N/A</v>
      </c>
      <c r="J3698" s="52" t="e">
        <f t="shared" si="6380"/>
        <v>#N/A</v>
      </c>
      <c r="K3698" s="52" t="e">
        <f t="shared" si="6380"/>
        <v>#N/A</v>
      </c>
      <c r="L3698" s="52" t="e">
        <f t="shared" si="6380"/>
        <v>#N/A</v>
      </c>
      <c r="M3698" s="52" t="e">
        <f t="shared" si="6380"/>
        <v>#N/A</v>
      </c>
      <c r="N3698" s="52" t="e">
        <f t="shared" si="6380"/>
        <v>#N/A</v>
      </c>
      <c r="O3698" s="52" t="e">
        <f t="shared" si="6380"/>
        <v>#N/A</v>
      </c>
      <c r="P3698" s="52" t="e">
        <f t="shared" si="6380"/>
        <v>#N/A</v>
      </c>
      <c r="Q3698" s="52" t="e">
        <f t="shared" si="6380"/>
        <v>#N/A</v>
      </c>
      <c r="R3698" s="52" t="e">
        <f t="shared" si="6380"/>
        <v>#N/A</v>
      </c>
      <c r="S3698" s="52" t="e">
        <f t="shared" si="6380"/>
        <v>#N/A</v>
      </c>
      <c r="T3698" s="52" t="e">
        <f t="shared" si="6380"/>
        <v>#N/A</v>
      </c>
      <c r="U3698" s="52" t="e">
        <f t="shared" si="6380"/>
        <v>#N/A</v>
      </c>
      <c r="V3698" s="52" t="e">
        <f t="shared" si="6380"/>
        <v>#N/A</v>
      </c>
      <c r="W3698" s="52" t="e">
        <f t="shared" si="6380"/>
        <v>#N/A</v>
      </c>
      <c r="X3698" s="55" t="e">
        <f t="shared" ref="X3698:X3699" si="6381">(H3698-(O3698*P3698)/100-3*(J3698*K3698)/100)/2</f>
        <v>#N/A</v>
      </c>
      <c r="Y3698" s="55" t="e">
        <f t="shared" ref="Y3698:Y3699" si="6382">SUM(X3698,(J3698*K3698/100))/(F3698/100)</f>
        <v>#N/A</v>
      </c>
      <c r="Z3698" s="55" t="e">
        <f t="shared" ref="Z3698" si="6383">U3698*0.5+U3699*0.5</f>
        <v>#N/A</v>
      </c>
      <c r="AA3698" s="55" t="e">
        <f t="shared" ref="AA3698:AA3699" si="6384">J3698/Y3698</f>
        <v>#N/A</v>
      </c>
      <c r="AB3698" s="336" t="e">
        <f t="shared" ref="AB3698:AB3699" si="6385">X3698/(Y3698-J3698)</f>
        <v>#N/A</v>
      </c>
      <c r="AC3698" s="223" t="e">
        <f ca="1">INDEX(FGA_COEFFS,1,1)+Z3698*INDEX(FGA_COEFFS,1,2)+Y3698*INDEX(FGA_COEFFS,1,3)+R3698*INDEX(FGA_COEFFS,1,4)+Q3699*INDEX(FGA_COEFFS,1,5)+S3698*INDEX(FGA_COEFFS,1,6)+T3699*INDEX(FGA_COEFFS,1,7)+M3699*INDEX(FGA_COEFFS,1,8)+Y3702*Y3703</f>
        <v>#N/A</v>
      </c>
      <c r="AD3698" s="223" t="e">
        <f ca="1">INDEX(THREEPTA_COEFFS,1,1)+AC3698*INDEX(THREEPTA_COEFFS,1,2)+J3698*INDEX(THREEPTA_COEFFS,1,3)+AA3698*INDEX(THREEPTA_COEFFS,1,4)+K3698*INDEX(THREEPTA_COEFFS,1,5)+L3699*INDEX(THREEPTA_COEFFS,1,6)+Z3702*Z3703</f>
        <v>#N/A</v>
      </c>
      <c r="AE3698" s="223" t="e">
        <f ca="1">INDEX(THREEPTPCT_COEFFS,1,1)+K3698*INDEX(THREEPTPCT_COEFFS,1,2)+L3699*INDEX(THREEPTPCT_COEFFS,1,3)+AA3702*AA3703</f>
        <v>#N/A</v>
      </c>
      <c r="AF3698" s="55" t="e">
        <f t="shared" ref="AF3698:AF3699" ca="1" si="6386">AC3698-AD3698</f>
        <v>#N/A</v>
      </c>
      <c r="AG3698" s="223" t="e">
        <f ca="1">INDEX(TWOPTPCT_COEFFS,1,1)+AB3698*INDEX(TWOPTPCT_COEFFS,1,2)+I3699*INDEX(TWOPTPCT_COEFFS,1,3)+G3699*INDEX(TWOPTPCT_COEFFS,1,4)+L3699*INDEX(TWOPTPCT_COEFFS,1,5)+AB3702*AB3703</f>
        <v>#N/A</v>
      </c>
      <c r="AH3698" s="223" t="e">
        <f ca="1">INDEX(FTA_COEFFS,1,1)+O3698*INDEX(FTA_COEFFS,1,2)+N3699*INDEX(FTA_COEFFS,1,3)+(Q3698+R3698)*INDEX(FTA_COEFFS,1,4)+(Q3699+R3699)*INDEX(FTA_COEFFS,1,5)+M3699*INDEX(FTA_COEFFS,1,6)+AC3702*AC3703</f>
        <v>#N/A</v>
      </c>
      <c r="AI3698" s="223" t="e">
        <f ca="1">INDEX(FTPCT_COEFFS,1,1)+P3698*INDEX(FTPCT_COEFFS,1,2)+F3698*INDEX(FTPCT_COEFFS,1,3)+G3699*INDEX(FTPCT_COEFFS,1,4)+AD3702*AD3703</f>
        <v>#N/A</v>
      </c>
      <c r="AJ3698" s="338" t="e">
        <f t="shared" ref="AJ3698:AJ3699" ca="1" si="6387">AD3698*AE3698/100+AF3698*AG3698+AH3698*AI3698/100</f>
        <v>#N/A</v>
      </c>
      <c r="AK3698" s="55"/>
      <c r="AL3698" s="55"/>
      <c r="AM3698" s="55"/>
      <c r="AN3698" s="55"/>
      <c r="AO3698" s="55"/>
      <c r="AP3698" s="55"/>
      <c r="AQ3698" s="55"/>
      <c r="AR3698" s="55"/>
    </row>
    <row r="3699" spans="1:45" x14ac:dyDescent="0.3">
      <c r="B3699" s="54" t="s">
        <v>175</v>
      </c>
      <c r="C3699" s="54">
        <f>C3692</f>
        <v>0</v>
      </c>
      <c r="D3699" s="56" t="e">
        <f t="shared" ca="1" si="6379"/>
        <v>#N/A</v>
      </c>
      <c r="E3699" s="52" t="e">
        <f t="shared" ref="E3699:W3699" si="6388">E3692</f>
        <v>#N/A</v>
      </c>
      <c r="F3699" s="52" t="e">
        <f t="shared" si="6388"/>
        <v>#N/A</v>
      </c>
      <c r="G3699" s="52" t="e">
        <f t="shared" si="6388"/>
        <v>#N/A</v>
      </c>
      <c r="H3699" s="52" t="e">
        <f t="shared" si="6388"/>
        <v>#N/A</v>
      </c>
      <c r="I3699" s="52" t="e">
        <f t="shared" si="6388"/>
        <v>#N/A</v>
      </c>
      <c r="J3699" s="52" t="e">
        <f t="shared" si="6388"/>
        <v>#N/A</v>
      </c>
      <c r="K3699" s="52" t="e">
        <f t="shared" si="6388"/>
        <v>#N/A</v>
      </c>
      <c r="L3699" s="52" t="e">
        <f t="shared" si="6388"/>
        <v>#N/A</v>
      </c>
      <c r="M3699" s="52" t="e">
        <f t="shared" si="6388"/>
        <v>#N/A</v>
      </c>
      <c r="N3699" s="52" t="e">
        <f t="shared" si="6388"/>
        <v>#N/A</v>
      </c>
      <c r="O3699" s="52" t="e">
        <f t="shared" si="6388"/>
        <v>#N/A</v>
      </c>
      <c r="P3699" s="52" t="e">
        <f t="shared" si="6388"/>
        <v>#N/A</v>
      </c>
      <c r="Q3699" s="52" t="e">
        <f t="shared" si="6388"/>
        <v>#N/A</v>
      </c>
      <c r="R3699" s="52" t="e">
        <f t="shared" si="6388"/>
        <v>#N/A</v>
      </c>
      <c r="S3699" s="52" t="e">
        <f t="shared" si="6388"/>
        <v>#N/A</v>
      </c>
      <c r="T3699" s="52" t="e">
        <f t="shared" si="6388"/>
        <v>#N/A</v>
      </c>
      <c r="U3699" s="52" t="e">
        <f t="shared" si="6388"/>
        <v>#N/A</v>
      </c>
      <c r="V3699" s="52" t="e">
        <f t="shared" si="6388"/>
        <v>#N/A</v>
      </c>
      <c r="W3699" s="52" t="e">
        <f t="shared" si="6388"/>
        <v>#N/A</v>
      </c>
      <c r="X3699" s="55" t="e">
        <f t="shared" si="6381"/>
        <v>#N/A</v>
      </c>
      <c r="Y3699" s="55" t="e">
        <f t="shared" si="6382"/>
        <v>#N/A</v>
      </c>
      <c r="Z3699" s="55" t="e">
        <f t="shared" ref="Z3699" si="6389">Z3698</f>
        <v>#N/A</v>
      </c>
      <c r="AA3699" s="55" t="e">
        <f t="shared" si="6384"/>
        <v>#N/A</v>
      </c>
      <c r="AB3699" s="336" t="e">
        <f t="shared" si="6385"/>
        <v>#N/A</v>
      </c>
      <c r="AC3699" s="223" t="e">
        <f ca="1">INDEX(FGA_COEFFS,1,1)+Z3699*INDEX(FGA_COEFFS,1,2)+Y3699*INDEX(FGA_COEFFS,1,3)+R3699*INDEX(FGA_COEFFS,1,4)+Q3698*INDEX(FGA_COEFFS,1,5)+S3699*INDEX(FGA_COEFFS,1,6)+T3698*INDEX(FGA_COEFFS,1,7)+M3698*INDEX(FGA_COEFFS,1,8)+Y3702*Y3704</f>
        <v>#N/A</v>
      </c>
      <c r="AD3699" s="223" t="e">
        <f ca="1">INDEX(THREEPTA_COEFFS,1,1)+AC3699*INDEX(THREEPTA_COEFFS,1,2)+J3699*INDEX(THREEPTA_COEFFS,1,3)+AA3699*INDEX(THREEPTA_COEFFS,1,4)+K3699*INDEX(THREEPTA_COEFFS,1,5)+L3698*INDEX(THREEPTA_COEFFS,1,6)+Z3702*Z3704</f>
        <v>#N/A</v>
      </c>
      <c r="AE3699" s="223" t="e">
        <f ca="1">INDEX(THREEPTPCT_COEFFS,1,1)+K3699*INDEX(THREEPTPCT_COEFFS,1,2)+L3698*INDEX(THREEPTPCT_COEFFS,1,3)+AA3702*AA3704</f>
        <v>#N/A</v>
      </c>
      <c r="AF3699" s="55" t="e">
        <f t="shared" ca="1" si="6386"/>
        <v>#N/A</v>
      </c>
      <c r="AG3699" s="223" t="e">
        <f ca="1">INDEX(TWOPTPCT_COEFFS,1,1)+AB3699*INDEX(TWOPTPCT_COEFFS,1,2)+I3698*INDEX(TWOPTPCT_COEFFS,1,3)+G3698*INDEX(TWOPTPCT_COEFFS,1,4)+L3698*INDEX(TWOPTPCT_COEFFS,1,5)+AB3702*AB3704</f>
        <v>#N/A</v>
      </c>
      <c r="AH3699" s="223" t="e">
        <f ca="1">INDEX(FTA_COEFFS,1,1)+O3699*INDEX(FTA_COEFFS,1,2)+N3698*INDEX(FTA_COEFFS,1,3)+(Q3699+R3699)*INDEX(FTA_COEFFS,1,4)+(Q3698+R3698)*INDEX(FTA_COEFFS,1,5)+M3698*INDEX(FTA_COEFFS,1,6)+AC3702*AC3704</f>
        <v>#N/A</v>
      </c>
      <c r="AI3699" s="223" t="e">
        <f ca="1">INDEX(FTPCT_COEFFS,1,1)+P3699*INDEX(FTPCT_COEFFS,1,2)+F3699*INDEX(FTPCT_COEFFS,1,3)+G3698*INDEX(FTPCT_COEFFS,1,4)+AD3702*AD3704</f>
        <v>#N/A</v>
      </c>
      <c r="AJ3699" s="338" t="e">
        <f t="shared" ca="1" si="6387"/>
        <v>#N/A</v>
      </c>
      <c r="AK3699" s="55"/>
      <c r="AL3699" s="55"/>
      <c r="AM3699" s="55"/>
      <c r="AN3699" s="55"/>
      <c r="AO3699" s="55"/>
      <c r="AP3699" s="55"/>
      <c r="AQ3699" s="55"/>
      <c r="AR3699" s="55"/>
    </row>
    <row r="3700" spans="1:45" x14ac:dyDescent="0.3">
      <c r="A3700" s="54" t="e">
        <f ca="1">IF(D3698&gt;(D3699+(AVERAGE(V3698,W3698)-AVERAGE(V3699,W3699))/2)+2.5,C3698,IF(D3699&gt;(D3698+(AVERAGE(V3699,W3699)-AVERAGE(V3698,W3698))/2)+2.5,C3699,"Close"))</f>
        <v>#N/A</v>
      </c>
      <c r="B3700" s="64" t="e">
        <f ca="1">IF(D3699&gt;D3698,C3699,C3698)</f>
        <v>#N/A</v>
      </c>
      <c r="D3700" s="56"/>
      <c r="X3700" s="55"/>
      <c r="Y3700" s="55"/>
      <c r="Z3700" s="55"/>
      <c r="AA3700" s="55"/>
      <c r="AB3700" s="55"/>
      <c r="AC3700" s="337"/>
      <c r="AD3700" s="337"/>
      <c r="AE3700" s="337"/>
      <c r="AF3700" s="337"/>
      <c r="AG3700" s="337"/>
      <c r="AH3700" s="337"/>
      <c r="AI3700" s="337"/>
      <c r="AJ3700" s="337"/>
      <c r="AK3700" s="337"/>
      <c r="AL3700" s="337"/>
      <c r="AM3700" s="55"/>
      <c r="AN3700" s="55"/>
      <c r="AO3700" s="55"/>
      <c r="AP3700" s="55"/>
      <c r="AQ3700" s="55"/>
      <c r="AR3700" s="55"/>
      <c r="AS3700" s="55"/>
    </row>
    <row r="3701" spans="1:45" x14ac:dyDescent="0.3">
      <c r="X3701" s="54" t="s">
        <v>1305</v>
      </c>
      <c r="Y3701" s="54" t="s">
        <v>128</v>
      </c>
      <c r="Z3701" s="54" t="s">
        <v>157</v>
      </c>
      <c r="AA3701" s="54" t="s">
        <v>151</v>
      </c>
      <c r="AB3701" s="54" t="s">
        <v>1327</v>
      </c>
      <c r="AC3701" s="54" t="s">
        <v>129</v>
      </c>
      <c r="AD3701" s="54" t="s">
        <v>116</v>
      </c>
      <c r="AE3701" s="54"/>
      <c r="AF3701" s="54"/>
      <c r="AG3701" s="54"/>
      <c r="AH3701" s="54"/>
      <c r="AI3701" s="54"/>
      <c r="AJ3701" s="54"/>
      <c r="AK3701" s="54"/>
      <c r="AL3701" s="54"/>
      <c r="AM3701" s="54"/>
      <c r="AN3701" s="54"/>
      <c r="AO3701" s="54"/>
      <c r="AP3701" s="54"/>
      <c r="AQ3701" s="54"/>
      <c r="AR3701" s="54"/>
      <c r="AS3701" s="54"/>
    </row>
    <row r="3702" spans="1:45" x14ac:dyDescent="0.3">
      <c r="X3702" s="54"/>
      <c r="Y3702" s="54">
        <f t="shared" ref="Y3702:AD3702" si="6390">Y3695</f>
        <v>6.4436999999999998</v>
      </c>
      <c r="Z3702" s="54">
        <f t="shared" si="6390"/>
        <v>4.9371</v>
      </c>
      <c r="AA3702" s="54">
        <f t="shared" si="6390"/>
        <v>11.350300000000001</v>
      </c>
      <c r="AB3702" s="54">
        <f t="shared" si="6390"/>
        <v>7.1900000000000006E-2</v>
      </c>
      <c r="AC3702" s="54">
        <f t="shared" si="6390"/>
        <v>6.2766000000000002</v>
      </c>
      <c r="AD3702" s="54">
        <f t="shared" si="6390"/>
        <v>11.042999999999999</v>
      </c>
      <c r="AE3702" s="54"/>
      <c r="AF3702" s="336"/>
      <c r="AG3702" s="336"/>
      <c r="AH3702" s="336"/>
      <c r="AI3702" s="54"/>
      <c r="AJ3702" s="54"/>
      <c r="AK3702" s="54"/>
      <c r="AL3702" s="54"/>
      <c r="AM3702" s="54"/>
      <c r="AN3702" s="54"/>
      <c r="AO3702" s="54"/>
      <c r="AP3702" s="54"/>
      <c r="AQ3702" s="54"/>
      <c r="AR3702" s="54"/>
      <c r="AS3702" s="54"/>
    </row>
    <row r="3703" spans="1:45" x14ac:dyDescent="0.3">
      <c r="D3703" s="56"/>
      <c r="X3703" s="336"/>
      <c r="Y3703" s="336">
        <f t="shared" ca="1" si="6330"/>
        <v>-5.5281047294845342E-2</v>
      </c>
      <c r="Z3703" s="336">
        <f t="shared" ca="1" si="6330"/>
        <v>-6.3508963735820378E-2</v>
      </c>
      <c r="AA3703" s="336">
        <f t="shared" ca="1" si="6330"/>
        <v>0.8661002575743888</v>
      </c>
      <c r="AB3703" s="336">
        <f t="shared" ca="1" si="6330"/>
        <v>1.0103441840648759</v>
      </c>
      <c r="AC3703" s="336">
        <f t="shared" ca="1" si="6330"/>
        <v>-0.33894306521547019</v>
      </c>
      <c r="AD3703" s="336">
        <f t="shared" ca="1" si="6330"/>
        <v>0.2106621502447803</v>
      </c>
      <c r="AE3703" s="336"/>
      <c r="AF3703" s="336"/>
      <c r="AG3703" s="336"/>
      <c r="AH3703" s="336"/>
      <c r="AI3703" s="54"/>
      <c r="AJ3703" s="54"/>
      <c r="AK3703" s="54"/>
      <c r="AL3703" s="336"/>
      <c r="AM3703" s="336"/>
      <c r="AN3703" s="336"/>
      <c r="AO3703" s="336"/>
      <c r="AP3703" s="54"/>
      <c r="AQ3703" s="336"/>
      <c r="AR3703" s="336"/>
      <c r="AS3703" s="336"/>
    </row>
    <row r="3704" spans="1:45" x14ac:dyDescent="0.3">
      <c r="C3704" s="54"/>
      <c r="D3704" s="56"/>
      <c r="Y3704" s="336">
        <f t="shared" ca="1" si="6330"/>
        <v>-9.2327704657773589E-3</v>
      </c>
      <c r="Z3704" s="336">
        <f t="shared" ca="1" si="6330"/>
        <v>0.4207246550718895</v>
      </c>
      <c r="AA3704" s="336">
        <f t="shared" ca="1" si="6330"/>
        <v>-0.21416658209295164</v>
      </c>
      <c r="AB3704" s="336">
        <f t="shared" ca="1" si="6330"/>
        <v>0.59311821074397442</v>
      </c>
      <c r="AC3704" s="336">
        <f t="shared" ca="1" si="6330"/>
        <v>0.41420498683280116</v>
      </c>
      <c r="AD3704" s="336">
        <f t="shared" ca="1" si="6330"/>
        <v>-0.74341792110910743</v>
      </c>
      <c r="AE3704" s="55"/>
      <c r="AF3704" s="55"/>
      <c r="AG3704" s="55"/>
      <c r="AH3704" s="55"/>
      <c r="AI3704" s="55"/>
      <c r="AJ3704" s="55"/>
      <c r="AK3704" s="55"/>
      <c r="AL3704" s="55"/>
      <c r="AM3704" s="55"/>
      <c r="AN3704" s="55"/>
      <c r="AO3704" s="55"/>
      <c r="AP3704" s="55"/>
      <c r="AQ3704" s="55"/>
      <c r="AR3704" s="55"/>
      <c r="AS3704" s="55"/>
    </row>
    <row r="3705" spans="1:45" x14ac:dyDescent="0.3">
      <c r="B3705" s="54" t="s">
        <v>172</v>
      </c>
      <c r="C3705" s="53">
        <f>C3698</f>
        <v>0</v>
      </c>
      <c r="D3705" s="56" t="e">
        <f t="shared" ref="D3705:D3706" ca="1" si="6391">AJ3705</f>
        <v>#N/A</v>
      </c>
      <c r="E3705" s="52" t="e">
        <f t="shared" ref="E3705:W3705" si="6392">E3698</f>
        <v>#N/A</v>
      </c>
      <c r="F3705" s="52" t="e">
        <f t="shared" si="6392"/>
        <v>#N/A</v>
      </c>
      <c r="G3705" s="52" t="e">
        <f t="shared" si="6392"/>
        <v>#N/A</v>
      </c>
      <c r="H3705" s="52" t="e">
        <f t="shared" si="6392"/>
        <v>#N/A</v>
      </c>
      <c r="I3705" s="52" t="e">
        <f t="shared" si="6392"/>
        <v>#N/A</v>
      </c>
      <c r="J3705" s="52" t="e">
        <f t="shared" si="6392"/>
        <v>#N/A</v>
      </c>
      <c r="K3705" s="52" t="e">
        <f t="shared" si="6392"/>
        <v>#N/A</v>
      </c>
      <c r="L3705" s="52" t="e">
        <f t="shared" si="6392"/>
        <v>#N/A</v>
      </c>
      <c r="M3705" s="52" t="e">
        <f t="shared" si="6392"/>
        <v>#N/A</v>
      </c>
      <c r="N3705" s="52" t="e">
        <f t="shared" si="6392"/>
        <v>#N/A</v>
      </c>
      <c r="O3705" s="52" t="e">
        <f t="shared" si="6392"/>
        <v>#N/A</v>
      </c>
      <c r="P3705" s="52" t="e">
        <f t="shared" si="6392"/>
        <v>#N/A</v>
      </c>
      <c r="Q3705" s="52" t="e">
        <f t="shared" si="6392"/>
        <v>#N/A</v>
      </c>
      <c r="R3705" s="52" t="e">
        <f t="shared" si="6392"/>
        <v>#N/A</v>
      </c>
      <c r="S3705" s="52" t="e">
        <f t="shared" si="6392"/>
        <v>#N/A</v>
      </c>
      <c r="T3705" s="52" t="e">
        <f t="shared" si="6392"/>
        <v>#N/A</v>
      </c>
      <c r="U3705" s="52" t="e">
        <f t="shared" si="6392"/>
        <v>#N/A</v>
      </c>
      <c r="V3705" s="52" t="e">
        <f t="shared" si="6392"/>
        <v>#N/A</v>
      </c>
      <c r="W3705" s="52" t="e">
        <f t="shared" si="6392"/>
        <v>#N/A</v>
      </c>
      <c r="X3705" s="55" t="e">
        <f t="shared" ref="X3705:X3706" si="6393">(H3705-(O3705*P3705)/100-3*(J3705*K3705)/100)/2</f>
        <v>#N/A</v>
      </c>
      <c r="Y3705" s="55" t="e">
        <f t="shared" ref="Y3705:Y3706" si="6394">SUM(X3705,(J3705*K3705/100))/(F3705/100)</f>
        <v>#N/A</v>
      </c>
      <c r="Z3705" s="55" t="e">
        <f t="shared" ref="Z3705" si="6395">U3705*0.5+U3706*0.5</f>
        <v>#N/A</v>
      </c>
      <c r="AA3705" s="55" t="e">
        <f t="shared" ref="AA3705:AA3706" si="6396">J3705/Y3705</f>
        <v>#N/A</v>
      </c>
      <c r="AB3705" s="336" t="e">
        <f t="shared" ref="AB3705:AB3706" si="6397">X3705/(Y3705-J3705)</f>
        <v>#N/A</v>
      </c>
      <c r="AC3705" s="223" t="e">
        <f ca="1">INDEX(FGA_COEFFS,1,1)+Z3705*INDEX(FGA_COEFFS,1,2)+Y3705*INDEX(FGA_COEFFS,1,3)+R3705*INDEX(FGA_COEFFS,1,4)+Q3706*INDEX(FGA_COEFFS,1,5)+S3705*INDEX(FGA_COEFFS,1,6)+T3706*INDEX(FGA_COEFFS,1,7)+M3706*INDEX(FGA_COEFFS,1,8)+Y3709*Y3710</f>
        <v>#N/A</v>
      </c>
      <c r="AD3705" s="223" t="e">
        <f ca="1">INDEX(THREEPTA_COEFFS,1,1)+AC3705*INDEX(THREEPTA_COEFFS,1,2)+J3705*INDEX(THREEPTA_COEFFS,1,3)+AA3705*INDEX(THREEPTA_COEFFS,1,4)+K3705*INDEX(THREEPTA_COEFFS,1,5)+L3706*INDEX(THREEPTA_COEFFS,1,6)+Z3709*Z3710</f>
        <v>#N/A</v>
      </c>
      <c r="AE3705" s="223" t="e">
        <f ca="1">INDEX(THREEPTPCT_COEFFS,1,1)+K3705*INDEX(THREEPTPCT_COEFFS,1,2)+L3706*INDEX(THREEPTPCT_COEFFS,1,3)+AA3709*AA3710</f>
        <v>#N/A</v>
      </c>
      <c r="AF3705" s="55" t="e">
        <f t="shared" ref="AF3705:AF3706" ca="1" si="6398">AC3705-AD3705</f>
        <v>#N/A</v>
      </c>
      <c r="AG3705" s="223" t="e">
        <f ca="1">INDEX(TWOPTPCT_COEFFS,1,1)+AB3705*INDEX(TWOPTPCT_COEFFS,1,2)+I3706*INDEX(TWOPTPCT_COEFFS,1,3)+G3706*INDEX(TWOPTPCT_COEFFS,1,4)+L3706*INDEX(TWOPTPCT_COEFFS,1,5)+AB3709*AB3710</f>
        <v>#N/A</v>
      </c>
      <c r="AH3705" s="223" t="e">
        <f ca="1">INDEX(FTA_COEFFS,1,1)+O3705*INDEX(FTA_COEFFS,1,2)+N3706*INDEX(FTA_COEFFS,1,3)+(Q3705+R3705)*INDEX(FTA_COEFFS,1,4)+(Q3706+R3706)*INDEX(FTA_COEFFS,1,5)+M3706*INDEX(FTA_COEFFS,1,6)+AC3709*AC3710</f>
        <v>#N/A</v>
      </c>
      <c r="AI3705" s="223" t="e">
        <f ca="1">INDEX(FTPCT_COEFFS,1,1)+P3705*INDEX(FTPCT_COEFFS,1,2)+F3705*INDEX(FTPCT_COEFFS,1,3)+G3706*INDEX(FTPCT_COEFFS,1,4)+AD3709*AD3710</f>
        <v>#N/A</v>
      </c>
      <c r="AJ3705" s="338" t="e">
        <f t="shared" ref="AJ3705:AJ3706" ca="1" si="6399">AD3705*AE3705/100+AF3705*AG3705+AH3705*AI3705/100</f>
        <v>#N/A</v>
      </c>
      <c r="AK3705" s="55"/>
      <c r="AL3705" s="55"/>
      <c r="AM3705" s="55"/>
      <c r="AN3705" s="55"/>
      <c r="AO3705" s="55"/>
      <c r="AP3705" s="55"/>
      <c r="AQ3705" s="55"/>
      <c r="AR3705" s="55"/>
    </row>
    <row r="3706" spans="1:45" x14ac:dyDescent="0.3">
      <c r="B3706" s="54" t="s">
        <v>175</v>
      </c>
      <c r="C3706" s="54">
        <f>C3699</f>
        <v>0</v>
      </c>
      <c r="D3706" s="56" t="e">
        <f t="shared" ca="1" si="6391"/>
        <v>#N/A</v>
      </c>
      <c r="E3706" s="52" t="e">
        <f t="shared" ref="E3706:W3706" si="6400">E3699</f>
        <v>#N/A</v>
      </c>
      <c r="F3706" s="52" t="e">
        <f t="shared" si="6400"/>
        <v>#N/A</v>
      </c>
      <c r="G3706" s="52" t="e">
        <f t="shared" si="6400"/>
        <v>#N/A</v>
      </c>
      <c r="H3706" s="52" t="e">
        <f t="shared" si="6400"/>
        <v>#N/A</v>
      </c>
      <c r="I3706" s="52" t="e">
        <f t="shared" si="6400"/>
        <v>#N/A</v>
      </c>
      <c r="J3706" s="52" t="e">
        <f t="shared" si="6400"/>
        <v>#N/A</v>
      </c>
      <c r="K3706" s="52" t="e">
        <f t="shared" si="6400"/>
        <v>#N/A</v>
      </c>
      <c r="L3706" s="52" t="e">
        <f t="shared" si="6400"/>
        <v>#N/A</v>
      </c>
      <c r="M3706" s="52" t="e">
        <f t="shared" si="6400"/>
        <v>#N/A</v>
      </c>
      <c r="N3706" s="52" t="e">
        <f t="shared" si="6400"/>
        <v>#N/A</v>
      </c>
      <c r="O3706" s="52" t="e">
        <f t="shared" si="6400"/>
        <v>#N/A</v>
      </c>
      <c r="P3706" s="52" t="e">
        <f t="shared" si="6400"/>
        <v>#N/A</v>
      </c>
      <c r="Q3706" s="52" t="e">
        <f t="shared" si="6400"/>
        <v>#N/A</v>
      </c>
      <c r="R3706" s="52" t="e">
        <f t="shared" si="6400"/>
        <v>#N/A</v>
      </c>
      <c r="S3706" s="52" t="e">
        <f t="shared" si="6400"/>
        <v>#N/A</v>
      </c>
      <c r="T3706" s="52" t="e">
        <f t="shared" si="6400"/>
        <v>#N/A</v>
      </c>
      <c r="U3706" s="52" t="e">
        <f t="shared" si="6400"/>
        <v>#N/A</v>
      </c>
      <c r="V3706" s="52" t="e">
        <f t="shared" si="6400"/>
        <v>#N/A</v>
      </c>
      <c r="W3706" s="52" t="e">
        <f t="shared" si="6400"/>
        <v>#N/A</v>
      </c>
      <c r="X3706" s="55" t="e">
        <f t="shared" si="6393"/>
        <v>#N/A</v>
      </c>
      <c r="Y3706" s="55" t="e">
        <f t="shared" si="6394"/>
        <v>#N/A</v>
      </c>
      <c r="Z3706" s="55" t="e">
        <f t="shared" ref="Z3706" si="6401">Z3705</f>
        <v>#N/A</v>
      </c>
      <c r="AA3706" s="55" t="e">
        <f t="shared" si="6396"/>
        <v>#N/A</v>
      </c>
      <c r="AB3706" s="336" t="e">
        <f t="shared" si="6397"/>
        <v>#N/A</v>
      </c>
      <c r="AC3706" s="223" t="e">
        <f ca="1">INDEX(FGA_COEFFS,1,1)+Z3706*INDEX(FGA_COEFFS,1,2)+Y3706*INDEX(FGA_COEFFS,1,3)+R3706*INDEX(FGA_COEFFS,1,4)+Q3705*INDEX(FGA_COEFFS,1,5)+S3706*INDEX(FGA_COEFFS,1,6)+T3705*INDEX(FGA_COEFFS,1,7)+M3705*INDEX(FGA_COEFFS,1,8)+Y3709*Y3711</f>
        <v>#N/A</v>
      </c>
      <c r="AD3706" s="223" t="e">
        <f ca="1">INDEX(THREEPTA_COEFFS,1,1)+AC3706*INDEX(THREEPTA_COEFFS,1,2)+J3706*INDEX(THREEPTA_COEFFS,1,3)+AA3706*INDEX(THREEPTA_COEFFS,1,4)+K3706*INDEX(THREEPTA_COEFFS,1,5)+L3705*INDEX(THREEPTA_COEFFS,1,6)+Z3709*Z3711</f>
        <v>#N/A</v>
      </c>
      <c r="AE3706" s="223" t="e">
        <f ca="1">INDEX(THREEPTPCT_COEFFS,1,1)+K3706*INDEX(THREEPTPCT_COEFFS,1,2)+L3705*INDEX(THREEPTPCT_COEFFS,1,3)+AA3709*AA3711</f>
        <v>#N/A</v>
      </c>
      <c r="AF3706" s="55" t="e">
        <f t="shared" ca="1" si="6398"/>
        <v>#N/A</v>
      </c>
      <c r="AG3706" s="223" t="e">
        <f ca="1">INDEX(TWOPTPCT_COEFFS,1,1)+AB3706*INDEX(TWOPTPCT_COEFFS,1,2)+I3705*INDEX(TWOPTPCT_COEFFS,1,3)+G3705*INDEX(TWOPTPCT_COEFFS,1,4)+L3705*INDEX(TWOPTPCT_COEFFS,1,5)+AB3709*AB3711</f>
        <v>#N/A</v>
      </c>
      <c r="AH3706" s="223" t="e">
        <f ca="1">INDEX(FTA_COEFFS,1,1)+O3706*INDEX(FTA_COEFFS,1,2)+N3705*INDEX(FTA_COEFFS,1,3)+(Q3706+R3706)*INDEX(FTA_COEFFS,1,4)+(Q3705+R3705)*INDEX(FTA_COEFFS,1,5)+M3705*INDEX(FTA_COEFFS,1,6)+AC3709*AC3711</f>
        <v>#N/A</v>
      </c>
      <c r="AI3706" s="223" t="e">
        <f ca="1">INDEX(FTPCT_COEFFS,1,1)+P3706*INDEX(FTPCT_COEFFS,1,2)+F3706*INDEX(FTPCT_COEFFS,1,3)+G3705*INDEX(FTPCT_COEFFS,1,4)+AD3709*AD3711</f>
        <v>#N/A</v>
      </c>
      <c r="AJ3706" s="338" t="e">
        <f t="shared" ca="1" si="6399"/>
        <v>#N/A</v>
      </c>
      <c r="AK3706" s="55"/>
      <c r="AL3706" s="55"/>
      <c r="AM3706" s="55"/>
      <c r="AN3706" s="55"/>
      <c r="AO3706" s="55"/>
      <c r="AP3706" s="55"/>
      <c r="AQ3706" s="55"/>
      <c r="AR3706" s="55"/>
    </row>
    <row r="3707" spans="1:45" x14ac:dyDescent="0.3">
      <c r="A3707" s="54" t="e">
        <f ca="1">IF(D3705&gt;(D3706+(AVERAGE(V3705,W3705)-AVERAGE(V3706,W3706))/2)+2.5,C3705,IF(D3706&gt;(D3705+(AVERAGE(V3706,W3706)-AVERAGE(V3705,W3705))/2)+2.5,C3706,"Close"))</f>
        <v>#N/A</v>
      </c>
      <c r="B3707" s="64" t="e">
        <f ca="1">IF(D3706&gt;D3705,C3706,C3705)</f>
        <v>#N/A</v>
      </c>
      <c r="D3707" s="56"/>
      <c r="X3707" s="55"/>
      <c r="Y3707" s="55"/>
      <c r="Z3707" s="55"/>
      <c r="AA3707" s="55"/>
      <c r="AB3707" s="55"/>
      <c r="AC3707" s="337"/>
      <c r="AD3707" s="337"/>
      <c r="AE3707" s="337"/>
      <c r="AF3707" s="337"/>
      <c r="AG3707" s="337"/>
      <c r="AH3707" s="337"/>
      <c r="AI3707" s="337"/>
      <c r="AJ3707" s="337"/>
      <c r="AK3707" s="337"/>
      <c r="AL3707" s="337"/>
      <c r="AM3707" s="55"/>
      <c r="AN3707" s="55"/>
      <c r="AO3707" s="55"/>
      <c r="AP3707" s="55"/>
      <c r="AQ3707" s="55"/>
      <c r="AR3707" s="55"/>
      <c r="AS3707" s="55"/>
    </row>
    <row r="3708" spans="1:45" x14ac:dyDescent="0.3">
      <c r="X3708" s="54" t="s">
        <v>1305</v>
      </c>
      <c r="Y3708" s="54" t="s">
        <v>128</v>
      </c>
      <c r="Z3708" s="54" t="s">
        <v>157</v>
      </c>
      <c r="AA3708" s="54" t="s">
        <v>151</v>
      </c>
      <c r="AB3708" s="54" t="s">
        <v>1327</v>
      </c>
      <c r="AC3708" s="54" t="s">
        <v>129</v>
      </c>
      <c r="AD3708" s="54" t="s">
        <v>116</v>
      </c>
      <c r="AE3708" s="54"/>
      <c r="AF3708" s="54"/>
      <c r="AG3708" s="54"/>
      <c r="AH3708" s="54"/>
      <c r="AI3708" s="54"/>
      <c r="AJ3708" s="54"/>
      <c r="AK3708" s="54"/>
      <c r="AL3708" s="54"/>
      <c r="AM3708" s="54"/>
      <c r="AN3708" s="54"/>
      <c r="AO3708" s="54"/>
      <c r="AP3708" s="54"/>
      <c r="AQ3708" s="54"/>
      <c r="AR3708" s="54"/>
      <c r="AS3708" s="54"/>
    </row>
    <row r="3709" spans="1:45" x14ac:dyDescent="0.3">
      <c r="X3709" s="54"/>
      <c r="Y3709" s="54">
        <f t="shared" ref="Y3709:AD3709" si="6402">Y3702</f>
        <v>6.4436999999999998</v>
      </c>
      <c r="Z3709" s="54">
        <f t="shared" si="6402"/>
        <v>4.9371</v>
      </c>
      <c r="AA3709" s="54">
        <f t="shared" si="6402"/>
        <v>11.350300000000001</v>
      </c>
      <c r="AB3709" s="54">
        <f t="shared" si="6402"/>
        <v>7.1900000000000006E-2</v>
      </c>
      <c r="AC3709" s="54">
        <f t="shared" si="6402"/>
        <v>6.2766000000000002</v>
      </c>
      <c r="AD3709" s="54">
        <f t="shared" si="6402"/>
        <v>11.042999999999999</v>
      </c>
      <c r="AE3709" s="54"/>
      <c r="AF3709" s="336"/>
      <c r="AG3709" s="336"/>
      <c r="AH3709" s="336"/>
      <c r="AI3709" s="54"/>
      <c r="AJ3709" s="54"/>
      <c r="AK3709" s="54"/>
      <c r="AL3709" s="54"/>
      <c r="AM3709" s="54"/>
      <c r="AN3709" s="54"/>
      <c r="AO3709" s="54"/>
      <c r="AP3709" s="54"/>
      <c r="AQ3709" s="54"/>
      <c r="AR3709" s="54"/>
      <c r="AS3709" s="54"/>
    </row>
    <row r="3710" spans="1:45" x14ac:dyDescent="0.3">
      <c r="D3710" s="56"/>
      <c r="X3710" s="336"/>
      <c r="Y3710" s="336">
        <f t="shared" ca="1" si="6330"/>
        <v>-1.1919775968293838</v>
      </c>
      <c r="Z3710" s="336">
        <f t="shared" ca="1" si="6330"/>
        <v>0.16350545860520821</v>
      </c>
      <c r="AA3710" s="336">
        <f t="shared" ca="1" si="6330"/>
        <v>-1.4320501362972762</v>
      </c>
      <c r="AB3710" s="336">
        <f t="shared" ca="1" si="6330"/>
        <v>1.1429677620975276</v>
      </c>
      <c r="AC3710" s="336">
        <f t="shared" ca="1" si="6330"/>
        <v>2.7009567674269472E-2</v>
      </c>
      <c r="AD3710" s="336">
        <f t="shared" ca="1" si="6330"/>
        <v>-0.50887034328775682</v>
      </c>
      <c r="AE3710" s="336"/>
      <c r="AF3710" s="336"/>
      <c r="AG3710" s="336"/>
      <c r="AH3710" s="336"/>
      <c r="AI3710" s="54"/>
      <c r="AJ3710" s="54"/>
      <c r="AK3710" s="54"/>
      <c r="AL3710" s="336"/>
      <c r="AM3710" s="336"/>
      <c r="AN3710" s="336"/>
      <c r="AO3710" s="336"/>
      <c r="AP3710" s="54"/>
      <c r="AQ3710" s="336"/>
      <c r="AR3710" s="336"/>
      <c r="AS3710" s="336"/>
    </row>
    <row r="3711" spans="1:45" x14ac:dyDescent="0.3">
      <c r="C3711" s="54"/>
      <c r="D3711" s="56"/>
      <c r="Y3711" s="336">
        <f t="shared" ca="1" si="6330"/>
        <v>-0.98300935087775221</v>
      </c>
      <c r="Z3711" s="336">
        <f t="shared" ca="1" si="6330"/>
        <v>2.6929587407198315E-3</v>
      </c>
      <c r="AA3711" s="336">
        <f t="shared" ca="1" si="6330"/>
        <v>-1.4069132751926703</v>
      </c>
      <c r="AB3711" s="336">
        <f t="shared" ca="1" si="6330"/>
        <v>-1.5083778200746946E-4</v>
      </c>
      <c r="AC3711" s="336">
        <f t="shared" ca="1" si="6330"/>
        <v>-0.33679307756598337</v>
      </c>
      <c r="AD3711" s="336">
        <f t="shared" ca="1" si="6330"/>
        <v>3.94749785179178E-2</v>
      </c>
      <c r="AE3711" s="55"/>
      <c r="AF3711" s="55"/>
      <c r="AG3711" s="55"/>
      <c r="AH3711" s="55"/>
      <c r="AI3711" s="55"/>
      <c r="AJ3711" s="55"/>
      <c r="AK3711" s="55"/>
      <c r="AL3711" s="55"/>
      <c r="AM3711" s="55"/>
      <c r="AN3711" s="55"/>
      <c r="AO3711" s="55"/>
      <c r="AP3711" s="55"/>
      <c r="AQ3711" s="55"/>
      <c r="AR3711" s="55"/>
      <c r="AS3711" s="55"/>
    </row>
    <row r="3712" spans="1:45" x14ac:dyDescent="0.3">
      <c r="B3712" s="54" t="s">
        <v>172</v>
      </c>
      <c r="C3712" s="53">
        <f>C3705</f>
        <v>0</v>
      </c>
      <c r="D3712" s="56" t="e">
        <f t="shared" ref="D3712:D3713" ca="1" si="6403">AJ3712</f>
        <v>#N/A</v>
      </c>
      <c r="E3712" s="52" t="e">
        <f t="shared" ref="E3712:W3712" si="6404">E3705</f>
        <v>#N/A</v>
      </c>
      <c r="F3712" s="52" t="e">
        <f t="shared" si="6404"/>
        <v>#N/A</v>
      </c>
      <c r="G3712" s="52" t="e">
        <f t="shared" si="6404"/>
        <v>#N/A</v>
      </c>
      <c r="H3712" s="52" t="e">
        <f t="shared" si="6404"/>
        <v>#N/A</v>
      </c>
      <c r="I3712" s="52" t="e">
        <f t="shared" si="6404"/>
        <v>#N/A</v>
      </c>
      <c r="J3712" s="52" t="e">
        <f t="shared" si="6404"/>
        <v>#N/A</v>
      </c>
      <c r="K3712" s="52" t="e">
        <f t="shared" si="6404"/>
        <v>#N/A</v>
      </c>
      <c r="L3712" s="52" t="e">
        <f t="shared" si="6404"/>
        <v>#N/A</v>
      </c>
      <c r="M3712" s="52" t="e">
        <f t="shared" si="6404"/>
        <v>#N/A</v>
      </c>
      <c r="N3712" s="52" t="e">
        <f t="shared" si="6404"/>
        <v>#N/A</v>
      </c>
      <c r="O3712" s="52" t="e">
        <f t="shared" si="6404"/>
        <v>#N/A</v>
      </c>
      <c r="P3712" s="52" t="e">
        <f t="shared" si="6404"/>
        <v>#N/A</v>
      </c>
      <c r="Q3712" s="52" t="e">
        <f t="shared" si="6404"/>
        <v>#N/A</v>
      </c>
      <c r="R3712" s="52" t="e">
        <f t="shared" si="6404"/>
        <v>#N/A</v>
      </c>
      <c r="S3712" s="52" t="e">
        <f t="shared" si="6404"/>
        <v>#N/A</v>
      </c>
      <c r="T3712" s="52" t="e">
        <f t="shared" si="6404"/>
        <v>#N/A</v>
      </c>
      <c r="U3712" s="52" t="e">
        <f t="shared" si="6404"/>
        <v>#N/A</v>
      </c>
      <c r="V3712" s="52" t="e">
        <f t="shared" si="6404"/>
        <v>#N/A</v>
      </c>
      <c r="W3712" s="52" t="e">
        <f t="shared" si="6404"/>
        <v>#N/A</v>
      </c>
      <c r="X3712" s="55" t="e">
        <f t="shared" ref="X3712:X3713" si="6405">(H3712-(O3712*P3712)/100-3*(J3712*K3712)/100)/2</f>
        <v>#N/A</v>
      </c>
      <c r="Y3712" s="55" t="e">
        <f t="shared" ref="Y3712:Y3713" si="6406">SUM(X3712,(J3712*K3712/100))/(F3712/100)</f>
        <v>#N/A</v>
      </c>
      <c r="Z3712" s="55" t="e">
        <f t="shared" ref="Z3712" si="6407">U3712*0.5+U3713*0.5</f>
        <v>#N/A</v>
      </c>
      <c r="AA3712" s="55" t="e">
        <f t="shared" ref="AA3712:AA3713" si="6408">J3712/Y3712</f>
        <v>#N/A</v>
      </c>
      <c r="AB3712" s="336" t="e">
        <f t="shared" ref="AB3712:AB3713" si="6409">X3712/(Y3712-J3712)</f>
        <v>#N/A</v>
      </c>
      <c r="AC3712" s="223" t="e">
        <f ca="1">INDEX(FGA_COEFFS,1,1)+Z3712*INDEX(FGA_COEFFS,1,2)+Y3712*INDEX(FGA_COEFFS,1,3)+R3712*INDEX(FGA_COEFFS,1,4)+Q3713*INDEX(FGA_COEFFS,1,5)+S3712*INDEX(FGA_COEFFS,1,6)+T3713*INDEX(FGA_COEFFS,1,7)+M3713*INDEX(FGA_COEFFS,1,8)+Y3716*Y3717</f>
        <v>#N/A</v>
      </c>
      <c r="AD3712" s="223" t="e">
        <f ca="1">INDEX(THREEPTA_COEFFS,1,1)+AC3712*INDEX(THREEPTA_COEFFS,1,2)+J3712*INDEX(THREEPTA_COEFFS,1,3)+AA3712*INDEX(THREEPTA_COEFFS,1,4)+K3712*INDEX(THREEPTA_COEFFS,1,5)+L3713*INDEX(THREEPTA_COEFFS,1,6)+Z3716*Z3717</f>
        <v>#N/A</v>
      </c>
      <c r="AE3712" s="223" t="e">
        <f ca="1">INDEX(THREEPTPCT_COEFFS,1,1)+K3712*INDEX(THREEPTPCT_COEFFS,1,2)+L3713*INDEX(THREEPTPCT_COEFFS,1,3)+AA3716*AA3717</f>
        <v>#N/A</v>
      </c>
      <c r="AF3712" s="55" t="e">
        <f t="shared" ref="AF3712:AF3713" ca="1" si="6410">AC3712-AD3712</f>
        <v>#N/A</v>
      </c>
      <c r="AG3712" s="223" t="e">
        <f ca="1">INDEX(TWOPTPCT_COEFFS,1,1)+AB3712*INDEX(TWOPTPCT_COEFFS,1,2)+I3713*INDEX(TWOPTPCT_COEFFS,1,3)+G3713*INDEX(TWOPTPCT_COEFFS,1,4)+L3713*INDEX(TWOPTPCT_COEFFS,1,5)+AB3716*AB3717</f>
        <v>#N/A</v>
      </c>
      <c r="AH3712" s="223" t="e">
        <f ca="1">INDEX(FTA_COEFFS,1,1)+O3712*INDEX(FTA_COEFFS,1,2)+N3713*INDEX(FTA_COEFFS,1,3)+(Q3712+R3712)*INDEX(FTA_COEFFS,1,4)+(Q3713+R3713)*INDEX(FTA_COEFFS,1,5)+M3713*INDEX(FTA_COEFFS,1,6)+AC3716*AC3717</f>
        <v>#N/A</v>
      </c>
      <c r="AI3712" s="223" t="e">
        <f ca="1">INDEX(FTPCT_COEFFS,1,1)+P3712*INDEX(FTPCT_COEFFS,1,2)+F3712*INDEX(FTPCT_COEFFS,1,3)+G3713*INDEX(FTPCT_COEFFS,1,4)+AD3716*AD3717</f>
        <v>#N/A</v>
      </c>
      <c r="AJ3712" s="338" t="e">
        <f t="shared" ref="AJ3712:AJ3713" ca="1" si="6411">AD3712*AE3712/100+AF3712*AG3712+AH3712*AI3712/100</f>
        <v>#N/A</v>
      </c>
      <c r="AK3712" s="55"/>
      <c r="AL3712" s="55"/>
      <c r="AM3712" s="55"/>
      <c r="AN3712" s="55"/>
      <c r="AO3712" s="55"/>
      <c r="AP3712" s="55"/>
      <c r="AQ3712" s="55"/>
      <c r="AR3712" s="55"/>
    </row>
    <row r="3713" spans="1:45" x14ac:dyDescent="0.3">
      <c r="B3713" s="54" t="s">
        <v>175</v>
      </c>
      <c r="C3713" s="54">
        <f>C3706</f>
        <v>0</v>
      </c>
      <c r="D3713" s="56" t="e">
        <f t="shared" ca="1" si="6403"/>
        <v>#N/A</v>
      </c>
      <c r="E3713" s="52" t="e">
        <f t="shared" ref="E3713:W3713" si="6412">E3706</f>
        <v>#N/A</v>
      </c>
      <c r="F3713" s="52" t="e">
        <f t="shared" si="6412"/>
        <v>#N/A</v>
      </c>
      <c r="G3713" s="52" t="e">
        <f t="shared" si="6412"/>
        <v>#N/A</v>
      </c>
      <c r="H3713" s="52" t="e">
        <f t="shared" si="6412"/>
        <v>#N/A</v>
      </c>
      <c r="I3713" s="52" t="e">
        <f t="shared" si="6412"/>
        <v>#N/A</v>
      </c>
      <c r="J3713" s="52" t="e">
        <f t="shared" si="6412"/>
        <v>#N/A</v>
      </c>
      <c r="K3713" s="52" t="e">
        <f t="shared" si="6412"/>
        <v>#N/A</v>
      </c>
      <c r="L3713" s="52" t="e">
        <f t="shared" si="6412"/>
        <v>#N/A</v>
      </c>
      <c r="M3713" s="52" t="e">
        <f t="shared" si="6412"/>
        <v>#N/A</v>
      </c>
      <c r="N3713" s="52" t="e">
        <f t="shared" si="6412"/>
        <v>#N/A</v>
      </c>
      <c r="O3713" s="52" t="e">
        <f t="shared" si="6412"/>
        <v>#N/A</v>
      </c>
      <c r="P3713" s="52" t="e">
        <f t="shared" si="6412"/>
        <v>#N/A</v>
      </c>
      <c r="Q3713" s="52" t="e">
        <f t="shared" si="6412"/>
        <v>#N/A</v>
      </c>
      <c r="R3713" s="52" t="e">
        <f t="shared" si="6412"/>
        <v>#N/A</v>
      </c>
      <c r="S3713" s="52" t="e">
        <f t="shared" si="6412"/>
        <v>#N/A</v>
      </c>
      <c r="T3713" s="52" t="e">
        <f t="shared" si="6412"/>
        <v>#N/A</v>
      </c>
      <c r="U3713" s="52" t="e">
        <f t="shared" si="6412"/>
        <v>#N/A</v>
      </c>
      <c r="V3713" s="52" t="e">
        <f t="shared" si="6412"/>
        <v>#N/A</v>
      </c>
      <c r="W3713" s="52" t="e">
        <f t="shared" si="6412"/>
        <v>#N/A</v>
      </c>
      <c r="X3713" s="55" t="e">
        <f t="shared" si="6405"/>
        <v>#N/A</v>
      </c>
      <c r="Y3713" s="55" t="e">
        <f t="shared" si="6406"/>
        <v>#N/A</v>
      </c>
      <c r="Z3713" s="55" t="e">
        <f t="shared" ref="Z3713" si="6413">Z3712</f>
        <v>#N/A</v>
      </c>
      <c r="AA3713" s="55" t="e">
        <f t="shared" si="6408"/>
        <v>#N/A</v>
      </c>
      <c r="AB3713" s="336" t="e">
        <f t="shared" si="6409"/>
        <v>#N/A</v>
      </c>
      <c r="AC3713" s="223" t="e">
        <f ca="1">INDEX(FGA_COEFFS,1,1)+Z3713*INDEX(FGA_COEFFS,1,2)+Y3713*INDEX(FGA_COEFFS,1,3)+R3713*INDEX(FGA_COEFFS,1,4)+Q3712*INDEX(FGA_COEFFS,1,5)+S3713*INDEX(FGA_COEFFS,1,6)+T3712*INDEX(FGA_COEFFS,1,7)+M3712*INDEX(FGA_COEFFS,1,8)+Y3716*Y3718</f>
        <v>#N/A</v>
      </c>
      <c r="AD3713" s="223" t="e">
        <f ca="1">INDEX(THREEPTA_COEFFS,1,1)+AC3713*INDEX(THREEPTA_COEFFS,1,2)+J3713*INDEX(THREEPTA_COEFFS,1,3)+AA3713*INDEX(THREEPTA_COEFFS,1,4)+K3713*INDEX(THREEPTA_COEFFS,1,5)+L3712*INDEX(THREEPTA_COEFFS,1,6)+Z3716*Z3718</f>
        <v>#N/A</v>
      </c>
      <c r="AE3713" s="223" t="e">
        <f ca="1">INDEX(THREEPTPCT_COEFFS,1,1)+K3713*INDEX(THREEPTPCT_COEFFS,1,2)+L3712*INDEX(THREEPTPCT_COEFFS,1,3)+AA3716*AA3718</f>
        <v>#N/A</v>
      </c>
      <c r="AF3713" s="55" t="e">
        <f t="shared" ca="1" si="6410"/>
        <v>#N/A</v>
      </c>
      <c r="AG3713" s="223" t="e">
        <f ca="1">INDEX(TWOPTPCT_COEFFS,1,1)+AB3713*INDEX(TWOPTPCT_COEFFS,1,2)+I3712*INDEX(TWOPTPCT_COEFFS,1,3)+G3712*INDEX(TWOPTPCT_COEFFS,1,4)+L3712*INDEX(TWOPTPCT_COEFFS,1,5)+AB3716*AB3718</f>
        <v>#N/A</v>
      </c>
      <c r="AH3713" s="223" t="e">
        <f ca="1">INDEX(FTA_COEFFS,1,1)+O3713*INDEX(FTA_COEFFS,1,2)+N3712*INDEX(FTA_COEFFS,1,3)+(Q3713+R3713)*INDEX(FTA_COEFFS,1,4)+(Q3712+R3712)*INDEX(FTA_COEFFS,1,5)+M3712*INDEX(FTA_COEFFS,1,6)+AC3716*AC3718</f>
        <v>#N/A</v>
      </c>
      <c r="AI3713" s="223" t="e">
        <f ca="1">INDEX(FTPCT_COEFFS,1,1)+P3713*INDEX(FTPCT_COEFFS,1,2)+F3713*INDEX(FTPCT_COEFFS,1,3)+G3712*INDEX(FTPCT_COEFFS,1,4)+AD3716*AD3718</f>
        <v>#N/A</v>
      </c>
      <c r="AJ3713" s="338" t="e">
        <f t="shared" ca="1" si="6411"/>
        <v>#N/A</v>
      </c>
      <c r="AK3713" s="55"/>
      <c r="AL3713" s="55"/>
      <c r="AM3713" s="55"/>
      <c r="AN3713" s="55"/>
      <c r="AO3713" s="55"/>
      <c r="AP3713" s="55"/>
      <c r="AQ3713" s="55"/>
      <c r="AR3713" s="55"/>
    </row>
    <row r="3714" spans="1:45" x14ac:dyDescent="0.3">
      <c r="A3714" s="54" t="e">
        <f ca="1">IF(D3712&gt;(D3713+(AVERAGE(V3712,W3712)-AVERAGE(V3713,W3713))/2)+2.5,C3712,IF(D3713&gt;(D3712+(AVERAGE(V3713,W3713)-AVERAGE(V3712,W3712))/2)+2.5,C3713,"Close"))</f>
        <v>#N/A</v>
      </c>
      <c r="B3714" s="64" t="e">
        <f ca="1">IF(D3713&gt;D3712,C3713,C3712)</f>
        <v>#N/A</v>
      </c>
      <c r="D3714" s="56"/>
      <c r="X3714" s="55"/>
      <c r="Y3714" s="55"/>
      <c r="Z3714" s="55"/>
      <c r="AA3714" s="55"/>
      <c r="AB3714" s="55"/>
      <c r="AC3714" s="337"/>
      <c r="AD3714" s="337"/>
      <c r="AE3714" s="337"/>
      <c r="AF3714" s="337"/>
      <c r="AG3714" s="337"/>
      <c r="AH3714" s="337"/>
      <c r="AI3714" s="337"/>
      <c r="AJ3714" s="337"/>
      <c r="AK3714" s="337"/>
      <c r="AL3714" s="337"/>
      <c r="AM3714" s="55"/>
      <c r="AN3714" s="55"/>
      <c r="AO3714" s="55"/>
      <c r="AP3714" s="55"/>
      <c r="AQ3714" s="55"/>
      <c r="AR3714" s="55"/>
      <c r="AS3714" s="55"/>
    </row>
    <row r="3715" spans="1:45" x14ac:dyDescent="0.3">
      <c r="X3715" s="54" t="s">
        <v>1305</v>
      </c>
      <c r="Y3715" s="54" t="s">
        <v>128</v>
      </c>
      <c r="Z3715" s="54" t="s">
        <v>157</v>
      </c>
      <c r="AA3715" s="54" t="s">
        <v>151</v>
      </c>
      <c r="AB3715" s="54" t="s">
        <v>1327</v>
      </c>
      <c r="AC3715" s="54" t="s">
        <v>129</v>
      </c>
      <c r="AD3715" s="54" t="s">
        <v>116</v>
      </c>
      <c r="AE3715" s="54"/>
      <c r="AF3715" s="54"/>
      <c r="AG3715" s="54"/>
      <c r="AH3715" s="54"/>
      <c r="AI3715" s="54"/>
      <c r="AJ3715" s="54"/>
      <c r="AK3715" s="54"/>
      <c r="AL3715" s="54"/>
      <c r="AM3715" s="54"/>
      <c r="AN3715" s="54"/>
      <c r="AO3715" s="54"/>
      <c r="AP3715" s="54"/>
      <c r="AQ3715" s="54"/>
      <c r="AR3715" s="54"/>
      <c r="AS3715" s="54"/>
    </row>
    <row r="3716" spans="1:45" x14ac:dyDescent="0.3">
      <c r="X3716" s="54"/>
      <c r="Y3716" s="54">
        <f t="shared" ref="Y3716:AD3716" si="6414">Y3709</f>
        <v>6.4436999999999998</v>
      </c>
      <c r="Z3716" s="54">
        <f t="shared" si="6414"/>
        <v>4.9371</v>
      </c>
      <c r="AA3716" s="54">
        <f t="shared" si="6414"/>
        <v>11.350300000000001</v>
      </c>
      <c r="AB3716" s="54">
        <f t="shared" si="6414"/>
        <v>7.1900000000000006E-2</v>
      </c>
      <c r="AC3716" s="54">
        <f t="shared" si="6414"/>
        <v>6.2766000000000002</v>
      </c>
      <c r="AD3716" s="54">
        <f t="shared" si="6414"/>
        <v>11.042999999999999</v>
      </c>
      <c r="AE3716" s="54"/>
      <c r="AF3716" s="336"/>
      <c r="AG3716" s="336"/>
      <c r="AH3716" s="336"/>
      <c r="AI3716" s="54"/>
      <c r="AJ3716" s="54"/>
      <c r="AK3716" s="54"/>
      <c r="AL3716" s="54"/>
      <c r="AM3716" s="54"/>
      <c r="AN3716" s="54"/>
      <c r="AO3716" s="54"/>
      <c r="AP3716" s="54"/>
      <c r="AQ3716" s="54"/>
      <c r="AR3716" s="54"/>
      <c r="AS3716" s="54"/>
    </row>
    <row r="3717" spans="1:45" x14ac:dyDescent="0.3">
      <c r="D3717" s="56"/>
      <c r="X3717" s="336"/>
      <c r="Y3717" s="336">
        <f t="shared" ca="1" si="6330"/>
        <v>-1.1110681330402772</v>
      </c>
      <c r="Z3717" s="336">
        <f t="shared" ca="1" si="6330"/>
        <v>1.3328108799166631</v>
      </c>
      <c r="AA3717" s="336">
        <f t="shared" ca="1" si="6330"/>
        <v>0.64711937324028046</v>
      </c>
      <c r="AB3717" s="336">
        <f t="shared" ca="1" si="6330"/>
        <v>-1.0183028768053146</v>
      </c>
      <c r="AC3717" s="336">
        <f t="shared" ca="1" si="6330"/>
        <v>1.2566822871760757</v>
      </c>
      <c r="AD3717" s="336">
        <f t="shared" ca="1" si="6330"/>
        <v>1.4332357539783089</v>
      </c>
      <c r="AE3717" s="336"/>
      <c r="AF3717" s="336"/>
      <c r="AG3717" s="336"/>
      <c r="AH3717" s="336"/>
      <c r="AI3717" s="54"/>
      <c r="AJ3717" s="54"/>
      <c r="AK3717" s="54"/>
      <c r="AL3717" s="336"/>
      <c r="AM3717" s="336"/>
      <c r="AN3717" s="336"/>
      <c r="AO3717" s="336"/>
      <c r="AP3717" s="54"/>
      <c r="AQ3717" s="336"/>
      <c r="AR3717" s="336"/>
      <c r="AS3717" s="336"/>
    </row>
    <row r="3718" spans="1:45" x14ac:dyDescent="0.3">
      <c r="C3718" s="54"/>
      <c r="D3718" s="56"/>
      <c r="Y3718" s="336">
        <f t="shared" ca="1" si="6330"/>
        <v>0.53717693772518971</v>
      </c>
      <c r="Z3718" s="336">
        <f t="shared" ca="1" si="6330"/>
        <v>5.4188770392421624E-3</v>
      </c>
      <c r="AA3718" s="336">
        <f t="shared" ca="1" si="6330"/>
        <v>-1.0015318458037925</v>
      </c>
      <c r="AB3718" s="336">
        <f t="shared" ca="1" si="6330"/>
        <v>-0.21644598616224131</v>
      </c>
      <c r="AC3718" s="336">
        <f t="shared" ca="1" si="6330"/>
        <v>0.20185712780280224</v>
      </c>
      <c r="AD3718" s="336">
        <f t="shared" ca="1" si="6330"/>
        <v>-1.1736145527890212</v>
      </c>
      <c r="AE3718" s="55"/>
      <c r="AF3718" s="55"/>
      <c r="AG3718" s="55"/>
      <c r="AH3718" s="55"/>
      <c r="AI3718" s="55"/>
      <c r="AJ3718" s="55"/>
      <c r="AK3718" s="55"/>
      <c r="AL3718" s="55"/>
      <c r="AM3718" s="55"/>
      <c r="AN3718" s="55"/>
      <c r="AO3718" s="55"/>
      <c r="AP3718" s="55"/>
      <c r="AQ3718" s="55"/>
      <c r="AR3718" s="55"/>
      <c r="AS3718" s="55"/>
    </row>
    <row r="3719" spans="1:45" x14ac:dyDescent="0.3">
      <c r="B3719" s="54" t="s">
        <v>172</v>
      </c>
      <c r="C3719" s="53">
        <f>C3712</f>
        <v>0</v>
      </c>
      <c r="D3719" s="56" t="e">
        <f t="shared" ref="D3719:D3720" ca="1" si="6415">AJ3719</f>
        <v>#N/A</v>
      </c>
      <c r="E3719" s="52" t="e">
        <f t="shared" ref="E3719:W3719" si="6416">E3712</f>
        <v>#N/A</v>
      </c>
      <c r="F3719" s="52" t="e">
        <f t="shared" si="6416"/>
        <v>#N/A</v>
      </c>
      <c r="G3719" s="52" t="e">
        <f t="shared" si="6416"/>
        <v>#N/A</v>
      </c>
      <c r="H3719" s="52" t="e">
        <f t="shared" si="6416"/>
        <v>#N/A</v>
      </c>
      <c r="I3719" s="52" t="e">
        <f t="shared" si="6416"/>
        <v>#N/A</v>
      </c>
      <c r="J3719" s="52" t="e">
        <f t="shared" si="6416"/>
        <v>#N/A</v>
      </c>
      <c r="K3719" s="52" t="e">
        <f t="shared" si="6416"/>
        <v>#N/A</v>
      </c>
      <c r="L3719" s="52" t="e">
        <f t="shared" si="6416"/>
        <v>#N/A</v>
      </c>
      <c r="M3719" s="52" t="e">
        <f t="shared" si="6416"/>
        <v>#N/A</v>
      </c>
      <c r="N3719" s="52" t="e">
        <f t="shared" si="6416"/>
        <v>#N/A</v>
      </c>
      <c r="O3719" s="52" t="e">
        <f t="shared" si="6416"/>
        <v>#N/A</v>
      </c>
      <c r="P3719" s="52" t="e">
        <f t="shared" si="6416"/>
        <v>#N/A</v>
      </c>
      <c r="Q3719" s="52" t="e">
        <f t="shared" si="6416"/>
        <v>#N/A</v>
      </c>
      <c r="R3719" s="52" t="e">
        <f t="shared" si="6416"/>
        <v>#N/A</v>
      </c>
      <c r="S3719" s="52" t="e">
        <f t="shared" si="6416"/>
        <v>#N/A</v>
      </c>
      <c r="T3719" s="52" t="e">
        <f t="shared" si="6416"/>
        <v>#N/A</v>
      </c>
      <c r="U3719" s="52" t="e">
        <f t="shared" si="6416"/>
        <v>#N/A</v>
      </c>
      <c r="V3719" s="52" t="e">
        <f t="shared" si="6416"/>
        <v>#N/A</v>
      </c>
      <c r="W3719" s="52" t="e">
        <f t="shared" si="6416"/>
        <v>#N/A</v>
      </c>
      <c r="X3719" s="55" t="e">
        <f t="shared" ref="X3719:X3720" si="6417">(H3719-(O3719*P3719)/100-3*(J3719*K3719)/100)/2</f>
        <v>#N/A</v>
      </c>
      <c r="Y3719" s="55" t="e">
        <f t="shared" ref="Y3719:Y3720" si="6418">SUM(X3719,(J3719*K3719/100))/(F3719/100)</f>
        <v>#N/A</v>
      </c>
      <c r="Z3719" s="55" t="e">
        <f t="shared" ref="Z3719" si="6419">U3719*0.5+U3720*0.5</f>
        <v>#N/A</v>
      </c>
      <c r="AA3719" s="55" t="e">
        <f t="shared" ref="AA3719:AA3720" si="6420">J3719/Y3719</f>
        <v>#N/A</v>
      </c>
      <c r="AB3719" s="336" t="e">
        <f t="shared" ref="AB3719:AB3720" si="6421">X3719/(Y3719-J3719)</f>
        <v>#N/A</v>
      </c>
      <c r="AC3719" s="223" t="e">
        <f ca="1">INDEX(FGA_COEFFS,1,1)+Z3719*INDEX(FGA_COEFFS,1,2)+Y3719*INDEX(FGA_COEFFS,1,3)+R3719*INDEX(FGA_COEFFS,1,4)+Q3720*INDEX(FGA_COEFFS,1,5)+S3719*INDEX(FGA_COEFFS,1,6)+T3720*INDEX(FGA_COEFFS,1,7)+M3720*INDEX(FGA_COEFFS,1,8)+Y3723*Y3724</f>
        <v>#N/A</v>
      </c>
      <c r="AD3719" s="223" t="e">
        <f ca="1">INDEX(THREEPTA_COEFFS,1,1)+AC3719*INDEX(THREEPTA_COEFFS,1,2)+J3719*INDEX(THREEPTA_COEFFS,1,3)+AA3719*INDEX(THREEPTA_COEFFS,1,4)+K3719*INDEX(THREEPTA_COEFFS,1,5)+L3720*INDEX(THREEPTA_COEFFS,1,6)+Z3723*Z3724</f>
        <v>#N/A</v>
      </c>
      <c r="AE3719" s="223" t="e">
        <f ca="1">INDEX(THREEPTPCT_COEFFS,1,1)+K3719*INDEX(THREEPTPCT_COEFFS,1,2)+L3720*INDEX(THREEPTPCT_COEFFS,1,3)+AA3723*AA3724</f>
        <v>#N/A</v>
      </c>
      <c r="AF3719" s="55" t="e">
        <f t="shared" ref="AF3719:AF3720" ca="1" si="6422">AC3719-AD3719</f>
        <v>#N/A</v>
      </c>
      <c r="AG3719" s="223" t="e">
        <f ca="1">INDEX(TWOPTPCT_COEFFS,1,1)+AB3719*INDEX(TWOPTPCT_COEFFS,1,2)+I3720*INDEX(TWOPTPCT_COEFFS,1,3)+G3720*INDEX(TWOPTPCT_COEFFS,1,4)+L3720*INDEX(TWOPTPCT_COEFFS,1,5)+AB3723*AB3724</f>
        <v>#N/A</v>
      </c>
      <c r="AH3719" s="223" t="e">
        <f ca="1">INDEX(FTA_COEFFS,1,1)+O3719*INDEX(FTA_COEFFS,1,2)+N3720*INDEX(FTA_COEFFS,1,3)+(Q3719+R3719)*INDEX(FTA_COEFFS,1,4)+(Q3720+R3720)*INDEX(FTA_COEFFS,1,5)+M3720*INDEX(FTA_COEFFS,1,6)+AC3723*AC3724</f>
        <v>#N/A</v>
      </c>
      <c r="AI3719" s="223" t="e">
        <f ca="1">INDEX(FTPCT_COEFFS,1,1)+P3719*INDEX(FTPCT_COEFFS,1,2)+F3719*INDEX(FTPCT_COEFFS,1,3)+G3720*INDEX(FTPCT_COEFFS,1,4)+AD3723*AD3724</f>
        <v>#N/A</v>
      </c>
      <c r="AJ3719" s="338" t="e">
        <f t="shared" ref="AJ3719:AJ3720" ca="1" si="6423">AD3719*AE3719/100+AF3719*AG3719+AH3719*AI3719/100</f>
        <v>#N/A</v>
      </c>
      <c r="AK3719" s="55"/>
      <c r="AL3719" s="55"/>
      <c r="AM3719" s="55"/>
      <c r="AN3719" s="55"/>
      <c r="AO3719" s="55"/>
      <c r="AP3719" s="55"/>
      <c r="AQ3719" s="55"/>
      <c r="AR3719" s="55"/>
    </row>
    <row r="3720" spans="1:45" x14ac:dyDescent="0.3">
      <c r="B3720" s="54" t="s">
        <v>175</v>
      </c>
      <c r="C3720" s="54">
        <f>C3713</f>
        <v>0</v>
      </c>
      <c r="D3720" s="56" t="e">
        <f t="shared" ca="1" si="6415"/>
        <v>#N/A</v>
      </c>
      <c r="E3720" s="52" t="e">
        <f t="shared" ref="E3720:W3720" si="6424">E3713</f>
        <v>#N/A</v>
      </c>
      <c r="F3720" s="52" t="e">
        <f t="shared" si="6424"/>
        <v>#N/A</v>
      </c>
      <c r="G3720" s="52" t="e">
        <f t="shared" si="6424"/>
        <v>#N/A</v>
      </c>
      <c r="H3720" s="52" t="e">
        <f t="shared" si="6424"/>
        <v>#N/A</v>
      </c>
      <c r="I3720" s="52" t="e">
        <f t="shared" si="6424"/>
        <v>#N/A</v>
      </c>
      <c r="J3720" s="52" t="e">
        <f t="shared" si="6424"/>
        <v>#N/A</v>
      </c>
      <c r="K3720" s="52" t="e">
        <f t="shared" si="6424"/>
        <v>#N/A</v>
      </c>
      <c r="L3720" s="52" t="e">
        <f t="shared" si="6424"/>
        <v>#N/A</v>
      </c>
      <c r="M3720" s="52" t="e">
        <f t="shared" si="6424"/>
        <v>#N/A</v>
      </c>
      <c r="N3720" s="52" t="e">
        <f t="shared" si="6424"/>
        <v>#N/A</v>
      </c>
      <c r="O3720" s="52" t="e">
        <f t="shared" si="6424"/>
        <v>#N/A</v>
      </c>
      <c r="P3720" s="52" t="e">
        <f t="shared" si="6424"/>
        <v>#N/A</v>
      </c>
      <c r="Q3720" s="52" t="e">
        <f t="shared" si="6424"/>
        <v>#N/A</v>
      </c>
      <c r="R3720" s="52" t="e">
        <f t="shared" si="6424"/>
        <v>#N/A</v>
      </c>
      <c r="S3720" s="52" t="e">
        <f t="shared" si="6424"/>
        <v>#N/A</v>
      </c>
      <c r="T3720" s="52" t="e">
        <f t="shared" si="6424"/>
        <v>#N/A</v>
      </c>
      <c r="U3720" s="52" t="e">
        <f t="shared" si="6424"/>
        <v>#N/A</v>
      </c>
      <c r="V3720" s="52" t="e">
        <f t="shared" si="6424"/>
        <v>#N/A</v>
      </c>
      <c r="W3720" s="52" t="e">
        <f t="shared" si="6424"/>
        <v>#N/A</v>
      </c>
      <c r="X3720" s="55" t="e">
        <f t="shared" si="6417"/>
        <v>#N/A</v>
      </c>
      <c r="Y3720" s="55" t="e">
        <f t="shared" si="6418"/>
        <v>#N/A</v>
      </c>
      <c r="Z3720" s="55" t="e">
        <f t="shared" ref="Z3720" si="6425">Z3719</f>
        <v>#N/A</v>
      </c>
      <c r="AA3720" s="55" t="e">
        <f t="shared" si="6420"/>
        <v>#N/A</v>
      </c>
      <c r="AB3720" s="336" t="e">
        <f t="shared" si="6421"/>
        <v>#N/A</v>
      </c>
      <c r="AC3720" s="223" t="e">
        <f ca="1">INDEX(FGA_COEFFS,1,1)+Z3720*INDEX(FGA_COEFFS,1,2)+Y3720*INDEX(FGA_COEFFS,1,3)+R3720*INDEX(FGA_COEFFS,1,4)+Q3719*INDEX(FGA_COEFFS,1,5)+S3720*INDEX(FGA_COEFFS,1,6)+T3719*INDEX(FGA_COEFFS,1,7)+M3719*INDEX(FGA_COEFFS,1,8)+Y3723*Y3725</f>
        <v>#N/A</v>
      </c>
      <c r="AD3720" s="223" t="e">
        <f ca="1">INDEX(THREEPTA_COEFFS,1,1)+AC3720*INDEX(THREEPTA_COEFFS,1,2)+J3720*INDEX(THREEPTA_COEFFS,1,3)+AA3720*INDEX(THREEPTA_COEFFS,1,4)+K3720*INDEX(THREEPTA_COEFFS,1,5)+L3719*INDEX(THREEPTA_COEFFS,1,6)+Z3723*Z3725</f>
        <v>#N/A</v>
      </c>
      <c r="AE3720" s="223" t="e">
        <f ca="1">INDEX(THREEPTPCT_COEFFS,1,1)+K3720*INDEX(THREEPTPCT_COEFFS,1,2)+L3719*INDEX(THREEPTPCT_COEFFS,1,3)+AA3723*AA3725</f>
        <v>#N/A</v>
      </c>
      <c r="AF3720" s="55" t="e">
        <f t="shared" ca="1" si="6422"/>
        <v>#N/A</v>
      </c>
      <c r="AG3720" s="223" t="e">
        <f ca="1">INDEX(TWOPTPCT_COEFFS,1,1)+AB3720*INDEX(TWOPTPCT_COEFFS,1,2)+I3719*INDEX(TWOPTPCT_COEFFS,1,3)+G3719*INDEX(TWOPTPCT_COEFFS,1,4)+L3719*INDEX(TWOPTPCT_COEFFS,1,5)+AB3723*AB3725</f>
        <v>#N/A</v>
      </c>
      <c r="AH3720" s="223" t="e">
        <f ca="1">INDEX(FTA_COEFFS,1,1)+O3720*INDEX(FTA_COEFFS,1,2)+N3719*INDEX(FTA_COEFFS,1,3)+(Q3720+R3720)*INDEX(FTA_COEFFS,1,4)+(Q3719+R3719)*INDEX(FTA_COEFFS,1,5)+M3719*INDEX(FTA_COEFFS,1,6)+AC3723*AC3725</f>
        <v>#N/A</v>
      </c>
      <c r="AI3720" s="223" t="e">
        <f ca="1">INDEX(FTPCT_COEFFS,1,1)+P3720*INDEX(FTPCT_COEFFS,1,2)+F3720*INDEX(FTPCT_COEFFS,1,3)+G3719*INDEX(FTPCT_COEFFS,1,4)+AD3723*AD3725</f>
        <v>#N/A</v>
      </c>
      <c r="AJ3720" s="338" t="e">
        <f t="shared" ca="1" si="6423"/>
        <v>#N/A</v>
      </c>
      <c r="AK3720" s="55"/>
      <c r="AL3720" s="55"/>
      <c r="AM3720" s="55"/>
      <c r="AN3720" s="55"/>
      <c r="AO3720" s="55"/>
      <c r="AP3720" s="55"/>
      <c r="AQ3720" s="55"/>
      <c r="AR3720" s="55"/>
    </row>
    <row r="3721" spans="1:45" x14ac:dyDescent="0.3">
      <c r="A3721" s="54" t="e">
        <f ca="1">IF(D3719&gt;(D3720+(AVERAGE(V3719,W3719)-AVERAGE(V3720,W3720))/2)+2.5,C3719,IF(D3720&gt;(D3719+(AVERAGE(V3720,W3720)-AVERAGE(V3719,W3719))/2)+2.5,C3720,"Close"))</f>
        <v>#N/A</v>
      </c>
      <c r="B3721" s="64" t="e">
        <f ca="1">IF(D3720&gt;D3719,C3720,C3719)</f>
        <v>#N/A</v>
      </c>
      <c r="D3721" s="56"/>
      <c r="X3721" s="55"/>
      <c r="Y3721" s="55"/>
      <c r="Z3721" s="55"/>
      <c r="AA3721" s="55"/>
      <c r="AB3721" s="55"/>
      <c r="AC3721" s="337"/>
      <c r="AD3721" s="337"/>
      <c r="AE3721" s="337"/>
      <c r="AF3721" s="337"/>
      <c r="AG3721" s="337"/>
      <c r="AH3721" s="337"/>
      <c r="AI3721" s="337"/>
      <c r="AJ3721" s="337"/>
      <c r="AK3721" s="337"/>
      <c r="AL3721" s="337"/>
      <c r="AM3721" s="55"/>
      <c r="AN3721" s="55"/>
      <c r="AO3721" s="55"/>
      <c r="AP3721" s="55"/>
      <c r="AQ3721" s="55"/>
      <c r="AR3721" s="55"/>
      <c r="AS3721" s="55"/>
    </row>
    <row r="3722" spans="1:45" x14ac:dyDescent="0.3">
      <c r="X3722" s="54" t="s">
        <v>1305</v>
      </c>
      <c r="Y3722" s="54" t="s">
        <v>128</v>
      </c>
      <c r="Z3722" s="54" t="s">
        <v>157</v>
      </c>
      <c r="AA3722" s="54" t="s">
        <v>151</v>
      </c>
      <c r="AB3722" s="54" t="s">
        <v>1327</v>
      </c>
      <c r="AC3722" s="54" t="s">
        <v>129</v>
      </c>
      <c r="AD3722" s="54" t="s">
        <v>116</v>
      </c>
      <c r="AE3722" s="54"/>
      <c r="AF3722" s="54"/>
      <c r="AG3722" s="54"/>
      <c r="AH3722" s="54"/>
      <c r="AI3722" s="54"/>
      <c r="AJ3722" s="54"/>
      <c r="AK3722" s="54"/>
      <c r="AL3722" s="54"/>
      <c r="AM3722" s="54"/>
      <c r="AN3722" s="54"/>
      <c r="AO3722" s="54"/>
      <c r="AP3722" s="54"/>
      <c r="AQ3722" s="54"/>
      <c r="AR3722" s="54"/>
      <c r="AS3722" s="54"/>
    </row>
    <row r="3723" spans="1:45" x14ac:dyDescent="0.3">
      <c r="X3723" s="54"/>
      <c r="Y3723" s="54">
        <f t="shared" ref="Y3723:AD3723" si="6426">Y3716</f>
        <v>6.4436999999999998</v>
      </c>
      <c r="Z3723" s="54">
        <f t="shared" si="6426"/>
        <v>4.9371</v>
      </c>
      <c r="AA3723" s="54">
        <f t="shared" si="6426"/>
        <v>11.350300000000001</v>
      </c>
      <c r="AB3723" s="54">
        <f t="shared" si="6426"/>
        <v>7.1900000000000006E-2</v>
      </c>
      <c r="AC3723" s="54">
        <f t="shared" si="6426"/>
        <v>6.2766000000000002</v>
      </c>
      <c r="AD3723" s="54">
        <f t="shared" si="6426"/>
        <v>11.042999999999999</v>
      </c>
      <c r="AE3723" s="54"/>
      <c r="AF3723" s="336"/>
      <c r="AG3723" s="336"/>
      <c r="AH3723" s="336"/>
      <c r="AI3723" s="54"/>
      <c r="AJ3723" s="54"/>
      <c r="AK3723" s="54"/>
      <c r="AL3723" s="54"/>
      <c r="AM3723" s="54"/>
      <c r="AN3723" s="54"/>
      <c r="AO3723" s="54"/>
      <c r="AP3723" s="54"/>
      <c r="AQ3723" s="54"/>
      <c r="AR3723" s="54"/>
      <c r="AS3723" s="54"/>
    </row>
    <row r="3724" spans="1:45" x14ac:dyDescent="0.3">
      <c r="D3724" s="56"/>
      <c r="X3724" s="336"/>
      <c r="Y3724" s="336">
        <f t="shared" ca="1" si="6330"/>
        <v>1.2521780906223583</v>
      </c>
      <c r="Z3724" s="336">
        <f t="shared" ca="1" si="6330"/>
        <v>0.98960318882686327</v>
      </c>
      <c r="AA3724" s="336">
        <f t="shared" ca="1" si="6330"/>
        <v>-0.1349272957996703</v>
      </c>
      <c r="AB3724" s="336">
        <f t="shared" ca="1" si="6330"/>
        <v>0.90959451716860984</v>
      </c>
      <c r="AC3724" s="336">
        <f t="shared" ca="1" si="6330"/>
        <v>-1.0850529624496092</v>
      </c>
      <c r="AD3724" s="336">
        <f t="shared" ca="1" si="6330"/>
        <v>0.37826965964270476</v>
      </c>
      <c r="AE3724" s="336"/>
      <c r="AF3724" s="336"/>
      <c r="AG3724" s="336"/>
      <c r="AH3724" s="336"/>
      <c r="AI3724" s="54"/>
      <c r="AJ3724" s="54"/>
      <c r="AK3724" s="54"/>
      <c r="AL3724" s="336"/>
      <c r="AM3724" s="336"/>
      <c r="AN3724" s="336"/>
      <c r="AO3724" s="336"/>
      <c r="AP3724" s="54"/>
      <c r="AQ3724" s="336"/>
      <c r="AR3724" s="336"/>
      <c r="AS3724" s="336"/>
    </row>
    <row r="3725" spans="1:45" x14ac:dyDescent="0.3">
      <c r="C3725" s="54"/>
      <c r="D3725" s="56"/>
      <c r="Y3725" s="336">
        <f t="shared" ca="1" si="6330"/>
        <v>1.0589045950035159</v>
      </c>
      <c r="Z3725" s="336">
        <f t="shared" ca="1" si="6330"/>
        <v>4.4457018663562629E-2</v>
      </c>
      <c r="AA3725" s="336">
        <f t="shared" ca="1" si="6330"/>
        <v>0.40615026744440519</v>
      </c>
      <c r="AB3725" s="336">
        <f t="shared" ca="1" si="6330"/>
        <v>3.5478762497215668E-2</v>
      </c>
      <c r="AC3725" s="336">
        <f t="shared" ca="1" si="6330"/>
        <v>-4.4819596390194482E-3</v>
      </c>
      <c r="AD3725" s="336">
        <f t="shared" ca="1" si="6330"/>
        <v>0.72815187083882282</v>
      </c>
      <c r="AE3725" s="55"/>
      <c r="AF3725" s="55"/>
      <c r="AG3725" s="55"/>
      <c r="AH3725" s="55"/>
      <c r="AI3725" s="55"/>
      <c r="AJ3725" s="55"/>
      <c r="AK3725" s="55"/>
      <c r="AL3725" s="55"/>
      <c r="AM3725" s="55"/>
      <c r="AN3725" s="55"/>
      <c r="AO3725" s="55"/>
      <c r="AP3725" s="55"/>
      <c r="AQ3725" s="55"/>
      <c r="AR3725" s="55"/>
      <c r="AS3725" s="55"/>
    </row>
    <row r="3726" spans="1:45" x14ac:dyDescent="0.3">
      <c r="B3726" s="54" t="s">
        <v>172</v>
      </c>
      <c r="C3726" s="53">
        <f>C3719</f>
        <v>0</v>
      </c>
      <c r="D3726" s="56" t="e">
        <f t="shared" ref="D3726:D3727" ca="1" si="6427">AJ3726</f>
        <v>#N/A</v>
      </c>
      <c r="E3726" s="52" t="e">
        <f t="shared" ref="E3726:W3726" si="6428">E3719</f>
        <v>#N/A</v>
      </c>
      <c r="F3726" s="52" t="e">
        <f t="shared" si="6428"/>
        <v>#N/A</v>
      </c>
      <c r="G3726" s="52" t="e">
        <f t="shared" si="6428"/>
        <v>#N/A</v>
      </c>
      <c r="H3726" s="52" t="e">
        <f t="shared" si="6428"/>
        <v>#N/A</v>
      </c>
      <c r="I3726" s="52" t="e">
        <f t="shared" si="6428"/>
        <v>#N/A</v>
      </c>
      <c r="J3726" s="52" t="e">
        <f t="shared" si="6428"/>
        <v>#N/A</v>
      </c>
      <c r="K3726" s="52" t="e">
        <f t="shared" si="6428"/>
        <v>#N/A</v>
      </c>
      <c r="L3726" s="52" t="e">
        <f t="shared" si="6428"/>
        <v>#N/A</v>
      </c>
      <c r="M3726" s="52" t="e">
        <f t="shared" si="6428"/>
        <v>#N/A</v>
      </c>
      <c r="N3726" s="52" t="e">
        <f t="shared" si="6428"/>
        <v>#N/A</v>
      </c>
      <c r="O3726" s="52" t="e">
        <f t="shared" si="6428"/>
        <v>#N/A</v>
      </c>
      <c r="P3726" s="52" t="e">
        <f t="shared" si="6428"/>
        <v>#N/A</v>
      </c>
      <c r="Q3726" s="52" t="e">
        <f t="shared" si="6428"/>
        <v>#N/A</v>
      </c>
      <c r="R3726" s="52" t="e">
        <f t="shared" si="6428"/>
        <v>#N/A</v>
      </c>
      <c r="S3726" s="52" t="e">
        <f t="shared" si="6428"/>
        <v>#N/A</v>
      </c>
      <c r="T3726" s="52" t="e">
        <f t="shared" si="6428"/>
        <v>#N/A</v>
      </c>
      <c r="U3726" s="52" t="e">
        <f t="shared" si="6428"/>
        <v>#N/A</v>
      </c>
      <c r="V3726" s="52" t="e">
        <f t="shared" si="6428"/>
        <v>#N/A</v>
      </c>
      <c r="W3726" s="52" t="e">
        <f t="shared" si="6428"/>
        <v>#N/A</v>
      </c>
      <c r="X3726" s="55" t="e">
        <f t="shared" ref="X3726:X3727" si="6429">(H3726-(O3726*P3726)/100-3*(J3726*K3726)/100)/2</f>
        <v>#N/A</v>
      </c>
      <c r="Y3726" s="55" t="e">
        <f t="shared" ref="Y3726:Y3727" si="6430">SUM(X3726,(J3726*K3726/100))/(F3726/100)</f>
        <v>#N/A</v>
      </c>
      <c r="Z3726" s="55" t="e">
        <f t="shared" ref="Z3726" si="6431">U3726*0.5+U3727*0.5</f>
        <v>#N/A</v>
      </c>
      <c r="AA3726" s="55" t="e">
        <f t="shared" ref="AA3726:AA3727" si="6432">J3726/Y3726</f>
        <v>#N/A</v>
      </c>
      <c r="AB3726" s="336" t="e">
        <f t="shared" ref="AB3726:AB3727" si="6433">X3726/(Y3726-J3726)</f>
        <v>#N/A</v>
      </c>
      <c r="AC3726" s="223" t="e">
        <f ca="1">INDEX(FGA_COEFFS,1,1)+Z3726*INDEX(FGA_COEFFS,1,2)+Y3726*INDEX(FGA_COEFFS,1,3)+R3726*INDEX(FGA_COEFFS,1,4)+Q3727*INDEX(FGA_COEFFS,1,5)+S3726*INDEX(FGA_COEFFS,1,6)+T3727*INDEX(FGA_COEFFS,1,7)+M3727*INDEX(FGA_COEFFS,1,8)+Y3730*Y3731</f>
        <v>#N/A</v>
      </c>
      <c r="AD3726" s="223" t="e">
        <f ca="1">INDEX(THREEPTA_COEFFS,1,1)+AC3726*INDEX(THREEPTA_COEFFS,1,2)+J3726*INDEX(THREEPTA_COEFFS,1,3)+AA3726*INDEX(THREEPTA_COEFFS,1,4)+K3726*INDEX(THREEPTA_COEFFS,1,5)+L3727*INDEX(THREEPTA_COEFFS,1,6)+Z3730*Z3731</f>
        <v>#N/A</v>
      </c>
      <c r="AE3726" s="223" t="e">
        <f ca="1">INDEX(THREEPTPCT_COEFFS,1,1)+K3726*INDEX(THREEPTPCT_COEFFS,1,2)+L3727*INDEX(THREEPTPCT_COEFFS,1,3)+AA3730*AA3731</f>
        <v>#N/A</v>
      </c>
      <c r="AF3726" s="55" t="e">
        <f t="shared" ref="AF3726:AF3727" ca="1" si="6434">AC3726-AD3726</f>
        <v>#N/A</v>
      </c>
      <c r="AG3726" s="223" t="e">
        <f ca="1">INDEX(TWOPTPCT_COEFFS,1,1)+AB3726*INDEX(TWOPTPCT_COEFFS,1,2)+I3727*INDEX(TWOPTPCT_COEFFS,1,3)+G3727*INDEX(TWOPTPCT_COEFFS,1,4)+L3727*INDEX(TWOPTPCT_COEFFS,1,5)+AB3730*AB3731</f>
        <v>#N/A</v>
      </c>
      <c r="AH3726" s="223" t="e">
        <f ca="1">INDEX(FTA_COEFFS,1,1)+O3726*INDEX(FTA_COEFFS,1,2)+N3727*INDEX(FTA_COEFFS,1,3)+(Q3726+R3726)*INDEX(FTA_COEFFS,1,4)+(Q3727+R3727)*INDEX(FTA_COEFFS,1,5)+M3727*INDEX(FTA_COEFFS,1,6)+AC3730*AC3731</f>
        <v>#N/A</v>
      </c>
      <c r="AI3726" s="223" t="e">
        <f ca="1">INDEX(FTPCT_COEFFS,1,1)+P3726*INDEX(FTPCT_COEFFS,1,2)+F3726*INDEX(FTPCT_COEFFS,1,3)+G3727*INDEX(FTPCT_COEFFS,1,4)+AD3730*AD3731</f>
        <v>#N/A</v>
      </c>
      <c r="AJ3726" s="338" t="e">
        <f t="shared" ref="AJ3726:AJ3727" ca="1" si="6435">AD3726*AE3726/100+AF3726*AG3726+AH3726*AI3726/100</f>
        <v>#N/A</v>
      </c>
      <c r="AK3726" s="55"/>
      <c r="AL3726" s="55"/>
      <c r="AM3726" s="55"/>
      <c r="AN3726" s="55"/>
      <c r="AO3726" s="55"/>
      <c r="AP3726" s="55"/>
      <c r="AQ3726" s="55"/>
      <c r="AR3726" s="55"/>
    </row>
    <row r="3727" spans="1:45" x14ac:dyDescent="0.3">
      <c r="B3727" s="54" t="s">
        <v>175</v>
      </c>
      <c r="C3727" s="54">
        <f>C3720</f>
        <v>0</v>
      </c>
      <c r="D3727" s="56" t="e">
        <f t="shared" ca="1" si="6427"/>
        <v>#N/A</v>
      </c>
      <c r="E3727" s="52" t="e">
        <f t="shared" ref="E3727:W3727" si="6436">E3720</f>
        <v>#N/A</v>
      </c>
      <c r="F3727" s="52" t="e">
        <f t="shared" si="6436"/>
        <v>#N/A</v>
      </c>
      <c r="G3727" s="52" t="e">
        <f t="shared" si="6436"/>
        <v>#N/A</v>
      </c>
      <c r="H3727" s="52" t="e">
        <f t="shared" si="6436"/>
        <v>#N/A</v>
      </c>
      <c r="I3727" s="52" t="e">
        <f t="shared" si="6436"/>
        <v>#N/A</v>
      </c>
      <c r="J3727" s="52" t="e">
        <f t="shared" si="6436"/>
        <v>#N/A</v>
      </c>
      <c r="K3727" s="52" t="e">
        <f t="shared" si="6436"/>
        <v>#N/A</v>
      </c>
      <c r="L3727" s="52" t="e">
        <f t="shared" si="6436"/>
        <v>#N/A</v>
      </c>
      <c r="M3727" s="52" t="e">
        <f t="shared" si="6436"/>
        <v>#N/A</v>
      </c>
      <c r="N3727" s="52" t="e">
        <f t="shared" si="6436"/>
        <v>#N/A</v>
      </c>
      <c r="O3727" s="52" t="e">
        <f t="shared" si="6436"/>
        <v>#N/A</v>
      </c>
      <c r="P3727" s="52" t="e">
        <f t="shared" si="6436"/>
        <v>#N/A</v>
      </c>
      <c r="Q3727" s="52" t="e">
        <f t="shared" si="6436"/>
        <v>#N/A</v>
      </c>
      <c r="R3727" s="52" t="e">
        <f t="shared" si="6436"/>
        <v>#N/A</v>
      </c>
      <c r="S3727" s="52" t="e">
        <f t="shared" si="6436"/>
        <v>#N/A</v>
      </c>
      <c r="T3727" s="52" t="e">
        <f t="shared" si="6436"/>
        <v>#N/A</v>
      </c>
      <c r="U3727" s="52" t="e">
        <f t="shared" si="6436"/>
        <v>#N/A</v>
      </c>
      <c r="V3727" s="52" t="e">
        <f t="shared" si="6436"/>
        <v>#N/A</v>
      </c>
      <c r="W3727" s="52" t="e">
        <f t="shared" si="6436"/>
        <v>#N/A</v>
      </c>
      <c r="X3727" s="55" t="e">
        <f t="shared" si="6429"/>
        <v>#N/A</v>
      </c>
      <c r="Y3727" s="55" t="e">
        <f t="shared" si="6430"/>
        <v>#N/A</v>
      </c>
      <c r="Z3727" s="55" t="e">
        <f t="shared" ref="Z3727" si="6437">Z3726</f>
        <v>#N/A</v>
      </c>
      <c r="AA3727" s="55" t="e">
        <f t="shared" si="6432"/>
        <v>#N/A</v>
      </c>
      <c r="AB3727" s="336" t="e">
        <f t="shared" si="6433"/>
        <v>#N/A</v>
      </c>
      <c r="AC3727" s="223" t="e">
        <f ca="1">INDEX(FGA_COEFFS,1,1)+Z3727*INDEX(FGA_COEFFS,1,2)+Y3727*INDEX(FGA_COEFFS,1,3)+R3727*INDEX(FGA_COEFFS,1,4)+Q3726*INDEX(FGA_COEFFS,1,5)+S3727*INDEX(FGA_COEFFS,1,6)+T3726*INDEX(FGA_COEFFS,1,7)+M3726*INDEX(FGA_COEFFS,1,8)+Y3730*Y3732</f>
        <v>#N/A</v>
      </c>
      <c r="AD3727" s="223" t="e">
        <f ca="1">INDEX(THREEPTA_COEFFS,1,1)+AC3727*INDEX(THREEPTA_COEFFS,1,2)+J3727*INDEX(THREEPTA_COEFFS,1,3)+AA3727*INDEX(THREEPTA_COEFFS,1,4)+K3727*INDEX(THREEPTA_COEFFS,1,5)+L3726*INDEX(THREEPTA_COEFFS,1,6)+Z3730*Z3732</f>
        <v>#N/A</v>
      </c>
      <c r="AE3727" s="223" t="e">
        <f ca="1">INDEX(THREEPTPCT_COEFFS,1,1)+K3727*INDEX(THREEPTPCT_COEFFS,1,2)+L3726*INDEX(THREEPTPCT_COEFFS,1,3)+AA3730*AA3732</f>
        <v>#N/A</v>
      </c>
      <c r="AF3727" s="55" t="e">
        <f t="shared" ca="1" si="6434"/>
        <v>#N/A</v>
      </c>
      <c r="AG3727" s="223" t="e">
        <f ca="1">INDEX(TWOPTPCT_COEFFS,1,1)+AB3727*INDEX(TWOPTPCT_COEFFS,1,2)+I3726*INDEX(TWOPTPCT_COEFFS,1,3)+G3726*INDEX(TWOPTPCT_COEFFS,1,4)+L3726*INDEX(TWOPTPCT_COEFFS,1,5)+AB3730*AB3732</f>
        <v>#N/A</v>
      </c>
      <c r="AH3727" s="223" t="e">
        <f ca="1">INDEX(FTA_COEFFS,1,1)+O3727*INDEX(FTA_COEFFS,1,2)+N3726*INDEX(FTA_COEFFS,1,3)+(Q3727+R3727)*INDEX(FTA_COEFFS,1,4)+(Q3726+R3726)*INDEX(FTA_COEFFS,1,5)+M3726*INDEX(FTA_COEFFS,1,6)+AC3730*AC3732</f>
        <v>#N/A</v>
      </c>
      <c r="AI3727" s="223" t="e">
        <f ca="1">INDEX(FTPCT_COEFFS,1,1)+P3727*INDEX(FTPCT_COEFFS,1,2)+F3727*INDEX(FTPCT_COEFFS,1,3)+G3726*INDEX(FTPCT_COEFFS,1,4)+AD3730*AD3732</f>
        <v>#N/A</v>
      </c>
      <c r="AJ3727" s="338" t="e">
        <f t="shared" ca="1" si="6435"/>
        <v>#N/A</v>
      </c>
      <c r="AK3727" s="55"/>
      <c r="AL3727" s="55"/>
      <c r="AM3727" s="55"/>
      <c r="AN3727" s="55"/>
      <c r="AO3727" s="55"/>
      <c r="AP3727" s="55"/>
      <c r="AQ3727" s="55"/>
      <c r="AR3727" s="55"/>
    </row>
    <row r="3728" spans="1:45" x14ac:dyDescent="0.3">
      <c r="A3728" s="54" t="e">
        <f ca="1">IF(D3726&gt;(D3727+(AVERAGE(V3726,W3726)-AVERAGE(V3727,W3727))/2)+2.5,C3726,IF(D3727&gt;(D3726+(AVERAGE(V3727,W3727)-AVERAGE(V3726,W3726))/2)+2.5,C3727,"Close"))</f>
        <v>#N/A</v>
      </c>
      <c r="B3728" s="64" t="e">
        <f ca="1">IF(D3727&gt;D3726,C3727,C3726)</f>
        <v>#N/A</v>
      </c>
      <c r="D3728" s="56"/>
      <c r="X3728" s="55"/>
      <c r="Y3728" s="55"/>
      <c r="Z3728" s="55"/>
      <c r="AA3728" s="55"/>
      <c r="AB3728" s="55"/>
      <c r="AC3728" s="337"/>
      <c r="AD3728" s="337"/>
      <c r="AE3728" s="337"/>
      <c r="AF3728" s="337"/>
      <c r="AG3728" s="337"/>
      <c r="AH3728" s="337"/>
      <c r="AI3728" s="337"/>
      <c r="AJ3728" s="337"/>
      <c r="AK3728" s="337"/>
      <c r="AL3728" s="337"/>
      <c r="AM3728" s="55"/>
      <c r="AN3728" s="55"/>
      <c r="AO3728" s="55"/>
      <c r="AP3728" s="55"/>
      <c r="AQ3728" s="55"/>
      <c r="AR3728" s="55"/>
      <c r="AS3728" s="55"/>
    </row>
    <row r="3729" spans="1:45" x14ac:dyDescent="0.3">
      <c r="X3729" s="54" t="s">
        <v>1305</v>
      </c>
      <c r="Y3729" s="54" t="s">
        <v>128</v>
      </c>
      <c r="Z3729" s="54" t="s">
        <v>157</v>
      </c>
      <c r="AA3729" s="54" t="s">
        <v>151</v>
      </c>
      <c r="AB3729" s="54" t="s">
        <v>1327</v>
      </c>
      <c r="AC3729" s="54" t="s">
        <v>129</v>
      </c>
      <c r="AD3729" s="54" t="s">
        <v>116</v>
      </c>
      <c r="AE3729" s="54"/>
      <c r="AF3729" s="54"/>
      <c r="AG3729" s="54"/>
      <c r="AH3729" s="54"/>
      <c r="AI3729" s="54"/>
      <c r="AJ3729" s="54"/>
      <c r="AK3729" s="54"/>
      <c r="AL3729" s="54"/>
      <c r="AM3729" s="54"/>
      <c r="AN3729" s="54"/>
      <c r="AO3729" s="54"/>
      <c r="AP3729" s="54"/>
      <c r="AQ3729" s="54"/>
      <c r="AR3729" s="54"/>
      <c r="AS3729" s="54"/>
    </row>
    <row r="3730" spans="1:45" x14ac:dyDescent="0.3">
      <c r="X3730" s="54"/>
      <c r="Y3730" s="54">
        <f t="shared" ref="Y3730:AD3730" si="6438">Y3723</f>
        <v>6.4436999999999998</v>
      </c>
      <c r="Z3730" s="54">
        <f t="shared" si="6438"/>
        <v>4.9371</v>
      </c>
      <c r="AA3730" s="54">
        <f t="shared" si="6438"/>
        <v>11.350300000000001</v>
      </c>
      <c r="AB3730" s="54">
        <f t="shared" si="6438"/>
        <v>7.1900000000000006E-2</v>
      </c>
      <c r="AC3730" s="54">
        <f t="shared" si="6438"/>
        <v>6.2766000000000002</v>
      </c>
      <c r="AD3730" s="54">
        <f t="shared" si="6438"/>
        <v>11.042999999999999</v>
      </c>
      <c r="AE3730" s="54"/>
      <c r="AF3730" s="336"/>
      <c r="AG3730" s="336"/>
      <c r="AH3730" s="336"/>
      <c r="AI3730" s="54"/>
      <c r="AJ3730" s="54"/>
      <c r="AK3730" s="54"/>
      <c r="AL3730" s="54"/>
      <c r="AM3730" s="54"/>
      <c r="AN3730" s="54"/>
      <c r="AO3730" s="54"/>
      <c r="AP3730" s="54"/>
      <c r="AQ3730" s="54"/>
      <c r="AR3730" s="54"/>
      <c r="AS3730" s="54"/>
    </row>
    <row r="3731" spans="1:45" x14ac:dyDescent="0.3">
      <c r="D3731" s="56"/>
      <c r="X3731" s="336"/>
      <c r="Y3731" s="336">
        <f t="shared" ca="1" si="6330"/>
        <v>0.46941846288046862</v>
      </c>
      <c r="Z3731" s="336">
        <f t="shared" ca="1" si="6330"/>
        <v>0.21906095014141164</v>
      </c>
      <c r="AA3731" s="336">
        <f t="shared" ca="1" si="6330"/>
        <v>-0.99321157634611446</v>
      </c>
      <c r="AB3731" s="336">
        <f t="shared" ca="1" si="6330"/>
        <v>0.28788375905173685</v>
      </c>
      <c r="AC3731" s="336">
        <f t="shared" ca="1" si="6330"/>
        <v>0.85585015721312097</v>
      </c>
      <c r="AD3731" s="336">
        <f t="shared" ca="1" si="6330"/>
        <v>0.10768307423256472</v>
      </c>
      <c r="AE3731" s="336"/>
      <c r="AF3731" s="336"/>
      <c r="AG3731" s="336"/>
      <c r="AH3731" s="336"/>
      <c r="AI3731" s="54"/>
      <c r="AJ3731" s="54"/>
      <c r="AK3731" s="54"/>
      <c r="AL3731" s="336"/>
      <c r="AM3731" s="336"/>
      <c r="AN3731" s="336"/>
      <c r="AO3731" s="336"/>
      <c r="AP3731" s="54"/>
      <c r="AQ3731" s="336"/>
      <c r="AR3731" s="336"/>
      <c r="AS3731" s="336"/>
    </row>
    <row r="3732" spans="1:45" x14ac:dyDescent="0.3">
      <c r="C3732" s="54"/>
      <c r="D3732" s="56"/>
      <c r="Y3732" s="336">
        <f t="shared" ca="1" si="6330"/>
        <v>0.49343045664493451</v>
      </c>
      <c r="Z3732" s="336">
        <f t="shared" ca="1" si="6330"/>
        <v>-0.34374513598277606</v>
      </c>
      <c r="AA3732" s="336">
        <f t="shared" ca="1" si="6330"/>
        <v>-0.31061800916619714</v>
      </c>
      <c r="AB3732" s="336">
        <f t="shared" ca="1" si="6330"/>
        <v>0.99743135807745453</v>
      </c>
      <c r="AC3732" s="336">
        <f t="shared" ca="1" si="6330"/>
        <v>5.6428515334648724E-2</v>
      </c>
      <c r="AD3732" s="336">
        <f t="shared" ca="1" si="6330"/>
        <v>-0.13697270685313892</v>
      </c>
      <c r="AE3732" s="55"/>
      <c r="AF3732" s="55"/>
      <c r="AG3732" s="55"/>
      <c r="AH3732" s="55"/>
      <c r="AI3732" s="55"/>
      <c r="AJ3732" s="55"/>
      <c r="AK3732" s="55"/>
      <c r="AL3732" s="55"/>
      <c r="AM3732" s="55"/>
      <c r="AN3732" s="55"/>
      <c r="AO3732" s="55"/>
      <c r="AP3732" s="55"/>
      <c r="AQ3732" s="55"/>
      <c r="AR3732" s="55"/>
      <c r="AS3732" s="55"/>
    </row>
    <row r="3733" spans="1:45" x14ac:dyDescent="0.3">
      <c r="B3733" s="54" t="s">
        <v>172</v>
      </c>
      <c r="C3733" s="53">
        <f>C3726</f>
        <v>0</v>
      </c>
      <c r="D3733" s="56" t="e">
        <f t="shared" ref="D3733:D3734" ca="1" si="6439">AJ3733</f>
        <v>#N/A</v>
      </c>
      <c r="E3733" s="52" t="e">
        <f t="shared" ref="E3733:W3733" si="6440">E3726</f>
        <v>#N/A</v>
      </c>
      <c r="F3733" s="52" t="e">
        <f t="shared" si="6440"/>
        <v>#N/A</v>
      </c>
      <c r="G3733" s="52" t="e">
        <f t="shared" si="6440"/>
        <v>#N/A</v>
      </c>
      <c r="H3733" s="52" t="e">
        <f t="shared" si="6440"/>
        <v>#N/A</v>
      </c>
      <c r="I3733" s="52" t="e">
        <f t="shared" si="6440"/>
        <v>#N/A</v>
      </c>
      <c r="J3733" s="52" t="e">
        <f t="shared" si="6440"/>
        <v>#N/A</v>
      </c>
      <c r="K3733" s="52" t="e">
        <f t="shared" si="6440"/>
        <v>#N/A</v>
      </c>
      <c r="L3733" s="52" t="e">
        <f t="shared" si="6440"/>
        <v>#N/A</v>
      </c>
      <c r="M3733" s="52" t="e">
        <f t="shared" si="6440"/>
        <v>#N/A</v>
      </c>
      <c r="N3733" s="52" t="e">
        <f t="shared" si="6440"/>
        <v>#N/A</v>
      </c>
      <c r="O3733" s="52" t="e">
        <f t="shared" si="6440"/>
        <v>#N/A</v>
      </c>
      <c r="P3733" s="52" t="e">
        <f t="shared" si="6440"/>
        <v>#N/A</v>
      </c>
      <c r="Q3733" s="52" t="e">
        <f t="shared" si="6440"/>
        <v>#N/A</v>
      </c>
      <c r="R3733" s="52" t="e">
        <f t="shared" si="6440"/>
        <v>#N/A</v>
      </c>
      <c r="S3733" s="52" t="e">
        <f t="shared" si="6440"/>
        <v>#N/A</v>
      </c>
      <c r="T3733" s="52" t="e">
        <f t="shared" si="6440"/>
        <v>#N/A</v>
      </c>
      <c r="U3733" s="52" t="e">
        <f t="shared" si="6440"/>
        <v>#N/A</v>
      </c>
      <c r="V3733" s="52" t="e">
        <f t="shared" si="6440"/>
        <v>#N/A</v>
      </c>
      <c r="W3733" s="52" t="e">
        <f t="shared" si="6440"/>
        <v>#N/A</v>
      </c>
      <c r="X3733" s="55" t="e">
        <f t="shared" ref="X3733:X3734" si="6441">(H3733-(O3733*P3733)/100-3*(J3733*K3733)/100)/2</f>
        <v>#N/A</v>
      </c>
      <c r="Y3733" s="55" t="e">
        <f t="shared" ref="Y3733:Y3734" si="6442">SUM(X3733,(J3733*K3733/100))/(F3733/100)</f>
        <v>#N/A</v>
      </c>
      <c r="Z3733" s="55" t="e">
        <f t="shared" ref="Z3733" si="6443">U3733*0.5+U3734*0.5</f>
        <v>#N/A</v>
      </c>
      <c r="AA3733" s="55" t="e">
        <f t="shared" ref="AA3733:AA3734" si="6444">J3733/Y3733</f>
        <v>#N/A</v>
      </c>
      <c r="AB3733" s="336" t="e">
        <f t="shared" ref="AB3733:AB3734" si="6445">X3733/(Y3733-J3733)</f>
        <v>#N/A</v>
      </c>
      <c r="AC3733" s="223" t="e">
        <f ca="1">INDEX(FGA_COEFFS,1,1)+Z3733*INDEX(FGA_COEFFS,1,2)+Y3733*INDEX(FGA_COEFFS,1,3)+R3733*INDEX(FGA_COEFFS,1,4)+Q3734*INDEX(FGA_COEFFS,1,5)+S3733*INDEX(FGA_COEFFS,1,6)+T3734*INDEX(FGA_COEFFS,1,7)+M3734*INDEX(FGA_COEFFS,1,8)+Y3737*Y3738</f>
        <v>#N/A</v>
      </c>
      <c r="AD3733" s="223" t="e">
        <f ca="1">INDEX(THREEPTA_COEFFS,1,1)+AC3733*INDEX(THREEPTA_COEFFS,1,2)+J3733*INDEX(THREEPTA_COEFFS,1,3)+AA3733*INDEX(THREEPTA_COEFFS,1,4)+K3733*INDEX(THREEPTA_COEFFS,1,5)+L3734*INDEX(THREEPTA_COEFFS,1,6)+Z3737*Z3738</f>
        <v>#N/A</v>
      </c>
      <c r="AE3733" s="223" t="e">
        <f ca="1">INDEX(THREEPTPCT_COEFFS,1,1)+K3733*INDEX(THREEPTPCT_COEFFS,1,2)+L3734*INDEX(THREEPTPCT_COEFFS,1,3)+AA3737*AA3738</f>
        <v>#N/A</v>
      </c>
      <c r="AF3733" s="55" t="e">
        <f t="shared" ref="AF3733:AF3734" ca="1" si="6446">AC3733-AD3733</f>
        <v>#N/A</v>
      </c>
      <c r="AG3733" s="223" t="e">
        <f ca="1">INDEX(TWOPTPCT_COEFFS,1,1)+AB3733*INDEX(TWOPTPCT_COEFFS,1,2)+I3734*INDEX(TWOPTPCT_COEFFS,1,3)+G3734*INDEX(TWOPTPCT_COEFFS,1,4)+L3734*INDEX(TWOPTPCT_COEFFS,1,5)+AB3737*AB3738</f>
        <v>#N/A</v>
      </c>
      <c r="AH3733" s="223" t="e">
        <f ca="1">INDEX(FTA_COEFFS,1,1)+O3733*INDEX(FTA_COEFFS,1,2)+N3734*INDEX(FTA_COEFFS,1,3)+(Q3733+R3733)*INDEX(FTA_COEFFS,1,4)+(Q3734+R3734)*INDEX(FTA_COEFFS,1,5)+M3734*INDEX(FTA_COEFFS,1,6)+AC3737*AC3738</f>
        <v>#N/A</v>
      </c>
      <c r="AI3733" s="223" t="e">
        <f ca="1">INDEX(FTPCT_COEFFS,1,1)+P3733*INDEX(FTPCT_COEFFS,1,2)+F3733*INDEX(FTPCT_COEFFS,1,3)+G3734*INDEX(FTPCT_COEFFS,1,4)+AD3737*AD3738</f>
        <v>#N/A</v>
      </c>
      <c r="AJ3733" s="338" t="e">
        <f t="shared" ref="AJ3733:AJ3734" ca="1" si="6447">AD3733*AE3733/100+AF3733*AG3733+AH3733*AI3733/100</f>
        <v>#N/A</v>
      </c>
      <c r="AK3733" s="55"/>
      <c r="AL3733" s="55"/>
      <c r="AM3733" s="55"/>
      <c r="AN3733" s="55"/>
      <c r="AO3733" s="55"/>
      <c r="AP3733" s="55"/>
      <c r="AQ3733" s="55"/>
      <c r="AR3733" s="55"/>
    </row>
    <row r="3734" spans="1:45" x14ac:dyDescent="0.3">
      <c r="B3734" s="54" t="s">
        <v>175</v>
      </c>
      <c r="C3734" s="54">
        <f>C3727</f>
        <v>0</v>
      </c>
      <c r="D3734" s="56" t="e">
        <f t="shared" ca="1" si="6439"/>
        <v>#N/A</v>
      </c>
      <c r="E3734" s="52" t="e">
        <f t="shared" ref="E3734:W3734" si="6448">E3727</f>
        <v>#N/A</v>
      </c>
      <c r="F3734" s="52" t="e">
        <f t="shared" si="6448"/>
        <v>#N/A</v>
      </c>
      <c r="G3734" s="52" t="e">
        <f t="shared" si="6448"/>
        <v>#N/A</v>
      </c>
      <c r="H3734" s="52" t="e">
        <f t="shared" si="6448"/>
        <v>#N/A</v>
      </c>
      <c r="I3734" s="52" t="e">
        <f t="shared" si="6448"/>
        <v>#N/A</v>
      </c>
      <c r="J3734" s="52" t="e">
        <f t="shared" si="6448"/>
        <v>#N/A</v>
      </c>
      <c r="K3734" s="52" t="e">
        <f t="shared" si="6448"/>
        <v>#N/A</v>
      </c>
      <c r="L3734" s="52" t="e">
        <f t="shared" si="6448"/>
        <v>#N/A</v>
      </c>
      <c r="M3734" s="52" t="e">
        <f t="shared" si="6448"/>
        <v>#N/A</v>
      </c>
      <c r="N3734" s="52" t="e">
        <f t="shared" si="6448"/>
        <v>#N/A</v>
      </c>
      <c r="O3734" s="52" t="e">
        <f t="shared" si="6448"/>
        <v>#N/A</v>
      </c>
      <c r="P3734" s="52" t="e">
        <f t="shared" si="6448"/>
        <v>#N/A</v>
      </c>
      <c r="Q3734" s="52" t="e">
        <f t="shared" si="6448"/>
        <v>#N/A</v>
      </c>
      <c r="R3734" s="52" t="e">
        <f t="shared" si="6448"/>
        <v>#N/A</v>
      </c>
      <c r="S3734" s="52" t="e">
        <f t="shared" si="6448"/>
        <v>#N/A</v>
      </c>
      <c r="T3734" s="52" t="e">
        <f t="shared" si="6448"/>
        <v>#N/A</v>
      </c>
      <c r="U3734" s="52" t="e">
        <f t="shared" si="6448"/>
        <v>#N/A</v>
      </c>
      <c r="V3734" s="52" t="e">
        <f t="shared" si="6448"/>
        <v>#N/A</v>
      </c>
      <c r="W3734" s="52" t="e">
        <f t="shared" si="6448"/>
        <v>#N/A</v>
      </c>
      <c r="X3734" s="55" t="e">
        <f t="shared" si="6441"/>
        <v>#N/A</v>
      </c>
      <c r="Y3734" s="55" t="e">
        <f t="shared" si="6442"/>
        <v>#N/A</v>
      </c>
      <c r="Z3734" s="55" t="e">
        <f t="shared" ref="Z3734" si="6449">Z3733</f>
        <v>#N/A</v>
      </c>
      <c r="AA3734" s="55" t="e">
        <f t="shared" si="6444"/>
        <v>#N/A</v>
      </c>
      <c r="AB3734" s="336" t="e">
        <f t="shared" si="6445"/>
        <v>#N/A</v>
      </c>
      <c r="AC3734" s="223" t="e">
        <f ca="1">INDEX(FGA_COEFFS,1,1)+Z3734*INDEX(FGA_COEFFS,1,2)+Y3734*INDEX(FGA_COEFFS,1,3)+R3734*INDEX(FGA_COEFFS,1,4)+Q3733*INDEX(FGA_COEFFS,1,5)+S3734*INDEX(FGA_COEFFS,1,6)+T3733*INDEX(FGA_COEFFS,1,7)+M3733*INDEX(FGA_COEFFS,1,8)+Y3737*Y3739</f>
        <v>#N/A</v>
      </c>
      <c r="AD3734" s="223" t="e">
        <f ca="1">INDEX(THREEPTA_COEFFS,1,1)+AC3734*INDEX(THREEPTA_COEFFS,1,2)+J3734*INDEX(THREEPTA_COEFFS,1,3)+AA3734*INDEX(THREEPTA_COEFFS,1,4)+K3734*INDEX(THREEPTA_COEFFS,1,5)+L3733*INDEX(THREEPTA_COEFFS,1,6)+Z3737*Z3739</f>
        <v>#N/A</v>
      </c>
      <c r="AE3734" s="223" t="e">
        <f ca="1">INDEX(THREEPTPCT_COEFFS,1,1)+K3734*INDEX(THREEPTPCT_COEFFS,1,2)+L3733*INDEX(THREEPTPCT_COEFFS,1,3)+AA3737*AA3739</f>
        <v>#N/A</v>
      </c>
      <c r="AF3734" s="55" t="e">
        <f t="shared" ca="1" si="6446"/>
        <v>#N/A</v>
      </c>
      <c r="AG3734" s="223" t="e">
        <f ca="1">INDEX(TWOPTPCT_COEFFS,1,1)+AB3734*INDEX(TWOPTPCT_COEFFS,1,2)+I3733*INDEX(TWOPTPCT_COEFFS,1,3)+G3733*INDEX(TWOPTPCT_COEFFS,1,4)+L3733*INDEX(TWOPTPCT_COEFFS,1,5)+AB3737*AB3739</f>
        <v>#N/A</v>
      </c>
      <c r="AH3734" s="223" t="e">
        <f ca="1">INDEX(FTA_COEFFS,1,1)+O3734*INDEX(FTA_COEFFS,1,2)+N3733*INDEX(FTA_COEFFS,1,3)+(Q3734+R3734)*INDEX(FTA_COEFFS,1,4)+(Q3733+R3733)*INDEX(FTA_COEFFS,1,5)+M3733*INDEX(FTA_COEFFS,1,6)+AC3737*AC3739</f>
        <v>#N/A</v>
      </c>
      <c r="AI3734" s="223" t="e">
        <f ca="1">INDEX(FTPCT_COEFFS,1,1)+P3734*INDEX(FTPCT_COEFFS,1,2)+F3734*INDEX(FTPCT_COEFFS,1,3)+G3733*INDEX(FTPCT_COEFFS,1,4)+AD3737*AD3739</f>
        <v>#N/A</v>
      </c>
      <c r="AJ3734" s="338" t="e">
        <f t="shared" ca="1" si="6447"/>
        <v>#N/A</v>
      </c>
      <c r="AK3734" s="55"/>
      <c r="AL3734" s="55"/>
      <c r="AM3734" s="55"/>
      <c r="AN3734" s="55"/>
      <c r="AO3734" s="55"/>
      <c r="AP3734" s="55"/>
      <c r="AQ3734" s="55"/>
      <c r="AR3734" s="55"/>
    </row>
    <row r="3735" spans="1:45" x14ac:dyDescent="0.3">
      <c r="A3735" s="54" t="e">
        <f ca="1">IF(D3733&gt;(D3734+(AVERAGE(V3733,W3733)-AVERAGE(V3734,W3734))/2)+2.5,C3733,IF(D3734&gt;(D3733+(AVERAGE(V3734,W3734)-AVERAGE(V3733,W3733))/2)+2.5,C3734,"Close"))</f>
        <v>#N/A</v>
      </c>
      <c r="B3735" s="64" t="e">
        <f ca="1">IF(D3734&gt;D3733,C3734,C3733)</f>
        <v>#N/A</v>
      </c>
      <c r="D3735" s="56"/>
      <c r="X3735" s="55"/>
      <c r="Y3735" s="55"/>
      <c r="Z3735" s="55"/>
      <c r="AA3735" s="55"/>
      <c r="AB3735" s="55"/>
      <c r="AC3735" s="337"/>
      <c r="AD3735" s="337"/>
      <c r="AE3735" s="337"/>
      <c r="AF3735" s="337"/>
      <c r="AG3735" s="337"/>
      <c r="AH3735" s="337"/>
      <c r="AI3735" s="337"/>
      <c r="AJ3735" s="337"/>
      <c r="AK3735" s="337"/>
      <c r="AL3735" s="337"/>
      <c r="AM3735" s="55"/>
      <c r="AN3735" s="55"/>
      <c r="AO3735" s="55"/>
      <c r="AP3735" s="55"/>
      <c r="AQ3735" s="55"/>
      <c r="AR3735" s="55"/>
      <c r="AS3735" s="55"/>
    </row>
    <row r="3736" spans="1:45" x14ac:dyDescent="0.3">
      <c r="X3736" s="54" t="s">
        <v>1305</v>
      </c>
      <c r="Y3736" s="54" t="s">
        <v>128</v>
      </c>
      <c r="Z3736" s="54" t="s">
        <v>157</v>
      </c>
      <c r="AA3736" s="54" t="s">
        <v>151</v>
      </c>
      <c r="AB3736" s="54" t="s">
        <v>1327</v>
      </c>
      <c r="AC3736" s="54" t="s">
        <v>129</v>
      </c>
      <c r="AD3736" s="54" t="s">
        <v>116</v>
      </c>
      <c r="AE3736" s="54"/>
      <c r="AF3736" s="54"/>
      <c r="AG3736" s="54"/>
      <c r="AH3736" s="54"/>
      <c r="AI3736" s="54"/>
      <c r="AJ3736" s="54"/>
      <c r="AK3736" s="54"/>
      <c r="AL3736" s="54"/>
      <c r="AM3736" s="54"/>
      <c r="AN3736" s="54"/>
      <c r="AO3736" s="54"/>
      <c r="AP3736" s="54"/>
      <c r="AQ3736" s="54"/>
      <c r="AR3736" s="54"/>
      <c r="AS3736" s="54"/>
    </row>
    <row r="3737" spans="1:45" x14ac:dyDescent="0.3">
      <c r="X3737" s="54"/>
      <c r="Y3737" s="54">
        <f t="shared" ref="Y3737:AD3737" si="6450">Y3730</f>
        <v>6.4436999999999998</v>
      </c>
      <c r="Z3737" s="54">
        <f t="shared" si="6450"/>
        <v>4.9371</v>
      </c>
      <c r="AA3737" s="54">
        <f t="shared" si="6450"/>
        <v>11.350300000000001</v>
      </c>
      <c r="AB3737" s="54">
        <f t="shared" si="6450"/>
        <v>7.1900000000000006E-2</v>
      </c>
      <c r="AC3737" s="54">
        <f t="shared" si="6450"/>
        <v>6.2766000000000002</v>
      </c>
      <c r="AD3737" s="54">
        <f t="shared" si="6450"/>
        <v>11.042999999999999</v>
      </c>
      <c r="AE3737" s="54"/>
      <c r="AF3737" s="336"/>
      <c r="AG3737" s="336"/>
      <c r="AH3737" s="336"/>
      <c r="AI3737" s="54"/>
      <c r="AJ3737" s="54"/>
      <c r="AK3737" s="54"/>
      <c r="AL3737" s="54"/>
      <c r="AM3737" s="54"/>
      <c r="AN3737" s="54"/>
      <c r="AO3737" s="54"/>
      <c r="AP3737" s="54"/>
      <c r="AQ3737" s="54"/>
      <c r="AR3737" s="54"/>
      <c r="AS3737" s="54"/>
    </row>
    <row r="3738" spans="1:45" x14ac:dyDescent="0.3">
      <c r="D3738" s="56"/>
      <c r="X3738" s="336"/>
      <c r="Y3738" s="336">
        <f t="shared" ref="Y3738:AD3801" ca="1" si="6451">1.5*RAND()^2*IF(RAND()&gt;0.5,1,-1)</f>
        <v>-0.67868088627040679</v>
      </c>
      <c r="Z3738" s="336">
        <f t="shared" ca="1" si="6451"/>
        <v>2.5565095020220856E-2</v>
      </c>
      <c r="AA3738" s="336">
        <f t="shared" ca="1" si="6451"/>
        <v>-0.21935897382501512</v>
      </c>
      <c r="AB3738" s="336">
        <f t="shared" ca="1" si="6451"/>
        <v>-0.42260730729856416</v>
      </c>
      <c r="AC3738" s="336">
        <f t="shared" ca="1" si="6451"/>
        <v>1.0321554748406616</v>
      </c>
      <c r="AD3738" s="336">
        <f t="shared" ca="1" si="6451"/>
        <v>-0.81078928131081596</v>
      </c>
      <c r="AE3738" s="336"/>
      <c r="AF3738" s="336"/>
      <c r="AG3738" s="336"/>
      <c r="AH3738" s="336"/>
      <c r="AI3738" s="54"/>
      <c r="AJ3738" s="54"/>
      <c r="AK3738" s="54"/>
      <c r="AL3738" s="336"/>
      <c r="AM3738" s="336"/>
      <c r="AN3738" s="336"/>
      <c r="AO3738" s="336"/>
      <c r="AP3738" s="54"/>
      <c r="AQ3738" s="336"/>
      <c r="AR3738" s="336"/>
      <c r="AS3738" s="336"/>
    </row>
    <row r="3739" spans="1:45" x14ac:dyDescent="0.3">
      <c r="C3739" s="54"/>
      <c r="D3739" s="56"/>
      <c r="Y3739" s="336">
        <f t="shared" ca="1" si="6451"/>
        <v>5.1358403935261573E-2</v>
      </c>
      <c r="Z3739" s="336">
        <f t="shared" ca="1" si="6451"/>
        <v>0.17538780186613326</v>
      </c>
      <c r="AA3739" s="336">
        <f t="shared" ca="1" si="6451"/>
        <v>-0.97434508994167879</v>
      </c>
      <c r="AB3739" s="336">
        <f t="shared" ca="1" si="6451"/>
        <v>0.64553534385853584</v>
      </c>
      <c r="AC3739" s="336">
        <f t="shared" ca="1" si="6451"/>
        <v>-0.51959519290106759</v>
      </c>
      <c r="AD3739" s="336">
        <f t="shared" ca="1" si="6451"/>
        <v>0.32261294834604803</v>
      </c>
      <c r="AE3739" s="55"/>
      <c r="AF3739" s="55"/>
      <c r="AG3739" s="55"/>
      <c r="AH3739" s="55"/>
      <c r="AI3739" s="55"/>
      <c r="AJ3739" s="55"/>
      <c r="AK3739" s="55"/>
      <c r="AL3739" s="55"/>
      <c r="AM3739" s="55"/>
      <c r="AN3739" s="55"/>
      <c r="AO3739" s="55"/>
      <c r="AP3739" s="55"/>
      <c r="AQ3739" s="55"/>
      <c r="AR3739" s="55"/>
      <c r="AS3739" s="55"/>
    </row>
    <row r="3740" spans="1:45" x14ac:dyDescent="0.3">
      <c r="B3740" s="54" t="s">
        <v>172</v>
      </c>
      <c r="C3740" s="53">
        <f>C3733</f>
        <v>0</v>
      </c>
      <c r="D3740" s="56" t="e">
        <f t="shared" ref="D3740:D3741" ca="1" si="6452">AJ3740</f>
        <v>#N/A</v>
      </c>
      <c r="E3740" s="52" t="e">
        <f t="shared" ref="E3740:W3740" si="6453">E3733</f>
        <v>#N/A</v>
      </c>
      <c r="F3740" s="52" t="e">
        <f t="shared" si="6453"/>
        <v>#N/A</v>
      </c>
      <c r="G3740" s="52" t="e">
        <f t="shared" si="6453"/>
        <v>#N/A</v>
      </c>
      <c r="H3740" s="52" t="e">
        <f t="shared" si="6453"/>
        <v>#N/A</v>
      </c>
      <c r="I3740" s="52" t="e">
        <f t="shared" si="6453"/>
        <v>#N/A</v>
      </c>
      <c r="J3740" s="52" t="e">
        <f t="shared" si="6453"/>
        <v>#N/A</v>
      </c>
      <c r="K3740" s="52" t="e">
        <f t="shared" si="6453"/>
        <v>#N/A</v>
      </c>
      <c r="L3740" s="52" t="e">
        <f t="shared" si="6453"/>
        <v>#N/A</v>
      </c>
      <c r="M3740" s="52" t="e">
        <f t="shared" si="6453"/>
        <v>#N/A</v>
      </c>
      <c r="N3740" s="52" t="e">
        <f t="shared" si="6453"/>
        <v>#N/A</v>
      </c>
      <c r="O3740" s="52" t="e">
        <f t="shared" si="6453"/>
        <v>#N/A</v>
      </c>
      <c r="P3740" s="52" t="e">
        <f t="shared" si="6453"/>
        <v>#N/A</v>
      </c>
      <c r="Q3740" s="52" t="e">
        <f t="shared" si="6453"/>
        <v>#N/A</v>
      </c>
      <c r="R3740" s="52" t="e">
        <f t="shared" si="6453"/>
        <v>#N/A</v>
      </c>
      <c r="S3740" s="52" t="e">
        <f t="shared" si="6453"/>
        <v>#N/A</v>
      </c>
      <c r="T3740" s="52" t="e">
        <f t="shared" si="6453"/>
        <v>#N/A</v>
      </c>
      <c r="U3740" s="52" t="e">
        <f t="shared" si="6453"/>
        <v>#N/A</v>
      </c>
      <c r="V3740" s="52" t="e">
        <f t="shared" si="6453"/>
        <v>#N/A</v>
      </c>
      <c r="W3740" s="52" t="e">
        <f t="shared" si="6453"/>
        <v>#N/A</v>
      </c>
      <c r="X3740" s="55" t="e">
        <f t="shared" ref="X3740:X3741" si="6454">(H3740-(O3740*P3740)/100-3*(J3740*K3740)/100)/2</f>
        <v>#N/A</v>
      </c>
      <c r="Y3740" s="55" t="e">
        <f t="shared" ref="Y3740:Y3741" si="6455">SUM(X3740,(J3740*K3740/100))/(F3740/100)</f>
        <v>#N/A</v>
      </c>
      <c r="Z3740" s="55" t="e">
        <f t="shared" ref="Z3740" si="6456">U3740*0.5+U3741*0.5</f>
        <v>#N/A</v>
      </c>
      <c r="AA3740" s="55" t="e">
        <f t="shared" ref="AA3740:AA3741" si="6457">J3740/Y3740</f>
        <v>#N/A</v>
      </c>
      <c r="AB3740" s="336" t="e">
        <f t="shared" ref="AB3740:AB3741" si="6458">X3740/(Y3740-J3740)</f>
        <v>#N/A</v>
      </c>
      <c r="AC3740" s="223" t="e">
        <f ca="1">INDEX(FGA_COEFFS,1,1)+Z3740*INDEX(FGA_COEFFS,1,2)+Y3740*INDEX(FGA_COEFFS,1,3)+R3740*INDEX(FGA_COEFFS,1,4)+Q3741*INDEX(FGA_COEFFS,1,5)+S3740*INDEX(FGA_COEFFS,1,6)+T3741*INDEX(FGA_COEFFS,1,7)+M3741*INDEX(FGA_COEFFS,1,8)+Y3744*Y3745</f>
        <v>#N/A</v>
      </c>
      <c r="AD3740" s="223" t="e">
        <f ca="1">INDEX(THREEPTA_COEFFS,1,1)+AC3740*INDEX(THREEPTA_COEFFS,1,2)+J3740*INDEX(THREEPTA_COEFFS,1,3)+AA3740*INDEX(THREEPTA_COEFFS,1,4)+K3740*INDEX(THREEPTA_COEFFS,1,5)+L3741*INDEX(THREEPTA_COEFFS,1,6)+Z3744*Z3745</f>
        <v>#N/A</v>
      </c>
      <c r="AE3740" s="223" t="e">
        <f ca="1">INDEX(THREEPTPCT_COEFFS,1,1)+K3740*INDEX(THREEPTPCT_COEFFS,1,2)+L3741*INDEX(THREEPTPCT_COEFFS,1,3)+AA3744*AA3745</f>
        <v>#N/A</v>
      </c>
      <c r="AF3740" s="55" t="e">
        <f t="shared" ref="AF3740:AF3741" ca="1" si="6459">AC3740-AD3740</f>
        <v>#N/A</v>
      </c>
      <c r="AG3740" s="223" t="e">
        <f ca="1">INDEX(TWOPTPCT_COEFFS,1,1)+AB3740*INDEX(TWOPTPCT_COEFFS,1,2)+I3741*INDEX(TWOPTPCT_COEFFS,1,3)+G3741*INDEX(TWOPTPCT_COEFFS,1,4)+L3741*INDEX(TWOPTPCT_COEFFS,1,5)+AB3744*AB3745</f>
        <v>#N/A</v>
      </c>
      <c r="AH3740" s="223" t="e">
        <f ca="1">INDEX(FTA_COEFFS,1,1)+O3740*INDEX(FTA_COEFFS,1,2)+N3741*INDEX(FTA_COEFFS,1,3)+(Q3740+R3740)*INDEX(FTA_COEFFS,1,4)+(Q3741+R3741)*INDEX(FTA_COEFFS,1,5)+M3741*INDEX(FTA_COEFFS,1,6)+AC3744*AC3745</f>
        <v>#N/A</v>
      </c>
      <c r="AI3740" s="223" t="e">
        <f ca="1">INDEX(FTPCT_COEFFS,1,1)+P3740*INDEX(FTPCT_COEFFS,1,2)+F3740*INDEX(FTPCT_COEFFS,1,3)+G3741*INDEX(FTPCT_COEFFS,1,4)+AD3744*AD3745</f>
        <v>#N/A</v>
      </c>
      <c r="AJ3740" s="338" t="e">
        <f t="shared" ref="AJ3740:AJ3741" ca="1" si="6460">AD3740*AE3740/100+AF3740*AG3740+AH3740*AI3740/100</f>
        <v>#N/A</v>
      </c>
      <c r="AK3740" s="55"/>
      <c r="AL3740" s="55"/>
      <c r="AM3740" s="55"/>
      <c r="AN3740" s="55"/>
      <c r="AO3740" s="55"/>
      <c r="AP3740" s="55"/>
      <c r="AQ3740" s="55"/>
      <c r="AR3740" s="55"/>
    </row>
    <row r="3741" spans="1:45" x14ac:dyDescent="0.3">
      <c r="B3741" s="54" t="s">
        <v>175</v>
      </c>
      <c r="C3741" s="54">
        <f>C3734</f>
        <v>0</v>
      </c>
      <c r="D3741" s="56" t="e">
        <f t="shared" ca="1" si="6452"/>
        <v>#N/A</v>
      </c>
      <c r="E3741" s="52" t="e">
        <f t="shared" ref="E3741:W3741" si="6461">E3734</f>
        <v>#N/A</v>
      </c>
      <c r="F3741" s="52" t="e">
        <f t="shared" si="6461"/>
        <v>#N/A</v>
      </c>
      <c r="G3741" s="52" t="e">
        <f t="shared" si="6461"/>
        <v>#N/A</v>
      </c>
      <c r="H3741" s="52" t="e">
        <f t="shared" si="6461"/>
        <v>#N/A</v>
      </c>
      <c r="I3741" s="52" t="e">
        <f t="shared" si="6461"/>
        <v>#N/A</v>
      </c>
      <c r="J3741" s="52" t="e">
        <f t="shared" si="6461"/>
        <v>#N/A</v>
      </c>
      <c r="K3741" s="52" t="e">
        <f t="shared" si="6461"/>
        <v>#N/A</v>
      </c>
      <c r="L3741" s="52" t="e">
        <f t="shared" si="6461"/>
        <v>#N/A</v>
      </c>
      <c r="M3741" s="52" t="e">
        <f t="shared" si="6461"/>
        <v>#N/A</v>
      </c>
      <c r="N3741" s="52" t="e">
        <f t="shared" si="6461"/>
        <v>#N/A</v>
      </c>
      <c r="O3741" s="52" t="e">
        <f t="shared" si="6461"/>
        <v>#N/A</v>
      </c>
      <c r="P3741" s="52" t="e">
        <f t="shared" si="6461"/>
        <v>#N/A</v>
      </c>
      <c r="Q3741" s="52" t="e">
        <f t="shared" si="6461"/>
        <v>#N/A</v>
      </c>
      <c r="R3741" s="52" t="e">
        <f t="shared" si="6461"/>
        <v>#N/A</v>
      </c>
      <c r="S3741" s="52" t="e">
        <f t="shared" si="6461"/>
        <v>#N/A</v>
      </c>
      <c r="T3741" s="52" t="e">
        <f t="shared" si="6461"/>
        <v>#N/A</v>
      </c>
      <c r="U3741" s="52" t="e">
        <f t="shared" si="6461"/>
        <v>#N/A</v>
      </c>
      <c r="V3741" s="52" t="e">
        <f t="shared" si="6461"/>
        <v>#N/A</v>
      </c>
      <c r="W3741" s="52" t="e">
        <f t="shared" si="6461"/>
        <v>#N/A</v>
      </c>
      <c r="X3741" s="55" t="e">
        <f t="shared" si="6454"/>
        <v>#N/A</v>
      </c>
      <c r="Y3741" s="55" t="e">
        <f t="shared" si="6455"/>
        <v>#N/A</v>
      </c>
      <c r="Z3741" s="55" t="e">
        <f t="shared" ref="Z3741" si="6462">Z3740</f>
        <v>#N/A</v>
      </c>
      <c r="AA3741" s="55" t="e">
        <f t="shared" si="6457"/>
        <v>#N/A</v>
      </c>
      <c r="AB3741" s="336" t="e">
        <f t="shared" si="6458"/>
        <v>#N/A</v>
      </c>
      <c r="AC3741" s="223" t="e">
        <f ca="1">INDEX(FGA_COEFFS,1,1)+Z3741*INDEX(FGA_COEFFS,1,2)+Y3741*INDEX(FGA_COEFFS,1,3)+R3741*INDEX(FGA_COEFFS,1,4)+Q3740*INDEX(FGA_COEFFS,1,5)+S3741*INDEX(FGA_COEFFS,1,6)+T3740*INDEX(FGA_COEFFS,1,7)+M3740*INDEX(FGA_COEFFS,1,8)+Y3744*Y3746</f>
        <v>#N/A</v>
      </c>
      <c r="AD3741" s="223" t="e">
        <f ca="1">INDEX(THREEPTA_COEFFS,1,1)+AC3741*INDEX(THREEPTA_COEFFS,1,2)+J3741*INDEX(THREEPTA_COEFFS,1,3)+AA3741*INDEX(THREEPTA_COEFFS,1,4)+K3741*INDEX(THREEPTA_COEFFS,1,5)+L3740*INDEX(THREEPTA_COEFFS,1,6)+Z3744*Z3746</f>
        <v>#N/A</v>
      </c>
      <c r="AE3741" s="223" t="e">
        <f ca="1">INDEX(THREEPTPCT_COEFFS,1,1)+K3741*INDEX(THREEPTPCT_COEFFS,1,2)+L3740*INDEX(THREEPTPCT_COEFFS,1,3)+AA3744*AA3746</f>
        <v>#N/A</v>
      </c>
      <c r="AF3741" s="55" t="e">
        <f t="shared" ca="1" si="6459"/>
        <v>#N/A</v>
      </c>
      <c r="AG3741" s="223" t="e">
        <f ca="1">INDEX(TWOPTPCT_COEFFS,1,1)+AB3741*INDEX(TWOPTPCT_COEFFS,1,2)+I3740*INDEX(TWOPTPCT_COEFFS,1,3)+G3740*INDEX(TWOPTPCT_COEFFS,1,4)+L3740*INDEX(TWOPTPCT_COEFFS,1,5)+AB3744*AB3746</f>
        <v>#N/A</v>
      </c>
      <c r="AH3741" s="223" t="e">
        <f ca="1">INDEX(FTA_COEFFS,1,1)+O3741*INDEX(FTA_COEFFS,1,2)+N3740*INDEX(FTA_COEFFS,1,3)+(Q3741+R3741)*INDEX(FTA_COEFFS,1,4)+(Q3740+R3740)*INDEX(FTA_COEFFS,1,5)+M3740*INDEX(FTA_COEFFS,1,6)+AC3744*AC3746</f>
        <v>#N/A</v>
      </c>
      <c r="AI3741" s="223" t="e">
        <f ca="1">INDEX(FTPCT_COEFFS,1,1)+P3741*INDEX(FTPCT_COEFFS,1,2)+F3741*INDEX(FTPCT_COEFFS,1,3)+G3740*INDEX(FTPCT_COEFFS,1,4)+AD3744*AD3746</f>
        <v>#N/A</v>
      </c>
      <c r="AJ3741" s="338" t="e">
        <f t="shared" ca="1" si="6460"/>
        <v>#N/A</v>
      </c>
      <c r="AK3741" s="55"/>
      <c r="AL3741" s="55"/>
      <c r="AM3741" s="55"/>
      <c r="AN3741" s="55"/>
      <c r="AO3741" s="55"/>
      <c r="AP3741" s="55"/>
      <c r="AQ3741" s="55"/>
      <c r="AR3741" s="55"/>
    </row>
    <row r="3742" spans="1:45" x14ac:dyDescent="0.3">
      <c r="A3742" s="54" t="e">
        <f ca="1">IF(D3740&gt;(D3741+(AVERAGE(V3740,W3740)-AVERAGE(V3741,W3741))/2)+2.5,C3740,IF(D3741&gt;(D3740+(AVERAGE(V3741,W3741)-AVERAGE(V3740,W3740))/2)+2.5,C3741,"Close"))</f>
        <v>#N/A</v>
      </c>
      <c r="B3742" s="64" t="e">
        <f ca="1">IF(D3741&gt;D3740,C3741,C3740)</f>
        <v>#N/A</v>
      </c>
      <c r="D3742" s="56"/>
      <c r="X3742" s="55"/>
      <c r="Y3742" s="55"/>
      <c r="Z3742" s="55"/>
      <c r="AA3742" s="55"/>
      <c r="AB3742" s="55"/>
      <c r="AC3742" s="337"/>
      <c r="AD3742" s="337"/>
      <c r="AE3742" s="337"/>
      <c r="AF3742" s="337"/>
      <c r="AG3742" s="337"/>
      <c r="AH3742" s="337"/>
      <c r="AI3742" s="337"/>
      <c r="AJ3742" s="337"/>
      <c r="AK3742" s="337"/>
      <c r="AL3742" s="337"/>
      <c r="AM3742" s="55"/>
      <c r="AN3742" s="55"/>
      <c r="AO3742" s="55"/>
      <c r="AP3742" s="55"/>
      <c r="AQ3742" s="55"/>
      <c r="AR3742" s="55"/>
      <c r="AS3742" s="55"/>
    </row>
    <row r="3743" spans="1:45" x14ac:dyDescent="0.3">
      <c r="X3743" s="54" t="s">
        <v>1305</v>
      </c>
      <c r="Y3743" s="54" t="s">
        <v>128</v>
      </c>
      <c r="Z3743" s="54" t="s">
        <v>157</v>
      </c>
      <c r="AA3743" s="54" t="s">
        <v>151</v>
      </c>
      <c r="AB3743" s="54" t="s">
        <v>1327</v>
      </c>
      <c r="AC3743" s="54" t="s">
        <v>129</v>
      </c>
      <c r="AD3743" s="54" t="s">
        <v>116</v>
      </c>
      <c r="AE3743" s="54"/>
      <c r="AF3743" s="54"/>
      <c r="AG3743" s="54"/>
      <c r="AH3743" s="54"/>
      <c r="AI3743" s="54"/>
      <c r="AJ3743" s="54"/>
      <c r="AK3743" s="54"/>
      <c r="AL3743" s="54"/>
      <c r="AM3743" s="54"/>
      <c r="AN3743" s="54"/>
      <c r="AO3743" s="54"/>
      <c r="AP3743" s="54"/>
      <c r="AQ3743" s="54"/>
      <c r="AR3743" s="54"/>
      <c r="AS3743" s="54"/>
    </row>
    <row r="3744" spans="1:45" x14ac:dyDescent="0.3">
      <c r="X3744" s="54"/>
      <c r="Y3744" s="54">
        <f t="shared" ref="Y3744:AD3744" si="6463">Y3737</f>
        <v>6.4436999999999998</v>
      </c>
      <c r="Z3744" s="54">
        <f t="shared" si="6463"/>
        <v>4.9371</v>
      </c>
      <c r="AA3744" s="54">
        <f t="shared" si="6463"/>
        <v>11.350300000000001</v>
      </c>
      <c r="AB3744" s="54">
        <f t="shared" si="6463"/>
        <v>7.1900000000000006E-2</v>
      </c>
      <c r="AC3744" s="54">
        <f t="shared" si="6463"/>
        <v>6.2766000000000002</v>
      </c>
      <c r="AD3744" s="54">
        <f t="shared" si="6463"/>
        <v>11.042999999999999</v>
      </c>
      <c r="AE3744" s="54"/>
      <c r="AF3744" s="336"/>
      <c r="AG3744" s="336"/>
      <c r="AH3744" s="336"/>
      <c r="AI3744" s="54"/>
      <c r="AJ3744" s="54"/>
      <c r="AK3744" s="54"/>
      <c r="AL3744" s="54"/>
      <c r="AM3744" s="54"/>
      <c r="AN3744" s="54"/>
      <c r="AO3744" s="54"/>
      <c r="AP3744" s="54"/>
      <c r="AQ3744" s="54"/>
      <c r="AR3744" s="54"/>
      <c r="AS3744" s="54"/>
    </row>
    <row r="3745" spans="1:45" x14ac:dyDescent="0.3">
      <c r="D3745" s="56"/>
      <c r="X3745" s="336"/>
      <c r="Y3745" s="336">
        <f t="shared" ca="1" si="6451"/>
        <v>0.94305524671757901</v>
      </c>
      <c r="Z3745" s="336">
        <f t="shared" ca="1" si="6451"/>
        <v>0.29020422833188647</v>
      </c>
      <c r="AA3745" s="336">
        <f t="shared" ca="1" si="6451"/>
        <v>-1.1993699577369594</v>
      </c>
      <c r="AB3745" s="336">
        <f t="shared" ca="1" si="6451"/>
        <v>6.4318388492027645E-2</v>
      </c>
      <c r="AC3745" s="336">
        <f t="shared" ca="1" si="6451"/>
        <v>-0.88028450758841137</v>
      </c>
      <c r="AD3745" s="336">
        <f t="shared" ca="1" si="6451"/>
        <v>0.52414570414671557</v>
      </c>
      <c r="AE3745" s="336"/>
      <c r="AF3745" s="336"/>
      <c r="AG3745" s="336"/>
      <c r="AH3745" s="336"/>
      <c r="AI3745" s="54"/>
      <c r="AJ3745" s="54"/>
      <c r="AK3745" s="54"/>
      <c r="AL3745" s="336"/>
      <c r="AM3745" s="336"/>
      <c r="AN3745" s="336"/>
      <c r="AO3745" s="336"/>
      <c r="AP3745" s="54"/>
      <c r="AQ3745" s="336"/>
      <c r="AR3745" s="336"/>
      <c r="AS3745" s="336"/>
    </row>
    <row r="3746" spans="1:45" x14ac:dyDescent="0.3">
      <c r="C3746" s="54"/>
      <c r="D3746" s="56"/>
      <c r="Y3746" s="336">
        <f t="shared" ca="1" si="6451"/>
        <v>0.50068091618644939</v>
      </c>
      <c r="Z3746" s="336">
        <f t="shared" ca="1" si="6451"/>
        <v>-0.14255911539411104</v>
      </c>
      <c r="AA3746" s="336">
        <f t="shared" ca="1" si="6451"/>
        <v>-0.24452278766586033</v>
      </c>
      <c r="AB3746" s="336">
        <f t="shared" ca="1" si="6451"/>
        <v>0.51181362009977804</v>
      </c>
      <c r="AC3746" s="336">
        <f t="shared" ca="1" si="6451"/>
        <v>1.0741188756281437</v>
      </c>
      <c r="AD3746" s="336">
        <f t="shared" ca="1" si="6451"/>
        <v>1.166984030830337</v>
      </c>
      <c r="AE3746" s="55"/>
      <c r="AF3746" s="55"/>
      <c r="AG3746" s="55"/>
      <c r="AH3746" s="55"/>
      <c r="AI3746" s="55"/>
      <c r="AJ3746" s="55"/>
      <c r="AK3746" s="55"/>
      <c r="AL3746" s="55"/>
      <c r="AM3746" s="55"/>
      <c r="AN3746" s="55"/>
      <c r="AO3746" s="55"/>
      <c r="AP3746" s="55"/>
      <c r="AQ3746" s="55"/>
      <c r="AR3746" s="55"/>
      <c r="AS3746" s="55"/>
    </row>
    <row r="3747" spans="1:45" x14ac:dyDescent="0.3">
      <c r="B3747" s="54" t="s">
        <v>172</v>
      </c>
      <c r="C3747" s="53">
        <f>C3740</f>
        <v>0</v>
      </c>
      <c r="D3747" s="56" t="e">
        <f t="shared" ref="D3747:D3748" ca="1" si="6464">AJ3747</f>
        <v>#N/A</v>
      </c>
      <c r="E3747" s="52" t="e">
        <f t="shared" ref="E3747:W3747" si="6465">E3740</f>
        <v>#N/A</v>
      </c>
      <c r="F3747" s="52" t="e">
        <f t="shared" si="6465"/>
        <v>#N/A</v>
      </c>
      <c r="G3747" s="52" t="e">
        <f t="shared" si="6465"/>
        <v>#N/A</v>
      </c>
      <c r="H3747" s="52" t="e">
        <f t="shared" si="6465"/>
        <v>#N/A</v>
      </c>
      <c r="I3747" s="52" t="e">
        <f t="shared" si="6465"/>
        <v>#N/A</v>
      </c>
      <c r="J3747" s="52" t="e">
        <f t="shared" si="6465"/>
        <v>#N/A</v>
      </c>
      <c r="K3747" s="52" t="e">
        <f t="shared" si="6465"/>
        <v>#N/A</v>
      </c>
      <c r="L3747" s="52" t="e">
        <f t="shared" si="6465"/>
        <v>#N/A</v>
      </c>
      <c r="M3747" s="52" t="e">
        <f t="shared" si="6465"/>
        <v>#N/A</v>
      </c>
      <c r="N3747" s="52" t="e">
        <f t="shared" si="6465"/>
        <v>#N/A</v>
      </c>
      <c r="O3747" s="52" t="e">
        <f t="shared" si="6465"/>
        <v>#N/A</v>
      </c>
      <c r="P3747" s="52" t="e">
        <f t="shared" si="6465"/>
        <v>#N/A</v>
      </c>
      <c r="Q3747" s="52" t="e">
        <f t="shared" si="6465"/>
        <v>#N/A</v>
      </c>
      <c r="R3747" s="52" t="e">
        <f t="shared" si="6465"/>
        <v>#N/A</v>
      </c>
      <c r="S3747" s="52" t="e">
        <f t="shared" si="6465"/>
        <v>#N/A</v>
      </c>
      <c r="T3747" s="52" t="e">
        <f t="shared" si="6465"/>
        <v>#N/A</v>
      </c>
      <c r="U3747" s="52" t="e">
        <f t="shared" si="6465"/>
        <v>#N/A</v>
      </c>
      <c r="V3747" s="52" t="e">
        <f t="shared" si="6465"/>
        <v>#N/A</v>
      </c>
      <c r="W3747" s="52" t="e">
        <f t="shared" si="6465"/>
        <v>#N/A</v>
      </c>
      <c r="X3747" s="55" t="e">
        <f t="shared" ref="X3747:X3748" si="6466">(H3747-(O3747*P3747)/100-3*(J3747*K3747)/100)/2</f>
        <v>#N/A</v>
      </c>
      <c r="Y3747" s="55" t="e">
        <f t="shared" ref="Y3747:Y3748" si="6467">SUM(X3747,(J3747*K3747/100))/(F3747/100)</f>
        <v>#N/A</v>
      </c>
      <c r="Z3747" s="55" t="e">
        <f t="shared" ref="Z3747" si="6468">U3747*0.5+U3748*0.5</f>
        <v>#N/A</v>
      </c>
      <c r="AA3747" s="55" t="e">
        <f t="shared" ref="AA3747:AA3748" si="6469">J3747/Y3747</f>
        <v>#N/A</v>
      </c>
      <c r="AB3747" s="336" t="e">
        <f t="shared" ref="AB3747:AB3748" si="6470">X3747/(Y3747-J3747)</f>
        <v>#N/A</v>
      </c>
      <c r="AC3747" s="223" t="e">
        <f ca="1">INDEX(FGA_COEFFS,1,1)+Z3747*INDEX(FGA_COEFFS,1,2)+Y3747*INDEX(FGA_COEFFS,1,3)+R3747*INDEX(FGA_COEFFS,1,4)+Q3748*INDEX(FGA_COEFFS,1,5)+S3747*INDEX(FGA_COEFFS,1,6)+T3748*INDEX(FGA_COEFFS,1,7)+M3748*INDEX(FGA_COEFFS,1,8)+Y3751*Y3752</f>
        <v>#N/A</v>
      </c>
      <c r="AD3747" s="223" t="e">
        <f ca="1">INDEX(THREEPTA_COEFFS,1,1)+AC3747*INDEX(THREEPTA_COEFFS,1,2)+J3747*INDEX(THREEPTA_COEFFS,1,3)+AA3747*INDEX(THREEPTA_COEFFS,1,4)+K3747*INDEX(THREEPTA_COEFFS,1,5)+L3748*INDEX(THREEPTA_COEFFS,1,6)+Z3751*Z3752</f>
        <v>#N/A</v>
      </c>
      <c r="AE3747" s="223" t="e">
        <f ca="1">INDEX(THREEPTPCT_COEFFS,1,1)+K3747*INDEX(THREEPTPCT_COEFFS,1,2)+L3748*INDEX(THREEPTPCT_COEFFS,1,3)+AA3751*AA3752</f>
        <v>#N/A</v>
      </c>
      <c r="AF3747" s="55" t="e">
        <f t="shared" ref="AF3747:AF3748" ca="1" si="6471">AC3747-AD3747</f>
        <v>#N/A</v>
      </c>
      <c r="AG3747" s="223" t="e">
        <f ca="1">INDEX(TWOPTPCT_COEFFS,1,1)+AB3747*INDEX(TWOPTPCT_COEFFS,1,2)+I3748*INDEX(TWOPTPCT_COEFFS,1,3)+G3748*INDEX(TWOPTPCT_COEFFS,1,4)+L3748*INDEX(TWOPTPCT_COEFFS,1,5)+AB3751*AB3752</f>
        <v>#N/A</v>
      </c>
      <c r="AH3747" s="223" t="e">
        <f ca="1">INDEX(FTA_COEFFS,1,1)+O3747*INDEX(FTA_COEFFS,1,2)+N3748*INDEX(FTA_COEFFS,1,3)+(Q3747+R3747)*INDEX(FTA_COEFFS,1,4)+(Q3748+R3748)*INDEX(FTA_COEFFS,1,5)+M3748*INDEX(FTA_COEFFS,1,6)+AC3751*AC3752</f>
        <v>#N/A</v>
      </c>
      <c r="AI3747" s="223" t="e">
        <f ca="1">INDEX(FTPCT_COEFFS,1,1)+P3747*INDEX(FTPCT_COEFFS,1,2)+F3747*INDEX(FTPCT_COEFFS,1,3)+G3748*INDEX(FTPCT_COEFFS,1,4)+AD3751*AD3752</f>
        <v>#N/A</v>
      </c>
      <c r="AJ3747" s="338" t="e">
        <f t="shared" ref="AJ3747:AJ3748" ca="1" si="6472">AD3747*AE3747/100+AF3747*AG3747+AH3747*AI3747/100</f>
        <v>#N/A</v>
      </c>
      <c r="AK3747" s="55"/>
      <c r="AL3747" s="55"/>
      <c r="AM3747" s="55"/>
      <c r="AN3747" s="55"/>
      <c r="AO3747" s="55"/>
      <c r="AP3747" s="55"/>
      <c r="AQ3747" s="55"/>
      <c r="AR3747" s="55"/>
    </row>
    <row r="3748" spans="1:45" x14ac:dyDescent="0.3">
      <c r="B3748" s="54" t="s">
        <v>175</v>
      </c>
      <c r="C3748" s="54">
        <f>C3741</f>
        <v>0</v>
      </c>
      <c r="D3748" s="56" t="e">
        <f t="shared" ca="1" si="6464"/>
        <v>#N/A</v>
      </c>
      <c r="E3748" s="52" t="e">
        <f t="shared" ref="E3748:W3748" si="6473">E3741</f>
        <v>#N/A</v>
      </c>
      <c r="F3748" s="52" t="e">
        <f t="shared" si="6473"/>
        <v>#N/A</v>
      </c>
      <c r="G3748" s="52" t="e">
        <f t="shared" si="6473"/>
        <v>#N/A</v>
      </c>
      <c r="H3748" s="52" t="e">
        <f t="shared" si="6473"/>
        <v>#N/A</v>
      </c>
      <c r="I3748" s="52" t="e">
        <f t="shared" si="6473"/>
        <v>#N/A</v>
      </c>
      <c r="J3748" s="52" t="e">
        <f t="shared" si="6473"/>
        <v>#N/A</v>
      </c>
      <c r="K3748" s="52" t="e">
        <f t="shared" si="6473"/>
        <v>#N/A</v>
      </c>
      <c r="L3748" s="52" t="e">
        <f t="shared" si="6473"/>
        <v>#N/A</v>
      </c>
      <c r="M3748" s="52" t="e">
        <f t="shared" si="6473"/>
        <v>#N/A</v>
      </c>
      <c r="N3748" s="52" t="e">
        <f t="shared" si="6473"/>
        <v>#N/A</v>
      </c>
      <c r="O3748" s="52" t="e">
        <f t="shared" si="6473"/>
        <v>#N/A</v>
      </c>
      <c r="P3748" s="52" t="e">
        <f t="shared" si="6473"/>
        <v>#N/A</v>
      </c>
      <c r="Q3748" s="52" t="e">
        <f t="shared" si="6473"/>
        <v>#N/A</v>
      </c>
      <c r="R3748" s="52" t="e">
        <f t="shared" si="6473"/>
        <v>#N/A</v>
      </c>
      <c r="S3748" s="52" t="e">
        <f t="shared" si="6473"/>
        <v>#N/A</v>
      </c>
      <c r="T3748" s="52" t="e">
        <f t="shared" si="6473"/>
        <v>#N/A</v>
      </c>
      <c r="U3748" s="52" t="e">
        <f t="shared" si="6473"/>
        <v>#N/A</v>
      </c>
      <c r="V3748" s="52" t="e">
        <f t="shared" si="6473"/>
        <v>#N/A</v>
      </c>
      <c r="W3748" s="52" t="e">
        <f t="shared" si="6473"/>
        <v>#N/A</v>
      </c>
      <c r="X3748" s="55" t="e">
        <f t="shared" si="6466"/>
        <v>#N/A</v>
      </c>
      <c r="Y3748" s="55" t="e">
        <f t="shared" si="6467"/>
        <v>#N/A</v>
      </c>
      <c r="Z3748" s="55" t="e">
        <f t="shared" ref="Z3748" si="6474">Z3747</f>
        <v>#N/A</v>
      </c>
      <c r="AA3748" s="55" t="e">
        <f t="shared" si="6469"/>
        <v>#N/A</v>
      </c>
      <c r="AB3748" s="336" t="e">
        <f t="shared" si="6470"/>
        <v>#N/A</v>
      </c>
      <c r="AC3748" s="223" t="e">
        <f ca="1">INDEX(FGA_COEFFS,1,1)+Z3748*INDEX(FGA_COEFFS,1,2)+Y3748*INDEX(FGA_COEFFS,1,3)+R3748*INDEX(FGA_COEFFS,1,4)+Q3747*INDEX(FGA_COEFFS,1,5)+S3748*INDEX(FGA_COEFFS,1,6)+T3747*INDEX(FGA_COEFFS,1,7)+M3747*INDEX(FGA_COEFFS,1,8)+Y3751*Y3753</f>
        <v>#N/A</v>
      </c>
      <c r="AD3748" s="223" t="e">
        <f ca="1">INDEX(THREEPTA_COEFFS,1,1)+AC3748*INDEX(THREEPTA_COEFFS,1,2)+J3748*INDEX(THREEPTA_COEFFS,1,3)+AA3748*INDEX(THREEPTA_COEFFS,1,4)+K3748*INDEX(THREEPTA_COEFFS,1,5)+L3747*INDEX(THREEPTA_COEFFS,1,6)+Z3751*Z3753</f>
        <v>#N/A</v>
      </c>
      <c r="AE3748" s="223" t="e">
        <f ca="1">INDEX(THREEPTPCT_COEFFS,1,1)+K3748*INDEX(THREEPTPCT_COEFFS,1,2)+L3747*INDEX(THREEPTPCT_COEFFS,1,3)+AA3751*AA3753</f>
        <v>#N/A</v>
      </c>
      <c r="AF3748" s="55" t="e">
        <f t="shared" ca="1" si="6471"/>
        <v>#N/A</v>
      </c>
      <c r="AG3748" s="223" t="e">
        <f ca="1">INDEX(TWOPTPCT_COEFFS,1,1)+AB3748*INDEX(TWOPTPCT_COEFFS,1,2)+I3747*INDEX(TWOPTPCT_COEFFS,1,3)+G3747*INDEX(TWOPTPCT_COEFFS,1,4)+L3747*INDEX(TWOPTPCT_COEFFS,1,5)+AB3751*AB3753</f>
        <v>#N/A</v>
      </c>
      <c r="AH3748" s="223" t="e">
        <f ca="1">INDEX(FTA_COEFFS,1,1)+O3748*INDEX(FTA_COEFFS,1,2)+N3747*INDEX(FTA_COEFFS,1,3)+(Q3748+R3748)*INDEX(FTA_COEFFS,1,4)+(Q3747+R3747)*INDEX(FTA_COEFFS,1,5)+M3747*INDEX(FTA_COEFFS,1,6)+AC3751*AC3753</f>
        <v>#N/A</v>
      </c>
      <c r="AI3748" s="223" t="e">
        <f ca="1">INDEX(FTPCT_COEFFS,1,1)+P3748*INDEX(FTPCT_COEFFS,1,2)+F3748*INDEX(FTPCT_COEFFS,1,3)+G3747*INDEX(FTPCT_COEFFS,1,4)+AD3751*AD3753</f>
        <v>#N/A</v>
      </c>
      <c r="AJ3748" s="338" t="e">
        <f t="shared" ca="1" si="6472"/>
        <v>#N/A</v>
      </c>
      <c r="AK3748" s="55"/>
      <c r="AL3748" s="55"/>
      <c r="AM3748" s="55"/>
      <c r="AN3748" s="55"/>
      <c r="AO3748" s="55"/>
      <c r="AP3748" s="55"/>
      <c r="AQ3748" s="55"/>
      <c r="AR3748" s="55"/>
    </row>
    <row r="3749" spans="1:45" x14ac:dyDescent="0.3">
      <c r="A3749" s="54" t="e">
        <f ca="1">IF(D3747&gt;(D3748+(AVERAGE(V3747,W3747)-AVERAGE(V3748,W3748))/2)+2.5,C3747,IF(D3748&gt;(D3747+(AVERAGE(V3748,W3748)-AVERAGE(V3747,W3747))/2)+2.5,C3748,"Close"))</f>
        <v>#N/A</v>
      </c>
      <c r="B3749" s="64" t="e">
        <f ca="1">IF(D3748&gt;D3747,C3748,C3747)</f>
        <v>#N/A</v>
      </c>
      <c r="D3749" s="56"/>
      <c r="X3749" s="55"/>
      <c r="Y3749" s="55"/>
      <c r="Z3749" s="55"/>
      <c r="AA3749" s="55"/>
      <c r="AB3749" s="55"/>
      <c r="AC3749" s="337"/>
      <c r="AD3749" s="337"/>
      <c r="AE3749" s="337"/>
      <c r="AF3749" s="337"/>
      <c r="AG3749" s="337"/>
      <c r="AH3749" s="337"/>
      <c r="AI3749" s="337"/>
      <c r="AJ3749" s="337"/>
      <c r="AK3749" s="337"/>
      <c r="AL3749" s="337"/>
      <c r="AM3749" s="55"/>
      <c r="AN3749" s="55"/>
      <c r="AO3749" s="55"/>
      <c r="AP3749" s="55"/>
      <c r="AQ3749" s="55"/>
      <c r="AR3749" s="55"/>
      <c r="AS3749" s="55"/>
    </row>
    <row r="3750" spans="1:45" x14ac:dyDescent="0.3">
      <c r="X3750" s="54" t="s">
        <v>1305</v>
      </c>
      <c r="Y3750" s="54" t="s">
        <v>128</v>
      </c>
      <c r="Z3750" s="54" t="s">
        <v>157</v>
      </c>
      <c r="AA3750" s="54" t="s">
        <v>151</v>
      </c>
      <c r="AB3750" s="54" t="s">
        <v>1327</v>
      </c>
      <c r="AC3750" s="54" t="s">
        <v>129</v>
      </c>
      <c r="AD3750" s="54" t="s">
        <v>116</v>
      </c>
      <c r="AE3750" s="54"/>
      <c r="AF3750" s="54"/>
      <c r="AG3750" s="54"/>
      <c r="AH3750" s="54"/>
      <c r="AI3750" s="54"/>
      <c r="AJ3750" s="54"/>
      <c r="AK3750" s="54"/>
      <c r="AL3750" s="54"/>
      <c r="AM3750" s="54"/>
      <c r="AN3750" s="54"/>
      <c r="AO3750" s="54"/>
      <c r="AP3750" s="54"/>
      <c r="AQ3750" s="54"/>
      <c r="AR3750" s="54"/>
      <c r="AS3750" s="54"/>
    </row>
    <row r="3751" spans="1:45" x14ac:dyDescent="0.3">
      <c r="X3751" s="54"/>
      <c r="Y3751" s="54">
        <f t="shared" ref="Y3751:AD3751" si="6475">Y3744</f>
        <v>6.4436999999999998</v>
      </c>
      <c r="Z3751" s="54">
        <f t="shared" si="6475"/>
        <v>4.9371</v>
      </c>
      <c r="AA3751" s="54">
        <f t="shared" si="6475"/>
        <v>11.350300000000001</v>
      </c>
      <c r="AB3751" s="54">
        <f t="shared" si="6475"/>
        <v>7.1900000000000006E-2</v>
      </c>
      <c r="AC3751" s="54">
        <f t="shared" si="6475"/>
        <v>6.2766000000000002</v>
      </c>
      <c r="AD3751" s="54">
        <f t="shared" si="6475"/>
        <v>11.042999999999999</v>
      </c>
      <c r="AE3751" s="54"/>
      <c r="AF3751" s="336"/>
      <c r="AG3751" s="336"/>
      <c r="AH3751" s="336"/>
      <c r="AI3751" s="54"/>
      <c r="AJ3751" s="54"/>
      <c r="AK3751" s="54"/>
      <c r="AL3751" s="54"/>
      <c r="AM3751" s="54"/>
      <c r="AN3751" s="54"/>
      <c r="AO3751" s="54"/>
      <c r="AP3751" s="54"/>
      <c r="AQ3751" s="54"/>
      <c r="AR3751" s="54"/>
      <c r="AS3751" s="54"/>
    </row>
    <row r="3752" spans="1:45" x14ac:dyDescent="0.3">
      <c r="D3752" s="56"/>
      <c r="X3752" s="336"/>
      <c r="Y3752" s="336">
        <f t="shared" ca="1" si="6451"/>
        <v>0.21610774700104585</v>
      </c>
      <c r="Z3752" s="336">
        <f t="shared" ca="1" si="6451"/>
        <v>-0.13360203451139729</v>
      </c>
      <c r="AA3752" s="336">
        <f t="shared" ca="1" si="6451"/>
        <v>1.2607978670202629</v>
      </c>
      <c r="AB3752" s="336">
        <f t="shared" ca="1" si="6451"/>
        <v>4.025854753954751E-2</v>
      </c>
      <c r="AC3752" s="336">
        <f t="shared" ca="1" si="6451"/>
        <v>-1.107204785244315</v>
      </c>
      <c r="AD3752" s="336">
        <f t="shared" ca="1" si="6451"/>
        <v>1.785914743234745E-3</v>
      </c>
      <c r="AE3752" s="336"/>
      <c r="AF3752" s="336"/>
      <c r="AG3752" s="336"/>
      <c r="AH3752" s="336"/>
      <c r="AI3752" s="54"/>
      <c r="AJ3752" s="54"/>
      <c r="AK3752" s="54"/>
      <c r="AL3752" s="336"/>
      <c r="AM3752" s="336"/>
      <c r="AN3752" s="336"/>
      <c r="AO3752" s="336"/>
      <c r="AP3752" s="54"/>
      <c r="AQ3752" s="336"/>
      <c r="AR3752" s="336"/>
      <c r="AS3752" s="336"/>
    </row>
    <row r="3753" spans="1:45" x14ac:dyDescent="0.3">
      <c r="C3753" s="54"/>
      <c r="D3753" s="56"/>
      <c r="Y3753" s="336">
        <f t="shared" ca="1" si="6451"/>
        <v>0.92174049679788317</v>
      </c>
      <c r="Z3753" s="336">
        <f t="shared" ca="1" si="6451"/>
        <v>-0.65391764782549178</v>
      </c>
      <c r="AA3753" s="336">
        <f t="shared" ca="1" si="6451"/>
        <v>-1.238913796363085</v>
      </c>
      <c r="AB3753" s="336">
        <f t="shared" ca="1" si="6451"/>
        <v>-1.493621929410069</v>
      </c>
      <c r="AC3753" s="336">
        <f t="shared" ca="1" si="6451"/>
        <v>3.4218548995259848E-2</v>
      </c>
      <c r="AD3753" s="336">
        <f t="shared" ca="1" si="6451"/>
        <v>-3.8192214710242145E-2</v>
      </c>
      <c r="AE3753" s="55"/>
      <c r="AF3753" s="55"/>
      <c r="AG3753" s="55"/>
      <c r="AH3753" s="55"/>
      <c r="AI3753" s="55"/>
      <c r="AJ3753" s="55"/>
      <c r="AK3753" s="55"/>
      <c r="AL3753" s="55"/>
      <c r="AM3753" s="55"/>
      <c r="AN3753" s="55"/>
      <c r="AO3753" s="55"/>
      <c r="AP3753" s="55"/>
      <c r="AQ3753" s="55"/>
      <c r="AR3753" s="55"/>
      <c r="AS3753" s="55"/>
    </row>
    <row r="3754" spans="1:45" x14ac:dyDescent="0.3">
      <c r="B3754" s="54" t="s">
        <v>172</v>
      </c>
      <c r="C3754" s="53">
        <f>C3747</f>
        <v>0</v>
      </c>
      <c r="D3754" s="56" t="e">
        <f t="shared" ref="D3754:D3755" ca="1" si="6476">AJ3754</f>
        <v>#N/A</v>
      </c>
      <c r="E3754" s="52" t="e">
        <f t="shared" ref="E3754:W3754" si="6477">E3747</f>
        <v>#N/A</v>
      </c>
      <c r="F3754" s="52" t="e">
        <f t="shared" si="6477"/>
        <v>#N/A</v>
      </c>
      <c r="G3754" s="52" t="e">
        <f t="shared" si="6477"/>
        <v>#N/A</v>
      </c>
      <c r="H3754" s="52" t="e">
        <f t="shared" si="6477"/>
        <v>#N/A</v>
      </c>
      <c r="I3754" s="52" t="e">
        <f t="shared" si="6477"/>
        <v>#N/A</v>
      </c>
      <c r="J3754" s="52" t="e">
        <f t="shared" si="6477"/>
        <v>#N/A</v>
      </c>
      <c r="K3754" s="52" t="e">
        <f t="shared" si="6477"/>
        <v>#N/A</v>
      </c>
      <c r="L3754" s="52" t="e">
        <f t="shared" si="6477"/>
        <v>#N/A</v>
      </c>
      <c r="M3754" s="52" t="e">
        <f t="shared" si="6477"/>
        <v>#N/A</v>
      </c>
      <c r="N3754" s="52" t="e">
        <f t="shared" si="6477"/>
        <v>#N/A</v>
      </c>
      <c r="O3754" s="52" t="e">
        <f t="shared" si="6477"/>
        <v>#N/A</v>
      </c>
      <c r="P3754" s="52" t="e">
        <f t="shared" si="6477"/>
        <v>#N/A</v>
      </c>
      <c r="Q3754" s="52" t="e">
        <f t="shared" si="6477"/>
        <v>#N/A</v>
      </c>
      <c r="R3754" s="52" t="e">
        <f t="shared" si="6477"/>
        <v>#N/A</v>
      </c>
      <c r="S3754" s="52" t="e">
        <f t="shared" si="6477"/>
        <v>#N/A</v>
      </c>
      <c r="T3754" s="52" t="e">
        <f t="shared" si="6477"/>
        <v>#N/A</v>
      </c>
      <c r="U3754" s="52" t="e">
        <f t="shared" si="6477"/>
        <v>#N/A</v>
      </c>
      <c r="V3754" s="52" t="e">
        <f t="shared" si="6477"/>
        <v>#N/A</v>
      </c>
      <c r="W3754" s="52" t="e">
        <f t="shared" si="6477"/>
        <v>#N/A</v>
      </c>
      <c r="X3754" s="55" t="e">
        <f t="shared" ref="X3754:X3755" si="6478">(H3754-(O3754*P3754)/100-3*(J3754*K3754)/100)/2</f>
        <v>#N/A</v>
      </c>
      <c r="Y3754" s="55" t="e">
        <f t="shared" ref="Y3754:Y3755" si="6479">SUM(X3754,(J3754*K3754/100))/(F3754/100)</f>
        <v>#N/A</v>
      </c>
      <c r="Z3754" s="55" t="e">
        <f t="shared" ref="Z3754" si="6480">U3754*0.5+U3755*0.5</f>
        <v>#N/A</v>
      </c>
      <c r="AA3754" s="55" t="e">
        <f t="shared" ref="AA3754:AA3755" si="6481">J3754/Y3754</f>
        <v>#N/A</v>
      </c>
      <c r="AB3754" s="336" t="e">
        <f t="shared" ref="AB3754:AB3755" si="6482">X3754/(Y3754-J3754)</f>
        <v>#N/A</v>
      </c>
      <c r="AC3754" s="223" t="e">
        <f ca="1">INDEX(FGA_COEFFS,1,1)+Z3754*INDEX(FGA_COEFFS,1,2)+Y3754*INDEX(FGA_COEFFS,1,3)+R3754*INDEX(FGA_COEFFS,1,4)+Q3755*INDEX(FGA_COEFFS,1,5)+S3754*INDEX(FGA_COEFFS,1,6)+T3755*INDEX(FGA_COEFFS,1,7)+M3755*INDEX(FGA_COEFFS,1,8)+Y3758*Y3759</f>
        <v>#N/A</v>
      </c>
      <c r="AD3754" s="223" t="e">
        <f ca="1">INDEX(THREEPTA_COEFFS,1,1)+AC3754*INDEX(THREEPTA_COEFFS,1,2)+J3754*INDEX(THREEPTA_COEFFS,1,3)+AA3754*INDEX(THREEPTA_COEFFS,1,4)+K3754*INDEX(THREEPTA_COEFFS,1,5)+L3755*INDEX(THREEPTA_COEFFS,1,6)+Z3758*Z3759</f>
        <v>#N/A</v>
      </c>
      <c r="AE3754" s="223" t="e">
        <f ca="1">INDEX(THREEPTPCT_COEFFS,1,1)+K3754*INDEX(THREEPTPCT_COEFFS,1,2)+L3755*INDEX(THREEPTPCT_COEFFS,1,3)+AA3758*AA3759</f>
        <v>#N/A</v>
      </c>
      <c r="AF3754" s="55" t="e">
        <f t="shared" ref="AF3754:AF3755" ca="1" si="6483">AC3754-AD3754</f>
        <v>#N/A</v>
      </c>
      <c r="AG3754" s="223" t="e">
        <f ca="1">INDEX(TWOPTPCT_COEFFS,1,1)+AB3754*INDEX(TWOPTPCT_COEFFS,1,2)+I3755*INDEX(TWOPTPCT_COEFFS,1,3)+G3755*INDEX(TWOPTPCT_COEFFS,1,4)+L3755*INDEX(TWOPTPCT_COEFFS,1,5)+AB3758*AB3759</f>
        <v>#N/A</v>
      </c>
      <c r="AH3754" s="223" t="e">
        <f ca="1">INDEX(FTA_COEFFS,1,1)+O3754*INDEX(FTA_COEFFS,1,2)+N3755*INDEX(FTA_COEFFS,1,3)+(Q3754+R3754)*INDEX(FTA_COEFFS,1,4)+(Q3755+R3755)*INDEX(FTA_COEFFS,1,5)+M3755*INDEX(FTA_COEFFS,1,6)+AC3758*AC3759</f>
        <v>#N/A</v>
      </c>
      <c r="AI3754" s="223" t="e">
        <f ca="1">INDEX(FTPCT_COEFFS,1,1)+P3754*INDEX(FTPCT_COEFFS,1,2)+F3754*INDEX(FTPCT_COEFFS,1,3)+G3755*INDEX(FTPCT_COEFFS,1,4)+AD3758*AD3759</f>
        <v>#N/A</v>
      </c>
      <c r="AJ3754" s="338" t="e">
        <f t="shared" ref="AJ3754:AJ3755" ca="1" si="6484">AD3754*AE3754/100+AF3754*AG3754+AH3754*AI3754/100</f>
        <v>#N/A</v>
      </c>
      <c r="AK3754" s="55"/>
      <c r="AL3754" s="55"/>
      <c r="AM3754" s="55"/>
      <c r="AN3754" s="55"/>
      <c r="AO3754" s="55"/>
      <c r="AP3754" s="55"/>
      <c r="AQ3754" s="55"/>
      <c r="AR3754" s="55"/>
    </row>
    <row r="3755" spans="1:45" x14ac:dyDescent="0.3">
      <c r="B3755" s="54" t="s">
        <v>175</v>
      </c>
      <c r="C3755" s="54">
        <f>C3748</f>
        <v>0</v>
      </c>
      <c r="D3755" s="56" t="e">
        <f t="shared" ca="1" si="6476"/>
        <v>#N/A</v>
      </c>
      <c r="E3755" s="52" t="e">
        <f t="shared" ref="E3755:W3755" si="6485">E3748</f>
        <v>#N/A</v>
      </c>
      <c r="F3755" s="52" t="e">
        <f t="shared" si="6485"/>
        <v>#N/A</v>
      </c>
      <c r="G3755" s="52" t="e">
        <f t="shared" si="6485"/>
        <v>#N/A</v>
      </c>
      <c r="H3755" s="52" t="e">
        <f t="shared" si="6485"/>
        <v>#N/A</v>
      </c>
      <c r="I3755" s="52" t="e">
        <f t="shared" si="6485"/>
        <v>#N/A</v>
      </c>
      <c r="J3755" s="52" t="e">
        <f t="shared" si="6485"/>
        <v>#N/A</v>
      </c>
      <c r="K3755" s="52" t="e">
        <f t="shared" si="6485"/>
        <v>#N/A</v>
      </c>
      <c r="L3755" s="52" t="e">
        <f t="shared" si="6485"/>
        <v>#N/A</v>
      </c>
      <c r="M3755" s="52" t="e">
        <f t="shared" si="6485"/>
        <v>#N/A</v>
      </c>
      <c r="N3755" s="52" t="e">
        <f t="shared" si="6485"/>
        <v>#N/A</v>
      </c>
      <c r="O3755" s="52" t="e">
        <f t="shared" si="6485"/>
        <v>#N/A</v>
      </c>
      <c r="P3755" s="52" t="e">
        <f t="shared" si="6485"/>
        <v>#N/A</v>
      </c>
      <c r="Q3755" s="52" t="e">
        <f t="shared" si="6485"/>
        <v>#N/A</v>
      </c>
      <c r="R3755" s="52" t="e">
        <f t="shared" si="6485"/>
        <v>#N/A</v>
      </c>
      <c r="S3755" s="52" t="e">
        <f t="shared" si="6485"/>
        <v>#N/A</v>
      </c>
      <c r="T3755" s="52" t="e">
        <f t="shared" si="6485"/>
        <v>#N/A</v>
      </c>
      <c r="U3755" s="52" t="e">
        <f t="shared" si="6485"/>
        <v>#N/A</v>
      </c>
      <c r="V3755" s="52" t="e">
        <f t="shared" si="6485"/>
        <v>#N/A</v>
      </c>
      <c r="W3755" s="52" t="e">
        <f t="shared" si="6485"/>
        <v>#N/A</v>
      </c>
      <c r="X3755" s="55" t="e">
        <f t="shared" si="6478"/>
        <v>#N/A</v>
      </c>
      <c r="Y3755" s="55" t="e">
        <f t="shared" si="6479"/>
        <v>#N/A</v>
      </c>
      <c r="Z3755" s="55" t="e">
        <f t="shared" ref="Z3755" si="6486">Z3754</f>
        <v>#N/A</v>
      </c>
      <c r="AA3755" s="55" t="e">
        <f t="shared" si="6481"/>
        <v>#N/A</v>
      </c>
      <c r="AB3755" s="336" t="e">
        <f t="shared" si="6482"/>
        <v>#N/A</v>
      </c>
      <c r="AC3755" s="223" t="e">
        <f ca="1">INDEX(FGA_COEFFS,1,1)+Z3755*INDEX(FGA_COEFFS,1,2)+Y3755*INDEX(FGA_COEFFS,1,3)+R3755*INDEX(FGA_COEFFS,1,4)+Q3754*INDEX(FGA_COEFFS,1,5)+S3755*INDEX(FGA_COEFFS,1,6)+T3754*INDEX(FGA_COEFFS,1,7)+M3754*INDEX(FGA_COEFFS,1,8)+Y3758*Y3760</f>
        <v>#N/A</v>
      </c>
      <c r="AD3755" s="223" t="e">
        <f ca="1">INDEX(THREEPTA_COEFFS,1,1)+AC3755*INDEX(THREEPTA_COEFFS,1,2)+J3755*INDEX(THREEPTA_COEFFS,1,3)+AA3755*INDEX(THREEPTA_COEFFS,1,4)+K3755*INDEX(THREEPTA_COEFFS,1,5)+L3754*INDEX(THREEPTA_COEFFS,1,6)+Z3758*Z3760</f>
        <v>#N/A</v>
      </c>
      <c r="AE3755" s="223" t="e">
        <f ca="1">INDEX(THREEPTPCT_COEFFS,1,1)+K3755*INDEX(THREEPTPCT_COEFFS,1,2)+L3754*INDEX(THREEPTPCT_COEFFS,1,3)+AA3758*AA3760</f>
        <v>#N/A</v>
      </c>
      <c r="AF3755" s="55" t="e">
        <f t="shared" ca="1" si="6483"/>
        <v>#N/A</v>
      </c>
      <c r="AG3755" s="223" t="e">
        <f ca="1">INDEX(TWOPTPCT_COEFFS,1,1)+AB3755*INDEX(TWOPTPCT_COEFFS,1,2)+I3754*INDEX(TWOPTPCT_COEFFS,1,3)+G3754*INDEX(TWOPTPCT_COEFFS,1,4)+L3754*INDEX(TWOPTPCT_COEFFS,1,5)+AB3758*AB3760</f>
        <v>#N/A</v>
      </c>
      <c r="AH3755" s="223" t="e">
        <f ca="1">INDEX(FTA_COEFFS,1,1)+O3755*INDEX(FTA_COEFFS,1,2)+N3754*INDEX(FTA_COEFFS,1,3)+(Q3755+R3755)*INDEX(FTA_COEFFS,1,4)+(Q3754+R3754)*INDEX(FTA_COEFFS,1,5)+M3754*INDEX(FTA_COEFFS,1,6)+AC3758*AC3760</f>
        <v>#N/A</v>
      </c>
      <c r="AI3755" s="223" t="e">
        <f ca="1">INDEX(FTPCT_COEFFS,1,1)+P3755*INDEX(FTPCT_COEFFS,1,2)+F3755*INDEX(FTPCT_COEFFS,1,3)+G3754*INDEX(FTPCT_COEFFS,1,4)+AD3758*AD3760</f>
        <v>#N/A</v>
      </c>
      <c r="AJ3755" s="338" t="e">
        <f t="shared" ca="1" si="6484"/>
        <v>#N/A</v>
      </c>
      <c r="AK3755" s="55"/>
      <c r="AL3755" s="55"/>
      <c r="AM3755" s="55"/>
      <c r="AN3755" s="55"/>
      <c r="AO3755" s="55"/>
      <c r="AP3755" s="55"/>
      <c r="AQ3755" s="55"/>
      <c r="AR3755" s="55"/>
    </row>
    <row r="3756" spans="1:45" x14ac:dyDescent="0.3">
      <c r="A3756" s="54" t="e">
        <f ca="1">IF(D3754&gt;(D3755+(AVERAGE(V3754,W3754)-AVERAGE(V3755,W3755))/2)+2.5,C3754,IF(D3755&gt;(D3754+(AVERAGE(V3755,W3755)-AVERAGE(V3754,W3754))/2)+2.5,C3755,"Close"))</f>
        <v>#N/A</v>
      </c>
      <c r="B3756" s="64" t="e">
        <f ca="1">IF(D3755&gt;D3754,C3755,C3754)</f>
        <v>#N/A</v>
      </c>
      <c r="D3756" s="56"/>
      <c r="X3756" s="55"/>
      <c r="Y3756" s="55"/>
      <c r="Z3756" s="55"/>
      <c r="AA3756" s="55"/>
      <c r="AB3756" s="55"/>
      <c r="AC3756" s="337"/>
      <c r="AD3756" s="337"/>
      <c r="AE3756" s="337"/>
      <c r="AF3756" s="337"/>
      <c r="AG3756" s="337"/>
      <c r="AH3756" s="337"/>
      <c r="AI3756" s="337"/>
      <c r="AJ3756" s="337"/>
      <c r="AK3756" s="337"/>
      <c r="AL3756" s="337"/>
      <c r="AM3756" s="55"/>
      <c r="AN3756" s="55"/>
      <c r="AO3756" s="55"/>
      <c r="AP3756" s="55"/>
      <c r="AQ3756" s="55"/>
      <c r="AR3756" s="55"/>
      <c r="AS3756" s="55"/>
    </row>
    <row r="3757" spans="1:45" x14ac:dyDescent="0.3">
      <c r="X3757" s="54" t="s">
        <v>1305</v>
      </c>
      <c r="Y3757" s="54" t="s">
        <v>128</v>
      </c>
      <c r="Z3757" s="54" t="s">
        <v>157</v>
      </c>
      <c r="AA3757" s="54" t="s">
        <v>151</v>
      </c>
      <c r="AB3757" s="54" t="s">
        <v>1327</v>
      </c>
      <c r="AC3757" s="54" t="s">
        <v>129</v>
      </c>
      <c r="AD3757" s="54" t="s">
        <v>116</v>
      </c>
      <c r="AE3757" s="54"/>
      <c r="AF3757" s="54"/>
      <c r="AG3757" s="54"/>
      <c r="AH3757" s="54"/>
      <c r="AI3757" s="54"/>
      <c r="AJ3757" s="54"/>
      <c r="AK3757" s="54"/>
      <c r="AL3757" s="54"/>
      <c r="AM3757" s="54"/>
      <c r="AN3757" s="54"/>
      <c r="AO3757" s="54"/>
      <c r="AP3757" s="54"/>
      <c r="AQ3757" s="54"/>
      <c r="AR3757" s="54"/>
      <c r="AS3757" s="54"/>
    </row>
    <row r="3758" spans="1:45" x14ac:dyDescent="0.3">
      <c r="X3758" s="54"/>
      <c r="Y3758" s="54">
        <f t="shared" ref="Y3758:AD3758" si="6487">Y3751</f>
        <v>6.4436999999999998</v>
      </c>
      <c r="Z3758" s="54">
        <f t="shared" si="6487"/>
        <v>4.9371</v>
      </c>
      <c r="AA3758" s="54">
        <f t="shared" si="6487"/>
        <v>11.350300000000001</v>
      </c>
      <c r="AB3758" s="54">
        <f t="shared" si="6487"/>
        <v>7.1900000000000006E-2</v>
      </c>
      <c r="AC3758" s="54">
        <f t="shared" si="6487"/>
        <v>6.2766000000000002</v>
      </c>
      <c r="AD3758" s="54">
        <f t="shared" si="6487"/>
        <v>11.042999999999999</v>
      </c>
      <c r="AE3758" s="54"/>
      <c r="AF3758" s="336"/>
      <c r="AG3758" s="336"/>
      <c r="AH3758" s="336"/>
      <c r="AI3758" s="54"/>
      <c r="AJ3758" s="54"/>
      <c r="AK3758" s="54"/>
      <c r="AL3758" s="54"/>
      <c r="AM3758" s="54"/>
      <c r="AN3758" s="54"/>
      <c r="AO3758" s="54"/>
      <c r="AP3758" s="54"/>
      <c r="AQ3758" s="54"/>
      <c r="AR3758" s="54"/>
      <c r="AS3758" s="54"/>
    </row>
    <row r="3759" spans="1:45" x14ac:dyDescent="0.3">
      <c r="D3759" s="56"/>
      <c r="X3759" s="336"/>
      <c r="Y3759" s="336">
        <f t="shared" ca="1" si="6451"/>
        <v>0.9003413235969141</v>
      </c>
      <c r="Z3759" s="336">
        <f t="shared" ca="1" si="6451"/>
        <v>2.1626936665244931E-6</v>
      </c>
      <c r="AA3759" s="336">
        <f t="shared" ca="1" si="6451"/>
        <v>-0.42180928130552153</v>
      </c>
      <c r="AB3759" s="336">
        <f t="shared" ca="1" si="6451"/>
        <v>0.91145553968108706</v>
      </c>
      <c r="AC3759" s="336">
        <f t="shared" ca="1" si="6451"/>
        <v>-1.9542777614684745E-2</v>
      </c>
      <c r="AD3759" s="336">
        <f t="shared" ca="1" si="6451"/>
        <v>0.15771629966811737</v>
      </c>
      <c r="AE3759" s="336"/>
      <c r="AF3759" s="336"/>
      <c r="AG3759" s="336"/>
      <c r="AH3759" s="336"/>
      <c r="AI3759" s="54"/>
      <c r="AJ3759" s="54"/>
      <c r="AK3759" s="54"/>
      <c r="AL3759" s="336"/>
      <c r="AM3759" s="336"/>
      <c r="AN3759" s="336"/>
      <c r="AO3759" s="336"/>
      <c r="AP3759" s="54"/>
      <c r="AQ3759" s="336"/>
      <c r="AR3759" s="336"/>
      <c r="AS3759" s="336"/>
    </row>
    <row r="3760" spans="1:45" x14ac:dyDescent="0.3">
      <c r="C3760" s="54"/>
      <c r="D3760" s="56"/>
      <c r="Y3760" s="336">
        <f t="shared" ca="1" si="6451"/>
        <v>-5.0761167239936497E-2</v>
      </c>
      <c r="Z3760" s="336">
        <f t="shared" ca="1" si="6451"/>
        <v>-0.31112364448601765</v>
      </c>
      <c r="AA3760" s="336">
        <f t="shared" ca="1" si="6451"/>
        <v>-0.35400692504697479</v>
      </c>
      <c r="AB3760" s="336">
        <f t="shared" ca="1" si="6451"/>
        <v>-0.15861040425095374</v>
      </c>
      <c r="AC3760" s="336">
        <f t="shared" ca="1" si="6451"/>
        <v>0.2638166905420764</v>
      </c>
      <c r="AD3760" s="336">
        <f t="shared" ca="1" si="6451"/>
        <v>0.67145723461972573</v>
      </c>
      <c r="AE3760" s="55"/>
      <c r="AF3760" s="55"/>
      <c r="AG3760" s="55"/>
      <c r="AH3760" s="55"/>
      <c r="AI3760" s="55"/>
      <c r="AJ3760" s="55"/>
      <c r="AK3760" s="55"/>
      <c r="AL3760" s="55"/>
      <c r="AM3760" s="55"/>
      <c r="AN3760" s="55"/>
      <c r="AO3760" s="55"/>
      <c r="AP3760" s="55"/>
      <c r="AQ3760" s="55"/>
      <c r="AR3760" s="55"/>
      <c r="AS3760" s="55"/>
    </row>
    <row r="3761" spans="1:45" x14ac:dyDescent="0.3">
      <c r="B3761" s="54" t="s">
        <v>172</v>
      </c>
      <c r="C3761" s="53">
        <f>C3754</f>
        <v>0</v>
      </c>
      <c r="D3761" s="56" t="e">
        <f t="shared" ref="D3761:D3762" ca="1" si="6488">AJ3761</f>
        <v>#N/A</v>
      </c>
      <c r="E3761" s="52" t="e">
        <f t="shared" ref="E3761:W3761" si="6489">E3754</f>
        <v>#N/A</v>
      </c>
      <c r="F3761" s="52" t="e">
        <f t="shared" si="6489"/>
        <v>#N/A</v>
      </c>
      <c r="G3761" s="52" t="e">
        <f t="shared" si="6489"/>
        <v>#N/A</v>
      </c>
      <c r="H3761" s="52" t="e">
        <f t="shared" si="6489"/>
        <v>#N/A</v>
      </c>
      <c r="I3761" s="52" t="e">
        <f t="shared" si="6489"/>
        <v>#N/A</v>
      </c>
      <c r="J3761" s="52" t="e">
        <f t="shared" si="6489"/>
        <v>#N/A</v>
      </c>
      <c r="K3761" s="52" t="e">
        <f t="shared" si="6489"/>
        <v>#N/A</v>
      </c>
      <c r="L3761" s="52" t="e">
        <f t="shared" si="6489"/>
        <v>#N/A</v>
      </c>
      <c r="M3761" s="52" t="e">
        <f t="shared" si="6489"/>
        <v>#N/A</v>
      </c>
      <c r="N3761" s="52" t="e">
        <f t="shared" si="6489"/>
        <v>#N/A</v>
      </c>
      <c r="O3761" s="52" t="e">
        <f t="shared" si="6489"/>
        <v>#N/A</v>
      </c>
      <c r="P3761" s="52" t="e">
        <f t="shared" si="6489"/>
        <v>#N/A</v>
      </c>
      <c r="Q3761" s="52" t="e">
        <f t="shared" si="6489"/>
        <v>#N/A</v>
      </c>
      <c r="R3761" s="52" t="e">
        <f t="shared" si="6489"/>
        <v>#N/A</v>
      </c>
      <c r="S3761" s="52" t="e">
        <f t="shared" si="6489"/>
        <v>#N/A</v>
      </c>
      <c r="T3761" s="52" t="e">
        <f t="shared" si="6489"/>
        <v>#N/A</v>
      </c>
      <c r="U3761" s="52" t="e">
        <f t="shared" si="6489"/>
        <v>#N/A</v>
      </c>
      <c r="V3761" s="52" t="e">
        <f t="shared" si="6489"/>
        <v>#N/A</v>
      </c>
      <c r="W3761" s="52" t="e">
        <f t="shared" si="6489"/>
        <v>#N/A</v>
      </c>
      <c r="X3761" s="55" t="e">
        <f t="shared" ref="X3761:X3762" si="6490">(H3761-(O3761*P3761)/100-3*(J3761*K3761)/100)/2</f>
        <v>#N/A</v>
      </c>
      <c r="Y3761" s="55" t="e">
        <f t="shared" ref="Y3761:Y3762" si="6491">SUM(X3761,(J3761*K3761/100))/(F3761/100)</f>
        <v>#N/A</v>
      </c>
      <c r="Z3761" s="55" t="e">
        <f t="shared" ref="Z3761" si="6492">U3761*0.5+U3762*0.5</f>
        <v>#N/A</v>
      </c>
      <c r="AA3761" s="55" t="e">
        <f t="shared" ref="AA3761:AA3762" si="6493">J3761/Y3761</f>
        <v>#N/A</v>
      </c>
      <c r="AB3761" s="336" t="e">
        <f t="shared" ref="AB3761:AB3762" si="6494">X3761/(Y3761-J3761)</f>
        <v>#N/A</v>
      </c>
      <c r="AC3761" s="223" t="e">
        <f ca="1">INDEX(FGA_COEFFS,1,1)+Z3761*INDEX(FGA_COEFFS,1,2)+Y3761*INDEX(FGA_COEFFS,1,3)+R3761*INDEX(FGA_COEFFS,1,4)+Q3762*INDEX(FGA_COEFFS,1,5)+S3761*INDEX(FGA_COEFFS,1,6)+T3762*INDEX(FGA_COEFFS,1,7)+M3762*INDEX(FGA_COEFFS,1,8)+Y3765*Y3766</f>
        <v>#N/A</v>
      </c>
      <c r="AD3761" s="223" t="e">
        <f ca="1">INDEX(THREEPTA_COEFFS,1,1)+AC3761*INDEX(THREEPTA_COEFFS,1,2)+J3761*INDEX(THREEPTA_COEFFS,1,3)+AA3761*INDEX(THREEPTA_COEFFS,1,4)+K3761*INDEX(THREEPTA_COEFFS,1,5)+L3762*INDEX(THREEPTA_COEFFS,1,6)+Z3765*Z3766</f>
        <v>#N/A</v>
      </c>
      <c r="AE3761" s="223" t="e">
        <f ca="1">INDEX(THREEPTPCT_COEFFS,1,1)+K3761*INDEX(THREEPTPCT_COEFFS,1,2)+L3762*INDEX(THREEPTPCT_COEFFS,1,3)+AA3765*AA3766</f>
        <v>#N/A</v>
      </c>
      <c r="AF3761" s="55" t="e">
        <f t="shared" ref="AF3761:AF3762" ca="1" si="6495">AC3761-AD3761</f>
        <v>#N/A</v>
      </c>
      <c r="AG3761" s="223" t="e">
        <f ca="1">INDEX(TWOPTPCT_COEFFS,1,1)+AB3761*INDEX(TWOPTPCT_COEFFS,1,2)+I3762*INDEX(TWOPTPCT_COEFFS,1,3)+G3762*INDEX(TWOPTPCT_COEFFS,1,4)+L3762*INDEX(TWOPTPCT_COEFFS,1,5)+AB3765*AB3766</f>
        <v>#N/A</v>
      </c>
      <c r="AH3761" s="223" t="e">
        <f ca="1">INDEX(FTA_COEFFS,1,1)+O3761*INDEX(FTA_COEFFS,1,2)+N3762*INDEX(FTA_COEFFS,1,3)+(Q3761+R3761)*INDEX(FTA_COEFFS,1,4)+(Q3762+R3762)*INDEX(FTA_COEFFS,1,5)+M3762*INDEX(FTA_COEFFS,1,6)+AC3765*AC3766</f>
        <v>#N/A</v>
      </c>
      <c r="AI3761" s="223" t="e">
        <f ca="1">INDEX(FTPCT_COEFFS,1,1)+P3761*INDEX(FTPCT_COEFFS,1,2)+F3761*INDEX(FTPCT_COEFFS,1,3)+G3762*INDEX(FTPCT_COEFFS,1,4)+AD3765*AD3766</f>
        <v>#N/A</v>
      </c>
      <c r="AJ3761" s="338" t="e">
        <f t="shared" ref="AJ3761:AJ3762" ca="1" si="6496">AD3761*AE3761/100+AF3761*AG3761+AH3761*AI3761/100</f>
        <v>#N/A</v>
      </c>
      <c r="AK3761" s="55"/>
      <c r="AL3761" s="55"/>
      <c r="AM3761" s="55"/>
      <c r="AN3761" s="55"/>
      <c r="AO3761" s="55"/>
      <c r="AP3761" s="55"/>
      <c r="AQ3761" s="55"/>
      <c r="AR3761" s="55"/>
    </row>
    <row r="3762" spans="1:45" x14ac:dyDescent="0.3">
      <c r="B3762" s="54" t="s">
        <v>175</v>
      </c>
      <c r="C3762" s="54">
        <f>C3755</f>
        <v>0</v>
      </c>
      <c r="D3762" s="56" t="e">
        <f t="shared" ca="1" si="6488"/>
        <v>#N/A</v>
      </c>
      <c r="E3762" s="52" t="e">
        <f t="shared" ref="E3762:W3762" si="6497">E3755</f>
        <v>#N/A</v>
      </c>
      <c r="F3762" s="52" t="e">
        <f t="shared" si="6497"/>
        <v>#N/A</v>
      </c>
      <c r="G3762" s="52" t="e">
        <f t="shared" si="6497"/>
        <v>#N/A</v>
      </c>
      <c r="H3762" s="52" t="e">
        <f t="shared" si="6497"/>
        <v>#N/A</v>
      </c>
      <c r="I3762" s="52" t="e">
        <f t="shared" si="6497"/>
        <v>#N/A</v>
      </c>
      <c r="J3762" s="52" t="e">
        <f t="shared" si="6497"/>
        <v>#N/A</v>
      </c>
      <c r="K3762" s="52" t="e">
        <f t="shared" si="6497"/>
        <v>#N/A</v>
      </c>
      <c r="L3762" s="52" t="e">
        <f t="shared" si="6497"/>
        <v>#N/A</v>
      </c>
      <c r="M3762" s="52" t="e">
        <f t="shared" si="6497"/>
        <v>#N/A</v>
      </c>
      <c r="N3762" s="52" t="e">
        <f t="shared" si="6497"/>
        <v>#N/A</v>
      </c>
      <c r="O3762" s="52" t="e">
        <f t="shared" si="6497"/>
        <v>#N/A</v>
      </c>
      <c r="P3762" s="52" t="e">
        <f t="shared" si="6497"/>
        <v>#N/A</v>
      </c>
      <c r="Q3762" s="52" t="e">
        <f t="shared" si="6497"/>
        <v>#N/A</v>
      </c>
      <c r="R3762" s="52" t="e">
        <f t="shared" si="6497"/>
        <v>#N/A</v>
      </c>
      <c r="S3762" s="52" t="e">
        <f t="shared" si="6497"/>
        <v>#N/A</v>
      </c>
      <c r="T3762" s="52" t="e">
        <f t="shared" si="6497"/>
        <v>#N/A</v>
      </c>
      <c r="U3762" s="52" t="e">
        <f t="shared" si="6497"/>
        <v>#N/A</v>
      </c>
      <c r="V3762" s="52" t="e">
        <f t="shared" si="6497"/>
        <v>#N/A</v>
      </c>
      <c r="W3762" s="52" t="e">
        <f t="shared" si="6497"/>
        <v>#N/A</v>
      </c>
      <c r="X3762" s="55" t="e">
        <f t="shared" si="6490"/>
        <v>#N/A</v>
      </c>
      <c r="Y3762" s="55" t="e">
        <f t="shared" si="6491"/>
        <v>#N/A</v>
      </c>
      <c r="Z3762" s="55" t="e">
        <f t="shared" ref="Z3762" si="6498">Z3761</f>
        <v>#N/A</v>
      </c>
      <c r="AA3762" s="55" t="e">
        <f t="shared" si="6493"/>
        <v>#N/A</v>
      </c>
      <c r="AB3762" s="336" t="e">
        <f t="shared" si="6494"/>
        <v>#N/A</v>
      </c>
      <c r="AC3762" s="223" t="e">
        <f ca="1">INDEX(FGA_COEFFS,1,1)+Z3762*INDEX(FGA_COEFFS,1,2)+Y3762*INDEX(FGA_COEFFS,1,3)+R3762*INDEX(FGA_COEFFS,1,4)+Q3761*INDEX(FGA_COEFFS,1,5)+S3762*INDEX(FGA_COEFFS,1,6)+T3761*INDEX(FGA_COEFFS,1,7)+M3761*INDEX(FGA_COEFFS,1,8)+Y3765*Y3767</f>
        <v>#N/A</v>
      </c>
      <c r="AD3762" s="223" t="e">
        <f ca="1">INDEX(THREEPTA_COEFFS,1,1)+AC3762*INDEX(THREEPTA_COEFFS,1,2)+J3762*INDEX(THREEPTA_COEFFS,1,3)+AA3762*INDEX(THREEPTA_COEFFS,1,4)+K3762*INDEX(THREEPTA_COEFFS,1,5)+L3761*INDEX(THREEPTA_COEFFS,1,6)+Z3765*Z3767</f>
        <v>#N/A</v>
      </c>
      <c r="AE3762" s="223" t="e">
        <f ca="1">INDEX(THREEPTPCT_COEFFS,1,1)+K3762*INDEX(THREEPTPCT_COEFFS,1,2)+L3761*INDEX(THREEPTPCT_COEFFS,1,3)+AA3765*AA3767</f>
        <v>#N/A</v>
      </c>
      <c r="AF3762" s="55" t="e">
        <f t="shared" ca="1" si="6495"/>
        <v>#N/A</v>
      </c>
      <c r="AG3762" s="223" t="e">
        <f ca="1">INDEX(TWOPTPCT_COEFFS,1,1)+AB3762*INDEX(TWOPTPCT_COEFFS,1,2)+I3761*INDEX(TWOPTPCT_COEFFS,1,3)+G3761*INDEX(TWOPTPCT_COEFFS,1,4)+L3761*INDEX(TWOPTPCT_COEFFS,1,5)+AB3765*AB3767</f>
        <v>#N/A</v>
      </c>
      <c r="AH3762" s="223" t="e">
        <f ca="1">INDEX(FTA_COEFFS,1,1)+O3762*INDEX(FTA_COEFFS,1,2)+N3761*INDEX(FTA_COEFFS,1,3)+(Q3762+R3762)*INDEX(FTA_COEFFS,1,4)+(Q3761+R3761)*INDEX(FTA_COEFFS,1,5)+M3761*INDEX(FTA_COEFFS,1,6)+AC3765*AC3767</f>
        <v>#N/A</v>
      </c>
      <c r="AI3762" s="223" t="e">
        <f ca="1">INDEX(FTPCT_COEFFS,1,1)+P3762*INDEX(FTPCT_COEFFS,1,2)+F3762*INDEX(FTPCT_COEFFS,1,3)+G3761*INDEX(FTPCT_COEFFS,1,4)+AD3765*AD3767</f>
        <v>#N/A</v>
      </c>
      <c r="AJ3762" s="338" t="e">
        <f t="shared" ca="1" si="6496"/>
        <v>#N/A</v>
      </c>
      <c r="AK3762" s="55"/>
      <c r="AL3762" s="55"/>
      <c r="AM3762" s="55"/>
      <c r="AN3762" s="55"/>
      <c r="AO3762" s="55"/>
      <c r="AP3762" s="55"/>
      <c r="AQ3762" s="55"/>
      <c r="AR3762" s="55"/>
    </row>
    <row r="3763" spans="1:45" x14ac:dyDescent="0.3">
      <c r="A3763" s="54" t="e">
        <f ca="1">IF(D3761&gt;(D3762+(AVERAGE(V3761,W3761)-AVERAGE(V3762,W3762))/2)+2.5,C3761,IF(D3762&gt;(D3761+(AVERAGE(V3762,W3762)-AVERAGE(V3761,W3761))/2)+2.5,C3762,"Close"))</f>
        <v>#N/A</v>
      </c>
      <c r="B3763" s="64" t="e">
        <f ca="1">IF(D3762&gt;D3761,C3762,C3761)</f>
        <v>#N/A</v>
      </c>
      <c r="D3763" s="56"/>
      <c r="X3763" s="55"/>
      <c r="Y3763" s="55"/>
      <c r="Z3763" s="55"/>
      <c r="AA3763" s="55"/>
      <c r="AB3763" s="55"/>
      <c r="AC3763" s="337"/>
      <c r="AD3763" s="337"/>
      <c r="AE3763" s="337"/>
      <c r="AF3763" s="337"/>
      <c r="AG3763" s="337"/>
      <c r="AH3763" s="337"/>
      <c r="AI3763" s="337"/>
      <c r="AJ3763" s="337"/>
      <c r="AK3763" s="337"/>
      <c r="AL3763" s="337"/>
      <c r="AM3763" s="55"/>
      <c r="AN3763" s="55"/>
      <c r="AO3763" s="55"/>
      <c r="AP3763" s="55"/>
      <c r="AQ3763" s="55"/>
      <c r="AR3763" s="55"/>
      <c r="AS3763" s="55"/>
    </row>
    <row r="3764" spans="1:45" x14ac:dyDescent="0.3">
      <c r="X3764" s="54" t="s">
        <v>1305</v>
      </c>
      <c r="Y3764" s="54" t="s">
        <v>128</v>
      </c>
      <c r="Z3764" s="54" t="s">
        <v>157</v>
      </c>
      <c r="AA3764" s="54" t="s">
        <v>151</v>
      </c>
      <c r="AB3764" s="54" t="s">
        <v>1327</v>
      </c>
      <c r="AC3764" s="54" t="s">
        <v>129</v>
      </c>
      <c r="AD3764" s="54" t="s">
        <v>116</v>
      </c>
      <c r="AE3764" s="54"/>
      <c r="AF3764" s="54"/>
      <c r="AG3764" s="54"/>
      <c r="AH3764" s="54"/>
      <c r="AI3764" s="54"/>
      <c r="AJ3764" s="54"/>
      <c r="AK3764" s="54"/>
      <c r="AL3764" s="54"/>
      <c r="AM3764" s="54"/>
      <c r="AN3764" s="54"/>
      <c r="AO3764" s="54"/>
      <c r="AP3764" s="54"/>
      <c r="AQ3764" s="54"/>
      <c r="AR3764" s="54"/>
      <c r="AS3764" s="54"/>
    </row>
    <row r="3765" spans="1:45" x14ac:dyDescent="0.3">
      <c r="X3765" s="54"/>
      <c r="Y3765" s="54">
        <f t="shared" ref="Y3765:AD3765" si="6499">Y3758</f>
        <v>6.4436999999999998</v>
      </c>
      <c r="Z3765" s="54">
        <f t="shared" si="6499"/>
        <v>4.9371</v>
      </c>
      <c r="AA3765" s="54">
        <f t="shared" si="6499"/>
        <v>11.350300000000001</v>
      </c>
      <c r="AB3765" s="54">
        <f t="shared" si="6499"/>
        <v>7.1900000000000006E-2</v>
      </c>
      <c r="AC3765" s="54">
        <f t="shared" si="6499"/>
        <v>6.2766000000000002</v>
      </c>
      <c r="AD3765" s="54">
        <f t="shared" si="6499"/>
        <v>11.042999999999999</v>
      </c>
      <c r="AE3765" s="54"/>
      <c r="AF3765" s="336"/>
      <c r="AG3765" s="336"/>
      <c r="AH3765" s="336"/>
      <c r="AI3765" s="54"/>
      <c r="AJ3765" s="54"/>
      <c r="AK3765" s="54"/>
      <c r="AL3765" s="54"/>
      <c r="AM3765" s="54"/>
      <c r="AN3765" s="54"/>
      <c r="AO3765" s="54"/>
      <c r="AP3765" s="54"/>
      <c r="AQ3765" s="54"/>
      <c r="AR3765" s="54"/>
      <c r="AS3765" s="54"/>
    </row>
    <row r="3766" spans="1:45" x14ac:dyDescent="0.3">
      <c r="D3766" s="56"/>
      <c r="X3766" s="336"/>
      <c r="Y3766" s="336">
        <f t="shared" ca="1" si="6451"/>
        <v>0.11857409009807166</v>
      </c>
      <c r="Z3766" s="336">
        <f t="shared" ca="1" si="6451"/>
        <v>1.2683686393231857</v>
      </c>
      <c r="AA3766" s="336">
        <f t="shared" ca="1" si="6451"/>
        <v>0.54276371083017483</v>
      </c>
      <c r="AB3766" s="336">
        <f t="shared" ca="1" si="6451"/>
        <v>0.55655620779329773</v>
      </c>
      <c r="AC3766" s="336">
        <f t="shared" ca="1" si="6451"/>
        <v>1.4137407345496564</v>
      </c>
      <c r="AD3766" s="336">
        <f t="shared" ca="1" si="6451"/>
        <v>-0.26168362727905004</v>
      </c>
      <c r="AE3766" s="336"/>
      <c r="AF3766" s="336"/>
      <c r="AG3766" s="336"/>
      <c r="AH3766" s="336"/>
      <c r="AI3766" s="54"/>
      <c r="AJ3766" s="54"/>
      <c r="AK3766" s="54"/>
      <c r="AL3766" s="336"/>
      <c r="AM3766" s="336"/>
      <c r="AN3766" s="336"/>
      <c r="AO3766" s="336"/>
      <c r="AP3766" s="54"/>
      <c r="AQ3766" s="336"/>
      <c r="AR3766" s="336"/>
      <c r="AS3766" s="336"/>
    </row>
    <row r="3767" spans="1:45" x14ac:dyDescent="0.3">
      <c r="C3767" s="54"/>
      <c r="D3767" s="56"/>
      <c r="Y3767" s="336">
        <f t="shared" ca="1" si="6451"/>
        <v>0.32211174934927056</v>
      </c>
      <c r="Z3767" s="336">
        <f t="shared" ca="1" si="6451"/>
        <v>1.0095105396784656</v>
      </c>
      <c r="AA3767" s="336">
        <f t="shared" ca="1" si="6451"/>
        <v>0.55784006647087858</v>
      </c>
      <c r="AB3767" s="336">
        <f t="shared" ca="1" si="6451"/>
        <v>1.8731750375916539E-2</v>
      </c>
      <c r="AC3767" s="336">
        <f t="shared" ca="1" si="6451"/>
        <v>0.48924170042041965</v>
      </c>
      <c r="AD3767" s="336">
        <f t="shared" ca="1" si="6451"/>
        <v>-1.2931651483922699E-2</v>
      </c>
      <c r="AE3767" s="55"/>
      <c r="AF3767" s="55"/>
      <c r="AG3767" s="55"/>
      <c r="AH3767" s="55"/>
      <c r="AI3767" s="55"/>
      <c r="AJ3767" s="55"/>
      <c r="AK3767" s="55"/>
      <c r="AL3767" s="55"/>
      <c r="AM3767" s="55"/>
      <c r="AN3767" s="55"/>
      <c r="AO3767" s="55"/>
      <c r="AP3767" s="55"/>
      <c r="AQ3767" s="55"/>
      <c r="AR3767" s="55"/>
      <c r="AS3767" s="55"/>
    </row>
    <row r="3768" spans="1:45" x14ac:dyDescent="0.3">
      <c r="B3768" s="54" t="s">
        <v>172</v>
      </c>
      <c r="C3768" s="53">
        <f>C3761</f>
        <v>0</v>
      </c>
      <c r="D3768" s="56" t="e">
        <f t="shared" ref="D3768:D3769" ca="1" si="6500">AJ3768</f>
        <v>#N/A</v>
      </c>
      <c r="E3768" s="52" t="e">
        <f t="shared" ref="E3768:W3768" si="6501">E3761</f>
        <v>#N/A</v>
      </c>
      <c r="F3768" s="52" t="e">
        <f t="shared" si="6501"/>
        <v>#N/A</v>
      </c>
      <c r="G3768" s="52" t="e">
        <f t="shared" si="6501"/>
        <v>#N/A</v>
      </c>
      <c r="H3768" s="52" t="e">
        <f t="shared" si="6501"/>
        <v>#N/A</v>
      </c>
      <c r="I3768" s="52" t="e">
        <f t="shared" si="6501"/>
        <v>#N/A</v>
      </c>
      <c r="J3768" s="52" t="e">
        <f t="shared" si="6501"/>
        <v>#N/A</v>
      </c>
      <c r="K3768" s="52" t="e">
        <f t="shared" si="6501"/>
        <v>#N/A</v>
      </c>
      <c r="L3768" s="52" t="e">
        <f t="shared" si="6501"/>
        <v>#N/A</v>
      </c>
      <c r="M3768" s="52" t="e">
        <f t="shared" si="6501"/>
        <v>#N/A</v>
      </c>
      <c r="N3768" s="52" t="e">
        <f t="shared" si="6501"/>
        <v>#N/A</v>
      </c>
      <c r="O3768" s="52" t="e">
        <f t="shared" si="6501"/>
        <v>#N/A</v>
      </c>
      <c r="P3768" s="52" t="e">
        <f t="shared" si="6501"/>
        <v>#N/A</v>
      </c>
      <c r="Q3768" s="52" t="e">
        <f t="shared" si="6501"/>
        <v>#N/A</v>
      </c>
      <c r="R3768" s="52" t="e">
        <f t="shared" si="6501"/>
        <v>#N/A</v>
      </c>
      <c r="S3768" s="52" t="e">
        <f t="shared" si="6501"/>
        <v>#N/A</v>
      </c>
      <c r="T3768" s="52" t="e">
        <f t="shared" si="6501"/>
        <v>#N/A</v>
      </c>
      <c r="U3768" s="52" t="e">
        <f t="shared" si="6501"/>
        <v>#N/A</v>
      </c>
      <c r="V3768" s="52" t="e">
        <f t="shared" si="6501"/>
        <v>#N/A</v>
      </c>
      <c r="W3768" s="52" t="e">
        <f t="shared" si="6501"/>
        <v>#N/A</v>
      </c>
      <c r="X3768" s="55" t="e">
        <f t="shared" ref="X3768:X3769" si="6502">(H3768-(O3768*P3768)/100-3*(J3768*K3768)/100)/2</f>
        <v>#N/A</v>
      </c>
      <c r="Y3768" s="55" t="e">
        <f t="shared" ref="Y3768:Y3769" si="6503">SUM(X3768,(J3768*K3768/100))/(F3768/100)</f>
        <v>#N/A</v>
      </c>
      <c r="Z3768" s="55" t="e">
        <f t="shared" ref="Z3768" si="6504">U3768*0.5+U3769*0.5</f>
        <v>#N/A</v>
      </c>
      <c r="AA3768" s="55" t="e">
        <f t="shared" ref="AA3768:AA3769" si="6505">J3768/Y3768</f>
        <v>#N/A</v>
      </c>
      <c r="AB3768" s="336" t="e">
        <f t="shared" ref="AB3768:AB3769" si="6506">X3768/(Y3768-J3768)</f>
        <v>#N/A</v>
      </c>
      <c r="AC3768" s="223" t="e">
        <f ca="1">INDEX(FGA_COEFFS,1,1)+Z3768*INDEX(FGA_COEFFS,1,2)+Y3768*INDEX(FGA_COEFFS,1,3)+R3768*INDEX(FGA_COEFFS,1,4)+Q3769*INDEX(FGA_COEFFS,1,5)+S3768*INDEX(FGA_COEFFS,1,6)+T3769*INDEX(FGA_COEFFS,1,7)+M3769*INDEX(FGA_COEFFS,1,8)+Y3772*Y3773</f>
        <v>#N/A</v>
      </c>
      <c r="AD3768" s="223" t="e">
        <f ca="1">INDEX(THREEPTA_COEFFS,1,1)+AC3768*INDEX(THREEPTA_COEFFS,1,2)+J3768*INDEX(THREEPTA_COEFFS,1,3)+AA3768*INDEX(THREEPTA_COEFFS,1,4)+K3768*INDEX(THREEPTA_COEFFS,1,5)+L3769*INDEX(THREEPTA_COEFFS,1,6)+Z3772*Z3773</f>
        <v>#N/A</v>
      </c>
      <c r="AE3768" s="223" t="e">
        <f ca="1">INDEX(THREEPTPCT_COEFFS,1,1)+K3768*INDEX(THREEPTPCT_COEFFS,1,2)+L3769*INDEX(THREEPTPCT_COEFFS,1,3)+AA3772*AA3773</f>
        <v>#N/A</v>
      </c>
      <c r="AF3768" s="55" t="e">
        <f t="shared" ref="AF3768:AF3769" ca="1" si="6507">AC3768-AD3768</f>
        <v>#N/A</v>
      </c>
      <c r="AG3768" s="223" t="e">
        <f ca="1">INDEX(TWOPTPCT_COEFFS,1,1)+AB3768*INDEX(TWOPTPCT_COEFFS,1,2)+I3769*INDEX(TWOPTPCT_COEFFS,1,3)+G3769*INDEX(TWOPTPCT_COEFFS,1,4)+L3769*INDEX(TWOPTPCT_COEFFS,1,5)+AB3772*AB3773</f>
        <v>#N/A</v>
      </c>
      <c r="AH3768" s="223" t="e">
        <f ca="1">INDEX(FTA_COEFFS,1,1)+O3768*INDEX(FTA_COEFFS,1,2)+N3769*INDEX(FTA_COEFFS,1,3)+(Q3768+R3768)*INDEX(FTA_COEFFS,1,4)+(Q3769+R3769)*INDEX(FTA_COEFFS,1,5)+M3769*INDEX(FTA_COEFFS,1,6)+AC3772*AC3773</f>
        <v>#N/A</v>
      </c>
      <c r="AI3768" s="223" t="e">
        <f ca="1">INDEX(FTPCT_COEFFS,1,1)+P3768*INDEX(FTPCT_COEFFS,1,2)+F3768*INDEX(FTPCT_COEFFS,1,3)+G3769*INDEX(FTPCT_COEFFS,1,4)+AD3772*AD3773</f>
        <v>#N/A</v>
      </c>
      <c r="AJ3768" s="338" t="e">
        <f t="shared" ref="AJ3768:AJ3769" ca="1" si="6508">AD3768*AE3768/100+AF3768*AG3768+AH3768*AI3768/100</f>
        <v>#N/A</v>
      </c>
      <c r="AK3768" s="55"/>
      <c r="AL3768" s="55"/>
      <c r="AM3768" s="55"/>
      <c r="AN3768" s="55"/>
      <c r="AO3768" s="55"/>
      <c r="AP3768" s="55"/>
      <c r="AQ3768" s="55"/>
      <c r="AR3768" s="55"/>
    </row>
    <row r="3769" spans="1:45" x14ac:dyDescent="0.3">
      <c r="B3769" s="54" t="s">
        <v>175</v>
      </c>
      <c r="C3769" s="54">
        <f>C3762</f>
        <v>0</v>
      </c>
      <c r="D3769" s="56" t="e">
        <f t="shared" ca="1" si="6500"/>
        <v>#N/A</v>
      </c>
      <c r="E3769" s="52" t="e">
        <f t="shared" ref="E3769:W3769" si="6509">E3762</f>
        <v>#N/A</v>
      </c>
      <c r="F3769" s="52" t="e">
        <f t="shared" si="6509"/>
        <v>#N/A</v>
      </c>
      <c r="G3769" s="52" t="e">
        <f t="shared" si="6509"/>
        <v>#N/A</v>
      </c>
      <c r="H3769" s="52" t="e">
        <f t="shared" si="6509"/>
        <v>#N/A</v>
      </c>
      <c r="I3769" s="52" t="e">
        <f t="shared" si="6509"/>
        <v>#N/A</v>
      </c>
      <c r="J3769" s="52" t="e">
        <f t="shared" si="6509"/>
        <v>#N/A</v>
      </c>
      <c r="K3769" s="52" t="e">
        <f t="shared" si="6509"/>
        <v>#N/A</v>
      </c>
      <c r="L3769" s="52" t="e">
        <f t="shared" si="6509"/>
        <v>#N/A</v>
      </c>
      <c r="M3769" s="52" t="e">
        <f t="shared" si="6509"/>
        <v>#N/A</v>
      </c>
      <c r="N3769" s="52" t="e">
        <f t="shared" si="6509"/>
        <v>#N/A</v>
      </c>
      <c r="O3769" s="52" t="e">
        <f t="shared" si="6509"/>
        <v>#N/A</v>
      </c>
      <c r="P3769" s="52" t="e">
        <f t="shared" si="6509"/>
        <v>#N/A</v>
      </c>
      <c r="Q3769" s="52" t="e">
        <f t="shared" si="6509"/>
        <v>#N/A</v>
      </c>
      <c r="R3769" s="52" t="e">
        <f t="shared" si="6509"/>
        <v>#N/A</v>
      </c>
      <c r="S3769" s="52" t="e">
        <f t="shared" si="6509"/>
        <v>#N/A</v>
      </c>
      <c r="T3769" s="52" t="e">
        <f t="shared" si="6509"/>
        <v>#N/A</v>
      </c>
      <c r="U3769" s="52" t="e">
        <f t="shared" si="6509"/>
        <v>#N/A</v>
      </c>
      <c r="V3769" s="52" t="e">
        <f t="shared" si="6509"/>
        <v>#N/A</v>
      </c>
      <c r="W3769" s="52" t="e">
        <f t="shared" si="6509"/>
        <v>#N/A</v>
      </c>
      <c r="X3769" s="55" t="e">
        <f t="shared" si="6502"/>
        <v>#N/A</v>
      </c>
      <c r="Y3769" s="55" t="e">
        <f t="shared" si="6503"/>
        <v>#N/A</v>
      </c>
      <c r="Z3769" s="55" t="e">
        <f t="shared" ref="Z3769" si="6510">Z3768</f>
        <v>#N/A</v>
      </c>
      <c r="AA3769" s="55" t="e">
        <f t="shared" si="6505"/>
        <v>#N/A</v>
      </c>
      <c r="AB3769" s="336" t="e">
        <f t="shared" si="6506"/>
        <v>#N/A</v>
      </c>
      <c r="AC3769" s="223" t="e">
        <f ca="1">INDEX(FGA_COEFFS,1,1)+Z3769*INDEX(FGA_COEFFS,1,2)+Y3769*INDEX(FGA_COEFFS,1,3)+R3769*INDEX(FGA_COEFFS,1,4)+Q3768*INDEX(FGA_COEFFS,1,5)+S3769*INDEX(FGA_COEFFS,1,6)+T3768*INDEX(FGA_COEFFS,1,7)+M3768*INDEX(FGA_COEFFS,1,8)+Y3772*Y3774</f>
        <v>#N/A</v>
      </c>
      <c r="AD3769" s="223" t="e">
        <f ca="1">INDEX(THREEPTA_COEFFS,1,1)+AC3769*INDEX(THREEPTA_COEFFS,1,2)+J3769*INDEX(THREEPTA_COEFFS,1,3)+AA3769*INDEX(THREEPTA_COEFFS,1,4)+K3769*INDEX(THREEPTA_COEFFS,1,5)+L3768*INDEX(THREEPTA_COEFFS,1,6)+Z3772*Z3774</f>
        <v>#N/A</v>
      </c>
      <c r="AE3769" s="223" t="e">
        <f ca="1">INDEX(THREEPTPCT_COEFFS,1,1)+K3769*INDEX(THREEPTPCT_COEFFS,1,2)+L3768*INDEX(THREEPTPCT_COEFFS,1,3)+AA3772*AA3774</f>
        <v>#N/A</v>
      </c>
      <c r="AF3769" s="55" t="e">
        <f t="shared" ca="1" si="6507"/>
        <v>#N/A</v>
      </c>
      <c r="AG3769" s="223" t="e">
        <f ca="1">INDEX(TWOPTPCT_COEFFS,1,1)+AB3769*INDEX(TWOPTPCT_COEFFS,1,2)+I3768*INDEX(TWOPTPCT_COEFFS,1,3)+G3768*INDEX(TWOPTPCT_COEFFS,1,4)+L3768*INDEX(TWOPTPCT_COEFFS,1,5)+AB3772*AB3774</f>
        <v>#N/A</v>
      </c>
      <c r="AH3769" s="223" t="e">
        <f ca="1">INDEX(FTA_COEFFS,1,1)+O3769*INDEX(FTA_COEFFS,1,2)+N3768*INDEX(FTA_COEFFS,1,3)+(Q3769+R3769)*INDEX(FTA_COEFFS,1,4)+(Q3768+R3768)*INDEX(FTA_COEFFS,1,5)+M3768*INDEX(FTA_COEFFS,1,6)+AC3772*AC3774</f>
        <v>#N/A</v>
      </c>
      <c r="AI3769" s="223" t="e">
        <f ca="1">INDEX(FTPCT_COEFFS,1,1)+P3769*INDEX(FTPCT_COEFFS,1,2)+F3769*INDEX(FTPCT_COEFFS,1,3)+G3768*INDEX(FTPCT_COEFFS,1,4)+AD3772*AD3774</f>
        <v>#N/A</v>
      </c>
      <c r="AJ3769" s="338" t="e">
        <f t="shared" ca="1" si="6508"/>
        <v>#N/A</v>
      </c>
      <c r="AK3769" s="55"/>
      <c r="AL3769" s="55"/>
      <c r="AM3769" s="55"/>
      <c r="AN3769" s="55"/>
      <c r="AO3769" s="55"/>
      <c r="AP3769" s="55"/>
      <c r="AQ3769" s="55"/>
      <c r="AR3769" s="55"/>
    </row>
    <row r="3770" spans="1:45" x14ac:dyDescent="0.3">
      <c r="A3770" s="54" t="e">
        <f ca="1">IF(D3768&gt;(D3769+(AVERAGE(V3768,W3768)-AVERAGE(V3769,W3769))/2)+2.5,C3768,IF(D3769&gt;(D3768+(AVERAGE(V3769,W3769)-AVERAGE(V3768,W3768))/2)+2.5,C3769,"Close"))</f>
        <v>#N/A</v>
      </c>
      <c r="B3770" s="64" t="e">
        <f ca="1">IF(D3769&gt;D3768,C3769,C3768)</f>
        <v>#N/A</v>
      </c>
      <c r="D3770" s="56"/>
      <c r="X3770" s="55"/>
      <c r="Y3770" s="55"/>
      <c r="Z3770" s="55"/>
      <c r="AA3770" s="55"/>
      <c r="AB3770" s="55"/>
      <c r="AC3770" s="337"/>
      <c r="AD3770" s="337"/>
      <c r="AE3770" s="337"/>
      <c r="AF3770" s="337"/>
      <c r="AG3770" s="337"/>
      <c r="AH3770" s="337"/>
      <c r="AI3770" s="337"/>
      <c r="AJ3770" s="337"/>
      <c r="AK3770" s="337"/>
      <c r="AL3770" s="337"/>
      <c r="AM3770" s="55"/>
      <c r="AN3770" s="55"/>
      <c r="AO3770" s="55"/>
      <c r="AP3770" s="55"/>
      <c r="AQ3770" s="55"/>
      <c r="AR3770" s="55"/>
      <c r="AS3770" s="55"/>
    </row>
    <row r="3771" spans="1:45" x14ac:dyDescent="0.3">
      <c r="X3771" s="54" t="s">
        <v>1305</v>
      </c>
      <c r="Y3771" s="54" t="s">
        <v>128</v>
      </c>
      <c r="Z3771" s="54" t="s">
        <v>157</v>
      </c>
      <c r="AA3771" s="54" t="s">
        <v>151</v>
      </c>
      <c r="AB3771" s="54" t="s">
        <v>1327</v>
      </c>
      <c r="AC3771" s="54" t="s">
        <v>129</v>
      </c>
      <c r="AD3771" s="54" t="s">
        <v>116</v>
      </c>
      <c r="AE3771" s="54"/>
      <c r="AF3771" s="54"/>
      <c r="AG3771" s="54"/>
      <c r="AH3771" s="54"/>
      <c r="AI3771" s="54"/>
      <c r="AJ3771" s="54"/>
      <c r="AK3771" s="54"/>
      <c r="AL3771" s="54"/>
      <c r="AM3771" s="54"/>
      <c r="AN3771" s="54"/>
      <c r="AO3771" s="54"/>
      <c r="AP3771" s="54"/>
      <c r="AQ3771" s="54"/>
      <c r="AR3771" s="54"/>
      <c r="AS3771" s="54"/>
    </row>
    <row r="3772" spans="1:45" x14ac:dyDescent="0.3">
      <c r="X3772" s="54"/>
      <c r="Y3772" s="54">
        <f t="shared" ref="Y3772:AD3772" si="6511">Y3765</f>
        <v>6.4436999999999998</v>
      </c>
      <c r="Z3772" s="54">
        <f t="shared" si="6511"/>
        <v>4.9371</v>
      </c>
      <c r="AA3772" s="54">
        <f t="shared" si="6511"/>
        <v>11.350300000000001</v>
      </c>
      <c r="AB3772" s="54">
        <f t="shared" si="6511"/>
        <v>7.1900000000000006E-2</v>
      </c>
      <c r="AC3772" s="54">
        <f t="shared" si="6511"/>
        <v>6.2766000000000002</v>
      </c>
      <c r="AD3772" s="54">
        <f t="shared" si="6511"/>
        <v>11.042999999999999</v>
      </c>
      <c r="AE3772" s="54"/>
      <c r="AF3772" s="336"/>
      <c r="AG3772" s="336"/>
      <c r="AH3772" s="336"/>
      <c r="AI3772" s="54"/>
      <c r="AJ3772" s="54"/>
      <c r="AK3772" s="54"/>
      <c r="AL3772" s="54"/>
      <c r="AM3772" s="54"/>
      <c r="AN3772" s="54"/>
      <c r="AO3772" s="54"/>
      <c r="AP3772" s="54"/>
      <c r="AQ3772" s="54"/>
      <c r="AR3772" s="54"/>
      <c r="AS3772" s="54"/>
    </row>
    <row r="3773" spans="1:45" x14ac:dyDescent="0.3">
      <c r="D3773" s="56"/>
      <c r="X3773" s="336"/>
      <c r="Y3773" s="336">
        <f t="shared" ca="1" si="6451"/>
        <v>-0.14460784053680356</v>
      </c>
      <c r="Z3773" s="336">
        <f t="shared" ca="1" si="6451"/>
        <v>0.57215381520862407</v>
      </c>
      <c r="AA3773" s="336">
        <f t="shared" ca="1" si="6451"/>
        <v>-0.18465556375289635</v>
      </c>
      <c r="AB3773" s="336">
        <f t="shared" ca="1" si="6451"/>
        <v>0.49288828468341517</v>
      </c>
      <c r="AC3773" s="336">
        <f t="shared" ca="1" si="6451"/>
        <v>-0.35554496290135179</v>
      </c>
      <c r="AD3773" s="336">
        <f t="shared" ca="1" si="6451"/>
        <v>-0.83340079323973848</v>
      </c>
      <c r="AE3773" s="336"/>
      <c r="AF3773" s="336"/>
      <c r="AG3773" s="336"/>
      <c r="AH3773" s="336"/>
      <c r="AI3773" s="54"/>
      <c r="AJ3773" s="54"/>
      <c r="AK3773" s="54"/>
      <c r="AL3773" s="336"/>
      <c r="AM3773" s="336"/>
      <c r="AN3773" s="336"/>
      <c r="AO3773" s="336"/>
      <c r="AP3773" s="54"/>
      <c r="AQ3773" s="336"/>
      <c r="AR3773" s="336"/>
      <c r="AS3773" s="336"/>
    </row>
    <row r="3774" spans="1:45" x14ac:dyDescent="0.3">
      <c r="C3774" s="54"/>
      <c r="D3774" s="56"/>
      <c r="Y3774" s="336">
        <f t="shared" ca="1" si="6451"/>
        <v>0.16477322803941058</v>
      </c>
      <c r="Z3774" s="336">
        <f t="shared" ca="1" si="6451"/>
        <v>-1.1033425963793317</v>
      </c>
      <c r="AA3774" s="336">
        <f t="shared" ca="1" si="6451"/>
        <v>0.12655722937510641</v>
      </c>
      <c r="AB3774" s="336">
        <f t="shared" ca="1" si="6451"/>
        <v>-0.34509935292018884</v>
      </c>
      <c r="AC3774" s="336">
        <f t="shared" ca="1" si="6451"/>
        <v>0.34487202285649504</v>
      </c>
      <c r="AD3774" s="336">
        <f t="shared" ca="1" si="6451"/>
        <v>-0.160803109448001</v>
      </c>
      <c r="AE3774" s="55"/>
      <c r="AF3774" s="55"/>
      <c r="AG3774" s="55"/>
      <c r="AH3774" s="55"/>
      <c r="AI3774" s="55"/>
      <c r="AJ3774" s="55"/>
      <c r="AK3774" s="55"/>
      <c r="AL3774" s="55"/>
      <c r="AM3774" s="55"/>
      <c r="AN3774" s="55"/>
      <c r="AO3774" s="55"/>
      <c r="AP3774" s="55"/>
      <c r="AQ3774" s="55"/>
      <c r="AR3774" s="55"/>
      <c r="AS3774" s="55"/>
    </row>
    <row r="3775" spans="1:45" x14ac:dyDescent="0.3">
      <c r="B3775" s="54" t="s">
        <v>172</v>
      </c>
      <c r="C3775" s="53">
        <f>C3768</f>
        <v>0</v>
      </c>
      <c r="D3775" s="56" t="e">
        <f t="shared" ref="D3775:D3776" ca="1" si="6512">AJ3775</f>
        <v>#N/A</v>
      </c>
      <c r="E3775" s="52" t="e">
        <f t="shared" ref="E3775:W3775" si="6513">E3768</f>
        <v>#N/A</v>
      </c>
      <c r="F3775" s="52" t="e">
        <f t="shared" si="6513"/>
        <v>#N/A</v>
      </c>
      <c r="G3775" s="52" t="e">
        <f t="shared" si="6513"/>
        <v>#N/A</v>
      </c>
      <c r="H3775" s="52" t="e">
        <f t="shared" si="6513"/>
        <v>#N/A</v>
      </c>
      <c r="I3775" s="52" t="e">
        <f t="shared" si="6513"/>
        <v>#N/A</v>
      </c>
      <c r="J3775" s="52" t="e">
        <f t="shared" si="6513"/>
        <v>#N/A</v>
      </c>
      <c r="K3775" s="52" t="e">
        <f t="shared" si="6513"/>
        <v>#N/A</v>
      </c>
      <c r="L3775" s="52" t="e">
        <f t="shared" si="6513"/>
        <v>#N/A</v>
      </c>
      <c r="M3775" s="52" t="e">
        <f t="shared" si="6513"/>
        <v>#N/A</v>
      </c>
      <c r="N3775" s="52" t="e">
        <f t="shared" si="6513"/>
        <v>#N/A</v>
      </c>
      <c r="O3775" s="52" t="e">
        <f t="shared" si="6513"/>
        <v>#N/A</v>
      </c>
      <c r="P3775" s="52" t="e">
        <f t="shared" si="6513"/>
        <v>#N/A</v>
      </c>
      <c r="Q3775" s="52" t="e">
        <f t="shared" si="6513"/>
        <v>#N/A</v>
      </c>
      <c r="R3775" s="52" t="e">
        <f t="shared" si="6513"/>
        <v>#N/A</v>
      </c>
      <c r="S3775" s="52" t="e">
        <f t="shared" si="6513"/>
        <v>#N/A</v>
      </c>
      <c r="T3775" s="52" t="e">
        <f t="shared" si="6513"/>
        <v>#N/A</v>
      </c>
      <c r="U3775" s="52" t="e">
        <f t="shared" si="6513"/>
        <v>#N/A</v>
      </c>
      <c r="V3775" s="52" t="e">
        <f t="shared" si="6513"/>
        <v>#N/A</v>
      </c>
      <c r="W3775" s="52" t="e">
        <f t="shared" si="6513"/>
        <v>#N/A</v>
      </c>
      <c r="X3775" s="55" t="e">
        <f t="shared" ref="X3775:X3776" si="6514">(H3775-(O3775*P3775)/100-3*(J3775*K3775)/100)/2</f>
        <v>#N/A</v>
      </c>
      <c r="Y3775" s="55" t="e">
        <f t="shared" ref="Y3775:Y3776" si="6515">SUM(X3775,(J3775*K3775/100))/(F3775/100)</f>
        <v>#N/A</v>
      </c>
      <c r="Z3775" s="55" t="e">
        <f t="shared" ref="Z3775" si="6516">U3775*0.5+U3776*0.5</f>
        <v>#N/A</v>
      </c>
      <c r="AA3775" s="55" t="e">
        <f t="shared" ref="AA3775:AA3776" si="6517">J3775/Y3775</f>
        <v>#N/A</v>
      </c>
      <c r="AB3775" s="336" t="e">
        <f t="shared" ref="AB3775:AB3776" si="6518">X3775/(Y3775-J3775)</f>
        <v>#N/A</v>
      </c>
      <c r="AC3775" s="223" t="e">
        <f ca="1">INDEX(FGA_COEFFS,1,1)+Z3775*INDEX(FGA_COEFFS,1,2)+Y3775*INDEX(FGA_COEFFS,1,3)+R3775*INDEX(FGA_COEFFS,1,4)+Q3776*INDEX(FGA_COEFFS,1,5)+S3775*INDEX(FGA_COEFFS,1,6)+T3776*INDEX(FGA_COEFFS,1,7)+M3776*INDEX(FGA_COEFFS,1,8)+Y3779*Y3780</f>
        <v>#N/A</v>
      </c>
      <c r="AD3775" s="223" t="e">
        <f ca="1">INDEX(THREEPTA_COEFFS,1,1)+AC3775*INDEX(THREEPTA_COEFFS,1,2)+J3775*INDEX(THREEPTA_COEFFS,1,3)+AA3775*INDEX(THREEPTA_COEFFS,1,4)+K3775*INDEX(THREEPTA_COEFFS,1,5)+L3776*INDEX(THREEPTA_COEFFS,1,6)+Z3779*Z3780</f>
        <v>#N/A</v>
      </c>
      <c r="AE3775" s="223" t="e">
        <f ca="1">INDEX(THREEPTPCT_COEFFS,1,1)+K3775*INDEX(THREEPTPCT_COEFFS,1,2)+L3776*INDEX(THREEPTPCT_COEFFS,1,3)+AA3779*AA3780</f>
        <v>#N/A</v>
      </c>
      <c r="AF3775" s="55" t="e">
        <f t="shared" ref="AF3775:AF3776" ca="1" si="6519">AC3775-AD3775</f>
        <v>#N/A</v>
      </c>
      <c r="AG3775" s="223" t="e">
        <f ca="1">INDEX(TWOPTPCT_COEFFS,1,1)+AB3775*INDEX(TWOPTPCT_COEFFS,1,2)+I3776*INDEX(TWOPTPCT_COEFFS,1,3)+G3776*INDEX(TWOPTPCT_COEFFS,1,4)+L3776*INDEX(TWOPTPCT_COEFFS,1,5)+AB3779*AB3780</f>
        <v>#N/A</v>
      </c>
      <c r="AH3775" s="223" t="e">
        <f ca="1">INDEX(FTA_COEFFS,1,1)+O3775*INDEX(FTA_COEFFS,1,2)+N3776*INDEX(FTA_COEFFS,1,3)+(Q3775+R3775)*INDEX(FTA_COEFFS,1,4)+(Q3776+R3776)*INDEX(FTA_COEFFS,1,5)+M3776*INDEX(FTA_COEFFS,1,6)+AC3779*AC3780</f>
        <v>#N/A</v>
      </c>
      <c r="AI3775" s="223" t="e">
        <f ca="1">INDEX(FTPCT_COEFFS,1,1)+P3775*INDEX(FTPCT_COEFFS,1,2)+F3775*INDEX(FTPCT_COEFFS,1,3)+G3776*INDEX(FTPCT_COEFFS,1,4)+AD3779*AD3780</f>
        <v>#N/A</v>
      </c>
      <c r="AJ3775" s="338" t="e">
        <f t="shared" ref="AJ3775:AJ3776" ca="1" si="6520">AD3775*AE3775/100+AF3775*AG3775+AH3775*AI3775/100</f>
        <v>#N/A</v>
      </c>
      <c r="AK3775" s="55"/>
      <c r="AL3775" s="55"/>
      <c r="AM3775" s="55"/>
      <c r="AN3775" s="55"/>
      <c r="AO3775" s="55"/>
      <c r="AP3775" s="55"/>
      <c r="AQ3775" s="55"/>
      <c r="AR3775" s="55"/>
    </row>
    <row r="3776" spans="1:45" x14ac:dyDescent="0.3">
      <c r="B3776" s="54" t="s">
        <v>175</v>
      </c>
      <c r="C3776" s="54">
        <f>C3769</f>
        <v>0</v>
      </c>
      <c r="D3776" s="56" t="e">
        <f t="shared" ca="1" si="6512"/>
        <v>#N/A</v>
      </c>
      <c r="E3776" s="52" t="e">
        <f t="shared" ref="E3776:W3776" si="6521">E3769</f>
        <v>#N/A</v>
      </c>
      <c r="F3776" s="52" t="e">
        <f t="shared" si="6521"/>
        <v>#N/A</v>
      </c>
      <c r="G3776" s="52" t="e">
        <f t="shared" si="6521"/>
        <v>#N/A</v>
      </c>
      <c r="H3776" s="52" t="e">
        <f t="shared" si="6521"/>
        <v>#N/A</v>
      </c>
      <c r="I3776" s="52" t="e">
        <f t="shared" si="6521"/>
        <v>#N/A</v>
      </c>
      <c r="J3776" s="52" t="e">
        <f t="shared" si="6521"/>
        <v>#N/A</v>
      </c>
      <c r="K3776" s="52" t="e">
        <f t="shared" si="6521"/>
        <v>#N/A</v>
      </c>
      <c r="L3776" s="52" t="e">
        <f t="shared" si="6521"/>
        <v>#N/A</v>
      </c>
      <c r="M3776" s="52" t="e">
        <f t="shared" si="6521"/>
        <v>#N/A</v>
      </c>
      <c r="N3776" s="52" t="e">
        <f t="shared" si="6521"/>
        <v>#N/A</v>
      </c>
      <c r="O3776" s="52" t="e">
        <f t="shared" si="6521"/>
        <v>#N/A</v>
      </c>
      <c r="P3776" s="52" t="e">
        <f t="shared" si="6521"/>
        <v>#N/A</v>
      </c>
      <c r="Q3776" s="52" t="e">
        <f t="shared" si="6521"/>
        <v>#N/A</v>
      </c>
      <c r="R3776" s="52" t="e">
        <f t="shared" si="6521"/>
        <v>#N/A</v>
      </c>
      <c r="S3776" s="52" t="e">
        <f t="shared" si="6521"/>
        <v>#N/A</v>
      </c>
      <c r="T3776" s="52" t="e">
        <f t="shared" si="6521"/>
        <v>#N/A</v>
      </c>
      <c r="U3776" s="52" t="e">
        <f t="shared" si="6521"/>
        <v>#N/A</v>
      </c>
      <c r="V3776" s="52" t="e">
        <f t="shared" si="6521"/>
        <v>#N/A</v>
      </c>
      <c r="W3776" s="52" t="e">
        <f t="shared" si="6521"/>
        <v>#N/A</v>
      </c>
      <c r="X3776" s="55" t="e">
        <f t="shared" si="6514"/>
        <v>#N/A</v>
      </c>
      <c r="Y3776" s="55" t="e">
        <f t="shared" si="6515"/>
        <v>#N/A</v>
      </c>
      <c r="Z3776" s="55" t="e">
        <f t="shared" ref="Z3776" si="6522">Z3775</f>
        <v>#N/A</v>
      </c>
      <c r="AA3776" s="55" t="e">
        <f t="shared" si="6517"/>
        <v>#N/A</v>
      </c>
      <c r="AB3776" s="336" t="e">
        <f t="shared" si="6518"/>
        <v>#N/A</v>
      </c>
      <c r="AC3776" s="223" t="e">
        <f ca="1">INDEX(FGA_COEFFS,1,1)+Z3776*INDEX(FGA_COEFFS,1,2)+Y3776*INDEX(FGA_COEFFS,1,3)+R3776*INDEX(FGA_COEFFS,1,4)+Q3775*INDEX(FGA_COEFFS,1,5)+S3776*INDEX(FGA_COEFFS,1,6)+T3775*INDEX(FGA_COEFFS,1,7)+M3775*INDEX(FGA_COEFFS,1,8)+Y3779*Y3781</f>
        <v>#N/A</v>
      </c>
      <c r="AD3776" s="223" t="e">
        <f ca="1">INDEX(THREEPTA_COEFFS,1,1)+AC3776*INDEX(THREEPTA_COEFFS,1,2)+J3776*INDEX(THREEPTA_COEFFS,1,3)+AA3776*INDEX(THREEPTA_COEFFS,1,4)+K3776*INDEX(THREEPTA_COEFFS,1,5)+L3775*INDEX(THREEPTA_COEFFS,1,6)+Z3779*Z3781</f>
        <v>#N/A</v>
      </c>
      <c r="AE3776" s="223" t="e">
        <f ca="1">INDEX(THREEPTPCT_COEFFS,1,1)+K3776*INDEX(THREEPTPCT_COEFFS,1,2)+L3775*INDEX(THREEPTPCT_COEFFS,1,3)+AA3779*AA3781</f>
        <v>#N/A</v>
      </c>
      <c r="AF3776" s="55" t="e">
        <f t="shared" ca="1" si="6519"/>
        <v>#N/A</v>
      </c>
      <c r="AG3776" s="223" t="e">
        <f ca="1">INDEX(TWOPTPCT_COEFFS,1,1)+AB3776*INDEX(TWOPTPCT_COEFFS,1,2)+I3775*INDEX(TWOPTPCT_COEFFS,1,3)+G3775*INDEX(TWOPTPCT_COEFFS,1,4)+L3775*INDEX(TWOPTPCT_COEFFS,1,5)+AB3779*AB3781</f>
        <v>#N/A</v>
      </c>
      <c r="AH3776" s="223" t="e">
        <f ca="1">INDEX(FTA_COEFFS,1,1)+O3776*INDEX(FTA_COEFFS,1,2)+N3775*INDEX(FTA_COEFFS,1,3)+(Q3776+R3776)*INDEX(FTA_COEFFS,1,4)+(Q3775+R3775)*INDEX(FTA_COEFFS,1,5)+M3775*INDEX(FTA_COEFFS,1,6)+AC3779*AC3781</f>
        <v>#N/A</v>
      </c>
      <c r="AI3776" s="223" t="e">
        <f ca="1">INDEX(FTPCT_COEFFS,1,1)+P3776*INDEX(FTPCT_COEFFS,1,2)+F3776*INDEX(FTPCT_COEFFS,1,3)+G3775*INDEX(FTPCT_COEFFS,1,4)+AD3779*AD3781</f>
        <v>#N/A</v>
      </c>
      <c r="AJ3776" s="338" t="e">
        <f t="shared" ca="1" si="6520"/>
        <v>#N/A</v>
      </c>
      <c r="AK3776" s="55"/>
      <c r="AL3776" s="55"/>
      <c r="AM3776" s="55"/>
      <c r="AN3776" s="55"/>
      <c r="AO3776" s="55"/>
      <c r="AP3776" s="55"/>
      <c r="AQ3776" s="55"/>
      <c r="AR3776" s="55"/>
    </row>
    <row r="3777" spans="1:45" x14ac:dyDescent="0.3">
      <c r="A3777" s="54" t="e">
        <f ca="1">IF(D3775&gt;(D3776+(AVERAGE(V3775,W3775)-AVERAGE(V3776,W3776))/2)+2.5,C3775,IF(D3776&gt;(D3775+(AVERAGE(V3776,W3776)-AVERAGE(V3775,W3775))/2)+2.5,C3776,"Close"))</f>
        <v>#N/A</v>
      </c>
      <c r="B3777" s="64" t="e">
        <f ca="1">IF(D3776&gt;D3775,C3776,C3775)</f>
        <v>#N/A</v>
      </c>
      <c r="D3777" s="56"/>
      <c r="X3777" s="55"/>
      <c r="Y3777" s="55"/>
      <c r="Z3777" s="55"/>
      <c r="AA3777" s="55"/>
      <c r="AB3777" s="55"/>
      <c r="AC3777" s="337"/>
      <c r="AD3777" s="337"/>
      <c r="AE3777" s="337"/>
      <c r="AF3777" s="337"/>
      <c r="AG3777" s="337"/>
      <c r="AH3777" s="337"/>
      <c r="AI3777" s="337"/>
      <c r="AJ3777" s="337"/>
      <c r="AK3777" s="337"/>
      <c r="AL3777" s="337"/>
      <c r="AM3777" s="55"/>
      <c r="AN3777" s="55"/>
      <c r="AO3777" s="55"/>
      <c r="AP3777" s="55"/>
      <c r="AQ3777" s="55"/>
      <c r="AR3777" s="55"/>
      <c r="AS3777" s="55"/>
    </row>
    <row r="3778" spans="1:45" x14ac:dyDescent="0.3">
      <c r="X3778" s="54" t="s">
        <v>1305</v>
      </c>
      <c r="Y3778" s="54" t="s">
        <v>128</v>
      </c>
      <c r="Z3778" s="54" t="s">
        <v>157</v>
      </c>
      <c r="AA3778" s="54" t="s">
        <v>151</v>
      </c>
      <c r="AB3778" s="54" t="s">
        <v>1327</v>
      </c>
      <c r="AC3778" s="54" t="s">
        <v>129</v>
      </c>
      <c r="AD3778" s="54" t="s">
        <v>116</v>
      </c>
      <c r="AE3778" s="54"/>
      <c r="AF3778" s="54"/>
      <c r="AG3778" s="54"/>
      <c r="AH3778" s="54"/>
      <c r="AI3778" s="54"/>
      <c r="AJ3778" s="54"/>
      <c r="AK3778" s="54"/>
      <c r="AL3778" s="54"/>
      <c r="AM3778" s="54"/>
      <c r="AN3778" s="54"/>
      <c r="AO3778" s="54"/>
      <c r="AP3778" s="54"/>
      <c r="AQ3778" s="54"/>
      <c r="AR3778" s="54"/>
      <c r="AS3778" s="54"/>
    </row>
    <row r="3779" spans="1:45" x14ac:dyDescent="0.3">
      <c r="X3779" s="54"/>
      <c r="Y3779" s="54">
        <f t="shared" ref="Y3779:AD3779" si="6523">Y3772</f>
        <v>6.4436999999999998</v>
      </c>
      <c r="Z3779" s="54">
        <f t="shared" si="6523"/>
        <v>4.9371</v>
      </c>
      <c r="AA3779" s="54">
        <f t="shared" si="6523"/>
        <v>11.350300000000001</v>
      </c>
      <c r="AB3779" s="54">
        <f t="shared" si="6523"/>
        <v>7.1900000000000006E-2</v>
      </c>
      <c r="AC3779" s="54">
        <f t="shared" si="6523"/>
        <v>6.2766000000000002</v>
      </c>
      <c r="AD3779" s="54">
        <f t="shared" si="6523"/>
        <v>11.042999999999999</v>
      </c>
      <c r="AE3779" s="54"/>
      <c r="AF3779" s="336"/>
      <c r="AG3779" s="336"/>
      <c r="AH3779" s="336"/>
      <c r="AI3779" s="54"/>
      <c r="AJ3779" s="54"/>
      <c r="AK3779" s="54"/>
      <c r="AL3779" s="54"/>
      <c r="AM3779" s="54"/>
      <c r="AN3779" s="54"/>
      <c r="AO3779" s="54"/>
      <c r="AP3779" s="54"/>
      <c r="AQ3779" s="54"/>
      <c r="AR3779" s="54"/>
      <c r="AS3779" s="54"/>
    </row>
    <row r="3780" spans="1:45" x14ac:dyDescent="0.3">
      <c r="D3780" s="56"/>
      <c r="X3780" s="336"/>
      <c r="Y3780" s="336">
        <f t="shared" ca="1" si="6451"/>
        <v>-2.0730177133096987E-2</v>
      </c>
      <c r="Z3780" s="336">
        <f t="shared" ca="1" si="6451"/>
        <v>-0.89197325888503431</v>
      </c>
      <c r="AA3780" s="336">
        <f t="shared" ca="1" si="6451"/>
        <v>3.4146441495294493E-2</v>
      </c>
      <c r="AB3780" s="336">
        <f t="shared" ca="1" si="6451"/>
        <v>-0.5296369810289443</v>
      </c>
      <c r="AC3780" s="336">
        <f t="shared" ca="1" si="6451"/>
        <v>-0.64443362838121732</v>
      </c>
      <c r="AD3780" s="336">
        <f t="shared" ca="1" si="6451"/>
        <v>1.6966305883012636E-2</v>
      </c>
      <c r="AE3780" s="336"/>
      <c r="AF3780" s="336"/>
      <c r="AG3780" s="336"/>
      <c r="AH3780" s="336"/>
      <c r="AI3780" s="54"/>
      <c r="AJ3780" s="54"/>
      <c r="AK3780" s="54"/>
      <c r="AL3780" s="336"/>
      <c r="AM3780" s="336"/>
      <c r="AN3780" s="336"/>
      <c r="AO3780" s="336"/>
      <c r="AP3780" s="54"/>
      <c r="AQ3780" s="336"/>
      <c r="AR3780" s="336"/>
      <c r="AS3780" s="336"/>
    </row>
    <row r="3781" spans="1:45" x14ac:dyDescent="0.3">
      <c r="C3781" s="54"/>
      <c r="D3781" s="56"/>
      <c r="Y3781" s="336">
        <f t="shared" ca="1" si="6451"/>
        <v>2.1550601025755723E-2</v>
      </c>
      <c r="Z3781" s="336">
        <f t="shared" ca="1" si="6451"/>
        <v>-1.278702614796877</v>
      </c>
      <c r="AA3781" s="336">
        <f t="shared" ca="1" si="6451"/>
        <v>-0.64436711977441452</v>
      </c>
      <c r="AB3781" s="336">
        <f t="shared" ca="1" si="6451"/>
        <v>0.25430654160918487</v>
      </c>
      <c r="AC3781" s="336">
        <f t="shared" ca="1" si="6451"/>
        <v>-0.32728155861640584</v>
      </c>
      <c r="AD3781" s="336">
        <f t="shared" ca="1" si="6451"/>
        <v>-0.18804604538241149</v>
      </c>
      <c r="AE3781" s="55"/>
      <c r="AF3781" s="55"/>
      <c r="AG3781" s="55"/>
      <c r="AH3781" s="55"/>
      <c r="AI3781" s="55"/>
      <c r="AJ3781" s="55"/>
      <c r="AK3781" s="55"/>
      <c r="AL3781" s="55"/>
      <c r="AM3781" s="55"/>
      <c r="AN3781" s="55"/>
      <c r="AO3781" s="55"/>
      <c r="AP3781" s="55"/>
      <c r="AQ3781" s="55"/>
      <c r="AR3781" s="55"/>
      <c r="AS3781" s="55"/>
    </row>
    <row r="3782" spans="1:45" x14ac:dyDescent="0.3">
      <c r="B3782" s="54" t="s">
        <v>172</v>
      </c>
      <c r="C3782" s="53">
        <f>C3775</f>
        <v>0</v>
      </c>
      <c r="D3782" s="56" t="e">
        <f t="shared" ref="D3782:D3783" ca="1" si="6524">AJ3782</f>
        <v>#N/A</v>
      </c>
      <c r="E3782" s="52" t="e">
        <f t="shared" ref="E3782:W3782" si="6525">E3775</f>
        <v>#N/A</v>
      </c>
      <c r="F3782" s="52" t="e">
        <f t="shared" si="6525"/>
        <v>#N/A</v>
      </c>
      <c r="G3782" s="52" t="e">
        <f t="shared" si="6525"/>
        <v>#N/A</v>
      </c>
      <c r="H3782" s="52" t="e">
        <f t="shared" si="6525"/>
        <v>#N/A</v>
      </c>
      <c r="I3782" s="52" t="e">
        <f t="shared" si="6525"/>
        <v>#N/A</v>
      </c>
      <c r="J3782" s="52" t="e">
        <f t="shared" si="6525"/>
        <v>#N/A</v>
      </c>
      <c r="K3782" s="52" t="e">
        <f t="shared" si="6525"/>
        <v>#N/A</v>
      </c>
      <c r="L3782" s="52" t="e">
        <f t="shared" si="6525"/>
        <v>#N/A</v>
      </c>
      <c r="M3782" s="52" t="e">
        <f t="shared" si="6525"/>
        <v>#N/A</v>
      </c>
      <c r="N3782" s="52" t="e">
        <f t="shared" si="6525"/>
        <v>#N/A</v>
      </c>
      <c r="O3782" s="52" t="e">
        <f t="shared" si="6525"/>
        <v>#N/A</v>
      </c>
      <c r="P3782" s="52" t="e">
        <f t="shared" si="6525"/>
        <v>#N/A</v>
      </c>
      <c r="Q3782" s="52" t="e">
        <f t="shared" si="6525"/>
        <v>#N/A</v>
      </c>
      <c r="R3782" s="52" t="e">
        <f t="shared" si="6525"/>
        <v>#N/A</v>
      </c>
      <c r="S3782" s="52" t="e">
        <f t="shared" si="6525"/>
        <v>#N/A</v>
      </c>
      <c r="T3782" s="52" t="e">
        <f t="shared" si="6525"/>
        <v>#N/A</v>
      </c>
      <c r="U3782" s="52" t="e">
        <f t="shared" si="6525"/>
        <v>#N/A</v>
      </c>
      <c r="V3782" s="52" t="e">
        <f t="shared" si="6525"/>
        <v>#N/A</v>
      </c>
      <c r="W3782" s="52" t="e">
        <f t="shared" si="6525"/>
        <v>#N/A</v>
      </c>
      <c r="X3782" s="55" t="e">
        <f t="shared" ref="X3782:X3783" si="6526">(H3782-(O3782*P3782)/100-3*(J3782*K3782)/100)/2</f>
        <v>#N/A</v>
      </c>
      <c r="Y3782" s="55" t="e">
        <f t="shared" ref="Y3782:Y3783" si="6527">SUM(X3782,(J3782*K3782/100))/(F3782/100)</f>
        <v>#N/A</v>
      </c>
      <c r="Z3782" s="55" t="e">
        <f t="shared" ref="Z3782" si="6528">U3782*0.5+U3783*0.5</f>
        <v>#N/A</v>
      </c>
      <c r="AA3782" s="55" t="e">
        <f t="shared" ref="AA3782:AA3783" si="6529">J3782/Y3782</f>
        <v>#N/A</v>
      </c>
      <c r="AB3782" s="336" t="e">
        <f t="shared" ref="AB3782:AB3783" si="6530">X3782/(Y3782-J3782)</f>
        <v>#N/A</v>
      </c>
      <c r="AC3782" s="223" t="e">
        <f ca="1">INDEX(FGA_COEFFS,1,1)+Z3782*INDEX(FGA_COEFFS,1,2)+Y3782*INDEX(FGA_COEFFS,1,3)+R3782*INDEX(FGA_COEFFS,1,4)+Q3783*INDEX(FGA_COEFFS,1,5)+S3782*INDEX(FGA_COEFFS,1,6)+T3783*INDEX(FGA_COEFFS,1,7)+M3783*INDEX(FGA_COEFFS,1,8)+Y3786*Y3787</f>
        <v>#N/A</v>
      </c>
      <c r="AD3782" s="223" t="e">
        <f ca="1">INDEX(THREEPTA_COEFFS,1,1)+AC3782*INDEX(THREEPTA_COEFFS,1,2)+J3782*INDEX(THREEPTA_COEFFS,1,3)+AA3782*INDEX(THREEPTA_COEFFS,1,4)+K3782*INDEX(THREEPTA_COEFFS,1,5)+L3783*INDEX(THREEPTA_COEFFS,1,6)+Z3786*Z3787</f>
        <v>#N/A</v>
      </c>
      <c r="AE3782" s="223" t="e">
        <f ca="1">INDEX(THREEPTPCT_COEFFS,1,1)+K3782*INDEX(THREEPTPCT_COEFFS,1,2)+L3783*INDEX(THREEPTPCT_COEFFS,1,3)+AA3786*AA3787</f>
        <v>#N/A</v>
      </c>
      <c r="AF3782" s="55" t="e">
        <f t="shared" ref="AF3782:AF3783" ca="1" si="6531">AC3782-AD3782</f>
        <v>#N/A</v>
      </c>
      <c r="AG3782" s="223" t="e">
        <f ca="1">INDEX(TWOPTPCT_COEFFS,1,1)+AB3782*INDEX(TWOPTPCT_COEFFS,1,2)+I3783*INDEX(TWOPTPCT_COEFFS,1,3)+G3783*INDEX(TWOPTPCT_COEFFS,1,4)+L3783*INDEX(TWOPTPCT_COEFFS,1,5)+AB3786*AB3787</f>
        <v>#N/A</v>
      </c>
      <c r="AH3782" s="223" t="e">
        <f ca="1">INDEX(FTA_COEFFS,1,1)+O3782*INDEX(FTA_COEFFS,1,2)+N3783*INDEX(FTA_COEFFS,1,3)+(Q3782+R3782)*INDEX(FTA_COEFFS,1,4)+(Q3783+R3783)*INDEX(FTA_COEFFS,1,5)+M3783*INDEX(FTA_COEFFS,1,6)+AC3786*AC3787</f>
        <v>#N/A</v>
      </c>
      <c r="AI3782" s="223" t="e">
        <f ca="1">INDEX(FTPCT_COEFFS,1,1)+P3782*INDEX(FTPCT_COEFFS,1,2)+F3782*INDEX(FTPCT_COEFFS,1,3)+G3783*INDEX(FTPCT_COEFFS,1,4)+AD3786*AD3787</f>
        <v>#N/A</v>
      </c>
      <c r="AJ3782" s="338" t="e">
        <f t="shared" ref="AJ3782:AJ3783" ca="1" si="6532">AD3782*AE3782/100+AF3782*AG3782+AH3782*AI3782/100</f>
        <v>#N/A</v>
      </c>
      <c r="AK3782" s="55"/>
      <c r="AL3782" s="55"/>
      <c r="AM3782" s="55"/>
      <c r="AN3782" s="55"/>
      <c r="AO3782" s="55"/>
      <c r="AP3782" s="55"/>
      <c r="AQ3782" s="55"/>
      <c r="AR3782" s="55"/>
    </row>
    <row r="3783" spans="1:45" x14ac:dyDescent="0.3">
      <c r="B3783" s="54" t="s">
        <v>175</v>
      </c>
      <c r="C3783" s="54">
        <f>C3776</f>
        <v>0</v>
      </c>
      <c r="D3783" s="56" t="e">
        <f t="shared" ca="1" si="6524"/>
        <v>#N/A</v>
      </c>
      <c r="E3783" s="52" t="e">
        <f t="shared" ref="E3783:W3783" si="6533">E3776</f>
        <v>#N/A</v>
      </c>
      <c r="F3783" s="52" t="e">
        <f t="shared" si="6533"/>
        <v>#N/A</v>
      </c>
      <c r="G3783" s="52" t="e">
        <f t="shared" si="6533"/>
        <v>#N/A</v>
      </c>
      <c r="H3783" s="52" t="e">
        <f t="shared" si="6533"/>
        <v>#N/A</v>
      </c>
      <c r="I3783" s="52" t="e">
        <f t="shared" si="6533"/>
        <v>#N/A</v>
      </c>
      <c r="J3783" s="52" t="e">
        <f t="shared" si="6533"/>
        <v>#N/A</v>
      </c>
      <c r="K3783" s="52" t="e">
        <f t="shared" si="6533"/>
        <v>#N/A</v>
      </c>
      <c r="L3783" s="52" t="e">
        <f t="shared" si="6533"/>
        <v>#N/A</v>
      </c>
      <c r="M3783" s="52" t="e">
        <f t="shared" si="6533"/>
        <v>#N/A</v>
      </c>
      <c r="N3783" s="52" t="e">
        <f t="shared" si="6533"/>
        <v>#N/A</v>
      </c>
      <c r="O3783" s="52" t="e">
        <f t="shared" si="6533"/>
        <v>#N/A</v>
      </c>
      <c r="P3783" s="52" t="e">
        <f t="shared" si="6533"/>
        <v>#N/A</v>
      </c>
      <c r="Q3783" s="52" t="e">
        <f t="shared" si="6533"/>
        <v>#N/A</v>
      </c>
      <c r="R3783" s="52" t="e">
        <f t="shared" si="6533"/>
        <v>#N/A</v>
      </c>
      <c r="S3783" s="52" t="e">
        <f t="shared" si="6533"/>
        <v>#N/A</v>
      </c>
      <c r="T3783" s="52" t="e">
        <f t="shared" si="6533"/>
        <v>#N/A</v>
      </c>
      <c r="U3783" s="52" t="e">
        <f t="shared" si="6533"/>
        <v>#N/A</v>
      </c>
      <c r="V3783" s="52" t="e">
        <f t="shared" si="6533"/>
        <v>#N/A</v>
      </c>
      <c r="W3783" s="52" t="e">
        <f t="shared" si="6533"/>
        <v>#N/A</v>
      </c>
      <c r="X3783" s="55" t="e">
        <f t="shared" si="6526"/>
        <v>#N/A</v>
      </c>
      <c r="Y3783" s="55" t="e">
        <f t="shared" si="6527"/>
        <v>#N/A</v>
      </c>
      <c r="Z3783" s="55" t="e">
        <f t="shared" ref="Z3783" si="6534">Z3782</f>
        <v>#N/A</v>
      </c>
      <c r="AA3783" s="55" t="e">
        <f t="shared" si="6529"/>
        <v>#N/A</v>
      </c>
      <c r="AB3783" s="336" t="e">
        <f t="shared" si="6530"/>
        <v>#N/A</v>
      </c>
      <c r="AC3783" s="223" t="e">
        <f ca="1">INDEX(FGA_COEFFS,1,1)+Z3783*INDEX(FGA_COEFFS,1,2)+Y3783*INDEX(FGA_COEFFS,1,3)+R3783*INDEX(FGA_COEFFS,1,4)+Q3782*INDEX(FGA_COEFFS,1,5)+S3783*INDEX(FGA_COEFFS,1,6)+T3782*INDEX(FGA_COEFFS,1,7)+M3782*INDEX(FGA_COEFFS,1,8)+Y3786*Y3788</f>
        <v>#N/A</v>
      </c>
      <c r="AD3783" s="223" t="e">
        <f ca="1">INDEX(THREEPTA_COEFFS,1,1)+AC3783*INDEX(THREEPTA_COEFFS,1,2)+J3783*INDEX(THREEPTA_COEFFS,1,3)+AA3783*INDEX(THREEPTA_COEFFS,1,4)+K3783*INDEX(THREEPTA_COEFFS,1,5)+L3782*INDEX(THREEPTA_COEFFS,1,6)+Z3786*Z3788</f>
        <v>#N/A</v>
      </c>
      <c r="AE3783" s="223" t="e">
        <f ca="1">INDEX(THREEPTPCT_COEFFS,1,1)+K3783*INDEX(THREEPTPCT_COEFFS,1,2)+L3782*INDEX(THREEPTPCT_COEFFS,1,3)+AA3786*AA3788</f>
        <v>#N/A</v>
      </c>
      <c r="AF3783" s="55" t="e">
        <f t="shared" ca="1" si="6531"/>
        <v>#N/A</v>
      </c>
      <c r="AG3783" s="223" t="e">
        <f ca="1">INDEX(TWOPTPCT_COEFFS,1,1)+AB3783*INDEX(TWOPTPCT_COEFFS,1,2)+I3782*INDEX(TWOPTPCT_COEFFS,1,3)+G3782*INDEX(TWOPTPCT_COEFFS,1,4)+L3782*INDEX(TWOPTPCT_COEFFS,1,5)+AB3786*AB3788</f>
        <v>#N/A</v>
      </c>
      <c r="AH3783" s="223" t="e">
        <f ca="1">INDEX(FTA_COEFFS,1,1)+O3783*INDEX(FTA_COEFFS,1,2)+N3782*INDEX(FTA_COEFFS,1,3)+(Q3783+R3783)*INDEX(FTA_COEFFS,1,4)+(Q3782+R3782)*INDEX(FTA_COEFFS,1,5)+M3782*INDEX(FTA_COEFFS,1,6)+AC3786*AC3788</f>
        <v>#N/A</v>
      </c>
      <c r="AI3783" s="223" t="e">
        <f ca="1">INDEX(FTPCT_COEFFS,1,1)+P3783*INDEX(FTPCT_COEFFS,1,2)+F3783*INDEX(FTPCT_COEFFS,1,3)+G3782*INDEX(FTPCT_COEFFS,1,4)+AD3786*AD3788</f>
        <v>#N/A</v>
      </c>
      <c r="AJ3783" s="338" t="e">
        <f t="shared" ca="1" si="6532"/>
        <v>#N/A</v>
      </c>
      <c r="AK3783" s="55"/>
      <c r="AL3783" s="55"/>
      <c r="AM3783" s="55"/>
      <c r="AN3783" s="55"/>
      <c r="AO3783" s="55"/>
      <c r="AP3783" s="55"/>
      <c r="AQ3783" s="55"/>
      <c r="AR3783" s="55"/>
    </row>
    <row r="3784" spans="1:45" x14ac:dyDescent="0.3">
      <c r="A3784" s="54" t="e">
        <f ca="1">IF(D3782&gt;(D3783+(AVERAGE(V3782,W3782)-AVERAGE(V3783,W3783))/2)+2.5,C3782,IF(D3783&gt;(D3782+(AVERAGE(V3783,W3783)-AVERAGE(V3782,W3782))/2)+2.5,C3783,"Close"))</f>
        <v>#N/A</v>
      </c>
      <c r="B3784" s="64" t="e">
        <f ca="1">IF(D3783&gt;D3782,C3783,C3782)</f>
        <v>#N/A</v>
      </c>
      <c r="D3784" s="56"/>
      <c r="X3784" s="55"/>
      <c r="Y3784" s="55"/>
      <c r="Z3784" s="55"/>
      <c r="AA3784" s="55"/>
      <c r="AB3784" s="55"/>
      <c r="AC3784" s="337"/>
      <c r="AD3784" s="337"/>
      <c r="AE3784" s="337"/>
      <c r="AF3784" s="337"/>
      <c r="AG3784" s="337"/>
      <c r="AH3784" s="337"/>
      <c r="AI3784" s="337"/>
      <c r="AJ3784" s="337"/>
      <c r="AK3784" s="337"/>
      <c r="AL3784" s="337"/>
      <c r="AM3784" s="55"/>
      <c r="AN3784" s="55"/>
      <c r="AO3784" s="55"/>
      <c r="AP3784" s="55"/>
      <c r="AQ3784" s="55"/>
      <c r="AR3784" s="55"/>
      <c r="AS3784" s="55"/>
    </row>
    <row r="3785" spans="1:45" x14ac:dyDescent="0.3">
      <c r="X3785" s="54" t="s">
        <v>1305</v>
      </c>
      <c r="Y3785" s="54" t="s">
        <v>128</v>
      </c>
      <c r="Z3785" s="54" t="s">
        <v>157</v>
      </c>
      <c r="AA3785" s="54" t="s">
        <v>151</v>
      </c>
      <c r="AB3785" s="54" t="s">
        <v>1327</v>
      </c>
      <c r="AC3785" s="54" t="s">
        <v>129</v>
      </c>
      <c r="AD3785" s="54" t="s">
        <v>116</v>
      </c>
      <c r="AE3785" s="54"/>
      <c r="AF3785" s="54"/>
      <c r="AG3785" s="54"/>
      <c r="AH3785" s="54"/>
      <c r="AI3785" s="54"/>
      <c r="AJ3785" s="54"/>
      <c r="AK3785" s="54"/>
      <c r="AL3785" s="54"/>
      <c r="AM3785" s="54"/>
      <c r="AN3785" s="54"/>
      <c r="AO3785" s="54"/>
      <c r="AP3785" s="54"/>
      <c r="AQ3785" s="54"/>
      <c r="AR3785" s="54"/>
      <c r="AS3785" s="54"/>
    </row>
    <row r="3786" spans="1:45" x14ac:dyDescent="0.3">
      <c r="X3786" s="54"/>
      <c r="Y3786" s="54">
        <f t="shared" ref="Y3786:AD3786" si="6535">Y3779</f>
        <v>6.4436999999999998</v>
      </c>
      <c r="Z3786" s="54">
        <f t="shared" si="6535"/>
        <v>4.9371</v>
      </c>
      <c r="AA3786" s="54">
        <f t="shared" si="6535"/>
        <v>11.350300000000001</v>
      </c>
      <c r="AB3786" s="54">
        <f t="shared" si="6535"/>
        <v>7.1900000000000006E-2</v>
      </c>
      <c r="AC3786" s="54">
        <f t="shared" si="6535"/>
        <v>6.2766000000000002</v>
      </c>
      <c r="AD3786" s="54">
        <f t="shared" si="6535"/>
        <v>11.042999999999999</v>
      </c>
      <c r="AE3786" s="54"/>
      <c r="AF3786" s="336"/>
      <c r="AG3786" s="336"/>
      <c r="AH3786" s="336"/>
      <c r="AI3786" s="54"/>
      <c r="AJ3786" s="54"/>
      <c r="AK3786" s="54"/>
      <c r="AL3786" s="54"/>
      <c r="AM3786" s="54"/>
      <c r="AN3786" s="54"/>
      <c r="AO3786" s="54"/>
      <c r="AP3786" s="54"/>
      <c r="AQ3786" s="54"/>
      <c r="AR3786" s="54"/>
      <c r="AS3786" s="54"/>
    </row>
    <row r="3787" spans="1:45" x14ac:dyDescent="0.3">
      <c r="D3787" s="56"/>
      <c r="X3787" s="336"/>
      <c r="Y3787" s="336">
        <f t="shared" ca="1" si="6451"/>
        <v>1.0648044222055222</v>
      </c>
      <c r="Z3787" s="336">
        <f t="shared" ca="1" si="6451"/>
        <v>5.6726534432162265E-3</v>
      </c>
      <c r="AA3787" s="336">
        <f t="shared" ca="1" si="6451"/>
        <v>-0.10970394862092669</v>
      </c>
      <c r="AB3787" s="336">
        <f t="shared" ca="1" si="6451"/>
        <v>9.7669117340680289E-2</v>
      </c>
      <c r="AC3787" s="336">
        <f t="shared" ca="1" si="6451"/>
        <v>0.135948001020082</v>
      </c>
      <c r="AD3787" s="336">
        <f t="shared" ca="1" si="6451"/>
        <v>0.78783045411275909</v>
      </c>
      <c r="AE3787" s="336"/>
      <c r="AF3787" s="336"/>
      <c r="AG3787" s="336"/>
      <c r="AH3787" s="336"/>
      <c r="AI3787" s="54"/>
      <c r="AJ3787" s="54"/>
      <c r="AK3787" s="54"/>
      <c r="AL3787" s="336"/>
      <c r="AM3787" s="336"/>
      <c r="AN3787" s="336"/>
      <c r="AO3787" s="336"/>
      <c r="AP3787" s="54"/>
      <c r="AQ3787" s="336"/>
      <c r="AR3787" s="336"/>
      <c r="AS3787" s="336"/>
    </row>
    <row r="3788" spans="1:45" x14ac:dyDescent="0.3">
      <c r="C3788" s="54"/>
      <c r="D3788" s="56"/>
      <c r="Y3788" s="336">
        <f t="shared" ca="1" si="6451"/>
        <v>-3.1498475719569951E-3</v>
      </c>
      <c r="Z3788" s="336">
        <f t="shared" ca="1" si="6451"/>
        <v>-0.33068849718187321</v>
      </c>
      <c r="AA3788" s="336">
        <f t="shared" ca="1" si="6451"/>
        <v>1.4365838494415955</v>
      </c>
      <c r="AB3788" s="336">
        <f t="shared" ca="1" si="6451"/>
        <v>-7.2337439946458335E-3</v>
      </c>
      <c r="AC3788" s="336">
        <f t="shared" ca="1" si="6451"/>
        <v>-0.26369439825131341</v>
      </c>
      <c r="AD3788" s="336">
        <f t="shared" ca="1" si="6451"/>
        <v>-0.35422082444082914</v>
      </c>
      <c r="AE3788" s="55"/>
      <c r="AF3788" s="55"/>
      <c r="AG3788" s="55"/>
      <c r="AH3788" s="55"/>
      <c r="AI3788" s="55"/>
      <c r="AJ3788" s="55"/>
      <c r="AK3788" s="55"/>
      <c r="AL3788" s="55"/>
      <c r="AM3788" s="55"/>
      <c r="AN3788" s="55"/>
      <c r="AO3788" s="55"/>
      <c r="AP3788" s="55"/>
      <c r="AQ3788" s="55"/>
      <c r="AR3788" s="55"/>
      <c r="AS3788" s="55"/>
    </row>
    <row r="3789" spans="1:45" x14ac:dyDescent="0.3">
      <c r="B3789" s="54" t="s">
        <v>172</v>
      </c>
      <c r="C3789" s="53">
        <f>C3782</f>
        <v>0</v>
      </c>
      <c r="D3789" s="56" t="e">
        <f t="shared" ref="D3789:D3790" ca="1" si="6536">AJ3789</f>
        <v>#N/A</v>
      </c>
      <c r="E3789" s="52" t="e">
        <f t="shared" ref="E3789:W3789" si="6537">E3782</f>
        <v>#N/A</v>
      </c>
      <c r="F3789" s="52" t="e">
        <f t="shared" si="6537"/>
        <v>#N/A</v>
      </c>
      <c r="G3789" s="52" t="e">
        <f t="shared" si="6537"/>
        <v>#N/A</v>
      </c>
      <c r="H3789" s="52" t="e">
        <f t="shared" si="6537"/>
        <v>#N/A</v>
      </c>
      <c r="I3789" s="52" t="e">
        <f t="shared" si="6537"/>
        <v>#N/A</v>
      </c>
      <c r="J3789" s="52" t="e">
        <f t="shared" si="6537"/>
        <v>#N/A</v>
      </c>
      <c r="K3789" s="52" t="e">
        <f t="shared" si="6537"/>
        <v>#N/A</v>
      </c>
      <c r="L3789" s="52" t="e">
        <f t="shared" si="6537"/>
        <v>#N/A</v>
      </c>
      <c r="M3789" s="52" t="e">
        <f t="shared" si="6537"/>
        <v>#N/A</v>
      </c>
      <c r="N3789" s="52" t="e">
        <f t="shared" si="6537"/>
        <v>#N/A</v>
      </c>
      <c r="O3789" s="52" t="e">
        <f t="shared" si="6537"/>
        <v>#N/A</v>
      </c>
      <c r="P3789" s="52" t="e">
        <f t="shared" si="6537"/>
        <v>#N/A</v>
      </c>
      <c r="Q3789" s="52" t="e">
        <f t="shared" si="6537"/>
        <v>#N/A</v>
      </c>
      <c r="R3789" s="52" t="e">
        <f t="shared" si="6537"/>
        <v>#N/A</v>
      </c>
      <c r="S3789" s="52" t="e">
        <f t="shared" si="6537"/>
        <v>#N/A</v>
      </c>
      <c r="T3789" s="52" t="e">
        <f t="shared" si="6537"/>
        <v>#N/A</v>
      </c>
      <c r="U3789" s="52" t="e">
        <f t="shared" si="6537"/>
        <v>#N/A</v>
      </c>
      <c r="V3789" s="52" t="e">
        <f t="shared" si="6537"/>
        <v>#N/A</v>
      </c>
      <c r="W3789" s="52" t="e">
        <f t="shared" si="6537"/>
        <v>#N/A</v>
      </c>
      <c r="X3789" s="55" t="e">
        <f t="shared" ref="X3789:X3790" si="6538">(H3789-(O3789*P3789)/100-3*(J3789*K3789)/100)/2</f>
        <v>#N/A</v>
      </c>
      <c r="Y3789" s="55" t="e">
        <f t="shared" ref="Y3789:Y3790" si="6539">SUM(X3789,(J3789*K3789/100))/(F3789/100)</f>
        <v>#N/A</v>
      </c>
      <c r="Z3789" s="55" t="e">
        <f t="shared" ref="Z3789" si="6540">U3789*0.5+U3790*0.5</f>
        <v>#N/A</v>
      </c>
      <c r="AA3789" s="55" t="e">
        <f t="shared" ref="AA3789:AA3790" si="6541">J3789/Y3789</f>
        <v>#N/A</v>
      </c>
      <c r="AB3789" s="336" t="e">
        <f t="shared" ref="AB3789:AB3790" si="6542">X3789/(Y3789-J3789)</f>
        <v>#N/A</v>
      </c>
      <c r="AC3789" s="223" t="e">
        <f ca="1">INDEX(FGA_COEFFS,1,1)+Z3789*INDEX(FGA_COEFFS,1,2)+Y3789*INDEX(FGA_COEFFS,1,3)+R3789*INDEX(FGA_COEFFS,1,4)+Q3790*INDEX(FGA_COEFFS,1,5)+S3789*INDEX(FGA_COEFFS,1,6)+T3790*INDEX(FGA_COEFFS,1,7)+M3790*INDEX(FGA_COEFFS,1,8)+Y3793*Y3794</f>
        <v>#N/A</v>
      </c>
      <c r="AD3789" s="223" t="e">
        <f ca="1">INDEX(THREEPTA_COEFFS,1,1)+AC3789*INDEX(THREEPTA_COEFFS,1,2)+J3789*INDEX(THREEPTA_COEFFS,1,3)+AA3789*INDEX(THREEPTA_COEFFS,1,4)+K3789*INDEX(THREEPTA_COEFFS,1,5)+L3790*INDEX(THREEPTA_COEFFS,1,6)+Z3793*Z3794</f>
        <v>#N/A</v>
      </c>
      <c r="AE3789" s="223" t="e">
        <f ca="1">INDEX(THREEPTPCT_COEFFS,1,1)+K3789*INDEX(THREEPTPCT_COEFFS,1,2)+L3790*INDEX(THREEPTPCT_COEFFS,1,3)+AA3793*AA3794</f>
        <v>#N/A</v>
      </c>
      <c r="AF3789" s="55" t="e">
        <f t="shared" ref="AF3789:AF3790" ca="1" si="6543">AC3789-AD3789</f>
        <v>#N/A</v>
      </c>
      <c r="AG3789" s="223" t="e">
        <f ca="1">INDEX(TWOPTPCT_COEFFS,1,1)+AB3789*INDEX(TWOPTPCT_COEFFS,1,2)+I3790*INDEX(TWOPTPCT_COEFFS,1,3)+G3790*INDEX(TWOPTPCT_COEFFS,1,4)+L3790*INDEX(TWOPTPCT_COEFFS,1,5)+AB3793*AB3794</f>
        <v>#N/A</v>
      </c>
      <c r="AH3789" s="223" t="e">
        <f ca="1">INDEX(FTA_COEFFS,1,1)+O3789*INDEX(FTA_COEFFS,1,2)+N3790*INDEX(FTA_COEFFS,1,3)+(Q3789+R3789)*INDEX(FTA_COEFFS,1,4)+(Q3790+R3790)*INDEX(FTA_COEFFS,1,5)+M3790*INDEX(FTA_COEFFS,1,6)+AC3793*AC3794</f>
        <v>#N/A</v>
      </c>
      <c r="AI3789" s="223" t="e">
        <f ca="1">INDEX(FTPCT_COEFFS,1,1)+P3789*INDEX(FTPCT_COEFFS,1,2)+F3789*INDEX(FTPCT_COEFFS,1,3)+G3790*INDEX(FTPCT_COEFFS,1,4)+AD3793*AD3794</f>
        <v>#N/A</v>
      </c>
      <c r="AJ3789" s="338" t="e">
        <f t="shared" ref="AJ3789:AJ3790" ca="1" si="6544">AD3789*AE3789/100+AF3789*AG3789+AH3789*AI3789/100</f>
        <v>#N/A</v>
      </c>
      <c r="AK3789" s="55"/>
      <c r="AL3789" s="55"/>
      <c r="AM3789" s="55"/>
      <c r="AN3789" s="55"/>
      <c r="AO3789" s="55"/>
      <c r="AP3789" s="55"/>
      <c r="AQ3789" s="55"/>
      <c r="AR3789" s="55"/>
    </row>
    <row r="3790" spans="1:45" x14ac:dyDescent="0.3">
      <c r="B3790" s="54" t="s">
        <v>175</v>
      </c>
      <c r="C3790" s="54">
        <f>C3783</f>
        <v>0</v>
      </c>
      <c r="D3790" s="56" t="e">
        <f t="shared" ca="1" si="6536"/>
        <v>#N/A</v>
      </c>
      <c r="E3790" s="52" t="e">
        <f t="shared" ref="E3790:W3790" si="6545">E3783</f>
        <v>#N/A</v>
      </c>
      <c r="F3790" s="52" t="e">
        <f t="shared" si="6545"/>
        <v>#N/A</v>
      </c>
      <c r="G3790" s="52" t="e">
        <f t="shared" si="6545"/>
        <v>#N/A</v>
      </c>
      <c r="H3790" s="52" t="e">
        <f t="shared" si="6545"/>
        <v>#N/A</v>
      </c>
      <c r="I3790" s="52" t="e">
        <f t="shared" si="6545"/>
        <v>#N/A</v>
      </c>
      <c r="J3790" s="52" t="e">
        <f t="shared" si="6545"/>
        <v>#N/A</v>
      </c>
      <c r="K3790" s="52" t="e">
        <f t="shared" si="6545"/>
        <v>#N/A</v>
      </c>
      <c r="L3790" s="52" t="e">
        <f t="shared" si="6545"/>
        <v>#N/A</v>
      </c>
      <c r="M3790" s="52" t="e">
        <f t="shared" si="6545"/>
        <v>#N/A</v>
      </c>
      <c r="N3790" s="52" t="e">
        <f t="shared" si="6545"/>
        <v>#N/A</v>
      </c>
      <c r="O3790" s="52" t="e">
        <f t="shared" si="6545"/>
        <v>#N/A</v>
      </c>
      <c r="P3790" s="52" t="e">
        <f t="shared" si="6545"/>
        <v>#N/A</v>
      </c>
      <c r="Q3790" s="52" t="e">
        <f t="shared" si="6545"/>
        <v>#N/A</v>
      </c>
      <c r="R3790" s="52" t="e">
        <f t="shared" si="6545"/>
        <v>#N/A</v>
      </c>
      <c r="S3790" s="52" t="e">
        <f t="shared" si="6545"/>
        <v>#N/A</v>
      </c>
      <c r="T3790" s="52" t="e">
        <f t="shared" si="6545"/>
        <v>#N/A</v>
      </c>
      <c r="U3790" s="52" t="e">
        <f t="shared" si="6545"/>
        <v>#N/A</v>
      </c>
      <c r="V3790" s="52" t="e">
        <f t="shared" si="6545"/>
        <v>#N/A</v>
      </c>
      <c r="W3790" s="52" t="e">
        <f t="shared" si="6545"/>
        <v>#N/A</v>
      </c>
      <c r="X3790" s="55" t="e">
        <f t="shared" si="6538"/>
        <v>#N/A</v>
      </c>
      <c r="Y3790" s="55" t="e">
        <f t="shared" si="6539"/>
        <v>#N/A</v>
      </c>
      <c r="Z3790" s="55" t="e">
        <f t="shared" ref="Z3790" si="6546">Z3789</f>
        <v>#N/A</v>
      </c>
      <c r="AA3790" s="55" t="e">
        <f t="shared" si="6541"/>
        <v>#N/A</v>
      </c>
      <c r="AB3790" s="336" t="e">
        <f t="shared" si="6542"/>
        <v>#N/A</v>
      </c>
      <c r="AC3790" s="223" t="e">
        <f ca="1">INDEX(FGA_COEFFS,1,1)+Z3790*INDEX(FGA_COEFFS,1,2)+Y3790*INDEX(FGA_COEFFS,1,3)+R3790*INDEX(FGA_COEFFS,1,4)+Q3789*INDEX(FGA_COEFFS,1,5)+S3790*INDEX(FGA_COEFFS,1,6)+T3789*INDEX(FGA_COEFFS,1,7)+M3789*INDEX(FGA_COEFFS,1,8)+Y3793*Y3795</f>
        <v>#N/A</v>
      </c>
      <c r="AD3790" s="223" t="e">
        <f ca="1">INDEX(THREEPTA_COEFFS,1,1)+AC3790*INDEX(THREEPTA_COEFFS,1,2)+J3790*INDEX(THREEPTA_COEFFS,1,3)+AA3790*INDEX(THREEPTA_COEFFS,1,4)+K3790*INDEX(THREEPTA_COEFFS,1,5)+L3789*INDEX(THREEPTA_COEFFS,1,6)+Z3793*Z3795</f>
        <v>#N/A</v>
      </c>
      <c r="AE3790" s="223" t="e">
        <f ca="1">INDEX(THREEPTPCT_COEFFS,1,1)+K3790*INDEX(THREEPTPCT_COEFFS,1,2)+L3789*INDEX(THREEPTPCT_COEFFS,1,3)+AA3793*AA3795</f>
        <v>#N/A</v>
      </c>
      <c r="AF3790" s="55" t="e">
        <f t="shared" ca="1" si="6543"/>
        <v>#N/A</v>
      </c>
      <c r="AG3790" s="223" t="e">
        <f ca="1">INDEX(TWOPTPCT_COEFFS,1,1)+AB3790*INDEX(TWOPTPCT_COEFFS,1,2)+I3789*INDEX(TWOPTPCT_COEFFS,1,3)+G3789*INDEX(TWOPTPCT_COEFFS,1,4)+L3789*INDEX(TWOPTPCT_COEFFS,1,5)+AB3793*AB3795</f>
        <v>#N/A</v>
      </c>
      <c r="AH3790" s="223" t="e">
        <f ca="1">INDEX(FTA_COEFFS,1,1)+O3790*INDEX(FTA_COEFFS,1,2)+N3789*INDEX(FTA_COEFFS,1,3)+(Q3790+R3790)*INDEX(FTA_COEFFS,1,4)+(Q3789+R3789)*INDEX(FTA_COEFFS,1,5)+M3789*INDEX(FTA_COEFFS,1,6)+AC3793*AC3795</f>
        <v>#N/A</v>
      </c>
      <c r="AI3790" s="223" t="e">
        <f ca="1">INDEX(FTPCT_COEFFS,1,1)+P3790*INDEX(FTPCT_COEFFS,1,2)+F3790*INDEX(FTPCT_COEFFS,1,3)+G3789*INDEX(FTPCT_COEFFS,1,4)+AD3793*AD3795</f>
        <v>#N/A</v>
      </c>
      <c r="AJ3790" s="338" t="e">
        <f t="shared" ca="1" si="6544"/>
        <v>#N/A</v>
      </c>
      <c r="AK3790" s="55"/>
      <c r="AL3790" s="55"/>
      <c r="AM3790" s="55"/>
      <c r="AN3790" s="55"/>
      <c r="AO3790" s="55"/>
      <c r="AP3790" s="55"/>
      <c r="AQ3790" s="55"/>
      <c r="AR3790" s="55"/>
    </row>
    <row r="3791" spans="1:45" x14ac:dyDescent="0.3">
      <c r="A3791" s="54" t="e">
        <f ca="1">IF(D3789&gt;(D3790+(AVERAGE(V3789,W3789)-AVERAGE(V3790,W3790))/2)+2.5,C3789,IF(D3790&gt;(D3789+(AVERAGE(V3790,W3790)-AVERAGE(V3789,W3789))/2)+2.5,C3790,"Close"))</f>
        <v>#N/A</v>
      </c>
      <c r="B3791" s="64" t="e">
        <f ca="1">IF(D3790&gt;D3789,C3790,C3789)</f>
        <v>#N/A</v>
      </c>
      <c r="D3791" s="56"/>
      <c r="X3791" s="55"/>
      <c r="Y3791" s="55"/>
      <c r="Z3791" s="55"/>
      <c r="AA3791" s="55"/>
      <c r="AB3791" s="55"/>
      <c r="AC3791" s="337"/>
      <c r="AD3791" s="337"/>
      <c r="AE3791" s="337"/>
      <c r="AF3791" s="337"/>
      <c r="AG3791" s="337"/>
      <c r="AH3791" s="337"/>
      <c r="AI3791" s="337"/>
      <c r="AJ3791" s="337"/>
      <c r="AK3791" s="337"/>
      <c r="AL3791" s="337"/>
      <c r="AM3791" s="55"/>
      <c r="AN3791" s="55"/>
      <c r="AO3791" s="55"/>
      <c r="AP3791" s="55"/>
      <c r="AQ3791" s="55"/>
      <c r="AR3791" s="55"/>
      <c r="AS3791" s="55"/>
    </row>
    <row r="3792" spans="1:45" x14ac:dyDescent="0.3">
      <c r="X3792" s="54" t="s">
        <v>1305</v>
      </c>
      <c r="Y3792" s="54" t="s">
        <v>128</v>
      </c>
      <c r="Z3792" s="54" t="s">
        <v>157</v>
      </c>
      <c r="AA3792" s="54" t="s">
        <v>151</v>
      </c>
      <c r="AB3792" s="54" t="s">
        <v>1327</v>
      </c>
      <c r="AC3792" s="54" t="s">
        <v>129</v>
      </c>
      <c r="AD3792" s="54" t="s">
        <v>116</v>
      </c>
      <c r="AE3792" s="54"/>
      <c r="AF3792" s="54"/>
      <c r="AG3792" s="54"/>
      <c r="AH3792" s="54"/>
      <c r="AI3792" s="54"/>
      <c r="AJ3792" s="54"/>
      <c r="AK3792" s="54"/>
      <c r="AL3792" s="54"/>
      <c r="AM3792" s="54"/>
      <c r="AN3792" s="54"/>
      <c r="AO3792" s="54"/>
      <c r="AP3792" s="54"/>
      <c r="AQ3792" s="54"/>
      <c r="AR3792" s="54"/>
      <c r="AS3792" s="54"/>
    </row>
    <row r="3793" spans="1:45" x14ac:dyDescent="0.3">
      <c r="X3793" s="54"/>
      <c r="Y3793" s="54">
        <f t="shared" ref="Y3793:AD3793" si="6547">Y3786</f>
        <v>6.4436999999999998</v>
      </c>
      <c r="Z3793" s="54">
        <f t="shared" si="6547"/>
        <v>4.9371</v>
      </c>
      <c r="AA3793" s="54">
        <f t="shared" si="6547"/>
        <v>11.350300000000001</v>
      </c>
      <c r="AB3793" s="54">
        <f t="shared" si="6547"/>
        <v>7.1900000000000006E-2</v>
      </c>
      <c r="AC3793" s="54">
        <f t="shared" si="6547"/>
        <v>6.2766000000000002</v>
      </c>
      <c r="AD3793" s="54">
        <f t="shared" si="6547"/>
        <v>11.042999999999999</v>
      </c>
      <c r="AE3793" s="54"/>
      <c r="AF3793" s="336"/>
      <c r="AG3793" s="336"/>
      <c r="AH3793" s="336"/>
      <c r="AI3793" s="54"/>
      <c r="AJ3793" s="54"/>
      <c r="AK3793" s="54"/>
      <c r="AL3793" s="54"/>
      <c r="AM3793" s="54"/>
      <c r="AN3793" s="54"/>
      <c r="AO3793" s="54"/>
      <c r="AP3793" s="54"/>
      <c r="AQ3793" s="54"/>
      <c r="AR3793" s="54"/>
      <c r="AS3793" s="54"/>
    </row>
    <row r="3794" spans="1:45" x14ac:dyDescent="0.3">
      <c r="D3794" s="56"/>
      <c r="X3794" s="336"/>
      <c r="Y3794" s="336">
        <f t="shared" ca="1" si="6451"/>
        <v>0.75904470261835755</v>
      </c>
      <c r="Z3794" s="336">
        <f t="shared" ca="1" si="6451"/>
        <v>0.17145810443682313</v>
      </c>
      <c r="AA3794" s="336">
        <f t="shared" ca="1" si="6451"/>
        <v>0.16976816697475597</v>
      </c>
      <c r="AB3794" s="336">
        <f t="shared" ca="1" si="6451"/>
        <v>8.2181494255749915E-2</v>
      </c>
      <c r="AC3794" s="336">
        <f t="shared" ca="1" si="6451"/>
        <v>0.28229742027504495</v>
      </c>
      <c r="AD3794" s="336">
        <f t="shared" ca="1" si="6451"/>
        <v>-1.2459822450747286E-3</v>
      </c>
      <c r="AE3794" s="336"/>
      <c r="AF3794" s="336"/>
      <c r="AG3794" s="336"/>
      <c r="AH3794" s="336"/>
      <c r="AI3794" s="54"/>
      <c r="AJ3794" s="54"/>
      <c r="AK3794" s="54"/>
      <c r="AL3794" s="336"/>
      <c r="AM3794" s="336"/>
      <c r="AN3794" s="336"/>
      <c r="AO3794" s="336"/>
      <c r="AP3794" s="54"/>
      <c r="AQ3794" s="336"/>
      <c r="AR3794" s="336"/>
      <c r="AS3794" s="336"/>
    </row>
    <row r="3795" spans="1:45" x14ac:dyDescent="0.3">
      <c r="C3795" s="54"/>
      <c r="D3795" s="56"/>
      <c r="Y3795" s="336">
        <f t="shared" ca="1" si="6451"/>
        <v>0.20404499215525201</v>
      </c>
      <c r="Z3795" s="336">
        <f t="shared" ca="1" si="6451"/>
        <v>-0.18994259138613193</v>
      </c>
      <c r="AA3795" s="336">
        <f t="shared" ca="1" si="6451"/>
        <v>-1.1840116912145084</v>
      </c>
      <c r="AB3795" s="336">
        <f t="shared" ca="1" si="6451"/>
        <v>3.255116938404095E-2</v>
      </c>
      <c r="AC3795" s="336">
        <f t="shared" ca="1" si="6451"/>
        <v>-1.0015976445783716</v>
      </c>
      <c r="AD3795" s="336">
        <f t="shared" ca="1" si="6451"/>
        <v>0.62527501020663057</v>
      </c>
      <c r="AE3795" s="55"/>
      <c r="AF3795" s="55"/>
      <c r="AG3795" s="55"/>
      <c r="AH3795" s="55"/>
      <c r="AI3795" s="55"/>
      <c r="AJ3795" s="55"/>
      <c r="AK3795" s="55"/>
      <c r="AL3795" s="55"/>
      <c r="AM3795" s="55"/>
      <c r="AN3795" s="55"/>
      <c r="AO3795" s="55"/>
      <c r="AP3795" s="55"/>
      <c r="AQ3795" s="55"/>
      <c r="AR3795" s="55"/>
      <c r="AS3795" s="55"/>
    </row>
    <row r="3796" spans="1:45" x14ac:dyDescent="0.3">
      <c r="B3796" s="54" t="s">
        <v>172</v>
      </c>
      <c r="C3796" s="53">
        <f>C3789</f>
        <v>0</v>
      </c>
      <c r="D3796" s="56" t="e">
        <f t="shared" ref="D3796:D3797" ca="1" si="6548">AJ3796</f>
        <v>#N/A</v>
      </c>
      <c r="E3796" s="52" t="e">
        <f t="shared" ref="E3796:W3796" si="6549">E3789</f>
        <v>#N/A</v>
      </c>
      <c r="F3796" s="52" t="e">
        <f t="shared" si="6549"/>
        <v>#N/A</v>
      </c>
      <c r="G3796" s="52" t="e">
        <f t="shared" si="6549"/>
        <v>#N/A</v>
      </c>
      <c r="H3796" s="52" t="e">
        <f t="shared" si="6549"/>
        <v>#N/A</v>
      </c>
      <c r="I3796" s="52" t="e">
        <f t="shared" si="6549"/>
        <v>#N/A</v>
      </c>
      <c r="J3796" s="52" t="e">
        <f t="shared" si="6549"/>
        <v>#N/A</v>
      </c>
      <c r="K3796" s="52" t="e">
        <f t="shared" si="6549"/>
        <v>#N/A</v>
      </c>
      <c r="L3796" s="52" t="e">
        <f t="shared" si="6549"/>
        <v>#N/A</v>
      </c>
      <c r="M3796" s="52" t="e">
        <f t="shared" si="6549"/>
        <v>#N/A</v>
      </c>
      <c r="N3796" s="52" t="e">
        <f t="shared" si="6549"/>
        <v>#N/A</v>
      </c>
      <c r="O3796" s="52" t="e">
        <f t="shared" si="6549"/>
        <v>#N/A</v>
      </c>
      <c r="P3796" s="52" t="e">
        <f t="shared" si="6549"/>
        <v>#N/A</v>
      </c>
      <c r="Q3796" s="52" t="e">
        <f t="shared" si="6549"/>
        <v>#N/A</v>
      </c>
      <c r="R3796" s="52" t="e">
        <f t="shared" si="6549"/>
        <v>#N/A</v>
      </c>
      <c r="S3796" s="52" t="e">
        <f t="shared" si="6549"/>
        <v>#N/A</v>
      </c>
      <c r="T3796" s="52" t="e">
        <f t="shared" si="6549"/>
        <v>#N/A</v>
      </c>
      <c r="U3796" s="52" t="e">
        <f t="shared" si="6549"/>
        <v>#N/A</v>
      </c>
      <c r="V3796" s="52" t="e">
        <f t="shared" si="6549"/>
        <v>#N/A</v>
      </c>
      <c r="W3796" s="52" t="e">
        <f t="shared" si="6549"/>
        <v>#N/A</v>
      </c>
      <c r="X3796" s="55" t="e">
        <f t="shared" ref="X3796:X3797" si="6550">(H3796-(O3796*P3796)/100-3*(J3796*K3796)/100)/2</f>
        <v>#N/A</v>
      </c>
      <c r="Y3796" s="55" t="e">
        <f t="shared" ref="Y3796:Y3797" si="6551">SUM(X3796,(J3796*K3796/100))/(F3796/100)</f>
        <v>#N/A</v>
      </c>
      <c r="Z3796" s="55" t="e">
        <f t="shared" ref="Z3796" si="6552">U3796*0.5+U3797*0.5</f>
        <v>#N/A</v>
      </c>
      <c r="AA3796" s="55" t="e">
        <f t="shared" ref="AA3796:AA3797" si="6553">J3796/Y3796</f>
        <v>#N/A</v>
      </c>
      <c r="AB3796" s="336" t="e">
        <f t="shared" ref="AB3796:AB3797" si="6554">X3796/(Y3796-J3796)</f>
        <v>#N/A</v>
      </c>
      <c r="AC3796" s="223" t="e">
        <f ca="1">INDEX(FGA_COEFFS,1,1)+Z3796*INDEX(FGA_COEFFS,1,2)+Y3796*INDEX(FGA_COEFFS,1,3)+R3796*INDEX(FGA_COEFFS,1,4)+Q3797*INDEX(FGA_COEFFS,1,5)+S3796*INDEX(FGA_COEFFS,1,6)+T3797*INDEX(FGA_COEFFS,1,7)+M3797*INDEX(FGA_COEFFS,1,8)+Y3800*Y3801</f>
        <v>#N/A</v>
      </c>
      <c r="AD3796" s="223" t="e">
        <f ca="1">INDEX(THREEPTA_COEFFS,1,1)+AC3796*INDEX(THREEPTA_COEFFS,1,2)+J3796*INDEX(THREEPTA_COEFFS,1,3)+AA3796*INDEX(THREEPTA_COEFFS,1,4)+K3796*INDEX(THREEPTA_COEFFS,1,5)+L3797*INDEX(THREEPTA_COEFFS,1,6)+Z3800*Z3801</f>
        <v>#N/A</v>
      </c>
      <c r="AE3796" s="223" t="e">
        <f ca="1">INDEX(THREEPTPCT_COEFFS,1,1)+K3796*INDEX(THREEPTPCT_COEFFS,1,2)+L3797*INDEX(THREEPTPCT_COEFFS,1,3)+AA3800*AA3801</f>
        <v>#N/A</v>
      </c>
      <c r="AF3796" s="55" t="e">
        <f t="shared" ref="AF3796:AF3797" ca="1" si="6555">AC3796-AD3796</f>
        <v>#N/A</v>
      </c>
      <c r="AG3796" s="223" t="e">
        <f ca="1">INDEX(TWOPTPCT_COEFFS,1,1)+AB3796*INDEX(TWOPTPCT_COEFFS,1,2)+I3797*INDEX(TWOPTPCT_COEFFS,1,3)+G3797*INDEX(TWOPTPCT_COEFFS,1,4)+L3797*INDEX(TWOPTPCT_COEFFS,1,5)+AB3800*AB3801</f>
        <v>#N/A</v>
      </c>
      <c r="AH3796" s="223" t="e">
        <f ca="1">INDEX(FTA_COEFFS,1,1)+O3796*INDEX(FTA_COEFFS,1,2)+N3797*INDEX(FTA_COEFFS,1,3)+(Q3796+R3796)*INDEX(FTA_COEFFS,1,4)+(Q3797+R3797)*INDEX(FTA_COEFFS,1,5)+M3797*INDEX(FTA_COEFFS,1,6)+AC3800*AC3801</f>
        <v>#N/A</v>
      </c>
      <c r="AI3796" s="223" t="e">
        <f ca="1">INDEX(FTPCT_COEFFS,1,1)+P3796*INDEX(FTPCT_COEFFS,1,2)+F3796*INDEX(FTPCT_COEFFS,1,3)+G3797*INDEX(FTPCT_COEFFS,1,4)+AD3800*AD3801</f>
        <v>#N/A</v>
      </c>
      <c r="AJ3796" s="338" t="e">
        <f t="shared" ref="AJ3796:AJ3797" ca="1" si="6556">AD3796*AE3796/100+AF3796*AG3796+AH3796*AI3796/100</f>
        <v>#N/A</v>
      </c>
      <c r="AK3796" s="55"/>
      <c r="AL3796" s="55"/>
      <c r="AM3796" s="55"/>
      <c r="AN3796" s="55"/>
      <c r="AO3796" s="55"/>
      <c r="AP3796" s="55"/>
      <c r="AQ3796" s="55"/>
      <c r="AR3796" s="55"/>
    </row>
    <row r="3797" spans="1:45" x14ac:dyDescent="0.3">
      <c r="B3797" s="54" t="s">
        <v>175</v>
      </c>
      <c r="C3797" s="54">
        <f>C3790</f>
        <v>0</v>
      </c>
      <c r="D3797" s="56" t="e">
        <f t="shared" ca="1" si="6548"/>
        <v>#N/A</v>
      </c>
      <c r="E3797" s="52" t="e">
        <f t="shared" ref="E3797:W3797" si="6557">E3790</f>
        <v>#N/A</v>
      </c>
      <c r="F3797" s="52" t="e">
        <f t="shared" si="6557"/>
        <v>#N/A</v>
      </c>
      <c r="G3797" s="52" t="e">
        <f t="shared" si="6557"/>
        <v>#N/A</v>
      </c>
      <c r="H3797" s="52" t="e">
        <f t="shared" si="6557"/>
        <v>#N/A</v>
      </c>
      <c r="I3797" s="52" t="e">
        <f t="shared" si="6557"/>
        <v>#N/A</v>
      </c>
      <c r="J3797" s="52" t="e">
        <f t="shared" si="6557"/>
        <v>#N/A</v>
      </c>
      <c r="K3797" s="52" t="e">
        <f t="shared" si="6557"/>
        <v>#N/A</v>
      </c>
      <c r="L3797" s="52" t="e">
        <f t="shared" si="6557"/>
        <v>#N/A</v>
      </c>
      <c r="M3797" s="52" t="e">
        <f t="shared" si="6557"/>
        <v>#N/A</v>
      </c>
      <c r="N3797" s="52" t="e">
        <f t="shared" si="6557"/>
        <v>#N/A</v>
      </c>
      <c r="O3797" s="52" t="e">
        <f t="shared" si="6557"/>
        <v>#N/A</v>
      </c>
      <c r="P3797" s="52" t="e">
        <f t="shared" si="6557"/>
        <v>#N/A</v>
      </c>
      <c r="Q3797" s="52" t="e">
        <f t="shared" si="6557"/>
        <v>#N/A</v>
      </c>
      <c r="R3797" s="52" t="e">
        <f t="shared" si="6557"/>
        <v>#N/A</v>
      </c>
      <c r="S3797" s="52" t="e">
        <f t="shared" si="6557"/>
        <v>#N/A</v>
      </c>
      <c r="T3797" s="52" t="e">
        <f t="shared" si="6557"/>
        <v>#N/A</v>
      </c>
      <c r="U3797" s="52" t="e">
        <f t="shared" si="6557"/>
        <v>#N/A</v>
      </c>
      <c r="V3797" s="52" t="e">
        <f t="shared" si="6557"/>
        <v>#N/A</v>
      </c>
      <c r="W3797" s="52" t="e">
        <f t="shared" si="6557"/>
        <v>#N/A</v>
      </c>
      <c r="X3797" s="55" t="e">
        <f t="shared" si="6550"/>
        <v>#N/A</v>
      </c>
      <c r="Y3797" s="55" t="e">
        <f t="shared" si="6551"/>
        <v>#N/A</v>
      </c>
      <c r="Z3797" s="55" t="e">
        <f t="shared" ref="Z3797" si="6558">Z3796</f>
        <v>#N/A</v>
      </c>
      <c r="AA3797" s="55" t="e">
        <f t="shared" si="6553"/>
        <v>#N/A</v>
      </c>
      <c r="AB3797" s="336" t="e">
        <f t="shared" si="6554"/>
        <v>#N/A</v>
      </c>
      <c r="AC3797" s="223" t="e">
        <f ca="1">INDEX(FGA_COEFFS,1,1)+Z3797*INDEX(FGA_COEFFS,1,2)+Y3797*INDEX(FGA_COEFFS,1,3)+R3797*INDEX(FGA_COEFFS,1,4)+Q3796*INDEX(FGA_COEFFS,1,5)+S3797*INDEX(FGA_COEFFS,1,6)+T3796*INDEX(FGA_COEFFS,1,7)+M3796*INDEX(FGA_COEFFS,1,8)+Y3800*Y3802</f>
        <v>#N/A</v>
      </c>
      <c r="AD3797" s="223" t="e">
        <f ca="1">INDEX(THREEPTA_COEFFS,1,1)+AC3797*INDEX(THREEPTA_COEFFS,1,2)+J3797*INDEX(THREEPTA_COEFFS,1,3)+AA3797*INDEX(THREEPTA_COEFFS,1,4)+K3797*INDEX(THREEPTA_COEFFS,1,5)+L3796*INDEX(THREEPTA_COEFFS,1,6)+Z3800*Z3802</f>
        <v>#N/A</v>
      </c>
      <c r="AE3797" s="223" t="e">
        <f ca="1">INDEX(THREEPTPCT_COEFFS,1,1)+K3797*INDEX(THREEPTPCT_COEFFS,1,2)+L3796*INDEX(THREEPTPCT_COEFFS,1,3)+AA3800*AA3802</f>
        <v>#N/A</v>
      </c>
      <c r="AF3797" s="55" t="e">
        <f t="shared" ca="1" si="6555"/>
        <v>#N/A</v>
      </c>
      <c r="AG3797" s="223" t="e">
        <f ca="1">INDEX(TWOPTPCT_COEFFS,1,1)+AB3797*INDEX(TWOPTPCT_COEFFS,1,2)+I3796*INDEX(TWOPTPCT_COEFFS,1,3)+G3796*INDEX(TWOPTPCT_COEFFS,1,4)+L3796*INDEX(TWOPTPCT_COEFFS,1,5)+AB3800*AB3802</f>
        <v>#N/A</v>
      </c>
      <c r="AH3797" s="223" t="e">
        <f ca="1">INDEX(FTA_COEFFS,1,1)+O3797*INDEX(FTA_COEFFS,1,2)+N3796*INDEX(FTA_COEFFS,1,3)+(Q3797+R3797)*INDEX(FTA_COEFFS,1,4)+(Q3796+R3796)*INDEX(FTA_COEFFS,1,5)+M3796*INDEX(FTA_COEFFS,1,6)+AC3800*AC3802</f>
        <v>#N/A</v>
      </c>
      <c r="AI3797" s="223" t="e">
        <f ca="1">INDEX(FTPCT_COEFFS,1,1)+P3797*INDEX(FTPCT_COEFFS,1,2)+F3797*INDEX(FTPCT_COEFFS,1,3)+G3796*INDEX(FTPCT_COEFFS,1,4)+AD3800*AD3802</f>
        <v>#N/A</v>
      </c>
      <c r="AJ3797" s="338" t="e">
        <f t="shared" ca="1" si="6556"/>
        <v>#N/A</v>
      </c>
      <c r="AK3797" s="55"/>
      <c r="AL3797" s="55"/>
      <c r="AM3797" s="55"/>
      <c r="AN3797" s="55"/>
      <c r="AO3797" s="55"/>
      <c r="AP3797" s="55"/>
      <c r="AQ3797" s="55"/>
      <c r="AR3797" s="55"/>
    </row>
    <row r="3798" spans="1:45" x14ac:dyDescent="0.3">
      <c r="A3798" s="54" t="e">
        <f ca="1">IF(D3796&gt;(D3797+(AVERAGE(V3796,W3796)-AVERAGE(V3797,W3797))/2)+2.5,C3796,IF(D3797&gt;(D3796+(AVERAGE(V3797,W3797)-AVERAGE(V3796,W3796))/2)+2.5,C3797,"Close"))</f>
        <v>#N/A</v>
      </c>
      <c r="B3798" s="64" t="e">
        <f ca="1">IF(D3797&gt;D3796,C3797,C3796)</f>
        <v>#N/A</v>
      </c>
      <c r="D3798" s="56"/>
      <c r="X3798" s="55"/>
      <c r="Y3798" s="55"/>
      <c r="Z3798" s="55"/>
      <c r="AA3798" s="55"/>
      <c r="AB3798" s="55"/>
      <c r="AC3798" s="337"/>
      <c r="AD3798" s="337"/>
      <c r="AE3798" s="337"/>
      <c r="AF3798" s="337"/>
      <c r="AG3798" s="337"/>
      <c r="AH3798" s="337"/>
      <c r="AI3798" s="337"/>
      <c r="AJ3798" s="337"/>
      <c r="AK3798" s="337"/>
      <c r="AL3798" s="337"/>
      <c r="AM3798" s="55"/>
      <c r="AN3798" s="55"/>
      <c r="AO3798" s="55"/>
      <c r="AP3798" s="55"/>
      <c r="AQ3798" s="55"/>
      <c r="AR3798" s="55"/>
      <c r="AS3798" s="55"/>
    </row>
    <row r="3799" spans="1:45" x14ac:dyDescent="0.3">
      <c r="X3799" s="54" t="s">
        <v>1305</v>
      </c>
      <c r="Y3799" s="54" t="s">
        <v>128</v>
      </c>
      <c r="Z3799" s="54" t="s">
        <v>157</v>
      </c>
      <c r="AA3799" s="54" t="s">
        <v>151</v>
      </c>
      <c r="AB3799" s="54" t="s">
        <v>1327</v>
      </c>
      <c r="AC3799" s="54" t="s">
        <v>129</v>
      </c>
      <c r="AD3799" s="54" t="s">
        <v>116</v>
      </c>
      <c r="AE3799" s="54"/>
      <c r="AF3799" s="54"/>
      <c r="AG3799" s="54"/>
      <c r="AH3799" s="54"/>
      <c r="AI3799" s="54"/>
      <c r="AJ3799" s="54"/>
      <c r="AK3799" s="54"/>
      <c r="AL3799" s="54"/>
      <c r="AM3799" s="54"/>
      <c r="AN3799" s="54"/>
      <c r="AO3799" s="54"/>
      <c r="AP3799" s="54"/>
      <c r="AQ3799" s="54"/>
      <c r="AR3799" s="54"/>
      <c r="AS3799" s="54"/>
    </row>
    <row r="3800" spans="1:45" x14ac:dyDescent="0.3">
      <c r="X3800" s="54"/>
      <c r="Y3800" s="54">
        <f t="shared" ref="Y3800:AD3800" si="6559">Y3793</f>
        <v>6.4436999999999998</v>
      </c>
      <c r="Z3800" s="54">
        <f t="shared" si="6559"/>
        <v>4.9371</v>
      </c>
      <c r="AA3800" s="54">
        <f t="shared" si="6559"/>
        <v>11.350300000000001</v>
      </c>
      <c r="AB3800" s="54">
        <f t="shared" si="6559"/>
        <v>7.1900000000000006E-2</v>
      </c>
      <c r="AC3800" s="54">
        <f t="shared" si="6559"/>
        <v>6.2766000000000002</v>
      </c>
      <c r="AD3800" s="54">
        <f t="shared" si="6559"/>
        <v>11.042999999999999</v>
      </c>
      <c r="AE3800" s="54"/>
      <c r="AF3800" s="336"/>
      <c r="AG3800" s="336"/>
      <c r="AH3800" s="336"/>
      <c r="AI3800" s="54"/>
      <c r="AJ3800" s="54"/>
      <c r="AK3800" s="54"/>
      <c r="AL3800" s="54"/>
      <c r="AM3800" s="54"/>
      <c r="AN3800" s="54"/>
      <c r="AO3800" s="54"/>
      <c r="AP3800" s="54"/>
      <c r="AQ3800" s="54"/>
      <c r="AR3800" s="54"/>
      <c r="AS3800" s="54"/>
    </row>
    <row r="3801" spans="1:45" x14ac:dyDescent="0.3">
      <c r="D3801" s="56"/>
      <c r="X3801" s="336"/>
      <c r="Y3801" s="336">
        <f t="shared" ca="1" si="6451"/>
        <v>-0.57809436753990284</v>
      </c>
      <c r="Z3801" s="336">
        <f t="shared" ca="1" si="6451"/>
        <v>1.0322768666851223</v>
      </c>
      <c r="AA3801" s="336">
        <f t="shared" ca="1" si="6451"/>
        <v>1.077958445076945</v>
      </c>
      <c r="AB3801" s="336">
        <f t="shared" ca="1" si="6451"/>
        <v>0.39826851950657921</v>
      </c>
      <c r="AC3801" s="336">
        <f t="shared" ca="1" si="6451"/>
        <v>0.16996696194579591</v>
      </c>
      <c r="AD3801" s="336">
        <f t="shared" ca="1" si="6451"/>
        <v>0.46867532619868607</v>
      </c>
      <c r="AE3801" s="336"/>
      <c r="AF3801" s="336"/>
      <c r="AG3801" s="336"/>
      <c r="AH3801" s="336"/>
      <c r="AI3801" s="54"/>
      <c r="AJ3801" s="54"/>
      <c r="AK3801" s="54"/>
      <c r="AL3801" s="336"/>
      <c r="AM3801" s="336"/>
      <c r="AN3801" s="336"/>
      <c r="AO3801" s="336"/>
      <c r="AP3801" s="54"/>
      <c r="AQ3801" s="336"/>
      <c r="AR3801" s="336"/>
      <c r="AS3801" s="336"/>
    </row>
    <row r="3802" spans="1:45" x14ac:dyDescent="0.3">
      <c r="C3802" s="54"/>
      <c r="D3802" s="56"/>
      <c r="Y3802" s="336">
        <f t="shared" ref="Y3802:AD3865" ca="1" si="6560">1.5*RAND()^2*IF(RAND()&gt;0.5,1,-1)</f>
        <v>9.229557533062642E-3</v>
      </c>
      <c r="Z3802" s="336">
        <f t="shared" ca="1" si="6560"/>
        <v>1.8113367565917211E-2</v>
      </c>
      <c r="AA3802" s="336">
        <f t="shared" ca="1" si="6560"/>
        <v>-0.16450151005521746</v>
      </c>
      <c r="AB3802" s="336">
        <f t="shared" ca="1" si="6560"/>
        <v>0.19773808863962325</v>
      </c>
      <c r="AC3802" s="336">
        <f t="shared" ca="1" si="6560"/>
        <v>-2.760020030063935E-3</v>
      </c>
      <c r="AD3802" s="336">
        <f t="shared" ca="1" si="6560"/>
        <v>-1.4677815394934659</v>
      </c>
      <c r="AE3802" s="55"/>
      <c r="AF3802" s="55"/>
      <c r="AG3802" s="55"/>
      <c r="AH3802" s="55"/>
      <c r="AI3802" s="55"/>
      <c r="AJ3802" s="55"/>
      <c r="AK3802" s="55"/>
      <c r="AL3802" s="55"/>
      <c r="AM3802" s="55"/>
      <c r="AN3802" s="55"/>
      <c r="AO3802" s="55"/>
      <c r="AP3802" s="55"/>
      <c r="AQ3802" s="55"/>
      <c r="AR3802" s="55"/>
      <c r="AS3802" s="55"/>
    </row>
    <row r="3803" spans="1:45" x14ac:dyDescent="0.3">
      <c r="B3803" s="54" t="s">
        <v>172</v>
      </c>
      <c r="C3803" s="53">
        <f>C3796</f>
        <v>0</v>
      </c>
      <c r="D3803" s="56" t="e">
        <f t="shared" ref="D3803:D3804" ca="1" si="6561">AJ3803</f>
        <v>#N/A</v>
      </c>
      <c r="E3803" s="52" t="e">
        <f t="shared" ref="E3803:W3803" si="6562">E3796</f>
        <v>#N/A</v>
      </c>
      <c r="F3803" s="52" t="e">
        <f t="shared" si="6562"/>
        <v>#N/A</v>
      </c>
      <c r="G3803" s="52" t="e">
        <f t="shared" si="6562"/>
        <v>#N/A</v>
      </c>
      <c r="H3803" s="52" t="e">
        <f t="shared" si="6562"/>
        <v>#N/A</v>
      </c>
      <c r="I3803" s="52" t="e">
        <f t="shared" si="6562"/>
        <v>#N/A</v>
      </c>
      <c r="J3803" s="52" t="e">
        <f t="shared" si="6562"/>
        <v>#N/A</v>
      </c>
      <c r="K3803" s="52" t="e">
        <f t="shared" si="6562"/>
        <v>#N/A</v>
      </c>
      <c r="L3803" s="52" t="e">
        <f t="shared" si="6562"/>
        <v>#N/A</v>
      </c>
      <c r="M3803" s="52" t="e">
        <f t="shared" si="6562"/>
        <v>#N/A</v>
      </c>
      <c r="N3803" s="52" t="e">
        <f t="shared" si="6562"/>
        <v>#N/A</v>
      </c>
      <c r="O3803" s="52" t="e">
        <f t="shared" si="6562"/>
        <v>#N/A</v>
      </c>
      <c r="P3803" s="52" t="e">
        <f t="shared" si="6562"/>
        <v>#N/A</v>
      </c>
      <c r="Q3803" s="52" t="e">
        <f t="shared" si="6562"/>
        <v>#N/A</v>
      </c>
      <c r="R3803" s="52" t="e">
        <f t="shared" si="6562"/>
        <v>#N/A</v>
      </c>
      <c r="S3803" s="52" t="e">
        <f t="shared" si="6562"/>
        <v>#N/A</v>
      </c>
      <c r="T3803" s="52" t="e">
        <f t="shared" si="6562"/>
        <v>#N/A</v>
      </c>
      <c r="U3803" s="52" t="e">
        <f t="shared" si="6562"/>
        <v>#N/A</v>
      </c>
      <c r="V3803" s="52" t="e">
        <f t="shared" si="6562"/>
        <v>#N/A</v>
      </c>
      <c r="W3803" s="52" t="e">
        <f t="shared" si="6562"/>
        <v>#N/A</v>
      </c>
      <c r="X3803" s="55" t="e">
        <f t="shared" ref="X3803:X3804" si="6563">(H3803-(O3803*P3803)/100-3*(J3803*K3803)/100)/2</f>
        <v>#N/A</v>
      </c>
      <c r="Y3803" s="55" t="e">
        <f t="shared" ref="Y3803:Y3804" si="6564">SUM(X3803,(J3803*K3803/100))/(F3803/100)</f>
        <v>#N/A</v>
      </c>
      <c r="Z3803" s="55" t="e">
        <f t="shared" ref="Z3803" si="6565">U3803*0.5+U3804*0.5</f>
        <v>#N/A</v>
      </c>
      <c r="AA3803" s="55" t="e">
        <f t="shared" ref="AA3803:AA3804" si="6566">J3803/Y3803</f>
        <v>#N/A</v>
      </c>
      <c r="AB3803" s="336" t="e">
        <f t="shared" ref="AB3803:AB3804" si="6567">X3803/(Y3803-J3803)</f>
        <v>#N/A</v>
      </c>
      <c r="AC3803" s="223" t="e">
        <f ca="1">INDEX(FGA_COEFFS,1,1)+Z3803*INDEX(FGA_COEFFS,1,2)+Y3803*INDEX(FGA_COEFFS,1,3)+R3803*INDEX(FGA_COEFFS,1,4)+Q3804*INDEX(FGA_COEFFS,1,5)+S3803*INDEX(FGA_COEFFS,1,6)+T3804*INDEX(FGA_COEFFS,1,7)+M3804*INDEX(FGA_COEFFS,1,8)+Y3807*Y3808</f>
        <v>#N/A</v>
      </c>
      <c r="AD3803" s="223" t="e">
        <f ca="1">INDEX(THREEPTA_COEFFS,1,1)+AC3803*INDEX(THREEPTA_COEFFS,1,2)+J3803*INDEX(THREEPTA_COEFFS,1,3)+AA3803*INDEX(THREEPTA_COEFFS,1,4)+K3803*INDEX(THREEPTA_COEFFS,1,5)+L3804*INDEX(THREEPTA_COEFFS,1,6)+Z3807*Z3808</f>
        <v>#N/A</v>
      </c>
      <c r="AE3803" s="223" t="e">
        <f ca="1">INDEX(THREEPTPCT_COEFFS,1,1)+K3803*INDEX(THREEPTPCT_COEFFS,1,2)+L3804*INDEX(THREEPTPCT_COEFFS,1,3)+AA3807*AA3808</f>
        <v>#N/A</v>
      </c>
      <c r="AF3803" s="55" t="e">
        <f t="shared" ref="AF3803:AF3804" ca="1" si="6568">AC3803-AD3803</f>
        <v>#N/A</v>
      </c>
      <c r="AG3803" s="223" t="e">
        <f ca="1">INDEX(TWOPTPCT_COEFFS,1,1)+AB3803*INDEX(TWOPTPCT_COEFFS,1,2)+I3804*INDEX(TWOPTPCT_COEFFS,1,3)+G3804*INDEX(TWOPTPCT_COEFFS,1,4)+L3804*INDEX(TWOPTPCT_COEFFS,1,5)+AB3807*AB3808</f>
        <v>#N/A</v>
      </c>
      <c r="AH3803" s="223" t="e">
        <f ca="1">INDEX(FTA_COEFFS,1,1)+O3803*INDEX(FTA_COEFFS,1,2)+N3804*INDEX(FTA_COEFFS,1,3)+(Q3803+R3803)*INDEX(FTA_COEFFS,1,4)+(Q3804+R3804)*INDEX(FTA_COEFFS,1,5)+M3804*INDEX(FTA_COEFFS,1,6)+AC3807*AC3808</f>
        <v>#N/A</v>
      </c>
      <c r="AI3803" s="223" t="e">
        <f ca="1">INDEX(FTPCT_COEFFS,1,1)+P3803*INDEX(FTPCT_COEFFS,1,2)+F3803*INDEX(FTPCT_COEFFS,1,3)+G3804*INDEX(FTPCT_COEFFS,1,4)+AD3807*AD3808</f>
        <v>#N/A</v>
      </c>
      <c r="AJ3803" s="338" t="e">
        <f t="shared" ref="AJ3803:AJ3804" ca="1" si="6569">AD3803*AE3803/100+AF3803*AG3803+AH3803*AI3803/100</f>
        <v>#N/A</v>
      </c>
      <c r="AK3803" s="55"/>
      <c r="AL3803" s="55"/>
      <c r="AM3803" s="55"/>
      <c r="AN3803" s="55"/>
      <c r="AO3803" s="55"/>
      <c r="AP3803" s="55"/>
      <c r="AQ3803" s="55"/>
      <c r="AR3803" s="55"/>
    </row>
    <row r="3804" spans="1:45" x14ac:dyDescent="0.3">
      <c r="B3804" s="54" t="s">
        <v>175</v>
      </c>
      <c r="C3804" s="54">
        <f>C3797</f>
        <v>0</v>
      </c>
      <c r="D3804" s="56" t="e">
        <f t="shared" ca="1" si="6561"/>
        <v>#N/A</v>
      </c>
      <c r="E3804" s="52" t="e">
        <f t="shared" ref="E3804:W3804" si="6570">E3797</f>
        <v>#N/A</v>
      </c>
      <c r="F3804" s="52" t="e">
        <f t="shared" si="6570"/>
        <v>#N/A</v>
      </c>
      <c r="G3804" s="52" t="e">
        <f t="shared" si="6570"/>
        <v>#N/A</v>
      </c>
      <c r="H3804" s="52" t="e">
        <f t="shared" si="6570"/>
        <v>#N/A</v>
      </c>
      <c r="I3804" s="52" t="e">
        <f t="shared" si="6570"/>
        <v>#N/A</v>
      </c>
      <c r="J3804" s="52" t="e">
        <f t="shared" si="6570"/>
        <v>#N/A</v>
      </c>
      <c r="K3804" s="52" t="e">
        <f t="shared" si="6570"/>
        <v>#N/A</v>
      </c>
      <c r="L3804" s="52" t="e">
        <f t="shared" si="6570"/>
        <v>#N/A</v>
      </c>
      <c r="M3804" s="52" t="e">
        <f t="shared" si="6570"/>
        <v>#N/A</v>
      </c>
      <c r="N3804" s="52" t="e">
        <f t="shared" si="6570"/>
        <v>#N/A</v>
      </c>
      <c r="O3804" s="52" t="e">
        <f t="shared" si="6570"/>
        <v>#N/A</v>
      </c>
      <c r="P3804" s="52" t="e">
        <f t="shared" si="6570"/>
        <v>#N/A</v>
      </c>
      <c r="Q3804" s="52" t="e">
        <f t="shared" si="6570"/>
        <v>#N/A</v>
      </c>
      <c r="R3804" s="52" t="e">
        <f t="shared" si="6570"/>
        <v>#N/A</v>
      </c>
      <c r="S3804" s="52" t="e">
        <f t="shared" si="6570"/>
        <v>#N/A</v>
      </c>
      <c r="T3804" s="52" t="e">
        <f t="shared" si="6570"/>
        <v>#N/A</v>
      </c>
      <c r="U3804" s="52" t="e">
        <f t="shared" si="6570"/>
        <v>#N/A</v>
      </c>
      <c r="V3804" s="52" t="e">
        <f t="shared" si="6570"/>
        <v>#N/A</v>
      </c>
      <c r="W3804" s="52" t="e">
        <f t="shared" si="6570"/>
        <v>#N/A</v>
      </c>
      <c r="X3804" s="55" t="e">
        <f t="shared" si="6563"/>
        <v>#N/A</v>
      </c>
      <c r="Y3804" s="55" t="e">
        <f t="shared" si="6564"/>
        <v>#N/A</v>
      </c>
      <c r="Z3804" s="55" t="e">
        <f t="shared" ref="Z3804" si="6571">Z3803</f>
        <v>#N/A</v>
      </c>
      <c r="AA3804" s="55" t="e">
        <f t="shared" si="6566"/>
        <v>#N/A</v>
      </c>
      <c r="AB3804" s="336" t="e">
        <f t="shared" si="6567"/>
        <v>#N/A</v>
      </c>
      <c r="AC3804" s="223" t="e">
        <f ca="1">INDEX(FGA_COEFFS,1,1)+Z3804*INDEX(FGA_COEFFS,1,2)+Y3804*INDEX(FGA_COEFFS,1,3)+R3804*INDEX(FGA_COEFFS,1,4)+Q3803*INDEX(FGA_COEFFS,1,5)+S3804*INDEX(FGA_COEFFS,1,6)+T3803*INDEX(FGA_COEFFS,1,7)+M3803*INDEX(FGA_COEFFS,1,8)+Y3807*Y3809</f>
        <v>#N/A</v>
      </c>
      <c r="AD3804" s="223" t="e">
        <f ca="1">INDEX(THREEPTA_COEFFS,1,1)+AC3804*INDEX(THREEPTA_COEFFS,1,2)+J3804*INDEX(THREEPTA_COEFFS,1,3)+AA3804*INDEX(THREEPTA_COEFFS,1,4)+K3804*INDEX(THREEPTA_COEFFS,1,5)+L3803*INDEX(THREEPTA_COEFFS,1,6)+Z3807*Z3809</f>
        <v>#N/A</v>
      </c>
      <c r="AE3804" s="223" t="e">
        <f ca="1">INDEX(THREEPTPCT_COEFFS,1,1)+K3804*INDEX(THREEPTPCT_COEFFS,1,2)+L3803*INDEX(THREEPTPCT_COEFFS,1,3)+AA3807*AA3809</f>
        <v>#N/A</v>
      </c>
      <c r="AF3804" s="55" t="e">
        <f t="shared" ca="1" si="6568"/>
        <v>#N/A</v>
      </c>
      <c r="AG3804" s="223" t="e">
        <f ca="1">INDEX(TWOPTPCT_COEFFS,1,1)+AB3804*INDEX(TWOPTPCT_COEFFS,1,2)+I3803*INDEX(TWOPTPCT_COEFFS,1,3)+G3803*INDEX(TWOPTPCT_COEFFS,1,4)+L3803*INDEX(TWOPTPCT_COEFFS,1,5)+AB3807*AB3809</f>
        <v>#N/A</v>
      </c>
      <c r="AH3804" s="223" t="e">
        <f ca="1">INDEX(FTA_COEFFS,1,1)+O3804*INDEX(FTA_COEFFS,1,2)+N3803*INDEX(FTA_COEFFS,1,3)+(Q3804+R3804)*INDEX(FTA_COEFFS,1,4)+(Q3803+R3803)*INDEX(FTA_COEFFS,1,5)+M3803*INDEX(FTA_COEFFS,1,6)+AC3807*AC3809</f>
        <v>#N/A</v>
      </c>
      <c r="AI3804" s="223" t="e">
        <f ca="1">INDEX(FTPCT_COEFFS,1,1)+P3804*INDEX(FTPCT_COEFFS,1,2)+F3804*INDEX(FTPCT_COEFFS,1,3)+G3803*INDEX(FTPCT_COEFFS,1,4)+AD3807*AD3809</f>
        <v>#N/A</v>
      </c>
      <c r="AJ3804" s="338" t="e">
        <f t="shared" ca="1" si="6569"/>
        <v>#N/A</v>
      </c>
      <c r="AK3804" s="55"/>
      <c r="AL3804" s="55"/>
      <c r="AM3804" s="55"/>
      <c r="AN3804" s="55"/>
      <c r="AO3804" s="55"/>
      <c r="AP3804" s="55"/>
      <c r="AQ3804" s="55"/>
      <c r="AR3804" s="55"/>
    </row>
    <row r="3805" spans="1:45" x14ac:dyDescent="0.3">
      <c r="A3805" s="54" t="e">
        <f ca="1">IF(D3803&gt;(D3804+(AVERAGE(V3803,W3803)-AVERAGE(V3804,W3804))/2)+2.5,C3803,IF(D3804&gt;(D3803+(AVERAGE(V3804,W3804)-AVERAGE(V3803,W3803))/2)+2.5,C3804,"Close"))</f>
        <v>#N/A</v>
      </c>
      <c r="B3805" s="64" t="e">
        <f ca="1">IF(D3804&gt;D3803,C3804,C3803)</f>
        <v>#N/A</v>
      </c>
      <c r="D3805" s="56"/>
      <c r="X3805" s="55"/>
      <c r="Y3805" s="55"/>
      <c r="Z3805" s="55"/>
      <c r="AA3805" s="55"/>
      <c r="AB3805" s="55"/>
      <c r="AC3805" s="337"/>
      <c r="AD3805" s="337"/>
      <c r="AE3805" s="337"/>
      <c r="AF3805" s="337"/>
      <c r="AG3805" s="337"/>
      <c r="AH3805" s="337"/>
      <c r="AI3805" s="337"/>
      <c r="AJ3805" s="337"/>
      <c r="AK3805" s="337"/>
      <c r="AL3805" s="337"/>
      <c r="AM3805" s="55"/>
      <c r="AN3805" s="55"/>
      <c r="AO3805" s="55"/>
      <c r="AP3805" s="55"/>
      <c r="AQ3805" s="55"/>
      <c r="AR3805" s="55"/>
      <c r="AS3805" s="55"/>
    </row>
    <row r="3806" spans="1:45" x14ac:dyDescent="0.3">
      <c r="X3806" s="54" t="s">
        <v>1305</v>
      </c>
      <c r="Y3806" s="54" t="s">
        <v>128</v>
      </c>
      <c r="Z3806" s="54" t="s">
        <v>157</v>
      </c>
      <c r="AA3806" s="54" t="s">
        <v>151</v>
      </c>
      <c r="AB3806" s="54" t="s">
        <v>1327</v>
      </c>
      <c r="AC3806" s="54" t="s">
        <v>129</v>
      </c>
      <c r="AD3806" s="54" t="s">
        <v>116</v>
      </c>
      <c r="AE3806" s="54"/>
      <c r="AF3806" s="54"/>
      <c r="AG3806" s="54"/>
      <c r="AH3806" s="54"/>
      <c r="AI3806" s="54"/>
      <c r="AJ3806" s="54"/>
      <c r="AK3806" s="54"/>
      <c r="AL3806" s="54"/>
      <c r="AM3806" s="54"/>
      <c r="AN3806" s="54"/>
      <c r="AO3806" s="54"/>
      <c r="AP3806" s="54"/>
      <c r="AQ3806" s="54"/>
      <c r="AR3806" s="54"/>
      <c r="AS3806" s="54"/>
    </row>
    <row r="3807" spans="1:45" x14ac:dyDescent="0.3">
      <c r="X3807" s="54"/>
      <c r="Y3807" s="54">
        <f t="shared" ref="Y3807:AD3807" si="6572">Y3800</f>
        <v>6.4436999999999998</v>
      </c>
      <c r="Z3807" s="54">
        <f t="shared" si="6572"/>
        <v>4.9371</v>
      </c>
      <c r="AA3807" s="54">
        <f t="shared" si="6572"/>
        <v>11.350300000000001</v>
      </c>
      <c r="AB3807" s="54">
        <f t="shared" si="6572"/>
        <v>7.1900000000000006E-2</v>
      </c>
      <c r="AC3807" s="54">
        <f t="shared" si="6572"/>
        <v>6.2766000000000002</v>
      </c>
      <c r="AD3807" s="54">
        <f t="shared" si="6572"/>
        <v>11.042999999999999</v>
      </c>
      <c r="AE3807" s="54"/>
      <c r="AF3807" s="336"/>
      <c r="AG3807" s="336"/>
      <c r="AH3807" s="336"/>
      <c r="AI3807" s="54"/>
      <c r="AJ3807" s="54"/>
      <c r="AK3807" s="54"/>
      <c r="AL3807" s="54"/>
      <c r="AM3807" s="54"/>
      <c r="AN3807" s="54"/>
      <c r="AO3807" s="54"/>
      <c r="AP3807" s="54"/>
      <c r="AQ3807" s="54"/>
      <c r="AR3807" s="54"/>
      <c r="AS3807" s="54"/>
    </row>
    <row r="3808" spans="1:45" x14ac:dyDescent="0.3">
      <c r="D3808" s="56"/>
      <c r="X3808" s="336"/>
      <c r="Y3808" s="336">
        <f t="shared" ca="1" si="6560"/>
        <v>5.4254889378746798E-2</v>
      </c>
      <c r="Z3808" s="336">
        <f t="shared" ca="1" si="6560"/>
        <v>-1.2411289614674605</v>
      </c>
      <c r="AA3808" s="336">
        <f t="shared" ca="1" si="6560"/>
        <v>0.50391342567291453</v>
      </c>
      <c r="AB3808" s="336">
        <f t="shared" ca="1" si="6560"/>
        <v>0.70665152118353403</v>
      </c>
      <c r="AC3808" s="336">
        <f t="shared" ca="1" si="6560"/>
        <v>0.56206810816775798</v>
      </c>
      <c r="AD3808" s="336">
        <f t="shared" ca="1" si="6560"/>
        <v>-0.12680652416215649</v>
      </c>
      <c r="AE3808" s="336"/>
      <c r="AF3808" s="336"/>
      <c r="AG3808" s="336"/>
      <c r="AH3808" s="336"/>
      <c r="AI3808" s="54"/>
      <c r="AJ3808" s="54"/>
      <c r="AK3808" s="54"/>
      <c r="AL3808" s="336"/>
      <c r="AM3808" s="336"/>
      <c r="AN3808" s="336"/>
      <c r="AO3808" s="336"/>
      <c r="AP3808" s="54"/>
      <c r="AQ3808" s="336"/>
      <c r="AR3808" s="336"/>
      <c r="AS3808" s="336"/>
    </row>
    <row r="3809" spans="1:45" x14ac:dyDescent="0.3">
      <c r="C3809" s="54"/>
      <c r="D3809" s="56"/>
      <c r="Y3809" s="336">
        <f t="shared" ca="1" si="6560"/>
        <v>-3.269132055232582E-2</v>
      </c>
      <c r="Z3809" s="336">
        <f t="shared" ca="1" si="6560"/>
        <v>-0.25526487400157083</v>
      </c>
      <c r="AA3809" s="336">
        <f t="shared" ca="1" si="6560"/>
        <v>0.39888205417591177</v>
      </c>
      <c r="AB3809" s="336">
        <f t="shared" ca="1" si="6560"/>
        <v>-0.24935791251018868</v>
      </c>
      <c r="AC3809" s="336">
        <f t="shared" ca="1" si="6560"/>
        <v>0.66265909637314235</v>
      </c>
      <c r="AD3809" s="336">
        <f t="shared" ca="1" si="6560"/>
        <v>-0.13989099238751046</v>
      </c>
      <c r="AE3809" s="55"/>
      <c r="AF3809" s="55"/>
      <c r="AG3809" s="55"/>
      <c r="AH3809" s="55"/>
      <c r="AI3809" s="55"/>
      <c r="AJ3809" s="55"/>
      <c r="AK3809" s="55"/>
      <c r="AL3809" s="55"/>
      <c r="AM3809" s="55"/>
      <c r="AN3809" s="55"/>
      <c r="AO3809" s="55"/>
      <c r="AP3809" s="55"/>
      <c r="AQ3809" s="55"/>
      <c r="AR3809" s="55"/>
      <c r="AS3809" s="55"/>
    </row>
    <row r="3810" spans="1:45" x14ac:dyDescent="0.3">
      <c r="B3810" s="54" t="s">
        <v>172</v>
      </c>
      <c r="C3810" s="53">
        <f>C3803</f>
        <v>0</v>
      </c>
      <c r="D3810" s="56" t="e">
        <f t="shared" ref="D3810:D3811" ca="1" si="6573">AJ3810</f>
        <v>#N/A</v>
      </c>
      <c r="E3810" s="52" t="e">
        <f t="shared" ref="E3810:W3810" si="6574">E3803</f>
        <v>#N/A</v>
      </c>
      <c r="F3810" s="52" t="e">
        <f t="shared" si="6574"/>
        <v>#N/A</v>
      </c>
      <c r="G3810" s="52" t="e">
        <f t="shared" si="6574"/>
        <v>#N/A</v>
      </c>
      <c r="H3810" s="52" t="e">
        <f t="shared" si="6574"/>
        <v>#N/A</v>
      </c>
      <c r="I3810" s="52" t="e">
        <f t="shared" si="6574"/>
        <v>#N/A</v>
      </c>
      <c r="J3810" s="52" t="e">
        <f t="shared" si="6574"/>
        <v>#N/A</v>
      </c>
      <c r="K3810" s="52" t="e">
        <f t="shared" si="6574"/>
        <v>#N/A</v>
      </c>
      <c r="L3810" s="52" t="e">
        <f t="shared" si="6574"/>
        <v>#N/A</v>
      </c>
      <c r="M3810" s="52" t="e">
        <f t="shared" si="6574"/>
        <v>#N/A</v>
      </c>
      <c r="N3810" s="52" t="e">
        <f t="shared" si="6574"/>
        <v>#N/A</v>
      </c>
      <c r="O3810" s="52" t="e">
        <f t="shared" si="6574"/>
        <v>#N/A</v>
      </c>
      <c r="P3810" s="52" t="e">
        <f t="shared" si="6574"/>
        <v>#N/A</v>
      </c>
      <c r="Q3810" s="52" t="e">
        <f t="shared" si="6574"/>
        <v>#N/A</v>
      </c>
      <c r="R3810" s="52" t="e">
        <f t="shared" si="6574"/>
        <v>#N/A</v>
      </c>
      <c r="S3810" s="52" t="e">
        <f t="shared" si="6574"/>
        <v>#N/A</v>
      </c>
      <c r="T3810" s="52" t="e">
        <f t="shared" si="6574"/>
        <v>#N/A</v>
      </c>
      <c r="U3810" s="52" t="e">
        <f t="shared" si="6574"/>
        <v>#N/A</v>
      </c>
      <c r="V3810" s="52" t="e">
        <f t="shared" si="6574"/>
        <v>#N/A</v>
      </c>
      <c r="W3810" s="52" t="e">
        <f t="shared" si="6574"/>
        <v>#N/A</v>
      </c>
      <c r="X3810" s="55" t="e">
        <f t="shared" ref="X3810:X3811" si="6575">(H3810-(O3810*P3810)/100-3*(J3810*K3810)/100)/2</f>
        <v>#N/A</v>
      </c>
      <c r="Y3810" s="55" t="e">
        <f t="shared" ref="Y3810:Y3811" si="6576">SUM(X3810,(J3810*K3810/100))/(F3810/100)</f>
        <v>#N/A</v>
      </c>
      <c r="Z3810" s="55" t="e">
        <f t="shared" ref="Z3810" si="6577">U3810*0.5+U3811*0.5</f>
        <v>#N/A</v>
      </c>
      <c r="AA3810" s="55" t="e">
        <f t="shared" ref="AA3810:AA3811" si="6578">J3810/Y3810</f>
        <v>#N/A</v>
      </c>
      <c r="AB3810" s="336" t="e">
        <f t="shared" ref="AB3810:AB3811" si="6579">X3810/(Y3810-J3810)</f>
        <v>#N/A</v>
      </c>
      <c r="AC3810" s="223" t="e">
        <f ca="1">INDEX(FGA_COEFFS,1,1)+Z3810*INDEX(FGA_COEFFS,1,2)+Y3810*INDEX(FGA_COEFFS,1,3)+R3810*INDEX(FGA_COEFFS,1,4)+Q3811*INDEX(FGA_COEFFS,1,5)+S3810*INDEX(FGA_COEFFS,1,6)+T3811*INDEX(FGA_COEFFS,1,7)+M3811*INDEX(FGA_COEFFS,1,8)+Y3814*Y3815</f>
        <v>#N/A</v>
      </c>
      <c r="AD3810" s="223" t="e">
        <f ca="1">INDEX(THREEPTA_COEFFS,1,1)+AC3810*INDEX(THREEPTA_COEFFS,1,2)+J3810*INDEX(THREEPTA_COEFFS,1,3)+AA3810*INDEX(THREEPTA_COEFFS,1,4)+K3810*INDEX(THREEPTA_COEFFS,1,5)+L3811*INDEX(THREEPTA_COEFFS,1,6)+Z3814*Z3815</f>
        <v>#N/A</v>
      </c>
      <c r="AE3810" s="223" t="e">
        <f ca="1">INDEX(THREEPTPCT_COEFFS,1,1)+K3810*INDEX(THREEPTPCT_COEFFS,1,2)+L3811*INDEX(THREEPTPCT_COEFFS,1,3)+AA3814*AA3815</f>
        <v>#N/A</v>
      </c>
      <c r="AF3810" s="55" t="e">
        <f t="shared" ref="AF3810:AF3811" ca="1" si="6580">AC3810-AD3810</f>
        <v>#N/A</v>
      </c>
      <c r="AG3810" s="223" t="e">
        <f ca="1">INDEX(TWOPTPCT_COEFFS,1,1)+AB3810*INDEX(TWOPTPCT_COEFFS,1,2)+I3811*INDEX(TWOPTPCT_COEFFS,1,3)+G3811*INDEX(TWOPTPCT_COEFFS,1,4)+L3811*INDEX(TWOPTPCT_COEFFS,1,5)+AB3814*AB3815</f>
        <v>#N/A</v>
      </c>
      <c r="AH3810" s="223" t="e">
        <f ca="1">INDEX(FTA_COEFFS,1,1)+O3810*INDEX(FTA_COEFFS,1,2)+N3811*INDEX(FTA_COEFFS,1,3)+(Q3810+R3810)*INDEX(FTA_COEFFS,1,4)+(Q3811+R3811)*INDEX(FTA_COEFFS,1,5)+M3811*INDEX(FTA_COEFFS,1,6)+AC3814*AC3815</f>
        <v>#N/A</v>
      </c>
      <c r="AI3810" s="223" t="e">
        <f ca="1">INDEX(FTPCT_COEFFS,1,1)+P3810*INDEX(FTPCT_COEFFS,1,2)+F3810*INDEX(FTPCT_COEFFS,1,3)+G3811*INDEX(FTPCT_COEFFS,1,4)+AD3814*AD3815</f>
        <v>#N/A</v>
      </c>
      <c r="AJ3810" s="338" t="e">
        <f t="shared" ref="AJ3810:AJ3811" ca="1" si="6581">AD3810*AE3810/100+AF3810*AG3810+AH3810*AI3810/100</f>
        <v>#N/A</v>
      </c>
      <c r="AK3810" s="55"/>
      <c r="AL3810" s="55"/>
      <c r="AM3810" s="55"/>
      <c r="AN3810" s="55"/>
      <c r="AO3810" s="55"/>
      <c r="AP3810" s="55"/>
      <c r="AQ3810" s="55"/>
      <c r="AR3810" s="55"/>
    </row>
    <row r="3811" spans="1:45" x14ac:dyDescent="0.3">
      <c r="B3811" s="54" t="s">
        <v>175</v>
      </c>
      <c r="C3811" s="54">
        <f>C3804</f>
        <v>0</v>
      </c>
      <c r="D3811" s="56" t="e">
        <f t="shared" ca="1" si="6573"/>
        <v>#N/A</v>
      </c>
      <c r="E3811" s="52" t="e">
        <f t="shared" ref="E3811:W3811" si="6582">E3804</f>
        <v>#N/A</v>
      </c>
      <c r="F3811" s="52" t="e">
        <f t="shared" si="6582"/>
        <v>#N/A</v>
      </c>
      <c r="G3811" s="52" t="e">
        <f t="shared" si="6582"/>
        <v>#N/A</v>
      </c>
      <c r="H3811" s="52" t="e">
        <f t="shared" si="6582"/>
        <v>#N/A</v>
      </c>
      <c r="I3811" s="52" t="e">
        <f t="shared" si="6582"/>
        <v>#N/A</v>
      </c>
      <c r="J3811" s="52" t="e">
        <f t="shared" si="6582"/>
        <v>#N/A</v>
      </c>
      <c r="K3811" s="52" t="e">
        <f t="shared" si="6582"/>
        <v>#N/A</v>
      </c>
      <c r="L3811" s="52" t="e">
        <f t="shared" si="6582"/>
        <v>#N/A</v>
      </c>
      <c r="M3811" s="52" t="e">
        <f t="shared" si="6582"/>
        <v>#N/A</v>
      </c>
      <c r="N3811" s="52" t="e">
        <f t="shared" si="6582"/>
        <v>#N/A</v>
      </c>
      <c r="O3811" s="52" t="e">
        <f t="shared" si="6582"/>
        <v>#N/A</v>
      </c>
      <c r="P3811" s="52" t="e">
        <f t="shared" si="6582"/>
        <v>#N/A</v>
      </c>
      <c r="Q3811" s="52" t="e">
        <f t="shared" si="6582"/>
        <v>#N/A</v>
      </c>
      <c r="R3811" s="52" t="e">
        <f t="shared" si="6582"/>
        <v>#N/A</v>
      </c>
      <c r="S3811" s="52" t="e">
        <f t="shared" si="6582"/>
        <v>#N/A</v>
      </c>
      <c r="T3811" s="52" t="e">
        <f t="shared" si="6582"/>
        <v>#N/A</v>
      </c>
      <c r="U3811" s="52" t="e">
        <f t="shared" si="6582"/>
        <v>#N/A</v>
      </c>
      <c r="V3811" s="52" t="e">
        <f t="shared" si="6582"/>
        <v>#N/A</v>
      </c>
      <c r="W3811" s="52" t="e">
        <f t="shared" si="6582"/>
        <v>#N/A</v>
      </c>
      <c r="X3811" s="55" t="e">
        <f t="shared" si="6575"/>
        <v>#N/A</v>
      </c>
      <c r="Y3811" s="55" t="e">
        <f t="shared" si="6576"/>
        <v>#N/A</v>
      </c>
      <c r="Z3811" s="55" t="e">
        <f t="shared" ref="Z3811" si="6583">Z3810</f>
        <v>#N/A</v>
      </c>
      <c r="AA3811" s="55" t="e">
        <f t="shared" si="6578"/>
        <v>#N/A</v>
      </c>
      <c r="AB3811" s="336" t="e">
        <f t="shared" si="6579"/>
        <v>#N/A</v>
      </c>
      <c r="AC3811" s="223" t="e">
        <f ca="1">INDEX(FGA_COEFFS,1,1)+Z3811*INDEX(FGA_COEFFS,1,2)+Y3811*INDEX(FGA_COEFFS,1,3)+R3811*INDEX(FGA_COEFFS,1,4)+Q3810*INDEX(FGA_COEFFS,1,5)+S3811*INDEX(FGA_COEFFS,1,6)+T3810*INDEX(FGA_COEFFS,1,7)+M3810*INDEX(FGA_COEFFS,1,8)+Y3814*Y3816</f>
        <v>#N/A</v>
      </c>
      <c r="AD3811" s="223" t="e">
        <f ca="1">INDEX(THREEPTA_COEFFS,1,1)+AC3811*INDEX(THREEPTA_COEFFS,1,2)+J3811*INDEX(THREEPTA_COEFFS,1,3)+AA3811*INDEX(THREEPTA_COEFFS,1,4)+K3811*INDEX(THREEPTA_COEFFS,1,5)+L3810*INDEX(THREEPTA_COEFFS,1,6)+Z3814*Z3816</f>
        <v>#N/A</v>
      </c>
      <c r="AE3811" s="223" t="e">
        <f ca="1">INDEX(THREEPTPCT_COEFFS,1,1)+K3811*INDEX(THREEPTPCT_COEFFS,1,2)+L3810*INDEX(THREEPTPCT_COEFFS,1,3)+AA3814*AA3816</f>
        <v>#N/A</v>
      </c>
      <c r="AF3811" s="55" t="e">
        <f t="shared" ca="1" si="6580"/>
        <v>#N/A</v>
      </c>
      <c r="AG3811" s="223" t="e">
        <f ca="1">INDEX(TWOPTPCT_COEFFS,1,1)+AB3811*INDEX(TWOPTPCT_COEFFS,1,2)+I3810*INDEX(TWOPTPCT_COEFFS,1,3)+G3810*INDEX(TWOPTPCT_COEFFS,1,4)+L3810*INDEX(TWOPTPCT_COEFFS,1,5)+AB3814*AB3816</f>
        <v>#N/A</v>
      </c>
      <c r="AH3811" s="223" t="e">
        <f ca="1">INDEX(FTA_COEFFS,1,1)+O3811*INDEX(FTA_COEFFS,1,2)+N3810*INDEX(FTA_COEFFS,1,3)+(Q3811+R3811)*INDEX(FTA_COEFFS,1,4)+(Q3810+R3810)*INDEX(FTA_COEFFS,1,5)+M3810*INDEX(FTA_COEFFS,1,6)+AC3814*AC3816</f>
        <v>#N/A</v>
      </c>
      <c r="AI3811" s="223" t="e">
        <f ca="1">INDEX(FTPCT_COEFFS,1,1)+P3811*INDEX(FTPCT_COEFFS,1,2)+F3811*INDEX(FTPCT_COEFFS,1,3)+G3810*INDEX(FTPCT_COEFFS,1,4)+AD3814*AD3816</f>
        <v>#N/A</v>
      </c>
      <c r="AJ3811" s="338" t="e">
        <f t="shared" ca="1" si="6581"/>
        <v>#N/A</v>
      </c>
      <c r="AK3811" s="55"/>
      <c r="AL3811" s="55"/>
      <c r="AM3811" s="55"/>
      <c r="AN3811" s="55"/>
      <c r="AO3811" s="55"/>
      <c r="AP3811" s="55"/>
      <c r="AQ3811" s="55"/>
      <c r="AR3811" s="55"/>
    </row>
    <row r="3812" spans="1:45" x14ac:dyDescent="0.3">
      <c r="A3812" s="54" t="e">
        <f ca="1">IF(D3810&gt;(D3811+(AVERAGE(V3810,W3810)-AVERAGE(V3811,W3811))/2)+2.5,C3810,IF(D3811&gt;(D3810+(AVERAGE(V3811,W3811)-AVERAGE(V3810,W3810))/2)+2.5,C3811,"Close"))</f>
        <v>#N/A</v>
      </c>
      <c r="B3812" s="64" t="e">
        <f ca="1">IF(D3811&gt;D3810,C3811,C3810)</f>
        <v>#N/A</v>
      </c>
      <c r="D3812" s="56"/>
      <c r="X3812" s="55"/>
      <c r="Y3812" s="55"/>
      <c r="Z3812" s="55"/>
      <c r="AA3812" s="55"/>
      <c r="AB3812" s="55"/>
      <c r="AC3812" s="337"/>
      <c r="AD3812" s="337"/>
      <c r="AE3812" s="337"/>
      <c r="AF3812" s="337"/>
      <c r="AG3812" s="337"/>
      <c r="AH3812" s="337"/>
      <c r="AI3812" s="337"/>
      <c r="AJ3812" s="337"/>
      <c r="AK3812" s="337"/>
      <c r="AL3812" s="337"/>
      <c r="AM3812" s="55"/>
      <c r="AN3812" s="55"/>
      <c r="AO3812" s="55"/>
      <c r="AP3812" s="55"/>
      <c r="AQ3812" s="55"/>
      <c r="AR3812" s="55"/>
      <c r="AS3812" s="55"/>
    </row>
    <row r="3813" spans="1:45" x14ac:dyDescent="0.3">
      <c r="X3813" s="54" t="s">
        <v>1305</v>
      </c>
      <c r="Y3813" s="54" t="s">
        <v>128</v>
      </c>
      <c r="Z3813" s="54" t="s">
        <v>157</v>
      </c>
      <c r="AA3813" s="54" t="s">
        <v>151</v>
      </c>
      <c r="AB3813" s="54" t="s">
        <v>1327</v>
      </c>
      <c r="AC3813" s="54" t="s">
        <v>129</v>
      </c>
      <c r="AD3813" s="54" t="s">
        <v>116</v>
      </c>
      <c r="AE3813" s="54"/>
      <c r="AF3813" s="54"/>
      <c r="AG3813" s="54"/>
      <c r="AH3813" s="54"/>
      <c r="AI3813" s="54"/>
      <c r="AJ3813" s="54"/>
      <c r="AK3813" s="54"/>
      <c r="AL3813" s="54"/>
      <c r="AM3813" s="54"/>
      <c r="AN3813" s="54"/>
      <c r="AO3813" s="54"/>
      <c r="AP3813" s="54"/>
      <c r="AQ3813" s="54"/>
      <c r="AR3813" s="54"/>
      <c r="AS3813" s="54"/>
    </row>
    <row r="3814" spans="1:45" x14ac:dyDescent="0.3">
      <c r="X3814" s="54"/>
      <c r="Y3814" s="54">
        <f t="shared" ref="Y3814:AD3814" si="6584">Y3807</f>
        <v>6.4436999999999998</v>
      </c>
      <c r="Z3814" s="54">
        <f t="shared" si="6584"/>
        <v>4.9371</v>
      </c>
      <c r="AA3814" s="54">
        <f t="shared" si="6584"/>
        <v>11.350300000000001</v>
      </c>
      <c r="AB3814" s="54">
        <f t="shared" si="6584"/>
        <v>7.1900000000000006E-2</v>
      </c>
      <c r="AC3814" s="54">
        <f t="shared" si="6584"/>
        <v>6.2766000000000002</v>
      </c>
      <c r="AD3814" s="54">
        <f t="shared" si="6584"/>
        <v>11.042999999999999</v>
      </c>
      <c r="AE3814" s="54"/>
      <c r="AF3814" s="336"/>
      <c r="AG3814" s="336"/>
      <c r="AH3814" s="336"/>
      <c r="AI3814" s="54"/>
      <c r="AJ3814" s="54"/>
      <c r="AK3814" s="54"/>
      <c r="AL3814" s="54"/>
      <c r="AM3814" s="54"/>
      <c r="AN3814" s="54"/>
      <c r="AO3814" s="54"/>
      <c r="AP3814" s="54"/>
      <c r="AQ3814" s="54"/>
      <c r="AR3814" s="54"/>
      <c r="AS3814" s="54"/>
    </row>
    <row r="3815" spans="1:45" x14ac:dyDescent="0.3">
      <c r="D3815" s="56"/>
      <c r="X3815" s="336"/>
      <c r="Y3815" s="336">
        <f t="shared" ca="1" si="6560"/>
        <v>0.22403206295225658</v>
      </c>
      <c r="Z3815" s="336">
        <f t="shared" ca="1" si="6560"/>
        <v>9.3831769337845289E-2</v>
      </c>
      <c r="AA3815" s="336">
        <f t="shared" ca="1" si="6560"/>
        <v>-0.88290072182339407</v>
      </c>
      <c r="AB3815" s="336">
        <f t="shared" ca="1" si="6560"/>
        <v>0.97397850300641176</v>
      </c>
      <c r="AC3815" s="336">
        <f t="shared" ca="1" si="6560"/>
        <v>0.71395568685211253</v>
      </c>
      <c r="AD3815" s="336">
        <f t="shared" ca="1" si="6560"/>
        <v>8.8867069751600733E-2</v>
      </c>
      <c r="AE3815" s="336"/>
      <c r="AF3815" s="336"/>
      <c r="AG3815" s="336"/>
      <c r="AH3815" s="336"/>
      <c r="AI3815" s="54"/>
      <c r="AJ3815" s="54"/>
      <c r="AK3815" s="54"/>
      <c r="AL3815" s="336"/>
      <c r="AM3815" s="336"/>
      <c r="AN3815" s="336"/>
      <c r="AO3815" s="336"/>
      <c r="AP3815" s="54"/>
      <c r="AQ3815" s="336"/>
      <c r="AR3815" s="336"/>
      <c r="AS3815" s="336"/>
    </row>
    <row r="3816" spans="1:45" x14ac:dyDescent="0.3">
      <c r="C3816" s="54"/>
      <c r="D3816" s="56"/>
      <c r="Y3816" s="336">
        <f t="shared" ca="1" si="6560"/>
        <v>0.4019505859392839</v>
      </c>
      <c r="Z3816" s="336">
        <f t="shared" ca="1" si="6560"/>
        <v>1.4624672317817702</v>
      </c>
      <c r="AA3816" s="336">
        <f t="shared" ca="1" si="6560"/>
        <v>0.5636582428778617</v>
      </c>
      <c r="AB3816" s="336">
        <f t="shared" ca="1" si="6560"/>
        <v>9.2005304149936633E-4</v>
      </c>
      <c r="AC3816" s="336">
        <f t="shared" ca="1" si="6560"/>
        <v>-1.1832955936179153</v>
      </c>
      <c r="AD3816" s="336">
        <f t="shared" ca="1" si="6560"/>
        <v>5.8744071474738317E-3</v>
      </c>
      <c r="AE3816" s="55"/>
      <c r="AF3816" s="55"/>
      <c r="AG3816" s="55"/>
      <c r="AH3816" s="55"/>
      <c r="AI3816" s="55"/>
      <c r="AJ3816" s="55"/>
      <c r="AK3816" s="55"/>
      <c r="AL3816" s="55"/>
      <c r="AM3816" s="55"/>
      <c r="AN3816" s="55"/>
      <c r="AO3816" s="55"/>
      <c r="AP3816" s="55"/>
      <c r="AQ3816" s="55"/>
      <c r="AR3816" s="55"/>
      <c r="AS3816" s="55"/>
    </row>
    <row r="3817" spans="1:45" x14ac:dyDescent="0.3">
      <c r="B3817" s="54" t="s">
        <v>172</v>
      </c>
      <c r="C3817" s="53">
        <f>C3810</f>
        <v>0</v>
      </c>
      <c r="D3817" s="56" t="e">
        <f t="shared" ref="D3817:D3818" ca="1" si="6585">AJ3817</f>
        <v>#N/A</v>
      </c>
      <c r="E3817" s="52" t="e">
        <f t="shared" ref="E3817:W3817" si="6586">E3810</f>
        <v>#N/A</v>
      </c>
      <c r="F3817" s="52" t="e">
        <f t="shared" si="6586"/>
        <v>#N/A</v>
      </c>
      <c r="G3817" s="52" t="e">
        <f t="shared" si="6586"/>
        <v>#N/A</v>
      </c>
      <c r="H3817" s="52" t="e">
        <f t="shared" si="6586"/>
        <v>#N/A</v>
      </c>
      <c r="I3817" s="52" t="e">
        <f t="shared" si="6586"/>
        <v>#N/A</v>
      </c>
      <c r="J3817" s="52" t="e">
        <f t="shared" si="6586"/>
        <v>#N/A</v>
      </c>
      <c r="K3817" s="52" t="e">
        <f t="shared" si="6586"/>
        <v>#N/A</v>
      </c>
      <c r="L3817" s="52" t="e">
        <f t="shared" si="6586"/>
        <v>#N/A</v>
      </c>
      <c r="M3817" s="52" t="e">
        <f t="shared" si="6586"/>
        <v>#N/A</v>
      </c>
      <c r="N3817" s="52" t="e">
        <f t="shared" si="6586"/>
        <v>#N/A</v>
      </c>
      <c r="O3817" s="52" t="e">
        <f t="shared" si="6586"/>
        <v>#N/A</v>
      </c>
      <c r="P3817" s="52" t="e">
        <f t="shared" si="6586"/>
        <v>#N/A</v>
      </c>
      <c r="Q3817" s="52" t="e">
        <f t="shared" si="6586"/>
        <v>#N/A</v>
      </c>
      <c r="R3817" s="52" t="e">
        <f t="shared" si="6586"/>
        <v>#N/A</v>
      </c>
      <c r="S3817" s="52" t="e">
        <f t="shared" si="6586"/>
        <v>#N/A</v>
      </c>
      <c r="T3817" s="52" t="e">
        <f t="shared" si="6586"/>
        <v>#N/A</v>
      </c>
      <c r="U3817" s="52" t="e">
        <f t="shared" si="6586"/>
        <v>#N/A</v>
      </c>
      <c r="V3817" s="52" t="e">
        <f t="shared" si="6586"/>
        <v>#N/A</v>
      </c>
      <c r="W3817" s="52" t="e">
        <f t="shared" si="6586"/>
        <v>#N/A</v>
      </c>
      <c r="X3817" s="55" t="e">
        <f t="shared" ref="X3817:X3818" si="6587">(H3817-(O3817*P3817)/100-3*(J3817*K3817)/100)/2</f>
        <v>#N/A</v>
      </c>
      <c r="Y3817" s="55" t="e">
        <f t="shared" ref="Y3817:Y3818" si="6588">SUM(X3817,(J3817*K3817/100))/(F3817/100)</f>
        <v>#N/A</v>
      </c>
      <c r="Z3817" s="55" t="e">
        <f t="shared" ref="Z3817" si="6589">U3817*0.5+U3818*0.5</f>
        <v>#N/A</v>
      </c>
      <c r="AA3817" s="55" t="e">
        <f t="shared" ref="AA3817:AA3818" si="6590">J3817/Y3817</f>
        <v>#N/A</v>
      </c>
      <c r="AB3817" s="336" t="e">
        <f t="shared" ref="AB3817:AB3818" si="6591">X3817/(Y3817-J3817)</f>
        <v>#N/A</v>
      </c>
      <c r="AC3817" s="223" t="e">
        <f ca="1">INDEX(FGA_COEFFS,1,1)+Z3817*INDEX(FGA_COEFFS,1,2)+Y3817*INDEX(FGA_COEFFS,1,3)+R3817*INDEX(FGA_COEFFS,1,4)+Q3818*INDEX(FGA_COEFFS,1,5)+S3817*INDEX(FGA_COEFFS,1,6)+T3818*INDEX(FGA_COEFFS,1,7)+M3818*INDEX(FGA_COEFFS,1,8)+Y3821*Y3822</f>
        <v>#N/A</v>
      </c>
      <c r="AD3817" s="223" t="e">
        <f ca="1">INDEX(THREEPTA_COEFFS,1,1)+AC3817*INDEX(THREEPTA_COEFFS,1,2)+J3817*INDEX(THREEPTA_COEFFS,1,3)+AA3817*INDEX(THREEPTA_COEFFS,1,4)+K3817*INDEX(THREEPTA_COEFFS,1,5)+L3818*INDEX(THREEPTA_COEFFS,1,6)+Z3821*Z3822</f>
        <v>#N/A</v>
      </c>
      <c r="AE3817" s="223" t="e">
        <f ca="1">INDEX(THREEPTPCT_COEFFS,1,1)+K3817*INDEX(THREEPTPCT_COEFFS,1,2)+L3818*INDEX(THREEPTPCT_COEFFS,1,3)+AA3821*AA3822</f>
        <v>#N/A</v>
      </c>
      <c r="AF3817" s="55" t="e">
        <f t="shared" ref="AF3817:AF3818" ca="1" si="6592">AC3817-AD3817</f>
        <v>#N/A</v>
      </c>
      <c r="AG3817" s="223" t="e">
        <f ca="1">INDEX(TWOPTPCT_COEFFS,1,1)+AB3817*INDEX(TWOPTPCT_COEFFS,1,2)+I3818*INDEX(TWOPTPCT_COEFFS,1,3)+G3818*INDEX(TWOPTPCT_COEFFS,1,4)+L3818*INDEX(TWOPTPCT_COEFFS,1,5)+AB3821*AB3822</f>
        <v>#N/A</v>
      </c>
      <c r="AH3817" s="223" t="e">
        <f ca="1">INDEX(FTA_COEFFS,1,1)+O3817*INDEX(FTA_COEFFS,1,2)+N3818*INDEX(FTA_COEFFS,1,3)+(Q3817+R3817)*INDEX(FTA_COEFFS,1,4)+(Q3818+R3818)*INDEX(FTA_COEFFS,1,5)+M3818*INDEX(FTA_COEFFS,1,6)+AC3821*AC3822</f>
        <v>#N/A</v>
      </c>
      <c r="AI3817" s="223" t="e">
        <f ca="1">INDEX(FTPCT_COEFFS,1,1)+P3817*INDEX(FTPCT_COEFFS,1,2)+F3817*INDEX(FTPCT_COEFFS,1,3)+G3818*INDEX(FTPCT_COEFFS,1,4)+AD3821*AD3822</f>
        <v>#N/A</v>
      </c>
      <c r="AJ3817" s="338" t="e">
        <f t="shared" ref="AJ3817:AJ3818" ca="1" si="6593">AD3817*AE3817/100+AF3817*AG3817+AH3817*AI3817/100</f>
        <v>#N/A</v>
      </c>
      <c r="AK3817" s="55"/>
      <c r="AL3817" s="55"/>
      <c r="AM3817" s="55"/>
      <c r="AN3817" s="55"/>
      <c r="AO3817" s="55"/>
      <c r="AP3817" s="55"/>
      <c r="AQ3817" s="55"/>
      <c r="AR3817" s="55"/>
    </row>
    <row r="3818" spans="1:45" x14ac:dyDescent="0.3">
      <c r="B3818" s="54" t="s">
        <v>175</v>
      </c>
      <c r="C3818" s="54">
        <f>C3811</f>
        <v>0</v>
      </c>
      <c r="D3818" s="56" t="e">
        <f t="shared" ca="1" si="6585"/>
        <v>#N/A</v>
      </c>
      <c r="E3818" s="52" t="e">
        <f t="shared" ref="E3818:W3818" si="6594">E3811</f>
        <v>#N/A</v>
      </c>
      <c r="F3818" s="52" t="e">
        <f t="shared" si="6594"/>
        <v>#N/A</v>
      </c>
      <c r="G3818" s="52" t="e">
        <f t="shared" si="6594"/>
        <v>#N/A</v>
      </c>
      <c r="H3818" s="52" t="e">
        <f t="shared" si="6594"/>
        <v>#N/A</v>
      </c>
      <c r="I3818" s="52" t="e">
        <f t="shared" si="6594"/>
        <v>#N/A</v>
      </c>
      <c r="J3818" s="52" t="e">
        <f t="shared" si="6594"/>
        <v>#N/A</v>
      </c>
      <c r="K3818" s="52" t="e">
        <f t="shared" si="6594"/>
        <v>#N/A</v>
      </c>
      <c r="L3818" s="52" t="e">
        <f t="shared" si="6594"/>
        <v>#N/A</v>
      </c>
      <c r="M3818" s="52" t="e">
        <f t="shared" si="6594"/>
        <v>#N/A</v>
      </c>
      <c r="N3818" s="52" t="e">
        <f t="shared" si="6594"/>
        <v>#N/A</v>
      </c>
      <c r="O3818" s="52" t="e">
        <f t="shared" si="6594"/>
        <v>#N/A</v>
      </c>
      <c r="P3818" s="52" t="e">
        <f t="shared" si="6594"/>
        <v>#N/A</v>
      </c>
      <c r="Q3818" s="52" t="e">
        <f t="shared" si="6594"/>
        <v>#N/A</v>
      </c>
      <c r="R3818" s="52" t="e">
        <f t="shared" si="6594"/>
        <v>#N/A</v>
      </c>
      <c r="S3818" s="52" t="e">
        <f t="shared" si="6594"/>
        <v>#N/A</v>
      </c>
      <c r="T3818" s="52" t="e">
        <f t="shared" si="6594"/>
        <v>#N/A</v>
      </c>
      <c r="U3818" s="52" t="e">
        <f t="shared" si="6594"/>
        <v>#N/A</v>
      </c>
      <c r="V3818" s="52" t="e">
        <f t="shared" si="6594"/>
        <v>#N/A</v>
      </c>
      <c r="W3818" s="52" t="e">
        <f t="shared" si="6594"/>
        <v>#N/A</v>
      </c>
      <c r="X3818" s="55" t="e">
        <f t="shared" si="6587"/>
        <v>#N/A</v>
      </c>
      <c r="Y3818" s="55" t="e">
        <f t="shared" si="6588"/>
        <v>#N/A</v>
      </c>
      <c r="Z3818" s="55" t="e">
        <f t="shared" ref="Z3818" si="6595">Z3817</f>
        <v>#N/A</v>
      </c>
      <c r="AA3818" s="55" t="e">
        <f t="shared" si="6590"/>
        <v>#N/A</v>
      </c>
      <c r="AB3818" s="336" t="e">
        <f t="shared" si="6591"/>
        <v>#N/A</v>
      </c>
      <c r="AC3818" s="223" t="e">
        <f ca="1">INDEX(FGA_COEFFS,1,1)+Z3818*INDEX(FGA_COEFFS,1,2)+Y3818*INDEX(FGA_COEFFS,1,3)+R3818*INDEX(FGA_COEFFS,1,4)+Q3817*INDEX(FGA_COEFFS,1,5)+S3818*INDEX(FGA_COEFFS,1,6)+T3817*INDEX(FGA_COEFFS,1,7)+M3817*INDEX(FGA_COEFFS,1,8)+Y3821*Y3823</f>
        <v>#N/A</v>
      </c>
      <c r="AD3818" s="223" t="e">
        <f ca="1">INDEX(THREEPTA_COEFFS,1,1)+AC3818*INDEX(THREEPTA_COEFFS,1,2)+J3818*INDEX(THREEPTA_COEFFS,1,3)+AA3818*INDEX(THREEPTA_COEFFS,1,4)+K3818*INDEX(THREEPTA_COEFFS,1,5)+L3817*INDEX(THREEPTA_COEFFS,1,6)+Z3821*Z3823</f>
        <v>#N/A</v>
      </c>
      <c r="AE3818" s="223" t="e">
        <f ca="1">INDEX(THREEPTPCT_COEFFS,1,1)+K3818*INDEX(THREEPTPCT_COEFFS,1,2)+L3817*INDEX(THREEPTPCT_COEFFS,1,3)+AA3821*AA3823</f>
        <v>#N/A</v>
      </c>
      <c r="AF3818" s="55" t="e">
        <f t="shared" ca="1" si="6592"/>
        <v>#N/A</v>
      </c>
      <c r="AG3818" s="223" t="e">
        <f ca="1">INDEX(TWOPTPCT_COEFFS,1,1)+AB3818*INDEX(TWOPTPCT_COEFFS,1,2)+I3817*INDEX(TWOPTPCT_COEFFS,1,3)+G3817*INDEX(TWOPTPCT_COEFFS,1,4)+L3817*INDEX(TWOPTPCT_COEFFS,1,5)+AB3821*AB3823</f>
        <v>#N/A</v>
      </c>
      <c r="AH3818" s="223" t="e">
        <f ca="1">INDEX(FTA_COEFFS,1,1)+O3818*INDEX(FTA_COEFFS,1,2)+N3817*INDEX(FTA_COEFFS,1,3)+(Q3818+R3818)*INDEX(FTA_COEFFS,1,4)+(Q3817+R3817)*INDEX(FTA_COEFFS,1,5)+M3817*INDEX(FTA_COEFFS,1,6)+AC3821*AC3823</f>
        <v>#N/A</v>
      </c>
      <c r="AI3818" s="223" t="e">
        <f ca="1">INDEX(FTPCT_COEFFS,1,1)+P3818*INDEX(FTPCT_COEFFS,1,2)+F3818*INDEX(FTPCT_COEFFS,1,3)+G3817*INDEX(FTPCT_COEFFS,1,4)+AD3821*AD3823</f>
        <v>#N/A</v>
      </c>
      <c r="AJ3818" s="338" t="e">
        <f t="shared" ca="1" si="6593"/>
        <v>#N/A</v>
      </c>
      <c r="AK3818" s="55"/>
      <c r="AL3818" s="55"/>
      <c r="AM3818" s="55"/>
      <c r="AN3818" s="55"/>
      <c r="AO3818" s="55"/>
      <c r="AP3818" s="55"/>
      <c r="AQ3818" s="55"/>
      <c r="AR3818" s="55"/>
    </row>
    <row r="3819" spans="1:45" x14ac:dyDescent="0.3">
      <c r="A3819" s="54" t="e">
        <f ca="1">IF(D3817&gt;(D3818+(AVERAGE(V3817,W3817)-AVERAGE(V3818,W3818))/2)+2.5,C3817,IF(D3818&gt;(D3817+(AVERAGE(V3818,W3818)-AVERAGE(V3817,W3817))/2)+2.5,C3818,"Close"))</f>
        <v>#N/A</v>
      </c>
      <c r="B3819" s="64" t="e">
        <f ca="1">IF(D3818&gt;D3817,C3818,C3817)</f>
        <v>#N/A</v>
      </c>
      <c r="D3819" s="56"/>
      <c r="X3819" s="55"/>
      <c r="Y3819" s="55"/>
      <c r="Z3819" s="55"/>
      <c r="AA3819" s="55"/>
      <c r="AB3819" s="55"/>
      <c r="AC3819" s="337"/>
      <c r="AD3819" s="337"/>
      <c r="AE3819" s="337"/>
      <c r="AF3819" s="337"/>
      <c r="AG3819" s="337"/>
      <c r="AH3819" s="337"/>
      <c r="AI3819" s="337"/>
      <c r="AJ3819" s="337"/>
      <c r="AK3819" s="337"/>
      <c r="AL3819" s="337"/>
      <c r="AM3819" s="55"/>
      <c r="AN3819" s="55"/>
      <c r="AO3819" s="55"/>
      <c r="AP3819" s="55"/>
      <c r="AQ3819" s="55"/>
      <c r="AR3819" s="55"/>
      <c r="AS3819" s="55"/>
    </row>
    <row r="3820" spans="1:45" x14ac:dyDescent="0.3">
      <c r="X3820" s="54" t="s">
        <v>1305</v>
      </c>
      <c r="Y3820" s="54" t="s">
        <v>128</v>
      </c>
      <c r="Z3820" s="54" t="s">
        <v>157</v>
      </c>
      <c r="AA3820" s="54" t="s">
        <v>151</v>
      </c>
      <c r="AB3820" s="54" t="s">
        <v>1327</v>
      </c>
      <c r="AC3820" s="54" t="s">
        <v>129</v>
      </c>
      <c r="AD3820" s="54" t="s">
        <v>116</v>
      </c>
      <c r="AE3820" s="54"/>
      <c r="AF3820" s="54"/>
      <c r="AG3820" s="54"/>
      <c r="AH3820" s="54"/>
      <c r="AI3820" s="54"/>
      <c r="AJ3820" s="54"/>
      <c r="AK3820" s="54"/>
      <c r="AL3820" s="54"/>
      <c r="AM3820" s="54"/>
      <c r="AN3820" s="54"/>
      <c r="AO3820" s="54"/>
      <c r="AP3820" s="54"/>
      <c r="AQ3820" s="54"/>
      <c r="AR3820" s="54"/>
      <c r="AS3820" s="54"/>
    </row>
    <row r="3821" spans="1:45" x14ac:dyDescent="0.3">
      <c r="X3821" s="54"/>
      <c r="Y3821" s="54">
        <f t="shared" ref="Y3821:AD3821" si="6596">Y3814</f>
        <v>6.4436999999999998</v>
      </c>
      <c r="Z3821" s="54">
        <f t="shared" si="6596"/>
        <v>4.9371</v>
      </c>
      <c r="AA3821" s="54">
        <f t="shared" si="6596"/>
        <v>11.350300000000001</v>
      </c>
      <c r="AB3821" s="54">
        <f t="shared" si="6596"/>
        <v>7.1900000000000006E-2</v>
      </c>
      <c r="AC3821" s="54">
        <f t="shared" si="6596"/>
        <v>6.2766000000000002</v>
      </c>
      <c r="AD3821" s="54">
        <f t="shared" si="6596"/>
        <v>11.042999999999999</v>
      </c>
      <c r="AE3821" s="54"/>
      <c r="AF3821" s="336"/>
      <c r="AG3821" s="336"/>
      <c r="AH3821" s="336"/>
      <c r="AI3821" s="54"/>
      <c r="AJ3821" s="54"/>
      <c r="AK3821" s="54"/>
      <c r="AL3821" s="54"/>
      <c r="AM3821" s="54"/>
      <c r="AN3821" s="54"/>
      <c r="AO3821" s="54"/>
      <c r="AP3821" s="54"/>
      <c r="AQ3821" s="54"/>
      <c r="AR3821" s="54"/>
      <c r="AS3821" s="54"/>
    </row>
    <row r="3822" spans="1:45" x14ac:dyDescent="0.3">
      <c r="D3822" s="56"/>
      <c r="X3822" s="336"/>
      <c r="Y3822" s="336">
        <f t="shared" ca="1" si="6560"/>
        <v>-1.3858894002267668</v>
      </c>
      <c r="Z3822" s="336">
        <f t="shared" ca="1" si="6560"/>
        <v>-0.60277116624249649</v>
      </c>
      <c r="AA3822" s="336">
        <f t="shared" ca="1" si="6560"/>
        <v>-5.1181118608130335E-2</v>
      </c>
      <c r="AB3822" s="336">
        <f t="shared" ca="1" si="6560"/>
        <v>5.2847353822000828E-3</v>
      </c>
      <c r="AC3822" s="336">
        <f t="shared" ca="1" si="6560"/>
        <v>-1.0228460785094107</v>
      </c>
      <c r="AD3822" s="336">
        <f t="shared" ca="1" si="6560"/>
        <v>-0.22574762350893943</v>
      </c>
      <c r="AE3822" s="336"/>
      <c r="AF3822" s="336"/>
      <c r="AG3822" s="336"/>
      <c r="AH3822" s="336"/>
      <c r="AI3822" s="54"/>
      <c r="AJ3822" s="54"/>
      <c r="AK3822" s="54"/>
      <c r="AL3822" s="336"/>
      <c r="AM3822" s="336"/>
      <c r="AN3822" s="336"/>
      <c r="AO3822" s="336"/>
      <c r="AP3822" s="54"/>
      <c r="AQ3822" s="336"/>
      <c r="AR3822" s="336"/>
      <c r="AS3822" s="336"/>
    </row>
    <row r="3823" spans="1:45" x14ac:dyDescent="0.3">
      <c r="C3823" s="54"/>
      <c r="D3823" s="56"/>
      <c r="Y3823" s="336">
        <f t="shared" ca="1" si="6560"/>
        <v>-0.40561864784239138</v>
      </c>
      <c r="Z3823" s="336">
        <f t="shared" ca="1" si="6560"/>
        <v>0.14587344348041589</v>
      </c>
      <c r="AA3823" s="336">
        <f t="shared" ca="1" si="6560"/>
        <v>-0.59182099720588766</v>
      </c>
      <c r="AB3823" s="336">
        <f t="shared" ca="1" si="6560"/>
        <v>0.15554472401744504</v>
      </c>
      <c r="AC3823" s="336">
        <f t="shared" ca="1" si="6560"/>
        <v>-1.42978347896601E-2</v>
      </c>
      <c r="AD3823" s="336">
        <f t="shared" ca="1" si="6560"/>
        <v>1.1096633236901634</v>
      </c>
      <c r="AE3823" s="55"/>
      <c r="AF3823" s="55"/>
      <c r="AG3823" s="55"/>
      <c r="AH3823" s="55"/>
      <c r="AI3823" s="55"/>
      <c r="AJ3823" s="55"/>
      <c r="AK3823" s="55"/>
      <c r="AL3823" s="55"/>
      <c r="AM3823" s="55"/>
      <c r="AN3823" s="55"/>
      <c r="AO3823" s="55"/>
      <c r="AP3823" s="55"/>
      <c r="AQ3823" s="55"/>
      <c r="AR3823" s="55"/>
      <c r="AS3823" s="55"/>
    </row>
    <row r="3824" spans="1:45" x14ac:dyDescent="0.3">
      <c r="B3824" s="54" t="s">
        <v>172</v>
      </c>
      <c r="C3824" s="53">
        <f>C3817</f>
        <v>0</v>
      </c>
      <c r="D3824" s="56" t="e">
        <f t="shared" ref="D3824:D3825" ca="1" si="6597">AJ3824</f>
        <v>#N/A</v>
      </c>
      <c r="E3824" s="52" t="e">
        <f t="shared" ref="E3824:W3824" si="6598">E3817</f>
        <v>#N/A</v>
      </c>
      <c r="F3824" s="52" t="e">
        <f t="shared" si="6598"/>
        <v>#N/A</v>
      </c>
      <c r="G3824" s="52" t="e">
        <f t="shared" si="6598"/>
        <v>#N/A</v>
      </c>
      <c r="H3824" s="52" t="e">
        <f t="shared" si="6598"/>
        <v>#N/A</v>
      </c>
      <c r="I3824" s="52" t="e">
        <f t="shared" si="6598"/>
        <v>#N/A</v>
      </c>
      <c r="J3824" s="52" t="e">
        <f t="shared" si="6598"/>
        <v>#N/A</v>
      </c>
      <c r="K3824" s="52" t="e">
        <f t="shared" si="6598"/>
        <v>#N/A</v>
      </c>
      <c r="L3824" s="52" t="e">
        <f t="shared" si="6598"/>
        <v>#N/A</v>
      </c>
      <c r="M3824" s="52" t="e">
        <f t="shared" si="6598"/>
        <v>#N/A</v>
      </c>
      <c r="N3824" s="52" t="e">
        <f t="shared" si="6598"/>
        <v>#N/A</v>
      </c>
      <c r="O3824" s="52" t="e">
        <f t="shared" si="6598"/>
        <v>#N/A</v>
      </c>
      <c r="P3824" s="52" t="e">
        <f t="shared" si="6598"/>
        <v>#N/A</v>
      </c>
      <c r="Q3824" s="52" t="e">
        <f t="shared" si="6598"/>
        <v>#N/A</v>
      </c>
      <c r="R3824" s="52" t="e">
        <f t="shared" si="6598"/>
        <v>#N/A</v>
      </c>
      <c r="S3824" s="52" t="e">
        <f t="shared" si="6598"/>
        <v>#N/A</v>
      </c>
      <c r="T3824" s="52" t="e">
        <f t="shared" si="6598"/>
        <v>#N/A</v>
      </c>
      <c r="U3824" s="52" t="e">
        <f t="shared" si="6598"/>
        <v>#N/A</v>
      </c>
      <c r="V3824" s="52" t="e">
        <f t="shared" si="6598"/>
        <v>#N/A</v>
      </c>
      <c r="W3824" s="52" t="e">
        <f t="shared" si="6598"/>
        <v>#N/A</v>
      </c>
      <c r="X3824" s="55" t="e">
        <f t="shared" ref="X3824:X3825" si="6599">(H3824-(O3824*P3824)/100-3*(J3824*K3824)/100)/2</f>
        <v>#N/A</v>
      </c>
      <c r="Y3824" s="55" t="e">
        <f t="shared" ref="Y3824:Y3825" si="6600">SUM(X3824,(J3824*K3824/100))/(F3824/100)</f>
        <v>#N/A</v>
      </c>
      <c r="Z3824" s="55" t="e">
        <f t="shared" ref="Z3824" si="6601">U3824*0.5+U3825*0.5</f>
        <v>#N/A</v>
      </c>
      <c r="AA3824" s="55" t="e">
        <f t="shared" ref="AA3824:AA3825" si="6602">J3824/Y3824</f>
        <v>#N/A</v>
      </c>
      <c r="AB3824" s="336" t="e">
        <f t="shared" ref="AB3824:AB3825" si="6603">X3824/(Y3824-J3824)</f>
        <v>#N/A</v>
      </c>
      <c r="AC3824" s="223" t="e">
        <f ca="1">INDEX(FGA_COEFFS,1,1)+Z3824*INDEX(FGA_COEFFS,1,2)+Y3824*INDEX(FGA_COEFFS,1,3)+R3824*INDEX(FGA_COEFFS,1,4)+Q3825*INDEX(FGA_COEFFS,1,5)+S3824*INDEX(FGA_COEFFS,1,6)+T3825*INDEX(FGA_COEFFS,1,7)+M3825*INDEX(FGA_COEFFS,1,8)+Y3828*Y3829</f>
        <v>#N/A</v>
      </c>
      <c r="AD3824" s="223" t="e">
        <f ca="1">INDEX(THREEPTA_COEFFS,1,1)+AC3824*INDEX(THREEPTA_COEFFS,1,2)+J3824*INDEX(THREEPTA_COEFFS,1,3)+AA3824*INDEX(THREEPTA_COEFFS,1,4)+K3824*INDEX(THREEPTA_COEFFS,1,5)+L3825*INDEX(THREEPTA_COEFFS,1,6)+Z3828*Z3829</f>
        <v>#N/A</v>
      </c>
      <c r="AE3824" s="223" t="e">
        <f ca="1">INDEX(THREEPTPCT_COEFFS,1,1)+K3824*INDEX(THREEPTPCT_COEFFS,1,2)+L3825*INDEX(THREEPTPCT_COEFFS,1,3)+AA3828*AA3829</f>
        <v>#N/A</v>
      </c>
      <c r="AF3824" s="55" t="e">
        <f t="shared" ref="AF3824:AF3825" ca="1" si="6604">AC3824-AD3824</f>
        <v>#N/A</v>
      </c>
      <c r="AG3824" s="223" t="e">
        <f ca="1">INDEX(TWOPTPCT_COEFFS,1,1)+AB3824*INDEX(TWOPTPCT_COEFFS,1,2)+I3825*INDEX(TWOPTPCT_COEFFS,1,3)+G3825*INDEX(TWOPTPCT_COEFFS,1,4)+L3825*INDEX(TWOPTPCT_COEFFS,1,5)+AB3828*AB3829</f>
        <v>#N/A</v>
      </c>
      <c r="AH3824" s="223" t="e">
        <f ca="1">INDEX(FTA_COEFFS,1,1)+O3824*INDEX(FTA_COEFFS,1,2)+N3825*INDEX(FTA_COEFFS,1,3)+(Q3824+R3824)*INDEX(FTA_COEFFS,1,4)+(Q3825+R3825)*INDEX(FTA_COEFFS,1,5)+M3825*INDEX(FTA_COEFFS,1,6)+AC3828*AC3829</f>
        <v>#N/A</v>
      </c>
      <c r="AI3824" s="223" t="e">
        <f ca="1">INDEX(FTPCT_COEFFS,1,1)+P3824*INDEX(FTPCT_COEFFS,1,2)+F3824*INDEX(FTPCT_COEFFS,1,3)+G3825*INDEX(FTPCT_COEFFS,1,4)+AD3828*AD3829</f>
        <v>#N/A</v>
      </c>
      <c r="AJ3824" s="338" t="e">
        <f t="shared" ref="AJ3824:AJ3825" ca="1" si="6605">AD3824*AE3824/100+AF3824*AG3824+AH3824*AI3824/100</f>
        <v>#N/A</v>
      </c>
      <c r="AK3824" s="55"/>
      <c r="AL3824" s="55"/>
      <c r="AM3824" s="55"/>
      <c r="AN3824" s="55"/>
      <c r="AO3824" s="55"/>
      <c r="AP3824" s="55"/>
      <c r="AQ3824" s="55"/>
      <c r="AR3824" s="55"/>
    </row>
    <row r="3825" spans="1:45" x14ac:dyDescent="0.3">
      <c r="B3825" s="54" t="s">
        <v>175</v>
      </c>
      <c r="C3825" s="54">
        <f>C3818</f>
        <v>0</v>
      </c>
      <c r="D3825" s="56" t="e">
        <f t="shared" ca="1" si="6597"/>
        <v>#N/A</v>
      </c>
      <c r="E3825" s="52" t="e">
        <f t="shared" ref="E3825:W3825" si="6606">E3818</f>
        <v>#N/A</v>
      </c>
      <c r="F3825" s="52" t="e">
        <f t="shared" si="6606"/>
        <v>#N/A</v>
      </c>
      <c r="G3825" s="52" t="e">
        <f t="shared" si="6606"/>
        <v>#N/A</v>
      </c>
      <c r="H3825" s="52" t="e">
        <f t="shared" si="6606"/>
        <v>#N/A</v>
      </c>
      <c r="I3825" s="52" t="e">
        <f t="shared" si="6606"/>
        <v>#N/A</v>
      </c>
      <c r="J3825" s="52" t="e">
        <f t="shared" si="6606"/>
        <v>#N/A</v>
      </c>
      <c r="K3825" s="52" t="e">
        <f t="shared" si="6606"/>
        <v>#N/A</v>
      </c>
      <c r="L3825" s="52" t="e">
        <f t="shared" si="6606"/>
        <v>#N/A</v>
      </c>
      <c r="M3825" s="52" t="e">
        <f t="shared" si="6606"/>
        <v>#N/A</v>
      </c>
      <c r="N3825" s="52" t="e">
        <f t="shared" si="6606"/>
        <v>#N/A</v>
      </c>
      <c r="O3825" s="52" t="e">
        <f t="shared" si="6606"/>
        <v>#N/A</v>
      </c>
      <c r="P3825" s="52" t="e">
        <f t="shared" si="6606"/>
        <v>#N/A</v>
      </c>
      <c r="Q3825" s="52" t="e">
        <f t="shared" si="6606"/>
        <v>#N/A</v>
      </c>
      <c r="R3825" s="52" t="e">
        <f t="shared" si="6606"/>
        <v>#N/A</v>
      </c>
      <c r="S3825" s="52" t="e">
        <f t="shared" si="6606"/>
        <v>#N/A</v>
      </c>
      <c r="T3825" s="52" t="e">
        <f t="shared" si="6606"/>
        <v>#N/A</v>
      </c>
      <c r="U3825" s="52" t="e">
        <f t="shared" si="6606"/>
        <v>#N/A</v>
      </c>
      <c r="V3825" s="52" t="e">
        <f t="shared" si="6606"/>
        <v>#N/A</v>
      </c>
      <c r="W3825" s="52" t="e">
        <f t="shared" si="6606"/>
        <v>#N/A</v>
      </c>
      <c r="X3825" s="55" t="e">
        <f t="shared" si="6599"/>
        <v>#N/A</v>
      </c>
      <c r="Y3825" s="55" t="e">
        <f t="shared" si="6600"/>
        <v>#N/A</v>
      </c>
      <c r="Z3825" s="55" t="e">
        <f t="shared" ref="Z3825" si="6607">Z3824</f>
        <v>#N/A</v>
      </c>
      <c r="AA3825" s="55" t="e">
        <f t="shared" si="6602"/>
        <v>#N/A</v>
      </c>
      <c r="AB3825" s="336" t="e">
        <f t="shared" si="6603"/>
        <v>#N/A</v>
      </c>
      <c r="AC3825" s="223" t="e">
        <f ca="1">INDEX(FGA_COEFFS,1,1)+Z3825*INDEX(FGA_COEFFS,1,2)+Y3825*INDEX(FGA_COEFFS,1,3)+R3825*INDEX(FGA_COEFFS,1,4)+Q3824*INDEX(FGA_COEFFS,1,5)+S3825*INDEX(FGA_COEFFS,1,6)+T3824*INDEX(FGA_COEFFS,1,7)+M3824*INDEX(FGA_COEFFS,1,8)+Y3828*Y3830</f>
        <v>#N/A</v>
      </c>
      <c r="AD3825" s="223" t="e">
        <f ca="1">INDEX(THREEPTA_COEFFS,1,1)+AC3825*INDEX(THREEPTA_COEFFS,1,2)+J3825*INDEX(THREEPTA_COEFFS,1,3)+AA3825*INDEX(THREEPTA_COEFFS,1,4)+K3825*INDEX(THREEPTA_COEFFS,1,5)+L3824*INDEX(THREEPTA_COEFFS,1,6)+Z3828*Z3830</f>
        <v>#N/A</v>
      </c>
      <c r="AE3825" s="223" t="e">
        <f ca="1">INDEX(THREEPTPCT_COEFFS,1,1)+K3825*INDEX(THREEPTPCT_COEFFS,1,2)+L3824*INDEX(THREEPTPCT_COEFFS,1,3)+AA3828*AA3830</f>
        <v>#N/A</v>
      </c>
      <c r="AF3825" s="55" t="e">
        <f t="shared" ca="1" si="6604"/>
        <v>#N/A</v>
      </c>
      <c r="AG3825" s="223" t="e">
        <f ca="1">INDEX(TWOPTPCT_COEFFS,1,1)+AB3825*INDEX(TWOPTPCT_COEFFS,1,2)+I3824*INDEX(TWOPTPCT_COEFFS,1,3)+G3824*INDEX(TWOPTPCT_COEFFS,1,4)+L3824*INDEX(TWOPTPCT_COEFFS,1,5)+AB3828*AB3830</f>
        <v>#N/A</v>
      </c>
      <c r="AH3825" s="223" t="e">
        <f ca="1">INDEX(FTA_COEFFS,1,1)+O3825*INDEX(FTA_COEFFS,1,2)+N3824*INDEX(FTA_COEFFS,1,3)+(Q3825+R3825)*INDEX(FTA_COEFFS,1,4)+(Q3824+R3824)*INDEX(FTA_COEFFS,1,5)+M3824*INDEX(FTA_COEFFS,1,6)+AC3828*AC3830</f>
        <v>#N/A</v>
      </c>
      <c r="AI3825" s="223" t="e">
        <f ca="1">INDEX(FTPCT_COEFFS,1,1)+P3825*INDEX(FTPCT_COEFFS,1,2)+F3825*INDEX(FTPCT_COEFFS,1,3)+G3824*INDEX(FTPCT_COEFFS,1,4)+AD3828*AD3830</f>
        <v>#N/A</v>
      </c>
      <c r="AJ3825" s="338" t="e">
        <f t="shared" ca="1" si="6605"/>
        <v>#N/A</v>
      </c>
      <c r="AK3825" s="55"/>
      <c r="AL3825" s="55"/>
      <c r="AM3825" s="55"/>
      <c r="AN3825" s="55"/>
      <c r="AO3825" s="55"/>
      <c r="AP3825" s="55"/>
      <c r="AQ3825" s="55"/>
      <c r="AR3825" s="55"/>
    </row>
    <row r="3826" spans="1:45" x14ac:dyDescent="0.3">
      <c r="A3826" s="54" t="e">
        <f ca="1">IF(D3824&gt;(D3825+(AVERAGE(V3824,W3824)-AVERAGE(V3825,W3825))/2)+2.5,C3824,IF(D3825&gt;(D3824+(AVERAGE(V3825,W3825)-AVERAGE(V3824,W3824))/2)+2.5,C3825,"Close"))</f>
        <v>#N/A</v>
      </c>
      <c r="B3826" s="64" t="e">
        <f ca="1">IF(D3825&gt;D3824,C3825,C3824)</f>
        <v>#N/A</v>
      </c>
      <c r="D3826" s="56"/>
      <c r="X3826" s="55"/>
      <c r="Y3826" s="55"/>
      <c r="Z3826" s="55"/>
      <c r="AA3826" s="55"/>
      <c r="AB3826" s="55"/>
      <c r="AC3826" s="337"/>
      <c r="AD3826" s="337"/>
      <c r="AE3826" s="337"/>
      <c r="AF3826" s="337"/>
      <c r="AG3826" s="337"/>
      <c r="AH3826" s="337"/>
      <c r="AI3826" s="337"/>
      <c r="AJ3826" s="337"/>
      <c r="AK3826" s="337"/>
      <c r="AL3826" s="337"/>
      <c r="AM3826" s="55"/>
      <c r="AN3826" s="55"/>
      <c r="AO3826" s="55"/>
      <c r="AP3826" s="55"/>
      <c r="AQ3826" s="55"/>
      <c r="AR3826" s="55"/>
      <c r="AS3826" s="55"/>
    </row>
    <row r="3827" spans="1:45" x14ac:dyDescent="0.3">
      <c r="X3827" s="54" t="s">
        <v>1305</v>
      </c>
      <c r="Y3827" s="54" t="s">
        <v>128</v>
      </c>
      <c r="Z3827" s="54" t="s">
        <v>157</v>
      </c>
      <c r="AA3827" s="54" t="s">
        <v>151</v>
      </c>
      <c r="AB3827" s="54" t="s">
        <v>1327</v>
      </c>
      <c r="AC3827" s="54" t="s">
        <v>129</v>
      </c>
      <c r="AD3827" s="54" t="s">
        <v>116</v>
      </c>
      <c r="AE3827" s="54"/>
      <c r="AF3827" s="54"/>
      <c r="AG3827" s="54"/>
      <c r="AH3827" s="54"/>
      <c r="AI3827" s="54"/>
      <c r="AJ3827" s="54"/>
      <c r="AK3827" s="54"/>
      <c r="AL3827" s="54"/>
      <c r="AM3827" s="54"/>
      <c r="AN3827" s="54"/>
      <c r="AO3827" s="54"/>
      <c r="AP3827" s="54"/>
      <c r="AQ3827" s="54"/>
      <c r="AR3827" s="54"/>
      <c r="AS3827" s="54"/>
    </row>
    <row r="3828" spans="1:45" x14ac:dyDescent="0.3">
      <c r="X3828" s="54"/>
      <c r="Y3828" s="54">
        <f t="shared" ref="Y3828:AD3828" si="6608">Y3821</f>
        <v>6.4436999999999998</v>
      </c>
      <c r="Z3828" s="54">
        <f t="shared" si="6608"/>
        <v>4.9371</v>
      </c>
      <c r="AA3828" s="54">
        <f t="shared" si="6608"/>
        <v>11.350300000000001</v>
      </c>
      <c r="AB3828" s="54">
        <f t="shared" si="6608"/>
        <v>7.1900000000000006E-2</v>
      </c>
      <c r="AC3828" s="54">
        <f t="shared" si="6608"/>
        <v>6.2766000000000002</v>
      </c>
      <c r="AD3828" s="54">
        <f t="shared" si="6608"/>
        <v>11.042999999999999</v>
      </c>
      <c r="AE3828" s="54"/>
      <c r="AF3828" s="336"/>
      <c r="AG3828" s="336"/>
      <c r="AH3828" s="336"/>
      <c r="AI3828" s="54"/>
      <c r="AJ3828" s="54"/>
      <c r="AK3828" s="54"/>
      <c r="AL3828" s="54"/>
      <c r="AM3828" s="54"/>
      <c r="AN3828" s="54"/>
      <c r="AO3828" s="54"/>
      <c r="AP3828" s="54"/>
      <c r="AQ3828" s="54"/>
      <c r="AR3828" s="54"/>
      <c r="AS3828" s="54"/>
    </row>
    <row r="3829" spans="1:45" x14ac:dyDescent="0.3">
      <c r="D3829" s="56"/>
      <c r="X3829" s="336"/>
      <c r="Y3829" s="336">
        <f t="shared" ca="1" si="6560"/>
        <v>-0.33022749561364251</v>
      </c>
      <c r="Z3829" s="336">
        <f t="shared" ca="1" si="6560"/>
        <v>0.21336355009991947</v>
      </c>
      <c r="AA3829" s="336">
        <f t="shared" ca="1" si="6560"/>
        <v>-5.851584647049872E-3</v>
      </c>
      <c r="AB3829" s="336">
        <f t="shared" ca="1" si="6560"/>
        <v>1.4194508514891093</v>
      </c>
      <c r="AC3829" s="336">
        <f t="shared" ca="1" si="6560"/>
        <v>-1.3556198820351344</v>
      </c>
      <c r="AD3829" s="336">
        <f t="shared" ca="1" si="6560"/>
        <v>-0.86709897074558273</v>
      </c>
      <c r="AE3829" s="336"/>
      <c r="AF3829" s="336"/>
      <c r="AG3829" s="336"/>
      <c r="AH3829" s="336"/>
      <c r="AI3829" s="54"/>
      <c r="AJ3829" s="54"/>
      <c r="AK3829" s="54"/>
      <c r="AL3829" s="336"/>
      <c r="AM3829" s="336"/>
      <c r="AN3829" s="336"/>
      <c r="AO3829" s="336"/>
      <c r="AP3829" s="54"/>
      <c r="AQ3829" s="336"/>
      <c r="AR3829" s="336"/>
      <c r="AS3829" s="336"/>
    </row>
    <row r="3830" spans="1:45" x14ac:dyDescent="0.3">
      <c r="C3830" s="54"/>
      <c r="D3830" s="56"/>
      <c r="Y3830" s="336">
        <f t="shared" ca="1" si="6560"/>
        <v>0.23394112246199991</v>
      </c>
      <c r="Z3830" s="336">
        <f t="shared" ca="1" si="6560"/>
        <v>-1.3460462945354985</v>
      </c>
      <c r="AA3830" s="336">
        <f t="shared" ca="1" si="6560"/>
        <v>-0.30809504302227925</v>
      </c>
      <c r="AB3830" s="336">
        <f t="shared" ca="1" si="6560"/>
        <v>2.0187845084133786E-2</v>
      </c>
      <c r="AC3830" s="336">
        <f t="shared" ca="1" si="6560"/>
        <v>0.15957399869478486</v>
      </c>
      <c r="AD3830" s="336">
        <f t="shared" ca="1" si="6560"/>
        <v>-1.0205051896318915</v>
      </c>
      <c r="AE3830" s="55"/>
      <c r="AF3830" s="55"/>
      <c r="AG3830" s="55"/>
      <c r="AH3830" s="55"/>
      <c r="AI3830" s="55"/>
      <c r="AJ3830" s="55"/>
      <c r="AK3830" s="55"/>
      <c r="AL3830" s="55"/>
      <c r="AM3830" s="55"/>
      <c r="AN3830" s="55"/>
      <c r="AO3830" s="55"/>
      <c r="AP3830" s="55"/>
      <c r="AQ3830" s="55"/>
      <c r="AR3830" s="55"/>
      <c r="AS3830" s="55"/>
    </row>
    <row r="3831" spans="1:45" x14ac:dyDescent="0.3">
      <c r="B3831" s="54" t="s">
        <v>172</v>
      </c>
      <c r="C3831" s="53">
        <f>C3824</f>
        <v>0</v>
      </c>
      <c r="D3831" s="56" t="e">
        <f t="shared" ref="D3831:D3832" ca="1" si="6609">AJ3831</f>
        <v>#N/A</v>
      </c>
      <c r="E3831" s="52" t="e">
        <f t="shared" ref="E3831:W3831" si="6610">E3824</f>
        <v>#N/A</v>
      </c>
      <c r="F3831" s="52" t="e">
        <f t="shared" si="6610"/>
        <v>#N/A</v>
      </c>
      <c r="G3831" s="52" t="e">
        <f t="shared" si="6610"/>
        <v>#N/A</v>
      </c>
      <c r="H3831" s="52" t="e">
        <f t="shared" si="6610"/>
        <v>#N/A</v>
      </c>
      <c r="I3831" s="52" t="e">
        <f t="shared" si="6610"/>
        <v>#N/A</v>
      </c>
      <c r="J3831" s="52" t="e">
        <f t="shared" si="6610"/>
        <v>#N/A</v>
      </c>
      <c r="K3831" s="52" t="e">
        <f t="shared" si="6610"/>
        <v>#N/A</v>
      </c>
      <c r="L3831" s="52" t="e">
        <f t="shared" si="6610"/>
        <v>#N/A</v>
      </c>
      <c r="M3831" s="52" t="e">
        <f t="shared" si="6610"/>
        <v>#N/A</v>
      </c>
      <c r="N3831" s="52" t="e">
        <f t="shared" si="6610"/>
        <v>#N/A</v>
      </c>
      <c r="O3831" s="52" t="e">
        <f t="shared" si="6610"/>
        <v>#N/A</v>
      </c>
      <c r="P3831" s="52" t="e">
        <f t="shared" si="6610"/>
        <v>#N/A</v>
      </c>
      <c r="Q3831" s="52" t="e">
        <f t="shared" si="6610"/>
        <v>#N/A</v>
      </c>
      <c r="R3831" s="52" t="e">
        <f t="shared" si="6610"/>
        <v>#N/A</v>
      </c>
      <c r="S3831" s="52" t="e">
        <f t="shared" si="6610"/>
        <v>#N/A</v>
      </c>
      <c r="T3831" s="52" t="e">
        <f t="shared" si="6610"/>
        <v>#N/A</v>
      </c>
      <c r="U3831" s="52" t="e">
        <f t="shared" si="6610"/>
        <v>#N/A</v>
      </c>
      <c r="V3831" s="52" t="e">
        <f t="shared" si="6610"/>
        <v>#N/A</v>
      </c>
      <c r="W3831" s="52" t="e">
        <f t="shared" si="6610"/>
        <v>#N/A</v>
      </c>
      <c r="X3831" s="55" t="e">
        <f t="shared" ref="X3831:X3832" si="6611">(H3831-(O3831*P3831)/100-3*(J3831*K3831)/100)/2</f>
        <v>#N/A</v>
      </c>
      <c r="Y3831" s="55" t="e">
        <f t="shared" ref="Y3831:Y3832" si="6612">SUM(X3831,(J3831*K3831/100))/(F3831/100)</f>
        <v>#N/A</v>
      </c>
      <c r="Z3831" s="55" t="e">
        <f t="shared" ref="Z3831" si="6613">U3831*0.5+U3832*0.5</f>
        <v>#N/A</v>
      </c>
      <c r="AA3831" s="55" t="e">
        <f t="shared" ref="AA3831:AA3832" si="6614">J3831/Y3831</f>
        <v>#N/A</v>
      </c>
      <c r="AB3831" s="336" t="e">
        <f t="shared" ref="AB3831:AB3832" si="6615">X3831/(Y3831-J3831)</f>
        <v>#N/A</v>
      </c>
      <c r="AC3831" s="223" t="e">
        <f ca="1">INDEX(FGA_COEFFS,1,1)+Z3831*INDEX(FGA_COEFFS,1,2)+Y3831*INDEX(FGA_COEFFS,1,3)+R3831*INDEX(FGA_COEFFS,1,4)+Q3832*INDEX(FGA_COEFFS,1,5)+S3831*INDEX(FGA_COEFFS,1,6)+T3832*INDEX(FGA_COEFFS,1,7)+M3832*INDEX(FGA_COEFFS,1,8)+Y3835*Y3836</f>
        <v>#N/A</v>
      </c>
      <c r="AD3831" s="223" t="e">
        <f ca="1">INDEX(THREEPTA_COEFFS,1,1)+AC3831*INDEX(THREEPTA_COEFFS,1,2)+J3831*INDEX(THREEPTA_COEFFS,1,3)+AA3831*INDEX(THREEPTA_COEFFS,1,4)+K3831*INDEX(THREEPTA_COEFFS,1,5)+L3832*INDEX(THREEPTA_COEFFS,1,6)+Z3835*Z3836</f>
        <v>#N/A</v>
      </c>
      <c r="AE3831" s="223" t="e">
        <f ca="1">INDEX(THREEPTPCT_COEFFS,1,1)+K3831*INDEX(THREEPTPCT_COEFFS,1,2)+L3832*INDEX(THREEPTPCT_COEFFS,1,3)+AA3835*AA3836</f>
        <v>#N/A</v>
      </c>
      <c r="AF3831" s="55" t="e">
        <f t="shared" ref="AF3831:AF3832" ca="1" si="6616">AC3831-AD3831</f>
        <v>#N/A</v>
      </c>
      <c r="AG3831" s="223" t="e">
        <f ca="1">INDEX(TWOPTPCT_COEFFS,1,1)+AB3831*INDEX(TWOPTPCT_COEFFS,1,2)+I3832*INDEX(TWOPTPCT_COEFFS,1,3)+G3832*INDEX(TWOPTPCT_COEFFS,1,4)+L3832*INDEX(TWOPTPCT_COEFFS,1,5)+AB3835*AB3836</f>
        <v>#N/A</v>
      </c>
      <c r="AH3831" s="223" t="e">
        <f ca="1">INDEX(FTA_COEFFS,1,1)+O3831*INDEX(FTA_COEFFS,1,2)+N3832*INDEX(FTA_COEFFS,1,3)+(Q3831+R3831)*INDEX(FTA_COEFFS,1,4)+(Q3832+R3832)*INDEX(FTA_COEFFS,1,5)+M3832*INDEX(FTA_COEFFS,1,6)+AC3835*AC3836</f>
        <v>#N/A</v>
      </c>
      <c r="AI3831" s="223" t="e">
        <f ca="1">INDEX(FTPCT_COEFFS,1,1)+P3831*INDEX(FTPCT_COEFFS,1,2)+F3831*INDEX(FTPCT_COEFFS,1,3)+G3832*INDEX(FTPCT_COEFFS,1,4)+AD3835*AD3836</f>
        <v>#N/A</v>
      </c>
      <c r="AJ3831" s="338" t="e">
        <f t="shared" ref="AJ3831:AJ3832" ca="1" si="6617">AD3831*AE3831/100+AF3831*AG3831+AH3831*AI3831/100</f>
        <v>#N/A</v>
      </c>
      <c r="AK3831" s="55"/>
      <c r="AL3831" s="55"/>
      <c r="AM3831" s="55"/>
      <c r="AN3831" s="55"/>
      <c r="AO3831" s="55"/>
      <c r="AP3831" s="55"/>
      <c r="AQ3831" s="55"/>
      <c r="AR3831" s="55"/>
    </row>
    <row r="3832" spans="1:45" x14ac:dyDescent="0.3">
      <c r="B3832" s="54" t="s">
        <v>175</v>
      </c>
      <c r="C3832" s="54">
        <f>C3825</f>
        <v>0</v>
      </c>
      <c r="D3832" s="56" t="e">
        <f t="shared" ca="1" si="6609"/>
        <v>#N/A</v>
      </c>
      <c r="E3832" s="52" t="e">
        <f t="shared" ref="E3832:W3832" si="6618">E3825</f>
        <v>#N/A</v>
      </c>
      <c r="F3832" s="52" t="e">
        <f t="shared" si="6618"/>
        <v>#N/A</v>
      </c>
      <c r="G3832" s="52" t="e">
        <f t="shared" si="6618"/>
        <v>#N/A</v>
      </c>
      <c r="H3832" s="52" t="e">
        <f t="shared" si="6618"/>
        <v>#N/A</v>
      </c>
      <c r="I3832" s="52" t="e">
        <f t="shared" si="6618"/>
        <v>#N/A</v>
      </c>
      <c r="J3832" s="52" t="e">
        <f t="shared" si="6618"/>
        <v>#N/A</v>
      </c>
      <c r="K3832" s="52" t="e">
        <f t="shared" si="6618"/>
        <v>#N/A</v>
      </c>
      <c r="L3832" s="52" t="e">
        <f t="shared" si="6618"/>
        <v>#N/A</v>
      </c>
      <c r="M3832" s="52" t="e">
        <f t="shared" si="6618"/>
        <v>#N/A</v>
      </c>
      <c r="N3832" s="52" t="e">
        <f t="shared" si="6618"/>
        <v>#N/A</v>
      </c>
      <c r="O3832" s="52" t="e">
        <f t="shared" si="6618"/>
        <v>#N/A</v>
      </c>
      <c r="P3832" s="52" t="e">
        <f t="shared" si="6618"/>
        <v>#N/A</v>
      </c>
      <c r="Q3832" s="52" t="e">
        <f t="shared" si="6618"/>
        <v>#N/A</v>
      </c>
      <c r="R3832" s="52" t="e">
        <f t="shared" si="6618"/>
        <v>#N/A</v>
      </c>
      <c r="S3832" s="52" t="e">
        <f t="shared" si="6618"/>
        <v>#N/A</v>
      </c>
      <c r="T3832" s="52" t="e">
        <f t="shared" si="6618"/>
        <v>#N/A</v>
      </c>
      <c r="U3832" s="52" t="e">
        <f t="shared" si="6618"/>
        <v>#N/A</v>
      </c>
      <c r="V3832" s="52" t="e">
        <f t="shared" si="6618"/>
        <v>#N/A</v>
      </c>
      <c r="W3832" s="52" t="e">
        <f t="shared" si="6618"/>
        <v>#N/A</v>
      </c>
      <c r="X3832" s="55" t="e">
        <f t="shared" si="6611"/>
        <v>#N/A</v>
      </c>
      <c r="Y3832" s="55" t="e">
        <f t="shared" si="6612"/>
        <v>#N/A</v>
      </c>
      <c r="Z3832" s="55" t="e">
        <f t="shared" ref="Z3832" si="6619">Z3831</f>
        <v>#N/A</v>
      </c>
      <c r="AA3832" s="55" t="e">
        <f t="shared" si="6614"/>
        <v>#N/A</v>
      </c>
      <c r="AB3832" s="336" t="e">
        <f t="shared" si="6615"/>
        <v>#N/A</v>
      </c>
      <c r="AC3832" s="223" t="e">
        <f ca="1">INDEX(FGA_COEFFS,1,1)+Z3832*INDEX(FGA_COEFFS,1,2)+Y3832*INDEX(FGA_COEFFS,1,3)+R3832*INDEX(FGA_COEFFS,1,4)+Q3831*INDEX(FGA_COEFFS,1,5)+S3832*INDEX(FGA_COEFFS,1,6)+T3831*INDEX(FGA_COEFFS,1,7)+M3831*INDEX(FGA_COEFFS,1,8)+Y3835*Y3837</f>
        <v>#N/A</v>
      </c>
      <c r="AD3832" s="223" t="e">
        <f ca="1">INDEX(THREEPTA_COEFFS,1,1)+AC3832*INDEX(THREEPTA_COEFFS,1,2)+J3832*INDEX(THREEPTA_COEFFS,1,3)+AA3832*INDEX(THREEPTA_COEFFS,1,4)+K3832*INDEX(THREEPTA_COEFFS,1,5)+L3831*INDEX(THREEPTA_COEFFS,1,6)+Z3835*Z3837</f>
        <v>#N/A</v>
      </c>
      <c r="AE3832" s="223" t="e">
        <f ca="1">INDEX(THREEPTPCT_COEFFS,1,1)+K3832*INDEX(THREEPTPCT_COEFFS,1,2)+L3831*INDEX(THREEPTPCT_COEFFS,1,3)+AA3835*AA3837</f>
        <v>#N/A</v>
      </c>
      <c r="AF3832" s="55" t="e">
        <f t="shared" ca="1" si="6616"/>
        <v>#N/A</v>
      </c>
      <c r="AG3832" s="223" t="e">
        <f ca="1">INDEX(TWOPTPCT_COEFFS,1,1)+AB3832*INDEX(TWOPTPCT_COEFFS,1,2)+I3831*INDEX(TWOPTPCT_COEFFS,1,3)+G3831*INDEX(TWOPTPCT_COEFFS,1,4)+L3831*INDEX(TWOPTPCT_COEFFS,1,5)+AB3835*AB3837</f>
        <v>#N/A</v>
      </c>
      <c r="AH3832" s="223" t="e">
        <f ca="1">INDEX(FTA_COEFFS,1,1)+O3832*INDEX(FTA_COEFFS,1,2)+N3831*INDEX(FTA_COEFFS,1,3)+(Q3832+R3832)*INDEX(FTA_COEFFS,1,4)+(Q3831+R3831)*INDEX(FTA_COEFFS,1,5)+M3831*INDEX(FTA_COEFFS,1,6)+AC3835*AC3837</f>
        <v>#N/A</v>
      </c>
      <c r="AI3832" s="223" t="e">
        <f ca="1">INDEX(FTPCT_COEFFS,1,1)+P3832*INDEX(FTPCT_COEFFS,1,2)+F3832*INDEX(FTPCT_COEFFS,1,3)+G3831*INDEX(FTPCT_COEFFS,1,4)+AD3835*AD3837</f>
        <v>#N/A</v>
      </c>
      <c r="AJ3832" s="338" t="e">
        <f t="shared" ca="1" si="6617"/>
        <v>#N/A</v>
      </c>
      <c r="AK3832" s="55"/>
      <c r="AL3832" s="55"/>
      <c r="AM3832" s="55"/>
      <c r="AN3832" s="55"/>
      <c r="AO3832" s="55"/>
      <c r="AP3832" s="55"/>
      <c r="AQ3832" s="55"/>
      <c r="AR3832" s="55"/>
    </row>
    <row r="3833" spans="1:45" x14ac:dyDescent="0.3">
      <c r="A3833" s="54" t="e">
        <f ca="1">IF(D3831&gt;(D3832+(AVERAGE(V3831,W3831)-AVERAGE(V3832,W3832))/2)+2.5,C3831,IF(D3832&gt;(D3831+(AVERAGE(V3832,W3832)-AVERAGE(V3831,W3831))/2)+2.5,C3832,"Close"))</f>
        <v>#N/A</v>
      </c>
      <c r="B3833" s="64" t="e">
        <f ca="1">IF(D3832&gt;D3831,C3832,C3831)</f>
        <v>#N/A</v>
      </c>
      <c r="D3833" s="56"/>
      <c r="X3833" s="55"/>
      <c r="Y3833" s="55"/>
      <c r="Z3833" s="55"/>
      <c r="AA3833" s="55"/>
      <c r="AB3833" s="55"/>
      <c r="AC3833" s="337"/>
      <c r="AD3833" s="337"/>
      <c r="AE3833" s="337"/>
      <c r="AF3833" s="337"/>
      <c r="AG3833" s="337"/>
      <c r="AH3833" s="337"/>
      <c r="AI3833" s="337"/>
      <c r="AJ3833" s="337"/>
      <c r="AK3833" s="337"/>
      <c r="AL3833" s="337"/>
      <c r="AM3833" s="55"/>
      <c r="AN3833" s="55"/>
      <c r="AO3833" s="55"/>
      <c r="AP3833" s="55"/>
      <c r="AQ3833" s="55"/>
      <c r="AR3833" s="55"/>
      <c r="AS3833" s="55"/>
    </row>
    <row r="3834" spans="1:45" x14ac:dyDescent="0.3">
      <c r="X3834" s="54" t="s">
        <v>1305</v>
      </c>
      <c r="Y3834" s="54" t="s">
        <v>128</v>
      </c>
      <c r="Z3834" s="54" t="s">
        <v>157</v>
      </c>
      <c r="AA3834" s="54" t="s">
        <v>151</v>
      </c>
      <c r="AB3834" s="54" t="s">
        <v>1327</v>
      </c>
      <c r="AC3834" s="54" t="s">
        <v>129</v>
      </c>
      <c r="AD3834" s="54" t="s">
        <v>116</v>
      </c>
      <c r="AE3834" s="54"/>
      <c r="AF3834" s="54"/>
      <c r="AG3834" s="54"/>
      <c r="AH3834" s="54"/>
      <c r="AI3834" s="54"/>
      <c r="AJ3834" s="54"/>
      <c r="AK3834" s="54"/>
      <c r="AL3834" s="54"/>
      <c r="AM3834" s="54"/>
      <c r="AN3834" s="54"/>
      <c r="AO3834" s="54"/>
      <c r="AP3834" s="54"/>
      <c r="AQ3834" s="54"/>
      <c r="AR3834" s="54"/>
      <c r="AS3834" s="54"/>
    </row>
    <row r="3835" spans="1:45" x14ac:dyDescent="0.3">
      <c r="X3835" s="54"/>
      <c r="Y3835" s="54">
        <f t="shared" ref="Y3835:AD3835" si="6620">Y3828</f>
        <v>6.4436999999999998</v>
      </c>
      <c r="Z3835" s="54">
        <f t="shared" si="6620"/>
        <v>4.9371</v>
      </c>
      <c r="AA3835" s="54">
        <f t="shared" si="6620"/>
        <v>11.350300000000001</v>
      </c>
      <c r="AB3835" s="54">
        <f t="shared" si="6620"/>
        <v>7.1900000000000006E-2</v>
      </c>
      <c r="AC3835" s="54">
        <f t="shared" si="6620"/>
        <v>6.2766000000000002</v>
      </c>
      <c r="AD3835" s="54">
        <f t="shared" si="6620"/>
        <v>11.042999999999999</v>
      </c>
      <c r="AE3835" s="54"/>
      <c r="AF3835" s="336"/>
      <c r="AG3835" s="336"/>
      <c r="AH3835" s="336"/>
      <c r="AI3835" s="54"/>
      <c r="AJ3835" s="54"/>
      <c r="AK3835" s="54"/>
      <c r="AL3835" s="54"/>
      <c r="AM3835" s="54"/>
      <c r="AN3835" s="54"/>
      <c r="AO3835" s="54"/>
      <c r="AP3835" s="54"/>
      <c r="AQ3835" s="54"/>
      <c r="AR3835" s="54"/>
      <c r="AS3835" s="54"/>
    </row>
    <row r="3836" spans="1:45" x14ac:dyDescent="0.3">
      <c r="D3836" s="56"/>
      <c r="X3836" s="336"/>
      <c r="Y3836" s="336">
        <f t="shared" ca="1" si="6560"/>
        <v>0.92140734009152991</v>
      </c>
      <c r="Z3836" s="336">
        <f t="shared" ca="1" si="6560"/>
        <v>1.976273977744596E-3</v>
      </c>
      <c r="AA3836" s="336">
        <f t="shared" ca="1" si="6560"/>
        <v>0.14713657542201539</v>
      </c>
      <c r="AB3836" s="336">
        <f t="shared" ca="1" si="6560"/>
        <v>-0.16594763930187764</v>
      </c>
      <c r="AC3836" s="336">
        <f t="shared" ca="1" si="6560"/>
        <v>-0.6269035598589463</v>
      </c>
      <c r="AD3836" s="336">
        <f t="shared" ca="1" si="6560"/>
        <v>0.2443237594242873</v>
      </c>
      <c r="AE3836" s="336"/>
      <c r="AF3836" s="336"/>
      <c r="AG3836" s="336"/>
      <c r="AH3836" s="336"/>
      <c r="AI3836" s="54"/>
      <c r="AJ3836" s="54"/>
      <c r="AK3836" s="54"/>
      <c r="AL3836" s="336"/>
      <c r="AM3836" s="336"/>
      <c r="AN3836" s="336"/>
      <c r="AO3836" s="336"/>
      <c r="AP3836" s="54"/>
      <c r="AQ3836" s="336"/>
      <c r="AR3836" s="336"/>
      <c r="AS3836" s="336"/>
    </row>
    <row r="3837" spans="1:45" x14ac:dyDescent="0.3">
      <c r="C3837" s="54"/>
      <c r="D3837" s="56"/>
      <c r="Y3837" s="336">
        <f t="shared" ca="1" si="6560"/>
        <v>-1.4453409837734172</v>
      </c>
      <c r="Z3837" s="336">
        <f t="shared" ca="1" si="6560"/>
        <v>0.23367111256960771</v>
      </c>
      <c r="AA3837" s="336">
        <f t="shared" ca="1" si="6560"/>
        <v>-5.0734219757938251E-2</v>
      </c>
      <c r="AB3837" s="336">
        <f t="shared" ca="1" si="6560"/>
        <v>-6.3482396429056153E-3</v>
      </c>
      <c r="AC3837" s="336">
        <f t="shared" ca="1" si="6560"/>
        <v>-0.6866362504043495</v>
      </c>
      <c r="AD3837" s="336">
        <f t="shared" ca="1" si="6560"/>
        <v>0.33180297607452769</v>
      </c>
      <c r="AE3837" s="55"/>
      <c r="AF3837" s="55"/>
      <c r="AG3837" s="55"/>
      <c r="AH3837" s="55"/>
      <c r="AI3837" s="55"/>
      <c r="AJ3837" s="55"/>
      <c r="AK3837" s="55"/>
      <c r="AL3837" s="55"/>
      <c r="AM3837" s="55"/>
      <c r="AN3837" s="55"/>
      <c r="AO3837" s="55"/>
      <c r="AP3837" s="55"/>
      <c r="AQ3837" s="55"/>
      <c r="AR3837" s="55"/>
      <c r="AS3837" s="55"/>
    </row>
    <row r="3838" spans="1:45" x14ac:dyDescent="0.3">
      <c r="B3838" s="54" t="s">
        <v>172</v>
      </c>
      <c r="C3838" s="53">
        <f>C3831</f>
        <v>0</v>
      </c>
      <c r="D3838" s="56" t="e">
        <f t="shared" ref="D3838:D3839" ca="1" si="6621">AJ3838</f>
        <v>#N/A</v>
      </c>
      <c r="E3838" s="52" t="e">
        <f t="shared" ref="E3838:W3838" si="6622">E3831</f>
        <v>#N/A</v>
      </c>
      <c r="F3838" s="52" t="e">
        <f t="shared" si="6622"/>
        <v>#N/A</v>
      </c>
      <c r="G3838" s="52" t="e">
        <f t="shared" si="6622"/>
        <v>#N/A</v>
      </c>
      <c r="H3838" s="52" t="e">
        <f t="shared" si="6622"/>
        <v>#N/A</v>
      </c>
      <c r="I3838" s="52" t="e">
        <f t="shared" si="6622"/>
        <v>#N/A</v>
      </c>
      <c r="J3838" s="52" t="e">
        <f t="shared" si="6622"/>
        <v>#N/A</v>
      </c>
      <c r="K3838" s="52" t="e">
        <f t="shared" si="6622"/>
        <v>#N/A</v>
      </c>
      <c r="L3838" s="52" t="e">
        <f t="shared" si="6622"/>
        <v>#N/A</v>
      </c>
      <c r="M3838" s="52" t="e">
        <f t="shared" si="6622"/>
        <v>#N/A</v>
      </c>
      <c r="N3838" s="52" t="e">
        <f t="shared" si="6622"/>
        <v>#N/A</v>
      </c>
      <c r="O3838" s="52" t="e">
        <f t="shared" si="6622"/>
        <v>#N/A</v>
      </c>
      <c r="P3838" s="52" t="e">
        <f t="shared" si="6622"/>
        <v>#N/A</v>
      </c>
      <c r="Q3838" s="52" t="e">
        <f t="shared" si="6622"/>
        <v>#N/A</v>
      </c>
      <c r="R3838" s="52" t="e">
        <f t="shared" si="6622"/>
        <v>#N/A</v>
      </c>
      <c r="S3838" s="52" t="e">
        <f t="shared" si="6622"/>
        <v>#N/A</v>
      </c>
      <c r="T3838" s="52" t="e">
        <f t="shared" si="6622"/>
        <v>#N/A</v>
      </c>
      <c r="U3838" s="52" t="e">
        <f t="shared" si="6622"/>
        <v>#N/A</v>
      </c>
      <c r="V3838" s="52" t="e">
        <f t="shared" si="6622"/>
        <v>#N/A</v>
      </c>
      <c r="W3838" s="52" t="e">
        <f t="shared" si="6622"/>
        <v>#N/A</v>
      </c>
      <c r="X3838" s="55" t="e">
        <f t="shared" ref="X3838:X3839" si="6623">(H3838-(O3838*P3838)/100-3*(J3838*K3838)/100)/2</f>
        <v>#N/A</v>
      </c>
      <c r="Y3838" s="55" t="e">
        <f t="shared" ref="Y3838:Y3839" si="6624">SUM(X3838,(J3838*K3838/100))/(F3838/100)</f>
        <v>#N/A</v>
      </c>
      <c r="Z3838" s="55" t="e">
        <f t="shared" ref="Z3838" si="6625">U3838*0.5+U3839*0.5</f>
        <v>#N/A</v>
      </c>
      <c r="AA3838" s="55" t="e">
        <f t="shared" ref="AA3838:AA3839" si="6626">J3838/Y3838</f>
        <v>#N/A</v>
      </c>
      <c r="AB3838" s="336" t="e">
        <f t="shared" ref="AB3838:AB3839" si="6627">X3838/(Y3838-J3838)</f>
        <v>#N/A</v>
      </c>
      <c r="AC3838" s="223" t="e">
        <f ca="1">INDEX(FGA_COEFFS,1,1)+Z3838*INDEX(FGA_COEFFS,1,2)+Y3838*INDEX(FGA_COEFFS,1,3)+R3838*INDEX(FGA_COEFFS,1,4)+Q3839*INDEX(FGA_COEFFS,1,5)+S3838*INDEX(FGA_COEFFS,1,6)+T3839*INDEX(FGA_COEFFS,1,7)+M3839*INDEX(FGA_COEFFS,1,8)+Y3842*Y3843</f>
        <v>#N/A</v>
      </c>
      <c r="AD3838" s="223" t="e">
        <f ca="1">INDEX(THREEPTA_COEFFS,1,1)+AC3838*INDEX(THREEPTA_COEFFS,1,2)+J3838*INDEX(THREEPTA_COEFFS,1,3)+AA3838*INDEX(THREEPTA_COEFFS,1,4)+K3838*INDEX(THREEPTA_COEFFS,1,5)+L3839*INDEX(THREEPTA_COEFFS,1,6)+Z3842*Z3843</f>
        <v>#N/A</v>
      </c>
      <c r="AE3838" s="223" t="e">
        <f ca="1">INDEX(THREEPTPCT_COEFFS,1,1)+K3838*INDEX(THREEPTPCT_COEFFS,1,2)+L3839*INDEX(THREEPTPCT_COEFFS,1,3)+AA3842*AA3843</f>
        <v>#N/A</v>
      </c>
      <c r="AF3838" s="55" t="e">
        <f t="shared" ref="AF3838:AF3839" ca="1" si="6628">AC3838-AD3838</f>
        <v>#N/A</v>
      </c>
      <c r="AG3838" s="223" t="e">
        <f ca="1">INDEX(TWOPTPCT_COEFFS,1,1)+AB3838*INDEX(TWOPTPCT_COEFFS,1,2)+I3839*INDEX(TWOPTPCT_COEFFS,1,3)+G3839*INDEX(TWOPTPCT_COEFFS,1,4)+L3839*INDEX(TWOPTPCT_COEFFS,1,5)+AB3842*AB3843</f>
        <v>#N/A</v>
      </c>
      <c r="AH3838" s="223" t="e">
        <f ca="1">INDEX(FTA_COEFFS,1,1)+O3838*INDEX(FTA_COEFFS,1,2)+N3839*INDEX(FTA_COEFFS,1,3)+(Q3838+R3838)*INDEX(FTA_COEFFS,1,4)+(Q3839+R3839)*INDEX(FTA_COEFFS,1,5)+M3839*INDEX(FTA_COEFFS,1,6)+AC3842*AC3843</f>
        <v>#N/A</v>
      </c>
      <c r="AI3838" s="223" t="e">
        <f ca="1">INDEX(FTPCT_COEFFS,1,1)+P3838*INDEX(FTPCT_COEFFS,1,2)+F3838*INDEX(FTPCT_COEFFS,1,3)+G3839*INDEX(FTPCT_COEFFS,1,4)+AD3842*AD3843</f>
        <v>#N/A</v>
      </c>
      <c r="AJ3838" s="338" t="e">
        <f t="shared" ref="AJ3838:AJ3839" ca="1" si="6629">AD3838*AE3838/100+AF3838*AG3838+AH3838*AI3838/100</f>
        <v>#N/A</v>
      </c>
      <c r="AK3838" s="55"/>
      <c r="AL3838" s="55"/>
      <c r="AM3838" s="55"/>
      <c r="AN3838" s="55"/>
      <c r="AO3838" s="55"/>
      <c r="AP3838" s="55"/>
      <c r="AQ3838" s="55"/>
      <c r="AR3838" s="55"/>
    </row>
    <row r="3839" spans="1:45" x14ac:dyDescent="0.3">
      <c r="B3839" s="54" t="s">
        <v>175</v>
      </c>
      <c r="C3839" s="54">
        <f>C3832</f>
        <v>0</v>
      </c>
      <c r="D3839" s="56" t="e">
        <f t="shared" ca="1" si="6621"/>
        <v>#N/A</v>
      </c>
      <c r="E3839" s="52" t="e">
        <f t="shared" ref="E3839:W3839" si="6630">E3832</f>
        <v>#N/A</v>
      </c>
      <c r="F3839" s="52" t="e">
        <f t="shared" si="6630"/>
        <v>#N/A</v>
      </c>
      <c r="G3839" s="52" t="e">
        <f t="shared" si="6630"/>
        <v>#N/A</v>
      </c>
      <c r="H3839" s="52" t="e">
        <f t="shared" si="6630"/>
        <v>#N/A</v>
      </c>
      <c r="I3839" s="52" t="e">
        <f t="shared" si="6630"/>
        <v>#N/A</v>
      </c>
      <c r="J3839" s="52" t="e">
        <f t="shared" si="6630"/>
        <v>#N/A</v>
      </c>
      <c r="K3839" s="52" t="e">
        <f t="shared" si="6630"/>
        <v>#N/A</v>
      </c>
      <c r="L3839" s="52" t="e">
        <f t="shared" si="6630"/>
        <v>#N/A</v>
      </c>
      <c r="M3839" s="52" t="e">
        <f t="shared" si="6630"/>
        <v>#N/A</v>
      </c>
      <c r="N3839" s="52" t="e">
        <f t="shared" si="6630"/>
        <v>#N/A</v>
      </c>
      <c r="O3839" s="52" t="e">
        <f t="shared" si="6630"/>
        <v>#N/A</v>
      </c>
      <c r="P3839" s="52" t="e">
        <f t="shared" si="6630"/>
        <v>#N/A</v>
      </c>
      <c r="Q3839" s="52" t="e">
        <f t="shared" si="6630"/>
        <v>#N/A</v>
      </c>
      <c r="R3839" s="52" t="e">
        <f t="shared" si="6630"/>
        <v>#N/A</v>
      </c>
      <c r="S3839" s="52" t="e">
        <f t="shared" si="6630"/>
        <v>#N/A</v>
      </c>
      <c r="T3839" s="52" t="e">
        <f t="shared" si="6630"/>
        <v>#N/A</v>
      </c>
      <c r="U3839" s="52" t="e">
        <f t="shared" si="6630"/>
        <v>#N/A</v>
      </c>
      <c r="V3839" s="52" t="e">
        <f t="shared" si="6630"/>
        <v>#N/A</v>
      </c>
      <c r="W3839" s="52" t="e">
        <f t="shared" si="6630"/>
        <v>#N/A</v>
      </c>
      <c r="X3839" s="55" t="e">
        <f t="shared" si="6623"/>
        <v>#N/A</v>
      </c>
      <c r="Y3839" s="55" t="e">
        <f t="shared" si="6624"/>
        <v>#N/A</v>
      </c>
      <c r="Z3839" s="55" t="e">
        <f t="shared" ref="Z3839" si="6631">Z3838</f>
        <v>#N/A</v>
      </c>
      <c r="AA3839" s="55" t="e">
        <f t="shared" si="6626"/>
        <v>#N/A</v>
      </c>
      <c r="AB3839" s="336" t="e">
        <f t="shared" si="6627"/>
        <v>#N/A</v>
      </c>
      <c r="AC3839" s="223" t="e">
        <f ca="1">INDEX(FGA_COEFFS,1,1)+Z3839*INDEX(FGA_COEFFS,1,2)+Y3839*INDEX(FGA_COEFFS,1,3)+R3839*INDEX(FGA_COEFFS,1,4)+Q3838*INDEX(FGA_COEFFS,1,5)+S3839*INDEX(FGA_COEFFS,1,6)+T3838*INDEX(FGA_COEFFS,1,7)+M3838*INDEX(FGA_COEFFS,1,8)+Y3842*Y3844</f>
        <v>#N/A</v>
      </c>
      <c r="AD3839" s="223" t="e">
        <f ca="1">INDEX(THREEPTA_COEFFS,1,1)+AC3839*INDEX(THREEPTA_COEFFS,1,2)+J3839*INDEX(THREEPTA_COEFFS,1,3)+AA3839*INDEX(THREEPTA_COEFFS,1,4)+K3839*INDEX(THREEPTA_COEFFS,1,5)+L3838*INDEX(THREEPTA_COEFFS,1,6)+Z3842*Z3844</f>
        <v>#N/A</v>
      </c>
      <c r="AE3839" s="223" t="e">
        <f ca="1">INDEX(THREEPTPCT_COEFFS,1,1)+K3839*INDEX(THREEPTPCT_COEFFS,1,2)+L3838*INDEX(THREEPTPCT_COEFFS,1,3)+AA3842*AA3844</f>
        <v>#N/A</v>
      </c>
      <c r="AF3839" s="55" t="e">
        <f t="shared" ca="1" si="6628"/>
        <v>#N/A</v>
      </c>
      <c r="AG3839" s="223" t="e">
        <f ca="1">INDEX(TWOPTPCT_COEFFS,1,1)+AB3839*INDEX(TWOPTPCT_COEFFS,1,2)+I3838*INDEX(TWOPTPCT_COEFFS,1,3)+G3838*INDEX(TWOPTPCT_COEFFS,1,4)+L3838*INDEX(TWOPTPCT_COEFFS,1,5)+AB3842*AB3844</f>
        <v>#N/A</v>
      </c>
      <c r="AH3839" s="223" t="e">
        <f ca="1">INDEX(FTA_COEFFS,1,1)+O3839*INDEX(FTA_COEFFS,1,2)+N3838*INDEX(FTA_COEFFS,1,3)+(Q3839+R3839)*INDEX(FTA_COEFFS,1,4)+(Q3838+R3838)*INDEX(FTA_COEFFS,1,5)+M3838*INDEX(FTA_COEFFS,1,6)+AC3842*AC3844</f>
        <v>#N/A</v>
      </c>
      <c r="AI3839" s="223" t="e">
        <f ca="1">INDEX(FTPCT_COEFFS,1,1)+P3839*INDEX(FTPCT_COEFFS,1,2)+F3839*INDEX(FTPCT_COEFFS,1,3)+G3838*INDEX(FTPCT_COEFFS,1,4)+AD3842*AD3844</f>
        <v>#N/A</v>
      </c>
      <c r="AJ3839" s="338" t="e">
        <f t="shared" ca="1" si="6629"/>
        <v>#N/A</v>
      </c>
      <c r="AK3839" s="55"/>
      <c r="AL3839" s="55"/>
      <c r="AM3839" s="55"/>
      <c r="AN3839" s="55"/>
      <c r="AO3839" s="55"/>
      <c r="AP3839" s="55"/>
      <c r="AQ3839" s="55"/>
      <c r="AR3839" s="55"/>
    </row>
    <row r="3840" spans="1:45" x14ac:dyDescent="0.3">
      <c r="A3840" s="54" t="e">
        <f ca="1">IF(D3838&gt;(D3839+(AVERAGE(V3838,W3838)-AVERAGE(V3839,W3839))/2)+2.5,C3838,IF(D3839&gt;(D3838+(AVERAGE(V3839,W3839)-AVERAGE(V3838,W3838))/2)+2.5,C3839,"Close"))</f>
        <v>#N/A</v>
      </c>
      <c r="B3840" s="64" t="e">
        <f ca="1">IF(D3839&gt;D3838,C3839,C3838)</f>
        <v>#N/A</v>
      </c>
      <c r="D3840" s="56"/>
      <c r="X3840" s="55"/>
      <c r="Y3840" s="55"/>
      <c r="Z3840" s="55"/>
      <c r="AA3840" s="55"/>
      <c r="AB3840" s="55"/>
      <c r="AC3840" s="337"/>
      <c r="AD3840" s="337"/>
      <c r="AE3840" s="337"/>
      <c r="AF3840" s="337"/>
      <c r="AG3840" s="337"/>
      <c r="AH3840" s="337"/>
      <c r="AI3840" s="337"/>
      <c r="AJ3840" s="337"/>
      <c r="AK3840" s="337"/>
      <c r="AL3840" s="337"/>
      <c r="AM3840" s="55"/>
      <c r="AN3840" s="55"/>
      <c r="AO3840" s="55"/>
      <c r="AP3840" s="55"/>
      <c r="AQ3840" s="55"/>
      <c r="AR3840" s="55"/>
      <c r="AS3840" s="55"/>
    </row>
    <row r="3841" spans="1:45" x14ac:dyDescent="0.3">
      <c r="X3841" s="54" t="s">
        <v>1305</v>
      </c>
      <c r="Y3841" s="54" t="s">
        <v>128</v>
      </c>
      <c r="Z3841" s="54" t="s">
        <v>157</v>
      </c>
      <c r="AA3841" s="54" t="s">
        <v>151</v>
      </c>
      <c r="AB3841" s="54" t="s">
        <v>1327</v>
      </c>
      <c r="AC3841" s="54" t="s">
        <v>129</v>
      </c>
      <c r="AD3841" s="54" t="s">
        <v>116</v>
      </c>
      <c r="AE3841" s="54"/>
      <c r="AF3841" s="54"/>
      <c r="AG3841" s="54"/>
      <c r="AH3841" s="54"/>
      <c r="AI3841" s="54"/>
      <c r="AJ3841" s="54"/>
      <c r="AK3841" s="54"/>
      <c r="AL3841" s="54"/>
      <c r="AM3841" s="54"/>
      <c r="AN3841" s="54"/>
      <c r="AO3841" s="54"/>
      <c r="AP3841" s="54"/>
      <c r="AQ3841" s="54"/>
      <c r="AR3841" s="54"/>
      <c r="AS3841" s="54"/>
    </row>
    <row r="3842" spans="1:45" x14ac:dyDescent="0.3">
      <c r="X3842" s="54"/>
      <c r="Y3842" s="54">
        <f t="shared" ref="Y3842:AD3842" si="6632">Y3835</f>
        <v>6.4436999999999998</v>
      </c>
      <c r="Z3842" s="54">
        <f t="shared" si="6632"/>
        <v>4.9371</v>
      </c>
      <c r="AA3842" s="54">
        <f t="shared" si="6632"/>
        <v>11.350300000000001</v>
      </c>
      <c r="AB3842" s="54">
        <f t="shared" si="6632"/>
        <v>7.1900000000000006E-2</v>
      </c>
      <c r="AC3842" s="54">
        <f t="shared" si="6632"/>
        <v>6.2766000000000002</v>
      </c>
      <c r="AD3842" s="54">
        <f t="shared" si="6632"/>
        <v>11.042999999999999</v>
      </c>
      <c r="AE3842" s="54"/>
      <c r="AF3842" s="336"/>
      <c r="AG3842" s="336"/>
      <c r="AH3842" s="336"/>
      <c r="AI3842" s="54"/>
      <c r="AJ3842" s="54"/>
      <c r="AK3842" s="54"/>
      <c r="AL3842" s="54"/>
      <c r="AM3842" s="54"/>
      <c r="AN3842" s="54"/>
      <c r="AO3842" s="54"/>
      <c r="AP3842" s="54"/>
      <c r="AQ3842" s="54"/>
      <c r="AR3842" s="54"/>
      <c r="AS3842" s="54"/>
    </row>
    <row r="3843" spans="1:45" x14ac:dyDescent="0.3">
      <c r="D3843" s="56"/>
      <c r="X3843" s="336"/>
      <c r="Y3843" s="336">
        <f t="shared" ca="1" si="6560"/>
        <v>1.5489411031559968E-2</v>
      </c>
      <c r="Z3843" s="336">
        <f t="shared" ca="1" si="6560"/>
        <v>-0.73509221699703531</v>
      </c>
      <c r="AA3843" s="336">
        <f t="shared" ca="1" si="6560"/>
        <v>1.0632794776984122</v>
      </c>
      <c r="AB3843" s="336">
        <f t="shared" ca="1" si="6560"/>
        <v>-1.265124516993986</v>
      </c>
      <c r="AC3843" s="336">
        <f t="shared" ca="1" si="6560"/>
        <v>-0.5034860669392287</v>
      </c>
      <c r="AD3843" s="336">
        <f t="shared" ca="1" si="6560"/>
        <v>-0.14203201695092826</v>
      </c>
      <c r="AE3843" s="336"/>
      <c r="AF3843" s="336"/>
      <c r="AG3843" s="336"/>
      <c r="AH3843" s="336"/>
      <c r="AI3843" s="54"/>
      <c r="AJ3843" s="54"/>
      <c r="AK3843" s="54"/>
      <c r="AL3843" s="336"/>
      <c r="AM3843" s="336"/>
      <c r="AN3843" s="336"/>
      <c r="AO3843" s="336"/>
      <c r="AP3843" s="54"/>
      <c r="AQ3843" s="336"/>
      <c r="AR3843" s="336"/>
      <c r="AS3843" s="336"/>
    </row>
    <row r="3844" spans="1:45" x14ac:dyDescent="0.3">
      <c r="C3844" s="54"/>
      <c r="D3844" s="56"/>
      <c r="Y3844" s="336">
        <f t="shared" ca="1" si="6560"/>
        <v>0.30695282851187666</v>
      </c>
      <c r="Z3844" s="336">
        <f t="shared" ca="1" si="6560"/>
        <v>0.32627582517718745</v>
      </c>
      <c r="AA3844" s="336">
        <f t="shared" ca="1" si="6560"/>
        <v>-0.63916617442298196</v>
      </c>
      <c r="AB3844" s="336">
        <f t="shared" ca="1" si="6560"/>
        <v>-0.50550724085414089</v>
      </c>
      <c r="AC3844" s="336">
        <f t="shared" ca="1" si="6560"/>
        <v>-1.0483622785222955</v>
      </c>
      <c r="AD3844" s="336">
        <f t="shared" ca="1" si="6560"/>
        <v>1.0347304465504077</v>
      </c>
      <c r="AE3844" s="55"/>
      <c r="AF3844" s="55"/>
      <c r="AG3844" s="55"/>
      <c r="AH3844" s="55"/>
      <c r="AI3844" s="55"/>
      <c r="AJ3844" s="55"/>
      <c r="AK3844" s="55"/>
      <c r="AL3844" s="55"/>
      <c r="AM3844" s="55"/>
      <c r="AN3844" s="55"/>
      <c r="AO3844" s="55"/>
      <c r="AP3844" s="55"/>
      <c r="AQ3844" s="55"/>
      <c r="AR3844" s="55"/>
      <c r="AS3844" s="55"/>
    </row>
    <row r="3845" spans="1:45" x14ac:dyDescent="0.3">
      <c r="B3845" s="54" t="s">
        <v>172</v>
      </c>
      <c r="C3845" s="53">
        <f>C3838</f>
        <v>0</v>
      </c>
      <c r="D3845" s="56" t="e">
        <f t="shared" ref="D3845:D3846" ca="1" si="6633">AJ3845</f>
        <v>#N/A</v>
      </c>
      <c r="E3845" s="52" t="e">
        <f t="shared" ref="E3845:W3845" si="6634">E3838</f>
        <v>#N/A</v>
      </c>
      <c r="F3845" s="52" t="e">
        <f t="shared" si="6634"/>
        <v>#N/A</v>
      </c>
      <c r="G3845" s="52" t="e">
        <f t="shared" si="6634"/>
        <v>#N/A</v>
      </c>
      <c r="H3845" s="52" t="e">
        <f t="shared" si="6634"/>
        <v>#N/A</v>
      </c>
      <c r="I3845" s="52" t="e">
        <f t="shared" si="6634"/>
        <v>#N/A</v>
      </c>
      <c r="J3845" s="52" t="e">
        <f t="shared" si="6634"/>
        <v>#N/A</v>
      </c>
      <c r="K3845" s="52" t="e">
        <f t="shared" si="6634"/>
        <v>#N/A</v>
      </c>
      <c r="L3845" s="52" t="e">
        <f t="shared" si="6634"/>
        <v>#N/A</v>
      </c>
      <c r="M3845" s="52" t="e">
        <f t="shared" si="6634"/>
        <v>#N/A</v>
      </c>
      <c r="N3845" s="52" t="e">
        <f t="shared" si="6634"/>
        <v>#N/A</v>
      </c>
      <c r="O3845" s="52" t="e">
        <f t="shared" si="6634"/>
        <v>#N/A</v>
      </c>
      <c r="P3845" s="52" t="e">
        <f t="shared" si="6634"/>
        <v>#N/A</v>
      </c>
      <c r="Q3845" s="52" t="e">
        <f t="shared" si="6634"/>
        <v>#N/A</v>
      </c>
      <c r="R3845" s="52" t="e">
        <f t="shared" si="6634"/>
        <v>#N/A</v>
      </c>
      <c r="S3845" s="52" t="e">
        <f t="shared" si="6634"/>
        <v>#N/A</v>
      </c>
      <c r="T3845" s="52" t="e">
        <f t="shared" si="6634"/>
        <v>#N/A</v>
      </c>
      <c r="U3845" s="52" t="e">
        <f t="shared" si="6634"/>
        <v>#N/A</v>
      </c>
      <c r="V3845" s="52" t="e">
        <f t="shared" si="6634"/>
        <v>#N/A</v>
      </c>
      <c r="W3845" s="52" t="e">
        <f t="shared" si="6634"/>
        <v>#N/A</v>
      </c>
      <c r="X3845" s="55" t="e">
        <f t="shared" ref="X3845:X3846" si="6635">(H3845-(O3845*P3845)/100-3*(J3845*K3845)/100)/2</f>
        <v>#N/A</v>
      </c>
      <c r="Y3845" s="55" t="e">
        <f t="shared" ref="Y3845:Y3846" si="6636">SUM(X3845,(J3845*K3845/100))/(F3845/100)</f>
        <v>#N/A</v>
      </c>
      <c r="Z3845" s="55" t="e">
        <f t="shared" ref="Z3845" si="6637">U3845*0.5+U3846*0.5</f>
        <v>#N/A</v>
      </c>
      <c r="AA3845" s="55" t="e">
        <f t="shared" ref="AA3845:AA3846" si="6638">J3845/Y3845</f>
        <v>#N/A</v>
      </c>
      <c r="AB3845" s="336" t="e">
        <f t="shared" ref="AB3845:AB3846" si="6639">X3845/(Y3845-J3845)</f>
        <v>#N/A</v>
      </c>
      <c r="AC3845" s="223" t="e">
        <f ca="1">INDEX(FGA_COEFFS,1,1)+Z3845*INDEX(FGA_COEFFS,1,2)+Y3845*INDEX(FGA_COEFFS,1,3)+R3845*INDEX(FGA_COEFFS,1,4)+Q3846*INDEX(FGA_COEFFS,1,5)+S3845*INDEX(FGA_COEFFS,1,6)+T3846*INDEX(FGA_COEFFS,1,7)+M3846*INDEX(FGA_COEFFS,1,8)+Y3849*Y3850</f>
        <v>#N/A</v>
      </c>
      <c r="AD3845" s="223" t="e">
        <f ca="1">INDEX(THREEPTA_COEFFS,1,1)+AC3845*INDEX(THREEPTA_COEFFS,1,2)+J3845*INDEX(THREEPTA_COEFFS,1,3)+AA3845*INDEX(THREEPTA_COEFFS,1,4)+K3845*INDEX(THREEPTA_COEFFS,1,5)+L3846*INDEX(THREEPTA_COEFFS,1,6)+Z3849*Z3850</f>
        <v>#N/A</v>
      </c>
      <c r="AE3845" s="223" t="e">
        <f ca="1">INDEX(THREEPTPCT_COEFFS,1,1)+K3845*INDEX(THREEPTPCT_COEFFS,1,2)+L3846*INDEX(THREEPTPCT_COEFFS,1,3)+AA3849*AA3850</f>
        <v>#N/A</v>
      </c>
      <c r="AF3845" s="55" t="e">
        <f t="shared" ref="AF3845:AF3846" ca="1" si="6640">AC3845-AD3845</f>
        <v>#N/A</v>
      </c>
      <c r="AG3845" s="223" t="e">
        <f ca="1">INDEX(TWOPTPCT_COEFFS,1,1)+AB3845*INDEX(TWOPTPCT_COEFFS,1,2)+I3846*INDEX(TWOPTPCT_COEFFS,1,3)+G3846*INDEX(TWOPTPCT_COEFFS,1,4)+L3846*INDEX(TWOPTPCT_COEFFS,1,5)+AB3849*AB3850</f>
        <v>#N/A</v>
      </c>
      <c r="AH3845" s="223" t="e">
        <f ca="1">INDEX(FTA_COEFFS,1,1)+O3845*INDEX(FTA_COEFFS,1,2)+N3846*INDEX(FTA_COEFFS,1,3)+(Q3845+R3845)*INDEX(FTA_COEFFS,1,4)+(Q3846+R3846)*INDEX(FTA_COEFFS,1,5)+M3846*INDEX(FTA_COEFFS,1,6)+AC3849*AC3850</f>
        <v>#N/A</v>
      </c>
      <c r="AI3845" s="223" t="e">
        <f ca="1">INDEX(FTPCT_COEFFS,1,1)+P3845*INDEX(FTPCT_COEFFS,1,2)+F3845*INDEX(FTPCT_COEFFS,1,3)+G3846*INDEX(FTPCT_COEFFS,1,4)+AD3849*AD3850</f>
        <v>#N/A</v>
      </c>
      <c r="AJ3845" s="338" t="e">
        <f t="shared" ref="AJ3845:AJ3846" ca="1" si="6641">AD3845*AE3845/100+AF3845*AG3845+AH3845*AI3845/100</f>
        <v>#N/A</v>
      </c>
      <c r="AK3845" s="55"/>
      <c r="AL3845" s="55"/>
      <c r="AM3845" s="55"/>
      <c r="AN3845" s="55"/>
      <c r="AO3845" s="55"/>
      <c r="AP3845" s="55"/>
      <c r="AQ3845" s="55"/>
      <c r="AR3845" s="55"/>
    </row>
    <row r="3846" spans="1:45" x14ac:dyDescent="0.3">
      <c r="B3846" s="54" t="s">
        <v>175</v>
      </c>
      <c r="C3846" s="54">
        <f>C3839</f>
        <v>0</v>
      </c>
      <c r="D3846" s="56" t="e">
        <f t="shared" ca="1" si="6633"/>
        <v>#N/A</v>
      </c>
      <c r="E3846" s="52" t="e">
        <f t="shared" ref="E3846:W3846" si="6642">E3839</f>
        <v>#N/A</v>
      </c>
      <c r="F3846" s="52" t="e">
        <f t="shared" si="6642"/>
        <v>#N/A</v>
      </c>
      <c r="G3846" s="52" t="e">
        <f t="shared" si="6642"/>
        <v>#N/A</v>
      </c>
      <c r="H3846" s="52" t="e">
        <f t="shared" si="6642"/>
        <v>#N/A</v>
      </c>
      <c r="I3846" s="52" t="e">
        <f t="shared" si="6642"/>
        <v>#N/A</v>
      </c>
      <c r="J3846" s="52" t="e">
        <f t="shared" si="6642"/>
        <v>#N/A</v>
      </c>
      <c r="K3846" s="52" t="e">
        <f t="shared" si="6642"/>
        <v>#N/A</v>
      </c>
      <c r="L3846" s="52" t="e">
        <f t="shared" si="6642"/>
        <v>#N/A</v>
      </c>
      <c r="M3846" s="52" t="e">
        <f t="shared" si="6642"/>
        <v>#N/A</v>
      </c>
      <c r="N3846" s="52" t="e">
        <f t="shared" si="6642"/>
        <v>#N/A</v>
      </c>
      <c r="O3846" s="52" t="e">
        <f t="shared" si="6642"/>
        <v>#N/A</v>
      </c>
      <c r="P3846" s="52" t="e">
        <f t="shared" si="6642"/>
        <v>#N/A</v>
      </c>
      <c r="Q3846" s="52" t="e">
        <f t="shared" si="6642"/>
        <v>#N/A</v>
      </c>
      <c r="R3846" s="52" t="e">
        <f t="shared" si="6642"/>
        <v>#N/A</v>
      </c>
      <c r="S3846" s="52" t="e">
        <f t="shared" si="6642"/>
        <v>#N/A</v>
      </c>
      <c r="T3846" s="52" t="e">
        <f t="shared" si="6642"/>
        <v>#N/A</v>
      </c>
      <c r="U3846" s="52" t="e">
        <f t="shared" si="6642"/>
        <v>#N/A</v>
      </c>
      <c r="V3846" s="52" t="e">
        <f t="shared" si="6642"/>
        <v>#N/A</v>
      </c>
      <c r="W3846" s="52" t="e">
        <f t="shared" si="6642"/>
        <v>#N/A</v>
      </c>
      <c r="X3846" s="55" t="e">
        <f t="shared" si="6635"/>
        <v>#N/A</v>
      </c>
      <c r="Y3846" s="55" t="e">
        <f t="shared" si="6636"/>
        <v>#N/A</v>
      </c>
      <c r="Z3846" s="55" t="e">
        <f t="shared" ref="Z3846" si="6643">Z3845</f>
        <v>#N/A</v>
      </c>
      <c r="AA3846" s="55" t="e">
        <f t="shared" si="6638"/>
        <v>#N/A</v>
      </c>
      <c r="AB3846" s="336" t="e">
        <f t="shared" si="6639"/>
        <v>#N/A</v>
      </c>
      <c r="AC3846" s="223" t="e">
        <f ca="1">INDEX(FGA_COEFFS,1,1)+Z3846*INDEX(FGA_COEFFS,1,2)+Y3846*INDEX(FGA_COEFFS,1,3)+R3846*INDEX(FGA_COEFFS,1,4)+Q3845*INDEX(FGA_COEFFS,1,5)+S3846*INDEX(FGA_COEFFS,1,6)+T3845*INDEX(FGA_COEFFS,1,7)+M3845*INDEX(FGA_COEFFS,1,8)+Y3849*Y3851</f>
        <v>#N/A</v>
      </c>
      <c r="AD3846" s="223" t="e">
        <f ca="1">INDEX(THREEPTA_COEFFS,1,1)+AC3846*INDEX(THREEPTA_COEFFS,1,2)+J3846*INDEX(THREEPTA_COEFFS,1,3)+AA3846*INDEX(THREEPTA_COEFFS,1,4)+K3846*INDEX(THREEPTA_COEFFS,1,5)+L3845*INDEX(THREEPTA_COEFFS,1,6)+Z3849*Z3851</f>
        <v>#N/A</v>
      </c>
      <c r="AE3846" s="223" t="e">
        <f ca="1">INDEX(THREEPTPCT_COEFFS,1,1)+K3846*INDEX(THREEPTPCT_COEFFS,1,2)+L3845*INDEX(THREEPTPCT_COEFFS,1,3)+AA3849*AA3851</f>
        <v>#N/A</v>
      </c>
      <c r="AF3846" s="55" t="e">
        <f t="shared" ca="1" si="6640"/>
        <v>#N/A</v>
      </c>
      <c r="AG3846" s="223" t="e">
        <f ca="1">INDEX(TWOPTPCT_COEFFS,1,1)+AB3846*INDEX(TWOPTPCT_COEFFS,1,2)+I3845*INDEX(TWOPTPCT_COEFFS,1,3)+G3845*INDEX(TWOPTPCT_COEFFS,1,4)+L3845*INDEX(TWOPTPCT_COEFFS,1,5)+AB3849*AB3851</f>
        <v>#N/A</v>
      </c>
      <c r="AH3846" s="223" t="e">
        <f ca="1">INDEX(FTA_COEFFS,1,1)+O3846*INDEX(FTA_COEFFS,1,2)+N3845*INDEX(FTA_COEFFS,1,3)+(Q3846+R3846)*INDEX(FTA_COEFFS,1,4)+(Q3845+R3845)*INDEX(FTA_COEFFS,1,5)+M3845*INDEX(FTA_COEFFS,1,6)+AC3849*AC3851</f>
        <v>#N/A</v>
      </c>
      <c r="AI3846" s="223" t="e">
        <f ca="1">INDEX(FTPCT_COEFFS,1,1)+P3846*INDEX(FTPCT_COEFFS,1,2)+F3846*INDEX(FTPCT_COEFFS,1,3)+G3845*INDEX(FTPCT_COEFFS,1,4)+AD3849*AD3851</f>
        <v>#N/A</v>
      </c>
      <c r="AJ3846" s="338" t="e">
        <f t="shared" ca="1" si="6641"/>
        <v>#N/A</v>
      </c>
      <c r="AK3846" s="55"/>
      <c r="AL3846" s="55"/>
      <c r="AM3846" s="55"/>
      <c r="AN3846" s="55"/>
      <c r="AO3846" s="55"/>
      <c r="AP3846" s="55"/>
      <c r="AQ3846" s="55"/>
      <c r="AR3846" s="55"/>
    </row>
    <row r="3847" spans="1:45" x14ac:dyDescent="0.3">
      <c r="A3847" s="54" t="e">
        <f ca="1">IF(D3845&gt;(D3846+(AVERAGE(V3845,W3845)-AVERAGE(V3846,W3846))/2)+2.5,C3845,IF(D3846&gt;(D3845+(AVERAGE(V3846,W3846)-AVERAGE(V3845,W3845))/2)+2.5,C3846,"Close"))</f>
        <v>#N/A</v>
      </c>
      <c r="B3847" s="64" t="e">
        <f ca="1">IF(D3846&gt;D3845,C3846,C3845)</f>
        <v>#N/A</v>
      </c>
      <c r="D3847" s="56"/>
      <c r="X3847" s="55"/>
      <c r="Y3847" s="55"/>
      <c r="Z3847" s="55"/>
      <c r="AA3847" s="55"/>
      <c r="AB3847" s="55"/>
      <c r="AC3847" s="337"/>
      <c r="AD3847" s="337"/>
      <c r="AE3847" s="337"/>
      <c r="AF3847" s="337"/>
      <c r="AG3847" s="337"/>
      <c r="AH3847" s="337"/>
      <c r="AI3847" s="337"/>
      <c r="AJ3847" s="337"/>
      <c r="AK3847" s="337"/>
      <c r="AL3847" s="337"/>
      <c r="AM3847" s="55"/>
      <c r="AN3847" s="55"/>
      <c r="AO3847" s="55"/>
      <c r="AP3847" s="55"/>
      <c r="AQ3847" s="55"/>
      <c r="AR3847" s="55"/>
      <c r="AS3847" s="55"/>
    </row>
    <row r="3848" spans="1:45" x14ac:dyDescent="0.3">
      <c r="X3848" s="54" t="s">
        <v>1305</v>
      </c>
      <c r="Y3848" s="54" t="s">
        <v>128</v>
      </c>
      <c r="Z3848" s="54" t="s">
        <v>157</v>
      </c>
      <c r="AA3848" s="54" t="s">
        <v>151</v>
      </c>
      <c r="AB3848" s="54" t="s">
        <v>1327</v>
      </c>
      <c r="AC3848" s="54" t="s">
        <v>129</v>
      </c>
      <c r="AD3848" s="54" t="s">
        <v>116</v>
      </c>
      <c r="AE3848" s="54"/>
      <c r="AF3848" s="54"/>
      <c r="AG3848" s="54"/>
      <c r="AH3848" s="54"/>
      <c r="AI3848" s="54"/>
      <c r="AJ3848" s="54"/>
      <c r="AK3848" s="54"/>
      <c r="AL3848" s="54"/>
      <c r="AM3848" s="54"/>
      <c r="AN3848" s="54"/>
      <c r="AO3848" s="54"/>
      <c r="AP3848" s="54"/>
      <c r="AQ3848" s="54"/>
      <c r="AR3848" s="54"/>
      <c r="AS3848" s="54"/>
    </row>
    <row r="3849" spans="1:45" x14ac:dyDescent="0.3">
      <c r="X3849" s="54"/>
      <c r="Y3849" s="54">
        <f t="shared" ref="Y3849:AD3849" si="6644">Y3842</f>
        <v>6.4436999999999998</v>
      </c>
      <c r="Z3849" s="54">
        <f t="shared" si="6644"/>
        <v>4.9371</v>
      </c>
      <c r="AA3849" s="54">
        <f t="shared" si="6644"/>
        <v>11.350300000000001</v>
      </c>
      <c r="AB3849" s="54">
        <f t="shared" si="6644"/>
        <v>7.1900000000000006E-2</v>
      </c>
      <c r="AC3849" s="54">
        <f t="shared" si="6644"/>
        <v>6.2766000000000002</v>
      </c>
      <c r="AD3849" s="54">
        <f t="shared" si="6644"/>
        <v>11.042999999999999</v>
      </c>
      <c r="AE3849" s="54"/>
      <c r="AF3849" s="336"/>
      <c r="AG3849" s="336"/>
      <c r="AH3849" s="336"/>
      <c r="AI3849" s="54"/>
      <c r="AJ3849" s="54"/>
      <c r="AK3849" s="54"/>
      <c r="AL3849" s="54"/>
      <c r="AM3849" s="54"/>
      <c r="AN3849" s="54"/>
      <c r="AO3849" s="54"/>
      <c r="AP3849" s="54"/>
      <c r="AQ3849" s="54"/>
      <c r="AR3849" s="54"/>
      <c r="AS3849" s="54"/>
    </row>
    <row r="3850" spans="1:45" x14ac:dyDescent="0.3">
      <c r="D3850" s="56"/>
      <c r="X3850" s="336"/>
      <c r="Y3850" s="336">
        <f t="shared" ca="1" si="6560"/>
        <v>3.5401102651782243E-2</v>
      </c>
      <c r="Z3850" s="336">
        <f t="shared" ca="1" si="6560"/>
        <v>-0.39699986687216038</v>
      </c>
      <c r="AA3850" s="336">
        <f t="shared" ca="1" si="6560"/>
        <v>-0.13227582434609164</v>
      </c>
      <c r="AB3850" s="336">
        <f t="shared" ca="1" si="6560"/>
        <v>1.6357343622499208E-2</v>
      </c>
      <c r="AC3850" s="336">
        <f t="shared" ca="1" si="6560"/>
        <v>-0.58222115277817099</v>
      </c>
      <c r="AD3850" s="336">
        <f t="shared" ca="1" si="6560"/>
        <v>0.94064329117720835</v>
      </c>
      <c r="AE3850" s="336"/>
      <c r="AF3850" s="336"/>
      <c r="AG3850" s="336"/>
      <c r="AH3850" s="336"/>
      <c r="AI3850" s="54"/>
      <c r="AJ3850" s="54"/>
      <c r="AK3850" s="54"/>
      <c r="AL3850" s="336"/>
      <c r="AM3850" s="336"/>
      <c r="AN3850" s="336"/>
      <c r="AO3850" s="336"/>
      <c r="AP3850" s="54"/>
      <c r="AQ3850" s="336"/>
      <c r="AR3850" s="336"/>
      <c r="AS3850" s="336"/>
    </row>
    <row r="3851" spans="1:45" x14ac:dyDescent="0.3">
      <c r="C3851" s="54"/>
      <c r="D3851" s="56"/>
      <c r="Y3851" s="336">
        <f t="shared" ca="1" si="6560"/>
        <v>0.17201930901668544</v>
      </c>
      <c r="Z3851" s="336">
        <f t="shared" ca="1" si="6560"/>
        <v>0.70136261906095299</v>
      </c>
      <c r="AA3851" s="336">
        <f t="shared" ca="1" si="6560"/>
        <v>-8.4016170011523804E-3</v>
      </c>
      <c r="AB3851" s="336">
        <f t="shared" ca="1" si="6560"/>
        <v>-0.31651457144150191</v>
      </c>
      <c r="AC3851" s="336">
        <f t="shared" ca="1" si="6560"/>
        <v>0.2580961141668755</v>
      </c>
      <c r="AD3851" s="336">
        <f t="shared" ca="1" si="6560"/>
        <v>1.47585450009679</v>
      </c>
      <c r="AE3851" s="55"/>
      <c r="AF3851" s="55"/>
      <c r="AG3851" s="55"/>
      <c r="AH3851" s="55"/>
      <c r="AI3851" s="55"/>
      <c r="AJ3851" s="55"/>
      <c r="AK3851" s="55"/>
      <c r="AL3851" s="55"/>
      <c r="AM3851" s="55"/>
      <c r="AN3851" s="55"/>
      <c r="AO3851" s="55"/>
      <c r="AP3851" s="55"/>
      <c r="AQ3851" s="55"/>
      <c r="AR3851" s="55"/>
      <c r="AS3851" s="55"/>
    </row>
    <row r="3852" spans="1:45" x14ac:dyDescent="0.3">
      <c r="B3852" s="54" t="s">
        <v>172</v>
      </c>
      <c r="C3852" s="53">
        <f>C3845</f>
        <v>0</v>
      </c>
      <c r="D3852" s="56" t="e">
        <f t="shared" ref="D3852:D3853" ca="1" si="6645">AJ3852</f>
        <v>#N/A</v>
      </c>
      <c r="E3852" s="52" t="e">
        <f t="shared" ref="E3852:W3852" si="6646">E3845</f>
        <v>#N/A</v>
      </c>
      <c r="F3852" s="52" t="e">
        <f t="shared" si="6646"/>
        <v>#N/A</v>
      </c>
      <c r="G3852" s="52" t="e">
        <f t="shared" si="6646"/>
        <v>#N/A</v>
      </c>
      <c r="H3852" s="52" t="e">
        <f t="shared" si="6646"/>
        <v>#N/A</v>
      </c>
      <c r="I3852" s="52" t="e">
        <f t="shared" si="6646"/>
        <v>#N/A</v>
      </c>
      <c r="J3852" s="52" t="e">
        <f t="shared" si="6646"/>
        <v>#N/A</v>
      </c>
      <c r="K3852" s="52" t="e">
        <f t="shared" si="6646"/>
        <v>#N/A</v>
      </c>
      <c r="L3852" s="52" t="e">
        <f t="shared" si="6646"/>
        <v>#N/A</v>
      </c>
      <c r="M3852" s="52" t="e">
        <f t="shared" si="6646"/>
        <v>#N/A</v>
      </c>
      <c r="N3852" s="52" t="e">
        <f t="shared" si="6646"/>
        <v>#N/A</v>
      </c>
      <c r="O3852" s="52" t="e">
        <f t="shared" si="6646"/>
        <v>#N/A</v>
      </c>
      <c r="P3852" s="52" t="e">
        <f t="shared" si="6646"/>
        <v>#N/A</v>
      </c>
      <c r="Q3852" s="52" t="e">
        <f t="shared" si="6646"/>
        <v>#N/A</v>
      </c>
      <c r="R3852" s="52" t="e">
        <f t="shared" si="6646"/>
        <v>#N/A</v>
      </c>
      <c r="S3852" s="52" t="e">
        <f t="shared" si="6646"/>
        <v>#N/A</v>
      </c>
      <c r="T3852" s="52" t="e">
        <f t="shared" si="6646"/>
        <v>#N/A</v>
      </c>
      <c r="U3852" s="52" t="e">
        <f t="shared" si="6646"/>
        <v>#N/A</v>
      </c>
      <c r="V3852" s="52" t="e">
        <f t="shared" si="6646"/>
        <v>#N/A</v>
      </c>
      <c r="W3852" s="52" t="e">
        <f t="shared" si="6646"/>
        <v>#N/A</v>
      </c>
      <c r="X3852" s="55" t="e">
        <f t="shared" ref="X3852:X3853" si="6647">(H3852-(O3852*P3852)/100-3*(J3852*K3852)/100)/2</f>
        <v>#N/A</v>
      </c>
      <c r="Y3852" s="55" t="e">
        <f t="shared" ref="Y3852:Y3853" si="6648">SUM(X3852,(J3852*K3852/100))/(F3852/100)</f>
        <v>#N/A</v>
      </c>
      <c r="Z3852" s="55" t="e">
        <f t="shared" ref="Z3852" si="6649">U3852*0.5+U3853*0.5</f>
        <v>#N/A</v>
      </c>
      <c r="AA3852" s="55" t="e">
        <f t="shared" ref="AA3852:AA3853" si="6650">J3852/Y3852</f>
        <v>#N/A</v>
      </c>
      <c r="AB3852" s="336" t="e">
        <f t="shared" ref="AB3852:AB3853" si="6651">X3852/(Y3852-J3852)</f>
        <v>#N/A</v>
      </c>
      <c r="AC3852" s="223" t="e">
        <f ca="1">INDEX(FGA_COEFFS,1,1)+Z3852*INDEX(FGA_COEFFS,1,2)+Y3852*INDEX(FGA_COEFFS,1,3)+R3852*INDEX(FGA_COEFFS,1,4)+Q3853*INDEX(FGA_COEFFS,1,5)+S3852*INDEX(FGA_COEFFS,1,6)+T3853*INDEX(FGA_COEFFS,1,7)+M3853*INDEX(FGA_COEFFS,1,8)+Y3856*Y3857</f>
        <v>#N/A</v>
      </c>
      <c r="AD3852" s="223" t="e">
        <f ca="1">INDEX(THREEPTA_COEFFS,1,1)+AC3852*INDEX(THREEPTA_COEFFS,1,2)+J3852*INDEX(THREEPTA_COEFFS,1,3)+AA3852*INDEX(THREEPTA_COEFFS,1,4)+K3852*INDEX(THREEPTA_COEFFS,1,5)+L3853*INDEX(THREEPTA_COEFFS,1,6)+Z3856*Z3857</f>
        <v>#N/A</v>
      </c>
      <c r="AE3852" s="223" t="e">
        <f ca="1">INDEX(THREEPTPCT_COEFFS,1,1)+K3852*INDEX(THREEPTPCT_COEFFS,1,2)+L3853*INDEX(THREEPTPCT_COEFFS,1,3)+AA3856*AA3857</f>
        <v>#N/A</v>
      </c>
      <c r="AF3852" s="55" t="e">
        <f t="shared" ref="AF3852:AF3853" ca="1" si="6652">AC3852-AD3852</f>
        <v>#N/A</v>
      </c>
      <c r="AG3852" s="223" t="e">
        <f ca="1">INDEX(TWOPTPCT_COEFFS,1,1)+AB3852*INDEX(TWOPTPCT_COEFFS,1,2)+I3853*INDEX(TWOPTPCT_COEFFS,1,3)+G3853*INDEX(TWOPTPCT_COEFFS,1,4)+L3853*INDEX(TWOPTPCT_COEFFS,1,5)+AB3856*AB3857</f>
        <v>#N/A</v>
      </c>
      <c r="AH3852" s="223" t="e">
        <f ca="1">INDEX(FTA_COEFFS,1,1)+O3852*INDEX(FTA_COEFFS,1,2)+N3853*INDEX(FTA_COEFFS,1,3)+(Q3852+R3852)*INDEX(FTA_COEFFS,1,4)+(Q3853+R3853)*INDEX(FTA_COEFFS,1,5)+M3853*INDEX(FTA_COEFFS,1,6)+AC3856*AC3857</f>
        <v>#N/A</v>
      </c>
      <c r="AI3852" s="223" t="e">
        <f ca="1">INDEX(FTPCT_COEFFS,1,1)+P3852*INDEX(FTPCT_COEFFS,1,2)+F3852*INDEX(FTPCT_COEFFS,1,3)+G3853*INDEX(FTPCT_COEFFS,1,4)+AD3856*AD3857</f>
        <v>#N/A</v>
      </c>
      <c r="AJ3852" s="338" t="e">
        <f t="shared" ref="AJ3852:AJ3853" ca="1" si="6653">AD3852*AE3852/100+AF3852*AG3852+AH3852*AI3852/100</f>
        <v>#N/A</v>
      </c>
      <c r="AK3852" s="55"/>
      <c r="AL3852" s="55"/>
      <c r="AM3852" s="55"/>
      <c r="AN3852" s="55"/>
      <c r="AO3852" s="55"/>
      <c r="AP3852" s="55"/>
      <c r="AQ3852" s="55"/>
      <c r="AR3852" s="55"/>
    </row>
    <row r="3853" spans="1:45" x14ac:dyDescent="0.3">
      <c r="B3853" s="54" t="s">
        <v>175</v>
      </c>
      <c r="C3853" s="54">
        <f>C3846</f>
        <v>0</v>
      </c>
      <c r="D3853" s="56" t="e">
        <f t="shared" ca="1" si="6645"/>
        <v>#N/A</v>
      </c>
      <c r="E3853" s="52" t="e">
        <f t="shared" ref="E3853:W3853" si="6654">E3846</f>
        <v>#N/A</v>
      </c>
      <c r="F3853" s="52" t="e">
        <f t="shared" si="6654"/>
        <v>#N/A</v>
      </c>
      <c r="G3853" s="52" t="e">
        <f t="shared" si="6654"/>
        <v>#N/A</v>
      </c>
      <c r="H3853" s="52" t="e">
        <f t="shared" si="6654"/>
        <v>#N/A</v>
      </c>
      <c r="I3853" s="52" t="e">
        <f t="shared" si="6654"/>
        <v>#N/A</v>
      </c>
      <c r="J3853" s="52" t="e">
        <f t="shared" si="6654"/>
        <v>#N/A</v>
      </c>
      <c r="K3853" s="52" t="e">
        <f t="shared" si="6654"/>
        <v>#N/A</v>
      </c>
      <c r="L3853" s="52" t="e">
        <f t="shared" si="6654"/>
        <v>#N/A</v>
      </c>
      <c r="M3853" s="52" t="e">
        <f t="shared" si="6654"/>
        <v>#N/A</v>
      </c>
      <c r="N3853" s="52" t="e">
        <f t="shared" si="6654"/>
        <v>#N/A</v>
      </c>
      <c r="O3853" s="52" t="e">
        <f t="shared" si="6654"/>
        <v>#N/A</v>
      </c>
      <c r="P3853" s="52" t="e">
        <f t="shared" si="6654"/>
        <v>#N/A</v>
      </c>
      <c r="Q3853" s="52" t="e">
        <f t="shared" si="6654"/>
        <v>#N/A</v>
      </c>
      <c r="R3853" s="52" t="e">
        <f t="shared" si="6654"/>
        <v>#N/A</v>
      </c>
      <c r="S3853" s="52" t="e">
        <f t="shared" si="6654"/>
        <v>#N/A</v>
      </c>
      <c r="T3853" s="52" t="e">
        <f t="shared" si="6654"/>
        <v>#N/A</v>
      </c>
      <c r="U3853" s="52" t="e">
        <f t="shared" si="6654"/>
        <v>#N/A</v>
      </c>
      <c r="V3853" s="52" t="e">
        <f t="shared" si="6654"/>
        <v>#N/A</v>
      </c>
      <c r="W3853" s="52" t="e">
        <f t="shared" si="6654"/>
        <v>#N/A</v>
      </c>
      <c r="X3853" s="55" t="e">
        <f t="shared" si="6647"/>
        <v>#N/A</v>
      </c>
      <c r="Y3853" s="55" t="e">
        <f t="shared" si="6648"/>
        <v>#N/A</v>
      </c>
      <c r="Z3853" s="55" t="e">
        <f t="shared" ref="Z3853" si="6655">Z3852</f>
        <v>#N/A</v>
      </c>
      <c r="AA3853" s="55" t="e">
        <f t="shared" si="6650"/>
        <v>#N/A</v>
      </c>
      <c r="AB3853" s="336" t="e">
        <f t="shared" si="6651"/>
        <v>#N/A</v>
      </c>
      <c r="AC3853" s="223" t="e">
        <f ca="1">INDEX(FGA_COEFFS,1,1)+Z3853*INDEX(FGA_COEFFS,1,2)+Y3853*INDEX(FGA_COEFFS,1,3)+R3853*INDEX(FGA_COEFFS,1,4)+Q3852*INDEX(FGA_COEFFS,1,5)+S3853*INDEX(FGA_COEFFS,1,6)+T3852*INDEX(FGA_COEFFS,1,7)+M3852*INDEX(FGA_COEFFS,1,8)+Y3856*Y3858</f>
        <v>#N/A</v>
      </c>
      <c r="AD3853" s="223" t="e">
        <f ca="1">INDEX(THREEPTA_COEFFS,1,1)+AC3853*INDEX(THREEPTA_COEFFS,1,2)+J3853*INDEX(THREEPTA_COEFFS,1,3)+AA3853*INDEX(THREEPTA_COEFFS,1,4)+K3853*INDEX(THREEPTA_COEFFS,1,5)+L3852*INDEX(THREEPTA_COEFFS,1,6)+Z3856*Z3858</f>
        <v>#N/A</v>
      </c>
      <c r="AE3853" s="223" t="e">
        <f ca="1">INDEX(THREEPTPCT_COEFFS,1,1)+K3853*INDEX(THREEPTPCT_COEFFS,1,2)+L3852*INDEX(THREEPTPCT_COEFFS,1,3)+AA3856*AA3858</f>
        <v>#N/A</v>
      </c>
      <c r="AF3853" s="55" t="e">
        <f t="shared" ca="1" si="6652"/>
        <v>#N/A</v>
      </c>
      <c r="AG3853" s="223" t="e">
        <f ca="1">INDEX(TWOPTPCT_COEFFS,1,1)+AB3853*INDEX(TWOPTPCT_COEFFS,1,2)+I3852*INDEX(TWOPTPCT_COEFFS,1,3)+G3852*INDEX(TWOPTPCT_COEFFS,1,4)+L3852*INDEX(TWOPTPCT_COEFFS,1,5)+AB3856*AB3858</f>
        <v>#N/A</v>
      </c>
      <c r="AH3853" s="223" t="e">
        <f ca="1">INDEX(FTA_COEFFS,1,1)+O3853*INDEX(FTA_COEFFS,1,2)+N3852*INDEX(FTA_COEFFS,1,3)+(Q3853+R3853)*INDEX(FTA_COEFFS,1,4)+(Q3852+R3852)*INDEX(FTA_COEFFS,1,5)+M3852*INDEX(FTA_COEFFS,1,6)+AC3856*AC3858</f>
        <v>#N/A</v>
      </c>
      <c r="AI3853" s="223" t="e">
        <f ca="1">INDEX(FTPCT_COEFFS,1,1)+P3853*INDEX(FTPCT_COEFFS,1,2)+F3853*INDEX(FTPCT_COEFFS,1,3)+G3852*INDEX(FTPCT_COEFFS,1,4)+AD3856*AD3858</f>
        <v>#N/A</v>
      </c>
      <c r="AJ3853" s="338" t="e">
        <f t="shared" ca="1" si="6653"/>
        <v>#N/A</v>
      </c>
      <c r="AK3853" s="55"/>
      <c r="AL3853" s="55"/>
      <c r="AM3853" s="55"/>
      <c r="AN3853" s="55"/>
      <c r="AO3853" s="55"/>
      <c r="AP3853" s="55"/>
      <c r="AQ3853" s="55"/>
      <c r="AR3853" s="55"/>
    </row>
    <row r="3854" spans="1:45" x14ac:dyDescent="0.3">
      <c r="A3854" s="54" t="e">
        <f ca="1">IF(D3852&gt;(D3853+(AVERAGE(V3852,W3852)-AVERAGE(V3853,W3853))/2)+2.5,C3852,IF(D3853&gt;(D3852+(AVERAGE(V3853,W3853)-AVERAGE(V3852,W3852))/2)+2.5,C3853,"Close"))</f>
        <v>#N/A</v>
      </c>
      <c r="B3854" s="64" t="e">
        <f ca="1">IF(D3853&gt;D3852,C3853,C3852)</f>
        <v>#N/A</v>
      </c>
      <c r="D3854" s="56"/>
      <c r="X3854" s="55"/>
      <c r="Y3854" s="55"/>
      <c r="Z3854" s="55"/>
      <c r="AA3854" s="55"/>
      <c r="AB3854" s="55"/>
      <c r="AC3854" s="337"/>
      <c r="AD3854" s="337"/>
      <c r="AE3854" s="337"/>
      <c r="AF3854" s="337"/>
      <c r="AG3854" s="337"/>
      <c r="AH3854" s="337"/>
      <c r="AI3854" s="337"/>
      <c r="AJ3854" s="337"/>
      <c r="AK3854" s="337"/>
      <c r="AL3854" s="337"/>
      <c r="AM3854" s="55"/>
      <c r="AN3854" s="55"/>
      <c r="AO3854" s="55"/>
      <c r="AP3854" s="55"/>
      <c r="AQ3854" s="55"/>
      <c r="AR3854" s="55"/>
      <c r="AS3854" s="55"/>
    </row>
    <row r="3855" spans="1:45" x14ac:dyDescent="0.3">
      <c r="X3855" s="54" t="s">
        <v>1305</v>
      </c>
      <c r="Y3855" s="54" t="s">
        <v>128</v>
      </c>
      <c r="Z3855" s="54" t="s">
        <v>157</v>
      </c>
      <c r="AA3855" s="54" t="s">
        <v>151</v>
      </c>
      <c r="AB3855" s="54" t="s">
        <v>1327</v>
      </c>
      <c r="AC3855" s="54" t="s">
        <v>129</v>
      </c>
      <c r="AD3855" s="54" t="s">
        <v>116</v>
      </c>
      <c r="AE3855" s="54"/>
      <c r="AF3855" s="54"/>
      <c r="AG3855" s="54"/>
      <c r="AH3855" s="54"/>
      <c r="AI3855" s="54"/>
      <c r="AJ3855" s="54"/>
      <c r="AK3855" s="54"/>
      <c r="AL3855" s="54"/>
      <c r="AM3855" s="54"/>
      <c r="AN3855" s="54"/>
      <c r="AO3855" s="54"/>
      <c r="AP3855" s="54"/>
      <c r="AQ3855" s="54"/>
      <c r="AR3855" s="54"/>
      <c r="AS3855" s="54"/>
    </row>
    <row r="3856" spans="1:45" x14ac:dyDescent="0.3">
      <c r="X3856" s="54"/>
      <c r="Y3856" s="54">
        <f t="shared" ref="Y3856:AD3856" si="6656">Y3849</f>
        <v>6.4436999999999998</v>
      </c>
      <c r="Z3856" s="54">
        <f t="shared" si="6656"/>
        <v>4.9371</v>
      </c>
      <c r="AA3856" s="54">
        <f t="shared" si="6656"/>
        <v>11.350300000000001</v>
      </c>
      <c r="AB3856" s="54">
        <f t="shared" si="6656"/>
        <v>7.1900000000000006E-2</v>
      </c>
      <c r="AC3856" s="54">
        <f t="shared" si="6656"/>
        <v>6.2766000000000002</v>
      </c>
      <c r="AD3856" s="54">
        <f t="shared" si="6656"/>
        <v>11.042999999999999</v>
      </c>
      <c r="AE3856" s="54"/>
      <c r="AF3856" s="336"/>
      <c r="AG3856" s="336"/>
      <c r="AH3856" s="336"/>
      <c r="AI3856" s="54"/>
      <c r="AJ3856" s="54"/>
      <c r="AK3856" s="54"/>
      <c r="AL3856" s="54"/>
      <c r="AM3856" s="54"/>
      <c r="AN3856" s="54"/>
      <c r="AO3856" s="54"/>
      <c r="AP3856" s="54"/>
      <c r="AQ3856" s="54"/>
      <c r="AR3856" s="54"/>
      <c r="AS3856" s="54"/>
    </row>
    <row r="3857" spans="1:45" x14ac:dyDescent="0.3">
      <c r="D3857" s="56"/>
      <c r="X3857" s="336"/>
      <c r="Y3857" s="336">
        <f t="shared" ca="1" si="6560"/>
        <v>-0.54239566134349115</v>
      </c>
      <c r="Z3857" s="336">
        <f t="shared" ca="1" si="6560"/>
        <v>0.26920338278512956</v>
      </c>
      <c r="AA3857" s="336">
        <f t="shared" ca="1" si="6560"/>
        <v>-0.12809453756917633</v>
      </c>
      <c r="AB3857" s="336">
        <f t="shared" ca="1" si="6560"/>
        <v>0.12647593277367553</v>
      </c>
      <c r="AC3857" s="336">
        <f t="shared" ca="1" si="6560"/>
        <v>1.0920060837880829</v>
      </c>
      <c r="AD3857" s="336">
        <f t="shared" ca="1" si="6560"/>
        <v>1.2237906756091912</v>
      </c>
      <c r="AE3857" s="336"/>
      <c r="AF3857" s="336"/>
      <c r="AG3857" s="336"/>
      <c r="AH3857" s="336"/>
      <c r="AI3857" s="54"/>
      <c r="AJ3857" s="54"/>
      <c r="AK3857" s="54"/>
      <c r="AL3857" s="336"/>
      <c r="AM3857" s="336"/>
      <c r="AN3857" s="336"/>
      <c r="AO3857" s="336"/>
      <c r="AP3857" s="54"/>
      <c r="AQ3857" s="336"/>
      <c r="AR3857" s="336"/>
      <c r="AS3857" s="336"/>
    </row>
    <row r="3858" spans="1:45" x14ac:dyDescent="0.3">
      <c r="C3858" s="54"/>
      <c r="D3858" s="56"/>
      <c r="Y3858" s="336">
        <f t="shared" ca="1" si="6560"/>
        <v>6.1003320303888221E-4</v>
      </c>
      <c r="Z3858" s="336">
        <f t="shared" ca="1" si="6560"/>
        <v>-0.44341089045279736</v>
      </c>
      <c r="AA3858" s="336">
        <f t="shared" ca="1" si="6560"/>
        <v>0.69991127733502534</v>
      </c>
      <c r="AB3858" s="336">
        <f t="shared" ca="1" si="6560"/>
        <v>-0.25960147619564383</v>
      </c>
      <c r="AC3858" s="336">
        <f t="shared" ca="1" si="6560"/>
        <v>1.0023134725319838</v>
      </c>
      <c r="AD3858" s="336">
        <f t="shared" ca="1" si="6560"/>
        <v>0.10498534091372771</v>
      </c>
      <c r="AE3858" s="55"/>
      <c r="AF3858" s="55"/>
      <c r="AG3858" s="55"/>
      <c r="AH3858" s="55"/>
      <c r="AI3858" s="55"/>
      <c r="AJ3858" s="55"/>
      <c r="AK3858" s="55"/>
      <c r="AL3858" s="55"/>
      <c r="AM3858" s="55"/>
      <c r="AN3858" s="55"/>
      <c r="AO3858" s="55"/>
      <c r="AP3858" s="55"/>
      <c r="AQ3858" s="55"/>
      <c r="AR3858" s="55"/>
      <c r="AS3858" s="55"/>
    </row>
    <row r="3859" spans="1:45" x14ac:dyDescent="0.3">
      <c r="B3859" s="54" t="s">
        <v>172</v>
      </c>
      <c r="C3859" s="53">
        <f>C3852</f>
        <v>0</v>
      </c>
      <c r="D3859" s="56" t="e">
        <f t="shared" ref="D3859:D3860" ca="1" si="6657">AJ3859</f>
        <v>#N/A</v>
      </c>
      <c r="E3859" s="52" t="e">
        <f t="shared" ref="E3859:W3859" si="6658">E3852</f>
        <v>#N/A</v>
      </c>
      <c r="F3859" s="52" t="e">
        <f t="shared" si="6658"/>
        <v>#N/A</v>
      </c>
      <c r="G3859" s="52" t="e">
        <f t="shared" si="6658"/>
        <v>#N/A</v>
      </c>
      <c r="H3859" s="52" t="e">
        <f t="shared" si="6658"/>
        <v>#N/A</v>
      </c>
      <c r="I3859" s="52" t="e">
        <f t="shared" si="6658"/>
        <v>#N/A</v>
      </c>
      <c r="J3859" s="52" t="e">
        <f t="shared" si="6658"/>
        <v>#N/A</v>
      </c>
      <c r="K3859" s="52" t="e">
        <f t="shared" si="6658"/>
        <v>#N/A</v>
      </c>
      <c r="L3859" s="52" t="e">
        <f t="shared" si="6658"/>
        <v>#N/A</v>
      </c>
      <c r="M3859" s="52" t="e">
        <f t="shared" si="6658"/>
        <v>#N/A</v>
      </c>
      <c r="N3859" s="52" t="e">
        <f t="shared" si="6658"/>
        <v>#N/A</v>
      </c>
      <c r="O3859" s="52" t="e">
        <f t="shared" si="6658"/>
        <v>#N/A</v>
      </c>
      <c r="P3859" s="52" t="e">
        <f t="shared" si="6658"/>
        <v>#N/A</v>
      </c>
      <c r="Q3859" s="52" t="e">
        <f t="shared" si="6658"/>
        <v>#N/A</v>
      </c>
      <c r="R3859" s="52" t="e">
        <f t="shared" si="6658"/>
        <v>#N/A</v>
      </c>
      <c r="S3859" s="52" t="e">
        <f t="shared" si="6658"/>
        <v>#N/A</v>
      </c>
      <c r="T3859" s="52" t="e">
        <f t="shared" si="6658"/>
        <v>#N/A</v>
      </c>
      <c r="U3859" s="52" t="e">
        <f t="shared" si="6658"/>
        <v>#N/A</v>
      </c>
      <c r="V3859" s="52" t="e">
        <f t="shared" si="6658"/>
        <v>#N/A</v>
      </c>
      <c r="W3859" s="52" t="e">
        <f t="shared" si="6658"/>
        <v>#N/A</v>
      </c>
      <c r="X3859" s="55" t="e">
        <f t="shared" ref="X3859:X3860" si="6659">(H3859-(O3859*P3859)/100-3*(J3859*K3859)/100)/2</f>
        <v>#N/A</v>
      </c>
      <c r="Y3859" s="55" t="e">
        <f t="shared" ref="Y3859:Y3860" si="6660">SUM(X3859,(J3859*K3859/100))/(F3859/100)</f>
        <v>#N/A</v>
      </c>
      <c r="Z3859" s="55" t="e">
        <f t="shared" ref="Z3859" si="6661">U3859*0.5+U3860*0.5</f>
        <v>#N/A</v>
      </c>
      <c r="AA3859" s="55" t="e">
        <f t="shared" ref="AA3859:AA3860" si="6662">J3859/Y3859</f>
        <v>#N/A</v>
      </c>
      <c r="AB3859" s="336" t="e">
        <f t="shared" ref="AB3859:AB3860" si="6663">X3859/(Y3859-J3859)</f>
        <v>#N/A</v>
      </c>
      <c r="AC3859" s="223" t="e">
        <f ca="1">INDEX(FGA_COEFFS,1,1)+Z3859*INDEX(FGA_COEFFS,1,2)+Y3859*INDEX(FGA_COEFFS,1,3)+R3859*INDEX(FGA_COEFFS,1,4)+Q3860*INDEX(FGA_COEFFS,1,5)+S3859*INDEX(FGA_COEFFS,1,6)+T3860*INDEX(FGA_COEFFS,1,7)+M3860*INDEX(FGA_COEFFS,1,8)+Y3863*Y3864</f>
        <v>#N/A</v>
      </c>
      <c r="AD3859" s="223" t="e">
        <f ca="1">INDEX(THREEPTA_COEFFS,1,1)+AC3859*INDEX(THREEPTA_COEFFS,1,2)+J3859*INDEX(THREEPTA_COEFFS,1,3)+AA3859*INDEX(THREEPTA_COEFFS,1,4)+K3859*INDEX(THREEPTA_COEFFS,1,5)+L3860*INDEX(THREEPTA_COEFFS,1,6)+Z3863*Z3864</f>
        <v>#N/A</v>
      </c>
      <c r="AE3859" s="223" t="e">
        <f ca="1">INDEX(THREEPTPCT_COEFFS,1,1)+K3859*INDEX(THREEPTPCT_COEFFS,1,2)+L3860*INDEX(THREEPTPCT_COEFFS,1,3)+AA3863*AA3864</f>
        <v>#N/A</v>
      </c>
      <c r="AF3859" s="55" t="e">
        <f t="shared" ref="AF3859:AF3860" ca="1" si="6664">AC3859-AD3859</f>
        <v>#N/A</v>
      </c>
      <c r="AG3859" s="223" t="e">
        <f ca="1">INDEX(TWOPTPCT_COEFFS,1,1)+AB3859*INDEX(TWOPTPCT_COEFFS,1,2)+I3860*INDEX(TWOPTPCT_COEFFS,1,3)+G3860*INDEX(TWOPTPCT_COEFFS,1,4)+L3860*INDEX(TWOPTPCT_COEFFS,1,5)+AB3863*AB3864</f>
        <v>#N/A</v>
      </c>
      <c r="AH3859" s="223" t="e">
        <f ca="1">INDEX(FTA_COEFFS,1,1)+O3859*INDEX(FTA_COEFFS,1,2)+N3860*INDEX(FTA_COEFFS,1,3)+(Q3859+R3859)*INDEX(FTA_COEFFS,1,4)+(Q3860+R3860)*INDEX(FTA_COEFFS,1,5)+M3860*INDEX(FTA_COEFFS,1,6)+AC3863*AC3864</f>
        <v>#N/A</v>
      </c>
      <c r="AI3859" s="223" t="e">
        <f ca="1">INDEX(FTPCT_COEFFS,1,1)+P3859*INDEX(FTPCT_COEFFS,1,2)+F3859*INDEX(FTPCT_COEFFS,1,3)+G3860*INDEX(FTPCT_COEFFS,1,4)+AD3863*AD3864</f>
        <v>#N/A</v>
      </c>
      <c r="AJ3859" s="338" t="e">
        <f t="shared" ref="AJ3859:AJ3860" ca="1" si="6665">AD3859*AE3859/100+AF3859*AG3859+AH3859*AI3859/100</f>
        <v>#N/A</v>
      </c>
      <c r="AK3859" s="55"/>
      <c r="AL3859" s="55"/>
      <c r="AM3859" s="55"/>
      <c r="AN3859" s="55"/>
      <c r="AO3859" s="55"/>
      <c r="AP3859" s="55"/>
      <c r="AQ3859" s="55"/>
      <c r="AR3859" s="55"/>
    </row>
    <row r="3860" spans="1:45" x14ac:dyDescent="0.3">
      <c r="B3860" s="54" t="s">
        <v>175</v>
      </c>
      <c r="C3860" s="54">
        <f>C3853</f>
        <v>0</v>
      </c>
      <c r="D3860" s="56" t="e">
        <f t="shared" ca="1" si="6657"/>
        <v>#N/A</v>
      </c>
      <c r="E3860" s="52" t="e">
        <f t="shared" ref="E3860:W3860" si="6666">E3853</f>
        <v>#N/A</v>
      </c>
      <c r="F3860" s="52" t="e">
        <f t="shared" si="6666"/>
        <v>#N/A</v>
      </c>
      <c r="G3860" s="52" t="e">
        <f t="shared" si="6666"/>
        <v>#N/A</v>
      </c>
      <c r="H3860" s="52" t="e">
        <f t="shared" si="6666"/>
        <v>#N/A</v>
      </c>
      <c r="I3860" s="52" t="e">
        <f t="shared" si="6666"/>
        <v>#N/A</v>
      </c>
      <c r="J3860" s="52" t="e">
        <f t="shared" si="6666"/>
        <v>#N/A</v>
      </c>
      <c r="K3860" s="52" t="e">
        <f t="shared" si="6666"/>
        <v>#N/A</v>
      </c>
      <c r="L3860" s="52" t="e">
        <f t="shared" si="6666"/>
        <v>#N/A</v>
      </c>
      <c r="M3860" s="52" t="e">
        <f t="shared" si="6666"/>
        <v>#N/A</v>
      </c>
      <c r="N3860" s="52" t="e">
        <f t="shared" si="6666"/>
        <v>#N/A</v>
      </c>
      <c r="O3860" s="52" t="e">
        <f t="shared" si="6666"/>
        <v>#N/A</v>
      </c>
      <c r="P3860" s="52" t="e">
        <f t="shared" si="6666"/>
        <v>#N/A</v>
      </c>
      <c r="Q3860" s="52" t="e">
        <f t="shared" si="6666"/>
        <v>#N/A</v>
      </c>
      <c r="R3860" s="52" t="e">
        <f t="shared" si="6666"/>
        <v>#N/A</v>
      </c>
      <c r="S3860" s="52" t="e">
        <f t="shared" si="6666"/>
        <v>#N/A</v>
      </c>
      <c r="T3860" s="52" t="e">
        <f t="shared" si="6666"/>
        <v>#N/A</v>
      </c>
      <c r="U3860" s="52" t="e">
        <f t="shared" si="6666"/>
        <v>#N/A</v>
      </c>
      <c r="V3860" s="52" t="e">
        <f t="shared" si="6666"/>
        <v>#N/A</v>
      </c>
      <c r="W3860" s="52" t="e">
        <f t="shared" si="6666"/>
        <v>#N/A</v>
      </c>
      <c r="X3860" s="55" t="e">
        <f t="shared" si="6659"/>
        <v>#N/A</v>
      </c>
      <c r="Y3860" s="55" t="e">
        <f t="shared" si="6660"/>
        <v>#N/A</v>
      </c>
      <c r="Z3860" s="55" t="e">
        <f t="shared" ref="Z3860" si="6667">Z3859</f>
        <v>#N/A</v>
      </c>
      <c r="AA3860" s="55" t="e">
        <f t="shared" si="6662"/>
        <v>#N/A</v>
      </c>
      <c r="AB3860" s="336" t="e">
        <f t="shared" si="6663"/>
        <v>#N/A</v>
      </c>
      <c r="AC3860" s="223" t="e">
        <f ca="1">INDEX(FGA_COEFFS,1,1)+Z3860*INDEX(FGA_COEFFS,1,2)+Y3860*INDEX(FGA_COEFFS,1,3)+R3860*INDEX(FGA_COEFFS,1,4)+Q3859*INDEX(FGA_COEFFS,1,5)+S3860*INDEX(FGA_COEFFS,1,6)+T3859*INDEX(FGA_COEFFS,1,7)+M3859*INDEX(FGA_COEFFS,1,8)+Y3863*Y3865</f>
        <v>#N/A</v>
      </c>
      <c r="AD3860" s="223" t="e">
        <f ca="1">INDEX(THREEPTA_COEFFS,1,1)+AC3860*INDEX(THREEPTA_COEFFS,1,2)+J3860*INDEX(THREEPTA_COEFFS,1,3)+AA3860*INDEX(THREEPTA_COEFFS,1,4)+K3860*INDEX(THREEPTA_COEFFS,1,5)+L3859*INDEX(THREEPTA_COEFFS,1,6)+Z3863*Z3865</f>
        <v>#N/A</v>
      </c>
      <c r="AE3860" s="223" t="e">
        <f ca="1">INDEX(THREEPTPCT_COEFFS,1,1)+K3860*INDEX(THREEPTPCT_COEFFS,1,2)+L3859*INDEX(THREEPTPCT_COEFFS,1,3)+AA3863*AA3865</f>
        <v>#N/A</v>
      </c>
      <c r="AF3860" s="55" t="e">
        <f t="shared" ca="1" si="6664"/>
        <v>#N/A</v>
      </c>
      <c r="AG3860" s="223" t="e">
        <f ca="1">INDEX(TWOPTPCT_COEFFS,1,1)+AB3860*INDEX(TWOPTPCT_COEFFS,1,2)+I3859*INDEX(TWOPTPCT_COEFFS,1,3)+G3859*INDEX(TWOPTPCT_COEFFS,1,4)+L3859*INDEX(TWOPTPCT_COEFFS,1,5)+AB3863*AB3865</f>
        <v>#N/A</v>
      </c>
      <c r="AH3860" s="223" t="e">
        <f ca="1">INDEX(FTA_COEFFS,1,1)+O3860*INDEX(FTA_COEFFS,1,2)+N3859*INDEX(FTA_COEFFS,1,3)+(Q3860+R3860)*INDEX(FTA_COEFFS,1,4)+(Q3859+R3859)*INDEX(FTA_COEFFS,1,5)+M3859*INDEX(FTA_COEFFS,1,6)+AC3863*AC3865</f>
        <v>#N/A</v>
      </c>
      <c r="AI3860" s="223" t="e">
        <f ca="1">INDEX(FTPCT_COEFFS,1,1)+P3860*INDEX(FTPCT_COEFFS,1,2)+F3860*INDEX(FTPCT_COEFFS,1,3)+G3859*INDEX(FTPCT_COEFFS,1,4)+AD3863*AD3865</f>
        <v>#N/A</v>
      </c>
      <c r="AJ3860" s="338" t="e">
        <f t="shared" ca="1" si="6665"/>
        <v>#N/A</v>
      </c>
      <c r="AK3860" s="55"/>
      <c r="AL3860" s="55"/>
      <c r="AM3860" s="55"/>
      <c r="AN3860" s="55"/>
      <c r="AO3860" s="55"/>
      <c r="AP3860" s="55"/>
      <c r="AQ3860" s="55"/>
      <c r="AR3860" s="55"/>
    </row>
    <row r="3861" spans="1:45" x14ac:dyDescent="0.3">
      <c r="A3861" s="54" t="e">
        <f ca="1">IF(D3859&gt;(D3860+(AVERAGE(V3859,W3859)-AVERAGE(V3860,W3860))/2)+2.5,C3859,IF(D3860&gt;(D3859+(AVERAGE(V3860,W3860)-AVERAGE(V3859,W3859))/2)+2.5,C3860,"Close"))</f>
        <v>#N/A</v>
      </c>
      <c r="B3861" s="64" t="e">
        <f ca="1">IF(D3860&gt;D3859,C3860,C3859)</f>
        <v>#N/A</v>
      </c>
      <c r="D3861" s="56"/>
      <c r="X3861" s="55"/>
      <c r="Y3861" s="55"/>
      <c r="Z3861" s="55"/>
      <c r="AA3861" s="55"/>
      <c r="AB3861" s="55"/>
      <c r="AC3861" s="337"/>
      <c r="AD3861" s="337"/>
      <c r="AE3861" s="337"/>
      <c r="AF3861" s="337"/>
      <c r="AG3861" s="337"/>
      <c r="AH3861" s="337"/>
      <c r="AI3861" s="337"/>
      <c r="AJ3861" s="337"/>
      <c r="AK3861" s="337"/>
      <c r="AL3861" s="337"/>
      <c r="AM3861" s="55"/>
      <c r="AN3861" s="55"/>
      <c r="AO3861" s="55"/>
      <c r="AP3861" s="55"/>
      <c r="AQ3861" s="55"/>
      <c r="AR3861" s="55"/>
      <c r="AS3861" s="55"/>
    </row>
    <row r="3862" spans="1:45" x14ac:dyDescent="0.3">
      <c r="X3862" s="54" t="s">
        <v>1305</v>
      </c>
      <c r="Y3862" s="54" t="s">
        <v>128</v>
      </c>
      <c r="Z3862" s="54" t="s">
        <v>157</v>
      </c>
      <c r="AA3862" s="54" t="s">
        <v>151</v>
      </c>
      <c r="AB3862" s="54" t="s">
        <v>1327</v>
      </c>
      <c r="AC3862" s="54" t="s">
        <v>129</v>
      </c>
      <c r="AD3862" s="54" t="s">
        <v>116</v>
      </c>
      <c r="AE3862" s="54"/>
      <c r="AF3862" s="54"/>
      <c r="AG3862" s="54"/>
      <c r="AH3862" s="54"/>
      <c r="AI3862" s="54"/>
      <c r="AJ3862" s="54"/>
      <c r="AK3862" s="54"/>
      <c r="AL3862" s="54"/>
      <c r="AM3862" s="54"/>
      <c r="AN3862" s="54"/>
      <c r="AO3862" s="54"/>
      <c r="AP3862" s="54"/>
      <c r="AQ3862" s="54"/>
      <c r="AR3862" s="54"/>
      <c r="AS3862" s="54"/>
    </row>
    <row r="3863" spans="1:45" x14ac:dyDescent="0.3">
      <c r="X3863" s="54"/>
      <c r="Y3863" s="54">
        <f t="shared" ref="Y3863:AD3863" si="6668">Y3856</f>
        <v>6.4436999999999998</v>
      </c>
      <c r="Z3863" s="54">
        <f t="shared" si="6668"/>
        <v>4.9371</v>
      </c>
      <c r="AA3863" s="54">
        <f t="shared" si="6668"/>
        <v>11.350300000000001</v>
      </c>
      <c r="AB3863" s="54">
        <f t="shared" si="6668"/>
        <v>7.1900000000000006E-2</v>
      </c>
      <c r="AC3863" s="54">
        <f t="shared" si="6668"/>
        <v>6.2766000000000002</v>
      </c>
      <c r="AD3863" s="54">
        <f t="shared" si="6668"/>
        <v>11.042999999999999</v>
      </c>
      <c r="AE3863" s="54"/>
      <c r="AF3863" s="336"/>
      <c r="AG3863" s="336"/>
      <c r="AH3863" s="336"/>
      <c r="AI3863" s="54"/>
      <c r="AJ3863" s="54"/>
      <c r="AK3863" s="54"/>
      <c r="AL3863" s="54"/>
      <c r="AM3863" s="54"/>
      <c r="AN3863" s="54"/>
      <c r="AO3863" s="54"/>
      <c r="AP3863" s="54"/>
      <c r="AQ3863" s="54"/>
      <c r="AR3863" s="54"/>
      <c r="AS3863" s="54"/>
    </row>
    <row r="3864" spans="1:45" x14ac:dyDescent="0.3">
      <c r="D3864" s="56"/>
      <c r="X3864" s="336"/>
      <c r="Y3864" s="336">
        <f t="shared" ca="1" si="6560"/>
        <v>0.25282286210719401</v>
      </c>
      <c r="Z3864" s="336">
        <f t="shared" ca="1" si="6560"/>
        <v>1.2046205377786383E-2</v>
      </c>
      <c r="AA3864" s="336">
        <f t="shared" ca="1" si="6560"/>
        <v>-1.0232956788870071</v>
      </c>
      <c r="AB3864" s="336">
        <f t="shared" ca="1" si="6560"/>
        <v>-1.1064994936205479</v>
      </c>
      <c r="AC3864" s="336">
        <f t="shared" ca="1" si="6560"/>
        <v>0.13187531219659476</v>
      </c>
      <c r="AD3864" s="336">
        <f t="shared" ca="1" si="6560"/>
        <v>-1.3333872332486301</v>
      </c>
      <c r="AE3864" s="336"/>
      <c r="AF3864" s="336"/>
      <c r="AG3864" s="336"/>
      <c r="AH3864" s="336"/>
      <c r="AI3864" s="54"/>
      <c r="AJ3864" s="54"/>
      <c r="AK3864" s="54"/>
      <c r="AL3864" s="336"/>
      <c r="AM3864" s="336"/>
      <c r="AN3864" s="336"/>
      <c r="AO3864" s="336"/>
      <c r="AP3864" s="54"/>
      <c r="AQ3864" s="336"/>
      <c r="AR3864" s="336"/>
      <c r="AS3864" s="336"/>
    </row>
    <row r="3865" spans="1:45" x14ac:dyDescent="0.3">
      <c r="C3865" s="54"/>
      <c r="D3865" s="56"/>
      <c r="Y3865" s="336">
        <f t="shared" ca="1" si="6560"/>
        <v>6.8926419548989759E-2</v>
      </c>
      <c r="Z3865" s="336">
        <f t="shared" ca="1" si="6560"/>
        <v>4.1314686994781885E-2</v>
      </c>
      <c r="AA3865" s="336">
        <f t="shared" ca="1" si="6560"/>
        <v>0.8343923626724481</v>
      </c>
      <c r="AB3865" s="336">
        <f t="shared" ca="1" si="6560"/>
        <v>-0.63758182089818294</v>
      </c>
      <c r="AC3865" s="336">
        <f t="shared" ca="1" si="6560"/>
        <v>-1.2991611890281396</v>
      </c>
      <c r="AD3865" s="336">
        <f t="shared" ca="1" si="6560"/>
        <v>-0.27060719423513918</v>
      </c>
      <c r="AE3865" s="55"/>
      <c r="AF3865" s="55"/>
      <c r="AG3865" s="55"/>
      <c r="AH3865" s="55"/>
      <c r="AI3865" s="55"/>
      <c r="AJ3865" s="55"/>
      <c r="AK3865" s="55"/>
      <c r="AL3865" s="55"/>
      <c r="AM3865" s="55"/>
      <c r="AN3865" s="55"/>
      <c r="AO3865" s="55"/>
      <c r="AP3865" s="55"/>
      <c r="AQ3865" s="55"/>
      <c r="AR3865" s="55"/>
      <c r="AS3865" s="55"/>
    </row>
    <row r="3866" spans="1:45" x14ac:dyDescent="0.3">
      <c r="B3866" s="54" t="s">
        <v>172</v>
      </c>
      <c r="C3866" s="53">
        <f>C3859</f>
        <v>0</v>
      </c>
      <c r="D3866" s="56" t="e">
        <f t="shared" ref="D3866:D3867" ca="1" si="6669">AJ3866</f>
        <v>#N/A</v>
      </c>
      <c r="E3866" s="52" t="e">
        <f t="shared" ref="E3866:W3866" si="6670">E3859</f>
        <v>#N/A</v>
      </c>
      <c r="F3866" s="52" t="e">
        <f t="shared" si="6670"/>
        <v>#N/A</v>
      </c>
      <c r="G3866" s="52" t="e">
        <f t="shared" si="6670"/>
        <v>#N/A</v>
      </c>
      <c r="H3866" s="52" t="e">
        <f t="shared" si="6670"/>
        <v>#N/A</v>
      </c>
      <c r="I3866" s="52" t="e">
        <f t="shared" si="6670"/>
        <v>#N/A</v>
      </c>
      <c r="J3866" s="52" t="e">
        <f t="shared" si="6670"/>
        <v>#N/A</v>
      </c>
      <c r="K3866" s="52" t="e">
        <f t="shared" si="6670"/>
        <v>#N/A</v>
      </c>
      <c r="L3866" s="52" t="e">
        <f t="shared" si="6670"/>
        <v>#N/A</v>
      </c>
      <c r="M3866" s="52" t="e">
        <f t="shared" si="6670"/>
        <v>#N/A</v>
      </c>
      <c r="N3866" s="52" t="e">
        <f t="shared" si="6670"/>
        <v>#N/A</v>
      </c>
      <c r="O3866" s="52" t="e">
        <f t="shared" si="6670"/>
        <v>#N/A</v>
      </c>
      <c r="P3866" s="52" t="e">
        <f t="shared" si="6670"/>
        <v>#N/A</v>
      </c>
      <c r="Q3866" s="52" t="e">
        <f t="shared" si="6670"/>
        <v>#N/A</v>
      </c>
      <c r="R3866" s="52" t="e">
        <f t="shared" si="6670"/>
        <v>#N/A</v>
      </c>
      <c r="S3866" s="52" t="e">
        <f t="shared" si="6670"/>
        <v>#N/A</v>
      </c>
      <c r="T3866" s="52" t="e">
        <f t="shared" si="6670"/>
        <v>#N/A</v>
      </c>
      <c r="U3866" s="52" t="e">
        <f t="shared" si="6670"/>
        <v>#N/A</v>
      </c>
      <c r="V3866" s="52" t="e">
        <f t="shared" si="6670"/>
        <v>#N/A</v>
      </c>
      <c r="W3866" s="52" t="e">
        <f t="shared" si="6670"/>
        <v>#N/A</v>
      </c>
      <c r="X3866" s="55" t="e">
        <f t="shared" ref="X3866:X3867" si="6671">(H3866-(O3866*P3866)/100-3*(J3866*K3866)/100)/2</f>
        <v>#N/A</v>
      </c>
      <c r="Y3866" s="55" t="e">
        <f t="shared" ref="Y3866:Y3867" si="6672">SUM(X3866,(J3866*K3866/100))/(F3866/100)</f>
        <v>#N/A</v>
      </c>
      <c r="Z3866" s="55" t="e">
        <f t="shared" ref="Z3866" si="6673">U3866*0.5+U3867*0.5</f>
        <v>#N/A</v>
      </c>
      <c r="AA3866" s="55" t="e">
        <f t="shared" ref="AA3866:AA3867" si="6674">J3866/Y3866</f>
        <v>#N/A</v>
      </c>
      <c r="AB3866" s="336" t="e">
        <f t="shared" ref="AB3866:AB3867" si="6675">X3866/(Y3866-J3866)</f>
        <v>#N/A</v>
      </c>
      <c r="AC3866" s="223" t="e">
        <f ca="1">INDEX(FGA_COEFFS,1,1)+Z3866*INDEX(FGA_COEFFS,1,2)+Y3866*INDEX(FGA_COEFFS,1,3)+R3866*INDEX(FGA_COEFFS,1,4)+Q3867*INDEX(FGA_COEFFS,1,5)+S3866*INDEX(FGA_COEFFS,1,6)+T3867*INDEX(FGA_COEFFS,1,7)+M3867*INDEX(FGA_COEFFS,1,8)+Y3870*Y3871</f>
        <v>#N/A</v>
      </c>
      <c r="AD3866" s="223" t="e">
        <f ca="1">INDEX(THREEPTA_COEFFS,1,1)+AC3866*INDEX(THREEPTA_COEFFS,1,2)+J3866*INDEX(THREEPTA_COEFFS,1,3)+AA3866*INDEX(THREEPTA_COEFFS,1,4)+K3866*INDEX(THREEPTA_COEFFS,1,5)+L3867*INDEX(THREEPTA_COEFFS,1,6)+Z3870*Z3871</f>
        <v>#N/A</v>
      </c>
      <c r="AE3866" s="223" t="e">
        <f ca="1">INDEX(THREEPTPCT_COEFFS,1,1)+K3866*INDEX(THREEPTPCT_COEFFS,1,2)+L3867*INDEX(THREEPTPCT_COEFFS,1,3)+AA3870*AA3871</f>
        <v>#N/A</v>
      </c>
      <c r="AF3866" s="55" t="e">
        <f t="shared" ref="AF3866:AF3867" ca="1" si="6676">AC3866-AD3866</f>
        <v>#N/A</v>
      </c>
      <c r="AG3866" s="223" t="e">
        <f ca="1">INDEX(TWOPTPCT_COEFFS,1,1)+AB3866*INDEX(TWOPTPCT_COEFFS,1,2)+I3867*INDEX(TWOPTPCT_COEFFS,1,3)+G3867*INDEX(TWOPTPCT_COEFFS,1,4)+L3867*INDEX(TWOPTPCT_COEFFS,1,5)+AB3870*AB3871</f>
        <v>#N/A</v>
      </c>
      <c r="AH3866" s="223" t="e">
        <f ca="1">INDEX(FTA_COEFFS,1,1)+O3866*INDEX(FTA_COEFFS,1,2)+N3867*INDEX(FTA_COEFFS,1,3)+(Q3866+R3866)*INDEX(FTA_COEFFS,1,4)+(Q3867+R3867)*INDEX(FTA_COEFFS,1,5)+M3867*INDEX(FTA_COEFFS,1,6)+AC3870*AC3871</f>
        <v>#N/A</v>
      </c>
      <c r="AI3866" s="223" t="e">
        <f ca="1">INDEX(FTPCT_COEFFS,1,1)+P3866*INDEX(FTPCT_COEFFS,1,2)+F3866*INDEX(FTPCT_COEFFS,1,3)+G3867*INDEX(FTPCT_COEFFS,1,4)+AD3870*AD3871</f>
        <v>#N/A</v>
      </c>
      <c r="AJ3866" s="338" t="e">
        <f t="shared" ref="AJ3866:AJ3867" ca="1" si="6677">AD3866*AE3866/100+AF3866*AG3866+AH3866*AI3866/100</f>
        <v>#N/A</v>
      </c>
      <c r="AK3866" s="55"/>
      <c r="AL3866" s="55"/>
      <c r="AM3866" s="55"/>
      <c r="AN3866" s="55"/>
      <c r="AO3866" s="55"/>
      <c r="AP3866" s="55"/>
      <c r="AQ3866" s="55"/>
      <c r="AR3866" s="55"/>
    </row>
    <row r="3867" spans="1:45" x14ac:dyDescent="0.3">
      <c r="B3867" s="54" t="s">
        <v>175</v>
      </c>
      <c r="C3867" s="54">
        <f>C3860</f>
        <v>0</v>
      </c>
      <c r="D3867" s="56" t="e">
        <f t="shared" ca="1" si="6669"/>
        <v>#N/A</v>
      </c>
      <c r="E3867" s="52" t="e">
        <f t="shared" ref="E3867:W3867" si="6678">E3860</f>
        <v>#N/A</v>
      </c>
      <c r="F3867" s="52" t="e">
        <f t="shared" si="6678"/>
        <v>#N/A</v>
      </c>
      <c r="G3867" s="52" t="e">
        <f t="shared" si="6678"/>
        <v>#N/A</v>
      </c>
      <c r="H3867" s="52" t="e">
        <f t="shared" si="6678"/>
        <v>#N/A</v>
      </c>
      <c r="I3867" s="52" t="e">
        <f t="shared" si="6678"/>
        <v>#N/A</v>
      </c>
      <c r="J3867" s="52" t="e">
        <f t="shared" si="6678"/>
        <v>#N/A</v>
      </c>
      <c r="K3867" s="52" t="e">
        <f t="shared" si="6678"/>
        <v>#N/A</v>
      </c>
      <c r="L3867" s="52" t="e">
        <f t="shared" si="6678"/>
        <v>#N/A</v>
      </c>
      <c r="M3867" s="52" t="e">
        <f t="shared" si="6678"/>
        <v>#N/A</v>
      </c>
      <c r="N3867" s="52" t="e">
        <f t="shared" si="6678"/>
        <v>#N/A</v>
      </c>
      <c r="O3867" s="52" t="e">
        <f t="shared" si="6678"/>
        <v>#N/A</v>
      </c>
      <c r="P3867" s="52" t="e">
        <f t="shared" si="6678"/>
        <v>#N/A</v>
      </c>
      <c r="Q3867" s="52" t="e">
        <f t="shared" si="6678"/>
        <v>#N/A</v>
      </c>
      <c r="R3867" s="52" t="e">
        <f t="shared" si="6678"/>
        <v>#N/A</v>
      </c>
      <c r="S3867" s="52" t="e">
        <f t="shared" si="6678"/>
        <v>#N/A</v>
      </c>
      <c r="T3867" s="52" t="e">
        <f t="shared" si="6678"/>
        <v>#N/A</v>
      </c>
      <c r="U3867" s="52" t="e">
        <f t="shared" si="6678"/>
        <v>#N/A</v>
      </c>
      <c r="V3867" s="52" t="e">
        <f t="shared" si="6678"/>
        <v>#N/A</v>
      </c>
      <c r="W3867" s="52" t="e">
        <f t="shared" si="6678"/>
        <v>#N/A</v>
      </c>
      <c r="X3867" s="55" t="e">
        <f t="shared" si="6671"/>
        <v>#N/A</v>
      </c>
      <c r="Y3867" s="55" t="e">
        <f t="shared" si="6672"/>
        <v>#N/A</v>
      </c>
      <c r="Z3867" s="55" t="e">
        <f t="shared" ref="Z3867" si="6679">Z3866</f>
        <v>#N/A</v>
      </c>
      <c r="AA3867" s="55" t="e">
        <f t="shared" si="6674"/>
        <v>#N/A</v>
      </c>
      <c r="AB3867" s="336" t="e">
        <f t="shared" si="6675"/>
        <v>#N/A</v>
      </c>
      <c r="AC3867" s="223" t="e">
        <f ca="1">INDEX(FGA_COEFFS,1,1)+Z3867*INDEX(FGA_COEFFS,1,2)+Y3867*INDEX(FGA_COEFFS,1,3)+R3867*INDEX(FGA_COEFFS,1,4)+Q3866*INDEX(FGA_COEFFS,1,5)+S3867*INDEX(FGA_COEFFS,1,6)+T3866*INDEX(FGA_COEFFS,1,7)+M3866*INDEX(FGA_COEFFS,1,8)+Y3870*Y3872</f>
        <v>#N/A</v>
      </c>
      <c r="AD3867" s="223" t="e">
        <f ca="1">INDEX(THREEPTA_COEFFS,1,1)+AC3867*INDEX(THREEPTA_COEFFS,1,2)+J3867*INDEX(THREEPTA_COEFFS,1,3)+AA3867*INDEX(THREEPTA_COEFFS,1,4)+K3867*INDEX(THREEPTA_COEFFS,1,5)+L3866*INDEX(THREEPTA_COEFFS,1,6)+Z3870*Z3872</f>
        <v>#N/A</v>
      </c>
      <c r="AE3867" s="223" t="e">
        <f ca="1">INDEX(THREEPTPCT_COEFFS,1,1)+K3867*INDEX(THREEPTPCT_COEFFS,1,2)+L3866*INDEX(THREEPTPCT_COEFFS,1,3)+AA3870*AA3872</f>
        <v>#N/A</v>
      </c>
      <c r="AF3867" s="55" t="e">
        <f t="shared" ca="1" si="6676"/>
        <v>#N/A</v>
      </c>
      <c r="AG3867" s="223" t="e">
        <f ca="1">INDEX(TWOPTPCT_COEFFS,1,1)+AB3867*INDEX(TWOPTPCT_COEFFS,1,2)+I3866*INDEX(TWOPTPCT_COEFFS,1,3)+G3866*INDEX(TWOPTPCT_COEFFS,1,4)+L3866*INDEX(TWOPTPCT_COEFFS,1,5)+AB3870*AB3872</f>
        <v>#N/A</v>
      </c>
      <c r="AH3867" s="223" t="e">
        <f ca="1">INDEX(FTA_COEFFS,1,1)+O3867*INDEX(FTA_COEFFS,1,2)+N3866*INDEX(FTA_COEFFS,1,3)+(Q3867+R3867)*INDEX(FTA_COEFFS,1,4)+(Q3866+R3866)*INDEX(FTA_COEFFS,1,5)+M3866*INDEX(FTA_COEFFS,1,6)+AC3870*AC3872</f>
        <v>#N/A</v>
      </c>
      <c r="AI3867" s="223" t="e">
        <f ca="1">INDEX(FTPCT_COEFFS,1,1)+P3867*INDEX(FTPCT_COEFFS,1,2)+F3867*INDEX(FTPCT_COEFFS,1,3)+G3866*INDEX(FTPCT_COEFFS,1,4)+AD3870*AD3872</f>
        <v>#N/A</v>
      </c>
      <c r="AJ3867" s="338" t="e">
        <f t="shared" ca="1" si="6677"/>
        <v>#N/A</v>
      </c>
      <c r="AK3867" s="55"/>
      <c r="AL3867" s="55"/>
      <c r="AM3867" s="55"/>
      <c r="AN3867" s="55"/>
      <c r="AO3867" s="55"/>
      <c r="AP3867" s="55"/>
      <c r="AQ3867" s="55"/>
      <c r="AR3867" s="55"/>
    </row>
    <row r="3868" spans="1:45" x14ac:dyDescent="0.3">
      <c r="A3868" s="54" t="e">
        <f ca="1">IF(D3866&gt;(D3867+(AVERAGE(V3866,W3866)-AVERAGE(V3867,W3867))/2)+2.5,C3866,IF(D3867&gt;(D3866+(AVERAGE(V3867,W3867)-AVERAGE(V3866,W3866))/2)+2.5,C3867,"Close"))</f>
        <v>#N/A</v>
      </c>
      <c r="B3868" s="64" t="e">
        <f ca="1">IF(D3867&gt;D3866,C3867,C3866)</f>
        <v>#N/A</v>
      </c>
      <c r="D3868" s="56"/>
      <c r="X3868" s="55"/>
      <c r="Y3868" s="55"/>
      <c r="Z3868" s="55"/>
      <c r="AA3868" s="55"/>
      <c r="AB3868" s="55"/>
      <c r="AC3868" s="337"/>
      <c r="AD3868" s="337"/>
      <c r="AE3868" s="337"/>
      <c r="AF3868" s="337"/>
      <c r="AG3868" s="337"/>
      <c r="AH3868" s="337"/>
      <c r="AI3868" s="337"/>
      <c r="AJ3868" s="337"/>
      <c r="AK3868" s="337"/>
      <c r="AL3868" s="337"/>
      <c r="AM3868" s="55"/>
      <c r="AN3868" s="55"/>
      <c r="AO3868" s="55"/>
      <c r="AP3868" s="55"/>
      <c r="AQ3868" s="55"/>
      <c r="AR3868" s="55"/>
      <c r="AS3868" s="55"/>
    </row>
    <row r="3869" spans="1:45" x14ac:dyDescent="0.3">
      <c r="X3869" s="54" t="s">
        <v>1305</v>
      </c>
      <c r="Y3869" s="54" t="s">
        <v>128</v>
      </c>
      <c r="Z3869" s="54" t="s">
        <v>157</v>
      </c>
      <c r="AA3869" s="54" t="s">
        <v>151</v>
      </c>
      <c r="AB3869" s="54" t="s">
        <v>1327</v>
      </c>
      <c r="AC3869" s="54" t="s">
        <v>129</v>
      </c>
      <c r="AD3869" s="54" t="s">
        <v>116</v>
      </c>
      <c r="AE3869" s="54"/>
      <c r="AF3869" s="54"/>
      <c r="AG3869" s="54"/>
      <c r="AH3869" s="54"/>
      <c r="AI3869" s="54"/>
      <c r="AJ3869" s="54"/>
      <c r="AK3869" s="54"/>
      <c r="AL3869" s="54"/>
      <c r="AM3869" s="54"/>
      <c r="AN3869" s="54"/>
      <c r="AO3869" s="54"/>
      <c r="AP3869" s="54"/>
      <c r="AQ3869" s="54"/>
      <c r="AR3869" s="54"/>
      <c r="AS3869" s="54"/>
    </row>
    <row r="3870" spans="1:45" x14ac:dyDescent="0.3">
      <c r="X3870" s="54"/>
      <c r="Y3870" s="54">
        <f t="shared" ref="Y3870:AD3870" si="6680">Y3863</f>
        <v>6.4436999999999998</v>
      </c>
      <c r="Z3870" s="54">
        <f t="shared" si="6680"/>
        <v>4.9371</v>
      </c>
      <c r="AA3870" s="54">
        <f t="shared" si="6680"/>
        <v>11.350300000000001</v>
      </c>
      <c r="AB3870" s="54">
        <f t="shared" si="6680"/>
        <v>7.1900000000000006E-2</v>
      </c>
      <c r="AC3870" s="54">
        <f t="shared" si="6680"/>
        <v>6.2766000000000002</v>
      </c>
      <c r="AD3870" s="54">
        <f t="shared" si="6680"/>
        <v>11.042999999999999</v>
      </c>
      <c r="AE3870" s="54"/>
      <c r="AF3870" s="336"/>
      <c r="AG3870" s="336"/>
      <c r="AH3870" s="336"/>
      <c r="AI3870" s="54"/>
      <c r="AJ3870" s="54"/>
      <c r="AK3870" s="54"/>
      <c r="AL3870" s="54"/>
      <c r="AM3870" s="54"/>
      <c r="AN3870" s="54"/>
      <c r="AO3870" s="54"/>
      <c r="AP3870" s="54"/>
      <c r="AQ3870" s="54"/>
      <c r="AR3870" s="54"/>
      <c r="AS3870" s="54"/>
    </row>
    <row r="3871" spans="1:45" x14ac:dyDescent="0.3">
      <c r="D3871" s="56"/>
      <c r="X3871" s="336"/>
      <c r="Y3871" s="336">
        <f t="shared" ref="Y3871:AD3934" ca="1" si="6681">1.5*RAND()^2*IF(RAND()&gt;0.5,1,-1)</f>
        <v>1.0933052449048994</v>
      </c>
      <c r="Z3871" s="336">
        <f t="shared" ca="1" si="6681"/>
        <v>0.21791988799979772</v>
      </c>
      <c r="AA3871" s="336">
        <f t="shared" ca="1" si="6681"/>
        <v>-0.84125169530972788</v>
      </c>
      <c r="AB3871" s="336">
        <f t="shared" ca="1" si="6681"/>
        <v>0.93592104292434608</v>
      </c>
      <c r="AC3871" s="336">
        <f t="shared" ca="1" si="6681"/>
        <v>-1.14100099421982</v>
      </c>
      <c r="AD3871" s="336">
        <f t="shared" ca="1" si="6681"/>
        <v>-1.1938919819849991</v>
      </c>
      <c r="AE3871" s="336"/>
      <c r="AF3871" s="336"/>
      <c r="AG3871" s="336"/>
      <c r="AH3871" s="336"/>
      <c r="AI3871" s="54"/>
      <c r="AJ3871" s="54"/>
      <c r="AK3871" s="54"/>
      <c r="AL3871" s="336"/>
      <c r="AM3871" s="336"/>
      <c r="AN3871" s="336"/>
      <c r="AO3871" s="336"/>
      <c r="AP3871" s="54"/>
      <c r="AQ3871" s="336"/>
      <c r="AR3871" s="336"/>
      <c r="AS3871" s="336"/>
    </row>
    <row r="3872" spans="1:45" x14ac:dyDescent="0.3">
      <c r="C3872" s="54"/>
      <c r="D3872" s="56"/>
      <c r="Y3872" s="336">
        <f t="shared" ca="1" si="6681"/>
        <v>0.41583416820815811</v>
      </c>
      <c r="Z3872" s="336">
        <f t="shared" ca="1" si="6681"/>
        <v>-0.35470983353142949</v>
      </c>
      <c r="AA3872" s="336">
        <f t="shared" ca="1" si="6681"/>
        <v>0.80250098694518623</v>
      </c>
      <c r="AB3872" s="336">
        <f t="shared" ca="1" si="6681"/>
        <v>-2.6781251370435986E-2</v>
      </c>
      <c r="AC3872" s="336">
        <f t="shared" ca="1" si="6681"/>
        <v>0.4492708267375185</v>
      </c>
      <c r="AD3872" s="336">
        <f t="shared" ca="1" si="6681"/>
        <v>-0.86860527830638179</v>
      </c>
      <c r="AE3872" s="55"/>
      <c r="AF3872" s="55"/>
      <c r="AG3872" s="55"/>
      <c r="AH3872" s="55"/>
      <c r="AI3872" s="55"/>
      <c r="AJ3872" s="55"/>
      <c r="AK3872" s="55"/>
      <c r="AL3872" s="55"/>
      <c r="AM3872" s="55"/>
      <c r="AN3872" s="55"/>
      <c r="AO3872" s="55"/>
      <c r="AP3872" s="55"/>
      <c r="AQ3872" s="55"/>
      <c r="AR3872" s="55"/>
      <c r="AS3872" s="55"/>
    </row>
    <row r="3873" spans="1:45" x14ac:dyDescent="0.3">
      <c r="B3873" s="54" t="s">
        <v>172</v>
      </c>
      <c r="C3873" s="53">
        <f>C3866</f>
        <v>0</v>
      </c>
      <c r="D3873" s="56" t="e">
        <f t="shared" ref="D3873:D3874" ca="1" si="6682">AJ3873</f>
        <v>#N/A</v>
      </c>
      <c r="E3873" s="52" t="e">
        <f t="shared" ref="E3873:W3873" si="6683">E3866</f>
        <v>#N/A</v>
      </c>
      <c r="F3873" s="52" t="e">
        <f t="shared" si="6683"/>
        <v>#N/A</v>
      </c>
      <c r="G3873" s="52" t="e">
        <f t="shared" si="6683"/>
        <v>#N/A</v>
      </c>
      <c r="H3873" s="52" t="e">
        <f t="shared" si="6683"/>
        <v>#N/A</v>
      </c>
      <c r="I3873" s="52" t="e">
        <f t="shared" si="6683"/>
        <v>#N/A</v>
      </c>
      <c r="J3873" s="52" t="e">
        <f t="shared" si="6683"/>
        <v>#N/A</v>
      </c>
      <c r="K3873" s="52" t="e">
        <f t="shared" si="6683"/>
        <v>#N/A</v>
      </c>
      <c r="L3873" s="52" t="e">
        <f t="shared" si="6683"/>
        <v>#N/A</v>
      </c>
      <c r="M3873" s="52" t="e">
        <f t="shared" si="6683"/>
        <v>#N/A</v>
      </c>
      <c r="N3873" s="52" t="e">
        <f t="shared" si="6683"/>
        <v>#N/A</v>
      </c>
      <c r="O3873" s="52" t="e">
        <f t="shared" si="6683"/>
        <v>#N/A</v>
      </c>
      <c r="P3873" s="52" t="e">
        <f t="shared" si="6683"/>
        <v>#N/A</v>
      </c>
      <c r="Q3873" s="52" t="e">
        <f t="shared" si="6683"/>
        <v>#N/A</v>
      </c>
      <c r="R3873" s="52" t="e">
        <f t="shared" si="6683"/>
        <v>#N/A</v>
      </c>
      <c r="S3873" s="52" t="e">
        <f t="shared" si="6683"/>
        <v>#N/A</v>
      </c>
      <c r="T3873" s="52" t="e">
        <f t="shared" si="6683"/>
        <v>#N/A</v>
      </c>
      <c r="U3873" s="52" t="e">
        <f t="shared" si="6683"/>
        <v>#N/A</v>
      </c>
      <c r="V3873" s="52" t="e">
        <f t="shared" si="6683"/>
        <v>#N/A</v>
      </c>
      <c r="W3873" s="52" t="e">
        <f t="shared" si="6683"/>
        <v>#N/A</v>
      </c>
      <c r="X3873" s="55" t="e">
        <f t="shared" ref="X3873:X3874" si="6684">(H3873-(O3873*P3873)/100-3*(J3873*K3873)/100)/2</f>
        <v>#N/A</v>
      </c>
      <c r="Y3873" s="55" t="e">
        <f t="shared" ref="Y3873:Y3874" si="6685">SUM(X3873,(J3873*K3873/100))/(F3873/100)</f>
        <v>#N/A</v>
      </c>
      <c r="Z3873" s="55" t="e">
        <f t="shared" ref="Z3873" si="6686">U3873*0.5+U3874*0.5</f>
        <v>#N/A</v>
      </c>
      <c r="AA3873" s="55" t="e">
        <f t="shared" ref="AA3873:AA3874" si="6687">J3873/Y3873</f>
        <v>#N/A</v>
      </c>
      <c r="AB3873" s="336" t="e">
        <f t="shared" ref="AB3873:AB3874" si="6688">X3873/(Y3873-J3873)</f>
        <v>#N/A</v>
      </c>
      <c r="AC3873" s="223" t="e">
        <f ca="1">INDEX(FGA_COEFFS,1,1)+Z3873*INDEX(FGA_COEFFS,1,2)+Y3873*INDEX(FGA_COEFFS,1,3)+R3873*INDEX(FGA_COEFFS,1,4)+Q3874*INDEX(FGA_COEFFS,1,5)+S3873*INDEX(FGA_COEFFS,1,6)+T3874*INDEX(FGA_COEFFS,1,7)+M3874*INDEX(FGA_COEFFS,1,8)+Y3877*Y3878</f>
        <v>#N/A</v>
      </c>
      <c r="AD3873" s="223" t="e">
        <f ca="1">INDEX(THREEPTA_COEFFS,1,1)+AC3873*INDEX(THREEPTA_COEFFS,1,2)+J3873*INDEX(THREEPTA_COEFFS,1,3)+AA3873*INDEX(THREEPTA_COEFFS,1,4)+K3873*INDEX(THREEPTA_COEFFS,1,5)+L3874*INDEX(THREEPTA_COEFFS,1,6)+Z3877*Z3878</f>
        <v>#N/A</v>
      </c>
      <c r="AE3873" s="223" t="e">
        <f ca="1">INDEX(THREEPTPCT_COEFFS,1,1)+K3873*INDEX(THREEPTPCT_COEFFS,1,2)+L3874*INDEX(THREEPTPCT_COEFFS,1,3)+AA3877*AA3878</f>
        <v>#N/A</v>
      </c>
      <c r="AF3873" s="55" t="e">
        <f t="shared" ref="AF3873:AF3874" ca="1" si="6689">AC3873-AD3873</f>
        <v>#N/A</v>
      </c>
      <c r="AG3873" s="223" t="e">
        <f ca="1">INDEX(TWOPTPCT_COEFFS,1,1)+AB3873*INDEX(TWOPTPCT_COEFFS,1,2)+I3874*INDEX(TWOPTPCT_COEFFS,1,3)+G3874*INDEX(TWOPTPCT_COEFFS,1,4)+L3874*INDEX(TWOPTPCT_COEFFS,1,5)+AB3877*AB3878</f>
        <v>#N/A</v>
      </c>
      <c r="AH3873" s="223" t="e">
        <f ca="1">INDEX(FTA_COEFFS,1,1)+O3873*INDEX(FTA_COEFFS,1,2)+N3874*INDEX(FTA_COEFFS,1,3)+(Q3873+R3873)*INDEX(FTA_COEFFS,1,4)+(Q3874+R3874)*INDEX(FTA_COEFFS,1,5)+M3874*INDEX(FTA_COEFFS,1,6)+AC3877*AC3878</f>
        <v>#N/A</v>
      </c>
      <c r="AI3873" s="223" t="e">
        <f ca="1">INDEX(FTPCT_COEFFS,1,1)+P3873*INDEX(FTPCT_COEFFS,1,2)+F3873*INDEX(FTPCT_COEFFS,1,3)+G3874*INDEX(FTPCT_COEFFS,1,4)+AD3877*AD3878</f>
        <v>#N/A</v>
      </c>
      <c r="AJ3873" s="338" t="e">
        <f t="shared" ref="AJ3873:AJ3874" ca="1" si="6690">AD3873*AE3873/100+AF3873*AG3873+AH3873*AI3873/100</f>
        <v>#N/A</v>
      </c>
      <c r="AK3873" s="55"/>
      <c r="AL3873" s="55"/>
      <c r="AM3873" s="55"/>
      <c r="AN3873" s="55"/>
      <c r="AO3873" s="55"/>
      <c r="AP3873" s="55"/>
      <c r="AQ3873" s="55"/>
      <c r="AR3873" s="55"/>
    </row>
    <row r="3874" spans="1:45" x14ac:dyDescent="0.3">
      <c r="B3874" s="54" t="s">
        <v>175</v>
      </c>
      <c r="C3874" s="54">
        <f>C3867</f>
        <v>0</v>
      </c>
      <c r="D3874" s="56" t="e">
        <f t="shared" ca="1" si="6682"/>
        <v>#N/A</v>
      </c>
      <c r="E3874" s="52" t="e">
        <f t="shared" ref="E3874:W3874" si="6691">E3867</f>
        <v>#N/A</v>
      </c>
      <c r="F3874" s="52" t="e">
        <f t="shared" si="6691"/>
        <v>#N/A</v>
      </c>
      <c r="G3874" s="52" t="e">
        <f t="shared" si="6691"/>
        <v>#N/A</v>
      </c>
      <c r="H3874" s="52" t="e">
        <f t="shared" si="6691"/>
        <v>#N/A</v>
      </c>
      <c r="I3874" s="52" t="e">
        <f t="shared" si="6691"/>
        <v>#N/A</v>
      </c>
      <c r="J3874" s="52" t="e">
        <f t="shared" si="6691"/>
        <v>#N/A</v>
      </c>
      <c r="K3874" s="52" t="e">
        <f t="shared" si="6691"/>
        <v>#N/A</v>
      </c>
      <c r="L3874" s="52" t="e">
        <f t="shared" si="6691"/>
        <v>#N/A</v>
      </c>
      <c r="M3874" s="52" t="e">
        <f t="shared" si="6691"/>
        <v>#N/A</v>
      </c>
      <c r="N3874" s="52" t="e">
        <f t="shared" si="6691"/>
        <v>#N/A</v>
      </c>
      <c r="O3874" s="52" t="e">
        <f t="shared" si="6691"/>
        <v>#N/A</v>
      </c>
      <c r="P3874" s="52" t="e">
        <f t="shared" si="6691"/>
        <v>#N/A</v>
      </c>
      <c r="Q3874" s="52" t="e">
        <f t="shared" si="6691"/>
        <v>#N/A</v>
      </c>
      <c r="R3874" s="52" t="e">
        <f t="shared" si="6691"/>
        <v>#N/A</v>
      </c>
      <c r="S3874" s="52" t="e">
        <f t="shared" si="6691"/>
        <v>#N/A</v>
      </c>
      <c r="T3874" s="52" t="e">
        <f t="shared" si="6691"/>
        <v>#N/A</v>
      </c>
      <c r="U3874" s="52" t="e">
        <f t="shared" si="6691"/>
        <v>#N/A</v>
      </c>
      <c r="V3874" s="52" t="e">
        <f t="shared" si="6691"/>
        <v>#N/A</v>
      </c>
      <c r="W3874" s="52" t="e">
        <f t="shared" si="6691"/>
        <v>#N/A</v>
      </c>
      <c r="X3874" s="55" t="e">
        <f t="shared" si="6684"/>
        <v>#N/A</v>
      </c>
      <c r="Y3874" s="55" t="e">
        <f t="shared" si="6685"/>
        <v>#N/A</v>
      </c>
      <c r="Z3874" s="55" t="e">
        <f t="shared" ref="Z3874" si="6692">Z3873</f>
        <v>#N/A</v>
      </c>
      <c r="AA3874" s="55" t="e">
        <f t="shared" si="6687"/>
        <v>#N/A</v>
      </c>
      <c r="AB3874" s="336" t="e">
        <f t="shared" si="6688"/>
        <v>#N/A</v>
      </c>
      <c r="AC3874" s="223" t="e">
        <f ca="1">INDEX(FGA_COEFFS,1,1)+Z3874*INDEX(FGA_COEFFS,1,2)+Y3874*INDEX(FGA_COEFFS,1,3)+R3874*INDEX(FGA_COEFFS,1,4)+Q3873*INDEX(FGA_COEFFS,1,5)+S3874*INDEX(FGA_COEFFS,1,6)+T3873*INDEX(FGA_COEFFS,1,7)+M3873*INDEX(FGA_COEFFS,1,8)+Y3877*Y3879</f>
        <v>#N/A</v>
      </c>
      <c r="AD3874" s="223" t="e">
        <f ca="1">INDEX(THREEPTA_COEFFS,1,1)+AC3874*INDEX(THREEPTA_COEFFS,1,2)+J3874*INDEX(THREEPTA_COEFFS,1,3)+AA3874*INDEX(THREEPTA_COEFFS,1,4)+K3874*INDEX(THREEPTA_COEFFS,1,5)+L3873*INDEX(THREEPTA_COEFFS,1,6)+Z3877*Z3879</f>
        <v>#N/A</v>
      </c>
      <c r="AE3874" s="223" t="e">
        <f ca="1">INDEX(THREEPTPCT_COEFFS,1,1)+K3874*INDEX(THREEPTPCT_COEFFS,1,2)+L3873*INDEX(THREEPTPCT_COEFFS,1,3)+AA3877*AA3879</f>
        <v>#N/A</v>
      </c>
      <c r="AF3874" s="55" t="e">
        <f t="shared" ca="1" si="6689"/>
        <v>#N/A</v>
      </c>
      <c r="AG3874" s="223" t="e">
        <f ca="1">INDEX(TWOPTPCT_COEFFS,1,1)+AB3874*INDEX(TWOPTPCT_COEFFS,1,2)+I3873*INDEX(TWOPTPCT_COEFFS,1,3)+G3873*INDEX(TWOPTPCT_COEFFS,1,4)+L3873*INDEX(TWOPTPCT_COEFFS,1,5)+AB3877*AB3879</f>
        <v>#N/A</v>
      </c>
      <c r="AH3874" s="223" t="e">
        <f ca="1">INDEX(FTA_COEFFS,1,1)+O3874*INDEX(FTA_COEFFS,1,2)+N3873*INDEX(FTA_COEFFS,1,3)+(Q3874+R3874)*INDEX(FTA_COEFFS,1,4)+(Q3873+R3873)*INDEX(FTA_COEFFS,1,5)+M3873*INDEX(FTA_COEFFS,1,6)+AC3877*AC3879</f>
        <v>#N/A</v>
      </c>
      <c r="AI3874" s="223" t="e">
        <f ca="1">INDEX(FTPCT_COEFFS,1,1)+P3874*INDEX(FTPCT_COEFFS,1,2)+F3874*INDEX(FTPCT_COEFFS,1,3)+G3873*INDEX(FTPCT_COEFFS,1,4)+AD3877*AD3879</f>
        <v>#N/A</v>
      </c>
      <c r="AJ3874" s="338" t="e">
        <f t="shared" ca="1" si="6690"/>
        <v>#N/A</v>
      </c>
      <c r="AK3874" s="55"/>
      <c r="AL3874" s="55"/>
      <c r="AM3874" s="55"/>
      <c r="AN3874" s="55"/>
      <c r="AO3874" s="55"/>
      <c r="AP3874" s="55"/>
      <c r="AQ3874" s="55"/>
      <c r="AR3874" s="55"/>
    </row>
    <row r="3875" spans="1:45" x14ac:dyDescent="0.3">
      <c r="A3875" s="54" t="e">
        <f ca="1">IF(D3873&gt;(D3874+(AVERAGE(V3873,W3873)-AVERAGE(V3874,W3874))/2)+2.5,C3873,IF(D3874&gt;(D3873+(AVERAGE(V3874,W3874)-AVERAGE(V3873,W3873))/2)+2.5,C3874,"Close"))</f>
        <v>#N/A</v>
      </c>
      <c r="B3875" s="64" t="e">
        <f ca="1">IF(D3874&gt;D3873,C3874,C3873)</f>
        <v>#N/A</v>
      </c>
      <c r="D3875" s="56"/>
      <c r="X3875" s="55"/>
      <c r="Y3875" s="55"/>
      <c r="Z3875" s="55"/>
      <c r="AA3875" s="55"/>
      <c r="AB3875" s="55"/>
      <c r="AC3875" s="337"/>
      <c r="AD3875" s="337"/>
      <c r="AE3875" s="337"/>
      <c r="AF3875" s="337"/>
      <c r="AG3875" s="337"/>
      <c r="AH3875" s="337"/>
      <c r="AI3875" s="337"/>
      <c r="AJ3875" s="337"/>
      <c r="AK3875" s="337"/>
      <c r="AL3875" s="337"/>
      <c r="AM3875" s="55"/>
      <c r="AN3875" s="55"/>
      <c r="AO3875" s="55"/>
      <c r="AP3875" s="55"/>
      <c r="AQ3875" s="55"/>
      <c r="AR3875" s="55"/>
      <c r="AS3875" s="55"/>
    </row>
    <row r="3876" spans="1:45" x14ac:dyDescent="0.3">
      <c r="X3876" s="54" t="s">
        <v>1305</v>
      </c>
      <c r="Y3876" s="54" t="s">
        <v>128</v>
      </c>
      <c r="Z3876" s="54" t="s">
        <v>157</v>
      </c>
      <c r="AA3876" s="54" t="s">
        <v>151</v>
      </c>
      <c r="AB3876" s="54" t="s">
        <v>1327</v>
      </c>
      <c r="AC3876" s="54" t="s">
        <v>129</v>
      </c>
      <c r="AD3876" s="54" t="s">
        <v>116</v>
      </c>
      <c r="AE3876" s="54"/>
      <c r="AF3876" s="54"/>
      <c r="AG3876" s="54"/>
      <c r="AH3876" s="54"/>
      <c r="AI3876" s="54"/>
      <c r="AJ3876" s="54"/>
      <c r="AK3876" s="54"/>
      <c r="AL3876" s="54"/>
      <c r="AM3876" s="54"/>
      <c r="AN3876" s="54"/>
      <c r="AO3876" s="54"/>
      <c r="AP3876" s="54"/>
      <c r="AQ3876" s="54"/>
      <c r="AR3876" s="54"/>
      <c r="AS3876" s="54"/>
    </row>
    <row r="3877" spans="1:45" x14ac:dyDescent="0.3">
      <c r="X3877" s="54"/>
      <c r="Y3877" s="54">
        <f t="shared" ref="Y3877:AD3877" si="6693">Y3870</f>
        <v>6.4436999999999998</v>
      </c>
      <c r="Z3877" s="54">
        <f t="shared" si="6693"/>
        <v>4.9371</v>
      </c>
      <c r="AA3877" s="54">
        <f t="shared" si="6693"/>
        <v>11.350300000000001</v>
      </c>
      <c r="AB3877" s="54">
        <f t="shared" si="6693"/>
        <v>7.1900000000000006E-2</v>
      </c>
      <c r="AC3877" s="54">
        <f t="shared" si="6693"/>
        <v>6.2766000000000002</v>
      </c>
      <c r="AD3877" s="54">
        <f t="shared" si="6693"/>
        <v>11.042999999999999</v>
      </c>
      <c r="AE3877" s="54"/>
      <c r="AF3877" s="336"/>
      <c r="AG3877" s="336"/>
      <c r="AH3877" s="336"/>
      <c r="AI3877" s="54"/>
      <c r="AJ3877" s="54"/>
      <c r="AK3877" s="54"/>
      <c r="AL3877" s="54"/>
      <c r="AM3877" s="54"/>
      <c r="AN3877" s="54"/>
      <c r="AO3877" s="54"/>
      <c r="AP3877" s="54"/>
      <c r="AQ3877" s="54"/>
      <c r="AR3877" s="54"/>
      <c r="AS3877" s="54"/>
    </row>
    <row r="3878" spans="1:45" x14ac:dyDescent="0.3">
      <c r="D3878" s="56"/>
      <c r="X3878" s="336"/>
      <c r="Y3878" s="336">
        <f t="shared" ca="1" si="6681"/>
        <v>1.5633420704516329E-2</v>
      </c>
      <c r="Z3878" s="336">
        <f t="shared" ca="1" si="6681"/>
        <v>0.10286225560922284</v>
      </c>
      <c r="AA3878" s="336">
        <f t="shared" ca="1" si="6681"/>
        <v>-0.29657680076264964</v>
      </c>
      <c r="AB3878" s="336">
        <f t="shared" ca="1" si="6681"/>
        <v>-2.5738011347953504E-3</v>
      </c>
      <c r="AC3878" s="336">
        <f t="shared" ca="1" si="6681"/>
        <v>0.15332749677234536</v>
      </c>
      <c r="AD3878" s="336">
        <f t="shared" ca="1" si="6681"/>
        <v>8.4752771824519624E-2</v>
      </c>
      <c r="AE3878" s="336"/>
      <c r="AF3878" s="336"/>
      <c r="AG3878" s="336"/>
      <c r="AH3878" s="336"/>
      <c r="AI3878" s="54"/>
      <c r="AJ3878" s="54"/>
      <c r="AK3878" s="54"/>
      <c r="AL3878" s="336"/>
      <c r="AM3878" s="336"/>
      <c r="AN3878" s="336"/>
      <c r="AO3878" s="336"/>
      <c r="AP3878" s="54"/>
      <c r="AQ3878" s="336"/>
      <c r="AR3878" s="336"/>
      <c r="AS3878" s="336"/>
    </row>
    <row r="3879" spans="1:45" x14ac:dyDescent="0.3">
      <c r="C3879" s="54"/>
      <c r="D3879" s="56"/>
      <c r="Y3879" s="336">
        <f t="shared" ca="1" si="6681"/>
        <v>0.9276345679428577</v>
      </c>
      <c r="Z3879" s="336">
        <f t="shared" ca="1" si="6681"/>
        <v>0.75925005178195237</v>
      </c>
      <c r="AA3879" s="336">
        <f t="shared" ca="1" si="6681"/>
        <v>-0.72445245121704027</v>
      </c>
      <c r="AB3879" s="336">
        <f t="shared" ca="1" si="6681"/>
        <v>-8.4679410058810051E-2</v>
      </c>
      <c r="AC3879" s="336">
        <f t="shared" ca="1" si="6681"/>
        <v>1.7936643082185431E-2</v>
      </c>
      <c r="AD3879" s="336">
        <f t="shared" ca="1" si="6681"/>
        <v>-1.4718817309568177</v>
      </c>
      <c r="AE3879" s="55"/>
      <c r="AF3879" s="55"/>
      <c r="AG3879" s="55"/>
      <c r="AH3879" s="55"/>
      <c r="AI3879" s="55"/>
      <c r="AJ3879" s="55"/>
      <c r="AK3879" s="55"/>
      <c r="AL3879" s="55"/>
      <c r="AM3879" s="55"/>
      <c r="AN3879" s="55"/>
      <c r="AO3879" s="55"/>
      <c r="AP3879" s="55"/>
      <c r="AQ3879" s="55"/>
      <c r="AR3879" s="55"/>
      <c r="AS3879" s="55"/>
    </row>
    <row r="3880" spans="1:45" x14ac:dyDescent="0.3">
      <c r="B3880" s="54" t="s">
        <v>172</v>
      </c>
      <c r="C3880" s="53">
        <f>C3873</f>
        <v>0</v>
      </c>
      <c r="D3880" s="56" t="e">
        <f t="shared" ref="D3880:D3881" ca="1" si="6694">AJ3880</f>
        <v>#N/A</v>
      </c>
      <c r="E3880" s="52" t="e">
        <f t="shared" ref="E3880:W3880" si="6695">E3873</f>
        <v>#N/A</v>
      </c>
      <c r="F3880" s="52" t="e">
        <f t="shared" si="6695"/>
        <v>#N/A</v>
      </c>
      <c r="G3880" s="52" t="e">
        <f t="shared" si="6695"/>
        <v>#N/A</v>
      </c>
      <c r="H3880" s="52" t="e">
        <f t="shared" si="6695"/>
        <v>#N/A</v>
      </c>
      <c r="I3880" s="52" t="e">
        <f t="shared" si="6695"/>
        <v>#N/A</v>
      </c>
      <c r="J3880" s="52" t="e">
        <f t="shared" si="6695"/>
        <v>#N/A</v>
      </c>
      <c r="K3880" s="52" t="e">
        <f t="shared" si="6695"/>
        <v>#N/A</v>
      </c>
      <c r="L3880" s="52" t="e">
        <f t="shared" si="6695"/>
        <v>#N/A</v>
      </c>
      <c r="M3880" s="52" t="e">
        <f t="shared" si="6695"/>
        <v>#N/A</v>
      </c>
      <c r="N3880" s="52" t="e">
        <f t="shared" si="6695"/>
        <v>#N/A</v>
      </c>
      <c r="O3880" s="52" t="e">
        <f t="shared" si="6695"/>
        <v>#N/A</v>
      </c>
      <c r="P3880" s="52" t="e">
        <f t="shared" si="6695"/>
        <v>#N/A</v>
      </c>
      <c r="Q3880" s="52" t="e">
        <f t="shared" si="6695"/>
        <v>#N/A</v>
      </c>
      <c r="R3880" s="52" t="e">
        <f t="shared" si="6695"/>
        <v>#N/A</v>
      </c>
      <c r="S3880" s="52" t="e">
        <f t="shared" si="6695"/>
        <v>#N/A</v>
      </c>
      <c r="T3880" s="52" t="e">
        <f t="shared" si="6695"/>
        <v>#N/A</v>
      </c>
      <c r="U3880" s="52" t="e">
        <f t="shared" si="6695"/>
        <v>#N/A</v>
      </c>
      <c r="V3880" s="52" t="e">
        <f t="shared" si="6695"/>
        <v>#N/A</v>
      </c>
      <c r="W3880" s="52" t="e">
        <f t="shared" si="6695"/>
        <v>#N/A</v>
      </c>
      <c r="X3880" s="55" t="e">
        <f t="shared" ref="X3880:X3881" si="6696">(H3880-(O3880*P3880)/100-3*(J3880*K3880)/100)/2</f>
        <v>#N/A</v>
      </c>
      <c r="Y3880" s="55" t="e">
        <f t="shared" ref="Y3880:Y3881" si="6697">SUM(X3880,(J3880*K3880/100))/(F3880/100)</f>
        <v>#N/A</v>
      </c>
      <c r="Z3880" s="55" t="e">
        <f t="shared" ref="Z3880" si="6698">U3880*0.5+U3881*0.5</f>
        <v>#N/A</v>
      </c>
      <c r="AA3880" s="55" t="e">
        <f t="shared" ref="AA3880:AA3881" si="6699">J3880/Y3880</f>
        <v>#N/A</v>
      </c>
      <c r="AB3880" s="336" t="e">
        <f t="shared" ref="AB3880:AB3881" si="6700">X3880/(Y3880-J3880)</f>
        <v>#N/A</v>
      </c>
      <c r="AC3880" s="223" t="e">
        <f ca="1">INDEX(FGA_COEFFS,1,1)+Z3880*INDEX(FGA_COEFFS,1,2)+Y3880*INDEX(FGA_COEFFS,1,3)+R3880*INDEX(FGA_COEFFS,1,4)+Q3881*INDEX(FGA_COEFFS,1,5)+S3880*INDEX(FGA_COEFFS,1,6)+T3881*INDEX(FGA_COEFFS,1,7)+M3881*INDEX(FGA_COEFFS,1,8)+Y3884*Y3885</f>
        <v>#N/A</v>
      </c>
      <c r="AD3880" s="223" t="e">
        <f ca="1">INDEX(THREEPTA_COEFFS,1,1)+AC3880*INDEX(THREEPTA_COEFFS,1,2)+J3880*INDEX(THREEPTA_COEFFS,1,3)+AA3880*INDEX(THREEPTA_COEFFS,1,4)+K3880*INDEX(THREEPTA_COEFFS,1,5)+L3881*INDEX(THREEPTA_COEFFS,1,6)+Z3884*Z3885</f>
        <v>#N/A</v>
      </c>
      <c r="AE3880" s="223" t="e">
        <f ca="1">INDEX(THREEPTPCT_COEFFS,1,1)+K3880*INDEX(THREEPTPCT_COEFFS,1,2)+L3881*INDEX(THREEPTPCT_COEFFS,1,3)+AA3884*AA3885</f>
        <v>#N/A</v>
      </c>
      <c r="AF3880" s="55" t="e">
        <f t="shared" ref="AF3880:AF3881" ca="1" si="6701">AC3880-AD3880</f>
        <v>#N/A</v>
      </c>
      <c r="AG3880" s="223" t="e">
        <f ca="1">INDEX(TWOPTPCT_COEFFS,1,1)+AB3880*INDEX(TWOPTPCT_COEFFS,1,2)+I3881*INDEX(TWOPTPCT_COEFFS,1,3)+G3881*INDEX(TWOPTPCT_COEFFS,1,4)+L3881*INDEX(TWOPTPCT_COEFFS,1,5)+AB3884*AB3885</f>
        <v>#N/A</v>
      </c>
      <c r="AH3880" s="223" t="e">
        <f ca="1">INDEX(FTA_COEFFS,1,1)+O3880*INDEX(FTA_COEFFS,1,2)+N3881*INDEX(FTA_COEFFS,1,3)+(Q3880+R3880)*INDEX(FTA_COEFFS,1,4)+(Q3881+R3881)*INDEX(FTA_COEFFS,1,5)+M3881*INDEX(FTA_COEFFS,1,6)+AC3884*AC3885</f>
        <v>#N/A</v>
      </c>
      <c r="AI3880" s="223" t="e">
        <f ca="1">INDEX(FTPCT_COEFFS,1,1)+P3880*INDEX(FTPCT_COEFFS,1,2)+F3880*INDEX(FTPCT_COEFFS,1,3)+G3881*INDEX(FTPCT_COEFFS,1,4)+AD3884*AD3885</f>
        <v>#N/A</v>
      </c>
      <c r="AJ3880" s="338" t="e">
        <f t="shared" ref="AJ3880:AJ3881" ca="1" si="6702">AD3880*AE3880/100+AF3880*AG3880+AH3880*AI3880/100</f>
        <v>#N/A</v>
      </c>
      <c r="AK3880" s="55"/>
      <c r="AL3880" s="55"/>
      <c r="AM3880" s="55"/>
      <c r="AN3880" s="55"/>
      <c r="AO3880" s="55"/>
      <c r="AP3880" s="55"/>
      <c r="AQ3880" s="55"/>
      <c r="AR3880" s="55"/>
    </row>
    <row r="3881" spans="1:45" x14ac:dyDescent="0.3">
      <c r="B3881" s="54" t="s">
        <v>175</v>
      </c>
      <c r="C3881" s="54">
        <f>C3874</f>
        <v>0</v>
      </c>
      <c r="D3881" s="56" t="e">
        <f t="shared" ca="1" si="6694"/>
        <v>#N/A</v>
      </c>
      <c r="E3881" s="52" t="e">
        <f t="shared" ref="E3881:W3881" si="6703">E3874</f>
        <v>#N/A</v>
      </c>
      <c r="F3881" s="52" t="e">
        <f t="shared" si="6703"/>
        <v>#N/A</v>
      </c>
      <c r="G3881" s="52" t="e">
        <f t="shared" si="6703"/>
        <v>#N/A</v>
      </c>
      <c r="H3881" s="52" t="e">
        <f t="shared" si="6703"/>
        <v>#N/A</v>
      </c>
      <c r="I3881" s="52" t="e">
        <f t="shared" si="6703"/>
        <v>#N/A</v>
      </c>
      <c r="J3881" s="52" t="e">
        <f t="shared" si="6703"/>
        <v>#N/A</v>
      </c>
      <c r="K3881" s="52" t="e">
        <f t="shared" si="6703"/>
        <v>#N/A</v>
      </c>
      <c r="L3881" s="52" t="e">
        <f t="shared" si="6703"/>
        <v>#N/A</v>
      </c>
      <c r="M3881" s="52" t="e">
        <f t="shared" si="6703"/>
        <v>#N/A</v>
      </c>
      <c r="N3881" s="52" t="e">
        <f t="shared" si="6703"/>
        <v>#N/A</v>
      </c>
      <c r="O3881" s="52" t="e">
        <f t="shared" si="6703"/>
        <v>#N/A</v>
      </c>
      <c r="P3881" s="52" t="e">
        <f t="shared" si="6703"/>
        <v>#N/A</v>
      </c>
      <c r="Q3881" s="52" t="e">
        <f t="shared" si="6703"/>
        <v>#N/A</v>
      </c>
      <c r="R3881" s="52" t="e">
        <f t="shared" si="6703"/>
        <v>#N/A</v>
      </c>
      <c r="S3881" s="52" t="e">
        <f t="shared" si="6703"/>
        <v>#N/A</v>
      </c>
      <c r="T3881" s="52" t="e">
        <f t="shared" si="6703"/>
        <v>#N/A</v>
      </c>
      <c r="U3881" s="52" t="e">
        <f t="shared" si="6703"/>
        <v>#N/A</v>
      </c>
      <c r="V3881" s="52" t="e">
        <f t="shared" si="6703"/>
        <v>#N/A</v>
      </c>
      <c r="W3881" s="52" t="e">
        <f t="shared" si="6703"/>
        <v>#N/A</v>
      </c>
      <c r="X3881" s="55" t="e">
        <f t="shared" si="6696"/>
        <v>#N/A</v>
      </c>
      <c r="Y3881" s="55" t="e">
        <f t="shared" si="6697"/>
        <v>#N/A</v>
      </c>
      <c r="Z3881" s="55" t="e">
        <f t="shared" ref="Z3881" si="6704">Z3880</f>
        <v>#N/A</v>
      </c>
      <c r="AA3881" s="55" t="e">
        <f t="shared" si="6699"/>
        <v>#N/A</v>
      </c>
      <c r="AB3881" s="336" t="e">
        <f t="shared" si="6700"/>
        <v>#N/A</v>
      </c>
      <c r="AC3881" s="223" t="e">
        <f ca="1">INDEX(FGA_COEFFS,1,1)+Z3881*INDEX(FGA_COEFFS,1,2)+Y3881*INDEX(FGA_COEFFS,1,3)+R3881*INDEX(FGA_COEFFS,1,4)+Q3880*INDEX(FGA_COEFFS,1,5)+S3881*INDEX(FGA_COEFFS,1,6)+T3880*INDEX(FGA_COEFFS,1,7)+M3880*INDEX(FGA_COEFFS,1,8)+Y3884*Y3886</f>
        <v>#N/A</v>
      </c>
      <c r="AD3881" s="223" t="e">
        <f ca="1">INDEX(THREEPTA_COEFFS,1,1)+AC3881*INDEX(THREEPTA_COEFFS,1,2)+J3881*INDEX(THREEPTA_COEFFS,1,3)+AA3881*INDEX(THREEPTA_COEFFS,1,4)+K3881*INDEX(THREEPTA_COEFFS,1,5)+L3880*INDEX(THREEPTA_COEFFS,1,6)+Z3884*Z3886</f>
        <v>#N/A</v>
      </c>
      <c r="AE3881" s="223" t="e">
        <f ca="1">INDEX(THREEPTPCT_COEFFS,1,1)+K3881*INDEX(THREEPTPCT_COEFFS,1,2)+L3880*INDEX(THREEPTPCT_COEFFS,1,3)+AA3884*AA3886</f>
        <v>#N/A</v>
      </c>
      <c r="AF3881" s="55" t="e">
        <f t="shared" ca="1" si="6701"/>
        <v>#N/A</v>
      </c>
      <c r="AG3881" s="223" t="e">
        <f ca="1">INDEX(TWOPTPCT_COEFFS,1,1)+AB3881*INDEX(TWOPTPCT_COEFFS,1,2)+I3880*INDEX(TWOPTPCT_COEFFS,1,3)+G3880*INDEX(TWOPTPCT_COEFFS,1,4)+L3880*INDEX(TWOPTPCT_COEFFS,1,5)+AB3884*AB3886</f>
        <v>#N/A</v>
      </c>
      <c r="AH3881" s="223" t="e">
        <f ca="1">INDEX(FTA_COEFFS,1,1)+O3881*INDEX(FTA_COEFFS,1,2)+N3880*INDEX(FTA_COEFFS,1,3)+(Q3881+R3881)*INDEX(FTA_COEFFS,1,4)+(Q3880+R3880)*INDEX(FTA_COEFFS,1,5)+M3880*INDEX(FTA_COEFFS,1,6)+AC3884*AC3886</f>
        <v>#N/A</v>
      </c>
      <c r="AI3881" s="223" t="e">
        <f ca="1">INDEX(FTPCT_COEFFS,1,1)+P3881*INDEX(FTPCT_COEFFS,1,2)+F3881*INDEX(FTPCT_COEFFS,1,3)+G3880*INDEX(FTPCT_COEFFS,1,4)+AD3884*AD3886</f>
        <v>#N/A</v>
      </c>
      <c r="AJ3881" s="338" t="e">
        <f t="shared" ca="1" si="6702"/>
        <v>#N/A</v>
      </c>
      <c r="AK3881" s="55"/>
      <c r="AL3881" s="55"/>
      <c r="AM3881" s="55"/>
      <c r="AN3881" s="55"/>
      <c r="AO3881" s="55"/>
      <c r="AP3881" s="55"/>
      <c r="AQ3881" s="55"/>
      <c r="AR3881" s="55"/>
    </row>
    <row r="3882" spans="1:45" x14ac:dyDescent="0.3">
      <c r="A3882" s="54" t="e">
        <f ca="1">IF(D3880&gt;(D3881+(AVERAGE(V3880,W3880)-AVERAGE(V3881,W3881))/2)+2.5,C3880,IF(D3881&gt;(D3880+(AVERAGE(V3881,W3881)-AVERAGE(V3880,W3880))/2)+2.5,C3881,"Close"))</f>
        <v>#N/A</v>
      </c>
      <c r="B3882" s="64" t="e">
        <f ca="1">IF(D3881&gt;D3880,C3881,C3880)</f>
        <v>#N/A</v>
      </c>
      <c r="D3882" s="56"/>
      <c r="X3882" s="55"/>
      <c r="Y3882" s="55"/>
      <c r="Z3882" s="55"/>
      <c r="AA3882" s="55"/>
      <c r="AB3882" s="55"/>
      <c r="AC3882" s="337"/>
      <c r="AD3882" s="337"/>
      <c r="AE3882" s="337"/>
      <c r="AF3882" s="337"/>
      <c r="AG3882" s="337"/>
      <c r="AH3882" s="337"/>
      <c r="AI3882" s="337"/>
      <c r="AJ3882" s="337"/>
      <c r="AK3882" s="337"/>
      <c r="AL3882" s="337"/>
      <c r="AM3882" s="55"/>
      <c r="AN3882" s="55"/>
      <c r="AO3882" s="55"/>
      <c r="AP3882" s="55"/>
      <c r="AQ3882" s="55"/>
      <c r="AR3882" s="55"/>
      <c r="AS3882" s="55"/>
    </row>
    <row r="3883" spans="1:45" x14ac:dyDescent="0.3">
      <c r="X3883" s="54" t="s">
        <v>1305</v>
      </c>
      <c r="Y3883" s="54" t="s">
        <v>128</v>
      </c>
      <c r="Z3883" s="54" t="s">
        <v>157</v>
      </c>
      <c r="AA3883" s="54" t="s">
        <v>151</v>
      </c>
      <c r="AB3883" s="54" t="s">
        <v>1327</v>
      </c>
      <c r="AC3883" s="54" t="s">
        <v>129</v>
      </c>
      <c r="AD3883" s="54" t="s">
        <v>116</v>
      </c>
      <c r="AE3883" s="54"/>
      <c r="AF3883" s="54"/>
      <c r="AG3883" s="54"/>
      <c r="AH3883" s="54"/>
      <c r="AI3883" s="54"/>
      <c r="AJ3883" s="54"/>
      <c r="AK3883" s="54"/>
      <c r="AL3883" s="54"/>
      <c r="AM3883" s="54"/>
      <c r="AN3883" s="54"/>
      <c r="AO3883" s="54"/>
      <c r="AP3883" s="54"/>
      <c r="AQ3883" s="54"/>
      <c r="AR3883" s="54"/>
      <c r="AS3883" s="54"/>
    </row>
    <row r="3884" spans="1:45" x14ac:dyDescent="0.3">
      <c r="X3884" s="54"/>
      <c r="Y3884" s="54">
        <f t="shared" ref="Y3884:AD3884" si="6705">Y3877</f>
        <v>6.4436999999999998</v>
      </c>
      <c r="Z3884" s="54">
        <f t="shared" si="6705"/>
        <v>4.9371</v>
      </c>
      <c r="AA3884" s="54">
        <f t="shared" si="6705"/>
        <v>11.350300000000001</v>
      </c>
      <c r="AB3884" s="54">
        <f t="shared" si="6705"/>
        <v>7.1900000000000006E-2</v>
      </c>
      <c r="AC3884" s="54">
        <f t="shared" si="6705"/>
        <v>6.2766000000000002</v>
      </c>
      <c r="AD3884" s="54">
        <f t="shared" si="6705"/>
        <v>11.042999999999999</v>
      </c>
      <c r="AE3884" s="54"/>
      <c r="AF3884" s="336"/>
      <c r="AG3884" s="336"/>
      <c r="AH3884" s="336"/>
      <c r="AI3884" s="54"/>
      <c r="AJ3884" s="54"/>
      <c r="AK3884" s="54"/>
      <c r="AL3884" s="54"/>
      <c r="AM3884" s="54"/>
      <c r="AN3884" s="54"/>
      <c r="AO3884" s="54"/>
      <c r="AP3884" s="54"/>
      <c r="AQ3884" s="54"/>
      <c r="AR3884" s="54"/>
      <c r="AS3884" s="54"/>
    </row>
    <row r="3885" spans="1:45" x14ac:dyDescent="0.3">
      <c r="D3885" s="56"/>
      <c r="X3885" s="336"/>
      <c r="Y3885" s="336">
        <f t="shared" ca="1" si="6681"/>
        <v>1.1358139597986074</v>
      </c>
      <c r="Z3885" s="336">
        <f t="shared" ca="1" si="6681"/>
        <v>0.66179771432246026</v>
      </c>
      <c r="AA3885" s="336">
        <f t="shared" ca="1" si="6681"/>
        <v>0.56758323038991709</v>
      </c>
      <c r="AB3885" s="336">
        <f t="shared" ca="1" si="6681"/>
        <v>0.73045025077639192</v>
      </c>
      <c r="AC3885" s="336">
        <f t="shared" ca="1" si="6681"/>
        <v>-0.37964825150606707</v>
      </c>
      <c r="AD3885" s="336">
        <f t="shared" ca="1" si="6681"/>
        <v>6.8344623685604691E-2</v>
      </c>
      <c r="AE3885" s="336"/>
      <c r="AF3885" s="336"/>
      <c r="AG3885" s="336"/>
      <c r="AH3885" s="336"/>
      <c r="AI3885" s="54"/>
      <c r="AJ3885" s="54"/>
      <c r="AK3885" s="54"/>
      <c r="AL3885" s="336"/>
      <c r="AM3885" s="336"/>
      <c r="AN3885" s="336"/>
      <c r="AO3885" s="336"/>
      <c r="AP3885" s="54"/>
      <c r="AQ3885" s="336"/>
      <c r="AR3885" s="336"/>
      <c r="AS3885" s="336"/>
    </row>
    <row r="3886" spans="1:45" x14ac:dyDescent="0.3">
      <c r="C3886" s="54"/>
      <c r="D3886" s="56"/>
      <c r="Y3886" s="336">
        <f t="shared" ca="1" si="6681"/>
        <v>-1.4687879538120894</v>
      </c>
      <c r="Z3886" s="336">
        <f t="shared" ca="1" si="6681"/>
        <v>-0.24761919555037631</v>
      </c>
      <c r="AA3886" s="336">
        <f t="shared" ca="1" si="6681"/>
        <v>-0.9423330754393191</v>
      </c>
      <c r="AB3886" s="336">
        <f t="shared" ca="1" si="6681"/>
        <v>-0.5857650005549252</v>
      </c>
      <c r="AC3886" s="336">
        <f t="shared" ca="1" si="6681"/>
        <v>4.6420513810874066E-2</v>
      </c>
      <c r="AD3886" s="336">
        <f t="shared" ca="1" si="6681"/>
        <v>-1.0626859840779203E-4</v>
      </c>
      <c r="AE3886" s="55"/>
      <c r="AF3886" s="55"/>
      <c r="AG3886" s="55"/>
      <c r="AH3886" s="55"/>
      <c r="AI3886" s="55"/>
      <c r="AJ3886" s="55"/>
      <c r="AK3886" s="55"/>
      <c r="AL3886" s="55"/>
      <c r="AM3886" s="55"/>
      <c r="AN3886" s="55"/>
      <c r="AO3886" s="55"/>
      <c r="AP3886" s="55"/>
      <c r="AQ3886" s="55"/>
      <c r="AR3886" s="55"/>
      <c r="AS3886" s="55"/>
    </row>
    <row r="3887" spans="1:45" x14ac:dyDescent="0.3">
      <c r="B3887" s="54" t="s">
        <v>172</v>
      </c>
      <c r="C3887" s="53">
        <f>C3880</f>
        <v>0</v>
      </c>
      <c r="D3887" s="56" t="e">
        <f t="shared" ref="D3887:D3888" ca="1" si="6706">AJ3887</f>
        <v>#N/A</v>
      </c>
      <c r="E3887" s="52" t="e">
        <f t="shared" ref="E3887:W3887" si="6707">E3880</f>
        <v>#N/A</v>
      </c>
      <c r="F3887" s="52" t="e">
        <f t="shared" si="6707"/>
        <v>#N/A</v>
      </c>
      <c r="G3887" s="52" t="e">
        <f t="shared" si="6707"/>
        <v>#N/A</v>
      </c>
      <c r="H3887" s="52" t="e">
        <f t="shared" si="6707"/>
        <v>#N/A</v>
      </c>
      <c r="I3887" s="52" t="e">
        <f t="shared" si="6707"/>
        <v>#N/A</v>
      </c>
      <c r="J3887" s="52" t="e">
        <f t="shared" si="6707"/>
        <v>#N/A</v>
      </c>
      <c r="K3887" s="52" t="e">
        <f t="shared" si="6707"/>
        <v>#N/A</v>
      </c>
      <c r="L3887" s="52" t="e">
        <f t="shared" si="6707"/>
        <v>#N/A</v>
      </c>
      <c r="M3887" s="52" t="e">
        <f t="shared" si="6707"/>
        <v>#N/A</v>
      </c>
      <c r="N3887" s="52" t="e">
        <f t="shared" si="6707"/>
        <v>#N/A</v>
      </c>
      <c r="O3887" s="52" t="e">
        <f t="shared" si="6707"/>
        <v>#N/A</v>
      </c>
      <c r="P3887" s="52" t="e">
        <f t="shared" si="6707"/>
        <v>#N/A</v>
      </c>
      <c r="Q3887" s="52" t="e">
        <f t="shared" si="6707"/>
        <v>#N/A</v>
      </c>
      <c r="R3887" s="52" t="e">
        <f t="shared" si="6707"/>
        <v>#N/A</v>
      </c>
      <c r="S3887" s="52" t="e">
        <f t="shared" si="6707"/>
        <v>#N/A</v>
      </c>
      <c r="T3887" s="52" t="e">
        <f t="shared" si="6707"/>
        <v>#N/A</v>
      </c>
      <c r="U3887" s="52" t="e">
        <f t="shared" si="6707"/>
        <v>#N/A</v>
      </c>
      <c r="V3887" s="52" t="e">
        <f t="shared" si="6707"/>
        <v>#N/A</v>
      </c>
      <c r="W3887" s="52" t="e">
        <f t="shared" si="6707"/>
        <v>#N/A</v>
      </c>
      <c r="X3887" s="55" t="e">
        <f t="shared" ref="X3887:X3888" si="6708">(H3887-(O3887*P3887)/100-3*(J3887*K3887)/100)/2</f>
        <v>#N/A</v>
      </c>
      <c r="Y3887" s="55" t="e">
        <f t="shared" ref="Y3887:Y3888" si="6709">SUM(X3887,(J3887*K3887/100))/(F3887/100)</f>
        <v>#N/A</v>
      </c>
      <c r="Z3887" s="55" t="e">
        <f t="shared" ref="Z3887" si="6710">U3887*0.5+U3888*0.5</f>
        <v>#N/A</v>
      </c>
      <c r="AA3887" s="55" t="e">
        <f t="shared" ref="AA3887:AA3888" si="6711">J3887/Y3887</f>
        <v>#N/A</v>
      </c>
      <c r="AB3887" s="336" t="e">
        <f t="shared" ref="AB3887:AB3888" si="6712">X3887/(Y3887-J3887)</f>
        <v>#N/A</v>
      </c>
      <c r="AC3887" s="223" t="e">
        <f ca="1">INDEX(FGA_COEFFS,1,1)+Z3887*INDEX(FGA_COEFFS,1,2)+Y3887*INDEX(FGA_COEFFS,1,3)+R3887*INDEX(FGA_COEFFS,1,4)+Q3888*INDEX(FGA_COEFFS,1,5)+S3887*INDEX(FGA_COEFFS,1,6)+T3888*INDEX(FGA_COEFFS,1,7)+M3888*INDEX(FGA_COEFFS,1,8)+Y3891*Y3892</f>
        <v>#N/A</v>
      </c>
      <c r="AD3887" s="223" t="e">
        <f ca="1">INDEX(THREEPTA_COEFFS,1,1)+AC3887*INDEX(THREEPTA_COEFFS,1,2)+J3887*INDEX(THREEPTA_COEFFS,1,3)+AA3887*INDEX(THREEPTA_COEFFS,1,4)+K3887*INDEX(THREEPTA_COEFFS,1,5)+L3888*INDEX(THREEPTA_COEFFS,1,6)+Z3891*Z3892</f>
        <v>#N/A</v>
      </c>
      <c r="AE3887" s="223" t="e">
        <f ca="1">INDEX(THREEPTPCT_COEFFS,1,1)+K3887*INDEX(THREEPTPCT_COEFFS,1,2)+L3888*INDEX(THREEPTPCT_COEFFS,1,3)+AA3891*AA3892</f>
        <v>#N/A</v>
      </c>
      <c r="AF3887" s="55" t="e">
        <f t="shared" ref="AF3887:AF3888" ca="1" si="6713">AC3887-AD3887</f>
        <v>#N/A</v>
      </c>
      <c r="AG3887" s="223" t="e">
        <f ca="1">INDEX(TWOPTPCT_COEFFS,1,1)+AB3887*INDEX(TWOPTPCT_COEFFS,1,2)+I3888*INDEX(TWOPTPCT_COEFFS,1,3)+G3888*INDEX(TWOPTPCT_COEFFS,1,4)+L3888*INDEX(TWOPTPCT_COEFFS,1,5)+AB3891*AB3892</f>
        <v>#N/A</v>
      </c>
      <c r="AH3887" s="223" t="e">
        <f ca="1">INDEX(FTA_COEFFS,1,1)+O3887*INDEX(FTA_COEFFS,1,2)+N3888*INDEX(FTA_COEFFS,1,3)+(Q3887+R3887)*INDEX(FTA_COEFFS,1,4)+(Q3888+R3888)*INDEX(FTA_COEFFS,1,5)+M3888*INDEX(FTA_COEFFS,1,6)+AC3891*AC3892</f>
        <v>#N/A</v>
      </c>
      <c r="AI3887" s="223" t="e">
        <f ca="1">INDEX(FTPCT_COEFFS,1,1)+P3887*INDEX(FTPCT_COEFFS,1,2)+F3887*INDEX(FTPCT_COEFFS,1,3)+G3888*INDEX(FTPCT_COEFFS,1,4)+AD3891*AD3892</f>
        <v>#N/A</v>
      </c>
      <c r="AJ3887" s="338" t="e">
        <f t="shared" ref="AJ3887:AJ3888" ca="1" si="6714">AD3887*AE3887/100+AF3887*AG3887+AH3887*AI3887/100</f>
        <v>#N/A</v>
      </c>
      <c r="AK3887" s="55"/>
      <c r="AL3887" s="55"/>
      <c r="AM3887" s="55"/>
      <c r="AN3887" s="55"/>
      <c r="AO3887" s="55"/>
      <c r="AP3887" s="55"/>
      <c r="AQ3887" s="55"/>
      <c r="AR3887" s="55"/>
    </row>
    <row r="3888" spans="1:45" x14ac:dyDescent="0.3">
      <c r="B3888" s="54" t="s">
        <v>175</v>
      </c>
      <c r="C3888" s="54">
        <f>C3881</f>
        <v>0</v>
      </c>
      <c r="D3888" s="56" t="e">
        <f t="shared" ca="1" si="6706"/>
        <v>#N/A</v>
      </c>
      <c r="E3888" s="52" t="e">
        <f t="shared" ref="E3888:W3888" si="6715">E3881</f>
        <v>#N/A</v>
      </c>
      <c r="F3888" s="52" t="e">
        <f t="shared" si="6715"/>
        <v>#N/A</v>
      </c>
      <c r="G3888" s="52" t="e">
        <f t="shared" si="6715"/>
        <v>#N/A</v>
      </c>
      <c r="H3888" s="52" t="e">
        <f t="shared" si="6715"/>
        <v>#N/A</v>
      </c>
      <c r="I3888" s="52" t="e">
        <f t="shared" si="6715"/>
        <v>#N/A</v>
      </c>
      <c r="J3888" s="52" t="e">
        <f t="shared" si="6715"/>
        <v>#N/A</v>
      </c>
      <c r="K3888" s="52" t="e">
        <f t="shared" si="6715"/>
        <v>#N/A</v>
      </c>
      <c r="L3888" s="52" t="e">
        <f t="shared" si="6715"/>
        <v>#N/A</v>
      </c>
      <c r="M3888" s="52" t="e">
        <f t="shared" si="6715"/>
        <v>#N/A</v>
      </c>
      <c r="N3888" s="52" t="e">
        <f t="shared" si="6715"/>
        <v>#N/A</v>
      </c>
      <c r="O3888" s="52" t="e">
        <f t="shared" si="6715"/>
        <v>#N/A</v>
      </c>
      <c r="P3888" s="52" t="e">
        <f t="shared" si="6715"/>
        <v>#N/A</v>
      </c>
      <c r="Q3888" s="52" t="e">
        <f t="shared" si="6715"/>
        <v>#N/A</v>
      </c>
      <c r="R3888" s="52" t="e">
        <f t="shared" si="6715"/>
        <v>#N/A</v>
      </c>
      <c r="S3888" s="52" t="e">
        <f t="shared" si="6715"/>
        <v>#N/A</v>
      </c>
      <c r="T3888" s="52" t="e">
        <f t="shared" si="6715"/>
        <v>#N/A</v>
      </c>
      <c r="U3888" s="52" t="e">
        <f t="shared" si="6715"/>
        <v>#N/A</v>
      </c>
      <c r="V3888" s="52" t="e">
        <f t="shared" si="6715"/>
        <v>#N/A</v>
      </c>
      <c r="W3888" s="52" t="e">
        <f t="shared" si="6715"/>
        <v>#N/A</v>
      </c>
      <c r="X3888" s="55" t="e">
        <f t="shared" si="6708"/>
        <v>#N/A</v>
      </c>
      <c r="Y3888" s="55" t="e">
        <f t="shared" si="6709"/>
        <v>#N/A</v>
      </c>
      <c r="Z3888" s="55" t="e">
        <f t="shared" ref="Z3888" si="6716">Z3887</f>
        <v>#N/A</v>
      </c>
      <c r="AA3888" s="55" t="e">
        <f t="shared" si="6711"/>
        <v>#N/A</v>
      </c>
      <c r="AB3888" s="336" t="e">
        <f t="shared" si="6712"/>
        <v>#N/A</v>
      </c>
      <c r="AC3888" s="223" t="e">
        <f ca="1">INDEX(FGA_COEFFS,1,1)+Z3888*INDEX(FGA_COEFFS,1,2)+Y3888*INDEX(FGA_COEFFS,1,3)+R3888*INDEX(FGA_COEFFS,1,4)+Q3887*INDEX(FGA_COEFFS,1,5)+S3888*INDEX(FGA_COEFFS,1,6)+T3887*INDEX(FGA_COEFFS,1,7)+M3887*INDEX(FGA_COEFFS,1,8)+Y3891*Y3893</f>
        <v>#N/A</v>
      </c>
      <c r="AD3888" s="223" t="e">
        <f ca="1">INDEX(THREEPTA_COEFFS,1,1)+AC3888*INDEX(THREEPTA_COEFFS,1,2)+J3888*INDEX(THREEPTA_COEFFS,1,3)+AA3888*INDEX(THREEPTA_COEFFS,1,4)+K3888*INDEX(THREEPTA_COEFFS,1,5)+L3887*INDEX(THREEPTA_COEFFS,1,6)+Z3891*Z3893</f>
        <v>#N/A</v>
      </c>
      <c r="AE3888" s="223" t="e">
        <f ca="1">INDEX(THREEPTPCT_COEFFS,1,1)+K3888*INDEX(THREEPTPCT_COEFFS,1,2)+L3887*INDEX(THREEPTPCT_COEFFS,1,3)+AA3891*AA3893</f>
        <v>#N/A</v>
      </c>
      <c r="AF3888" s="55" t="e">
        <f t="shared" ca="1" si="6713"/>
        <v>#N/A</v>
      </c>
      <c r="AG3888" s="223" t="e">
        <f ca="1">INDEX(TWOPTPCT_COEFFS,1,1)+AB3888*INDEX(TWOPTPCT_COEFFS,1,2)+I3887*INDEX(TWOPTPCT_COEFFS,1,3)+G3887*INDEX(TWOPTPCT_COEFFS,1,4)+L3887*INDEX(TWOPTPCT_COEFFS,1,5)+AB3891*AB3893</f>
        <v>#N/A</v>
      </c>
      <c r="AH3888" s="223" t="e">
        <f ca="1">INDEX(FTA_COEFFS,1,1)+O3888*INDEX(FTA_COEFFS,1,2)+N3887*INDEX(FTA_COEFFS,1,3)+(Q3888+R3888)*INDEX(FTA_COEFFS,1,4)+(Q3887+R3887)*INDEX(FTA_COEFFS,1,5)+M3887*INDEX(FTA_COEFFS,1,6)+AC3891*AC3893</f>
        <v>#N/A</v>
      </c>
      <c r="AI3888" s="223" t="e">
        <f ca="1">INDEX(FTPCT_COEFFS,1,1)+P3888*INDEX(FTPCT_COEFFS,1,2)+F3888*INDEX(FTPCT_COEFFS,1,3)+G3887*INDEX(FTPCT_COEFFS,1,4)+AD3891*AD3893</f>
        <v>#N/A</v>
      </c>
      <c r="AJ3888" s="338" t="e">
        <f t="shared" ca="1" si="6714"/>
        <v>#N/A</v>
      </c>
      <c r="AK3888" s="55"/>
      <c r="AL3888" s="55"/>
      <c r="AM3888" s="55"/>
      <c r="AN3888" s="55"/>
      <c r="AO3888" s="55"/>
      <c r="AP3888" s="55"/>
      <c r="AQ3888" s="55"/>
      <c r="AR3888" s="55"/>
    </row>
    <row r="3889" spans="1:45" x14ac:dyDescent="0.3">
      <c r="A3889" s="54" t="e">
        <f ca="1">IF(D3887&gt;(D3888+(AVERAGE(V3887,W3887)-AVERAGE(V3888,W3888))/2)+2.5,C3887,IF(D3888&gt;(D3887+(AVERAGE(V3888,W3888)-AVERAGE(V3887,W3887))/2)+2.5,C3888,"Close"))</f>
        <v>#N/A</v>
      </c>
      <c r="B3889" s="64" t="e">
        <f ca="1">IF(D3888&gt;D3887,C3888,C3887)</f>
        <v>#N/A</v>
      </c>
      <c r="D3889" s="56"/>
      <c r="X3889" s="55"/>
      <c r="Y3889" s="55"/>
      <c r="Z3889" s="55"/>
      <c r="AA3889" s="55"/>
      <c r="AB3889" s="55"/>
      <c r="AC3889" s="337"/>
      <c r="AD3889" s="337"/>
      <c r="AE3889" s="337"/>
      <c r="AF3889" s="337"/>
      <c r="AG3889" s="337"/>
      <c r="AH3889" s="337"/>
      <c r="AI3889" s="337"/>
      <c r="AJ3889" s="337"/>
      <c r="AK3889" s="337"/>
      <c r="AL3889" s="337"/>
      <c r="AM3889" s="55"/>
      <c r="AN3889" s="55"/>
      <c r="AO3889" s="55"/>
      <c r="AP3889" s="55"/>
      <c r="AQ3889" s="55"/>
      <c r="AR3889" s="55"/>
      <c r="AS3889" s="55"/>
    </row>
    <row r="3890" spans="1:45" x14ac:dyDescent="0.3">
      <c r="X3890" s="54" t="s">
        <v>1305</v>
      </c>
      <c r="Y3890" s="54" t="s">
        <v>128</v>
      </c>
      <c r="Z3890" s="54" t="s">
        <v>157</v>
      </c>
      <c r="AA3890" s="54" t="s">
        <v>151</v>
      </c>
      <c r="AB3890" s="54" t="s">
        <v>1327</v>
      </c>
      <c r="AC3890" s="54" t="s">
        <v>129</v>
      </c>
      <c r="AD3890" s="54" t="s">
        <v>116</v>
      </c>
      <c r="AE3890" s="54"/>
      <c r="AF3890" s="54"/>
      <c r="AG3890" s="54"/>
      <c r="AH3890" s="54"/>
      <c r="AI3890" s="54"/>
      <c r="AJ3890" s="54"/>
      <c r="AK3890" s="54"/>
      <c r="AL3890" s="54"/>
      <c r="AM3890" s="54"/>
      <c r="AN3890" s="54"/>
      <c r="AO3890" s="54"/>
      <c r="AP3890" s="54"/>
      <c r="AQ3890" s="54"/>
      <c r="AR3890" s="54"/>
      <c r="AS3890" s="54"/>
    </row>
    <row r="3891" spans="1:45" x14ac:dyDescent="0.3">
      <c r="X3891" s="54"/>
      <c r="Y3891" s="54">
        <f t="shared" ref="Y3891:AD3891" si="6717">Y3884</f>
        <v>6.4436999999999998</v>
      </c>
      <c r="Z3891" s="54">
        <f t="shared" si="6717"/>
        <v>4.9371</v>
      </c>
      <c r="AA3891" s="54">
        <f t="shared" si="6717"/>
        <v>11.350300000000001</v>
      </c>
      <c r="AB3891" s="54">
        <f t="shared" si="6717"/>
        <v>7.1900000000000006E-2</v>
      </c>
      <c r="AC3891" s="54">
        <f t="shared" si="6717"/>
        <v>6.2766000000000002</v>
      </c>
      <c r="AD3891" s="54">
        <f t="shared" si="6717"/>
        <v>11.042999999999999</v>
      </c>
      <c r="AE3891" s="54"/>
      <c r="AF3891" s="336"/>
      <c r="AG3891" s="336"/>
      <c r="AH3891" s="336"/>
      <c r="AI3891" s="54"/>
      <c r="AJ3891" s="54"/>
      <c r="AK3891" s="54"/>
      <c r="AL3891" s="54"/>
      <c r="AM3891" s="54"/>
      <c r="AN3891" s="54"/>
      <c r="AO3891" s="54"/>
      <c r="AP3891" s="54"/>
      <c r="AQ3891" s="54"/>
      <c r="AR3891" s="54"/>
      <c r="AS3891" s="54"/>
    </row>
    <row r="3892" spans="1:45" x14ac:dyDescent="0.3">
      <c r="D3892" s="56"/>
      <c r="X3892" s="336"/>
      <c r="Y3892" s="336">
        <f t="shared" ca="1" si="6681"/>
        <v>0.29121969369455442</v>
      </c>
      <c r="Z3892" s="336">
        <f t="shared" ca="1" si="6681"/>
        <v>0.13339337422204622</v>
      </c>
      <c r="AA3892" s="336">
        <f t="shared" ca="1" si="6681"/>
        <v>0.18513826434728561</v>
      </c>
      <c r="AB3892" s="336">
        <f t="shared" ca="1" si="6681"/>
        <v>0.3600123071849009</v>
      </c>
      <c r="AC3892" s="336">
        <f t="shared" ca="1" si="6681"/>
        <v>8.3342839012670294E-3</v>
      </c>
      <c r="AD3892" s="336">
        <f t="shared" ca="1" si="6681"/>
        <v>0.42578329113768609</v>
      </c>
      <c r="AE3892" s="336"/>
      <c r="AF3892" s="336"/>
      <c r="AG3892" s="336"/>
      <c r="AH3892" s="336"/>
      <c r="AI3892" s="54"/>
      <c r="AJ3892" s="54"/>
      <c r="AK3892" s="54"/>
      <c r="AL3892" s="336"/>
      <c r="AM3892" s="336"/>
      <c r="AN3892" s="336"/>
      <c r="AO3892" s="336"/>
      <c r="AP3892" s="54"/>
      <c r="AQ3892" s="336"/>
      <c r="AR3892" s="336"/>
      <c r="AS3892" s="336"/>
    </row>
    <row r="3893" spans="1:45" x14ac:dyDescent="0.3">
      <c r="C3893" s="54"/>
      <c r="D3893" s="56"/>
      <c r="Y3893" s="336">
        <f t="shared" ca="1" si="6681"/>
        <v>-1.2680428989265407</v>
      </c>
      <c r="Z3893" s="336">
        <f t="shared" ca="1" si="6681"/>
        <v>0.56318115510966771</v>
      </c>
      <c r="AA3893" s="336">
        <f t="shared" ca="1" si="6681"/>
        <v>6.0966978419535207E-4</v>
      </c>
      <c r="AB3893" s="336">
        <f t="shared" ca="1" si="6681"/>
        <v>-0.22674227733487204</v>
      </c>
      <c r="AC3893" s="336">
        <f t="shared" ca="1" si="6681"/>
        <v>5.7695059247555067E-2</v>
      </c>
      <c r="AD3893" s="336">
        <f t="shared" ca="1" si="6681"/>
        <v>-1.0814400792391401</v>
      </c>
      <c r="AE3893" s="55"/>
      <c r="AF3893" s="55"/>
      <c r="AG3893" s="55"/>
      <c r="AH3893" s="55"/>
      <c r="AI3893" s="55"/>
      <c r="AJ3893" s="55"/>
      <c r="AK3893" s="55"/>
      <c r="AL3893" s="55"/>
      <c r="AM3893" s="55"/>
      <c r="AN3893" s="55"/>
      <c r="AO3893" s="55"/>
      <c r="AP3893" s="55"/>
      <c r="AQ3893" s="55"/>
      <c r="AR3893" s="55"/>
      <c r="AS3893" s="55"/>
    </row>
    <row r="3894" spans="1:45" x14ac:dyDescent="0.3">
      <c r="B3894" s="54" t="s">
        <v>172</v>
      </c>
      <c r="C3894" s="53">
        <f>C3887</f>
        <v>0</v>
      </c>
      <c r="D3894" s="56" t="e">
        <f t="shared" ref="D3894:D3895" ca="1" si="6718">AJ3894</f>
        <v>#N/A</v>
      </c>
      <c r="E3894" s="52" t="e">
        <f t="shared" ref="E3894:W3894" si="6719">E3887</f>
        <v>#N/A</v>
      </c>
      <c r="F3894" s="52" t="e">
        <f t="shared" si="6719"/>
        <v>#N/A</v>
      </c>
      <c r="G3894" s="52" t="e">
        <f t="shared" si="6719"/>
        <v>#N/A</v>
      </c>
      <c r="H3894" s="52" t="e">
        <f t="shared" si="6719"/>
        <v>#N/A</v>
      </c>
      <c r="I3894" s="52" t="e">
        <f t="shared" si="6719"/>
        <v>#N/A</v>
      </c>
      <c r="J3894" s="52" t="e">
        <f t="shared" si="6719"/>
        <v>#N/A</v>
      </c>
      <c r="K3894" s="52" t="e">
        <f t="shared" si="6719"/>
        <v>#N/A</v>
      </c>
      <c r="L3894" s="52" t="e">
        <f t="shared" si="6719"/>
        <v>#N/A</v>
      </c>
      <c r="M3894" s="52" t="e">
        <f t="shared" si="6719"/>
        <v>#N/A</v>
      </c>
      <c r="N3894" s="52" t="e">
        <f t="shared" si="6719"/>
        <v>#N/A</v>
      </c>
      <c r="O3894" s="52" t="e">
        <f t="shared" si="6719"/>
        <v>#N/A</v>
      </c>
      <c r="P3894" s="52" t="e">
        <f t="shared" si="6719"/>
        <v>#N/A</v>
      </c>
      <c r="Q3894" s="52" t="e">
        <f t="shared" si="6719"/>
        <v>#N/A</v>
      </c>
      <c r="R3894" s="52" t="e">
        <f t="shared" si="6719"/>
        <v>#N/A</v>
      </c>
      <c r="S3894" s="52" t="e">
        <f t="shared" si="6719"/>
        <v>#N/A</v>
      </c>
      <c r="T3894" s="52" t="e">
        <f t="shared" si="6719"/>
        <v>#N/A</v>
      </c>
      <c r="U3894" s="52" t="e">
        <f t="shared" si="6719"/>
        <v>#N/A</v>
      </c>
      <c r="V3894" s="52" t="e">
        <f t="shared" si="6719"/>
        <v>#N/A</v>
      </c>
      <c r="W3894" s="52" t="e">
        <f t="shared" si="6719"/>
        <v>#N/A</v>
      </c>
      <c r="X3894" s="55" t="e">
        <f t="shared" ref="X3894:X3895" si="6720">(H3894-(O3894*P3894)/100-3*(J3894*K3894)/100)/2</f>
        <v>#N/A</v>
      </c>
      <c r="Y3894" s="55" t="e">
        <f t="shared" ref="Y3894:Y3895" si="6721">SUM(X3894,(J3894*K3894/100))/(F3894/100)</f>
        <v>#N/A</v>
      </c>
      <c r="Z3894" s="55" t="e">
        <f t="shared" ref="Z3894" si="6722">U3894*0.5+U3895*0.5</f>
        <v>#N/A</v>
      </c>
      <c r="AA3894" s="55" t="e">
        <f t="shared" ref="AA3894:AA3895" si="6723">J3894/Y3894</f>
        <v>#N/A</v>
      </c>
      <c r="AB3894" s="336" t="e">
        <f t="shared" ref="AB3894:AB3895" si="6724">X3894/(Y3894-J3894)</f>
        <v>#N/A</v>
      </c>
      <c r="AC3894" s="223" t="e">
        <f ca="1">INDEX(FGA_COEFFS,1,1)+Z3894*INDEX(FGA_COEFFS,1,2)+Y3894*INDEX(FGA_COEFFS,1,3)+R3894*INDEX(FGA_COEFFS,1,4)+Q3895*INDEX(FGA_COEFFS,1,5)+S3894*INDEX(FGA_COEFFS,1,6)+T3895*INDEX(FGA_COEFFS,1,7)+M3895*INDEX(FGA_COEFFS,1,8)+Y3898*Y3899</f>
        <v>#N/A</v>
      </c>
      <c r="AD3894" s="223" t="e">
        <f ca="1">INDEX(THREEPTA_COEFFS,1,1)+AC3894*INDEX(THREEPTA_COEFFS,1,2)+J3894*INDEX(THREEPTA_COEFFS,1,3)+AA3894*INDEX(THREEPTA_COEFFS,1,4)+K3894*INDEX(THREEPTA_COEFFS,1,5)+L3895*INDEX(THREEPTA_COEFFS,1,6)+Z3898*Z3899</f>
        <v>#N/A</v>
      </c>
      <c r="AE3894" s="223" t="e">
        <f ca="1">INDEX(THREEPTPCT_COEFFS,1,1)+K3894*INDEX(THREEPTPCT_COEFFS,1,2)+L3895*INDEX(THREEPTPCT_COEFFS,1,3)+AA3898*AA3899</f>
        <v>#N/A</v>
      </c>
      <c r="AF3894" s="55" t="e">
        <f t="shared" ref="AF3894:AF3895" ca="1" si="6725">AC3894-AD3894</f>
        <v>#N/A</v>
      </c>
      <c r="AG3894" s="223" t="e">
        <f ca="1">INDEX(TWOPTPCT_COEFFS,1,1)+AB3894*INDEX(TWOPTPCT_COEFFS,1,2)+I3895*INDEX(TWOPTPCT_COEFFS,1,3)+G3895*INDEX(TWOPTPCT_COEFFS,1,4)+L3895*INDEX(TWOPTPCT_COEFFS,1,5)+AB3898*AB3899</f>
        <v>#N/A</v>
      </c>
      <c r="AH3894" s="223" t="e">
        <f ca="1">INDEX(FTA_COEFFS,1,1)+O3894*INDEX(FTA_COEFFS,1,2)+N3895*INDEX(FTA_COEFFS,1,3)+(Q3894+R3894)*INDEX(FTA_COEFFS,1,4)+(Q3895+R3895)*INDEX(FTA_COEFFS,1,5)+M3895*INDEX(FTA_COEFFS,1,6)+AC3898*AC3899</f>
        <v>#N/A</v>
      </c>
      <c r="AI3894" s="223" t="e">
        <f ca="1">INDEX(FTPCT_COEFFS,1,1)+P3894*INDEX(FTPCT_COEFFS,1,2)+F3894*INDEX(FTPCT_COEFFS,1,3)+G3895*INDEX(FTPCT_COEFFS,1,4)+AD3898*AD3899</f>
        <v>#N/A</v>
      </c>
      <c r="AJ3894" s="338" t="e">
        <f t="shared" ref="AJ3894:AJ3895" ca="1" si="6726">AD3894*AE3894/100+AF3894*AG3894+AH3894*AI3894/100</f>
        <v>#N/A</v>
      </c>
      <c r="AK3894" s="55"/>
      <c r="AL3894" s="55"/>
      <c r="AM3894" s="55"/>
      <c r="AN3894" s="55"/>
      <c r="AO3894" s="55"/>
      <c r="AP3894" s="55"/>
      <c r="AQ3894" s="55"/>
      <c r="AR3894" s="55"/>
    </row>
    <row r="3895" spans="1:45" x14ac:dyDescent="0.3">
      <c r="B3895" s="54" t="s">
        <v>175</v>
      </c>
      <c r="C3895" s="54">
        <f>C3888</f>
        <v>0</v>
      </c>
      <c r="D3895" s="56" t="e">
        <f t="shared" ca="1" si="6718"/>
        <v>#N/A</v>
      </c>
      <c r="E3895" s="52" t="e">
        <f t="shared" ref="E3895:W3895" si="6727">E3888</f>
        <v>#N/A</v>
      </c>
      <c r="F3895" s="52" t="e">
        <f t="shared" si="6727"/>
        <v>#N/A</v>
      </c>
      <c r="G3895" s="52" t="e">
        <f t="shared" si="6727"/>
        <v>#N/A</v>
      </c>
      <c r="H3895" s="52" t="e">
        <f t="shared" si="6727"/>
        <v>#N/A</v>
      </c>
      <c r="I3895" s="52" t="e">
        <f t="shared" si="6727"/>
        <v>#N/A</v>
      </c>
      <c r="J3895" s="52" t="e">
        <f t="shared" si="6727"/>
        <v>#N/A</v>
      </c>
      <c r="K3895" s="52" t="e">
        <f t="shared" si="6727"/>
        <v>#N/A</v>
      </c>
      <c r="L3895" s="52" t="e">
        <f t="shared" si="6727"/>
        <v>#N/A</v>
      </c>
      <c r="M3895" s="52" t="e">
        <f t="shared" si="6727"/>
        <v>#N/A</v>
      </c>
      <c r="N3895" s="52" t="e">
        <f t="shared" si="6727"/>
        <v>#N/A</v>
      </c>
      <c r="O3895" s="52" t="e">
        <f t="shared" si="6727"/>
        <v>#N/A</v>
      </c>
      <c r="P3895" s="52" t="e">
        <f t="shared" si="6727"/>
        <v>#N/A</v>
      </c>
      <c r="Q3895" s="52" t="e">
        <f t="shared" si="6727"/>
        <v>#N/A</v>
      </c>
      <c r="R3895" s="52" t="e">
        <f t="shared" si="6727"/>
        <v>#N/A</v>
      </c>
      <c r="S3895" s="52" t="e">
        <f t="shared" si="6727"/>
        <v>#N/A</v>
      </c>
      <c r="T3895" s="52" t="e">
        <f t="shared" si="6727"/>
        <v>#N/A</v>
      </c>
      <c r="U3895" s="52" t="e">
        <f t="shared" si="6727"/>
        <v>#N/A</v>
      </c>
      <c r="V3895" s="52" t="e">
        <f t="shared" si="6727"/>
        <v>#N/A</v>
      </c>
      <c r="W3895" s="52" t="e">
        <f t="shared" si="6727"/>
        <v>#N/A</v>
      </c>
      <c r="X3895" s="55" t="e">
        <f t="shared" si="6720"/>
        <v>#N/A</v>
      </c>
      <c r="Y3895" s="55" t="e">
        <f t="shared" si="6721"/>
        <v>#N/A</v>
      </c>
      <c r="Z3895" s="55" t="e">
        <f t="shared" ref="Z3895" si="6728">Z3894</f>
        <v>#N/A</v>
      </c>
      <c r="AA3895" s="55" t="e">
        <f t="shared" si="6723"/>
        <v>#N/A</v>
      </c>
      <c r="AB3895" s="336" t="e">
        <f t="shared" si="6724"/>
        <v>#N/A</v>
      </c>
      <c r="AC3895" s="223" t="e">
        <f ca="1">INDEX(FGA_COEFFS,1,1)+Z3895*INDEX(FGA_COEFFS,1,2)+Y3895*INDEX(FGA_COEFFS,1,3)+R3895*INDEX(FGA_COEFFS,1,4)+Q3894*INDEX(FGA_COEFFS,1,5)+S3895*INDEX(FGA_COEFFS,1,6)+T3894*INDEX(FGA_COEFFS,1,7)+M3894*INDEX(FGA_COEFFS,1,8)+Y3898*Y3900</f>
        <v>#N/A</v>
      </c>
      <c r="AD3895" s="223" t="e">
        <f ca="1">INDEX(THREEPTA_COEFFS,1,1)+AC3895*INDEX(THREEPTA_COEFFS,1,2)+J3895*INDEX(THREEPTA_COEFFS,1,3)+AA3895*INDEX(THREEPTA_COEFFS,1,4)+K3895*INDEX(THREEPTA_COEFFS,1,5)+L3894*INDEX(THREEPTA_COEFFS,1,6)+Z3898*Z3900</f>
        <v>#N/A</v>
      </c>
      <c r="AE3895" s="223" t="e">
        <f ca="1">INDEX(THREEPTPCT_COEFFS,1,1)+K3895*INDEX(THREEPTPCT_COEFFS,1,2)+L3894*INDEX(THREEPTPCT_COEFFS,1,3)+AA3898*AA3900</f>
        <v>#N/A</v>
      </c>
      <c r="AF3895" s="55" t="e">
        <f t="shared" ca="1" si="6725"/>
        <v>#N/A</v>
      </c>
      <c r="AG3895" s="223" t="e">
        <f ca="1">INDEX(TWOPTPCT_COEFFS,1,1)+AB3895*INDEX(TWOPTPCT_COEFFS,1,2)+I3894*INDEX(TWOPTPCT_COEFFS,1,3)+G3894*INDEX(TWOPTPCT_COEFFS,1,4)+L3894*INDEX(TWOPTPCT_COEFFS,1,5)+AB3898*AB3900</f>
        <v>#N/A</v>
      </c>
      <c r="AH3895" s="223" t="e">
        <f ca="1">INDEX(FTA_COEFFS,1,1)+O3895*INDEX(FTA_COEFFS,1,2)+N3894*INDEX(FTA_COEFFS,1,3)+(Q3895+R3895)*INDEX(FTA_COEFFS,1,4)+(Q3894+R3894)*INDEX(FTA_COEFFS,1,5)+M3894*INDEX(FTA_COEFFS,1,6)+AC3898*AC3900</f>
        <v>#N/A</v>
      </c>
      <c r="AI3895" s="223" t="e">
        <f ca="1">INDEX(FTPCT_COEFFS,1,1)+P3895*INDEX(FTPCT_COEFFS,1,2)+F3895*INDEX(FTPCT_COEFFS,1,3)+G3894*INDEX(FTPCT_COEFFS,1,4)+AD3898*AD3900</f>
        <v>#N/A</v>
      </c>
      <c r="AJ3895" s="338" t="e">
        <f t="shared" ca="1" si="6726"/>
        <v>#N/A</v>
      </c>
      <c r="AK3895" s="55"/>
      <c r="AL3895" s="55"/>
      <c r="AM3895" s="55"/>
      <c r="AN3895" s="55"/>
      <c r="AO3895" s="55"/>
      <c r="AP3895" s="55"/>
      <c r="AQ3895" s="55"/>
      <c r="AR3895" s="55"/>
    </row>
    <row r="3896" spans="1:45" x14ac:dyDescent="0.3">
      <c r="A3896" s="54" t="e">
        <f ca="1">IF(D3894&gt;(D3895+(AVERAGE(V3894,W3894)-AVERAGE(V3895,W3895))/2)+2.5,C3894,IF(D3895&gt;(D3894+(AVERAGE(V3895,W3895)-AVERAGE(V3894,W3894))/2)+2.5,C3895,"Close"))</f>
        <v>#N/A</v>
      </c>
      <c r="B3896" s="64" t="e">
        <f ca="1">IF(D3895&gt;D3894,C3895,C3894)</f>
        <v>#N/A</v>
      </c>
      <c r="D3896" s="56"/>
      <c r="X3896" s="55"/>
      <c r="Y3896" s="55"/>
      <c r="Z3896" s="55"/>
      <c r="AA3896" s="55"/>
      <c r="AB3896" s="55"/>
      <c r="AC3896" s="337"/>
      <c r="AD3896" s="337"/>
      <c r="AE3896" s="337"/>
      <c r="AF3896" s="337"/>
      <c r="AG3896" s="337"/>
      <c r="AH3896" s="337"/>
      <c r="AI3896" s="337"/>
      <c r="AJ3896" s="337"/>
      <c r="AK3896" s="337"/>
      <c r="AL3896" s="337"/>
      <c r="AM3896" s="55"/>
      <c r="AN3896" s="55"/>
      <c r="AO3896" s="55"/>
      <c r="AP3896" s="55"/>
      <c r="AQ3896" s="55"/>
      <c r="AR3896" s="55"/>
      <c r="AS3896" s="55"/>
    </row>
    <row r="3897" spans="1:45" x14ac:dyDescent="0.3">
      <c r="X3897" s="54" t="s">
        <v>1305</v>
      </c>
      <c r="Y3897" s="54" t="s">
        <v>128</v>
      </c>
      <c r="Z3897" s="54" t="s">
        <v>157</v>
      </c>
      <c r="AA3897" s="54" t="s">
        <v>151</v>
      </c>
      <c r="AB3897" s="54" t="s">
        <v>1327</v>
      </c>
      <c r="AC3897" s="54" t="s">
        <v>129</v>
      </c>
      <c r="AD3897" s="54" t="s">
        <v>116</v>
      </c>
      <c r="AE3897" s="54"/>
      <c r="AF3897" s="54"/>
      <c r="AG3897" s="54"/>
      <c r="AH3897" s="54"/>
      <c r="AI3897" s="54"/>
      <c r="AJ3897" s="54"/>
      <c r="AK3897" s="54"/>
      <c r="AL3897" s="54"/>
      <c r="AM3897" s="54"/>
      <c r="AN3897" s="54"/>
      <c r="AO3897" s="54"/>
      <c r="AP3897" s="54"/>
      <c r="AQ3897" s="54"/>
      <c r="AR3897" s="54"/>
      <c r="AS3897" s="54"/>
    </row>
    <row r="3898" spans="1:45" x14ac:dyDescent="0.3">
      <c r="X3898" s="54"/>
      <c r="Y3898" s="54">
        <f t="shared" ref="Y3898:AD3898" si="6729">Y3891</f>
        <v>6.4436999999999998</v>
      </c>
      <c r="Z3898" s="54">
        <f t="shared" si="6729"/>
        <v>4.9371</v>
      </c>
      <c r="AA3898" s="54">
        <f t="shared" si="6729"/>
        <v>11.350300000000001</v>
      </c>
      <c r="AB3898" s="54">
        <f t="shared" si="6729"/>
        <v>7.1900000000000006E-2</v>
      </c>
      <c r="AC3898" s="54">
        <f t="shared" si="6729"/>
        <v>6.2766000000000002</v>
      </c>
      <c r="AD3898" s="54">
        <f t="shared" si="6729"/>
        <v>11.042999999999999</v>
      </c>
      <c r="AE3898" s="54"/>
      <c r="AF3898" s="336"/>
      <c r="AG3898" s="336"/>
      <c r="AH3898" s="336"/>
      <c r="AI3898" s="54"/>
      <c r="AJ3898" s="54"/>
      <c r="AK3898" s="54"/>
      <c r="AL3898" s="54"/>
      <c r="AM3898" s="54"/>
      <c r="AN3898" s="54"/>
      <c r="AO3898" s="54"/>
      <c r="AP3898" s="54"/>
      <c r="AQ3898" s="54"/>
      <c r="AR3898" s="54"/>
      <c r="AS3898" s="54"/>
    </row>
    <row r="3899" spans="1:45" x14ac:dyDescent="0.3">
      <c r="D3899" s="56"/>
      <c r="X3899" s="336"/>
      <c r="Y3899" s="336">
        <f t="shared" ca="1" si="6681"/>
        <v>0.83826229480567849</v>
      </c>
      <c r="Z3899" s="336">
        <f t="shared" ca="1" si="6681"/>
        <v>-1.9631770504290832E-3</v>
      </c>
      <c r="AA3899" s="336">
        <f t="shared" ca="1" si="6681"/>
        <v>8.8984270905322841E-4</v>
      </c>
      <c r="AB3899" s="336">
        <f t="shared" ca="1" si="6681"/>
        <v>1.3532087505903225E-2</v>
      </c>
      <c r="AC3899" s="336">
        <f t="shared" ca="1" si="6681"/>
        <v>0.29539475567471429</v>
      </c>
      <c r="AD3899" s="336">
        <f t="shared" ca="1" si="6681"/>
        <v>8.101863192868862E-2</v>
      </c>
      <c r="AE3899" s="336"/>
      <c r="AF3899" s="336"/>
      <c r="AG3899" s="336"/>
      <c r="AH3899" s="336"/>
      <c r="AI3899" s="54"/>
      <c r="AJ3899" s="54"/>
      <c r="AK3899" s="54"/>
      <c r="AL3899" s="336"/>
      <c r="AM3899" s="336"/>
      <c r="AN3899" s="336"/>
      <c r="AO3899" s="336"/>
      <c r="AP3899" s="54"/>
      <c r="AQ3899" s="336"/>
      <c r="AR3899" s="336"/>
      <c r="AS3899" s="336"/>
    </row>
    <row r="3900" spans="1:45" x14ac:dyDescent="0.3">
      <c r="C3900" s="54"/>
      <c r="D3900" s="56"/>
      <c r="Y3900" s="336">
        <f t="shared" ca="1" si="6681"/>
        <v>8.457710829360221E-2</v>
      </c>
      <c r="Z3900" s="336">
        <f t="shared" ca="1" si="6681"/>
        <v>-1.7499993205140445E-2</v>
      </c>
      <c r="AA3900" s="336">
        <f t="shared" ca="1" si="6681"/>
        <v>0.27430948300273494</v>
      </c>
      <c r="AB3900" s="336">
        <f t="shared" ca="1" si="6681"/>
        <v>0.44953996646257938</v>
      </c>
      <c r="AC3900" s="336">
        <f t="shared" ca="1" si="6681"/>
        <v>-1.4356148139843186</v>
      </c>
      <c r="AD3900" s="336">
        <f t="shared" ca="1" si="6681"/>
        <v>-0.22271266614326377</v>
      </c>
      <c r="AE3900" s="55"/>
      <c r="AF3900" s="55"/>
      <c r="AG3900" s="55"/>
      <c r="AH3900" s="55"/>
      <c r="AI3900" s="55"/>
      <c r="AJ3900" s="55"/>
      <c r="AK3900" s="55"/>
      <c r="AL3900" s="55"/>
      <c r="AM3900" s="55"/>
      <c r="AN3900" s="55"/>
      <c r="AO3900" s="55"/>
      <c r="AP3900" s="55"/>
      <c r="AQ3900" s="55"/>
      <c r="AR3900" s="55"/>
      <c r="AS3900" s="55"/>
    </row>
    <row r="3901" spans="1:45" x14ac:dyDescent="0.3">
      <c r="B3901" s="54" t="s">
        <v>172</v>
      </c>
      <c r="C3901" s="53">
        <f>C3894</f>
        <v>0</v>
      </c>
      <c r="D3901" s="56" t="e">
        <f t="shared" ref="D3901:D3902" ca="1" si="6730">AJ3901</f>
        <v>#N/A</v>
      </c>
      <c r="E3901" s="52" t="e">
        <f t="shared" ref="E3901:W3901" si="6731">E3894</f>
        <v>#N/A</v>
      </c>
      <c r="F3901" s="52" t="e">
        <f t="shared" si="6731"/>
        <v>#N/A</v>
      </c>
      <c r="G3901" s="52" t="e">
        <f t="shared" si="6731"/>
        <v>#N/A</v>
      </c>
      <c r="H3901" s="52" t="e">
        <f t="shared" si="6731"/>
        <v>#N/A</v>
      </c>
      <c r="I3901" s="52" t="e">
        <f t="shared" si="6731"/>
        <v>#N/A</v>
      </c>
      <c r="J3901" s="52" t="e">
        <f t="shared" si="6731"/>
        <v>#N/A</v>
      </c>
      <c r="K3901" s="52" t="e">
        <f t="shared" si="6731"/>
        <v>#N/A</v>
      </c>
      <c r="L3901" s="52" t="e">
        <f t="shared" si="6731"/>
        <v>#N/A</v>
      </c>
      <c r="M3901" s="52" t="e">
        <f t="shared" si="6731"/>
        <v>#N/A</v>
      </c>
      <c r="N3901" s="52" t="e">
        <f t="shared" si="6731"/>
        <v>#N/A</v>
      </c>
      <c r="O3901" s="52" t="e">
        <f t="shared" si="6731"/>
        <v>#N/A</v>
      </c>
      <c r="P3901" s="52" t="e">
        <f t="shared" si="6731"/>
        <v>#N/A</v>
      </c>
      <c r="Q3901" s="52" t="e">
        <f t="shared" si="6731"/>
        <v>#N/A</v>
      </c>
      <c r="R3901" s="52" t="e">
        <f t="shared" si="6731"/>
        <v>#N/A</v>
      </c>
      <c r="S3901" s="52" t="e">
        <f t="shared" si="6731"/>
        <v>#N/A</v>
      </c>
      <c r="T3901" s="52" t="e">
        <f t="shared" si="6731"/>
        <v>#N/A</v>
      </c>
      <c r="U3901" s="52" t="e">
        <f t="shared" si="6731"/>
        <v>#N/A</v>
      </c>
      <c r="V3901" s="52" t="e">
        <f t="shared" si="6731"/>
        <v>#N/A</v>
      </c>
      <c r="W3901" s="52" t="e">
        <f t="shared" si="6731"/>
        <v>#N/A</v>
      </c>
      <c r="X3901" s="55" t="e">
        <f t="shared" ref="X3901:X3902" si="6732">(H3901-(O3901*P3901)/100-3*(J3901*K3901)/100)/2</f>
        <v>#N/A</v>
      </c>
      <c r="Y3901" s="55" t="e">
        <f t="shared" ref="Y3901:Y3902" si="6733">SUM(X3901,(J3901*K3901/100))/(F3901/100)</f>
        <v>#N/A</v>
      </c>
      <c r="Z3901" s="55" t="e">
        <f t="shared" ref="Z3901" si="6734">U3901*0.5+U3902*0.5</f>
        <v>#N/A</v>
      </c>
      <c r="AA3901" s="55" t="e">
        <f t="shared" ref="AA3901:AA3902" si="6735">J3901/Y3901</f>
        <v>#N/A</v>
      </c>
      <c r="AB3901" s="336" t="e">
        <f t="shared" ref="AB3901:AB3902" si="6736">X3901/(Y3901-J3901)</f>
        <v>#N/A</v>
      </c>
      <c r="AC3901" s="223" t="e">
        <f ca="1">INDEX(FGA_COEFFS,1,1)+Z3901*INDEX(FGA_COEFFS,1,2)+Y3901*INDEX(FGA_COEFFS,1,3)+R3901*INDEX(FGA_COEFFS,1,4)+Q3902*INDEX(FGA_COEFFS,1,5)+S3901*INDEX(FGA_COEFFS,1,6)+T3902*INDEX(FGA_COEFFS,1,7)+M3902*INDEX(FGA_COEFFS,1,8)+Y3905*Y3906</f>
        <v>#N/A</v>
      </c>
      <c r="AD3901" s="223" t="e">
        <f ca="1">INDEX(THREEPTA_COEFFS,1,1)+AC3901*INDEX(THREEPTA_COEFFS,1,2)+J3901*INDEX(THREEPTA_COEFFS,1,3)+AA3901*INDEX(THREEPTA_COEFFS,1,4)+K3901*INDEX(THREEPTA_COEFFS,1,5)+L3902*INDEX(THREEPTA_COEFFS,1,6)+Z3905*Z3906</f>
        <v>#N/A</v>
      </c>
      <c r="AE3901" s="223" t="e">
        <f ca="1">INDEX(THREEPTPCT_COEFFS,1,1)+K3901*INDEX(THREEPTPCT_COEFFS,1,2)+L3902*INDEX(THREEPTPCT_COEFFS,1,3)+AA3905*AA3906</f>
        <v>#N/A</v>
      </c>
      <c r="AF3901" s="55" t="e">
        <f t="shared" ref="AF3901:AF3902" ca="1" si="6737">AC3901-AD3901</f>
        <v>#N/A</v>
      </c>
      <c r="AG3901" s="223" t="e">
        <f ca="1">INDEX(TWOPTPCT_COEFFS,1,1)+AB3901*INDEX(TWOPTPCT_COEFFS,1,2)+I3902*INDEX(TWOPTPCT_COEFFS,1,3)+G3902*INDEX(TWOPTPCT_COEFFS,1,4)+L3902*INDEX(TWOPTPCT_COEFFS,1,5)+AB3905*AB3906</f>
        <v>#N/A</v>
      </c>
      <c r="AH3901" s="223" t="e">
        <f ca="1">INDEX(FTA_COEFFS,1,1)+O3901*INDEX(FTA_COEFFS,1,2)+N3902*INDEX(FTA_COEFFS,1,3)+(Q3901+R3901)*INDEX(FTA_COEFFS,1,4)+(Q3902+R3902)*INDEX(FTA_COEFFS,1,5)+M3902*INDEX(FTA_COEFFS,1,6)+AC3905*AC3906</f>
        <v>#N/A</v>
      </c>
      <c r="AI3901" s="223" t="e">
        <f ca="1">INDEX(FTPCT_COEFFS,1,1)+P3901*INDEX(FTPCT_COEFFS,1,2)+F3901*INDEX(FTPCT_COEFFS,1,3)+G3902*INDEX(FTPCT_COEFFS,1,4)+AD3905*AD3906</f>
        <v>#N/A</v>
      </c>
      <c r="AJ3901" s="338" t="e">
        <f t="shared" ref="AJ3901:AJ3902" ca="1" si="6738">AD3901*AE3901/100+AF3901*AG3901+AH3901*AI3901/100</f>
        <v>#N/A</v>
      </c>
      <c r="AK3901" s="55"/>
      <c r="AL3901" s="55"/>
      <c r="AM3901" s="55"/>
      <c r="AN3901" s="55"/>
      <c r="AO3901" s="55"/>
      <c r="AP3901" s="55"/>
      <c r="AQ3901" s="55"/>
      <c r="AR3901" s="55"/>
    </row>
    <row r="3902" spans="1:45" x14ac:dyDescent="0.3">
      <c r="B3902" s="54" t="s">
        <v>175</v>
      </c>
      <c r="C3902" s="54">
        <f>C3895</f>
        <v>0</v>
      </c>
      <c r="D3902" s="56" t="e">
        <f t="shared" ca="1" si="6730"/>
        <v>#N/A</v>
      </c>
      <c r="E3902" s="52" t="e">
        <f t="shared" ref="E3902:W3902" si="6739">E3895</f>
        <v>#N/A</v>
      </c>
      <c r="F3902" s="52" t="e">
        <f t="shared" si="6739"/>
        <v>#N/A</v>
      </c>
      <c r="G3902" s="52" t="e">
        <f t="shared" si="6739"/>
        <v>#N/A</v>
      </c>
      <c r="H3902" s="52" t="e">
        <f t="shared" si="6739"/>
        <v>#N/A</v>
      </c>
      <c r="I3902" s="52" t="e">
        <f t="shared" si="6739"/>
        <v>#N/A</v>
      </c>
      <c r="J3902" s="52" t="e">
        <f t="shared" si="6739"/>
        <v>#N/A</v>
      </c>
      <c r="K3902" s="52" t="e">
        <f t="shared" si="6739"/>
        <v>#N/A</v>
      </c>
      <c r="L3902" s="52" t="e">
        <f t="shared" si="6739"/>
        <v>#N/A</v>
      </c>
      <c r="M3902" s="52" t="e">
        <f t="shared" si="6739"/>
        <v>#N/A</v>
      </c>
      <c r="N3902" s="52" t="e">
        <f t="shared" si="6739"/>
        <v>#N/A</v>
      </c>
      <c r="O3902" s="52" t="e">
        <f t="shared" si="6739"/>
        <v>#N/A</v>
      </c>
      <c r="P3902" s="52" t="e">
        <f t="shared" si="6739"/>
        <v>#N/A</v>
      </c>
      <c r="Q3902" s="52" t="e">
        <f t="shared" si="6739"/>
        <v>#N/A</v>
      </c>
      <c r="R3902" s="52" t="e">
        <f t="shared" si="6739"/>
        <v>#N/A</v>
      </c>
      <c r="S3902" s="52" t="e">
        <f t="shared" si="6739"/>
        <v>#N/A</v>
      </c>
      <c r="T3902" s="52" t="e">
        <f t="shared" si="6739"/>
        <v>#N/A</v>
      </c>
      <c r="U3902" s="52" t="e">
        <f t="shared" si="6739"/>
        <v>#N/A</v>
      </c>
      <c r="V3902" s="52" t="e">
        <f t="shared" si="6739"/>
        <v>#N/A</v>
      </c>
      <c r="W3902" s="52" t="e">
        <f t="shared" si="6739"/>
        <v>#N/A</v>
      </c>
      <c r="X3902" s="55" t="e">
        <f t="shared" si="6732"/>
        <v>#N/A</v>
      </c>
      <c r="Y3902" s="55" t="e">
        <f t="shared" si="6733"/>
        <v>#N/A</v>
      </c>
      <c r="Z3902" s="55" t="e">
        <f t="shared" ref="Z3902" si="6740">Z3901</f>
        <v>#N/A</v>
      </c>
      <c r="AA3902" s="55" t="e">
        <f t="shared" si="6735"/>
        <v>#N/A</v>
      </c>
      <c r="AB3902" s="336" t="e">
        <f t="shared" si="6736"/>
        <v>#N/A</v>
      </c>
      <c r="AC3902" s="223" t="e">
        <f ca="1">INDEX(FGA_COEFFS,1,1)+Z3902*INDEX(FGA_COEFFS,1,2)+Y3902*INDEX(FGA_COEFFS,1,3)+R3902*INDEX(FGA_COEFFS,1,4)+Q3901*INDEX(FGA_COEFFS,1,5)+S3902*INDEX(FGA_COEFFS,1,6)+T3901*INDEX(FGA_COEFFS,1,7)+M3901*INDEX(FGA_COEFFS,1,8)+Y3905*Y3907</f>
        <v>#N/A</v>
      </c>
      <c r="AD3902" s="223" t="e">
        <f ca="1">INDEX(THREEPTA_COEFFS,1,1)+AC3902*INDEX(THREEPTA_COEFFS,1,2)+J3902*INDEX(THREEPTA_COEFFS,1,3)+AA3902*INDEX(THREEPTA_COEFFS,1,4)+K3902*INDEX(THREEPTA_COEFFS,1,5)+L3901*INDEX(THREEPTA_COEFFS,1,6)+Z3905*Z3907</f>
        <v>#N/A</v>
      </c>
      <c r="AE3902" s="223" t="e">
        <f ca="1">INDEX(THREEPTPCT_COEFFS,1,1)+K3902*INDEX(THREEPTPCT_COEFFS,1,2)+L3901*INDEX(THREEPTPCT_COEFFS,1,3)+AA3905*AA3907</f>
        <v>#N/A</v>
      </c>
      <c r="AF3902" s="55" t="e">
        <f t="shared" ca="1" si="6737"/>
        <v>#N/A</v>
      </c>
      <c r="AG3902" s="223" t="e">
        <f ca="1">INDEX(TWOPTPCT_COEFFS,1,1)+AB3902*INDEX(TWOPTPCT_COEFFS,1,2)+I3901*INDEX(TWOPTPCT_COEFFS,1,3)+G3901*INDEX(TWOPTPCT_COEFFS,1,4)+L3901*INDEX(TWOPTPCT_COEFFS,1,5)+AB3905*AB3907</f>
        <v>#N/A</v>
      </c>
      <c r="AH3902" s="223" t="e">
        <f ca="1">INDEX(FTA_COEFFS,1,1)+O3902*INDEX(FTA_COEFFS,1,2)+N3901*INDEX(FTA_COEFFS,1,3)+(Q3902+R3902)*INDEX(FTA_COEFFS,1,4)+(Q3901+R3901)*INDEX(FTA_COEFFS,1,5)+M3901*INDEX(FTA_COEFFS,1,6)+AC3905*AC3907</f>
        <v>#N/A</v>
      </c>
      <c r="AI3902" s="223" t="e">
        <f ca="1">INDEX(FTPCT_COEFFS,1,1)+P3902*INDEX(FTPCT_COEFFS,1,2)+F3902*INDEX(FTPCT_COEFFS,1,3)+G3901*INDEX(FTPCT_COEFFS,1,4)+AD3905*AD3907</f>
        <v>#N/A</v>
      </c>
      <c r="AJ3902" s="338" t="e">
        <f t="shared" ca="1" si="6738"/>
        <v>#N/A</v>
      </c>
      <c r="AK3902" s="55"/>
      <c r="AL3902" s="55"/>
      <c r="AM3902" s="55"/>
      <c r="AN3902" s="55"/>
      <c r="AO3902" s="55"/>
      <c r="AP3902" s="55"/>
      <c r="AQ3902" s="55"/>
      <c r="AR3902" s="55"/>
    </row>
    <row r="3903" spans="1:45" x14ac:dyDescent="0.3">
      <c r="A3903" s="54" t="e">
        <f ca="1">IF(D3901&gt;(D3902+(AVERAGE(V3901,W3901)-AVERAGE(V3902,W3902))/2)+2.5,C3901,IF(D3902&gt;(D3901+(AVERAGE(V3902,W3902)-AVERAGE(V3901,W3901))/2)+2.5,C3902,"Close"))</f>
        <v>#N/A</v>
      </c>
      <c r="B3903" s="64" t="e">
        <f ca="1">IF(D3902&gt;D3901,C3902,C3901)</f>
        <v>#N/A</v>
      </c>
      <c r="D3903" s="56"/>
      <c r="X3903" s="55"/>
      <c r="Y3903" s="55"/>
      <c r="Z3903" s="55"/>
      <c r="AA3903" s="55"/>
      <c r="AB3903" s="55"/>
      <c r="AC3903" s="337"/>
      <c r="AD3903" s="337"/>
      <c r="AE3903" s="337"/>
      <c r="AF3903" s="337"/>
      <c r="AG3903" s="337"/>
      <c r="AH3903" s="337"/>
      <c r="AI3903" s="337"/>
      <c r="AJ3903" s="337"/>
      <c r="AK3903" s="337"/>
      <c r="AL3903" s="337"/>
      <c r="AM3903" s="55"/>
      <c r="AN3903" s="55"/>
      <c r="AO3903" s="55"/>
      <c r="AP3903" s="55"/>
      <c r="AQ3903" s="55"/>
      <c r="AR3903" s="55"/>
      <c r="AS3903" s="55"/>
    </row>
    <row r="3904" spans="1:45" x14ac:dyDescent="0.3">
      <c r="X3904" s="54" t="s">
        <v>1305</v>
      </c>
      <c r="Y3904" s="54" t="s">
        <v>128</v>
      </c>
      <c r="Z3904" s="54" t="s">
        <v>157</v>
      </c>
      <c r="AA3904" s="54" t="s">
        <v>151</v>
      </c>
      <c r="AB3904" s="54" t="s">
        <v>1327</v>
      </c>
      <c r="AC3904" s="54" t="s">
        <v>129</v>
      </c>
      <c r="AD3904" s="54" t="s">
        <v>116</v>
      </c>
      <c r="AE3904" s="54"/>
      <c r="AF3904" s="54"/>
      <c r="AG3904" s="54"/>
      <c r="AH3904" s="54"/>
      <c r="AI3904" s="54"/>
      <c r="AJ3904" s="54"/>
      <c r="AK3904" s="54"/>
      <c r="AL3904" s="54"/>
      <c r="AM3904" s="54"/>
      <c r="AN3904" s="54"/>
      <c r="AO3904" s="54"/>
      <c r="AP3904" s="54"/>
      <c r="AQ3904" s="54"/>
      <c r="AR3904" s="54"/>
      <c r="AS3904" s="54"/>
    </row>
    <row r="3905" spans="1:45" x14ac:dyDescent="0.3">
      <c r="X3905" s="54"/>
      <c r="Y3905" s="54">
        <f t="shared" ref="Y3905:AD3905" si="6741">Y3898</f>
        <v>6.4436999999999998</v>
      </c>
      <c r="Z3905" s="54">
        <f t="shared" si="6741"/>
        <v>4.9371</v>
      </c>
      <c r="AA3905" s="54">
        <f t="shared" si="6741"/>
        <v>11.350300000000001</v>
      </c>
      <c r="AB3905" s="54">
        <f t="shared" si="6741"/>
        <v>7.1900000000000006E-2</v>
      </c>
      <c r="AC3905" s="54">
        <f t="shared" si="6741"/>
        <v>6.2766000000000002</v>
      </c>
      <c r="AD3905" s="54">
        <f t="shared" si="6741"/>
        <v>11.042999999999999</v>
      </c>
      <c r="AE3905" s="54"/>
      <c r="AF3905" s="336"/>
      <c r="AG3905" s="336"/>
      <c r="AH3905" s="336"/>
      <c r="AI3905" s="54"/>
      <c r="AJ3905" s="54"/>
      <c r="AK3905" s="54"/>
      <c r="AL3905" s="54"/>
      <c r="AM3905" s="54"/>
      <c r="AN3905" s="54"/>
      <c r="AO3905" s="54"/>
      <c r="AP3905" s="54"/>
      <c r="AQ3905" s="54"/>
      <c r="AR3905" s="54"/>
      <c r="AS3905" s="54"/>
    </row>
    <row r="3906" spans="1:45" x14ac:dyDescent="0.3">
      <c r="D3906" s="56"/>
      <c r="X3906" s="336"/>
      <c r="Y3906" s="336">
        <f t="shared" ca="1" si="6681"/>
        <v>0.53147971123250981</v>
      </c>
      <c r="Z3906" s="336">
        <f t="shared" ca="1" si="6681"/>
        <v>0.4977704893698407</v>
      </c>
      <c r="AA3906" s="336">
        <f t="shared" ca="1" si="6681"/>
        <v>-5.0807348563954205E-2</v>
      </c>
      <c r="AB3906" s="336">
        <f t="shared" ca="1" si="6681"/>
        <v>0.85976535687769595</v>
      </c>
      <c r="AC3906" s="336">
        <f t="shared" ca="1" si="6681"/>
        <v>-6.2043547769144482E-3</v>
      </c>
      <c r="AD3906" s="336">
        <f t="shared" ca="1" si="6681"/>
        <v>-0.72006402599326402</v>
      </c>
      <c r="AE3906" s="336"/>
      <c r="AF3906" s="336"/>
      <c r="AG3906" s="336"/>
      <c r="AH3906" s="336"/>
      <c r="AI3906" s="54"/>
      <c r="AJ3906" s="54"/>
      <c r="AK3906" s="54"/>
      <c r="AL3906" s="336"/>
      <c r="AM3906" s="336"/>
      <c r="AN3906" s="336"/>
      <c r="AO3906" s="336"/>
      <c r="AP3906" s="54"/>
      <c r="AQ3906" s="336"/>
      <c r="AR3906" s="336"/>
      <c r="AS3906" s="336"/>
    </row>
    <row r="3907" spans="1:45" x14ac:dyDescent="0.3">
      <c r="C3907" s="54"/>
      <c r="D3907" s="56"/>
      <c r="Y3907" s="336">
        <f t="shared" ca="1" si="6681"/>
        <v>1.4150161514976352</v>
      </c>
      <c r="Z3907" s="336">
        <f t="shared" ca="1" si="6681"/>
        <v>-0.68297728295178506</v>
      </c>
      <c r="AA3907" s="336">
        <f t="shared" ca="1" si="6681"/>
        <v>-3.6806757766203846E-2</v>
      </c>
      <c r="AB3907" s="336">
        <f t="shared" ca="1" si="6681"/>
        <v>0.25712896274887409</v>
      </c>
      <c r="AC3907" s="336">
        <f t="shared" ca="1" si="6681"/>
        <v>-3.8985692768494736E-4</v>
      </c>
      <c r="AD3907" s="336">
        <f t="shared" ca="1" si="6681"/>
        <v>1.248564278708689</v>
      </c>
      <c r="AE3907" s="55"/>
      <c r="AF3907" s="55"/>
      <c r="AG3907" s="55"/>
      <c r="AH3907" s="55"/>
      <c r="AI3907" s="55"/>
      <c r="AJ3907" s="55"/>
      <c r="AK3907" s="55"/>
      <c r="AL3907" s="55"/>
      <c r="AM3907" s="55"/>
      <c r="AN3907" s="55"/>
      <c r="AO3907" s="55"/>
      <c r="AP3907" s="55"/>
      <c r="AQ3907" s="55"/>
      <c r="AR3907" s="55"/>
      <c r="AS3907" s="55"/>
    </row>
    <row r="3908" spans="1:45" x14ac:dyDescent="0.3">
      <c r="B3908" s="54" t="s">
        <v>172</v>
      </c>
      <c r="C3908" s="53">
        <f>C3901</f>
        <v>0</v>
      </c>
      <c r="D3908" s="56" t="e">
        <f t="shared" ref="D3908:D3909" ca="1" si="6742">AJ3908</f>
        <v>#N/A</v>
      </c>
      <c r="E3908" s="52" t="e">
        <f t="shared" ref="E3908:W3908" si="6743">E3901</f>
        <v>#N/A</v>
      </c>
      <c r="F3908" s="52" t="e">
        <f t="shared" si="6743"/>
        <v>#N/A</v>
      </c>
      <c r="G3908" s="52" t="e">
        <f t="shared" si="6743"/>
        <v>#N/A</v>
      </c>
      <c r="H3908" s="52" t="e">
        <f t="shared" si="6743"/>
        <v>#N/A</v>
      </c>
      <c r="I3908" s="52" t="e">
        <f t="shared" si="6743"/>
        <v>#N/A</v>
      </c>
      <c r="J3908" s="52" t="e">
        <f t="shared" si="6743"/>
        <v>#N/A</v>
      </c>
      <c r="K3908" s="52" t="e">
        <f t="shared" si="6743"/>
        <v>#N/A</v>
      </c>
      <c r="L3908" s="52" t="e">
        <f t="shared" si="6743"/>
        <v>#N/A</v>
      </c>
      <c r="M3908" s="52" t="e">
        <f t="shared" si="6743"/>
        <v>#N/A</v>
      </c>
      <c r="N3908" s="52" t="e">
        <f t="shared" si="6743"/>
        <v>#N/A</v>
      </c>
      <c r="O3908" s="52" t="e">
        <f t="shared" si="6743"/>
        <v>#N/A</v>
      </c>
      <c r="P3908" s="52" t="e">
        <f t="shared" si="6743"/>
        <v>#N/A</v>
      </c>
      <c r="Q3908" s="52" t="e">
        <f t="shared" si="6743"/>
        <v>#N/A</v>
      </c>
      <c r="R3908" s="52" t="e">
        <f t="shared" si="6743"/>
        <v>#N/A</v>
      </c>
      <c r="S3908" s="52" t="e">
        <f t="shared" si="6743"/>
        <v>#N/A</v>
      </c>
      <c r="T3908" s="52" t="e">
        <f t="shared" si="6743"/>
        <v>#N/A</v>
      </c>
      <c r="U3908" s="52" t="e">
        <f t="shared" si="6743"/>
        <v>#N/A</v>
      </c>
      <c r="V3908" s="52" t="e">
        <f t="shared" si="6743"/>
        <v>#N/A</v>
      </c>
      <c r="W3908" s="52" t="e">
        <f t="shared" si="6743"/>
        <v>#N/A</v>
      </c>
      <c r="X3908" s="55" t="e">
        <f t="shared" ref="X3908:X3909" si="6744">(H3908-(O3908*P3908)/100-3*(J3908*K3908)/100)/2</f>
        <v>#N/A</v>
      </c>
      <c r="Y3908" s="55" t="e">
        <f t="shared" ref="Y3908:Y3909" si="6745">SUM(X3908,(J3908*K3908/100))/(F3908/100)</f>
        <v>#N/A</v>
      </c>
      <c r="Z3908" s="55" t="e">
        <f t="shared" ref="Z3908" si="6746">U3908*0.5+U3909*0.5</f>
        <v>#N/A</v>
      </c>
      <c r="AA3908" s="55" t="e">
        <f t="shared" ref="AA3908:AA3909" si="6747">J3908/Y3908</f>
        <v>#N/A</v>
      </c>
      <c r="AB3908" s="336" t="e">
        <f t="shared" ref="AB3908:AB3909" si="6748">X3908/(Y3908-J3908)</f>
        <v>#N/A</v>
      </c>
      <c r="AC3908" s="223" t="e">
        <f ca="1">INDEX(FGA_COEFFS,1,1)+Z3908*INDEX(FGA_COEFFS,1,2)+Y3908*INDEX(FGA_COEFFS,1,3)+R3908*INDEX(FGA_COEFFS,1,4)+Q3909*INDEX(FGA_COEFFS,1,5)+S3908*INDEX(FGA_COEFFS,1,6)+T3909*INDEX(FGA_COEFFS,1,7)+M3909*INDEX(FGA_COEFFS,1,8)+Y3912*Y3913</f>
        <v>#N/A</v>
      </c>
      <c r="AD3908" s="223" t="e">
        <f ca="1">INDEX(THREEPTA_COEFFS,1,1)+AC3908*INDEX(THREEPTA_COEFFS,1,2)+J3908*INDEX(THREEPTA_COEFFS,1,3)+AA3908*INDEX(THREEPTA_COEFFS,1,4)+K3908*INDEX(THREEPTA_COEFFS,1,5)+L3909*INDEX(THREEPTA_COEFFS,1,6)+Z3912*Z3913</f>
        <v>#N/A</v>
      </c>
      <c r="AE3908" s="223" t="e">
        <f ca="1">INDEX(THREEPTPCT_COEFFS,1,1)+K3908*INDEX(THREEPTPCT_COEFFS,1,2)+L3909*INDEX(THREEPTPCT_COEFFS,1,3)+AA3912*AA3913</f>
        <v>#N/A</v>
      </c>
      <c r="AF3908" s="55" t="e">
        <f t="shared" ref="AF3908:AF3909" ca="1" si="6749">AC3908-AD3908</f>
        <v>#N/A</v>
      </c>
      <c r="AG3908" s="223" t="e">
        <f ca="1">INDEX(TWOPTPCT_COEFFS,1,1)+AB3908*INDEX(TWOPTPCT_COEFFS,1,2)+I3909*INDEX(TWOPTPCT_COEFFS,1,3)+G3909*INDEX(TWOPTPCT_COEFFS,1,4)+L3909*INDEX(TWOPTPCT_COEFFS,1,5)+AB3912*AB3913</f>
        <v>#N/A</v>
      </c>
      <c r="AH3908" s="223" t="e">
        <f ca="1">INDEX(FTA_COEFFS,1,1)+O3908*INDEX(FTA_COEFFS,1,2)+N3909*INDEX(FTA_COEFFS,1,3)+(Q3908+R3908)*INDEX(FTA_COEFFS,1,4)+(Q3909+R3909)*INDEX(FTA_COEFFS,1,5)+M3909*INDEX(FTA_COEFFS,1,6)+AC3912*AC3913</f>
        <v>#N/A</v>
      </c>
      <c r="AI3908" s="223" t="e">
        <f ca="1">INDEX(FTPCT_COEFFS,1,1)+P3908*INDEX(FTPCT_COEFFS,1,2)+F3908*INDEX(FTPCT_COEFFS,1,3)+G3909*INDEX(FTPCT_COEFFS,1,4)+AD3912*AD3913</f>
        <v>#N/A</v>
      </c>
      <c r="AJ3908" s="338" t="e">
        <f t="shared" ref="AJ3908:AJ3909" ca="1" si="6750">AD3908*AE3908/100+AF3908*AG3908+AH3908*AI3908/100</f>
        <v>#N/A</v>
      </c>
      <c r="AK3908" s="55"/>
      <c r="AL3908" s="55"/>
      <c r="AM3908" s="55"/>
      <c r="AN3908" s="55"/>
      <c r="AO3908" s="55"/>
      <c r="AP3908" s="55"/>
      <c r="AQ3908" s="55"/>
      <c r="AR3908" s="55"/>
    </row>
    <row r="3909" spans="1:45" x14ac:dyDescent="0.3">
      <c r="B3909" s="54" t="s">
        <v>175</v>
      </c>
      <c r="C3909" s="54">
        <f>C3902</f>
        <v>0</v>
      </c>
      <c r="D3909" s="56" t="e">
        <f t="shared" ca="1" si="6742"/>
        <v>#N/A</v>
      </c>
      <c r="E3909" s="52" t="e">
        <f t="shared" ref="E3909:W3909" si="6751">E3902</f>
        <v>#N/A</v>
      </c>
      <c r="F3909" s="52" t="e">
        <f t="shared" si="6751"/>
        <v>#N/A</v>
      </c>
      <c r="G3909" s="52" t="e">
        <f t="shared" si="6751"/>
        <v>#N/A</v>
      </c>
      <c r="H3909" s="52" t="e">
        <f t="shared" si="6751"/>
        <v>#N/A</v>
      </c>
      <c r="I3909" s="52" t="e">
        <f t="shared" si="6751"/>
        <v>#N/A</v>
      </c>
      <c r="J3909" s="52" t="e">
        <f t="shared" si="6751"/>
        <v>#N/A</v>
      </c>
      <c r="K3909" s="52" t="e">
        <f t="shared" si="6751"/>
        <v>#N/A</v>
      </c>
      <c r="L3909" s="52" t="e">
        <f t="shared" si="6751"/>
        <v>#N/A</v>
      </c>
      <c r="M3909" s="52" t="e">
        <f t="shared" si="6751"/>
        <v>#N/A</v>
      </c>
      <c r="N3909" s="52" t="e">
        <f t="shared" si="6751"/>
        <v>#N/A</v>
      </c>
      <c r="O3909" s="52" t="e">
        <f t="shared" si="6751"/>
        <v>#N/A</v>
      </c>
      <c r="P3909" s="52" t="e">
        <f t="shared" si="6751"/>
        <v>#N/A</v>
      </c>
      <c r="Q3909" s="52" t="e">
        <f t="shared" si="6751"/>
        <v>#N/A</v>
      </c>
      <c r="R3909" s="52" t="e">
        <f t="shared" si="6751"/>
        <v>#N/A</v>
      </c>
      <c r="S3909" s="52" t="e">
        <f t="shared" si="6751"/>
        <v>#N/A</v>
      </c>
      <c r="T3909" s="52" t="e">
        <f t="shared" si="6751"/>
        <v>#N/A</v>
      </c>
      <c r="U3909" s="52" t="e">
        <f t="shared" si="6751"/>
        <v>#N/A</v>
      </c>
      <c r="V3909" s="52" t="e">
        <f t="shared" si="6751"/>
        <v>#N/A</v>
      </c>
      <c r="W3909" s="52" t="e">
        <f t="shared" si="6751"/>
        <v>#N/A</v>
      </c>
      <c r="X3909" s="55" t="e">
        <f t="shared" si="6744"/>
        <v>#N/A</v>
      </c>
      <c r="Y3909" s="55" t="e">
        <f t="shared" si="6745"/>
        <v>#N/A</v>
      </c>
      <c r="Z3909" s="55" t="e">
        <f t="shared" ref="Z3909" si="6752">Z3908</f>
        <v>#N/A</v>
      </c>
      <c r="AA3909" s="55" t="e">
        <f t="shared" si="6747"/>
        <v>#N/A</v>
      </c>
      <c r="AB3909" s="336" t="e">
        <f t="shared" si="6748"/>
        <v>#N/A</v>
      </c>
      <c r="AC3909" s="223" t="e">
        <f ca="1">INDEX(FGA_COEFFS,1,1)+Z3909*INDEX(FGA_COEFFS,1,2)+Y3909*INDEX(FGA_COEFFS,1,3)+R3909*INDEX(FGA_COEFFS,1,4)+Q3908*INDEX(FGA_COEFFS,1,5)+S3909*INDEX(FGA_COEFFS,1,6)+T3908*INDEX(FGA_COEFFS,1,7)+M3908*INDEX(FGA_COEFFS,1,8)+Y3912*Y3914</f>
        <v>#N/A</v>
      </c>
      <c r="AD3909" s="223" t="e">
        <f ca="1">INDEX(THREEPTA_COEFFS,1,1)+AC3909*INDEX(THREEPTA_COEFFS,1,2)+J3909*INDEX(THREEPTA_COEFFS,1,3)+AA3909*INDEX(THREEPTA_COEFFS,1,4)+K3909*INDEX(THREEPTA_COEFFS,1,5)+L3908*INDEX(THREEPTA_COEFFS,1,6)+Z3912*Z3914</f>
        <v>#N/A</v>
      </c>
      <c r="AE3909" s="223" t="e">
        <f ca="1">INDEX(THREEPTPCT_COEFFS,1,1)+K3909*INDEX(THREEPTPCT_COEFFS,1,2)+L3908*INDEX(THREEPTPCT_COEFFS,1,3)+AA3912*AA3914</f>
        <v>#N/A</v>
      </c>
      <c r="AF3909" s="55" t="e">
        <f t="shared" ca="1" si="6749"/>
        <v>#N/A</v>
      </c>
      <c r="AG3909" s="223" t="e">
        <f ca="1">INDEX(TWOPTPCT_COEFFS,1,1)+AB3909*INDEX(TWOPTPCT_COEFFS,1,2)+I3908*INDEX(TWOPTPCT_COEFFS,1,3)+G3908*INDEX(TWOPTPCT_COEFFS,1,4)+L3908*INDEX(TWOPTPCT_COEFFS,1,5)+AB3912*AB3914</f>
        <v>#N/A</v>
      </c>
      <c r="AH3909" s="223" t="e">
        <f ca="1">INDEX(FTA_COEFFS,1,1)+O3909*INDEX(FTA_COEFFS,1,2)+N3908*INDEX(FTA_COEFFS,1,3)+(Q3909+R3909)*INDEX(FTA_COEFFS,1,4)+(Q3908+R3908)*INDEX(FTA_COEFFS,1,5)+M3908*INDEX(FTA_COEFFS,1,6)+AC3912*AC3914</f>
        <v>#N/A</v>
      </c>
      <c r="AI3909" s="223" t="e">
        <f ca="1">INDEX(FTPCT_COEFFS,1,1)+P3909*INDEX(FTPCT_COEFFS,1,2)+F3909*INDEX(FTPCT_COEFFS,1,3)+G3908*INDEX(FTPCT_COEFFS,1,4)+AD3912*AD3914</f>
        <v>#N/A</v>
      </c>
      <c r="AJ3909" s="338" t="e">
        <f t="shared" ca="1" si="6750"/>
        <v>#N/A</v>
      </c>
      <c r="AK3909" s="55"/>
      <c r="AL3909" s="55"/>
      <c r="AM3909" s="55"/>
      <c r="AN3909" s="55"/>
      <c r="AO3909" s="55"/>
      <c r="AP3909" s="55"/>
      <c r="AQ3909" s="55"/>
      <c r="AR3909" s="55"/>
    </row>
    <row r="3910" spans="1:45" x14ac:dyDescent="0.3">
      <c r="A3910" s="54" t="e">
        <f ca="1">IF(D3908&gt;(D3909+(AVERAGE(V3908,W3908)-AVERAGE(V3909,W3909))/2)+2.5,C3908,IF(D3909&gt;(D3908+(AVERAGE(V3909,W3909)-AVERAGE(V3908,W3908))/2)+2.5,C3909,"Close"))</f>
        <v>#N/A</v>
      </c>
      <c r="B3910" s="64" t="e">
        <f ca="1">IF(D3909&gt;D3908,C3909,C3908)</f>
        <v>#N/A</v>
      </c>
      <c r="D3910" s="56"/>
      <c r="X3910" s="55"/>
      <c r="Y3910" s="55"/>
      <c r="Z3910" s="55"/>
      <c r="AA3910" s="55"/>
      <c r="AB3910" s="55"/>
      <c r="AC3910" s="337"/>
      <c r="AD3910" s="337"/>
      <c r="AE3910" s="337"/>
      <c r="AF3910" s="337"/>
      <c r="AG3910" s="337"/>
      <c r="AH3910" s="337"/>
      <c r="AI3910" s="337"/>
      <c r="AJ3910" s="337"/>
      <c r="AK3910" s="337"/>
      <c r="AL3910" s="337"/>
      <c r="AM3910" s="55"/>
      <c r="AN3910" s="55"/>
      <c r="AO3910" s="55"/>
      <c r="AP3910" s="55"/>
      <c r="AQ3910" s="55"/>
      <c r="AR3910" s="55"/>
      <c r="AS3910" s="55"/>
    </row>
    <row r="3911" spans="1:45" x14ac:dyDescent="0.3">
      <c r="X3911" s="54" t="s">
        <v>1305</v>
      </c>
      <c r="Y3911" s="54" t="s">
        <v>128</v>
      </c>
      <c r="Z3911" s="54" t="s">
        <v>157</v>
      </c>
      <c r="AA3911" s="54" t="s">
        <v>151</v>
      </c>
      <c r="AB3911" s="54" t="s">
        <v>1327</v>
      </c>
      <c r="AC3911" s="54" t="s">
        <v>129</v>
      </c>
      <c r="AD3911" s="54" t="s">
        <v>116</v>
      </c>
      <c r="AE3911" s="54"/>
      <c r="AF3911" s="54"/>
      <c r="AG3911" s="54"/>
      <c r="AH3911" s="54"/>
      <c r="AI3911" s="54"/>
      <c r="AJ3911" s="54"/>
      <c r="AK3911" s="54"/>
      <c r="AL3911" s="54"/>
      <c r="AM3911" s="54"/>
      <c r="AN3911" s="54"/>
      <c r="AO3911" s="54"/>
      <c r="AP3911" s="54"/>
      <c r="AQ3911" s="54"/>
      <c r="AR3911" s="54"/>
      <c r="AS3911" s="54"/>
    </row>
    <row r="3912" spans="1:45" x14ac:dyDescent="0.3">
      <c r="X3912" s="54"/>
      <c r="Y3912" s="54">
        <f t="shared" ref="Y3912:AD3912" si="6753">Y3905</f>
        <v>6.4436999999999998</v>
      </c>
      <c r="Z3912" s="54">
        <f t="shared" si="6753"/>
        <v>4.9371</v>
      </c>
      <c r="AA3912" s="54">
        <f t="shared" si="6753"/>
        <v>11.350300000000001</v>
      </c>
      <c r="AB3912" s="54">
        <f t="shared" si="6753"/>
        <v>7.1900000000000006E-2</v>
      </c>
      <c r="AC3912" s="54">
        <f t="shared" si="6753"/>
        <v>6.2766000000000002</v>
      </c>
      <c r="AD3912" s="54">
        <f t="shared" si="6753"/>
        <v>11.042999999999999</v>
      </c>
      <c r="AE3912" s="54"/>
      <c r="AF3912" s="336"/>
      <c r="AG3912" s="336"/>
      <c r="AH3912" s="336"/>
      <c r="AI3912" s="54"/>
      <c r="AJ3912" s="54"/>
      <c r="AK3912" s="54"/>
      <c r="AL3912" s="54"/>
      <c r="AM3912" s="54"/>
      <c r="AN3912" s="54"/>
      <c r="AO3912" s="54"/>
      <c r="AP3912" s="54"/>
      <c r="AQ3912" s="54"/>
      <c r="AR3912" s="54"/>
      <c r="AS3912" s="54"/>
    </row>
    <row r="3913" spans="1:45" x14ac:dyDescent="0.3">
      <c r="D3913" s="56"/>
      <c r="X3913" s="336"/>
      <c r="Y3913" s="336">
        <f t="shared" ca="1" si="6681"/>
        <v>-0.54132879891036723</v>
      </c>
      <c r="Z3913" s="336">
        <f t="shared" ca="1" si="6681"/>
        <v>0.88177527059118144</v>
      </c>
      <c r="AA3913" s="336">
        <f t="shared" ca="1" si="6681"/>
        <v>0.41310423278535258</v>
      </c>
      <c r="AB3913" s="336">
        <f t="shared" ca="1" si="6681"/>
        <v>1.1135562048975187E-2</v>
      </c>
      <c r="AC3913" s="336">
        <f t="shared" ca="1" si="6681"/>
        <v>0.41382204483594487</v>
      </c>
      <c r="AD3913" s="336">
        <f t="shared" ca="1" si="6681"/>
        <v>0.3963097073613423</v>
      </c>
      <c r="AE3913" s="336"/>
      <c r="AF3913" s="336"/>
      <c r="AG3913" s="336"/>
      <c r="AH3913" s="336"/>
      <c r="AI3913" s="54"/>
      <c r="AJ3913" s="54"/>
      <c r="AK3913" s="54"/>
      <c r="AL3913" s="336"/>
      <c r="AM3913" s="336"/>
      <c r="AN3913" s="336"/>
      <c r="AO3913" s="336"/>
      <c r="AP3913" s="54"/>
      <c r="AQ3913" s="336"/>
      <c r="AR3913" s="336"/>
      <c r="AS3913" s="336"/>
    </row>
    <row r="3914" spans="1:45" x14ac:dyDescent="0.3">
      <c r="C3914" s="54"/>
      <c r="D3914" s="56"/>
      <c r="Y3914" s="336">
        <f t="shared" ca="1" si="6681"/>
        <v>0.20414182381496798</v>
      </c>
      <c r="Z3914" s="336">
        <f t="shared" ca="1" si="6681"/>
        <v>3.7811110115977313E-2</v>
      </c>
      <c r="AA3914" s="336">
        <f t="shared" ca="1" si="6681"/>
        <v>-0.6767178496323919</v>
      </c>
      <c r="AB3914" s="336">
        <f t="shared" ca="1" si="6681"/>
        <v>0.78038773237045744</v>
      </c>
      <c r="AC3914" s="336">
        <f t="shared" ca="1" si="6681"/>
        <v>0.75861127737006728</v>
      </c>
      <c r="AD3914" s="336">
        <f t="shared" ca="1" si="6681"/>
        <v>-0.66459523909700136</v>
      </c>
      <c r="AE3914" s="55"/>
      <c r="AF3914" s="55"/>
      <c r="AG3914" s="55"/>
      <c r="AH3914" s="55"/>
      <c r="AI3914" s="55"/>
      <c r="AJ3914" s="55"/>
      <c r="AK3914" s="55"/>
      <c r="AL3914" s="55"/>
      <c r="AM3914" s="55"/>
      <c r="AN3914" s="55"/>
      <c r="AO3914" s="55"/>
      <c r="AP3914" s="55"/>
      <c r="AQ3914" s="55"/>
      <c r="AR3914" s="55"/>
      <c r="AS3914" s="55"/>
    </row>
    <row r="3915" spans="1:45" x14ac:dyDescent="0.3">
      <c r="B3915" s="54" t="s">
        <v>172</v>
      </c>
      <c r="C3915" s="53">
        <f>C3908</f>
        <v>0</v>
      </c>
      <c r="D3915" s="56" t="e">
        <f t="shared" ref="D3915:D3916" ca="1" si="6754">AJ3915</f>
        <v>#N/A</v>
      </c>
      <c r="E3915" s="52" t="e">
        <f t="shared" ref="E3915:W3915" si="6755">E3908</f>
        <v>#N/A</v>
      </c>
      <c r="F3915" s="52" t="e">
        <f t="shared" si="6755"/>
        <v>#N/A</v>
      </c>
      <c r="G3915" s="52" t="e">
        <f t="shared" si="6755"/>
        <v>#N/A</v>
      </c>
      <c r="H3915" s="52" t="e">
        <f t="shared" si="6755"/>
        <v>#N/A</v>
      </c>
      <c r="I3915" s="52" t="e">
        <f t="shared" si="6755"/>
        <v>#N/A</v>
      </c>
      <c r="J3915" s="52" t="e">
        <f t="shared" si="6755"/>
        <v>#N/A</v>
      </c>
      <c r="K3915" s="52" t="e">
        <f t="shared" si="6755"/>
        <v>#N/A</v>
      </c>
      <c r="L3915" s="52" t="e">
        <f t="shared" si="6755"/>
        <v>#N/A</v>
      </c>
      <c r="M3915" s="52" t="e">
        <f t="shared" si="6755"/>
        <v>#N/A</v>
      </c>
      <c r="N3915" s="52" t="e">
        <f t="shared" si="6755"/>
        <v>#N/A</v>
      </c>
      <c r="O3915" s="52" t="e">
        <f t="shared" si="6755"/>
        <v>#N/A</v>
      </c>
      <c r="P3915" s="52" t="e">
        <f t="shared" si="6755"/>
        <v>#N/A</v>
      </c>
      <c r="Q3915" s="52" t="e">
        <f t="shared" si="6755"/>
        <v>#N/A</v>
      </c>
      <c r="R3915" s="52" t="e">
        <f t="shared" si="6755"/>
        <v>#N/A</v>
      </c>
      <c r="S3915" s="52" t="e">
        <f t="shared" si="6755"/>
        <v>#N/A</v>
      </c>
      <c r="T3915" s="52" t="e">
        <f t="shared" si="6755"/>
        <v>#N/A</v>
      </c>
      <c r="U3915" s="52" t="e">
        <f t="shared" si="6755"/>
        <v>#N/A</v>
      </c>
      <c r="V3915" s="52" t="e">
        <f t="shared" si="6755"/>
        <v>#N/A</v>
      </c>
      <c r="W3915" s="52" t="e">
        <f t="shared" si="6755"/>
        <v>#N/A</v>
      </c>
      <c r="X3915" s="55" t="e">
        <f t="shared" ref="X3915:X3916" si="6756">(H3915-(O3915*P3915)/100-3*(J3915*K3915)/100)/2</f>
        <v>#N/A</v>
      </c>
      <c r="Y3915" s="55" t="e">
        <f t="shared" ref="Y3915:Y3916" si="6757">SUM(X3915,(J3915*K3915/100))/(F3915/100)</f>
        <v>#N/A</v>
      </c>
      <c r="Z3915" s="55" t="e">
        <f t="shared" ref="Z3915" si="6758">U3915*0.5+U3916*0.5</f>
        <v>#N/A</v>
      </c>
      <c r="AA3915" s="55" t="e">
        <f t="shared" ref="AA3915:AA3916" si="6759">J3915/Y3915</f>
        <v>#N/A</v>
      </c>
      <c r="AB3915" s="336" t="e">
        <f t="shared" ref="AB3915:AB3916" si="6760">X3915/(Y3915-J3915)</f>
        <v>#N/A</v>
      </c>
      <c r="AC3915" s="223" t="e">
        <f ca="1">INDEX(FGA_COEFFS,1,1)+Z3915*INDEX(FGA_COEFFS,1,2)+Y3915*INDEX(FGA_COEFFS,1,3)+R3915*INDEX(FGA_COEFFS,1,4)+Q3916*INDEX(FGA_COEFFS,1,5)+S3915*INDEX(FGA_COEFFS,1,6)+T3916*INDEX(FGA_COEFFS,1,7)+M3916*INDEX(FGA_COEFFS,1,8)+Y3919*Y3920</f>
        <v>#N/A</v>
      </c>
      <c r="AD3915" s="223" t="e">
        <f ca="1">INDEX(THREEPTA_COEFFS,1,1)+AC3915*INDEX(THREEPTA_COEFFS,1,2)+J3915*INDEX(THREEPTA_COEFFS,1,3)+AA3915*INDEX(THREEPTA_COEFFS,1,4)+K3915*INDEX(THREEPTA_COEFFS,1,5)+L3916*INDEX(THREEPTA_COEFFS,1,6)+Z3919*Z3920</f>
        <v>#N/A</v>
      </c>
      <c r="AE3915" s="223" t="e">
        <f ca="1">INDEX(THREEPTPCT_COEFFS,1,1)+K3915*INDEX(THREEPTPCT_COEFFS,1,2)+L3916*INDEX(THREEPTPCT_COEFFS,1,3)+AA3919*AA3920</f>
        <v>#N/A</v>
      </c>
      <c r="AF3915" s="55" t="e">
        <f t="shared" ref="AF3915:AF3916" ca="1" si="6761">AC3915-AD3915</f>
        <v>#N/A</v>
      </c>
      <c r="AG3915" s="223" t="e">
        <f ca="1">INDEX(TWOPTPCT_COEFFS,1,1)+AB3915*INDEX(TWOPTPCT_COEFFS,1,2)+I3916*INDEX(TWOPTPCT_COEFFS,1,3)+G3916*INDEX(TWOPTPCT_COEFFS,1,4)+L3916*INDEX(TWOPTPCT_COEFFS,1,5)+AB3919*AB3920</f>
        <v>#N/A</v>
      </c>
      <c r="AH3915" s="223" t="e">
        <f ca="1">INDEX(FTA_COEFFS,1,1)+O3915*INDEX(FTA_COEFFS,1,2)+N3916*INDEX(FTA_COEFFS,1,3)+(Q3915+R3915)*INDEX(FTA_COEFFS,1,4)+(Q3916+R3916)*INDEX(FTA_COEFFS,1,5)+M3916*INDEX(FTA_COEFFS,1,6)+AC3919*AC3920</f>
        <v>#N/A</v>
      </c>
      <c r="AI3915" s="223" t="e">
        <f ca="1">INDEX(FTPCT_COEFFS,1,1)+P3915*INDEX(FTPCT_COEFFS,1,2)+F3915*INDEX(FTPCT_COEFFS,1,3)+G3916*INDEX(FTPCT_COEFFS,1,4)+AD3919*AD3920</f>
        <v>#N/A</v>
      </c>
      <c r="AJ3915" s="338" t="e">
        <f t="shared" ref="AJ3915:AJ3916" ca="1" si="6762">AD3915*AE3915/100+AF3915*AG3915+AH3915*AI3915/100</f>
        <v>#N/A</v>
      </c>
      <c r="AK3915" s="55"/>
      <c r="AL3915" s="55"/>
      <c r="AM3915" s="55"/>
      <c r="AN3915" s="55"/>
      <c r="AO3915" s="55"/>
      <c r="AP3915" s="55"/>
      <c r="AQ3915" s="55"/>
      <c r="AR3915" s="55"/>
    </row>
    <row r="3916" spans="1:45" x14ac:dyDescent="0.3">
      <c r="B3916" s="54" t="s">
        <v>175</v>
      </c>
      <c r="C3916" s="54">
        <f>C3909</f>
        <v>0</v>
      </c>
      <c r="D3916" s="56" t="e">
        <f t="shared" ca="1" si="6754"/>
        <v>#N/A</v>
      </c>
      <c r="E3916" s="52" t="e">
        <f t="shared" ref="E3916:W3916" si="6763">E3909</f>
        <v>#N/A</v>
      </c>
      <c r="F3916" s="52" t="e">
        <f t="shared" si="6763"/>
        <v>#N/A</v>
      </c>
      <c r="G3916" s="52" t="e">
        <f t="shared" si="6763"/>
        <v>#N/A</v>
      </c>
      <c r="H3916" s="52" t="e">
        <f t="shared" si="6763"/>
        <v>#N/A</v>
      </c>
      <c r="I3916" s="52" t="e">
        <f t="shared" si="6763"/>
        <v>#N/A</v>
      </c>
      <c r="J3916" s="52" t="e">
        <f t="shared" si="6763"/>
        <v>#N/A</v>
      </c>
      <c r="K3916" s="52" t="e">
        <f t="shared" si="6763"/>
        <v>#N/A</v>
      </c>
      <c r="L3916" s="52" t="e">
        <f t="shared" si="6763"/>
        <v>#N/A</v>
      </c>
      <c r="M3916" s="52" t="e">
        <f t="shared" si="6763"/>
        <v>#N/A</v>
      </c>
      <c r="N3916" s="52" t="e">
        <f t="shared" si="6763"/>
        <v>#N/A</v>
      </c>
      <c r="O3916" s="52" t="e">
        <f t="shared" si="6763"/>
        <v>#N/A</v>
      </c>
      <c r="P3916" s="52" t="e">
        <f t="shared" si="6763"/>
        <v>#N/A</v>
      </c>
      <c r="Q3916" s="52" t="e">
        <f t="shared" si="6763"/>
        <v>#N/A</v>
      </c>
      <c r="R3916" s="52" t="e">
        <f t="shared" si="6763"/>
        <v>#N/A</v>
      </c>
      <c r="S3916" s="52" t="e">
        <f t="shared" si="6763"/>
        <v>#N/A</v>
      </c>
      <c r="T3916" s="52" t="e">
        <f t="shared" si="6763"/>
        <v>#N/A</v>
      </c>
      <c r="U3916" s="52" t="e">
        <f t="shared" si="6763"/>
        <v>#N/A</v>
      </c>
      <c r="V3916" s="52" t="e">
        <f t="shared" si="6763"/>
        <v>#N/A</v>
      </c>
      <c r="W3916" s="52" t="e">
        <f t="shared" si="6763"/>
        <v>#N/A</v>
      </c>
      <c r="X3916" s="55" t="e">
        <f t="shared" si="6756"/>
        <v>#N/A</v>
      </c>
      <c r="Y3916" s="55" t="e">
        <f t="shared" si="6757"/>
        <v>#N/A</v>
      </c>
      <c r="Z3916" s="55" t="e">
        <f t="shared" ref="Z3916" si="6764">Z3915</f>
        <v>#N/A</v>
      </c>
      <c r="AA3916" s="55" t="e">
        <f t="shared" si="6759"/>
        <v>#N/A</v>
      </c>
      <c r="AB3916" s="336" t="e">
        <f t="shared" si="6760"/>
        <v>#N/A</v>
      </c>
      <c r="AC3916" s="223" t="e">
        <f ca="1">INDEX(FGA_COEFFS,1,1)+Z3916*INDEX(FGA_COEFFS,1,2)+Y3916*INDEX(FGA_COEFFS,1,3)+R3916*INDEX(FGA_COEFFS,1,4)+Q3915*INDEX(FGA_COEFFS,1,5)+S3916*INDEX(FGA_COEFFS,1,6)+T3915*INDEX(FGA_COEFFS,1,7)+M3915*INDEX(FGA_COEFFS,1,8)+Y3919*Y3921</f>
        <v>#N/A</v>
      </c>
      <c r="AD3916" s="223" t="e">
        <f ca="1">INDEX(THREEPTA_COEFFS,1,1)+AC3916*INDEX(THREEPTA_COEFFS,1,2)+J3916*INDEX(THREEPTA_COEFFS,1,3)+AA3916*INDEX(THREEPTA_COEFFS,1,4)+K3916*INDEX(THREEPTA_COEFFS,1,5)+L3915*INDEX(THREEPTA_COEFFS,1,6)+Z3919*Z3921</f>
        <v>#N/A</v>
      </c>
      <c r="AE3916" s="223" t="e">
        <f ca="1">INDEX(THREEPTPCT_COEFFS,1,1)+K3916*INDEX(THREEPTPCT_COEFFS,1,2)+L3915*INDEX(THREEPTPCT_COEFFS,1,3)+AA3919*AA3921</f>
        <v>#N/A</v>
      </c>
      <c r="AF3916" s="55" t="e">
        <f t="shared" ca="1" si="6761"/>
        <v>#N/A</v>
      </c>
      <c r="AG3916" s="223" t="e">
        <f ca="1">INDEX(TWOPTPCT_COEFFS,1,1)+AB3916*INDEX(TWOPTPCT_COEFFS,1,2)+I3915*INDEX(TWOPTPCT_COEFFS,1,3)+G3915*INDEX(TWOPTPCT_COEFFS,1,4)+L3915*INDEX(TWOPTPCT_COEFFS,1,5)+AB3919*AB3921</f>
        <v>#N/A</v>
      </c>
      <c r="AH3916" s="223" t="e">
        <f ca="1">INDEX(FTA_COEFFS,1,1)+O3916*INDEX(FTA_COEFFS,1,2)+N3915*INDEX(FTA_COEFFS,1,3)+(Q3916+R3916)*INDEX(FTA_COEFFS,1,4)+(Q3915+R3915)*INDEX(FTA_COEFFS,1,5)+M3915*INDEX(FTA_COEFFS,1,6)+AC3919*AC3921</f>
        <v>#N/A</v>
      </c>
      <c r="AI3916" s="223" t="e">
        <f ca="1">INDEX(FTPCT_COEFFS,1,1)+P3916*INDEX(FTPCT_COEFFS,1,2)+F3916*INDEX(FTPCT_COEFFS,1,3)+G3915*INDEX(FTPCT_COEFFS,1,4)+AD3919*AD3921</f>
        <v>#N/A</v>
      </c>
      <c r="AJ3916" s="338" t="e">
        <f t="shared" ca="1" si="6762"/>
        <v>#N/A</v>
      </c>
      <c r="AK3916" s="55"/>
      <c r="AL3916" s="55"/>
      <c r="AM3916" s="55"/>
      <c r="AN3916" s="55"/>
      <c r="AO3916" s="55"/>
      <c r="AP3916" s="55"/>
      <c r="AQ3916" s="55"/>
      <c r="AR3916" s="55"/>
    </row>
    <row r="3917" spans="1:45" x14ac:dyDescent="0.3">
      <c r="A3917" s="54" t="e">
        <f ca="1">IF(D3915&gt;(D3916+(AVERAGE(V3915,W3915)-AVERAGE(V3916,W3916))/2)+2.5,C3915,IF(D3916&gt;(D3915+(AVERAGE(V3916,W3916)-AVERAGE(V3915,W3915))/2)+2.5,C3916,"Close"))</f>
        <v>#N/A</v>
      </c>
      <c r="B3917" s="64" t="e">
        <f ca="1">IF(D3916&gt;D3915,C3916,C3915)</f>
        <v>#N/A</v>
      </c>
      <c r="D3917" s="56"/>
      <c r="X3917" s="55"/>
      <c r="Y3917" s="55"/>
      <c r="Z3917" s="55"/>
      <c r="AA3917" s="55"/>
      <c r="AB3917" s="55"/>
      <c r="AC3917" s="337"/>
      <c r="AD3917" s="337"/>
      <c r="AE3917" s="337"/>
      <c r="AF3917" s="337"/>
      <c r="AG3917" s="337"/>
      <c r="AH3917" s="337"/>
      <c r="AI3917" s="337"/>
      <c r="AJ3917" s="337"/>
      <c r="AK3917" s="337"/>
      <c r="AL3917" s="337"/>
      <c r="AM3917" s="55"/>
      <c r="AN3917" s="55"/>
      <c r="AO3917" s="55"/>
      <c r="AP3917" s="55"/>
      <c r="AQ3917" s="55"/>
      <c r="AR3917" s="55"/>
      <c r="AS3917" s="55"/>
    </row>
    <row r="3918" spans="1:45" x14ac:dyDescent="0.3">
      <c r="X3918" s="54" t="s">
        <v>1305</v>
      </c>
      <c r="Y3918" s="54" t="s">
        <v>128</v>
      </c>
      <c r="Z3918" s="54" t="s">
        <v>157</v>
      </c>
      <c r="AA3918" s="54" t="s">
        <v>151</v>
      </c>
      <c r="AB3918" s="54" t="s">
        <v>1327</v>
      </c>
      <c r="AC3918" s="54" t="s">
        <v>129</v>
      </c>
      <c r="AD3918" s="54" t="s">
        <v>116</v>
      </c>
      <c r="AE3918" s="54"/>
      <c r="AF3918" s="54"/>
      <c r="AG3918" s="54"/>
      <c r="AH3918" s="54"/>
      <c r="AI3918" s="54"/>
      <c r="AJ3918" s="54"/>
      <c r="AK3918" s="54"/>
      <c r="AL3918" s="54"/>
      <c r="AM3918" s="54"/>
      <c r="AN3918" s="54"/>
      <c r="AO3918" s="54"/>
      <c r="AP3918" s="54"/>
      <c r="AQ3918" s="54"/>
      <c r="AR3918" s="54"/>
      <c r="AS3918" s="54"/>
    </row>
    <row r="3919" spans="1:45" x14ac:dyDescent="0.3">
      <c r="X3919" s="54"/>
      <c r="Y3919" s="54">
        <f t="shared" ref="Y3919:AD3919" si="6765">Y3912</f>
        <v>6.4436999999999998</v>
      </c>
      <c r="Z3919" s="54">
        <f t="shared" si="6765"/>
        <v>4.9371</v>
      </c>
      <c r="AA3919" s="54">
        <f t="shared" si="6765"/>
        <v>11.350300000000001</v>
      </c>
      <c r="AB3919" s="54">
        <f t="shared" si="6765"/>
        <v>7.1900000000000006E-2</v>
      </c>
      <c r="AC3919" s="54">
        <f t="shared" si="6765"/>
        <v>6.2766000000000002</v>
      </c>
      <c r="AD3919" s="54">
        <f t="shared" si="6765"/>
        <v>11.042999999999999</v>
      </c>
      <c r="AE3919" s="54"/>
      <c r="AF3919" s="336"/>
      <c r="AG3919" s="336"/>
      <c r="AH3919" s="336"/>
      <c r="AI3919" s="54"/>
      <c r="AJ3919" s="54"/>
      <c r="AK3919" s="54"/>
      <c r="AL3919" s="54"/>
      <c r="AM3919" s="54"/>
      <c r="AN3919" s="54"/>
      <c r="AO3919" s="54"/>
      <c r="AP3919" s="54"/>
      <c r="AQ3919" s="54"/>
      <c r="AR3919" s="54"/>
      <c r="AS3919" s="54"/>
    </row>
    <row r="3920" spans="1:45" x14ac:dyDescent="0.3">
      <c r="D3920" s="56"/>
      <c r="X3920" s="336"/>
      <c r="Y3920" s="336">
        <f t="shared" ca="1" si="6681"/>
        <v>-1.24864944410756</v>
      </c>
      <c r="Z3920" s="336">
        <f t="shared" ca="1" si="6681"/>
        <v>0.33943953066573845</v>
      </c>
      <c r="AA3920" s="336">
        <f t="shared" ca="1" si="6681"/>
        <v>0.10693276161319282</v>
      </c>
      <c r="AB3920" s="336">
        <f t="shared" ca="1" si="6681"/>
        <v>0.12005717564803722</v>
      </c>
      <c r="AC3920" s="336">
        <f t="shared" ca="1" si="6681"/>
        <v>-4.0853146810680772E-4</v>
      </c>
      <c r="AD3920" s="336">
        <f t="shared" ca="1" si="6681"/>
        <v>-1.3352203567196099</v>
      </c>
      <c r="AE3920" s="336"/>
      <c r="AF3920" s="336"/>
      <c r="AG3920" s="336"/>
      <c r="AH3920" s="336"/>
      <c r="AI3920" s="54"/>
      <c r="AJ3920" s="54"/>
      <c r="AK3920" s="54"/>
      <c r="AL3920" s="336"/>
      <c r="AM3920" s="336"/>
      <c r="AN3920" s="336"/>
      <c r="AO3920" s="336"/>
      <c r="AP3920" s="54"/>
      <c r="AQ3920" s="336"/>
      <c r="AR3920" s="336"/>
      <c r="AS3920" s="336"/>
    </row>
    <row r="3921" spans="1:45" x14ac:dyDescent="0.3">
      <c r="C3921" s="54"/>
      <c r="D3921" s="56"/>
      <c r="Y3921" s="336">
        <f t="shared" ca="1" si="6681"/>
        <v>4.5695208395091141E-2</v>
      </c>
      <c r="Z3921" s="336">
        <f t="shared" ca="1" si="6681"/>
        <v>-0.33955735913295249</v>
      </c>
      <c r="AA3921" s="336">
        <f t="shared" ca="1" si="6681"/>
        <v>-6.1251654785225818E-2</v>
      </c>
      <c r="AB3921" s="336">
        <f t="shared" ca="1" si="6681"/>
        <v>-1.4038753641564525</v>
      </c>
      <c r="AC3921" s="336">
        <f t="shared" ca="1" si="6681"/>
        <v>0.10320016979313887</v>
      </c>
      <c r="AD3921" s="336">
        <f t="shared" ca="1" si="6681"/>
        <v>0.71832113012048593</v>
      </c>
      <c r="AE3921" s="55"/>
      <c r="AF3921" s="55"/>
      <c r="AG3921" s="55"/>
      <c r="AH3921" s="55"/>
      <c r="AI3921" s="55"/>
      <c r="AJ3921" s="55"/>
      <c r="AK3921" s="55"/>
      <c r="AL3921" s="55"/>
      <c r="AM3921" s="55"/>
      <c r="AN3921" s="55"/>
      <c r="AO3921" s="55"/>
      <c r="AP3921" s="55"/>
      <c r="AQ3921" s="55"/>
      <c r="AR3921" s="55"/>
      <c r="AS3921" s="55"/>
    </row>
    <row r="3922" spans="1:45" x14ac:dyDescent="0.3">
      <c r="B3922" s="54" t="s">
        <v>172</v>
      </c>
      <c r="C3922" s="53">
        <f>C3915</f>
        <v>0</v>
      </c>
      <c r="D3922" s="56" t="e">
        <f t="shared" ref="D3922:D3923" ca="1" si="6766">AJ3922</f>
        <v>#N/A</v>
      </c>
      <c r="E3922" s="52" t="e">
        <f t="shared" ref="E3922:W3922" si="6767">E3915</f>
        <v>#N/A</v>
      </c>
      <c r="F3922" s="52" t="e">
        <f t="shared" si="6767"/>
        <v>#N/A</v>
      </c>
      <c r="G3922" s="52" t="e">
        <f t="shared" si="6767"/>
        <v>#N/A</v>
      </c>
      <c r="H3922" s="52" t="e">
        <f t="shared" si="6767"/>
        <v>#N/A</v>
      </c>
      <c r="I3922" s="52" t="e">
        <f t="shared" si="6767"/>
        <v>#N/A</v>
      </c>
      <c r="J3922" s="52" t="e">
        <f t="shared" si="6767"/>
        <v>#N/A</v>
      </c>
      <c r="K3922" s="52" t="e">
        <f t="shared" si="6767"/>
        <v>#N/A</v>
      </c>
      <c r="L3922" s="52" t="e">
        <f t="shared" si="6767"/>
        <v>#N/A</v>
      </c>
      <c r="M3922" s="52" t="e">
        <f t="shared" si="6767"/>
        <v>#N/A</v>
      </c>
      <c r="N3922" s="52" t="e">
        <f t="shared" si="6767"/>
        <v>#N/A</v>
      </c>
      <c r="O3922" s="52" t="e">
        <f t="shared" si="6767"/>
        <v>#N/A</v>
      </c>
      <c r="P3922" s="52" t="e">
        <f t="shared" si="6767"/>
        <v>#N/A</v>
      </c>
      <c r="Q3922" s="52" t="e">
        <f t="shared" si="6767"/>
        <v>#N/A</v>
      </c>
      <c r="R3922" s="52" t="e">
        <f t="shared" si="6767"/>
        <v>#N/A</v>
      </c>
      <c r="S3922" s="52" t="e">
        <f t="shared" si="6767"/>
        <v>#N/A</v>
      </c>
      <c r="T3922" s="52" t="e">
        <f t="shared" si="6767"/>
        <v>#N/A</v>
      </c>
      <c r="U3922" s="52" t="e">
        <f t="shared" si="6767"/>
        <v>#N/A</v>
      </c>
      <c r="V3922" s="52" t="e">
        <f t="shared" si="6767"/>
        <v>#N/A</v>
      </c>
      <c r="W3922" s="52" t="e">
        <f t="shared" si="6767"/>
        <v>#N/A</v>
      </c>
      <c r="X3922" s="55" t="e">
        <f t="shared" ref="X3922:X3923" si="6768">(H3922-(O3922*P3922)/100-3*(J3922*K3922)/100)/2</f>
        <v>#N/A</v>
      </c>
      <c r="Y3922" s="55" t="e">
        <f t="shared" ref="Y3922:Y3923" si="6769">SUM(X3922,(J3922*K3922/100))/(F3922/100)</f>
        <v>#N/A</v>
      </c>
      <c r="Z3922" s="55" t="e">
        <f t="shared" ref="Z3922" si="6770">U3922*0.5+U3923*0.5</f>
        <v>#N/A</v>
      </c>
      <c r="AA3922" s="55" t="e">
        <f t="shared" ref="AA3922:AA3923" si="6771">J3922/Y3922</f>
        <v>#N/A</v>
      </c>
      <c r="AB3922" s="336" t="e">
        <f t="shared" ref="AB3922:AB3923" si="6772">X3922/(Y3922-J3922)</f>
        <v>#N/A</v>
      </c>
      <c r="AC3922" s="223" t="e">
        <f ca="1">INDEX(FGA_COEFFS,1,1)+Z3922*INDEX(FGA_COEFFS,1,2)+Y3922*INDEX(FGA_COEFFS,1,3)+R3922*INDEX(FGA_COEFFS,1,4)+Q3923*INDEX(FGA_COEFFS,1,5)+S3922*INDEX(FGA_COEFFS,1,6)+T3923*INDEX(FGA_COEFFS,1,7)+M3923*INDEX(FGA_COEFFS,1,8)+Y3926*Y3927</f>
        <v>#N/A</v>
      </c>
      <c r="AD3922" s="223" t="e">
        <f ca="1">INDEX(THREEPTA_COEFFS,1,1)+AC3922*INDEX(THREEPTA_COEFFS,1,2)+J3922*INDEX(THREEPTA_COEFFS,1,3)+AA3922*INDEX(THREEPTA_COEFFS,1,4)+K3922*INDEX(THREEPTA_COEFFS,1,5)+L3923*INDEX(THREEPTA_COEFFS,1,6)+Z3926*Z3927</f>
        <v>#N/A</v>
      </c>
      <c r="AE3922" s="223" t="e">
        <f ca="1">INDEX(THREEPTPCT_COEFFS,1,1)+K3922*INDEX(THREEPTPCT_COEFFS,1,2)+L3923*INDEX(THREEPTPCT_COEFFS,1,3)+AA3926*AA3927</f>
        <v>#N/A</v>
      </c>
      <c r="AF3922" s="55" t="e">
        <f t="shared" ref="AF3922:AF3923" ca="1" si="6773">AC3922-AD3922</f>
        <v>#N/A</v>
      </c>
      <c r="AG3922" s="223" t="e">
        <f ca="1">INDEX(TWOPTPCT_COEFFS,1,1)+AB3922*INDEX(TWOPTPCT_COEFFS,1,2)+I3923*INDEX(TWOPTPCT_COEFFS,1,3)+G3923*INDEX(TWOPTPCT_COEFFS,1,4)+L3923*INDEX(TWOPTPCT_COEFFS,1,5)+AB3926*AB3927</f>
        <v>#N/A</v>
      </c>
      <c r="AH3922" s="223" t="e">
        <f ca="1">INDEX(FTA_COEFFS,1,1)+O3922*INDEX(FTA_COEFFS,1,2)+N3923*INDEX(FTA_COEFFS,1,3)+(Q3922+R3922)*INDEX(FTA_COEFFS,1,4)+(Q3923+R3923)*INDEX(FTA_COEFFS,1,5)+M3923*INDEX(FTA_COEFFS,1,6)+AC3926*AC3927</f>
        <v>#N/A</v>
      </c>
      <c r="AI3922" s="223" t="e">
        <f ca="1">INDEX(FTPCT_COEFFS,1,1)+P3922*INDEX(FTPCT_COEFFS,1,2)+F3922*INDEX(FTPCT_COEFFS,1,3)+G3923*INDEX(FTPCT_COEFFS,1,4)+AD3926*AD3927</f>
        <v>#N/A</v>
      </c>
      <c r="AJ3922" s="338" t="e">
        <f t="shared" ref="AJ3922:AJ3923" ca="1" si="6774">AD3922*AE3922/100+AF3922*AG3922+AH3922*AI3922/100</f>
        <v>#N/A</v>
      </c>
      <c r="AK3922" s="55"/>
      <c r="AL3922" s="55"/>
      <c r="AM3922" s="55"/>
      <c r="AN3922" s="55"/>
      <c r="AO3922" s="55"/>
      <c r="AP3922" s="55"/>
      <c r="AQ3922" s="55"/>
      <c r="AR3922" s="55"/>
    </row>
    <row r="3923" spans="1:45" x14ac:dyDescent="0.3">
      <c r="B3923" s="54" t="s">
        <v>175</v>
      </c>
      <c r="C3923" s="54">
        <f>C3916</f>
        <v>0</v>
      </c>
      <c r="D3923" s="56" t="e">
        <f t="shared" ca="1" si="6766"/>
        <v>#N/A</v>
      </c>
      <c r="E3923" s="52" t="e">
        <f t="shared" ref="E3923:W3923" si="6775">E3916</f>
        <v>#N/A</v>
      </c>
      <c r="F3923" s="52" t="e">
        <f t="shared" si="6775"/>
        <v>#N/A</v>
      </c>
      <c r="G3923" s="52" t="e">
        <f t="shared" si="6775"/>
        <v>#N/A</v>
      </c>
      <c r="H3923" s="52" t="e">
        <f t="shared" si="6775"/>
        <v>#N/A</v>
      </c>
      <c r="I3923" s="52" t="e">
        <f t="shared" si="6775"/>
        <v>#N/A</v>
      </c>
      <c r="J3923" s="52" t="e">
        <f t="shared" si="6775"/>
        <v>#N/A</v>
      </c>
      <c r="K3923" s="52" t="e">
        <f t="shared" si="6775"/>
        <v>#N/A</v>
      </c>
      <c r="L3923" s="52" t="e">
        <f t="shared" si="6775"/>
        <v>#N/A</v>
      </c>
      <c r="M3923" s="52" t="e">
        <f t="shared" si="6775"/>
        <v>#N/A</v>
      </c>
      <c r="N3923" s="52" t="e">
        <f t="shared" si="6775"/>
        <v>#N/A</v>
      </c>
      <c r="O3923" s="52" t="e">
        <f t="shared" si="6775"/>
        <v>#N/A</v>
      </c>
      <c r="P3923" s="52" t="e">
        <f t="shared" si="6775"/>
        <v>#N/A</v>
      </c>
      <c r="Q3923" s="52" t="e">
        <f t="shared" si="6775"/>
        <v>#N/A</v>
      </c>
      <c r="R3923" s="52" t="e">
        <f t="shared" si="6775"/>
        <v>#N/A</v>
      </c>
      <c r="S3923" s="52" t="e">
        <f t="shared" si="6775"/>
        <v>#N/A</v>
      </c>
      <c r="T3923" s="52" t="e">
        <f t="shared" si="6775"/>
        <v>#N/A</v>
      </c>
      <c r="U3923" s="52" t="e">
        <f t="shared" si="6775"/>
        <v>#N/A</v>
      </c>
      <c r="V3923" s="52" t="e">
        <f t="shared" si="6775"/>
        <v>#N/A</v>
      </c>
      <c r="W3923" s="52" t="e">
        <f t="shared" si="6775"/>
        <v>#N/A</v>
      </c>
      <c r="X3923" s="55" t="e">
        <f t="shared" si="6768"/>
        <v>#N/A</v>
      </c>
      <c r="Y3923" s="55" t="e">
        <f t="shared" si="6769"/>
        <v>#N/A</v>
      </c>
      <c r="Z3923" s="55" t="e">
        <f t="shared" ref="Z3923" si="6776">Z3922</f>
        <v>#N/A</v>
      </c>
      <c r="AA3923" s="55" t="e">
        <f t="shared" si="6771"/>
        <v>#N/A</v>
      </c>
      <c r="AB3923" s="336" t="e">
        <f t="shared" si="6772"/>
        <v>#N/A</v>
      </c>
      <c r="AC3923" s="223" t="e">
        <f ca="1">INDEX(FGA_COEFFS,1,1)+Z3923*INDEX(FGA_COEFFS,1,2)+Y3923*INDEX(FGA_COEFFS,1,3)+R3923*INDEX(FGA_COEFFS,1,4)+Q3922*INDEX(FGA_COEFFS,1,5)+S3923*INDEX(FGA_COEFFS,1,6)+T3922*INDEX(FGA_COEFFS,1,7)+M3922*INDEX(FGA_COEFFS,1,8)+Y3926*Y3928</f>
        <v>#N/A</v>
      </c>
      <c r="AD3923" s="223" t="e">
        <f ca="1">INDEX(THREEPTA_COEFFS,1,1)+AC3923*INDEX(THREEPTA_COEFFS,1,2)+J3923*INDEX(THREEPTA_COEFFS,1,3)+AA3923*INDEX(THREEPTA_COEFFS,1,4)+K3923*INDEX(THREEPTA_COEFFS,1,5)+L3922*INDEX(THREEPTA_COEFFS,1,6)+Z3926*Z3928</f>
        <v>#N/A</v>
      </c>
      <c r="AE3923" s="223" t="e">
        <f ca="1">INDEX(THREEPTPCT_COEFFS,1,1)+K3923*INDEX(THREEPTPCT_COEFFS,1,2)+L3922*INDEX(THREEPTPCT_COEFFS,1,3)+AA3926*AA3928</f>
        <v>#N/A</v>
      </c>
      <c r="AF3923" s="55" t="e">
        <f t="shared" ca="1" si="6773"/>
        <v>#N/A</v>
      </c>
      <c r="AG3923" s="223" t="e">
        <f ca="1">INDEX(TWOPTPCT_COEFFS,1,1)+AB3923*INDEX(TWOPTPCT_COEFFS,1,2)+I3922*INDEX(TWOPTPCT_COEFFS,1,3)+G3922*INDEX(TWOPTPCT_COEFFS,1,4)+L3922*INDEX(TWOPTPCT_COEFFS,1,5)+AB3926*AB3928</f>
        <v>#N/A</v>
      </c>
      <c r="AH3923" s="223" t="e">
        <f ca="1">INDEX(FTA_COEFFS,1,1)+O3923*INDEX(FTA_COEFFS,1,2)+N3922*INDEX(FTA_COEFFS,1,3)+(Q3923+R3923)*INDEX(FTA_COEFFS,1,4)+(Q3922+R3922)*INDEX(FTA_COEFFS,1,5)+M3922*INDEX(FTA_COEFFS,1,6)+AC3926*AC3928</f>
        <v>#N/A</v>
      </c>
      <c r="AI3923" s="223" t="e">
        <f ca="1">INDEX(FTPCT_COEFFS,1,1)+P3923*INDEX(FTPCT_COEFFS,1,2)+F3923*INDEX(FTPCT_COEFFS,1,3)+G3922*INDEX(FTPCT_COEFFS,1,4)+AD3926*AD3928</f>
        <v>#N/A</v>
      </c>
      <c r="AJ3923" s="338" t="e">
        <f t="shared" ca="1" si="6774"/>
        <v>#N/A</v>
      </c>
      <c r="AK3923" s="55"/>
      <c r="AL3923" s="55"/>
      <c r="AM3923" s="55"/>
      <c r="AN3923" s="55"/>
      <c r="AO3923" s="55"/>
      <c r="AP3923" s="55"/>
      <c r="AQ3923" s="55"/>
      <c r="AR3923" s="55"/>
    </row>
    <row r="3924" spans="1:45" x14ac:dyDescent="0.3">
      <c r="A3924" s="54" t="e">
        <f ca="1">IF(D3922&gt;(D3923+(AVERAGE(V3922,W3922)-AVERAGE(V3923,W3923))/2)+2.5,C3922,IF(D3923&gt;(D3922+(AVERAGE(V3923,W3923)-AVERAGE(V3922,W3922))/2)+2.5,C3923,"Close"))</f>
        <v>#N/A</v>
      </c>
      <c r="B3924" s="64" t="e">
        <f ca="1">IF(D3923&gt;D3922,C3923,C3922)</f>
        <v>#N/A</v>
      </c>
      <c r="D3924" s="56"/>
      <c r="X3924" s="55"/>
      <c r="Y3924" s="55"/>
      <c r="Z3924" s="55"/>
      <c r="AA3924" s="55"/>
      <c r="AB3924" s="55"/>
      <c r="AC3924" s="337"/>
      <c r="AD3924" s="337"/>
      <c r="AE3924" s="337"/>
      <c r="AF3924" s="337"/>
      <c r="AG3924" s="337"/>
      <c r="AH3924" s="337"/>
      <c r="AI3924" s="337"/>
      <c r="AJ3924" s="337"/>
      <c r="AK3924" s="337"/>
      <c r="AL3924" s="337"/>
      <c r="AM3924" s="55"/>
      <c r="AN3924" s="55"/>
      <c r="AO3924" s="55"/>
      <c r="AP3924" s="55"/>
      <c r="AQ3924" s="55"/>
      <c r="AR3924" s="55"/>
      <c r="AS3924" s="55"/>
    </row>
    <row r="3925" spans="1:45" x14ac:dyDescent="0.3">
      <c r="X3925" s="54" t="s">
        <v>1305</v>
      </c>
      <c r="Y3925" s="54" t="s">
        <v>128</v>
      </c>
      <c r="Z3925" s="54" t="s">
        <v>157</v>
      </c>
      <c r="AA3925" s="54" t="s">
        <v>151</v>
      </c>
      <c r="AB3925" s="54" t="s">
        <v>1327</v>
      </c>
      <c r="AC3925" s="54" t="s">
        <v>129</v>
      </c>
      <c r="AD3925" s="54" t="s">
        <v>116</v>
      </c>
      <c r="AE3925" s="54"/>
      <c r="AF3925" s="54"/>
      <c r="AG3925" s="54"/>
      <c r="AH3925" s="54"/>
      <c r="AI3925" s="54"/>
      <c r="AJ3925" s="54"/>
      <c r="AK3925" s="54"/>
      <c r="AL3925" s="54"/>
      <c r="AM3925" s="54"/>
      <c r="AN3925" s="54"/>
      <c r="AO3925" s="54"/>
      <c r="AP3925" s="54"/>
      <c r="AQ3925" s="54"/>
      <c r="AR3925" s="54"/>
      <c r="AS3925" s="54"/>
    </row>
    <row r="3926" spans="1:45" x14ac:dyDescent="0.3">
      <c r="X3926" s="54"/>
      <c r="Y3926" s="54">
        <f t="shared" ref="Y3926:AD3926" si="6777">Y3919</f>
        <v>6.4436999999999998</v>
      </c>
      <c r="Z3926" s="54">
        <f t="shared" si="6777"/>
        <v>4.9371</v>
      </c>
      <c r="AA3926" s="54">
        <f t="shared" si="6777"/>
        <v>11.350300000000001</v>
      </c>
      <c r="AB3926" s="54">
        <f t="shared" si="6777"/>
        <v>7.1900000000000006E-2</v>
      </c>
      <c r="AC3926" s="54">
        <f t="shared" si="6777"/>
        <v>6.2766000000000002</v>
      </c>
      <c r="AD3926" s="54">
        <f t="shared" si="6777"/>
        <v>11.042999999999999</v>
      </c>
      <c r="AE3926" s="54"/>
      <c r="AF3926" s="336"/>
      <c r="AG3926" s="336"/>
      <c r="AH3926" s="336"/>
      <c r="AI3926" s="54"/>
      <c r="AJ3926" s="54"/>
      <c r="AK3926" s="54"/>
      <c r="AL3926" s="54"/>
      <c r="AM3926" s="54"/>
      <c r="AN3926" s="54"/>
      <c r="AO3926" s="54"/>
      <c r="AP3926" s="54"/>
      <c r="AQ3926" s="54"/>
      <c r="AR3926" s="54"/>
      <c r="AS3926" s="54"/>
    </row>
    <row r="3927" spans="1:45" x14ac:dyDescent="0.3">
      <c r="D3927" s="56"/>
      <c r="X3927" s="336"/>
      <c r="Y3927" s="336">
        <f t="shared" ca="1" si="6681"/>
        <v>-5.6276801090334921E-2</v>
      </c>
      <c r="Z3927" s="336">
        <f t="shared" ca="1" si="6681"/>
        <v>-1.3702259205033385</v>
      </c>
      <c r="AA3927" s="336">
        <f t="shared" ca="1" si="6681"/>
        <v>-3.9791811714833439E-2</v>
      </c>
      <c r="AB3927" s="336">
        <f t="shared" ca="1" si="6681"/>
        <v>-0.12977306987411202</v>
      </c>
      <c r="AC3927" s="336">
        <f t="shared" ca="1" si="6681"/>
        <v>-4.8925759634431909E-2</v>
      </c>
      <c r="AD3927" s="336">
        <f t="shared" ca="1" si="6681"/>
        <v>-0.21258775073344066</v>
      </c>
      <c r="AE3927" s="336"/>
      <c r="AF3927" s="336"/>
      <c r="AG3927" s="336"/>
      <c r="AH3927" s="336"/>
      <c r="AI3927" s="54"/>
      <c r="AJ3927" s="54"/>
      <c r="AK3927" s="54"/>
      <c r="AL3927" s="336"/>
      <c r="AM3927" s="336"/>
      <c r="AN3927" s="336"/>
      <c r="AO3927" s="336"/>
      <c r="AP3927" s="54"/>
      <c r="AQ3927" s="336"/>
      <c r="AR3927" s="336"/>
      <c r="AS3927" s="336"/>
    </row>
    <row r="3928" spans="1:45" x14ac:dyDescent="0.3">
      <c r="C3928" s="54"/>
      <c r="D3928" s="56"/>
      <c r="Y3928" s="336">
        <f t="shared" ca="1" si="6681"/>
        <v>0.16293788338152054</v>
      </c>
      <c r="Z3928" s="336">
        <f t="shared" ca="1" si="6681"/>
        <v>-0.19136075637154676</v>
      </c>
      <c r="AA3928" s="336">
        <f t="shared" ca="1" si="6681"/>
        <v>1.0089668983436637E-2</v>
      </c>
      <c r="AB3928" s="336">
        <f t="shared" ca="1" si="6681"/>
        <v>0.18330993215024369</v>
      </c>
      <c r="AC3928" s="336">
        <f t="shared" ca="1" si="6681"/>
        <v>0.14889568852488699</v>
      </c>
      <c r="AD3928" s="336">
        <f t="shared" ca="1" si="6681"/>
        <v>-0.18323459768238926</v>
      </c>
      <c r="AE3928" s="55"/>
      <c r="AF3928" s="55"/>
      <c r="AG3928" s="55"/>
      <c r="AH3928" s="55"/>
      <c r="AI3928" s="55"/>
      <c r="AJ3928" s="55"/>
      <c r="AK3928" s="55"/>
      <c r="AL3928" s="55"/>
      <c r="AM3928" s="55"/>
      <c r="AN3928" s="55"/>
      <c r="AO3928" s="55"/>
      <c r="AP3928" s="55"/>
      <c r="AQ3928" s="55"/>
      <c r="AR3928" s="55"/>
      <c r="AS3928" s="55"/>
    </row>
    <row r="3929" spans="1:45" x14ac:dyDescent="0.3">
      <c r="B3929" s="54" t="s">
        <v>172</v>
      </c>
      <c r="C3929" s="53">
        <f>C3922</f>
        <v>0</v>
      </c>
      <c r="D3929" s="56" t="e">
        <f t="shared" ref="D3929:D3930" ca="1" si="6778">AJ3929</f>
        <v>#N/A</v>
      </c>
      <c r="E3929" s="52" t="e">
        <f t="shared" ref="E3929:W3929" si="6779">E3922</f>
        <v>#N/A</v>
      </c>
      <c r="F3929" s="52" t="e">
        <f t="shared" si="6779"/>
        <v>#N/A</v>
      </c>
      <c r="G3929" s="52" t="e">
        <f t="shared" si="6779"/>
        <v>#N/A</v>
      </c>
      <c r="H3929" s="52" t="e">
        <f t="shared" si="6779"/>
        <v>#N/A</v>
      </c>
      <c r="I3929" s="52" t="e">
        <f t="shared" si="6779"/>
        <v>#N/A</v>
      </c>
      <c r="J3929" s="52" t="e">
        <f t="shared" si="6779"/>
        <v>#N/A</v>
      </c>
      <c r="K3929" s="52" t="e">
        <f t="shared" si="6779"/>
        <v>#N/A</v>
      </c>
      <c r="L3929" s="52" t="e">
        <f t="shared" si="6779"/>
        <v>#N/A</v>
      </c>
      <c r="M3929" s="52" t="e">
        <f t="shared" si="6779"/>
        <v>#N/A</v>
      </c>
      <c r="N3929" s="52" t="e">
        <f t="shared" si="6779"/>
        <v>#N/A</v>
      </c>
      <c r="O3929" s="52" t="e">
        <f t="shared" si="6779"/>
        <v>#N/A</v>
      </c>
      <c r="P3929" s="52" t="e">
        <f t="shared" si="6779"/>
        <v>#N/A</v>
      </c>
      <c r="Q3929" s="52" t="e">
        <f t="shared" si="6779"/>
        <v>#N/A</v>
      </c>
      <c r="R3929" s="52" t="e">
        <f t="shared" si="6779"/>
        <v>#N/A</v>
      </c>
      <c r="S3929" s="52" t="e">
        <f t="shared" si="6779"/>
        <v>#N/A</v>
      </c>
      <c r="T3929" s="52" t="e">
        <f t="shared" si="6779"/>
        <v>#N/A</v>
      </c>
      <c r="U3929" s="52" t="e">
        <f t="shared" si="6779"/>
        <v>#N/A</v>
      </c>
      <c r="V3929" s="52" t="e">
        <f t="shared" si="6779"/>
        <v>#N/A</v>
      </c>
      <c r="W3929" s="52" t="e">
        <f t="shared" si="6779"/>
        <v>#N/A</v>
      </c>
      <c r="X3929" s="55" t="e">
        <f t="shared" ref="X3929:X3930" si="6780">(H3929-(O3929*P3929)/100-3*(J3929*K3929)/100)/2</f>
        <v>#N/A</v>
      </c>
      <c r="Y3929" s="55" t="e">
        <f t="shared" ref="Y3929:Y3930" si="6781">SUM(X3929,(J3929*K3929/100))/(F3929/100)</f>
        <v>#N/A</v>
      </c>
      <c r="Z3929" s="55" t="e">
        <f t="shared" ref="Z3929" si="6782">U3929*0.5+U3930*0.5</f>
        <v>#N/A</v>
      </c>
      <c r="AA3929" s="55" t="e">
        <f t="shared" ref="AA3929:AA3930" si="6783">J3929/Y3929</f>
        <v>#N/A</v>
      </c>
      <c r="AB3929" s="336" t="e">
        <f t="shared" ref="AB3929:AB3930" si="6784">X3929/(Y3929-J3929)</f>
        <v>#N/A</v>
      </c>
      <c r="AC3929" s="223" t="e">
        <f ca="1">INDEX(FGA_COEFFS,1,1)+Z3929*INDEX(FGA_COEFFS,1,2)+Y3929*INDEX(FGA_COEFFS,1,3)+R3929*INDEX(FGA_COEFFS,1,4)+Q3930*INDEX(FGA_COEFFS,1,5)+S3929*INDEX(FGA_COEFFS,1,6)+T3930*INDEX(FGA_COEFFS,1,7)+M3930*INDEX(FGA_COEFFS,1,8)+Y3933*Y3934</f>
        <v>#N/A</v>
      </c>
      <c r="AD3929" s="223" t="e">
        <f ca="1">INDEX(THREEPTA_COEFFS,1,1)+AC3929*INDEX(THREEPTA_COEFFS,1,2)+J3929*INDEX(THREEPTA_COEFFS,1,3)+AA3929*INDEX(THREEPTA_COEFFS,1,4)+K3929*INDEX(THREEPTA_COEFFS,1,5)+L3930*INDEX(THREEPTA_COEFFS,1,6)+Z3933*Z3934</f>
        <v>#N/A</v>
      </c>
      <c r="AE3929" s="223" t="e">
        <f ca="1">INDEX(THREEPTPCT_COEFFS,1,1)+K3929*INDEX(THREEPTPCT_COEFFS,1,2)+L3930*INDEX(THREEPTPCT_COEFFS,1,3)+AA3933*AA3934</f>
        <v>#N/A</v>
      </c>
      <c r="AF3929" s="55" t="e">
        <f t="shared" ref="AF3929:AF3930" ca="1" si="6785">AC3929-AD3929</f>
        <v>#N/A</v>
      </c>
      <c r="AG3929" s="223" t="e">
        <f ca="1">INDEX(TWOPTPCT_COEFFS,1,1)+AB3929*INDEX(TWOPTPCT_COEFFS,1,2)+I3930*INDEX(TWOPTPCT_COEFFS,1,3)+G3930*INDEX(TWOPTPCT_COEFFS,1,4)+L3930*INDEX(TWOPTPCT_COEFFS,1,5)+AB3933*AB3934</f>
        <v>#N/A</v>
      </c>
      <c r="AH3929" s="223" t="e">
        <f ca="1">INDEX(FTA_COEFFS,1,1)+O3929*INDEX(FTA_COEFFS,1,2)+N3930*INDEX(FTA_COEFFS,1,3)+(Q3929+R3929)*INDEX(FTA_COEFFS,1,4)+(Q3930+R3930)*INDEX(FTA_COEFFS,1,5)+M3930*INDEX(FTA_COEFFS,1,6)+AC3933*AC3934</f>
        <v>#N/A</v>
      </c>
      <c r="AI3929" s="223" t="e">
        <f ca="1">INDEX(FTPCT_COEFFS,1,1)+P3929*INDEX(FTPCT_COEFFS,1,2)+F3929*INDEX(FTPCT_COEFFS,1,3)+G3930*INDEX(FTPCT_COEFFS,1,4)+AD3933*AD3934</f>
        <v>#N/A</v>
      </c>
      <c r="AJ3929" s="338" t="e">
        <f t="shared" ref="AJ3929:AJ3930" ca="1" si="6786">AD3929*AE3929/100+AF3929*AG3929+AH3929*AI3929/100</f>
        <v>#N/A</v>
      </c>
      <c r="AK3929" s="55"/>
      <c r="AL3929" s="55"/>
      <c r="AM3929" s="55"/>
      <c r="AN3929" s="55"/>
      <c r="AO3929" s="55"/>
      <c r="AP3929" s="55"/>
      <c r="AQ3929" s="55"/>
      <c r="AR3929" s="55"/>
    </row>
    <row r="3930" spans="1:45" x14ac:dyDescent="0.3">
      <c r="B3930" s="54" t="s">
        <v>175</v>
      </c>
      <c r="C3930" s="54">
        <f>C3923</f>
        <v>0</v>
      </c>
      <c r="D3930" s="56" t="e">
        <f t="shared" ca="1" si="6778"/>
        <v>#N/A</v>
      </c>
      <c r="E3930" s="52" t="e">
        <f t="shared" ref="E3930:W3930" si="6787">E3923</f>
        <v>#N/A</v>
      </c>
      <c r="F3930" s="52" t="e">
        <f t="shared" si="6787"/>
        <v>#N/A</v>
      </c>
      <c r="G3930" s="52" t="e">
        <f t="shared" si="6787"/>
        <v>#N/A</v>
      </c>
      <c r="H3930" s="52" t="e">
        <f t="shared" si="6787"/>
        <v>#N/A</v>
      </c>
      <c r="I3930" s="52" t="e">
        <f t="shared" si="6787"/>
        <v>#N/A</v>
      </c>
      <c r="J3930" s="52" t="e">
        <f t="shared" si="6787"/>
        <v>#N/A</v>
      </c>
      <c r="K3930" s="52" t="e">
        <f t="shared" si="6787"/>
        <v>#N/A</v>
      </c>
      <c r="L3930" s="52" t="e">
        <f t="shared" si="6787"/>
        <v>#N/A</v>
      </c>
      <c r="M3930" s="52" t="e">
        <f t="shared" si="6787"/>
        <v>#N/A</v>
      </c>
      <c r="N3930" s="52" t="e">
        <f t="shared" si="6787"/>
        <v>#N/A</v>
      </c>
      <c r="O3930" s="52" t="e">
        <f t="shared" si="6787"/>
        <v>#N/A</v>
      </c>
      <c r="P3930" s="52" t="e">
        <f t="shared" si="6787"/>
        <v>#N/A</v>
      </c>
      <c r="Q3930" s="52" t="e">
        <f t="shared" si="6787"/>
        <v>#N/A</v>
      </c>
      <c r="R3930" s="52" t="e">
        <f t="shared" si="6787"/>
        <v>#N/A</v>
      </c>
      <c r="S3930" s="52" t="e">
        <f t="shared" si="6787"/>
        <v>#N/A</v>
      </c>
      <c r="T3930" s="52" t="e">
        <f t="shared" si="6787"/>
        <v>#N/A</v>
      </c>
      <c r="U3930" s="52" t="e">
        <f t="shared" si="6787"/>
        <v>#N/A</v>
      </c>
      <c r="V3930" s="52" t="e">
        <f t="shared" si="6787"/>
        <v>#N/A</v>
      </c>
      <c r="W3930" s="52" t="e">
        <f t="shared" si="6787"/>
        <v>#N/A</v>
      </c>
      <c r="X3930" s="55" t="e">
        <f t="shared" si="6780"/>
        <v>#N/A</v>
      </c>
      <c r="Y3930" s="55" t="e">
        <f t="shared" si="6781"/>
        <v>#N/A</v>
      </c>
      <c r="Z3930" s="55" t="e">
        <f t="shared" ref="Z3930" si="6788">Z3929</f>
        <v>#N/A</v>
      </c>
      <c r="AA3930" s="55" t="e">
        <f t="shared" si="6783"/>
        <v>#N/A</v>
      </c>
      <c r="AB3930" s="336" t="e">
        <f t="shared" si="6784"/>
        <v>#N/A</v>
      </c>
      <c r="AC3930" s="223" t="e">
        <f ca="1">INDEX(FGA_COEFFS,1,1)+Z3930*INDEX(FGA_COEFFS,1,2)+Y3930*INDEX(FGA_COEFFS,1,3)+R3930*INDEX(FGA_COEFFS,1,4)+Q3929*INDEX(FGA_COEFFS,1,5)+S3930*INDEX(FGA_COEFFS,1,6)+T3929*INDEX(FGA_COEFFS,1,7)+M3929*INDEX(FGA_COEFFS,1,8)+Y3933*Y3935</f>
        <v>#N/A</v>
      </c>
      <c r="AD3930" s="223" t="e">
        <f ca="1">INDEX(THREEPTA_COEFFS,1,1)+AC3930*INDEX(THREEPTA_COEFFS,1,2)+J3930*INDEX(THREEPTA_COEFFS,1,3)+AA3930*INDEX(THREEPTA_COEFFS,1,4)+K3930*INDEX(THREEPTA_COEFFS,1,5)+L3929*INDEX(THREEPTA_COEFFS,1,6)+Z3933*Z3935</f>
        <v>#N/A</v>
      </c>
      <c r="AE3930" s="223" t="e">
        <f ca="1">INDEX(THREEPTPCT_COEFFS,1,1)+K3930*INDEX(THREEPTPCT_COEFFS,1,2)+L3929*INDEX(THREEPTPCT_COEFFS,1,3)+AA3933*AA3935</f>
        <v>#N/A</v>
      </c>
      <c r="AF3930" s="55" t="e">
        <f t="shared" ca="1" si="6785"/>
        <v>#N/A</v>
      </c>
      <c r="AG3930" s="223" t="e">
        <f ca="1">INDEX(TWOPTPCT_COEFFS,1,1)+AB3930*INDEX(TWOPTPCT_COEFFS,1,2)+I3929*INDEX(TWOPTPCT_COEFFS,1,3)+G3929*INDEX(TWOPTPCT_COEFFS,1,4)+L3929*INDEX(TWOPTPCT_COEFFS,1,5)+AB3933*AB3935</f>
        <v>#N/A</v>
      </c>
      <c r="AH3930" s="223" t="e">
        <f ca="1">INDEX(FTA_COEFFS,1,1)+O3930*INDEX(FTA_COEFFS,1,2)+N3929*INDEX(FTA_COEFFS,1,3)+(Q3930+R3930)*INDEX(FTA_COEFFS,1,4)+(Q3929+R3929)*INDEX(FTA_COEFFS,1,5)+M3929*INDEX(FTA_COEFFS,1,6)+AC3933*AC3935</f>
        <v>#N/A</v>
      </c>
      <c r="AI3930" s="223" t="e">
        <f ca="1">INDEX(FTPCT_COEFFS,1,1)+P3930*INDEX(FTPCT_COEFFS,1,2)+F3930*INDEX(FTPCT_COEFFS,1,3)+G3929*INDEX(FTPCT_COEFFS,1,4)+AD3933*AD3935</f>
        <v>#N/A</v>
      </c>
      <c r="AJ3930" s="338" t="e">
        <f t="shared" ca="1" si="6786"/>
        <v>#N/A</v>
      </c>
      <c r="AK3930" s="55"/>
      <c r="AL3930" s="55"/>
      <c r="AM3930" s="55"/>
      <c r="AN3930" s="55"/>
      <c r="AO3930" s="55"/>
      <c r="AP3930" s="55"/>
      <c r="AQ3930" s="55"/>
      <c r="AR3930" s="55"/>
    </row>
    <row r="3931" spans="1:45" x14ac:dyDescent="0.3">
      <c r="A3931" s="54" t="e">
        <f ca="1">IF(D3929&gt;(D3930+(AVERAGE(V3929,W3929)-AVERAGE(V3930,W3930))/2)+2.5,C3929,IF(D3930&gt;(D3929+(AVERAGE(V3930,W3930)-AVERAGE(V3929,W3929))/2)+2.5,C3930,"Close"))</f>
        <v>#N/A</v>
      </c>
      <c r="B3931" s="64" t="e">
        <f ca="1">IF(D3930&gt;D3929,C3930,C3929)</f>
        <v>#N/A</v>
      </c>
      <c r="D3931" s="56"/>
      <c r="X3931" s="55"/>
      <c r="Y3931" s="55"/>
      <c r="Z3931" s="55"/>
      <c r="AA3931" s="55"/>
      <c r="AB3931" s="55"/>
      <c r="AC3931" s="337"/>
      <c r="AD3931" s="337"/>
      <c r="AE3931" s="337"/>
      <c r="AF3931" s="337"/>
      <c r="AG3931" s="337"/>
      <c r="AH3931" s="337"/>
      <c r="AI3931" s="337"/>
      <c r="AJ3931" s="337"/>
      <c r="AK3931" s="337"/>
      <c r="AL3931" s="337"/>
      <c r="AM3931" s="55"/>
      <c r="AN3931" s="55"/>
      <c r="AO3931" s="55"/>
      <c r="AP3931" s="55"/>
      <c r="AQ3931" s="55"/>
      <c r="AR3931" s="55"/>
      <c r="AS3931" s="55"/>
    </row>
    <row r="3932" spans="1:45" x14ac:dyDescent="0.3">
      <c r="X3932" s="54" t="s">
        <v>1305</v>
      </c>
      <c r="Y3932" s="54" t="s">
        <v>128</v>
      </c>
      <c r="Z3932" s="54" t="s">
        <v>157</v>
      </c>
      <c r="AA3932" s="54" t="s">
        <v>151</v>
      </c>
      <c r="AB3932" s="54" t="s">
        <v>1327</v>
      </c>
      <c r="AC3932" s="54" t="s">
        <v>129</v>
      </c>
      <c r="AD3932" s="54" t="s">
        <v>116</v>
      </c>
      <c r="AE3932" s="54"/>
      <c r="AF3932" s="54"/>
      <c r="AG3932" s="54"/>
      <c r="AH3932" s="54"/>
      <c r="AI3932" s="54"/>
      <c r="AJ3932" s="54"/>
      <c r="AK3932" s="54"/>
      <c r="AL3932" s="54"/>
      <c r="AM3932" s="54"/>
      <c r="AN3932" s="54"/>
      <c r="AO3932" s="54"/>
      <c r="AP3932" s="54"/>
      <c r="AQ3932" s="54"/>
      <c r="AR3932" s="54"/>
      <c r="AS3932" s="54"/>
    </row>
    <row r="3933" spans="1:45" x14ac:dyDescent="0.3">
      <c r="X3933" s="54"/>
      <c r="Y3933" s="54">
        <f t="shared" ref="Y3933:AD3933" si="6789">Y3926</f>
        <v>6.4436999999999998</v>
      </c>
      <c r="Z3933" s="54">
        <f t="shared" si="6789"/>
        <v>4.9371</v>
      </c>
      <c r="AA3933" s="54">
        <f t="shared" si="6789"/>
        <v>11.350300000000001</v>
      </c>
      <c r="AB3933" s="54">
        <f t="shared" si="6789"/>
        <v>7.1900000000000006E-2</v>
      </c>
      <c r="AC3933" s="54">
        <f t="shared" si="6789"/>
        <v>6.2766000000000002</v>
      </c>
      <c r="AD3933" s="54">
        <f t="shared" si="6789"/>
        <v>11.042999999999999</v>
      </c>
      <c r="AE3933" s="54"/>
      <c r="AF3933" s="336"/>
      <c r="AG3933" s="336"/>
      <c r="AH3933" s="336"/>
      <c r="AI3933" s="54"/>
      <c r="AJ3933" s="54"/>
      <c r="AK3933" s="54"/>
      <c r="AL3933" s="54"/>
      <c r="AM3933" s="54"/>
      <c r="AN3933" s="54"/>
      <c r="AO3933" s="54"/>
      <c r="AP3933" s="54"/>
      <c r="AQ3933" s="54"/>
      <c r="AR3933" s="54"/>
      <c r="AS3933" s="54"/>
    </row>
    <row r="3934" spans="1:45" x14ac:dyDescent="0.3">
      <c r="D3934" s="56"/>
      <c r="X3934" s="336"/>
      <c r="Y3934" s="336">
        <f t="shared" ca="1" si="6681"/>
        <v>0.20406856883489005</v>
      </c>
      <c r="Z3934" s="336">
        <f t="shared" ca="1" si="6681"/>
        <v>0.17317865587793135</v>
      </c>
      <c r="AA3934" s="336">
        <f t="shared" ca="1" si="6681"/>
        <v>1.0359594876241398</v>
      </c>
      <c r="AB3934" s="336">
        <f t="shared" ca="1" si="6681"/>
        <v>-6.4963034873964296E-4</v>
      </c>
      <c r="AC3934" s="336">
        <f t="shared" ca="1" si="6681"/>
        <v>-1.0273833491731321</v>
      </c>
      <c r="AD3934" s="336">
        <f t="shared" ca="1" si="6681"/>
        <v>-1.4010502426866496</v>
      </c>
      <c r="AE3934" s="336"/>
      <c r="AF3934" s="336"/>
      <c r="AG3934" s="336"/>
      <c r="AH3934" s="336"/>
      <c r="AI3934" s="54"/>
      <c r="AJ3934" s="54"/>
      <c r="AK3934" s="54"/>
      <c r="AL3934" s="336"/>
      <c r="AM3934" s="336"/>
      <c r="AN3934" s="336"/>
      <c r="AO3934" s="336"/>
      <c r="AP3934" s="54"/>
      <c r="AQ3934" s="336"/>
      <c r="AR3934" s="336"/>
      <c r="AS3934" s="336"/>
    </row>
    <row r="3935" spans="1:45" x14ac:dyDescent="0.3">
      <c r="C3935" s="54"/>
      <c r="D3935" s="56"/>
      <c r="Y3935" s="336">
        <f t="shared" ref="Y3935:AD3998" ca="1" si="6790">1.5*RAND()^2*IF(RAND()&gt;0.5,1,-1)</f>
        <v>-6.8147926178510412E-2</v>
      </c>
      <c r="Z3935" s="336">
        <f t="shared" ca="1" si="6790"/>
        <v>-0.36562589849211447</v>
      </c>
      <c r="AA3935" s="336">
        <f t="shared" ca="1" si="6790"/>
        <v>7.3625433027286885E-3</v>
      </c>
      <c r="AB3935" s="336">
        <f t="shared" ca="1" si="6790"/>
        <v>-1.2185834920546568</v>
      </c>
      <c r="AC3935" s="336">
        <f t="shared" ca="1" si="6790"/>
        <v>1.4858088162106347E-4</v>
      </c>
      <c r="AD3935" s="336">
        <f t="shared" ca="1" si="6790"/>
        <v>-0.79784456298428053</v>
      </c>
      <c r="AE3935" s="55"/>
      <c r="AF3935" s="55"/>
      <c r="AG3935" s="55"/>
      <c r="AH3935" s="55"/>
      <c r="AI3935" s="55"/>
      <c r="AJ3935" s="55"/>
      <c r="AK3935" s="55"/>
      <c r="AL3935" s="55"/>
      <c r="AM3935" s="55"/>
      <c r="AN3935" s="55"/>
      <c r="AO3935" s="55"/>
      <c r="AP3935" s="55"/>
      <c r="AQ3935" s="55"/>
      <c r="AR3935" s="55"/>
      <c r="AS3935" s="55"/>
    </row>
    <row r="3936" spans="1:45" x14ac:dyDescent="0.3">
      <c r="B3936" s="54" t="s">
        <v>172</v>
      </c>
      <c r="C3936" s="53">
        <f>C3929</f>
        <v>0</v>
      </c>
      <c r="D3936" s="56" t="e">
        <f t="shared" ref="D3936:D3937" ca="1" si="6791">AJ3936</f>
        <v>#N/A</v>
      </c>
      <c r="E3936" s="52" t="e">
        <f t="shared" ref="E3936:W3936" si="6792">E3929</f>
        <v>#N/A</v>
      </c>
      <c r="F3936" s="52" t="e">
        <f t="shared" si="6792"/>
        <v>#N/A</v>
      </c>
      <c r="G3936" s="52" t="e">
        <f t="shared" si="6792"/>
        <v>#N/A</v>
      </c>
      <c r="H3936" s="52" t="e">
        <f t="shared" si="6792"/>
        <v>#N/A</v>
      </c>
      <c r="I3936" s="52" t="e">
        <f t="shared" si="6792"/>
        <v>#N/A</v>
      </c>
      <c r="J3936" s="52" t="e">
        <f t="shared" si="6792"/>
        <v>#N/A</v>
      </c>
      <c r="K3936" s="52" t="e">
        <f t="shared" si="6792"/>
        <v>#N/A</v>
      </c>
      <c r="L3936" s="52" t="e">
        <f t="shared" si="6792"/>
        <v>#N/A</v>
      </c>
      <c r="M3936" s="52" t="e">
        <f t="shared" si="6792"/>
        <v>#N/A</v>
      </c>
      <c r="N3936" s="52" t="e">
        <f t="shared" si="6792"/>
        <v>#N/A</v>
      </c>
      <c r="O3936" s="52" t="e">
        <f t="shared" si="6792"/>
        <v>#N/A</v>
      </c>
      <c r="P3936" s="52" t="e">
        <f t="shared" si="6792"/>
        <v>#N/A</v>
      </c>
      <c r="Q3936" s="52" t="e">
        <f t="shared" si="6792"/>
        <v>#N/A</v>
      </c>
      <c r="R3936" s="52" t="e">
        <f t="shared" si="6792"/>
        <v>#N/A</v>
      </c>
      <c r="S3936" s="52" t="e">
        <f t="shared" si="6792"/>
        <v>#N/A</v>
      </c>
      <c r="T3936" s="52" t="e">
        <f t="shared" si="6792"/>
        <v>#N/A</v>
      </c>
      <c r="U3936" s="52" t="e">
        <f t="shared" si="6792"/>
        <v>#N/A</v>
      </c>
      <c r="V3936" s="52" t="e">
        <f t="shared" si="6792"/>
        <v>#N/A</v>
      </c>
      <c r="W3936" s="52" t="e">
        <f t="shared" si="6792"/>
        <v>#N/A</v>
      </c>
      <c r="X3936" s="55" t="e">
        <f t="shared" ref="X3936:X3937" si="6793">(H3936-(O3936*P3936)/100-3*(J3936*K3936)/100)/2</f>
        <v>#N/A</v>
      </c>
      <c r="Y3936" s="55" t="e">
        <f t="shared" ref="Y3936:Y3937" si="6794">SUM(X3936,(J3936*K3936/100))/(F3936/100)</f>
        <v>#N/A</v>
      </c>
      <c r="Z3936" s="55" t="e">
        <f t="shared" ref="Z3936" si="6795">U3936*0.5+U3937*0.5</f>
        <v>#N/A</v>
      </c>
      <c r="AA3936" s="55" t="e">
        <f t="shared" ref="AA3936:AA3937" si="6796">J3936/Y3936</f>
        <v>#N/A</v>
      </c>
      <c r="AB3936" s="336" t="e">
        <f t="shared" ref="AB3936:AB3937" si="6797">X3936/(Y3936-J3936)</f>
        <v>#N/A</v>
      </c>
      <c r="AC3936" s="223" t="e">
        <f ca="1">INDEX(FGA_COEFFS,1,1)+Z3936*INDEX(FGA_COEFFS,1,2)+Y3936*INDEX(FGA_COEFFS,1,3)+R3936*INDEX(FGA_COEFFS,1,4)+Q3937*INDEX(FGA_COEFFS,1,5)+S3936*INDEX(FGA_COEFFS,1,6)+T3937*INDEX(FGA_COEFFS,1,7)+M3937*INDEX(FGA_COEFFS,1,8)+Y3940*Y3941</f>
        <v>#N/A</v>
      </c>
      <c r="AD3936" s="223" t="e">
        <f ca="1">INDEX(THREEPTA_COEFFS,1,1)+AC3936*INDEX(THREEPTA_COEFFS,1,2)+J3936*INDEX(THREEPTA_COEFFS,1,3)+AA3936*INDEX(THREEPTA_COEFFS,1,4)+K3936*INDEX(THREEPTA_COEFFS,1,5)+L3937*INDEX(THREEPTA_COEFFS,1,6)+Z3940*Z3941</f>
        <v>#N/A</v>
      </c>
      <c r="AE3936" s="223" t="e">
        <f ca="1">INDEX(THREEPTPCT_COEFFS,1,1)+K3936*INDEX(THREEPTPCT_COEFFS,1,2)+L3937*INDEX(THREEPTPCT_COEFFS,1,3)+AA3940*AA3941</f>
        <v>#N/A</v>
      </c>
      <c r="AF3936" s="55" t="e">
        <f t="shared" ref="AF3936:AF3937" ca="1" si="6798">AC3936-AD3936</f>
        <v>#N/A</v>
      </c>
      <c r="AG3936" s="223" t="e">
        <f ca="1">INDEX(TWOPTPCT_COEFFS,1,1)+AB3936*INDEX(TWOPTPCT_COEFFS,1,2)+I3937*INDEX(TWOPTPCT_COEFFS,1,3)+G3937*INDEX(TWOPTPCT_COEFFS,1,4)+L3937*INDEX(TWOPTPCT_COEFFS,1,5)+AB3940*AB3941</f>
        <v>#N/A</v>
      </c>
      <c r="AH3936" s="223" t="e">
        <f ca="1">INDEX(FTA_COEFFS,1,1)+O3936*INDEX(FTA_COEFFS,1,2)+N3937*INDEX(FTA_COEFFS,1,3)+(Q3936+R3936)*INDEX(FTA_COEFFS,1,4)+(Q3937+R3937)*INDEX(FTA_COEFFS,1,5)+M3937*INDEX(FTA_COEFFS,1,6)+AC3940*AC3941</f>
        <v>#N/A</v>
      </c>
      <c r="AI3936" s="223" t="e">
        <f ca="1">INDEX(FTPCT_COEFFS,1,1)+P3936*INDEX(FTPCT_COEFFS,1,2)+F3936*INDEX(FTPCT_COEFFS,1,3)+G3937*INDEX(FTPCT_COEFFS,1,4)+AD3940*AD3941</f>
        <v>#N/A</v>
      </c>
      <c r="AJ3936" s="338" t="e">
        <f t="shared" ref="AJ3936:AJ3937" ca="1" si="6799">AD3936*AE3936/100+AF3936*AG3936+AH3936*AI3936/100</f>
        <v>#N/A</v>
      </c>
      <c r="AK3936" s="55"/>
      <c r="AL3936" s="55"/>
      <c r="AM3936" s="55"/>
      <c r="AN3936" s="55"/>
      <c r="AO3936" s="55"/>
      <c r="AP3936" s="55"/>
      <c r="AQ3936" s="55"/>
      <c r="AR3936" s="55"/>
    </row>
    <row r="3937" spans="1:45" x14ac:dyDescent="0.3">
      <c r="B3937" s="54" t="s">
        <v>175</v>
      </c>
      <c r="C3937" s="54">
        <f>C3930</f>
        <v>0</v>
      </c>
      <c r="D3937" s="56" t="e">
        <f t="shared" ca="1" si="6791"/>
        <v>#N/A</v>
      </c>
      <c r="E3937" s="52" t="e">
        <f t="shared" ref="E3937:W3937" si="6800">E3930</f>
        <v>#N/A</v>
      </c>
      <c r="F3937" s="52" t="e">
        <f t="shared" si="6800"/>
        <v>#N/A</v>
      </c>
      <c r="G3937" s="52" t="e">
        <f t="shared" si="6800"/>
        <v>#N/A</v>
      </c>
      <c r="H3937" s="52" t="e">
        <f t="shared" si="6800"/>
        <v>#N/A</v>
      </c>
      <c r="I3937" s="52" t="e">
        <f t="shared" si="6800"/>
        <v>#N/A</v>
      </c>
      <c r="J3937" s="52" t="e">
        <f t="shared" si="6800"/>
        <v>#N/A</v>
      </c>
      <c r="K3937" s="52" t="e">
        <f t="shared" si="6800"/>
        <v>#N/A</v>
      </c>
      <c r="L3937" s="52" t="e">
        <f t="shared" si="6800"/>
        <v>#N/A</v>
      </c>
      <c r="M3937" s="52" t="e">
        <f t="shared" si="6800"/>
        <v>#N/A</v>
      </c>
      <c r="N3937" s="52" t="e">
        <f t="shared" si="6800"/>
        <v>#N/A</v>
      </c>
      <c r="O3937" s="52" t="e">
        <f t="shared" si="6800"/>
        <v>#N/A</v>
      </c>
      <c r="P3937" s="52" t="e">
        <f t="shared" si="6800"/>
        <v>#N/A</v>
      </c>
      <c r="Q3937" s="52" t="e">
        <f t="shared" si="6800"/>
        <v>#N/A</v>
      </c>
      <c r="R3937" s="52" t="e">
        <f t="shared" si="6800"/>
        <v>#N/A</v>
      </c>
      <c r="S3937" s="52" t="e">
        <f t="shared" si="6800"/>
        <v>#N/A</v>
      </c>
      <c r="T3937" s="52" t="e">
        <f t="shared" si="6800"/>
        <v>#N/A</v>
      </c>
      <c r="U3937" s="52" t="e">
        <f t="shared" si="6800"/>
        <v>#N/A</v>
      </c>
      <c r="V3937" s="52" t="e">
        <f t="shared" si="6800"/>
        <v>#N/A</v>
      </c>
      <c r="W3937" s="52" t="e">
        <f t="shared" si="6800"/>
        <v>#N/A</v>
      </c>
      <c r="X3937" s="55" t="e">
        <f t="shared" si="6793"/>
        <v>#N/A</v>
      </c>
      <c r="Y3937" s="55" t="e">
        <f t="shared" si="6794"/>
        <v>#N/A</v>
      </c>
      <c r="Z3937" s="55" t="e">
        <f t="shared" ref="Z3937" si="6801">Z3936</f>
        <v>#N/A</v>
      </c>
      <c r="AA3937" s="55" t="e">
        <f t="shared" si="6796"/>
        <v>#N/A</v>
      </c>
      <c r="AB3937" s="336" t="e">
        <f t="shared" si="6797"/>
        <v>#N/A</v>
      </c>
      <c r="AC3937" s="223" t="e">
        <f ca="1">INDEX(FGA_COEFFS,1,1)+Z3937*INDEX(FGA_COEFFS,1,2)+Y3937*INDEX(FGA_COEFFS,1,3)+R3937*INDEX(FGA_COEFFS,1,4)+Q3936*INDEX(FGA_COEFFS,1,5)+S3937*INDEX(FGA_COEFFS,1,6)+T3936*INDEX(FGA_COEFFS,1,7)+M3936*INDEX(FGA_COEFFS,1,8)+Y3940*Y3942</f>
        <v>#N/A</v>
      </c>
      <c r="AD3937" s="223" t="e">
        <f ca="1">INDEX(THREEPTA_COEFFS,1,1)+AC3937*INDEX(THREEPTA_COEFFS,1,2)+J3937*INDEX(THREEPTA_COEFFS,1,3)+AA3937*INDEX(THREEPTA_COEFFS,1,4)+K3937*INDEX(THREEPTA_COEFFS,1,5)+L3936*INDEX(THREEPTA_COEFFS,1,6)+Z3940*Z3942</f>
        <v>#N/A</v>
      </c>
      <c r="AE3937" s="223" t="e">
        <f ca="1">INDEX(THREEPTPCT_COEFFS,1,1)+K3937*INDEX(THREEPTPCT_COEFFS,1,2)+L3936*INDEX(THREEPTPCT_COEFFS,1,3)+AA3940*AA3942</f>
        <v>#N/A</v>
      </c>
      <c r="AF3937" s="55" t="e">
        <f t="shared" ca="1" si="6798"/>
        <v>#N/A</v>
      </c>
      <c r="AG3937" s="223" t="e">
        <f ca="1">INDEX(TWOPTPCT_COEFFS,1,1)+AB3937*INDEX(TWOPTPCT_COEFFS,1,2)+I3936*INDEX(TWOPTPCT_COEFFS,1,3)+G3936*INDEX(TWOPTPCT_COEFFS,1,4)+L3936*INDEX(TWOPTPCT_COEFFS,1,5)+AB3940*AB3942</f>
        <v>#N/A</v>
      </c>
      <c r="AH3937" s="223" t="e">
        <f ca="1">INDEX(FTA_COEFFS,1,1)+O3937*INDEX(FTA_COEFFS,1,2)+N3936*INDEX(FTA_COEFFS,1,3)+(Q3937+R3937)*INDEX(FTA_COEFFS,1,4)+(Q3936+R3936)*INDEX(FTA_COEFFS,1,5)+M3936*INDEX(FTA_COEFFS,1,6)+AC3940*AC3942</f>
        <v>#N/A</v>
      </c>
      <c r="AI3937" s="223" t="e">
        <f ca="1">INDEX(FTPCT_COEFFS,1,1)+P3937*INDEX(FTPCT_COEFFS,1,2)+F3937*INDEX(FTPCT_COEFFS,1,3)+G3936*INDEX(FTPCT_COEFFS,1,4)+AD3940*AD3942</f>
        <v>#N/A</v>
      </c>
      <c r="AJ3937" s="338" t="e">
        <f t="shared" ca="1" si="6799"/>
        <v>#N/A</v>
      </c>
      <c r="AK3937" s="55"/>
      <c r="AL3937" s="55"/>
      <c r="AM3937" s="55"/>
      <c r="AN3937" s="55"/>
      <c r="AO3937" s="55"/>
      <c r="AP3937" s="55"/>
      <c r="AQ3937" s="55"/>
      <c r="AR3937" s="55"/>
    </row>
    <row r="3938" spans="1:45" x14ac:dyDescent="0.3">
      <c r="A3938" s="54" t="e">
        <f ca="1">IF(D3936&gt;(D3937+(AVERAGE(V3936,W3936)-AVERAGE(V3937,W3937))/2)+2.5,C3936,IF(D3937&gt;(D3936+(AVERAGE(V3937,W3937)-AVERAGE(V3936,W3936))/2)+2.5,C3937,"Close"))</f>
        <v>#N/A</v>
      </c>
      <c r="B3938" s="64" t="e">
        <f ca="1">IF(D3937&gt;D3936,C3937,C3936)</f>
        <v>#N/A</v>
      </c>
      <c r="D3938" s="56"/>
      <c r="X3938" s="55"/>
      <c r="Y3938" s="55"/>
      <c r="Z3938" s="55"/>
      <c r="AA3938" s="55"/>
      <c r="AB3938" s="55"/>
      <c r="AC3938" s="337"/>
      <c r="AD3938" s="337"/>
      <c r="AE3938" s="337"/>
      <c r="AF3938" s="337"/>
      <c r="AG3938" s="337"/>
      <c r="AH3938" s="337"/>
      <c r="AI3938" s="337"/>
      <c r="AJ3938" s="337"/>
      <c r="AK3938" s="337"/>
      <c r="AL3938" s="337"/>
      <c r="AM3938" s="55"/>
      <c r="AN3938" s="55"/>
      <c r="AO3938" s="55"/>
      <c r="AP3938" s="55"/>
      <c r="AQ3938" s="55"/>
      <c r="AR3938" s="55"/>
      <c r="AS3938" s="55"/>
    </row>
    <row r="3939" spans="1:45" x14ac:dyDescent="0.3">
      <c r="X3939" s="54" t="s">
        <v>1305</v>
      </c>
      <c r="Y3939" s="54" t="s">
        <v>128</v>
      </c>
      <c r="Z3939" s="54" t="s">
        <v>157</v>
      </c>
      <c r="AA3939" s="54" t="s">
        <v>151</v>
      </c>
      <c r="AB3939" s="54" t="s">
        <v>1327</v>
      </c>
      <c r="AC3939" s="54" t="s">
        <v>129</v>
      </c>
      <c r="AD3939" s="54" t="s">
        <v>116</v>
      </c>
      <c r="AE3939" s="54"/>
      <c r="AF3939" s="54"/>
      <c r="AG3939" s="54"/>
      <c r="AH3939" s="54"/>
      <c r="AI3939" s="54"/>
      <c r="AJ3939" s="54"/>
      <c r="AK3939" s="54"/>
      <c r="AL3939" s="54"/>
      <c r="AM3939" s="54"/>
      <c r="AN3939" s="54"/>
      <c r="AO3939" s="54"/>
      <c r="AP3939" s="54"/>
      <c r="AQ3939" s="54"/>
      <c r="AR3939" s="54"/>
      <c r="AS3939" s="54"/>
    </row>
    <row r="3940" spans="1:45" x14ac:dyDescent="0.3">
      <c r="X3940" s="54"/>
      <c r="Y3940" s="54">
        <f t="shared" ref="Y3940:AD3940" si="6802">Y3933</f>
        <v>6.4436999999999998</v>
      </c>
      <c r="Z3940" s="54">
        <f t="shared" si="6802"/>
        <v>4.9371</v>
      </c>
      <c r="AA3940" s="54">
        <f t="shared" si="6802"/>
        <v>11.350300000000001</v>
      </c>
      <c r="AB3940" s="54">
        <f t="shared" si="6802"/>
        <v>7.1900000000000006E-2</v>
      </c>
      <c r="AC3940" s="54">
        <f t="shared" si="6802"/>
        <v>6.2766000000000002</v>
      </c>
      <c r="AD3940" s="54">
        <f t="shared" si="6802"/>
        <v>11.042999999999999</v>
      </c>
      <c r="AE3940" s="54"/>
      <c r="AF3940" s="336"/>
      <c r="AG3940" s="336"/>
      <c r="AH3940" s="336"/>
      <c r="AI3940" s="54"/>
      <c r="AJ3940" s="54"/>
      <c r="AK3940" s="54"/>
      <c r="AL3940" s="54"/>
      <c r="AM3940" s="54"/>
      <c r="AN3940" s="54"/>
      <c r="AO3940" s="54"/>
      <c r="AP3940" s="54"/>
      <c r="AQ3940" s="54"/>
      <c r="AR3940" s="54"/>
      <c r="AS3940" s="54"/>
    </row>
    <row r="3941" spans="1:45" x14ac:dyDescent="0.3">
      <c r="D3941" s="56"/>
      <c r="X3941" s="336"/>
      <c r="Y3941" s="336">
        <f t="shared" ca="1" si="6790"/>
        <v>3.0281102306844776E-2</v>
      </c>
      <c r="Z3941" s="336">
        <f t="shared" ca="1" si="6790"/>
        <v>-0.9123938222648067</v>
      </c>
      <c r="AA3941" s="336">
        <f t="shared" ca="1" si="6790"/>
        <v>0.9788058378782013</v>
      </c>
      <c r="AB3941" s="336">
        <f t="shared" ca="1" si="6790"/>
        <v>-8.4522965519545166E-3</v>
      </c>
      <c r="AC3941" s="336">
        <f t="shared" ca="1" si="6790"/>
        <v>-1.4542417060926825E-2</v>
      </c>
      <c r="AD3941" s="336">
        <f t="shared" ca="1" si="6790"/>
        <v>-5.3213492125701083E-2</v>
      </c>
      <c r="AE3941" s="336"/>
      <c r="AF3941" s="336"/>
      <c r="AG3941" s="336"/>
      <c r="AH3941" s="336"/>
      <c r="AI3941" s="54"/>
      <c r="AJ3941" s="54"/>
      <c r="AK3941" s="54"/>
      <c r="AL3941" s="336"/>
      <c r="AM3941" s="336"/>
      <c r="AN3941" s="336"/>
      <c r="AO3941" s="336"/>
      <c r="AP3941" s="54"/>
      <c r="AQ3941" s="336"/>
      <c r="AR3941" s="336"/>
      <c r="AS3941" s="336"/>
    </row>
    <row r="3942" spans="1:45" x14ac:dyDescent="0.3">
      <c r="C3942" s="54"/>
      <c r="D3942" s="56"/>
      <c r="Y3942" s="336">
        <f t="shared" ca="1" si="6790"/>
        <v>-8.8327184240467899E-2</v>
      </c>
      <c r="Z3942" s="336">
        <f t="shared" ca="1" si="6790"/>
        <v>0.13875244336342968</v>
      </c>
      <c r="AA3942" s="336">
        <f t="shared" ca="1" si="6790"/>
        <v>5.9614179277235765E-2</v>
      </c>
      <c r="AB3942" s="336">
        <f t="shared" ca="1" si="6790"/>
        <v>9.5301851098603202E-2</v>
      </c>
      <c r="AC3942" s="336">
        <f t="shared" ca="1" si="6790"/>
        <v>1.0695013160730059E-2</v>
      </c>
      <c r="AD3942" s="336">
        <f t="shared" ca="1" si="6790"/>
        <v>-1.3589221092828356</v>
      </c>
      <c r="AE3942" s="55"/>
      <c r="AF3942" s="55"/>
      <c r="AG3942" s="55"/>
      <c r="AH3942" s="55"/>
      <c r="AI3942" s="55"/>
      <c r="AJ3942" s="55"/>
      <c r="AK3942" s="55"/>
      <c r="AL3942" s="55"/>
      <c r="AM3942" s="55"/>
      <c r="AN3942" s="55"/>
      <c r="AO3942" s="55"/>
      <c r="AP3942" s="55"/>
      <c r="AQ3942" s="55"/>
      <c r="AR3942" s="55"/>
      <c r="AS3942" s="55"/>
    </row>
    <row r="3943" spans="1:45" x14ac:dyDescent="0.3">
      <c r="B3943" s="54" t="s">
        <v>172</v>
      </c>
      <c r="C3943" s="53">
        <f>C3936</f>
        <v>0</v>
      </c>
      <c r="D3943" s="56" t="e">
        <f t="shared" ref="D3943:D3944" ca="1" si="6803">AJ3943</f>
        <v>#N/A</v>
      </c>
      <c r="E3943" s="52" t="e">
        <f t="shared" ref="E3943:W3943" si="6804">E3936</f>
        <v>#N/A</v>
      </c>
      <c r="F3943" s="52" t="e">
        <f t="shared" si="6804"/>
        <v>#N/A</v>
      </c>
      <c r="G3943" s="52" t="e">
        <f t="shared" si="6804"/>
        <v>#N/A</v>
      </c>
      <c r="H3943" s="52" t="e">
        <f t="shared" si="6804"/>
        <v>#N/A</v>
      </c>
      <c r="I3943" s="52" t="e">
        <f t="shared" si="6804"/>
        <v>#N/A</v>
      </c>
      <c r="J3943" s="52" t="e">
        <f t="shared" si="6804"/>
        <v>#N/A</v>
      </c>
      <c r="K3943" s="52" t="e">
        <f t="shared" si="6804"/>
        <v>#N/A</v>
      </c>
      <c r="L3943" s="52" t="e">
        <f t="shared" si="6804"/>
        <v>#N/A</v>
      </c>
      <c r="M3943" s="52" t="e">
        <f t="shared" si="6804"/>
        <v>#N/A</v>
      </c>
      <c r="N3943" s="52" t="e">
        <f t="shared" si="6804"/>
        <v>#N/A</v>
      </c>
      <c r="O3943" s="52" t="e">
        <f t="shared" si="6804"/>
        <v>#N/A</v>
      </c>
      <c r="P3943" s="52" t="e">
        <f t="shared" si="6804"/>
        <v>#N/A</v>
      </c>
      <c r="Q3943" s="52" t="e">
        <f t="shared" si="6804"/>
        <v>#N/A</v>
      </c>
      <c r="R3943" s="52" t="e">
        <f t="shared" si="6804"/>
        <v>#N/A</v>
      </c>
      <c r="S3943" s="52" t="e">
        <f t="shared" si="6804"/>
        <v>#N/A</v>
      </c>
      <c r="T3943" s="52" t="e">
        <f t="shared" si="6804"/>
        <v>#N/A</v>
      </c>
      <c r="U3943" s="52" t="e">
        <f t="shared" si="6804"/>
        <v>#N/A</v>
      </c>
      <c r="V3943" s="52" t="e">
        <f t="shared" si="6804"/>
        <v>#N/A</v>
      </c>
      <c r="W3943" s="52" t="e">
        <f t="shared" si="6804"/>
        <v>#N/A</v>
      </c>
      <c r="X3943" s="55" t="e">
        <f t="shared" ref="X3943:X3944" si="6805">(H3943-(O3943*P3943)/100-3*(J3943*K3943)/100)/2</f>
        <v>#N/A</v>
      </c>
      <c r="Y3943" s="55" t="e">
        <f t="shared" ref="Y3943:Y3944" si="6806">SUM(X3943,(J3943*K3943/100))/(F3943/100)</f>
        <v>#N/A</v>
      </c>
      <c r="Z3943" s="55" t="e">
        <f t="shared" ref="Z3943" si="6807">U3943*0.5+U3944*0.5</f>
        <v>#N/A</v>
      </c>
      <c r="AA3943" s="55" t="e">
        <f t="shared" ref="AA3943:AA3944" si="6808">J3943/Y3943</f>
        <v>#N/A</v>
      </c>
      <c r="AB3943" s="336" t="e">
        <f t="shared" ref="AB3943:AB3944" si="6809">X3943/(Y3943-J3943)</f>
        <v>#N/A</v>
      </c>
      <c r="AC3943" s="223" t="e">
        <f ca="1">INDEX(FGA_COEFFS,1,1)+Z3943*INDEX(FGA_COEFFS,1,2)+Y3943*INDEX(FGA_COEFFS,1,3)+R3943*INDEX(FGA_COEFFS,1,4)+Q3944*INDEX(FGA_COEFFS,1,5)+S3943*INDEX(FGA_COEFFS,1,6)+T3944*INDEX(FGA_COEFFS,1,7)+M3944*INDEX(FGA_COEFFS,1,8)+Y3947*Y3948</f>
        <v>#N/A</v>
      </c>
      <c r="AD3943" s="223" t="e">
        <f ca="1">INDEX(THREEPTA_COEFFS,1,1)+AC3943*INDEX(THREEPTA_COEFFS,1,2)+J3943*INDEX(THREEPTA_COEFFS,1,3)+AA3943*INDEX(THREEPTA_COEFFS,1,4)+K3943*INDEX(THREEPTA_COEFFS,1,5)+L3944*INDEX(THREEPTA_COEFFS,1,6)+Z3947*Z3948</f>
        <v>#N/A</v>
      </c>
      <c r="AE3943" s="223" t="e">
        <f ca="1">INDEX(THREEPTPCT_COEFFS,1,1)+K3943*INDEX(THREEPTPCT_COEFFS,1,2)+L3944*INDEX(THREEPTPCT_COEFFS,1,3)+AA3947*AA3948</f>
        <v>#N/A</v>
      </c>
      <c r="AF3943" s="55" t="e">
        <f t="shared" ref="AF3943:AF3944" ca="1" si="6810">AC3943-AD3943</f>
        <v>#N/A</v>
      </c>
      <c r="AG3943" s="223" t="e">
        <f ca="1">INDEX(TWOPTPCT_COEFFS,1,1)+AB3943*INDEX(TWOPTPCT_COEFFS,1,2)+I3944*INDEX(TWOPTPCT_COEFFS,1,3)+G3944*INDEX(TWOPTPCT_COEFFS,1,4)+L3944*INDEX(TWOPTPCT_COEFFS,1,5)+AB3947*AB3948</f>
        <v>#N/A</v>
      </c>
      <c r="AH3943" s="223" t="e">
        <f ca="1">INDEX(FTA_COEFFS,1,1)+O3943*INDEX(FTA_COEFFS,1,2)+N3944*INDEX(FTA_COEFFS,1,3)+(Q3943+R3943)*INDEX(FTA_COEFFS,1,4)+(Q3944+R3944)*INDEX(FTA_COEFFS,1,5)+M3944*INDEX(FTA_COEFFS,1,6)+AC3947*AC3948</f>
        <v>#N/A</v>
      </c>
      <c r="AI3943" s="223" t="e">
        <f ca="1">INDEX(FTPCT_COEFFS,1,1)+P3943*INDEX(FTPCT_COEFFS,1,2)+F3943*INDEX(FTPCT_COEFFS,1,3)+G3944*INDEX(FTPCT_COEFFS,1,4)+AD3947*AD3948</f>
        <v>#N/A</v>
      </c>
      <c r="AJ3943" s="338" t="e">
        <f t="shared" ref="AJ3943:AJ3944" ca="1" si="6811">AD3943*AE3943/100+AF3943*AG3943+AH3943*AI3943/100</f>
        <v>#N/A</v>
      </c>
      <c r="AK3943" s="55"/>
      <c r="AL3943" s="55"/>
      <c r="AM3943" s="55"/>
      <c r="AN3943" s="55"/>
      <c r="AO3943" s="55"/>
      <c r="AP3943" s="55"/>
      <c r="AQ3943" s="55"/>
      <c r="AR3943" s="55"/>
    </row>
    <row r="3944" spans="1:45" x14ac:dyDescent="0.3">
      <c r="B3944" s="54" t="s">
        <v>175</v>
      </c>
      <c r="C3944" s="54">
        <f>C3937</f>
        <v>0</v>
      </c>
      <c r="D3944" s="56" t="e">
        <f t="shared" ca="1" si="6803"/>
        <v>#N/A</v>
      </c>
      <c r="E3944" s="52" t="e">
        <f t="shared" ref="E3944:W3944" si="6812">E3937</f>
        <v>#N/A</v>
      </c>
      <c r="F3944" s="52" t="e">
        <f t="shared" si="6812"/>
        <v>#N/A</v>
      </c>
      <c r="G3944" s="52" t="e">
        <f t="shared" si="6812"/>
        <v>#N/A</v>
      </c>
      <c r="H3944" s="52" t="e">
        <f t="shared" si="6812"/>
        <v>#N/A</v>
      </c>
      <c r="I3944" s="52" t="e">
        <f t="shared" si="6812"/>
        <v>#N/A</v>
      </c>
      <c r="J3944" s="52" t="e">
        <f t="shared" si="6812"/>
        <v>#N/A</v>
      </c>
      <c r="K3944" s="52" t="e">
        <f t="shared" si="6812"/>
        <v>#N/A</v>
      </c>
      <c r="L3944" s="52" t="e">
        <f t="shared" si="6812"/>
        <v>#N/A</v>
      </c>
      <c r="M3944" s="52" t="e">
        <f t="shared" si="6812"/>
        <v>#N/A</v>
      </c>
      <c r="N3944" s="52" t="e">
        <f t="shared" si="6812"/>
        <v>#N/A</v>
      </c>
      <c r="O3944" s="52" t="e">
        <f t="shared" si="6812"/>
        <v>#N/A</v>
      </c>
      <c r="P3944" s="52" t="e">
        <f t="shared" si="6812"/>
        <v>#N/A</v>
      </c>
      <c r="Q3944" s="52" t="e">
        <f t="shared" si="6812"/>
        <v>#N/A</v>
      </c>
      <c r="R3944" s="52" t="e">
        <f t="shared" si="6812"/>
        <v>#N/A</v>
      </c>
      <c r="S3944" s="52" t="e">
        <f t="shared" si="6812"/>
        <v>#N/A</v>
      </c>
      <c r="T3944" s="52" t="e">
        <f t="shared" si="6812"/>
        <v>#N/A</v>
      </c>
      <c r="U3944" s="52" t="e">
        <f t="shared" si="6812"/>
        <v>#N/A</v>
      </c>
      <c r="V3944" s="52" t="e">
        <f t="shared" si="6812"/>
        <v>#N/A</v>
      </c>
      <c r="W3944" s="52" t="e">
        <f t="shared" si="6812"/>
        <v>#N/A</v>
      </c>
      <c r="X3944" s="55" t="e">
        <f t="shared" si="6805"/>
        <v>#N/A</v>
      </c>
      <c r="Y3944" s="55" t="e">
        <f t="shared" si="6806"/>
        <v>#N/A</v>
      </c>
      <c r="Z3944" s="55" t="e">
        <f t="shared" ref="Z3944" si="6813">Z3943</f>
        <v>#N/A</v>
      </c>
      <c r="AA3944" s="55" t="e">
        <f t="shared" si="6808"/>
        <v>#N/A</v>
      </c>
      <c r="AB3944" s="336" t="e">
        <f t="shared" si="6809"/>
        <v>#N/A</v>
      </c>
      <c r="AC3944" s="223" t="e">
        <f ca="1">INDEX(FGA_COEFFS,1,1)+Z3944*INDEX(FGA_COEFFS,1,2)+Y3944*INDEX(FGA_COEFFS,1,3)+R3944*INDEX(FGA_COEFFS,1,4)+Q3943*INDEX(FGA_COEFFS,1,5)+S3944*INDEX(FGA_COEFFS,1,6)+T3943*INDEX(FGA_COEFFS,1,7)+M3943*INDEX(FGA_COEFFS,1,8)+Y3947*Y3949</f>
        <v>#N/A</v>
      </c>
      <c r="AD3944" s="223" t="e">
        <f ca="1">INDEX(THREEPTA_COEFFS,1,1)+AC3944*INDEX(THREEPTA_COEFFS,1,2)+J3944*INDEX(THREEPTA_COEFFS,1,3)+AA3944*INDEX(THREEPTA_COEFFS,1,4)+K3944*INDEX(THREEPTA_COEFFS,1,5)+L3943*INDEX(THREEPTA_COEFFS,1,6)+Z3947*Z3949</f>
        <v>#N/A</v>
      </c>
      <c r="AE3944" s="223" t="e">
        <f ca="1">INDEX(THREEPTPCT_COEFFS,1,1)+K3944*INDEX(THREEPTPCT_COEFFS,1,2)+L3943*INDEX(THREEPTPCT_COEFFS,1,3)+AA3947*AA3949</f>
        <v>#N/A</v>
      </c>
      <c r="AF3944" s="55" t="e">
        <f t="shared" ca="1" si="6810"/>
        <v>#N/A</v>
      </c>
      <c r="AG3944" s="223" t="e">
        <f ca="1">INDEX(TWOPTPCT_COEFFS,1,1)+AB3944*INDEX(TWOPTPCT_COEFFS,1,2)+I3943*INDEX(TWOPTPCT_COEFFS,1,3)+G3943*INDEX(TWOPTPCT_COEFFS,1,4)+L3943*INDEX(TWOPTPCT_COEFFS,1,5)+AB3947*AB3949</f>
        <v>#N/A</v>
      </c>
      <c r="AH3944" s="223" t="e">
        <f ca="1">INDEX(FTA_COEFFS,1,1)+O3944*INDEX(FTA_COEFFS,1,2)+N3943*INDEX(FTA_COEFFS,1,3)+(Q3944+R3944)*INDEX(FTA_COEFFS,1,4)+(Q3943+R3943)*INDEX(FTA_COEFFS,1,5)+M3943*INDEX(FTA_COEFFS,1,6)+AC3947*AC3949</f>
        <v>#N/A</v>
      </c>
      <c r="AI3944" s="223" t="e">
        <f ca="1">INDEX(FTPCT_COEFFS,1,1)+P3944*INDEX(FTPCT_COEFFS,1,2)+F3944*INDEX(FTPCT_COEFFS,1,3)+G3943*INDEX(FTPCT_COEFFS,1,4)+AD3947*AD3949</f>
        <v>#N/A</v>
      </c>
      <c r="AJ3944" s="338" t="e">
        <f t="shared" ca="1" si="6811"/>
        <v>#N/A</v>
      </c>
      <c r="AK3944" s="55"/>
      <c r="AL3944" s="55"/>
      <c r="AM3944" s="55"/>
      <c r="AN3944" s="55"/>
      <c r="AO3944" s="55"/>
      <c r="AP3944" s="55"/>
      <c r="AQ3944" s="55"/>
      <c r="AR3944" s="55"/>
    </row>
    <row r="3945" spans="1:45" x14ac:dyDescent="0.3">
      <c r="A3945" s="54" t="e">
        <f ca="1">IF(D3943&gt;(D3944+(AVERAGE(V3943,W3943)-AVERAGE(V3944,W3944))/2)+2.5,C3943,IF(D3944&gt;(D3943+(AVERAGE(V3944,W3944)-AVERAGE(V3943,W3943))/2)+2.5,C3944,"Close"))</f>
        <v>#N/A</v>
      </c>
      <c r="B3945" s="64" t="e">
        <f ca="1">IF(D3944&gt;D3943,C3944,C3943)</f>
        <v>#N/A</v>
      </c>
      <c r="D3945" s="56"/>
      <c r="X3945" s="55"/>
      <c r="Y3945" s="55"/>
      <c r="Z3945" s="55"/>
      <c r="AA3945" s="55"/>
      <c r="AB3945" s="55"/>
      <c r="AC3945" s="337"/>
      <c r="AD3945" s="337"/>
      <c r="AE3945" s="337"/>
      <c r="AF3945" s="337"/>
      <c r="AG3945" s="337"/>
      <c r="AH3945" s="337"/>
      <c r="AI3945" s="337"/>
      <c r="AJ3945" s="337"/>
      <c r="AK3945" s="337"/>
      <c r="AL3945" s="337"/>
      <c r="AM3945" s="55"/>
      <c r="AN3945" s="55"/>
      <c r="AO3945" s="55"/>
      <c r="AP3945" s="55"/>
      <c r="AQ3945" s="55"/>
      <c r="AR3945" s="55"/>
      <c r="AS3945" s="55"/>
    </row>
    <row r="3946" spans="1:45" x14ac:dyDescent="0.3">
      <c r="X3946" s="54" t="s">
        <v>1305</v>
      </c>
      <c r="Y3946" s="54" t="s">
        <v>128</v>
      </c>
      <c r="Z3946" s="54" t="s">
        <v>157</v>
      </c>
      <c r="AA3946" s="54" t="s">
        <v>151</v>
      </c>
      <c r="AB3946" s="54" t="s">
        <v>1327</v>
      </c>
      <c r="AC3946" s="54" t="s">
        <v>129</v>
      </c>
      <c r="AD3946" s="54" t="s">
        <v>116</v>
      </c>
      <c r="AE3946" s="54"/>
      <c r="AF3946" s="54"/>
      <c r="AG3946" s="54"/>
      <c r="AH3946" s="54"/>
      <c r="AI3946" s="54"/>
      <c r="AJ3946" s="54"/>
      <c r="AK3946" s="54"/>
      <c r="AL3946" s="54"/>
      <c r="AM3946" s="54"/>
      <c r="AN3946" s="54"/>
      <c r="AO3946" s="54"/>
      <c r="AP3946" s="54"/>
      <c r="AQ3946" s="54"/>
      <c r="AR3946" s="54"/>
      <c r="AS3946" s="54"/>
    </row>
    <row r="3947" spans="1:45" x14ac:dyDescent="0.3">
      <c r="X3947" s="54"/>
      <c r="Y3947" s="54">
        <f t="shared" ref="Y3947:AD3947" si="6814">Y3940</f>
        <v>6.4436999999999998</v>
      </c>
      <c r="Z3947" s="54">
        <f t="shared" si="6814"/>
        <v>4.9371</v>
      </c>
      <c r="AA3947" s="54">
        <f t="shared" si="6814"/>
        <v>11.350300000000001</v>
      </c>
      <c r="AB3947" s="54">
        <f t="shared" si="6814"/>
        <v>7.1900000000000006E-2</v>
      </c>
      <c r="AC3947" s="54">
        <f t="shared" si="6814"/>
        <v>6.2766000000000002</v>
      </c>
      <c r="AD3947" s="54">
        <f t="shared" si="6814"/>
        <v>11.042999999999999</v>
      </c>
      <c r="AE3947" s="54"/>
      <c r="AF3947" s="336"/>
      <c r="AG3947" s="336"/>
      <c r="AH3947" s="336"/>
      <c r="AI3947" s="54"/>
      <c r="AJ3947" s="54"/>
      <c r="AK3947" s="54"/>
      <c r="AL3947" s="54"/>
      <c r="AM3947" s="54"/>
      <c r="AN3947" s="54"/>
      <c r="AO3947" s="54"/>
      <c r="AP3947" s="54"/>
      <c r="AQ3947" s="54"/>
      <c r="AR3947" s="54"/>
      <c r="AS3947" s="54"/>
    </row>
    <row r="3948" spans="1:45" x14ac:dyDescent="0.3">
      <c r="D3948" s="56"/>
      <c r="X3948" s="336"/>
      <c r="Y3948" s="336">
        <f t="shared" ca="1" si="6790"/>
        <v>-3.0496120775968076E-3</v>
      </c>
      <c r="Z3948" s="336">
        <f t="shared" ca="1" si="6790"/>
        <v>1.3709486166863321</v>
      </c>
      <c r="AA3948" s="336">
        <f t="shared" ca="1" si="6790"/>
        <v>-0.6049757078339062</v>
      </c>
      <c r="AB3948" s="336">
        <f t="shared" ca="1" si="6790"/>
        <v>-0.64670064969056806</v>
      </c>
      <c r="AC3948" s="336">
        <f t="shared" ca="1" si="6790"/>
        <v>0.14137363310052187</v>
      </c>
      <c r="AD3948" s="336">
        <f t="shared" ca="1" si="6790"/>
        <v>0.36348364276635153</v>
      </c>
      <c r="AE3948" s="336"/>
      <c r="AF3948" s="336"/>
      <c r="AG3948" s="336"/>
      <c r="AH3948" s="336"/>
      <c r="AI3948" s="54"/>
      <c r="AJ3948" s="54"/>
      <c r="AK3948" s="54"/>
      <c r="AL3948" s="336"/>
      <c r="AM3948" s="336"/>
      <c r="AN3948" s="336"/>
      <c r="AO3948" s="336"/>
      <c r="AP3948" s="54"/>
      <c r="AQ3948" s="336"/>
      <c r="AR3948" s="336"/>
      <c r="AS3948" s="336"/>
    </row>
    <row r="3949" spans="1:45" x14ac:dyDescent="0.3">
      <c r="C3949" s="54"/>
      <c r="D3949" s="56"/>
      <c r="Y3949" s="336">
        <f t="shared" ca="1" si="6790"/>
        <v>-0.53356617162372377</v>
      </c>
      <c r="Z3949" s="336">
        <f t="shared" ca="1" si="6790"/>
        <v>0.36921651162457297</v>
      </c>
      <c r="AA3949" s="336">
        <f t="shared" ca="1" si="6790"/>
        <v>0.7903445651918164</v>
      </c>
      <c r="AB3949" s="336">
        <f t="shared" ca="1" si="6790"/>
        <v>0.55279431782292843</v>
      </c>
      <c r="AC3949" s="336">
        <f t="shared" ca="1" si="6790"/>
        <v>0.91405714908837854</v>
      </c>
      <c r="AD3949" s="336">
        <f t="shared" ca="1" si="6790"/>
        <v>-0.38289962555251028</v>
      </c>
      <c r="AE3949" s="55"/>
      <c r="AF3949" s="55"/>
      <c r="AG3949" s="55"/>
      <c r="AH3949" s="55"/>
      <c r="AI3949" s="55"/>
      <c r="AJ3949" s="55"/>
      <c r="AK3949" s="55"/>
      <c r="AL3949" s="55"/>
      <c r="AM3949" s="55"/>
      <c r="AN3949" s="55"/>
      <c r="AO3949" s="55"/>
      <c r="AP3949" s="55"/>
      <c r="AQ3949" s="55"/>
      <c r="AR3949" s="55"/>
      <c r="AS3949" s="55"/>
    </row>
    <row r="3950" spans="1:45" x14ac:dyDescent="0.3">
      <c r="B3950" s="54" t="s">
        <v>172</v>
      </c>
      <c r="C3950" s="53">
        <f>C3943</f>
        <v>0</v>
      </c>
      <c r="D3950" s="56" t="e">
        <f t="shared" ref="D3950:D3951" ca="1" si="6815">AJ3950</f>
        <v>#N/A</v>
      </c>
      <c r="E3950" s="52" t="e">
        <f t="shared" ref="E3950:W3950" si="6816">E3943</f>
        <v>#N/A</v>
      </c>
      <c r="F3950" s="52" t="e">
        <f t="shared" si="6816"/>
        <v>#N/A</v>
      </c>
      <c r="G3950" s="52" t="e">
        <f t="shared" si="6816"/>
        <v>#N/A</v>
      </c>
      <c r="H3950" s="52" t="e">
        <f t="shared" si="6816"/>
        <v>#N/A</v>
      </c>
      <c r="I3950" s="52" t="e">
        <f t="shared" si="6816"/>
        <v>#N/A</v>
      </c>
      <c r="J3950" s="52" t="e">
        <f t="shared" si="6816"/>
        <v>#N/A</v>
      </c>
      <c r="K3950" s="52" t="e">
        <f t="shared" si="6816"/>
        <v>#N/A</v>
      </c>
      <c r="L3950" s="52" t="e">
        <f t="shared" si="6816"/>
        <v>#N/A</v>
      </c>
      <c r="M3950" s="52" t="e">
        <f t="shared" si="6816"/>
        <v>#N/A</v>
      </c>
      <c r="N3950" s="52" t="e">
        <f t="shared" si="6816"/>
        <v>#N/A</v>
      </c>
      <c r="O3950" s="52" t="e">
        <f t="shared" si="6816"/>
        <v>#N/A</v>
      </c>
      <c r="P3950" s="52" t="e">
        <f t="shared" si="6816"/>
        <v>#N/A</v>
      </c>
      <c r="Q3950" s="52" t="e">
        <f t="shared" si="6816"/>
        <v>#N/A</v>
      </c>
      <c r="R3950" s="52" t="e">
        <f t="shared" si="6816"/>
        <v>#N/A</v>
      </c>
      <c r="S3950" s="52" t="e">
        <f t="shared" si="6816"/>
        <v>#N/A</v>
      </c>
      <c r="T3950" s="52" t="e">
        <f t="shared" si="6816"/>
        <v>#N/A</v>
      </c>
      <c r="U3950" s="52" t="e">
        <f t="shared" si="6816"/>
        <v>#N/A</v>
      </c>
      <c r="V3950" s="52" t="e">
        <f t="shared" si="6816"/>
        <v>#N/A</v>
      </c>
      <c r="W3950" s="52" t="e">
        <f t="shared" si="6816"/>
        <v>#N/A</v>
      </c>
      <c r="X3950" s="55" t="e">
        <f t="shared" ref="X3950:X3951" si="6817">(H3950-(O3950*P3950)/100-3*(J3950*K3950)/100)/2</f>
        <v>#N/A</v>
      </c>
      <c r="Y3950" s="55" t="e">
        <f t="shared" ref="Y3950:Y3951" si="6818">SUM(X3950,(J3950*K3950/100))/(F3950/100)</f>
        <v>#N/A</v>
      </c>
      <c r="Z3950" s="55" t="e">
        <f t="shared" ref="Z3950" si="6819">U3950*0.5+U3951*0.5</f>
        <v>#N/A</v>
      </c>
      <c r="AA3950" s="55" t="e">
        <f t="shared" ref="AA3950:AA3951" si="6820">J3950/Y3950</f>
        <v>#N/A</v>
      </c>
      <c r="AB3950" s="336" t="e">
        <f t="shared" ref="AB3950:AB3951" si="6821">X3950/(Y3950-J3950)</f>
        <v>#N/A</v>
      </c>
      <c r="AC3950" s="223" t="e">
        <f ca="1">INDEX(FGA_COEFFS,1,1)+Z3950*INDEX(FGA_COEFFS,1,2)+Y3950*INDEX(FGA_COEFFS,1,3)+R3950*INDEX(FGA_COEFFS,1,4)+Q3951*INDEX(FGA_COEFFS,1,5)+S3950*INDEX(FGA_COEFFS,1,6)+T3951*INDEX(FGA_COEFFS,1,7)+M3951*INDEX(FGA_COEFFS,1,8)+Y3954*Y3955</f>
        <v>#N/A</v>
      </c>
      <c r="AD3950" s="223" t="e">
        <f ca="1">INDEX(THREEPTA_COEFFS,1,1)+AC3950*INDEX(THREEPTA_COEFFS,1,2)+J3950*INDEX(THREEPTA_COEFFS,1,3)+AA3950*INDEX(THREEPTA_COEFFS,1,4)+K3950*INDEX(THREEPTA_COEFFS,1,5)+L3951*INDEX(THREEPTA_COEFFS,1,6)+Z3954*Z3955</f>
        <v>#N/A</v>
      </c>
      <c r="AE3950" s="223" t="e">
        <f ca="1">INDEX(THREEPTPCT_COEFFS,1,1)+K3950*INDEX(THREEPTPCT_COEFFS,1,2)+L3951*INDEX(THREEPTPCT_COEFFS,1,3)+AA3954*AA3955</f>
        <v>#N/A</v>
      </c>
      <c r="AF3950" s="55" t="e">
        <f t="shared" ref="AF3950:AF3951" ca="1" si="6822">AC3950-AD3950</f>
        <v>#N/A</v>
      </c>
      <c r="AG3950" s="223" t="e">
        <f ca="1">INDEX(TWOPTPCT_COEFFS,1,1)+AB3950*INDEX(TWOPTPCT_COEFFS,1,2)+I3951*INDEX(TWOPTPCT_COEFFS,1,3)+G3951*INDEX(TWOPTPCT_COEFFS,1,4)+L3951*INDEX(TWOPTPCT_COEFFS,1,5)+AB3954*AB3955</f>
        <v>#N/A</v>
      </c>
      <c r="AH3950" s="223" t="e">
        <f ca="1">INDEX(FTA_COEFFS,1,1)+O3950*INDEX(FTA_COEFFS,1,2)+N3951*INDEX(FTA_COEFFS,1,3)+(Q3950+R3950)*INDEX(FTA_COEFFS,1,4)+(Q3951+R3951)*INDEX(FTA_COEFFS,1,5)+M3951*INDEX(FTA_COEFFS,1,6)+AC3954*AC3955</f>
        <v>#N/A</v>
      </c>
      <c r="AI3950" s="223" t="e">
        <f ca="1">INDEX(FTPCT_COEFFS,1,1)+P3950*INDEX(FTPCT_COEFFS,1,2)+F3950*INDEX(FTPCT_COEFFS,1,3)+G3951*INDEX(FTPCT_COEFFS,1,4)+AD3954*AD3955</f>
        <v>#N/A</v>
      </c>
      <c r="AJ3950" s="338" t="e">
        <f t="shared" ref="AJ3950:AJ3951" ca="1" si="6823">AD3950*AE3950/100+AF3950*AG3950+AH3950*AI3950/100</f>
        <v>#N/A</v>
      </c>
      <c r="AK3950" s="55"/>
      <c r="AL3950" s="55"/>
      <c r="AM3950" s="55"/>
      <c r="AN3950" s="55"/>
      <c r="AO3950" s="55"/>
      <c r="AP3950" s="55"/>
      <c r="AQ3950" s="55"/>
      <c r="AR3950" s="55"/>
    </row>
    <row r="3951" spans="1:45" x14ac:dyDescent="0.3">
      <c r="B3951" s="54" t="s">
        <v>175</v>
      </c>
      <c r="C3951" s="54">
        <f>C3944</f>
        <v>0</v>
      </c>
      <c r="D3951" s="56" t="e">
        <f t="shared" ca="1" si="6815"/>
        <v>#N/A</v>
      </c>
      <c r="E3951" s="52" t="e">
        <f t="shared" ref="E3951:W3951" si="6824">E3944</f>
        <v>#N/A</v>
      </c>
      <c r="F3951" s="52" t="e">
        <f t="shared" si="6824"/>
        <v>#N/A</v>
      </c>
      <c r="G3951" s="52" t="e">
        <f t="shared" si="6824"/>
        <v>#N/A</v>
      </c>
      <c r="H3951" s="52" t="e">
        <f t="shared" si="6824"/>
        <v>#N/A</v>
      </c>
      <c r="I3951" s="52" t="e">
        <f t="shared" si="6824"/>
        <v>#N/A</v>
      </c>
      <c r="J3951" s="52" t="e">
        <f t="shared" si="6824"/>
        <v>#N/A</v>
      </c>
      <c r="K3951" s="52" t="e">
        <f t="shared" si="6824"/>
        <v>#N/A</v>
      </c>
      <c r="L3951" s="52" t="e">
        <f t="shared" si="6824"/>
        <v>#N/A</v>
      </c>
      <c r="M3951" s="52" t="e">
        <f t="shared" si="6824"/>
        <v>#N/A</v>
      </c>
      <c r="N3951" s="52" t="e">
        <f t="shared" si="6824"/>
        <v>#N/A</v>
      </c>
      <c r="O3951" s="52" t="e">
        <f t="shared" si="6824"/>
        <v>#N/A</v>
      </c>
      <c r="P3951" s="52" t="e">
        <f t="shared" si="6824"/>
        <v>#N/A</v>
      </c>
      <c r="Q3951" s="52" t="e">
        <f t="shared" si="6824"/>
        <v>#N/A</v>
      </c>
      <c r="R3951" s="52" t="e">
        <f t="shared" si="6824"/>
        <v>#N/A</v>
      </c>
      <c r="S3951" s="52" t="e">
        <f t="shared" si="6824"/>
        <v>#N/A</v>
      </c>
      <c r="T3951" s="52" t="e">
        <f t="shared" si="6824"/>
        <v>#N/A</v>
      </c>
      <c r="U3951" s="52" t="e">
        <f t="shared" si="6824"/>
        <v>#N/A</v>
      </c>
      <c r="V3951" s="52" t="e">
        <f t="shared" si="6824"/>
        <v>#N/A</v>
      </c>
      <c r="W3951" s="52" t="e">
        <f t="shared" si="6824"/>
        <v>#N/A</v>
      </c>
      <c r="X3951" s="55" t="e">
        <f t="shared" si="6817"/>
        <v>#N/A</v>
      </c>
      <c r="Y3951" s="55" t="e">
        <f t="shared" si="6818"/>
        <v>#N/A</v>
      </c>
      <c r="Z3951" s="55" t="e">
        <f t="shared" ref="Z3951" si="6825">Z3950</f>
        <v>#N/A</v>
      </c>
      <c r="AA3951" s="55" t="e">
        <f t="shared" si="6820"/>
        <v>#N/A</v>
      </c>
      <c r="AB3951" s="336" t="e">
        <f t="shared" si="6821"/>
        <v>#N/A</v>
      </c>
      <c r="AC3951" s="223" t="e">
        <f ca="1">INDEX(FGA_COEFFS,1,1)+Z3951*INDEX(FGA_COEFFS,1,2)+Y3951*INDEX(FGA_COEFFS,1,3)+R3951*INDEX(FGA_COEFFS,1,4)+Q3950*INDEX(FGA_COEFFS,1,5)+S3951*INDEX(FGA_COEFFS,1,6)+T3950*INDEX(FGA_COEFFS,1,7)+M3950*INDEX(FGA_COEFFS,1,8)+Y3954*Y3956</f>
        <v>#N/A</v>
      </c>
      <c r="AD3951" s="223" t="e">
        <f ca="1">INDEX(THREEPTA_COEFFS,1,1)+AC3951*INDEX(THREEPTA_COEFFS,1,2)+J3951*INDEX(THREEPTA_COEFFS,1,3)+AA3951*INDEX(THREEPTA_COEFFS,1,4)+K3951*INDEX(THREEPTA_COEFFS,1,5)+L3950*INDEX(THREEPTA_COEFFS,1,6)+Z3954*Z3956</f>
        <v>#N/A</v>
      </c>
      <c r="AE3951" s="223" t="e">
        <f ca="1">INDEX(THREEPTPCT_COEFFS,1,1)+K3951*INDEX(THREEPTPCT_COEFFS,1,2)+L3950*INDEX(THREEPTPCT_COEFFS,1,3)+AA3954*AA3956</f>
        <v>#N/A</v>
      </c>
      <c r="AF3951" s="55" t="e">
        <f t="shared" ca="1" si="6822"/>
        <v>#N/A</v>
      </c>
      <c r="AG3951" s="223" t="e">
        <f ca="1">INDEX(TWOPTPCT_COEFFS,1,1)+AB3951*INDEX(TWOPTPCT_COEFFS,1,2)+I3950*INDEX(TWOPTPCT_COEFFS,1,3)+G3950*INDEX(TWOPTPCT_COEFFS,1,4)+L3950*INDEX(TWOPTPCT_COEFFS,1,5)+AB3954*AB3956</f>
        <v>#N/A</v>
      </c>
      <c r="AH3951" s="223" t="e">
        <f ca="1">INDEX(FTA_COEFFS,1,1)+O3951*INDEX(FTA_COEFFS,1,2)+N3950*INDEX(FTA_COEFFS,1,3)+(Q3951+R3951)*INDEX(FTA_COEFFS,1,4)+(Q3950+R3950)*INDEX(FTA_COEFFS,1,5)+M3950*INDEX(FTA_COEFFS,1,6)+AC3954*AC3956</f>
        <v>#N/A</v>
      </c>
      <c r="AI3951" s="223" t="e">
        <f ca="1">INDEX(FTPCT_COEFFS,1,1)+P3951*INDEX(FTPCT_COEFFS,1,2)+F3951*INDEX(FTPCT_COEFFS,1,3)+G3950*INDEX(FTPCT_COEFFS,1,4)+AD3954*AD3956</f>
        <v>#N/A</v>
      </c>
      <c r="AJ3951" s="338" t="e">
        <f t="shared" ca="1" si="6823"/>
        <v>#N/A</v>
      </c>
      <c r="AK3951" s="55"/>
      <c r="AL3951" s="55"/>
      <c r="AM3951" s="55"/>
      <c r="AN3951" s="55"/>
      <c r="AO3951" s="55"/>
      <c r="AP3951" s="55"/>
      <c r="AQ3951" s="55"/>
      <c r="AR3951" s="55"/>
    </row>
    <row r="3952" spans="1:45" x14ac:dyDescent="0.3">
      <c r="A3952" s="54" t="e">
        <f ca="1">IF(D3950&gt;(D3951+(AVERAGE(V3950,W3950)-AVERAGE(V3951,W3951))/2)+2.5,C3950,IF(D3951&gt;(D3950+(AVERAGE(V3951,W3951)-AVERAGE(V3950,W3950))/2)+2.5,C3951,"Close"))</f>
        <v>#N/A</v>
      </c>
      <c r="B3952" s="64" t="e">
        <f ca="1">IF(D3951&gt;D3950,C3951,C3950)</f>
        <v>#N/A</v>
      </c>
      <c r="D3952" s="56"/>
      <c r="X3952" s="55"/>
      <c r="Y3952" s="55"/>
      <c r="Z3952" s="55"/>
      <c r="AA3952" s="55"/>
      <c r="AB3952" s="55"/>
      <c r="AC3952" s="337"/>
      <c r="AD3952" s="337"/>
      <c r="AE3952" s="337"/>
      <c r="AF3952" s="337"/>
      <c r="AG3952" s="337"/>
      <c r="AH3952" s="337"/>
      <c r="AI3952" s="337"/>
      <c r="AJ3952" s="337"/>
      <c r="AK3952" s="337"/>
      <c r="AL3952" s="337"/>
      <c r="AM3952" s="55"/>
      <c r="AN3952" s="55"/>
      <c r="AO3952" s="55"/>
      <c r="AP3952" s="55"/>
      <c r="AQ3952" s="55"/>
      <c r="AR3952" s="55"/>
      <c r="AS3952" s="55"/>
    </row>
    <row r="3953" spans="1:45" x14ac:dyDescent="0.3">
      <c r="X3953" s="54" t="s">
        <v>1305</v>
      </c>
      <c r="Y3953" s="54" t="s">
        <v>128</v>
      </c>
      <c r="Z3953" s="54" t="s">
        <v>157</v>
      </c>
      <c r="AA3953" s="54" t="s">
        <v>151</v>
      </c>
      <c r="AB3953" s="54" t="s">
        <v>1327</v>
      </c>
      <c r="AC3953" s="54" t="s">
        <v>129</v>
      </c>
      <c r="AD3953" s="54" t="s">
        <v>116</v>
      </c>
      <c r="AE3953" s="54"/>
      <c r="AF3953" s="54"/>
      <c r="AG3953" s="54"/>
      <c r="AH3953" s="54"/>
      <c r="AI3953" s="54"/>
      <c r="AJ3953" s="54"/>
      <c r="AK3953" s="54"/>
      <c r="AL3953" s="54"/>
      <c r="AM3953" s="54"/>
      <c r="AN3953" s="54"/>
      <c r="AO3953" s="54"/>
      <c r="AP3953" s="54"/>
      <c r="AQ3953" s="54"/>
      <c r="AR3953" s="54"/>
      <c r="AS3953" s="54"/>
    </row>
    <row r="3954" spans="1:45" x14ac:dyDescent="0.3">
      <c r="X3954" s="54"/>
      <c r="Y3954" s="54">
        <f t="shared" ref="Y3954:AD3954" si="6826">Y3947</f>
        <v>6.4436999999999998</v>
      </c>
      <c r="Z3954" s="54">
        <f t="shared" si="6826"/>
        <v>4.9371</v>
      </c>
      <c r="AA3954" s="54">
        <f t="shared" si="6826"/>
        <v>11.350300000000001</v>
      </c>
      <c r="AB3954" s="54">
        <f t="shared" si="6826"/>
        <v>7.1900000000000006E-2</v>
      </c>
      <c r="AC3954" s="54">
        <f t="shared" si="6826"/>
        <v>6.2766000000000002</v>
      </c>
      <c r="AD3954" s="54">
        <f t="shared" si="6826"/>
        <v>11.042999999999999</v>
      </c>
      <c r="AE3954" s="54"/>
      <c r="AF3954" s="336"/>
      <c r="AG3954" s="336"/>
      <c r="AH3954" s="336"/>
      <c r="AI3954" s="54"/>
      <c r="AJ3954" s="54"/>
      <c r="AK3954" s="54"/>
      <c r="AL3954" s="54"/>
      <c r="AM3954" s="54"/>
      <c r="AN3954" s="54"/>
      <c r="AO3954" s="54"/>
      <c r="AP3954" s="54"/>
      <c r="AQ3954" s="54"/>
      <c r="AR3954" s="54"/>
      <c r="AS3954" s="54"/>
    </row>
    <row r="3955" spans="1:45" x14ac:dyDescent="0.3">
      <c r="D3955" s="56"/>
      <c r="X3955" s="336"/>
      <c r="Y3955" s="336">
        <f t="shared" ca="1" si="6790"/>
        <v>-0.95917489541158041</v>
      </c>
      <c r="Z3955" s="336">
        <f t="shared" ca="1" si="6790"/>
        <v>1.2335458368748688E-3</v>
      </c>
      <c r="AA3955" s="336">
        <f t="shared" ca="1" si="6790"/>
        <v>-1.1603190248982929</v>
      </c>
      <c r="AB3955" s="336">
        <f t="shared" ca="1" si="6790"/>
        <v>-0.49220195069308126</v>
      </c>
      <c r="AC3955" s="336">
        <f t="shared" ca="1" si="6790"/>
        <v>6.4294226073479871E-2</v>
      </c>
      <c r="AD3955" s="336">
        <f t="shared" ca="1" si="6790"/>
        <v>-0.22838443633457681</v>
      </c>
      <c r="AE3955" s="336"/>
      <c r="AF3955" s="336"/>
      <c r="AG3955" s="336"/>
      <c r="AH3955" s="336"/>
      <c r="AI3955" s="54"/>
      <c r="AJ3955" s="54"/>
      <c r="AK3955" s="54"/>
      <c r="AL3955" s="336"/>
      <c r="AM3955" s="336"/>
      <c r="AN3955" s="336"/>
      <c r="AO3955" s="336"/>
      <c r="AP3955" s="54"/>
      <c r="AQ3955" s="336"/>
      <c r="AR3955" s="336"/>
      <c r="AS3955" s="336"/>
    </row>
    <row r="3956" spans="1:45" x14ac:dyDescent="0.3">
      <c r="C3956" s="54"/>
      <c r="D3956" s="56"/>
      <c r="Y3956" s="336">
        <f t="shared" ca="1" si="6790"/>
        <v>-2.4309829086141786E-3</v>
      </c>
      <c r="Z3956" s="336">
        <f t="shared" ca="1" si="6790"/>
        <v>-0.63533639875378944</v>
      </c>
      <c r="AA3956" s="336">
        <f t="shared" ca="1" si="6790"/>
        <v>0.203129901729036</v>
      </c>
      <c r="AB3956" s="336">
        <f t="shared" ca="1" si="6790"/>
        <v>1.1299551283592439</v>
      </c>
      <c r="AC3956" s="336">
        <f t="shared" ca="1" si="6790"/>
        <v>-0.45593541828832085</v>
      </c>
      <c r="AD3956" s="336">
        <f t="shared" ca="1" si="6790"/>
        <v>-0.88405347652220256</v>
      </c>
      <c r="AE3956" s="55"/>
      <c r="AF3956" s="55"/>
      <c r="AG3956" s="55"/>
      <c r="AH3956" s="55"/>
      <c r="AI3956" s="55"/>
      <c r="AJ3956" s="55"/>
      <c r="AK3956" s="55"/>
      <c r="AL3956" s="55"/>
      <c r="AM3956" s="55"/>
      <c r="AN3956" s="55"/>
      <c r="AO3956" s="55"/>
      <c r="AP3956" s="55"/>
      <c r="AQ3956" s="55"/>
      <c r="AR3956" s="55"/>
      <c r="AS3956" s="55"/>
    </row>
    <row r="3957" spans="1:45" x14ac:dyDescent="0.3">
      <c r="B3957" s="54" t="s">
        <v>172</v>
      </c>
      <c r="C3957" s="53">
        <f>C3950</f>
        <v>0</v>
      </c>
      <c r="D3957" s="56" t="e">
        <f t="shared" ref="D3957:D3958" ca="1" si="6827">AJ3957</f>
        <v>#N/A</v>
      </c>
      <c r="E3957" s="52" t="e">
        <f t="shared" ref="E3957:W3957" si="6828">E3950</f>
        <v>#N/A</v>
      </c>
      <c r="F3957" s="52" t="e">
        <f t="shared" si="6828"/>
        <v>#N/A</v>
      </c>
      <c r="G3957" s="52" t="e">
        <f t="shared" si="6828"/>
        <v>#N/A</v>
      </c>
      <c r="H3957" s="52" t="e">
        <f t="shared" si="6828"/>
        <v>#N/A</v>
      </c>
      <c r="I3957" s="52" t="e">
        <f t="shared" si="6828"/>
        <v>#N/A</v>
      </c>
      <c r="J3957" s="52" t="e">
        <f t="shared" si="6828"/>
        <v>#N/A</v>
      </c>
      <c r="K3957" s="52" t="e">
        <f t="shared" si="6828"/>
        <v>#N/A</v>
      </c>
      <c r="L3957" s="52" t="e">
        <f t="shared" si="6828"/>
        <v>#N/A</v>
      </c>
      <c r="M3957" s="52" t="e">
        <f t="shared" si="6828"/>
        <v>#N/A</v>
      </c>
      <c r="N3957" s="52" t="e">
        <f t="shared" si="6828"/>
        <v>#N/A</v>
      </c>
      <c r="O3957" s="52" t="e">
        <f t="shared" si="6828"/>
        <v>#N/A</v>
      </c>
      <c r="P3957" s="52" t="e">
        <f t="shared" si="6828"/>
        <v>#N/A</v>
      </c>
      <c r="Q3957" s="52" t="e">
        <f t="shared" si="6828"/>
        <v>#N/A</v>
      </c>
      <c r="R3957" s="52" t="e">
        <f t="shared" si="6828"/>
        <v>#N/A</v>
      </c>
      <c r="S3957" s="52" t="e">
        <f t="shared" si="6828"/>
        <v>#N/A</v>
      </c>
      <c r="T3957" s="52" t="e">
        <f t="shared" si="6828"/>
        <v>#N/A</v>
      </c>
      <c r="U3957" s="52" t="e">
        <f t="shared" si="6828"/>
        <v>#N/A</v>
      </c>
      <c r="V3957" s="52" t="e">
        <f t="shared" si="6828"/>
        <v>#N/A</v>
      </c>
      <c r="W3957" s="52" t="e">
        <f t="shared" si="6828"/>
        <v>#N/A</v>
      </c>
      <c r="X3957" s="55" t="e">
        <f t="shared" ref="X3957:X3958" si="6829">(H3957-(O3957*P3957)/100-3*(J3957*K3957)/100)/2</f>
        <v>#N/A</v>
      </c>
      <c r="Y3957" s="55" t="e">
        <f t="shared" ref="Y3957:Y3958" si="6830">SUM(X3957,(J3957*K3957/100))/(F3957/100)</f>
        <v>#N/A</v>
      </c>
      <c r="Z3957" s="55" t="e">
        <f t="shared" ref="Z3957" si="6831">U3957*0.5+U3958*0.5</f>
        <v>#N/A</v>
      </c>
      <c r="AA3957" s="55" t="e">
        <f t="shared" ref="AA3957:AA3958" si="6832">J3957/Y3957</f>
        <v>#N/A</v>
      </c>
      <c r="AB3957" s="336" t="e">
        <f t="shared" ref="AB3957:AB3958" si="6833">X3957/(Y3957-J3957)</f>
        <v>#N/A</v>
      </c>
      <c r="AC3957" s="223" t="e">
        <f ca="1">INDEX(FGA_COEFFS,1,1)+Z3957*INDEX(FGA_COEFFS,1,2)+Y3957*INDEX(FGA_COEFFS,1,3)+R3957*INDEX(FGA_COEFFS,1,4)+Q3958*INDEX(FGA_COEFFS,1,5)+S3957*INDEX(FGA_COEFFS,1,6)+T3958*INDEX(FGA_COEFFS,1,7)+M3958*INDEX(FGA_COEFFS,1,8)+Y3961*Y3962</f>
        <v>#N/A</v>
      </c>
      <c r="AD3957" s="223" t="e">
        <f ca="1">INDEX(THREEPTA_COEFFS,1,1)+AC3957*INDEX(THREEPTA_COEFFS,1,2)+J3957*INDEX(THREEPTA_COEFFS,1,3)+AA3957*INDEX(THREEPTA_COEFFS,1,4)+K3957*INDEX(THREEPTA_COEFFS,1,5)+L3958*INDEX(THREEPTA_COEFFS,1,6)+Z3961*Z3962</f>
        <v>#N/A</v>
      </c>
      <c r="AE3957" s="223" t="e">
        <f ca="1">INDEX(THREEPTPCT_COEFFS,1,1)+K3957*INDEX(THREEPTPCT_COEFFS,1,2)+L3958*INDEX(THREEPTPCT_COEFFS,1,3)+AA3961*AA3962</f>
        <v>#N/A</v>
      </c>
      <c r="AF3957" s="55" t="e">
        <f t="shared" ref="AF3957:AF3958" ca="1" si="6834">AC3957-AD3957</f>
        <v>#N/A</v>
      </c>
      <c r="AG3957" s="223" t="e">
        <f ca="1">INDEX(TWOPTPCT_COEFFS,1,1)+AB3957*INDEX(TWOPTPCT_COEFFS,1,2)+I3958*INDEX(TWOPTPCT_COEFFS,1,3)+G3958*INDEX(TWOPTPCT_COEFFS,1,4)+L3958*INDEX(TWOPTPCT_COEFFS,1,5)+AB3961*AB3962</f>
        <v>#N/A</v>
      </c>
      <c r="AH3957" s="223" t="e">
        <f ca="1">INDEX(FTA_COEFFS,1,1)+O3957*INDEX(FTA_COEFFS,1,2)+N3958*INDEX(FTA_COEFFS,1,3)+(Q3957+R3957)*INDEX(FTA_COEFFS,1,4)+(Q3958+R3958)*INDEX(FTA_COEFFS,1,5)+M3958*INDEX(FTA_COEFFS,1,6)+AC3961*AC3962</f>
        <v>#N/A</v>
      </c>
      <c r="AI3957" s="223" t="e">
        <f ca="1">INDEX(FTPCT_COEFFS,1,1)+P3957*INDEX(FTPCT_COEFFS,1,2)+F3957*INDEX(FTPCT_COEFFS,1,3)+G3958*INDEX(FTPCT_COEFFS,1,4)+AD3961*AD3962</f>
        <v>#N/A</v>
      </c>
      <c r="AJ3957" s="338" t="e">
        <f t="shared" ref="AJ3957:AJ3958" ca="1" si="6835">AD3957*AE3957/100+AF3957*AG3957+AH3957*AI3957/100</f>
        <v>#N/A</v>
      </c>
      <c r="AK3957" s="55"/>
      <c r="AL3957" s="55"/>
      <c r="AM3957" s="55"/>
      <c r="AN3957" s="55"/>
      <c r="AO3957" s="55"/>
      <c r="AP3957" s="55"/>
      <c r="AQ3957" s="55"/>
      <c r="AR3957" s="55"/>
    </row>
    <row r="3958" spans="1:45" x14ac:dyDescent="0.3">
      <c r="B3958" s="54" t="s">
        <v>175</v>
      </c>
      <c r="C3958" s="54">
        <f>C3951</f>
        <v>0</v>
      </c>
      <c r="D3958" s="56" t="e">
        <f t="shared" ca="1" si="6827"/>
        <v>#N/A</v>
      </c>
      <c r="E3958" s="52" t="e">
        <f t="shared" ref="E3958:W3958" si="6836">E3951</f>
        <v>#N/A</v>
      </c>
      <c r="F3958" s="52" t="e">
        <f t="shared" si="6836"/>
        <v>#N/A</v>
      </c>
      <c r="G3958" s="52" t="e">
        <f t="shared" si="6836"/>
        <v>#N/A</v>
      </c>
      <c r="H3958" s="52" t="e">
        <f t="shared" si="6836"/>
        <v>#N/A</v>
      </c>
      <c r="I3958" s="52" t="e">
        <f t="shared" si="6836"/>
        <v>#N/A</v>
      </c>
      <c r="J3958" s="52" t="e">
        <f t="shared" si="6836"/>
        <v>#N/A</v>
      </c>
      <c r="K3958" s="52" t="e">
        <f t="shared" si="6836"/>
        <v>#N/A</v>
      </c>
      <c r="L3958" s="52" t="e">
        <f t="shared" si="6836"/>
        <v>#N/A</v>
      </c>
      <c r="M3958" s="52" t="e">
        <f t="shared" si="6836"/>
        <v>#N/A</v>
      </c>
      <c r="N3958" s="52" t="e">
        <f t="shared" si="6836"/>
        <v>#N/A</v>
      </c>
      <c r="O3958" s="52" t="e">
        <f t="shared" si="6836"/>
        <v>#N/A</v>
      </c>
      <c r="P3958" s="52" t="e">
        <f t="shared" si="6836"/>
        <v>#N/A</v>
      </c>
      <c r="Q3958" s="52" t="e">
        <f t="shared" si="6836"/>
        <v>#N/A</v>
      </c>
      <c r="R3958" s="52" t="e">
        <f t="shared" si="6836"/>
        <v>#N/A</v>
      </c>
      <c r="S3958" s="52" t="e">
        <f t="shared" si="6836"/>
        <v>#N/A</v>
      </c>
      <c r="T3958" s="52" t="e">
        <f t="shared" si="6836"/>
        <v>#N/A</v>
      </c>
      <c r="U3958" s="52" t="e">
        <f t="shared" si="6836"/>
        <v>#N/A</v>
      </c>
      <c r="V3958" s="52" t="e">
        <f t="shared" si="6836"/>
        <v>#N/A</v>
      </c>
      <c r="W3958" s="52" t="e">
        <f t="shared" si="6836"/>
        <v>#N/A</v>
      </c>
      <c r="X3958" s="55" t="e">
        <f t="shared" si="6829"/>
        <v>#N/A</v>
      </c>
      <c r="Y3958" s="55" t="e">
        <f t="shared" si="6830"/>
        <v>#N/A</v>
      </c>
      <c r="Z3958" s="55" t="e">
        <f t="shared" ref="Z3958" si="6837">Z3957</f>
        <v>#N/A</v>
      </c>
      <c r="AA3958" s="55" t="e">
        <f t="shared" si="6832"/>
        <v>#N/A</v>
      </c>
      <c r="AB3958" s="336" t="e">
        <f t="shared" si="6833"/>
        <v>#N/A</v>
      </c>
      <c r="AC3958" s="223" t="e">
        <f ca="1">INDEX(FGA_COEFFS,1,1)+Z3958*INDEX(FGA_COEFFS,1,2)+Y3958*INDEX(FGA_COEFFS,1,3)+R3958*INDEX(FGA_COEFFS,1,4)+Q3957*INDEX(FGA_COEFFS,1,5)+S3958*INDEX(FGA_COEFFS,1,6)+T3957*INDEX(FGA_COEFFS,1,7)+M3957*INDEX(FGA_COEFFS,1,8)+Y3961*Y3963</f>
        <v>#N/A</v>
      </c>
      <c r="AD3958" s="223" t="e">
        <f ca="1">INDEX(THREEPTA_COEFFS,1,1)+AC3958*INDEX(THREEPTA_COEFFS,1,2)+J3958*INDEX(THREEPTA_COEFFS,1,3)+AA3958*INDEX(THREEPTA_COEFFS,1,4)+K3958*INDEX(THREEPTA_COEFFS,1,5)+L3957*INDEX(THREEPTA_COEFFS,1,6)+Z3961*Z3963</f>
        <v>#N/A</v>
      </c>
      <c r="AE3958" s="223" t="e">
        <f ca="1">INDEX(THREEPTPCT_COEFFS,1,1)+K3958*INDEX(THREEPTPCT_COEFFS,1,2)+L3957*INDEX(THREEPTPCT_COEFFS,1,3)+AA3961*AA3963</f>
        <v>#N/A</v>
      </c>
      <c r="AF3958" s="55" t="e">
        <f t="shared" ca="1" si="6834"/>
        <v>#N/A</v>
      </c>
      <c r="AG3958" s="223" t="e">
        <f ca="1">INDEX(TWOPTPCT_COEFFS,1,1)+AB3958*INDEX(TWOPTPCT_COEFFS,1,2)+I3957*INDEX(TWOPTPCT_COEFFS,1,3)+G3957*INDEX(TWOPTPCT_COEFFS,1,4)+L3957*INDEX(TWOPTPCT_COEFFS,1,5)+AB3961*AB3963</f>
        <v>#N/A</v>
      </c>
      <c r="AH3958" s="223" t="e">
        <f ca="1">INDEX(FTA_COEFFS,1,1)+O3958*INDEX(FTA_COEFFS,1,2)+N3957*INDEX(FTA_COEFFS,1,3)+(Q3958+R3958)*INDEX(FTA_COEFFS,1,4)+(Q3957+R3957)*INDEX(FTA_COEFFS,1,5)+M3957*INDEX(FTA_COEFFS,1,6)+AC3961*AC3963</f>
        <v>#N/A</v>
      </c>
      <c r="AI3958" s="223" t="e">
        <f ca="1">INDEX(FTPCT_COEFFS,1,1)+P3958*INDEX(FTPCT_COEFFS,1,2)+F3958*INDEX(FTPCT_COEFFS,1,3)+G3957*INDEX(FTPCT_COEFFS,1,4)+AD3961*AD3963</f>
        <v>#N/A</v>
      </c>
      <c r="AJ3958" s="338" t="e">
        <f t="shared" ca="1" si="6835"/>
        <v>#N/A</v>
      </c>
      <c r="AK3958" s="55"/>
      <c r="AL3958" s="55"/>
      <c r="AM3958" s="55"/>
      <c r="AN3958" s="55"/>
      <c r="AO3958" s="55"/>
      <c r="AP3958" s="55"/>
      <c r="AQ3958" s="55"/>
      <c r="AR3958" s="55"/>
    </row>
    <row r="3959" spans="1:45" x14ac:dyDescent="0.3">
      <c r="A3959" s="54" t="e">
        <f ca="1">IF(D3957&gt;(D3958+(AVERAGE(V3957,W3957)-AVERAGE(V3958,W3958))/2)+2.5,C3957,IF(D3958&gt;(D3957+(AVERAGE(V3958,W3958)-AVERAGE(V3957,W3957))/2)+2.5,C3958,"Close"))</f>
        <v>#N/A</v>
      </c>
      <c r="B3959" s="64" t="e">
        <f ca="1">IF(D3958&gt;D3957,C3958,C3957)</f>
        <v>#N/A</v>
      </c>
      <c r="D3959" s="56"/>
      <c r="X3959" s="55"/>
      <c r="Y3959" s="55"/>
      <c r="Z3959" s="55"/>
      <c r="AA3959" s="55"/>
      <c r="AB3959" s="55"/>
      <c r="AC3959" s="337"/>
      <c r="AD3959" s="337"/>
      <c r="AE3959" s="337"/>
      <c r="AF3959" s="337"/>
      <c r="AG3959" s="337"/>
      <c r="AH3959" s="337"/>
      <c r="AI3959" s="337"/>
      <c r="AJ3959" s="337"/>
      <c r="AK3959" s="337"/>
      <c r="AL3959" s="337"/>
      <c r="AM3959" s="55"/>
      <c r="AN3959" s="55"/>
      <c r="AO3959" s="55"/>
      <c r="AP3959" s="55"/>
      <c r="AQ3959" s="55"/>
      <c r="AR3959" s="55"/>
      <c r="AS3959" s="55"/>
    </row>
    <row r="3960" spans="1:45" x14ac:dyDescent="0.3">
      <c r="X3960" s="54" t="s">
        <v>1305</v>
      </c>
      <c r="Y3960" s="54" t="s">
        <v>128</v>
      </c>
      <c r="Z3960" s="54" t="s">
        <v>157</v>
      </c>
      <c r="AA3960" s="54" t="s">
        <v>151</v>
      </c>
      <c r="AB3960" s="54" t="s">
        <v>1327</v>
      </c>
      <c r="AC3960" s="54" t="s">
        <v>129</v>
      </c>
      <c r="AD3960" s="54" t="s">
        <v>116</v>
      </c>
      <c r="AE3960" s="54"/>
      <c r="AF3960" s="54"/>
      <c r="AG3960" s="54"/>
      <c r="AH3960" s="54"/>
      <c r="AI3960" s="54"/>
      <c r="AJ3960" s="54"/>
      <c r="AK3960" s="54"/>
      <c r="AL3960" s="54"/>
      <c r="AM3960" s="54"/>
      <c r="AN3960" s="54"/>
      <c r="AO3960" s="54"/>
      <c r="AP3960" s="54"/>
      <c r="AQ3960" s="54"/>
      <c r="AR3960" s="54"/>
      <c r="AS3960" s="54"/>
    </row>
    <row r="3961" spans="1:45" x14ac:dyDescent="0.3">
      <c r="X3961" s="54"/>
      <c r="Y3961" s="54">
        <f t="shared" ref="Y3961:AD3961" si="6838">Y3954</f>
        <v>6.4436999999999998</v>
      </c>
      <c r="Z3961" s="54">
        <f t="shared" si="6838"/>
        <v>4.9371</v>
      </c>
      <c r="AA3961" s="54">
        <f t="shared" si="6838"/>
        <v>11.350300000000001</v>
      </c>
      <c r="AB3961" s="54">
        <f t="shared" si="6838"/>
        <v>7.1900000000000006E-2</v>
      </c>
      <c r="AC3961" s="54">
        <f t="shared" si="6838"/>
        <v>6.2766000000000002</v>
      </c>
      <c r="AD3961" s="54">
        <f t="shared" si="6838"/>
        <v>11.042999999999999</v>
      </c>
      <c r="AE3961" s="54"/>
      <c r="AF3961" s="336"/>
      <c r="AG3961" s="336"/>
      <c r="AH3961" s="336"/>
      <c r="AI3961" s="54"/>
      <c r="AJ3961" s="54"/>
      <c r="AK3961" s="54"/>
      <c r="AL3961" s="54"/>
      <c r="AM3961" s="54"/>
      <c r="AN3961" s="54"/>
      <c r="AO3961" s="54"/>
      <c r="AP3961" s="54"/>
      <c r="AQ3961" s="54"/>
      <c r="AR3961" s="54"/>
      <c r="AS3961" s="54"/>
    </row>
    <row r="3962" spans="1:45" x14ac:dyDescent="0.3">
      <c r="D3962" s="56"/>
      <c r="X3962" s="336"/>
      <c r="Y3962" s="336">
        <f t="shared" ca="1" si="6790"/>
        <v>0.29074327985779935</v>
      </c>
      <c r="Z3962" s="336">
        <f t="shared" ca="1" si="6790"/>
        <v>-0.39674390560323902</v>
      </c>
      <c r="AA3962" s="336">
        <f t="shared" ca="1" si="6790"/>
        <v>-7.4700870510942791E-2</v>
      </c>
      <c r="AB3962" s="336">
        <f t="shared" ca="1" si="6790"/>
        <v>-0.23688320335186311</v>
      </c>
      <c r="AC3962" s="336">
        <f t="shared" ca="1" si="6790"/>
        <v>-0.93505656234652978</v>
      </c>
      <c r="AD3962" s="336">
        <f t="shared" ca="1" si="6790"/>
        <v>0.75932933679583459</v>
      </c>
      <c r="AE3962" s="336"/>
      <c r="AF3962" s="336"/>
      <c r="AG3962" s="336"/>
      <c r="AH3962" s="336"/>
      <c r="AI3962" s="54"/>
      <c r="AJ3962" s="54"/>
      <c r="AK3962" s="54"/>
      <c r="AL3962" s="336"/>
      <c r="AM3962" s="336"/>
      <c r="AN3962" s="336"/>
      <c r="AO3962" s="336"/>
      <c r="AP3962" s="54"/>
      <c r="AQ3962" s="336"/>
      <c r="AR3962" s="336"/>
      <c r="AS3962" s="336"/>
    </row>
    <row r="3963" spans="1:45" x14ac:dyDescent="0.3">
      <c r="C3963" s="54"/>
      <c r="D3963" s="56"/>
      <c r="Y3963" s="336">
        <f t="shared" ca="1" si="6790"/>
        <v>-1.4510820001807072</v>
      </c>
      <c r="Z3963" s="336">
        <f t="shared" ca="1" si="6790"/>
        <v>7.6330318247857853E-2</v>
      </c>
      <c r="AA3963" s="336">
        <f t="shared" ca="1" si="6790"/>
        <v>-1.2165669742068275</v>
      </c>
      <c r="AB3963" s="336">
        <f t="shared" ca="1" si="6790"/>
        <v>-1.0570738550101382</v>
      </c>
      <c r="AC3963" s="336">
        <f t="shared" ca="1" si="6790"/>
        <v>0.57900379283067516</v>
      </c>
      <c r="AD3963" s="336">
        <f t="shared" ca="1" si="6790"/>
        <v>-2.2599034159234112E-2</v>
      </c>
      <c r="AE3963" s="55"/>
      <c r="AF3963" s="55"/>
      <c r="AG3963" s="55"/>
      <c r="AH3963" s="55"/>
      <c r="AI3963" s="55"/>
      <c r="AJ3963" s="55"/>
      <c r="AK3963" s="55"/>
      <c r="AL3963" s="55"/>
      <c r="AM3963" s="55"/>
      <c r="AN3963" s="55"/>
      <c r="AO3963" s="55"/>
      <c r="AP3963" s="55"/>
      <c r="AQ3963" s="55"/>
      <c r="AR3963" s="55"/>
      <c r="AS3963" s="55"/>
    </row>
    <row r="3964" spans="1:45" x14ac:dyDescent="0.3">
      <c r="B3964" s="54" t="s">
        <v>172</v>
      </c>
      <c r="C3964" s="53">
        <f>C3957</f>
        <v>0</v>
      </c>
      <c r="D3964" s="56" t="e">
        <f t="shared" ref="D3964:D3965" ca="1" si="6839">AJ3964</f>
        <v>#N/A</v>
      </c>
      <c r="E3964" s="52" t="e">
        <f t="shared" ref="E3964:W3964" si="6840">E3957</f>
        <v>#N/A</v>
      </c>
      <c r="F3964" s="52" t="e">
        <f t="shared" si="6840"/>
        <v>#N/A</v>
      </c>
      <c r="G3964" s="52" t="e">
        <f t="shared" si="6840"/>
        <v>#N/A</v>
      </c>
      <c r="H3964" s="52" t="e">
        <f t="shared" si="6840"/>
        <v>#N/A</v>
      </c>
      <c r="I3964" s="52" t="e">
        <f t="shared" si="6840"/>
        <v>#N/A</v>
      </c>
      <c r="J3964" s="52" t="e">
        <f t="shared" si="6840"/>
        <v>#N/A</v>
      </c>
      <c r="K3964" s="52" t="e">
        <f t="shared" si="6840"/>
        <v>#N/A</v>
      </c>
      <c r="L3964" s="52" t="e">
        <f t="shared" si="6840"/>
        <v>#N/A</v>
      </c>
      <c r="M3964" s="52" t="e">
        <f t="shared" si="6840"/>
        <v>#N/A</v>
      </c>
      <c r="N3964" s="52" t="e">
        <f t="shared" si="6840"/>
        <v>#N/A</v>
      </c>
      <c r="O3964" s="52" t="e">
        <f t="shared" si="6840"/>
        <v>#N/A</v>
      </c>
      <c r="P3964" s="52" t="e">
        <f t="shared" si="6840"/>
        <v>#N/A</v>
      </c>
      <c r="Q3964" s="52" t="e">
        <f t="shared" si="6840"/>
        <v>#N/A</v>
      </c>
      <c r="R3964" s="52" t="e">
        <f t="shared" si="6840"/>
        <v>#N/A</v>
      </c>
      <c r="S3964" s="52" t="e">
        <f t="shared" si="6840"/>
        <v>#N/A</v>
      </c>
      <c r="T3964" s="52" t="e">
        <f t="shared" si="6840"/>
        <v>#N/A</v>
      </c>
      <c r="U3964" s="52" t="e">
        <f t="shared" si="6840"/>
        <v>#N/A</v>
      </c>
      <c r="V3964" s="52" t="e">
        <f t="shared" si="6840"/>
        <v>#N/A</v>
      </c>
      <c r="W3964" s="52" t="e">
        <f t="shared" si="6840"/>
        <v>#N/A</v>
      </c>
      <c r="X3964" s="55" t="e">
        <f t="shared" ref="X3964:X3965" si="6841">(H3964-(O3964*P3964)/100-3*(J3964*K3964)/100)/2</f>
        <v>#N/A</v>
      </c>
      <c r="Y3964" s="55" t="e">
        <f t="shared" ref="Y3964:Y3965" si="6842">SUM(X3964,(J3964*K3964/100))/(F3964/100)</f>
        <v>#N/A</v>
      </c>
      <c r="Z3964" s="55" t="e">
        <f t="shared" ref="Z3964" si="6843">U3964*0.5+U3965*0.5</f>
        <v>#N/A</v>
      </c>
      <c r="AA3964" s="55" t="e">
        <f t="shared" ref="AA3964:AA3965" si="6844">J3964/Y3964</f>
        <v>#N/A</v>
      </c>
      <c r="AB3964" s="336" t="e">
        <f t="shared" ref="AB3964:AB3965" si="6845">X3964/(Y3964-J3964)</f>
        <v>#N/A</v>
      </c>
      <c r="AC3964" s="223" t="e">
        <f ca="1">INDEX(FGA_COEFFS,1,1)+Z3964*INDEX(FGA_COEFFS,1,2)+Y3964*INDEX(FGA_COEFFS,1,3)+R3964*INDEX(FGA_COEFFS,1,4)+Q3965*INDEX(FGA_COEFFS,1,5)+S3964*INDEX(FGA_COEFFS,1,6)+T3965*INDEX(FGA_COEFFS,1,7)+M3965*INDEX(FGA_COEFFS,1,8)+Y3968*Y3969</f>
        <v>#N/A</v>
      </c>
      <c r="AD3964" s="223" t="e">
        <f ca="1">INDEX(THREEPTA_COEFFS,1,1)+AC3964*INDEX(THREEPTA_COEFFS,1,2)+J3964*INDEX(THREEPTA_COEFFS,1,3)+AA3964*INDEX(THREEPTA_COEFFS,1,4)+K3964*INDEX(THREEPTA_COEFFS,1,5)+L3965*INDEX(THREEPTA_COEFFS,1,6)+Z3968*Z3969</f>
        <v>#N/A</v>
      </c>
      <c r="AE3964" s="223" t="e">
        <f ca="1">INDEX(THREEPTPCT_COEFFS,1,1)+K3964*INDEX(THREEPTPCT_COEFFS,1,2)+L3965*INDEX(THREEPTPCT_COEFFS,1,3)+AA3968*AA3969</f>
        <v>#N/A</v>
      </c>
      <c r="AF3964" s="55" t="e">
        <f t="shared" ref="AF3964:AF3965" ca="1" si="6846">AC3964-AD3964</f>
        <v>#N/A</v>
      </c>
      <c r="AG3964" s="223" t="e">
        <f ca="1">INDEX(TWOPTPCT_COEFFS,1,1)+AB3964*INDEX(TWOPTPCT_COEFFS,1,2)+I3965*INDEX(TWOPTPCT_COEFFS,1,3)+G3965*INDEX(TWOPTPCT_COEFFS,1,4)+L3965*INDEX(TWOPTPCT_COEFFS,1,5)+AB3968*AB3969</f>
        <v>#N/A</v>
      </c>
      <c r="AH3964" s="223" t="e">
        <f ca="1">INDEX(FTA_COEFFS,1,1)+O3964*INDEX(FTA_COEFFS,1,2)+N3965*INDEX(FTA_COEFFS,1,3)+(Q3964+R3964)*INDEX(FTA_COEFFS,1,4)+(Q3965+R3965)*INDEX(FTA_COEFFS,1,5)+M3965*INDEX(FTA_COEFFS,1,6)+AC3968*AC3969</f>
        <v>#N/A</v>
      </c>
      <c r="AI3964" s="223" t="e">
        <f ca="1">INDEX(FTPCT_COEFFS,1,1)+P3964*INDEX(FTPCT_COEFFS,1,2)+F3964*INDEX(FTPCT_COEFFS,1,3)+G3965*INDEX(FTPCT_COEFFS,1,4)+AD3968*AD3969</f>
        <v>#N/A</v>
      </c>
      <c r="AJ3964" s="338" t="e">
        <f t="shared" ref="AJ3964:AJ3965" ca="1" si="6847">AD3964*AE3964/100+AF3964*AG3964+AH3964*AI3964/100</f>
        <v>#N/A</v>
      </c>
      <c r="AK3964" s="55"/>
      <c r="AL3964" s="55"/>
      <c r="AM3964" s="55"/>
      <c r="AN3964" s="55"/>
      <c r="AO3964" s="55"/>
      <c r="AP3964" s="55"/>
      <c r="AQ3964" s="55"/>
      <c r="AR3964" s="55"/>
    </row>
    <row r="3965" spans="1:45" x14ac:dyDescent="0.3">
      <c r="B3965" s="54" t="s">
        <v>175</v>
      </c>
      <c r="C3965" s="54">
        <f>C3958</f>
        <v>0</v>
      </c>
      <c r="D3965" s="56" t="e">
        <f t="shared" ca="1" si="6839"/>
        <v>#N/A</v>
      </c>
      <c r="E3965" s="52" t="e">
        <f t="shared" ref="E3965:W3965" si="6848">E3958</f>
        <v>#N/A</v>
      </c>
      <c r="F3965" s="52" t="e">
        <f t="shared" si="6848"/>
        <v>#N/A</v>
      </c>
      <c r="G3965" s="52" t="e">
        <f t="shared" si="6848"/>
        <v>#N/A</v>
      </c>
      <c r="H3965" s="52" t="e">
        <f t="shared" si="6848"/>
        <v>#N/A</v>
      </c>
      <c r="I3965" s="52" t="e">
        <f t="shared" si="6848"/>
        <v>#N/A</v>
      </c>
      <c r="J3965" s="52" t="e">
        <f t="shared" si="6848"/>
        <v>#N/A</v>
      </c>
      <c r="K3965" s="52" t="e">
        <f t="shared" si="6848"/>
        <v>#N/A</v>
      </c>
      <c r="L3965" s="52" t="e">
        <f t="shared" si="6848"/>
        <v>#N/A</v>
      </c>
      <c r="M3965" s="52" t="e">
        <f t="shared" si="6848"/>
        <v>#N/A</v>
      </c>
      <c r="N3965" s="52" t="e">
        <f t="shared" si="6848"/>
        <v>#N/A</v>
      </c>
      <c r="O3965" s="52" t="e">
        <f t="shared" si="6848"/>
        <v>#N/A</v>
      </c>
      <c r="P3965" s="52" t="e">
        <f t="shared" si="6848"/>
        <v>#N/A</v>
      </c>
      <c r="Q3965" s="52" t="e">
        <f t="shared" si="6848"/>
        <v>#N/A</v>
      </c>
      <c r="R3965" s="52" t="e">
        <f t="shared" si="6848"/>
        <v>#N/A</v>
      </c>
      <c r="S3965" s="52" t="e">
        <f t="shared" si="6848"/>
        <v>#N/A</v>
      </c>
      <c r="T3965" s="52" t="e">
        <f t="shared" si="6848"/>
        <v>#N/A</v>
      </c>
      <c r="U3965" s="52" t="e">
        <f t="shared" si="6848"/>
        <v>#N/A</v>
      </c>
      <c r="V3965" s="52" t="e">
        <f t="shared" si="6848"/>
        <v>#N/A</v>
      </c>
      <c r="W3965" s="52" t="e">
        <f t="shared" si="6848"/>
        <v>#N/A</v>
      </c>
      <c r="X3965" s="55" t="e">
        <f t="shared" si="6841"/>
        <v>#N/A</v>
      </c>
      <c r="Y3965" s="55" t="e">
        <f t="shared" si="6842"/>
        <v>#N/A</v>
      </c>
      <c r="Z3965" s="55" t="e">
        <f t="shared" ref="Z3965" si="6849">Z3964</f>
        <v>#N/A</v>
      </c>
      <c r="AA3965" s="55" t="e">
        <f t="shared" si="6844"/>
        <v>#N/A</v>
      </c>
      <c r="AB3965" s="336" t="e">
        <f t="shared" si="6845"/>
        <v>#N/A</v>
      </c>
      <c r="AC3965" s="223" t="e">
        <f ca="1">INDEX(FGA_COEFFS,1,1)+Z3965*INDEX(FGA_COEFFS,1,2)+Y3965*INDEX(FGA_COEFFS,1,3)+R3965*INDEX(FGA_COEFFS,1,4)+Q3964*INDEX(FGA_COEFFS,1,5)+S3965*INDEX(FGA_COEFFS,1,6)+T3964*INDEX(FGA_COEFFS,1,7)+M3964*INDEX(FGA_COEFFS,1,8)+Y3968*Y3970</f>
        <v>#N/A</v>
      </c>
      <c r="AD3965" s="223" t="e">
        <f ca="1">INDEX(THREEPTA_COEFFS,1,1)+AC3965*INDEX(THREEPTA_COEFFS,1,2)+J3965*INDEX(THREEPTA_COEFFS,1,3)+AA3965*INDEX(THREEPTA_COEFFS,1,4)+K3965*INDEX(THREEPTA_COEFFS,1,5)+L3964*INDEX(THREEPTA_COEFFS,1,6)+Z3968*Z3970</f>
        <v>#N/A</v>
      </c>
      <c r="AE3965" s="223" t="e">
        <f ca="1">INDEX(THREEPTPCT_COEFFS,1,1)+K3965*INDEX(THREEPTPCT_COEFFS,1,2)+L3964*INDEX(THREEPTPCT_COEFFS,1,3)+AA3968*AA3970</f>
        <v>#N/A</v>
      </c>
      <c r="AF3965" s="55" t="e">
        <f t="shared" ca="1" si="6846"/>
        <v>#N/A</v>
      </c>
      <c r="AG3965" s="223" t="e">
        <f ca="1">INDEX(TWOPTPCT_COEFFS,1,1)+AB3965*INDEX(TWOPTPCT_COEFFS,1,2)+I3964*INDEX(TWOPTPCT_COEFFS,1,3)+G3964*INDEX(TWOPTPCT_COEFFS,1,4)+L3964*INDEX(TWOPTPCT_COEFFS,1,5)+AB3968*AB3970</f>
        <v>#N/A</v>
      </c>
      <c r="AH3965" s="223" t="e">
        <f ca="1">INDEX(FTA_COEFFS,1,1)+O3965*INDEX(FTA_COEFFS,1,2)+N3964*INDEX(FTA_COEFFS,1,3)+(Q3965+R3965)*INDEX(FTA_COEFFS,1,4)+(Q3964+R3964)*INDEX(FTA_COEFFS,1,5)+M3964*INDEX(FTA_COEFFS,1,6)+AC3968*AC3970</f>
        <v>#N/A</v>
      </c>
      <c r="AI3965" s="223" t="e">
        <f ca="1">INDEX(FTPCT_COEFFS,1,1)+P3965*INDEX(FTPCT_COEFFS,1,2)+F3965*INDEX(FTPCT_COEFFS,1,3)+G3964*INDEX(FTPCT_COEFFS,1,4)+AD3968*AD3970</f>
        <v>#N/A</v>
      </c>
      <c r="AJ3965" s="338" t="e">
        <f t="shared" ca="1" si="6847"/>
        <v>#N/A</v>
      </c>
      <c r="AK3965" s="55"/>
      <c r="AL3965" s="55"/>
      <c r="AM3965" s="55"/>
      <c r="AN3965" s="55"/>
      <c r="AO3965" s="55"/>
      <c r="AP3965" s="55"/>
      <c r="AQ3965" s="55"/>
      <c r="AR3965" s="55"/>
    </row>
    <row r="3966" spans="1:45" x14ac:dyDescent="0.3">
      <c r="A3966" s="54" t="e">
        <f ca="1">IF(D3964&gt;(D3965+(AVERAGE(V3964,W3964)-AVERAGE(V3965,W3965))/2)+2.5,C3964,IF(D3965&gt;(D3964+(AVERAGE(V3965,W3965)-AVERAGE(V3964,W3964))/2)+2.5,C3965,"Close"))</f>
        <v>#N/A</v>
      </c>
      <c r="B3966" s="64" t="e">
        <f ca="1">IF(D3965&gt;D3964,C3965,C3964)</f>
        <v>#N/A</v>
      </c>
      <c r="D3966" s="56"/>
      <c r="X3966" s="55"/>
      <c r="Y3966" s="55"/>
      <c r="Z3966" s="55"/>
      <c r="AA3966" s="55"/>
      <c r="AB3966" s="55"/>
      <c r="AC3966" s="337"/>
      <c r="AD3966" s="337"/>
      <c r="AE3966" s="337"/>
      <c r="AF3966" s="337"/>
      <c r="AG3966" s="337"/>
      <c r="AH3966" s="337"/>
      <c r="AI3966" s="337"/>
      <c r="AJ3966" s="337"/>
      <c r="AK3966" s="337"/>
      <c r="AL3966" s="337"/>
      <c r="AM3966" s="55"/>
      <c r="AN3966" s="55"/>
      <c r="AO3966" s="55"/>
      <c r="AP3966" s="55"/>
      <c r="AQ3966" s="55"/>
      <c r="AR3966" s="55"/>
      <c r="AS3966" s="55"/>
    </row>
    <row r="3967" spans="1:45" x14ac:dyDescent="0.3">
      <c r="X3967" s="54" t="s">
        <v>1305</v>
      </c>
      <c r="Y3967" s="54" t="s">
        <v>128</v>
      </c>
      <c r="Z3967" s="54" t="s">
        <v>157</v>
      </c>
      <c r="AA3967" s="54" t="s">
        <v>151</v>
      </c>
      <c r="AB3967" s="54" t="s">
        <v>1327</v>
      </c>
      <c r="AC3967" s="54" t="s">
        <v>129</v>
      </c>
      <c r="AD3967" s="54" t="s">
        <v>116</v>
      </c>
      <c r="AE3967" s="54"/>
      <c r="AF3967" s="54"/>
      <c r="AG3967" s="54"/>
      <c r="AH3967" s="54"/>
      <c r="AI3967" s="54"/>
      <c r="AJ3967" s="54"/>
      <c r="AK3967" s="54"/>
      <c r="AL3967" s="54"/>
      <c r="AM3967" s="54"/>
      <c r="AN3967" s="54"/>
      <c r="AO3967" s="54"/>
      <c r="AP3967" s="54"/>
      <c r="AQ3967" s="54"/>
      <c r="AR3967" s="54"/>
      <c r="AS3967" s="54"/>
    </row>
    <row r="3968" spans="1:45" x14ac:dyDescent="0.3">
      <c r="X3968" s="54"/>
      <c r="Y3968" s="54">
        <f t="shared" ref="Y3968:AD3968" si="6850">Y3961</f>
        <v>6.4436999999999998</v>
      </c>
      <c r="Z3968" s="54">
        <f t="shared" si="6850"/>
        <v>4.9371</v>
      </c>
      <c r="AA3968" s="54">
        <f t="shared" si="6850"/>
        <v>11.350300000000001</v>
      </c>
      <c r="AB3968" s="54">
        <f t="shared" si="6850"/>
        <v>7.1900000000000006E-2</v>
      </c>
      <c r="AC3968" s="54">
        <f t="shared" si="6850"/>
        <v>6.2766000000000002</v>
      </c>
      <c r="AD3968" s="54">
        <f t="shared" si="6850"/>
        <v>11.042999999999999</v>
      </c>
      <c r="AE3968" s="54"/>
      <c r="AF3968" s="336"/>
      <c r="AG3968" s="336"/>
      <c r="AH3968" s="336"/>
      <c r="AI3968" s="54"/>
      <c r="AJ3968" s="54"/>
      <c r="AK3968" s="54"/>
      <c r="AL3968" s="54"/>
      <c r="AM3968" s="54"/>
      <c r="AN3968" s="54"/>
      <c r="AO3968" s="54"/>
      <c r="AP3968" s="54"/>
      <c r="AQ3968" s="54"/>
      <c r="AR3968" s="54"/>
      <c r="AS3968" s="54"/>
    </row>
    <row r="3969" spans="1:45" x14ac:dyDescent="0.3">
      <c r="D3969" s="56"/>
      <c r="X3969" s="336"/>
      <c r="Y3969" s="336">
        <f t="shared" ca="1" si="6790"/>
        <v>1.2123514633979243E-2</v>
      </c>
      <c r="Z3969" s="336">
        <f t="shared" ca="1" si="6790"/>
        <v>0.10891200924452168</v>
      </c>
      <c r="AA3969" s="336">
        <f t="shared" ca="1" si="6790"/>
        <v>-0.66673769419983953</v>
      </c>
      <c r="AB3969" s="336">
        <f t="shared" ca="1" si="6790"/>
        <v>0.35131827949729771</v>
      </c>
      <c r="AC3969" s="336">
        <f t="shared" ca="1" si="6790"/>
        <v>-0.71549119764535873</v>
      </c>
      <c r="AD3969" s="336">
        <f t="shared" ca="1" si="6790"/>
        <v>0.19320427003133447</v>
      </c>
      <c r="AE3969" s="336"/>
      <c r="AF3969" s="336"/>
      <c r="AG3969" s="336"/>
      <c r="AH3969" s="336"/>
      <c r="AI3969" s="54"/>
      <c r="AJ3969" s="54"/>
      <c r="AK3969" s="54"/>
      <c r="AL3969" s="336"/>
      <c r="AM3969" s="336"/>
      <c r="AN3969" s="336"/>
      <c r="AO3969" s="336"/>
      <c r="AP3969" s="54"/>
      <c r="AQ3969" s="336"/>
      <c r="AR3969" s="336"/>
      <c r="AS3969" s="336"/>
    </row>
    <row r="3970" spans="1:45" x14ac:dyDescent="0.3">
      <c r="C3970" s="54"/>
      <c r="D3970" s="56"/>
      <c r="Y3970" s="336">
        <f t="shared" ca="1" si="6790"/>
        <v>0.14039150506781886</v>
      </c>
      <c r="Z3970" s="336">
        <f t="shared" ca="1" si="6790"/>
        <v>1.1641649127435483</v>
      </c>
      <c r="AA3970" s="336">
        <f t="shared" ca="1" si="6790"/>
        <v>0.86074179060135103</v>
      </c>
      <c r="AB3970" s="336">
        <f t="shared" ca="1" si="6790"/>
        <v>-1.3239769600955971</v>
      </c>
      <c r="AC3970" s="336">
        <f t="shared" ca="1" si="6790"/>
        <v>-1.4936846488413487</v>
      </c>
      <c r="AD3970" s="336">
        <f t="shared" ca="1" si="6790"/>
        <v>-1.5003201889454634E-2</v>
      </c>
      <c r="AE3970" s="55"/>
      <c r="AF3970" s="55"/>
      <c r="AG3970" s="55"/>
      <c r="AH3970" s="55"/>
      <c r="AI3970" s="55"/>
      <c r="AJ3970" s="55"/>
      <c r="AK3970" s="55"/>
      <c r="AL3970" s="55"/>
      <c r="AM3970" s="55"/>
      <c r="AN3970" s="55"/>
      <c r="AO3970" s="55"/>
      <c r="AP3970" s="55"/>
      <c r="AQ3970" s="55"/>
      <c r="AR3970" s="55"/>
      <c r="AS3970" s="55"/>
    </row>
    <row r="3971" spans="1:45" x14ac:dyDescent="0.3">
      <c r="B3971" s="54" t="s">
        <v>172</v>
      </c>
      <c r="C3971" s="53">
        <f>C3964</f>
        <v>0</v>
      </c>
      <c r="D3971" s="56" t="e">
        <f t="shared" ref="D3971:D3972" ca="1" si="6851">AJ3971</f>
        <v>#N/A</v>
      </c>
      <c r="E3971" s="52" t="e">
        <f t="shared" ref="E3971:W3971" si="6852">E3964</f>
        <v>#N/A</v>
      </c>
      <c r="F3971" s="52" t="e">
        <f t="shared" si="6852"/>
        <v>#N/A</v>
      </c>
      <c r="G3971" s="52" t="e">
        <f t="shared" si="6852"/>
        <v>#N/A</v>
      </c>
      <c r="H3971" s="52" t="e">
        <f t="shared" si="6852"/>
        <v>#N/A</v>
      </c>
      <c r="I3971" s="52" t="e">
        <f t="shared" si="6852"/>
        <v>#N/A</v>
      </c>
      <c r="J3971" s="52" t="e">
        <f t="shared" si="6852"/>
        <v>#N/A</v>
      </c>
      <c r="K3971" s="52" t="e">
        <f t="shared" si="6852"/>
        <v>#N/A</v>
      </c>
      <c r="L3971" s="52" t="e">
        <f t="shared" si="6852"/>
        <v>#N/A</v>
      </c>
      <c r="M3971" s="52" t="e">
        <f t="shared" si="6852"/>
        <v>#N/A</v>
      </c>
      <c r="N3971" s="52" t="e">
        <f t="shared" si="6852"/>
        <v>#N/A</v>
      </c>
      <c r="O3971" s="52" t="e">
        <f t="shared" si="6852"/>
        <v>#N/A</v>
      </c>
      <c r="P3971" s="52" t="e">
        <f t="shared" si="6852"/>
        <v>#N/A</v>
      </c>
      <c r="Q3971" s="52" t="e">
        <f t="shared" si="6852"/>
        <v>#N/A</v>
      </c>
      <c r="R3971" s="52" t="e">
        <f t="shared" si="6852"/>
        <v>#N/A</v>
      </c>
      <c r="S3971" s="52" t="e">
        <f t="shared" si="6852"/>
        <v>#N/A</v>
      </c>
      <c r="T3971" s="52" t="e">
        <f t="shared" si="6852"/>
        <v>#N/A</v>
      </c>
      <c r="U3971" s="52" t="e">
        <f t="shared" si="6852"/>
        <v>#N/A</v>
      </c>
      <c r="V3971" s="52" t="e">
        <f t="shared" si="6852"/>
        <v>#N/A</v>
      </c>
      <c r="W3971" s="52" t="e">
        <f t="shared" si="6852"/>
        <v>#N/A</v>
      </c>
      <c r="X3971" s="55" t="e">
        <f t="shared" ref="X3971:X3972" si="6853">(H3971-(O3971*P3971)/100-3*(J3971*K3971)/100)/2</f>
        <v>#N/A</v>
      </c>
      <c r="Y3971" s="55" t="e">
        <f t="shared" ref="Y3971:Y3972" si="6854">SUM(X3971,(J3971*K3971/100))/(F3971/100)</f>
        <v>#N/A</v>
      </c>
      <c r="Z3971" s="55" t="e">
        <f t="shared" ref="Z3971" si="6855">U3971*0.5+U3972*0.5</f>
        <v>#N/A</v>
      </c>
      <c r="AA3971" s="55" t="e">
        <f t="shared" ref="AA3971:AA3972" si="6856">J3971/Y3971</f>
        <v>#N/A</v>
      </c>
      <c r="AB3971" s="336" t="e">
        <f t="shared" ref="AB3971:AB3972" si="6857">X3971/(Y3971-J3971)</f>
        <v>#N/A</v>
      </c>
      <c r="AC3971" s="223" t="e">
        <f ca="1">INDEX(FGA_COEFFS,1,1)+Z3971*INDEX(FGA_COEFFS,1,2)+Y3971*INDEX(FGA_COEFFS,1,3)+R3971*INDEX(FGA_COEFFS,1,4)+Q3972*INDEX(FGA_COEFFS,1,5)+S3971*INDEX(FGA_COEFFS,1,6)+T3972*INDEX(FGA_COEFFS,1,7)+M3972*INDEX(FGA_COEFFS,1,8)+Y3975*Y3976</f>
        <v>#N/A</v>
      </c>
      <c r="AD3971" s="223" t="e">
        <f ca="1">INDEX(THREEPTA_COEFFS,1,1)+AC3971*INDEX(THREEPTA_COEFFS,1,2)+J3971*INDEX(THREEPTA_COEFFS,1,3)+AA3971*INDEX(THREEPTA_COEFFS,1,4)+K3971*INDEX(THREEPTA_COEFFS,1,5)+L3972*INDEX(THREEPTA_COEFFS,1,6)+Z3975*Z3976</f>
        <v>#N/A</v>
      </c>
      <c r="AE3971" s="223" t="e">
        <f ca="1">INDEX(THREEPTPCT_COEFFS,1,1)+K3971*INDEX(THREEPTPCT_COEFFS,1,2)+L3972*INDEX(THREEPTPCT_COEFFS,1,3)+AA3975*AA3976</f>
        <v>#N/A</v>
      </c>
      <c r="AF3971" s="55" t="e">
        <f t="shared" ref="AF3971:AF3972" ca="1" si="6858">AC3971-AD3971</f>
        <v>#N/A</v>
      </c>
      <c r="AG3971" s="223" t="e">
        <f ca="1">INDEX(TWOPTPCT_COEFFS,1,1)+AB3971*INDEX(TWOPTPCT_COEFFS,1,2)+I3972*INDEX(TWOPTPCT_COEFFS,1,3)+G3972*INDEX(TWOPTPCT_COEFFS,1,4)+L3972*INDEX(TWOPTPCT_COEFFS,1,5)+AB3975*AB3976</f>
        <v>#N/A</v>
      </c>
      <c r="AH3971" s="223" t="e">
        <f ca="1">INDEX(FTA_COEFFS,1,1)+O3971*INDEX(FTA_COEFFS,1,2)+N3972*INDEX(FTA_COEFFS,1,3)+(Q3971+R3971)*INDEX(FTA_COEFFS,1,4)+(Q3972+R3972)*INDEX(FTA_COEFFS,1,5)+M3972*INDEX(FTA_COEFFS,1,6)+AC3975*AC3976</f>
        <v>#N/A</v>
      </c>
      <c r="AI3971" s="223" t="e">
        <f ca="1">INDEX(FTPCT_COEFFS,1,1)+P3971*INDEX(FTPCT_COEFFS,1,2)+F3971*INDEX(FTPCT_COEFFS,1,3)+G3972*INDEX(FTPCT_COEFFS,1,4)+AD3975*AD3976</f>
        <v>#N/A</v>
      </c>
      <c r="AJ3971" s="338" t="e">
        <f t="shared" ref="AJ3971:AJ3972" ca="1" si="6859">AD3971*AE3971/100+AF3971*AG3971+AH3971*AI3971/100</f>
        <v>#N/A</v>
      </c>
      <c r="AK3971" s="55"/>
      <c r="AL3971" s="55"/>
      <c r="AM3971" s="55"/>
      <c r="AN3971" s="55"/>
      <c r="AO3971" s="55"/>
      <c r="AP3971" s="55"/>
      <c r="AQ3971" s="55"/>
      <c r="AR3971" s="55"/>
    </row>
    <row r="3972" spans="1:45" x14ac:dyDescent="0.3">
      <c r="B3972" s="54" t="s">
        <v>175</v>
      </c>
      <c r="C3972" s="54">
        <f>C3965</f>
        <v>0</v>
      </c>
      <c r="D3972" s="56" t="e">
        <f t="shared" ca="1" si="6851"/>
        <v>#N/A</v>
      </c>
      <c r="E3972" s="52" t="e">
        <f t="shared" ref="E3972:W3972" si="6860">E3965</f>
        <v>#N/A</v>
      </c>
      <c r="F3972" s="52" t="e">
        <f t="shared" si="6860"/>
        <v>#N/A</v>
      </c>
      <c r="G3972" s="52" t="e">
        <f t="shared" si="6860"/>
        <v>#N/A</v>
      </c>
      <c r="H3972" s="52" t="e">
        <f t="shared" si="6860"/>
        <v>#N/A</v>
      </c>
      <c r="I3972" s="52" t="e">
        <f t="shared" si="6860"/>
        <v>#N/A</v>
      </c>
      <c r="J3972" s="52" t="e">
        <f t="shared" si="6860"/>
        <v>#N/A</v>
      </c>
      <c r="K3972" s="52" t="e">
        <f t="shared" si="6860"/>
        <v>#N/A</v>
      </c>
      <c r="L3972" s="52" t="e">
        <f t="shared" si="6860"/>
        <v>#N/A</v>
      </c>
      <c r="M3972" s="52" t="e">
        <f t="shared" si="6860"/>
        <v>#N/A</v>
      </c>
      <c r="N3972" s="52" t="e">
        <f t="shared" si="6860"/>
        <v>#N/A</v>
      </c>
      <c r="O3972" s="52" t="e">
        <f t="shared" si="6860"/>
        <v>#N/A</v>
      </c>
      <c r="P3972" s="52" t="e">
        <f t="shared" si="6860"/>
        <v>#N/A</v>
      </c>
      <c r="Q3972" s="52" t="e">
        <f t="shared" si="6860"/>
        <v>#N/A</v>
      </c>
      <c r="R3972" s="52" t="e">
        <f t="shared" si="6860"/>
        <v>#N/A</v>
      </c>
      <c r="S3972" s="52" t="e">
        <f t="shared" si="6860"/>
        <v>#N/A</v>
      </c>
      <c r="T3972" s="52" t="e">
        <f t="shared" si="6860"/>
        <v>#N/A</v>
      </c>
      <c r="U3972" s="52" t="e">
        <f t="shared" si="6860"/>
        <v>#N/A</v>
      </c>
      <c r="V3972" s="52" t="e">
        <f t="shared" si="6860"/>
        <v>#N/A</v>
      </c>
      <c r="W3972" s="52" t="e">
        <f t="shared" si="6860"/>
        <v>#N/A</v>
      </c>
      <c r="X3972" s="55" t="e">
        <f t="shared" si="6853"/>
        <v>#N/A</v>
      </c>
      <c r="Y3972" s="55" t="e">
        <f t="shared" si="6854"/>
        <v>#N/A</v>
      </c>
      <c r="Z3972" s="55" t="e">
        <f t="shared" ref="Z3972" si="6861">Z3971</f>
        <v>#N/A</v>
      </c>
      <c r="AA3972" s="55" t="e">
        <f t="shared" si="6856"/>
        <v>#N/A</v>
      </c>
      <c r="AB3972" s="336" t="e">
        <f t="shared" si="6857"/>
        <v>#N/A</v>
      </c>
      <c r="AC3972" s="223" t="e">
        <f ca="1">INDEX(FGA_COEFFS,1,1)+Z3972*INDEX(FGA_COEFFS,1,2)+Y3972*INDEX(FGA_COEFFS,1,3)+R3972*INDEX(FGA_COEFFS,1,4)+Q3971*INDEX(FGA_COEFFS,1,5)+S3972*INDEX(FGA_COEFFS,1,6)+T3971*INDEX(FGA_COEFFS,1,7)+M3971*INDEX(FGA_COEFFS,1,8)+Y3975*Y3977</f>
        <v>#N/A</v>
      </c>
      <c r="AD3972" s="223" t="e">
        <f ca="1">INDEX(THREEPTA_COEFFS,1,1)+AC3972*INDEX(THREEPTA_COEFFS,1,2)+J3972*INDEX(THREEPTA_COEFFS,1,3)+AA3972*INDEX(THREEPTA_COEFFS,1,4)+K3972*INDEX(THREEPTA_COEFFS,1,5)+L3971*INDEX(THREEPTA_COEFFS,1,6)+Z3975*Z3977</f>
        <v>#N/A</v>
      </c>
      <c r="AE3972" s="223" t="e">
        <f ca="1">INDEX(THREEPTPCT_COEFFS,1,1)+K3972*INDEX(THREEPTPCT_COEFFS,1,2)+L3971*INDEX(THREEPTPCT_COEFFS,1,3)+AA3975*AA3977</f>
        <v>#N/A</v>
      </c>
      <c r="AF3972" s="55" t="e">
        <f t="shared" ca="1" si="6858"/>
        <v>#N/A</v>
      </c>
      <c r="AG3972" s="223" t="e">
        <f ca="1">INDEX(TWOPTPCT_COEFFS,1,1)+AB3972*INDEX(TWOPTPCT_COEFFS,1,2)+I3971*INDEX(TWOPTPCT_COEFFS,1,3)+G3971*INDEX(TWOPTPCT_COEFFS,1,4)+L3971*INDEX(TWOPTPCT_COEFFS,1,5)+AB3975*AB3977</f>
        <v>#N/A</v>
      </c>
      <c r="AH3972" s="223" t="e">
        <f ca="1">INDEX(FTA_COEFFS,1,1)+O3972*INDEX(FTA_COEFFS,1,2)+N3971*INDEX(FTA_COEFFS,1,3)+(Q3972+R3972)*INDEX(FTA_COEFFS,1,4)+(Q3971+R3971)*INDEX(FTA_COEFFS,1,5)+M3971*INDEX(FTA_COEFFS,1,6)+AC3975*AC3977</f>
        <v>#N/A</v>
      </c>
      <c r="AI3972" s="223" t="e">
        <f ca="1">INDEX(FTPCT_COEFFS,1,1)+P3972*INDEX(FTPCT_COEFFS,1,2)+F3972*INDEX(FTPCT_COEFFS,1,3)+G3971*INDEX(FTPCT_COEFFS,1,4)+AD3975*AD3977</f>
        <v>#N/A</v>
      </c>
      <c r="AJ3972" s="338" t="e">
        <f t="shared" ca="1" si="6859"/>
        <v>#N/A</v>
      </c>
      <c r="AK3972" s="55"/>
      <c r="AL3972" s="55"/>
      <c r="AM3972" s="55"/>
      <c r="AN3972" s="55"/>
      <c r="AO3972" s="55"/>
      <c r="AP3972" s="55"/>
      <c r="AQ3972" s="55"/>
      <c r="AR3972" s="55"/>
    </row>
    <row r="3973" spans="1:45" x14ac:dyDescent="0.3">
      <c r="A3973" s="54" t="e">
        <f ca="1">IF(D3971&gt;(D3972+(AVERAGE(V3971,W3971)-AVERAGE(V3972,W3972))/2)+2.5,C3971,IF(D3972&gt;(D3971+(AVERAGE(V3972,W3972)-AVERAGE(V3971,W3971))/2)+2.5,C3972,"Close"))</f>
        <v>#N/A</v>
      </c>
      <c r="B3973" s="64" t="e">
        <f ca="1">IF(D3972&gt;D3971,C3972,C3971)</f>
        <v>#N/A</v>
      </c>
      <c r="D3973" s="56"/>
      <c r="X3973" s="55"/>
      <c r="Y3973" s="55"/>
      <c r="Z3973" s="55"/>
      <c r="AA3973" s="55"/>
      <c r="AB3973" s="55"/>
      <c r="AC3973" s="337"/>
      <c r="AD3973" s="337"/>
      <c r="AE3973" s="337"/>
      <c r="AF3973" s="337"/>
      <c r="AG3973" s="337"/>
      <c r="AH3973" s="337"/>
      <c r="AI3973" s="337"/>
      <c r="AJ3973" s="337"/>
      <c r="AK3973" s="337"/>
      <c r="AL3973" s="337"/>
      <c r="AM3973" s="55"/>
      <c r="AN3973" s="55"/>
      <c r="AO3973" s="55"/>
      <c r="AP3973" s="55"/>
      <c r="AQ3973" s="55"/>
      <c r="AR3973" s="55"/>
      <c r="AS3973" s="55"/>
    </row>
    <row r="3974" spans="1:45" x14ac:dyDescent="0.3">
      <c r="X3974" s="54" t="s">
        <v>1305</v>
      </c>
      <c r="Y3974" s="54" t="s">
        <v>128</v>
      </c>
      <c r="Z3974" s="54" t="s">
        <v>157</v>
      </c>
      <c r="AA3974" s="54" t="s">
        <v>151</v>
      </c>
      <c r="AB3974" s="54" t="s">
        <v>1327</v>
      </c>
      <c r="AC3974" s="54" t="s">
        <v>129</v>
      </c>
      <c r="AD3974" s="54" t="s">
        <v>116</v>
      </c>
      <c r="AE3974" s="54"/>
      <c r="AF3974" s="54"/>
      <c r="AG3974" s="54"/>
      <c r="AH3974" s="54"/>
      <c r="AI3974" s="54"/>
      <c r="AJ3974" s="54"/>
      <c r="AK3974" s="54"/>
      <c r="AL3974" s="54"/>
      <c r="AM3974" s="54"/>
      <c r="AN3974" s="54"/>
      <c r="AO3974" s="54"/>
      <c r="AP3974" s="54"/>
      <c r="AQ3974" s="54"/>
      <c r="AR3974" s="54"/>
      <c r="AS3974" s="54"/>
    </row>
    <row r="3975" spans="1:45" x14ac:dyDescent="0.3">
      <c r="X3975" s="54"/>
      <c r="Y3975" s="54">
        <f t="shared" ref="Y3975:AD3975" si="6862">Y3968</f>
        <v>6.4436999999999998</v>
      </c>
      <c r="Z3975" s="54">
        <f t="shared" si="6862"/>
        <v>4.9371</v>
      </c>
      <c r="AA3975" s="54">
        <f t="shared" si="6862"/>
        <v>11.350300000000001</v>
      </c>
      <c r="AB3975" s="54">
        <f t="shared" si="6862"/>
        <v>7.1900000000000006E-2</v>
      </c>
      <c r="AC3975" s="54">
        <f t="shared" si="6862"/>
        <v>6.2766000000000002</v>
      </c>
      <c r="AD3975" s="54">
        <f t="shared" si="6862"/>
        <v>11.042999999999999</v>
      </c>
      <c r="AE3975" s="54"/>
      <c r="AF3975" s="336"/>
      <c r="AG3975" s="336"/>
      <c r="AH3975" s="336"/>
      <c r="AI3975" s="54"/>
      <c r="AJ3975" s="54"/>
      <c r="AK3975" s="54"/>
      <c r="AL3975" s="54"/>
      <c r="AM3975" s="54"/>
      <c r="AN3975" s="54"/>
      <c r="AO3975" s="54"/>
      <c r="AP3975" s="54"/>
      <c r="AQ3975" s="54"/>
      <c r="AR3975" s="54"/>
      <c r="AS3975" s="54"/>
    </row>
    <row r="3976" spans="1:45" x14ac:dyDescent="0.3">
      <c r="D3976" s="56"/>
      <c r="X3976" s="336"/>
      <c r="Y3976" s="336">
        <f t="shared" ca="1" si="6790"/>
        <v>0.18936853437876411</v>
      </c>
      <c r="Z3976" s="336">
        <f t="shared" ca="1" si="6790"/>
        <v>-0.13024153852605536</v>
      </c>
      <c r="AA3976" s="336">
        <f t="shared" ca="1" si="6790"/>
        <v>-0.29230268928806358</v>
      </c>
      <c r="AB3976" s="336">
        <f t="shared" ca="1" si="6790"/>
        <v>0.26885311049297012</v>
      </c>
      <c r="AC3976" s="336">
        <f t="shared" ca="1" si="6790"/>
        <v>-0.88548753565529714</v>
      </c>
      <c r="AD3976" s="336">
        <f t="shared" ca="1" si="6790"/>
        <v>-0.78970686837660076</v>
      </c>
      <c r="AE3976" s="336"/>
      <c r="AF3976" s="336"/>
      <c r="AG3976" s="336"/>
      <c r="AH3976" s="336"/>
      <c r="AI3976" s="54"/>
      <c r="AJ3976" s="54"/>
      <c r="AK3976" s="54"/>
      <c r="AL3976" s="336"/>
      <c r="AM3976" s="336"/>
      <c r="AN3976" s="336"/>
      <c r="AO3976" s="336"/>
      <c r="AP3976" s="54"/>
      <c r="AQ3976" s="336"/>
      <c r="AR3976" s="336"/>
      <c r="AS3976" s="336"/>
    </row>
    <row r="3977" spans="1:45" x14ac:dyDescent="0.3">
      <c r="C3977" s="54"/>
      <c r="D3977" s="56"/>
      <c r="Y3977" s="336">
        <f t="shared" ca="1" si="6790"/>
        <v>-0.33000588304434642</v>
      </c>
      <c r="Z3977" s="336">
        <f t="shared" ca="1" si="6790"/>
        <v>0.59949267878228374</v>
      </c>
      <c r="AA3977" s="336">
        <f t="shared" ca="1" si="6790"/>
        <v>-2.075363260475678E-4</v>
      </c>
      <c r="AB3977" s="336">
        <f t="shared" ca="1" si="6790"/>
        <v>0.90331351287053341</v>
      </c>
      <c r="AC3977" s="336">
        <f t="shared" ca="1" si="6790"/>
        <v>0.48775440866385839</v>
      </c>
      <c r="AD3977" s="336">
        <f t="shared" ca="1" si="6790"/>
        <v>0.6615036066727813</v>
      </c>
      <c r="AE3977" s="55"/>
      <c r="AF3977" s="55"/>
      <c r="AG3977" s="55"/>
      <c r="AH3977" s="55"/>
      <c r="AI3977" s="55"/>
      <c r="AJ3977" s="55"/>
      <c r="AK3977" s="55"/>
      <c r="AL3977" s="55"/>
      <c r="AM3977" s="55"/>
      <c r="AN3977" s="55"/>
      <c r="AO3977" s="55"/>
      <c r="AP3977" s="55"/>
      <c r="AQ3977" s="55"/>
      <c r="AR3977" s="55"/>
      <c r="AS3977" s="55"/>
    </row>
    <row r="3978" spans="1:45" x14ac:dyDescent="0.3">
      <c r="B3978" s="54" t="s">
        <v>172</v>
      </c>
      <c r="C3978" s="53">
        <f>C3971</f>
        <v>0</v>
      </c>
      <c r="D3978" s="56" t="e">
        <f t="shared" ref="D3978:D3979" ca="1" si="6863">AJ3978</f>
        <v>#N/A</v>
      </c>
      <c r="E3978" s="52" t="e">
        <f t="shared" ref="E3978:W3978" si="6864">E3971</f>
        <v>#N/A</v>
      </c>
      <c r="F3978" s="52" t="e">
        <f t="shared" si="6864"/>
        <v>#N/A</v>
      </c>
      <c r="G3978" s="52" t="e">
        <f t="shared" si="6864"/>
        <v>#N/A</v>
      </c>
      <c r="H3978" s="52" t="e">
        <f t="shared" si="6864"/>
        <v>#N/A</v>
      </c>
      <c r="I3978" s="52" t="e">
        <f t="shared" si="6864"/>
        <v>#N/A</v>
      </c>
      <c r="J3978" s="52" t="e">
        <f t="shared" si="6864"/>
        <v>#N/A</v>
      </c>
      <c r="K3978" s="52" t="e">
        <f t="shared" si="6864"/>
        <v>#N/A</v>
      </c>
      <c r="L3978" s="52" t="e">
        <f t="shared" si="6864"/>
        <v>#N/A</v>
      </c>
      <c r="M3978" s="52" t="e">
        <f t="shared" si="6864"/>
        <v>#N/A</v>
      </c>
      <c r="N3978" s="52" t="e">
        <f t="shared" si="6864"/>
        <v>#N/A</v>
      </c>
      <c r="O3978" s="52" t="e">
        <f t="shared" si="6864"/>
        <v>#N/A</v>
      </c>
      <c r="P3978" s="52" t="e">
        <f t="shared" si="6864"/>
        <v>#N/A</v>
      </c>
      <c r="Q3978" s="52" t="e">
        <f t="shared" si="6864"/>
        <v>#N/A</v>
      </c>
      <c r="R3978" s="52" t="e">
        <f t="shared" si="6864"/>
        <v>#N/A</v>
      </c>
      <c r="S3978" s="52" t="e">
        <f t="shared" si="6864"/>
        <v>#N/A</v>
      </c>
      <c r="T3978" s="52" t="e">
        <f t="shared" si="6864"/>
        <v>#N/A</v>
      </c>
      <c r="U3978" s="52" t="e">
        <f t="shared" si="6864"/>
        <v>#N/A</v>
      </c>
      <c r="V3978" s="52" t="e">
        <f t="shared" si="6864"/>
        <v>#N/A</v>
      </c>
      <c r="W3978" s="52" t="e">
        <f t="shared" si="6864"/>
        <v>#N/A</v>
      </c>
      <c r="X3978" s="55" t="e">
        <f t="shared" ref="X3978:X3979" si="6865">(H3978-(O3978*P3978)/100-3*(J3978*K3978)/100)/2</f>
        <v>#N/A</v>
      </c>
      <c r="Y3978" s="55" t="e">
        <f t="shared" ref="Y3978:Y3979" si="6866">SUM(X3978,(J3978*K3978/100))/(F3978/100)</f>
        <v>#N/A</v>
      </c>
      <c r="Z3978" s="55" t="e">
        <f t="shared" ref="Z3978" si="6867">U3978*0.5+U3979*0.5</f>
        <v>#N/A</v>
      </c>
      <c r="AA3978" s="55" t="e">
        <f t="shared" ref="AA3978:AA3979" si="6868">J3978/Y3978</f>
        <v>#N/A</v>
      </c>
      <c r="AB3978" s="336" t="e">
        <f t="shared" ref="AB3978:AB3979" si="6869">X3978/(Y3978-J3978)</f>
        <v>#N/A</v>
      </c>
      <c r="AC3978" s="223" t="e">
        <f ca="1">INDEX(FGA_COEFFS,1,1)+Z3978*INDEX(FGA_COEFFS,1,2)+Y3978*INDEX(FGA_COEFFS,1,3)+R3978*INDEX(FGA_COEFFS,1,4)+Q3979*INDEX(FGA_COEFFS,1,5)+S3978*INDEX(FGA_COEFFS,1,6)+T3979*INDEX(FGA_COEFFS,1,7)+M3979*INDEX(FGA_COEFFS,1,8)+Y3982*Y3983</f>
        <v>#N/A</v>
      </c>
      <c r="AD3978" s="223" t="e">
        <f ca="1">INDEX(THREEPTA_COEFFS,1,1)+AC3978*INDEX(THREEPTA_COEFFS,1,2)+J3978*INDEX(THREEPTA_COEFFS,1,3)+AA3978*INDEX(THREEPTA_COEFFS,1,4)+K3978*INDEX(THREEPTA_COEFFS,1,5)+L3979*INDEX(THREEPTA_COEFFS,1,6)+Z3982*Z3983</f>
        <v>#N/A</v>
      </c>
      <c r="AE3978" s="223" t="e">
        <f ca="1">INDEX(THREEPTPCT_COEFFS,1,1)+K3978*INDEX(THREEPTPCT_COEFFS,1,2)+L3979*INDEX(THREEPTPCT_COEFFS,1,3)+AA3982*AA3983</f>
        <v>#N/A</v>
      </c>
      <c r="AF3978" s="55" t="e">
        <f t="shared" ref="AF3978:AF3979" ca="1" si="6870">AC3978-AD3978</f>
        <v>#N/A</v>
      </c>
      <c r="AG3978" s="223" t="e">
        <f ca="1">INDEX(TWOPTPCT_COEFFS,1,1)+AB3978*INDEX(TWOPTPCT_COEFFS,1,2)+I3979*INDEX(TWOPTPCT_COEFFS,1,3)+G3979*INDEX(TWOPTPCT_COEFFS,1,4)+L3979*INDEX(TWOPTPCT_COEFFS,1,5)+AB3982*AB3983</f>
        <v>#N/A</v>
      </c>
      <c r="AH3978" s="223" t="e">
        <f ca="1">INDEX(FTA_COEFFS,1,1)+O3978*INDEX(FTA_COEFFS,1,2)+N3979*INDEX(FTA_COEFFS,1,3)+(Q3978+R3978)*INDEX(FTA_COEFFS,1,4)+(Q3979+R3979)*INDEX(FTA_COEFFS,1,5)+M3979*INDEX(FTA_COEFFS,1,6)+AC3982*AC3983</f>
        <v>#N/A</v>
      </c>
      <c r="AI3978" s="223" t="e">
        <f ca="1">INDEX(FTPCT_COEFFS,1,1)+P3978*INDEX(FTPCT_COEFFS,1,2)+F3978*INDEX(FTPCT_COEFFS,1,3)+G3979*INDEX(FTPCT_COEFFS,1,4)+AD3982*AD3983</f>
        <v>#N/A</v>
      </c>
      <c r="AJ3978" s="338" t="e">
        <f t="shared" ref="AJ3978:AJ3979" ca="1" si="6871">AD3978*AE3978/100+AF3978*AG3978+AH3978*AI3978/100</f>
        <v>#N/A</v>
      </c>
      <c r="AK3978" s="55"/>
      <c r="AL3978" s="55"/>
      <c r="AM3978" s="55"/>
      <c r="AN3978" s="55"/>
      <c r="AO3978" s="55"/>
      <c r="AP3978" s="55"/>
      <c r="AQ3978" s="55"/>
      <c r="AR3978" s="55"/>
    </row>
    <row r="3979" spans="1:45" x14ac:dyDescent="0.3">
      <c r="B3979" s="54" t="s">
        <v>175</v>
      </c>
      <c r="C3979" s="54">
        <f>C3972</f>
        <v>0</v>
      </c>
      <c r="D3979" s="56" t="e">
        <f t="shared" ca="1" si="6863"/>
        <v>#N/A</v>
      </c>
      <c r="E3979" s="52" t="e">
        <f t="shared" ref="E3979:W3979" si="6872">E3972</f>
        <v>#N/A</v>
      </c>
      <c r="F3979" s="52" t="e">
        <f t="shared" si="6872"/>
        <v>#N/A</v>
      </c>
      <c r="G3979" s="52" t="e">
        <f t="shared" si="6872"/>
        <v>#N/A</v>
      </c>
      <c r="H3979" s="52" t="e">
        <f t="shared" si="6872"/>
        <v>#N/A</v>
      </c>
      <c r="I3979" s="52" t="e">
        <f t="shared" si="6872"/>
        <v>#N/A</v>
      </c>
      <c r="J3979" s="52" t="e">
        <f t="shared" si="6872"/>
        <v>#N/A</v>
      </c>
      <c r="K3979" s="52" t="e">
        <f t="shared" si="6872"/>
        <v>#N/A</v>
      </c>
      <c r="L3979" s="52" t="e">
        <f t="shared" si="6872"/>
        <v>#N/A</v>
      </c>
      <c r="M3979" s="52" t="e">
        <f t="shared" si="6872"/>
        <v>#N/A</v>
      </c>
      <c r="N3979" s="52" t="e">
        <f t="shared" si="6872"/>
        <v>#N/A</v>
      </c>
      <c r="O3979" s="52" t="e">
        <f t="shared" si="6872"/>
        <v>#N/A</v>
      </c>
      <c r="P3979" s="52" t="e">
        <f t="shared" si="6872"/>
        <v>#N/A</v>
      </c>
      <c r="Q3979" s="52" t="e">
        <f t="shared" si="6872"/>
        <v>#N/A</v>
      </c>
      <c r="R3979" s="52" t="e">
        <f t="shared" si="6872"/>
        <v>#N/A</v>
      </c>
      <c r="S3979" s="52" t="e">
        <f t="shared" si="6872"/>
        <v>#N/A</v>
      </c>
      <c r="T3979" s="52" t="e">
        <f t="shared" si="6872"/>
        <v>#N/A</v>
      </c>
      <c r="U3979" s="52" t="e">
        <f t="shared" si="6872"/>
        <v>#N/A</v>
      </c>
      <c r="V3979" s="52" t="e">
        <f t="shared" si="6872"/>
        <v>#N/A</v>
      </c>
      <c r="W3979" s="52" t="e">
        <f t="shared" si="6872"/>
        <v>#N/A</v>
      </c>
      <c r="X3979" s="55" t="e">
        <f t="shared" si="6865"/>
        <v>#N/A</v>
      </c>
      <c r="Y3979" s="55" t="e">
        <f t="shared" si="6866"/>
        <v>#N/A</v>
      </c>
      <c r="Z3979" s="55" t="e">
        <f t="shared" ref="Z3979" si="6873">Z3978</f>
        <v>#N/A</v>
      </c>
      <c r="AA3979" s="55" t="e">
        <f t="shared" si="6868"/>
        <v>#N/A</v>
      </c>
      <c r="AB3979" s="336" t="e">
        <f t="shared" si="6869"/>
        <v>#N/A</v>
      </c>
      <c r="AC3979" s="223" t="e">
        <f ca="1">INDEX(FGA_COEFFS,1,1)+Z3979*INDEX(FGA_COEFFS,1,2)+Y3979*INDEX(FGA_COEFFS,1,3)+R3979*INDEX(FGA_COEFFS,1,4)+Q3978*INDEX(FGA_COEFFS,1,5)+S3979*INDEX(FGA_COEFFS,1,6)+T3978*INDEX(FGA_COEFFS,1,7)+M3978*INDEX(FGA_COEFFS,1,8)+Y3982*Y3984</f>
        <v>#N/A</v>
      </c>
      <c r="AD3979" s="223" t="e">
        <f ca="1">INDEX(THREEPTA_COEFFS,1,1)+AC3979*INDEX(THREEPTA_COEFFS,1,2)+J3979*INDEX(THREEPTA_COEFFS,1,3)+AA3979*INDEX(THREEPTA_COEFFS,1,4)+K3979*INDEX(THREEPTA_COEFFS,1,5)+L3978*INDEX(THREEPTA_COEFFS,1,6)+Z3982*Z3984</f>
        <v>#N/A</v>
      </c>
      <c r="AE3979" s="223" t="e">
        <f ca="1">INDEX(THREEPTPCT_COEFFS,1,1)+K3979*INDEX(THREEPTPCT_COEFFS,1,2)+L3978*INDEX(THREEPTPCT_COEFFS,1,3)+AA3982*AA3984</f>
        <v>#N/A</v>
      </c>
      <c r="AF3979" s="55" t="e">
        <f t="shared" ca="1" si="6870"/>
        <v>#N/A</v>
      </c>
      <c r="AG3979" s="223" t="e">
        <f ca="1">INDEX(TWOPTPCT_COEFFS,1,1)+AB3979*INDEX(TWOPTPCT_COEFFS,1,2)+I3978*INDEX(TWOPTPCT_COEFFS,1,3)+G3978*INDEX(TWOPTPCT_COEFFS,1,4)+L3978*INDEX(TWOPTPCT_COEFFS,1,5)+AB3982*AB3984</f>
        <v>#N/A</v>
      </c>
      <c r="AH3979" s="223" t="e">
        <f ca="1">INDEX(FTA_COEFFS,1,1)+O3979*INDEX(FTA_COEFFS,1,2)+N3978*INDEX(FTA_COEFFS,1,3)+(Q3979+R3979)*INDEX(FTA_COEFFS,1,4)+(Q3978+R3978)*INDEX(FTA_COEFFS,1,5)+M3978*INDEX(FTA_COEFFS,1,6)+AC3982*AC3984</f>
        <v>#N/A</v>
      </c>
      <c r="AI3979" s="223" t="e">
        <f ca="1">INDEX(FTPCT_COEFFS,1,1)+P3979*INDEX(FTPCT_COEFFS,1,2)+F3979*INDEX(FTPCT_COEFFS,1,3)+G3978*INDEX(FTPCT_COEFFS,1,4)+AD3982*AD3984</f>
        <v>#N/A</v>
      </c>
      <c r="AJ3979" s="338" t="e">
        <f t="shared" ca="1" si="6871"/>
        <v>#N/A</v>
      </c>
      <c r="AK3979" s="55"/>
      <c r="AL3979" s="55"/>
      <c r="AM3979" s="55"/>
      <c r="AN3979" s="55"/>
      <c r="AO3979" s="55"/>
      <c r="AP3979" s="55"/>
      <c r="AQ3979" s="55"/>
      <c r="AR3979" s="55"/>
    </row>
    <row r="3980" spans="1:45" x14ac:dyDescent="0.3">
      <c r="A3980" s="54" t="e">
        <f ca="1">IF(D3978&gt;(D3979+(AVERAGE(V3978,W3978)-AVERAGE(V3979,W3979))/2)+2.5,C3978,IF(D3979&gt;(D3978+(AVERAGE(V3979,W3979)-AVERAGE(V3978,W3978))/2)+2.5,C3979,"Close"))</f>
        <v>#N/A</v>
      </c>
      <c r="B3980" s="64" t="e">
        <f ca="1">IF(D3979&gt;D3978,C3979,C3978)</f>
        <v>#N/A</v>
      </c>
      <c r="D3980" s="56"/>
      <c r="X3980" s="55"/>
      <c r="Y3980" s="55"/>
      <c r="Z3980" s="55"/>
      <c r="AA3980" s="55"/>
      <c r="AB3980" s="55"/>
      <c r="AC3980" s="337"/>
      <c r="AD3980" s="337"/>
      <c r="AE3980" s="337"/>
      <c r="AF3980" s="337"/>
      <c r="AG3980" s="337"/>
      <c r="AH3980" s="337"/>
      <c r="AI3980" s="337"/>
      <c r="AJ3980" s="337"/>
      <c r="AK3980" s="337"/>
      <c r="AL3980" s="337"/>
      <c r="AM3980" s="55"/>
      <c r="AN3980" s="55"/>
      <c r="AO3980" s="55"/>
      <c r="AP3980" s="55"/>
      <c r="AQ3980" s="55"/>
      <c r="AR3980" s="55"/>
      <c r="AS3980" s="55"/>
    </row>
    <row r="3981" spans="1:45" x14ac:dyDescent="0.3">
      <c r="X3981" s="54" t="s">
        <v>1305</v>
      </c>
      <c r="Y3981" s="54" t="s">
        <v>128</v>
      </c>
      <c r="Z3981" s="54" t="s">
        <v>157</v>
      </c>
      <c r="AA3981" s="54" t="s">
        <v>151</v>
      </c>
      <c r="AB3981" s="54" t="s">
        <v>1327</v>
      </c>
      <c r="AC3981" s="54" t="s">
        <v>129</v>
      </c>
      <c r="AD3981" s="54" t="s">
        <v>116</v>
      </c>
      <c r="AE3981" s="54"/>
      <c r="AF3981" s="54"/>
      <c r="AG3981" s="54"/>
      <c r="AH3981" s="54"/>
      <c r="AI3981" s="54"/>
      <c r="AJ3981" s="54"/>
      <c r="AK3981" s="54"/>
      <c r="AL3981" s="54"/>
      <c r="AM3981" s="54"/>
      <c r="AN3981" s="54"/>
      <c r="AO3981" s="54"/>
      <c r="AP3981" s="54"/>
      <c r="AQ3981" s="54"/>
      <c r="AR3981" s="54"/>
      <c r="AS3981" s="54"/>
    </row>
    <row r="3982" spans="1:45" x14ac:dyDescent="0.3">
      <c r="X3982" s="54"/>
      <c r="Y3982" s="54">
        <f t="shared" ref="Y3982:AD3982" si="6874">Y3975</f>
        <v>6.4436999999999998</v>
      </c>
      <c r="Z3982" s="54">
        <f t="shared" si="6874"/>
        <v>4.9371</v>
      </c>
      <c r="AA3982" s="54">
        <f t="shared" si="6874"/>
        <v>11.350300000000001</v>
      </c>
      <c r="AB3982" s="54">
        <f t="shared" si="6874"/>
        <v>7.1900000000000006E-2</v>
      </c>
      <c r="AC3982" s="54">
        <f t="shared" si="6874"/>
        <v>6.2766000000000002</v>
      </c>
      <c r="AD3982" s="54">
        <f t="shared" si="6874"/>
        <v>11.042999999999999</v>
      </c>
      <c r="AE3982" s="54"/>
      <c r="AF3982" s="336"/>
      <c r="AG3982" s="336"/>
      <c r="AH3982" s="336"/>
      <c r="AI3982" s="54"/>
      <c r="AJ3982" s="54"/>
      <c r="AK3982" s="54"/>
      <c r="AL3982" s="54"/>
      <c r="AM3982" s="54"/>
      <c r="AN3982" s="54"/>
      <c r="AO3982" s="54"/>
      <c r="AP3982" s="54"/>
      <c r="AQ3982" s="54"/>
      <c r="AR3982" s="54"/>
      <c r="AS3982" s="54"/>
    </row>
    <row r="3983" spans="1:45" x14ac:dyDescent="0.3">
      <c r="D3983" s="56"/>
      <c r="X3983" s="336"/>
      <c r="Y3983" s="336">
        <f t="shared" ca="1" si="6790"/>
        <v>5.9033656070087051E-2</v>
      </c>
      <c r="Z3983" s="336">
        <f t="shared" ca="1" si="6790"/>
        <v>-0.1941569867487743</v>
      </c>
      <c r="AA3983" s="336">
        <f t="shared" ca="1" si="6790"/>
        <v>4.617694023078716E-2</v>
      </c>
      <c r="AB3983" s="336">
        <f t="shared" ca="1" si="6790"/>
        <v>0.85041116330820232</v>
      </c>
      <c r="AC3983" s="336">
        <f t="shared" ca="1" si="6790"/>
        <v>-1.0803420537721573</v>
      </c>
      <c r="AD3983" s="336">
        <f t="shared" ca="1" si="6790"/>
        <v>2.8111654311024054E-2</v>
      </c>
      <c r="AE3983" s="336"/>
      <c r="AF3983" s="336"/>
      <c r="AG3983" s="336"/>
      <c r="AH3983" s="336"/>
      <c r="AI3983" s="54"/>
      <c r="AJ3983" s="54"/>
      <c r="AK3983" s="54"/>
      <c r="AL3983" s="336"/>
      <c r="AM3983" s="336"/>
      <c r="AN3983" s="336"/>
      <c r="AO3983" s="336"/>
      <c r="AP3983" s="54"/>
      <c r="AQ3983" s="336"/>
      <c r="AR3983" s="336"/>
      <c r="AS3983" s="336"/>
    </row>
    <row r="3984" spans="1:45" x14ac:dyDescent="0.3">
      <c r="C3984" s="54"/>
      <c r="D3984" s="56"/>
      <c r="Y3984" s="336">
        <f t="shared" ca="1" si="6790"/>
        <v>-0.29038498547548486</v>
      </c>
      <c r="Z3984" s="336">
        <f t="shared" ca="1" si="6790"/>
        <v>0.34511842936391107</v>
      </c>
      <c r="AA3984" s="336">
        <f t="shared" ca="1" si="6790"/>
        <v>-0.28032907372971738</v>
      </c>
      <c r="AB3984" s="336">
        <f t="shared" ca="1" si="6790"/>
        <v>-0.14233200097384008</v>
      </c>
      <c r="AC3984" s="336">
        <f t="shared" ca="1" si="6790"/>
        <v>-0.5544122311617814</v>
      </c>
      <c r="AD3984" s="336">
        <f t="shared" ca="1" si="6790"/>
        <v>0.44784367767307465</v>
      </c>
      <c r="AE3984" s="55"/>
      <c r="AF3984" s="55"/>
      <c r="AG3984" s="55"/>
      <c r="AH3984" s="55"/>
      <c r="AI3984" s="55"/>
      <c r="AJ3984" s="55"/>
      <c r="AK3984" s="55"/>
      <c r="AL3984" s="55"/>
      <c r="AM3984" s="55"/>
      <c r="AN3984" s="55"/>
      <c r="AO3984" s="55"/>
      <c r="AP3984" s="55"/>
      <c r="AQ3984" s="55"/>
      <c r="AR3984" s="55"/>
      <c r="AS3984" s="55"/>
    </row>
    <row r="3985" spans="1:45" x14ac:dyDescent="0.3">
      <c r="B3985" s="54" t="s">
        <v>172</v>
      </c>
      <c r="C3985" s="53">
        <f>C3978</f>
        <v>0</v>
      </c>
      <c r="D3985" s="56" t="e">
        <f t="shared" ref="D3985:D3986" ca="1" si="6875">AJ3985</f>
        <v>#N/A</v>
      </c>
      <c r="E3985" s="52" t="e">
        <f t="shared" ref="E3985:W3985" si="6876">E3978</f>
        <v>#N/A</v>
      </c>
      <c r="F3985" s="52" t="e">
        <f t="shared" si="6876"/>
        <v>#N/A</v>
      </c>
      <c r="G3985" s="52" t="e">
        <f t="shared" si="6876"/>
        <v>#N/A</v>
      </c>
      <c r="H3985" s="52" t="e">
        <f t="shared" si="6876"/>
        <v>#N/A</v>
      </c>
      <c r="I3985" s="52" t="e">
        <f t="shared" si="6876"/>
        <v>#N/A</v>
      </c>
      <c r="J3985" s="52" t="e">
        <f t="shared" si="6876"/>
        <v>#N/A</v>
      </c>
      <c r="K3985" s="52" t="e">
        <f t="shared" si="6876"/>
        <v>#N/A</v>
      </c>
      <c r="L3985" s="52" t="e">
        <f t="shared" si="6876"/>
        <v>#N/A</v>
      </c>
      <c r="M3985" s="52" t="e">
        <f t="shared" si="6876"/>
        <v>#N/A</v>
      </c>
      <c r="N3985" s="52" t="e">
        <f t="shared" si="6876"/>
        <v>#N/A</v>
      </c>
      <c r="O3985" s="52" t="e">
        <f t="shared" si="6876"/>
        <v>#N/A</v>
      </c>
      <c r="P3985" s="52" t="e">
        <f t="shared" si="6876"/>
        <v>#N/A</v>
      </c>
      <c r="Q3985" s="52" t="e">
        <f t="shared" si="6876"/>
        <v>#N/A</v>
      </c>
      <c r="R3985" s="52" t="e">
        <f t="shared" si="6876"/>
        <v>#N/A</v>
      </c>
      <c r="S3985" s="52" t="e">
        <f t="shared" si="6876"/>
        <v>#N/A</v>
      </c>
      <c r="T3985" s="52" t="e">
        <f t="shared" si="6876"/>
        <v>#N/A</v>
      </c>
      <c r="U3985" s="52" t="e">
        <f t="shared" si="6876"/>
        <v>#N/A</v>
      </c>
      <c r="V3985" s="52" t="e">
        <f t="shared" si="6876"/>
        <v>#N/A</v>
      </c>
      <c r="W3985" s="52" t="e">
        <f t="shared" si="6876"/>
        <v>#N/A</v>
      </c>
      <c r="X3985" s="55" t="e">
        <f t="shared" ref="X3985:X3986" si="6877">(H3985-(O3985*P3985)/100-3*(J3985*K3985)/100)/2</f>
        <v>#N/A</v>
      </c>
      <c r="Y3985" s="55" t="e">
        <f t="shared" ref="Y3985:Y3986" si="6878">SUM(X3985,(J3985*K3985/100))/(F3985/100)</f>
        <v>#N/A</v>
      </c>
      <c r="Z3985" s="55" t="e">
        <f t="shared" ref="Z3985" si="6879">U3985*0.5+U3986*0.5</f>
        <v>#N/A</v>
      </c>
      <c r="AA3985" s="55" t="e">
        <f t="shared" ref="AA3985:AA3986" si="6880">J3985/Y3985</f>
        <v>#N/A</v>
      </c>
      <c r="AB3985" s="336" t="e">
        <f t="shared" ref="AB3985:AB3986" si="6881">X3985/(Y3985-J3985)</f>
        <v>#N/A</v>
      </c>
      <c r="AC3985" s="223" t="e">
        <f ca="1">INDEX(FGA_COEFFS,1,1)+Z3985*INDEX(FGA_COEFFS,1,2)+Y3985*INDEX(FGA_COEFFS,1,3)+R3985*INDEX(FGA_COEFFS,1,4)+Q3986*INDEX(FGA_COEFFS,1,5)+S3985*INDEX(FGA_COEFFS,1,6)+T3986*INDEX(FGA_COEFFS,1,7)+M3986*INDEX(FGA_COEFFS,1,8)+Y3989*Y3990</f>
        <v>#N/A</v>
      </c>
      <c r="AD3985" s="223" t="e">
        <f ca="1">INDEX(THREEPTA_COEFFS,1,1)+AC3985*INDEX(THREEPTA_COEFFS,1,2)+J3985*INDEX(THREEPTA_COEFFS,1,3)+AA3985*INDEX(THREEPTA_COEFFS,1,4)+K3985*INDEX(THREEPTA_COEFFS,1,5)+L3986*INDEX(THREEPTA_COEFFS,1,6)+Z3989*Z3990</f>
        <v>#N/A</v>
      </c>
      <c r="AE3985" s="223" t="e">
        <f ca="1">INDEX(THREEPTPCT_COEFFS,1,1)+K3985*INDEX(THREEPTPCT_COEFFS,1,2)+L3986*INDEX(THREEPTPCT_COEFFS,1,3)+AA3989*AA3990</f>
        <v>#N/A</v>
      </c>
      <c r="AF3985" s="55" t="e">
        <f t="shared" ref="AF3985:AF3986" ca="1" si="6882">AC3985-AD3985</f>
        <v>#N/A</v>
      </c>
      <c r="AG3985" s="223" t="e">
        <f ca="1">INDEX(TWOPTPCT_COEFFS,1,1)+AB3985*INDEX(TWOPTPCT_COEFFS,1,2)+I3986*INDEX(TWOPTPCT_COEFFS,1,3)+G3986*INDEX(TWOPTPCT_COEFFS,1,4)+L3986*INDEX(TWOPTPCT_COEFFS,1,5)+AB3989*AB3990</f>
        <v>#N/A</v>
      </c>
      <c r="AH3985" s="223" t="e">
        <f ca="1">INDEX(FTA_COEFFS,1,1)+O3985*INDEX(FTA_COEFFS,1,2)+N3986*INDEX(FTA_COEFFS,1,3)+(Q3985+R3985)*INDEX(FTA_COEFFS,1,4)+(Q3986+R3986)*INDEX(FTA_COEFFS,1,5)+M3986*INDEX(FTA_COEFFS,1,6)+AC3989*AC3990</f>
        <v>#N/A</v>
      </c>
      <c r="AI3985" s="223" t="e">
        <f ca="1">INDEX(FTPCT_COEFFS,1,1)+P3985*INDEX(FTPCT_COEFFS,1,2)+F3985*INDEX(FTPCT_COEFFS,1,3)+G3986*INDEX(FTPCT_COEFFS,1,4)+AD3989*AD3990</f>
        <v>#N/A</v>
      </c>
      <c r="AJ3985" s="338" t="e">
        <f t="shared" ref="AJ3985:AJ3986" ca="1" si="6883">AD3985*AE3985/100+AF3985*AG3985+AH3985*AI3985/100</f>
        <v>#N/A</v>
      </c>
      <c r="AK3985" s="55"/>
      <c r="AL3985" s="55"/>
      <c r="AM3985" s="55"/>
      <c r="AN3985" s="55"/>
      <c r="AO3985" s="55"/>
      <c r="AP3985" s="55"/>
      <c r="AQ3985" s="55"/>
      <c r="AR3985" s="55"/>
    </row>
    <row r="3986" spans="1:45" x14ac:dyDescent="0.3">
      <c r="B3986" s="54" t="s">
        <v>175</v>
      </c>
      <c r="C3986" s="54">
        <f>C3979</f>
        <v>0</v>
      </c>
      <c r="D3986" s="56" t="e">
        <f t="shared" ca="1" si="6875"/>
        <v>#N/A</v>
      </c>
      <c r="E3986" s="52" t="e">
        <f t="shared" ref="E3986:W3986" si="6884">E3979</f>
        <v>#N/A</v>
      </c>
      <c r="F3986" s="52" t="e">
        <f t="shared" si="6884"/>
        <v>#N/A</v>
      </c>
      <c r="G3986" s="52" t="e">
        <f t="shared" si="6884"/>
        <v>#N/A</v>
      </c>
      <c r="H3986" s="52" t="e">
        <f t="shared" si="6884"/>
        <v>#N/A</v>
      </c>
      <c r="I3986" s="52" t="e">
        <f t="shared" si="6884"/>
        <v>#N/A</v>
      </c>
      <c r="J3986" s="52" t="e">
        <f t="shared" si="6884"/>
        <v>#N/A</v>
      </c>
      <c r="K3986" s="52" t="e">
        <f t="shared" si="6884"/>
        <v>#N/A</v>
      </c>
      <c r="L3986" s="52" t="e">
        <f t="shared" si="6884"/>
        <v>#N/A</v>
      </c>
      <c r="M3986" s="52" t="e">
        <f t="shared" si="6884"/>
        <v>#N/A</v>
      </c>
      <c r="N3986" s="52" t="e">
        <f t="shared" si="6884"/>
        <v>#N/A</v>
      </c>
      <c r="O3986" s="52" t="e">
        <f t="shared" si="6884"/>
        <v>#N/A</v>
      </c>
      <c r="P3986" s="52" t="e">
        <f t="shared" si="6884"/>
        <v>#N/A</v>
      </c>
      <c r="Q3986" s="52" t="e">
        <f t="shared" si="6884"/>
        <v>#N/A</v>
      </c>
      <c r="R3986" s="52" t="e">
        <f t="shared" si="6884"/>
        <v>#N/A</v>
      </c>
      <c r="S3986" s="52" t="e">
        <f t="shared" si="6884"/>
        <v>#N/A</v>
      </c>
      <c r="T3986" s="52" t="e">
        <f t="shared" si="6884"/>
        <v>#N/A</v>
      </c>
      <c r="U3986" s="52" t="e">
        <f t="shared" si="6884"/>
        <v>#N/A</v>
      </c>
      <c r="V3986" s="52" t="e">
        <f t="shared" si="6884"/>
        <v>#N/A</v>
      </c>
      <c r="W3986" s="52" t="e">
        <f t="shared" si="6884"/>
        <v>#N/A</v>
      </c>
      <c r="X3986" s="55" t="e">
        <f t="shared" si="6877"/>
        <v>#N/A</v>
      </c>
      <c r="Y3986" s="55" t="e">
        <f t="shared" si="6878"/>
        <v>#N/A</v>
      </c>
      <c r="Z3986" s="55" t="e">
        <f t="shared" ref="Z3986" si="6885">Z3985</f>
        <v>#N/A</v>
      </c>
      <c r="AA3986" s="55" t="e">
        <f t="shared" si="6880"/>
        <v>#N/A</v>
      </c>
      <c r="AB3986" s="336" t="e">
        <f t="shared" si="6881"/>
        <v>#N/A</v>
      </c>
      <c r="AC3986" s="223" t="e">
        <f ca="1">INDEX(FGA_COEFFS,1,1)+Z3986*INDEX(FGA_COEFFS,1,2)+Y3986*INDEX(FGA_COEFFS,1,3)+R3986*INDEX(FGA_COEFFS,1,4)+Q3985*INDEX(FGA_COEFFS,1,5)+S3986*INDEX(FGA_COEFFS,1,6)+T3985*INDEX(FGA_COEFFS,1,7)+M3985*INDEX(FGA_COEFFS,1,8)+Y3989*Y3991</f>
        <v>#N/A</v>
      </c>
      <c r="AD3986" s="223" t="e">
        <f ca="1">INDEX(THREEPTA_COEFFS,1,1)+AC3986*INDEX(THREEPTA_COEFFS,1,2)+J3986*INDEX(THREEPTA_COEFFS,1,3)+AA3986*INDEX(THREEPTA_COEFFS,1,4)+K3986*INDEX(THREEPTA_COEFFS,1,5)+L3985*INDEX(THREEPTA_COEFFS,1,6)+Z3989*Z3991</f>
        <v>#N/A</v>
      </c>
      <c r="AE3986" s="223" t="e">
        <f ca="1">INDEX(THREEPTPCT_COEFFS,1,1)+K3986*INDEX(THREEPTPCT_COEFFS,1,2)+L3985*INDEX(THREEPTPCT_COEFFS,1,3)+AA3989*AA3991</f>
        <v>#N/A</v>
      </c>
      <c r="AF3986" s="55" t="e">
        <f t="shared" ca="1" si="6882"/>
        <v>#N/A</v>
      </c>
      <c r="AG3986" s="223" t="e">
        <f ca="1">INDEX(TWOPTPCT_COEFFS,1,1)+AB3986*INDEX(TWOPTPCT_COEFFS,1,2)+I3985*INDEX(TWOPTPCT_COEFFS,1,3)+G3985*INDEX(TWOPTPCT_COEFFS,1,4)+L3985*INDEX(TWOPTPCT_COEFFS,1,5)+AB3989*AB3991</f>
        <v>#N/A</v>
      </c>
      <c r="AH3986" s="223" t="e">
        <f ca="1">INDEX(FTA_COEFFS,1,1)+O3986*INDEX(FTA_COEFFS,1,2)+N3985*INDEX(FTA_COEFFS,1,3)+(Q3986+R3986)*INDEX(FTA_COEFFS,1,4)+(Q3985+R3985)*INDEX(FTA_COEFFS,1,5)+M3985*INDEX(FTA_COEFFS,1,6)+AC3989*AC3991</f>
        <v>#N/A</v>
      </c>
      <c r="AI3986" s="223" t="e">
        <f ca="1">INDEX(FTPCT_COEFFS,1,1)+P3986*INDEX(FTPCT_COEFFS,1,2)+F3986*INDEX(FTPCT_COEFFS,1,3)+G3985*INDEX(FTPCT_COEFFS,1,4)+AD3989*AD3991</f>
        <v>#N/A</v>
      </c>
      <c r="AJ3986" s="338" t="e">
        <f t="shared" ca="1" si="6883"/>
        <v>#N/A</v>
      </c>
      <c r="AK3986" s="55"/>
      <c r="AL3986" s="55"/>
      <c r="AM3986" s="55"/>
      <c r="AN3986" s="55"/>
      <c r="AO3986" s="55"/>
      <c r="AP3986" s="55"/>
      <c r="AQ3986" s="55"/>
      <c r="AR3986" s="55"/>
    </row>
    <row r="3987" spans="1:45" x14ac:dyDescent="0.3">
      <c r="A3987" s="54" t="e">
        <f ca="1">IF(D3985&gt;(D3986+(AVERAGE(V3985,W3985)-AVERAGE(V3986,W3986))/2)+2.5,C3985,IF(D3986&gt;(D3985+(AVERAGE(V3986,W3986)-AVERAGE(V3985,W3985))/2)+2.5,C3986,"Close"))</f>
        <v>#N/A</v>
      </c>
      <c r="B3987" s="64" t="e">
        <f ca="1">IF(D3986&gt;D3985,C3986,C3985)</f>
        <v>#N/A</v>
      </c>
      <c r="D3987" s="56"/>
      <c r="X3987" s="55"/>
      <c r="Y3987" s="55"/>
      <c r="Z3987" s="55"/>
      <c r="AA3987" s="55"/>
      <c r="AB3987" s="55"/>
      <c r="AC3987" s="337"/>
      <c r="AD3987" s="337"/>
      <c r="AE3987" s="337"/>
      <c r="AF3987" s="337"/>
      <c r="AG3987" s="337"/>
      <c r="AH3987" s="337"/>
      <c r="AI3987" s="337"/>
      <c r="AJ3987" s="337"/>
      <c r="AK3987" s="337"/>
      <c r="AL3987" s="337"/>
      <c r="AM3987" s="55"/>
      <c r="AN3987" s="55"/>
      <c r="AO3987" s="55"/>
      <c r="AP3987" s="55"/>
      <c r="AQ3987" s="55"/>
      <c r="AR3987" s="55"/>
      <c r="AS3987" s="55"/>
    </row>
    <row r="3988" spans="1:45" x14ac:dyDescent="0.3">
      <c r="X3988" s="54" t="s">
        <v>1305</v>
      </c>
      <c r="Y3988" s="54" t="s">
        <v>128</v>
      </c>
      <c r="Z3988" s="54" t="s">
        <v>157</v>
      </c>
      <c r="AA3988" s="54" t="s">
        <v>151</v>
      </c>
      <c r="AB3988" s="54" t="s">
        <v>1327</v>
      </c>
      <c r="AC3988" s="54" t="s">
        <v>129</v>
      </c>
      <c r="AD3988" s="54" t="s">
        <v>116</v>
      </c>
      <c r="AE3988" s="54"/>
      <c r="AF3988" s="54"/>
      <c r="AG3988" s="54"/>
      <c r="AH3988" s="54"/>
      <c r="AI3988" s="54"/>
      <c r="AJ3988" s="54"/>
      <c r="AK3988" s="54"/>
      <c r="AL3988" s="54"/>
      <c r="AM3988" s="54"/>
      <c r="AN3988" s="54"/>
      <c r="AO3988" s="54"/>
      <c r="AP3988" s="54"/>
      <c r="AQ3988" s="54"/>
      <c r="AR3988" s="54"/>
      <c r="AS3988" s="54"/>
    </row>
    <row r="3989" spans="1:45" x14ac:dyDescent="0.3">
      <c r="X3989" s="54"/>
      <c r="Y3989" s="54">
        <f t="shared" ref="Y3989:AD3989" si="6886">Y3982</f>
        <v>6.4436999999999998</v>
      </c>
      <c r="Z3989" s="54">
        <f t="shared" si="6886"/>
        <v>4.9371</v>
      </c>
      <c r="AA3989" s="54">
        <f t="shared" si="6886"/>
        <v>11.350300000000001</v>
      </c>
      <c r="AB3989" s="54">
        <f t="shared" si="6886"/>
        <v>7.1900000000000006E-2</v>
      </c>
      <c r="AC3989" s="54">
        <f t="shared" si="6886"/>
        <v>6.2766000000000002</v>
      </c>
      <c r="AD3989" s="54">
        <f t="shared" si="6886"/>
        <v>11.042999999999999</v>
      </c>
      <c r="AE3989" s="54"/>
      <c r="AF3989" s="336"/>
      <c r="AG3989" s="336"/>
      <c r="AH3989" s="336"/>
      <c r="AI3989" s="54"/>
      <c r="AJ3989" s="54"/>
      <c r="AK3989" s="54"/>
      <c r="AL3989" s="54"/>
      <c r="AM3989" s="54"/>
      <c r="AN3989" s="54"/>
      <c r="AO3989" s="54"/>
      <c r="AP3989" s="54"/>
      <c r="AQ3989" s="54"/>
      <c r="AR3989" s="54"/>
      <c r="AS3989" s="54"/>
    </row>
    <row r="3990" spans="1:45" x14ac:dyDescent="0.3">
      <c r="D3990" s="56"/>
      <c r="X3990" s="336"/>
      <c r="Y3990" s="336">
        <f t="shared" ca="1" si="6790"/>
        <v>0.32077170190075982</v>
      </c>
      <c r="Z3990" s="336">
        <f t="shared" ca="1" si="6790"/>
        <v>6.2823085767986467E-2</v>
      </c>
      <c r="AA3990" s="336">
        <f t="shared" ca="1" si="6790"/>
        <v>0.26004737552255225</v>
      </c>
      <c r="AB3990" s="336">
        <f t="shared" ca="1" si="6790"/>
        <v>0.17400367334452174</v>
      </c>
      <c r="AC3990" s="336">
        <f t="shared" ca="1" si="6790"/>
        <v>2.3954223780383206E-2</v>
      </c>
      <c r="AD3990" s="336">
        <f t="shared" ca="1" si="6790"/>
        <v>0.63401936796825908</v>
      </c>
      <c r="AE3990" s="336"/>
      <c r="AF3990" s="336"/>
      <c r="AG3990" s="336"/>
      <c r="AH3990" s="336"/>
      <c r="AI3990" s="54"/>
      <c r="AJ3990" s="54"/>
      <c r="AK3990" s="54"/>
      <c r="AL3990" s="336"/>
      <c r="AM3990" s="336"/>
      <c r="AN3990" s="336"/>
      <c r="AO3990" s="336"/>
      <c r="AP3990" s="54"/>
      <c r="AQ3990" s="336"/>
      <c r="AR3990" s="336"/>
      <c r="AS3990" s="336"/>
    </row>
    <row r="3991" spans="1:45" x14ac:dyDescent="0.3">
      <c r="C3991" s="54"/>
      <c r="D3991" s="56"/>
      <c r="Y3991" s="336">
        <f t="shared" ca="1" si="6790"/>
        <v>-0.91539354249945593</v>
      </c>
      <c r="Z3991" s="336">
        <f t="shared" ca="1" si="6790"/>
        <v>2.0636864137635505E-2</v>
      </c>
      <c r="AA3991" s="336">
        <f t="shared" ca="1" si="6790"/>
        <v>0.52226641113427519</v>
      </c>
      <c r="AB3991" s="336">
        <f t="shared" ca="1" si="6790"/>
        <v>1.0749723348504459</v>
      </c>
      <c r="AC3991" s="336">
        <f t="shared" ca="1" si="6790"/>
        <v>1.1140927169571282E-4</v>
      </c>
      <c r="AD3991" s="336">
        <f t="shared" ca="1" si="6790"/>
        <v>1.1686216307822426</v>
      </c>
      <c r="AE3991" s="55"/>
      <c r="AF3991" s="55"/>
      <c r="AG3991" s="55"/>
      <c r="AH3991" s="55"/>
      <c r="AI3991" s="55"/>
      <c r="AJ3991" s="55"/>
      <c r="AK3991" s="55"/>
      <c r="AL3991" s="55"/>
      <c r="AM3991" s="55"/>
      <c r="AN3991" s="55"/>
      <c r="AO3991" s="55"/>
      <c r="AP3991" s="55"/>
      <c r="AQ3991" s="55"/>
      <c r="AR3991" s="55"/>
      <c r="AS3991" s="55"/>
    </row>
    <row r="3992" spans="1:45" x14ac:dyDescent="0.3">
      <c r="B3992" s="54" t="s">
        <v>172</v>
      </c>
      <c r="C3992" s="53">
        <f>C3985</f>
        <v>0</v>
      </c>
      <c r="D3992" s="56" t="e">
        <f t="shared" ref="D3992:D3993" ca="1" si="6887">AJ3992</f>
        <v>#N/A</v>
      </c>
      <c r="E3992" s="52" t="e">
        <f t="shared" ref="E3992:W3992" si="6888">E3985</f>
        <v>#N/A</v>
      </c>
      <c r="F3992" s="52" t="e">
        <f t="shared" si="6888"/>
        <v>#N/A</v>
      </c>
      <c r="G3992" s="52" t="e">
        <f t="shared" si="6888"/>
        <v>#N/A</v>
      </c>
      <c r="H3992" s="52" t="e">
        <f t="shared" si="6888"/>
        <v>#N/A</v>
      </c>
      <c r="I3992" s="52" t="e">
        <f t="shared" si="6888"/>
        <v>#N/A</v>
      </c>
      <c r="J3992" s="52" t="e">
        <f t="shared" si="6888"/>
        <v>#N/A</v>
      </c>
      <c r="K3992" s="52" t="e">
        <f t="shared" si="6888"/>
        <v>#N/A</v>
      </c>
      <c r="L3992" s="52" t="e">
        <f t="shared" si="6888"/>
        <v>#N/A</v>
      </c>
      <c r="M3992" s="52" t="e">
        <f t="shared" si="6888"/>
        <v>#N/A</v>
      </c>
      <c r="N3992" s="52" t="e">
        <f t="shared" si="6888"/>
        <v>#N/A</v>
      </c>
      <c r="O3992" s="52" t="e">
        <f t="shared" si="6888"/>
        <v>#N/A</v>
      </c>
      <c r="P3992" s="52" t="e">
        <f t="shared" si="6888"/>
        <v>#N/A</v>
      </c>
      <c r="Q3992" s="52" t="e">
        <f t="shared" si="6888"/>
        <v>#N/A</v>
      </c>
      <c r="R3992" s="52" t="e">
        <f t="shared" si="6888"/>
        <v>#N/A</v>
      </c>
      <c r="S3992" s="52" t="e">
        <f t="shared" si="6888"/>
        <v>#N/A</v>
      </c>
      <c r="T3992" s="52" t="e">
        <f t="shared" si="6888"/>
        <v>#N/A</v>
      </c>
      <c r="U3992" s="52" t="e">
        <f t="shared" si="6888"/>
        <v>#N/A</v>
      </c>
      <c r="V3992" s="52" t="e">
        <f t="shared" si="6888"/>
        <v>#N/A</v>
      </c>
      <c r="W3992" s="52" t="e">
        <f t="shared" si="6888"/>
        <v>#N/A</v>
      </c>
      <c r="X3992" s="55" t="e">
        <f t="shared" ref="X3992:X3993" si="6889">(H3992-(O3992*P3992)/100-3*(J3992*K3992)/100)/2</f>
        <v>#N/A</v>
      </c>
      <c r="Y3992" s="55" t="e">
        <f t="shared" ref="Y3992:Y3993" si="6890">SUM(X3992,(J3992*K3992/100))/(F3992/100)</f>
        <v>#N/A</v>
      </c>
      <c r="Z3992" s="55" t="e">
        <f t="shared" ref="Z3992" si="6891">U3992*0.5+U3993*0.5</f>
        <v>#N/A</v>
      </c>
      <c r="AA3992" s="55" t="e">
        <f t="shared" ref="AA3992:AA3993" si="6892">J3992/Y3992</f>
        <v>#N/A</v>
      </c>
      <c r="AB3992" s="336" t="e">
        <f t="shared" ref="AB3992:AB3993" si="6893">X3992/(Y3992-J3992)</f>
        <v>#N/A</v>
      </c>
      <c r="AC3992" s="223" t="e">
        <f ca="1">INDEX(FGA_COEFFS,1,1)+Z3992*INDEX(FGA_COEFFS,1,2)+Y3992*INDEX(FGA_COEFFS,1,3)+R3992*INDEX(FGA_COEFFS,1,4)+Q3993*INDEX(FGA_COEFFS,1,5)+S3992*INDEX(FGA_COEFFS,1,6)+T3993*INDEX(FGA_COEFFS,1,7)+M3993*INDEX(FGA_COEFFS,1,8)+Y3996*Y3997</f>
        <v>#N/A</v>
      </c>
      <c r="AD3992" s="223" t="e">
        <f ca="1">INDEX(THREEPTA_COEFFS,1,1)+AC3992*INDEX(THREEPTA_COEFFS,1,2)+J3992*INDEX(THREEPTA_COEFFS,1,3)+AA3992*INDEX(THREEPTA_COEFFS,1,4)+K3992*INDEX(THREEPTA_COEFFS,1,5)+L3993*INDEX(THREEPTA_COEFFS,1,6)+Z3996*Z3997</f>
        <v>#N/A</v>
      </c>
      <c r="AE3992" s="223" t="e">
        <f ca="1">INDEX(THREEPTPCT_COEFFS,1,1)+K3992*INDEX(THREEPTPCT_COEFFS,1,2)+L3993*INDEX(THREEPTPCT_COEFFS,1,3)+AA3996*AA3997</f>
        <v>#N/A</v>
      </c>
      <c r="AF3992" s="55" t="e">
        <f t="shared" ref="AF3992:AF3993" ca="1" si="6894">AC3992-AD3992</f>
        <v>#N/A</v>
      </c>
      <c r="AG3992" s="223" t="e">
        <f ca="1">INDEX(TWOPTPCT_COEFFS,1,1)+AB3992*INDEX(TWOPTPCT_COEFFS,1,2)+I3993*INDEX(TWOPTPCT_COEFFS,1,3)+G3993*INDEX(TWOPTPCT_COEFFS,1,4)+L3993*INDEX(TWOPTPCT_COEFFS,1,5)+AB3996*AB3997</f>
        <v>#N/A</v>
      </c>
      <c r="AH3992" s="223" t="e">
        <f ca="1">INDEX(FTA_COEFFS,1,1)+O3992*INDEX(FTA_COEFFS,1,2)+N3993*INDEX(FTA_COEFFS,1,3)+(Q3992+R3992)*INDEX(FTA_COEFFS,1,4)+(Q3993+R3993)*INDEX(FTA_COEFFS,1,5)+M3993*INDEX(FTA_COEFFS,1,6)+AC3996*AC3997</f>
        <v>#N/A</v>
      </c>
      <c r="AI3992" s="223" t="e">
        <f ca="1">INDEX(FTPCT_COEFFS,1,1)+P3992*INDEX(FTPCT_COEFFS,1,2)+F3992*INDEX(FTPCT_COEFFS,1,3)+G3993*INDEX(FTPCT_COEFFS,1,4)+AD3996*AD3997</f>
        <v>#N/A</v>
      </c>
      <c r="AJ3992" s="338" t="e">
        <f t="shared" ref="AJ3992:AJ3993" ca="1" si="6895">AD3992*AE3992/100+AF3992*AG3992+AH3992*AI3992/100</f>
        <v>#N/A</v>
      </c>
      <c r="AK3992" s="55"/>
      <c r="AL3992" s="55"/>
      <c r="AM3992" s="55"/>
      <c r="AN3992" s="55"/>
      <c r="AO3992" s="55"/>
      <c r="AP3992" s="55"/>
      <c r="AQ3992" s="55"/>
      <c r="AR3992" s="55"/>
    </row>
    <row r="3993" spans="1:45" x14ac:dyDescent="0.3">
      <c r="B3993" s="54" t="s">
        <v>175</v>
      </c>
      <c r="C3993" s="54">
        <f>C3986</f>
        <v>0</v>
      </c>
      <c r="D3993" s="56" t="e">
        <f t="shared" ca="1" si="6887"/>
        <v>#N/A</v>
      </c>
      <c r="E3993" s="52" t="e">
        <f t="shared" ref="E3993:W3993" si="6896">E3986</f>
        <v>#N/A</v>
      </c>
      <c r="F3993" s="52" t="e">
        <f t="shared" si="6896"/>
        <v>#N/A</v>
      </c>
      <c r="G3993" s="52" t="e">
        <f t="shared" si="6896"/>
        <v>#N/A</v>
      </c>
      <c r="H3993" s="52" t="e">
        <f t="shared" si="6896"/>
        <v>#N/A</v>
      </c>
      <c r="I3993" s="52" t="e">
        <f t="shared" si="6896"/>
        <v>#N/A</v>
      </c>
      <c r="J3993" s="52" t="e">
        <f t="shared" si="6896"/>
        <v>#N/A</v>
      </c>
      <c r="K3993" s="52" t="e">
        <f t="shared" si="6896"/>
        <v>#N/A</v>
      </c>
      <c r="L3993" s="52" t="e">
        <f t="shared" si="6896"/>
        <v>#N/A</v>
      </c>
      <c r="M3993" s="52" t="e">
        <f t="shared" si="6896"/>
        <v>#N/A</v>
      </c>
      <c r="N3993" s="52" t="e">
        <f t="shared" si="6896"/>
        <v>#N/A</v>
      </c>
      <c r="O3993" s="52" t="e">
        <f t="shared" si="6896"/>
        <v>#N/A</v>
      </c>
      <c r="P3993" s="52" t="e">
        <f t="shared" si="6896"/>
        <v>#N/A</v>
      </c>
      <c r="Q3993" s="52" t="e">
        <f t="shared" si="6896"/>
        <v>#N/A</v>
      </c>
      <c r="R3993" s="52" t="e">
        <f t="shared" si="6896"/>
        <v>#N/A</v>
      </c>
      <c r="S3993" s="52" t="e">
        <f t="shared" si="6896"/>
        <v>#N/A</v>
      </c>
      <c r="T3993" s="52" t="e">
        <f t="shared" si="6896"/>
        <v>#N/A</v>
      </c>
      <c r="U3993" s="52" t="e">
        <f t="shared" si="6896"/>
        <v>#N/A</v>
      </c>
      <c r="V3993" s="52" t="e">
        <f t="shared" si="6896"/>
        <v>#N/A</v>
      </c>
      <c r="W3993" s="52" t="e">
        <f t="shared" si="6896"/>
        <v>#N/A</v>
      </c>
      <c r="X3993" s="55" t="e">
        <f t="shared" si="6889"/>
        <v>#N/A</v>
      </c>
      <c r="Y3993" s="55" t="e">
        <f t="shared" si="6890"/>
        <v>#N/A</v>
      </c>
      <c r="Z3993" s="55" t="e">
        <f t="shared" ref="Z3993" si="6897">Z3992</f>
        <v>#N/A</v>
      </c>
      <c r="AA3993" s="55" t="e">
        <f t="shared" si="6892"/>
        <v>#N/A</v>
      </c>
      <c r="AB3993" s="336" t="e">
        <f t="shared" si="6893"/>
        <v>#N/A</v>
      </c>
      <c r="AC3993" s="223" t="e">
        <f ca="1">INDEX(FGA_COEFFS,1,1)+Z3993*INDEX(FGA_COEFFS,1,2)+Y3993*INDEX(FGA_COEFFS,1,3)+R3993*INDEX(FGA_COEFFS,1,4)+Q3992*INDEX(FGA_COEFFS,1,5)+S3993*INDEX(FGA_COEFFS,1,6)+T3992*INDEX(FGA_COEFFS,1,7)+M3992*INDEX(FGA_COEFFS,1,8)+Y3996*Y3998</f>
        <v>#N/A</v>
      </c>
      <c r="AD3993" s="223" t="e">
        <f ca="1">INDEX(THREEPTA_COEFFS,1,1)+AC3993*INDEX(THREEPTA_COEFFS,1,2)+J3993*INDEX(THREEPTA_COEFFS,1,3)+AA3993*INDEX(THREEPTA_COEFFS,1,4)+K3993*INDEX(THREEPTA_COEFFS,1,5)+L3992*INDEX(THREEPTA_COEFFS,1,6)+Z3996*Z3998</f>
        <v>#N/A</v>
      </c>
      <c r="AE3993" s="223" t="e">
        <f ca="1">INDEX(THREEPTPCT_COEFFS,1,1)+K3993*INDEX(THREEPTPCT_COEFFS,1,2)+L3992*INDEX(THREEPTPCT_COEFFS,1,3)+AA3996*AA3998</f>
        <v>#N/A</v>
      </c>
      <c r="AF3993" s="55" t="e">
        <f t="shared" ca="1" si="6894"/>
        <v>#N/A</v>
      </c>
      <c r="AG3993" s="223" t="e">
        <f ca="1">INDEX(TWOPTPCT_COEFFS,1,1)+AB3993*INDEX(TWOPTPCT_COEFFS,1,2)+I3992*INDEX(TWOPTPCT_COEFFS,1,3)+G3992*INDEX(TWOPTPCT_COEFFS,1,4)+L3992*INDEX(TWOPTPCT_COEFFS,1,5)+AB3996*AB3998</f>
        <v>#N/A</v>
      </c>
      <c r="AH3993" s="223" t="e">
        <f ca="1">INDEX(FTA_COEFFS,1,1)+O3993*INDEX(FTA_COEFFS,1,2)+N3992*INDEX(FTA_COEFFS,1,3)+(Q3993+R3993)*INDEX(FTA_COEFFS,1,4)+(Q3992+R3992)*INDEX(FTA_COEFFS,1,5)+M3992*INDEX(FTA_COEFFS,1,6)+AC3996*AC3998</f>
        <v>#N/A</v>
      </c>
      <c r="AI3993" s="223" t="e">
        <f ca="1">INDEX(FTPCT_COEFFS,1,1)+P3993*INDEX(FTPCT_COEFFS,1,2)+F3993*INDEX(FTPCT_COEFFS,1,3)+G3992*INDEX(FTPCT_COEFFS,1,4)+AD3996*AD3998</f>
        <v>#N/A</v>
      </c>
      <c r="AJ3993" s="338" t="e">
        <f t="shared" ca="1" si="6895"/>
        <v>#N/A</v>
      </c>
      <c r="AK3993" s="55"/>
      <c r="AL3993" s="55"/>
      <c r="AM3993" s="55"/>
      <c r="AN3993" s="55"/>
      <c r="AO3993" s="55"/>
      <c r="AP3993" s="55"/>
      <c r="AQ3993" s="55"/>
      <c r="AR3993" s="55"/>
    </row>
    <row r="3994" spans="1:45" x14ac:dyDescent="0.3">
      <c r="A3994" s="54" t="e">
        <f ca="1">IF(D3992&gt;(D3993+(AVERAGE(V3992,W3992)-AVERAGE(V3993,W3993))/2)+2.5,C3992,IF(D3993&gt;(D3992+(AVERAGE(V3993,W3993)-AVERAGE(V3992,W3992))/2)+2.5,C3993,"Close"))</f>
        <v>#N/A</v>
      </c>
      <c r="B3994" s="64" t="e">
        <f ca="1">IF(D3993&gt;D3992,C3993,C3992)</f>
        <v>#N/A</v>
      </c>
      <c r="D3994" s="56"/>
      <c r="X3994" s="55"/>
      <c r="Y3994" s="55"/>
      <c r="Z3994" s="55"/>
      <c r="AA3994" s="55"/>
      <c r="AB3994" s="55"/>
      <c r="AC3994" s="337"/>
      <c r="AD3994" s="337"/>
      <c r="AE3994" s="337"/>
      <c r="AF3994" s="337"/>
      <c r="AG3994" s="337"/>
      <c r="AH3994" s="337"/>
      <c r="AI3994" s="337"/>
      <c r="AJ3994" s="337"/>
      <c r="AK3994" s="337"/>
      <c r="AL3994" s="337"/>
      <c r="AM3994" s="55"/>
      <c r="AN3994" s="55"/>
      <c r="AO3994" s="55"/>
      <c r="AP3994" s="55"/>
      <c r="AQ3994" s="55"/>
      <c r="AR3994" s="55"/>
      <c r="AS3994" s="55"/>
    </row>
    <row r="3995" spans="1:45" x14ac:dyDescent="0.3">
      <c r="X3995" s="54" t="s">
        <v>1305</v>
      </c>
      <c r="Y3995" s="54" t="s">
        <v>128</v>
      </c>
      <c r="Z3995" s="54" t="s">
        <v>157</v>
      </c>
      <c r="AA3995" s="54" t="s">
        <v>151</v>
      </c>
      <c r="AB3995" s="54" t="s">
        <v>1327</v>
      </c>
      <c r="AC3995" s="54" t="s">
        <v>129</v>
      </c>
      <c r="AD3995" s="54" t="s">
        <v>116</v>
      </c>
      <c r="AE3995" s="54"/>
      <c r="AF3995" s="54"/>
      <c r="AG3995" s="54"/>
      <c r="AH3995" s="54"/>
      <c r="AI3995" s="54"/>
      <c r="AJ3995" s="54"/>
      <c r="AK3995" s="54"/>
      <c r="AL3995" s="54"/>
      <c r="AM3995" s="54"/>
      <c r="AN3995" s="54"/>
      <c r="AO3995" s="54"/>
      <c r="AP3995" s="54"/>
      <c r="AQ3995" s="54"/>
      <c r="AR3995" s="54"/>
      <c r="AS3995" s="54"/>
    </row>
    <row r="3996" spans="1:45" x14ac:dyDescent="0.3">
      <c r="X3996" s="54"/>
      <c r="Y3996" s="54">
        <f t="shared" ref="Y3996:AD3996" si="6898">Y3989</f>
        <v>6.4436999999999998</v>
      </c>
      <c r="Z3996" s="54">
        <f t="shared" si="6898"/>
        <v>4.9371</v>
      </c>
      <c r="AA3996" s="54">
        <f t="shared" si="6898"/>
        <v>11.350300000000001</v>
      </c>
      <c r="AB3996" s="54">
        <f t="shared" si="6898"/>
        <v>7.1900000000000006E-2</v>
      </c>
      <c r="AC3996" s="54">
        <f t="shared" si="6898"/>
        <v>6.2766000000000002</v>
      </c>
      <c r="AD3996" s="54">
        <f t="shared" si="6898"/>
        <v>11.042999999999999</v>
      </c>
      <c r="AE3996" s="54"/>
      <c r="AF3996" s="336"/>
      <c r="AG3996" s="336"/>
      <c r="AH3996" s="336"/>
      <c r="AI3996" s="54"/>
      <c r="AJ3996" s="54"/>
      <c r="AK3996" s="54"/>
      <c r="AL3996" s="54"/>
      <c r="AM3996" s="54"/>
      <c r="AN3996" s="54"/>
      <c r="AO3996" s="54"/>
      <c r="AP3996" s="54"/>
      <c r="AQ3996" s="54"/>
      <c r="AR3996" s="54"/>
      <c r="AS3996" s="54"/>
    </row>
    <row r="3997" spans="1:45" x14ac:dyDescent="0.3">
      <c r="D3997" s="56"/>
      <c r="X3997" s="336"/>
      <c r="Y3997" s="336">
        <f t="shared" ca="1" si="6790"/>
        <v>9.8410217120491722E-2</v>
      </c>
      <c r="Z3997" s="336">
        <f t="shared" ca="1" si="6790"/>
        <v>-0.29289253090143841</v>
      </c>
      <c r="AA3997" s="336">
        <f t="shared" ca="1" si="6790"/>
        <v>0.91452551533840931</v>
      </c>
      <c r="AB3997" s="336">
        <f t="shared" ca="1" si="6790"/>
        <v>0.10565398450818453</v>
      </c>
      <c r="AC3997" s="336">
        <f t="shared" ca="1" si="6790"/>
        <v>0.40674649891773873</v>
      </c>
      <c r="AD3997" s="336">
        <f t="shared" ca="1" si="6790"/>
        <v>-0.95786388873543427</v>
      </c>
      <c r="AE3997" s="336"/>
      <c r="AF3997" s="336"/>
      <c r="AG3997" s="336"/>
      <c r="AH3997" s="336"/>
      <c r="AI3997" s="54"/>
      <c r="AJ3997" s="54"/>
      <c r="AK3997" s="54"/>
      <c r="AL3997" s="336"/>
      <c r="AM3997" s="336"/>
      <c r="AN3997" s="336"/>
      <c r="AO3997" s="336"/>
      <c r="AP3997" s="54"/>
      <c r="AQ3997" s="336"/>
      <c r="AR3997" s="336"/>
      <c r="AS3997" s="336"/>
    </row>
    <row r="3998" spans="1:45" x14ac:dyDescent="0.3">
      <c r="C3998" s="54"/>
      <c r="D3998" s="56"/>
      <c r="Y3998" s="336">
        <f t="shared" ca="1" si="6790"/>
        <v>-0.90413913016022351</v>
      </c>
      <c r="Z3998" s="336">
        <f t="shared" ca="1" si="6790"/>
        <v>0.93120008333403137</v>
      </c>
      <c r="AA3998" s="336">
        <f t="shared" ca="1" si="6790"/>
        <v>0.55439171853352831</v>
      </c>
      <c r="AB3998" s="336">
        <f t="shared" ca="1" si="6790"/>
        <v>-0.67926651170806385</v>
      </c>
      <c r="AC3998" s="336">
        <f t="shared" ca="1" si="6790"/>
        <v>0.50166492590109701</v>
      </c>
      <c r="AD3998" s="336">
        <f t="shared" ca="1" si="6790"/>
        <v>0.24612129105462588</v>
      </c>
      <c r="AE3998" s="55"/>
      <c r="AF3998" s="55"/>
      <c r="AG3998" s="55"/>
      <c r="AH3998" s="55"/>
      <c r="AI3998" s="55"/>
      <c r="AJ3998" s="55"/>
      <c r="AK3998" s="55"/>
      <c r="AL3998" s="55"/>
      <c r="AM3998" s="55"/>
      <c r="AN3998" s="55"/>
      <c r="AO3998" s="55"/>
      <c r="AP3998" s="55"/>
      <c r="AQ3998" s="55"/>
      <c r="AR3998" s="55"/>
      <c r="AS3998" s="55"/>
    </row>
    <row r="3999" spans="1:45" x14ac:dyDescent="0.3">
      <c r="B3999" s="54" t="s">
        <v>172</v>
      </c>
      <c r="C3999" s="53">
        <f>C3992</f>
        <v>0</v>
      </c>
      <c r="D3999" s="56" t="e">
        <f t="shared" ref="D3999:D4000" ca="1" si="6899">AJ3999</f>
        <v>#N/A</v>
      </c>
      <c r="E3999" s="52" t="e">
        <f t="shared" ref="E3999:W3999" si="6900">E3992</f>
        <v>#N/A</v>
      </c>
      <c r="F3999" s="52" t="e">
        <f t="shared" si="6900"/>
        <v>#N/A</v>
      </c>
      <c r="G3999" s="52" t="e">
        <f t="shared" si="6900"/>
        <v>#N/A</v>
      </c>
      <c r="H3999" s="52" t="e">
        <f t="shared" si="6900"/>
        <v>#N/A</v>
      </c>
      <c r="I3999" s="52" t="e">
        <f t="shared" si="6900"/>
        <v>#N/A</v>
      </c>
      <c r="J3999" s="52" t="e">
        <f t="shared" si="6900"/>
        <v>#N/A</v>
      </c>
      <c r="K3999" s="52" t="e">
        <f t="shared" si="6900"/>
        <v>#N/A</v>
      </c>
      <c r="L3999" s="52" t="e">
        <f t="shared" si="6900"/>
        <v>#N/A</v>
      </c>
      <c r="M3999" s="52" t="e">
        <f t="shared" si="6900"/>
        <v>#N/A</v>
      </c>
      <c r="N3999" s="52" t="e">
        <f t="shared" si="6900"/>
        <v>#N/A</v>
      </c>
      <c r="O3999" s="52" t="e">
        <f t="shared" si="6900"/>
        <v>#N/A</v>
      </c>
      <c r="P3999" s="52" t="e">
        <f t="shared" si="6900"/>
        <v>#N/A</v>
      </c>
      <c r="Q3999" s="52" t="e">
        <f t="shared" si="6900"/>
        <v>#N/A</v>
      </c>
      <c r="R3999" s="52" t="e">
        <f t="shared" si="6900"/>
        <v>#N/A</v>
      </c>
      <c r="S3999" s="52" t="e">
        <f t="shared" si="6900"/>
        <v>#N/A</v>
      </c>
      <c r="T3999" s="52" t="e">
        <f t="shared" si="6900"/>
        <v>#N/A</v>
      </c>
      <c r="U3999" s="52" t="e">
        <f t="shared" si="6900"/>
        <v>#N/A</v>
      </c>
      <c r="V3999" s="52" t="e">
        <f t="shared" si="6900"/>
        <v>#N/A</v>
      </c>
      <c r="W3999" s="52" t="e">
        <f t="shared" si="6900"/>
        <v>#N/A</v>
      </c>
      <c r="X3999" s="55" t="e">
        <f t="shared" ref="X3999:X4000" si="6901">(H3999-(O3999*P3999)/100-3*(J3999*K3999)/100)/2</f>
        <v>#N/A</v>
      </c>
      <c r="Y3999" s="55" t="e">
        <f t="shared" ref="Y3999:Y4000" si="6902">SUM(X3999,(J3999*K3999/100))/(F3999/100)</f>
        <v>#N/A</v>
      </c>
      <c r="Z3999" s="55" t="e">
        <f t="shared" ref="Z3999" si="6903">U3999*0.5+U4000*0.5</f>
        <v>#N/A</v>
      </c>
      <c r="AA3999" s="55" t="e">
        <f t="shared" ref="AA3999:AA4000" si="6904">J3999/Y3999</f>
        <v>#N/A</v>
      </c>
      <c r="AB3999" s="336" t="e">
        <f t="shared" ref="AB3999:AB4000" si="6905">X3999/(Y3999-J3999)</f>
        <v>#N/A</v>
      </c>
      <c r="AC3999" s="223" t="e">
        <f ca="1">INDEX(FGA_COEFFS,1,1)+Z3999*INDEX(FGA_COEFFS,1,2)+Y3999*INDEX(FGA_COEFFS,1,3)+R3999*INDEX(FGA_COEFFS,1,4)+Q4000*INDEX(FGA_COEFFS,1,5)+S3999*INDEX(FGA_COEFFS,1,6)+T4000*INDEX(FGA_COEFFS,1,7)+M4000*INDEX(FGA_COEFFS,1,8)+Y4003*Y4004</f>
        <v>#N/A</v>
      </c>
      <c r="AD3999" s="223" t="e">
        <f ca="1">INDEX(THREEPTA_COEFFS,1,1)+AC3999*INDEX(THREEPTA_COEFFS,1,2)+J3999*INDEX(THREEPTA_COEFFS,1,3)+AA3999*INDEX(THREEPTA_COEFFS,1,4)+K3999*INDEX(THREEPTA_COEFFS,1,5)+L4000*INDEX(THREEPTA_COEFFS,1,6)+Z4003*Z4004</f>
        <v>#N/A</v>
      </c>
      <c r="AE3999" s="223" t="e">
        <f ca="1">INDEX(THREEPTPCT_COEFFS,1,1)+K3999*INDEX(THREEPTPCT_COEFFS,1,2)+L4000*INDEX(THREEPTPCT_COEFFS,1,3)+AA4003*AA4004</f>
        <v>#N/A</v>
      </c>
      <c r="AF3999" s="55" t="e">
        <f t="shared" ref="AF3999:AF4000" ca="1" si="6906">AC3999-AD3999</f>
        <v>#N/A</v>
      </c>
      <c r="AG3999" s="223" t="e">
        <f ca="1">INDEX(TWOPTPCT_COEFFS,1,1)+AB3999*INDEX(TWOPTPCT_COEFFS,1,2)+I4000*INDEX(TWOPTPCT_COEFFS,1,3)+G4000*INDEX(TWOPTPCT_COEFFS,1,4)+L4000*INDEX(TWOPTPCT_COEFFS,1,5)+AB4003*AB4004</f>
        <v>#N/A</v>
      </c>
      <c r="AH3999" s="223" t="e">
        <f ca="1">INDEX(FTA_COEFFS,1,1)+O3999*INDEX(FTA_COEFFS,1,2)+N4000*INDEX(FTA_COEFFS,1,3)+(Q3999+R3999)*INDEX(FTA_COEFFS,1,4)+(Q4000+R4000)*INDEX(FTA_COEFFS,1,5)+M4000*INDEX(FTA_COEFFS,1,6)+AC4003*AC4004</f>
        <v>#N/A</v>
      </c>
      <c r="AI3999" s="223" t="e">
        <f ca="1">INDEX(FTPCT_COEFFS,1,1)+P3999*INDEX(FTPCT_COEFFS,1,2)+F3999*INDEX(FTPCT_COEFFS,1,3)+G4000*INDEX(FTPCT_COEFFS,1,4)+AD4003*AD4004</f>
        <v>#N/A</v>
      </c>
      <c r="AJ3999" s="338" t="e">
        <f t="shared" ref="AJ3999:AJ4000" ca="1" si="6907">AD3999*AE3999/100+AF3999*AG3999+AH3999*AI3999/100</f>
        <v>#N/A</v>
      </c>
      <c r="AK3999" s="55"/>
      <c r="AL3999" s="55"/>
      <c r="AM3999" s="55"/>
      <c r="AN3999" s="55"/>
      <c r="AO3999" s="55"/>
      <c r="AP3999" s="55"/>
      <c r="AQ3999" s="55"/>
      <c r="AR3999" s="55"/>
    </row>
    <row r="4000" spans="1:45" x14ac:dyDescent="0.3">
      <c r="B4000" s="54" t="s">
        <v>175</v>
      </c>
      <c r="C4000" s="54">
        <f>C3993</f>
        <v>0</v>
      </c>
      <c r="D4000" s="56" t="e">
        <f t="shared" ca="1" si="6899"/>
        <v>#N/A</v>
      </c>
      <c r="E4000" s="52" t="e">
        <f t="shared" ref="E4000:W4000" si="6908">E3993</f>
        <v>#N/A</v>
      </c>
      <c r="F4000" s="52" t="e">
        <f t="shared" si="6908"/>
        <v>#N/A</v>
      </c>
      <c r="G4000" s="52" t="e">
        <f t="shared" si="6908"/>
        <v>#N/A</v>
      </c>
      <c r="H4000" s="52" t="e">
        <f t="shared" si="6908"/>
        <v>#N/A</v>
      </c>
      <c r="I4000" s="52" t="e">
        <f t="shared" si="6908"/>
        <v>#N/A</v>
      </c>
      <c r="J4000" s="52" t="e">
        <f t="shared" si="6908"/>
        <v>#N/A</v>
      </c>
      <c r="K4000" s="52" t="e">
        <f t="shared" si="6908"/>
        <v>#N/A</v>
      </c>
      <c r="L4000" s="52" t="e">
        <f t="shared" si="6908"/>
        <v>#N/A</v>
      </c>
      <c r="M4000" s="52" t="e">
        <f t="shared" si="6908"/>
        <v>#N/A</v>
      </c>
      <c r="N4000" s="52" t="e">
        <f t="shared" si="6908"/>
        <v>#N/A</v>
      </c>
      <c r="O4000" s="52" t="e">
        <f t="shared" si="6908"/>
        <v>#N/A</v>
      </c>
      <c r="P4000" s="52" t="e">
        <f t="shared" si="6908"/>
        <v>#N/A</v>
      </c>
      <c r="Q4000" s="52" t="e">
        <f t="shared" si="6908"/>
        <v>#N/A</v>
      </c>
      <c r="R4000" s="52" t="e">
        <f t="shared" si="6908"/>
        <v>#N/A</v>
      </c>
      <c r="S4000" s="52" t="e">
        <f t="shared" si="6908"/>
        <v>#N/A</v>
      </c>
      <c r="T4000" s="52" t="e">
        <f t="shared" si="6908"/>
        <v>#N/A</v>
      </c>
      <c r="U4000" s="52" t="e">
        <f t="shared" si="6908"/>
        <v>#N/A</v>
      </c>
      <c r="V4000" s="52" t="e">
        <f t="shared" si="6908"/>
        <v>#N/A</v>
      </c>
      <c r="W4000" s="52" t="e">
        <f t="shared" si="6908"/>
        <v>#N/A</v>
      </c>
      <c r="X4000" s="55" t="e">
        <f t="shared" si="6901"/>
        <v>#N/A</v>
      </c>
      <c r="Y4000" s="55" t="e">
        <f t="shared" si="6902"/>
        <v>#N/A</v>
      </c>
      <c r="Z4000" s="55" t="e">
        <f t="shared" ref="Z4000" si="6909">Z3999</f>
        <v>#N/A</v>
      </c>
      <c r="AA4000" s="55" t="e">
        <f t="shared" si="6904"/>
        <v>#N/A</v>
      </c>
      <c r="AB4000" s="336" t="e">
        <f t="shared" si="6905"/>
        <v>#N/A</v>
      </c>
      <c r="AC4000" s="223" t="e">
        <f ca="1">INDEX(FGA_COEFFS,1,1)+Z4000*INDEX(FGA_COEFFS,1,2)+Y4000*INDEX(FGA_COEFFS,1,3)+R4000*INDEX(FGA_COEFFS,1,4)+Q3999*INDEX(FGA_COEFFS,1,5)+S4000*INDEX(FGA_COEFFS,1,6)+T3999*INDEX(FGA_COEFFS,1,7)+M3999*INDEX(FGA_COEFFS,1,8)+Y4003*Y4005</f>
        <v>#N/A</v>
      </c>
      <c r="AD4000" s="223" t="e">
        <f ca="1">INDEX(THREEPTA_COEFFS,1,1)+AC4000*INDEX(THREEPTA_COEFFS,1,2)+J4000*INDEX(THREEPTA_COEFFS,1,3)+AA4000*INDEX(THREEPTA_COEFFS,1,4)+K4000*INDEX(THREEPTA_COEFFS,1,5)+L3999*INDEX(THREEPTA_COEFFS,1,6)+Z4003*Z4005</f>
        <v>#N/A</v>
      </c>
      <c r="AE4000" s="223" t="e">
        <f ca="1">INDEX(THREEPTPCT_COEFFS,1,1)+K4000*INDEX(THREEPTPCT_COEFFS,1,2)+L3999*INDEX(THREEPTPCT_COEFFS,1,3)+AA4003*AA4005</f>
        <v>#N/A</v>
      </c>
      <c r="AF4000" s="55" t="e">
        <f t="shared" ca="1" si="6906"/>
        <v>#N/A</v>
      </c>
      <c r="AG4000" s="223" t="e">
        <f ca="1">INDEX(TWOPTPCT_COEFFS,1,1)+AB4000*INDEX(TWOPTPCT_COEFFS,1,2)+I3999*INDEX(TWOPTPCT_COEFFS,1,3)+G3999*INDEX(TWOPTPCT_COEFFS,1,4)+L3999*INDEX(TWOPTPCT_COEFFS,1,5)+AB4003*AB4005</f>
        <v>#N/A</v>
      </c>
      <c r="AH4000" s="223" t="e">
        <f ca="1">INDEX(FTA_COEFFS,1,1)+O4000*INDEX(FTA_COEFFS,1,2)+N3999*INDEX(FTA_COEFFS,1,3)+(Q4000+R4000)*INDEX(FTA_COEFFS,1,4)+(Q3999+R3999)*INDEX(FTA_COEFFS,1,5)+M3999*INDEX(FTA_COEFFS,1,6)+AC4003*AC4005</f>
        <v>#N/A</v>
      </c>
      <c r="AI4000" s="223" t="e">
        <f ca="1">INDEX(FTPCT_COEFFS,1,1)+P4000*INDEX(FTPCT_COEFFS,1,2)+F4000*INDEX(FTPCT_COEFFS,1,3)+G3999*INDEX(FTPCT_COEFFS,1,4)+AD4003*AD4005</f>
        <v>#N/A</v>
      </c>
      <c r="AJ4000" s="338" t="e">
        <f t="shared" ca="1" si="6907"/>
        <v>#N/A</v>
      </c>
      <c r="AK4000" s="55"/>
      <c r="AL4000" s="55"/>
      <c r="AM4000" s="55"/>
      <c r="AN4000" s="55"/>
      <c r="AO4000" s="55"/>
      <c r="AP4000" s="55"/>
      <c r="AQ4000" s="55"/>
      <c r="AR4000" s="55"/>
    </row>
    <row r="4001" spans="1:45" x14ac:dyDescent="0.3">
      <c r="A4001" s="54" t="e">
        <f ca="1">IF(D3999&gt;(D4000+(AVERAGE(V3999,W3999)-AVERAGE(V4000,W4000))/2)+2.5,C3999,IF(D4000&gt;(D3999+(AVERAGE(V4000,W4000)-AVERAGE(V3999,W3999))/2)+2.5,C4000,"Close"))</f>
        <v>#N/A</v>
      </c>
      <c r="B4001" s="64" t="e">
        <f ca="1">IF(D4000&gt;D3999,C4000,C3999)</f>
        <v>#N/A</v>
      </c>
      <c r="D4001" s="56"/>
      <c r="X4001" s="55"/>
      <c r="Y4001" s="55"/>
      <c r="Z4001" s="55"/>
      <c r="AA4001" s="55"/>
      <c r="AB4001" s="55"/>
      <c r="AC4001" s="337"/>
      <c r="AD4001" s="337"/>
      <c r="AE4001" s="337"/>
      <c r="AF4001" s="337"/>
      <c r="AG4001" s="337"/>
      <c r="AH4001" s="337"/>
      <c r="AI4001" s="337"/>
      <c r="AJ4001" s="337"/>
      <c r="AK4001" s="337"/>
      <c r="AL4001" s="337"/>
      <c r="AM4001" s="55"/>
      <c r="AN4001" s="55"/>
      <c r="AO4001" s="55"/>
      <c r="AP4001" s="55"/>
      <c r="AQ4001" s="55"/>
      <c r="AR4001" s="55"/>
      <c r="AS4001" s="55"/>
    </row>
    <row r="4002" spans="1:45" x14ac:dyDescent="0.3">
      <c r="X4002" s="54" t="s">
        <v>1305</v>
      </c>
      <c r="Y4002" s="54" t="s">
        <v>128</v>
      </c>
      <c r="Z4002" s="54" t="s">
        <v>157</v>
      </c>
      <c r="AA4002" s="54" t="s">
        <v>151</v>
      </c>
      <c r="AB4002" s="54" t="s">
        <v>1327</v>
      </c>
      <c r="AC4002" s="54" t="s">
        <v>129</v>
      </c>
      <c r="AD4002" s="54" t="s">
        <v>116</v>
      </c>
      <c r="AE4002" s="54"/>
      <c r="AF4002" s="54"/>
      <c r="AG4002" s="54"/>
      <c r="AH4002" s="54"/>
      <c r="AI4002" s="54"/>
      <c r="AJ4002" s="54"/>
      <c r="AK4002" s="54"/>
      <c r="AL4002" s="54"/>
      <c r="AM4002" s="54"/>
      <c r="AN4002" s="54"/>
      <c r="AO4002" s="54"/>
      <c r="AP4002" s="54"/>
      <c r="AQ4002" s="54"/>
      <c r="AR4002" s="54"/>
      <c r="AS4002" s="54"/>
    </row>
    <row r="4003" spans="1:45" x14ac:dyDescent="0.3">
      <c r="X4003" s="54"/>
      <c r="Y4003" s="54">
        <f t="shared" ref="Y4003:AD4003" si="6910">Y3996</f>
        <v>6.4436999999999998</v>
      </c>
      <c r="Z4003" s="54">
        <f t="shared" si="6910"/>
        <v>4.9371</v>
      </c>
      <c r="AA4003" s="54">
        <f t="shared" si="6910"/>
        <v>11.350300000000001</v>
      </c>
      <c r="AB4003" s="54">
        <f t="shared" si="6910"/>
        <v>7.1900000000000006E-2</v>
      </c>
      <c r="AC4003" s="54">
        <f t="shared" si="6910"/>
        <v>6.2766000000000002</v>
      </c>
      <c r="AD4003" s="54">
        <f t="shared" si="6910"/>
        <v>11.042999999999999</v>
      </c>
      <c r="AE4003" s="54"/>
      <c r="AF4003" s="336"/>
      <c r="AG4003" s="336"/>
      <c r="AH4003" s="336"/>
      <c r="AI4003" s="54"/>
      <c r="AJ4003" s="54"/>
      <c r="AK4003" s="54"/>
      <c r="AL4003" s="54"/>
      <c r="AM4003" s="54"/>
      <c r="AN4003" s="54"/>
      <c r="AO4003" s="54"/>
      <c r="AP4003" s="54"/>
      <c r="AQ4003" s="54"/>
      <c r="AR4003" s="54"/>
      <c r="AS4003" s="54"/>
    </row>
    <row r="4004" spans="1:45" x14ac:dyDescent="0.3">
      <c r="D4004" s="56"/>
      <c r="X4004" s="336"/>
      <c r="Y4004" s="336">
        <f t="shared" ref="Y4004:AD4067" ca="1" si="6911">1.5*RAND()^2*IF(RAND()&gt;0.5,1,-1)</f>
        <v>1.4376018024239345</v>
      </c>
      <c r="Z4004" s="336">
        <f t="shared" ca="1" si="6911"/>
        <v>-9.3908795026670048E-3</v>
      </c>
      <c r="AA4004" s="336">
        <f t="shared" ca="1" si="6911"/>
        <v>2.0353510464197363E-2</v>
      </c>
      <c r="AB4004" s="336">
        <f t="shared" ca="1" si="6911"/>
        <v>-6.9628459909394664E-3</v>
      </c>
      <c r="AC4004" s="336">
        <f t="shared" ca="1" si="6911"/>
        <v>-0.28156223189617974</v>
      </c>
      <c r="AD4004" s="336">
        <f t="shared" ca="1" si="6911"/>
        <v>1.3428115306901196</v>
      </c>
      <c r="AE4004" s="336"/>
      <c r="AF4004" s="336"/>
      <c r="AG4004" s="336"/>
      <c r="AH4004" s="336"/>
      <c r="AI4004" s="54"/>
      <c r="AJ4004" s="54"/>
      <c r="AK4004" s="54"/>
      <c r="AL4004" s="336"/>
      <c r="AM4004" s="336"/>
      <c r="AN4004" s="336"/>
      <c r="AO4004" s="336"/>
      <c r="AP4004" s="54"/>
      <c r="AQ4004" s="336"/>
      <c r="AR4004" s="336"/>
      <c r="AS4004" s="336"/>
    </row>
    <row r="4005" spans="1:45" x14ac:dyDescent="0.3">
      <c r="C4005" s="54"/>
      <c r="D4005" s="56"/>
      <c r="Y4005" s="336">
        <f t="shared" ca="1" si="6911"/>
        <v>0.39771869843049223</v>
      </c>
      <c r="Z4005" s="336">
        <f t="shared" ca="1" si="6911"/>
        <v>2.4521660505524352E-2</v>
      </c>
      <c r="AA4005" s="336">
        <f t="shared" ca="1" si="6911"/>
        <v>0.57852407483505397</v>
      </c>
      <c r="AB4005" s="336">
        <f t="shared" ca="1" si="6911"/>
        <v>0.38753264054847936</v>
      </c>
      <c r="AC4005" s="336">
        <f t="shared" ca="1" si="6911"/>
        <v>0.68388549568085033</v>
      </c>
      <c r="AD4005" s="336">
        <f t="shared" ca="1" si="6911"/>
        <v>-0.54825941753608243</v>
      </c>
      <c r="AE4005" s="55"/>
      <c r="AF4005" s="55"/>
      <c r="AG4005" s="55"/>
      <c r="AH4005" s="55"/>
      <c r="AI4005" s="55"/>
      <c r="AJ4005" s="55"/>
      <c r="AK4005" s="55"/>
      <c r="AL4005" s="55"/>
      <c r="AM4005" s="55"/>
      <c r="AN4005" s="55"/>
      <c r="AO4005" s="55"/>
      <c r="AP4005" s="55"/>
      <c r="AQ4005" s="55"/>
      <c r="AR4005" s="55"/>
      <c r="AS4005" s="55"/>
    </row>
    <row r="4006" spans="1:45" x14ac:dyDescent="0.3">
      <c r="B4006" s="54" t="s">
        <v>172</v>
      </c>
      <c r="C4006" s="53">
        <f>C3999</f>
        <v>0</v>
      </c>
      <c r="D4006" s="56" t="e">
        <f t="shared" ref="D4006:D4007" ca="1" si="6912">AJ4006</f>
        <v>#N/A</v>
      </c>
      <c r="E4006" s="52" t="e">
        <f t="shared" ref="E4006:W4006" si="6913">E3999</f>
        <v>#N/A</v>
      </c>
      <c r="F4006" s="52" t="e">
        <f t="shared" si="6913"/>
        <v>#N/A</v>
      </c>
      <c r="G4006" s="52" t="e">
        <f t="shared" si="6913"/>
        <v>#N/A</v>
      </c>
      <c r="H4006" s="52" t="e">
        <f t="shared" si="6913"/>
        <v>#N/A</v>
      </c>
      <c r="I4006" s="52" t="e">
        <f t="shared" si="6913"/>
        <v>#N/A</v>
      </c>
      <c r="J4006" s="52" t="e">
        <f t="shared" si="6913"/>
        <v>#N/A</v>
      </c>
      <c r="K4006" s="52" t="e">
        <f t="shared" si="6913"/>
        <v>#N/A</v>
      </c>
      <c r="L4006" s="52" t="e">
        <f t="shared" si="6913"/>
        <v>#N/A</v>
      </c>
      <c r="M4006" s="52" t="e">
        <f t="shared" si="6913"/>
        <v>#N/A</v>
      </c>
      <c r="N4006" s="52" t="e">
        <f t="shared" si="6913"/>
        <v>#N/A</v>
      </c>
      <c r="O4006" s="52" t="e">
        <f t="shared" si="6913"/>
        <v>#N/A</v>
      </c>
      <c r="P4006" s="52" t="e">
        <f t="shared" si="6913"/>
        <v>#N/A</v>
      </c>
      <c r="Q4006" s="52" t="e">
        <f t="shared" si="6913"/>
        <v>#N/A</v>
      </c>
      <c r="R4006" s="52" t="e">
        <f t="shared" si="6913"/>
        <v>#N/A</v>
      </c>
      <c r="S4006" s="52" t="e">
        <f t="shared" si="6913"/>
        <v>#N/A</v>
      </c>
      <c r="T4006" s="52" t="e">
        <f t="shared" si="6913"/>
        <v>#N/A</v>
      </c>
      <c r="U4006" s="52" t="e">
        <f t="shared" si="6913"/>
        <v>#N/A</v>
      </c>
      <c r="V4006" s="52" t="e">
        <f t="shared" si="6913"/>
        <v>#N/A</v>
      </c>
      <c r="W4006" s="52" t="e">
        <f t="shared" si="6913"/>
        <v>#N/A</v>
      </c>
      <c r="X4006" s="55" t="e">
        <f t="shared" ref="X4006:X4007" si="6914">(H4006-(O4006*P4006)/100-3*(J4006*K4006)/100)/2</f>
        <v>#N/A</v>
      </c>
      <c r="Y4006" s="55" t="e">
        <f t="shared" ref="Y4006:Y4007" si="6915">SUM(X4006,(J4006*K4006/100))/(F4006/100)</f>
        <v>#N/A</v>
      </c>
      <c r="Z4006" s="55" t="e">
        <f t="shared" ref="Z4006" si="6916">U4006*0.5+U4007*0.5</f>
        <v>#N/A</v>
      </c>
      <c r="AA4006" s="55" t="e">
        <f t="shared" ref="AA4006:AA4007" si="6917">J4006/Y4006</f>
        <v>#N/A</v>
      </c>
      <c r="AB4006" s="336" t="e">
        <f t="shared" ref="AB4006:AB4007" si="6918">X4006/(Y4006-J4006)</f>
        <v>#N/A</v>
      </c>
      <c r="AC4006" s="223" t="e">
        <f ca="1">INDEX(FGA_COEFFS,1,1)+Z4006*INDEX(FGA_COEFFS,1,2)+Y4006*INDEX(FGA_COEFFS,1,3)+R4006*INDEX(FGA_COEFFS,1,4)+Q4007*INDEX(FGA_COEFFS,1,5)+S4006*INDEX(FGA_COEFFS,1,6)+T4007*INDEX(FGA_COEFFS,1,7)+M4007*INDEX(FGA_COEFFS,1,8)+Y4010*Y4011</f>
        <v>#N/A</v>
      </c>
      <c r="AD4006" s="223" t="e">
        <f ca="1">INDEX(THREEPTA_COEFFS,1,1)+AC4006*INDEX(THREEPTA_COEFFS,1,2)+J4006*INDEX(THREEPTA_COEFFS,1,3)+AA4006*INDEX(THREEPTA_COEFFS,1,4)+K4006*INDEX(THREEPTA_COEFFS,1,5)+L4007*INDEX(THREEPTA_COEFFS,1,6)+Z4010*Z4011</f>
        <v>#N/A</v>
      </c>
      <c r="AE4006" s="223" t="e">
        <f ca="1">INDEX(THREEPTPCT_COEFFS,1,1)+K4006*INDEX(THREEPTPCT_COEFFS,1,2)+L4007*INDEX(THREEPTPCT_COEFFS,1,3)+AA4010*AA4011</f>
        <v>#N/A</v>
      </c>
      <c r="AF4006" s="55" t="e">
        <f t="shared" ref="AF4006:AF4007" ca="1" si="6919">AC4006-AD4006</f>
        <v>#N/A</v>
      </c>
      <c r="AG4006" s="223" t="e">
        <f ca="1">INDEX(TWOPTPCT_COEFFS,1,1)+AB4006*INDEX(TWOPTPCT_COEFFS,1,2)+I4007*INDEX(TWOPTPCT_COEFFS,1,3)+G4007*INDEX(TWOPTPCT_COEFFS,1,4)+L4007*INDEX(TWOPTPCT_COEFFS,1,5)+AB4010*AB4011</f>
        <v>#N/A</v>
      </c>
      <c r="AH4006" s="223" t="e">
        <f ca="1">INDEX(FTA_COEFFS,1,1)+O4006*INDEX(FTA_COEFFS,1,2)+N4007*INDEX(FTA_COEFFS,1,3)+(Q4006+R4006)*INDEX(FTA_COEFFS,1,4)+(Q4007+R4007)*INDEX(FTA_COEFFS,1,5)+M4007*INDEX(FTA_COEFFS,1,6)+AC4010*AC4011</f>
        <v>#N/A</v>
      </c>
      <c r="AI4006" s="223" t="e">
        <f ca="1">INDEX(FTPCT_COEFFS,1,1)+P4006*INDEX(FTPCT_COEFFS,1,2)+F4006*INDEX(FTPCT_COEFFS,1,3)+G4007*INDEX(FTPCT_COEFFS,1,4)+AD4010*AD4011</f>
        <v>#N/A</v>
      </c>
      <c r="AJ4006" s="338" t="e">
        <f t="shared" ref="AJ4006:AJ4007" ca="1" si="6920">AD4006*AE4006/100+AF4006*AG4006+AH4006*AI4006/100</f>
        <v>#N/A</v>
      </c>
      <c r="AK4006" s="55"/>
      <c r="AL4006" s="55"/>
      <c r="AM4006" s="55"/>
      <c r="AN4006" s="55"/>
      <c r="AO4006" s="55"/>
      <c r="AP4006" s="55"/>
      <c r="AQ4006" s="55"/>
      <c r="AR4006" s="55"/>
    </row>
    <row r="4007" spans="1:45" x14ac:dyDescent="0.3">
      <c r="B4007" s="54" t="s">
        <v>175</v>
      </c>
      <c r="C4007" s="54">
        <f>C4000</f>
        <v>0</v>
      </c>
      <c r="D4007" s="56" t="e">
        <f t="shared" ca="1" si="6912"/>
        <v>#N/A</v>
      </c>
      <c r="E4007" s="52" t="e">
        <f t="shared" ref="E4007:W4007" si="6921">E4000</f>
        <v>#N/A</v>
      </c>
      <c r="F4007" s="52" t="e">
        <f t="shared" si="6921"/>
        <v>#N/A</v>
      </c>
      <c r="G4007" s="52" t="e">
        <f t="shared" si="6921"/>
        <v>#N/A</v>
      </c>
      <c r="H4007" s="52" t="e">
        <f t="shared" si="6921"/>
        <v>#N/A</v>
      </c>
      <c r="I4007" s="52" t="e">
        <f t="shared" si="6921"/>
        <v>#N/A</v>
      </c>
      <c r="J4007" s="52" t="e">
        <f t="shared" si="6921"/>
        <v>#N/A</v>
      </c>
      <c r="K4007" s="52" t="e">
        <f t="shared" si="6921"/>
        <v>#N/A</v>
      </c>
      <c r="L4007" s="52" t="e">
        <f t="shared" si="6921"/>
        <v>#N/A</v>
      </c>
      <c r="M4007" s="52" t="e">
        <f t="shared" si="6921"/>
        <v>#N/A</v>
      </c>
      <c r="N4007" s="52" t="e">
        <f t="shared" si="6921"/>
        <v>#N/A</v>
      </c>
      <c r="O4007" s="52" t="e">
        <f t="shared" si="6921"/>
        <v>#N/A</v>
      </c>
      <c r="P4007" s="52" t="e">
        <f t="shared" si="6921"/>
        <v>#N/A</v>
      </c>
      <c r="Q4007" s="52" t="e">
        <f t="shared" si="6921"/>
        <v>#N/A</v>
      </c>
      <c r="R4007" s="52" t="e">
        <f t="shared" si="6921"/>
        <v>#N/A</v>
      </c>
      <c r="S4007" s="52" t="e">
        <f t="shared" si="6921"/>
        <v>#N/A</v>
      </c>
      <c r="T4007" s="52" t="e">
        <f t="shared" si="6921"/>
        <v>#N/A</v>
      </c>
      <c r="U4007" s="52" t="e">
        <f t="shared" si="6921"/>
        <v>#N/A</v>
      </c>
      <c r="V4007" s="52" t="e">
        <f t="shared" si="6921"/>
        <v>#N/A</v>
      </c>
      <c r="W4007" s="52" t="e">
        <f t="shared" si="6921"/>
        <v>#N/A</v>
      </c>
      <c r="X4007" s="55" t="e">
        <f t="shared" si="6914"/>
        <v>#N/A</v>
      </c>
      <c r="Y4007" s="55" t="e">
        <f t="shared" si="6915"/>
        <v>#N/A</v>
      </c>
      <c r="Z4007" s="55" t="e">
        <f t="shared" ref="Z4007" si="6922">Z4006</f>
        <v>#N/A</v>
      </c>
      <c r="AA4007" s="55" t="e">
        <f t="shared" si="6917"/>
        <v>#N/A</v>
      </c>
      <c r="AB4007" s="336" t="e">
        <f t="shared" si="6918"/>
        <v>#N/A</v>
      </c>
      <c r="AC4007" s="223" t="e">
        <f ca="1">INDEX(FGA_COEFFS,1,1)+Z4007*INDEX(FGA_COEFFS,1,2)+Y4007*INDEX(FGA_COEFFS,1,3)+R4007*INDEX(FGA_COEFFS,1,4)+Q4006*INDEX(FGA_COEFFS,1,5)+S4007*INDEX(FGA_COEFFS,1,6)+T4006*INDEX(FGA_COEFFS,1,7)+M4006*INDEX(FGA_COEFFS,1,8)+Y4010*Y4012</f>
        <v>#N/A</v>
      </c>
      <c r="AD4007" s="223" t="e">
        <f ca="1">INDEX(THREEPTA_COEFFS,1,1)+AC4007*INDEX(THREEPTA_COEFFS,1,2)+J4007*INDEX(THREEPTA_COEFFS,1,3)+AA4007*INDEX(THREEPTA_COEFFS,1,4)+K4007*INDEX(THREEPTA_COEFFS,1,5)+L4006*INDEX(THREEPTA_COEFFS,1,6)+Z4010*Z4012</f>
        <v>#N/A</v>
      </c>
      <c r="AE4007" s="223" t="e">
        <f ca="1">INDEX(THREEPTPCT_COEFFS,1,1)+K4007*INDEX(THREEPTPCT_COEFFS,1,2)+L4006*INDEX(THREEPTPCT_COEFFS,1,3)+AA4010*AA4012</f>
        <v>#N/A</v>
      </c>
      <c r="AF4007" s="55" t="e">
        <f t="shared" ca="1" si="6919"/>
        <v>#N/A</v>
      </c>
      <c r="AG4007" s="223" t="e">
        <f ca="1">INDEX(TWOPTPCT_COEFFS,1,1)+AB4007*INDEX(TWOPTPCT_COEFFS,1,2)+I4006*INDEX(TWOPTPCT_COEFFS,1,3)+G4006*INDEX(TWOPTPCT_COEFFS,1,4)+L4006*INDEX(TWOPTPCT_COEFFS,1,5)+AB4010*AB4012</f>
        <v>#N/A</v>
      </c>
      <c r="AH4007" s="223" t="e">
        <f ca="1">INDEX(FTA_COEFFS,1,1)+O4007*INDEX(FTA_COEFFS,1,2)+N4006*INDEX(FTA_COEFFS,1,3)+(Q4007+R4007)*INDEX(FTA_COEFFS,1,4)+(Q4006+R4006)*INDEX(FTA_COEFFS,1,5)+M4006*INDEX(FTA_COEFFS,1,6)+AC4010*AC4012</f>
        <v>#N/A</v>
      </c>
      <c r="AI4007" s="223" t="e">
        <f ca="1">INDEX(FTPCT_COEFFS,1,1)+P4007*INDEX(FTPCT_COEFFS,1,2)+F4007*INDEX(FTPCT_COEFFS,1,3)+G4006*INDEX(FTPCT_COEFFS,1,4)+AD4010*AD4012</f>
        <v>#N/A</v>
      </c>
      <c r="AJ4007" s="338" t="e">
        <f t="shared" ca="1" si="6920"/>
        <v>#N/A</v>
      </c>
      <c r="AK4007" s="55"/>
      <c r="AL4007" s="55"/>
      <c r="AM4007" s="55"/>
      <c r="AN4007" s="55"/>
      <c r="AO4007" s="55"/>
      <c r="AP4007" s="55"/>
      <c r="AQ4007" s="55"/>
      <c r="AR4007" s="55"/>
    </row>
    <row r="4008" spans="1:45" x14ac:dyDescent="0.3">
      <c r="A4008" s="54" t="e">
        <f ca="1">IF(D4006&gt;(D4007+(AVERAGE(V4006,W4006)-AVERAGE(V4007,W4007))/2)+2.5,C4006,IF(D4007&gt;(D4006+(AVERAGE(V4007,W4007)-AVERAGE(V4006,W4006))/2)+2.5,C4007,"Close"))</f>
        <v>#N/A</v>
      </c>
      <c r="B4008" s="64" t="e">
        <f ca="1">IF(D4007&gt;D4006,C4007,C4006)</f>
        <v>#N/A</v>
      </c>
      <c r="D4008" s="56"/>
      <c r="X4008" s="55"/>
      <c r="Y4008" s="55"/>
      <c r="Z4008" s="55"/>
      <c r="AA4008" s="55"/>
      <c r="AB4008" s="55"/>
      <c r="AC4008" s="337"/>
      <c r="AD4008" s="337"/>
      <c r="AE4008" s="337"/>
      <c r="AF4008" s="337"/>
      <c r="AG4008" s="337"/>
      <c r="AH4008" s="337"/>
      <c r="AI4008" s="337"/>
      <c r="AJ4008" s="337"/>
      <c r="AK4008" s="337"/>
      <c r="AL4008" s="337"/>
      <c r="AM4008" s="55"/>
      <c r="AN4008" s="55"/>
      <c r="AO4008" s="55"/>
      <c r="AP4008" s="55"/>
      <c r="AQ4008" s="55"/>
      <c r="AR4008" s="55"/>
      <c r="AS4008" s="55"/>
    </row>
    <row r="4009" spans="1:45" x14ac:dyDescent="0.3">
      <c r="X4009" s="54" t="s">
        <v>1305</v>
      </c>
      <c r="Y4009" s="54" t="s">
        <v>128</v>
      </c>
      <c r="Z4009" s="54" t="s">
        <v>157</v>
      </c>
      <c r="AA4009" s="54" t="s">
        <v>151</v>
      </c>
      <c r="AB4009" s="54" t="s">
        <v>1327</v>
      </c>
      <c r="AC4009" s="54" t="s">
        <v>129</v>
      </c>
      <c r="AD4009" s="54" t="s">
        <v>116</v>
      </c>
      <c r="AE4009" s="54"/>
      <c r="AF4009" s="54"/>
      <c r="AG4009" s="54"/>
      <c r="AH4009" s="54"/>
      <c r="AI4009" s="54"/>
      <c r="AJ4009" s="54"/>
      <c r="AK4009" s="54"/>
      <c r="AL4009" s="54"/>
      <c r="AM4009" s="54"/>
      <c r="AN4009" s="54"/>
      <c r="AO4009" s="54"/>
      <c r="AP4009" s="54"/>
      <c r="AQ4009" s="54"/>
      <c r="AR4009" s="54"/>
      <c r="AS4009" s="54"/>
    </row>
    <row r="4010" spans="1:45" x14ac:dyDescent="0.3">
      <c r="X4010" s="54"/>
      <c r="Y4010" s="54">
        <f t="shared" ref="Y4010:AD4010" si="6923">Y4003</f>
        <v>6.4436999999999998</v>
      </c>
      <c r="Z4010" s="54">
        <f t="shared" si="6923"/>
        <v>4.9371</v>
      </c>
      <c r="AA4010" s="54">
        <f t="shared" si="6923"/>
        <v>11.350300000000001</v>
      </c>
      <c r="AB4010" s="54">
        <f t="shared" si="6923"/>
        <v>7.1900000000000006E-2</v>
      </c>
      <c r="AC4010" s="54">
        <f t="shared" si="6923"/>
        <v>6.2766000000000002</v>
      </c>
      <c r="AD4010" s="54">
        <f t="shared" si="6923"/>
        <v>11.042999999999999</v>
      </c>
      <c r="AE4010" s="54"/>
      <c r="AF4010" s="336"/>
      <c r="AG4010" s="336"/>
      <c r="AH4010" s="336"/>
      <c r="AI4010" s="54"/>
      <c r="AJ4010" s="54"/>
      <c r="AK4010" s="54"/>
      <c r="AL4010" s="54"/>
      <c r="AM4010" s="54"/>
      <c r="AN4010" s="54"/>
      <c r="AO4010" s="54"/>
      <c r="AP4010" s="54"/>
      <c r="AQ4010" s="54"/>
      <c r="AR4010" s="54"/>
      <c r="AS4010" s="54"/>
    </row>
    <row r="4011" spans="1:45" x14ac:dyDescent="0.3">
      <c r="D4011" s="56"/>
      <c r="X4011" s="336"/>
      <c r="Y4011" s="336">
        <f t="shared" ca="1" si="6911"/>
        <v>-3.2913964150236154E-2</v>
      </c>
      <c r="Z4011" s="336">
        <f t="shared" ca="1" si="6911"/>
        <v>0.3258771734715955</v>
      </c>
      <c r="AA4011" s="336">
        <f t="shared" ca="1" si="6911"/>
        <v>-0.75569730357274745</v>
      </c>
      <c r="AB4011" s="336">
        <f t="shared" ca="1" si="6911"/>
        <v>-0.52158110960770732</v>
      </c>
      <c r="AC4011" s="336">
        <f t="shared" ca="1" si="6911"/>
        <v>0.16141504649838251</v>
      </c>
      <c r="AD4011" s="336">
        <f t="shared" ca="1" si="6911"/>
        <v>1.1605392769704106</v>
      </c>
      <c r="AE4011" s="336"/>
      <c r="AF4011" s="336"/>
      <c r="AG4011" s="336"/>
      <c r="AH4011" s="336"/>
      <c r="AI4011" s="54"/>
      <c r="AJ4011" s="54"/>
      <c r="AK4011" s="54"/>
      <c r="AL4011" s="336"/>
      <c r="AM4011" s="336"/>
      <c r="AN4011" s="336"/>
      <c r="AO4011" s="336"/>
      <c r="AP4011" s="54"/>
      <c r="AQ4011" s="336"/>
      <c r="AR4011" s="336"/>
      <c r="AS4011" s="336"/>
    </row>
    <row r="4012" spans="1:45" x14ac:dyDescent="0.3">
      <c r="C4012" s="54"/>
      <c r="D4012" s="56"/>
      <c r="Y4012" s="336">
        <f t="shared" ca="1" si="6911"/>
        <v>-0.58494326985156497</v>
      </c>
      <c r="Z4012" s="336">
        <f t="shared" ca="1" si="6911"/>
        <v>0.91055679176469428</v>
      </c>
      <c r="AA4012" s="336">
        <f t="shared" ca="1" si="6911"/>
        <v>0.49518128201540579</v>
      </c>
      <c r="AB4012" s="336">
        <f t="shared" ca="1" si="6911"/>
        <v>-2.0842845254329643E-2</v>
      </c>
      <c r="AC4012" s="336">
        <f t="shared" ca="1" si="6911"/>
        <v>-5.139427823805591E-2</v>
      </c>
      <c r="AD4012" s="336">
        <f t="shared" ca="1" si="6911"/>
        <v>-0.78548592802920525</v>
      </c>
      <c r="AE4012" s="55"/>
      <c r="AF4012" s="55"/>
      <c r="AG4012" s="55"/>
      <c r="AH4012" s="55"/>
      <c r="AI4012" s="55"/>
      <c r="AJ4012" s="55"/>
      <c r="AK4012" s="55"/>
      <c r="AL4012" s="55"/>
      <c r="AM4012" s="55"/>
      <c r="AN4012" s="55"/>
      <c r="AO4012" s="55"/>
      <c r="AP4012" s="55"/>
      <c r="AQ4012" s="55"/>
      <c r="AR4012" s="55"/>
      <c r="AS4012" s="55"/>
    </row>
    <row r="4013" spans="1:45" x14ac:dyDescent="0.3">
      <c r="B4013" s="54" t="s">
        <v>172</v>
      </c>
      <c r="C4013" s="53">
        <f>C4006</f>
        <v>0</v>
      </c>
      <c r="D4013" s="56" t="e">
        <f t="shared" ref="D4013:D4014" ca="1" si="6924">AJ4013</f>
        <v>#N/A</v>
      </c>
      <c r="E4013" s="52" t="e">
        <f t="shared" ref="E4013:W4013" si="6925">E4006</f>
        <v>#N/A</v>
      </c>
      <c r="F4013" s="52" t="e">
        <f t="shared" si="6925"/>
        <v>#N/A</v>
      </c>
      <c r="G4013" s="52" t="e">
        <f t="shared" si="6925"/>
        <v>#N/A</v>
      </c>
      <c r="H4013" s="52" t="e">
        <f t="shared" si="6925"/>
        <v>#N/A</v>
      </c>
      <c r="I4013" s="52" t="e">
        <f t="shared" si="6925"/>
        <v>#N/A</v>
      </c>
      <c r="J4013" s="52" t="e">
        <f t="shared" si="6925"/>
        <v>#N/A</v>
      </c>
      <c r="K4013" s="52" t="e">
        <f t="shared" si="6925"/>
        <v>#N/A</v>
      </c>
      <c r="L4013" s="52" t="e">
        <f t="shared" si="6925"/>
        <v>#N/A</v>
      </c>
      <c r="M4013" s="52" t="e">
        <f t="shared" si="6925"/>
        <v>#N/A</v>
      </c>
      <c r="N4013" s="52" t="e">
        <f t="shared" si="6925"/>
        <v>#N/A</v>
      </c>
      <c r="O4013" s="52" t="e">
        <f t="shared" si="6925"/>
        <v>#N/A</v>
      </c>
      <c r="P4013" s="52" t="e">
        <f t="shared" si="6925"/>
        <v>#N/A</v>
      </c>
      <c r="Q4013" s="52" t="e">
        <f t="shared" si="6925"/>
        <v>#N/A</v>
      </c>
      <c r="R4013" s="52" t="e">
        <f t="shared" si="6925"/>
        <v>#N/A</v>
      </c>
      <c r="S4013" s="52" t="e">
        <f t="shared" si="6925"/>
        <v>#N/A</v>
      </c>
      <c r="T4013" s="52" t="e">
        <f t="shared" si="6925"/>
        <v>#N/A</v>
      </c>
      <c r="U4013" s="52" t="e">
        <f t="shared" si="6925"/>
        <v>#N/A</v>
      </c>
      <c r="V4013" s="52" t="e">
        <f t="shared" si="6925"/>
        <v>#N/A</v>
      </c>
      <c r="W4013" s="52" t="e">
        <f t="shared" si="6925"/>
        <v>#N/A</v>
      </c>
      <c r="X4013" s="55" t="e">
        <f t="shared" ref="X4013:X4014" si="6926">(H4013-(O4013*P4013)/100-3*(J4013*K4013)/100)/2</f>
        <v>#N/A</v>
      </c>
      <c r="Y4013" s="55" t="e">
        <f t="shared" ref="Y4013:Y4014" si="6927">SUM(X4013,(J4013*K4013/100))/(F4013/100)</f>
        <v>#N/A</v>
      </c>
      <c r="Z4013" s="55" t="e">
        <f t="shared" ref="Z4013" si="6928">U4013*0.5+U4014*0.5</f>
        <v>#N/A</v>
      </c>
      <c r="AA4013" s="55" t="e">
        <f t="shared" ref="AA4013:AA4014" si="6929">J4013/Y4013</f>
        <v>#N/A</v>
      </c>
      <c r="AB4013" s="336" t="e">
        <f t="shared" ref="AB4013:AB4014" si="6930">X4013/(Y4013-J4013)</f>
        <v>#N/A</v>
      </c>
      <c r="AC4013" s="223" t="e">
        <f ca="1">INDEX(FGA_COEFFS,1,1)+Z4013*INDEX(FGA_COEFFS,1,2)+Y4013*INDEX(FGA_COEFFS,1,3)+R4013*INDEX(FGA_COEFFS,1,4)+Q4014*INDEX(FGA_COEFFS,1,5)+S4013*INDEX(FGA_COEFFS,1,6)+T4014*INDEX(FGA_COEFFS,1,7)+M4014*INDEX(FGA_COEFFS,1,8)+Y4017*Y4018</f>
        <v>#N/A</v>
      </c>
      <c r="AD4013" s="223" t="e">
        <f ca="1">INDEX(THREEPTA_COEFFS,1,1)+AC4013*INDEX(THREEPTA_COEFFS,1,2)+J4013*INDEX(THREEPTA_COEFFS,1,3)+AA4013*INDEX(THREEPTA_COEFFS,1,4)+K4013*INDEX(THREEPTA_COEFFS,1,5)+L4014*INDEX(THREEPTA_COEFFS,1,6)+Z4017*Z4018</f>
        <v>#N/A</v>
      </c>
      <c r="AE4013" s="223" t="e">
        <f ca="1">INDEX(THREEPTPCT_COEFFS,1,1)+K4013*INDEX(THREEPTPCT_COEFFS,1,2)+L4014*INDEX(THREEPTPCT_COEFFS,1,3)+AA4017*AA4018</f>
        <v>#N/A</v>
      </c>
      <c r="AF4013" s="55" t="e">
        <f t="shared" ref="AF4013:AF4014" ca="1" si="6931">AC4013-AD4013</f>
        <v>#N/A</v>
      </c>
      <c r="AG4013" s="223" t="e">
        <f ca="1">INDEX(TWOPTPCT_COEFFS,1,1)+AB4013*INDEX(TWOPTPCT_COEFFS,1,2)+I4014*INDEX(TWOPTPCT_COEFFS,1,3)+G4014*INDEX(TWOPTPCT_COEFFS,1,4)+L4014*INDEX(TWOPTPCT_COEFFS,1,5)+AB4017*AB4018</f>
        <v>#N/A</v>
      </c>
      <c r="AH4013" s="223" t="e">
        <f ca="1">INDEX(FTA_COEFFS,1,1)+O4013*INDEX(FTA_COEFFS,1,2)+N4014*INDEX(FTA_COEFFS,1,3)+(Q4013+R4013)*INDEX(FTA_COEFFS,1,4)+(Q4014+R4014)*INDEX(FTA_COEFFS,1,5)+M4014*INDEX(FTA_COEFFS,1,6)+AC4017*AC4018</f>
        <v>#N/A</v>
      </c>
      <c r="AI4013" s="223" t="e">
        <f ca="1">INDEX(FTPCT_COEFFS,1,1)+P4013*INDEX(FTPCT_COEFFS,1,2)+F4013*INDEX(FTPCT_COEFFS,1,3)+G4014*INDEX(FTPCT_COEFFS,1,4)+AD4017*AD4018</f>
        <v>#N/A</v>
      </c>
      <c r="AJ4013" s="338" t="e">
        <f t="shared" ref="AJ4013:AJ4014" ca="1" si="6932">AD4013*AE4013/100+AF4013*AG4013+AH4013*AI4013/100</f>
        <v>#N/A</v>
      </c>
      <c r="AK4013" s="55"/>
      <c r="AL4013" s="55"/>
      <c r="AM4013" s="55"/>
      <c r="AN4013" s="55"/>
      <c r="AO4013" s="55"/>
      <c r="AP4013" s="55"/>
      <c r="AQ4013" s="55"/>
      <c r="AR4013" s="55"/>
    </row>
    <row r="4014" spans="1:45" x14ac:dyDescent="0.3">
      <c r="B4014" s="54" t="s">
        <v>175</v>
      </c>
      <c r="C4014" s="54">
        <f>C4007</f>
        <v>0</v>
      </c>
      <c r="D4014" s="56" t="e">
        <f t="shared" ca="1" si="6924"/>
        <v>#N/A</v>
      </c>
      <c r="E4014" s="52" t="e">
        <f t="shared" ref="E4014:W4014" si="6933">E4007</f>
        <v>#N/A</v>
      </c>
      <c r="F4014" s="52" t="e">
        <f t="shared" si="6933"/>
        <v>#N/A</v>
      </c>
      <c r="G4014" s="52" t="e">
        <f t="shared" si="6933"/>
        <v>#N/A</v>
      </c>
      <c r="H4014" s="52" t="e">
        <f t="shared" si="6933"/>
        <v>#N/A</v>
      </c>
      <c r="I4014" s="52" t="e">
        <f t="shared" si="6933"/>
        <v>#N/A</v>
      </c>
      <c r="J4014" s="52" t="e">
        <f t="shared" si="6933"/>
        <v>#N/A</v>
      </c>
      <c r="K4014" s="52" t="e">
        <f t="shared" si="6933"/>
        <v>#N/A</v>
      </c>
      <c r="L4014" s="52" t="e">
        <f t="shared" si="6933"/>
        <v>#N/A</v>
      </c>
      <c r="M4014" s="52" t="e">
        <f t="shared" si="6933"/>
        <v>#N/A</v>
      </c>
      <c r="N4014" s="52" t="e">
        <f t="shared" si="6933"/>
        <v>#N/A</v>
      </c>
      <c r="O4014" s="52" t="e">
        <f t="shared" si="6933"/>
        <v>#N/A</v>
      </c>
      <c r="P4014" s="52" t="e">
        <f t="shared" si="6933"/>
        <v>#N/A</v>
      </c>
      <c r="Q4014" s="52" t="e">
        <f t="shared" si="6933"/>
        <v>#N/A</v>
      </c>
      <c r="R4014" s="52" t="e">
        <f t="shared" si="6933"/>
        <v>#N/A</v>
      </c>
      <c r="S4014" s="52" t="e">
        <f t="shared" si="6933"/>
        <v>#N/A</v>
      </c>
      <c r="T4014" s="52" t="e">
        <f t="shared" si="6933"/>
        <v>#N/A</v>
      </c>
      <c r="U4014" s="52" t="e">
        <f t="shared" si="6933"/>
        <v>#N/A</v>
      </c>
      <c r="V4014" s="52" t="e">
        <f t="shared" si="6933"/>
        <v>#N/A</v>
      </c>
      <c r="W4014" s="52" t="e">
        <f t="shared" si="6933"/>
        <v>#N/A</v>
      </c>
      <c r="X4014" s="55" t="e">
        <f t="shared" si="6926"/>
        <v>#N/A</v>
      </c>
      <c r="Y4014" s="55" t="e">
        <f t="shared" si="6927"/>
        <v>#N/A</v>
      </c>
      <c r="Z4014" s="55" t="e">
        <f t="shared" ref="Z4014" si="6934">Z4013</f>
        <v>#N/A</v>
      </c>
      <c r="AA4014" s="55" t="e">
        <f t="shared" si="6929"/>
        <v>#N/A</v>
      </c>
      <c r="AB4014" s="336" t="e">
        <f t="shared" si="6930"/>
        <v>#N/A</v>
      </c>
      <c r="AC4014" s="223" t="e">
        <f ca="1">INDEX(FGA_COEFFS,1,1)+Z4014*INDEX(FGA_COEFFS,1,2)+Y4014*INDEX(FGA_COEFFS,1,3)+R4014*INDEX(FGA_COEFFS,1,4)+Q4013*INDEX(FGA_COEFFS,1,5)+S4014*INDEX(FGA_COEFFS,1,6)+T4013*INDEX(FGA_COEFFS,1,7)+M4013*INDEX(FGA_COEFFS,1,8)+Y4017*Y4019</f>
        <v>#N/A</v>
      </c>
      <c r="AD4014" s="223" t="e">
        <f ca="1">INDEX(THREEPTA_COEFFS,1,1)+AC4014*INDEX(THREEPTA_COEFFS,1,2)+J4014*INDEX(THREEPTA_COEFFS,1,3)+AA4014*INDEX(THREEPTA_COEFFS,1,4)+K4014*INDEX(THREEPTA_COEFFS,1,5)+L4013*INDEX(THREEPTA_COEFFS,1,6)+Z4017*Z4019</f>
        <v>#N/A</v>
      </c>
      <c r="AE4014" s="223" t="e">
        <f ca="1">INDEX(THREEPTPCT_COEFFS,1,1)+K4014*INDEX(THREEPTPCT_COEFFS,1,2)+L4013*INDEX(THREEPTPCT_COEFFS,1,3)+AA4017*AA4019</f>
        <v>#N/A</v>
      </c>
      <c r="AF4014" s="55" t="e">
        <f t="shared" ca="1" si="6931"/>
        <v>#N/A</v>
      </c>
      <c r="AG4014" s="223" t="e">
        <f ca="1">INDEX(TWOPTPCT_COEFFS,1,1)+AB4014*INDEX(TWOPTPCT_COEFFS,1,2)+I4013*INDEX(TWOPTPCT_COEFFS,1,3)+G4013*INDEX(TWOPTPCT_COEFFS,1,4)+L4013*INDEX(TWOPTPCT_COEFFS,1,5)+AB4017*AB4019</f>
        <v>#N/A</v>
      </c>
      <c r="AH4014" s="223" t="e">
        <f ca="1">INDEX(FTA_COEFFS,1,1)+O4014*INDEX(FTA_COEFFS,1,2)+N4013*INDEX(FTA_COEFFS,1,3)+(Q4014+R4014)*INDEX(FTA_COEFFS,1,4)+(Q4013+R4013)*INDEX(FTA_COEFFS,1,5)+M4013*INDEX(FTA_COEFFS,1,6)+AC4017*AC4019</f>
        <v>#N/A</v>
      </c>
      <c r="AI4014" s="223" t="e">
        <f ca="1">INDEX(FTPCT_COEFFS,1,1)+P4014*INDEX(FTPCT_COEFFS,1,2)+F4014*INDEX(FTPCT_COEFFS,1,3)+G4013*INDEX(FTPCT_COEFFS,1,4)+AD4017*AD4019</f>
        <v>#N/A</v>
      </c>
      <c r="AJ4014" s="338" t="e">
        <f t="shared" ca="1" si="6932"/>
        <v>#N/A</v>
      </c>
      <c r="AK4014" s="55"/>
      <c r="AL4014" s="55"/>
      <c r="AM4014" s="55"/>
      <c r="AN4014" s="55"/>
      <c r="AO4014" s="55"/>
      <c r="AP4014" s="55"/>
      <c r="AQ4014" s="55"/>
      <c r="AR4014" s="55"/>
    </row>
    <row r="4015" spans="1:45" x14ac:dyDescent="0.3">
      <c r="A4015" s="54" t="e">
        <f ca="1">IF(D4013&gt;(D4014+(AVERAGE(V4013,W4013)-AVERAGE(V4014,W4014))/2)+2.5,C4013,IF(D4014&gt;(D4013+(AVERAGE(V4014,W4014)-AVERAGE(V4013,W4013))/2)+2.5,C4014,"Close"))</f>
        <v>#N/A</v>
      </c>
      <c r="B4015" s="64" t="e">
        <f ca="1">IF(D4014&gt;D4013,C4014,C4013)</f>
        <v>#N/A</v>
      </c>
      <c r="D4015" s="56"/>
      <c r="X4015" s="55"/>
      <c r="Y4015" s="55"/>
      <c r="Z4015" s="55"/>
      <c r="AA4015" s="55"/>
      <c r="AB4015" s="55"/>
      <c r="AC4015" s="337"/>
      <c r="AD4015" s="337"/>
      <c r="AE4015" s="337"/>
      <c r="AF4015" s="337"/>
      <c r="AG4015" s="337"/>
      <c r="AH4015" s="337"/>
      <c r="AI4015" s="337"/>
      <c r="AJ4015" s="337"/>
      <c r="AK4015" s="337"/>
      <c r="AL4015" s="337"/>
      <c r="AM4015" s="55"/>
      <c r="AN4015" s="55"/>
      <c r="AO4015" s="55"/>
      <c r="AP4015" s="55"/>
      <c r="AQ4015" s="55"/>
      <c r="AR4015" s="55"/>
      <c r="AS4015" s="55"/>
    </row>
    <row r="4016" spans="1:45" x14ac:dyDescent="0.3">
      <c r="X4016" s="54" t="s">
        <v>1305</v>
      </c>
      <c r="Y4016" s="54" t="s">
        <v>128</v>
      </c>
      <c r="Z4016" s="54" t="s">
        <v>157</v>
      </c>
      <c r="AA4016" s="54" t="s">
        <v>151</v>
      </c>
      <c r="AB4016" s="54" t="s">
        <v>1327</v>
      </c>
      <c r="AC4016" s="54" t="s">
        <v>129</v>
      </c>
      <c r="AD4016" s="54" t="s">
        <v>116</v>
      </c>
      <c r="AE4016" s="54"/>
      <c r="AF4016" s="54"/>
      <c r="AG4016" s="54"/>
      <c r="AH4016" s="54"/>
      <c r="AI4016" s="54"/>
      <c r="AJ4016" s="54"/>
      <c r="AK4016" s="54"/>
      <c r="AL4016" s="54"/>
      <c r="AM4016" s="54"/>
      <c r="AN4016" s="54"/>
      <c r="AO4016" s="54"/>
      <c r="AP4016" s="54"/>
      <c r="AQ4016" s="54"/>
      <c r="AR4016" s="54"/>
      <c r="AS4016" s="54"/>
    </row>
    <row r="4017" spans="1:45" x14ac:dyDescent="0.3">
      <c r="X4017" s="54"/>
      <c r="Y4017" s="54">
        <f t="shared" ref="Y4017:AD4017" si="6935">Y4010</f>
        <v>6.4436999999999998</v>
      </c>
      <c r="Z4017" s="54">
        <f t="shared" si="6935"/>
        <v>4.9371</v>
      </c>
      <c r="AA4017" s="54">
        <f t="shared" si="6935"/>
        <v>11.350300000000001</v>
      </c>
      <c r="AB4017" s="54">
        <f t="shared" si="6935"/>
        <v>7.1900000000000006E-2</v>
      </c>
      <c r="AC4017" s="54">
        <f t="shared" si="6935"/>
        <v>6.2766000000000002</v>
      </c>
      <c r="AD4017" s="54">
        <f t="shared" si="6935"/>
        <v>11.042999999999999</v>
      </c>
      <c r="AE4017" s="54"/>
      <c r="AF4017" s="336"/>
      <c r="AG4017" s="336"/>
      <c r="AH4017" s="336"/>
      <c r="AI4017" s="54"/>
      <c r="AJ4017" s="54"/>
      <c r="AK4017" s="54"/>
      <c r="AL4017" s="54"/>
      <c r="AM4017" s="54"/>
      <c r="AN4017" s="54"/>
      <c r="AO4017" s="54"/>
      <c r="AP4017" s="54"/>
      <c r="AQ4017" s="54"/>
      <c r="AR4017" s="54"/>
      <c r="AS4017" s="54"/>
    </row>
    <row r="4018" spans="1:45" x14ac:dyDescent="0.3">
      <c r="D4018" s="56"/>
      <c r="X4018" s="336"/>
      <c r="Y4018" s="336">
        <f t="shared" ca="1" si="6911"/>
        <v>0.99275120670793349</v>
      </c>
      <c r="Z4018" s="336">
        <f t="shared" ca="1" si="6911"/>
        <v>-1.4761886863876812</v>
      </c>
      <c r="AA4018" s="336">
        <f t="shared" ca="1" si="6911"/>
        <v>-1.1244370574146312</v>
      </c>
      <c r="AB4018" s="336">
        <f t="shared" ca="1" si="6911"/>
        <v>1.1670577470834824E-2</v>
      </c>
      <c r="AC4018" s="336">
        <f t="shared" ca="1" si="6911"/>
        <v>-0.18333673146260068</v>
      </c>
      <c r="AD4018" s="336">
        <f t="shared" ca="1" si="6911"/>
        <v>-0.54759222493874071</v>
      </c>
      <c r="AE4018" s="336"/>
      <c r="AF4018" s="336"/>
      <c r="AG4018" s="336"/>
      <c r="AH4018" s="336"/>
      <c r="AI4018" s="54"/>
      <c r="AJ4018" s="54"/>
      <c r="AK4018" s="54"/>
      <c r="AL4018" s="336"/>
      <c r="AM4018" s="336"/>
      <c r="AN4018" s="336"/>
      <c r="AO4018" s="336"/>
      <c r="AP4018" s="54"/>
      <c r="AQ4018" s="336"/>
      <c r="AR4018" s="336"/>
      <c r="AS4018" s="336"/>
    </row>
    <row r="4019" spans="1:45" x14ac:dyDescent="0.3">
      <c r="C4019" s="54"/>
      <c r="D4019" s="56"/>
      <c r="Y4019" s="336">
        <f t="shared" ca="1" si="6911"/>
        <v>-0.59021095034802751</v>
      </c>
      <c r="Z4019" s="336">
        <f t="shared" ca="1" si="6911"/>
        <v>-4.6718512368171185E-2</v>
      </c>
      <c r="AA4019" s="336">
        <f t="shared" ca="1" si="6911"/>
        <v>-0.45727134213609683</v>
      </c>
      <c r="AB4019" s="336">
        <f t="shared" ca="1" si="6911"/>
        <v>-1.0922623599376929E-2</v>
      </c>
      <c r="AC4019" s="336">
        <f t="shared" ca="1" si="6911"/>
        <v>-8.2906649119351847E-2</v>
      </c>
      <c r="AD4019" s="336">
        <f t="shared" ca="1" si="6911"/>
        <v>-0.71055262151114595</v>
      </c>
      <c r="AE4019" s="55"/>
      <c r="AF4019" s="55"/>
      <c r="AG4019" s="55"/>
      <c r="AH4019" s="55"/>
      <c r="AI4019" s="55"/>
      <c r="AJ4019" s="55"/>
      <c r="AK4019" s="55"/>
      <c r="AL4019" s="55"/>
      <c r="AM4019" s="55"/>
      <c r="AN4019" s="55"/>
      <c r="AO4019" s="55"/>
      <c r="AP4019" s="55"/>
      <c r="AQ4019" s="55"/>
      <c r="AR4019" s="55"/>
      <c r="AS4019" s="55"/>
    </row>
    <row r="4020" spans="1:45" x14ac:dyDescent="0.3">
      <c r="B4020" s="54" t="s">
        <v>172</v>
      </c>
      <c r="C4020" s="53">
        <f>C4013</f>
        <v>0</v>
      </c>
      <c r="D4020" s="56" t="e">
        <f t="shared" ref="D4020:D4021" ca="1" si="6936">AJ4020</f>
        <v>#N/A</v>
      </c>
      <c r="E4020" s="52" t="e">
        <f t="shared" ref="E4020:W4020" si="6937">E4013</f>
        <v>#N/A</v>
      </c>
      <c r="F4020" s="52" t="e">
        <f t="shared" si="6937"/>
        <v>#N/A</v>
      </c>
      <c r="G4020" s="52" t="e">
        <f t="shared" si="6937"/>
        <v>#N/A</v>
      </c>
      <c r="H4020" s="52" t="e">
        <f t="shared" si="6937"/>
        <v>#N/A</v>
      </c>
      <c r="I4020" s="52" t="e">
        <f t="shared" si="6937"/>
        <v>#N/A</v>
      </c>
      <c r="J4020" s="52" t="e">
        <f t="shared" si="6937"/>
        <v>#N/A</v>
      </c>
      <c r="K4020" s="52" t="e">
        <f t="shared" si="6937"/>
        <v>#N/A</v>
      </c>
      <c r="L4020" s="52" t="e">
        <f t="shared" si="6937"/>
        <v>#N/A</v>
      </c>
      <c r="M4020" s="52" t="e">
        <f t="shared" si="6937"/>
        <v>#N/A</v>
      </c>
      <c r="N4020" s="52" t="e">
        <f t="shared" si="6937"/>
        <v>#N/A</v>
      </c>
      <c r="O4020" s="52" t="e">
        <f t="shared" si="6937"/>
        <v>#N/A</v>
      </c>
      <c r="P4020" s="52" t="e">
        <f t="shared" si="6937"/>
        <v>#N/A</v>
      </c>
      <c r="Q4020" s="52" t="e">
        <f t="shared" si="6937"/>
        <v>#N/A</v>
      </c>
      <c r="R4020" s="52" t="e">
        <f t="shared" si="6937"/>
        <v>#N/A</v>
      </c>
      <c r="S4020" s="52" t="e">
        <f t="shared" si="6937"/>
        <v>#N/A</v>
      </c>
      <c r="T4020" s="52" t="e">
        <f t="shared" si="6937"/>
        <v>#N/A</v>
      </c>
      <c r="U4020" s="52" t="e">
        <f t="shared" si="6937"/>
        <v>#N/A</v>
      </c>
      <c r="V4020" s="52" t="e">
        <f t="shared" si="6937"/>
        <v>#N/A</v>
      </c>
      <c r="W4020" s="52" t="e">
        <f t="shared" si="6937"/>
        <v>#N/A</v>
      </c>
      <c r="X4020" s="55" t="e">
        <f t="shared" ref="X4020:X4021" si="6938">(H4020-(O4020*P4020)/100-3*(J4020*K4020)/100)/2</f>
        <v>#N/A</v>
      </c>
      <c r="Y4020" s="55" t="e">
        <f t="shared" ref="Y4020:Y4021" si="6939">SUM(X4020,(J4020*K4020/100))/(F4020/100)</f>
        <v>#N/A</v>
      </c>
      <c r="Z4020" s="55" t="e">
        <f t="shared" ref="Z4020" si="6940">U4020*0.5+U4021*0.5</f>
        <v>#N/A</v>
      </c>
      <c r="AA4020" s="55" t="e">
        <f t="shared" ref="AA4020:AA4021" si="6941">J4020/Y4020</f>
        <v>#N/A</v>
      </c>
      <c r="AB4020" s="336" t="e">
        <f t="shared" ref="AB4020:AB4021" si="6942">X4020/(Y4020-J4020)</f>
        <v>#N/A</v>
      </c>
      <c r="AC4020" s="223" t="e">
        <f ca="1">INDEX(FGA_COEFFS,1,1)+Z4020*INDEX(FGA_COEFFS,1,2)+Y4020*INDEX(FGA_COEFFS,1,3)+R4020*INDEX(FGA_COEFFS,1,4)+Q4021*INDEX(FGA_COEFFS,1,5)+S4020*INDEX(FGA_COEFFS,1,6)+T4021*INDEX(FGA_COEFFS,1,7)+M4021*INDEX(FGA_COEFFS,1,8)+Y4024*Y4025</f>
        <v>#N/A</v>
      </c>
      <c r="AD4020" s="223" t="e">
        <f ca="1">INDEX(THREEPTA_COEFFS,1,1)+AC4020*INDEX(THREEPTA_COEFFS,1,2)+J4020*INDEX(THREEPTA_COEFFS,1,3)+AA4020*INDEX(THREEPTA_COEFFS,1,4)+K4020*INDEX(THREEPTA_COEFFS,1,5)+L4021*INDEX(THREEPTA_COEFFS,1,6)+Z4024*Z4025</f>
        <v>#N/A</v>
      </c>
      <c r="AE4020" s="223" t="e">
        <f ca="1">INDEX(THREEPTPCT_COEFFS,1,1)+K4020*INDEX(THREEPTPCT_COEFFS,1,2)+L4021*INDEX(THREEPTPCT_COEFFS,1,3)+AA4024*AA4025</f>
        <v>#N/A</v>
      </c>
      <c r="AF4020" s="55" t="e">
        <f t="shared" ref="AF4020:AF4021" ca="1" si="6943">AC4020-AD4020</f>
        <v>#N/A</v>
      </c>
      <c r="AG4020" s="223" t="e">
        <f ca="1">INDEX(TWOPTPCT_COEFFS,1,1)+AB4020*INDEX(TWOPTPCT_COEFFS,1,2)+I4021*INDEX(TWOPTPCT_COEFFS,1,3)+G4021*INDEX(TWOPTPCT_COEFFS,1,4)+L4021*INDEX(TWOPTPCT_COEFFS,1,5)+AB4024*AB4025</f>
        <v>#N/A</v>
      </c>
      <c r="AH4020" s="223" t="e">
        <f ca="1">INDEX(FTA_COEFFS,1,1)+O4020*INDEX(FTA_COEFFS,1,2)+N4021*INDEX(FTA_COEFFS,1,3)+(Q4020+R4020)*INDEX(FTA_COEFFS,1,4)+(Q4021+R4021)*INDEX(FTA_COEFFS,1,5)+M4021*INDEX(FTA_COEFFS,1,6)+AC4024*AC4025</f>
        <v>#N/A</v>
      </c>
      <c r="AI4020" s="223" t="e">
        <f ca="1">INDEX(FTPCT_COEFFS,1,1)+P4020*INDEX(FTPCT_COEFFS,1,2)+F4020*INDEX(FTPCT_COEFFS,1,3)+G4021*INDEX(FTPCT_COEFFS,1,4)+AD4024*AD4025</f>
        <v>#N/A</v>
      </c>
      <c r="AJ4020" s="338" t="e">
        <f t="shared" ref="AJ4020:AJ4021" ca="1" si="6944">AD4020*AE4020/100+AF4020*AG4020+AH4020*AI4020/100</f>
        <v>#N/A</v>
      </c>
      <c r="AK4020" s="55"/>
      <c r="AL4020" s="55"/>
      <c r="AM4020" s="55"/>
      <c r="AN4020" s="55"/>
      <c r="AO4020" s="55"/>
      <c r="AP4020" s="55"/>
      <c r="AQ4020" s="55"/>
      <c r="AR4020" s="55"/>
    </row>
    <row r="4021" spans="1:45" x14ac:dyDescent="0.3">
      <c r="B4021" s="54" t="s">
        <v>175</v>
      </c>
      <c r="C4021" s="54">
        <f>C4014</f>
        <v>0</v>
      </c>
      <c r="D4021" s="56" t="e">
        <f t="shared" ca="1" si="6936"/>
        <v>#N/A</v>
      </c>
      <c r="E4021" s="52" t="e">
        <f t="shared" ref="E4021:W4021" si="6945">E4014</f>
        <v>#N/A</v>
      </c>
      <c r="F4021" s="52" t="e">
        <f t="shared" si="6945"/>
        <v>#N/A</v>
      </c>
      <c r="G4021" s="52" t="e">
        <f t="shared" si="6945"/>
        <v>#N/A</v>
      </c>
      <c r="H4021" s="52" t="e">
        <f t="shared" si="6945"/>
        <v>#N/A</v>
      </c>
      <c r="I4021" s="52" t="e">
        <f t="shared" si="6945"/>
        <v>#N/A</v>
      </c>
      <c r="J4021" s="52" t="e">
        <f t="shared" si="6945"/>
        <v>#N/A</v>
      </c>
      <c r="K4021" s="52" t="e">
        <f t="shared" si="6945"/>
        <v>#N/A</v>
      </c>
      <c r="L4021" s="52" t="e">
        <f t="shared" si="6945"/>
        <v>#N/A</v>
      </c>
      <c r="M4021" s="52" t="e">
        <f t="shared" si="6945"/>
        <v>#N/A</v>
      </c>
      <c r="N4021" s="52" t="e">
        <f t="shared" si="6945"/>
        <v>#N/A</v>
      </c>
      <c r="O4021" s="52" t="e">
        <f t="shared" si="6945"/>
        <v>#N/A</v>
      </c>
      <c r="P4021" s="52" t="e">
        <f t="shared" si="6945"/>
        <v>#N/A</v>
      </c>
      <c r="Q4021" s="52" t="e">
        <f t="shared" si="6945"/>
        <v>#N/A</v>
      </c>
      <c r="R4021" s="52" t="e">
        <f t="shared" si="6945"/>
        <v>#N/A</v>
      </c>
      <c r="S4021" s="52" t="e">
        <f t="shared" si="6945"/>
        <v>#N/A</v>
      </c>
      <c r="T4021" s="52" t="e">
        <f t="shared" si="6945"/>
        <v>#N/A</v>
      </c>
      <c r="U4021" s="52" t="e">
        <f t="shared" si="6945"/>
        <v>#N/A</v>
      </c>
      <c r="V4021" s="52" t="e">
        <f t="shared" si="6945"/>
        <v>#N/A</v>
      </c>
      <c r="W4021" s="52" t="e">
        <f t="shared" si="6945"/>
        <v>#N/A</v>
      </c>
      <c r="X4021" s="55" t="e">
        <f t="shared" si="6938"/>
        <v>#N/A</v>
      </c>
      <c r="Y4021" s="55" t="e">
        <f t="shared" si="6939"/>
        <v>#N/A</v>
      </c>
      <c r="Z4021" s="55" t="e">
        <f t="shared" ref="Z4021" si="6946">Z4020</f>
        <v>#N/A</v>
      </c>
      <c r="AA4021" s="55" t="e">
        <f t="shared" si="6941"/>
        <v>#N/A</v>
      </c>
      <c r="AB4021" s="336" t="e">
        <f t="shared" si="6942"/>
        <v>#N/A</v>
      </c>
      <c r="AC4021" s="223" t="e">
        <f ca="1">INDEX(FGA_COEFFS,1,1)+Z4021*INDEX(FGA_COEFFS,1,2)+Y4021*INDEX(FGA_COEFFS,1,3)+R4021*INDEX(FGA_COEFFS,1,4)+Q4020*INDEX(FGA_COEFFS,1,5)+S4021*INDEX(FGA_COEFFS,1,6)+T4020*INDEX(FGA_COEFFS,1,7)+M4020*INDEX(FGA_COEFFS,1,8)+Y4024*Y4026</f>
        <v>#N/A</v>
      </c>
      <c r="AD4021" s="223" t="e">
        <f ca="1">INDEX(THREEPTA_COEFFS,1,1)+AC4021*INDEX(THREEPTA_COEFFS,1,2)+J4021*INDEX(THREEPTA_COEFFS,1,3)+AA4021*INDEX(THREEPTA_COEFFS,1,4)+K4021*INDEX(THREEPTA_COEFFS,1,5)+L4020*INDEX(THREEPTA_COEFFS,1,6)+Z4024*Z4026</f>
        <v>#N/A</v>
      </c>
      <c r="AE4021" s="223" t="e">
        <f ca="1">INDEX(THREEPTPCT_COEFFS,1,1)+K4021*INDEX(THREEPTPCT_COEFFS,1,2)+L4020*INDEX(THREEPTPCT_COEFFS,1,3)+AA4024*AA4026</f>
        <v>#N/A</v>
      </c>
      <c r="AF4021" s="55" t="e">
        <f t="shared" ca="1" si="6943"/>
        <v>#N/A</v>
      </c>
      <c r="AG4021" s="223" t="e">
        <f ca="1">INDEX(TWOPTPCT_COEFFS,1,1)+AB4021*INDEX(TWOPTPCT_COEFFS,1,2)+I4020*INDEX(TWOPTPCT_COEFFS,1,3)+G4020*INDEX(TWOPTPCT_COEFFS,1,4)+L4020*INDEX(TWOPTPCT_COEFFS,1,5)+AB4024*AB4026</f>
        <v>#N/A</v>
      </c>
      <c r="AH4021" s="223" t="e">
        <f ca="1">INDEX(FTA_COEFFS,1,1)+O4021*INDEX(FTA_COEFFS,1,2)+N4020*INDEX(FTA_COEFFS,1,3)+(Q4021+R4021)*INDEX(FTA_COEFFS,1,4)+(Q4020+R4020)*INDEX(FTA_COEFFS,1,5)+M4020*INDEX(FTA_COEFFS,1,6)+AC4024*AC4026</f>
        <v>#N/A</v>
      </c>
      <c r="AI4021" s="223" t="e">
        <f ca="1">INDEX(FTPCT_COEFFS,1,1)+P4021*INDEX(FTPCT_COEFFS,1,2)+F4021*INDEX(FTPCT_COEFFS,1,3)+G4020*INDEX(FTPCT_COEFFS,1,4)+AD4024*AD4026</f>
        <v>#N/A</v>
      </c>
      <c r="AJ4021" s="338" t="e">
        <f t="shared" ca="1" si="6944"/>
        <v>#N/A</v>
      </c>
      <c r="AK4021" s="55"/>
      <c r="AL4021" s="55"/>
      <c r="AM4021" s="55"/>
      <c r="AN4021" s="55"/>
      <c r="AO4021" s="55"/>
      <c r="AP4021" s="55"/>
      <c r="AQ4021" s="55"/>
      <c r="AR4021" s="55"/>
    </row>
    <row r="4022" spans="1:45" x14ac:dyDescent="0.3">
      <c r="A4022" s="54" t="e">
        <f ca="1">IF(D4020&gt;(D4021+(AVERAGE(V4020,W4020)-AVERAGE(V4021,W4021))/2)+2.5,C4020,IF(D4021&gt;(D4020+(AVERAGE(V4021,W4021)-AVERAGE(V4020,W4020))/2)+2.5,C4021,"Close"))</f>
        <v>#N/A</v>
      </c>
      <c r="B4022" s="64" t="e">
        <f ca="1">IF(D4021&gt;D4020,C4021,C4020)</f>
        <v>#N/A</v>
      </c>
      <c r="D4022" s="56"/>
      <c r="X4022" s="55"/>
      <c r="Y4022" s="55"/>
      <c r="Z4022" s="55"/>
      <c r="AA4022" s="55"/>
      <c r="AB4022" s="55"/>
      <c r="AC4022" s="337"/>
      <c r="AD4022" s="337"/>
      <c r="AE4022" s="337"/>
      <c r="AF4022" s="337"/>
      <c r="AG4022" s="337"/>
      <c r="AH4022" s="337"/>
      <c r="AI4022" s="337"/>
      <c r="AJ4022" s="337"/>
      <c r="AK4022" s="337"/>
      <c r="AL4022" s="337"/>
      <c r="AM4022" s="55"/>
      <c r="AN4022" s="55"/>
      <c r="AO4022" s="55"/>
      <c r="AP4022" s="55"/>
      <c r="AQ4022" s="55"/>
      <c r="AR4022" s="55"/>
      <c r="AS4022" s="55"/>
    </row>
    <row r="4023" spans="1:45" x14ac:dyDescent="0.3">
      <c r="X4023" s="54" t="s">
        <v>1305</v>
      </c>
      <c r="Y4023" s="54" t="s">
        <v>128</v>
      </c>
      <c r="Z4023" s="54" t="s">
        <v>157</v>
      </c>
      <c r="AA4023" s="54" t="s">
        <v>151</v>
      </c>
      <c r="AB4023" s="54" t="s">
        <v>1327</v>
      </c>
      <c r="AC4023" s="54" t="s">
        <v>129</v>
      </c>
      <c r="AD4023" s="54" t="s">
        <v>116</v>
      </c>
      <c r="AE4023" s="54"/>
      <c r="AF4023" s="54"/>
      <c r="AG4023" s="54"/>
      <c r="AH4023" s="54"/>
      <c r="AI4023" s="54"/>
      <c r="AJ4023" s="54"/>
      <c r="AK4023" s="54"/>
      <c r="AL4023" s="54"/>
      <c r="AM4023" s="54"/>
      <c r="AN4023" s="54"/>
      <c r="AO4023" s="54"/>
      <c r="AP4023" s="54"/>
      <c r="AQ4023" s="54"/>
      <c r="AR4023" s="54"/>
      <c r="AS4023" s="54"/>
    </row>
    <row r="4024" spans="1:45" x14ac:dyDescent="0.3">
      <c r="X4024" s="54"/>
      <c r="Y4024" s="54">
        <f t="shared" ref="Y4024:AD4024" si="6947">Y4017</f>
        <v>6.4436999999999998</v>
      </c>
      <c r="Z4024" s="54">
        <f t="shared" si="6947"/>
        <v>4.9371</v>
      </c>
      <c r="AA4024" s="54">
        <f t="shared" si="6947"/>
        <v>11.350300000000001</v>
      </c>
      <c r="AB4024" s="54">
        <f t="shared" si="6947"/>
        <v>7.1900000000000006E-2</v>
      </c>
      <c r="AC4024" s="54">
        <f t="shared" si="6947"/>
        <v>6.2766000000000002</v>
      </c>
      <c r="AD4024" s="54">
        <f t="shared" si="6947"/>
        <v>11.042999999999999</v>
      </c>
      <c r="AE4024" s="54"/>
      <c r="AF4024" s="336"/>
      <c r="AG4024" s="336"/>
      <c r="AH4024" s="336"/>
      <c r="AI4024" s="54"/>
      <c r="AJ4024" s="54"/>
      <c r="AK4024" s="54"/>
      <c r="AL4024" s="54"/>
      <c r="AM4024" s="54"/>
      <c r="AN4024" s="54"/>
      <c r="AO4024" s="54"/>
      <c r="AP4024" s="54"/>
      <c r="AQ4024" s="54"/>
      <c r="AR4024" s="54"/>
      <c r="AS4024" s="54"/>
    </row>
    <row r="4025" spans="1:45" x14ac:dyDescent="0.3">
      <c r="D4025" s="56"/>
      <c r="X4025" s="336"/>
      <c r="Y4025" s="336">
        <f t="shared" ca="1" si="6911"/>
        <v>-0.39285833289251759</v>
      </c>
      <c r="Z4025" s="336">
        <f t="shared" ca="1" si="6911"/>
        <v>-0.31547698395122853</v>
      </c>
      <c r="AA4025" s="336">
        <f t="shared" ca="1" si="6911"/>
        <v>-0.1343187185905993</v>
      </c>
      <c r="AB4025" s="336">
        <f t="shared" ca="1" si="6911"/>
        <v>1.4165304319528258</v>
      </c>
      <c r="AC4025" s="336">
        <f t="shared" ca="1" si="6911"/>
        <v>0.18877935051419298</v>
      </c>
      <c r="AD4025" s="336">
        <f t="shared" ca="1" si="6911"/>
        <v>-0.30148551857223738</v>
      </c>
      <c r="AE4025" s="336"/>
      <c r="AF4025" s="336"/>
      <c r="AG4025" s="336"/>
      <c r="AH4025" s="336"/>
      <c r="AI4025" s="54"/>
      <c r="AJ4025" s="54"/>
      <c r="AK4025" s="54"/>
      <c r="AL4025" s="336"/>
      <c r="AM4025" s="336"/>
      <c r="AN4025" s="336"/>
      <c r="AO4025" s="336"/>
      <c r="AP4025" s="54"/>
      <c r="AQ4025" s="336"/>
      <c r="AR4025" s="336"/>
      <c r="AS4025" s="336"/>
    </row>
    <row r="4026" spans="1:45" x14ac:dyDescent="0.3">
      <c r="C4026" s="54"/>
      <c r="D4026" s="56"/>
      <c r="Y4026" s="336">
        <f t="shared" ca="1" si="6911"/>
        <v>-0.28031586998475694</v>
      </c>
      <c r="Z4026" s="336">
        <f t="shared" ca="1" si="6911"/>
        <v>-0.11217412355575541</v>
      </c>
      <c r="AA4026" s="336">
        <f t="shared" ca="1" si="6911"/>
        <v>0.42937937926951042</v>
      </c>
      <c r="AB4026" s="336">
        <f t="shared" ca="1" si="6911"/>
        <v>-6.064255950585665E-3</v>
      </c>
      <c r="AC4026" s="336">
        <f t="shared" ca="1" si="6911"/>
        <v>3.1304564113471892E-3</v>
      </c>
      <c r="AD4026" s="336">
        <f t="shared" ca="1" si="6911"/>
        <v>1.7594682971157356E-2</v>
      </c>
      <c r="AE4026" s="55"/>
      <c r="AF4026" s="55"/>
      <c r="AG4026" s="55"/>
      <c r="AH4026" s="55"/>
      <c r="AI4026" s="55"/>
      <c r="AJ4026" s="55"/>
      <c r="AK4026" s="55"/>
      <c r="AL4026" s="55"/>
      <c r="AM4026" s="55"/>
      <c r="AN4026" s="55"/>
      <c r="AO4026" s="55"/>
      <c r="AP4026" s="55"/>
      <c r="AQ4026" s="55"/>
      <c r="AR4026" s="55"/>
      <c r="AS4026" s="55"/>
    </row>
    <row r="4027" spans="1:45" x14ac:dyDescent="0.3">
      <c r="B4027" s="54" t="s">
        <v>172</v>
      </c>
      <c r="C4027" s="53">
        <f>C4020</f>
        <v>0</v>
      </c>
      <c r="D4027" s="56" t="e">
        <f t="shared" ref="D4027:D4028" ca="1" si="6948">AJ4027</f>
        <v>#N/A</v>
      </c>
      <c r="E4027" s="52" t="e">
        <f t="shared" ref="E4027:W4027" si="6949">E4020</f>
        <v>#N/A</v>
      </c>
      <c r="F4027" s="52" t="e">
        <f t="shared" si="6949"/>
        <v>#N/A</v>
      </c>
      <c r="G4027" s="52" t="e">
        <f t="shared" si="6949"/>
        <v>#N/A</v>
      </c>
      <c r="H4027" s="52" t="e">
        <f t="shared" si="6949"/>
        <v>#N/A</v>
      </c>
      <c r="I4027" s="52" t="e">
        <f t="shared" si="6949"/>
        <v>#N/A</v>
      </c>
      <c r="J4027" s="52" t="e">
        <f t="shared" si="6949"/>
        <v>#N/A</v>
      </c>
      <c r="K4027" s="52" t="e">
        <f t="shared" si="6949"/>
        <v>#N/A</v>
      </c>
      <c r="L4027" s="52" t="e">
        <f t="shared" si="6949"/>
        <v>#N/A</v>
      </c>
      <c r="M4027" s="52" t="e">
        <f t="shared" si="6949"/>
        <v>#N/A</v>
      </c>
      <c r="N4027" s="52" t="e">
        <f t="shared" si="6949"/>
        <v>#N/A</v>
      </c>
      <c r="O4027" s="52" t="e">
        <f t="shared" si="6949"/>
        <v>#N/A</v>
      </c>
      <c r="P4027" s="52" t="e">
        <f t="shared" si="6949"/>
        <v>#N/A</v>
      </c>
      <c r="Q4027" s="52" t="e">
        <f t="shared" si="6949"/>
        <v>#N/A</v>
      </c>
      <c r="R4027" s="52" t="e">
        <f t="shared" si="6949"/>
        <v>#N/A</v>
      </c>
      <c r="S4027" s="52" t="e">
        <f t="shared" si="6949"/>
        <v>#N/A</v>
      </c>
      <c r="T4027" s="52" t="e">
        <f t="shared" si="6949"/>
        <v>#N/A</v>
      </c>
      <c r="U4027" s="52" t="e">
        <f t="shared" si="6949"/>
        <v>#N/A</v>
      </c>
      <c r="V4027" s="52" t="e">
        <f t="shared" si="6949"/>
        <v>#N/A</v>
      </c>
      <c r="W4027" s="52" t="e">
        <f t="shared" si="6949"/>
        <v>#N/A</v>
      </c>
      <c r="X4027" s="55" t="e">
        <f t="shared" ref="X4027:X4028" si="6950">(H4027-(O4027*P4027)/100-3*(J4027*K4027)/100)/2</f>
        <v>#N/A</v>
      </c>
      <c r="Y4027" s="55" t="e">
        <f t="shared" ref="Y4027:Y4028" si="6951">SUM(X4027,(J4027*K4027/100))/(F4027/100)</f>
        <v>#N/A</v>
      </c>
      <c r="Z4027" s="55" t="e">
        <f t="shared" ref="Z4027" si="6952">U4027*0.5+U4028*0.5</f>
        <v>#N/A</v>
      </c>
      <c r="AA4027" s="55" t="e">
        <f t="shared" ref="AA4027:AA4028" si="6953">J4027/Y4027</f>
        <v>#N/A</v>
      </c>
      <c r="AB4027" s="336" t="e">
        <f t="shared" ref="AB4027:AB4028" si="6954">X4027/(Y4027-J4027)</f>
        <v>#N/A</v>
      </c>
      <c r="AC4027" s="223" t="e">
        <f ca="1">INDEX(FGA_COEFFS,1,1)+Z4027*INDEX(FGA_COEFFS,1,2)+Y4027*INDEX(FGA_COEFFS,1,3)+R4027*INDEX(FGA_COEFFS,1,4)+Q4028*INDEX(FGA_COEFFS,1,5)+S4027*INDEX(FGA_COEFFS,1,6)+T4028*INDEX(FGA_COEFFS,1,7)+M4028*INDEX(FGA_COEFFS,1,8)+Y4031*Y4032</f>
        <v>#N/A</v>
      </c>
      <c r="AD4027" s="223" t="e">
        <f ca="1">INDEX(THREEPTA_COEFFS,1,1)+AC4027*INDEX(THREEPTA_COEFFS,1,2)+J4027*INDEX(THREEPTA_COEFFS,1,3)+AA4027*INDEX(THREEPTA_COEFFS,1,4)+K4027*INDEX(THREEPTA_COEFFS,1,5)+L4028*INDEX(THREEPTA_COEFFS,1,6)+Z4031*Z4032</f>
        <v>#N/A</v>
      </c>
      <c r="AE4027" s="223" t="e">
        <f ca="1">INDEX(THREEPTPCT_COEFFS,1,1)+K4027*INDEX(THREEPTPCT_COEFFS,1,2)+L4028*INDEX(THREEPTPCT_COEFFS,1,3)+AA4031*AA4032</f>
        <v>#N/A</v>
      </c>
      <c r="AF4027" s="55" t="e">
        <f t="shared" ref="AF4027:AF4028" ca="1" si="6955">AC4027-AD4027</f>
        <v>#N/A</v>
      </c>
      <c r="AG4027" s="223" t="e">
        <f ca="1">INDEX(TWOPTPCT_COEFFS,1,1)+AB4027*INDEX(TWOPTPCT_COEFFS,1,2)+I4028*INDEX(TWOPTPCT_COEFFS,1,3)+G4028*INDEX(TWOPTPCT_COEFFS,1,4)+L4028*INDEX(TWOPTPCT_COEFFS,1,5)+AB4031*AB4032</f>
        <v>#N/A</v>
      </c>
      <c r="AH4027" s="223" t="e">
        <f ca="1">INDEX(FTA_COEFFS,1,1)+O4027*INDEX(FTA_COEFFS,1,2)+N4028*INDEX(FTA_COEFFS,1,3)+(Q4027+R4027)*INDEX(FTA_COEFFS,1,4)+(Q4028+R4028)*INDEX(FTA_COEFFS,1,5)+M4028*INDEX(FTA_COEFFS,1,6)+AC4031*AC4032</f>
        <v>#N/A</v>
      </c>
      <c r="AI4027" s="223" t="e">
        <f ca="1">INDEX(FTPCT_COEFFS,1,1)+P4027*INDEX(FTPCT_COEFFS,1,2)+F4027*INDEX(FTPCT_COEFFS,1,3)+G4028*INDEX(FTPCT_COEFFS,1,4)+AD4031*AD4032</f>
        <v>#N/A</v>
      </c>
      <c r="AJ4027" s="338" t="e">
        <f t="shared" ref="AJ4027:AJ4028" ca="1" si="6956">AD4027*AE4027/100+AF4027*AG4027+AH4027*AI4027/100</f>
        <v>#N/A</v>
      </c>
      <c r="AK4027" s="55"/>
      <c r="AL4027" s="55"/>
      <c r="AM4027" s="55"/>
      <c r="AN4027" s="55"/>
      <c r="AO4027" s="55"/>
      <c r="AP4027" s="55"/>
      <c r="AQ4027" s="55"/>
      <c r="AR4027" s="55"/>
    </row>
    <row r="4028" spans="1:45" x14ac:dyDescent="0.3">
      <c r="B4028" s="54" t="s">
        <v>175</v>
      </c>
      <c r="C4028" s="54">
        <f>C4021</f>
        <v>0</v>
      </c>
      <c r="D4028" s="56" t="e">
        <f t="shared" ca="1" si="6948"/>
        <v>#N/A</v>
      </c>
      <c r="E4028" s="52" t="e">
        <f t="shared" ref="E4028:W4028" si="6957">E4021</f>
        <v>#N/A</v>
      </c>
      <c r="F4028" s="52" t="e">
        <f t="shared" si="6957"/>
        <v>#N/A</v>
      </c>
      <c r="G4028" s="52" t="e">
        <f t="shared" si="6957"/>
        <v>#N/A</v>
      </c>
      <c r="H4028" s="52" t="e">
        <f t="shared" si="6957"/>
        <v>#N/A</v>
      </c>
      <c r="I4028" s="52" t="e">
        <f t="shared" si="6957"/>
        <v>#N/A</v>
      </c>
      <c r="J4028" s="52" t="e">
        <f t="shared" si="6957"/>
        <v>#N/A</v>
      </c>
      <c r="K4028" s="52" t="e">
        <f t="shared" si="6957"/>
        <v>#N/A</v>
      </c>
      <c r="L4028" s="52" t="e">
        <f t="shared" si="6957"/>
        <v>#N/A</v>
      </c>
      <c r="M4028" s="52" t="e">
        <f t="shared" si="6957"/>
        <v>#N/A</v>
      </c>
      <c r="N4028" s="52" t="e">
        <f t="shared" si="6957"/>
        <v>#N/A</v>
      </c>
      <c r="O4028" s="52" t="e">
        <f t="shared" si="6957"/>
        <v>#N/A</v>
      </c>
      <c r="P4028" s="52" t="e">
        <f t="shared" si="6957"/>
        <v>#N/A</v>
      </c>
      <c r="Q4028" s="52" t="e">
        <f t="shared" si="6957"/>
        <v>#N/A</v>
      </c>
      <c r="R4028" s="52" t="e">
        <f t="shared" si="6957"/>
        <v>#N/A</v>
      </c>
      <c r="S4028" s="52" t="e">
        <f t="shared" si="6957"/>
        <v>#N/A</v>
      </c>
      <c r="T4028" s="52" t="e">
        <f t="shared" si="6957"/>
        <v>#N/A</v>
      </c>
      <c r="U4028" s="52" t="e">
        <f t="shared" si="6957"/>
        <v>#N/A</v>
      </c>
      <c r="V4028" s="52" t="e">
        <f t="shared" si="6957"/>
        <v>#N/A</v>
      </c>
      <c r="W4028" s="52" t="e">
        <f t="shared" si="6957"/>
        <v>#N/A</v>
      </c>
      <c r="X4028" s="55" t="e">
        <f t="shared" si="6950"/>
        <v>#N/A</v>
      </c>
      <c r="Y4028" s="55" t="e">
        <f t="shared" si="6951"/>
        <v>#N/A</v>
      </c>
      <c r="Z4028" s="55" t="e">
        <f t="shared" ref="Z4028" si="6958">Z4027</f>
        <v>#N/A</v>
      </c>
      <c r="AA4028" s="55" t="e">
        <f t="shared" si="6953"/>
        <v>#N/A</v>
      </c>
      <c r="AB4028" s="336" t="e">
        <f t="shared" si="6954"/>
        <v>#N/A</v>
      </c>
      <c r="AC4028" s="223" t="e">
        <f ca="1">INDEX(FGA_COEFFS,1,1)+Z4028*INDEX(FGA_COEFFS,1,2)+Y4028*INDEX(FGA_COEFFS,1,3)+R4028*INDEX(FGA_COEFFS,1,4)+Q4027*INDEX(FGA_COEFFS,1,5)+S4028*INDEX(FGA_COEFFS,1,6)+T4027*INDEX(FGA_COEFFS,1,7)+M4027*INDEX(FGA_COEFFS,1,8)+Y4031*Y4033</f>
        <v>#N/A</v>
      </c>
      <c r="AD4028" s="223" t="e">
        <f ca="1">INDEX(THREEPTA_COEFFS,1,1)+AC4028*INDEX(THREEPTA_COEFFS,1,2)+J4028*INDEX(THREEPTA_COEFFS,1,3)+AA4028*INDEX(THREEPTA_COEFFS,1,4)+K4028*INDEX(THREEPTA_COEFFS,1,5)+L4027*INDEX(THREEPTA_COEFFS,1,6)+Z4031*Z4033</f>
        <v>#N/A</v>
      </c>
      <c r="AE4028" s="223" t="e">
        <f ca="1">INDEX(THREEPTPCT_COEFFS,1,1)+K4028*INDEX(THREEPTPCT_COEFFS,1,2)+L4027*INDEX(THREEPTPCT_COEFFS,1,3)+AA4031*AA4033</f>
        <v>#N/A</v>
      </c>
      <c r="AF4028" s="55" t="e">
        <f t="shared" ca="1" si="6955"/>
        <v>#N/A</v>
      </c>
      <c r="AG4028" s="223" t="e">
        <f ca="1">INDEX(TWOPTPCT_COEFFS,1,1)+AB4028*INDEX(TWOPTPCT_COEFFS,1,2)+I4027*INDEX(TWOPTPCT_COEFFS,1,3)+G4027*INDEX(TWOPTPCT_COEFFS,1,4)+L4027*INDEX(TWOPTPCT_COEFFS,1,5)+AB4031*AB4033</f>
        <v>#N/A</v>
      </c>
      <c r="AH4028" s="223" t="e">
        <f ca="1">INDEX(FTA_COEFFS,1,1)+O4028*INDEX(FTA_COEFFS,1,2)+N4027*INDEX(FTA_COEFFS,1,3)+(Q4028+R4028)*INDEX(FTA_COEFFS,1,4)+(Q4027+R4027)*INDEX(FTA_COEFFS,1,5)+M4027*INDEX(FTA_COEFFS,1,6)+AC4031*AC4033</f>
        <v>#N/A</v>
      </c>
      <c r="AI4028" s="223" t="e">
        <f ca="1">INDEX(FTPCT_COEFFS,1,1)+P4028*INDEX(FTPCT_COEFFS,1,2)+F4028*INDEX(FTPCT_COEFFS,1,3)+G4027*INDEX(FTPCT_COEFFS,1,4)+AD4031*AD4033</f>
        <v>#N/A</v>
      </c>
      <c r="AJ4028" s="338" t="e">
        <f t="shared" ca="1" si="6956"/>
        <v>#N/A</v>
      </c>
      <c r="AK4028" s="55"/>
      <c r="AL4028" s="55"/>
      <c r="AM4028" s="55"/>
      <c r="AN4028" s="55"/>
      <c r="AO4028" s="55"/>
      <c r="AP4028" s="55"/>
      <c r="AQ4028" s="55"/>
      <c r="AR4028" s="55"/>
    </row>
    <row r="4029" spans="1:45" x14ac:dyDescent="0.3">
      <c r="A4029" s="54" t="e">
        <f ca="1">IF(D4027&gt;(D4028+(AVERAGE(V4027,W4027)-AVERAGE(V4028,W4028))/2)+2.5,C4027,IF(D4028&gt;(D4027+(AVERAGE(V4028,W4028)-AVERAGE(V4027,W4027))/2)+2.5,C4028,"Close"))</f>
        <v>#N/A</v>
      </c>
      <c r="B4029" s="64" t="e">
        <f ca="1">IF(D4028&gt;D4027,C4028,C4027)</f>
        <v>#N/A</v>
      </c>
      <c r="D4029" s="56"/>
      <c r="X4029" s="55"/>
      <c r="Y4029" s="55"/>
      <c r="Z4029" s="55"/>
      <c r="AA4029" s="55"/>
      <c r="AB4029" s="55"/>
      <c r="AC4029" s="337"/>
      <c r="AD4029" s="337"/>
      <c r="AE4029" s="337"/>
      <c r="AF4029" s="337"/>
      <c r="AG4029" s="337"/>
      <c r="AH4029" s="337"/>
      <c r="AI4029" s="337"/>
      <c r="AJ4029" s="337"/>
      <c r="AK4029" s="337"/>
      <c r="AL4029" s="337"/>
      <c r="AM4029" s="55"/>
      <c r="AN4029" s="55"/>
      <c r="AO4029" s="55"/>
      <c r="AP4029" s="55"/>
      <c r="AQ4029" s="55"/>
      <c r="AR4029" s="55"/>
      <c r="AS4029" s="55"/>
    </row>
    <row r="4030" spans="1:45" x14ac:dyDescent="0.3">
      <c r="X4030" s="54" t="s">
        <v>1305</v>
      </c>
      <c r="Y4030" s="54" t="s">
        <v>128</v>
      </c>
      <c r="Z4030" s="54" t="s">
        <v>157</v>
      </c>
      <c r="AA4030" s="54" t="s">
        <v>151</v>
      </c>
      <c r="AB4030" s="54" t="s">
        <v>1327</v>
      </c>
      <c r="AC4030" s="54" t="s">
        <v>129</v>
      </c>
      <c r="AD4030" s="54" t="s">
        <v>116</v>
      </c>
      <c r="AE4030" s="54"/>
      <c r="AF4030" s="54"/>
      <c r="AG4030" s="54"/>
      <c r="AH4030" s="54"/>
      <c r="AI4030" s="54"/>
      <c r="AJ4030" s="54"/>
      <c r="AK4030" s="54"/>
      <c r="AL4030" s="54"/>
      <c r="AM4030" s="54"/>
      <c r="AN4030" s="54"/>
      <c r="AO4030" s="54"/>
      <c r="AP4030" s="54"/>
      <c r="AQ4030" s="54"/>
      <c r="AR4030" s="54"/>
      <c r="AS4030" s="54"/>
    </row>
    <row r="4031" spans="1:45" x14ac:dyDescent="0.3">
      <c r="X4031" s="54"/>
      <c r="Y4031" s="54">
        <f t="shared" ref="Y4031:AD4031" si="6959">Y4024</f>
        <v>6.4436999999999998</v>
      </c>
      <c r="Z4031" s="54">
        <f t="shared" si="6959"/>
        <v>4.9371</v>
      </c>
      <c r="AA4031" s="54">
        <f t="shared" si="6959"/>
        <v>11.350300000000001</v>
      </c>
      <c r="AB4031" s="54">
        <f t="shared" si="6959"/>
        <v>7.1900000000000006E-2</v>
      </c>
      <c r="AC4031" s="54">
        <f t="shared" si="6959"/>
        <v>6.2766000000000002</v>
      </c>
      <c r="AD4031" s="54">
        <f t="shared" si="6959"/>
        <v>11.042999999999999</v>
      </c>
      <c r="AE4031" s="54"/>
      <c r="AF4031" s="336"/>
      <c r="AG4031" s="336"/>
      <c r="AH4031" s="336"/>
      <c r="AI4031" s="54"/>
      <c r="AJ4031" s="54"/>
      <c r="AK4031" s="54"/>
      <c r="AL4031" s="54"/>
      <c r="AM4031" s="54"/>
      <c r="AN4031" s="54"/>
      <c r="AO4031" s="54"/>
      <c r="AP4031" s="54"/>
      <c r="AQ4031" s="54"/>
      <c r="AR4031" s="54"/>
      <c r="AS4031" s="54"/>
    </row>
    <row r="4032" spans="1:45" x14ac:dyDescent="0.3">
      <c r="D4032" s="56"/>
      <c r="X4032" s="336"/>
      <c r="Y4032" s="336">
        <f t="shared" ca="1" si="6911"/>
        <v>0.37063146824600823</v>
      </c>
      <c r="Z4032" s="336">
        <f t="shared" ca="1" si="6911"/>
        <v>-0.20423706949361059</v>
      </c>
      <c r="AA4032" s="336">
        <f t="shared" ca="1" si="6911"/>
        <v>0.23284949938517857</v>
      </c>
      <c r="AB4032" s="336">
        <f t="shared" ca="1" si="6911"/>
        <v>0.15434727986607719</v>
      </c>
      <c r="AC4032" s="336">
        <f t="shared" ca="1" si="6911"/>
        <v>0.50924129274076035</v>
      </c>
      <c r="AD4032" s="336">
        <f t="shared" ca="1" si="6911"/>
        <v>-0.35755679430867027</v>
      </c>
      <c r="AE4032" s="336"/>
      <c r="AF4032" s="336"/>
      <c r="AG4032" s="336"/>
      <c r="AH4032" s="336"/>
      <c r="AI4032" s="54"/>
      <c r="AJ4032" s="54"/>
      <c r="AK4032" s="54"/>
      <c r="AL4032" s="336"/>
      <c r="AM4032" s="336"/>
      <c r="AN4032" s="336"/>
      <c r="AO4032" s="336"/>
      <c r="AP4032" s="54"/>
      <c r="AQ4032" s="336"/>
      <c r="AR4032" s="336"/>
      <c r="AS4032" s="336"/>
    </row>
    <row r="4033" spans="1:45" x14ac:dyDescent="0.3">
      <c r="C4033" s="54"/>
      <c r="D4033" s="56"/>
      <c r="Y4033" s="336">
        <f t="shared" ca="1" si="6911"/>
        <v>0.3039407776080022</v>
      </c>
      <c r="Z4033" s="336">
        <f t="shared" ca="1" si="6911"/>
        <v>0.99188649803015938</v>
      </c>
      <c r="AA4033" s="336">
        <f t="shared" ca="1" si="6911"/>
        <v>0.2304232158869205</v>
      </c>
      <c r="AB4033" s="336">
        <f t="shared" ca="1" si="6911"/>
        <v>-0.90189658934498018</v>
      </c>
      <c r="AC4033" s="336">
        <f t="shared" ca="1" si="6911"/>
        <v>0.22828654767612078</v>
      </c>
      <c r="AD4033" s="336">
        <f t="shared" ca="1" si="6911"/>
        <v>-1.2147306122547108</v>
      </c>
      <c r="AE4033" s="55"/>
      <c r="AF4033" s="55"/>
      <c r="AG4033" s="55"/>
      <c r="AH4033" s="55"/>
      <c r="AI4033" s="55"/>
      <c r="AJ4033" s="55"/>
      <c r="AK4033" s="55"/>
      <c r="AL4033" s="55"/>
      <c r="AM4033" s="55"/>
      <c r="AN4033" s="55"/>
      <c r="AO4033" s="55"/>
      <c r="AP4033" s="55"/>
      <c r="AQ4033" s="55"/>
      <c r="AR4033" s="55"/>
      <c r="AS4033" s="55"/>
    </row>
    <row r="4034" spans="1:45" x14ac:dyDescent="0.3">
      <c r="B4034" s="54" t="s">
        <v>172</v>
      </c>
      <c r="C4034" s="53">
        <f>C4027</f>
        <v>0</v>
      </c>
      <c r="D4034" s="56" t="e">
        <f t="shared" ref="D4034:D4035" ca="1" si="6960">AJ4034</f>
        <v>#N/A</v>
      </c>
      <c r="E4034" s="52" t="e">
        <f t="shared" ref="E4034:W4034" si="6961">E4027</f>
        <v>#N/A</v>
      </c>
      <c r="F4034" s="52" t="e">
        <f t="shared" si="6961"/>
        <v>#N/A</v>
      </c>
      <c r="G4034" s="52" t="e">
        <f t="shared" si="6961"/>
        <v>#N/A</v>
      </c>
      <c r="H4034" s="52" t="e">
        <f t="shared" si="6961"/>
        <v>#N/A</v>
      </c>
      <c r="I4034" s="52" t="e">
        <f t="shared" si="6961"/>
        <v>#N/A</v>
      </c>
      <c r="J4034" s="52" t="e">
        <f t="shared" si="6961"/>
        <v>#N/A</v>
      </c>
      <c r="K4034" s="52" t="e">
        <f t="shared" si="6961"/>
        <v>#N/A</v>
      </c>
      <c r="L4034" s="52" t="e">
        <f t="shared" si="6961"/>
        <v>#N/A</v>
      </c>
      <c r="M4034" s="52" t="e">
        <f t="shared" si="6961"/>
        <v>#N/A</v>
      </c>
      <c r="N4034" s="52" t="e">
        <f t="shared" si="6961"/>
        <v>#N/A</v>
      </c>
      <c r="O4034" s="52" t="e">
        <f t="shared" si="6961"/>
        <v>#N/A</v>
      </c>
      <c r="P4034" s="52" t="e">
        <f t="shared" si="6961"/>
        <v>#N/A</v>
      </c>
      <c r="Q4034" s="52" t="e">
        <f t="shared" si="6961"/>
        <v>#N/A</v>
      </c>
      <c r="R4034" s="52" t="e">
        <f t="shared" si="6961"/>
        <v>#N/A</v>
      </c>
      <c r="S4034" s="52" t="e">
        <f t="shared" si="6961"/>
        <v>#N/A</v>
      </c>
      <c r="T4034" s="52" t="e">
        <f t="shared" si="6961"/>
        <v>#N/A</v>
      </c>
      <c r="U4034" s="52" t="e">
        <f t="shared" si="6961"/>
        <v>#N/A</v>
      </c>
      <c r="V4034" s="52" t="e">
        <f t="shared" si="6961"/>
        <v>#N/A</v>
      </c>
      <c r="W4034" s="52" t="e">
        <f t="shared" si="6961"/>
        <v>#N/A</v>
      </c>
      <c r="X4034" s="55" t="e">
        <f t="shared" ref="X4034:X4035" si="6962">(H4034-(O4034*P4034)/100-3*(J4034*K4034)/100)/2</f>
        <v>#N/A</v>
      </c>
      <c r="Y4034" s="55" t="e">
        <f t="shared" ref="Y4034:Y4035" si="6963">SUM(X4034,(J4034*K4034/100))/(F4034/100)</f>
        <v>#N/A</v>
      </c>
      <c r="Z4034" s="55" t="e">
        <f t="shared" ref="Z4034" si="6964">U4034*0.5+U4035*0.5</f>
        <v>#N/A</v>
      </c>
      <c r="AA4034" s="55" t="e">
        <f t="shared" ref="AA4034:AA4035" si="6965">J4034/Y4034</f>
        <v>#N/A</v>
      </c>
      <c r="AB4034" s="336" t="e">
        <f t="shared" ref="AB4034:AB4035" si="6966">X4034/(Y4034-J4034)</f>
        <v>#N/A</v>
      </c>
      <c r="AC4034" s="223" t="e">
        <f ca="1">INDEX(FGA_COEFFS,1,1)+Z4034*INDEX(FGA_COEFFS,1,2)+Y4034*INDEX(FGA_COEFFS,1,3)+R4034*INDEX(FGA_COEFFS,1,4)+Q4035*INDEX(FGA_COEFFS,1,5)+S4034*INDEX(FGA_COEFFS,1,6)+T4035*INDEX(FGA_COEFFS,1,7)+M4035*INDEX(FGA_COEFFS,1,8)+Y4038*Y4039</f>
        <v>#N/A</v>
      </c>
      <c r="AD4034" s="223" t="e">
        <f ca="1">INDEX(THREEPTA_COEFFS,1,1)+AC4034*INDEX(THREEPTA_COEFFS,1,2)+J4034*INDEX(THREEPTA_COEFFS,1,3)+AA4034*INDEX(THREEPTA_COEFFS,1,4)+K4034*INDEX(THREEPTA_COEFFS,1,5)+L4035*INDEX(THREEPTA_COEFFS,1,6)+Z4038*Z4039</f>
        <v>#N/A</v>
      </c>
      <c r="AE4034" s="223" t="e">
        <f ca="1">INDEX(THREEPTPCT_COEFFS,1,1)+K4034*INDEX(THREEPTPCT_COEFFS,1,2)+L4035*INDEX(THREEPTPCT_COEFFS,1,3)+AA4038*AA4039</f>
        <v>#N/A</v>
      </c>
      <c r="AF4034" s="55" t="e">
        <f t="shared" ref="AF4034:AF4035" ca="1" si="6967">AC4034-AD4034</f>
        <v>#N/A</v>
      </c>
      <c r="AG4034" s="223" t="e">
        <f ca="1">INDEX(TWOPTPCT_COEFFS,1,1)+AB4034*INDEX(TWOPTPCT_COEFFS,1,2)+I4035*INDEX(TWOPTPCT_COEFFS,1,3)+G4035*INDEX(TWOPTPCT_COEFFS,1,4)+L4035*INDEX(TWOPTPCT_COEFFS,1,5)+AB4038*AB4039</f>
        <v>#N/A</v>
      </c>
      <c r="AH4034" s="223" t="e">
        <f ca="1">INDEX(FTA_COEFFS,1,1)+O4034*INDEX(FTA_COEFFS,1,2)+N4035*INDEX(FTA_COEFFS,1,3)+(Q4034+R4034)*INDEX(FTA_COEFFS,1,4)+(Q4035+R4035)*INDEX(FTA_COEFFS,1,5)+M4035*INDEX(FTA_COEFFS,1,6)+AC4038*AC4039</f>
        <v>#N/A</v>
      </c>
      <c r="AI4034" s="223" t="e">
        <f ca="1">INDEX(FTPCT_COEFFS,1,1)+P4034*INDEX(FTPCT_COEFFS,1,2)+F4034*INDEX(FTPCT_COEFFS,1,3)+G4035*INDEX(FTPCT_COEFFS,1,4)+AD4038*AD4039</f>
        <v>#N/A</v>
      </c>
      <c r="AJ4034" s="338" t="e">
        <f t="shared" ref="AJ4034:AJ4035" ca="1" si="6968">AD4034*AE4034/100+AF4034*AG4034+AH4034*AI4034/100</f>
        <v>#N/A</v>
      </c>
      <c r="AK4034" s="55"/>
      <c r="AL4034" s="55"/>
      <c r="AM4034" s="55"/>
      <c r="AN4034" s="55"/>
      <c r="AO4034" s="55"/>
      <c r="AP4034" s="55"/>
      <c r="AQ4034" s="55"/>
      <c r="AR4034" s="55"/>
    </row>
    <row r="4035" spans="1:45" x14ac:dyDescent="0.3">
      <c r="B4035" s="54" t="s">
        <v>175</v>
      </c>
      <c r="C4035" s="54">
        <f>C4028</f>
        <v>0</v>
      </c>
      <c r="D4035" s="56" t="e">
        <f t="shared" ca="1" si="6960"/>
        <v>#N/A</v>
      </c>
      <c r="E4035" s="52" t="e">
        <f t="shared" ref="E4035:W4035" si="6969">E4028</f>
        <v>#N/A</v>
      </c>
      <c r="F4035" s="52" t="e">
        <f t="shared" si="6969"/>
        <v>#N/A</v>
      </c>
      <c r="G4035" s="52" t="e">
        <f t="shared" si="6969"/>
        <v>#N/A</v>
      </c>
      <c r="H4035" s="52" t="e">
        <f t="shared" si="6969"/>
        <v>#N/A</v>
      </c>
      <c r="I4035" s="52" t="e">
        <f t="shared" si="6969"/>
        <v>#N/A</v>
      </c>
      <c r="J4035" s="52" t="e">
        <f t="shared" si="6969"/>
        <v>#N/A</v>
      </c>
      <c r="K4035" s="52" t="e">
        <f t="shared" si="6969"/>
        <v>#N/A</v>
      </c>
      <c r="L4035" s="52" t="e">
        <f t="shared" si="6969"/>
        <v>#N/A</v>
      </c>
      <c r="M4035" s="52" t="e">
        <f t="shared" si="6969"/>
        <v>#N/A</v>
      </c>
      <c r="N4035" s="52" t="e">
        <f t="shared" si="6969"/>
        <v>#N/A</v>
      </c>
      <c r="O4035" s="52" t="e">
        <f t="shared" si="6969"/>
        <v>#N/A</v>
      </c>
      <c r="P4035" s="52" t="e">
        <f t="shared" si="6969"/>
        <v>#N/A</v>
      </c>
      <c r="Q4035" s="52" t="e">
        <f t="shared" si="6969"/>
        <v>#N/A</v>
      </c>
      <c r="R4035" s="52" t="e">
        <f t="shared" si="6969"/>
        <v>#N/A</v>
      </c>
      <c r="S4035" s="52" t="e">
        <f t="shared" si="6969"/>
        <v>#N/A</v>
      </c>
      <c r="T4035" s="52" t="e">
        <f t="shared" si="6969"/>
        <v>#N/A</v>
      </c>
      <c r="U4035" s="52" t="e">
        <f t="shared" si="6969"/>
        <v>#N/A</v>
      </c>
      <c r="V4035" s="52" t="e">
        <f t="shared" si="6969"/>
        <v>#N/A</v>
      </c>
      <c r="W4035" s="52" t="e">
        <f t="shared" si="6969"/>
        <v>#N/A</v>
      </c>
      <c r="X4035" s="55" t="e">
        <f t="shared" si="6962"/>
        <v>#N/A</v>
      </c>
      <c r="Y4035" s="55" t="e">
        <f t="shared" si="6963"/>
        <v>#N/A</v>
      </c>
      <c r="Z4035" s="55" t="e">
        <f t="shared" ref="Z4035" si="6970">Z4034</f>
        <v>#N/A</v>
      </c>
      <c r="AA4035" s="55" t="e">
        <f t="shared" si="6965"/>
        <v>#N/A</v>
      </c>
      <c r="AB4035" s="336" t="e">
        <f t="shared" si="6966"/>
        <v>#N/A</v>
      </c>
      <c r="AC4035" s="223" t="e">
        <f ca="1">INDEX(FGA_COEFFS,1,1)+Z4035*INDEX(FGA_COEFFS,1,2)+Y4035*INDEX(FGA_COEFFS,1,3)+R4035*INDEX(FGA_COEFFS,1,4)+Q4034*INDEX(FGA_COEFFS,1,5)+S4035*INDEX(FGA_COEFFS,1,6)+T4034*INDEX(FGA_COEFFS,1,7)+M4034*INDEX(FGA_COEFFS,1,8)+Y4038*Y4040</f>
        <v>#N/A</v>
      </c>
      <c r="AD4035" s="223" t="e">
        <f ca="1">INDEX(THREEPTA_COEFFS,1,1)+AC4035*INDEX(THREEPTA_COEFFS,1,2)+J4035*INDEX(THREEPTA_COEFFS,1,3)+AA4035*INDEX(THREEPTA_COEFFS,1,4)+K4035*INDEX(THREEPTA_COEFFS,1,5)+L4034*INDEX(THREEPTA_COEFFS,1,6)+Z4038*Z4040</f>
        <v>#N/A</v>
      </c>
      <c r="AE4035" s="223" t="e">
        <f ca="1">INDEX(THREEPTPCT_COEFFS,1,1)+K4035*INDEX(THREEPTPCT_COEFFS,1,2)+L4034*INDEX(THREEPTPCT_COEFFS,1,3)+AA4038*AA4040</f>
        <v>#N/A</v>
      </c>
      <c r="AF4035" s="55" t="e">
        <f t="shared" ca="1" si="6967"/>
        <v>#N/A</v>
      </c>
      <c r="AG4035" s="223" t="e">
        <f ca="1">INDEX(TWOPTPCT_COEFFS,1,1)+AB4035*INDEX(TWOPTPCT_COEFFS,1,2)+I4034*INDEX(TWOPTPCT_COEFFS,1,3)+G4034*INDEX(TWOPTPCT_COEFFS,1,4)+L4034*INDEX(TWOPTPCT_COEFFS,1,5)+AB4038*AB4040</f>
        <v>#N/A</v>
      </c>
      <c r="AH4035" s="223" t="e">
        <f ca="1">INDEX(FTA_COEFFS,1,1)+O4035*INDEX(FTA_COEFFS,1,2)+N4034*INDEX(FTA_COEFFS,1,3)+(Q4035+R4035)*INDEX(FTA_COEFFS,1,4)+(Q4034+R4034)*INDEX(FTA_COEFFS,1,5)+M4034*INDEX(FTA_COEFFS,1,6)+AC4038*AC4040</f>
        <v>#N/A</v>
      </c>
      <c r="AI4035" s="223" t="e">
        <f ca="1">INDEX(FTPCT_COEFFS,1,1)+P4035*INDEX(FTPCT_COEFFS,1,2)+F4035*INDEX(FTPCT_COEFFS,1,3)+G4034*INDEX(FTPCT_COEFFS,1,4)+AD4038*AD4040</f>
        <v>#N/A</v>
      </c>
      <c r="AJ4035" s="338" t="e">
        <f t="shared" ca="1" si="6968"/>
        <v>#N/A</v>
      </c>
      <c r="AK4035" s="55"/>
      <c r="AL4035" s="55"/>
      <c r="AM4035" s="55"/>
      <c r="AN4035" s="55"/>
      <c r="AO4035" s="55"/>
      <c r="AP4035" s="55"/>
      <c r="AQ4035" s="55"/>
      <c r="AR4035" s="55"/>
    </row>
    <row r="4036" spans="1:45" x14ac:dyDescent="0.3">
      <c r="A4036" s="54" t="e">
        <f ca="1">IF(D4034&gt;(D4035+(AVERAGE(V4034,W4034)-AVERAGE(V4035,W4035))/2)+2.5,C4034,IF(D4035&gt;(D4034+(AVERAGE(V4035,W4035)-AVERAGE(V4034,W4034))/2)+2.5,C4035,"Close"))</f>
        <v>#N/A</v>
      </c>
      <c r="B4036" s="64" t="e">
        <f ca="1">IF(D4035&gt;D4034,C4035,C4034)</f>
        <v>#N/A</v>
      </c>
      <c r="D4036" s="56"/>
      <c r="X4036" s="55"/>
      <c r="Y4036" s="55"/>
      <c r="Z4036" s="55"/>
      <c r="AA4036" s="55"/>
      <c r="AB4036" s="55"/>
      <c r="AC4036" s="337"/>
      <c r="AD4036" s="337"/>
      <c r="AE4036" s="337"/>
      <c r="AF4036" s="337"/>
      <c r="AG4036" s="337"/>
      <c r="AH4036" s="337"/>
      <c r="AI4036" s="337"/>
      <c r="AJ4036" s="337"/>
      <c r="AK4036" s="337"/>
      <c r="AL4036" s="337"/>
      <c r="AM4036" s="55"/>
      <c r="AN4036" s="55"/>
      <c r="AO4036" s="55"/>
      <c r="AP4036" s="55"/>
      <c r="AQ4036" s="55"/>
      <c r="AR4036" s="55"/>
      <c r="AS4036" s="55"/>
    </row>
    <row r="4037" spans="1:45" x14ac:dyDescent="0.3">
      <c r="X4037" s="54" t="s">
        <v>1305</v>
      </c>
      <c r="Y4037" s="54" t="s">
        <v>128</v>
      </c>
      <c r="Z4037" s="54" t="s">
        <v>157</v>
      </c>
      <c r="AA4037" s="54" t="s">
        <v>151</v>
      </c>
      <c r="AB4037" s="54" t="s">
        <v>1327</v>
      </c>
      <c r="AC4037" s="54" t="s">
        <v>129</v>
      </c>
      <c r="AD4037" s="54" t="s">
        <v>116</v>
      </c>
      <c r="AE4037" s="54"/>
      <c r="AF4037" s="54"/>
      <c r="AG4037" s="54"/>
      <c r="AH4037" s="54"/>
      <c r="AI4037" s="54"/>
      <c r="AJ4037" s="54"/>
      <c r="AK4037" s="54"/>
      <c r="AL4037" s="54"/>
      <c r="AM4037" s="54"/>
      <c r="AN4037" s="54"/>
      <c r="AO4037" s="54"/>
      <c r="AP4037" s="54"/>
      <c r="AQ4037" s="54"/>
      <c r="AR4037" s="54"/>
      <c r="AS4037" s="54"/>
    </row>
    <row r="4038" spans="1:45" x14ac:dyDescent="0.3">
      <c r="X4038" s="54"/>
      <c r="Y4038" s="54">
        <f t="shared" ref="Y4038:AD4038" si="6971">Y4031</f>
        <v>6.4436999999999998</v>
      </c>
      <c r="Z4038" s="54">
        <f t="shared" si="6971"/>
        <v>4.9371</v>
      </c>
      <c r="AA4038" s="54">
        <f t="shared" si="6971"/>
        <v>11.350300000000001</v>
      </c>
      <c r="AB4038" s="54">
        <f t="shared" si="6971"/>
        <v>7.1900000000000006E-2</v>
      </c>
      <c r="AC4038" s="54">
        <f t="shared" si="6971"/>
        <v>6.2766000000000002</v>
      </c>
      <c r="AD4038" s="54">
        <f t="shared" si="6971"/>
        <v>11.042999999999999</v>
      </c>
      <c r="AE4038" s="54"/>
      <c r="AF4038" s="336"/>
      <c r="AG4038" s="336"/>
      <c r="AH4038" s="336"/>
      <c r="AI4038" s="54"/>
      <c r="AJ4038" s="54"/>
      <c r="AK4038" s="54"/>
      <c r="AL4038" s="54"/>
      <c r="AM4038" s="54"/>
      <c r="AN4038" s="54"/>
      <c r="AO4038" s="54"/>
      <c r="AP4038" s="54"/>
      <c r="AQ4038" s="54"/>
      <c r="AR4038" s="54"/>
      <c r="AS4038" s="54"/>
    </row>
    <row r="4039" spans="1:45" x14ac:dyDescent="0.3">
      <c r="D4039" s="56"/>
      <c r="X4039" s="336"/>
      <c r="Y4039" s="336">
        <f t="shared" ca="1" si="6911"/>
        <v>-0.25261558732492201</v>
      </c>
      <c r="Z4039" s="336">
        <f t="shared" ca="1" si="6911"/>
        <v>-6.3437315829985089E-2</v>
      </c>
      <c r="AA4039" s="336">
        <f t="shared" ca="1" si="6911"/>
        <v>6.4395535751580496E-2</v>
      </c>
      <c r="AB4039" s="336">
        <f t="shared" ca="1" si="6911"/>
        <v>-0.18532397649543855</v>
      </c>
      <c r="AC4039" s="336">
        <f t="shared" ca="1" si="6911"/>
        <v>1.8001893887103514E-2</v>
      </c>
      <c r="AD4039" s="336">
        <f t="shared" ca="1" si="6911"/>
        <v>-5.1186808081921956E-2</v>
      </c>
      <c r="AE4039" s="336"/>
      <c r="AF4039" s="336"/>
      <c r="AG4039" s="336"/>
      <c r="AH4039" s="336"/>
      <c r="AI4039" s="54"/>
      <c r="AJ4039" s="54"/>
      <c r="AK4039" s="54"/>
      <c r="AL4039" s="336"/>
      <c r="AM4039" s="336"/>
      <c r="AN4039" s="336"/>
      <c r="AO4039" s="336"/>
      <c r="AP4039" s="54"/>
      <c r="AQ4039" s="336"/>
      <c r="AR4039" s="336"/>
      <c r="AS4039" s="336"/>
    </row>
    <row r="4040" spans="1:45" x14ac:dyDescent="0.3">
      <c r="C4040" s="54"/>
      <c r="D4040" s="56"/>
      <c r="Y4040" s="336">
        <f t="shared" ca="1" si="6911"/>
        <v>-0.85895071333944051</v>
      </c>
      <c r="Z4040" s="336">
        <f t="shared" ca="1" si="6911"/>
        <v>5.0535131521597769E-3</v>
      </c>
      <c r="AA4040" s="336">
        <f t="shared" ca="1" si="6911"/>
        <v>-0.1414389182050024</v>
      </c>
      <c r="AB4040" s="336">
        <f t="shared" ca="1" si="6911"/>
        <v>-0.91615073980268336</v>
      </c>
      <c r="AC4040" s="336">
        <f t="shared" ca="1" si="6911"/>
        <v>-0.23473670718333994</v>
      </c>
      <c r="AD4040" s="336">
        <f t="shared" ca="1" si="6911"/>
        <v>0.21379494220117495</v>
      </c>
      <c r="AE4040" s="55"/>
      <c r="AF4040" s="55"/>
      <c r="AG4040" s="55"/>
      <c r="AH4040" s="55"/>
      <c r="AI4040" s="55"/>
      <c r="AJ4040" s="55"/>
      <c r="AK4040" s="55"/>
      <c r="AL4040" s="55"/>
      <c r="AM4040" s="55"/>
      <c r="AN4040" s="55"/>
      <c r="AO4040" s="55"/>
      <c r="AP4040" s="55"/>
      <c r="AQ4040" s="55"/>
      <c r="AR4040" s="55"/>
      <c r="AS4040" s="55"/>
    </row>
    <row r="4041" spans="1:45" x14ac:dyDescent="0.3">
      <c r="B4041" s="54" t="s">
        <v>172</v>
      </c>
      <c r="C4041" s="53">
        <f>C4034</f>
        <v>0</v>
      </c>
      <c r="D4041" s="56" t="e">
        <f t="shared" ref="D4041:D4042" ca="1" si="6972">AJ4041</f>
        <v>#N/A</v>
      </c>
      <c r="E4041" s="52" t="e">
        <f t="shared" ref="E4041:W4041" si="6973">E4034</f>
        <v>#N/A</v>
      </c>
      <c r="F4041" s="52" t="e">
        <f t="shared" si="6973"/>
        <v>#N/A</v>
      </c>
      <c r="G4041" s="52" t="e">
        <f t="shared" si="6973"/>
        <v>#N/A</v>
      </c>
      <c r="H4041" s="52" t="e">
        <f t="shared" si="6973"/>
        <v>#N/A</v>
      </c>
      <c r="I4041" s="52" t="e">
        <f t="shared" si="6973"/>
        <v>#N/A</v>
      </c>
      <c r="J4041" s="52" t="e">
        <f t="shared" si="6973"/>
        <v>#N/A</v>
      </c>
      <c r="K4041" s="52" t="e">
        <f t="shared" si="6973"/>
        <v>#N/A</v>
      </c>
      <c r="L4041" s="52" t="e">
        <f t="shared" si="6973"/>
        <v>#N/A</v>
      </c>
      <c r="M4041" s="52" t="e">
        <f t="shared" si="6973"/>
        <v>#N/A</v>
      </c>
      <c r="N4041" s="52" t="e">
        <f t="shared" si="6973"/>
        <v>#N/A</v>
      </c>
      <c r="O4041" s="52" t="e">
        <f t="shared" si="6973"/>
        <v>#N/A</v>
      </c>
      <c r="P4041" s="52" t="e">
        <f t="shared" si="6973"/>
        <v>#N/A</v>
      </c>
      <c r="Q4041" s="52" t="e">
        <f t="shared" si="6973"/>
        <v>#N/A</v>
      </c>
      <c r="R4041" s="52" t="e">
        <f t="shared" si="6973"/>
        <v>#N/A</v>
      </c>
      <c r="S4041" s="52" t="e">
        <f t="shared" si="6973"/>
        <v>#N/A</v>
      </c>
      <c r="T4041" s="52" t="e">
        <f t="shared" si="6973"/>
        <v>#N/A</v>
      </c>
      <c r="U4041" s="52" t="e">
        <f t="shared" si="6973"/>
        <v>#N/A</v>
      </c>
      <c r="V4041" s="52" t="e">
        <f t="shared" si="6973"/>
        <v>#N/A</v>
      </c>
      <c r="W4041" s="52" t="e">
        <f t="shared" si="6973"/>
        <v>#N/A</v>
      </c>
      <c r="X4041" s="55" t="e">
        <f t="shared" ref="X4041:X4042" si="6974">(H4041-(O4041*P4041)/100-3*(J4041*K4041)/100)/2</f>
        <v>#N/A</v>
      </c>
      <c r="Y4041" s="55" t="e">
        <f t="shared" ref="Y4041:Y4042" si="6975">SUM(X4041,(J4041*K4041/100))/(F4041/100)</f>
        <v>#N/A</v>
      </c>
      <c r="Z4041" s="55" t="e">
        <f t="shared" ref="Z4041" si="6976">U4041*0.5+U4042*0.5</f>
        <v>#N/A</v>
      </c>
      <c r="AA4041" s="55" t="e">
        <f t="shared" ref="AA4041:AA4042" si="6977">J4041/Y4041</f>
        <v>#N/A</v>
      </c>
      <c r="AB4041" s="336" t="e">
        <f t="shared" ref="AB4041:AB4042" si="6978">X4041/(Y4041-J4041)</f>
        <v>#N/A</v>
      </c>
      <c r="AC4041" s="223" t="e">
        <f ca="1">INDEX(FGA_COEFFS,1,1)+Z4041*INDEX(FGA_COEFFS,1,2)+Y4041*INDEX(FGA_COEFFS,1,3)+R4041*INDEX(FGA_COEFFS,1,4)+Q4042*INDEX(FGA_COEFFS,1,5)+S4041*INDEX(FGA_COEFFS,1,6)+T4042*INDEX(FGA_COEFFS,1,7)+M4042*INDEX(FGA_COEFFS,1,8)+Y4045*Y4046</f>
        <v>#N/A</v>
      </c>
      <c r="AD4041" s="223" t="e">
        <f ca="1">INDEX(THREEPTA_COEFFS,1,1)+AC4041*INDEX(THREEPTA_COEFFS,1,2)+J4041*INDEX(THREEPTA_COEFFS,1,3)+AA4041*INDEX(THREEPTA_COEFFS,1,4)+K4041*INDEX(THREEPTA_COEFFS,1,5)+L4042*INDEX(THREEPTA_COEFFS,1,6)+Z4045*Z4046</f>
        <v>#N/A</v>
      </c>
      <c r="AE4041" s="223" t="e">
        <f ca="1">INDEX(THREEPTPCT_COEFFS,1,1)+K4041*INDEX(THREEPTPCT_COEFFS,1,2)+L4042*INDEX(THREEPTPCT_COEFFS,1,3)+AA4045*AA4046</f>
        <v>#N/A</v>
      </c>
      <c r="AF4041" s="55" t="e">
        <f t="shared" ref="AF4041:AF4042" ca="1" si="6979">AC4041-AD4041</f>
        <v>#N/A</v>
      </c>
      <c r="AG4041" s="223" t="e">
        <f ca="1">INDEX(TWOPTPCT_COEFFS,1,1)+AB4041*INDEX(TWOPTPCT_COEFFS,1,2)+I4042*INDEX(TWOPTPCT_COEFFS,1,3)+G4042*INDEX(TWOPTPCT_COEFFS,1,4)+L4042*INDEX(TWOPTPCT_COEFFS,1,5)+AB4045*AB4046</f>
        <v>#N/A</v>
      </c>
      <c r="AH4041" s="223" t="e">
        <f ca="1">INDEX(FTA_COEFFS,1,1)+O4041*INDEX(FTA_COEFFS,1,2)+N4042*INDEX(FTA_COEFFS,1,3)+(Q4041+R4041)*INDEX(FTA_COEFFS,1,4)+(Q4042+R4042)*INDEX(FTA_COEFFS,1,5)+M4042*INDEX(FTA_COEFFS,1,6)+AC4045*AC4046</f>
        <v>#N/A</v>
      </c>
      <c r="AI4041" s="223" t="e">
        <f ca="1">INDEX(FTPCT_COEFFS,1,1)+P4041*INDEX(FTPCT_COEFFS,1,2)+F4041*INDEX(FTPCT_COEFFS,1,3)+G4042*INDEX(FTPCT_COEFFS,1,4)+AD4045*AD4046</f>
        <v>#N/A</v>
      </c>
      <c r="AJ4041" s="338" t="e">
        <f t="shared" ref="AJ4041:AJ4042" ca="1" si="6980">AD4041*AE4041/100+AF4041*AG4041+AH4041*AI4041/100</f>
        <v>#N/A</v>
      </c>
      <c r="AK4041" s="55"/>
      <c r="AL4041" s="55"/>
      <c r="AM4041" s="55"/>
      <c r="AN4041" s="55"/>
      <c r="AO4041" s="55"/>
      <c r="AP4041" s="55"/>
      <c r="AQ4041" s="55"/>
      <c r="AR4041" s="55"/>
    </row>
    <row r="4042" spans="1:45" x14ac:dyDescent="0.3">
      <c r="B4042" s="54" t="s">
        <v>175</v>
      </c>
      <c r="C4042" s="54">
        <f>C4035</f>
        <v>0</v>
      </c>
      <c r="D4042" s="56" t="e">
        <f t="shared" ca="1" si="6972"/>
        <v>#N/A</v>
      </c>
      <c r="E4042" s="52" t="e">
        <f t="shared" ref="E4042:W4042" si="6981">E4035</f>
        <v>#N/A</v>
      </c>
      <c r="F4042" s="52" t="e">
        <f t="shared" si="6981"/>
        <v>#N/A</v>
      </c>
      <c r="G4042" s="52" t="e">
        <f t="shared" si="6981"/>
        <v>#N/A</v>
      </c>
      <c r="H4042" s="52" t="e">
        <f t="shared" si="6981"/>
        <v>#N/A</v>
      </c>
      <c r="I4042" s="52" t="e">
        <f t="shared" si="6981"/>
        <v>#N/A</v>
      </c>
      <c r="J4042" s="52" t="e">
        <f t="shared" si="6981"/>
        <v>#N/A</v>
      </c>
      <c r="K4042" s="52" t="e">
        <f t="shared" si="6981"/>
        <v>#N/A</v>
      </c>
      <c r="L4042" s="52" t="e">
        <f t="shared" si="6981"/>
        <v>#N/A</v>
      </c>
      <c r="M4042" s="52" t="e">
        <f t="shared" si="6981"/>
        <v>#N/A</v>
      </c>
      <c r="N4042" s="52" t="e">
        <f t="shared" si="6981"/>
        <v>#N/A</v>
      </c>
      <c r="O4042" s="52" t="e">
        <f t="shared" si="6981"/>
        <v>#N/A</v>
      </c>
      <c r="P4042" s="52" t="e">
        <f t="shared" si="6981"/>
        <v>#N/A</v>
      </c>
      <c r="Q4042" s="52" t="e">
        <f t="shared" si="6981"/>
        <v>#N/A</v>
      </c>
      <c r="R4042" s="52" t="e">
        <f t="shared" si="6981"/>
        <v>#N/A</v>
      </c>
      <c r="S4042" s="52" t="e">
        <f t="shared" si="6981"/>
        <v>#N/A</v>
      </c>
      <c r="T4042" s="52" t="e">
        <f t="shared" si="6981"/>
        <v>#N/A</v>
      </c>
      <c r="U4042" s="52" t="e">
        <f t="shared" si="6981"/>
        <v>#N/A</v>
      </c>
      <c r="V4042" s="52" t="e">
        <f t="shared" si="6981"/>
        <v>#N/A</v>
      </c>
      <c r="W4042" s="52" t="e">
        <f t="shared" si="6981"/>
        <v>#N/A</v>
      </c>
      <c r="X4042" s="55" t="e">
        <f t="shared" si="6974"/>
        <v>#N/A</v>
      </c>
      <c r="Y4042" s="55" t="e">
        <f t="shared" si="6975"/>
        <v>#N/A</v>
      </c>
      <c r="Z4042" s="55" t="e">
        <f t="shared" ref="Z4042" si="6982">Z4041</f>
        <v>#N/A</v>
      </c>
      <c r="AA4042" s="55" t="e">
        <f t="shared" si="6977"/>
        <v>#N/A</v>
      </c>
      <c r="AB4042" s="336" t="e">
        <f t="shared" si="6978"/>
        <v>#N/A</v>
      </c>
      <c r="AC4042" s="223" t="e">
        <f ca="1">INDEX(FGA_COEFFS,1,1)+Z4042*INDEX(FGA_COEFFS,1,2)+Y4042*INDEX(FGA_COEFFS,1,3)+R4042*INDEX(FGA_COEFFS,1,4)+Q4041*INDEX(FGA_COEFFS,1,5)+S4042*INDEX(FGA_COEFFS,1,6)+T4041*INDEX(FGA_COEFFS,1,7)+M4041*INDEX(FGA_COEFFS,1,8)+Y4045*Y4047</f>
        <v>#N/A</v>
      </c>
      <c r="AD4042" s="223" t="e">
        <f ca="1">INDEX(THREEPTA_COEFFS,1,1)+AC4042*INDEX(THREEPTA_COEFFS,1,2)+J4042*INDEX(THREEPTA_COEFFS,1,3)+AA4042*INDEX(THREEPTA_COEFFS,1,4)+K4042*INDEX(THREEPTA_COEFFS,1,5)+L4041*INDEX(THREEPTA_COEFFS,1,6)+Z4045*Z4047</f>
        <v>#N/A</v>
      </c>
      <c r="AE4042" s="223" t="e">
        <f ca="1">INDEX(THREEPTPCT_COEFFS,1,1)+K4042*INDEX(THREEPTPCT_COEFFS,1,2)+L4041*INDEX(THREEPTPCT_COEFFS,1,3)+AA4045*AA4047</f>
        <v>#N/A</v>
      </c>
      <c r="AF4042" s="55" t="e">
        <f t="shared" ca="1" si="6979"/>
        <v>#N/A</v>
      </c>
      <c r="AG4042" s="223" t="e">
        <f ca="1">INDEX(TWOPTPCT_COEFFS,1,1)+AB4042*INDEX(TWOPTPCT_COEFFS,1,2)+I4041*INDEX(TWOPTPCT_COEFFS,1,3)+G4041*INDEX(TWOPTPCT_COEFFS,1,4)+L4041*INDEX(TWOPTPCT_COEFFS,1,5)+AB4045*AB4047</f>
        <v>#N/A</v>
      </c>
      <c r="AH4042" s="223" t="e">
        <f ca="1">INDEX(FTA_COEFFS,1,1)+O4042*INDEX(FTA_COEFFS,1,2)+N4041*INDEX(FTA_COEFFS,1,3)+(Q4042+R4042)*INDEX(FTA_COEFFS,1,4)+(Q4041+R4041)*INDEX(FTA_COEFFS,1,5)+M4041*INDEX(FTA_COEFFS,1,6)+AC4045*AC4047</f>
        <v>#N/A</v>
      </c>
      <c r="AI4042" s="223" t="e">
        <f ca="1">INDEX(FTPCT_COEFFS,1,1)+P4042*INDEX(FTPCT_COEFFS,1,2)+F4042*INDEX(FTPCT_COEFFS,1,3)+G4041*INDEX(FTPCT_COEFFS,1,4)+AD4045*AD4047</f>
        <v>#N/A</v>
      </c>
      <c r="AJ4042" s="338" t="e">
        <f t="shared" ca="1" si="6980"/>
        <v>#N/A</v>
      </c>
      <c r="AK4042" s="55"/>
      <c r="AL4042" s="55"/>
      <c r="AM4042" s="55"/>
      <c r="AN4042" s="55"/>
      <c r="AO4042" s="55"/>
      <c r="AP4042" s="55"/>
      <c r="AQ4042" s="55"/>
      <c r="AR4042" s="55"/>
    </row>
    <row r="4043" spans="1:45" x14ac:dyDescent="0.3">
      <c r="A4043" s="54" t="e">
        <f ca="1">IF(D4041&gt;(D4042+(AVERAGE(V4041,W4041)-AVERAGE(V4042,W4042))/2)+2.5,C4041,IF(D4042&gt;(D4041+(AVERAGE(V4042,W4042)-AVERAGE(V4041,W4041))/2)+2.5,C4042,"Close"))</f>
        <v>#N/A</v>
      </c>
      <c r="B4043" s="64" t="e">
        <f ca="1">IF(D4042&gt;D4041,C4042,C4041)</f>
        <v>#N/A</v>
      </c>
      <c r="D4043" s="56"/>
      <c r="X4043" s="55"/>
      <c r="Y4043" s="55"/>
      <c r="Z4043" s="55"/>
      <c r="AA4043" s="55"/>
      <c r="AB4043" s="55"/>
      <c r="AC4043" s="337"/>
      <c r="AD4043" s="337"/>
      <c r="AE4043" s="337"/>
      <c r="AF4043" s="337"/>
      <c r="AG4043" s="337"/>
      <c r="AH4043" s="337"/>
      <c r="AI4043" s="337"/>
      <c r="AJ4043" s="337"/>
      <c r="AK4043" s="337"/>
      <c r="AL4043" s="337"/>
      <c r="AM4043" s="55"/>
      <c r="AN4043" s="55"/>
      <c r="AO4043" s="55"/>
      <c r="AP4043" s="55"/>
      <c r="AQ4043" s="55"/>
      <c r="AR4043" s="55"/>
      <c r="AS4043" s="55"/>
    </row>
    <row r="4044" spans="1:45" x14ac:dyDescent="0.3">
      <c r="X4044" s="54" t="s">
        <v>1305</v>
      </c>
      <c r="Y4044" s="54" t="s">
        <v>128</v>
      </c>
      <c r="Z4044" s="54" t="s">
        <v>157</v>
      </c>
      <c r="AA4044" s="54" t="s">
        <v>151</v>
      </c>
      <c r="AB4044" s="54" t="s">
        <v>1327</v>
      </c>
      <c r="AC4044" s="54" t="s">
        <v>129</v>
      </c>
      <c r="AD4044" s="54" t="s">
        <v>116</v>
      </c>
      <c r="AE4044" s="54"/>
      <c r="AF4044" s="54"/>
      <c r="AG4044" s="54"/>
      <c r="AH4044" s="54"/>
      <c r="AI4044" s="54"/>
      <c r="AJ4044" s="54"/>
      <c r="AK4044" s="54"/>
      <c r="AL4044" s="54"/>
      <c r="AM4044" s="54"/>
      <c r="AN4044" s="54"/>
      <c r="AO4044" s="54"/>
      <c r="AP4044" s="54"/>
      <c r="AQ4044" s="54"/>
      <c r="AR4044" s="54"/>
      <c r="AS4044" s="54"/>
    </row>
    <row r="4045" spans="1:45" x14ac:dyDescent="0.3">
      <c r="X4045" s="54"/>
      <c r="Y4045" s="54">
        <f t="shared" ref="Y4045:AD4045" si="6983">Y4038</f>
        <v>6.4436999999999998</v>
      </c>
      <c r="Z4045" s="54">
        <f t="shared" si="6983"/>
        <v>4.9371</v>
      </c>
      <c r="AA4045" s="54">
        <f t="shared" si="6983"/>
        <v>11.350300000000001</v>
      </c>
      <c r="AB4045" s="54">
        <f t="shared" si="6983"/>
        <v>7.1900000000000006E-2</v>
      </c>
      <c r="AC4045" s="54">
        <f t="shared" si="6983"/>
        <v>6.2766000000000002</v>
      </c>
      <c r="AD4045" s="54">
        <f t="shared" si="6983"/>
        <v>11.042999999999999</v>
      </c>
      <c r="AE4045" s="54"/>
      <c r="AF4045" s="336"/>
      <c r="AG4045" s="336"/>
      <c r="AH4045" s="336"/>
      <c r="AI4045" s="54"/>
      <c r="AJ4045" s="54"/>
      <c r="AK4045" s="54"/>
      <c r="AL4045" s="54"/>
      <c r="AM4045" s="54"/>
      <c r="AN4045" s="54"/>
      <c r="AO4045" s="54"/>
      <c r="AP4045" s="54"/>
      <c r="AQ4045" s="54"/>
      <c r="AR4045" s="54"/>
      <c r="AS4045" s="54"/>
    </row>
    <row r="4046" spans="1:45" x14ac:dyDescent="0.3">
      <c r="D4046" s="56"/>
      <c r="X4046" s="336"/>
      <c r="Y4046" s="336">
        <f t="shared" ca="1" si="6911"/>
        <v>-0.59740721203903313</v>
      </c>
      <c r="Z4046" s="336">
        <f t="shared" ca="1" si="6911"/>
        <v>-1.8451183240490574E-4</v>
      </c>
      <c r="AA4046" s="336">
        <f t="shared" ca="1" si="6911"/>
        <v>-1.397646885358367E-5</v>
      </c>
      <c r="AB4046" s="336">
        <f t="shared" ca="1" si="6911"/>
        <v>2.6795053328854707E-2</v>
      </c>
      <c r="AC4046" s="336">
        <f t="shared" ca="1" si="6911"/>
        <v>-0.19653368657176423</v>
      </c>
      <c r="AD4046" s="336">
        <f t="shared" ca="1" si="6911"/>
        <v>-8.8389480249990863E-4</v>
      </c>
      <c r="AE4046" s="336"/>
      <c r="AF4046" s="336"/>
      <c r="AG4046" s="336"/>
      <c r="AH4046" s="336"/>
      <c r="AI4046" s="54"/>
      <c r="AJ4046" s="54"/>
      <c r="AK4046" s="54"/>
      <c r="AL4046" s="336"/>
      <c r="AM4046" s="336"/>
      <c r="AN4046" s="336"/>
      <c r="AO4046" s="336"/>
      <c r="AP4046" s="54"/>
      <c r="AQ4046" s="336"/>
      <c r="AR4046" s="336"/>
      <c r="AS4046" s="336"/>
    </row>
    <row r="4047" spans="1:45" x14ac:dyDescent="0.3">
      <c r="C4047" s="54"/>
      <c r="D4047" s="56"/>
      <c r="Y4047" s="336">
        <f t="shared" ca="1" si="6911"/>
        <v>-2.2686046656591703E-2</v>
      </c>
      <c r="Z4047" s="336">
        <f t="shared" ca="1" si="6911"/>
        <v>-1.1781553367532394</v>
      </c>
      <c r="AA4047" s="336">
        <f t="shared" ca="1" si="6911"/>
        <v>-0.29986709056552663</v>
      </c>
      <c r="AB4047" s="336">
        <f t="shared" ca="1" si="6911"/>
        <v>-0.2677990127588486</v>
      </c>
      <c r="AC4047" s="336">
        <f t="shared" ca="1" si="6911"/>
        <v>0.64541568914070302</v>
      </c>
      <c r="AD4047" s="336">
        <f t="shared" ca="1" si="6911"/>
        <v>-6.7570022463792007E-3</v>
      </c>
      <c r="AE4047" s="55"/>
      <c r="AF4047" s="55"/>
      <c r="AG4047" s="55"/>
      <c r="AH4047" s="55"/>
      <c r="AI4047" s="55"/>
      <c r="AJ4047" s="55"/>
      <c r="AK4047" s="55"/>
      <c r="AL4047" s="55"/>
      <c r="AM4047" s="55"/>
      <c r="AN4047" s="55"/>
      <c r="AO4047" s="55"/>
      <c r="AP4047" s="55"/>
      <c r="AQ4047" s="55"/>
      <c r="AR4047" s="55"/>
      <c r="AS4047" s="55"/>
    </row>
    <row r="4048" spans="1:45" x14ac:dyDescent="0.3">
      <c r="B4048" s="54" t="s">
        <v>172</v>
      </c>
      <c r="C4048" s="53">
        <f>C4041</f>
        <v>0</v>
      </c>
      <c r="D4048" s="56" t="e">
        <f t="shared" ref="D4048:D4049" ca="1" si="6984">AJ4048</f>
        <v>#N/A</v>
      </c>
      <c r="E4048" s="52" t="e">
        <f t="shared" ref="E4048:W4048" si="6985">E4041</f>
        <v>#N/A</v>
      </c>
      <c r="F4048" s="52" t="e">
        <f t="shared" si="6985"/>
        <v>#N/A</v>
      </c>
      <c r="G4048" s="52" t="e">
        <f t="shared" si="6985"/>
        <v>#N/A</v>
      </c>
      <c r="H4048" s="52" t="e">
        <f t="shared" si="6985"/>
        <v>#N/A</v>
      </c>
      <c r="I4048" s="52" t="e">
        <f t="shared" si="6985"/>
        <v>#N/A</v>
      </c>
      <c r="J4048" s="52" t="e">
        <f t="shared" si="6985"/>
        <v>#N/A</v>
      </c>
      <c r="K4048" s="52" t="e">
        <f t="shared" si="6985"/>
        <v>#N/A</v>
      </c>
      <c r="L4048" s="52" t="e">
        <f t="shared" si="6985"/>
        <v>#N/A</v>
      </c>
      <c r="M4048" s="52" t="e">
        <f t="shared" si="6985"/>
        <v>#N/A</v>
      </c>
      <c r="N4048" s="52" t="e">
        <f t="shared" si="6985"/>
        <v>#N/A</v>
      </c>
      <c r="O4048" s="52" t="e">
        <f t="shared" si="6985"/>
        <v>#N/A</v>
      </c>
      <c r="P4048" s="52" t="e">
        <f t="shared" si="6985"/>
        <v>#N/A</v>
      </c>
      <c r="Q4048" s="52" t="e">
        <f t="shared" si="6985"/>
        <v>#N/A</v>
      </c>
      <c r="R4048" s="52" t="e">
        <f t="shared" si="6985"/>
        <v>#N/A</v>
      </c>
      <c r="S4048" s="52" t="e">
        <f t="shared" si="6985"/>
        <v>#N/A</v>
      </c>
      <c r="T4048" s="52" t="e">
        <f t="shared" si="6985"/>
        <v>#N/A</v>
      </c>
      <c r="U4048" s="52" t="e">
        <f t="shared" si="6985"/>
        <v>#N/A</v>
      </c>
      <c r="V4048" s="52" t="e">
        <f t="shared" si="6985"/>
        <v>#N/A</v>
      </c>
      <c r="W4048" s="52" t="e">
        <f t="shared" si="6985"/>
        <v>#N/A</v>
      </c>
      <c r="X4048" s="55" t="e">
        <f t="shared" ref="X4048:X4049" si="6986">(H4048-(O4048*P4048)/100-3*(J4048*K4048)/100)/2</f>
        <v>#N/A</v>
      </c>
      <c r="Y4048" s="55" t="e">
        <f t="shared" ref="Y4048:Y4049" si="6987">SUM(X4048,(J4048*K4048/100))/(F4048/100)</f>
        <v>#N/A</v>
      </c>
      <c r="Z4048" s="55" t="e">
        <f t="shared" ref="Z4048" si="6988">U4048*0.5+U4049*0.5</f>
        <v>#N/A</v>
      </c>
      <c r="AA4048" s="55" t="e">
        <f t="shared" ref="AA4048:AA4049" si="6989">J4048/Y4048</f>
        <v>#N/A</v>
      </c>
      <c r="AB4048" s="336" t="e">
        <f t="shared" ref="AB4048:AB4049" si="6990">X4048/(Y4048-J4048)</f>
        <v>#N/A</v>
      </c>
      <c r="AC4048" s="223" t="e">
        <f ca="1">INDEX(FGA_COEFFS,1,1)+Z4048*INDEX(FGA_COEFFS,1,2)+Y4048*INDEX(FGA_COEFFS,1,3)+R4048*INDEX(FGA_COEFFS,1,4)+Q4049*INDEX(FGA_COEFFS,1,5)+S4048*INDEX(FGA_COEFFS,1,6)+T4049*INDEX(FGA_COEFFS,1,7)+M4049*INDEX(FGA_COEFFS,1,8)+Y4052*Y4053</f>
        <v>#N/A</v>
      </c>
      <c r="AD4048" s="223" t="e">
        <f ca="1">INDEX(THREEPTA_COEFFS,1,1)+AC4048*INDEX(THREEPTA_COEFFS,1,2)+J4048*INDEX(THREEPTA_COEFFS,1,3)+AA4048*INDEX(THREEPTA_COEFFS,1,4)+K4048*INDEX(THREEPTA_COEFFS,1,5)+L4049*INDEX(THREEPTA_COEFFS,1,6)+Z4052*Z4053</f>
        <v>#N/A</v>
      </c>
      <c r="AE4048" s="223" t="e">
        <f ca="1">INDEX(THREEPTPCT_COEFFS,1,1)+K4048*INDEX(THREEPTPCT_COEFFS,1,2)+L4049*INDEX(THREEPTPCT_COEFFS,1,3)+AA4052*AA4053</f>
        <v>#N/A</v>
      </c>
      <c r="AF4048" s="55" t="e">
        <f t="shared" ref="AF4048:AF4049" ca="1" si="6991">AC4048-AD4048</f>
        <v>#N/A</v>
      </c>
      <c r="AG4048" s="223" t="e">
        <f ca="1">INDEX(TWOPTPCT_COEFFS,1,1)+AB4048*INDEX(TWOPTPCT_COEFFS,1,2)+I4049*INDEX(TWOPTPCT_COEFFS,1,3)+G4049*INDEX(TWOPTPCT_COEFFS,1,4)+L4049*INDEX(TWOPTPCT_COEFFS,1,5)+AB4052*AB4053</f>
        <v>#N/A</v>
      </c>
      <c r="AH4048" s="223" t="e">
        <f ca="1">INDEX(FTA_COEFFS,1,1)+O4048*INDEX(FTA_COEFFS,1,2)+N4049*INDEX(FTA_COEFFS,1,3)+(Q4048+R4048)*INDEX(FTA_COEFFS,1,4)+(Q4049+R4049)*INDEX(FTA_COEFFS,1,5)+M4049*INDEX(FTA_COEFFS,1,6)+AC4052*AC4053</f>
        <v>#N/A</v>
      </c>
      <c r="AI4048" s="223" t="e">
        <f ca="1">INDEX(FTPCT_COEFFS,1,1)+P4048*INDEX(FTPCT_COEFFS,1,2)+F4048*INDEX(FTPCT_COEFFS,1,3)+G4049*INDEX(FTPCT_COEFFS,1,4)+AD4052*AD4053</f>
        <v>#N/A</v>
      </c>
      <c r="AJ4048" s="338" t="e">
        <f t="shared" ref="AJ4048:AJ4049" ca="1" si="6992">AD4048*AE4048/100+AF4048*AG4048+AH4048*AI4048/100</f>
        <v>#N/A</v>
      </c>
      <c r="AK4048" s="55"/>
      <c r="AL4048" s="55"/>
      <c r="AM4048" s="55"/>
      <c r="AN4048" s="55"/>
      <c r="AO4048" s="55"/>
      <c r="AP4048" s="55"/>
      <c r="AQ4048" s="55"/>
      <c r="AR4048" s="55"/>
    </row>
    <row r="4049" spans="1:45" x14ac:dyDescent="0.3">
      <c r="B4049" s="54" t="s">
        <v>175</v>
      </c>
      <c r="C4049" s="54">
        <f>C4042</f>
        <v>0</v>
      </c>
      <c r="D4049" s="56" t="e">
        <f t="shared" ca="1" si="6984"/>
        <v>#N/A</v>
      </c>
      <c r="E4049" s="52" t="e">
        <f t="shared" ref="E4049:W4049" si="6993">E4042</f>
        <v>#N/A</v>
      </c>
      <c r="F4049" s="52" t="e">
        <f t="shared" si="6993"/>
        <v>#N/A</v>
      </c>
      <c r="G4049" s="52" t="e">
        <f t="shared" si="6993"/>
        <v>#N/A</v>
      </c>
      <c r="H4049" s="52" t="e">
        <f t="shared" si="6993"/>
        <v>#N/A</v>
      </c>
      <c r="I4049" s="52" t="e">
        <f t="shared" si="6993"/>
        <v>#N/A</v>
      </c>
      <c r="J4049" s="52" t="e">
        <f t="shared" si="6993"/>
        <v>#N/A</v>
      </c>
      <c r="K4049" s="52" t="e">
        <f t="shared" si="6993"/>
        <v>#N/A</v>
      </c>
      <c r="L4049" s="52" t="e">
        <f t="shared" si="6993"/>
        <v>#N/A</v>
      </c>
      <c r="M4049" s="52" t="e">
        <f t="shared" si="6993"/>
        <v>#N/A</v>
      </c>
      <c r="N4049" s="52" t="e">
        <f t="shared" si="6993"/>
        <v>#N/A</v>
      </c>
      <c r="O4049" s="52" t="e">
        <f t="shared" si="6993"/>
        <v>#N/A</v>
      </c>
      <c r="P4049" s="52" t="e">
        <f t="shared" si="6993"/>
        <v>#N/A</v>
      </c>
      <c r="Q4049" s="52" t="e">
        <f t="shared" si="6993"/>
        <v>#N/A</v>
      </c>
      <c r="R4049" s="52" t="e">
        <f t="shared" si="6993"/>
        <v>#N/A</v>
      </c>
      <c r="S4049" s="52" t="e">
        <f t="shared" si="6993"/>
        <v>#N/A</v>
      </c>
      <c r="T4049" s="52" t="e">
        <f t="shared" si="6993"/>
        <v>#N/A</v>
      </c>
      <c r="U4049" s="52" t="e">
        <f t="shared" si="6993"/>
        <v>#N/A</v>
      </c>
      <c r="V4049" s="52" t="e">
        <f t="shared" si="6993"/>
        <v>#N/A</v>
      </c>
      <c r="W4049" s="52" t="e">
        <f t="shared" si="6993"/>
        <v>#N/A</v>
      </c>
      <c r="X4049" s="55" t="e">
        <f t="shared" si="6986"/>
        <v>#N/A</v>
      </c>
      <c r="Y4049" s="55" t="e">
        <f t="shared" si="6987"/>
        <v>#N/A</v>
      </c>
      <c r="Z4049" s="55" t="e">
        <f t="shared" ref="Z4049" si="6994">Z4048</f>
        <v>#N/A</v>
      </c>
      <c r="AA4049" s="55" t="e">
        <f t="shared" si="6989"/>
        <v>#N/A</v>
      </c>
      <c r="AB4049" s="336" t="e">
        <f t="shared" si="6990"/>
        <v>#N/A</v>
      </c>
      <c r="AC4049" s="223" t="e">
        <f ca="1">INDEX(FGA_COEFFS,1,1)+Z4049*INDEX(FGA_COEFFS,1,2)+Y4049*INDEX(FGA_COEFFS,1,3)+R4049*INDEX(FGA_COEFFS,1,4)+Q4048*INDEX(FGA_COEFFS,1,5)+S4049*INDEX(FGA_COEFFS,1,6)+T4048*INDEX(FGA_COEFFS,1,7)+M4048*INDEX(FGA_COEFFS,1,8)+Y4052*Y4054</f>
        <v>#N/A</v>
      </c>
      <c r="AD4049" s="223" t="e">
        <f ca="1">INDEX(THREEPTA_COEFFS,1,1)+AC4049*INDEX(THREEPTA_COEFFS,1,2)+J4049*INDEX(THREEPTA_COEFFS,1,3)+AA4049*INDEX(THREEPTA_COEFFS,1,4)+K4049*INDEX(THREEPTA_COEFFS,1,5)+L4048*INDEX(THREEPTA_COEFFS,1,6)+Z4052*Z4054</f>
        <v>#N/A</v>
      </c>
      <c r="AE4049" s="223" t="e">
        <f ca="1">INDEX(THREEPTPCT_COEFFS,1,1)+K4049*INDEX(THREEPTPCT_COEFFS,1,2)+L4048*INDEX(THREEPTPCT_COEFFS,1,3)+AA4052*AA4054</f>
        <v>#N/A</v>
      </c>
      <c r="AF4049" s="55" t="e">
        <f t="shared" ca="1" si="6991"/>
        <v>#N/A</v>
      </c>
      <c r="AG4049" s="223" t="e">
        <f ca="1">INDEX(TWOPTPCT_COEFFS,1,1)+AB4049*INDEX(TWOPTPCT_COEFFS,1,2)+I4048*INDEX(TWOPTPCT_COEFFS,1,3)+G4048*INDEX(TWOPTPCT_COEFFS,1,4)+L4048*INDEX(TWOPTPCT_COEFFS,1,5)+AB4052*AB4054</f>
        <v>#N/A</v>
      </c>
      <c r="AH4049" s="223" t="e">
        <f ca="1">INDEX(FTA_COEFFS,1,1)+O4049*INDEX(FTA_COEFFS,1,2)+N4048*INDEX(FTA_COEFFS,1,3)+(Q4049+R4049)*INDEX(FTA_COEFFS,1,4)+(Q4048+R4048)*INDEX(FTA_COEFFS,1,5)+M4048*INDEX(FTA_COEFFS,1,6)+AC4052*AC4054</f>
        <v>#N/A</v>
      </c>
      <c r="AI4049" s="223" t="e">
        <f ca="1">INDEX(FTPCT_COEFFS,1,1)+P4049*INDEX(FTPCT_COEFFS,1,2)+F4049*INDEX(FTPCT_COEFFS,1,3)+G4048*INDEX(FTPCT_COEFFS,1,4)+AD4052*AD4054</f>
        <v>#N/A</v>
      </c>
      <c r="AJ4049" s="338" t="e">
        <f t="shared" ca="1" si="6992"/>
        <v>#N/A</v>
      </c>
      <c r="AK4049" s="55"/>
      <c r="AL4049" s="55"/>
      <c r="AM4049" s="55"/>
      <c r="AN4049" s="55"/>
      <c r="AO4049" s="55"/>
      <c r="AP4049" s="55"/>
      <c r="AQ4049" s="55"/>
      <c r="AR4049" s="55"/>
    </row>
    <row r="4050" spans="1:45" x14ac:dyDescent="0.3">
      <c r="A4050" s="54" t="e">
        <f ca="1">IF(D4048&gt;(D4049+(AVERAGE(V4048,W4048)-AVERAGE(V4049,W4049))/2)+2.5,C4048,IF(D4049&gt;(D4048+(AVERAGE(V4049,W4049)-AVERAGE(V4048,W4048))/2)+2.5,C4049,"Close"))</f>
        <v>#N/A</v>
      </c>
      <c r="B4050" s="64" t="e">
        <f ca="1">IF(D4049&gt;D4048,C4049,C4048)</f>
        <v>#N/A</v>
      </c>
      <c r="D4050" s="56"/>
      <c r="X4050" s="55"/>
      <c r="Y4050" s="55"/>
      <c r="Z4050" s="55"/>
      <c r="AA4050" s="55"/>
      <c r="AB4050" s="55"/>
      <c r="AC4050" s="337"/>
      <c r="AD4050" s="337"/>
      <c r="AE4050" s="337"/>
      <c r="AF4050" s="337"/>
      <c r="AG4050" s="337"/>
      <c r="AH4050" s="337"/>
      <c r="AI4050" s="337"/>
      <c r="AJ4050" s="337"/>
      <c r="AK4050" s="337"/>
      <c r="AL4050" s="337"/>
      <c r="AM4050" s="55"/>
      <c r="AN4050" s="55"/>
      <c r="AO4050" s="55"/>
      <c r="AP4050" s="55"/>
      <c r="AQ4050" s="55"/>
      <c r="AR4050" s="55"/>
      <c r="AS4050" s="55"/>
    </row>
    <row r="4051" spans="1:45" x14ac:dyDescent="0.3">
      <c r="X4051" s="54" t="s">
        <v>1305</v>
      </c>
      <c r="Y4051" s="54" t="s">
        <v>128</v>
      </c>
      <c r="Z4051" s="54" t="s">
        <v>157</v>
      </c>
      <c r="AA4051" s="54" t="s">
        <v>151</v>
      </c>
      <c r="AB4051" s="54" t="s">
        <v>1327</v>
      </c>
      <c r="AC4051" s="54" t="s">
        <v>129</v>
      </c>
      <c r="AD4051" s="54" t="s">
        <v>116</v>
      </c>
      <c r="AE4051" s="54"/>
      <c r="AF4051" s="54"/>
      <c r="AG4051" s="54"/>
      <c r="AH4051" s="54"/>
      <c r="AI4051" s="54"/>
      <c r="AJ4051" s="54"/>
      <c r="AK4051" s="54"/>
      <c r="AL4051" s="54"/>
      <c r="AM4051" s="54"/>
      <c r="AN4051" s="54"/>
      <c r="AO4051" s="54"/>
      <c r="AP4051" s="54"/>
      <c r="AQ4051" s="54"/>
      <c r="AR4051" s="54"/>
      <c r="AS4051" s="54"/>
    </row>
    <row r="4052" spans="1:45" x14ac:dyDescent="0.3">
      <c r="X4052" s="54"/>
      <c r="Y4052" s="54">
        <f t="shared" ref="Y4052:AD4052" si="6995">Y4045</f>
        <v>6.4436999999999998</v>
      </c>
      <c r="Z4052" s="54">
        <f t="shared" si="6995"/>
        <v>4.9371</v>
      </c>
      <c r="AA4052" s="54">
        <f t="shared" si="6995"/>
        <v>11.350300000000001</v>
      </c>
      <c r="AB4052" s="54">
        <f t="shared" si="6995"/>
        <v>7.1900000000000006E-2</v>
      </c>
      <c r="AC4052" s="54">
        <f t="shared" si="6995"/>
        <v>6.2766000000000002</v>
      </c>
      <c r="AD4052" s="54">
        <f t="shared" si="6995"/>
        <v>11.042999999999999</v>
      </c>
      <c r="AE4052" s="54"/>
      <c r="AF4052" s="336"/>
      <c r="AG4052" s="336"/>
      <c r="AH4052" s="336"/>
      <c r="AI4052" s="54"/>
      <c r="AJ4052" s="54"/>
      <c r="AK4052" s="54"/>
      <c r="AL4052" s="54"/>
      <c r="AM4052" s="54"/>
      <c r="AN4052" s="54"/>
      <c r="AO4052" s="54"/>
      <c r="AP4052" s="54"/>
      <c r="AQ4052" s="54"/>
      <c r="AR4052" s="54"/>
      <c r="AS4052" s="54"/>
    </row>
    <row r="4053" spans="1:45" x14ac:dyDescent="0.3">
      <c r="D4053" s="56"/>
      <c r="X4053" s="336"/>
      <c r="Y4053" s="336">
        <f t="shared" ca="1" si="6911"/>
        <v>-1.5347986473873651E-7</v>
      </c>
      <c r="Z4053" s="336">
        <f t="shared" ca="1" si="6911"/>
        <v>0.34536035154243805</v>
      </c>
      <c r="AA4053" s="336">
        <f t="shared" ca="1" si="6911"/>
        <v>-0.90533032455699403</v>
      </c>
      <c r="AB4053" s="336">
        <f t="shared" ca="1" si="6911"/>
        <v>0.39867491942688815</v>
      </c>
      <c r="AC4053" s="336">
        <f t="shared" ca="1" si="6911"/>
        <v>-1.2755749529870578E-2</v>
      </c>
      <c r="AD4053" s="336">
        <f t="shared" ca="1" si="6911"/>
        <v>1.2457041938481872E-2</v>
      </c>
      <c r="AE4053" s="336"/>
      <c r="AF4053" s="336"/>
      <c r="AG4053" s="336"/>
      <c r="AH4053" s="336"/>
      <c r="AI4053" s="54"/>
      <c r="AJ4053" s="54"/>
      <c r="AK4053" s="54"/>
      <c r="AL4053" s="336"/>
      <c r="AM4053" s="336"/>
      <c r="AN4053" s="336"/>
      <c r="AO4053" s="336"/>
      <c r="AP4053" s="54"/>
      <c r="AQ4053" s="336"/>
      <c r="AR4053" s="336"/>
      <c r="AS4053" s="336"/>
    </row>
    <row r="4054" spans="1:45" x14ac:dyDescent="0.3">
      <c r="C4054" s="54"/>
      <c r="D4054" s="56"/>
      <c r="Y4054" s="336">
        <f t="shared" ca="1" si="6911"/>
        <v>-0.46000092136932447</v>
      </c>
      <c r="Z4054" s="336">
        <f t="shared" ca="1" si="6911"/>
        <v>0.16464498736165389</v>
      </c>
      <c r="AA4054" s="336">
        <f t="shared" ca="1" si="6911"/>
        <v>-2.6056431145904265E-3</v>
      </c>
      <c r="AB4054" s="336">
        <f t="shared" ca="1" si="6911"/>
        <v>0.15876832921567111</v>
      </c>
      <c r="AC4054" s="336">
        <f t="shared" ca="1" si="6911"/>
        <v>-2.9036110484207671E-2</v>
      </c>
      <c r="AD4054" s="336">
        <f t="shared" ca="1" si="6911"/>
        <v>2.8644280077046061E-3</v>
      </c>
      <c r="AE4054" s="55"/>
      <c r="AF4054" s="55"/>
      <c r="AG4054" s="55"/>
      <c r="AH4054" s="55"/>
      <c r="AI4054" s="55"/>
      <c r="AJ4054" s="55"/>
      <c r="AK4054" s="55"/>
      <c r="AL4054" s="55"/>
      <c r="AM4054" s="55"/>
      <c r="AN4054" s="55"/>
      <c r="AO4054" s="55"/>
      <c r="AP4054" s="55"/>
      <c r="AQ4054" s="55"/>
      <c r="AR4054" s="55"/>
      <c r="AS4054" s="55"/>
    </row>
    <row r="4055" spans="1:45" x14ac:dyDescent="0.3">
      <c r="B4055" s="54" t="s">
        <v>172</v>
      </c>
      <c r="C4055" s="53">
        <f>C4048</f>
        <v>0</v>
      </c>
      <c r="D4055" s="56" t="e">
        <f t="shared" ref="D4055:D4056" ca="1" si="6996">AJ4055</f>
        <v>#N/A</v>
      </c>
      <c r="E4055" s="52" t="e">
        <f t="shared" ref="E4055:W4055" si="6997">E4048</f>
        <v>#N/A</v>
      </c>
      <c r="F4055" s="52" t="e">
        <f t="shared" si="6997"/>
        <v>#N/A</v>
      </c>
      <c r="G4055" s="52" t="e">
        <f t="shared" si="6997"/>
        <v>#N/A</v>
      </c>
      <c r="H4055" s="52" t="e">
        <f t="shared" si="6997"/>
        <v>#N/A</v>
      </c>
      <c r="I4055" s="52" t="e">
        <f t="shared" si="6997"/>
        <v>#N/A</v>
      </c>
      <c r="J4055" s="52" t="e">
        <f t="shared" si="6997"/>
        <v>#N/A</v>
      </c>
      <c r="K4055" s="52" t="e">
        <f t="shared" si="6997"/>
        <v>#N/A</v>
      </c>
      <c r="L4055" s="52" t="e">
        <f t="shared" si="6997"/>
        <v>#N/A</v>
      </c>
      <c r="M4055" s="52" t="e">
        <f t="shared" si="6997"/>
        <v>#N/A</v>
      </c>
      <c r="N4055" s="52" t="e">
        <f t="shared" si="6997"/>
        <v>#N/A</v>
      </c>
      <c r="O4055" s="52" t="e">
        <f t="shared" si="6997"/>
        <v>#N/A</v>
      </c>
      <c r="P4055" s="52" t="e">
        <f t="shared" si="6997"/>
        <v>#N/A</v>
      </c>
      <c r="Q4055" s="52" t="e">
        <f t="shared" si="6997"/>
        <v>#N/A</v>
      </c>
      <c r="R4055" s="52" t="e">
        <f t="shared" si="6997"/>
        <v>#N/A</v>
      </c>
      <c r="S4055" s="52" t="e">
        <f t="shared" si="6997"/>
        <v>#N/A</v>
      </c>
      <c r="T4055" s="52" t="e">
        <f t="shared" si="6997"/>
        <v>#N/A</v>
      </c>
      <c r="U4055" s="52" t="e">
        <f t="shared" si="6997"/>
        <v>#N/A</v>
      </c>
      <c r="V4055" s="52" t="e">
        <f t="shared" si="6997"/>
        <v>#N/A</v>
      </c>
      <c r="W4055" s="52" t="e">
        <f t="shared" si="6997"/>
        <v>#N/A</v>
      </c>
      <c r="X4055" s="55" t="e">
        <f t="shared" ref="X4055:X4056" si="6998">(H4055-(O4055*P4055)/100-3*(J4055*K4055)/100)/2</f>
        <v>#N/A</v>
      </c>
      <c r="Y4055" s="55" t="e">
        <f t="shared" ref="Y4055:Y4056" si="6999">SUM(X4055,(J4055*K4055/100))/(F4055/100)</f>
        <v>#N/A</v>
      </c>
      <c r="Z4055" s="55" t="e">
        <f t="shared" ref="Z4055" si="7000">U4055*0.5+U4056*0.5</f>
        <v>#N/A</v>
      </c>
      <c r="AA4055" s="55" t="e">
        <f t="shared" ref="AA4055:AA4056" si="7001">J4055/Y4055</f>
        <v>#N/A</v>
      </c>
      <c r="AB4055" s="336" t="e">
        <f t="shared" ref="AB4055:AB4056" si="7002">X4055/(Y4055-J4055)</f>
        <v>#N/A</v>
      </c>
      <c r="AC4055" s="223" t="e">
        <f ca="1">INDEX(FGA_COEFFS,1,1)+Z4055*INDEX(FGA_COEFFS,1,2)+Y4055*INDEX(FGA_COEFFS,1,3)+R4055*INDEX(FGA_COEFFS,1,4)+Q4056*INDEX(FGA_COEFFS,1,5)+S4055*INDEX(FGA_COEFFS,1,6)+T4056*INDEX(FGA_COEFFS,1,7)+M4056*INDEX(FGA_COEFFS,1,8)+Y4059*Y4060</f>
        <v>#N/A</v>
      </c>
      <c r="AD4055" s="223" t="e">
        <f ca="1">INDEX(THREEPTA_COEFFS,1,1)+AC4055*INDEX(THREEPTA_COEFFS,1,2)+J4055*INDEX(THREEPTA_COEFFS,1,3)+AA4055*INDEX(THREEPTA_COEFFS,1,4)+K4055*INDEX(THREEPTA_COEFFS,1,5)+L4056*INDEX(THREEPTA_COEFFS,1,6)+Z4059*Z4060</f>
        <v>#N/A</v>
      </c>
      <c r="AE4055" s="223" t="e">
        <f ca="1">INDEX(THREEPTPCT_COEFFS,1,1)+K4055*INDEX(THREEPTPCT_COEFFS,1,2)+L4056*INDEX(THREEPTPCT_COEFFS,1,3)+AA4059*AA4060</f>
        <v>#N/A</v>
      </c>
      <c r="AF4055" s="55" t="e">
        <f t="shared" ref="AF4055:AF4056" ca="1" si="7003">AC4055-AD4055</f>
        <v>#N/A</v>
      </c>
      <c r="AG4055" s="223" t="e">
        <f ca="1">INDEX(TWOPTPCT_COEFFS,1,1)+AB4055*INDEX(TWOPTPCT_COEFFS,1,2)+I4056*INDEX(TWOPTPCT_COEFFS,1,3)+G4056*INDEX(TWOPTPCT_COEFFS,1,4)+L4056*INDEX(TWOPTPCT_COEFFS,1,5)+AB4059*AB4060</f>
        <v>#N/A</v>
      </c>
      <c r="AH4055" s="223" t="e">
        <f ca="1">INDEX(FTA_COEFFS,1,1)+O4055*INDEX(FTA_COEFFS,1,2)+N4056*INDEX(FTA_COEFFS,1,3)+(Q4055+R4055)*INDEX(FTA_COEFFS,1,4)+(Q4056+R4056)*INDEX(FTA_COEFFS,1,5)+M4056*INDEX(FTA_COEFFS,1,6)+AC4059*AC4060</f>
        <v>#N/A</v>
      </c>
      <c r="AI4055" s="223" t="e">
        <f ca="1">INDEX(FTPCT_COEFFS,1,1)+P4055*INDEX(FTPCT_COEFFS,1,2)+F4055*INDEX(FTPCT_COEFFS,1,3)+G4056*INDEX(FTPCT_COEFFS,1,4)+AD4059*AD4060</f>
        <v>#N/A</v>
      </c>
      <c r="AJ4055" s="338" t="e">
        <f t="shared" ref="AJ4055:AJ4056" ca="1" si="7004">AD4055*AE4055/100+AF4055*AG4055+AH4055*AI4055/100</f>
        <v>#N/A</v>
      </c>
      <c r="AK4055" s="55"/>
      <c r="AL4055" s="55"/>
      <c r="AM4055" s="55"/>
      <c r="AN4055" s="55"/>
      <c r="AO4055" s="55"/>
      <c r="AP4055" s="55"/>
      <c r="AQ4055" s="55"/>
      <c r="AR4055" s="55"/>
    </row>
    <row r="4056" spans="1:45" x14ac:dyDescent="0.3">
      <c r="B4056" s="54" t="s">
        <v>175</v>
      </c>
      <c r="C4056" s="54">
        <f>C4049</f>
        <v>0</v>
      </c>
      <c r="D4056" s="56" t="e">
        <f t="shared" ca="1" si="6996"/>
        <v>#N/A</v>
      </c>
      <c r="E4056" s="52" t="e">
        <f t="shared" ref="E4056:W4056" si="7005">E4049</f>
        <v>#N/A</v>
      </c>
      <c r="F4056" s="52" t="e">
        <f t="shared" si="7005"/>
        <v>#N/A</v>
      </c>
      <c r="G4056" s="52" t="e">
        <f t="shared" si="7005"/>
        <v>#N/A</v>
      </c>
      <c r="H4056" s="52" t="e">
        <f t="shared" si="7005"/>
        <v>#N/A</v>
      </c>
      <c r="I4056" s="52" t="e">
        <f t="shared" si="7005"/>
        <v>#N/A</v>
      </c>
      <c r="J4056" s="52" t="e">
        <f t="shared" si="7005"/>
        <v>#N/A</v>
      </c>
      <c r="K4056" s="52" t="e">
        <f t="shared" si="7005"/>
        <v>#N/A</v>
      </c>
      <c r="L4056" s="52" t="e">
        <f t="shared" si="7005"/>
        <v>#N/A</v>
      </c>
      <c r="M4056" s="52" t="e">
        <f t="shared" si="7005"/>
        <v>#N/A</v>
      </c>
      <c r="N4056" s="52" t="e">
        <f t="shared" si="7005"/>
        <v>#N/A</v>
      </c>
      <c r="O4056" s="52" t="e">
        <f t="shared" si="7005"/>
        <v>#N/A</v>
      </c>
      <c r="P4056" s="52" t="e">
        <f t="shared" si="7005"/>
        <v>#N/A</v>
      </c>
      <c r="Q4056" s="52" t="e">
        <f t="shared" si="7005"/>
        <v>#N/A</v>
      </c>
      <c r="R4056" s="52" t="e">
        <f t="shared" si="7005"/>
        <v>#N/A</v>
      </c>
      <c r="S4056" s="52" t="e">
        <f t="shared" si="7005"/>
        <v>#N/A</v>
      </c>
      <c r="T4056" s="52" t="e">
        <f t="shared" si="7005"/>
        <v>#N/A</v>
      </c>
      <c r="U4056" s="52" t="e">
        <f t="shared" si="7005"/>
        <v>#N/A</v>
      </c>
      <c r="V4056" s="52" t="e">
        <f t="shared" si="7005"/>
        <v>#N/A</v>
      </c>
      <c r="W4056" s="52" t="e">
        <f t="shared" si="7005"/>
        <v>#N/A</v>
      </c>
      <c r="X4056" s="55" t="e">
        <f t="shared" si="6998"/>
        <v>#N/A</v>
      </c>
      <c r="Y4056" s="55" t="e">
        <f t="shared" si="6999"/>
        <v>#N/A</v>
      </c>
      <c r="Z4056" s="55" t="e">
        <f t="shared" ref="Z4056" si="7006">Z4055</f>
        <v>#N/A</v>
      </c>
      <c r="AA4056" s="55" t="e">
        <f t="shared" si="7001"/>
        <v>#N/A</v>
      </c>
      <c r="AB4056" s="336" t="e">
        <f t="shared" si="7002"/>
        <v>#N/A</v>
      </c>
      <c r="AC4056" s="223" t="e">
        <f ca="1">INDEX(FGA_COEFFS,1,1)+Z4056*INDEX(FGA_COEFFS,1,2)+Y4056*INDEX(FGA_COEFFS,1,3)+R4056*INDEX(FGA_COEFFS,1,4)+Q4055*INDEX(FGA_COEFFS,1,5)+S4056*INDEX(FGA_COEFFS,1,6)+T4055*INDEX(FGA_COEFFS,1,7)+M4055*INDEX(FGA_COEFFS,1,8)+Y4059*Y4061</f>
        <v>#N/A</v>
      </c>
      <c r="AD4056" s="223" t="e">
        <f ca="1">INDEX(THREEPTA_COEFFS,1,1)+AC4056*INDEX(THREEPTA_COEFFS,1,2)+J4056*INDEX(THREEPTA_COEFFS,1,3)+AA4056*INDEX(THREEPTA_COEFFS,1,4)+K4056*INDEX(THREEPTA_COEFFS,1,5)+L4055*INDEX(THREEPTA_COEFFS,1,6)+Z4059*Z4061</f>
        <v>#N/A</v>
      </c>
      <c r="AE4056" s="223" t="e">
        <f ca="1">INDEX(THREEPTPCT_COEFFS,1,1)+K4056*INDEX(THREEPTPCT_COEFFS,1,2)+L4055*INDEX(THREEPTPCT_COEFFS,1,3)+AA4059*AA4061</f>
        <v>#N/A</v>
      </c>
      <c r="AF4056" s="55" t="e">
        <f t="shared" ca="1" si="7003"/>
        <v>#N/A</v>
      </c>
      <c r="AG4056" s="223" t="e">
        <f ca="1">INDEX(TWOPTPCT_COEFFS,1,1)+AB4056*INDEX(TWOPTPCT_COEFFS,1,2)+I4055*INDEX(TWOPTPCT_COEFFS,1,3)+G4055*INDEX(TWOPTPCT_COEFFS,1,4)+L4055*INDEX(TWOPTPCT_COEFFS,1,5)+AB4059*AB4061</f>
        <v>#N/A</v>
      </c>
      <c r="AH4056" s="223" t="e">
        <f ca="1">INDEX(FTA_COEFFS,1,1)+O4056*INDEX(FTA_COEFFS,1,2)+N4055*INDEX(FTA_COEFFS,1,3)+(Q4056+R4056)*INDEX(FTA_COEFFS,1,4)+(Q4055+R4055)*INDEX(FTA_COEFFS,1,5)+M4055*INDEX(FTA_COEFFS,1,6)+AC4059*AC4061</f>
        <v>#N/A</v>
      </c>
      <c r="AI4056" s="223" t="e">
        <f ca="1">INDEX(FTPCT_COEFFS,1,1)+P4056*INDEX(FTPCT_COEFFS,1,2)+F4056*INDEX(FTPCT_COEFFS,1,3)+G4055*INDEX(FTPCT_COEFFS,1,4)+AD4059*AD4061</f>
        <v>#N/A</v>
      </c>
      <c r="AJ4056" s="338" t="e">
        <f t="shared" ca="1" si="7004"/>
        <v>#N/A</v>
      </c>
      <c r="AK4056" s="55"/>
      <c r="AL4056" s="55"/>
      <c r="AM4056" s="55"/>
      <c r="AN4056" s="55"/>
      <c r="AO4056" s="55"/>
      <c r="AP4056" s="55"/>
      <c r="AQ4056" s="55"/>
      <c r="AR4056" s="55"/>
    </row>
    <row r="4057" spans="1:45" x14ac:dyDescent="0.3">
      <c r="A4057" s="54" t="e">
        <f ca="1">IF(D4055&gt;(D4056+(AVERAGE(V4055,W4055)-AVERAGE(V4056,W4056))/2)+2.5,C4055,IF(D4056&gt;(D4055+(AVERAGE(V4056,W4056)-AVERAGE(V4055,W4055))/2)+2.5,C4056,"Close"))</f>
        <v>#N/A</v>
      </c>
      <c r="B4057" s="64" t="e">
        <f ca="1">IF(D4056&gt;D4055,C4056,C4055)</f>
        <v>#N/A</v>
      </c>
      <c r="D4057" s="56"/>
      <c r="X4057" s="55"/>
      <c r="Y4057" s="55"/>
      <c r="Z4057" s="55"/>
      <c r="AA4057" s="55"/>
      <c r="AB4057" s="55"/>
      <c r="AC4057" s="337"/>
      <c r="AD4057" s="337"/>
      <c r="AE4057" s="337"/>
      <c r="AF4057" s="337"/>
      <c r="AG4057" s="337"/>
      <c r="AH4057" s="337"/>
      <c r="AI4057" s="337"/>
      <c r="AJ4057" s="337"/>
      <c r="AK4057" s="337"/>
      <c r="AL4057" s="337"/>
      <c r="AM4057" s="55"/>
      <c r="AN4057" s="55"/>
      <c r="AO4057" s="55"/>
      <c r="AP4057" s="55"/>
      <c r="AQ4057" s="55"/>
      <c r="AR4057" s="55"/>
      <c r="AS4057" s="55"/>
    </row>
    <row r="4058" spans="1:45" x14ac:dyDescent="0.3">
      <c r="X4058" s="54" t="s">
        <v>1305</v>
      </c>
      <c r="Y4058" s="54" t="s">
        <v>128</v>
      </c>
      <c r="Z4058" s="54" t="s">
        <v>157</v>
      </c>
      <c r="AA4058" s="54" t="s">
        <v>151</v>
      </c>
      <c r="AB4058" s="54" t="s">
        <v>1327</v>
      </c>
      <c r="AC4058" s="54" t="s">
        <v>129</v>
      </c>
      <c r="AD4058" s="54" t="s">
        <v>116</v>
      </c>
      <c r="AE4058" s="54"/>
      <c r="AF4058" s="54"/>
      <c r="AG4058" s="54"/>
      <c r="AH4058" s="54"/>
      <c r="AI4058" s="54"/>
      <c r="AJ4058" s="54"/>
      <c r="AK4058" s="54"/>
      <c r="AL4058" s="54"/>
      <c r="AM4058" s="54"/>
      <c r="AN4058" s="54"/>
      <c r="AO4058" s="54"/>
      <c r="AP4058" s="54"/>
      <c r="AQ4058" s="54"/>
      <c r="AR4058" s="54"/>
      <c r="AS4058" s="54"/>
    </row>
    <row r="4059" spans="1:45" x14ac:dyDescent="0.3">
      <c r="X4059" s="54"/>
      <c r="Y4059" s="54">
        <f t="shared" ref="Y4059:AD4059" si="7007">Y4052</f>
        <v>6.4436999999999998</v>
      </c>
      <c r="Z4059" s="54">
        <f t="shared" si="7007"/>
        <v>4.9371</v>
      </c>
      <c r="AA4059" s="54">
        <f t="shared" si="7007"/>
        <v>11.350300000000001</v>
      </c>
      <c r="AB4059" s="54">
        <f t="shared" si="7007"/>
        <v>7.1900000000000006E-2</v>
      </c>
      <c r="AC4059" s="54">
        <f t="shared" si="7007"/>
        <v>6.2766000000000002</v>
      </c>
      <c r="AD4059" s="54">
        <f t="shared" si="7007"/>
        <v>11.042999999999999</v>
      </c>
      <c r="AE4059" s="54"/>
      <c r="AF4059" s="336"/>
      <c r="AG4059" s="336"/>
      <c r="AH4059" s="336"/>
      <c r="AI4059" s="54"/>
      <c r="AJ4059" s="54"/>
      <c r="AK4059" s="54"/>
      <c r="AL4059" s="54"/>
      <c r="AM4059" s="54"/>
      <c r="AN4059" s="54"/>
      <c r="AO4059" s="54"/>
      <c r="AP4059" s="54"/>
      <c r="AQ4059" s="54"/>
      <c r="AR4059" s="54"/>
      <c r="AS4059" s="54"/>
    </row>
    <row r="4060" spans="1:45" x14ac:dyDescent="0.3">
      <c r="D4060" s="56"/>
      <c r="X4060" s="336"/>
      <c r="Y4060" s="336">
        <f t="shared" ca="1" si="6911"/>
        <v>1.3243215417529794</v>
      </c>
      <c r="Z4060" s="336">
        <f t="shared" ca="1" si="6911"/>
        <v>-0.13470943566377891</v>
      </c>
      <c r="AA4060" s="336">
        <f t="shared" ca="1" si="6911"/>
        <v>-0.93553525074133448</v>
      </c>
      <c r="AB4060" s="336">
        <f t="shared" ca="1" si="6911"/>
        <v>-8.0560642994331355E-2</v>
      </c>
      <c r="AC4060" s="336">
        <f t="shared" ca="1" si="6911"/>
        <v>-7.550658855595097E-4</v>
      </c>
      <c r="AD4060" s="336">
        <f t="shared" ca="1" si="6911"/>
        <v>0.67672070455615529</v>
      </c>
      <c r="AE4060" s="336"/>
      <c r="AF4060" s="336"/>
      <c r="AG4060" s="336"/>
      <c r="AH4060" s="336"/>
      <c r="AI4060" s="54"/>
      <c r="AJ4060" s="54"/>
      <c r="AK4060" s="54"/>
      <c r="AL4060" s="336"/>
      <c r="AM4060" s="336"/>
      <c r="AN4060" s="336"/>
      <c r="AO4060" s="336"/>
      <c r="AP4060" s="54"/>
      <c r="AQ4060" s="336"/>
      <c r="AR4060" s="336"/>
      <c r="AS4060" s="336"/>
    </row>
    <row r="4061" spans="1:45" x14ac:dyDescent="0.3">
      <c r="C4061" s="54"/>
      <c r="D4061" s="56"/>
      <c r="Y4061" s="336">
        <f t="shared" ca="1" si="6911"/>
        <v>-0.30314629217886191</v>
      </c>
      <c r="Z4061" s="336">
        <f t="shared" ca="1" si="6911"/>
        <v>2.1306305755349378E-2</v>
      </c>
      <c r="AA4061" s="336">
        <f t="shared" ca="1" si="6911"/>
        <v>0.76377674406256357</v>
      </c>
      <c r="AB4061" s="336">
        <f t="shared" ca="1" si="6911"/>
        <v>1.4251600569222849E-2</v>
      </c>
      <c r="AC4061" s="336">
        <f t="shared" ca="1" si="6911"/>
        <v>1.1704669052078117E-2</v>
      </c>
      <c r="AD4061" s="336">
        <f t="shared" ca="1" si="6911"/>
        <v>0.90157977141396817</v>
      </c>
      <c r="AE4061" s="55"/>
      <c r="AF4061" s="55"/>
      <c r="AG4061" s="55"/>
      <c r="AH4061" s="55"/>
      <c r="AI4061" s="55"/>
      <c r="AJ4061" s="55"/>
      <c r="AK4061" s="55"/>
      <c r="AL4061" s="55"/>
      <c r="AM4061" s="55"/>
      <c r="AN4061" s="55"/>
      <c r="AO4061" s="55"/>
      <c r="AP4061" s="55"/>
      <c r="AQ4061" s="55"/>
      <c r="AR4061" s="55"/>
      <c r="AS4061" s="55"/>
    </row>
    <row r="4062" spans="1:45" x14ac:dyDescent="0.3">
      <c r="B4062" s="54" t="s">
        <v>172</v>
      </c>
      <c r="C4062" s="53">
        <f>C4055</f>
        <v>0</v>
      </c>
      <c r="D4062" s="56" t="e">
        <f t="shared" ref="D4062:D4063" ca="1" si="7008">AJ4062</f>
        <v>#N/A</v>
      </c>
      <c r="E4062" s="52" t="e">
        <f t="shared" ref="E4062:W4062" si="7009">E4055</f>
        <v>#N/A</v>
      </c>
      <c r="F4062" s="52" t="e">
        <f t="shared" si="7009"/>
        <v>#N/A</v>
      </c>
      <c r="G4062" s="52" t="e">
        <f t="shared" si="7009"/>
        <v>#N/A</v>
      </c>
      <c r="H4062" s="52" t="e">
        <f t="shared" si="7009"/>
        <v>#N/A</v>
      </c>
      <c r="I4062" s="52" t="e">
        <f t="shared" si="7009"/>
        <v>#N/A</v>
      </c>
      <c r="J4062" s="52" t="e">
        <f t="shared" si="7009"/>
        <v>#N/A</v>
      </c>
      <c r="K4062" s="52" t="e">
        <f t="shared" si="7009"/>
        <v>#N/A</v>
      </c>
      <c r="L4062" s="52" t="e">
        <f t="shared" si="7009"/>
        <v>#N/A</v>
      </c>
      <c r="M4062" s="52" t="e">
        <f t="shared" si="7009"/>
        <v>#N/A</v>
      </c>
      <c r="N4062" s="52" t="e">
        <f t="shared" si="7009"/>
        <v>#N/A</v>
      </c>
      <c r="O4062" s="52" t="e">
        <f t="shared" si="7009"/>
        <v>#N/A</v>
      </c>
      <c r="P4062" s="52" t="e">
        <f t="shared" si="7009"/>
        <v>#N/A</v>
      </c>
      <c r="Q4062" s="52" t="e">
        <f t="shared" si="7009"/>
        <v>#N/A</v>
      </c>
      <c r="R4062" s="52" t="e">
        <f t="shared" si="7009"/>
        <v>#N/A</v>
      </c>
      <c r="S4062" s="52" t="e">
        <f t="shared" si="7009"/>
        <v>#N/A</v>
      </c>
      <c r="T4062" s="52" t="e">
        <f t="shared" si="7009"/>
        <v>#N/A</v>
      </c>
      <c r="U4062" s="52" t="e">
        <f t="shared" si="7009"/>
        <v>#N/A</v>
      </c>
      <c r="V4062" s="52" t="e">
        <f t="shared" si="7009"/>
        <v>#N/A</v>
      </c>
      <c r="W4062" s="52" t="e">
        <f t="shared" si="7009"/>
        <v>#N/A</v>
      </c>
      <c r="X4062" s="55" t="e">
        <f t="shared" ref="X4062:X4063" si="7010">(H4062-(O4062*P4062)/100-3*(J4062*K4062)/100)/2</f>
        <v>#N/A</v>
      </c>
      <c r="Y4062" s="55" t="e">
        <f t="shared" ref="Y4062:Y4063" si="7011">SUM(X4062,(J4062*K4062/100))/(F4062/100)</f>
        <v>#N/A</v>
      </c>
      <c r="Z4062" s="55" t="e">
        <f t="shared" ref="Z4062" si="7012">U4062*0.5+U4063*0.5</f>
        <v>#N/A</v>
      </c>
      <c r="AA4062" s="55" t="e">
        <f t="shared" ref="AA4062:AA4063" si="7013">J4062/Y4062</f>
        <v>#N/A</v>
      </c>
      <c r="AB4062" s="336" t="e">
        <f t="shared" ref="AB4062:AB4063" si="7014">X4062/(Y4062-J4062)</f>
        <v>#N/A</v>
      </c>
      <c r="AC4062" s="223" t="e">
        <f ca="1">INDEX(FGA_COEFFS,1,1)+Z4062*INDEX(FGA_COEFFS,1,2)+Y4062*INDEX(FGA_COEFFS,1,3)+R4062*INDEX(FGA_COEFFS,1,4)+Q4063*INDEX(FGA_COEFFS,1,5)+S4062*INDEX(FGA_COEFFS,1,6)+T4063*INDEX(FGA_COEFFS,1,7)+M4063*INDEX(FGA_COEFFS,1,8)+Y4066*Y4067</f>
        <v>#N/A</v>
      </c>
      <c r="AD4062" s="223" t="e">
        <f ca="1">INDEX(THREEPTA_COEFFS,1,1)+AC4062*INDEX(THREEPTA_COEFFS,1,2)+J4062*INDEX(THREEPTA_COEFFS,1,3)+AA4062*INDEX(THREEPTA_COEFFS,1,4)+K4062*INDEX(THREEPTA_COEFFS,1,5)+L4063*INDEX(THREEPTA_COEFFS,1,6)+Z4066*Z4067</f>
        <v>#N/A</v>
      </c>
      <c r="AE4062" s="223" t="e">
        <f ca="1">INDEX(THREEPTPCT_COEFFS,1,1)+K4062*INDEX(THREEPTPCT_COEFFS,1,2)+L4063*INDEX(THREEPTPCT_COEFFS,1,3)+AA4066*AA4067</f>
        <v>#N/A</v>
      </c>
      <c r="AF4062" s="55" t="e">
        <f t="shared" ref="AF4062:AF4063" ca="1" si="7015">AC4062-AD4062</f>
        <v>#N/A</v>
      </c>
      <c r="AG4062" s="223" t="e">
        <f ca="1">INDEX(TWOPTPCT_COEFFS,1,1)+AB4062*INDEX(TWOPTPCT_COEFFS,1,2)+I4063*INDEX(TWOPTPCT_COEFFS,1,3)+G4063*INDEX(TWOPTPCT_COEFFS,1,4)+L4063*INDEX(TWOPTPCT_COEFFS,1,5)+AB4066*AB4067</f>
        <v>#N/A</v>
      </c>
      <c r="AH4062" s="223" t="e">
        <f ca="1">INDEX(FTA_COEFFS,1,1)+O4062*INDEX(FTA_COEFFS,1,2)+N4063*INDEX(FTA_COEFFS,1,3)+(Q4062+R4062)*INDEX(FTA_COEFFS,1,4)+(Q4063+R4063)*INDEX(FTA_COEFFS,1,5)+M4063*INDEX(FTA_COEFFS,1,6)+AC4066*AC4067</f>
        <v>#N/A</v>
      </c>
      <c r="AI4062" s="223" t="e">
        <f ca="1">INDEX(FTPCT_COEFFS,1,1)+P4062*INDEX(FTPCT_COEFFS,1,2)+F4062*INDEX(FTPCT_COEFFS,1,3)+G4063*INDEX(FTPCT_COEFFS,1,4)+AD4066*AD4067</f>
        <v>#N/A</v>
      </c>
      <c r="AJ4062" s="338" t="e">
        <f t="shared" ref="AJ4062:AJ4063" ca="1" si="7016">AD4062*AE4062/100+AF4062*AG4062+AH4062*AI4062/100</f>
        <v>#N/A</v>
      </c>
      <c r="AK4062" s="55"/>
      <c r="AL4062" s="55"/>
      <c r="AM4062" s="55"/>
      <c r="AN4062" s="55"/>
      <c r="AO4062" s="55"/>
      <c r="AP4062" s="55"/>
      <c r="AQ4062" s="55"/>
      <c r="AR4062" s="55"/>
    </row>
    <row r="4063" spans="1:45" x14ac:dyDescent="0.3">
      <c r="B4063" s="54" t="s">
        <v>175</v>
      </c>
      <c r="C4063" s="54">
        <f>C4056</f>
        <v>0</v>
      </c>
      <c r="D4063" s="56" t="e">
        <f t="shared" ca="1" si="7008"/>
        <v>#N/A</v>
      </c>
      <c r="E4063" s="52" t="e">
        <f t="shared" ref="E4063:W4063" si="7017">E4056</f>
        <v>#N/A</v>
      </c>
      <c r="F4063" s="52" t="e">
        <f t="shared" si="7017"/>
        <v>#N/A</v>
      </c>
      <c r="G4063" s="52" t="e">
        <f t="shared" si="7017"/>
        <v>#N/A</v>
      </c>
      <c r="H4063" s="52" t="e">
        <f t="shared" si="7017"/>
        <v>#N/A</v>
      </c>
      <c r="I4063" s="52" t="e">
        <f t="shared" si="7017"/>
        <v>#N/A</v>
      </c>
      <c r="J4063" s="52" t="e">
        <f t="shared" si="7017"/>
        <v>#N/A</v>
      </c>
      <c r="K4063" s="52" t="e">
        <f t="shared" si="7017"/>
        <v>#N/A</v>
      </c>
      <c r="L4063" s="52" t="e">
        <f t="shared" si="7017"/>
        <v>#N/A</v>
      </c>
      <c r="M4063" s="52" t="e">
        <f t="shared" si="7017"/>
        <v>#N/A</v>
      </c>
      <c r="N4063" s="52" t="e">
        <f t="shared" si="7017"/>
        <v>#N/A</v>
      </c>
      <c r="O4063" s="52" t="e">
        <f t="shared" si="7017"/>
        <v>#N/A</v>
      </c>
      <c r="P4063" s="52" t="e">
        <f t="shared" si="7017"/>
        <v>#N/A</v>
      </c>
      <c r="Q4063" s="52" t="e">
        <f t="shared" si="7017"/>
        <v>#N/A</v>
      </c>
      <c r="R4063" s="52" t="e">
        <f t="shared" si="7017"/>
        <v>#N/A</v>
      </c>
      <c r="S4063" s="52" t="e">
        <f t="shared" si="7017"/>
        <v>#N/A</v>
      </c>
      <c r="T4063" s="52" t="e">
        <f t="shared" si="7017"/>
        <v>#N/A</v>
      </c>
      <c r="U4063" s="52" t="e">
        <f t="shared" si="7017"/>
        <v>#N/A</v>
      </c>
      <c r="V4063" s="52" t="e">
        <f t="shared" si="7017"/>
        <v>#N/A</v>
      </c>
      <c r="W4063" s="52" t="e">
        <f t="shared" si="7017"/>
        <v>#N/A</v>
      </c>
      <c r="X4063" s="55" t="e">
        <f t="shared" si="7010"/>
        <v>#N/A</v>
      </c>
      <c r="Y4063" s="55" t="e">
        <f t="shared" si="7011"/>
        <v>#N/A</v>
      </c>
      <c r="Z4063" s="55" t="e">
        <f t="shared" ref="Z4063" si="7018">Z4062</f>
        <v>#N/A</v>
      </c>
      <c r="AA4063" s="55" t="e">
        <f t="shared" si="7013"/>
        <v>#N/A</v>
      </c>
      <c r="AB4063" s="336" t="e">
        <f t="shared" si="7014"/>
        <v>#N/A</v>
      </c>
      <c r="AC4063" s="223" t="e">
        <f ca="1">INDEX(FGA_COEFFS,1,1)+Z4063*INDEX(FGA_COEFFS,1,2)+Y4063*INDEX(FGA_COEFFS,1,3)+R4063*INDEX(FGA_COEFFS,1,4)+Q4062*INDEX(FGA_COEFFS,1,5)+S4063*INDEX(FGA_COEFFS,1,6)+T4062*INDEX(FGA_COEFFS,1,7)+M4062*INDEX(FGA_COEFFS,1,8)+Y4066*Y4068</f>
        <v>#N/A</v>
      </c>
      <c r="AD4063" s="223" t="e">
        <f ca="1">INDEX(THREEPTA_COEFFS,1,1)+AC4063*INDEX(THREEPTA_COEFFS,1,2)+J4063*INDEX(THREEPTA_COEFFS,1,3)+AA4063*INDEX(THREEPTA_COEFFS,1,4)+K4063*INDEX(THREEPTA_COEFFS,1,5)+L4062*INDEX(THREEPTA_COEFFS,1,6)+Z4066*Z4068</f>
        <v>#N/A</v>
      </c>
      <c r="AE4063" s="223" t="e">
        <f ca="1">INDEX(THREEPTPCT_COEFFS,1,1)+K4063*INDEX(THREEPTPCT_COEFFS,1,2)+L4062*INDEX(THREEPTPCT_COEFFS,1,3)+AA4066*AA4068</f>
        <v>#N/A</v>
      </c>
      <c r="AF4063" s="55" t="e">
        <f t="shared" ca="1" si="7015"/>
        <v>#N/A</v>
      </c>
      <c r="AG4063" s="223" t="e">
        <f ca="1">INDEX(TWOPTPCT_COEFFS,1,1)+AB4063*INDEX(TWOPTPCT_COEFFS,1,2)+I4062*INDEX(TWOPTPCT_COEFFS,1,3)+G4062*INDEX(TWOPTPCT_COEFFS,1,4)+L4062*INDEX(TWOPTPCT_COEFFS,1,5)+AB4066*AB4068</f>
        <v>#N/A</v>
      </c>
      <c r="AH4063" s="223" t="e">
        <f ca="1">INDEX(FTA_COEFFS,1,1)+O4063*INDEX(FTA_COEFFS,1,2)+N4062*INDEX(FTA_COEFFS,1,3)+(Q4063+R4063)*INDEX(FTA_COEFFS,1,4)+(Q4062+R4062)*INDEX(FTA_COEFFS,1,5)+M4062*INDEX(FTA_COEFFS,1,6)+AC4066*AC4068</f>
        <v>#N/A</v>
      </c>
      <c r="AI4063" s="223" t="e">
        <f ca="1">INDEX(FTPCT_COEFFS,1,1)+P4063*INDEX(FTPCT_COEFFS,1,2)+F4063*INDEX(FTPCT_COEFFS,1,3)+G4062*INDEX(FTPCT_COEFFS,1,4)+AD4066*AD4068</f>
        <v>#N/A</v>
      </c>
      <c r="AJ4063" s="338" t="e">
        <f t="shared" ca="1" si="7016"/>
        <v>#N/A</v>
      </c>
      <c r="AK4063" s="55"/>
      <c r="AL4063" s="55"/>
      <c r="AM4063" s="55"/>
      <c r="AN4063" s="55"/>
      <c r="AO4063" s="55"/>
      <c r="AP4063" s="55"/>
      <c r="AQ4063" s="55"/>
      <c r="AR4063" s="55"/>
    </row>
    <row r="4064" spans="1:45" x14ac:dyDescent="0.3">
      <c r="A4064" s="54" t="e">
        <f ca="1">IF(D4062&gt;(D4063+(AVERAGE(V4062,W4062)-AVERAGE(V4063,W4063))/2)+2.5,C4062,IF(D4063&gt;(D4062+(AVERAGE(V4063,W4063)-AVERAGE(V4062,W4062))/2)+2.5,C4063,"Close"))</f>
        <v>#N/A</v>
      </c>
      <c r="B4064" s="64" t="e">
        <f ca="1">IF(D4063&gt;D4062,C4063,C4062)</f>
        <v>#N/A</v>
      </c>
      <c r="D4064" s="56"/>
      <c r="X4064" s="55"/>
      <c r="Y4064" s="55"/>
      <c r="Z4064" s="55"/>
      <c r="AA4064" s="55"/>
      <c r="AB4064" s="55"/>
      <c r="AC4064" s="337"/>
      <c r="AD4064" s="337"/>
      <c r="AE4064" s="337"/>
      <c r="AF4064" s="337"/>
      <c r="AG4064" s="337"/>
      <c r="AH4064" s="337"/>
      <c r="AI4064" s="337"/>
      <c r="AJ4064" s="337"/>
      <c r="AK4064" s="337"/>
      <c r="AL4064" s="337"/>
      <c r="AM4064" s="55"/>
      <c r="AN4064" s="55"/>
      <c r="AO4064" s="55"/>
      <c r="AP4064" s="55"/>
      <c r="AQ4064" s="55"/>
      <c r="AR4064" s="55"/>
      <c r="AS4064" s="55"/>
    </row>
    <row r="4065" spans="1:45" x14ac:dyDescent="0.3">
      <c r="X4065" s="54" t="s">
        <v>1305</v>
      </c>
      <c r="Y4065" s="54" t="s">
        <v>128</v>
      </c>
      <c r="Z4065" s="54" t="s">
        <v>157</v>
      </c>
      <c r="AA4065" s="54" t="s">
        <v>151</v>
      </c>
      <c r="AB4065" s="54" t="s">
        <v>1327</v>
      </c>
      <c r="AC4065" s="54" t="s">
        <v>129</v>
      </c>
      <c r="AD4065" s="54" t="s">
        <v>116</v>
      </c>
      <c r="AE4065" s="54"/>
      <c r="AF4065" s="54"/>
      <c r="AG4065" s="54"/>
      <c r="AH4065" s="54"/>
      <c r="AI4065" s="54"/>
      <c r="AJ4065" s="54"/>
      <c r="AK4065" s="54"/>
      <c r="AL4065" s="54"/>
      <c r="AM4065" s="54"/>
      <c r="AN4065" s="54"/>
      <c r="AO4065" s="54"/>
      <c r="AP4065" s="54"/>
      <c r="AQ4065" s="54"/>
      <c r="AR4065" s="54"/>
      <c r="AS4065" s="54"/>
    </row>
    <row r="4066" spans="1:45" x14ac:dyDescent="0.3">
      <c r="X4066" s="54"/>
      <c r="Y4066" s="54">
        <f t="shared" ref="Y4066:AD4066" si="7019">Y4059</f>
        <v>6.4436999999999998</v>
      </c>
      <c r="Z4066" s="54">
        <f t="shared" si="7019"/>
        <v>4.9371</v>
      </c>
      <c r="AA4066" s="54">
        <f t="shared" si="7019"/>
        <v>11.350300000000001</v>
      </c>
      <c r="AB4066" s="54">
        <f t="shared" si="7019"/>
        <v>7.1900000000000006E-2</v>
      </c>
      <c r="AC4066" s="54">
        <f t="shared" si="7019"/>
        <v>6.2766000000000002</v>
      </c>
      <c r="AD4066" s="54">
        <f t="shared" si="7019"/>
        <v>11.042999999999999</v>
      </c>
      <c r="AE4066" s="54"/>
      <c r="AF4066" s="336"/>
      <c r="AG4066" s="336"/>
      <c r="AH4066" s="336"/>
      <c r="AI4066" s="54"/>
      <c r="AJ4066" s="54"/>
      <c r="AK4066" s="54"/>
      <c r="AL4066" s="54"/>
      <c r="AM4066" s="54"/>
      <c r="AN4066" s="54"/>
      <c r="AO4066" s="54"/>
      <c r="AP4066" s="54"/>
      <c r="AQ4066" s="54"/>
      <c r="AR4066" s="54"/>
      <c r="AS4066" s="54"/>
    </row>
    <row r="4067" spans="1:45" x14ac:dyDescent="0.3">
      <c r="D4067" s="56"/>
      <c r="X4067" s="336"/>
      <c r="Y4067" s="336">
        <f t="shared" ca="1" si="6911"/>
        <v>-0.93273397989613249</v>
      </c>
      <c r="Z4067" s="336">
        <f t="shared" ca="1" si="6911"/>
        <v>4.7636907812558596E-2</v>
      </c>
      <c r="AA4067" s="336">
        <f t="shared" ca="1" si="6911"/>
        <v>-0.13382312400215143</v>
      </c>
      <c r="AB4067" s="336">
        <f t="shared" ca="1" si="6911"/>
        <v>0.58034376747900618</v>
      </c>
      <c r="AC4067" s="336">
        <f t="shared" ca="1" si="6911"/>
        <v>0.22500769486115846</v>
      </c>
      <c r="AD4067" s="336">
        <f t="shared" ca="1" si="6911"/>
        <v>0.37490474084118308</v>
      </c>
      <c r="AE4067" s="336"/>
      <c r="AF4067" s="336"/>
      <c r="AG4067" s="336"/>
      <c r="AH4067" s="336"/>
      <c r="AI4067" s="54"/>
      <c r="AJ4067" s="54"/>
      <c r="AK4067" s="54"/>
      <c r="AL4067" s="336"/>
      <c r="AM4067" s="336"/>
      <c r="AN4067" s="336"/>
      <c r="AO4067" s="336"/>
      <c r="AP4067" s="54"/>
      <c r="AQ4067" s="336"/>
      <c r="AR4067" s="336"/>
      <c r="AS4067" s="336"/>
    </row>
    <row r="4068" spans="1:45" x14ac:dyDescent="0.3">
      <c r="C4068" s="54"/>
      <c r="D4068" s="56"/>
      <c r="Y4068" s="336">
        <f t="shared" ref="Y4068:AD4131" ca="1" si="7020">1.5*RAND()^2*IF(RAND()&gt;0.5,1,-1)</f>
        <v>-0.3438335070350243</v>
      </c>
      <c r="Z4068" s="336">
        <f t="shared" ca="1" si="7020"/>
        <v>0.66619650462443913</v>
      </c>
      <c r="AA4068" s="336">
        <f t="shared" ca="1" si="7020"/>
        <v>-0.22262802776264901</v>
      </c>
      <c r="AB4068" s="336">
        <f t="shared" ca="1" si="7020"/>
        <v>0.10920950141411065</v>
      </c>
      <c r="AC4068" s="336">
        <f t="shared" ca="1" si="7020"/>
        <v>0.87318707771083948</v>
      </c>
      <c r="AD4068" s="336">
        <f t="shared" ca="1" si="7020"/>
        <v>-9.2643984455548459E-2</v>
      </c>
      <c r="AE4068" s="55"/>
      <c r="AF4068" s="55"/>
      <c r="AG4068" s="55"/>
      <c r="AH4068" s="55"/>
      <c r="AI4068" s="55"/>
      <c r="AJ4068" s="55"/>
      <c r="AK4068" s="55"/>
      <c r="AL4068" s="55"/>
      <c r="AM4068" s="55"/>
      <c r="AN4068" s="55"/>
      <c r="AO4068" s="55"/>
      <c r="AP4068" s="55"/>
      <c r="AQ4068" s="55"/>
      <c r="AR4068" s="55"/>
      <c r="AS4068" s="55"/>
    </row>
    <row r="4069" spans="1:45" x14ac:dyDescent="0.3">
      <c r="B4069" s="54" t="s">
        <v>172</v>
      </c>
      <c r="C4069" s="53">
        <f>C4062</f>
        <v>0</v>
      </c>
      <c r="D4069" s="56" t="e">
        <f t="shared" ref="D4069:D4070" ca="1" si="7021">AJ4069</f>
        <v>#N/A</v>
      </c>
      <c r="E4069" s="52" t="e">
        <f t="shared" ref="E4069:W4069" si="7022">E4062</f>
        <v>#N/A</v>
      </c>
      <c r="F4069" s="52" t="e">
        <f t="shared" si="7022"/>
        <v>#N/A</v>
      </c>
      <c r="G4069" s="52" t="e">
        <f t="shared" si="7022"/>
        <v>#N/A</v>
      </c>
      <c r="H4069" s="52" t="e">
        <f t="shared" si="7022"/>
        <v>#N/A</v>
      </c>
      <c r="I4069" s="52" t="e">
        <f t="shared" si="7022"/>
        <v>#N/A</v>
      </c>
      <c r="J4069" s="52" t="e">
        <f t="shared" si="7022"/>
        <v>#N/A</v>
      </c>
      <c r="K4069" s="52" t="e">
        <f t="shared" si="7022"/>
        <v>#N/A</v>
      </c>
      <c r="L4069" s="52" t="e">
        <f t="shared" si="7022"/>
        <v>#N/A</v>
      </c>
      <c r="M4069" s="52" t="e">
        <f t="shared" si="7022"/>
        <v>#N/A</v>
      </c>
      <c r="N4069" s="52" t="e">
        <f t="shared" si="7022"/>
        <v>#N/A</v>
      </c>
      <c r="O4069" s="52" t="e">
        <f t="shared" si="7022"/>
        <v>#N/A</v>
      </c>
      <c r="P4069" s="52" t="e">
        <f t="shared" si="7022"/>
        <v>#N/A</v>
      </c>
      <c r="Q4069" s="52" t="e">
        <f t="shared" si="7022"/>
        <v>#N/A</v>
      </c>
      <c r="R4069" s="52" t="e">
        <f t="shared" si="7022"/>
        <v>#N/A</v>
      </c>
      <c r="S4069" s="52" t="e">
        <f t="shared" si="7022"/>
        <v>#N/A</v>
      </c>
      <c r="T4069" s="52" t="e">
        <f t="shared" si="7022"/>
        <v>#N/A</v>
      </c>
      <c r="U4069" s="52" t="e">
        <f t="shared" si="7022"/>
        <v>#N/A</v>
      </c>
      <c r="V4069" s="52" t="e">
        <f t="shared" si="7022"/>
        <v>#N/A</v>
      </c>
      <c r="W4069" s="52" t="e">
        <f t="shared" si="7022"/>
        <v>#N/A</v>
      </c>
      <c r="X4069" s="55" t="e">
        <f t="shared" ref="X4069:X4070" si="7023">(H4069-(O4069*P4069)/100-3*(J4069*K4069)/100)/2</f>
        <v>#N/A</v>
      </c>
      <c r="Y4069" s="55" t="e">
        <f t="shared" ref="Y4069:Y4070" si="7024">SUM(X4069,(J4069*K4069/100))/(F4069/100)</f>
        <v>#N/A</v>
      </c>
      <c r="Z4069" s="55" t="e">
        <f t="shared" ref="Z4069" si="7025">U4069*0.5+U4070*0.5</f>
        <v>#N/A</v>
      </c>
      <c r="AA4069" s="55" t="e">
        <f t="shared" ref="AA4069:AA4070" si="7026">J4069/Y4069</f>
        <v>#N/A</v>
      </c>
      <c r="AB4069" s="336" t="e">
        <f t="shared" ref="AB4069:AB4070" si="7027">X4069/(Y4069-J4069)</f>
        <v>#N/A</v>
      </c>
      <c r="AC4069" s="223" t="e">
        <f ca="1">INDEX(FGA_COEFFS,1,1)+Z4069*INDEX(FGA_COEFFS,1,2)+Y4069*INDEX(FGA_COEFFS,1,3)+R4069*INDEX(FGA_COEFFS,1,4)+Q4070*INDEX(FGA_COEFFS,1,5)+S4069*INDEX(FGA_COEFFS,1,6)+T4070*INDEX(FGA_COEFFS,1,7)+M4070*INDEX(FGA_COEFFS,1,8)+Y4073*Y4074</f>
        <v>#N/A</v>
      </c>
      <c r="AD4069" s="223" t="e">
        <f ca="1">INDEX(THREEPTA_COEFFS,1,1)+AC4069*INDEX(THREEPTA_COEFFS,1,2)+J4069*INDEX(THREEPTA_COEFFS,1,3)+AA4069*INDEX(THREEPTA_COEFFS,1,4)+K4069*INDEX(THREEPTA_COEFFS,1,5)+L4070*INDEX(THREEPTA_COEFFS,1,6)+Z4073*Z4074</f>
        <v>#N/A</v>
      </c>
      <c r="AE4069" s="223" t="e">
        <f ca="1">INDEX(THREEPTPCT_COEFFS,1,1)+K4069*INDEX(THREEPTPCT_COEFFS,1,2)+L4070*INDEX(THREEPTPCT_COEFFS,1,3)+AA4073*AA4074</f>
        <v>#N/A</v>
      </c>
      <c r="AF4069" s="55" t="e">
        <f t="shared" ref="AF4069:AF4070" ca="1" si="7028">AC4069-AD4069</f>
        <v>#N/A</v>
      </c>
      <c r="AG4069" s="223" t="e">
        <f ca="1">INDEX(TWOPTPCT_COEFFS,1,1)+AB4069*INDEX(TWOPTPCT_COEFFS,1,2)+I4070*INDEX(TWOPTPCT_COEFFS,1,3)+G4070*INDEX(TWOPTPCT_COEFFS,1,4)+L4070*INDEX(TWOPTPCT_COEFFS,1,5)+AB4073*AB4074</f>
        <v>#N/A</v>
      </c>
      <c r="AH4069" s="223" t="e">
        <f ca="1">INDEX(FTA_COEFFS,1,1)+O4069*INDEX(FTA_COEFFS,1,2)+N4070*INDEX(FTA_COEFFS,1,3)+(Q4069+R4069)*INDEX(FTA_COEFFS,1,4)+(Q4070+R4070)*INDEX(FTA_COEFFS,1,5)+M4070*INDEX(FTA_COEFFS,1,6)+AC4073*AC4074</f>
        <v>#N/A</v>
      </c>
      <c r="AI4069" s="223" t="e">
        <f ca="1">INDEX(FTPCT_COEFFS,1,1)+P4069*INDEX(FTPCT_COEFFS,1,2)+F4069*INDEX(FTPCT_COEFFS,1,3)+G4070*INDEX(FTPCT_COEFFS,1,4)+AD4073*AD4074</f>
        <v>#N/A</v>
      </c>
      <c r="AJ4069" s="338" t="e">
        <f t="shared" ref="AJ4069:AJ4070" ca="1" si="7029">AD4069*AE4069/100+AF4069*AG4069+AH4069*AI4069/100</f>
        <v>#N/A</v>
      </c>
      <c r="AK4069" s="55"/>
      <c r="AL4069" s="55"/>
      <c r="AM4069" s="55"/>
      <c r="AN4069" s="55"/>
      <c r="AO4069" s="55"/>
      <c r="AP4069" s="55"/>
      <c r="AQ4069" s="55"/>
      <c r="AR4069" s="55"/>
    </row>
    <row r="4070" spans="1:45" x14ac:dyDescent="0.3">
      <c r="B4070" s="54" t="s">
        <v>175</v>
      </c>
      <c r="C4070" s="54">
        <f>C4063</f>
        <v>0</v>
      </c>
      <c r="D4070" s="56" t="e">
        <f t="shared" ca="1" si="7021"/>
        <v>#N/A</v>
      </c>
      <c r="E4070" s="52" t="e">
        <f t="shared" ref="E4070:W4070" si="7030">E4063</f>
        <v>#N/A</v>
      </c>
      <c r="F4070" s="52" t="e">
        <f t="shared" si="7030"/>
        <v>#N/A</v>
      </c>
      <c r="G4070" s="52" t="e">
        <f t="shared" si="7030"/>
        <v>#N/A</v>
      </c>
      <c r="H4070" s="52" t="e">
        <f t="shared" si="7030"/>
        <v>#N/A</v>
      </c>
      <c r="I4070" s="52" t="e">
        <f t="shared" si="7030"/>
        <v>#N/A</v>
      </c>
      <c r="J4070" s="52" t="e">
        <f t="shared" si="7030"/>
        <v>#N/A</v>
      </c>
      <c r="K4070" s="52" t="e">
        <f t="shared" si="7030"/>
        <v>#N/A</v>
      </c>
      <c r="L4070" s="52" t="e">
        <f t="shared" si="7030"/>
        <v>#N/A</v>
      </c>
      <c r="M4070" s="52" t="e">
        <f t="shared" si="7030"/>
        <v>#N/A</v>
      </c>
      <c r="N4070" s="52" t="e">
        <f t="shared" si="7030"/>
        <v>#N/A</v>
      </c>
      <c r="O4070" s="52" t="e">
        <f t="shared" si="7030"/>
        <v>#N/A</v>
      </c>
      <c r="P4070" s="52" t="e">
        <f t="shared" si="7030"/>
        <v>#N/A</v>
      </c>
      <c r="Q4070" s="52" t="e">
        <f t="shared" si="7030"/>
        <v>#N/A</v>
      </c>
      <c r="R4070" s="52" t="e">
        <f t="shared" si="7030"/>
        <v>#N/A</v>
      </c>
      <c r="S4070" s="52" t="e">
        <f t="shared" si="7030"/>
        <v>#N/A</v>
      </c>
      <c r="T4070" s="52" t="e">
        <f t="shared" si="7030"/>
        <v>#N/A</v>
      </c>
      <c r="U4070" s="52" t="e">
        <f t="shared" si="7030"/>
        <v>#N/A</v>
      </c>
      <c r="V4070" s="52" t="e">
        <f t="shared" si="7030"/>
        <v>#N/A</v>
      </c>
      <c r="W4070" s="52" t="e">
        <f t="shared" si="7030"/>
        <v>#N/A</v>
      </c>
      <c r="X4070" s="55" t="e">
        <f t="shared" si="7023"/>
        <v>#N/A</v>
      </c>
      <c r="Y4070" s="55" t="e">
        <f t="shared" si="7024"/>
        <v>#N/A</v>
      </c>
      <c r="Z4070" s="55" t="e">
        <f t="shared" ref="Z4070" si="7031">Z4069</f>
        <v>#N/A</v>
      </c>
      <c r="AA4070" s="55" t="e">
        <f t="shared" si="7026"/>
        <v>#N/A</v>
      </c>
      <c r="AB4070" s="336" t="e">
        <f t="shared" si="7027"/>
        <v>#N/A</v>
      </c>
      <c r="AC4070" s="223" t="e">
        <f ca="1">INDEX(FGA_COEFFS,1,1)+Z4070*INDEX(FGA_COEFFS,1,2)+Y4070*INDEX(FGA_COEFFS,1,3)+R4070*INDEX(FGA_COEFFS,1,4)+Q4069*INDEX(FGA_COEFFS,1,5)+S4070*INDEX(FGA_COEFFS,1,6)+T4069*INDEX(FGA_COEFFS,1,7)+M4069*INDEX(FGA_COEFFS,1,8)+Y4073*Y4075</f>
        <v>#N/A</v>
      </c>
      <c r="AD4070" s="223" t="e">
        <f ca="1">INDEX(THREEPTA_COEFFS,1,1)+AC4070*INDEX(THREEPTA_COEFFS,1,2)+J4070*INDEX(THREEPTA_COEFFS,1,3)+AA4070*INDEX(THREEPTA_COEFFS,1,4)+K4070*INDEX(THREEPTA_COEFFS,1,5)+L4069*INDEX(THREEPTA_COEFFS,1,6)+Z4073*Z4075</f>
        <v>#N/A</v>
      </c>
      <c r="AE4070" s="223" t="e">
        <f ca="1">INDEX(THREEPTPCT_COEFFS,1,1)+K4070*INDEX(THREEPTPCT_COEFFS,1,2)+L4069*INDEX(THREEPTPCT_COEFFS,1,3)+AA4073*AA4075</f>
        <v>#N/A</v>
      </c>
      <c r="AF4070" s="55" t="e">
        <f t="shared" ca="1" si="7028"/>
        <v>#N/A</v>
      </c>
      <c r="AG4070" s="223" t="e">
        <f ca="1">INDEX(TWOPTPCT_COEFFS,1,1)+AB4070*INDEX(TWOPTPCT_COEFFS,1,2)+I4069*INDEX(TWOPTPCT_COEFFS,1,3)+G4069*INDEX(TWOPTPCT_COEFFS,1,4)+L4069*INDEX(TWOPTPCT_COEFFS,1,5)+AB4073*AB4075</f>
        <v>#N/A</v>
      </c>
      <c r="AH4070" s="223" t="e">
        <f ca="1">INDEX(FTA_COEFFS,1,1)+O4070*INDEX(FTA_COEFFS,1,2)+N4069*INDEX(FTA_COEFFS,1,3)+(Q4070+R4070)*INDEX(FTA_COEFFS,1,4)+(Q4069+R4069)*INDEX(FTA_COEFFS,1,5)+M4069*INDEX(FTA_COEFFS,1,6)+AC4073*AC4075</f>
        <v>#N/A</v>
      </c>
      <c r="AI4070" s="223" t="e">
        <f ca="1">INDEX(FTPCT_COEFFS,1,1)+P4070*INDEX(FTPCT_COEFFS,1,2)+F4070*INDEX(FTPCT_COEFFS,1,3)+G4069*INDEX(FTPCT_COEFFS,1,4)+AD4073*AD4075</f>
        <v>#N/A</v>
      </c>
      <c r="AJ4070" s="338" t="e">
        <f t="shared" ca="1" si="7029"/>
        <v>#N/A</v>
      </c>
      <c r="AK4070" s="55"/>
      <c r="AL4070" s="55"/>
      <c r="AM4070" s="55"/>
      <c r="AN4070" s="55"/>
      <c r="AO4070" s="55"/>
      <c r="AP4070" s="55"/>
      <c r="AQ4070" s="55"/>
      <c r="AR4070" s="55"/>
    </row>
    <row r="4071" spans="1:45" x14ac:dyDescent="0.3">
      <c r="A4071" s="54" t="e">
        <f ca="1">IF(D4069&gt;(D4070+(AVERAGE(V4069,W4069)-AVERAGE(V4070,W4070))/2)+2.5,C4069,IF(D4070&gt;(D4069+(AVERAGE(V4070,W4070)-AVERAGE(V4069,W4069))/2)+2.5,C4070,"Close"))</f>
        <v>#N/A</v>
      </c>
      <c r="B4071" s="64" t="e">
        <f ca="1">IF(D4070&gt;D4069,C4070,C4069)</f>
        <v>#N/A</v>
      </c>
      <c r="D4071" s="56"/>
      <c r="X4071" s="55"/>
      <c r="Y4071" s="55"/>
      <c r="Z4071" s="55"/>
      <c r="AA4071" s="55"/>
      <c r="AB4071" s="55"/>
      <c r="AC4071" s="337"/>
      <c r="AD4071" s="337"/>
      <c r="AE4071" s="337"/>
      <c r="AF4071" s="337"/>
      <c r="AG4071" s="337"/>
      <c r="AH4071" s="337"/>
      <c r="AI4071" s="337"/>
      <c r="AJ4071" s="337"/>
      <c r="AK4071" s="337"/>
      <c r="AL4071" s="337"/>
      <c r="AM4071" s="55"/>
      <c r="AN4071" s="55"/>
      <c r="AO4071" s="55"/>
      <c r="AP4071" s="55"/>
      <c r="AQ4071" s="55"/>
      <c r="AR4071" s="55"/>
      <c r="AS4071" s="55"/>
    </row>
    <row r="4072" spans="1:45" x14ac:dyDescent="0.3">
      <c r="X4072" s="54" t="s">
        <v>1305</v>
      </c>
      <c r="Y4072" s="54" t="s">
        <v>128</v>
      </c>
      <c r="Z4072" s="54" t="s">
        <v>157</v>
      </c>
      <c r="AA4072" s="54" t="s">
        <v>151</v>
      </c>
      <c r="AB4072" s="54" t="s">
        <v>1327</v>
      </c>
      <c r="AC4072" s="54" t="s">
        <v>129</v>
      </c>
      <c r="AD4072" s="54" t="s">
        <v>116</v>
      </c>
      <c r="AE4072" s="54"/>
      <c r="AF4072" s="54"/>
      <c r="AG4072" s="54"/>
      <c r="AH4072" s="54"/>
      <c r="AI4072" s="54"/>
      <c r="AJ4072" s="54"/>
      <c r="AK4072" s="54"/>
      <c r="AL4072" s="54"/>
      <c r="AM4072" s="54"/>
      <c r="AN4072" s="54"/>
      <c r="AO4072" s="54"/>
      <c r="AP4072" s="54"/>
      <c r="AQ4072" s="54"/>
      <c r="AR4072" s="54"/>
      <c r="AS4072" s="54"/>
    </row>
    <row r="4073" spans="1:45" x14ac:dyDescent="0.3">
      <c r="X4073" s="54"/>
      <c r="Y4073" s="54">
        <f t="shared" ref="Y4073:AD4073" si="7032">Y4066</f>
        <v>6.4436999999999998</v>
      </c>
      <c r="Z4073" s="54">
        <f t="shared" si="7032"/>
        <v>4.9371</v>
      </c>
      <c r="AA4073" s="54">
        <f t="shared" si="7032"/>
        <v>11.350300000000001</v>
      </c>
      <c r="AB4073" s="54">
        <f t="shared" si="7032"/>
        <v>7.1900000000000006E-2</v>
      </c>
      <c r="AC4073" s="54">
        <f t="shared" si="7032"/>
        <v>6.2766000000000002</v>
      </c>
      <c r="AD4073" s="54">
        <f t="shared" si="7032"/>
        <v>11.042999999999999</v>
      </c>
      <c r="AE4073" s="54"/>
      <c r="AF4073" s="336"/>
      <c r="AG4073" s="336"/>
      <c r="AH4073" s="336"/>
      <c r="AI4073" s="54"/>
      <c r="AJ4073" s="54"/>
      <c r="AK4073" s="54"/>
      <c r="AL4073" s="54"/>
      <c r="AM4073" s="54"/>
      <c r="AN4073" s="54"/>
      <c r="AO4073" s="54"/>
      <c r="AP4073" s="54"/>
      <c r="AQ4073" s="54"/>
      <c r="AR4073" s="54"/>
      <c r="AS4073" s="54"/>
    </row>
    <row r="4074" spans="1:45" x14ac:dyDescent="0.3">
      <c r="D4074" s="56"/>
      <c r="X4074" s="336"/>
      <c r="Y4074" s="336">
        <f t="shared" ca="1" si="7020"/>
        <v>1.4994439850680936</v>
      </c>
      <c r="Z4074" s="336">
        <f t="shared" ca="1" si="7020"/>
        <v>1.4135056394472105</v>
      </c>
      <c r="AA4074" s="336">
        <f t="shared" ca="1" si="7020"/>
        <v>-0.23198294215691814</v>
      </c>
      <c r="AB4074" s="336">
        <f t="shared" ca="1" si="7020"/>
        <v>-0.51309491447217304</v>
      </c>
      <c r="AC4074" s="336">
        <f t="shared" ca="1" si="7020"/>
        <v>-0.26493180433590058</v>
      </c>
      <c r="AD4074" s="336">
        <f t="shared" ca="1" si="7020"/>
        <v>0.86321601533360992</v>
      </c>
      <c r="AE4074" s="336"/>
      <c r="AF4074" s="336"/>
      <c r="AG4074" s="336"/>
      <c r="AH4074" s="336"/>
      <c r="AI4074" s="54"/>
      <c r="AJ4074" s="54"/>
      <c r="AK4074" s="54"/>
      <c r="AL4074" s="336"/>
      <c r="AM4074" s="336"/>
      <c r="AN4074" s="336"/>
      <c r="AO4074" s="336"/>
      <c r="AP4074" s="54"/>
      <c r="AQ4074" s="336"/>
      <c r="AR4074" s="336"/>
      <c r="AS4074" s="336"/>
    </row>
    <row r="4075" spans="1:45" x14ac:dyDescent="0.3">
      <c r="C4075" s="54"/>
      <c r="D4075" s="56"/>
      <c r="Y4075" s="336">
        <f t="shared" ca="1" si="7020"/>
        <v>-3.5351428764066023E-2</v>
      </c>
      <c r="Z4075" s="336">
        <f t="shared" ca="1" si="7020"/>
        <v>0.22515331422407397</v>
      </c>
      <c r="AA4075" s="336">
        <f t="shared" ca="1" si="7020"/>
        <v>-0.19107124849436263</v>
      </c>
      <c r="AB4075" s="336">
        <f t="shared" ca="1" si="7020"/>
        <v>1.1886243166189789E-2</v>
      </c>
      <c r="AC4075" s="336">
        <f t="shared" ca="1" si="7020"/>
        <v>-0.9535844565875633</v>
      </c>
      <c r="AD4075" s="336">
        <f t="shared" ca="1" si="7020"/>
        <v>-0.22199868891778365</v>
      </c>
      <c r="AE4075" s="55"/>
      <c r="AF4075" s="55"/>
      <c r="AG4075" s="55"/>
      <c r="AH4075" s="55"/>
      <c r="AI4075" s="55"/>
      <c r="AJ4075" s="55"/>
      <c r="AK4075" s="55"/>
      <c r="AL4075" s="55"/>
      <c r="AM4075" s="55"/>
      <c r="AN4075" s="55"/>
      <c r="AO4075" s="55"/>
      <c r="AP4075" s="55"/>
      <c r="AQ4075" s="55"/>
      <c r="AR4075" s="55"/>
      <c r="AS4075" s="55"/>
    </row>
    <row r="4076" spans="1:45" x14ac:dyDescent="0.3">
      <c r="B4076" s="54" t="s">
        <v>172</v>
      </c>
      <c r="C4076" s="53">
        <f>C4069</f>
        <v>0</v>
      </c>
      <c r="D4076" s="56" t="e">
        <f t="shared" ref="D4076:D4077" ca="1" si="7033">AJ4076</f>
        <v>#N/A</v>
      </c>
      <c r="E4076" s="52" t="e">
        <f t="shared" ref="E4076:W4076" si="7034">E4069</f>
        <v>#N/A</v>
      </c>
      <c r="F4076" s="52" t="e">
        <f t="shared" si="7034"/>
        <v>#N/A</v>
      </c>
      <c r="G4076" s="52" t="e">
        <f t="shared" si="7034"/>
        <v>#N/A</v>
      </c>
      <c r="H4076" s="52" t="e">
        <f t="shared" si="7034"/>
        <v>#N/A</v>
      </c>
      <c r="I4076" s="52" t="e">
        <f t="shared" si="7034"/>
        <v>#N/A</v>
      </c>
      <c r="J4076" s="52" t="e">
        <f t="shared" si="7034"/>
        <v>#N/A</v>
      </c>
      <c r="K4076" s="52" t="e">
        <f t="shared" si="7034"/>
        <v>#N/A</v>
      </c>
      <c r="L4076" s="52" t="e">
        <f t="shared" si="7034"/>
        <v>#N/A</v>
      </c>
      <c r="M4076" s="52" t="e">
        <f t="shared" si="7034"/>
        <v>#N/A</v>
      </c>
      <c r="N4076" s="52" t="e">
        <f t="shared" si="7034"/>
        <v>#N/A</v>
      </c>
      <c r="O4076" s="52" t="e">
        <f t="shared" si="7034"/>
        <v>#N/A</v>
      </c>
      <c r="P4076" s="52" t="e">
        <f t="shared" si="7034"/>
        <v>#N/A</v>
      </c>
      <c r="Q4076" s="52" t="e">
        <f t="shared" si="7034"/>
        <v>#N/A</v>
      </c>
      <c r="R4076" s="52" t="e">
        <f t="shared" si="7034"/>
        <v>#N/A</v>
      </c>
      <c r="S4076" s="52" t="e">
        <f t="shared" si="7034"/>
        <v>#N/A</v>
      </c>
      <c r="T4076" s="52" t="e">
        <f t="shared" si="7034"/>
        <v>#N/A</v>
      </c>
      <c r="U4076" s="52" t="e">
        <f t="shared" si="7034"/>
        <v>#N/A</v>
      </c>
      <c r="V4076" s="52" t="e">
        <f t="shared" si="7034"/>
        <v>#N/A</v>
      </c>
      <c r="W4076" s="52" t="e">
        <f t="shared" si="7034"/>
        <v>#N/A</v>
      </c>
      <c r="X4076" s="55" t="e">
        <f t="shared" ref="X4076:X4077" si="7035">(H4076-(O4076*P4076)/100-3*(J4076*K4076)/100)/2</f>
        <v>#N/A</v>
      </c>
      <c r="Y4076" s="55" t="e">
        <f t="shared" ref="Y4076:Y4077" si="7036">SUM(X4076,(J4076*K4076/100))/(F4076/100)</f>
        <v>#N/A</v>
      </c>
      <c r="Z4076" s="55" t="e">
        <f t="shared" ref="Z4076" si="7037">U4076*0.5+U4077*0.5</f>
        <v>#N/A</v>
      </c>
      <c r="AA4076" s="55" t="e">
        <f t="shared" ref="AA4076:AA4077" si="7038">J4076/Y4076</f>
        <v>#N/A</v>
      </c>
      <c r="AB4076" s="336" t="e">
        <f t="shared" ref="AB4076:AB4077" si="7039">X4076/(Y4076-J4076)</f>
        <v>#N/A</v>
      </c>
      <c r="AC4076" s="223" t="e">
        <f ca="1">INDEX(FGA_COEFFS,1,1)+Z4076*INDEX(FGA_COEFFS,1,2)+Y4076*INDEX(FGA_COEFFS,1,3)+R4076*INDEX(FGA_COEFFS,1,4)+Q4077*INDEX(FGA_COEFFS,1,5)+S4076*INDEX(FGA_COEFFS,1,6)+T4077*INDEX(FGA_COEFFS,1,7)+M4077*INDEX(FGA_COEFFS,1,8)+Y4080*Y4081</f>
        <v>#N/A</v>
      </c>
      <c r="AD4076" s="223" t="e">
        <f ca="1">INDEX(THREEPTA_COEFFS,1,1)+AC4076*INDEX(THREEPTA_COEFFS,1,2)+J4076*INDEX(THREEPTA_COEFFS,1,3)+AA4076*INDEX(THREEPTA_COEFFS,1,4)+K4076*INDEX(THREEPTA_COEFFS,1,5)+L4077*INDEX(THREEPTA_COEFFS,1,6)+Z4080*Z4081</f>
        <v>#N/A</v>
      </c>
      <c r="AE4076" s="223" t="e">
        <f ca="1">INDEX(THREEPTPCT_COEFFS,1,1)+K4076*INDEX(THREEPTPCT_COEFFS,1,2)+L4077*INDEX(THREEPTPCT_COEFFS,1,3)+AA4080*AA4081</f>
        <v>#N/A</v>
      </c>
      <c r="AF4076" s="55" t="e">
        <f t="shared" ref="AF4076:AF4077" ca="1" si="7040">AC4076-AD4076</f>
        <v>#N/A</v>
      </c>
      <c r="AG4076" s="223" t="e">
        <f ca="1">INDEX(TWOPTPCT_COEFFS,1,1)+AB4076*INDEX(TWOPTPCT_COEFFS,1,2)+I4077*INDEX(TWOPTPCT_COEFFS,1,3)+G4077*INDEX(TWOPTPCT_COEFFS,1,4)+L4077*INDEX(TWOPTPCT_COEFFS,1,5)+AB4080*AB4081</f>
        <v>#N/A</v>
      </c>
      <c r="AH4076" s="223" t="e">
        <f ca="1">INDEX(FTA_COEFFS,1,1)+O4076*INDEX(FTA_COEFFS,1,2)+N4077*INDEX(FTA_COEFFS,1,3)+(Q4076+R4076)*INDEX(FTA_COEFFS,1,4)+(Q4077+R4077)*INDEX(FTA_COEFFS,1,5)+M4077*INDEX(FTA_COEFFS,1,6)+AC4080*AC4081</f>
        <v>#N/A</v>
      </c>
      <c r="AI4076" s="223" t="e">
        <f ca="1">INDEX(FTPCT_COEFFS,1,1)+P4076*INDEX(FTPCT_COEFFS,1,2)+F4076*INDEX(FTPCT_COEFFS,1,3)+G4077*INDEX(FTPCT_COEFFS,1,4)+AD4080*AD4081</f>
        <v>#N/A</v>
      </c>
      <c r="AJ4076" s="338" t="e">
        <f t="shared" ref="AJ4076:AJ4077" ca="1" si="7041">AD4076*AE4076/100+AF4076*AG4076+AH4076*AI4076/100</f>
        <v>#N/A</v>
      </c>
      <c r="AK4076" s="55"/>
      <c r="AL4076" s="55"/>
      <c r="AM4076" s="55"/>
      <c r="AN4076" s="55"/>
      <c r="AO4076" s="55"/>
      <c r="AP4076" s="55"/>
      <c r="AQ4076" s="55"/>
      <c r="AR4076" s="55"/>
    </row>
    <row r="4077" spans="1:45" x14ac:dyDescent="0.3">
      <c r="B4077" s="54" t="s">
        <v>175</v>
      </c>
      <c r="C4077" s="54">
        <f>C4070</f>
        <v>0</v>
      </c>
      <c r="D4077" s="56" t="e">
        <f t="shared" ca="1" si="7033"/>
        <v>#N/A</v>
      </c>
      <c r="E4077" s="52" t="e">
        <f t="shared" ref="E4077:W4077" si="7042">E4070</f>
        <v>#N/A</v>
      </c>
      <c r="F4077" s="52" t="e">
        <f t="shared" si="7042"/>
        <v>#N/A</v>
      </c>
      <c r="G4077" s="52" t="e">
        <f t="shared" si="7042"/>
        <v>#N/A</v>
      </c>
      <c r="H4077" s="52" t="e">
        <f t="shared" si="7042"/>
        <v>#N/A</v>
      </c>
      <c r="I4077" s="52" t="e">
        <f t="shared" si="7042"/>
        <v>#N/A</v>
      </c>
      <c r="J4077" s="52" t="e">
        <f t="shared" si="7042"/>
        <v>#N/A</v>
      </c>
      <c r="K4077" s="52" t="e">
        <f t="shared" si="7042"/>
        <v>#N/A</v>
      </c>
      <c r="L4077" s="52" t="e">
        <f t="shared" si="7042"/>
        <v>#N/A</v>
      </c>
      <c r="M4077" s="52" t="e">
        <f t="shared" si="7042"/>
        <v>#N/A</v>
      </c>
      <c r="N4077" s="52" t="e">
        <f t="shared" si="7042"/>
        <v>#N/A</v>
      </c>
      <c r="O4077" s="52" t="e">
        <f t="shared" si="7042"/>
        <v>#N/A</v>
      </c>
      <c r="P4077" s="52" t="e">
        <f t="shared" si="7042"/>
        <v>#N/A</v>
      </c>
      <c r="Q4077" s="52" t="e">
        <f t="shared" si="7042"/>
        <v>#N/A</v>
      </c>
      <c r="R4077" s="52" t="e">
        <f t="shared" si="7042"/>
        <v>#N/A</v>
      </c>
      <c r="S4077" s="52" t="e">
        <f t="shared" si="7042"/>
        <v>#N/A</v>
      </c>
      <c r="T4077" s="52" t="e">
        <f t="shared" si="7042"/>
        <v>#N/A</v>
      </c>
      <c r="U4077" s="52" t="e">
        <f t="shared" si="7042"/>
        <v>#N/A</v>
      </c>
      <c r="V4077" s="52" t="e">
        <f t="shared" si="7042"/>
        <v>#N/A</v>
      </c>
      <c r="W4077" s="52" t="e">
        <f t="shared" si="7042"/>
        <v>#N/A</v>
      </c>
      <c r="X4077" s="55" t="e">
        <f t="shared" si="7035"/>
        <v>#N/A</v>
      </c>
      <c r="Y4077" s="55" t="e">
        <f t="shared" si="7036"/>
        <v>#N/A</v>
      </c>
      <c r="Z4077" s="55" t="e">
        <f t="shared" ref="Z4077" si="7043">Z4076</f>
        <v>#N/A</v>
      </c>
      <c r="AA4077" s="55" t="e">
        <f t="shared" si="7038"/>
        <v>#N/A</v>
      </c>
      <c r="AB4077" s="336" t="e">
        <f t="shared" si="7039"/>
        <v>#N/A</v>
      </c>
      <c r="AC4077" s="223" t="e">
        <f ca="1">INDEX(FGA_COEFFS,1,1)+Z4077*INDEX(FGA_COEFFS,1,2)+Y4077*INDEX(FGA_COEFFS,1,3)+R4077*INDEX(FGA_COEFFS,1,4)+Q4076*INDEX(FGA_COEFFS,1,5)+S4077*INDEX(FGA_COEFFS,1,6)+T4076*INDEX(FGA_COEFFS,1,7)+M4076*INDEX(FGA_COEFFS,1,8)+Y4080*Y4082</f>
        <v>#N/A</v>
      </c>
      <c r="AD4077" s="223" t="e">
        <f ca="1">INDEX(THREEPTA_COEFFS,1,1)+AC4077*INDEX(THREEPTA_COEFFS,1,2)+J4077*INDEX(THREEPTA_COEFFS,1,3)+AA4077*INDEX(THREEPTA_COEFFS,1,4)+K4077*INDEX(THREEPTA_COEFFS,1,5)+L4076*INDEX(THREEPTA_COEFFS,1,6)+Z4080*Z4082</f>
        <v>#N/A</v>
      </c>
      <c r="AE4077" s="223" t="e">
        <f ca="1">INDEX(THREEPTPCT_COEFFS,1,1)+K4077*INDEX(THREEPTPCT_COEFFS,1,2)+L4076*INDEX(THREEPTPCT_COEFFS,1,3)+AA4080*AA4082</f>
        <v>#N/A</v>
      </c>
      <c r="AF4077" s="55" t="e">
        <f t="shared" ca="1" si="7040"/>
        <v>#N/A</v>
      </c>
      <c r="AG4077" s="223" t="e">
        <f ca="1">INDEX(TWOPTPCT_COEFFS,1,1)+AB4077*INDEX(TWOPTPCT_COEFFS,1,2)+I4076*INDEX(TWOPTPCT_COEFFS,1,3)+G4076*INDEX(TWOPTPCT_COEFFS,1,4)+L4076*INDEX(TWOPTPCT_COEFFS,1,5)+AB4080*AB4082</f>
        <v>#N/A</v>
      </c>
      <c r="AH4077" s="223" t="e">
        <f ca="1">INDEX(FTA_COEFFS,1,1)+O4077*INDEX(FTA_COEFFS,1,2)+N4076*INDEX(FTA_COEFFS,1,3)+(Q4077+R4077)*INDEX(FTA_COEFFS,1,4)+(Q4076+R4076)*INDEX(FTA_COEFFS,1,5)+M4076*INDEX(FTA_COEFFS,1,6)+AC4080*AC4082</f>
        <v>#N/A</v>
      </c>
      <c r="AI4077" s="223" t="e">
        <f ca="1">INDEX(FTPCT_COEFFS,1,1)+P4077*INDEX(FTPCT_COEFFS,1,2)+F4077*INDEX(FTPCT_COEFFS,1,3)+G4076*INDEX(FTPCT_COEFFS,1,4)+AD4080*AD4082</f>
        <v>#N/A</v>
      </c>
      <c r="AJ4077" s="338" t="e">
        <f t="shared" ca="1" si="7041"/>
        <v>#N/A</v>
      </c>
      <c r="AK4077" s="55"/>
      <c r="AL4077" s="55"/>
      <c r="AM4077" s="55"/>
      <c r="AN4077" s="55"/>
      <c r="AO4077" s="55"/>
      <c r="AP4077" s="55"/>
      <c r="AQ4077" s="55"/>
      <c r="AR4077" s="55"/>
    </row>
    <row r="4078" spans="1:45" x14ac:dyDescent="0.3">
      <c r="A4078" s="54" t="e">
        <f ca="1">IF(D4076&gt;(D4077+(AVERAGE(V4076,W4076)-AVERAGE(V4077,W4077))/2)+2.5,C4076,IF(D4077&gt;(D4076+(AVERAGE(V4077,W4077)-AVERAGE(V4076,W4076))/2)+2.5,C4077,"Close"))</f>
        <v>#N/A</v>
      </c>
      <c r="B4078" s="64" t="e">
        <f ca="1">IF(D4077&gt;D4076,C4077,C4076)</f>
        <v>#N/A</v>
      </c>
      <c r="D4078" s="56"/>
      <c r="X4078" s="55"/>
      <c r="Y4078" s="55"/>
      <c r="Z4078" s="55"/>
      <c r="AA4078" s="55"/>
      <c r="AB4078" s="55"/>
      <c r="AC4078" s="337"/>
      <c r="AD4078" s="337"/>
      <c r="AE4078" s="337"/>
      <c r="AF4078" s="337"/>
      <c r="AG4078" s="337"/>
      <c r="AH4078" s="337"/>
      <c r="AI4078" s="337"/>
      <c r="AJ4078" s="337"/>
      <c r="AK4078" s="337"/>
      <c r="AL4078" s="337"/>
      <c r="AM4078" s="55"/>
      <c r="AN4078" s="55"/>
      <c r="AO4078" s="55"/>
      <c r="AP4078" s="55"/>
      <c r="AQ4078" s="55"/>
      <c r="AR4078" s="55"/>
      <c r="AS4078" s="55"/>
    </row>
    <row r="4079" spans="1:45" x14ac:dyDescent="0.3">
      <c r="X4079" s="54" t="s">
        <v>1305</v>
      </c>
      <c r="Y4079" s="54" t="s">
        <v>128</v>
      </c>
      <c r="Z4079" s="54" t="s">
        <v>157</v>
      </c>
      <c r="AA4079" s="54" t="s">
        <v>151</v>
      </c>
      <c r="AB4079" s="54" t="s">
        <v>1327</v>
      </c>
      <c r="AC4079" s="54" t="s">
        <v>129</v>
      </c>
      <c r="AD4079" s="54" t="s">
        <v>116</v>
      </c>
      <c r="AE4079" s="54"/>
      <c r="AF4079" s="54"/>
      <c r="AG4079" s="54"/>
      <c r="AH4079" s="54"/>
      <c r="AI4079" s="54"/>
      <c r="AJ4079" s="54"/>
      <c r="AK4079" s="54"/>
      <c r="AL4079" s="54"/>
      <c r="AM4079" s="54"/>
      <c r="AN4079" s="54"/>
      <c r="AO4079" s="54"/>
      <c r="AP4079" s="54"/>
      <c r="AQ4079" s="54"/>
      <c r="AR4079" s="54"/>
      <c r="AS4079" s="54"/>
    </row>
    <row r="4080" spans="1:45" x14ac:dyDescent="0.3">
      <c r="X4080" s="54"/>
      <c r="Y4080" s="54">
        <f t="shared" ref="Y4080:AD4080" si="7044">Y4073</f>
        <v>6.4436999999999998</v>
      </c>
      <c r="Z4080" s="54">
        <f t="shared" si="7044"/>
        <v>4.9371</v>
      </c>
      <c r="AA4080" s="54">
        <f t="shared" si="7044"/>
        <v>11.350300000000001</v>
      </c>
      <c r="AB4080" s="54">
        <f t="shared" si="7044"/>
        <v>7.1900000000000006E-2</v>
      </c>
      <c r="AC4080" s="54">
        <f t="shared" si="7044"/>
        <v>6.2766000000000002</v>
      </c>
      <c r="AD4080" s="54">
        <f t="shared" si="7044"/>
        <v>11.042999999999999</v>
      </c>
      <c r="AE4080" s="54"/>
      <c r="AF4080" s="336"/>
      <c r="AG4080" s="336"/>
      <c r="AH4080" s="336"/>
      <c r="AI4080" s="54"/>
      <c r="AJ4080" s="54"/>
      <c r="AK4080" s="54"/>
      <c r="AL4080" s="54"/>
      <c r="AM4080" s="54"/>
      <c r="AN4080" s="54"/>
      <c r="AO4080" s="54"/>
      <c r="AP4080" s="54"/>
      <c r="AQ4080" s="54"/>
      <c r="AR4080" s="54"/>
      <c r="AS4080" s="54"/>
    </row>
    <row r="4081" spans="1:45" x14ac:dyDescent="0.3">
      <c r="D4081" s="56"/>
      <c r="X4081" s="336"/>
      <c r="Y4081" s="336">
        <f t="shared" ca="1" si="7020"/>
        <v>3.7616744917893545E-3</v>
      </c>
      <c r="Z4081" s="336">
        <f t="shared" ca="1" si="7020"/>
        <v>4.9404108403069535E-4</v>
      </c>
      <c r="AA4081" s="336">
        <f t="shared" ca="1" si="7020"/>
        <v>0.59606756993398358</v>
      </c>
      <c r="AB4081" s="336">
        <f t="shared" ca="1" si="7020"/>
        <v>-6.7445938229722127E-2</v>
      </c>
      <c r="AC4081" s="336">
        <f t="shared" ca="1" si="7020"/>
        <v>-1.1700827670074569</v>
      </c>
      <c r="AD4081" s="336">
        <f t="shared" ca="1" si="7020"/>
        <v>-0.51529886570358352</v>
      </c>
      <c r="AE4081" s="336"/>
      <c r="AF4081" s="336"/>
      <c r="AG4081" s="336"/>
      <c r="AH4081" s="336"/>
      <c r="AI4081" s="54"/>
      <c r="AJ4081" s="54"/>
      <c r="AK4081" s="54"/>
      <c r="AL4081" s="336"/>
      <c r="AM4081" s="336"/>
      <c r="AN4081" s="336"/>
      <c r="AO4081" s="336"/>
      <c r="AP4081" s="54"/>
      <c r="AQ4081" s="336"/>
      <c r="AR4081" s="336"/>
      <c r="AS4081" s="336"/>
    </row>
    <row r="4082" spans="1:45" x14ac:dyDescent="0.3">
      <c r="C4082" s="54"/>
      <c r="D4082" s="56"/>
      <c r="Y4082" s="336">
        <f t="shared" ca="1" si="7020"/>
        <v>0.37798254454401503</v>
      </c>
      <c r="Z4082" s="336">
        <f t="shared" ca="1" si="7020"/>
        <v>-1.052332341544532</v>
      </c>
      <c r="AA4082" s="336">
        <f t="shared" ca="1" si="7020"/>
        <v>0.11365075474863659</v>
      </c>
      <c r="AB4082" s="336">
        <f t="shared" ca="1" si="7020"/>
        <v>1.4512325699264519</v>
      </c>
      <c r="AC4082" s="336">
        <f t="shared" ca="1" si="7020"/>
        <v>2.3699440984387096E-3</v>
      </c>
      <c r="AD4082" s="336">
        <f t="shared" ca="1" si="7020"/>
        <v>2.7962761577727348E-2</v>
      </c>
      <c r="AE4082" s="55"/>
      <c r="AF4082" s="55"/>
      <c r="AG4082" s="55"/>
      <c r="AH4082" s="55"/>
      <c r="AI4082" s="55"/>
      <c r="AJ4082" s="55"/>
      <c r="AK4082" s="55"/>
      <c r="AL4082" s="55"/>
      <c r="AM4082" s="55"/>
      <c r="AN4082" s="55"/>
      <c r="AO4082" s="55"/>
      <c r="AP4082" s="55"/>
      <c r="AQ4082" s="55"/>
      <c r="AR4082" s="55"/>
      <c r="AS4082" s="55"/>
    </row>
    <row r="4083" spans="1:45" x14ac:dyDescent="0.3">
      <c r="B4083" s="54" t="s">
        <v>172</v>
      </c>
      <c r="C4083" s="53">
        <f>C4076</f>
        <v>0</v>
      </c>
      <c r="D4083" s="56" t="e">
        <f t="shared" ref="D4083:D4084" ca="1" si="7045">AJ4083</f>
        <v>#N/A</v>
      </c>
      <c r="E4083" s="52" t="e">
        <f t="shared" ref="E4083:W4083" si="7046">E4076</f>
        <v>#N/A</v>
      </c>
      <c r="F4083" s="52" t="e">
        <f t="shared" si="7046"/>
        <v>#N/A</v>
      </c>
      <c r="G4083" s="52" t="e">
        <f t="shared" si="7046"/>
        <v>#N/A</v>
      </c>
      <c r="H4083" s="52" t="e">
        <f t="shared" si="7046"/>
        <v>#N/A</v>
      </c>
      <c r="I4083" s="52" t="e">
        <f t="shared" si="7046"/>
        <v>#N/A</v>
      </c>
      <c r="J4083" s="52" t="e">
        <f t="shared" si="7046"/>
        <v>#N/A</v>
      </c>
      <c r="K4083" s="52" t="e">
        <f t="shared" si="7046"/>
        <v>#N/A</v>
      </c>
      <c r="L4083" s="52" t="e">
        <f t="shared" si="7046"/>
        <v>#N/A</v>
      </c>
      <c r="M4083" s="52" t="e">
        <f t="shared" si="7046"/>
        <v>#N/A</v>
      </c>
      <c r="N4083" s="52" t="e">
        <f t="shared" si="7046"/>
        <v>#N/A</v>
      </c>
      <c r="O4083" s="52" t="e">
        <f t="shared" si="7046"/>
        <v>#N/A</v>
      </c>
      <c r="P4083" s="52" t="e">
        <f t="shared" si="7046"/>
        <v>#N/A</v>
      </c>
      <c r="Q4083" s="52" t="e">
        <f t="shared" si="7046"/>
        <v>#N/A</v>
      </c>
      <c r="R4083" s="52" t="e">
        <f t="shared" si="7046"/>
        <v>#N/A</v>
      </c>
      <c r="S4083" s="52" t="e">
        <f t="shared" si="7046"/>
        <v>#N/A</v>
      </c>
      <c r="T4083" s="52" t="e">
        <f t="shared" si="7046"/>
        <v>#N/A</v>
      </c>
      <c r="U4083" s="52" t="e">
        <f t="shared" si="7046"/>
        <v>#N/A</v>
      </c>
      <c r="V4083" s="52" t="e">
        <f t="shared" si="7046"/>
        <v>#N/A</v>
      </c>
      <c r="W4083" s="52" t="e">
        <f t="shared" si="7046"/>
        <v>#N/A</v>
      </c>
      <c r="X4083" s="55" t="e">
        <f t="shared" ref="X4083:X4084" si="7047">(H4083-(O4083*P4083)/100-3*(J4083*K4083)/100)/2</f>
        <v>#N/A</v>
      </c>
      <c r="Y4083" s="55" t="e">
        <f t="shared" ref="Y4083:Y4084" si="7048">SUM(X4083,(J4083*K4083/100))/(F4083/100)</f>
        <v>#N/A</v>
      </c>
      <c r="Z4083" s="55" t="e">
        <f t="shared" ref="Z4083" si="7049">U4083*0.5+U4084*0.5</f>
        <v>#N/A</v>
      </c>
      <c r="AA4083" s="55" t="e">
        <f t="shared" ref="AA4083:AA4084" si="7050">J4083/Y4083</f>
        <v>#N/A</v>
      </c>
      <c r="AB4083" s="336" t="e">
        <f t="shared" ref="AB4083:AB4084" si="7051">X4083/(Y4083-J4083)</f>
        <v>#N/A</v>
      </c>
      <c r="AC4083" s="223" t="e">
        <f ca="1">INDEX(FGA_COEFFS,1,1)+Z4083*INDEX(FGA_COEFFS,1,2)+Y4083*INDEX(FGA_COEFFS,1,3)+R4083*INDEX(FGA_COEFFS,1,4)+Q4084*INDEX(FGA_COEFFS,1,5)+S4083*INDEX(FGA_COEFFS,1,6)+T4084*INDEX(FGA_COEFFS,1,7)+M4084*INDEX(FGA_COEFFS,1,8)+Y4087*Y4088</f>
        <v>#N/A</v>
      </c>
      <c r="AD4083" s="223" t="e">
        <f ca="1">INDEX(THREEPTA_COEFFS,1,1)+AC4083*INDEX(THREEPTA_COEFFS,1,2)+J4083*INDEX(THREEPTA_COEFFS,1,3)+AA4083*INDEX(THREEPTA_COEFFS,1,4)+K4083*INDEX(THREEPTA_COEFFS,1,5)+L4084*INDEX(THREEPTA_COEFFS,1,6)+Z4087*Z4088</f>
        <v>#N/A</v>
      </c>
      <c r="AE4083" s="223" t="e">
        <f ca="1">INDEX(THREEPTPCT_COEFFS,1,1)+K4083*INDEX(THREEPTPCT_COEFFS,1,2)+L4084*INDEX(THREEPTPCT_COEFFS,1,3)+AA4087*AA4088</f>
        <v>#N/A</v>
      </c>
      <c r="AF4083" s="55" t="e">
        <f t="shared" ref="AF4083:AF4084" ca="1" si="7052">AC4083-AD4083</f>
        <v>#N/A</v>
      </c>
      <c r="AG4083" s="223" t="e">
        <f ca="1">INDEX(TWOPTPCT_COEFFS,1,1)+AB4083*INDEX(TWOPTPCT_COEFFS,1,2)+I4084*INDEX(TWOPTPCT_COEFFS,1,3)+G4084*INDEX(TWOPTPCT_COEFFS,1,4)+L4084*INDEX(TWOPTPCT_COEFFS,1,5)+AB4087*AB4088</f>
        <v>#N/A</v>
      </c>
      <c r="AH4083" s="223" t="e">
        <f ca="1">INDEX(FTA_COEFFS,1,1)+O4083*INDEX(FTA_COEFFS,1,2)+N4084*INDEX(FTA_COEFFS,1,3)+(Q4083+R4083)*INDEX(FTA_COEFFS,1,4)+(Q4084+R4084)*INDEX(FTA_COEFFS,1,5)+M4084*INDEX(FTA_COEFFS,1,6)+AC4087*AC4088</f>
        <v>#N/A</v>
      </c>
      <c r="AI4083" s="223" t="e">
        <f ca="1">INDEX(FTPCT_COEFFS,1,1)+P4083*INDEX(FTPCT_COEFFS,1,2)+F4083*INDEX(FTPCT_COEFFS,1,3)+G4084*INDEX(FTPCT_COEFFS,1,4)+AD4087*AD4088</f>
        <v>#N/A</v>
      </c>
      <c r="AJ4083" s="338" t="e">
        <f t="shared" ref="AJ4083:AJ4084" ca="1" si="7053">AD4083*AE4083/100+AF4083*AG4083+AH4083*AI4083/100</f>
        <v>#N/A</v>
      </c>
      <c r="AK4083" s="55"/>
      <c r="AL4083" s="55"/>
      <c r="AM4083" s="55"/>
      <c r="AN4083" s="55"/>
      <c r="AO4083" s="55"/>
      <c r="AP4083" s="55"/>
      <c r="AQ4083" s="55"/>
      <c r="AR4083" s="55"/>
    </row>
    <row r="4084" spans="1:45" x14ac:dyDescent="0.3">
      <c r="B4084" s="54" t="s">
        <v>175</v>
      </c>
      <c r="C4084" s="54">
        <f>C4077</f>
        <v>0</v>
      </c>
      <c r="D4084" s="56" t="e">
        <f t="shared" ca="1" si="7045"/>
        <v>#N/A</v>
      </c>
      <c r="E4084" s="52" t="e">
        <f t="shared" ref="E4084:W4084" si="7054">E4077</f>
        <v>#N/A</v>
      </c>
      <c r="F4084" s="52" t="e">
        <f t="shared" si="7054"/>
        <v>#N/A</v>
      </c>
      <c r="G4084" s="52" t="e">
        <f t="shared" si="7054"/>
        <v>#N/A</v>
      </c>
      <c r="H4084" s="52" t="e">
        <f t="shared" si="7054"/>
        <v>#N/A</v>
      </c>
      <c r="I4084" s="52" t="e">
        <f t="shared" si="7054"/>
        <v>#N/A</v>
      </c>
      <c r="J4084" s="52" t="e">
        <f t="shared" si="7054"/>
        <v>#N/A</v>
      </c>
      <c r="K4084" s="52" t="e">
        <f t="shared" si="7054"/>
        <v>#N/A</v>
      </c>
      <c r="L4084" s="52" t="e">
        <f t="shared" si="7054"/>
        <v>#N/A</v>
      </c>
      <c r="M4084" s="52" t="e">
        <f t="shared" si="7054"/>
        <v>#N/A</v>
      </c>
      <c r="N4084" s="52" t="e">
        <f t="shared" si="7054"/>
        <v>#N/A</v>
      </c>
      <c r="O4084" s="52" t="e">
        <f t="shared" si="7054"/>
        <v>#N/A</v>
      </c>
      <c r="P4084" s="52" t="e">
        <f t="shared" si="7054"/>
        <v>#N/A</v>
      </c>
      <c r="Q4084" s="52" t="e">
        <f t="shared" si="7054"/>
        <v>#N/A</v>
      </c>
      <c r="R4084" s="52" t="e">
        <f t="shared" si="7054"/>
        <v>#N/A</v>
      </c>
      <c r="S4084" s="52" t="e">
        <f t="shared" si="7054"/>
        <v>#N/A</v>
      </c>
      <c r="T4084" s="52" t="e">
        <f t="shared" si="7054"/>
        <v>#N/A</v>
      </c>
      <c r="U4084" s="52" t="e">
        <f t="shared" si="7054"/>
        <v>#N/A</v>
      </c>
      <c r="V4084" s="52" t="e">
        <f t="shared" si="7054"/>
        <v>#N/A</v>
      </c>
      <c r="W4084" s="52" t="e">
        <f t="shared" si="7054"/>
        <v>#N/A</v>
      </c>
      <c r="X4084" s="55" t="e">
        <f t="shared" si="7047"/>
        <v>#N/A</v>
      </c>
      <c r="Y4084" s="55" t="e">
        <f t="shared" si="7048"/>
        <v>#N/A</v>
      </c>
      <c r="Z4084" s="55" t="e">
        <f t="shared" ref="Z4084" si="7055">Z4083</f>
        <v>#N/A</v>
      </c>
      <c r="AA4084" s="55" t="e">
        <f t="shared" si="7050"/>
        <v>#N/A</v>
      </c>
      <c r="AB4084" s="336" t="e">
        <f t="shared" si="7051"/>
        <v>#N/A</v>
      </c>
      <c r="AC4084" s="223" t="e">
        <f ca="1">INDEX(FGA_COEFFS,1,1)+Z4084*INDEX(FGA_COEFFS,1,2)+Y4084*INDEX(FGA_COEFFS,1,3)+R4084*INDEX(FGA_COEFFS,1,4)+Q4083*INDEX(FGA_COEFFS,1,5)+S4084*INDEX(FGA_COEFFS,1,6)+T4083*INDEX(FGA_COEFFS,1,7)+M4083*INDEX(FGA_COEFFS,1,8)+Y4087*Y4089</f>
        <v>#N/A</v>
      </c>
      <c r="AD4084" s="223" t="e">
        <f ca="1">INDEX(THREEPTA_COEFFS,1,1)+AC4084*INDEX(THREEPTA_COEFFS,1,2)+J4084*INDEX(THREEPTA_COEFFS,1,3)+AA4084*INDEX(THREEPTA_COEFFS,1,4)+K4084*INDEX(THREEPTA_COEFFS,1,5)+L4083*INDEX(THREEPTA_COEFFS,1,6)+Z4087*Z4089</f>
        <v>#N/A</v>
      </c>
      <c r="AE4084" s="223" t="e">
        <f ca="1">INDEX(THREEPTPCT_COEFFS,1,1)+K4084*INDEX(THREEPTPCT_COEFFS,1,2)+L4083*INDEX(THREEPTPCT_COEFFS,1,3)+AA4087*AA4089</f>
        <v>#N/A</v>
      </c>
      <c r="AF4084" s="55" t="e">
        <f t="shared" ca="1" si="7052"/>
        <v>#N/A</v>
      </c>
      <c r="AG4084" s="223" t="e">
        <f ca="1">INDEX(TWOPTPCT_COEFFS,1,1)+AB4084*INDEX(TWOPTPCT_COEFFS,1,2)+I4083*INDEX(TWOPTPCT_COEFFS,1,3)+G4083*INDEX(TWOPTPCT_COEFFS,1,4)+L4083*INDEX(TWOPTPCT_COEFFS,1,5)+AB4087*AB4089</f>
        <v>#N/A</v>
      </c>
      <c r="AH4084" s="223" t="e">
        <f ca="1">INDEX(FTA_COEFFS,1,1)+O4084*INDEX(FTA_COEFFS,1,2)+N4083*INDEX(FTA_COEFFS,1,3)+(Q4084+R4084)*INDEX(FTA_COEFFS,1,4)+(Q4083+R4083)*INDEX(FTA_COEFFS,1,5)+M4083*INDEX(FTA_COEFFS,1,6)+AC4087*AC4089</f>
        <v>#N/A</v>
      </c>
      <c r="AI4084" s="223" t="e">
        <f ca="1">INDEX(FTPCT_COEFFS,1,1)+P4084*INDEX(FTPCT_COEFFS,1,2)+F4084*INDEX(FTPCT_COEFFS,1,3)+G4083*INDEX(FTPCT_COEFFS,1,4)+AD4087*AD4089</f>
        <v>#N/A</v>
      </c>
      <c r="AJ4084" s="338" t="e">
        <f t="shared" ca="1" si="7053"/>
        <v>#N/A</v>
      </c>
      <c r="AK4084" s="55"/>
      <c r="AL4084" s="55"/>
      <c r="AM4084" s="55"/>
      <c r="AN4084" s="55"/>
      <c r="AO4084" s="55"/>
      <c r="AP4084" s="55"/>
      <c r="AQ4084" s="55"/>
      <c r="AR4084" s="55"/>
    </row>
    <row r="4085" spans="1:45" x14ac:dyDescent="0.3">
      <c r="A4085" s="54" t="e">
        <f ca="1">IF(D4083&gt;(D4084+(AVERAGE(V4083,W4083)-AVERAGE(V4084,W4084))/2)+2.5,C4083,IF(D4084&gt;(D4083+(AVERAGE(V4084,W4084)-AVERAGE(V4083,W4083))/2)+2.5,C4084,"Close"))</f>
        <v>#N/A</v>
      </c>
      <c r="B4085" s="64" t="e">
        <f ca="1">IF(D4084&gt;D4083,C4084,C4083)</f>
        <v>#N/A</v>
      </c>
      <c r="D4085" s="56"/>
      <c r="X4085" s="55"/>
      <c r="Y4085" s="55"/>
      <c r="Z4085" s="55"/>
      <c r="AA4085" s="55"/>
      <c r="AB4085" s="55"/>
      <c r="AC4085" s="337"/>
      <c r="AD4085" s="337"/>
      <c r="AE4085" s="337"/>
      <c r="AF4085" s="337"/>
      <c r="AG4085" s="337"/>
      <c r="AH4085" s="337"/>
      <c r="AI4085" s="337"/>
      <c r="AJ4085" s="337"/>
      <c r="AK4085" s="337"/>
      <c r="AL4085" s="337"/>
      <c r="AM4085" s="55"/>
      <c r="AN4085" s="55"/>
      <c r="AO4085" s="55"/>
      <c r="AP4085" s="55"/>
      <c r="AQ4085" s="55"/>
      <c r="AR4085" s="55"/>
      <c r="AS4085" s="55"/>
    </row>
    <row r="4086" spans="1:45" x14ac:dyDescent="0.3">
      <c r="X4086" s="54" t="s">
        <v>1305</v>
      </c>
      <c r="Y4086" s="54" t="s">
        <v>128</v>
      </c>
      <c r="Z4086" s="54" t="s">
        <v>157</v>
      </c>
      <c r="AA4086" s="54" t="s">
        <v>151</v>
      </c>
      <c r="AB4086" s="54" t="s">
        <v>1327</v>
      </c>
      <c r="AC4086" s="54" t="s">
        <v>129</v>
      </c>
      <c r="AD4086" s="54" t="s">
        <v>116</v>
      </c>
      <c r="AE4086" s="54"/>
      <c r="AF4086" s="54"/>
      <c r="AG4086" s="54"/>
      <c r="AH4086" s="54"/>
      <c r="AI4086" s="54"/>
      <c r="AJ4086" s="54"/>
      <c r="AK4086" s="54"/>
      <c r="AL4086" s="54"/>
      <c r="AM4086" s="54"/>
      <c r="AN4086" s="54"/>
      <c r="AO4086" s="54"/>
      <c r="AP4086" s="54"/>
      <c r="AQ4086" s="54"/>
      <c r="AR4086" s="54"/>
      <c r="AS4086" s="54"/>
    </row>
    <row r="4087" spans="1:45" x14ac:dyDescent="0.3">
      <c r="X4087" s="54"/>
      <c r="Y4087" s="54">
        <f t="shared" ref="Y4087:AD4087" si="7056">Y4080</f>
        <v>6.4436999999999998</v>
      </c>
      <c r="Z4087" s="54">
        <f t="shared" si="7056"/>
        <v>4.9371</v>
      </c>
      <c r="AA4087" s="54">
        <f t="shared" si="7056"/>
        <v>11.350300000000001</v>
      </c>
      <c r="AB4087" s="54">
        <f t="shared" si="7056"/>
        <v>7.1900000000000006E-2</v>
      </c>
      <c r="AC4087" s="54">
        <f t="shared" si="7056"/>
        <v>6.2766000000000002</v>
      </c>
      <c r="AD4087" s="54">
        <f t="shared" si="7056"/>
        <v>11.042999999999999</v>
      </c>
      <c r="AE4087" s="54"/>
      <c r="AF4087" s="336"/>
      <c r="AG4087" s="336"/>
      <c r="AH4087" s="336"/>
      <c r="AI4087" s="54"/>
      <c r="AJ4087" s="54"/>
      <c r="AK4087" s="54"/>
      <c r="AL4087" s="54"/>
      <c r="AM4087" s="54"/>
      <c r="AN4087" s="54"/>
      <c r="AO4087" s="54"/>
      <c r="AP4087" s="54"/>
      <c r="AQ4087" s="54"/>
      <c r="AR4087" s="54"/>
      <c r="AS4087" s="54"/>
    </row>
    <row r="4088" spans="1:45" x14ac:dyDescent="0.3">
      <c r="D4088" s="56"/>
      <c r="X4088" s="336"/>
      <c r="Y4088" s="336">
        <f t="shared" ca="1" si="7020"/>
        <v>-1.1794589207213046</v>
      </c>
      <c r="Z4088" s="336">
        <f t="shared" ca="1" si="7020"/>
        <v>-0.17478620197729605</v>
      </c>
      <c r="AA4088" s="336">
        <f t="shared" ca="1" si="7020"/>
        <v>-6.0169208502919584E-4</v>
      </c>
      <c r="AB4088" s="336">
        <f t="shared" ca="1" si="7020"/>
        <v>-0.7426825486755575</v>
      </c>
      <c r="AC4088" s="336">
        <f t="shared" ca="1" si="7020"/>
        <v>0.58649463090062515</v>
      </c>
      <c r="AD4088" s="336">
        <f t="shared" ca="1" si="7020"/>
        <v>-0.68442001714532108</v>
      </c>
      <c r="AE4088" s="336"/>
      <c r="AF4088" s="336"/>
      <c r="AG4088" s="336"/>
      <c r="AH4088" s="336"/>
      <c r="AI4088" s="54"/>
      <c r="AJ4088" s="54"/>
      <c r="AK4088" s="54"/>
      <c r="AL4088" s="336"/>
      <c r="AM4088" s="336"/>
      <c r="AN4088" s="336"/>
      <c r="AO4088" s="336"/>
      <c r="AP4088" s="54"/>
      <c r="AQ4088" s="336"/>
      <c r="AR4088" s="336"/>
      <c r="AS4088" s="336"/>
    </row>
    <row r="4089" spans="1:45" x14ac:dyDescent="0.3">
      <c r="C4089" s="54"/>
      <c r="D4089" s="56"/>
      <c r="Y4089" s="336">
        <f t="shared" ca="1" si="7020"/>
        <v>0.68123334697630411</v>
      </c>
      <c r="Z4089" s="336">
        <f t="shared" ca="1" si="7020"/>
        <v>-0.13826488997813235</v>
      </c>
      <c r="AA4089" s="336">
        <f t="shared" ca="1" si="7020"/>
        <v>-0.95787064896113872</v>
      </c>
      <c r="AB4089" s="336">
        <f t="shared" ca="1" si="7020"/>
        <v>0.45185302321810528</v>
      </c>
      <c r="AC4089" s="336">
        <f t="shared" ca="1" si="7020"/>
        <v>1.1314831691086442</v>
      </c>
      <c r="AD4089" s="336">
        <f t="shared" ca="1" si="7020"/>
        <v>0.1495269591897587</v>
      </c>
      <c r="AE4089" s="55"/>
      <c r="AF4089" s="55"/>
      <c r="AG4089" s="55"/>
      <c r="AH4089" s="55"/>
      <c r="AI4089" s="55"/>
      <c r="AJ4089" s="55"/>
      <c r="AK4089" s="55"/>
      <c r="AL4089" s="55"/>
      <c r="AM4089" s="55"/>
      <c r="AN4089" s="55"/>
      <c r="AO4089" s="55"/>
      <c r="AP4089" s="55"/>
      <c r="AQ4089" s="55"/>
      <c r="AR4089" s="55"/>
      <c r="AS4089" s="55"/>
    </row>
    <row r="4090" spans="1:45" x14ac:dyDescent="0.3">
      <c r="B4090" s="54" t="s">
        <v>172</v>
      </c>
      <c r="C4090" s="53">
        <f>C4083</f>
        <v>0</v>
      </c>
      <c r="D4090" s="56" t="e">
        <f t="shared" ref="D4090:D4091" ca="1" si="7057">AJ4090</f>
        <v>#N/A</v>
      </c>
      <c r="E4090" s="52" t="e">
        <f t="shared" ref="E4090:W4090" si="7058">E4083</f>
        <v>#N/A</v>
      </c>
      <c r="F4090" s="52" t="e">
        <f t="shared" si="7058"/>
        <v>#N/A</v>
      </c>
      <c r="G4090" s="52" t="e">
        <f t="shared" si="7058"/>
        <v>#N/A</v>
      </c>
      <c r="H4090" s="52" t="e">
        <f t="shared" si="7058"/>
        <v>#N/A</v>
      </c>
      <c r="I4090" s="52" t="e">
        <f t="shared" si="7058"/>
        <v>#N/A</v>
      </c>
      <c r="J4090" s="52" t="e">
        <f t="shared" si="7058"/>
        <v>#N/A</v>
      </c>
      <c r="K4090" s="52" t="e">
        <f t="shared" si="7058"/>
        <v>#N/A</v>
      </c>
      <c r="L4090" s="52" t="e">
        <f t="shared" si="7058"/>
        <v>#N/A</v>
      </c>
      <c r="M4090" s="52" t="e">
        <f t="shared" si="7058"/>
        <v>#N/A</v>
      </c>
      <c r="N4090" s="52" t="e">
        <f t="shared" si="7058"/>
        <v>#N/A</v>
      </c>
      <c r="O4090" s="52" t="e">
        <f t="shared" si="7058"/>
        <v>#N/A</v>
      </c>
      <c r="P4090" s="52" t="e">
        <f t="shared" si="7058"/>
        <v>#N/A</v>
      </c>
      <c r="Q4090" s="52" t="e">
        <f t="shared" si="7058"/>
        <v>#N/A</v>
      </c>
      <c r="R4090" s="52" t="e">
        <f t="shared" si="7058"/>
        <v>#N/A</v>
      </c>
      <c r="S4090" s="52" t="e">
        <f t="shared" si="7058"/>
        <v>#N/A</v>
      </c>
      <c r="T4090" s="52" t="e">
        <f t="shared" si="7058"/>
        <v>#N/A</v>
      </c>
      <c r="U4090" s="52" t="e">
        <f t="shared" si="7058"/>
        <v>#N/A</v>
      </c>
      <c r="V4090" s="52" t="e">
        <f t="shared" si="7058"/>
        <v>#N/A</v>
      </c>
      <c r="W4090" s="52" t="e">
        <f t="shared" si="7058"/>
        <v>#N/A</v>
      </c>
      <c r="X4090" s="55" t="e">
        <f t="shared" ref="X4090:X4091" si="7059">(H4090-(O4090*P4090)/100-3*(J4090*K4090)/100)/2</f>
        <v>#N/A</v>
      </c>
      <c r="Y4090" s="55" t="e">
        <f t="shared" ref="Y4090:Y4091" si="7060">SUM(X4090,(J4090*K4090/100))/(F4090/100)</f>
        <v>#N/A</v>
      </c>
      <c r="Z4090" s="55" t="e">
        <f t="shared" ref="Z4090" si="7061">U4090*0.5+U4091*0.5</f>
        <v>#N/A</v>
      </c>
      <c r="AA4090" s="55" t="e">
        <f t="shared" ref="AA4090:AA4091" si="7062">J4090/Y4090</f>
        <v>#N/A</v>
      </c>
      <c r="AB4090" s="336" t="e">
        <f t="shared" ref="AB4090:AB4091" si="7063">X4090/(Y4090-J4090)</f>
        <v>#N/A</v>
      </c>
      <c r="AC4090" s="223" t="e">
        <f ca="1">INDEX(FGA_COEFFS,1,1)+Z4090*INDEX(FGA_COEFFS,1,2)+Y4090*INDEX(FGA_COEFFS,1,3)+R4090*INDEX(FGA_COEFFS,1,4)+Q4091*INDEX(FGA_COEFFS,1,5)+S4090*INDEX(FGA_COEFFS,1,6)+T4091*INDEX(FGA_COEFFS,1,7)+M4091*INDEX(FGA_COEFFS,1,8)+Y4094*Y4095</f>
        <v>#N/A</v>
      </c>
      <c r="AD4090" s="223" t="e">
        <f ca="1">INDEX(THREEPTA_COEFFS,1,1)+AC4090*INDEX(THREEPTA_COEFFS,1,2)+J4090*INDEX(THREEPTA_COEFFS,1,3)+AA4090*INDEX(THREEPTA_COEFFS,1,4)+K4090*INDEX(THREEPTA_COEFFS,1,5)+L4091*INDEX(THREEPTA_COEFFS,1,6)+Z4094*Z4095</f>
        <v>#N/A</v>
      </c>
      <c r="AE4090" s="223" t="e">
        <f ca="1">INDEX(THREEPTPCT_COEFFS,1,1)+K4090*INDEX(THREEPTPCT_COEFFS,1,2)+L4091*INDEX(THREEPTPCT_COEFFS,1,3)+AA4094*AA4095</f>
        <v>#N/A</v>
      </c>
      <c r="AF4090" s="55" t="e">
        <f t="shared" ref="AF4090:AF4091" ca="1" si="7064">AC4090-AD4090</f>
        <v>#N/A</v>
      </c>
      <c r="AG4090" s="223" t="e">
        <f ca="1">INDEX(TWOPTPCT_COEFFS,1,1)+AB4090*INDEX(TWOPTPCT_COEFFS,1,2)+I4091*INDEX(TWOPTPCT_COEFFS,1,3)+G4091*INDEX(TWOPTPCT_COEFFS,1,4)+L4091*INDEX(TWOPTPCT_COEFFS,1,5)+AB4094*AB4095</f>
        <v>#N/A</v>
      </c>
      <c r="AH4090" s="223" t="e">
        <f ca="1">INDEX(FTA_COEFFS,1,1)+O4090*INDEX(FTA_COEFFS,1,2)+N4091*INDEX(FTA_COEFFS,1,3)+(Q4090+R4090)*INDEX(FTA_COEFFS,1,4)+(Q4091+R4091)*INDEX(FTA_COEFFS,1,5)+M4091*INDEX(FTA_COEFFS,1,6)+AC4094*AC4095</f>
        <v>#N/A</v>
      </c>
      <c r="AI4090" s="223" t="e">
        <f ca="1">INDEX(FTPCT_COEFFS,1,1)+P4090*INDEX(FTPCT_COEFFS,1,2)+F4090*INDEX(FTPCT_COEFFS,1,3)+G4091*INDEX(FTPCT_COEFFS,1,4)+AD4094*AD4095</f>
        <v>#N/A</v>
      </c>
      <c r="AJ4090" s="338" t="e">
        <f t="shared" ref="AJ4090:AJ4091" ca="1" si="7065">AD4090*AE4090/100+AF4090*AG4090+AH4090*AI4090/100</f>
        <v>#N/A</v>
      </c>
      <c r="AK4090" s="55"/>
      <c r="AL4090" s="55"/>
      <c r="AM4090" s="55"/>
      <c r="AN4090" s="55"/>
      <c r="AO4090" s="55"/>
      <c r="AP4090" s="55"/>
      <c r="AQ4090" s="55"/>
      <c r="AR4090" s="55"/>
    </row>
    <row r="4091" spans="1:45" x14ac:dyDescent="0.3">
      <c r="B4091" s="54" t="s">
        <v>175</v>
      </c>
      <c r="C4091" s="54">
        <f>C4084</f>
        <v>0</v>
      </c>
      <c r="D4091" s="56" t="e">
        <f t="shared" ca="1" si="7057"/>
        <v>#N/A</v>
      </c>
      <c r="E4091" s="52" t="e">
        <f t="shared" ref="E4091:W4091" si="7066">E4084</f>
        <v>#N/A</v>
      </c>
      <c r="F4091" s="52" t="e">
        <f t="shared" si="7066"/>
        <v>#N/A</v>
      </c>
      <c r="G4091" s="52" t="e">
        <f t="shared" si="7066"/>
        <v>#N/A</v>
      </c>
      <c r="H4091" s="52" t="e">
        <f t="shared" si="7066"/>
        <v>#N/A</v>
      </c>
      <c r="I4091" s="52" t="e">
        <f t="shared" si="7066"/>
        <v>#N/A</v>
      </c>
      <c r="J4091" s="52" t="e">
        <f t="shared" si="7066"/>
        <v>#N/A</v>
      </c>
      <c r="K4091" s="52" t="e">
        <f t="shared" si="7066"/>
        <v>#N/A</v>
      </c>
      <c r="L4091" s="52" t="e">
        <f t="shared" si="7066"/>
        <v>#N/A</v>
      </c>
      <c r="M4091" s="52" t="e">
        <f t="shared" si="7066"/>
        <v>#N/A</v>
      </c>
      <c r="N4091" s="52" t="e">
        <f t="shared" si="7066"/>
        <v>#N/A</v>
      </c>
      <c r="O4091" s="52" t="e">
        <f t="shared" si="7066"/>
        <v>#N/A</v>
      </c>
      <c r="P4091" s="52" t="e">
        <f t="shared" si="7066"/>
        <v>#N/A</v>
      </c>
      <c r="Q4091" s="52" t="e">
        <f t="shared" si="7066"/>
        <v>#N/A</v>
      </c>
      <c r="R4091" s="52" t="e">
        <f t="shared" si="7066"/>
        <v>#N/A</v>
      </c>
      <c r="S4091" s="52" t="e">
        <f t="shared" si="7066"/>
        <v>#N/A</v>
      </c>
      <c r="T4091" s="52" t="e">
        <f t="shared" si="7066"/>
        <v>#N/A</v>
      </c>
      <c r="U4091" s="52" t="e">
        <f t="shared" si="7066"/>
        <v>#N/A</v>
      </c>
      <c r="V4091" s="52" t="e">
        <f t="shared" si="7066"/>
        <v>#N/A</v>
      </c>
      <c r="W4091" s="52" t="e">
        <f t="shared" si="7066"/>
        <v>#N/A</v>
      </c>
      <c r="X4091" s="55" t="e">
        <f t="shared" si="7059"/>
        <v>#N/A</v>
      </c>
      <c r="Y4091" s="55" t="e">
        <f t="shared" si="7060"/>
        <v>#N/A</v>
      </c>
      <c r="Z4091" s="55" t="e">
        <f t="shared" ref="Z4091" si="7067">Z4090</f>
        <v>#N/A</v>
      </c>
      <c r="AA4091" s="55" t="e">
        <f t="shared" si="7062"/>
        <v>#N/A</v>
      </c>
      <c r="AB4091" s="336" t="e">
        <f t="shared" si="7063"/>
        <v>#N/A</v>
      </c>
      <c r="AC4091" s="223" t="e">
        <f ca="1">INDEX(FGA_COEFFS,1,1)+Z4091*INDEX(FGA_COEFFS,1,2)+Y4091*INDEX(FGA_COEFFS,1,3)+R4091*INDEX(FGA_COEFFS,1,4)+Q4090*INDEX(FGA_COEFFS,1,5)+S4091*INDEX(FGA_COEFFS,1,6)+T4090*INDEX(FGA_COEFFS,1,7)+M4090*INDEX(FGA_COEFFS,1,8)+Y4094*Y4096</f>
        <v>#N/A</v>
      </c>
      <c r="AD4091" s="223" t="e">
        <f ca="1">INDEX(THREEPTA_COEFFS,1,1)+AC4091*INDEX(THREEPTA_COEFFS,1,2)+J4091*INDEX(THREEPTA_COEFFS,1,3)+AA4091*INDEX(THREEPTA_COEFFS,1,4)+K4091*INDEX(THREEPTA_COEFFS,1,5)+L4090*INDEX(THREEPTA_COEFFS,1,6)+Z4094*Z4096</f>
        <v>#N/A</v>
      </c>
      <c r="AE4091" s="223" t="e">
        <f ca="1">INDEX(THREEPTPCT_COEFFS,1,1)+K4091*INDEX(THREEPTPCT_COEFFS,1,2)+L4090*INDEX(THREEPTPCT_COEFFS,1,3)+AA4094*AA4096</f>
        <v>#N/A</v>
      </c>
      <c r="AF4091" s="55" t="e">
        <f t="shared" ca="1" si="7064"/>
        <v>#N/A</v>
      </c>
      <c r="AG4091" s="223" t="e">
        <f ca="1">INDEX(TWOPTPCT_COEFFS,1,1)+AB4091*INDEX(TWOPTPCT_COEFFS,1,2)+I4090*INDEX(TWOPTPCT_COEFFS,1,3)+G4090*INDEX(TWOPTPCT_COEFFS,1,4)+L4090*INDEX(TWOPTPCT_COEFFS,1,5)+AB4094*AB4096</f>
        <v>#N/A</v>
      </c>
      <c r="AH4091" s="223" t="e">
        <f ca="1">INDEX(FTA_COEFFS,1,1)+O4091*INDEX(FTA_COEFFS,1,2)+N4090*INDEX(FTA_COEFFS,1,3)+(Q4091+R4091)*INDEX(FTA_COEFFS,1,4)+(Q4090+R4090)*INDEX(FTA_COEFFS,1,5)+M4090*INDEX(FTA_COEFFS,1,6)+AC4094*AC4096</f>
        <v>#N/A</v>
      </c>
      <c r="AI4091" s="223" t="e">
        <f ca="1">INDEX(FTPCT_COEFFS,1,1)+P4091*INDEX(FTPCT_COEFFS,1,2)+F4091*INDEX(FTPCT_COEFFS,1,3)+G4090*INDEX(FTPCT_COEFFS,1,4)+AD4094*AD4096</f>
        <v>#N/A</v>
      </c>
      <c r="AJ4091" s="338" t="e">
        <f t="shared" ca="1" si="7065"/>
        <v>#N/A</v>
      </c>
      <c r="AK4091" s="55"/>
      <c r="AL4091" s="55"/>
      <c r="AM4091" s="55"/>
      <c r="AN4091" s="55"/>
      <c r="AO4091" s="55"/>
      <c r="AP4091" s="55"/>
      <c r="AQ4091" s="55"/>
      <c r="AR4091" s="55"/>
    </row>
    <row r="4092" spans="1:45" x14ac:dyDescent="0.3">
      <c r="A4092" s="54" t="e">
        <f ca="1">IF(D4090&gt;(D4091+(AVERAGE(V4090,W4090)-AVERAGE(V4091,W4091))/2)+2.5,C4090,IF(D4091&gt;(D4090+(AVERAGE(V4091,W4091)-AVERAGE(V4090,W4090))/2)+2.5,C4091,"Close"))</f>
        <v>#N/A</v>
      </c>
      <c r="B4092" s="64" t="e">
        <f ca="1">IF(D4091&gt;D4090,C4091,C4090)</f>
        <v>#N/A</v>
      </c>
      <c r="D4092" s="56"/>
      <c r="X4092" s="55"/>
      <c r="Y4092" s="55"/>
      <c r="Z4092" s="55"/>
      <c r="AA4092" s="55"/>
      <c r="AB4092" s="55"/>
      <c r="AC4092" s="337"/>
      <c r="AD4092" s="337"/>
      <c r="AE4092" s="337"/>
      <c r="AF4092" s="337"/>
      <c r="AG4092" s="337"/>
      <c r="AH4092" s="337"/>
      <c r="AI4092" s="337"/>
      <c r="AJ4092" s="337"/>
      <c r="AK4092" s="337"/>
      <c r="AL4092" s="337"/>
      <c r="AM4092" s="55"/>
      <c r="AN4092" s="55"/>
      <c r="AO4092" s="55"/>
      <c r="AP4092" s="55"/>
      <c r="AQ4092" s="55"/>
      <c r="AR4092" s="55"/>
      <c r="AS4092" s="55"/>
    </row>
    <row r="4093" spans="1:45" x14ac:dyDescent="0.3">
      <c r="X4093" s="54" t="s">
        <v>1305</v>
      </c>
      <c r="Y4093" s="54" t="s">
        <v>128</v>
      </c>
      <c r="Z4093" s="54" t="s">
        <v>157</v>
      </c>
      <c r="AA4093" s="54" t="s">
        <v>151</v>
      </c>
      <c r="AB4093" s="54" t="s">
        <v>1327</v>
      </c>
      <c r="AC4093" s="54" t="s">
        <v>129</v>
      </c>
      <c r="AD4093" s="54" t="s">
        <v>116</v>
      </c>
      <c r="AE4093" s="54"/>
      <c r="AF4093" s="54"/>
      <c r="AG4093" s="54"/>
      <c r="AH4093" s="54"/>
      <c r="AI4093" s="54"/>
      <c r="AJ4093" s="54"/>
      <c r="AK4093" s="54"/>
      <c r="AL4093" s="54"/>
      <c r="AM4093" s="54"/>
      <c r="AN4093" s="54"/>
      <c r="AO4093" s="54"/>
      <c r="AP4093" s="54"/>
      <c r="AQ4093" s="54"/>
      <c r="AR4093" s="54"/>
      <c r="AS4093" s="54"/>
    </row>
    <row r="4094" spans="1:45" x14ac:dyDescent="0.3">
      <c r="X4094" s="54"/>
      <c r="Y4094" s="54">
        <f t="shared" ref="Y4094:AD4094" si="7068">Y4087</f>
        <v>6.4436999999999998</v>
      </c>
      <c r="Z4094" s="54">
        <f t="shared" si="7068"/>
        <v>4.9371</v>
      </c>
      <c r="AA4094" s="54">
        <f t="shared" si="7068"/>
        <v>11.350300000000001</v>
      </c>
      <c r="AB4094" s="54">
        <f t="shared" si="7068"/>
        <v>7.1900000000000006E-2</v>
      </c>
      <c r="AC4094" s="54">
        <f t="shared" si="7068"/>
        <v>6.2766000000000002</v>
      </c>
      <c r="AD4094" s="54">
        <f t="shared" si="7068"/>
        <v>11.042999999999999</v>
      </c>
      <c r="AE4094" s="54"/>
      <c r="AF4094" s="336"/>
      <c r="AG4094" s="336"/>
      <c r="AH4094" s="336"/>
      <c r="AI4094" s="54"/>
      <c r="AJ4094" s="54"/>
      <c r="AK4094" s="54"/>
      <c r="AL4094" s="54"/>
      <c r="AM4094" s="54"/>
      <c r="AN4094" s="54"/>
      <c r="AO4094" s="54"/>
      <c r="AP4094" s="54"/>
      <c r="AQ4094" s="54"/>
      <c r="AR4094" s="54"/>
      <c r="AS4094" s="54"/>
    </row>
    <row r="4095" spans="1:45" x14ac:dyDescent="0.3">
      <c r="D4095" s="56"/>
      <c r="X4095" s="336"/>
      <c r="Y4095" s="336">
        <f t="shared" ca="1" si="7020"/>
        <v>0.45193049431300314</v>
      </c>
      <c r="Z4095" s="336">
        <f t="shared" ca="1" si="7020"/>
        <v>9.5352746482023881E-2</v>
      </c>
      <c r="AA4095" s="336">
        <f t="shared" ca="1" si="7020"/>
        <v>2.1889718612952282E-2</v>
      </c>
      <c r="AB4095" s="336">
        <f t="shared" ca="1" si="7020"/>
        <v>-7.5028651320369899E-2</v>
      </c>
      <c r="AC4095" s="336">
        <f t="shared" ca="1" si="7020"/>
        <v>-1.4768532051910346</v>
      </c>
      <c r="AD4095" s="336">
        <f t="shared" ca="1" si="7020"/>
        <v>2.4184442391962144E-2</v>
      </c>
      <c r="AE4095" s="336"/>
      <c r="AF4095" s="336"/>
      <c r="AG4095" s="336"/>
      <c r="AH4095" s="336"/>
      <c r="AI4095" s="54"/>
      <c r="AJ4095" s="54"/>
      <c r="AK4095" s="54"/>
      <c r="AL4095" s="336"/>
      <c r="AM4095" s="336"/>
      <c r="AN4095" s="336"/>
      <c r="AO4095" s="336"/>
      <c r="AP4095" s="54"/>
      <c r="AQ4095" s="336"/>
      <c r="AR4095" s="336"/>
      <c r="AS4095" s="336"/>
    </row>
    <row r="4096" spans="1:45" x14ac:dyDescent="0.3">
      <c r="C4096" s="54"/>
      <c r="D4096" s="56"/>
      <c r="Y4096" s="336">
        <f t="shared" ca="1" si="7020"/>
        <v>-0.2288024781680861</v>
      </c>
      <c r="Z4096" s="336">
        <f t="shared" ca="1" si="7020"/>
        <v>-0.29404662819426786</v>
      </c>
      <c r="AA4096" s="336">
        <f t="shared" ca="1" si="7020"/>
        <v>-1.7912317140495362E-2</v>
      </c>
      <c r="AB4096" s="336">
        <f t="shared" ca="1" si="7020"/>
        <v>0.25283030435633547</v>
      </c>
      <c r="AC4096" s="336">
        <f t="shared" ca="1" si="7020"/>
        <v>0.47881400426358833</v>
      </c>
      <c r="AD4096" s="336">
        <f t="shared" ca="1" si="7020"/>
        <v>1.1745164664969016E-2</v>
      </c>
      <c r="AE4096" s="55"/>
      <c r="AF4096" s="55"/>
      <c r="AG4096" s="55"/>
      <c r="AH4096" s="55"/>
      <c r="AI4096" s="55"/>
      <c r="AJ4096" s="55"/>
      <c r="AK4096" s="55"/>
      <c r="AL4096" s="55"/>
      <c r="AM4096" s="55"/>
      <c r="AN4096" s="55"/>
      <c r="AO4096" s="55"/>
      <c r="AP4096" s="55"/>
      <c r="AQ4096" s="55"/>
      <c r="AR4096" s="55"/>
      <c r="AS4096" s="55"/>
    </row>
    <row r="4097" spans="1:45" x14ac:dyDescent="0.3">
      <c r="B4097" s="54" t="s">
        <v>172</v>
      </c>
      <c r="C4097" s="53">
        <f>C4090</f>
        <v>0</v>
      </c>
      <c r="D4097" s="56" t="e">
        <f t="shared" ref="D4097:D4098" ca="1" si="7069">AJ4097</f>
        <v>#N/A</v>
      </c>
      <c r="E4097" s="52" t="e">
        <f t="shared" ref="E4097:W4097" si="7070">E4090</f>
        <v>#N/A</v>
      </c>
      <c r="F4097" s="52" t="e">
        <f t="shared" si="7070"/>
        <v>#N/A</v>
      </c>
      <c r="G4097" s="52" t="e">
        <f t="shared" si="7070"/>
        <v>#N/A</v>
      </c>
      <c r="H4097" s="52" t="e">
        <f t="shared" si="7070"/>
        <v>#N/A</v>
      </c>
      <c r="I4097" s="52" t="e">
        <f t="shared" si="7070"/>
        <v>#N/A</v>
      </c>
      <c r="J4097" s="52" t="e">
        <f t="shared" si="7070"/>
        <v>#N/A</v>
      </c>
      <c r="K4097" s="52" t="e">
        <f t="shared" si="7070"/>
        <v>#N/A</v>
      </c>
      <c r="L4097" s="52" t="e">
        <f t="shared" si="7070"/>
        <v>#N/A</v>
      </c>
      <c r="M4097" s="52" t="e">
        <f t="shared" si="7070"/>
        <v>#N/A</v>
      </c>
      <c r="N4097" s="52" t="e">
        <f t="shared" si="7070"/>
        <v>#N/A</v>
      </c>
      <c r="O4097" s="52" t="e">
        <f t="shared" si="7070"/>
        <v>#N/A</v>
      </c>
      <c r="P4097" s="52" t="e">
        <f t="shared" si="7070"/>
        <v>#N/A</v>
      </c>
      <c r="Q4097" s="52" t="e">
        <f t="shared" si="7070"/>
        <v>#N/A</v>
      </c>
      <c r="R4097" s="52" t="e">
        <f t="shared" si="7070"/>
        <v>#N/A</v>
      </c>
      <c r="S4097" s="52" t="e">
        <f t="shared" si="7070"/>
        <v>#N/A</v>
      </c>
      <c r="T4097" s="52" t="e">
        <f t="shared" si="7070"/>
        <v>#N/A</v>
      </c>
      <c r="U4097" s="52" t="e">
        <f t="shared" si="7070"/>
        <v>#N/A</v>
      </c>
      <c r="V4097" s="52" t="e">
        <f t="shared" si="7070"/>
        <v>#N/A</v>
      </c>
      <c r="W4097" s="52" t="e">
        <f t="shared" si="7070"/>
        <v>#N/A</v>
      </c>
      <c r="X4097" s="55" t="e">
        <f t="shared" ref="X4097:X4098" si="7071">(H4097-(O4097*P4097)/100-3*(J4097*K4097)/100)/2</f>
        <v>#N/A</v>
      </c>
      <c r="Y4097" s="55" t="e">
        <f t="shared" ref="Y4097:Y4098" si="7072">SUM(X4097,(J4097*K4097/100))/(F4097/100)</f>
        <v>#N/A</v>
      </c>
      <c r="Z4097" s="55" t="e">
        <f t="shared" ref="Z4097" si="7073">U4097*0.5+U4098*0.5</f>
        <v>#N/A</v>
      </c>
      <c r="AA4097" s="55" t="e">
        <f t="shared" ref="AA4097:AA4098" si="7074">J4097/Y4097</f>
        <v>#N/A</v>
      </c>
      <c r="AB4097" s="336" t="e">
        <f t="shared" ref="AB4097:AB4098" si="7075">X4097/(Y4097-J4097)</f>
        <v>#N/A</v>
      </c>
      <c r="AC4097" s="223" t="e">
        <f ca="1">INDEX(FGA_COEFFS,1,1)+Z4097*INDEX(FGA_COEFFS,1,2)+Y4097*INDEX(FGA_COEFFS,1,3)+R4097*INDEX(FGA_COEFFS,1,4)+Q4098*INDEX(FGA_COEFFS,1,5)+S4097*INDEX(FGA_COEFFS,1,6)+T4098*INDEX(FGA_COEFFS,1,7)+M4098*INDEX(FGA_COEFFS,1,8)+Y4101*Y4102</f>
        <v>#N/A</v>
      </c>
      <c r="AD4097" s="223" t="e">
        <f ca="1">INDEX(THREEPTA_COEFFS,1,1)+AC4097*INDEX(THREEPTA_COEFFS,1,2)+J4097*INDEX(THREEPTA_COEFFS,1,3)+AA4097*INDEX(THREEPTA_COEFFS,1,4)+K4097*INDEX(THREEPTA_COEFFS,1,5)+L4098*INDEX(THREEPTA_COEFFS,1,6)+Z4101*Z4102</f>
        <v>#N/A</v>
      </c>
      <c r="AE4097" s="223" t="e">
        <f ca="1">INDEX(THREEPTPCT_COEFFS,1,1)+K4097*INDEX(THREEPTPCT_COEFFS,1,2)+L4098*INDEX(THREEPTPCT_COEFFS,1,3)+AA4101*AA4102</f>
        <v>#N/A</v>
      </c>
      <c r="AF4097" s="55" t="e">
        <f t="shared" ref="AF4097:AF4098" ca="1" si="7076">AC4097-AD4097</f>
        <v>#N/A</v>
      </c>
      <c r="AG4097" s="223" t="e">
        <f ca="1">INDEX(TWOPTPCT_COEFFS,1,1)+AB4097*INDEX(TWOPTPCT_COEFFS,1,2)+I4098*INDEX(TWOPTPCT_COEFFS,1,3)+G4098*INDEX(TWOPTPCT_COEFFS,1,4)+L4098*INDEX(TWOPTPCT_COEFFS,1,5)+AB4101*AB4102</f>
        <v>#N/A</v>
      </c>
      <c r="AH4097" s="223" t="e">
        <f ca="1">INDEX(FTA_COEFFS,1,1)+O4097*INDEX(FTA_COEFFS,1,2)+N4098*INDEX(FTA_COEFFS,1,3)+(Q4097+R4097)*INDEX(FTA_COEFFS,1,4)+(Q4098+R4098)*INDEX(FTA_COEFFS,1,5)+M4098*INDEX(FTA_COEFFS,1,6)+AC4101*AC4102</f>
        <v>#N/A</v>
      </c>
      <c r="AI4097" s="223" t="e">
        <f ca="1">INDEX(FTPCT_COEFFS,1,1)+P4097*INDEX(FTPCT_COEFFS,1,2)+F4097*INDEX(FTPCT_COEFFS,1,3)+G4098*INDEX(FTPCT_COEFFS,1,4)+AD4101*AD4102</f>
        <v>#N/A</v>
      </c>
      <c r="AJ4097" s="338" t="e">
        <f t="shared" ref="AJ4097:AJ4098" ca="1" si="7077">AD4097*AE4097/100+AF4097*AG4097+AH4097*AI4097/100</f>
        <v>#N/A</v>
      </c>
      <c r="AK4097" s="55"/>
      <c r="AL4097" s="55"/>
      <c r="AM4097" s="55"/>
      <c r="AN4097" s="55"/>
      <c r="AO4097" s="55"/>
      <c r="AP4097" s="55"/>
      <c r="AQ4097" s="55"/>
      <c r="AR4097" s="55"/>
    </row>
    <row r="4098" spans="1:45" x14ac:dyDescent="0.3">
      <c r="B4098" s="54" t="s">
        <v>175</v>
      </c>
      <c r="C4098" s="54">
        <f>C4091</f>
        <v>0</v>
      </c>
      <c r="D4098" s="56" t="e">
        <f t="shared" ca="1" si="7069"/>
        <v>#N/A</v>
      </c>
      <c r="E4098" s="52" t="e">
        <f t="shared" ref="E4098:W4098" si="7078">E4091</f>
        <v>#N/A</v>
      </c>
      <c r="F4098" s="52" t="e">
        <f t="shared" si="7078"/>
        <v>#N/A</v>
      </c>
      <c r="G4098" s="52" t="e">
        <f t="shared" si="7078"/>
        <v>#N/A</v>
      </c>
      <c r="H4098" s="52" t="e">
        <f t="shared" si="7078"/>
        <v>#N/A</v>
      </c>
      <c r="I4098" s="52" t="e">
        <f t="shared" si="7078"/>
        <v>#N/A</v>
      </c>
      <c r="J4098" s="52" t="e">
        <f t="shared" si="7078"/>
        <v>#N/A</v>
      </c>
      <c r="K4098" s="52" t="e">
        <f t="shared" si="7078"/>
        <v>#N/A</v>
      </c>
      <c r="L4098" s="52" t="e">
        <f t="shared" si="7078"/>
        <v>#N/A</v>
      </c>
      <c r="M4098" s="52" t="e">
        <f t="shared" si="7078"/>
        <v>#N/A</v>
      </c>
      <c r="N4098" s="52" t="e">
        <f t="shared" si="7078"/>
        <v>#N/A</v>
      </c>
      <c r="O4098" s="52" t="e">
        <f t="shared" si="7078"/>
        <v>#N/A</v>
      </c>
      <c r="P4098" s="52" t="e">
        <f t="shared" si="7078"/>
        <v>#N/A</v>
      </c>
      <c r="Q4098" s="52" t="e">
        <f t="shared" si="7078"/>
        <v>#N/A</v>
      </c>
      <c r="R4098" s="52" t="e">
        <f t="shared" si="7078"/>
        <v>#N/A</v>
      </c>
      <c r="S4098" s="52" t="e">
        <f t="shared" si="7078"/>
        <v>#N/A</v>
      </c>
      <c r="T4098" s="52" t="e">
        <f t="shared" si="7078"/>
        <v>#N/A</v>
      </c>
      <c r="U4098" s="52" t="e">
        <f t="shared" si="7078"/>
        <v>#N/A</v>
      </c>
      <c r="V4098" s="52" t="e">
        <f t="shared" si="7078"/>
        <v>#N/A</v>
      </c>
      <c r="W4098" s="52" t="e">
        <f t="shared" si="7078"/>
        <v>#N/A</v>
      </c>
      <c r="X4098" s="55" t="e">
        <f t="shared" si="7071"/>
        <v>#N/A</v>
      </c>
      <c r="Y4098" s="55" t="e">
        <f t="shared" si="7072"/>
        <v>#N/A</v>
      </c>
      <c r="Z4098" s="55" t="e">
        <f t="shared" ref="Z4098" si="7079">Z4097</f>
        <v>#N/A</v>
      </c>
      <c r="AA4098" s="55" t="e">
        <f t="shared" si="7074"/>
        <v>#N/A</v>
      </c>
      <c r="AB4098" s="336" t="e">
        <f t="shared" si="7075"/>
        <v>#N/A</v>
      </c>
      <c r="AC4098" s="223" t="e">
        <f ca="1">INDEX(FGA_COEFFS,1,1)+Z4098*INDEX(FGA_COEFFS,1,2)+Y4098*INDEX(FGA_COEFFS,1,3)+R4098*INDEX(FGA_COEFFS,1,4)+Q4097*INDEX(FGA_COEFFS,1,5)+S4098*INDEX(FGA_COEFFS,1,6)+T4097*INDEX(FGA_COEFFS,1,7)+M4097*INDEX(FGA_COEFFS,1,8)+Y4101*Y4103</f>
        <v>#N/A</v>
      </c>
      <c r="AD4098" s="223" t="e">
        <f ca="1">INDEX(THREEPTA_COEFFS,1,1)+AC4098*INDEX(THREEPTA_COEFFS,1,2)+J4098*INDEX(THREEPTA_COEFFS,1,3)+AA4098*INDEX(THREEPTA_COEFFS,1,4)+K4098*INDEX(THREEPTA_COEFFS,1,5)+L4097*INDEX(THREEPTA_COEFFS,1,6)+Z4101*Z4103</f>
        <v>#N/A</v>
      </c>
      <c r="AE4098" s="223" t="e">
        <f ca="1">INDEX(THREEPTPCT_COEFFS,1,1)+K4098*INDEX(THREEPTPCT_COEFFS,1,2)+L4097*INDEX(THREEPTPCT_COEFFS,1,3)+AA4101*AA4103</f>
        <v>#N/A</v>
      </c>
      <c r="AF4098" s="55" t="e">
        <f t="shared" ca="1" si="7076"/>
        <v>#N/A</v>
      </c>
      <c r="AG4098" s="223" t="e">
        <f ca="1">INDEX(TWOPTPCT_COEFFS,1,1)+AB4098*INDEX(TWOPTPCT_COEFFS,1,2)+I4097*INDEX(TWOPTPCT_COEFFS,1,3)+G4097*INDEX(TWOPTPCT_COEFFS,1,4)+L4097*INDEX(TWOPTPCT_COEFFS,1,5)+AB4101*AB4103</f>
        <v>#N/A</v>
      </c>
      <c r="AH4098" s="223" t="e">
        <f ca="1">INDEX(FTA_COEFFS,1,1)+O4098*INDEX(FTA_COEFFS,1,2)+N4097*INDEX(FTA_COEFFS,1,3)+(Q4098+R4098)*INDEX(FTA_COEFFS,1,4)+(Q4097+R4097)*INDEX(FTA_COEFFS,1,5)+M4097*INDEX(FTA_COEFFS,1,6)+AC4101*AC4103</f>
        <v>#N/A</v>
      </c>
      <c r="AI4098" s="223" t="e">
        <f ca="1">INDEX(FTPCT_COEFFS,1,1)+P4098*INDEX(FTPCT_COEFFS,1,2)+F4098*INDEX(FTPCT_COEFFS,1,3)+G4097*INDEX(FTPCT_COEFFS,1,4)+AD4101*AD4103</f>
        <v>#N/A</v>
      </c>
      <c r="AJ4098" s="338" t="e">
        <f t="shared" ca="1" si="7077"/>
        <v>#N/A</v>
      </c>
      <c r="AK4098" s="55"/>
      <c r="AL4098" s="55"/>
      <c r="AM4098" s="55"/>
      <c r="AN4098" s="55"/>
      <c r="AO4098" s="55"/>
      <c r="AP4098" s="55"/>
      <c r="AQ4098" s="55"/>
      <c r="AR4098" s="55"/>
    </row>
    <row r="4099" spans="1:45" x14ac:dyDescent="0.3">
      <c r="A4099" s="54" t="e">
        <f ca="1">IF(D4097&gt;(D4098+(AVERAGE(V4097,W4097)-AVERAGE(V4098,W4098))/2)+2.5,C4097,IF(D4098&gt;(D4097+(AVERAGE(V4098,W4098)-AVERAGE(V4097,W4097))/2)+2.5,C4098,"Close"))</f>
        <v>#N/A</v>
      </c>
      <c r="B4099" s="64" t="e">
        <f ca="1">IF(D4098&gt;D4097,C4098,C4097)</f>
        <v>#N/A</v>
      </c>
      <c r="D4099" s="56"/>
      <c r="X4099" s="55"/>
      <c r="Y4099" s="55"/>
      <c r="Z4099" s="55"/>
      <c r="AA4099" s="55"/>
      <c r="AB4099" s="55"/>
      <c r="AC4099" s="337"/>
      <c r="AD4099" s="337"/>
      <c r="AE4099" s="337"/>
      <c r="AF4099" s="337"/>
      <c r="AG4099" s="337"/>
      <c r="AH4099" s="337"/>
      <c r="AI4099" s="337"/>
      <c r="AJ4099" s="337"/>
      <c r="AK4099" s="337"/>
      <c r="AL4099" s="337"/>
      <c r="AM4099" s="55"/>
      <c r="AN4099" s="55"/>
      <c r="AO4099" s="55"/>
      <c r="AP4099" s="55"/>
      <c r="AQ4099" s="55"/>
      <c r="AR4099" s="55"/>
      <c r="AS4099" s="55"/>
    </row>
    <row r="4100" spans="1:45" x14ac:dyDescent="0.3">
      <c r="X4100" s="54" t="s">
        <v>1305</v>
      </c>
      <c r="Y4100" s="54" t="s">
        <v>128</v>
      </c>
      <c r="Z4100" s="54" t="s">
        <v>157</v>
      </c>
      <c r="AA4100" s="54" t="s">
        <v>151</v>
      </c>
      <c r="AB4100" s="54" t="s">
        <v>1327</v>
      </c>
      <c r="AC4100" s="54" t="s">
        <v>129</v>
      </c>
      <c r="AD4100" s="54" t="s">
        <v>116</v>
      </c>
      <c r="AE4100" s="54"/>
      <c r="AF4100" s="54"/>
      <c r="AG4100" s="54"/>
      <c r="AH4100" s="54"/>
      <c r="AI4100" s="54"/>
      <c r="AJ4100" s="54"/>
      <c r="AK4100" s="54"/>
      <c r="AL4100" s="54"/>
      <c r="AM4100" s="54"/>
      <c r="AN4100" s="54"/>
      <c r="AO4100" s="54"/>
      <c r="AP4100" s="54"/>
      <c r="AQ4100" s="54"/>
      <c r="AR4100" s="54"/>
      <c r="AS4100" s="54"/>
    </row>
    <row r="4101" spans="1:45" x14ac:dyDescent="0.3">
      <c r="X4101" s="54"/>
      <c r="Y4101" s="54">
        <f t="shared" ref="Y4101:AD4101" si="7080">Y4094</f>
        <v>6.4436999999999998</v>
      </c>
      <c r="Z4101" s="54">
        <f t="shared" si="7080"/>
        <v>4.9371</v>
      </c>
      <c r="AA4101" s="54">
        <f t="shared" si="7080"/>
        <v>11.350300000000001</v>
      </c>
      <c r="AB4101" s="54">
        <f t="shared" si="7080"/>
        <v>7.1900000000000006E-2</v>
      </c>
      <c r="AC4101" s="54">
        <f t="shared" si="7080"/>
        <v>6.2766000000000002</v>
      </c>
      <c r="AD4101" s="54">
        <f t="shared" si="7080"/>
        <v>11.042999999999999</v>
      </c>
      <c r="AE4101" s="54"/>
      <c r="AF4101" s="336"/>
      <c r="AG4101" s="336"/>
      <c r="AH4101" s="336"/>
      <c r="AI4101" s="54"/>
      <c r="AJ4101" s="54"/>
      <c r="AK4101" s="54"/>
      <c r="AL4101" s="54"/>
      <c r="AM4101" s="54"/>
      <c r="AN4101" s="54"/>
      <c r="AO4101" s="54"/>
      <c r="AP4101" s="54"/>
      <c r="AQ4101" s="54"/>
      <c r="AR4101" s="54"/>
      <c r="AS4101" s="54"/>
    </row>
    <row r="4102" spans="1:45" x14ac:dyDescent="0.3">
      <c r="D4102" s="56"/>
      <c r="X4102" s="336"/>
      <c r="Y4102" s="336">
        <f t="shared" ca="1" si="7020"/>
        <v>1.337945375698528</v>
      </c>
      <c r="Z4102" s="336">
        <f t="shared" ca="1" si="7020"/>
        <v>5.1221040687455546E-2</v>
      </c>
      <c r="AA4102" s="336">
        <f t="shared" ca="1" si="7020"/>
        <v>0.83178821014363136</v>
      </c>
      <c r="AB4102" s="336">
        <f t="shared" ca="1" si="7020"/>
        <v>0.51012377609547876</v>
      </c>
      <c r="AC4102" s="336">
        <f t="shared" ca="1" si="7020"/>
        <v>0.471198556190837</v>
      </c>
      <c r="AD4102" s="336">
        <f t="shared" ca="1" si="7020"/>
        <v>0.84259904734692037</v>
      </c>
      <c r="AE4102" s="336"/>
      <c r="AF4102" s="336"/>
      <c r="AG4102" s="336"/>
      <c r="AH4102" s="336"/>
      <c r="AI4102" s="54"/>
      <c r="AJ4102" s="54"/>
      <c r="AK4102" s="54"/>
      <c r="AL4102" s="336"/>
      <c r="AM4102" s="336"/>
      <c r="AN4102" s="336"/>
      <c r="AO4102" s="336"/>
      <c r="AP4102" s="54"/>
      <c r="AQ4102" s="336"/>
      <c r="AR4102" s="336"/>
      <c r="AS4102" s="336"/>
    </row>
    <row r="4103" spans="1:45" x14ac:dyDescent="0.3">
      <c r="C4103" s="54"/>
      <c r="D4103" s="56"/>
      <c r="Y4103" s="336">
        <f t="shared" ca="1" si="7020"/>
        <v>2.8264011830121845E-2</v>
      </c>
      <c r="Z4103" s="336">
        <f t="shared" ca="1" si="7020"/>
        <v>1.0707580240797182E-2</v>
      </c>
      <c r="AA4103" s="336">
        <f t="shared" ca="1" si="7020"/>
        <v>0.28360734376662772</v>
      </c>
      <c r="AB4103" s="336">
        <f t="shared" ca="1" si="7020"/>
        <v>0.68221667921249751</v>
      </c>
      <c r="AC4103" s="336">
        <f t="shared" ca="1" si="7020"/>
        <v>-0.46975693443043293</v>
      </c>
      <c r="AD4103" s="336">
        <f t="shared" ca="1" si="7020"/>
        <v>1.2239642459972362</v>
      </c>
      <c r="AE4103" s="55"/>
      <c r="AF4103" s="55"/>
      <c r="AG4103" s="55"/>
      <c r="AH4103" s="55"/>
      <c r="AI4103" s="55"/>
      <c r="AJ4103" s="55"/>
      <c r="AK4103" s="55"/>
      <c r="AL4103" s="55"/>
      <c r="AM4103" s="55"/>
      <c r="AN4103" s="55"/>
      <c r="AO4103" s="55"/>
      <c r="AP4103" s="55"/>
      <c r="AQ4103" s="55"/>
      <c r="AR4103" s="55"/>
      <c r="AS4103" s="55"/>
    </row>
    <row r="4104" spans="1:45" x14ac:dyDescent="0.3">
      <c r="B4104" s="54" t="s">
        <v>172</v>
      </c>
      <c r="C4104" s="53">
        <f>C4097</f>
        <v>0</v>
      </c>
      <c r="D4104" s="56" t="e">
        <f t="shared" ref="D4104:D4105" ca="1" si="7081">AJ4104</f>
        <v>#N/A</v>
      </c>
      <c r="E4104" s="52" t="e">
        <f t="shared" ref="E4104:W4104" si="7082">E4097</f>
        <v>#N/A</v>
      </c>
      <c r="F4104" s="52" t="e">
        <f t="shared" si="7082"/>
        <v>#N/A</v>
      </c>
      <c r="G4104" s="52" t="e">
        <f t="shared" si="7082"/>
        <v>#N/A</v>
      </c>
      <c r="H4104" s="52" t="e">
        <f t="shared" si="7082"/>
        <v>#N/A</v>
      </c>
      <c r="I4104" s="52" t="e">
        <f t="shared" si="7082"/>
        <v>#N/A</v>
      </c>
      <c r="J4104" s="52" t="e">
        <f t="shared" si="7082"/>
        <v>#N/A</v>
      </c>
      <c r="K4104" s="52" t="e">
        <f t="shared" si="7082"/>
        <v>#N/A</v>
      </c>
      <c r="L4104" s="52" t="e">
        <f t="shared" si="7082"/>
        <v>#N/A</v>
      </c>
      <c r="M4104" s="52" t="e">
        <f t="shared" si="7082"/>
        <v>#N/A</v>
      </c>
      <c r="N4104" s="52" t="e">
        <f t="shared" si="7082"/>
        <v>#N/A</v>
      </c>
      <c r="O4104" s="52" t="e">
        <f t="shared" si="7082"/>
        <v>#N/A</v>
      </c>
      <c r="P4104" s="52" t="e">
        <f t="shared" si="7082"/>
        <v>#N/A</v>
      </c>
      <c r="Q4104" s="52" t="e">
        <f t="shared" si="7082"/>
        <v>#N/A</v>
      </c>
      <c r="R4104" s="52" t="e">
        <f t="shared" si="7082"/>
        <v>#N/A</v>
      </c>
      <c r="S4104" s="52" t="e">
        <f t="shared" si="7082"/>
        <v>#N/A</v>
      </c>
      <c r="T4104" s="52" t="e">
        <f t="shared" si="7082"/>
        <v>#N/A</v>
      </c>
      <c r="U4104" s="52" t="e">
        <f t="shared" si="7082"/>
        <v>#N/A</v>
      </c>
      <c r="V4104" s="52" t="e">
        <f t="shared" si="7082"/>
        <v>#N/A</v>
      </c>
      <c r="W4104" s="52" t="e">
        <f t="shared" si="7082"/>
        <v>#N/A</v>
      </c>
      <c r="X4104" s="55" t="e">
        <f t="shared" ref="X4104:X4105" si="7083">(H4104-(O4104*P4104)/100-3*(J4104*K4104)/100)/2</f>
        <v>#N/A</v>
      </c>
      <c r="Y4104" s="55" t="e">
        <f t="shared" ref="Y4104:Y4105" si="7084">SUM(X4104,(J4104*K4104/100))/(F4104/100)</f>
        <v>#N/A</v>
      </c>
      <c r="Z4104" s="55" t="e">
        <f t="shared" ref="Z4104" si="7085">U4104*0.5+U4105*0.5</f>
        <v>#N/A</v>
      </c>
      <c r="AA4104" s="55" t="e">
        <f t="shared" ref="AA4104:AA4105" si="7086">J4104/Y4104</f>
        <v>#N/A</v>
      </c>
      <c r="AB4104" s="336" t="e">
        <f t="shared" ref="AB4104:AB4105" si="7087">X4104/(Y4104-J4104)</f>
        <v>#N/A</v>
      </c>
      <c r="AC4104" s="223" t="e">
        <f ca="1">INDEX(FGA_COEFFS,1,1)+Z4104*INDEX(FGA_COEFFS,1,2)+Y4104*INDEX(FGA_COEFFS,1,3)+R4104*INDEX(FGA_COEFFS,1,4)+Q4105*INDEX(FGA_COEFFS,1,5)+S4104*INDEX(FGA_COEFFS,1,6)+T4105*INDEX(FGA_COEFFS,1,7)+M4105*INDEX(FGA_COEFFS,1,8)+Y4108*Y4109</f>
        <v>#N/A</v>
      </c>
      <c r="AD4104" s="223" t="e">
        <f ca="1">INDEX(THREEPTA_COEFFS,1,1)+AC4104*INDEX(THREEPTA_COEFFS,1,2)+J4104*INDEX(THREEPTA_COEFFS,1,3)+AA4104*INDEX(THREEPTA_COEFFS,1,4)+K4104*INDEX(THREEPTA_COEFFS,1,5)+L4105*INDEX(THREEPTA_COEFFS,1,6)+Z4108*Z4109</f>
        <v>#N/A</v>
      </c>
      <c r="AE4104" s="223" t="e">
        <f ca="1">INDEX(THREEPTPCT_COEFFS,1,1)+K4104*INDEX(THREEPTPCT_COEFFS,1,2)+L4105*INDEX(THREEPTPCT_COEFFS,1,3)+AA4108*AA4109</f>
        <v>#N/A</v>
      </c>
      <c r="AF4104" s="55" t="e">
        <f t="shared" ref="AF4104:AF4105" ca="1" si="7088">AC4104-AD4104</f>
        <v>#N/A</v>
      </c>
      <c r="AG4104" s="223" t="e">
        <f ca="1">INDEX(TWOPTPCT_COEFFS,1,1)+AB4104*INDEX(TWOPTPCT_COEFFS,1,2)+I4105*INDEX(TWOPTPCT_COEFFS,1,3)+G4105*INDEX(TWOPTPCT_COEFFS,1,4)+L4105*INDEX(TWOPTPCT_COEFFS,1,5)+AB4108*AB4109</f>
        <v>#N/A</v>
      </c>
      <c r="AH4104" s="223" t="e">
        <f ca="1">INDEX(FTA_COEFFS,1,1)+O4104*INDEX(FTA_COEFFS,1,2)+N4105*INDEX(FTA_COEFFS,1,3)+(Q4104+R4104)*INDEX(FTA_COEFFS,1,4)+(Q4105+R4105)*INDEX(FTA_COEFFS,1,5)+M4105*INDEX(FTA_COEFFS,1,6)+AC4108*AC4109</f>
        <v>#N/A</v>
      </c>
      <c r="AI4104" s="223" t="e">
        <f ca="1">INDEX(FTPCT_COEFFS,1,1)+P4104*INDEX(FTPCT_COEFFS,1,2)+F4104*INDEX(FTPCT_COEFFS,1,3)+G4105*INDEX(FTPCT_COEFFS,1,4)+AD4108*AD4109</f>
        <v>#N/A</v>
      </c>
      <c r="AJ4104" s="338" t="e">
        <f t="shared" ref="AJ4104:AJ4105" ca="1" si="7089">AD4104*AE4104/100+AF4104*AG4104+AH4104*AI4104/100</f>
        <v>#N/A</v>
      </c>
      <c r="AK4104" s="55"/>
      <c r="AL4104" s="55"/>
      <c r="AM4104" s="55"/>
      <c r="AN4104" s="55"/>
      <c r="AO4104" s="55"/>
      <c r="AP4104" s="55"/>
      <c r="AQ4104" s="55"/>
      <c r="AR4104" s="55"/>
    </row>
    <row r="4105" spans="1:45" x14ac:dyDescent="0.3">
      <c r="B4105" s="54" t="s">
        <v>175</v>
      </c>
      <c r="C4105" s="54">
        <f>C4098</f>
        <v>0</v>
      </c>
      <c r="D4105" s="56" t="e">
        <f t="shared" ca="1" si="7081"/>
        <v>#N/A</v>
      </c>
      <c r="E4105" s="52" t="e">
        <f t="shared" ref="E4105:W4105" si="7090">E4098</f>
        <v>#N/A</v>
      </c>
      <c r="F4105" s="52" t="e">
        <f t="shared" si="7090"/>
        <v>#N/A</v>
      </c>
      <c r="G4105" s="52" t="e">
        <f t="shared" si="7090"/>
        <v>#N/A</v>
      </c>
      <c r="H4105" s="52" t="e">
        <f t="shared" si="7090"/>
        <v>#N/A</v>
      </c>
      <c r="I4105" s="52" t="e">
        <f t="shared" si="7090"/>
        <v>#N/A</v>
      </c>
      <c r="J4105" s="52" t="e">
        <f t="shared" si="7090"/>
        <v>#N/A</v>
      </c>
      <c r="K4105" s="52" t="e">
        <f t="shared" si="7090"/>
        <v>#N/A</v>
      </c>
      <c r="L4105" s="52" t="e">
        <f t="shared" si="7090"/>
        <v>#N/A</v>
      </c>
      <c r="M4105" s="52" t="e">
        <f t="shared" si="7090"/>
        <v>#N/A</v>
      </c>
      <c r="N4105" s="52" t="e">
        <f t="shared" si="7090"/>
        <v>#N/A</v>
      </c>
      <c r="O4105" s="52" t="e">
        <f t="shared" si="7090"/>
        <v>#N/A</v>
      </c>
      <c r="P4105" s="52" t="e">
        <f t="shared" si="7090"/>
        <v>#N/A</v>
      </c>
      <c r="Q4105" s="52" t="e">
        <f t="shared" si="7090"/>
        <v>#N/A</v>
      </c>
      <c r="R4105" s="52" t="e">
        <f t="shared" si="7090"/>
        <v>#N/A</v>
      </c>
      <c r="S4105" s="52" t="e">
        <f t="shared" si="7090"/>
        <v>#N/A</v>
      </c>
      <c r="T4105" s="52" t="e">
        <f t="shared" si="7090"/>
        <v>#N/A</v>
      </c>
      <c r="U4105" s="52" t="e">
        <f t="shared" si="7090"/>
        <v>#N/A</v>
      </c>
      <c r="V4105" s="52" t="e">
        <f t="shared" si="7090"/>
        <v>#N/A</v>
      </c>
      <c r="W4105" s="52" t="e">
        <f t="shared" si="7090"/>
        <v>#N/A</v>
      </c>
      <c r="X4105" s="55" t="e">
        <f t="shared" si="7083"/>
        <v>#N/A</v>
      </c>
      <c r="Y4105" s="55" t="e">
        <f t="shared" si="7084"/>
        <v>#N/A</v>
      </c>
      <c r="Z4105" s="55" t="e">
        <f t="shared" ref="Z4105" si="7091">Z4104</f>
        <v>#N/A</v>
      </c>
      <c r="AA4105" s="55" t="e">
        <f t="shared" si="7086"/>
        <v>#N/A</v>
      </c>
      <c r="AB4105" s="336" t="e">
        <f t="shared" si="7087"/>
        <v>#N/A</v>
      </c>
      <c r="AC4105" s="223" t="e">
        <f ca="1">INDEX(FGA_COEFFS,1,1)+Z4105*INDEX(FGA_COEFFS,1,2)+Y4105*INDEX(FGA_COEFFS,1,3)+R4105*INDEX(FGA_COEFFS,1,4)+Q4104*INDEX(FGA_COEFFS,1,5)+S4105*INDEX(FGA_COEFFS,1,6)+T4104*INDEX(FGA_COEFFS,1,7)+M4104*INDEX(FGA_COEFFS,1,8)+Y4108*Y4110</f>
        <v>#N/A</v>
      </c>
      <c r="AD4105" s="223" t="e">
        <f ca="1">INDEX(THREEPTA_COEFFS,1,1)+AC4105*INDEX(THREEPTA_COEFFS,1,2)+J4105*INDEX(THREEPTA_COEFFS,1,3)+AA4105*INDEX(THREEPTA_COEFFS,1,4)+K4105*INDEX(THREEPTA_COEFFS,1,5)+L4104*INDEX(THREEPTA_COEFFS,1,6)+Z4108*Z4110</f>
        <v>#N/A</v>
      </c>
      <c r="AE4105" s="223" t="e">
        <f ca="1">INDEX(THREEPTPCT_COEFFS,1,1)+K4105*INDEX(THREEPTPCT_COEFFS,1,2)+L4104*INDEX(THREEPTPCT_COEFFS,1,3)+AA4108*AA4110</f>
        <v>#N/A</v>
      </c>
      <c r="AF4105" s="55" t="e">
        <f t="shared" ca="1" si="7088"/>
        <v>#N/A</v>
      </c>
      <c r="AG4105" s="223" t="e">
        <f ca="1">INDEX(TWOPTPCT_COEFFS,1,1)+AB4105*INDEX(TWOPTPCT_COEFFS,1,2)+I4104*INDEX(TWOPTPCT_COEFFS,1,3)+G4104*INDEX(TWOPTPCT_COEFFS,1,4)+L4104*INDEX(TWOPTPCT_COEFFS,1,5)+AB4108*AB4110</f>
        <v>#N/A</v>
      </c>
      <c r="AH4105" s="223" t="e">
        <f ca="1">INDEX(FTA_COEFFS,1,1)+O4105*INDEX(FTA_COEFFS,1,2)+N4104*INDEX(FTA_COEFFS,1,3)+(Q4105+R4105)*INDEX(FTA_COEFFS,1,4)+(Q4104+R4104)*INDEX(FTA_COEFFS,1,5)+M4104*INDEX(FTA_COEFFS,1,6)+AC4108*AC4110</f>
        <v>#N/A</v>
      </c>
      <c r="AI4105" s="223" t="e">
        <f ca="1">INDEX(FTPCT_COEFFS,1,1)+P4105*INDEX(FTPCT_COEFFS,1,2)+F4105*INDEX(FTPCT_COEFFS,1,3)+G4104*INDEX(FTPCT_COEFFS,1,4)+AD4108*AD4110</f>
        <v>#N/A</v>
      </c>
      <c r="AJ4105" s="338" t="e">
        <f t="shared" ca="1" si="7089"/>
        <v>#N/A</v>
      </c>
      <c r="AK4105" s="55"/>
      <c r="AL4105" s="55"/>
      <c r="AM4105" s="55"/>
      <c r="AN4105" s="55"/>
      <c r="AO4105" s="55"/>
      <c r="AP4105" s="55"/>
      <c r="AQ4105" s="55"/>
      <c r="AR4105" s="55"/>
    </row>
    <row r="4106" spans="1:45" x14ac:dyDescent="0.3">
      <c r="A4106" s="54" t="e">
        <f ca="1">IF(D4104&gt;(D4105+(AVERAGE(V4104,W4104)-AVERAGE(V4105,W4105))/2)+2.5,C4104,IF(D4105&gt;(D4104+(AVERAGE(V4105,W4105)-AVERAGE(V4104,W4104))/2)+2.5,C4105,"Close"))</f>
        <v>#N/A</v>
      </c>
      <c r="B4106" s="64" t="e">
        <f ca="1">IF(D4105&gt;D4104,C4105,C4104)</f>
        <v>#N/A</v>
      </c>
      <c r="D4106" s="56"/>
      <c r="X4106" s="55"/>
      <c r="Y4106" s="55"/>
      <c r="Z4106" s="55"/>
      <c r="AA4106" s="55"/>
      <c r="AB4106" s="55"/>
      <c r="AC4106" s="337"/>
      <c r="AD4106" s="337"/>
      <c r="AE4106" s="337"/>
      <c r="AF4106" s="337"/>
      <c r="AG4106" s="337"/>
      <c r="AH4106" s="337"/>
      <c r="AI4106" s="337"/>
      <c r="AJ4106" s="337"/>
      <c r="AK4106" s="337"/>
      <c r="AL4106" s="337"/>
      <c r="AM4106" s="55"/>
      <c r="AN4106" s="55"/>
      <c r="AO4106" s="55"/>
      <c r="AP4106" s="55"/>
      <c r="AQ4106" s="55"/>
      <c r="AR4106" s="55"/>
      <c r="AS4106" s="55"/>
    </row>
    <row r="4107" spans="1:45" x14ac:dyDescent="0.3">
      <c r="X4107" s="54" t="s">
        <v>1305</v>
      </c>
      <c r="Y4107" s="54" t="s">
        <v>128</v>
      </c>
      <c r="Z4107" s="54" t="s">
        <v>157</v>
      </c>
      <c r="AA4107" s="54" t="s">
        <v>151</v>
      </c>
      <c r="AB4107" s="54" t="s">
        <v>1327</v>
      </c>
      <c r="AC4107" s="54" t="s">
        <v>129</v>
      </c>
      <c r="AD4107" s="54" t="s">
        <v>116</v>
      </c>
      <c r="AE4107" s="54"/>
      <c r="AF4107" s="54"/>
      <c r="AG4107" s="54"/>
      <c r="AH4107" s="54"/>
      <c r="AI4107" s="54"/>
      <c r="AJ4107" s="54"/>
      <c r="AK4107" s="54"/>
      <c r="AL4107" s="54"/>
      <c r="AM4107" s="54"/>
      <c r="AN4107" s="54"/>
      <c r="AO4107" s="54"/>
      <c r="AP4107" s="54"/>
      <c r="AQ4107" s="54"/>
      <c r="AR4107" s="54"/>
      <c r="AS4107" s="54"/>
    </row>
    <row r="4108" spans="1:45" x14ac:dyDescent="0.3">
      <c r="X4108" s="54"/>
      <c r="Y4108" s="54">
        <f t="shared" ref="Y4108:AD4108" si="7092">Y4101</f>
        <v>6.4436999999999998</v>
      </c>
      <c r="Z4108" s="54">
        <f t="shared" si="7092"/>
        <v>4.9371</v>
      </c>
      <c r="AA4108" s="54">
        <f t="shared" si="7092"/>
        <v>11.350300000000001</v>
      </c>
      <c r="AB4108" s="54">
        <f t="shared" si="7092"/>
        <v>7.1900000000000006E-2</v>
      </c>
      <c r="AC4108" s="54">
        <f t="shared" si="7092"/>
        <v>6.2766000000000002</v>
      </c>
      <c r="AD4108" s="54">
        <f t="shared" si="7092"/>
        <v>11.042999999999999</v>
      </c>
      <c r="AE4108" s="54"/>
      <c r="AF4108" s="336"/>
      <c r="AG4108" s="336"/>
      <c r="AH4108" s="336"/>
      <c r="AI4108" s="54"/>
      <c r="AJ4108" s="54"/>
      <c r="AK4108" s="54"/>
      <c r="AL4108" s="54"/>
      <c r="AM4108" s="54"/>
      <c r="AN4108" s="54"/>
      <c r="AO4108" s="54"/>
      <c r="AP4108" s="54"/>
      <c r="AQ4108" s="54"/>
      <c r="AR4108" s="54"/>
      <c r="AS4108" s="54"/>
    </row>
    <row r="4109" spans="1:45" x14ac:dyDescent="0.3">
      <c r="D4109" s="56"/>
      <c r="X4109" s="336"/>
      <c r="Y4109" s="336">
        <f t="shared" ca="1" si="7020"/>
        <v>1.2950073192188749</v>
      </c>
      <c r="Z4109" s="336">
        <f t="shared" ca="1" si="7020"/>
        <v>-1.2099636418690298</v>
      </c>
      <c r="AA4109" s="336">
        <f t="shared" ca="1" si="7020"/>
        <v>-0.78543340552830865</v>
      </c>
      <c r="AB4109" s="336">
        <f t="shared" ca="1" si="7020"/>
        <v>-5.5790867094793847E-2</v>
      </c>
      <c r="AC4109" s="336">
        <f t="shared" ca="1" si="7020"/>
        <v>-6.1797044198872915E-7</v>
      </c>
      <c r="AD4109" s="336">
        <f t="shared" ca="1" si="7020"/>
        <v>-0.19117265522581012</v>
      </c>
      <c r="AE4109" s="336"/>
      <c r="AF4109" s="336"/>
      <c r="AG4109" s="336"/>
      <c r="AH4109" s="336"/>
      <c r="AI4109" s="54"/>
      <c r="AJ4109" s="54"/>
      <c r="AK4109" s="54"/>
      <c r="AL4109" s="336"/>
      <c r="AM4109" s="336"/>
      <c r="AN4109" s="336"/>
      <c r="AO4109" s="336"/>
      <c r="AP4109" s="54"/>
      <c r="AQ4109" s="336"/>
      <c r="AR4109" s="336"/>
      <c r="AS4109" s="336"/>
    </row>
    <row r="4110" spans="1:45" x14ac:dyDescent="0.3">
      <c r="C4110" s="54"/>
      <c r="D4110" s="56"/>
      <c r="Y4110" s="336">
        <f t="shared" ca="1" si="7020"/>
        <v>1.4038472100637667</v>
      </c>
      <c r="Z4110" s="336">
        <f t="shared" ca="1" si="7020"/>
        <v>-1.4715519620237307</v>
      </c>
      <c r="AA4110" s="336">
        <f t="shared" ca="1" si="7020"/>
        <v>0.56990878256842326</v>
      </c>
      <c r="AB4110" s="336">
        <f t="shared" ca="1" si="7020"/>
        <v>3.9035682761478709E-2</v>
      </c>
      <c r="AC4110" s="336">
        <f t="shared" ca="1" si="7020"/>
        <v>7.9644720123721952E-2</v>
      </c>
      <c r="AD4110" s="336">
        <f t="shared" ca="1" si="7020"/>
        <v>1.0707378411561659</v>
      </c>
      <c r="AE4110" s="55"/>
      <c r="AF4110" s="55"/>
      <c r="AG4110" s="55"/>
      <c r="AH4110" s="55"/>
      <c r="AI4110" s="55"/>
      <c r="AJ4110" s="55"/>
      <c r="AK4110" s="55"/>
      <c r="AL4110" s="55"/>
      <c r="AM4110" s="55"/>
      <c r="AN4110" s="55"/>
      <c r="AO4110" s="55"/>
      <c r="AP4110" s="55"/>
      <c r="AQ4110" s="55"/>
      <c r="AR4110" s="55"/>
      <c r="AS4110" s="55"/>
    </row>
    <row r="4111" spans="1:45" x14ac:dyDescent="0.3">
      <c r="B4111" s="54" t="s">
        <v>172</v>
      </c>
      <c r="C4111" s="53">
        <f>C4104</f>
        <v>0</v>
      </c>
      <c r="D4111" s="56" t="e">
        <f t="shared" ref="D4111:D4112" ca="1" si="7093">AJ4111</f>
        <v>#N/A</v>
      </c>
      <c r="E4111" s="52" t="e">
        <f t="shared" ref="E4111:W4111" si="7094">E4104</f>
        <v>#N/A</v>
      </c>
      <c r="F4111" s="52" t="e">
        <f t="shared" si="7094"/>
        <v>#N/A</v>
      </c>
      <c r="G4111" s="52" t="e">
        <f t="shared" si="7094"/>
        <v>#N/A</v>
      </c>
      <c r="H4111" s="52" t="e">
        <f t="shared" si="7094"/>
        <v>#N/A</v>
      </c>
      <c r="I4111" s="52" t="e">
        <f t="shared" si="7094"/>
        <v>#N/A</v>
      </c>
      <c r="J4111" s="52" t="e">
        <f t="shared" si="7094"/>
        <v>#N/A</v>
      </c>
      <c r="K4111" s="52" t="e">
        <f t="shared" si="7094"/>
        <v>#N/A</v>
      </c>
      <c r="L4111" s="52" t="e">
        <f t="shared" si="7094"/>
        <v>#N/A</v>
      </c>
      <c r="M4111" s="52" t="e">
        <f t="shared" si="7094"/>
        <v>#N/A</v>
      </c>
      <c r="N4111" s="52" t="e">
        <f t="shared" si="7094"/>
        <v>#N/A</v>
      </c>
      <c r="O4111" s="52" t="e">
        <f t="shared" si="7094"/>
        <v>#N/A</v>
      </c>
      <c r="P4111" s="52" t="e">
        <f t="shared" si="7094"/>
        <v>#N/A</v>
      </c>
      <c r="Q4111" s="52" t="e">
        <f t="shared" si="7094"/>
        <v>#N/A</v>
      </c>
      <c r="R4111" s="52" t="e">
        <f t="shared" si="7094"/>
        <v>#N/A</v>
      </c>
      <c r="S4111" s="52" t="e">
        <f t="shared" si="7094"/>
        <v>#N/A</v>
      </c>
      <c r="T4111" s="52" t="e">
        <f t="shared" si="7094"/>
        <v>#N/A</v>
      </c>
      <c r="U4111" s="52" t="e">
        <f t="shared" si="7094"/>
        <v>#N/A</v>
      </c>
      <c r="V4111" s="52" t="e">
        <f t="shared" si="7094"/>
        <v>#N/A</v>
      </c>
      <c r="W4111" s="52" t="e">
        <f t="shared" si="7094"/>
        <v>#N/A</v>
      </c>
      <c r="X4111" s="55" t="e">
        <f t="shared" ref="X4111:X4112" si="7095">(H4111-(O4111*P4111)/100-3*(J4111*K4111)/100)/2</f>
        <v>#N/A</v>
      </c>
      <c r="Y4111" s="55" t="e">
        <f t="shared" ref="Y4111:Y4112" si="7096">SUM(X4111,(J4111*K4111/100))/(F4111/100)</f>
        <v>#N/A</v>
      </c>
      <c r="Z4111" s="55" t="e">
        <f t="shared" ref="Z4111" si="7097">U4111*0.5+U4112*0.5</f>
        <v>#N/A</v>
      </c>
      <c r="AA4111" s="55" t="e">
        <f t="shared" ref="AA4111:AA4112" si="7098">J4111/Y4111</f>
        <v>#N/A</v>
      </c>
      <c r="AB4111" s="336" t="e">
        <f t="shared" ref="AB4111:AB4112" si="7099">X4111/(Y4111-J4111)</f>
        <v>#N/A</v>
      </c>
      <c r="AC4111" s="223" t="e">
        <f ca="1">INDEX(FGA_COEFFS,1,1)+Z4111*INDEX(FGA_COEFFS,1,2)+Y4111*INDEX(FGA_COEFFS,1,3)+R4111*INDEX(FGA_COEFFS,1,4)+Q4112*INDEX(FGA_COEFFS,1,5)+S4111*INDEX(FGA_COEFFS,1,6)+T4112*INDEX(FGA_COEFFS,1,7)+M4112*INDEX(FGA_COEFFS,1,8)+Y4115*Y4116</f>
        <v>#N/A</v>
      </c>
      <c r="AD4111" s="223" t="e">
        <f ca="1">INDEX(THREEPTA_COEFFS,1,1)+AC4111*INDEX(THREEPTA_COEFFS,1,2)+J4111*INDEX(THREEPTA_COEFFS,1,3)+AA4111*INDEX(THREEPTA_COEFFS,1,4)+K4111*INDEX(THREEPTA_COEFFS,1,5)+L4112*INDEX(THREEPTA_COEFFS,1,6)+Z4115*Z4116</f>
        <v>#N/A</v>
      </c>
      <c r="AE4111" s="223" t="e">
        <f ca="1">INDEX(THREEPTPCT_COEFFS,1,1)+K4111*INDEX(THREEPTPCT_COEFFS,1,2)+L4112*INDEX(THREEPTPCT_COEFFS,1,3)+AA4115*AA4116</f>
        <v>#N/A</v>
      </c>
      <c r="AF4111" s="55" t="e">
        <f t="shared" ref="AF4111:AF4112" ca="1" si="7100">AC4111-AD4111</f>
        <v>#N/A</v>
      </c>
      <c r="AG4111" s="223" t="e">
        <f ca="1">INDEX(TWOPTPCT_COEFFS,1,1)+AB4111*INDEX(TWOPTPCT_COEFFS,1,2)+I4112*INDEX(TWOPTPCT_COEFFS,1,3)+G4112*INDEX(TWOPTPCT_COEFFS,1,4)+L4112*INDEX(TWOPTPCT_COEFFS,1,5)+AB4115*AB4116</f>
        <v>#N/A</v>
      </c>
      <c r="AH4111" s="223" t="e">
        <f ca="1">INDEX(FTA_COEFFS,1,1)+O4111*INDEX(FTA_COEFFS,1,2)+N4112*INDEX(FTA_COEFFS,1,3)+(Q4111+R4111)*INDEX(FTA_COEFFS,1,4)+(Q4112+R4112)*INDEX(FTA_COEFFS,1,5)+M4112*INDEX(FTA_COEFFS,1,6)+AC4115*AC4116</f>
        <v>#N/A</v>
      </c>
      <c r="AI4111" s="223" t="e">
        <f ca="1">INDEX(FTPCT_COEFFS,1,1)+P4111*INDEX(FTPCT_COEFFS,1,2)+F4111*INDEX(FTPCT_COEFFS,1,3)+G4112*INDEX(FTPCT_COEFFS,1,4)+AD4115*AD4116</f>
        <v>#N/A</v>
      </c>
      <c r="AJ4111" s="338" t="e">
        <f t="shared" ref="AJ4111:AJ4112" ca="1" si="7101">AD4111*AE4111/100+AF4111*AG4111+AH4111*AI4111/100</f>
        <v>#N/A</v>
      </c>
      <c r="AK4111" s="55"/>
      <c r="AL4111" s="55"/>
      <c r="AM4111" s="55"/>
      <c r="AN4111" s="55"/>
      <c r="AO4111" s="55"/>
      <c r="AP4111" s="55"/>
      <c r="AQ4111" s="55"/>
      <c r="AR4111" s="55"/>
    </row>
    <row r="4112" spans="1:45" x14ac:dyDescent="0.3">
      <c r="B4112" s="54" t="s">
        <v>175</v>
      </c>
      <c r="C4112" s="54">
        <f>C4105</f>
        <v>0</v>
      </c>
      <c r="D4112" s="56" t="e">
        <f t="shared" ca="1" si="7093"/>
        <v>#N/A</v>
      </c>
      <c r="E4112" s="52" t="e">
        <f t="shared" ref="E4112:W4112" si="7102">E4105</f>
        <v>#N/A</v>
      </c>
      <c r="F4112" s="52" t="e">
        <f t="shared" si="7102"/>
        <v>#N/A</v>
      </c>
      <c r="G4112" s="52" t="e">
        <f t="shared" si="7102"/>
        <v>#N/A</v>
      </c>
      <c r="H4112" s="52" t="e">
        <f t="shared" si="7102"/>
        <v>#N/A</v>
      </c>
      <c r="I4112" s="52" t="e">
        <f t="shared" si="7102"/>
        <v>#N/A</v>
      </c>
      <c r="J4112" s="52" t="e">
        <f t="shared" si="7102"/>
        <v>#N/A</v>
      </c>
      <c r="K4112" s="52" t="e">
        <f t="shared" si="7102"/>
        <v>#N/A</v>
      </c>
      <c r="L4112" s="52" t="e">
        <f t="shared" si="7102"/>
        <v>#N/A</v>
      </c>
      <c r="M4112" s="52" t="e">
        <f t="shared" si="7102"/>
        <v>#N/A</v>
      </c>
      <c r="N4112" s="52" t="e">
        <f t="shared" si="7102"/>
        <v>#N/A</v>
      </c>
      <c r="O4112" s="52" t="e">
        <f t="shared" si="7102"/>
        <v>#N/A</v>
      </c>
      <c r="P4112" s="52" t="e">
        <f t="shared" si="7102"/>
        <v>#N/A</v>
      </c>
      <c r="Q4112" s="52" t="e">
        <f t="shared" si="7102"/>
        <v>#N/A</v>
      </c>
      <c r="R4112" s="52" t="e">
        <f t="shared" si="7102"/>
        <v>#N/A</v>
      </c>
      <c r="S4112" s="52" t="e">
        <f t="shared" si="7102"/>
        <v>#N/A</v>
      </c>
      <c r="T4112" s="52" t="e">
        <f t="shared" si="7102"/>
        <v>#N/A</v>
      </c>
      <c r="U4112" s="52" t="e">
        <f t="shared" si="7102"/>
        <v>#N/A</v>
      </c>
      <c r="V4112" s="52" t="e">
        <f t="shared" si="7102"/>
        <v>#N/A</v>
      </c>
      <c r="W4112" s="52" t="e">
        <f t="shared" si="7102"/>
        <v>#N/A</v>
      </c>
      <c r="X4112" s="55" t="e">
        <f t="shared" si="7095"/>
        <v>#N/A</v>
      </c>
      <c r="Y4112" s="55" t="e">
        <f t="shared" si="7096"/>
        <v>#N/A</v>
      </c>
      <c r="Z4112" s="55" t="e">
        <f t="shared" ref="Z4112" si="7103">Z4111</f>
        <v>#N/A</v>
      </c>
      <c r="AA4112" s="55" t="e">
        <f t="shared" si="7098"/>
        <v>#N/A</v>
      </c>
      <c r="AB4112" s="336" t="e">
        <f t="shared" si="7099"/>
        <v>#N/A</v>
      </c>
      <c r="AC4112" s="223" t="e">
        <f ca="1">INDEX(FGA_COEFFS,1,1)+Z4112*INDEX(FGA_COEFFS,1,2)+Y4112*INDEX(FGA_COEFFS,1,3)+R4112*INDEX(FGA_COEFFS,1,4)+Q4111*INDEX(FGA_COEFFS,1,5)+S4112*INDEX(FGA_COEFFS,1,6)+T4111*INDEX(FGA_COEFFS,1,7)+M4111*INDEX(FGA_COEFFS,1,8)+Y4115*Y4117</f>
        <v>#N/A</v>
      </c>
      <c r="AD4112" s="223" t="e">
        <f ca="1">INDEX(THREEPTA_COEFFS,1,1)+AC4112*INDEX(THREEPTA_COEFFS,1,2)+J4112*INDEX(THREEPTA_COEFFS,1,3)+AA4112*INDEX(THREEPTA_COEFFS,1,4)+K4112*INDEX(THREEPTA_COEFFS,1,5)+L4111*INDEX(THREEPTA_COEFFS,1,6)+Z4115*Z4117</f>
        <v>#N/A</v>
      </c>
      <c r="AE4112" s="223" t="e">
        <f ca="1">INDEX(THREEPTPCT_COEFFS,1,1)+K4112*INDEX(THREEPTPCT_COEFFS,1,2)+L4111*INDEX(THREEPTPCT_COEFFS,1,3)+AA4115*AA4117</f>
        <v>#N/A</v>
      </c>
      <c r="AF4112" s="55" t="e">
        <f t="shared" ca="1" si="7100"/>
        <v>#N/A</v>
      </c>
      <c r="AG4112" s="223" t="e">
        <f ca="1">INDEX(TWOPTPCT_COEFFS,1,1)+AB4112*INDEX(TWOPTPCT_COEFFS,1,2)+I4111*INDEX(TWOPTPCT_COEFFS,1,3)+G4111*INDEX(TWOPTPCT_COEFFS,1,4)+L4111*INDEX(TWOPTPCT_COEFFS,1,5)+AB4115*AB4117</f>
        <v>#N/A</v>
      </c>
      <c r="AH4112" s="223" t="e">
        <f ca="1">INDEX(FTA_COEFFS,1,1)+O4112*INDEX(FTA_COEFFS,1,2)+N4111*INDEX(FTA_COEFFS,1,3)+(Q4112+R4112)*INDEX(FTA_COEFFS,1,4)+(Q4111+R4111)*INDEX(FTA_COEFFS,1,5)+M4111*INDEX(FTA_COEFFS,1,6)+AC4115*AC4117</f>
        <v>#N/A</v>
      </c>
      <c r="AI4112" s="223" t="e">
        <f ca="1">INDEX(FTPCT_COEFFS,1,1)+P4112*INDEX(FTPCT_COEFFS,1,2)+F4112*INDEX(FTPCT_COEFFS,1,3)+G4111*INDEX(FTPCT_COEFFS,1,4)+AD4115*AD4117</f>
        <v>#N/A</v>
      </c>
      <c r="AJ4112" s="338" t="e">
        <f t="shared" ca="1" si="7101"/>
        <v>#N/A</v>
      </c>
      <c r="AK4112" s="55"/>
      <c r="AL4112" s="55"/>
      <c r="AM4112" s="55"/>
      <c r="AN4112" s="55"/>
      <c r="AO4112" s="55"/>
      <c r="AP4112" s="55"/>
      <c r="AQ4112" s="55"/>
      <c r="AR4112" s="55"/>
    </row>
    <row r="4113" spans="1:45" x14ac:dyDescent="0.3">
      <c r="A4113" s="54" t="e">
        <f ca="1">IF(D4111&gt;(D4112+(AVERAGE(V4111,W4111)-AVERAGE(V4112,W4112))/2)+2.5,C4111,IF(D4112&gt;(D4111+(AVERAGE(V4112,W4112)-AVERAGE(V4111,W4111))/2)+2.5,C4112,"Close"))</f>
        <v>#N/A</v>
      </c>
      <c r="B4113" s="64" t="e">
        <f ca="1">IF(D4112&gt;D4111,C4112,C4111)</f>
        <v>#N/A</v>
      </c>
      <c r="D4113" s="56"/>
      <c r="X4113" s="55"/>
      <c r="Y4113" s="55"/>
      <c r="Z4113" s="55"/>
      <c r="AA4113" s="55"/>
      <c r="AB4113" s="55"/>
      <c r="AC4113" s="337"/>
      <c r="AD4113" s="337"/>
      <c r="AE4113" s="337"/>
      <c r="AF4113" s="337"/>
      <c r="AG4113" s="337"/>
      <c r="AH4113" s="337"/>
      <c r="AI4113" s="337"/>
      <c r="AJ4113" s="337"/>
      <c r="AK4113" s="337"/>
      <c r="AL4113" s="337"/>
      <c r="AM4113" s="55"/>
      <c r="AN4113" s="55"/>
      <c r="AO4113" s="55"/>
      <c r="AP4113" s="55"/>
      <c r="AQ4113" s="55"/>
      <c r="AR4113" s="55"/>
      <c r="AS4113" s="55"/>
    </row>
    <row r="4114" spans="1:45" x14ac:dyDescent="0.3">
      <c r="X4114" s="54" t="s">
        <v>1305</v>
      </c>
      <c r="Y4114" s="54" t="s">
        <v>128</v>
      </c>
      <c r="Z4114" s="54" t="s">
        <v>157</v>
      </c>
      <c r="AA4114" s="54" t="s">
        <v>151</v>
      </c>
      <c r="AB4114" s="54" t="s">
        <v>1327</v>
      </c>
      <c r="AC4114" s="54" t="s">
        <v>129</v>
      </c>
      <c r="AD4114" s="54" t="s">
        <v>116</v>
      </c>
      <c r="AE4114" s="54"/>
      <c r="AF4114" s="54"/>
      <c r="AG4114" s="54"/>
      <c r="AH4114" s="54"/>
      <c r="AI4114" s="54"/>
      <c r="AJ4114" s="54"/>
      <c r="AK4114" s="54"/>
      <c r="AL4114" s="54"/>
      <c r="AM4114" s="54"/>
      <c r="AN4114" s="54"/>
      <c r="AO4114" s="54"/>
      <c r="AP4114" s="54"/>
      <c r="AQ4114" s="54"/>
      <c r="AR4114" s="54"/>
      <c r="AS4114" s="54"/>
    </row>
    <row r="4115" spans="1:45" x14ac:dyDescent="0.3">
      <c r="X4115" s="54"/>
      <c r="Y4115" s="54">
        <f t="shared" ref="Y4115:AD4115" si="7104">Y4108</f>
        <v>6.4436999999999998</v>
      </c>
      <c r="Z4115" s="54">
        <f t="shared" si="7104"/>
        <v>4.9371</v>
      </c>
      <c r="AA4115" s="54">
        <f t="shared" si="7104"/>
        <v>11.350300000000001</v>
      </c>
      <c r="AB4115" s="54">
        <f t="shared" si="7104"/>
        <v>7.1900000000000006E-2</v>
      </c>
      <c r="AC4115" s="54">
        <f t="shared" si="7104"/>
        <v>6.2766000000000002</v>
      </c>
      <c r="AD4115" s="54">
        <f t="shared" si="7104"/>
        <v>11.042999999999999</v>
      </c>
      <c r="AE4115" s="54"/>
      <c r="AF4115" s="336"/>
      <c r="AG4115" s="336"/>
      <c r="AH4115" s="336"/>
      <c r="AI4115" s="54"/>
      <c r="AJ4115" s="54"/>
      <c r="AK4115" s="54"/>
      <c r="AL4115" s="54"/>
      <c r="AM4115" s="54"/>
      <c r="AN4115" s="54"/>
      <c r="AO4115" s="54"/>
      <c r="AP4115" s="54"/>
      <c r="AQ4115" s="54"/>
      <c r="AR4115" s="54"/>
      <c r="AS4115" s="54"/>
    </row>
    <row r="4116" spans="1:45" x14ac:dyDescent="0.3">
      <c r="D4116" s="56"/>
      <c r="X4116" s="336"/>
      <c r="Y4116" s="336">
        <f t="shared" ca="1" si="7020"/>
        <v>-0.18154342799913245</v>
      </c>
      <c r="Z4116" s="336">
        <f t="shared" ca="1" si="7020"/>
        <v>-0.33568213747900677</v>
      </c>
      <c r="AA4116" s="336">
        <f t="shared" ca="1" si="7020"/>
        <v>-0.47844767362335577</v>
      </c>
      <c r="AB4116" s="336">
        <f t="shared" ca="1" si="7020"/>
        <v>0.56033893071182672</v>
      </c>
      <c r="AC4116" s="336">
        <f t="shared" ca="1" si="7020"/>
        <v>-3.1323824949039902E-2</v>
      </c>
      <c r="AD4116" s="336">
        <f t="shared" ca="1" si="7020"/>
        <v>-0.30486517313511807</v>
      </c>
      <c r="AE4116" s="336"/>
      <c r="AF4116" s="336"/>
      <c r="AG4116" s="336"/>
      <c r="AH4116" s="336"/>
      <c r="AI4116" s="54"/>
      <c r="AJ4116" s="54"/>
      <c r="AK4116" s="54"/>
      <c r="AL4116" s="336"/>
      <c r="AM4116" s="336"/>
      <c r="AN4116" s="336"/>
      <c r="AO4116" s="336"/>
      <c r="AP4116" s="54"/>
      <c r="AQ4116" s="336"/>
      <c r="AR4116" s="336"/>
      <c r="AS4116" s="336"/>
    </row>
    <row r="4117" spans="1:45" x14ac:dyDescent="0.3">
      <c r="C4117" s="54"/>
      <c r="D4117" s="56"/>
      <c r="Y4117" s="336">
        <f t="shared" ca="1" si="7020"/>
        <v>0.10087287925464111</v>
      </c>
      <c r="Z4117" s="336">
        <f t="shared" ca="1" si="7020"/>
        <v>-0.21104405324265813</v>
      </c>
      <c r="AA4117" s="336">
        <f t="shared" ca="1" si="7020"/>
        <v>-0.4313883278605064</v>
      </c>
      <c r="AB4117" s="336">
        <f t="shared" ca="1" si="7020"/>
        <v>-3.0367655064751753E-2</v>
      </c>
      <c r="AC4117" s="336">
        <f t="shared" ca="1" si="7020"/>
        <v>-0.42735914387775109</v>
      </c>
      <c r="AD4117" s="336">
        <f t="shared" ca="1" si="7020"/>
        <v>-1.0454999635974342</v>
      </c>
      <c r="AE4117" s="55"/>
      <c r="AF4117" s="55"/>
      <c r="AG4117" s="55"/>
      <c r="AH4117" s="55"/>
      <c r="AI4117" s="55"/>
      <c r="AJ4117" s="55"/>
      <c r="AK4117" s="55"/>
      <c r="AL4117" s="55"/>
      <c r="AM4117" s="55"/>
      <c r="AN4117" s="55"/>
      <c r="AO4117" s="55"/>
      <c r="AP4117" s="55"/>
      <c r="AQ4117" s="55"/>
      <c r="AR4117" s="55"/>
      <c r="AS4117" s="55"/>
    </row>
    <row r="4118" spans="1:45" x14ac:dyDescent="0.3">
      <c r="B4118" s="54" t="s">
        <v>172</v>
      </c>
      <c r="C4118" s="53">
        <f>C4111</f>
        <v>0</v>
      </c>
      <c r="D4118" s="56" t="e">
        <f t="shared" ref="D4118:D4119" ca="1" si="7105">AJ4118</f>
        <v>#N/A</v>
      </c>
      <c r="E4118" s="52" t="e">
        <f t="shared" ref="E4118:W4118" si="7106">E4111</f>
        <v>#N/A</v>
      </c>
      <c r="F4118" s="52" t="e">
        <f t="shared" si="7106"/>
        <v>#N/A</v>
      </c>
      <c r="G4118" s="52" t="e">
        <f t="shared" si="7106"/>
        <v>#N/A</v>
      </c>
      <c r="H4118" s="52" t="e">
        <f t="shared" si="7106"/>
        <v>#N/A</v>
      </c>
      <c r="I4118" s="52" t="e">
        <f t="shared" si="7106"/>
        <v>#N/A</v>
      </c>
      <c r="J4118" s="52" t="e">
        <f t="shared" si="7106"/>
        <v>#N/A</v>
      </c>
      <c r="K4118" s="52" t="e">
        <f t="shared" si="7106"/>
        <v>#N/A</v>
      </c>
      <c r="L4118" s="52" t="e">
        <f t="shared" si="7106"/>
        <v>#N/A</v>
      </c>
      <c r="M4118" s="52" t="e">
        <f t="shared" si="7106"/>
        <v>#N/A</v>
      </c>
      <c r="N4118" s="52" t="e">
        <f t="shared" si="7106"/>
        <v>#N/A</v>
      </c>
      <c r="O4118" s="52" t="e">
        <f t="shared" si="7106"/>
        <v>#N/A</v>
      </c>
      <c r="P4118" s="52" t="e">
        <f t="shared" si="7106"/>
        <v>#N/A</v>
      </c>
      <c r="Q4118" s="52" t="e">
        <f t="shared" si="7106"/>
        <v>#N/A</v>
      </c>
      <c r="R4118" s="52" t="e">
        <f t="shared" si="7106"/>
        <v>#N/A</v>
      </c>
      <c r="S4118" s="52" t="e">
        <f t="shared" si="7106"/>
        <v>#N/A</v>
      </c>
      <c r="T4118" s="52" t="e">
        <f t="shared" si="7106"/>
        <v>#N/A</v>
      </c>
      <c r="U4118" s="52" t="e">
        <f t="shared" si="7106"/>
        <v>#N/A</v>
      </c>
      <c r="V4118" s="52" t="e">
        <f t="shared" si="7106"/>
        <v>#N/A</v>
      </c>
      <c r="W4118" s="52" t="e">
        <f t="shared" si="7106"/>
        <v>#N/A</v>
      </c>
      <c r="X4118" s="55" t="e">
        <f t="shared" ref="X4118:X4119" si="7107">(H4118-(O4118*P4118)/100-3*(J4118*K4118)/100)/2</f>
        <v>#N/A</v>
      </c>
      <c r="Y4118" s="55" t="e">
        <f t="shared" ref="Y4118:Y4119" si="7108">SUM(X4118,(J4118*K4118/100))/(F4118/100)</f>
        <v>#N/A</v>
      </c>
      <c r="Z4118" s="55" t="e">
        <f t="shared" ref="Z4118" si="7109">U4118*0.5+U4119*0.5</f>
        <v>#N/A</v>
      </c>
      <c r="AA4118" s="55" t="e">
        <f t="shared" ref="AA4118:AA4119" si="7110">J4118/Y4118</f>
        <v>#N/A</v>
      </c>
      <c r="AB4118" s="336" t="e">
        <f t="shared" ref="AB4118:AB4119" si="7111">X4118/(Y4118-J4118)</f>
        <v>#N/A</v>
      </c>
      <c r="AC4118" s="223" t="e">
        <f ca="1">INDEX(FGA_COEFFS,1,1)+Z4118*INDEX(FGA_COEFFS,1,2)+Y4118*INDEX(FGA_COEFFS,1,3)+R4118*INDEX(FGA_COEFFS,1,4)+Q4119*INDEX(FGA_COEFFS,1,5)+S4118*INDEX(FGA_COEFFS,1,6)+T4119*INDEX(FGA_COEFFS,1,7)+M4119*INDEX(FGA_COEFFS,1,8)+Y4122*Y4123</f>
        <v>#N/A</v>
      </c>
      <c r="AD4118" s="223" t="e">
        <f ca="1">INDEX(THREEPTA_COEFFS,1,1)+AC4118*INDEX(THREEPTA_COEFFS,1,2)+J4118*INDEX(THREEPTA_COEFFS,1,3)+AA4118*INDEX(THREEPTA_COEFFS,1,4)+K4118*INDEX(THREEPTA_COEFFS,1,5)+L4119*INDEX(THREEPTA_COEFFS,1,6)+Z4122*Z4123</f>
        <v>#N/A</v>
      </c>
      <c r="AE4118" s="223" t="e">
        <f ca="1">INDEX(THREEPTPCT_COEFFS,1,1)+K4118*INDEX(THREEPTPCT_COEFFS,1,2)+L4119*INDEX(THREEPTPCT_COEFFS,1,3)+AA4122*AA4123</f>
        <v>#N/A</v>
      </c>
      <c r="AF4118" s="55" t="e">
        <f t="shared" ref="AF4118:AF4119" ca="1" si="7112">AC4118-AD4118</f>
        <v>#N/A</v>
      </c>
      <c r="AG4118" s="223" t="e">
        <f ca="1">INDEX(TWOPTPCT_COEFFS,1,1)+AB4118*INDEX(TWOPTPCT_COEFFS,1,2)+I4119*INDEX(TWOPTPCT_COEFFS,1,3)+G4119*INDEX(TWOPTPCT_COEFFS,1,4)+L4119*INDEX(TWOPTPCT_COEFFS,1,5)+AB4122*AB4123</f>
        <v>#N/A</v>
      </c>
      <c r="AH4118" s="223" t="e">
        <f ca="1">INDEX(FTA_COEFFS,1,1)+O4118*INDEX(FTA_COEFFS,1,2)+N4119*INDEX(FTA_COEFFS,1,3)+(Q4118+R4118)*INDEX(FTA_COEFFS,1,4)+(Q4119+R4119)*INDEX(FTA_COEFFS,1,5)+M4119*INDEX(FTA_COEFFS,1,6)+AC4122*AC4123</f>
        <v>#N/A</v>
      </c>
      <c r="AI4118" s="223" t="e">
        <f ca="1">INDEX(FTPCT_COEFFS,1,1)+P4118*INDEX(FTPCT_COEFFS,1,2)+F4118*INDEX(FTPCT_COEFFS,1,3)+G4119*INDEX(FTPCT_COEFFS,1,4)+AD4122*AD4123</f>
        <v>#N/A</v>
      </c>
      <c r="AJ4118" s="338" t="e">
        <f t="shared" ref="AJ4118:AJ4119" ca="1" si="7113">AD4118*AE4118/100+AF4118*AG4118+AH4118*AI4118/100</f>
        <v>#N/A</v>
      </c>
      <c r="AK4118" s="55"/>
      <c r="AL4118" s="55"/>
      <c r="AM4118" s="55"/>
      <c r="AN4118" s="55"/>
      <c r="AO4118" s="55"/>
      <c r="AP4118" s="55"/>
      <c r="AQ4118" s="55"/>
      <c r="AR4118" s="55"/>
    </row>
    <row r="4119" spans="1:45" x14ac:dyDescent="0.3">
      <c r="B4119" s="54" t="s">
        <v>175</v>
      </c>
      <c r="C4119" s="54">
        <f>C4112</f>
        <v>0</v>
      </c>
      <c r="D4119" s="56" t="e">
        <f t="shared" ca="1" si="7105"/>
        <v>#N/A</v>
      </c>
      <c r="E4119" s="52" t="e">
        <f t="shared" ref="E4119:W4119" si="7114">E4112</f>
        <v>#N/A</v>
      </c>
      <c r="F4119" s="52" t="e">
        <f t="shared" si="7114"/>
        <v>#N/A</v>
      </c>
      <c r="G4119" s="52" t="e">
        <f t="shared" si="7114"/>
        <v>#N/A</v>
      </c>
      <c r="H4119" s="52" t="e">
        <f t="shared" si="7114"/>
        <v>#N/A</v>
      </c>
      <c r="I4119" s="52" t="e">
        <f t="shared" si="7114"/>
        <v>#N/A</v>
      </c>
      <c r="J4119" s="52" t="e">
        <f t="shared" si="7114"/>
        <v>#N/A</v>
      </c>
      <c r="K4119" s="52" t="e">
        <f t="shared" si="7114"/>
        <v>#N/A</v>
      </c>
      <c r="L4119" s="52" t="e">
        <f t="shared" si="7114"/>
        <v>#N/A</v>
      </c>
      <c r="M4119" s="52" t="e">
        <f t="shared" si="7114"/>
        <v>#N/A</v>
      </c>
      <c r="N4119" s="52" t="e">
        <f t="shared" si="7114"/>
        <v>#N/A</v>
      </c>
      <c r="O4119" s="52" t="e">
        <f t="shared" si="7114"/>
        <v>#N/A</v>
      </c>
      <c r="P4119" s="52" t="e">
        <f t="shared" si="7114"/>
        <v>#N/A</v>
      </c>
      <c r="Q4119" s="52" t="e">
        <f t="shared" si="7114"/>
        <v>#N/A</v>
      </c>
      <c r="R4119" s="52" t="e">
        <f t="shared" si="7114"/>
        <v>#N/A</v>
      </c>
      <c r="S4119" s="52" t="e">
        <f t="shared" si="7114"/>
        <v>#N/A</v>
      </c>
      <c r="T4119" s="52" t="e">
        <f t="shared" si="7114"/>
        <v>#N/A</v>
      </c>
      <c r="U4119" s="52" t="e">
        <f t="shared" si="7114"/>
        <v>#N/A</v>
      </c>
      <c r="V4119" s="52" t="e">
        <f t="shared" si="7114"/>
        <v>#N/A</v>
      </c>
      <c r="W4119" s="52" t="e">
        <f t="shared" si="7114"/>
        <v>#N/A</v>
      </c>
      <c r="X4119" s="55" t="e">
        <f t="shared" si="7107"/>
        <v>#N/A</v>
      </c>
      <c r="Y4119" s="55" t="e">
        <f t="shared" si="7108"/>
        <v>#N/A</v>
      </c>
      <c r="Z4119" s="55" t="e">
        <f t="shared" ref="Z4119" si="7115">Z4118</f>
        <v>#N/A</v>
      </c>
      <c r="AA4119" s="55" t="e">
        <f t="shared" si="7110"/>
        <v>#N/A</v>
      </c>
      <c r="AB4119" s="336" t="e">
        <f t="shared" si="7111"/>
        <v>#N/A</v>
      </c>
      <c r="AC4119" s="223" t="e">
        <f ca="1">INDEX(FGA_COEFFS,1,1)+Z4119*INDEX(FGA_COEFFS,1,2)+Y4119*INDEX(FGA_COEFFS,1,3)+R4119*INDEX(FGA_COEFFS,1,4)+Q4118*INDEX(FGA_COEFFS,1,5)+S4119*INDEX(FGA_COEFFS,1,6)+T4118*INDEX(FGA_COEFFS,1,7)+M4118*INDEX(FGA_COEFFS,1,8)+Y4122*Y4124</f>
        <v>#N/A</v>
      </c>
      <c r="AD4119" s="223" t="e">
        <f ca="1">INDEX(THREEPTA_COEFFS,1,1)+AC4119*INDEX(THREEPTA_COEFFS,1,2)+J4119*INDEX(THREEPTA_COEFFS,1,3)+AA4119*INDEX(THREEPTA_COEFFS,1,4)+K4119*INDEX(THREEPTA_COEFFS,1,5)+L4118*INDEX(THREEPTA_COEFFS,1,6)+Z4122*Z4124</f>
        <v>#N/A</v>
      </c>
      <c r="AE4119" s="223" t="e">
        <f ca="1">INDEX(THREEPTPCT_COEFFS,1,1)+K4119*INDEX(THREEPTPCT_COEFFS,1,2)+L4118*INDEX(THREEPTPCT_COEFFS,1,3)+AA4122*AA4124</f>
        <v>#N/A</v>
      </c>
      <c r="AF4119" s="55" t="e">
        <f t="shared" ca="1" si="7112"/>
        <v>#N/A</v>
      </c>
      <c r="AG4119" s="223" t="e">
        <f ca="1">INDEX(TWOPTPCT_COEFFS,1,1)+AB4119*INDEX(TWOPTPCT_COEFFS,1,2)+I4118*INDEX(TWOPTPCT_COEFFS,1,3)+G4118*INDEX(TWOPTPCT_COEFFS,1,4)+L4118*INDEX(TWOPTPCT_COEFFS,1,5)+AB4122*AB4124</f>
        <v>#N/A</v>
      </c>
      <c r="AH4119" s="223" t="e">
        <f ca="1">INDEX(FTA_COEFFS,1,1)+O4119*INDEX(FTA_COEFFS,1,2)+N4118*INDEX(FTA_COEFFS,1,3)+(Q4119+R4119)*INDEX(FTA_COEFFS,1,4)+(Q4118+R4118)*INDEX(FTA_COEFFS,1,5)+M4118*INDEX(FTA_COEFFS,1,6)+AC4122*AC4124</f>
        <v>#N/A</v>
      </c>
      <c r="AI4119" s="223" t="e">
        <f ca="1">INDEX(FTPCT_COEFFS,1,1)+P4119*INDEX(FTPCT_COEFFS,1,2)+F4119*INDEX(FTPCT_COEFFS,1,3)+G4118*INDEX(FTPCT_COEFFS,1,4)+AD4122*AD4124</f>
        <v>#N/A</v>
      </c>
      <c r="AJ4119" s="338" t="e">
        <f t="shared" ca="1" si="7113"/>
        <v>#N/A</v>
      </c>
      <c r="AK4119" s="55"/>
      <c r="AL4119" s="55"/>
      <c r="AM4119" s="55"/>
      <c r="AN4119" s="55"/>
      <c r="AO4119" s="55"/>
      <c r="AP4119" s="55"/>
      <c r="AQ4119" s="55"/>
      <c r="AR4119" s="55"/>
    </row>
    <row r="4120" spans="1:45" x14ac:dyDescent="0.3">
      <c r="A4120" s="54" t="e">
        <f ca="1">IF(D4118&gt;(D4119+(AVERAGE(V4118,W4118)-AVERAGE(V4119,W4119))/2)+2.5,C4118,IF(D4119&gt;(D4118+(AVERAGE(V4119,W4119)-AVERAGE(V4118,W4118))/2)+2.5,C4119,"Close"))</f>
        <v>#N/A</v>
      </c>
      <c r="B4120" s="64" t="e">
        <f ca="1">IF(D4119&gt;D4118,C4119,C4118)</f>
        <v>#N/A</v>
      </c>
      <c r="D4120" s="56"/>
      <c r="X4120" s="55"/>
      <c r="Y4120" s="55"/>
      <c r="Z4120" s="55"/>
      <c r="AA4120" s="55"/>
      <c r="AB4120" s="55"/>
      <c r="AC4120" s="337"/>
      <c r="AD4120" s="337"/>
      <c r="AE4120" s="337"/>
      <c r="AF4120" s="337"/>
      <c r="AG4120" s="337"/>
      <c r="AH4120" s="337"/>
      <c r="AI4120" s="337"/>
      <c r="AJ4120" s="337"/>
      <c r="AK4120" s="337"/>
      <c r="AL4120" s="337"/>
      <c r="AM4120" s="55"/>
      <c r="AN4120" s="55"/>
      <c r="AO4120" s="55"/>
      <c r="AP4120" s="55"/>
      <c r="AQ4120" s="55"/>
      <c r="AR4120" s="55"/>
      <c r="AS4120" s="55"/>
    </row>
    <row r="4121" spans="1:45" x14ac:dyDescent="0.3">
      <c r="X4121" s="54" t="s">
        <v>1305</v>
      </c>
      <c r="Y4121" s="54" t="s">
        <v>128</v>
      </c>
      <c r="Z4121" s="54" t="s">
        <v>157</v>
      </c>
      <c r="AA4121" s="54" t="s">
        <v>151</v>
      </c>
      <c r="AB4121" s="54" t="s">
        <v>1327</v>
      </c>
      <c r="AC4121" s="54" t="s">
        <v>129</v>
      </c>
      <c r="AD4121" s="54" t="s">
        <v>116</v>
      </c>
      <c r="AE4121" s="54"/>
      <c r="AF4121" s="54"/>
      <c r="AG4121" s="54"/>
      <c r="AH4121" s="54"/>
      <c r="AI4121" s="54"/>
      <c r="AJ4121" s="54"/>
      <c r="AK4121" s="54"/>
      <c r="AL4121" s="54"/>
      <c r="AM4121" s="54"/>
      <c r="AN4121" s="54"/>
      <c r="AO4121" s="54"/>
      <c r="AP4121" s="54"/>
      <c r="AQ4121" s="54"/>
      <c r="AR4121" s="54"/>
      <c r="AS4121" s="54"/>
    </row>
    <row r="4122" spans="1:45" x14ac:dyDescent="0.3">
      <c r="X4122" s="54"/>
      <c r="Y4122" s="54">
        <f t="shared" ref="Y4122:AD4122" si="7116">Y4115</f>
        <v>6.4436999999999998</v>
      </c>
      <c r="Z4122" s="54">
        <f t="shared" si="7116"/>
        <v>4.9371</v>
      </c>
      <c r="AA4122" s="54">
        <f t="shared" si="7116"/>
        <v>11.350300000000001</v>
      </c>
      <c r="AB4122" s="54">
        <f t="shared" si="7116"/>
        <v>7.1900000000000006E-2</v>
      </c>
      <c r="AC4122" s="54">
        <f t="shared" si="7116"/>
        <v>6.2766000000000002</v>
      </c>
      <c r="AD4122" s="54">
        <f t="shared" si="7116"/>
        <v>11.042999999999999</v>
      </c>
      <c r="AE4122" s="54"/>
      <c r="AF4122" s="336"/>
      <c r="AG4122" s="336"/>
      <c r="AH4122" s="336"/>
      <c r="AI4122" s="54"/>
      <c r="AJ4122" s="54"/>
      <c r="AK4122" s="54"/>
      <c r="AL4122" s="54"/>
      <c r="AM4122" s="54"/>
      <c r="AN4122" s="54"/>
      <c r="AO4122" s="54"/>
      <c r="AP4122" s="54"/>
      <c r="AQ4122" s="54"/>
      <c r="AR4122" s="54"/>
      <c r="AS4122" s="54"/>
    </row>
    <row r="4123" spans="1:45" x14ac:dyDescent="0.3">
      <c r="D4123" s="56"/>
      <c r="X4123" s="336"/>
      <c r="Y4123" s="336">
        <f t="shared" ca="1" si="7020"/>
        <v>1.1832787536948461</v>
      </c>
      <c r="Z4123" s="336">
        <f t="shared" ca="1" si="7020"/>
        <v>-2.6626001215240433E-2</v>
      </c>
      <c r="AA4123" s="336">
        <f t="shared" ca="1" si="7020"/>
        <v>1.0716592151367667E-2</v>
      </c>
      <c r="AB4123" s="336">
        <f t="shared" ca="1" si="7020"/>
        <v>6.221893291356171E-2</v>
      </c>
      <c r="AC4123" s="336">
        <f t="shared" ca="1" si="7020"/>
        <v>1.3246347593924108</v>
      </c>
      <c r="AD4123" s="336">
        <f t="shared" ca="1" si="7020"/>
        <v>-0.90759918759588365</v>
      </c>
      <c r="AE4123" s="336"/>
      <c r="AF4123" s="336"/>
      <c r="AG4123" s="336"/>
      <c r="AH4123" s="336"/>
      <c r="AI4123" s="54"/>
      <c r="AJ4123" s="54"/>
      <c r="AK4123" s="54"/>
      <c r="AL4123" s="336"/>
      <c r="AM4123" s="336"/>
      <c r="AN4123" s="336"/>
      <c r="AO4123" s="336"/>
      <c r="AP4123" s="54"/>
      <c r="AQ4123" s="336"/>
      <c r="AR4123" s="336"/>
      <c r="AS4123" s="336"/>
    </row>
    <row r="4124" spans="1:45" x14ac:dyDescent="0.3">
      <c r="C4124" s="54"/>
      <c r="D4124" s="56"/>
      <c r="Y4124" s="336">
        <f t="shared" ca="1" si="7020"/>
        <v>0.17349931070236274</v>
      </c>
      <c r="Z4124" s="336">
        <f t="shared" ca="1" si="7020"/>
        <v>-1.2364447150783602</v>
      </c>
      <c r="AA4124" s="336">
        <f t="shared" ca="1" si="7020"/>
        <v>0.35563207777417538</v>
      </c>
      <c r="AB4124" s="336">
        <f t="shared" ca="1" si="7020"/>
        <v>0.18279614274045436</v>
      </c>
      <c r="AC4124" s="336">
        <f t="shared" ca="1" si="7020"/>
        <v>-0.16353829431610353</v>
      </c>
      <c r="AD4124" s="336">
        <f t="shared" ca="1" si="7020"/>
        <v>0.24423216664075736</v>
      </c>
      <c r="AE4124" s="55"/>
      <c r="AF4124" s="55"/>
      <c r="AG4124" s="55"/>
      <c r="AH4124" s="55"/>
      <c r="AI4124" s="55"/>
      <c r="AJ4124" s="55"/>
      <c r="AK4124" s="55"/>
      <c r="AL4124" s="55"/>
      <c r="AM4124" s="55"/>
      <c r="AN4124" s="55"/>
      <c r="AO4124" s="55"/>
      <c r="AP4124" s="55"/>
      <c r="AQ4124" s="55"/>
      <c r="AR4124" s="55"/>
      <c r="AS4124" s="55"/>
    </row>
    <row r="4125" spans="1:45" x14ac:dyDescent="0.3">
      <c r="B4125" s="54" t="s">
        <v>172</v>
      </c>
      <c r="C4125" s="53">
        <f>C4118</f>
        <v>0</v>
      </c>
      <c r="D4125" s="56" t="e">
        <f t="shared" ref="D4125:D4126" ca="1" si="7117">AJ4125</f>
        <v>#N/A</v>
      </c>
      <c r="E4125" s="52" t="e">
        <f t="shared" ref="E4125:W4125" si="7118">E4118</f>
        <v>#N/A</v>
      </c>
      <c r="F4125" s="52" t="e">
        <f t="shared" si="7118"/>
        <v>#N/A</v>
      </c>
      <c r="G4125" s="52" t="e">
        <f t="shared" si="7118"/>
        <v>#N/A</v>
      </c>
      <c r="H4125" s="52" t="e">
        <f t="shared" si="7118"/>
        <v>#N/A</v>
      </c>
      <c r="I4125" s="52" t="e">
        <f t="shared" si="7118"/>
        <v>#N/A</v>
      </c>
      <c r="J4125" s="52" t="e">
        <f t="shared" si="7118"/>
        <v>#N/A</v>
      </c>
      <c r="K4125" s="52" t="e">
        <f t="shared" si="7118"/>
        <v>#N/A</v>
      </c>
      <c r="L4125" s="52" t="e">
        <f t="shared" si="7118"/>
        <v>#N/A</v>
      </c>
      <c r="M4125" s="52" t="e">
        <f t="shared" si="7118"/>
        <v>#N/A</v>
      </c>
      <c r="N4125" s="52" t="e">
        <f t="shared" si="7118"/>
        <v>#N/A</v>
      </c>
      <c r="O4125" s="52" t="e">
        <f t="shared" si="7118"/>
        <v>#N/A</v>
      </c>
      <c r="P4125" s="52" t="e">
        <f t="shared" si="7118"/>
        <v>#N/A</v>
      </c>
      <c r="Q4125" s="52" t="e">
        <f t="shared" si="7118"/>
        <v>#N/A</v>
      </c>
      <c r="R4125" s="52" t="e">
        <f t="shared" si="7118"/>
        <v>#N/A</v>
      </c>
      <c r="S4125" s="52" t="e">
        <f t="shared" si="7118"/>
        <v>#N/A</v>
      </c>
      <c r="T4125" s="52" t="e">
        <f t="shared" si="7118"/>
        <v>#N/A</v>
      </c>
      <c r="U4125" s="52" t="e">
        <f t="shared" si="7118"/>
        <v>#N/A</v>
      </c>
      <c r="V4125" s="52" t="e">
        <f t="shared" si="7118"/>
        <v>#N/A</v>
      </c>
      <c r="W4125" s="52" t="e">
        <f t="shared" si="7118"/>
        <v>#N/A</v>
      </c>
      <c r="X4125" s="55" t="e">
        <f t="shared" ref="X4125:X4126" si="7119">(H4125-(O4125*P4125)/100-3*(J4125*K4125)/100)/2</f>
        <v>#N/A</v>
      </c>
      <c r="Y4125" s="55" t="e">
        <f t="shared" ref="Y4125:Y4126" si="7120">SUM(X4125,(J4125*K4125/100))/(F4125/100)</f>
        <v>#N/A</v>
      </c>
      <c r="Z4125" s="55" t="e">
        <f t="shared" ref="Z4125" si="7121">U4125*0.5+U4126*0.5</f>
        <v>#N/A</v>
      </c>
      <c r="AA4125" s="55" t="e">
        <f t="shared" ref="AA4125:AA4126" si="7122">J4125/Y4125</f>
        <v>#N/A</v>
      </c>
      <c r="AB4125" s="336" t="e">
        <f t="shared" ref="AB4125:AB4126" si="7123">X4125/(Y4125-J4125)</f>
        <v>#N/A</v>
      </c>
      <c r="AC4125" s="223" t="e">
        <f ca="1">INDEX(FGA_COEFFS,1,1)+Z4125*INDEX(FGA_COEFFS,1,2)+Y4125*INDEX(FGA_COEFFS,1,3)+R4125*INDEX(FGA_COEFFS,1,4)+Q4126*INDEX(FGA_COEFFS,1,5)+S4125*INDEX(FGA_COEFFS,1,6)+T4126*INDEX(FGA_COEFFS,1,7)+M4126*INDEX(FGA_COEFFS,1,8)+Y4129*Y4130</f>
        <v>#N/A</v>
      </c>
      <c r="AD4125" s="223" t="e">
        <f ca="1">INDEX(THREEPTA_COEFFS,1,1)+AC4125*INDEX(THREEPTA_COEFFS,1,2)+J4125*INDEX(THREEPTA_COEFFS,1,3)+AA4125*INDEX(THREEPTA_COEFFS,1,4)+K4125*INDEX(THREEPTA_COEFFS,1,5)+L4126*INDEX(THREEPTA_COEFFS,1,6)+Z4129*Z4130</f>
        <v>#N/A</v>
      </c>
      <c r="AE4125" s="223" t="e">
        <f ca="1">INDEX(THREEPTPCT_COEFFS,1,1)+K4125*INDEX(THREEPTPCT_COEFFS,1,2)+L4126*INDEX(THREEPTPCT_COEFFS,1,3)+AA4129*AA4130</f>
        <v>#N/A</v>
      </c>
      <c r="AF4125" s="55" t="e">
        <f t="shared" ref="AF4125:AF4126" ca="1" si="7124">AC4125-AD4125</f>
        <v>#N/A</v>
      </c>
      <c r="AG4125" s="223" t="e">
        <f ca="1">INDEX(TWOPTPCT_COEFFS,1,1)+AB4125*INDEX(TWOPTPCT_COEFFS,1,2)+I4126*INDEX(TWOPTPCT_COEFFS,1,3)+G4126*INDEX(TWOPTPCT_COEFFS,1,4)+L4126*INDEX(TWOPTPCT_COEFFS,1,5)+AB4129*AB4130</f>
        <v>#N/A</v>
      </c>
      <c r="AH4125" s="223" t="e">
        <f ca="1">INDEX(FTA_COEFFS,1,1)+O4125*INDEX(FTA_COEFFS,1,2)+N4126*INDEX(FTA_COEFFS,1,3)+(Q4125+R4125)*INDEX(FTA_COEFFS,1,4)+(Q4126+R4126)*INDEX(FTA_COEFFS,1,5)+M4126*INDEX(FTA_COEFFS,1,6)+AC4129*AC4130</f>
        <v>#N/A</v>
      </c>
      <c r="AI4125" s="223" t="e">
        <f ca="1">INDEX(FTPCT_COEFFS,1,1)+P4125*INDEX(FTPCT_COEFFS,1,2)+F4125*INDEX(FTPCT_COEFFS,1,3)+G4126*INDEX(FTPCT_COEFFS,1,4)+AD4129*AD4130</f>
        <v>#N/A</v>
      </c>
      <c r="AJ4125" s="338" t="e">
        <f t="shared" ref="AJ4125:AJ4126" ca="1" si="7125">AD4125*AE4125/100+AF4125*AG4125+AH4125*AI4125/100</f>
        <v>#N/A</v>
      </c>
      <c r="AK4125" s="55"/>
      <c r="AL4125" s="55"/>
      <c r="AM4125" s="55"/>
      <c r="AN4125" s="55"/>
      <c r="AO4125" s="55"/>
      <c r="AP4125" s="55"/>
      <c r="AQ4125" s="55"/>
      <c r="AR4125" s="55"/>
    </row>
    <row r="4126" spans="1:45" x14ac:dyDescent="0.3">
      <c r="B4126" s="54" t="s">
        <v>175</v>
      </c>
      <c r="C4126" s="54">
        <f>C4119</f>
        <v>0</v>
      </c>
      <c r="D4126" s="56" t="e">
        <f t="shared" ca="1" si="7117"/>
        <v>#N/A</v>
      </c>
      <c r="E4126" s="52" t="e">
        <f t="shared" ref="E4126:W4126" si="7126">E4119</f>
        <v>#N/A</v>
      </c>
      <c r="F4126" s="52" t="e">
        <f t="shared" si="7126"/>
        <v>#N/A</v>
      </c>
      <c r="G4126" s="52" t="e">
        <f t="shared" si="7126"/>
        <v>#N/A</v>
      </c>
      <c r="H4126" s="52" t="e">
        <f t="shared" si="7126"/>
        <v>#N/A</v>
      </c>
      <c r="I4126" s="52" t="e">
        <f t="shared" si="7126"/>
        <v>#N/A</v>
      </c>
      <c r="J4126" s="52" t="e">
        <f t="shared" si="7126"/>
        <v>#N/A</v>
      </c>
      <c r="K4126" s="52" t="e">
        <f t="shared" si="7126"/>
        <v>#N/A</v>
      </c>
      <c r="L4126" s="52" t="e">
        <f t="shared" si="7126"/>
        <v>#N/A</v>
      </c>
      <c r="M4126" s="52" t="e">
        <f t="shared" si="7126"/>
        <v>#N/A</v>
      </c>
      <c r="N4126" s="52" t="e">
        <f t="shared" si="7126"/>
        <v>#N/A</v>
      </c>
      <c r="O4126" s="52" t="e">
        <f t="shared" si="7126"/>
        <v>#N/A</v>
      </c>
      <c r="P4126" s="52" t="e">
        <f t="shared" si="7126"/>
        <v>#N/A</v>
      </c>
      <c r="Q4126" s="52" t="e">
        <f t="shared" si="7126"/>
        <v>#N/A</v>
      </c>
      <c r="R4126" s="52" t="e">
        <f t="shared" si="7126"/>
        <v>#N/A</v>
      </c>
      <c r="S4126" s="52" t="e">
        <f t="shared" si="7126"/>
        <v>#N/A</v>
      </c>
      <c r="T4126" s="52" t="e">
        <f t="shared" si="7126"/>
        <v>#N/A</v>
      </c>
      <c r="U4126" s="52" t="e">
        <f t="shared" si="7126"/>
        <v>#N/A</v>
      </c>
      <c r="V4126" s="52" t="e">
        <f t="shared" si="7126"/>
        <v>#N/A</v>
      </c>
      <c r="W4126" s="52" t="e">
        <f t="shared" si="7126"/>
        <v>#N/A</v>
      </c>
      <c r="X4126" s="55" t="e">
        <f t="shared" si="7119"/>
        <v>#N/A</v>
      </c>
      <c r="Y4126" s="55" t="e">
        <f t="shared" si="7120"/>
        <v>#N/A</v>
      </c>
      <c r="Z4126" s="55" t="e">
        <f t="shared" ref="Z4126" si="7127">Z4125</f>
        <v>#N/A</v>
      </c>
      <c r="AA4126" s="55" t="e">
        <f t="shared" si="7122"/>
        <v>#N/A</v>
      </c>
      <c r="AB4126" s="336" t="e">
        <f t="shared" si="7123"/>
        <v>#N/A</v>
      </c>
      <c r="AC4126" s="223" t="e">
        <f ca="1">INDEX(FGA_COEFFS,1,1)+Z4126*INDEX(FGA_COEFFS,1,2)+Y4126*INDEX(FGA_COEFFS,1,3)+R4126*INDEX(FGA_COEFFS,1,4)+Q4125*INDEX(FGA_COEFFS,1,5)+S4126*INDEX(FGA_COEFFS,1,6)+T4125*INDEX(FGA_COEFFS,1,7)+M4125*INDEX(FGA_COEFFS,1,8)+Y4129*Y4131</f>
        <v>#N/A</v>
      </c>
      <c r="AD4126" s="223" t="e">
        <f ca="1">INDEX(THREEPTA_COEFFS,1,1)+AC4126*INDEX(THREEPTA_COEFFS,1,2)+J4126*INDEX(THREEPTA_COEFFS,1,3)+AA4126*INDEX(THREEPTA_COEFFS,1,4)+K4126*INDEX(THREEPTA_COEFFS,1,5)+L4125*INDEX(THREEPTA_COEFFS,1,6)+Z4129*Z4131</f>
        <v>#N/A</v>
      </c>
      <c r="AE4126" s="223" t="e">
        <f ca="1">INDEX(THREEPTPCT_COEFFS,1,1)+K4126*INDEX(THREEPTPCT_COEFFS,1,2)+L4125*INDEX(THREEPTPCT_COEFFS,1,3)+AA4129*AA4131</f>
        <v>#N/A</v>
      </c>
      <c r="AF4126" s="55" t="e">
        <f t="shared" ca="1" si="7124"/>
        <v>#N/A</v>
      </c>
      <c r="AG4126" s="223" t="e">
        <f ca="1">INDEX(TWOPTPCT_COEFFS,1,1)+AB4126*INDEX(TWOPTPCT_COEFFS,1,2)+I4125*INDEX(TWOPTPCT_COEFFS,1,3)+G4125*INDEX(TWOPTPCT_COEFFS,1,4)+L4125*INDEX(TWOPTPCT_COEFFS,1,5)+AB4129*AB4131</f>
        <v>#N/A</v>
      </c>
      <c r="AH4126" s="223" t="e">
        <f ca="1">INDEX(FTA_COEFFS,1,1)+O4126*INDEX(FTA_COEFFS,1,2)+N4125*INDEX(FTA_COEFFS,1,3)+(Q4126+R4126)*INDEX(FTA_COEFFS,1,4)+(Q4125+R4125)*INDEX(FTA_COEFFS,1,5)+M4125*INDEX(FTA_COEFFS,1,6)+AC4129*AC4131</f>
        <v>#N/A</v>
      </c>
      <c r="AI4126" s="223" t="e">
        <f ca="1">INDEX(FTPCT_COEFFS,1,1)+P4126*INDEX(FTPCT_COEFFS,1,2)+F4126*INDEX(FTPCT_COEFFS,1,3)+G4125*INDEX(FTPCT_COEFFS,1,4)+AD4129*AD4131</f>
        <v>#N/A</v>
      </c>
      <c r="AJ4126" s="338" t="e">
        <f t="shared" ca="1" si="7125"/>
        <v>#N/A</v>
      </c>
      <c r="AK4126" s="55"/>
      <c r="AL4126" s="55"/>
      <c r="AM4126" s="55"/>
      <c r="AN4126" s="55"/>
      <c r="AO4126" s="55"/>
      <c r="AP4126" s="55"/>
      <c r="AQ4126" s="55"/>
      <c r="AR4126" s="55"/>
    </row>
    <row r="4127" spans="1:45" x14ac:dyDescent="0.3">
      <c r="A4127" s="54" t="e">
        <f ca="1">IF(D4125&gt;(D4126+(AVERAGE(V4125,W4125)-AVERAGE(V4126,W4126))/2)+2.5,C4125,IF(D4126&gt;(D4125+(AVERAGE(V4126,W4126)-AVERAGE(V4125,W4125))/2)+2.5,C4126,"Close"))</f>
        <v>#N/A</v>
      </c>
      <c r="B4127" s="64" t="e">
        <f ca="1">IF(D4126&gt;D4125,C4126,C4125)</f>
        <v>#N/A</v>
      </c>
      <c r="D4127" s="56"/>
      <c r="X4127" s="55"/>
      <c r="Y4127" s="55"/>
      <c r="Z4127" s="55"/>
      <c r="AA4127" s="55"/>
      <c r="AB4127" s="55"/>
      <c r="AC4127" s="337"/>
      <c r="AD4127" s="337"/>
      <c r="AE4127" s="337"/>
      <c r="AF4127" s="337"/>
      <c r="AG4127" s="337"/>
      <c r="AH4127" s="337"/>
      <c r="AI4127" s="337"/>
      <c r="AJ4127" s="337"/>
      <c r="AK4127" s="337"/>
      <c r="AL4127" s="337"/>
      <c r="AM4127" s="55"/>
      <c r="AN4127" s="55"/>
      <c r="AO4127" s="55"/>
      <c r="AP4127" s="55"/>
      <c r="AQ4127" s="55"/>
      <c r="AR4127" s="55"/>
      <c r="AS4127" s="55"/>
    </row>
    <row r="4128" spans="1:45" x14ac:dyDescent="0.3">
      <c r="X4128" s="54" t="s">
        <v>1305</v>
      </c>
      <c r="Y4128" s="54" t="s">
        <v>128</v>
      </c>
      <c r="Z4128" s="54" t="s">
        <v>157</v>
      </c>
      <c r="AA4128" s="54" t="s">
        <v>151</v>
      </c>
      <c r="AB4128" s="54" t="s">
        <v>1327</v>
      </c>
      <c r="AC4128" s="54" t="s">
        <v>129</v>
      </c>
      <c r="AD4128" s="54" t="s">
        <v>116</v>
      </c>
      <c r="AE4128" s="54"/>
      <c r="AF4128" s="54"/>
      <c r="AG4128" s="54"/>
      <c r="AH4128" s="54"/>
      <c r="AI4128" s="54"/>
      <c r="AJ4128" s="54"/>
      <c r="AK4128" s="54"/>
      <c r="AL4128" s="54"/>
      <c r="AM4128" s="54"/>
      <c r="AN4128" s="54"/>
      <c r="AO4128" s="54"/>
      <c r="AP4128" s="54"/>
      <c r="AQ4128" s="54"/>
      <c r="AR4128" s="54"/>
      <c r="AS4128" s="54"/>
    </row>
    <row r="4129" spans="1:45" x14ac:dyDescent="0.3">
      <c r="X4129" s="54"/>
      <c r="Y4129" s="54">
        <f t="shared" ref="Y4129:AD4129" si="7128">Y4122</f>
        <v>6.4436999999999998</v>
      </c>
      <c r="Z4129" s="54">
        <f t="shared" si="7128"/>
        <v>4.9371</v>
      </c>
      <c r="AA4129" s="54">
        <f t="shared" si="7128"/>
        <v>11.350300000000001</v>
      </c>
      <c r="AB4129" s="54">
        <f t="shared" si="7128"/>
        <v>7.1900000000000006E-2</v>
      </c>
      <c r="AC4129" s="54">
        <f t="shared" si="7128"/>
        <v>6.2766000000000002</v>
      </c>
      <c r="AD4129" s="54">
        <f t="shared" si="7128"/>
        <v>11.042999999999999</v>
      </c>
      <c r="AE4129" s="54"/>
      <c r="AF4129" s="336"/>
      <c r="AG4129" s="336"/>
      <c r="AH4129" s="336"/>
      <c r="AI4129" s="54"/>
      <c r="AJ4129" s="54"/>
      <c r="AK4129" s="54"/>
      <c r="AL4129" s="54"/>
      <c r="AM4129" s="54"/>
      <c r="AN4129" s="54"/>
      <c r="AO4129" s="54"/>
      <c r="AP4129" s="54"/>
      <c r="AQ4129" s="54"/>
      <c r="AR4129" s="54"/>
      <c r="AS4129" s="54"/>
    </row>
    <row r="4130" spans="1:45" x14ac:dyDescent="0.3">
      <c r="D4130" s="56"/>
      <c r="X4130" s="336"/>
      <c r="Y4130" s="336">
        <f t="shared" ca="1" si="7020"/>
        <v>0.59406874336294091</v>
      </c>
      <c r="Z4130" s="336">
        <f t="shared" ca="1" si="7020"/>
        <v>0.71212161423175857</v>
      </c>
      <c r="AA4130" s="336">
        <f t="shared" ca="1" si="7020"/>
        <v>0.11811639267833637</v>
      </c>
      <c r="AB4130" s="336">
        <f t="shared" ca="1" si="7020"/>
        <v>-0.13203636055520004</v>
      </c>
      <c r="AC4130" s="336">
        <f t="shared" ca="1" si="7020"/>
        <v>1.3929362487859167</v>
      </c>
      <c r="AD4130" s="336">
        <f t="shared" ca="1" si="7020"/>
        <v>-0.52426558772313858</v>
      </c>
      <c r="AE4130" s="336"/>
      <c r="AF4130" s="336"/>
      <c r="AG4130" s="336"/>
      <c r="AH4130" s="336"/>
      <c r="AI4130" s="54"/>
      <c r="AJ4130" s="54"/>
      <c r="AK4130" s="54"/>
      <c r="AL4130" s="336"/>
      <c r="AM4130" s="336"/>
      <c r="AN4130" s="336"/>
      <c r="AO4130" s="336"/>
      <c r="AP4130" s="54"/>
      <c r="AQ4130" s="336"/>
      <c r="AR4130" s="336"/>
      <c r="AS4130" s="336"/>
    </row>
    <row r="4131" spans="1:45" x14ac:dyDescent="0.3">
      <c r="C4131" s="54"/>
      <c r="D4131" s="56"/>
      <c r="Y4131" s="336">
        <f t="shared" ca="1" si="7020"/>
        <v>1.1809774629576406</v>
      </c>
      <c r="Z4131" s="336">
        <f t="shared" ca="1" si="7020"/>
        <v>-2.1859823856849002E-2</v>
      </c>
      <c r="AA4131" s="336">
        <f t="shared" ca="1" si="7020"/>
        <v>2.0600366330654791E-4</v>
      </c>
      <c r="AB4131" s="336">
        <f t="shared" ca="1" si="7020"/>
        <v>0.70791741430007327</v>
      </c>
      <c r="AC4131" s="336">
        <f t="shared" ca="1" si="7020"/>
        <v>3.949756595297272E-2</v>
      </c>
      <c r="AD4131" s="336">
        <f t="shared" ca="1" si="7020"/>
        <v>1.2503001403260678</v>
      </c>
      <c r="AE4131" s="55"/>
      <c r="AF4131" s="55"/>
      <c r="AG4131" s="55"/>
      <c r="AH4131" s="55"/>
      <c r="AI4131" s="55"/>
      <c r="AJ4131" s="55"/>
      <c r="AK4131" s="55"/>
      <c r="AL4131" s="55"/>
      <c r="AM4131" s="55"/>
      <c r="AN4131" s="55"/>
      <c r="AO4131" s="55"/>
      <c r="AP4131" s="55"/>
      <c r="AQ4131" s="55"/>
      <c r="AR4131" s="55"/>
      <c r="AS4131" s="55"/>
    </row>
    <row r="4132" spans="1:45" x14ac:dyDescent="0.3">
      <c r="B4132" s="54" t="s">
        <v>172</v>
      </c>
      <c r="C4132" s="53">
        <f>C4125</f>
        <v>0</v>
      </c>
      <c r="D4132" s="56" t="e">
        <f t="shared" ref="D4132:D4133" ca="1" si="7129">AJ4132</f>
        <v>#N/A</v>
      </c>
      <c r="E4132" s="52" t="e">
        <f t="shared" ref="E4132:W4132" si="7130">E4125</f>
        <v>#N/A</v>
      </c>
      <c r="F4132" s="52" t="e">
        <f t="shared" si="7130"/>
        <v>#N/A</v>
      </c>
      <c r="G4132" s="52" t="e">
        <f t="shared" si="7130"/>
        <v>#N/A</v>
      </c>
      <c r="H4132" s="52" t="e">
        <f t="shared" si="7130"/>
        <v>#N/A</v>
      </c>
      <c r="I4132" s="52" t="e">
        <f t="shared" si="7130"/>
        <v>#N/A</v>
      </c>
      <c r="J4132" s="52" t="e">
        <f t="shared" si="7130"/>
        <v>#N/A</v>
      </c>
      <c r="K4132" s="52" t="e">
        <f t="shared" si="7130"/>
        <v>#N/A</v>
      </c>
      <c r="L4132" s="52" t="e">
        <f t="shared" si="7130"/>
        <v>#N/A</v>
      </c>
      <c r="M4132" s="52" t="e">
        <f t="shared" si="7130"/>
        <v>#N/A</v>
      </c>
      <c r="N4132" s="52" t="e">
        <f t="shared" si="7130"/>
        <v>#N/A</v>
      </c>
      <c r="O4132" s="52" t="e">
        <f t="shared" si="7130"/>
        <v>#N/A</v>
      </c>
      <c r="P4132" s="52" t="e">
        <f t="shared" si="7130"/>
        <v>#N/A</v>
      </c>
      <c r="Q4132" s="52" t="e">
        <f t="shared" si="7130"/>
        <v>#N/A</v>
      </c>
      <c r="R4132" s="52" t="e">
        <f t="shared" si="7130"/>
        <v>#N/A</v>
      </c>
      <c r="S4132" s="52" t="e">
        <f t="shared" si="7130"/>
        <v>#N/A</v>
      </c>
      <c r="T4132" s="52" t="e">
        <f t="shared" si="7130"/>
        <v>#N/A</v>
      </c>
      <c r="U4132" s="52" t="e">
        <f t="shared" si="7130"/>
        <v>#N/A</v>
      </c>
      <c r="V4132" s="52" t="e">
        <f t="shared" si="7130"/>
        <v>#N/A</v>
      </c>
      <c r="W4132" s="52" t="e">
        <f t="shared" si="7130"/>
        <v>#N/A</v>
      </c>
      <c r="X4132" s="55" t="e">
        <f t="shared" ref="X4132:X4133" si="7131">(H4132-(O4132*P4132)/100-3*(J4132*K4132)/100)/2</f>
        <v>#N/A</v>
      </c>
      <c r="Y4132" s="55" t="e">
        <f t="shared" ref="Y4132:Y4133" si="7132">SUM(X4132,(J4132*K4132/100))/(F4132/100)</f>
        <v>#N/A</v>
      </c>
      <c r="Z4132" s="55" t="e">
        <f t="shared" ref="Z4132" si="7133">U4132*0.5+U4133*0.5</f>
        <v>#N/A</v>
      </c>
      <c r="AA4132" s="55" t="e">
        <f t="shared" ref="AA4132:AA4133" si="7134">J4132/Y4132</f>
        <v>#N/A</v>
      </c>
      <c r="AB4132" s="336" t="e">
        <f t="shared" ref="AB4132:AB4133" si="7135">X4132/(Y4132-J4132)</f>
        <v>#N/A</v>
      </c>
      <c r="AC4132" s="223" t="e">
        <f ca="1">INDEX(FGA_COEFFS,1,1)+Z4132*INDEX(FGA_COEFFS,1,2)+Y4132*INDEX(FGA_COEFFS,1,3)+R4132*INDEX(FGA_COEFFS,1,4)+Q4133*INDEX(FGA_COEFFS,1,5)+S4132*INDEX(FGA_COEFFS,1,6)+T4133*INDEX(FGA_COEFFS,1,7)+M4133*INDEX(FGA_COEFFS,1,8)+Y4136*Y4137</f>
        <v>#N/A</v>
      </c>
      <c r="AD4132" s="223" t="e">
        <f ca="1">INDEX(THREEPTA_COEFFS,1,1)+AC4132*INDEX(THREEPTA_COEFFS,1,2)+J4132*INDEX(THREEPTA_COEFFS,1,3)+AA4132*INDEX(THREEPTA_COEFFS,1,4)+K4132*INDEX(THREEPTA_COEFFS,1,5)+L4133*INDEX(THREEPTA_COEFFS,1,6)+Z4136*Z4137</f>
        <v>#N/A</v>
      </c>
      <c r="AE4132" s="223" t="e">
        <f ca="1">INDEX(THREEPTPCT_COEFFS,1,1)+K4132*INDEX(THREEPTPCT_COEFFS,1,2)+L4133*INDEX(THREEPTPCT_COEFFS,1,3)+AA4136*AA4137</f>
        <v>#N/A</v>
      </c>
      <c r="AF4132" s="55" t="e">
        <f t="shared" ref="AF4132:AF4133" ca="1" si="7136">AC4132-AD4132</f>
        <v>#N/A</v>
      </c>
      <c r="AG4132" s="223" t="e">
        <f ca="1">INDEX(TWOPTPCT_COEFFS,1,1)+AB4132*INDEX(TWOPTPCT_COEFFS,1,2)+I4133*INDEX(TWOPTPCT_COEFFS,1,3)+G4133*INDEX(TWOPTPCT_COEFFS,1,4)+L4133*INDEX(TWOPTPCT_COEFFS,1,5)+AB4136*AB4137</f>
        <v>#N/A</v>
      </c>
      <c r="AH4132" s="223" t="e">
        <f ca="1">INDEX(FTA_COEFFS,1,1)+O4132*INDEX(FTA_COEFFS,1,2)+N4133*INDEX(FTA_COEFFS,1,3)+(Q4132+R4132)*INDEX(FTA_COEFFS,1,4)+(Q4133+R4133)*INDEX(FTA_COEFFS,1,5)+M4133*INDEX(FTA_COEFFS,1,6)+AC4136*AC4137</f>
        <v>#N/A</v>
      </c>
      <c r="AI4132" s="223" t="e">
        <f ca="1">INDEX(FTPCT_COEFFS,1,1)+P4132*INDEX(FTPCT_COEFFS,1,2)+F4132*INDEX(FTPCT_COEFFS,1,3)+G4133*INDEX(FTPCT_COEFFS,1,4)+AD4136*AD4137</f>
        <v>#N/A</v>
      </c>
      <c r="AJ4132" s="338" t="e">
        <f t="shared" ref="AJ4132:AJ4133" ca="1" si="7137">AD4132*AE4132/100+AF4132*AG4132+AH4132*AI4132/100</f>
        <v>#N/A</v>
      </c>
      <c r="AK4132" s="55"/>
      <c r="AL4132" s="55"/>
      <c r="AM4132" s="55"/>
      <c r="AN4132" s="55"/>
      <c r="AO4132" s="55"/>
      <c r="AP4132" s="55"/>
      <c r="AQ4132" s="55"/>
      <c r="AR4132" s="55"/>
    </row>
    <row r="4133" spans="1:45" x14ac:dyDescent="0.3">
      <c r="B4133" s="54" t="s">
        <v>175</v>
      </c>
      <c r="C4133" s="54">
        <f>C4126</f>
        <v>0</v>
      </c>
      <c r="D4133" s="56" t="e">
        <f t="shared" ca="1" si="7129"/>
        <v>#N/A</v>
      </c>
      <c r="E4133" s="52" t="e">
        <f t="shared" ref="E4133:W4133" si="7138">E4126</f>
        <v>#N/A</v>
      </c>
      <c r="F4133" s="52" t="e">
        <f t="shared" si="7138"/>
        <v>#N/A</v>
      </c>
      <c r="G4133" s="52" t="e">
        <f t="shared" si="7138"/>
        <v>#N/A</v>
      </c>
      <c r="H4133" s="52" t="e">
        <f t="shared" si="7138"/>
        <v>#N/A</v>
      </c>
      <c r="I4133" s="52" t="e">
        <f t="shared" si="7138"/>
        <v>#N/A</v>
      </c>
      <c r="J4133" s="52" t="e">
        <f t="shared" si="7138"/>
        <v>#N/A</v>
      </c>
      <c r="K4133" s="52" t="e">
        <f t="shared" si="7138"/>
        <v>#N/A</v>
      </c>
      <c r="L4133" s="52" t="e">
        <f t="shared" si="7138"/>
        <v>#N/A</v>
      </c>
      <c r="M4133" s="52" t="e">
        <f t="shared" si="7138"/>
        <v>#N/A</v>
      </c>
      <c r="N4133" s="52" t="e">
        <f t="shared" si="7138"/>
        <v>#N/A</v>
      </c>
      <c r="O4133" s="52" t="e">
        <f t="shared" si="7138"/>
        <v>#N/A</v>
      </c>
      <c r="P4133" s="52" t="e">
        <f t="shared" si="7138"/>
        <v>#N/A</v>
      </c>
      <c r="Q4133" s="52" t="e">
        <f t="shared" si="7138"/>
        <v>#N/A</v>
      </c>
      <c r="R4133" s="52" t="e">
        <f t="shared" si="7138"/>
        <v>#N/A</v>
      </c>
      <c r="S4133" s="52" t="e">
        <f t="shared" si="7138"/>
        <v>#N/A</v>
      </c>
      <c r="T4133" s="52" t="e">
        <f t="shared" si="7138"/>
        <v>#N/A</v>
      </c>
      <c r="U4133" s="52" t="e">
        <f t="shared" si="7138"/>
        <v>#N/A</v>
      </c>
      <c r="V4133" s="52" t="e">
        <f t="shared" si="7138"/>
        <v>#N/A</v>
      </c>
      <c r="W4133" s="52" t="e">
        <f t="shared" si="7138"/>
        <v>#N/A</v>
      </c>
      <c r="X4133" s="55" t="e">
        <f t="shared" si="7131"/>
        <v>#N/A</v>
      </c>
      <c r="Y4133" s="55" t="e">
        <f t="shared" si="7132"/>
        <v>#N/A</v>
      </c>
      <c r="Z4133" s="55" t="e">
        <f t="shared" ref="Z4133" si="7139">Z4132</f>
        <v>#N/A</v>
      </c>
      <c r="AA4133" s="55" t="e">
        <f t="shared" si="7134"/>
        <v>#N/A</v>
      </c>
      <c r="AB4133" s="336" t="e">
        <f t="shared" si="7135"/>
        <v>#N/A</v>
      </c>
      <c r="AC4133" s="223" t="e">
        <f ca="1">INDEX(FGA_COEFFS,1,1)+Z4133*INDEX(FGA_COEFFS,1,2)+Y4133*INDEX(FGA_COEFFS,1,3)+R4133*INDEX(FGA_COEFFS,1,4)+Q4132*INDEX(FGA_COEFFS,1,5)+S4133*INDEX(FGA_COEFFS,1,6)+T4132*INDEX(FGA_COEFFS,1,7)+M4132*INDEX(FGA_COEFFS,1,8)+Y4136*Y4138</f>
        <v>#N/A</v>
      </c>
      <c r="AD4133" s="223" t="e">
        <f ca="1">INDEX(THREEPTA_COEFFS,1,1)+AC4133*INDEX(THREEPTA_COEFFS,1,2)+J4133*INDEX(THREEPTA_COEFFS,1,3)+AA4133*INDEX(THREEPTA_COEFFS,1,4)+K4133*INDEX(THREEPTA_COEFFS,1,5)+L4132*INDEX(THREEPTA_COEFFS,1,6)+Z4136*Z4138</f>
        <v>#N/A</v>
      </c>
      <c r="AE4133" s="223" t="e">
        <f ca="1">INDEX(THREEPTPCT_COEFFS,1,1)+K4133*INDEX(THREEPTPCT_COEFFS,1,2)+L4132*INDEX(THREEPTPCT_COEFFS,1,3)+AA4136*AA4138</f>
        <v>#N/A</v>
      </c>
      <c r="AF4133" s="55" t="e">
        <f t="shared" ca="1" si="7136"/>
        <v>#N/A</v>
      </c>
      <c r="AG4133" s="223" t="e">
        <f ca="1">INDEX(TWOPTPCT_COEFFS,1,1)+AB4133*INDEX(TWOPTPCT_COEFFS,1,2)+I4132*INDEX(TWOPTPCT_COEFFS,1,3)+G4132*INDEX(TWOPTPCT_COEFFS,1,4)+L4132*INDEX(TWOPTPCT_COEFFS,1,5)+AB4136*AB4138</f>
        <v>#N/A</v>
      </c>
      <c r="AH4133" s="223" t="e">
        <f ca="1">INDEX(FTA_COEFFS,1,1)+O4133*INDEX(FTA_COEFFS,1,2)+N4132*INDEX(FTA_COEFFS,1,3)+(Q4133+R4133)*INDEX(FTA_COEFFS,1,4)+(Q4132+R4132)*INDEX(FTA_COEFFS,1,5)+M4132*INDEX(FTA_COEFFS,1,6)+AC4136*AC4138</f>
        <v>#N/A</v>
      </c>
      <c r="AI4133" s="223" t="e">
        <f ca="1">INDEX(FTPCT_COEFFS,1,1)+P4133*INDEX(FTPCT_COEFFS,1,2)+F4133*INDEX(FTPCT_COEFFS,1,3)+G4132*INDEX(FTPCT_COEFFS,1,4)+AD4136*AD4138</f>
        <v>#N/A</v>
      </c>
      <c r="AJ4133" s="338" t="e">
        <f t="shared" ca="1" si="7137"/>
        <v>#N/A</v>
      </c>
      <c r="AK4133" s="55"/>
      <c r="AL4133" s="55"/>
      <c r="AM4133" s="55"/>
      <c r="AN4133" s="55"/>
      <c r="AO4133" s="55"/>
      <c r="AP4133" s="55"/>
      <c r="AQ4133" s="55"/>
      <c r="AR4133" s="55"/>
    </row>
    <row r="4134" spans="1:45" x14ac:dyDescent="0.3">
      <c r="A4134" s="54" t="e">
        <f ca="1">IF(D4132&gt;(D4133+(AVERAGE(V4132,W4132)-AVERAGE(V4133,W4133))/2)+2.5,C4132,IF(D4133&gt;(D4132+(AVERAGE(V4133,W4133)-AVERAGE(V4132,W4132))/2)+2.5,C4133,"Close"))</f>
        <v>#N/A</v>
      </c>
      <c r="B4134" s="64" t="e">
        <f ca="1">IF(D4133&gt;D4132,C4133,C4132)</f>
        <v>#N/A</v>
      </c>
      <c r="D4134" s="56"/>
      <c r="X4134" s="55"/>
      <c r="Y4134" s="55"/>
      <c r="Z4134" s="55"/>
      <c r="AA4134" s="55"/>
      <c r="AB4134" s="55"/>
      <c r="AC4134" s="337"/>
      <c r="AD4134" s="337"/>
      <c r="AE4134" s="337"/>
      <c r="AF4134" s="337"/>
      <c r="AG4134" s="337"/>
      <c r="AH4134" s="337"/>
      <c r="AI4134" s="337"/>
      <c r="AJ4134" s="337"/>
      <c r="AK4134" s="337"/>
      <c r="AL4134" s="337"/>
      <c r="AM4134" s="55"/>
      <c r="AN4134" s="55"/>
      <c r="AO4134" s="55"/>
      <c r="AP4134" s="55"/>
      <c r="AQ4134" s="55"/>
      <c r="AR4134" s="55"/>
      <c r="AS4134" s="55"/>
    </row>
    <row r="4135" spans="1:45" x14ac:dyDescent="0.3">
      <c r="X4135" s="54" t="s">
        <v>1305</v>
      </c>
      <c r="Y4135" s="54" t="s">
        <v>128</v>
      </c>
      <c r="Z4135" s="54" t="s">
        <v>157</v>
      </c>
      <c r="AA4135" s="54" t="s">
        <v>151</v>
      </c>
      <c r="AB4135" s="54" t="s">
        <v>1327</v>
      </c>
      <c r="AC4135" s="54" t="s">
        <v>129</v>
      </c>
      <c r="AD4135" s="54" t="s">
        <v>116</v>
      </c>
      <c r="AE4135" s="54"/>
      <c r="AF4135" s="54"/>
      <c r="AG4135" s="54"/>
      <c r="AH4135" s="54"/>
      <c r="AI4135" s="54"/>
      <c r="AJ4135" s="54"/>
      <c r="AK4135" s="54"/>
      <c r="AL4135" s="54"/>
      <c r="AM4135" s="54"/>
      <c r="AN4135" s="54"/>
      <c r="AO4135" s="54"/>
      <c r="AP4135" s="54"/>
      <c r="AQ4135" s="54"/>
      <c r="AR4135" s="54"/>
      <c r="AS4135" s="54"/>
    </row>
    <row r="4136" spans="1:45" x14ac:dyDescent="0.3">
      <c r="X4136" s="54"/>
      <c r="Y4136" s="54">
        <f t="shared" ref="Y4136:AD4136" si="7140">Y4129</f>
        <v>6.4436999999999998</v>
      </c>
      <c r="Z4136" s="54">
        <f t="shared" si="7140"/>
        <v>4.9371</v>
      </c>
      <c r="AA4136" s="54">
        <f t="shared" si="7140"/>
        <v>11.350300000000001</v>
      </c>
      <c r="AB4136" s="54">
        <f t="shared" si="7140"/>
        <v>7.1900000000000006E-2</v>
      </c>
      <c r="AC4136" s="54">
        <f t="shared" si="7140"/>
        <v>6.2766000000000002</v>
      </c>
      <c r="AD4136" s="54">
        <f t="shared" si="7140"/>
        <v>11.042999999999999</v>
      </c>
      <c r="AE4136" s="54"/>
      <c r="AF4136" s="336"/>
      <c r="AG4136" s="336"/>
      <c r="AH4136" s="336"/>
      <c r="AI4136" s="54"/>
      <c r="AJ4136" s="54"/>
      <c r="AK4136" s="54"/>
      <c r="AL4136" s="54"/>
      <c r="AM4136" s="54"/>
      <c r="AN4136" s="54"/>
      <c r="AO4136" s="54"/>
      <c r="AP4136" s="54"/>
      <c r="AQ4136" s="54"/>
      <c r="AR4136" s="54"/>
      <c r="AS4136" s="54"/>
    </row>
    <row r="4137" spans="1:45" x14ac:dyDescent="0.3">
      <c r="D4137" s="56"/>
      <c r="X4137" s="336"/>
      <c r="Y4137" s="336">
        <f t="shared" ref="Y4137:AD4200" ca="1" si="7141">1.5*RAND()^2*IF(RAND()&gt;0.5,1,-1)</f>
        <v>-4.802711949145487E-2</v>
      </c>
      <c r="Z4137" s="336">
        <f t="shared" ca="1" si="7141"/>
        <v>6.1225441772591274E-2</v>
      </c>
      <c r="AA4137" s="336">
        <f t="shared" ca="1" si="7141"/>
        <v>-0.17647696542274205</v>
      </c>
      <c r="AB4137" s="336">
        <f t="shared" ca="1" si="7141"/>
        <v>1.4803584207581761</v>
      </c>
      <c r="AC4137" s="336">
        <f t="shared" ca="1" si="7141"/>
        <v>-1.2579854401793558</v>
      </c>
      <c r="AD4137" s="336">
        <f t="shared" ca="1" si="7141"/>
        <v>-1.4771560676193807</v>
      </c>
      <c r="AE4137" s="336"/>
      <c r="AF4137" s="336"/>
      <c r="AG4137" s="336"/>
      <c r="AH4137" s="336"/>
      <c r="AI4137" s="54"/>
      <c r="AJ4137" s="54"/>
      <c r="AK4137" s="54"/>
      <c r="AL4137" s="336"/>
      <c r="AM4137" s="336"/>
      <c r="AN4137" s="336"/>
      <c r="AO4137" s="336"/>
      <c r="AP4137" s="54"/>
      <c r="AQ4137" s="336"/>
      <c r="AR4137" s="336"/>
      <c r="AS4137" s="336"/>
    </row>
    <row r="4138" spans="1:45" x14ac:dyDescent="0.3">
      <c r="C4138" s="54"/>
      <c r="D4138" s="56"/>
      <c r="Y4138" s="336">
        <f t="shared" ca="1" si="7141"/>
        <v>0.45738366553868293</v>
      </c>
      <c r="Z4138" s="336">
        <f t="shared" ca="1" si="7141"/>
        <v>-2.680295936666683E-2</v>
      </c>
      <c r="AA4138" s="336">
        <f t="shared" ca="1" si="7141"/>
        <v>-8.7384033240908973E-2</v>
      </c>
      <c r="AB4138" s="336">
        <f t="shared" ca="1" si="7141"/>
        <v>-0.32735551183367012</v>
      </c>
      <c r="AC4138" s="336">
        <f t="shared" ca="1" si="7141"/>
        <v>-1.146474349528408</v>
      </c>
      <c r="AD4138" s="336">
        <f t="shared" ca="1" si="7141"/>
        <v>-1.1761744004242427</v>
      </c>
      <c r="AE4138" s="55"/>
      <c r="AF4138" s="55"/>
      <c r="AG4138" s="55"/>
      <c r="AH4138" s="55"/>
      <c r="AI4138" s="55"/>
      <c r="AJ4138" s="55"/>
      <c r="AK4138" s="55"/>
      <c r="AL4138" s="55"/>
      <c r="AM4138" s="55"/>
      <c r="AN4138" s="55"/>
      <c r="AO4138" s="55"/>
      <c r="AP4138" s="55"/>
      <c r="AQ4138" s="55"/>
      <c r="AR4138" s="55"/>
      <c r="AS4138" s="55"/>
    </row>
    <row r="4139" spans="1:45" x14ac:dyDescent="0.3">
      <c r="B4139" s="54" t="s">
        <v>172</v>
      </c>
      <c r="C4139" s="53">
        <f>C4132</f>
        <v>0</v>
      </c>
      <c r="D4139" s="56" t="e">
        <f t="shared" ref="D4139:D4140" ca="1" si="7142">AJ4139</f>
        <v>#N/A</v>
      </c>
      <c r="E4139" s="52" t="e">
        <f t="shared" ref="E4139:W4139" si="7143">E4132</f>
        <v>#N/A</v>
      </c>
      <c r="F4139" s="52" t="e">
        <f t="shared" si="7143"/>
        <v>#N/A</v>
      </c>
      <c r="G4139" s="52" t="e">
        <f t="shared" si="7143"/>
        <v>#N/A</v>
      </c>
      <c r="H4139" s="52" t="e">
        <f t="shared" si="7143"/>
        <v>#N/A</v>
      </c>
      <c r="I4139" s="52" t="e">
        <f t="shared" si="7143"/>
        <v>#N/A</v>
      </c>
      <c r="J4139" s="52" t="e">
        <f t="shared" si="7143"/>
        <v>#N/A</v>
      </c>
      <c r="K4139" s="52" t="e">
        <f t="shared" si="7143"/>
        <v>#N/A</v>
      </c>
      <c r="L4139" s="52" t="e">
        <f t="shared" si="7143"/>
        <v>#N/A</v>
      </c>
      <c r="M4139" s="52" t="e">
        <f t="shared" si="7143"/>
        <v>#N/A</v>
      </c>
      <c r="N4139" s="52" t="e">
        <f t="shared" si="7143"/>
        <v>#N/A</v>
      </c>
      <c r="O4139" s="52" t="e">
        <f t="shared" si="7143"/>
        <v>#N/A</v>
      </c>
      <c r="P4139" s="52" t="e">
        <f t="shared" si="7143"/>
        <v>#N/A</v>
      </c>
      <c r="Q4139" s="52" t="e">
        <f t="shared" si="7143"/>
        <v>#N/A</v>
      </c>
      <c r="R4139" s="52" t="e">
        <f t="shared" si="7143"/>
        <v>#N/A</v>
      </c>
      <c r="S4139" s="52" t="e">
        <f t="shared" si="7143"/>
        <v>#N/A</v>
      </c>
      <c r="T4139" s="52" t="e">
        <f t="shared" si="7143"/>
        <v>#N/A</v>
      </c>
      <c r="U4139" s="52" t="e">
        <f t="shared" si="7143"/>
        <v>#N/A</v>
      </c>
      <c r="V4139" s="52" t="e">
        <f t="shared" si="7143"/>
        <v>#N/A</v>
      </c>
      <c r="W4139" s="52" t="e">
        <f t="shared" si="7143"/>
        <v>#N/A</v>
      </c>
      <c r="X4139" s="55" t="e">
        <f t="shared" ref="X4139:X4140" si="7144">(H4139-(O4139*P4139)/100-3*(J4139*K4139)/100)/2</f>
        <v>#N/A</v>
      </c>
      <c r="Y4139" s="55" t="e">
        <f t="shared" ref="Y4139:Y4140" si="7145">SUM(X4139,(J4139*K4139/100))/(F4139/100)</f>
        <v>#N/A</v>
      </c>
      <c r="Z4139" s="55" t="e">
        <f t="shared" ref="Z4139" si="7146">U4139*0.5+U4140*0.5</f>
        <v>#N/A</v>
      </c>
      <c r="AA4139" s="55" t="e">
        <f t="shared" ref="AA4139:AA4140" si="7147">J4139/Y4139</f>
        <v>#N/A</v>
      </c>
      <c r="AB4139" s="336" t="e">
        <f t="shared" ref="AB4139:AB4140" si="7148">X4139/(Y4139-J4139)</f>
        <v>#N/A</v>
      </c>
      <c r="AC4139" s="223" t="e">
        <f ca="1">INDEX(FGA_COEFFS,1,1)+Z4139*INDEX(FGA_COEFFS,1,2)+Y4139*INDEX(FGA_COEFFS,1,3)+R4139*INDEX(FGA_COEFFS,1,4)+Q4140*INDEX(FGA_COEFFS,1,5)+S4139*INDEX(FGA_COEFFS,1,6)+T4140*INDEX(FGA_COEFFS,1,7)+M4140*INDEX(FGA_COEFFS,1,8)+Y4143*Y4144</f>
        <v>#N/A</v>
      </c>
      <c r="AD4139" s="223" t="e">
        <f ca="1">INDEX(THREEPTA_COEFFS,1,1)+AC4139*INDEX(THREEPTA_COEFFS,1,2)+J4139*INDEX(THREEPTA_COEFFS,1,3)+AA4139*INDEX(THREEPTA_COEFFS,1,4)+K4139*INDEX(THREEPTA_COEFFS,1,5)+L4140*INDEX(THREEPTA_COEFFS,1,6)+Z4143*Z4144</f>
        <v>#N/A</v>
      </c>
      <c r="AE4139" s="223" t="e">
        <f ca="1">INDEX(THREEPTPCT_COEFFS,1,1)+K4139*INDEX(THREEPTPCT_COEFFS,1,2)+L4140*INDEX(THREEPTPCT_COEFFS,1,3)+AA4143*AA4144</f>
        <v>#N/A</v>
      </c>
      <c r="AF4139" s="55" t="e">
        <f t="shared" ref="AF4139:AF4140" ca="1" si="7149">AC4139-AD4139</f>
        <v>#N/A</v>
      </c>
      <c r="AG4139" s="223" t="e">
        <f ca="1">INDEX(TWOPTPCT_COEFFS,1,1)+AB4139*INDEX(TWOPTPCT_COEFFS,1,2)+I4140*INDEX(TWOPTPCT_COEFFS,1,3)+G4140*INDEX(TWOPTPCT_COEFFS,1,4)+L4140*INDEX(TWOPTPCT_COEFFS,1,5)+AB4143*AB4144</f>
        <v>#N/A</v>
      </c>
      <c r="AH4139" s="223" t="e">
        <f ca="1">INDEX(FTA_COEFFS,1,1)+O4139*INDEX(FTA_COEFFS,1,2)+N4140*INDEX(FTA_COEFFS,1,3)+(Q4139+R4139)*INDEX(FTA_COEFFS,1,4)+(Q4140+R4140)*INDEX(FTA_COEFFS,1,5)+M4140*INDEX(FTA_COEFFS,1,6)+AC4143*AC4144</f>
        <v>#N/A</v>
      </c>
      <c r="AI4139" s="223" t="e">
        <f ca="1">INDEX(FTPCT_COEFFS,1,1)+P4139*INDEX(FTPCT_COEFFS,1,2)+F4139*INDEX(FTPCT_COEFFS,1,3)+G4140*INDEX(FTPCT_COEFFS,1,4)+AD4143*AD4144</f>
        <v>#N/A</v>
      </c>
      <c r="AJ4139" s="338" t="e">
        <f t="shared" ref="AJ4139:AJ4140" ca="1" si="7150">AD4139*AE4139/100+AF4139*AG4139+AH4139*AI4139/100</f>
        <v>#N/A</v>
      </c>
      <c r="AK4139" s="55"/>
      <c r="AL4139" s="55"/>
      <c r="AM4139" s="55"/>
      <c r="AN4139" s="55"/>
      <c r="AO4139" s="55"/>
      <c r="AP4139" s="55"/>
      <c r="AQ4139" s="55"/>
      <c r="AR4139" s="55"/>
    </row>
    <row r="4140" spans="1:45" x14ac:dyDescent="0.3">
      <c r="B4140" s="54" t="s">
        <v>175</v>
      </c>
      <c r="C4140" s="54">
        <f>C4133</f>
        <v>0</v>
      </c>
      <c r="D4140" s="56" t="e">
        <f t="shared" ca="1" si="7142"/>
        <v>#N/A</v>
      </c>
      <c r="E4140" s="52" t="e">
        <f t="shared" ref="E4140:W4140" si="7151">E4133</f>
        <v>#N/A</v>
      </c>
      <c r="F4140" s="52" t="e">
        <f t="shared" si="7151"/>
        <v>#N/A</v>
      </c>
      <c r="G4140" s="52" t="e">
        <f t="shared" si="7151"/>
        <v>#N/A</v>
      </c>
      <c r="H4140" s="52" t="e">
        <f t="shared" si="7151"/>
        <v>#N/A</v>
      </c>
      <c r="I4140" s="52" t="e">
        <f t="shared" si="7151"/>
        <v>#N/A</v>
      </c>
      <c r="J4140" s="52" t="e">
        <f t="shared" si="7151"/>
        <v>#N/A</v>
      </c>
      <c r="K4140" s="52" t="e">
        <f t="shared" si="7151"/>
        <v>#N/A</v>
      </c>
      <c r="L4140" s="52" t="e">
        <f t="shared" si="7151"/>
        <v>#N/A</v>
      </c>
      <c r="M4140" s="52" t="e">
        <f t="shared" si="7151"/>
        <v>#N/A</v>
      </c>
      <c r="N4140" s="52" t="e">
        <f t="shared" si="7151"/>
        <v>#N/A</v>
      </c>
      <c r="O4140" s="52" t="e">
        <f t="shared" si="7151"/>
        <v>#N/A</v>
      </c>
      <c r="P4140" s="52" t="e">
        <f t="shared" si="7151"/>
        <v>#N/A</v>
      </c>
      <c r="Q4140" s="52" t="e">
        <f t="shared" si="7151"/>
        <v>#N/A</v>
      </c>
      <c r="R4140" s="52" t="e">
        <f t="shared" si="7151"/>
        <v>#N/A</v>
      </c>
      <c r="S4140" s="52" t="e">
        <f t="shared" si="7151"/>
        <v>#N/A</v>
      </c>
      <c r="T4140" s="52" t="e">
        <f t="shared" si="7151"/>
        <v>#N/A</v>
      </c>
      <c r="U4140" s="52" t="e">
        <f t="shared" si="7151"/>
        <v>#N/A</v>
      </c>
      <c r="V4140" s="52" t="e">
        <f t="shared" si="7151"/>
        <v>#N/A</v>
      </c>
      <c r="W4140" s="52" t="e">
        <f t="shared" si="7151"/>
        <v>#N/A</v>
      </c>
      <c r="X4140" s="55" t="e">
        <f t="shared" si="7144"/>
        <v>#N/A</v>
      </c>
      <c r="Y4140" s="55" t="e">
        <f t="shared" si="7145"/>
        <v>#N/A</v>
      </c>
      <c r="Z4140" s="55" t="e">
        <f t="shared" ref="Z4140" si="7152">Z4139</f>
        <v>#N/A</v>
      </c>
      <c r="AA4140" s="55" t="e">
        <f t="shared" si="7147"/>
        <v>#N/A</v>
      </c>
      <c r="AB4140" s="336" t="e">
        <f t="shared" si="7148"/>
        <v>#N/A</v>
      </c>
      <c r="AC4140" s="223" t="e">
        <f ca="1">INDEX(FGA_COEFFS,1,1)+Z4140*INDEX(FGA_COEFFS,1,2)+Y4140*INDEX(FGA_COEFFS,1,3)+R4140*INDEX(FGA_COEFFS,1,4)+Q4139*INDEX(FGA_COEFFS,1,5)+S4140*INDEX(FGA_COEFFS,1,6)+T4139*INDEX(FGA_COEFFS,1,7)+M4139*INDEX(FGA_COEFFS,1,8)+Y4143*Y4145</f>
        <v>#N/A</v>
      </c>
      <c r="AD4140" s="223" t="e">
        <f ca="1">INDEX(THREEPTA_COEFFS,1,1)+AC4140*INDEX(THREEPTA_COEFFS,1,2)+J4140*INDEX(THREEPTA_COEFFS,1,3)+AA4140*INDEX(THREEPTA_COEFFS,1,4)+K4140*INDEX(THREEPTA_COEFFS,1,5)+L4139*INDEX(THREEPTA_COEFFS,1,6)+Z4143*Z4145</f>
        <v>#N/A</v>
      </c>
      <c r="AE4140" s="223" t="e">
        <f ca="1">INDEX(THREEPTPCT_COEFFS,1,1)+K4140*INDEX(THREEPTPCT_COEFFS,1,2)+L4139*INDEX(THREEPTPCT_COEFFS,1,3)+AA4143*AA4145</f>
        <v>#N/A</v>
      </c>
      <c r="AF4140" s="55" t="e">
        <f t="shared" ca="1" si="7149"/>
        <v>#N/A</v>
      </c>
      <c r="AG4140" s="223" t="e">
        <f ca="1">INDEX(TWOPTPCT_COEFFS,1,1)+AB4140*INDEX(TWOPTPCT_COEFFS,1,2)+I4139*INDEX(TWOPTPCT_COEFFS,1,3)+G4139*INDEX(TWOPTPCT_COEFFS,1,4)+L4139*INDEX(TWOPTPCT_COEFFS,1,5)+AB4143*AB4145</f>
        <v>#N/A</v>
      </c>
      <c r="AH4140" s="223" t="e">
        <f ca="1">INDEX(FTA_COEFFS,1,1)+O4140*INDEX(FTA_COEFFS,1,2)+N4139*INDEX(FTA_COEFFS,1,3)+(Q4140+R4140)*INDEX(FTA_COEFFS,1,4)+(Q4139+R4139)*INDEX(FTA_COEFFS,1,5)+M4139*INDEX(FTA_COEFFS,1,6)+AC4143*AC4145</f>
        <v>#N/A</v>
      </c>
      <c r="AI4140" s="223" t="e">
        <f ca="1">INDEX(FTPCT_COEFFS,1,1)+P4140*INDEX(FTPCT_COEFFS,1,2)+F4140*INDEX(FTPCT_COEFFS,1,3)+G4139*INDEX(FTPCT_COEFFS,1,4)+AD4143*AD4145</f>
        <v>#N/A</v>
      </c>
      <c r="AJ4140" s="338" t="e">
        <f t="shared" ca="1" si="7150"/>
        <v>#N/A</v>
      </c>
      <c r="AK4140" s="55"/>
      <c r="AL4140" s="55"/>
      <c r="AM4140" s="55"/>
      <c r="AN4140" s="55"/>
      <c r="AO4140" s="55"/>
      <c r="AP4140" s="55"/>
      <c r="AQ4140" s="55"/>
      <c r="AR4140" s="55"/>
    </row>
    <row r="4141" spans="1:45" x14ac:dyDescent="0.3">
      <c r="A4141" s="54" t="e">
        <f ca="1">IF(D4139&gt;(D4140+(AVERAGE(V4139,W4139)-AVERAGE(V4140,W4140))/2)+2.5,C4139,IF(D4140&gt;(D4139+(AVERAGE(V4140,W4140)-AVERAGE(V4139,W4139))/2)+2.5,C4140,"Close"))</f>
        <v>#N/A</v>
      </c>
      <c r="B4141" s="64" t="e">
        <f ca="1">IF(D4140&gt;D4139,C4140,C4139)</f>
        <v>#N/A</v>
      </c>
      <c r="D4141" s="56"/>
      <c r="X4141" s="55"/>
      <c r="Y4141" s="55"/>
      <c r="Z4141" s="55"/>
      <c r="AA4141" s="55"/>
      <c r="AB4141" s="55"/>
      <c r="AC4141" s="337"/>
      <c r="AD4141" s="337"/>
      <c r="AE4141" s="337"/>
      <c r="AF4141" s="337"/>
      <c r="AG4141" s="337"/>
      <c r="AH4141" s="337"/>
      <c r="AI4141" s="337"/>
      <c r="AJ4141" s="337"/>
      <c r="AK4141" s="337"/>
      <c r="AL4141" s="337"/>
      <c r="AM4141" s="55"/>
      <c r="AN4141" s="55"/>
      <c r="AO4141" s="55"/>
      <c r="AP4141" s="55"/>
      <c r="AQ4141" s="55"/>
      <c r="AR4141" s="55"/>
      <c r="AS4141" s="55"/>
    </row>
    <row r="4142" spans="1:45" x14ac:dyDescent="0.3">
      <c r="X4142" s="54" t="s">
        <v>1305</v>
      </c>
      <c r="Y4142" s="54" t="s">
        <v>128</v>
      </c>
      <c r="Z4142" s="54" t="s">
        <v>157</v>
      </c>
      <c r="AA4142" s="54" t="s">
        <v>151</v>
      </c>
      <c r="AB4142" s="54" t="s">
        <v>1327</v>
      </c>
      <c r="AC4142" s="54" t="s">
        <v>129</v>
      </c>
      <c r="AD4142" s="54" t="s">
        <v>116</v>
      </c>
      <c r="AE4142" s="54"/>
      <c r="AF4142" s="54"/>
      <c r="AG4142" s="54"/>
      <c r="AH4142" s="54"/>
      <c r="AI4142" s="54"/>
      <c r="AJ4142" s="54"/>
      <c r="AK4142" s="54"/>
      <c r="AL4142" s="54"/>
      <c r="AM4142" s="54"/>
      <c r="AN4142" s="54"/>
      <c r="AO4142" s="54"/>
      <c r="AP4142" s="54"/>
      <c r="AQ4142" s="54"/>
      <c r="AR4142" s="54"/>
      <c r="AS4142" s="54"/>
    </row>
    <row r="4143" spans="1:45" x14ac:dyDescent="0.3">
      <c r="X4143" s="54"/>
      <c r="Y4143" s="54">
        <f t="shared" ref="Y4143:AD4143" si="7153">Y4136</f>
        <v>6.4436999999999998</v>
      </c>
      <c r="Z4143" s="54">
        <f t="shared" si="7153"/>
        <v>4.9371</v>
      </c>
      <c r="AA4143" s="54">
        <f t="shared" si="7153"/>
        <v>11.350300000000001</v>
      </c>
      <c r="AB4143" s="54">
        <f t="shared" si="7153"/>
        <v>7.1900000000000006E-2</v>
      </c>
      <c r="AC4143" s="54">
        <f t="shared" si="7153"/>
        <v>6.2766000000000002</v>
      </c>
      <c r="AD4143" s="54">
        <f t="shared" si="7153"/>
        <v>11.042999999999999</v>
      </c>
      <c r="AE4143" s="54"/>
      <c r="AF4143" s="336"/>
      <c r="AG4143" s="336"/>
      <c r="AH4143" s="336"/>
      <c r="AI4143" s="54"/>
      <c r="AJ4143" s="54"/>
      <c r="AK4143" s="54"/>
      <c r="AL4143" s="54"/>
      <c r="AM4143" s="54"/>
      <c r="AN4143" s="54"/>
      <c r="AO4143" s="54"/>
      <c r="AP4143" s="54"/>
      <c r="AQ4143" s="54"/>
      <c r="AR4143" s="54"/>
      <c r="AS4143" s="54"/>
    </row>
    <row r="4144" spans="1:45" x14ac:dyDescent="0.3">
      <c r="D4144" s="56"/>
      <c r="X4144" s="336"/>
      <c r="Y4144" s="336">
        <f t="shared" ca="1" si="7141"/>
        <v>-0.37921535839294579</v>
      </c>
      <c r="Z4144" s="336">
        <f t="shared" ca="1" si="7141"/>
        <v>0.87289754767721461</v>
      </c>
      <c r="AA4144" s="336">
        <f t="shared" ca="1" si="7141"/>
        <v>-1.4882228034752836</v>
      </c>
      <c r="AB4144" s="336">
        <f t="shared" ca="1" si="7141"/>
        <v>1.5407357265557333E-2</v>
      </c>
      <c r="AC4144" s="336">
        <f t="shared" ca="1" si="7141"/>
        <v>-6.5744962468561145E-3</v>
      </c>
      <c r="AD4144" s="336">
        <f t="shared" ca="1" si="7141"/>
        <v>-5.2766522762992332E-2</v>
      </c>
      <c r="AE4144" s="336"/>
      <c r="AF4144" s="336"/>
      <c r="AG4144" s="336"/>
      <c r="AH4144" s="336"/>
      <c r="AI4144" s="54"/>
      <c r="AJ4144" s="54"/>
      <c r="AK4144" s="54"/>
      <c r="AL4144" s="336"/>
      <c r="AM4144" s="336"/>
      <c r="AN4144" s="336"/>
      <c r="AO4144" s="336"/>
      <c r="AP4144" s="54"/>
      <c r="AQ4144" s="336"/>
      <c r="AR4144" s="336"/>
      <c r="AS4144" s="336"/>
    </row>
    <row r="4145" spans="1:45" x14ac:dyDescent="0.3">
      <c r="C4145" s="54"/>
      <c r="D4145" s="56"/>
      <c r="Y4145" s="336">
        <f t="shared" ca="1" si="7141"/>
        <v>0.79943199572104451</v>
      </c>
      <c r="Z4145" s="336">
        <f t="shared" ca="1" si="7141"/>
        <v>-2.7181336053327197E-2</v>
      </c>
      <c r="AA4145" s="336">
        <f t="shared" ca="1" si="7141"/>
        <v>1.095936736099131</v>
      </c>
      <c r="AB4145" s="336">
        <f t="shared" ca="1" si="7141"/>
        <v>1.909031802750371E-2</v>
      </c>
      <c r="AC4145" s="336">
        <f t="shared" ca="1" si="7141"/>
        <v>0.51948137589289378</v>
      </c>
      <c r="AD4145" s="336">
        <f t="shared" ca="1" si="7141"/>
        <v>0.47186807082494286</v>
      </c>
      <c r="AE4145" s="55"/>
      <c r="AF4145" s="55"/>
      <c r="AG4145" s="55"/>
      <c r="AH4145" s="55"/>
      <c r="AI4145" s="55"/>
      <c r="AJ4145" s="55"/>
      <c r="AK4145" s="55"/>
      <c r="AL4145" s="55"/>
      <c r="AM4145" s="55"/>
      <c r="AN4145" s="55"/>
      <c r="AO4145" s="55"/>
      <c r="AP4145" s="55"/>
      <c r="AQ4145" s="55"/>
      <c r="AR4145" s="55"/>
      <c r="AS4145" s="55"/>
    </row>
    <row r="4146" spans="1:45" x14ac:dyDescent="0.3">
      <c r="B4146" s="54" t="s">
        <v>172</v>
      </c>
      <c r="C4146" s="53">
        <f>C4139</f>
        <v>0</v>
      </c>
      <c r="D4146" s="56" t="e">
        <f t="shared" ref="D4146:D4147" ca="1" si="7154">AJ4146</f>
        <v>#N/A</v>
      </c>
      <c r="E4146" s="52" t="e">
        <f t="shared" ref="E4146:W4146" si="7155">E4139</f>
        <v>#N/A</v>
      </c>
      <c r="F4146" s="52" t="e">
        <f t="shared" si="7155"/>
        <v>#N/A</v>
      </c>
      <c r="G4146" s="52" t="e">
        <f t="shared" si="7155"/>
        <v>#N/A</v>
      </c>
      <c r="H4146" s="52" t="e">
        <f t="shared" si="7155"/>
        <v>#N/A</v>
      </c>
      <c r="I4146" s="52" t="e">
        <f t="shared" si="7155"/>
        <v>#N/A</v>
      </c>
      <c r="J4146" s="52" t="e">
        <f t="shared" si="7155"/>
        <v>#N/A</v>
      </c>
      <c r="K4146" s="52" t="e">
        <f t="shared" si="7155"/>
        <v>#N/A</v>
      </c>
      <c r="L4146" s="52" t="e">
        <f t="shared" si="7155"/>
        <v>#N/A</v>
      </c>
      <c r="M4146" s="52" t="e">
        <f t="shared" si="7155"/>
        <v>#N/A</v>
      </c>
      <c r="N4146" s="52" t="e">
        <f t="shared" si="7155"/>
        <v>#N/A</v>
      </c>
      <c r="O4146" s="52" t="e">
        <f t="shared" si="7155"/>
        <v>#N/A</v>
      </c>
      <c r="P4146" s="52" t="e">
        <f t="shared" si="7155"/>
        <v>#N/A</v>
      </c>
      <c r="Q4146" s="52" t="e">
        <f t="shared" si="7155"/>
        <v>#N/A</v>
      </c>
      <c r="R4146" s="52" t="e">
        <f t="shared" si="7155"/>
        <v>#N/A</v>
      </c>
      <c r="S4146" s="52" t="e">
        <f t="shared" si="7155"/>
        <v>#N/A</v>
      </c>
      <c r="T4146" s="52" t="e">
        <f t="shared" si="7155"/>
        <v>#N/A</v>
      </c>
      <c r="U4146" s="52" t="e">
        <f t="shared" si="7155"/>
        <v>#N/A</v>
      </c>
      <c r="V4146" s="52" t="e">
        <f t="shared" si="7155"/>
        <v>#N/A</v>
      </c>
      <c r="W4146" s="52" t="e">
        <f t="shared" si="7155"/>
        <v>#N/A</v>
      </c>
      <c r="X4146" s="55" t="e">
        <f t="shared" ref="X4146:X4147" si="7156">(H4146-(O4146*P4146)/100-3*(J4146*K4146)/100)/2</f>
        <v>#N/A</v>
      </c>
      <c r="Y4146" s="55" t="e">
        <f t="shared" ref="Y4146:Y4147" si="7157">SUM(X4146,(J4146*K4146/100))/(F4146/100)</f>
        <v>#N/A</v>
      </c>
      <c r="Z4146" s="55" t="e">
        <f t="shared" ref="Z4146" si="7158">U4146*0.5+U4147*0.5</f>
        <v>#N/A</v>
      </c>
      <c r="AA4146" s="55" t="e">
        <f t="shared" ref="AA4146:AA4147" si="7159">J4146/Y4146</f>
        <v>#N/A</v>
      </c>
      <c r="AB4146" s="336" t="e">
        <f t="shared" ref="AB4146:AB4147" si="7160">X4146/(Y4146-J4146)</f>
        <v>#N/A</v>
      </c>
      <c r="AC4146" s="223" t="e">
        <f ca="1">INDEX(FGA_COEFFS,1,1)+Z4146*INDEX(FGA_COEFFS,1,2)+Y4146*INDEX(FGA_COEFFS,1,3)+R4146*INDEX(FGA_COEFFS,1,4)+Q4147*INDEX(FGA_COEFFS,1,5)+S4146*INDEX(FGA_COEFFS,1,6)+T4147*INDEX(FGA_COEFFS,1,7)+M4147*INDEX(FGA_COEFFS,1,8)+Y4150*Y4151</f>
        <v>#N/A</v>
      </c>
      <c r="AD4146" s="223" t="e">
        <f ca="1">INDEX(THREEPTA_COEFFS,1,1)+AC4146*INDEX(THREEPTA_COEFFS,1,2)+J4146*INDEX(THREEPTA_COEFFS,1,3)+AA4146*INDEX(THREEPTA_COEFFS,1,4)+K4146*INDEX(THREEPTA_COEFFS,1,5)+L4147*INDEX(THREEPTA_COEFFS,1,6)+Z4150*Z4151</f>
        <v>#N/A</v>
      </c>
      <c r="AE4146" s="223" t="e">
        <f ca="1">INDEX(THREEPTPCT_COEFFS,1,1)+K4146*INDEX(THREEPTPCT_COEFFS,1,2)+L4147*INDEX(THREEPTPCT_COEFFS,1,3)+AA4150*AA4151</f>
        <v>#N/A</v>
      </c>
      <c r="AF4146" s="55" t="e">
        <f t="shared" ref="AF4146:AF4147" ca="1" si="7161">AC4146-AD4146</f>
        <v>#N/A</v>
      </c>
      <c r="AG4146" s="223" t="e">
        <f ca="1">INDEX(TWOPTPCT_COEFFS,1,1)+AB4146*INDEX(TWOPTPCT_COEFFS,1,2)+I4147*INDEX(TWOPTPCT_COEFFS,1,3)+G4147*INDEX(TWOPTPCT_COEFFS,1,4)+L4147*INDEX(TWOPTPCT_COEFFS,1,5)+AB4150*AB4151</f>
        <v>#N/A</v>
      </c>
      <c r="AH4146" s="223" t="e">
        <f ca="1">INDEX(FTA_COEFFS,1,1)+O4146*INDEX(FTA_COEFFS,1,2)+N4147*INDEX(FTA_COEFFS,1,3)+(Q4146+R4146)*INDEX(FTA_COEFFS,1,4)+(Q4147+R4147)*INDEX(FTA_COEFFS,1,5)+M4147*INDEX(FTA_COEFFS,1,6)+AC4150*AC4151</f>
        <v>#N/A</v>
      </c>
      <c r="AI4146" s="223" t="e">
        <f ca="1">INDEX(FTPCT_COEFFS,1,1)+P4146*INDEX(FTPCT_COEFFS,1,2)+F4146*INDEX(FTPCT_COEFFS,1,3)+G4147*INDEX(FTPCT_COEFFS,1,4)+AD4150*AD4151</f>
        <v>#N/A</v>
      </c>
      <c r="AJ4146" s="338" t="e">
        <f t="shared" ref="AJ4146:AJ4147" ca="1" si="7162">AD4146*AE4146/100+AF4146*AG4146+AH4146*AI4146/100</f>
        <v>#N/A</v>
      </c>
      <c r="AK4146" s="55"/>
      <c r="AL4146" s="55"/>
      <c r="AM4146" s="55"/>
      <c r="AN4146" s="55"/>
      <c r="AO4146" s="55"/>
      <c r="AP4146" s="55"/>
      <c r="AQ4146" s="55"/>
      <c r="AR4146" s="55"/>
    </row>
    <row r="4147" spans="1:45" x14ac:dyDescent="0.3">
      <c r="B4147" s="54" t="s">
        <v>175</v>
      </c>
      <c r="C4147" s="54">
        <f>C4140</f>
        <v>0</v>
      </c>
      <c r="D4147" s="56" t="e">
        <f t="shared" ca="1" si="7154"/>
        <v>#N/A</v>
      </c>
      <c r="E4147" s="52" t="e">
        <f t="shared" ref="E4147:W4147" si="7163">E4140</f>
        <v>#N/A</v>
      </c>
      <c r="F4147" s="52" t="e">
        <f t="shared" si="7163"/>
        <v>#N/A</v>
      </c>
      <c r="G4147" s="52" t="e">
        <f t="shared" si="7163"/>
        <v>#N/A</v>
      </c>
      <c r="H4147" s="52" t="e">
        <f t="shared" si="7163"/>
        <v>#N/A</v>
      </c>
      <c r="I4147" s="52" t="e">
        <f t="shared" si="7163"/>
        <v>#N/A</v>
      </c>
      <c r="J4147" s="52" t="e">
        <f t="shared" si="7163"/>
        <v>#N/A</v>
      </c>
      <c r="K4147" s="52" t="e">
        <f t="shared" si="7163"/>
        <v>#N/A</v>
      </c>
      <c r="L4147" s="52" t="e">
        <f t="shared" si="7163"/>
        <v>#N/A</v>
      </c>
      <c r="M4147" s="52" t="e">
        <f t="shared" si="7163"/>
        <v>#N/A</v>
      </c>
      <c r="N4147" s="52" t="e">
        <f t="shared" si="7163"/>
        <v>#N/A</v>
      </c>
      <c r="O4147" s="52" t="e">
        <f t="shared" si="7163"/>
        <v>#N/A</v>
      </c>
      <c r="P4147" s="52" t="e">
        <f t="shared" si="7163"/>
        <v>#N/A</v>
      </c>
      <c r="Q4147" s="52" t="e">
        <f t="shared" si="7163"/>
        <v>#N/A</v>
      </c>
      <c r="R4147" s="52" t="e">
        <f t="shared" si="7163"/>
        <v>#N/A</v>
      </c>
      <c r="S4147" s="52" t="e">
        <f t="shared" si="7163"/>
        <v>#N/A</v>
      </c>
      <c r="T4147" s="52" t="e">
        <f t="shared" si="7163"/>
        <v>#N/A</v>
      </c>
      <c r="U4147" s="52" t="e">
        <f t="shared" si="7163"/>
        <v>#N/A</v>
      </c>
      <c r="V4147" s="52" t="e">
        <f t="shared" si="7163"/>
        <v>#N/A</v>
      </c>
      <c r="W4147" s="52" t="e">
        <f t="shared" si="7163"/>
        <v>#N/A</v>
      </c>
      <c r="X4147" s="55" t="e">
        <f t="shared" si="7156"/>
        <v>#N/A</v>
      </c>
      <c r="Y4147" s="55" t="e">
        <f t="shared" si="7157"/>
        <v>#N/A</v>
      </c>
      <c r="Z4147" s="55" t="e">
        <f t="shared" ref="Z4147" si="7164">Z4146</f>
        <v>#N/A</v>
      </c>
      <c r="AA4147" s="55" t="e">
        <f t="shared" si="7159"/>
        <v>#N/A</v>
      </c>
      <c r="AB4147" s="336" t="e">
        <f t="shared" si="7160"/>
        <v>#N/A</v>
      </c>
      <c r="AC4147" s="223" t="e">
        <f ca="1">INDEX(FGA_COEFFS,1,1)+Z4147*INDEX(FGA_COEFFS,1,2)+Y4147*INDEX(FGA_COEFFS,1,3)+R4147*INDEX(FGA_COEFFS,1,4)+Q4146*INDEX(FGA_COEFFS,1,5)+S4147*INDEX(FGA_COEFFS,1,6)+T4146*INDEX(FGA_COEFFS,1,7)+M4146*INDEX(FGA_COEFFS,1,8)+Y4150*Y4152</f>
        <v>#N/A</v>
      </c>
      <c r="AD4147" s="223" t="e">
        <f ca="1">INDEX(THREEPTA_COEFFS,1,1)+AC4147*INDEX(THREEPTA_COEFFS,1,2)+J4147*INDEX(THREEPTA_COEFFS,1,3)+AA4147*INDEX(THREEPTA_COEFFS,1,4)+K4147*INDEX(THREEPTA_COEFFS,1,5)+L4146*INDEX(THREEPTA_COEFFS,1,6)+Z4150*Z4152</f>
        <v>#N/A</v>
      </c>
      <c r="AE4147" s="223" t="e">
        <f ca="1">INDEX(THREEPTPCT_COEFFS,1,1)+K4147*INDEX(THREEPTPCT_COEFFS,1,2)+L4146*INDEX(THREEPTPCT_COEFFS,1,3)+AA4150*AA4152</f>
        <v>#N/A</v>
      </c>
      <c r="AF4147" s="55" t="e">
        <f t="shared" ca="1" si="7161"/>
        <v>#N/A</v>
      </c>
      <c r="AG4147" s="223" t="e">
        <f ca="1">INDEX(TWOPTPCT_COEFFS,1,1)+AB4147*INDEX(TWOPTPCT_COEFFS,1,2)+I4146*INDEX(TWOPTPCT_COEFFS,1,3)+G4146*INDEX(TWOPTPCT_COEFFS,1,4)+L4146*INDEX(TWOPTPCT_COEFFS,1,5)+AB4150*AB4152</f>
        <v>#N/A</v>
      </c>
      <c r="AH4147" s="223" t="e">
        <f ca="1">INDEX(FTA_COEFFS,1,1)+O4147*INDEX(FTA_COEFFS,1,2)+N4146*INDEX(FTA_COEFFS,1,3)+(Q4147+R4147)*INDEX(FTA_COEFFS,1,4)+(Q4146+R4146)*INDEX(FTA_COEFFS,1,5)+M4146*INDEX(FTA_COEFFS,1,6)+AC4150*AC4152</f>
        <v>#N/A</v>
      </c>
      <c r="AI4147" s="223" t="e">
        <f ca="1">INDEX(FTPCT_COEFFS,1,1)+P4147*INDEX(FTPCT_COEFFS,1,2)+F4147*INDEX(FTPCT_COEFFS,1,3)+G4146*INDEX(FTPCT_COEFFS,1,4)+AD4150*AD4152</f>
        <v>#N/A</v>
      </c>
      <c r="AJ4147" s="338" t="e">
        <f t="shared" ca="1" si="7162"/>
        <v>#N/A</v>
      </c>
      <c r="AK4147" s="55"/>
      <c r="AL4147" s="55"/>
      <c r="AM4147" s="55"/>
      <c r="AN4147" s="55"/>
      <c r="AO4147" s="55"/>
      <c r="AP4147" s="55"/>
      <c r="AQ4147" s="55"/>
      <c r="AR4147" s="55"/>
    </row>
    <row r="4148" spans="1:45" x14ac:dyDescent="0.3">
      <c r="A4148" s="54" t="e">
        <f ca="1">IF(D4146&gt;(D4147+(AVERAGE(V4146,W4146)-AVERAGE(V4147,W4147))/2)+2.5,C4146,IF(D4147&gt;(D4146+(AVERAGE(V4147,W4147)-AVERAGE(V4146,W4146))/2)+2.5,C4147,"Close"))</f>
        <v>#N/A</v>
      </c>
      <c r="B4148" s="64" t="e">
        <f ca="1">IF(D4147&gt;D4146,C4147,C4146)</f>
        <v>#N/A</v>
      </c>
      <c r="D4148" s="56"/>
      <c r="X4148" s="55"/>
      <c r="Y4148" s="55"/>
      <c r="Z4148" s="55"/>
      <c r="AA4148" s="55"/>
      <c r="AB4148" s="55"/>
      <c r="AC4148" s="337"/>
      <c r="AD4148" s="337"/>
      <c r="AE4148" s="337"/>
      <c r="AF4148" s="337"/>
      <c r="AG4148" s="337"/>
      <c r="AH4148" s="337"/>
      <c r="AI4148" s="337"/>
      <c r="AJ4148" s="337"/>
      <c r="AK4148" s="337"/>
      <c r="AL4148" s="337"/>
      <c r="AM4148" s="55"/>
      <c r="AN4148" s="55"/>
      <c r="AO4148" s="55"/>
      <c r="AP4148" s="55"/>
      <c r="AQ4148" s="55"/>
      <c r="AR4148" s="55"/>
      <c r="AS4148" s="55"/>
    </row>
    <row r="4149" spans="1:45" x14ac:dyDescent="0.3">
      <c r="X4149" s="54" t="s">
        <v>1305</v>
      </c>
      <c r="Y4149" s="54" t="s">
        <v>128</v>
      </c>
      <c r="Z4149" s="54" t="s">
        <v>157</v>
      </c>
      <c r="AA4149" s="54" t="s">
        <v>151</v>
      </c>
      <c r="AB4149" s="54" t="s">
        <v>1327</v>
      </c>
      <c r="AC4149" s="54" t="s">
        <v>129</v>
      </c>
      <c r="AD4149" s="54" t="s">
        <v>116</v>
      </c>
      <c r="AE4149" s="54"/>
      <c r="AF4149" s="54"/>
      <c r="AG4149" s="54"/>
      <c r="AH4149" s="54"/>
      <c r="AI4149" s="54"/>
      <c r="AJ4149" s="54"/>
      <c r="AK4149" s="54"/>
      <c r="AL4149" s="54"/>
      <c r="AM4149" s="54"/>
      <c r="AN4149" s="54"/>
      <c r="AO4149" s="54"/>
      <c r="AP4149" s="54"/>
      <c r="AQ4149" s="54"/>
      <c r="AR4149" s="54"/>
      <c r="AS4149" s="54"/>
    </row>
    <row r="4150" spans="1:45" x14ac:dyDescent="0.3">
      <c r="X4150" s="54"/>
      <c r="Y4150" s="54">
        <f t="shared" ref="Y4150:AD4150" si="7165">Y4143</f>
        <v>6.4436999999999998</v>
      </c>
      <c r="Z4150" s="54">
        <f t="shared" si="7165"/>
        <v>4.9371</v>
      </c>
      <c r="AA4150" s="54">
        <f t="shared" si="7165"/>
        <v>11.350300000000001</v>
      </c>
      <c r="AB4150" s="54">
        <f t="shared" si="7165"/>
        <v>7.1900000000000006E-2</v>
      </c>
      <c r="AC4150" s="54">
        <f t="shared" si="7165"/>
        <v>6.2766000000000002</v>
      </c>
      <c r="AD4150" s="54">
        <f t="shared" si="7165"/>
        <v>11.042999999999999</v>
      </c>
      <c r="AE4150" s="54"/>
      <c r="AF4150" s="336"/>
      <c r="AG4150" s="336"/>
      <c r="AH4150" s="336"/>
      <c r="AI4150" s="54"/>
      <c r="AJ4150" s="54"/>
      <c r="AK4150" s="54"/>
      <c r="AL4150" s="54"/>
      <c r="AM4150" s="54"/>
      <c r="AN4150" s="54"/>
      <c r="AO4150" s="54"/>
      <c r="AP4150" s="54"/>
      <c r="AQ4150" s="54"/>
      <c r="AR4150" s="54"/>
      <c r="AS4150" s="54"/>
    </row>
    <row r="4151" spans="1:45" x14ac:dyDescent="0.3">
      <c r="D4151" s="56"/>
      <c r="X4151" s="336"/>
      <c r="Y4151" s="336">
        <f t="shared" ca="1" si="7141"/>
        <v>-0.48325442105966226</v>
      </c>
      <c r="Z4151" s="336">
        <f t="shared" ca="1" si="7141"/>
        <v>-0.50551441137494268</v>
      </c>
      <c r="AA4151" s="336">
        <f t="shared" ca="1" si="7141"/>
        <v>-1.1015820422580435E-2</v>
      </c>
      <c r="AB4151" s="336">
        <f t="shared" ca="1" si="7141"/>
        <v>0.32058953227009407</v>
      </c>
      <c r="AC4151" s="336">
        <f t="shared" ca="1" si="7141"/>
        <v>-0.82434798012497246</v>
      </c>
      <c r="AD4151" s="336">
        <f t="shared" ca="1" si="7141"/>
        <v>-0.19786146302115087</v>
      </c>
      <c r="AE4151" s="336"/>
      <c r="AF4151" s="336"/>
      <c r="AG4151" s="336"/>
      <c r="AH4151" s="336"/>
      <c r="AI4151" s="54"/>
      <c r="AJ4151" s="54"/>
      <c r="AK4151" s="54"/>
      <c r="AL4151" s="336"/>
      <c r="AM4151" s="336"/>
      <c r="AN4151" s="336"/>
      <c r="AO4151" s="336"/>
      <c r="AP4151" s="54"/>
      <c r="AQ4151" s="336"/>
      <c r="AR4151" s="336"/>
      <c r="AS4151" s="336"/>
    </row>
    <row r="4152" spans="1:45" x14ac:dyDescent="0.3">
      <c r="C4152" s="54"/>
      <c r="D4152" s="56"/>
      <c r="Y4152" s="336">
        <f t="shared" ca="1" si="7141"/>
        <v>0.38696114683120697</v>
      </c>
      <c r="Z4152" s="336">
        <f t="shared" ca="1" si="7141"/>
        <v>3.663805367197466E-3</v>
      </c>
      <c r="AA4152" s="336">
        <f t="shared" ca="1" si="7141"/>
        <v>0.63624484369209144</v>
      </c>
      <c r="AB4152" s="336">
        <f t="shared" ca="1" si="7141"/>
        <v>0.35809891452225806</v>
      </c>
      <c r="AC4152" s="336">
        <f t="shared" ca="1" si="7141"/>
        <v>0.22865958890488125</v>
      </c>
      <c r="AD4152" s="336">
        <f t="shared" ca="1" si="7141"/>
        <v>-2.475081108356729E-2</v>
      </c>
      <c r="AE4152" s="55"/>
      <c r="AF4152" s="55"/>
      <c r="AG4152" s="55"/>
      <c r="AH4152" s="55"/>
      <c r="AI4152" s="55"/>
      <c r="AJ4152" s="55"/>
      <c r="AK4152" s="55"/>
      <c r="AL4152" s="55"/>
      <c r="AM4152" s="55"/>
      <c r="AN4152" s="55"/>
      <c r="AO4152" s="55"/>
      <c r="AP4152" s="55"/>
      <c r="AQ4152" s="55"/>
      <c r="AR4152" s="55"/>
      <c r="AS4152" s="55"/>
    </row>
    <row r="4153" spans="1:45" x14ac:dyDescent="0.3">
      <c r="B4153" s="54" t="s">
        <v>172</v>
      </c>
      <c r="C4153" s="53">
        <f>C4146</f>
        <v>0</v>
      </c>
      <c r="D4153" s="56" t="e">
        <f t="shared" ref="D4153:D4154" ca="1" si="7166">AJ4153</f>
        <v>#N/A</v>
      </c>
      <c r="E4153" s="52" t="e">
        <f t="shared" ref="E4153:W4153" si="7167">E4146</f>
        <v>#N/A</v>
      </c>
      <c r="F4153" s="52" t="e">
        <f t="shared" si="7167"/>
        <v>#N/A</v>
      </c>
      <c r="G4153" s="52" t="e">
        <f t="shared" si="7167"/>
        <v>#N/A</v>
      </c>
      <c r="H4153" s="52" t="e">
        <f t="shared" si="7167"/>
        <v>#N/A</v>
      </c>
      <c r="I4153" s="52" t="e">
        <f t="shared" si="7167"/>
        <v>#N/A</v>
      </c>
      <c r="J4153" s="52" t="e">
        <f t="shared" si="7167"/>
        <v>#N/A</v>
      </c>
      <c r="K4153" s="52" t="e">
        <f t="shared" si="7167"/>
        <v>#N/A</v>
      </c>
      <c r="L4153" s="52" t="e">
        <f t="shared" si="7167"/>
        <v>#N/A</v>
      </c>
      <c r="M4153" s="52" t="e">
        <f t="shared" si="7167"/>
        <v>#N/A</v>
      </c>
      <c r="N4153" s="52" t="e">
        <f t="shared" si="7167"/>
        <v>#N/A</v>
      </c>
      <c r="O4153" s="52" t="e">
        <f t="shared" si="7167"/>
        <v>#N/A</v>
      </c>
      <c r="P4153" s="52" t="e">
        <f t="shared" si="7167"/>
        <v>#N/A</v>
      </c>
      <c r="Q4153" s="52" t="e">
        <f t="shared" si="7167"/>
        <v>#N/A</v>
      </c>
      <c r="R4153" s="52" t="e">
        <f t="shared" si="7167"/>
        <v>#N/A</v>
      </c>
      <c r="S4153" s="52" t="e">
        <f t="shared" si="7167"/>
        <v>#N/A</v>
      </c>
      <c r="T4153" s="52" t="e">
        <f t="shared" si="7167"/>
        <v>#N/A</v>
      </c>
      <c r="U4153" s="52" t="e">
        <f t="shared" si="7167"/>
        <v>#N/A</v>
      </c>
      <c r="V4153" s="52" t="e">
        <f t="shared" si="7167"/>
        <v>#N/A</v>
      </c>
      <c r="W4153" s="52" t="e">
        <f t="shared" si="7167"/>
        <v>#N/A</v>
      </c>
      <c r="X4153" s="55" t="e">
        <f t="shared" ref="X4153:X4154" si="7168">(H4153-(O4153*P4153)/100-3*(J4153*K4153)/100)/2</f>
        <v>#N/A</v>
      </c>
      <c r="Y4153" s="55" t="e">
        <f t="shared" ref="Y4153:Y4154" si="7169">SUM(X4153,(J4153*K4153/100))/(F4153/100)</f>
        <v>#N/A</v>
      </c>
      <c r="Z4153" s="55" t="e">
        <f t="shared" ref="Z4153" si="7170">U4153*0.5+U4154*0.5</f>
        <v>#N/A</v>
      </c>
      <c r="AA4153" s="55" t="e">
        <f t="shared" ref="AA4153:AA4154" si="7171">J4153/Y4153</f>
        <v>#N/A</v>
      </c>
      <c r="AB4153" s="336" t="e">
        <f t="shared" ref="AB4153:AB4154" si="7172">X4153/(Y4153-J4153)</f>
        <v>#N/A</v>
      </c>
      <c r="AC4153" s="223" t="e">
        <f ca="1">INDEX(FGA_COEFFS,1,1)+Z4153*INDEX(FGA_COEFFS,1,2)+Y4153*INDEX(FGA_COEFFS,1,3)+R4153*INDEX(FGA_COEFFS,1,4)+Q4154*INDEX(FGA_COEFFS,1,5)+S4153*INDEX(FGA_COEFFS,1,6)+T4154*INDEX(FGA_COEFFS,1,7)+M4154*INDEX(FGA_COEFFS,1,8)+Y4157*Y4158</f>
        <v>#N/A</v>
      </c>
      <c r="AD4153" s="223" t="e">
        <f ca="1">INDEX(THREEPTA_COEFFS,1,1)+AC4153*INDEX(THREEPTA_COEFFS,1,2)+J4153*INDEX(THREEPTA_COEFFS,1,3)+AA4153*INDEX(THREEPTA_COEFFS,1,4)+K4153*INDEX(THREEPTA_COEFFS,1,5)+L4154*INDEX(THREEPTA_COEFFS,1,6)+Z4157*Z4158</f>
        <v>#N/A</v>
      </c>
      <c r="AE4153" s="223" t="e">
        <f ca="1">INDEX(THREEPTPCT_COEFFS,1,1)+K4153*INDEX(THREEPTPCT_COEFFS,1,2)+L4154*INDEX(THREEPTPCT_COEFFS,1,3)+AA4157*AA4158</f>
        <v>#N/A</v>
      </c>
      <c r="AF4153" s="55" t="e">
        <f t="shared" ref="AF4153:AF4154" ca="1" si="7173">AC4153-AD4153</f>
        <v>#N/A</v>
      </c>
      <c r="AG4153" s="223" t="e">
        <f ca="1">INDEX(TWOPTPCT_COEFFS,1,1)+AB4153*INDEX(TWOPTPCT_COEFFS,1,2)+I4154*INDEX(TWOPTPCT_COEFFS,1,3)+G4154*INDEX(TWOPTPCT_COEFFS,1,4)+L4154*INDEX(TWOPTPCT_COEFFS,1,5)+AB4157*AB4158</f>
        <v>#N/A</v>
      </c>
      <c r="AH4153" s="223" t="e">
        <f ca="1">INDEX(FTA_COEFFS,1,1)+O4153*INDEX(FTA_COEFFS,1,2)+N4154*INDEX(FTA_COEFFS,1,3)+(Q4153+R4153)*INDEX(FTA_COEFFS,1,4)+(Q4154+R4154)*INDEX(FTA_COEFFS,1,5)+M4154*INDEX(FTA_COEFFS,1,6)+AC4157*AC4158</f>
        <v>#N/A</v>
      </c>
      <c r="AI4153" s="223" t="e">
        <f ca="1">INDEX(FTPCT_COEFFS,1,1)+P4153*INDEX(FTPCT_COEFFS,1,2)+F4153*INDEX(FTPCT_COEFFS,1,3)+G4154*INDEX(FTPCT_COEFFS,1,4)+AD4157*AD4158</f>
        <v>#N/A</v>
      </c>
      <c r="AJ4153" s="338" t="e">
        <f t="shared" ref="AJ4153:AJ4154" ca="1" si="7174">AD4153*AE4153/100+AF4153*AG4153+AH4153*AI4153/100</f>
        <v>#N/A</v>
      </c>
      <c r="AK4153" s="55"/>
      <c r="AL4153" s="55"/>
      <c r="AM4153" s="55"/>
      <c r="AN4153" s="55"/>
      <c r="AO4153" s="55"/>
      <c r="AP4153" s="55"/>
      <c r="AQ4153" s="55"/>
      <c r="AR4153" s="55"/>
    </row>
    <row r="4154" spans="1:45" x14ac:dyDescent="0.3">
      <c r="B4154" s="54" t="s">
        <v>175</v>
      </c>
      <c r="C4154" s="54">
        <f>C4147</f>
        <v>0</v>
      </c>
      <c r="D4154" s="56" t="e">
        <f t="shared" ca="1" si="7166"/>
        <v>#N/A</v>
      </c>
      <c r="E4154" s="52" t="e">
        <f t="shared" ref="E4154:W4154" si="7175">E4147</f>
        <v>#N/A</v>
      </c>
      <c r="F4154" s="52" t="e">
        <f t="shared" si="7175"/>
        <v>#N/A</v>
      </c>
      <c r="G4154" s="52" t="e">
        <f t="shared" si="7175"/>
        <v>#N/A</v>
      </c>
      <c r="H4154" s="52" t="e">
        <f t="shared" si="7175"/>
        <v>#N/A</v>
      </c>
      <c r="I4154" s="52" t="e">
        <f t="shared" si="7175"/>
        <v>#N/A</v>
      </c>
      <c r="J4154" s="52" t="e">
        <f t="shared" si="7175"/>
        <v>#N/A</v>
      </c>
      <c r="K4154" s="52" t="e">
        <f t="shared" si="7175"/>
        <v>#N/A</v>
      </c>
      <c r="L4154" s="52" t="e">
        <f t="shared" si="7175"/>
        <v>#N/A</v>
      </c>
      <c r="M4154" s="52" t="e">
        <f t="shared" si="7175"/>
        <v>#N/A</v>
      </c>
      <c r="N4154" s="52" t="e">
        <f t="shared" si="7175"/>
        <v>#N/A</v>
      </c>
      <c r="O4154" s="52" t="e">
        <f t="shared" si="7175"/>
        <v>#N/A</v>
      </c>
      <c r="P4154" s="52" t="e">
        <f t="shared" si="7175"/>
        <v>#N/A</v>
      </c>
      <c r="Q4154" s="52" t="e">
        <f t="shared" si="7175"/>
        <v>#N/A</v>
      </c>
      <c r="R4154" s="52" t="e">
        <f t="shared" si="7175"/>
        <v>#N/A</v>
      </c>
      <c r="S4154" s="52" t="e">
        <f t="shared" si="7175"/>
        <v>#N/A</v>
      </c>
      <c r="T4154" s="52" t="e">
        <f t="shared" si="7175"/>
        <v>#N/A</v>
      </c>
      <c r="U4154" s="52" t="e">
        <f t="shared" si="7175"/>
        <v>#N/A</v>
      </c>
      <c r="V4154" s="52" t="e">
        <f t="shared" si="7175"/>
        <v>#N/A</v>
      </c>
      <c r="W4154" s="52" t="e">
        <f t="shared" si="7175"/>
        <v>#N/A</v>
      </c>
      <c r="X4154" s="55" t="e">
        <f t="shared" si="7168"/>
        <v>#N/A</v>
      </c>
      <c r="Y4154" s="55" t="e">
        <f t="shared" si="7169"/>
        <v>#N/A</v>
      </c>
      <c r="Z4154" s="55" t="e">
        <f t="shared" ref="Z4154" si="7176">Z4153</f>
        <v>#N/A</v>
      </c>
      <c r="AA4154" s="55" t="e">
        <f t="shared" si="7171"/>
        <v>#N/A</v>
      </c>
      <c r="AB4154" s="336" t="e">
        <f t="shared" si="7172"/>
        <v>#N/A</v>
      </c>
      <c r="AC4154" s="223" t="e">
        <f ca="1">INDEX(FGA_COEFFS,1,1)+Z4154*INDEX(FGA_COEFFS,1,2)+Y4154*INDEX(FGA_COEFFS,1,3)+R4154*INDEX(FGA_COEFFS,1,4)+Q4153*INDEX(FGA_COEFFS,1,5)+S4154*INDEX(FGA_COEFFS,1,6)+T4153*INDEX(FGA_COEFFS,1,7)+M4153*INDEX(FGA_COEFFS,1,8)+Y4157*Y4159</f>
        <v>#N/A</v>
      </c>
      <c r="AD4154" s="223" t="e">
        <f ca="1">INDEX(THREEPTA_COEFFS,1,1)+AC4154*INDEX(THREEPTA_COEFFS,1,2)+J4154*INDEX(THREEPTA_COEFFS,1,3)+AA4154*INDEX(THREEPTA_COEFFS,1,4)+K4154*INDEX(THREEPTA_COEFFS,1,5)+L4153*INDEX(THREEPTA_COEFFS,1,6)+Z4157*Z4159</f>
        <v>#N/A</v>
      </c>
      <c r="AE4154" s="223" t="e">
        <f ca="1">INDEX(THREEPTPCT_COEFFS,1,1)+K4154*INDEX(THREEPTPCT_COEFFS,1,2)+L4153*INDEX(THREEPTPCT_COEFFS,1,3)+AA4157*AA4159</f>
        <v>#N/A</v>
      </c>
      <c r="AF4154" s="55" t="e">
        <f t="shared" ca="1" si="7173"/>
        <v>#N/A</v>
      </c>
      <c r="AG4154" s="223" t="e">
        <f ca="1">INDEX(TWOPTPCT_COEFFS,1,1)+AB4154*INDEX(TWOPTPCT_COEFFS,1,2)+I4153*INDEX(TWOPTPCT_COEFFS,1,3)+G4153*INDEX(TWOPTPCT_COEFFS,1,4)+L4153*INDEX(TWOPTPCT_COEFFS,1,5)+AB4157*AB4159</f>
        <v>#N/A</v>
      </c>
      <c r="AH4154" s="223" t="e">
        <f ca="1">INDEX(FTA_COEFFS,1,1)+O4154*INDEX(FTA_COEFFS,1,2)+N4153*INDEX(FTA_COEFFS,1,3)+(Q4154+R4154)*INDEX(FTA_COEFFS,1,4)+(Q4153+R4153)*INDEX(FTA_COEFFS,1,5)+M4153*INDEX(FTA_COEFFS,1,6)+AC4157*AC4159</f>
        <v>#N/A</v>
      </c>
      <c r="AI4154" s="223" t="e">
        <f ca="1">INDEX(FTPCT_COEFFS,1,1)+P4154*INDEX(FTPCT_COEFFS,1,2)+F4154*INDEX(FTPCT_COEFFS,1,3)+G4153*INDEX(FTPCT_COEFFS,1,4)+AD4157*AD4159</f>
        <v>#N/A</v>
      </c>
      <c r="AJ4154" s="338" t="e">
        <f t="shared" ca="1" si="7174"/>
        <v>#N/A</v>
      </c>
      <c r="AK4154" s="55"/>
      <c r="AL4154" s="55"/>
      <c r="AM4154" s="55"/>
      <c r="AN4154" s="55"/>
      <c r="AO4154" s="55"/>
      <c r="AP4154" s="55"/>
      <c r="AQ4154" s="55"/>
      <c r="AR4154" s="55"/>
    </row>
    <row r="4155" spans="1:45" x14ac:dyDescent="0.3">
      <c r="A4155" s="54" t="e">
        <f ca="1">IF(D4153&gt;(D4154+(AVERAGE(V4153,W4153)-AVERAGE(V4154,W4154))/2)+2.5,C4153,IF(D4154&gt;(D4153+(AVERAGE(V4154,W4154)-AVERAGE(V4153,W4153))/2)+2.5,C4154,"Close"))</f>
        <v>#N/A</v>
      </c>
      <c r="B4155" s="64" t="e">
        <f ca="1">IF(D4154&gt;D4153,C4154,C4153)</f>
        <v>#N/A</v>
      </c>
      <c r="D4155" s="56"/>
      <c r="X4155" s="55"/>
      <c r="Y4155" s="55"/>
      <c r="Z4155" s="55"/>
      <c r="AA4155" s="55"/>
      <c r="AB4155" s="55"/>
      <c r="AC4155" s="337"/>
      <c r="AD4155" s="337"/>
      <c r="AE4155" s="337"/>
      <c r="AF4155" s="337"/>
      <c r="AG4155" s="337"/>
      <c r="AH4155" s="337"/>
      <c r="AI4155" s="337"/>
      <c r="AJ4155" s="337"/>
      <c r="AK4155" s="337"/>
      <c r="AL4155" s="337"/>
      <c r="AM4155" s="55"/>
      <c r="AN4155" s="55"/>
      <c r="AO4155" s="55"/>
      <c r="AP4155" s="55"/>
      <c r="AQ4155" s="55"/>
      <c r="AR4155" s="55"/>
      <c r="AS4155" s="55"/>
    </row>
    <row r="4156" spans="1:45" x14ac:dyDescent="0.3">
      <c r="X4156" s="54" t="s">
        <v>1305</v>
      </c>
      <c r="Y4156" s="54" t="s">
        <v>128</v>
      </c>
      <c r="Z4156" s="54" t="s">
        <v>157</v>
      </c>
      <c r="AA4156" s="54" t="s">
        <v>151</v>
      </c>
      <c r="AB4156" s="54" t="s">
        <v>1327</v>
      </c>
      <c r="AC4156" s="54" t="s">
        <v>129</v>
      </c>
      <c r="AD4156" s="54" t="s">
        <v>116</v>
      </c>
      <c r="AE4156" s="54"/>
      <c r="AF4156" s="54"/>
      <c r="AG4156" s="54"/>
      <c r="AH4156" s="54"/>
      <c r="AI4156" s="54"/>
      <c r="AJ4156" s="54"/>
      <c r="AK4156" s="54"/>
      <c r="AL4156" s="54"/>
      <c r="AM4156" s="54"/>
      <c r="AN4156" s="54"/>
      <c r="AO4156" s="54"/>
      <c r="AP4156" s="54"/>
      <c r="AQ4156" s="54"/>
      <c r="AR4156" s="54"/>
      <c r="AS4156" s="54"/>
    </row>
    <row r="4157" spans="1:45" x14ac:dyDescent="0.3">
      <c r="X4157" s="54"/>
      <c r="Y4157" s="54">
        <f t="shared" ref="Y4157:AD4157" si="7177">Y4150</f>
        <v>6.4436999999999998</v>
      </c>
      <c r="Z4157" s="54">
        <f t="shared" si="7177"/>
        <v>4.9371</v>
      </c>
      <c r="AA4157" s="54">
        <f t="shared" si="7177"/>
        <v>11.350300000000001</v>
      </c>
      <c r="AB4157" s="54">
        <f t="shared" si="7177"/>
        <v>7.1900000000000006E-2</v>
      </c>
      <c r="AC4157" s="54">
        <f t="shared" si="7177"/>
        <v>6.2766000000000002</v>
      </c>
      <c r="AD4157" s="54">
        <f t="shared" si="7177"/>
        <v>11.042999999999999</v>
      </c>
      <c r="AE4157" s="54"/>
      <c r="AF4157" s="336"/>
      <c r="AG4157" s="336"/>
      <c r="AH4157" s="336"/>
      <c r="AI4157" s="54"/>
      <c r="AJ4157" s="54"/>
      <c r="AK4157" s="54"/>
      <c r="AL4157" s="54"/>
      <c r="AM4157" s="54"/>
      <c r="AN4157" s="54"/>
      <c r="AO4157" s="54"/>
      <c r="AP4157" s="54"/>
      <c r="AQ4157" s="54"/>
      <c r="AR4157" s="54"/>
      <c r="AS4157" s="54"/>
    </row>
    <row r="4158" spans="1:45" x14ac:dyDescent="0.3">
      <c r="D4158" s="56"/>
      <c r="X4158" s="336"/>
      <c r="Y4158" s="336">
        <f t="shared" ca="1" si="7141"/>
        <v>-0.16476671819644795</v>
      </c>
      <c r="Z4158" s="336">
        <f t="shared" ca="1" si="7141"/>
        <v>0.27624211934879062</v>
      </c>
      <c r="AA4158" s="336">
        <f t="shared" ca="1" si="7141"/>
        <v>-1.4553951880246843</v>
      </c>
      <c r="AB4158" s="336">
        <f t="shared" ca="1" si="7141"/>
        <v>0.66481129449705012</v>
      </c>
      <c r="AC4158" s="336">
        <f t="shared" ca="1" si="7141"/>
        <v>0.27964587793562246</v>
      </c>
      <c r="AD4158" s="336">
        <f t="shared" ca="1" si="7141"/>
        <v>1.1277805836710968</v>
      </c>
      <c r="AE4158" s="336"/>
      <c r="AF4158" s="336"/>
      <c r="AG4158" s="336"/>
      <c r="AH4158" s="336"/>
      <c r="AI4158" s="54"/>
      <c r="AJ4158" s="54"/>
      <c r="AK4158" s="54"/>
      <c r="AL4158" s="336"/>
      <c r="AM4158" s="336"/>
      <c r="AN4158" s="336"/>
      <c r="AO4158" s="336"/>
      <c r="AP4158" s="54"/>
      <c r="AQ4158" s="336"/>
      <c r="AR4158" s="336"/>
      <c r="AS4158" s="336"/>
    </row>
    <row r="4159" spans="1:45" x14ac:dyDescent="0.3">
      <c r="C4159" s="54"/>
      <c r="D4159" s="56"/>
      <c r="Y4159" s="336">
        <f t="shared" ca="1" si="7141"/>
        <v>-0.78686918436574138</v>
      </c>
      <c r="Z4159" s="336">
        <f t="shared" ca="1" si="7141"/>
        <v>-0.15471182782803106</v>
      </c>
      <c r="AA4159" s="336">
        <f t="shared" ca="1" si="7141"/>
        <v>-1.2150948910663075</v>
      </c>
      <c r="AB4159" s="336">
        <f t="shared" ca="1" si="7141"/>
        <v>5.6196080904582751E-2</v>
      </c>
      <c r="AC4159" s="336">
        <f t="shared" ca="1" si="7141"/>
        <v>0.89806064739406943</v>
      </c>
      <c r="AD4159" s="336">
        <f t="shared" ca="1" si="7141"/>
        <v>3.5525655181369194E-2</v>
      </c>
      <c r="AE4159" s="55"/>
      <c r="AF4159" s="55"/>
      <c r="AG4159" s="55"/>
      <c r="AH4159" s="55"/>
      <c r="AI4159" s="55"/>
      <c r="AJ4159" s="55"/>
      <c r="AK4159" s="55"/>
      <c r="AL4159" s="55"/>
      <c r="AM4159" s="55"/>
      <c r="AN4159" s="55"/>
      <c r="AO4159" s="55"/>
      <c r="AP4159" s="55"/>
      <c r="AQ4159" s="55"/>
      <c r="AR4159" s="55"/>
      <c r="AS4159" s="55"/>
    </row>
    <row r="4160" spans="1:45" x14ac:dyDescent="0.3">
      <c r="B4160" s="54" t="s">
        <v>172</v>
      </c>
      <c r="C4160" s="53">
        <f>C4153</f>
        <v>0</v>
      </c>
      <c r="D4160" s="56" t="e">
        <f t="shared" ref="D4160:D4161" ca="1" si="7178">AJ4160</f>
        <v>#N/A</v>
      </c>
      <c r="E4160" s="52" t="e">
        <f t="shared" ref="E4160:W4160" si="7179">E4153</f>
        <v>#N/A</v>
      </c>
      <c r="F4160" s="52" t="e">
        <f t="shared" si="7179"/>
        <v>#N/A</v>
      </c>
      <c r="G4160" s="52" t="e">
        <f t="shared" si="7179"/>
        <v>#N/A</v>
      </c>
      <c r="H4160" s="52" t="e">
        <f t="shared" si="7179"/>
        <v>#N/A</v>
      </c>
      <c r="I4160" s="52" t="e">
        <f t="shared" si="7179"/>
        <v>#N/A</v>
      </c>
      <c r="J4160" s="52" t="e">
        <f t="shared" si="7179"/>
        <v>#N/A</v>
      </c>
      <c r="K4160" s="52" t="e">
        <f t="shared" si="7179"/>
        <v>#N/A</v>
      </c>
      <c r="L4160" s="52" t="e">
        <f t="shared" si="7179"/>
        <v>#N/A</v>
      </c>
      <c r="M4160" s="52" t="e">
        <f t="shared" si="7179"/>
        <v>#N/A</v>
      </c>
      <c r="N4160" s="52" t="e">
        <f t="shared" si="7179"/>
        <v>#N/A</v>
      </c>
      <c r="O4160" s="52" t="e">
        <f t="shared" si="7179"/>
        <v>#N/A</v>
      </c>
      <c r="P4160" s="52" t="e">
        <f t="shared" si="7179"/>
        <v>#N/A</v>
      </c>
      <c r="Q4160" s="52" t="e">
        <f t="shared" si="7179"/>
        <v>#N/A</v>
      </c>
      <c r="R4160" s="52" t="e">
        <f t="shared" si="7179"/>
        <v>#N/A</v>
      </c>
      <c r="S4160" s="52" t="e">
        <f t="shared" si="7179"/>
        <v>#N/A</v>
      </c>
      <c r="T4160" s="52" t="e">
        <f t="shared" si="7179"/>
        <v>#N/A</v>
      </c>
      <c r="U4160" s="52" t="e">
        <f t="shared" si="7179"/>
        <v>#N/A</v>
      </c>
      <c r="V4160" s="52" t="e">
        <f t="shared" si="7179"/>
        <v>#N/A</v>
      </c>
      <c r="W4160" s="52" t="e">
        <f t="shared" si="7179"/>
        <v>#N/A</v>
      </c>
      <c r="X4160" s="55" t="e">
        <f t="shared" ref="X4160:X4161" si="7180">(H4160-(O4160*P4160)/100-3*(J4160*K4160)/100)/2</f>
        <v>#N/A</v>
      </c>
      <c r="Y4160" s="55" t="e">
        <f t="shared" ref="Y4160:Y4161" si="7181">SUM(X4160,(J4160*K4160/100))/(F4160/100)</f>
        <v>#N/A</v>
      </c>
      <c r="Z4160" s="55" t="e">
        <f t="shared" ref="Z4160" si="7182">U4160*0.5+U4161*0.5</f>
        <v>#N/A</v>
      </c>
      <c r="AA4160" s="55" t="e">
        <f t="shared" ref="AA4160:AA4161" si="7183">J4160/Y4160</f>
        <v>#N/A</v>
      </c>
      <c r="AB4160" s="336" t="e">
        <f t="shared" ref="AB4160:AB4161" si="7184">X4160/(Y4160-J4160)</f>
        <v>#N/A</v>
      </c>
      <c r="AC4160" s="223" t="e">
        <f ca="1">INDEX(FGA_COEFFS,1,1)+Z4160*INDEX(FGA_COEFFS,1,2)+Y4160*INDEX(FGA_COEFFS,1,3)+R4160*INDEX(FGA_COEFFS,1,4)+Q4161*INDEX(FGA_COEFFS,1,5)+S4160*INDEX(FGA_COEFFS,1,6)+T4161*INDEX(FGA_COEFFS,1,7)+M4161*INDEX(FGA_COEFFS,1,8)+Y4164*Y4165</f>
        <v>#N/A</v>
      </c>
      <c r="AD4160" s="223" t="e">
        <f ca="1">INDEX(THREEPTA_COEFFS,1,1)+AC4160*INDEX(THREEPTA_COEFFS,1,2)+J4160*INDEX(THREEPTA_COEFFS,1,3)+AA4160*INDEX(THREEPTA_COEFFS,1,4)+K4160*INDEX(THREEPTA_COEFFS,1,5)+L4161*INDEX(THREEPTA_COEFFS,1,6)+Z4164*Z4165</f>
        <v>#N/A</v>
      </c>
      <c r="AE4160" s="223" t="e">
        <f ca="1">INDEX(THREEPTPCT_COEFFS,1,1)+K4160*INDEX(THREEPTPCT_COEFFS,1,2)+L4161*INDEX(THREEPTPCT_COEFFS,1,3)+AA4164*AA4165</f>
        <v>#N/A</v>
      </c>
      <c r="AF4160" s="55" t="e">
        <f t="shared" ref="AF4160:AF4161" ca="1" si="7185">AC4160-AD4160</f>
        <v>#N/A</v>
      </c>
      <c r="AG4160" s="223" t="e">
        <f ca="1">INDEX(TWOPTPCT_COEFFS,1,1)+AB4160*INDEX(TWOPTPCT_COEFFS,1,2)+I4161*INDEX(TWOPTPCT_COEFFS,1,3)+G4161*INDEX(TWOPTPCT_COEFFS,1,4)+L4161*INDEX(TWOPTPCT_COEFFS,1,5)+AB4164*AB4165</f>
        <v>#N/A</v>
      </c>
      <c r="AH4160" s="223" t="e">
        <f ca="1">INDEX(FTA_COEFFS,1,1)+O4160*INDEX(FTA_COEFFS,1,2)+N4161*INDEX(FTA_COEFFS,1,3)+(Q4160+R4160)*INDEX(FTA_COEFFS,1,4)+(Q4161+R4161)*INDEX(FTA_COEFFS,1,5)+M4161*INDEX(FTA_COEFFS,1,6)+AC4164*AC4165</f>
        <v>#N/A</v>
      </c>
      <c r="AI4160" s="223" t="e">
        <f ca="1">INDEX(FTPCT_COEFFS,1,1)+P4160*INDEX(FTPCT_COEFFS,1,2)+F4160*INDEX(FTPCT_COEFFS,1,3)+G4161*INDEX(FTPCT_COEFFS,1,4)+AD4164*AD4165</f>
        <v>#N/A</v>
      </c>
      <c r="AJ4160" s="338" t="e">
        <f t="shared" ref="AJ4160:AJ4161" ca="1" si="7186">AD4160*AE4160/100+AF4160*AG4160+AH4160*AI4160/100</f>
        <v>#N/A</v>
      </c>
      <c r="AK4160" s="55"/>
      <c r="AL4160" s="55"/>
      <c r="AM4160" s="55"/>
      <c r="AN4160" s="55"/>
      <c r="AO4160" s="55"/>
      <c r="AP4160" s="55"/>
      <c r="AQ4160" s="55"/>
      <c r="AR4160" s="55"/>
    </row>
    <row r="4161" spans="1:45" x14ac:dyDescent="0.3">
      <c r="B4161" s="54" t="s">
        <v>175</v>
      </c>
      <c r="C4161" s="54">
        <f>C4154</f>
        <v>0</v>
      </c>
      <c r="D4161" s="56" t="e">
        <f t="shared" ca="1" si="7178"/>
        <v>#N/A</v>
      </c>
      <c r="E4161" s="52" t="e">
        <f t="shared" ref="E4161:W4161" si="7187">E4154</f>
        <v>#N/A</v>
      </c>
      <c r="F4161" s="52" t="e">
        <f t="shared" si="7187"/>
        <v>#N/A</v>
      </c>
      <c r="G4161" s="52" t="e">
        <f t="shared" si="7187"/>
        <v>#N/A</v>
      </c>
      <c r="H4161" s="52" t="e">
        <f t="shared" si="7187"/>
        <v>#N/A</v>
      </c>
      <c r="I4161" s="52" t="e">
        <f t="shared" si="7187"/>
        <v>#N/A</v>
      </c>
      <c r="J4161" s="52" t="e">
        <f t="shared" si="7187"/>
        <v>#N/A</v>
      </c>
      <c r="K4161" s="52" t="e">
        <f t="shared" si="7187"/>
        <v>#N/A</v>
      </c>
      <c r="L4161" s="52" t="e">
        <f t="shared" si="7187"/>
        <v>#N/A</v>
      </c>
      <c r="M4161" s="52" t="e">
        <f t="shared" si="7187"/>
        <v>#N/A</v>
      </c>
      <c r="N4161" s="52" t="e">
        <f t="shared" si="7187"/>
        <v>#N/A</v>
      </c>
      <c r="O4161" s="52" t="e">
        <f t="shared" si="7187"/>
        <v>#N/A</v>
      </c>
      <c r="P4161" s="52" t="e">
        <f t="shared" si="7187"/>
        <v>#N/A</v>
      </c>
      <c r="Q4161" s="52" t="e">
        <f t="shared" si="7187"/>
        <v>#N/A</v>
      </c>
      <c r="R4161" s="52" t="e">
        <f t="shared" si="7187"/>
        <v>#N/A</v>
      </c>
      <c r="S4161" s="52" t="e">
        <f t="shared" si="7187"/>
        <v>#N/A</v>
      </c>
      <c r="T4161" s="52" t="e">
        <f t="shared" si="7187"/>
        <v>#N/A</v>
      </c>
      <c r="U4161" s="52" t="e">
        <f t="shared" si="7187"/>
        <v>#N/A</v>
      </c>
      <c r="V4161" s="52" t="e">
        <f t="shared" si="7187"/>
        <v>#N/A</v>
      </c>
      <c r="W4161" s="52" t="e">
        <f t="shared" si="7187"/>
        <v>#N/A</v>
      </c>
      <c r="X4161" s="55" t="e">
        <f t="shared" si="7180"/>
        <v>#N/A</v>
      </c>
      <c r="Y4161" s="55" t="e">
        <f t="shared" si="7181"/>
        <v>#N/A</v>
      </c>
      <c r="Z4161" s="55" t="e">
        <f t="shared" ref="Z4161" si="7188">Z4160</f>
        <v>#N/A</v>
      </c>
      <c r="AA4161" s="55" t="e">
        <f t="shared" si="7183"/>
        <v>#N/A</v>
      </c>
      <c r="AB4161" s="336" t="e">
        <f t="shared" si="7184"/>
        <v>#N/A</v>
      </c>
      <c r="AC4161" s="223" t="e">
        <f ca="1">INDEX(FGA_COEFFS,1,1)+Z4161*INDEX(FGA_COEFFS,1,2)+Y4161*INDEX(FGA_COEFFS,1,3)+R4161*INDEX(FGA_COEFFS,1,4)+Q4160*INDEX(FGA_COEFFS,1,5)+S4161*INDEX(FGA_COEFFS,1,6)+T4160*INDEX(FGA_COEFFS,1,7)+M4160*INDEX(FGA_COEFFS,1,8)+Y4164*Y4166</f>
        <v>#N/A</v>
      </c>
      <c r="AD4161" s="223" t="e">
        <f ca="1">INDEX(THREEPTA_COEFFS,1,1)+AC4161*INDEX(THREEPTA_COEFFS,1,2)+J4161*INDEX(THREEPTA_COEFFS,1,3)+AA4161*INDEX(THREEPTA_COEFFS,1,4)+K4161*INDEX(THREEPTA_COEFFS,1,5)+L4160*INDEX(THREEPTA_COEFFS,1,6)+Z4164*Z4166</f>
        <v>#N/A</v>
      </c>
      <c r="AE4161" s="223" t="e">
        <f ca="1">INDEX(THREEPTPCT_COEFFS,1,1)+K4161*INDEX(THREEPTPCT_COEFFS,1,2)+L4160*INDEX(THREEPTPCT_COEFFS,1,3)+AA4164*AA4166</f>
        <v>#N/A</v>
      </c>
      <c r="AF4161" s="55" t="e">
        <f t="shared" ca="1" si="7185"/>
        <v>#N/A</v>
      </c>
      <c r="AG4161" s="223" t="e">
        <f ca="1">INDEX(TWOPTPCT_COEFFS,1,1)+AB4161*INDEX(TWOPTPCT_COEFFS,1,2)+I4160*INDEX(TWOPTPCT_COEFFS,1,3)+G4160*INDEX(TWOPTPCT_COEFFS,1,4)+L4160*INDEX(TWOPTPCT_COEFFS,1,5)+AB4164*AB4166</f>
        <v>#N/A</v>
      </c>
      <c r="AH4161" s="223" t="e">
        <f ca="1">INDEX(FTA_COEFFS,1,1)+O4161*INDEX(FTA_COEFFS,1,2)+N4160*INDEX(FTA_COEFFS,1,3)+(Q4161+R4161)*INDEX(FTA_COEFFS,1,4)+(Q4160+R4160)*INDEX(FTA_COEFFS,1,5)+M4160*INDEX(FTA_COEFFS,1,6)+AC4164*AC4166</f>
        <v>#N/A</v>
      </c>
      <c r="AI4161" s="223" t="e">
        <f ca="1">INDEX(FTPCT_COEFFS,1,1)+P4161*INDEX(FTPCT_COEFFS,1,2)+F4161*INDEX(FTPCT_COEFFS,1,3)+G4160*INDEX(FTPCT_COEFFS,1,4)+AD4164*AD4166</f>
        <v>#N/A</v>
      </c>
      <c r="AJ4161" s="338" t="e">
        <f t="shared" ca="1" si="7186"/>
        <v>#N/A</v>
      </c>
      <c r="AK4161" s="55"/>
      <c r="AL4161" s="55"/>
      <c r="AM4161" s="55"/>
      <c r="AN4161" s="55"/>
      <c r="AO4161" s="55"/>
      <c r="AP4161" s="55"/>
      <c r="AQ4161" s="55"/>
      <c r="AR4161" s="55"/>
    </row>
    <row r="4162" spans="1:45" x14ac:dyDescent="0.3">
      <c r="A4162" s="54" t="e">
        <f ca="1">IF(D4160&gt;(D4161+(AVERAGE(V4160,W4160)-AVERAGE(V4161,W4161))/2)+2.5,C4160,IF(D4161&gt;(D4160+(AVERAGE(V4161,W4161)-AVERAGE(V4160,W4160))/2)+2.5,C4161,"Close"))</f>
        <v>#N/A</v>
      </c>
      <c r="B4162" s="64" t="e">
        <f ca="1">IF(D4161&gt;D4160,C4161,C4160)</f>
        <v>#N/A</v>
      </c>
      <c r="D4162" s="56"/>
      <c r="X4162" s="55"/>
      <c r="Y4162" s="55"/>
      <c r="Z4162" s="55"/>
      <c r="AA4162" s="55"/>
      <c r="AB4162" s="55"/>
      <c r="AC4162" s="337"/>
      <c r="AD4162" s="337"/>
      <c r="AE4162" s="337"/>
      <c r="AF4162" s="337"/>
      <c r="AG4162" s="337"/>
      <c r="AH4162" s="337"/>
      <c r="AI4162" s="337"/>
      <c r="AJ4162" s="337"/>
      <c r="AK4162" s="337"/>
      <c r="AL4162" s="337"/>
      <c r="AM4162" s="55"/>
      <c r="AN4162" s="55"/>
      <c r="AO4162" s="55"/>
      <c r="AP4162" s="55"/>
      <c r="AQ4162" s="55"/>
      <c r="AR4162" s="55"/>
      <c r="AS4162" s="55"/>
    </row>
    <row r="4163" spans="1:45" x14ac:dyDescent="0.3">
      <c r="X4163" s="54" t="s">
        <v>1305</v>
      </c>
      <c r="Y4163" s="54" t="s">
        <v>128</v>
      </c>
      <c r="Z4163" s="54" t="s">
        <v>157</v>
      </c>
      <c r="AA4163" s="54" t="s">
        <v>151</v>
      </c>
      <c r="AB4163" s="54" t="s">
        <v>1327</v>
      </c>
      <c r="AC4163" s="54" t="s">
        <v>129</v>
      </c>
      <c r="AD4163" s="54" t="s">
        <v>116</v>
      </c>
      <c r="AE4163" s="54"/>
      <c r="AF4163" s="54"/>
      <c r="AG4163" s="54"/>
      <c r="AH4163" s="54"/>
      <c r="AI4163" s="54"/>
      <c r="AJ4163" s="54"/>
      <c r="AK4163" s="54"/>
      <c r="AL4163" s="54"/>
      <c r="AM4163" s="54"/>
      <c r="AN4163" s="54"/>
      <c r="AO4163" s="54"/>
      <c r="AP4163" s="54"/>
      <c r="AQ4163" s="54"/>
      <c r="AR4163" s="54"/>
      <c r="AS4163" s="54"/>
    </row>
    <row r="4164" spans="1:45" x14ac:dyDescent="0.3">
      <c r="X4164" s="54"/>
      <c r="Y4164" s="54">
        <f t="shared" ref="Y4164:AD4164" si="7189">Y4157</f>
        <v>6.4436999999999998</v>
      </c>
      <c r="Z4164" s="54">
        <f t="shared" si="7189"/>
        <v>4.9371</v>
      </c>
      <c r="AA4164" s="54">
        <f t="shared" si="7189"/>
        <v>11.350300000000001</v>
      </c>
      <c r="AB4164" s="54">
        <f t="shared" si="7189"/>
        <v>7.1900000000000006E-2</v>
      </c>
      <c r="AC4164" s="54">
        <f t="shared" si="7189"/>
        <v>6.2766000000000002</v>
      </c>
      <c r="AD4164" s="54">
        <f t="shared" si="7189"/>
        <v>11.042999999999999</v>
      </c>
      <c r="AE4164" s="54"/>
      <c r="AF4164" s="336"/>
      <c r="AG4164" s="336"/>
      <c r="AH4164" s="336"/>
      <c r="AI4164" s="54"/>
      <c r="AJ4164" s="54"/>
      <c r="AK4164" s="54"/>
      <c r="AL4164" s="54"/>
      <c r="AM4164" s="54"/>
      <c r="AN4164" s="54"/>
      <c r="AO4164" s="54"/>
      <c r="AP4164" s="54"/>
      <c r="AQ4164" s="54"/>
      <c r="AR4164" s="54"/>
      <c r="AS4164" s="54"/>
    </row>
    <row r="4165" spans="1:45" x14ac:dyDescent="0.3">
      <c r="D4165" s="56"/>
      <c r="X4165" s="336"/>
      <c r="Y4165" s="336">
        <f t="shared" ca="1" si="7141"/>
        <v>-1.2719236456931638E-3</v>
      </c>
      <c r="Z4165" s="336">
        <f t="shared" ca="1" si="7141"/>
        <v>0.80584235674192395</v>
      </c>
      <c r="AA4165" s="336">
        <f t="shared" ca="1" si="7141"/>
        <v>0.35559768010483195</v>
      </c>
      <c r="AB4165" s="336">
        <f t="shared" ca="1" si="7141"/>
        <v>-5.5516858016553851E-3</v>
      </c>
      <c r="AC4165" s="336">
        <f t="shared" ca="1" si="7141"/>
        <v>0.26907892427410363</v>
      </c>
      <c r="AD4165" s="336">
        <f t="shared" ca="1" si="7141"/>
        <v>0.66712488427321492</v>
      </c>
      <c r="AE4165" s="336"/>
      <c r="AF4165" s="336"/>
      <c r="AG4165" s="336"/>
      <c r="AH4165" s="336"/>
      <c r="AI4165" s="54"/>
      <c r="AJ4165" s="54"/>
      <c r="AK4165" s="54"/>
      <c r="AL4165" s="336"/>
      <c r="AM4165" s="336"/>
      <c r="AN4165" s="336"/>
      <c r="AO4165" s="336"/>
      <c r="AP4165" s="54"/>
      <c r="AQ4165" s="336"/>
      <c r="AR4165" s="336"/>
      <c r="AS4165" s="336"/>
    </row>
    <row r="4166" spans="1:45" x14ac:dyDescent="0.3">
      <c r="C4166" s="54"/>
      <c r="D4166" s="56"/>
      <c r="Y4166" s="336">
        <f t="shared" ca="1" si="7141"/>
        <v>0.80581128908522714</v>
      </c>
      <c r="Z4166" s="336">
        <f t="shared" ca="1" si="7141"/>
        <v>-1.3594748541003194</v>
      </c>
      <c r="AA4166" s="336">
        <f t="shared" ca="1" si="7141"/>
        <v>-8.2087663033933722E-2</v>
      </c>
      <c r="AB4166" s="336">
        <f t="shared" ca="1" si="7141"/>
        <v>1.0676994454882975</v>
      </c>
      <c r="AC4166" s="336">
        <f t="shared" ca="1" si="7141"/>
        <v>0.4162233991307806</v>
      </c>
      <c r="AD4166" s="336">
        <f t="shared" ca="1" si="7141"/>
        <v>-0.27128815816197666</v>
      </c>
      <c r="AE4166" s="55"/>
      <c r="AF4166" s="55"/>
      <c r="AG4166" s="55"/>
      <c r="AH4166" s="55"/>
      <c r="AI4166" s="55"/>
      <c r="AJ4166" s="55"/>
      <c r="AK4166" s="55"/>
      <c r="AL4166" s="55"/>
      <c r="AM4166" s="55"/>
      <c r="AN4166" s="55"/>
      <c r="AO4166" s="55"/>
      <c r="AP4166" s="55"/>
      <c r="AQ4166" s="55"/>
      <c r="AR4166" s="55"/>
      <c r="AS4166" s="55"/>
    </row>
    <row r="4167" spans="1:45" x14ac:dyDescent="0.3">
      <c r="B4167" s="54" t="s">
        <v>172</v>
      </c>
      <c r="C4167" s="53">
        <f>C4160</f>
        <v>0</v>
      </c>
      <c r="D4167" s="56" t="e">
        <f t="shared" ref="D4167:D4168" ca="1" si="7190">AJ4167</f>
        <v>#N/A</v>
      </c>
      <c r="E4167" s="52" t="e">
        <f t="shared" ref="E4167:W4167" si="7191">E4160</f>
        <v>#N/A</v>
      </c>
      <c r="F4167" s="52" t="e">
        <f t="shared" si="7191"/>
        <v>#N/A</v>
      </c>
      <c r="G4167" s="52" t="e">
        <f t="shared" si="7191"/>
        <v>#N/A</v>
      </c>
      <c r="H4167" s="52" t="e">
        <f t="shared" si="7191"/>
        <v>#N/A</v>
      </c>
      <c r="I4167" s="52" t="e">
        <f t="shared" si="7191"/>
        <v>#N/A</v>
      </c>
      <c r="J4167" s="52" t="e">
        <f t="shared" si="7191"/>
        <v>#N/A</v>
      </c>
      <c r="K4167" s="52" t="e">
        <f t="shared" si="7191"/>
        <v>#N/A</v>
      </c>
      <c r="L4167" s="52" t="e">
        <f t="shared" si="7191"/>
        <v>#N/A</v>
      </c>
      <c r="M4167" s="52" t="e">
        <f t="shared" si="7191"/>
        <v>#N/A</v>
      </c>
      <c r="N4167" s="52" t="e">
        <f t="shared" si="7191"/>
        <v>#N/A</v>
      </c>
      <c r="O4167" s="52" t="e">
        <f t="shared" si="7191"/>
        <v>#N/A</v>
      </c>
      <c r="P4167" s="52" t="e">
        <f t="shared" si="7191"/>
        <v>#N/A</v>
      </c>
      <c r="Q4167" s="52" t="e">
        <f t="shared" si="7191"/>
        <v>#N/A</v>
      </c>
      <c r="R4167" s="52" t="e">
        <f t="shared" si="7191"/>
        <v>#N/A</v>
      </c>
      <c r="S4167" s="52" t="e">
        <f t="shared" si="7191"/>
        <v>#N/A</v>
      </c>
      <c r="T4167" s="52" t="e">
        <f t="shared" si="7191"/>
        <v>#N/A</v>
      </c>
      <c r="U4167" s="52" t="e">
        <f t="shared" si="7191"/>
        <v>#N/A</v>
      </c>
      <c r="V4167" s="52" t="e">
        <f t="shared" si="7191"/>
        <v>#N/A</v>
      </c>
      <c r="W4167" s="52" t="e">
        <f t="shared" si="7191"/>
        <v>#N/A</v>
      </c>
      <c r="X4167" s="55" t="e">
        <f t="shared" ref="X4167:X4168" si="7192">(H4167-(O4167*P4167)/100-3*(J4167*K4167)/100)/2</f>
        <v>#N/A</v>
      </c>
      <c r="Y4167" s="55" t="e">
        <f t="shared" ref="Y4167:Y4168" si="7193">SUM(X4167,(J4167*K4167/100))/(F4167/100)</f>
        <v>#N/A</v>
      </c>
      <c r="Z4167" s="55" t="e">
        <f t="shared" ref="Z4167" si="7194">U4167*0.5+U4168*0.5</f>
        <v>#N/A</v>
      </c>
      <c r="AA4167" s="55" t="e">
        <f t="shared" ref="AA4167:AA4168" si="7195">J4167/Y4167</f>
        <v>#N/A</v>
      </c>
      <c r="AB4167" s="336" t="e">
        <f t="shared" ref="AB4167:AB4168" si="7196">X4167/(Y4167-J4167)</f>
        <v>#N/A</v>
      </c>
      <c r="AC4167" s="223" t="e">
        <f ca="1">INDEX(FGA_COEFFS,1,1)+Z4167*INDEX(FGA_COEFFS,1,2)+Y4167*INDEX(FGA_COEFFS,1,3)+R4167*INDEX(FGA_COEFFS,1,4)+Q4168*INDEX(FGA_COEFFS,1,5)+S4167*INDEX(FGA_COEFFS,1,6)+T4168*INDEX(FGA_COEFFS,1,7)+M4168*INDEX(FGA_COEFFS,1,8)+Y4171*Y4172</f>
        <v>#N/A</v>
      </c>
      <c r="AD4167" s="223" t="e">
        <f ca="1">INDEX(THREEPTA_COEFFS,1,1)+AC4167*INDEX(THREEPTA_COEFFS,1,2)+J4167*INDEX(THREEPTA_COEFFS,1,3)+AA4167*INDEX(THREEPTA_COEFFS,1,4)+K4167*INDEX(THREEPTA_COEFFS,1,5)+L4168*INDEX(THREEPTA_COEFFS,1,6)+Z4171*Z4172</f>
        <v>#N/A</v>
      </c>
      <c r="AE4167" s="223" t="e">
        <f ca="1">INDEX(THREEPTPCT_COEFFS,1,1)+K4167*INDEX(THREEPTPCT_COEFFS,1,2)+L4168*INDEX(THREEPTPCT_COEFFS,1,3)+AA4171*AA4172</f>
        <v>#N/A</v>
      </c>
      <c r="AF4167" s="55" t="e">
        <f t="shared" ref="AF4167:AF4168" ca="1" si="7197">AC4167-AD4167</f>
        <v>#N/A</v>
      </c>
      <c r="AG4167" s="223" t="e">
        <f ca="1">INDEX(TWOPTPCT_COEFFS,1,1)+AB4167*INDEX(TWOPTPCT_COEFFS,1,2)+I4168*INDEX(TWOPTPCT_COEFFS,1,3)+G4168*INDEX(TWOPTPCT_COEFFS,1,4)+L4168*INDEX(TWOPTPCT_COEFFS,1,5)+AB4171*AB4172</f>
        <v>#N/A</v>
      </c>
      <c r="AH4167" s="223" t="e">
        <f ca="1">INDEX(FTA_COEFFS,1,1)+O4167*INDEX(FTA_COEFFS,1,2)+N4168*INDEX(FTA_COEFFS,1,3)+(Q4167+R4167)*INDEX(FTA_COEFFS,1,4)+(Q4168+R4168)*INDEX(FTA_COEFFS,1,5)+M4168*INDEX(FTA_COEFFS,1,6)+AC4171*AC4172</f>
        <v>#N/A</v>
      </c>
      <c r="AI4167" s="223" t="e">
        <f ca="1">INDEX(FTPCT_COEFFS,1,1)+P4167*INDEX(FTPCT_COEFFS,1,2)+F4167*INDEX(FTPCT_COEFFS,1,3)+G4168*INDEX(FTPCT_COEFFS,1,4)+AD4171*AD4172</f>
        <v>#N/A</v>
      </c>
      <c r="AJ4167" s="338" t="e">
        <f t="shared" ref="AJ4167:AJ4168" ca="1" si="7198">AD4167*AE4167/100+AF4167*AG4167+AH4167*AI4167/100</f>
        <v>#N/A</v>
      </c>
      <c r="AK4167" s="55"/>
      <c r="AL4167" s="55"/>
      <c r="AM4167" s="55"/>
      <c r="AN4167" s="55"/>
      <c r="AO4167" s="55"/>
      <c r="AP4167" s="55"/>
      <c r="AQ4167" s="55"/>
      <c r="AR4167" s="55"/>
    </row>
    <row r="4168" spans="1:45" x14ac:dyDescent="0.3">
      <c r="B4168" s="54" t="s">
        <v>175</v>
      </c>
      <c r="C4168" s="54">
        <f>C4161</f>
        <v>0</v>
      </c>
      <c r="D4168" s="56" t="e">
        <f t="shared" ca="1" si="7190"/>
        <v>#N/A</v>
      </c>
      <c r="E4168" s="52" t="e">
        <f t="shared" ref="E4168:W4168" si="7199">E4161</f>
        <v>#N/A</v>
      </c>
      <c r="F4168" s="52" t="e">
        <f t="shared" si="7199"/>
        <v>#N/A</v>
      </c>
      <c r="G4168" s="52" t="e">
        <f t="shared" si="7199"/>
        <v>#N/A</v>
      </c>
      <c r="H4168" s="52" t="e">
        <f t="shared" si="7199"/>
        <v>#N/A</v>
      </c>
      <c r="I4168" s="52" t="e">
        <f t="shared" si="7199"/>
        <v>#N/A</v>
      </c>
      <c r="J4168" s="52" t="e">
        <f t="shared" si="7199"/>
        <v>#N/A</v>
      </c>
      <c r="K4168" s="52" t="e">
        <f t="shared" si="7199"/>
        <v>#N/A</v>
      </c>
      <c r="L4168" s="52" t="e">
        <f t="shared" si="7199"/>
        <v>#N/A</v>
      </c>
      <c r="M4168" s="52" t="e">
        <f t="shared" si="7199"/>
        <v>#N/A</v>
      </c>
      <c r="N4168" s="52" t="e">
        <f t="shared" si="7199"/>
        <v>#N/A</v>
      </c>
      <c r="O4168" s="52" t="e">
        <f t="shared" si="7199"/>
        <v>#N/A</v>
      </c>
      <c r="P4168" s="52" t="e">
        <f t="shared" si="7199"/>
        <v>#N/A</v>
      </c>
      <c r="Q4168" s="52" t="e">
        <f t="shared" si="7199"/>
        <v>#N/A</v>
      </c>
      <c r="R4168" s="52" t="e">
        <f t="shared" si="7199"/>
        <v>#N/A</v>
      </c>
      <c r="S4168" s="52" t="e">
        <f t="shared" si="7199"/>
        <v>#N/A</v>
      </c>
      <c r="T4168" s="52" t="e">
        <f t="shared" si="7199"/>
        <v>#N/A</v>
      </c>
      <c r="U4168" s="52" t="e">
        <f t="shared" si="7199"/>
        <v>#N/A</v>
      </c>
      <c r="V4168" s="52" t="e">
        <f t="shared" si="7199"/>
        <v>#N/A</v>
      </c>
      <c r="W4168" s="52" t="e">
        <f t="shared" si="7199"/>
        <v>#N/A</v>
      </c>
      <c r="X4168" s="55" t="e">
        <f t="shared" si="7192"/>
        <v>#N/A</v>
      </c>
      <c r="Y4168" s="55" t="e">
        <f t="shared" si="7193"/>
        <v>#N/A</v>
      </c>
      <c r="Z4168" s="55" t="e">
        <f t="shared" ref="Z4168" si="7200">Z4167</f>
        <v>#N/A</v>
      </c>
      <c r="AA4168" s="55" t="e">
        <f t="shared" si="7195"/>
        <v>#N/A</v>
      </c>
      <c r="AB4168" s="336" t="e">
        <f t="shared" si="7196"/>
        <v>#N/A</v>
      </c>
      <c r="AC4168" s="223" t="e">
        <f ca="1">INDEX(FGA_COEFFS,1,1)+Z4168*INDEX(FGA_COEFFS,1,2)+Y4168*INDEX(FGA_COEFFS,1,3)+R4168*INDEX(FGA_COEFFS,1,4)+Q4167*INDEX(FGA_COEFFS,1,5)+S4168*INDEX(FGA_COEFFS,1,6)+T4167*INDEX(FGA_COEFFS,1,7)+M4167*INDEX(FGA_COEFFS,1,8)+Y4171*Y4173</f>
        <v>#N/A</v>
      </c>
      <c r="AD4168" s="223" t="e">
        <f ca="1">INDEX(THREEPTA_COEFFS,1,1)+AC4168*INDEX(THREEPTA_COEFFS,1,2)+J4168*INDEX(THREEPTA_COEFFS,1,3)+AA4168*INDEX(THREEPTA_COEFFS,1,4)+K4168*INDEX(THREEPTA_COEFFS,1,5)+L4167*INDEX(THREEPTA_COEFFS,1,6)+Z4171*Z4173</f>
        <v>#N/A</v>
      </c>
      <c r="AE4168" s="223" t="e">
        <f ca="1">INDEX(THREEPTPCT_COEFFS,1,1)+K4168*INDEX(THREEPTPCT_COEFFS,1,2)+L4167*INDEX(THREEPTPCT_COEFFS,1,3)+AA4171*AA4173</f>
        <v>#N/A</v>
      </c>
      <c r="AF4168" s="55" t="e">
        <f t="shared" ca="1" si="7197"/>
        <v>#N/A</v>
      </c>
      <c r="AG4168" s="223" t="e">
        <f ca="1">INDEX(TWOPTPCT_COEFFS,1,1)+AB4168*INDEX(TWOPTPCT_COEFFS,1,2)+I4167*INDEX(TWOPTPCT_COEFFS,1,3)+G4167*INDEX(TWOPTPCT_COEFFS,1,4)+L4167*INDEX(TWOPTPCT_COEFFS,1,5)+AB4171*AB4173</f>
        <v>#N/A</v>
      </c>
      <c r="AH4168" s="223" t="e">
        <f ca="1">INDEX(FTA_COEFFS,1,1)+O4168*INDEX(FTA_COEFFS,1,2)+N4167*INDEX(FTA_COEFFS,1,3)+(Q4168+R4168)*INDEX(FTA_COEFFS,1,4)+(Q4167+R4167)*INDEX(FTA_COEFFS,1,5)+M4167*INDEX(FTA_COEFFS,1,6)+AC4171*AC4173</f>
        <v>#N/A</v>
      </c>
      <c r="AI4168" s="223" t="e">
        <f ca="1">INDEX(FTPCT_COEFFS,1,1)+P4168*INDEX(FTPCT_COEFFS,1,2)+F4168*INDEX(FTPCT_COEFFS,1,3)+G4167*INDEX(FTPCT_COEFFS,1,4)+AD4171*AD4173</f>
        <v>#N/A</v>
      </c>
      <c r="AJ4168" s="338" t="e">
        <f t="shared" ca="1" si="7198"/>
        <v>#N/A</v>
      </c>
      <c r="AK4168" s="55"/>
      <c r="AL4168" s="55"/>
      <c r="AM4168" s="55"/>
      <c r="AN4168" s="55"/>
      <c r="AO4168" s="55"/>
      <c r="AP4168" s="55"/>
      <c r="AQ4168" s="55"/>
      <c r="AR4168" s="55"/>
    </row>
    <row r="4169" spans="1:45" x14ac:dyDescent="0.3">
      <c r="A4169" s="54" t="e">
        <f ca="1">IF(D4167&gt;(D4168+(AVERAGE(V4167,W4167)-AVERAGE(V4168,W4168))/2)+2.5,C4167,IF(D4168&gt;(D4167+(AVERAGE(V4168,W4168)-AVERAGE(V4167,W4167))/2)+2.5,C4168,"Close"))</f>
        <v>#N/A</v>
      </c>
      <c r="B4169" s="64" t="e">
        <f ca="1">IF(D4168&gt;D4167,C4168,C4167)</f>
        <v>#N/A</v>
      </c>
      <c r="D4169" s="56"/>
      <c r="X4169" s="55"/>
      <c r="Y4169" s="55"/>
      <c r="Z4169" s="55"/>
      <c r="AA4169" s="55"/>
      <c r="AB4169" s="55"/>
      <c r="AC4169" s="337"/>
      <c r="AD4169" s="337"/>
      <c r="AE4169" s="337"/>
      <c r="AF4169" s="337"/>
      <c r="AG4169" s="337"/>
      <c r="AH4169" s="337"/>
      <c r="AI4169" s="337"/>
      <c r="AJ4169" s="337"/>
      <c r="AK4169" s="337"/>
      <c r="AL4169" s="337"/>
      <c r="AM4169" s="55"/>
      <c r="AN4169" s="55"/>
      <c r="AO4169" s="55"/>
      <c r="AP4169" s="55"/>
      <c r="AQ4169" s="55"/>
      <c r="AR4169" s="55"/>
      <c r="AS4169" s="55"/>
    </row>
    <row r="4170" spans="1:45" x14ac:dyDescent="0.3">
      <c r="X4170" s="54" t="s">
        <v>1305</v>
      </c>
      <c r="Y4170" s="54" t="s">
        <v>128</v>
      </c>
      <c r="Z4170" s="54" t="s">
        <v>157</v>
      </c>
      <c r="AA4170" s="54" t="s">
        <v>151</v>
      </c>
      <c r="AB4170" s="54" t="s">
        <v>1327</v>
      </c>
      <c r="AC4170" s="54" t="s">
        <v>129</v>
      </c>
      <c r="AD4170" s="54" t="s">
        <v>116</v>
      </c>
      <c r="AE4170" s="54"/>
      <c r="AF4170" s="54"/>
      <c r="AG4170" s="54"/>
      <c r="AH4170" s="54"/>
      <c r="AI4170" s="54"/>
      <c r="AJ4170" s="54"/>
      <c r="AK4170" s="54"/>
      <c r="AL4170" s="54"/>
      <c r="AM4170" s="54"/>
      <c r="AN4170" s="54"/>
      <c r="AO4170" s="54"/>
      <c r="AP4170" s="54"/>
      <c r="AQ4170" s="54"/>
      <c r="AR4170" s="54"/>
      <c r="AS4170" s="54"/>
    </row>
    <row r="4171" spans="1:45" x14ac:dyDescent="0.3">
      <c r="X4171" s="54"/>
      <c r="Y4171" s="54">
        <f t="shared" ref="Y4171:AD4171" si="7201">Y4164</f>
        <v>6.4436999999999998</v>
      </c>
      <c r="Z4171" s="54">
        <f t="shared" si="7201"/>
        <v>4.9371</v>
      </c>
      <c r="AA4171" s="54">
        <f t="shared" si="7201"/>
        <v>11.350300000000001</v>
      </c>
      <c r="AB4171" s="54">
        <f t="shared" si="7201"/>
        <v>7.1900000000000006E-2</v>
      </c>
      <c r="AC4171" s="54">
        <f t="shared" si="7201"/>
        <v>6.2766000000000002</v>
      </c>
      <c r="AD4171" s="54">
        <f t="shared" si="7201"/>
        <v>11.042999999999999</v>
      </c>
      <c r="AE4171" s="54"/>
      <c r="AF4171" s="336"/>
      <c r="AG4171" s="336"/>
      <c r="AH4171" s="336"/>
      <c r="AI4171" s="54"/>
      <c r="AJ4171" s="54"/>
      <c r="AK4171" s="54"/>
      <c r="AL4171" s="54"/>
      <c r="AM4171" s="54"/>
      <c r="AN4171" s="54"/>
      <c r="AO4171" s="54"/>
      <c r="AP4171" s="54"/>
      <c r="AQ4171" s="54"/>
      <c r="AR4171" s="54"/>
      <c r="AS4171" s="54"/>
    </row>
    <row r="4172" spans="1:45" x14ac:dyDescent="0.3">
      <c r="D4172" s="56"/>
      <c r="X4172" s="336"/>
      <c r="Y4172" s="336">
        <f t="shared" ca="1" si="7141"/>
        <v>-1.241446115819249E-2</v>
      </c>
      <c r="Z4172" s="336">
        <f t="shared" ca="1" si="7141"/>
        <v>1.0613980834312928E-2</v>
      </c>
      <c r="AA4172" s="336">
        <f t="shared" ca="1" si="7141"/>
        <v>-0.83152191434033973</v>
      </c>
      <c r="AB4172" s="336">
        <f t="shared" ca="1" si="7141"/>
        <v>-4.3811610575670262E-2</v>
      </c>
      <c r="AC4172" s="336">
        <f t="shared" ca="1" si="7141"/>
        <v>0.15570041769818069</v>
      </c>
      <c r="AD4172" s="336">
        <f t="shared" ca="1" si="7141"/>
        <v>0.85696748747499629</v>
      </c>
      <c r="AE4172" s="336"/>
      <c r="AF4172" s="336"/>
      <c r="AG4172" s="336"/>
      <c r="AH4172" s="336"/>
      <c r="AI4172" s="54"/>
      <c r="AJ4172" s="54"/>
      <c r="AK4172" s="54"/>
      <c r="AL4172" s="336"/>
      <c r="AM4172" s="336"/>
      <c r="AN4172" s="336"/>
      <c r="AO4172" s="336"/>
      <c r="AP4172" s="54"/>
      <c r="AQ4172" s="336"/>
      <c r="AR4172" s="336"/>
      <c r="AS4172" s="336"/>
    </row>
    <row r="4173" spans="1:45" x14ac:dyDescent="0.3">
      <c r="C4173" s="54"/>
      <c r="D4173" s="56"/>
      <c r="Y4173" s="336">
        <f t="shared" ca="1" si="7141"/>
        <v>0.30501331686497435</v>
      </c>
      <c r="Z4173" s="336">
        <f t="shared" ca="1" si="7141"/>
        <v>-1.247301969814758</v>
      </c>
      <c r="AA4173" s="336">
        <f t="shared" ca="1" si="7141"/>
        <v>0.27622331177498705</v>
      </c>
      <c r="AB4173" s="336">
        <f t="shared" ca="1" si="7141"/>
        <v>-0.79022959818541116</v>
      </c>
      <c r="AC4173" s="336">
        <f t="shared" ca="1" si="7141"/>
        <v>1.4173976405780473</v>
      </c>
      <c r="AD4173" s="336">
        <f t="shared" ca="1" si="7141"/>
        <v>-1.0835884457131213</v>
      </c>
      <c r="AE4173" s="55"/>
      <c r="AF4173" s="55"/>
      <c r="AG4173" s="55"/>
      <c r="AH4173" s="55"/>
      <c r="AI4173" s="55"/>
      <c r="AJ4173" s="55"/>
      <c r="AK4173" s="55"/>
      <c r="AL4173" s="55"/>
      <c r="AM4173" s="55"/>
      <c r="AN4173" s="55"/>
      <c r="AO4173" s="55"/>
      <c r="AP4173" s="55"/>
      <c r="AQ4173" s="55"/>
      <c r="AR4173" s="55"/>
      <c r="AS4173" s="55"/>
    </row>
    <row r="4174" spans="1:45" x14ac:dyDescent="0.3">
      <c r="B4174" s="54" t="s">
        <v>172</v>
      </c>
      <c r="C4174" s="53">
        <f>C4167</f>
        <v>0</v>
      </c>
      <c r="D4174" s="56" t="e">
        <f t="shared" ref="D4174:D4175" ca="1" si="7202">AJ4174</f>
        <v>#N/A</v>
      </c>
      <c r="E4174" s="52" t="e">
        <f t="shared" ref="E4174:W4174" si="7203">E4167</f>
        <v>#N/A</v>
      </c>
      <c r="F4174" s="52" t="e">
        <f t="shared" si="7203"/>
        <v>#N/A</v>
      </c>
      <c r="G4174" s="52" t="e">
        <f t="shared" si="7203"/>
        <v>#N/A</v>
      </c>
      <c r="H4174" s="52" t="e">
        <f t="shared" si="7203"/>
        <v>#N/A</v>
      </c>
      <c r="I4174" s="52" t="e">
        <f t="shared" si="7203"/>
        <v>#N/A</v>
      </c>
      <c r="J4174" s="52" t="e">
        <f t="shared" si="7203"/>
        <v>#N/A</v>
      </c>
      <c r="K4174" s="52" t="e">
        <f t="shared" si="7203"/>
        <v>#N/A</v>
      </c>
      <c r="L4174" s="52" t="e">
        <f t="shared" si="7203"/>
        <v>#N/A</v>
      </c>
      <c r="M4174" s="52" t="e">
        <f t="shared" si="7203"/>
        <v>#N/A</v>
      </c>
      <c r="N4174" s="52" t="e">
        <f t="shared" si="7203"/>
        <v>#N/A</v>
      </c>
      <c r="O4174" s="52" t="e">
        <f t="shared" si="7203"/>
        <v>#N/A</v>
      </c>
      <c r="P4174" s="52" t="e">
        <f t="shared" si="7203"/>
        <v>#N/A</v>
      </c>
      <c r="Q4174" s="52" t="e">
        <f t="shared" si="7203"/>
        <v>#N/A</v>
      </c>
      <c r="R4174" s="52" t="e">
        <f t="shared" si="7203"/>
        <v>#N/A</v>
      </c>
      <c r="S4174" s="52" t="e">
        <f t="shared" si="7203"/>
        <v>#N/A</v>
      </c>
      <c r="T4174" s="52" t="e">
        <f t="shared" si="7203"/>
        <v>#N/A</v>
      </c>
      <c r="U4174" s="52" t="e">
        <f t="shared" si="7203"/>
        <v>#N/A</v>
      </c>
      <c r="V4174" s="52" t="e">
        <f t="shared" si="7203"/>
        <v>#N/A</v>
      </c>
      <c r="W4174" s="52" t="e">
        <f t="shared" si="7203"/>
        <v>#N/A</v>
      </c>
      <c r="X4174" s="55" t="e">
        <f t="shared" ref="X4174:X4175" si="7204">(H4174-(O4174*P4174)/100-3*(J4174*K4174)/100)/2</f>
        <v>#N/A</v>
      </c>
      <c r="Y4174" s="55" t="e">
        <f t="shared" ref="Y4174:Y4175" si="7205">SUM(X4174,(J4174*K4174/100))/(F4174/100)</f>
        <v>#N/A</v>
      </c>
      <c r="Z4174" s="55" t="e">
        <f t="shared" ref="Z4174" si="7206">U4174*0.5+U4175*0.5</f>
        <v>#N/A</v>
      </c>
      <c r="AA4174" s="55" t="e">
        <f t="shared" ref="AA4174:AA4175" si="7207">J4174/Y4174</f>
        <v>#N/A</v>
      </c>
      <c r="AB4174" s="336" t="e">
        <f t="shared" ref="AB4174:AB4175" si="7208">X4174/(Y4174-J4174)</f>
        <v>#N/A</v>
      </c>
      <c r="AC4174" s="223" t="e">
        <f ca="1">INDEX(FGA_COEFFS,1,1)+Z4174*INDEX(FGA_COEFFS,1,2)+Y4174*INDEX(FGA_COEFFS,1,3)+R4174*INDEX(FGA_COEFFS,1,4)+Q4175*INDEX(FGA_COEFFS,1,5)+S4174*INDEX(FGA_COEFFS,1,6)+T4175*INDEX(FGA_COEFFS,1,7)+M4175*INDEX(FGA_COEFFS,1,8)+Y4178*Y4179</f>
        <v>#N/A</v>
      </c>
      <c r="AD4174" s="223" t="e">
        <f ca="1">INDEX(THREEPTA_COEFFS,1,1)+AC4174*INDEX(THREEPTA_COEFFS,1,2)+J4174*INDEX(THREEPTA_COEFFS,1,3)+AA4174*INDEX(THREEPTA_COEFFS,1,4)+K4174*INDEX(THREEPTA_COEFFS,1,5)+L4175*INDEX(THREEPTA_COEFFS,1,6)+Z4178*Z4179</f>
        <v>#N/A</v>
      </c>
      <c r="AE4174" s="223" t="e">
        <f ca="1">INDEX(THREEPTPCT_COEFFS,1,1)+K4174*INDEX(THREEPTPCT_COEFFS,1,2)+L4175*INDEX(THREEPTPCT_COEFFS,1,3)+AA4178*AA4179</f>
        <v>#N/A</v>
      </c>
      <c r="AF4174" s="55" t="e">
        <f t="shared" ref="AF4174:AF4175" ca="1" si="7209">AC4174-AD4174</f>
        <v>#N/A</v>
      </c>
      <c r="AG4174" s="223" t="e">
        <f ca="1">INDEX(TWOPTPCT_COEFFS,1,1)+AB4174*INDEX(TWOPTPCT_COEFFS,1,2)+I4175*INDEX(TWOPTPCT_COEFFS,1,3)+G4175*INDEX(TWOPTPCT_COEFFS,1,4)+L4175*INDEX(TWOPTPCT_COEFFS,1,5)+AB4178*AB4179</f>
        <v>#N/A</v>
      </c>
      <c r="AH4174" s="223" t="e">
        <f ca="1">INDEX(FTA_COEFFS,1,1)+O4174*INDEX(FTA_COEFFS,1,2)+N4175*INDEX(FTA_COEFFS,1,3)+(Q4174+R4174)*INDEX(FTA_COEFFS,1,4)+(Q4175+R4175)*INDEX(FTA_COEFFS,1,5)+M4175*INDEX(FTA_COEFFS,1,6)+AC4178*AC4179</f>
        <v>#N/A</v>
      </c>
      <c r="AI4174" s="223" t="e">
        <f ca="1">INDEX(FTPCT_COEFFS,1,1)+P4174*INDEX(FTPCT_COEFFS,1,2)+F4174*INDEX(FTPCT_COEFFS,1,3)+G4175*INDEX(FTPCT_COEFFS,1,4)+AD4178*AD4179</f>
        <v>#N/A</v>
      </c>
      <c r="AJ4174" s="338" t="e">
        <f t="shared" ref="AJ4174:AJ4175" ca="1" si="7210">AD4174*AE4174/100+AF4174*AG4174+AH4174*AI4174/100</f>
        <v>#N/A</v>
      </c>
      <c r="AK4174" s="55"/>
      <c r="AL4174" s="55"/>
      <c r="AM4174" s="55"/>
      <c r="AN4174" s="55"/>
      <c r="AO4174" s="55"/>
      <c r="AP4174" s="55"/>
      <c r="AQ4174" s="55"/>
      <c r="AR4174" s="55"/>
    </row>
    <row r="4175" spans="1:45" x14ac:dyDescent="0.3">
      <c r="B4175" s="54" t="s">
        <v>175</v>
      </c>
      <c r="C4175" s="54">
        <f>C4168</f>
        <v>0</v>
      </c>
      <c r="D4175" s="56" t="e">
        <f t="shared" ca="1" si="7202"/>
        <v>#N/A</v>
      </c>
      <c r="E4175" s="52" t="e">
        <f t="shared" ref="E4175:W4175" si="7211">E4168</f>
        <v>#N/A</v>
      </c>
      <c r="F4175" s="52" t="e">
        <f t="shared" si="7211"/>
        <v>#N/A</v>
      </c>
      <c r="G4175" s="52" t="e">
        <f t="shared" si="7211"/>
        <v>#N/A</v>
      </c>
      <c r="H4175" s="52" t="e">
        <f t="shared" si="7211"/>
        <v>#N/A</v>
      </c>
      <c r="I4175" s="52" t="e">
        <f t="shared" si="7211"/>
        <v>#N/A</v>
      </c>
      <c r="J4175" s="52" t="e">
        <f t="shared" si="7211"/>
        <v>#N/A</v>
      </c>
      <c r="K4175" s="52" t="e">
        <f t="shared" si="7211"/>
        <v>#N/A</v>
      </c>
      <c r="L4175" s="52" t="e">
        <f t="shared" si="7211"/>
        <v>#N/A</v>
      </c>
      <c r="M4175" s="52" t="e">
        <f t="shared" si="7211"/>
        <v>#N/A</v>
      </c>
      <c r="N4175" s="52" t="e">
        <f t="shared" si="7211"/>
        <v>#N/A</v>
      </c>
      <c r="O4175" s="52" t="e">
        <f t="shared" si="7211"/>
        <v>#N/A</v>
      </c>
      <c r="P4175" s="52" t="e">
        <f t="shared" si="7211"/>
        <v>#N/A</v>
      </c>
      <c r="Q4175" s="52" t="e">
        <f t="shared" si="7211"/>
        <v>#N/A</v>
      </c>
      <c r="R4175" s="52" t="e">
        <f t="shared" si="7211"/>
        <v>#N/A</v>
      </c>
      <c r="S4175" s="52" t="e">
        <f t="shared" si="7211"/>
        <v>#N/A</v>
      </c>
      <c r="T4175" s="52" t="e">
        <f t="shared" si="7211"/>
        <v>#N/A</v>
      </c>
      <c r="U4175" s="52" t="e">
        <f t="shared" si="7211"/>
        <v>#N/A</v>
      </c>
      <c r="V4175" s="52" t="e">
        <f t="shared" si="7211"/>
        <v>#N/A</v>
      </c>
      <c r="W4175" s="52" t="e">
        <f t="shared" si="7211"/>
        <v>#N/A</v>
      </c>
      <c r="X4175" s="55" t="e">
        <f t="shared" si="7204"/>
        <v>#N/A</v>
      </c>
      <c r="Y4175" s="55" t="e">
        <f t="shared" si="7205"/>
        <v>#N/A</v>
      </c>
      <c r="Z4175" s="55" t="e">
        <f t="shared" ref="Z4175" si="7212">Z4174</f>
        <v>#N/A</v>
      </c>
      <c r="AA4175" s="55" t="e">
        <f t="shared" si="7207"/>
        <v>#N/A</v>
      </c>
      <c r="AB4175" s="336" t="e">
        <f t="shared" si="7208"/>
        <v>#N/A</v>
      </c>
      <c r="AC4175" s="223" t="e">
        <f ca="1">INDEX(FGA_COEFFS,1,1)+Z4175*INDEX(FGA_COEFFS,1,2)+Y4175*INDEX(FGA_COEFFS,1,3)+R4175*INDEX(FGA_COEFFS,1,4)+Q4174*INDEX(FGA_COEFFS,1,5)+S4175*INDEX(FGA_COEFFS,1,6)+T4174*INDEX(FGA_COEFFS,1,7)+M4174*INDEX(FGA_COEFFS,1,8)+Y4178*Y4180</f>
        <v>#N/A</v>
      </c>
      <c r="AD4175" s="223" t="e">
        <f ca="1">INDEX(THREEPTA_COEFFS,1,1)+AC4175*INDEX(THREEPTA_COEFFS,1,2)+J4175*INDEX(THREEPTA_COEFFS,1,3)+AA4175*INDEX(THREEPTA_COEFFS,1,4)+K4175*INDEX(THREEPTA_COEFFS,1,5)+L4174*INDEX(THREEPTA_COEFFS,1,6)+Z4178*Z4180</f>
        <v>#N/A</v>
      </c>
      <c r="AE4175" s="223" t="e">
        <f ca="1">INDEX(THREEPTPCT_COEFFS,1,1)+K4175*INDEX(THREEPTPCT_COEFFS,1,2)+L4174*INDEX(THREEPTPCT_COEFFS,1,3)+AA4178*AA4180</f>
        <v>#N/A</v>
      </c>
      <c r="AF4175" s="55" t="e">
        <f t="shared" ca="1" si="7209"/>
        <v>#N/A</v>
      </c>
      <c r="AG4175" s="223" t="e">
        <f ca="1">INDEX(TWOPTPCT_COEFFS,1,1)+AB4175*INDEX(TWOPTPCT_COEFFS,1,2)+I4174*INDEX(TWOPTPCT_COEFFS,1,3)+G4174*INDEX(TWOPTPCT_COEFFS,1,4)+L4174*INDEX(TWOPTPCT_COEFFS,1,5)+AB4178*AB4180</f>
        <v>#N/A</v>
      </c>
      <c r="AH4175" s="223" t="e">
        <f ca="1">INDEX(FTA_COEFFS,1,1)+O4175*INDEX(FTA_COEFFS,1,2)+N4174*INDEX(FTA_COEFFS,1,3)+(Q4175+R4175)*INDEX(FTA_COEFFS,1,4)+(Q4174+R4174)*INDEX(FTA_COEFFS,1,5)+M4174*INDEX(FTA_COEFFS,1,6)+AC4178*AC4180</f>
        <v>#N/A</v>
      </c>
      <c r="AI4175" s="223" t="e">
        <f ca="1">INDEX(FTPCT_COEFFS,1,1)+P4175*INDEX(FTPCT_COEFFS,1,2)+F4175*INDEX(FTPCT_COEFFS,1,3)+G4174*INDEX(FTPCT_COEFFS,1,4)+AD4178*AD4180</f>
        <v>#N/A</v>
      </c>
      <c r="AJ4175" s="338" t="e">
        <f t="shared" ca="1" si="7210"/>
        <v>#N/A</v>
      </c>
      <c r="AK4175" s="55"/>
      <c r="AL4175" s="55"/>
      <c r="AM4175" s="55"/>
      <c r="AN4175" s="55"/>
      <c r="AO4175" s="55"/>
      <c r="AP4175" s="55"/>
      <c r="AQ4175" s="55"/>
      <c r="AR4175" s="55"/>
    </row>
    <row r="4176" spans="1:45" x14ac:dyDescent="0.3">
      <c r="A4176" s="54" t="e">
        <f ca="1">IF(D4174&gt;(D4175+(AVERAGE(V4174,W4174)-AVERAGE(V4175,W4175))/2)+2.5,C4174,IF(D4175&gt;(D4174+(AVERAGE(V4175,W4175)-AVERAGE(V4174,W4174))/2)+2.5,C4175,"Close"))</f>
        <v>#N/A</v>
      </c>
      <c r="B4176" s="64" t="e">
        <f ca="1">IF(D4175&gt;D4174,C4175,C4174)</f>
        <v>#N/A</v>
      </c>
      <c r="D4176" s="56"/>
      <c r="X4176" s="55"/>
      <c r="Y4176" s="55"/>
      <c r="Z4176" s="55"/>
      <c r="AA4176" s="55"/>
      <c r="AB4176" s="55"/>
      <c r="AC4176" s="337"/>
      <c r="AD4176" s="337"/>
      <c r="AE4176" s="337"/>
      <c r="AF4176" s="337"/>
      <c r="AG4176" s="337"/>
      <c r="AH4176" s="337"/>
      <c r="AI4176" s="337"/>
      <c r="AJ4176" s="337"/>
      <c r="AK4176" s="337"/>
      <c r="AL4176" s="337"/>
      <c r="AM4176" s="55"/>
      <c r="AN4176" s="55"/>
      <c r="AO4176" s="55"/>
      <c r="AP4176" s="55"/>
      <c r="AQ4176" s="55"/>
      <c r="AR4176" s="55"/>
      <c r="AS4176" s="55"/>
    </row>
    <row r="4177" spans="1:45" x14ac:dyDescent="0.3">
      <c r="X4177" s="54" t="s">
        <v>1305</v>
      </c>
      <c r="Y4177" s="54" t="s">
        <v>128</v>
      </c>
      <c r="Z4177" s="54" t="s">
        <v>157</v>
      </c>
      <c r="AA4177" s="54" t="s">
        <v>151</v>
      </c>
      <c r="AB4177" s="54" t="s">
        <v>1327</v>
      </c>
      <c r="AC4177" s="54" t="s">
        <v>129</v>
      </c>
      <c r="AD4177" s="54" t="s">
        <v>116</v>
      </c>
      <c r="AE4177" s="54"/>
      <c r="AF4177" s="54"/>
      <c r="AG4177" s="54"/>
      <c r="AH4177" s="54"/>
      <c r="AI4177" s="54"/>
      <c r="AJ4177" s="54"/>
      <c r="AK4177" s="54"/>
      <c r="AL4177" s="54"/>
      <c r="AM4177" s="54"/>
      <c r="AN4177" s="54"/>
      <c r="AO4177" s="54"/>
      <c r="AP4177" s="54"/>
      <c r="AQ4177" s="54"/>
      <c r="AR4177" s="54"/>
      <c r="AS4177" s="54"/>
    </row>
    <row r="4178" spans="1:45" x14ac:dyDescent="0.3">
      <c r="X4178" s="54"/>
      <c r="Y4178" s="54">
        <f t="shared" ref="Y4178:AD4178" si="7213">Y4171</f>
        <v>6.4436999999999998</v>
      </c>
      <c r="Z4178" s="54">
        <f t="shared" si="7213"/>
        <v>4.9371</v>
      </c>
      <c r="AA4178" s="54">
        <f t="shared" si="7213"/>
        <v>11.350300000000001</v>
      </c>
      <c r="AB4178" s="54">
        <f t="shared" si="7213"/>
        <v>7.1900000000000006E-2</v>
      </c>
      <c r="AC4178" s="54">
        <f t="shared" si="7213"/>
        <v>6.2766000000000002</v>
      </c>
      <c r="AD4178" s="54">
        <f t="shared" si="7213"/>
        <v>11.042999999999999</v>
      </c>
      <c r="AE4178" s="54"/>
      <c r="AF4178" s="336"/>
      <c r="AG4178" s="336"/>
      <c r="AH4178" s="336"/>
      <c r="AI4178" s="54"/>
      <c r="AJ4178" s="54"/>
      <c r="AK4178" s="54"/>
      <c r="AL4178" s="54"/>
      <c r="AM4178" s="54"/>
      <c r="AN4178" s="54"/>
      <c r="AO4178" s="54"/>
      <c r="AP4178" s="54"/>
      <c r="AQ4178" s="54"/>
      <c r="AR4178" s="54"/>
      <c r="AS4178" s="54"/>
    </row>
    <row r="4179" spans="1:45" x14ac:dyDescent="0.3">
      <c r="D4179" s="56"/>
      <c r="X4179" s="336"/>
      <c r="Y4179" s="336">
        <f t="shared" ca="1" si="7141"/>
        <v>-0.7866110519870928</v>
      </c>
      <c r="Z4179" s="336">
        <f t="shared" ca="1" si="7141"/>
        <v>-0.73874083700351578</v>
      </c>
      <c r="AA4179" s="336">
        <f t="shared" ca="1" si="7141"/>
        <v>-0.29179053598027488</v>
      </c>
      <c r="AB4179" s="336">
        <f t="shared" ca="1" si="7141"/>
        <v>-0.21187982056303897</v>
      </c>
      <c r="AC4179" s="336">
        <f t="shared" ca="1" si="7141"/>
        <v>-0.46455185283247191</v>
      </c>
      <c r="AD4179" s="336">
        <f t="shared" ca="1" si="7141"/>
        <v>0.42825251855917512</v>
      </c>
      <c r="AE4179" s="336"/>
      <c r="AF4179" s="336"/>
      <c r="AG4179" s="336"/>
      <c r="AH4179" s="336"/>
      <c r="AI4179" s="54"/>
      <c r="AJ4179" s="54"/>
      <c r="AK4179" s="54"/>
      <c r="AL4179" s="336"/>
      <c r="AM4179" s="336"/>
      <c r="AN4179" s="336"/>
      <c r="AO4179" s="336"/>
      <c r="AP4179" s="54"/>
      <c r="AQ4179" s="336"/>
      <c r="AR4179" s="336"/>
      <c r="AS4179" s="336"/>
    </row>
    <row r="4180" spans="1:45" x14ac:dyDescent="0.3">
      <c r="C4180" s="54"/>
      <c r="D4180" s="56"/>
      <c r="Y4180" s="336">
        <f t="shared" ca="1" si="7141"/>
        <v>4.6564494930838239E-5</v>
      </c>
      <c r="Z4180" s="336">
        <f t="shared" ca="1" si="7141"/>
        <v>-4.4631229426144716E-4</v>
      </c>
      <c r="AA4180" s="336">
        <f t="shared" ca="1" si="7141"/>
        <v>0.53053208530541429</v>
      </c>
      <c r="AB4180" s="336">
        <f t="shared" ca="1" si="7141"/>
        <v>0.46392452521562133</v>
      </c>
      <c r="AC4180" s="336">
        <f t="shared" ca="1" si="7141"/>
        <v>-1.109947860356717</v>
      </c>
      <c r="AD4180" s="336">
        <f t="shared" ca="1" si="7141"/>
        <v>-2.3079484217455142E-2</v>
      </c>
      <c r="AE4180" s="55"/>
      <c r="AF4180" s="55"/>
      <c r="AG4180" s="55"/>
      <c r="AH4180" s="55"/>
      <c r="AI4180" s="55"/>
      <c r="AJ4180" s="55"/>
      <c r="AK4180" s="55"/>
      <c r="AL4180" s="55"/>
      <c r="AM4180" s="55"/>
      <c r="AN4180" s="55"/>
      <c r="AO4180" s="55"/>
      <c r="AP4180" s="55"/>
      <c r="AQ4180" s="55"/>
      <c r="AR4180" s="55"/>
      <c r="AS4180" s="55"/>
    </row>
    <row r="4181" spans="1:45" x14ac:dyDescent="0.3">
      <c r="B4181" s="54" t="s">
        <v>172</v>
      </c>
      <c r="C4181" s="53">
        <f>C4174</f>
        <v>0</v>
      </c>
      <c r="D4181" s="56" t="e">
        <f t="shared" ref="D4181:D4182" ca="1" si="7214">AJ4181</f>
        <v>#N/A</v>
      </c>
      <c r="E4181" s="52" t="e">
        <f t="shared" ref="E4181:W4181" si="7215">E4174</f>
        <v>#N/A</v>
      </c>
      <c r="F4181" s="52" t="e">
        <f t="shared" si="7215"/>
        <v>#N/A</v>
      </c>
      <c r="G4181" s="52" t="e">
        <f t="shared" si="7215"/>
        <v>#N/A</v>
      </c>
      <c r="H4181" s="52" t="e">
        <f t="shared" si="7215"/>
        <v>#N/A</v>
      </c>
      <c r="I4181" s="52" t="e">
        <f t="shared" si="7215"/>
        <v>#N/A</v>
      </c>
      <c r="J4181" s="52" t="e">
        <f t="shared" si="7215"/>
        <v>#N/A</v>
      </c>
      <c r="K4181" s="52" t="e">
        <f t="shared" si="7215"/>
        <v>#N/A</v>
      </c>
      <c r="L4181" s="52" t="e">
        <f t="shared" si="7215"/>
        <v>#N/A</v>
      </c>
      <c r="M4181" s="52" t="e">
        <f t="shared" si="7215"/>
        <v>#N/A</v>
      </c>
      <c r="N4181" s="52" t="e">
        <f t="shared" si="7215"/>
        <v>#N/A</v>
      </c>
      <c r="O4181" s="52" t="e">
        <f t="shared" si="7215"/>
        <v>#N/A</v>
      </c>
      <c r="P4181" s="52" t="e">
        <f t="shared" si="7215"/>
        <v>#N/A</v>
      </c>
      <c r="Q4181" s="52" t="e">
        <f t="shared" si="7215"/>
        <v>#N/A</v>
      </c>
      <c r="R4181" s="52" t="e">
        <f t="shared" si="7215"/>
        <v>#N/A</v>
      </c>
      <c r="S4181" s="52" t="e">
        <f t="shared" si="7215"/>
        <v>#N/A</v>
      </c>
      <c r="T4181" s="52" t="e">
        <f t="shared" si="7215"/>
        <v>#N/A</v>
      </c>
      <c r="U4181" s="52" t="e">
        <f t="shared" si="7215"/>
        <v>#N/A</v>
      </c>
      <c r="V4181" s="52" t="e">
        <f t="shared" si="7215"/>
        <v>#N/A</v>
      </c>
      <c r="W4181" s="52" t="e">
        <f t="shared" si="7215"/>
        <v>#N/A</v>
      </c>
      <c r="X4181" s="55" t="e">
        <f t="shared" ref="X4181:X4182" si="7216">(H4181-(O4181*P4181)/100-3*(J4181*K4181)/100)/2</f>
        <v>#N/A</v>
      </c>
      <c r="Y4181" s="55" t="e">
        <f t="shared" ref="Y4181:Y4182" si="7217">SUM(X4181,(J4181*K4181/100))/(F4181/100)</f>
        <v>#N/A</v>
      </c>
      <c r="Z4181" s="55" t="e">
        <f t="shared" ref="Z4181" si="7218">U4181*0.5+U4182*0.5</f>
        <v>#N/A</v>
      </c>
      <c r="AA4181" s="55" t="e">
        <f t="shared" ref="AA4181:AA4182" si="7219">J4181/Y4181</f>
        <v>#N/A</v>
      </c>
      <c r="AB4181" s="336" t="e">
        <f t="shared" ref="AB4181:AB4182" si="7220">X4181/(Y4181-J4181)</f>
        <v>#N/A</v>
      </c>
      <c r="AC4181" s="223" t="e">
        <f ca="1">INDEX(FGA_COEFFS,1,1)+Z4181*INDEX(FGA_COEFFS,1,2)+Y4181*INDEX(FGA_COEFFS,1,3)+R4181*INDEX(FGA_COEFFS,1,4)+Q4182*INDEX(FGA_COEFFS,1,5)+S4181*INDEX(FGA_COEFFS,1,6)+T4182*INDEX(FGA_COEFFS,1,7)+M4182*INDEX(FGA_COEFFS,1,8)+Y4185*Y4186</f>
        <v>#N/A</v>
      </c>
      <c r="AD4181" s="223" t="e">
        <f ca="1">INDEX(THREEPTA_COEFFS,1,1)+AC4181*INDEX(THREEPTA_COEFFS,1,2)+J4181*INDEX(THREEPTA_COEFFS,1,3)+AA4181*INDEX(THREEPTA_COEFFS,1,4)+K4181*INDEX(THREEPTA_COEFFS,1,5)+L4182*INDEX(THREEPTA_COEFFS,1,6)+Z4185*Z4186</f>
        <v>#N/A</v>
      </c>
      <c r="AE4181" s="223" t="e">
        <f ca="1">INDEX(THREEPTPCT_COEFFS,1,1)+K4181*INDEX(THREEPTPCT_COEFFS,1,2)+L4182*INDEX(THREEPTPCT_COEFFS,1,3)+AA4185*AA4186</f>
        <v>#N/A</v>
      </c>
      <c r="AF4181" s="55" t="e">
        <f t="shared" ref="AF4181:AF4182" ca="1" si="7221">AC4181-AD4181</f>
        <v>#N/A</v>
      </c>
      <c r="AG4181" s="223" t="e">
        <f ca="1">INDEX(TWOPTPCT_COEFFS,1,1)+AB4181*INDEX(TWOPTPCT_COEFFS,1,2)+I4182*INDEX(TWOPTPCT_COEFFS,1,3)+G4182*INDEX(TWOPTPCT_COEFFS,1,4)+L4182*INDEX(TWOPTPCT_COEFFS,1,5)+AB4185*AB4186</f>
        <v>#N/A</v>
      </c>
      <c r="AH4181" s="223" t="e">
        <f ca="1">INDEX(FTA_COEFFS,1,1)+O4181*INDEX(FTA_COEFFS,1,2)+N4182*INDEX(FTA_COEFFS,1,3)+(Q4181+R4181)*INDEX(FTA_COEFFS,1,4)+(Q4182+R4182)*INDEX(FTA_COEFFS,1,5)+M4182*INDEX(FTA_COEFFS,1,6)+AC4185*AC4186</f>
        <v>#N/A</v>
      </c>
      <c r="AI4181" s="223" t="e">
        <f ca="1">INDEX(FTPCT_COEFFS,1,1)+P4181*INDEX(FTPCT_COEFFS,1,2)+F4181*INDEX(FTPCT_COEFFS,1,3)+G4182*INDEX(FTPCT_COEFFS,1,4)+AD4185*AD4186</f>
        <v>#N/A</v>
      </c>
      <c r="AJ4181" s="338" t="e">
        <f t="shared" ref="AJ4181:AJ4182" ca="1" si="7222">AD4181*AE4181/100+AF4181*AG4181+AH4181*AI4181/100</f>
        <v>#N/A</v>
      </c>
      <c r="AK4181" s="55"/>
      <c r="AL4181" s="55"/>
      <c r="AM4181" s="55"/>
      <c r="AN4181" s="55"/>
      <c r="AO4181" s="55"/>
      <c r="AP4181" s="55"/>
      <c r="AQ4181" s="55"/>
      <c r="AR4181" s="55"/>
    </row>
    <row r="4182" spans="1:45" x14ac:dyDescent="0.3">
      <c r="B4182" s="54" t="s">
        <v>175</v>
      </c>
      <c r="C4182" s="54">
        <f>C4175</f>
        <v>0</v>
      </c>
      <c r="D4182" s="56" t="e">
        <f t="shared" ca="1" si="7214"/>
        <v>#N/A</v>
      </c>
      <c r="E4182" s="52" t="e">
        <f t="shared" ref="E4182:W4182" si="7223">E4175</f>
        <v>#N/A</v>
      </c>
      <c r="F4182" s="52" t="e">
        <f t="shared" si="7223"/>
        <v>#N/A</v>
      </c>
      <c r="G4182" s="52" t="e">
        <f t="shared" si="7223"/>
        <v>#N/A</v>
      </c>
      <c r="H4182" s="52" t="e">
        <f t="shared" si="7223"/>
        <v>#N/A</v>
      </c>
      <c r="I4182" s="52" t="e">
        <f t="shared" si="7223"/>
        <v>#N/A</v>
      </c>
      <c r="J4182" s="52" t="e">
        <f t="shared" si="7223"/>
        <v>#N/A</v>
      </c>
      <c r="K4182" s="52" t="e">
        <f t="shared" si="7223"/>
        <v>#N/A</v>
      </c>
      <c r="L4182" s="52" t="e">
        <f t="shared" si="7223"/>
        <v>#N/A</v>
      </c>
      <c r="M4182" s="52" t="e">
        <f t="shared" si="7223"/>
        <v>#N/A</v>
      </c>
      <c r="N4182" s="52" t="e">
        <f t="shared" si="7223"/>
        <v>#N/A</v>
      </c>
      <c r="O4182" s="52" t="e">
        <f t="shared" si="7223"/>
        <v>#N/A</v>
      </c>
      <c r="P4182" s="52" t="e">
        <f t="shared" si="7223"/>
        <v>#N/A</v>
      </c>
      <c r="Q4182" s="52" t="e">
        <f t="shared" si="7223"/>
        <v>#N/A</v>
      </c>
      <c r="R4182" s="52" t="e">
        <f t="shared" si="7223"/>
        <v>#N/A</v>
      </c>
      <c r="S4182" s="52" t="e">
        <f t="shared" si="7223"/>
        <v>#N/A</v>
      </c>
      <c r="T4182" s="52" t="e">
        <f t="shared" si="7223"/>
        <v>#N/A</v>
      </c>
      <c r="U4182" s="52" t="e">
        <f t="shared" si="7223"/>
        <v>#N/A</v>
      </c>
      <c r="V4182" s="52" t="e">
        <f t="shared" si="7223"/>
        <v>#N/A</v>
      </c>
      <c r="W4182" s="52" t="e">
        <f t="shared" si="7223"/>
        <v>#N/A</v>
      </c>
      <c r="X4182" s="55" t="e">
        <f t="shared" si="7216"/>
        <v>#N/A</v>
      </c>
      <c r="Y4182" s="55" t="e">
        <f t="shared" si="7217"/>
        <v>#N/A</v>
      </c>
      <c r="Z4182" s="55" t="e">
        <f t="shared" ref="Z4182" si="7224">Z4181</f>
        <v>#N/A</v>
      </c>
      <c r="AA4182" s="55" t="e">
        <f t="shared" si="7219"/>
        <v>#N/A</v>
      </c>
      <c r="AB4182" s="336" t="e">
        <f t="shared" si="7220"/>
        <v>#N/A</v>
      </c>
      <c r="AC4182" s="223" t="e">
        <f ca="1">INDEX(FGA_COEFFS,1,1)+Z4182*INDEX(FGA_COEFFS,1,2)+Y4182*INDEX(FGA_COEFFS,1,3)+R4182*INDEX(FGA_COEFFS,1,4)+Q4181*INDEX(FGA_COEFFS,1,5)+S4182*INDEX(FGA_COEFFS,1,6)+T4181*INDEX(FGA_COEFFS,1,7)+M4181*INDEX(FGA_COEFFS,1,8)+Y4185*Y4187</f>
        <v>#N/A</v>
      </c>
      <c r="AD4182" s="223" t="e">
        <f ca="1">INDEX(THREEPTA_COEFFS,1,1)+AC4182*INDEX(THREEPTA_COEFFS,1,2)+J4182*INDEX(THREEPTA_COEFFS,1,3)+AA4182*INDEX(THREEPTA_COEFFS,1,4)+K4182*INDEX(THREEPTA_COEFFS,1,5)+L4181*INDEX(THREEPTA_COEFFS,1,6)+Z4185*Z4187</f>
        <v>#N/A</v>
      </c>
      <c r="AE4182" s="223" t="e">
        <f ca="1">INDEX(THREEPTPCT_COEFFS,1,1)+K4182*INDEX(THREEPTPCT_COEFFS,1,2)+L4181*INDEX(THREEPTPCT_COEFFS,1,3)+AA4185*AA4187</f>
        <v>#N/A</v>
      </c>
      <c r="AF4182" s="55" t="e">
        <f t="shared" ca="1" si="7221"/>
        <v>#N/A</v>
      </c>
      <c r="AG4182" s="223" t="e">
        <f ca="1">INDEX(TWOPTPCT_COEFFS,1,1)+AB4182*INDEX(TWOPTPCT_COEFFS,1,2)+I4181*INDEX(TWOPTPCT_COEFFS,1,3)+G4181*INDEX(TWOPTPCT_COEFFS,1,4)+L4181*INDEX(TWOPTPCT_COEFFS,1,5)+AB4185*AB4187</f>
        <v>#N/A</v>
      </c>
      <c r="AH4182" s="223" t="e">
        <f ca="1">INDEX(FTA_COEFFS,1,1)+O4182*INDEX(FTA_COEFFS,1,2)+N4181*INDEX(FTA_COEFFS,1,3)+(Q4182+R4182)*INDEX(FTA_COEFFS,1,4)+(Q4181+R4181)*INDEX(FTA_COEFFS,1,5)+M4181*INDEX(FTA_COEFFS,1,6)+AC4185*AC4187</f>
        <v>#N/A</v>
      </c>
      <c r="AI4182" s="223" t="e">
        <f ca="1">INDEX(FTPCT_COEFFS,1,1)+P4182*INDEX(FTPCT_COEFFS,1,2)+F4182*INDEX(FTPCT_COEFFS,1,3)+G4181*INDEX(FTPCT_COEFFS,1,4)+AD4185*AD4187</f>
        <v>#N/A</v>
      </c>
      <c r="AJ4182" s="338" t="e">
        <f t="shared" ca="1" si="7222"/>
        <v>#N/A</v>
      </c>
      <c r="AK4182" s="55"/>
      <c r="AL4182" s="55"/>
      <c r="AM4182" s="55"/>
      <c r="AN4182" s="55"/>
      <c r="AO4182" s="55"/>
      <c r="AP4182" s="55"/>
      <c r="AQ4182" s="55"/>
      <c r="AR4182" s="55"/>
    </row>
    <row r="4183" spans="1:45" x14ac:dyDescent="0.3">
      <c r="A4183" s="54" t="e">
        <f ca="1">IF(D4181&gt;(D4182+(AVERAGE(V4181,W4181)-AVERAGE(V4182,W4182))/2)+2.5,C4181,IF(D4182&gt;(D4181+(AVERAGE(V4182,W4182)-AVERAGE(V4181,W4181))/2)+2.5,C4182,"Close"))</f>
        <v>#N/A</v>
      </c>
      <c r="B4183" s="64" t="e">
        <f ca="1">IF(D4182&gt;D4181,C4182,C4181)</f>
        <v>#N/A</v>
      </c>
      <c r="D4183" s="56"/>
      <c r="X4183" s="55"/>
      <c r="Y4183" s="55"/>
      <c r="Z4183" s="55"/>
      <c r="AA4183" s="55"/>
      <c r="AB4183" s="55"/>
      <c r="AC4183" s="337"/>
      <c r="AD4183" s="337"/>
      <c r="AE4183" s="337"/>
      <c r="AF4183" s="337"/>
      <c r="AG4183" s="337"/>
      <c r="AH4183" s="337"/>
      <c r="AI4183" s="337"/>
      <c r="AJ4183" s="337"/>
      <c r="AK4183" s="337"/>
      <c r="AL4183" s="337"/>
      <c r="AM4183" s="55"/>
      <c r="AN4183" s="55"/>
      <c r="AO4183" s="55"/>
      <c r="AP4183" s="55"/>
      <c r="AQ4183" s="55"/>
      <c r="AR4183" s="55"/>
      <c r="AS4183" s="55"/>
    </row>
    <row r="4184" spans="1:45" x14ac:dyDescent="0.3">
      <c r="X4184" s="54" t="s">
        <v>1305</v>
      </c>
      <c r="Y4184" s="54" t="s">
        <v>128</v>
      </c>
      <c r="Z4184" s="54" t="s">
        <v>157</v>
      </c>
      <c r="AA4184" s="54" t="s">
        <v>151</v>
      </c>
      <c r="AB4184" s="54" t="s">
        <v>1327</v>
      </c>
      <c r="AC4184" s="54" t="s">
        <v>129</v>
      </c>
      <c r="AD4184" s="54" t="s">
        <v>116</v>
      </c>
      <c r="AE4184" s="54"/>
      <c r="AF4184" s="54"/>
      <c r="AG4184" s="54"/>
      <c r="AH4184" s="54"/>
      <c r="AI4184" s="54"/>
      <c r="AJ4184" s="54"/>
      <c r="AK4184" s="54"/>
      <c r="AL4184" s="54"/>
      <c r="AM4184" s="54"/>
      <c r="AN4184" s="54"/>
      <c r="AO4184" s="54"/>
      <c r="AP4184" s="54"/>
      <c r="AQ4184" s="54"/>
      <c r="AR4184" s="54"/>
      <c r="AS4184" s="54"/>
    </row>
    <row r="4185" spans="1:45" x14ac:dyDescent="0.3">
      <c r="X4185" s="54"/>
      <c r="Y4185" s="54">
        <f t="shared" ref="Y4185:AD4185" si="7225">Y4178</f>
        <v>6.4436999999999998</v>
      </c>
      <c r="Z4185" s="54">
        <f t="shared" si="7225"/>
        <v>4.9371</v>
      </c>
      <c r="AA4185" s="54">
        <f t="shared" si="7225"/>
        <v>11.350300000000001</v>
      </c>
      <c r="AB4185" s="54">
        <f t="shared" si="7225"/>
        <v>7.1900000000000006E-2</v>
      </c>
      <c r="AC4185" s="54">
        <f t="shared" si="7225"/>
        <v>6.2766000000000002</v>
      </c>
      <c r="AD4185" s="54">
        <f t="shared" si="7225"/>
        <v>11.042999999999999</v>
      </c>
      <c r="AE4185" s="54"/>
      <c r="AF4185" s="336"/>
      <c r="AG4185" s="336"/>
      <c r="AH4185" s="336"/>
      <c r="AI4185" s="54"/>
      <c r="AJ4185" s="54"/>
      <c r="AK4185" s="54"/>
      <c r="AL4185" s="54"/>
      <c r="AM4185" s="54"/>
      <c r="AN4185" s="54"/>
      <c r="AO4185" s="54"/>
      <c r="AP4185" s="54"/>
      <c r="AQ4185" s="54"/>
      <c r="AR4185" s="54"/>
      <c r="AS4185" s="54"/>
    </row>
    <row r="4186" spans="1:45" x14ac:dyDescent="0.3">
      <c r="D4186" s="56"/>
      <c r="X4186" s="336"/>
      <c r="Y4186" s="336">
        <f t="shared" ca="1" si="7141"/>
        <v>-0.25461711452473473</v>
      </c>
      <c r="Z4186" s="336">
        <f t="shared" ca="1" si="7141"/>
        <v>1.0738067533005253</v>
      </c>
      <c r="AA4186" s="336">
        <f t="shared" ca="1" si="7141"/>
        <v>1.1646068680712895</v>
      </c>
      <c r="AB4186" s="336">
        <f t="shared" ca="1" si="7141"/>
        <v>1.4601011657242458</v>
      </c>
      <c r="AC4186" s="336">
        <f t="shared" ca="1" si="7141"/>
        <v>4.5170518292832397E-2</v>
      </c>
      <c r="AD4186" s="336">
        <f t="shared" ca="1" si="7141"/>
        <v>1.232795710753666</v>
      </c>
      <c r="AE4186" s="336"/>
      <c r="AF4186" s="336"/>
      <c r="AG4186" s="336"/>
      <c r="AH4186" s="336"/>
      <c r="AI4186" s="54"/>
      <c r="AJ4186" s="54"/>
      <c r="AK4186" s="54"/>
      <c r="AL4186" s="336"/>
      <c r="AM4186" s="336"/>
      <c r="AN4186" s="336"/>
      <c r="AO4186" s="336"/>
      <c r="AP4186" s="54"/>
      <c r="AQ4186" s="336"/>
      <c r="AR4186" s="336"/>
      <c r="AS4186" s="336"/>
    </row>
    <row r="4187" spans="1:45" x14ac:dyDescent="0.3">
      <c r="C4187" s="54"/>
      <c r="D4187" s="56"/>
      <c r="Y4187" s="336">
        <f t="shared" ca="1" si="7141"/>
        <v>-0.53927357094318074</v>
      </c>
      <c r="Z4187" s="336">
        <f t="shared" ca="1" si="7141"/>
        <v>3.1965857207825249E-3</v>
      </c>
      <c r="AA4187" s="336">
        <f t="shared" ca="1" si="7141"/>
        <v>0.34566997702613211</v>
      </c>
      <c r="AB4187" s="336">
        <f t="shared" ca="1" si="7141"/>
        <v>0.71610436517208531</v>
      </c>
      <c r="AC4187" s="336">
        <f t="shared" ca="1" si="7141"/>
        <v>0.99174149482753504</v>
      </c>
      <c r="AD4187" s="336">
        <f t="shared" ca="1" si="7141"/>
        <v>0.64005121693769773</v>
      </c>
      <c r="AE4187" s="55"/>
      <c r="AF4187" s="55"/>
      <c r="AG4187" s="55"/>
      <c r="AH4187" s="55"/>
      <c r="AI4187" s="55"/>
      <c r="AJ4187" s="55"/>
      <c r="AK4187" s="55"/>
      <c r="AL4187" s="55"/>
      <c r="AM4187" s="55"/>
      <c r="AN4187" s="55"/>
      <c r="AO4187" s="55"/>
      <c r="AP4187" s="55"/>
      <c r="AQ4187" s="55"/>
      <c r="AR4187" s="55"/>
      <c r="AS4187" s="55"/>
    </row>
    <row r="4188" spans="1:45" x14ac:dyDescent="0.3">
      <c r="B4188" s="54" t="s">
        <v>172</v>
      </c>
      <c r="C4188" s="53">
        <f>C4181</f>
        <v>0</v>
      </c>
      <c r="D4188" s="56" t="e">
        <f t="shared" ref="D4188:D4189" ca="1" si="7226">AJ4188</f>
        <v>#N/A</v>
      </c>
      <c r="E4188" s="52" t="e">
        <f t="shared" ref="E4188:W4188" si="7227">E4181</f>
        <v>#N/A</v>
      </c>
      <c r="F4188" s="52" t="e">
        <f t="shared" si="7227"/>
        <v>#N/A</v>
      </c>
      <c r="G4188" s="52" t="e">
        <f t="shared" si="7227"/>
        <v>#N/A</v>
      </c>
      <c r="H4188" s="52" t="e">
        <f t="shared" si="7227"/>
        <v>#N/A</v>
      </c>
      <c r="I4188" s="52" t="e">
        <f t="shared" si="7227"/>
        <v>#N/A</v>
      </c>
      <c r="J4188" s="52" t="e">
        <f t="shared" si="7227"/>
        <v>#N/A</v>
      </c>
      <c r="K4188" s="52" t="e">
        <f t="shared" si="7227"/>
        <v>#N/A</v>
      </c>
      <c r="L4188" s="52" t="e">
        <f t="shared" si="7227"/>
        <v>#N/A</v>
      </c>
      <c r="M4188" s="52" t="e">
        <f t="shared" si="7227"/>
        <v>#N/A</v>
      </c>
      <c r="N4188" s="52" t="e">
        <f t="shared" si="7227"/>
        <v>#N/A</v>
      </c>
      <c r="O4188" s="52" t="e">
        <f t="shared" si="7227"/>
        <v>#N/A</v>
      </c>
      <c r="P4188" s="52" t="e">
        <f t="shared" si="7227"/>
        <v>#N/A</v>
      </c>
      <c r="Q4188" s="52" t="e">
        <f t="shared" si="7227"/>
        <v>#N/A</v>
      </c>
      <c r="R4188" s="52" t="e">
        <f t="shared" si="7227"/>
        <v>#N/A</v>
      </c>
      <c r="S4188" s="52" t="e">
        <f t="shared" si="7227"/>
        <v>#N/A</v>
      </c>
      <c r="T4188" s="52" t="e">
        <f t="shared" si="7227"/>
        <v>#N/A</v>
      </c>
      <c r="U4188" s="52" t="e">
        <f t="shared" si="7227"/>
        <v>#N/A</v>
      </c>
      <c r="V4188" s="52" t="e">
        <f t="shared" si="7227"/>
        <v>#N/A</v>
      </c>
      <c r="W4188" s="52" t="e">
        <f t="shared" si="7227"/>
        <v>#N/A</v>
      </c>
      <c r="X4188" s="55" t="e">
        <f t="shared" ref="X4188:X4189" si="7228">(H4188-(O4188*P4188)/100-3*(J4188*K4188)/100)/2</f>
        <v>#N/A</v>
      </c>
      <c r="Y4188" s="55" t="e">
        <f t="shared" ref="Y4188:Y4189" si="7229">SUM(X4188,(J4188*K4188/100))/(F4188/100)</f>
        <v>#N/A</v>
      </c>
      <c r="Z4188" s="55" t="e">
        <f t="shared" ref="Z4188" si="7230">U4188*0.5+U4189*0.5</f>
        <v>#N/A</v>
      </c>
      <c r="AA4188" s="55" t="e">
        <f t="shared" ref="AA4188:AA4189" si="7231">J4188/Y4188</f>
        <v>#N/A</v>
      </c>
      <c r="AB4188" s="336" t="e">
        <f t="shared" ref="AB4188:AB4189" si="7232">X4188/(Y4188-J4188)</f>
        <v>#N/A</v>
      </c>
      <c r="AC4188" s="223" t="e">
        <f ca="1">INDEX(FGA_COEFFS,1,1)+Z4188*INDEX(FGA_COEFFS,1,2)+Y4188*INDEX(FGA_COEFFS,1,3)+R4188*INDEX(FGA_COEFFS,1,4)+Q4189*INDEX(FGA_COEFFS,1,5)+S4188*INDEX(FGA_COEFFS,1,6)+T4189*INDEX(FGA_COEFFS,1,7)+M4189*INDEX(FGA_COEFFS,1,8)+Y4192*Y4193</f>
        <v>#N/A</v>
      </c>
      <c r="AD4188" s="223" t="e">
        <f ca="1">INDEX(THREEPTA_COEFFS,1,1)+AC4188*INDEX(THREEPTA_COEFFS,1,2)+J4188*INDEX(THREEPTA_COEFFS,1,3)+AA4188*INDEX(THREEPTA_COEFFS,1,4)+K4188*INDEX(THREEPTA_COEFFS,1,5)+L4189*INDEX(THREEPTA_COEFFS,1,6)+Z4192*Z4193</f>
        <v>#N/A</v>
      </c>
      <c r="AE4188" s="223" t="e">
        <f ca="1">INDEX(THREEPTPCT_COEFFS,1,1)+K4188*INDEX(THREEPTPCT_COEFFS,1,2)+L4189*INDEX(THREEPTPCT_COEFFS,1,3)+AA4192*AA4193</f>
        <v>#N/A</v>
      </c>
      <c r="AF4188" s="55" t="e">
        <f t="shared" ref="AF4188:AF4189" ca="1" si="7233">AC4188-AD4188</f>
        <v>#N/A</v>
      </c>
      <c r="AG4188" s="223" t="e">
        <f ca="1">INDEX(TWOPTPCT_COEFFS,1,1)+AB4188*INDEX(TWOPTPCT_COEFFS,1,2)+I4189*INDEX(TWOPTPCT_COEFFS,1,3)+G4189*INDEX(TWOPTPCT_COEFFS,1,4)+L4189*INDEX(TWOPTPCT_COEFFS,1,5)+AB4192*AB4193</f>
        <v>#N/A</v>
      </c>
      <c r="AH4188" s="223" t="e">
        <f ca="1">INDEX(FTA_COEFFS,1,1)+O4188*INDEX(FTA_COEFFS,1,2)+N4189*INDEX(FTA_COEFFS,1,3)+(Q4188+R4188)*INDEX(FTA_COEFFS,1,4)+(Q4189+R4189)*INDEX(FTA_COEFFS,1,5)+M4189*INDEX(FTA_COEFFS,1,6)+AC4192*AC4193</f>
        <v>#N/A</v>
      </c>
      <c r="AI4188" s="223" t="e">
        <f ca="1">INDEX(FTPCT_COEFFS,1,1)+P4188*INDEX(FTPCT_COEFFS,1,2)+F4188*INDEX(FTPCT_COEFFS,1,3)+G4189*INDEX(FTPCT_COEFFS,1,4)+AD4192*AD4193</f>
        <v>#N/A</v>
      </c>
      <c r="AJ4188" s="338" t="e">
        <f t="shared" ref="AJ4188:AJ4189" ca="1" si="7234">AD4188*AE4188/100+AF4188*AG4188+AH4188*AI4188/100</f>
        <v>#N/A</v>
      </c>
      <c r="AK4188" s="55"/>
      <c r="AL4188" s="55"/>
      <c r="AM4188" s="55"/>
      <c r="AN4188" s="55"/>
      <c r="AO4188" s="55"/>
      <c r="AP4188" s="55"/>
      <c r="AQ4188" s="55"/>
      <c r="AR4188" s="55"/>
    </row>
    <row r="4189" spans="1:45" x14ac:dyDescent="0.3">
      <c r="B4189" s="54" t="s">
        <v>175</v>
      </c>
      <c r="C4189" s="54">
        <f>C4182</f>
        <v>0</v>
      </c>
      <c r="D4189" s="56" t="e">
        <f t="shared" ca="1" si="7226"/>
        <v>#N/A</v>
      </c>
      <c r="E4189" s="52" t="e">
        <f t="shared" ref="E4189:W4189" si="7235">E4182</f>
        <v>#N/A</v>
      </c>
      <c r="F4189" s="52" t="e">
        <f t="shared" si="7235"/>
        <v>#N/A</v>
      </c>
      <c r="G4189" s="52" t="e">
        <f t="shared" si="7235"/>
        <v>#N/A</v>
      </c>
      <c r="H4189" s="52" t="e">
        <f t="shared" si="7235"/>
        <v>#N/A</v>
      </c>
      <c r="I4189" s="52" t="e">
        <f t="shared" si="7235"/>
        <v>#N/A</v>
      </c>
      <c r="J4189" s="52" t="e">
        <f t="shared" si="7235"/>
        <v>#N/A</v>
      </c>
      <c r="K4189" s="52" t="e">
        <f t="shared" si="7235"/>
        <v>#N/A</v>
      </c>
      <c r="L4189" s="52" t="e">
        <f t="shared" si="7235"/>
        <v>#N/A</v>
      </c>
      <c r="M4189" s="52" t="e">
        <f t="shared" si="7235"/>
        <v>#N/A</v>
      </c>
      <c r="N4189" s="52" t="e">
        <f t="shared" si="7235"/>
        <v>#N/A</v>
      </c>
      <c r="O4189" s="52" t="e">
        <f t="shared" si="7235"/>
        <v>#N/A</v>
      </c>
      <c r="P4189" s="52" t="e">
        <f t="shared" si="7235"/>
        <v>#N/A</v>
      </c>
      <c r="Q4189" s="52" t="e">
        <f t="shared" si="7235"/>
        <v>#N/A</v>
      </c>
      <c r="R4189" s="52" t="e">
        <f t="shared" si="7235"/>
        <v>#N/A</v>
      </c>
      <c r="S4189" s="52" t="e">
        <f t="shared" si="7235"/>
        <v>#N/A</v>
      </c>
      <c r="T4189" s="52" t="e">
        <f t="shared" si="7235"/>
        <v>#N/A</v>
      </c>
      <c r="U4189" s="52" t="e">
        <f t="shared" si="7235"/>
        <v>#N/A</v>
      </c>
      <c r="V4189" s="52" t="e">
        <f t="shared" si="7235"/>
        <v>#N/A</v>
      </c>
      <c r="W4189" s="52" t="e">
        <f t="shared" si="7235"/>
        <v>#N/A</v>
      </c>
      <c r="X4189" s="55" t="e">
        <f t="shared" si="7228"/>
        <v>#N/A</v>
      </c>
      <c r="Y4189" s="55" t="e">
        <f t="shared" si="7229"/>
        <v>#N/A</v>
      </c>
      <c r="Z4189" s="55" t="e">
        <f t="shared" ref="Z4189" si="7236">Z4188</f>
        <v>#N/A</v>
      </c>
      <c r="AA4189" s="55" t="e">
        <f t="shared" si="7231"/>
        <v>#N/A</v>
      </c>
      <c r="AB4189" s="336" t="e">
        <f t="shared" si="7232"/>
        <v>#N/A</v>
      </c>
      <c r="AC4189" s="223" t="e">
        <f ca="1">INDEX(FGA_COEFFS,1,1)+Z4189*INDEX(FGA_COEFFS,1,2)+Y4189*INDEX(FGA_COEFFS,1,3)+R4189*INDEX(FGA_COEFFS,1,4)+Q4188*INDEX(FGA_COEFFS,1,5)+S4189*INDEX(FGA_COEFFS,1,6)+T4188*INDEX(FGA_COEFFS,1,7)+M4188*INDEX(FGA_COEFFS,1,8)+Y4192*Y4194</f>
        <v>#N/A</v>
      </c>
      <c r="AD4189" s="223" t="e">
        <f ca="1">INDEX(THREEPTA_COEFFS,1,1)+AC4189*INDEX(THREEPTA_COEFFS,1,2)+J4189*INDEX(THREEPTA_COEFFS,1,3)+AA4189*INDEX(THREEPTA_COEFFS,1,4)+K4189*INDEX(THREEPTA_COEFFS,1,5)+L4188*INDEX(THREEPTA_COEFFS,1,6)+Z4192*Z4194</f>
        <v>#N/A</v>
      </c>
      <c r="AE4189" s="223" t="e">
        <f ca="1">INDEX(THREEPTPCT_COEFFS,1,1)+K4189*INDEX(THREEPTPCT_COEFFS,1,2)+L4188*INDEX(THREEPTPCT_COEFFS,1,3)+AA4192*AA4194</f>
        <v>#N/A</v>
      </c>
      <c r="AF4189" s="55" t="e">
        <f t="shared" ca="1" si="7233"/>
        <v>#N/A</v>
      </c>
      <c r="AG4189" s="223" t="e">
        <f ca="1">INDEX(TWOPTPCT_COEFFS,1,1)+AB4189*INDEX(TWOPTPCT_COEFFS,1,2)+I4188*INDEX(TWOPTPCT_COEFFS,1,3)+G4188*INDEX(TWOPTPCT_COEFFS,1,4)+L4188*INDEX(TWOPTPCT_COEFFS,1,5)+AB4192*AB4194</f>
        <v>#N/A</v>
      </c>
      <c r="AH4189" s="223" t="e">
        <f ca="1">INDEX(FTA_COEFFS,1,1)+O4189*INDEX(FTA_COEFFS,1,2)+N4188*INDEX(FTA_COEFFS,1,3)+(Q4189+R4189)*INDEX(FTA_COEFFS,1,4)+(Q4188+R4188)*INDEX(FTA_COEFFS,1,5)+M4188*INDEX(FTA_COEFFS,1,6)+AC4192*AC4194</f>
        <v>#N/A</v>
      </c>
      <c r="AI4189" s="223" t="e">
        <f ca="1">INDEX(FTPCT_COEFFS,1,1)+P4189*INDEX(FTPCT_COEFFS,1,2)+F4189*INDEX(FTPCT_COEFFS,1,3)+G4188*INDEX(FTPCT_COEFFS,1,4)+AD4192*AD4194</f>
        <v>#N/A</v>
      </c>
      <c r="AJ4189" s="338" t="e">
        <f t="shared" ca="1" si="7234"/>
        <v>#N/A</v>
      </c>
      <c r="AK4189" s="55"/>
      <c r="AL4189" s="55"/>
      <c r="AM4189" s="55"/>
      <c r="AN4189" s="55"/>
      <c r="AO4189" s="55"/>
      <c r="AP4189" s="55"/>
      <c r="AQ4189" s="55"/>
      <c r="AR4189" s="55"/>
    </row>
    <row r="4190" spans="1:45" x14ac:dyDescent="0.3">
      <c r="A4190" s="54" t="e">
        <f ca="1">IF(D4188&gt;(D4189+(AVERAGE(V4188,W4188)-AVERAGE(V4189,W4189))/2)+2.5,C4188,IF(D4189&gt;(D4188+(AVERAGE(V4189,W4189)-AVERAGE(V4188,W4188))/2)+2.5,C4189,"Close"))</f>
        <v>#N/A</v>
      </c>
      <c r="B4190" s="64" t="e">
        <f ca="1">IF(D4189&gt;D4188,C4189,C4188)</f>
        <v>#N/A</v>
      </c>
      <c r="D4190" s="56"/>
      <c r="X4190" s="55"/>
      <c r="Y4190" s="55"/>
      <c r="Z4190" s="55"/>
      <c r="AA4190" s="55"/>
      <c r="AB4190" s="55"/>
      <c r="AC4190" s="337"/>
      <c r="AD4190" s="337"/>
      <c r="AE4190" s="337"/>
      <c r="AF4190" s="337"/>
      <c r="AG4190" s="337"/>
      <c r="AH4190" s="337"/>
      <c r="AI4190" s="337"/>
      <c r="AJ4190" s="337"/>
      <c r="AK4190" s="337"/>
      <c r="AL4190" s="337"/>
      <c r="AM4190" s="55"/>
      <c r="AN4190" s="55"/>
      <c r="AO4190" s="55"/>
      <c r="AP4190" s="55"/>
      <c r="AQ4190" s="55"/>
      <c r="AR4190" s="55"/>
      <c r="AS4190" s="55"/>
    </row>
    <row r="4191" spans="1:45" x14ac:dyDescent="0.3">
      <c r="X4191" s="54" t="s">
        <v>1305</v>
      </c>
      <c r="Y4191" s="54" t="s">
        <v>128</v>
      </c>
      <c r="Z4191" s="54" t="s">
        <v>157</v>
      </c>
      <c r="AA4191" s="54" t="s">
        <v>151</v>
      </c>
      <c r="AB4191" s="54" t="s">
        <v>1327</v>
      </c>
      <c r="AC4191" s="54" t="s">
        <v>129</v>
      </c>
      <c r="AD4191" s="54" t="s">
        <v>116</v>
      </c>
      <c r="AE4191" s="54"/>
      <c r="AF4191" s="54"/>
      <c r="AG4191" s="54"/>
      <c r="AH4191" s="54"/>
      <c r="AI4191" s="54"/>
      <c r="AJ4191" s="54"/>
      <c r="AK4191" s="54"/>
      <c r="AL4191" s="54"/>
      <c r="AM4191" s="54"/>
      <c r="AN4191" s="54"/>
      <c r="AO4191" s="54"/>
      <c r="AP4191" s="54"/>
      <c r="AQ4191" s="54"/>
      <c r="AR4191" s="54"/>
      <c r="AS4191" s="54"/>
    </row>
    <row r="4192" spans="1:45" x14ac:dyDescent="0.3">
      <c r="X4192" s="54"/>
      <c r="Y4192" s="54">
        <f t="shared" ref="Y4192:AD4192" si="7237">Y4185</f>
        <v>6.4436999999999998</v>
      </c>
      <c r="Z4192" s="54">
        <f t="shared" si="7237"/>
        <v>4.9371</v>
      </c>
      <c r="AA4192" s="54">
        <f t="shared" si="7237"/>
        <v>11.350300000000001</v>
      </c>
      <c r="AB4192" s="54">
        <f t="shared" si="7237"/>
        <v>7.1900000000000006E-2</v>
      </c>
      <c r="AC4192" s="54">
        <f t="shared" si="7237"/>
        <v>6.2766000000000002</v>
      </c>
      <c r="AD4192" s="54">
        <f t="shared" si="7237"/>
        <v>11.042999999999999</v>
      </c>
      <c r="AE4192" s="54"/>
      <c r="AF4192" s="336"/>
      <c r="AG4192" s="336"/>
      <c r="AH4192" s="336"/>
      <c r="AI4192" s="54"/>
      <c r="AJ4192" s="54"/>
      <c r="AK4192" s="54"/>
      <c r="AL4192" s="54"/>
      <c r="AM4192" s="54"/>
      <c r="AN4192" s="54"/>
      <c r="AO4192" s="54"/>
      <c r="AP4192" s="54"/>
      <c r="AQ4192" s="54"/>
      <c r="AR4192" s="54"/>
      <c r="AS4192" s="54"/>
    </row>
    <row r="4193" spans="1:45" x14ac:dyDescent="0.3">
      <c r="D4193" s="56"/>
      <c r="X4193" s="336"/>
      <c r="Y4193" s="336">
        <f t="shared" ca="1" si="7141"/>
        <v>-1.6475071649195927E-2</v>
      </c>
      <c r="Z4193" s="336">
        <f t="shared" ca="1" si="7141"/>
        <v>-0.28936393783538583</v>
      </c>
      <c r="AA4193" s="336">
        <f t="shared" ca="1" si="7141"/>
        <v>5.003298004031459E-2</v>
      </c>
      <c r="AB4193" s="336">
        <f t="shared" ca="1" si="7141"/>
        <v>-0.23932101571438202</v>
      </c>
      <c r="AC4193" s="336">
        <f t="shared" ca="1" si="7141"/>
        <v>0.43326558117664415</v>
      </c>
      <c r="AD4193" s="336">
        <f t="shared" ca="1" si="7141"/>
        <v>0.31802786409432721</v>
      </c>
      <c r="AE4193" s="336"/>
      <c r="AF4193" s="336"/>
      <c r="AG4193" s="336"/>
      <c r="AH4193" s="336"/>
      <c r="AI4193" s="54"/>
      <c r="AJ4193" s="54"/>
      <c r="AK4193" s="54"/>
      <c r="AL4193" s="336"/>
      <c r="AM4193" s="336"/>
      <c r="AN4193" s="336"/>
      <c r="AO4193" s="336"/>
      <c r="AP4193" s="54"/>
      <c r="AQ4193" s="336"/>
      <c r="AR4193" s="336"/>
      <c r="AS4193" s="336"/>
    </row>
    <row r="4194" spans="1:45" x14ac:dyDescent="0.3">
      <c r="C4194" s="54"/>
      <c r="D4194" s="56"/>
      <c r="Y4194" s="336">
        <f t="shared" ca="1" si="7141"/>
        <v>4.6583635304471953E-2</v>
      </c>
      <c r="Z4194" s="336">
        <f t="shared" ca="1" si="7141"/>
        <v>0.65682286788726962</v>
      </c>
      <c r="AA4194" s="336">
        <f t="shared" ca="1" si="7141"/>
        <v>-0.46209034204913191</v>
      </c>
      <c r="AB4194" s="336">
        <f t="shared" ca="1" si="7141"/>
        <v>-0.41351300883749664</v>
      </c>
      <c r="AC4194" s="336">
        <f t="shared" ca="1" si="7141"/>
        <v>-1.0937951628104466E-2</v>
      </c>
      <c r="AD4194" s="336">
        <f t="shared" ca="1" si="7141"/>
        <v>-9.2562162260637244E-3</v>
      </c>
      <c r="AE4194" s="55"/>
      <c r="AF4194" s="55"/>
      <c r="AG4194" s="55"/>
      <c r="AH4194" s="55"/>
      <c r="AI4194" s="55"/>
      <c r="AJ4194" s="55"/>
      <c r="AK4194" s="55"/>
      <c r="AL4194" s="55"/>
      <c r="AM4194" s="55"/>
      <c r="AN4194" s="55"/>
      <c r="AO4194" s="55"/>
      <c r="AP4194" s="55"/>
      <c r="AQ4194" s="55"/>
      <c r="AR4194" s="55"/>
      <c r="AS4194" s="55"/>
    </row>
    <row r="4195" spans="1:45" x14ac:dyDescent="0.3">
      <c r="B4195" s="54" t="s">
        <v>172</v>
      </c>
      <c r="C4195" s="53">
        <f>C4188</f>
        <v>0</v>
      </c>
      <c r="D4195" s="56" t="e">
        <f t="shared" ref="D4195:D4196" ca="1" si="7238">AJ4195</f>
        <v>#N/A</v>
      </c>
      <c r="E4195" s="52" t="e">
        <f t="shared" ref="E4195:W4195" si="7239">E4188</f>
        <v>#N/A</v>
      </c>
      <c r="F4195" s="52" t="e">
        <f t="shared" si="7239"/>
        <v>#N/A</v>
      </c>
      <c r="G4195" s="52" t="e">
        <f t="shared" si="7239"/>
        <v>#N/A</v>
      </c>
      <c r="H4195" s="52" t="e">
        <f t="shared" si="7239"/>
        <v>#N/A</v>
      </c>
      <c r="I4195" s="52" t="e">
        <f t="shared" si="7239"/>
        <v>#N/A</v>
      </c>
      <c r="J4195" s="52" t="e">
        <f t="shared" si="7239"/>
        <v>#N/A</v>
      </c>
      <c r="K4195" s="52" t="e">
        <f t="shared" si="7239"/>
        <v>#N/A</v>
      </c>
      <c r="L4195" s="52" t="e">
        <f t="shared" si="7239"/>
        <v>#N/A</v>
      </c>
      <c r="M4195" s="52" t="e">
        <f t="shared" si="7239"/>
        <v>#N/A</v>
      </c>
      <c r="N4195" s="52" t="e">
        <f t="shared" si="7239"/>
        <v>#N/A</v>
      </c>
      <c r="O4195" s="52" t="e">
        <f t="shared" si="7239"/>
        <v>#N/A</v>
      </c>
      <c r="P4195" s="52" t="e">
        <f t="shared" si="7239"/>
        <v>#N/A</v>
      </c>
      <c r="Q4195" s="52" t="e">
        <f t="shared" si="7239"/>
        <v>#N/A</v>
      </c>
      <c r="R4195" s="52" t="e">
        <f t="shared" si="7239"/>
        <v>#N/A</v>
      </c>
      <c r="S4195" s="52" t="e">
        <f t="shared" si="7239"/>
        <v>#N/A</v>
      </c>
      <c r="T4195" s="52" t="e">
        <f t="shared" si="7239"/>
        <v>#N/A</v>
      </c>
      <c r="U4195" s="52" t="e">
        <f t="shared" si="7239"/>
        <v>#N/A</v>
      </c>
      <c r="V4195" s="52" t="e">
        <f t="shared" si="7239"/>
        <v>#N/A</v>
      </c>
      <c r="W4195" s="52" t="e">
        <f t="shared" si="7239"/>
        <v>#N/A</v>
      </c>
      <c r="X4195" s="55" t="e">
        <f t="shared" ref="X4195:X4196" si="7240">(H4195-(O4195*P4195)/100-3*(J4195*K4195)/100)/2</f>
        <v>#N/A</v>
      </c>
      <c r="Y4195" s="55" t="e">
        <f t="shared" ref="Y4195:Y4196" si="7241">SUM(X4195,(J4195*K4195/100))/(F4195/100)</f>
        <v>#N/A</v>
      </c>
      <c r="Z4195" s="55" t="e">
        <f t="shared" ref="Z4195" si="7242">U4195*0.5+U4196*0.5</f>
        <v>#N/A</v>
      </c>
      <c r="AA4195" s="55" t="e">
        <f t="shared" ref="AA4195:AA4196" si="7243">J4195/Y4195</f>
        <v>#N/A</v>
      </c>
      <c r="AB4195" s="336" t="e">
        <f t="shared" ref="AB4195:AB4196" si="7244">X4195/(Y4195-J4195)</f>
        <v>#N/A</v>
      </c>
      <c r="AC4195" s="223" t="e">
        <f ca="1">INDEX(FGA_COEFFS,1,1)+Z4195*INDEX(FGA_COEFFS,1,2)+Y4195*INDEX(FGA_COEFFS,1,3)+R4195*INDEX(FGA_COEFFS,1,4)+Q4196*INDEX(FGA_COEFFS,1,5)+S4195*INDEX(FGA_COEFFS,1,6)+T4196*INDEX(FGA_COEFFS,1,7)+M4196*INDEX(FGA_COEFFS,1,8)+Y4199*Y4200</f>
        <v>#N/A</v>
      </c>
      <c r="AD4195" s="223" t="e">
        <f ca="1">INDEX(THREEPTA_COEFFS,1,1)+AC4195*INDEX(THREEPTA_COEFFS,1,2)+J4195*INDEX(THREEPTA_COEFFS,1,3)+AA4195*INDEX(THREEPTA_COEFFS,1,4)+K4195*INDEX(THREEPTA_COEFFS,1,5)+L4196*INDEX(THREEPTA_COEFFS,1,6)+Z4199*Z4200</f>
        <v>#N/A</v>
      </c>
      <c r="AE4195" s="223" t="e">
        <f ca="1">INDEX(THREEPTPCT_COEFFS,1,1)+K4195*INDEX(THREEPTPCT_COEFFS,1,2)+L4196*INDEX(THREEPTPCT_COEFFS,1,3)+AA4199*AA4200</f>
        <v>#N/A</v>
      </c>
      <c r="AF4195" s="55" t="e">
        <f t="shared" ref="AF4195:AF4196" ca="1" si="7245">AC4195-AD4195</f>
        <v>#N/A</v>
      </c>
      <c r="AG4195" s="223" t="e">
        <f ca="1">INDEX(TWOPTPCT_COEFFS,1,1)+AB4195*INDEX(TWOPTPCT_COEFFS,1,2)+I4196*INDEX(TWOPTPCT_COEFFS,1,3)+G4196*INDEX(TWOPTPCT_COEFFS,1,4)+L4196*INDEX(TWOPTPCT_COEFFS,1,5)+AB4199*AB4200</f>
        <v>#N/A</v>
      </c>
      <c r="AH4195" s="223" t="e">
        <f ca="1">INDEX(FTA_COEFFS,1,1)+O4195*INDEX(FTA_COEFFS,1,2)+N4196*INDEX(FTA_COEFFS,1,3)+(Q4195+R4195)*INDEX(FTA_COEFFS,1,4)+(Q4196+R4196)*INDEX(FTA_COEFFS,1,5)+M4196*INDEX(FTA_COEFFS,1,6)+AC4199*AC4200</f>
        <v>#N/A</v>
      </c>
      <c r="AI4195" s="223" t="e">
        <f ca="1">INDEX(FTPCT_COEFFS,1,1)+P4195*INDEX(FTPCT_COEFFS,1,2)+F4195*INDEX(FTPCT_COEFFS,1,3)+G4196*INDEX(FTPCT_COEFFS,1,4)+AD4199*AD4200</f>
        <v>#N/A</v>
      </c>
      <c r="AJ4195" s="338" t="e">
        <f t="shared" ref="AJ4195:AJ4196" ca="1" si="7246">AD4195*AE4195/100+AF4195*AG4195+AH4195*AI4195/100</f>
        <v>#N/A</v>
      </c>
      <c r="AK4195" s="55"/>
      <c r="AL4195" s="55"/>
      <c r="AM4195" s="55"/>
      <c r="AN4195" s="55"/>
      <c r="AO4195" s="55"/>
      <c r="AP4195" s="55"/>
      <c r="AQ4195" s="55"/>
      <c r="AR4195" s="55"/>
    </row>
    <row r="4196" spans="1:45" x14ac:dyDescent="0.3">
      <c r="B4196" s="54" t="s">
        <v>175</v>
      </c>
      <c r="C4196" s="54">
        <f>C4189</f>
        <v>0</v>
      </c>
      <c r="D4196" s="56" t="e">
        <f t="shared" ca="1" si="7238"/>
        <v>#N/A</v>
      </c>
      <c r="E4196" s="52" t="e">
        <f t="shared" ref="E4196:W4196" si="7247">E4189</f>
        <v>#N/A</v>
      </c>
      <c r="F4196" s="52" t="e">
        <f t="shared" si="7247"/>
        <v>#N/A</v>
      </c>
      <c r="G4196" s="52" t="e">
        <f t="shared" si="7247"/>
        <v>#N/A</v>
      </c>
      <c r="H4196" s="52" t="e">
        <f t="shared" si="7247"/>
        <v>#N/A</v>
      </c>
      <c r="I4196" s="52" t="e">
        <f t="shared" si="7247"/>
        <v>#N/A</v>
      </c>
      <c r="J4196" s="52" t="e">
        <f t="shared" si="7247"/>
        <v>#N/A</v>
      </c>
      <c r="K4196" s="52" t="e">
        <f t="shared" si="7247"/>
        <v>#N/A</v>
      </c>
      <c r="L4196" s="52" t="e">
        <f t="shared" si="7247"/>
        <v>#N/A</v>
      </c>
      <c r="M4196" s="52" t="e">
        <f t="shared" si="7247"/>
        <v>#N/A</v>
      </c>
      <c r="N4196" s="52" t="e">
        <f t="shared" si="7247"/>
        <v>#N/A</v>
      </c>
      <c r="O4196" s="52" t="e">
        <f t="shared" si="7247"/>
        <v>#N/A</v>
      </c>
      <c r="P4196" s="52" t="e">
        <f t="shared" si="7247"/>
        <v>#N/A</v>
      </c>
      <c r="Q4196" s="52" t="e">
        <f t="shared" si="7247"/>
        <v>#N/A</v>
      </c>
      <c r="R4196" s="52" t="e">
        <f t="shared" si="7247"/>
        <v>#N/A</v>
      </c>
      <c r="S4196" s="52" t="e">
        <f t="shared" si="7247"/>
        <v>#N/A</v>
      </c>
      <c r="T4196" s="52" t="e">
        <f t="shared" si="7247"/>
        <v>#N/A</v>
      </c>
      <c r="U4196" s="52" t="e">
        <f t="shared" si="7247"/>
        <v>#N/A</v>
      </c>
      <c r="V4196" s="52" t="e">
        <f t="shared" si="7247"/>
        <v>#N/A</v>
      </c>
      <c r="W4196" s="52" t="e">
        <f t="shared" si="7247"/>
        <v>#N/A</v>
      </c>
      <c r="X4196" s="55" t="e">
        <f t="shared" si="7240"/>
        <v>#N/A</v>
      </c>
      <c r="Y4196" s="55" t="e">
        <f t="shared" si="7241"/>
        <v>#N/A</v>
      </c>
      <c r="Z4196" s="55" t="e">
        <f t="shared" ref="Z4196" si="7248">Z4195</f>
        <v>#N/A</v>
      </c>
      <c r="AA4196" s="55" t="e">
        <f t="shared" si="7243"/>
        <v>#N/A</v>
      </c>
      <c r="AB4196" s="336" t="e">
        <f t="shared" si="7244"/>
        <v>#N/A</v>
      </c>
      <c r="AC4196" s="223" t="e">
        <f ca="1">INDEX(FGA_COEFFS,1,1)+Z4196*INDEX(FGA_COEFFS,1,2)+Y4196*INDEX(FGA_COEFFS,1,3)+R4196*INDEX(FGA_COEFFS,1,4)+Q4195*INDEX(FGA_COEFFS,1,5)+S4196*INDEX(FGA_COEFFS,1,6)+T4195*INDEX(FGA_COEFFS,1,7)+M4195*INDEX(FGA_COEFFS,1,8)+Y4199*Y4201</f>
        <v>#N/A</v>
      </c>
      <c r="AD4196" s="223" t="e">
        <f ca="1">INDEX(THREEPTA_COEFFS,1,1)+AC4196*INDEX(THREEPTA_COEFFS,1,2)+J4196*INDEX(THREEPTA_COEFFS,1,3)+AA4196*INDEX(THREEPTA_COEFFS,1,4)+K4196*INDEX(THREEPTA_COEFFS,1,5)+L4195*INDEX(THREEPTA_COEFFS,1,6)+Z4199*Z4201</f>
        <v>#N/A</v>
      </c>
      <c r="AE4196" s="223" t="e">
        <f ca="1">INDEX(THREEPTPCT_COEFFS,1,1)+K4196*INDEX(THREEPTPCT_COEFFS,1,2)+L4195*INDEX(THREEPTPCT_COEFFS,1,3)+AA4199*AA4201</f>
        <v>#N/A</v>
      </c>
      <c r="AF4196" s="55" t="e">
        <f t="shared" ca="1" si="7245"/>
        <v>#N/A</v>
      </c>
      <c r="AG4196" s="223" t="e">
        <f ca="1">INDEX(TWOPTPCT_COEFFS,1,1)+AB4196*INDEX(TWOPTPCT_COEFFS,1,2)+I4195*INDEX(TWOPTPCT_COEFFS,1,3)+G4195*INDEX(TWOPTPCT_COEFFS,1,4)+L4195*INDEX(TWOPTPCT_COEFFS,1,5)+AB4199*AB4201</f>
        <v>#N/A</v>
      </c>
      <c r="AH4196" s="223" t="e">
        <f ca="1">INDEX(FTA_COEFFS,1,1)+O4196*INDEX(FTA_COEFFS,1,2)+N4195*INDEX(FTA_COEFFS,1,3)+(Q4196+R4196)*INDEX(FTA_COEFFS,1,4)+(Q4195+R4195)*INDEX(FTA_COEFFS,1,5)+M4195*INDEX(FTA_COEFFS,1,6)+AC4199*AC4201</f>
        <v>#N/A</v>
      </c>
      <c r="AI4196" s="223" t="e">
        <f ca="1">INDEX(FTPCT_COEFFS,1,1)+P4196*INDEX(FTPCT_COEFFS,1,2)+F4196*INDEX(FTPCT_COEFFS,1,3)+G4195*INDEX(FTPCT_COEFFS,1,4)+AD4199*AD4201</f>
        <v>#N/A</v>
      </c>
      <c r="AJ4196" s="338" t="e">
        <f t="shared" ca="1" si="7246"/>
        <v>#N/A</v>
      </c>
      <c r="AK4196" s="55"/>
      <c r="AL4196" s="55"/>
      <c r="AM4196" s="55"/>
      <c r="AN4196" s="55"/>
      <c r="AO4196" s="55"/>
      <c r="AP4196" s="55"/>
      <c r="AQ4196" s="55"/>
      <c r="AR4196" s="55"/>
    </row>
    <row r="4197" spans="1:45" x14ac:dyDescent="0.3">
      <c r="A4197" s="54" t="e">
        <f ca="1">IF(D4195&gt;(D4196+(AVERAGE(V4195,W4195)-AVERAGE(V4196,W4196))/2)+2.5,C4195,IF(D4196&gt;(D4195+(AVERAGE(V4196,W4196)-AVERAGE(V4195,W4195))/2)+2.5,C4196,"Close"))</f>
        <v>#N/A</v>
      </c>
      <c r="B4197" s="64" t="e">
        <f ca="1">IF(D4196&gt;D4195,C4196,C4195)</f>
        <v>#N/A</v>
      </c>
      <c r="D4197" s="56"/>
      <c r="X4197" s="55"/>
      <c r="Y4197" s="55"/>
      <c r="Z4197" s="55"/>
      <c r="AA4197" s="55"/>
      <c r="AB4197" s="55"/>
      <c r="AC4197" s="337"/>
      <c r="AD4197" s="337"/>
      <c r="AE4197" s="337"/>
      <c r="AF4197" s="337"/>
      <c r="AG4197" s="337"/>
      <c r="AH4197" s="337"/>
      <c r="AI4197" s="337"/>
      <c r="AJ4197" s="337"/>
      <c r="AK4197" s="337"/>
      <c r="AL4197" s="337"/>
      <c r="AM4197" s="55"/>
      <c r="AN4197" s="55"/>
      <c r="AO4197" s="55"/>
      <c r="AP4197" s="55"/>
      <c r="AQ4197" s="55"/>
      <c r="AR4197" s="55"/>
      <c r="AS4197" s="55"/>
    </row>
    <row r="4198" spans="1:45" x14ac:dyDescent="0.3">
      <c r="X4198" s="54" t="s">
        <v>1305</v>
      </c>
      <c r="Y4198" s="54" t="s">
        <v>128</v>
      </c>
      <c r="Z4198" s="54" t="s">
        <v>157</v>
      </c>
      <c r="AA4198" s="54" t="s">
        <v>151</v>
      </c>
      <c r="AB4198" s="54" t="s">
        <v>1327</v>
      </c>
      <c r="AC4198" s="54" t="s">
        <v>129</v>
      </c>
      <c r="AD4198" s="54" t="s">
        <v>116</v>
      </c>
      <c r="AE4198" s="54"/>
      <c r="AF4198" s="54"/>
      <c r="AG4198" s="54"/>
      <c r="AH4198" s="54"/>
      <c r="AI4198" s="54"/>
      <c r="AJ4198" s="54"/>
      <c r="AK4198" s="54"/>
      <c r="AL4198" s="54"/>
      <c r="AM4198" s="54"/>
      <c r="AN4198" s="54"/>
      <c r="AO4198" s="54"/>
      <c r="AP4198" s="54"/>
      <c r="AQ4198" s="54"/>
      <c r="AR4198" s="54"/>
      <c r="AS4198" s="54"/>
    </row>
    <row r="4199" spans="1:45" x14ac:dyDescent="0.3">
      <c r="X4199" s="54"/>
      <c r="Y4199" s="54">
        <f t="shared" ref="Y4199:AD4199" si="7249">Y4192</f>
        <v>6.4436999999999998</v>
      </c>
      <c r="Z4199" s="54">
        <f t="shared" si="7249"/>
        <v>4.9371</v>
      </c>
      <c r="AA4199" s="54">
        <f t="shared" si="7249"/>
        <v>11.350300000000001</v>
      </c>
      <c r="AB4199" s="54">
        <f t="shared" si="7249"/>
        <v>7.1900000000000006E-2</v>
      </c>
      <c r="AC4199" s="54">
        <f t="shared" si="7249"/>
        <v>6.2766000000000002</v>
      </c>
      <c r="AD4199" s="54">
        <f t="shared" si="7249"/>
        <v>11.042999999999999</v>
      </c>
      <c r="AE4199" s="54"/>
      <c r="AF4199" s="336"/>
      <c r="AG4199" s="336"/>
      <c r="AH4199" s="336"/>
      <c r="AI4199" s="54"/>
      <c r="AJ4199" s="54"/>
      <c r="AK4199" s="54"/>
      <c r="AL4199" s="54"/>
      <c r="AM4199" s="54"/>
      <c r="AN4199" s="54"/>
      <c r="AO4199" s="54"/>
      <c r="AP4199" s="54"/>
      <c r="AQ4199" s="54"/>
      <c r="AR4199" s="54"/>
      <c r="AS4199" s="54"/>
    </row>
    <row r="4200" spans="1:45" x14ac:dyDescent="0.3">
      <c r="D4200" s="56"/>
      <c r="X4200" s="336"/>
      <c r="Y4200" s="336">
        <f t="shared" ca="1" si="7141"/>
        <v>-0.4155163471914412</v>
      </c>
      <c r="Z4200" s="336">
        <f t="shared" ca="1" si="7141"/>
        <v>0.96102402489194327</v>
      </c>
      <c r="AA4200" s="336">
        <f t="shared" ca="1" si="7141"/>
        <v>1.3527261475237815</v>
      </c>
      <c r="AB4200" s="336">
        <f t="shared" ca="1" si="7141"/>
        <v>-0.3872403518053178</v>
      </c>
      <c r="AC4200" s="336">
        <f t="shared" ca="1" si="7141"/>
        <v>1.199460207528948</v>
      </c>
      <c r="AD4200" s="336">
        <f t="shared" ca="1" si="7141"/>
        <v>0.79870235704099302</v>
      </c>
      <c r="AE4200" s="336"/>
      <c r="AF4200" s="336"/>
      <c r="AG4200" s="336"/>
      <c r="AH4200" s="336"/>
      <c r="AI4200" s="54"/>
      <c r="AJ4200" s="54"/>
      <c r="AK4200" s="54"/>
      <c r="AL4200" s="336"/>
      <c r="AM4200" s="336"/>
      <c r="AN4200" s="336"/>
      <c r="AO4200" s="336"/>
      <c r="AP4200" s="54"/>
      <c r="AQ4200" s="336"/>
      <c r="AR4200" s="336"/>
      <c r="AS4200" s="336"/>
    </row>
    <row r="4201" spans="1:45" x14ac:dyDescent="0.3">
      <c r="C4201" s="54"/>
      <c r="D4201" s="56"/>
      <c r="Y4201" s="336">
        <f t="shared" ref="Y4201:AD4264" ca="1" si="7250">1.5*RAND()^2*IF(RAND()&gt;0.5,1,-1)</f>
        <v>1.2065223541232086</v>
      </c>
      <c r="Z4201" s="336">
        <f t="shared" ca="1" si="7250"/>
        <v>1.7433015005428123E-2</v>
      </c>
      <c r="AA4201" s="336">
        <f t="shared" ca="1" si="7250"/>
        <v>-5.9195847844202545E-6</v>
      </c>
      <c r="AB4201" s="336">
        <f t="shared" ca="1" si="7250"/>
        <v>-0.13557203830005335</v>
      </c>
      <c r="AC4201" s="336">
        <f t="shared" ca="1" si="7250"/>
        <v>1.234407839688255</v>
      </c>
      <c r="AD4201" s="336">
        <f t="shared" ca="1" si="7250"/>
        <v>1.1215291932716789</v>
      </c>
      <c r="AE4201" s="55"/>
      <c r="AF4201" s="55"/>
      <c r="AG4201" s="55"/>
      <c r="AH4201" s="55"/>
      <c r="AI4201" s="55"/>
      <c r="AJ4201" s="55"/>
      <c r="AK4201" s="55"/>
      <c r="AL4201" s="55"/>
      <c r="AM4201" s="55"/>
      <c r="AN4201" s="55"/>
      <c r="AO4201" s="55"/>
      <c r="AP4201" s="55"/>
      <c r="AQ4201" s="55"/>
      <c r="AR4201" s="55"/>
      <c r="AS4201" s="55"/>
    </row>
    <row r="4202" spans="1:45" x14ac:dyDescent="0.3">
      <c r="B4202" s="54" t="s">
        <v>172</v>
      </c>
      <c r="C4202" s="53">
        <f>C4195</f>
        <v>0</v>
      </c>
      <c r="D4202" s="56" t="e">
        <f t="shared" ref="D4202:D4203" ca="1" si="7251">AJ4202</f>
        <v>#N/A</v>
      </c>
      <c r="E4202" s="52" t="e">
        <f t="shared" ref="E4202:W4202" si="7252">E4195</f>
        <v>#N/A</v>
      </c>
      <c r="F4202" s="52" t="e">
        <f t="shared" si="7252"/>
        <v>#N/A</v>
      </c>
      <c r="G4202" s="52" t="e">
        <f t="shared" si="7252"/>
        <v>#N/A</v>
      </c>
      <c r="H4202" s="52" t="e">
        <f t="shared" si="7252"/>
        <v>#N/A</v>
      </c>
      <c r="I4202" s="52" t="e">
        <f t="shared" si="7252"/>
        <v>#N/A</v>
      </c>
      <c r="J4202" s="52" t="e">
        <f t="shared" si="7252"/>
        <v>#N/A</v>
      </c>
      <c r="K4202" s="52" t="e">
        <f t="shared" si="7252"/>
        <v>#N/A</v>
      </c>
      <c r="L4202" s="52" t="e">
        <f t="shared" si="7252"/>
        <v>#N/A</v>
      </c>
      <c r="M4202" s="52" t="e">
        <f t="shared" si="7252"/>
        <v>#N/A</v>
      </c>
      <c r="N4202" s="52" t="e">
        <f t="shared" si="7252"/>
        <v>#N/A</v>
      </c>
      <c r="O4202" s="52" t="e">
        <f t="shared" si="7252"/>
        <v>#N/A</v>
      </c>
      <c r="P4202" s="52" t="e">
        <f t="shared" si="7252"/>
        <v>#N/A</v>
      </c>
      <c r="Q4202" s="52" t="e">
        <f t="shared" si="7252"/>
        <v>#N/A</v>
      </c>
      <c r="R4202" s="52" t="e">
        <f t="shared" si="7252"/>
        <v>#N/A</v>
      </c>
      <c r="S4202" s="52" t="e">
        <f t="shared" si="7252"/>
        <v>#N/A</v>
      </c>
      <c r="T4202" s="52" t="e">
        <f t="shared" si="7252"/>
        <v>#N/A</v>
      </c>
      <c r="U4202" s="52" t="e">
        <f t="shared" si="7252"/>
        <v>#N/A</v>
      </c>
      <c r="V4202" s="52" t="e">
        <f t="shared" si="7252"/>
        <v>#N/A</v>
      </c>
      <c r="W4202" s="52" t="e">
        <f t="shared" si="7252"/>
        <v>#N/A</v>
      </c>
      <c r="X4202" s="55" t="e">
        <f t="shared" ref="X4202:X4203" si="7253">(H4202-(O4202*P4202)/100-3*(J4202*K4202)/100)/2</f>
        <v>#N/A</v>
      </c>
      <c r="Y4202" s="55" t="e">
        <f t="shared" ref="Y4202:Y4203" si="7254">SUM(X4202,(J4202*K4202/100))/(F4202/100)</f>
        <v>#N/A</v>
      </c>
      <c r="Z4202" s="55" t="e">
        <f t="shared" ref="Z4202" si="7255">U4202*0.5+U4203*0.5</f>
        <v>#N/A</v>
      </c>
      <c r="AA4202" s="55" t="e">
        <f t="shared" ref="AA4202:AA4203" si="7256">J4202/Y4202</f>
        <v>#N/A</v>
      </c>
      <c r="AB4202" s="336" t="e">
        <f t="shared" ref="AB4202:AB4203" si="7257">X4202/(Y4202-J4202)</f>
        <v>#N/A</v>
      </c>
      <c r="AC4202" s="223" t="e">
        <f ca="1">INDEX(FGA_COEFFS,1,1)+Z4202*INDEX(FGA_COEFFS,1,2)+Y4202*INDEX(FGA_COEFFS,1,3)+R4202*INDEX(FGA_COEFFS,1,4)+Q4203*INDEX(FGA_COEFFS,1,5)+S4202*INDEX(FGA_COEFFS,1,6)+T4203*INDEX(FGA_COEFFS,1,7)+M4203*INDEX(FGA_COEFFS,1,8)+Y4206*Y4207</f>
        <v>#N/A</v>
      </c>
      <c r="AD4202" s="223" t="e">
        <f ca="1">INDEX(THREEPTA_COEFFS,1,1)+AC4202*INDEX(THREEPTA_COEFFS,1,2)+J4202*INDEX(THREEPTA_COEFFS,1,3)+AA4202*INDEX(THREEPTA_COEFFS,1,4)+K4202*INDEX(THREEPTA_COEFFS,1,5)+L4203*INDEX(THREEPTA_COEFFS,1,6)+Z4206*Z4207</f>
        <v>#N/A</v>
      </c>
      <c r="AE4202" s="223" t="e">
        <f ca="1">INDEX(THREEPTPCT_COEFFS,1,1)+K4202*INDEX(THREEPTPCT_COEFFS,1,2)+L4203*INDEX(THREEPTPCT_COEFFS,1,3)+AA4206*AA4207</f>
        <v>#N/A</v>
      </c>
      <c r="AF4202" s="55" t="e">
        <f t="shared" ref="AF4202:AF4203" ca="1" si="7258">AC4202-AD4202</f>
        <v>#N/A</v>
      </c>
      <c r="AG4202" s="223" t="e">
        <f ca="1">INDEX(TWOPTPCT_COEFFS,1,1)+AB4202*INDEX(TWOPTPCT_COEFFS,1,2)+I4203*INDEX(TWOPTPCT_COEFFS,1,3)+G4203*INDEX(TWOPTPCT_COEFFS,1,4)+L4203*INDEX(TWOPTPCT_COEFFS,1,5)+AB4206*AB4207</f>
        <v>#N/A</v>
      </c>
      <c r="AH4202" s="223" t="e">
        <f ca="1">INDEX(FTA_COEFFS,1,1)+O4202*INDEX(FTA_COEFFS,1,2)+N4203*INDEX(FTA_COEFFS,1,3)+(Q4202+R4202)*INDEX(FTA_COEFFS,1,4)+(Q4203+R4203)*INDEX(FTA_COEFFS,1,5)+M4203*INDEX(FTA_COEFFS,1,6)+AC4206*AC4207</f>
        <v>#N/A</v>
      </c>
      <c r="AI4202" s="223" t="e">
        <f ca="1">INDEX(FTPCT_COEFFS,1,1)+P4202*INDEX(FTPCT_COEFFS,1,2)+F4202*INDEX(FTPCT_COEFFS,1,3)+G4203*INDEX(FTPCT_COEFFS,1,4)+AD4206*AD4207</f>
        <v>#N/A</v>
      </c>
      <c r="AJ4202" s="338" t="e">
        <f t="shared" ref="AJ4202:AJ4203" ca="1" si="7259">AD4202*AE4202/100+AF4202*AG4202+AH4202*AI4202/100</f>
        <v>#N/A</v>
      </c>
      <c r="AK4202" s="55"/>
      <c r="AL4202" s="55"/>
      <c r="AM4202" s="55"/>
      <c r="AN4202" s="55"/>
      <c r="AO4202" s="55"/>
      <c r="AP4202" s="55"/>
      <c r="AQ4202" s="55"/>
      <c r="AR4202" s="55"/>
    </row>
    <row r="4203" spans="1:45" x14ac:dyDescent="0.3">
      <c r="B4203" s="54" t="s">
        <v>175</v>
      </c>
      <c r="C4203" s="54">
        <f>C4196</f>
        <v>0</v>
      </c>
      <c r="D4203" s="56" t="e">
        <f t="shared" ca="1" si="7251"/>
        <v>#N/A</v>
      </c>
      <c r="E4203" s="52" t="e">
        <f t="shared" ref="E4203:W4203" si="7260">E4196</f>
        <v>#N/A</v>
      </c>
      <c r="F4203" s="52" t="e">
        <f t="shared" si="7260"/>
        <v>#N/A</v>
      </c>
      <c r="G4203" s="52" t="e">
        <f t="shared" si="7260"/>
        <v>#N/A</v>
      </c>
      <c r="H4203" s="52" t="e">
        <f t="shared" si="7260"/>
        <v>#N/A</v>
      </c>
      <c r="I4203" s="52" t="e">
        <f t="shared" si="7260"/>
        <v>#N/A</v>
      </c>
      <c r="J4203" s="52" t="e">
        <f t="shared" si="7260"/>
        <v>#N/A</v>
      </c>
      <c r="K4203" s="52" t="e">
        <f t="shared" si="7260"/>
        <v>#N/A</v>
      </c>
      <c r="L4203" s="52" t="e">
        <f t="shared" si="7260"/>
        <v>#N/A</v>
      </c>
      <c r="M4203" s="52" t="e">
        <f t="shared" si="7260"/>
        <v>#N/A</v>
      </c>
      <c r="N4203" s="52" t="e">
        <f t="shared" si="7260"/>
        <v>#N/A</v>
      </c>
      <c r="O4203" s="52" t="e">
        <f t="shared" si="7260"/>
        <v>#N/A</v>
      </c>
      <c r="P4203" s="52" t="e">
        <f t="shared" si="7260"/>
        <v>#N/A</v>
      </c>
      <c r="Q4203" s="52" t="e">
        <f t="shared" si="7260"/>
        <v>#N/A</v>
      </c>
      <c r="R4203" s="52" t="e">
        <f t="shared" si="7260"/>
        <v>#N/A</v>
      </c>
      <c r="S4203" s="52" t="e">
        <f t="shared" si="7260"/>
        <v>#N/A</v>
      </c>
      <c r="T4203" s="52" t="e">
        <f t="shared" si="7260"/>
        <v>#N/A</v>
      </c>
      <c r="U4203" s="52" t="e">
        <f t="shared" si="7260"/>
        <v>#N/A</v>
      </c>
      <c r="V4203" s="52" t="e">
        <f t="shared" si="7260"/>
        <v>#N/A</v>
      </c>
      <c r="W4203" s="52" t="e">
        <f t="shared" si="7260"/>
        <v>#N/A</v>
      </c>
      <c r="X4203" s="55" t="e">
        <f t="shared" si="7253"/>
        <v>#N/A</v>
      </c>
      <c r="Y4203" s="55" t="e">
        <f t="shared" si="7254"/>
        <v>#N/A</v>
      </c>
      <c r="Z4203" s="55" t="e">
        <f t="shared" ref="Z4203" si="7261">Z4202</f>
        <v>#N/A</v>
      </c>
      <c r="AA4203" s="55" t="e">
        <f t="shared" si="7256"/>
        <v>#N/A</v>
      </c>
      <c r="AB4203" s="336" t="e">
        <f t="shared" si="7257"/>
        <v>#N/A</v>
      </c>
      <c r="AC4203" s="223" t="e">
        <f ca="1">INDEX(FGA_COEFFS,1,1)+Z4203*INDEX(FGA_COEFFS,1,2)+Y4203*INDEX(FGA_COEFFS,1,3)+R4203*INDEX(FGA_COEFFS,1,4)+Q4202*INDEX(FGA_COEFFS,1,5)+S4203*INDEX(FGA_COEFFS,1,6)+T4202*INDEX(FGA_COEFFS,1,7)+M4202*INDEX(FGA_COEFFS,1,8)+Y4206*Y4208</f>
        <v>#N/A</v>
      </c>
      <c r="AD4203" s="223" t="e">
        <f ca="1">INDEX(THREEPTA_COEFFS,1,1)+AC4203*INDEX(THREEPTA_COEFFS,1,2)+J4203*INDEX(THREEPTA_COEFFS,1,3)+AA4203*INDEX(THREEPTA_COEFFS,1,4)+K4203*INDEX(THREEPTA_COEFFS,1,5)+L4202*INDEX(THREEPTA_COEFFS,1,6)+Z4206*Z4208</f>
        <v>#N/A</v>
      </c>
      <c r="AE4203" s="223" t="e">
        <f ca="1">INDEX(THREEPTPCT_COEFFS,1,1)+K4203*INDEX(THREEPTPCT_COEFFS,1,2)+L4202*INDEX(THREEPTPCT_COEFFS,1,3)+AA4206*AA4208</f>
        <v>#N/A</v>
      </c>
      <c r="AF4203" s="55" t="e">
        <f t="shared" ca="1" si="7258"/>
        <v>#N/A</v>
      </c>
      <c r="AG4203" s="223" t="e">
        <f ca="1">INDEX(TWOPTPCT_COEFFS,1,1)+AB4203*INDEX(TWOPTPCT_COEFFS,1,2)+I4202*INDEX(TWOPTPCT_COEFFS,1,3)+G4202*INDEX(TWOPTPCT_COEFFS,1,4)+L4202*INDEX(TWOPTPCT_COEFFS,1,5)+AB4206*AB4208</f>
        <v>#N/A</v>
      </c>
      <c r="AH4203" s="223" t="e">
        <f ca="1">INDEX(FTA_COEFFS,1,1)+O4203*INDEX(FTA_COEFFS,1,2)+N4202*INDEX(FTA_COEFFS,1,3)+(Q4203+R4203)*INDEX(FTA_COEFFS,1,4)+(Q4202+R4202)*INDEX(FTA_COEFFS,1,5)+M4202*INDEX(FTA_COEFFS,1,6)+AC4206*AC4208</f>
        <v>#N/A</v>
      </c>
      <c r="AI4203" s="223" t="e">
        <f ca="1">INDEX(FTPCT_COEFFS,1,1)+P4203*INDEX(FTPCT_COEFFS,1,2)+F4203*INDEX(FTPCT_COEFFS,1,3)+G4202*INDEX(FTPCT_COEFFS,1,4)+AD4206*AD4208</f>
        <v>#N/A</v>
      </c>
      <c r="AJ4203" s="338" t="e">
        <f t="shared" ca="1" si="7259"/>
        <v>#N/A</v>
      </c>
      <c r="AK4203" s="55"/>
      <c r="AL4203" s="55"/>
      <c r="AM4203" s="55"/>
      <c r="AN4203" s="55"/>
      <c r="AO4203" s="55"/>
      <c r="AP4203" s="55"/>
      <c r="AQ4203" s="55"/>
      <c r="AR4203" s="55"/>
    </row>
    <row r="4204" spans="1:45" x14ac:dyDescent="0.3">
      <c r="A4204" s="54" t="e">
        <f ca="1">IF(D4202&gt;(D4203+(AVERAGE(V4202,W4202)-AVERAGE(V4203,W4203))/2)+2.5,C4202,IF(D4203&gt;(D4202+(AVERAGE(V4203,W4203)-AVERAGE(V4202,W4202))/2)+2.5,C4203,"Close"))</f>
        <v>#N/A</v>
      </c>
      <c r="B4204" s="64" t="e">
        <f ca="1">IF(D4203&gt;D4202,C4203,C4202)</f>
        <v>#N/A</v>
      </c>
      <c r="D4204" s="56"/>
      <c r="X4204" s="55"/>
      <c r="Y4204" s="55"/>
      <c r="Z4204" s="55"/>
      <c r="AA4204" s="55"/>
      <c r="AB4204" s="55"/>
      <c r="AC4204" s="337"/>
      <c r="AD4204" s="337"/>
      <c r="AE4204" s="337"/>
      <c r="AF4204" s="337"/>
      <c r="AG4204" s="337"/>
      <c r="AH4204" s="337"/>
      <c r="AI4204" s="337"/>
      <c r="AJ4204" s="337"/>
      <c r="AK4204" s="337"/>
      <c r="AL4204" s="337"/>
      <c r="AM4204" s="55"/>
      <c r="AN4204" s="55"/>
      <c r="AO4204" s="55"/>
      <c r="AP4204" s="55"/>
      <c r="AQ4204" s="55"/>
      <c r="AR4204" s="55"/>
      <c r="AS4204" s="55"/>
    </row>
    <row r="4205" spans="1:45" x14ac:dyDescent="0.3">
      <c r="X4205" s="54" t="s">
        <v>1305</v>
      </c>
      <c r="Y4205" s="54" t="s">
        <v>128</v>
      </c>
      <c r="Z4205" s="54" t="s">
        <v>157</v>
      </c>
      <c r="AA4205" s="54" t="s">
        <v>151</v>
      </c>
      <c r="AB4205" s="54" t="s">
        <v>1327</v>
      </c>
      <c r="AC4205" s="54" t="s">
        <v>129</v>
      </c>
      <c r="AD4205" s="54" t="s">
        <v>116</v>
      </c>
      <c r="AE4205" s="54"/>
      <c r="AF4205" s="54"/>
      <c r="AG4205" s="54"/>
      <c r="AH4205" s="54"/>
      <c r="AI4205" s="54"/>
      <c r="AJ4205" s="54"/>
      <c r="AK4205" s="54"/>
      <c r="AL4205" s="54"/>
      <c r="AM4205" s="54"/>
      <c r="AN4205" s="54"/>
      <c r="AO4205" s="54"/>
      <c r="AP4205" s="54"/>
      <c r="AQ4205" s="54"/>
      <c r="AR4205" s="54"/>
      <c r="AS4205" s="54"/>
    </row>
    <row r="4206" spans="1:45" x14ac:dyDescent="0.3">
      <c r="X4206" s="54"/>
      <c r="Y4206" s="54">
        <f t="shared" ref="Y4206:AD4206" si="7262">Y4199</f>
        <v>6.4436999999999998</v>
      </c>
      <c r="Z4206" s="54">
        <f t="shared" si="7262"/>
        <v>4.9371</v>
      </c>
      <c r="AA4206" s="54">
        <f t="shared" si="7262"/>
        <v>11.350300000000001</v>
      </c>
      <c r="AB4206" s="54">
        <f t="shared" si="7262"/>
        <v>7.1900000000000006E-2</v>
      </c>
      <c r="AC4206" s="54">
        <f t="shared" si="7262"/>
        <v>6.2766000000000002</v>
      </c>
      <c r="AD4206" s="54">
        <f t="shared" si="7262"/>
        <v>11.042999999999999</v>
      </c>
      <c r="AE4206" s="54"/>
      <c r="AF4206" s="336"/>
      <c r="AG4206" s="336"/>
      <c r="AH4206" s="336"/>
      <c r="AI4206" s="54"/>
      <c r="AJ4206" s="54"/>
      <c r="AK4206" s="54"/>
      <c r="AL4206" s="54"/>
      <c r="AM4206" s="54"/>
      <c r="AN4206" s="54"/>
      <c r="AO4206" s="54"/>
      <c r="AP4206" s="54"/>
      <c r="AQ4206" s="54"/>
      <c r="AR4206" s="54"/>
      <c r="AS4206" s="54"/>
    </row>
    <row r="4207" spans="1:45" x14ac:dyDescent="0.3">
      <c r="D4207" s="56"/>
      <c r="X4207" s="336"/>
      <c r="Y4207" s="336">
        <f t="shared" ca="1" si="7250"/>
        <v>-1.550403237084449E-3</v>
      </c>
      <c r="Z4207" s="336">
        <f t="shared" ca="1" si="7250"/>
        <v>-0.7594686363670532</v>
      </c>
      <c r="AA4207" s="336">
        <f t="shared" ca="1" si="7250"/>
        <v>0.43328549925529347</v>
      </c>
      <c r="AB4207" s="336">
        <f t="shared" ca="1" si="7250"/>
        <v>0.54382061875799725</v>
      </c>
      <c r="AC4207" s="336">
        <f t="shared" ca="1" si="7250"/>
        <v>0.7777753467942744</v>
      </c>
      <c r="AD4207" s="336">
        <f t="shared" ca="1" si="7250"/>
        <v>1.1286841048872871</v>
      </c>
      <c r="AE4207" s="336"/>
      <c r="AF4207" s="336"/>
      <c r="AG4207" s="336"/>
      <c r="AH4207" s="336"/>
      <c r="AI4207" s="54"/>
      <c r="AJ4207" s="54"/>
      <c r="AK4207" s="54"/>
      <c r="AL4207" s="336"/>
      <c r="AM4207" s="336"/>
      <c r="AN4207" s="336"/>
      <c r="AO4207" s="336"/>
      <c r="AP4207" s="54"/>
      <c r="AQ4207" s="336"/>
      <c r="AR4207" s="336"/>
      <c r="AS4207" s="336"/>
    </row>
    <row r="4208" spans="1:45" x14ac:dyDescent="0.3">
      <c r="C4208" s="54"/>
      <c r="D4208" s="56"/>
      <c r="Y4208" s="336">
        <f t="shared" ca="1" si="7250"/>
        <v>-0.48997653606702218</v>
      </c>
      <c r="Z4208" s="336">
        <f t="shared" ca="1" si="7250"/>
        <v>7.5974434041103911E-4</v>
      </c>
      <c r="AA4208" s="336">
        <f t="shared" ca="1" si="7250"/>
        <v>0.12648327266657447</v>
      </c>
      <c r="AB4208" s="336">
        <f t="shared" ca="1" si="7250"/>
        <v>-0.67196894968534715</v>
      </c>
      <c r="AC4208" s="336">
        <f t="shared" ca="1" si="7250"/>
        <v>-0.4612467025397638</v>
      </c>
      <c r="AD4208" s="336">
        <f t="shared" ca="1" si="7250"/>
        <v>0.69883892198828623</v>
      </c>
      <c r="AE4208" s="55"/>
      <c r="AF4208" s="55"/>
      <c r="AG4208" s="55"/>
      <c r="AH4208" s="55"/>
      <c r="AI4208" s="55"/>
      <c r="AJ4208" s="55"/>
      <c r="AK4208" s="55"/>
      <c r="AL4208" s="55"/>
      <c r="AM4208" s="55"/>
      <c r="AN4208" s="55"/>
      <c r="AO4208" s="55"/>
      <c r="AP4208" s="55"/>
      <c r="AQ4208" s="55"/>
      <c r="AR4208" s="55"/>
      <c r="AS4208" s="55"/>
    </row>
    <row r="4209" spans="1:45" x14ac:dyDescent="0.3">
      <c r="B4209" s="54" t="s">
        <v>172</v>
      </c>
      <c r="C4209" s="53">
        <f>C4202</f>
        <v>0</v>
      </c>
      <c r="D4209" s="56" t="e">
        <f t="shared" ref="D4209:D4210" ca="1" si="7263">AJ4209</f>
        <v>#N/A</v>
      </c>
      <c r="E4209" s="52" t="e">
        <f t="shared" ref="E4209:W4209" si="7264">E4202</f>
        <v>#N/A</v>
      </c>
      <c r="F4209" s="52" t="e">
        <f t="shared" si="7264"/>
        <v>#N/A</v>
      </c>
      <c r="G4209" s="52" t="e">
        <f t="shared" si="7264"/>
        <v>#N/A</v>
      </c>
      <c r="H4209" s="52" t="e">
        <f t="shared" si="7264"/>
        <v>#N/A</v>
      </c>
      <c r="I4209" s="52" t="e">
        <f t="shared" si="7264"/>
        <v>#N/A</v>
      </c>
      <c r="J4209" s="52" t="e">
        <f t="shared" si="7264"/>
        <v>#N/A</v>
      </c>
      <c r="K4209" s="52" t="e">
        <f t="shared" si="7264"/>
        <v>#N/A</v>
      </c>
      <c r="L4209" s="52" t="e">
        <f t="shared" si="7264"/>
        <v>#N/A</v>
      </c>
      <c r="M4209" s="52" t="e">
        <f t="shared" si="7264"/>
        <v>#N/A</v>
      </c>
      <c r="N4209" s="52" t="e">
        <f t="shared" si="7264"/>
        <v>#N/A</v>
      </c>
      <c r="O4209" s="52" t="e">
        <f t="shared" si="7264"/>
        <v>#N/A</v>
      </c>
      <c r="P4209" s="52" t="e">
        <f t="shared" si="7264"/>
        <v>#N/A</v>
      </c>
      <c r="Q4209" s="52" t="e">
        <f t="shared" si="7264"/>
        <v>#N/A</v>
      </c>
      <c r="R4209" s="52" t="e">
        <f t="shared" si="7264"/>
        <v>#N/A</v>
      </c>
      <c r="S4209" s="52" t="e">
        <f t="shared" si="7264"/>
        <v>#N/A</v>
      </c>
      <c r="T4209" s="52" t="e">
        <f t="shared" si="7264"/>
        <v>#N/A</v>
      </c>
      <c r="U4209" s="52" t="e">
        <f t="shared" si="7264"/>
        <v>#N/A</v>
      </c>
      <c r="V4209" s="52" t="e">
        <f t="shared" si="7264"/>
        <v>#N/A</v>
      </c>
      <c r="W4209" s="52" t="e">
        <f t="shared" si="7264"/>
        <v>#N/A</v>
      </c>
      <c r="X4209" s="55" t="e">
        <f t="shared" ref="X4209:X4210" si="7265">(H4209-(O4209*P4209)/100-3*(J4209*K4209)/100)/2</f>
        <v>#N/A</v>
      </c>
      <c r="Y4209" s="55" t="e">
        <f t="shared" ref="Y4209:Y4210" si="7266">SUM(X4209,(J4209*K4209/100))/(F4209/100)</f>
        <v>#N/A</v>
      </c>
      <c r="Z4209" s="55" t="e">
        <f t="shared" ref="Z4209" si="7267">U4209*0.5+U4210*0.5</f>
        <v>#N/A</v>
      </c>
      <c r="AA4209" s="55" t="e">
        <f t="shared" ref="AA4209:AA4210" si="7268">J4209/Y4209</f>
        <v>#N/A</v>
      </c>
      <c r="AB4209" s="336" t="e">
        <f t="shared" ref="AB4209:AB4210" si="7269">X4209/(Y4209-J4209)</f>
        <v>#N/A</v>
      </c>
      <c r="AC4209" s="223" t="e">
        <f ca="1">INDEX(FGA_COEFFS,1,1)+Z4209*INDEX(FGA_COEFFS,1,2)+Y4209*INDEX(FGA_COEFFS,1,3)+R4209*INDEX(FGA_COEFFS,1,4)+Q4210*INDEX(FGA_COEFFS,1,5)+S4209*INDEX(FGA_COEFFS,1,6)+T4210*INDEX(FGA_COEFFS,1,7)+M4210*INDEX(FGA_COEFFS,1,8)+Y4213*Y4214</f>
        <v>#N/A</v>
      </c>
      <c r="AD4209" s="223" t="e">
        <f ca="1">INDEX(THREEPTA_COEFFS,1,1)+AC4209*INDEX(THREEPTA_COEFFS,1,2)+J4209*INDEX(THREEPTA_COEFFS,1,3)+AA4209*INDEX(THREEPTA_COEFFS,1,4)+K4209*INDEX(THREEPTA_COEFFS,1,5)+L4210*INDEX(THREEPTA_COEFFS,1,6)+Z4213*Z4214</f>
        <v>#N/A</v>
      </c>
      <c r="AE4209" s="223" t="e">
        <f ca="1">INDEX(THREEPTPCT_COEFFS,1,1)+K4209*INDEX(THREEPTPCT_COEFFS,1,2)+L4210*INDEX(THREEPTPCT_COEFFS,1,3)+AA4213*AA4214</f>
        <v>#N/A</v>
      </c>
      <c r="AF4209" s="55" t="e">
        <f t="shared" ref="AF4209:AF4210" ca="1" si="7270">AC4209-AD4209</f>
        <v>#N/A</v>
      </c>
      <c r="AG4209" s="223" t="e">
        <f ca="1">INDEX(TWOPTPCT_COEFFS,1,1)+AB4209*INDEX(TWOPTPCT_COEFFS,1,2)+I4210*INDEX(TWOPTPCT_COEFFS,1,3)+G4210*INDEX(TWOPTPCT_COEFFS,1,4)+L4210*INDEX(TWOPTPCT_COEFFS,1,5)+AB4213*AB4214</f>
        <v>#N/A</v>
      </c>
      <c r="AH4209" s="223" t="e">
        <f ca="1">INDEX(FTA_COEFFS,1,1)+O4209*INDEX(FTA_COEFFS,1,2)+N4210*INDEX(FTA_COEFFS,1,3)+(Q4209+R4209)*INDEX(FTA_COEFFS,1,4)+(Q4210+R4210)*INDEX(FTA_COEFFS,1,5)+M4210*INDEX(FTA_COEFFS,1,6)+AC4213*AC4214</f>
        <v>#N/A</v>
      </c>
      <c r="AI4209" s="223" t="e">
        <f ca="1">INDEX(FTPCT_COEFFS,1,1)+P4209*INDEX(FTPCT_COEFFS,1,2)+F4209*INDEX(FTPCT_COEFFS,1,3)+G4210*INDEX(FTPCT_COEFFS,1,4)+AD4213*AD4214</f>
        <v>#N/A</v>
      </c>
      <c r="AJ4209" s="338" t="e">
        <f t="shared" ref="AJ4209:AJ4210" ca="1" si="7271">AD4209*AE4209/100+AF4209*AG4209+AH4209*AI4209/100</f>
        <v>#N/A</v>
      </c>
      <c r="AK4209" s="55"/>
      <c r="AL4209" s="55"/>
      <c r="AM4209" s="55"/>
      <c r="AN4209" s="55"/>
      <c r="AO4209" s="55"/>
      <c r="AP4209" s="55"/>
      <c r="AQ4209" s="55"/>
      <c r="AR4209" s="55"/>
    </row>
    <row r="4210" spans="1:45" x14ac:dyDescent="0.3">
      <c r="B4210" s="54" t="s">
        <v>175</v>
      </c>
      <c r="C4210" s="54">
        <f>C4203</f>
        <v>0</v>
      </c>
      <c r="D4210" s="56" t="e">
        <f t="shared" ca="1" si="7263"/>
        <v>#N/A</v>
      </c>
      <c r="E4210" s="52" t="e">
        <f t="shared" ref="E4210:W4210" si="7272">E4203</f>
        <v>#N/A</v>
      </c>
      <c r="F4210" s="52" t="e">
        <f t="shared" si="7272"/>
        <v>#N/A</v>
      </c>
      <c r="G4210" s="52" t="e">
        <f t="shared" si="7272"/>
        <v>#N/A</v>
      </c>
      <c r="H4210" s="52" t="e">
        <f t="shared" si="7272"/>
        <v>#N/A</v>
      </c>
      <c r="I4210" s="52" t="e">
        <f t="shared" si="7272"/>
        <v>#N/A</v>
      </c>
      <c r="J4210" s="52" t="e">
        <f t="shared" si="7272"/>
        <v>#N/A</v>
      </c>
      <c r="K4210" s="52" t="e">
        <f t="shared" si="7272"/>
        <v>#N/A</v>
      </c>
      <c r="L4210" s="52" t="e">
        <f t="shared" si="7272"/>
        <v>#N/A</v>
      </c>
      <c r="M4210" s="52" t="e">
        <f t="shared" si="7272"/>
        <v>#N/A</v>
      </c>
      <c r="N4210" s="52" t="e">
        <f t="shared" si="7272"/>
        <v>#N/A</v>
      </c>
      <c r="O4210" s="52" t="e">
        <f t="shared" si="7272"/>
        <v>#N/A</v>
      </c>
      <c r="P4210" s="52" t="e">
        <f t="shared" si="7272"/>
        <v>#N/A</v>
      </c>
      <c r="Q4210" s="52" t="e">
        <f t="shared" si="7272"/>
        <v>#N/A</v>
      </c>
      <c r="R4210" s="52" t="e">
        <f t="shared" si="7272"/>
        <v>#N/A</v>
      </c>
      <c r="S4210" s="52" t="e">
        <f t="shared" si="7272"/>
        <v>#N/A</v>
      </c>
      <c r="T4210" s="52" t="e">
        <f t="shared" si="7272"/>
        <v>#N/A</v>
      </c>
      <c r="U4210" s="52" t="e">
        <f t="shared" si="7272"/>
        <v>#N/A</v>
      </c>
      <c r="V4210" s="52" t="e">
        <f t="shared" si="7272"/>
        <v>#N/A</v>
      </c>
      <c r="W4210" s="52" t="e">
        <f t="shared" si="7272"/>
        <v>#N/A</v>
      </c>
      <c r="X4210" s="55" t="e">
        <f t="shared" si="7265"/>
        <v>#N/A</v>
      </c>
      <c r="Y4210" s="55" t="e">
        <f t="shared" si="7266"/>
        <v>#N/A</v>
      </c>
      <c r="Z4210" s="55" t="e">
        <f t="shared" ref="Z4210" si="7273">Z4209</f>
        <v>#N/A</v>
      </c>
      <c r="AA4210" s="55" t="e">
        <f t="shared" si="7268"/>
        <v>#N/A</v>
      </c>
      <c r="AB4210" s="336" t="e">
        <f t="shared" si="7269"/>
        <v>#N/A</v>
      </c>
      <c r="AC4210" s="223" t="e">
        <f ca="1">INDEX(FGA_COEFFS,1,1)+Z4210*INDEX(FGA_COEFFS,1,2)+Y4210*INDEX(FGA_COEFFS,1,3)+R4210*INDEX(FGA_COEFFS,1,4)+Q4209*INDEX(FGA_COEFFS,1,5)+S4210*INDEX(FGA_COEFFS,1,6)+T4209*INDEX(FGA_COEFFS,1,7)+M4209*INDEX(FGA_COEFFS,1,8)+Y4213*Y4215</f>
        <v>#N/A</v>
      </c>
      <c r="AD4210" s="223" t="e">
        <f ca="1">INDEX(THREEPTA_COEFFS,1,1)+AC4210*INDEX(THREEPTA_COEFFS,1,2)+J4210*INDEX(THREEPTA_COEFFS,1,3)+AA4210*INDEX(THREEPTA_COEFFS,1,4)+K4210*INDEX(THREEPTA_COEFFS,1,5)+L4209*INDEX(THREEPTA_COEFFS,1,6)+Z4213*Z4215</f>
        <v>#N/A</v>
      </c>
      <c r="AE4210" s="223" t="e">
        <f ca="1">INDEX(THREEPTPCT_COEFFS,1,1)+K4210*INDEX(THREEPTPCT_COEFFS,1,2)+L4209*INDEX(THREEPTPCT_COEFFS,1,3)+AA4213*AA4215</f>
        <v>#N/A</v>
      </c>
      <c r="AF4210" s="55" t="e">
        <f t="shared" ca="1" si="7270"/>
        <v>#N/A</v>
      </c>
      <c r="AG4210" s="223" t="e">
        <f ca="1">INDEX(TWOPTPCT_COEFFS,1,1)+AB4210*INDEX(TWOPTPCT_COEFFS,1,2)+I4209*INDEX(TWOPTPCT_COEFFS,1,3)+G4209*INDEX(TWOPTPCT_COEFFS,1,4)+L4209*INDEX(TWOPTPCT_COEFFS,1,5)+AB4213*AB4215</f>
        <v>#N/A</v>
      </c>
      <c r="AH4210" s="223" t="e">
        <f ca="1">INDEX(FTA_COEFFS,1,1)+O4210*INDEX(FTA_COEFFS,1,2)+N4209*INDEX(FTA_COEFFS,1,3)+(Q4210+R4210)*INDEX(FTA_COEFFS,1,4)+(Q4209+R4209)*INDEX(FTA_COEFFS,1,5)+M4209*INDEX(FTA_COEFFS,1,6)+AC4213*AC4215</f>
        <v>#N/A</v>
      </c>
      <c r="AI4210" s="223" t="e">
        <f ca="1">INDEX(FTPCT_COEFFS,1,1)+P4210*INDEX(FTPCT_COEFFS,1,2)+F4210*INDEX(FTPCT_COEFFS,1,3)+G4209*INDEX(FTPCT_COEFFS,1,4)+AD4213*AD4215</f>
        <v>#N/A</v>
      </c>
      <c r="AJ4210" s="338" t="e">
        <f t="shared" ca="1" si="7271"/>
        <v>#N/A</v>
      </c>
      <c r="AK4210" s="55"/>
      <c r="AL4210" s="55"/>
      <c r="AM4210" s="55"/>
      <c r="AN4210" s="55"/>
      <c r="AO4210" s="55"/>
      <c r="AP4210" s="55"/>
      <c r="AQ4210" s="55"/>
      <c r="AR4210" s="55"/>
    </row>
    <row r="4211" spans="1:45" x14ac:dyDescent="0.3">
      <c r="A4211" s="54" t="e">
        <f ca="1">IF(D4209&gt;(D4210+(AVERAGE(V4209,W4209)-AVERAGE(V4210,W4210))/2)+2.5,C4209,IF(D4210&gt;(D4209+(AVERAGE(V4210,W4210)-AVERAGE(V4209,W4209))/2)+2.5,C4210,"Close"))</f>
        <v>#N/A</v>
      </c>
      <c r="B4211" s="64" t="e">
        <f ca="1">IF(D4210&gt;D4209,C4210,C4209)</f>
        <v>#N/A</v>
      </c>
      <c r="D4211" s="56"/>
      <c r="X4211" s="55"/>
      <c r="Y4211" s="55"/>
      <c r="Z4211" s="55"/>
      <c r="AA4211" s="55"/>
      <c r="AB4211" s="55"/>
      <c r="AC4211" s="337"/>
      <c r="AD4211" s="337"/>
      <c r="AE4211" s="337"/>
      <c r="AF4211" s="337"/>
      <c r="AG4211" s="337"/>
      <c r="AH4211" s="337"/>
      <c r="AI4211" s="337"/>
      <c r="AJ4211" s="337"/>
      <c r="AK4211" s="337"/>
      <c r="AL4211" s="337"/>
      <c r="AM4211" s="55"/>
      <c r="AN4211" s="55"/>
      <c r="AO4211" s="55"/>
      <c r="AP4211" s="55"/>
      <c r="AQ4211" s="55"/>
      <c r="AR4211" s="55"/>
      <c r="AS4211" s="55"/>
    </row>
    <row r="4212" spans="1:45" x14ac:dyDescent="0.3">
      <c r="X4212" s="54" t="s">
        <v>1305</v>
      </c>
      <c r="Y4212" s="54" t="s">
        <v>128</v>
      </c>
      <c r="Z4212" s="54" t="s">
        <v>157</v>
      </c>
      <c r="AA4212" s="54" t="s">
        <v>151</v>
      </c>
      <c r="AB4212" s="54" t="s">
        <v>1327</v>
      </c>
      <c r="AC4212" s="54" t="s">
        <v>129</v>
      </c>
      <c r="AD4212" s="54" t="s">
        <v>116</v>
      </c>
      <c r="AE4212" s="54"/>
      <c r="AF4212" s="54"/>
      <c r="AG4212" s="54"/>
      <c r="AH4212" s="54"/>
      <c r="AI4212" s="54"/>
      <c r="AJ4212" s="54"/>
      <c r="AK4212" s="54"/>
      <c r="AL4212" s="54"/>
      <c r="AM4212" s="54"/>
      <c r="AN4212" s="54"/>
      <c r="AO4212" s="54"/>
      <c r="AP4212" s="54"/>
      <c r="AQ4212" s="54"/>
      <c r="AR4212" s="54"/>
      <c r="AS4212" s="54"/>
    </row>
    <row r="4213" spans="1:45" x14ac:dyDescent="0.3">
      <c r="X4213" s="54"/>
      <c r="Y4213" s="54">
        <f t="shared" ref="Y4213:AD4213" si="7274">Y4206</f>
        <v>6.4436999999999998</v>
      </c>
      <c r="Z4213" s="54">
        <f t="shared" si="7274"/>
        <v>4.9371</v>
      </c>
      <c r="AA4213" s="54">
        <f t="shared" si="7274"/>
        <v>11.350300000000001</v>
      </c>
      <c r="AB4213" s="54">
        <f t="shared" si="7274"/>
        <v>7.1900000000000006E-2</v>
      </c>
      <c r="AC4213" s="54">
        <f t="shared" si="7274"/>
        <v>6.2766000000000002</v>
      </c>
      <c r="AD4213" s="54">
        <f t="shared" si="7274"/>
        <v>11.042999999999999</v>
      </c>
      <c r="AE4213" s="54"/>
      <c r="AF4213" s="336"/>
      <c r="AG4213" s="336"/>
      <c r="AH4213" s="336"/>
      <c r="AI4213" s="54"/>
      <c r="AJ4213" s="54"/>
      <c r="AK4213" s="54"/>
      <c r="AL4213" s="54"/>
      <c r="AM4213" s="54"/>
      <c r="AN4213" s="54"/>
      <c r="AO4213" s="54"/>
      <c r="AP4213" s="54"/>
      <c r="AQ4213" s="54"/>
      <c r="AR4213" s="54"/>
      <c r="AS4213" s="54"/>
    </row>
    <row r="4214" spans="1:45" x14ac:dyDescent="0.3">
      <c r="D4214" s="56"/>
      <c r="X4214" s="336"/>
      <c r="Y4214" s="336">
        <f t="shared" ca="1" si="7250"/>
        <v>-0.74216562499486627</v>
      </c>
      <c r="Z4214" s="336">
        <f t="shared" ca="1" si="7250"/>
        <v>-0.34719368090558778</v>
      </c>
      <c r="AA4214" s="336">
        <f t="shared" ca="1" si="7250"/>
        <v>0.56456977188656721</v>
      </c>
      <c r="AB4214" s="336">
        <f t="shared" ca="1" si="7250"/>
        <v>1.8127602725250564E-2</v>
      </c>
      <c r="AC4214" s="336">
        <f t="shared" ca="1" si="7250"/>
        <v>-0.86232878057708828</v>
      </c>
      <c r="AD4214" s="336">
        <f t="shared" ca="1" si="7250"/>
        <v>-1.4529197583036892</v>
      </c>
      <c r="AE4214" s="336"/>
      <c r="AF4214" s="336"/>
      <c r="AG4214" s="336"/>
      <c r="AH4214" s="336"/>
      <c r="AI4214" s="54"/>
      <c r="AJ4214" s="54"/>
      <c r="AK4214" s="54"/>
      <c r="AL4214" s="336"/>
      <c r="AM4214" s="336"/>
      <c r="AN4214" s="336"/>
      <c r="AO4214" s="336"/>
      <c r="AP4214" s="54"/>
      <c r="AQ4214" s="336"/>
      <c r="AR4214" s="336"/>
      <c r="AS4214" s="336"/>
    </row>
    <row r="4215" spans="1:45" x14ac:dyDescent="0.3">
      <c r="C4215" s="54"/>
      <c r="D4215" s="56"/>
      <c r="Y4215" s="336">
        <f t="shared" ca="1" si="7250"/>
        <v>0.87664248029071179</v>
      </c>
      <c r="Z4215" s="336">
        <f t="shared" ca="1" si="7250"/>
        <v>0.40194786841236219</v>
      </c>
      <c r="AA4215" s="336">
        <f t="shared" ca="1" si="7250"/>
        <v>4.4664641793664722E-2</v>
      </c>
      <c r="AB4215" s="336">
        <f t="shared" ca="1" si="7250"/>
        <v>0.168154255807106</v>
      </c>
      <c r="AC4215" s="336">
        <f t="shared" ca="1" si="7250"/>
        <v>-1.0472533603519878</v>
      </c>
      <c r="AD4215" s="336">
        <f t="shared" ca="1" si="7250"/>
        <v>-0.14614979918442847</v>
      </c>
      <c r="AE4215" s="55"/>
      <c r="AF4215" s="55"/>
      <c r="AG4215" s="55"/>
      <c r="AH4215" s="55"/>
      <c r="AI4215" s="55"/>
      <c r="AJ4215" s="55"/>
      <c r="AK4215" s="55"/>
      <c r="AL4215" s="55"/>
      <c r="AM4215" s="55"/>
      <c r="AN4215" s="55"/>
      <c r="AO4215" s="55"/>
      <c r="AP4215" s="55"/>
      <c r="AQ4215" s="55"/>
      <c r="AR4215" s="55"/>
      <c r="AS4215" s="55"/>
    </row>
    <row r="4216" spans="1:45" x14ac:dyDescent="0.3">
      <c r="B4216" s="54" t="s">
        <v>172</v>
      </c>
      <c r="C4216" s="53">
        <f>C4209</f>
        <v>0</v>
      </c>
      <c r="D4216" s="56" t="e">
        <f t="shared" ref="D4216:D4217" ca="1" si="7275">AJ4216</f>
        <v>#N/A</v>
      </c>
      <c r="E4216" s="52" t="e">
        <f t="shared" ref="E4216:W4216" si="7276">E4209</f>
        <v>#N/A</v>
      </c>
      <c r="F4216" s="52" t="e">
        <f t="shared" si="7276"/>
        <v>#N/A</v>
      </c>
      <c r="G4216" s="52" t="e">
        <f t="shared" si="7276"/>
        <v>#N/A</v>
      </c>
      <c r="H4216" s="52" t="e">
        <f t="shared" si="7276"/>
        <v>#N/A</v>
      </c>
      <c r="I4216" s="52" t="e">
        <f t="shared" si="7276"/>
        <v>#N/A</v>
      </c>
      <c r="J4216" s="52" t="e">
        <f t="shared" si="7276"/>
        <v>#N/A</v>
      </c>
      <c r="K4216" s="52" t="e">
        <f t="shared" si="7276"/>
        <v>#N/A</v>
      </c>
      <c r="L4216" s="52" t="e">
        <f t="shared" si="7276"/>
        <v>#N/A</v>
      </c>
      <c r="M4216" s="52" t="e">
        <f t="shared" si="7276"/>
        <v>#N/A</v>
      </c>
      <c r="N4216" s="52" t="e">
        <f t="shared" si="7276"/>
        <v>#N/A</v>
      </c>
      <c r="O4216" s="52" t="e">
        <f t="shared" si="7276"/>
        <v>#N/A</v>
      </c>
      <c r="P4216" s="52" t="e">
        <f t="shared" si="7276"/>
        <v>#N/A</v>
      </c>
      <c r="Q4216" s="52" t="e">
        <f t="shared" si="7276"/>
        <v>#N/A</v>
      </c>
      <c r="R4216" s="52" t="e">
        <f t="shared" si="7276"/>
        <v>#N/A</v>
      </c>
      <c r="S4216" s="52" t="e">
        <f t="shared" si="7276"/>
        <v>#N/A</v>
      </c>
      <c r="T4216" s="52" t="e">
        <f t="shared" si="7276"/>
        <v>#N/A</v>
      </c>
      <c r="U4216" s="52" t="e">
        <f t="shared" si="7276"/>
        <v>#N/A</v>
      </c>
      <c r="V4216" s="52" t="e">
        <f t="shared" si="7276"/>
        <v>#N/A</v>
      </c>
      <c r="W4216" s="52" t="e">
        <f t="shared" si="7276"/>
        <v>#N/A</v>
      </c>
      <c r="X4216" s="55" t="e">
        <f t="shared" ref="X4216:X4217" si="7277">(H4216-(O4216*P4216)/100-3*(J4216*K4216)/100)/2</f>
        <v>#N/A</v>
      </c>
      <c r="Y4216" s="55" t="e">
        <f t="shared" ref="Y4216:Y4217" si="7278">SUM(X4216,(J4216*K4216/100))/(F4216/100)</f>
        <v>#N/A</v>
      </c>
      <c r="Z4216" s="55" t="e">
        <f t="shared" ref="Z4216" si="7279">U4216*0.5+U4217*0.5</f>
        <v>#N/A</v>
      </c>
      <c r="AA4216" s="55" t="e">
        <f t="shared" ref="AA4216:AA4217" si="7280">J4216/Y4216</f>
        <v>#N/A</v>
      </c>
      <c r="AB4216" s="336" t="e">
        <f t="shared" ref="AB4216:AB4217" si="7281">X4216/(Y4216-J4216)</f>
        <v>#N/A</v>
      </c>
      <c r="AC4216" s="223" t="e">
        <f ca="1">INDEX(FGA_COEFFS,1,1)+Z4216*INDEX(FGA_COEFFS,1,2)+Y4216*INDEX(FGA_COEFFS,1,3)+R4216*INDEX(FGA_COEFFS,1,4)+Q4217*INDEX(FGA_COEFFS,1,5)+S4216*INDEX(FGA_COEFFS,1,6)+T4217*INDEX(FGA_COEFFS,1,7)+M4217*INDEX(FGA_COEFFS,1,8)+Y4220*Y4221</f>
        <v>#N/A</v>
      </c>
      <c r="AD4216" s="223" t="e">
        <f ca="1">INDEX(THREEPTA_COEFFS,1,1)+AC4216*INDEX(THREEPTA_COEFFS,1,2)+J4216*INDEX(THREEPTA_COEFFS,1,3)+AA4216*INDEX(THREEPTA_COEFFS,1,4)+K4216*INDEX(THREEPTA_COEFFS,1,5)+L4217*INDEX(THREEPTA_COEFFS,1,6)+Z4220*Z4221</f>
        <v>#N/A</v>
      </c>
      <c r="AE4216" s="223" t="e">
        <f ca="1">INDEX(THREEPTPCT_COEFFS,1,1)+K4216*INDEX(THREEPTPCT_COEFFS,1,2)+L4217*INDEX(THREEPTPCT_COEFFS,1,3)+AA4220*AA4221</f>
        <v>#N/A</v>
      </c>
      <c r="AF4216" s="55" t="e">
        <f t="shared" ref="AF4216:AF4217" ca="1" si="7282">AC4216-AD4216</f>
        <v>#N/A</v>
      </c>
      <c r="AG4216" s="223" t="e">
        <f ca="1">INDEX(TWOPTPCT_COEFFS,1,1)+AB4216*INDEX(TWOPTPCT_COEFFS,1,2)+I4217*INDEX(TWOPTPCT_COEFFS,1,3)+G4217*INDEX(TWOPTPCT_COEFFS,1,4)+L4217*INDEX(TWOPTPCT_COEFFS,1,5)+AB4220*AB4221</f>
        <v>#N/A</v>
      </c>
      <c r="AH4216" s="223" t="e">
        <f ca="1">INDEX(FTA_COEFFS,1,1)+O4216*INDEX(FTA_COEFFS,1,2)+N4217*INDEX(FTA_COEFFS,1,3)+(Q4216+R4216)*INDEX(FTA_COEFFS,1,4)+(Q4217+R4217)*INDEX(FTA_COEFFS,1,5)+M4217*INDEX(FTA_COEFFS,1,6)+AC4220*AC4221</f>
        <v>#N/A</v>
      </c>
      <c r="AI4216" s="223" t="e">
        <f ca="1">INDEX(FTPCT_COEFFS,1,1)+P4216*INDEX(FTPCT_COEFFS,1,2)+F4216*INDEX(FTPCT_COEFFS,1,3)+G4217*INDEX(FTPCT_COEFFS,1,4)+AD4220*AD4221</f>
        <v>#N/A</v>
      </c>
      <c r="AJ4216" s="338" t="e">
        <f t="shared" ref="AJ4216:AJ4217" ca="1" si="7283">AD4216*AE4216/100+AF4216*AG4216+AH4216*AI4216/100</f>
        <v>#N/A</v>
      </c>
      <c r="AK4216" s="55"/>
      <c r="AL4216" s="55"/>
      <c r="AM4216" s="55"/>
      <c r="AN4216" s="55"/>
      <c r="AO4216" s="55"/>
      <c r="AP4216" s="55"/>
      <c r="AQ4216" s="55"/>
      <c r="AR4216" s="55"/>
    </row>
    <row r="4217" spans="1:45" x14ac:dyDescent="0.3">
      <c r="B4217" s="54" t="s">
        <v>175</v>
      </c>
      <c r="C4217" s="54">
        <f>C4210</f>
        <v>0</v>
      </c>
      <c r="D4217" s="56" t="e">
        <f t="shared" ca="1" si="7275"/>
        <v>#N/A</v>
      </c>
      <c r="E4217" s="52" t="e">
        <f t="shared" ref="E4217:W4217" si="7284">E4210</f>
        <v>#N/A</v>
      </c>
      <c r="F4217" s="52" t="e">
        <f t="shared" si="7284"/>
        <v>#N/A</v>
      </c>
      <c r="G4217" s="52" t="e">
        <f t="shared" si="7284"/>
        <v>#N/A</v>
      </c>
      <c r="H4217" s="52" t="e">
        <f t="shared" si="7284"/>
        <v>#N/A</v>
      </c>
      <c r="I4217" s="52" t="e">
        <f t="shared" si="7284"/>
        <v>#N/A</v>
      </c>
      <c r="J4217" s="52" t="e">
        <f t="shared" si="7284"/>
        <v>#N/A</v>
      </c>
      <c r="K4217" s="52" t="e">
        <f t="shared" si="7284"/>
        <v>#N/A</v>
      </c>
      <c r="L4217" s="52" t="e">
        <f t="shared" si="7284"/>
        <v>#N/A</v>
      </c>
      <c r="M4217" s="52" t="e">
        <f t="shared" si="7284"/>
        <v>#N/A</v>
      </c>
      <c r="N4217" s="52" t="e">
        <f t="shared" si="7284"/>
        <v>#N/A</v>
      </c>
      <c r="O4217" s="52" t="e">
        <f t="shared" si="7284"/>
        <v>#N/A</v>
      </c>
      <c r="P4217" s="52" t="e">
        <f t="shared" si="7284"/>
        <v>#N/A</v>
      </c>
      <c r="Q4217" s="52" t="e">
        <f t="shared" si="7284"/>
        <v>#N/A</v>
      </c>
      <c r="R4217" s="52" t="e">
        <f t="shared" si="7284"/>
        <v>#N/A</v>
      </c>
      <c r="S4217" s="52" t="e">
        <f t="shared" si="7284"/>
        <v>#N/A</v>
      </c>
      <c r="T4217" s="52" t="e">
        <f t="shared" si="7284"/>
        <v>#N/A</v>
      </c>
      <c r="U4217" s="52" t="e">
        <f t="shared" si="7284"/>
        <v>#N/A</v>
      </c>
      <c r="V4217" s="52" t="e">
        <f t="shared" si="7284"/>
        <v>#N/A</v>
      </c>
      <c r="W4217" s="52" t="e">
        <f t="shared" si="7284"/>
        <v>#N/A</v>
      </c>
      <c r="X4217" s="55" t="e">
        <f t="shared" si="7277"/>
        <v>#N/A</v>
      </c>
      <c r="Y4217" s="55" t="e">
        <f t="shared" si="7278"/>
        <v>#N/A</v>
      </c>
      <c r="Z4217" s="55" t="e">
        <f t="shared" ref="Z4217" si="7285">Z4216</f>
        <v>#N/A</v>
      </c>
      <c r="AA4217" s="55" t="e">
        <f t="shared" si="7280"/>
        <v>#N/A</v>
      </c>
      <c r="AB4217" s="336" t="e">
        <f t="shared" si="7281"/>
        <v>#N/A</v>
      </c>
      <c r="AC4217" s="223" t="e">
        <f ca="1">INDEX(FGA_COEFFS,1,1)+Z4217*INDEX(FGA_COEFFS,1,2)+Y4217*INDEX(FGA_COEFFS,1,3)+R4217*INDEX(FGA_COEFFS,1,4)+Q4216*INDEX(FGA_COEFFS,1,5)+S4217*INDEX(FGA_COEFFS,1,6)+T4216*INDEX(FGA_COEFFS,1,7)+M4216*INDEX(FGA_COEFFS,1,8)+Y4220*Y4222</f>
        <v>#N/A</v>
      </c>
      <c r="AD4217" s="223" t="e">
        <f ca="1">INDEX(THREEPTA_COEFFS,1,1)+AC4217*INDEX(THREEPTA_COEFFS,1,2)+J4217*INDEX(THREEPTA_COEFFS,1,3)+AA4217*INDEX(THREEPTA_COEFFS,1,4)+K4217*INDEX(THREEPTA_COEFFS,1,5)+L4216*INDEX(THREEPTA_COEFFS,1,6)+Z4220*Z4222</f>
        <v>#N/A</v>
      </c>
      <c r="AE4217" s="223" t="e">
        <f ca="1">INDEX(THREEPTPCT_COEFFS,1,1)+K4217*INDEX(THREEPTPCT_COEFFS,1,2)+L4216*INDEX(THREEPTPCT_COEFFS,1,3)+AA4220*AA4222</f>
        <v>#N/A</v>
      </c>
      <c r="AF4217" s="55" t="e">
        <f t="shared" ca="1" si="7282"/>
        <v>#N/A</v>
      </c>
      <c r="AG4217" s="223" t="e">
        <f ca="1">INDEX(TWOPTPCT_COEFFS,1,1)+AB4217*INDEX(TWOPTPCT_COEFFS,1,2)+I4216*INDEX(TWOPTPCT_COEFFS,1,3)+G4216*INDEX(TWOPTPCT_COEFFS,1,4)+L4216*INDEX(TWOPTPCT_COEFFS,1,5)+AB4220*AB4222</f>
        <v>#N/A</v>
      </c>
      <c r="AH4217" s="223" t="e">
        <f ca="1">INDEX(FTA_COEFFS,1,1)+O4217*INDEX(FTA_COEFFS,1,2)+N4216*INDEX(FTA_COEFFS,1,3)+(Q4217+R4217)*INDEX(FTA_COEFFS,1,4)+(Q4216+R4216)*INDEX(FTA_COEFFS,1,5)+M4216*INDEX(FTA_COEFFS,1,6)+AC4220*AC4222</f>
        <v>#N/A</v>
      </c>
      <c r="AI4217" s="223" t="e">
        <f ca="1">INDEX(FTPCT_COEFFS,1,1)+P4217*INDEX(FTPCT_COEFFS,1,2)+F4217*INDEX(FTPCT_COEFFS,1,3)+G4216*INDEX(FTPCT_COEFFS,1,4)+AD4220*AD4222</f>
        <v>#N/A</v>
      </c>
      <c r="AJ4217" s="338" t="e">
        <f t="shared" ca="1" si="7283"/>
        <v>#N/A</v>
      </c>
      <c r="AK4217" s="55"/>
      <c r="AL4217" s="55"/>
      <c r="AM4217" s="55"/>
      <c r="AN4217" s="55"/>
      <c r="AO4217" s="55"/>
      <c r="AP4217" s="55"/>
      <c r="AQ4217" s="55"/>
      <c r="AR4217" s="55"/>
    </row>
    <row r="4218" spans="1:45" x14ac:dyDescent="0.3">
      <c r="A4218" s="54" t="e">
        <f ca="1">IF(D4216&gt;(D4217+(AVERAGE(V4216,W4216)-AVERAGE(V4217,W4217))/2)+2.5,C4216,IF(D4217&gt;(D4216+(AVERAGE(V4217,W4217)-AVERAGE(V4216,W4216))/2)+2.5,C4217,"Close"))</f>
        <v>#N/A</v>
      </c>
      <c r="B4218" s="64" t="e">
        <f ca="1">IF(D4217&gt;D4216,C4217,C4216)</f>
        <v>#N/A</v>
      </c>
      <c r="D4218" s="56"/>
      <c r="X4218" s="55"/>
      <c r="Y4218" s="55"/>
      <c r="Z4218" s="55"/>
      <c r="AA4218" s="55"/>
      <c r="AB4218" s="55"/>
      <c r="AC4218" s="337"/>
      <c r="AD4218" s="337"/>
      <c r="AE4218" s="337"/>
      <c r="AF4218" s="337"/>
      <c r="AG4218" s="337"/>
      <c r="AH4218" s="337"/>
      <c r="AI4218" s="337"/>
      <c r="AJ4218" s="337"/>
      <c r="AK4218" s="337"/>
      <c r="AL4218" s="337"/>
      <c r="AM4218" s="55"/>
      <c r="AN4218" s="55"/>
      <c r="AO4218" s="55"/>
      <c r="AP4218" s="55"/>
      <c r="AQ4218" s="55"/>
      <c r="AR4218" s="55"/>
      <c r="AS4218" s="55"/>
    </row>
    <row r="4219" spans="1:45" x14ac:dyDescent="0.3">
      <c r="X4219" s="54" t="s">
        <v>1305</v>
      </c>
      <c r="Y4219" s="54" t="s">
        <v>128</v>
      </c>
      <c r="Z4219" s="54" t="s">
        <v>157</v>
      </c>
      <c r="AA4219" s="54" t="s">
        <v>151</v>
      </c>
      <c r="AB4219" s="54" t="s">
        <v>1327</v>
      </c>
      <c r="AC4219" s="54" t="s">
        <v>129</v>
      </c>
      <c r="AD4219" s="54" t="s">
        <v>116</v>
      </c>
      <c r="AE4219" s="54"/>
      <c r="AF4219" s="54"/>
      <c r="AG4219" s="54"/>
      <c r="AH4219" s="54"/>
      <c r="AI4219" s="54"/>
      <c r="AJ4219" s="54"/>
      <c r="AK4219" s="54"/>
      <c r="AL4219" s="54"/>
      <c r="AM4219" s="54"/>
      <c r="AN4219" s="54"/>
      <c r="AO4219" s="54"/>
      <c r="AP4219" s="54"/>
      <c r="AQ4219" s="54"/>
      <c r="AR4219" s="54"/>
      <c r="AS4219" s="54"/>
    </row>
    <row r="4220" spans="1:45" x14ac:dyDescent="0.3">
      <c r="X4220" s="54"/>
      <c r="Y4220" s="54">
        <f t="shared" ref="Y4220:AD4220" si="7286">Y4213</f>
        <v>6.4436999999999998</v>
      </c>
      <c r="Z4220" s="54">
        <f t="shared" si="7286"/>
        <v>4.9371</v>
      </c>
      <c r="AA4220" s="54">
        <f t="shared" si="7286"/>
        <v>11.350300000000001</v>
      </c>
      <c r="AB4220" s="54">
        <f t="shared" si="7286"/>
        <v>7.1900000000000006E-2</v>
      </c>
      <c r="AC4220" s="54">
        <f t="shared" si="7286"/>
        <v>6.2766000000000002</v>
      </c>
      <c r="AD4220" s="54">
        <f t="shared" si="7286"/>
        <v>11.042999999999999</v>
      </c>
      <c r="AE4220" s="54"/>
      <c r="AF4220" s="336"/>
      <c r="AG4220" s="336"/>
      <c r="AH4220" s="336"/>
      <c r="AI4220" s="54"/>
      <c r="AJ4220" s="54"/>
      <c r="AK4220" s="54"/>
      <c r="AL4220" s="54"/>
      <c r="AM4220" s="54"/>
      <c r="AN4220" s="54"/>
      <c r="AO4220" s="54"/>
      <c r="AP4220" s="54"/>
      <c r="AQ4220" s="54"/>
      <c r="AR4220" s="54"/>
      <c r="AS4220" s="54"/>
    </row>
    <row r="4221" spans="1:45" x14ac:dyDescent="0.3">
      <c r="D4221" s="56"/>
      <c r="X4221" s="336"/>
      <c r="Y4221" s="336">
        <f t="shared" ca="1" si="7250"/>
        <v>-0.20031226807180608</v>
      </c>
      <c r="Z4221" s="336">
        <f t="shared" ca="1" si="7250"/>
        <v>0.25431079737679341</v>
      </c>
      <c r="AA4221" s="336">
        <f t="shared" ca="1" si="7250"/>
        <v>0.29401851119928674</v>
      </c>
      <c r="AB4221" s="336">
        <f t="shared" ca="1" si="7250"/>
        <v>-1.0983035970622335</v>
      </c>
      <c r="AC4221" s="336">
        <f t="shared" ca="1" si="7250"/>
        <v>0.97141197922809064</v>
      </c>
      <c r="AD4221" s="336">
        <f t="shared" ca="1" si="7250"/>
        <v>-0.70556744440301622</v>
      </c>
      <c r="AE4221" s="336"/>
      <c r="AF4221" s="336"/>
      <c r="AG4221" s="336"/>
      <c r="AH4221" s="336"/>
      <c r="AI4221" s="54"/>
      <c r="AJ4221" s="54"/>
      <c r="AK4221" s="54"/>
      <c r="AL4221" s="336"/>
      <c r="AM4221" s="336"/>
      <c r="AN4221" s="336"/>
      <c r="AO4221" s="336"/>
      <c r="AP4221" s="54"/>
      <c r="AQ4221" s="336"/>
      <c r="AR4221" s="336"/>
      <c r="AS4221" s="336"/>
    </row>
    <row r="4222" spans="1:45" x14ac:dyDescent="0.3">
      <c r="C4222" s="54"/>
      <c r="D4222" s="56"/>
      <c r="Y4222" s="336">
        <f t="shared" ca="1" si="7250"/>
        <v>-0.82042618362391284</v>
      </c>
      <c r="Z4222" s="336">
        <f t="shared" ca="1" si="7250"/>
        <v>0.1543195108863365</v>
      </c>
      <c r="AA4222" s="336">
        <f t="shared" ca="1" si="7250"/>
        <v>-1.110323706383763</v>
      </c>
      <c r="AB4222" s="336">
        <f t="shared" ca="1" si="7250"/>
        <v>0.77091918213417343</v>
      </c>
      <c r="AC4222" s="336">
        <f t="shared" ca="1" si="7250"/>
        <v>-1.2925757555423831</v>
      </c>
      <c r="AD4222" s="336">
        <f t="shared" ca="1" si="7250"/>
        <v>9.9958565159195302E-3</v>
      </c>
      <c r="AE4222" s="55"/>
      <c r="AF4222" s="55"/>
      <c r="AG4222" s="55"/>
      <c r="AH4222" s="55"/>
      <c r="AI4222" s="55"/>
      <c r="AJ4222" s="55"/>
      <c r="AK4222" s="55"/>
      <c r="AL4222" s="55"/>
      <c r="AM4222" s="55"/>
      <c r="AN4222" s="55"/>
      <c r="AO4222" s="55"/>
      <c r="AP4222" s="55"/>
      <c r="AQ4222" s="55"/>
      <c r="AR4222" s="55"/>
      <c r="AS4222" s="55"/>
    </row>
    <row r="4223" spans="1:45" x14ac:dyDescent="0.3">
      <c r="B4223" s="54" t="s">
        <v>172</v>
      </c>
      <c r="C4223" s="53">
        <f>C4216</f>
        <v>0</v>
      </c>
      <c r="D4223" s="56" t="e">
        <f t="shared" ref="D4223:D4224" ca="1" si="7287">AJ4223</f>
        <v>#N/A</v>
      </c>
      <c r="E4223" s="52" t="e">
        <f t="shared" ref="E4223:W4223" si="7288">E4216</f>
        <v>#N/A</v>
      </c>
      <c r="F4223" s="52" t="e">
        <f t="shared" si="7288"/>
        <v>#N/A</v>
      </c>
      <c r="G4223" s="52" t="e">
        <f t="shared" si="7288"/>
        <v>#N/A</v>
      </c>
      <c r="H4223" s="52" t="e">
        <f t="shared" si="7288"/>
        <v>#N/A</v>
      </c>
      <c r="I4223" s="52" t="e">
        <f t="shared" si="7288"/>
        <v>#N/A</v>
      </c>
      <c r="J4223" s="52" t="e">
        <f t="shared" si="7288"/>
        <v>#N/A</v>
      </c>
      <c r="K4223" s="52" t="e">
        <f t="shared" si="7288"/>
        <v>#N/A</v>
      </c>
      <c r="L4223" s="52" t="e">
        <f t="shared" si="7288"/>
        <v>#N/A</v>
      </c>
      <c r="M4223" s="52" t="e">
        <f t="shared" si="7288"/>
        <v>#N/A</v>
      </c>
      <c r="N4223" s="52" t="e">
        <f t="shared" si="7288"/>
        <v>#N/A</v>
      </c>
      <c r="O4223" s="52" t="e">
        <f t="shared" si="7288"/>
        <v>#N/A</v>
      </c>
      <c r="P4223" s="52" t="e">
        <f t="shared" si="7288"/>
        <v>#N/A</v>
      </c>
      <c r="Q4223" s="52" t="e">
        <f t="shared" si="7288"/>
        <v>#N/A</v>
      </c>
      <c r="R4223" s="52" t="e">
        <f t="shared" si="7288"/>
        <v>#N/A</v>
      </c>
      <c r="S4223" s="52" t="e">
        <f t="shared" si="7288"/>
        <v>#N/A</v>
      </c>
      <c r="T4223" s="52" t="e">
        <f t="shared" si="7288"/>
        <v>#N/A</v>
      </c>
      <c r="U4223" s="52" t="e">
        <f t="shared" si="7288"/>
        <v>#N/A</v>
      </c>
      <c r="V4223" s="52" t="e">
        <f t="shared" si="7288"/>
        <v>#N/A</v>
      </c>
      <c r="W4223" s="52" t="e">
        <f t="shared" si="7288"/>
        <v>#N/A</v>
      </c>
      <c r="X4223" s="55" t="e">
        <f t="shared" ref="X4223:X4224" si="7289">(H4223-(O4223*P4223)/100-3*(J4223*K4223)/100)/2</f>
        <v>#N/A</v>
      </c>
      <c r="Y4223" s="55" t="e">
        <f t="shared" ref="Y4223:Y4224" si="7290">SUM(X4223,(J4223*K4223/100))/(F4223/100)</f>
        <v>#N/A</v>
      </c>
      <c r="Z4223" s="55" t="e">
        <f t="shared" ref="Z4223" si="7291">U4223*0.5+U4224*0.5</f>
        <v>#N/A</v>
      </c>
      <c r="AA4223" s="55" t="e">
        <f t="shared" ref="AA4223:AA4224" si="7292">J4223/Y4223</f>
        <v>#N/A</v>
      </c>
      <c r="AB4223" s="336" t="e">
        <f t="shared" ref="AB4223:AB4224" si="7293">X4223/(Y4223-J4223)</f>
        <v>#N/A</v>
      </c>
      <c r="AC4223" s="223" t="e">
        <f ca="1">INDEX(FGA_COEFFS,1,1)+Z4223*INDEX(FGA_COEFFS,1,2)+Y4223*INDEX(FGA_COEFFS,1,3)+R4223*INDEX(FGA_COEFFS,1,4)+Q4224*INDEX(FGA_COEFFS,1,5)+S4223*INDEX(FGA_COEFFS,1,6)+T4224*INDEX(FGA_COEFFS,1,7)+M4224*INDEX(FGA_COEFFS,1,8)+Y4227*Y4228</f>
        <v>#N/A</v>
      </c>
      <c r="AD4223" s="223" t="e">
        <f ca="1">INDEX(THREEPTA_COEFFS,1,1)+AC4223*INDEX(THREEPTA_COEFFS,1,2)+J4223*INDEX(THREEPTA_COEFFS,1,3)+AA4223*INDEX(THREEPTA_COEFFS,1,4)+K4223*INDEX(THREEPTA_COEFFS,1,5)+L4224*INDEX(THREEPTA_COEFFS,1,6)+Z4227*Z4228</f>
        <v>#N/A</v>
      </c>
      <c r="AE4223" s="223" t="e">
        <f ca="1">INDEX(THREEPTPCT_COEFFS,1,1)+K4223*INDEX(THREEPTPCT_COEFFS,1,2)+L4224*INDEX(THREEPTPCT_COEFFS,1,3)+AA4227*AA4228</f>
        <v>#N/A</v>
      </c>
      <c r="AF4223" s="55" t="e">
        <f t="shared" ref="AF4223:AF4224" ca="1" si="7294">AC4223-AD4223</f>
        <v>#N/A</v>
      </c>
      <c r="AG4223" s="223" t="e">
        <f ca="1">INDEX(TWOPTPCT_COEFFS,1,1)+AB4223*INDEX(TWOPTPCT_COEFFS,1,2)+I4224*INDEX(TWOPTPCT_COEFFS,1,3)+G4224*INDEX(TWOPTPCT_COEFFS,1,4)+L4224*INDEX(TWOPTPCT_COEFFS,1,5)+AB4227*AB4228</f>
        <v>#N/A</v>
      </c>
      <c r="AH4223" s="223" t="e">
        <f ca="1">INDEX(FTA_COEFFS,1,1)+O4223*INDEX(FTA_COEFFS,1,2)+N4224*INDEX(FTA_COEFFS,1,3)+(Q4223+R4223)*INDEX(FTA_COEFFS,1,4)+(Q4224+R4224)*INDEX(FTA_COEFFS,1,5)+M4224*INDEX(FTA_COEFFS,1,6)+AC4227*AC4228</f>
        <v>#N/A</v>
      </c>
      <c r="AI4223" s="223" t="e">
        <f ca="1">INDEX(FTPCT_COEFFS,1,1)+P4223*INDEX(FTPCT_COEFFS,1,2)+F4223*INDEX(FTPCT_COEFFS,1,3)+G4224*INDEX(FTPCT_COEFFS,1,4)+AD4227*AD4228</f>
        <v>#N/A</v>
      </c>
      <c r="AJ4223" s="338" t="e">
        <f t="shared" ref="AJ4223:AJ4224" ca="1" si="7295">AD4223*AE4223/100+AF4223*AG4223+AH4223*AI4223/100</f>
        <v>#N/A</v>
      </c>
      <c r="AK4223" s="55"/>
      <c r="AL4223" s="55"/>
      <c r="AM4223" s="55"/>
      <c r="AN4223" s="55"/>
      <c r="AO4223" s="55"/>
      <c r="AP4223" s="55"/>
      <c r="AQ4223" s="55"/>
      <c r="AR4223" s="55"/>
    </row>
    <row r="4224" spans="1:45" x14ac:dyDescent="0.3">
      <c r="B4224" s="54" t="s">
        <v>175</v>
      </c>
      <c r="C4224" s="54">
        <f>C4217</f>
        <v>0</v>
      </c>
      <c r="D4224" s="56" t="e">
        <f t="shared" ca="1" si="7287"/>
        <v>#N/A</v>
      </c>
      <c r="E4224" s="52" t="e">
        <f t="shared" ref="E4224:W4224" si="7296">E4217</f>
        <v>#N/A</v>
      </c>
      <c r="F4224" s="52" t="e">
        <f t="shared" si="7296"/>
        <v>#N/A</v>
      </c>
      <c r="G4224" s="52" t="e">
        <f t="shared" si="7296"/>
        <v>#N/A</v>
      </c>
      <c r="H4224" s="52" t="e">
        <f t="shared" si="7296"/>
        <v>#N/A</v>
      </c>
      <c r="I4224" s="52" t="e">
        <f t="shared" si="7296"/>
        <v>#N/A</v>
      </c>
      <c r="J4224" s="52" t="e">
        <f t="shared" si="7296"/>
        <v>#N/A</v>
      </c>
      <c r="K4224" s="52" t="e">
        <f t="shared" si="7296"/>
        <v>#N/A</v>
      </c>
      <c r="L4224" s="52" t="e">
        <f t="shared" si="7296"/>
        <v>#N/A</v>
      </c>
      <c r="M4224" s="52" t="e">
        <f t="shared" si="7296"/>
        <v>#N/A</v>
      </c>
      <c r="N4224" s="52" t="e">
        <f t="shared" si="7296"/>
        <v>#N/A</v>
      </c>
      <c r="O4224" s="52" t="e">
        <f t="shared" si="7296"/>
        <v>#N/A</v>
      </c>
      <c r="P4224" s="52" t="e">
        <f t="shared" si="7296"/>
        <v>#N/A</v>
      </c>
      <c r="Q4224" s="52" t="e">
        <f t="shared" si="7296"/>
        <v>#N/A</v>
      </c>
      <c r="R4224" s="52" t="e">
        <f t="shared" si="7296"/>
        <v>#N/A</v>
      </c>
      <c r="S4224" s="52" t="e">
        <f t="shared" si="7296"/>
        <v>#N/A</v>
      </c>
      <c r="T4224" s="52" t="e">
        <f t="shared" si="7296"/>
        <v>#N/A</v>
      </c>
      <c r="U4224" s="52" t="e">
        <f t="shared" si="7296"/>
        <v>#N/A</v>
      </c>
      <c r="V4224" s="52" t="e">
        <f t="shared" si="7296"/>
        <v>#N/A</v>
      </c>
      <c r="W4224" s="52" t="e">
        <f t="shared" si="7296"/>
        <v>#N/A</v>
      </c>
      <c r="X4224" s="55" t="e">
        <f t="shared" si="7289"/>
        <v>#N/A</v>
      </c>
      <c r="Y4224" s="55" t="e">
        <f t="shared" si="7290"/>
        <v>#N/A</v>
      </c>
      <c r="Z4224" s="55" t="e">
        <f t="shared" ref="Z4224" si="7297">Z4223</f>
        <v>#N/A</v>
      </c>
      <c r="AA4224" s="55" t="e">
        <f t="shared" si="7292"/>
        <v>#N/A</v>
      </c>
      <c r="AB4224" s="336" t="e">
        <f t="shared" si="7293"/>
        <v>#N/A</v>
      </c>
      <c r="AC4224" s="223" t="e">
        <f ca="1">INDEX(FGA_COEFFS,1,1)+Z4224*INDEX(FGA_COEFFS,1,2)+Y4224*INDEX(FGA_COEFFS,1,3)+R4224*INDEX(FGA_COEFFS,1,4)+Q4223*INDEX(FGA_COEFFS,1,5)+S4224*INDEX(FGA_COEFFS,1,6)+T4223*INDEX(FGA_COEFFS,1,7)+M4223*INDEX(FGA_COEFFS,1,8)+Y4227*Y4229</f>
        <v>#N/A</v>
      </c>
      <c r="AD4224" s="223" t="e">
        <f ca="1">INDEX(THREEPTA_COEFFS,1,1)+AC4224*INDEX(THREEPTA_COEFFS,1,2)+J4224*INDEX(THREEPTA_COEFFS,1,3)+AA4224*INDEX(THREEPTA_COEFFS,1,4)+K4224*INDEX(THREEPTA_COEFFS,1,5)+L4223*INDEX(THREEPTA_COEFFS,1,6)+Z4227*Z4229</f>
        <v>#N/A</v>
      </c>
      <c r="AE4224" s="223" t="e">
        <f ca="1">INDEX(THREEPTPCT_COEFFS,1,1)+K4224*INDEX(THREEPTPCT_COEFFS,1,2)+L4223*INDEX(THREEPTPCT_COEFFS,1,3)+AA4227*AA4229</f>
        <v>#N/A</v>
      </c>
      <c r="AF4224" s="55" t="e">
        <f t="shared" ca="1" si="7294"/>
        <v>#N/A</v>
      </c>
      <c r="AG4224" s="223" t="e">
        <f ca="1">INDEX(TWOPTPCT_COEFFS,1,1)+AB4224*INDEX(TWOPTPCT_COEFFS,1,2)+I4223*INDEX(TWOPTPCT_COEFFS,1,3)+G4223*INDEX(TWOPTPCT_COEFFS,1,4)+L4223*INDEX(TWOPTPCT_COEFFS,1,5)+AB4227*AB4229</f>
        <v>#N/A</v>
      </c>
      <c r="AH4224" s="223" t="e">
        <f ca="1">INDEX(FTA_COEFFS,1,1)+O4224*INDEX(FTA_COEFFS,1,2)+N4223*INDEX(FTA_COEFFS,1,3)+(Q4224+R4224)*INDEX(FTA_COEFFS,1,4)+(Q4223+R4223)*INDEX(FTA_COEFFS,1,5)+M4223*INDEX(FTA_COEFFS,1,6)+AC4227*AC4229</f>
        <v>#N/A</v>
      </c>
      <c r="AI4224" s="223" t="e">
        <f ca="1">INDEX(FTPCT_COEFFS,1,1)+P4224*INDEX(FTPCT_COEFFS,1,2)+F4224*INDEX(FTPCT_COEFFS,1,3)+G4223*INDEX(FTPCT_COEFFS,1,4)+AD4227*AD4229</f>
        <v>#N/A</v>
      </c>
      <c r="AJ4224" s="338" t="e">
        <f t="shared" ca="1" si="7295"/>
        <v>#N/A</v>
      </c>
      <c r="AK4224" s="55"/>
      <c r="AL4224" s="55"/>
      <c r="AM4224" s="55"/>
      <c r="AN4224" s="55"/>
      <c r="AO4224" s="55"/>
      <c r="AP4224" s="55"/>
      <c r="AQ4224" s="55"/>
      <c r="AR4224" s="55"/>
    </row>
    <row r="4225" spans="1:45" x14ac:dyDescent="0.3">
      <c r="A4225" s="54" t="e">
        <f ca="1">IF(D4223&gt;(D4224+(AVERAGE(V4223,W4223)-AVERAGE(V4224,W4224))/2)+2.5,C4223,IF(D4224&gt;(D4223+(AVERAGE(V4224,W4224)-AVERAGE(V4223,W4223))/2)+2.5,C4224,"Close"))</f>
        <v>#N/A</v>
      </c>
      <c r="B4225" s="64" t="e">
        <f ca="1">IF(D4224&gt;D4223,C4224,C4223)</f>
        <v>#N/A</v>
      </c>
      <c r="D4225" s="56"/>
      <c r="X4225" s="55"/>
      <c r="Y4225" s="55"/>
      <c r="Z4225" s="55"/>
      <c r="AA4225" s="55"/>
      <c r="AB4225" s="55"/>
      <c r="AC4225" s="337"/>
      <c r="AD4225" s="337"/>
      <c r="AE4225" s="337"/>
      <c r="AF4225" s="337"/>
      <c r="AG4225" s="337"/>
      <c r="AH4225" s="337"/>
      <c r="AI4225" s="337"/>
      <c r="AJ4225" s="337"/>
      <c r="AK4225" s="337"/>
      <c r="AL4225" s="337"/>
      <c r="AM4225" s="55"/>
      <c r="AN4225" s="55"/>
      <c r="AO4225" s="55"/>
      <c r="AP4225" s="55"/>
      <c r="AQ4225" s="55"/>
      <c r="AR4225" s="55"/>
      <c r="AS4225" s="55"/>
    </row>
    <row r="4226" spans="1:45" x14ac:dyDescent="0.3">
      <c r="X4226" s="54" t="s">
        <v>1305</v>
      </c>
      <c r="Y4226" s="54" t="s">
        <v>128</v>
      </c>
      <c r="Z4226" s="54" t="s">
        <v>157</v>
      </c>
      <c r="AA4226" s="54" t="s">
        <v>151</v>
      </c>
      <c r="AB4226" s="54" t="s">
        <v>1327</v>
      </c>
      <c r="AC4226" s="54" t="s">
        <v>129</v>
      </c>
      <c r="AD4226" s="54" t="s">
        <v>116</v>
      </c>
      <c r="AE4226" s="54"/>
      <c r="AF4226" s="54"/>
      <c r="AG4226" s="54"/>
      <c r="AH4226" s="54"/>
      <c r="AI4226" s="54"/>
      <c r="AJ4226" s="54"/>
      <c r="AK4226" s="54"/>
      <c r="AL4226" s="54"/>
      <c r="AM4226" s="54"/>
      <c r="AN4226" s="54"/>
      <c r="AO4226" s="54"/>
      <c r="AP4226" s="54"/>
      <c r="AQ4226" s="54"/>
      <c r="AR4226" s="54"/>
      <c r="AS4226" s="54"/>
    </row>
    <row r="4227" spans="1:45" x14ac:dyDescent="0.3">
      <c r="X4227" s="54"/>
      <c r="Y4227" s="54">
        <f t="shared" ref="Y4227:AD4227" si="7298">Y4220</f>
        <v>6.4436999999999998</v>
      </c>
      <c r="Z4227" s="54">
        <f t="shared" si="7298"/>
        <v>4.9371</v>
      </c>
      <c r="AA4227" s="54">
        <f t="shared" si="7298"/>
        <v>11.350300000000001</v>
      </c>
      <c r="AB4227" s="54">
        <f t="shared" si="7298"/>
        <v>7.1900000000000006E-2</v>
      </c>
      <c r="AC4227" s="54">
        <f t="shared" si="7298"/>
        <v>6.2766000000000002</v>
      </c>
      <c r="AD4227" s="54">
        <f t="shared" si="7298"/>
        <v>11.042999999999999</v>
      </c>
      <c r="AE4227" s="54"/>
      <c r="AF4227" s="336"/>
      <c r="AG4227" s="336"/>
      <c r="AH4227" s="336"/>
      <c r="AI4227" s="54"/>
      <c r="AJ4227" s="54"/>
      <c r="AK4227" s="54"/>
      <c r="AL4227" s="54"/>
      <c r="AM4227" s="54"/>
      <c r="AN4227" s="54"/>
      <c r="AO4227" s="54"/>
      <c r="AP4227" s="54"/>
      <c r="AQ4227" s="54"/>
      <c r="AR4227" s="54"/>
      <c r="AS4227" s="54"/>
    </row>
    <row r="4228" spans="1:45" x14ac:dyDescent="0.3">
      <c r="D4228" s="56"/>
      <c r="X4228" s="336"/>
      <c r="Y4228" s="336">
        <f t="shared" ca="1" si="7250"/>
        <v>-0.97069723086409621</v>
      </c>
      <c r="Z4228" s="336">
        <f t="shared" ca="1" si="7250"/>
        <v>-0.68647407137163241</v>
      </c>
      <c r="AA4228" s="336">
        <f t="shared" ca="1" si="7250"/>
        <v>-0.37859530352622822</v>
      </c>
      <c r="AB4228" s="336">
        <f t="shared" ca="1" si="7250"/>
        <v>0.20919342171771149</v>
      </c>
      <c r="AC4228" s="336">
        <f t="shared" ca="1" si="7250"/>
        <v>-0.69975096763792388</v>
      </c>
      <c r="AD4228" s="336">
        <f t="shared" ca="1" si="7250"/>
        <v>1.2387423692787114</v>
      </c>
      <c r="AE4228" s="336"/>
      <c r="AF4228" s="336"/>
      <c r="AG4228" s="336"/>
      <c r="AH4228" s="336"/>
      <c r="AI4228" s="54"/>
      <c r="AJ4228" s="54"/>
      <c r="AK4228" s="54"/>
      <c r="AL4228" s="336"/>
      <c r="AM4228" s="336"/>
      <c r="AN4228" s="336"/>
      <c r="AO4228" s="336"/>
      <c r="AP4228" s="54"/>
      <c r="AQ4228" s="336"/>
      <c r="AR4228" s="336"/>
      <c r="AS4228" s="336"/>
    </row>
    <row r="4229" spans="1:45" x14ac:dyDescent="0.3">
      <c r="C4229" s="54"/>
      <c r="D4229" s="56"/>
      <c r="Y4229" s="336">
        <f t="shared" ca="1" si="7250"/>
        <v>0.56395198307097494</v>
      </c>
      <c r="Z4229" s="336">
        <f t="shared" ca="1" si="7250"/>
        <v>1.9211982901815722E-2</v>
      </c>
      <c r="AA4229" s="336">
        <f t="shared" ca="1" si="7250"/>
        <v>0.65960119591695987</v>
      </c>
      <c r="AB4229" s="336">
        <f t="shared" ca="1" si="7250"/>
        <v>-1.4570398892230687</v>
      </c>
      <c r="AC4229" s="336">
        <f t="shared" ca="1" si="7250"/>
        <v>-0.98608538464367168</v>
      </c>
      <c r="AD4229" s="336">
        <f t="shared" ca="1" si="7250"/>
        <v>-1.066739063201147E-2</v>
      </c>
      <c r="AE4229" s="55"/>
      <c r="AF4229" s="55"/>
      <c r="AG4229" s="55"/>
      <c r="AH4229" s="55"/>
      <c r="AI4229" s="55"/>
      <c r="AJ4229" s="55"/>
      <c r="AK4229" s="55"/>
      <c r="AL4229" s="55"/>
      <c r="AM4229" s="55"/>
      <c r="AN4229" s="55"/>
      <c r="AO4229" s="55"/>
      <c r="AP4229" s="55"/>
      <c r="AQ4229" s="55"/>
      <c r="AR4229" s="55"/>
      <c r="AS4229" s="55"/>
    </row>
    <row r="4230" spans="1:45" x14ac:dyDescent="0.3">
      <c r="B4230" s="54" t="s">
        <v>172</v>
      </c>
      <c r="C4230" s="53">
        <f>C4223</f>
        <v>0</v>
      </c>
      <c r="D4230" s="56" t="e">
        <f t="shared" ref="D4230:D4231" ca="1" si="7299">AJ4230</f>
        <v>#N/A</v>
      </c>
      <c r="E4230" s="52" t="e">
        <f t="shared" ref="E4230:W4230" si="7300">E4223</f>
        <v>#N/A</v>
      </c>
      <c r="F4230" s="52" t="e">
        <f t="shared" si="7300"/>
        <v>#N/A</v>
      </c>
      <c r="G4230" s="52" t="e">
        <f t="shared" si="7300"/>
        <v>#N/A</v>
      </c>
      <c r="H4230" s="52" t="e">
        <f t="shared" si="7300"/>
        <v>#N/A</v>
      </c>
      <c r="I4230" s="52" t="e">
        <f t="shared" si="7300"/>
        <v>#N/A</v>
      </c>
      <c r="J4230" s="52" t="e">
        <f t="shared" si="7300"/>
        <v>#N/A</v>
      </c>
      <c r="K4230" s="52" t="e">
        <f t="shared" si="7300"/>
        <v>#N/A</v>
      </c>
      <c r="L4230" s="52" t="e">
        <f t="shared" si="7300"/>
        <v>#N/A</v>
      </c>
      <c r="M4230" s="52" t="e">
        <f t="shared" si="7300"/>
        <v>#N/A</v>
      </c>
      <c r="N4230" s="52" t="e">
        <f t="shared" si="7300"/>
        <v>#N/A</v>
      </c>
      <c r="O4230" s="52" t="e">
        <f t="shared" si="7300"/>
        <v>#N/A</v>
      </c>
      <c r="P4230" s="52" t="e">
        <f t="shared" si="7300"/>
        <v>#N/A</v>
      </c>
      <c r="Q4230" s="52" t="e">
        <f t="shared" si="7300"/>
        <v>#N/A</v>
      </c>
      <c r="R4230" s="52" t="e">
        <f t="shared" si="7300"/>
        <v>#N/A</v>
      </c>
      <c r="S4230" s="52" t="e">
        <f t="shared" si="7300"/>
        <v>#N/A</v>
      </c>
      <c r="T4230" s="52" t="e">
        <f t="shared" si="7300"/>
        <v>#N/A</v>
      </c>
      <c r="U4230" s="52" t="e">
        <f t="shared" si="7300"/>
        <v>#N/A</v>
      </c>
      <c r="V4230" s="52" t="e">
        <f t="shared" si="7300"/>
        <v>#N/A</v>
      </c>
      <c r="W4230" s="52" t="e">
        <f t="shared" si="7300"/>
        <v>#N/A</v>
      </c>
      <c r="X4230" s="55" t="e">
        <f t="shared" ref="X4230:X4231" si="7301">(H4230-(O4230*P4230)/100-3*(J4230*K4230)/100)/2</f>
        <v>#N/A</v>
      </c>
      <c r="Y4230" s="55" t="e">
        <f t="shared" ref="Y4230:Y4231" si="7302">SUM(X4230,(J4230*K4230/100))/(F4230/100)</f>
        <v>#N/A</v>
      </c>
      <c r="Z4230" s="55" t="e">
        <f t="shared" ref="Z4230" si="7303">U4230*0.5+U4231*0.5</f>
        <v>#N/A</v>
      </c>
      <c r="AA4230" s="55" t="e">
        <f t="shared" ref="AA4230:AA4231" si="7304">J4230/Y4230</f>
        <v>#N/A</v>
      </c>
      <c r="AB4230" s="336" t="e">
        <f t="shared" ref="AB4230:AB4231" si="7305">X4230/(Y4230-J4230)</f>
        <v>#N/A</v>
      </c>
      <c r="AC4230" s="223" t="e">
        <f ca="1">INDEX(FGA_COEFFS,1,1)+Z4230*INDEX(FGA_COEFFS,1,2)+Y4230*INDEX(FGA_COEFFS,1,3)+R4230*INDEX(FGA_COEFFS,1,4)+Q4231*INDEX(FGA_COEFFS,1,5)+S4230*INDEX(FGA_COEFFS,1,6)+T4231*INDEX(FGA_COEFFS,1,7)+M4231*INDEX(FGA_COEFFS,1,8)+Y4234*Y4235</f>
        <v>#N/A</v>
      </c>
      <c r="AD4230" s="223" t="e">
        <f ca="1">INDEX(THREEPTA_COEFFS,1,1)+AC4230*INDEX(THREEPTA_COEFFS,1,2)+J4230*INDEX(THREEPTA_COEFFS,1,3)+AA4230*INDEX(THREEPTA_COEFFS,1,4)+K4230*INDEX(THREEPTA_COEFFS,1,5)+L4231*INDEX(THREEPTA_COEFFS,1,6)+Z4234*Z4235</f>
        <v>#N/A</v>
      </c>
      <c r="AE4230" s="223" t="e">
        <f ca="1">INDEX(THREEPTPCT_COEFFS,1,1)+K4230*INDEX(THREEPTPCT_COEFFS,1,2)+L4231*INDEX(THREEPTPCT_COEFFS,1,3)+AA4234*AA4235</f>
        <v>#N/A</v>
      </c>
      <c r="AF4230" s="55" t="e">
        <f t="shared" ref="AF4230:AF4231" ca="1" si="7306">AC4230-AD4230</f>
        <v>#N/A</v>
      </c>
      <c r="AG4230" s="223" t="e">
        <f ca="1">INDEX(TWOPTPCT_COEFFS,1,1)+AB4230*INDEX(TWOPTPCT_COEFFS,1,2)+I4231*INDEX(TWOPTPCT_COEFFS,1,3)+G4231*INDEX(TWOPTPCT_COEFFS,1,4)+L4231*INDEX(TWOPTPCT_COEFFS,1,5)+AB4234*AB4235</f>
        <v>#N/A</v>
      </c>
      <c r="AH4230" s="223" t="e">
        <f ca="1">INDEX(FTA_COEFFS,1,1)+O4230*INDEX(FTA_COEFFS,1,2)+N4231*INDEX(FTA_COEFFS,1,3)+(Q4230+R4230)*INDEX(FTA_COEFFS,1,4)+(Q4231+R4231)*INDEX(FTA_COEFFS,1,5)+M4231*INDEX(FTA_COEFFS,1,6)+AC4234*AC4235</f>
        <v>#N/A</v>
      </c>
      <c r="AI4230" s="223" t="e">
        <f ca="1">INDEX(FTPCT_COEFFS,1,1)+P4230*INDEX(FTPCT_COEFFS,1,2)+F4230*INDEX(FTPCT_COEFFS,1,3)+G4231*INDEX(FTPCT_COEFFS,1,4)+AD4234*AD4235</f>
        <v>#N/A</v>
      </c>
      <c r="AJ4230" s="338" t="e">
        <f t="shared" ref="AJ4230:AJ4231" ca="1" si="7307">AD4230*AE4230/100+AF4230*AG4230+AH4230*AI4230/100</f>
        <v>#N/A</v>
      </c>
      <c r="AK4230" s="55"/>
      <c r="AL4230" s="55"/>
      <c r="AM4230" s="55"/>
      <c r="AN4230" s="55"/>
      <c r="AO4230" s="55"/>
      <c r="AP4230" s="55"/>
      <c r="AQ4230" s="55"/>
      <c r="AR4230" s="55"/>
    </row>
    <row r="4231" spans="1:45" x14ac:dyDescent="0.3">
      <c r="B4231" s="54" t="s">
        <v>175</v>
      </c>
      <c r="C4231" s="54">
        <f>C4224</f>
        <v>0</v>
      </c>
      <c r="D4231" s="56" t="e">
        <f t="shared" ca="1" si="7299"/>
        <v>#N/A</v>
      </c>
      <c r="E4231" s="52" t="e">
        <f t="shared" ref="E4231:W4231" si="7308">E4224</f>
        <v>#N/A</v>
      </c>
      <c r="F4231" s="52" t="e">
        <f t="shared" si="7308"/>
        <v>#N/A</v>
      </c>
      <c r="G4231" s="52" t="e">
        <f t="shared" si="7308"/>
        <v>#N/A</v>
      </c>
      <c r="H4231" s="52" t="e">
        <f t="shared" si="7308"/>
        <v>#N/A</v>
      </c>
      <c r="I4231" s="52" t="e">
        <f t="shared" si="7308"/>
        <v>#N/A</v>
      </c>
      <c r="J4231" s="52" t="e">
        <f t="shared" si="7308"/>
        <v>#N/A</v>
      </c>
      <c r="K4231" s="52" t="e">
        <f t="shared" si="7308"/>
        <v>#N/A</v>
      </c>
      <c r="L4231" s="52" t="e">
        <f t="shared" si="7308"/>
        <v>#N/A</v>
      </c>
      <c r="M4231" s="52" t="e">
        <f t="shared" si="7308"/>
        <v>#N/A</v>
      </c>
      <c r="N4231" s="52" t="e">
        <f t="shared" si="7308"/>
        <v>#N/A</v>
      </c>
      <c r="O4231" s="52" t="e">
        <f t="shared" si="7308"/>
        <v>#N/A</v>
      </c>
      <c r="P4231" s="52" t="e">
        <f t="shared" si="7308"/>
        <v>#N/A</v>
      </c>
      <c r="Q4231" s="52" t="e">
        <f t="shared" si="7308"/>
        <v>#N/A</v>
      </c>
      <c r="R4231" s="52" t="e">
        <f t="shared" si="7308"/>
        <v>#N/A</v>
      </c>
      <c r="S4231" s="52" t="e">
        <f t="shared" si="7308"/>
        <v>#N/A</v>
      </c>
      <c r="T4231" s="52" t="e">
        <f t="shared" si="7308"/>
        <v>#N/A</v>
      </c>
      <c r="U4231" s="52" t="e">
        <f t="shared" si="7308"/>
        <v>#N/A</v>
      </c>
      <c r="V4231" s="52" t="e">
        <f t="shared" si="7308"/>
        <v>#N/A</v>
      </c>
      <c r="W4231" s="52" t="e">
        <f t="shared" si="7308"/>
        <v>#N/A</v>
      </c>
      <c r="X4231" s="55" t="e">
        <f t="shared" si="7301"/>
        <v>#N/A</v>
      </c>
      <c r="Y4231" s="55" t="e">
        <f t="shared" si="7302"/>
        <v>#N/A</v>
      </c>
      <c r="Z4231" s="55" t="e">
        <f t="shared" ref="Z4231" si="7309">Z4230</f>
        <v>#N/A</v>
      </c>
      <c r="AA4231" s="55" t="e">
        <f t="shared" si="7304"/>
        <v>#N/A</v>
      </c>
      <c r="AB4231" s="336" t="e">
        <f t="shared" si="7305"/>
        <v>#N/A</v>
      </c>
      <c r="AC4231" s="223" t="e">
        <f ca="1">INDEX(FGA_COEFFS,1,1)+Z4231*INDEX(FGA_COEFFS,1,2)+Y4231*INDEX(FGA_COEFFS,1,3)+R4231*INDEX(FGA_COEFFS,1,4)+Q4230*INDEX(FGA_COEFFS,1,5)+S4231*INDEX(FGA_COEFFS,1,6)+T4230*INDEX(FGA_COEFFS,1,7)+M4230*INDEX(FGA_COEFFS,1,8)+Y4234*Y4236</f>
        <v>#N/A</v>
      </c>
      <c r="AD4231" s="223" t="e">
        <f ca="1">INDEX(THREEPTA_COEFFS,1,1)+AC4231*INDEX(THREEPTA_COEFFS,1,2)+J4231*INDEX(THREEPTA_COEFFS,1,3)+AA4231*INDEX(THREEPTA_COEFFS,1,4)+K4231*INDEX(THREEPTA_COEFFS,1,5)+L4230*INDEX(THREEPTA_COEFFS,1,6)+Z4234*Z4236</f>
        <v>#N/A</v>
      </c>
      <c r="AE4231" s="223" t="e">
        <f ca="1">INDEX(THREEPTPCT_COEFFS,1,1)+K4231*INDEX(THREEPTPCT_COEFFS,1,2)+L4230*INDEX(THREEPTPCT_COEFFS,1,3)+AA4234*AA4236</f>
        <v>#N/A</v>
      </c>
      <c r="AF4231" s="55" t="e">
        <f t="shared" ca="1" si="7306"/>
        <v>#N/A</v>
      </c>
      <c r="AG4231" s="223" t="e">
        <f ca="1">INDEX(TWOPTPCT_COEFFS,1,1)+AB4231*INDEX(TWOPTPCT_COEFFS,1,2)+I4230*INDEX(TWOPTPCT_COEFFS,1,3)+G4230*INDEX(TWOPTPCT_COEFFS,1,4)+L4230*INDEX(TWOPTPCT_COEFFS,1,5)+AB4234*AB4236</f>
        <v>#N/A</v>
      </c>
      <c r="AH4231" s="223" t="e">
        <f ca="1">INDEX(FTA_COEFFS,1,1)+O4231*INDEX(FTA_COEFFS,1,2)+N4230*INDEX(FTA_COEFFS,1,3)+(Q4231+R4231)*INDEX(FTA_COEFFS,1,4)+(Q4230+R4230)*INDEX(FTA_COEFFS,1,5)+M4230*INDEX(FTA_COEFFS,1,6)+AC4234*AC4236</f>
        <v>#N/A</v>
      </c>
      <c r="AI4231" s="223" t="e">
        <f ca="1">INDEX(FTPCT_COEFFS,1,1)+P4231*INDEX(FTPCT_COEFFS,1,2)+F4231*INDEX(FTPCT_COEFFS,1,3)+G4230*INDEX(FTPCT_COEFFS,1,4)+AD4234*AD4236</f>
        <v>#N/A</v>
      </c>
      <c r="AJ4231" s="338" t="e">
        <f t="shared" ca="1" si="7307"/>
        <v>#N/A</v>
      </c>
      <c r="AK4231" s="55"/>
      <c r="AL4231" s="55"/>
      <c r="AM4231" s="55"/>
      <c r="AN4231" s="55"/>
      <c r="AO4231" s="55"/>
      <c r="AP4231" s="55"/>
      <c r="AQ4231" s="55"/>
      <c r="AR4231" s="55"/>
    </row>
    <row r="4232" spans="1:45" x14ac:dyDescent="0.3">
      <c r="A4232" s="54" t="e">
        <f ca="1">IF(D4230&gt;(D4231+(AVERAGE(V4230,W4230)-AVERAGE(V4231,W4231))/2)+2.5,C4230,IF(D4231&gt;(D4230+(AVERAGE(V4231,W4231)-AVERAGE(V4230,W4230))/2)+2.5,C4231,"Close"))</f>
        <v>#N/A</v>
      </c>
      <c r="B4232" s="64" t="e">
        <f ca="1">IF(D4231&gt;D4230,C4231,C4230)</f>
        <v>#N/A</v>
      </c>
      <c r="D4232" s="56"/>
      <c r="X4232" s="55"/>
      <c r="Y4232" s="55"/>
      <c r="Z4232" s="55"/>
      <c r="AA4232" s="55"/>
      <c r="AB4232" s="55"/>
      <c r="AC4232" s="337"/>
      <c r="AD4232" s="337"/>
      <c r="AE4232" s="337"/>
      <c r="AF4232" s="337"/>
      <c r="AG4232" s="337"/>
      <c r="AH4232" s="337"/>
      <c r="AI4232" s="337"/>
      <c r="AJ4232" s="337"/>
      <c r="AK4232" s="337"/>
      <c r="AL4232" s="337"/>
      <c r="AM4232" s="55"/>
      <c r="AN4232" s="55"/>
      <c r="AO4232" s="55"/>
      <c r="AP4232" s="55"/>
      <c r="AQ4232" s="55"/>
      <c r="AR4232" s="55"/>
      <c r="AS4232" s="55"/>
    </row>
    <row r="4233" spans="1:45" x14ac:dyDescent="0.3">
      <c r="X4233" s="54" t="s">
        <v>1305</v>
      </c>
      <c r="Y4233" s="54" t="s">
        <v>128</v>
      </c>
      <c r="Z4233" s="54" t="s">
        <v>157</v>
      </c>
      <c r="AA4233" s="54" t="s">
        <v>151</v>
      </c>
      <c r="AB4233" s="54" t="s">
        <v>1327</v>
      </c>
      <c r="AC4233" s="54" t="s">
        <v>129</v>
      </c>
      <c r="AD4233" s="54" t="s">
        <v>116</v>
      </c>
      <c r="AE4233" s="54"/>
      <c r="AF4233" s="54"/>
      <c r="AG4233" s="54"/>
      <c r="AH4233" s="54"/>
      <c r="AI4233" s="54"/>
      <c r="AJ4233" s="54"/>
      <c r="AK4233" s="54"/>
      <c r="AL4233" s="54"/>
      <c r="AM4233" s="54"/>
      <c r="AN4233" s="54"/>
      <c r="AO4233" s="54"/>
      <c r="AP4233" s="54"/>
      <c r="AQ4233" s="54"/>
      <c r="AR4233" s="54"/>
      <c r="AS4233" s="54"/>
    </row>
    <row r="4234" spans="1:45" x14ac:dyDescent="0.3">
      <c r="X4234" s="54"/>
      <c r="Y4234" s="54">
        <f t="shared" ref="Y4234:AD4234" si="7310">Y4227</f>
        <v>6.4436999999999998</v>
      </c>
      <c r="Z4234" s="54">
        <f t="shared" si="7310"/>
        <v>4.9371</v>
      </c>
      <c r="AA4234" s="54">
        <f t="shared" si="7310"/>
        <v>11.350300000000001</v>
      </c>
      <c r="AB4234" s="54">
        <f t="shared" si="7310"/>
        <v>7.1900000000000006E-2</v>
      </c>
      <c r="AC4234" s="54">
        <f t="shared" si="7310"/>
        <v>6.2766000000000002</v>
      </c>
      <c r="AD4234" s="54">
        <f t="shared" si="7310"/>
        <v>11.042999999999999</v>
      </c>
      <c r="AE4234" s="54"/>
      <c r="AF4234" s="336"/>
      <c r="AG4234" s="336"/>
      <c r="AH4234" s="336"/>
      <c r="AI4234" s="54"/>
      <c r="AJ4234" s="54"/>
      <c r="AK4234" s="54"/>
      <c r="AL4234" s="54"/>
      <c r="AM4234" s="54"/>
      <c r="AN4234" s="54"/>
      <c r="AO4234" s="54"/>
      <c r="AP4234" s="54"/>
      <c r="AQ4234" s="54"/>
      <c r="AR4234" s="54"/>
      <c r="AS4234" s="54"/>
    </row>
    <row r="4235" spans="1:45" x14ac:dyDescent="0.3">
      <c r="D4235" s="56"/>
      <c r="X4235" s="336"/>
      <c r="Y4235" s="336">
        <f t="shared" ca="1" si="7250"/>
        <v>7.8209766002837869E-2</v>
      </c>
      <c r="Z4235" s="336">
        <f t="shared" ca="1" si="7250"/>
        <v>0.31593216815185493</v>
      </c>
      <c r="AA4235" s="336">
        <f t="shared" ca="1" si="7250"/>
        <v>0.38175685756875599</v>
      </c>
      <c r="AB4235" s="336">
        <f t="shared" ca="1" si="7250"/>
        <v>-0.78199033471026291</v>
      </c>
      <c r="AC4235" s="336">
        <f t="shared" ca="1" si="7250"/>
        <v>6.306083550874958E-2</v>
      </c>
      <c r="AD4235" s="336">
        <f t="shared" ca="1" si="7250"/>
        <v>-0.85756896948449746</v>
      </c>
      <c r="AE4235" s="336"/>
      <c r="AF4235" s="336"/>
      <c r="AG4235" s="336"/>
      <c r="AH4235" s="336"/>
      <c r="AI4235" s="54"/>
      <c r="AJ4235" s="54"/>
      <c r="AK4235" s="54"/>
      <c r="AL4235" s="336"/>
      <c r="AM4235" s="336"/>
      <c r="AN4235" s="336"/>
      <c r="AO4235" s="336"/>
      <c r="AP4235" s="54"/>
      <c r="AQ4235" s="336"/>
      <c r="AR4235" s="336"/>
      <c r="AS4235" s="336"/>
    </row>
    <row r="4236" spans="1:45" x14ac:dyDescent="0.3">
      <c r="C4236" s="54"/>
      <c r="D4236" s="56"/>
      <c r="Y4236" s="336">
        <f t="shared" ca="1" si="7250"/>
        <v>0.46728668220811787</v>
      </c>
      <c r="Z4236" s="336">
        <f t="shared" ca="1" si="7250"/>
        <v>1.1182702867913883</v>
      </c>
      <c r="AA4236" s="336">
        <f t="shared" ca="1" si="7250"/>
        <v>-4.0892631132717613E-2</v>
      </c>
      <c r="AB4236" s="336">
        <f t="shared" ca="1" si="7250"/>
        <v>-0.37181476206447572</v>
      </c>
      <c r="AC4236" s="336">
        <f t="shared" ca="1" si="7250"/>
        <v>0.15681261793174534</v>
      </c>
      <c r="AD4236" s="336">
        <f t="shared" ca="1" si="7250"/>
        <v>1.1879804482410312</v>
      </c>
      <c r="AE4236" s="55"/>
      <c r="AF4236" s="55"/>
      <c r="AG4236" s="55"/>
      <c r="AH4236" s="55"/>
      <c r="AI4236" s="55"/>
      <c r="AJ4236" s="55"/>
      <c r="AK4236" s="55"/>
      <c r="AL4236" s="55"/>
      <c r="AM4236" s="55"/>
      <c r="AN4236" s="55"/>
      <c r="AO4236" s="55"/>
      <c r="AP4236" s="55"/>
      <c r="AQ4236" s="55"/>
      <c r="AR4236" s="55"/>
      <c r="AS4236" s="55"/>
    </row>
    <row r="4237" spans="1:45" x14ac:dyDescent="0.3">
      <c r="B4237" s="54" t="s">
        <v>172</v>
      </c>
      <c r="C4237" s="53">
        <f>C4230</f>
        <v>0</v>
      </c>
      <c r="D4237" s="56" t="e">
        <f t="shared" ref="D4237:D4238" ca="1" si="7311">AJ4237</f>
        <v>#N/A</v>
      </c>
      <c r="E4237" s="52" t="e">
        <f t="shared" ref="E4237:W4237" si="7312">E4230</f>
        <v>#N/A</v>
      </c>
      <c r="F4237" s="52" t="e">
        <f t="shared" si="7312"/>
        <v>#N/A</v>
      </c>
      <c r="G4237" s="52" t="e">
        <f t="shared" si="7312"/>
        <v>#N/A</v>
      </c>
      <c r="H4237" s="52" t="e">
        <f t="shared" si="7312"/>
        <v>#N/A</v>
      </c>
      <c r="I4237" s="52" t="e">
        <f t="shared" si="7312"/>
        <v>#N/A</v>
      </c>
      <c r="J4237" s="52" t="e">
        <f t="shared" si="7312"/>
        <v>#N/A</v>
      </c>
      <c r="K4237" s="52" t="e">
        <f t="shared" si="7312"/>
        <v>#N/A</v>
      </c>
      <c r="L4237" s="52" t="e">
        <f t="shared" si="7312"/>
        <v>#N/A</v>
      </c>
      <c r="M4237" s="52" t="e">
        <f t="shared" si="7312"/>
        <v>#N/A</v>
      </c>
      <c r="N4237" s="52" t="e">
        <f t="shared" si="7312"/>
        <v>#N/A</v>
      </c>
      <c r="O4237" s="52" t="e">
        <f t="shared" si="7312"/>
        <v>#N/A</v>
      </c>
      <c r="P4237" s="52" t="e">
        <f t="shared" si="7312"/>
        <v>#N/A</v>
      </c>
      <c r="Q4237" s="52" t="e">
        <f t="shared" si="7312"/>
        <v>#N/A</v>
      </c>
      <c r="R4237" s="52" t="e">
        <f t="shared" si="7312"/>
        <v>#N/A</v>
      </c>
      <c r="S4237" s="52" t="e">
        <f t="shared" si="7312"/>
        <v>#N/A</v>
      </c>
      <c r="T4237" s="52" t="e">
        <f t="shared" si="7312"/>
        <v>#N/A</v>
      </c>
      <c r="U4237" s="52" t="e">
        <f t="shared" si="7312"/>
        <v>#N/A</v>
      </c>
      <c r="V4237" s="52" t="e">
        <f t="shared" si="7312"/>
        <v>#N/A</v>
      </c>
      <c r="W4237" s="52" t="e">
        <f t="shared" si="7312"/>
        <v>#N/A</v>
      </c>
      <c r="X4237" s="55" t="e">
        <f t="shared" ref="X4237:X4238" si="7313">(H4237-(O4237*P4237)/100-3*(J4237*K4237)/100)/2</f>
        <v>#N/A</v>
      </c>
      <c r="Y4237" s="55" t="e">
        <f t="shared" ref="Y4237:Y4238" si="7314">SUM(X4237,(J4237*K4237/100))/(F4237/100)</f>
        <v>#N/A</v>
      </c>
      <c r="Z4237" s="55" t="e">
        <f t="shared" ref="Z4237" si="7315">U4237*0.5+U4238*0.5</f>
        <v>#N/A</v>
      </c>
      <c r="AA4237" s="55" t="e">
        <f t="shared" ref="AA4237:AA4238" si="7316">J4237/Y4237</f>
        <v>#N/A</v>
      </c>
      <c r="AB4237" s="336" t="e">
        <f t="shared" ref="AB4237:AB4238" si="7317">X4237/(Y4237-J4237)</f>
        <v>#N/A</v>
      </c>
      <c r="AC4237" s="223" t="e">
        <f ca="1">INDEX(FGA_COEFFS,1,1)+Z4237*INDEX(FGA_COEFFS,1,2)+Y4237*INDEX(FGA_COEFFS,1,3)+R4237*INDEX(FGA_COEFFS,1,4)+Q4238*INDEX(FGA_COEFFS,1,5)+S4237*INDEX(FGA_COEFFS,1,6)+T4238*INDEX(FGA_COEFFS,1,7)+M4238*INDEX(FGA_COEFFS,1,8)+Y4241*Y4242</f>
        <v>#N/A</v>
      </c>
      <c r="AD4237" s="223" t="e">
        <f ca="1">INDEX(THREEPTA_COEFFS,1,1)+AC4237*INDEX(THREEPTA_COEFFS,1,2)+J4237*INDEX(THREEPTA_COEFFS,1,3)+AA4237*INDEX(THREEPTA_COEFFS,1,4)+K4237*INDEX(THREEPTA_COEFFS,1,5)+L4238*INDEX(THREEPTA_COEFFS,1,6)+Z4241*Z4242</f>
        <v>#N/A</v>
      </c>
      <c r="AE4237" s="223" t="e">
        <f ca="1">INDEX(THREEPTPCT_COEFFS,1,1)+K4237*INDEX(THREEPTPCT_COEFFS,1,2)+L4238*INDEX(THREEPTPCT_COEFFS,1,3)+AA4241*AA4242</f>
        <v>#N/A</v>
      </c>
      <c r="AF4237" s="55" t="e">
        <f t="shared" ref="AF4237:AF4238" ca="1" si="7318">AC4237-AD4237</f>
        <v>#N/A</v>
      </c>
      <c r="AG4237" s="223" t="e">
        <f ca="1">INDEX(TWOPTPCT_COEFFS,1,1)+AB4237*INDEX(TWOPTPCT_COEFFS,1,2)+I4238*INDEX(TWOPTPCT_COEFFS,1,3)+G4238*INDEX(TWOPTPCT_COEFFS,1,4)+L4238*INDEX(TWOPTPCT_COEFFS,1,5)+AB4241*AB4242</f>
        <v>#N/A</v>
      </c>
      <c r="AH4237" s="223" t="e">
        <f ca="1">INDEX(FTA_COEFFS,1,1)+O4237*INDEX(FTA_COEFFS,1,2)+N4238*INDEX(FTA_COEFFS,1,3)+(Q4237+R4237)*INDEX(FTA_COEFFS,1,4)+(Q4238+R4238)*INDEX(FTA_COEFFS,1,5)+M4238*INDEX(FTA_COEFFS,1,6)+AC4241*AC4242</f>
        <v>#N/A</v>
      </c>
      <c r="AI4237" s="223" t="e">
        <f ca="1">INDEX(FTPCT_COEFFS,1,1)+P4237*INDEX(FTPCT_COEFFS,1,2)+F4237*INDEX(FTPCT_COEFFS,1,3)+G4238*INDEX(FTPCT_COEFFS,1,4)+AD4241*AD4242</f>
        <v>#N/A</v>
      </c>
      <c r="AJ4237" s="338" t="e">
        <f t="shared" ref="AJ4237:AJ4238" ca="1" si="7319">AD4237*AE4237/100+AF4237*AG4237+AH4237*AI4237/100</f>
        <v>#N/A</v>
      </c>
      <c r="AK4237" s="55"/>
      <c r="AL4237" s="55"/>
      <c r="AM4237" s="55"/>
      <c r="AN4237" s="55"/>
      <c r="AO4237" s="55"/>
      <c r="AP4237" s="55"/>
      <c r="AQ4237" s="55"/>
      <c r="AR4237" s="55"/>
    </row>
    <row r="4238" spans="1:45" x14ac:dyDescent="0.3">
      <c r="B4238" s="54" t="s">
        <v>175</v>
      </c>
      <c r="C4238" s="54">
        <f>C4231</f>
        <v>0</v>
      </c>
      <c r="D4238" s="56" t="e">
        <f t="shared" ca="1" si="7311"/>
        <v>#N/A</v>
      </c>
      <c r="E4238" s="52" t="e">
        <f t="shared" ref="E4238:W4238" si="7320">E4231</f>
        <v>#N/A</v>
      </c>
      <c r="F4238" s="52" t="e">
        <f t="shared" si="7320"/>
        <v>#N/A</v>
      </c>
      <c r="G4238" s="52" t="e">
        <f t="shared" si="7320"/>
        <v>#N/A</v>
      </c>
      <c r="H4238" s="52" t="e">
        <f t="shared" si="7320"/>
        <v>#N/A</v>
      </c>
      <c r="I4238" s="52" t="e">
        <f t="shared" si="7320"/>
        <v>#N/A</v>
      </c>
      <c r="J4238" s="52" t="e">
        <f t="shared" si="7320"/>
        <v>#N/A</v>
      </c>
      <c r="K4238" s="52" t="e">
        <f t="shared" si="7320"/>
        <v>#N/A</v>
      </c>
      <c r="L4238" s="52" t="e">
        <f t="shared" si="7320"/>
        <v>#N/A</v>
      </c>
      <c r="M4238" s="52" t="e">
        <f t="shared" si="7320"/>
        <v>#N/A</v>
      </c>
      <c r="N4238" s="52" t="e">
        <f t="shared" si="7320"/>
        <v>#N/A</v>
      </c>
      <c r="O4238" s="52" t="e">
        <f t="shared" si="7320"/>
        <v>#N/A</v>
      </c>
      <c r="P4238" s="52" t="e">
        <f t="shared" si="7320"/>
        <v>#N/A</v>
      </c>
      <c r="Q4238" s="52" t="e">
        <f t="shared" si="7320"/>
        <v>#N/A</v>
      </c>
      <c r="R4238" s="52" t="e">
        <f t="shared" si="7320"/>
        <v>#N/A</v>
      </c>
      <c r="S4238" s="52" t="e">
        <f t="shared" si="7320"/>
        <v>#N/A</v>
      </c>
      <c r="T4238" s="52" t="e">
        <f t="shared" si="7320"/>
        <v>#N/A</v>
      </c>
      <c r="U4238" s="52" t="e">
        <f t="shared" si="7320"/>
        <v>#N/A</v>
      </c>
      <c r="V4238" s="52" t="e">
        <f t="shared" si="7320"/>
        <v>#N/A</v>
      </c>
      <c r="W4238" s="52" t="e">
        <f t="shared" si="7320"/>
        <v>#N/A</v>
      </c>
      <c r="X4238" s="55" t="e">
        <f t="shared" si="7313"/>
        <v>#N/A</v>
      </c>
      <c r="Y4238" s="55" t="e">
        <f t="shared" si="7314"/>
        <v>#N/A</v>
      </c>
      <c r="Z4238" s="55" t="e">
        <f t="shared" ref="Z4238" si="7321">Z4237</f>
        <v>#N/A</v>
      </c>
      <c r="AA4238" s="55" t="e">
        <f t="shared" si="7316"/>
        <v>#N/A</v>
      </c>
      <c r="AB4238" s="336" t="e">
        <f t="shared" si="7317"/>
        <v>#N/A</v>
      </c>
      <c r="AC4238" s="223" t="e">
        <f ca="1">INDEX(FGA_COEFFS,1,1)+Z4238*INDEX(FGA_COEFFS,1,2)+Y4238*INDEX(FGA_COEFFS,1,3)+R4238*INDEX(FGA_COEFFS,1,4)+Q4237*INDEX(FGA_COEFFS,1,5)+S4238*INDEX(FGA_COEFFS,1,6)+T4237*INDEX(FGA_COEFFS,1,7)+M4237*INDEX(FGA_COEFFS,1,8)+Y4241*Y4243</f>
        <v>#N/A</v>
      </c>
      <c r="AD4238" s="223" t="e">
        <f ca="1">INDEX(THREEPTA_COEFFS,1,1)+AC4238*INDEX(THREEPTA_COEFFS,1,2)+J4238*INDEX(THREEPTA_COEFFS,1,3)+AA4238*INDEX(THREEPTA_COEFFS,1,4)+K4238*INDEX(THREEPTA_COEFFS,1,5)+L4237*INDEX(THREEPTA_COEFFS,1,6)+Z4241*Z4243</f>
        <v>#N/A</v>
      </c>
      <c r="AE4238" s="223" t="e">
        <f ca="1">INDEX(THREEPTPCT_COEFFS,1,1)+K4238*INDEX(THREEPTPCT_COEFFS,1,2)+L4237*INDEX(THREEPTPCT_COEFFS,1,3)+AA4241*AA4243</f>
        <v>#N/A</v>
      </c>
      <c r="AF4238" s="55" t="e">
        <f t="shared" ca="1" si="7318"/>
        <v>#N/A</v>
      </c>
      <c r="AG4238" s="223" t="e">
        <f ca="1">INDEX(TWOPTPCT_COEFFS,1,1)+AB4238*INDEX(TWOPTPCT_COEFFS,1,2)+I4237*INDEX(TWOPTPCT_COEFFS,1,3)+G4237*INDEX(TWOPTPCT_COEFFS,1,4)+L4237*INDEX(TWOPTPCT_COEFFS,1,5)+AB4241*AB4243</f>
        <v>#N/A</v>
      </c>
      <c r="AH4238" s="223" t="e">
        <f ca="1">INDEX(FTA_COEFFS,1,1)+O4238*INDEX(FTA_COEFFS,1,2)+N4237*INDEX(FTA_COEFFS,1,3)+(Q4238+R4238)*INDEX(FTA_COEFFS,1,4)+(Q4237+R4237)*INDEX(FTA_COEFFS,1,5)+M4237*INDEX(FTA_COEFFS,1,6)+AC4241*AC4243</f>
        <v>#N/A</v>
      </c>
      <c r="AI4238" s="223" t="e">
        <f ca="1">INDEX(FTPCT_COEFFS,1,1)+P4238*INDEX(FTPCT_COEFFS,1,2)+F4238*INDEX(FTPCT_COEFFS,1,3)+G4237*INDEX(FTPCT_COEFFS,1,4)+AD4241*AD4243</f>
        <v>#N/A</v>
      </c>
      <c r="AJ4238" s="338" t="e">
        <f t="shared" ca="1" si="7319"/>
        <v>#N/A</v>
      </c>
      <c r="AK4238" s="55"/>
      <c r="AL4238" s="55"/>
      <c r="AM4238" s="55"/>
      <c r="AN4238" s="55"/>
      <c r="AO4238" s="55"/>
      <c r="AP4238" s="55"/>
      <c r="AQ4238" s="55"/>
      <c r="AR4238" s="55"/>
    </row>
    <row r="4239" spans="1:45" x14ac:dyDescent="0.3">
      <c r="A4239" s="54" t="e">
        <f ca="1">IF(D4237&gt;(D4238+(AVERAGE(V4237,W4237)-AVERAGE(V4238,W4238))/2)+2.5,C4237,IF(D4238&gt;(D4237+(AVERAGE(V4238,W4238)-AVERAGE(V4237,W4237))/2)+2.5,C4238,"Close"))</f>
        <v>#N/A</v>
      </c>
      <c r="B4239" s="64" t="e">
        <f ca="1">IF(D4238&gt;D4237,C4238,C4237)</f>
        <v>#N/A</v>
      </c>
      <c r="D4239" s="56"/>
      <c r="X4239" s="55"/>
      <c r="Y4239" s="55"/>
      <c r="Z4239" s="55"/>
      <c r="AA4239" s="55"/>
      <c r="AB4239" s="55"/>
      <c r="AC4239" s="337"/>
      <c r="AD4239" s="337"/>
      <c r="AE4239" s="337"/>
      <c r="AF4239" s="337"/>
      <c r="AG4239" s="337"/>
      <c r="AH4239" s="337"/>
      <c r="AI4239" s="337"/>
      <c r="AJ4239" s="337"/>
      <c r="AK4239" s="337"/>
      <c r="AL4239" s="337"/>
      <c r="AM4239" s="55"/>
      <c r="AN4239" s="55"/>
      <c r="AO4239" s="55"/>
      <c r="AP4239" s="55"/>
      <c r="AQ4239" s="55"/>
      <c r="AR4239" s="55"/>
      <c r="AS4239" s="55"/>
    </row>
    <row r="4240" spans="1:45" x14ac:dyDescent="0.3">
      <c r="X4240" s="54" t="s">
        <v>1305</v>
      </c>
      <c r="Y4240" s="54" t="s">
        <v>128</v>
      </c>
      <c r="Z4240" s="54" t="s">
        <v>157</v>
      </c>
      <c r="AA4240" s="54" t="s">
        <v>151</v>
      </c>
      <c r="AB4240" s="54" t="s">
        <v>1327</v>
      </c>
      <c r="AC4240" s="54" t="s">
        <v>129</v>
      </c>
      <c r="AD4240" s="54" t="s">
        <v>116</v>
      </c>
      <c r="AE4240" s="54"/>
      <c r="AF4240" s="54"/>
      <c r="AG4240" s="54"/>
      <c r="AH4240" s="54"/>
      <c r="AI4240" s="54"/>
      <c r="AJ4240" s="54"/>
      <c r="AK4240" s="54"/>
      <c r="AL4240" s="54"/>
      <c r="AM4240" s="54"/>
      <c r="AN4240" s="54"/>
      <c r="AO4240" s="54"/>
      <c r="AP4240" s="54"/>
      <c r="AQ4240" s="54"/>
      <c r="AR4240" s="54"/>
      <c r="AS4240" s="54"/>
    </row>
    <row r="4241" spans="1:45" x14ac:dyDescent="0.3">
      <c r="X4241" s="54"/>
      <c r="Y4241" s="54">
        <f t="shared" ref="Y4241:AD4241" si="7322">Y4234</f>
        <v>6.4436999999999998</v>
      </c>
      <c r="Z4241" s="54">
        <f t="shared" si="7322"/>
        <v>4.9371</v>
      </c>
      <c r="AA4241" s="54">
        <f t="shared" si="7322"/>
        <v>11.350300000000001</v>
      </c>
      <c r="AB4241" s="54">
        <f t="shared" si="7322"/>
        <v>7.1900000000000006E-2</v>
      </c>
      <c r="AC4241" s="54">
        <f t="shared" si="7322"/>
        <v>6.2766000000000002</v>
      </c>
      <c r="AD4241" s="54">
        <f t="shared" si="7322"/>
        <v>11.042999999999999</v>
      </c>
      <c r="AE4241" s="54"/>
      <c r="AF4241" s="336"/>
      <c r="AG4241" s="336"/>
      <c r="AH4241" s="336"/>
      <c r="AI4241" s="54"/>
      <c r="AJ4241" s="54"/>
      <c r="AK4241" s="54"/>
      <c r="AL4241" s="54"/>
      <c r="AM4241" s="54"/>
      <c r="AN4241" s="54"/>
      <c r="AO4241" s="54"/>
      <c r="AP4241" s="54"/>
      <c r="AQ4241" s="54"/>
      <c r="AR4241" s="54"/>
      <c r="AS4241" s="54"/>
    </row>
    <row r="4242" spans="1:45" x14ac:dyDescent="0.3">
      <c r="D4242" s="56"/>
      <c r="X4242" s="336"/>
      <c r="Y4242" s="336">
        <f t="shared" ca="1" si="7250"/>
        <v>0.49614822459067726</v>
      </c>
      <c r="Z4242" s="336">
        <f t="shared" ca="1" si="7250"/>
        <v>-0.88084861547903648</v>
      </c>
      <c r="AA4242" s="336">
        <f t="shared" ca="1" si="7250"/>
        <v>-1.2436768071057469</v>
      </c>
      <c r="AB4242" s="336">
        <f t="shared" ca="1" si="7250"/>
        <v>-0.3300025621384079</v>
      </c>
      <c r="AC4242" s="336">
        <f t="shared" ca="1" si="7250"/>
        <v>0.57183245540863259</v>
      </c>
      <c r="AD4242" s="336">
        <f t="shared" ca="1" si="7250"/>
        <v>1.0019280127226213</v>
      </c>
      <c r="AE4242" s="336"/>
      <c r="AF4242" s="336"/>
      <c r="AG4242" s="336"/>
      <c r="AH4242" s="336"/>
      <c r="AI4242" s="54"/>
      <c r="AJ4242" s="54"/>
      <c r="AK4242" s="54"/>
      <c r="AL4242" s="336"/>
      <c r="AM4242" s="336"/>
      <c r="AN4242" s="336"/>
      <c r="AO4242" s="336"/>
      <c r="AP4242" s="54"/>
      <c r="AQ4242" s="336"/>
      <c r="AR4242" s="336"/>
      <c r="AS4242" s="336"/>
    </row>
    <row r="4243" spans="1:45" x14ac:dyDescent="0.3">
      <c r="C4243" s="54"/>
      <c r="D4243" s="56"/>
      <c r="Y4243" s="336">
        <f t="shared" ca="1" si="7250"/>
        <v>0.43540658518906322</v>
      </c>
      <c r="Z4243" s="336">
        <f t="shared" ca="1" si="7250"/>
        <v>1.0830597984715011</v>
      </c>
      <c r="AA4243" s="336">
        <f t="shared" ca="1" si="7250"/>
        <v>-0.16412779890996004</v>
      </c>
      <c r="AB4243" s="336">
        <f t="shared" ca="1" si="7250"/>
        <v>0.20377860333657782</v>
      </c>
      <c r="AC4243" s="336">
        <f t="shared" ca="1" si="7250"/>
        <v>1.2212394880779218</v>
      </c>
      <c r="AD4243" s="336">
        <f t="shared" ca="1" si="7250"/>
        <v>-1.2189199906403407E-2</v>
      </c>
      <c r="AE4243" s="55"/>
      <c r="AF4243" s="55"/>
      <c r="AG4243" s="55"/>
      <c r="AH4243" s="55"/>
      <c r="AI4243" s="55"/>
      <c r="AJ4243" s="55"/>
      <c r="AK4243" s="55"/>
      <c r="AL4243" s="55"/>
      <c r="AM4243" s="55"/>
      <c r="AN4243" s="55"/>
      <c r="AO4243" s="55"/>
      <c r="AP4243" s="55"/>
      <c r="AQ4243" s="55"/>
      <c r="AR4243" s="55"/>
      <c r="AS4243" s="55"/>
    </row>
    <row r="4244" spans="1:45" x14ac:dyDescent="0.3">
      <c r="B4244" s="54" t="s">
        <v>172</v>
      </c>
      <c r="C4244" s="53">
        <f>C4237</f>
        <v>0</v>
      </c>
      <c r="D4244" s="56" t="e">
        <f t="shared" ref="D4244:D4245" ca="1" si="7323">AJ4244</f>
        <v>#N/A</v>
      </c>
      <c r="E4244" s="52" t="e">
        <f t="shared" ref="E4244:W4244" si="7324">E4237</f>
        <v>#N/A</v>
      </c>
      <c r="F4244" s="52" t="e">
        <f t="shared" si="7324"/>
        <v>#N/A</v>
      </c>
      <c r="G4244" s="52" t="e">
        <f t="shared" si="7324"/>
        <v>#N/A</v>
      </c>
      <c r="H4244" s="52" t="e">
        <f t="shared" si="7324"/>
        <v>#N/A</v>
      </c>
      <c r="I4244" s="52" t="e">
        <f t="shared" si="7324"/>
        <v>#N/A</v>
      </c>
      <c r="J4244" s="52" t="e">
        <f t="shared" si="7324"/>
        <v>#N/A</v>
      </c>
      <c r="K4244" s="52" t="e">
        <f t="shared" si="7324"/>
        <v>#N/A</v>
      </c>
      <c r="L4244" s="52" t="e">
        <f t="shared" si="7324"/>
        <v>#N/A</v>
      </c>
      <c r="M4244" s="52" t="e">
        <f t="shared" si="7324"/>
        <v>#N/A</v>
      </c>
      <c r="N4244" s="52" t="e">
        <f t="shared" si="7324"/>
        <v>#N/A</v>
      </c>
      <c r="O4244" s="52" t="e">
        <f t="shared" si="7324"/>
        <v>#N/A</v>
      </c>
      <c r="P4244" s="52" t="e">
        <f t="shared" si="7324"/>
        <v>#N/A</v>
      </c>
      <c r="Q4244" s="52" t="e">
        <f t="shared" si="7324"/>
        <v>#N/A</v>
      </c>
      <c r="R4244" s="52" t="e">
        <f t="shared" si="7324"/>
        <v>#N/A</v>
      </c>
      <c r="S4244" s="52" t="e">
        <f t="shared" si="7324"/>
        <v>#N/A</v>
      </c>
      <c r="T4244" s="52" t="e">
        <f t="shared" si="7324"/>
        <v>#N/A</v>
      </c>
      <c r="U4244" s="52" t="e">
        <f t="shared" si="7324"/>
        <v>#N/A</v>
      </c>
      <c r="V4244" s="52" t="e">
        <f t="shared" si="7324"/>
        <v>#N/A</v>
      </c>
      <c r="W4244" s="52" t="e">
        <f t="shared" si="7324"/>
        <v>#N/A</v>
      </c>
      <c r="X4244" s="55" t="e">
        <f t="shared" ref="X4244:X4245" si="7325">(H4244-(O4244*P4244)/100-3*(J4244*K4244)/100)/2</f>
        <v>#N/A</v>
      </c>
      <c r="Y4244" s="55" t="e">
        <f t="shared" ref="Y4244:Y4245" si="7326">SUM(X4244,(J4244*K4244/100))/(F4244/100)</f>
        <v>#N/A</v>
      </c>
      <c r="Z4244" s="55" t="e">
        <f t="shared" ref="Z4244" si="7327">U4244*0.5+U4245*0.5</f>
        <v>#N/A</v>
      </c>
      <c r="AA4244" s="55" t="e">
        <f t="shared" ref="AA4244:AA4245" si="7328">J4244/Y4244</f>
        <v>#N/A</v>
      </c>
      <c r="AB4244" s="336" t="e">
        <f t="shared" ref="AB4244:AB4245" si="7329">X4244/(Y4244-J4244)</f>
        <v>#N/A</v>
      </c>
      <c r="AC4244" s="223" t="e">
        <f ca="1">INDEX(FGA_COEFFS,1,1)+Z4244*INDEX(FGA_COEFFS,1,2)+Y4244*INDEX(FGA_COEFFS,1,3)+R4244*INDEX(FGA_COEFFS,1,4)+Q4245*INDEX(FGA_COEFFS,1,5)+S4244*INDEX(FGA_COEFFS,1,6)+T4245*INDEX(FGA_COEFFS,1,7)+M4245*INDEX(FGA_COEFFS,1,8)+Y4248*Y4249</f>
        <v>#N/A</v>
      </c>
      <c r="AD4244" s="223" t="e">
        <f ca="1">INDEX(THREEPTA_COEFFS,1,1)+AC4244*INDEX(THREEPTA_COEFFS,1,2)+J4244*INDEX(THREEPTA_COEFFS,1,3)+AA4244*INDEX(THREEPTA_COEFFS,1,4)+K4244*INDEX(THREEPTA_COEFFS,1,5)+L4245*INDEX(THREEPTA_COEFFS,1,6)+Z4248*Z4249</f>
        <v>#N/A</v>
      </c>
      <c r="AE4244" s="223" t="e">
        <f ca="1">INDEX(THREEPTPCT_COEFFS,1,1)+K4244*INDEX(THREEPTPCT_COEFFS,1,2)+L4245*INDEX(THREEPTPCT_COEFFS,1,3)+AA4248*AA4249</f>
        <v>#N/A</v>
      </c>
      <c r="AF4244" s="55" t="e">
        <f t="shared" ref="AF4244:AF4245" ca="1" si="7330">AC4244-AD4244</f>
        <v>#N/A</v>
      </c>
      <c r="AG4244" s="223" t="e">
        <f ca="1">INDEX(TWOPTPCT_COEFFS,1,1)+AB4244*INDEX(TWOPTPCT_COEFFS,1,2)+I4245*INDEX(TWOPTPCT_COEFFS,1,3)+G4245*INDEX(TWOPTPCT_COEFFS,1,4)+L4245*INDEX(TWOPTPCT_COEFFS,1,5)+AB4248*AB4249</f>
        <v>#N/A</v>
      </c>
      <c r="AH4244" s="223" t="e">
        <f ca="1">INDEX(FTA_COEFFS,1,1)+O4244*INDEX(FTA_COEFFS,1,2)+N4245*INDEX(FTA_COEFFS,1,3)+(Q4244+R4244)*INDEX(FTA_COEFFS,1,4)+(Q4245+R4245)*INDEX(FTA_COEFFS,1,5)+M4245*INDEX(FTA_COEFFS,1,6)+AC4248*AC4249</f>
        <v>#N/A</v>
      </c>
      <c r="AI4244" s="223" t="e">
        <f ca="1">INDEX(FTPCT_COEFFS,1,1)+P4244*INDEX(FTPCT_COEFFS,1,2)+F4244*INDEX(FTPCT_COEFFS,1,3)+G4245*INDEX(FTPCT_COEFFS,1,4)+AD4248*AD4249</f>
        <v>#N/A</v>
      </c>
      <c r="AJ4244" s="338" t="e">
        <f t="shared" ref="AJ4244:AJ4245" ca="1" si="7331">AD4244*AE4244/100+AF4244*AG4244+AH4244*AI4244/100</f>
        <v>#N/A</v>
      </c>
      <c r="AK4244" s="55"/>
      <c r="AL4244" s="55"/>
      <c r="AM4244" s="55"/>
      <c r="AN4244" s="55"/>
      <c r="AO4244" s="55"/>
      <c r="AP4244" s="55"/>
      <c r="AQ4244" s="55"/>
      <c r="AR4244" s="55"/>
    </row>
    <row r="4245" spans="1:45" x14ac:dyDescent="0.3">
      <c r="B4245" s="54" t="s">
        <v>175</v>
      </c>
      <c r="C4245" s="54">
        <f>C4238</f>
        <v>0</v>
      </c>
      <c r="D4245" s="56" t="e">
        <f t="shared" ca="1" si="7323"/>
        <v>#N/A</v>
      </c>
      <c r="E4245" s="52" t="e">
        <f t="shared" ref="E4245:W4245" si="7332">E4238</f>
        <v>#N/A</v>
      </c>
      <c r="F4245" s="52" t="e">
        <f t="shared" si="7332"/>
        <v>#N/A</v>
      </c>
      <c r="G4245" s="52" t="e">
        <f t="shared" si="7332"/>
        <v>#N/A</v>
      </c>
      <c r="H4245" s="52" t="e">
        <f t="shared" si="7332"/>
        <v>#N/A</v>
      </c>
      <c r="I4245" s="52" t="e">
        <f t="shared" si="7332"/>
        <v>#N/A</v>
      </c>
      <c r="J4245" s="52" t="e">
        <f t="shared" si="7332"/>
        <v>#N/A</v>
      </c>
      <c r="K4245" s="52" t="e">
        <f t="shared" si="7332"/>
        <v>#N/A</v>
      </c>
      <c r="L4245" s="52" t="e">
        <f t="shared" si="7332"/>
        <v>#N/A</v>
      </c>
      <c r="M4245" s="52" t="e">
        <f t="shared" si="7332"/>
        <v>#N/A</v>
      </c>
      <c r="N4245" s="52" t="e">
        <f t="shared" si="7332"/>
        <v>#N/A</v>
      </c>
      <c r="O4245" s="52" t="e">
        <f t="shared" si="7332"/>
        <v>#N/A</v>
      </c>
      <c r="P4245" s="52" t="e">
        <f t="shared" si="7332"/>
        <v>#N/A</v>
      </c>
      <c r="Q4245" s="52" t="e">
        <f t="shared" si="7332"/>
        <v>#N/A</v>
      </c>
      <c r="R4245" s="52" t="e">
        <f t="shared" si="7332"/>
        <v>#N/A</v>
      </c>
      <c r="S4245" s="52" t="e">
        <f t="shared" si="7332"/>
        <v>#N/A</v>
      </c>
      <c r="T4245" s="52" t="e">
        <f t="shared" si="7332"/>
        <v>#N/A</v>
      </c>
      <c r="U4245" s="52" t="e">
        <f t="shared" si="7332"/>
        <v>#N/A</v>
      </c>
      <c r="V4245" s="52" t="e">
        <f t="shared" si="7332"/>
        <v>#N/A</v>
      </c>
      <c r="W4245" s="52" t="e">
        <f t="shared" si="7332"/>
        <v>#N/A</v>
      </c>
      <c r="X4245" s="55" t="e">
        <f t="shared" si="7325"/>
        <v>#N/A</v>
      </c>
      <c r="Y4245" s="55" t="e">
        <f t="shared" si="7326"/>
        <v>#N/A</v>
      </c>
      <c r="Z4245" s="55" t="e">
        <f t="shared" ref="Z4245" si="7333">Z4244</f>
        <v>#N/A</v>
      </c>
      <c r="AA4245" s="55" t="e">
        <f t="shared" si="7328"/>
        <v>#N/A</v>
      </c>
      <c r="AB4245" s="336" t="e">
        <f t="shared" si="7329"/>
        <v>#N/A</v>
      </c>
      <c r="AC4245" s="223" t="e">
        <f ca="1">INDEX(FGA_COEFFS,1,1)+Z4245*INDEX(FGA_COEFFS,1,2)+Y4245*INDEX(FGA_COEFFS,1,3)+R4245*INDEX(FGA_COEFFS,1,4)+Q4244*INDEX(FGA_COEFFS,1,5)+S4245*INDEX(FGA_COEFFS,1,6)+T4244*INDEX(FGA_COEFFS,1,7)+M4244*INDEX(FGA_COEFFS,1,8)+Y4248*Y4250</f>
        <v>#N/A</v>
      </c>
      <c r="AD4245" s="223" t="e">
        <f ca="1">INDEX(THREEPTA_COEFFS,1,1)+AC4245*INDEX(THREEPTA_COEFFS,1,2)+J4245*INDEX(THREEPTA_COEFFS,1,3)+AA4245*INDEX(THREEPTA_COEFFS,1,4)+K4245*INDEX(THREEPTA_COEFFS,1,5)+L4244*INDEX(THREEPTA_COEFFS,1,6)+Z4248*Z4250</f>
        <v>#N/A</v>
      </c>
      <c r="AE4245" s="223" t="e">
        <f ca="1">INDEX(THREEPTPCT_COEFFS,1,1)+K4245*INDEX(THREEPTPCT_COEFFS,1,2)+L4244*INDEX(THREEPTPCT_COEFFS,1,3)+AA4248*AA4250</f>
        <v>#N/A</v>
      </c>
      <c r="AF4245" s="55" t="e">
        <f t="shared" ca="1" si="7330"/>
        <v>#N/A</v>
      </c>
      <c r="AG4245" s="223" t="e">
        <f ca="1">INDEX(TWOPTPCT_COEFFS,1,1)+AB4245*INDEX(TWOPTPCT_COEFFS,1,2)+I4244*INDEX(TWOPTPCT_COEFFS,1,3)+G4244*INDEX(TWOPTPCT_COEFFS,1,4)+L4244*INDEX(TWOPTPCT_COEFFS,1,5)+AB4248*AB4250</f>
        <v>#N/A</v>
      </c>
      <c r="AH4245" s="223" t="e">
        <f ca="1">INDEX(FTA_COEFFS,1,1)+O4245*INDEX(FTA_COEFFS,1,2)+N4244*INDEX(FTA_COEFFS,1,3)+(Q4245+R4245)*INDEX(FTA_COEFFS,1,4)+(Q4244+R4244)*INDEX(FTA_COEFFS,1,5)+M4244*INDEX(FTA_COEFFS,1,6)+AC4248*AC4250</f>
        <v>#N/A</v>
      </c>
      <c r="AI4245" s="223" t="e">
        <f ca="1">INDEX(FTPCT_COEFFS,1,1)+P4245*INDEX(FTPCT_COEFFS,1,2)+F4245*INDEX(FTPCT_COEFFS,1,3)+G4244*INDEX(FTPCT_COEFFS,1,4)+AD4248*AD4250</f>
        <v>#N/A</v>
      </c>
      <c r="AJ4245" s="338" t="e">
        <f t="shared" ca="1" si="7331"/>
        <v>#N/A</v>
      </c>
      <c r="AK4245" s="55"/>
      <c r="AL4245" s="55"/>
      <c r="AM4245" s="55"/>
      <c r="AN4245" s="55"/>
      <c r="AO4245" s="55"/>
      <c r="AP4245" s="55"/>
      <c r="AQ4245" s="55"/>
      <c r="AR4245" s="55"/>
    </row>
    <row r="4246" spans="1:45" x14ac:dyDescent="0.3">
      <c r="A4246" s="54" t="e">
        <f ca="1">IF(D4244&gt;(D4245+(AVERAGE(V4244,W4244)-AVERAGE(V4245,W4245))/2)+2.5,C4244,IF(D4245&gt;(D4244+(AVERAGE(V4245,W4245)-AVERAGE(V4244,W4244))/2)+2.5,C4245,"Close"))</f>
        <v>#N/A</v>
      </c>
      <c r="B4246" s="64" t="e">
        <f ca="1">IF(D4245&gt;D4244,C4245,C4244)</f>
        <v>#N/A</v>
      </c>
      <c r="D4246" s="56"/>
      <c r="X4246" s="55"/>
      <c r="Y4246" s="55"/>
      <c r="Z4246" s="55"/>
      <c r="AA4246" s="55"/>
      <c r="AB4246" s="55"/>
      <c r="AC4246" s="337"/>
      <c r="AD4246" s="337"/>
      <c r="AE4246" s="337"/>
      <c r="AF4246" s="337"/>
      <c r="AG4246" s="337"/>
      <c r="AH4246" s="337"/>
      <c r="AI4246" s="337"/>
      <c r="AJ4246" s="337"/>
      <c r="AK4246" s="337"/>
      <c r="AL4246" s="337"/>
      <c r="AM4246" s="55"/>
      <c r="AN4246" s="55"/>
      <c r="AO4246" s="55"/>
      <c r="AP4246" s="55"/>
      <c r="AQ4246" s="55"/>
      <c r="AR4246" s="55"/>
      <c r="AS4246" s="55"/>
    </row>
    <row r="4247" spans="1:45" x14ac:dyDescent="0.3">
      <c r="X4247" s="54" t="s">
        <v>1305</v>
      </c>
      <c r="Y4247" s="54" t="s">
        <v>128</v>
      </c>
      <c r="Z4247" s="54" t="s">
        <v>157</v>
      </c>
      <c r="AA4247" s="54" t="s">
        <v>151</v>
      </c>
      <c r="AB4247" s="54" t="s">
        <v>1327</v>
      </c>
      <c r="AC4247" s="54" t="s">
        <v>129</v>
      </c>
      <c r="AD4247" s="54" t="s">
        <v>116</v>
      </c>
      <c r="AE4247" s="54"/>
      <c r="AF4247" s="54"/>
      <c r="AG4247" s="54"/>
      <c r="AH4247" s="54"/>
      <c r="AI4247" s="54"/>
      <c r="AJ4247" s="54"/>
      <c r="AK4247" s="54"/>
      <c r="AL4247" s="54"/>
      <c r="AM4247" s="54"/>
      <c r="AN4247" s="54"/>
      <c r="AO4247" s="54"/>
      <c r="AP4247" s="54"/>
      <c r="AQ4247" s="54"/>
      <c r="AR4247" s="54"/>
      <c r="AS4247" s="54"/>
    </row>
    <row r="4248" spans="1:45" x14ac:dyDescent="0.3">
      <c r="X4248" s="54"/>
      <c r="Y4248" s="54">
        <f t="shared" ref="Y4248:AD4248" si="7334">Y4241</f>
        <v>6.4436999999999998</v>
      </c>
      <c r="Z4248" s="54">
        <f t="shared" si="7334"/>
        <v>4.9371</v>
      </c>
      <c r="AA4248" s="54">
        <f t="shared" si="7334"/>
        <v>11.350300000000001</v>
      </c>
      <c r="AB4248" s="54">
        <f t="shared" si="7334"/>
        <v>7.1900000000000006E-2</v>
      </c>
      <c r="AC4248" s="54">
        <f t="shared" si="7334"/>
        <v>6.2766000000000002</v>
      </c>
      <c r="AD4248" s="54">
        <f t="shared" si="7334"/>
        <v>11.042999999999999</v>
      </c>
      <c r="AE4248" s="54"/>
      <c r="AF4248" s="336"/>
      <c r="AG4248" s="336"/>
      <c r="AH4248" s="336"/>
      <c r="AI4248" s="54"/>
      <c r="AJ4248" s="54"/>
      <c r="AK4248" s="54"/>
      <c r="AL4248" s="54"/>
      <c r="AM4248" s="54"/>
      <c r="AN4248" s="54"/>
      <c r="AO4248" s="54"/>
      <c r="AP4248" s="54"/>
      <c r="AQ4248" s="54"/>
      <c r="AR4248" s="54"/>
      <c r="AS4248" s="54"/>
    </row>
    <row r="4249" spans="1:45" x14ac:dyDescent="0.3">
      <c r="D4249" s="56"/>
      <c r="X4249" s="336"/>
      <c r="Y4249" s="336">
        <f t="shared" ca="1" si="7250"/>
        <v>-1.3038066951636855</v>
      </c>
      <c r="Z4249" s="336">
        <f t="shared" ca="1" si="7250"/>
        <v>0.22628505433269722</v>
      </c>
      <c r="AA4249" s="336">
        <f t="shared" ca="1" si="7250"/>
        <v>-1.2472488844933096</v>
      </c>
      <c r="AB4249" s="336">
        <f t="shared" ca="1" si="7250"/>
        <v>-7.4746258077780792E-2</v>
      </c>
      <c r="AC4249" s="336">
        <f t="shared" ca="1" si="7250"/>
        <v>-6.6028462945675923E-2</v>
      </c>
      <c r="AD4249" s="336">
        <f t="shared" ca="1" si="7250"/>
        <v>2.1227785215720482E-2</v>
      </c>
      <c r="AE4249" s="336"/>
      <c r="AF4249" s="336"/>
      <c r="AG4249" s="336"/>
      <c r="AH4249" s="336"/>
      <c r="AI4249" s="54"/>
      <c r="AJ4249" s="54"/>
      <c r="AK4249" s="54"/>
      <c r="AL4249" s="336"/>
      <c r="AM4249" s="336"/>
      <c r="AN4249" s="336"/>
      <c r="AO4249" s="336"/>
      <c r="AP4249" s="54"/>
      <c r="AQ4249" s="336"/>
      <c r="AR4249" s="336"/>
      <c r="AS4249" s="336"/>
    </row>
    <row r="4250" spans="1:45" x14ac:dyDescent="0.3">
      <c r="C4250" s="54"/>
      <c r="D4250" s="56"/>
      <c r="Y4250" s="336">
        <f t="shared" ca="1" si="7250"/>
        <v>-0.57082474736626088</v>
      </c>
      <c r="Z4250" s="336">
        <f t="shared" ca="1" si="7250"/>
        <v>-0.33175243806172289</v>
      </c>
      <c r="AA4250" s="336">
        <f t="shared" ca="1" si="7250"/>
        <v>0.23282864676391912</v>
      </c>
      <c r="AB4250" s="336">
        <f t="shared" ca="1" si="7250"/>
        <v>-0.51448989582236548</v>
      </c>
      <c r="AC4250" s="336">
        <f t="shared" ca="1" si="7250"/>
        <v>-3.5954921395030988E-3</v>
      </c>
      <c r="AD4250" s="336">
        <f t="shared" ca="1" si="7250"/>
        <v>-5.7929707461858826E-2</v>
      </c>
      <c r="AE4250" s="55"/>
      <c r="AF4250" s="55"/>
      <c r="AG4250" s="55"/>
      <c r="AH4250" s="55"/>
      <c r="AI4250" s="55"/>
      <c r="AJ4250" s="55"/>
      <c r="AK4250" s="55"/>
      <c r="AL4250" s="55"/>
      <c r="AM4250" s="55"/>
      <c r="AN4250" s="55"/>
      <c r="AO4250" s="55"/>
      <c r="AP4250" s="55"/>
      <c r="AQ4250" s="55"/>
      <c r="AR4250" s="55"/>
      <c r="AS4250" s="55"/>
    </row>
    <row r="4251" spans="1:45" x14ac:dyDescent="0.3">
      <c r="B4251" s="54" t="s">
        <v>172</v>
      </c>
      <c r="C4251" s="53">
        <f>C4244</f>
        <v>0</v>
      </c>
      <c r="D4251" s="56" t="e">
        <f t="shared" ref="D4251:D4252" ca="1" si="7335">AJ4251</f>
        <v>#N/A</v>
      </c>
      <c r="E4251" s="52" t="e">
        <f t="shared" ref="E4251:W4251" si="7336">E4244</f>
        <v>#N/A</v>
      </c>
      <c r="F4251" s="52" t="e">
        <f t="shared" si="7336"/>
        <v>#N/A</v>
      </c>
      <c r="G4251" s="52" t="e">
        <f t="shared" si="7336"/>
        <v>#N/A</v>
      </c>
      <c r="H4251" s="52" t="e">
        <f t="shared" si="7336"/>
        <v>#N/A</v>
      </c>
      <c r="I4251" s="52" t="e">
        <f t="shared" si="7336"/>
        <v>#N/A</v>
      </c>
      <c r="J4251" s="52" t="e">
        <f t="shared" si="7336"/>
        <v>#N/A</v>
      </c>
      <c r="K4251" s="52" t="e">
        <f t="shared" si="7336"/>
        <v>#N/A</v>
      </c>
      <c r="L4251" s="52" t="e">
        <f t="shared" si="7336"/>
        <v>#N/A</v>
      </c>
      <c r="M4251" s="52" t="e">
        <f t="shared" si="7336"/>
        <v>#N/A</v>
      </c>
      <c r="N4251" s="52" t="e">
        <f t="shared" si="7336"/>
        <v>#N/A</v>
      </c>
      <c r="O4251" s="52" t="e">
        <f t="shared" si="7336"/>
        <v>#N/A</v>
      </c>
      <c r="P4251" s="52" t="e">
        <f t="shared" si="7336"/>
        <v>#N/A</v>
      </c>
      <c r="Q4251" s="52" t="e">
        <f t="shared" si="7336"/>
        <v>#N/A</v>
      </c>
      <c r="R4251" s="52" t="e">
        <f t="shared" si="7336"/>
        <v>#N/A</v>
      </c>
      <c r="S4251" s="52" t="e">
        <f t="shared" si="7336"/>
        <v>#N/A</v>
      </c>
      <c r="T4251" s="52" t="e">
        <f t="shared" si="7336"/>
        <v>#N/A</v>
      </c>
      <c r="U4251" s="52" t="e">
        <f t="shared" si="7336"/>
        <v>#N/A</v>
      </c>
      <c r="V4251" s="52" t="e">
        <f t="shared" si="7336"/>
        <v>#N/A</v>
      </c>
      <c r="W4251" s="52" t="e">
        <f t="shared" si="7336"/>
        <v>#N/A</v>
      </c>
      <c r="X4251" s="55" t="e">
        <f t="shared" ref="X4251:X4252" si="7337">(H4251-(O4251*P4251)/100-3*(J4251*K4251)/100)/2</f>
        <v>#N/A</v>
      </c>
      <c r="Y4251" s="55" t="e">
        <f t="shared" ref="Y4251:Y4252" si="7338">SUM(X4251,(J4251*K4251/100))/(F4251/100)</f>
        <v>#N/A</v>
      </c>
      <c r="Z4251" s="55" t="e">
        <f t="shared" ref="Z4251" si="7339">U4251*0.5+U4252*0.5</f>
        <v>#N/A</v>
      </c>
      <c r="AA4251" s="55" t="e">
        <f t="shared" ref="AA4251:AA4252" si="7340">J4251/Y4251</f>
        <v>#N/A</v>
      </c>
      <c r="AB4251" s="336" t="e">
        <f t="shared" ref="AB4251:AB4252" si="7341">X4251/(Y4251-J4251)</f>
        <v>#N/A</v>
      </c>
      <c r="AC4251" s="223" t="e">
        <f ca="1">INDEX(FGA_COEFFS,1,1)+Z4251*INDEX(FGA_COEFFS,1,2)+Y4251*INDEX(FGA_COEFFS,1,3)+R4251*INDEX(FGA_COEFFS,1,4)+Q4252*INDEX(FGA_COEFFS,1,5)+S4251*INDEX(FGA_COEFFS,1,6)+T4252*INDEX(FGA_COEFFS,1,7)+M4252*INDEX(FGA_COEFFS,1,8)+Y4255*Y4256</f>
        <v>#N/A</v>
      </c>
      <c r="AD4251" s="223" t="e">
        <f ca="1">INDEX(THREEPTA_COEFFS,1,1)+AC4251*INDEX(THREEPTA_COEFFS,1,2)+J4251*INDEX(THREEPTA_COEFFS,1,3)+AA4251*INDEX(THREEPTA_COEFFS,1,4)+K4251*INDEX(THREEPTA_COEFFS,1,5)+L4252*INDEX(THREEPTA_COEFFS,1,6)+Z4255*Z4256</f>
        <v>#N/A</v>
      </c>
      <c r="AE4251" s="223" t="e">
        <f ca="1">INDEX(THREEPTPCT_COEFFS,1,1)+K4251*INDEX(THREEPTPCT_COEFFS,1,2)+L4252*INDEX(THREEPTPCT_COEFFS,1,3)+AA4255*AA4256</f>
        <v>#N/A</v>
      </c>
      <c r="AF4251" s="55" t="e">
        <f t="shared" ref="AF4251:AF4252" ca="1" si="7342">AC4251-AD4251</f>
        <v>#N/A</v>
      </c>
      <c r="AG4251" s="223" t="e">
        <f ca="1">INDEX(TWOPTPCT_COEFFS,1,1)+AB4251*INDEX(TWOPTPCT_COEFFS,1,2)+I4252*INDEX(TWOPTPCT_COEFFS,1,3)+G4252*INDEX(TWOPTPCT_COEFFS,1,4)+L4252*INDEX(TWOPTPCT_COEFFS,1,5)+AB4255*AB4256</f>
        <v>#N/A</v>
      </c>
      <c r="AH4251" s="223" t="e">
        <f ca="1">INDEX(FTA_COEFFS,1,1)+O4251*INDEX(FTA_COEFFS,1,2)+N4252*INDEX(FTA_COEFFS,1,3)+(Q4251+R4251)*INDEX(FTA_COEFFS,1,4)+(Q4252+R4252)*INDEX(FTA_COEFFS,1,5)+M4252*INDEX(FTA_COEFFS,1,6)+AC4255*AC4256</f>
        <v>#N/A</v>
      </c>
      <c r="AI4251" s="223" t="e">
        <f ca="1">INDEX(FTPCT_COEFFS,1,1)+P4251*INDEX(FTPCT_COEFFS,1,2)+F4251*INDEX(FTPCT_COEFFS,1,3)+G4252*INDEX(FTPCT_COEFFS,1,4)+AD4255*AD4256</f>
        <v>#N/A</v>
      </c>
      <c r="AJ4251" s="338" t="e">
        <f t="shared" ref="AJ4251:AJ4252" ca="1" si="7343">AD4251*AE4251/100+AF4251*AG4251+AH4251*AI4251/100</f>
        <v>#N/A</v>
      </c>
      <c r="AK4251" s="55"/>
      <c r="AL4251" s="55"/>
      <c r="AM4251" s="55"/>
      <c r="AN4251" s="55"/>
      <c r="AO4251" s="55"/>
      <c r="AP4251" s="55"/>
      <c r="AQ4251" s="55"/>
      <c r="AR4251" s="55"/>
    </row>
    <row r="4252" spans="1:45" x14ac:dyDescent="0.3">
      <c r="B4252" s="54" t="s">
        <v>175</v>
      </c>
      <c r="C4252" s="54">
        <f>C4245</f>
        <v>0</v>
      </c>
      <c r="D4252" s="56" t="e">
        <f t="shared" ca="1" si="7335"/>
        <v>#N/A</v>
      </c>
      <c r="E4252" s="52" t="e">
        <f t="shared" ref="E4252:W4252" si="7344">E4245</f>
        <v>#N/A</v>
      </c>
      <c r="F4252" s="52" t="e">
        <f t="shared" si="7344"/>
        <v>#N/A</v>
      </c>
      <c r="G4252" s="52" t="e">
        <f t="shared" si="7344"/>
        <v>#N/A</v>
      </c>
      <c r="H4252" s="52" t="e">
        <f t="shared" si="7344"/>
        <v>#N/A</v>
      </c>
      <c r="I4252" s="52" t="e">
        <f t="shared" si="7344"/>
        <v>#N/A</v>
      </c>
      <c r="J4252" s="52" t="e">
        <f t="shared" si="7344"/>
        <v>#N/A</v>
      </c>
      <c r="K4252" s="52" t="e">
        <f t="shared" si="7344"/>
        <v>#N/A</v>
      </c>
      <c r="L4252" s="52" t="e">
        <f t="shared" si="7344"/>
        <v>#N/A</v>
      </c>
      <c r="M4252" s="52" t="e">
        <f t="shared" si="7344"/>
        <v>#N/A</v>
      </c>
      <c r="N4252" s="52" t="e">
        <f t="shared" si="7344"/>
        <v>#N/A</v>
      </c>
      <c r="O4252" s="52" t="e">
        <f t="shared" si="7344"/>
        <v>#N/A</v>
      </c>
      <c r="P4252" s="52" t="e">
        <f t="shared" si="7344"/>
        <v>#N/A</v>
      </c>
      <c r="Q4252" s="52" t="e">
        <f t="shared" si="7344"/>
        <v>#N/A</v>
      </c>
      <c r="R4252" s="52" t="e">
        <f t="shared" si="7344"/>
        <v>#N/A</v>
      </c>
      <c r="S4252" s="52" t="e">
        <f t="shared" si="7344"/>
        <v>#N/A</v>
      </c>
      <c r="T4252" s="52" t="e">
        <f t="shared" si="7344"/>
        <v>#N/A</v>
      </c>
      <c r="U4252" s="52" t="e">
        <f t="shared" si="7344"/>
        <v>#N/A</v>
      </c>
      <c r="V4252" s="52" t="e">
        <f t="shared" si="7344"/>
        <v>#N/A</v>
      </c>
      <c r="W4252" s="52" t="e">
        <f t="shared" si="7344"/>
        <v>#N/A</v>
      </c>
      <c r="X4252" s="55" t="e">
        <f t="shared" si="7337"/>
        <v>#N/A</v>
      </c>
      <c r="Y4252" s="55" t="e">
        <f t="shared" si="7338"/>
        <v>#N/A</v>
      </c>
      <c r="Z4252" s="55" t="e">
        <f t="shared" ref="Z4252" si="7345">Z4251</f>
        <v>#N/A</v>
      </c>
      <c r="AA4252" s="55" t="e">
        <f t="shared" si="7340"/>
        <v>#N/A</v>
      </c>
      <c r="AB4252" s="336" t="e">
        <f t="shared" si="7341"/>
        <v>#N/A</v>
      </c>
      <c r="AC4252" s="223" t="e">
        <f ca="1">INDEX(FGA_COEFFS,1,1)+Z4252*INDEX(FGA_COEFFS,1,2)+Y4252*INDEX(FGA_COEFFS,1,3)+R4252*INDEX(FGA_COEFFS,1,4)+Q4251*INDEX(FGA_COEFFS,1,5)+S4252*INDEX(FGA_COEFFS,1,6)+T4251*INDEX(FGA_COEFFS,1,7)+M4251*INDEX(FGA_COEFFS,1,8)+Y4255*Y4257</f>
        <v>#N/A</v>
      </c>
      <c r="AD4252" s="223" t="e">
        <f ca="1">INDEX(THREEPTA_COEFFS,1,1)+AC4252*INDEX(THREEPTA_COEFFS,1,2)+J4252*INDEX(THREEPTA_COEFFS,1,3)+AA4252*INDEX(THREEPTA_COEFFS,1,4)+K4252*INDEX(THREEPTA_COEFFS,1,5)+L4251*INDEX(THREEPTA_COEFFS,1,6)+Z4255*Z4257</f>
        <v>#N/A</v>
      </c>
      <c r="AE4252" s="223" t="e">
        <f ca="1">INDEX(THREEPTPCT_COEFFS,1,1)+K4252*INDEX(THREEPTPCT_COEFFS,1,2)+L4251*INDEX(THREEPTPCT_COEFFS,1,3)+AA4255*AA4257</f>
        <v>#N/A</v>
      </c>
      <c r="AF4252" s="55" t="e">
        <f t="shared" ca="1" si="7342"/>
        <v>#N/A</v>
      </c>
      <c r="AG4252" s="223" t="e">
        <f ca="1">INDEX(TWOPTPCT_COEFFS,1,1)+AB4252*INDEX(TWOPTPCT_COEFFS,1,2)+I4251*INDEX(TWOPTPCT_COEFFS,1,3)+G4251*INDEX(TWOPTPCT_COEFFS,1,4)+L4251*INDEX(TWOPTPCT_COEFFS,1,5)+AB4255*AB4257</f>
        <v>#N/A</v>
      </c>
      <c r="AH4252" s="223" t="e">
        <f ca="1">INDEX(FTA_COEFFS,1,1)+O4252*INDEX(FTA_COEFFS,1,2)+N4251*INDEX(FTA_COEFFS,1,3)+(Q4252+R4252)*INDEX(FTA_COEFFS,1,4)+(Q4251+R4251)*INDEX(FTA_COEFFS,1,5)+M4251*INDEX(FTA_COEFFS,1,6)+AC4255*AC4257</f>
        <v>#N/A</v>
      </c>
      <c r="AI4252" s="223" t="e">
        <f ca="1">INDEX(FTPCT_COEFFS,1,1)+P4252*INDEX(FTPCT_COEFFS,1,2)+F4252*INDEX(FTPCT_COEFFS,1,3)+G4251*INDEX(FTPCT_COEFFS,1,4)+AD4255*AD4257</f>
        <v>#N/A</v>
      </c>
      <c r="AJ4252" s="338" t="e">
        <f t="shared" ca="1" si="7343"/>
        <v>#N/A</v>
      </c>
      <c r="AK4252" s="55"/>
      <c r="AL4252" s="55"/>
      <c r="AM4252" s="55"/>
      <c r="AN4252" s="55"/>
      <c r="AO4252" s="55"/>
      <c r="AP4252" s="55"/>
      <c r="AQ4252" s="55"/>
      <c r="AR4252" s="55"/>
    </row>
    <row r="4253" spans="1:45" x14ac:dyDescent="0.3">
      <c r="A4253" s="54" t="e">
        <f ca="1">IF(D4251&gt;(D4252+(AVERAGE(V4251,W4251)-AVERAGE(V4252,W4252))/2)+2.5,C4251,IF(D4252&gt;(D4251+(AVERAGE(V4252,W4252)-AVERAGE(V4251,W4251))/2)+2.5,C4252,"Close"))</f>
        <v>#N/A</v>
      </c>
      <c r="B4253" s="64" t="e">
        <f ca="1">IF(D4252&gt;D4251,C4252,C4251)</f>
        <v>#N/A</v>
      </c>
      <c r="D4253" s="56"/>
      <c r="X4253" s="55"/>
      <c r="Y4253" s="55"/>
      <c r="Z4253" s="55"/>
      <c r="AA4253" s="55"/>
      <c r="AB4253" s="55"/>
      <c r="AC4253" s="337"/>
      <c r="AD4253" s="337"/>
      <c r="AE4253" s="337"/>
      <c r="AF4253" s="337"/>
      <c r="AG4253" s="337"/>
      <c r="AH4253" s="337"/>
      <c r="AI4253" s="337"/>
      <c r="AJ4253" s="337"/>
      <c r="AK4253" s="337"/>
      <c r="AL4253" s="337"/>
      <c r="AM4253" s="55"/>
      <c r="AN4253" s="55"/>
      <c r="AO4253" s="55"/>
      <c r="AP4253" s="55"/>
      <c r="AQ4253" s="55"/>
      <c r="AR4253" s="55"/>
      <c r="AS4253" s="55"/>
    </row>
    <row r="4254" spans="1:45" x14ac:dyDescent="0.3">
      <c r="X4254" s="54" t="s">
        <v>1305</v>
      </c>
      <c r="Y4254" s="54" t="s">
        <v>128</v>
      </c>
      <c r="Z4254" s="54" t="s">
        <v>157</v>
      </c>
      <c r="AA4254" s="54" t="s">
        <v>151</v>
      </c>
      <c r="AB4254" s="54" t="s">
        <v>1327</v>
      </c>
      <c r="AC4254" s="54" t="s">
        <v>129</v>
      </c>
      <c r="AD4254" s="54" t="s">
        <v>116</v>
      </c>
      <c r="AE4254" s="54"/>
      <c r="AF4254" s="54"/>
      <c r="AG4254" s="54"/>
      <c r="AH4254" s="54"/>
      <c r="AI4254" s="54"/>
      <c r="AJ4254" s="54"/>
      <c r="AK4254" s="54"/>
      <c r="AL4254" s="54"/>
      <c r="AM4254" s="54"/>
      <c r="AN4254" s="54"/>
      <c r="AO4254" s="54"/>
      <c r="AP4254" s="54"/>
      <c r="AQ4254" s="54"/>
      <c r="AR4254" s="54"/>
      <c r="AS4254" s="54"/>
    </row>
    <row r="4255" spans="1:45" x14ac:dyDescent="0.3">
      <c r="X4255" s="54"/>
      <c r="Y4255" s="54">
        <f t="shared" ref="Y4255:AD4255" si="7346">Y4248</f>
        <v>6.4436999999999998</v>
      </c>
      <c r="Z4255" s="54">
        <f t="shared" si="7346"/>
        <v>4.9371</v>
      </c>
      <c r="AA4255" s="54">
        <f t="shared" si="7346"/>
        <v>11.350300000000001</v>
      </c>
      <c r="AB4255" s="54">
        <f t="shared" si="7346"/>
        <v>7.1900000000000006E-2</v>
      </c>
      <c r="AC4255" s="54">
        <f t="shared" si="7346"/>
        <v>6.2766000000000002</v>
      </c>
      <c r="AD4255" s="54">
        <f t="shared" si="7346"/>
        <v>11.042999999999999</v>
      </c>
      <c r="AE4255" s="54"/>
      <c r="AF4255" s="336"/>
      <c r="AG4255" s="336"/>
      <c r="AH4255" s="336"/>
      <c r="AI4255" s="54"/>
      <c r="AJ4255" s="54"/>
      <c r="AK4255" s="54"/>
      <c r="AL4255" s="54"/>
      <c r="AM4255" s="54"/>
      <c r="AN4255" s="54"/>
      <c r="AO4255" s="54"/>
      <c r="AP4255" s="54"/>
      <c r="AQ4255" s="54"/>
      <c r="AR4255" s="54"/>
      <c r="AS4255" s="54"/>
    </row>
    <row r="4256" spans="1:45" x14ac:dyDescent="0.3">
      <c r="D4256" s="56"/>
      <c r="X4256" s="336"/>
      <c r="Y4256" s="336">
        <f t="shared" ca="1" si="7250"/>
        <v>-0.80038729372792838</v>
      </c>
      <c r="Z4256" s="336">
        <f t="shared" ca="1" si="7250"/>
        <v>-0.17747003301896586</v>
      </c>
      <c r="AA4256" s="336">
        <f t="shared" ca="1" si="7250"/>
        <v>-1.1400139661886766</v>
      </c>
      <c r="AB4256" s="336">
        <f t="shared" ca="1" si="7250"/>
        <v>-0.20348028159002307</v>
      </c>
      <c r="AC4256" s="336">
        <f t="shared" ca="1" si="7250"/>
        <v>-0.23800709855795713</v>
      </c>
      <c r="AD4256" s="336">
        <f t="shared" ca="1" si="7250"/>
        <v>0.2452252169750388</v>
      </c>
      <c r="AE4256" s="336"/>
      <c r="AF4256" s="336"/>
      <c r="AG4256" s="336"/>
      <c r="AH4256" s="336"/>
      <c r="AI4256" s="54"/>
      <c r="AJ4256" s="54"/>
      <c r="AK4256" s="54"/>
      <c r="AL4256" s="336"/>
      <c r="AM4256" s="336"/>
      <c r="AN4256" s="336"/>
      <c r="AO4256" s="336"/>
      <c r="AP4256" s="54"/>
      <c r="AQ4256" s="336"/>
      <c r="AR4256" s="336"/>
      <c r="AS4256" s="336"/>
    </row>
    <row r="4257" spans="1:45" x14ac:dyDescent="0.3">
      <c r="C4257" s="54"/>
      <c r="D4257" s="56"/>
      <c r="Y4257" s="336">
        <f t="shared" ca="1" si="7250"/>
        <v>-0.11836724961629574</v>
      </c>
      <c r="Z4257" s="336">
        <f t="shared" ca="1" si="7250"/>
        <v>1.0411370401533182</v>
      </c>
      <c r="AA4257" s="336">
        <f t="shared" ca="1" si="7250"/>
        <v>1.4197269157043226</v>
      </c>
      <c r="AB4257" s="336">
        <f t="shared" ca="1" si="7250"/>
        <v>-1.6528816320673167E-2</v>
      </c>
      <c r="AC4257" s="336">
        <f t="shared" ca="1" si="7250"/>
        <v>-0.2408729993977142</v>
      </c>
      <c r="AD4257" s="336">
        <f t="shared" ca="1" si="7250"/>
        <v>0.62005588650455734</v>
      </c>
      <c r="AE4257" s="55"/>
      <c r="AF4257" s="55"/>
      <c r="AG4257" s="55"/>
      <c r="AH4257" s="55"/>
      <c r="AI4257" s="55"/>
      <c r="AJ4257" s="55"/>
      <c r="AK4257" s="55"/>
      <c r="AL4257" s="55"/>
      <c r="AM4257" s="55"/>
      <c r="AN4257" s="55"/>
      <c r="AO4257" s="55"/>
      <c r="AP4257" s="55"/>
      <c r="AQ4257" s="55"/>
      <c r="AR4257" s="55"/>
      <c r="AS4257" s="55"/>
    </row>
    <row r="4258" spans="1:45" x14ac:dyDescent="0.3">
      <c r="B4258" s="54" t="s">
        <v>172</v>
      </c>
      <c r="C4258" s="53">
        <f>C4251</f>
        <v>0</v>
      </c>
      <c r="D4258" s="56" t="e">
        <f t="shared" ref="D4258:D4259" ca="1" si="7347">AJ4258</f>
        <v>#N/A</v>
      </c>
      <c r="E4258" s="52" t="e">
        <f t="shared" ref="E4258:W4258" si="7348">E4251</f>
        <v>#N/A</v>
      </c>
      <c r="F4258" s="52" t="e">
        <f t="shared" si="7348"/>
        <v>#N/A</v>
      </c>
      <c r="G4258" s="52" t="e">
        <f t="shared" si="7348"/>
        <v>#N/A</v>
      </c>
      <c r="H4258" s="52" t="e">
        <f t="shared" si="7348"/>
        <v>#N/A</v>
      </c>
      <c r="I4258" s="52" t="e">
        <f t="shared" si="7348"/>
        <v>#N/A</v>
      </c>
      <c r="J4258" s="52" t="e">
        <f t="shared" si="7348"/>
        <v>#N/A</v>
      </c>
      <c r="K4258" s="52" t="e">
        <f t="shared" si="7348"/>
        <v>#N/A</v>
      </c>
      <c r="L4258" s="52" t="e">
        <f t="shared" si="7348"/>
        <v>#N/A</v>
      </c>
      <c r="M4258" s="52" t="e">
        <f t="shared" si="7348"/>
        <v>#N/A</v>
      </c>
      <c r="N4258" s="52" t="e">
        <f t="shared" si="7348"/>
        <v>#N/A</v>
      </c>
      <c r="O4258" s="52" t="e">
        <f t="shared" si="7348"/>
        <v>#N/A</v>
      </c>
      <c r="P4258" s="52" t="e">
        <f t="shared" si="7348"/>
        <v>#N/A</v>
      </c>
      <c r="Q4258" s="52" t="e">
        <f t="shared" si="7348"/>
        <v>#N/A</v>
      </c>
      <c r="R4258" s="52" t="e">
        <f t="shared" si="7348"/>
        <v>#N/A</v>
      </c>
      <c r="S4258" s="52" t="e">
        <f t="shared" si="7348"/>
        <v>#N/A</v>
      </c>
      <c r="T4258" s="52" t="e">
        <f t="shared" si="7348"/>
        <v>#N/A</v>
      </c>
      <c r="U4258" s="52" t="e">
        <f t="shared" si="7348"/>
        <v>#N/A</v>
      </c>
      <c r="V4258" s="52" t="e">
        <f t="shared" si="7348"/>
        <v>#N/A</v>
      </c>
      <c r="W4258" s="52" t="e">
        <f t="shared" si="7348"/>
        <v>#N/A</v>
      </c>
      <c r="X4258" s="55" t="e">
        <f t="shared" ref="X4258:X4259" si="7349">(H4258-(O4258*P4258)/100-3*(J4258*K4258)/100)/2</f>
        <v>#N/A</v>
      </c>
      <c r="Y4258" s="55" t="e">
        <f t="shared" ref="Y4258:Y4259" si="7350">SUM(X4258,(J4258*K4258/100))/(F4258/100)</f>
        <v>#N/A</v>
      </c>
      <c r="Z4258" s="55" t="e">
        <f t="shared" ref="Z4258" si="7351">U4258*0.5+U4259*0.5</f>
        <v>#N/A</v>
      </c>
      <c r="AA4258" s="55" t="e">
        <f t="shared" ref="AA4258:AA4259" si="7352">J4258/Y4258</f>
        <v>#N/A</v>
      </c>
      <c r="AB4258" s="336" t="e">
        <f t="shared" ref="AB4258:AB4259" si="7353">X4258/(Y4258-J4258)</f>
        <v>#N/A</v>
      </c>
      <c r="AC4258" s="223" t="e">
        <f ca="1">INDEX(FGA_COEFFS,1,1)+Z4258*INDEX(FGA_COEFFS,1,2)+Y4258*INDEX(FGA_COEFFS,1,3)+R4258*INDEX(FGA_COEFFS,1,4)+Q4259*INDEX(FGA_COEFFS,1,5)+S4258*INDEX(FGA_COEFFS,1,6)+T4259*INDEX(FGA_COEFFS,1,7)+M4259*INDEX(FGA_COEFFS,1,8)+Y4262*Y4263</f>
        <v>#N/A</v>
      </c>
      <c r="AD4258" s="223" t="e">
        <f ca="1">INDEX(THREEPTA_COEFFS,1,1)+AC4258*INDEX(THREEPTA_COEFFS,1,2)+J4258*INDEX(THREEPTA_COEFFS,1,3)+AA4258*INDEX(THREEPTA_COEFFS,1,4)+K4258*INDEX(THREEPTA_COEFFS,1,5)+L4259*INDEX(THREEPTA_COEFFS,1,6)+Z4262*Z4263</f>
        <v>#N/A</v>
      </c>
      <c r="AE4258" s="223" t="e">
        <f ca="1">INDEX(THREEPTPCT_COEFFS,1,1)+K4258*INDEX(THREEPTPCT_COEFFS,1,2)+L4259*INDEX(THREEPTPCT_COEFFS,1,3)+AA4262*AA4263</f>
        <v>#N/A</v>
      </c>
      <c r="AF4258" s="55" t="e">
        <f t="shared" ref="AF4258:AF4259" ca="1" si="7354">AC4258-AD4258</f>
        <v>#N/A</v>
      </c>
      <c r="AG4258" s="223" t="e">
        <f ca="1">INDEX(TWOPTPCT_COEFFS,1,1)+AB4258*INDEX(TWOPTPCT_COEFFS,1,2)+I4259*INDEX(TWOPTPCT_COEFFS,1,3)+G4259*INDEX(TWOPTPCT_COEFFS,1,4)+L4259*INDEX(TWOPTPCT_COEFFS,1,5)+AB4262*AB4263</f>
        <v>#N/A</v>
      </c>
      <c r="AH4258" s="223" t="e">
        <f ca="1">INDEX(FTA_COEFFS,1,1)+O4258*INDEX(FTA_COEFFS,1,2)+N4259*INDEX(FTA_COEFFS,1,3)+(Q4258+R4258)*INDEX(FTA_COEFFS,1,4)+(Q4259+R4259)*INDEX(FTA_COEFFS,1,5)+M4259*INDEX(FTA_COEFFS,1,6)+AC4262*AC4263</f>
        <v>#N/A</v>
      </c>
      <c r="AI4258" s="223" t="e">
        <f ca="1">INDEX(FTPCT_COEFFS,1,1)+P4258*INDEX(FTPCT_COEFFS,1,2)+F4258*INDEX(FTPCT_COEFFS,1,3)+G4259*INDEX(FTPCT_COEFFS,1,4)+AD4262*AD4263</f>
        <v>#N/A</v>
      </c>
      <c r="AJ4258" s="338" t="e">
        <f t="shared" ref="AJ4258:AJ4259" ca="1" si="7355">AD4258*AE4258/100+AF4258*AG4258+AH4258*AI4258/100</f>
        <v>#N/A</v>
      </c>
      <c r="AK4258" s="55"/>
      <c r="AL4258" s="55"/>
      <c r="AM4258" s="55"/>
      <c r="AN4258" s="55"/>
      <c r="AO4258" s="55"/>
      <c r="AP4258" s="55"/>
      <c r="AQ4258" s="55"/>
      <c r="AR4258" s="55"/>
    </row>
    <row r="4259" spans="1:45" x14ac:dyDescent="0.3">
      <c r="B4259" s="54" t="s">
        <v>175</v>
      </c>
      <c r="C4259" s="54">
        <f>C4252</f>
        <v>0</v>
      </c>
      <c r="D4259" s="56" t="e">
        <f t="shared" ca="1" si="7347"/>
        <v>#N/A</v>
      </c>
      <c r="E4259" s="52" t="e">
        <f t="shared" ref="E4259:W4259" si="7356">E4252</f>
        <v>#N/A</v>
      </c>
      <c r="F4259" s="52" t="e">
        <f t="shared" si="7356"/>
        <v>#N/A</v>
      </c>
      <c r="G4259" s="52" t="e">
        <f t="shared" si="7356"/>
        <v>#N/A</v>
      </c>
      <c r="H4259" s="52" t="e">
        <f t="shared" si="7356"/>
        <v>#N/A</v>
      </c>
      <c r="I4259" s="52" t="e">
        <f t="shared" si="7356"/>
        <v>#N/A</v>
      </c>
      <c r="J4259" s="52" t="e">
        <f t="shared" si="7356"/>
        <v>#N/A</v>
      </c>
      <c r="K4259" s="52" t="e">
        <f t="shared" si="7356"/>
        <v>#N/A</v>
      </c>
      <c r="L4259" s="52" t="e">
        <f t="shared" si="7356"/>
        <v>#N/A</v>
      </c>
      <c r="M4259" s="52" t="e">
        <f t="shared" si="7356"/>
        <v>#N/A</v>
      </c>
      <c r="N4259" s="52" t="e">
        <f t="shared" si="7356"/>
        <v>#N/A</v>
      </c>
      <c r="O4259" s="52" t="e">
        <f t="shared" si="7356"/>
        <v>#N/A</v>
      </c>
      <c r="P4259" s="52" t="e">
        <f t="shared" si="7356"/>
        <v>#N/A</v>
      </c>
      <c r="Q4259" s="52" t="e">
        <f t="shared" si="7356"/>
        <v>#N/A</v>
      </c>
      <c r="R4259" s="52" t="e">
        <f t="shared" si="7356"/>
        <v>#N/A</v>
      </c>
      <c r="S4259" s="52" t="e">
        <f t="shared" si="7356"/>
        <v>#N/A</v>
      </c>
      <c r="T4259" s="52" t="e">
        <f t="shared" si="7356"/>
        <v>#N/A</v>
      </c>
      <c r="U4259" s="52" t="e">
        <f t="shared" si="7356"/>
        <v>#N/A</v>
      </c>
      <c r="V4259" s="52" t="e">
        <f t="shared" si="7356"/>
        <v>#N/A</v>
      </c>
      <c r="W4259" s="52" t="e">
        <f t="shared" si="7356"/>
        <v>#N/A</v>
      </c>
      <c r="X4259" s="55" t="e">
        <f t="shared" si="7349"/>
        <v>#N/A</v>
      </c>
      <c r="Y4259" s="55" t="e">
        <f t="shared" si="7350"/>
        <v>#N/A</v>
      </c>
      <c r="Z4259" s="55" t="e">
        <f t="shared" ref="Z4259" si="7357">Z4258</f>
        <v>#N/A</v>
      </c>
      <c r="AA4259" s="55" t="e">
        <f t="shared" si="7352"/>
        <v>#N/A</v>
      </c>
      <c r="AB4259" s="336" t="e">
        <f t="shared" si="7353"/>
        <v>#N/A</v>
      </c>
      <c r="AC4259" s="223" t="e">
        <f ca="1">INDEX(FGA_COEFFS,1,1)+Z4259*INDEX(FGA_COEFFS,1,2)+Y4259*INDEX(FGA_COEFFS,1,3)+R4259*INDEX(FGA_COEFFS,1,4)+Q4258*INDEX(FGA_COEFFS,1,5)+S4259*INDEX(FGA_COEFFS,1,6)+T4258*INDEX(FGA_COEFFS,1,7)+M4258*INDEX(FGA_COEFFS,1,8)+Y4262*Y4264</f>
        <v>#N/A</v>
      </c>
      <c r="AD4259" s="223" t="e">
        <f ca="1">INDEX(THREEPTA_COEFFS,1,1)+AC4259*INDEX(THREEPTA_COEFFS,1,2)+J4259*INDEX(THREEPTA_COEFFS,1,3)+AA4259*INDEX(THREEPTA_COEFFS,1,4)+K4259*INDEX(THREEPTA_COEFFS,1,5)+L4258*INDEX(THREEPTA_COEFFS,1,6)+Z4262*Z4264</f>
        <v>#N/A</v>
      </c>
      <c r="AE4259" s="223" t="e">
        <f ca="1">INDEX(THREEPTPCT_COEFFS,1,1)+K4259*INDEX(THREEPTPCT_COEFFS,1,2)+L4258*INDEX(THREEPTPCT_COEFFS,1,3)+AA4262*AA4264</f>
        <v>#N/A</v>
      </c>
      <c r="AF4259" s="55" t="e">
        <f t="shared" ca="1" si="7354"/>
        <v>#N/A</v>
      </c>
      <c r="AG4259" s="223" t="e">
        <f ca="1">INDEX(TWOPTPCT_COEFFS,1,1)+AB4259*INDEX(TWOPTPCT_COEFFS,1,2)+I4258*INDEX(TWOPTPCT_COEFFS,1,3)+G4258*INDEX(TWOPTPCT_COEFFS,1,4)+L4258*INDEX(TWOPTPCT_COEFFS,1,5)+AB4262*AB4264</f>
        <v>#N/A</v>
      </c>
      <c r="AH4259" s="223" t="e">
        <f ca="1">INDEX(FTA_COEFFS,1,1)+O4259*INDEX(FTA_COEFFS,1,2)+N4258*INDEX(FTA_COEFFS,1,3)+(Q4259+R4259)*INDEX(FTA_COEFFS,1,4)+(Q4258+R4258)*INDEX(FTA_COEFFS,1,5)+M4258*INDEX(FTA_COEFFS,1,6)+AC4262*AC4264</f>
        <v>#N/A</v>
      </c>
      <c r="AI4259" s="223" t="e">
        <f ca="1">INDEX(FTPCT_COEFFS,1,1)+P4259*INDEX(FTPCT_COEFFS,1,2)+F4259*INDEX(FTPCT_COEFFS,1,3)+G4258*INDEX(FTPCT_COEFFS,1,4)+AD4262*AD4264</f>
        <v>#N/A</v>
      </c>
      <c r="AJ4259" s="338" t="e">
        <f t="shared" ca="1" si="7355"/>
        <v>#N/A</v>
      </c>
      <c r="AK4259" s="55"/>
      <c r="AL4259" s="55"/>
      <c r="AM4259" s="55"/>
      <c r="AN4259" s="55"/>
      <c r="AO4259" s="55"/>
      <c r="AP4259" s="55"/>
      <c r="AQ4259" s="55"/>
      <c r="AR4259" s="55"/>
    </row>
    <row r="4260" spans="1:45" x14ac:dyDescent="0.3">
      <c r="A4260" s="54" t="e">
        <f ca="1">IF(D4258&gt;(D4259+(AVERAGE(V4258,W4258)-AVERAGE(V4259,W4259))/2)+2.5,C4258,IF(D4259&gt;(D4258+(AVERAGE(V4259,W4259)-AVERAGE(V4258,W4258))/2)+2.5,C4259,"Close"))</f>
        <v>#N/A</v>
      </c>
      <c r="B4260" s="64" t="e">
        <f ca="1">IF(D4259&gt;D4258,C4259,C4258)</f>
        <v>#N/A</v>
      </c>
      <c r="D4260" s="56"/>
      <c r="X4260" s="55"/>
      <c r="Y4260" s="55"/>
      <c r="Z4260" s="55"/>
      <c r="AA4260" s="55"/>
      <c r="AB4260" s="55"/>
      <c r="AC4260" s="337"/>
      <c r="AD4260" s="337"/>
      <c r="AE4260" s="337"/>
      <c r="AF4260" s="337"/>
      <c r="AG4260" s="337"/>
      <c r="AH4260" s="337"/>
      <c r="AI4260" s="337"/>
      <c r="AJ4260" s="337"/>
      <c r="AK4260" s="337"/>
      <c r="AL4260" s="337"/>
      <c r="AM4260" s="55"/>
      <c r="AN4260" s="55"/>
      <c r="AO4260" s="55"/>
      <c r="AP4260" s="55"/>
      <c r="AQ4260" s="55"/>
      <c r="AR4260" s="55"/>
      <c r="AS4260" s="55"/>
    </row>
    <row r="4261" spans="1:45" x14ac:dyDescent="0.3">
      <c r="X4261" s="54" t="s">
        <v>1305</v>
      </c>
      <c r="Y4261" s="54" t="s">
        <v>128</v>
      </c>
      <c r="Z4261" s="54" t="s">
        <v>157</v>
      </c>
      <c r="AA4261" s="54" t="s">
        <v>151</v>
      </c>
      <c r="AB4261" s="54" t="s">
        <v>1327</v>
      </c>
      <c r="AC4261" s="54" t="s">
        <v>129</v>
      </c>
      <c r="AD4261" s="54" t="s">
        <v>116</v>
      </c>
      <c r="AE4261" s="54"/>
      <c r="AF4261" s="54"/>
      <c r="AG4261" s="54"/>
      <c r="AH4261" s="54"/>
      <c r="AI4261" s="54"/>
      <c r="AJ4261" s="54"/>
      <c r="AK4261" s="54"/>
      <c r="AL4261" s="54"/>
      <c r="AM4261" s="54"/>
      <c r="AN4261" s="54"/>
      <c r="AO4261" s="54"/>
      <c r="AP4261" s="54"/>
      <c r="AQ4261" s="54"/>
      <c r="AR4261" s="54"/>
      <c r="AS4261" s="54"/>
    </row>
    <row r="4262" spans="1:45" x14ac:dyDescent="0.3">
      <c r="X4262" s="54"/>
      <c r="Y4262" s="54">
        <f t="shared" ref="Y4262:AD4262" si="7358">Y4255</f>
        <v>6.4436999999999998</v>
      </c>
      <c r="Z4262" s="54">
        <f t="shared" si="7358"/>
        <v>4.9371</v>
      </c>
      <c r="AA4262" s="54">
        <f t="shared" si="7358"/>
        <v>11.350300000000001</v>
      </c>
      <c r="AB4262" s="54">
        <f t="shared" si="7358"/>
        <v>7.1900000000000006E-2</v>
      </c>
      <c r="AC4262" s="54">
        <f t="shared" si="7358"/>
        <v>6.2766000000000002</v>
      </c>
      <c r="AD4262" s="54">
        <f t="shared" si="7358"/>
        <v>11.042999999999999</v>
      </c>
      <c r="AE4262" s="54"/>
      <c r="AF4262" s="336"/>
      <c r="AG4262" s="336"/>
      <c r="AH4262" s="336"/>
      <c r="AI4262" s="54"/>
      <c r="AJ4262" s="54"/>
      <c r="AK4262" s="54"/>
      <c r="AL4262" s="54"/>
      <c r="AM4262" s="54"/>
      <c r="AN4262" s="54"/>
      <c r="AO4262" s="54"/>
      <c r="AP4262" s="54"/>
      <c r="AQ4262" s="54"/>
      <c r="AR4262" s="54"/>
      <c r="AS4262" s="54"/>
    </row>
    <row r="4263" spans="1:45" x14ac:dyDescent="0.3">
      <c r="D4263" s="56"/>
      <c r="X4263" s="336"/>
      <c r="Y4263" s="336">
        <f t="shared" ca="1" si="7250"/>
        <v>-7.9856158496641964E-3</v>
      </c>
      <c r="Z4263" s="336">
        <f t="shared" ca="1" si="7250"/>
        <v>9.4047527282249861E-3</v>
      </c>
      <c r="AA4263" s="336">
        <f t="shared" ca="1" si="7250"/>
        <v>3.7830045336255849E-2</v>
      </c>
      <c r="AB4263" s="336">
        <f t="shared" ca="1" si="7250"/>
        <v>-0.54045535822564206</v>
      </c>
      <c r="AC4263" s="336">
        <f t="shared" ca="1" si="7250"/>
        <v>-0.90765468599219434</v>
      </c>
      <c r="AD4263" s="336">
        <f t="shared" ca="1" si="7250"/>
        <v>-8.5175776758310839E-3</v>
      </c>
      <c r="AE4263" s="336"/>
      <c r="AF4263" s="336"/>
      <c r="AG4263" s="336"/>
      <c r="AH4263" s="336"/>
      <c r="AI4263" s="54"/>
      <c r="AJ4263" s="54"/>
      <c r="AK4263" s="54"/>
      <c r="AL4263" s="336"/>
      <c r="AM4263" s="336"/>
      <c r="AN4263" s="336"/>
      <c r="AO4263" s="336"/>
      <c r="AP4263" s="54"/>
      <c r="AQ4263" s="336"/>
      <c r="AR4263" s="336"/>
      <c r="AS4263" s="336"/>
    </row>
    <row r="4264" spans="1:45" x14ac:dyDescent="0.3">
      <c r="C4264" s="54"/>
      <c r="D4264" s="56"/>
      <c r="Y4264" s="336">
        <f t="shared" ca="1" si="7250"/>
        <v>0.20291223268967745</v>
      </c>
      <c r="Z4264" s="336">
        <f t="shared" ca="1" si="7250"/>
        <v>0.75553324527684773</v>
      </c>
      <c r="AA4264" s="336">
        <f t="shared" ca="1" si="7250"/>
        <v>0.86349693568667085</v>
      </c>
      <c r="AB4264" s="336">
        <f t="shared" ca="1" si="7250"/>
        <v>0.76913558345385891</v>
      </c>
      <c r="AC4264" s="336">
        <f t="shared" ca="1" si="7250"/>
        <v>1.441171131568145</v>
      </c>
      <c r="AD4264" s="336">
        <f t="shared" ca="1" si="7250"/>
        <v>-0.23404156770762485</v>
      </c>
      <c r="AE4264" s="55"/>
      <c r="AF4264" s="55"/>
      <c r="AG4264" s="55"/>
      <c r="AH4264" s="55"/>
      <c r="AI4264" s="55"/>
      <c r="AJ4264" s="55"/>
      <c r="AK4264" s="55"/>
      <c r="AL4264" s="55"/>
      <c r="AM4264" s="55"/>
      <c r="AN4264" s="55"/>
      <c r="AO4264" s="55"/>
      <c r="AP4264" s="55"/>
      <c r="AQ4264" s="55"/>
      <c r="AR4264" s="55"/>
      <c r="AS4264" s="55"/>
    </row>
    <row r="4265" spans="1:45" x14ac:dyDescent="0.3">
      <c r="B4265" s="54" t="s">
        <v>172</v>
      </c>
      <c r="C4265" s="53">
        <f>C4258</f>
        <v>0</v>
      </c>
      <c r="D4265" s="56" t="e">
        <f t="shared" ref="D4265:D4266" ca="1" si="7359">AJ4265</f>
        <v>#N/A</v>
      </c>
      <c r="E4265" s="52" t="e">
        <f t="shared" ref="E4265:W4265" si="7360">E4258</f>
        <v>#N/A</v>
      </c>
      <c r="F4265" s="52" t="e">
        <f t="shared" si="7360"/>
        <v>#N/A</v>
      </c>
      <c r="G4265" s="52" t="e">
        <f t="shared" si="7360"/>
        <v>#N/A</v>
      </c>
      <c r="H4265" s="52" t="e">
        <f t="shared" si="7360"/>
        <v>#N/A</v>
      </c>
      <c r="I4265" s="52" t="e">
        <f t="shared" si="7360"/>
        <v>#N/A</v>
      </c>
      <c r="J4265" s="52" t="e">
        <f t="shared" si="7360"/>
        <v>#N/A</v>
      </c>
      <c r="K4265" s="52" t="e">
        <f t="shared" si="7360"/>
        <v>#N/A</v>
      </c>
      <c r="L4265" s="52" t="e">
        <f t="shared" si="7360"/>
        <v>#N/A</v>
      </c>
      <c r="M4265" s="52" t="e">
        <f t="shared" si="7360"/>
        <v>#N/A</v>
      </c>
      <c r="N4265" s="52" t="e">
        <f t="shared" si="7360"/>
        <v>#N/A</v>
      </c>
      <c r="O4265" s="52" t="e">
        <f t="shared" si="7360"/>
        <v>#N/A</v>
      </c>
      <c r="P4265" s="52" t="e">
        <f t="shared" si="7360"/>
        <v>#N/A</v>
      </c>
      <c r="Q4265" s="52" t="e">
        <f t="shared" si="7360"/>
        <v>#N/A</v>
      </c>
      <c r="R4265" s="52" t="e">
        <f t="shared" si="7360"/>
        <v>#N/A</v>
      </c>
      <c r="S4265" s="52" t="e">
        <f t="shared" si="7360"/>
        <v>#N/A</v>
      </c>
      <c r="T4265" s="52" t="e">
        <f t="shared" si="7360"/>
        <v>#N/A</v>
      </c>
      <c r="U4265" s="52" t="e">
        <f t="shared" si="7360"/>
        <v>#N/A</v>
      </c>
      <c r="V4265" s="52" t="e">
        <f t="shared" si="7360"/>
        <v>#N/A</v>
      </c>
      <c r="W4265" s="52" t="e">
        <f t="shared" si="7360"/>
        <v>#N/A</v>
      </c>
      <c r="X4265" s="55" t="e">
        <f t="shared" ref="X4265:X4266" si="7361">(H4265-(O4265*P4265)/100-3*(J4265*K4265)/100)/2</f>
        <v>#N/A</v>
      </c>
      <c r="Y4265" s="55" t="e">
        <f t="shared" ref="Y4265:Y4266" si="7362">SUM(X4265,(J4265*K4265/100))/(F4265/100)</f>
        <v>#N/A</v>
      </c>
      <c r="Z4265" s="55" t="e">
        <f t="shared" ref="Z4265" si="7363">U4265*0.5+U4266*0.5</f>
        <v>#N/A</v>
      </c>
      <c r="AA4265" s="55" t="e">
        <f t="shared" ref="AA4265:AA4266" si="7364">J4265/Y4265</f>
        <v>#N/A</v>
      </c>
      <c r="AB4265" s="336" t="e">
        <f t="shared" ref="AB4265:AB4266" si="7365">X4265/(Y4265-J4265)</f>
        <v>#N/A</v>
      </c>
      <c r="AC4265" s="223" t="e">
        <f ca="1">INDEX(FGA_COEFFS,1,1)+Z4265*INDEX(FGA_COEFFS,1,2)+Y4265*INDEX(FGA_COEFFS,1,3)+R4265*INDEX(FGA_COEFFS,1,4)+Q4266*INDEX(FGA_COEFFS,1,5)+S4265*INDEX(FGA_COEFFS,1,6)+T4266*INDEX(FGA_COEFFS,1,7)+M4266*INDEX(FGA_COEFFS,1,8)+Y4269*Y4270</f>
        <v>#N/A</v>
      </c>
      <c r="AD4265" s="223" t="e">
        <f ca="1">INDEX(THREEPTA_COEFFS,1,1)+AC4265*INDEX(THREEPTA_COEFFS,1,2)+J4265*INDEX(THREEPTA_COEFFS,1,3)+AA4265*INDEX(THREEPTA_COEFFS,1,4)+K4265*INDEX(THREEPTA_COEFFS,1,5)+L4266*INDEX(THREEPTA_COEFFS,1,6)+Z4269*Z4270</f>
        <v>#N/A</v>
      </c>
      <c r="AE4265" s="223" t="e">
        <f ca="1">INDEX(THREEPTPCT_COEFFS,1,1)+K4265*INDEX(THREEPTPCT_COEFFS,1,2)+L4266*INDEX(THREEPTPCT_COEFFS,1,3)+AA4269*AA4270</f>
        <v>#N/A</v>
      </c>
      <c r="AF4265" s="55" t="e">
        <f t="shared" ref="AF4265:AF4266" ca="1" si="7366">AC4265-AD4265</f>
        <v>#N/A</v>
      </c>
      <c r="AG4265" s="223" t="e">
        <f ca="1">INDEX(TWOPTPCT_COEFFS,1,1)+AB4265*INDEX(TWOPTPCT_COEFFS,1,2)+I4266*INDEX(TWOPTPCT_COEFFS,1,3)+G4266*INDEX(TWOPTPCT_COEFFS,1,4)+L4266*INDEX(TWOPTPCT_COEFFS,1,5)+AB4269*AB4270</f>
        <v>#N/A</v>
      </c>
      <c r="AH4265" s="223" t="e">
        <f ca="1">INDEX(FTA_COEFFS,1,1)+O4265*INDEX(FTA_COEFFS,1,2)+N4266*INDEX(FTA_COEFFS,1,3)+(Q4265+R4265)*INDEX(FTA_COEFFS,1,4)+(Q4266+R4266)*INDEX(FTA_COEFFS,1,5)+M4266*INDEX(FTA_COEFFS,1,6)+AC4269*AC4270</f>
        <v>#N/A</v>
      </c>
      <c r="AI4265" s="223" t="e">
        <f ca="1">INDEX(FTPCT_COEFFS,1,1)+P4265*INDEX(FTPCT_COEFFS,1,2)+F4265*INDEX(FTPCT_COEFFS,1,3)+G4266*INDEX(FTPCT_COEFFS,1,4)+AD4269*AD4270</f>
        <v>#N/A</v>
      </c>
      <c r="AJ4265" s="338" t="e">
        <f t="shared" ref="AJ4265:AJ4266" ca="1" si="7367">AD4265*AE4265/100+AF4265*AG4265+AH4265*AI4265/100</f>
        <v>#N/A</v>
      </c>
      <c r="AK4265" s="55"/>
      <c r="AL4265" s="55"/>
      <c r="AM4265" s="55"/>
      <c r="AN4265" s="55"/>
      <c r="AO4265" s="55"/>
      <c r="AP4265" s="55"/>
      <c r="AQ4265" s="55"/>
      <c r="AR4265" s="55"/>
    </row>
    <row r="4266" spans="1:45" x14ac:dyDescent="0.3">
      <c r="B4266" s="54" t="s">
        <v>175</v>
      </c>
      <c r="C4266" s="54">
        <f>C4259</f>
        <v>0</v>
      </c>
      <c r="D4266" s="56" t="e">
        <f t="shared" ca="1" si="7359"/>
        <v>#N/A</v>
      </c>
      <c r="E4266" s="52" t="e">
        <f t="shared" ref="E4266:W4266" si="7368">E4259</f>
        <v>#N/A</v>
      </c>
      <c r="F4266" s="52" t="e">
        <f t="shared" si="7368"/>
        <v>#N/A</v>
      </c>
      <c r="G4266" s="52" t="e">
        <f t="shared" si="7368"/>
        <v>#N/A</v>
      </c>
      <c r="H4266" s="52" t="e">
        <f t="shared" si="7368"/>
        <v>#N/A</v>
      </c>
      <c r="I4266" s="52" t="e">
        <f t="shared" si="7368"/>
        <v>#N/A</v>
      </c>
      <c r="J4266" s="52" t="e">
        <f t="shared" si="7368"/>
        <v>#N/A</v>
      </c>
      <c r="K4266" s="52" t="e">
        <f t="shared" si="7368"/>
        <v>#N/A</v>
      </c>
      <c r="L4266" s="52" t="e">
        <f t="shared" si="7368"/>
        <v>#N/A</v>
      </c>
      <c r="M4266" s="52" t="e">
        <f t="shared" si="7368"/>
        <v>#N/A</v>
      </c>
      <c r="N4266" s="52" t="e">
        <f t="shared" si="7368"/>
        <v>#N/A</v>
      </c>
      <c r="O4266" s="52" t="e">
        <f t="shared" si="7368"/>
        <v>#N/A</v>
      </c>
      <c r="P4266" s="52" t="e">
        <f t="shared" si="7368"/>
        <v>#N/A</v>
      </c>
      <c r="Q4266" s="52" t="e">
        <f t="shared" si="7368"/>
        <v>#N/A</v>
      </c>
      <c r="R4266" s="52" t="e">
        <f t="shared" si="7368"/>
        <v>#N/A</v>
      </c>
      <c r="S4266" s="52" t="e">
        <f t="shared" si="7368"/>
        <v>#N/A</v>
      </c>
      <c r="T4266" s="52" t="e">
        <f t="shared" si="7368"/>
        <v>#N/A</v>
      </c>
      <c r="U4266" s="52" t="e">
        <f t="shared" si="7368"/>
        <v>#N/A</v>
      </c>
      <c r="V4266" s="52" t="e">
        <f t="shared" si="7368"/>
        <v>#N/A</v>
      </c>
      <c r="W4266" s="52" t="e">
        <f t="shared" si="7368"/>
        <v>#N/A</v>
      </c>
      <c r="X4266" s="55" t="e">
        <f t="shared" si="7361"/>
        <v>#N/A</v>
      </c>
      <c r="Y4266" s="55" t="e">
        <f t="shared" si="7362"/>
        <v>#N/A</v>
      </c>
      <c r="Z4266" s="55" t="e">
        <f t="shared" ref="Z4266" si="7369">Z4265</f>
        <v>#N/A</v>
      </c>
      <c r="AA4266" s="55" t="e">
        <f t="shared" si="7364"/>
        <v>#N/A</v>
      </c>
      <c r="AB4266" s="336" t="e">
        <f t="shared" si="7365"/>
        <v>#N/A</v>
      </c>
      <c r="AC4266" s="223" t="e">
        <f ca="1">INDEX(FGA_COEFFS,1,1)+Z4266*INDEX(FGA_COEFFS,1,2)+Y4266*INDEX(FGA_COEFFS,1,3)+R4266*INDEX(FGA_COEFFS,1,4)+Q4265*INDEX(FGA_COEFFS,1,5)+S4266*INDEX(FGA_COEFFS,1,6)+T4265*INDEX(FGA_COEFFS,1,7)+M4265*INDEX(FGA_COEFFS,1,8)+Y4269*Y4271</f>
        <v>#N/A</v>
      </c>
      <c r="AD4266" s="223" t="e">
        <f ca="1">INDEX(THREEPTA_COEFFS,1,1)+AC4266*INDEX(THREEPTA_COEFFS,1,2)+J4266*INDEX(THREEPTA_COEFFS,1,3)+AA4266*INDEX(THREEPTA_COEFFS,1,4)+K4266*INDEX(THREEPTA_COEFFS,1,5)+L4265*INDEX(THREEPTA_COEFFS,1,6)+Z4269*Z4271</f>
        <v>#N/A</v>
      </c>
      <c r="AE4266" s="223" t="e">
        <f ca="1">INDEX(THREEPTPCT_COEFFS,1,1)+K4266*INDEX(THREEPTPCT_COEFFS,1,2)+L4265*INDEX(THREEPTPCT_COEFFS,1,3)+AA4269*AA4271</f>
        <v>#N/A</v>
      </c>
      <c r="AF4266" s="55" t="e">
        <f t="shared" ca="1" si="7366"/>
        <v>#N/A</v>
      </c>
      <c r="AG4266" s="223" t="e">
        <f ca="1">INDEX(TWOPTPCT_COEFFS,1,1)+AB4266*INDEX(TWOPTPCT_COEFFS,1,2)+I4265*INDEX(TWOPTPCT_COEFFS,1,3)+G4265*INDEX(TWOPTPCT_COEFFS,1,4)+L4265*INDEX(TWOPTPCT_COEFFS,1,5)+AB4269*AB4271</f>
        <v>#N/A</v>
      </c>
      <c r="AH4266" s="223" t="e">
        <f ca="1">INDEX(FTA_COEFFS,1,1)+O4266*INDEX(FTA_COEFFS,1,2)+N4265*INDEX(FTA_COEFFS,1,3)+(Q4266+R4266)*INDEX(FTA_COEFFS,1,4)+(Q4265+R4265)*INDEX(FTA_COEFFS,1,5)+M4265*INDEX(FTA_COEFFS,1,6)+AC4269*AC4271</f>
        <v>#N/A</v>
      </c>
      <c r="AI4266" s="223" t="e">
        <f ca="1">INDEX(FTPCT_COEFFS,1,1)+P4266*INDEX(FTPCT_COEFFS,1,2)+F4266*INDEX(FTPCT_COEFFS,1,3)+G4265*INDEX(FTPCT_COEFFS,1,4)+AD4269*AD4271</f>
        <v>#N/A</v>
      </c>
      <c r="AJ4266" s="338" t="e">
        <f t="shared" ca="1" si="7367"/>
        <v>#N/A</v>
      </c>
      <c r="AK4266" s="55"/>
      <c r="AL4266" s="55"/>
      <c r="AM4266" s="55"/>
      <c r="AN4266" s="55"/>
      <c r="AO4266" s="55"/>
      <c r="AP4266" s="55"/>
      <c r="AQ4266" s="55"/>
      <c r="AR4266" s="55"/>
    </row>
    <row r="4267" spans="1:45" x14ac:dyDescent="0.3">
      <c r="A4267" s="54" t="e">
        <f ca="1">IF(D4265&gt;(D4266+(AVERAGE(V4265,W4265)-AVERAGE(V4266,W4266))/2)+2.5,C4265,IF(D4266&gt;(D4265+(AVERAGE(V4266,W4266)-AVERAGE(V4265,W4265))/2)+2.5,C4266,"Close"))</f>
        <v>#N/A</v>
      </c>
      <c r="B4267" s="64" t="e">
        <f ca="1">IF(D4266&gt;D4265,C4266,C4265)</f>
        <v>#N/A</v>
      </c>
      <c r="D4267" s="56"/>
      <c r="X4267" s="55"/>
      <c r="Y4267" s="55"/>
      <c r="Z4267" s="55"/>
      <c r="AA4267" s="55"/>
      <c r="AB4267" s="55"/>
      <c r="AC4267" s="337"/>
      <c r="AD4267" s="337"/>
      <c r="AE4267" s="337"/>
      <c r="AF4267" s="337"/>
      <c r="AG4267" s="337"/>
      <c r="AH4267" s="337"/>
      <c r="AI4267" s="337"/>
      <c r="AJ4267" s="337"/>
      <c r="AK4267" s="337"/>
      <c r="AL4267" s="337"/>
      <c r="AM4267" s="55"/>
      <c r="AN4267" s="55"/>
      <c r="AO4267" s="55"/>
      <c r="AP4267" s="55"/>
      <c r="AQ4267" s="55"/>
      <c r="AR4267" s="55"/>
      <c r="AS4267" s="55"/>
    </row>
    <row r="4268" spans="1:45" x14ac:dyDescent="0.3">
      <c r="X4268" s="54" t="s">
        <v>1305</v>
      </c>
      <c r="Y4268" s="54" t="s">
        <v>128</v>
      </c>
      <c r="Z4268" s="54" t="s">
        <v>157</v>
      </c>
      <c r="AA4268" s="54" t="s">
        <v>151</v>
      </c>
      <c r="AB4268" s="54" t="s">
        <v>1327</v>
      </c>
      <c r="AC4268" s="54" t="s">
        <v>129</v>
      </c>
      <c r="AD4268" s="54" t="s">
        <v>116</v>
      </c>
      <c r="AE4268" s="54"/>
      <c r="AF4268" s="54"/>
      <c r="AG4268" s="54"/>
      <c r="AH4268" s="54"/>
      <c r="AI4268" s="54"/>
      <c r="AJ4268" s="54"/>
      <c r="AK4268" s="54"/>
      <c r="AL4268" s="54"/>
      <c r="AM4268" s="54"/>
      <c r="AN4268" s="54"/>
      <c r="AO4268" s="54"/>
      <c r="AP4268" s="54"/>
      <c r="AQ4268" s="54"/>
      <c r="AR4268" s="54"/>
      <c r="AS4268" s="54"/>
    </row>
    <row r="4269" spans="1:45" x14ac:dyDescent="0.3">
      <c r="X4269" s="54"/>
      <c r="Y4269" s="54">
        <f t="shared" ref="Y4269:AD4269" si="7370">Y4262</f>
        <v>6.4436999999999998</v>
      </c>
      <c r="Z4269" s="54">
        <f t="shared" si="7370"/>
        <v>4.9371</v>
      </c>
      <c r="AA4269" s="54">
        <f t="shared" si="7370"/>
        <v>11.350300000000001</v>
      </c>
      <c r="AB4269" s="54">
        <f t="shared" si="7370"/>
        <v>7.1900000000000006E-2</v>
      </c>
      <c r="AC4269" s="54">
        <f t="shared" si="7370"/>
        <v>6.2766000000000002</v>
      </c>
      <c r="AD4269" s="54">
        <f t="shared" si="7370"/>
        <v>11.042999999999999</v>
      </c>
      <c r="AE4269" s="54"/>
      <c r="AF4269" s="336"/>
      <c r="AG4269" s="336"/>
      <c r="AH4269" s="336"/>
      <c r="AI4269" s="54"/>
      <c r="AJ4269" s="54"/>
      <c r="AK4269" s="54"/>
      <c r="AL4269" s="54"/>
      <c r="AM4269" s="54"/>
      <c r="AN4269" s="54"/>
      <c r="AO4269" s="54"/>
      <c r="AP4269" s="54"/>
      <c r="AQ4269" s="54"/>
      <c r="AR4269" s="54"/>
      <c r="AS4269" s="54"/>
    </row>
    <row r="4270" spans="1:45" x14ac:dyDescent="0.3">
      <c r="D4270" s="56"/>
      <c r="X4270" s="336"/>
      <c r="Y4270" s="336">
        <f t="shared" ref="Y4270:AD4333" ca="1" si="7371">1.5*RAND()^2*IF(RAND()&gt;0.5,1,-1)</f>
        <v>0.59144163731915878</v>
      </c>
      <c r="Z4270" s="336">
        <f t="shared" ca="1" si="7371"/>
        <v>-8.8626619348286362E-2</v>
      </c>
      <c r="AA4270" s="336">
        <f t="shared" ca="1" si="7371"/>
        <v>-1.2410994275392939E-2</v>
      </c>
      <c r="AB4270" s="336">
        <f t="shared" ca="1" si="7371"/>
        <v>-0.34740233419534661</v>
      </c>
      <c r="AC4270" s="336">
        <f t="shared" ca="1" si="7371"/>
        <v>1.0769624735108516</v>
      </c>
      <c r="AD4270" s="336">
        <f t="shared" ca="1" si="7371"/>
        <v>-1.0993271747135327</v>
      </c>
      <c r="AE4270" s="336"/>
      <c r="AF4270" s="336"/>
      <c r="AG4270" s="336"/>
      <c r="AH4270" s="336"/>
      <c r="AI4270" s="54"/>
      <c r="AJ4270" s="54"/>
      <c r="AK4270" s="54"/>
      <c r="AL4270" s="336"/>
      <c r="AM4270" s="336"/>
      <c r="AN4270" s="336"/>
      <c r="AO4270" s="336"/>
      <c r="AP4270" s="54"/>
      <c r="AQ4270" s="336"/>
      <c r="AR4270" s="336"/>
      <c r="AS4270" s="336"/>
    </row>
    <row r="4271" spans="1:45" x14ac:dyDescent="0.3">
      <c r="C4271" s="54"/>
      <c r="D4271" s="56"/>
      <c r="Y4271" s="336">
        <f t="shared" ca="1" si="7371"/>
        <v>-0.60642647472923317</v>
      </c>
      <c r="Z4271" s="336">
        <f t="shared" ca="1" si="7371"/>
        <v>-0.352108396122367</v>
      </c>
      <c r="AA4271" s="336">
        <f t="shared" ca="1" si="7371"/>
        <v>-0.9018328513468844</v>
      </c>
      <c r="AB4271" s="336">
        <f t="shared" ca="1" si="7371"/>
        <v>-2.1692711508723645E-3</v>
      </c>
      <c r="AC4271" s="336">
        <f t="shared" ca="1" si="7371"/>
        <v>1.4994951040623487E-2</v>
      </c>
      <c r="AD4271" s="336">
        <f t="shared" ca="1" si="7371"/>
        <v>-1.3317372952352849E-4</v>
      </c>
      <c r="AE4271" s="55"/>
      <c r="AF4271" s="55"/>
      <c r="AG4271" s="55"/>
      <c r="AH4271" s="55"/>
      <c r="AI4271" s="55"/>
      <c r="AJ4271" s="55"/>
      <c r="AK4271" s="55"/>
      <c r="AL4271" s="55"/>
      <c r="AM4271" s="55"/>
      <c r="AN4271" s="55"/>
      <c r="AO4271" s="55"/>
      <c r="AP4271" s="55"/>
      <c r="AQ4271" s="55"/>
      <c r="AR4271" s="55"/>
      <c r="AS4271" s="55"/>
    </row>
    <row r="4272" spans="1:45" x14ac:dyDescent="0.3">
      <c r="B4272" s="54" t="s">
        <v>172</v>
      </c>
      <c r="C4272" s="53">
        <f>C4265</f>
        <v>0</v>
      </c>
      <c r="D4272" s="56" t="e">
        <f t="shared" ref="D4272:D4273" ca="1" si="7372">AJ4272</f>
        <v>#N/A</v>
      </c>
      <c r="E4272" s="52" t="e">
        <f t="shared" ref="E4272:W4272" si="7373">E4265</f>
        <v>#N/A</v>
      </c>
      <c r="F4272" s="52" t="e">
        <f t="shared" si="7373"/>
        <v>#N/A</v>
      </c>
      <c r="G4272" s="52" t="e">
        <f t="shared" si="7373"/>
        <v>#N/A</v>
      </c>
      <c r="H4272" s="52" t="e">
        <f t="shared" si="7373"/>
        <v>#N/A</v>
      </c>
      <c r="I4272" s="52" t="e">
        <f t="shared" si="7373"/>
        <v>#N/A</v>
      </c>
      <c r="J4272" s="52" t="e">
        <f t="shared" si="7373"/>
        <v>#N/A</v>
      </c>
      <c r="K4272" s="52" t="e">
        <f t="shared" si="7373"/>
        <v>#N/A</v>
      </c>
      <c r="L4272" s="52" t="e">
        <f t="shared" si="7373"/>
        <v>#N/A</v>
      </c>
      <c r="M4272" s="52" t="e">
        <f t="shared" si="7373"/>
        <v>#N/A</v>
      </c>
      <c r="N4272" s="52" t="e">
        <f t="shared" si="7373"/>
        <v>#N/A</v>
      </c>
      <c r="O4272" s="52" t="e">
        <f t="shared" si="7373"/>
        <v>#N/A</v>
      </c>
      <c r="P4272" s="52" t="e">
        <f t="shared" si="7373"/>
        <v>#N/A</v>
      </c>
      <c r="Q4272" s="52" t="e">
        <f t="shared" si="7373"/>
        <v>#N/A</v>
      </c>
      <c r="R4272" s="52" t="e">
        <f t="shared" si="7373"/>
        <v>#N/A</v>
      </c>
      <c r="S4272" s="52" t="e">
        <f t="shared" si="7373"/>
        <v>#N/A</v>
      </c>
      <c r="T4272" s="52" t="e">
        <f t="shared" si="7373"/>
        <v>#N/A</v>
      </c>
      <c r="U4272" s="52" t="e">
        <f t="shared" si="7373"/>
        <v>#N/A</v>
      </c>
      <c r="V4272" s="52" t="e">
        <f t="shared" si="7373"/>
        <v>#N/A</v>
      </c>
      <c r="W4272" s="52" t="e">
        <f t="shared" si="7373"/>
        <v>#N/A</v>
      </c>
      <c r="X4272" s="55" t="e">
        <f t="shared" ref="X4272:X4273" si="7374">(H4272-(O4272*P4272)/100-3*(J4272*K4272)/100)/2</f>
        <v>#N/A</v>
      </c>
      <c r="Y4272" s="55" t="e">
        <f t="shared" ref="Y4272:Y4273" si="7375">SUM(X4272,(J4272*K4272/100))/(F4272/100)</f>
        <v>#N/A</v>
      </c>
      <c r="Z4272" s="55" t="e">
        <f t="shared" ref="Z4272" si="7376">U4272*0.5+U4273*0.5</f>
        <v>#N/A</v>
      </c>
      <c r="AA4272" s="55" t="e">
        <f t="shared" ref="AA4272:AA4273" si="7377">J4272/Y4272</f>
        <v>#N/A</v>
      </c>
      <c r="AB4272" s="336" t="e">
        <f t="shared" ref="AB4272:AB4273" si="7378">X4272/(Y4272-J4272)</f>
        <v>#N/A</v>
      </c>
      <c r="AC4272" s="223" t="e">
        <f ca="1">INDEX(FGA_COEFFS,1,1)+Z4272*INDEX(FGA_COEFFS,1,2)+Y4272*INDEX(FGA_COEFFS,1,3)+R4272*INDEX(FGA_COEFFS,1,4)+Q4273*INDEX(FGA_COEFFS,1,5)+S4272*INDEX(FGA_COEFFS,1,6)+T4273*INDEX(FGA_COEFFS,1,7)+M4273*INDEX(FGA_COEFFS,1,8)+Y4276*Y4277</f>
        <v>#N/A</v>
      </c>
      <c r="AD4272" s="223" t="e">
        <f ca="1">INDEX(THREEPTA_COEFFS,1,1)+AC4272*INDEX(THREEPTA_COEFFS,1,2)+J4272*INDEX(THREEPTA_COEFFS,1,3)+AA4272*INDEX(THREEPTA_COEFFS,1,4)+K4272*INDEX(THREEPTA_COEFFS,1,5)+L4273*INDEX(THREEPTA_COEFFS,1,6)+Z4276*Z4277</f>
        <v>#N/A</v>
      </c>
      <c r="AE4272" s="223" t="e">
        <f ca="1">INDEX(THREEPTPCT_COEFFS,1,1)+K4272*INDEX(THREEPTPCT_COEFFS,1,2)+L4273*INDEX(THREEPTPCT_COEFFS,1,3)+AA4276*AA4277</f>
        <v>#N/A</v>
      </c>
      <c r="AF4272" s="55" t="e">
        <f t="shared" ref="AF4272:AF4273" ca="1" si="7379">AC4272-AD4272</f>
        <v>#N/A</v>
      </c>
      <c r="AG4272" s="223" t="e">
        <f ca="1">INDEX(TWOPTPCT_COEFFS,1,1)+AB4272*INDEX(TWOPTPCT_COEFFS,1,2)+I4273*INDEX(TWOPTPCT_COEFFS,1,3)+G4273*INDEX(TWOPTPCT_COEFFS,1,4)+L4273*INDEX(TWOPTPCT_COEFFS,1,5)+AB4276*AB4277</f>
        <v>#N/A</v>
      </c>
      <c r="AH4272" s="223" t="e">
        <f ca="1">INDEX(FTA_COEFFS,1,1)+O4272*INDEX(FTA_COEFFS,1,2)+N4273*INDEX(FTA_COEFFS,1,3)+(Q4272+R4272)*INDEX(FTA_COEFFS,1,4)+(Q4273+R4273)*INDEX(FTA_COEFFS,1,5)+M4273*INDEX(FTA_COEFFS,1,6)+AC4276*AC4277</f>
        <v>#N/A</v>
      </c>
      <c r="AI4272" s="223" t="e">
        <f ca="1">INDEX(FTPCT_COEFFS,1,1)+P4272*INDEX(FTPCT_COEFFS,1,2)+F4272*INDEX(FTPCT_COEFFS,1,3)+G4273*INDEX(FTPCT_COEFFS,1,4)+AD4276*AD4277</f>
        <v>#N/A</v>
      </c>
      <c r="AJ4272" s="338" t="e">
        <f t="shared" ref="AJ4272:AJ4273" ca="1" si="7380">AD4272*AE4272/100+AF4272*AG4272+AH4272*AI4272/100</f>
        <v>#N/A</v>
      </c>
      <c r="AK4272" s="55"/>
      <c r="AL4272" s="55"/>
      <c r="AM4272" s="55"/>
      <c r="AN4272" s="55"/>
      <c r="AO4272" s="55"/>
      <c r="AP4272" s="55"/>
      <c r="AQ4272" s="55"/>
      <c r="AR4272" s="55"/>
    </row>
    <row r="4273" spans="1:45" x14ac:dyDescent="0.3">
      <c r="B4273" s="54" t="s">
        <v>175</v>
      </c>
      <c r="C4273" s="54">
        <f>C4266</f>
        <v>0</v>
      </c>
      <c r="D4273" s="56" t="e">
        <f t="shared" ca="1" si="7372"/>
        <v>#N/A</v>
      </c>
      <c r="E4273" s="52" t="e">
        <f t="shared" ref="E4273:W4273" si="7381">E4266</f>
        <v>#N/A</v>
      </c>
      <c r="F4273" s="52" t="e">
        <f t="shared" si="7381"/>
        <v>#N/A</v>
      </c>
      <c r="G4273" s="52" t="e">
        <f t="shared" si="7381"/>
        <v>#N/A</v>
      </c>
      <c r="H4273" s="52" t="e">
        <f t="shared" si="7381"/>
        <v>#N/A</v>
      </c>
      <c r="I4273" s="52" t="e">
        <f t="shared" si="7381"/>
        <v>#N/A</v>
      </c>
      <c r="J4273" s="52" t="e">
        <f t="shared" si="7381"/>
        <v>#N/A</v>
      </c>
      <c r="K4273" s="52" t="e">
        <f t="shared" si="7381"/>
        <v>#N/A</v>
      </c>
      <c r="L4273" s="52" t="e">
        <f t="shared" si="7381"/>
        <v>#N/A</v>
      </c>
      <c r="M4273" s="52" t="e">
        <f t="shared" si="7381"/>
        <v>#N/A</v>
      </c>
      <c r="N4273" s="52" t="e">
        <f t="shared" si="7381"/>
        <v>#N/A</v>
      </c>
      <c r="O4273" s="52" t="e">
        <f t="shared" si="7381"/>
        <v>#N/A</v>
      </c>
      <c r="P4273" s="52" t="e">
        <f t="shared" si="7381"/>
        <v>#N/A</v>
      </c>
      <c r="Q4273" s="52" t="e">
        <f t="shared" si="7381"/>
        <v>#N/A</v>
      </c>
      <c r="R4273" s="52" t="e">
        <f t="shared" si="7381"/>
        <v>#N/A</v>
      </c>
      <c r="S4273" s="52" t="e">
        <f t="shared" si="7381"/>
        <v>#N/A</v>
      </c>
      <c r="T4273" s="52" t="e">
        <f t="shared" si="7381"/>
        <v>#N/A</v>
      </c>
      <c r="U4273" s="52" t="e">
        <f t="shared" si="7381"/>
        <v>#N/A</v>
      </c>
      <c r="V4273" s="52" t="e">
        <f t="shared" si="7381"/>
        <v>#N/A</v>
      </c>
      <c r="W4273" s="52" t="e">
        <f t="shared" si="7381"/>
        <v>#N/A</v>
      </c>
      <c r="X4273" s="55" t="e">
        <f t="shared" si="7374"/>
        <v>#N/A</v>
      </c>
      <c r="Y4273" s="55" t="e">
        <f t="shared" si="7375"/>
        <v>#N/A</v>
      </c>
      <c r="Z4273" s="55" t="e">
        <f t="shared" ref="Z4273" si="7382">Z4272</f>
        <v>#N/A</v>
      </c>
      <c r="AA4273" s="55" t="e">
        <f t="shared" si="7377"/>
        <v>#N/A</v>
      </c>
      <c r="AB4273" s="336" t="e">
        <f t="shared" si="7378"/>
        <v>#N/A</v>
      </c>
      <c r="AC4273" s="223" t="e">
        <f ca="1">INDEX(FGA_COEFFS,1,1)+Z4273*INDEX(FGA_COEFFS,1,2)+Y4273*INDEX(FGA_COEFFS,1,3)+R4273*INDEX(FGA_COEFFS,1,4)+Q4272*INDEX(FGA_COEFFS,1,5)+S4273*INDEX(FGA_COEFFS,1,6)+T4272*INDEX(FGA_COEFFS,1,7)+M4272*INDEX(FGA_COEFFS,1,8)+Y4276*Y4278</f>
        <v>#N/A</v>
      </c>
      <c r="AD4273" s="223" t="e">
        <f ca="1">INDEX(THREEPTA_COEFFS,1,1)+AC4273*INDEX(THREEPTA_COEFFS,1,2)+J4273*INDEX(THREEPTA_COEFFS,1,3)+AA4273*INDEX(THREEPTA_COEFFS,1,4)+K4273*INDEX(THREEPTA_COEFFS,1,5)+L4272*INDEX(THREEPTA_COEFFS,1,6)+Z4276*Z4278</f>
        <v>#N/A</v>
      </c>
      <c r="AE4273" s="223" t="e">
        <f ca="1">INDEX(THREEPTPCT_COEFFS,1,1)+K4273*INDEX(THREEPTPCT_COEFFS,1,2)+L4272*INDEX(THREEPTPCT_COEFFS,1,3)+AA4276*AA4278</f>
        <v>#N/A</v>
      </c>
      <c r="AF4273" s="55" t="e">
        <f t="shared" ca="1" si="7379"/>
        <v>#N/A</v>
      </c>
      <c r="AG4273" s="223" t="e">
        <f ca="1">INDEX(TWOPTPCT_COEFFS,1,1)+AB4273*INDEX(TWOPTPCT_COEFFS,1,2)+I4272*INDEX(TWOPTPCT_COEFFS,1,3)+G4272*INDEX(TWOPTPCT_COEFFS,1,4)+L4272*INDEX(TWOPTPCT_COEFFS,1,5)+AB4276*AB4278</f>
        <v>#N/A</v>
      </c>
      <c r="AH4273" s="223" t="e">
        <f ca="1">INDEX(FTA_COEFFS,1,1)+O4273*INDEX(FTA_COEFFS,1,2)+N4272*INDEX(FTA_COEFFS,1,3)+(Q4273+R4273)*INDEX(FTA_COEFFS,1,4)+(Q4272+R4272)*INDEX(FTA_COEFFS,1,5)+M4272*INDEX(FTA_COEFFS,1,6)+AC4276*AC4278</f>
        <v>#N/A</v>
      </c>
      <c r="AI4273" s="223" t="e">
        <f ca="1">INDEX(FTPCT_COEFFS,1,1)+P4273*INDEX(FTPCT_COEFFS,1,2)+F4273*INDEX(FTPCT_COEFFS,1,3)+G4272*INDEX(FTPCT_COEFFS,1,4)+AD4276*AD4278</f>
        <v>#N/A</v>
      </c>
      <c r="AJ4273" s="338" t="e">
        <f t="shared" ca="1" si="7380"/>
        <v>#N/A</v>
      </c>
      <c r="AK4273" s="55"/>
      <c r="AL4273" s="55"/>
      <c r="AM4273" s="55"/>
      <c r="AN4273" s="55"/>
      <c r="AO4273" s="55"/>
      <c r="AP4273" s="55"/>
      <c r="AQ4273" s="55"/>
      <c r="AR4273" s="55"/>
    </row>
    <row r="4274" spans="1:45" x14ac:dyDescent="0.3">
      <c r="A4274" s="54" t="e">
        <f ca="1">IF(D4272&gt;(D4273+(AVERAGE(V4272,W4272)-AVERAGE(V4273,W4273))/2)+2.5,C4272,IF(D4273&gt;(D4272+(AVERAGE(V4273,W4273)-AVERAGE(V4272,W4272))/2)+2.5,C4273,"Close"))</f>
        <v>#N/A</v>
      </c>
      <c r="B4274" s="64" t="e">
        <f ca="1">IF(D4273&gt;D4272,C4273,C4272)</f>
        <v>#N/A</v>
      </c>
      <c r="D4274" s="56"/>
      <c r="X4274" s="55"/>
      <c r="Y4274" s="55"/>
      <c r="Z4274" s="55"/>
      <c r="AA4274" s="55"/>
      <c r="AB4274" s="55"/>
      <c r="AC4274" s="337"/>
      <c r="AD4274" s="337"/>
      <c r="AE4274" s="337"/>
      <c r="AF4274" s="337"/>
      <c r="AG4274" s="337"/>
      <c r="AH4274" s="337"/>
      <c r="AI4274" s="337"/>
      <c r="AJ4274" s="337"/>
      <c r="AK4274" s="337"/>
      <c r="AL4274" s="337"/>
      <c r="AM4274" s="55"/>
      <c r="AN4274" s="55"/>
      <c r="AO4274" s="55"/>
      <c r="AP4274" s="55"/>
      <c r="AQ4274" s="55"/>
      <c r="AR4274" s="55"/>
      <c r="AS4274" s="55"/>
    </row>
    <row r="4275" spans="1:45" x14ac:dyDescent="0.3">
      <c r="X4275" s="54" t="s">
        <v>1305</v>
      </c>
      <c r="Y4275" s="54" t="s">
        <v>128</v>
      </c>
      <c r="Z4275" s="54" t="s">
        <v>157</v>
      </c>
      <c r="AA4275" s="54" t="s">
        <v>151</v>
      </c>
      <c r="AB4275" s="54" t="s">
        <v>1327</v>
      </c>
      <c r="AC4275" s="54" t="s">
        <v>129</v>
      </c>
      <c r="AD4275" s="54" t="s">
        <v>116</v>
      </c>
      <c r="AE4275" s="54"/>
      <c r="AF4275" s="54"/>
      <c r="AG4275" s="54"/>
      <c r="AH4275" s="54"/>
      <c r="AI4275" s="54"/>
      <c r="AJ4275" s="54"/>
      <c r="AK4275" s="54"/>
      <c r="AL4275" s="54"/>
      <c r="AM4275" s="54"/>
      <c r="AN4275" s="54"/>
      <c r="AO4275" s="54"/>
      <c r="AP4275" s="54"/>
      <c r="AQ4275" s="54"/>
      <c r="AR4275" s="54"/>
      <c r="AS4275" s="54"/>
    </row>
    <row r="4276" spans="1:45" x14ac:dyDescent="0.3">
      <c r="X4276" s="54"/>
      <c r="Y4276" s="54">
        <f t="shared" ref="Y4276:AD4276" si="7383">Y4269</f>
        <v>6.4436999999999998</v>
      </c>
      <c r="Z4276" s="54">
        <f t="shared" si="7383"/>
        <v>4.9371</v>
      </c>
      <c r="AA4276" s="54">
        <f t="shared" si="7383"/>
        <v>11.350300000000001</v>
      </c>
      <c r="AB4276" s="54">
        <f t="shared" si="7383"/>
        <v>7.1900000000000006E-2</v>
      </c>
      <c r="AC4276" s="54">
        <f t="shared" si="7383"/>
        <v>6.2766000000000002</v>
      </c>
      <c r="AD4276" s="54">
        <f t="shared" si="7383"/>
        <v>11.042999999999999</v>
      </c>
      <c r="AE4276" s="54"/>
      <c r="AF4276" s="336"/>
      <c r="AG4276" s="336"/>
      <c r="AH4276" s="336"/>
      <c r="AI4276" s="54"/>
      <c r="AJ4276" s="54"/>
      <c r="AK4276" s="54"/>
      <c r="AL4276" s="54"/>
      <c r="AM4276" s="54"/>
      <c r="AN4276" s="54"/>
      <c r="AO4276" s="54"/>
      <c r="AP4276" s="54"/>
      <c r="AQ4276" s="54"/>
      <c r="AR4276" s="54"/>
      <c r="AS4276" s="54"/>
    </row>
    <row r="4277" spans="1:45" x14ac:dyDescent="0.3">
      <c r="D4277" s="56"/>
      <c r="X4277" s="336"/>
      <c r="Y4277" s="336">
        <f t="shared" ca="1" si="7371"/>
        <v>5.5947337777737674E-3</v>
      </c>
      <c r="Z4277" s="336">
        <f t="shared" ca="1" si="7371"/>
        <v>0.79878626205772552</v>
      </c>
      <c r="AA4277" s="336">
        <f t="shared" ca="1" si="7371"/>
        <v>0.73887757543674537</v>
      </c>
      <c r="AB4277" s="336">
        <f t="shared" ca="1" si="7371"/>
        <v>-0.13767211515359873</v>
      </c>
      <c r="AC4277" s="336">
        <f t="shared" ca="1" si="7371"/>
        <v>9.9586404411442175E-2</v>
      </c>
      <c r="AD4277" s="336">
        <f t="shared" ca="1" si="7371"/>
        <v>0.84137201077118817</v>
      </c>
      <c r="AE4277" s="336"/>
      <c r="AF4277" s="336"/>
      <c r="AG4277" s="336"/>
      <c r="AH4277" s="336"/>
      <c r="AI4277" s="54"/>
      <c r="AJ4277" s="54"/>
      <c r="AK4277" s="54"/>
      <c r="AL4277" s="336"/>
      <c r="AM4277" s="336"/>
      <c r="AN4277" s="336"/>
      <c r="AO4277" s="336"/>
      <c r="AP4277" s="54"/>
      <c r="AQ4277" s="336"/>
      <c r="AR4277" s="336"/>
      <c r="AS4277" s="336"/>
    </row>
    <row r="4278" spans="1:45" x14ac:dyDescent="0.3">
      <c r="C4278" s="54"/>
      <c r="D4278" s="56"/>
      <c r="Y4278" s="336">
        <f t="shared" ca="1" si="7371"/>
        <v>-0.2570679931094792</v>
      </c>
      <c r="Z4278" s="336">
        <f t="shared" ca="1" si="7371"/>
        <v>-0.5240360754425093</v>
      </c>
      <c r="AA4278" s="336">
        <f t="shared" ca="1" si="7371"/>
        <v>0.76681182641400381</v>
      </c>
      <c r="AB4278" s="336">
        <f t="shared" ca="1" si="7371"/>
        <v>-4.9953466330679422E-3</v>
      </c>
      <c r="AC4278" s="336">
        <f t="shared" ca="1" si="7371"/>
        <v>-4.1329540486169245E-4</v>
      </c>
      <c r="AD4278" s="336">
        <f t="shared" ca="1" si="7371"/>
        <v>-0.71205832031107441</v>
      </c>
      <c r="AE4278" s="55"/>
      <c r="AF4278" s="55"/>
      <c r="AG4278" s="55"/>
      <c r="AH4278" s="55"/>
      <c r="AI4278" s="55"/>
      <c r="AJ4278" s="55"/>
      <c r="AK4278" s="55"/>
      <c r="AL4278" s="55"/>
      <c r="AM4278" s="55"/>
      <c r="AN4278" s="55"/>
      <c r="AO4278" s="55"/>
      <c r="AP4278" s="55"/>
      <c r="AQ4278" s="55"/>
      <c r="AR4278" s="55"/>
      <c r="AS4278" s="55"/>
    </row>
    <row r="4279" spans="1:45" x14ac:dyDescent="0.3">
      <c r="B4279" s="54" t="s">
        <v>172</v>
      </c>
      <c r="C4279" s="53">
        <f>C4272</f>
        <v>0</v>
      </c>
      <c r="D4279" s="56" t="e">
        <f t="shared" ref="D4279:D4280" ca="1" si="7384">AJ4279</f>
        <v>#N/A</v>
      </c>
      <c r="E4279" s="52" t="e">
        <f t="shared" ref="E4279:W4279" si="7385">E4272</f>
        <v>#N/A</v>
      </c>
      <c r="F4279" s="52" t="e">
        <f t="shared" si="7385"/>
        <v>#N/A</v>
      </c>
      <c r="G4279" s="52" t="e">
        <f t="shared" si="7385"/>
        <v>#N/A</v>
      </c>
      <c r="H4279" s="52" t="e">
        <f t="shared" si="7385"/>
        <v>#N/A</v>
      </c>
      <c r="I4279" s="52" t="e">
        <f t="shared" si="7385"/>
        <v>#N/A</v>
      </c>
      <c r="J4279" s="52" t="e">
        <f t="shared" si="7385"/>
        <v>#N/A</v>
      </c>
      <c r="K4279" s="52" t="e">
        <f t="shared" si="7385"/>
        <v>#N/A</v>
      </c>
      <c r="L4279" s="52" t="e">
        <f t="shared" si="7385"/>
        <v>#N/A</v>
      </c>
      <c r="M4279" s="52" t="e">
        <f t="shared" si="7385"/>
        <v>#N/A</v>
      </c>
      <c r="N4279" s="52" t="e">
        <f t="shared" si="7385"/>
        <v>#N/A</v>
      </c>
      <c r="O4279" s="52" t="e">
        <f t="shared" si="7385"/>
        <v>#N/A</v>
      </c>
      <c r="P4279" s="52" t="e">
        <f t="shared" si="7385"/>
        <v>#N/A</v>
      </c>
      <c r="Q4279" s="52" t="e">
        <f t="shared" si="7385"/>
        <v>#N/A</v>
      </c>
      <c r="R4279" s="52" t="e">
        <f t="shared" si="7385"/>
        <v>#N/A</v>
      </c>
      <c r="S4279" s="52" t="e">
        <f t="shared" si="7385"/>
        <v>#N/A</v>
      </c>
      <c r="T4279" s="52" t="e">
        <f t="shared" si="7385"/>
        <v>#N/A</v>
      </c>
      <c r="U4279" s="52" t="e">
        <f t="shared" si="7385"/>
        <v>#N/A</v>
      </c>
      <c r="V4279" s="52" t="e">
        <f t="shared" si="7385"/>
        <v>#N/A</v>
      </c>
      <c r="W4279" s="52" t="e">
        <f t="shared" si="7385"/>
        <v>#N/A</v>
      </c>
      <c r="X4279" s="55" t="e">
        <f t="shared" ref="X4279:X4280" si="7386">(H4279-(O4279*P4279)/100-3*(J4279*K4279)/100)/2</f>
        <v>#N/A</v>
      </c>
      <c r="Y4279" s="55" t="e">
        <f t="shared" ref="Y4279:Y4280" si="7387">SUM(X4279,(J4279*K4279/100))/(F4279/100)</f>
        <v>#N/A</v>
      </c>
      <c r="Z4279" s="55" t="e">
        <f t="shared" ref="Z4279" si="7388">U4279*0.5+U4280*0.5</f>
        <v>#N/A</v>
      </c>
      <c r="AA4279" s="55" t="e">
        <f t="shared" ref="AA4279:AA4280" si="7389">J4279/Y4279</f>
        <v>#N/A</v>
      </c>
      <c r="AB4279" s="336" t="e">
        <f t="shared" ref="AB4279:AB4280" si="7390">X4279/(Y4279-J4279)</f>
        <v>#N/A</v>
      </c>
      <c r="AC4279" s="223" t="e">
        <f ca="1">INDEX(FGA_COEFFS,1,1)+Z4279*INDEX(FGA_COEFFS,1,2)+Y4279*INDEX(FGA_COEFFS,1,3)+R4279*INDEX(FGA_COEFFS,1,4)+Q4280*INDEX(FGA_COEFFS,1,5)+S4279*INDEX(FGA_COEFFS,1,6)+T4280*INDEX(FGA_COEFFS,1,7)+M4280*INDEX(FGA_COEFFS,1,8)+Y4283*Y4284</f>
        <v>#N/A</v>
      </c>
      <c r="AD4279" s="223" t="e">
        <f ca="1">INDEX(THREEPTA_COEFFS,1,1)+AC4279*INDEX(THREEPTA_COEFFS,1,2)+J4279*INDEX(THREEPTA_COEFFS,1,3)+AA4279*INDEX(THREEPTA_COEFFS,1,4)+K4279*INDEX(THREEPTA_COEFFS,1,5)+L4280*INDEX(THREEPTA_COEFFS,1,6)+Z4283*Z4284</f>
        <v>#N/A</v>
      </c>
      <c r="AE4279" s="223" t="e">
        <f ca="1">INDEX(THREEPTPCT_COEFFS,1,1)+K4279*INDEX(THREEPTPCT_COEFFS,1,2)+L4280*INDEX(THREEPTPCT_COEFFS,1,3)+AA4283*AA4284</f>
        <v>#N/A</v>
      </c>
      <c r="AF4279" s="55" t="e">
        <f t="shared" ref="AF4279:AF4280" ca="1" si="7391">AC4279-AD4279</f>
        <v>#N/A</v>
      </c>
      <c r="AG4279" s="223" t="e">
        <f ca="1">INDEX(TWOPTPCT_COEFFS,1,1)+AB4279*INDEX(TWOPTPCT_COEFFS,1,2)+I4280*INDEX(TWOPTPCT_COEFFS,1,3)+G4280*INDEX(TWOPTPCT_COEFFS,1,4)+L4280*INDEX(TWOPTPCT_COEFFS,1,5)+AB4283*AB4284</f>
        <v>#N/A</v>
      </c>
      <c r="AH4279" s="223" t="e">
        <f ca="1">INDEX(FTA_COEFFS,1,1)+O4279*INDEX(FTA_COEFFS,1,2)+N4280*INDEX(FTA_COEFFS,1,3)+(Q4279+R4279)*INDEX(FTA_COEFFS,1,4)+(Q4280+R4280)*INDEX(FTA_COEFFS,1,5)+M4280*INDEX(FTA_COEFFS,1,6)+AC4283*AC4284</f>
        <v>#N/A</v>
      </c>
      <c r="AI4279" s="223" t="e">
        <f ca="1">INDEX(FTPCT_COEFFS,1,1)+P4279*INDEX(FTPCT_COEFFS,1,2)+F4279*INDEX(FTPCT_COEFFS,1,3)+G4280*INDEX(FTPCT_COEFFS,1,4)+AD4283*AD4284</f>
        <v>#N/A</v>
      </c>
      <c r="AJ4279" s="338" t="e">
        <f t="shared" ref="AJ4279:AJ4280" ca="1" si="7392">AD4279*AE4279/100+AF4279*AG4279+AH4279*AI4279/100</f>
        <v>#N/A</v>
      </c>
      <c r="AK4279" s="55"/>
      <c r="AL4279" s="55"/>
      <c r="AM4279" s="55"/>
      <c r="AN4279" s="55"/>
      <c r="AO4279" s="55"/>
      <c r="AP4279" s="55"/>
      <c r="AQ4279" s="55"/>
      <c r="AR4279" s="55"/>
    </row>
    <row r="4280" spans="1:45" x14ac:dyDescent="0.3">
      <c r="B4280" s="54" t="s">
        <v>175</v>
      </c>
      <c r="C4280" s="54">
        <f>C4273</f>
        <v>0</v>
      </c>
      <c r="D4280" s="56" t="e">
        <f t="shared" ca="1" si="7384"/>
        <v>#N/A</v>
      </c>
      <c r="E4280" s="52" t="e">
        <f t="shared" ref="E4280:W4280" si="7393">E4273</f>
        <v>#N/A</v>
      </c>
      <c r="F4280" s="52" t="e">
        <f t="shared" si="7393"/>
        <v>#N/A</v>
      </c>
      <c r="G4280" s="52" t="e">
        <f t="shared" si="7393"/>
        <v>#N/A</v>
      </c>
      <c r="H4280" s="52" t="e">
        <f t="shared" si="7393"/>
        <v>#N/A</v>
      </c>
      <c r="I4280" s="52" t="e">
        <f t="shared" si="7393"/>
        <v>#N/A</v>
      </c>
      <c r="J4280" s="52" t="e">
        <f t="shared" si="7393"/>
        <v>#N/A</v>
      </c>
      <c r="K4280" s="52" t="e">
        <f t="shared" si="7393"/>
        <v>#N/A</v>
      </c>
      <c r="L4280" s="52" t="e">
        <f t="shared" si="7393"/>
        <v>#N/A</v>
      </c>
      <c r="M4280" s="52" t="e">
        <f t="shared" si="7393"/>
        <v>#N/A</v>
      </c>
      <c r="N4280" s="52" t="e">
        <f t="shared" si="7393"/>
        <v>#N/A</v>
      </c>
      <c r="O4280" s="52" t="e">
        <f t="shared" si="7393"/>
        <v>#N/A</v>
      </c>
      <c r="P4280" s="52" t="e">
        <f t="shared" si="7393"/>
        <v>#N/A</v>
      </c>
      <c r="Q4280" s="52" t="e">
        <f t="shared" si="7393"/>
        <v>#N/A</v>
      </c>
      <c r="R4280" s="52" t="e">
        <f t="shared" si="7393"/>
        <v>#N/A</v>
      </c>
      <c r="S4280" s="52" t="e">
        <f t="shared" si="7393"/>
        <v>#N/A</v>
      </c>
      <c r="T4280" s="52" t="e">
        <f t="shared" si="7393"/>
        <v>#N/A</v>
      </c>
      <c r="U4280" s="52" t="e">
        <f t="shared" si="7393"/>
        <v>#N/A</v>
      </c>
      <c r="V4280" s="52" t="e">
        <f t="shared" si="7393"/>
        <v>#N/A</v>
      </c>
      <c r="W4280" s="52" t="e">
        <f t="shared" si="7393"/>
        <v>#N/A</v>
      </c>
      <c r="X4280" s="55" t="e">
        <f t="shared" si="7386"/>
        <v>#N/A</v>
      </c>
      <c r="Y4280" s="55" t="e">
        <f t="shared" si="7387"/>
        <v>#N/A</v>
      </c>
      <c r="Z4280" s="55" t="e">
        <f t="shared" ref="Z4280" si="7394">Z4279</f>
        <v>#N/A</v>
      </c>
      <c r="AA4280" s="55" t="e">
        <f t="shared" si="7389"/>
        <v>#N/A</v>
      </c>
      <c r="AB4280" s="336" t="e">
        <f t="shared" si="7390"/>
        <v>#N/A</v>
      </c>
      <c r="AC4280" s="223" t="e">
        <f ca="1">INDEX(FGA_COEFFS,1,1)+Z4280*INDEX(FGA_COEFFS,1,2)+Y4280*INDEX(FGA_COEFFS,1,3)+R4280*INDEX(FGA_COEFFS,1,4)+Q4279*INDEX(FGA_COEFFS,1,5)+S4280*INDEX(FGA_COEFFS,1,6)+T4279*INDEX(FGA_COEFFS,1,7)+M4279*INDEX(FGA_COEFFS,1,8)+Y4283*Y4285</f>
        <v>#N/A</v>
      </c>
      <c r="AD4280" s="223" t="e">
        <f ca="1">INDEX(THREEPTA_COEFFS,1,1)+AC4280*INDEX(THREEPTA_COEFFS,1,2)+J4280*INDEX(THREEPTA_COEFFS,1,3)+AA4280*INDEX(THREEPTA_COEFFS,1,4)+K4280*INDEX(THREEPTA_COEFFS,1,5)+L4279*INDEX(THREEPTA_COEFFS,1,6)+Z4283*Z4285</f>
        <v>#N/A</v>
      </c>
      <c r="AE4280" s="223" t="e">
        <f ca="1">INDEX(THREEPTPCT_COEFFS,1,1)+K4280*INDEX(THREEPTPCT_COEFFS,1,2)+L4279*INDEX(THREEPTPCT_COEFFS,1,3)+AA4283*AA4285</f>
        <v>#N/A</v>
      </c>
      <c r="AF4280" s="55" t="e">
        <f t="shared" ca="1" si="7391"/>
        <v>#N/A</v>
      </c>
      <c r="AG4280" s="223" t="e">
        <f ca="1">INDEX(TWOPTPCT_COEFFS,1,1)+AB4280*INDEX(TWOPTPCT_COEFFS,1,2)+I4279*INDEX(TWOPTPCT_COEFFS,1,3)+G4279*INDEX(TWOPTPCT_COEFFS,1,4)+L4279*INDEX(TWOPTPCT_COEFFS,1,5)+AB4283*AB4285</f>
        <v>#N/A</v>
      </c>
      <c r="AH4280" s="223" t="e">
        <f ca="1">INDEX(FTA_COEFFS,1,1)+O4280*INDEX(FTA_COEFFS,1,2)+N4279*INDEX(FTA_COEFFS,1,3)+(Q4280+R4280)*INDEX(FTA_COEFFS,1,4)+(Q4279+R4279)*INDEX(FTA_COEFFS,1,5)+M4279*INDEX(FTA_COEFFS,1,6)+AC4283*AC4285</f>
        <v>#N/A</v>
      </c>
      <c r="AI4280" s="223" t="e">
        <f ca="1">INDEX(FTPCT_COEFFS,1,1)+P4280*INDEX(FTPCT_COEFFS,1,2)+F4280*INDEX(FTPCT_COEFFS,1,3)+G4279*INDEX(FTPCT_COEFFS,1,4)+AD4283*AD4285</f>
        <v>#N/A</v>
      </c>
      <c r="AJ4280" s="338" t="e">
        <f t="shared" ca="1" si="7392"/>
        <v>#N/A</v>
      </c>
      <c r="AK4280" s="55"/>
      <c r="AL4280" s="55"/>
      <c r="AM4280" s="55"/>
      <c r="AN4280" s="55"/>
      <c r="AO4280" s="55"/>
      <c r="AP4280" s="55"/>
      <c r="AQ4280" s="55"/>
      <c r="AR4280" s="55"/>
    </row>
    <row r="4281" spans="1:45" x14ac:dyDescent="0.3">
      <c r="A4281" s="54" t="e">
        <f ca="1">IF(D4279&gt;(D4280+(AVERAGE(V4279,W4279)-AVERAGE(V4280,W4280))/2)+2.5,C4279,IF(D4280&gt;(D4279+(AVERAGE(V4280,W4280)-AVERAGE(V4279,W4279))/2)+2.5,C4280,"Close"))</f>
        <v>#N/A</v>
      </c>
      <c r="B4281" s="64" t="e">
        <f ca="1">IF(D4280&gt;D4279,C4280,C4279)</f>
        <v>#N/A</v>
      </c>
      <c r="D4281" s="56"/>
      <c r="X4281" s="55"/>
      <c r="Y4281" s="55"/>
      <c r="Z4281" s="55"/>
      <c r="AA4281" s="55"/>
      <c r="AB4281" s="55"/>
      <c r="AC4281" s="337"/>
      <c r="AD4281" s="337"/>
      <c r="AE4281" s="337"/>
      <c r="AF4281" s="337"/>
      <c r="AG4281" s="337"/>
      <c r="AH4281" s="337"/>
      <c r="AI4281" s="337"/>
      <c r="AJ4281" s="337"/>
      <c r="AK4281" s="337"/>
      <c r="AL4281" s="337"/>
      <c r="AM4281" s="55"/>
      <c r="AN4281" s="55"/>
      <c r="AO4281" s="55"/>
      <c r="AP4281" s="55"/>
      <c r="AQ4281" s="55"/>
      <c r="AR4281" s="55"/>
      <c r="AS4281" s="55"/>
    </row>
    <row r="4282" spans="1:45" x14ac:dyDescent="0.3">
      <c r="X4282" s="54" t="s">
        <v>1305</v>
      </c>
      <c r="Y4282" s="54" t="s">
        <v>128</v>
      </c>
      <c r="Z4282" s="54" t="s">
        <v>157</v>
      </c>
      <c r="AA4282" s="54" t="s">
        <v>151</v>
      </c>
      <c r="AB4282" s="54" t="s">
        <v>1327</v>
      </c>
      <c r="AC4282" s="54" t="s">
        <v>129</v>
      </c>
      <c r="AD4282" s="54" t="s">
        <v>116</v>
      </c>
      <c r="AE4282" s="54"/>
      <c r="AF4282" s="54"/>
      <c r="AG4282" s="54"/>
      <c r="AH4282" s="54"/>
      <c r="AI4282" s="54"/>
      <c r="AJ4282" s="54"/>
      <c r="AK4282" s="54"/>
      <c r="AL4282" s="54"/>
      <c r="AM4282" s="54"/>
      <c r="AN4282" s="54"/>
      <c r="AO4282" s="54"/>
      <c r="AP4282" s="54"/>
      <c r="AQ4282" s="54"/>
      <c r="AR4282" s="54"/>
      <c r="AS4282" s="54"/>
    </row>
    <row r="4283" spans="1:45" x14ac:dyDescent="0.3">
      <c r="X4283" s="54"/>
      <c r="Y4283" s="54">
        <f t="shared" ref="Y4283:AD4283" si="7395">Y4276</f>
        <v>6.4436999999999998</v>
      </c>
      <c r="Z4283" s="54">
        <f t="shared" si="7395"/>
        <v>4.9371</v>
      </c>
      <c r="AA4283" s="54">
        <f t="shared" si="7395"/>
        <v>11.350300000000001</v>
      </c>
      <c r="AB4283" s="54">
        <f t="shared" si="7395"/>
        <v>7.1900000000000006E-2</v>
      </c>
      <c r="AC4283" s="54">
        <f t="shared" si="7395"/>
        <v>6.2766000000000002</v>
      </c>
      <c r="AD4283" s="54">
        <f t="shared" si="7395"/>
        <v>11.042999999999999</v>
      </c>
      <c r="AE4283" s="54"/>
      <c r="AF4283" s="336"/>
      <c r="AG4283" s="336"/>
      <c r="AH4283" s="336"/>
      <c r="AI4283" s="54"/>
      <c r="AJ4283" s="54"/>
      <c r="AK4283" s="54"/>
      <c r="AL4283" s="54"/>
      <c r="AM4283" s="54"/>
      <c r="AN4283" s="54"/>
      <c r="AO4283" s="54"/>
      <c r="AP4283" s="54"/>
      <c r="AQ4283" s="54"/>
      <c r="AR4283" s="54"/>
      <c r="AS4283" s="54"/>
    </row>
    <row r="4284" spans="1:45" x14ac:dyDescent="0.3">
      <c r="D4284" s="56"/>
      <c r="X4284" s="336"/>
      <c r="Y4284" s="336">
        <f t="shared" ca="1" si="7371"/>
        <v>-0.55058244197397499</v>
      </c>
      <c r="Z4284" s="336">
        <f t="shared" ca="1" si="7371"/>
        <v>0.21859066667981877</v>
      </c>
      <c r="AA4284" s="336">
        <f t="shared" ca="1" si="7371"/>
        <v>0.15505749957533876</v>
      </c>
      <c r="AB4284" s="336">
        <f t="shared" ca="1" si="7371"/>
        <v>0.16863654673279604</v>
      </c>
      <c r="AC4284" s="336">
        <f t="shared" ca="1" si="7371"/>
        <v>0.11011202622664568</v>
      </c>
      <c r="AD4284" s="336">
        <f t="shared" ca="1" si="7371"/>
        <v>0.15730267655864227</v>
      </c>
      <c r="AE4284" s="336"/>
      <c r="AF4284" s="336"/>
      <c r="AG4284" s="336"/>
      <c r="AH4284" s="336"/>
      <c r="AI4284" s="54"/>
      <c r="AJ4284" s="54"/>
      <c r="AK4284" s="54"/>
      <c r="AL4284" s="336"/>
      <c r="AM4284" s="336"/>
      <c r="AN4284" s="336"/>
      <c r="AO4284" s="336"/>
      <c r="AP4284" s="54"/>
      <c r="AQ4284" s="336"/>
      <c r="AR4284" s="336"/>
      <c r="AS4284" s="336"/>
    </row>
    <row r="4285" spans="1:45" x14ac:dyDescent="0.3">
      <c r="C4285" s="54"/>
      <c r="D4285" s="56"/>
      <c r="Y4285" s="336">
        <f t="shared" ca="1" si="7371"/>
        <v>0.70933963548480194</v>
      </c>
      <c r="Z4285" s="336">
        <f t="shared" ca="1" si="7371"/>
        <v>1.2475475444335029</v>
      </c>
      <c r="AA4285" s="336">
        <f t="shared" ca="1" si="7371"/>
        <v>7.1198637063715482E-4</v>
      </c>
      <c r="AB4285" s="336">
        <f t="shared" ca="1" si="7371"/>
        <v>4.0110874396901836E-2</v>
      </c>
      <c r="AC4285" s="336">
        <f t="shared" ca="1" si="7371"/>
        <v>6.6449648028243744E-3</v>
      </c>
      <c r="AD4285" s="336">
        <f t="shared" ca="1" si="7371"/>
        <v>-1.5886554438654103E-2</v>
      </c>
      <c r="AE4285" s="55"/>
      <c r="AF4285" s="55"/>
      <c r="AG4285" s="55"/>
      <c r="AH4285" s="55"/>
      <c r="AI4285" s="55"/>
      <c r="AJ4285" s="55"/>
      <c r="AK4285" s="55"/>
      <c r="AL4285" s="55"/>
      <c r="AM4285" s="55"/>
      <c r="AN4285" s="55"/>
      <c r="AO4285" s="55"/>
      <c r="AP4285" s="55"/>
      <c r="AQ4285" s="55"/>
      <c r="AR4285" s="55"/>
      <c r="AS4285" s="55"/>
    </row>
    <row r="4286" spans="1:45" x14ac:dyDescent="0.3">
      <c r="B4286" s="54" t="s">
        <v>172</v>
      </c>
      <c r="C4286" s="53">
        <f>C4279</f>
        <v>0</v>
      </c>
      <c r="D4286" s="56" t="e">
        <f t="shared" ref="D4286:D4287" ca="1" si="7396">AJ4286</f>
        <v>#N/A</v>
      </c>
      <c r="E4286" s="52" t="e">
        <f t="shared" ref="E4286:W4286" si="7397">E4279</f>
        <v>#N/A</v>
      </c>
      <c r="F4286" s="52" t="e">
        <f t="shared" si="7397"/>
        <v>#N/A</v>
      </c>
      <c r="G4286" s="52" t="e">
        <f t="shared" si="7397"/>
        <v>#N/A</v>
      </c>
      <c r="H4286" s="52" t="e">
        <f t="shared" si="7397"/>
        <v>#N/A</v>
      </c>
      <c r="I4286" s="52" t="e">
        <f t="shared" si="7397"/>
        <v>#N/A</v>
      </c>
      <c r="J4286" s="52" t="e">
        <f t="shared" si="7397"/>
        <v>#N/A</v>
      </c>
      <c r="K4286" s="52" t="e">
        <f t="shared" si="7397"/>
        <v>#N/A</v>
      </c>
      <c r="L4286" s="52" t="e">
        <f t="shared" si="7397"/>
        <v>#N/A</v>
      </c>
      <c r="M4286" s="52" t="e">
        <f t="shared" si="7397"/>
        <v>#N/A</v>
      </c>
      <c r="N4286" s="52" t="e">
        <f t="shared" si="7397"/>
        <v>#N/A</v>
      </c>
      <c r="O4286" s="52" t="e">
        <f t="shared" si="7397"/>
        <v>#N/A</v>
      </c>
      <c r="P4286" s="52" t="e">
        <f t="shared" si="7397"/>
        <v>#N/A</v>
      </c>
      <c r="Q4286" s="52" t="e">
        <f t="shared" si="7397"/>
        <v>#N/A</v>
      </c>
      <c r="R4286" s="52" t="e">
        <f t="shared" si="7397"/>
        <v>#N/A</v>
      </c>
      <c r="S4286" s="52" t="e">
        <f t="shared" si="7397"/>
        <v>#N/A</v>
      </c>
      <c r="T4286" s="52" t="e">
        <f t="shared" si="7397"/>
        <v>#N/A</v>
      </c>
      <c r="U4286" s="52" t="e">
        <f t="shared" si="7397"/>
        <v>#N/A</v>
      </c>
      <c r="V4286" s="52" t="e">
        <f t="shared" si="7397"/>
        <v>#N/A</v>
      </c>
      <c r="W4286" s="52" t="e">
        <f t="shared" si="7397"/>
        <v>#N/A</v>
      </c>
      <c r="X4286" s="55" t="e">
        <f t="shared" ref="X4286:X4287" si="7398">(H4286-(O4286*P4286)/100-3*(J4286*K4286)/100)/2</f>
        <v>#N/A</v>
      </c>
      <c r="Y4286" s="55" t="e">
        <f t="shared" ref="Y4286:Y4287" si="7399">SUM(X4286,(J4286*K4286/100))/(F4286/100)</f>
        <v>#N/A</v>
      </c>
      <c r="Z4286" s="55" t="e">
        <f t="shared" ref="Z4286" si="7400">U4286*0.5+U4287*0.5</f>
        <v>#N/A</v>
      </c>
      <c r="AA4286" s="55" t="e">
        <f t="shared" ref="AA4286:AA4287" si="7401">J4286/Y4286</f>
        <v>#N/A</v>
      </c>
      <c r="AB4286" s="336" t="e">
        <f t="shared" ref="AB4286:AB4287" si="7402">X4286/(Y4286-J4286)</f>
        <v>#N/A</v>
      </c>
      <c r="AC4286" s="223" t="e">
        <f ca="1">INDEX(FGA_COEFFS,1,1)+Z4286*INDEX(FGA_COEFFS,1,2)+Y4286*INDEX(FGA_COEFFS,1,3)+R4286*INDEX(FGA_COEFFS,1,4)+Q4287*INDEX(FGA_COEFFS,1,5)+S4286*INDEX(FGA_COEFFS,1,6)+T4287*INDEX(FGA_COEFFS,1,7)+M4287*INDEX(FGA_COEFFS,1,8)+Y4290*Y4291</f>
        <v>#N/A</v>
      </c>
      <c r="AD4286" s="223" t="e">
        <f ca="1">INDEX(THREEPTA_COEFFS,1,1)+AC4286*INDEX(THREEPTA_COEFFS,1,2)+J4286*INDEX(THREEPTA_COEFFS,1,3)+AA4286*INDEX(THREEPTA_COEFFS,1,4)+K4286*INDEX(THREEPTA_COEFFS,1,5)+L4287*INDEX(THREEPTA_COEFFS,1,6)+Z4290*Z4291</f>
        <v>#N/A</v>
      </c>
      <c r="AE4286" s="223" t="e">
        <f ca="1">INDEX(THREEPTPCT_COEFFS,1,1)+K4286*INDEX(THREEPTPCT_COEFFS,1,2)+L4287*INDEX(THREEPTPCT_COEFFS,1,3)+AA4290*AA4291</f>
        <v>#N/A</v>
      </c>
      <c r="AF4286" s="55" t="e">
        <f t="shared" ref="AF4286:AF4287" ca="1" si="7403">AC4286-AD4286</f>
        <v>#N/A</v>
      </c>
      <c r="AG4286" s="223" t="e">
        <f ca="1">INDEX(TWOPTPCT_COEFFS,1,1)+AB4286*INDEX(TWOPTPCT_COEFFS,1,2)+I4287*INDEX(TWOPTPCT_COEFFS,1,3)+G4287*INDEX(TWOPTPCT_COEFFS,1,4)+L4287*INDEX(TWOPTPCT_COEFFS,1,5)+AB4290*AB4291</f>
        <v>#N/A</v>
      </c>
      <c r="AH4286" s="223" t="e">
        <f ca="1">INDEX(FTA_COEFFS,1,1)+O4286*INDEX(FTA_COEFFS,1,2)+N4287*INDEX(FTA_COEFFS,1,3)+(Q4286+R4286)*INDEX(FTA_COEFFS,1,4)+(Q4287+R4287)*INDEX(FTA_COEFFS,1,5)+M4287*INDEX(FTA_COEFFS,1,6)+AC4290*AC4291</f>
        <v>#N/A</v>
      </c>
      <c r="AI4286" s="223" t="e">
        <f ca="1">INDEX(FTPCT_COEFFS,1,1)+P4286*INDEX(FTPCT_COEFFS,1,2)+F4286*INDEX(FTPCT_COEFFS,1,3)+G4287*INDEX(FTPCT_COEFFS,1,4)+AD4290*AD4291</f>
        <v>#N/A</v>
      </c>
      <c r="AJ4286" s="338" t="e">
        <f t="shared" ref="AJ4286:AJ4287" ca="1" si="7404">AD4286*AE4286/100+AF4286*AG4286+AH4286*AI4286/100</f>
        <v>#N/A</v>
      </c>
      <c r="AK4286" s="55"/>
      <c r="AL4286" s="55"/>
      <c r="AM4286" s="55"/>
      <c r="AN4286" s="55"/>
      <c r="AO4286" s="55"/>
      <c r="AP4286" s="55"/>
      <c r="AQ4286" s="55"/>
      <c r="AR4286" s="55"/>
    </row>
    <row r="4287" spans="1:45" x14ac:dyDescent="0.3">
      <c r="B4287" s="54" t="s">
        <v>175</v>
      </c>
      <c r="C4287" s="54">
        <f>C4280</f>
        <v>0</v>
      </c>
      <c r="D4287" s="56" t="e">
        <f t="shared" ca="1" si="7396"/>
        <v>#N/A</v>
      </c>
      <c r="E4287" s="52" t="e">
        <f t="shared" ref="E4287:W4287" si="7405">E4280</f>
        <v>#N/A</v>
      </c>
      <c r="F4287" s="52" t="e">
        <f t="shared" si="7405"/>
        <v>#N/A</v>
      </c>
      <c r="G4287" s="52" t="e">
        <f t="shared" si="7405"/>
        <v>#N/A</v>
      </c>
      <c r="H4287" s="52" t="e">
        <f t="shared" si="7405"/>
        <v>#N/A</v>
      </c>
      <c r="I4287" s="52" t="e">
        <f t="shared" si="7405"/>
        <v>#N/A</v>
      </c>
      <c r="J4287" s="52" t="e">
        <f t="shared" si="7405"/>
        <v>#N/A</v>
      </c>
      <c r="K4287" s="52" t="e">
        <f t="shared" si="7405"/>
        <v>#N/A</v>
      </c>
      <c r="L4287" s="52" t="e">
        <f t="shared" si="7405"/>
        <v>#N/A</v>
      </c>
      <c r="M4287" s="52" t="e">
        <f t="shared" si="7405"/>
        <v>#N/A</v>
      </c>
      <c r="N4287" s="52" t="e">
        <f t="shared" si="7405"/>
        <v>#N/A</v>
      </c>
      <c r="O4287" s="52" t="e">
        <f t="shared" si="7405"/>
        <v>#N/A</v>
      </c>
      <c r="P4287" s="52" t="e">
        <f t="shared" si="7405"/>
        <v>#N/A</v>
      </c>
      <c r="Q4287" s="52" t="e">
        <f t="shared" si="7405"/>
        <v>#N/A</v>
      </c>
      <c r="R4287" s="52" t="e">
        <f t="shared" si="7405"/>
        <v>#N/A</v>
      </c>
      <c r="S4287" s="52" t="e">
        <f t="shared" si="7405"/>
        <v>#N/A</v>
      </c>
      <c r="T4287" s="52" t="e">
        <f t="shared" si="7405"/>
        <v>#N/A</v>
      </c>
      <c r="U4287" s="52" t="e">
        <f t="shared" si="7405"/>
        <v>#N/A</v>
      </c>
      <c r="V4287" s="52" t="e">
        <f t="shared" si="7405"/>
        <v>#N/A</v>
      </c>
      <c r="W4287" s="52" t="e">
        <f t="shared" si="7405"/>
        <v>#N/A</v>
      </c>
      <c r="X4287" s="55" t="e">
        <f t="shared" si="7398"/>
        <v>#N/A</v>
      </c>
      <c r="Y4287" s="55" t="e">
        <f t="shared" si="7399"/>
        <v>#N/A</v>
      </c>
      <c r="Z4287" s="55" t="e">
        <f t="shared" ref="Z4287" si="7406">Z4286</f>
        <v>#N/A</v>
      </c>
      <c r="AA4287" s="55" t="e">
        <f t="shared" si="7401"/>
        <v>#N/A</v>
      </c>
      <c r="AB4287" s="336" t="e">
        <f t="shared" si="7402"/>
        <v>#N/A</v>
      </c>
      <c r="AC4287" s="223" t="e">
        <f ca="1">INDEX(FGA_COEFFS,1,1)+Z4287*INDEX(FGA_COEFFS,1,2)+Y4287*INDEX(FGA_COEFFS,1,3)+R4287*INDEX(FGA_COEFFS,1,4)+Q4286*INDEX(FGA_COEFFS,1,5)+S4287*INDEX(FGA_COEFFS,1,6)+T4286*INDEX(FGA_COEFFS,1,7)+M4286*INDEX(FGA_COEFFS,1,8)+Y4290*Y4292</f>
        <v>#N/A</v>
      </c>
      <c r="AD4287" s="223" t="e">
        <f ca="1">INDEX(THREEPTA_COEFFS,1,1)+AC4287*INDEX(THREEPTA_COEFFS,1,2)+J4287*INDEX(THREEPTA_COEFFS,1,3)+AA4287*INDEX(THREEPTA_COEFFS,1,4)+K4287*INDEX(THREEPTA_COEFFS,1,5)+L4286*INDEX(THREEPTA_COEFFS,1,6)+Z4290*Z4292</f>
        <v>#N/A</v>
      </c>
      <c r="AE4287" s="223" t="e">
        <f ca="1">INDEX(THREEPTPCT_COEFFS,1,1)+K4287*INDEX(THREEPTPCT_COEFFS,1,2)+L4286*INDEX(THREEPTPCT_COEFFS,1,3)+AA4290*AA4292</f>
        <v>#N/A</v>
      </c>
      <c r="AF4287" s="55" t="e">
        <f t="shared" ca="1" si="7403"/>
        <v>#N/A</v>
      </c>
      <c r="AG4287" s="223" t="e">
        <f ca="1">INDEX(TWOPTPCT_COEFFS,1,1)+AB4287*INDEX(TWOPTPCT_COEFFS,1,2)+I4286*INDEX(TWOPTPCT_COEFFS,1,3)+G4286*INDEX(TWOPTPCT_COEFFS,1,4)+L4286*INDEX(TWOPTPCT_COEFFS,1,5)+AB4290*AB4292</f>
        <v>#N/A</v>
      </c>
      <c r="AH4287" s="223" t="e">
        <f ca="1">INDEX(FTA_COEFFS,1,1)+O4287*INDEX(FTA_COEFFS,1,2)+N4286*INDEX(FTA_COEFFS,1,3)+(Q4287+R4287)*INDEX(FTA_COEFFS,1,4)+(Q4286+R4286)*INDEX(FTA_COEFFS,1,5)+M4286*INDEX(FTA_COEFFS,1,6)+AC4290*AC4292</f>
        <v>#N/A</v>
      </c>
      <c r="AI4287" s="223" t="e">
        <f ca="1">INDEX(FTPCT_COEFFS,1,1)+P4287*INDEX(FTPCT_COEFFS,1,2)+F4287*INDEX(FTPCT_COEFFS,1,3)+G4286*INDEX(FTPCT_COEFFS,1,4)+AD4290*AD4292</f>
        <v>#N/A</v>
      </c>
      <c r="AJ4287" s="338" t="e">
        <f t="shared" ca="1" si="7404"/>
        <v>#N/A</v>
      </c>
      <c r="AK4287" s="55"/>
      <c r="AL4287" s="55"/>
      <c r="AM4287" s="55"/>
      <c r="AN4287" s="55"/>
      <c r="AO4287" s="55"/>
      <c r="AP4287" s="55"/>
      <c r="AQ4287" s="55"/>
      <c r="AR4287" s="55"/>
    </row>
    <row r="4288" spans="1:45" x14ac:dyDescent="0.3">
      <c r="A4288" s="54" t="e">
        <f ca="1">IF(D4286&gt;(D4287+(AVERAGE(V4286,W4286)-AVERAGE(V4287,W4287))/2)+2.5,C4286,IF(D4287&gt;(D4286+(AVERAGE(V4287,W4287)-AVERAGE(V4286,W4286))/2)+2.5,C4287,"Close"))</f>
        <v>#N/A</v>
      </c>
      <c r="B4288" s="64" t="e">
        <f ca="1">IF(D4287&gt;D4286,C4287,C4286)</f>
        <v>#N/A</v>
      </c>
      <c r="D4288" s="56"/>
      <c r="X4288" s="55"/>
      <c r="Y4288" s="55"/>
      <c r="Z4288" s="55"/>
      <c r="AA4288" s="55"/>
      <c r="AB4288" s="55"/>
      <c r="AC4288" s="337"/>
      <c r="AD4288" s="337"/>
      <c r="AE4288" s="337"/>
      <c r="AF4288" s="337"/>
      <c r="AG4288" s="337"/>
      <c r="AH4288" s="337"/>
      <c r="AI4288" s="337"/>
      <c r="AJ4288" s="337"/>
      <c r="AK4288" s="337"/>
      <c r="AL4288" s="337"/>
      <c r="AM4288" s="55"/>
      <c r="AN4288" s="55"/>
      <c r="AO4288" s="55"/>
      <c r="AP4288" s="55"/>
      <c r="AQ4288" s="55"/>
      <c r="AR4288" s="55"/>
      <c r="AS4288" s="55"/>
    </row>
    <row r="4289" spans="1:45" x14ac:dyDescent="0.3">
      <c r="X4289" s="54" t="s">
        <v>1305</v>
      </c>
      <c r="Y4289" s="54" t="s">
        <v>128</v>
      </c>
      <c r="Z4289" s="54" t="s">
        <v>157</v>
      </c>
      <c r="AA4289" s="54" t="s">
        <v>151</v>
      </c>
      <c r="AB4289" s="54" t="s">
        <v>1327</v>
      </c>
      <c r="AC4289" s="54" t="s">
        <v>129</v>
      </c>
      <c r="AD4289" s="54" t="s">
        <v>116</v>
      </c>
      <c r="AE4289" s="54"/>
      <c r="AF4289" s="54"/>
      <c r="AG4289" s="54"/>
      <c r="AH4289" s="54"/>
      <c r="AI4289" s="54"/>
      <c r="AJ4289" s="54"/>
      <c r="AK4289" s="54"/>
      <c r="AL4289" s="54"/>
      <c r="AM4289" s="54"/>
      <c r="AN4289" s="54"/>
      <c r="AO4289" s="54"/>
      <c r="AP4289" s="54"/>
      <c r="AQ4289" s="54"/>
      <c r="AR4289" s="54"/>
      <c r="AS4289" s="54"/>
    </row>
    <row r="4290" spans="1:45" x14ac:dyDescent="0.3">
      <c r="X4290" s="54"/>
      <c r="Y4290" s="54">
        <f t="shared" ref="Y4290:AD4290" si="7407">Y4283</f>
        <v>6.4436999999999998</v>
      </c>
      <c r="Z4290" s="54">
        <f t="shared" si="7407"/>
        <v>4.9371</v>
      </c>
      <c r="AA4290" s="54">
        <f t="shared" si="7407"/>
        <v>11.350300000000001</v>
      </c>
      <c r="AB4290" s="54">
        <f t="shared" si="7407"/>
        <v>7.1900000000000006E-2</v>
      </c>
      <c r="AC4290" s="54">
        <f t="shared" si="7407"/>
        <v>6.2766000000000002</v>
      </c>
      <c r="AD4290" s="54">
        <f t="shared" si="7407"/>
        <v>11.042999999999999</v>
      </c>
      <c r="AE4290" s="54"/>
      <c r="AF4290" s="336"/>
      <c r="AG4290" s="336"/>
      <c r="AH4290" s="336"/>
      <c r="AI4290" s="54"/>
      <c r="AJ4290" s="54"/>
      <c r="AK4290" s="54"/>
      <c r="AL4290" s="54"/>
      <c r="AM4290" s="54"/>
      <c r="AN4290" s="54"/>
      <c r="AO4290" s="54"/>
      <c r="AP4290" s="54"/>
      <c r="AQ4290" s="54"/>
      <c r="AR4290" s="54"/>
      <c r="AS4290" s="54"/>
    </row>
    <row r="4291" spans="1:45" x14ac:dyDescent="0.3">
      <c r="D4291" s="56"/>
      <c r="X4291" s="336"/>
      <c r="Y4291" s="336">
        <f t="shared" ca="1" si="7371"/>
        <v>5.4960730140313316E-2</v>
      </c>
      <c r="Z4291" s="336">
        <f t="shared" ca="1" si="7371"/>
        <v>0.40410524628023559</v>
      </c>
      <c r="AA4291" s="336">
        <f t="shared" ca="1" si="7371"/>
        <v>8.8971046735880134E-4</v>
      </c>
      <c r="AB4291" s="336">
        <f t="shared" ca="1" si="7371"/>
        <v>-0.16900322566934609</v>
      </c>
      <c r="AC4291" s="336">
        <f t="shared" ca="1" si="7371"/>
        <v>-0.20404893973197671</v>
      </c>
      <c r="AD4291" s="336">
        <f t="shared" ca="1" si="7371"/>
        <v>-0.9263700596839971</v>
      </c>
      <c r="AE4291" s="336"/>
      <c r="AF4291" s="336"/>
      <c r="AG4291" s="336"/>
      <c r="AH4291" s="336"/>
      <c r="AI4291" s="54"/>
      <c r="AJ4291" s="54"/>
      <c r="AK4291" s="54"/>
      <c r="AL4291" s="336"/>
      <c r="AM4291" s="336"/>
      <c r="AN4291" s="336"/>
      <c r="AO4291" s="336"/>
      <c r="AP4291" s="54"/>
      <c r="AQ4291" s="336"/>
      <c r="AR4291" s="336"/>
      <c r="AS4291" s="336"/>
    </row>
    <row r="4292" spans="1:45" x14ac:dyDescent="0.3">
      <c r="C4292" s="54"/>
      <c r="D4292" s="56"/>
      <c r="Y4292" s="336">
        <f t="shared" ca="1" si="7371"/>
        <v>-0.28751127992974468</v>
      </c>
      <c r="Z4292" s="336">
        <f t="shared" ca="1" si="7371"/>
        <v>-1.1134798484051815</v>
      </c>
      <c r="AA4292" s="336">
        <f t="shared" ca="1" si="7371"/>
        <v>0.62709189203186988</v>
      </c>
      <c r="AB4292" s="336">
        <f t="shared" ca="1" si="7371"/>
        <v>1.0695858217215366E-2</v>
      </c>
      <c r="AC4292" s="336">
        <f t="shared" ca="1" si="7371"/>
        <v>0.25754710354550658</v>
      </c>
      <c r="AD4292" s="336">
        <f t="shared" ca="1" si="7371"/>
        <v>-1.1803767237644733</v>
      </c>
      <c r="AE4292" s="55"/>
      <c r="AF4292" s="55"/>
      <c r="AG4292" s="55"/>
      <c r="AH4292" s="55"/>
      <c r="AI4292" s="55"/>
      <c r="AJ4292" s="55"/>
      <c r="AK4292" s="55"/>
      <c r="AL4292" s="55"/>
      <c r="AM4292" s="55"/>
      <c r="AN4292" s="55"/>
      <c r="AO4292" s="55"/>
      <c r="AP4292" s="55"/>
      <c r="AQ4292" s="55"/>
      <c r="AR4292" s="55"/>
      <c r="AS4292" s="55"/>
    </row>
    <row r="4293" spans="1:45" x14ac:dyDescent="0.3">
      <c r="B4293" s="54" t="s">
        <v>172</v>
      </c>
      <c r="C4293" s="53">
        <f>C4286</f>
        <v>0</v>
      </c>
      <c r="D4293" s="56" t="e">
        <f t="shared" ref="D4293:D4294" ca="1" si="7408">AJ4293</f>
        <v>#N/A</v>
      </c>
      <c r="E4293" s="52" t="e">
        <f t="shared" ref="E4293:W4293" si="7409">E4286</f>
        <v>#N/A</v>
      </c>
      <c r="F4293" s="52" t="e">
        <f t="shared" si="7409"/>
        <v>#N/A</v>
      </c>
      <c r="G4293" s="52" t="e">
        <f t="shared" si="7409"/>
        <v>#N/A</v>
      </c>
      <c r="H4293" s="52" t="e">
        <f t="shared" si="7409"/>
        <v>#N/A</v>
      </c>
      <c r="I4293" s="52" t="e">
        <f t="shared" si="7409"/>
        <v>#N/A</v>
      </c>
      <c r="J4293" s="52" t="e">
        <f t="shared" si="7409"/>
        <v>#N/A</v>
      </c>
      <c r="K4293" s="52" t="e">
        <f t="shared" si="7409"/>
        <v>#N/A</v>
      </c>
      <c r="L4293" s="52" t="e">
        <f t="shared" si="7409"/>
        <v>#N/A</v>
      </c>
      <c r="M4293" s="52" t="e">
        <f t="shared" si="7409"/>
        <v>#N/A</v>
      </c>
      <c r="N4293" s="52" t="e">
        <f t="shared" si="7409"/>
        <v>#N/A</v>
      </c>
      <c r="O4293" s="52" t="e">
        <f t="shared" si="7409"/>
        <v>#N/A</v>
      </c>
      <c r="P4293" s="52" t="e">
        <f t="shared" si="7409"/>
        <v>#N/A</v>
      </c>
      <c r="Q4293" s="52" t="e">
        <f t="shared" si="7409"/>
        <v>#N/A</v>
      </c>
      <c r="R4293" s="52" t="e">
        <f t="shared" si="7409"/>
        <v>#N/A</v>
      </c>
      <c r="S4293" s="52" t="e">
        <f t="shared" si="7409"/>
        <v>#N/A</v>
      </c>
      <c r="T4293" s="52" t="e">
        <f t="shared" si="7409"/>
        <v>#N/A</v>
      </c>
      <c r="U4293" s="52" t="e">
        <f t="shared" si="7409"/>
        <v>#N/A</v>
      </c>
      <c r="V4293" s="52" t="e">
        <f t="shared" si="7409"/>
        <v>#N/A</v>
      </c>
      <c r="W4293" s="52" t="e">
        <f t="shared" si="7409"/>
        <v>#N/A</v>
      </c>
      <c r="X4293" s="55" t="e">
        <f t="shared" ref="X4293:X4294" si="7410">(H4293-(O4293*P4293)/100-3*(J4293*K4293)/100)/2</f>
        <v>#N/A</v>
      </c>
      <c r="Y4293" s="55" t="e">
        <f t="shared" ref="Y4293:Y4294" si="7411">SUM(X4293,(J4293*K4293/100))/(F4293/100)</f>
        <v>#N/A</v>
      </c>
      <c r="Z4293" s="55" t="e">
        <f t="shared" ref="Z4293" si="7412">U4293*0.5+U4294*0.5</f>
        <v>#N/A</v>
      </c>
      <c r="AA4293" s="55" t="e">
        <f t="shared" ref="AA4293:AA4294" si="7413">J4293/Y4293</f>
        <v>#N/A</v>
      </c>
      <c r="AB4293" s="336" t="e">
        <f t="shared" ref="AB4293:AB4294" si="7414">X4293/(Y4293-J4293)</f>
        <v>#N/A</v>
      </c>
      <c r="AC4293" s="223" t="e">
        <f ca="1">INDEX(FGA_COEFFS,1,1)+Z4293*INDEX(FGA_COEFFS,1,2)+Y4293*INDEX(FGA_COEFFS,1,3)+R4293*INDEX(FGA_COEFFS,1,4)+Q4294*INDEX(FGA_COEFFS,1,5)+S4293*INDEX(FGA_COEFFS,1,6)+T4294*INDEX(FGA_COEFFS,1,7)+M4294*INDEX(FGA_COEFFS,1,8)+Y4297*Y4298</f>
        <v>#N/A</v>
      </c>
      <c r="AD4293" s="223" t="e">
        <f ca="1">INDEX(THREEPTA_COEFFS,1,1)+AC4293*INDEX(THREEPTA_COEFFS,1,2)+J4293*INDEX(THREEPTA_COEFFS,1,3)+AA4293*INDEX(THREEPTA_COEFFS,1,4)+K4293*INDEX(THREEPTA_COEFFS,1,5)+L4294*INDEX(THREEPTA_COEFFS,1,6)+Z4297*Z4298</f>
        <v>#N/A</v>
      </c>
      <c r="AE4293" s="223" t="e">
        <f ca="1">INDEX(THREEPTPCT_COEFFS,1,1)+K4293*INDEX(THREEPTPCT_COEFFS,1,2)+L4294*INDEX(THREEPTPCT_COEFFS,1,3)+AA4297*AA4298</f>
        <v>#N/A</v>
      </c>
      <c r="AF4293" s="55" t="e">
        <f t="shared" ref="AF4293:AF4294" ca="1" si="7415">AC4293-AD4293</f>
        <v>#N/A</v>
      </c>
      <c r="AG4293" s="223" t="e">
        <f ca="1">INDEX(TWOPTPCT_COEFFS,1,1)+AB4293*INDEX(TWOPTPCT_COEFFS,1,2)+I4294*INDEX(TWOPTPCT_COEFFS,1,3)+G4294*INDEX(TWOPTPCT_COEFFS,1,4)+L4294*INDEX(TWOPTPCT_COEFFS,1,5)+AB4297*AB4298</f>
        <v>#N/A</v>
      </c>
      <c r="AH4293" s="223" t="e">
        <f ca="1">INDEX(FTA_COEFFS,1,1)+O4293*INDEX(FTA_COEFFS,1,2)+N4294*INDEX(FTA_COEFFS,1,3)+(Q4293+R4293)*INDEX(FTA_COEFFS,1,4)+(Q4294+R4294)*INDEX(FTA_COEFFS,1,5)+M4294*INDEX(FTA_COEFFS,1,6)+AC4297*AC4298</f>
        <v>#N/A</v>
      </c>
      <c r="AI4293" s="223" t="e">
        <f ca="1">INDEX(FTPCT_COEFFS,1,1)+P4293*INDEX(FTPCT_COEFFS,1,2)+F4293*INDEX(FTPCT_COEFFS,1,3)+G4294*INDEX(FTPCT_COEFFS,1,4)+AD4297*AD4298</f>
        <v>#N/A</v>
      </c>
      <c r="AJ4293" s="338" t="e">
        <f t="shared" ref="AJ4293:AJ4294" ca="1" si="7416">AD4293*AE4293/100+AF4293*AG4293+AH4293*AI4293/100</f>
        <v>#N/A</v>
      </c>
      <c r="AK4293" s="55"/>
      <c r="AL4293" s="55"/>
      <c r="AM4293" s="55"/>
      <c r="AN4293" s="55"/>
      <c r="AO4293" s="55"/>
      <c r="AP4293" s="55"/>
      <c r="AQ4293" s="55"/>
      <c r="AR4293" s="55"/>
    </row>
    <row r="4294" spans="1:45" x14ac:dyDescent="0.3">
      <c r="B4294" s="54" t="s">
        <v>175</v>
      </c>
      <c r="C4294" s="54">
        <f>C4287</f>
        <v>0</v>
      </c>
      <c r="D4294" s="56" t="e">
        <f t="shared" ca="1" si="7408"/>
        <v>#N/A</v>
      </c>
      <c r="E4294" s="52" t="e">
        <f t="shared" ref="E4294:W4294" si="7417">E4287</f>
        <v>#N/A</v>
      </c>
      <c r="F4294" s="52" t="e">
        <f t="shared" si="7417"/>
        <v>#N/A</v>
      </c>
      <c r="G4294" s="52" t="e">
        <f t="shared" si="7417"/>
        <v>#N/A</v>
      </c>
      <c r="H4294" s="52" t="e">
        <f t="shared" si="7417"/>
        <v>#N/A</v>
      </c>
      <c r="I4294" s="52" t="e">
        <f t="shared" si="7417"/>
        <v>#N/A</v>
      </c>
      <c r="J4294" s="52" t="e">
        <f t="shared" si="7417"/>
        <v>#N/A</v>
      </c>
      <c r="K4294" s="52" t="e">
        <f t="shared" si="7417"/>
        <v>#N/A</v>
      </c>
      <c r="L4294" s="52" t="e">
        <f t="shared" si="7417"/>
        <v>#N/A</v>
      </c>
      <c r="M4294" s="52" t="e">
        <f t="shared" si="7417"/>
        <v>#N/A</v>
      </c>
      <c r="N4294" s="52" t="e">
        <f t="shared" si="7417"/>
        <v>#N/A</v>
      </c>
      <c r="O4294" s="52" t="e">
        <f t="shared" si="7417"/>
        <v>#N/A</v>
      </c>
      <c r="P4294" s="52" t="e">
        <f t="shared" si="7417"/>
        <v>#N/A</v>
      </c>
      <c r="Q4294" s="52" t="e">
        <f t="shared" si="7417"/>
        <v>#N/A</v>
      </c>
      <c r="R4294" s="52" t="e">
        <f t="shared" si="7417"/>
        <v>#N/A</v>
      </c>
      <c r="S4294" s="52" t="e">
        <f t="shared" si="7417"/>
        <v>#N/A</v>
      </c>
      <c r="T4294" s="52" t="e">
        <f t="shared" si="7417"/>
        <v>#N/A</v>
      </c>
      <c r="U4294" s="52" t="e">
        <f t="shared" si="7417"/>
        <v>#N/A</v>
      </c>
      <c r="V4294" s="52" t="e">
        <f t="shared" si="7417"/>
        <v>#N/A</v>
      </c>
      <c r="W4294" s="52" t="e">
        <f t="shared" si="7417"/>
        <v>#N/A</v>
      </c>
      <c r="X4294" s="55" t="e">
        <f t="shared" si="7410"/>
        <v>#N/A</v>
      </c>
      <c r="Y4294" s="55" t="e">
        <f t="shared" si="7411"/>
        <v>#N/A</v>
      </c>
      <c r="Z4294" s="55" t="e">
        <f t="shared" ref="Z4294" si="7418">Z4293</f>
        <v>#N/A</v>
      </c>
      <c r="AA4294" s="55" t="e">
        <f t="shared" si="7413"/>
        <v>#N/A</v>
      </c>
      <c r="AB4294" s="336" t="e">
        <f t="shared" si="7414"/>
        <v>#N/A</v>
      </c>
      <c r="AC4294" s="223" t="e">
        <f ca="1">INDEX(FGA_COEFFS,1,1)+Z4294*INDEX(FGA_COEFFS,1,2)+Y4294*INDEX(FGA_COEFFS,1,3)+R4294*INDEX(FGA_COEFFS,1,4)+Q4293*INDEX(FGA_COEFFS,1,5)+S4294*INDEX(FGA_COEFFS,1,6)+T4293*INDEX(FGA_COEFFS,1,7)+M4293*INDEX(FGA_COEFFS,1,8)+Y4297*Y4299</f>
        <v>#N/A</v>
      </c>
      <c r="AD4294" s="223" t="e">
        <f ca="1">INDEX(THREEPTA_COEFFS,1,1)+AC4294*INDEX(THREEPTA_COEFFS,1,2)+J4294*INDEX(THREEPTA_COEFFS,1,3)+AA4294*INDEX(THREEPTA_COEFFS,1,4)+K4294*INDEX(THREEPTA_COEFFS,1,5)+L4293*INDEX(THREEPTA_COEFFS,1,6)+Z4297*Z4299</f>
        <v>#N/A</v>
      </c>
      <c r="AE4294" s="223" t="e">
        <f ca="1">INDEX(THREEPTPCT_COEFFS,1,1)+K4294*INDEX(THREEPTPCT_COEFFS,1,2)+L4293*INDEX(THREEPTPCT_COEFFS,1,3)+AA4297*AA4299</f>
        <v>#N/A</v>
      </c>
      <c r="AF4294" s="55" t="e">
        <f t="shared" ca="1" si="7415"/>
        <v>#N/A</v>
      </c>
      <c r="AG4294" s="223" t="e">
        <f ca="1">INDEX(TWOPTPCT_COEFFS,1,1)+AB4294*INDEX(TWOPTPCT_COEFFS,1,2)+I4293*INDEX(TWOPTPCT_COEFFS,1,3)+G4293*INDEX(TWOPTPCT_COEFFS,1,4)+L4293*INDEX(TWOPTPCT_COEFFS,1,5)+AB4297*AB4299</f>
        <v>#N/A</v>
      </c>
      <c r="AH4294" s="223" t="e">
        <f ca="1">INDEX(FTA_COEFFS,1,1)+O4294*INDEX(FTA_COEFFS,1,2)+N4293*INDEX(FTA_COEFFS,1,3)+(Q4294+R4294)*INDEX(FTA_COEFFS,1,4)+(Q4293+R4293)*INDEX(FTA_COEFFS,1,5)+M4293*INDEX(FTA_COEFFS,1,6)+AC4297*AC4299</f>
        <v>#N/A</v>
      </c>
      <c r="AI4294" s="223" t="e">
        <f ca="1">INDEX(FTPCT_COEFFS,1,1)+P4294*INDEX(FTPCT_COEFFS,1,2)+F4294*INDEX(FTPCT_COEFFS,1,3)+G4293*INDEX(FTPCT_COEFFS,1,4)+AD4297*AD4299</f>
        <v>#N/A</v>
      </c>
      <c r="AJ4294" s="338" t="e">
        <f t="shared" ca="1" si="7416"/>
        <v>#N/A</v>
      </c>
      <c r="AK4294" s="55"/>
      <c r="AL4294" s="55"/>
      <c r="AM4294" s="55"/>
      <c r="AN4294" s="55"/>
      <c r="AO4294" s="55"/>
      <c r="AP4294" s="55"/>
      <c r="AQ4294" s="55"/>
      <c r="AR4294" s="55"/>
    </row>
    <row r="4295" spans="1:45" x14ac:dyDescent="0.3">
      <c r="A4295" s="54" t="e">
        <f ca="1">IF(D4293&gt;(D4294+(AVERAGE(V4293,W4293)-AVERAGE(V4294,W4294))/2)+2.5,C4293,IF(D4294&gt;(D4293+(AVERAGE(V4294,W4294)-AVERAGE(V4293,W4293))/2)+2.5,C4294,"Close"))</f>
        <v>#N/A</v>
      </c>
      <c r="B4295" s="64" t="e">
        <f ca="1">IF(D4294&gt;D4293,C4294,C4293)</f>
        <v>#N/A</v>
      </c>
      <c r="D4295" s="56"/>
      <c r="X4295" s="55"/>
      <c r="Y4295" s="55"/>
      <c r="Z4295" s="55"/>
      <c r="AA4295" s="55"/>
      <c r="AB4295" s="55"/>
      <c r="AC4295" s="337"/>
      <c r="AD4295" s="337"/>
      <c r="AE4295" s="337"/>
      <c r="AF4295" s="337"/>
      <c r="AG4295" s="337"/>
      <c r="AH4295" s="337"/>
      <c r="AI4295" s="337"/>
      <c r="AJ4295" s="337"/>
      <c r="AK4295" s="337"/>
      <c r="AL4295" s="337"/>
      <c r="AM4295" s="55"/>
      <c r="AN4295" s="55"/>
      <c r="AO4295" s="55"/>
      <c r="AP4295" s="55"/>
      <c r="AQ4295" s="55"/>
      <c r="AR4295" s="55"/>
      <c r="AS4295" s="55"/>
    </row>
    <row r="4296" spans="1:45" x14ac:dyDescent="0.3">
      <c r="X4296" s="54" t="s">
        <v>1305</v>
      </c>
      <c r="Y4296" s="54" t="s">
        <v>128</v>
      </c>
      <c r="Z4296" s="54" t="s">
        <v>157</v>
      </c>
      <c r="AA4296" s="54" t="s">
        <v>151</v>
      </c>
      <c r="AB4296" s="54" t="s">
        <v>1327</v>
      </c>
      <c r="AC4296" s="54" t="s">
        <v>129</v>
      </c>
      <c r="AD4296" s="54" t="s">
        <v>116</v>
      </c>
      <c r="AE4296" s="54"/>
      <c r="AF4296" s="54"/>
      <c r="AG4296" s="54"/>
      <c r="AH4296" s="54"/>
      <c r="AI4296" s="54"/>
      <c r="AJ4296" s="54"/>
      <c r="AK4296" s="54"/>
      <c r="AL4296" s="54"/>
      <c r="AM4296" s="54"/>
      <c r="AN4296" s="54"/>
      <c r="AO4296" s="54"/>
      <c r="AP4296" s="54"/>
      <c r="AQ4296" s="54"/>
      <c r="AR4296" s="54"/>
      <c r="AS4296" s="54"/>
    </row>
    <row r="4297" spans="1:45" x14ac:dyDescent="0.3">
      <c r="X4297" s="54"/>
      <c r="Y4297" s="54">
        <f t="shared" ref="Y4297:AD4297" si="7419">Y4290</f>
        <v>6.4436999999999998</v>
      </c>
      <c r="Z4297" s="54">
        <f t="shared" si="7419"/>
        <v>4.9371</v>
      </c>
      <c r="AA4297" s="54">
        <f t="shared" si="7419"/>
        <v>11.350300000000001</v>
      </c>
      <c r="AB4297" s="54">
        <f t="shared" si="7419"/>
        <v>7.1900000000000006E-2</v>
      </c>
      <c r="AC4297" s="54">
        <f t="shared" si="7419"/>
        <v>6.2766000000000002</v>
      </c>
      <c r="AD4297" s="54">
        <f t="shared" si="7419"/>
        <v>11.042999999999999</v>
      </c>
      <c r="AE4297" s="54"/>
      <c r="AF4297" s="336"/>
      <c r="AG4297" s="336"/>
      <c r="AH4297" s="336"/>
      <c r="AI4297" s="54"/>
      <c r="AJ4297" s="54"/>
      <c r="AK4297" s="54"/>
      <c r="AL4297" s="54"/>
      <c r="AM4297" s="54"/>
      <c r="AN4297" s="54"/>
      <c r="AO4297" s="54"/>
      <c r="AP4297" s="54"/>
      <c r="AQ4297" s="54"/>
      <c r="AR4297" s="54"/>
      <c r="AS4297" s="54"/>
    </row>
    <row r="4298" spans="1:45" x14ac:dyDescent="0.3">
      <c r="D4298" s="56"/>
      <c r="X4298" s="336"/>
      <c r="Y4298" s="336">
        <f t="shared" ca="1" si="7371"/>
        <v>-0.9102351334867389</v>
      </c>
      <c r="Z4298" s="336">
        <f t="shared" ca="1" si="7371"/>
        <v>-1.1837995266510568</v>
      </c>
      <c r="AA4298" s="336">
        <f t="shared" ca="1" si="7371"/>
        <v>1.1468154863017457</v>
      </c>
      <c r="AB4298" s="336">
        <f t="shared" ca="1" si="7371"/>
        <v>0.6507641472837733</v>
      </c>
      <c r="AC4298" s="336">
        <f t="shared" ca="1" si="7371"/>
        <v>-1.2666098172077209</v>
      </c>
      <c r="AD4298" s="336">
        <f t="shared" ca="1" si="7371"/>
        <v>-0.878451224034144</v>
      </c>
      <c r="AE4298" s="336"/>
      <c r="AF4298" s="336"/>
      <c r="AG4298" s="336"/>
      <c r="AH4298" s="336"/>
      <c r="AI4298" s="54"/>
      <c r="AJ4298" s="54"/>
      <c r="AK4298" s="54"/>
      <c r="AL4298" s="336"/>
      <c r="AM4298" s="336"/>
      <c r="AN4298" s="336"/>
      <c r="AO4298" s="336"/>
      <c r="AP4298" s="54"/>
      <c r="AQ4298" s="336"/>
      <c r="AR4298" s="336"/>
      <c r="AS4298" s="336"/>
    </row>
    <row r="4299" spans="1:45" x14ac:dyDescent="0.3">
      <c r="C4299" s="54"/>
      <c r="D4299" s="56"/>
      <c r="Y4299" s="336">
        <f t="shared" ca="1" si="7371"/>
        <v>-8.0978445687938286E-2</v>
      </c>
      <c r="Z4299" s="336">
        <f t="shared" ca="1" si="7371"/>
        <v>-0.37493742836490895</v>
      </c>
      <c r="AA4299" s="336">
        <f t="shared" ca="1" si="7371"/>
        <v>1.3436248689699306E-4</v>
      </c>
      <c r="AB4299" s="336">
        <f t="shared" ca="1" si="7371"/>
        <v>-0.96492520913687985</v>
      </c>
      <c r="AC4299" s="336">
        <f t="shared" ca="1" si="7371"/>
        <v>-1.2810216276373234</v>
      </c>
      <c r="AD4299" s="336">
        <f t="shared" ca="1" si="7371"/>
        <v>2.7125039516782019E-4</v>
      </c>
      <c r="AE4299" s="55"/>
      <c r="AF4299" s="55"/>
      <c r="AG4299" s="55"/>
      <c r="AH4299" s="55"/>
      <c r="AI4299" s="55"/>
      <c r="AJ4299" s="55"/>
      <c r="AK4299" s="55"/>
      <c r="AL4299" s="55"/>
      <c r="AM4299" s="55"/>
      <c r="AN4299" s="55"/>
      <c r="AO4299" s="55"/>
      <c r="AP4299" s="55"/>
      <c r="AQ4299" s="55"/>
      <c r="AR4299" s="55"/>
      <c r="AS4299" s="55"/>
    </row>
    <row r="4300" spans="1:45" x14ac:dyDescent="0.3">
      <c r="B4300" s="54" t="s">
        <v>172</v>
      </c>
      <c r="C4300" s="53">
        <f>C4293</f>
        <v>0</v>
      </c>
      <c r="D4300" s="56" t="e">
        <f t="shared" ref="D4300:D4301" ca="1" si="7420">AJ4300</f>
        <v>#N/A</v>
      </c>
      <c r="E4300" s="52" t="e">
        <f t="shared" ref="E4300:W4300" si="7421">E4293</f>
        <v>#N/A</v>
      </c>
      <c r="F4300" s="52" t="e">
        <f t="shared" si="7421"/>
        <v>#N/A</v>
      </c>
      <c r="G4300" s="52" t="e">
        <f t="shared" si="7421"/>
        <v>#N/A</v>
      </c>
      <c r="H4300" s="52" t="e">
        <f t="shared" si="7421"/>
        <v>#N/A</v>
      </c>
      <c r="I4300" s="52" t="e">
        <f t="shared" si="7421"/>
        <v>#N/A</v>
      </c>
      <c r="J4300" s="52" t="e">
        <f t="shared" si="7421"/>
        <v>#N/A</v>
      </c>
      <c r="K4300" s="52" t="e">
        <f t="shared" si="7421"/>
        <v>#N/A</v>
      </c>
      <c r="L4300" s="52" t="e">
        <f t="shared" si="7421"/>
        <v>#N/A</v>
      </c>
      <c r="M4300" s="52" t="e">
        <f t="shared" si="7421"/>
        <v>#N/A</v>
      </c>
      <c r="N4300" s="52" t="e">
        <f t="shared" si="7421"/>
        <v>#N/A</v>
      </c>
      <c r="O4300" s="52" t="e">
        <f t="shared" si="7421"/>
        <v>#N/A</v>
      </c>
      <c r="P4300" s="52" t="e">
        <f t="shared" si="7421"/>
        <v>#N/A</v>
      </c>
      <c r="Q4300" s="52" t="e">
        <f t="shared" si="7421"/>
        <v>#N/A</v>
      </c>
      <c r="R4300" s="52" t="e">
        <f t="shared" si="7421"/>
        <v>#N/A</v>
      </c>
      <c r="S4300" s="52" t="e">
        <f t="shared" si="7421"/>
        <v>#N/A</v>
      </c>
      <c r="T4300" s="52" t="e">
        <f t="shared" si="7421"/>
        <v>#N/A</v>
      </c>
      <c r="U4300" s="52" t="e">
        <f t="shared" si="7421"/>
        <v>#N/A</v>
      </c>
      <c r="V4300" s="52" t="e">
        <f t="shared" si="7421"/>
        <v>#N/A</v>
      </c>
      <c r="W4300" s="52" t="e">
        <f t="shared" si="7421"/>
        <v>#N/A</v>
      </c>
      <c r="X4300" s="55" t="e">
        <f t="shared" ref="X4300:X4301" si="7422">(H4300-(O4300*P4300)/100-3*(J4300*K4300)/100)/2</f>
        <v>#N/A</v>
      </c>
      <c r="Y4300" s="55" t="e">
        <f t="shared" ref="Y4300:Y4301" si="7423">SUM(X4300,(J4300*K4300/100))/(F4300/100)</f>
        <v>#N/A</v>
      </c>
      <c r="Z4300" s="55" t="e">
        <f t="shared" ref="Z4300" si="7424">U4300*0.5+U4301*0.5</f>
        <v>#N/A</v>
      </c>
      <c r="AA4300" s="55" t="e">
        <f t="shared" ref="AA4300:AA4301" si="7425">J4300/Y4300</f>
        <v>#N/A</v>
      </c>
      <c r="AB4300" s="336" t="e">
        <f t="shared" ref="AB4300:AB4301" si="7426">X4300/(Y4300-J4300)</f>
        <v>#N/A</v>
      </c>
      <c r="AC4300" s="223" t="e">
        <f ca="1">INDEX(FGA_COEFFS,1,1)+Z4300*INDEX(FGA_COEFFS,1,2)+Y4300*INDEX(FGA_COEFFS,1,3)+R4300*INDEX(FGA_COEFFS,1,4)+Q4301*INDEX(FGA_COEFFS,1,5)+S4300*INDEX(FGA_COEFFS,1,6)+T4301*INDEX(FGA_COEFFS,1,7)+M4301*INDEX(FGA_COEFFS,1,8)+Y4304*Y4305</f>
        <v>#N/A</v>
      </c>
      <c r="AD4300" s="223" t="e">
        <f ca="1">INDEX(THREEPTA_COEFFS,1,1)+AC4300*INDEX(THREEPTA_COEFFS,1,2)+J4300*INDEX(THREEPTA_COEFFS,1,3)+AA4300*INDEX(THREEPTA_COEFFS,1,4)+K4300*INDEX(THREEPTA_COEFFS,1,5)+L4301*INDEX(THREEPTA_COEFFS,1,6)+Z4304*Z4305</f>
        <v>#N/A</v>
      </c>
      <c r="AE4300" s="223" t="e">
        <f ca="1">INDEX(THREEPTPCT_COEFFS,1,1)+K4300*INDEX(THREEPTPCT_COEFFS,1,2)+L4301*INDEX(THREEPTPCT_COEFFS,1,3)+AA4304*AA4305</f>
        <v>#N/A</v>
      </c>
      <c r="AF4300" s="55" t="e">
        <f t="shared" ref="AF4300:AF4301" ca="1" si="7427">AC4300-AD4300</f>
        <v>#N/A</v>
      </c>
      <c r="AG4300" s="223" t="e">
        <f ca="1">INDEX(TWOPTPCT_COEFFS,1,1)+AB4300*INDEX(TWOPTPCT_COEFFS,1,2)+I4301*INDEX(TWOPTPCT_COEFFS,1,3)+G4301*INDEX(TWOPTPCT_COEFFS,1,4)+L4301*INDEX(TWOPTPCT_COEFFS,1,5)+AB4304*AB4305</f>
        <v>#N/A</v>
      </c>
      <c r="AH4300" s="223" t="e">
        <f ca="1">INDEX(FTA_COEFFS,1,1)+O4300*INDEX(FTA_COEFFS,1,2)+N4301*INDEX(FTA_COEFFS,1,3)+(Q4300+R4300)*INDEX(FTA_COEFFS,1,4)+(Q4301+R4301)*INDEX(FTA_COEFFS,1,5)+M4301*INDEX(FTA_COEFFS,1,6)+AC4304*AC4305</f>
        <v>#N/A</v>
      </c>
      <c r="AI4300" s="223" t="e">
        <f ca="1">INDEX(FTPCT_COEFFS,1,1)+P4300*INDEX(FTPCT_COEFFS,1,2)+F4300*INDEX(FTPCT_COEFFS,1,3)+G4301*INDEX(FTPCT_COEFFS,1,4)+AD4304*AD4305</f>
        <v>#N/A</v>
      </c>
      <c r="AJ4300" s="338" t="e">
        <f t="shared" ref="AJ4300:AJ4301" ca="1" si="7428">AD4300*AE4300/100+AF4300*AG4300+AH4300*AI4300/100</f>
        <v>#N/A</v>
      </c>
      <c r="AK4300" s="55"/>
      <c r="AL4300" s="55"/>
      <c r="AM4300" s="55"/>
      <c r="AN4300" s="55"/>
      <c r="AO4300" s="55"/>
      <c r="AP4300" s="55"/>
      <c r="AQ4300" s="55"/>
      <c r="AR4300" s="55"/>
    </row>
    <row r="4301" spans="1:45" x14ac:dyDescent="0.3">
      <c r="B4301" s="54" t="s">
        <v>175</v>
      </c>
      <c r="C4301" s="54">
        <f>C4294</f>
        <v>0</v>
      </c>
      <c r="D4301" s="56" t="e">
        <f t="shared" ca="1" si="7420"/>
        <v>#N/A</v>
      </c>
      <c r="E4301" s="52" t="e">
        <f t="shared" ref="E4301:W4301" si="7429">E4294</f>
        <v>#N/A</v>
      </c>
      <c r="F4301" s="52" t="e">
        <f t="shared" si="7429"/>
        <v>#N/A</v>
      </c>
      <c r="G4301" s="52" t="e">
        <f t="shared" si="7429"/>
        <v>#N/A</v>
      </c>
      <c r="H4301" s="52" t="e">
        <f t="shared" si="7429"/>
        <v>#N/A</v>
      </c>
      <c r="I4301" s="52" t="e">
        <f t="shared" si="7429"/>
        <v>#N/A</v>
      </c>
      <c r="J4301" s="52" t="e">
        <f t="shared" si="7429"/>
        <v>#N/A</v>
      </c>
      <c r="K4301" s="52" t="e">
        <f t="shared" si="7429"/>
        <v>#N/A</v>
      </c>
      <c r="L4301" s="52" t="e">
        <f t="shared" si="7429"/>
        <v>#N/A</v>
      </c>
      <c r="M4301" s="52" t="e">
        <f t="shared" si="7429"/>
        <v>#N/A</v>
      </c>
      <c r="N4301" s="52" t="e">
        <f t="shared" si="7429"/>
        <v>#N/A</v>
      </c>
      <c r="O4301" s="52" t="e">
        <f t="shared" si="7429"/>
        <v>#N/A</v>
      </c>
      <c r="P4301" s="52" t="e">
        <f t="shared" si="7429"/>
        <v>#N/A</v>
      </c>
      <c r="Q4301" s="52" t="e">
        <f t="shared" si="7429"/>
        <v>#N/A</v>
      </c>
      <c r="R4301" s="52" t="e">
        <f t="shared" si="7429"/>
        <v>#N/A</v>
      </c>
      <c r="S4301" s="52" t="e">
        <f t="shared" si="7429"/>
        <v>#N/A</v>
      </c>
      <c r="T4301" s="52" t="e">
        <f t="shared" si="7429"/>
        <v>#N/A</v>
      </c>
      <c r="U4301" s="52" t="e">
        <f t="shared" si="7429"/>
        <v>#N/A</v>
      </c>
      <c r="V4301" s="52" t="e">
        <f t="shared" si="7429"/>
        <v>#N/A</v>
      </c>
      <c r="W4301" s="52" t="e">
        <f t="shared" si="7429"/>
        <v>#N/A</v>
      </c>
      <c r="X4301" s="55" t="e">
        <f t="shared" si="7422"/>
        <v>#N/A</v>
      </c>
      <c r="Y4301" s="55" t="e">
        <f t="shared" si="7423"/>
        <v>#N/A</v>
      </c>
      <c r="Z4301" s="55" t="e">
        <f t="shared" ref="Z4301" si="7430">Z4300</f>
        <v>#N/A</v>
      </c>
      <c r="AA4301" s="55" t="e">
        <f t="shared" si="7425"/>
        <v>#N/A</v>
      </c>
      <c r="AB4301" s="336" t="e">
        <f t="shared" si="7426"/>
        <v>#N/A</v>
      </c>
      <c r="AC4301" s="223" t="e">
        <f ca="1">INDEX(FGA_COEFFS,1,1)+Z4301*INDEX(FGA_COEFFS,1,2)+Y4301*INDEX(FGA_COEFFS,1,3)+R4301*INDEX(FGA_COEFFS,1,4)+Q4300*INDEX(FGA_COEFFS,1,5)+S4301*INDEX(FGA_COEFFS,1,6)+T4300*INDEX(FGA_COEFFS,1,7)+M4300*INDEX(FGA_COEFFS,1,8)+Y4304*Y4306</f>
        <v>#N/A</v>
      </c>
      <c r="AD4301" s="223" t="e">
        <f ca="1">INDEX(THREEPTA_COEFFS,1,1)+AC4301*INDEX(THREEPTA_COEFFS,1,2)+J4301*INDEX(THREEPTA_COEFFS,1,3)+AA4301*INDEX(THREEPTA_COEFFS,1,4)+K4301*INDEX(THREEPTA_COEFFS,1,5)+L4300*INDEX(THREEPTA_COEFFS,1,6)+Z4304*Z4306</f>
        <v>#N/A</v>
      </c>
      <c r="AE4301" s="223" t="e">
        <f ca="1">INDEX(THREEPTPCT_COEFFS,1,1)+K4301*INDEX(THREEPTPCT_COEFFS,1,2)+L4300*INDEX(THREEPTPCT_COEFFS,1,3)+AA4304*AA4306</f>
        <v>#N/A</v>
      </c>
      <c r="AF4301" s="55" t="e">
        <f t="shared" ca="1" si="7427"/>
        <v>#N/A</v>
      </c>
      <c r="AG4301" s="223" t="e">
        <f ca="1">INDEX(TWOPTPCT_COEFFS,1,1)+AB4301*INDEX(TWOPTPCT_COEFFS,1,2)+I4300*INDEX(TWOPTPCT_COEFFS,1,3)+G4300*INDEX(TWOPTPCT_COEFFS,1,4)+L4300*INDEX(TWOPTPCT_COEFFS,1,5)+AB4304*AB4306</f>
        <v>#N/A</v>
      </c>
      <c r="AH4301" s="223" t="e">
        <f ca="1">INDEX(FTA_COEFFS,1,1)+O4301*INDEX(FTA_COEFFS,1,2)+N4300*INDEX(FTA_COEFFS,1,3)+(Q4301+R4301)*INDEX(FTA_COEFFS,1,4)+(Q4300+R4300)*INDEX(FTA_COEFFS,1,5)+M4300*INDEX(FTA_COEFFS,1,6)+AC4304*AC4306</f>
        <v>#N/A</v>
      </c>
      <c r="AI4301" s="223" t="e">
        <f ca="1">INDEX(FTPCT_COEFFS,1,1)+P4301*INDEX(FTPCT_COEFFS,1,2)+F4301*INDEX(FTPCT_COEFFS,1,3)+G4300*INDEX(FTPCT_COEFFS,1,4)+AD4304*AD4306</f>
        <v>#N/A</v>
      </c>
      <c r="AJ4301" s="338" t="e">
        <f t="shared" ca="1" si="7428"/>
        <v>#N/A</v>
      </c>
      <c r="AK4301" s="55"/>
      <c r="AL4301" s="55"/>
      <c r="AM4301" s="55"/>
      <c r="AN4301" s="55"/>
      <c r="AO4301" s="55"/>
      <c r="AP4301" s="55"/>
      <c r="AQ4301" s="55"/>
      <c r="AR4301" s="55"/>
    </row>
    <row r="4302" spans="1:45" x14ac:dyDescent="0.3">
      <c r="A4302" s="54" t="e">
        <f ca="1">IF(D4300&gt;(D4301+(AVERAGE(V4300,W4300)-AVERAGE(V4301,W4301))/2)+2.5,C4300,IF(D4301&gt;(D4300+(AVERAGE(V4301,W4301)-AVERAGE(V4300,W4300))/2)+2.5,C4301,"Close"))</f>
        <v>#N/A</v>
      </c>
      <c r="B4302" s="64" t="e">
        <f ca="1">IF(D4301&gt;D4300,C4301,C4300)</f>
        <v>#N/A</v>
      </c>
      <c r="D4302" s="56"/>
      <c r="X4302" s="55"/>
      <c r="Y4302" s="55"/>
      <c r="Z4302" s="55"/>
      <c r="AA4302" s="55"/>
      <c r="AB4302" s="55"/>
      <c r="AC4302" s="337"/>
      <c r="AD4302" s="337"/>
      <c r="AE4302" s="337"/>
      <c r="AF4302" s="337"/>
      <c r="AG4302" s="337"/>
      <c r="AH4302" s="337"/>
      <c r="AI4302" s="337"/>
      <c r="AJ4302" s="337"/>
      <c r="AK4302" s="337"/>
      <c r="AL4302" s="337"/>
      <c r="AM4302" s="55"/>
      <c r="AN4302" s="55"/>
      <c r="AO4302" s="55"/>
      <c r="AP4302" s="55"/>
      <c r="AQ4302" s="55"/>
      <c r="AR4302" s="55"/>
      <c r="AS4302" s="55"/>
    </row>
    <row r="4303" spans="1:45" x14ac:dyDescent="0.3">
      <c r="X4303" s="54" t="s">
        <v>1305</v>
      </c>
      <c r="Y4303" s="54" t="s">
        <v>128</v>
      </c>
      <c r="Z4303" s="54" t="s">
        <v>157</v>
      </c>
      <c r="AA4303" s="54" t="s">
        <v>151</v>
      </c>
      <c r="AB4303" s="54" t="s">
        <v>1327</v>
      </c>
      <c r="AC4303" s="54" t="s">
        <v>129</v>
      </c>
      <c r="AD4303" s="54" t="s">
        <v>116</v>
      </c>
      <c r="AE4303" s="54"/>
      <c r="AF4303" s="54"/>
      <c r="AG4303" s="54"/>
      <c r="AH4303" s="54"/>
      <c r="AI4303" s="54"/>
      <c r="AJ4303" s="54"/>
      <c r="AK4303" s="54"/>
      <c r="AL4303" s="54"/>
      <c r="AM4303" s="54"/>
      <c r="AN4303" s="54"/>
      <c r="AO4303" s="54"/>
      <c r="AP4303" s="54"/>
      <c r="AQ4303" s="54"/>
      <c r="AR4303" s="54"/>
      <c r="AS4303" s="54"/>
    </row>
    <row r="4304" spans="1:45" x14ac:dyDescent="0.3">
      <c r="X4304" s="54"/>
      <c r="Y4304" s="54">
        <f t="shared" ref="Y4304:AD4304" si="7431">Y4297</f>
        <v>6.4436999999999998</v>
      </c>
      <c r="Z4304" s="54">
        <f t="shared" si="7431"/>
        <v>4.9371</v>
      </c>
      <c r="AA4304" s="54">
        <f t="shared" si="7431"/>
        <v>11.350300000000001</v>
      </c>
      <c r="AB4304" s="54">
        <f t="shared" si="7431"/>
        <v>7.1900000000000006E-2</v>
      </c>
      <c r="AC4304" s="54">
        <f t="shared" si="7431"/>
        <v>6.2766000000000002</v>
      </c>
      <c r="AD4304" s="54">
        <f t="shared" si="7431"/>
        <v>11.042999999999999</v>
      </c>
      <c r="AE4304" s="54"/>
      <c r="AF4304" s="336"/>
      <c r="AG4304" s="336"/>
      <c r="AH4304" s="336"/>
      <c r="AI4304" s="54"/>
      <c r="AJ4304" s="54"/>
      <c r="AK4304" s="54"/>
      <c r="AL4304" s="54"/>
      <c r="AM4304" s="54"/>
      <c r="AN4304" s="54"/>
      <c r="AO4304" s="54"/>
      <c r="AP4304" s="54"/>
      <c r="AQ4304" s="54"/>
      <c r="AR4304" s="54"/>
      <c r="AS4304" s="54"/>
    </row>
    <row r="4305" spans="1:45" x14ac:dyDescent="0.3">
      <c r="D4305" s="56"/>
      <c r="X4305" s="336"/>
      <c r="Y4305" s="336">
        <f t="shared" ca="1" si="7371"/>
        <v>3.4915904656630428E-2</v>
      </c>
      <c r="Z4305" s="336">
        <f t="shared" ca="1" si="7371"/>
        <v>0.13507382007994884</v>
      </c>
      <c r="AA4305" s="336">
        <f t="shared" ca="1" si="7371"/>
        <v>-1.2657269248463915E-2</v>
      </c>
      <c r="AB4305" s="336">
        <f t="shared" ca="1" si="7371"/>
        <v>1.4758329553499461</v>
      </c>
      <c r="AC4305" s="336">
        <f t="shared" ca="1" si="7371"/>
        <v>2.8437847491463584E-2</v>
      </c>
      <c r="AD4305" s="336">
        <f t="shared" ca="1" si="7371"/>
        <v>-0.13726459594641982</v>
      </c>
      <c r="AE4305" s="336"/>
      <c r="AF4305" s="336"/>
      <c r="AG4305" s="336"/>
      <c r="AH4305" s="336"/>
      <c r="AI4305" s="54"/>
      <c r="AJ4305" s="54"/>
      <c r="AK4305" s="54"/>
      <c r="AL4305" s="336"/>
      <c r="AM4305" s="336"/>
      <c r="AN4305" s="336"/>
      <c r="AO4305" s="336"/>
      <c r="AP4305" s="54"/>
      <c r="AQ4305" s="336"/>
      <c r="AR4305" s="336"/>
      <c r="AS4305" s="336"/>
    </row>
    <row r="4306" spans="1:45" x14ac:dyDescent="0.3">
      <c r="C4306" s="54"/>
      <c r="D4306" s="56"/>
      <c r="Y4306" s="336">
        <f t="shared" ca="1" si="7371"/>
        <v>0.60030027111550943</v>
      </c>
      <c r="Z4306" s="336">
        <f t="shared" ca="1" si="7371"/>
        <v>0.55811183339109371</v>
      </c>
      <c r="AA4306" s="336">
        <f t="shared" ca="1" si="7371"/>
        <v>-0.2294792467383176</v>
      </c>
      <c r="AB4306" s="336">
        <f t="shared" ca="1" si="7371"/>
        <v>0.45052438236725489</v>
      </c>
      <c r="AC4306" s="336">
        <f t="shared" ca="1" si="7371"/>
        <v>1.6244227356777843E-2</v>
      </c>
      <c r="AD4306" s="336">
        <f t="shared" ca="1" si="7371"/>
        <v>1.4090330981530923</v>
      </c>
      <c r="AE4306" s="55"/>
      <c r="AF4306" s="55"/>
      <c r="AG4306" s="55"/>
      <c r="AH4306" s="55"/>
      <c r="AI4306" s="55"/>
      <c r="AJ4306" s="55"/>
      <c r="AK4306" s="55"/>
      <c r="AL4306" s="55"/>
      <c r="AM4306" s="55"/>
      <c r="AN4306" s="55"/>
      <c r="AO4306" s="55"/>
      <c r="AP4306" s="55"/>
      <c r="AQ4306" s="55"/>
      <c r="AR4306" s="55"/>
      <c r="AS4306" s="55"/>
    </row>
    <row r="4307" spans="1:45" x14ac:dyDescent="0.3">
      <c r="B4307" s="54" t="s">
        <v>172</v>
      </c>
      <c r="C4307" s="53">
        <f>C4300</f>
        <v>0</v>
      </c>
      <c r="D4307" s="56" t="e">
        <f t="shared" ref="D4307:D4308" ca="1" si="7432">AJ4307</f>
        <v>#N/A</v>
      </c>
      <c r="E4307" s="52" t="e">
        <f t="shared" ref="E4307:W4307" si="7433">E4300</f>
        <v>#N/A</v>
      </c>
      <c r="F4307" s="52" t="e">
        <f t="shared" si="7433"/>
        <v>#N/A</v>
      </c>
      <c r="G4307" s="52" t="e">
        <f t="shared" si="7433"/>
        <v>#N/A</v>
      </c>
      <c r="H4307" s="52" t="e">
        <f t="shared" si="7433"/>
        <v>#N/A</v>
      </c>
      <c r="I4307" s="52" t="e">
        <f t="shared" si="7433"/>
        <v>#N/A</v>
      </c>
      <c r="J4307" s="52" t="e">
        <f t="shared" si="7433"/>
        <v>#N/A</v>
      </c>
      <c r="K4307" s="52" t="e">
        <f t="shared" si="7433"/>
        <v>#N/A</v>
      </c>
      <c r="L4307" s="52" t="e">
        <f t="shared" si="7433"/>
        <v>#N/A</v>
      </c>
      <c r="M4307" s="52" t="e">
        <f t="shared" si="7433"/>
        <v>#N/A</v>
      </c>
      <c r="N4307" s="52" t="e">
        <f t="shared" si="7433"/>
        <v>#N/A</v>
      </c>
      <c r="O4307" s="52" t="e">
        <f t="shared" si="7433"/>
        <v>#N/A</v>
      </c>
      <c r="P4307" s="52" t="e">
        <f t="shared" si="7433"/>
        <v>#N/A</v>
      </c>
      <c r="Q4307" s="52" t="e">
        <f t="shared" si="7433"/>
        <v>#N/A</v>
      </c>
      <c r="R4307" s="52" t="e">
        <f t="shared" si="7433"/>
        <v>#N/A</v>
      </c>
      <c r="S4307" s="52" t="e">
        <f t="shared" si="7433"/>
        <v>#N/A</v>
      </c>
      <c r="T4307" s="52" t="e">
        <f t="shared" si="7433"/>
        <v>#N/A</v>
      </c>
      <c r="U4307" s="52" t="e">
        <f t="shared" si="7433"/>
        <v>#N/A</v>
      </c>
      <c r="V4307" s="52" t="e">
        <f t="shared" si="7433"/>
        <v>#N/A</v>
      </c>
      <c r="W4307" s="52" t="e">
        <f t="shared" si="7433"/>
        <v>#N/A</v>
      </c>
      <c r="X4307" s="55" t="e">
        <f t="shared" ref="X4307:X4308" si="7434">(H4307-(O4307*P4307)/100-3*(J4307*K4307)/100)/2</f>
        <v>#N/A</v>
      </c>
      <c r="Y4307" s="55" t="e">
        <f t="shared" ref="Y4307:Y4308" si="7435">SUM(X4307,(J4307*K4307/100))/(F4307/100)</f>
        <v>#N/A</v>
      </c>
      <c r="Z4307" s="55" t="e">
        <f t="shared" ref="Z4307" si="7436">U4307*0.5+U4308*0.5</f>
        <v>#N/A</v>
      </c>
      <c r="AA4307" s="55" t="e">
        <f t="shared" ref="AA4307:AA4308" si="7437">J4307/Y4307</f>
        <v>#N/A</v>
      </c>
      <c r="AB4307" s="336" t="e">
        <f t="shared" ref="AB4307:AB4308" si="7438">X4307/(Y4307-J4307)</f>
        <v>#N/A</v>
      </c>
      <c r="AC4307" s="223" t="e">
        <f ca="1">INDEX(FGA_COEFFS,1,1)+Z4307*INDEX(FGA_COEFFS,1,2)+Y4307*INDEX(FGA_COEFFS,1,3)+R4307*INDEX(FGA_COEFFS,1,4)+Q4308*INDEX(FGA_COEFFS,1,5)+S4307*INDEX(FGA_COEFFS,1,6)+T4308*INDEX(FGA_COEFFS,1,7)+M4308*INDEX(FGA_COEFFS,1,8)+Y4311*Y4312</f>
        <v>#N/A</v>
      </c>
      <c r="AD4307" s="223" t="e">
        <f ca="1">INDEX(THREEPTA_COEFFS,1,1)+AC4307*INDEX(THREEPTA_COEFFS,1,2)+J4307*INDEX(THREEPTA_COEFFS,1,3)+AA4307*INDEX(THREEPTA_COEFFS,1,4)+K4307*INDEX(THREEPTA_COEFFS,1,5)+L4308*INDEX(THREEPTA_COEFFS,1,6)+Z4311*Z4312</f>
        <v>#N/A</v>
      </c>
      <c r="AE4307" s="223" t="e">
        <f ca="1">INDEX(THREEPTPCT_COEFFS,1,1)+K4307*INDEX(THREEPTPCT_COEFFS,1,2)+L4308*INDEX(THREEPTPCT_COEFFS,1,3)+AA4311*AA4312</f>
        <v>#N/A</v>
      </c>
      <c r="AF4307" s="55" t="e">
        <f t="shared" ref="AF4307:AF4308" ca="1" si="7439">AC4307-AD4307</f>
        <v>#N/A</v>
      </c>
      <c r="AG4307" s="223" t="e">
        <f ca="1">INDEX(TWOPTPCT_COEFFS,1,1)+AB4307*INDEX(TWOPTPCT_COEFFS,1,2)+I4308*INDEX(TWOPTPCT_COEFFS,1,3)+G4308*INDEX(TWOPTPCT_COEFFS,1,4)+L4308*INDEX(TWOPTPCT_COEFFS,1,5)+AB4311*AB4312</f>
        <v>#N/A</v>
      </c>
      <c r="AH4307" s="223" t="e">
        <f ca="1">INDEX(FTA_COEFFS,1,1)+O4307*INDEX(FTA_COEFFS,1,2)+N4308*INDEX(FTA_COEFFS,1,3)+(Q4307+R4307)*INDEX(FTA_COEFFS,1,4)+(Q4308+R4308)*INDEX(FTA_COEFFS,1,5)+M4308*INDEX(FTA_COEFFS,1,6)+AC4311*AC4312</f>
        <v>#N/A</v>
      </c>
      <c r="AI4307" s="223" t="e">
        <f ca="1">INDEX(FTPCT_COEFFS,1,1)+P4307*INDEX(FTPCT_COEFFS,1,2)+F4307*INDEX(FTPCT_COEFFS,1,3)+G4308*INDEX(FTPCT_COEFFS,1,4)+AD4311*AD4312</f>
        <v>#N/A</v>
      </c>
      <c r="AJ4307" s="338" t="e">
        <f t="shared" ref="AJ4307:AJ4308" ca="1" si="7440">AD4307*AE4307/100+AF4307*AG4307+AH4307*AI4307/100</f>
        <v>#N/A</v>
      </c>
      <c r="AK4307" s="55"/>
      <c r="AL4307" s="55"/>
      <c r="AM4307" s="55"/>
      <c r="AN4307" s="55"/>
      <c r="AO4307" s="55"/>
      <c r="AP4307" s="55"/>
      <c r="AQ4307" s="55"/>
      <c r="AR4307" s="55"/>
    </row>
    <row r="4308" spans="1:45" x14ac:dyDescent="0.3">
      <c r="B4308" s="54" t="s">
        <v>175</v>
      </c>
      <c r="C4308" s="54">
        <f>C4301</f>
        <v>0</v>
      </c>
      <c r="D4308" s="56" t="e">
        <f t="shared" ca="1" si="7432"/>
        <v>#N/A</v>
      </c>
      <c r="E4308" s="52" t="e">
        <f t="shared" ref="E4308:W4308" si="7441">E4301</f>
        <v>#N/A</v>
      </c>
      <c r="F4308" s="52" t="e">
        <f t="shared" si="7441"/>
        <v>#N/A</v>
      </c>
      <c r="G4308" s="52" t="e">
        <f t="shared" si="7441"/>
        <v>#N/A</v>
      </c>
      <c r="H4308" s="52" t="e">
        <f t="shared" si="7441"/>
        <v>#N/A</v>
      </c>
      <c r="I4308" s="52" t="e">
        <f t="shared" si="7441"/>
        <v>#N/A</v>
      </c>
      <c r="J4308" s="52" t="e">
        <f t="shared" si="7441"/>
        <v>#N/A</v>
      </c>
      <c r="K4308" s="52" t="e">
        <f t="shared" si="7441"/>
        <v>#N/A</v>
      </c>
      <c r="L4308" s="52" t="e">
        <f t="shared" si="7441"/>
        <v>#N/A</v>
      </c>
      <c r="M4308" s="52" t="e">
        <f t="shared" si="7441"/>
        <v>#N/A</v>
      </c>
      <c r="N4308" s="52" t="e">
        <f t="shared" si="7441"/>
        <v>#N/A</v>
      </c>
      <c r="O4308" s="52" t="e">
        <f t="shared" si="7441"/>
        <v>#N/A</v>
      </c>
      <c r="P4308" s="52" t="e">
        <f t="shared" si="7441"/>
        <v>#N/A</v>
      </c>
      <c r="Q4308" s="52" t="e">
        <f t="shared" si="7441"/>
        <v>#N/A</v>
      </c>
      <c r="R4308" s="52" t="e">
        <f t="shared" si="7441"/>
        <v>#N/A</v>
      </c>
      <c r="S4308" s="52" t="e">
        <f t="shared" si="7441"/>
        <v>#N/A</v>
      </c>
      <c r="T4308" s="52" t="e">
        <f t="shared" si="7441"/>
        <v>#N/A</v>
      </c>
      <c r="U4308" s="52" t="e">
        <f t="shared" si="7441"/>
        <v>#N/A</v>
      </c>
      <c r="V4308" s="52" t="e">
        <f t="shared" si="7441"/>
        <v>#N/A</v>
      </c>
      <c r="W4308" s="52" t="e">
        <f t="shared" si="7441"/>
        <v>#N/A</v>
      </c>
      <c r="X4308" s="55" t="e">
        <f t="shared" si="7434"/>
        <v>#N/A</v>
      </c>
      <c r="Y4308" s="55" t="e">
        <f t="shared" si="7435"/>
        <v>#N/A</v>
      </c>
      <c r="Z4308" s="55" t="e">
        <f t="shared" ref="Z4308" si="7442">Z4307</f>
        <v>#N/A</v>
      </c>
      <c r="AA4308" s="55" t="e">
        <f t="shared" si="7437"/>
        <v>#N/A</v>
      </c>
      <c r="AB4308" s="336" t="e">
        <f t="shared" si="7438"/>
        <v>#N/A</v>
      </c>
      <c r="AC4308" s="223" t="e">
        <f ca="1">INDEX(FGA_COEFFS,1,1)+Z4308*INDEX(FGA_COEFFS,1,2)+Y4308*INDEX(FGA_COEFFS,1,3)+R4308*INDEX(FGA_COEFFS,1,4)+Q4307*INDEX(FGA_COEFFS,1,5)+S4308*INDEX(FGA_COEFFS,1,6)+T4307*INDEX(FGA_COEFFS,1,7)+M4307*INDEX(FGA_COEFFS,1,8)+Y4311*Y4313</f>
        <v>#N/A</v>
      </c>
      <c r="AD4308" s="223" t="e">
        <f ca="1">INDEX(THREEPTA_COEFFS,1,1)+AC4308*INDEX(THREEPTA_COEFFS,1,2)+J4308*INDEX(THREEPTA_COEFFS,1,3)+AA4308*INDEX(THREEPTA_COEFFS,1,4)+K4308*INDEX(THREEPTA_COEFFS,1,5)+L4307*INDEX(THREEPTA_COEFFS,1,6)+Z4311*Z4313</f>
        <v>#N/A</v>
      </c>
      <c r="AE4308" s="223" t="e">
        <f ca="1">INDEX(THREEPTPCT_COEFFS,1,1)+K4308*INDEX(THREEPTPCT_COEFFS,1,2)+L4307*INDEX(THREEPTPCT_COEFFS,1,3)+AA4311*AA4313</f>
        <v>#N/A</v>
      </c>
      <c r="AF4308" s="55" t="e">
        <f t="shared" ca="1" si="7439"/>
        <v>#N/A</v>
      </c>
      <c r="AG4308" s="223" t="e">
        <f ca="1">INDEX(TWOPTPCT_COEFFS,1,1)+AB4308*INDEX(TWOPTPCT_COEFFS,1,2)+I4307*INDEX(TWOPTPCT_COEFFS,1,3)+G4307*INDEX(TWOPTPCT_COEFFS,1,4)+L4307*INDEX(TWOPTPCT_COEFFS,1,5)+AB4311*AB4313</f>
        <v>#N/A</v>
      </c>
      <c r="AH4308" s="223" t="e">
        <f ca="1">INDEX(FTA_COEFFS,1,1)+O4308*INDEX(FTA_COEFFS,1,2)+N4307*INDEX(FTA_COEFFS,1,3)+(Q4308+R4308)*INDEX(FTA_COEFFS,1,4)+(Q4307+R4307)*INDEX(FTA_COEFFS,1,5)+M4307*INDEX(FTA_COEFFS,1,6)+AC4311*AC4313</f>
        <v>#N/A</v>
      </c>
      <c r="AI4308" s="223" t="e">
        <f ca="1">INDEX(FTPCT_COEFFS,1,1)+P4308*INDEX(FTPCT_COEFFS,1,2)+F4308*INDEX(FTPCT_COEFFS,1,3)+G4307*INDEX(FTPCT_COEFFS,1,4)+AD4311*AD4313</f>
        <v>#N/A</v>
      </c>
      <c r="AJ4308" s="338" t="e">
        <f t="shared" ca="1" si="7440"/>
        <v>#N/A</v>
      </c>
      <c r="AK4308" s="55"/>
      <c r="AL4308" s="55"/>
      <c r="AM4308" s="55"/>
      <c r="AN4308" s="55"/>
      <c r="AO4308" s="55"/>
      <c r="AP4308" s="55"/>
      <c r="AQ4308" s="55"/>
      <c r="AR4308" s="55"/>
    </row>
    <row r="4309" spans="1:45" x14ac:dyDescent="0.3">
      <c r="A4309" s="54" t="e">
        <f ca="1">IF(D4307&gt;(D4308+(AVERAGE(V4307,W4307)-AVERAGE(V4308,W4308))/2)+2.5,C4307,IF(D4308&gt;(D4307+(AVERAGE(V4308,W4308)-AVERAGE(V4307,W4307))/2)+2.5,C4308,"Close"))</f>
        <v>#N/A</v>
      </c>
      <c r="B4309" s="64" t="e">
        <f ca="1">IF(D4308&gt;D4307,C4308,C4307)</f>
        <v>#N/A</v>
      </c>
      <c r="D4309" s="56"/>
      <c r="X4309" s="55"/>
      <c r="Y4309" s="55"/>
      <c r="Z4309" s="55"/>
      <c r="AA4309" s="55"/>
      <c r="AB4309" s="55"/>
      <c r="AC4309" s="337"/>
      <c r="AD4309" s="337"/>
      <c r="AE4309" s="337"/>
      <c r="AF4309" s="337"/>
      <c r="AG4309" s="337"/>
      <c r="AH4309" s="337"/>
      <c r="AI4309" s="337"/>
      <c r="AJ4309" s="337"/>
      <c r="AK4309" s="337"/>
      <c r="AL4309" s="337"/>
      <c r="AM4309" s="55"/>
      <c r="AN4309" s="55"/>
      <c r="AO4309" s="55"/>
      <c r="AP4309" s="55"/>
      <c r="AQ4309" s="55"/>
      <c r="AR4309" s="55"/>
      <c r="AS4309" s="55"/>
    </row>
    <row r="4310" spans="1:45" x14ac:dyDescent="0.3">
      <c r="X4310" s="54" t="s">
        <v>1305</v>
      </c>
      <c r="Y4310" s="54" t="s">
        <v>128</v>
      </c>
      <c r="Z4310" s="54" t="s">
        <v>157</v>
      </c>
      <c r="AA4310" s="54" t="s">
        <v>151</v>
      </c>
      <c r="AB4310" s="54" t="s">
        <v>1327</v>
      </c>
      <c r="AC4310" s="54" t="s">
        <v>129</v>
      </c>
      <c r="AD4310" s="54" t="s">
        <v>116</v>
      </c>
      <c r="AE4310" s="54"/>
      <c r="AF4310" s="54"/>
      <c r="AG4310" s="54"/>
      <c r="AH4310" s="54"/>
      <c r="AI4310" s="54"/>
      <c r="AJ4310" s="54"/>
      <c r="AK4310" s="54"/>
      <c r="AL4310" s="54"/>
      <c r="AM4310" s="54"/>
      <c r="AN4310" s="54"/>
      <c r="AO4310" s="54"/>
      <c r="AP4310" s="54"/>
      <c r="AQ4310" s="54"/>
      <c r="AR4310" s="54"/>
      <c r="AS4310" s="54"/>
    </row>
    <row r="4311" spans="1:45" x14ac:dyDescent="0.3">
      <c r="X4311" s="54"/>
      <c r="Y4311" s="54">
        <f t="shared" ref="Y4311:AD4311" si="7443">Y4304</f>
        <v>6.4436999999999998</v>
      </c>
      <c r="Z4311" s="54">
        <f t="shared" si="7443"/>
        <v>4.9371</v>
      </c>
      <c r="AA4311" s="54">
        <f t="shared" si="7443"/>
        <v>11.350300000000001</v>
      </c>
      <c r="AB4311" s="54">
        <f t="shared" si="7443"/>
        <v>7.1900000000000006E-2</v>
      </c>
      <c r="AC4311" s="54">
        <f t="shared" si="7443"/>
        <v>6.2766000000000002</v>
      </c>
      <c r="AD4311" s="54">
        <f t="shared" si="7443"/>
        <v>11.042999999999999</v>
      </c>
      <c r="AE4311" s="54"/>
      <c r="AF4311" s="336"/>
      <c r="AG4311" s="336"/>
      <c r="AH4311" s="336"/>
      <c r="AI4311" s="54"/>
      <c r="AJ4311" s="54"/>
      <c r="AK4311" s="54"/>
      <c r="AL4311" s="54"/>
      <c r="AM4311" s="54"/>
      <c r="AN4311" s="54"/>
      <c r="AO4311" s="54"/>
      <c r="AP4311" s="54"/>
      <c r="AQ4311" s="54"/>
      <c r="AR4311" s="54"/>
      <c r="AS4311" s="54"/>
    </row>
    <row r="4312" spans="1:45" x14ac:dyDescent="0.3">
      <c r="D4312" s="56"/>
      <c r="X4312" s="336"/>
      <c r="Y4312" s="336">
        <f t="shared" ca="1" si="7371"/>
        <v>1.2681754265367173</v>
      </c>
      <c r="Z4312" s="336">
        <f t="shared" ca="1" si="7371"/>
        <v>0.91805138472390801</v>
      </c>
      <c r="AA4312" s="336">
        <f t="shared" ca="1" si="7371"/>
        <v>0.50498812423168593</v>
      </c>
      <c r="AB4312" s="336">
        <f t="shared" ca="1" si="7371"/>
        <v>0.23592207108297475</v>
      </c>
      <c r="AC4312" s="336">
        <f t="shared" ca="1" si="7371"/>
        <v>-0.58520049544783848</v>
      </c>
      <c r="AD4312" s="336">
        <f t="shared" ca="1" si="7371"/>
        <v>9.454157853785998E-2</v>
      </c>
      <c r="AE4312" s="336"/>
      <c r="AF4312" s="336"/>
      <c r="AG4312" s="336"/>
      <c r="AH4312" s="336"/>
      <c r="AI4312" s="54"/>
      <c r="AJ4312" s="54"/>
      <c r="AK4312" s="54"/>
      <c r="AL4312" s="336"/>
      <c r="AM4312" s="336"/>
      <c r="AN4312" s="336"/>
      <c r="AO4312" s="336"/>
      <c r="AP4312" s="54"/>
      <c r="AQ4312" s="336"/>
      <c r="AR4312" s="336"/>
      <c r="AS4312" s="336"/>
    </row>
    <row r="4313" spans="1:45" x14ac:dyDescent="0.3">
      <c r="C4313" s="54"/>
      <c r="D4313" s="56"/>
      <c r="Y4313" s="336">
        <f t="shared" ca="1" si="7371"/>
        <v>8.8791120455924116E-3</v>
      </c>
      <c r="Z4313" s="336">
        <f t="shared" ca="1" si="7371"/>
        <v>0.54140945555675424</v>
      </c>
      <c r="AA4313" s="336">
        <f t="shared" ca="1" si="7371"/>
        <v>0.13600685964112585</v>
      </c>
      <c r="AB4313" s="336">
        <f t="shared" ca="1" si="7371"/>
        <v>-7.4219636332067337E-3</v>
      </c>
      <c r="AC4313" s="336">
        <f t="shared" ca="1" si="7371"/>
        <v>1.1385474026516187</v>
      </c>
      <c r="AD4313" s="336">
        <f t="shared" ca="1" si="7371"/>
        <v>1.0391129188508501</v>
      </c>
      <c r="AE4313" s="55"/>
      <c r="AF4313" s="55"/>
      <c r="AG4313" s="55"/>
      <c r="AH4313" s="55"/>
      <c r="AI4313" s="55"/>
      <c r="AJ4313" s="55"/>
      <c r="AK4313" s="55"/>
      <c r="AL4313" s="55"/>
      <c r="AM4313" s="55"/>
      <c r="AN4313" s="55"/>
      <c r="AO4313" s="55"/>
      <c r="AP4313" s="55"/>
      <c r="AQ4313" s="55"/>
      <c r="AR4313" s="55"/>
      <c r="AS4313" s="55"/>
    </row>
    <row r="4314" spans="1:45" x14ac:dyDescent="0.3">
      <c r="B4314" s="54" t="s">
        <v>172</v>
      </c>
      <c r="C4314" s="53">
        <f>C4307</f>
        <v>0</v>
      </c>
      <c r="D4314" s="56" t="e">
        <f t="shared" ref="D4314:D4315" ca="1" si="7444">AJ4314</f>
        <v>#N/A</v>
      </c>
      <c r="E4314" s="52" t="e">
        <f t="shared" ref="E4314:W4314" si="7445">E4307</f>
        <v>#N/A</v>
      </c>
      <c r="F4314" s="52" t="e">
        <f t="shared" si="7445"/>
        <v>#N/A</v>
      </c>
      <c r="G4314" s="52" t="e">
        <f t="shared" si="7445"/>
        <v>#N/A</v>
      </c>
      <c r="H4314" s="52" t="e">
        <f t="shared" si="7445"/>
        <v>#N/A</v>
      </c>
      <c r="I4314" s="52" t="e">
        <f t="shared" si="7445"/>
        <v>#N/A</v>
      </c>
      <c r="J4314" s="52" t="e">
        <f t="shared" si="7445"/>
        <v>#N/A</v>
      </c>
      <c r="K4314" s="52" t="e">
        <f t="shared" si="7445"/>
        <v>#N/A</v>
      </c>
      <c r="L4314" s="52" t="e">
        <f t="shared" si="7445"/>
        <v>#N/A</v>
      </c>
      <c r="M4314" s="52" t="e">
        <f t="shared" si="7445"/>
        <v>#N/A</v>
      </c>
      <c r="N4314" s="52" t="e">
        <f t="shared" si="7445"/>
        <v>#N/A</v>
      </c>
      <c r="O4314" s="52" t="e">
        <f t="shared" si="7445"/>
        <v>#N/A</v>
      </c>
      <c r="P4314" s="52" t="e">
        <f t="shared" si="7445"/>
        <v>#N/A</v>
      </c>
      <c r="Q4314" s="52" t="e">
        <f t="shared" si="7445"/>
        <v>#N/A</v>
      </c>
      <c r="R4314" s="52" t="e">
        <f t="shared" si="7445"/>
        <v>#N/A</v>
      </c>
      <c r="S4314" s="52" t="e">
        <f t="shared" si="7445"/>
        <v>#N/A</v>
      </c>
      <c r="T4314" s="52" t="e">
        <f t="shared" si="7445"/>
        <v>#N/A</v>
      </c>
      <c r="U4314" s="52" t="e">
        <f t="shared" si="7445"/>
        <v>#N/A</v>
      </c>
      <c r="V4314" s="52" t="e">
        <f t="shared" si="7445"/>
        <v>#N/A</v>
      </c>
      <c r="W4314" s="52" t="e">
        <f t="shared" si="7445"/>
        <v>#N/A</v>
      </c>
      <c r="X4314" s="55" t="e">
        <f t="shared" ref="X4314:X4315" si="7446">(H4314-(O4314*P4314)/100-3*(J4314*K4314)/100)/2</f>
        <v>#N/A</v>
      </c>
      <c r="Y4314" s="55" t="e">
        <f t="shared" ref="Y4314:Y4315" si="7447">SUM(X4314,(J4314*K4314/100))/(F4314/100)</f>
        <v>#N/A</v>
      </c>
      <c r="Z4314" s="55" t="e">
        <f t="shared" ref="Z4314" si="7448">U4314*0.5+U4315*0.5</f>
        <v>#N/A</v>
      </c>
      <c r="AA4314" s="55" t="e">
        <f t="shared" ref="AA4314:AA4315" si="7449">J4314/Y4314</f>
        <v>#N/A</v>
      </c>
      <c r="AB4314" s="336" t="e">
        <f t="shared" ref="AB4314:AB4315" si="7450">X4314/(Y4314-J4314)</f>
        <v>#N/A</v>
      </c>
      <c r="AC4314" s="223" t="e">
        <f ca="1">INDEX(FGA_COEFFS,1,1)+Z4314*INDEX(FGA_COEFFS,1,2)+Y4314*INDEX(FGA_COEFFS,1,3)+R4314*INDEX(FGA_COEFFS,1,4)+Q4315*INDEX(FGA_COEFFS,1,5)+S4314*INDEX(FGA_COEFFS,1,6)+T4315*INDEX(FGA_COEFFS,1,7)+M4315*INDEX(FGA_COEFFS,1,8)+Y4318*Y4319</f>
        <v>#N/A</v>
      </c>
      <c r="AD4314" s="223" t="e">
        <f ca="1">INDEX(THREEPTA_COEFFS,1,1)+AC4314*INDEX(THREEPTA_COEFFS,1,2)+J4314*INDEX(THREEPTA_COEFFS,1,3)+AA4314*INDEX(THREEPTA_COEFFS,1,4)+K4314*INDEX(THREEPTA_COEFFS,1,5)+L4315*INDEX(THREEPTA_COEFFS,1,6)+Z4318*Z4319</f>
        <v>#N/A</v>
      </c>
      <c r="AE4314" s="223" t="e">
        <f ca="1">INDEX(THREEPTPCT_COEFFS,1,1)+K4314*INDEX(THREEPTPCT_COEFFS,1,2)+L4315*INDEX(THREEPTPCT_COEFFS,1,3)+AA4318*AA4319</f>
        <v>#N/A</v>
      </c>
      <c r="AF4314" s="55" t="e">
        <f t="shared" ref="AF4314:AF4315" ca="1" si="7451">AC4314-AD4314</f>
        <v>#N/A</v>
      </c>
      <c r="AG4314" s="223" t="e">
        <f ca="1">INDEX(TWOPTPCT_COEFFS,1,1)+AB4314*INDEX(TWOPTPCT_COEFFS,1,2)+I4315*INDEX(TWOPTPCT_COEFFS,1,3)+G4315*INDEX(TWOPTPCT_COEFFS,1,4)+L4315*INDEX(TWOPTPCT_COEFFS,1,5)+AB4318*AB4319</f>
        <v>#N/A</v>
      </c>
      <c r="AH4314" s="223" t="e">
        <f ca="1">INDEX(FTA_COEFFS,1,1)+O4314*INDEX(FTA_COEFFS,1,2)+N4315*INDEX(FTA_COEFFS,1,3)+(Q4314+R4314)*INDEX(FTA_COEFFS,1,4)+(Q4315+R4315)*INDEX(FTA_COEFFS,1,5)+M4315*INDEX(FTA_COEFFS,1,6)+AC4318*AC4319</f>
        <v>#N/A</v>
      </c>
      <c r="AI4314" s="223" t="e">
        <f ca="1">INDEX(FTPCT_COEFFS,1,1)+P4314*INDEX(FTPCT_COEFFS,1,2)+F4314*INDEX(FTPCT_COEFFS,1,3)+G4315*INDEX(FTPCT_COEFFS,1,4)+AD4318*AD4319</f>
        <v>#N/A</v>
      </c>
      <c r="AJ4314" s="338" t="e">
        <f t="shared" ref="AJ4314:AJ4315" ca="1" si="7452">AD4314*AE4314/100+AF4314*AG4314+AH4314*AI4314/100</f>
        <v>#N/A</v>
      </c>
      <c r="AK4314" s="55"/>
      <c r="AL4314" s="55"/>
      <c r="AM4314" s="55"/>
      <c r="AN4314" s="55"/>
      <c r="AO4314" s="55"/>
      <c r="AP4314" s="55"/>
      <c r="AQ4314" s="55"/>
      <c r="AR4314" s="55"/>
    </row>
    <row r="4315" spans="1:45" x14ac:dyDescent="0.3">
      <c r="B4315" s="54" t="s">
        <v>175</v>
      </c>
      <c r="C4315" s="54">
        <f>C4308</f>
        <v>0</v>
      </c>
      <c r="D4315" s="56" t="e">
        <f t="shared" ca="1" si="7444"/>
        <v>#N/A</v>
      </c>
      <c r="E4315" s="52" t="e">
        <f t="shared" ref="E4315:W4315" si="7453">E4308</f>
        <v>#N/A</v>
      </c>
      <c r="F4315" s="52" t="e">
        <f t="shared" si="7453"/>
        <v>#N/A</v>
      </c>
      <c r="G4315" s="52" t="e">
        <f t="shared" si="7453"/>
        <v>#N/A</v>
      </c>
      <c r="H4315" s="52" t="e">
        <f t="shared" si="7453"/>
        <v>#N/A</v>
      </c>
      <c r="I4315" s="52" t="e">
        <f t="shared" si="7453"/>
        <v>#N/A</v>
      </c>
      <c r="J4315" s="52" t="e">
        <f t="shared" si="7453"/>
        <v>#N/A</v>
      </c>
      <c r="K4315" s="52" t="e">
        <f t="shared" si="7453"/>
        <v>#N/A</v>
      </c>
      <c r="L4315" s="52" t="e">
        <f t="shared" si="7453"/>
        <v>#N/A</v>
      </c>
      <c r="M4315" s="52" t="e">
        <f t="shared" si="7453"/>
        <v>#N/A</v>
      </c>
      <c r="N4315" s="52" t="e">
        <f t="shared" si="7453"/>
        <v>#N/A</v>
      </c>
      <c r="O4315" s="52" t="e">
        <f t="shared" si="7453"/>
        <v>#N/A</v>
      </c>
      <c r="P4315" s="52" t="e">
        <f t="shared" si="7453"/>
        <v>#N/A</v>
      </c>
      <c r="Q4315" s="52" t="e">
        <f t="shared" si="7453"/>
        <v>#N/A</v>
      </c>
      <c r="R4315" s="52" t="e">
        <f t="shared" si="7453"/>
        <v>#N/A</v>
      </c>
      <c r="S4315" s="52" t="e">
        <f t="shared" si="7453"/>
        <v>#N/A</v>
      </c>
      <c r="T4315" s="52" t="e">
        <f t="shared" si="7453"/>
        <v>#N/A</v>
      </c>
      <c r="U4315" s="52" t="e">
        <f t="shared" si="7453"/>
        <v>#N/A</v>
      </c>
      <c r="V4315" s="52" t="e">
        <f t="shared" si="7453"/>
        <v>#N/A</v>
      </c>
      <c r="W4315" s="52" t="e">
        <f t="shared" si="7453"/>
        <v>#N/A</v>
      </c>
      <c r="X4315" s="55" t="e">
        <f t="shared" si="7446"/>
        <v>#N/A</v>
      </c>
      <c r="Y4315" s="55" t="e">
        <f t="shared" si="7447"/>
        <v>#N/A</v>
      </c>
      <c r="Z4315" s="55" t="e">
        <f t="shared" ref="Z4315" si="7454">Z4314</f>
        <v>#N/A</v>
      </c>
      <c r="AA4315" s="55" t="e">
        <f t="shared" si="7449"/>
        <v>#N/A</v>
      </c>
      <c r="AB4315" s="336" t="e">
        <f t="shared" si="7450"/>
        <v>#N/A</v>
      </c>
      <c r="AC4315" s="223" t="e">
        <f ca="1">INDEX(FGA_COEFFS,1,1)+Z4315*INDEX(FGA_COEFFS,1,2)+Y4315*INDEX(FGA_COEFFS,1,3)+R4315*INDEX(FGA_COEFFS,1,4)+Q4314*INDEX(FGA_COEFFS,1,5)+S4315*INDEX(FGA_COEFFS,1,6)+T4314*INDEX(FGA_COEFFS,1,7)+M4314*INDEX(FGA_COEFFS,1,8)+Y4318*Y4320</f>
        <v>#N/A</v>
      </c>
      <c r="AD4315" s="223" t="e">
        <f ca="1">INDEX(THREEPTA_COEFFS,1,1)+AC4315*INDEX(THREEPTA_COEFFS,1,2)+J4315*INDEX(THREEPTA_COEFFS,1,3)+AA4315*INDEX(THREEPTA_COEFFS,1,4)+K4315*INDEX(THREEPTA_COEFFS,1,5)+L4314*INDEX(THREEPTA_COEFFS,1,6)+Z4318*Z4320</f>
        <v>#N/A</v>
      </c>
      <c r="AE4315" s="223" t="e">
        <f ca="1">INDEX(THREEPTPCT_COEFFS,1,1)+K4315*INDEX(THREEPTPCT_COEFFS,1,2)+L4314*INDEX(THREEPTPCT_COEFFS,1,3)+AA4318*AA4320</f>
        <v>#N/A</v>
      </c>
      <c r="AF4315" s="55" t="e">
        <f t="shared" ca="1" si="7451"/>
        <v>#N/A</v>
      </c>
      <c r="AG4315" s="223" t="e">
        <f ca="1">INDEX(TWOPTPCT_COEFFS,1,1)+AB4315*INDEX(TWOPTPCT_COEFFS,1,2)+I4314*INDEX(TWOPTPCT_COEFFS,1,3)+G4314*INDEX(TWOPTPCT_COEFFS,1,4)+L4314*INDEX(TWOPTPCT_COEFFS,1,5)+AB4318*AB4320</f>
        <v>#N/A</v>
      </c>
      <c r="AH4315" s="223" t="e">
        <f ca="1">INDEX(FTA_COEFFS,1,1)+O4315*INDEX(FTA_COEFFS,1,2)+N4314*INDEX(FTA_COEFFS,1,3)+(Q4315+R4315)*INDEX(FTA_COEFFS,1,4)+(Q4314+R4314)*INDEX(FTA_COEFFS,1,5)+M4314*INDEX(FTA_COEFFS,1,6)+AC4318*AC4320</f>
        <v>#N/A</v>
      </c>
      <c r="AI4315" s="223" t="e">
        <f ca="1">INDEX(FTPCT_COEFFS,1,1)+P4315*INDEX(FTPCT_COEFFS,1,2)+F4315*INDEX(FTPCT_COEFFS,1,3)+G4314*INDEX(FTPCT_COEFFS,1,4)+AD4318*AD4320</f>
        <v>#N/A</v>
      </c>
      <c r="AJ4315" s="338" t="e">
        <f t="shared" ca="1" si="7452"/>
        <v>#N/A</v>
      </c>
      <c r="AK4315" s="55"/>
      <c r="AL4315" s="55"/>
      <c r="AM4315" s="55"/>
      <c r="AN4315" s="55"/>
      <c r="AO4315" s="55"/>
      <c r="AP4315" s="55"/>
      <c r="AQ4315" s="55"/>
      <c r="AR4315" s="55"/>
    </row>
    <row r="4316" spans="1:45" x14ac:dyDescent="0.3">
      <c r="A4316" s="54" t="e">
        <f ca="1">IF(D4314&gt;(D4315+(AVERAGE(V4314,W4314)-AVERAGE(V4315,W4315))/2)+2.5,C4314,IF(D4315&gt;(D4314+(AVERAGE(V4315,W4315)-AVERAGE(V4314,W4314))/2)+2.5,C4315,"Close"))</f>
        <v>#N/A</v>
      </c>
      <c r="B4316" s="64" t="e">
        <f ca="1">IF(D4315&gt;D4314,C4315,C4314)</f>
        <v>#N/A</v>
      </c>
      <c r="D4316" s="56"/>
      <c r="X4316" s="55"/>
      <c r="Y4316" s="55"/>
      <c r="Z4316" s="55"/>
      <c r="AA4316" s="55"/>
      <c r="AB4316" s="55"/>
      <c r="AC4316" s="337"/>
      <c r="AD4316" s="337"/>
      <c r="AE4316" s="337"/>
      <c r="AF4316" s="337"/>
      <c r="AG4316" s="337"/>
      <c r="AH4316" s="337"/>
      <c r="AI4316" s="337"/>
      <c r="AJ4316" s="337"/>
      <c r="AK4316" s="337"/>
      <c r="AL4316" s="337"/>
      <c r="AM4316" s="55"/>
      <c r="AN4316" s="55"/>
      <c r="AO4316" s="55"/>
      <c r="AP4316" s="55"/>
      <c r="AQ4316" s="55"/>
      <c r="AR4316" s="55"/>
      <c r="AS4316" s="55"/>
    </row>
    <row r="4317" spans="1:45" x14ac:dyDescent="0.3">
      <c r="X4317" s="54" t="s">
        <v>1305</v>
      </c>
      <c r="Y4317" s="54" t="s">
        <v>128</v>
      </c>
      <c r="Z4317" s="54" t="s">
        <v>157</v>
      </c>
      <c r="AA4317" s="54" t="s">
        <v>151</v>
      </c>
      <c r="AB4317" s="54" t="s">
        <v>1327</v>
      </c>
      <c r="AC4317" s="54" t="s">
        <v>129</v>
      </c>
      <c r="AD4317" s="54" t="s">
        <v>116</v>
      </c>
      <c r="AE4317" s="54"/>
      <c r="AF4317" s="54"/>
      <c r="AG4317" s="54"/>
      <c r="AH4317" s="54"/>
      <c r="AI4317" s="54"/>
      <c r="AJ4317" s="54"/>
      <c r="AK4317" s="54"/>
      <c r="AL4317" s="54"/>
      <c r="AM4317" s="54"/>
      <c r="AN4317" s="54"/>
      <c r="AO4317" s="54"/>
      <c r="AP4317" s="54"/>
      <c r="AQ4317" s="54"/>
      <c r="AR4317" s="54"/>
      <c r="AS4317" s="54"/>
    </row>
    <row r="4318" spans="1:45" x14ac:dyDescent="0.3">
      <c r="X4318" s="54"/>
      <c r="Y4318" s="54">
        <f t="shared" ref="Y4318:AD4318" si="7455">Y4311</f>
        <v>6.4436999999999998</v>
      </c>
      <c r="Z4318" s="54">
        <f t="shared" si="7455"/>
        <v>4.9371</v>
      </c>
      <c r="AA4318" s="54">
        <f t="shared" si="7455"/>
        <v>11.350300000000001</v>
      </c>
      <c r="AB4318" s="54">
        <f t="shared" si="7455"/>
        <v>7.1900000000000006E-2</v>
      </c>
      <c r="AC4318" s="54">
        <f t="shared" si="7455"/>
        <v>6.2766000000000002</v>
      </c>
      <c r="AD4318" s="54">
        <f t="shared" si="7455"/>
        <v>11.042999999999999</v>
      </c>
      <c r="AE4318" s="54"/>
      <c r="AF4318" s="336"/>
      <c r="AG4318" s="336"/>
      <c r="AH4318" s="336"/>
      <c r="AI4318" s="54"/>
      <c r="AJ4318" s="54"/>
      <c r="AK4318" s="54"/>
      <c r="AL4318" s="54"/>
      <c r="AM4318" s="54"/>
      <c r="AN4318" s="54"/>
      <c r="AO4318" s="54"/>
      <c r="AP4318" s="54"/>
      <c r="AQ4318" s="54"/>
      <c r="AR4318" s="54"/>
      <c r="AS4318" s="54"/>
    </row>
    <row r="4319" spans="1:45" x14ac:dyDescent="0.3">
      <c r="D4319" s="56"/>
      <c r="X4319" s="336"/>
      <c r="Y4319" s="336">
        <f t="shared" ca="1" si="7371"/>
        <v>-6.3344985956310402E-3</v>
      </c>
      <c r="Z4319" s="336">
        <f t="shared" ca="1" si="7371"/>
        <v>1.0311071736060415</v>
      </c>
      <c r="AA4319" s="336">
        <f t="shared" ca="1" si="7371"/>
        <v>0.94797475194053837</v>
      </c>
      <c r="AB4319" s="336">
        <f t="shared" ca="1" si="7371"/>
        <v>-0.21343684109698358</v>
      </c>
      <c r="AC4319" s="336">
        <f t="shared" ca="1" si="7371"/>
        <v>0.76383317670449047</v>
      </c>
      <c r="AD4319" s="336">
        <f t="shared" ca="1" si="7371"/>
        <v>1.2338879916613767</v>
      </c>
      <c r="AE4319" s="336"/>
      <c r="AF4319" s="336"/>
      <c r="AG4319" s="336"/>
      <c r="AH4319" s="336"/>
      <c r="AI4319" s="54"/>
      <c r="AJ4319" s="54"/>
      <c r="AK4319" s="54"/>
      <c r="AL4319" s="336"/>
      <c r="AM4319" s="336"/>
      <c r="AN4319" s="336"/>
      <c r="AO4319" s="336"/>
      <c r="AP4319" s="54"/>
      <c r="AQ4319" s="336"/>
      <c r="AR4319" s="336"/>
      <c r="AS4319" s="336"/>
    </row>
    <row r="4320" spans="1:45" x14ac:dyDescent="0.3">
      <c r="C4320" s="54"/>
      <c r="D4320" s="56"/>
      <c r="Y4320" s="336">
        <f t="shared" ca="1" si="7371"/>
        <v>6.7606518154406103E-5</v>
      </c>
      <c r="Z4320" s="336">
        <f t="shared" ca="1" si="7371"/>
        <v>-0.88693254769943408</v>
      </c>
      <c r="AA4320" s="336">
        <f t="shared" ca="1" si="7371"/>
        <v>-0.1622371294200281</v>
      </c>
      <c r="AB4320" s="336">
        <f t="shared" ca="1" si="7371"/>
        <v>2.1615368287122372E-4</v>
      </c>
      <c r="AC4320" s="336">
        <f t="shared" ca="1" si="7371"/>
        <v>5.3870075876284989E-3</v>
      </c>
      <c r="AD4320" s="336">
        <f t="shared" ca="1" si="7371"/>
        <v>-0.33997953729262875</v>
      </c>
      <c r="AE4320" s="55"/>
      <c r="AF4320" s="55"/>
      <c r="AG4320" s="55"/>
      <c r="AH4320" s="55"/>
      <c r="AI4320" s="55"/>
      <c r="AJ4320" s="55"/>
      <c r="AK4320" s="55"/>
      <c r="AL4320" s="55"/>
      <c r="AM4320" s="55"/>
      <c r="AN4320" s="55"/>
      <c r="AO4320" s="55"/>
      <c r="AP4320" s="55"/>
      <c r="AQ4320" s="55"/>
      <c r="AR4320" s="55"/>
      <c r="AS4320" s="55"/>
    </row>
    <row r="4321" spans="1:45" x14ac:dyDescent="0.3">
      <c r="B4321" s="54" t="s">
        <v>172</v>
      </c>
      <c r="C4321" s="53">
        <f>C4314</f>
        <v>0</v>
      </c>
      <c r="D4321" s="56" t="e">
        <f t="shared" ref="D4321:D4322" ca="1" si="7456">AJ4321</f>
        <v>#N/A</v>
      </c>
      <c r="E4321" s="52" t="e">
        <f t="shared" ref="E4321:W4321" si="7457">E4314</f>
        <v>#N/A</v>
      </c>
      <c r="F4321" s="52" t="e">
        <f t="shared" si="7457"/>
        <v>#N/A</v>
      </c>
      <c r="G4321" s="52" t="e">
        <f t="shared" si="7457"/>
        <v>#N/A</v>
      </c>
      <c r="H4321" s="52" t="e">
        <f t="shared" si="7457"/>
        <v>#N/A</v>
      </c>
      <c r="I4321" s="52" t="e">
        <f t="shared" si="7457"/>
        <v>#N/A</v>
      </c>
      <c r="J4321" s="52" t="e">
        <f t="shared" si="7457"/>
        <v>#N/A</v>
      </c>
      <c r="K4321" s="52" t="e">
        <f t="shared" si="7457"/>
        <v>#N/A</v>
      </c>
      <c r="L4321" s="52" t="e">
        <f t="shared" si="7457"/>
        <v>#N/A</v>
      </c>
      <c r="M4321" s="52" t="e">
        <f t="shared" si="7457"/>
        <v>#N/A</v>
      </c>
      <c r="N4321" s="52" t="e">
        <f t="shared" si="7457"/>
        <v>#N/A</v>
      </c>
      <c r="O4321" s="52" t="e">
        <f t="shared" si="7457"/>
        <v>#N/A</v>
      </c>
      <c r="P4321" s="52" t="e">
        <f t="shared" si="7457"/>
        <v>#N/A</v>
      </c>
      <c r="Q4321" s="52" t="e">
        <f t="shared" si="7457"/>
        <v>#N/A</v>
      </c>
      <c r="R4321" s="52" t="e">
        <f t="shared" si="7457"/>
        <v>#N/A</v>
      </c>
      <c r="S4321" s="52" t="e">
        <f t="shared" si="7457"/>
        <v>#N/A</v>
      </c>
      <c r="T4321" s="52" t="e">
        <f t="shared" si="7457"/>
        <v>#N/A</v>
      </c>
      <c r="U4321" s="52" t="e">
        <f t="shared" si="7457"/>
        <v>#N/A</v>
      </c>
      <c r="V4321" s="52" t="e">
        <f t="shared" si="7457"/>
        <v>#N/A</v>
      </c>
      <c r="W4321" s="52" t="e">
        <f t="shared" si="7457"/>
        <v>#N/A</v>
      </c>
      <c r="X4321" s="55" t="e">
        <f t="shared" ref="X4321:X4322" si="7458">(H4321-(O4321*P4321)/100-3*(J4321*K4321)/100)/2</f>
        <v>#N/A</v>
      </c>
      <c r="Y4321" s="55" t="e">
        <f t="shared" ref="Y4321:Y4322" si="7459">SUM(X4321,(J4321*K4321/100))/(F4321/100)</f>
        <v>#N/A</v>
      </c>
      <c r="Z4321" s="55" t="e">
        <f t="shared" ref="Z4321" si="7460">U4321*0.5+U4322*0.5</f>
        <v>#N/A</v>
      </c>
      <c r="AA4321" s="55" t="e">
        <f t="shared" ref="AA4321:AA4322" si="7461">J4321/Y4321</f>
        <v>#N/A</v>
      </c>
      <c r="AB4321" s="336" t="e">
        <f t="shared" ref="AB4321:AB4322" si="7462">X4321/(Y4321-J4321)</f>
        <v>#N/A</v>
      </c>
      <c r="AC4321" s="223" t="e">
        <f ca="1">INDEX(FGA_COEFFS,1,1)+Z4321*INDEX(FGA_COEFFS,1,2)+Y4321*INDEX(FGA_COEFFS,1,3)+R4321*INDEX(FGA_COEFFS,1,4)+Q4322*INDEX(FGA_COEFFS,1,5)+S4321*INDEX(FGA_COEFFS,1,6)+T4322*INDEX(FGA_COEFFS,1,7)+M4322*INDEX(FGA_COEFFS,1,8)+Y4325*Y4326</f>
        <v>#N/A</v>
      </c>
      <c r="AD4321" s="223" t="e">
        <f ca="1">INDEX(THREEPTA_COEFFS,1,1)+AC4321*INDEX(THREEPTA_COEFFS,1,2)+J4321*INDEX(THREEPTA_COEFFS,1,3)+AA4321*INDEX(THREEPTA_COEFFS,1,4)+K4321*INDEX(THREEPTA_COEFFS,1,5)+L4322*INDEX(THREEPTA_COEFFS,1,6)+Z4325*Z4326</f>
        <v>#N/A</v>
      </c>
      <c r="AE4321" s="223" t="e">
        <f ca="1">INDEX(THREEPTPCT_COEFFS,1,1)+K4321*INDEX(THREEPTPCT_COEFFS,1,2)+L4322*INDEX(THREEPTPCT_COEFFS,1,3)+AA4325*AA4326</f>
        <v>#N/A</v>
      </c>
      <c r="AF4321" s="55" t="e">
        <f t="shared" ref="AF4321:AF4322" ca="1" si="7463">AC4321-AD4321</f>
        <v>#N/A</v>
      </c>
      <c r="AG4321" s="223" t="e">
        <f ca="1">INDEX(TWOPTPCT_COEFFS,1,1)+AB4321*INDEX(TWOPTPCT_COEFFS,1,2)+I4322*INDEX(TWOPTPCT_COEFFS,1,3)+G4322*INDEX(TWOPTPCT_COEFFS,1,4)+L4322*INDEX(TWOPTPCT_COEFFS,1,5)+AB4325*AB4326</f>
        <v>#N/A</v>
      </c>
      <c r="AH4321" s="223" t="e">
        <f ca="1">INDEX(FTA_COEFFS,1,1)+O4321*INDEX(FTA_COEFFS,1,2)+N4322*INDEX(FTA_COEFFS,1,3)+(Q4321+R4321)*INDEX(FTA_COEFFS,1,4)+(Q4322+R4322)*INDEX(FTA_COEFFS,1,5)+M4322*INDEX(FTA_COEFFS,1,6)+AC4325*AC4326</f>
        <v>#N/A</v>
      </c>
      <c r="AI4321" s="223" t="e">
        <f ca="1">INDEX(FTPCT_COEFFS,1,1)+P4321*INDEX(FTPCT_COEFFS,1,2)+F4321*INDEX(FTPCT_COEFFS,1,3)+G4322*INDEX(FTPCT_COEFFS,1,4)+AD4325*AD4326</f>
        <v>#N/A</v>
      </c>
      <c r="AJ4321" s="338" t="e">
        <f t="shared" ref="AJ4321:AJ4322" ca="1" si="7464">AD4321*AE4321/100+AF4321*AG4321+AH4321*AI4321/100</f>
        <v>#N/A</v>
      </c>
      <c r="AK4321" s="55"/>
      <c r="AL4321" s="55"/>
      <c r="AM4321" s="55"/>
      <c r="AN4321" s="55"/>
      <c r="AO4321" s="55"/>
      <c r="AP4321" s="55"/>
      <c r="AQ4321" s="55"/>
      <c r="AR4321" s="55"/>
    </row>
    <row r="4322" spans="1:45" x14ac:dyDescent="0.3">
      <c r="B4322" s="54" t="s">
        <v>175</v>
      </c>
      <c r="C4322" s="54">
        <f>C4315</f>
        <v>0</v>
      </c>
      <c r="D4322" s="56" t="e">
        <f t="shared" ca="1" si="7456"/>
        <v>#N/A</v>
      </c>
      <c r="E4322" s="52" t="e">
        <f t="shared" ref="E4322:W4322" si="7465">E4315</f>
        <v>#N/A</v>
      </c>
      <c r="F4322" s="52" t="e">
        <f t="shared" si="7465"/>
        <v>#N/A</v>
      </c>
      <c r="G4322" s="52" t="e">
        <f t="shared" si="7465"/>
        <v>#N/A</v>
      </c>
      <c r="H4322" s="52" t="e">
        <f t="shared" si="7465"/>
        <v>#N/A</v>
      </c>
      <c r="I4322" s="52" t="e">
        <f t="shared" si="7465"/>
        <v>#N/A</v>
      </c>
      <c r="J4322" s="52" t="e">
        <f t="shared" si="7465"/>
        <v>#N/A</v>
      </c>
      <c r="K4322" s="52" t="e">
        <f t="shared" si="7465"/>
        <v>#N/A</v>
      </c>
      <c r="L4322" s="52" t="e">
        <f t="shared" si="7465"/>
        <v>#N/A</v>
      </c>
      <c r="M4322" s="52" t="e">
        <f t="shared" si="7465"/>
        <v>#N/A</v>
      </c>
      <c r="N4322" s="52" t="e">
        <f t="shared" si="7465"/>
        <v>#N/A</v>
      </c>
      <c r="O4322" s="52" t="e">
        <f t="shared" si="7465"/>
        <v>#N/A</v>
      </c>
      <c r="P4322" s="52" t="e">
        <f t="shared" si="7465"/>
        <v>#N/A</v>
      </c>
      <c r="Q4322" s="52" t="e">
        <f t="shared" si="7465"/>
        <v>#N/A</v>
      </c>
      <c r="R4322" s="52" t="e">
        <f t="shared" si="7465"/>
        <v>#N/A</v>
      </c>
      <c r="S4322" s="52" t="e">
        <f t="shared" si="7465"/>
        <v>#N/A</v>
      </c>
      <c r="T4322" s="52" t="e">
        <f t="shared" si="7465"/>
        <v>#N/A</v>
      </c>
      <c r="U4322" s="52" t="e">
        <f t="shared" si="7465"/>
        <v>#N/A</v>
      </c>
      <c r="V4322" s="52" t="e">
        <f t="shared" si="7465"/>
        <v>#N/A</v>
      </c>
      <c r="W4322" s="52" t="e">
        <f t="shared" si="7465"/>
        <v>#N/A</v>
      </c>
      <c r="X4322" s="55" t="e">
        <f t="shared" si="7458"/>
        <v>#N/A</v>
      </c>
      <c r="Y4322" s="55" t="e">
        <f t="shared" si="7459"/>
        <v>#N/A</v>
      </c>
      <c r="Z4322" s="55" t="e">
        <f t="shared" ref="Z4322" si="7466">Z4321</f>
        <v>#N/A</v>
      </c>
      <c r="AA4322" s="55" t="e">
        <f t="shared" si="7461"/>
        <v>#N/A</v>
      </c>
      <c r="AB4322" s="336" t="e">
        <f t="shared" si="7462"/>
        <v>#N/A</v>
      </c>
      <c r="AC4322" s="223" t="e">
        <f ca="1">INDEX(FGA_COEFFS,1,1)+Z4322*INDEX(FGA_COEFFS,1,2)+Y4322*INDEX(FGA_COEFFS,1,3)+R4322*INDEX(FGA_COEFFS,1,4)+Q4321*INDEX(FGA_COEFFS,1,5)+S4322*INDEX(FGA_COEFFS,1,6)+T4321*INDEX(FGA_COEFFS,1,7)+M4321*INDEX(FGA_COEFFS,1,8)+Y4325*Y4327</f>
        <v>#N/A</v>
      </c>
      <c r="AD4322" s="223" t="e">
        <f ca="1">INDEX(THREEPTA_COEFFS,1,1)+AC4322*INDEX(THREEPTA_COEFFS,1,2)+J4322*INDEX(THREEPTA_COEFFS,1,3)+AA4322*INDEX(THREEPTA_COEFFS,1,4)+K4322*INDEX(THREEPTA_COEFFS,1,5)+L4321*INDEX(THREEPTA_COEFFS,1,6)+Z4325*Z4327</f>
        <v>#N/A</v>
      </c>
      <c r="AE4322" s="223" t="e">
        <f ca="1">INDEX(THREEPTPCT_COEFFS,1,1)+K4322*INDEX(THREEPTPCT_COEFFS,1,2)+L4321*INDEX(THREEPTPCT_COEFFS,1,3)+AA4325*AA4327</f>
        <v>#N/A</v>
      </c>
      <c r="AF4322" s="55" t="e">
        <f t="shared" ca="1" si="7463"/>
        <v>#N/A</v>
      </c>
      <c r="AG4322" s="223" t="e">
        <f ca="1">INDEX(TWOPTPCT_COEFFS,1,1)+AB4322*INDEX(TWOPTPCT_COEFFS,1,2)+I4321*INDEX(TWOPTPCT_COEFFS,1,3)+G4321*INDEX(TWOPTPCT_COEFFS,1,4)+L4321*INDEX(TWOPTPCT_COEFFS,1,5)+AB4325*AB4327</f>
        <v>#N/A</v>
      </c>
      <c r="AH4322" s="223" t="e">
        <f ca="1">INDEX(FTA_COEFFS,1,1)+O4322*INDEX(FTA_COEFFS,1,2)+N4321*INDEX(FTA_COEFFS,1,3)+(Q4322+R4322)*INDEX(FTA_COEFFS,1,4)+(Q4321+R4321)*INDEX(FTA_COEFFS,1,5)+M4321*INDEX(FTA_COEFFS,1,6)+AC4325*AC4327</f>
        <v>#N/A</v>
      </c>
      <c r="AI4322" s="223" t="e">
        <f ca="1">INDEX(FTPCT_COEFFS,1,1)+P4322*INDEX(FTPCT_COEFFS,1,2)+F4322*INDEX(FTPCT_COEFFS,1,3)+G4321*INDEX(FTPCT_COEFFS,1,4)+AD4325*AD4327</f>
        <v>#N/A</v>
      </c>
      <c r="AJ4322" s="338" t="e">
        <f t="shared" ca="1" si="7464"/>
        <v>#N/A</v>
      </c>
      <c r="AK4322" s="55"/>
      <c r="AL4322" s="55"/>
      <c r="AM4322" s="55"/>
      <c r="AN4322" s="55"/>
      <c r="AO4322" s="55"/>
      <c r="AP4322" s="55"/>
      <c r="AQ4322" s="55"/>
      <c r="AR4322" s="55"/>
    </row>
    <row r="4323" spans="1:45" x14ac:dyDescent="0.3">
      <c r="A4323" s="54" t="e">
        <f ca="1">IF(D4321&gt;(D4322+(AVERAGE(V4321,W4321)-AVERAGE(V4322,W4322))/2)+2.5,C4321,IF(D4322&gt;(D4321+(AVERAGE(V4322,W4322)-AVERAGE(V4321,W4321))/2)+2.5,C4322,"Close"))</f>
        <v>#N/A</v>
      </c>
      <c r="B4323" s="64" t="e">
        <f ca="1">IF(D4322&gt;D4321,C4322,C4321)</f>
        <v>#N/A</v>
      </c>
      <c r="D4323" s="56"/>
      <c r="X4323" s="55"/>
      <c r="Y4323" s="55"/>
      <c r="Z4323" s="55"/>
      <c r="AA4323" s="55"/>
      <c r="AB4323" s="55"/>
      <c r="AC4323" s="337"/>
      <c r="AD4323" s="337"/>
      <c r="AE4323" s="337"/>
      <c r="AF4323" s="337"/>
      <c r="AG4323" s="337"/>
      <c r="AH4323" s="337"/>
      <c r="AI4323" s="337"/>
      <c r="AJ4323" s="337"/>
      <c r="AK4323" s="337"/>
      <c r="AL4323" s="337"/>
      <c r="AM4323" s="55"/>
      <c r="AN4323" s="55"/>
      <c r="AO4323" s="55"/>
      <c r="AP4323" s="55"/>
      <c r="AQ4323" s="55"/>
      <c r="AR4323" s="55"/>
      <c r="AS4323" s="55"/>
    </row>
    <row r="4324" spans="1:45" x14ac:dyDescent="0.3">
      <c r="X4324" s="54" t="s">
        <v>1305</v>
      </c>
      <c r="Y4324" s="54" t="s">
        <v>128</v>
      </c>
      <c r="Z4324" s="54" t="s">
        <v>157</v>
      </c>
      <c r="AA4324" s="54" t="s">
        <v>151</v>
      </c>
      <c r="AB4324" s="54" t="s">
        <v>1327</v>
      </c>
      <c r="AC4324" s="54" t="s">
        <v>129</v>
      </c>
      <c r="AD4324" s="54" t="s">
        <v>116</v>
      </c>
      <c r="AE4324" s="54"/>
      <c r="AF4324" s="54"/>
      <c r="AG4324" s="54"/>
      <c r="AH4324" s="54"/>
      <c r="AI4324" s="54"/>
      <c r="AJ4324" s="54"/>
      <c r="AK4324" s="54"/>
      <c r="AL4324" s="54"/>
      <c r="AM4324" s="54"/>
      <c r="AN4324" s="54"/>
      <c r="AO4324" s="54"/>
      <c r="AP4324" s="54"/>
      <c r="AQ4324" s="54"/>
      <c r="AR4324" s="54"/>
      <c r="AS4324" s="54"/>
    </row>
    <row r="4325" spans="1:45" x14ac:dyDescent="0.3">
      <c r="X4325" s="54"/>
      <c r="Y4325" s="54">
        <f t="shared" ref="Y4325:AD4325" si="7467">Y4318</f>
        <v>6.4436999999999998</v>
      </c>
      <c r="Z4325" s="54">
        <f t="shared" si="7467"/>
        <v>4.9371</v>
      </c>
      <c r="AA4325" s="54">
        <f t="shared" si="7467"/>
        <v>11.350300000000001</v>
      </c>
      <c r="AB4325" s="54">
        <f t="shared" si="7467"/>
        <v>7.1900000000000006E-2</v>
      </c>
      <c r="AC4325" s="54">
        <f t="shared" si="7467"/>
        <v>6.2766000000000002</v>
      </c>
      <c r="AD4325" s="54">
        <f t="shared" si="7467"/>
        <v>11.042999999999999</v>
      </c>
      <c r="AE4325" s="54"/>
      <c r="AF4325" s="336"/>
      <c r="AG4325" s="336"/>
      <c r="AH4325" s="336"/>
      <c r="AI4325" s="54"/>
      <c r="AJ4325" s="54"/>
      <c r="AK4325" s="54"/>
      <c r="AL4325" s="54"/>
      <c r="AM4325" s="54"/>
      <c r="AN4325" s="54"/>
      <c r="AO4325" s="54"/>
      <c r="AP4325" s="54"/>
      <c r="AQ4325" s="54"/>
      <c r="AR4325" s="54"/>
      <c r="AS4325" s="54"/>
    </row>
    <row r="4326" spans="1:45" x14ac:dyDescent="0.3">
      <c r="D4326" s="56"/>
      <c r="X4326" s="336"/>
      <c r="Y4326" s="336">
        <f t="shared" ca="1" si="7371"/>
        <v>0.16667770629218506</v>
      </c>
      <c r="Z4326" s="336">
        <f t="shared" ca="1" si="7371"/>
        <v>0.6324913975473927</v>
      </c>
      <c r="AA4326" s="336">
        <f t="shared" ca="1" si="7371"/>
        <v>-0.13471428906030511</v>
      </c>
      <c r="AB4326" s="336">
        <f t="shared" ca="1" si="7371"/>
        <v>-1.4595144903901382E-2</v>
      </c>
      <c r="AC4326" s="336">
        <f t="shared" ca="1" si="7371"/>
        <v>3.1683063534719133E-3</v>
      </c>
      <c r="AD4326" s="336">
        <f t="shared" ca="1" si="7371"/>
        <v>-7.694736042331185E-2</v>
      </c>
      <c r="AE4326" s="336"/>
      <c r="AF4326" s="336"/>
      <c r="AG4326" s="336"/>
      <c r="AH4326" s="336"/>
      <c r="AI4326" s="54"/>
      <c r="AJ4326" s="54"/>
      <c r="AK4326" s="54"/>
      <c r="AL4326" s="336"/>
      <c r="AM4326" s="336"/>
      <c r="AN4326" s="336"/>
      <c r="AO4326" s="336"/>
      <c r="AP4326" s="54"/>
      <c r="AQ4326" s="336"/>
      <c r="AR4326" s="336"/>
      <c r="AS4326" s="336"/>
    </row>
    <row r="4327" spans="1:45" x14ac:dyDescent="0.3">
      <c r="C4327" s="54"/>
      <c r="D4327" s="56"/>
      <c r="Y4327" s="336">
        <f t="shared" ca="1" si="7371"/>
        <v>1.0767305648790682</v>
      </c>
      <c r="Z4327" s="336">
        <f t="shared" ca="1" si="7371"/>
        <v>-9.0380848159833299E-2</v>
      </c>
      <c r="AA4327" s="336">
        <f t="shared" ca="1" si="7371"/>
        <v>-7.8722205378326651E-2</v>
      </c>
      <c r="AB4327" s="336">
        <f t="shared" ca="1" si="7371"/>
        <v>0.56242373287846159</v>
      </c>
      <c r="AC4327" s="336">
        <f t="shared" ca="1" si="7371"/>
        <v>0.71726969894734893</v>
      </c>
      <c r="AD4327" s="336">
        <f t="shared" ca="1" si="7371"/>
        <v>-0.548028094453888</v>
      </c>
      <c r="AE4327" s="55"/>
      <c r="AF4327" s="55"/>
      <c r="AG4327" s="55"/>
      <c r="AH4327" s="55"/>
      <c r="AI4327" s="55"/>
      <c r="AJ4327" s="55"/>
      <c r="AK4327" s="55"/>
      <c r="AL4327" s="55"/>
      <c r="AM4327" s="55"/>
      <c r="AN4327" s="55"/>
      <c r="AO4327" s="55"/>
      <c r="AP4327" s="55"/>
      <c r="AQ4327" s="55"/>
      <c r="AR4327" s="55"/>
      <c r="AS4327" s="55"/>
    </row>
    <row r="4328" spans="1:45" x14ac:dyDescent="0.3">
      <c r="B4328" s="54" t="s">
        <v>172</v>
      </c>
      <c r="C4328" s="53">
        <f>C4321</f>
        <v>0</v>
      </c>
      <c r="D4328" s="56" t="e">
        <f t="shared" ref="D4328:D4329" ca="1" si="7468">AJ4328</f>
        <v>#N/A</v>
      </c>
      <c r="E4328" s="52" t="e">
        <f t="shared" ref="E4328:W4328" si="7469">E4321</f>
        <v>#N/A</v>
      </c>
      <c r="F4328" s="52" t="e">
        <f t="shared" si="7469"/>
        <v>#N/A</v>
      </c>
      <c r="G4328" s="52" t="e">
        <f t="shared" si="7469"/>
        <v>#N/A</v>
      </c>
      <c r="H4328" s="52" t="e">
        <f t="shared" si="7469"/>
        <v>#N/A</v>
      </c>
      <c r="I4328" s="52" t="e">
        <f t="shared" si="7469"/>
        <v>#N/A</v>
      </c>
      <c r="J4328" s="52" t="e">
        <f t="shared" si="7469"/>
        <v>#N/A</v>
      </c>
      <c r="K4328" s="52" t="e">
        <f t="shared" si="7469"/>
        <v>#N/A</v>
      </c>
      <c r="L4328" s="52" t="e">
        <f t="shared" si="7469"/>
        <v>#N/A</v>
      </c>
      <c r="M4328" s="52" t="e">
        <f t="shared" si="7469"/>
        <v>#N/A</v>
      </c>
      <c r="N4328" s="52" t="e">
        <f t="shared" si="7469"/>
        <v>#N/A</v>
      </c>
      <c r="O4328" s="52" t="e">
        <f t="shared" si="7469"/>
        <v>#N/A</v>
      </c>
      <c r="P4328" s="52" t="e">
        <f t="shared" si="7469"/>
        <v>#N/A</v>
      </c>
      <c r="Q4328" s="52" t="e">
        <f t="shared" si="7469"/>
        <v>#N/A</v>
      </c>
      <c r="R4328" s="52" t="e">
        <f t="shared" si="7469"/>
        <v>#N/A</v>
      </c>
      <c r="S4328" s="52" t="e">
        <f t="shared" si="7469"/>
        <v>#N/A</v>
      </c>
      <c r="T4328" s="52" t="e">
        <f t="shared" si="7469"/>
        <v>#N/A</v>
      </c>
      <c r="U4328" s="52" t="e">
        <f t="shared" si="7469"/>
        <v>#N/A</v>
      </c>
      <c r="V4328" s="52" t="e">
        <f t="shared" si="7469"/>
        <v>#N/A</v>
      </c>
      <c r="W4328" s="52" t="e">
        <f t="shared" si="7469"/>
        <v>#N/A</v>
      </c>
      <c r="X4328" s="55" t="e">
        <f t="shared" ref="X4328:X4329" si="7470">(H4328-(O4328*P4328)/100-3*(J4328*K4328)/100)/2</f>
        <v>#N/A</v>
      </c>
      <c r="Y4328" s="55" t="e">
        <f t="shared" ref="Y4328:Y4329" si="7471">SUM(X4328,(J4328*K4328/100))/(F4328/100)</f>
        <v>#N/A</v>
      </c>
      <c r="Z4328" s="55" t="e">
        <f t="shared" ref="Z4328" si="7472">U4328*0.5+U4329*0.5</f>
        <v>#N/A</v>
      </c>
      <c r="AA4328" s="55" t="e">
        <f t="shared" ref="AA4328:AA4329" si="7473">J4328/Y4328</f>
        <v>#N/A</v>
      </c>
      <c r="AB4328" s="336" t="e">
        <f t="shared" ref="AB4328:AB4329" si="7474">X4328/(Y4328-J4328)</f>
        <v>#N/A</v>
      </c>
      <c r="AC4328" s="223" t="e">
        <f ca="1">INDEX(FGA_COEFFS,1,1)+Z4328*INDEX(FGA_COEFFS,1,2)+Y4328*INDEX(FGA_COEFFS,1,3)+R4328*INDEX(FGA_COEFFS,1,4)+Q4329*INDEX(FGA_COEFFS,1,5)+S4328*INDEX(FGA_COEFFS,1,6)+T4329*INDEX(FGA_COEFFS,1,7)+M4329*INDEX(FGA_COEFFS,1,8)+Y4332*Y4333</f>
        <v>#N/A</v>
      </c>
      <c r="AD4328" s="223" t="e">
        <f ca="1">INDEX(THREEPTA_COEFFS,1,1)+AC4328*INDEX(THREEPTA_COEFFS,1,2)+J4328*INDEX(THREEPTA_COEFFS,1,3)+AA4328*INDEX(THREEPTA_COEFFS,1,4)+K4328*INDEX(THREEPTA_COEFFS,1,5)+L4329*INDEX(THREEPTA_COEFFS,1,6)+Z4332*Z4333</f>
        <v>#N/A</v>
      </c>
      <c r="AE4328" s="223" t="e">
        <f ca="1">INDEX(THREEPTPCT_COEFFS,1,1)+K4328*INDEX(THREEPTPCT_COEFFS,1,2)+L4329*INDEX(THREEPTPCT_COEFFS,1,3)+AA4332*AA4333</f>
        <v>#N/A</v>
      </c>
      <c r="AF4328" s="55" t="e">
        <f t="shared" ref="AF4328:AF4329" ca="1" si="7475">AC4328-AD4328</f>
        <v>#N/A</v>
      </c>
      <c r="AG4328" s="223" t="e">
        <f ca="1">INDEX(TWOPTPCT_COEFFS,1,1)+AB4328*INDEX(TWOPTPCT_COEFFS,1,2)+I4329*INDEX(TWOPTPCT_COEFFS,1,3)+G4329*INDEX(TWOPTPCT_COEFFS,1,4)+L4329*INDEX(TWOPTPCT_COEFFS,1,5)+AB4332*AB4333</f>
        <v>#N/A</v>
      </c>
      <c r="AH4328" s="223" t="e">
        <f ca="1">INDEX(FTA_COEFFS,1,1)+O4328*INDEX(FTA_COEFFS,1,2)+N4329*INDEX(FTA_COEFFS,1,3)+(Q4328+R4328)*INDEX(FTA_COEFFS,1,4)+(Q4329+R4329)*INDEX(FTA_COEFFS,1,5)+M4329*INDEX(FTA_COEFFS,1,6)+AC4332*AC4333</f>
        <v>#N/A</v>
      </c>
      <c r="AI4328" s="223" t="e">
        <f ca="1">INDEX(FTPCT_COEFFS,1,1)+P4328*INDEX(FTPCT_COEFFS,1,2)+F4328*INDEX(FTPCT_COEFFS,1,3)+G4329*INDEX(FTPCT_COEFFS,1,4)+AD4332*AD4333</f>
        <v>#N/A</v>
      </c>
      <c r="AJ4328" s="338" t="e">
        <f t="shared" ref="AJ4328:AJ4329" ca="1" si="7476">AD4328*AE4328/100+AF4328*AG4328+AH4328*AI4328/100</f>
        <v>#N/A</v>
      </c>
      <c r="AK4328" s="55"/>
      <c r="AL4328" s="55"/>
      <c r="AM4328" s="55"/>
      <c r="AN4328" s="55"/>
      <c r="AO4328" s="55"/>
      <c r="AP4328" s="55"/>
      <c r="AQ4328" s="55"/>
      <c r="AR4328" s="55"/>
    </row>
    <row r="4329" spans="1:45" x14ac:dyDescent="0.3">
      <c r="B4329" s="54" t="s">
        <v>175</v>
      </c>
      <c r="C4329" s="54">
        <f>C4322</f>
        <v>0</v>
      </c>
      <c r="D4329" s="56" t="e">
        <f t="shared" ca="1" si="7468"/>
        <v>#N/A</v>
      </c>
      <c r="E4329" s="52" t="e">
        <f t="shared" ref="E4329:W4329" si="7477">E4322</f>
        <v>#N/A</v>
      </c>
      <c r="F4329" s="52" t="e">
        <f t="shared" si="7477"/>
        <v>#N/A</v>
      </c>
      <c r="G4329" s="52" t="e">
        <f t="shared" si="7477"/>
        <v>#N/A</v>
      </c>
      <c r="H4329" s="52" t="e">
        <f t="shared" si="7477"/>
        <v>#N/A</v>
      </c>
      <c r="I4329" s="52" t="e">
        <f t="shared" si="7477"/>
        <v>#N/A</v>
      </c>
      <c r="J4329" s="52" t="e">
        <f t="shared" si="7477"/>
        <v>#N/A</v>
      </c>
      <c r="K4329" s="52" t="e">
        <f t="shared" si="7477"/>
        <v>#N/A</v>
      </c>
      <c r="L4329" s="52" t="e">
        <f t="shared" si="7477"/>
        <v>#N/A</v>
      </c>
      <c r="M4329" s="52" t="e">
        <f t="shared" si="7477"/>
        <v>#N/A</v>
      </c>
      <c r="N4329" s="52" t="e">
        <f t="shared" si="7477"/>
        <v>#N/A</v>
      </c>
      <c r="O4329" s="52" t="e">
        <f t="shared" si="7477"/>
        <v>#N/A</v>
      </c>
      <c r="P4329" s="52" t="e">
        <f t="shared" si="7477"/>
        <v>#N/A</v>
      </c>
      <c r="Q4329" s="52" t="e">
        <f t="shared" si="7477"/>
        <v>#N/A</v>
      </c>
      <c r="R4329" s="52" t="e">
        <f t="shared" si="7477"/>
        <v>#N/A</v>
      </c>
      <c r="S4329" s="52" t="e">
        <f t="shared" si="7477"/>
        <v>#N/A</v>
      </c>
      <c r="T4329" s="52" t="e">
        <f t="shared" si="7477"/>
        <v>#N/A</v>
      </c>
      <c r="U4329" s="52" t="e">
        <f t="shared" si="7477"/>
        <v>#N/A</v>
      </c>
      <c r="V4329" s="52" t="e">
        <f t="shared" si="7477"/>
        <v>#N/A</v>
      </c>
      <c r="W4329" s="52" t="e">
        <f t="shared" si="7477"/>
        <v>#N/A</v>
      </c>
      <c r="X4329" s="55" t="e">
        <f t="shared" si="7470"/>
        <v>#N/A</v>
      </c>
      <c r="Y4329" s="55" t="e">
        <f t="shared" si="7471"/>
        <v>#N/A</v>
      </c>
      <c r="Z4329" s="55" t="e">
        <f t="shared" ref="Z4329" si="7478">Z4328</f>
        <v>#N/A</v>
      </c>
      <c r="AA4329" s="55" t="e">
        <f t="shared" si="7473"/>
        <v>#N/A</v>
      </c>
      <c r="AB4329" s="336" t="e">
        <f t="shared" si="7474"/>
        <v>#N/A</v>
      </c>
      <c r="AC4329" s="223" t="e">
        <f ca="1">INDEX(FGA_COEFFS,1,1)+Z4329*INDEX(FGA_COEFFS,1,2)+Y4329*INDEX(FGA_COEFFS,1,3)+R4329*INDEX(FGA_COEFFS,1,4)+Q4328*INDEX(FGA_COEFFS,1,5)+S4329*INDEX(FGA_COEFFS,1,6)+T4328*INDEX(FGA_COEFFS,1,7)+M4328*INDEX(FGA_COEFFS,1,8)+Y4332*Y4334</f>
        <v>#N/A</v>
      </c>
      <c r="AD4329" s="223" t="e">
        <f ca="1">INDEX(THREEPTA_COEFFS,1,1)+AC4329*INDEX(THREEPTA_COEFFS,1,2)+J4329*INDEX(THREEPTA_COEFFS,1,3)+AA4329*INDEX(THREEPTA_COEFFS,1,4)+K4329*INDEX(THREEPTA_COEFFS,1,5)+L4328*INDEX(THREEPTA_COEFFS,1,6)+Z4332*Z4334</f>
        <v>#N/A</v>
      </c>
      <c r="AE4329" s="223" t="e">
        <f ca="1">INDEX(THREEPTPCT_COEFFS,1,1)+K4329*INDEX(THREEPTPCT_COEFFS,1,2)+L4328*INDEX(THREEPTPCT_COEFFS,1,3)+AA4332*AA4334</f>
        <v>#N/A</v>
      </c>
      <c r="AF4329" s="55" t="e">
        <f t="shared" ca="1" si="7475"/>
        <v>#N/A</v>
      </c>
      <c r="AG4329" s="223" t="e">
        <f ca="1">INDEX(TWOPTPCT_COEFFS,1,1)+AB4329*INDEX(TWOPTPCT_COEFFS,1,2)+I4328*INDEX(TWOPTPCT_COEFFS,1,3)+G4328*INDEX(TWOPTPCT_COEFFS,1,4)+L4328*INDEX(TWOPTPCT_COEFFS,1,5)+AB4332*AB4334</f>
        <v>#N/A</v>
      </c>
      <c r="AH4329" s="223" t="e">
        <f ca="1">INDEX(FTA_COEFFS,1,1)+O4329*INDEX(FTA_COEFFS,1,2)+N4328*INDEX(FTA_COEFFS,1,3)+(Q4329+R4329)*INDEX(FTA_COEFFS,1,4)+(Q4328+R4328)*INDEX(FTA_COEFFS,1,5)+M4328*INDEX(FTA_COEFFS,1,6)+AC4332*AC4334</f>
        <v>#N/A</v>
      </c>
      <c r="AI4329" s="223" t="e">
        <f ca="1">INDEX(FTPCT_COEFFS,1,1)+P4329*INDEX(FTPCT_COEFFS,1,2)+F4329*INDEX(FTPCT_COEFFS,1,3)+G4328*INDEX(FTPCT_COEFFS,1,4)+AD4332*AD4334</f>
        <v>#N/A</v>
      </c>
      <c r="AJ4329" s="338" t="e">
        <f t="shared" ca="1" si="7476"/>
        <v>#N/A</v>
      </c>
      <c r="AK4329" s="55"/>
      <c r="AL4329" s="55"/>
      <c r="AM4329" s="55"/>
      <c r="AN4329" s="55"/>
      <c r="AO4329" s="55"/>
      <c r="AP4329" s="55"/>
      <c r="AQ4329" s="55"/>
      <c r="AR4329" s="55"/>
    </row>
    <row r="4330" spans="1:45" x14ac:dyDescent="0.3">
      <c r="A4330" s="54" t="e">
        <f ca="1">IF(D4328&gt;(D4329+(AVERAGE(V4328,W4328)-AVERAGE(V4329,W4329))/2)+2.5,C4328,IF(D4329&gt;(D4328+(AVERAGE(V4329,W4329)-AVERAGE(V4328,W4328))/2)+2.5,C4329,"Close"))</f>
        <v>#N/A</v>
      </c>
      <c r="B4330" s="64" t="e">
        <f ca="1">IF(D4329&gt;D4328,C4329,C4328)</f>
        <v>#N/A</v>
      </c>
      <c r="D4330" s="56"/>
      <c r="X4330" s="55"/>
      <c r="Y4330" s="55"/>
      <c r="Z4330" s="55"/>
      <c r="AA4330" s="55"/>
      <c r="AB4330" s="55"/>
      <c r="AC4330" s="337"/>
      <c r="AD4330" s="337"/>
      <c r="AE4330" s="337"/>
      <c r="AF4330" s="337"/>
      <c r="AG4330" s="337"/>
      <c r="AH4330" s="337"/>
      <c r="AI4330" s="337"/>
      <c r="AJ4330" s="337"/>
      <c r="AK4330" s="337"/>
      <c r="AL4330" s="337"/>
      <c r="AM4330" s="55"/>
      <c r="AN4330" s="55"/>
      <c r="AO4330" s="55"/>
      <c r="AP4330" s="55"/>
      <c r="AQ4330" s="55"/>
      <c r="AR4330" s="55"/>
      <c r="AS4330" s="55"/>
    </row>
    <row r="4331" spans="1:45" x14ac:dyDescent="0.3">
      <c r="X4331" s="54" t="s">
        <v>1305</v>
      </c>
      <c r="Y4331" s="54" t="s">
        <v>128</v>
      </c>
      <c r="Z4331" s="54" t="s">
        <v>157</v>
      </c>
      <c r="AA4331" s="54" t="s">
        <v>151</v>
      </c>
      <c r="AB4331" s="54" t="s">
        <v>1327</v>
      </c>
      <c r="AC4331" s="54" t="s">
        <v>129</v>
      </c>
      <c r="AD4331" s="54" t="s">
        <v>116</v>
      </c>
      <c r="AE4331" s="54"/>
      <c r="AF4331" s="54"/>
      <c r="AG4331" s="54"/>
      <c r="AH4331" s="54"/>
      <c r="AI4331" s="54"/>
      <c r="AJ4331" s="54"/>
      <c r="AK4331" s="54"/>
      <c r="AL4331" s="54"/>
      <c r="AM4331" s="54"/>
      <c r="AN4331" s="54"/>
      <c r="AO4331" s="54"/>
      <c r="AP4331" s="54"/>
      <c r="AQ4331" s="54"/>
      <c r="AR4331" s="54"/>
      <c r="AS4331" s="54"/>
    </row>
    <row r="4332" spans="1:45" x14ac:dyDescent="0.3">
      <c r="X4332" s="54"/>
      <c r="Y4332" s="54">
        <f t="shared" ref="Y4332:AD4332" si="7479">Y4325</f>
        <v>6.4436999999999998</v>
      </c>
      <c r="Z4332" s="54">
        <f t="shared" si="7479"/>
        <v>4.9371</v>
      </c>
      <c r="AA4332" s="54">
        <f t="shared" si="7479"/>
        <v>11.350300000000001</v>
      </c>
      <c r="AB4332" s="54">
        <f t="shared" si="7479"/>
        <v>7.1900000000000006E-2</v>
      </c>
      <c r="AC4332" s="54">
        <f t="shared" si="7479"/>
        <v>6.2766000000000002</v>
      </c>
      <c r="AD4332" s="54">
        <f t="shared" si="7479"/>
        <v>11.042999999999999</v>
      </c>
      <c r="AE4332" s="54"/>
      <c r="AF4332" s="336"/>
      <c r="AG4332" s="336"/>
      <c r="AH4332" s="336"/>
      <c r="AI4332" s="54"/>
      <c r="AJ4332" s="54"/>
      <c r="AK4332" s="54"/>
      <c r="AL4332" s="54"/>
      <c r="AM4332" s="54"/>
      <c r="AN4332" s="54"/>
      <c r="AO4332" s="54"/>
      <c r="AP4332" s="54"/>
      <c r="AQ4332" s="54"/>
      <c r="AR4332" s="54"/>
      <c r="AS4332" s="54"/>
    </row>
    <row r="4333" spans="1:45" x14ac:dyDescent="0.3">
      <c r="D4333" s="56"/>
      <c r="X4333" s="336"/>
      <c r="Y4333" s="336">
        <f t="shared" ca="1" si="7371"/>
        <v>-1.5287562951242797E-3</v>
      </c>
      <c r="Z4333" s="336">
        <f t="shared" ca="1" si="7371"/>
        <v>-1.1622334722757219</v>
      </c>
      <c r="AA4333" s="336">
        <f t="shared" ca="1" si="7371"/>
        <v>-0.943043189467624</v>
      </c>
      <c r="AB4333" s="336">
        <f t="shared" ca="1" si="7371"/>
        <v>0.92222217925600947</v>
      </c>
      <c r="AC4333" s="336">
        <f t="shared" ca="1" si="7371"/>
        <v>0.51446746948950772</v>
      </c>
      <c r="AD4333" s="336">
        <f t="shared" ca="1" si="7371"/>
        <v>-3.1879525490708376E-2</v>
      </c>
      <c r="AE4333" s="336"/>
      <c r="AF4333" s="336"/>
      <c r="AG4333" s="336"/>
      <c r="AH4333" s="336"/>
      <c r="AI4333" s="54"/>
      <c r="AJ4333" s="54"/>
      <c r="AK4333" s="54"/>
      <c r="AL4333" s="336"/>
      <c r="AM4333" s="336"/>
      <c r="AN4333" s="336"/>
      <c r="AO4333" s="336"/>
      <c r="AP4333" s="54"/>
      <c r="AQ4333" s="336"/>
      <c r="AR4333" s="336"/>
      <c r="AS4333" s="336"/>
    </row>
    <row r="4334" spans="1:45" x14ac:dyDescent="0.3">
      <c r="C4334" s="54"/>
      <c r="D4334" s="56"/>
      <c r="Y4334" s="336">
        <f t="shared" ref="Y4334:AD4397" ca="1" si="7480">1.5*RAND()^2*IF(RAND()&gt;0.5,1,-1)</f>
        <v>-0.15953991968670597</v>
      </c>
      <c r="Z4334" s="336">
        <f t="shared" ca="1" si="7480"/>
        <v>0.21812576407030837</v>
      </c>
      <c r="AA4334" s="336">
        <f t="shared" ca="1" si="7480"/>
        <v>-0.21626106503234843</v>
      </c>
      <c r="AB4334" s="336">
        <f t="shared" ca="1" si="7480"/>
        <v>-3.239966500811195E-3</v>
      </c>
      <c r="AC4334" s="336">
        <f t="shared" ca="1" si="7480"/>
        <v>-0.30831769949379806</v>
      </c>
      <c r="AD4334" s="336">
        <f t="shared" ca="1" si="7480"/>
        <v>-0.93983539339776856</v>
      </c>
      <c r="AE4334" s="55"/>
      <c r="AF4334" s="55"/>
      <c r="AG4334" s="55"/>
      <c r="AH4334" s="55"/>
      <c r="AI4334" s="55"/>
      <c r="AJ4334" s="55"/>
      <c r="AK4334" s="55"/>
      <c r="AL4334" s="55"/>
      <c r="AM4334" s="55"/>
      <c r="AN4334" s="55"/>
      <c r="AO4334" s="55"/>
      <c r="AP4334" s="55"/>
      <c r="AQ4334" s="55"/>
      <c r="AR4334" s="55"/>
      <c r="AS4334" s="55"/>
    </row>
    <row r="4335" spans="1:45" x14ac:dyDescent="0.3">
      <c r="B4335" s="54" t="s">
        <v>172</v>
      </c>
      <c r="C4335" s="53">
        <f>C4328</f>
        <v>0</v>
      </c>
      <c r="D4335" s="56" t="e">
        <f t="shared" ref="D4335:D4336" ca="1" si="7481">AJ4335</f>
        <v>#N/A</v>
      </c>
      <c r="E4335" s="52" t="e">
        <f t="shared" ref="E4335:W4335" si="7482">E4328</f>
        <v>#N/A</v>
      </c>
      <c r="F4335" s="52" t="e">
        <f t="shared" si="7482"/>
        <v>#N/A</v>
      </c>
      <c r="G4335" s="52" t="e">
        <f t="shared" si="7482"/>
        <v>#N/A</v>
      </c>
      <c r="H4335" s="52" t="e">
        <f t="shared" si="7482"/>
        <v>#N/A</v>
      </c>
      <c r="I4335" s="52" t="e">
        <f t="shared" si="7482"/>
        <v>#N/A</v>
      </c>
      <c r="J4335" s="52" t="e">
        <f t="shared" si="7482"/>
        <v>#N/A</v>
      </c>
      <c r="K4335" s="52" t="e">
        <f t="shared" si="7482"/>
        <v>#N/A</v>
      </c>
      <c r="L4335" s="52" t="e">
        <f t="shared" si="7482"/>
        <v>#N/A</v>
      </c>
      <c r="M4335" s="52" t="e">
        <f t="shared" si="7482"/>
        <v>#N/A</v>
      </c>
      <c r="N4335" s="52" t="e">
        <f t="shared" si="7482"/>
        <v>#N/A</v>
      </c>
      <c r="O4335" s="52" t="e">
        <f t="shared" si="7482"/>
        <v>#N/A</v>
      </c>
      <c r="P4335" s="52" t="e">
        <f t="shared" si="7482"/>
        <v>#N/A</v>
      </c>
      <c r="Q4335" s="52" t="e">
        <f t="shared" si="7482"/>
        <v>#N/A</v>
      </c>
      <c r="R4335" s="52" t="e">
        <f t="shared" si="7482"/>
        <v>#N/A</v>
      </c>
      <c r="S4335" s="52" t="e">
        <f t="shared" si="7482"/>
        <v>#N/A</v>
      </c>
      <c r="T4335" s="52" t="e">
        <f t="shared" si="7482"/>
        <v>#N/A</v>
      </c>
      <c r="U4335" s="52" t="e">
        <f t="shared" si="7482"/>
        <v>#N/A</v>
      </c>
      <c r="V4335" s="52" t="e">
        <f t="shared" si="7482"/>
        <v>#N/A</v>
      </c>
      <c r="W4335" s="52" t="e">
        <f t="shared" si="7482"/>
        <v>#N/A</v>
      </c>
      <c r="X4335" s="55" t="e">
        <f t="shared" ref="X4335:X4336" si="7483">(H4335-(O4335*P4335)/100-3*(J4335*K4335)/100)/2</f>
        <v>#N/A</v>
      </c>
      <c r="Y4335" s="55" t="e">
        <f t="shared" ref="Y4335:Y4336" si="7484">SUM(X4335,(J4335*K4335/100))/(F4335/100)</f>
        <v>#N/A</v>
      </c>
      <c r="Z4335" s="55" t="e">
        <f t="shared" ref="Z4335" si="7485">U4335*0.5+U4336*0.5</f>
        <v>#N/A</v>
      </c>
      <c r="AA4335" s="55" t="e">
        <f t="shared" ref="AA4335:AA4336" si="7486">J4335/Y4335</f>
        <v>#N/A</v>
      </c>
      <c r="AB4335" s="336" t="e">
        <f t="shared" ref="AB4335:AB4336" si="7487">X4335/(Y4335-J4335)</f>
        <v>#N/A</v>
      </c>
      <c r="AC4335" s="223" t="e">
        <f ca="1">INDEX(FGA_COEFFS,1,1)+Z4335*INDEX(FGA_COEFFS,1,2)+Y4335*INDEX(FGA_COEFFS,1,3)+R4335*INDEX(FGA_COEFFS,1,4)+Q4336*INDEX(FGA_COEFFS,1,5)+S4335*INDEX(FGA_COEFFS,1,6)+T4336*INDEX(FGA_COEFFS,1,7)+M4336*INDEX(FGA_COEFFS,1,8)+Y4339*Y4340</f>
        <v>#N/A</v>
      </c>
      <c r="AD4335" s="223" t="e">
        <f ca="1">INDEX(THREEPTA_COEFFS,1,1)+AC4335*INDEX(THREEPTA_COEFFS,1,2)+J4335*INDEX(THREEPTA_COEFFS,1,3)+AA4335*INDEX(THREEPTA_COEFFS,1,4)+K4335*INDEX(THREEPTA_COEFFS,1,5)+L4336*INDEX(THREEPTA_COEFFS,1,6)+Z4339*Z4340</f>
        <v>#N/A</v>
      </c>
      <c r="AE4335" s="223" t="e">
        <f ca="1">INDEX(THREEPTPCT_COEFFS,1,1)+K4335*INDEX(THREEPTPCT_COEFFS,1,2)+L4336*INDEX(THREEPTPCT_COEFFS,1,3)+AA4339*AA4340</f>
        <v>#N/A</v>
      </c>
      <c r="AF4335" s="55" t="e">
        <f t="shared" ref="AF4335:AF4336" ca="1" si="7488">AC4335-AD4335</f>
        <v>#N/A</v>
      </c>
      <c r="AG4335" s="223" t="e">
        <f ca="1">INDEX(TWOPTPCT_COEFFS,1,1)+AB4335*INDEX(TWOPTPCT_COEFFS,1,2)+I4336*INDEX(TWOPTPCT_COEFFS,1,3)+G4336*INDEX(TWOPTPCT_COEFFS,1,4)+L4336*INDEX(TWOPTPCT_COEFFS,1,5)+AB4339*AB4340</f>
        <v>#N/A</v>
      </c>
      <c r="AH4335" s="223" t="e">
        <f ca="1">INDEX(FTA_COEFFS,1,1)+O4335*INDEX(FTA_COEFFS,1,2)+N4336*INDEX(FTA_COEFFS,1,3)+(Q4335+R4335)*INDEX(FTA_COEFFS,1,4)+(Q4336+R4336)*INDEX(FTA_COEFFS,1,5)+M4336*INDEX(FTA_COEFFS,1,6)+AC4339*AC4340</f>
        <v>#N/A</v>
      </c>
      <c r="AI4335" s="223" t="e">
        <f ca="1">INDEX(FTPCT_COEFFS,1,1)+P4335*INDEX(FTPCT_COEFFS,1,2)+F4335*INDEX(FTPCT_COEFFS,1,3)+G4336*INDEX(FTPCT_COEFFS,1,4)+AD4339*AD4340</f>
        <v>#N/A</v>
      </c>
      <c r="AJ4335" s="338" t="e">
        <f t="shared" ref="AJ4335:AJ4336" ca="1" si="7489">AD4335*AE4335/100+AF4335*AG4335+AH4335*AI4335/100</f>
        <v>#N/A</v>
      </c>
      <c r="AK4335" s="55"/>
      <c r="AL4335" s="55"/>
      <c r="AM4335" s="55"/>
      <c r="AN4335" s="55"/>
      <c r="AO4335" s="55"/>
      <c r="AP4335" s="55"/>
      <c r="AQ4335" s="55"/>
      <c r="AR4335" s="55"/>
    </row>
    <row r="4336" spans="1:45" x14ac:dyDescent="0.3">
      <c r="B4336" s="54" t="s">
        <v>175</v>
      </c>
      <c r="C4336" s="54">
        <f>C4329</f>
        <v>0</v>
      </c>
      <c r="D4336" s="56" t="e">
        <f t="shared" ca="1" si="7481"/>
        <v>#N/A</v>
      </c>
      <c r="E4336" s="52" t="e">
        <f t="shared" ref="E4336:W4336" si="7490">E4329</f>
        <v>#N/A</v>
      </c>
      <c r="F4336" s="52" t="e">
        <f t="shared" si="7490"/>
        <v>#N/A</v>
      </c>
      <c r="G4336" s="52" t="e">
        <f t="shared" si="7490"/>
        <v>#N/A</v>
      </c>
      <c r="H4336" s="52" t="e">
        <f t="shared" si="7490"/>
        <v>#N/A</v>
      </c>
      <c r="I4336" s="52" t="e">
        <f t="shared" si="7490"/>
        <v>#N/A</v>
      </c>
      <c r="J4336" s="52" t="e">
        <f t="shared" si="7490"/>
        <v>#N/A</v>
      </c>
      <c r="K4336" s="52" t="e">
        <f t="shared" si="7490"/>
        <v>#N/A</v>
      </c>
      <c r="L4336" s="52" t="e">
        <f t="shared" si="7490"/>
        <v>#N/A</v>
      </c>
      <c r="M4336" s="52" t="e">
        <f t="shared" si="7490"/>
        <v>#N/A</v>
      </c>
      <c r="N4336" s="52" t="e">
        <f t="shared" si="7490"/>
        <v>#N/A</v>
      </c>
      <c r="O4336" s="52" t="e">
        <f t="shared" si="7490"/>
        <v>#N/A</v>
      </c>
      <c r="P4336" s="52" t="e">
        <f t="shared" si="7490"/>
        <v>#N/A</v>
      </c>
      <c r="Q4336" s="52" t="e">
        <f t="shared" si="7490"/>
        <v>#N/A</v>
      </c>
      <c r="R4336" s="52" t="e">
        <f t="shared" si="7490"/>
        <v>#N/A</v>
      </c>
      <c r="S4336" s="52" t="e">
        <f t="shared" si="7490"/>
        <v>#N/A</v>
      </c>
      <c r="T4336" s="52" t="e">
        <f t="shared" si="7490"/>
        <v>#N/A</v>
      </c>
      <c r="U4336" s="52" t="e">
        <f t="shared" si="7490"/>
        <v>#N/A</v>
      </c>
      <c r="V4336" s="52" t="e">
        <f t="shared" si="7490"/>
        <v>#N/A</v>
      </c>
      <c r="W4336" s="52" t="e">
        <f t="shared" si="7490"/>
        <v>#N/A</v>
      </c>
      <c r="X4336" s="55" t="e">
        <f t="shared" si="7483"/>
        <v>#N/A</v>
      </c>
      <c r="Y4336" s="55" t="e">
        <f t="shared" si="7484"/>
        <v>#N/A</v>
      </c>
      <c r="Z4336" s="55" t="e">
        <f t="shared" ref="Z4336" si="7491">Z4335</f>
        <v>#N/A</v>
      </c>
      <c r="AA4336" s="55" t="e">
        <f t="shared" si="7486"/>
        <v>#N/A</v>
      </c>
      <c r="AB4336" s="336" t="e">
        <f t="shared" si="7487"/>
        <v>#N/A</v>
      </c>
      <c r="AC4336" s="223" t="e">
        <f ca="1">INDEX(FGA_COEFFS,1,1)+Z4336*INDEX(FGA_COEFFS,1,2)+Y4336*INDEX(FGA_COEFFS,1,3)+R4336*INDEX(FGA_COEFFS,1,4)+Q4335*INDEX(FGA_COEFFS,1,5)+S4336*INDEX(FGA_COEFFS,1,6)+T4335*INDEX(FGA_COEFFS,1,7)+M4335*INDEX(FGA_COEFFS,1,8)+Y4339*Y4341</f>
        <v>#N/A</v>
      </c>
      <c r="AD4336" s="223" t="e">
        <f ca="1">INDEX(THREEPTA_COEFFS,1,1)+AC4336*INDEX(THREEPTA_COEFFS,1,2)+J4336*INDEX(THREEPTA_COEFFS,1,3)+AA4336*INDEX(THREEPTA_COEFFS,1,4)+K4336*INDEX(THREEPTA_COEFFS,1,5)+L4335*INDEX(THREEPTA_COEFFS,1,6)+Z4339*Z4341</f>
        <v>#N/A</v>
      </c>
      <c r="AE4336" s="223" t="e">
        <f ca="1">INDEX(THREEPTPCT_COEFFS,1,1)+K4336*INDEX(THREEPTPCT_COEFFS,1,2)+L4335*INDEX(THREEPTPCT_COEFFS,1,3)+AA4339*AA4341</f>
        <v>#N/A</v>
      </c>
      <c r="AF4336" s="55" t="e">
        <f t="shared" ca="1" si="7488"/>
        <v>#N/A</v>
      </c>
      <c r="AG4336" s="223" t="e">
        <f ca="1">INDEX(TWOPTPCT_COEFFS,1,1)+AB4336*INDEX(TWOPTPCT_COEFFS,1,2)+I4335*INDEX(TWOPTPCT_COEFFS,1,3)+G4335*INDEX(TWOPTPCT_COEFFS,1,4)+L4335*INDEX(TWOPTPCT_COEFFS,1,5)+AB4339*AB4341</f>
        <v>#N/A</v>
      </c>
      <c r="AH4336" s="223" t="e">
        <f ca="1">INDEX(FTA_COEFFS,1,1)+O4336*INDEX(FTA_COEFFS,1,2)+N4335*INDEX(FTA_COEFFS,1,3)+(Q4336+R4336)*INDEX(FTA_COEFFS,1,4)+(Q4335+R4335)*INDEX(FTA_COEFFS,1,5)+M4335*INDEX(FTA_COEFFS,1,6)+AC4339*AC4341</f>
        <v>#N/A</v>
      </c>
      <c r="AI4336" s="223" t="e">
        <f ca="1">INDEX(FTPCT_COEFFS,1,1)+P4336*INDEX(FTPCT_COEFFS,1,2)+F4336*INDEX(FTPCT_COEFFS,1,3)+G4335*INDEX(FTPCT_COEFFS,1,4)+AD4339*AD4341</f>
        <v>#N/A</v>
      </c>
      <c r="AJ4336" s="338" t="e">
        <f t="shared" ca="1" si="7489"/>
        <v>#N/A</v>
      </c>
      <c r="AK4336" s="55"/>
      <c r="AL4336" s="55"/>
      <c r="AM4336" s="55"/>
      <c r="AN4336" s="55"/>
      <c r="AO4336" s="55"/>
      <c r="AP4336" s="55"/>
      <c r="AQ4336" s="55"/>
      <c r="AR4336" s="55"/>
    </row>
    <row r="4337" spans="1:45" x14ac:dyDescent="0.3">
      <c r="A4337" s="54" t="e">
        <f ca="1">IF(D4335&gt;(D4336+(AVERAGE(V4335,W4335)-AVERAGE(V4336,W4336))/2)+2.5,C4335,IF(D4336&gt;(D4335+(AVERAGE(V4336,W4336)-AVERAGE(V4335,W4335))/2)+2.5,C4336,"Close"))</f>
        <v>#N/A</v>
      </c>
      <c r="B4337" s="64" t="e">
        <f ca="1">IF(D4336&gt;D4335,C4336,C4335)</f>
        <v>#N/A</v>
      </c>
      <c r="D4337" s="56"/>
      <c r="X4337" s="55"/>
      <c r="Y4337" s="55"/>
      <c r="Z4337" s="55"/>
      <c r="AA4337" s="55"/>
      <c r="AB4337" s="55"/>
      <c r="AC4337" s="337"/>
      <c r="AD4337" s="337"/>
      <c r="AE4337" s="337"/>
      <c r="AF4337" s="337"/>
      <c r="AG4337" s="337"/>
      <c r="AH4337" s="337"/>
      <c r="AI4337" s="337"/>
      <c r="AJ4337" s="337"/>
      <c r="AK4337" s="337"/>
      <c r="AL4337" s="337"/>
      <c r="AM4337" s="55"/>
      <c r="AN4337" s="55"/>
      <c r="AO4337" s="55"/>
      <c r="AP4337" s="55"/>
      <c r="AQ4337" s="55"/>
      <c r="AR4337" s="55"/>
      <c r="AS4337" s="55"/>
    </row>
    <row r="4338" spans="1:45" x14ac:dyDescent="0.3">
      <c r="X4338" s="54" t="s">
        <v>1305</v>
      </c>
      <c r="Y4338" s="54" t="s">
        <v>128</v>
      </c>
      <c r="Z4338" s="54" t="s">
        <v>157</v>
      </c>
      <c r="AA4338" s="54" t="s">
        <v>151</v>
      </c>
      <c r="AB4338" s="54" t="s">
        <v>1327</v>
      </c>
      <c r="AC4338" s="54" t="s">
        <v>129</v>
      </c>
      <c r="AD4338" s="54" t="s">
        <v>116</v>
      </c>
      <c r="AE4338" s="54"/>
      <c r="AF4338" s="54"/>
      <c r="AG4338" s="54"/>
      <c r="AH4338" s="54"/>
      <c r="AI4338" s="54"/>
      <c r="AJ4338" s="54"/>
      <c r="AK4338" s="54"/>
      <c r="AL4338" s="54"/>
      <c r="AM4338" s="54"/>
      <c r="AN4338" s="54"/>
      <c r="AO4338" s="54"/>
      <c r="AP4338" s="54"/>
      <c r="AQ4338" s="54"/>
      <c r="AR4338" s="54"/>
      <c r="AS4338" s="54"/>
    </row>
    <row r="4339" spans="1:45" x14ac:dyDescent="0.3">
      <c r="X4339" s="54"/>
      <c r="Y4339" s="54">
        <f t="shared" ref="Y4339:AD4339" si="7492">Y4332</f>
        <v>6.4436999999999998</v>
      </c>
      <c r="Z4339" s="54">
        <f t="shared" si="7492"/>
        <v>4.9371</v>
      </c>
      <c r="AA4339" s="54">
        <f t="shared" si="7492"/>
        <v>11.350300000000001</v>
      </c>
      <c r="AB4339" s="54">
        <f t="shared" si="7492"/>
        <v>7.1900000000000006E-2</v>
      </c>
      <c r="AC4339" s="54">
        <f t="shared" si="7492"/>
        <v>6.2766000000000002</v>
      </c>
      <c r="AD4339" s="54">
        <f t="shared" si="7492"/>
        <v>11.042999999999999</v>
      </c>
      <c r="AE4339" s="54"/>
      <c r="AF4339" s="336"/>
      <c r="AG4339" s="336"/>
      <c r="AH4339" s="336"/>
      <c r="AI4339" s="54"/>
      <c r="AJ4339" s="54"/>
      <c r="AK4339" s="54"/>
      <c r="AL4339" s="54"/>
      <c r="AM4339" s="54"/>
      <c r="AN4339" s="54"/>
      <c r="AO4339" s="54"/>
      <c r="AP4339" s="54"/>
      <c r="AQ4339" s="54"/>
      <c r="AR4339" s="54"/>
      <c r="AS4339" s="54"/>
    </row>
    <row r="4340" spans="1:45" x14ac:dyDescent="0.3">
      <c r="D4340" s="56"/>
      <c r="X4340" s="336"/>
      <c r="Y4340" s="336">
        <f t="shared" ca="1" si="7480"/>
        <v>0.877945852121777</v>
      </c>
      <c r="Z4340" s="336">
        <f t="shared" ca="1" si="7480"/>
        <v>1.127842381362576</v>
      </c>
      <c r="AA4340" s="336">
        <f t="shared" ca="1" si="7480"/>
        <v>-0.98828966117299888</v>
      </c>
      <c r="AB4340" s="336">
        <f t="shared" ca="1" si="7480"/>
        <v>-1.0337516653089587</v>
      </c>
      <c r="AC4340" s="336">
        <f t="shared" ca="1" si="7480"/>
        <v>-0.62231837438297555</v>
      </c>
      <c r="AD4340" s="336">
        <f t="shared" ca="1" si="7480"/>
        <v>1.2485192219485477</v>
      </c>
      <c r="AE4340" s="336"/>
      <c r="AF4340" s="336"/>
      <c r="AG4340" s="336"/>
      <c r="AH4340" s="336"/>
      <c r="AI4340" s="54"/>
      <c r="AJ4340" s="54"/>
      <c r="AK4340" s="54"/>
      <c r="AL4340" s="336"/>
      <c r="AM4340" s="336"/>
      <c r="AN4340" s="336"/>
      <c r="AO4340" s="336"/>
      <c r="AP4340" s="54"/>
      <c r="AQ4340" s="336"/>
      <c r="AR4340" s="336"/>
      <c r="AS4340" s="336"/>
    </row>
    <row r="4341" spans="1:45" x14ac:dyDescent="0.3">
      <c r="C4341" s="54"/>
      <c r="D4341" s="56"/>
      <c r="Y4341" s="336">
        <f t="shared" ca="1" si="7480"/>
        <v>-1.00488413263583</v>
      </c>
      <c r="Z4341" s="336">
        <f t="shared" ca="1" si="7480"/>
        <v>0.11622361311725266</v>
      </c>
      <c r="AA4341" s="336">
        <f t="shared" ca="1" si="7480"/>
        <v>-0.11600674493996263</v>
      </c>
      <c r="AB4341" s="336">
        <f t="shared" ca="1" si="7480"/>
        <v>0.12579076572408068</v>
      </c>
      <c r="AC4341" s="336">
        <f t="shared" ca="1" si="7480"/>
        <v>6.2263184941768898E-2</v>
      </c>
      <c r="AD4341" s="336">
        <f t="shared" ca="1" si="7480"/>
        <v>-0.65380036423652588</v>
      </c>
      <c r="AE4341" s="55"/>
      <c r="AF4341" s="55"/>
      <c r="AG4341" s="55"/>
      <c r="AH4341" s="55"/>
      <c r="AI4341" s="55"/>
      <c r="AJ4341" s="55"/>
      <c r="AK4341" s="55"/>
      <c r="AL4341" s="55"/>
      <c r="AM4341" s="55"/>
      <c r="AN4341" s="55"/>
      <c r="AO4341" s="55"/>
      <c r="AP4341" s="55"/>
      <c r="AQ4341" s="55"/>
      <c r="AR4341" s="55"/>
      <c r="AS4341" s="55"/>
    </row>
    <row r="4342" spans="1:45" x14ac:dyDescent="0.3">
      <c r="B4342" s="54" t="s">
        <v>172</v>
      </c>
      <c r="C4342" s="53">
        <f>C4335</f>
        <v>0</v>
      </c>
      <c r="D4342" s="56" t="e">
        <f t="shared" ref="D4342:D4343" ca="1" si="7493">AJ4342</f>
        <v>#N/A</v>
      </c>
      <c r="E4342" s="52" t="e">
        <f t="shared" ref="E4342:W4342" si="7494">E4335</f>
        <v>#N/A</v>
      </c>
      <c r="F4342" s="52" t="e">
        <f t="shared" si="7494"/>
        <v>#N/A</v>
      </c>
      <c r="G4342" s="52" t="e">
        <f t="shared" si="7494"/>
        <v>#N/A</v>
      </c>
      <c r="H4342" s="52" t="e">
        <f t="shared" si="7494"/>
        <v>#N/A</v>
      </c>
      <c r="I4342" s="52" t="e">
        <f t="shared" si="7494"/>
        <v>#N/A</v>
      </c>
      <c r="J4342" s="52" t="e">
        <f t="shared" si="7494"/>
        <v>#N/A</v>
      </c>
      <c r="K4342" s="52" t="e">
        <f t="shared" si="7494"/>
        <v>#N/A</v>
      </c>
      <c r="L4342" s="52" t="e">
        <f t="shared" si="7494"/>
        <v>#N/A</v>
      </c>
      <c r="M4342" s="52" t="e">
        <f t="shared" si="7494"/>
        <v>#N/A</v>
      </c>
      <c r="N4342" s="52" t="e">
        <f t="shared" si="7494"/>
        <v>#N/A</v>
      </c>
      <c r="O4342" s="52" t="e">
        <f t="shared" si="7494"/>
        <v>#N/A</v>
      </c>
      <c r="P4342" s="52" t="e">
        <f t="shared" si="7494"/>
        <v>#N/A</v>
      </c>
      <c r="Q4342" s="52" t="e">
        <f t="shared" si="7494"/>
        <v>#N/A</v>
      </c>
      <c r="R4342" s="52" t="e">
        <f t="shared" si="7494"/>
        <v>#N/A</v>
      </c>
      <c r="S4342" s="52" t="e">
        <f t="shared" si="7494"/>
        <v>#N/A</v>
      </c>
      <c r="T4342" s="52" t="e">
        <f t="shared" si="7494"/>
        <v>#N/A</v>
      </c>
      <c r="U4342" s="52" t="e">
        <f t="shared" si="7494"/>
        <v>#N/A</v>
      </c>
      <c r="V4342" s="52" t="e">
        <f t="shared" si="7494"/>
        <v>#N/A</v>
      </c>
      <c r="W4342" s="52" t="e">
        <f t="shared" si="7494"/>
        <v>#N/A</v>
      </c>
      <c r="X4342" s="55" t="e">
        <f t="shared" ref="X4342:X4343" si="7495">(H4342-(O4342*P4342)/100-3*(J4342*K4342)/100)/2</f>
        <v>#N/A</v>
      </c>
      <c r="Y4342" s="55" t="e">
        <f t="shared" ref="Y4342:Y4343" si="7496">SUM(X4342,(J4342*K4342/100))/(F4342/100)</f>
        <v>#N/A</v>
      </c>
      <c r="Z4342" s="55" t="e">
        <f t="shared" ref="Z4342" si="7497">U4342*0.5+U4343*0.5</f>
        <v>#N/A</v>
      </c>
      <c r="AA4342" s="55" t="e">
        <f t="shared" ref="AA4342:AA4343" si="7498">J4342/Y4342</f>
        <v>#N/A</v>
      </c>
      <c r="AB4342" s="336" t="e">
        <f t="shared" ref="AB4342:AB4343" si="7499">X4342/(Y4342-J4342)</f>
        <v>#N/A</v>
      </c>
      <c r="AC4342" s="223" t="e">
        <f ca="1">INDEX(FGA_COEFFS,1,1)+Z4342*INDEX(FGA_COEFFS,1,2)+Y4342*INDEX(FGA_COEFFS,1,3)+R4342*INDEX(FGA_COEFFS,1,4)+Q4343*INDEX(FGA_COEFFS,1,5)+S4342*INDEX(FGA_COEFFS,1,6)+T4343*INDEX(FGA_COEFFS,1,7)+M4343*INDEX(FGA_COEFFS,1,8)+Y4346*Y4347</f>
        <v>#N/A</v>
      </c>
      <c r="AD4342" s="223" t="e">
        <f ca="1">INDEX(THREEPTA_COEFFS,1,1)+AC4342*INDEX(THREEPTA_COEFFS,1,2)+J4342*INDEX(THREEPTA_COEFFS,1,3)+AA4342*INDEX(THREEPTA_COEFFS,1,4)+K4342*INDEX(THREEPTA_COEFFS,1,5)+L4343*INDEX(THREEPTA_COEFFS,1,6)+Z4346*Z4347</f>
        <v>#N/A</v>
      </c>
      <c r="AE4342" s="223" t="e">
        <f ca="1">INDEX(THREEPTPCT_COEFFS,1,1)+K4342*INDEX(THREEPTPCT_COEFFS,1,2)+L4343*INDEX(THREEPTPCT_COEFFS,1,3)+AA4346*AA4347</f>
        <v>#N/A</v>
      </c>
      <c r="AF4342" s="55" t="e">
        <f t="shared" ref="AF4342:AF4343" ca="1" si="7500">AC4342-AD4342</f>
        <v>#N/A</v>
      </c>
      <c r="AG4342" s="223" t="e">
        <f ca="1">INDEX(TWOPTPCT_COEFFS,1,1)+AB4342*INDEX(TWOPTPCT_COEFFS,1,2)+I4343*INDEX(TWOPTPCT_COEFFS,1,3)+G4343*INDEX(TWOPTPCT_COEFFS,1,4)+L4343*INDEX(TWOPTPCT_COEFFS,1,5)+AB4346*AB4347</f>
        <v>#N/A</v>
      </c>
      <c r="AH4342" s="223" t="e">
        <f ca="1">INDEX(FTA_COEFFS,1,1)+O4342*INDEX(FTA_COEFFS,1,2)+N4343*INDEX(FTA_COEFFS,1,3)+(Q4342+R4342)*INDEX(FTA_COEFFS,1,4)+(Q4343+R4343)*INDEX(FTA_COEFFS,1,5)+M4343*INDEX(FTA_COEFFS,1,6)+AC4346*AC4347</f>
        <v>#N/A</v>
      </c>
      <c r="AI4342" s="223" t="e">
        <f ca="1">INDEX(FTPCT_COEFFS,1,1)+P4342*INDEX(FTPCT_COEFFS,1,2)+F4342*INDEX(FTPCT_COEFFS,1,3)+G4343*INDEX(FTPCT_COEFFS,1,4)+AD4346*AD4347</f>
        <v>#N/A</v>
      </c>
      <c r="AJ4342" s="338" t="e">
        <f t="shared" ref="AJ4342:AJ4343" ca="1" si="7501">AD4342*AE4342/100+AF4342*AG4342+AH4342*AI4342/100</f>
        <v>#N/A</v>
      </c>
      <c r="AK4342" s="55"/>
      <c r="AL4342" s="55"/>
      <c r="AM4342" s="55"/>
      <c r="AN4342" s="55"/>
      <c r="AO4342" s="55"/>
      <c r="AP4342" s="55"/>
      <c r="AQ4342" s="55"/>
      <c r="AR4342" s="55"/>
    </row>
    <row r="4343" spans="1:45" x14ac:dyDescent="0.3">
      <c r="B4343" s="54" t="s">
        <v>175</v>
      </c>
      <c r="C4343" s="54">
        <f>C4336</f>
        <v>0</v>
      </c>
      <c r="D4343" s="56" t="e">
        <f t="shared" ca="1" si="7493"/>
        <v>#N/A</v>
      </c>
      <c r="E4343" s="52" t="e">
        <f t="shared" ref="E4343:W4343" si="7502">E4336</f>
        <v>#N/A</v>
      </c>
      <c r="F4343" s="52" t="e">
        <f t="shared" si="7502"/>
        <v>#N/A</v>
      </c>
      <c r="G4343" s="52" t="e">
        <f t="shared" si="7502"/>
        <v>#N/A</v>
      </c>
      <c r="H4343" s="52" t="e">
        <f t="shared" si="7502"/>
        <v>#N/A</v>
      </c>
      <c r="I4343" s="52" t="e">
        <f t="shared" si="7502"/>
        <v>#N/A</v>
      </c>
      <c r="J4343" s="52" t="e">
        <f t="shared" si="7502"/>
        <v>#N/A</v>
      </c>
      <c r="K4343" s="52" t="e">
        <f t="shared" si="7502"/>
        <v>#N/A</v>
      </c>
      <c r="L4343" s="52" t="e">
        <f t="shared" si="7502"/>
        <v>#N/A</v>
      </c>
      <c r="M4343" s="52" t="e">
        <f t="shared" si="7502"/>
        <v>#N/A</v>
      </c>
      <c r="N4343" s="52" t="e">
        <f t="shared" si="7502"/>
        <v>#N/A</v>
      </c>
      <c r="O4343" s="52" t="e">
        <f t="shared" si="7502"/>
        <v>#N/A</v>
      </c>
      <c r="P4343" s="52" t="e">
        <f t="shared" si="7502"/>
        <v>#N/A</v>
      </c>
      <c r="Q4343" s="52" t="e">
        <f t="shared" si="7502"/>
        <v>#N/A</v>
      </c>
      <c r="R4343" s="52" t="e">
        <f t="shared" si="7502"/>
        <v>#N/A</v>
      </c>
      <c r="S4343" s="52" t="e">
        <f t="shared" si="7502"/>
        <v>#N/A</v>
      </c>
      <c r="T4343" s="52" t="e">
        <f t="shared" si="7502"/>
        <v>#N/A</v>
      </c>
      <c r="U4343" s="52" t="e">
        <f t="shared" si="7502"/>
        <v>#N/A</v>
      </c>
      <c r="V4343" s="52" t="e">
        <f t="shared" si="7502"/>
        <v>#N/A</v>
      </c>
      <c r="W4343" s="52" t="e">
        <f t="shared" si="7502"/>
        <v>#N/A</v>
      </c>
      <c r="X4343" s="55" t="e">
        <f t="shared" si="7495"/>
        <v>#N/A</v>
      </c>
      <c r="Y4343" s="55" t="e">
        <f t="shared" si="7496"/>
        <v>#N/A</v>
      </c>
      <c r="Z4343" s="55" t="e">
        <f t="shared" ref="Z4343" si="7503">Z4342</f>
        <v>#N/A</v>
      </c>
      <c r="AA4343" s="55" t="e">
        <f t="shared" si="7498"/>
        <v>#N/A</v>
      </c>
      <c r="AB4343" s="336" t="e">
        <f t="shared" si="7499"/>
        <v>#N/A</v>
      </c>
      <c r="AC4343" s="223" t="e">
        <f ca="1">INDEX(FGA_COEFFS,1,1)+Z4343*INDEX(FGA_COEFFS,1,2)+Y4343*INDEX(FGA_COEFFS,1,3)+R4343*INDEX(FGA_COEFFS,1,4)+Q4342*INDEX(FGA_COEFFS,1,5)+S4343*INDEX(FGA_COEFFS,1,6)+T4342*INDEX(FGA_COEFFS,1,7)+M4342*INDEX(FGA_COEFFS,1,8)+Y4346*Y4348</f>
        <v>#N/A</v>
      </c>
      <c r="AD4343" s="223" t="e">
        <f ca="1">INDEX(THREEPTA_COEFFS,1,1)+AC4343*INDEX(THREEPTA_COEFFS,1,2)+J4343*INDEX(THREEPTA_COEFFS,1,3)+AA4343*INDEX(THREEPTA_COEFFS,1,4)+K4343*INDEX(THREEPTA_COEFFS,1,5)+L4342*INDEX(THREEPTA_COEFFS,1,6)+Z4346*Z4348</f>
        <v>#N/A</v>
      </c>
      <c r="AE4343" s="223" t="e">
        <f ca="1">INDEX(THREEPTPCT_COEFFS,1,1)+K4343*INDEX(THREEPTPCT_COEFFS,1,2)+L4342*INDEX(THREEPTPCT_COEFFS,1,3)+AA4346*AA4348</f>
        <v>#N/A</v>
      </c>
      <c r="AF4343" s="55" t="e">
        <f t="shared" ca="1" si="7500"/>
        <v>#N/A</v>
      </c>
      <c r="AG4343" s="223" t="e">
        <f ca="1">INDEX(TWOPTPCT_COEFFS,1,1)+AB4343*INDEX(TWOPTPCT_COEFFS,1,2)+I4342*INDEX(TWOPTPCT_COEFFS,1,3)+G4342*INDEX(TWOPTPCT_COEFFS,1,4)+L4342*INDEX(TWOPTPCT_COEFFS,1,5)+AB4346*AB4348</f>
        <v>#N/A</v>
      </c>
      <c r="AH4343" s="223" t="e">
        <f ca="1">INDEX(FTA_COEFFS,1,1)+O4343*INDEX(FTA_COEFFS,1,2)+N4342*INDEX(FTA_COEFFS,1,3)+(Q4343+R4343)*INDEX(FTA_COEFFS,1,4)+(Q4342+R4342)*INDEX(FTA_COEFFS,1,5)+M4342*INDEX(FTA_COEFFS,1,6)+AC4346*AC4348</f>
        <v>#N/A</v>
      </c>
      <c r="AI4343" s="223" t="e">
        <f ca="1">INDEX(FTPCT_COEFFS,1,1)+P4343*INDEX(FTPCT_COEFFS,1,2)+F4343*INDEX(FTPCT_COEFFS,1,3)+G4342*INDEX(FTPCT_COEFFS,1,4)+AD4346*AD4348</f>
        <v>#N/A</v>
      </c>
      <c r="AJ4343" s="338" t="e">
        <f t="shared" ca="1" si="7501"/>
        <v>#N/A</v>
      </c>
      <c r="AK4343" s="55"/>
      <c r="AL4343" s="55"/>
      <c r="AM4343" s="55"/>
      <c r="AN4343" s="55"/>
      <c r="AO4343" s="55"/>
      <c r="AP4343" s="55"/>
      <c r="AQ4343" s="55"/>
      <c r="AR4343" s="55"/>
    </row>
    <row r="4344" spans="1:45" x14ac:dyDescent="0.3">
      <c r="A4344" s="54" t="e">
        <f ca="1">IF(D4342&gt;(D4343+(AVERAGE(V4342,W4342)-AVERAGE(V4343,W4343))/2)+2.5,C4342,IF(D4343&gt;(D4342+(AVERAGE(V4343,W4343)-AVERAGE(V4342,W4342))/2)+2.5,C4343,"Close"))</f>
        <v>#N/A</v>
      </c>
      <c r="B4344" s="64" t="e">
        <f ca="1">IF(D4343&gt;D4342,C4343,C4342)</f>
        <v>#N/A</v>
      </c>
      <c r="D4344" s="56"/>
      <c r="X4344" s="55"/>
      <c r="Y4344" s="55"/>
      <c r="Z4344" s="55"/>
      <c r="AA4344" s="55"/>
      <c r="AB4344" s="55"/>
      <c r="AC4344" s="337"/>
      <c r="AD4344" s="337"/>
      <c r="AE4344" s="337"/>
      <c r="AF4344" s="337"/>
      <c r="AG4344" s="337"/>
      <c r="AH4344" s="337"/>
      <c r="AI4344" s="337"/>
      <c r="AJ4344" s="337"/>
      <c r="AK4344" s="337"/>
      <c r="AL4344" s="337"/>
      <c r="AM4344" s="55"/>
      <c r="AN4344" s="55"/>
      <c r="AO4344" s="55"/>
      <c r="AP4344" s="55"/>
      <c r="AQ4344" s="55"/>
      <c r="AR4344" s="55"/>
      <c r="AS4344" s="55"/>
    </row>
    <row r="4345" spans="1:45" x14ac:dyDescent="0.3">
      <c r="X4345" s="54" t="s">
        <v>1305</v>
      </c>
      <c r="Y4345" s="54" t="s">
        <v>128</v>
      </c>
      <c r="Z4345" s="54" t="s">
        <v>157</v>
      </c>
      <c r="AA4345" s="54" t="s">
        <v>151</v>
      </c>
      <c r="AB4345" s="54" t="s">
        <v>1327</v>
      </c>
      <c r="AC4345" s="54" t="s">
        <v>129</v>
      </c>
      <c r="AD4345" s="54" t="s">
        <v>116</v>
      </c>
      <c r="AE4345" s="54"/>
      <c r="AF4345" s="54"/>
      <c r="AG4345" s="54"/>
      <c r="AH4345" s="54"/>
      <c r="AI4345" s="54"/>
      <c r="AJ4345" s="54"/>
      <c r="AK4345" s="54"/>
      <c r="AL4345" s="54"/>
      <c r="AM4345" s="54"/>
      <c r="AN4345" s="54"/>
      <c r="AO4345" s="54"/>
      <c r="AP4345" s="54"/>
      <c r="AQ4345" s="54"/>
      <c r="AR4345" s="54"/>
      <c r="AS4345" s="54"/>
    </row>
    <row r="4346" spans="1:45" x14ac:dyDescent="0.3">
      <c r="X4346" s="54"/>
      <c r="Y4346" s="54">
        <f t="shared" ref="Y4346:AD4346" si="7504">Y4339</f>
        <v>6.4436999999999998</v>
      </c>
      <c r="Z4346" s="54">
        <f t="shared" si="7504"/>
        <v>4.9371</v>
      </c>
      <c r="AA4346" s="54">
        <f t="shared" si="7504"/>
        <v>11.350300000000001</v>
      </c>
      <c r="AB4346" s="54">
        <f t="shared" si="7504"/>
        <v>7.1900000000000006E-2</v>
      </c>
      <c r="AC4346" s="54">
        <f t="shared" si="7504"/>
        <v>6.2766000000000002</v>
      </c>
      <c r="AD4346" s="54">
        <f t="shared" si="7504"/>
        <v>11.042999999999999</v>
      </c>
      <c r="AE4346" s="54"/>
      <c r="AF4346" s="336"/>
      <c r="AG4346" s="336"/>
      <c r="AH4346" s="336"/>
      <c r="AI4346" s="54"/>
      <c r="AJ4346" s="54"/>
      <c r="AK4346" s="54"/>
      <c r="AL4346" s="54"/>
      <c r="AM4346" s="54"/>
      <c r="AN4346" s="54"/>
      <c r="AO4346" s="54"/>
      <c r="AP4346" s="54"/>
      <c r="AQ4346" s="54"/>
      <c r="AR4346" s="54"/>
      <c r="AS4346" s="54"/>
    </row>
    <row r="4347" spans="1:45" x14ac:dyDescent="0.3">
      <c r="D4347" s="56"/>
      <c r="X4347" s="336"/>
      <c r="Y4347" s="336">
        <f t="shared" ca="1" si="7480"/>
        <v>-4.8221392189515808E-2</v>
      </c>
      <c r="Z4347" s="336">
        <f t="shared" ca="1" si="7480"/>
        <v>0.57705733886159916</v>
      </c>
      <c r="AA4347" s="336">
        <f t="shared" ca="1" si="7480"/>
        <v>0.52974124574817827</v>
      </c>
      <c r="AB4347" s="336">
        <f t="shared" ca="1" si="7480"/>
        <v>-0.10138939795810065</v>
      </c>
      <c r="AC4347" s="336">
        <f t="shared" ca="1" si="7480"/>
        <v>-0.16596448031497835</v>
      </c>
      <c r="AD4347" s="336">
        <f t="shared" ca="1" si="7480"/>
        <v>-1.2339302322093704</v>
      </c>
      <c r="AE4347" s="336"/>
      <c r="AF4347" s="336"/>
      <c r="AG4347" s="336"/>
      <c r="AH4347" s="336"/>
      <c r="AI4347" s="54"/>
      <c r="AJ4347" s="54"/>
      <c r="AK4347" s="54"/>
      <c r="AL4347" s="336"/>
      <c r="AM4347" s="336"/>
      <c r="AN4347" s="336"/>
      <c r="AO4347" s="336"/>
      <c r="AP4347" s="54"/>
      <c r="AQ4347" s="336"/>
      <c r="AR4347" s="336"/>
      <c r="AS4347" s="336"/>
    </row>
    <row r="4348" spans="1:45" x14ac:dyDescent="0.3">
      <c r="C4348" s="54"/>
      <c r="D4348" s="56"/>
      <c r="Y4348" s="336">
        <f t="shared" ca="1" si="7480"/>
        <v>2.5973975091119848E-3</v>
      </c>
      <c r="Z4348" s="336">
        <f t="shared" ca="1" si="7480"/>
        <v>0.10399503098203761</v>
      </c>
      <c r="AA4348" s="336">
        <f t="shared" ca="1" si="7480"/>
        <v>-0.72476993894347175</v>
      </c>
      <c r="AB4348" s="336">
        <f t="shared" ca="1" si="7480"/>
        <v>6.2867321028633155E-2</v>
      </c>
      <c r="AC4348" s="336">
        <f t="shared" ca="1" si="7480"/>
        <v>-0.38358146292190171</v>
      </c>
      <c r="AD4348" s="336">
        <f t="shared" ca="1" si="7480"/>
        <v>0.18307200093483156</v>
      </c>
      <c r="AE4348" s="55"/>
      <c r="AF4348" s="55"/>
      <c r="AG4348" s="55"/>
      <c r="AH4348" s="55"/>
      <c r="AI4348" s="55"/>
      <c r="AJ4348" s="55"/>
      <c r="AK4348" s="55"/>
      <c r="AL4348" s="55"/>
      <c r="AM4348" s="55"/>
      <c r="AN4348" s="55"/>
      <c r="AO4348" s="55"/>
      <c r="AP4348" s="55"/>
      <c r="AQ4348" s="55"/>
      <c r="AR4348" s="55"/>
      <c r="AS4348" s="55"/>
    </row>
    <row r="4349" spans="1:45" x14ac:dyDescent="0.3">
      <c r="B4349" s="54" t="s">
        <v>172</v>
      </c>
      <c r="C4349" s="53">
        <f>C4342</f>
        <v>0</v>
      </c>
      <c r="D4349" s="56" t="e">
        <f t="shared" ref="D4349:D4350" ca="1" si="7505">AJ4349</f>
        <v>#N/A</v>
      </c>
      <c r="E4349" s="52" t="e">
        <f t="shared" ref="E4349:W4349" si="7506">E4342</f>
        <v>#N/A</v>
      </c>
      <c r="F4349" s="52" t="e">
        <f t="shared" si="7506"/>
        <v>#N/A</v>
      </c>
      <c r="G4349" s="52" t="e">
        <f t="shared" si="7506"/>
        <v>#N/A</v>
      </c>
      <c r="H4349" s="52" t="e">
        <f t="shared" si="7506"/>
        <v>#N/A</v>
      </c>
      <c r="I4349" s="52" t="e">
        <f t="shared" si="7506"/>
        <v>#N/A</v>
      </c>
      <c r="J4349" s="52" t="e">
        <f t="shared" si="7506"/>
        <v>#N/A</v>
      </c>
      <c r="K4349" s="52" t="e">
        <f t="shared" si="7506"/>
        <v>#N/A</v>
      </c>
      <c r="L4349" s="52" t="e">
        <f t="shared" si="7506"/>
        <v>#N/A</v>
      </c>
      <c r="M4349" s="52" t="e">
        <f t="shared" si="7506"/>
        <v>#N/A</v>
      </c>
      <c r="N4349" s="52" t="e">
        <f t="shared" si="7506"/>
        <v>#N/A</v>
      </c>
      <c r="O4349" s="52" t="e">
        <f t="shared" si="7506"/>
        <v>#N/A</v>
      </c>
      <c r="P4349" s="52" t="e">
        <f t="shared" si="7506"/>
        <v>#N/A</v>
      </c>
      <c r="Q4349" s="52" t="e">
        <f t="shared" si="7506"/>
        <v>#N/A</v>
      </c>
      <c r="R4349" s="52" t="e">
        <f t="shared" si="7506"/>
        <v>#N/A</v>
      </c>
      <c r="S4349" s="52" t="e">
        <f t="shared" si="7506"/>
        <v>#N/A</v>
      </c>
      <c r="T4349" s="52" t="e">
        <f t="shared" si="7506"/>
        <v>#N/A</v>
      </c>
      <c r="U4349" s="52" t="e">
        <f t="shared" si="7506"/>
        <v>#N/A</v>
      </c>
      <c r="V4349" s="52" t="e">
        <f t="shared" si="7506"/>
        <v>#N/A</v>
      </c>
      <c r="W4349" s="52" t="e">
        <f t="shared" si="7506"/>
        <v>#N/A</v>
      </c>
      <c r="X4349" s="55" t="e">
        <f t="shared" ref="X4349:X4350" si="7507">(H4349-(O4349*P4349)/100-3*(J4349*K4349)/100)/2</f>
        <v>#N/A</v>
      </c>
      <c r="Y4349" s="55" t="e">
        <f t="shared" ref="Y4349:Y4350" si="7508">SUM(X4349,(J4349*K4349/100))/(F4349/100)</f>
        <v>#N/A</v>
      </c>
      <c r="Z4349" s="55" t="e">
        <f t="shared" ref="Z4349" si="7509">U4349*0.5+U4350*0.5</f>
        <v>#N/A</v>
      </c>
      <c r="AA4349" s="55" t="e">
        <f t="shared" ref="AA4349:AA4350" si="7510">J4349/Y4349</f>
        <v>#N/A</v>
      </c>
      <c r="AB4349" s="336" t="e">
        <f t="shared" ref="AB4349:AB4350" si="7511">X4349/(Y4349-J4349)</f>
        <v>#N/A</v>
      </c>
      <c r="AC4349" s="223" t="e">
        <f ca="1">INDEX(FGA_COEFFS,1,1)+Z4349*INDEX(FGA_COEFFS,1,2)+Y4349*INDEX(FGA_COEFFS,1,3)+R4349*INDEX(FGA_COEFFS,1,4)+Q4350*INDEX(FGA_COEFFS,1,5)+S4349*INDEX(FGA_COEFFS,1,6)+T4350*INDEX(FGA_COEFFS,1,7)+M4350*INDEX(FGA_COEFFS,1,8)+Y4353*Y4354</f>
        <v>#N/A</v>
      </c>
      <c r="AD4349" s="223" t="e">
        <f ca="1">INDEX(THREEPTA_COEFFS,1,1)+AC4349*INDEX(THREEPTA_COEFFS,1,2)+J4349*INDEX(THREEPTA_COEFFS,1,3)+AA4349*INDEX(THREEPTA_COEFFS,1,4)+K4349*INDEX(THREEPTA_COEFFS,1,5)+L4350*INDEX(THREEPTA_COEFFS,1,6)+Z4353*Z4354</f>
        <v>#N/A</v>
      </c>
      <c r="AE4349" s="223" t="e">
        <f ca="1">INDEX(THREEPTPCT_COEFFS,1,1)+K4349*INDEX(THREEPTPCT_COEFFS,1,2)+L4350*INDEX(THREEPTPCT_COEFFS,1,3)+AA4353*AA4354</f>
        <v>#N/A</v>
      </c>
      <c r="AF4349" s="55" t="e">
        <f t="shared" ref="AF4349:AF4350" ca="1" si="7512">AC4349-AD4349</f>
        <v>#N/A</v>
      </c>
      <c r="AG4349" s="223" t="e">
        <f ca="1">INDEX(TWOPTPCT_COEFFS,1,1)+AB4349*INDEX(TWOPTPCT_COEFFS,1,2)+I4350*INDEX(TWOPTPCT_COEFFS,1,3)+G4350*INDEX(TWOPTPCT_COEFFS,1,4)+L4350*INDEX(TWOPTPCT_COEFFS,1,5)+AB4353*AB4354</f>
        <v>#N/A</v>
      </c>
      <c r="AH4349" s="223" t="e">
        <f ca="1">INDEX(FTA_COEFFS,1,1)+O4349*INDEX(FTA_COEFFS,1,2)+N4350*INDEX(FTA_COEFFS,1,3)+(Q4349+R4349)*INDEX(FTA_COEFFS,1,4)+(Q4350+R4350)*INDEX(FTA_COEFFS,1,5)+M4350*INDEX(FTA_COEFFS,1,6)+AC4353*AC4354</f>
        <v>#N/A</v>
      </c>
      <c r="AI4349" s="223" t="e">
        <f ca="1">INDEX(FTPCT_COEFFS,1,1)+P4349*INDEX(FTPCT_COEFFS,1,2)+F4349*INDEX(FTPCT_COEFFS,1,3)+G4350*INDEX(FTPCT_COEFFS,1,4)+AD4353*AD4354</f>
        <v>#N/A</v>
      </c>
      <c r="AJ4349" s="338" t="e">
        <f t="shared" ref="AJ4349:AJ4350" ca="1" si="7513">AD4349*AE4349/100+AF4349*AG4349+AH4349*AI4349/100</f>
        <v>#N/A</v>
      </c>
      <c r="AK4349" s="55"/>
      <c r="AL4349" s="55"/>
      <c r="AM4349" s="55"/>
      <c r="AN4349" s="55"/>
      <c r="AO4349" s="55"/>
      <c r="AP4349" s="55"/>
      <c r="AQ4349" s="55"/>
      <c r="AR4349" s="55"/>
    </row>
    <row r="4350" spans="1:45" x14ac:dyDescent="0.3">
      <c r="B4350" s="54" t="s">
        <v>175</v>
      </c>
      <c r="C4350" s="54">
        <f>C4343</f>
        <v>0</v>
      </c>
      <c r="D4350" s="56" t="e">
        <f t="shared" ca="1" si="7505"/>
        <v>#N/A</v>
      </c>
      <c r="E4350" s="52" t="e">
        <f t="shared" ref="E4350:W4350" si="7514">E4343</f>
        <v>#N/A</v>
      </c>
      <c r="F4350" s="52" t="e">
        <f t="shared" si="7514"/>
        <v>#N/A</v>
      </c>
      <c r="G4350" s="52" t="e">
        <f t="shared" si="7514"/>
        <v>#N/A</v>
      </c>
      <c r="H4350" s="52" t="e">
        <f t="shared" si="7514"/>
        <v>#N/A</v>
      </c>
      <c r="I4350" s="52" t="e">
        <f t="shared" si="7514"/>
        <v>#N/A</v>
      </c>
      <c r="J4350" s="52" t="e">
        <f t="shared" si="7514"/>
        <v>#N/A</v>
      </c>
      <c r="K4350" s="52" t="e">
        <f t="shared" si="7514"/>
        <v>#N/A</v>
      </c>
      <c r="L4350" s="52" t="e">
        <f t="shared" si="7514"/>
        <v>#N/A</v>
      </c>
      <c r="M4350" s="52" t="e">
        <f t="shared" si="7514"/>
        <v>#N/A</v>
      </c>
      <c r="N4350" s="52" t="e">
        <f t="shared" si="7514"/>
        <v>#N/A</v>
      </c>
      <c r="O4350" s="52" t="e">
        <f t="shared" si="7514"/>
        <v>#N/A</v>
      </c>
      <c r="P4350" s="52" t="e">
        <f t="shared" si="7514"/>
        <v>#N/A</v>
      </c>
      <c r="Q4350" s="52" t="e">
        <f t="shared" si="7514"/>
        <v>#N/A</v>
      </c>
      <c r="R4350" s="52" t="e">
        <f t="shared" si="7514"/>
        <v>#N/A</v>
      </c>
      <c r="S4350" s="52" t="e">
        <f t="shared" si="7514"/>
        <v>#N/A</v>
      </c>
      <c r="T4350" s="52" t="e">
        <f t="shared" si="7514"/>
        <v>#N/A</v>
      </c>
      <c r="U4350" s="52" t="e">
        <f t="shared" si="7514"/>
        <v>#N/A</v>
      </c>
      <c r="V4350" s="52" t="e">
        <f t="shared" si="7514"/>
        <v>#N/A</v>
      </c>
      <c r="W4350" s="52" t="e">
        <f t="shared" si="7514"/>
        <v>#N/A</v>
      </c>
      <c r="X4350" s="55" t="e">
        <f t="shared" si="7507"/>
        <v>#N/A</v>
      </c>
      <c r="Y4350" s="55" t="e">
        <f t="shared" si="7508"/>
        <v>#N/A</v>
      </c>
      <c r="Z4350" s="55" t="e">
        <f t="shared" ref="Z4350" si="7515">Z4349</f>
        <v>#N/A</v>
      </c>
      <c r="AA4350" s="55" t="e">
        <f t="shared" si="7510"/>
        <v>#N/A</v>
      </c>
      <c r="AB4350" s="336" t="e">
        <f t="shared" si="7511"/>
        <v>#N/A</v>
      </c>
      <c r="AC4350" s="223" t="e">
        <f ca="1">INDEX(FGA_COEFFS,1,1)+Z4350*INDEX(FGA_COEFFS,1,2)+Y4350*INDEX(FGA_COEFFS,1,3)+R4350*INDEX(FGA_COEFFS,1,4)+Q4349*INDEX(FGA_COEFFS,1,5)+S4350*INDEX(FGA_COEFFS,1,6)+T4349*INDEX(FGA_COEFFS,1,7)+M4349*INDEX(FGA_COEFFS,1,8)+Y4353*Y4355</f>
        <v>#N/A</v>
      </c>
      <c r="AD4350" s="223" t="e">
        <f ca="1">INDEX(THREEPTA_COEFFS,1,1)+AC4350*INDEX(THREEPTA_COEFFS,1,2)+J4350*INDEX(THREEPTA_COEFFS,1,3)+AA4350*INDEX(THREEPTA_COEFFS,1,4)+K4350*INDEX(THREEPTA_COEFFS,1,5)+L4349*INDEX(THREEPTA_COEFFS,1,6)+Z4353*Z4355</f>
        <v>#N/A</v>
      </c>
      <c r="AE4350" s="223" t="e">
        <f ca="1">INDEX(THREEPTPCT_COEFFS,1,1)+K4350*INDEX(THREEPTPCT_COEFFS,1,2)+L4349*INDEX(THREEPTPCT_COEFFS,1,3)+AA4353*AA4355</f>
        <v>#N/A</v>
      </c>
      <c r="AF4350" s="55" t="e">
        <f t="shared" ca="1" si="7512"/>
        <v>#N/A</v>
      </c>
      <c r="AG4350" s="223" t="e">
        <f ca="1">INDEX(TWOPTPCT_COEFFS,1,1)+AB4350*INDEX(TWOPTPCT_COEFFS,1,2)+I4349*INDEX(TWOPTPCT_COEFFS,1,3)+G4349*INDEX(TWOPTPCT_COEFFS,1,4)+L4349*INDEX(TWOPTPCT_COEFFS,1,5)+AB4353*AB4355</f>
        <v>#N/A</v>
      </c>
      <c r="AH4350" s="223" t="e">
        <f ca="1">INDEX(FTA_COEFFS,1,1)+O4350*INDEX(FTA_COEFFS,1,2)+N4349*INDEX(FTA_COEFFS,1,3)+(Q4350+R4350)*INDEX(FTA_COEFFS,1,4)+(Q4349+R4349)*INDEX(FTA_COEFFS,1,5)+M4349*INDEX(FTA_COEFFS,1,6)+AC4353*AC4355</f>
        <v>#N/A</v>
      </c>
      <c r="AI4350" s="223" t="e">
        <f ca="1">INDEX(FTPCT_COEFFS,1,1)+P4350*INDEX(FTPCT_COEFFS,1,2)+F4350*INDEX(FTPCT_COEFFS,1,3)+G4349*INDEX(FTPCT_COEFFS,1,4)+AD4353*AD4355</f>
        <v>#N/A</v>
      </c>
      <c r="AJ4350" s="338" t="e">
        <f t="shared" ca="1" si="7513"/>
        <v>#N/A</v>
      </c>
      <c r="AK4350" s="55"/>
      <c r="AL4350" s="55"/>
      <c r="AM4350" s="55"/>
      <c r="AN4350" s="55"/>
      <c r="AO4350" s="55"/>
      <c r="AP4350" s="55"/>
      <c r="AQ4350" s="55"/>
      <c r="AR4350" s="55"/>
    </row>
    <row r="4351" spans="1:45" x14ac:dyDescent="0.3">
      <c r="A4351" s="54" t="e">
        <f ca="1">IF(D4349&gt;(D4350+(AVERAGE(V4349,W4349)-AVERAGE(V4350,W4350))/2)+2.5,C4349,IF(D4350&gt;(D4349+(AVERAGE(V4350,W4350)-AVERAGE(V4349,W4349))/2)+2.5,C4350,"Close"))</f>
        <v>#N/A</v>
      </c>
      <c r="B4351" s="64" t="e">
        <f ca="1">IF(D4350&gt;D4349,C4350,C4349)</f>
        <v>#N/A</v>
      </c>
      <c r="D4351" s="56"/>
      <c r="X4351" s="55"/>
      <c r="Y4351" s="55"/>
      <c r="Z4351" s="55"/>
      <c r="AA4351" s="55"/>
      <c r="AB4351" s="55"/>
      <c r="AC4351" s="337"/>
      <c r="AD4351" s="337"/>
      <c r="AE4351" s="337"/>
      <c r="AF4351" s="337"/>
      <c r="AG4351" s="337"/>
      <c r="AH4351" s="337"/>
      <c r="AI4351" s="337"/>
      <c r="AJ4351" s="337"/>
      <c r="AK4351" s="337"/>
      <c r="AL4351" s="337"/>
      <c r="AM4351" s="55"/>
      <c r="AN4351" s="55"/>
      <c r="AO4351" s="55"/>
      <c r="AP4351" s="55"/>
      <c r="AQ4351" s="55"/>
      <c r="AR4351" s="55"/>
      <c r="AS4351" s="55"/>
    </row>
    <row r="4352" spans="1:45" x14ac:dyDescent="0.3">
      <c r="X4352" s="54" t="s">
        <v>1305</v>
      </c>
      <c r="Y4352" s="54" t="s">
        <v>128</v>
      </c>
      <c r="Z4352" s="54" t="s">
        <v>157</v>
      </c>
      <c r="AA4352" s="54" t="s">
        <v>151</v>
      </c>
      <c r="AB4352" s="54" t="s">
        <v>1327</v>
      </c>
      <c r="AC4352" s="54" t="s">
        <v>129</v>
      </c>
      <c r="AD4352" s="54" t="s">
        <v>116</v>
      </c>
      <c r="AE4352" s="54"/>
      <c r="AF4352" s="54"/>
      <c r="AG4352" s="54"/>
      <c r="AH4352" s="54"/>
      <c r="AI4352" s="54"/>
      <c r="AJ4352" s="54"/>
      <c r="AK4352" s="54"/>
      <c r="AL4352" s="54"/>
      <c r="AM4352" s="54"/>
      <c r="AN4352" s="54"/>
      <c r="AO4352" s="54"/>
      <c r="AP4352" s="54"/>
      <c r="AQ4352" s="54"/>
      <c r="AR4352" s="54"/>
      <c r="AS4352" s="54"/>
    </row>
    <row r="4353" spans="1:45" x14ac:dyDescent="0.3">
      <c r="X4353" s="54"/>
      <c r="Y4353" s="54">
        <f t="shared" ref="Y4353:AD4353" si="7516">Y4346</f>
        <v>6.4436999999999998</v>
      </c>
      <c r="Z4353" s="54">
        <f t="shared" si="7516"/>
        <v>4.9371</v>
      </c>
      <c r="AA4353" s="54">
        <f t="shared" si="7516"/>
        <v>11.350300000000001</v>
      </c>
      <c r="AB4353" s="54">
        <f t="shared" si="7516"/>
        <v>7.1900000000000006E-2</v>
      </c>
      <c r="AC4353" s="54">
        <f t="shared" si="7516"/>
        <v>6.2766000000000002</v>
      </c>
      <c r="AD4353" s="54">
        <f t="shared" si="7516"/>
        <v>11.042999999999999</v>
      </c>
      <c r="AE4353" s="54"/>
      <c r="AF4353" s="336"/>
      <c r="AG4353" s="336"/>
      <c r="AH4353" s="336"/>
      <c r="AI4353" s="54"/>
      <c r="AJ4353" s="54"/>
      <c r="AK4353" s="54"/>
      <c r="AL4353" s="54"/>
      <c r="AM4353" s="54"/>
      <c r="AN4353" s="54"/>
      <c r="AO4353" s="54"/>
      <c r="AP4353" s="54"/>
      <c r="AQ4353" s="54"/>
      <c r="AR4353" s="54"/>
      <c r="AS4353" s="54"/>
    </row>
    <row r="4354" spans="1:45" x14ac:dyDescent="0.3">
      <c r="D4354" s="56"/>
      <c r="X4354" s="336"/>
      <c r="Y4354" s="336">
        <f t="shared" ca="1" si="7480"/>
        <v>6.1717049473777652E-2</v>
      </c>
      <c r="Z4354" s="336">
        <f t="shared" ca="1" si="7480"/>
        <v>1.2121088087302289E-2</v>
      </c>
      <c r="AA4354" s="336">
        <f t="shared" ca="1" si="7480"/>
        <v>0.88450372233483754</v>
      </c>
      <c r="AB4354" s="336">
        <f t="shared" ca="1" si="7480"/>
        <v>-6.5172786197265381E-2</v>
      </c>
      <c r="AC4354" s="336">
        <f t="shared" ca="1" si="7480"/>
        <v>-9.8941599607982045E-2</v>
      </c>
      <c r="AD4354" s="336">
        <f t="shared" ca="1" si="7480"/>
        <v>-0.18161461381071634</v>
      </c>
      <c r="AE4354" s="336"/>
      <c r="AF4354" s="336"/>
      <c r="AG4354" s="336"/>
      <c r="AH4354" s="336"/>
      <c r="AI4354" s="54"/>
      <c r="AJ4354" s="54"/>
      <c r="AK4354" s="54"/>
      <c r="AL4354" s="336"/>
      <c r="AM4354" s="336"/>
      <c r="AN4354" s="336"/>
      <c r="AO4354" s="336"/>
      <c r="AP4354" s="54"/>
      <c r="AQ4354" s="336"/>
      <c r="AR4354" s="336"/>
      <c r="AS4354" s="336"/>
    </row>
    <row r="4355" spans="1:45" x14ac:dyDescent="0.3">
      <c r="C4355" s="54"/>
      <c r="D4355" s="56"/>
      <c r="Y4355" s="336">
        <f t="shared" ca="1" si="7480"/>
        <v>-9.0187953579690533E-3</v>
      </c>
      <c r="Z4355" s="336">
        <f t="shared" ca="1" si="7480"/>
        <v>-0.18679035267975819</v>
      </c>
      <c r="AA4355" s="336">
        <f t="shared" ca="1" si="7480"/>
        <v>-8.7519612938273331E-2</v>
      </c>
      <c r="AB4355" s="336">
        <f t="shared" ca="1" si="7480"/>
        <v>-0.45915256224101764</v>
      </c>
      <c r="AC4355" s="336">
        <f t="shared" ca="1" si="7480"/>
        <v>-0.83462796720479138</v>
      </c>
      <c r="AD4355" s="336">
        <f t="shared" ca="1" si="7480"/>
        <v>-0.11310705591154337</v>
      </c>
      <c r="AE4355" s="55"/>
      <c r="AF4355" s="55"/>
      <c r="AG4355" s="55"/>
      <c r="AH4355" s="55"/>
      <c r="AI4355" s="55"/>
      <c r="AJ4355" s="55"/>
      <c r="AK4355" s="55"/>
      <c r="AL4355" s="55"/>
      <c r="AM4355" s="55"/>
      <c r="AN4355" s="55"/>
      <c r="AO4355" s="55"/>
      <c r="AP4355" s="55"/>
      <c r="AQ4355" s="55"/>
      <c r="AR4355" s="55"/>
      <c r="AS4355" s="55"/>
    </row>
    <row r="4356" spans="1:45" x14ac:dyDescent="0.3">
      <c r="B4356" s="54" t="s">
        <v>172</v>
      </c>
      <c r="C4356" s="53">
        <f>C4349</f>
        <v>0</v>
      </c>
      <c r="D4356" s="56" t="e">
        <f t="shared" ref="D4356:D4357" ca="1" si="7517">AJ4356</f>
        <v>#N/A</v>
      </c>
      <c r="E4356" s="52" t="e">
        <f t="shared" ref="E4356:W4356" si="7518">E4349</f>
        <v>#N/A</v>
      </c>
      <c r="F4356" s="52" t="e">
        <f t="shared" si="7518"/>
        <v>#N/A</v>
      </c>
      <c r="G4356" s="52" t="e">
        <f t="shared" si="7518"/>
        <v>#N/A</v>
      </c>
      <c r="H4356" s="52" t="e">
        <f t="shared" si="7518"/>
        <v>#N/A</v>
      </c>
      <c r="I4356" s="52" t="e">
        <f t="shared" si="7518"/>
        <v>#N/A</v>
      </c>
      <c r="J4356" s="52" t="e">
        <f t="shared" si="7518"/>
        <v>#N/A</v>
      </c>
      <c r="K4356" s="52" t="e">
        <f t="shared" si="7518"/>
        <v>#N/A</v>
      </c>
      <c r="L4356" s="52" t="e">
        <f t="shared" si="7518"/>
        <v>#N/A</v>
      </c>
      <c r="M4356" s="52" t="e">
        <f t="shared" si="7518"/>
        <v>#N/A</v>
      </c>
      <c r="N4356" s="52" t="e">
        <f t="shared" si="7518"/>
        <v>#N/A</v>
      </c>
      <c r="O4356" s="52" t="e">
        <f t="shared" si="7518"/>
        <v>#N/A</v>
      </c>
      <c r="P4356" s="52" t="e">
        <f t="shared" si="7518"/>
        <v>#N/A</v>
      </c>
      <c r="Q4356" s="52" t="e">
        <f t="shared" si="7518"/>
        <v>#N/A</v>
      </c>
      <c r="R4356" s="52" t="e">
        <f t="shared" si="7518"/>
        <v>#N/A</v>
      </c>
      <c r="S4356" s="52" t="e">
        <f t="shared" si="7518"/>
        <v>#N/A</v>
      </c>
      <c r="T4356" s="52" t="e">
        <f t="shared" si="7518"/>
        <v>#N/A</v>
      </c>
      <c r="U4356" s="52" t="e">
        <f t="shared" si="7518"/>
        <v>#N/A</v>
      </c>
      <c r="V4356" s="52" t="e">
        <f t="shared" si="7518"/>
        <v>#N/A</v>
      </c>
      <c r="W4356" s="52" t="e">
        <f t="shared" si="7518"/>
        <v>#N/A</v>
      </c>
      <c r="X4356" s="55" t="e">
        <f t="shared" ref="X4356:X4357" si="7519">(H4356-(O4356*P4356)/100-3*(J4356*K4356)/100)/2</f>
        <v>#N/A</v>
      </c>
      <c r="Y4356" s="55" t="e">
        <f t="shared" ref="Y4356:Y4357" si="7520">SUM(X4356,(J4356*K4356/100))/(F4356/100)</f>
        <v>#N/A</v>
      </c>
      <c r="Z4356" s="55" t="e">
        <f t="shared" ref="Z4356" si="7521">U4356*0.5+U4357*0.5</f>
        <v>#N/A</v>
      </c>
      <c r="AA4356" s="55" t="e">
        <f t="shared" ref="AA4356:AA4357" si="7522">J4356/Y4356</f>
        <v>#N/A</v>
      </c>
      <c r="AB4356" s="336" t="e">
        <f t="shared" ref="AB4356:AB4357" si="7523">X4356/(Y4356-J4356)</f>
        <v>#N/A</v>
      </c>
      <c r="AC4356" s="223" t="e">
        <f ca="1">INDEX(FGA_COEFFS,1,1)+Z4356*INDEX(FGA_COEFFS,1,2)+Y4356*INDEX(FGA_COEFFS,1,3)+R4356*INDEX(FGA_COEFFS,1,4)+Q4357*INDEX(FGA_COEFFS,1,5)+S4356*INDEX(FGA_COEFFS,1,6)+T4357*INDEX(FGA_COEFFS,1,7)+M4357*INDEX(FGA_COEFFS,1,8)+Y4360*Y4361</f>
        <v>#N/A</v>
      </c>
      <c r="AD4356" s="223" t="e">
        <f ca="1">INDEX(THREEPTA_COEFFS,1,1)+AC4356*INDEX(THREEPTA_COEFFS,1,2)+J4356*INDEX(THREEPTA_COEFFS,1,3)+AA4356*INDEX(THREEPTA_COEFFS,1,4)+K4356*INDEX(THREEPTA_COEFFS,1,5)+L4357*INDEX(THREEPTA_COEFFS,1,6)+Z4360*Z4361</f>
        <v>#N/A</v>
      </c>
      <c r="AE4356" s="223" t="e">
        <f ca="1">INDEX(THREEPTPCT_COEFFS,1,1)+K4356*INDEX(THREEPTPCT_COEFFS,1,2)+L4357*INDEX(THREEPTPCT_COEFFS,1,3)+AA4360*AA4361</f>
        <v>#N/A</v>
      </c>
      <c r="AF4356" s="55" t="e">
        <f t="shared" ref="AF4356:AF4357" ca="1" si="7524">AC4356-AD4356</f>
        <v>#N/A</v>
      </c>
      <c r="AG4356" s="223" t="e">
        <f ca="1">INDEX(TWOPTPCT_COEFFS,1,1)+AB4356*INDEX(TWOPTPCT_COEFFS,1,2)+I4357*INDEX(TWOPTPCT_COEFFS,1,3)+G4357*INDEX(TWOPTPCT_COEFFS,1,4)+L4357*INDEX(TWOPTPCT_COEFFS,1,5)+AB4360*AB4361</f>
        <v>#N/A</v>
      </c>
      <c r="AH4356" s="223" t="e">
        <f ca="1">INDEX(FTA_COEFFS,1,1)+O4356*INDEX(FTA_COEFFS,1,2)+N4357*INDEX(FTA_COEFFS,1,3)+(Q4356+R4356)*INDEX(FTA_COEFFS,1,4)+(Q4357+R4357)*INDEX(FTA_COEFFS,1,5)+M4357*INDEX(FTA_COEFFS,1,6)+AC4360*AC4361</f>
        <v>#N/A</v>
      </c>
      <c r="AI4356" s="223" t="e">
        <f ca="1">INDEX(FTPCT_COEFFS,1,1)+P4356*INDEX(FTPCT_COEFFS,1,2)+F4356*INDEX(FTPCT_COEFFS,1,3)+G4357*INDEX(FTPCT_COEFFS,1,4)+AD4360*AD4361</f>
        <v>#N/A</v>
      </c>
      <c r="AJ4356" s="338" t="e">
        <f t="shared" ref="AJ4356:AJ4357" ca="1" si="7525">AD4356*AE4356/100+AF4356*AG4356+AH4356*AI4356/100</f>
        <v>#N/A</v>
      </c>
      <c r="AK4356" s="55"/>
      <c r="AL4356" s="55"/>
      <c r="AM4356" s="55"/>
      <c r="AN4356" s="55"/>
      <c r="AO4356" s="55"/>
      <c r="AP4356" s="55"/>
      <c r="AQ4356" s="55"/>
      <c r="AR4356" s="55"/>
    </row>
    <row r="4357" spans="1:45" x14ac:dyDescent="0.3">
      <c r="B4357" s="54" t="s">
        <v>175</v>
      </c>
      <c r="C4357" s="54">
        <f>C4350</f>
        <v>0</v>
      </c>
      <c r="D4357" s="56" t="e">
        <f t="shared" ca="1" si="7517"/>
        <v>#N/A</v>
      </c>
      <c r="E4357" s="52" t="e">
        <f t="shared" ref="E4357:W4357" si="7526">E4350</f>
        <v>#N/A</v>
      </c>
      <c r="F4357" s="52" t="e">
        <f t="shared" si="7526"/>
        <v>#N/A</v>
      </c>
      <c r="G4357" s="52" t="e">
        <f t="shared" si="7526"/>
        <v>#N/A</v>
      </c>
      <c r="H4357" s="52" t="e">
        <f t="shared" si="7526"/>
        <v>#N/A</v>
      </c>
      <c r="I4357" s="52" t="e">
        <f t="shared" si="7526"/>
        <v>#N/A</v>
      </c>
      <c r="J4357" s="52" t="e">
        <f t="shared" si="7526"/>
        <v>#N/A</v>
      </c>
      <c r="K4357" s="52" t="e">
        <f t="shared" si="7526"/>
        <v>#N/A</v>
      </c>
      <c r="L4357" s="52" t="e">
        <f t="shared" si="7526"/>
        <v>#N/A</v>
      </c>
      <c r="M4357" s="52" t="e">
        <f t="shared" si="7526"/>
        <v>#N/A</v>
      </c>
      <c r="N4357" s="52" t="e">
        <f t="shared" si="7526"/>
        <v>#N/A</v>
      </c>
      <c r="O4357" s="52" t="e">
        <f t="shared" si="7526"/>
        <v>#N/A</v>
      </c>
      <c r="P4357" s="52" t="e">
        <f t="shared" si="7526"/>
        <v>#N/A</v>
      </c>
      <c r="Q4357" s="52" t="e">
        <f t="shared" si="7526"/>
        <v>#N/A</v>
      </c>
      <c r="R4357" s="52" t="e">
        <f t="shared" si="7526"/>
        <v>#N/A</v>
      </c>
      <c r="S4357" s="52" t="e">
        <f t="shared" si="7526"/>
        <v>#N/A</v>
      </c>
      <c r="T4357" s="52" t="e">
        <f t="shared" si="7526"/>
        <v>#N/A</v>
      </c>
      <c r="U4357" s="52" t="e">
        <f t="shared" si="7526"/>
        <v>#N/A</v>
      </c>
      <c r="V4357" s="52" t="e">
        <f t="shared" si="7526"/>
        <v>#N/A</v>
      </c>
      <c r="W4357" s="52" t="e">
        <f t="shared" si="7526"/>
        <v>#N/A</v>
      </c>
      <c r="X4357" s="55" t="e">
        <f t="shared" si="7519"/>
        <v>#N/A</v>
      </c>
      <c r="Y4357" s="55" t="e">
        <f t="shared" si="7520"/>
        <v>#N/A</v>
      </c>
      <c r="Z4357" s="55" t="e">
        <f t="shared" ref="Z4357" si="7527">Z4356</f>
        <v>#N/A</v>
      </c>
      <c r="AA4357" s="55" t="e">
        <f t="shared" si="7522"/>
        <v>#N/A</v>
      </c>
      <c r="AB4357" s="336" t="e">
        <f t="shared" si="7523"/>
        <v>#N/A</v>
      </c>
      <c r="AC4357" s="223" t="e">
        <f ca="1">INDEX(FGA_COEFFS,1,1)+Z4357*INDEX(FGA_COEFFS,1,2)+Y4357*INDEX(FGA_COEFFS,1,3)+R4357*INDEX(FGA_COEFFS,1,4)+Q4356*INDEX(FGA_COEFFS,1,5)+S4357*INDEX(FGA_COEFFS,1,6)+T4356*INDEX(FGA_COEFFS,1,7)+M4356*INDEX(FGA_COEFFS,1,8)+Y4360*Y4362</f>
        <v>#N/A</v>
      </c>
      <c r="AD4357" s="223" t="e">
        <f ca="1">INDEX(THREEPTA_COEFFS,1,1)+AC4357*INDEX(THREEPTA_COEFFS,1,2)+J4357*INDEX(THREEPTA_COEFFS,1,3)+AA4357*INDEX(THREEPTA_COEFFS,1,4)+K4357*INDEX(THREEPTA_COEFFS,1,5)+L4356*INDEX(THREEPTA_COEFFS,1,6)+Z4360*Z4362</f>
        <v>#N/A</v>
      </c>
      <c r="AE4357" s="223" t="e">
        <f ca="1">INDEX(THREEPTPCT_COEFFS,1,1)+K4357*INDEX(THREEPTPCT_COEFFS,1,2)+L4356*INDEX(THREEPTPCT_COEFFS,1,3)+AA4360*AA4362</f>
        <v>#N/A</v>
      </c>
      <c r="AF4357" s="55" t="e">
        <f t="shared" ca="1" si="7524"/>
        <v>#N/A</v>
      </c>
      <c r="AG4357" s="223" t="e">
        <f ca="1">INDEX(TWOPTPCT_COEFFS,1,1)+AB4357*INDEX(TWOPTPCT_COEFFS,1,2)+I4356*INDEX(TWOPTPCT_COEFFS,1,3)+G4356*INDEX(TWOPTPCT_COEFFS,1,4)+L4356*INDEX(TWOPTPCT_COEFFS,1,5)+AB4360*AB4362</f>
        <v>#N/A</v>
      </c>
      <c r="AH4357" s="223" t="e">
        <f ca="1">INDEX(FTA_COEFFS,1,1)+O4357*INDEX(FTA_COEFFS,1,2)+N4356*INDEX(FTA_COEFFS,1,3)+(Q4357+R4357)*INDEX(FTA_COEFFS,1,4)+(Q4356+R4356)*INDEX(FTA_COEFFS,1,5)+M4356*INDEX(FTA_COEFFS,1,6)+AC4360*AC4362</f>
        <v>#N/A</v>
      </c>
      <c r="AI4357" s="223" t="e">
        <f ca="1">INDEX(FTPCT_COEFFS,1,1)+P4357*INDEX(FTPCT_COEFFS,1,2)+F4357*INDEX(FTPCT_COEFFS,1,3)+G4356*INDEX(FTPCT_COEFFS,1,4)+AD4360*AD4362</f>
        <v>#N/A</v>
      </c>
      <c r="AJ4357" s="338" t="e">
        <f t="shared" ca="1" si="7525"/>
        <v>#N/A</v>
      </c>
      <c r="AK4357" s="55"/>
      <c r="AL4357" s="55"/>
      <c r="AM4357" s="55"/>
      <c r="AN4357" s="55"/>
      <c r="AO4357" s="55"/>
      <c r="AP4357" s="55"/>
      <c r="AQ4357" s="55"/>
      <c r="AR4357" s="55"/>
    </row>
    <row r="4358" spans="1:45" x14ac:dyDescent="0.3">
      <c r="A4358" s="54" t="e">
        <f ca="1">IF(D4356&gt;(D4357+(AVERAGE(V4356,W4356)-AVERAGE(V4357,W4357))/2)+2.5,C4356,IF(D4357&gt;(D4356+(AVERAGE(V4357,W4357)-AVERAGE(V4356,W4356))/2)+2.5,C4357,"Close"))</f>
        <v>#N/A</v>
      </c>
      <c r="B4358" s="64" t="e">
        <f ca="1">IF(D4357&gt;D4356,C4357,C4356)</f>
        <v>#N/A</v>
      </c>
      <c r="D4358" s="56"/>
      <c r="X4358" s="55"/>
      <c r="Y4358" s="55"/>
      <c r="Z4358" s="55"/>
      <c r="AA4358" s="55"/>
      <c r="AB4358" s="55"/>
      <c r="AC4358" s="337"/>
      <c r="AD4358" s="337"/>
      <c r="AE4358" s="337"/>
      <c r="AF4358" s="337"/>
      <c r="AG4358" s="337"/>
      <c r="AH4358" s="337"/>
      <c r="AI4358" s="337"/>
      <c r="AJ4358" s="337"/>
      <c r="AK4358" s="337"/>
      <c r="AL4358" s="337"/>
      <c r="AM4358" s="55"/>
      <c r="AN4358" s="55"/>
      <c r="AO4358" s="55"/>
      <c r="AP4358" s="55"/>
      <c r="AQ4358" s="55"/>
      <c r="AR4358" s="55"/>
      <c r="AS4358" s="55"/>
    </row>
    <row r="4359" spans="1:45" x14ac:dyDescent="0.3">
      <c r="X4359" s="54" t="s">
        <v>1305</v>
      </c>
      <c r="Y4359" s="54" t="s">
        <v>128</v>
      </c>
      <c r="Z4359" s="54" t="s">
        <v>157</v>
      </c>
      <c r="AA4359" s="54" t="s">
        <v>151</v>
      </c>
      <c r="AB4359" s="54" t="s">
        <v>1327</v>
      </c>
      <c r="AC4359" s="54" t="s">
        <v>129</v>
      </c>
      <c r="AD4359" s="54" t="s">
        <v>116</v>
      </c>
      <c r="AE4359" s="54"/>
      <c r="AF4359" s="54"/>
      <c r="AG4359" s="54"/>
      <c r="AH4359" s="54"/>
      <c r="AI4359" s="54"/>
      <c r="AJ4359" s="54"/>
      <c r="AK4359" s="54"/>
      <c r="AL4359" s="54"/>
      <c r="AM4359" s="54"/>
      <c r="AN4359" s="54"/>
      <c r="AO4359" s="54"/>
      <c r="AP4359" s="54"/>
      <c r="AQ4359" s="54"/>
      <c r="AR4359" s="54"/>
      <c r="AS4359" s="54"/>
    </row>
    <row r="4360" spans="1:45" x14ac:dyDescent="0.3">
      <c r="X4360" s="54"/>
      <c r="Y4360" s="54">
        <f t="shared" ref="Y4360:AD4360" si="7528">Y4353</f>
        <v>6.4436999999999998</v>
      </c>
      <c r="Z4360" s="54">
        <f t="shared" si="7528"/>
        <v>4.9371</v>
      </c>
      <c r="AA4360" s="54">
        <f t="shared" si="7528"/>
        <v>11.350300000000001</v>
      </c>
      <c r="AB4360" s="54">
        <f t="shared" si="7528"/>
        <v>7.1900000000000006E-2</v>
      </c>
      <c r="AC4360" s="54">
        <f t="shared" si="7528"/>
        <v>6.2766000000000002</v>
      </c>
      <c r="AD4360" s="54">
        <f t="shared" si="7528"/>
        <v>11.042999999999999</v>
      </c>
      <c r="AE4360" s="54"/>
      <c r="AF4360" s="336"/>
      <c r="AG4360" s="336"/>
      <c r="AH4360" s="336"/>
      <c r="AI4360" s="54"/>
      <c r="AJ4360" s="54"/>
      <c r="AK4360" s="54"/>
      <c r="AL4360" s="54"/>
      <c r="AM4360" s="54"/>
      <c r="AN4360" s="54"/>
      <c r="AO4360" s="54"/>
      <c r="AP4360" s="54"/>
      <c r="AQ4360" s="54"/>
      <c r="AR4360" s="54"/>
      <c r="AS4360" s="54"/>
    </row>
    <row r="4361" spans="1:45" x14ac:dyDescent="0.3">
      <c r="D4361" s="56"/>
      <c r="X4361" s="336"/>
      <c r="Y4361" s="336">
        <f t="shared" ca="1" si="7480"/>
        <v>0.19144793067664365</v>
      </c>
      <c r="Z4361" s="336">
        <f t="shared" ca="1" si="7480"/>
        <v>-1.1902908047723635</v>
      </c>
      <c r="AA4361" s="336">
        <f t="shared" ca="1" si="7480"/>
        <v>0.64112165807835608</v>
      </c>
      <c r="AB4361" s="336">
        <f t="shared" ca="1" si="7480"/>
        <v>-0.39049866688347901</v>
      </c>
      <c r="AC4361" s="336">
        <f t="shared" ca="1" si="7480"/>
        <v>-0.99168618331824898</v>
      </c>
      <c r="AD4361" s="336">
        <f t="shared" ca="1" si="7480"/>
        <v>-8.0288449633022368E-2</v>
      </c>
      <c r="AE4361" s="336"/>
      <c r="AF4361" s="336"/>
      <c r="AG4361" s="336"/>
      <c r="AH4361" s="336"/>
      <c r="AI4361" s="54"/>
      <c r="AJ4361" s="54"/>
      <c r="AK4361" s="54"/>
      <c r="AL4361" s="336"/>
      <c r="AM4361" s="336"/>
      <c r="AN4361" s="336"/>
      <c r="AO4361" s="336"/>
      <c r="AP4361" s="54"/>
      <c r="AQ4361" s="336"/>
      <c r="AR4361" s="336"/>
      <c r="AS4361" s="336"/>
    </row>
    <row r="4362" spans="1:45" x14ac:dyDescent="0.3">
      <c r="C4362" s="54"/>
      <c r="D4362" s="56"/>
      <c r="Y4362" s="336">
        <f t="shared" ca="1" si="7480"/>
        <v>-0.60992886297348148</v>
      </c>
      <c r="Z4362" s="336">
        <f t="shared" ca="1" si="7480"/>
        <v>0.33313011077769011</v>
      </c>
      <c r="AA4362" s="336">
        <f t="shared" ca="1" si="7480"/>
        <v>0.23985359980412607</v>
      </c>
      <c r="AB4362" s="336">
        <f t="shared" ca="1" si="7480"/>
        <v>0.81682113366842124</v>
      </c>
      <c r="AC4362" s="336">
        <f t="shared" ca="1" si="7480"/>
        <v>-0.75099666330961368</v>
      </c>
      <c r="AD4362" s="336">
        <f t="shared" ca="1" si="7480"/>
        <v>-0.10517451550647441</v>
      </c>
      <c r="AE4362" s="55"/>
      <c r="AF4362" s="55"/>
      <c r="AG4362" s="55"/>
      <c r="AH4362" s="55"/>
      <c r="AI4362" s="55"/>
      <c r="AJ4362" s="55"/>
      <c r="AK4362" s="55"/>
      <c r="AL4362" s="55"/>
      <c r="AM4362" s="55"/>
      <c r="AN4362" s="55"/>
      <c r="AO4362" s="55"/>
      <c r="AP4362" s="55"/>
      <c r="AQ4362" s="55"/>
      <c r="AR4362" s="55"/>
      <c r="AS4362" s="55"/>
    </row>
    <row r="4363" spans="1:45" x14ac:dyDescent="0.3">
      <c r="B4363" s="54" t="s">
        <v>172</v>
      </c>
      <c r="C4363" s="53">
        <f>C4356</f>
        <v>0</v>
      </c>
      <c r="D4363" s="56" t="e">
        <f t="shared" ref="D4363:D4364" ca="1" si="7529">AJ4363</f>
        <v>#N/A</v>
      </c>
      <c r="E4363" s="52" t="e">
        <f t="shared" ref="E4363:W4363" si="7530">E4356</f>
        <v>#N/A</v>
      </c>
      <c r="F4363" s="52" t="e">
        <f t="shared" si="7530"/>
        <v>#N/A</v>
      </c>
      <c r="G4363" s="52" t="e">
        <f t="shared" si="7530"/>
        <v>#N/A</v>
      </c>
      <c r="H4363" s="52" t="e">
        <f t="shared" si="7530"/>
        <v>#N/A</v>
      </c>
      <c r="I4363" s="52" t="e">
        <f t="shared" si="7530"/>
        <v>#N/A</v>
      </c>
      <c r="J4363" s="52" t="e">
        <f t="shared" si="7530"/>
        <v>#N/A</v>
      </c>
      <c r="K4363" s="52" t="e">
        <f t="shared" si="7530"/>
        <v>#N/A</v>
      </c>
      <c r="L4363" s="52" t="e">
        <f t="shared" si="7530"/>
        <v>#N/A</v>
      </c>
      <c r="M4363" s="52" t="e">
        <f t="shared" si="7530"/>
        <v>#N/A</v>
      </c>
      <c r="N4363" s="52" t="e">
        <f t="shared" si="7530"/>
        <v>#N/A</v>
      </c>
      <c r="O4363" s="52" t="e">
        <f t="shared" si="7530"/>
        <v>#N/A</v>
      </c>
      <c r="P4363" s="52" t="e">
        <f t="shared" si="7530"/>
        <v>#N/A</v>
      </c>
      <c r="Q4363" s="52" t="e">
        <f t="shared" si="7530"/>
        <v>#N/A</v>
      </c>
      <c r="R4363" s="52" t="e">
        <f t="shared" si="7530"/>
        <v>#N/A</v>
      </c>
      <c r="S4363" s="52" t="e">
        <f t="shared" si="7530"/>
        <v>#N/A</v>
      </c>
      <c r="T4363" s="52" t="e">
        <f t="shared" si="7530"/>
        <v>#N/A</v>
      </c>
      <c r="U4363" s="52" t="e">
        <f t="shared" si="7530"/>
        <v>#N/A</v>
      </c>
      <c r="V4363" s="52" t="e">
        <f t="shared" si="7530"/>
        <v>#N/A</v>
      </c>
      <c r="W4363" s="52" t="e">
        <f t="shared" si="7530"/>
        <v>#N/A</v>
      </c>
      <c r="X4363" s="55" t="e">
        <f t="shared" ref="X4363:X4364" si="7531">(H4363-(O4363*P4363)/100-3*(J4363*K4363)/100)/2</f>
        <v>#N/A</v>
      </c>
      <c r="Y4363" s="55" t="e">
        <f t="shared" ref="Y4363:Y4364" si="7532">SUM(X4363,(J4363*K4363/100))/(F4363/100)</f>
        <v>#N/A</v>
      </c>
      <c r="Z4363" s="55" t="e">
        <f t="shared" ref="Z4363" si="7533">U4363*0.5+U4364*0.5</f>
        <v>#N/A</v>
      </c>
      <c r="AA4363" s="55" t="e">
        <f t="shared" ref="AA4363:AA4364" si="7534">J4363/Y4363</f>
        <v>#N/A</v>
      </c>
      <c r="AB4363" s="336" t="e">
        <f t="shared" ref="AB4363:AB4364" si="7535">X4363/(Y4363-J4363)</f>
        <v>#N/A</v>
      </c>
      <c r="AC4363" s="223" t="e">
        <f ca="1">INDEX(FGA_COEFFS,1,1)+Z4363*INDEX(FGA_COEFFS,1,2)+Y4363*INDEX(FGA_COEFFS,1,3)+R4363*INDEX(FGA_COEFFS,1,4)+Q4364*INDEX(FGA_COEFFS,1,5)+S4363*INDEX(FGA_COEFFS,1,6)+T4364*INDEX(FGA_COEFFS,1,7)+M4364*INDEX(FGA_COEFFS,1,8)+Y4367*Y4368</f>
        <v>#N/A</v>
      </c>
      <c r="AD4363" s="223" t="e">
        <f ca="1">INDEX(THREEPTA_COEFFS,1,1)+AC4363*INDEX(THREEPTA_COEFFS,1,2)+J4363*INDEX(THREEPTA_COEFFS,1,3)+AA4363*INDEX(THREEPTA_COEFFS,1,4)+K4363*INDEX(THREEPTA_COEFFS,1,5)+L4364*INDEX(THREEPTA_COEFFS,1,6)+Z4367*Z4368</f>
        <v>#N/A</v>
      </c>
      <c r="AE4363" s="223" t="e">
        <f ca="1">INDEX(THREEPTPCT_COEFFS,1,1)+K4363*INDEX(THREEPTPCT_COEFFS,1,2)+L4364*INDEX(THREEPTPCT_COEFFS,1,3)+AA4367*AA4368</f>
        <v>#N/A</v>
      </c>
      <c r="AF4363" s="55" t="e">
        <f t="shared" ref="AF4363:AF4364" ca="1" si="7536">AC4363-AD4363</f>
        <v>#N/A</v>
      </c>
      <c r="AG4363" s="223" t="e">
        <f ca="1">INDEX(TWOPTPCT_COEFFS,1,1)+AB4363*INDEX(TWOPTPCT_COEFFS,1,2)+I4364*INDEX(TWOPTPCT_COEFFS,1,3)+G4364*INDEX(TWOPTPCT_COEFFS,1,4)+L4364*INDEX(TWOPTPCT_COEFFS,1,5)+AB4367*AB4368</f>
        <v>#N/A</v>
      </c>
      <c r="AH4363" s="223" t="e">
        <f ca="1">INDEX(FTA_COEFFS,1,1)+O4363*INDEX(FTA_COEFFS,1,2)+N4364*INDEX(FTA_COEFFS,1,3)+(Q4363+R4363)*INDEX(FTA_COEFFS,1,4)+(Q4364+R4364)*INDEX(FTA_COEFFS,1,5)+M4364*INDEX(FTA_COEFFS,1,6)+AC4367*AC4368</f>
        <v>#N/A</v>
      </c>
      <c r="AI4363" s="223" t="e">
        <f ca="1">INDEX(FTPCT_COEFFS,1,1)+P4363*INDEX(FTPCT_COEFFS,1,2)+F4363*INDEX(FTPCT_COEFFS,1,3)+G4364*INDEX(FTPCT_COEFFS,1,4)+AD4367*AD4368</f>
        <v>#N/A</v>
      </c>
      <c r="AJ4363" s="338" t="e">
        <f t="shared" ref="AJ4363:AJ4364" ca="1" si="7537">AD4363*AE4363/100+AF4363*AG4363+AH4363*AI4363/100</f>
        <v>#N/A</v>
      </c>
      <c r="AK4363" s="55"/>
      <c r="AL4363" s="55"/>
      <c r="AM4363" s="55"/>
      <c r="AN4363" s="55"/>
      <c r="AO4363" s="55"/>
      <c r="AP4363" s="55"/>
      <c r="AQ4363" s="55"/>
      <c r="AR4363" s="55"/>
    </row>
    <row r="4364" spans="1:45" x14ac:dyDescent="0.3">
      <c r="B4364" s="54" t="s">
        <v>175</v>
      </c>
      <c r="C4364" s="54">
        <f>C4357</f>
        <v>0</v>
      </c>
      <c r="D4364" s="56" t="e">
        <f t="shared" ca="1" si="7529"/>
        <v>#N/A</v>
      </c>
      <c r="E4364" s="52" t="e">
        <f t="shared" ref="E4364:W4364" si="7538">E4357</f>
        <v>#N/A</v>
      </c>
      <c r="F4364" s="52" t="e">
        <f t="shared" si="7538"/>
        <v>#N/A</v>
      </c>
      <c r="G4364" s="52" t="e">
        <f t="shared" si="7538"/>
        <v>#N/A</v>
      </c>
      <c r="H4364" s="52" t="e">
        <f t="shared" si="7538"/>
        <v>#N/A</v>
      </c>
      <c r="I4364" s="52" t="e">
        <f t="shared" si="7538"/>
        <v>#N/A</v>
      </c>
      <c r="J4364" s="52" t="e">
        <f t="shared" si="7538"/>
        <v>#N/A</v>
      </c>
      <c r="K4364" s="52" t="e">
        <f t="shared" si="7538"/>
        <v>#N/A</v>
      </c>
      <c r="L4364" s="52" t="e">
        <f t="shared" si="7538"/>
        <v>#N/A</v>
      </c>
      <c r="M4364" s="52" t="e">
        <f t="shared" si="7538"/>
        <v>#N/A</v>
      </c>
      <c r="N4364" s="52" t="e">
        <f t="shared" si="7538"/>
        <v>#N/A</v>
      </c>
      <c r="O4364" s="52" t="e">
        <f t="shared" si="7538"/>
        <v>#N/A</v>
      </c>
      <c r="P4364" s="52" t="e">
        <f t="shared" si="7538"/>
        <v>#N/A</v>
      </c>
      <c r="Q4364" s="52" t="e">
        <f t="shared" si="7538"/>
        <v>#N/A</v>
      </c>
      <c r="R4364" s="52" t="e">
        <f t="shared" si="7538"/>
        <v>#N/A</v>
      </c>
      <c r="S4364" s="52" t="e">
        <f t="shared" si="7538"/>
        <v>#N/A</v>
      </c>
      <c r="T4364" s="52" t="e">
        <f t="shared" si="7538"/>
        <v>#N/A</v>
      </c>
      <c r="U4364" s="52" t="e">
        <f t="shared" si="7538"/>
        <v>#N/A</v>
      </c>
      <c r="V4364" s="52" t="e">
        <f t="shared" si="7538"/>
        <v>#N/A</v>
      </c>
      <c r="W4364" s="52" t="e">
        <f t="shared" si="7538"/>
        <v>#N/A</v>
      </c>
      <c r="X4364" s="55" t="e">
        <f t="shared" si="7531"/>
        <v>#N/A</v>
      </c>
      <c r="Y4364" s="55" t="e">
        <f t="shared" si="7532"/>
        <v>#N/A</v>
      </c>
      <c r="Z4364" s="55" t="e">
        <f t="shared" ref="Z4364" si="7539">Z4363</f>
        <v>#N/A</v>
      </c>
      <c r="AA4364" s="55" t="e">
        <f t="shared" si="7534"/>
        <v>#N/A</v>
      </c>
      <c r="AB4364" s="336" t="e">
        <f t="shared" si="7535"/>
        <v>#N/A</v>
      </c>
      <c r="AC4364" s="223" t="e">
        <f ca="1">INDEX(FGA_COEFFS,1,1)+Z4364*INDEX(FGA_COEFFS,1,2)+Y4364*INDEX(FGA_COEFFS,1,3)+R4364*INDEX(FGA_COEFFS,1,4)+Q4363*INDEX(FGA_COEFFS,1,5)+S4364*INDEX(FGA_COEFFS,1,6)+T4363*INDEX(FGA_COEFFS,1,7)+M4363*INDEX(FGA_COEFFS,1,8)+Y4367*Y4369</f>
        <v>#N/A</v>
      </c>
      <c r="AD4364" s="223" t="e">
        <f ca="1">INDEX(THREEPTA_COEFFS,1,1)+AC4364*INDEX(THREEPTA_COEFFS,1,2)+J4364*INDEX(THREEPTA_COEFFS,1,3)+AA4364*INDEX(THREEPTA_COEFFS,1,4)+K4364*INDEX(THREEPTA_COEFFS,1,5)+L4363*INDEX(THREEPTA_COEFFS,1,6)+Z4367*Z4369</f>
        <v>#N/A</v>
      </c>
      <c r="AE4364" s="223" t="e">
        <f ca="1">INDEX(THREEPTPCT_COEFFS,1,1)+K4364*INDEX(THREEPTPCT_COEFFS,1,2)+L4363*INDEX(THREEPTPCT_COEFFS,1,3)+AA4367*AA4369</f>
        <v>#N/A</v>
      </c>
      <c r="AF4364" s="55" t="e">
        <f t="shared" ca="1" si="7536"/>
        <v>#N/A</v>
      </c>
      <c r="AG4364" s="223" t="e">
        <f ca="1">INDEX(TWOPTPCT_COEFFS,1,1)+AB4364*INDEX(TWOPTPCT_COEFFS,1,2)+I4363*INDEX(TWOPTPCT_COEFFS,1,3)+G4363*INDEX(TWOPTPCT_COEFFS,1,4)+L4363*INDEX(TWOPTPCT_COEFFS,1,5)+AB4367*AB4369</f>
        <v>#N/A</v>
      </c>
      <c r="AH4364" s="223" t="e">
        <f ca="1">INDEX(FTA_COEFFS,1,1)+O4364*INDEX(FTA_COEFFS,1,2)+N4363*INDEX(FTA_COEFFS,1,3)+(Q4364+R4364)*INDEX(FTA_COEFFS,1,4)+(Q4363+R4363)*INDEX(FTA_COEFFS,1,5)+M4363*INDEX(FTA_COEFFS,1,6)+AC4367*AC4369</f>
        <v>#N/A</v>
      </c>
      <c r="AI4364" s="223" t="e">
        <f ca="1">INDEX(FTPCT_COEFFS,1,1)+P4364*INDEX(FTPCT_COEFFS,1,2)+F4364*INDEX(FTPCT_COEFFS,1,3)+G4363*INDEX(FTPCT_COEFFS,1,4)+AD4367*AD4369</f>
        <v>#N/A</v>
      </c>
      <c r="AJ4364" s="338" t="e">
        <f t="shared" ca="1" si="7537"/>
        <v>#N/A</v>
      </c>
      <c r="AK4364" s="55"/>
      <c r="AL4364" s="55"/>
      <c r="AM4364" s="55"/>
      <c r="AN4364" s="55"/>
      <c r="AO4364" s="55"/>
      <c r="AP4364" s="55"/>
      <c r="AQ4364" s="55"/>
      <c r="AR4364" s="55"/>
    </row>
    <row r="4365" spans="1:45" x14ac:dyDescent="0.3">
      <c r="A4365" s="54" t="e">
        <f ca="1">IF(D4363&gt;(D4364+(AVERAGE(V4363,W4363)-AVERAGE(V4364,W4364))/2)+2.5,C4363,IF(D4364&gt;(D4363+(AVERAGE(V4364,W4364)-AVERAGE(V4363,W4363))/2)+2.5,C4364,"Close"))</f>
        <v>#N/A</v>
      </c>
      <c r="B4365" s="64" t="e">
        <f ca="1">IF(D4364&gt;D4363,C4364,C4363)</f>
        <v>#N/A</v>
      </c>
      <c r="D4365" s="56"/>
      <c r="X4365" s="55"/>
      <c r="Y4365" s="55"/>
      <c r="Z4365" s="55"/>
      <c r="AA4365" s="55"/>
      <c r="AB4365" s="55"/>
      <c r="AC4365" s="337"/>
      <c r="AD4365" s="337"/>
      <c r="AE4365" s="337"/>
      <c r="AF4365" s="337"/>
      <c r="AG4365" s="337"/>
      <c r="AH4365" s="337"/>
      <c r="AI4365" s="337"/>
      <c r="AJ4365" s="337"/>
      <c r="AK4365" s="337"/>
      <c r="AL4365" s="337"/>
      <c r="AM4365" s="55"/>
      <c r="AN4365" s="55"/>
      <c r="AO4365" s="55"/>
      <c r="AP4365" s="55"/>
      <c r="AQ4365" s="55"/>
      <c r="AR4365" s="55"/>
      <c r="AS4365" s="55"/>
    </row>
    <row r="4366" spans="1:45" x14ac:dyDescent="0.3">
      <c r="X4366" s="54" t="s">
        <v>1305</v>
      </c>
      <c r="Y4366" s="54" t="s">
        <v>128</v>
      </c>
      <c r="Z4366" s="54" t="s">
        <v>157</v>
      </c>
      <c r="AA4366" s="54" t="s">
        <v>151</v>
      </c>
      <c r="AB4366" s="54" t="s">
        <v>1327</v>
      </c>
      <c r="AC4366" s="54" t="s">
        <v>129</v>
      </c>
      <c r="AD4366" s="54" t="s">
        <v>116</v>
      </c>
      <c r="AE4366" s="54"/>
      <c r="AF4366" s="54"/>
      <c r="AG4366" s="54"/>
      <c r="AH4366" s="54"/>
      <c r="AI4366" s="54"/>
      <c r="AJ4366" s="54"/>
      <c r="AK4366" s="54"/>
      <c r="AL4366" s="54"/>
      <c r="AM4366" s="54"/>
      <c r="AN4366" s="54"/>
      <c r="AO4366" s="54"/>
      <c r="AP4366" s="54"/>
      <c r="AQ4366" s="54"/>
      <c r="AR4366" s="54"/>
      <c r="AS4366" s="54"/>
    </row>
    <row r="4367" spans="1:45" x14ac:dyDescent="0.3">
      <c r="X4367" s="54"/>
      <c r="Y4367" s="54">
        <f t="shared" ref="Y4367:AD4367" si="7540">Y4360</f>
        <v>6.4436999999999998</v>
      </c>
      <c r="Z4367" s="54">
        <f t="shared" si="7540"/>
        <v>4.9371</v>
      </c>
      <c r="AA4367" s="54">
        <f t="shared" si="7540"/>
        <v>11.350300000000001</v>
      </c>
      <c r="AB4367" s="54">
        <f t="shared" si="7540"/>
        <v>7.1900000000000006E-2</v>
      </c>
      <c r="AC4367" s="54">
        <f t="shared" si="7540"/>
        <v>6.2766000000000002</v>
      </c>
      <c r="AD4367" s="54">
        <f t="shared" si="7540"/>
        <v>11.042999999999999</v>
      </c>
      <c r="AE4367" s="54"/>
      <c r="AF4367" s="336"/>
      <c r="AG4367" s="336"/>
      <c r="AH4367" s="336"/>
      <c r="AI4367" s="54"/>
      <c r="AJ4367" s="54"/>
      <c r="AK4367" s="54"/>
      <c r="AL4367" s="54"/>
      <c r="AM4367" s="54"/>
      <c r="AN4367" s="54"/>
      <c r="AO4367" s="54"/>
      <c r="AP4367" s="54"/>
      <c r="AQ4367" s="54"/>
      <c r="AR4367" s="54"/>
      <c r="AS4367" s="54"/>
    </row>
    <row r="4368" spans="1:45" x14ac:dyDescent="0.3">
      <c r="D4368" s="56"/>
      <c r="X4368" s="336"/>
      <c r="Y4368" s="336">
        <f t="shared" ca="1" si="7480"/>
        <v>1.4347254806005596</v>
      </c>
      <c r="Z4368" s="336">
        <f t="shared" ca="1" si="7480"/>
        <v>-1.3925041413744539</v>
      </c>
      <c r="AA4368" s="336">
        <f t="shared" ca="1" si="7480"/>
        <v>-1.2755433440258864E-7</v>
      </c>
      <c r="AB4368" s="336">
        <f t="shared" ca="1" si="7480"/>
        <v>-4.840781443132925E-2</v>
      </c>
      <c r="AC4368" s="336">
        <f t="shared" ca="1" si="7480"/>
        <v>-0.67970247687491059</v>
      </c>
      <c r="AD4368" s="336">
        <f t="shared" ca="1" si="7480"/>
        <v>0.30430645943846513</v>
      </c>
      <c r="AE4368" s="336"/>
      <c r="AF4368" s="336"/>
      <c r="AG4368" s="336"/>
      <c r="AH4368" s="336"/>
      <c r="AI4368" s="54"/>
      <c r="AJ4368" s="54"/>
      <c r="AK4368" s="54"/>
      <c r="AL4368" s="336"/>
      <c r="AM4368" s="336"/>
      <c r="AN4368" s="336"/>
      <c r="AO4368" s="336"/>
      <c r="AP4368" s="54"/>
      <c r="AQ4368" s="336"/>
      <c r="AR4368" s="336"/>
      <c r="AS4368" s="336"/>
    </row>
    <row r="4369" spans="1:45" x14ac:dyDescent="0.3">
      <c r="C4369" s="54"/>
      <c r="D4369" s="56"/>
      <c r="Y4369" s="336">
        <f t="shared" ca="1" si="7480"/>
        <v>-0.12625516530714251</v>
      </c>
      <c r="Z4369" s="336">
        <f t="shared" ca="1" si="7480"/>
        <v>0.20450386649522978</v>
      </c>
      <c r="AA4369" s="336">
        <f t="shared" ca="1" si="7480"/>
        <v>0.31486694232437329</v>
      </c>
      <c r="AB4369" s="336">
        <f t="shared" ca="1" si="7480"/>
        <v>-3.3195125380604866E-2</v>
      </c>
      <c r="AC4369" s="336">
        <f t="shared" ca="1" si="7480"/>
        <v>0.86748747310722818</v>
      </c>
      <c r="AD4369" s="336">
        <f t="shared" ca="1" si="7480"/>
        <v>1.3264655124404376</v>
      </c>
      <c r="AE4369" s="55"/>
      <c r="AF4369" s="55"/>
      <c r="AG4369" s="55"/>
      <c r="AH4369" s="55"/>
      <c r="AI4369" s="55"/>
      <c r="AJ4369" s="55"/>
      <c r="AK4369" s="55"/>
      <c r="AL4369" s="55"/>
      <c r="AM4369" s="55"/>
      <c r="AN4369" s="55"/>
      <c r="AO4369" s="55"/>
      <c r="AP4369" s="55"/>
      <c r="AQ4369" s="55"/>
      <c r="AR4369" s="55"/>
      <c r="AS4369" s="55"/>
    </row>
    <row r="4370" spans="1:45" x14ac:dyDescent="0.3">
      <c r="B4370" s="54" t="s">
        <v>172</v>
      </c>
      <c r="C4370" s="53">
        <f>C4363</f>
        <v>0</v>
      </c>
      <c r="D4370" s="56" t="e">
        <f t="shared" ref="D4370:D4371" ca="1" si="7541">AJ4370</f>
        <v>#N/A</v>
      </c>
      <c r="E4370" s="52" t="e">
        <f t="shared" ref="E4370:W4370" si="7542">E4363</f>
        <v>#N/A</v>
      </c>
      <c r="F4370" s="52" t="e">
        <f t="shared" si="7542"/>
        <v>#N/A</v>
      </c>
      <c r="G4370" s="52" t="e">
        <f t="shared" si="7542"/>
        <v>#N/A</v>
      </c>
      <c r="H4370" s="52" t="e">
        <f t="shared" si="7542"/>
        <v>#N/A</v>
      </c>
      <c r="I4370" s="52" t="e">
        <f t="shared" si="7542"/>
        <v>#N/A</v>
      </c>
      <c r="J4370" s="52" t="e">
        <f t="shared" si="7542"/>
        <v>#N/A</v>
      </c>
      <c r="K4370" s="52" t="e">
        <f t="shared" si="7542"/>
        <v>#N/A</v>
      </c>
      <c r="L4370" s="52" t="e">
        <f t="shared" si="7542"/>
        <v>#N/A</v>
      </c>
      <c r="M4370" s="52" t="e">
        <f t="shared" si="7542"/>
        <v>#N/A</v>
      </c>
      <c r="N4370" s="52" t="e">
        <f t="shared" si="7542"/>
        <v>#N/A</v>
      </c>
      <c r="O4370" s="52" t="e">
        <f t="shared" si="7542"/>
        <v>#N/A</v>
      </c>
      <c r="P4370" s="52" t="e">
        <f t="shared" si="7542"/>
        <v>#N/A</v>
      </c>
      <c r="Q4370" s="52" t="e">
        <f t="shared" si="7542"/>
        <v>#N/A</v>
      </c>
      <c r="R4370" s="52" t="e">
        <f t="shared" si="7542"/>
        <v>#N/A</v>
      </c>
      <c r="S4370" s="52" t="e">
        <f t="shared" si="7542"/>
        <v>#N/A</v>
      </c>
      <c r="T4370" s="52" t="e">
        <f t="shared" si="7542"/>
        <v>#N/A</v>
      </c>
      <c r="U4370" s="52" t="e">
        <f t="shared" si="7542"/>
        <v>#N/A</v>
      </c>
      <c r="V4370" s="52" t="e">
        <f t="shared" si="7542"/>
        <v>#N/A</v>
      </c>
      <c r="W4370" s="52" t="e">
        <f t="shared" si="7542"/>
        <v>#N/A</v>
      </c>
      <c r="X4370" s="55" t="e">
        <f t="shared" ref="X4370:X4371" si="7543">(H4370-(O4370*P4370)/100-3*(J4370*K4370)/100)/2</f>
        <v>#N/A</v>
      </c>
      <c r="Y4370" s="55" t="e">
        <f t="shared" ref="Y4370:Y4371" si="7544">SUM(X4370,(J4370*K4370/100))/(F4370/100)</f>
        <v>#N/A</v>
      </c>
      <c r="Z4370" s="55" t="e">
        <f t="shared" ref="Z4370" si="7545">U4370*0.5+U4371*0.5</f>
        <v>#N/A</v>
      </c>
      <c r="AA4370" s="55" t="e">
        <f t="shared" ref="AA4370:AA4371" si="7546">J4370/Y4370</f>
        <v>#N/A</v>
      </c>
      <c r="AB4370" s="336" t="e">
        <f t="shared" ref="AB4370:AB4371" si="7547">X4370/(Y4370-J4370)</f>
        <v>#N/A</v>
      </c>
      <c r="AC4370" s="223" t="e">
        <f ca="1">INDEX(FGA_COEFFS,1,1)+Z4370*INDEX(FGA_COEFFS,1,2)+Y4370*INDEX(FGA_COEFFS,1,3)+R4370*INDEX(FGA_COEFFS,1,4)+Q4371*INDEX(FGA_COEFFS,1,5)+S4370*INDEX(FGA_COEFFS,1,6)+T4371*INDEX(FGA_COEFFS,1,7)+M4371*INDEX(FGA_COEFFS,1,8)+Y4374*Y4375</f>
        <v>#N/A</v>
      </c>
      <c r="AD4370" s="223" t="e">
        <f ca="1">INDEX(THREEPTA_COEFFS,1,1)+AC4370*INDEX(THREEPTA_COEFFS,1,2)+J4370*INDEX(THREEPTA_COEFFS,1,3)+AA4370*INDEX(THREEPTA_COEFFS,1,4)+K4370*INDEX(THREEPTA_COEFFS,1,5)+L4371*INDEX(THREEPTA_COEFFS,1,6)+Z4374*Z4375</f>
        <v>#N/A</v>
      </c>
      <c r="AE4370" s="223" t="e">
        <f ca="1">INDEX(THREEPTPCT_COEFFS,1,1)+K4370*INDEX(THREEPTPCT_COEFFS,1,2)+L4371*INDEX(THREEPTPCT_COEFFS,1,3)+AA4374*AA4375</f>
        <v>#N/A</v>
      </c>
      <c r="AF4370" s="55" t="e">
        <f t="shared" ref="AF4370:AF4371" ca="1" si="7548">AC4370-AD4370</f>
        <v>#N/A</v>
      </c>
      <c r="AG4370" s="223" t="e">
        <f ca="1">INDEX(TWOPTPCT_COEFFS,1,1)+AB4370*INDEX(TWOPTPCT_COEFFS,1,2)+I4371*INDEX(TWOPTPCT_COEFFS,1,3)+G4371*INDEX(TWOPTPCT_COEFFS,1,4)+L4371*INDEX(TWOPTPCT_COEFFS,1,5)+AB4374*AB4375</f>
        <v>#N/A</v>
      </c>
      <c r="AH4370" s="223" t="e">
        <f ca="1">INDEX(FTA_COEFFS,1,1)+O4370*INDEX(FTA_COEFFS,1,2)+N4371*INDEX(FTA_COEFFS,1,3)+(Q4370+R4370)*INDEX(FTA_COEFFS,1,4)+(Q4371+R4371)*INDEX(FTA_COEFFS,1,5)+M4371*INDEX(FTA_COEFFS,1,6)+AC4374*AC4375</f>
        <v>#N/A</v>
      </c>
      <c r="AI4370" s="223" t="e">
        <f ca="1">INDEX(FTPCT_COEFFS,1,1)+P4370*INDEX(FTPCT_COEFFS,1,2)+F4370*INDEX(FTPCT_COEFFS,1,3)+G4371*INDEX(FTPCT_COEFFS,1,4)+AD4374*AD4375</f>
        <v>#N/A</v>
      </c>
      <c r="AJ4370" s="338" t="e">
        <f t="shared" ref="AJ4370:AJ4371" ca="1" si="7549">AD4370*AE4370/100+AF4370*AG4370+AH4370*AI4370/100</f>
        <v>#N/A</v>
      </c>
      <c r="AK4370" s="55"/>
      <c r="AL4370" s="55"/>
      <c r="AM4370" s="55"/>
      <c r="AN4370" s="55"/>
      <c r="AO4370" s="55"/>
      <c r="AP4370" s="55"/>
      <c r="AQ4370" s="55"/>
      <c r="AR4370" s="55"/>
    </row>
    <row r="4371" spans="1:45" x14ac:dyDescent="0.3">
      <c r="B4371" s="54" t="s">
        <v>175</v>
      </c>
      <c r="C4371" s="54">
        <f>C4364</f>
        <v>0</v>
      </c>
      <c r="D4371" s="56" t="e">
        <f t="shared" ca="1" si="7541"/>
        <v>#N/A</v>
      </c>
      <c r="E4371" s="52" t="e">
        <f t="shared" ref="E4371:W4371" si="7550">E4364</f>
        <v>#N/A</v>
      </c>
      <c r="F4371" s="52" t="e">
        <f t="shared" si="7550"/>
        <v>#N/A</v>
      </c>
      <c r="G4371" s="52" t="e">
        <f t="shared" si="7550"/>
        <v>#N/A</v>
      </c>
      <c r="H4371" s="52" t="e">
        <f t="shared" si="7550"/>
        <v>#N/A</v>
      </c>
      <c r="I4371" s="52" t="e">
        <f t="shared" si="7550"/>
        <v>#N/A</v>
      </c>
      <c r="J4371" s="52" t="e">
        <f t="shared" si="7550"/>
        <v>#N/A</v>
      </c>
      <c r="K4371" s="52" t="e">
        <f t="shared" si="7550"/>
        <v>#N/A</v>
      </c>
      <c r="L4371" s="52" t="e">
        <f t="shared" si="7550"/>
        <v>#N/A</v>
      </c>
      <c r="M4371" s="52" t="e">
        <f t="shared" si="7550"/>
        <v>#N/A</v>
      </c>
      <c r="N4371" s="52" t="e">
        <f t="shared" si="7550"/>
        <v>#N/A</v>
      </c>
      <c r="O4371" s="52" t="e">
        <f t="shared" si="7550"/>
        <v>#N/A</v>
      </c>
      <c r="P4371" s="52" t="e">
        <f t="shared" si="7550"/>
        <v>#N/A</v>
      </c>
      <c r="Q4371" s="52" t="e">
        <f t="shared" si="7550"/>
        <v>#N/A</v>
      </c>
      <c r="R4371" s="52" t="e">
        <f t="shared" si="7550"/>
        <v>#N/A</v>
      </c>
      <c r="S4371" s="52" t="e">
        <f t="shared" si="7550"/>
        <v>#N/A</v>
      </c>
      <c r="T4371" s="52" t="e">
        <f t="shared" si="7550"/>
        <v>#N/A</v>
      </c>
      <c r="U4371" s="52" t="e">
        <f t="shared" si="7550"/>
        <v>#N/A</v>
      </c>
      <c r="V4371" s="52" t="e">
        <f t="shared" si="7550"/>
        <v>#N/A</v>
      </c>
      <c r="W4371" s="52" t="e">
        <f t="shared" si="7550"/>
        <v>#N/A</v>
      </c>
      <c r="X4371" s="55" t="e">
        <f t="shared" si="7543"/>
        <v>#N/A</v>
      </c>
      <c r="Y4371" s="55" t="e">
        <f t="shared" si="7544"/>
        <v>#N/A</v>
      </c>
      <c r="Z4371" s="55" t="e">
        <f t="shared" ref="Z4371" si="7551">Z4370</f>
        <v>#N/A</v>
      </c>
      <c r="AA4371" s="55" t="e">
        <f t="shared" si="7546"/>
        <v>#N/A</v>
      </c>
      <c r="AB4371" s="336" t="e">
        <f t="shared" si="7547"/>
        <v>#N/A</v>
      </c>
      <c r="AC4371" s="223" t="e">
        <f ca="1">INDEX(FGA_COEFFS,1,1)+Z4371*INDEX(FGA_COEFFS,1,2)+Y4371*INDEX(FGA_COEFFS,1,3)+R4371*INDEX(FGA_COEFFS,1,4)+Q4370*INDEX(FGA_COEFFS,1,5)+S4371*INDEX(FGA_COEFFS,1,6)+T4370*INDEX(FGA_COEFFS,1,7)+M4370*INDEX(FGA_COEFFS,1,8)+Y4374*Y4376</f>
        <v>#N/A</v>
      </c>
      <c r="AD4371" s="223" t="e">
        <f ca="1">INDEX(THREEPTA_COEFFS,1,1)+AC4371*INDEX(THREEPTA_COEFFS,1,2)+J4371*INDEX(THREEPTA_COEFFS,1,3)+AA4371*INDEX(THREEPTA_COEFFS,1,4)+K4371*INDEX(THREEPTA_COEFFS,1,5)+L4370*INDEX(THREEPTA_COEFFS,1,6)+Z4374*Z4376</f>
        <v>#N/A</v>
      </c>
      <c r="AE4371" s="223" t="e">
        <f ca="1">INDEX(THREEPTPCT_COEFFS,1,1)+K4371*INDEX(THREEPTPCT_COEFFS,1,2)+L4370*INDEX(THREEPTPCT_COEFFS,1,3)+AA4374*AA4376</f>
        <v>#N/A</v>
      </c>
      <c r="AF4371" s="55" t="e">
        <f t="shared" ca="1" si="7548"/>
        <v>#N/A</v>
      </c>
      <c r="AG4371" s="223" t="e">
        <f ca="1">INDEX(TWOPTPCT_COEFFS,1,1)+AB4371*INDEX(TWOPTPCT_COEFFS,1,2)+I4370*INDEX(TWOPTPCT_COEFFS,1,3)+G4370*INDEX(TWOPTPCT_COEFFS,1,4)+L4370*INDEX(TWOPTPCT_COEFFS,1,5)+AB4374*AB4376</f>
        <v>#N/A</v>
      </c>
      <c r="AH4371" s="223" t="e">
        <f ca="1">INDEX(FTA_COEFFS,1,1)+O4371*INDEX(FTA_COEFFS,1,2)+N4370*INDEX(FTA_COEFFS,1,3)+(Q4371+R4371)*INDEX(FTA_COEFFS,1,4)+(Q4370+R4370)*INDEX(FTA_COEFFS,1,5)+M4370*INDEX(FTA_COEFFS,1,6)+AC4374*AC4376</f>
        <v>#N/A</v>
      </c>
      <c r="AI4371" s="223" t="e">
        <f ca="1">INDEX(FTPCT_COEFFS,1,1)+P4371*INDEX(FTPCT_COEFFS,1,2)+F4371*INDEX(FTPCT_COEFFS,1,3)+G4370*INDEX(FTPCT_COEFFS,1,4)+AD4374*AD4376</f>
        <v>#N/A</v>
      </c>
      <c r="AJ4371" s="338" t="e">
        <f t="shared" ca="1" si="7549"/>
        <v>#N/A</v>
      </c>
      <c r="AK4371" s="55"/>
      <c r="AL4371" s="55"/>
      <c r="AM4371" s="55"/>
      <c r="AN4371" s="55"/>
      <c r="AO4371" s="55"/>
      <c r="AP4371" s="55"/>
      <c r="AQ4371" s="55"/>
      <c r="AR4371" s="55"/>
    </row>
    <row r="4372" spans="1:45" x14ac:dyDescent="0.3">
      <c r="A4372" s="54" t="e">
        <f ca="1">IF(D4370&gt;(D4371+(AVERAGE(V4370,W4370)-AVERAGE(V4371,W4371))/2)+2.5,C4370,IF(D4371&gt;(D4370+(AVERAGE(V4371,W4371)-AVERAGE(V4370,W4370))/2)+2.5,C4371,"Close"))</f>
        <v>#N/A</v>
      </c>
      <c r="B4372" s="64" t="e">
        <f ca="1">IF(D4371&gt;D4370,C4371,C4370)</f>
        <v>#N/A</v>
      </c>
      <c r="D4372" s="56"/>
      <c r="X4372" s="55"/>
      <c r="Y4372" s="55"/>
      <c r="Z4372" s="55"/>
      <c r="AA4372" s="55"/>
      <c r="AB4372" s="55"/>
      <c r="AC4372" s="337"/>
      <c r="AD4372" s="337"/>
      <c r="AE4372" s="337"/>
      <c r="AF4372" s="337"/>
      <c r="AG4372" s="337"/>
      <c r="AH4372" s="337"/>
      <c r="AI4372" s="337"/>
      <c r="AJ4372" s="337"/>
      <c r="AK4372" s="337"/>
      <c r="AL4372" s="337"/>
      <c r="AM4372" s="55"/>
      <c r="AN4372" s="55"/>
      <c r="AO4372" s="55"/>
      <c r="AP4372" s="55"/>
      <c r="AQ4372" s="55"/>
      <c r="AR4372" s="55"/>
      <c r="AS4372" s="55"/>
    </row>
    <row r="4373" spans="1:45" x14ac:dyDescent="0.3">
      <c r="X4373" s="54" t="s">
        <v>1305</v>
      </c>
      <c r="Y4373" s="54" t="s">
        <v>128</v>
      </c>
      <c r="Z4373" s="54" t="s">
        <v>157</v>
      </c>
      <c r="AA4373" s="54" t="s">
        <v>151</v>
      </c>
      <c r="AB4373" s="54" t="s">
        <v>1327</v>
      </c>
      <c r="AC4373" s="54" t="s">
        <v>129</v>
      </c>
      <c r="AD4373" s="54" t="s">
        <v>116</v>
      </c>
      <c r="AE4373" s="54"/>
      <c r="AF4373" s="54"/>
      <c r="AG4373" s="54"/>
      <c r="AH4373" s="54"/>
      <c r="AI4373" s="54"/>
      <c r="AJ4373" s="54"/>
      <c r="AK4373" s="54"/>
      <c r="AL4373" s="54"/>
      <c r="AM4373" s="54"/>
      <c r="AN4373" s="54"/>
      <c r="AO4373" s="54"/>
      <c r="AP4373" s="54"/>
      <c r="AQ4373" s="54"/>
      <c r="AR4373" s="54"/>
      <c r="AS4373" s="54"/>
    </row>
    <row r="4374" spans="1:45" x14ac:dyDescent="0.3">
      <c r="X4374" s="54"/>
      <c r="Y4374" s="54">
        <f t="shared" ref="Y4374:AD4374" si="7552">Y4367</f>
        <v>6.4436999999999998</v>
      </c>
      <c r="Z4374" s="54">
        <f t="shared" si="7552"/>
        <v>4.9371</v>
      </c>
      <c r="AA4374" s="54">
        <f t="shared" si="7552"/>
        <v>11.350300000000001</v>
      </c>
      <c r="AB4374" s="54">
        <f t="shared" si="7552"/>
        <v>7.1900000000000006E-2</v>
      </c>
      <c r="AC4374" s="54">
        <f t="shared" si="7552"/>
        <v>6.2766000000000002</v>
      </c>
      <c r="AD4374" s="54">
        <f t="shared" si="7552"/>
        <v>11.042999999999999</v>
      </c>
      <c r="AE4374" s="54"/>
      <c r="AF4374" s="336"/>
      <c r="AG4374" s="336"/>
      <c r="AH4374" s="336"/>
      <c r="AI4374" s="54"/>
      <c r="AJ4374" s="54"/>
      <c r="AK4374" s="54"/>
      <c r="AL4374" s="54"/>
      <c r="AM4374" s="54"/>
      <c r="AN4374" s="54"/>
      <c r="AO4374" s="54"/>
      <c r="AP4374" s="54"/>
      <c r="AQ4374" s="54"/>
      <c r="AR4374" s="54"/>
      <c r="AS4374" s="54"/>
    </row>
    <row r="4375" spans="1:45" x14ac:dyDescent="0.3">
      <c r="D4375" s="56"/>
      <c r="X4375" s="336"/>
      <c r="Y4375" s="336">
        <f t="shared" ca="1" si="7480"/>
        <v>5.9265200129814732E-2</v>
      </c>
      <c r="Z4375" s="336">
        <f t="shared" ca="1" si="7480"/>
        <v>-0.30694259567268128</v>
      </c>
      <c r="AA4375" s="336">
        <f t="shared" ca="1" si="7480"/>
        <v>0.43515341664574092</v>
      </c>
      <c r="AB4375" s="336">
        <f t="shared" ca="1" si="7480"/>
        <v>-6.8546837657369362E-4</v>
      </c>
      <c r="AC4375" s="336">
        <f t="shared" ca="1" si="7480"/>
        <v>1.851591334142861E-2</v>
      </c>
      <c r="AD4375" s="336">
        <f t="shared" ca="1" si="7480"/>
        <v>1.027624050365791</v>
      </c>
      <c r="AE4375" s="336"/>
      <c r="AF4375" s="336"/>
      <c r="AG4375" s="336"/>
      <c r="AH4375" s="336"/>
      <c r="AI4375" s="54"/>
      <c r="AJ4375" s="54"/>
      <c r="AK4375" s="54"/>
      <c r="AL4375" s="336"/>
      <c r="AM4375" s="336"/>
      <c r="AN4375" s="336"/>
      <c r="AO4375" s="336"/>
      <c r="AP4375" s="54"/>
      <c r="AQ4375" s="336"/>
      <c r="AR4375" s="336"/>
      <c r="AS4375" s="336"/>
    </row>
    <row r="4376" spans="1:45" x14ac:dyDescent="0.3">
      <c r="C4376" s="54"/>
      <c r="D4376" s="56"/>
      <c r="Y4376" s="336">
        <f t="shared" ca="1" si="7480"/>
        <v>-2.8114560740293566E-2</v>
      </c>
      <c r="Z4376" s="336">
        <f t="shared" ca="1" si="7480"/>
        <v>0.89577773175322439</v>
      </c>
      <c r="AA4376" s="336">
        <f t="shared" ca="1" si="7480"/>
        <v>0.5720212186711795</v>
      </c>
      <c r="AB4376" s="336">
        <f t="shared" ca="1" si="7480"/>
        <v>0.43416594610174403</v>
      </c>
      <c r="AC4376" s="336">
        <f t="shared" ca="1" si="7480"/>
        <v>0.59040300753135055</v>
      </c>
      <c r="AD4376" s="336">
        <f t="shared" ca="1" si="7480"/>
        <v>0.90822616177897819</v>
      </c>
      <c r="AE4376" s="55"/>
      <c r="AF4376" s="55"/>
      <c r="AG4376" s="55"/>
      <c r="AH4376" s="55"/>
      <c r="AI4376" s="55"/>
      <c r="AJ4376" s="55"/>
      <c r="AK4376" s="55"/>
      <c r="AL4376" s="55"/>
      <c r="AM4376" s="55"/>
      <c r="AN4376" s="55"/>
      <c r="AO4376" s="55"/>
      <c r="AP4376" s="55"/>
      <c r="AQ4376" s="55"/>
      <c r="AR4376" s="55"/>
      <c r="AS4376" s="55"/>
    </row>
    <row r="4377" spans="1:45" x14ac:dyDescent="0.3">
      <c r="B4377" s="54" t="s">
        <v>172</v>
      </c>
      <c r="C4377" s="53">
        <f>C4370</f>
        <v>0</v>
      </c>
      <c r="D4377" s="56" t="e">
        <f t="shared" ref="D4377:D4378" ca="1" si="7553">AJ4377</f>
        <v>#N/A</v>
      </c>
      <c r="E4377" s="52" t="e">
        <f t="shared" ref="E4377:W4377" si="7554">E4370</f>
        <v>#N/A</v>
      </c>
      <c r="F4377" s="52" t="e">
        <f t="shared" si="7554"/>
        <v>#N/A</v>
      </c>
      <c r="G4377" s="52" t="e">
        <f t="shared" si="7554"/>
        <v>#N/A</v>
      </c>
      <c r="H4377" s="52" t="e">
        <f t="shared" si="7554"/>
        <v>#N/A</v>
      </c>
      <c r="I4377" s="52" t="e">
        <f t="shared" si="7554"/>
        <v>#N/A</v>
      </c>
      <c r="J4377" s="52" t="e">
        <f t="shared" si="7554"/>
        <v>#N/A</v>
      </c>
      <c r="K4377" s="52" t="e">
        <f t="shared" si="7554"/>
        <v>#N/A</v>
      </c>
      <c r="L4377" s="52" t="e">
        <f t="shared" si="7554"/>
        <v>#N/A</v>
      </c>
      <c r="M4377" s="52" t="e">
        <f t="shared" si="7554"/>
        <v>#N/A</v>
      </c>
      <c r="N4377" s="52" t="e">
        <f t="shared" si="7554"/>
        <v>#N/A</v>
      </c>
      <c r="O4377" s="52" t="e">
        <f t="shared" si="7554"/>
        <v>#N/A</v>
      </c>
      <c r="P4377" s="52" t="e">
        <f t="shared" si="7554"/>
        <v>#N/A</v>
      </c>
      <c r="Q4377" s="52" t="e">
        <f t="shared" si="7554"/>
        <v>#N/A</v>
      </c>
      <c r="R4377" s="52" t="e">
        <f t="shared" si="7554"/>
        <v>#N/A</v>
      </c>
      <c r="S4377" s="52" t="e">
        <f t="shared" si="7554"/>
        <v>#N/A</v>
      </c>
      <c r="T4377" s="52" t="e">
        <f t="shared" si="7554"/>
        <v>#N/A</v>
      </c>
      <c r="U4377" s="52" t="e">
        <f t="shared" si="7554"/>
        <v>#N/A</v>
      </c>
      <c r="V4377" s="52" t="e">
        <f t="shared" si="7554"/>
        <v>#N/A</v>
      </c>
      <c r="W4377" s="52" t="e">
        <f t="shared" si="7554"/>
        <v>#N/A</v>
      </c>
      <c r="X4377" s="55" t="e">
        <f t="shared" ref="X4377:X4378" si="7555">(H4377-(O4377*P4377)/100-3*(J4377*K4377)/100)/2</f>
        <v>#N/A</v>
      </c>
      <c r="Y4377" s="55" t="e">
        <f t="shared" ref="Y4377:Y4378" si="7556">SUM(X4377,(J4377*K4377/100))/(F4377/100)</f>
        <v>#N/A</v>
      </c>
      <c r="Z4377" s="55" t="e">
        <f t="shared" ref="Z4377" si="7557">U4377*0.5+U4378*0.5</f>
        <v>#N/A</v>
      </c>
      <c r="AA4377" s="55" t="e">
        <f t="shared" ref="AA4377:AA4378" si="7558">J4377/Y4377</f>
        <v>#N/A</v>
      </c>
      <c r="AB4377" s="336" t="e">
        <f t="shared" ref="AB4377:AB4378" si="7559">X4377/(Y4377-J4377)</f>
        <v>#N/A</v>
      </c>
      <c r="AC4377" s="223" t="e">
        <f ca="1">INDEX(FGA_COEFFS,1,1)+Z4377*INDEX(FGA_COEFFS,1,2)+Y4377*INDEX(FGA_COEFFS,1,3)+R4377*INDEX(FGA_COEFFS,1,4)+Q4378*INDEX(FGA_COEFFS,1,5)+S4377*INDEX(FGA_COEFFS,1,6)+T4378*INDEX(FGA_COEFFS,1,7)+M4378*INDEX(FGA_COEFFS,1,8)+Y4381*Y4382</f>
        <v>#N/A</v>
      </c>
      <c r="AD4377" s="223" t="e">
        <f ca="1">INDEX(THREEPTA_COEFFS,1,1)+AC4377*INDEX(THREEPTA_COEFFS,1,2)+J4377*INDEX(THREEPTA_COEFFS,1,3)+AA4377*INDEX(THREEPTA_COEFFS,1,4)+K4377*INDEX(THREEPTA_COEFFS,1,5)+L4378*INDEX(THREEPTA_COEFFS,1,6)+Z4381*Z4382</f>
        <v>#N/A</v>
      </c>
      <c r="AE4377" s="223" t="e">
        <f ca="1">INDEX(THREEPTPCT_COEFFS,1,1)+K4377*INDEX(THREEPTPCT_COEFFS,1,2)+L4378*INDEX(THREEPTPCT_COEFFS,1,3)+AA4381*AA4382</f>
        <v>#N/A</v>
      </c>
      <c r="AF4377" s="55" t="e">
        <f t="shared" ref="AF4377:AF4378" ca="1" si="7560">AC4377-AD4377</f>
        <v>#N/A</v>
      </c>
      <c r="AG4377" s="223" t="e">
        <f ca="1">INDEX(TWOPTPCT_COEFFS,1,1)+AB4377*INDEX(TWOPTPCT_COEFFS,1,2)+I4378*INDEX(TWOPTPCT_COEFFS,1,3)+G4378*INDEX(TWOPTPCT_COEFFS,1,4)+L4378*INDEX(TWOPTPCT_COEFFS,1,5)+AB4381*AB4382</f>
        <v>#N/A</v>
      </c>
      <c r="AH4377" s="223" t="e">
        <f ca="1">INDEX(FTA_COEFFS,1,1)+O4377*INDEX(FTA_COEFFS,1,2)+N4378*INDEX(FTA_COEFFS,1,3)+(Q4377+R4377)*INDEX(FTA_COEFFS,1,4)+(Q4378+R4378)*INDEX(FTA_COEFFS,1,5)+M4378*INDEX(FTA_COEFFS,1,6)+AC4381*AC4382</f>
        <v>#N/A</v>
      </c>
      <c r="AI4377" s="223" t="e">
        <f ca="1">INDEX(FTPCT_COEFFS,1,1)+P4377*INDEX(FTPCT_COEFFS,1,2)+F4377*INDEX(FTPCT_COEFFS,1,3)+G4378*INDEX(FTPCT_COEFFS,1,4)+AD4381*AD4382</f>
        <v>#N/A</v>
      </c>
      <c r="AJ4377" s="338" t="e">
        <f t="shared" ref="AJ4377:AJ4378" ca="1" si="7561">AD4377*AE4377/100+AF4377*AG4377+AH4377*AI4377/100</f>
        <v>#N/A</v>
      </c>
      <c r="AK4377" s="55"/>
      <c r="AL4377" s="55"/>
      <c r="AM4377" s="55"/>
      <c r="AN4377" s="55"/>
      <c r="AO4377" s="55"/>
      <c r="AP4377" s="55"/>
      <c r="AQ4377" s="55"/>
      <c r="AR4377" s="55"/>
    </row>
    <row r="4378" spans="1:45" x14ac:dyDescent="0.3">
      <c r="B4378" s="54" t="s">
        <v>175</v>
      </c>
      <c r="C4378" s="54">
        <f>C4371</f>
        <v>0</v>
      </c>
      <c r="D4378" s="56" t="e">
        <f t="shared" ca="1" si="7553"/>
        <v>#N/A</v>
      </c>
      <c r="E4378" s="52" t="e">
        <f t="shared" ref="E4378:W4378" si="7562">E4371</f>
        <v>#N/A</v>
      </c>
      <c r="F4378" s="52" t="e">
        <f t="shared" si="7562"/>
        <v>#N/A</v>
      </c>
      <c r="G4378" s="52" t="e">
        <f t="shared" si="7562"/>
        <v>#N/A</v>
      </c>
      <c r="H4378" s="52" t="e">
        <f t="shared" si="7562"/>
        <v>#N/A</v>
      </c>
      <c r="I4378" s="52" t="e">
        <f t="shared" si="7562"/>
        <v>#N/A</v>
      </c>
      <c r="J4378" s="52" t="e">
        <f t="shared" si="7562"/>
        <v>#N/A</v>
      </c>
      <c r="K4378" s="52" t="e">
        <f t="shared" si="7562"/>
        <v>#N/A</v>
      </c>
      <c r="L4378" s="52" t="e">
        <f t="shared" si="7562"/>
        <v>#N/A</v>
      </c>
      <c r="M4378" s="52" t="e">
        <f t="shared" si="7562"/>
        <v>#N/A</v>
      </c>
      <c r="N4378" s="52" t="e">
        <f t="shared" si="7562"/>
        <v>#N/A</v>
      </c>
      <c r="O4378" s="52" t="e">
        <f t="shared" si="7562"/>
        <v>#N/A</v>
      </c>
      <c r="P4378" s="52" t="e">
        <f t="shared" si="7562"/>
        <v>#N/A</v>
      </c>
      <c r="Q4378" s="52" t="e">
        <f t="shared" si="7562"/>
        <v>#N/A</v>
      </c>
      <c r="R4378" s="52" t="e">
        <f t="shared" si="7562"/>
        <v>#N/A</v>
      </c>
      <c r="S4378" s="52" t="e">
        <f t="shared" si="7562"/>
        <v>#N/A</v>
      </c>
      <c r="T4378" s="52" t="e">
        <f t="shared" si="7562"/>
        <v>#N/A</v>
      </c>
      <c r="U4378" s="52" t="e">
        <f t="shared" si="7562"/>
        <v>#N/A</v>
      </c>
      <c r="V4378" s="52" t="e">
        <f t="shared" si="7562"/>
        <v>#N/A</v>
      </c>
      <c r="W4378" s="52" t="e">
        <f t="shared" si="7562"/>
        <v>#N/A</v>
      </c>
      <c r="X4378" s="55" t="e">
        <f t="shared" si="7555"/>
        <v>#N/A</v>
      </c>
      <c r="Y4378" s="55" t="e">
        <f t="shared" si="7556"/>
        <v>#N/A</v>
      </c>
      <c r="Z4378" s="55" t="e">
        <f t="shared" ref="Z4378" si="7563">Z4377</f>
        <v>#N/A</v>
      </c>
      <c r="AA4378" s="55" t="e">
        <f t="shared" si="7558"/>
        <v>#N/A</v>
      </c>
      <c r="AB4378" s="336" t="e">
        <f t="shared" si="7559"/>
        <v>#N/A</v>
      </c>
      <c r="AC4378" s="223" t="e">
        <f ca="1">INDEX(FGA_COEFFS,1,1)+Z4378*INDEX(FGA_COEFFS,1,2)+Y4378*INDEX(FGA_COEFFS,1,3)+R4378*INDEX(FGA_COEFFS,1,4)+Q4377*INDEX(FGA_COEFFS,1,5)+S4378*INDEX(FGA_COEFFS,1,6)+T4377*INDEX(FGA_COEFFS,1,7)+M4377*INDEX(FGA_COEFFS,1,8)+Y4381*Y4383</f>
        <v>#N/A</v>
      </c>
      <c r="AD4378" s="223" t="e">
        <f ca="1">INDEX(THREEPTA_COEFFS,1,1)+AC4378*INDEX(THREEPTA_COEFFS,1,2)+J4378*INDEX(THREEPTA_COEFFS,1,3)+AA4378*INDEX(THREEPTA_COEFFS,1,4)+K4378*INDEX(THREEPTA_COEFFS,1,5)+L4377*INDEX(THREEPTA_COEFFS,1,6)+Z4381*Z4383</f>
        <v>#N/A</v>
      </c>
      <c r="AE4378" s="223" t="e">
        <f ca="1">INDEX(THREEPTPCT_COEFFS,1,1)+K4378*INDEX(THREEPTPCT_COEFFS,1,2)+L4377*INDEX(THREEPTPCT_COEFFS,1,3)+AA4381*AA4383</f>
        <v>#N/A</v>
      </c>
      <c r="AF4378" s="55" t="e">
        <f t="shared" ca="1" si="7560"/>
        <v>#N/A</v>
      </c>
      <c r="AG4378" s="223" t="e">
        <f ca="1">INDEX(TWOPTPCT_COEFFS,1,1)+AB4378*INDEX(TWOPTPCT_COEFFS,1,2)+I4377*INDEX(TWOPTPCT_COEFFS,1,3)+G4377*INDEX(TWOPTPCT_COEFFS,1,4)+L4377*INDEX(TWOPTPCT_COEFFS,1,5)+AB4381*AB4383</f>
        <v>#N/A</v>
      </c>
      <c r="AH4378" s="223" t="e">
        <f ca="1">INDEX(FTA_COEFFS,1,1)+O4378*INDEX(FTA_COEFFS,1,2)+N4377*INDEX(FTA_COEFFS,1,3)+(Q4378+R4378)*INDEX(FTA_COEFFS,1,4)+(Q4377+R4377)*INDEX(FTA_COEFFS,1,5)+M4377*INDEX(FTA_COEFFS,1,6)+AC4381*AC4383</f>
        <v>#N/A</v>
      </c>
      <c r="AI4378" s="223" t="e">
        <f ca="1">INDEX(FTPCT_COEFFS,1,1)+P4378*INDEX(FTPCT_COEFFS,1,2)+F4378*INDEX(FTPCT_COEFFS,1,3)+G4377*INDEX(FTPCT_COEFFS,1,4)+AD4381*AD4383</f>
        <v>#N/A</v>
      </c>
      <c r="AJ4378" s="338" t="e">
        <f t="shared" ca="1" si="7561"/>
        <v>#N/A</v>
      </c>
      <c r="AK4378" s="55"/>
      <c r="AL4378" s="55"/>
      <c r="AM4378" s="55"/>
      <c r="AN4378" s="55"/>
      <c r="AO4378" s="55"/>
      <c r="AP4378" s="55"/>
      <c r="AQ4378" s="55"/>
      <c r="AR4378" s="55"/>
    </row>
    <row r="4379" spans="1:45" x14ac:dyDescent="0.3">
      <c r="A4379" s="54" t="e">
        <f ca="1">IF(D4377&gt;(D4378+(AVERAGE(V4377,W4377)-AVERAGE(V4378,W4378))/2)+2.5,C4377,IF(D4378&gt;(D4377+(AVERAGE(V4378,W4378)-AVERAGE(V4377,W4377))/2)+2.5,C4378,"Close"))</f>
        <v>#N/A</v>
      </c>
      <c r="B4379" s="64" t="e">
        <f ca="1">IF(D4378&gt;D4377,C4378,C4377)</f>
        <v>#N/A</v>
      </c>
      <c r="D4379" s="56"/>
      <c r="X4379" s="55"/>
      <c r="Y4379" s="55"/>
      <c r="Z4379" s="55"/>
      <c r="AA4379" s="55"/>
      <c r="AB4379" s="55"/>
      <c r="AC4379" s="337"/>
      <c r="AD4379" s="337"/>
      <c r="AE4379" s="337"/>
      <c r="AF4379" s="337"/>
      <c r="AG4379" s="337"/>
      <c r="AH4379" s="337"/>
      <c r="AI4379" s="337"/>
      <c r="AJ4379" s="337"/>
      <c r="AK4379" s="337"/>
      <c r="AL4379" s="337"/>
      <c r="AM4379" s="55"/>
      <c r="AN4379" s="55"/>
      <c r="AO4379" s="55"/>
      <c r="AP4379" s="55"/>
      <c r="AQ4379" s="55"/>
      <c r="AR4379" s="55"/>
      <c r="AS4379" s="55"/>
    </row>
    <row r="4380" spans="1:45" x14ac:dyDescent="0.3">
      <c r="X4380" s="54" t="s">
        <v>1305</v>
      </c>
      <c r="Y4380" s="54" t="s">
        <v>128</v>
      </c>
      <c r="Z4380" s="54" t="s">
        <v>157</v>
      </c>
      <c r="AA4380" s="54" t="s">
        <v>151</v>
      </c>
      <c r="AB4380" s="54" t="s">
        <v>1327</v>
      </c>
      <c r="AC4380" s="54" t="s">
        <v>129</v>
      </c>
      <c r="AD4380" s="54" t="s">
        <v>116</v>
      </c>
      <c r="AE4380" s="54"/>
      <c r="AF4380" s="54"/>
      <c r="AG4380" s="54"/>
      <c r="AH4380" s="54"/>
      <c r="AI4380" s="54"/>
      <c r="AJ4380" s="54"/>
      <c r="AK4380" s="54"/>
      <c r="AL4380" s="54"/>
      <c r="AM4380" s="54"/>
      <c r="AN4380" s="54"/>
      <c r="AO4380" s="54"/>
      <c r="AP4380" s="54"/>
      <c r="AQ4380" s="54"/>
      <c r="AR4380" s="54"/>
      <c r="AS4380" s="54"/>
    </row>
    <row r="4381" spans="1:45" x14ac:dyDescent="0.3">
      <c r="X4381" s="54"/>
      <c r="Y4381" s="54">
        <f t="shared" ref="Y4381:AD4381" si="7564">Y4374</f>
        <v>6.4436999999999998</v>
      </c>
      <c r="Z4381" s="54">
        <f t="shared" si="7564"/>
        <v>4.9371</v>
      </c>
      <c r="AA4381" s="54">
        <f t="shared" si="7564"/>
        <v>11.350300000000001</v>
      </c>
      <c r="AB4381" s="54">
        <f t="shared" si="7564"/>
        <v>7.1900000000000006E-2</v>
      </c>
      <c r="AC4381" s="54">
        <f t="shared" si="7564"/>
        <v>6.2766000000000002</v>
      </c>
      <c r="AD4381" s="54">
        <f t="shared" si="7564"/>
        <v>11.042999999999999</v>
      </c>
      <c r="AE4381" s="54"/>
      <c r="AF4381" s="336"/>
      <c r="AG4381" s="336"/>
      <c r="AH4381" s="336"/>
      <c r="AI4381" s="54"/>
      <c r="AJ4381" s="54"/>
      <c r="AK4381" s="54"/>
      <c r="AL4381" s="54"/>
      <c r="AM4381" s="54"/>
      <c r="AN4381" s="54"/>
      <c r="AO4381" s="54"/>
      <c r="AP4381" s="54"/>
      <c r="AQ4381" s="54"/>
      <c r="AR4381" s="54"/>
      <c r="AS4381" s="54"/>
    </row>
    <row r="4382" spans="1:45" x14ac:dyDescent="0.3">
      <c r="D4382" s="56"/>
      <c r="X4382" s="336"/>
      <c r="Y4382" s="336">
        <f t="shared" ca="1" si="7480"/>
        <v>5.2899171118755341E-2</v>
      </c>
      <c r="Z4382" s="336">
        <f t="shared" ca="1" si="7480"/>
        <v>6.6073833996721509E-2</v>
      </c>
      <c r="AA4382" s="336">
        <f t="shared" ca="1" si="7480"/>
        <v>-1.5027730895012038E-2</v>
      </c>
      <c r="AB4382" s="336">
        <f t="shared" ca="1" si="7480"/>
        <v>1.4807531745199678</v>
      </c>
      <c r="AC4382" s="336">
        <f t="shared" ca="1" si="7480"/>
        <v>-0.63477821584397531</v>
      </c>
      <c r="AD4382" s="336">
        <f t="shared" ca="1" si="7480"/>
        <v>-0.41717803770071293</v>
      </c>
      <c r="AE4382" s="336"/>
      <c r="AF4382" s="336"/>
      <c r="AG4382" s="336"/>
      <c r="AH4382" s="336"/>
      <c r="AI4382" s="54"/>
      <c r="AJ4382" s="54"/>
      <c r="AK4382" s="54"/>
      <c r="AL4382" s="336"/>
      <c r="AM4382" s="336"/>
      <c r="AN4382" s="336"/>
      <c r="AO4382" s="336"/>
      <c r="AP4382" s="54"/>
      <c r="AQ4382" s="336"/>
      <c r="AR4382" s="336"/>
      <c r="AS4382" s="336"/>
    </row>
    <row r="4383" spans="1:45" x14ac:dyDescent="0.3">
      <c r="C4383" s="54"/>
      <c r="D4383" s="56"/>
      <c r="Y4383" s="336">
        <f t="shared" ca="1" si="7480"/>
        <v>0.14180123640235964</v>
      </c>
      <c r="Z4383" s="336">
        <f t="shared" ca="1" si="7480"/>
        <v>-0.34547572892384176</v>
      </c>
      <c r="AA4383" s="336">
        <f t="shared" ca="1" si="7480"/>
        <v>-1.4971888815440969E-2</v>
      </c>
      <c r="AB4383" s="336">
        <f t="shared" ca="1" si="7480"/>
        <v>-0.1139976933076422</v>
      </c>
      <c r="AC4383" s="336">
        <f t="shared" ca="1" si="7480"/>
        <v>0.63171216087954085</v>
      </c>
      <c r="AD4383" s="336">
        <f t="shared" ca="1" si="7480"/>
        <v>0.19613614607155044</v>
      </c>
      <c r="AE4383" s="55"/>
      <c r="AF4383" s="55"/>
      <c r="AG4383" s="55"/>
      <c r="AH4383" s="55"/>
      <c r="AI4383" s="55"/>
      <c r="AJ4383" s="55"/>
      <c r="AK4383" s="55"/>
      <c r="AL4383" s="55"/>
      <c r="AM4383" s="55"/>
      <c r="AN4383" s="55"/>
      <c r="AO4383" s="55"/>
      <c r="AP4383" s="55"/>
      <c r="AQ4383" s="55"/>
      <c r="AR4383" s="55"/>
      <c r="AS4383" s="55"/>
    </row>
    <row r="4384" spans="1:45" x14ac:dyDescent="0.3">
      <c r="B4384" s="54" t="s">
        <v>172</v>
      </c>
      <c r="C4384" s="53">
        <f>C4377</f>
        <v>0</v>
      </c>
      <c r="D4384" s="56" t="e">
        <f t="shared" ref="D4384:D4385" ca="1" si="7565">AJ4384</f>
        <v>#N/A</v>
      </c>
      <c r="E4384" s="52" t="e">
        <f t="shared" ref="E4384:W4384" si="7566">E4377</f>
        <v>#N/A</v>
      </c>
      <c r="F4384" s="52" t="e">
        <f t="shared" si="7566"/>
        <v>#N/A</v>
      </c>
      <c r="G4384" s="52" t="e">
        <f t="shared" si="7566"/>
        <v>#N/A</v>
      </c>
      <c r="H4384" s="52" t="e">
        <f t="shared" si="7566"/>
        <v>#N/A</v>
      </c>
      <c r="I4384" s="52" t="e">
        <f t="shared" si="7566"/>
        <v>#N/A</v>
      </c>
      <c r="J4384" s="52" t="e">
        <f t="shared" si="7566"/>
        <v>#N/A</v>
      </c>
      <c r="K4384" s="52" t="e">
        <f t="shared" si="7566"/>
        <v>#N/A</v>
      </c>
      <c r="L4384" s="52" t="e">
        <f t="shared" si="7566"/>
        <v>#N/A</v>
      </c>
      <c r="M4384" s="52" t="e">
        <f t="shared" si="7566"/>
        <v>#N/A</v>
      </c>
      <c r="N4384" s="52" t="e">
        <f t="shared" si="7566"/>
        <v>#N/A</v>
      </c>
      <c r="O4384" s="52" t="e">
        <f t="shared" si="7566"/>
        <v>#N/A</v>
      </c>
      <c r="P4384" s="52" t="e">
        <f t="shared" si="7566"/>
        <v>#N/A</v>
      </c>
      <c r="Q4384" s="52" t="e">
        <f t="shared" si="7566"/>
        <v>#N/A</v>
      </c>
      <c r="R4384" s="52" t="e">
        <f t="shared" si="7566"/>
        <v>#N/A</v>
      </c>
      <c r="S4384" s="52" t="e">
        <f t="shared" si="7566"/>
        <v>#N/A</v>
      </c>
      <c r="T4384" s="52" t="e">
        <f t="shared" si="7566"/>
        <v>#N/A</v>
      </c>
      <c r="U4384" s="52" t="e">
        <f t="shared" si="7566"/>
        <v>#N/A</v>
      </c>
      <c r="V4384" s="52" t="e">
        <f t="shared" si="7566"/>
        <v>#N/A</v>
      </c>
      <c r="W4384" s="52" t="e">
        <f t="shared" si="7566"/>
        <v>#N/A</v>
      </c>
      <c r="X4384" s="55" t="e">
        <f t="shared" ref="X4384:X4385" si="7567">(H4384-(O4384*P4384)/100-3*(J4384*K4384)/100)/2</f>
        <v>#N/A</v>
      </c>
      <c r="Y4384" s="55" t="e">
        <f t="shared" ref="Y4384:Y4385" si="7568">SUM(X4384,(J4384*K4384/100))/(F4384/100)</f>
        <v>#N/A</v>
      </c>
      <c r="Z4384" s="55" t="e">
        <f t="shared" ref="Z4384" si="7569">U4384*0.5+U4385*0.5</f>
        <v>#N/A</v>
      </c>
      <c r="AA4384" s="55" t="e">
        <f t="shared" ref="AA4384:AA4385" si="7570">J4384/Y4384</f>
        <v>#N/A</v>
      </c>
      <c r="AB4384" s="336" t="e">
        <f t="shared" ref="AB4384:AB4385" si="7571">X4384/(Y4384-J4384)</f>
        <v>#N/A</v>
      </c>
      <c r="AC4384" s="223" t="e">
        <f ca="1">INDEX(FGA_COEFFS,1,1)+Z4384*INDEX(FGA_COEFFS,1,2)+Y4384*INDEX(FGA_COEFFS,1,3)+R4384*INDEX(FGA_COEFFS,1,4)+Q4385*INDEX(FGA_COEFFS,1,5)+S4384*INDEX(FGA_COEFFS,1,6)+T4385*INDEX(FGA_COEFFS,1,7)+M4385*INDEX(FGA_COEFFS,1,8)+Y4388*Y4389</f>
        <v>#N/A</v>
      </c>
      <c r="AD4384" s="223" t="e">
        <f ca="1">INDEX(THREEPTA_COEFFS,1,1)+AC4384*INDEX(THREEPTA_COEFFS,1,2)+J4384*INDEX(THREEPTA_COEFFS,1,3)+AA4384*INDEX(THREEPTA_COEFFS,1,4)+K4384*INDEX(THREEPTA_COEFFS,1,5)+L4385*INDEX(THREEPTA_COEFFS,1,6)+Z4388*Z4389</f>
        <v>#N/A</v>
      </c>
      <c r="AE4384" s="223" t="e">
        <f ca="1">INDEX(THREEPTPCT_COEFFS,1,1)+K4384*INDEX(THREEPTPCT_COEFFS,1,2)+L4385*INDEX(THREEPTPCT_COEFFS,1,3)+AA4388*AA4389</f>
        <v>#N/A</v>
      </c>
      <c r="AF4384" s="55" t="e">
        <f t="shared" ref="AF4384:AF4385" ca="1" si="7572">AC4384-AD4384</f>
        <v>#N/A</v>
      </c>
      <c r="AG4384" s="223" t="e">
        <f ca="1">INDEX(TWOPTPCT_COEFFS,1,1)+AB4384*INDEX(TWOPTPCT_COEFFS,1,2)+I4385*INDEX(TWOPTPCT_COEFFS,1,3)+G4385*INDEX(TWOPTPCT_COEFFS,1,4)+L4385*INDEX(TWOPTPCT_COEFFS,1,5)+AB4388*AB4389</f>
        <v>#N/A</v>
      </c>
      <c r="AH4384" s="223" t="e">
        <f ca="1">INDEX(FTA_COEFFS,1,1)+O4384*INDEX(FTA_COEFFS,1,2)+N4385*INDEX(FTA_COEFFS,1,3)+(Q4384+R4384)*INDEX(FTA_COEFFS,1,4)+(Q4385+R4385)*INDEX(FTA_COEFFS,1,5)+M4385*INDEX(FTA_COEFFS,1,6)+AC4388*AC4389</f>
        <v>#N/A</v>
      </c>
      <c r="AI4384" s="223" t="e">
        <f ca="1">INDEX(FTPCT_COEFFS,1,1)+P4384*INDEX(FTPCT_COEFFS,1,2)+F4384*INDEX(FTPCT_COEFFS,1,3)+G4385*INDEX(FTPCT_COEFFS,1,4)+AD4388*AD4389</f>
        <v>#N/A</v>
      </c>
      <c r="AJ4384" s="338" t="e">
        <f t="shared" ref="AJ4384:AJ4385" ca="1" si="7573">AD4384*AE4384/100+AF4384*AG4384+AH4384*AI4384/100</f>
        <v>#N/A</v>
      </c>
      <c r="AK4384" s="55"/>
      <c r="AL4384" s="55"/>
      <c r="AM4384" s="55"/>
      <c r="AN4384" s="55"/>
      <c r="AO4384" s="55"/>
      <c r="AP4384" s="55"/>
      <c r="AQ4384" s="55"/>
      <c r="AR4384" s="55"/>
    </row>
    <row r="4385" spans="1:45" x14ac:dyDescent="0.3">
      <c r="B4385" s="54" t="s">
        <v>175</v>
      </c>
      <c r="C4385" s="54">
        <f>C4378</f>
        <v>0</v>
      </c>
      <c r="D4385" s="56" t="e">
        <f t="shared" ca="1" si="7565"/>
        <v>#N/A</v>
      </c>
      <c r="E4385" s="52" t="e">
        <f t="shared" ref="E4385:W4385" si="7574">E4378</f>
        <v>#N/A</v>
      </c>
      <c r="F4385" s="52" t="e">
        <f t="shared" si="7574"/>
        <v>#N/A</v>
      </c>
      <c r="G4385" s="52" t="e">
        <f t="shared" si="7574"/>
        <v>#N/A</v>
      </c>
      <c r="H4385" s="52" t="e">
        <f t="shared" si="7574"/>
        <v>#N/A</v>
      </c>
      <c r="I4385" s="52" t="e">
        <f t="shared" si="7574"/>
        <v>#N/A</v>
      </c>
      <c r="J4385" s="52" t="e">
        <f t="shared" si="7574"/>
        <v>#N/A</v>
      </c>
      <c r="K4385" s="52" t="e">
        <f t="shared" si="7574"/>
        <v>#N/A</v>
      </c>
      <c r="L4385" s="52" t="e">
        <f t="shared" si="7574"/>
        <v>#N/A</v>
      </c>
      <c r="M4385" s="52" t="e">
        <f t="shared" si="7574"/>
        <v>#N/A</v>
      </c>
      <c r="N4385" s="52" t="e">
        <f t="shared" si="7574"/>
        <v>#N/A</v>
      </c>
      <c r="O4385" s="52" t="e">
        <f t="shared" si="7574"/>
        <v>#N/A</v>
      </c>
      <c r="P4385" s="52" t="e">
        <f t="shared" si="7574"/>
        <v>#N/A</v>
      </c>
      <c r="Q4385" s="52" t="e">
        <f t="shared" si="7574"/>
        <v>#N/A</v>
      </c>
      <c r="R4385" s="52" t="e">
        <f t="shared" si="7574"/>
        <v>#N/A</v>
      </c>
      <c r="S4385" s="52" t="e">
        <f t="shared" si="7574"/>
        <v>#N/A</v>
      </c>
      <c r="T4385" s="52" t="e">
        <f t="shared" si="7574"/>
        <v>#N/A</v>
      </c>
      <c r="U4385" s="52" t="e">
        <f t="shared" si="7574"/>
        <v>#N/A</v>
      </c>
      <c r="V4385" s="52" t="e">
        <f t="shared" si="7574"/>
        <v>#N/A</v>
      </c>
      <c r="W4385" s="52" t="e">
        <f t="shared" si="7574"/>
        <v>#N/A</v>
      </c>
      <c r="X4385" s="55" t="e">
        <f t="shared" si="7567"/>
        <v>#N/A</v>
      </c>
      <c r="Y4385" s="55" t="e">
        <f t="shared" si="7568"/>
        <v>#N/A</v>
      </c>
      <c r="Z4385" s="55" t="e">
        <f t="shared" ref="Z4385" si="7575">Z4384</f>
        <v>#N/A</v>
      </c>
      <c r="AA4385" s="55" t="e">
        <f t="shared" si="7570"/>
        <v>#N/A</v>
      </c>
      <c r="AB4385" s="336" t="e">
        <f t="shared" si="7571"/>
        <v>#N/A</v>
      </c>
      <c r="AC4385" s="223" t="e">
        <f ca="1">INDEX(FGA_COEFFS,1,1)+Z4385*INDEX(FGA_COEFFS,1,2)+Y4385*INDEX(FGA_COEFFS,1,3)+R4385*INDEX(FGA_COEFFS,1,4)+Q4384*INDEX(FGA_COEFFS,1,5)+S4385*INDEX(FGA_COEFFS,1,6)+T4384*INDEX(FGA_COEFFS,1,7)+M4384*INDEX(FGA_COEFFS,1,8)+Y4388*Y4390</f>
        <v>#N/A</v>
      </c>
      <c r="AD4385" s="223" t="e">
        <f ca="1">INDEX(THREEPTA_COEFFS,1,1)+AC4385*INDEX(THREEPTA_COEFFS,1,2)+J4385*INDEX(THREEPTA_COEFFS,1,3)+AA4385*INDEX(THREEPTA_COEFFS,1,4)+K4385*INDEX(THREEPTA_COEFFS,1,5)+L4384*INDEX(THREEPTA_COEFFS,1,6)+Z4388*Z4390</f>
        <v>#N/A</v>
      </c>
      <c r="AE4385" s="223" t="e">
        <f ca="1">INDEX(THREEPTPCT_COEFFS,1,1)+K4385*INDEX(THREEPTPCT_COEFFS,1,2)+L4384*INDEX(THREEPTPCT_COEFFS,1,3)+AA4388*AA4390</f>
        <v>#N/A</v>
      </c>
      <c r="AF4385" s="55" t="e">
        <f t="shared" ca="1" si="7572"/>
        <v>#N/A</v>
      </c>
      <c r="AG4385" s="223" t="e">
        <f ca="1">INDEX(TWOPTPCT_COEFFS,1,1)+AB4385*INDEX(TWOPTPCT_COEFFS,1,2)+I4384*INDEX(TWOPTPCT_COEFFS,1,3)+G4384*INDEX(TWOPTPCT_COEFFS,1,4)+L4384*INDEX(TWOPTPCT_COEFFS,1,5)+AB4388*AB4390</f>
        <v>#N/A</v>
      </c>
      <c r="AH4385" s="223" t="e">
        <f ca="1">INDEX(FTA_COEFFS,1,1)+O4385*INDEX(FTA_COEFFS,1,2)+N4384*INDEX(FTA_COEFFS,1,3)+(Q4385+R4385)*INDEX(FTA_COEFFS,1,4)+(Q4384+R4384)*INDEX(FTA_COEFFS,1,5)+M4384*INDEX(FTA_COEFFS,1,6)+AC4388*AC4390</f>
        <v>#N/A</v>
      </c>
      <c r="AI4385" s="223" t="e">
        <f ca="1">INDEX(FTPCT_COEFFS,1,1)+P4385*INDEX(FTPCT_COEFFS,1,2)+F4385*INDEX(FTPCT_COEFFS,1,3)+G4384*INDEX(FTPCT_COEFFS,1,4)+AD4388*AD4390</f>
        <v>#N/A</v>
      </c>
      <c r="AJ4385" s="338" t="e">
        <f t="shared" ca="1" si="7573"/>
        <v>#N/A</v>
      </c>
      <c r="AK4385" s="55"/>
      <c r="AL4385" s="55"/>
      <c r="AM4385" s="55"/>
      <c r="AN4385" s="55"/>
      <c r="AO4385" s="55"/>
      <c r="AP4385" s="55"/>
      <c r="AQ4385" s="55"/>
      <c r="AR4385" s="55"/>
    </row>
    <row r="4386" spans="1:45" x14ac:dyDescent="0.3">
      <c r="A4386" s="54" t="e">
        <f ca="1">IF(D4384&gt;(D4385+(AVERAGE(V4384,W4384)-AVERAGE(V4385,W4385))/2)+2.5,C4384,IF(D4385&gt;(D4384+(AVERAGE(V4385,W4385)-AVERAGE(V4384,W4384))/2)+2.5,C4385,"Close"))</f>
        <v>#N/A</v>
      </c>
      <c r="B4386" s="64" t="e">
        <f ca="1">IF(D4385&gt;D4384,C4385,C4384)</f>
        <v>#N/A</v>
      </c>
      <c r="D4386" s="56"/>
      <c r="X4386" s="55"/>
      <c r="Y4386" s="55"/>
      <c r="Z4386" s="55"/>
      <c r="AA4386" s="55"/>
      <c r="AB4386" s="55"/>
      <c r="AC4386" s="337"/>
      <c r="AD4386" s="337"/>
      <c r="AE4386" s="337"/>
      <c r="AF4386" s="337"/>
      <c r="AG4386" s="337"/>
      <c r="AH4386" s="337"/>
      <c r="AI4386" s="337"/>
      <c r="AJ4386" s="337"/>
      <c r="AK4386" s="337"/>
      <c r="AL4386" s="337"/>
      <c r="AM4386" s="55"/>
      <c r="AN4386" s="55"/>
      <c r="AO4386" s="55"/>
      <c r="AP4386" s="55"/>
      <c r="AQ4386" s="55"/>
      <c r="AR4386" s="55"/>
      <c r="AS4386" s="55"/>
    </row>
    <row r="4387" spans="1:45" x14ac:dyDescent="0.3">
      <c r="X4387" s="54" t="s">
        <v>1305</v>
      </c>
      <c r="Y4387" s="54" t="s">
        <v>128</v>
      </c>
      <c r="Z4387" s="54" t="s">
        <v>157</v>
      </c>
      <c r="AA4387" s="54" t="s">
        <v>151</v>
      </c>
      <c r="AB4387" s="54" t="s">
        <v>1327</v>
      </c>
      <c r="AC4387" s="54" t="s">
        <v>129</v>
      </c>
      <c r="AD4387" s="54" t="s">
        <v>116</v>
      </c>
      <c r="AE4387" s="54"/>
      <c r="AF4387" s="54"/>
      <c r="AG4387" s="54"/>
      <c r="AH4387" s="54"/>
      <c r="AI4387" s="54"/>
      <c r="AJ4387" s="54"/>
      <c r="AK4387" s="54"/>
      <c r="AL4387" s="54"/>
      <c r="AM4387" s="54"/>
      <c r="AN4387" s="54"/>
      <c r="AO4387" s="54"/>
      <c r="AP4387" s="54"/>
      <c r="AQ4387" s="54"/>
      <c r="AR4387" s="54"/>
      <c r="AS4387" s="54"/>
    </row>
    <row r="4388" spans="1:45" x14ac:dyDescent="0.3">
      <c r="X4388" s="54"/>
      <c r="Y4388" s="54">
        <f t="shared" ref="Y4388:AD4388" si="7576">Y4381</f>
        <v>6.4436999999999998</v>
      </c>
      <c r="Z4388" s="54">
        <f t="shared" si="7576"/>
        <v>4.9371</v>
      </c>
      <c r="AA4388" s="54">
        <f t="shared" si="7576"/>
        <v>11.350300000000001</v>
      </c>
      <c r="AB4388" s="54">
        <f t="shared" si="7576"/>
        <v>7.1900000000000006E-2</v>
      </c>
      <c r="AC4388" s="54">
        <f t="shared" si="7576"/>
        <v>6.2766000000000002</v>
      </c>
      <c r="AD4388" s="54">
        <f t="shared" si="7576"/>
        <v>11.042999999999999</v>
      </c>
      <c r="AE4388" s="54"/>
      <c r="AF4388" s="336"/>
      <c r="AG4388" s="336"/>
      <c r="AH4388" s="336"/>
      <c r="AI4388" s="54"/>
      <c r="AJ4388" s="54"/>
      <c r="AK4388" s="54"/>
      <c r="AL4388" s="54"/>
      <c r="AM4388" s="54"/>
      <c r="AN4388" s="54"/>
      <c r="AO4388" s="54"/>
      <c r="AP4388" s="54"/>
      <c r="AQ4388" s="54"/>
      <c r="AR4388" s="54"/>
      <c r="AS4388" s="54"/>
    </row>
    <row r="4389" spans="1:45" x14ac:dyDescent="0.3">
      <c r="D4389" s="56"/>
      <c r="X4389" s="336"/>
      <c r="Y4389" s="336">
        <f t="shared" ca="1" si="7480"/>
        <v>0.88408281304300118</v>
      </c>
      <c r="Z4389" s="336">
        <f t="shared" ca="1" si="7480"/>
        <v>0.13906541605332454</v>
      </c>
      <c r="AA4389" s="336">
        <f t="shared" ca="1" si="7480"/>
        <v>7.2350703393457394E-2</v>
      </c>
      <c r="AB4389" s="336">
        <f t="shared" ca="1" si="7480"/>
        <v>-0.42491878442023329</v>
      </c>
      <c r="AC4389" s="336">
        <f t="shared" ca="1" si="7480"/>
        <v>0.41920340498248199</v>
      </c>
      <c r="AD4389" s="336">
        <f t="shared" ca="1" si="7480"/>
        <v>-0.79827888936995239</v>
      </c>
      <c r="AE4389" s="336"/>
      <c r="AF4389" s="336"/>
      <c r="AG4389" s="336"/>
      <c r="AH4389" s="336"/>
      <c r="AI4389" s="54"/>
      <c r="AJ4389" s="54"/>
      <c r="AK4389" s="54"/>
      <c r="AL4389" s="336"/>
      <c r="AM4389" s="336"/>
      <c r="AN4389" s="336"/>
      <c r="AO4389" s="336"/>
      <c r="AP4389" s="54"/>
      <c r="AQ4389" s="336"/>
      <c r="AR4389" s="336"/>
      <c r="AS4389" s="336"/>
    </row>
    <row r="4390" spans="1:45" x14ac:dyDescent="0.3">
      <c r="C4390" s="54"/>
      <c r="D4390" s="56"/>
      <c r="Y4390" s="336">
        <f t="shared" ca="1" si="7480"/>
        <v>-0.52127834654562888</v>
      </c>
      <c r="Z4390" s="336">
        <f t="shared" ca="1" si="7480"/>
        <v>0.39377111696479589</v>
      </c>
      <c r="AA4390" s="336">
        <f t="shared" ca="1" si="7480"/>
        <v>1.307802748350213</v>
      </c>
      <c r="AB4390" s="336">
        <f t="shared" ca="1" si="7480"/>
        <v>4.6521195264882017E-3</v>
      </c>
      <c r="AC4390" s="336">
        <f t="shared" ca="1" si="7480"/>
        <v>0.14659082279852284</v>
      </c>
      <c r="AD4390" s="336">
        <f t="shared" ca="1" si="7480"/>
        <v>-8.4014343130259961E-2</v>
      </c>
      <c r="AE4390" s="55"/>
      <c r="AF4390" s="55"/>
      <c r="AG4390" s="55"/>
      <c r="AH4390" s="55"/>
      <c r="AI4390" s="55"/>
      <c r="AJ4390" s="55"/>
      <c r="AK4390" s="55"/>
      <c r="AL4390" s="55"/>
      <c r="AM4390" s="55"/>
      <c r="AN4390" s="55"/>
      <c r="AO4390" s="55"/>
      <c r="AP4390" s="55"/>
      <c r="AQ4390" s="55"/>
      <c r="AR4390" s="55"/>
      <c r="AS4390" s="55"/>
    </row>
    <row r="4391" spans="1:45" x14ac:dyDescent="0.3">
      <c r="B4391" s="54" t="s">
        <v>172</v>
      </c>
      <c r="C4391" s="53">
        <f>C4384</f>
        <v>0</v>
      </c>
      <c r="D4391" s="56" t="e">
        <f t="shared" ref="D4391:D4392" ca="1" si="7577">AJ4391</f>
        <v>#N/A</v>
      </c>
      <c r="E4391" s="52" t="e">
        <f t="shared" ref="E4391:W4391" si="7578">E4384</f>
        <v>#N/A</v>
      </c>
      <c r="F4391" s="52" t="e">
        <f t="shared" si="7578"/>
        <v>#N/A</v>
      </c>
      <c r="G4391" s="52" t="e">
        <f t="shared" si="7578"/>
        <v>#N/A</v>
      </c>
      <c r="H4391" s="52" t="e">
        <f t="shared" si="7578"/>
        <v>#N/A</v>
      </c>
      <c r="I4391" s="52" t="e">
        <f t="shared" si="7578"/>
        <v>#N/A</v>
      </c>
      <c r="J4391" s="52" t="e">
        <f t="shared" si="7578"/>
        <v>#N/A</v>
      </c>
      <c r="K4391" s="52" t="e">
        <f t="shared" si="7578"/>
        <v>#N/A</v>
      </c>
      <c r="L4391" s="52" t="e">
        <f t="shared" si="7578"/>
        <v>#N/A</v>
      </c>
      <c r="M4391" s="52" t="e">
        <f t="shared" si="7578"/>
        <v>#N/A</v>
      </c>
      <c r="N4391" s="52" t="e">
        <f t="shared" si="7578"/>
        <v>#N/A</v>
      </c>
      <c r="O4391" s="52" t="e">
        <f t="shared" si="7578"/>
        <v>#N/A</v>
      </c>
      <c r="P4391" s="52" t="e">
        <f t="shared" si="7578"/>
        <v>#N/A</v>
      </c>
      <c r="Q4391" s="52" t="e">
        <f t="shared" si="7578"/>
        <v>#N/A</v>
      </c>
      <c r="R4391" s="52" t="e">
        <f t="shared" si="7578"/>
        <v>#N/A</v>
      </c>
      <c r="S4391" s="52" t="e">
        <f t="shared" si="7578"/>
        <v>#N/A</v>
      </c>
      <c r="T4391" s="52" t="e">
        <f t="shared" si="7578"/>
        <v>#N/A</v>
      </c>
      <c r="U4391" s="52" t="e">
        <f t="shared" si="7578"/>
        <v>#N/A</v>
      </c>
      <c r="V4391" s="52" t="e">
        <f t="shared" si="7578"/>
        <v>#N/A</v>
      </c>
      <c r="W4391" s="52" t="e">
        <f t="shared" si="7578"/>
        <v>#N/A</v>
      </c>
      <c r="X4391" s="55" t="e">
        <f t="shared" ref="X4391:X4392" si="7579">(H4391-(O4391*P4391)/100-3*(J4391*K4391)/100)/2</f>
        <v>#N/A</v>
      </c>
      <c r="Y4391" s="55" t="e">
        <f t="shared" ref="Y4391:Y4392" si="7580">SUM(X4391,(J4391*K4391/100))/(F4391/100)</f>
        <v>#N/A</v>
      </c>
      <c r="Z4391" s="55" t="e">
        <f t="shared" ref="Z4391" si="7581">U4391*0.5+U4392*0.5</f>
        <v>#N/A</v>
      </c>
      <c r="AA4391" s="55" t="e">
        <f t="shared" ref="AA4391:AA4392" si="7582">J4391/Y4391</f>
        <v>#N/A</v>
      </c>
      <c r="AB4391" s="336" t="e">
        <f t="shared" ref="AB4391:AB4392" si="7583">X4391/(Y4391-J4391)</f>
        <v>#N/A</v>
      </c>
      <c r="AC4391" s="223" t="e">
        <f ca="1">INDEX(FGA_COEFFS,1,1)+Z4391*INDEX(FGA_COEFFS,1,2)+Y4391*INDEX(FGA_COEFFS,1,3)+R4391*INDEX(FGA_COEFFS,1,4)+Q4392*INDEX(FGA_COEFFS,1,5)+S4391*INDEX(FGA_COEFFS,1,6)+T4392*INDEX(FGA_COEFFS,1,7)+M4392*INDEX(FGA_COEFFS,1,8)+Y4395*Y4396</f>
        <v>#N/A</v>
      </c>
      <c r="AD4391" s="223" t="e">
        <f ca="1">INDEX(THREEPTA_COEFFS,1,1)+AC4391*INDEX(THREEPTA_COEFFS,1,2)+J4391*INDEX(THREEPTA_COEFFS,1,3)+AA4391*INDEX(THREEPTA_COEFFS,1,4)+K4391*INDEX(THREEPTA_COEFFS,1,5)+L4392*INDEX(THREEPTA_COEFFS,1,6)+Z4395*Z4396</f>
        <v>#N/A</v>
      </c>
      <c r="AE4391" s="223" t="e">
        <f ca="1">INDEX(THREEPTPCT_COEFFS,1,1)+K4391*INDEX(THREEPTPCT_COEFFS,1,2)+L4392*INDEX(THREEPTPCT_COEFFS,1,3)+AA4395*AA4396</f>
        <v>#N/A</v>
      </c>
      <c r="AF4391" s="55" t="e">
        <f t="shared" ref="AF4391:AF4392" ca="1" si="7584">AC4391-AD4391</f>
        <v>#N/A</v>
      </c>
      <c r="AG4391" s="223" t="e">
        <f ca="1">INDEX(TWOPTPCT_COEFFS,1,1)+AB4391*INDEX(TWOPTPCT_COEFFS,1,2)+I4392*INDEX(TWOPTPCT_COEFFS,1,3)+G4392*INDEX(TWOPTPCT_COEFFS,1,4)+L4392*INDEX(TWOPTPCT_COEFFS,1,5)+AB4395*AB4396</f>
        <v>#N/A</v>
      </c>
      <c r="AH4391" s="223" t="e">
        <f ca="1">INDEX(FTA_COEFFS,1,1)+O4391*INDEX(FTA_COEFFS,1,2)+N4392*INDEX(FTA_COEFFS,1,3)+(Q4391+R4391)*INDEX(FTA_COEFFS,1,4)+(Q4392+R4392)*INDEX(FTA_COEFFS,1,5)+M4392*INDEX(FTA_COEFFS,1,6)+AC4395*AC4396</f>
        <v>#N/A</v>
      </c>
      <c r="AI4391" s="223" t="e">
        <f ca="1">INDEX(FTPCT_COEFFS,1,1)+P4391*INDEX(FTPCT_COEFFS,1,2)+F4391*INDEX(FTPCT_COEFFS,1,3)+G4392*INDEX(FTPCT_COEFFS,1,4)+AD4395*AD4396</f>
        <v>#N/A</v>
      </c>
      <c r="AJ4391" s="338" t="e">
        <f t="shared" ref="AJ4391:AJ4392" ca="1" si="7585">AD4391*AE4391/100+AF4391*AG4391+AH4391*AI4391/100</f>
        <v>#N/A</v>
      </c>
      <c r="AK4391" s="55"/>
      <c r="AL4391" s="55"/>
      <c r="AM4391" s="55"/>
      <c r="AN4391" s="55"/>
      <c r="AO4391" s="55"/>
      <c r="AP4391" s="55"/>
      <c r="AQ4391" s="55"/>
      <c r="AR4391" s="55"/>
    </row>
    <row r="4392" spans="1:45" x14ac:dyDescent="0.3">
      <c r="B4392" s="54" t="s">
        <v>175</v>
      </c>
      <c r="C4392" s="54">
        <f>C4385</f>
        <v>0</v>
      </c>
      <c r="D4392" s="56" t="e">
        <f t="shared" ca="1" si="7577"/>
        <v>#N/A</v>
      </c>
      <c r="E4392" s="52" t="e">
        <f t="shared" ref="E4392:W4392" si="7586">E4385</f>
        <v>#N/A</v>
      </c>
      <c r="F4392" s="52" t="e">
        <f t="shared" si="7586"/>
        <v>#N/A</v>
      </c>
      <c r="G4392" s="52" t="e">
        <f t="shared" si="7586"/>
        <v>#N/A</v>
      </c>
      <c r="H4392" s="52" t="e">
        <f t="shared" si="7586"/>
        <v>#N/A</v>
      </c>
      <c r="I4392" s="52" t="e">
        <f t="shared" si="7586"/>
        <v>#N/A</v>
      </c>
      <c r="J4392" s="52" t="e">
        <f t="shared" si="7586"/>
        <v>#N/A</v>
      </c>
      <c r="K4392" s="52" t="e">
        <f t="shared" si="7586"/>
        <v>#N/A</v>
      </c>
      <c r="L4392" s="52" t="e">
        <f t="shared" si="7586"/>
        <v>#N/A</v>
      </c>
      <c r="M4392" s="52" t="e">
        <f t="shared" si="7586"/>
        <v>#N/A</v>
      </c>
      <c r="N4392" s="52" t="e">
        <f t="shared" si="7586"/>
        <v>#N/A</v>
      </c>
      <c r="O4392" s="52" t="e">
        <f t="shared" si="7586"/>
        <v>#N/A</v>
      </c>
      <c r="P4392" s="52" t="e">
        <f t="shared" si="7586"/>
        <v>#N/A</v>
      </c>
      <c r="Q4392" s="52" t="e">
        <f t="shared" si="7586"/>
        <v>#N/A</v>
      </c>
      <c r="R4392" s="52" t="e">
        <f t="shared" si="7586"/>
        <v>#N/A</v>
      </c>
      <c r="S4392" s="52" t="e">
        <f t="shared" si="7586"/>
        <v>#N/A</v>
      </c>
      <c r="T4392" s="52" t="e">
        <f t="shared" si="7586"/>
        <v>#N/A</v>
      </c>
      <c r="U4392" s="52" t="e">
        <f t="shared" si="7586"/>
        <v>#N/A</v>
      </c>
      <c r="V4392" s="52" t="e">
        <f t="shared" si="7586"/>
        <v>#N/A</v>
      </c>
      <c r="W4392" s="52" t="e">
        <f t="shared" si="7586"/>
        <v>#N/A</v>
      </c>
      <c r="X4392" s="55" t="e">
        <f t="shared" si="7579"/>
        <v>#N/A</v>
      </c>
      <c r="Y4392" s="55" t="e">
        <f t="shared" si="7580"/>
        <v>#N/A</v>
      </c>
      <c r="Z4392" s="55" t="e">
        <f t="shared" ref="Z4392" si="7587">Z4391</f>
        <v>#N/A</v>
      </c>
      <c r="AA4392" s="55" t="e">
        <f t="shared" si="7582"/>
        <v>#N/A</v>
      </c>
      <c r="AB4392" s="336" t="e">
        <f t="shared" si="7583"/>
        <v>#N/A</v>
      </c>
      <c r="AC4392" s="223" t="e">
        <f ca="1">INDEX(FGA_COEFFS,1,1)+Z4392*INDEX(FGA_COEFFS,1,2)+Y4392*INDEX(FGA_COEFFS,1,3)+R4392*INDEX(FGA_COEFFS,1,4)+Q4391*INDEX(FGA_COEFFS,1,5)+S4392*INDEX(FGA_COEFFS,1,6)+T4391*INDEX(FGA_COEFFS,1,7)+M4391*INDEX(FGA_COEFFS,1,8)+Y4395*Y4397</f>
        <v>#N/A</v>
      </c>
      <c r="AD4392" s="223" t="e">
        <f ca="1">INDEX(THREEPTA_COEFFS,1,1)+AC4392*INDEX(THREEPTA_COEFFS,1,2)+J4392*INDEX(THREEPTA_COEFFS,1,3)+AA4392*INDEX(THREEPTA_COEFFS,1,4)+K4392*INDEX(THREEPTA_COEFFS,1,5)+L4391*INDEX(THREEPTA_COEFFS,1,6)+Z4395*Z4397</f>
        <v>#N/A</v>
      </c>
      <c r="AE4392" s="223" t="e">
        <f ca="1">INDEX(THREEPTPCT_COEFFS,1,1)+K4392*INDEX(THREEPTPCT_COEFFS,1,2)+L4391*INDEX(THREEPTPCT_COEFFS,1,3)+AA4395*AA4397</f>
        <v>#N/A</v>
      </c>
      <c r="AF4392" s="55" t="e">
        <f t="shared" ca="1" si="7584"/>
        <v>#N/A</v>
      </c>
      <c r="AG4392" s="223" t="e">
        <f ca="1">INDEX(TWOPTPCT_COEFFS,1,1)+AB4392*INDEX(TWOPTPCT_COEFFS,1,2)+I4391*INDEX(TWOPTPCT_COEFFS,1,3)+G4391*INDEX(TWOPTPCT_COEFFS,1,4)+L4391*INDEX(TWOPTPCT_COEFFS,1,5)+AB4395*AB4397</f>
        <v>#N/A</v>
      </c>
      <c r="AH4392" s="223" t="e">
        <f ca="1">INDEX(FTA_COEFFS,1,1)+O4392*INDEX(FTA_COEFFS,1,2)+N4391*INDEX(FTA_COEFFS,1,3)+(Q4392+R4392)*INDEX(FTA_COEFFS,1,4)+(Q4391+R4391)*INDEX(FTA_COEFFS,1,5)+M4391*INDEX(FTA_COEFFS,1,6)+AC4395*AC4397</f>
        <v>#N/A</v>
      </c>
      <c r="AI4392" s="223" t="e">
        <f ca="1">INDEX(FTPCT_COEFFS,1,1)+P4392*INDEX(FTPCT_COEFFS,1,2)+F4392*INDEX(FTPCT_COEFFS,1,3)+G4391*INDEX(FTPCT_COEFFS,1,4)+AD4395*AD4397</f>
        <v>#N/A</v>
      </c>
      <c r="AJ4392" s="338" t="e">
        <f t="shared" ca="1" si="7585"/>
        <v>#N/A</v>
      </c>
      <c r="AK4392" s="55"/>
      <c r="AL4392" s="55"/>
      <c r="AM4392" s="55"/>
      <c r="AN4392" s="55"/>
      <c r="AO4392" s="55"/>
      <c r="AP4392" s="55"/>
      <c r="AQ4392" s="55"/>
      <c r="AR4392" s="55"/>
    </row>
    <row r="4393" spans="1:45" x14ac:dyDescent="0.3">
      <c r="A4393" s="54" t="e">
        <f ca="1">IF(D4391&gt;(D4392+(AVERAGE(V4391,W4391)-AVERAGE(V4392,W4392))/2)+2.5,C4391,IF(D4392&gt;(D4391+(AVERAGE(V4392,W4392)-AVERAGE(V4391,W4391))/2)+2.5,C4392,"Close"))</f>
        <v>#N/A</v>
      </c>
      <c r="B4393" s="64" t="e">
        <f ca="1">IF(D4392&gt;D4391,C4392,C4391)</f>
        <v>#N/A</v>
      </c>
      <c r="D4393" s="56"/>
      <c r="X4393" s="55"/>
      <c r="Y4393" s="55"/>
      <c r="Z4393" s="55"/>
      <c r="AA4393" s="55"/>
      <c r="AB4393" s="55"/>
      <c r="AC4393" s="337"/>
      <c r="AD4393" s="337"/>
      <c r="AE4393" s="337"/>
      <c r="AF4393" s="337"/>
      <c r="AG4393" s="337"/>
      <c r="AH4393" s="337"/>
      <c r="AI4393" s="337"/>
      <c r="AJ4393" s="337"/>
      <c r="AK4393" s="337"/>
      <c r="AL4393" s="337"/>
      <c r="AM4393" s="55"/>
      <c r="AN4393" s="55"/>
      <c r="AO4393" s="55"/>
      <c r="AP4393" s="55"/>
      <c r="AQ4393" s="55"/>
      <c r="AR4393" s="55"/>
      <c r="AS4393" s="55"/>
    </row>
    <row r="4394" spans="1:45" x14ac:dyDescent="0.3">
      <c r="X4394" s="54" t="s">
        <v>1305</v>
      </c>
      <c r="Y4394" s="54" t="s">
        <v>128</v>
      </c>
      <c r="Z4394" s="54" t="s">
        <v>157</v>
      </c>
      <c r="AA4394" s="54" t="s">
        <v>151</v>
      </c>
      <c r="AB4394" s="54" t="s">
        <v>1327</v>
      </c>
      <c r="AC4394" s="54" t="s">
        <v>129</v>
      </c>
      <c r="AD4394" s="54" t="s">
        <v>116</v>
      </c>
      <c r="AE4394" s="54"/>
      <c r="AF4394" s="54"/>
      <c r="AG4394" s="54"/>
      <c r="AH4394" s="54"/>
      <c r="AI4394" s="54"/>
      <c r="AJ4394" s="54"/>
      <c r="AK4394" s="54"/>
      <c r="AL4394" s="54"/>
      <c r="AM4394" s="54"/>
      <c r="AN4394" s="54"/>
      <c r="AO4394" s="54"/>
      <c r="AP4394" s="54"/>
      <c r="AQ4394" s="54"/>
      <c r="AR4394" s="54"/>
      <c r="AS4394" s="54"/>
    </row>
    <row r="4395" spans="1:45" x14ac:dyDescent="0.3">
      <c r="X4395" s="54"/>
      <c r="Y4395" s="54">
        <f t="shared" ref="Y4395:AD4395" si="7588">Y4388</f>
        <v>6.4436999999999998</v>
      </c>
      <c r="Z4395" s="54">
        <f t="shared" si="7588"/>
        <v>4.9371</v>
      </c>
      <c r="AA4395" s="54">
        <f t="shared" si="7588"/>
        <v>11.350300000000001</v>
      </c>
      <c r="AB4395" s="54">
        <f t="shared" si="7588"/>
        <v>7.1900000000000006E-2</v>
      </c>
      <c r="AC4395" s="54">
        <f t="shared" si="7588"/>
        <v>6.2766000000000002</v>
      </c>
      <c r="AD4395" s="54">
        <f t="shared" si="7588"/>
        <v>11.042999999999999</v>
      </c>
      <c r="AE4395" s="54"/>
      <c r="AF4395" s="336"/>
      <c r="AG4395" s="336"/>
      <c r="AH4395" s="336"/>
      <c r="AI4395" s="54"/>
      <c r="AJ4395" s="54"/>
      <c r="AK4395" s="54"/>
      <c r="AL4395" s="54"/>
      <c r="AM4395" s="54"/>
      <c r="AN4395" s="54"/>
      <c r="AO4395" s="54"/>
      <c r="AP4395" s="54"/>
      <c r="AQ4395" s="54"/>
      <c r="AR4395" s="54"/>
      <c r="AS4395" s="54"/>
    </row>
    <row r="4396" spans="1:45" x14ac:dyDescent="0.3">
      <c r="D4396" s="56"/>
      <c r="X4396" s="336"/>
      <c r="Y4396" s="336">
        <f t="shared" ca="1" si="7480"/>
        <v>0.88195171558175267</v>
      </c>
      <c r="Z4396" s="336">
        <f t="shared" ca="1" si="7480"/>
        <v>1.4490264027359041</v>
      </c>
      <c r="AA4396" s="336">
        <f t="shared" ca="1" si="7480"/>
        <v>-0.34386152975279816</v>
      </c>
      <c r="AB4396" s="336">
        <f t="shared" ca="1" si="7480"/>
        <v>0.72756399614945433</v>
      </c>
      <c r="AC4396" s="336">
        <f t="shared" ca="1" si="7480"/>
        <v>-0.36428347648886206</v>
      </c>
      <c r="AD4396" s="336">
        <f t="shared" ca="1" si="7480"/>
        <v>0.32521129367271689</v>
      </c>
      <c r="AE4396" s="336"/>
      <c r="AF4396" s="336"/>
      <c r="AG4396" s="336"/>
      <c r="AH4396" s="336"/>
      <c r="AI4396" s="54"/>
      <c r="AJ4396" s="54"/>
      <c r="AK4396" s="54"/>
      <c r="AL4396" s="336"/>
      <c r="AM4396" s="336"/>
      <c r="AN4396" s="336"/>
      <c r="AO4396" s="336"/>
      <c r="AP4396" s="54"/>
      <c r="AQ4396" s="336"/>
      <c r="AR4396" s="336"/>
      <c r="AS4396" s="336"/>
    </row>
    <row r="4397" spans="1:45" x14ac:dyDescent="0.3">
      <c r="C4397" s="54"/>
      <c r="D4397" s="56"/>
      <c r="Y4397" s="336">
        <f t="shared" ca="1" si="7480"/>
        <v>-1.1692365207328439</v>
      </c>
      <c r="Z4397" s="336">
        <f t="shared" ca="1" si="7480"/>
        <v>-0.19195134457396618</v>
      </c>
      <c r="AA4397" s="336">
        <f t="shared" ca="1" si="7480"/>
        <v>-1.4326542221531353</v>
      </c>
      <c r="AB4397" s="336">
        <f t="shared" ca="1" si="7480"/>
        <v>-0.59037535938841179</v>
      </c>
      <c r="AC4397" s="336">
        <f t="shared" ca="1" si="7480"/>
        <v>-1.0776235143682484</v>
      </c>
      <c r="AD4397" s="336">
        <f t="shared" ca="1" si="7480"/>
        <v>1.4005209117554727</v>
      </c>
      <c r="AE4397" s="55"/>
      <c r="AF4397" s="55"/>
      <c r="AG4397" s="55"/>
      <c r="AH4397" s="55"/>
      <c r="AI4397" s="55"/>
      <c r="AJ4397" s="55"/>
      <c r="AK4397" s="55"/>
      <c r="AL4397" s="55"/>
      <c r="AM4397" s="55"/>
      <c r="AN4397" s="55"/>
      <c r="AO4397" s="55"/>
      <c r="AP4397" s="55"/>
      <c r="AQ4397" s="55"/>
      <c r="AR4397" s="55"/>
      <c r="AS4397" s="55"/>
    </row>
    <row r="4398" spans="1:45" x14ac:dyDescent="0.3">
      <c r="B4398" s="54" t="s">
        <v>172</v>
      </c>
      <c r="C4398" s="53">
        <f>C4391</f>
        <v>0</v>
      </c>
      <c r="D4398" s="56" t="e">
        <f t="shared" ref="D4398:D4399" ca="1" si="7589">AJ4398</f>
        <v>#N/A</v>
      </c>
      <c r="E4398" s="52" t="e">
        <f t="shared" ref="E4398:W4398" si="7590">E4391</f>
        <v>#N/A</v>
      </c>
      <c r="F4398" s="52" t="e">
        <f t="shared" si="7590"/>
        <v>#N/A</v>
      </c>
      <c r="G4398" s="52" t="e">
        <f t="shared" si="7590"/>
        <v>#N/A</v>
      </c>
      <c r="H4398" s="52" t="e">
        <f t="shared" si="7590"/>
        <v>#N/A</v>
      </c>
      <c r="I4398" s="52" t="e">
        <f t="shared" si="7590"/>
        <v>#N/A</v>
      </c>
      <c r="J4398" s="52" t="e">
        <f t="shared" si="7590"/>
        <v>#N/A</v>
      </c>
      <c r="K4398" s="52" t="e">
        <f t="shared" si="7590"/>
        <v>#N/A</v>
      </c>
      <c r="L4398" s="52" t="e">
        <f t="shared" si="7590"/>
        <v>#N/A</v>
      </c>
      <c r="M4398" s="52" t="e">
        <f t="shared" si="7590"/>
        <v>#N/A</v>
      </c>
      <c r="N4398" s="52" t="e">
        <f t="shared" si="7590"/>
        <v>#N/A</v>
      </c>
      <c r="O4398" s="52" t="e">
        <f t="shared" si="7590"/>
        <v>#N/A</v>
      </c>
      <c r="P4398" s="52" t="e">
        <f t="shared" si="7590"/>
        <v>#N/A</v>
      </c>
      <c r="Q4398" s="52" t="e">
        <f t="shared" si="7590"/>
        <v>#N/A</v>
      </c>
      <c r="R4398" s="52" t="e">
        <f t="shared" si="7590"/>
        <v>#N/A</v>
      </c>
      <c r="S4398" s="52" t="e">
        <f t="shared" si="7590"/>
        <v>#N/A</v>
      </c>
      <c r="T4398" s="52" t="e">
        <f t="shared" si="7590"/>
        <v>#N/A</v>
      </c>
      <c r="U4398" s="52" t="e">
        <f t="shared" si="7590"/>
        <v>#N/A</v>
      </c>
      <c r="V4398" s="52" t="e">
        <f t="shared" si="7590"/>
        <v>#N/A</v>
      </c>
      <c r="W4398" s="52" t="e">
        <f t="shared" si="7590"/>
        <v>#N/A</v>
      </c>
      <c r="X4398" s="55" t="e">
        <f t="shared" ref="X4398:X4399" si="7591">(H4398-(O4398*P4398)/100-3*(J4398*K4398)/100)/2</f>
        <v>#N/A</v>
      </c>
      <c r="Y4398" s="55" t="e">
        <f t="shared" ref="Y4398:Y4399" si="7592">SUM(X4398,(J4398*K4398/100))/(F4398/100)</f>
        <v>#N/A</v>
      </c>
      <c r="Z4398" s="55" t="e">
        <f t="shared" ref="Z4398" si="7593">U4398*0.5+U4399*0.5</f>
        <v>#N/A</v>
      </c>
      <c r="AA4398" s="55" t="e">
        <f t="shared" ref="AA4398:AA4399" si="7594">J4398/Y4398</f>
        <v>#N/A</v>
      </c>
      <c r="AB4398" s="336" t="e">
        <f t="shared" ref="AB4398:AB4399" si="7595">X4398/(Y4398-J4398)</f>
        <v>#N/A</v>
      </c>
      <c r="AC4398" s="223" t="e">
        <f ca="1">INDEX(FGA_COEFFS,1,1)+Z4398*INDEX(FGA_COEFFS,1,2)+Y4398*INDEX(FGA_COEFFS,1,3)+R4398*INDEX(FGA_COEFFS,1,4)+Q4399*INDEX(FGA_COEFFS,1,5)+S4398*INDEX(FGA_COEFFS,1,6)+T4399*INDEX(FGA_COEFFS,1,7)+M4399*INDEX(FGA_COEFFS,1,8)+Y4402*Y4403</f>
        <v>#N/A</v>
      </c>
      <c r="AD4398" s="223" t="e">
        <f ca="1">INDEX(THREEPTA_COEFFS,1,1)+AC4398*INDEX(THREEPTA_COEFFS,1,2)+J4398*INDEX(THREEPTA_COEFFS,1,3)+AA4398*INDEX(THREEPTA_COEFFS,1,4)+K4398*INDEX(THREEPTA_COEFFS,1,5)+L4399*INDEX(THREEPTA_COEFFS,1,6)+Z4402*Z4403</f>
        <v>#N/A</v>
      </c>
      <c r="AE4398" s="223" t="e">
        <f ca="1">INDEX(THREEPTPCT_COEFFS,1,1)+K4398*INDEX(THREEPTPCT_COEFFS,1,2)+L4399*INDEX(THREEPTPCT_COEFFS,1,3)+AA4402*AA4403</f>
        <v>#N/A</v>
      </c>
      <c r="AF4398" s="55" t="e">
        <f t="shared" ref="AF4398:AF4399" ca="1" si="7596">AC4398-AD4398</f>
        <v>#N/A</v>
      </c>
      <c r="AG4398" s="223" t="e">
        <f ca="1">INDEX(TWOPTPCT_COEFFS,1,1)+AB4398*INDEX(TWOPTPCT_COEFFS,1,2)+I4399*INDEX(TWOPTPCT_COEFFS,1,3)+G4399*INDEX(TWOPTPCT_COEFFS,1,4)+L4399*INDEX(TWOPTPCT_COEFFS,1,5)+AB4402*AB4403</f>
        <v>#N/A</v>
      </c>
      <c r="AH4398" s="223" t="e">
        <f ca="1">INDEX(FTA_COEFFS,1,1)+O4398*INDEX(FTA_COEFFS,1,2)+N4399*INDEX(FTA_COEFFS,1,3)+(Q4398+R4398)*INDEX(FTA_COEFFS,1,4)+(Q4399+R4399)*INDEX(FTA_COEFFS,1,5)+M4399*INDEX(FTA_COEFFS,1,6)+AC4402*AC4403</f>
        <v>#N/A</v>
      </c>
      <c r="AI4398" s="223" t="e">
        <f ca="1">INDEX(FTPCT_COEFFS,1,1)+P4398*INDEX(FTPCT_COEFFS,1,2)+F4398*INDEX(FTPCT_COEFFS,1,3)+G4399*INDEX(FTPCT_COEFFS,1,4)+AD4402*AD4403</f>
        <v>#N/A</v>
      </c>
      <c r="AJ4398" s="338" t="e">
        <f t="shared" ref="AJ4398:AJ4399" ca="1" si="7597">AD4398*AE4398/100+AF4398*AG4398+AH4398*AI4398/100</f>
        <v>#N/A</v>
      </c>
      <c r="AK4398" s="55"/>
      <c r="AL4398" s="55"/>
      <c r="AM4398" s="55"/>
      <c r="AN4398" s="55"/>
      <c r="AO4398" s="55"/>
      <c r="AP4398" s="55"/>
      <c r="AQ4398" s="55"/>
      <c r="AR4398" s="55"/>
    </row>
    <row r="4399" spans="1:45" x14ac:dyDescent="0.3">
      <c r="B4399" s="54" t="s">
        <v>175</v>
      </c>
      <c r="C4399" s="54">
        <f>C4392</f>
        <v>0</v>
      </c>
      <c r="D4399" s="56" t="e">
        <f t="shared" ca="1" si="7589"/>
        <v>#N/A</v>
      </c>
      <c r="E4399" s="52" t="e">
        <f t="shared" ref="E4399:W4399" si="7598">E4392</f>
        <v>#N/A</v>
      </c>
      <c r="F4399" s="52" t="e">
        <f t="shared" si="7598"/>
        <v>#N/A</v>
      </c>
      <c r="G4399" s="52" t="e">
        <f t="shared" si="7598"/>
        <v>#N/A</v>
      </c>
      <c r="H4399" s="52" t="e">
        <f t="shared" si="7598"/>
        <v>#N/A</v>
      </c>
      <c r="I4399" s="52" t="e">
        <f t="shared" si="7598"/>
        <v>#N/A</v>
      </c>
      <c r="J4399" s="52" t="e">
        <f t="shared" si="7598"/>
        <v>#N/A</v>
      </c>
      <c r="K4399" s="52" t="e">
        <f t="shared" si="7598"/>
        <v>#N/A</v>
      </c>
      <c r="L4399" s="52" t="e">
        <f t="shared" si="7598"/>
        <v>#N/A</v>
      </c>
      <c r="M4399" s="52" t="e">
        <f t="shared" si="7598"/>
        <v>#N/A</v>
      </c>
      <c r="N4399" s="52" t="e">
        <f t="shared" si="7598"/>
        <v>#N/A</v>
      </c>
      <c r="O4399" s="52" t="e">
        <f t="shared" si="7598"/>
        <v>#N/A</v>
      </c>
      <c r="P4399" s="52" t="e">
        <f t="shared" si="7598"/>
        <v>#N/A</v>
      </c>
      <c r="Q4399" s="52" t="e">
        <f t="shared" si="7598"/>
        <v>#N/A</v>
      </c>
      <c r="R4399" s="52" t="e">
        <f t="shared" si="7598"/>
        <v>#N/A</v>
      </c>
      <c r="S4399" s="52" t="e">
        <f t="shared" si="7598"/>
        <v>#N/A</v>
      </c>
      <c r="T4399" s="52" t="e">
        <f t="shared" si="7598"/>
        <v>#N/A</v>
      </c>
      <c r="U4399" s="52" t="e">
        <f t="shared" si="7598"/>
        <v>#N/A</v>
      </c>
      <c r="V4399" s="52" t="e">
        <f t="shared" si="7598"/>
        <v>#N/A</v>
      </c>
      <c r="W4399" s="52" t="e">
        <f t="shared" si="7598"/>
        <v>#N/A</v>
      </c>
      <c r="X4399" s="55" t="e">
        <f t="shared" si="7591"/>
        <v>#N/A</v>
      </c>
      <c r="Y4399" s="55" t="e">
        <f t="shared" si="7592"/>
        <v>#N/A</v>
      </c>
      <c r="Z4399" s="55" t="e">
        <f t="shared" ref="Z4399" si="7599">Z4398</f>
        <v>#N/A</v>
      </c>
      <c r="AA4399" s="55" t="e">
        <f t="shared" si="7594"/>
        <v>#N/A</v>
      </c>
      <c r="AB4399" s="336" t="e">
        <f t="shared" si="7595"/>
        <v>#N/A</v>
      </c>
      <c r="AC4399" s="223" t="e">
        <f ca="1">INDEX(FGA_COEFFS,1,1)+Z4399*INDEX(FGA_COEFFS,1,2)+Y4399*INDEX(FGA_COEFFS,1,3)+R4399*INDEX(FGA_COEFFS,1,4)+Q4398*INDEX(FGA_COEFFS,1,5)+S4399*INDEX(FGA_COEFFS,1,6)+T4398*INDEX(FGA_COEFFS,1,7)+M4398*INDEX(FGA_COEFFS,1,8)+Y4402*Y4404</f>
        <v>#N/A</v>
      </c>
      <c r="AD4399" s="223" t="e">
        <f ca="1">INDEX(THREEPTA_COEFFS,1,1)+AC4399*INDEX(THREEPTA_COEFFS,1,2)+J4399*INDEX(THREEPTA_COEFFS,1,3)+AA4399*INDEX(THREEPTA_COEFFS,1,4)+K4399*INDEX(THREEPTA_COEFFS,1,5)+L4398*INDEX(THREEPTA_COEFFS,1,6)+Z4402*Z4404</f>
        <v>#N/A</v>
      </c>
      <c r="AE4399" s="223" t="e">
        <f ca="1">INDEX(THREEPTPCT_COEFFS,1,1)+K4399*INDEX(THREEPTPCT_COEFFS,1,2)+L4398*INDEX(THREEPTPCT_COEFFS,1,3)+AA4402*AA4404</f>
        <v>#N/A</v>
      </c>
      <c r="AF4399" s="55" t="e">
        <f t="shared" ca="1" si="7596"/>
        <v>#N/A</v>
      </c>
      <c r="AG4399" s="223" t="e">
        <f ca="1">INDEX(TWOPTPCT_COEFFS,1,1)+AB4399*INDEX(TWOPTPCT_COEFFS,1,2)+I4398*INDEX(TWOPTPCT_COEFFS,1,3)+G4398*INDEX(TWOPTPCT_COEFFS,1,4)+L4398*INDEX(TWOPTPCT_COEFFS,1,5)+AB4402*AB4404</f>
        <v>#N/A</v>
      </c>
      <c r="AH4399" s="223" t="e">
        <f ca="1">INDEX(FTA_COEFFS,1,1)+O4399*INDEX(FTA_COEFFS,1,2)+N4398*INDEX(FTA_COEFFS,1,3)+(Q4399+R4399)*INDEX(FTA_COEFFS,1,4)+(Q4398+R4398)*INDEX(FTA_COEFFS,1,5)+M4398*INDEX(FTA_COEFFS,1,6)+AC4402*AC4404</f>
        <v>#N/A</v>
      </c>
      <c r="AI4399" s="223" t="e">
        <f ca="1">INDEX(FTPCT_COEFFS,1,1)+P4399*INDEX(FTPCT_COEFFS,1,2)+F4399*INDEX(FTPCT_COEFFS,1,3)+G4398*INDEX(FTPCT_COEFFS,1,4)+AD4402*AD4404</f>
        <v>#N/A</v>
      </c>
      <c r="AJ4399" s="338" t="e">
        <f t="shared" ca="1" si="7597"/>
        <v>#N/A</v>
      </c>
      <c r="AK4399" s="55"/>
      <c r="AL4399" s="55"/>
      <c r="AM4399" s="55"/>
      <c r="AN4399" s="55"/>
      <c r="AO4399" s="55"/>
      <c r="AP4399" s="55"/>
      <c r="AQ4399" s="55"/>
      <c r="AR4399" s="55"/>
    </row>
    <row r="4400" spans="1:45" x14ac:dyDescent="0.3">
      <c r="A4400" s="54" t="e">
        <f ca="1">IF(D4398&gt;(D4399+(AVERAGE(V4398,W4398)-AVERAGE(V4399,W4399))/2)+2.5,C4398,IF(D4399&gt;(D4398+(AVERAGE(V4399,W4399)-AVERAGE(V4398,W4398))/2)+2.5,C4399,"Close"))</f>
        <v>#N/A</v>
      </c>
      <c r="B4400" s="64" t="e">
        <f ca="1">IF(D4399&gt;D4398,C4399,C4398)</f>
        <v>#N/A</v>
      </c>
      <c r="D4400" s="56"/>
      <c r="X4400" s="55"/>
      <c r="Y4400" s="55"/>
      <c r="Z4400" s="55"/>
      <c r="AA4400" s="55"/>
      <c r="AB4400" s="55"/>
      <c r="AC4400" s="337"/>
      <c r="AD4400" s="337"/>
      <c r="AE4400" s="337"/>
      <c r="AF4400" s="337"/>
      <c r="AG4400" s="337"/>
      <c r="AH4400" s="337"/>
      <c r="AI4400" s="337"/>
      <c r="AJ4400" s="337"/>
      <c r="AK4400" s="337"/>
      <c r="AL4400" s="337"/>
      <c r="AM4400" s="55"/>
      <c r="AN4400" s="55"/>
      <c r="AO4400" s="55"/>
      <c r="AP4400" s="55"/>
      <c r="AQ4400" s="55"/>
      <c r="AR4400" s="55"/>
      <c r="AS4400" s="55"/>
    </row>
    <row r="4401" spans="1:45" x14ac:dyDescent="0.3">
      <c r="X4401" s="54" t="s">
        <v>1305</v>
      </c>
      <c r="Y4401" s="54" t="s">
        <v>128</v>
      </c>
      <c r="Z4401" s="54" t="s">
        <v>157</v>
      </c>
      <c r="AA4401" s="54" t="s">
        <v>151</v>
      </c>
      <c r="AB4401" s="54" t="s">
        <v>1327</v>
      </c>
      <c r="AC4401" s="54" t="s">
        <v>129</v>
      </c>
      <c r="AD4401" s="54" t="s">
        <v>116</v>
      </c>
      <c r="AE4401" s="54"/>
      <c r="AF4401" s="54"/>
      <c r="AG4401" s="54"/>
      <c r="AH4401" s="54"/>
      <c r="AI4401" s="54"/>
      <c r="AJ4401" s="54"/>
      <c r="AK4401" s="54"/>
      <c r="AL4401" s="54"/>
      <c r="AM4401" s="54"/>
      <c r="AN4401" s="54"/>
      <c r="AO4401" s="54"/>
      <c r="AP4401" s="54"/>
      <c r="AQ4401" s="54"/>
      <c r="AR4401" s="54"/>
      <c r="AS4401" s="54"/>
    </row>
    <row r="4402" spans="1:45" x14ac:dyDescent="0.3">
      <c r="X4402" s="54"/>
      <c r="Y4402" s="54">
        <f t="shared" ref="Y4402:AD4402" si="7600">Y4395</f>
        <v>6.4436999999999998</v>
      </c>
      <c r="Z4402" s="54">
        <f t="shared" si="7600"/>
        <v>4.9371</v>
      </c>
      <c r="AA4402" s="54">
        <f t="shared" si="7600"/>
        <v>11.350300000000001</v>
      </c>
      <c r="AB4402" s="54">
        <f t="shared" si="7600"/>
        <v>7.1900000000000006E-2</v>
      </c>
      <c r="AC4402" s="54">
        <f t="shared" si="7600"/>
        <v>6.2766000000000002</v>
      </c>
      <c r="AD4402" s="54">
        <f t="shared" si="7600"/>
        <v>11.042999999999999</v>
      </c>
      <c r="AE4402" s="54"/>
      <c r="AF4402" s="336"/>
      <c r="AG4402" s="336"/>
      <c r="AH4402" s="336"/>
      <c r="AI4402" s="54"/>
      <c r="AJ4402" s="54"/>
      <c r="AK4402" s="54"/>
      <c r="AL4402" s="54"/>
      <c r="AM4402" s="54"/>
      <c r="AN4402" s="54"/>
      <c r="AO4402" s="54"/>
      <c r="AP4402" s="54"/>
      <c r="AQ4402" s="54"/>
      <c r="AR4402" s="54"/>
      <c r="AS4402" s="54"/>
    </row>
    <row r="4403" spans="1:45" x14ac:dyDescent="0.3">
      <c r="D4403" s="56"/>
      <c r="X4403" s="336"/>
      <c r="Y4403" s="336">
        <f t="shared" ref="Y4403:AD4466" ca="1" si="7601">1.5*RAND()^2*IF(RAND()&gt;0.5,1,-1)</f>
        <v>-0.39542483101164094</v>
      </c>
      <c r="Z4403" s="336">
        <f t="shared" ca="1" si="7601"/>
        <v>-8.2453501450791933E-4</v>
      </c>
      <c r="AA4403" s="336">
        <f t="shared" ca="1" si="7601"/>
        <v>-9.9853879818641772E-2</v>
      </c>
      <c r="AB4403" s="336">
        <f t="shared" ca="1" si="7601"/>
        <v>-0.2051248917884701</v>
      </c>
      <c r="AC4403" s="336">
        <f t="shared" ca="1" si="7601"/>
        <v>-1.0900586266613388</v>
      </c>
      <c r="AD4403" s="336">
        <f t="shared" ca="1" si="7601"/>
        <v>-0.23212898540909294</v>
      </c>
      <c r="AE4403" s="336"/>
      <c r="AF4403" s="336"/>
      <c r="AG4403" s="336"/>
      <c r="AH4403" s="336"/>
      <c r="AI4403" s="54"/>
      <c r="AJ4403" s="54"/>
      <c r="AK4403" s="54"/>
      <c r="AL4403" s="336"/>
      <c r="AM4403" s="336"/>
      <c r="AN4403" s="336"/>
      <c r="AO4403" s="336"/>
      <c r="AP4403" s="54"/>
      <c r="AQ4403" s="336"/>
      <c r="AR4403" s="336"/>
      <c r="AS4403" s="336"/>
    </row>
    <row r="4404" spans="1:45" x14ac:dyDescent="0.3">
      <c r="C4404" s="54"/>
      <c r="D4404" s="56"/>
      <c r="Y4404" s="336">
        <f t="shared" ca="1" si="7601"/>
        <v>1.2815408204897105</v>
      </c>
      <c r="Z4404" s="336">
        <f t="shared" ca="1" si="7601"/>
        <v>-0.79400438096063675</v>
      </c>
      <c r="AA4404" s="336">
        <f t="shared" ca="1" si="7601"/>
        <v>4.4066109106039759E-2</v>
      </c>
      <c r="AB4404" s="336">
        <f t="shared" ca="1" si="7601"/>
        <v>1.4166716877675625</v>
      </c>
      <c r="AC4404" s="336">
        <f t="shared" ca="1" si="7601"/>
        <v>0.35888935701138047</v>
      </c>
      <c r="AD4404" s="336">
        <f t="shared" ca="1" si="7601"/>
        <v>7.7666516827893106E-2</v>
      </c>
      <c r="AE4404" s="55"/>
      <c r="AF4404" s="55"/>
      <c r="AG4404" s="55"/>
      <c r="AH4404" s="55"/>
      <c r="AI4404" s="55"/>
      <c r="AJ4404" s="55"/>
      <c r="AK4404" s="55"/>
      <c r="AL4404" s="55"/>
      <c r="AM4404" s="55"/>
      <c r="AN4404" s="55"/>
      <c r="AO4404" s="55"/>
      <c r="AP4404" s="55"/>
      <c r="AQ4404" s="55"/>
      <c r="AR4404" s="55"/>
      <c r="AS4404" s="55"/>
    </row>
    <row r="4405" spans="1:45" x14ac:dyDescent="0.3">
      <c r="B4405" s="54" t="s">
        <v>172</v>
      </c>
      <c r="C4405" s="53">
        <f>C4398</f>
        <v>0</v>
      </c>
      <c r="D4405" s="56" t="e">
        <f t="shared" ref="D4405:D4406" ca="1" si="7602">AJ4405</f>
        <v>#N/A</v>
      </c>
      <c r="E4405" s="52" t="e">
        <f t="shared" ref="E4405:W4405" si="7603">E4398</f>
        <v>#N/A</v>
      </c>
      <c r="F4405" s="52" t="e">
        <f t="shared" si="7603"/>
        <v>#N/A</v>
      </c>
      <c r="G4405" s="52" t="e">
        <f t="shared" si="7603"/>
        <v>#N/A</v>
      </c>
      <c r="H4405" s="52" t="e">
        <f t="shared" si="7603"/>
        <v>#N/A</v>
      </c>
      <c r="I4405" s="52" t="e">
        <f t="shared" si="7603"/>
        <v>#N/A</v>
      </c>
      <c r="J4405" s="52" t="e">
        <f t="shared" si="7603"/>
        <v>#N/A</v>
      </c>
      <c r="K4405" s="52" t="e">
        <f t="shared" si="7603"/>
        <v>#N/A</v>
      </c>
      <c r="L4405" s="52" t="e">
        <f t="shared" si="7603"/>
        <v>#N/A</v>
      </c>
      <c r="M4405" s="52" t="e">
        <f t="shared" si="7603"/>
        <v>#N/A</v>
      </c>
      <c r="N4405" s="52" t="e">
        <f t="shared" si="7603"/>
        <v>#N/A</v>
      </c>
      <c r="O4405" s="52" t="e">
        <f t="shared" si="7603"/>
        <v>#N/A</v>
      </c>
      <c r="P4405" s="52" t="e">
        <f t="shared" si="7603"/>
        <v>#N/A</v>
      </c>
      <c r="Q4405" s="52" t="e">
        <f t="shared" si="7603"/>
        <v>#N/A</v>
      </c>
      <c r="R4405" s="52" t="e">
        <f t="shared" si="7603"/>
        <v>#N/A</v>
      </c>
      <c r="S4405" s="52" t="e">
        <f t="shared" si="7603"/>
        <v>#N/A</v>
      </c>
      <c r="T4405" s="52" t="e">
        <f t="shared" si="7603"/>
        <v>#N/A</v>
      </c>
      <c r="U4405" s="52" t="e">
        <f t="shared" si="7603"/>
        <v>#N/A</v>
      </c>
      <c r="V4405" s="52" t="e">
        <f t="shared" si="7603"/>
        <v>#N/A</v>
      </c>
      <c r="W4405" s="52" t="e">
        <f t="shared" si="7603"/>
        <v>#N/A</v>
      </c>
      <c r="X4405" s="55" t="e">
        <f t="shared" ref="X4405:X4406" si="7604">(H4405-(O4405*P4405)/100-3*(J4405*K4405)/100)/2</f>
        <v>#N/A</v>
      </c>
      <c r="Y4405" s="55" t="e">
        <f t="shared" ref="Y4405:Y4406" si="7605">SUM(X4405,(J4405*K4405/100))/(F4405/100)</f>
        <v>#N/A</v>
      </c>
      <c r="Z4405" s="55" t="e">
        <f t="shared" ref="Z4405" si="7606">U4405*0.5+U4406*0.5</f>
        <v>#N/A</v>
      </c>
      <c r="AA4405" s="55" t="e">
        <f t="shared" ref="AA4405:AA4406" si="7607">J4405/Y4405</f>
        <v>#N/A</v>
      </c>
      <c r="AB4405" s="336" t="e">
        <f t="shared" ref="AB4405:AB4406" si="7608">X4405/(Y4405-J4405)</f>
        <v>#N/A</v>
      </c>
      <c r="AC4405" s="223" t="e">
        <f ca="1">INDEX(FGA_COEFFS,1,1)+Z4405*INDEX(FGA_COEFFS,1,2)+Y4405*INDEX(FGA_COEFFS,1,3)+R4405*INDEX(FGA_COEFFS,1,4)+Q4406*INDEX(FGA_COEFFS,1,5)+S4405*INDEX(FGA_COEFFS,1,6)+T4406*INDEX(FGA_COEFFS,1,7)+M4406*INDEX(FGA_COEFFS,1,8)+Y4409*Y4410</f>
        <v>#N/A</v>
      </c>
      <c r="AD4405" s="223" t="e">
        <f ca="1">INDEX(THREEPTA_COEFFS,1,1)+AC4405*INDEX(THREEPTA_COEFFS,1,2)+J4405*INDEX(THREEPTA_COEFFS,1,3)+AA4405*INDEX(THREEPTA_COEFFS,1,4)+K4405*INDEX(THREEPTA_COEFFS,1,5)+L4406*INDEX(THREEPTA_COEFFS,1,6)+Z4409*Z4410</f>
        <v>#N/A</v>
      </c>
      <c r="AE4405" s="223" t="e">
        <f ca="1">INDEX(THREEPTPCT_COEFFS,1,1)+K4405*INDEX(THREEPTPCT_COEFFS,1,2)+L4406*INDEX(THREEPTPCT_COEFFS,1,3)+AA4409*AA4410</f>
        <v>#N/A</v>
      </c>
      <c r="AF4405" s="55" t="e">
        <f t="shared" ref="AF4405:AF4406" ca="1" si="7609">AC4405-AD4405</f>
        <v>#N/A</v>
      </c>
      <c r="AG4405" s="223" t="e">
        <f ca="1">INDEX(TWOPTPCT_COEFFS,1,1)+AB4405*INDEX(TWOPTPCT_COEFFS,1,2)+I4406*INDEX(TWOPTPCT_COEFFS,1,3)+G4406*INDEX(TWOPTPCT_COEFFS,1,4)+L4406*INDEX(TWOPTPCT_COEFFS,1,5)+AB4409*AB4410</f>
        <v>#N/A</v>
      </c>
      <c r="AH4405" s="223" t="e">
        <f ca="1">INDEX(FTA_COEFFS,1,1)+O4405*INDEX(FTA_COEFFS,1,2)+N4406*INDEX(FTA_COEFFS,1,3)+(Q4405+R4405)*INDEX(FTA_COEFFS,1,4)+(Q4406+R4406)*INDEX(FTA_COEFFS,1,5)+M4406*INDEX(FTA_COEFFS,1,6)+AC4409*AC4410</f>
        <v>#N/A</v>
      </c>
      <c r="AI4405" s="223" t="e">
        <f ca="1">INDEX(FTPCT_COEFFS,1,1)+P4405*INDEX(FTPCT_COEFFS,1,2)+F4405*INDEX(FTPCT_COEFFS,1,3)+G4406*INDEX(FTPCT_COEFFS,1,4)+AD4409*AD4410</f>
        <v>#N/A</v>
      </c>
      <c r="AJ4405" s="338" t="e">
        <f t="shared" ref="AJ4405:AJ4406" ca="1" si="7610">AD4405*AE4405/100+AF4405*AG4405+AH4405*AI4405/100</f>
        <v>#N/A</v>
      </c>
      <c r="AK4405" s="55"/>
      <c r="AL4405" s="55"/>
      <c r="AM4405" s="55"/>
      <c r="AN4405" s="55"/>
      <c r="AO4405" s="55"/>
      <c r="AP4405" s="55"/>
      <c r="AQ4405" s="55"/>
      <c r="AR4405" s="55"/>
    </row>
    <row r="4406" spans="1:45" x14ac:dyDescent="0.3">
      <c r="B4406" s="54" t="s">
        <v>175</v>
      </c>
      <c r="C4406" s="54">
        <f>C4399</f>
        <v>0</v>
      </c>
      <c r="D4406" s="56" t="e">
        <f t="shared" ca="1" si="7602"/>
        <v>#N/A</v>
      </c>
      <c r="E4406" s="52" t="e">
        <f t="shared" ref="E4406:W4406" si="7611">E4399</f>
        <v>#N/A</v>
      </c>
      <c r="F4406" s="52" t="e">
        <f t="shared" si="7611"/>
        <v>#N/A</v>
      </c>
      <c r="G4406" s="52" t="e">
        <f t="shared" si="7611"/>
        <v>#N/A</v>
      </c>
      <c r="H4406" s="52" t="e">
        <f t="shared" si="7611"/>
        <v>#N/A</v>
      </c>
      <c r="I4406" s="52" t="e">
        <f t="shared" si="7611"/>
        <v>#N/A</v>
      </c>
      <c r="J4406" s="52" t="e">
        <f t="shared" si="7611"/>
        <v>#N/A</v>
      </c>
      <c r="K4406" s="52" t="e">
        <f t="shared" si="7611"/>
        <v>#N/A</v>
      </c>
      <c r="L4406" s="52" t="e">
        <f t="shared" si="7611"/>
        <v>#N/A</v>
      </c>
      <c r="M4406" s="52" t="e">
        <f t="shared" si="7611"/>
        <v>#N/A</v>
      </c>
      <c r="N4406" s="52" t="e">
        <f t="shared" si="7611"/>
        <v>#N/A</v>
      </c>
      <c r="O4406" s="52" t="e">
        <f t="shared" si="7611"/>
        <v>#N/A</v>
      </c>
      <c r="P4406" s="52" t="e">
        <f t="shared" si="7611"/>
        <v>#N/A</v>
      </c>
      <c r="Q4406" s="52" t="e">
        <f t="shared" si="7611"/>
        <v>#N/A</v>
      </c>
      <c r="R4406" s="52" t="e">
        <f t="shared" si="7611"/>
        <v>#N/A</v>
      </c>
      <c r="S4406" s="52" t="e">
        <f t="shared" si="7611"/>
        <v>#N/A</v>
      </c>
      <c r="T4406" s="52" t="e">
        <f t="shared" si="7611"/>
        <v>#N/A</v>
      </c>
      <c r="U4406" s="52" t="e">
        <f t="shared" si="7611"/>
        <v>#N/A</v>
      </c>
      <c r="V4406" s="52" t="e">
        <f t="shared" si="7611"/>
        <v>#N/A</v>
      </c>
      <c r="W4406" s="52" t="e">
        <f t="shared" si="7611"/>
        <v>#N/A</v>
      </c>
      <c r="X4406" s="55" t="e">
        <f t="shared" si="7604"/>
        <v>#N/A</v>
      </c>
      <c r="Y4406" s="55" t="e">
        <f t="shared" si="7605"/>
        <v>#N/A</v>
      </c>
      <c r="Z4406" s="55" t="e">
        <f t="shared" ref="Z4406" si="7612">Z4405</f>
        <v>#N/A</v>
      </c>
      <c r="AA4406" s="55" t="e">
        <f t="shared" si="7607"/>
        <v>#N/A</v>
      </c>
      <c r="AB4406" s="336" t="e">
        <f t="shared" si="7608"/>
        <v>#N/A</v>
      </c>
      <c r="AC4406" s="223" t="e">
        <f ca="1">INDEX(FGA_COEFFS,1,1)+Z4406*INDEX(FGA_COEFFS,1,2)+Y4406*INDEX(FGA_COEFFS,1,3)+R4406*INDEX(FGA_COEFFS,1,4)+Q4405*INDEX(FGA_COEFFS,1,5)+S4406*INDEX(FGA_COEFFS,1,6)+T4405*INDEX(FGA_COEFFS,1,7)+M4405*INDEX(FGA_COEFFS,1,8)+Y4409*Y4411</f>
        <v>#N/A</v>
      </c>
      <c r="AD4406" s="223" t="e">
        <f ca="1">INDEX(THREEPTA_COEFFS,1,1)+AC4406*INDEX(THREEPTA_COEFFS,1,2)+J4406*INDEX(THREEPTA_COEFFS,1,3)+AA4406*INDEX(THREEPTA_COEFFS,1,4)+K4406*INDEX(THREEPTA_COEFFS,1,5)+L4405*INDEX(THREEPTA_COEFFS,1,6)+Z4409*Z4411</f>
        <v>#N/A</v>
      </c>
      <c r="AE4406" s="223" t="e">
        <f ca="1">INDEX(THREEPTPCT_COEFFS,1,1)+K4406*INDEX(THREEPTPCT_COEFFS,1,2)+L4405*INDEX(THREEPTPCT_COEFFS,1,3)+AA4409*AA4411</f>
        <v>#N/A</v>
      </c>
      <c r="AF4406" s="55" t="e">
        <f t="shared" ca="1" si="7609"/>
        <v>#N/A</v>
      </c>
      <c r="AG4406" s="223" t="e">
        <f ca="1">INDEX(TWOPTPCT_COEFFS,1,1)+AB4406*INDEX(TWOPTPCT_COEFFS,1,2)+I4405*INDEX(TWOPTPCT_COEFFS,1,3)+G4405*INDEX(TWOPTPCT_COEFFS,1,4)+L4405*INDEX(TWOPTPCT_COEFFS,1,5)+AB4409*AB4411</f>
        <v>#N/A</v>
      </c>
      <c r="AH4406" s="223" t="e">
        <f ca="1">INDEX(FTA_COEFFS,1,1)+O4406*INDEX(FTA_COEFFS,1,2)+N4405*INDEX(FTA_COEFFS,1,3)+(Q4406+R4406)*INDEX(FTA_COEFFS,1,4)+(Q4405+R4405)*INDEX(FTA_COEFFS,1,5)+M4405*INDEX(FTA_COEFFS,1,6)+AC4409*AC4411</f>
        <v>#N/A</v>
      </c>
      <c r="AI4406" s="223" t="e">
        <f ca="1">INDEX(FTPCT_COEFFS,1,1)+P4406*INDEX(FTPCT_COEFFS,1,2)+F4406*INDEX(FTPCT_COEFFS,1,3)+G4405*INDEX(FTPCT_COEFFS,1,4)+AD4409*AD4411</f>
        <v>#N/A</v>
      </c>
      <c r="AJ4406" s="338" t="e">
        <f t="shared" ca="1" si="7610"/>
        <v>#N/A</v>
      </c>
      <c r="AK4406" s="55"/>
      <c r="AL4406" s="55"/>
      <c r="AM4406" s="55"/>
      <c r="AN4406" s="55"/>
      <c r="AO4406" s="55"/>
      <c r="AP4406" s="55"/>
      <c r="AQ4406" s="55"/>
      <c r="AR4406" s="55"/>
    </row>
    <row r="4407" spans="1:45" x14ac:dyDescent="0.3">
      <c r="A4407" s="54" t="e">
        <f ca="1">IF(D4405&gt;(D4406+(AVERAGE(V4405,W4405)-AVERAGE(V4406,W4406))/2)+2.5,C4405,IF(D4406&gt;(D4405+(AVERAGE(V4406,W4406)-AVERAGE(V4405,W4405))/2)+2.5,C4406,"Close"))</f>
        <v>#N/A</v>
      </c>
      <c r="B4407" s="64" t="e">
        <f ca="1">IF(D4406&gt;D4405,C4406,C4405)</f>
        <v>#N/A</v>
      </c>
      <c r="D4407" s="56"/>
      <c r="X4407" s="55"/>
      <c r="Y4407" s="55"/>
      <c r="Z4407" s="55"/>
      <c r="AA4407" s="55"/>
      <c r="AB4407" s="55"/>
      <c r="AC4407" s="337"/>
      <c r="AD4407" s="337"/>
      <c r="AE4407" s="337"/>
      <c r="AF4407" s="337"/>
      <c r="AG4407" s="337"/>
      <c r="AH4407" s="337"/>
      <c r="AI4407" s="337"/>
      <c r="AJ4407" s="337"/>
      <c r="AK4407" s="337"/>
      <c r="AL4407" s="337"/>
      <c r="AM4407" s="55"/>
      <c r="AN4407" s="55"/>
      <c r="AO4407" s="55"/>
      <c r="AP4407" s="55"/>
      <c r="AQ4407" s="55"/>
      <c r="AR4407" s="55"/>
      <c r="AS4407" s="55"/>
    </row>
    <row r="4408" spans="1:45" x14ac:dyDescent="0.3">
      <c r="X4408" s="54" t="s">
        <v>1305</v>
      </c>
      <c r="Y4408" s="54" t="s">
        <v>128</v>
      </c>
      <c r="Z4408" s="54" t="s">
        <v>157</v>
      </c>
      <c r="AA4408" s="54" t="s">
        <v>151</v>
      </c>
      <c r="AB4408" s="54" t="s">
        <v>1327</v>
      </c>
      <c r="AC4408" s="54" t="s">
        <v>129</v>
      </c>
      <c r="AD4408" s="54" t="s">
        <v>116</v>
      </c>
      <c r="AE4408" s="54"/>
      <c r="AF4408" s="54"/>
      <c r="AG4408" s="54"/>
      <c r="AH4408" s="54"/>
      <c r="AI4408" s="54"/>
      <c r="AJ4408" s="54"/>
      <c r="AK4408" s="54"/>
      <c r="AL4408" s="54"/>
      <c r="AM4408" s="54"/>
      <c r="AN4408" s="54"/>
      <c r="AO4408" s="54"/>
      <c r="AP4408" s="54"/>
      <c r="AQ4408" s="54"/>
      <c r="AR4408" s="54"/>
      <c r="AS4408" s="54"/>
    </row>
    <row r="4409" spans="1:45" x14ac:dyDescent="0.3">
      <c r="X4409" s="54"/>
      <c r="Y4409" s="54">
        <f t="shared" ref="Y4409:AD4409" si="7613">Y4402</f>
        <v>6.4436999999999998</v>
      </c>
      <c r="Z4409" s="54">
        <f t="shared" si="7613"/>
        <v>4.9371</v>
      </c>
      <c r="AA4409" s="54">
        <f t="shared" si="7613"/>
        <v>11.350300000000001</v>
      </c>
      <c r="AB4409" s="54">
        <f t="shared" si="7613"/>
        <v>7.1900000000000006E-2</v>
      </c>
      <c r="AC4409" s="54">
        <f t="shared" si="7613"/>
        <v>6.2766000000000002</v>
      </c>
      <c r="AD4409" s="54">
        <f t="shared" si="7613"/>
        <v>11.042999999999999</v>
      </c>
      <c r="AE4409" s="54"/>
      <c r="AF4409" s="336"/>
      <c r="AG4409" s="336"/>
      <c r="AH4409" s="336"/>
      <c r="AI4409" s="54"/>
      <c r="AJ4409" s="54"/>
      <c r="AK4409" s="54"/>
      <c r="AL4409" s="54"/>
      <c r="AM4409" s="54"/>
      <c r="AN4409" s="54"/>
      <c r="AO4409" s="54"/>
      <c r="AP4409" s="54"/>
      <c r="AQ4409" s="54"/>
      <c r="AR4409" s="54"/>
      <c r="AS4409" s="54"/>
    </row>
    <row r="4410" spans="1:45" x14ac:dyDescent="0.3">
      <c r="D4410" s="56"/>
      <c r="X4410" s="336"/>
      <c r="Y4410" s="336">
        <f t="shared" ca="1" si="7601"/>
        <v>-1.1715874660097734</v>
      </c>
      <c r="Z4410" s="336">
        <f t="shared" ca="1" si="7601"/>
        <v>0.69083389729723144</v>
      </c>
      <c r="AA4410" s="336">
        <f t="shared" ca="1" si="7601"/>
        <v>-0.25131042735847858</v>
      </c>
      <c r="AB4410" s="336">
        <f t="shared" ca="1" si="7601"/>
        <v>-3.2672771469357802E-3</v>
      </c>
      <c r="AC4410" s="336">
        <f t="shared" ca="1" si="7601"/>
        <v>-5.8652330048340584E-2</v>
      </c>
      <c r="AD4410" s="336">
        <f t="shared" ca="1" si="7601"/>
        <v>-0.5699834897920153</v>
      </c>
      <c r="AE4410" s="336"/>
      <c r="AF4410" s="336"/>
      <c r="AG4410" s="336"/>
      <c r="AH4410" s="336"/>
      <c r="AI4410" s="54"/>
      <c r="AJ4410" s="54"/>
      <c r="AK4410" s="54"/>
      <c r="AL4410" s="336"/>
      <c r="AM4410" s="336"/>
      <c r="AN4410" s="336"/>
      <c r="AO4410" s="336"/>
      <c r="AP4410" s="54"/>
      <c r="AQ4410" s="336"/>
      <c r="AR4410" s="336"/>
      <c r="AS4410" s="336"/>
    </row>
    <row r="4411" spans="1:45" x14ac:dyDescent="0.3">
      <c r="C4411" s="54"/>
      <c r="D4411" s="56"/>
      <c r="Y4411" s="336">
        <f t="shared" ca="1" si="7601"/>
        <v>0.32005153058758395</v>
      </c>
      <c r="Z4411" s="336">
        <f t="shared" ca="1" si="7601"/>
        <v>-0.14360312131789174</v>
      </c>
      <c r="AA4411" s="336">
        <f t="shared" ca="1" si="7601"/>
        <v>2.2204502702455838E-3</v>
      </c>
      <c r="AB4411" s="336">
        <f t="shared" ca="1" si="7601"/>
        <v>1.1398251595708542</v>
      </c>
      <c r="AC4411" s="336">
        <f t="shared" ca="1" si="7601"/>
        <v>9.7238340498710968E-2</v>
      </c>
      <c r="AD4411" s="336">
        <f t="shared" ca="1" si="7601"/>
        <v>-9.2405192615550455E-2</v>
      </c>
      <c r="AE4411" s="55"/>
      <c r="AF4411" s="55"/>
      <c r="AG4411" s="55"/>
      <c r="AH4411" s="55"/>
      <c r="AI4411" s="55"/>
      <c r="AJ4411" s="55"/>
      <c r="AK4411" s="55"/>
      <c r="AL4411" s="55"/>
      <c r="AM4411" s="55"/>
      <c r="AN4411" s="55"/>
      <c r="AO4411" s="55"/>
      <c r="AP4411" s="55"/>
      <c r="AQ4411" s="55"/>
      <c r="AR4411" s="55"/>
      <c r="AS4411" s="55"/>
    </row>
    <row r="4412" spans="1:45" x14ac:dyDescent="0.3">
      <c r="B4412" s="54" t="s">
        <v>172</v>
      </c>
      <c r="C4412" s="53">
        <f>C4405</f>
        <v>0</v>
      </c>
      <c r="D4412" s="56" t="e">
        <f t="shared" ref="D4412:D4413" ca="1" si="7614">AJ4412</f>
        <v>#N/A</v>
      </c>
      <c r="E4412" s="52" t="e">
        <f t="shared" ref="E4412:W4412" si="7615">E4405</f>
        <v>#N/A</v>
      </c>
      <c r="F4412" s="52" t="e">
        <f t="shared" si="7615"/>
        <v>#N/A</v>
      </c>
      <c r="G4412" s="52" t="e">
        <f t="shared" si="7615"/>
        <v>#N/A</v>
      </c>
      <c r="H4412" s="52" t="e">
        <f t="shared" si="7615"/>
        <v>#N/A</v>
      </c>
      <c r="I4412" s="52" t="e">
        <f t="shared" si="7615"/>
        <v>#N/A</v>
      </c>
      <c r="J4412" s="52" t="e">
        <f t="shared" si="7615"/>
        <v>#N/A</v>
      </c>
      <c r="K4412" s="52" t="e">
        <f t="shared" si="7615"/>
        <v>#N/A</v>
      </c>
      <c r="L4412" s="52" t="e">
        <f t="shared" si="7615"/>
        <v>#N/A</v>
      </c>
      <c r="M4412" s="52" t="e">
        <f t="shared" si="7615"/>
        <v>#N/A</v>
      </c>
      <c r="N4412" s="52" t="e">
        <f t="shared" si="7615"/>
        <v>#N/A</v>
      </c>
      <c r="O4412" s="52" t="e">
        <f t="shared" si="7615"/>
        <v>#N/A</v>
      </c>
      <c r="P4412" s="52" t="e">
        <f t="shared" si="7615"/>
        <v>#N/A</v>
      </c>
      <c r="Q4412" s="52" t="e">
        <f t="shared" si="7615"/>
        <v>#N/A</v>
      </c>
      <c r="R4412" s="52" t="e">
        <f t="shared" si="7615"/>
        <v>#N/A</v>
      </c>
      <c r="S4412" s="52" t="e">
        <f t="shared" si="7615"/>
        <v>#N/A</v>
      </c>
      <c r="T4412" s="52" t="e">
        <f t="shared" si="7615"/>
        <v>#N/A</v>
      </c>
      <c r="U4412" s="52" t="e">
        <f t="shared" si="7615"/>
        <v>#N/A</v>
      </c>
      <c r="V4412" s="52" t="e">
        <f t="shared" si="7615"/>
        <v>#N/A</v>
      </c>
      <c r="W4412" s="52" t="e">
        <f t="shared" si="7615"/>
        <v>#N/A</v>
      </c>
      <c r="X4412" s="55" t="e">
        <f t="shared" ref="X4412:X4413" si="7616">(H4412-(O4412*P4412)/100-3*(J4412*K4412)/100)/2</f>
        <v>#N/A</v>
      </c>
      <c r="Y4412" s="55" t="e">
        <f t="shared" ref="Y4412:Y4413" si="7617">SUM(X4412,(J4412*K4412/100))/(F4412/100)</f>
        <v>#N/A</v>
      </c>
      <c r="Z4412" s="55" t="e">
        <f t="shared" ref="Z4412" si="7618">U4412*0.5+U4413*0.5</f>
        <v>#N/A</v>
      </c>
      <c r="AA4412" s="55" t="e">
        <f t="shared" ref="AA4412:AA4413" si="7619">J4412/Y4412</f>
        <v>#N/A</v>
      </c>
      <c r="AB4412" s="336" t="e">
        <f t="shared" ref="AB4412:AB4413" si="7620">X4412/(Y4412-J4412)</f>
        <v>#N/A</v>
      </c>
      <c r="AC4412" s="223" t="e">
        <f ca="1">INDEX(FGA_COEFFS,1,1)+Z4412*INDEX(FGA_COEFFS,1,2)+Y4412*INDEX(FGA_COEFFS,1,3)+R4412*INDEX(FGA_COEFFS,1,4)+Q4413*INDEX(FGA_COEFFS,1,5)+S4412*INDEX(FGA_COEFFS,1,6)+T4413*INDEX(FGA_COEFFS,1,7)+M4413*INDEX(FGA_COEFFS,1,8)+Y4416*Y4417</f>
        <v>#N/A</v>
      </c>
      <c r="AD4412" s="223" t="e">
        <f ca="1">INDEX(THREEPTA_COEFFS,1,1)+AC4412*INDEX(THREEPTA_COEFFS,1,2)+J4412*INDEX(THREEPTA_COEFFS,1,3)+AA4412*INDEX(THREEPTA_COEFFS,1,4)+K4412*INDEX(THREEPTA_COEFFS,1,5)+L4413*INDEX(THREEPTA_COEFFS,1,6)+Z4416*Z4417</f>
        <v>#N/A</v>
      </c>
      <c r="AE4412" s="223" t="e">
        <f ca="1">INDEX(THREEPTPCT_COEFFS,1,1)+K4412*INDEX(THREEPTPCT_COEFFS,1,2)+L4413*INDEX(THREEPTPCT_COEFFS,1,3)+AA4416*AA4417</f>
        <v>#N/A</v>
      </c>
      <c r="AF4412" s="55" t="e">
        <f t="shared" ref="AF4412:AF4413" ca="1" si="7621">AC4412-AD4412</f>
        <v>#N/A</v>
      </c>
      <c r="AG4412" s="223" t="e">
        <f ca="1">INDEX(TWOPTPCT_COEFFS,1,1)+AB4412*INDEX(TWOPTPCT_COEFFS,1,2)+I4413*INDEX(TWOPTPCT_COEFFS,1,3)+G4413*INDEX(TWOPTPCT_COEFFS,1,4)+L4413*INDEX(TWOPTPCT_COEFFS,1,5)+AB4416*AB4417</f>
        <v>#N/A</v>
      </c>
      <c r="AH4412" s="223" t="e">
        <f ca="1">INDEX(FTA_COEFFS,1,1)+O4412*INDEX(FTA_COEFFS,1,2)+N4413*INDEX(FTA_COEFFS,1,3)+(Q4412+R4412)*INDEX(FTA_COEFFS,1,4)+(Q4413+R4413)*INDEX(FTA_COEFFS,1,5)+M4413*INDEX(FTA_COEFFS,1,6)+AC4416*AC4417</f>
        <v>#N/A</v>
      </c>
      <c r="AI4412" s="223" t="e">
        <f ca="1">INDEX(FTPCT_COEFFS,1,1)+P4412*INDEX(FTPCT_COEFFS,1,2)+F4412*INDEX(FTPCT_COEFFS,1,3)+G4413*INDEX(FTPCT_COEFFS,1,4)+AD4416*AD4417</f>
        <v>#N/A</v>
      </c>
      <c r="AJ4412" s="338" t="e">
        <f t="shared" ref="AJ4412:AJ4413" ca="1" si="7622">AD4412*AE4412/100+AF4412*AG4412+AH4412*AI4412/100</f>
        <v>#N/A</v>
      </c>
      <c r="AK4412" s="55"/>
      <c r="AL4412" s="55"/>
      <c r="AM4412" s="55"/>
      <c r="AN4412" s="55"/>
      <c r="AO4412" s="55"/>
      <c r="AP4412" s="55"/>
      <c r="AQ4412" s="55"/>
      <c r="AR4412" s="55"/>
    </row>
    <row r="4413" spans="1:45" x14ac:dyDescent="0.3">
      <c r="B4413" s="54" t="s">
        <v>175</v>
      </c>
      <c r="C4413" s="54">
        <f>C4406</f>
        <v>0</v>
      </c>
      <c r="D4413" s="56" t="e">
        <f t="shared" ca="1" si="7614"/>
        <v>#N/A</v>
      </c>
      <c r="E4413" s="52" t="e">
        <f t="shared" ref="E4413:W4413" si="7623">E4406</f>
        <v>#N/A</v>
      </c>
      <c r="F4413" s="52" t="e">
        <f t="shared" si="7623"/>
        <v>#N/A</v>
      </c>
      <c r="G4413" s="52" t="e">
        <f t="shared" si="7623"/>
        <v>#N/A</v>
      </c>
      <c r="H4413" s="52" t="e">
        <f t="shared" si="7623"/>
        <v>#N/A</v>
      </c>
      <c r="I4413" s="52" t="e">
        <f t="shared" si="7623"/>
        <v>#N/A</v>
      </c>
      <c r="J4413" s="52" t="e">
        <f t="shared" si="7623"/>
        <v>#N/A</v>
      </c>
      <c r="K4413" s="52" t="e">
        <f t="shared" si="7623"/>
        <v>#N/A</v>
      </c>
      <c r="L4413" s="52" t="e">
        <f t="shared" si="7623"/>
        <v>#N/A</v>
      </c>
      <c r="M4413" s="52" t="e">
        <f t="shared" si="7623"/>
        <v>#N/A</v>
      </c>
      <c r="N4413" s="52" t="e">
        <f t="shared" si="7623"/>
        <v>#N/A</v>
      </c>
      <c r="O4413" s="52" t="e">
        <f t="shared" si="7623"/>
        <v>#N/A</v>
      </c>
      <c r="P4413" s="52" t="e">
        <f t="shared" si="7623"/>
        <v>#N/A</v>
      </c>
      <c r="Q4413" s="52" t="e">
        <f t="shared" si="7623"/>
        <v>#N/A</v>
      </c>
      <c r="R4413" s="52" t="e">
        <f t="shared" si="7623"/>
        <v>#N/A</v>
      </c>
      <c r="S4413" s="52" t="e">
        <f t="shared" si="7623"/>
        <v>#N/A</v>
      </c>
      <c r="T4413" s="52" t="e">
        <f t="shared" si="7623"/>
        <v>#N/A</v>
      </c>
      <c r="U4413" s="52" t="e">
        <f t="shared" si="7623"/>
        <v>#N/A</v>
      </c>
      <c r="V4413" s="52" t="e">
        <f t="shared" si="7623"/>
        <v>#N/A</v>
      </c>
      <c r="W4413" s="52" t="e">
        <f t="shared" si="7623"/>
        <v>#N/A</v>
      </c>
      <c r="X4413" s="55" t="e">
        <f t="shared" si="7616"/>
        <v>#N/A</v>
      </c>
      <c r="Y4413" s="55" t="e">
        <f t="shared" si="7617"/>
        <v>#N/A</v>
      </c>
      <c r="Z4413" s="55" t="e">
        <f t="shared" ref="Z4413" si="7624">Z4412</f>
        <v>#N/A</v>
      </c>
      <c r="AA4413" s="55" t="e">
        <f t="shared" si="7619"/>
        <v>#N/A</v>
      </c>
      <c r="AB4413" s="336" t="e">
        <f t="shared" si="7620"/>
        <v>#N/A</v>
      </c>
      <c r="AC4413" s="223" t="e">
        <f ca="1">INDEX(FGA_COEFFS,1,1)+Z4413*INDEX(FGA_COEFFS,1,2)+Y4413*INDEX(FGA_COEFFS,1,3)+R4413*INDEX(FGA_COEFFS,1,4)+Q4412*INDEX(FGA_COEFFS,1,5)+S4413*INDEX(FGA_COEFFS,1,6)+T4412*INDEX(FGA_COEFFS,1,7)+M4412*INDEX(FGA_COEFFS,1,8)+Y4416*Y4418</f>
        <v>#N/A</v>
      </c>
      <c r="AD4413" s="223" t="e">
        <f ca="1">INDEX(THREEPTA_COEFFS,1,1)+AC4413*INDEX(THREEPTA_COEFFS,1,2)+J4413*INDEX(THREEPTA_COEFFS,1,3)+AA4413*INDEX(THREEPTA_COEFFS,1,4)+K4413*INDEX(THREEPTA_COEFFS,1,5)+L4412*INDEX(THREEPTA_COEFFS,1,6)+Z4416*Z4418</f>
        <v>#N/A</v>
      </c>
      <c r="AE4413" s="223" t="e">
        <f ca="1">INDEX(THREEPTPCT_COEFFS,1,1)+K4413*INDEX(THREEPTPCT_COEFFS,1,2)+L4412*INDEX(THREEPTPCT_COEFFS,1,3)+AA4416*AA4418</f>
        <v>#N/A</v>
      </c>
      <c r="AF4413" s="55" t="e">
        <f t="shared" ca="1" si="7621"/>
        <v>#N/A</v>
      </c>
      <c r="AG4413" s="223" t="e">
        <f ca="1">INDEX(TWOPTPCT_COEFFS,1,1)+AB4413*INDEX(TWOPTPCT_COEFFS,1,2)+I4412*INDEX(TWOPTPCT_COEFFS,1,3)+G4412*INDEX(TWOPTPCT_COEFFS,1,4)+L4412*INDEX(TWOPTPCT_COEFFS,1,5)+AB4416*AB4418</f>
        <v>#N/A</v>
      </c>
      <c r="AH4413" s="223" t="e">
        <f ca="1">INDEX(FTA_COEFFS,1,1)+O4413*INDEX(FTA_COEFFS,1,2)+N4412*INDEX(FTA_COEFFS,1,3)+(Q4413+R4413)*INDEX(FTA_COEFFS,1,4)+(Q4412+R4412)*INDEX(FTA_COEFFS,1,5)+M4412*INDEX(FTA_COEFFS,1,6)+AC4416*AC4418</f>
        <v>#N/A</v>
      </c>
      <c r="AI4413" s="223" t="e">
        <f ca="1">INDEX(FTPCT_COEFFS,1,1)+P4413*INDEX(FTPCT_COEFFS,1,2)+F4413*INDEX(FTPCT_COEFFS,1,3)+G4412*INDEX(FTPCT_COEFFS,1,4)+AD4416*AD4418</f>
        <v>#N/A</v>
      </c>
      <c r="AJ4413" s="338" t="e">
        <f t="shared" ca="1" si="7622"/>
        <v>#N/A</v>
      </c>
      <c r="AK4413" s="55"/>
      <c r="AL4413" s="55"/>
      <c r="AM4413" s="55"/>
      <c r="AN4413" s="55"/>
      <c r="AO4413" s="55"/>
      <c r="AP4413" s="55"/>
      <c r="AQ4413" s="55"/>
      <c r="AR4413" s="55"/>
    </row>
    <row r="4414" spans="1:45" x14ac:dyDescent="0.3">
      <c r="A4414" s="54" t="e">
        <f ca="1">IF(D4412&gt;(D4413+(AVERAGE(V4412,W4412)-AVERAGE(V4413,W4413))/2)+2.5,C4412,IF(D4413&gt;(D4412+(AVERAGE(V4413,W4413)-AVERAGE(V4412,W4412))/2)+2.5,C4413,"Close"))</f>
        <v>#N/A</v>
      </c>
      <c r="B4414" s="64" t="e">
        <f ca="1">IF(D4413&gt;D4412,C4413,C4412)</f>
        <v>#N/A</v>
      </c>
      <c r="D4414" s="56"/>
      <c r="X4414" s="55"/>
      <c r="Y4414" s="55"/>
      <c r="Z4414" s="55"/>
      <c r="AA4414" s="55"/>
      <c r="AB4414" s="55"/>
      <c r="AC4414" s="337"/>
      <c r="AD4414" s="337"/>
      <c r="AE4414" s="337"/>
      <c r="AF4414" s="337"/>
      <c r="AG4414" s="337"/>
      <c r="AH4414" s="337"/>
      <c r="AI4414" s="337"/>
      <c r="AJ4414" s="337"/>
      <c r="AK4414" s="337"/>
      <c r="AL4414" s="337"/>
      <c r="AM4414" s="55"/>
      <c r="AN4414" s="55"/>
      <c r="AO4414" s="55"/>
      <c r="AP4414" s="55"/>
      <c r="AQ4414" s="55"/>
      <c r="AR4414" s="55"/>
      <c r="AS4414" s="55"/>
    </row>
    <row r="4415" spans="1:45" x14ac:dyDescent="0.3">
      <c r="X4415" s="54" t="s">
        <v>1305</v>
      </c>
      <c r="Y4415" s="54" t="s">
        <v>128</v>
      </c>
      <c r="Z4415" s="54" t="s">
        <v>157</v>
      </c>
      <c r="AA4415" s="54" t="s">
        <v>151</v>
      </c>
      <c r="AB4415" s="54" t="s">
        <v>1327</v>
      </c>
      <c r="AC4415" s="54" t="s">
        <v>129</v>
      </c>
      <c r="AD4415" s="54" t="s">
        <v>116</v>
      </c>
      <c r="AE4415" s="54"/>
      <c r="AF4415" s="54"/>
      <c r="AG4415" s="54"/>
      <c r="AH4415" s="54"/>
      <c r="AI4415" s="54"/>
      <c r="AJ4415" s="54"/>
      <c r="AK4415" s="54"/>
      <c r="AL4415" s="54"/>
      <c r="AM4415" s="54"/>
      <c r="AN4415" s="54"/>
      <c r="AO4415" s="54"/>
      <c r="AP4415" s="54"/>
      <c r="AQ4415" s="54"/>
      <c r="AR4415" s="54"/>
      <c r="AS4415" s="54"/>
    </row>
    <row r="4416" spans="1:45" x14ac:dyDescent="0.3">
      <c r="X4416" s="54"/>
      <c r="Y4416" s="54">
        <f t="shared" ref="Y4416:AD4416" si="7625">Y4409</f>
        <v>6.4436999999999998</v>
      </c>
      <c r="Z4416" s="54">
        <f t="shared" si="7625"/>
        <v>4.9371</v>
      </c>
      <c r="AA4416" s="54">
        <f t="shared" si="7625"/>
        <v>11.350300000000001</v>
      </c>
      <c r="AB4416" s="54">
        <f t="shared" si="7625"/>
        <v>7.1900000000000006E-2</v>
      </c>
      <c r="AC4416" s="54">
        <f t="shared" si="7625"/>
        <v>6.2766000000000002</v>
      </c>
      <c r="AD4416" s="54">
        <f t="shared" si="7625"/>
        <v>11.042999999999999</v>
      </c>
      <c r="AE4416" s="54"/>
      <c r="AF4416" s="336"/>
      <c r="AG4416" s="336"/>
      <c r="AH4416" s="336"/>
      <c r="AI4416" s="54"/>
      <c r="AJ4416" s="54"/>
      <c r="AK4416" s="54"/>
      <c r="AL4416" s="54"/>
      <c r="AM4416" s="54"/>
      <c r="AN4416" s="54"/>
      <c r="AO4416" s="54"/>
      <c r="AP4416" s="54"/>
      <c r="AQ4416" s="54"/>
      <c r="AR4416" s="54"/>
      <c r="AS4416" s="54"/>
    </row>
    <row r="4417" spans="1:45" x14ac:dyDescent="0.3">
      <c r="D4417" s="56"/>
      <c r="X4417" s="336"/>
      <c r="Y4417" s="336">
        <f t="shared" ca="1" si="7601"/>
        <v>-0.94416757741108537</v>
      </c>
      <c r="Z4417" s="336">
        <f t="shared" ca="1" si="7601"/>
        <v>-4.7409515424934989E-2</v>
      </c>
      <c r="AA4417" s="336">
        <f t="shared" ca="1" si="7601"/>
        <v>-0.40728522450366478</v>
      </c>
      <c r="AB4417" s="336">
        <f t="shared" ca="1" si="7601"/>
        <v>0.75552811286209498</v>
      </c>
      <c r="AC4417" s="336">
        <f t="shared" ca="1" si="7601"/>
        <v>-0.95938654212545771</v>
      </c>
      <c r="AD4417" s="336">
        <f t="shared" ca="1" si="7601"/>
        <v>0.23261469292364262</v>
      </c>
      <c r="AE4417" s="336"/>
      <c r="AF4417" s="336"/>
      <c r="AG4417" s="336"/>
      <c r="AH4417" s="336"/>
      <c r="AI4417" s="54"/>
      <c r="AJ4417" s="54"/>
      <c r="AK4417" s="54"/>
      <c r="AL4417" s="336"/>
      <c r="AM4417" s="336"/>
      <c r="AN4417" s="336"/>
      <c r="AO4417" s="336"/>
      <c r="AP4417" s="54"/>
      <c r="AQ4417" s="336"/>
      <c r="AR4417" s="336"/>
      <c r="AS4417" s="336"/>
    </row>
    <row r="4418" spans="1:45" x14ac:dyDescent="0.3">
      <c r="C4418" s="54"/>
      <c r="D4418" s="56"/>
      <c r="Y4418" s="336">
        <f t="shared" ca="1" si="7601"/>
        <v>-0.92954801567729672</v>
      </c>
      <c r="Z4418" s="336">
        <f t="shared" ca="1" si="7601"/>
        <v>-0.5906794567430701</v>
      </c>
      <c r="AA4418" s="336">
        <f t="shared" ca="1" si="7601"/>
        <v>-1.3637009120465826</v>
      </c>
      <c r="AB4418" s="336">
        <f t="shared" ca="1" si="7601"/>
        <v>1.8433065632520375E-2</v>
      </c>
      <c r="AC4418" s="336">
        <f t="shared" ca="1" si="7601"/>
        <v>0.80112594666600045</v>
      </c>
      <c r="AD4418" s="336">
        <f t="shared" ca="1" si="7601"/>
        <v>-0.86275028463122538</v>
      </c>
      <c r="AE4418" s="55"/>
      <c r="AF4418" s="55"/>
      <c r="AG4418" s="55"/>
      <c r="AH4418" s="55"/>
      <c r="AI4418" s="55"/>
      <c r="AJ4418" s="55"/>
      <c r="AK4418" s="55"/>
      <c r="AL4418" s="55"/>
      <c r="AM4418" s="55"/>
      <c r="AN4418" s="55"/>
      <c r="AO4418" s="55"/>
      <c r="AP4418" s="55"/>
      <c r="AQ4418" s="55"/>
      <c r="AR4418" s="55"/>
      <c r="AS4418" s="55"/>
    </row>
    <row r="4419" spans="1:45" x14ac:dyDescent="0.3">
      <c r="B4419" s="54" t="s">
        <v>172</v>
      </c>
      <c r="C4419" s="53">
        <f>C4412</f>
        <v>0</v>
      </c>
      <c r="D4419" s="56" t="e">
        <f t="shared" ref="D4419:D4420" ca="1" si="7626">AJ4419</f>
        <v>#N/A</v>
      </c>
      <c r="E4419" s="52" t="e">
        <f t="shared" ref="E4419:W4419" si="7627">E4412</f>
        <v>#N/A</v>
      </c>
      <c r="F4419" s="52" t="e">
        <f t="shared" si="7627"/>
        <v>#N/A</v>
      </c>
      <c r="G4419" s="52" t="e">
        <f t="shared" si="7627"/>
        <v>#N/A</v>
      </c>
      <c r="H4419" s="52" t="e">
        <f t="shared" si="7627"/>
        <v>#N/A</v>
      </c>
      <c r="I4419" s="52" t="e">
        <f t="shared" si="7627"/>
        <v>#N/A</v>
      </c>
      <c r="J4419" s="52" t="e">
        <f t="shared" si="7627"/>
        <v>#N/A</v>
      </c>
      <c r="K4419" s="52" t="e">
        <f t="shared" si="7627"/>
        <v>#N/A</v>
      </c>
      <c r="L4419" s="52" t="e">
        <f t="shared" si="7627"/>
        <v>#N/A</v>
      </c>
      <c r="M4419" s="52" t="e">
        <f t="shared" si="7627"/>
        <v>#N/A</v>
      </c>
      <c r="N4419" s="52" t="e">
        <f t="shared" si="7627"/>
        <v>#N/A</v>
      </c>
      <c r="O4419" s="52" t="e">
        <f t="shared" si="7627"/>
        <v>#N/A</v>
      </c>
      <c r="P4419" s="52" t="e">
        <f t="shared" si="7627"/>
        <v>#N/A</v>
      </c>
      <c r="Q4419" s="52" t="e">
        <f t="shared" si="7627"/>
        <v>#N/A</v>
      </c>
      <c r="R4419" s="52" t="e">
        <f t="shared" si="7627"/>
        <v>#N/A</v>
      </c>
      <c r="S4419" s="52" t="e">
        <f t="shared" si="7627"/>
        <v>#N/A</v>
      </c>
      <c r="T4419" s="52" t="e">
        <f t="shared" si="7627"/>
        <v>#N/A</v>
      </c>
      <c r="U4419" s="52" t="e">
        <f t="shared" si="7627"/>
        <v>#N/A</v>
      </c>
      <c r="V4419" s="52" t="e">
        <f t="shared" si="7627"/>
        <v>#N/A</v>
      </c>
      <c r="W4419" s="52" t="e">
        <f t="shared" si="7627"/>
        <v>#N/A</v>
      </c>
      <c r="X4419" s="55" t="e">
        <f t="shared" ref="X4419:X4420" si="7628">(H4419-(O4419*P4419)/100-3*(J4419*K4419)/100)/2</f>
        <v>#N/A</v>
      </c>
      <c r="Y4419" s="55" t="e">
        <f t="shared" ref="Y4419:Y4420" si="7629">SUM(X4419,(J4419*K4419/100))/(F4419/100)</f>
        <v>#N/A</v>
      </c>
      <c r="Z4419" s="55" t="e">
        <f t="shared" ref="Z4419" si="7630">U4419*0.5+U4420*0.5</f>
        <v>#N/A</v>
      </c>
      <c r="AA4419" s="55" t="e">
        <f t="shared" ref="AA4419:AA4420" si="7631">J4419/Y4419</f>
        <v>#N/A</v>
      </c>
      <c r="AB4419" s="336" t="e">
        <f t="shared" ref="AB4419:AB4420" si="7632">X4419/(Y4419-J4419)</f>
        <v>#N/A</v>
      </c>
      <c r="AC4419" s="223" t="e">
        <f ca="1">INDEX(FGA_COEFFS,1,1)+Z4419*INDEX(FGA_COEFFS,1,2)+Y4419*INDEX(FGA_COEFFS,1,3)+R4419*INDEX(FGA_COEFFS,1,4)+Q4420*INDEX(FGA_COEFFS,1,5)+S4419*INDEX(FGA_COEFFS,1,6)+T4420*INDEX(FGA_COEFFS,1,7)+M4420*INDEX(FGA_COEFFS,1,8)+Y4423*Y4424</f>
        <v>#N/A</v>
      </c>
      <c r="AD4419" s="223" t="e">
        <f ca="1">INDEX(THREEPTA_COEFFS,1,1)+AC4419*INDEX(THREEPTA_COEFFS,1,2)+J4419*INDEX(THREEPTA_COEFFS,1,3)+AA4419*INDEX(THREEPTA_COEFFS,1,4)+K4419*INDEX(THREEPTA_COEFFS,1,5)+L4420*INDEX(THREEPTA_COEFFS,1,6)+Z4423*Z4424</f>
        <v>#N/A</v>
      </c>
      <c r="AE4419" s="223" t="e">
        <f ca="1">INDEX(THREEPTPCT_COEFFS,1,1)+K4419*INDEX(THREEPTPCT_COEFFS,1,2)+L4420*INDEX(THREEPTPCT_COEFFS,1,3)+AA4423*AA4424</f>
        <v>#N/A</v>
      </c>
      <c r="AF4419" s="55" t="e">
        <f t="shared" ref="AF4419:AF4420" ca="1" si="7633">AC4419-AD4419</f>
        <v>#N/A</v>
      </c>
      <c r="AG4419" s="223" t="e">
        <f ca="1">INDEX(TWOPTPCT_COEFFS,1,1)+AB4419*INDEX(TWOPTPCT_COEFFS,1,2)+I4420*INDEX(TWOPTPCT_COEFFS,1,3)+G4420*INDEX(TWOPTPCT_COEFFS,1,4)+L4420*INDEX(TWOPTPCT_COEFFS,1,5)+AB4423*AB4424</f>
        <v>#N/A</v>
      </c>
      <c r="AH4419" s="223" t="e">
        <f ca="1">INDEX(FTA_COEFFS,1,1)+O4419*INDEX(FTA_COEFFS,1,2)+N4420*INDEX(FTA_COEFFS,1,3)+(Q4419+R4419)*INDEX(FTA_COEFFS,1,4)+(Q4420+R4420)*INDEX(FTA_COEFFS,1,5)+M4420*INDEX(FTA_COEFFS,1,6)+AC4423*AC4424</f>
        <v>#N/A</v>
      </c>
      <c r="AI4419" s="223" t="e">
        <f ca="1">INDEX(FTPCT_COEFFS,1,1)+P4419*INDEX(FTPCT_COEFFS,1,2)+F4419*INDEX(FTPCT_COEFFS,1,3)+G4420*INDEX(FTPCT_COEFFS,1,4)+AD4423*AD4424</f>
        <v>#N/A</v>
      </c>
      <c r="AJ4419" s="338" t="e">
        <f t="shared" ref="AJ4419:AJ4420" ca="1" si="7634">AD4419*AE4419/100+AF4419*AG4419+AH4419*AI4419/100</f>
        <v>#N/A</v>
      </c>
      <c r="AK4419" s="55"/>
      <c r="AL4419" s="55"/>
      <c r="AM4419" s="55"/>
      <c r="AN4419" s="55"/>
      <c r="AO4419" s="55"/>
      <c r="AP4419" s="55"/>
      <c r="AQ4419" s="55"/>
      <c r="AR4419" s="55"/>
    </row>
    <row r="4420" spans="1:45" x14ac:dyDescent="0.3">
      <c r="B4420" s="54" t="s">
        <v>175</v>
      </c>
      <c r="C4420" s="54">
        <f>C4413</f>
        <v>0</v>
      </c>
      <c r="D4420" s="56" t="e">
        <f t="shared" ca="1" si="7626"/>
        <v>#N/A</v>
      </c>
      <c r="E4420" s="52" t="e">
        <f t="shared" ref="E4420:W4420" si="7635">E4413</f>
        <v>#N/A</v>
      </c>
      <c r="F4420" s="52" t="e">
        <f t="shared" si="7635"/>
        <v>#N/A</v>
      </c>
      <c r="G4420" s="52" t="e">
        <f t="shared" si="7635"/>
        <v>#N/A</v>
      </c>
      <c r="H4420" s="52" t="e">
        <f t="shared" si="7635"/>
        <v>#N/A</v>
      </c>
      <c r="I4420" s="52" t="e">
        <f t="shared" si="7635"/>
        <v>#N/A</v>
      </c>
      <c r="J4420" s="52" t="e">
        <f t="shared" si="7635"/>
        <v>#N/A</v>
      </c>
      <c r="K4420" s="52" t="e">
        <f t="shared" si="7635"/>
        <v>#N/A</v>
      </c>
      <c r="L4420" s="52" t="e">
        <f t="shared" si="7635"/>
        <v>#N/A</v>
      </c>
      <c r="M4420" s="52" t="e">
        <f t="shared" si="7635"/>
        <v>#N/A</v>
      </c>
      <c r="N4420" s="52" t="e">
        <f t="shared" si="7635"/>
        <v>#N/A</v>
      </c>
      <c r="O4420" s="52" t="e">
        <f t="shared" si="7635"/>
        <v>#N/A</v>
      </c>
      <c r="P4420" s="52" t="e">
        <f t="shared" si="7635"/>
        <v>#N/A</v>
      </c>
      <c r="Q4420" s="52" t="e">
        <f t="shared" si="7635"/>
        <v>#N/A</v>
      </c>
      <c r="R4420" s="52" t="e">
        <f t="shared" si="7635"/>
        <v>#N/A</v>
      </c>
      <c r="S4420" s="52" t="e">
        <f t="shared" si="7635"/>
        <v>#N/A</v>
      </c>
      <c r="T4420" s="52" t="e">
        <f t="shared" si="7635"/>
        <v>#N/A</v>
      </c>
      <c r="U4420" s="52" t="e">
        <f t="shared" si="7635"/>
        <v>#N/A</v>
      </c>
      <c r="V4420" s="52" t="e">
        <f t="shared" si="7635"/>
        <v>#N/A</v>
      </c>
      <c r="W4420" s="52" t="e">
        <f t="shared" si="7635"/>
        <v>#N/A</v>
      </c>
      <c r="X4420" s="55" t="e">
        <f t="shared" si="7628"/>
        <v>#N/A</v>
      </c>
      <c r="Y4420" s="55" t="e">
        <f t="shared" si="7629"/>
        <v>#N/A</v>
      </c>
      <c r="Z4420" s="55" t="e">
        <f t="shared" ref="Z4420" si="7636">Z4419</f>
        <v>#N/A</v>
      </c>
      <c r="AA4420" s="55" t="e">
        <f t="shared" si="7631"/>
        <v>#N/A</v>
      </c>
      <c r="AB4420" s="336" t="e">
        <f t="shared" si="7632"/>
        <v>#N/A</v>
      </c>
      <c r="AC4420" s="223" t="e">
        <f ca="1">INDEX(FGA_COEFFS,1,1)+Z4420*INDEX(FGA_COEFFS,1,2)+Y4420*INDEX(FGA_COEFFS,1,3)+R4420*INDEX(FGA_COEFFS,1,4)+Q4419*INDEX(FGA_COEFFS,1,5)+S4420*INDEX(FGA_COEFFS,1,6)+T4419*INDEX(FGA_COEFFS,1,7)+M4419*INDEX(FGA_COEFFS,1,8)+Y4423*Y4425</f>
        <v>#N/A</v>
      </c>
      <c r="AD4420" s="223" t="e">
        <f ca="1">INDEX(THREEPTA_COEFFS,1,1)+AC4420*INDEX(THREEPTA_COEFFS,1,2)+J4420*INDEX(THREEPTA_COEFFS,1,3)+AA4420*INDEX(THREEPTA_COEFFS,1,4)+K4420*INDEX(THREEPTA_COEFFS,1,5)+L4419*INDEX(THREEPTA_COEFFS,1,6)+Z4423*Z4425</f>
        <v>#N/A</v>
      </c>
      <c r="AE4420" s="223" t="e">
        <f ca="1">INDEX(THREEPTPCT_COEFFS,1,1)+K4420*INDEX(THREEPTPCT_COEFFS,1,2)+L4419*INDEX(THREEPTPCT_COEFFS,1,3)+AA4423*AA4425</f>
        <v>#N/A</v>
      </c>
      <c r="AF4420" s="55" t="e">
        <f t="shared" ca="1" si="7633"/>
        <v>#N/A</v>
      </c>
      <c r="AG4420" s="223" t="e">
        <f ca="1">INDEX(TWOPTPCT_COEFFS,1,1)+AB4420*INDEX(TWOPTPCT_COEFFS,1,2)+I4419*INDEX(TWOPTPCT_COEFFS,1,3)+G4419*INDEX(TWOPTPCT_COEFFS,1,4)+L4419*INDEX(TWOPTPCT_COEFFS,1,5)+AB4423*AB4425</f>
        <v>#N/A</v>
      </c>
      <c r="AH4420" s="223" t="e">
        <f ca="1">INDEX(FTA_COEFFS,1,1)+O4420*INDEX(FTA_COEFFS,1,2)+N4419*INDEX(FTA_COEFFS,1,3)+(Q4420+R4420)*INDEX(FTA_COEFFS,1,4)+(Q4419+R4419)*INDEX(FTA_COEFFS,1,5)+M4419*INDEX(FTA_COEFFS,1,6)+AC4423*AC4425</f>
        <v>#N/A</v>
      </c>
      <c r="AI4420" s="223" t="e">
        <f ca="1">INDEX(FTPCT_COEFFS,1,1)+P4420*INDEX(FTPCT_COEFFS,1,2)+F4420*INDEX(FTPCT_COEFFS,1,3)+G4419*INDEX(FTPCT_COEFFS,1,4)+AD4423*AD4425</f>
        <v>#N/A</v>
      </c>
      <c r="AJ4420" s="338" t="e">
        <f t="shared" ca="1" si="7634"/>
        <v>#N/A</v>
      </c>
      <c r="AK4420" s="55"/>
      <c r="AL4420" s="55"/>
      <c r="AM4420" s="55"/>
      <c r="AN4420" s="55"/>
      <c r="AO4420" s="55"/>
      <c r="AP4420" s="55"/>
      <c r="AQ4420" s="55"/>
      <c r="AR4420" s="55"/>
    </row>
    <row r="4421" spans="1:45" x14ac:dyDescent="0.3">
      <c r="A4421" s="54" t="e">
        <f ca="1">IF(D4419&gt;(D4420+(AVERAGE(V4419,W4419)-AVERAGE(V4420,W4420))/2)+2.5,C4419,IF(D4420&gt;(D4419+(AVERAGE(V4420,W4420)-AVERAGE(V4419,W4419))/2)+2.5,C4420,"Close"))</f>
        <v>#N/A</v>
      </c>
      <c r="B4421" s="64" t="e">
        <f ca="1">IF(D4420&gt;D4419,C4420,C4419)</f>
        <v>#N/A</v>
      </c>
      <c r="D4421" s="56"/>
      <c r="X4421" s="55"/>
      <c r="Y4421" s="55"/>
      <c r="Z4421" s="55"/>
      <c r="AA4421" s="55"/>
      <c r="AB4421" s="55"/>
      <c r="AC4421" s="337"/>
      <c r="AD4421" s="337"/>
      <c r="AE4421" s="337"/>
      <c r="AF4421" s="337"/>
      <c r="AG4421" s="337"/>
      <c r="AH4421" s="337"/>
      <c r="AI4421" s="337"/>
      <c r="AJ4421" s="337"/>
      <c r="AK4421" s="337"/>
      <c r="AL4421" s="337"/>
      <c r="AM4421" s="55"/>
      <c r="AN4421" s="55"/>
      <c r="AO4421" s="55"/>
      <c r="AP4421" s="55"/>
      <c r="AQ4421" s="55"/>
      <c r="AR4421" s="55"/>
      <c r="AS4421" s="55"/>
    </row>
    <row r="4422" spans="1:45" x14ac:dyDescent="0.3">
      <c r="X4422" s="54" t="s">
        <v>1305</v>
      </c>
      <c r="Y4422" s="54" t="s">
        <v>128</v>
      </c>
      <c r="Z4422" s="54" t="s">
        <v>157</v>
      </c>
      <c r="AA4422" s="54" t="s">
        <v>151</v>
      </c>
      <c r="AB4422" s="54" t="s">
        <v>1327</v>
      </c>
      <c r="AC4422" s="54" t="s">
        <v>129</v>
      </c>
      <c r="AD4422" s="54" t="s">
        <v>116</v>
      </c>
      <c r="AE4422" s="54"/>
      <c r="AF4422" s="54"/>
      <c r="AG4422" s="54"/>
      <c r="AH4422" s="54"/>
      <c r="AI4422" s="54"/>
      <c r="AJ4422" s="54"/>
      <c r="AK4422" s="54"/>
      <c r="AL4422" s="54"/>
      <c r="AM4422" s="54"/>
      <c r="AN4422" s="54"/>
      <c r="AO4422" s="54"/>
      <c r="AP4422" s="54"/>
      <c r="AQ4422" s="54"/>
      <c r="AR4422" s="54"/>
      <c r="AS4422" s="54"/>
    </row>
    <row r="4423" spans="1:45" x14ac:dyDescent="0.3">
      <c r="X4423" s="54"/>
      <c r="Y4423" s="54">
        <f t="shared" ref="Y4423:AD4423" si="7637">Y4416</f>
        <v>6.4436999999999998</v>
      </c>
      <c r="Z4423" s="54">
        <f t="shared" si="7637"/>
        <v>4.9371</v>
      </c>
      <c r="AA4423" s="54">
        <f t="shared" si="7637"/>
        <v>11.350300000000001</v>
      </c>
      <c r="AB4423" s="54">
        <f t="shared" si="7637"/>
        <v>7.1900000000000006E-2</v>
      </c>
      <c r="AC4423" s="54">
        <f t="shared" si="7637"/>
        <v>6.2766000000000002</v>
      </c>
      <c r="AD4423" s="54">
        <f t="shared" si="7637"/>
        <v>11.042999999999999</v>
      </c>
      <c r="AE4423" s="54"/>
      <c r="AF4423" s="336"/>
      <c r="AG4423" s="336"/>
      <c r="AH4423" s="336"/>
      <c r="AI4423" s="54"/>
      <c r="AJ4423" s="54"/>
      <c r="AK4423" s="54"/>
      <c r="AL4423" s="54"/>
      <c r="AM4423" s="54"/>
      <c r="AN4423" s="54"/>
      <c r="AO4423" s="54"/>
      <c r="AP4423" s="54"/>
      <c r="AQ4423" s="54"/>
      <c r="AR4423" s="54"/>
      <c r="AS4423" s="54"/>
    </row>
    <row r="4424" spans="1:45" x14ac:dyDescent="0.3">
      <c r="D4424" s="56"/>
      <c r="X4424" s="336"/>
      <c r="Y4424" s="336">
        <f t="shared" ca="1" si="7601"/>
        <v>-0.24049766219830701</v>
      </c>
      <c r="Z4424" s="336">
        <f t="shared" ca="1" si="7601"/>
        <v>2.1791012522372564E-2</v>
      </c>
      <c r="AA4424" s="336">
        <f t="shared" ca="1" si="7601"/>
        <v>-8.8352853212097876E-2</v>
      </c>
      <c r="AB4424" s="336">
        <f t="shared" ca="1" si="7601"/>
        <v>-0.14995735289299347</v>
      </c>
      <c r="AC4424" s="336">
        <f t="shared" ca="1" si="7601"/>
        <v>2.7775328556771589E-2</v>
      </c>
      <c r="AD4424" s="336">
        <f t="shared" ca="1" si="7601"/>
        <v>-6.7942098029608711E-2</v>
      </c>
      <c r="AE4424" s="336"/>
      <c r="AF4424" s="336"/>
      <c r="AG4424" s="336"/>
      <c r="AH4424" s="336"/>
      <c r="AI4424" s="54"/>
      <c r="AJ4424" s="54"/>
      <c r="AK4424" s="54"/>
      <c r="AL4424" s="336"/>
      <c r="AM4424" s="336"/>
      <c r="AN4424" s="336"/>
      <c r="AO4424" s="336"/>
      <c r="AP4424" s="54"/>
      <c r="AQ4424" s="336"/>
      <c r="AR4424" s="336"/>
      <c r="AS4424" s="336"/>
    </row>
    <row r="4425" spans="1:45" x14ac:dyDescent="0.3">
      <c r="C4425" s="54"/>
      <c r="D4425" s="56"/>
      <c r="Y4425" s="336">
        <f t="shared" ca="1" si="7601"/>
        <v>0.22771449885880013</v>
      </c>
      <c r="Z4425" s="336">
        <f t="shared" ca="1" si="7601"/>
        <v>0.48219526643108401</v>
      </c>
      <c r="AA4425" s="336">
        <f t="shared" ca="1" si="7601"/>
        <v>-0.81600431704208154</v>
      </c>
      <c r="AB4425" s="336">
        <f t="shared" ca="1" si="7601"/>
        <v>-1.3154171989997892</v>
      </c>
      <c r="AC4425" s="336">
        <f t="shared" ca="1" si="7601"/>
        <v>-8.4958873800379878E-2</v>
      </c>
      <c r="AD4425" s="336">
        <f t="shared" ca="1" si="7601"/>
        <v>-0.59847669218865929</v>
      </c>
      <c r="AE4425" s="55"/>
      <c r="AF4425" s="55"/>
      <c r="AG4425" s="55"/>
      <c r="AH4425" s="55"/>
      <c r="AI4425" s="55"/>
      <c r="AJ4425" s="55"/>
      <c r="AK4425" s="55"/>
      <c r="AL4425" s="55"/>
      <c r="AM4425" s="55"/>
      <c r="AN4425" s="55"/>
      <c r="AO4425" s="55"/>
      <c r="AP4425" s="55"/>
      <c r="AQ4425" s="55"/>
      <c r="AR4425" s="55"/>
      <c r="AS4425" s="55"/>
    </row>
    <row r="4426" spans="1:45" x14ac:dyDescent="0.3">
      <c r="B4426" s="54" t="s">
        <v>172</v>
      </c>
      <c r="C4426" s="53">
        <f>C4419</f>
        <v>0</v>
      </c>
      <c r="D4426" s="56" t="e">
        <f t="shared" ref="D4426:D4427" ca="1" si="7638">AJ4426</f>
        <v>#N/A</v>
      </c>
      <c r="E4426" s="52" t="e">
        <f t="shared" ref="E4426:W4426" si="7639">E4419</f>
        <v>#N/A</v>
      </c>
      <c r="F4426" s="52" t="e">
        <f t="shared" si="7639"/>
        <v>#N/A</v>
      </c>
      <c r="G4426" s="52" t="e">
        <f t="shared" si="7639"/>
        <v>#N/A</v>
      </c>
      <c r="H4426" s="52" t="e">
        <f t="shared" si="7639"/>
        <v>#N/A</v>
      </c>
      <c r="I4426" s="52" t="e">
        <f t="shared" si="7639"/>
        <v>#N/A</v>
      </c>
      <c r="J4426" s="52" t="e">
        <f t="shared" si="7639"/>
        <v>#N/A</v>
      </c>
      <c r="K4426" s="52" t="e">
        <f t="shared" si="7639"/>
        <v>#N/A</v>
      </c>
      <c r="L4426" s="52" t="e">
        <f t="shared" si="7639"/>
        <v>#N/A</v>
      </c>
      <c r="M4426" s="52" t="e">
        <f t="shared" si="7639"/>
        <v>#N/A</v>
      </c>
      <c r="N4426" s="52" t="e">
        <f t="shared" si="7639"/>
        <v>#N/A</v>
      </c>
      <c r="O4426" s="52" t="e">
        <f t="shared" si="7639"/>
        <v>#N/A</v>
      </c>
      <c r="P4426" s="52" t="e">
        <f t="shared" si="7639"/>
        <v>#N/A</v>
      </c>
      <c r="Q4426" s="52" t="e">
        <f t="shared" si="7639"/>
        <v>#N/A</v>
      </c>
      <c r="R4426" s="52" t="e">
        <f t="shared" si="7639"/>
        <v>#N/A</v>
      </c>
      <c r="S4426" s="52" t="e">
        <f t="shared" si="7639"/>
        <v>#N/A</v>
      </c>
      <c r="T4426" s="52" t="e">
        <f t="shared" si="7639"/>
        <v>#N/A</v>
      </c>
      <c r="U4426" s="52" t="e">
        <f t="shared" si="7639"/>
        <v>#N/A</v>
      </c>
      <c r="V4426" s="52" t="e">
        <f t="shared" si="7639"/>
        <v>#N/A</v>
      </c>
      <c r="W4426" s="52" t="e">
        <f t="shared" si="7639"/>
        <v>#N/A</v>
      </c>
      <c r="X4426" s="55" t="e">
        <f t="shared" ref="X4426:X4427" si="7640">(H4426-(O4426*P4426)/100-3*(J4426*K4426)/100)/2</f>
        <v>#N/A</v>
      </c>
      <c r="Y4426" s="55" t="e">
        <f t="shared" ref="Y4426:Y4427" si="7641">SUM(X4426,(J4426*K4426/100))/(F4426/100)</f>
        <v>#N/A</v>
      </c>
      <c r="Z4426" s="55" t="e">
        <f t="shared" ref="Z4426" si="7642">U4426*0.5+U4427*0.5</f>
        <v>#N/A</v>
      </c>
      <c r="AA4426" s="55" t="e">
        <f t="shared" ref="AA4426:AA4427" si="7643">J4426/Y4426</f>
        <v>#N/A</v>
      </c>
      <c r="AB4426" s="336" t="e">
        <f t="shared" ref="AB4426:AB4427" si="7644">X4426/(Y4426-J4426)</f>
        <v>#N/A</v>
      </c>
      <c r="AC4426" s="223" t="e">
        <f ca="1">INDEX(FGA_COEFFS,1,1)+Z4426*INDEX(FGA_COEFFS,1,2)+Y4426*INDEX(FGA_COEFFS,1,3)+R4426*INDEX(FGA_COEFFS,1,4)+Q4427*INDEX(FGA_COEFFS,1,5)+S4426*INDEX(FGA_COEFFS,1,6)+T4427*INDEX(FGA_COEFFS,1,7)+M4427*INDEX(FGA_COEFFS,1,8)+Y4430*Y4431</f>
        <v>#N/A</v>
      </c>
      <c r="AD4426" s="223" t="e">
        <f ca="1">INDEX(THREEPTA_COEFFS,1,1)+AC4426*INDEX(THREEPTA_COEFFS,1,2)+J4426*INDEX(THREEPTA_COEFFS,1,3)+AA4426*INDEX(THREEPTA_COEFFS,1,4)+K4426*INDEX(THREEPTA_COEFFS,1,5)+L4427*INDEX(THREEPTA_COEFFS,1,6)+Z4430*Z4431</f>
        <v>#N/A</v>
      </c>
      <c r="AE4426" s="223" t="e">
        <f ca="1">INDEX(THREEPTPCT_COEFFS,1,1)+K4426*INDEX(THREEPTPCT_COEFFS,1,2)+L4427*INDEX(THREEPTPCT_COEFFS,1,3)+AA4430*AA4431</f>
        <v>#N/A</v>
      </c>
      <c r="AF4426" s="55" t="e">
        <f t="shared" ref="AF4426:AF4427" ca="1" si="7645">AC4426-AD4426</f>
        <v>#N/A</v>
      </c>
      <c r="AG4426" s="223" t="e">
        <f ca="1">INDEX(TWOPTPCT_COEFFS,1,1)+AB4426*INDEX(TWOPTPCT_COEFFS,1,2)+I4427*INDEX(TWOPTPCT_COEFFS,1,3)+G4427*INDEX(TWOPTPCT_COEFFS,1,4)+L4427*INDEX(TWOPTPCT_COEFFS,1,5)+AB4430*AB4431</f>
        <v>#N/A</v>
      </c>
      <c r="AH4426" s="223" t="e">
        <f ca="1">INDEX(FTA_COEFFS,1,1)+O4426*INDEX(FTA_COEFFS,1,2)+N4427*INDEX(FTA_COEFFS,1,3)+(Q4426+R4426)*INDEX(FTA_COEFFS,1,4)+(Q4427+R4427)*INDEX(FTA_COEFFS,1,5)+M4427*INDEX(FTA_COEFFS,1,6)+AC4430*AC4431</f>
        <v>#N/A</v>
      </c>
      <c r="AI4426" s="223" t="e">
        <f ca="1">INDEX(FTPCT_COEFFS,1,1)+P4426*INDEX(FTPCT_COEFFS,1,2)+F4426*INDEX(FTPCT_COEFFS,1,3)+G4427*INDEX(FTPCT_COEFFS,1,4)+AD4430*AD4431</f>
        <v>#N/A</v>
      </c>
      <c r="AJ4426" s="338" t="e">
        <f t="shared" ref="AJ4426:AJ4427" ca="1" si="7646">AD4426*AE4426/100+AF4426*AG4426+AH4426*AI4426/100</f>
        <v>#N/A</v>
      </c>
      <c r="AK4426" s="55"/>
      <c r="AL4426" s="55"/>
      <c r="AM4426" s="55"/>
      <c r="AN4426" s="55"/>
      <c r="AO4426" s="55"/>
      <c r="AP4426" s="55"/>
      <c r="AQ4426" s="55"/>
      <c r="AR4426" s="55"/>
    </row>
    <row r="4427" spans="1:45" x14ac:dyDescent="0.3">
      <c r="B4427" s="54" t="s">
        <v>175</v>
      </c>
      <c r="C4427" s="54">
        <f>C4420</f>
        <v>0</v>
      </c>
      <c r="D4427" s="56" t="e">
        <f t="shared" ca="1" si="7638"/>
        <v>#N/A</v>
      </c>
      <c r="E4427" s="52" t="e">
        <f t="shared" ref="E4427:W4427" si="7647">E4420</f>
        <v>#N/A</v>
      </c>
      <c r="F4427" s="52" t="e">
        <f t="shared" si="7647"/>
        <v>#N/A</v>
      </c>
      <c r="G4427" s="52" t="e">
        <f t="shared" si="7647"/>
        <v>#N/A</v>
      </c>
      <c r="H4427" s="52" t="e">
        <f t="shared" si="7647"/>
        <v>#N/A</v>
      </c>
      <c r="I4427" s="52" t="e">
        <f t="shared" si="7647"/>
        <v>#N/A</v>
      </c>
      <c r="J4427" s="52" t="e">
        <f t="shared" si="7647"/>
        <v>#N/A</v>
      </c>
      <c r="K4427" s="52" t="e">
        <f t="shared" si="7647"/>
        <v>#N/A</v>
      </c>
      <c r="L4427" s="52" t="e">
        <f t="shared" si="7647"/>
        <v>#N/A</v>
      </c>
      <c r="M4427" s="52" t="e">
        <f t="shared" si="7647"/>
        <v>#N/A</v>
      </c>
      <c r="N4427" s="52" t="e">
        <f t="shared" si="7647"/>
        <v>#N/A</v>
      </c>
      <c r="O4427" s="52" t="e">
        <f t="shared" si="7647"/>
        <v>#N/A</v>
      </c>
      <c r="P4427" s="52" t="e">
        <f t="shared" si="7647"/>
        <v>#N/A</v>
      </c>
      <c r="Q4427" s="52" t="e">
        <f t="shared" si="7647"/>
        <v>#N/A</v>
      </c>
      <c r="R4427" s="52" t="e">
        <f t="shared" si="7647"/>
        <v>#N/A</v>
      </c>
      <c r="S4427" s="52" t="e">
        <f t="shared" si="7647"/>
        <v>#N/A</v>
      </c>
      <c r="T4427" s="52" t="e">
        <f t="shared" si="7647"/>
        <v>#N/A</v>
      </c>
      <c r="U4427" s="52" t="e">
        <f t="shared" si="7647"/>
        <v>#N/A</v>
      </c>
      <c r="V4427" s="52" t="e">
        <f t="shared" si="7647"/>
        <v>#N/A</v>
      </c>
      <c r="W4427" s="52" t="e">
        <f t="shared" si="7647"/>
        <v>#N/A</v>
      </c>
      <c r="X4427" s="55" t="e">
        <f t="shared" si="7640"/>
        <v>#N/A</v>
      </c>
      <c r="Y4427" s="55" t="e">
        <f t="shared" si="7641"/>
        <v>#N/A</v>
      </c>
      <c r="Z4427" s="55" t="e">
        <f t="shared" ref="Z4427" si="7648">Z4426</f>
        <v>#N/A</v>
      </c>
      <c r="AA4427" s="55" t="e">
        <f t="shared" si="7643"/>
        <v>#N/A</v>
      </c>
      <c r="AB4427" s="336" t="e">
        <f t="shared" si="7644"/>
        <v>#N/A</v>
      </c>
      <c r="AC4427" s="223" t="e">
        <f ca="1">INDEX(FGA_COEFFS,1,1)+Z4427*INDEX(FGA_COEFFS,1,2)+Y4427*INDEX(FGA_COEFFS,1,3)+R4427*INDEX(FGA_COEFFS,1,4)+Q4426*INDEX(FGA_COEFFS,1,5)+S4427*INDEX(FGA_COEFFS,1,6)+T4426*INDEX(FGA_COEFFS,1,7)+M4426*INDEX(FGA_COEFFS,1,8)+Y4430*Y4432</f>
        <v>#N/A</v>
      </c>
      <c r="AD4427" s="223" t="e">
        <f ca="1">INDEX(THREEPTA_COEFFS,1,1)+AC4427*INDEX(THREEPTA_COEFFS,1,2)+J4427*INDEX(THREEPTA_COEFFS,1,3)+AA4427*INDEX(THREEPTA_COEFFS,1,4)+K4427*INDEX(THREEPTA_COEFFS,1,5)+L4426*INDEX(THREEPTA_COEFFS,1,6)+Z4430*Z4432</f>
        <v>#N/A</v>
      </c>
      <c r="AE4427" s="223" t="e">
        <f ca="1">INDEX(THREEPTPCT_COEFFS,1,1)+K4427*INDEX(THREEPTPCT_COEFFS,1,2)+L4426*INDEX(THREEPTPCT_COEFFS,1,3)+AA4430*AA4432</f>
        <v>#N/A</v>
      </c>
      <c r="AF4427" s="55" t="e">
        <f t="shared" ca="1" si="7645"/>
        <v>#N/A</v>
      </c>
      <c r="AG4427" s="223" t="e">
        <f ca="1">INDEX(TWOPTPCT_COEFFS,1,1)+AB4427*INDEX(TWOPTPCT_COEFFS,1,2)+I4426*INDEX(TWOPTPCT_COEFFS,1,3)+G4426*INDEX(TWOPTPCT_COEFFS,1,4)+L4426*INDEX(TWOPTPCT_COEFFS,1,5)+AB4430*AB4432</f>
        <v>#N/A</v>
      </c>
      <c r="AH4427" s="223" t="e">
        <f ca="1">INDEX(FTA_COEFFS,1,1)+O4427*INDEX(FTA_COEFFS,1,2)+N4426*INDEX(FTA_COEFFS,1,3)+(Q4427+R4427)*INDEX(FTA_COEFFS,1,4)+(Q4426+R4426)*INDEX(FTA_COEFFS,1,5)+M4426*INDEX(FTA_COEFFS,1,6)+AC4430*AC4432</f>
        <v>#N/A</v>
      </c>
      <c r="AI4427" s="223" t="e">
        <f ca="1">INDEX(FTPCT_COEFFS,1,1)+P4427*INDEX(FTPCT_COEFFS,1,2)+F4427*INDEX(FTPCT_COEFFS,1,3)+G4426*INDEX(FTPCT_COEFFS,1,4)+AD4430*AD4432</f>
        <v>#N/A</v>
      </c>
      <c r="AJ4427" s="338" t="e">
        <f t="shared" ca="1" si="7646"/>
        <v>#N/A</v>
      </c>
      <c r="AK4427" s="55"/>
      <c r="AL4427" s="55"/>
      <c r="AM4427" s="55"/>
      <c r="AN4427" s="55"/>
      <c r="AO4427" s="55"/>
      <c r="AP4427" s="55"/>
      <c r="AQ4427" s="55"/>
      <c r="AR4427" s="55"/>
    </row>
    <row r="4428" spans="1:45" x14ac:dyDescent="0.3">
      <c r="A4428" s="54" t="e">
        <f ca="1">IF(D4426&gt;(D4427+(AVERAGE(V4426,W4426)-AVERAGE(V4427,W4427))/2)+2.5,C4426,IF(D4427&gt;(D4426+(AVERAGE(V4427,W4427)-AVERAGE(V4426,W4426))/2)+2.5,C4427,"Close"))</f>
        <v>#N/A</v>
      </c>
      <c r="B4428" s="64" t="e">
        <f ca="1">IF(D4427&gt;D4426,C4427,C4426)</f>
        <v>#N/A</v>
      </c>
      <c r="D4428" s="56"/>
      <c r="X4428" s="55"/>
      <c r="Y4428" s="55"/>
      <c r="Z4428" s="55"/>
      <c r="AA4428" s="55"/>
      <c r="AB4428" s="55"/>
      <c r="AC4428" s="337"/>
      <c r="AD4428" s="337"/>
      <c r="AE4428" s="337"/>
      <c r="AF4428" s="337"/>
      <c r="AG4428" s="337"/>
      <c r="AH4428" s="337"/>
      <c r="AI4428" s="337"/>
      <c r="AJ4428" s="337"/>
      <c r="AK4428" s="337"/>
      <c r="AL4428" s="337"/>
      <c r="AM4428" s="55"/>
      <c r="AN4428" s="55"/>
      <c r="AO4428" s="55"/>
      <c r="AP4428" s="55"/>
      <c r="AQ4428" s="55"/>
      <c r="AR4428" s="55"/>
      <c r="AS4428" s="55"/>
    </row>
    <row r="4429" spans="1:45" x14ac:dyDescent="0.3">
      <c r="X4429" s="54" t="s">
        <v>1305</v>
      </c>
      <c r="Y4429" s="54" t="s">
        <v>128</v>
      </c>
      <c r="Z4429" s="54" t="s">
        <v>157</v>
      </c>
      <c r="AA4429" s="54" t="s">
        <v>151</v>
      </c>
      <c r="AB4429" s="54" t="s">
        <v>1327</v>
      </c>
      <c r="AC4429" s="54" t="s">
        <v>129</v>
      </c>
      <c r="AD4429" s="54" t="s">
        <v>116</v>
      </c>
      <c r="AE4429" s="54"/>
      <c r="AF4429" s="54"/>
      <c r="AG4429" s="54"/>
      <c r="AH4429" s="54"/>
      <c r="AI4429" s="54"/>
      <c r="AJ4429" s="54"/>
      <c r="AK4429" s="54"/>
      <c r="AL4429" s="54"/>
      <c r="AM4429" s="54"/>
      <c r="AN4429" s="54"/>
      <c r="AO4429" s="54"/>
      <c r="AP4429" s="54"/>
      <c r="AQ4429" s="54"/>
      <c r="AR4429" s="54"/>
      <c r="AS4429" s="54"/>
    </row>
    <row r="4430" spans="1:45" x14ac:dyDescent="0.3">
      <c r="X4430" s="54"/>
      <c r="Y4430" s="54">
        <f t="shared" ref="Y4430:AD4430" si="7649">Y4423</f>
        <v>6.4436999999999998</v>
      </c>
      <c r="Z4430" s="54">
        <f t="shared" si="7649"/>
        <v>4.9371</v>
      </c>
      <c r="AA4430" s="54">
        <f t="shared" si="7649"/>
        <v>11.350300000000001</v>
      </c>
      <c r="AB4430" s="54">
        <f t="shared" si="7649"/>
        <v>7.1900000000000006E-2</v>
      </c>
      <c r="AC4430" s="54">
        <f t="shared" si="7649"/>
        <v>6.2766000000000002</v>
      </c>
      <c r="AD4430" s="54">
        <f t="shared" si="7649"/>
        <v>11.042999999999999</v>
      </c>
      <c r="AE4430" s="54"/>
      <c r="AF4430" s="336"/>
      <c r="AG4430" s="336"/>
      <c r="AH4430" s="336"/>
      <c r="AI4430" s="54"/>
      <c r="AJ4430" s="54"/>
      <c r="AK4430" s="54"/>
      <c r="AL4430" s="54"/>
      <c r="AM4430" s="54"/>
      <c r="AN4430" s="54"/>
      <c r="AO4430" s="54"/>
      <c r="AP4430" s="54"/>
      <c r="AQ4430" s="54"/>
      <c r="AR4430" s="54"/>
      <c r="AS4430" s="54"/>
    </row>
    <row r="4431" spans="1:45" x14ac:dyDescent="0.3">
      <c r="D4431" s="56"/>
      <c r="X4431" s="336"/>
      <c r="Y4431" s="336">
        <f t="shared" ca="1" si="7601"/>
        <v>-0.37517785925521258</v>
      </c>
      <c r="Z4431" s="336">
        <f t="shared" ca="1" si="7601"/>
        <v>-0.19421483293783934</v>
      </c>
      <c r="AA4431" s="336">
        <f t="shared" ca="1" si="7601"/>
        <v>0.89866123750812643</v>
      </c>
      <c r="AB4431" s="336">
        <f t="shared" ca="1" si="7601"/>
        <v>0.5192883541386718</v>
      </c>
      <c r="AC4431" s="336">
        <f t="shared" ca="1" si="7601"/>
        <v>1.042719068229123</v>
      </c>
      <c r="AD4431" s="336">
        <f t="shared" ca="1" si="7601"/>
        <v>-1.4161474873502824</v>
      </c>
      <c r="AE4431" s="336"/>
      <c r="AF4431" s="336"/>
      <c r="AG4431" s="336"/>
      <c r="AH4431" s="336"/>
      <c r="AI4431" s="54"/>
      <c r="AJ4431" s="54"/>
      <c r="AK4431" s="54"/>
      <c r="AL4431" s="336"/>
      <c r="AM4431" s="336"/>
      <c r="AN4431" s="336"/>
      <c r="AO4431" s="336"/>
      <c r="AP4431" s="54"/>
      <c r="AQ4431" s="336"/>
      <c r="AR4431" s="336"/>
      <c r="AS4431" s="336"/>
    </row>
    <row r="4432" spans="1:45" x14ac:dyDescent="0.3">
      <c r="C4432" s="54"/>
      <c r="D4432" s="56"/>
      <c r="Y4432" s="336">
        <f t="shared" ca="1" si="7601"/>
        <v>-9.5230256539600794E-2</v>
      </c>
      <c r="Z4432" s="336">
        <f t="shared" ca="1" si="7601"/>
        <v>0.75586576188992005</v>
      </c>
      <c r="AA4432" s="336">
        <f t="shared" ca="1" si="7601"/>
        <v>0.52003866731899784</v>
      </c>
      <c r="AB4432" s="336">
        <f t="shared" ca="1" si="7601"/>
        <v>-1.8814710853150554E-3</v>
      </c>
      <c r="AC4432" s="336">
        <f t="shared" ca="1" si="7601"/>
        <v>-0.22407131147005924</v>
      </c>
      <c r="AD4432" s="336">
        <f t="shared" ca="1" si="7601"/>
        <v>1.0164006402502477</v>
      </c>
      <c r="AE4432" s="55"/>
      <c r="AF4432" s="55"/>
      <c r="AG4432" s="55"/>
      <c r="AH4432" s="55"/>
      <c r="AI4432" s="55"/>
      <c r="AJ4432" s="55"/>
      <c r="AK4432" s="55"/>
      <c r="AL4432" s="55"/>
      <c r="AM4432" s="55"/>
      <c r="AN4432" s="55"/>
      <c r="AO4432" s="55"/>
      <c r="AP4432" s="55"/>
      <c r="AQ4432" s="55"/>
      <c r="AR4432" s="55"/>
      <c r="AS4432" s="55"/>
    </row>
    <row r="4433" spans="1:45" x14ac:dyDescent="0.3">
      <c r="B4433" s="54" t="s">
        <v>172</v>
      </c>
      <c r="C4433" s="53">
        <f>C4426</f>
        <v>0</v>
      </c>
      <c r="D4433" s="56" t="e">
        <f t="shared" ref="D4433:D4434" ca="1" si="7650">AJ4433</f>
        <v>#N/A</v>
      </c>
      <c r="E4433" s="52" t="e">
        <f t="shared" ref="E4433:W4433" si="7651">E4426</f>
        <v>#N/A</v>
      </c>
      <c r="F4433" s="52" t="e">
        <f t="shared" si="7651"/>
        <v>#N/A</v>
      </c>
      <c r="G4433" s="52" t="e">
        <f t="shared" si="7651"/>
        <v>#N/A</v>
      </c>
      <c r="H4433" s="52" t="e">
        <f t="shared" si="7651"/>
        <v>#N/A</v>
      </c>
      <c r="I4433" s="52" t="e">
        <f t="shared" si="7651"/>
        <v>#N/A</v>
      </c>
      <c r="J4433" s="52" t="e">
        <f t="shared" si="7651"/>
        <v>#N/A</v>
      </c>
      <c r="K4433" s="52" t="e">
        <f t="shared" si="7651"/>
        <v>#N/A</v>
      </c>
      <c r="L4433" s="52" t="e">
        <f t="shared" si="7651"/>
        <v>#N/A</v>
      </c>
      <c r="M4433" s="52" t="e">
        <f t="shared" si="7651"/>
        <v>#N/A</v>
      </c>
      <c r="N4433" s="52" t="e">
        <f t="shared" si="7651"/>
        <v>#N/A</v>
      </c>
      <c r="O4433" s="52" t="e">
        <f t="shared" si="7651"/>
        <v>#N/A</v>
      </c>
      <c r="P4433" s="52" t="e">
        <f t="shared" si="7651"/>
        <v>#N/A</v>
      </c>
      <c r="Q4433" s="52" t="e">
        <f t="shared" si="7651"/>
        <v>#N/A</v>
      </c>
      <c r="R4433" s="52" t="e">
        <f t="shared" si="7651"/>
        <v>#N/A</v>
      </c>
      <c r="S4433" s="52" t="e">
        <f t="shared" si="7651"/>
        <v>#N/A</v>
      </c>
      <c r="T4433" s="52" t="e">
        <f t="shared" si="7651"/>
        <v>#N/A</v>
      </c>
      <c r="U4433" s="52" t="e">
        <f t="shared" si="7651"/>
        <v>#N/A</v>
      </c>
      <c r="V4433" s="52" t="e">
        <f t="shared" si="7651"/>
        <v>#N/A</v>
      </c>
      <c r="W4433" s="52" t="e">
        <f t="shared" si="7651"/>
        <v>#N/A</v>
      </c>
      <c r="X4433" s="55" t="e">
        <f t="shared" ref="X4433:X4434" si="7652">(H4433-(O4433*P4433)/100-3*(J4433*K4433)/100)/2</f>
        <v>#N/A</v>
      </c>
      <c r="Y4433" s="55" t="e">
        <f t="shared" ref="Y4433:Y4434" si="7653">SUM(X4433,(J4433*K4433/100))/(F4433/100)</f>
        <v>#N/A</v>
      </c>
      <c r="Z4433" s="55" t="e">
        <f t="shared" ref="Z4433" si="7654">U4433*0.5+U4434*0.5</f>
        <v>#N/A</v>
      </c>
      <c r="AA4433" s="55" t="e">
        <f t="shared" ref="AA4433:AA4434" si="7655">J4433/Y4433</f>
        <v>#N/A</v>
      </c>
      <c r="AB4433" s="336" t="e">
        <f t="shared" ref="AB4433:AB4434" si="7656">X4433/(Y4433-J4433)</f>
        <v>#N/A</v>
      </c>
      <c r="AC4433" s="223" t="e">
        <f ca="1">INDEX(FGA_COEFFS,1,1)+Z4433*INDEX(FGA_COEFFS,1,2)+Y4433*INDEX(FGA_COEFFS,1,3)+R4433*INDEX(FGA_COEFFS,1,4)+Q4434*INDEX(FGA_COEFFS,1,5)+S4433*INDEX(FGA_COEFFS,1,6)+T4434*INDEX(FGA_COEFFS,1,7)+M4434*INDEX(FGA_COEFFS,1,8)+Y4437*Y4438</f>
        <v>#N/A</v>
      </c>
      <c r="AD4433" s="223" t="e">
        <f ca="1">INDEX(THREEPTA_COEFFS,1,1)+AC4433*INDEX(THREEPTA_COEFFS,1,2)+J4433*INDEX(THREEPTA_COEFFS,1,3)+AA4433*INDEX(THREEPTA_COEFFS,1,4)+K4433*INDEX(THREEPTA_COEFFS,1,5)+L4434*INDEX(THREEPTA_COEFFS,1,6)+Z4437*Z4438</f>
        <v>#N/A</v>
      </c>
      <c r="AE4433" s="223" t="e">
        <f ca="1">INDEX(THREEPTPCT_COEFFS,1,1)+K4433*INDEX(THREEPTPCT_COEFFS,1,2)+L4434*INDEX(THREEPTPCT_COEFFS,1,3)+AA4437*AA4438</f>
        <v>#N/A</v>
      </c>
      <c r="AF4433" s="55" t="e">
        <f t="shared" ref="AF4433:AF4434" ca="1" si="7657">AC4433-AD4433</f>
        <v>#N/A</v>
      </c>
      <c r="AG4433" s="223" t="e">
        <f ca="1">INDEX(TWOPTPCT_COEFFS,1,1)+AB4433*INDEX(TWOPTPCT_COEFFS,1,2)+I4434*INDEX(TWOPTPCT_COEFFS,1,3)+G4434*INDEX(TWOPTPCT_COEFFS,1,4)+L4434*INDEX(TWOPTPCT_COEFFS,1,5)+AB4437*AB4438</f>
        <v>#N/A</v>
      </c>
      <c r="AH4433" s="223" t="e">
        <f ca="1">INDEX(FTA_COEFFS,1,1)+O4433*INDEX(FTA_COEFFS,1,2)+N4434*INDEX(FTA_COEFFS,1,3)+(Q4433+R4433)*INDEX(FTA_COEFFS,1,4)+(Q4434+R4434)*INDEX(FTA_COEFFS,1,5)+M4434*INDEX(FTA_COEFFS,1,6)+AC4437*AC4438</f>
        <v>#N/A</v>
      </c>
      <c r="AI4433" s="223" t="e">
        <f ca="1">INDEX(FTPCT_COEFFS,1,1)+P4433*INDEX(FTPCT_COEFFS,1,2)+F4433*INDEX(FTPCT_COEFFS,1,3)+G4434*INDEX(FTPCT_COEFFS,1,4)+AD4437*AD4438</f>
        <v>#N/A</v>
      </c>
      <c r="AJ4433" s="338" t="e">
        <f t="shared" ref="AJ4433:AJ4434" ca="1" si="7658">AD4433*AE4433/100+AF4433*AG4433+AH4433*AI4433/100</f>
        <v>#N/A</v>
      </c>
      <c r="AK4433" s="55"/>
      <c r="AL4433" s="55"/>
      <c r="AM4433" s="55"/>
      <c r="AN4433" s="55"/>
      <c r="AO4433" s="55"/>
      <c r="AP4433" s="55"/>
      <c r="AQ4433" s="55"/>
      <c r="AR4433" s="55"/>
    </row>
    <row r="4434" spans="1:45" x14ac:dyDescent="0.3">
      <c r="B4434" s="54" t="s">
        <v>175</v>
      </c>
      <c r="C4434" s="54">
        <f>C4427</f>
        <v>0</v>
      </c>
      <c r="D4434" s="56" t="e">
        <f t="shared" ca="1" si="7650"/>
        <v>#N/A</v>
      </c>
      <c r="E4434" s="52" t="e">
        <f t="shared" ref="E4434:W4434" si="7659">E4427</f>
        <v>#N/A</v>
      </c>
      <c r="F4434" s="52" t="e">
        <f t="shared" si="7659"/>
        <v>#N/A</v>
      </c>
      <c r="G4434" s="52" t="e">
        <f t="shared" si="7659"/>
        <v>#N/A</v>
      </c>
      <c r="H4434" s="52" t="e">
        <f t="shared" si="7659"/>
        <v>#N/A</v>
      </c>
      <c r="I4434" s="52" t="e">
        <f t="shared" si="7659"/>
        <v>#N/A</v>
      </c>
      <c r="J4434" s="52" t="e">
        <f t="shared" si="7659"/>
        <v>#N/A</v>
      </c>
      <c r="K4434" s="52" t="e">
        <f t="shared" si="7659"/>
        <v>#N/A</v>
      </c>
      <c r="L4434" s="52" t="e">
        <f t="shared" si="7659"/>
        <v>#N/A</v>
      </c>
      <c r="M4434" s="52" t="e">
        <f t="shared" si="7659"/>
        <v>#N/A</v>
      </c>
      <c r="N4434" s="52" t="e">
        <f t="shared" si="7659"/>
        <v>#N/A</v>
      </c>
      <c r="O4434" s="52" t="e">
        <f t="shared" si="7659"/>
        <v>#N/A</v>
      </c>
      <c r="P4434" s="52" t="e">
        <f t="shared" si="7659"/>
        <v>#N/A</v>
      </c>
      <c r="Q4434" s="52" t="e">
        <f t="shared" si="7659"/>
        <v>#N/A</v>
      </c>
      <c r="R4434" s="52" t="e">
        <f t="shared" si="7659"/>
        <v>#N/A</v>
      </c>
      <c r="S4434" s="52" t="e">
        <f t="shared" si="7659"/>
        <v>#N/A</v>
      </c>
      <c r="T4434" s="52" t="e">
        <f t="shared" si="7659"/>
        <v>#N/A</v>
      </c>
      <c r="U4434" s="52" t="e">
        <f t="shared" si="7659"/>
        <v>#N/A</v>
      </c>
      <c r="V4434" s="52" t="e">
        <f t="shared" si="7659"/>
        <v>#N/A</v>
      </c>
      <c r="W4434" s="52" t="e">
        <f t="shared" si="7659"/>
        <v>#N/A</v>
      </c>
      <c r="X4434" s="55" t="e">
        <f t="shared" si="7652"/>
        <v>#N/A</v>
      </c>
      <c r="Y4434" s="55" t="e">
        <f t="shared" si="7653"/>
        <v>#N/A</v>
      </c>
      <c r="Z4434" s="55" t="e">
        <f t="shared" ref="Z4434" si="7660">Z4433</f>
        <v>#N/A</v>
      </c>
      <c r="AA4434" s="55" t="e">
        <f t="shared" si="7655"/>
        <v>#N/A</v>
      </c>
      <c r="AB4434" s="336" t="e">
        <f t="shared" si="7656"/>
        <v>#N/A</v>
      </c>
      <c r="AC4434" s="223" t="e">
        <f ca="1">INDEX(FGA_COEFFS,1,1)+Z4434*INDEX(FGA_COEFFS,1,2)+Y4434*INDEX(FGA_COEFFS,1,3)+R4434*INDEX(FGA_COEFFS,1,4)+Q4433*INDEX(FGA_COEFFS,1,5)+S4434*INDEX(FGA_COEFFS,1,6)+T4433*INDEX(FGA_COEFFS,1,7)+M4433*INDEX(FGA_COEFFS,1,8)+Y4437*Y4439</f>
        <v>#N/A</v>
      </c>
      <c r="AD4434" s="223" t="e">
        <f ca="1">INDEX(THREEPTA_COEFFS,1,1)+AC4434*INDEX(THREEPTA_COEFFS,1,2)+J4434*INDEX(THREEPTA_COEFFS,1,3)+AA4434*INDEX(THREEPTA_COEFFS,1,4)+K4434*INDEX(THREEPTA_COEFFS,1,5)+L4433*INDEX(THREEPTA_COEFFS,1,6)+Z4437*Z4439</f>
        <v>#N/A</v>
      </c>
      <c r="AE4434" s="223" t="e">
        <f ca="1">INDEX(THREEPTPCT_COEFFS,1,1)+K4434*INDEX(THREEPTPCT_COEFFS,1,2)+L4433*INDEX(THREEPTPCT_COEFFS,1,3)+AA4437*AA4439</f>
        <v>#N/A</v>
      </c>
      <c r="AF4434" s="55" t="e">
        <f t="shared" ca="1" si="7657"/>
        <v>#N/A</v>
      </c>
      <c r="AG4434" s="223" t="e">
        <f ca="1">INDEX(TWOPTPCT_COEFFS,1,1)+AB4434*INDEX(TWOPTPCT_COEFFS,1,2)+I4433*INDEX(TWOPTPCT_COEFFS,1,3)+G4433*INDEX(TWOPTPCT_COEFFS,1,4)+L4433*INDEX(TWOPTPCT_COEFFS,1,5)+AB4437*AB4439</f>
        <v>#N/A</v>
      </c>
      <c r="AH4434" s="223" t="e">
        <f ca="1">INDEX(FTA_COEFFS,1,1)+O4434*INDEX(FTA_COEFFS,1,2)+N4433*INDEX(FTA_COEFFS,1,3)+(Q4434+R4434)*INDEX(FTA_COEFFS,1,4)+(Q4433+R4433)*INDEX(FTA_COEFFS,1,5)+M4433*INDEX(FTA_COEFFS,1,6)+AC4437*AC4439</f>
        <v>#N/A</v>
      </c>
      <c r="AI4434" s="223" t="e">
        <f ca="1">INDEX(FTPCT_COEFFS,1,1)+P4434*INDEX(FTPCT_COEFFS,1,2)+F4434*INDEX(FTPCT_COEFFS,1,3)+G4433*INDEX(FTPCT_COEFFS,1,4)+AD4437*AD4439</f>
        <v>#N/A</v>
      </c>
      <c r="AJ4434" s="338" t="e">
        <f t="shared" ca="1" si="7658"/>
        <v>#N/A</v>
      </c>
      <c r="AK4434" s="55"/>
      <c r="AL4434" s="55"/>
      <c r="AM4434" s="55"/>
      <c r="AN4434" s="55"/>
      <c r="AO4434" s="55"/>
      <c r="AP4434" s="55"/>
      <c r="AQ4434" s="55"/>
      <c r="AR4434" s="55"/>
    </row>
    <row r="4435" spans="1:45" x14ac:dyDescent="0.3">
      <c r="A4435" s="54" t="e">
        <f ca="1">IF(D4433&gt;(D4434+(AVERAGE(V4433,W4433)-AVERAGE(V4434,W4434))/2)+2.5,C4433,IF(D4434&gt;(D4433+(AVERAGE(V4434,W4434)-AVERAGE(V4433,W4433))/2)+2.5,C4434,"Close"))</f>
        <v>#N/A</v>
      </c>
      <c r="B4435" s="64" t="e">
        <f ca="1">IF(D4434&gt;D4433,C4434,C4433)</f>
        <v>#N/A</v>
      </c>
      <c r="D4435" s="56"/>
      <c r="X4435" s="55"/>
      <c r="Y4435" s="55"/>
      <c r="Z4435" s="55"/>
      <c r="AA4435" s="55"/>
      <c r="AB4435" s="55"/>
      <c r="AC4435" s="337"/>
      <c r="AD4435" s="337"/>
      <c r="AE4435" s="337"/>
      <c r="AF4435" s="337"/>
      <c r="AG4435" s="337"/>
      <c r="AH4435" s="337"/>
      <c r="AI4435" s="337"/>
      <c r="AJ4435" s="337"/>
      <c r="AK4435" s="337"/>
      <c r="AL4435" s="337"/>
      <c r="AM4435" s="55"/>
      <c r="AN4435" s="55"/>
      <c r="AO4435" s="55"/>
      <c r="AP4435" s="55"/>
      <c r="AQ4435" s="55"/>
      <c r="AR4435" s="55"/>
      <c r="AS4435" s="55"/>
    </row>
    <row r="4436" spans="1:45" x14ac:dyDescent="0.3">
      <c r="X4436" s="54" t="s">
        <v>1305</v>
      </c>
      <c r="Y4436" s="54" t="s">
        <v>128</v>
      </c>
      <c r="Z4436" s="54" t="s">
        <v>157</v>
      </c>
      <c r="AA4436" s="54" t="s">
        <v>151</v>
      </c>
      <c r="AB4436" s="54" t="s">
        <v>1327</v>
      </c>
      <c r="AC4436" s="54" t="s">
        <v>129</v>
      </c>
      <c r="AD4436" s="54" t="s">
        <v>116</v>
      </c>
      <c r="AE4436" s="54"/>
      <c r="AF4436" s="54"/>
      <c r="AG4436" s="54"/>
      <c r="AH4436" s="54"/>
      <c r="AI4436" s="54"/>
      <c r="AJ4436" s="54"/>
      <c r="AK4436" s="54"/>
      <c r="AL4436" s="54"/>
      <c r="AM4436" s="54"/>
      <c r="AN4436" s="54"/>
      <c r="AO4436" s="54"/>
      <c r="AP4436" s="54"/>
      <c r="AQ4436" s="54"/>
      <c r="AR4436" s="54"/>
      <c r="AS4436" s="54"/>
    </row>
    <row r="4437" spans="1:45" x14ac:dyDescent="0.3">
      <c r="X4437" s="54"/>
      <c r="Y4437" s="54">
        <f t="shared" ref="Y4437:AD4437" si="7661">Y4430</f>
        <v>6.4436999999999998</v>
      </c>
      <c r="Z4437" s="54">
        <f t="shared" si="7661"/>
        <v>4.9371</v>
      </c>
      <c r="AA4437" s="54">
        <f t="shared" si="7661"/>
        <v>11.350300000000001</v>
      </c>
      <c r="AB4437" s="54">
        <f t="shared" si="7661"/>
        <v>7.1900000000000006E-2</v>
      </c>
      <c r="AC4437" s="54">
        <f t="shared" si="7661"/>
        <v>6.2766000000000002</v>
      </c>
      <c r="AD4437" s="54">
        <f t="shared" si="7661"/>
        <v>11.042999999999999</v>
      </c>
      <c r="AE4437" s="54"/>
      <c r="AF4437" s="336"/>
      <c r="AG4437" s="336"/>
      <c r="AH4437" s="336"/>
      <c r="AI4437" s="54"/>
      <c r="AJ4437" s="54"/>
      <c r="AK4437" s="54"/>
      <c r="AL4437" s="54"/>
      <c r="AM4437" s="54"/>
      <c r="AN4437" s="54"/>
      <c r="AO4437" s="54"/>
      <c r="AP4437" s="54"/>
      <c r="AQ4437" s="54"/>
      <c r="AR4437" s="54"/>
      <c r="AS4437" s="54"/>
    </row>
    <row r="4438" spans="1:45" x14ac:dyDescent="0.3">
      <c r="D4438" s="56"/>
      <c r="X4438" s="336"/>
      <c r="Y4438" s="336">
        <f t="shared" ca="1" si="7601"/>
        <v>0.73568160283362127</v>
      </c>
      <c r="Z4438" s="336">
        <f t="shared" ca="1" si="7601"/>
        <v>-0.78553222772979892</v>
      </c>
      <c r="AA4438" s="336">
        <f t="shared" ca="1" si="7601"/>
        <v>-0.898239778800904</v>
      </c>
      <c r="AB4438" s="336">
        <f t="shared" ca="1" si="7601"/>
        <v>-1.3725732168550226</v>
      </c>
      <c r="AC4438" s="336">
        <f t="shared" ca="1" si="7601"/>
        <v>-0.53222046588676752</v>
      </c>
      <c r="AD4438" s="336">
        <f t="shared" ca="1" si="7601"/>
        <v>-0.28641993649243924</v>
      </c>
      <c r="AE4438" s="336"/>
      <c r="AF4438" s="336"/>
      <c r="AG4438" s="336"/>
      <c r="AH4438" s="336"/>
      <c r="AI4438" s="54"/>
      <c r="AJ4438" s="54"/>
      <c r="AK4438" s="54"/>
      <c r="AL4438" s="336"/>
      <c r="AM4438" s="336"/>
      <c r="AN4438" s="336"/>
      <c r="AO4438" s="336"/>
      <c r="AP4438" s="54"/>
      <c r="AQ4438" s="336"/>
      <c r="AR4438" s="336"/>
      <c r="AS4438" s="336"/>
    </row>
    <row r="4439" spans="1:45" x14ac:dyDescent="0.3">
      <c r="C4439" s="54"/>
      <c r="D4439" s="56"/>
      <c r="Y4439" s="336">
        <f t="shared" ca="1" si="7601"/>
        <v>0.18317281493202833</v>
      </c>
      <c r="Z4439" s="336">
        <f t="shared" ca="1" si="7601"/>
        <v>-0.29620783922229516</v>
      </c>
      <c r="AA4439" s="336">
        <f t="shared" ca="1" si="7601"/>
        <v>-0.19966938282568858</v>
      </c>
      <c r="AB4439" s="336">
        <f t="shared" ca="1" si="7601"/>
        <v>0.68422655900667695</v>
      </c>
      <c r="AC4439" s="336">
        <f t="shared" ca="1" si="7601"/>
        <v>-3.1439381528864966E-3</v>
      </c>
      <c r="AD4439" s="336">
        <f t="shared" ca="1" si="7601"/>
        <v>1.1643513655180397</v>
      </c>
      <c r="AE4439" s="55"/>
      <c r="AF4439" s="55"/>
      <c r="AG4439" s="55"/>
      <c r="AH4439" s="55"/>
      <c r="AI4439" s="55"/>
      <c r="AJ4439" s="55"/>
      <c r="AK4439" s="55"/>
      <c r="AL4439" s="55"/>
      <c r="AM4439" s="55"/>
      <c r="AN4439" s="55"/>
      <c r="AO4439" s="55"/>
      <c r="AP4439" s="55"/>
      <c r="AQ4439" s="55"/>
      <c r="AR4439" s="55"/>
      <c r="AS4439" s="55"/>
    </row>
    <row r="4440" spans="1:45" x14ac:dyDescent="0.3">
      <c r="B4440" s="54" t="s">
        <v>172</v>
      </c>
      <c r="C4440" s="53">
        <f>C4433</f>
        <v>0</v>
      </c>
      <c r="D4440" s="56" t="e">
        <f t="shared" ref="D4440:D4441" ca="1" si="7662">AJ4440</f>
        <v>#N/A</v>
      </c>
      <c r="E4440" s="52" t="e">
        <f t="shared" ref="E4440:W4440" si="7663">E4433</f>
        <v>#N/A</v>
      </c>
      <c r="F4440" s="52" t="e">
        <f t="shared" si="7663"/>
        <v>#N/A</v>
      </c>
      <c r="G4440" s="52" t="e">
        <f t="shared" si="7663"/>
        <v>#N/A</v>
      </c>
      <c r="H4440" s="52" t="e">
        <f t="shared" si="7663"/>
        <v>#N/A</v>
      </c>
      <c r="I4440" s="52" t="e">
        <f t="shared" si="7663"/>
        <v>#N/A</v>
      </c>
      <c r="J4440" s="52" t="e">
        <f t="shared" si="7663"/>
        <v>#N/A</v>
      </c>
      <c r="K4440" s="52" t="e">
        <f t="shared" si="7663"/>
        <v>#N/A</v>
      </c>
      <c r="L4440" s="52" t="e">
        <f t="shared" si="7663"/>
        <v>#N/A</v>
      </c>
      <c r="M4440" s="52" t="e">
        <f t="shared" si="7663"/>
        <v>#N/A</v>
      </c>
      <c r="N4440" s="52" t="e">
        <f t="shared" si="7663"/>
        <v>#N/A</v>
      </c>
      <c r="O4440" s="52" t="e">
        <f t="shared" si="7663"/>
        <v>#N/A</v>
      </c>
      <c r="P4440" s="52" t="e">
        <f t="shared" si="7663"/>
        <v>#N/A</v>
      </c>
      <c r="Q4440" s="52" t="e">
        <f t="shared" si="7663"/>
        <v>#N/A</v>
      </c>
      <c r="R4440" s="52" t="e">
        <f t="shared" si="7663"/>
        <v>#N/A</v>
      </c>
      <c r="S4440" s="52" t="e">
        <f t="shared" si="7663"/>
        <v>#N/A</v>
      </c>
      <c r="T4440" s="52" t="e">
        <f t="shared" si="7663"/>
        <v>#N/A</v>
      </c>
      <c r="U4440" s="52" t="e">
        <f t="shared" si="7663"/>
        <v>#N/A</v>
      </c>
      <c r="V4440" s="52" t="e">
        <f t="shared" si="7663"/>
        <v>#N/A</v>
      </c>
      <c r="W4440" s="52" t="e">
        <f t="shared" si="7663"/>
        <v>#N/A</v>
      </c>
      <c r="X4440" s="55" t="e">
        <f t="shared" ref="X4440:X4441" si="7664">(H4440-(O4440*P4440)/100-3*(J4440*K4440)/100)/2</f>
        <v>#N/A</v>
      </c>
      <c r="Y4440" s="55" t="e">
        <f t="shared" ref="Y4440:Y4441" si="7665">SUM(X4440,(J4440*K4440/100))/(F4440/100)</f>
        <v>#N/A</v>
      </c>
      <c r="Z4440" s="55" t="e">
        <f t="shared" ref="Z4440" si="7666">U4440*0.5+U4441*0.5</f>
        <v>#N/A</v>
      </c>
      <c r="AA4440" s="55" t="e">
        <f t="shared" ref="AA4440:AA4441" si="7667">J4440/Y4440</f>
        <v>#N/A</v>
      </c>
      <c r="AB4440" s="336" t="e">
        <f t="shared" ref="AB4440:AB4441" si="7668">X4440/(Y4440-J4440)</f>
        <v>#N/A</v>
      </c>
      <c r="AC4440" s="223" t="e">
        <f ca="1">INDEX(FGA_COEFFS,1,1)+Z4440*INDEX(FGA_COEFFS,1,2)+Y4440*INDEX(FGA_COEFFS,1,3)+R4440*INDEX(FGA_COEFFS,1,4)+Q4441*INDEX(FGA_COEFFS,1,5)+S4440*INDEX(FGA_COEFFS,1,6)+T4441*INDEX(FGA_COEFFS,1,7)+M4441*INDEX(FGA_COEFFS,1,8)+Y4444*Y4445</f>
        <v>#N/A</v>
      </c>
      <c r="AD4440" s="223" t="e">
        <f ca="1">INDEX(THREEPTA_COEFFS,1,1)+AC4440*INDEX(THREEPTA_COEFFS,1,2)+J4440*INDEX(THREEPTA_COEFFS,1,3)+AA4440*INDEX(THREEPTA_COEFFS,1,4)+K4440*INDEX(THREEPTA_COEFFS,1,5)+L4441*INDEX(THREEPTA_COEFFS,1,6)+Z4444*Z4445</f>
        <v>#N/A</v>
      </c>
      <c r="AE4440" s="223" t="e">
        <f ca="1">INDEX(THREEPTPCT_COEFFS,1,1)+K4440*INDEX(THREEPTPCT_COEFFS,1,2)+L4441*INDEX(THREEPTPCT_COEFFS,1,3)+AA4444*AA4445</f>
        <v>#N/A</v>
      </c>
      <c r="AF4440" s="55" t="e">
        <f t="shared" ref="AF4440:AF4441" ca="1" si="7669">AC4440-AD4440</f>
        <v>#N/A</v>
      </c>
      <c r="AG4440" s="223" t="e">
        <f ca="1">INDEX(TWOPTPCT_COEFFS,1,1)+AB4440*INDEX(TWOPTPCT_COEFFS,1,2)+I4441*INDEX(TWOPTPCT_COEFFS,1,3)+G4441*INDEX(TWOPTPCT_COEFFS,1,4)+L4441*INDEX(TWOPTPCT_COEFFS,1,5)+AB4444*AB4445</f>
        <v>#N/A</v>
      </c>
      <c r="AH4440" s="223" t="e">
        <f ca="1">INDEX(FTA_COEFFS,1,1)+O4440*INDEX(FTA_COEFFS,1,2)+N4441*INDEX(FTA_COEFFS,1,3)+(Q4440+R4440)*INDEX(FTA_COEFFS,1,4)+(Q4441+R4441)*INDEX(FTA_COEFFS,1,5)+M4441*INDEX(FTA_COEFFS,1,6)+AC4444*AC4445</f>
        <v>#N/A</v>
      </c>
      <c r="AI4440" s="223" t="e">
        <f ca="1">INDEX(FTPCT_COEFFS,1,1)+P4440*INDEX(FTPCT_COEFFS,1,2)+F4440*INDEX(FTPCT_COEFFS,1,3)+G4441*INDEX(FTPCT_COEFFS,1,4)+AD4444*AD4445</f>
        <v>#N/A</v>
      </c>
      <c r="AJ4440" s="338" t="e">
        <f t="shared" ref="AJ4440:AJ4441" ca="1" si="7670">AD4440*AE4440/100+AF4440*AG4440+AH4440*AI4440/100</f>
        <v>#N/A</v>
      </c>
      <c r="AK4440" s="55"/>
      <c r="AL4440" s="55"/>
      <c r="AM4440" s="55"/>
      <c r="AN4440" s="55"/>
      <c r="AO4440" s="55"/>
      <c r="AP4440" s="55"/>
      <c r="AQ4440" s="55"/>
      <c r="AR4440" s="55"/>
    </row>
    <row r="4441" spans="1:45" x14ac:dyDescent="0.3">
      <c r="B4441" s="54" t="s">
        <v>175</v>
      </c>
      <c r="C4441" s="54">
        <f>C4434</f>
        <v>0</v>
      </c>
      <c r="D4441" s="56" t="e">
        <f t="shared" ca="1" si="7662"/>
        <v>#N/A</v>
      </c>
      <c r="E4441" s="52" t="e">
        <f t="shared" ref="E4441:W4441" si="7671">E4434</f>
        <v>#N/A</v>
      </c>
      <c r="F4441" s="52" t="e">
        <f t="shared" si="7671"/>
        <v>#N/A</v>
      </c>
      <c r="G4441" s="52" t="e">
        <f t="shared" si="7671"/>
        <v>#N/A</v>
      </c>
      <c r="H4441" s="52" t="e">
        <f t="shared" si="7671"/>
        <v>#N/A</v>
      </c>
      <c r="I4441" s="52" t="e">
        <f t="shared" si="7671"/>
        <v>#N/A</v>
      </c>
      <c r="J4441" s="52" t="e">
        <f t="shared" si="7671"/>
        <v>#N/A</v>
      </c>
      <c r="K4441" s="52" t="e">
        <f t="shared" si="7671"/>
        <v>#N/A</v>
      </c>
      <c r="L4441" s="52" t="e">
        <f t="shared" si="7671"/>
        <v>#N/A</v>
      </c>
      <c r="M4441" s="52" t="e">
        <f t="shared" si="7671"/>
        <v>#N/A</v>
      </c>
      <c r="N4441" s="52" t="e">
        <f t="shared" si="7671"/>
        <v>#N/A</v>
      </c>
      <c r="O4441" s="52" t="e">
        <f t="shared" si="7671"/>
        <v>#N/A</v>
      </c>
      <c r="P4441" s="52" t="e">
        <f t="shared" si="7671"/>
        <v>#N/A</v>
      </c>
      <c r="Q4441" s="52" t="e">
        <f t="shared" si="7671"/>
        <v>#N/A</v>
      </c>
      <c r="R4441" s="52" t="e">
        <f t="shared" si="7671"/>
        <v>#N/A</v>
      </c>
      <c r="S4441" s="52" t="e">
        <f t="shared" si="7671"/>
        <v>#N/A</v>
      </c>
      <c r="T4441" s="52" t="e">
        <f t="shared" si="7671"/>
        <v>#N/A</v>
      </c>
      <c r="U4441" s="52" t="e">
        <f t="shared" si="7671"/>
        <v>#N/A</v>
      </c>
      <c r="V4441" s="52" t="e">
        <f t="shared" si="7671"/>
        <v>#N/A</v>
      </c>
      <c r="W4441" s="52" t="e">
        <f t="shared" si="7671"/>
        <v>#N/A</v>
      </c>
      <c r="X4441" s="55" t="e">
        <f t="shared" si="7664"/>
        <v>#N/A</v>
      </c>
      <c r="Y4441" s="55" t="e">
        <f t="shared" si="7665"/>
        <v>#N/A</v>
      </c>
      <c r="Z4441" s="55" t="e">
        <f t="shared" ref="Z4441" si="7672">Z4440</f>
        <v>#N/A</v>
      </c>
      <c r="AA4441" s="55" t="e">
        <f t="shared" si="7667"/>
        <v>#N/A</v>
      </c>
      <c r="AB4441" s="336" t="e">
        <f t="shared" si="7668"/>
        <v>#N/A</v>
      </c>
      <c r="AC4441" s="223" t="e">
        <f ca="1">INDEX(FGA_COEFFS,1,1)+Z4441*INDEX(FGA_COEFFS,1,2)+Y4441*INDEX(FGA_COEFFS,1,3)+R4441*INDEX(FGA_COEFFS,1,4)+Q4440*INDEX(FGA_COEFFS,1,5)+S4441*INDEX(FGA_COEFFS,1,6)+T4440*INDEX(FGA_COEFFS,1,7)+M4440*INDEX(FGA_COEFFS,1,8)+Y4444*Y4446</f>
        <v>#N/A</v>
      </c>
      <c r="AD4441" s="223" t="e">
        <f ca="1">INDEX(THREEPTA_COEFFS,1,1)+AC4441*INDEX(THREEPTA_COEFFS,1,2)+J4441*INDEX(THREEPTA_COEFFS,1,3)+AA4441*INDEX(THREEPTA_COEFFS,1,4)+K4441*INDEX(THREEPTA_COEFFS,1,5)+L4440*INDEX(THREEPTA_COEFFS,1,6)+Z4444*Z4446</f>
        <v>#N/A</v>
      </c>
      <c r="AE4441" s="223" t="e">
        <f ca="1">INDEX(THREEPTPCT_COEFFS,1,1)+K4441*INDEX(THREEPTPCT_COEFFS,1,2)+L4440*INDEX(THREEPTPCT_COEFFS,1,3)+AA4444*AA4446</f>
        <v>#N/A</v>
      </c>
      <c r="AF4441" s="55" t="e">
        <f t="shared" ca="1" si="7669"/>
        <v>#N/A</v>
      </c>
      <c r="AG4441" s="223" t="e">
        <f ca="1">INDEX(TWOPTPCT_COEFFS,1,1)+AB4441*INDEX(TWOPTPCT_COEFFS,1,2)+I4440*INDEX(TWOPTPCT_COEFFS,1,3)+G4440*INDEX(TWOPTPCT_COEFFS,1,4)+L4440*INDEX(TWOPTPCT_COEFFS,1,5)+AB4444*AB4446</f>
        <v>#N/A</v>
      </c>
      <c r="AH4441" s="223" t="e">
        <f ca="1">INDEX(FTA_COEFFS,1,1)+O4441*INDEX(FTA_COEFFS,1,2)+N4440*INDEX(FTA_COEFFS,1,3)+(Q4441+R4441)*INDEX(FTA_COEFFS,1,4)+(Q4440+R4440)*INDEX(FTA_COEFFS,1,5)+M4440*INDEX(FTA_COEFFS,1,6)+AC4444*AC4446</f>
        <v>#N/A</v>
      </c>
      <c r="AI4441" s="223" t="e">
        <f ca="1">INDEX(FTPCT_COEFFS,1,1)+P4441*INDEX(FTPCT_COEFFS,1,2)+F4441*INDEX(FTPCT_COEFFS,1,3)+G4440*INDEX(FTPCT_COEFFS,1,4)+AD4444*AD4446</f>
        <v>#N/A</v>
      </c>
      <c r="AJ4441" s="338" t="e">
        <f t="shared" ca="1" si="7670"/>
        <v>#N/A</v>
      </c>
      <c r="AK4441" s="55"/>
      <c r="AL4441" s="55"/>
      <c r="AM4441" s="55"/>
      <c r="AN4441" s="55"/>
      <c r="AO4441" s="55"/>
      <c r="AP4441" s="55"/>
      <c r="AQ4441" s="55"/>
      <c r="AR4441" s="55"/>
    </row>
    <row r="4442" spans="1:45" x14ac:dyDescent="0.3">
      <c r="A4442" s="54" t="e">
        <f ca="1">IF(D4440&gt;(D4441+(AVERAGE(V4440,W4440)-AVERAGE(V4441,W4441))/2)+2.5,C4440,IF(D4441&gt;(D4440+(AVERAGE(V4441,W4441)-AVERAGE(V4440,W4440))/2)+2.5,C4441,"Close"))</f>
        <v>#N/A</v>
      </c>
      <c r="B4442" s="64" t="e">
        <f ca="1">IF(D4441&gt;D4440,C4441,C4440)</f>
        <v>#N/A</v>
      </c>
      <c r="D4442" s="56"/>
      <c r="X4442" s="55"/>
      <c r="Y4442" s="55"/>
      <c r="Z4442" s="55"/>
      <c r="AA4442" s="55"/>
      <c r="AB4442" s="55"/>
      <c r="AC4442" s="337"/>
      <c r="AD4442" s="337"/>
      <c r="AE4442" s="337"/>
      <c r="AF4442" s="337"/>
      <c r="AG4442" s="337"/>
      <c r="AH4442" s="337"/>
      <c r="AI4442" s="337"/>
      <c r="AJ4442" s="337"/>
      <c r="AK4442" s="337"/>
      <c r="AL4442" s="337"/>
      <c r="AM4442" s="55"/>
      <c r="AN4442" s="55"/>
      <c r="AO4442" s="55"/>
      <c r="AP4442" s="55"/>
      <c r="AQ4442" s="55"/>
      <c r="AR4442" s="55"/>
      <c r="AS4442" s="55"/>
    </row>
    <row r="4443" spans="1:45" x14ac:dyDescent="0.3">
      <c r="X4443" s="54" t="s">
        <v>1305</v>
      </c>
      <c r="Y4443" s="54" t="s">
        <v>128</v>
      </c>
      <c r="Z4443" s="54" t="s">
        <v>157</v>
      </c>
      <c r="AA4443" s="54" t="s">
        <v>151</v>
      </c>
      <c r="AB4443" s="54" t="s">
        <v>1327</v>
      </c>
      <c r="AC4443" s="54" t="s">
        <v>129</v>
      </c>
      <c r="AD4443" s="54" t="s">
        <v>116</v>
      </c>
      <c r="AE4443" s="54"/>
      <c r="AF4443" s="54"/>
      <c r="AG4443" s="54"/>
      <c r="AH4443" s="54"/>
      <c r="AI4443" s="54"/>
      <c r="AJ4443" s="54"/>
      <c r="AK4443" s="54"/>
      <c r="AL4443" s="54"/>
      <c r="AM4443" s="54"/>
      <c r="AN4443" s="54"/>
      <c r="AO4443" s="54"/>
      <c r="AP4443" s="54"/>
      <c r="AQ4443" s="54"/>
      <c r="AR4443" s="54"/>
      <c r="AS4443" s="54"/>
    </row>
    <row r="4444" spans="1:45" x14ac:dyDescent="0.3">
      <c r="X4444" s="54"/>
      <c r="Y4444" s="54">
        <f t="shared" ref="Y4444:AD4444" si="7673">Y4437</f>
        <v>6.4436999999999998</v>
      </c>
      <c r="Z4444" s="54">
        <f t="shared" si="7673"/>
        <v>4.9371</v>
      </c>
      <c r="AA4444" s="54">
        <f t="shared" si="7673"/>
        <v>11.350300000000001</v>
      </c>
      <c r="AB4444" s="54">
        <f t="shared" si="7673"/>
        <v>7.1900000000000006E-2</v>
      </c>
      <c r="AC4444" s="54">
        <f t="shared" si="7673"/>
        <v>6.2766000000000002</v>
      </c>
      <c r="AD4444" s="54">
        <f t="shared" si="7673"/>
        <v>11.042999999999999</v>
      </c>
      <c r="AE4444" s="54"/>
      <c r="AF4444" s="336"/>
      <c r="AG4444" s="336"/>
      <c r="AH4444" s="336"/>
      <c r="AI4444" s="54"/>
      <c r="AJ4444" s="54"/>
      <c r="AK4444" s="54"/>
      <c r="AL4444" s="54"/>
      <c r="AM4444" s="54"/>
      <c r="AN4444" s="54"/>
      <c r="AO4444" s="54"/>
      <c r="AP4444" s="54"/>
      <c r="AQ4444" s="54"/>
      <c r="AR4444" s="54"/>
      <c r="AS4444" s="54"/>
    </row>
    <row r="4445" spans="1:45" x14ac:dyDescent="0.3">
      <c r="D4445" s="56"/>
      <c r="X4445" s="336"/>
      <c r="Y4445" s="336">
        <f t="shared" ca="1" si="7601"/>
        <v>0.59161921529890449</v>
      </c>
      <c r="Z4445" s="336">
        <f t="shared" ca="1" si="7601"/>
        <v>-1.3524737976744865</v>
      </c>
      <c r="AA4445" s="336">
        <f t="shared" ca="1" si="7601"/>
        <v>-2.2781802829295556E-2</v>
      </c>
      <c r="AB4445" s="336">
        <f t="shared" ca="1" si="7601"/>
        <v>-0.13929326598493</v>
      </c>
      <c r="AC4445" s="336">
        <f t="shared" ca="1" si="7601"/>
        <v>-1.4530827222103497</v>
      </c>
      <c r="AD4445" s="336">
        <f t="shared" ca="1" si="7601"/>
        <v>-1.4157849689147055</v>
      </c>
      <c r="AE4445" s="336"/>
      <c r="AF4445" s="336"/>
      <c r="AG4445" s="336"/>
      <c r="AH4445" s="336"/>
      <c r="AI4445" s="54"/>
      <c r="AJ4445" s="54"/>
      <c r="AK4445" s="54"/>
      <c r="AL4445" s="336"/>
      <c r="AM4445" s="336"/>
      <c r="AN4445" s="336"/>
      <c r="AO4445" s="336"/>
      <c r="AP4445" s="54"/>
      <c r="AQ4445" s="336"/>
      <c r="AR4445" s="336"/>
      <c r="AS4445" s="336"/>
    </row>
    <row r="4446" spans="1:45" x14ac:dyDescent="0.3">
      <c r="C4446" s="54"/>
      <c r="D4446" s="56"/>
      <c r="Y4446" s="336">
        <f t="shared" ca="1" si="7601"/>
        <v>1.2005790860632191</v>
      </c>
      <c r="Z4446" s="336">
        <f t="shared" ca="1" si="7601"/>
        <v>-0.57877305512024158</v>
      </c>
      <c r="AA4446" s="336">
        <f t="shared" ca="1" si="7601"/>
        <v>-0.12880739737340582</v>
      </c>
      <c r="AB4446" s="336">
        <f t="shared" ca="1" si="7601"/>
        <v>-0.49363713319310742</v>
      </c>
      <c r="AC4446" s="336">
        <f t="shared" ca="1" si="7601"/>
        <v>-0.55558042517717898</v>
      </c>
      <c r="AD4446" s="336">
        <f t="shared" ca="1" si="7601"/>
        <v>0.24965078209528124</v>
      </c>
      <c r="AE4446" s="55"/>
      <c r="AF4446" s="55"/>
      <c r="AG4446" s="55"/>
      <c r="AH4446" s="55"/>
      <c r="AI4446" s="55"/>
      <c r="AJ4446" s="55"/>
      <c r="AK4446" s="55"/>
      <c r="AL4446" s="55"/>
      <c r="AM4446" s="55"/>
      <c r="AN4446" s="55"/>
      <c r="AO4446" s="55"/>
      <c r="AP4446" s="55"/>
      <c r="AQ4446" s="55"/>
      <c r="AR4446" s="55"/>
      <c r="AS4446" s="55"/>
    </row>
    <row r="4447" spans="1:45" x14ac:dyDescent="0.3">
      <c r="B4447" s="54" t="s">
        <v>172</v>
      </c>
      <c r="C4447" s="53">
        <f>C4440</f>
        <v>0</v>
      </c>
      <c r="D4447" s="56" t="e">
        <f t="shared" ref="D4447:D4448" ca="1" si="7674">AJ4447</f>
        <v>#N/A</v>
      </c>
      <c r="E4447" s="52" t="e">
        <f t="shared" ref="E4447:W4447" si="7675">E4440</f>
        <v>#N/A</v>
      </c>
      <c r="F4447" s="52" t="e">
        <f t="shared" si="7675"/>
        <v>#N/A</v>
      </c>
      <c r="G4447" s="52" t="e">
        <f t="shared" si="7675"/>
        <v>#N/A</v>
      </c>
      <c r="H4447" s="52" t="e">
        <f t="shared" si="7675"/>
        <v>#N/A</v>
      </c>
      <c r="I4447" s="52" t="e">
        <f t="shared" si="7675"/>
        <v>#N/A</v>
      </c>
      <c r="J4447" s="52" t="e">
        <f t="shared" si="7675"/>
        <v>#N/A</v>
      </c>
      <c r="K4447" s="52" t="e">
        <f t="shared" si="7675"/>
        <v>#N/A</v>
      </c>
      <c r="L4447" s="52" t="e">
        <f t="shared" si="7675"/>
        <v>#N/A</v>
      </c>
      <c r="M4447" s="52" t="e">
        <f t="shared" si="7675"/>
        <v>#N/A</v>
      </c>
      <c r="N4447" s="52" t="e">
        <f t="shared" si="7675"/>
        <v>#N/A</v>
      </c>
      <c r="O4447" s="52" t="e">
        <f t="shared" si="7675"/>
        <v>#N/A</v>
      </c>
      <c r="P4447" s="52" t="e">
        <f t="shared" si="7675"/>
        <v>#N/A</v>
      </c>
      <c r="Q4447" s="52" t="e">
        <f t="shared" si="7675"/>
        <v>#N/A</v>
      </c>
      <c r="R4447" s="52" t="e">
        <f t="shared" si="7675"/>
        <v>#N/A</v>
      </c>
      <c r="S4447" s="52" t="e">
        <f t="shared" si="7675"/>
        <v>#N/A</v>
      </c>
      <c r="T4447" s="52" t="e">
        <f t="shared" si="7675"/>
        <v>#N/A</v>
      </c>
      <c r="U4447" s="52" t="e">
        <f t="shared" si="7675"/>
        <v>#N/A</v>
      </c>
      <c r="V4447" s="52" t="e">
        <f t="shared" si="7675"/>
        <v>#N/A</v>
      </c>
      <c r="W4447" s="52" t="e">
        <f t="shared" si="7675"/>
        <v>#N/A</v>
      </c>
      <c r="X4447" s="55" t="e">
        <f t="shared" ref="X4447:X4448" si="7676">(H4447-(O4447*P4447)/100-3*(J4447*K4447)/100)/2</f>
        <v>#N/A</v>
      </c>
      <c r="Y4447" s="55" t="e">
        <f t="shared" ref="Y4447:Y4448" si="7677">SUM(X4447,(J4447*K4447/100))/(F4447/100)</f>
        <v>#N/A</v>
      </c>
      <c r="Z4447" s="55" t="e">
        <f t="shared" ref="Z4447" si="7678">U4447*0.5+U4448*0.5</f>
        <v>#N/A</v>
      </c>
      <c r="AA4447" s="55" t="e">
        <f t="shared" ref="AA4447:AA4448" si="7679">J4447/Y4447</f>
        <v>#N/A</v>
      </c>
      <c r="AB4447" s="336" t="e">
        <f t="shared" ref="AB4447:AB4448" si="7680">X4447/(Y4447-J4447)</f>
        <v>#N/A</v>
      </c>
      <c r="AC4447" s="223" t="e">
        <f ca="1">INDEX(FGA_COEFFS,1,1)+Z4447*INDEX(FGA_COEFFS,1,2)+Y4447*INDEX(FGA_COEFFS,1,3)+R4447*INDEX(FGA_COEFFS,1,4)+Q4448*INDEX(FGA_COEFFS,1,5)+S4447*INDEX(FGA_COEFFS,1,6)+T4448*INDEX(FGA_COEFFS,1,7)+M4448*INDEX(FGA_COEFFS,1,8)+Y4451*Y4452</f>
        <v>#N/A</v>
      </c>
      <c r="AD4447" s="223" t="e">
        <f ca="1">INDEX(THREEPTA_COEFFS,1,1)+AC4447*INDEX(THREEPTA_COEFFS,1,2)+J4447*INDEX(THREEPTA_COEFFS,1,3)+AA4447*INDEX(THREEPTA_COEFFS,1,4)+K4447*INDEX(THREEPTA_COEFFS,1,5)+L4448*INDEX(THREEPTA_COEFFS,1,6)+Z4451*Z4452</f>
        <v>#N/A</v>
      </c>
      <c r="AE4447" s="223" t="e">
        <f ca="1">INDEX(THREEPTPCT_COEFFS,1,1)+K4447*INDEX(THREEPTPCT_COEFFS,1,2)+L4448*INDEX(THREEPTPCT_COEFFS,1,3)+AA4451*AA4452</f>
        <v>#N/A</v>
      </c>
      <c r="AF4447" s="55" t="e">
        <f t="shared" ref="AF4447:AF4448" ca="1" si="7681">AC4447-AD4447</f>
        <v>#N/A</v>
      </c>
      <c r="AG4447" s="223" t="e">
        <f ca="1">INDEX(TWOPTPCT_COEFFS,1,1)+AB4447*INDEX(TWOPTPCT_COEFFS,1,2)+I4448*INDEX(TWOPTPCT_COEFFS,1,3)+G4448*INDEX(TWOPTPCT_COEFFS,1,4)+L4448*INDEX(TWOPTPCT_COEFFS,1,5)+AB4451*AB4452</f>
        <v>#N/A</v>
      </c>
      <c r="AH4447" s="223" t="e">
        <f ca="1">INDEX(FTA_COEFFS,1,1)+O4447*INDEX(FTA_COEFFS,1,2)+N4448*INDEX(FTA_COEFFS,1,3)+(Q4447+R4447)*INDEX(FTA_COEFFS,1,4)+(Q4448+R4448)*INDEX(FTA_COEFFS,1,5)+M4448*INDEX(FTA_COEFFS,1,6)+AC4451*AC4452</f>
        <v>#N/A</v>
      </c>
      <c r="AI4447" s="223" t="e">
        <f ca="1">INDEX(FTPCT_COEFFS,1,1)+P4447*INDEX(FTPCT_COEFFS,1,2)+F4447*INDEX(FTPCT_COEFFS,1,3)+G4448*INDEX(FTPCT_COEFFS,1,4)+AD4451*AD4452</f>
        <v>#N/A</v>
      </c>
      <c r="AJ4447" s="338" t="e">
        <f t="shared" ref="AJ4447:AJ4448" ca="1" si="7682">AD4447*AE4447/100+AF4447*AG4447+AH4447*AI4447/100</f>
        <v>#N/A</v>
      </c>
      <c r="AK4447" s="55"/>
      <c r="AL4447" s="55"/>
      <c r="AM4447" s="55"/>
      <c r="AN4447" s="55"/>
      <c r="AO4447" s="55"/>
      <c r="AP4447" s="55"/>
      <c r="AQ4447" s="55"/>
      <c r="AR4447" s="55"/>
    </row>
    <row r="4448" spans="1:45" x14ac:dyDescent="0.3">
      <c r="B4448" s="54" t="s">
        <v>175</v>
      </c>
      <c r="C4448" s="54">
        <f>C4441</f>
        <v>0</v>
      </c>
      <c r="D4448" s="56" t="e">
        <f t="shared" ca="1" si="7674"/>
        <v>#N/A</v>
      </c>
      <c r="E4448" s="52" t="e">
        <f t="shared" ref="E4448:W4448" si="7683">E4441</f>
        <v>#N/A</v>
      </c>
      <c r="F4448" s="52" t="e">
        <f t="shared" si="7683"/>
        <v>#N/A</v>
      </c>
      <c r="G4448" s="52" t="e">
        <f t="shared" si="7683"/>
        <v>#N/A</v>
      </c>
      <c r="H4448" s="52" t="e">
        <f t="shared" si="7683"/>
        <v>#N/A</v>
      </c>
      <c r="I4448" s="52" t="e">
        <f t="shared" si="7683"/>
        <v>#N/A</v>
      </c>
      <c r="J4448" s="52" t="e">
        <f t="shared" si="7683"/>
        <v>#N/A</v>
      </c>
      <c r="K4448" s="52" t="e">
        <f t="shared" si="7683"/>
        <v>#N/A</v>
      </c>
      <c r="L4448" s="52" t="e">
        <f t="shared" si="7683"/>
        <v>#N/A</v>
      </c>
      <c r="M4448" s="52" t="e">
        <f t="shared" si="7683"/>
        <v>#N/A</v>
      </c>
      <c r="N4448" s="52" t="e">
        <f t="shared" si="7683"/>
        <v>#N/A</v>
      </c>
      <c r="O4448" s="52" t="e">
        <f t="shared" si="7683"/>
        <v>#N/A</v>
      </c>
      <c r="P4448" s="52" t="e">
        <f t="shared" si="7683"/>
        <v>#N/A</v>
      </c>
      <c r="Q4448" s="52" t="e">
        <f t="shared" si="7683"/>
        <v>#N/A</v>
      </c>
      <c r="R4448" s="52" t="e">
        <f t="shared" si="7683"/>
        <v>#N/A</v>
      </c>
      <c r="S4448" s="52" t="e">
        <f t="shared" si="7683"/>
        <v>#N/A</v>
      </c>
      <c r="T4448" s="52" t="e">
        <f t="shared" si="7683"/>
        <v>#N/A</v>
      </c>
      <c r="U4448" s="52" t="e">
        <f t="shared" si="7683"/>
        <v>#N/A</v>
      </c>
      <c r="V4448" s="52" t="e">
        <f t="shared" si="7683"/>
        <v>#N/A</v>
      </c>
      <c r="W4448" s="52" t="e">
        <f t="shared" si="7683"/>
        <v>#N/A</v>
      </c>
      <c r="X4448" s="55" t="e">
        <f t="shared" si="7676"/>
        <v>#N/A</v>
      </c>
      <c r="Y4448" s="55" t="e">
        <f t="shared" si="7677"/>
        <v>#N/A</v>
      </c>
      <c r="Z4448" s="55" t="e">
        <f t="shared" ref="Z4448" si="7684">Z4447</f>
        <v>#N/A</v>
      </c>
      <c r="AA4448" s="55" t="e">
        <f t="shared" si="7679"/>
        <v>#N/A</v>
      </c>
      <c r="AB4448" s="336" t="e">
        <f t="shared" si="7680"/>
        <v>#N/A</v>
      </c>
      <c r="AC4448" s="223" t="e">
        <f ca="1">INDEX(FGA_COEFFS,1,1)+Z4448*INDEX(FGA_COEFFS,1,2)+Y4448*INDEX(FGA_COEFFS,1,3)+R4448*INDEX(FGA_COEFFS,1,4)+Q4447*INDEX(FGA_COEFFS,1,5)+S4448*INDEX(FGA_COEFFS,1,6)+T4447*INDEX(FGA_COEFFS,1,7)+M4447*INDEX(FGA_COEFFS,1,8)+Y4451*Y4453</f>
        <v>#N/A</v>
      </c>
      <c r="AD4448" s="223" t="e">
        <f ca="1">INDEX(THREEPTA_COEFFS,1,1)+AC4448*INDEX(THREEPTA_COEFFS,1,2)+J4448*INDEX(THREEPTA_COEFFS,1,3)+AA4448*INDEX(THREEPTA_COEFFS,1,4)+K4448*INDEX(THREEPTA_COEFFS,1,5)+L4447*INDEX(THREEPTA_COEFFS,1,6)+Z4451*Z4453</f>
        <v>#N/A</v>
      </c>
      <c r="AE4448" s="223" t="e">
        <f ca="1">INDEX(THREEPTPCT_COEFFS,1,1)+K4448*INDEX(THREEPTPCT_COEFFS,1,2)+L4447*INDEX(THREEPTPCT_COEFFS,1,3)+AA4451*AA4453</f>
        <v>#N/A</v>
      </c>
      <c r="AF4448" s="55" t="e">
        <f t="shared" ca="1" si="7681"/>
        <v>#N/A</v>
      </c>
      <c r="AG4448" s="223" t="e">
        <f ca="1">INDEX(TWOPTPCT_COEFFS,1,1)+AB4448*INDEX(TWOPTPCT_COEFFS,1,2)+I4447*INDEX(TWOPTPCT_COEFFS,1,3)+G4447*INDEX(TWOPTPCT_COEFFS,1,4)+L4447*INDEX(TWOPTPCT_COEFFS,1,5)+AB4451*AB4453</f>
        <v>#N/A</v>
      </c>
      <c r="AH4448" s="223" t="e">
        <f ca="1">INDEX(FTA_COEFFS,1,1)+O4448*INDEX(FTA_COEFFS,1,2)+N4447*INDEX(FTA_COEFFS,1,3)+(Q4448+R4448)*INDEX(FTA_COEFFS,1,4)+(Q4447+R4447)*INDEX(FTA_COEFFS,1,5)+M4447*INDEX(FTA_COEFFS,1,6)+AC4451*AC4453</f>
        <v>#N/A</v>
      </c>
      <c r="AI4448" s="223" t="e">
        <f ca="1">INDEX(FTPCT_COEFFS,1,1)+P4448*INDEX(FTPCT_COEFFS,1,2)+F4448*INDEX(FTPCT_COEFFS,1,3)+G4447*INDEX(FTPCT_COEFFS,1,4)+AD4451*AD4453</f>
        <v>#N/A</v>
      </c>
      <c r="AJ4448" s="338" t="e">
        <f t="shared" ca="1" si="7682"/>
        <v>#N/A</v>
      </c>
      <c r="AK4448" s="55"/>
      <c r="AL4448" s="55"/>
      <c r="AM4448" s="55"/>
      <c r="AN4448" s="55"/>
      <c r="AO4448" s="55"/>
      <c r="AP4448" s="55"/>
      <c r="AQ4448" s="55"/>
      <c r="AR4448" s="55"/>
    </row>
    <row r="4449" spans="1:45" x14ac:dyDescent="0.3">
      <c r="A4449" s="54" t="e">
        <f ca="1">IF(D4447&gt;(D4448+(AVERAGE(V4447,W4447)-AVERAGE(V4448,W4448))/2)+2.5,C4447,IF(D4448&gt;(D4447+(AVERAGE(V4448,W4448)-AVERAGE(V4447,W4447))/2)+2.5,C4448,"Close"))</f>
        <v>#N/A</v>
      </c>
      <c r="B4449" s="64" t="e">
        <f ca="1">IF(D4448&gt;D4447,C4448,C4447)</f>
        <v>#N/A</v>
      </c>
      <c r="D4449" s="56"/>
      <c r="X4449" s="55"/>
      <c r="Y4449" s="55"/>
      <c r="Z4449" s="55"/>
      <c r="AA4449" s="55"/>
      <c r="AB4449" s="55"/>
      <c r="AC4449" s="337"/>
      <c r="AD4449" s="337"/>
      <c r="AE4449" s="337"/>
      <c r="AF4449" s="337"/>
      <c r="AG4449" s="337"/>
      <c r="AH4449" s="337"/>
      <c r="AI4449" s="337"/>
      <c r="AJ4449" s="337"/>
      <c r="AK4449" s="337"/>
      <c r="AL4449" s="337"/>
      <c r="AM4449" s="55"/>
      <c r="AN4449" s="55"/>
      <c r="AO4449" s="55"/>
      <c r="AP4449" s="55"/>
      <c r="AQ4449" s="55"/>
      <c r="AR4449" s="55"/>
      <c r="AS4449" s="55"/>
    </row>
    <row r="4450" spans="1:45" x14ac:dyDescent="0.3">
      <c r="X4450" s="54" t="s">
        <v>1305</v>
      </c>
      <c r="Y4450" s="54" t="s">
        <v>128</v>
      </c>
      <c r="Z4450" s="54" t="s">
        <v>157</v>
      </c>
      <c r="AA4450" s="54" t="s">
        <v>151</v>
      </c>
      <c r="AB4450" s="54" t="s">
        <v>1327</v>
      </c>
      <c r="AC4450" s="54" t="s">
        <v>129</v>
      </c>
      <c r="AD4450" s="54" t="s">
        <v>116</v>
      </c>
      <c r="AE4450" s="54"/>
      <c r="AF4450" s="54"/>
      <c r="AG4450" s="54"/>
      <c r="AH4450" s="54"/>
      <c r="AI4450" s="54"/>
      <c r="AJ4450" s="54"/>
      <c r="AK4450" s="54"/>
      <c r="AL4450" s="54"/>
      <c r="AM4450" s="54"/>
      <c r="AN4450" s="54"/>
      <c r="AO4450" s="54"/>
      <c r="AP4450" s="54"/>
      <c r="AQ4450" s="54"/>
      <c r="AR4450" s="54"/>
      <c r="AS4450" s="54"/>
    </row>
    <row r="4451" spans="1:45" x14ac:dyDescent="0.3">
      <c r="X4451" s="54"/>
      <c r="Y4451" s="54">
        <f t="shared" ref="Y4451:AD4451" si="7685">Y4444</f>
        <v>6.4436999999999998</v>
      </c>
      <c r="Z4451" s="54">
        <f t="shared" si="7685"/>
        <v>4.9371</v>
      </c>
      <c r="AA4451" s="54">
        <f t="shared" si="7685"/>
        <v>11.350300000000001</v>
      </c>
      <c r="AB4451" s="54">
        <f t="shared" si="7685"/>
        <v>7.1900000000000006E-2</v>
      </c>
      <c r="AC4451" s="54">
        <f t="shared" si="7685"/>
        <v>6.2766000000000002</v>
      </c>
      <c r="AD4451" s="54">
        <f t="shared" si="7685"/>
        <v>11.042999999999999</v>
      </c>
      <c r="AE4451" s="54"/>
      <c r="AF4451" s="336"/>
      <c r="AG4451" s="336"/>
      <c r="AH4451" s="336"/>
      <c r="AI4451" s="54"/>
      <c r="AJ4451" s="54"/>
      <c r="AK4451" s="54"/>
      <c r="AL4451" s="54"/>
      <c r="AM4451" s="54"/>
      <c r="AN4451" s="54"/>
      <c r="AO4451" s="54"/>
      <c r="AP4451" s="54"/>
      <c r="AQ4451" s="54"/>
      <c r="AR4451" s="54"/>
      <c r="AS4451" s="54"/>
    </row>
    <row r="4452" spans="1:45" x14ac:dyDescent="0.3">
      <c r="D4452" s="56"/>
      <c r="X4452" s="336"/>
      <c r="Y4452" s="336">
        <f t="shared" ca="1" si="7601"/>
        <v>-0.23703790378856932</v>
      </c>
      <c r="Z4452" s="336">
        <f t="shared" ca="1" si="7601"/>
        <v>-0.99456792625961321</v>
      </c>
      <c r="AA4452" s="336">
        <f t="shared" ca="1" si="7601"/>
        <v>-0.45395830787201019</v>
      </c>
      <c r="AB4452" s="336">
        <f t="shared" ca="1" si="7601"/>
        <v>-0.23661350174690265</v>
      </c>
      <c r="AC4452" s="336">
        <f t="shared" ca="1" si="7601"/>
        <v>3.4226416896743959E-2</v>
      </c>
      <c r="AD4452" s="336">
        <f t="shared" ca="1" si="7601"/>
        <v>5.5788168376960504E-4</v>
      </c>
      <c r="AE4452" s="336"/>
      <c r="AF4452" s="336"/>
      <c r="AG4452" s="336"/>
      <c r="AH4452" s="336"/>
      <c r="AI4452" s="54"/>
      <c r="AJ4452" s="54"/>
      <c r="AK4452" s="54"/>
      <c r="AL4452" s="336"/>
      <c r="AM4452" s="336"/>
      <c r="AN4452" s="336"/>
      <c r="AO4452" s="336"/>
      <c r="AP4452" s="54"/>
      <c r="AQ4452" s="336"/>
      <c r="AR4452" s="336"/>
      <c r="AS4452" s="336"/>
    </row>
    <row r="4453" spans="1:45" x14ac:dyDescent="0.3">
      <c r="C4453" s="54"/>
      <c r="D4453" s="56"/>
      <c r="Y4453" s="336">
        <f t="shared" ca="1" si="7601"/>
        <v>3.0718312134959853E-2</v>
      </c>
      <c r="Z4453" s="336">
        <f t="shared" ca="1" si="7601"/>
        <v>-2.2008397123233104E-4</v>
      </c>
      <c r="AA4453" s="336">
        <f t="shared" ca="1" si="7601"/>
        <v>0.23578214734557981</v>
      </c>
      <c r="AB4453" s="336">
        <f t="shared" ca="1" si="7601"/>
        <v>-0.81357916941577502</v>
      </c>
      <c r="AC4453" s="336">
        <f t="shared" ca="1" si="7601"/>
        <v>1.4468909182914384E-2</v>
      </c>
      <c r="AD4453" s="336">
        <f t="shared" ca="1" si="7601"/>
        <v>-0.85750014577157652</v>
      </c>
      <c r="AE4453" s="55"/>
      <c r="AF4453" s="55"/>
      <c r="AG4453" s="55"/>
      <c r="AH4453" s="55"/>
      <c r="AI4453" s="55"/>
      <c r="AJ4453" s="55"/>
      <c r="AK4453" s="55"/>
      <c r="AL4453" s="55"/>
      <c r="AM4453" s="55"/>
      <c r="AN4453" s="55"/>
      <c r="AO4453" s="55"/>
      <c r="AP4453" s="55"/>
      <c r="AQ4453" s="55"/>
      <c r="AR4453" s="55"/>
      <c r="AS4453" s="55"/>
    </row>
    <row r="4454" spans="1:45" x14ac:dyDescent="0.3">
      <c r="B4454" s="54" t="s">
        <v>172</v>
      </c>
      <c r="C4454" s="53">
        <f>C4447</f>
        <v>0</v>
      </c>
      <c r="D4454" s="56" t="e">
        <f t="shared" ref="D4454:D4455" ca="1" si="7686">AJ4454</f>
        <v>#N/A</v>
      </c>
      <c r="E4454" s="52" t="e">
        <f t="shared" ref="E4454:W4454" si="7687">E4447</f>
        <v>#N/A</v>
      </c>
      <c r="F4454" s="52" t="e">
        <f t="shared" si="7687"/>
        <v>#N/A</v>
      </c>
      <c r="G4454" s="52" t="e">
        <f t="shared" si="7687"/>
        <v>#N/A</v>
      </c>
      <c r="H4454" s="52" t="e">
        <f t="shared" si="7687"/>
        <v>#N/A</v>
      </c>
      <c r="I4454" s="52" t="e">
        <f t="shared" si="7687"/>
        <v>#N/A</v>
      </c>
      <c r="J4454" s="52" t="e">
        <f t="shared" si="7687"/>
        <v>#N/A</v>
      </c>
      <c r="K4454" s="52" t="e">
        <f t="shared" si="7687"/>
        <v>#N/A</v>
      </c>
      <c r="L4454" s="52" t="e">
        <f t="shared" si="7687"/>
        <v>#N/A</v>
      </c>
      <c r="M4454" s="52" t="e">
        <f t="shared" si="7687"/>
        <v>#N/A</v>
      </c>
      <c r="N4454" s="52" t="e">
        <f t="shared" si="7687"/>
        <v>#N/A</v>
      </c>
      <c r="O4454" s="52" t="e">
        <f t="shared" si="7687"/>
        <v>#N/A</v>
      </c>
      <c r="P4454" s="52" t="e">
        <f t="shared" si="7687"/>
        <v>#N/A</v>
      </c>
      <c r="Q4454" s="52" t="e">
        <f t="shared" si="7687"/>
        <v>#N/A</v>
      </c>
      <c r="R4454" s="52" t="e">
        <f t="shared" si="7687"/>
        <v>#N/A</v>
      </c>
      <c r="S4454" s="52" t="e">
        <f t="shared" si="7687"/>
        <v>#N/A</v>
      </c>
      <c r="T4454" s="52" t="e">
        <f t="shared" si="7687"/>
        <v>#N/A</v>
      </c>
      <c r="U4454" s="52" t="e">
        <f t="shared" si="7687"/>
        <v>#N/A</v>
      </c>
      <c r="V4454" s="52" t="e">
        <f t="shared" si="7687"/>
        <v>#N/A</v>
      </c>
      <c r="W4454" s="52" t="e">
        <f t="shared" si="7687"/>
        <v>#N/A</v>
      </c>
      <c r="X4454" s="55" t="e">
        <f t="shared" ref="X4454:X4455" si="7688">(H4454-(O4454*P4454)/100-3*(J4454*K4454)/100)/2</f>
        <v>#N/A</v>
      </c>
      <c r="Y4454" s="55" t="e">
        <f t="shared" ref="Y4454:Y4455" si="7689">SUM(X4454,(J4454*K4454/100))/(F4454/100)</f>
        <v>#N/A</v>
      </c>
      <c r="Z4454" s="55" t="e">
        <f t="shared" ref="Z4454" si="7690">U4454*0.5+U4455*0.5</f>
        <v>#N/A</v>
      </c>
      <c r="AA4454" s="55" t="e">
        <f t="shared" ref="AA4454:AA4455" si="7691">J4454/Y4454</f>
        <v>#N/A</v>
      </c>
      <c r="AB4454" s="336" t="e">
        <f t="shared" ref="AB4454:AB4455" si="7692">X4454/(Y4454-J4454)</f>
        <v>#N/A</v>
      </c>
      <c r="AC4454" s="223" t="e">
        <f ca="1">INDEX(FGA_COEFFS,1,1)+Z4454*INDEX(FGA_COEFFS,1,2)+Y4454*INDEX(FGA_COEFFS,1,3)+R4454*INDEX(FGA_COEFFS,1,4)+Q4455*INDEX(FGA_COEFFS,1,5)+S4454*INDEX(FGA_COEFFS,1,6)+T4455*INDEX(FGA_COEFFS,1,7)+M4455*INDEX(FGA_COEFFS,1,8)+Y4458*Y4459</f>
        <v>#N/A</v>
      </c>
      <c r="AD4454" s="223" t="e">
        <f ca="1">INDEX(THREEPTA_COEFFS,1,1)+AC4454*INDEX(THREEPTA_COEFFS,1,2)+J4454*INDEX(THREEPTA_COEFFS,1,3)+AA4454*INDEX(THREEPTA_COEFFS,1,4)+K4454*INDEX(THREEPTA_COEFFS,1,5)+L4455*INDEX(THREEPTA_COEFFS,1,6)+Z4458*Z4459</f>
        <v>#N/A</v>
      </c>
      <c r="AE4454" s="223" t="e">
        <f ca="1">INDEX(THREEPTPCT_COEFFS,1,1)+K4454*INDEX(THREEPTPCT_COEFFS,1,2)+L4455*INDEX(THREEPTPCT_COEFFS,1,3)+AA4458*AA4459</f>
        <v>#N/A</v>
      </c>
      <c r="AF4454" s="55" t="e">
        <f t="shared" ref="AF4454:AF4455" ca="1" si="7693">AC4454-AD4454</f>
        <v>#N/A</v>
      </c>
      <c r="AG4454" s="223" t="e">
        <f ca="1">INDEX(TWOPTPCT_COEFFS,1,1)+AB4454*INDEX(TWOPTPCT_COEFFS,1,2)+I4455*INDEX(TWOPTPCT_COEFFS,1,3)+G4455*INDEX(TWOPTPCT_COEFFS,1,4)+L4455*INDEX(TWOPTPCT_COEFFS,1,5)+AB4458*AB4459</f>
        <v>#N/A</v>
      </c>
      <c r="AH4454" s="223" t="e">
        <f ca="1">INDEX(FTA_COEFFS,1,1)+O4454*INDEX(FTA_COEFFS,1,2)+N4455*INDEX(FTA_COEFFS,1,3)+(Q4454+R4454)*INDEX(FTA_COEFFS,1,4)+(Q4455+R4455)*INDEX(FTA_COEFFS,1,5)+M4455*INDEX(FTA_COEFFS,1,6)+AC4458*AC4459</f>
        <v>#N/A</v>
      </c>
      <c r="AI4454" s="223" t="e">
        <f ca="1">INDEX(FTPCT_COEFFS,1,1)+P4454*INDEX(FTPCT_COEFFS,1,2)+F4454*INDEX(FTPCT_COEFFS,1,3)+G4455*INDEX(FTPCT_COEFFS,1,4)+AD4458*AD4459</f>
        <v>#N/A</v>
      </c>
      <c r="AJ4454" s="338" t="e">
        <f t="shared" ref="AJ4454:AJ4455" ca="1" si="7694">AD4454*AE4454/100+AF4454*AG4454+AH4454*AI4454/100</f>
        <v>#N/A</v>
      </c>
      <c r="AK4454" s="55"/>
      <c r="AL4454" s="55"/>
      <c r="AM4454" s="55"/>
      <c r="AN4454" s="55"/>
      <c r="AO4454" s="55"/>
      <c r="AP4454" s="55"/>
      <c r="AQ4454" s="55"/>
      <c r="AR4454" s="55"/>
    </row>
    <row r="4455" spans="1:45" x14ac:dyDescent="0.3">
      <c r="B4455" s="54" t="s">
        <v>175</v>
      </c>
      <c r="C4455" s="54">
        <f>C4448</f>
        <v>0</v>
      </c>
      <c r="D4455" s="56" t="e">
        <f t="shared" ca="1" si="7686"/>
        <v>#N/A</v>
      </c>
      <c r="E4455" s="52" t="e">
        <f t="shared" ref="E4455:W4455" si="7695">E4448</f>
        <v>#N/A</v>
      </c>
      <c r="F4455" s="52" t="e">
        <f t="shared" si="7695"/>
        <v>#N/A</v>
      </c>
      <c r="G4455" s="52" t="e">
        <f t="shared" si="7695"/>
        <v>#N/A</v>
      </c>
      <c r="H4455" s="52" t="e">
        <f t="shared" si="7695"/>
        <v>#N/A</v>
      </c>
      <c r="I4455" s="52" t="e">
        <f t="shared" si="7695"/>
        <v>#N/A</v>
      </c>
      <c r="J4455" s="52" t="e">
        <f t="shared" si="7695"/>
        <v>#N/A</v>
      </c>
      <c r="K4455" s="52" t="e">
        <f t="shared" si="7695"/>
        <v>#N/A</v>
      </c>
      <c r="L4455" s="52" t="e">
        <f t="shared" si="7695"/>
        <v>#N/A</v>
      </c>
      <c r="M4455" s="52" t="e">
        <f t="shared" si="7695"/>
        <v>#N/A</v>
      </c>
      <c r="N4455" s="52" t="e">
        <f t="shared" si="7695"/>
        <v>#N/A</v>
      </c>
      <c r="O4455" s="52" t="e">
        <f t="shared" si="7695"/>
        <v>#N/A</v>
      </c>
      <c r="P4455" s="52" t="e">
        <f t="shared" si="7695"/>
        <v>#N/A</v>
      </c>
      <c r="Q4455" s="52" t="e">
        <f t="shared" si="7695"/>
        <v>#N/A</v>
      </c>
      <c r="R4455" s="52" t="e">
        <f t="shared" si="7695"/>
        <v>#N/A</v>
      </c>
      <c r="S4455" s="52" t="e">
        <f t="shared" si="7695"/>
        <v>#N/A</v>
      </c>
      <c r="T4455" s="52" t="e">
        <f t="shared" si="7695"/>
        <v>#N/A</v>
      </c>
      <c r="U4455" s="52" t="e">
        <f t="shared" si="7695"/>
        <v>#N/A</v>
      </c>
      <c r="V4455" s="52" t="e">
        <f t="shared" si="7695"/>
        <v>#N/A</v>
      </c>
      <c r="W4455" s="52" t="e">
        <f t="shared" si="7695"/>
        <v>#N/A</v>
      </c>
      <c r="X4455" s="55" t="e">
        <f t="shared" si="7688"/>
        <v>#N/A</v>
      </c>
      <c r="Y4455" s="55" t="e">
        <f t="shared" si="7689"/>
        <v>#N/A</v>
      </c>
      <c r="Z4455" s="55" t="e">
        <f t="shared" ref="Z4455" si="7696">Z4454</f>
        <v>#N/A</v>
      </c>
      <c r="AA4455" s="55" t="e">
        <f t="shared" si="7691"/>
        <v>#N/A</v>
      </c>
      <c r="AB4455" s="336" t="e">
        <f t="shared" si="7692"/>
        <v>#N/A</v>
      </c>
      <c r="AC4455" s="223" t="e">
        <f ca="1">INDEX(FGA_COEFFS,1,1)+Z4455*INDEX(FGA_COEFFS,1,2)+Y4455*INDEX(FGA_COEFFS,1,3)+R4455*INDEX(FGA_COEFFS,1,4)+Q4454*INDEX(FGA_COEFFS,1,5)+S4455*INDEX(FGA_COEFFS,1,6)+T4454*INDEX(FGA_COEFFS,1,7)+M4454*INDEX(FGA_COEFFS,1,8)+Y4458*Y4460</f>
        <v>#N/A</v>
      </c>
      <c r="AD4455" s="223" t="e">
        <f ca="1">INDEX(THREEPTA_COEFFS,1,1)+AC4455*INDEX(THREEPTA_COEFFS,1,2)+J4455*INDEX(THREEPTA_COEFFS,1,3)+AA4455*INDEX(THREEPTA_COEFFS,1,4)+K4455*INDEX(THREEPTA_COEFFS,1,5)+L4454*INDEX(THREEPTA_COEFFS,1,6)+Z4458*Z4460</f>
        <v>#N/A</v>
      </c>
      <c r="AE4455" s="223" t="e">
        <f ca="1">INDEX(THREEPTPCT_COEFFS,1,1)+K4455*INDEX(THREEPTPCT_COEFFS,1,2)+L4454*INDEX(THREEPTPCT_COEFFS,1,3)+AA4458*AA4460</f>
        <v>#N/A</v>
      </c>
      <c r="AF4455" s="55" t="e">
        <f t="shared" ca="1" si="7693"/>
        <v>#N/A</v>
      </c>
      <c r="AG4455" s="223" t="e">
        <f ca="1">INDEX(TWOPTPCT_COEFFS,1,1)+AB4455*INDEX(TWOPTPCT_COEFFS,1,2)+I4454*INDEX(TWOPTPCT_COEFFS,1,3)+G4454*INDEX(TWOPTPCT_COEFFS,1,4)+L4454*INDEX(TWOPTPCT_COEFFS,1,5)+AB4458*AB4460</f>
        <v>#N/A</v>
      </c>
      <c r="AH4455" s="223" t="e">
        <f ca="1">INDEX(FTA_COEFFS,1,1)+O4455*INDEX(FTA_COEFFS,1,2)+N4454*INDEX(FTA_COEFFS,1,3)+(Q4455+R4455)*INDEX(FTA_COEFFS,1,4)+(Q4454+R4454)*INDEX(FTA_COEFFS,1,5)+M4454*INDEX(FTA_COEFFS,1,6)+AC4458*AC4460</f>
        <v>#N/A</v>
      </c>
      <c r="AI4455" s="223" t="e">
        <f ca="1">INDEX(FTPCT_COEFFS,1,1)+P4455*INDEX(FTPCT_COEFFS,1,2)+F4455*INDEX(FTPCT_COEFFS,1,3)+G4454*INDEX(FTPCT_COEFFS,1,4)+AD4458*AD4460</f>
        <v>#N/A</v>
      </c>
      <c r="AJ4455" s="338" t="e">
        <f t="shared" ca="1" si="7694"/>
        <v>#N/A</v>
      </c>
      <c r="AK4455" s="55"/>
      <c r="AL4455" s="55"/>
      <c r="AM4455" s="55"/>
      <c r="AN4455" s="55"/>
      <c r="AO4455" s="55"/>
      <c r="AP4455" s="55"/>
      <c r="AQ4455" s="55"/>
      <c r="AR4455" s="55"/>
    </row>
    <row r="4456" spans="1:45" x14ac:dyDescent="0.3">
      <c r="A4456" s="54" t="e">
        <f ca="1">IF(D4454&gt;(D4455+(AVERAGE(V4454,W4454)-AVERAGE(V4455,W4455))/2)+2.5,C4454,IF(D4455&gt;(D4454+(AVERAGE(V4455,W4455)-AVERAGE(V4454,W4454))/2)+2.5,C4455,"Close"))</f>
        <v>#N/A</v>
      </c>
      <c r="B4456" s="64" t="e">
        <f ca="1">IF(D4455&gt;D4454,C4455,C4454)</f>
        <v>#N/A</v>
      </c>
      <c r="D4456" s="56"/>
      <c r="X4456" s="55"/>
      <c r="Y4456" s="55"/>
      <c r="Z4456" s="55"/>
      <c r="AA4456" s="55"/>
      <c r="AB4456" s="55"/>
      <c r="AC4456" s="337"/>
      <c r="AD4456" s="337"/>
      <c r="AE4456" s="337"/>
      <c r="AF4456" s="337"/>
      <c r="AG4456" s="337"/>
      <c r="AH4456" s="337"/>
      <c r="AI4456" s="337"/>
      <c r="AJ4456" s="337"/>
      <c r="AK4456" s="337"/>
      <c r="AL4456" s="337"/>
      <c r="AM4456" s="55"/>
      <c r="AN4456" s="55"/>
      <c r="AO4456" s="55"/>
      <c r="AP4456" s="55"/>
      <c r="AQ4456" s="55"/>
      <c r="AR4456" s="55"/>
      <c r="AS4456" s="55"/>
    </row>
    <row r="4457" spans="1:45" x14ac:dyDescent="0.3">
      <c r="X4457" s="54" t="s">
        <v>1305</v>
      </c>
      <c r="Y4457" s="54" t="s">
        <v>128</v>
      </c>
      <c r="Z4457" s="54" t="s">
        <v>157</v>
      </c>
      <c r="AA4457" s="54" t="s">
        <v>151</v>
      </c>
      <c r="AB4457" s="54" t="s">
        <v>1327</v>
      </c>
      <c r="AC4457" s="54" t="s">
        <v>129</v>
      </c>
      <c r="AD4457" s="54" t="s">
        <v>116</v>
      </c>
      <c r="AE4457" s="54"/>
      <c r="AF4457" s="54"/>
      <c r="AG4457" s="54"/>
      <c r="AH4457" s="54"/>
      <c r="AI4457" s="54"/>
      <c r="AJ4457" s="54"/>
      <c r="AK4457" s="54"/>
      <c r="AL4457" s="54"/>
      <c r="AM4457" s="54"/>
      <c r="AN4457" s="54"/>
      <c r="AO4457" s="54"/>
      <c r="AP4457" s="54"/>
      <c r="AQ4457" s="54"/>
      <c r="AR4457" s="54"/>
      <c r="AS4457" s="54"/>
    </row>
    <row r="4458" spans="1:45" x14ac:dyDescent="0.3">
      <c r="X4458" s="54"/>
      <c r="Y4458" s="54">
        <f t="shared" ref="Y4458:AD4458" si="7697">Y4451</f>
        <v>6.4436999999999998</v>
      </c>
      <c r="Z4458" s="54">
        <f t="shared" si="7697"/>
        <v>4.9371</v>
      </c>
      <c r="AA4458" s="54">
        <f t="shared" si="7697"/>
        <v>11.350300000000001</v>
      </c>
      <c r="AB4458" s="54">
        <f t="shared" si="7697"/>
        <v>7.1900000000000006E-2</v>
      </c>
      <c r="AC4458" s="54">
        <f t="shared" si="7697"/>
        <v>6.2766000000000002</v>
      </c>
      <c r="AD4458" s="54">
        <f t="shared" si="7697"/>
        <v>11.042999999999999</v>
      </c>
      <c r="AE4458" s="54"/>
      <c r="AF4458" s="336"/>
      <c r="AG4458" s="336"/>
      <c r="AH4458" s="336"/>
      <c r="AI4458" s="54"/>
      <c r="AJ4458" s="54"/>
      <c r="AK4458" s="54"/>
      <c r="AL4458" s="54"/>
      <c r="AM4458" s="54"/>
      <c r="AN4458" s="54"/>
      <c r="AO4458" s="54"/>
      <c r="AP4458" s="54"/>
      <c r="AQ4458" s="54"/>
      <c r="AR4458" s="54"/>
      <c r="AS4458" s="54"/>
    </row>
    <row r="4459" spans="1:45" x14ac:dyDescent="0.3">
      <c r="D4459" s="56"/>
      <c r="X4459" s="336"/>
      <c r="Y4459" s="336">
        <f t="shared" ca="1" si="7601"/>
        <v>0.95410920163790136</v>
      </c>
      <c r="Z4459" s="336">
        <f t="shared" ca="1" si="7601"/>
        <v>1.0692040005635613E-2</v>
      </c>
      <c r="AA4459" s="336">
        <f t="shared" ca="1" si="7601"/>
        <v>-1.3326096486691217</v>
      </c>
      <c r="AB4459" s="336">
        <f t="shared" ca="1" si="7601"/>
        <v>-1.0603672665927373</v>
      </c>
      <c r="AC4459" s="336">
        <f t="shared" ca="1" si="7601"/>
        <v>-0.24797647212799742</v>
      </c>
      <c r="AD4459" s="336">
        <f t="shared" ca="1" si="7601"/>
        <v>-9.1895002459760586E-5</v>
      </c>
      <c r="AE4459" s="336"/>
      <c r="AF4459" s="336"/>
      <c r="AG4459" s="336"/>
      <c r="AH4459" s="336"/>
      <c r="AI4459" s="54"/>
      <c r="AJ4459" s="54"/>
      <c r="AK4459" s="54"/>
      <c r="AL4459" s="336"/>
      <c r="AM4459" s="336"/>
      <c r="AN4459" s="336"/>
      <c r="AO4459" s="336"/>
      <c r="AP4459" s="54"/>
      <c r="AQ4459" s="336"/>
      <c r="AR4459" s="336"/>
      <c r="AS4459" s="336"/>
    </row>
    <row r="4460" spans="1:45" x14ac:dyDescent="0.3">
      <c r="C4460" s="54"/>
      <c r="D4460" s="56"/>
      <c r="Y4460" s="336">
        <f t="shared" ca="1" si="7601"/>
        <v>1.4745582031146895</v>
      </c>
      <c r="Z4460" s="336">
        <f t="shared" ca="1" si="7601"/>
        <v>0.59255667932228828</v>
      </c>
      <c r="AA4460" s="336">
        <f t="shared" ca="1" si="7601"/>
        <v>-0.82954259694732113</v>
      </c>
      <c r="AB4460" s="336">
        <f t="shared" ca="1" si="7601"/>
        <v>-0.87515460994668448</v>
      </c>
      <c r="AC4460" s="336">
        <f t="shared" ca="1" si="7601"/>
        <v>1.3338252187137312</v>
      </c>
      <c r="AD4460" s="336">
        <f t="shared" ca="1" si="7601"/>
        <v>6.5008592817046469E-3</v>
      </c>
      <c r="AE4460" s="55"/>
      <c r="AF4460" s="55"/>
      <c r="AG4460" s="55"/>
      <c r="AH4460" s="55"/>
      <c r="AI4460" s="55"/>
      <c r="AJ4460" s="55"/>
      <c r="AK4460" s="55"/>
      <c r="AL4460" s="55"/>
      <c r="AM4460" s="55"/>
      <c r="AN4460" s="55"/>
      <c r="AO4460" s="55"/>
      <c r="AP4460" s="55"/>
      <c r="AQ4460" s="55"/>
      <c r="AR4460" s="55"/>
      <c r="AS4460" s="55"/>
    </row>
    <row r="4461" spans="1:45" x14ac:dyDescent="0.3">
      <c r="B4461" s="54" t="s">
        <v>172</v>
      </c>
      <c r="C4461" s="53">
        <f>C4454</f>
        <v>0</v>
      </c>
      <c r="D4461" s="56" t="e">
        <f t="shared" ref="D4461:D4462" ca="1" si="7698">AJ4461</f>
        <v>#N/A</v>
      </c>
      <c r="E4461" s="52" t="e">
        <f t="shared" ref="E4461:W4461" si="7699">E4454</f>
        <v>#N/A</v>
      </c>
      <c r="F4461" s="52" t="e">
        <f t="shared" si="7699"/>
        <v>#N/A</v>
      </c>
      <c r="G4461" s="52" t="e">
        <f t="shared" si="7699"/>
        <v>#N/A</v>
      </c>
      <c r="H4461" s="52" t="e">
        <f t="shared" si="7699"/>
        <v>#N/A</v>
      </c>
      <c r="I4461" s="52" t="e">
        <f t="shared" si="7699"/>
        <v>#N/A</v>
      </c>
      <c r="J4461" s="52" t="e">
        <f t="shared" si="7699"/>
        <v>#N/A</v>
      </c>
      <c r="K4461" s="52" t="e">
        <f t="shared" si="7699"/>
        <v>#N/A</v>
      </c>
      <c r="L4461" s="52" t="e">
        <f t="shared" si="7699"/>
        <v>#N/A</v>
      </c>
      <c r="M4461" s="52" t="e">
        <f t="shared" si="7699"/>
        <v>#N/A</v>
      </c>
      <c r="N4461" s="52" t="e">
        <f t="shared" si="7699"/>
        <v>#N/A</v>
      </c>
      <c r="O4461" s="52" t="e">
        <f t="shared" si="7699"/>
        <v>#N/A</v>
      </c>
      <c r="P4461" s="52" t="e">
        <f t="shared" si="7699"/>
        <v>#N/A</v>
      </c>
      <c r="Q4461" s="52" t="e">
        <f t="shared" si="7699"/>
        <v>#N/A</v>
      </c>
      <c r="R4461" s="52" t="e">
        <f t="shared" si="7699"/>
        <v>#N/A</v>
      </c>
      <c r="S4461" s="52" t="e">
        <f t="shared" si="7699"/>
        <v>#N/A</v>
      </c>
      <c r="T4461" s="52" t="e">
        <f t="shared" si="7699"/>
        <v>#N/A</v>
      </c>
      <c r="U4461" s="52" t="e">
        <f t="shared" si="7699"/>
        <v>#N/A</v>
      </c>
      <c r="V4461" s="52" t="e">
        <f t="shared" si="7699"/>
        <v>#N/A</v>
      </c>
      <c r="W4461" s="52" t="e">
        <f t="shared" si="7699"/>
        <v>#N/A</v>
      </c>
      <c r="X4461" s="55" t="e">
        <f t="shared" ref="X4461:X4462" si="7700">(H4461-(O4461*P4461)/100-3*(J4461*K4461)/100)/2</f>
        <v>#N/A</v>
      </c>
      <c r="Y4461" s="55" t="e">
        <f t="shared" ref="Y4461:Y4462" si="7701">SUM(X4461,(J4461*K4461/100))/(F4461/100)</f>
        <v>#N/A</v>
      </c>
      <c r="Z4461" s="55" t="e">
        <f t="shared" ref="Z4461" si="7702">U4461*0.5+U4462*0.5</f>
        <v>#N/A</v>
      </c>
      <c r="AA4461" s="55" t="e">
        <f t="shared" ref="AA4461:AA4462" si="7703">J4461/Y4461</f>
        <v>#N/A</v>
      </c>
      <c r="AB4461" s="336" t="e">
        <f t="shared" ref="AB4461:AB4462" si="7704">X4461/(Y4461-J4461)</f>
        <v>#N/A</v>
      </c>
      <c r="AC4461" s="223" t="e">
        <f ca="1">INDEX(FGA_COEFFS,1,1)+Z4461*INDEX(FGA_COEFFS,1,2)+Y4461*INDEX(FGA_COEFFS,1,3)+R4461*INDEX(FGA_COEFFS,1,4)+Q4462*INDEX(FGA_COEFFS,1,5)+S4461*INDEX(FGA_COEFFS,1,6)+T4462*INDEX(FGA_COEFFS,1,7)+M4462*INDEX(FGA_COEFFS,1,8)+Y4465*Y4466</f>
        <v>#N/A</v>
      </c>
      <c r="AD4461" s="223" t="e">
        <f ca="1">INDEX(THREEPTA_COEFFS,1,1)+AC4461*INDEX(THREEPTA_COEFFS,1,2)+J4461*INDEX(THREEPTA_COEFFS,1,3)+AA4461*INDEX(THREEPTA_COEFFS,1,4)+K4461*INDEX(THREEPTA_COEFFS,1,5)+L4462*INDEX(THREEPTA_COEFFS,1,6)+Z4465*Z4466</f>
        <v>#N/A</v>
      </c>
      <c r="AE4461" s="223" t="e">
        <f ca="1">INDEX(THREEPTPCT_COEFFS,1,1)+K4461*INDEX(THREEPTPCT_COEFFS,1,2)+L4462*INDEX(THREEPTPCT_COEFFS,1,3)+AA4465*AA4466</f>
        <v>#N/A</v>
      </c>
      <c r="AF4461" s="55" t="e">
        <f t="shared" ref="AF4461:AF4462" ca="1" si="7705">AC4461-AD4461</f>
        <v>#N/A</v>
      </c>
      <c r="AG4461" s="223" t="e">
        <f ca="1">INDEX(TWOPTPCT_COEFFS,1,1)+AB4461*INDEX(TWOPTPCT_COEFFS,1,2)+I4462*INDEX(TWOPTPCT_COEFFS,1,3)+G4462*INDEX(TWOPTPCT_COEFFS,1,4)+L4462*INDEX(TWOPTPCT_COEFFS,1,5)+AB4465*AB4466</f>
        <v>#N/A</v>
      </c>
      <c r="AH4461" s="223" t="e">
        <f ca="1">INDEX(FTA_COEFFS,1,1)+O4461*INDEX(FTA_COEFFS,1,2)+N4462*INDEX(FTA_COEFFS,1,3)+(Q4461+R4461)*INDEX(FTA_COEFFS,1,4)+(Q4462+R4462)*INDEX(FTA_COEFFS,1,5)+M4462*INDEX(FTA_COEFFS,1,6)+AC4465*AC4466</f>
        <v>#N/A</v>
      </c>
      <c r="AI4461" s="223" t="e">
        <f ca="1">INDEX(FTPCT_COEFFS,1,1)+P4461*INDEX(FTPCT_COEFFS,1,2)+F4461*INDEX(FTPCT_COEFFS,1,3)+G4462*INDEX(FTPCT_COEFFS,1,4)+AD4465*AD4466</f>
        <v>#N/A</v>
      </c>
      <c r="AJ4461" s="338" t="e">
        <f t="shared" ref="AJ4461:AJ4462" ca="1" si="7706">AD4461*AE4461/100+AF4461*AG4461+AH4461*AI4461/100</f>
        <v>#N/A</v>
      </c>
      <c r="AK4461" s="55"/>
      <c r="AL4461" s="55"/>
      <c r="AM4461" s="55"/>
      <c r="AN4461" s="55"/>
      <c r="AO4461" s="55"/>
      <c r="AP4461" s="55"/>
      <c r="AQ4461" s="55"/>
      <c r="AR4461" s="55"/>
    </row>
    <row r="4462" spans="1:45" x14ac:dyDescent="0.3">
      <c r="B4462" s="54" t="s">
        <v>175</v>
      </c>
      <c r="C4462" s="54">
        <f>C4455</f>
        <v>0</v>
      </c>
      <c r="D4462" s="56" t="e">
        <f t="shared" ca="1" si="7698"/>
        <v>#N/A</v>
      </c>
      <c r="E4462" s="52" t="e">
        <f t="shared" ref="E4462:W4462" si="7707">E4455</f>
        <v>#N/A</v>
      </c>
      <c r="F4462" s="52" t="e">
        <f t="shared" si="7707"/>
        <v>#N/A</v>
      </c>
      <c r="G4462" s="52" t="e">
        <f t="shared" si="7707"/>
        <v>#N/A</v>
      </c>
      <c r="H4462" s="52" t="e">
        <f t="shared" si="7707"/>
        <v>#N/A</v>
      </c>
      <c r="I4462" s="52" t="e">
        <f t="shared" si="7707"/>
        <v>#N/A</v>
      </c>
      <c r="J4462" s="52" t="e">
        <f t="shared" si="7707"/>
        <v>#N/A</v>
      </c>
      <c r="K4462" s="52" t="e">
        <f t="shared" si="7707"/>
        <v>#N/A</v>
      </c>
      <c r="L4462" s="52" t="e">
        <f t="shared" si="7707"/>
        <v>#N/A</v>
      </c>
      <c r="M4462" s="52" t="e">
        <f t="shared" si="7707"/>
        <v>#N/A</v>
      </c>
      <c r="N4462" s="52" t="e">
        <f t="shared" si="7707"/>
        <v>#N/A</v>
      </c>
      <c r="O4462" s="52" t="e">
        <f t="shared" si="7707"/>
        <v>#N/A</v>
      </c>
      <c r="P4462" s="52" t="e">
        <f t="shared" si="7707"/>
        <v>#N/A</v>
      </c>
      <c r="Q4462" s="52" t="e">
        <f t="shared" si="7707"/>
        <v>#N/A</v>
      </c>
      <c r="R4462" s="52" t="e">
        <f t="shared" si="7707"/>
        <v>#N/A</v>
      </c>
      <c r="S4462" s="52" t="e">
        <f t="shared" si="7707"/>
        <v>#N/A</v>
      </c>
      <c r="T4462" s="52" t="e">
        <f t="shared" si="7707"/>
        <v>#N/A</v>
      </c>
      <c r="U4462" s="52" t="e">
        <f t="shared" si="7707"/>
        <v>#N/A</v>
      </c>
      <c r="V4462" s="52" t="e">
        <f t="shared" si="7707"/>
        <v>#N/A</v>
      </c>
      <c r="W4462" s="52" t="e">
        <f t="shared" si="7707"/>
        <v>#N/A</v>
      </c>
      <c r="X4462" s="55" t="e">
        <f t="shared" si="7700"/>
        <v>#N/A</v>
      </c>
      <c r="Y4462" s="55" t="e">
        <f t="shared" si="7701"/>
        <v>#N/A</v>
      </c>
      <c r="Z4462" s="55" t="e">
        <f t="shared" ref="Z4462" si="7708">Z4461</f>
        <v>#N/A</v>
      </c>
      <c r="AA4462" s="55" t="e">
        <f t="shared" si="7703"/>
        <v>#N/A</v>
      </c>
      <c r="AB4462" s="336" t="e">
        <f t="shared" si="7704"/>
        <v>#N/A</v>
      </c>
      <c r="AC4462" s="223" t="e">
        <f ca="1">INDEX(FGA_COEFFS,1,1)+Z4462*INDEX(FGA_COEFFS,1,2)+Y4462*INDEX(FGA_COEFFS,1,3)+R4462*INDEX(FGA_COEFFS,1,4)+Q4461*INDEX(FGA_COEFFS,1,5)+S4462*INDEX(FGA_COEFFS,1,6)+T4461*INDEX(FGA_COEFFS,1,7)+M4461*INDEX(FGA_COEFFS,1,8)+Y4465*Y4467</f>
        <v>#N/A</v>
      </c>
      <c r="AD4462" s="223" t="e">
        <f ca="1">INDEX(THREEPTA_COEFFS,1,1)+AC4462*INDEX(THREEPTA_COEFFS,1,2)+J4462*INDEX(THREEPTA_COEFFS,1,3)+AA4462*INDEX(THREEPTA_COEFFS,1,4)+K4462*INDEX(THREEPTA_COEFFS,1,5)+L4461*INDEX(THREEPTA_COEFFS,1,6)+Z4465*Z4467</f>
        <v>#N/A</v>
      </c>
      <c r="AE4462" s="223" t="e">
        <f ca="1">INDEX(THREEPTPCT_COEFFS,1,1)+K4462*INDEX(THREEPTPCT_COEFFS,1,2)+L4461*INDEX(THREEPTPCT_COEFFS,1,3)+AA4465*AA4467</f>
        <v>#N/A</v>
      </c>
      <c r="AF4462" s="55" t="e">
        <f t="shared" ca="1" si="7705"/>
        <v>#N/A</v>
      </c>
      <c r="AG4462" s="223" t="e">
        <f ca="1">INDEX(TWOPTPCT_COEFFS,1,1)+AB4462*INDEX(TWOPTPCT_COEFFS,1,2)+I4461*INDEX(TWOPTPCT_COEFFS,1,3)+G4461*INDEX(TWOPTPCT_COEFFS,1,4)+L4461*INDEX(TWOPTPCT_COEFFS,1,5)+AB4465*AB4467</f>
        <v>#N/A</v>
      </c>
      <c r="AH4462" s="223" t="e">
        <f ca="1">INDEX(FTA_COEFFS,1,1)+O4462*INDEX(FTA_COEFFS,1,2)+N4461*INDEX(FTA_COEFFS,1,3)+(Q4462+R4462)*INDEX(FTA_COEFFS,1,4)+(Q4461+R4461)*INDEX(FTA_COEFFS,1,5)+M4461*INDEX(FTA_COEFFS,1,6)+AC4465*AC4467</f>
        <v>#N/A</v>
      </c>
      <c r="AI4462" s="223" t="e">
        <f ca="1">INDEX(FTPCT_COEFFS,1,1)+P4462*INDEX(FTPCT_COEFFS,1,2)+F4462*INDEX(FTPCT_COEFFS,1,3)+G4461*INDEX(FTPCT_COEFFS,1,4)+AD4465*AD4467</f>
        <v>#N/A</v>
      </c>
      <c r="AJ4462" s="338" t="e">
        <f t="shared" ca="1" si="7706"/>
        <v>#N/A</v>
      </c>
      <c r="AK4462" s="55"/>
      <c r="AL4462" s="55"/>
      <c r="AM4462" s="55"/>
      <c r="AN4462" s="55"/>
      <c r="AO4462" s="55"/>
      <c r="AP4462" s="55"/>
      <c r="AQ4462" s="55"/>
      <c r="AR4462" s="55"/>
    </row>
    <row r="4463" spans="1:45" x14ac:dyDescent="0.3">
      <c r="A4463" s="54" t="e">
        <f ca="1">IF(D4461&gt;(D4462+(AVERAGE(V4461,W4461)-AVERAGE(V4462,W4462))/2)+2.5,C4461,IF(D4462&gt;(D4461+(AVERAGE(V4462,W4462)-AVERAGE(V4461,W4461))/2)+2.5,C4462,"Close"))</f>
        <v>#N/A</v>
      </c>
      <c r="B4463" s="64" t="e">
        <f ca="1">IF(D4462&gt;D4461,C4462,C4461)</f>
        <v>#N/A</v>
      </c>
      <c r="D4463" s="56"/>
      <c r="X4463" s="55"/>
      <c r="Y4463" s="55"/>
      <c r="Z4463" s="55"/>
      <c r="AA4463" s="55"/>
      <c r="AB4463" s="55"/>
      <c r="AC4463" s="337"/>
      <c r="AD4463" s="337"/>
      <c r="AE4463" s="337"/>
      <c r="AF4463" s="337"/>
      <c r="AG4463" s="337"/>
      <c r="AH4463" s="337"/>
      <c r="AI4463" s="337"/>
      <c r="AJ4463" s="337"/>
      <c r="AK4463" s="337"/>
      <c r="AL4463" s="337"/>
      <c r="AM4463" s="55"/>
      <c r="AN4463" s="55"/>
      <c r="AO4463" s="55"/>
      <c r="AP4463" s="55"/>
      <c r="AQ4463" s="55"/>
      <c r="AR4463" s="55"/>
      <c r="AS4463" s="55"/>
    </row>
    <row r="4464" spans="1:45" x14ac:dyDescent="0.3">
      <c r="X4464" s="54" t="s">
        <v>1305</v>
      </c>
      <c r="Y4464" s="54" t="s">
        <v>128</v>
      </c>
      <c r="Z4464" s="54" t="s">
        <v>157</v>
      </c>
      <c r="AA4464" s="54" t="s">
        <v>151</v>
      </c>
      <c r="AB4464" s="54" t="s">
        <v>1327</v>
      </c>
      <c r="AC4464" s="54" t="s">
        <v>129</v>
      </c>
      <c r="AD4464" s="54" t="s">
        <v>116</v>
      </c>
      <c r="AE4464" s="54"/>
      <c r="AF4464" s="54"/>
      <c r="AG4464" s="54"/>
      <c r="AH4464" s="54"/>
      <c r="AI4464" s="54"/>
      <c r="AJ4464" s="54"/>
      <c r="AK4464" s="54"/>
      <c r="AL4464" s="54"/>
      <c r="AM4464" s="54"/>
      <c r="AN4464" s="54"/>
      <c r="AO4464" s="54"/>
      <c r="AP4464" s="54"/>
      <c r="AQ4464" s="54"/>
      <c r="AR4464" s="54"/>
      <c r="AS4464" s="54"/>
    </row>
    <row r="4465" spans="1:45" x14ac:dyDescent="0.3">
      <c r="X4465" s="54"/>
      <c r="Y4465" s="54">
        <f t="shared" ref="Y4465:AD4465" si="7709">Y4458</f>
        <v>6.4436999999999998</v>
      </c>
      <c r="Z4465" s="54">
        <f t="shared" si="7709"/>
        <v>4.9371</v>
      </c>
      <c r="AA4465" s="54">
        <f t="shared" si="7709"/>
        <v>11.350300000000001</v>
      </c>
      <c r="AB4465" s="54">
        <f t="shared" si="7709"/>
        <v>7.1900000000000006E-2</v>
      </c>
      <c r="AC4465" s="54">
        <f t="shared" si="7709"/>
        <v>6.2766000000000002</v>
      </c>
      <c r="AD4465" s="54">
        <f t="shared" si="7709"/>
        <v>11.042999999999999</v>
      </c>
      <c r="AE4465" s="54"/>
      <c r="AF4465" s="336"/>
      <c r="AG4465" s="336"/>
      <c r="AH4465" s="336"/>
      <c r="AI4465" s="54"/>
      <c r="AJ4465" s="54"/>
      <c r="AK4465" s="54"/>
      <c r="AL4465" s="54"/>
      <c r="AM4465" s="54"/>
      <c r="AN4465" s="54"/>
      <c r="AO4465" s="54"/>
      <c r="AP4465" s="54"/>
      <c r="AQ4465" s="54"/>
      <c r="AR4465" s="54"/>
      <c r="AS4465" s="54"/>
    </row>
    <row r="4466" spans="1:45" x14ac:dyDescent="0.3">
      <c r="D4466" s="56"/>
      <c r="X4466" s="336"/>
      <c r="Y4466" s="336">
        <f t="shared" ca="1" si="7601"/>
        <v>-0.7151083072734451</v>
      </c>
      <c r="Z4466" s="336">
        <f t="shared" ca="1" si="7601"/>
        <v>0.232689596221408</v>
      </c>
      <c r="AA4466" s="336">
        <f t="shared" ca="1" si="7601"/>
        <v>-3.3003559077145195E-2</v>
      </c>
      <c r="AB4466" s="336">
        <f t="shared" ca="1" si="7601"/>
        <v>0.60208425277235555</v>
      </c>
      <c r="AC4466" s="336">
        <f t="shared" ca="1" si="7601"/>
        <v>2.3529768435646799E-2</v>
      </c>
      <c r="AD4466" s="336">
        <f t="shared" ca="1" si="7601"/>
        <v>-0.24058591323992018</v>
      </c>
      <c r="AE4466" s="336"/>
      <c r="AF4466" s="336"/>
      <c r="AG4466" s="336"/>
      <c r="AH4466" s="336"/>
      <c r="AI4466" s="54"/>
      <c r="AJ4466" s="54"/>
      <c r="AK4466" s="54"/>
      <c r="AL4466" s="336"/>
      <c r="AM4466" s="336"/>
      <c r="AN4466" s="336"/>
      <c r="AO4466" s="336"/>
      <c r="AP4466" s="54"/>
      <c r="AQ4466" s="336"/>
      <c r="AR4466" s="336"/>
      <c r="AS4466" s="336"/>
    </row>
    <row r="4467" spans="1:45" x14ac:dyDescent="0.3">
      <c r="C4467" s="54"/>
      <c r="D4467" s="56"/>
      <c r="Y4467" s="336">
        <f t="shared" ref="Y4467:AD4530" ca="1" si="7710">1.5*RAND()^2*IF(RAND()&gt;0.5,1,-1)</f>
        <v>-3.5200010925582337E-2</v>
      </c>
      <c r="Z4467" s="336">
        <f t="shared" ca="1" si="7710"/>
        <v>-0.22138644641457877</v>
      </c>
      <c r="AA4467" s="336">
        <f t="shared" ca="1" si="7710"/>
        <v>0.18197613429337831</v>
      </c>
      <c r="AB4467" s="336">
        <f t="shared" ca="1" si="7710"/>
        <v>-1.1756487928922694</v>
      </c>
      <c r="AC4467" s="336">
        <f t="shared" ca="1" si="7710"/>
        <v>0.35412554003875862</v>
      </c>
      <c r="AD4467" s="336">
        <f t="shared" ca="1" si="7710"/>
        <v>0.34101754125797612</v>
      </c>
      <c r="AE4467" s="55"/>
      <c r="AF4467" s="55"/>
      <c r="AG4467" s="55"/>
      <c r="AH4467" s="55"/>
      <c r="AI4467" s="55"/>
      <c r="AJ4467" s="55"/>
      <c r="AK4467" s="55"/>
      <c r="AL4467" s="55"/>
      <c r="AM4467" s="55"/>
      <c r="AN4467" s="55"/>
      <c r="AO4467" s="55"/>
      <c r="AP4467" s="55"/>
      <c r="AQ4467" s="55"/>
      <c r="AR4467" s="55"/>
      <c r="AS4467" s="55"/>
    </row>
    <row r="4468" spans="1:45" x14ac:dyDescent="0.3">
      <c r="B4468" s="54" t="s">
        <v>172</v>
      </c>
      <c r="C4468" s="53">
        <f>C4461</f>
        <v>0</v>
      </c>
      <c r="D4468" s="56" t="e">
        <f t="shared" ref="D4468:D4469" ca="1" si="7711">AJ4468</f>
        <v>#N/A</v>
      </c>
      <c r="E4468" s="52" t="e">
        <f t="shared" ref="E4468:W4468" si="7712">E4461</f>
        <v>#N/A</v>
      </c>
      <c r="F4468" s="52" t="e">
        <f t="shared" si="7712"/>
        <v>#N/A</v>
      </c>
      <c r="G4468" s="52" t="e">
        <f t="shared" si="7712"/>
        <v>#N/A</v>
      </c>
      <c r="H4468" s="52" t="e">
        <f t="shared" si="7712"/>
        <v>#N/A</v>
      </c>
      <c r="I4468" s="52" t="e">
        <f t="shared" si="7712"/>
        <v>#N/A</v>
      </c>
      <c r="J4468" s="52" t="e">
        <f t="shared" si="7712"/>
        <v>#N/A</v>
      </c>
      <c r="K4468" s="52" t="e">
        <f t="shared" si="7712"/>
        <v>#N/A</v>
      </c>
      <c r="L4468" s="52" t="e">
        <f t="shared" si="7712"/>
        <v>#N/A</v>
      </c>
      <c r="M4468" s="52" t="e">
        <f t="shared" si="7712"/>
        <v>#N/A</v>
      </c>
      <c r="N4468" s="52" t="e">
        <f t="shared" si="7712"/>
        <v>#N/A</v>
      </c>
      <c r="O4468" s="52" t="e">
        <f t="shared" si="7712"/>
        <v>#N/A</v>
      </c>
      <c r="P4468" s="52" t="e">
        <f t="shared" si="7712"/>
        <v>#N/A</v>
      </c>
      <c r="Q4468" s="52" t="e">
        <f t="shared" si="7712"/>
        <v>#N/A</v>
      </c>
      <c r="R4468" s="52" t="e">
        <f t="shared" si="7712"/>
        <v>#N/A</v>
      </c>
      <c r="S4468" s="52" t="e">
        <f t="shared" si="7712"/>
        <v>#N/A</v>
      </c>
      <c r="T4468" s="52" t="e">
        <f t="shared" si="7712"/>
        <v>#N/A</v>
      </c>
      <c r="U4468" s="52" t="e">
        <f t="shared" si="7712"/>
        <v>#N/A</v>
      </c>
      <c r="V4468" s="52" t="e">
        <f t="shared" si="7712"/>
        <v>#N/A</v>
      </c>
      <c r="W4468" s="52" t="e">
        <f t="shared" si="7712"/>
        <v>#N/A</v>
      </c>
      <c r="X4468" s="55" t="e">
        <f t="shared" ref="X4468:X4469" si="7713">(H4468-(O4468*P4468)/100-3*(J4468*K4468)/100)/2</f>
        <v>#N/A</v>
      </c>
      <c r="Y4468" s="55" t="e">
        <f t="shared" ref="Y4468:Y4469" si="7714">SUM(X4468,(J4468*K4468/100))/(F4468/100)</f>
        <v>#N/A</v>
      </c>
      <c r="Z4468" s="55" t="e">
        <f t="shared" ref="Z4468" si="7715">U4468*0.5+U4469*0.5</f>
        <v>#N/A</v>
      </c>
      <c r="AA4468" s="55" t="e">
        <f t="shared" ref="AA4468:AA4469" si="7716">J4468/Y4468</f>
        <v>#N/A</v>
      </c>
      <c r="AB4468" s="336" t="e">
        <f t="shared" ref="AB4468:AB4469" si="7717">X4468/(Y4468-J4468)</f>
        <v>#N/A</v>
      </c>
      <c r="AC4468" s="223" t="e">
        <f ca="1">INDEX(FGA_COEFFS,1,1)+Z4468*INDEX(FGA_COEFFS,1,2)+Y4468*INDEX(FGA_COEFFS,1,3)+R4468*INDEX(FGA_COEFFS,1,4)+Q4469*INDEX(FGA_COEFFS,1,5)+S4468*INDEX(FGA_COEFFS,1,6)+T4469*INDEX(FGA_COEFFS,1,7)+M4469*INDEX(FGA_COEFFS,1,8)+Y4472*Y4473</f>
        <v>#N/A</v>
      </c>
      <c r="AD4468" s="223" t="e">
        <f ca="1">INDEX(THREEPTA_COEFFS,1,1)+AC4468*INDEX(THREEPTA_COEFFS,1,2)+J4468*INDEX(THREEPTA_COEFFS,1,3)+AA4468*INDEX(THREEPTA_COEFFS,1,4)+K4468*INDEX(THREEPTA_COEFFS,1,5)+L4469*INDEX(THREEPTA_COEFFS,1,6)+Z4472*Z4473</f>
        <v>#N/A</v>
      </c>
      <c r="AE4468" s="223" t="e">
        <f ca="1">INDEX(THREEPTPCT_COEFFS,1,1)+K4468*INDEX(THREEPTPCT_COEFFS,1,2)+L4469*INDEX(THREEPTPCT_COEFFS,1,3)+AA4472*AA4473</f>
        <v>#N/A</v>
      </c>
      <c r="AF4468" s="55" t="e">
        <f t="shared" ref="AF4468:AF4469" ca="1" si="7718">AC4468-AD4468</f>
        <v>#N/A</v>
      </c>
      <c r="AG4468" s="223" t="e">
        <f ca="1">INDEX(TWOPTPCT_COEFFS,1,1)+AB4468*INDEX(TWOPTPCT_COEFFS,1,2)+I4469*INDEX(TWOPTPCT_COEFFS,1,3)+G4469*INDEX(TWOPTPCT_COEFFS,1,4)+L4469*INDEX(TWOPTPCT_COEFFS,1,5)+AB4472*AB4473</f>
        <v>#N/A</v>
      </c>
      <c r="AH4468" s="223" t="e">
        <f ca="1">INDEX(FTA_COEFFS,1,1)+O4468*INDEX(FTA_COEFFS,1,2)+N4469*INDEX(FTA_COEFFS,1,3)+(Q4468+R4468)*INDEX(FTA_COEFFS,1,4)+(Q4469+R4469)*INDEX(FTA_COEFFS,1,5)+M4469*INDEX(FTA_COEFFS,1,6)+AC4472*AC4473</f>
        <v>#N/A</v>
      </c>
      <c r="AI4468" s="223" t="e">
        <f ca="1">INDEX(FTPCT_COEFFS,1,1)+P4468*INDEX(FTPCT_COEFFS,1,2)+F4468*INDEX(FTPCT_COEFFS,1,3)+G4469*INDEX(FTPCT_COEFFS,1,4)+AD4472*AD4473</f>
        <v>#N/A</v>
      </c>
      <c r="AJ4468" s="338" t="e">
        <f t="shared" ref="AJ4468:AJ4469" ca="1" si="7719">AD4468*AE4468/100+AF4468*AG4468+AH4468*AI4468/100</f>
        <v>#N/A</v>
      </c>
      <c r="AK4468" s="55"/>
      <c r="AL4468" s="55"/>
      <c r="AM4468" s="55"/>
      <c r="AN4468" s="55"/>
      <c r="AO4468" s="55"/>
      <c r="AP4468" s="55"/>
      <c r="AQ4468" s="55"/>
      <c r="AR4468" s="55"/>
    </row>
    <row r="4469" spans="1:45" x14ac:dyDescent="0.3">
      <c r="B4469" s="54" t="s">
        <v>175</v>
      </c>
      <c r="C4469" s="54">
        <f>C4462</f>
        <v>0</v>
      </c>
      <c r="D4469" s="56" t="e">
        <f t="shared" ca="1" si="7711"/>
        <v>#N/A</v>
      </c>
      <c r="E4469" s="52" t="e">
        <f t="shared" ref="E4469:W4469" si="7720">E4462</f>
        <v>#N/A</v>
      </c>
      <c r="F4469" s="52" t="e">
        <f t="shared" si="7720"/>
        <v>#N/A</v>
      </c>
      <c r="G4469" s="52" t="e">
        <f t="shared" si="7720"/>
        <v>#N/A</v>
      </c>
      <c r="H4469" s="52" t="e">
        <f t="shared" si="7720"/>
        <v>#N/A</v>
      </c>
      <c r="I4469" s="52" t="e">
        <f t="shared" si="7720"/>
        <v>#N/A</v>
      </c>
      <c r="J4469" s="52" t="e">
        <f t="shared" si="7720"/>
        <v>#N/A</v>
      </c>
      <c r="K4469" s="52" t="e">
        <f t="shared" si="7720"/>
        <v>#N/A</v>
      </c>
      <c r="L4469" s="52" t="e">
        <f t="shared" si="7720"/>
        <v>#N/A</v>
      </c>
      <c r="M4469" s="52" t="e">
        <f t="shared" si="7720"/>
        <v>#N/A</v>
      </c>
      <c r="N4469" s="52" t="e">
        <f t="shared" si="7720"/>
        <v>#N/A</v>
      </c>
      <c r="O4469" s="52" t="e">
        <f t="shared" si="7720"/>
        <v>#N/A</v>
      </c>
      <c r="P4469" s="52" t="e">
        <f t="shared" si="7720"/>
        <v>#N/A</v>
      </c>
      <c r="Q4469" s="52" t="e">
        <f t="shared" si="7720"/>
        <v>#N/A</v>
      </c>
      <c r="R4469" s="52" t="e">
        <f t="shared" si="7720"/>
        <v>#N/A</v>
      </c>
      <c r="S4469" s="52" t="e">
        <f t="shared" si="7720"/>
        <v>#N/A</v>
      </c>
      <c r="T4469" s="52" t="e">
        <f t="shared" si="7720"/>
        <v>#N/A</v>
      </c>
      <c r="U4469" s="52" t="e">
        <f t="shared" si="7720"/>
        <v>#N/A</v>
      </c>
      <c r="V4469" s="52" t="e">
        <f t="shared" si="7720"/>
        <v>#N/A</v>
      </c>
      <c r="W4469" s="52" t="e">
        <f t="shared" si="7720"/>
        <v>#N/A</v>
      </c>
      <c r="X4469" s="55" t="e">
        <f t="shared" si="7713"/>
        <v>#N/A</v>
      </c>
      <c r="Y4469" s="55" t="e">
        <f t="shared" si="7714"/>
        <v>#N/A</v>
      </c>
      <c r="Z4469" s="55" t="e">
        <f t="shared" ref="Z4469" si="7721">Z4468</f>
        <v>#N/A</v>
      </c>
      <c r="AA4469" s="55" t="e">
        <f t="shared" si="7716"/>
        <v>#N/A</v>
      </c>
      <c r="AB4469" s="336" t="e">
        <f t="shared" si="7717"/>
        <v>#N/A</v>
      </c>
      <c r="AC4469" s="223" t="e">
        <f ca="1">INDEX(FGA_COEFFS,1,1)+Z4469*INDEX(FGA_COEFFS,1,2)+Y4469*INDEX(FGA_COEFFS,1,3)+R4469*INDEX(FGA_COEFFS,1,4)+Q4468*INDEX(FGA_COEFFS,1,5)+S4469*INDEX(FGA_COEFFS,1,6)+T4468*INDEX(FGA_COEFFS,1,7)+M4468*INDEX(FGA_COEFFS,1,8)+Y4472*Y4474</f>
        <v>#N/A</v>
      </c>
      <c r="AD4469" s="223" t="e">
        <f ca="1">INDEX(THREEPTA_COEFFS,1,1)+AC4469*INDEX(THREEPTA_COEFFS,1,2)+J4469*INDEX(THREEPTA_COEFFS,1,3)+AA4469*INDEX(THREEPTA_COEFFS,1,4)+K4469*INDEX(THREEPTA_COEFFS,1,5)+L4468*INDEX(THREEPTA_COEFFS,1,6)+Z4472*Z4474</f>
        <v>#N/A</v>
      </c>
      <c r="AE4469" s="223" t="e">
        <f ca="1">INDEX(THREEPTPCT_COEFFS,1,1)+K4469*INDEX(THREEPTPCT_COEFFS,1,2)+L4468*INDEX(THREEPTPCT_COEFFS,1,3)+AA4472*AA4474</f>
        <v>#N/A</v>
      </c>
      <c r="AF4469" s="55" t="e">
        <f t="shared" ca="1" si="7718"/>
        <v>#N/A</v>
      </c>
      <c r="AG4469" s="223" t="e">
        <f ca="1">INDEX(TWOPTPCT_COEFFS,1,1)+AB4469*INDEX(TWOPTPCT_COEFFS,1,2)+I4468*INDEX(TWOPTPCT_COEFFS,1,3)+G4468*INDEX(TWOPTPCT_COEFFS,1,4)+L4468*INDEX(TWOPTPCT_COEFFS,1,5)+AB4472*AB4474</f>
        <v>#N/A</v>
      </c>
      <c r="AH4469" s="223" t="e">
        <f ca="1">INDEX(FTA_COEFFS,1,1)+O4469*INDEX(FTA_COEFFS,1,2)+N4468*INDEX(FTA_COEFFS,1,3)+(Q4469+R4469)*INDEX(FTA_COEFFS,1,4)+(Q4468+R4468)*INDEX(FTA_COEFFS,1,5)+M4468*INDEX(FTA_COEFFS,1,6)+AC4472*AC4474</f>
        <v>#N/A</v>
      </c>
      <c r="AI4469" s="223" t="e">
        <f ca="1">INDEX(FTPCT_COEFFS,1,1)+P4469*INDEX(FTPCT_COEFFS,1,2)+F4469*INDEX(FTPCT_COEFFS,1,3)+G4468*INDEX(FTPCT_COEFFS,1,4)+AD4472*AD4474</f>
        <v>#N/A</v>
      </c>
      <c r="AJ4469" s="338" t="e">
        <f t="shared" ca="1" si="7719"/>
        <v>#N/A</v>
      </c>
      <c r="AK4469" s="55"/>
      <c r="AL4469" s="55"/>
      <c r="AM4469" s="55"/>
      <c r="AN4469" s="55"/>
      <c r="AO4469" s="55"/>
      <c r="AP4469" s="55"/>
      <c r="AQ4469" s="55"/>
      <c r="AR4469" s="55"/>
    </row>
    <row r="4470" spans="1:45" x14ac:dyDescent="0.3">
      <c r="A4470" s="54" t="e">
        <f ca="1">IF(D4468&gt;(D4469+(AVERAGE(V4468,W4468)-AVERAGE(V4469,W4469))/2)+2.5,C4468,IF(D4469&gt;(D4468+(AVERAGE(V4469,W4469)-AVERAGE(V4468,W4468))/2)+2.5,C4469,"Close"))</f>
        <v>#N/A</v>
      </c>
      <c r="B4470" s="64" t="e">
        <f ca="1">IF(D4469&gt;D4468,C4469,C4468)</f>
        <v>#N/A</v>
      </c>
      <c r="D4470" s="56"/>
      <c r="X4470" s="55"/>
      <c r="Y4470" s="55"/>
      <c r="Z4470" s="55"/>
      <c r="AA4470" s="55"/>
      <c r="AB4470" s="55"/>
      <c r="AC4470" s="337"/>
      <c r="AD4470" s="337"/>
      <c r="AE4470" s="337"/>
      <c r="AF4470" s="337"/>
      <c r="AG4470" s="337"/>
      <c r="AH4470" s="337"/>
      <c r="AI4470" s="337"/>
      <c r="AJ4470" s="337"/>
      <c r="AK4470" s="337"/>
      <c r="AL4470" s="337"/>
      <c r="AM4470" s="55"/>
      <c r="AN4470" s="55"/>
      <c r="AO4470" s="55"/>
      <c r="AP4470" s="55"/>
      <c r="AQ4470" s="55"/>
      <c r="AR4470" s="55"/>
      <c r="AS4470" s="55"/>
    </row>
    <row r="4471" spans="1:45" x14ac:dyDescent="0.3">
      <c r="X4471" s="54" t="s">
        <v>1305</v>
      </c>
      <c r="Y4471" s="54" t="s">
        <v>128</v>
      </c>
      <c r="Z4471" s="54" t="s">
        <v>157</v>
      </c>
      <c r="AA4471" s="54" t="s">
        <v>151</v>
      </c>
      <c r="AB4471" s="54" t="s">
        <v>1327</v>
      </c>
      <c r="AC4471" s="54" t="s">
        <v>129</v>
      </c>
      <c r="AD4471" s="54" t="s">
        <v>116</v>
      </c>
      <c r="AE4471" s="54"/>
      <c r="AF4471" s="54"/>
      <c r="AG4471" s="54"/>
      <c r="AH4471" s="54"/>
      <c r="AI4471" s="54"/>
      <c r="AJ4471" s="54"/>
      <c r="AK4471" s="54"/>
      <c r="AL4471" s="54"/>
      <c r="AM4471" s="54"/>
      <c r="AN4471" s="54"/>
      <c r="AO4471" s="54"/>
      <c r="AP4471" s="54"/>
      <c r="AQ4471" s="54"/>
      <c r="AR4471" s="54"/>
      <c r="AS4471" s="54"/>
    </row>
    <row r="4472" spans="1:45" x14ac:dyDescent="0.3">
      <c r="X4472" s="54"/>
      <c r="Y4472" s="54">
        <f t="shared" ref="Y4472:AD4472" si="7722">Y4465</f>
        <v>6.4436999999999998</v>
      </c>
      <c r="Z4472" s="54">
        <f t="shared" si="7722"/>
        <v>4.9371</v>
      </c>
      <c r="AA4472" s="54">
        <f t="shared" si="7722"/>
        <v>11.350300000000001</v>
      </c>
      <c r="AB4472" s="54">
        <f t="shared" si="7722"/>
        <v>7.1900000000000006E-2</v>
      </c>
      <c r="AC4472" s="54">
        <f t="shared" si="7722"/>
        <v>6.2766000000000002</v>
      </c>
      <c r="AD4472" s="54">
        <f t="shared" si="7722"/>
        <v>11.042999999999999</v>
      </c>
      <c r="AE4472" s="54"/>
      <c r="AF4472" s="336"/>
      <c r="AG4472" s="336"/>
      <c r="AH4472" s="336"/>
      <c r="AI4472" s="54"/>
      <c r="AJ4472" s="54"/>
      <c r="AK4472" s="54"/>
      <c r="AL4472" s="54"/>
      <c r="AM4472" s="54"/>
      <c r="AN4472" s="54"/>
      <c r="AO4472" s="54"/>
      <c r="AP4472" s="54"/>
      <c r="AQ4472" s="54"/>
      <c r="AR4472" s="54"/>
      <c r="AS4472" s="54"/>
    </row>
    <row r="4473" spans="1:45" x14ac:dyDescent="0.3">
      <c r="D4473" s="56"/>
      <c r="X4473" s="336"/>
      <c r="Y4473" s="336">
        <f t="shared" ca="1" si="7710"/>
        <v>0.45623662676665366</v>
      </c>
      <c r="Z4473" s="336">
        <f t="shared" ca="1" si="7710"/>
        <v>0.98359580449054995</v>
      </c>
      <c r="AA4473" s="336">
        <f t="shared" ca="1" si="7710"/>
        <v>-0.12943542814329068</v>
      </c>
      <c r="AB4473" s="336">
        <f t="shared" ca="1" si="7710"/>
        <v>-0.98020720608264089</v>
      </c>
      <c r="AC4473" s="336">
        <f t="shared" ca="1" si="7710"/>
        <v>-0.18546639828168818</v>
      </c>
      <c r="AD4473" s="336">
        <f t="shared" ca="1" si="7710"/>
        <v>-0.86967965525769897</v>
      </c>
      <c r="AE4473" s="336"/>
      <c r="AF4473" s="336"/>
      <c r="AG4473" s="336"/>
      <c r="AH4473" s="336"/>
      <c r="AI4473" s="54"/>
      <c r="AJ4473" s="54"/>
      <c r="AK4473" s="54"/>
      <c r="AL4473" s="336"/>
      <c r="AM4473" s="336"/>
      <c r="AN4473" s="336"/>
      <c r="AO4473" s="336"/>
      <c r="AP4473" s="54"/>
      <c r="AQ4473" s="336"/>
      <c r="AR4473" s="336"/>
      <c r="AS4473" s="336"/>
    </row>
    <row r="4474" spans="1:45" x14ac:dyDescent="0.3">
      <c r="C4474" s="54"/>
      <c r="D4474" s="56"/>
      <c r="Y4474" s="336">
        <f t="shared" ca="1" si="7710"/>
        <v>-0.56088752185171264</v>
      </c>
      <c r="Z4474" s="336">
        <f t="shared" ca="1" si="7710"/>
        <v>-0.8375369483178241</v>
      </c>
      <c r="AA4474" s="336">
        <f t="shared" ca="1" si="7710"/>
        <v>0.80703310389513994</v>
      </c>
      <c r="AB4474" s="336">
        <f t="shared" ca="1" si="7710"/>
        <v>1.1610572433296136</v>
      </c>
      <c r="AC4474" s="336">
        <f t="shared" ca="1" si="7710"/>
        <v>-0.10560556762148308</v>
      </c>
      <c r="AD4474" s="336">
        <f t="shared" ca="1" si="7710"/>
        <v>-6.5380298087348745E-4</v>
      </c>
      <c r="AE4474" s="55"/>
      <c r="AF4474" s="55"/>
      <c r="AG4474" s="55"/>
      <c r="AH4474" s="55"/>
      <c r="AI4474" s="55"/>
      <c r="AJ4474" s="55"/>
      <c r="AK4474" s="55"/>
      <c r="AL4474" s="55"/>
      <c r="AM4474" s="55"/>
      <c r="AN4474" s="55"/>
      <c r="AO4474" s="55"/>
      <c r="AP4474" s="55"/>
      <c r="AQ4474" s="55"/>
      <c r="AR4474" s="55"/>
      <c r="AS4474" s="55"/>
    </row>
    <row r="4475" spans="1:45" x14ac:dyDescent="0.3">
      <c r="B4475" s="54" t="s">
        <v>172</v>
      </c>
      <c r="C4475" s="53">
        <f>C4468</f>
        <v>0</v>
      </c>
      <c r="D4475" s="56" t="e">
        <f t="shared" ref="D4475:D4476" ca="1" si="7723">AJ4475</f>
        <v>#N/A</v>
      </c>
      <c r="E4475" s="52" t="e">
        <f t="shared" ref="E4475:W4475" si="7724">E4468</f>
        <v>#N/A</v>
      </c>
      <c r="F4475" s="52" t="e">
        <f t="shared" si="7724"/>
        <v>#N/A</v>
      </c>
      <c r="G4475" s="52" t="e">
        <f t="shared" si="7724"/>
        <v>#N/A</v>
      </c>
      <c r="H4475" s="52" t="e">
        <f t="shared" si="7724"/>
        <v>#N/A</v>
      </c>
      <c r="I4475" s="52" t="e">
        <f t="shared" si="7724"/>
        <v>#N/A</v>
      </c>
      <c r="J4475" s="52" t="e">
        <f t="shared" si="7724"/>
        <v>#N/A</v>
      </c>
      <c r="K4475" s="52" t="e">
        <f t="shared" si="7724"/>
        <v>#N/A</v>
      </c>
      <c r="L4475" s="52" t="e">
        <f t="shared" si="7724"/>
        <v>#N/A</v>
      </c>
      <c r="M4475" s="52" t="e">
        <f t="shared" si="7724"/>
        <v>#N/A</v>
      </c>
      <c r="N4475" s="52" t="e">
        <f t="shared" si="7724"/>
        <v>#N/A</v>
      </c>
      <c r="O4475" s="52" t="e">
        <f t="shared" si="7724"/>
        <v>#N/A</v>
      </c>
      <c r="P4475" s="52" t="e">
        <f t="shared" si="7724"/>
        <v>#N/A</v>
      </c>
      <c r="Q4475" s="52" t="e">
        <f t="shared" si="7724"/>
        <v>#N/A</v>
      </c>
      <c r="R4475" s="52" t="e">
        <f t="shared" si="7724"/>
        <v>#N/A</v>
      </c>
      <c r="S4475" s="52" t="e">
        <f t="shared" si="7724"/>
        <v>#N/A</v>
      </c>
      <c r="T4475" s="52" t="e">
        <f t="shared" si="7724"/>
        <v>#N/A</v>
      </c>
      <c r="U4475" s="52" t="e">
        <f t="shared" si="7724"/>
        <v>#N/A</v>
      </c>
      <c r="V4475" s="52" t="e">
        <f t="shared" si="7724"/>
        <v>#N/A</v>
      </c>
      <c r="W4475" s="52" t="e">
        <f t="shared" si="7724"/>
        <v>#N/A</v>
      </c>
      <c r="X4475" s="55" t="e">
        <f t="shared" ref="X4475:X4476" si="7725">(H4475-(O4475*P4475)/100-3*(J4475*K4475)/100)/2</f>
        <v>#N/A</v>
      </c>
      <c r="Y4475" s="55" t="e">
        <f t="shared" ref="Y4475:Y4476" si="7726">SUM(X4475,(J4475*K4475/100))/(F4475/100)</f>
        <v>#N/A</v>
      </c>
      <c r="Z4475" s="55" t="e">
        <f t="shared" ref="Z4475" si="7727">U4475*0.5+U4476*0.5</f>
        <v>#N/A</v>
      </c>
      <c r="AA4475" s="55" t="e">
        <f t="shared" ref="AA4475:AA4476" si="7728">J4475/Y4475</f>
        <v>#N/A</v>
      </c>
      <c r="AB4475" s="336" t="e">
        <f t="shared" ref="AB4475:AB4476" si="7729">X4475/(Y4475-J4475)</f>
        <v>#N/A</v>
      </c>
      <c r="AC4475" s="223" t="e">
        <f ca="1">INDEX(FGA_COEFFS,1,1)+Z4475*INDEX(FGA_COEFFS,1,2)+Y4475*INDEX(FGA_COEFFS,1,3)+R4475*INDEX(FGA_COEFFS,1,4)+Q4476*INDEX(FGA_COEFFS,1,5)+S4475*INDEX(FGA_COEFFS,1,6)+T4476*INDEX(FGA_COEFFS,1,7)+M4476*INDEX(FGA_COEFFS,1,8)+Y4479*Y4480</f>
        <v>#N/A</v>
      </c>
      <c r="AD4475" s="223" t="e">
        <f ca="1">INDEX(THREEPTA_COEFFS,1,1)+AC4475*INDEX(THREEPTA_COEFFS,1,2)+J4475*INDEX(THREEPTA_COEFFS,1,3)+AA4475*INDEX(THREEPTA_COEFFS,1,4)+K4475*INDEX(THREEPTA_COEFFS,1,5)+L4476*INDEX(THREEPTA_COEFFS,1,6)+Z4479*Z4480</f>
        <v>#N/A</v>
      </c>
      <c r="AE4475" s="223" t="e">
        <f ca="1">INDEX(THREEPTPCT_COEFFS,1,1)+K4475*INDEX(THREEPTPCT_COEFFS,1,2)+L4476*INDEX(THREEPTPCT_COEFFS,1,3)+AA4479*AA4480</f>
        <v>#N/A</v>
      </c>
      <c r="AF4475" s="55" t="e">
        <f t="shared" ref="AF4475:AF4476" ca="1" si="7730">AC4475-AD4475</f>
        <v>#N/A</v>
      </c>
      <c r="AG4475" s="223" t="e">
        <f ca="1">INDEX(TWOPTPCT_COEFFS,1,1)+AB4475*INDEX(TWOPTPCT_COEFFS,1,2)+I4476*INDEX(TWOPTPCT_COEFFS,1,3)+G4476*INDEX(TWOPTPCT_COEFFS,1,4)+L4476*INDEX(TWOPTPCT_COEFFS,1,5)+AB4479*AB4480</f>
        <v>#N/A</v>
      </c>
      <c r="AH4475" s="223" t="e">
        <f ca="1">INDEX(FTA_COEFFS,1,1)+O4475*INDEX(FTA_COEFFS,1,2)+N4476*INDEX(FTA_COEFFS,1,3)+(Q4475+R4475)*INDEX(FTA_COEFFS,1,4)+(Q4476+R4476)*INDEX(FTA_COEFFS,1,5)+M4476*INDEX(FTA_COEFFS,1,6)+AC4479*AC4480</f>
        <v>#N/A</v>
      </c>
      <c r="AI4475" s="223" t="e">
        <f ca="1">INDEX(FTPCT_COEFFS,1,1)+P4475*INDEX(FTPCT_COEFFS,1,2)+F4475*INDEX(FTPCT_COEFFS,1,3)+G4476*INDEX(FTPCT_COEFFS,1,4)+AD4479*AD4480</f>
        <v>#N/A</v>
      </c>
      <c r="AJ4475" s="338" t="e">
        <f t="shared" ref="AJ4475:AJ4476" ca="1" si="7731">AD4475*AE4475/100+AF4475*AG4475+AH4475*AI4475/100</f>
        <v>#N/A</v>
      </c>
      <c r="AK4475" s="55"/>
      <c r="AL4475" s="55"/>
      <c r="AM4475" s="55"/>
      <c r="AN4475" s="55"/>
      <c r="AO4475" s="55"/>
      <c r="AP4475" s="55"/>
      <c r="AQ4475" s="55"/>
      <c r="AR4475" s="55"/>
    </row>
    <row r="4476" spans="1:45" x14ac:dyDescent="0.3">
      <c r="B4476" s="54" t="s">
        <v>175</v>
      </c>
      <c r="C4476" s="54">
        <f>C4469</f>
        <v>0</v>
      </c>
      <c r="D4476" s="56" t="e">
        <f t="shared" ca="1" si="7723"/>
        <v>#N/A</v>
      </c>
      <c r="E4476" s="52" t="e">
        <f t="shared" ref="E4476:W4476" si="7732">E4469</f>
        <v>#N/A</v>
      </c>
      <c r="F4476" s="52" t="e">
        <f t="shared" si="7732"/>
        <v>#N/A</v>
      </c>
      <c r="G4476" s="52" t="e">
        <f t="shared" si="7732"/>
        <v>#N/A</v>
      </c>
      <c r="H4476" s="52" t="e">
        <f t="shared" si="7732"/>
        <v>#N/A</v>
      </c>
      <c r="I4476" s="52" t="e">
        <f t="shared" si="7732"/>
        <v>#N/A</v>
      </c>
      <c r="J4476" s="52" t="e">
        <f t="shared" si="7732"/>
        <v>#N/A</v>
      </c>
      <c r="K4476" s="52" t="e">
        <f t="shared" si="7732"/>
        <v>#N/A</v>
      </c>
      <c r="L4476" s="52" t="e">
        <f t="shared" si="7732"/>
        <v>#N/A</v>
      </c>
      <c r="M4476" s="52" t="e">
        <f t="shared" si="7732"/>
        <v>#N/A</v>
      </c>
      <c r="N4476" s="52" t="e">
        <f t="shared" si="7732"/>
        <v>#N/A</v>
      </c>
      <c r="O4476" s="52" t="e">
        <f t="shared" si="7732"/>
        <v>#N/A</v>
      </c>
      <c r="P4476" s="52" t="e">
        <f t="shared" si="7732"/>
        <v>#N/A</v>
      </c>
      <c r="Q4476" s="52" t="e">
        <f t="shared" si="7732"/>
        <v>#N/A</v>
      </c>
      <c r="R4476" s="52" t="e">
        <f t="shared" si="7732"/>
        <v>#N/A</v>
      </c>
      <c r="S4476" s="52" t="e">
        <f t="shared" si="7732"/>
        <v>#N/A</v>
      </c>
      <c r="T4476" s="52" t="e">
        <f t="shared" si="7732"/>
        <v>#N/A</v>
      </c>
      <c r="U4476" s="52" t="e">
        <f t="shared" si="7732"/>
        <v>#N/A</v>
      </c>
      <c r="V4476" s="52" t="e">
        <f t="shared" si="7732"/>
        <v>#N/A</v>
      </c>
      <c r="W4476" s="52" t="e">
        <f t="shared" si="7732"/>
        <v>#N/A</v>
      </c>
      <c r="X4476" s="55" t="e">
        <f t="shared" si="7725"/>
        <v>#N/A</v>
      </c>
      <c r="Y4476" s="55" t="e">
        <f t="shared" si="7726"/>
        <v>#N/A</v>
      </c>
      <c r="Z4476" s="55" t="e">
        <f t="shared" ref="Z4476" si="7733">Z4475</f>
        <v>#N/A</v>
      </c>
      <c r="AA4476" s="55" t="e">
        <f t="shared" si="7728"/>
        <v>#N/A</v>
      </c>
      <c r="AB4476" s="336" t="e">
        <f t="shared" si="7729"/>
        <v>#N/A</v>
      </c>
      <c r="AC4476" s="223" t="e">
        <f ca="1">INDEX(FGA_COEFFS,1,1)+Z4476*INDEX(FGA_COEFFS,1,2)+Y4476*INDEX(FGA_COEFFS,1,3)+R4476*INDEX(FGA_COEFFS,1,4)+Q4475*INDEX(FGA_COEFFS,1,5)+S4476*INDEX(FGA_COEFFS,1,6)+T4475*INDEX(FGA_COEFFS,1,7)+M4475*INDEX(FGA_COEFFS,1,8)+Y4479*Y4481</f>
        <v>#N/A</v>
      </c>
      <c r="AD4476" s="223" t="e">
        <f ca="1">INDEX(THREEPTA_COEFFS,1,1)+AC4476*INDEX(THREEPTA_COEFFS,1,2)+J4476*INDEX(THREEPTA_COEFFS,1,3)+AA4476*INDEX(THREEPTA_COEFFS,1,4)+K4476*INDEX(THREEPTA_COEFFS,1,5)+L4475*INDEX(THREEPTA_COEFFS,1,6)+Z4479*Z4481</f>
        <v>#N/A</v>
      </c>
      <c r="AE4476" s="223" t="e">
        <f ca="1">INDEX(THREEPTPCT_COEFFS,1,1)+K4476*INDEX(THREEPTPCT_COEFFS,1,2)+L4475*INDEX(THREEPTPCT_COEFFS,1,3)+AA4479*AA4481</f>
        <v>#N/A</v>
      </c>
      <c r="AF4476" s="55" t="e">
        <f t="shared" ca="1" si="7730"/>
        <v>#N/A</v>
      </c>
      <c r="AG4476" s="223" t="e">
        <f ca="1">INDEX(TWOPTPCT_COEFFS,1,1)+AB4476*INDEX(TWOPTPCT_COEFFS,1,2)+I4475*INDEX(TWOPTPCT_COEFFS,1,3)+G4475*INDEX(TWOPTPCT_COEFFS,1,4)+L4475*INDEX(TWOPTPCT_COEFFS,1,5)+AB4479*AB4481</f>
        <v>#N/A</v>
      </c>
      <c r="AH4476" s="223" t="e">
        <f ca="1">INDEX(FTA_COEFFS,1,1)+O4476*INDEX(FTA_COEFFS,1,2)+N4475*INDEX(FTA_COEFFS,1,3)+(Q4476+R4476)*INDEX(FTA_COEFFS,1,4)+(Q4475+R4475)*INDEX(FTA_COEFFS,1,5)+M4475*INDEX(FTA_COEFFS,1,6)+AC4479*AC4481</f>
        <v>#N/A</v>
      </c>
      <c r="AI4476" s="223" t="e">
        <f ca="1">INDEX(FTPCT_COEFFS,1,1)+P4476*INDEX(FTPCT_COEFFS,1,2)+F4476*INDEX(FTPCT_COEFFS,1,3)+G4475*INDEX(FTPCT_COEFFS,1,4)+AD4479*AD4481</f>
        <v>#N/A</v>
      </c>
      <c r="AJ4476" s="338" t="e">
        <f t="shared" ca="1" si="7731"/>
        <v>#N/A</v>
      </c>
      <c r="AK4476" s="55"/>
      <c r="AL4476" s="55"/>
      <c r="AM4476" s="55"/>
      <c r="AN4476" s="55"/>
      <c r="AO4476" s="55"/>
      <c r="AP4476" s="55"/>
      <c r="AQ4476" s="55"/>
      <c r="AR4476" s="55"/>
    </row>
    <row r="4477" spans="1:45" x14ac:dyDescent="0.3">
      <c r="A4477" s="54" t="e">
        <f ca="1">IF(D4475&gt;(D4476+(AVERAGE(V4475,W4475)-AVERAGE(V4476,W4476))/2)+2.5,C4475,IF(D4476&gt;(D4475+(AVERAGE(V4476,W4476)-AVERAGE(V4475,W4475))/2)+2.5,C4476,"Close"))</f>
        <v>#N/A</v>
      </c>
      <c r="B4477" s="64" t="e">
        <f ca="1">IF(D4476&gt;D4475,C4476,C4475)</f>
        <v>#N/A</v>
      </c>
      <c r="D4477" s="56"/>
      <c r="X4477" s="55"/>
      <c r="Y4477" s="55"/>
      <c r="Z4477" s="55"/>
      <c r="AA4477" s="55"/>
      <c r="AB4477" s="55"/>
      <c r="AC4477" s="337"/>
      <c r="AD4477" s="337"/>
      <c r="AE4477" s="337"/>
      <c r="AF4477" s="337"/>
      <c r="AG4477" s="337"/>
      <c r="AH4477" s="337"/>
      <c r="AI4477" s="337"/>
      <c r="AJ4477" s="337"/>
      <c r="AK4477" s="337"/>
      <c r="AL4477" s="337"/>
      <c r="AM4477" s="55"/>
      <c r="AN4477" s="55"/>
      <c r="AO4477" s="55"/>
      <c r="AP4477" s="55"/>
      <c r="AQ4477" s="55"/>
      <c r="AR4477" s="55"/>
      <c r="AS4477" s="55"/>
    </row>
    <row r="4478" spans="1:45" x14ac:dyDescent="0.3">
      <c r="X4478" s="54" t="s">
        <v>1305</v>
      </c>
      <c r="Y4478" s="54" t="s">
        <v>128</v>
      </c>
      <c r="Z4478" s="54" t="s">
        <v>157</v>
      </c>
      <c r="AA4478" s="54" t="s">
        <v>151</v>
      </c>
      <c r="AB4478" s="54" t="s">
        <v>1327</v>
      </c>
      <c r="AC4478" s="54" t="s">
        <v>129</v>
      </c>
      <c r="AD4478" s="54" t="s">
        <v>116</v>
      </c>
      <c r="AE4478" s="54"/>
      <c r="AF4478" s="54"/>
      <c r="AG4478" s="54"/>
      <c r="AH4478" s="54"/>
      <c r="AI4478" s="54"/>
      <c r="AJ4478" s="54"/>
      <c r="AK4478" s="54"/>
      <c r="AL4478" s="54"/>
      <c r="AM4478" s="54"/>
      <c r="AN4478" s="54"/>
      <c r="AO4478" s="54"/>
      <c r="AP4478" s="54"/>
      <c r="AQ4478" s="54"/>
      <c r="AR4478" s="54"/>
      <c r="AS4478" s="54"/>
    </row>
    <row r="4479" spans="1:45" x14ac:dyDescent="0.3">
      <c r="X4479" s="54"/>
      <c r="Y4479" s="54">
        <f t="shared" ref="Y4479:AD4479" si="7734">Y4472</f>
        <v>6.4436999999999998</v>
      </c>
      <c r="Z4479" s="54">
        <f t="shared" si="7734"/>
        <v>4.9371</v>
      </c>
      <c r="AA4479" s="54">
        <f t="shared" si="7734"/>
        <v>11.350300000000001</v>
      </c>
      <c r="AB4479" s="54">
        <f t="shared" si="7734"/>
        <v>7.1900000000000006E-2</v>
      </c>
      <c r="AC4479" s="54">
        <f t="shared" si="7734"/>
        <v>6.2766000000000002</v>
      </c>
      <c r="AD4479" s="54">
        <f t="shared" si="7734"/>
        <v>11.042999999999999</v>
      </c>
      <c r="AE4479" s="54"/>
      <c r="AF4479" s="336"/>
      <c r="AG4479" s="336"/>
      <c r="AH4479" s="336"/>
      <c r="AI4479" s="54"/>
      <c r="AJ4479" s="54"/>
      <c r="AK4479" s="54"/>
      <c r="AL4479" s="54"/>
      <c r="AM4479" s="54"/>
      <c r="AN4479" s="54"/>
      <c r="AO4479" s="54"/>
      <c r="AP4479" s="54"/>
      <c r="AQ4479" s="54"/>
      <c r="AR4479" s="54"/>
      <c r="AS4479" s="54"/>
    </row>
    <row r="4480" spans="1:45" x14ac:dyDescent="0.3">
      <c r="D4480" s="56"/>
      <c r="X4480" s="336"/>
      <c r="Y4480" s="336">
        <f t="shared" ca="1" si="7710"/>
        <v>1.3863324969206037</v>
      </c>
      <c r="Z4480" s="336">
        <f t="shared" ca="1" si="7710"/>
        <v>1.4930797086389933</v>
      </c>
      <c r="AA4480" s="336">
        <f t="shared" ca="1" si="7710"/>
        <v>-0.45994802968161436</v>
      </c>
      <c r="AB4480" s="336">
        <f t="shared" ca="1" si="7710"/>
        <v>0.3509992123180512</v>
      </c>
      <c r="AC4480" s="336">
        <f t="shared" ca="1" si="7710"/>
        <v>-0.2502074264536609</v>
      </c>
      <c r="AD4480" s="336">
        <f t="shared" ca="1" si="7710"/>
        <v>9.028162113867802E-2</v>
      </c>
      <c r="AE4480" s="336"/>
      <c r="AF4480" s="336"/>
      <c r="AG4480" s="336"/>
      <c r="AH4480" s="336"/>
      <c r="AI4480" s="54"/>
      <c r="AJ4480" s="54"/>
      <c r="AK4480" s="54"/>
      <c r="AL4480" s="336"/>
      <c r="AM4480" s="336"/>
      <c r="AN4480" s="336"/>
      <c r="AO4480" s="336"/>
      <c r="AP4480" s="54"/>
      <c r="AQ4480" s="336"/>
      <c r="AR4480" s="336"/>
      <c r="AS4480" s="336"/>
    </row>
    <row r="4481" spans="1:45" x14ac:dyDescent="0.3">
      <c r="C4481" s="54"/>
      <c r="D4481" s="56"/>
      <c r="Y4481" s="336">
        <f t="shared" ca="1" si="7710"/>
        <v>-1.0983012464834088E-2</v>
      </c>
      <c r="Z4481" s="336">
        <f t="shared" ca="1" si="7710"/>
        <v>-1.1169484981251179</v>
      </c>
      <c r="AA4481" s="336">
        <f t="shared" ca="1" si="7710"/>
        <v>-0.76725408516226723</v>
      </c>
      <c r="AB4481" s="336">
        <f t="shared" ca="1" si="7710"/>
        <v>0.61766718982303059</v>
      </c>
      <c r="AC4481" s="336">
        <f t="shared" ca="1" si="7710"/>
        <v>0.2802460089924399</v>
      </c>
      <c r="AD4481" s="336">
        <f t="shared" ca="1" si="7710"/>
        <v>1.281345058697176</v>
      </c>
      <c r="AE4481" s="55"/>
      <c r="AF4481" s="55"/>
      <c r="AG4481" s="55"/>
      <c r="AH4481" s="55"/>
      <c r="AI4481" s="55"/>
      <c r="AJ4481" s="55"/>
      <c r="AK4481" s="55"/>
      <c r="AL4481" s="55"/>
      <c r="AM4481" s="55"/>
      <c r="AN4481" s="55"/>
      <c r="AO4481" s="55"/>
      <c r="AP4481" s="55"/>
      <c r="AQ4481" s="55"/>
      <c r="AR4481" s="55"/>
      <c r="AS4481" s="55"/>
    </row>
    <row r="4482" spans="1:45" x14ac:dyDescent="0.3">
      <c r="B4482" s="54" t="s">
        <v>172</v>
      </c>
      <c r="C4482" s="53">
        <f>C4475</f>
        <v>0</v>
      </c>
      <c r="D4482" s="56" t="e">
        <f t="shared" ref="D4482:D4483" ca="1" si="7735">AJ4482</f>
        <v>#N/A</v>
      </c>
      <c r="E4482" s="52" t="e">
        <f t="shared" ref="E4482:W4482" si="7736">E4475</f>
        <v>#N/A</v>
      </c>
      <c r="F4482" s="52" t="e">
        <f t="shared" si="7736"/>
        <v>#N/A</v>
      </c>
      <c r="G4482" s="52" t="e">
        <f t="shared" si="7736"/>
        <v>#N/A</v>
      </c>
      <c r="H4482" s="52" t="e">
        <f t="shared" si="7736"/>
        <v>#N/A</v>
      </c>
      <c r="I4482" s="52" t="e">
        <f t="shared" si="7736"/>
        <v>#N/A</v>
      </c>
      <c r="J4482" s="52" t="e">
        <f t="shared" si="7736"/>
        <v>#N/A</v>
      </c>
      <c r="K4482" s="52" t="e">
        <f t="shared" si="7736"/>
        <v>#N/A</v>
      </c>
      <c r="L4482" s="52" t="e">
        <f t="shared" si="7736"/>
        <v>#N/A</v>
      </c>
      <c r="M4482" s="52" t="e">
        <f t="shared" si="7736"/>
        <v>#N/A</v>
      </c>
      <c r="N4482" s="52" t="e">
        <f t="shared" si="7736"/>
        <v>#N/A</v>
      </c>
      <c r="O4482" s="52" t="e">
        <f t="shared" si="7736"/>
        <v>#N/A</v>
      </c>
      <c r="P4482" s="52" t="e">
        <f t="shared" si="7736"/>
        <v>#N/A</v>
      </c>
      <c r="Q4482" s="52" t="e">
        <f t="shared" si="7736"/>
        <v>#N/A</v>
      </c>
      <c r="R4482" s="52" t="e">
        <f t="shared" si="7736"/>
        <v>#N/A</v>
      </c>
      <c r="S4482" s="52" t="e">
        <f t="shared" si="7736"/>
        <v>#N/A</v>
      </c>
      <c r="T4482" s="52" t="e">
        <f t="shared" si="7736"/>
        <v>#N/A</v>
      </c>
      <c r="U4482" s="52" t="e">
        <f t="shared" si="7736"/>
        <v>#N/A</v>
      </c>
      <c r="V4482" s="52" t="e">
        <f t="shared" si="7736"/>
        <v>#N/A</v>
      </c>
      <c r="W4482" s="52" t="e">
        <f t="shared" si="7736"/>
        <v>#N/A</v>
      </c>
      <c r="X4482" s="55" t="e">
        <f t="shared" ref="X4482:X4483" si="7737">(H4482-(O4482*P4482)/100-3*(J4482*K4482)/100)/2</f>
        <v>#N/A</v>
      </c>
      <c r="Y4482" s="55" t="e">
        <f t="shared" ref="Y4482:Y4483" si="7738">SUM(X4482,(J4482*K4482/100))/(F4482/100)</f>
        <v>#N/A</v>
      </c>
      <c r="Z4482" s="55" t="e">
        <f t="shared" ref="Z4482" si="7739">U4482*0.5+U4483*0.5</f>
        <v>#N/A</v>
      </c>
      <c r="AA4482" s="55" t="e">
        <f t="shared" ref="AA4482:AA4483" si="7740">J4482/Y4482</f>
        <v>#N/A</v>
      </c>
      <c r="AB4482" s="336" t="e">
        <f t="shared" ref="AB4482:AB4483" si="7741">X4482/(Y4482-J4482)</f>
        <v>#N/A</v>
      </c>
      <c r="AC4482" s="223" t="e">
        <f ca="1">INDEX(FGA_COEFFS,1,1)+Z4482*INDEX(FGA_COEFFS,1,2)+Y4482*INDEX(FGA_COEFFS,1,3)+R4482*INDEX(FGA_COEFFS,1,4)+Q4483*INDEX(FGA_COEFFS,1,5)+S4482*INDEX(FGA_COEFFS,1,6)+T4483*INDEX(FGA_COEFFS,1,7)+M4483*INDEX(FGA_COEFFS,1,8)+Y4486*Y4487</f>
        <v>#N/A</v>
      </c>
      <c r="AD4482" s="223" t="e">
        <f ca="1">INDEX(THREEPTA_COEFFS,1,1)+AC4482*INDEX(THREEPTA_COEFFS,1,2)+J4482*INDEX(THREEPTA_COEFFS,1,3)+AA4482*INDEX(THREEPTA_COEFFS,1,4)+K4482*INDEX(THREEPTA_COEFFS,1,5)+L4483*INDEX(THREEPTA_COEFFS,1,6)+Z4486*Z4487</f>
        <v>#N/A</v>
      </c>
      <c r="AE4482" s="223" t="e">
        <f ca="1">INDEX(THREEPTPCT_COEFFS,1,1)+K4482*INDEX(THREEPTPCT_COEFFS,1,2)+L4483*INDEX(THREEPTPCT_COEFFS,1,3)+AA4486*AA4487</f>
        <v>#N/A</v>
      </c>
      <c r="AF4482" s="55" t="e">
        <f t="shared" ref="AF4482:AF4483" ca="1" si="7742">AC4482-AD4482</f>
        <v>#N/A</v>
      </c>
      <c r="AG4482" s="223" t="e">
        <f ca="1">INDEX(TWOPTPCT_COEFFS,1,1)+AB4482*INDEX(TWOPTPCT_COEFFS,1,2)+I4483*INDEX(TWOPTPCT_COEFFS,1,3)+G4483*INDEX(TWOPTPCT_COEFFS,1,4)+L4483*INDEX(TWOPTPCT_COEFFS,1,5)+AB4486*AB4487</f>
        <v>#N/A</v>
      </c>
      <c r="AH4482" s="223" t="e">
        <f ca="1">INDEX(FTA_COEFFS,1,1)+O4482*INDEX(FTA_COEFFS,1,2)+N4483*INDEX(FTA_COEFFS,1,3)+(Q4482+R4482)*INDEX(FTA_COEFFS,1,4)+(Q4483+R4483)*INDEX(FTA_COEFFS,1,5)+M4483*INDEX(FTA_COEFFS,1,6)+AC4486*AC4487</f>
        <v>#N/A</v>
      </c>
      <c r="AI4482" s="223" t="e">
        <f ca="1">INDEX(FTPCT_COEFFS,1,1)+P4482*INDEX(FTPCT_COEFFS,1,2)+F4482*INDEX(FTPCT_COEFFS,1,3)+G4483*INDEX(FTPCT_COEFFS,1,4)+AD4486*AD4487</f>
        <v>#N/A</v>
      </c>
      <c r="AJ4482" s="338" t="e">
        <f t="shared" ref="AJ4482:AJ4483" ca="1" si="7743">AD4482*AE4482/100+AF4482*AG4482+AH4482*AI4482/100</f>
        <v>#N/A</v>
      </c>
      <c r="AK4482" s="55"/>
      <c r="AL4482" s="55"/>
      <c r="AM4482" s="55"/>
      <c r="AN4482" s="55"/>
      <c r="AO4482" s="55"/>
      <c r="AP4482" s="55"/>
      <c r="AQ4482" s="55"/>
      <c r="AR4482" s="55"/>
    </row>
    <row r="4483" spans="1:45" x14ac:dyDescent="0.3">
      <c r="B4483" s="54" t="s">
        <v>175</v>
      </c>
      <c r="C4483" s="54">
        <f>C4476</f>
        <v>0</v>
      </c>
      <c r="D4483" s="56" t="e">
        <f t="shared" ca="1" si="7735"/>
        <v>#N/A</v>
      </c>
      <c r="E4483" s="52" t="e">
        <f t="shared" ref="E4483:W4483" si="7744">E4476</f>
        <v>#N/A</v>
      </c>
      <c r="F4483" s="52" t="e">
        <f t="shared" si="7744"/>
        <v>#N/A</v>
      </c>
      <c r="G4483" s="52" t="e">
        <f t="shared" si="7744"/>
        <v>#N/A</v>
      </c>
      <c r="H4483" s="52" t="e">
        <f t="shared" si="7744"/>
        <v>#N/A</v>
      </c>
      <c r="I4483" s="52" t="e">
        <f t="shared" si="7744"/>
        <v>#N/A</v>
      </c>
      <c r="J4483" s="52" t="e">
        <f t="shared" si="7744"/>
        <v>#N/A</v>
      </c>
      <c r="K4483" s="52" t="e">
        <f t="shared" si="7744"/>
        <v>#N/A</v>
      </c>
      <c r="L4483" s="52" t="e">
        <f t="shared" si="7744"/>
        <v>#N/A</v>
      </c>
      <c r="M4483" s="52" t="e">
        <f t="shared" si="7744"/>
        <v>#N/A</v>
      </c>
      <c r="N4483" s="52" t="e">
        <f t="shared" si="7744"/>
        <v>#N/A</v>
      </c>
      <c r="O4483" s="52" t="e">
        <f t="shared" si="7744"/>
        <v>#N/A</v>
      </c>
      <c r="P4483" s="52" t="e">
        <f t="shared" si="7744"/>
        <v>#N/A</v>
      </c>
      <c r="Q4483" s="52" t="e">
        <f t="shared" si="7744"/>
        <v>#N/A</v>
      </c>
      <c r="R4483" s="52" t="e">
        <f t="shared" si="7744"/>
        <v>#N/A</v>
      </c>
      <c r="S4483" s="52" t="e">
        <f t="shared" si="7744"/>
        <v>#N/A</v>
      </c>
      <c r="T4483" s="52" t="e">
        <f t="shared" si="7744"/>
        <v>#N/A</v>
      </c>
      <c r="U4483" s="52" t="e">
        <f t="shared" si="7744"/>
        <v>#N/A</v>
      </c>
      <c r="V4483" s="52" t="e">
        <f t="shared" si="7744"/>
        <v>#N/A</v>
      </c>
      <c r="W4483" s="52" t="e">
        <f t="shared" si="7744"/>
        <v>#N/A</v>
      </c>
      <c r="X4483" s="55" t="e">
        <f t="shared" si="7737"/>
        <v>#N/A</v>
      </c>
      <c r="Y4483" s="55" t="e">
        <f t="shared" si="7738"/>
        <v>#N/A</v>
      </c>
      <c r="Z4483" s="55" t="e">
        <f t="shared" ref="Z4483" si="7745">Z4482</f>
        <v>#N/A</v>
      </c>
      <c r="AA4483" s="55" t="e">
        <f t="shared" si="7740"/>
        <v>#N/A</v>
      </c>
      <c r="AB4483" s="336" t="e">
        <f t="shared" si="7741"/>
        <v>#N/A</v>
      </c>
      <c r="AC4483" s="223" t="e">
        <f ca="1">INDEX(FGA_COEFFS,1,1)+Z4483*INDEX(FGA_COEFFS,1,2)+Y4483*INDEX(FGA_COEFFS,1,3)+R4483*INDEX(FGA_COEFFS,1,4)+Q4482*INDEX(FGA_COEFFS,1,5)+S4483*INDEX(FGA_COEFFS,1,6)+T4482*INDEX(FGA_COEFFS,1,7)+M4482*INDEX(FGA_COEFFS,1,8)+Y4486*Y4488</f>
        <v>#N/A</v>
      </c>
      <c r="AD4483" s="223" t="e">
        <f ca="1">INDEX(THREEPTA_COEFFS,1,1)+AC4483*INDEX(THREEPTA_COEFFS,1,2)+J4483*INDEX(THREEPTA_COEFFS,1,3)+AA4483*INDEX(THREEPTA_COEFFS,1,4)+K4483*INDEX(THREEPTA_COEFFS,1,5)+L4482*INDEX(THREEPTA_COEFFS,1,6)+Z4486*Z4488</f>
        <v>#N/A</v>
      </c>
      <c r="AE4483" s="223" t="e">
        <f ca="1">INDEX(THREEPTPCT_COEFFS,1,1)+K4483*INDEX(THREEPTPCT_COEFFS,1,2)+L4482*INDEX(THREEPTPCT_COEFFS,1,3)+AA4486*AA4488</f>
        <v>#N/A</v>
      </c>
      <c r="AF4483" s="55" t="e">
        <f t="shared" ca="1" si="7742"/>
        <v>#N/A</v>
      </c>
      <c r="AG4483" s="223" t="e">
        <f ca="1">INDEX(TWOPTPCT_COEFFS,1,1)+AB4483*INDEX(TWOPTPCT_COEFFS,1,2)+I4482*INDEX(TWOPTPCT_COEFFS,1,3)+G4482*INDEX(TWOPTPCT_COEFFS,1,4)+L4482*INDEX(TWOPTPCT_COEFFS,1,5)+AB4486*AB4488</f>
        <v>#N/A</v>
      </c>
      <c r="AH4483" s="223" t="e">
        <f ca="1">INDEX(FTA_COEFFS,1,1)+O4483*INDEX(FTA_COEFFS,1,2)+N4482*INDEX(FTA_COEFFS,1,3)+(Q4483+R4483)*INDEX(FTA_COEFFS,1,4)+(Q4482+R4482)*INDEX(FTA_COEFFS,1,5)+M4482*INDEX(FTA_COEFFS,1,6)+AC4486*AC4488</f>
        <v>#N/A</v>
      </c>
      <c r="AI4483" s="223" t="e">
        <f ca="1">INDEX(FTPCT_COEFFS,1,1)+P4483*INDEX(FTPCT_COEFFS,1,2)+F4483*INDEX(FTPCT_COEFFS,1,3)+G4482*INDEX(FTPCT_COEFFS,1,4)+AD4486*AD4488</f>
        <v>#N/A</v>
      </c>
      <c r="AJ4483" s="338" t="e">
        <f t="shared" ca="1" si="7743"/>
        <v>#N/A</v>
      </c>
      <c r="AK4483" s="55"/>
      <c r="AL4483" s="55"/>
      <c r="AM4483" s="55"/>
      <c r="AN4483" s="55"/>
      <c r="AO4483" s="55"/>
      <c r="AP4483" s="55"/>
      <c r="AQ4483" s="55"/>
      <c r="AR4483" s="55"/>
    </row>
    <row r="4484" spans="1:45" x14ac:dyDescent="0.3">
      <c r="A4484" s="54" t="e">
        <f ca="1">IF(D4482&gt;(D4483+(AVERAGE(V4482,W4482)-AVERAGE(V4483,W4483))/2)+2.5,C4482,IF(D4483&gt;(D4482+(AVERAGE(V4483,W4483)-AVERAGE(V4482,W4482))/2)+2.5,C4483,"Close"))</f>
        <v>#N/A</v>
      </c>
      <c r="B4484" s="64" t="e">
        <f ca="1">IF(D4483&gt;D4482,C4483,C4482)</f>
        <v>#N/A</v>
      </c>
      <c r="D4484" s="56"/>
      <c r="X4484" s="55"/>
      <c r="Y4484" s="55"/>
      <c r="Z4484" s="55"/>
      <c r="AA4484" s="55"/>
      <c r="AB4484" s="55"/>
      <c r="AC4484" s="337"/>
      <c r="AD4484" s="337"/>
      <c r="AE4484" s="337"/>
      <c r="AF4484" s="337"/>
      <c r="AG4484" s="337"/>
      <c r="AH4484" s="337"/>
      <c r="AI4484" s="337"/>
      <c r="AJ4484" s="337"/>
      <c r="AK4484" s="337"/>
      <c r="AL4484" s="337"/>
      <c r="AM4484" s="55"/>
      <c r="AN4484" s="55"/>
      <c r="AO4484" s="55"/>
      <c r="AP4484" s="55"/>
      <c r="AQ4484" s="55"/>
      <c r="AR4484" s="55"/>
      <c r="AS4484" s="55"/>
    </row>
    <row r="4485" spans="1:45" x14ac:dyDescent="0.3">
      <c r="X4485" s="54" t="s">
        <v>1305</v>
      </c>
      <c r="Y4485" s="54" t="s">
        <v>128</v>
      </c>
      <c r="Z4485" s="54" t="s">
        <v>157</v>
      </c>
      <c r="AA4485" s="54" t="s">
        <v>151</v>
      </c>
      <c r="AB4485" s="54" t="s">
        <v>1327</v>
      </c>
      <c r="AC4485" s="54" t="s">
        <v>129</v>
      </c>
      <c r="AD4485" s="54" t="s">
        <v>116</v>
      </c>
      <c r="AE4485" s="54"/>
      <c r="AF4485" s="54"/>
      <c r="AG4485" s="54"/>
      <c r="AH4485" s="54"/>
      <c r="AI4485" s="54"/>
      <c r="AJ4485" s="54"/>
      <c r="AK4485" s="54"/>
      <c r="AL4485" s="54"/>
      <c r="AM4485" s="54"/>
      <c r="AN4485" s="54"/>
      <c r="AO4485" s="54"/>
      <c r="AP4485" s="54"/>
      <c r="AQ4485" s="54"/>
      <c r="AR4485" s="54"/>
      <c r="AS4485" s="54"/>
    </row>
    <row r="4486" spans="1:45" x14ac:dyDescent="0.3">
      <c r="X4486" s="54"/>
      <c r="Y4486" s="54">
        <f t="shared" ref="Y4486:AD4486" si="7746">Y4479</f>
        <v>6.4436999999999998</v>
      </c>
      <c r="Z4486" s="54">
        <f t="shared" si="7746"/>
        <v>4.9371</v>
      </c>
      <c r="AA4486" s="54">
        <f t="shared" si="7746"/>
        <v>11.350300000000001</v>
      </c>
      <c r="AB4486" s="54">
        <f t="shared" si="7746"/>
        <v>7.1900000000000006E-2</v>
      </c>
      <c r="AC4486" s="54">
        <f t="shared" si="7746"/>
        <v>6.2766000000000002</v>
      </c>
      <c r="AD4486" s="54">
        <f t="shared" si="7746"/>
        <v>11.042999999999999</v>
      </c>
      <c r="AE4486" s="54"/>
      <c r="AF4486" s="336"/>
      <c r="AG4486" s="336"/>
      <c r="AH4486" s="336"/>
      <c r="AI4486" s="54"/>
      <c r="AJ4486" s="54"/>
      <c r="AK4486" s="54"/>
      <c r="AL4486" s="54"/>
      <c r="AM4486" s="54"/>
      <c r="AN4486" s="54"/>
      <c r="AO4486" s="54"/>
      <c r="AP4486" s="54"/>
      <c r="AQ4486" s="54"/>
      <c r="AR4486" s="54"/>
      <c r="AS4486" s="54"/>
    </row>
    <row r="4487" spans="1:45" x14ac:dyDescent="0.3">
      <c r="D4487" s="56"/>
      <c r="X4487" s="336"/>
      <c r="Y4487" s="336">
        <f t="shared" ca="1" si="7710"/>
        <v>-1.1832452247635787</v>
      </c>
      <c r="Z4487" s="336">
        <f t="shared" ca="1" si="7710"/>
        <v>1.3969791745193038E-2</v>
      </c>
      <c r="AA4487" s="336">
        <f t="shared" ca="1" si="7710"/>
        <v>0.22663550110543229</v>
      </c>
      <c r="AB4487" s="336">
        <f t="shared" ca="1" si="7710"/>
        <v>-1.1280576911047739E-3</v>
      </c>
      <c r="AC4487" s="336">
        <f t="shared" ca="1" si="7710"/>
        <v>-0.15390786915921867</v>
      </c>
      <c r="AD4487" s="336">
        <f t="shared" ca="1" si="7710"/>
        <v>-0.13622381180153381</v>
      </c>
      <c r="AE4487" s="336"/>
      <c r="AF4487" s="336"/>
      <c r="AG4487" s="336"/>
      <c r="AH4487" s="336"/>
      <c r="AI4487" s="54"/>
      <c r="AJ4487" s="54"/>
      <c r="AK4487" s="54"/>
      <c r="AL4487" s="336"/>
      <c r="AM4487" s="336"/>
      <c r="AN4487" s="336"/>
      <c r="AO4487" s="336"/>
      <c r="AP4487" s="54"/>
      <c r="AQ4487" s="336"/>
      <c r="AR4487" s="336"/>
      <c r="AS4487" s="336"/>
    </row>
    <row r="4488" spans="1:45" x14ac:dyDescent="0.3">
      <c r="C4488" s="54"/>
      <c r="D4488" s="56"/>
      <c r="Y4488" s="336">
        <f t="shared" ca="1" si="7710"/>
        <v>-5.2516103071670228E-5</v>
      </c>
      <c r="Z4488" s="336">
        <f t="shared" ca="1" si="7710"/>
        <v>-2.8222431238973007E-2</v>
      </c>
      <c r="AA4488" s="336">
        <f t="shared" ca="1" si="7710"/>
        <v>-2.6974852966707784E-2</v>
      </c>
      <c r="AB4488" s="336">
        <f t="shared" ca="1" si="7710"/>
        <v>-0.62850881953847415</v>
      </c>
      <c r="AC4488" s="336">
        <f t="shared" ca="1" si="7710"/>
        <v>0.98544794966593896</v>
      </c>
      <c r="AD4488" s="336">
        <f t="shared" ca="1" si="7710"/>
        <v>1.3355172787147871</v>
      </c>
      <c r="AE4488" s="55"/>
      <c r="AF4488" s="55"/>
      <c r="AG4488" s="55"/>
      <c r="AH4488" s="55"/>
      <c r="AI4488" s="55"/>
      <c r="AJ4488" s="55"/>
      <c r="AK4488" s="55"/>
      <c r="AL4488" s="55"/>
      <c r="AM4488" s="55"/>
      <c r="AN4488" s="55"/>
      <c r="AO4488" s="55"/>
      <c r="AP4488" s="55"/>
      <c r="AQ4488" s="55"/>
      <c r="AR4488" s="55"/>
      <c r="AS4488" s="55"/>
    </row>
    <row r="4489" spans="1:45" x14ac:dyDescent="0.3">
      <c r="B4489" s="54" t="s">
        <v>172</v>
      </c>
      <c r="C4489" s="53">
        <f>C4482</f>
        <v>0</v>
      </c>
      <c r="D4489" s="56" t="e">
        <f t="shared" ref="D4489:D4490" ca="1" si="7747">AJ4489</f>
        <v>#N/A</v>
      </c>
      <c r="E4489" s="52" t="e">
        <f t="shared" ref="E4489:W4489" si="7748">E4482</f>
        <v>#N/A</v>
      </c>
      <c r="F4489" s="52" t="e">
        <f t="shared" si="7748"/>
        <v>#N/A</v>
      </c>
      <c r="G4489" s="52" t="e">
        <f t="shared" si="7748"/>
        <v>#N/A</v>
      </c>
      <c r="H4489" s="52" t="e">
        <f t="shared" si="7748"/>
        <v>#N/A</v>
      </c>
      <c r="I4489" s="52" t="e">
        <f t="shared" si="7748"/>
        <v>#N/A</v>
      </c>
      <c r="J4489" s="52" t="e">
        <f t="shared" si="7748"/>
        <v>#N/A</v>
      </c>
      <c r="K4489" s="52" t="e">
        <f t="shared" si="7748"/>
        <v>#N/A</v>
      </c>
      <c r="L4489" s="52" t="e">
        <f t="shared" si="7748"/>
        <v>#N/A</v>
      </c>
      <c r="M4489" s="52" t="e">
        <f t="shared" si="7748"/>
        <v>#N/A</v>
      </c>
      <c r="N4489" s="52" t="e">
        <f t="shared" si="7748"/>
        <v>#N/A</v>
      </c>
      <c r="O4489" s="52" t="e">
        <f t="shared" si="7748"/>
        <v>#N/A</v>
      </c>
      <c r="P4489" s="52" t="e">
        <f t="shared" si="7748"/>
        <v>#N/A</v>
      </c>
      <c r="Q4489" s="52" t="e">
        <f t="shared" si="7748"/>
        <v>#N/A</v>
      </c>
      <c r="R4489" s="52" t="e">
        <f t="shared" si="7748"/>
        <v>#N/A</v>
      </c>
      <c r="S4489" s="52" t="e">
        <f t="shared" si="7748"/>
        <v>#N/A</v>
      </c>
      <c r="T4489" s="52" t="e">
        <f t="shared" si="7748"/>
        <v>#N/A</v>
      </c>
      <c r="U4489" s="52" t="e">
        <f t="shared" si="7748"/>
        <v>#N/A</v>
      </c>
      <c r="V4489" s="52" t="e">
        <f t="shared" si="7748"/>
        <v>#N/A</v>
      </c>
      <c r="W4489" s="52" t="e">
        <f t="shared" si="7748"/>
        <v>#N/A</v>
      </c>
      <c r="X4489" s="55" t="e">
        <f t="shared" ref="X4489:X4490" si="7749">(H4489-(O4489*P4489)/100-3*(J4489*K4489)/100)/2</f>
        <v>#N/A</v>
      </c>
      <c r="Y4489" s="55" t="e">
        <f t="shared" ref="Y4489:Y4490" si="7750">SUM(X4489,(J4489*K4489/100))/(F4489/100)</f>
        <v>#N/A</v>
      </c>
      <c r="Z4489" s="55" t="e">
        <f t="shared" ref="Z4489" si="7751">U4489*0.5+U4490*0.5</f>
        <v>#N/A</v>
      </c>
      <c r="AA4489" s="55" t="e">
        <f t="shared" ref="AA4489:AA4490" si="7752">J4489/Y4489</f>
        <v>#N/A</v>
      </c>
      <c r="AB4489" s="336" t="e">
        <f t="shared" ref="AB4489:AB4490" si="7753">X4489/(Y4489-J4489)</f>
        <v>#N/A</v>
      </c>
      <c r="AC4489" s="223" t="e">
        <f ca="1">INDEX(FGA_COEFFS,1,1)+Z4489*INDEX(FGA_COEFFS,1,2)+Y4489*INDEX(FGA_COEFFS,1,3)+R4489*INDEX(FGA_COEFFS,1,4)+Q4490*INDEX(FGA_COEFFS,1,5)+S4489*INDEX(FGA_COEFFS,1,6)+T4490*INDEX(FGA_COEFFS,1,7)+M4490*INDEX(FGA_COEFFS,1,8)+Y4493*Y4494</f>
        <v>#N/A</v>
      </c>
      <c r="AD4489" s="223" t="e">
        <f ca="1">INDEX(THREEPTA_COEFFS,1,1)+AC4489*INDEX(THREEPTA_COEFFS,1,2)+J4489*INDEX(THREEPTA_COEFFS,1,3)+AA4489*INDEX(THREEPTA_COEFFS,1,4)+K4489*INDEX(THREEPTA_COEFFS,1,5)+L4490*INDEX(THREEPTA_COEFFS,1,6)+Z4493*Z4494</f>
        <v>#N/A</v>
      </c>
      <c r="AE4489" s="223" t="e">
        <f ca="1">INDEX(THREEPTPCT_COEFFS,1,1)+K4489*INDEX(THREEPTPCT_COEFFS,1,2)+L4490*INDEX(THREEPTPCT_COEFFS,1,3)+AA4493*AA4494</f>
        <v>#N/A</v>
      </c>
      <c r="AF4489" s="55" t="e">
        <f t="shared" ref="AF4489:AF4490" ca="1" si="7754">AC4489-AD4489</f>
        <v>#N/A</v>
      </c>
      <c r="AG4489" s="223" t="e">
        <f ca="1">INDEX(TWOPTPCT_COEFFS,1,1)+AB4489*INDEX(TWOPTPCT_COEFFS,1,2)+I4490*INDEX(TWOPTPCT_COEFFS,1,3)+G4490*INDEX(TWOPTPCT_COEFFS,1,4)+L4490*INDEX(TWOPTPCT_COEFFS,1,5)+AB4493*AB4494</f>
        <v>#N/A</v>
      </c>
      <c r="AH4489" s="223" t="e">
        <f ca="1">INDEX(FTA_COEFFS,1,1)+O4489*INDEX(FTA_COEFFS,1,2)+N4490*INDEX(FTA_COEFFS,1,3)+(Q4489+R4489)*INDEX(FTA_COEFFS,1,4)+(Q4490+R4490)*INDEX(FTA_COEFFS,1,5)+M4490*INDEX(FTA_COEFFS,1,6)+AC4493*AC4494</f>
        <v>#N/A</v>
      </c>
      <c r="AI4489" s="223" t="e">
        <f ca="1">INDEX(FTPCT_COEFFS,1,1)+P4489*INDEX(FTPCT_COEFFS,1,2)+F4489*INDEX(FTPCT_COEFFS,1,3)+G4490*INDEX(FTPCT_COEFFS,1,4)+AD4493*AD4494</f>
        <v>#N/A</v>
      </c>
      <c r="AJ4489" s="338" t="e">
        <f t="shared" ref="AJ4489:AJ4490" ca="1" si="7755">AD4489*AE4489/100+AF4489*AG4489+AH4489*AI4489/100</f>
        <v>#N/A</v>
      </c>
      <c r="AK4489" s="55"/>
      <c r="AL4489" s="55"/>
      <c r="AM4489" s="55"/>
      <c r="AN4489" s="55"/>
      <c r="AO4489" s="55"/>
      <c r="AP4489" s="55"/>
      <c r="AQ4489" s="55"/>
      <c r="AR4489" s="55"/>
    </row>
    <row r="4490" spans="1:45" x14ac:dyDescent="0.3">
      <c r="B4490" s="54" t="s">
        <v>175</v>
      </c>
      <c r="C4490" s="54">
        <f>C4483</f>
        <v>0</v>
      </c>
      <c r="D4490" s="56" t="e">
        <f t="shared" ca="1" si="7747"/>
        <v>#N/A</v>
      </c>
      <c r="E4490" s="52" t="e">
        <f t="shared" ref="E4490:W4490" si="7756">E4483</f>
        <v>#N/A</v>
      </c>
      <c r="F4490" s="52" t="e">
        <f t="shared" si="7756"/>
        <v>#N/A</v>
      </c>
      <c r="G4490" s="52" t="e">
        <f t="shared" si="7756"/>
        <v>#N/A</v>
      </c>
      <c r="H4490" s="52" t="e">
        <f t="shared" si="7756"/>
        <v>#N/A</v>
      </c>
      <c r="I4490" s="52" t="e">
        <f t="shared" si="7756"/>
        <v>#N/A</v>
      </c>
      <c r="J4490" s="52" t="e">
        <f t="shared" si="7756"/>
        <v>#N/A</v>
      </c>
      <c r="K4490" s="52" t="e">
        <f t="shared" si="7756"/>
        <v>#N/A</v>
      </c>
      <c r="L4490" s="52" t="e">
        <f t="shared" si="7756"/>
        <v>#N/A</v>
      </c>
      <c r="M4490" s="52" t="e">
        <f t="shared" si="7756"/>
        <v>#N/A</v>
      </c>
      <c r="N4490" s="52" t="e">
        <f t="shared" si="7756"/>
        <v>#N/A</v>
      </c>
      <c r="O4490" s="52" t="e">
        <f t="shared" si="7756"/>
        <v>#N/A</v>
      </c>
      <c r="P4490" s="52" t="e">
        <f t="shared" si="7756"/>
        <v>#N/A</v>
      </c>
      <c r="Q4490" s="52" t="e">
        <f t="shared" si="7756"/>
        <v>#N/A</v>
      </c>
      <c r="R4490" s="52" t="e">
        <f t="shared" si="7756"/>
        <v>#N/A</v>
      </c>
      <c r="S4490" s="52" t="e">
        <f t="shared" si="7756"/>
        <v>#N/A</v>
      </c>
      <c r="T4490" s="52" t="e">
        <f t="shared" si="7756"/>
        <v>#N/A</v>
      </c>
      <c r="U4490" s="52" t="e">
        <f t="shared" si="7756"/>
        <v>#N/A</v>
      </c>
      <c r="V4490" s="52" t="e">
        <f t="shared" si="7756"/>
        <v>#N/A</v>
      </c>
      <c r="W4490" s="52" t="e">
        <f t="shared" si="7756"/>
        <v>#N/A</v>
      </c>
      <c r="X4490" s="55" t="e">
        <f t="shared" si="7749"/>
        <v>#N/A</v>
      </c>
      <c r="Y4490" s="55" t="e">
        <f t="shared" si="7750"/>
        <v>#N/A</v>
      </c>
      <c r="Z4490" s="55" t="e">
        <f t="shared" ref="Z4490" si="7757">Z4489</f>
        <v>#N/A</v>
      </c>
      <c r="AA4490" s="55" t="e">
        <f t="shared" si="7752"/>
        <v>#N/A</v>
      </c>
      <c r="AB4490" s="336" t="e">
        <f t="shared" si="7753"/>
        <v>#N/A</v>
      </c>
      <c r="AC4490" s="223" t="e">
        <f ca="1">INDEX(FGA_COEFFS,1,1)+Z4490*INDEX(FGA_COEFFS,1,2)+Y4490*INDEX(FGA_COEFFS,1,3)+R4490*INDEX(FGA_COEFFS,1,4)+Q4489*INDEX(FGA_COEFFS,1,5)+S4490*INDEX(FGA_COEFFS,1,6)+T4489*INDEX(FGA_COEFFS,1,7)+M4489*INDEX(FGA_COEFFS,1,8)+Y4493*Y4495</f>
        <v>#N/A</v>
      </c>
      <c r="AD4490" s="223" t="e">
        <f ca="1">INDEX(THREEPTA_COEFFS,1,1)+AC4490*INDEX(THREEPTA_COEFFS,1,2)+J4490*INDEX(THREEPTA_COEFFS,1,3)+AA4490*INDEX(THREEPTA_COEFFS,1,4)+K4490*INDEX(THREEPTA_COEFFS,1,5)+L4489*INDEX(THREEPTA_COEFFS,1,6)+Z4493*Z4495</f>
        <v>#N/A</v>
      </c>
      <c r="AE4490" s="223" t="e">
        <f ca="1">INDEX(THREEPTPCT_COEFFS,1,1)+K4490*INDEX(THREEPTPCT_COEFFS,1,2)+L4489*INDEX(THREEPTPCT_COEFFS,1,3)+AA4493*AA4495</f>
        <v>#N/A</v>
      </c>
      <c r="AF4490" s="55" t="e">
        <f t="shared" ca="1" si="7754"/>
        <v>#N/A</v>
      </c>
      <c r="AG4490" s="223" t="e">
        <f ca="1">INDEX(TWOPTPCT_COEFFS,1,1)+AB4490*INDEX(TWOPTPCT_COEFFS,1,2)+I4489*INDEX(TWOPTPCT_COEFFS,1,3)+G4489*INDEX(TWOPTPCT_COEFFS,1,4)+L4489*INDEX(TWOPTPCT_COEFFS,1,5)+AB4493*AB4495</f>
        <v>#N/A</v>
      </c>
      <c r="AH4490" s="223" t="e">
        <f ca="1">INDEX(FTA_COEFFS,1,1)+O4490*INDEX(FTA_COEFFS,1,2)+N4489*INDEX(FTA_COEFFS,1,3)+(Q4490+R4490)*INDEX(FTA_COEFFS,1,4)+(Q4489+R4489)*INDEX(FTA_COEFFS,1,5)+M4489*INDEX(FTA_COEFFS,1,6)+AC4493*AC4495</f>
        <v>#N/A</v>
      </c>
      <c r="AI4490" s="223" t="e">
        <f ca="1">INDEX(FTPCT_COEFFS,1,1)+P4490*INDEX(FTPCT_COEFFS,1,2)+F4490*INDEX(FTPCT_COEFFS,1,3)+G4489*INDEX(FTPCT_COEFFS,1,4)+AD4493*AD4495</f>
        <v>#N/A</v>
      </c>
      <c r="AJ4490" s="338" t="e">
        <f t="shared" ca="1" si="7755"/>
        <v>#N/A</v>
      </c>
      <c r="AK4490" s="55"/>
      <c r="AL4490" s="55"/>
      <c r="AM4490" s="55"/>
      <c r="AN4490" s="55"/>
      <c r="AO4490" s="55"/>
      <c r="AP4490" s="55"/>
      <c r="AQ4490" s="55"/>
      <c r="AR4490" s="55"/>
    </row>
    <row r="4491" spans="1:45" x14ac:dyDescent="0.3">
      <c r="A4491" s="54" t="e">
        <f ca="1">IF(D4489&gt;(D4490+(AVERAGE(V4489,W4489)-AVERAGE(V4490,W4490))/2)+2.5,C4489,IF(D4490&gt;(D4489+(AVERAGE(V4490,W4490)-AVERAGE(V4489,W4489))/2)+2.5,C4490,"Close"))</f>
        <v>#N/A</v>
      </c>
      <c r="B4491" s="64" t="e">
        <f ca="1">IF(D4490&gt;D4489,C4490,C4489)</f>
        <v>#N/A</v>
      </c>
      <c r="D4491" s="56"/>
      <c r="X4491" s="55"/>
      <c r="Y4491" s="55"/>
      <c r="Z4491" s="55"/>
      <c r="AA4491" s="55"/>
      <c r="AB4491" s="55"/>
      <c r="AC4491" s="337"/>
      <c r="AD4491" s="337"/>
      <c r="AE4491" s="337"/>
      <c r="AF4491" s="337"/>
      <c r="AG4491" s="337"/>
      <c r="AH4491" s="337"/>
      <c r="AI4491" s="337"/>
      <c r="AJ4491" s="337"/>
      <c r="AK4491" s="337"/>
      <c r="AL4491" s="337"/>
      <c r="AM4491" s="55"/>
      <c r="AN4491" s="55"/>
      <c r="AO4491" s="55"/>
      <c r="AP4491" s="55"/>
      <c r="AQ4491" s="55"/>
      <c r="AR4491" s="55"/>
      <c r="AS4491" s="55"/>
    </row>
    <row r="4492" spans="1:45" x14ac:dyDescent="0.3">
      <c r="X4492" s="54" t="s">
        <v>1305</v>
      </c>
      <c r="Y4492" s="54" t="s">
        <v>128</v>
      </c>
      <c r="Z4492" s="54" t="s">
        <v>157</v>
      </c>
      <c r="AA4492" s="54" t="s">
        <v>151</v>
      </c>
      <c r="AB4492" s="54" t="s">
        <v>1327</v>
      </c>
      <c r="AC4492" s="54" t="s">
        <v>129</v>
      </c>
      <c r="AD4492" s="54" t="s">
        <v>116</v>
      </c>
      <c r="AE4492" s="54"/>
      <c r="AF4492" s="54"/>
      <c r="AG4492" s="54"/>
      <c r="AH4492" s="54"/>
      <c r="AI4492" s="54"/>
      <c r="AJ4492" s="54"/>
      <c r="AK4492" s="54"/>
      <c r="AL4492" s="54"/>
      <c r="AM4492" s="54"/>
      <c r="AN4492" s="54"/>
      <c r="AO4492" s="54"/>
      <c r="AP4492" s="54"/>
      <c r="AQ4492" s="54"/>
      <c r="AR4492" s="54"/>
      <c r="AS4492" s="54"/>
    </row>
    <row r="4493" spans="1:45" x14ac:dyDescent="0.3">
      <c r="X4493" s="54"/>
      <c r="Y4493" s="54">
        <f t="shared" ref="Y4493:AD4493" si="7758">Y4486</f>
        <v>6.4436999999999998</v>
      </c>
      <c r="Z4493" s="54">
        <f t="shared" si="7758"/>
        <v>4.9371</v>
      </c>
      <c r="AA4493" s="54">
        <f t="shared" si="7758"/>
        <v>11.350300000000001</v>
      </c>
      <c r="AB4493" s="54">
        <f t="shared" si="7758"/>
        <v>7.1900000000000006E-2</v>
      </c>
      <c r="AC4493" s="54">
        <f t="shared" si="7758"/>
        <v>6.2766000000000002</v>
      </c>
      <c r="AD4493" s="54">
        <f t="shared" si="7758"/>
        <v>11.042999999999999</v>
      </c>
      <c r="AE4493" s="54"/>
      <c r="AF4493" s="336"/>
      <c r="AG4493" s="336"/>
      <c r="AH4493" s="336"/>
      <c r="AI4493" s="54"/>
      <c r="AJ4493" s="54"/>
      <c r="AK4493" s="54"/>
      <c r="AL4493" s="54"/>
      <c r="AM4493" s="54"/>
      <c r="AN4493" s="54"/>
      <c r="AO4493" s="54"/>
      <c r="AP4493" s="54"/>
      <c r="AQ4493" s="54"/>
      <c r="AR4493" s="54"/>
      <c r="AS4493" s="54"/>
    </row>
    <row r="4494" spans="1:45" x14ac:dyDescent="0.3">
      <c r="D4494" s="56"/>
      <c r="X4494" s="336"/>
      <c r="Y4494" s="336">
        <f t="shared" ca="1" si="7710"/>
        <v>-1.4590593607947777</v>
      </c>
      <c r="Z4494" s="336">
        <f t="shared" ca="1" si="7710"/>
        <v>-4.8853595583362663E-2</v>
      </c>
      <c r="AA4494" s="336">
        <f t="shared" ca="1" si="7710"/>
        <v>0.73772244592225744</v>
      </c>
      <c r="AB4494" s="336">
        <f t="shared" ca="1" si="7710"/>
        <v>-0.49497234100002252</v>
      </c>
      <c r="AC4494" s="336">
        <f t="shared" ca="1" si="7710"/>
        <v>-1.8401877584134179E-3</v>
      </c>
      <c r="AD4494" s="336">
        <f t="shared" ca="1" si="7710"/>
        <v>1.1273555484243003</v>
      </c>
      <c r="AE4494" s="336"/>
      <c r="AF4494" s="336"/>
      <c r="AG4494" s="336"/>
      <c r="AH4494" s="336"/>
      <c r="AI4494" s="54"/>
      <c r="AJ4494" s="54"/>
      <c r="AK4494" s="54"/>
      <c r="AL4494" s="336"/>
      <c r="AM4494" s="336"/>
      <c r="AN4494" s="336"/>
      <c r="AO4494" s="336"/>
      <c r="AP4494" s="54"/>
      <c r="AQ4494" s="336"/>
      <c r="AR4494" s="336"/>
      <c r="AS4494" s="336"/>
    </row>
    <row r="4495" spans="1:45" x14ac:dyDescent="0.3">
      <c r="C4495" s="54"/>
      <c r="D4495" s="56"/>
      <c r="Y4495" s="336">
        <f t="shared" ca="1" si="7710"/>
        <v>0.29922831721905974</v>
      </c>
      <c r="Z4495" s="336">
        <f t="shared" ca="1" si="7710"/>
        <v>1.0926667982504487E-2</v>
      </c>
      <c r="AA4495" s="336">
        <f t="shared" ca="1" si="7710"/>
        <v>4.946003228424508E-2</v>
      </c>
      <c r="AB4495" s="336">
        <f t="shared" ca="1" si="7710"/>
        <v>1.2052462111754805</v>
      </c>
      <c r="AC4495" s="336">
        <f t="shared" ca="1" si="7710"/>
        <v>-0.12901484036781147</v>
      </c>
      <c r="AD4495" s="336">
        <f t="shared" ca="1" si="7710"/>
        <v>-0.8952289298516285</v>
      </c>
      <c r="AE4495" s="55"/>
      <c r="AF4495" s="55"/>
      <c r="AG4495" s="55"/>
      <c r="AH4495" s="55"/>
      <c r="AI4495" s="55"/>
      <c r="AJ4495" s="55"/>
      <c r="AK4495" s="55"/>
      <c r="AL4495" s="55"/>
      <c r="AM4495" s="55"/>
      <c r="AN4495" s="55"/>
      <c r="AO4495" s="55"/>
      <c r="AP4495" s="55"/>
      <c r="AQ4495" s="55"/>
      <c r="AR4495" s="55"/>
      <c r="AS4495" s="55"/>
    </row>
    <row r="4496" spans="1:45" x14ac:dyDescent="0.3">
      <c r="B4496" s="54" t="s">
        <v>172</v>
      </c>
      <c r="C4496" s="53">
        <f>C4489</f>
        <v>0</v>
      </c>
      <c r="D4496" s="56" t="e">
        <f t="shared" ref="D4496:D4497" ca="1" si="7759">AJ4496</f>
        <v>#N/A</v>
      </c>
      <c r="E4496" s="52" t="e">
        <f t="shared" ref="E4496:W4496" si="7760">E4489</f>
        <v>#N/A</v>
      </c>
      <c r="F4496" s="52" t="e">
        <f t="shared" si="7760"/>
        <v>#N/A</v>
      </c>
      <c r="G4496" s="52" t="e">
        <f t="shared" si="7760"/>
        <v>#N/A</v>
      </c>
      <c r="H4496" s="52" t="e">
        <f t="shared" si="7760"/>
        <v>#N/A</v>
      </c>
      <c r="I4496" s="52" t="e">
        <f t="shared" si="7760"/>
        <v>#N/A</v>
      </c>
      <c r="J4496" s="52" t="e">
        <f t="shared" si="7760"/>
        <v>#N/A</v>
      </c>
      <c r="K4496" s="52" t="e">
        <f t="shared" si="7760"/>
        <v>#N/A</v>
      </c>
      <c r="L4496" s="52" t="e">
        <f t="shared" si="7760"/>
        <v>#N/A</v>
      </c>
      <c r="M4496" s="52" t="e">
        <f t="shared" si="7760"/>
        <v>#N/A</v>
      </c>
      <c r="N4496" s="52" t="e">
        <f t="shared" si="7760"/>
        <v>#N/A</v>
      </c>
      <c r="O4496" s="52" t="e">
        <f t="shared" si="7760"/>
        <v>#N/A</v>
      </c>
      <c r="P4496" s="52" t="e">
        <f t="shared" si="7760"/>
        <v>#N/A</v>
      </c>
      <c r="Q4496" s="52" t="e">
        <f t="shared" si="7760"/>
        <v>#N/A</v>
      </c>
      <c r="R4496" s="52" t="e">
        <f t="shared" si="7760"/>
        <v>#N/A</v>
      </c>
      <c r="S4496" s="52" t="e">
        <f t="shared" si="7760"/>
        <v>#N/A</v>
      </c>
      <c r="T4496" s="52" t="e">
        <f t="shared" si="7760"/>
        <v>#N/A</v>
      </c>
      <c r="U4496" s="52" t="e">
        <f t="shared" si="7760"/>
        <v>#N/A</v>
      </c>
      <c r="V4496" s="52" t="e">
        <f t="shared" si="7760"/>
        <v>#N/A</v>
      </c>
      <c r="W4496" s="52" t="e">
        <f t="shared" si="7760"/>
        <v>#N/A</v>
      </c>
      <c r="X4496" s="55" t="e">
        <f t="shared" ref="X4496:X4497" si="7761">(H4496-(O4496*P4496)/100-3*(J4496*K4496)/100)/2</f>
        <v>#N/A</v>
      </c>
      <c r="Y4496" s="55" t="e">
        <f t="shared" ref="Y4496:Y4497" si="7762">SUM(X4496,(J4496*K4496/100))/(F4496/100)</f>
        <v>#N/A</v>
      </c>
      <c r="Z4496" s="55" t="e">
        <f t="shared" ref="Z4496" si="7763">U4496*0.5+U4497*0.5</f>
        <v>#N/A</v>
      </c>
      <c r="AA4496" s="55" t="e">
        <f t="shared" ref="AA4496:AA4497" si="7764">J4496/Y4496</f>
        <v>#N/A</v>
      </c>
      <c r="AB4496" s="336" t="e">
        <f t="shared" ref="AB4496:AB4497" si="7765">X4496/(Y4496-J4496)</f>
        <v>#N/A</v>
      </c>
      <c r="AC4496" s="223" t="e">
        <f ca="1">INDEX(FGA_COEFFS,1,1)+Z4496*INDEX(FGA_COEFFS,1,2)+Y4496*INDEX(FGA_COEFFS,1,3)+R4496*INDEX(FGA_COEFFS,1,4)+Q4497*INDEX(FGA_COEFFS,1,5)+S4496*INDEX(FGA_COEFFS,1,6)+T4497*INDEX(FGA_COEFFS,1,7)+M4497*INDEX(FGA_COEFFS,1,8)+Y4500*Y4501</f>
        <v>#N/A</v>
      </c>
      <c r="AD4496" s="223" t="e">
        <f ca="1">INDEX(THREEPTA_COEFFS,1,1)+AC4496*INDEX(THREEPTA_COEFFS,1,2)+J4496*INDEX(THREEPTA_COEFFS,1,3)+AA4496*INDEX(THREEPTA_COEFFS,1,4)+K4496*INDEX(THREEPTA_COEFFS,1,5)+L4497*INDEX(THREEPTA_COEFFS,1,6)+Z4500*Z4501</f>
        <v>#N/A</v>
      </c>
      <c r="AE4496" s="223" t="e">
        <f ca="1">INDEX(THREEPTPCT_COEFFS,1,1)+K4496*INDEX(THREEPTPCT_COEFFS,1,2)+L4497*INDEX(THREEPTPCT_COEFFS,1,3)+AA4500*AA4501</f>
        <v>#N/A</v>
      </c>
      <c r="AF4496" s="55" t="e">
        <f t="shared" ref="AF4496:AF4497" ca="1" si="7766">AC4496-AD4496</f>
        <v>#N/A</v>
      </c>
      <c r="AG4496" s="223" t="e">
        <f ca="1">INDEX(TWOPTPCT_COEFFS,1,1)+AB4496*INDEX(TWOPTPCT_COEFFS,1,2)+I4497*INDEX(TWOPTPCT_COEFFS,1,3)+G4497*INDEX(TWOPTPCT_COEFFS,1,4)+L4497*INDEX(TWOPTPCT_COEFFS,1,5)+AB4500*AB4501</f>
        <v>#N/A</v>
      </c>
      <c r="AH4496" s="223" t="e">
        <f ca="1">INDEX(FTA_COEFFS,1,1)+O4496*INDEX(FTA_COEFFS,1,2)+N4497*INDEX(FTA_COEFFS,1,3)+(Q4496+R4496)*INDEX(FTA_COEFFS,1,4)+(Q4497+R4497)*INDEX(FTA_COEFFS,1,5)+M4497*INDEX(FTA_COEFFS,1,6)+AC4500*AC4501</f>
        <v>#N/A</v>
      </c>
      <c r="AI4496" s="223" t="e">
        <f ca="1">INDEX(FTPCT_COEFFS,1,1)+P4496*INDEX(FTPCT_COEFFS,1,2)+F4496*INDEX(FTPCT_COEFFS,1,3)+G4497*INDEX(FTPCT_COEFFS,1,4)+AD4500*AD4501</f>
        <v>#N/A</v>
      </c>
      <c r="AJ4496" s="338" t="e">
        <f t="shared" ref="AJ4496:AJ4497" ca="1" si="7767">AD4496*AE4496/100+AF4496*AG4496+AH4496*AI4496/100</f>
        <v>#N/A</v>
      </c>
      <c r="AK4496" s="55"/>
      <c r="AL4496" s="55"/>
      <c r="AM4496" s="55"/>
      <c r="AN4496" s="55"/>
      <c r="AO4496" s="55"/>
      <c r="AP4496" s="55"/>
      <c r="AQ4496" s="55"/>
      <c r="AR4496" s="55"/>
    </row>
    <row r="4497" spans="1:45" x14ac:dyDescent="0.3">
      <c r="B4497" s="54" t="s">
        <v>175</v>
      </c>
      <c r="C4497" s="54">
        <f>C4490</f>
        <v>0</v>
      </c>
      <c r="D4497" s="56" t="e">
        <f t="shared" ca="1" si="7759"/>
        <v>#N/A</v>
      </c>
      <c r="E4497" s="52" t="e">
        <f t="shared" ref="E4497:W4497" si="7768">E4490</f>
        <v>#N/A</v>
      </c>
      <c r="F4497" s="52" t="e">
        <f t="shared" si="7768"/>
        <v>#N/A</v>
      </c>
      <c r="G4497" s="52" t="e">
        <f t="shared" si="7768"/>
        <v>#N/A</v>
      </c>
      <c r="H4497" s="52" t="e">
        <f t="shared" si="7768"/>
        <v>#N/A</v>
      </c>
      <c r="I4497" s="52" t="e">
        <f t="shared" si="7768"/>
        <v>#N/A</v>
      </c>
      <c r="J4497" s="52" t="e">
        <f t="shared" si="7768"/>
        <v>#N/A</v>
      </c>
      <c r="K4497" s="52" t="e">
        <f t="shared" si="7768"/>
        <v>#N/A</v>
      </c>
      <c r="L4497" s="52" t="e">
        <f t="shared" si="7768"/>
        <v>#N/A</v>
      </c>
      <c r="M4497" s="52" t="e">
        <f t="shared" si="7768"/>
        <v>#N/A</v>
      </c>
      <c r="N4497" s="52" t="e">
        <f t="shared" si="7768"/>
        <v>#N/A</v>
      </c>
      <c r="O4497" s="52" t="e">
        <f t="shared" si="7768"/>
        <v>#N/A</v>
      </c>
      <c r="P4497" s="52" t="e">
        <f t="shared" si="7768"/>
        <v>#N/A</v>
      </c>
      <c r="Q4497" s="52" t="e">
        <f t="shared" si="7768"/>
        <v>#N/A</v>
      </c>
      <c r="R4497" s="52" t="e">
        <f t="shared" si="7768"/>
        <v>#N/A</v>
      </c>
      <c r="S4497" s="52" t="e">
        <f t="shared" si="7768"/>
        <v>#N/A</v>
      </c>
      <c r="T4497" s="52" t="e">
        <f t="shared" si="7768"/>
        <v>#N/A</v>
      </c>
      <c r="U4497" s="52" t="e">
        <f t="shared" si="7768"/>
        <v>#N/A</v>
      </c>
      <c r="V4497" s="52" t="e">
        <f t="shared" si="7768"/>
        <v>#N/A</v>
      </c>
      <c r="W4497" s="52" t="e">
        <f t="shared" si="7768"/>
        <v>#N/A</v>
      </c>
      <c r="X4497" s="55" t="e">
        <f t="shared" si="7761"/>
        <v>#N/A</v>
      </c>
      <c r="Y4497" s="55" t="e">
        <f t="shared" si="7762"/>
        <v>#N/A</v>
      </c>
      <c r="Z4497" s="55" t="e">
        <f t="shared" ref="Z4497" si="7769">Z4496</f>
        <v>#N/A</v>
      </c>
      <c r="AA4497" s="55" t="e">
        <f t="shared" si="7764"/>
        <v>#N/A</v>
      </c>
      <c r="AB4497" s="336" t="e">
        <f t="shared" si="7765"/>
        <v>#N/A</v>
      </c>
      <c r="AC4497" s="223" t="e">
        <f ca="1">INDEX(FGA_COEFFS,1,1)+Z4497*INDEX(FGA_COEFFS,1,2)+Y4497*INDEX(FGA_COEFFS,1,3)+R4497*INDEX(FGA_COEFFS,1,4)+Q4496*INDEX(FGA_COEFFS,1,5)+S4497*INDEX(FGA_COEFFS,1,6)+T4496*INDEX(FGA_COEFFS,1,7)+M4496*INDEX(FGA_COEFFS,1,8)+Y4500*Y4502</f>
        <v>#N/A</v>
      </c>
      <c r="AD4497" s="223" t="e">
        <f ca="1">INDEX(THREEPTA_COEFFS,1,1)+AC4497*INDEX(THREEPTA_COEFFS,1,2)+J4497*INDEX(THREEPTA_COEFFS,1,3)+AA4497*INDEX(THREEPTA_COEFFS,1,4)+K4497*INDEX(THREEPTA_COEFFS,1,5)+L4496*INDEX(THREEPTA_COEFFS,1,6)+Z4500*Z4502</f>
        <v>#N/A</v>
      </c>
      <c r="AE4497" s="223" t="e">
        <f ca="1">INDEX(THREEPTPCT_COEFFS,1,1)+K4497*INDEX(THREEPTPCT_COEFFS,1,2)+L4496*INDEX(THREEPTPCT_COEFFS,1,3)+AA4500*AA4502</f>
        <v>#N/A</v>
      </c>
      <c r="AF4497" s="55" t="e">
        <f t="shared" ca="1" si="7766"/>
        <v>#N/A</v>
      </c>
      <c r="AG4497" s="223" t="e">
        <f ca="1">INDEX(TWOPTPCT_COEFFS,1,1)+AB4497*INDEX(TWOPTPCT_COEFFS,1,2)+I4496*INDEX(TWOPTPCT_COEFFS,1,3)+G4496*INDEX(TWOPTPCT_COEFFS,1,4)+L4496*INDEX(TWOPTPCT_COEFFS,1,5)+AB4500*AB4502</f>
        <v>#N/A</v>
      </c>
      <c r="AH4497" s="223" t="e">
        <f ca="1">INDEX(FTA_COEFFS,1,1)+O4497*INDEX(FTA_COEFFS,1,2)+N4496*INDEX(FTA_COEFFS,1,3)+(Q4497+R4497)*INDEX(FTA_COEFFS,1,4)+(Q4496+R4496)*INDEX(FTA_COEFFS,1,5)+M4496*INDEX(FTA_COEFFS,1,6)+AC4500*AC4502</f>
        <v>#N/A</v>
      </c>
      <c r="AI4497" s="223" t="e">
        <f ca="1">INDEX(FTPCT_COEFFS,1,1)+P4497*INDEX(FTPCT_COEFFS,1,2)+F4497*INDEX(FTPCT_COEFFS,1,3)+G4496*INDEX(FTPCT_COEFFS,1,4)+AD4500*AD4502</f>
        <v>#N/A</v>
      </c>
      <c r="AJ4497" s="338" t="e">
        <f t="shared" ca="1" si="7767"/>
        <v>#N/A</v>
      </c>
      <c r="AK4497" s="55"/>
      <c r="AL4497" s="55"/>
      <c r="AM4497" s="55"/>
      <c r="AN4497" s="55"/>
      <c r="AO4497" s="55"/>
      <c r="AP4497" s="55"/>
      <c r="AQ4497" s="55"/>
      <c r="AR4497" s="55"/>
    </row>
    <row r="4498" spans="1:45" x14ac:dyDescent="0.3">
      <c r="A4498" s="54" t="e">
        <f ca="1">IF(D4496&gt;(D4497+(AVERAGE(V4496,W4496)-AVERAGE(V4497,W4497))/2)+2.5,C4496,IF(D4497&gt;(D4496+(AVERAGE(V4497,W4497)-AVERAGE(V4496,W4496))/2)+2.5,C4497,"Close"))</f>
        <v>#N/A</v>
      </c>
      <c r="B4498" s="64" t="e">
        <f ca="1">IF(D4497&gt;D4496,C4497,C4496)</f>
        <v>#N/A</v>
      </c>
      <c r="D4498" s="56"/>
      <c r="X4498" s="55"/>
      <c r="Y4498" s="55"/>
      <c r="Z4498" s="55"/>
      <c r="AA4498" s="55"/>
      <c r="AB4498" s="55"/>
      <c r="AC4498" s="337"/>
      <c r="AD4498" s="337"/>
      <c r="AE4498" s="337"/>
      <c r="AF4498" s="337"/>
      <c r="AG4498" s="337"/>
      <c r="AH4498" s="337"/>
      <c r="AI4498" s="337"/>
      <c r="AJ4498" s="337"/>
      <c r="AK4498" s="337"/>
      <c r="AL4498" s="337"/>
      <c r="AM4498" s="55"/>
      <c r="AN4498" s="55"/>
      <c r="AO4498" s="55"/>
      <c r="AP4498" s="55"/>
      <c r="AQ4498" s="55"/>
      <c r="AR4498" s="55"/>
      <c r="AS4498" s="55"/>
    </row>
    <row r="4499" spans="1:45" x14ac:dyDescent="0.3">
      <c r="X4499" s="54" t="s">
        <v>1305</v>
      </c>
      <c r="Y4499" s="54" t="s">
        <v>128</v>
      </c>
      <c r="Z4499" s="54" t="s">
        <v>157</v>
      </c>
      <c r="AA4499" s="54" t="s">
        <v>151</v>
      </c>
      <c r="AB4499" s="54" t="s">
        <v>1327</v>
      </c>
      <c r="AC4499" s="54" t="s">
        <v>129</v>
      </c>
      <c r="AD4499" s="54" t="s">
        <v>116</v>
      </c>
      <c r="AE4499" s="54"/>
      <c r="AF4499" s="54"/>
      <c r="AG4499" s="54"/>
      <c r="AH4499" s="54"/>
      <c r="AI4499" s="54"/>
      <c r="AJ4499" s="54"/>
      <c r="AK4499" s="54"/>
      <c r="AL4499" s="54"/>
      <c r="AM4499" s="54"/>
      <c r="AN4499" s="54"/>
      <c r="AO4499" s="54"/>
      <c r="AP4499" s="54"/>
      <c r="AQ4499" s="54"/>
      <c r="AR4499" s="54"/>
      <c r="AS4499" s="54"/>
    </row>
    <row r="4500" spans="1:45" x14ac:dyDescent="0.3">
      <c r="X4500" s="54"/>
      <c r="Y4500" s="54">
        <f t="shared" ref="Y4500:AD4500" si="7770">Y4493</f>
        <v>6.4436999999999998</v>
      </c>
      <c r="Z4500" s="54">
        <f t="shared" si="7770"/>
        <v>4.9371</v>
      </c>
      <c r="AA4500" s="54">
        <f t="shared" si="7770"/>
        <v>11.350300000000001</v>
      </c>
      <c r="AB4500" s="54">
        <f t="shared" si="7770"/>
        <v>7.1900000000000006E-2</v>
      </c>
      <c r="AC4500" s="54">
        <f t="shared" si="7770"/>
        <v>6.2766000000000002</v>
      </c>
      <c r="AD4500" s="54">
        <f t="shared" si="7770"/>
        <v>11.042999999999999</v>
      </c>
      <c r="AE4500" s="54"/>
      <c r="AF4500" s="336"/>
      <c r="AG4500" s="336"/>
      <c r="AH4500" s="336"/>
      <c r="AI4500" s="54"/>
      <c r="AJ4500" s="54"/>
      <c r="AK4500" s="54"/>
      <c r="AL4500" s="54"/>
      <c r="AM4500" s="54"/>
      <c r="AN4500" s="54"/>
      <c r="AO4500" s="54"/>
      <c r="AP4500" s="54"/>
      <c r="AQ4500" s="54"/>
      <c r="AR4500" s="54"/>
      <c r="AS4500" s="54"/>
    </row>
    <row r="4501" spans="1:45" x14ac:dyDescent="0.3">
      <c r="D4501" s="56"/>
      <c r="X4501" s="336"/>
      <c r="Y4501" s="336">
        <f t="shared" ca="1" si="7710"/>
        <v>4.5778881818895334E-3</v>
      </c>
      <c r="Z4501" s="336">
        <f t="shared" ca="1" si="7710"/>
        <v>1.1356675274250707</v>
      </c>
      <c r="AA4501" s="336">
        <f t="shared" ca="1" si="7710"/>
        <v>-5.1941420094206103E-2</v>
      </c>
      <c r="AB4501" s="336">
        <f t="shared" ca="1" si="7710"/>
        <v>0.74014027532845184</v>
      </c>
      <c r="AC4501" s="336">
        <f t="shared" ca="1" si="7710"/>
        <v>0.98876694323330772</v>
      </c>
      <c r="AD4501" s="336">
        <f t="shared" ca="1" si="7710"/>
        <v>0.13563502491689045</v>
      </c>
      <c r="AE4501" s="336"/>
      <c r="AF4501" s="336"/>
      <c r="AG4501" s="336"/>
      <c r="AH4501" s="336"/>
      <c r="AI4501" s="54"/>
      <c r="AJ4501" s="54"/>
      <c r="AK4501" s="54"/>
      <c r="AL4501" s="336"/>
      <c r="AM4501" s="336"/>
      <c r="AN4501" s="336"/>
      <c r="AO4501" s="336"/>
      <c r="AP4501" s="54"/>
      <c r="AQ4501" s="336"/>
      <c r="AR4501" s="336"/>
      <c r="AS4501" s="336"/>
    </row>
    <row r="4502" spans="1:45" x14ac:dyDescent="0.3">
      <c r="C4502" s="54"/>
      <c r="D4502" s="56"/>
      <c r="Y4502" s="336">
        <f t="shared" ca="1" si="7710"/>
        <v>-5.8700276128249938E-3</v>
      </c>
      <c r="Z4502" s="336">
        <f t="shared" ca="1" si="7710"/>
        <v>-0.71137787798645835</v>
      </c>
      <c r="AA4502" s="336">
        <f t="shared" ca="1" si="7710"/>
        <v>0.19414770577660892</v>
      </c>
      <c r="AB4502" s="336">
        <f t="shared" ca="1" si="7710"/>
        <v>-1.4851747053121704</v>
      </c>
      <c r="AC4502" s="336">
        <f t="shared" ca="1" si="7710"/>
        <v>0.5684618550920123</v>
      </c>
      <c r="AD4502" s="336">
        <f t="shared" ca="1" si="7710"/>
        <v>-1.3238424790389198E-3</v>
      </c>
      <c r="AE4502" s="55"/>
      <c r="AF4502" s="55"/>
      <c r="AG4502" s="55"/>
      <c r="AH4502" s="55"/>
      <c r="AI4502" s="55"/>
      <c r="AJ4502" s="55"/>
      <c r="AK4502" s="55"/>
      <c r="AL4502" s="55"/>
      <c r="AM4502" s="55"/>
      <c r="AN4502" s="55"/>
      <c r="AO4502" s="55"/>
      <c r="AP4502" s="55"/>
      <c r="AQ4502" s="55"/>
      <c r="AR4502" s="55"/>
      <c r="AS4502" s="55"/>
    </row>
    <row r="4503" spans="1:45" x14ac:dyDescent="0.3">
      <c r="B4503" s="54" t="s">
        <v>172</v>
      </c>
      <c r="C4503" s="53">
        <f>C4496</f>
        <v>0</v>
      </c>
      <c r="D4503" s="56" t="e">
        <f t="shared" ref="D4503:D4504" ca="1" si="7771">AJ4503</f>
        <v>#N/A</v>
      </c>
      <c r="E4503" s="52" t="e">
        <f t="shared" ref="E4503:W4503" si="7772">E4496</f>
        <v>#N/A</v>
      </c>
      <c r="F4503" s="52" t="e">
        <f t="shared" si="7772"/>
        <v>#N/A</v>
      </c>
      <c r="G4503" s="52" t="e">
        <f t="shared" si="7772"/>
        <v>#N/A</v>
      </c>
      <c r="H4503" s="52" t="e">
        <f t="shared" si="7772"/>
        <v>#N/A</v>
      </c>
      <c r="I4503" s="52" t="e">
        <f t="shared" si="7772"/>
        <v>#N/A</v>
      </c>
      <c r="J4503" s="52" t="e">
        <f t="shared" si="7772"/>
        <v>#N/A</v>
      </c>
      <c r="K4503" s="52" t="e">
        <f t="shared" si="7772"/>
        <v>#N/A</v>
      </c>
      <c r="L4503" s="52" t="e">
        <f t="shared" si="7772"/>
        <v>#N/A</v>
      </c>
      <c r="M4503" s="52" t="e">
        <f t="shared" si="7772"/>
        <v>#N/A</v>
      </c>
      <c r="N4503" s="52" t="e">
        <f t="shared" si="7772"/>
        <v>#N/A</v>
      </c>
      <c r="O4503" s="52" t="e">
        <f t="shared" si="7772"/>
        <v>#N/A</v>
      </c>
      <c r="P4503" s="52" t="e">
        <f t="shared" si="7772"/>
        <v>#N/A</v>
      </c>
      <c r="Q4503" s="52" t="e">
        <f t="shared" si="7772"/>
        <v>#N/A</v>
      </c>
      <c r="R4503" s="52" t="e">
        <f t="shared" si="7772"/>
        <v>#N/A</v>
      </c>
      <c r="S4503" s="52" t="e">
        <f t="shared" si="7772"/>
        <v>#N/A</v>
      </c>
      <c r="T4503" s="52" t="e">
        <f t="shared" si="7772"/>
        <v>#N/A</v>
      </c>
      <c r="U4503" s="52" t="e">
        <f t="shared" si="7772"/>
        <v>#N/A</v>
      </c>
      <c r="V4503" s="52" t="e">
        <f t="shared" si="7772"/>
        <v>#N/A</v>
      </c>
      <c r="W4503" s="52" t="e">
        <f t="shared" si="7772"/>
        <v>#N/A</v>
      </c>
      <c r="X4503" s="55" t="e">
        <f t="shared" ref="X4503:X4504" si="7773">(H4503-(O4503*P4503)/100-3*(J4503*K4503)/100)/2</f>
        <v>#N/A</v>
      </c>
      <c r="Y4503" s="55" t="e">
        <f t="shared" ref="Y4503:Y4504" si="7774">SUM(X4503,(J4503*K4503/100))/(F4503/100)</f>
        <v>#N/A</v>
      </c>
      <c r="Z4503" s="55" t="e">
        <f t="shared" ref="Z4503" si="7775">U4503*0.5+U4504*0.5</f>
        <v>#N/A</v>
      </c>
      <c r="AA4503" s="55" t="e">
        <f t="shared" ref="AA4503:AA4504" si="7776">J4503/Y4503</f>
        <v>#N/A</v>
      </c>
      <c r="AB4503" s="336" t="e">
        <f t="shared" ref="AB4503:AB4504" si="7777">X4503/(Y4503-J4503)</f>
        <v>#N/A</v>
      </c>
      <c r="AC4503" s="223" t="e">
        <f ca="1">INDEX(FGA_COEFFS,1,1)+Z4503*INDEX(FGA_COEFFS,1,2)+Y4503*INDEX(FGA_COEFFS,1,3)+R4503*INDEX(FGA_COEFFS,1,4)+Q4504*INDEX(FGA_COEFFS,1,5)+S4503*INDEX(FGA_COEFFS,1,6)+T4504*INDEX(FGA_COEFFS,1,7)+M4504*INDEX(FGA_COEFFS,1,8)+Y4507*Y4508</f>
        <v>#N/A</v>
      </c>
      <c r="AD4503" s="223" t="e">
        <f ca="1">INDEX(THREEPTA_COEFFS,1,1)+AC4503*INDEX(THREEPTA_COEFFS,1,2)+J4503*INDEX(THREEPTA_COEFFS,1,3)+AA4503*INDEX(THREEPTA_COEFFS,1,4)+K4503*INDEX(THREEPTA_COEFFS,1,5)+L4504*INDEX(THREEPTA_COEFFS,1,6)+Z4507*Z4508</f>
        <v>#N/A</v>
      </c>
      <c r="AE4503" s="223" t="e">
        <f ca="1">INDEX(THREEPTPCT_COEFFS,1,1)+K4503*INDEX(THREEPTPCT_COEFFS,1,2)+L4504*INDEX(THREEPTPCT_COEFFS,1,3)+AA4507*AA4508</f>
        <v>#N/A</v>
      </c>
      <c r="AF4503" s="55" t="e">
        <f t="shared" ref="AF4503:AF4504" ca="1" si="7778">AC4503-AD4503</f>
        <v>#N/A</v>
      </c>
      <c r="AG4503" s="223" t="e">
        <f ca="1">INDEX(TWOPTPCT_COEFFS,1,1)+AB4503*INDEX(TWOPTPCT_COEFFS,1,2)+I4504*INDEX(TWOPTPCT_COEFFS,1,3)+G4504*INDEX(TWOPTPCT_COEFFS,1,4)+L4504*INDEX(TWOPTPCT_COEFFS,1,5)+AB4507*AB4508</f>
        <v>#N/A</v>
      </c>
      <c r="AH4503" s="223" t="e">
        <f ca="1">INDEX(FTA_COEFFS,1,1)+O4503*INDEX(FTA_COEFFS,1,2)+N4504*INDEX(FTA_COEFFS,1,3)+(Q4503+R4503)*INDEX(FTA_COEFFS,1,4)+(Q4504+R4504)*INDEX(FTA_COEFFS,1,5)+M4504*INDEX(FTA_COEFFS,1,6)+AC4507*AC4508</f>
        <v>#N/A</v>
      </c>
      <c r="AI4503" s="223" t="e">
        <f ca="1">INDEX(FTPCT_COEFFS,1,1)+P4503*INDEX(FTPCT_COEFFS,1,2)+F4503*INDEX(FTPCT_COEFFS,1,3)+G4504*INDEX(FTPCT_COEFFS,1,4)+AD4507*AD4508</f>
        <v>#N/A</v>
      </c>
      <c r="AJ4503" s="338" t="e">
        <f t="shared" ref="AJ4503:AJ4504" ca="1" si="7779">AD4503*AE4503/100+AF4503*AG4503+AH4503*AI4503/100</f>
        <v>#N/A</v>
      </c>
      <c r="AK4503" s="55"/>
      <c r="AL4503" s="55"/>
      <c r="AM4503" s="55"/>
      <c r="AN4503" s="55"/>
      <c r="AO4503" s="55"/>
      <c r="AP4503" s="55"/>
      <c r="AQ4503" s="55"/>
      <c r="AR4503" s="55"/>
    </row>
    <row r="4504" spans="1:45" x14ac:dyDescent="0.3">
      <c r="B4504" s="54" t="s">
        <v>175</v>
      </c>
      <c r="C4504" s="54">
        <f>C4497</f>
        <v>0</v>
      </c>
      <c r="D4504" s="56" t="e">
        <f t="shared" ca="1" si="7771"/>
        <v>#N/A</v>
      </c>
      <c r="E4504" s="52" t="e">
        <f t="shared" ref="E4504:W4504" si="7780">E4497</f>
        <v>#N/A</v>
      </c>
      <c r="F4504" s="52" t="e">
        <f t="shared" si="7780"/>
        <v>#N/A</v>
      </c>
      <c r="G4504" s="52" t="e">
        <f t="shared" si="7780"/>
        <v>#N/A</v>
      </c>
      <c r="H4504" s="52" t="e">
        <f t="shared" si="7780"/>
        <v>#N/A</v>
      </c>
      <c r="I4504" s="52" t="e">
        <f t="shared" si="7780"/>
        <v>#N/A</v>
      </c>
      <c r="J4504" s="52" t="e">
        <f t="shared" si="7780"/>
        <v>#N/A</v>
      </c>
      <c r="K4504" s="52" t="e">
        <f t="shared" si="7780"/>
        <v>#N/A</v>
      </c>
      <c r="L4504" s="52" t="e">
        <f t="shared" si="7780"/>
        <v>#N/A</v>
      </c>
      <c r="M4504" s="52" t="e">
        <f t="shared" si="7780"/>
        <v>#N/A</v>
      </c>
      <c r="N4504" s="52" t="e">
        <f t="shared" si="7780"/>
        <v>#N/A</v>
      </c>
      <c r="O4504" s="52" t="e">
        <f t="shared" si="7780"/>
        <v>#N/A</v>
      </c>
      <c r="P4504" s="52" t="e">
        <f t="shared" si="7780"/>
        <v>#N/A</v>
      </c>
      <c r="Q4504" s="52" t="e">
        <f t="shared" si="7780"/>
        <v>#N/A</v>
      </c>
      <c r="R4504" s="52" t="e">
        <f t="shared" si="7780"/>
        <v>#N/A</v>
      </c>
      <c r="S4504" s="52" t="e">
        <f t="shared" si="7780"/>
        <v>#N/A</v>
      </c>
      <c r="T4504" s="52" t="e">
        <f t="shared" si="7780"/>
        <v>#N/A</v>
      </c>
      <c r="U4504" s="52" t="e">
        <f t="shared" si="7780"/>
        <v>#N/A</v>
      </c>
      <c r="V4504" s="52" t="e">
        <f t="shared" si="7780"/>
        <v>#N/A</v>
      </c>
      <c r="W4504" s="52" t="e">
        <f t="shared" si="7780"/>
        <v>#N/A</v>
      </c>
      <c r="X4504" s="55" t="e">
        <f t="shared" si="7773"/>
        <v>#N/A</v>
      </c>
      <c r="Y4504" s="55" t="e">
        <f t="shared" si="7774"/>
        <v>#N/A</v>
      </c>
      <c r="Z4504" s="55" t="e">
        <f t="shared" ref="Z4504" si="7781">Z4503</f>
        <v>#N/A</v>
      </c>
      <c r="AA4504" s="55" t="e">
        <f t="shared" si="7776"/>
        <v>#N/A</v>
      </c>
      <c r="AB4504" s="336" t="e">
        <f t="shared" si="7777"/>
        <v>#N/A</v>
      </c>
      <c r="AC4504" s="223" t="e">
        <f ca="1">INDEX(FGA_COEFFS,1,1)+Z4504*INDEX(FGA_COEFFS,1,2)+Y4504*INDEX(FGA_COEFFS,1,3)+R4504*INDEX(FGA_COEFFS,1,4)+Q4503*INDEX(FGA_COEFFS,1,5)+S4504*INDEX(FGA_COEFFS,1,6)+T4503*INDEX(FGA_COEFFS,1,7)+M4503*INDEX(FGA_COEFFS,1,8)+Y4507*Y4509</f>
        <v>#N/A</v>
      </c>
      <c r="AD4504" s="223" t="e">
        <f ca="1">INDEX(THREEPTA_COEFFS,1,1)+AC4504*INDEX(THREEPTA_COEFFS,1,2)+J4504*INDEX(THREEPTA_COEFFS,1,3)+AA4504*INDEX(THREEPTA_COEFFS,1,4)+K4504*INDEX(THREEPTA_COEFFS,1,5)+L4503*INDEX(THREEPTA_COEFFS,1,6)+Z4507*Z4509</f>
        <v>#N/A</v>
      </c>
      <c r="AE4504" s="223" t="e">
        <f ca="1">INDEX(THREEPTPCT_COEFFS,1,1)+K4504*INDEX(THREEPTPCT_COEFFS,1,2)+L4503*INDEX(THREEPTPCT_COEFFS,1,3)+AA4507*AA4509</f>
        <v>#N/A</v>
      </c>
      <c r="AF4504" s="55" t="e">
        <f t="shared" ca="1" si="7778"/>
        <v>#N/A</v>
      </c>
      <c r="AG4504" s="223" t="e">
        <f ca="1">INDEX(TWOPTPCT_COEFFS,1,1)+AB4504*INDEX(TWOPTPCT_COEFFS,1,2)+I4503*INDEX(TWOPTPCT_COEFFS,1,3)+G4503*INDEX(TWOPTPCT_COEFFS,1,4)+L4503*INDEX(TWOPTPCT_COEFFS,1,5)+AB4507*AB4509</f>
        <v>#N/A</v>
      </c>
      <c r="AH4504" s="223" t="e">
        <f ca="1">INDEX(FTA_COEFFS,1,1)+O4504*INDEX(FTA_COEFFS,1,2)+N4503*INDEX(FTA_COEFFS,1,3)+(Q4504+R4504)*INDEX(FTA_COEFFS,1,4)+(Q4503+R4503)*INDEX(FTA_COEFFS,1,5)+M4503*INDEX(FTA_COEFFS,1,6)+AC4507*AC4509</f>
        <v>#N/A</v>
      </c>
      <c r="AI4504" s="223" t="e">
        <f ca="1">INDEX(FTPCT_COEFFS,1,1)+P4504*INDEX(FTPCT_COEFFS,1,2)+F4504*INDEX(FTPCT_COEFFS,1,3)+G4503*INDEX(FTPCT_COEFFS,1,4)+AD4507*AD4509</f>
        <v>#N/A</v>
      </c>
      <c r="AJ4504" s="338" t="e">
        <f t="shared" ca="1" si="7779"/>
        <v>#N/A</v>
      </c>
      <c r="AK4504" s="55"/>
      <c r="AL4504" s="55"/>
      <c r="AM4504" s="55"/>
      <c r="AN4504" s="55"/>
      <c r="AO4504" s="55"/>
      <c r="AP4504" s="55"/>
      <c r="AQ4504" s="55"/>
      <c r="AR4504" s="55"/>
    </row>
    <row r="4505" spans="1:45" x14ac:dyDescent="0.3">
      <c r="A4505" s="54" t="e">
        <f ca="1">IF(D4503&gt;(D4504+(AVERAGE(V4503,W4503)-AVERAGE(V4504,W4504))/2)+2.5,C4503,IF(D4504&gt;(D4503+(AVERAGE(V4504,W4504)-AVERAGE(V4503,W4503))/2)+2.5,C4504,"Close"))</f>
        <v>#N/A</v>
      </c>
      <c r="B4505" s="64" t="e">
        <f ca="1">IF(D4504&gt;D4503,C4504,C4503)</f>
        <v>#N/A</v>
      </c>
      <c r="D4505" s="56"/>
      <c r="X4505" s="55"/>
      <c r="Y4505" s="55"/>
      <c r="Z4505" s="55"/>
      <c r="AA4505" s="55"/>
      <c r="AB4505" s="55"/>
      <c r="AC4505" s="337"/>
      <c r="AD4505" s="337"/>
      <c r="AE4505" s="337"/>
      <c r="AF4505" s="337"/>
      <c r="AG4505" s="337"/>
      <c r="AH4505" s="337"/>
      <c r="AI4505" s="337"/>
      <c r="AJ4505" s="337"/>
      <c r="AK4505" s="337"/>
      <c r="AL4505" s="337"/>
      <c r="AM4505" s="55"/>
      <c r="AN4505" s="55"/>
      <c r="AO4505" s="55"/>
      <c r="AP4505" s="55"/>
      <c r="AQ4505" s="55"/>
      <c r="AR4505" s="55"/>
      <c r="AS4505" s="55"/>
    </row>
    <row r="4506" spans="1:45" x14ac:dyDescent="0.3">
      <c r="X4506" s="54" t="s">
        <v>1305</v>
      </c>
      <c r="Y4506" s="54" t="s">
        <v>128</v>
      </c>
      <c r="Z4506" s="54" t="s">
        <v>157</v>
      </c>
      <c r="AA4506" s="54" t="s">
        <v>151</v>
      </c>
      <c r="AB4506" s="54" t="s">
        <v>1327</v>
      </c>
      <c r="AC4506" s="54" t="s">
        <v>129</v>
      </c>
      <c r="AD4506" s="54" t="s">
        <v>116</v>
      </c>
      <c r="AE4506" s="54"/>
      <c r="AF4506" s="54"/>
      <c r="AG4506" s="54"/>
      <c r="AH4506" s="54"/>
      <c r="AI4506" s="54"/>
      <c r="AJ4506" s="54"/>
      <c r="AK4506" s="54"/>
      <c r="AL4506" s="54"/>
      <c r="AM4506" s="54"/>
      <c r="AN4506" s="54"/>
      <c r="AO4506" s="54"/>
      <c r="AP4506" s="54"/>
      <c r="AQ4506" s="54"/>
      <c r="AR4506" s="54"/>
      <c r="AS4506" s="54"/>
    </row>
    <row r="4507" spans="1:45" x14ac:dyDescent="0.3">
      <c r="X4507" s="54"/>
      <c r="Y4507" s="54">
        <f t="shared" ref="Y4507:AD4507" si="7782">Y4500</f>
        <v>6.4436999999999998</v>
      </c>
      <c r="Z4507" s="54">
        <f t="shared" si="7782"/>
        <v>4.9371</v>
      </c>
      <c r="AA4507" s="54">
        <f t="shared" si="7782"/>
        <v>11.350300000000001</v>
      </c>
      <c r="AB4507" s="54">
        <f t="shared" si="7782"/>
        <v>7.1900000000000006E-2</v>
      </c>
      <c r="AC4507" s="54">
        <f t="shared" si="7782"/>
        <v>6.2766000000000002</v>
      </c>
      <c r="AD4507" s="54">
        <f t="shared" si="7782"/>
        <v>11.042999999999999</v>
      </c>
      <c r="AE4507" s="54"/>
      <c r="AF4507" s="336"/>
      <c r="AG4507" s="336"/>
      <c r="AH4507" s="336"/>
      <c r="AI4507" s="54"/>
      <c r="AJ4507" s="54"/>
      <c r="AK4507" s="54"/>
      <c r="AL4507" s="54"/>
      <c r="AM4507" s="54"/>
      <c r="AN4507" s="54"/>
      <c r="AO4507" s="54"/>
      <c r="AP4507" s="54"/>
      <c r="AQ4507" s="54"/>
      <c r="AR4507" s="54"/>
      <c r="AS4507" s="54"/>
    </row>
    <row r="4508" spans="1:45" x14ac:dyDescent="0.3">
      <c r="D4508" s="56"/>
      <c r="X4508" s="336"/>
      <c r="Y4508" s="336">
        <f t="shared" ca="1" si="7710"/>
        <v>3.5870656913452224E-2</v>
      </c>
      <c r="Z4508" s="336">
        <f t="shared" ca="1" si="7710"/>
        <v>1.3097815607642556</v>
      </c>
      <c r="AA4508" s="336">
        <f t="shared" ca="1" si="7710"/>
        <v>-1.1870152603305593</v>
      </c>
      <c r="AB4508" s="336">
        <f t="shared" ca="1" si="7710"/>
        <v>0.26157107803096835</v>
      </c>
      <c r="AC4508" s="336">
        <f t="shared" ca="1" si="7710"/>
        <v>-1.3201658167468056</v>
      </c>
      <c r="AD4508" s="336">
        <f t="shared" ca="1" si="7710"/>
        <v>-2.1466431213106405E-2</v>
      </c>
      <c r="AE4508" s="336"/>
      <c r="AF4508" s="336"/>
      <c r="AG4508" s="336"/>
      <c r="AH4508" s="336"/>
      <c r="AI4508" s="54"/>
      <c r="AJ4508" s="54"/>
      <c r="AK4508" s="54"/>
      <c r="AL4508" s="336"/>
      <c r="AM4508" s="336"/>
      <c r="AN4508" s="336"/>
      <c r="AO4508" s="336"/>
      <c r="AP4508" s="54"/>
      <c r="AQ4508" s="336"/>
      <c r="AR4508" s="336"/>
      <c r="AS4508" s="336"/>
    </row>
    <row r="4509" spans="1:45" x14ac:dyDescent="0.3">
      <c r="C4509" s="54"/>
      <c r="D4509" s="56"/>
      <c r="Y4509" s="336">
        <f t="shared" ca="1" si="7710"/>
        <v>-0.39894678735539651</v>
      </c>
      <c r="Z4509" s="336">
        <f t="shared" ca="1" si="7710"/>
        <v>-6.7407770754572827E-2</v>
      </c>
      <c r="AA4509" s="336">
        <f t="shared" ca="1" si="7710"/>
        <v>0.14380796098871212</v>
      </c>
      <c r="AB4509" s="336">
        <f t="shared" ca="1" si="7710"/>
        <v>-0.77796414074247644</v>
      </c>
      <c r="AC4509" s="336">
        <f t="shared" ca="1" si="7710"/>
        <v>0.77298649937970709</v>
      </c>
      <c r="AD4509" s="336">
        <f t="shared" ca="1" si="7710"/>
        <v>-5.7551954410267114E-2</v>
      </c>
      <c r="AE4509" s="55"/>
      <c r="AF4509" s="55"/>
      <c r="AG4509" s="55"/>
      <c r="AH4509" s="55"/>
      <c r="AI4509" s="55"/>
      <c r="AJ4509" s="55"/>
      <c r="AK4509" s="55"/>
      <c r="AL4509" s="55"/>
      <c r="AM4509" s="55"/>
      <c r="AN4509" s="55"/>
      <c r="AO4509" s="55"/>
      <c r="AP4509" s="55"/>
      <c r="AQ4509" s="55"/>
      <c r="AR4509" s="55"/>
      <c r="AS4509" s="55"/>
    </row>
    <row r="4510" spans="1:45" x14ac:dyDescent="0.3">
      <c r="B4510" s="54" t="s">
        <v>172</v>
      </c>
      <c r="C4510" s="53">
        <f>C4503</f>
        <v>0</v>
      </c>
      <c r="D4510" s="56" t="e">
        <f t="shared" ref="D4510:D4511" ca="1" si="7783">AJ4510</f>
        <v>#N/A</v>
      </c>
      <c r="E4510" s="52" t="e">
        <f t="shared" ref="E4510:W4510" si="7784">E4503</f>
        <v>#N/A</v>
      </c>
      <c r="F4510" s="52" t="e">
        <f t="shared" si="7784"/>
        <v>#N/A</v>
      </c>
      <c r="G4510" s="52" t="e">
        <f t="shared" si="7784"/>
        <v>#N/A</v>
      </c>
      <c r="H4510" s="52" t="e">
        <f t="shared" si="7784"/>
        <v>#N/A</v>
      </c>
      <c r="I4510" s="52" t="e">
        <f t="shared" si="7784"/>
        <v>#N/A</v>
      </c>
      <c r="J4510" s="52" t="e">
        <f t="shared" si="7784"/>
        <v>#N/A</v>
      </c>
      <c r="K4510" s="52" t="e">
        <f t="shared" si="7784"/>
        <v>#N/A</v>
      </c>
      <c r="L4510" s="52" t="e">
        <f t="shared" si="7784"/>
        <v>#N/A</v>
      </c>
      <c r="M4510" s="52" t="e">
        <f t="shared" si="7784"/>
        <v>#N/A</v>
      </c>
      <c r="N4510" s="52" t="e">
        <f t="shared" si="7784"/>
        <v>#N/A</v>
      </c>
      <c r="O4510" s="52" t="e">
        <f t="shared" si="7784"/>
        <v>#N/A</v>
      </c>
      <c r="P4510" s="52" t="e">
        <f t="shared" si="7784"/>
        <v>#N/A</v>
      </c>
      <c r="Q4510" s="52" t="e">
        <f t="shared" si="7784"/>
        <v>#N/A</v>
      </c>
      <c r="R4510" s="52" t="e">
        <f t="shared" si="7784"/>
        <v>#N/A</v>
      </c>
      <c r="S4510" s="52" t="e">
        <f t="shared" si="7784"/>
        <v>#N/A</v>
      </c>
      <c r="T4510" s="52" t="e">
        <f t="shared" si="7784"/>
        <v>#N/A</v>
      </c>
      <c r="U4510" s="52" t="e">
        <f t="shared" si="7784"/>
        <v>#N/A</v>
      </c>
      <c r="V4510" s="52" t="e">
        <f t="shared" si="7784"/>
        <v>#N/A</v>
      </c>
      <c r="W4510" s="52" t="e">
        <f t="shared" si="7784"/>
        <v>#N/A</v>
      </c>
      <c r="X4510" s="55" t="e">
        <f t="shared" ref="X4510:X4511" si="7785">(H4510-(O4510*P4510)/100-3*(J4510*K4510)/100)/2</f>
        <v>#N/A</v>
      </c>
      <c r="Y4510" s="55" t="e">
        <f t="shared" ref="Y4510:Y4511" si="7786">SUM(X4510,(J4510*K4510/100))/(F4510/100)</f>
        <v>#N/A</v>
      </c>
      <c r="Z4510" s="55" t="e">
        <f t="shared" ref="Z4510" si="7787">U4510*0.5+U4511*0.5</f>
        <v>#N/A</v>
      </c>
      <c r="AA4510" s="55" t="e">
        <f t="shared" ref="AA4510:AA4511" si="7788">J4510/Y4510</f>
        <v>#N/A</v>
      </c>
      <c r="AB4510" s="336" t="e">
        <f t="shared" ref="AB4510:AB4511" si="7789">X4510/(Y4510-J4510)</f>
        <v>#N/A</v>
      </c>
      <c r="AC4510" s="223" t="e">
        <f ca="1">INDEX(FGA_COEFFS,1,1)+Z4510*INDEX(FGA_COEFFS,1,2)+Y4510*INDEX(FGA_COEFFS,1,3)+R4510*INDEX(FGA_COEFFS,1,4)+Q4511*INDEX(FGA_COEFFS,1,5)+S4510*INDEX(FGA_COEFFS,1,6)+T4511*INDEX(FGA_COEFFS,1,7)+M4511*INDEX(FGA_COEFFS,1,8)+Y4514*Y4515</f>
        <v>#N/A</v>
      </c>
      <c r="AD4510" s="223" t="e">
        <f ca="1">INDEX(THREEPTA_COEFFS,1,1)+AC4510*INDEX(THREEPTA_COEFFS,1,2)+J4510*INDEX(THREEPTA_COEFFS,1,3)+AA4510*INDEX(THREEPTA_COEFFS,1,4)+K4510*INDEX(THREEPTA_COEFFS,1,5)+L4511*INDEX(THREEPTA_COEFFS,1,6)+Z4514*Z4515</f>
        <v>#N/A</v>
      </c>
      <c r="AE4510" s="223" t="e">
        <f ca="1">INDEX(THREEPTPCT_COEFFS,1,1)+K4510*INDEX(THREEPTPCT_COEFFS,1,2)+L4511*INDEX(THREEPTPCT_COEFFS,1,3)+AA4514*AA4515</f>
        <v>#N/A</v>
      </c>
      <c r="AF4510" s="55" t="e">
        <f t="shared" ref="AF4510:AF4511" ca="1" si="7790">AC4510-AD4510</f>
        <v>#N/A</v>
      </c>
      <c r="AG4510" s="223" t="e">
        <f ca="1">INDEX(TWOPTPCT_COEFFS,1,1)+AB4510*INDEX(TWOPTPCT_COEFFS,1,2)+I4511*INDEX(TWOPTPCT_COEFFS,1,3)+G4511*INDEX(TWOPTPCT_COEFFS,1,4)+L4511*INDEX(TWOPTPCT_COEFFS,1,5)+AB4514*AB4515</f>
        <v>#N/A</v>
      </c>
      <c r="AH4510" s="223" t="e">
        <f ca="1">INDEX(FTA_COEFFS,1,1)+O4510*INDEX(FTA_COEFFS,1,2)+N4511*INDEX(FTA_COEFFS,1,3)+(Q4510+R4510)*INDEX(FTA_COEFFS,1,4)+(Q4511+R4511)*INDEX(FTA_COEFFS,1,5)+M4511*INDEX(FTA_COEFFS,1,6)+AC4514*AC4515</f>
        <v>#N/A</v>
      </c>
      <c r="AI4510" s="223" t="e">
        <f ca="1">INDEX(FTPCT_COEFFS,1,1)+P4510*INDEX(FTPCT_COEFFS,1,2)+F4510*INDEX(FTPCT_COEFFS,1,3)+G4511*INDEX(FTPCT_COEFFS,1,4)+AD4514*AD4515</f>
        <v>#N/A</v>
      </c>
      <c r="AJ4510" s="338" t="e">
        <f t="shared" ref="AJ4510:AJ4511" ca="1" si="7791">AD4510*AE4510/100+AF4510*AG4510+AH4510*AI4510/100</f>
        <v>#N/A</v>
      </c>
      <c r="AK4510" s="55"/>
      <c r="AL4510" s="55"/>
      <c r="AM4510" s="55"/>
      <c r="AN4510" s="55"/>
      <c r="AO4510" s="55"/>
      <c r="AP4510" s="55"/>
      <c r="AQ4510" s="55"/>
      <c r="AR4510" s="55"/>
    </row>
    <row r="4511" spans="1:45" x14ac:dyDescent="0.3">
      <c r="B4511" s="54" t="s">
        <v>175</v>
      </c>
      <c r="C4511" s="54">
        <f>C4504</f>
        <v>0</v>
      </c>
      <c r="D4511" s="56" t="e">
        <f t="shared" ca="1" si="7783"/>
        <v>#N/A</v>
      </c>
      <c r="E4511" s="52" t="e">
        <f t="shared" ref="E4511:W4511" si="7792">E4504</f>
        <v>#N/A</v>
      </c>
      <c r="F4511" s="52" t="e">
        <f t="shared" si="7792"/>
        <v>#N/A</v>
      </c>
      <c r="G4511" s="52" t="e">
        <f t="shared" si="7792"/>
        <v>#N/A</v>
      </c>
      <c r="H4511" s="52" t="e">
        <f t="shared" si="7792"/>
        <v>#N/A</v>
      </c>
      <c r="I4511" s="52" t="e">
        <f t="shared" si="7792"/>
        <v>#N/A</v>
      </c>
      <c r="J4511" s="52" t="e">
        <f t="shared" si="7792"/>
        <v>#N/A</v>
      </c>
      <c r="K4511" s="52" t="e">
        <f t="shared" si="7792"/>
        <v>#N/A</v>
      </c>
      <c r="L4511" s="52" t="e">
        <f t="shared" si="7792"/>
        <v>#N/A</v>
      </c>
      <c r="M4511" s="52" t="e">
        <f t="shared" si="7792"/>
        <v>#N/A</v>
      </c>
      <c r="N4511" s="52" t="e">
        <f t="shared" si="7792"/>
        <v>#N/A</v>
      </c>
      <c r="O4511" s="52" t="e">
        <f t="shared" si="7792"/>
        <v>#N/A</v>
      </c>
      <c r="P4511" s="52" t="e">
        <f t="shared" si="7792"/>
        <v>#N/A</v>
      </c>
      <c r="Q4511" s="52" t="e">
        <f t="shared" si="7792"/>
        <v>#N/A</v>
      </c>
      <c r="R4511" s="52" t="e">
        <f t="shared" si="7792"/>
        <v>#N/A</v>
      </c>
      <c r="S4511" s="52" t="e">
        <f t="shared" si="7792"/>
        <v>#N/A</v>
      </c>
      <c r="T4511" s="52" t="e">
        <f t="shared" si="7792"/>
        <v>#N/A</v>
      </c>
      <c r="U4511" s="52" t="e">
        <f t="shared" si="7792"/>
        <v>#N/A</v>
      </c>
      <c r="V4511" s="52" t="e">
        <f t="shared" si="7792"/>
        <v>#N/A</v>
      </c>
      <c r="W4511" s="52" t="e">
        <f t="shared" si="7792"/>
        <v>#N/A</v>
      </c>
      <c r="X4511" s="55" t="e">
        <f t="shared" si="7785"/>
        <v>#N/A</v>
      </c>
      <c r="Y4511" s="55" t="e">
        <f t="shared" si="7786"/>
        <v>#N/A</v>
      </c>
      <c r="Z4511" s="55" t="e">
        <f t="shared" ref="Z4511" si="7793">Z4510</f>
        <v>#N/A</v>
      </c>
      <c r="AA4511" s="55" t="e">
        <f t="shared" si="7788"/>
        <v>#N/A</v>
      </c>
      <c r="AB4511" s="336" t="e">
        <f t="shared" si="7789"/>
        <v>#N/A</v>
      </c>
      <c r="AC4511" s="223" t="e">
        <f ca="1">INDEX(FGA_COEFFS,1,1)+Z4511*INDEX(FGA_COEFFS,1,2)+Y4511*INDEX(FGA_COEFFS,1,3)+R4511*INDEX(FGA_COEFFS,1,4)+Q4510*INDEX(FGA_COEFFS,1,5)+S4511*INDEX(FGA_COEFFS,1,6)+T4510*INDEX(FGA_COEFFS,1,7)+M4510*INDEX(FGA_COEFFS,1,8)+Y4514*Y4516</f>
        <v>#N/A</v>
      </c>
      <c r="AD4511" s="223" t="e">
        <f ca="1">INDEX(THREEPTA_COEFFS,1,1)+AC4511*INDEX(THREEPTA_COEFFS,1,2)+J4511*INDEX(THREEPTA_COEFFS,1,3)+AA4511*INDEX(THREEPTA_COEFFS,1,4)+K4511*INDEX(THREEPTA_COEFFS,1,5)+L4510*INDEX(THREEPTA_COEFFS,1,6)+Z4514*Z4516</f>
        <v>#N/A</v>
      </c>
      <c r="AE4511" s="223" t="e">
        <f ca="1">INDEX(THREEPTPCT_COEFFS,1,1)+K4511*INDEX(THREEPTPCT_COEFFS,1,2)+L4510*INDEX(THREEPTPCT_COEFFS,1,3)+AA4514*AA4516</f>
        <v>#N/A</v>
      </c>
      <c r="AF4511" s="55" t="e">
        <f t="shared" ca="1" si="7790"/>
        <v>#N/A</v>
      </c>
      <c r="AG4511" s="223" t="e">
        <f ca="1">INDEX(TWOPTPCT_COEFFS,1,1)+AB4511*INDEX(TWOPTPCT_COEFFS,1,2)+I4510*INDEX(TWOPTPCT_COEFFS,1,3)+G4510*INDEX(TWOPTPCT_COEFFS,1,4)+L4510*INDEX(TWOPTPCT_COEFFS,1,5)+AB4514*AB4516</f>
        <v>#N/A</v>
      </c>
      <c r="AH4511" s="223" t="e">
        <f ca="1">INDEX(FTA_COEFFS,1,1)+O4511*INDEX(FTA_COEFFS,1,2)+N4510*INDEX(FTA_COEFFS,1,3)+(Q4511+R4511)*INDEX(FTA_COEFFS,1,4)+(Q4510+R4510)*INDEX(FTA_COEFFS,1,5)+M4510*INDEX(FTA_COEFFS,1,6)+AC4514*AC4516</f>
        <v>#N/A</v>
      </c>
      <c r="AI4511" s="223" t="e">
        <f ca="1">INDEX(FTPCT_COEFFS,1,1)+P4511*INDEX(FTPCT_COEFFS,1,2)+F4511*INDEX(FTPCT_COEFFS,1,3)+G4510*INDEX(FTPCT_COEFFS,1,4)+AD4514*AD4516</f>
        <v>#N/A</v>
      </c>
      <c r="AJ4511" s="338" t="e">
        <f t="shared" ca="1" si="7791"/>
        <v>#N/A</v>
      </c>
      <c r="AK4511" s="55"/>
      <c r="AL4511" s="55"/>
      <c r="AM4511" s="55"/>
      <c r="AN4511" s="55"/>
      <c r="AO4511" s="55"/>
      <c r="AP4511" s="55"/>
      <c r="AQ4511" s="55"/>
      <c r="AR4511" s="55"/>
    </row>
    <row r="4512" spans="1:45" x14ac:dyDescent="0.3">
      <c r="A4512" s="54" t="e">
        <f ca="1">IF(D4510&gt;(D4511+(AVERAGE(V4510,W4510)-AVERAGE(V4511,W4511))/2)+2.5,C4510,IF(D4511&gt;(D4510+(AVERAGE(V4511,W4511)-AVERAGE(V4510,W4510))/2)+2.5,C4511,"Close"))</f>
        <v>#N/A</v>
      </c>
      <c r="B4512" s="64" t="e">
        <f ca="1">IF(D4511&gt;D4510,C4511,C4510)</f>
        <v>#N/A</v>
      </c>
      <c r="D4512" s="56"/>
      <c r="X4512" s="55"/>
      <c r="Y4512" s="55"/>
      <c r="Z4512" s="55"/>
      <c r="AA4512" s="55"/>
      <c r="AB4512" s="55"/>
      <c r="AC4512" s="337"/>
      <c r="AD4512" s="337"/>
      <c r="AE4512" s="337"/>
      <c r="AF4512" s="337"/>
      <c r="AG4512" s="337"/>
      <c r="AH4512" s="337"/>
      <c r="AI4512" s="337"/>
      <c r="AJ4512" s="337"/>
      <c r="AK4512" s="337"/>
      <c r="AL4512" s="337"/>
      <c r="AM4512" s="55"/>
      <c r="AN4512" s="55"/>
      <c r="AO4512" s="55"/>
      <c r="AP4512" s="55"/>
      <c r="AQ4512" s="55"/>
      <c r="AR4512" s="55"/>
      <c r="AS4512" s="55"/>
    </row>
    <row r="4513" spans="1:45" x14ac:dyDescent="0.3">
      <c r="X4513" s="54" t="s">
        <v>1305</v>
      </c>
      <c r="Y4513" s="54" t="s">
        <v>128</v>
      </c>
      <c r="Z4513" s="54" t="s">
        <v>157</v>
      </c>
      <c r="AA4513" s="54" t="s">
        <v>151</v>
      </c>
      <c r="AB4513" s="54" t="s">
        <v>1327</v>
      </c>
      <c r="AC4513" s="54" t="s">
        <v>129</v>
      </c>
      <c r="AD4513" s="54" t="s">
        <v>116</v>
      </c>
      <c r="AE4513" s="54"/>
      <c r="AF4513" s="54"/>
      <c r="AG4513" s="54"/>
      <c r="AH4513" s="54"/>
      <c r="AI4513" s="54"/>
      <c r="AJ4513" s="54"/>
      <c r="AK4513" s="54"/>
      <c r="AL4513" s="54"/>
      <c r="AM4513" s="54"/>
      <c r="AN4513" s="54"/>
      <c r="AO4513" s="54"/>
      <c r="AP4513" s="54"/>
      <c r="AQ4513" s="54"/>
      <c r="AR4513" s="54"/>
      <c r="AS4513" s="54"/>
    </row>
    <row r="4514" spans="1:45" x14ac:dyDescent="0.3">
      <c r="X4514" s="54"/>
      <c r="Y4514" s="54">
        <f t="shared" ref="Y4514:AD4514" si="7794">Y4507</f>
        <v>6.4436999999999998</v>
      </c>
      <c r="Z4514" s="54">
        <f t="shared" si="7794"/>
        <v>4.9371</v>
      </c>
      <c r="AA4514" s="54">
        <f t="shared" si="7794"/>
        <v>11.350300000000001</v>
      </c>
      <c r="AB4514" s="54">
        <f t="shared" si="7794"/>
        <v>7.1900000000000006E-2</v>
      </c>
      <c r="AC4514" s="54">
        <f t="shared" si="7794"/>
        <v>6.2766000000000002</v>
      </c>
      <c r="AD4514" s="54">
        <f t="shared" si="7794"/>
        <v>11.042999999999999</v>
      </c>
      <c r="AE4514" s="54"/>
      <c r="AF4514" s="336"/>
      <c r="AG4514" s="336"/>
      <c r="AH4514" s="336"/>
      <c r="AI4514" s="54"/>
      <c r="AJ4514" s="54"/>
      <c r="AK4514" s="54"/>
      <c r="AL4514" s="54"/>
      <c r="AM4514" s="54"/>
      <c r="AN4514" s="54"/>
      <c r="AO4514" s="54"/>
      <c r="AP4514" s="54"/>
      <c r="AQ4514" s="54"/>
      <c r="AR4514" s="54"/>
      <c r="AS4514" s="54"/>
    </row>
    <row r="4515" spans="1:45" x14ac:dyDescent="0.3">
      <c r="D4515" s="56"/>
      <c r="X4515" s="336"/>
      <c r="Y4515" s="336">
        <f t="shared" ca="1" si="7710"/>
        <v>-0.38121546622092539</v>
      </c>
      <c r="Z4515" s="336">
        <f t="shared" ca="1" si="7710"/>
        <v>0.77584837880759272</v>
      </c>
      <c r="AA4515" s="336">
        <f t="shared" ca="1" si="7710"/>
        <v>0.20808051219914908</v>
      </c>
      <c r="AB4515" s="336">
        <f t="shared" ca="1" si="7710"/>
        <v>1.4291679643807285</v>
      </c>
      <c r="AC4515" s="336">
        <f t="shared" ca="1" si="7710"/>
        <v>0.82673751163857201</v>
      </c>
      <c r="AD4515" s="336">
        <f t="shared" ca="1" si="7710"/>
        <v>8.4845118606758447E-4</v>
      </c>
      <c r="AE4515" s="336"/>
      <c r="AF4515" s="336"/>
      <c r="AG4515" s="336"/>
      <c r="AH4515" s="336"/>
      <c r="AI4515" s="54"/>
      <c r="AJ4515" s="54"/>
      <c r="AK4515" s="54"/>
      <c r="AL4515" s="336"/>
      <c r="AM4515" s="336"/>
      <c r="AN4515" s="336"/>
      <c r="AO4515" s="336"/>
      <c r="AP4515" s="54"/>
      <c r="AQ4515" s="336"/>
      <c r="AR4515" s="336"/>
      <c r="AS4515" s="336"/>
    </row>
    <row r="4516" spans="1:45" x14ac:dyDescent="0.3">
      <c r="C4516" s="54"/>
      <c r="D4516" s="56"/>
      <c r="Y4516" s="336">
        <f t="shared" ca="1" si="7710"/>
        <v>-0.42788931578543726</v>
      </c>
      <c r="Z4516" s="336">
        <f t="shared" ca="1" si="7710"/>
        <v>0.37407438671807819</v>
      </c>
      <c r="AA4516" s="336">
        <f t="shared" ca="1" si="7710"/>
        <v>-8.4441697363530979E-2</v>
      </c>
      <c r="AB4516" s="336">
        <f t="shared" ca="1" si="7710"/>
        <v>-3.1296830891178372E-2</v>
      </c>
      <c r="AC4516" s="336">
        <f t="shared" ca="1" si="7710"/>
        <v>-0.89464433555489697</v>
      </c>
      <c r="AD4516" s="336">
        <f t="shared" ca="1" si="7710"/>
        <v>-1.3725608022237523</v>
      </c>
      <c r="AE4516" s="55"/>
      <c r="AF4516" s="55"/>
      <c r="AG4516" s="55"/>
      <c r="AH4516" s="55"/>
      <c r="AI4516" s="55"/>
      <c r="AJ4516" s="55"/>
      <c r="AK4516" s="55"/>
      <c r="AL4516" s="55"/>
      <c r="AM4516" s="55"/>
      <c r="AN4516" s="55"/>
      <c r="AO4516" s="55"/>
      <c r="AP4516" s="55"/>
      <c r="AQ4516" s="55"/>
      <c r="AR4516" s="55"/>
      <c r="AS4516" s="55"/>
    </row>
    <row r="4517" spans="1:45" x14ac:dyDescent="0.3">
      <c r="B4517" s="54" t="s">
        <v>172</v>
      </c>
      <c r="C4517" s="53">
        <f>C4510</f>
        <v>0</v>
      </c>
      <c r="D4517" s="56" t="e">
        <f t="shared" ref="D4517:D4518" ca="1" si="7795">AJ4517</f>
        <v>#N/A</v>
      </c>
      <c r="E4517" s="52" t="e">
        <f t="shared" ref="E4517:W4517" si="7796">E4510</f>
        <v>#N/A</v>
      </c>
      <c r="F4517" s="52" t="e">
        <f t="shared" si="7796"/>
        <v>#N/A</v>
      </c>
      <c r="G4517" s="52" t="e">
        <f t="shared" si="7796"/>
        <v>#N/A</v>
      </c>
      <c r="H4517" s="52" t="e">
        <f t="shared" si="7796"/>
        <v>#N/A</v>
      </c>
      <c r="I4517" s="52" t="e">
        <f t="shared" si="7796"/>
        <v>#N/A</v>
      </c>
      <c r="J4517" s="52" t="e">
        <f t="shared" si="7796"/>
        <v>#N/A</v>
      </c>
      <c r="K4517" s="52" t="e">
        <f t="shared" si="7796"/>
        <v>#N/A</v>
      </c>
      <c r="L4517" s="52" t="e">
        <f t="shared" si="7796"/>
        <v>#N/A</v>
      </c>
      <c r="M4517" s="52" t="e">
        <f t="shared" si="7796"/>
        <v>#N/A</v>
      </c>
      <c r="N4517" s="52" t="e">
        <f t="shared" si="7796"/>
        <v>#N/A</v>
      </c>
      <c r="O4517" s="52" t="e">
        <f t="shared" si="7796"/>
        <v>#N/A</v>
      </c>
      <c r="P4517" s="52" t="e">
        <f t="shared" si="7796"/>
        <v>#N/A</v>
      </c>
      <c r="Q4517" s="52" t="e">
        <f t="shared" si="7796"/>
        <v>#N/A</v>
      </c>
      <c r="R4517" s="52" t="e">
        <f t="shared" si="7796"/>
        <v>#N/A</v>
      </c>
      <c r="S4517" s="52" t="e">
        <f t="shared" si="7796"/>
        <v>#N/A</v>
      </c>
      <c r="T4517" s="52" t="e">
        <f t="shared" si="7796"/>
        <v>#N/A</v>
      </c>
      <c r="U4517" s="52" t="e">
        <f t="shared" si="7796"/>
        <v>#N/A</v>
      </c>
      <c r="V4517" s="52" t="e">
        <f t="shared" si="7796"/>
        <v>#N/A</v>
      </c>
      <c r="W4517" s="52" t="e">
        <f t="shared" si="7796"/>
        <v>#N/A</v>
      </c>
      <c r="X4517" s="55" t="e">
        <f t="shared" ref="X4517:X4518" si="7797">(H4517-(O4517*P4517)/100-3*(J4517*K4517)/100)/2</f>
        <v>#N/A</v>
      </c>
      <c r="Y4517" s="55" t="e">
        <f t="shared" ref="Y4517:Y4518" si="7798">SUM(X4517,(J4517*K4517/100))/(F4517/100)</f>
        <v>#N/A</v>
      </c>
      <c r="Z4517" s="55" t="e">
        <f t="shared" ref="Z4517" si="7799">U4517*0.5+U4518*0.5</f>
        <v>#N/A</v>
      </c>
      <c r="AA4517" s="55" t="e">
        <f t="shared" ref="AA4517:AA4518" si="7800">J4517/Y4517</f>
        <v>#N/A</v>
      </c>
      <c r="AB4517" s="336" t="e">
        <f t="shared" ref="AB4517:AB4518" si="7801">X4517/(Y4517-J4517)</f>
        <v>#N/A</v>
      </c>
      <c r="AC4517" s="223" t="e">
        <f ca="1">INDEX(FGA_COEFFS,1,1)+Z4517*INDEX(FGA_COEFFS,1,2)+Y4517*INDEX(FGA_COEFFS,1,3)+R4517*INDEX(FGA_COEFFS,1,4)+Q4518*INDEX(FGA_COEFFS,1,5)+S4517*INDEX(FGA_COEFFS,1,6)+T4518*INDEX(FGA_COEFFS,1,7)+M4518*INDEX(FGA_COEFFS,1,8)+Y4521*Y4522</f>
        <v>#N/A</v>
      </c>
      <c r="AD4517" s="223" t="e">
        <f ca="1">INDEX(THREEPTA_COEFFS,1,1)+AC4517*INDEX(THREEPTA_COEFFS,1,2)+J4517*INDEX(THREEPTA_COEFFS,1,3)+AA4517*INDEX(THREEPTA_COEFFS,1,4)+K4517*INDEX(THREEPTA_COEFFS,1,5)+L4518*INDEX(THREEPTA_COEFFS,1,6)+Z4521*Z4522</f>
        <v>#N/A</v>
      </c>
      <c r="AE4517" s="223" t="e">
        <f ca="1">INDEX(THREEPTPCT_COEFFS,1,1)+K4517*INDEX(THREEPTPCT_COEFFS,1,2)+L4518*INDEX(THREEPTPCT_COEFFS,1,3)+AA4521*AA4522</f>
        <v>#N/A</v>
      </c>
      <c r="AF4517" s="55" t="e">
        <f t="shared" ref="AF4517:AF4518" ca="1" si="7802">AC4517-AD4517</f>
        <v>#N/A</v>
      </c>
      <c r="AG4517" s="223" t="e">
        <f ca="1">INDEX(TWOPTPCT_COEFFS,1,1)+AB4517*INDEX(TWOPTPCT_COEFFS,1,2)+I4518*INDEX(TWOPTPCT_COEFFS,1,3)+G4518*INDEX(TWOPTPCT_COEFFS,1,4)+L4518*INDEX(TWOPTPCT_COEFFS,1,5)+AB4521*AB4522</f>
        <v>#N/A</v>
      </c>
      <c r="AH4517" s="223" t="e">
        <f ca="1">INDEX(FTA_COEFFS,1,1)+O4517*INDEX(FTA_COEFFS,1,2)+N4518*INDEX(FTA_COEFFS,1,3)+(Q4517+R4517)*INDEX(FTA_COEFFS,1,4)+(Q4518+R4518)*INDEX(FTA_COEFFS,1,5)+M4518*INDEX(FTA_COEFFS,1,6)+AC4521*AC4522</f>
        <v>#N/A</v>
      </c>
      <c r="AI4517" s="223" t="e">
        <f ca="1">INDEX(FTPCT_COEFFS,1,1)+P4517*INDEX(FTPCT_COEFFS,1,2)+F4517*INDEX(FTPCT_COEFFS,1,3)+G4518*INDEX(FTPCT_COEFFS,1,4)+AD4521*AD4522</f>
        <v>#N/A</v>
      </c>
      <c r="AJ4517" s="338" t="e">
        <f t="shared" ref="AJ4517:AJ4518" ca="1" si="7803">AD4517*AE4517/100+AF4517*AG4517+AH4517*AI4517/100</f>
        <v>#N/A</v>
      </c>
      <c r="AK4517" s="55"/>
      <c r="AL4517" s="55"/>
      <c r="AM4517" s="55"/>
      <c r="AN4517" s="55"/>
      <c r="AO4517" s="55"/>
      <c r="AP4517" s="55"/>
      <c r="AQ4517" s="55"/>
      <c r="AR4517" s="55"/>
    </row>
    <row r="4518" spans="1:45" x14ac:dyDescent="0.3">
      <c r="B4518" s="54" t="s">
        <v>175</v>
      </c>
      <c r="C4518" s="54">
        <f>C4511</f>
        <v>0</v>
      </c>
      <c r="D4518" s="56" t="e">
        <f t="shared" ca="1" si="7795"/>
        <v>#N/A</v>
      </c>
      <c r="E4518" s="52" t="e">
        <f t="shared" ref="E4518:W4518" si="7804">E4511</f>
        <v>#N/A</v>
      </c>
      <c r="F4518" s="52" t="e">
        <f t="shared" si="7804"/>
        <v>#N/A</v>
      </c>
      <c r="G4518" s="52" t="e">
        <f t="shared" si="7804"/>
        <v>#N/A</v>
      </c>
      <c r="H4518" s="52" t="e">
        <f t="shared" si="7804"/>
        <v>#N/A</v>
      </c>
      <c r="I4518" s="52" t="e">
        <f t="shared" si="7804"/>
        <v>#N/A</v>
      </c>
      <c r="J4518" s="52" t="e">
        <f t="shared" si="7804"/>
        <v>#N/A</v>
      </c>
      <c r="K4518" s="52" t="e">
        <f t="shared" si="7804"/>
        <v>#N/A</v>
      </c>
      <c r="L4518" s="52" t="e">
        <f t="shared" si="7804"/>
        <v>#N/A</v>
      </c>
      <c r="M4518" s="52" t="e">
        <f t="shared" si="7804"/>
        <v>#N/A</v>
      </c>
      <c r="N4518" s="52" t="e">
        <f t="shared" si="7804"/>
        <v>#N/A</v>
      </c>
      <c r="O4518" s="52" t="e">
        <f t="shared" si="7804"/>
        <v>#N/A</v>
      </c>
      <c r="P4518" s="52" t="e">
        <f t="shared" si="7804"/>
        <v>#N/A</v>
      </c>
      <c r="Q4518" s="52" t="e">
        <f t="shared" si="7804"/>
        <v>#N/A</v>
      </c>
      <c r="R4518" s="52" t="e">
        <f t="shared" si="7804"/>
        <v>#N/A</v>
      </c>
      <c r="S4518" s="52" t="e">
        <f t="shared" si="7804"/>
        <v>#N/A</v>
      </c>
      <c r="T4518" s="52" t="e">
        <f t="shared" si="7804"/>
        <v>#N/A</v>
      </c>
      <c r="U4518" s="52" t="e">
        <f t="shared" si="7804"/>
        <v>#N/A</v>
      </c>
      <c r="V4518" s="52" t="e">
        <f t="shared" si="7804"/>
        <v>#N/A</v>
      </c>
      <c r="W4518" s="52" t="e">
        <f t="shared" si="7804"/>
        <v>#N/A</v>
      </c>
      <c r="X4518" s="55" t="e">
        <f t="shared" si="7797"/>
        <v>#N/A</v>
      </c>
      <c r="Y4518" s="55" t="e">
        <f t="shared" si="7798"/>
        <v>#N/A</v>
      </c>
      <c r="Z4518" s="55" t="e">
        <f t="shared" ref="Z4518" si="7805">Z4517</f>
        <v>#N/A</v>
      </c>
      <c r="AA4518" s="55" t="e">
        <f t="shared" si="7800"/>
        <v>#N/A</v>
      </c>
      <c r="AB4518" s="336" t="e">
        <f t="shared" si="7801"/>
        <v>#N/A</v>
      </c>
      <c r="AC4518" s="223" t="e">
        <f ca="1">INDEX(FGA_COEFFS,1,1)+Z4518*INDEX(FGA_COEFFS,1,2)+Y4518*INDEX(FGA_COEFFS,1,3)+R4518*INDEX(FGA_COEFFS,1,4)+Q4517*INDEX(FGA_COEFFS,1,5)+S4518*INDEX(FGA_COEFFS,1,6)+T4517*INDEX(FGA_COEFFS,1,7)+M4517*INDEX(FGA_COEFFS,1,8)+Y4521*Y4523</f>
        <v>#N/A</v>
      </c>
      <c r="AD4518" s="223" t="e">
        <f ca="1">INDEX(THREEPTA_COEFFS,1,1)+AC4518*INDEX(THREEPTA_COEFFS,1,2)+J4518*INDEX(THREEPTA_COEFFS,1,3)+AA4518*INDEX(THREEPTA_COEFFS,1,4)+K4518*INDEX(THREEPTA_COEFFS,1,5)+L4517*INDEX(THREEPTA_COEFFS,1,6)+Z4521*Z4523</f>
        <v>#N/A</v>
      </c>
      <c r="AE4518" s="223" t="e">
        <f ca="1">INDEX(THREEPTPCT_COEFFS,1,1)+K4518*INDEX(THREEPTPCT_COEFFS,1,2)+L4517*INDEX(THREEPTPCT_COEFFS,1,3)+AA4521*AA4523</f>
        <v>#N/A</v>
      </c>
      <c r="AF4518" s="55" t="e">
        <f t="shared" ca="1" si="7802"/>
        <v>#N/A</v>
      </c>
      <c r="AG4518" s="223" t="e">
        <f ca="1">INDEX(TWOPTPCT_COEFFS,1,1)+AB4518*INDEX(TWOPTPCT_COEFFS,1,2)+I4517*INDEX(TWOPTPCT_COEFFS,1,3)+G4517*INDEX(TWOPTPCT_COEFFS,1,4)+L4517*INDEX(TWOPTPCT_COEFFS,1,5)+AB4521*AB4523</f>
        <v>#N/A</v>
      </c>
      <c r="AH4518" s="223" t="e">
        <f ca="1">INDEX(FTA_COEFFS,1,1)+O4518*INDEX(FTA_COEFFS,1,2)+N4517*INDEX(FTA_COEFFS,1,3)+(Q4518+R4518)*INDEX(FTA_COEFFS,1,4)+(Q4517+R4517)*INDEX(FTA_COEFFS,1,5)+M4517*INDEX(FTA_COEFFS,1,6)+AC4521*AC4523</f>
        <v>#N/A</v>
      </c>
      <c r="AI4518" s="223" t="e">
        <f ca="1">INDEX(FTPCT_COEFFS,1,1)+P4518*INDEX(FTPCT_COEFFS,1,2)+F4518*INDEX(FTPCT_COEFFS,1,3)+G4517*INDEX(FTPCT_COEFFS,1,4)+AD4521*AD4523</f>
        <v>#N/A</v>
      </c>
      <c r="AJ4518" s="338" t="e">
        <f t="shared" ca="1" si="7803"/>
        <v>#N/A</v>
      </c>
      <c r="AK4518" s="55"/>
      <c r="AL4518" s="55"/>
      <c r="AM4518" s="55"/>
      <c r="AN4518" s="55"/>
      <c r="AO4518" s="55"/>
      <c r="AP4518" s="55"/>
      <c r="AQ4518" s="55"/>
      <c r="AR4518" s="55"/>
    </row>
    <row r="4519" spans="1:45" x14ac:dyDescent="0.3">
      <c r="A4519" s="54" t="e">
        <f ca="1">IF(D4517&gt;(D4518+(AVERAGE(V4517,W4517)-AVERAGE(V4518,W4518))/2)+2.5,C4517,IF(D4518&gt;(D4517+(AVERAGE(V4518,W4518)-AVERAGE(V4517,W4517))/2)+2.5,C4518,"Close"))</f>
        <v>#N/A</v>
      </c>
      <c r="B4519" s="64" t="e">
        <f ca="1">IF(D4518&gt;D4517,C4518,C4517)</f>
        <v>#N/A</v>
      </c>
      <c r="D4519" s="56"/>
      <c r="X4519" s="55"/>
      <c r="Y4519" s="55"/>
      <c r="Z4519" s="55"/>
      <c r="AA4519" s="55"/>
      <c r="AB4519" s="55"/>
      <c r="AC4519" s="337"/>
      <c r="AD4519" s="337"/>
      <c r="AE4519" s="337"/>
      <c r="AF4519" s="337"/>
      <c r="AG4519" s="337"/>
      <c r="AH4519" s="337"/>
      <c r="AI4519" s="337"/>
      <c r="AJ4519" s="337"/>
      <c r="AK4519" s="337"/>
      <c r="AL4519" s="337"/>
      <c r="AM4519" s="55"/>
      <c r="AN4519" s="55"/>
      <c r="AO4519" s="55"/>
      <c r="AP4519" s="55"/>
      <c r="AQ4519" s="55"/>
      <c r="AR4519" s="55"/>
      <c r="AS4519" s="55"/>
    </row>
    <row r="4520" spans="1:45" x14ac:dyDescent="0.3">
      <c r="X4520" s="54" t="s">
        <v>1305</v>
      </c>
      <c r="Y4520" s="54" t="s">
        <v>128</v>
      </c>
      <c r="Z4520" s="54" t="s">
        <v>157</v>
      </c>
      <c r="AA4520" s="54" t="s">
        <v>151</v>
      </c>
      <c r="AB4520" s="54" t="s">
        <v>1327</v>
      </c>
      <c r="AC4520" s="54" t="s">
        <v>129</v>
      </c>
      <c r="AD4520" s="54" t="s">
        <v>116</v>
      </c>
      <c r="AE4520" s="54"/>
      <c r="AF4520" s="54"/>
      <c r="AG4520" s="54"/>
      <c r="AH4520" s="54"/>
      <c r="AI4520" s="54"/>
      <c r="AJ4520" s="54"/>
      <c r="AK4520" s="54"/>
      <c r="AL4520" s="54"/>
      <c r="AM4520" s="54"/>
      <c r="AN4520" s="54"/>
      <c r="AO4520" s="54"/>
      <c r="AP4520" s="54"/>
      <c r="AQ4520" s="54"/>
      <c r="AR4520" s="54"/>
      <c r="AS4520" s="54"/>
    </row>
    <row r="4521" spans="1:45" x14ac:dyDescent="0.3">
      <c r="X4521" s="54"/>
      <c r="Y4521" s="54">
        <f t="shared" ref="Y4521:AD4521" si="7806">Y4514</f>
        <v>6.4436999999999998</v>
      </c>
      <c r="Z4521" s="54">
        <f t="shared" si="7806"/>
        <v>4.9371</v>
      </c>
      <c r="AA4521" s="54">
        <f t="shared" si="7806"/>
        <v>11.350300000000001</v>
      </c>
      <c r="AB4521" s="54">
        <f t="shared" si="7806"/>
        <v>7.1900000000000006E-2</v>
      </c>
      <c r="AC4521" s="54">
        <f t="shared" si="7806"/>
        <v>6.2766000000000002</v>
      </c>
      <c r="AD4521" s="54">
        <f t="shared" si="7806"/>
        <v>11.042999999999999</v>
      </c>
      <c r="AE4521" s="54"/>
      <c r="AF4521" s="336"/>
      <c r="AG4521" s="336"/>
      <c r="AH4521" s="336"/>
      <c r="AI4521" s="54"/>
      <c r="AJ4521" s="54"/>
      <c r="AK4521" s="54"/>
      <c r="AL4521" s="54"/>
      <c r="AM4521" s="54"/>
      <c r="AN4521" s="54"/>
      <c r="AO4521" s="54"/>
      <c r="AP4521" s="54"/>
      <c r="AQ4521" s="54"/>
      <c r="AR4521" s="54"/>
      <c r="AS4521" s="54"/>
    </row>
    <row r="4522" spans="1:45" x14ac:dyDescent="0.3">
      <c r="D4522" s="56"/>
      <c r="X4522" s="336"/>
      <c r="Y4522" s="336">
        <f t="shared" ca="1" si="7710"/>
        <v>6.4725059755780634E-2</v>
      </c>
      <c r="Z4522" s="336">
        <f t="shared" ca="1" si="7710"/>
        <v>0.39360813480580642</v>
      </c>
      <c r="AA4522" s="336">
        <f t="shared" ca="1" si="7710"/>
        <v>-9.7261416311686701E-3</v>
      </c>
      <c r="AB4522" s="336">
        <f t="shared" ca="1" si="7710"/>
        <v>-4.3624370983159633E-3</v>
      </c>
      <c r="AC4522" s="336">
        <f t="shared" ca="1" si="7710"/>
        <v>0.68320116190146618</v>
      </c>
      <c r="AD4522" s="336">
        <f t="shared" ca="1" si="7710"/>
        <v>0.23328560337640658</v>
      </c>
      <c r="AE4522" s="336"/>
      <c r="AF4522" s="336"/>
      <c r="AG4522" s="336"/>
      <c r="AH4522" s="336"/>
      <c r="AI4522" s="54"/>
      <c r="AJ4522" s="54"/>
      <c r="AK4522" s="54"/>
      <c r="AL4522" s="336"/>
      <c r="AM4522" s="336"/>
      <c r="AN4522" s="336"/>
      <c r="AO4522" s="336"/>
      <c r="AP4522" s="54"/>
      <c r="AQ4522" s="336"/>
      <c r="AR4522" s="336"/>
      <c r="AS4522" s="336"/>
    </row>
    <row r="4523" spans="1:45" x14ac:dyDescent="0.3">
      <c r="C4523" s="54"/>
      <c r="D4523" s="56"/>
      <c r="Y4523" s="336">
        <f t="shared" ca="1" si="7710"/>
        <v>-1.3929320382462418</v>
      </c>
      <c r="Z4523" s="336">
        <f t="shared" ca="1" si="7710"/>
        <v>1.0932091422620021</v>
      </c>
      <c r="AA4523" s="336">
        <f t="shared" ca="1" si="7710"/>
        <v>3.5859398659921292E-2</v>
      </c>
      <c r="AB4523" s="336">
        <f t="shared" ca="1" si="7710"/>
        <v>4.3574684164578804E-2</v>
      </c>
      <c r="AC4523" s="336">
        <f t="shared" ca="1" si="7710"/>
        <v>-1.3079749591960819</v>
      </c>
      <c r="AD4523" s="336">
        <f t="shared" ca="1" si="7710"/>
        <v>-4.8531465610406558E-3</v>
      </c>
      <c r="AE4523" s="55"/>
      <c r="AF4523" s="55"/>
      <c r="AG4523" s="55"/>
      <c r="AH4523" s="55"/>
      <c r="AI4523" s="55"/>
      <c r="AJ4523" s="55"/>
      <c r="AK4523" s="55"/>
      <c r="AL4523" s="55"/>
      <c r="AM4523" s="55"/>
      <c r="AN4523" s="55"/>
      <c r="AO4523" s="55"/>
      <c r="AP4523" s="55"/>
      <c r="AQ4523" s="55"/>
      <c r="AR4523" s="55"/>
      <c r="AS4523" s="55"/>
    </row>
    <row r="4524" spans="1:45" x14ac:dyDescent="0.3">
      <c r="B4524" s="54" t="s">
        <v>172</v>
      </c>
      <c r="C4524" s="53">
        <f>C4517</f>
        <v>0</v>
      </c>
      <c r="D4524" s="56" t="e">
        <f t="shared" ref="D4524:D4525" ca="1" si="7807">AJ4524</f>
        <v>#N/A</v>
      </c>
      <c r="E4524" s="52" t="e">
        <f t="shared" ref="E4524:W4524" si="7808">E4517</f>
        <v>#N/A</v>
      </c>
      <c r="F4524" s="52" t="e">
        <f t="shared" si="7808"/>
        <v>#N/A</v>
      </c>
      <c r="G4524" s="52" t="e">
        <f t="shared" si="7808"/>
        <v>#N/A</v>
      </c>
      <c r="H4524" s="52" t="e">
        <f t="shared" si="7808"/>
        <v>#N/A</v>
      </c>
      <c r="I4524" s="52" t="e">
        <f t="shared" si="7808"/>
        <v>#N/A</v>
      </c>
      <c r="J4524" s="52" t="e">
        <f t="shared" si="7808"/>
        <v>#N/A</v>
      </c>
      <c r="K4524" s="52" t="e">
        <f t="shared" si="7808"/>
        <v>#N/A</v>
      </c>
      <c r="L4524" s="52" t="e">
        <f t="shared" si="7808"/>
        <v>#N/A</v>
      </c>
      <c r="M4524" s="52" t="e">
        <f t="shared" si="7808"/>
        <v>#N/A</v>
      </c>
      <c r="N4524" s="52" t="e">
        <f t="shared" si="7808"/>
        <v>#N/A</v>
      </c>
      <c r="O4524" s="52" t="e">
        <f t="shared" si="7808"/>
        <v>#N/A</v>
      </c>
      <c r="P4524" s="52" t="e">
        <f t="shared" si="7808"/>
        <v>#N/A</v>
      </c>
      <c r="Q4524" s="52" t="e">
        <f t="shared" si="7808"/>
        <v>#N/A</v>
      </c>
      <c r="R4524" s="52" t="e">
        <f t="shared" si="7808"/>
        <v>#N/A</v>
      </c>
      <c r="S4524" s="52" t="e">
        <f t="shared" si="7808"/>
        <v>#N/A</v>
      </c>
      <c r="T4524" s="52" t="e">
        <f t="shared" si="7808"/>
        <v>#N/A</v>
      </c>
      <c r="U4524" s="52" t="e">
        <f t="shared" si="7808"/>
        <v>#N/A</v>
      </c>
      <c r="V4524" s="52" t="e">
        <f t="shared" si="7808"/>
        <v>#N/A</v>
      </c>
      <c r="W4524" s="52" t="e">
        <f t="shared" si="7808"/>
        <v>#N/A</v>
      </c>
      <c r="X4524" s="55" t="e">
        <f t="shared" ref="X4524:X4525" si="7809">(H4524-(O4524*P4524)/100-3*(J4524*K4524)/100)/2</f>
        <v>#N/A</v>
      </c>
      <c r="Y4524" s="55" t="e">
        <f t="shared" ref="Y4524:Y4525" si="7810">SUM(X4524,(J4524*K4524/100))/(F4524/100)</f>
        <v>#N/A</v>
      </c>
      <c r="Z4524" s="55" t="e">
        <f t="shared" ref="Z4524" si="7811">U4524*0.5+U4525*0.5</f>
        <v>#N/A</v>
      </c>
      <c r="AA4524" s="55" t="e">
        <f t="shared" ref="AA4524:AA4525" si="7812">J4524/Y4524</f>
        <v>#N/A</v>
      </c>
      <c r="AB4524" s="336" t="e">
        <f t="shared" ref="AB4524:AB4525" si="7813">X4524/(Y4524-J4524)</f>
        <v>#N/A</v>
      </c>
      <c r="AC4524" s="223" t="e">
        <f ca="1">INDEX(FGA_COEFFS,1,1)+Z4524*INDEX(FGA_COEFFS,1,2)+Y4524*INDEX(FGA_COEFFS,1,3)+R4524*INDEX(FGA_COEFFS,1,4)+Q4525*INDEX(FGA_COEFFS,1,5)+S4524*INDEX(FGA_COEFFS,1,6)+T4525*INDEX(FGA_COEFFS,1,7)+M4525*INDEX(FGA_COEFFS,1,8)+Y4528*Y4529</f>
        <v>#N/A</v>
      </c>
      <c r="AD4524" s="223" t="e">
        <f ca="1">INDEX(THREEPTA_COEFFS,1,1)+AC4524*INDEX(THREEPTA_COEFFS,1,2)+J4524*INDEX(THREEPTA_COEFFS,1,3)+AA4524*INDEX(THREEPTA_COEFFS,1,4)+K4524*INDEX(THREEPTA_COEFFS,1,5)+L4525*INDEX(THREEPTA_COEFFS,1,6)+Z4528*Z4529</f>
        <v>#N/A</v>
      </c>
      <c r="AE4524" s="223" t="e">
        <f ca="1">INDEX(THREEPTPCT_COEFFS,1,1)+K4524*INDEX(THREEPTPCT_COEFFS,1,2)+L4525*INDEX(THREEPTPCT_COEFFS,1,3)+AA4528*AA4529</f>
        <v>#N/A</v>
      </c>
      <c r="AF4524" s="55" t="e">
        <f t="shared" ref="AF4524:AF4525" ca="1" si="7814">AC4524-AD4524</f>
        <v>#N/A</v>
      </c>
      <c r="AG4524" s="223" t="e">
        <f ca="1">INDEX(TWOPTPCT_COEFFS,1,1)+AB4524*INDEX(TWOPTPCT_COEFFS,1,2)+I4525*INDEX(TWOPTPCT_COEFFS,1,3)+G4525*INDEX(TWOPTPCT_COEFFS,1,4)+L4525*INDEX(TWOPTPCT_COEFFS,1,5)+AB4528*AB4529</f>
        <v>#N/A</v>
      </c>
      <c r="AH4524" s="223" t="e">
        <f ca="1">INDEX(FTA_COEFFS,1,1)+O4524*INDEX(FTA_COEFFS,1,2)+N4525*INDEX(FTA_COEFFS,1,3)+(Q4524+R4524)*INDEX(FTA_COEFFS,1,4)+(Q4525+R4525)*INDEX(FTA_COEFFS,1,5)+M4525*INDEX(FTA_COEFFS,1,6)+AC4528*AC4529</f>
        <v>#N/A</v>
      </c>
      <c r="AI4524" s="223" t="e">
        <f ca="1">INDEX(FTPCT_COEFFS,1,1)+P4524*INDEX(FTPCT_COEFFS,1,2)+F4524*INDEX(FTPCT_COEFFS,1,3)+G4525*INDEX(FTPCT_COEFFS,1,4)+AD4528*AD4529</f>
        <v>#N/A</v>
      </c>
      <c r="AJ4524" s="338" t="e">
        <f t="shared" ref="AJ4524:AJ4525" ca="1" si="7815">AD4524*AE4524/100+AF4524*AG4524+AH4524*AI4524/100</f>
        <v>#N/A</v>
      </c>
      <c r="AK4524" s="55"/>
      <c r="AL4524" s="55"/>
      <c r="AM4524" s="55"/>
      <c r="AN4524" s="55"/>
      <c r="AO4524" s="55"/>
      <c r="AP4524" s="55"/>
      <c r="AQ4524" s="55"/>
      <c r="AR4524" s="55"/>
    </row>
    <row r="4525" spans="1:45" x14ac:dyDescent="0.3">
      <c r="B4525" s="54" t="s">
        <v>175</v>
      </c>
      <c r="C4525" s="54">
        <f>C4518</f>
        <v>0</v>
      </c>
      <c r="D4525" s="56" t="e">
        <f t="shared" ca="1" si="7807"/>
        <v>#N/A</v>
      </c>
      <c r="E4525" s="52" t="e">
        <f t="shared" ref="E4525:W4525" si="7816">E4518</f>
        <v>#N/A</v>
      </c>
      <c r="F4525" s="52" t="e">
        <f t="shared" si="7816"/>
        <v>#N/A</v>
      </c>
      <c r="G4525" s="52" t="e">
        <f t="shared" si="7816"/>
        <v>#N/A</v>
      </c>
      <c r="H4525" s="52" t="e">
        <f t="shared" si="7816"/>
        <v>#N/A</v>
      </c>
      <c r="I4525" s="52" t="e">
        <f t="shared" si="7816"/>
        <v>#N/A</v>
      </c>
      <c r="J4525" s="52" t="e">
        <f t="shared" si="7816"/>
        <v>#N/A</v>
      </c>
      <c r="K4525" s="52" t="e">
        <f t="shared" si="7816"/>
        <v>#N/A</v>
      </c>
      <c r="L4525" s="52" t="e">
        <f t="shared" si="7816"/>
        <v>#N/A</v>
      </c>
      <c r="M4525" s="52" t="e">
        <f t="shared" si="7816"/>
        <v>#N/A</v>
      </c>
      <c r="N4525" s="52" t="e">
        <f t="shared" si="7816"/>
        <v>#N/A</v>
      </c>
      <c r="O4525" s="52" t="e">
        <f t="shared" si="7816"/>
        <v>#N/A</v>
      </c>
      <c r="P4525" s="52" t="e">
        <f t="shared" si="7816"/>
        <v>#N/A</v>
      </c>
      <c r="Q4525" s="52" t="e">
        <f t="shared" si="7816"/>
        <v>#N/A</v>
      </c>
      <c r="R4525" s="52" t="e">
        <f t="shared" si="7816"/>
        <v>#N/A</v>
      </c>
      <c r="S4525" s="52" t="e">
        <f t="shared" si="7816"/>
        <v>#N/A</v>
      </c>
      <c r="T4525" s="52" t="e">
        <f t="shared" si="7816"/>
        <v>#N/A</v>
      </c>
      <c r="U4525" s="52" t="e">
        <f t="shared" si="7816"/>
        <v>#N/A</v>
      </c>
      <c r="V4525" s="52" t="e">
        <f t="shared" si="7816"/>
        <v>#N/A</v>
      </c>
      <c r="W4525" s="52" t="e">
        <f t="shared" si="7816"/>
        <v>#N/A</v>
      </c>
      <c r="X4525" s="55" t="e">
        <f t="shared" si="7809"/>
        <v>#N/A</v>
      </c>
      <c r="Y4525" s="55" t="e">
        <f t="shared" si="7810"/>
        <v>#N/A</v>
      </c>
      <c r="Z4525" s="55" t="e">
        <f t="shared" ref="Z4525" si="7817">Z4524</f>
        <v>#N/A</v>
      </c>
      <c r="AA4525" s="55" t="e">
        <f t="shared" si="7812"/>
        <v>#N/A</v>
      </c>
      <c r="AB4525" s="336" t="e">
        <f t="shared" si="7813"/>
        <v>#N/A</v>
      </c>
      <c r="AC4525" s="223" t="e">
        <f ca="1">INDEX(FGA_COEFFS,1,1)+Z4525*INDEX(FGA_COEFFS,1,2)+Y4525*INDEX(FGA_COEFFS,1,3)+R4525*INDEX(FGA_COEFFS,1,4)+Q4524*INDEX(FGA_COEFFS,1,5)+S4525*INDEX(FGA_COEFFS,1,6)+T4524*INDEX(FGA_COEFFS,1,7)+M4524*INDEX(FGA_COEFFS,1,8)+Y4528*Y4530</f>
        <v>#N/A</v>
      </c>
      <c r="AD4525" s="223" t="e">
        <f ca="1">INDEX(THREEPTA_COEFFS,1,1)+AC4525*INDEX(THREEPTA_COEFFS,1,2)+J4525*INDEX(THREEPTA_COEFFS,1,3)+AA4525*INDEX(THREEPTA_COEFFS,1,4)+K4525*INDEX(THREEPTA_COEFFS,1,5)+L4524*INDEX(THREEPTA_COEFFS,1,6)+Z4528*Z4530</f>
        <v>#N/A</v>
      </c>
      <c r="AE4525" s="223" t="e">
        <f ca="1">INDEX(THREEPTPCT_COEFFS,1,1)+K4525*INDEX(THREEPTPCT_COEFFS,1,2)+L4524*INDEX(THREEPTPCT_COEFFS,1,3)+AA4528*AA4530</f>
        <v>#N/A</v>
      </c>
      <c r="AF4525" s="55" t="e">
        <f t="shared" ca="1" si="7814"/>
        <v>#N/A</v>
      </c>
      <c r="AG4525" s="223" t="e">
        <f ca="1">INDEX(TWOPTPCT_COEFFS,1,1)+AB4525*INDEX(TWOPTPCT_COEFFS,1,2)+I4524*INDEX(TWOPTPCT_COEFFS,1,3)+G4524*INDEX(TWOPTPCT_COEFFS,1,4)+L4524*INDEX(TWOPTPCT_COEFFS,1,5)+AB4528*AB4530</f>
        <v>#N/A</v>
      </c>
      <c r="AH4525" s="223" t="e">
        <f ca="1">INDEX(FTA_COEFFS,1,1)+O4525*INDEX(FTA_COEFFS,1,2)+N4524*INDEX(FTA_COEFFS,1,3)+(Q4525+R4525)*INDEX(FTA_COEFFS,1,4)+(Q4524+R4524)*INDEX(FTA_COEFFS,1,5)+M4524*INDEX(FTA_COEFFS,1,6)+AC4528*AC4530</f>
        <v>#N/A</v>
      </c>
      <c r="AI4525" s="223" t="e">
        <f ca="1">INDEX(FTPCT_COEFFS,1,1)+P4525*INDEX(FTPCT_COEFFS,1,2)+F4525*INDEX(FTPCT_COEFFS,1,3)+G4524*INDEX(FTPCT_COEFFS,1,4)+AD4528*AD4530</f>
        <v>#N/A</v>
      </c>
      <c r="AJ4525" s="338" t="e">
        <f t="shared" ca="1" si="7815"/>
        <v>#N/A</v>
      </c>
      <c r="AK4525" s="55"/>
      <c r="AL4525" s="55"/>
      <c r="AM4525" s="55"/>
      <c r="AN4525" s="55"/>
      <c r="AO4525" s="55"/>
      <c r="AP4525" s="55"/>
      <c r="AQ4525" s="55"/>
      <c r="AR4525" s="55"/>
    </row>
    <row r="4526" spans="1:45" x14ac:dyDescent="0.3">
      <c r="A4526" s="54" t="e">
        <f ca="1">IF(D4524&gt;(D4525+(AVERAGE(V4524,W4524)-AVERAGE(V4525,W4525))/2)+2.5,C4524,IF(D4525&gt;(D4524+(AVERAGE(V4525,W4525)-AVERAGE(V4524,W4524))/2)+2.5,C4525,"Close"))</f>
        <v>#N/A</v>
      </c>
      <c r="B4526" s="64" t="e">
        <f ca="1">IF(D4525&gt;D4524,C4525,C4524)</f>
        <v>#N/A</v>
      </c>
      <c r="D4526" s="56"/>
      <c r="X4526" s="55"/>
      <c r="Y4526" s="55"/>
      <c r="Z4526" s="55"/>
      <c r="AA4526" s="55"/>
      <c r="AB4526" s="55"/>
      <c r="AC4526" s="337"/>
      <c r="AD4526" s="337"/>
      <c r="AE4526" s="337"/>
      <c r="AF4526" s="337"/>
      <c r="AG4526" s="337"/>
      <c r="AH4526" s="337"/>
      <c r="AI4526" s="337"/>
      <c r="AJ4526" s="337"/>
      <c r="AK4526" s="337"/>
      <c r="AL4526" s="337"/>
      <c r="AM4526" s="55"/>
      <c r="AN4526" s="55"/>
      <c r="AO4526" s="55"/>
      <c r="AP4526" s="55"/>
      <c r="AQ4526" s="55"/>
      <c r="AR4526" s="55"/>
      <c r="AS4526" s="55"/>
    </row>
    <row r="4527" spans="1:45" x14ac:dyDescent="0.3">
      <c r="X4527" s="54" t="s">
        <v>1305</v>
      </c>
      <c r="Y4527" s="54" t="s">
        <v>128</v>
      </c>
      <c r="Z4527" s="54" t="s">
        <v>157</v>
      </c>
      <c r="AA4527" s="54" t="s">
        <v>151</v>
      </c>
      <c r="AB4527" s="54" t="s">
        <v>1327</v>
      </c>
      <c r="AC4527" s="54" t="s">
        <v>129</v>
      </c>
      <c r="AD4527" s="54" t="s">
        <v>116</v>
      </c>
      <c r="AE4527" s="54"/>
      <c r="AF4527" s="54"/>
      <c r="AG4527" s="54"/>
      <c r="AH4527" s="54"/>
      <c r="AI4527" s="54"/>
      <c r="AJ4527" s="54"/>
      <c r="AK4527" s="54"/>
      <c r="AL4527" s="54"/>
      <c r="AM4527" s="54"/>
      <c r="AN4527" s="54"/>
      <c r="AO4527" s="54"/>
      <c r="AP4527" s="54"/>
      <c r="AQ4527" s="54"/>
      <c r="AR4527" s="54"/>
      <c r="AS4527" s="54"/>
    </row>
    <row r="4528" spans="1:45" x14ac:dyDescent="0.3">
      <c r="X4528" s="54"/>
      <c r="Y4528" s="54">
        <f t="shared" ref="Y4528:AD4528" si="7818">Y4521</f>
        <v>6.4436999999999998</v>
      </c>
      <c r="Z4528" s="54">
        <f t="shared" si="7818"/>
        <v>4.9371</v>
      </c>
      <c r="AA4528" s="54">
        <f t="shared" si="7818"/>
        <v>11.350300000000001</v>
      </c>
      <c r="AB4528" s="54">
        <f t="shared" si="7818"/>
        <v>7.1900000000000006E-2</v>
      </c>
      <c r="AC4528" s="54">
        <f t="shared" si="7818"/>
        <v>6.2766000000000002</v>
      </c>
      <c r="AD4528" s="54">
        <f t="shared" si="7818"/>
        <v>11.042999999999999</v>
      </c>
      <c r="AE4528" s="54"/>
      <c r="AF4528" s="336"/>
      <c r="AG4528" s="336"/>
      <c r="AH4528" s="336"/>
      <c r="AI4528" s="54"/>
      <c r="AJ4528" s="54"/>
      <c r="AK4528" s="54"/>
      <c r="AL4528" s="54"/>
      <c r="AM4528" s="54"/>
      <c r="AN4528" s="54"/>
      <c r="AO4528" s="54"/>
      <c r="AP4528" s="54"/>
      <c r="AQ4528" s="54"/>
      <c r="AR4528" s="54"/>
      <c r="AS4528" s="54"/>
    </row>
    <row r="4529" spans="1:45" x14ac:dyDescent="0.3">
      <c r="D4529" s="56"/>
      <c r="X4529" s="336"/>
      <c r="Y4529" s="336">
        <f t="shared" ca="1" si="7710"/>
        <v>0.14311188997510974</v>
      </c>
      <c r="Z4529" s="336">
        <f t="shared" ca="1" si="7710"/>
        <v>-0.31827474342647027</v>
      </c>
      <c r="AA4529" s="336">
        <f t="shared" ca="1" si="7710"/>
        <v>0.91885555875927416</v>
      </c>
      <c r="AB4529" s="336">
        <f t="shared" ca="1" si="7710"/>
        <v>-1.0607718466263657E-2</v>
      </c>
      <c r="AC4529" s="336">
        <f t="shared" ca="1" si="7710"/>
        <v>0.29904566688105105</v>
      </c>
      <c r="AD4529" s="336">
        <f t="shared" ca="1" si="7710"/>
        <v>-3.0433728432727931E-3</v>
      </c>
      <c r="AE4529" s="336"/>
      <c r="AF4529" s="336"/>
      <c r="AG4529" s="336"/>
      <c r="AH4529" s="336"/>
      <c r="AI4529" s="54"/>
      <c r="AJ4529" s="54"/>
      <c r="AK4529" s="54"/>
      <c r="AL4529" s="336"/>
      <c r="AM4529" s="336"/>
      <c r="AN4529" s="336"/>
      <c r="AO4529" s="336"/>
      <c r="AP4529" s="54"/>
      <c r="AQ4529" s="336"/>
      <c r="AR4529" s="336"/>
      <c r="AS4529" s="336"/>
    </row>
    <row r="4530" spans="1:45" x14ac:dyDescent="0.3">
      <c r="C4530" s="54"/>
      <c r="D4530" s="56"/>
      <c r="Y4530" s="336">
        <f t="shared" ca="1" si="7710"/>
        <v>-0.27676890870705895</v>
      </c>
      <c r="Z4530" s="336">
        <f t="shared" ca="1" si="7710"/>
        <v>0.11580536794228419</v>
      </c>
      <c r="AA4530" s="336">
        <f t="shared" ca="1" si="7710"/>
        <v>2.2234090167230061E-2</v>
      </c>
      <c r="AB4530" s="336">
        <f t="shared" ca="1" si="7710"/>
        <v>-0.26588759829148101</v>
      </c>
      <c r="AC4530" s="336">
        <f t="shared" ca="1" si="7710"/>
        <v>3.6853215196208267E-2</v>
      </c>
      <c r="AD4530" s="336">
        <f t="shared" ca="1" si="7710"/>
        <v>0.71942013288395534</v>
      </c>
      <c r="AE4530" s="55"/>
      <c r="AF4530" s="55"/>
      <c r="AG4530" s="55"/>
      <c r="AH4530" s="55"/>
      <c r="AI4530" s="55"/>
      <c r="AJ4530" s="55"/>
      <c r="AK4530" s="55"/>
      <c r="AL4530" s="55"/>
      <c r="AM4530" s="55"/>
      <c r="AN4530" s="55"/>
      <c r="AO4530" s="55"/>
      <c r="AP4530" s="55"/>
      <c r="AQ4530" s="55"/>
      <c r="AR4530" s="55"/>
      <c r="AS4530" s="55"/>
    </row>
    <row r="4531" spans="1:45" x14ac:dyDescent="0.3">
      <c r="B4531" s="54" t="s">
        <v>172</v>
      </c>
      <c r="C4531" s="53">
        <f>C4524</f>
        <v>0</v>
      </c>
      <c r="D4531" s="56" t="e">
        <f t="shared" ref="D4531:D4532" ca="1" si="7819">AJ4531</f>
        <v>#N/A</v>
      </c>
      <c r="E4531" s="52" t="e">
        <f t="shared" ref="E4531:W4531" si="7820">E4524</f>
        <v>#N/A</v>
      </c>
      <c r="F4531" s="52" t="e">
        <f t="shared" si="7820"/>
        <v>#N/A</v>
      </c>
      <c r="G4531" s="52" t="e">
        <f t="shared" si="7820"/>
        <v>#N/A</v>
      </c>
      <c r="H4531" s="52" t="e">
        <f t="shared" si="7820"/>
        <v>#N/A</v>
      </c>
      <c r="I4531" s="52" t="e">
        <f t="shared" si="7820"/>
        <v>#N/A</v>
      </c>
      <c r="J4531" s="52" t="e">
        <f t="shared" si="7820"/>
        <v>#N/A</v>
      </c>
      <c r="K4531" s="52" t="e">
        <f t="shared" si="7820"/>
        <v>#N/A</v>
      </c>
      <c r="L4531" s="52" t="e">
        <f t="shared" si="7820"/>
        <v>#N/A</v>
      </c>
      <c r="M4531" s="52" t="e">
        <f t="shared" si="7820"/>
        <v>#N/A</v>
      </c>
      <c r="N4531" s="52" t="e">
        <f t="shared" si="7820"/>
        <v>#N/A</v>
      </c>
      <c r="O4531" s="52" t="e">
        <f t="shared" si="7820"/>
        <v>#N/A</v>
      </c>
      <c r="P4531" s="52" t="e">
        <f t="shared" si="7820"/>
        <v>#N/A</v>
      </c>
      <c r="Q4531" s="52" t="e">
        <f t="shared" si="7820"/>
        <v>#N/A</v>
      </c>
      <c r="R4531" s="52" t="e">
        <f t="shared" si="7820"/>
        <v>#N/A</v>
      </c>
      <c r="S4531" s="52" t="e">
        <f t="shared" si="7820"/>
        <v>#N/A</v>
      </c>
      <c r="T4531" s="52" t="e">
        <f t="shared" si="7820"/>
        <v>#N/A</v>
      </c>
      <c r="U4531" s="52" t="e">
        <f t="shared" si="7820"/>
        <v>#N/A</v>
      </c>
      <c r="V4531" s="52" t="e">
        <f t="shared" si="7820"/>
        <v>#N/A</v>
      </c>
      <c r="W4531" s="52" t="e">
        <f t="shared" si="7820"/>
        <v>#N/A</v>
      </c>
      <c r="X4531" s="55" t="e">
        <f t="shared" ref="X4531:X4532" si="7821">(H4531-(O4531*P4531)/100-3*(J4531*K4531)/100)/2</f>
        <v>#N/A</v>
      </c>
      <c r="Y4531" s="55" t="e">
        <f t="shared" ref="Y4531:Y4532" si="7822">SUM(X4531,(J4531*K4531/100))/(F4531/100)</f>
        <v>#N/A</v>
      </c>
      <c r="Z4531" s="55" t="e">
        <f t="shared" ref="Z4531" si="7823">U4531*0.5+U4532*0.5</f>
        <v>#N/A</v>
      </c>
      <c r="AA4531" s="55" t="e">
        <f t="shared" ref="AA4531:AA4532" si="7824">J4531/Y4531</f>
        <v>#N/A</v>
      </c>
      <c r="AB4531" s="336" t="e">
        <f t="shared" ref="AB4531:AB4532" si="7825">X4531/(Y4531-J4531)</f>
        <v>#N/A</v>
      </c>
      <c r="AC4531" s="223" t="e">
        <f ca="1">INDEX(FGA_COEFFS,1,1)+Z4531*INDEX(FGA_COEFFS,1,2)+Y4531*INDEX(FGA_COEFFS,1,3)+R4531*INDEX(FGA_COEFFS,1,4)+Q4532*INDEX(FGA_COEFFS,1,5)+S4531*INDEX(FGA_COEFFS,1,6)+T4532*INDEX(FGA_COEFFS,1,7)+M4532*INDEX(FGA_COEFFS,1,8)+Y4535*Y4536</f>
        <v>#N/A</v>
      </c>
      <c r="AD4531" s="223" t="e">
        <f ca="1">INDEX(THREEPTA_COEFFS,1,1)+AC4531*INDEX(THREEPTA_COEFFS,1,2)+J4531*INDEX(THREEPTA_COEFFS,1,3)+AA4531*INDEX(THREEPTA_COEFFS,1,4)+K4531*INDEX(THREEPTA_COEFFS,1,5)+L4532*INDEX(THREEPTA_COEFFS,1,6)+Z4535*Z4536</f>
        <v>#N/A</v>
      </c>
      <c r="AE4531" s="223" t="e">
        <f ca="1">INDEX(THREEPTPCT_COEFFS,1,1)+K4531*INDEX(THREEPTPCT_COEFFS,1,2)+L4532*INDEX(THREEPTPCT_COEFFS,1,3)+AA4535*AA4536</f>
        <v>#N/A</v>
      </c>
      <c r="AF4531" s="55" t="e">
        <f t="shared" ref="AF4531:AF4532" ca="1" si="7826">AC4531-AD4531</f>
        <v>#N/A</v>
      </c>
      <c r="AG4531" s="223" t="e">
        <f ca="1">INDEX(TWOPTPCT_COEFFS,1,1)+AB4531*INDEX(TWOPTPCT_COEFFS,1,2)+I4532*INDEX(TWOPTPCT_COEFFS,1,3)+G4532*INDEX(TWOPTPCT_COEFFS,1,4)+L4532*INDEX(TWOPTPCT_COEFFS,1,5)+AB4535*AB4536</f>
        <v>#N/A</v>
      </c>
      <c r="AH4531" s="223" t="e">
        <f ca="1">INDEX(FTA_COEFFS,1,1)+O4531*INDEX(FTA_COEFFS,1,2)+N4532*INDEX(FTA_COEFFS,1,3)+(Q4531+R4531)*INDEX(FTA_COEFFS,1,4)+(Q4532+R4532)*INDEX(FTA_COEFFS,1,5)+M4532*INDEX(FTA_COEFFS,1,6)+AC4535*AC4536</f>
        <v>#N/A</v>
      </c>
      <c r="AI4531" s="223" t="e">
        <f ca="1">INDEX(FTPCT_COEFFS,1,1)+P4531*INDEX(FTPCT_COEFFS,1,2)+F4531*INDEX(FTPCT_COEFFS,1,3)+G4532*INDEX(FTPCT_COEFFS,1,4)+AD4535*AD4536</f>
        <v>#N/A</v>
      </c>
      <c r="AJ4531" s="338" t="e">
        <f t="shared" ref="AJ4531:AJ4532" ca="1" si="7827">AD4531*AE4531/100+AF4531*AG4531+AH4531*AI4531/100</f>
        <v>#N/A</v>
      </c>
      <c r="AK4531" s="55"/>
      <c r="AL4531" s="55"/>
      <c r="AM4531" s="55"/>
      <c r="AN4531" s="55"/>
      <c r="AO4531" s="55"/>
      <c r="AP4531" s="55"/>
      <c r="AQ4531" s="55"/>
      <c r="AR4531" s="55"/>
    </row>
    <row r="4532" spans="1:45" x14ac:dyDescent="0.3">
      <c r="B4532" s="54" t="s">
        <v>175</v>
      </c>
      <c r="C4532" s="54">
        <f>C4525</f>
        <v>0</v>
      </c>
      <c r="D4532" s="56" t="e">
        <f t="shared" ca="1" si="7819"/>
        <v>#N/A</v>
      </c>
      <c r="E4532" s="52" t="e">
        <f t="shared" ref="E4532:W4532" si="7828">E4525</f>
        <v>#N/A</v>
      </c>
      <c r="F4532" s="52" t="e">
        <f t="shared" si="7828"/>
        <v>#N/A</v>
      </c>
      <c r="G4532" s="52" t="e">
        <f t="shared" si="7828"/>
        <v>#N/A</v>
      </c>
      <c r="H4532" s="52" t="e">
        <f t="shared" si="7828"/>
        <v>#N/A</v>
      </c>
      <c r="I4532" s="52" t="e">
        <f t="shared" si="7828"/>
        <v>#N/A</v>
      </c>
      <c r="J4532" s="52" t="e">
        <f t="shared" si="7828"/>
        <v>#N/A</v>
      </c>
      <c r="K4532" s="52" t="e">
        <f t="shared" si="7828"/>
        <v>#N/A</v>
      </c>
      <c r="L4532" s="52" t="e">
        <f t="shared" si="7828"/>
        <v>#N/A</v>
      </c>
      <c r="M4532" s="52" t="e">
        <f t="shared" si="7828"/>
        <v>#N/A</v>
      </c>
      <c r="N4532" s="52" t="e">
        <f t="shared" si="7828"/>
        <v>#N/A</v>
      </c>
      <c r="O4532" s="52" t="e">
        <f t="shared" si="7828"/>
        <v>#N/A</v>
      </c>
      <c r="P4532" s="52" t="e">
        <f t="shared" si="7828"/>
        <v>#N/A</v>
      </c>
      <c r="Q4532" s="52" t="e">
        <f t="shared" si="7828"/>
        <v>#N/A</v>
      </c>
      <c r="R4532" s="52" t="e">
        <f t="shared" si="7828"/>
        <v>#N/A</v>
      </c>
      <c r="S4532" s="52" t="e">
        <f t="shared" si="7828"/>
        <v>#N/A</v>
      </c>
      <c r="T4532" s="52" t="e">
        <f t="shared" si="7828"/>
        <v>#N/A</v>
      </c>
      <c r="U4532" s="52" t="e">
        <f t="shared" si="7828"/>
        <v>#N/A</v>
      </c>
      <c r="V4532" s="52" t="e">
        <f t="shared" si="7828"/>
        <v>#N/A</v>
      </c>
      <c r="W4532" s="52" t="e">
        <f t="shared" si="7828"/>
        <v>#N/A</v>
      </c>
      <c r="X4532" s="55" t="e">
        <f t="shared" si="7821"/>
        <v>#N/A</v>
      </c>
      <c r="Y4532" s="55" t="e">
        <f t="shared" si="7822"/>
        <v>#N/A</v>
      </c>
      <c r="Z4532" s="55" t="e">
        <f t="shared" ref="Z4532" si="7829">Z4531</f>
        <v>#N/A</v>
      </c>
      <c r="AA4532" s="55" t="e">
        <f t="shared" si="7824"/>
        <v>#N/A</v>
      </c>
      <c r="AB4532" s="336" t="e">
        <f t="shared" si="7825"/>
        <v>#N/A</v>
      </c>
      <c r="AC4532" s="223" t="e">
        <f ca="1">INDEX(FGA_COEFFS,1,1)+Z4532*INDEX(FGA_COEFFS,1,2)+Y4532*INDEX(FGA_COEFFS,1,3)+R4532*INDEX(FGA_COEFFS,1,4)+Q4531*INDEX(FGA_COEFFS,1,5)+S4532*INDEX(FGA_COEFFS,1,6)+T4531*INDEX(FGA_COEFFS,1,7)+M4531*INDEX(FGA_COEFFS,1,8)+Y4535*Y4537</f>
        <v>#N/A</v>
      </c>
      <c r="AD4532" s="223" t="e">
        <f ca="1">INDEX(THREEPTA_COEFFS,1,1)+AC4532*INDEX(THREEPTA_COEFFS,1,2)+J4532*INDEX(THREEPTA_COEFFS,1,3)+AA4532*INDEX(THREEPTA_COEFFS,1,4)+K4532*INDEX(THREEPTA_COEFFS,1,5)+L4531*INDEX(THREEPTA_COEFFS,1,6)+Z4535*Z4537</f>
        <v>#N/A</v>
      </c>
      <c r="AE4532" s="223" t="e">
        <f ca="1">INDEX(THREEPTPCT_COEFFS,1,1)+K4532*INDEX(THREEPTPCT_COEFFS,1,2)+L4531*INDEX(THREEPTPCT_COEFFS,1,3)+AA4535*AA4537</f>
        <v>#N/A</v>
      </c>
      <c r="AF4532" s="55" t="e">
        <f t="shared" ca="1" si="7826"/>
        <v>#N/A</v>
      </c>
      <c r="AG4532" s="223" t="e">
        <f ca="1">INDEX(TWOPTPCT_COEFFS,1,1)+AB4532*INDEX(TWOPTPCT_COEFFS,1,2)+I4531*INDEX(TWOPTPCT_COEFFS,1,3)+G4531*INDEX(TWOPTPCT_COEFFS,1,4)+L4531*INDEX(TWOPTPCT_COEFFS,1,5)+AB4535*AB4537</f>
        <v>#N/A</v>
      </c>
      <c r="AH4532" s="223" t="e">
        <f ca="1">INDEX(FTA_COEFFS,1,1)+O4532*INDEX(FTA_COEFFS,1,2)+N4531*INDEX(FTA_COEFFS,1,3)+(Q4532+R4532)*INDEX(FTA_COEFFS,1,4)+(Q4531+R4531)*INDEX(FTA_COEFFS,1,5)+M4531*INDEX(FTA_COEFFS,1,6)+AC4535*AC4537</f>
        <v>#N/A</v>
      </c>
      <c r="AI4532" s="223" t="e">
        <f ca="1">INDEX(FTPCT_COEFFS,1,1)+P4532*INDEX(FTPCT_COEFFS,1,2)+F4532*INDEX(FTPCT_COEFFS,1,3)+G4531*INDEX(FTPCT_COEFFS,1,4)+AD4535*AD4537</f>
        <v>#N/A</v>
      </c>
      <c r="AJ4532" s="338" t="e">
        <f t="shared" ca="1" si="7827"/>
        <v>#N/A</v>
      </c>
      <c r="AK4532" s="55"/>
      <c r="AL4532" s="55"/>
      <c r="AM4532" s="55"/>
      <c r="AN4532" s="55"/>
      <c r="AO4532" s="55"/>
      <c r="AP4532" s="55"/>
      <c r="AQ4532" s="55"/>
      <c r="AR4532" s="55"/>
    </row>
    <row r="4533" spans="1:45" x14ac:dyDescent="0.3">
      <c r="A4533" s="54" t="e">
        <f ca="1">IF(D4531&gt;(D4532+(AVERAGE(V4531,W4531)-AVERAGE(V4532,W4532))/2)+2.5,C4531,IF(D4532&gt;(D4531+(AVERAGE(V4532,W4532)-AVERAGE(V4531,W4531))/2)+2.5,C4532,"Close"))</f>
        <v>#N/A</v>
      </c>
      <c r="B4533" s="64" t="e">
        <f ca="1">IF(D4532&gt;D4531,C4532,C4531)</f>
        <v>#N/A</v>
      </c>
      <c r="D4533" s="56"/>
      <c r="X4533" s="55"/>
      <c r="Y4533" s="55"/>
      <c r="Z4533" s="55"/>
      <c r="AA4533" s="55"/>
      <c r="AB4533" s="55"/>
      <c r="AC4533" s="337"/>
      <c r="AD4533" s="337"/>
      <c r="AE4533" s="337"/>
      <c r="AF4533" s="337"/>
      <c r="AG4533" s="337"/>
      <c r="AH4533" s="337"/>
      <c r="AI4533" s="337"/>
      <c r="AJ4533" s="337"/>
      <c r="AK4533" s="337"/>
      <c r="AL4533" s="337"/>
      <c r="AM4533" s="55"/>
      <c r="AN4533" s="55"/>
      <c r="AO4533" s="55"/>
      <c r="AP4533" s="55"/>
      <c r="AQ4533" s="55"/>
      <c r="AR4533" s="55"/>
      <c r="AS4533" s="55"/>
    </row>
    <row r="4534" spans="1:45" x14ac:dyDescent="0.3">
      <c r="X4534" s="54" t="s">
        <v>1305</v>
      </c>
      <c r="Y4534" s="54" t="s">
        <v>128</v>
      </c>
      <c r="Z4534" s="54" t="s">
        <v>157</v>
      </c>
      <c r="AA4534" s="54" t="s">
        <v>151</v>
      </c>
      <c r="AB4534" s="54" t="s">
        <v>1327</v>
      </c>
      <c r="AC4534" s="54" t="s">
        <v>129</v>
      </c>
      <c r="AD4534" s="54" t="s">
        <v>116</v>
      </c>
      <c r="AE4534" s="54"/>
      <c r="AF4534" s="54"/>
      <c r="AG4534" s="54"/>
      <c r="AH4534" s="54"/>
      <c r="AI4534" s="54"/>
      <c r="AJ4534" s="54"/>
      <c r="AK4534" s="54"/>
      <c r="AL4534" s="54"/>
      <c r="AM4534" s="54"/>
      <c r="AN4534" s="54"/>
      <c r="AO4534" s="54"/>
      <c r="AP4534" s="54"/>
      <c r="AQ4534" s="54"/>
      <c r="AR4534" s="54"/>
      <c r="AS4534" s="54"/>
    </row>
    <row r="4535" spans="1:45" x14ac:dyDescent="0.3">
      <c r="X4535" s="54"/>
      <c r="Y4535" s="54">
        <f t="shared" ref="Y4535:AD4535" si="7830">Y4528</f>
        <v>6.4436999999999998</v>
      </c>
      <c r="Z4535" s="54">
        <f t="shared" si="7830"/>
        <v>4.9371</v>
      </c>
      <c r="AA4535" s="54">
        <f t="shared" si="7830"/>
        <v>11.350300000000001</v>
      </c>
      <c r="AB4535" s="54">
        <f t="shared" si="7830"/>
        <v>7.1900000000000006E-2</v>
      </c>
      <c r="AC4535" s="54">
        <f t="shared" si="7830"/>
        <v>6.2766000000000002</v>
      </c>
      <c r="AD4535" s="54">
        <f t="shared" si="7830"/>
        <v>11.042999999999999</v>
      </c>
      <c r="AE4535" s="54"/>
      <c r="AF4535" s="336"/>
      <c r="AG4535" s="336"/>
      <c r="AH4535" s="336"/>
      <c r="AI4535" s="54"/>
      <c r="AJ4535" s="54"/>
      <c r="AK4535" s="54"/>
      <c r="AL4535" s="54"/>
      <c r="AM4535" s="54"/>
      <c r="AN4535" s="54"/>
      <c r="AO4535" s="54"/>
      <c r="AP4535" s="54"/>
      <c r="AQ4535" s="54"/>
      <c r="AR4535" s="54"/>
      <c r="AS4535" s="54"/>
    </row>
    <row r="4536" spans="1:45" x14ac:dyDescent="0.3">
      <c r="D4536" s="56"/>
      <c r="X4536" s="336"/>
      <c r="Y4536" s="336">
        <f t="shared" ref="Y4536:AD4599" ca="1" si="7831">1.5*RAND()^2*IF(RAND()&gt;0.5,1,-1)</f>
        <v>-0.9410206934397064</v>
      </c>
      <c r="Z4536" s="336">
        <f t="shared" ca="1" si="7831"/>
        <v>-2.328513268233055E-2</v>
      </c>
      <c r="AA4536" s="336">
        <f t="shared" ca="1" si="7831"/>
        <v>-1.1012017999942874</v>
      </c>
      <c r="AB4536" s="336">
        <f t="shared" ca="1" si="7831"/>
        <v>0.25798412048590941</v>
      </c>
      <c r="AC4536" s="336">
        <f t="shared" ca="1" si="7831"/>
        <v>-0.86691846169351128</v>
      </c>
      <c r="AD4536" s="336">
        <f t="shared" ca="1" si="7831"/>
        <v>-1.2224350311586412</v>
      </c>
      <c r="AE4536" s="336"/>
      <c r="AF4536" s="336"/>
      <c r="AG4536" s="336"/>
      <c r="AH4536" s="336"/>
      <c r="AI4536" s="54"/>
      <c r="AJ4536" s="54"/>
      <c r="AK4536" s="54"/>
      <c r="AL4536" s="336"/>
      <c r="AM4536" s="336"/>
      <c r="AN4536" s="336"/>
      <c r="AO4536" s="336"/>
      <c r="AP4536" s="54"/>
      <c r="AQ4536" s="336"/>
      <c r="AR4536" s="336"/>
      <c r="AS4536" s="336"/>
    </row>
    <row r="4537" spans="1:45" x14ac:dyDescent="0.3">
      <c r="C4537" s="54"/>
      <c r="D4537" s="56"/>
      <c r="Y4537" s="336">
        <f t="shared" ca="1" si="7831"/>
        <v>0.37120887523330581</v>
      </c>
      <c r="Z4537" s="336">
        <f t="shared" ca="1" si="7831"/>
        <v>1.0112809249710115</v>
      </c>
      <c r="AA4537" s="336">
        <f t="shared" ca="1" si="7831"/>
        <v>2.5861737901147618E-2</v>
      </c>
      <c r="AB4537" s="336">
        <f t="shared" ca="1" si="7831"/>
        <v>5.743590468297162E-2</v>
      </c>
      <c r="AC4537" s="336">
        <f t="shared" ca="1" si="7831"/>
        <v>-5.2169189962145569E-2</v>
      </c>
      <c r="AD4537" s="336">
        <f t="shared" ca="1" si="7831"/>
        <v>-0.74082359092674244</v>
      </c>
      <c r="AE4537" s="55"/>
      <c r="AF4537" s="55"/>
      <c r="AG4537" s="55"/>
      <c r="AH4537" s="55"/>
      <c r="AI4537" s="55"/>
      <c r="AJ4537" s="55"/>
      <c r="AK4537" s="55"/>
      <c r="AL4537" s="55"/>
      <c r="AM4537" s="55"/>
      <c r="AN4537" s="55"/>
      <c r="AO4537" s="55"/>
      <c r="AP4537" s="55"/>
      <c r="AQ4537" s="55"/>
      <c r="AR4537" s="55"/>
      <c r="AS4537" s="55"/>
    </row>
    <row r="4538" spans="1:45" x14ac:dyDescent="0.3">
      <c r="B4538" s="54" t="s">
        <v>172</v>
      </c>
      <c r="C4538" s="53">
        <f>C4531</f>
        <v>0</v>
      </c>
      <c r="D4538" s="56" t="e">
        <f t="shared" ref="D4538:D4539" ca="1" si="7832">AJ4538</f>
        <v>#N/A</v>
      </c>
      <c r="E4538" s="52" t="e">
        <f t="shared" ref="E4538:W4538" si="7833">E4531</f>
        <v>#N/A</v>
      </c>
      <c r="F4538" s="52" t="e">
        <f t="shared" si="7833"/>
        <v>#N/A</v>
      </c>
      <c r="G4538" s="52" t="e">
        <f t="shared" si="7833"/>
        <v>#N/A</v>
      </c>
      <c r="H4538" s="52" t="e">
        <f t="shared" si="7833"/>
        <v>#N/A</v>
      </c>
      <c r="I4538" s="52" t="e">
        <f t="shared" si="7833"/>
        <v>#N/A</v>
      </c>
      <c r="J4538" s="52" t="e">
        <f t="shared" si="7833"/>
        <v>#N/A</v>
      </c>
      <c r="K4538" s="52" t="e">
        <f t="shared" si="7833"/>
        <v>#N/A</v>
      </c>
      <c r="L4538" s="52" t="e">
        <f t="shared" si="7833"/>
        <v>#N/A</v>
      </c>
      <c r="M4538" s="52" t="e">
        <f t="shared" si="7833"/>
        <v>#N/A</v>
      </c>
      <c r="N4538" s="52" t="e">
        <f t="shared" si="7833"/>
        <v>#N/A</v>
      </c>
      <c r="O4538" s="52" t="e">
        <f t="shared" si="7833"/>
        <v>#N/A</v>
      </c>
      <c r="P4538" s="52" t="e">
        <f t="shared" si="7833"/>
        <v>#N/A</v>
      </c>
      <c r="Q4538" s="52" t="e">
        <f t="shared" si="7833"/>
        <v>#N/A</v>
      </c>
      <c r="R4538" s="52" t="e">
        <f t="shared" si="7833"/>
        <v>#N/A</v>
      </c>
      <c r="S4538" s="52" t="e">
        <f t="shared" si="7833"/>
        <v>#N/A</v>
      </c>
      <c r="T4538" s="52" t="e">
        <f t="shared" si="7833"/>
        <v>#N/A</v>
      </c>
      <c r="U4538" s="52" t="e">
        <f t="shared" si="7833"/>
        <v>#N/A</v>
      </c>
      <c r="V4538" s="52" t="e">
        <f t="shared" si="7833"/>
        <v>#N/A</v>
      </c>
      <c r="W4538" s="52" t="e">
        <f t="shared" si="7833"/>
        <v>#N/A</v>
      </c>
      <c r="X4538" s="55" t="e">
        <f t="shared" ref="X4538:X4539" si="7834">(H4538-(O4538*P4538)/100-3*(J4538*K4538)/100)/2</f>
        <v>#N/A</v>
      </c>
      <c r="Y4538" s="55" t="e">
        <f t="shared" ref="Y4538:Y4539" si="7835">SUM(X4538,(J4538*K4538/100))/(F4538/100)</f>
        <v>#N/A</v>
      </c>
      <c r="Z4538" s="55" t="e">
        <f t="shared" ref="Z4538" si="7836">U4538*0.5+U4539*0.5</f>
        <v>#N/A</v>
      </c>
      <c r="AA4538" s="55" t="e">
        <f t="shared" ref="AA4538:AA4539" si="7837">J4538/Y4538</f>
        <v>#N/A</v>
      </c>
      <c r="AB4538" s="336" t="e">
        <f t="shared" ref="AB4538:AB4539" si="7838">X4538/(Y4538-J4538)</f>
        <v>#N/A</v>
      </c>
      <c r="AC4538" s="223" t="e">
        <f ca="1">INDEX(FGA_COEFFS,1,1)+Z4538*INDEX(FGA_COEFFS,1,2)+Y4538*INDEX(FGA_COEFFS,1,3)+R4538*INDEX(FGA_COEFFS,1,4)+Q4539*INDEX(FGA_COEFFS,1,5)+S4538*INDEX(FGA_COEFFS,1,6)+T4539*INDEX(FGA_COEFFS,1,7)+M4539*INDEX(FGA_COEFFS,1,8)+Y4542*Y4543</f>
        <v>#N/A</v>
      </c>
      <c r="AD4538" s="223" t="e">
        <f ca="1">INDEX(THREEPTA_COEFFS,1,1)+AC4538*INDEX(THREEPTA_COEFFS,1,2)+J4538*INDEX(THREEPTA_COEFFS,1,3)+AA4538*INDEX(THREEPTA_COEFFS,1,4)+K4538*INDEX(THREEPTA_COEFFS,1,5)+L4539*INDEX(THREEPTA_COEFFS,1,6)+Z4542*Z4543</f>
        <v>#N/A</v>
      </c>
      <c r="AE4538" s="223" t="e">
        <f ca="1">INDEX(THREEPTPCT_COEFFS,1,1)+K4538*INDEX(THREEPTPCT_COEFFS,1,2)+L4539*INDEX(THREEPTPCT_COEFFS,1,3)+AA4542*AA4543</f>
        <v>#N/A</v>
      </c>
      <c r="AF4538" s="55" t="e">
        <f t="shared" ref="AF4538:AF4539" ca="1" si="7839">AC4538-AD4538</f>
        <v>#N/A</v>
      </c>
      <c r="AG4538" s="223" t="e">
        <f ca="1">INDEX(TWOPTPCT_COEFFS,1,1)+AB4538*INDEX(TWOPTPCT_COEFFS,1,2)+I4539*INDEX(TWOPTPCT_COEFFS,1,3)+G4539*INDEX(TWOPTPCT_COEFFS,1,4)+L4539*INDEX(TWOPTPCT_COEFFS,1,5)+AB4542*AB4543</f>
        <v>#N/A</v>
      </c>
      <c r="AH4538" s="223" t="e">
        <f ca="1">INDEX(FTA_COEFFS,1,1)+O4538*INDEX(FTA_COEFFS,1,2)+N4539*INDEX(FTA_COEFFS,1,3)+(Q4538+R4538)*INDEX(FTA_COEFFS,1,4)+(Q4539+R4539)*INDEX(FTA_COEFFS,1,5)+M4539*INDEX(FTA_COEFFS,1,6)+AC4542*AC4543</f>
        <v>#N/A</v>
      </c>
      <c r="AI4538" s="223" t="e">
        <f ca="1">INDEX(FTPCT_COEFFS,1,1)+P4538*INDEX(FTPCT_COEFFS,1,2)+F4538*INDEX(FTPCT_COEFFS,1,3)+G4539*INDEX(FTPCT_COEFFS,1,4)+AD4542*AD4543</f>
        <v>#N/A</v>
      </c>
      <c r="AJ4538" s="338" t="e">
        <f t="shared" ref="AJ4538:AJ4539" ca="1" si="7840">AD4538*AE4538/100+AF4538*AG4538+AH4538*AI4538/100</f>
        <v>#N/A</v>
      </c>
      <c r="AK4538" s="55"/>
      <c r="AL4538" s="55"/>
      <c r="AM4538" s="55"/>
      <c r="AN4538" s="55"/>
      <c r="AO4538" s="55"/>
      <c r="AP4538" s="55"/>
      <c r="AQ4538" s="55"/>
      <c r="AR4538" s="55"/>
    </row>
    <row r="4539" spans="1:45" x14ac:dyDescent="0.3">
      <c r="B4539" s="54" t="s">
        <v>175</v>
      </c>
      <c r="C4539" s="54">
        <f>C4532</f>
        <v>0</v>
      </c>
      <c r="D4539" s="56" t="e">
        <f t="shared" ca="1" si="7832"/>
        <v>#N/A</v>
      </c>
      <c r="E4539" s="52" t="e">
        <f t="shared" ref="E4539:W4539" si="7841">E4532</f>
        <v>#N/A</v>
      </c>
      <c r="F4539" s="52" t="e">
        <f t="shared" si="7841"/>
        <v>#N/A</v>
      </c>
      <c r="G4539" s="52" t="e">
        <f t="shared" si="7841"/>
        <v>#N/A</v>
      </c>
      <c r="H4539" s="52" t="e">
        <f t="shared" si="7841"/>
        <v>#N/A</v>
      </c>
      <c r="I4539" s="52" t="e">
        <f t="shared" si="7841"/>
        <v>#N/A</v>
      </c>
      <c r="J4539" s="52" t="e">
        <f t="shared" si="7841"/>
        <v>#N/A</v>
      </c>
      <c r="K4539" s="52" t="e">
        <f t="shared" si="7841"/>
        <v>#N/A</v>
      </c>
      <c r="L4539" s="52" t="e">
        <f t="shared" si="7841"/>
        <v>#N/A</v>
      </c>
      <c r="M4539" s="52" t="e">
        <f t="shared" si="7841"/>
        <v>#N/A</v>
      </c>
      <c r="N4539" s="52" t="e">
        <f t="shared" si="7841"/>
        <v>#N/A</v>
      </c>
      <c r="O4539" s="52" t="e">
        <f t="shared" si="7841"/>
        <v>#N/A</v>
      </c>
      <c r="P4539" s="52" t="e">
        <f t="shared" si="7841"/>
        <v>#N/A</v>
      </c>
      <c r="Q4539" s="52" t="e">
        <f t="shared" si="7841"/>
        <v>#N/A</v>
      </c>
      <c r="R4539" s="52" t="e">
        <f t="shared" si="7841"/>
        <v>#N/A</v>
      </c>
      <c r="S4539" s="52" t="e">
        <f t="shared" si="7841"/>
        <v>#N/A</v>
      </c>
      <c r="T4539" s="52" t="e">
        <f t="shared" si="7841"/>
        <v>#N/A</v>
      </c>
      <c r="U4539" s="52" t="e">
        <f t="shared" si="7841"/>
        <v>#N/A</v>
      </c>
      <c r="V4539" s="52" t="e">
        <f t="shared" si="7841"/>
        <v>#N/A</v>
      </c>
      <c r="W4539" s="52" t="e">
        <f t="shared" si="7841"/>
        <v>#N/A</v>
      </c>
      <c r="X4539" s="55" t="e">
        <f t="shared" si="7834"/>
        <v>#N/A</v>
      </c>
      <c r="Y4539" s="55" t="e">
        <f t="shared" si="7835"/>
        <v>#N/A</v>
      </c>
      <c r="Z4539" s="55" t="e">
        <f t="shared" ref="Z4539" si="7842">Z4538</f>
        <v>#N/A</v>
      </c>
      <c r="AA4539" s="55" t="e">
        <f t="shared" si="7837"/>
        <v>#N/A</v>
      </c>
      <c r="AB4539" s="336" t="e">
        <f t="shared" si="7838"/>
        <v>#N/A</v>
      </c>
      <c r="AC4539" s="223" t="e">
        <f ca="1">INDEX(FGA_COEFFS,1,1)+Z4539*INDEX(FGA_COEFFS,1,2)+Y4539*INDEX(FGA_COEFFS,1,3)+R4539*INDEX(FGA_COEFFS,1,4)+Q4538*INDEX(FGA_COEFFS,1,5)+S4539*INDEX(FGA_COEFFS,1,6)+T4538*INDEX(FGA_COEFFS,1,7)+M4538*INDEX(FGA_COEFFS,1,8)+Y4542*Y4544</f>
        <v>#N/A</v>
      </c>
      <c r="AD4539" s="223" t="e">
        <f ca="1">INDEX(THREEPTA_COEFFS,1,1)+AC4539*INDEX(THREEPTA_COEFFS,1,2)+J4539*INDEX(THREEPTA_COEFFS,1,3)+AA4539*INDEX(THREEPTA_COEFFS,1,4)+K4539*INDEX(THREEPTA_COEFFS,1,5)+L4538*INDEX(THREEPTA_COEFFS,1,6)+Z4542*Z4544</f>
        <v>#N/A</v>
      </c>
      <c r="AE4539" s="223" t="e">
        <f ca="1">INDEX(THREEPTPCT_COEFFS,1,1)+K4539*INDEX(THREEPTPCT_COEFFS,1,2)+L4538*INDEX(THREEPTPCT_COEFFS,1,3)+AA4542*AA4544</f>
        <v>#N/A</v>
      </c>
      <c r="AF4539" s="55" t="e">
        <f t="shared" ca="1" si="7839"/>
        <v>#N/A</v>
      </c>
      <c r="AG4539" s="223" t="e">
        <f ca="1">INDEX(TWOPTPCT_COEFFS,1,1)+AB4539*INDEX(TWOPTPCT_COEFFS,1,2)+I4538*INDEX(TWOPTPCT_COEFFS,1,3)+G4538*INDEX(TWOPTPCT_COEFFS,1,4)+L4538*INDEX(TWOPTPCT_COEFFS,1,5)+AB4542*AB4544</f>
        <v>#N/A</v>
      </c>
      <c r="AH4539" s="223" t="e">
        <f ca="1">INDEX(FTA_COEFFS,1,1)+O4539*INDEX(FTA_COEFFS,1,2)+N4538*INDEX(FTA_COEFFS,1,3)+(Q4539+R4539)*INDEX(FTA_COEFFS,1,4)+(Q4538+R4538)*INDEX(FTA_COEFFS,1,5)+M4538*INDEX(FTA_COEFFS,1,6)+AC4542*AC4544</f>
        <v>#N/A</v>
      </c>
      <c r="AI4539" s="223" t="e">
        <f ca="1">INDEX(FTPCT_COEFFS,1,1)+P4539*INDEX(FTPCT_COEFFS,1,2)+F4539*INDEX(FTPCT_COEFFS,1,3)+G4538*INDEX(FTPCT_COEFFS,1,4)+AD4542*AD4544</f>
        <v>#N/A</v>
      </c>
      <c r="AJ4539" s="338" t="e">
        <f t="shared" ca="1" si="7840"/>
        <v>#N/A</v>
      </c>
      <c r="AK4539" s="55"/>
      <c r="AL4539" s="55"/>
      <c r="AM4539" s="55"/>
      <c r="AN4539" s="55"/>
      <c r="AO4539" s="55"/>
      <c r="AP4539" s="55"/>
      <c r="AQ4539" s="55"/>
      <c r="AR4539" s="55"/>
    </row>
    <row r="4540" spans="1:45" x14ac:dyDescent="0.3">
      <c r="A4540" s="54" t="e">
        <f ca="1">IF(D4538&gt;(D4539+(AVERAGE(V4538,W4538)-AVERAGE(V4539,W4539))/2)+2.5,C4538,IF(D4539&gt;(D4538+(AVERAGE(V4539,W4539)-AVERAGE(V4538,W4538))/2)+2.5,C4539,"Close"))</f>
        <v>#N/A</v>
      </c>
      <c r="B4540" s="64" t="e">
        <f ca="1">IF(D4539&gt;D4538,C4539,C4538)</f>
        <v>#N/A</v>
      </c>
      <c r="D4540" s="56"/>
      <c r="X4540" s="55"/>
      <c r="Y4540" s="55"/>
      <c r="Z4540" s="55"/>
      <c r="AA4540" s="55"/>
      <c r="AB4540" s="55"/>
      <c r="AC4540" s="337"/>
      <c r="AD4540" s="337"/>
      <c r="AE4540" s="337"/>
      <c r="AF4540" s="337"/>
      <c r="AG4540" s="337"/>
      <c r="AH4540" s="337"/>
      <c r="AI4540" s="337"/>
      <c r="AJ4540" s="337"/>
      <c r="AK4540" s="337"/>
      <c r="AL4540" s="337"/>
      <c r="AM4540" s="55"/>
      <c r="AN4540" s="55"/>
      <c r="AO4540" s="55"/>
      <c r="AP4540" s="55"/>
      <c r="AQ4540" s="55"/>
      <c r="AR4540" s="55"/>
      <c r="AS4540" s="55"/>
    </row>
    <row r="4541" spans="1:45" x14ac:dyDescent="0.3">
      <c r="X4541" s="54" t="s">
        <v>1305</v>
      </c>
      <c r="Y4541" s="54" t="s">
        <v>128</v>
      </c>
      <c r="Z4541" s="54" t="s">
        <v>157</v>
      </c>
      <c r="AA4541" s="54" t="s">
        <v>151</v>
      </c>
      <c r="AB4541" s="54" t="s">
        <v>1327</v>
      </c>
      <c r="AC4541" s="54" t="s">
        <v>129</v>
      </c>
      <c r="AD4541" s="54" t="s">
        <v>116</v>
      </c>
      <c r="AE4541" s="54"/>
      <c r="AF4541" s="54"/>
      <c r="AG4541" s="54"/>
      <c r="AH4541" s="54"/>
      <c r="AI4541" s="54"/>
      <c r="AJ4541" s="54"/>
      <c r="AK4541" s="54"/>
      <c r="AL4541" s="54"/>
      <c r="AM4541" s="54"/>
      <c r="AN4541" s="54"/>
      <c r="AO4541" s="54"/>
      <c r="AP4541" s="54"/>
      <c r="AQ4541" s="54"/>
      <c r="AR4541" s="54"/>
      <c r="AS4541" s="54"/>
    </row>
    <row r="4542" spans="1:45" x14ac:dyDescent="0.3">
      <c r="X4542" s="54"/>
      <c r="Y4542" s="54">
        <f t="shared" ref="Y4542:AD4542" si="7843">Y4535</f>
        <v>6.4436999999999998</v>
      </c>
      <c r="Z4542" s="54">
        <f t="shared" si="7843"/>
        <v>4.9371</v>
      </c>
      <c r="AA4542" s="54">
        <f t="shared" si="7843"/>
        <v>11.350300000000001</v>
      </c>
      <c r="AB4542" s="54">
        <f t="shared" si="7843"/>
        <v>7.1900000000000006E-2</v>
      </c>
      <c r="AC4542" s="54">
        <f t="shared" si="7843"/>
        <v>6.2766000000000002</v>
      </c>
      <c r="AD4542" s="54">
        <f t="shared" si="7843"/>
        <v>11.042999999999999</v>
      </c>
      <c r="AE4542" s="54"/>
      <c r="AF4542" s="336"/>
      <c r="AG4542" s="336"/>
      <c r="AH4542" s="336"/>
      <c r="AI4542" s="54"/>
      <c r="AJ4542" s="54"/>
      <c r="AK4542" s="54"/>
      <c r="AL4542" s="54"/>
      <c r="AM4542" s="54"/>
      <c r="AN4542" s="54"/>
      <c r="AO4542" s="54"/>
      <c r="AP4542" s="54"/>
      <c r="AQ4542" s="54"/>
      <c r="AR4542" s="54"/>
      <c r="AS4542" s="54"/>
    </row>
    <row r="4543" spans="1:45" x14ac:dyDescent="0.3">
      <c r="D4543" s="56"/>
      <c r="X4543" s="336"/>
      <c r="Y4543" s="336">
        <f t="shared" ca="1" si="7831"/>
        <v>0.97991082016556041</v>
      </c>
      <c r="Z4543" s="336">
        <f t="shared" ca="1" si="7831"/>
        <v>-5.7895258065346733E-2</v>
      </c>
      <c r="AA4543" s="336">
        <f t="shared" ca="1" si="7831"/>
        <v>-0.98906742108794088</v>
      </c>
      <c r="AB4543" s="336">
        <f t="shared" ca="1" si="7831"/>
        <v>0.39637634102595765</v>
      </c>
      <c r="AC4543" s="336">
        <f t="shared" ca="1" si="7831"/>
        <v>0.35081723271325627</v>
      </c>
      <c r="AD4543" s="336">
        <f t="shared" ca="1" si="7831"/>
        <v>0.39121175994142887</v>
      </c>
      <c r="AE4543" s="336"/>
      <c r="AF4543" s="336"/>
      <c r="AG4543" s="336"/>
      <c r="AH4543" s="336"/>
      <c r="AI4543" s="54"/>
      <c r="AJ4543" s="54"/>
      <c r="AK4543" s="54"/>
      <c r="AL4543" s="336"/>
      <c r="AM4543" s="336"/>
      <c r="AN4543" s="336"/>
      <c r="AO4543" s="336"/>
      <c r="AP4543" s="54"/>
      <c r="AQ4543" s="336"/>
      <c r="AR4543" s="336"/>
      <c r="AS4543" s="336"/>
    </row>
    <row r="4544" spans="1:45" x14ac:dyDescent="0.3">
      <c r="C4544" s="54"/>
      <c r="D4544" s="56"/>
      <c r="Y4544" s="336">
        <f t="shared" ca="1" si="7831"/>
        <v>-0.71137597777562589</v>
      </c>
      <c r="Z4544" s="336">
        <f t="shared" ca="1" si="7831"/>
        <v>0.54461704410669032</v>
      </c>
      <c r="AA4544" s="336">
        <f t="shared" ca="1" si="7831"/>
        <v>0.56800591983019788</v>
      </c>
      <c r="AB4544" s="336">
        <f t="shared" ca="1" si="7831"/>
        <v>-3.5910033579317567E-2</v>
      </c>
      <c r="AC4544" s="336">
        <f t="shared" ca="1" si="7831"/>
        <v>0.86426839685917245</v>
      </c>
      <c r="AD4544" s="336">
        <f t="shared" ca="1" si="7831"/>
        <v>0.18005258072309765</v>
      </c>
      <c r="AE4544" s="55"/>
      <c r="AF4544" s="55"/>
      <c r="AG4544" s="55"/>
      <c r="AH4544" s="55"/>
      <c r="AI4544" s="55"/>
      <c r="AJ4544" s="55"/>
      <c r="AK4544" s="55"/>
      <c r="AL4544" s="55"/>
      <c r="AM4544" s="55"/>
      <c r="AN4544" s="55"/>
      <c r="AO4544" s="55"/>
      <c r="AP4544" s="55"/>
      <c r="AQ4544" s="55"/>
      <c r="AR4544" s="55"/>
      <c r="AS4544" s="55"/>
    </row>
    <row r="4545" spans="1:45" x14ac:dyDescent="0.3">
      <c r="B4545" s="54" t="s">
        <v>172</v>
      </c>
      <c r="C4545" s="53">
        <f>C4538</f>
        <v>0</v>
      </c>
      <c r="D4545" s="56" t="e">
        <f t="shared" ref="D4545:D4546" ca="1" si="7844">AJ4545</f>
        <v>#N/A</v>
      </c>
      <c r="E4545" s="52" t="e">
        <f t="shared" ref="E4545:W4545" si="7845">E4538</f>
        <v>#N/A</v>
      </c>
      <c r="F4545" s="52" t="e">
        <f t="shared" si="7845"/>
        <v>#N/A</v>
      </c>
      <c r="G4545" s="52" t="e">
        <f t="shared" si="7845"/>
        <v>#N/A</v>
      </c>
      <c r="H4545" s="52" t="e">
        <f t="shared" si="7845"/>
        <v>#N/A</v>
      </c>
      <c r="I4545" s="52" t="e">
        <f t="shared" si="7845"/>
        <v>#N/A</v>
      </c>
      <c r="J4545" s="52" t="e">
        <f t="shared" si="7845"/>
        <v>#N/A</v>
      </c>
      <c r="K4545" s="52" t="e">
        <f t="shared" si="7845"/>
        <v>#N/A</v>
      </c>
      <c r="L4545" s="52" t="e">
        <f t="shared" si="7845"/>
        <v>#N/A</v>
      </c>
      <c r="M4545" s="52" t="e">
        <f t="shared" si="7845"/>
        <v>#N/A</v>
      </c>
      <c r="N4545" s="52" t="e">
        <f t="shared" si="7845"/>
        <v>#N/A</v>
      </c>
      <c r="O4545" s="52" t="e">
        <f t="shared" si="7845"/>
        <v>#N/A</v>
      </c>
      <c r="P4545" s="52" t="e">
        <f t="shared" si="7845"/>
        <v>#N/A</v>
      </c>
      <c r="Q4545" s="52" t="e">
        <f t="shared" si="7845"/>
        <v>#N/A</v>
      </c>
      <c r="R4545" s="52" t="e">
        <f t="shared" si="7845"/>
        <v>#N/A</v>
      </c>
      <c r="S4545" s="52" t="e">
        <f t="shared" si="7845"/>
        <v>#N/A</v>
      </c>
      <c r="T4545" s="52" t="e">
        <f t="shared" si="7845"/>
        <v>#N/A</v>
      </c>
      <c r="U4545" s="52" t="e">
        <f t="shared" si="7845"/>
        <v>#N/A</v>
      </c>
      <c r="V4545" s="52" t="e">
        <f t="shared" si="7845"/>
        <v>#N/A</v>
      </c>
      <c r="W4545" s="52" t="e">
        <f t="shared" si="7845"/>
        <v>#N/A</v>
      </c>
      <c r="X4545" s="55" t="e">
        <f t="shared" ref="X4545:X4546" si="7846">(H4545-(O4545*P4545)/100-3*(J4545*K4545)/100)/2</f>
        <v>#N/A</v>
      </c>
      <c r="Y4545" s="55" t="e">
        <f t="shared" ref="Y4545:Y4546" si="7847">SUM(X4545,(J4545*K4545/100))/(F4545/100)</f>
        <v>#N/A</v>
      </c>
      <c r="Z4545" s="55" t="e">
        <f t="shared" ref="Z4545" si="7848">U4545*0.5+U4546*0.5</f>
        <v>#N/A</v>
      </c>
      <c r="AA4545" s="55" t="e">
        <f t="shared" ref="AA4545:AA4546" si="7849">J4545/Y4545</f>
        <v>#N/A</v>
      </c>
      <c r="AB4545" s="336" t="e">
        <f t="shared" ref="AB4545:AB4546" si="7850">X4545/(Y4545-J4545)</f>
        <v>#N/A</v>
      </c>
      <c r="AC4545" s="223" t="e">
        <f ca="1">INDEX(FGA_COEFFS,1,1)+Z4545*INDEX(FGA_COEFFS,1,2)+Y4545*INDEX(FGA_COEFFS,1,3)+R4545*INDEX(FGA_COEFFS,1,4)+Q4546*INDEX(FGA_COEFFS,1,5)+S4545*INDEX(FGA_COEFFS,1,6)+T4546*INDEX(FGA_COEFFS,1,7)+M4546*INDEX(FGA_COEFFS,1,8)+Y4549*Y4550</f>
        <v>#N/A</v>
      </c>
      <c r="AD4545" s="223" t="e">
        <f ca="1">INDEX(THREEPTA_COEFFS,1,1)+AC4545*INDEX(THREEPTA_COEFFS,1,2)+J4545*INDEX(THREEPTA_COEFFS,1,3)+AA4545*INDEX(THREEPTA_COEFFS,1,4)+K4545*INDEX(THREEPTA_COEFFS,1,5)+L4546*INDEX(THREEPTA_COEFFS,1,6)+Z4549*Z4550</f>
        <v>#N/A</v>
      </c>
      <c r="AE4545" s="223" t="e">
        <f ca="1">INDEX(THREEPTPCT_COEFFS,1,1)+K4545*INDEX(THREEPTPCT_COEFFS,1,2)+L4546*INDEX(THREEPTPCT_COEFFS,1,3)+AA4549*AA4550</f>
        <v>#N/A</v>
      </c>
      <c r="AF4545" s="55" t="e">
        <f t="shared" ref="AF4545:AF4546" ca="1" si="7851">AC4545-AD4545</f>
        <v>#N/A</v>
      </c>
      <c r="AG4545" s="223" t="e">
        <f ca="1">INDEX(TWOPTPCT_COEFFS,1,1)+AB4545*INDEX(TWOPTPCT_COEFFS,1,2)+I4546*INDEX(TWOPTPCT_COEFFS,1,3)+G4546*INDEX(TWOPTPCT_COEFFS,1,4)+L4546*INDEX(TWOPTPCT_COEFFS,1,5)+AB4549*AB4550</f>
        <v>#N/A</v>
      </c>
      <c r="AH4545" s="223" t="e">
        <f ca="1">INDEX(FTA_COEFFS,1,1)+O4545*INDEX(FTA_COEFFS,1,2)+N4546*INDEX(FTA_COEFFS,1,3)+(Q4545+R4545)*INDEX(FTA_COEFFS,1,4)+(Q4546+R4546)*INDEX(FTA_COEFFS,1,5)+M4546*INDEX(FTA_COEFFS,1,6)+AC4549*AC4550</f>
        <v>#N/A</v>
      </c>
      <c r="AI4545" s="223" t="e">
        <f ca="1">INDEX(FTPCT_COEFFS,1,1)+P4545*INDEX(FTPCT_COEFFS,1,2)+F4545*INDEX(FTPCT_COEFFS,1,3)+G4546*INDEX(FTPCT_COEFFS,1,4)+AD4549*AD4550</f>
        <v>#N/A</v>
      </c>
      <c r="AJ4545" s="338" t="e">
        <f t="shared" ref="AJ4545:AJ4546" ca="1" si="7852">AD4545*AE4545/100+AF4545*AG4545+AH4545*AI4545/100</f>
        <v>#N/A</v>
      </c>
      <c r="AK4545" s="55"/>
      <c r="AL4545" s="55"/>
      <c r="AM4545" s="55"/>
      <c r="AN4545" s="55"/>
      <c r="AO4545" s="55"/>
      <c r="AP4545" s="55"/>
      <c r="AQ4545" s="55"/>
      <c r="AR4545" s="55"/>
    </row>
    <row r="4546" spans="1:45" x14ac:dyDescent="0.3">
      <c r="B4546" s="54" t="s">
        <v>175</v>
      </c>
      <c r="C4546" s="54">
        <f>C4539</f>
        <v>0</v>
      </c>
      <c r="D4546" s="56" t="e">
        <f t="shared" ca="1" si="7844"/>
        <v>#N/A</v>
      </c>
      <c r="E4546" s="52" t="e">
        <f t="shared" ref="E4546:W4546" si="7853">E4539</f>
        <v>#N/A</v>
      </c>
      <c r="F4546" s="52" t="e">
        <f t="shared" si="7853"/>
        <v>#N/A</v>
      </c>
      <c r="G4546" s="52" t="e">
        <f t="shared" si="7853"/>
        <v>#N/A</v>
      </c>
      <c r="H4546" s="52" t="e">
        <f t="shared" si="7853"/>
        <v>#N/A</v>
      </c>
      <c r="I4546" s="52" t="e">
        <f t="shared" si="7853"/>
        <v>#N/A</v>
      </c>
      <c r="J4546" s="52" t="e">
        <f t="shared" si="7853"/>
        <v>#N/A</v>
      </c>
      <c r="K4546" s="52" t="e">
        <f t="shared" si="7853"/>
        <v>#N/A</v>
      </c>
      <c r="L4546" s="52" t="e">
        <f t="shared" si="7853"/>
        <v>#N/A</v>
      </c>
      <c r="M4546" s="52" t="e">
        <f t="shared" si="7853"/>
        <v>#N/A</v>
      </c>
      <c r="N4546" s="52" t="e">
        <f t="shared" si="7853"/>
        <v>#N/A</v>
      </c>
      <c r="O4546" s="52" t="e">
        <f t="shared" si="7853"/>
        <v>#N/A</v>
      </c>
      <c r="P4546" s="52" t="e">
        <f t="shared" si="7853"/>
        <v>#N/A</v>
      </c>
      <c r="Q4546" s="52" t="e">
        <f t="shared" si="7853"/>
        <v>#N/A</v>
      </c>
      <c r="R4546" s="52" t="e">
        <f t="shared" si="7853"/>
        <v>#N/A</v>
      </c>
      <c r="S4546" s="52" t="e">
        <f t="shared" si="7853"/>
        <v>#N/A</v>
      </c>
      <c r="T4546" s="52" t="e">
        <f t="shared" si="7853"/>
        <v>#N/A</v>
      </c>
      <c r="U4546" s="52" t="e">
        <f t="shared" si="7853"/>
        <v>#N/A</v>
      </c>
      <c r="V4546" s="52" t="e">
        <f t="shared" si="7853"/>
        <v>#N/A</v>
      </c>
      <c r="W4546" s="52" t="e">
        <f t="shared" si="7853"/>
        <v>#N/A</v>
      </c>
      <c r="X4546" s="55" t="e">
        <f t="shared" si="7846"/>
        <v>#N/A</v>
      </c>
      <c r="Y4546" s="55" t="e">
        <f t="shared" si="7847"/>
        <v>#N/A</v>
      </c>
      <c r="Z4546" s="55" t="e">
        <f t="shared" ref="Z4546" si="7854">Z4545</f>
        <v>#N/A</v>
      </c>
      <c r="AA4546" s="55" t="e">
        <f t="shared" si="7849"/>
        <v>#N/A</v>
      </c>
      <c r="AB4546" s="336" t="e">
        <f t="shared" si="7850"/>
        <v>#N/A</v>
      </c>
      <c r="AC4546" s="223" t="e">
        <f ca="1">INDEX(FGA_COEFFS,1,1)+Z4546*INDEX(FGA_COEFFS,1,2)+Y4546*INDEX(FGA_COEFFS,1,3)+R4546*INDEX(FGA_COEFFS,1,4)+Q4545*INDEX(FGA_COEFFS,1,5)+S4546*INDEX(FGA_COEFFS,1,6)+T4545*INDEX(FGA_COEFFS,1,7)+M4545*INDEX(FGA_COEFFS,1,8)+Y4549*Y4551</f>
        <v>#N/A</v>
      </c>
      <c r="AD4546" s="223" t="e">
        <f ca="1">INDEX(THREEPTA_COEFFS,1,1)+AC4546*INDEX(THREEPTA_COEFFS,1,2)+J4546*INDEX(THREEPTA_COEFFS,1,3)+AA4546*INDEX(THREEPTA_COEFFS,1,4)+K4546*INDEX(THREEPTA_COEFFS,1,5)+L4545*INDEX(THREEPTA_COEFFS,1,6)+Z4549*Z4551</f>
        <v>#N/A</v>
      </c>
      <c r="AE4546" s="223" t="e">
        <f ca="1">INDEX(THREEPTPCT_COEFFS,1,1)+K4546*INDEX(THREEPTPCT_COEFFS,1,2)+L4545*INDEX(THREEPTPCT_COEFFS,1,3)+AA4549*AA4551</f>
        <v>#N/A</v>
      </c>
      <c r="AF4546" s="55" t="e">
        <f t="shared" ca="1" si="7851"/>
        <v>#N/A</v>
      </c>
      <c r="AG4546" s="223" t="e">
        <f ca="1">INDEX(TWOPTPCT_COEFFS,1,1)+AB4546*INDEX(TWOPTPCT_COEFFS,1,2)+I4545*INDEX(TWOPTPCT_COEFFS,1,3)+G4545*INDEX(TWOPTPCT_COEFFS,1,4)+L4545*INDEX(TWOPTPCT_COEFFS,1,5)+AB4549*AB4551</f>
        <v>#N/A</v>
      </c>
      <c r="AH4546" s="223" t="e">
        <f ca="1">INDEX(FTA_COEFFS,1,1)+O4546*INDEX(FTA_COEFFS,1,2)+N4545*INDEX(FTA_COEFFS,1,3)+(Q4546+R4546)*INDEX(FTA_COEFFS,1,4)+(Q4545+R4545)*INDEX(FTA_COEFFS,1,5)+M4545*INDEX(FTA_COEFFS,1,6)+AC4549*AC4551</f>
        <v>#N/A</v>
      </c>
      <c r="AI4546" s="223" t="e">
        <f ca="1">INDEX(FTPCT_COEFFS,1,1)+P4546*INDEX(FTPCT_COEFFS,1,2)+F4546*INDEX(FTPCT_COEFFS,1,3)+G4545*INDEX(FTPCT_COEFFS,1,4)+AD4549*AD4551</f>
        <v>#N/A</v>
      </c>
      <c r="AJ4546" s="338" t="e">
        <f t="shared" ca="1" si="7852"/>
        <v>#N/A</v>
      </c>
      <c r="AK4546" s="55"/>
      <c r="AL4546" s="55"/>
      <c r="AM4546" s="55"/>
      <c r="AN4546" s="55"/>
      <c r="AO4546" s="55"/>
      <c r="AP4546" s="55"/>
      <c r="AQ4546" s="55"/>
      <c r="AR4546" s="55"/>
    </row>
    <row r="4547" spans="1:45" x14ac:dyDescent="0.3">
      <c r="A4547" s="54" t="e">
        <f ca="1">IF(D4545&gt;(D4546+(AVERAGE(V4545,W4545)-AVERAGE(V4546,W4546))/2)+2.5,C4545,IF(D4546&gt;(D4545+(AVERAGE(V4546,W4546)-AVERAGE(V4545,W4545))/2)+2.5,C4546,"Close"))</f>
        <v>#N/A</v>
      </c>
      <c r="B4547" s="64" t="e">
        <f ca="1">IF(D4546&gt;D4545,C4546,C4545)</f>
        <v>#N/A</v>
      </c>
      <c r="D4547" s="56"/>
      <c r="X4547" s="55"/>
      <c r="Y4547" s="55"/>
      <c r="Z4547" s="55"/>
      <c r="AA4547" s="55"/>
      <c r="AB4547" s="55"/>
      <c r="AC4547" s="337"/>
      <c r="AD4547" s="337"/>
      <c r="AE4547" s="337"/>
      <c r="AF4547" s="337"/>
      <c r="AG4547" s="337"/>
      <c r="AH4547" s="337"/>
      <c r="AI4547" s="337"/>
      <c r="AJ4547" s="337"/>
      <c r="AK4547" s="337"/>
      <c r="AL4547" s="337"/>
      <c r="AM4547" s="55"/>
      <c r="AN4547" s="55"/>
      <c r="AO4547" s="55"/>
      <c r="AP4547" s="55"/>
      <c r="AQ4547" s="55"/>
      <c r="AR4547" s="55"/>
      <c r="AS4547" s="55"/>
    </row>
    <row r="4548" spans="1:45" x14ac:dyDescent="0.3">
      <c r="X4548" s="54" t="s">
        <v>1305</v>
      </c>
      <c r="Y4548" s="54" t="s">
        <v>128</v>
      </c>
      <c r="Z4548" s="54" t="s">
        <v>157</v>
      </c>
      <c r="AA4548" s="54" t="s">
        <v>151</v>
      </c>
      <c r="AB4548" s="54" t="s">
        <v>1327</v>
      </c>
      <c r="AC4548" s="54" t="s">
        <v>129</v>
      </c>
      <c r="AD4548" s="54" t="s">
        <v>116</v>
      </c>
      <c r="AE4548" s="54"/>
      <c r="AF4548" s="54"/>
      <c r="AG4548" s="54"/>
      <c r="AH4548" s="54"/>
      <c r="AI4548" s="54"/>
      <c r="AJ4548" s="54"/>
      <c r="AK4548" s="54"/>
      <c r="AL4548" s="54"/>
      <c r="AM4548" s="54"/>
      <c r="AN4548" s="54"/>
      <c r="AO4548" s="54"/>
      <c r="AP4548" s="54"/>
      <c r="AQ4548" s="54"/>
      <c r="AR4548" s="54"/>
      <c r="AS4548" s="54"/>
    </row>
    <row r="4549" spans="1:45" x14ac:dyDescent="0.3">
      <c r="X4549" s="54"/>
      <c r="Y4549" s="54">
        <f t="shared" ref="Y4549:AD4549" si="7855">Y4542</f>
        <v>6.4436999999999998</v>
      </c>
      <c r="Z4549" s="54">
        <f t="shared" si="7855"/>
        <v>4.9371</v>
      </c>
      <c r="AA4549" s="54">
        <f t="shared" si="7855"/>
        <v>11.350300000000001</v>
      </c>
      <c r="AB4549" s="54">
        <f t="shared" si="7855"/>
        <v>7.1900000000000006E-2</v>
      </c>
      <c r="AC4549" s="54">
        <f t="shared" si="7855"/>
        <v>6.2766000000000002</v>
      </c>
      <c r="AD4549" s="54">
        <f t="shared" si="7855"/>
        <v>11.042999999999999</v>
      </c>
      <c r="AE4549" s="54"/>
      <c r="AF4549" s="336"/>
      <c r="AG4549" s="336"/>
      <c r="AH4549" s="336"/>
      <c r="AI4549" s="54"/>
      <c r="AJ4549" s="54"/>
      <c r="AK4549" s="54"/>
      <c r="AL4549" s="54"/>
      <c r="AM4549" s="54"/>
      <c r="AN4549" s="54"/>
      <c r="AO4549" s="54"/>
      <c r="AP4549" s="54"/>
      <c r="AQ4549" s="54"/>
      <c r="AR4549" s="54"/>
      <c r="AS4549" s="54"/>
    </row>
    <row r="4550" spans="1:45" x14ac:dyDescent="0.3">
      <c r="D4550" s="56"/>
      <c r="X4550" s="336"/>
      <c r="Y4550" s="336">
        <f t="shared" ca="1" si="7831"/>
        <v>-0.30183327443405161</v>
      </c>
      <c r="Z4550" s="336">
        <f t="shared" ca="1" si="7831"/>
        <v>-2.2709931521894548E-3</v>
      </c>
      <c r="AA4550" s="336">
        <f t="shared" ca="1" si="7831"/>
        <v>0.25256432546108071</v>
      </c>
      <c r="AB4550" s="336">
        <f t="shared" ca="1" si="7831"/>
        <v>-0.52090616836946002</v>
      </c>
      <c r="AC4550" s="336">
        <f t="shared" ca="1" si="7831"/>
        <v>4.4258450705103279E-2</v>
      </c>
      <c r="AD4550" s="336">
        <f t="shared" ca="1" si="7831"/>
        <v>-5.5962471920467778E-2</v>
      </c>
      <c r="AE4550" s="336"/>
      <c r="AF4550" s="336"/>
      <c r="AG4550" s="336"/>
      <c r="AH4550" s="336"/>
      <c r="AI4550" s="54"/>
      <c r="AJ4550" s="54"/>
      <c r="AK4550" s="54"/>
      <c r="AL4550" s="336"/>
      <c r="AM4550" s="336"/>
      <c r="AN4550" s="336"/>
      <c r="AO4550" s="336"/>
      <c r="AP4550" s="54"/>
      <c r="AQ4550" s="336"/>
      <c r="AR4550" s="336"/>
      <c r="AS4550" s="336"/>
    </row>
    <row r="4551" spans="1:45" x14ac:dyDescent="0.3">
      <c r="C4551" s="54"/>
      <c r="D4551" s="56"/>
      <c r="Y4551" s="336">
        <f t="shared" ca="1" si="7831"/>
        <v>1.1449296667433382</v>
      </c>
      <c r="Z4551" s="336">
        <f t="shared" ca="1" si="7831"/>
        <v>-1.2042891522442327</v>
      </c>
      <c r="AA4551" s="336">
        <f t="shared" ca="1" si="7831"/>
        <v>-0.11022462456868284</v>
      </c>
      <c r="AB4551" s="336">
        <f t="shared" ca="1" si="7831"/>
        <v>0.14988675323407918</v>
      </c>
      <c r="AC4551" s="336">
        <f t="shared" ca="1" si="7831"/>
        <v>1.2974000444778588</v>
      </c>
      <c r="AD4551" s="336">
        <f t="shared" ca="1" si="7831"/>
        <v>1.4908110528007525</v>
      </c>
      <c r="AE4551" s="55"/>
      <c r="AF4551" s="55"/>
      <c r="AG4551" s="55"/>
      <c r="AH4551" s="55"/>
      <c r="AI4551" s="55"/>
      <c r="AJ4551" s="55"/>
      <c r="AK4551" s="55"/>
      <c r="AL4551" s="55"/>
      <c r="AM4551" s="55"/>
      <c r="AN4551" s="55"/>
      <c r="AO4551" s="55"/>
      <c r="AP4551" s="55"/>
      <c r="AQ4551" s="55"/>
      <c r="AR4551" s="55"/>
      <c r="AS4551" s="55"/>
    </row>
    <row r="4552" spans="1:45" x14ac:dyDescent="0.3">
      <c r="B4552" s="54" t="s">
        <v>172</v>
      </c>
      <c r="C4552" s="53">
        <f>C4545</f>
        <v>0</v>
      </c>
      <c r="D4552" s="56" t="e">
        <f t="shared" ref="D4552:D4553" ca="1" si="7856">AJ4552</f>
        <v>#N/A</v>
      </c>
      <c r="E4552" s="52" t="e">
        <f t="shared" ref="E4552:W4552" si="7857">E4545</f>
        <v>#N/A</v>
      </c>
      <c r="F4552" s="52" t="e">
        <f t="shared" si="7857"/>
        <v>#N/A</v>
      </c>
      <c r="G4552" s="52" t="e">
        <f t="shared" si="7857"/>
        <v>#N/A</v>
      </c>
      <c r="H4552" s="52" t="e">
        <f t="shared" si="7857"/>
        <v>#N/A</v>
      </c>
      <c r="I4552" s="52" t="e">
        <f t="shared" si="7857"/>
        <v>#N/A</v>
      </c>
      <c r="J4552" s="52" t="e">
        <f t="shared" si="7857"/>
        <v>#N/A</v>
      </c>
      <c r="K4552" s="52" t="e">
        <f t="shared" si="7857"/>
        <v>#N/A</v>
      </c>
      <c r="L4552" s="52" t="e">
        <f t="shared" si="7857"/>
        <v>#N/A</v>
      </c>
      <c r="M4552" s="52" t="e">
        <f t="shared" si="7857"/>
        <v>#N/A</v>
      </c>
      <c r="N4552" s="52" t="e">
        <f t="shared" si="7857"/>
        <v>#N/A</v>
      </c>
      <c r="O4552" s="52" t="e">
        <f t="shared" si="7857"/>
        <v>#N/A</v>
      </c>
      <c r="P4552" s="52" t="e">
        <f t="shared" si="7857"/>
        <v>#N/A</v>
      </c>
      <c r="Q4552" s="52" t="e">
        <f t="shared" si="7857"/>
        <v>#N/A</v>
      </c>
      <c r="R4552" s="52" t="e">
        <f t="shared" si="7857"/>
        <v>#N/A</v>
      </c>
      <c r="S4552" s="52" t="e">
        <f t="shared" si="7857"/>
        <v>#N/A</v>
      </c>
      <c r="T4552" s="52" t="e">
        <f t="shared" si="7857"/>
        <v>#N/A</v>
      </c>
      <c r="U4552" s="52" t="e">
        <f t="shared" si="7857"/>
        <v>#N/A</v>
      </c>
      <c r="V4552" s="52" t="e">
        <f t="shared" si="7857"/>
        <v>#N/A</v>
      </c>
      <c r="W4552" s="52" t="e">
        <f t="shared" si="7857"/>
        <v>#N/A</v>
      </c>
      <c r="X4552" s="55" t="e">
        <f t="shared" ref="X4552:X4553" si="7858">(H4552-(O4552*P4552)/100-3*(J4552*K4552)/100)/2</f>
        <v>#N/A</v>
      </c>
      <c r="Y4552" s="55" t="e">
        <f t="shared" ref="Y4552:Y4553" si="7859">SUM(X4552,(J4552*K4552/100))/(F4552/100)</f>
        <v>#N/A</v>
      </c>
      <c r="Z4552" s="55" t="e">
        <f t="shared" ref="Z4552" si="7860">U4552*0.5+U4553*0.5</f>
        <v>#N/A</v>
      </c>
      <c r="AA4552" s="55" t="e">
        <f t="shared" ref="AA4552:AA4553" si="7861">J4552/Y4552</f>
        <v>#N/A</v>
      </c>
      <c r="AB4552" s="336" t="e">
        <f t="shared" ref="AB4552:AB4553" si="7862">X4552/(Y4552-J4552)</f>
        <v>#N/A</v>
      </c>
      <c r="AC4552" s="223" t="e">
        <f ca="1">INDEX(FGA_COEFFS,1,1)+Z4552*INDEX(FGA_COEFFS,1,2)+Y4552*INDEX(FGA_COEFFS,1,3)+R4552*INDEX(FGA_COEFFS,1,4)+Q4553*INDEX(FGA_COEFFS,1,5)+S4552*INDEX(FGA_COEFFS,1,6)+T4553*INDEX(FGA_COEFFS,1,7)+M4553*INDEX(FGA_COEFFS,1,8)+Y4556*Y4557</f>
        <v>#N/A</v>
      </c>
      <c r="AD4552" s="223" t="e">
        <f ca="1">INDEX(THREEPTA_COEFFS,1,1)+AC4552*INDEX(THREEPTA_COEFFS,1,2)+J4552*INDEX(THREEPTA_COEFFS,1,3)+AA4552*INDEX(THREEPTA_COEFFS,1,4)+K4552*INDEX(THREEPTA_COEFFS,1,5)+L4553*INDEX(THREEPTA_COEFFS,1,6)+Z4556*Z4557</f>
        <v>#N/A</v>
      </c>
      <c r="AE4552" s="223" t="e">
        <f ca="1">INDEX(THREEPTPCT_COEFFS,1,1)+K4552*INDEX(THREEPTPCT_COEFFS,1,2)+L4553*INDEX(THREEPTPCT_COEFFS,1,3)+AA4556*AA4557</f>
        <v>#N/A</v>
      </c>
      <c r="AF4552" s="55" t="e">
        <f t="shared" ref="AF4552:AF4553" ca="1" si="7863">AC4552-AD4552</f>
        <v>#N/A</v>
      </c>
      <c r="AG4552" s="223" t="e">
        <f ca="1">INDEX(TWOPTPCT_COEFFS,1,1)+AB4552*INDEX(TWOPTPCT_COEFFS,1,2)+I4553*INDEX(TWOPTPCT_COEFFS,1,3)+G4553*INDEX(TWOPTPCT_COEFFS,1,4)+L4553*INDEX(TWOPTPCT_COEFFS,1,5)+AB4556*AB4557</f>
        <v>#N/A</v>
      </c>
      <c r="AH4552" s="223" t="e">
        <f ca="1">INDEX(FTA_COEFFS,1,1)+O4552*INDEX(FTA_COEFFS,1,2)+N4553*INDEX(FTA_COEFFS,1,3)+(Q4552+R4552)*INDEX(FTA_COEFFS,1,4)+(Q4553+R4553)*INDEX(FTA_COEFFS,1,5)+M4553*INDEX(FTA_COEFFS,1,6)+AC4556*AC4557</f>
        <v>#N/A</v>
      </c>
      <c r="AI4552" s="223" t="e">
        <f ca="1">INDEX(FTPCT_COEFFS,1,1)+P4552*INDEX(FTPCT_COEFFS,1,2)+F4552*INDEX(FTPCT_COEFFS,1,3)+G4553*INDEX(FTPCT_COEFFS,1,4)+AD4556*AD4557</f>
        <v>#N/A</v>
      </c>
      <c r="AJ4552" s="338" t="e">
        <f t="shared" ref="AJ4552:AJ4553" ca="1" si="7864">AD4552*AE4552/100+AF4552*AG4552+AH4552*AI4552/100</f>
        <v>#N/A</v>
      </c>
      <c r="AK4552" s="55"/>
      <c r="AL4552" s="55"/>
      <c r="AM4552" s="55"/>
      <c r="AN4552" s="55"/>
      <c r="AO4552" s="55"/>
      <c r="AP4552" s="55"/>
      <c r="AQ4552" s="55"/>
      <c r="AR4552" s="55"/>
    </row>
    <row r="4553" spans="1:45" x14ac:dyDescent="0.3">
      <c r="B4553" s="54" t="s">
        <v>175</v>
      </c>
      <c r="C4553" s="54">
        <f>C4546</f>
        <v>0</v>
      </c>
      <c r="D4553" s="56" t="e">
        <f t="shared" ca="1" si="7856"/>
        <v>#N/A</v>
      </c>
      <c r="E4553" s="52" t="e">
        <f t="shared" ref="E4553:W4553" si="7865">E4546</f>
        <v>#N/A</v>
      </c>
      <c r="F4553" s="52" t="e">
        <f t="shared" si="7865"/>
        <v>#N/A</v>
      </c>
      <c r="G4553" s="52" t="e">
        <f t="shared" si="7865"/>
        <v>#N/A</v>
      </c>
      <c r="H4553" s="52" t="e">
        <f t="shared" si="7865"/>
        <v>#N/A</v>
      </c>
      <c r="I4553" s="52" t="e">
        <f t="shared" si="7865"/>
        <v>#N/A</v>
      </c>
      <c r="J4553" s="52" t="e">
        <f t="shared" si="7865"/>
        <v>#N/A</v>
      </c>
      <c r="K4553" s="52" t="e">
        <f t="shared" si="7865"/>
        <v>#N/A</v>
      </c>
      <c r="L4553" s="52" t="e">
        <f t="shared" si="7865"/>
        <v>#N/A</v>
      </c>
      <c r="M4553" s="52" t="e">
        <f t="shared" si="7865"/>
        <v>#N/A</v>
      </c>
      <c r="N4553" s="52" t="e">
        <f t="shared" si="7865"/>
        <v>#N/A</v>
      </c>
      <c r="O4553" s="52" t="e">
        <f t="shared" si="7865"/>
        <v>#N/A</v>
      </c>
      <c r="P4553" s="52" t="e">
        <f t="shared" si="7865"/>
        <v>#N/A</v>
      </c>
      <c r="Q4553" s="52" t="e">
        <f t="shared" si="7865"/>
        <v>#N/A</v>
      </c>
      <c r="R4553" s="52" t="e">
        <f t="shared" si="7865"/>
        <v>#N/A</v>
      </c>
      <c r="S4553" s="52" t="e">
        <f t="shared" si="7865"/>
        <v>#N/A</v>
      </c>
      <c r="T4553" s="52" t="e">
        <f t="shared" si="7865"/>
        <v>#N/A</v>
      </c>
      <c r="U4553" s="52" t="e">
        <f t="shared" si="7865"/>
        <v>#N/A</v>
      </c>
      <c r="V4553" s="52" t="e">
        <f t="shared" si="7865"/>
        <v>#N/A</v>
      </c>
      <c r="W4553" s="52" t="e">
        <f t="shared" si="7865"/>
        <v>#N/A</v>
      </c>
      <c r="X4553" s="55" t="e">
        <f t="shared" si="7858"/>
        <v>#N/A</v>
      </c>
      <c r="Y4553" s="55" t="e">
        <f t="shared" si="7859"/>
        <v>#N/A</v>
      </c>
      <c r="Z4553" s="55" t="e">
        <f t="shared" ref="Z4553" si="7866">Z4552</f>
        <v>#N/A</v>
      </c>
      <c r="AA4553" s="55" t="e">
        <f t="shared" si="7861"/>
        <v>#N/A</v>
      </c>
      <c r="AB4553" s="336" t="e">
        <f t="shared" si="7862"/>
        <v>#N/A</v>
      </c>
      <c r="AC4553" s="223" t="e">
        <f ca="1">INDEX(FGA_COEFFS,1,1)+Z4553*INDEX(FGA_COEFFS,1,2)+Y4553*INDEX(FGA_COEFFS,1,3)+R4553*INDEX(FGA_COEFFS,1,4)+Q4552*INDEX(FGA_COEFFS,1,5)+S4553*INDEX(FGA_COEFFS,1,6)+T4552*INDEX(FGA_COEFFS,1,7)+M4552*INDEX(FGA_COEFFS,1,8)+Y4556*Y4558</f>
        <v>#N/A</v>
      </c>
      <c r="AD4553" s="223" t="e">
        <f ca="1">INDEX(THREEPTA_COEFFS,1,1)+AC4553*INDEX(THREEPTA_COEFFS,1,2)+J4553*INDEX(THREEPTA_COEFFS,1,3)+AA4553*INDEX(THREEPTA_COEFFS,1,4)+K4553*INDEX(THREEPTA_COEFFS,1,5)+L4552*INDEX(THREEPTA_COEFFS,1,6)+Z4556*Z4558</f>
        <v>#N/A</v>
      </c>
      <c r="AE4553" s="223" t="e">
        <f ca="1">INDEX(THREEPTPCT_COEFFS,1,1)+K4553*INDEX(THREEPTPCT_COEFFS,1,2)+L4552*INDEX(THREEPTPCT_COEFFS,1,3)+AA4556*AA4558</f>
        <v>#N/A</v>
      </c>
      <c r="AF4553" s="55" t="e">
        <f t="shared" ca="1" si="7863"/>
        <v>#N/A</v>
      </c>
      <c r="AG4553" s="223" t="e">
        <f ca="1">INDEX(TWOPTPCT_COEFFS,1,1)+AB4553*INDEX(TWOPTPCT_COEFFS,1,2)+I4552*INDEX(TWOPTPCT_COEFFS,1,3)+G4552*INDEX(TWOPTPCT_COEFFS,1,4)+L4552*INDEX(TWOPTPCT_COEFFS,1,5)+AB4556*AB4558</f>
        <v>#N/A</v>
      </c>
      <c r="AH4553" s="223" t="e">
        <f ca="1">INDEX(FTA_COEFFS,1,1)+O4553*INDEX(FTA_COEFFS,1,2)+N4552*INDEX(FTA_COEFFS,1,3)+(Q4553+R4553)*INDEX(FTA_COEFFS,1,4)+(Q4552+R4552)*INDEX(FTA_COEFFS,1,5)+M4552*INDEX(FTA_COEFFS,1,6)+AC4556*AC4558</f>
        <v>#N/A</v>
      </c>
      <c r="AI4553" s="223" t="e">
        <f ca="1">INDEX(FTPCT_COEFFS,1,1)+P4553*INDEX(FTPCT_COEFFS,1,2)+F4553*INDEX(FTPCT_COEFFS,1,3)+G4552*INDEX(FTPCT_COEFFS,1,4)+AD4556*AD4558</f>
        <v>#N/A</v>
      </c>
      <c r="AJ4553" s="338" t="e">
        <f t="shared" ca="1" si="7864"/>
        <v>#N/A</v>
      </c>
      <c r="AK4553" s="55"/>
      <c r="AL4553" s="55"/>
      <c r="AM4553" s="55"/>
      <c r="AN4553" s="55"/>
      <c r="AO4553" s="55"/>
      <c r="AP4553" s="55"/>
      <c r="AQ4553" s="55"/>
      <c r="AR4553" s="55"/>
    </row>
    <row r="4554" spans="1:45" x14ac:dyDescent="0.3">
      <c r="A4554" s="54" t="e">
        <f ca="1">IF(D4552&gt;(D4553+(AVERAGE(V4552,W4552)-AVERAGE(V4553,W4553))/2)+2.5,C4552,IF(D4553&gt;(D4552+(AVERAGE(V4553,W4553)-AVERAGE(V4552,W4552))/2)+2.5,C4553,"Close"))</f>
        <v>#N/A</v>
      </c>
      <c r="B4554" s="64" t="e">
        <f ca="1">IF(D4553&gt;D4552,C4553,C4552)</f>
        <v>#N/A</v>
      </c>
      <c r="D4554" s="56"/>
      <c r="X4554" s="55"/>
      <c r="Y4554" s="55"/>
      <c r="Z4554" s="55"/>
      <c r="AA4554" s="55"/>
      <c r="AB4554" s="55"/>
      <c r="AC4554" s="337"/>
      <c r="AD4554" s="337"/>
      <c r="AE4554" s="337"/>
      <c r="AF4554" s="337"/>
      <c r="AG4554" s="337"/>
      <c r="AH4554" s="337"/>
      <c r="AI4554" s="337"/>
      <c r="AJ4554" s="337"/>
      <c r="AK4554" s="337"/>
      <c r="AL4554" s="337"/>
      <c r="AM4554" s="55"/>
      <c r="AN4554" s="55"/>
      <c r="AO4554" s="55"/>
      <c r="AP4554" s="55"/>
      <c r="AQ4554" s="55"/>
      <c r="AR4554" s="55"/>
      <c r="AS4554" s="55"/>
    </row>
    <row r="4555" spans="1:45" x14ac:dyDescent="0.3">
      <c r="X4555" s="54" t="s">
        <v>1305</v>
      </c>
      <c r="Y4555" s="54" t="s">
        <v>128</v>
      </c>
      <c r="Z4555" s="54" t="s">
        <v>157</v>
      </c>
      <c r="AA4555" s="54" t="s">
        <v>151</v>
      </c>
      <c r="AB4555" s="54" t="s">
        <v>1327</v>
      </c>
      <c r="AC4555" s="54" t="s">
        <v>129</v>
      </c>
      <c r="AD4555" s="54" t="s">
        <v>116</v>
      </c>
      <c r="AE4555" s="54"/>
      <c r="AF4555" s="54"/>
      <c r="AG4555" s="54"/>
      <c r="AH4555" s="54"/>
      <c r="AI4555" s="54"/>
      <c r="AJ4555" s="54"/>
      <c r="AK4555" s="54"/>
      <c r="AL4555" s="54"/>
      <c r="AM4555" s="54"/>
      <c r="AN4555" s="54"/>
      <c r="AO4555" s="54"/>
      <c r="AP4555" s="54"/>
      <c r="AQ4555" s="54"/>
      <c r="AR4555" s="54"/>
      <c r="AS4555" s="54"/>
    </row>
    <row r="4556" spans="1:45" x14ac:dyDescent="0.3">
      <c r="X4556" s="54"/>
      <c r="Y4556" s="54">
        <f t="shared" ref="Y4556:AD4556" si="7867">Y4549</f>
        <v>6.4436999999999998</v>
      </c>
      <c r="Z4556" s="54">
        <f t="shared" si="7867"/>
        <v>4.9371</v>
      </c>
      <c r="AA4556" s="54">
        <f t="shared" si="7867"/>
        <v>11.350300000000001</v>
      </c>
      <c r="AB4556" s="54">
        <f t="shared" si="7867"/>
        <v>7.1900000000000006E-2</v>
      </c>
      <c r="AC4556" s="54">
        <f t="shared" si="7867"/>
        <v>6.2766000000000002</v>
      </c>
      <c r="AD4556" s="54">
        <f t="shared" si="7867"/>
        <v>11.042999999999999</v>
      </c>
      <c r="AE4556" s="54"/>
      <c r="AF4556" s="336"/>
      <c r="AG4556" s="336"/>
      <c r="AH4556" s="336"/>
      <c r="AI4556" s="54"/>
      <c r="AJ4556" s="54"/>
      <c r="AK4556" s="54"/>
      <c r="AL4556" s="54"/>
      <c r="AM4556" s="54"/>
      <c r="AN4556" s="54"/>
      <c r="AO4556" s="54"/>
      <c r="AP4556" s="54"/>
      <c r="AQ4556" s="54"/>
      <c r="AR4556" s="54"/>
      <c r="AS4556" s="54"/>
    </row>
    <row r="4557" spans="1:45" x14ac:dyDescent="0.3">
      <c r="D4557" s="56"/>
      <c r="X4557" s="336"/>
      <c r="Y4557" s="336">
        <f t="shared" ca="1" si="7831"/>
        <v>0.61163256470254868</v>
      </c>
      <c r="Z4557" s="336">
        <f t="shared" ca="1" si="7831"/>
        <v>0.62414172520818301</v>
      </c>
      <c r="AA4557" s="336">
        <f t="shared" ca="1" si="7831"/>
        <v>-1.4040376508712507</v>
      </c>
      <c r="AB4557" s="336">
        <f t="shared" ca="1" si="7831"/>
        <v>6.7993104917410729E-2</v>
      </c>
      <c r="AC4557" s="336">
        <f t="shared" ca="1" si="7831"/>
        <v>-0.485287809470698</v>
      </c>
      <c r="AD4557" s="336">
        <f t="shared" ca="1" si="7831"/>
        <v>0.16534320607750613</v>
      </c>
      <c r="AE4557" s="336"/>
      <c r="AF4557" s="336"/>
      <c r="AG4557" s="336"/>
      <c r="AH4557" s="336"/>
      <c r="AI4557" s="54"/>
      <c r="AJ4557" s="54"/>
      <c r="AK4557" s="54"/>
      <c r="AL4557" s="336"/>
      <c r="AM4557" s="336"/>
      <c r="AN4557" s="336"/>
      <c r="AO4557" s="336"/>
      <c r="AP4557" s="54"/>
      <c r="AQ4557" s="336"/>
      <c r="AR4557" s="336"/>
      <c r="AS4557" s="336"/>
    </row>
    <row r="4558" spans="1:45" x14ac:dyDescent="0.3">
      <c r="C4558" s="54"/>
      <c r="D4558" s="56"/>
      <c r="Y4558" s="336">
        <f t="shared" ca="1" si="7831"/>
        <v>-0.17133394631617502</v>
      </c>
      <c r="Z4558" s="336">
        <f t="shared" ca="1" si="7831"/>
        <v>-0.27208060239538667</v>
      </c>
      <c r="AA4558" s="336">
        <f t="shared" ca="1" si="7831"/>
        <v>-0.45676762327435366</v>
      </c>
      <c r="AB4558" s="336">
        <f t="shared" ca="1" si="7831"/>
        <v>-0.22354502447960067</v>
      </c>
      <c r="AC4558" s="336">
        <f t="shared" ca="1" si="7831"/>
        <v>-1.2452571181868505E-2</v>
      </c>
      <c r="AD4558" s="336">
        <f t="shared" ca="1" si="7831"/>
        <v>8.6861407578572164E-2</v>
      </c>
      <c r="AE4558" s="55"/>
      <c r="AF4558" s="55"/>
      <c r="AG4558" s="55"/>
      <c r="AH4558" s="55"/>
      <c r="AI4558" s="55"/>
      <c r="AJ4558" s="55"/>
      <c r="AK4558" s="55"/>
      <c r="AL4558" s="55"/>
      <c r="AM4558" s="55"/>
      <c r="AN4558" s="55"/>
      <c r="AO4558" s="55"/>
      <c r="AP4558" s="55"/>
      <c r="AQ4558" s="55"/>
      <c r="AR4558" s="55"/>
      <c r="AS4558" s="55"/>
    </row>
    <row r="4559" spans="1:45" x14ac:dyDescent="0.3">
      <c r="B4559" s="54" t="s">
        <v>172</v>
      </c>
      <c r="C4559" s="53">
        <f>C4552</f>
        <v>0</v>
      </c>
      <c r="D4559" s="56" t="e">
        <f t="shared" ref="D4559:D4560" ca="1" si="7868">AJ4559</f>
        <v>#N/A</v>
      </c>
      <c r="E4559" s="52" t="e">
        <f t="shared" ref="E4559:W4559" si="7869">E4552</f>
        <v>#N/A</v>
      </c>
      <c r="F4559" s="52" t="e">
        <f t="shared" si="7869"/>
        <v>#N/A</v>
      </c>
      <c r="G4559" s="52" t="e">
        <f t="shared" si="7869"/>
        <v>#N/A</v>
      </c>
      <c r="H4559" s="52" t="e">
        <f t="shared" si="7869"/>
        <v>#N/A</v>
      </c>
      <c r="I4559" s="52" t="e">
        <f t="shared" si="7869"/>
        <v>#N/A</v>
      </c>
      <c r="J4559" s="52" t="e">
        <f t="shared" si="7869"/>
        <v>#N/A</v>
      </c>
      <c r="K4559" s="52" t="e">
        <f t="shared" si="7869"/>
        <v>#N/A</v>
      </c>
      <c r="L4559" s="52" t="e">
        <f t="shared" si="7869"/>
        <v>#N/A</v>
      </c>
      <c r="M4559" s="52" t="e">
        <f t="shared" si="7869"/>
        <v>#N/A</v>
      </c>
      <c r="N4559" s="52" t="e">
        <f t="shared" si="7869"/>
        <v>#N/A</v>
      </c>
      <c r="O4559" s="52" t="e">
        <f t="shared" si="7869"/>
        <v>#N/A</v>
      </c>
      <c r="P4559" s="52" t="e">
        <f t="shared" si="7869"/>
        <v>#N/A</v>
      </c>
      <c r="Q4559" s="52" t="e">
        <f t="shared" si="7869"/>
        <v>#N/A</v>
      </c>
      <c r="R4559" s="52" t="e">
        <f t="shared" si="7869"/>
        <v>#N/A</v>
      </c>
      <c r="S4559" s="52" t="e">
        <f t="shared" si="7869"/>
        <v>#N/A</v>
      </c>
      <c r="T4559" s="52" t="e">
        <f t="shared" si="7869"/>
        <v>#N/A</v>
      </c>
      <c r="U4559" s="52" t="e">
        <f t="shared" si="7869"/>
        <v>#N/A</v>
      </c>
      <c r="V4559" s="52" t="e">
        <f t="shared" si="7869"/>
        <v>#N/A</v>
      </c>
      <c r="W4559" s="52" t="e">
        <f t="shared" si="7869"/>
        <v>#N/A</v>
      </c>
      <c r="X4559" s="55" t="e">
        <f t="shared" ref="X4559:X4560" si="7870">(H4559-(O4559*P4559)/100-3*(J4559*K4559)/100)/2</f>
        <v>#N/A</v>
      </c>
      <c r="Y4559" s="55" t="e">
        <f t="shared" ref="Y4559:Y4560" si="7871">SUM(X4559,(J4559*K4559/100))/(F4559/100)</f>
        <v>#N/A</v>
      </c>
      <c r="Z4559" s="55" t="e">
        <f t="shared" ref="Z4559" si="7872">U4559*0.5+U4560*0.5</f>
        <v>#N/A</v>
      </c>
      <c r="AA4559" s="55" t="e">
        <f t="shared" ref="AA4559:AA4560" si="7873">J4559/Y4559</f>
        <v>#N/A</v>
      </c>
      <c r="AB4559" s="336" t="e">
        <f t="shared" ref="AB4559:AB4560" si="7874">X4559/(Y4559-J4559)</f>
        <v>#N/A</v>
      </c>
      <c r="AC4559" s="223" t="e">
        <f ca="1">INDEX(FGA_COEFFS,1,1)+Z4559*INDEX(FGA_COEFFS,1,2)+Y4559*INDEX(FGA_COEFFS,1,3)+R4559*INDEX(FGA_COEFFS,1,4)+Q4560*INDEX(FGA_COEFFS,1,5)+S4559*INDEX(FGA_COEFFS,1,6)+T4560*INDEX(FGA_COEFFS,1,7)+M4560*INDEX(FGA_COEFFS,1,8)+Y4563*Y4564</f>
        <v>#N/A</v>
      </c>
      <c r="AD4559" s="223" t="e">
        <f ca="1">INDEX(THREEPTA_COEFFS,1,1)+AC4559*INDEX(THREEPTA_COEFFS,1,2)+J4559*INDEX(THREEPTA_COEFFS,1,3)+AA4559*INDEX(THREEPTA_COEFFS,1,4)+K4559*INDEX(THREEPTA_COEFFS,1,5)+L4560*INDEX(THREEPTA_COEFFS,1,6)+Z4563*Z4564</f>
        <v>#N/A</v>
      </c>
      <c r="AE4559" s="223" t="e">
        <f ca="1">INDEX(THREEPTPCT_COEFFS,1,1)+K4559*INDEX(THREEPTPCT_COEFFS,1,2)+L4560*INDEX(THREEPTPCT_COEFFS,1,3)+AA4563*AA4564</f>
        <v>#N/A</v>
      </c>
      <c r="AF4559" s="55" t="e">
        <f t="shared" ref="AF4559:AF4560" ca="1" si="7875">AC4559-AD4559</f>
        <v>#N/A</v>
      </c>
      <c r="AG4559" s="223" t="e">
        <f ca="1">INDEX(TWOPTPCT_COEFFS,1,1)+AB4559*INDEX(TWOPTPCT_COEFFS,1,2)+I4560*INDEX(TWOPTPCT_COEFFS,1,3)+G4560*INDEX(TWOPTPCT_COEFFS,1,4)+L4560*INDEX(TWOPTPCT_COEFFS,1,5)+AB4563*AB4564</f>
        <v>#N/A</v>
      </c>
      <c r="AH4559" s="223" t="e">
        <f ca="1">INDEX(FTA_COEFFS,1,1)+O4559*INDEX(FTA_COEFFS,1,2)+N4560*INDEX(FTA_COEFFS,1,3)+(Q4559+R4559)*INDEX(FTA_COEFFS,1,4)+(Q4560+R4560)*INDEX(FTA_COEFFS,1,5)+M4560*INDEX(FTA_COEFFS,1,6)+AC4563*AC4564</f>
        <v>#N/A</v>
      </c>
      <c r="AI4559" s="223" t="e">
        <f ca="1">INDEX(FTPCT_COEFFS,1,1)+P4559*INDEX(FTPCT_COEFFS,1,2)+F4559*INDEX(FTPCT_COEFFS,1,3)+G4560*INDEX(FTPCT_COEFFS,1,4)+AD4563*AD4564</f>
        <v>#N/A</v>
      </c>
      <c r="AJ4559" s="338" t="e">
        <f t="shared" ref="AJ4559:AJ4560" ca="1" si="7876">AD4559*AE4559/100+AF4559*AG4559+AH4559*AI4559/100</f>
        <v>#N/A</v>
      </c>
      <c r="AK4559" s="55"/>
      <c r="AL4559" s="55"/>
      <c r="AM4559" s="55"/>
      <c r="AN4559" s="55"/>
      <c r="AO4559" s="55"/>
      <c r="AP4559" s="55"/>
      <c r="AQ4559" s="55"/>
      <c r="AR4559" s="55"/>
    </row>
    <row r="4560" spans="1:45" x14ac:dyDescent="0.3">
      <c r="B4560" s="54" t="s">
        <v>175</v>
      </c>
      <c r="C4560" s="54">
        <f>C4553</f>
        <v>0</v>
      </c>
      <c r="D4560" s="56" t="e">
        <f t="shared" ca="1" si="7868"/>
        <v>#N/A</v>
      </c>
      <c r="E4560" s="52" t="e">
        <f t="shared" ref="E4560:W4560" si="7877">E4553</f>
        <v>#N/A</v>
      </c>
      <c r="F4560" s="52" t="e">
        <f t="shared" si="7877"/>
        <v>#N/A</v>
      </c>
      <c r="G4560" s="52" t="e">
        <f t="shared" si="7877"/>
        <v>#N/A</v>
      </c>
      <c r="H4560" s="52" t="e">
        <f t="shared" si="7877"/>
        <v>#N/A</v>
      </c>
      <c r="I4560" s="52" t="e">
        <f t="shared" si="7877"/>
        <v>#N/A</v>
      </c>
      <c r="J4560" s="52" t="e">
        <f t="shared" si="7877"/>
        <v>#N/A</v>
      </c>
      <c r="K4560" s="52" t="e">
        <f t="shared" si="7877"/>
        <v>#N/A</v>
      </c>
      <c r="L4560" s="52" t="e">
        <f t="shared" si="7877"/>
        <v>#N/A</v>
      </c>
      <c r="M4560" s="52" t="e">
        <f t="shared" si="7877"/>
        <v>#N/A</v>
      </c>
      <c r="N4560" s="52" t="e">
        <f t="shared" si="7877"/>
        <v>#N/A</v>
      </c>
      <c r="O4560" s="52" t="e">
        <f t="shared" si="7877"/>
        <v>#N/A</v>
      </c>
      <c r="P4560" s="52" t="e">
        <f t="shared" si="7877"/>
        <v>#N/A</v>
      </c>
      <c r="Q4560" s="52" t="e">
        <f t="shared" si="7877"/>
        <v>#N/A</v>
      </c>
      <c r="R4560" s="52" t="e">
        <f t="shared" si="7877"/>
        <v>#N/A</v>
      </c>
      <c r="S4560" s="52" t="e">
        <f t="shared" si="7877"/>
        <v>#N/A</v>
      </c>
      <c r="T4560" s="52" t="e">
        <f t="shared" si="7877"/>
        <v>#N/A</v>
      </c>
      <c r="U4560" s="52" t="e">
        <f t="shared" si="7877"/>
        <v>#N/A</v>
      </c>
      <c r="V4560" s="52" t="e">
        <f t="shared" si="7877"/>
        <v>#N/A</v>
      </c>
      <c r="W4560" s="52" t="e">
        <f t="shared" si="7877"/>
        <v>#N/A</v>
      </c>
      <c r="X4560" s="55" t="e">
        <f t="shared" si="7870"/>
        <v>#N/A</v>
      </c>
      <c r="Y4560" s="55" t="e">
        <f t="shared" si="7871"/>
        <v>#N/A</v>
      </c>
      <c r="Z4560" s="55" t="e">
        <f t="shared" ref="Z4560" si="7878">Z4559</f>
        <v>#N/A</v>
      </c>
      <c r="AA4560" s="55" t="e">
        <f t="shared" si="7873"/>
        <v>#N/A</v>
      </c>
      <c r="AB4560" s="336" t="e">
        <f t="shared" si="7874"/>
        <v>#N/A</v>
      </c>
      <c r="AC4560" s="223" t="e">
        <f ca="1">INDEX(FGA_COEFFS,1,1)+Z4560*INDEX(FGA_COEFFS,1,2)+Y4560*INDEX(FGA_COEFFS,1,3)+R4560*INDEX(FGA_COEFFS,1,4)+Q4559*INDEX(FGA_COEFFS,1,5)+S4560*INDEX(FGA_COEFFS,1,6)+T4559*INDEX(FGA_COEFFS,1,7)+M4559*INDEX(FGA_COEFFS,1,8)+Y4563*Y4565</f>
        <v>#N/A</v>
      </c>
      <c r="AD4560" s="223" t="e">
        <f ca="1">INDEX(THREEPTA_COEFFS,1,1)+AC4560*INDEX(THREEPTA_COEFFS,1,2)+J4560*INDEX(THREEPTA_COEFFS,1,3)+AA4560*INDEX(THREEPTA_COEFFS,1,4)+K4560*INDEX(THREEPTA_COEFFS,1,5)+L4559*INDEX(THREEPTA_COEFFS,1,6)+Z4563*Z4565</f>
        <v>#N/A</v>
      </c>
      <c r="AE4560" s="223" t="e">
        <f ca="1">INDEX(THREEPTPCT_COEFFS,1,1)+K4560*INDEX(THREEPTPCT_COEFFS,1,2)+L4559*INDEX(THREEPTPCT_COEFFS,1,3)+AA4563*AA4565</f>
        <v>#N/A</v>
      </c>
      <c r="AF4560" s="55" t="e">
        <f t="shared" ca="1" si="7875"/>
        <v>#N/A</v>
      </c>
      <c r="AG4560" s="223" t="e">
        <f ca="1">INDEX(TWOPTPCT_COEFFS,1,1)+AB4560*INDEX(TWOPTPCT_COEFFS,1,2)+I4559*INDEX(TWOPTPCT_COEFFS,1,3)+G4559*INDEX(TWOPTPCT_COEFFS,1,4)+L4559*INDEX(TWOPTPCT_COEFFS,1,5)+AB4563*AB4565</f>
        <v>#N/A</v>
      </c>
      <c r="AH4560" s="223" t="e">
        <f ca="1">INDEX(FTA_COEFFS,1,1)+O4560*INDEX(FTA_COEFFS,1,2)+N4559*INDEX(FTA_COEFFS,1,3)+(Q4560+R4560)*INDEX(FTA_COEFFS,1,4)+(Q4559+R4559)*INDEX(FTA_COEFFS,1,5)+M4559*INDEX(FTA_COEFFS,1,6)+AC4563*AC4565</f>
        <v>#N/A</v>
      </c>
      <c r="AI4560" s="223" t="e">
        <f ca="1">INDEX(FTPCT_COEFFS,1,1)+P4560*INDEX(FTPCT_COEFFS,1,2)+F4560*INDEX(FTPCT_COEFFS,1,3)+G4559*INDEX(FTPCT_COEFFS,1,4)+AD4563*AD4565</f>
        <v>#N/A</v>
      </c>
      <c r="AJ4560" s="338" t="e">
        <f t="shared" ca="1" si="7876"/>
        <v>#N/A</v>
      </c>
      <c r="AK4560" s="55"/>
      <c r="AL4560" s="55"/>
      <c r="AM4560" s="55"/>
      <c r="AN4560" s="55"/>
      <c r="AO4560" s="55"/>
      <c r="AP4560" s="55"/>
      <c r="AQ4560" s="55"/>
      <c r="AR4560" s="55"/>
    </row>
    <row r="4561" spans="1:45" x14ac:dyDescent="0.3">
      <c r="A4561" s="54" t="e">
        <f ca="1">IF(D4559&gt;(D4560+(AVERAGE(V4559,W4559)-AVERAGE(V4560,W4560))/2)+2.5,C4559,IF(D4560&gt;(D4559+(AVERAGE(V4560,W4560)-AVERAGE(V4559,W4559))/2)+2.5,C4560,"Close"))</f>
        <v>#N/A</v>
      </c>
      <c r="B4561" s="64" t="e">
        <f ca="1">IF(D4560&gt;D4559,C4560,C4559)</f>
        <v>#N/A</v>
      </c>
      <c r="D4561" s="56"/>
      <c r="X4561" s="55"/>
      <c r="Y4561" s="55"/>
      <c r="Z4561" s="55"/>
      <c r="AA4561" s="55"/>
      <c r="AB4561" s="55"/>
      <c r="AC4561" s="337"/>
      <c r="AD4561" s="337"/>
      <c r="AE4561" s="337"/>
      <c r="AF4561" s="337"/>
      <c r="AG4561" s="337"/>
      <c r="AH4561" s="337"/>
      <c r="AI4561" s="337"/>
      <c r="AJ4561" s="337"/>
      <c r="AK4561" s="337"/>
      <c r="AL4561" s="337"/>
      <c r="AM4561" s="55"/>
      <c r="AN4561" s="55"/>
      <c r="AO4561" s="55"/>
      <c r="AP4561" s="55"/>
      <c r="AQ4561" s="55"/>
      <c r="AR4561" s="55"/>
      <c r="AS4561" s="55"/>
    </row>
    <row r="4562" spans="1:45" x14ac:dyDescent="0.3">
      <c r="X4562" s="54" t="s">
        <v>1305</v>
      </c>
      <c r="Y4562" s="54" t="s">
        <v>128</v>
      </c>
      <c r="Z4562" s="54" t="s">
        <v>157</v>
      </c>
      <c r="AA4562" s="54" t="s">
        <v>151</v>
      </c>
      <c r="AB4562" s="54" t="s">
        <v>1327</v>
      </c>
      <c r="AC4562" s="54" t="s">
        <v>129</v>
      </c>
      <c r="AD4562" s="54" t="s">
        <v>116</v>
      </c>
      <c r="AE4562" s="54"/>
      <c r="AF4562" s="54"/>
      <c r="AG4562" s="54"/>
      <c r="AH4562" s="54"/>
      <c r="AI4562" s="54"/>
      <c r="AJ4562" s="54"/>
      <c r="AK4562" s="54"/>
      <c r="AL4562" s="54"/>
      <c r="AM4562" s="54"/>
      <c r="AN4562" s="54"/>
      <c r="AO4562" s="54"/>
      <c r="AP4562" s="54"/>
      <c r="AQ4562" s="54"/>
      <c r="AR4562" s="54"/>
      <c r="AS4562" s="54"/>
    </row>
    <row r="4563" spans="1:45" x14ac:dyDescent="0.3">
      <c r="X4563" s="54"/>
      <c r="Y4563" s="54">
        <f t="shared" ref="Y4563:AD4563" si="7879">Y4556</f>
        <v>6.4436999999999998</v>
      </c>
      <c r="Z4563" s="54">
        <f t="shared" si="7879"/>
        <v>4.9371</v>
      </c>
      <c r="AA4563" s="54">
        <f t="shared" si="7879"/>
        <v>11.350300000000001</v>
      </c>
      <c r="AB4563" s="54">
        <f t="shared" si="7879"/>
        <v>7.1900000000000006E-2</v>
      </c>
      <c r="AC4563" s="54">
        <f t="shared" si="7879"/>
        <v>6.2766000000000002</v>
      </c>
      <c r="AD4563" s="54">
        <f t="shared" si="7879"/>
        <v>11.042999999999999</v>
      </c>
      <c r="AE4563" s="54"/>
      <c r="AF4563" s="336"/>
      <c r="AG4563" s="336"/>
      <c r="AH4563" s="336"/>
      <c r="AI4563" s="54"/>
      <c r="AJ4563" s="54"/>
      <c r="AK4563" s="54"/>
      <c r="AL4563" s="54"/>
      <c r="AM4563" s="54"/>
      <c r="AN4563" s="54"/>
      <c r="AO4563" s="54"/>
      <c r="AP4563" s="54"/>
      <c r="AQ4563" s="54"/>
      <c r="AR4563" s="54"/>
      <c r="AS4563" s="54"/>
    </row>
    <row r="4564" spans="1:45" x14ac:dyDescent="0.3">
      <c r="D4564" s="56"/>
      <c r="X4564" s="336"/>
      <c r="Y4564" s="336">
        <f t="shared" ca="1" si="7831"/>
        <v>1.4580197062537187E-2</v>
      </c>
      <c r="Z4564" s="336">
        <f t="shared" ca="1" si="7831"/>
        <v>8.5077138298005103E-2</v>
      </c>
      <c r="AA4564" s="336">
        <f t="shared" ca="1" si="7831"/>
        <v>-0.5647572102147711</v>
      </c>
      <c r="AB4564" s="336">
        <f t="shared" ca="1" si="7831"/>
        <v>-0.37061285996422322</v>
      </c>
      <c r="AC4564" s="336">
        <f t="shared" ca="1" si="7831"/>
        <v>0.788385643294922</v>
      </c>
      <c r="AD4564" s="336">
        <f t="shared" ca="1" si="7831"/>
        <v>1.4554313187422729</v>
      </c>
      <c r="AE4564" s="336"/>
      <c r="AF4564" s="336"/>
      <c r="AG4564" s="336"/>
      <c r="AH4564" s="336"/>
      <c r="AI4564" s="54"/>
      <c r="AJ4564" s="54"/>
      <c r="AK4564" s="54"/>
      <c r="AL4564" s="336"/>
      <c r="AM4564" s="336"/>
      <c r="AN4564" s="336"/>
      <c r="AO4564" s="336"/>
      <c r="AP4564" s="54"/>
      <c r="AQ4564" s="336"/>
      <c r="AR4564" s="336"/>
      <c r="AS4564" s="336"/>
    </row>
    <row r="4565" spans="1:45" x14ac:dyDescent="0.3">
      <c r="C4565" s="54"/>
      <c r="D4565" s="56"/>
      <c r="Y4565" s="336">
        <f t="shared" ca="1" si="7831"/>
        <v>-3.1558849629007769E-2</v>
      </c>
      <c r="Z4565" s="336">
        <f t="shared" ca="1" si="7831"/>
        <v>-4.0775826194114642E-2</v>
      </c>
      <c r="AA4565" s="336">
        <f t="shared" ca="1" si="7831"/>
        <v>-0.21314168293955277</v>
      </c>
      <c r="AB4565" s="336">
        <f t="shared" ca="1" si="7831"/>
        <v>-0.48619056922131298</v>
      </c>
      <c r="AC4565" s="336">
        <f t="shared" ca="1" si="7831"/>
        <v>0.20837770078321205</v>
      </c>
      <c r="AD4565" s="336">
        <f t="shared" ca="1" si="7831"/>
        <v>4.407134583943189E-2</v>
      </c>
      <c r="AE4565" s="55"/>
      <c r="AF4565" s="55"/>
      <c r="AG4565" s="55"/>
      <c r="AH4565" s="55"/>
      <c r="AI4565" s="55"/>
      <c r="AJ4565" s="55"/>
      <c r="AK4565" s="55"/>
      <c r="AL4565" s="55"/>
      <c r="AM4565" s="55"/>
      <c r="AN4565" s="55"/>
      <c r="AO4565" s="55"/>
      <c r="AP4565" s="55"/>
      <c r="AQ4565" s="55"/>
      <c r="AR4565" s="55"/>
      <c r="AS4565" s="55"/>
    </row>
    <row r="4566" spans="1:45" x14ac:dyDescent="0.3">
      <c r="B4566" s="54" t="s">
        <v>172</v>
      </c>
      <c r="C4566" s="53">
        <f>C4559</f>
        <v>0</v>
      </c>
      <c r="D4566" s="56" t="e">
        <f t="shared" ref="D4566:D4567" ca="1" si="7880">AJ4566</f>
        <v>#N/A</v>
      </c>
      <c r="E4566" s="52" t="e">
        <f t="shared" ref="E4566:W4566" si="7881">E4559</f>
        <v>#N/A</v>
      </c>
      <c r="F4566" s="52" t="e">
        <f t="shared" si="7881"/>
        <v>#N/A</v>
      </c>
      <c r="G4566" s="52" t="e">
        <f t="shared" si="7881"/>
        <v>#N/A</v>
      </c>
      <c r="H4566" s="52" t="e">
        <f t="shared" si="7881"/>
        <v>#N/A</v>
      </c>
      <c r="I4566" s="52" t="e">
        <f t="shared" si="7881"/>
        <v>#N/A</v>
      </c>
      <c r="J4566" s="52" t="e">
        <f t="shared" si="7881"/>
        <v>#N/A</v>
      </c>
      <c r="K4566" s="52" t="e">
        <f t="shared" si="7881"/>
        <v>#N/A</v>
      </c>
      <c r="L4566" s="52" t="e">
        <f t="shared" si="7881"/>
        <v>#N/A</v>
      </c>
      <c r="M4566" s="52" t="e">
        <f t="shared" si="7881"/>
        <v>#N/A</v>
      </c>
      <c r="N4566" s="52" t="e">
        <f t="shared" si="7881"/>
        <v>#N/A</v>
      </c>
      <c r="O4566" s="52" t="e">
        <f t="shared" si="7881"/>
        <v>#N/A</v>
      </c>
      <c r="P4566" s="52" t="e">
        <f t="shared" si="7881"/>
        <v>#N/A</v>
      </c>
      <c r="Q4566" s="52" t="e">
        <f t="shared" si="7881"/>
        <v>#N/A</v>
      </c>
      <c r="R4566" s="52" t="e">
        <f t="shared" si="7881"/>
        <v>#N/A</v>
      </c>
      <c r="S4566" s="52" t="e">
        <f t="shared" si="7881"/>
        <v>#N/A</v>
      </c>
      <c r="T4566" s="52" t="e">
        <f t="shared" si="7881"/>
        <v>#N/A</v>
      </c>
      <c r="U4566" s="52" t="e">
        <f t="shared" si="7881"/>
        <v>#N/A</v>
      </c>
      <c r="V4566" s="52" t="e">
        <f t="shared" si="7881"/>
        <v>#N/A</v>
      </c>
      <c r="W4566" s="52" t="e">
        <f t="shared" si="7881"/>
        <v>#N/A</v>
      </c>
      <c r="X4566" s="55" t="e">
        <f t="shared" ref="X4566:X4567" si="7882">(H4566-(O4566*P4566)/100-3*(J4566*K4566)/100)/2</f>
        <v>#N/A</v>
      </c>
      <c r="Y4566" s="55" t="e">
        <f t="shared" ref="Y4566:Y4567" si="7883">SUM(X4566,(J4566*K4566/100))/(F4566/100)</f>
        <v>#N/A</v>
      </c>
      <c r="Z4566" s="55" t="e">
        <f t="shared" ref="Z4566" si="7884">U4566*0.5+U4567*0.5</f>
        <v>#N/A</v>
      </c>
      <c r="AA4566" s="55" t="e">
        <f t="shared" ref="AA4566:AA4567" si="7885">J4566/Y4566</f>
        <v>#N/A</v>
      </c>
      <c r="AB4566" s="336" t="e">
        <f t="shared" ref="AB4566:AB4567" si="7886">X4566/(Y4566-J4566)</f>
        <v>#N/A</v>
      </c>
      <c r="AC4566" s="223" t="e">
        <f ca="1">INDEX(FGA_COEFFS,1,1)+Z4566*INDEX(FGA_COEFFS,1,2)+Y4566*INDEX(FGA_COEFFS,1,3)+R4566*INDEX(FGA_COEFFS,1,4)+Q4567*INDEX(FGA_COEFFS,1,5)+S4566*INDEX(FGA_COEFFS,1,6)+T4567*INDEX(FGA_COEFFS,1,7)+M4567*INDEX(FGA_COEFFS,1,8)+Y4570*Y4571</f>
        <v>#N/A</v>
      </c>
      <c r="AD4566" s="223" t="e">
        <f ca="1">INDEX(THREEPTA_COEFFS,1,1)+AC4566*INDEX(THREEPTA_COEFFS,1,2)+J4566*INDEX(THREEPTA_COEFFS,1,3)+AA4566*INDEX(THREEPTA_COEFFS,1,4)+K4566*INDEX(THREEPTA_COEFFS,1,5)+L4567*INDEX(THREEPTA_COEFFS,1,6)+Z4570*Z4571</f>
        <v>#N/A</v>
      </c>
      <c r="AE4566" s="223" t="e">
        <f ca="1">INDEX(THREEPTPCT_COEFFS,1,1)+K4566*INDEX(THREEPTPCT_COEFFS,1,2)+L4567*INDEX(THREEPTPCT_COEFFS,1,3)+AA4570*AA4571</f>
        <v>#N/A</v>
      </c>
      <c r="AF4566" s="55" t="e">
        <f t="shared" ref="AF4566:AF4567" ca="1" si="7887">AC4566-AD4566</f>
        <v>#N/A</v>
      </c>
      <c r="AG4566" s="223" t="e">
        <f ca="1">INDEX(TWOPTPCT_COEFFS,1,1)+AB4566*INDEX(TWOPTPCT_COEFFS,1,2)+I4567*INDEX(TWOPTPCT_COEFFS,1,3)+G4567*INDEX(TWOPTPCT_COEFFS,1,4)+L4567*INDEX(TWOPTPCT_COEFFS,1,5)+AB4570*AB4571</f>
        <v>#N/A</v>
      </c>
      <c r="AH4566" s="223" t="e">
        <f ca="1">INDEX(FTA_COEFFS,1,1)+O4566*INDEX(FTA_COEFFS,1,2)+N4567*INDEX(FTA_COEFFS,1,3)+(Q4566+R4566)*INDEX(FTA_COEFFS,1,4)+(Q4567+R4567)*INDEX(FTA_COEFFS,1,5)+M4567*INDEX(FTA_COEFFS,1,6)+AC4570*AC4571</f>
        <v>#N/A</v>
      </c>
      <c r="AI4566" s="223" t="e">
        <f ca="1">INDEX(FTPCT_COEFFS,1,1)+P4566*INDEX(FTPCT_COEFFS,1,2)+F4566*INDEX(FTPCT_COEFFS,1,3)+G4567*INDEX(FTPCT_COEFFS,1,4)+AD4570*AD4571</f>
        <v>#N/A</v>
      </c>
      <c r="AJ4566" s="338" t="e">
        <f t="shared" ref="AJ4566:AJ4567" ca="1" si="7888">AD4566*AE4566/100+AF4566*AG4566+AH4566*AI4566/100</f>
        <v>#N/A</v>
      </c>
      <c r="AK4566" s="55"/>
      <c r="AL4566" s="55"/>
      <c r="AM4566" s="55"/>
      <c r="AN4566" s="55"/>
      <c r="AO4566" s="55"/>
      <c r="AP4566" s="55"/>
      <c r="AQ4566" s="55"/>
      <c r="AR4566" s="55"/>
    </row>
    <row r="4567" spans="1:45" x14ac:dyDescent="0.3">
      <c r="B4567" s="54" t="s">
        <v>175</v>
      </c>
      <c r="C4567" s="54">
        <f>C4560</f>
        <v>0</v>
      </c>
      <c r="D4567" s="56" t="e">
        <f t="shared" ca="1" si="7880"/>
        <v>#N/A</v>
      </c>
      <c r="E4567" s="52" t="e">
        <f t="shared" ref="E4567:W4567" si="7889">E4560</f>
        <v>#N/A</v>
      </c>
      <c r="F4567" s="52" t="e">
        <f t="shared" si="7889"/>
        <v>#N/A</v>
      </c>
      <c r="G4567" s="52" t="e">
        <f t="shared" si="7889"/>
        <v>#N/A</v>
      </c>
      <c r="H4567" s="52" t="e">
        <f t="shared" si="7889"/>
        <v>#N/A</v>
      </c>
      <c r="I4567" s="52" t="e">
        <f t="shared" si="7889"/>
        <v>#N/A</v>
      </c>
      <c r="J4567" s="52" t="e">
        <f t="shared" si="7889"/>
        <v>#N/A</v>
      </c>
      <c r="K4567" s="52" t="e">
        <f t="shared" si="7889"/>
        <v>#N/A</v>
      </c>
      <c r="L4567" s="52" t="e">
        <f t="shared" si="7889"/>
        <v>#N/A</v>
      </c>
      <c r="M4567" s="52" t="e">
        <f t="shared" si="7889"/>
        <v>#N/A</v>
      </c>
      <c r="N4567" s="52" t="e">
        <f t="shared" si="7889"/>
        <v>#N/A</v>
      </c>
      <c r="O4567" s="52" t="e">
        <f t="shared" si="7889"/>
        <v>#N/A</v>
      </c>
      <c r="P4567" s="52" t="e">
        <f t="shared" si="7889"/>
        <v>#N/A</v>
      </c>
      <c r="Q4567" s="52" t="e">
        <f t="shared" si="7889"/>
        <v>#N/A</v>
      </c>
      <c r="R4567" s="52" t="e">
        <f t="shared" si="7889"/>
        <v>#N/A</v>
      </c>
      <c r="S4567" s="52" t="e">
        <f t="shared" si="7889"/>
        <v>#N/A</v>
      </c>
      <c r="T4567" s="52" t="e">
        <f t="shared" si="7889"/>
        <v>#N/A</v>
      </c>
      <c r="U4567" s="52" t="e">
        <f t="shared" si="7889"/>
        <v>#N/A</v>
      </c>
      <c r="V4567" s="52" t="e">
        <f t="shared" si="7889"/>
        <v>#N/A</v>
      </c>
      <c r="W4567" s="52" t="e">
        <f t="shared" si="7889"/>
        <v>#N/A</v>
      </c>
      <c r="X4567" s="55" t="e">
        <f t="shared" si="7882"/>
        <v>#N/A</v>
      </c>
      <c r="Y4567" s="55" t="e">
        <f t="shared" si="7883"/>
        <v>#N/A</v>
      </c>
      <c r="Z4567" s="55" t="e">
        <f t="shared" ref="Z4567" si="7890">Z4566</f>
        <v>#N/A</v>
      </c>
      <c r="AA4567" s="55" t="e">
        <f t="shared" si="7885"/>
        <v>#N/A</v>
      </c>
      <c r="AB4567" s="336" t="e">
        <f t="shared" si="7886"/>
        <v>#N/A</v>
      </c>
      <c r="AC4567" s="223" t="e">
        <f ca="1">INDEX(FGA_COEFFS,1,1)+Z4567*INDEX(FGA_COEFFS,1,2)+Y4567*INDEX(FGA_COEFFS,1,3)+R4567*INDEX(FGA_COEFFS,1,4)+Q4566*INDEX(FGA_COEFFS,1,5)+S4567*INDEX(FGA_COEFFS,1,6)+T4566*INDEX(FGA_COEFFS,1,7)+M4566*INDEX(FGA_COEFFS,1,8)+Y4570*Y4572</f>
        <v>#N/A</v>
      </c>
      <c r="AD4567" s="223" t="e">
        <f ca="1">INDEX(THREEPTA_COEFFS,1,1)+AC4567*INDEX(THREEPTA_COEFFS,1,2)+J4567*INDEX(THREEPTA_COEFFS,1,3)+AA4567*INDEX(THREEPTA_COEFFS,1,4)+K4567*INDEX(THREEPTA_COEFFS,1,5)+L4566*INDEX(THREEPTA_COEFFS,1,6)+Z4570*Z4572</f>
        <v>#N/A</v>
      </c>
      <c r="AE4567" s="223" t="e">
        <f ca="1">INDEX(THREEPTPCT_COEFFS,1,1)+K4567*INDEX(THREEPTPCT_COEFFS,1,2)+L4566*INDEX(THREEPTPCT_COEFFS,1,3)+AA4570*AA4572</f>
        <v>#N/A</v>
      </c>
      <c r="AF4567" s="55" t="e">
        <f t="shared" ca="1" si="7887"/>
        <v>#N/A</v>
      </c>
      <c r="AG4567" s="223" t="e">
        <f ca="1">INDEX(TWOPTPCT_COEFFS,1,1)+AB4567*INDEX(TWOPTPCT_COEFFS,1,2)+I4566*INDEX(TWOPTPCT_COEFFS,1,3)+G4566*INDEX(TWOPTPCT_COEFFS,1,4)+L4566*INDEX(TWOPTPCT_COEFFS,1,5)+AB4570*AB4572</f>
        <v>#N/A</v>
      </c>
      <c r="AH4567" s="223" t="e">
        <f ca="1">INDEX(FTA_COEFFS,1,1)+O4567*INDEX(FTA_COEFFS,1,2)+N4566*INDEX(FTA_COEFFS,1,3)+(Q4567+R4567)*INDEX(FTA_COEFFS,1,4)+(Q4566+R4566)*INDEX(FTA_COEFFS,1,5)+M4566*INDEX(FTA_COEFFS,1,6)+AC4570*AC4572</f>
        <v>#N/A</v>
      </c>
      <c r="AI4567" s="223" t="e">
        <f ca="1">INDEX(FTPCT_COEFFS,1,1)+P4567*INDEX(FTPCT_COEFFS,1,2)+F4567*INDEX(FTPCT_COEFFS,1,3)+G4566*INDEX(FTPCT_COEFFS,1,4)+AD4570*AD4572</f>
        <v>#N/A</v>
      </c>
      <c r="AJ4567" s="338" t="e">
        <f t="shared" ca="1" si="7888"/>
        <v>#N/A</v>
      </c>
      <c r="AK4567" s="55"/>
      <c r="AL4567" s="55"/>
      <c r="AM4567" s="55"/>
      <c r="AN4567" s="55"/>
      <c r="AO4567" s="55"/>
      <c r="AP4567" s="55"/>
      <c r="AQ4567" s="55"/>
      <c r="AR4567" s="55"/>
    </row>
    <row r="4568" spans="1:45" x14ac:dyDescent="0.3">
      <c r="A4568" s="54" t="e">
        <f ca="1">IF(D4566&gt;(D4567+(AVERAGE(V4566,W4566)-AVERAGE(V4567,W4567))/2)+2.5,C4566,IF(D4567&gt;(D4566+(AVERAGE(V4567,W4567)-AVERAGE(V4566,W4566))/2)+2.5,C4567,"Close"))</f>
        <v>#N/A</v>
      </c>
      <c r="B4568" s="64" t="e">
        <f ca="1">IF(D4567&gt;D4566,C4567,C4566)</f>
        <v>#N/A</v>
      </c>
      <c r="D4568" s="56"/>
      <c r="X4568" s="55"/>
      <c r="Y4568" s="55"/>
      <c r="Z4568" s="55"/>
      <c r="AA4568" s="55"/>
      <c r="AB4568" s="55"/>
      <c r="AC4568" s="337"/>
      <c r="AD4568" s="337"/>
      <c r="AE4568" s="337"/>
      <c r="AF4568" s="337"/>
      <c r="AG4568" s="337"/>
      <c r="AH4568" s="337"/>
      <c r="AI4568" s="337"/>
      <c r="AJ4568" s="337"/>
      <c r="AK4568" s="337"/>
      <c r="AL4568" s="337"/>
      <c r="AM4568" s="55"/>
      <c r="AN4568" s="55"/>
      <c r="AO4568" s="55"/>
      <c r="AP4568" s="55"/>
      <c r="AQ4568" s="55"/>
      <c r="AR4568" s="55"/>
      <c r="AS4568" s="55"/>
    </row>
    <row r="4569" spans="1:45" x14ac:dyDescent="0.3">
      <c r="X4569" s="54" t="s">
        <v>1305</v>
      </c>
      <c r="Y4569" s="54" t="s">
        <v>128</v>
      </c>
      <c r="Z4569" s="54" t="s">
        <v>157</v>
      </c>
      <c r="AA4569" s="54" t="s">
        <v>151</v>
      </c>
      <c r="AB4569" s="54" t="s">
        <v>1327</v>
      </c>
      <c r="AC4569" s="54" t="s">
        <v>129</v>
      </c>
      <c r="AD4569" s="54" t="s">
        <v>116</v>
      </c>
      <c r="AE4569" s="54"/>
      <c r="AF4569" s="54"/>
      <c r="AG4569" s="54"/>
      <c r="AH4569" s="54"/>
      <c r="AI4569" s="54"/>
      <c r="AJ4569" s="54"/>
      <c r="AK4569" s="54"/>
      <c r="AL4569" s="54"/>
      <c r="AM4569" s="54"/>
      <c r="AN4569" s="54"/>
      <c r="AO4569" s="54"/>
      <c r="AP4569" s="54"/>
      <c r="AQ4569" s="54"/>
      <c r="AR4569" s="54"/>
      <c r="AS4569" s="54"/>
    </row>
    <row r="4570" spans="1:45" x14ac:dyDescent="0.3">
      <c r="X4570" s="54"/>
      <c r="Y4570" s="54">
        <f t="shared" ref="Y4570:AD4570" si="7891">Y4563</f>
        <v>6.4436999999999998</v>
      </c>
      <c r="Z4570" s="54">
        <f t="shared" si="7891"/>
        <v>4.9371</v>
      </c>
      <c r="AA4570" s="54">
        <f t="shared" si="7891"/>
        <v>11.350300000000001</v>
      </c>
      <c r="AB4570" s="54">
        <f t="shared" si="7891"/>
        <v>7.1900000000000006E-2</v>
      </c>
      <c r="AC4570" s="54">
        <f t="shared" si="7891"/>
        <v>6.2766000000000002</v>
      </c>
      <c r="AD4570" s="54">
        <f t="shared" si="7891"/>
        <v>11.042999999999999</v>
      </c>
      <c r="AE4570" s="54"/>
      <c r="AF4570" s="336"/>
      <c r="AG4570" s="336"/>
      <c r="AH4570" s="336"/>
      <c r="AI4570" s="54"/>
      <c r="AJ4570" s="54"/>
      <c r="AK4570" s="54"/>
      <c r="AL4570" s="54"/>
      <c r="AM4570" s="54"/>
      <c r="AN4570" s="54"/>
      <c r="AO4570" s="54"/>
      <c r="AP4570" s="54"/>
      <c r="AQ4570" s="54"/>
      <c r="AR4570" s="54"/>
      <c r="AS4570" s="54"/>
    </row>
    <row r="4571" spans="1:45" x14ac:dyDescent="0.3">
      <c r="D4571" s="56"/>
      <c r="X4571" s="336"/>
      <c r="Y4571" s="336">
        <f t="shared" ca="1" si="7831"/>
        <v>0.89950698465535073</v>
      </c>
      <c r="Z4571" s="336">
        <f t="shared" ca="1" si="7831"/>
        <v>5.2864241651462973E-2</v>
      </c>
      <c r="AA4571" s="336">
        <f t="shared" ca="1" si="7831"/>
        <v>-5.008841655481034E-2</v>
      </c>
      <c r="AB4571" s="336">
        <f t="shared" ca="1" si="7831"/>
        <v>1.4254301474269924</v>
      </c>
      <c r="AC4571" s="336">
        <f t="shared" ca="1" si="7831"/>
        <v>1.5607116169683763E-2</v>
      </c>
      <c r="AD4571" s="336">
        <f t="shared" ca="1" si="7831"/>
        <v>-1.0053835084394152</v>
      </c>
      <c r="AE4571" s="336"/>
      <c r="AF4571" s="336"/>
      <c r="AG4571" s="336"/>
      <c r="AH4571" s="336"/>
      <c r="AI4571" s="54"/>
      <c r="AJ4571" s="54"/>
      <c r="AK4571" s="54"/>
      <c r="AL4571" s="336"/>
      <c r="AM4571" s="336"/>
      <c r="AN4571" s="336"/>
      <c r="AO4571" s="336"/>
      <c r="AP4571" s="54"/>
      <c r="AQ4571" s="336"/>
      <c r="AR4571" s="336"/>
      <c r="AS4571" s="336"/>
    </row>
    <row r="4572" spans="1:45" x14ac:dyDescent="0.3">
      <c r="C4572" s="54"/>
      <c r="D4572" s="56"/>
      <c r="Y4572" s="336">
        <f t="shared" ca="1" si="7831"/>
        <v>1.2168196484425873</v>
      </c>
      <c r="Z4572" s="336">
        <f t="shared" ca="1" si="7831"/>
        <v>-1.0372137912825794</v>
      </c>
      <c r="AA4572" s="336">
        <f t="shared" ca="1" si="7831"/>
        <v>-0.34936435538837107</v>
      </c>
      <c r="AB4572" s="336">
        <f t="shared" ca="1" si="7831"/>
        <v>-9.3000947181273892E-4</v>
      </c>
      <c r="AC4572" s="336">
        <f t="shared" ca="1" si="7831"/>
        <v>-1.2502253557544774</v>
      </c>
      <c r="AD4572" s="336">
        <f t="shared" ca="1" si="7831"/>
        <v>0.38485216551481294</v>
      </c>
      <c r="AE4572" s="55"/>
      <c r="AF4572" s="55"/>
      <c r="AG4572" s="55"/>
      <c r="AH4572" s="55"/>
      <c r="AI4572" s="55"/>
      <c r="AJ4572" s="55"/>
      <c r="AK4572" s="55"/>
      <c r="AL4572" s="55"/>
      <c r="AM4572" s="55"/>
      <c r="AN4572" s="55"/>
      <c r="AO4572" s="55"/>
      <c r="AP4572" s="55"/>
      <c r="AQ4572" s="55"/>
      <c r="AR4572" s="55"/>
      <c r="AS4572" s="55"/>
    </row>
    <row r="4573" spans="1:45" x14ac:dyDescent="0.3">
      <c r="B4573" s="54" t="s">
        <v>172</v>
      </c>
      <c r="C4573" s="53">
        <f>C4566</f>
        <v>0</v>
      </c>
      <c r="D4573" s="56" t="e">
        <f t="shared" ref="D4573:D4574" ca="1" si="7892">AJ4573</f>
        <v>#N/A</v>
      </c>
      <c r="E4573" s="52" t="e">
        <f t="shared" ref="E4573:W4573" si="7893">E4566</f>
        <v>#N/A</v>
      </c>
      <c r="F4573" s="52" t="e">
        <f t="shared" si="7893"/>
        <v>#N/A</v>
      </c>
      <c r="G4573" s="52" t="e">
        <f t="shared" si="7893"/>
        <v>#N/A</v>
      </c>
      <c r="H4573" s="52" t="e">
        <f t="shared" si="7893"/>
        <v>#N/A</v>
      </c>
      <c r="I4573" s="52" t="e">
        <f t="shared" si="7893"/>
        <v>#N/A</v>
      </c>
      <c r="J4573" s="52" t="e">
        <f t="shared" si="7893"/>
        <v>#N/A</v>
      </c>
      <c r="K4573" s="52" t="e">
        <f t="shared" si="7893"/>
        <v>#N/A</v>
      </c>
      <c r="L4573" s="52" t="e">
        <f t="shared" si="7893"/>
        <v>#N/A</v>
      </c>
      <c r="M4573" s="52" t="e">
        <f t="shared" si="7893"/>
        <v>#N/A</v>
      </c>
      <c r="N4573" s="52" t="e">
        <f t="shared" si="7893"/>
        <v>#N/A</v>
      </c>
      <c r="O4573" s="52" t="e">
        <f t="shared" si="7893"/>
        <v>#N/A</v>
      </c>
      <c r="P4573" s="52" t="e">
        <f t="shared" si="7893"/>
        <v>#N/A</v>
      </c>
      <c r="Q4573" s="52" t="e">
        <f t="shared" si="7893"/>
        <v>#N/A</v>
      </c>
      <c r="R4573" s="52" t="e">
        <f t="shared" si="7893"/>
        <v>#N/A</v>
      </c>
      <c r="S4573" s="52" t="e">
        <f t="shared" si="7893"/>
        <v>#N/A</v>
      </c>
      <c r="T4573" s="52" t="e">
        <f t="shared" si="7893"/>
        <v>#N/A</v>
      </c>
      <c r="U4573" s="52" t="e">
        <f t="shared" si="7893"/>
        <v>#N/A</v>
      </c>
      <c r="V4573" s="52" t="e">
        <f t="shared" si="7893"/>
        <v>#N/A</v>
      </c>
      <c r="W4573" s="52" t="e">
        <f t="shared" si="7893"/>
        <v>#N/A</v>
      </c>
      <c r="X4573" s="55" t="e">
        <f t="shared" ref="X4573:X4574" si="7894">(H4573-(O4573*P4573)/100-3*(J4573*K4573)/100)/2</f>
        <v>#N/A</v>
      </c>
      <c r="Y4573" s="55" t="e">
        <f t="shared" ref="Y4573:Y4574" si="7895">SUM(X4573,(J4573*K4573/100))/(F4573/100)</f>
        <v>#N/A</v>
      </c>
      <c r="Z4573" s="55" t="e">
        <f t="shared" ref="Z4573" si="7896">U4573*0.5+U4574*0.5</f>
        <v>#N/A</v>
      </c>
      <c r="AA4573" s="55" t="e">
        <f t="shared" ref="AA4573:AA4574" si="7897">J4573/Y4573</f>
        <v>#N/A</v>
      </c>
      <c r="AB4573" s="336" t="e">
        <f t="shared" ref="AB4573:AB4574" si="7898">X4573/(Y4573-J4573)</f>
        <v>#N/A</v>
      </c>
      <c r="AC4573" s="223" t="e">
        <f ca="1">INDEX(FGA_COEFFS,1,1)+Z4573*INDEX(FGA_COEFFS,1,2)+Y4573*INDEX(FGA_COEFFS,1,3)+R4573*INDEX(FGA_COEFFS,1,4)+Q4574*INDEX(FGA_COEFFS,1,5)+S4573*INDEX(FGA_COEFFS,1,6)+T4574*INDEX(FGA_COEFFS,1,7)+M4574*INDEX(FGA_COEFFS,1,8)+Y4577*Y4578</f>
        <v>#N/A</v>
      </c>
      <c r="AD4573" s="223" t="e">
        <f ca="1">INDEX(THREEPTA_COEFFS,1,1)+AC4573*INDEX(THREEPTA_COEFFS,1,2)+J4573*INDEX(THREEPTA_COEFFS,1,3)+AA4573*INDEX(THREEPTA_COEFFS,1,4)+K4573*INDEX(THREEPTA_COEFFS,1,5)+L4574*INDEX(THREEPTA_COEFFS,1,6)+Z4577*Z4578</f>
        <v>#N/A</v>
      </c>
      <c r="AE4573" s="223" t="e">
        <f ca="1">INDEX(THREEPTPCT_COEFFS,1,1)+K4573*INDEX(THREEPTPCT_COEFFS,1,2)+L4574*INDEX(THREEPTPCT_COEFFS,1,3)+AA4577*AA4578</f>
        <v>#N/A</v>
      </c>
      <c r="AF4573" s="55" t="e">
        <f t="shared" ref="AF4573:AF4574" ca="1" si="7899">AC4573-AD4573</f>
        <v>#N/A</v>
      </c>
      <c r="AG4573" s="223" t="e">
        <f ca="1">INDEX(TWOPTPCT_COEFFS,1,1)+AB4573*INDEX(TWOPTPCT_COEFFS,1,2)+I4574*INDEX(TWOPTPCT_COEFFS,1,3)+G4574*INDEX(TWOPTPCT_COEFFS,1,4)+L4574*INDEX(TWOPTPCT_COEFFS,1,5)+AB4577*AB4578</f>
        <v>#N/A</v>
      </c>
      <c r="AH4573" s="223" t="e">
        <f ca="1">INDEX(FTA_COEFFS,1,1)+O4573*INDEX(FTA_COEFFS,1,2)+N4574*INDEX(FTA_COEFFS,1,3)+(Q4573+R4573)*INDEX(FTA_COEFFS,1,4)+(Q4574+R4574)*INDEX(FTA_COEFFS,1,5)+M4574*INDEX(FTA_COEFFS,1,6)+AC4577*AC4578</f>
        <v>#N/A</v>
      </c>
      <c r="AI4573" s="223" t="e">
        <f ca="1">INDEX(FTPCT_COEFFS,1,1)+P4573*INDEX(FTPCT_COEFFS,1,2)+F4573*INDEX(FTPCT_COEFFS,1,3)+G4574*INDEX(FTPCT_COEFFS,1,4)+AD4577*AD4578</f>
        <v>#N/A</v>
      </c>
      <c r="AJ4573" s="338" t="e">
        <f t="shared" ref="AJ4573:AJ4574" ca="1" si="7900">AD4573*AE4573/100+AF4573*AG4573+AH4573*AI4573/100</f>
        <v>#N/A</v>
      </c>
      <c r="AK4573" s="55"/>
      <c r="AL4573" s="55"/>
      <c r="AM4573" s="55"/>
      <c r="AN4573" s="55"/>
      <c r="AO4573" s="55"/>
      <c r="AP4573" s="55"/>
      <c r="AQ4573" s="55"/>
      <c r="AR4573" s="55"/>
    </row>
    <row r="4574" spans="1:45" x14ac:dyDescent="0.3">
      <c r="B4574" s="54" t="s">
        <v>175</v>
      </c>
      <c r="C4574" s="54">
        <f>C4567</f>
        <v>0</v>
      </c>
      <c r="D4574" s="56" t="e">
        <f t="shared" ca="1" si="7892"/>
        <v>#N/A</v>
      </c>
      <c r="E4574" s="52" t="e">
        <f t="shared" ref="E4574:W4574" si="7901">E4567</f>
        <v>#N/A</v>
      </c>
      <c r="F4574" s="52" t="e">
        <f t="shared" si="7901"/>
        <v>#N/A</v>
      </c>
      <c r="G4574" s="52" t="e">
        <f t="shared" si="7901"/>
        <v>#N/A</v>
      </c>
      <c r="H4574" s="52" t="e">
        <f t="shared" si="7901"/>
        <v>#N/A</v>
      </c>
      <c r="I4574" s="52" t="e">
        <f t="shared" si="7901"/>
        <v>#N/A</v>
      </c>
      <c r="J4574" s="52" t="e">
        <f t="shared" si="7901"/>
        <v>#N/A</v>
      </c>
      <c r="K4574" s="52" t="e">
        <f t="shared" si="7901"/>
        <v>#N/A</v>
      </c>
      <c r="L4574" s="52" t="e">
        <f t="shared" si="7901"/>
        <v>#N/A</v>
      </c>
      <c r="M4574" s="52" t="e">
        <f t="shared" si="7901"/>
        <v>#N/A</v>
      </c>
      <c r="N4574" s="52" t="e">
        <f t="shared" si="7901"/>
        <v>#N/A</v>
      </c>
      <c r="O4574" s="52" t="e">
        <f t="shared" si="7901"/>
        <v>#N/A</v>
      </c>
      <c r="P4574" s="52" t="e">
        <f t="shared" si="7901"/>
        <v>#N/A</v>
      </c>
      <c r="Q4574" s="52" t="e">
        <f t="shared" si="7901"/>
        <v>#N/A</v>
      </c>
      <c r="R4574" s="52" t="e">
        <f t="shared" si="7901"/>
        <v>#N/A</v>
      </c>
      <c r="S4574" s="52" t="e">
        <f t="shared" si="7901"/>
        <v>#N/A</v>
      </c>
      <c r="T4574" s="52" t="e">
        <f t="shared" si="7901"/>
        <v>#N/A</v>
      </c>
      <c r="U4574" s="52" t="e">
        <f t="shared" si="7901"/>
        <v>#N/A</v>
      </c>
      <c r="V4574" s="52" t="e">
        <f t="shared" si="7901"/>
        <v>#N/A</v>
      </c>
      <c r="W4574" s="52" t="e">
        <f t="shared" si="7901"/>
        <v>#N/A</v>
      </c>
      <c r="X4574" s="55" t="e">
        <f t="shared" si="7894"/>
        <v>#N/A</v>
      </c>
      <c r="Y4574" s="55" t="e">
        <f t="shared" si="7895"/>
        <v>#N/A</v>
      </c>
      <c r="Z4574" s="55" t="e">
        <f t="shared" ref="Z4574" si="7902">Z4573</f>
        <v>#N/A</v>
      </c>
      <c r="AA4574" s="55" t="e">
        <f t="shared" si="7897"/>
        <v>#N/A</v>
      </c>
      <c r="AB4574" s="336" t="e">
        <f t="shared" si="7898"/>
        <v>#N/A</v>
      </c>
      <c r="AC4574" s="223" t="e">
        <f ca="1">INDEX(FGA_COEFFS,1,1)+Z4574*INDEX(FGA_COEFFS,1,2)+Y4574*INDEX(FGA_COEFFS,1,3)+R4574*INDEX(FGA_COEFFS,1,4)+Q4573*INDEX(FGA_COEFFS,1,5)+S4574*INDEX(FGA_COEFFS,1,6)+T4573*INDEX(FGA_COEFFS,1,7)+M4573*INDEX(FGA_COEFFS,1,8)+Y4577*Y4579</f>
        <v>#N/A</v>
      </c>
      <c r="AD4574" s="223" t="e">
        <f ca="1">INDEX(THREEPTA_COEFFS,1,1)+AC4574*INDEX(THREEPTA_COEFFS,1,2)+J4574*INDEX(THREEPTA_COEFFS,1,3)+AA4574*INDEX(THREEPTA_COEFFS,1,4)+K4574*INDEX(THREEPTA_COEFFS,1,5)+L4573*INDEX(THREEPTA_COEFFS,1,6)+Z4577*Z4579</f>
        <v>#N/A</v>
      </c>
      <c r="AE4574" s="223" t="e">
        <f ca="1">INDEX(THREEPTPCT_COEFFS,1,1)+K4574*INDEX(THREEPTPCT_COEFFS,1,2)+L4573*INDEX(THREEPTPCT_COEFFS,1,3)+AA4577*AA4579</f>
        <v>#N/A</v>
      </c>
      <c r="AF4574" s="55" t="e">
        <f t="shared" ca="1" si="7899"/>
        <v>#N/A</v>
      </c>
      <c r="AG4574" s="223" t="e">
        <f ca="1">INDEX(TWOPTPCT_COEFFS,1,1)+AB4574*INDEX(TWOPTPCT_COEFFS,1,2)+I4573*INDEX(TWOPTPCT_COEFFS,1,3)+G4573*INDEX(TWOPTPCT_COEFFS,1,4)+L4573*INDEX(TWOPTPCT_COEFFS,1,5)+AB4577*AB4579</f>
        <v>#N/A</v>
      </c>
      <c r="AH4574" s="223" t="e">
        <f ca="1">INDEX(FTA_COEFFS,1,1)+O4574*INDEX(FTA_COEFFS,1,2)+N4573*INDEX(FTA_COEFFS,1,3)+(Q4574+R4574)*INDEX(FTA_COEFFS,1,4)+(Q4573+R4573)*INDEX(FTA_COEFFS,1,5)+M4573*INDEX(FTA_COEFFS,1,6)+AC4577*AC4579</f>
        <v>#N/A</v>
      </c>
      <c r="AI4574" s="223" t="e">
        <f ca="1">INDEX(FTPCT_COEFFS,1,1)+P4574*INDEX(FTPCT_COEFFS,1,2)+F4574*INDEX(FTPCT_COEFFS,1,3)+G4573*INDEX(FTPCT_COEFFS,1,4)+AD4577*AD4579</f>
        <v>#N/A</v>
      </c>
      <c r="AJ4574" s="338" t="e">
        <f t="shared" ca="1" si="7900"/>
        <v>#N/A</v>
      </c>
      <c r="AK4574" s="55"/>
      <c r="AL4574" s="55"/>
      <c r="AM4574" s="55"/>
      <c r="AN4574" s="55"/>
      <c r="AO4574" s="55"/>
      <c r="AP4574" s="55"/>
      <c r="AQ4574" s="55"/>
      <c r="AR4574" s="55"/>
    </row>
    <row r="4575" spans="1:45" x14ac:dyDescent="0.3">
      <c r="A4575" s="54" t="e">
        <f ca="1">IF(D4573&gt;(D4574+(AVERAGE(V4573,W4573)-AVERAGE(V4574,W4574))/2)+2.5,C4573,IF(D4574&gt;(D4573+(AVERAGE(V4574,W4574)-AVERAGE(V4573,W4573))/2)+2.5,C4574,"Close"))</f>
        <v>#N/A</v>
      </c>
      <c r="B4575" s="64" t="e">
        <f ca="1">IF(D4574&gt;D4573,C4574,C4573)</f>
        <v>#N/A</v>
      </c>
      <c r="D4575" s="56"/>
      <c r="X4575" s="55"/>
      <c r="Y4575" s="55"/>
      <c r="Z4575" s="55"/>
      <c r="AA4575" s="55"/>
      <c r="AB4575" s="55"/>
      <c r="AC4575" s="337"/>
      <c r="AD4575" s="337"/>
      <c r="AE4575" s="337"/>
      <c r="AF4575" s="337"/>
      <c r="AG4575" s="337"/>
      <c r="AH4575" s="337"/>
      <c r="AI4575" s="337"/>
      <c r="AJ4575" s="337"/>
      <c r="AK4575" s="337"/>
      <c r="AL4575" s="337"/>
      <c r="AM4575" s="55"/>
      <c r="AN4575" s="55"/>
      <c r="AO4575" s="55"/>
      <c r="AP4575" s="55"/>
      <c r="AQ4575" s="55"/>
      <c r="AR4575" s="55"/>
      <c r="AS4575" s="55"/>
    </row>
    <row r="4576" spans="1:45" x14ac:dyDescent="0.3">
      <c r="X4576" s="54" t="s">
        <v>1305</v>
      </c>
      <c r="Y4576" s="54" t="s">
        <v>128</v>
      </c>
      <c r="Z4576" s="54" t="s">
        <v>157</v>
      </c>
      <c r="AA4576" s="54" t="s">
        <v>151</v>
      </c>
      <c r="AB4576" s="54" t="s">
        <v>1327</v>
      </c>
      <c r="AC4576" s="54" t="s">
        <v>129</v>
      </c>
      <c r="AD4576" s="54" t="s">
        <v>116</v>
      </c>
      <c r="AE4576" s="54"/>
      <c r="AF4576" s="54"/>
      <c r="AG4576" s="54"/>
      <c r="AH4576" s="54"/>
      <c r="AI4576" s="54"/>
      <c r="AJ4576" s="54"/>
      <c r="AK4576" s="54"/>
      <c r="AL4576" s="54"/>
      <c r="AM4576" s="54"/>
      <c r="AN4576" s="54"/>
      <c r="AO4576" s="54"/>
      <c r="AP4576" s="54"/>
      <c r="AQ4576" s="54"/>
      <c r="AR4576" s="54"/>
      <c r="AS4576" s="54"/>
    </row>
    <row r="4577" spans="1:45" x14ac:dyDescent="0.3">
      <c r="X4577" s="54"/>
      <c r="Y4577" s="54">
        <f t="shared" ref="Y4577:AD4577" si="7903">Y4570</f>
        <v>6.4436999999999998</v>
      </c>
      <c r="Z4577" s="54">
        <f t="shared" si="7903"/>
        <v>4.9371</v>
      </c>
      <c r="AA4577" s="54">
        <f t="shared" si="7903"/>
        <v>11.350300000000001</v>
      </c>
      <c r="AB4577" s="54">
        <f t="shared" si="7903"/>
        <v>7.1900000000000006E-2</v>
      </c>
      <c r="AC4577" s="54">
        <f t="shared" si="7903"/>
        <v>6.2766000000000002</v>
      </c>
      <c r="AD4577" s="54">
        <f t="shared" si="7903"/>
        <v>11.042999999999999</v>
      </c>
      <c r="AE4577" s="54"/>
      <c r="AF4577" s="336"/>
      <c r="AG4577" s="336"/>
      <c r="AH4577" s="336"/>
      <c r="AI4577" s="54"/>
      <c r="AJ4577" s="54"/>
      <c r="AK4577" s="54"/>
      <c r="AL4577" s="54"/>
      <c r="AM4577" s="54"/>
      <c r="AN4577" s="54"/>
      <c r="AO4577" s="54"/>
      <c r="AP4577" s="54"/>
      <c r="AQ4577" s="54"/>
      <c r="AR4577" s="54"/>
      <c r="AS4577" s="54"/>
    </row>
    <row r="4578" spans="1:45" x14ac:dyDescent="0.3">
      <c r="D4578" s="56"/>
      <c r="X4578" s="336"/>
      <c r="Y4578" s="336">
        <f t="shared" ca="1" si="7831"/>
        <v>2.3231611681399757E-3</v>
      </c>
      <c r="Z4578" s="336">
        <f t="shared" ca="1" si="7831"/>
        <v>-4.9328391631746078E-2</v>
      </c>
      <c r="AA4578" s="336">
        <f t="shared" ca="1" si="7831"/>
        <v>-1.1005577300261002</v>
      </c>
      <c r="AB4578" s="336">
        <f t="shared" ca="1" si="7831"/>
        <v>-1.2455898917979189</v>
      </c>
      <c r="AC4578" s="336">
        <f t="shared" ca="1" si="7831"/>
        <v>1.4745366164323919</v>
      </c>
      <c r="AD4578" s="336">
        <f t="shared" ca="1" si="7831"/>
        <v>0.53034677150482912</v>
      </c>
      <c r="AE4578" s="336"/>
      <c r="AF4578" s="336"/>
      <c r="AG4578" s="336"/>
      <c r="AH4578" s="336"/>
      <c r="AI4578" s="54"/>
      <c r="AJ4578" s="54"/>
      <c r="AK4578" s="54"/>
      <c r="AL4578" s="336"/>
      <c r="AM4578" s="336"/>
      <c r="AN4578" s="336"/>
      <c r="AO4578" s="336"/>
      <c r="AP4578" s="54"/>
      <c r="AQ4578" s="336"/>
      <c r="AR4578" s="336"/>
      <c r="AS4578" s="336"/>
    </row>
    <row r="4579" spans="1:45" x14ac:dyDescent="0.3">
      <c r="C4579" s="54"/>
      <c r="D4579" s="56"/>
      <c r="Y4579" s="336">
        <f t="shared" ca="1" si="7831"/>
        <v>0.13266061143886829</v>
      </c>
      <c r="Z4579" s="336">
        <f t="shared" ca="1" si="7831"/>
        <v>-7.1227351201418976E-4</v>
      </c>
      <c r="AA4579" s="336">
        <f t="shared" ca="1" si="7831"/>
        <v>-3.5461473191671589E-2</v>
      </c>
      <c r="AB4579" s="336">
        <f t="shared" ca="1" si="7831"/>
        <v>3.0957952235919302E-2</v>
      </c>
      <c r="AC4579" s="336">
        <f t="shared" ca="1" si="7831"/>
        <v>-1.8559242471774255E-2</v>
      </c>
      <c r="AD4579" s="336">
        <f t="shared" ca="1" si="7831"/>
        <v>1.390061286484259E-3</v>
      </c>
      <c r="AE4579" s="55"/>
      <c r="AF4579" s="55"/>
      <c r="AG4579" s="55"/>
      <c r="AH4579" s="55"/>
      <c r="AI4579" s="55"/>
      <c r="AJ4579" s="55"/>
      <c r="AK4579" s="55"/>
      <c r="AL4579" s="55"/>
      <c r="AM4579" s="55"/>
      <c r="AN4579" s="55"/>
      <c r="AO4579" s="55"/>
      <c r="AP4579" s="55"/>
      <c r="AQ4579" s="55"/>
      <c r="AR4579" s="55"/>
      <c r="AS4579" s="55"/>
    </row>
    <row r="4580" spans="1:45" x14ac:dyDescent="0.3">
      <c r="B4580" s="54" t="s">
        <v>172</v>
      </c>
      <c r="C4580" s="53">
        <f>C4573</f>
        <v>0</v>
      </c>
      <c r="D4580" s="56" t="e">
        <f t="shared" ref="D4580:D4581" ca="1" si="7904">AJ4580</f>
        <v>#N/A</v>
      </c>
      <c r="E4580" s="52" t="e">
        <f t="shared" ref="E4580:W4580" si="7905">E4573</f>
        <v>#N/A</v>
      </c>
      <c r="F4580" s="52" t="e">
        <f t="shared" si="7905"/>
        <v>#N/A</v>
      </c>
      <c r="G4580" s="52" t="e">
        <f t="shared" si="7905"/>
        <v>#N/A</v>
      </c>
      <c r="H4580" s="52" t="e">
        <f t="shared" si="7905"/>
        <v>#N/A</v>
      </c>
      <c r="I4580" s="52" t="e">
        <f t="shared" si="7905"/>
        <v>#N/A</v>
      </c>
      <c r="J4580" s="52" t="e">
        <f t="shared" si="7905"/>
        <v>#N/A</v>
      </c>
      <c r="K4580" s="52" t="e">
        <f t="shared" si="7905"/>
        <v>#N/A</v>
      </c>
      <c r="L4580" s="52" t="e">
        <f t="shared" si="7905"/>
        <v>#N/A</v>
      </c>
      <c r="M4580" s="52" t="e">
        <f t="shared" si="7905"/>
        <v>#N/A</v>
      </c>
      <c r="N4580" s="52" t="e">
        <f t="shared" si="7905"/>
        <v>#N/A</v>
      </c>
      <c r="O4580" s="52" t="e">
        <f t="shared" si="7905"/>
        <v>#N/A</v>
      </c>
      <c r="P4580" s="52" t="e">
        <f t="shared" si="7905"/>
        <v>#N/A</v>
      </c>
      <c r="Q4580" s="52" t="e">
        <f t="shared" si="7905"/>
        <v>#N/A</v>
      </c>
      <c r="R4580" s="52" t="e">
        <f t="shared" si="7905"/>
        <v>#N/A</v>
      </c>
      <c r="S4580" s="52" t="e">
        <f t="shared" si="7905"/>
        <v>#N/A</v>
      </c>
      <c r="T4580" s="52" t="e">
        <f t="shared" si="7905"/>
        <v>#N/A</v>
      </c>
      <c r="U4580" s="52" t="e">
        <f t="shared" si="7905"/>
        <v>#N/A</v>
      </c>
      <c r="V4580" s="52" t="e">
        <f t="shared" si="7905"/>
        <v>#N/A</v>
      </c>
      <c r="W4580" s="52" t="e">
        <f t="shared" si="7905"/>
        <v>#N/A</v>
      </c>
      <c r="X4580" s="55" t="e">
        <f t="shared" ref="X4580:X4581" si="7906">(H4580-(O4580*P4580)/100-3*(J4580*K4580)/100)/2</f>
        <v>#N/A</v>
      </c>
      <c r="Y4580" s="55" t="e">
        <f t="shared" ref="Y4580:Y4581" si="7907">SUM(X4580,(J4580*K4580/100))/(F4580/100)</f>
        <v>#N/A</v>
      </c>
      <c r="Z4580" s="55" t="e">
        <f t="shared" ref="Z4580" si="7908">U4580*0.5+U4581*0.5</f>
        <v>#N/A</v>
      </c>
      <c r="AA4580" s="55" t="e">
        <f t="shared" ref="AA4580:AA4581" si="7909">J4580/Y4580</f>
        <v>#N/A</v>
      </c>
      <c r="AB4580" s="336" t="e">
        <f t="shared" ref="AB4580:AB4581" si="7910">X4580/(Y4580-J4580)</f>
        <v>#N/A</v>
      </c>
      <c r="AC4580" s="223" t="e">
        <f ca="1">INDEX(FGA_COEFFS,1,1)+Z4580*INDEX(FGA_COEFFS,1,2)+Y4580*INDEX(FGA_COEFFS,1,3)+R4580*INDEX(FGA_COEFFS,1,4)+Q4581*INDEX(FGA_COEFFS,1,5)+S4580*INDEX(FGA_COEFFS,1,6)+T4581*INDEX(FGA_COEFFS,1,7)+M4581*INDEX(FGA_COEFFS,1,8)+Y4584*Y4585</f>
        <v>#N/A</v>
      </c>
      <c r="AD4580" s="223" t="e">
        <f ca="1">INDEX(THREEPTA_COEFFS,1,1)+AC4580*INDEX(THREEPTA_COEFFS,1,2)+J4580*INDEX(THREEPTA_COEFFS,1,3)+AA4580*INDEX(THREEPTA_COEFFS,1,4)+K4580*INDEX(THREEPTA_COEFFS,1,5)+L4581*INDEX(THREEPTA_COEFFS,1,6)+Z4584*Z4585</f>
        <v>#N/A</v>
      </c>
      <c r="AE4580" s="223" t="e">
        <f ca="1">INDEX(THREEPTPCT_COEFFS,1,1)+K4580*INDEX(THREEPTPCT_COEFFS,1,2)+L4581*INDEX(THREEPTPCT_COEFFS,1,3)+AA4584*AA4585</f>
        <v>#N/A</v>
      </c>
      <c r="AF4580" s="55" t="e">
        <f t="shared" ref="AF4580:AF4581" ca="1" si="7911">AC4580-AD4580</f>
        <v>#N/A</v>
      </c>
      <c r="AG4580" s="223" t="e">
        <f ca="1">INDEX(TWOPTPCT_COEFFS,1,1)+AB4580*INDEX(TWOPTPCT_COEFFS,1,2)+I4581*INDEX(TWOPTPCT_COEFFS,1,3)+G4581*INDEX(TWOPTPCT_COEFFS,1,4)+L4581*INDEX(TWOPTPCT_COEFFS,1,5)+AB4584*AB4585</f>
        <v>#N/A</v>
      </c>
      <c r="AH4580" s="223" t="e">
        <f ca="1">INDEX(FTA_COEFFS,1,1)+O4580*INDEX(FTA_COEFFS,1,2)+N4581*INDEX(FTA_COEFFS,1,3)+(Q4580+R4580)*INDEX(FTA_COEFFS,1,4)+(Q4581+R4581)*INDEX(FTA_COEFFS,1,5)+M4581*INDEX(FTA_COEFFS,1,6)+AC4584*AC4585</f>
        <v>#N/A</v>
      </c>
      <c r="AI4580" s="223" t="e">
        <f ca="1">INDEX(FTPCT_COEFFS,1,1)+P4580*INDEX(FTPCT_COEFFS,1,2)+F4580*INDEX(FTPCT_COEFFS,1,3)+G4581*INDEX(FTPCT_COEFFS,1,4)+AD4584*AD4585</f>
        <v>#N/A</v>
      </c>
      <c r="AJ4580" s="338" t="e">
        <f t="shared" ref="AJ4580:AJ4581" ca="1" si="7912">AD4580*AE4580/100+AF4580*AG4580+AH4580*AI4580/100</f>
        <v>#N/A</v>
      </c>
      <c r="AK4580" s="55"/>
      <c r="AL4580" s="55"/>
      <c r="AM4580" s="55"/>
      <c r="AN4580" s="55"/>
      <c r="AO4580" s="55"/>
      <c r="AP4580" s="55"/>
      <c r="AQ4580" s="55"/>
      <c r="AR4580" s="55"/>
    </row>
    <row r="4581" spans="1:45" x14ac:dyDescent="0.3">
      <c r="B4581" s="54" t="s">
        <v>175</v>
      </c>
      <c r="C4581" s="54">
        <f>C4574</f>
        <v>0</v>
      </c>
      <c r="D4581" s="56" t="e">
        <f t="shared" ca="1" si="7904"/>
        <v>#N/A</v>
      </c>
      <c r="E4581" s="52" t="e">
        <f t="shared" ref="E4581:W4581" si="7913">E4574</f>
        <v>#N/A</v>
      </c>
      <c r="F4581" s="52" t="e">
        <f t="shared" si="7913"/>
        <v>#N/A</v>
      </c>
      <c r="G4581" s="52" t="e">
        <f t="shared" si="7913"/>
        <v>#N/A</v>
      </c>
      <c r="H4581" s="52" t="e">
        <f t="shared" si="7913"/>
        <v>#N/A</v>
      </c>
      <c r="I4581" s="52" t="e">
        <f t="shared" si="7913"/>
        <v>#N/A</v>
      </c>
      <c r="J4581" s="52" t="e">
        <f t="shared" si="7913"/>
        <v>#N/A</v>
      </c>
      <c r="K4581" s="52" t="e">
        <f t="shared" si="7913"/>
        <v>#N/A</v>
      </c>
      <c r="L4581" s="52" t="e">
        <f t="shared" si="7913"/>
        <v>#N/A</v>
      </c>
      <c r="M4581" s="52" t="e">
        <f t="shared" si="7913"/>
        <v>#N/A</v>
      </c>
      <c r="N4581" s="52" t="e">
        <f t="shared" si="7913"/>
        <v>#N/A</v>
      </c>
      <c r="O4581" s="52" t="e">
        <f t="shared" si="7913"/>
        <v>#N/A</v>
      </c>
      <c r="P4581" s="52" t="e">
        <f t="shared" si="7913"/>
        <v>#N/A</v>
      </c>
      <c r="Q4581" s="52" t="e">
        <f t="shared" si="7913"/>
        <v>#N/A</v>
      </c>
      <c r="R4581" s="52" t="e">
        <f t="shared" si="7913"/>
        <v>#N/A</v>
      </c>
      <c r="S4581" s="52" t="e">
        <f t="shared" si="7913"/>
        <v>#N/A</v>
      </c>
      <c r="T4581" s="52" t="e">
        <f t="shared" si="7913"/>
        <v>#N/A</v>
      </c>
      <c r="U4581" s="52" t="e">
        <f t="shared" si="7913"/>
        <v>#N/A</v>
      </c>
      <c r="V4581" s="52" t="e">
        <f t="shared" si="7913"/>
        <v>#N/A</v>
      </c>
      <c r="W4581" s="52" t="e">
        <f t="shared" si="7913"/>
        <v>#N/A</v>
      </c>
      <c r="X4581" s="55" t="e">
        <f t="shared" si="7906"/>
        <v>#N/A</v>
      </c>
      <c r="Y4581" s="55" t="e">
        <f t="shared" si="7907"/>
        <v>#N/A</v>
      </c>
      <c r="Z4581" s="55" t="e">
        <f t="shared" ref="Z4581" si="7914">Z4580</f>
        <v>#N/A</v>
      </c>
      <c r="AA4581" s="55" t="e">
        <f t="shared" si="7909"/>
        <v>#N/A</v>
      </c>
      <c r="AB4581" s="336" t="e">
        <f t="shared" si="7910"/>
        <v>#N/A</v>
      </c>
      <c r="AC4581" s="223" t="e">
        <f ca="1">INDEX(FGA_COEFFS,1,1)+Z4581*INDEX(FGA_COEFFS,1,2)+Y4581*INDEX(FGA_COEFFS,1,3)+R4581*INDEX(FGA_COEFFS,1,4)+Q4580*INDEX(FGA_COEFFS,1,5)+S4581*INDEX(FGA_COEFFS,1,6)+T4580*INDEX(FGA_COEFFS,1,7)+M4580*INDEX(FGA_COEFFS,1,8)+Y4584*Y4586</f>
        <v>#N/A</v>
      </c>
      <c r="AD4581" s="223" t="e">
        <f ca="1">INDEX(THREEPTA_COEFFS,1,1)+AC4581*INDEX(THREEPTA_COEFFS,1,2)+J4581*INDEX(THREEPTA_COEFFS,1,3)+AA4581*INDEX(THREEPTA_COEFFS,1,4)+K4581*INDEX(THREEPTA_COEFFS,1,5)+L4580*INDEX(THREEPTA_COEFFS,1,6)+Z4584*Z4586</f>
        <v>#N/A</v>
      </c>
      <c r="AE4581" s="223" t="e">
        <f ca="1">INDEX(THREEPTPCT_COEFFS,1,1)+K4581*INDEX(THREEPTPCT_COEFFS,1,2)+L4580*INDEX(THREEPTPCT_COEFFS,1,3)+AA4584*AA4586</f>
        <v>#N/A</v>
      </c>
      <c r="AF4581" s="55" t="e">
        <f t="shared" ca="1" si="7911"/>
        <v>#N/A</v>
      </c>
      <c r="AG4581" s="223" t="e">
        <f ca="1">INDEX(TWOPTPCT_COEFFS,1,1)+AB4581*INDEX(TWOPTPCT_COEFFS,1,2)+I4580*INDEX(TWOPTPCT_COEFFS,1,3)+G4580*INDEX(TWOPTPCT_COEFFS,1,4)+L4580*INDEX(TWOPTPCT_COEFFS,1,5)+AB4584*AB4586</f>
        <v>#N/A</v>
      </c>
      <c r="AH4581" s="223" t="e">
        <f ca="1">INDEX(FTA_COEFFS,1,1)+O4581*INDEX(FTA_COEFFS,1,2)+N4580*INDEX(FTA_COEFFS,1,3)+(Q4581+R4581)*INDEX(FTA_COEFFS,1,4)+(Q4580+R4580)*INDEX(FTA_COEFFS,1,5)+M4580*INDEX(FTA_COEFFS,1,6)+AC4584*AC4586</f>
        <v>#N/A</v>
      </c>
      <c r="AI4581" s="223" t="e">
        <f ca="1">INDEX(FTPCT_COEFFS,1,1)+P4581*INDEX(FTPCT_COEFFS,1,2)+F4581*INDEX(FTPCT_COEFFS,1,3)+G4580*INDEX(FTPCT_COEFFS,1,4)+AD4584*AD4586</f>
        <v>#N/A</v>
      </c>
      <c r="AJ4581" s="338" t="e">
        <f t="shared" ca="1" si="7912"/>
        <v>#N/A</v>
      </c>
      <c r="AK4581" s="55"/>
      <c r="AL4581" s="55"/>
      <c r="AM4581" s="55"/>
      <c r="AN4581" s="55"/>
      <c r="AO4581" s="55"/>
      <c r="AP4581" s="55"/>
      <c r="AQ4581" s="55"/>
      <c r="AR4581" s="55"/>
    </row>
    <row r="4582" spans="1:45" x14ac:dyDescent="0.3">
      <c r="A4582" s="54" t="e">
        <f ca="1">IF(D4580&gt;(D4581+(AVERAGE(V4580,W4580)-AVERAGE(V4581,W4581))/2)+2.5,C4580,IF(D4581&gt;(D4580+(AVERAGE(V4581,W4581)-AVERAGE(V4580,W4580))/2)+2.5,C4581,"Close"))</f>
        <v>#N/A</v>
      </c>
      <c r="B4582" s="64" t="e">
        <f ca="1">IF(D4581&gt;D4580,C4581,C4580)</f>
        <v>#N/A</v>
      </c>
      <c r="D4582" s="56"/>
      <c r="X4582" s="55"/>
      <c r="Y4582" s="55"/>
      <c r="Z4582" s="55"/>
      <c r="AA4582" s="55"/>
      <c r="AB4582" s="55"/>
      <c r="AC4582" s="337"/>
      <c r="AD4582" s="337"/>
      <c r="AE4582" s="337"/>
      <c r="AF4582" s="337"/>
      <c r="AG4582" s="337"/>
      <c r="AH4582" s="337"/>
      <c r="AI4582" s="337"/>
      <c r="AJ4582" s="337"/>
      <c r="AK4582" s="337"/>
      <c r="AL4582" s="337"/>
      <c r="AM4582" s="55"/>
      <c r="AN4582" s="55"/>
      <c r="AO4582" s="55"/>
      <c r="AP4582" s="55"/>
      <c r="AQ4582" s="55"/>
      <c r="AR4582" s="55"/>
      <c r="AS4582" s="55"/>
    </row>
    <row r="4583" spans="1:45" x14ac:dyDescent="0.3">
      <c r="X4583" s="54" t="s">
        <v>1305</v>
      </c>
      <c r="Y4583" s="54" t="s">
        <v>128</v>
      </c>
      <c r="Z4583" s="54" t="s">
        <v>157</v>
      </c>
      <c r="AA4583" s="54" t="s">
        <v>151</v>
      </c>
      <c r="AB4583" s="54" t="s">
        <v>1327</v>
      </c>
      <c r="AC4583" s="54" t="s">
        <v>129</v>
      </c>
      <c r="AD4583" s="54" t="s">
        <v>116</v>
      </c>
      <c r="AE4583" s="54"/>
      <c r="AF4583" s="54"/>
      <c r="AG4583" s="54"/>
      <c r="AH4583" s="54"/>
      <c r="AI4583" s="54"/>
      <c r="AJ4583" s="54"/>
      <c r="AK4583" s="54"/>
      <c r="AL4583" s="54"/>
      <c r="AM4583" s="54"/>
      <c r="AN4583" s="54"/>
      <c r="AO4583" s="54"/>
      <c r="AP4583" s="54"/>
      <c r="AQ4583" s="54"/>
      <c r="AR4583" s="54"/>
      <c r="AS4583" s="54"/>
    </row>
    <row r="4584" spans="1:45" x14ac:dyDescent="0.3">
      <c r="X4584" s="54"/>
      <c r="Y4584" s="54">
        <f t="shared" ref="Y4584:AD4584" si="7915">Y4577</f>
        <v>6.4436999999999998</v>
      </c>
      <c r="Z4584" s="54">
        <f t="shared" si="7915"/>
        <v>4.9371</v>
      </c>
      <c r="AA4584" s="54">
        <f t="shared" si="7915"/>
        <v>11.350300000000001</v>
      </c>
      <c r="AB4584" s="54">
        <f t="shared" si="7915"/>
        <v>7.1900000000000006E-2</v>
      </c>
      <c r="AC4584" s="54">
        <f t="shared" si="7915"/>
        <v>6.2766000000000002</v>
      </c>
      <c r="AD4584" s="54">
        <f t="shared" si="7915"/>
        <v>11.042999999999999</v>
      </c>
      <c r="AE4584" s="54"/>
      <c r="AF4584" s="336"/>
      <c r="AG4584" s="336"/>
      <c r="AH4584" s="336"/>
      <c r="AI4584" s="54"/>
      <c r="AJ4584" s="54"/>
      <c r="AK4584" s="54"/>
      <c r="AL4584" s="54"/>
      <c r="AM4584" s="54"/>
      <c r="AN4584" s="54"/>
      <c r="AO4584" s="54"/>
      <c r="AP4584" s="54"/>
      <c r="AQ4584" s="54"/>
      <c r="AR4584" s="54"/>
      <c r="AS4584" s="54"/>
    </row>
    <row r="4585" spans="1:45" x14ac:dyDescent="0.3">
      <c r="D4585" s="56"/>
      <c r="X4585" s="336"/>
      <c r="Y4585" s="336">
        <f t="shared" ca="1" si="7831"/>
        <v>0.3046077452165164</v>
      </c>
      <c r="Z4585" s="336">
        <f t="shared" ca="1" si="7831"/>
        <v>0.60986464826925579</v>
      </c>
      <c r="AA4585" s="336">
        <f t="shared" ca="1" si="7831"/>
        <v>0.92372648985921013</v>
      </c>
      <c r="AB4585" s="336">
        <f t="shared" ca="1" si="7831"/>
        <v>0.10085104825123622</v>
      </c>
      <c r="AC4585" s="336">
        <f t="shared" ca="1" si="7831"/>
        <v>-1.2444508093918012</v>
      </c>
      <c r="AD4585" s="336">
        <f t="shared" ca="1" si="7831"/>
        <v>-0.11767854277924092</v>
      </c>
      <c r="AE4585" s="336"/>
      <c r="AF4585" s="336"/>
      <c r="AG4585" s="336"/>
      <c r="AH4585" s="336"/>
      <c r="AI4585" s="54"/>
      <c r="AJ4585" s="54"/>
      <c r="AK4585" s="54"/>
      <c r="AL4585" s="336"/>
      <c r="AM4585" s="336"/>
      <c r="AN4585" s="336"/>
      <c r="AO4585" s="336"/>
      <c r="AP4585" s="54"/>
      <c r="AQ4585" s="336"/>
      <c r="AR4585" s="336"/>
      <c r="AS4585" s="336"/>
    </row>
    <row r="4586" spans="1:45" x14ac:dyDescent="0.3">
      <c r="C4586" s="54"/>
      <c r="D4586" s="56"/>
      <c r="Y4586" s="336">
        <f t="shared" ca="1" si="7831"/>
        <v>-3.633693749780083E-3</v>
      </c>
      <c r="Z4586" s="336">
        <f t="shared" ca="1" si="7831"/>
        <v>0.4466785822484185</v>
      </c>
      <c r="AA4586" s="336">
        <f t="shared" ca="1" si="7831"/>
        <v>-0.57678235785881626</v>
      </c>
      <c r="AB4586" s="336">
        <f t="shared" ca="1" si="7831"/>
        <v>1.3787218698138921</v>
      </c>
      <c r="AC4586" s="336">
        <f t="shared" ca="1" si="7831"/>
        <v>-8.146195709189211E-3</v>
      </c>
      <c r="AD4586" s="336">
        <f t="shared" ca="1" si="7831"/>
        <v>0.79506127114439962</v>
      </c>
      <c r="AE4586" s="55"/>
      <c r="AF4586" s="55"/>
      <c r="AG4586" s="55"/>
      <c r="AH4586" s="55"/>
      <c r="AI4586" s="55"/>
      <c r="AJ4586" s="55"/>
      <c r="AK4586" s="55"/>
      <c r="AL4586" s="55"/>
      <c r="AM4586" s="55"/>
      <c r="AN4586" s="55"/>
      <c r="AO4586" s="55"/>
      <c r="AP4586" s="55"/>
      <c r="AQ4586" s="55"/>
      <c r="AR4586" s="55"/>
      <c r="AS4586" s="55"/>
    </row>
    <row r="4587" spans="1:45" x14ac:dyDescent="0.3">
      <c r="B4587" s="54" t="s">
        <v>172</v>
      </c>
      <c r="C4587" s="53">
        <f>C4580</f>
        <v>0</v>
      </c>
      <c r="D4587" s="56" t="e">
        <f t="shared" ref="D4587:D4588" ca="1" si="7916">AJ4587</f>
        <v>#N/A</v>
      </c>
      <c r="E4587" s="52" t="e">
        <f t="shared" ref="E4587:W4587" si="7917">E4580</f>
        <v>#N/A</v>
      </c>
      <c r="F4587" s="52" t="e">
        <f t="shared" si="7917"/>
        <v>#N/A</v>
      </c>
      <c r="G4587" s="52" t="e">
        <f t="shared" si="7917"/>
        <v>#N/A</v>
      </c>
      <c r="H4587" s="52" t="e">
        <f t="shared" si="7917"/>
        <v>#N/A</v>
      </c>
      <c r="I4587" s="52" t="e">
        <f t="shared" si="7917"/>
        <v>#N/A</v>
      </c>
      <c r="J4587" s="52" t="e">
        <f t="shared" si="7917"/>
        <v>#N/A</v>
      </c>
      <c r="K4587" s="52" t="e">
        <f t="shared" si="7917"/>
        <v>#N/A</v>
      </c>
      <c r="L4587" s="52" t="e">
        <f t="shared" si="7917"/>
        <v>#N/A</v>
      </c>
      <c r="M4587" s="52" t="e">
        <f t="shared" si="7917"/>
        <v>#N/A</v>
      </c>
      <c r="N4587" s="52" t="e">
        <f t="shared" si="7917"/>
        <v>#N/A</v>
      </c>
      <c r="O4587" s="52" t="e">
        <f t="shared" si="7917"/>
        <v>#N/A</v>
      </c>
      <c r="P4587" s="52" t="e">
        <f t="shared" si="7917"/>
        <v>#N/A</v>
      </c>
      <c r="Q4587" s="52" t="e">
        <f t="shared" si="7917"/>
        <v>#N/A</v>
      </c>
      <c r="R4587" s="52" t="e">
        <f t="shared" si="7917"/>
        <v>#N/A</v>
      </c>
      <c r="S4587" s="52" t="e">
        <f t="shared" si="7917"/>
        <v>#N/A</v>
      </c>
      <c r="T4587" s="52" t="e">
        <f t="shared" si="7917"/>
        <v>#N/A</v>
      </c>
      <c r="U4587" s="52" t="e">
        <f t="shared" si="7917"/>
        <v>#N/A</v>
      </c>
      <c r="V4587" s="52" t="e">
        <f t="shared" si="7917"/>
        <v>#N/A</v>
      </c>
      <c r="W4587" s="52" t="e">
        <f t="shared" si="7917"/>
        <v>#N/A</v>
      </c>
      <c r="X4587" s="55" t="e">
        <f t="shared" ref="X4587:X4588" si="7918">(H4587-(O4587*P4587)/100-3*(J4587*K4587)/100)/2</f>
        <v>#N/A</v>
      </c>
      <c r="Y4587" s="55" t="e">
        <f t="shared" ref="Y4587:Y4588" si="7919">SUM(X4587,(J4587*K4587/100))/(F4587/100)</f>
        <v>#N/A</v>
      </c>
      <c r="Z4587" s="55" t="e">
        <f t="shared" ref="Z4587" si="7920">U4587*0.5+U4588*0.5</f>
        <v>#N/A</v>
      </c>
      <c r="AA4587" s="55" t="e">
        <f t="shared" ref="AA4587:AA4588" si="7921">J4587/Y4587</f>
        <v>#N/A</v>
      </c>
      <c r="AB4587" s="336" t="e">
        <f t="shared" ref="AB4587:AB4588" si="7922">X4587/(Y4587-J4587)</f>
        <v>#N/A</v>
      </c>
      <c r="AC4587" s="223" t="e">
        <f ca="1">INDEX(FGA_COEFFS,1,1)+Z4587*INDEX(FGA_COEFFS,1,2)+Y4587*INDEX(FGA_COEFFS,1,3)+R4587*INDEX(FGA_COEFFS,1,4)+Q4588*INDEX(FGA_COEFFS,1,5)+S4587*INDEX(FGA_COEFFS,1,6)+T4588*INDEX(FGA_COEFFS,1,7)+M4588*INDEX(FGA_COEFFS,1,8)+Y4591*Y4592</f>
        <v>#N/A</v>
      </c>
      <c r="AD4587" s="223" t="e">
        <f ca="1">INDEX(THREEPTA_COEFFS,1,1)+AC4587*INDEX(THREEPTA_COEFFS,1,2)+J4587*INDEX(THREEPTA_COEFFS,1,3)+AA4587*INDEX(THREEPTA_COEFFS,1,4)+K4587*INDEX(THREEPTA_COEFFS,1,5)+L4588*INDEX(THREEPTA_COEFFS,1,6)+Z4591*Z4592</f>
        <v>#N/A</v>
      </c>
      <c r="AE4587" s="223" t="e">
        <f ca="1">INDEX(THREEPTPCT_COEFFS,1,1)+K4587*INDEX(THREEPTPCT_COEFFS,1,2)+L4588*INDEX(THREEPTPCT_COEFFS,1,3)+AA4591*AA4592</f>
        <v>#N/A</v>
      </c>
      <c r="AF4587" s="55" t="e">
        <f t="shared" ref="AF4587:AF4588" ca="1" si="7923">AC4587-AD4587</f>
        <v>#N/A</v>
      </c>
      <c r="AG4587" s="223" t="e">
        <f ca="1">INDEX(TWOPTPCT_COEFFS,1,1)+AB4587*INDEX(TWOPTPCT_COEFFS,1,2)+I4588*INDEX(TWOPTPCT_COEFFS,1,3)+G4588*INDEX(TWOPTPCT_COEFFS,1,4)+L4588*INDEX(TWOPTPCT_COEFFS,1,5)+AB4591*AB4592</f>
        <v>#N/A</v>
      </c>
      <c r="AH4587" s="223" t="e">
        <f ca="1">INDEX(FTA_COEFFS,1,1)+O4587*INDEX(FTA_COEFFS,1,2)+N4588*INDEX(FTA_COEFFS,1,3)+(Q4587+R4587)*INDEX(FTA_COEFFS,1,4)+(Q4588+R4588)*INDEX(FTA_COEFFS,1,5)+M4588*INDEX(FTA_COEFFS,1,6)+AC4591*AC4592</f>
        <v>#N/A</v>
      </c>
      <c r="AI4587" s="223" t="e">
        <f ca="1">INDEX(FTPCT_COEFFS,1,1)+P4587*INDEX(FTPCT_COEFFS,1,2)+F4587*INDEX(FTPCT_COEFFS,1,3)+G4588*INDEX(FTPCT_COEFFS,1,4)+AD4591*AD4592</f>
        <v>#N/A</v>
      </c>
      <c r="AJ4587" s="338" t="e">
        <f t="shared" ref="AJ4587:AJ4588" ca="1" si="7924">AD4587*AE4587/100+AF4587*AG4587+AH4587*AI4587/100</f>
        <v>#N/A</v>
      </c>
      <c r="AK4587" s="55"/>
      <c r="AL4587" s="55"/>
      <c r="AM4587" s="55"/>
      <c r="AN4587" s="55"/>
      <c r="AO4587" s="55"/>
      <c r="AP4587" s="55"/>
      <c r="AQ4587" s="55"/>
      <c r="AR4587" s="55"/>
    </row>
    <row r="4588" spans="1:45" x14ac:dyDescent="0.3">
      <c r="B4588" s="54" t="s">
        <v>175</v>
      </c>
      <c r="C4588" s="54">
        <f>C4581</f>
        <v>0</v>
      </c>
      <c r="D4588" s="56" t="e">
        <f t="shared" ca="1" si="7916"/>
        <v>#N/A</v>
      </c>
      <c r="E4588" s="52" t="e">
        <f t="shared" ref="E4588:W4588" si="7925">E4581</f>
        <v>#N/A</v>
      </c>
      <c r="F4588" s="52" t="e">
        <f t="shared" si="7925"/>
        <v>#N/A</v>
      </c>
      <c r="G4588" s="52" t="e">
        <f t="shared" si="7925"/>
        <v>#N/A</v>
      </c>
      <c r="H4588" s="52" t="e">
        <f t="shared" si="7925"/>
        <v>#N/A</v>
      </c>
      <c r="I4588" s="52" t="e">
        <f t="shared" si="7925"/>
        <v>#N/A</v>
      </c>
      <c r="J4588" s="52" t="e">
        <f t="shared" si="7925"/>
        <v>#N/A</v>
      </c>
      <c r="K4588" s="52" t="e">
        <f t="shared" si="7925"/>
        <v>#N/A</v>
      </c>
      <c r="L4588" s="52" t="e">
        <f t="shared" si="7925"/>
        <v>#N/A</v>
      </c>
      <c r="M4588" s="52" t="e">
        <f t="shared" si="7925"/>
        <v>#N/A</v>
      </c>
      <c r="N4588" s="52" t="e">
        <f t="shared" si="7925"/>
        <v>#N/A</v>
      </c>
      <c r="O4588" s="52" t="e">
        <f t="shared" si="7925"/>
        <v>#N/A</v>
      </c>
      <c r="P4588" s="52" t="e">
        <f t="shared" si="7925"/>
        <v>#N/A</v>
      </c>
      <c r="Q4588" s="52" t="e">
        <f t="shared" si="7925"/>
        <v>#N/A</v>
      </c>
      <c r="R4588" s="52" t="e">
        <f t="shared" si="7925"/>
        <v>#N/A</v>
      </c>
      <c r="S4588" s="52" t="e">
        <f t="shared" si="7925"/>
        <v>#N/A</v>
      </c>
      <c r="T4588" s="52" t="e">
        <f t="shared" si="7925"/>
        <v>#N/A</v>
      </c>
      <c r="U4588" s="52" t="e">
        <f t="shared" si="7925"/>
        <v>#N/A</v>
      </c>
      <c r="V4588" s="52" t="e">
        <f t="shared" si="7925"/>
        <v>#N/A</v>
      </c>
      <c r="W4588" s="52" t="e">
        <f t="shared" si="7925"/>
        <v>#N/A</v>
      </c>
      <c r="X4588" s="55" t="e">
        <f t="shared" si="7918"/>
        <v>#N/A</v>
      </c>
      <c r="Y4588" s="55" t="e">
        <f t="shared" si="7919"/>
        <v>#N/A</v>
      </c>
      <c r="Z4588" s="55" t="e">
        <f t="shared" ref="Z4588" si="7926">Z4587</f>
        <v>#N/A</v>
      </c>
      <c r="AA4588" s="55" t="e">
        <f t="shared" si="7921"/>
        <v>#N/A</v>
      </c>
      <c r="AB4588" s="336" t="e">
        <f t="shared" si="7922"/>
        <v>#N/A</v>
      </c>
      <c r="AC4588" s="223" t="e">
        <f ca="1">INDEX(FGA_COEFFS,1,1)+Z4588*INDEX(FGA_COEFFS,1,2)+Y4588*INDEX(FGA_COEFFS,1,3)+R4588*INDEX(FGA_COEFFS,1,4)+Q4587*INDEX(FGA_COEFFS,1,5)+S4588*INDEX(FGA_COEFFS,1,6)+T4587*INDEX(FGA_COEFFS,1,7)+M4587*INDEX(FGA_COEFFS,1,8)+Y4591*Y4593</f>
        <v>#N/A</v>
      </c>
      <c r="AD4588" s="223" t="e">
        <f ca="1">INDEX(THREEPTA_COEFFS,1,1)+AC4588*INDEX(THREEPTA_COEFFS,1,2)+J4588*INDEX(THREEPTA_COEFFS,1,3)+AA4588*INDEX(THREEPTA_COEFFS,1,4)+K4588*INDEX(THREEPTA_COEFFS,1,5)+L4587*INDEX(THREEPTA_COEFFS,1,6)+Z4591*Z4593</f>
        <v>#N/A</v>
      </c>
      <c r="AE4588" s="223" t="e">
        <f ca="1">INDEX(THREEPTPCT_COEFFS,1,1)+K4588*INDEX(THREEPTPCT_COEFFS,1,2)+L4587*INDEX(THREEPTPCT_COEFFS,1,3)+AA4591*AA4593</f>
        <v>#N/A</v>
      </c>
      <c r="AF4588" s="55" t="e">
        <f t="shared" ca="1" si="7923"/>
        <v>#N/A</v>
      </c>
      <c r="AG4588" s="223" t="e">
        <f ca="1">INDEX(TWOPTPCT_COEFFS,1,1)+AB4588*INDEX(TWOPTPCT_COEFFS,1,2)+I4587*INDEX(TWOPTPCT_COEFFS,1,3)+G4587*INDEX(TWOPTPCT_COEFFS,1,4)+L4587*INDEX(TWOPTPCT_COEFFS,1,5)+AB4591*AB4593</f>
        <v>#N/A</v>
      </c>
      <c r="AH4588" s="223" t="e">
        <f ca="1">INDEX(FTA_COEFFS,1,1)+O4588*INDEX(FTA_COEFFS,1,2)+N4587*INDEX(FTA_COEFFS,1,3)+(Q4588+R4588)*INDEX(FTA_COEFFS,1,4)+(Q4587+R4587)*INDEX(FTA_COEFFS,1,5)+M4587*INDEX(FTA_COEFFS,1,6)+AC4591*AC4593</f>
        <v>#N/A</v>
      </c>
      <c r="AI4588" s="223" t="e">
        <f ca="1">INDEX(FTPCT_COEFFS,1,1)+P4588*INDEX(FTPCT_COEFFS,1,2)+F4588*INDEX(FTPCT_COEFFS,1,3)+G4587*INDEX(FTPCT_COEFFS,1,4)+AD4591*AD4593</f>
        <v>#N/A</v>
      </c>
      <c r="AJ4588" s="338" t="e">
        <f t="shared" ca="1" si="7924"/>
        <v>#N/A</v>
      </c>
      <c r="AK4588" s="55"/>
      <c r="AL4588" s="55"/>
      <c r="AM4588" s="55"/>
      <c r="AN4588" s="55"/>
      <c r="AO4588" s="55"/>
      <c r="AP4588" s="55"/>
      <c r="AQ4588" s="55"/>
      <c r="AR4588" s="55"/>
    </row>
    <row r="4589" spans="1:45" x14ac:dyDescent="0.3">
      <c r="A4589" s="54" t="e">
        <f ca="1">IF(D4587&gt;(D4588+(AVERAGE(V4587,W4587)-AVERAGE(V4588,W4588))/2)+2.5,C4587,IF(D4588&gt;(D4587+(AVERAGE(V4588,W4588)-AVERAGE(V4587,W4587))/2)+2.5,C4588,"Close"))</f>
        <v>#N/A</v>
      </c>
      <c r="B4589" s="64" t="e">
        <f ca="1">IF(D4588&gt;D4587,C4588,C4587)</f>
        <v>#N/A</v>
      </c>
      <c r="D4589" s="56"/>
      <c r="X4589" s="55"/>
      <c r="Y4589" s="55"/>
      <c r="Z4589" s="55"/>
      <c r="AA4589" s="55"/>
      <c r="AB4589" s="55"/>
      <c r="AC4589" s="337"/>
      <c r="AD4589" s="337"/>
      <c r="AE4589" s="337"/>
      <c r="AF4589" s="337"/>
      <c r="AG4589" s="337"/>
      <c r="AH4589" s="337"/>
      <c r="AI4589" s="337"/>
      <c r="AJ4589" s="337"/>
      <c r="AK4589" s="337"/>
      <c r="AL4589" s="337"/>
      <c r="AM4589" s="55"/>
      <c r="AN4589" s="55"/>
      <c r="AO4589" s="55"/>
      <c r="AP4589" s="55"/>
      <c r="AQ4589" s="55"/>
      <c r="AR4589" s="55"/>
      <c r="AS4589" s="55"/>
    </row>
    <row r="4590" spans="1:45" x14ac:dyDescent="0.3">
      <c r="X4590" s="54" t="s">
        <v>1305</v>
      </c>
      <c r="Y4590" s="54" t="s">
        <v>128</v>
      </c>
      <c r="Z4590" s="54" t="s">
        <v>157</v>
      </c>
      <c r="AA4590" s="54" t="s">
        <v>151</v>
      </c>
      <c r="AB4590" s="54" t="s">
        <v>1327</v>
      </c>
      <c r="AC4590" s="54" t="s">
        <v>129</v>
      </c>
      <c r="AD4590" s="54" t="s">
        <v>116</v>
      </c>
      <c r="AE4590" s="54"/>
      <c r="AF4590" s="54"/>
      <c r="AG4590" s="54"/>
      <c r="AH4590" s="54"/>
      <c r="AI4590" s="54"/>
      <c r="AJ4590" s="54"/>
      <c r="AK4590" s="54"/>
      <c r="AL4590" s="54"/>
      <c r="AM4590" s="54"/>
      <c r="AN4590" s="54"/>
      <c r="AO4590" s="54"/>
      <c r="AP4590" s="54"/>
      <c r="AQ4590" s="54"/>
      <c r="AR4590" s="54"/>
      <c r="AS4590" s="54"/>
    </row>
    <row r="4591" spans="1:45" x14ac:dyDescent="0.3">
      <c r="X4591" s="54"/>
      <c r="Y4591" s="54">
        <f t="shared" ref="Y4591:AD4591" si="7927">Y4584</f>
        <v>6.4436999999999998</v>
      </c>
      <c r="Z4591" s="54">
        <f t="shared" si="7927"/>
        <v>4.9371</v>
      </c>
      <c r="AA4591" s="54">
        <f t="shared" si="7927"/>
        <v>11.350300000000001</v>
      </c>
      <c r="AB4591" s="54">
        <f t="shared" si="7927"/>
        <v>7.1900000000000006E-2</v>
      </c>
      <c r="AC4591" s="54">
        <f t="shared" si="7927"/>
        <v>6.2766000000000002</v>
      </c>
      <c r="AD4591" s="54">
        <f t="shared" si="7927"/>
        <v>11.042999999999999</v>
      </c>
      <c r="AE4591" s="54"/>
      <c r="AF4591" s="336"/>
      <c r="AG4591" s="336"/>
      <c r="AH4591" s="336"/>
      <c r="AI4591" s="54"/>
      <c r="AJ4591" s="54"/>
      <c r="AK4591" s="54"/>
      <c r="AL4591" s="54"/>
      <c r="AM4591" s="54"/>
      <c r="AN4591" s="54"/>
      <c r="AO4591" s="54"/>
      <c r="AP4591" s="54"/>
      <c r="AQ4591" s="54"/>
      <c r="AR4591" s="54"/>
      <c r="AS4591" s="54"/>
    </row>
    <row r="4592" spans="1:45" x14ac:dyDescent="0.3">
      <c r="D4592" s="56"/>
      <c r="X4592" s="336"/>
      <c r="Y4592" s="336">
        <f t="shared" ca="1" si="7831"/>
        <v>-0.7862098797050816</v>
      </c>
      <c r="Z4592" s="336">
        <f t="shared" ca="1" si="7831"/>
        <v>0.57626461992083322</v>
      </c>
      <c r="AA4592" s="336">
        <f t="shared" ca="1" si="7831"/>
        <v>-1.2976787809161427</v>
      </c>
      <c r="AB4592" s="336">
        <f t="shared" ca="1" si="7831"/>
        <v>-1.2168757939464765</v>
      </c>
      <c r="AC4592" s="336">
        <f t="shared" ca="1" si="7831"/>
        <v>2.945469884786564E-2</v>
      </c>
      <c r="AD4592" s="336">
        <f t="shared" ca="1" si="7831"/>
        <v>0.49009109334672707</v>
      </c>
      <c r="AE4592" s="336"/>
      <c r="AF4592" s="336"/>
      <c r="AG4592" s="336"/>
      <c r="AH4592" s="336"/>
      <c r="AI4592" s="54"/>
      <c r="AJ4592" s="54"/>
      <c r="AK4592" s="54"/>
      <c r="AL4592" s="336"/>
      <c r="AM4592" s="336"/>
      <c r="AN4592" s="336"/>
      <c r="AO4592" s="336"/>
      <c r="AP4592" s="54"/>
      <c r="AQ4592" s="336"/>
      <c r="AR4592" s="336"/>
      <c r="AS4592" s="336"/>
    </row>
    <row r="4593" spans="1:45" x14ac:dyDescent="0.3">
      <c r="C4593" s="54"/>
      <c r="D4593" s="56"/>
      <c r="Y4593" s="336">
        <f t="shared" ca="1" si="7831"/>
        <v>0.16049224842782919</v>
      </c>
      <c r="Z4593" s="336">
        <f t="shared" ca="1" si="7831"/>
        <v>0.47067399335980475</v>
      </c>
      <c r="AA4593" s="336">
        <f t="shared" ca="1" si="7831"/>
        <v>0.25378140136215716</v>
      </c>
      <c r="AB4593" s="336">
        <f t="shared" ca="1" si="7831"/>
        <v>0.14574566901165359</v>
      </c>
      <c r="AC4593" s="336">
        <f t="shared" ca="1" si="7831"/>
        <v>1.4465280523501298E-2</v>
      </c>
      <c r="AD4593" s="336">
        <f t="shared" ca="1" si="7831"/>
        <v>0.57565994672363519</v>
      </c>
      <c r="AE4593" s="55"/>
      <c r="AF4593" s="55"/>
      <c r="AG4593" s="55"/>
      <c r="AH4593" s="55"/>
      <c r="AI4593" s="55"/>
      <c r="AJ4593" s="55"/>
      <c r="AK4593" s="55"/>
      <c r="AL4593" s="55"/>
      <c r="AM4593" s="55"/>
      <c r="AN4593" s="55"/>
      <c r="AO4593" s="55"/>
      <c r="AP4593" s="55"/>
      <c r="AQ4593" s="55"/>
      <c r="AR4593" s="55"/>
      <c r="AS4593" s="55"/>
    </row>
    <row r="4594" spans="1:45" x14ac:dyDescent="0.3">
      <c r="B4594" s="54" t="s">
        <v>172</v>
      </c>
      <c r="C4594" s="53">
        <f>C4587</f>
        <v>0</v>
      </c>
      <c r="D4594" s="56" t="e">
        <f t="shared" ref="D4594:D4595" ca="1" si="7928">AJ4594</f>
        <v>#N/A</v>
      </c>
      <c r="E4594" s="52" t="e">
        <f t="shared" ref="E4594:W4594" si="7929">E4587</f>
        <v>#N/A</v>
      </c>
      <c r="F4594" s="52" t="e">
        <f t="shared" si="7929"/>
        <v>#N/A</v>
      </c>
      <c r="G4594" s="52" t="e">
        <f t="shared" si="7929"/>
        <v>#N/A</v>
      </c>
      <c r="H4594" s="52" t="e">
        <f t="shared" si="7929"/>
        <v>#N/A</v>
      </c>
      <c r="I4594" s="52" t="e">
        <f t="shared" si="7929"/>
        <v>#N/A</v>
      </c>
      <c r="J4594" s="52" t="e">
        <f t="shared" si="7929"/>
        <v>#N/A</v>
      </c>
      <c r="K4594" s="52" t="e">
        <f t="shared" si="7929"/>
        <v>#N/A</v>
      </c>
      <c r="L4594" s="52" t="e">
        <f t="shared" si="7929"/>
        <v>#N/A</v>
      </c>
      <c r="M4594" s="52" t="e">
        <f t="shared" si="7929"/>
        <v>#N/A</v>
      </c>
      <c r="N4594" s="52" t="e">
        <f t="shared" si="7929"/>
        <v>#N/A</v>
      </c>
      <c r="O4594" s="52" t="e">
        <f t="shared" si="7929"/>
        <v>#N/A</v>
      </c>
      <c r="P4594" s="52" t="e">
        <f t="shared" si="7929"/>
        <v>#N/A</v>
      </c>
      <c r="Q4594" s="52" t="e">
        <f t="shared" si="7929"/>
        <v>#N/A</v>
      </c>
      <c r="R4594" s="52" t="e">
        <f t="shared" si="7929"/>
        <v>#N/A</v>
      </c>
      <c r="S4594" s="52" t="e">
        <f t="shared" si="7929"/>
        <v>#N/A</v>
      </c>
      <c r="T4594" s="52" t="e">
        <f t="shared" si="7929"/>
        <v>#N/A</v>
      </c>
      <c r="U4594" s="52" t="e">
        <f t="shared" si="7929"/>
        <v>#N/A</v>
      </c>
      <c r="V4594" s="52" t="e">
        <f t="shared" si="7929"/>
        <v>#N/A</v>
      </c>
      <c r="W4594" s="52" t="e">
        <f t="shared" si="7929"/>
        <v>#N/A</v>
      </c>
      <c r="X4594" s="55" t="e">
        <f t="shared" ref="X4594:X4595" si="7930">(H4594-(O4594*P4594)/100-3*(J4594*K4594)/100)/2</f>
        <v>#N/A</v>
      </c>
      <c r="Y4594" s="55" t="e">
        <f t="shared" ref="Y4594:Y4595" si="7931">SUM(X4594,(J4594*K4594/100))/(F4594/100)</f>
        <v>#N/A</v>
      </c>
      <c r="Z4594" s="55" t="e">
        <f t="shared" ref="Z4594" si="7932">U4594*0.5+U4595*0.5</f>
        <v>#N/A</v>
      </c>
      <c r="AA4594" s="55" t="e">
        <f t="shared" ref="AA4594:AA4595" si="7933">J4594/Y4594</f>
        <v>#N/A</v>
      </c>
      <c r="AB4594" s="336" t="e">
        <f t="shared" ref="AB4594:AB4595" si="7934">X4594/(Y4594-J4594)</f>
        <v>#N/A</v>
      </c>
      <c r="AC4594" s="223" t="e">
        <f ca="1">INDEX(FGA_COEFFS,1,1)+Z4594*INDEX(FGA_COEFFS,1,2)+Y4594*INDEX(FGA_COEFFS,1,3)+R4594*INDEX(FGA_COEFFS,1,4)+Q4595*INDEX(FGA_COEFFS,1,5)+S4594*INDEX(FGA_COEFFS,1,6)+T4595*INDEX(FGA_COEFFS,1,7)+M4595*INDEX(FGA_COEFFS,1,8)+Y4598*Y4599</f>
        <v>#N/A</v>
      </c>
      <c r="AD4594" s="223" t="e">
        <f ca="1">INDEX(THREEPTA_COEFFS,1,1)+AC4594*INDEX(THREEPTA_COEFFS,1,2)+J4594*INDEX(THREEPTA_COEFFS,1,3)+AA4594*INDEX(THREEPTA_COEFFS,1,4)+K4594*INDEX(THREEPTA_COEFFS,1,5)+L4595*INDEX(THREEPTA_COEFFS,1,6)+Z4598*Z4599</f>
        <v>#N/A</v>
      </c>
      <c r="AE4594" s="223" t="e">
        <f ca="1">INDEX(THREEPTPCT_COEFFS,1,1)+K4594*INDEX(THREEPTPCT_COEFFS,1,2)+L4595*INDEX(THREEPTPCT_COEFFS,1,3)+AA4598*AA4599</f>
        <v>#N/A</v>
      </c>
      <c r="AF4594" s="55" t="e">
        <f t="shared" ref="AF4594:AF4595" ca="1" si="7935">AC4594-AD4594</f>
        <v>#N/A</v>
      </c>
      <c r="AG4594" s="223" t="e">
        <f ca="1">INDEX(TWOPTPCT_COEFFS,1,1)+AB4594*INDEX(TWOPTPCT_COEFFS,1,2)+I4595*INDEX(TWOPTPCT_COEFFS,1,3)+G4595*INDEX(TWOPTPCT_COEFFS,1,4)+L4595*INDEX(TWOPTPCT_COEFFS,1,5)+AB4598*AB4599</f>
        <v>#N/A</v>
      </c>
      <c r="AH4594" s="223" t="e">
        <f ca="1">INDEX(FTA_COEFFS,1,1)+O4594*INDEX(FTA_COEFFS,1,2)+N4595*INDEX(FTA_COEFFS,1,3)+(Q4594+R4594)*INDEX(FTA_COEFFS,1,4)+(Q4595+R4595)*INDEX(FTA_COEFFS,1,5)+M4595*INDEX(FTA_COEFFS,1,6)+AC4598*AC4599</f>
        <v>#N/A</v>
      </c>
      <c r="AI4594" s="223" t="e">
        <f ca="1">INDEX(FTPCT_COEFFS,1,1)+P4594*INDEX(FTPCT_COEFFS,1,2)+F4594*INDEX(FTPCT_COEFFS,1,3)+G4595*INDEX(FTPCT_COEFFS,1,4)+AD4598*AD4599</f>
        <v>#N/A</v>
      </c>
      <c r="AJ4594" s="338" t="e">
        <f t="shared" ref="AJ4594:AJ4595" ca="1" si="7936">AD4594*AE4594/100+AF4594*AG4594+AH4594*AI4594/100</f>
        <v>#N/A</v>
      </c>
      <c r="AK4594" s="55"/>
      <c r="AL4594" s="55"/>
      <c r="AM4594" s="55"/>
      <c r="AN4594" s="55"/>
      <c r="AO4594" s="55"/>
      <c r="AP4594" s="55"/>
      <c r="AQ4594" s="55"/>
      <c r="AR4594" s="55"/>
    </row>
    <row r="4595" spans="1:45" x14ac:dyDescent="0.3">
      <c r="B4595" s="54" t="s">
        <v>175</v>
      </c>
      <c r="C4595" s="54">
        <f>C4588</f>
        <v>0</v>
      </c>
      <c r="D4595" s="56" t="e">
        <f t="shared" ca="1" si="7928"/>
        <v>#N/A</v>
      </c>
      <c r="E4595" s="52" t="e">
        <f t="shared" ref="E4595:W4595" si="7937">E4588</f>
        <v>#N/A</v>
      </c>
      <c r="F4595" s="52" t="e">
        <f t="shared" si="7937"/>
        <v>#N/A</v>
      </c>
      <c r="G4595" s="52" t="e">
        <f t="shared" si="7937"/>
        <v>#N/A</v>
      </c>
      <c r="H4595" s="52" t="e">
        <f t="shared" si="7937"/>
        <v>#N/A</v>
      </c>
      <c r="I4595" s="52" t="e">
        <f t="shared" si="7937"/>
        <v>#N/A</v>
      </c>
      <c r="J4595" s="52" t="e">
        <f t="shared" si="7937"/>
        <v>#N/A</v>
      </c>
      <c r="K4595" s="52" t="e">
        <f t="shared" si="7937"/>
        <v>#N/A</v>
      </c>
      <c r="L4595" s="52" t="e">
        <f t="shared" si="7937"/>
        <v>#N/A</v>
      </c>
      <c r="M4595" s="52" t="e">
        <f t="shared" si="7937"/>
        <v>#N/A</v>
      </c>
      <c r="N4595" s="52" t="e">
        <f t="shared" si="7937"/>
        <v>#N/A</v>
      </c>
      <c r="O4595" s="52" t="e">
        <f t="shared" si="7937"/>
        <v>#N/A</v>
      </c>
      <c r="P4595" s="52" t="e">
        <f t="shared" si="7937"/>
        <v>#N/A</v>
      </c>
      <c r="Q4595" s="52" t="e">
        <f t="shared" si="7937"/>
        <v>#N/A</v>
      </c>
      <c r="R4595" s="52" t="e">
        <f t="shared" si="7937"/>
        <v>#N/A</v>
      </c>
      <c r="S4595" s="52" t="e">
        <f t="shared" si="7937"/>
        <v>#N/A</v>
      </c>
      <c r="T4595" s="52" t="e">
        <f t="shared" si="7937"/>
        <v>#N/A</v>
      </c>
      <c r="U4595" s="52" t="e">
        <f t="shared" si="7937"/>
        <v>#N/A</v>
      </c>
      <c r="V4595" s="52" t="e">
        <f t="shared" si="7937"/>
        <v>#N/A</v>
      </c>
      <c r="W4595" s="52" t="e">
        <f t="shared" si="7937"/>
        <v>#N/A</v>
      </c>
      <c r="X4595" s="55" t="e">
        <f t="shared" si="7930"/>
        <v>#N/A</v>
      </c>
      <c r="Y4595" s="55" t="e">
        <f t="shared" si="7931"/>
        <v>#N/A</v>
      </c>
      <c r="Z4595" s="55" t="e">
        <f t="shared" ref="Z4595" si="7938">Z4594</f>
        <v>#N/A</v>
      </c>
      <c r="AA4595" s="55" t="e">
        <f t="shared" si="7933"/>
        <v>#N/A</v>
      </c>
      <c r="AB4595" s="336" t="e">
        <f t="shared" si="7934"/>
        <v>#N/A</v>
      </c>
      <c r="AC4595" s="223" t="e">
        <f ca="1">INDEX(FGA_COEFFS,1,1)+Z4595*INDEX(FGA_COEFFS,1,2)+Y4595*INDEX(FGA_COEFFS,1,3)+R4595*INDEX(FGA_COEFFS,1,4)+Q4594*INDEX(FGA_COEFFS,1,5)+S4595*INDEX(FGA_COEFFS,1,6)+T4594*INDEX(FGA_COEFFS,1,7)+M4594*INDEX(FGA_COEFFS,1,8)+Y4598*Y4600</f>
        <v>#N/A</v>
      </c>
      <c r="AD4595" s="223" t="e">
        <f ca="1">INDEX(THREEPTA_COEFFS,1,1)+AC4595*INDEX(THREEPTA_COEFFS,1,2)+J4595*INDEX(THREEPTA_COEFFS,1,3)+AA4595*INDEX(THREEPTA_COEFFS,1,4)+K4595*INDEX(THREEPTA_COEFFS,1,5)+L4594*INDEX(THREEPTA_COEFFS,1,6)+Z4598*Z4600</f>
        <v>#N/A</v>
      </c>
      <c r="AE4595" s="223" t="e">
        <f ca="1">INDEX(THREEPTPCT_COEFFS,1,1)+K4595*INDEX(THREEPTPCT_COEFFS,1,2)+L4594*INDEX(THREEPTPCT_COEFFS,1,3)+AA4598*AA4600</f>
        <v>#N/A</v>
      </c>
      <c r="AF4595" s="55" t="e">
        <f t="shared" ca="1" si="7935"/>
        <v>#N/A</v>
      </c>
      <c r="AG4595" s="223" t="e">
        <f ca="1">INDEX(TWOPTPCT_COEFFS,1,1)+AB4595*INDEX(TWOPTPCT_COEFFS,1,2)+I4594*INDEX(TWOPTPCT_COEFFS,1,3)+G4594*INDEX(TWOPTPCT_COEFFS,1,4)+L4594*INDEX(TWOPTPCT_COEFFS,1,5)+AB4598*AB4600</f>
        <v>#N/A</v>
      </c>
      <c r="AH4595" s="223" t="e">
        <f ca="1">INDEX(FTA_COEFFS,1,1)+O4595*INDEX(FTA_COEFFS,1,2)+N4594*INDEX(FTA_COEFFS,1,3)+(Q4595+R4595)*INDEX(FTA_COEFFS,1,4)+(Q4594+R4594)*INDEX(FTA_COEFFS,1,5)+M4594*INDEX(FTA_COEFFS,1,6)+AC4598*AC4600</f>
        <v>#N/A</v>
      </c>
      <c r="AI4595" s="223" t="e">
        <f ca="1">INDEX(FTPCT_COEFFS,1,1)+P4595*INDEX(FTPCT_COEFFS,1,2)+F4595*INDEX(FTPCT_COEFFS,1,3)+G4594*INDEX(FTPCT_COEFFS,1,4)+AD4598*AD4600</f>
        <v>#N/A</v>
      </c>
      <c r="AJ4595" s="338" t="e">
        <f t="shared" ca="1" si="7936"/>
        <v>#N/A</v>
      </c>
      <c r="AK4595" s="55"/>
      <c r="AL4595" s="55"/>
      <c r="AM4595" s="55"/>
      <c r="AN4595" s="55"/>
      <c r="AO4595" s="55"/>
      <c r="AP4595" s="55"/>
      <c r="AQ4595" s="55"/>
      <c r="AR4595" s="55"/>
    </row>
    <row r="4596" spans="1:45" x14ac:dyDescent="0.3">
      <c r="A4596" s="54" t="e">
        <f ca="1">IF(D4594&gt;(D4595+(AVERAGE(V4594,W4594)-AVERAGE(V4595,W4595))/2)+2.5,C4594,IF(D4595&gt;(D4594+(AVERAGE(V4595,W4595)-AVERAGE(V4594,W4594))/2)+2.5,C4595,"Close"))</f>
        <v>#N/A</v>
      </c>
      <c r="B4596" s="64" t="e">
        <f ca="1">IF(D4595&gt;D4594,C4595,C4594)</f>
        <v>#N/A</v>
      </c>
      <c r="D4596" s="56"/>
      <c r="X4596" s="55"/>
      <c r="Y4596" s="55"/>
      <c r="Z4596" s="55"/>
      <c r="AA4596" s="55"/>
      <c r="AB4596" s="55"/>
      <c r="AC4596" s="337"/>
      <c r="AD4596" s="337"/>
      <c r="AE4596" s="337"/>
      <c r="AF4596" s="337"/>
      <c r="AG4596" s="337"/>
      <c r="AH4596" s="337"/>
      <c r="AI4596" s="337"/>
      <c r="AJ4596" s="337"/>
      <c r="AK4596" s="337"/>
      <c r="AL4596" s="337"/>
      <c r="AM4596" s="55"/>
      <c r="AN4596" s="55"/>
      <c r="AO4596" s="55"/>
      <c r="AP4596" s="55"/>
      <c r="AQ4596" s="55"/>
      <c r="AR4596" s="55"/>
      <c r="AS4596" s="55"/>
    </row>
    <row r="4597" spans="1:45" x14ac:dyDescent="0.3">
      <c r="X4597" s="54" t="s">
        <v>1305</v>
      </c>
      <c r="Y4597" s="54" t="s">
        <v>128</v>
      </c>
      <c r="Z4597" s="54" t="s">
        <v>157</v>
      </c>
      <c r="AA4597" s="54" t="s">
        <v>151</v>
      </c>
      <c r="AB4597" s="54" t="s">
        <v>1327</v>
      </c>
      <c r="AC4597" s="54" t="s">
        <v>129</v>
      </c>
      <c r="AD4597" s="54" t="s">
        <v>116</v>
      </c>
      <c r="AE4597" s="54"/>
      <c r="AF4597" s="54"/>
      <c r="AG4597" s="54"/>
      <c r="AH4597" s="54"/>
      <c r="AI4597" s="54"/>
      <c r="AJ4597" s="54"/>
      <c r="AK4597" s="54"/>
      <c r="AL4597" s="54"/>
      <c r="AM4597" s="54"/>
      <c r="AN4597" s="54"/>
      <c r="AO4597" s="54"/>
      <c r="AP4597" s="54"/>
      <c r="AQ4597" s="54"/>
      <c r="AR4597" s="54"/>
      <c r="AS4597" s="54"/>
    </row>
    <row r="4598" spans="1:45" x14ac:dyDescent="0.3">
      <c r="X4598" s="54"/>
      <c r="Y4598" s="54">
        <f t="shared" ref="Y4598:AD4598" si="7939">Y4591</f>
        <v>6.4436999999999998</v>
      </c>
      <c r="Z4598" s="54">
        <f t="shared" si="7939"/>
        <v>4.9371</v>
      </c>
      <c r="AA4598" s="54">
        <f t="shared" si="7939"/>
        <v>11.350300000000001</v>
      </c>
      <c r="AB4598" s="54">
        <f t="shared" si="7939"/>
        <v>7.1900000000000006E-2</v>
      </c>
      <c r="AC4598" s="54">
        <f t="shared" si="7939"/>
        <v>6.2766000000000002</v>
      </c>
      <c r="AD4598" s="54">
        <f t="shared" si="7939"/>
        <v>11.042999999999999</v>
      </c>
      <c r="AE4598" s="54"/>
      <c r="AF4598" s="336"/>
      <c r="AG4598" s="336"/>
      <c r="AH4598" s="336"/>
      <c r="AI4598" s="54"/>
      <c r="AJ4598" s="54"/>
      <c r="AK4598" s="54"/>
      <c r="AL4598" s="54"/>
      <c r="AM4598" s="54"/>
      <c r="AN4598" s="54"/>
      <c r="AO4598" s="54"/>
      <c r="AP4598" s="54"/>
      <c r="AQ4598" s="54"/>
      <c r="AR4598" s="54"/>
      <c r="AS4598" s="54"/>
    </row>
    <row r="4599" spans="1:45" x14ac:dyDescent="0.3">
      <c r="D4599" s="56"/>
      <c r="X4599" s="336"/>
      <c r="Y4599" s="336">
        <f t="shared" ca="1" si="7831"/>
        <v>0.24836093480366572</v>
      </c>
      <c r="Z4599" s="336">
        <f t="shared" ca="1" si="7831"/>
        <v>-6.7112014877548087E-2</v>
      </c>
      <c r="AA4599" s="336">
        <f t="shared" ca="1" si="7831"/>
        <v>-5.2502337615345548E-2</v>
      </c>
      <c r="AB4599" s="336">
        <f t="shared" ca="1" si="7831"/>
        <v>-0.28841011777417841</v>
      </c>
      <c r="AC4599" s="336">
        <f t="shared" ca="1" si="7831"/>
        <v>1.5677344070891969E-2</v>
      </c>
      <c r="AD4599" s="336">
        <f t="shared" ca="1" si="7831"/>
        <v>0.29846378519806854</v>
      </c>
      <c r="AE4599" s="336"/>
      <c r="AF4599" s="336"/>
      <c r="AG4599" s="336"/>
      <c r="AH4599" s="336"/>
      <c r="AI4599" s="54"/>
      <c r="AJ4599" s="54"/>
      <c r="AK4599" s="54"/>
      <c r="AL4599" s="336"/>
      <c r="AM4599" s="336"/>
      <c r="AN4599" s="336"/>
      <c r="AO4599" s="336"/>
      <c r="AP4599" s="54"/>
      <c r="AQ4599" s="336"/>
      <c r="AR4599" s="336"/>
      <c r="AS4599" s="336"/>
    </row>
    <row r="4600" spans="1:45" x14ac:dyDescent="0.3">
      <c r="C4600" s="54"/>
      <c r="D4600" s="56"/>
      <c r="Y4600" s="336">
        <f t="shared" ref="Y4600:AD4663" ca="1" si="7940">1.5*RAND()^2*IF(RAND()&gt;0.5,1,-1)</f>
        <v>-0.66642616714838698</v>
      </c>
      <c r="Z4600" s="336">
        <f t="shared" ca="1" si="7940"/>
        <v>6.0466133187952596E-2</v>
      </c>
      <c r="AA4600" s="336">
        <f t="shared" ca="1" si="7940"/>
        <v>5.0639216913969984E-2</v>
      </c>
      <c r="AB4600" s="336">
        <f t="shared" ca="1" si="7940"/>
        <v>-2.2083484713716094E-2</v>
      </c>
      <c r="AC4600" s="336">
        <f t="shared" ca="1" si="7940"/>
        <v>-0.25534529970041281</v>
      </c>
      <c r="AD4600" s="336">
        <f t="shared" ca="1" si="7940"/>
        <v>-0.48047607254772517</v>
      </c>
      <c r="AE4600" s="55"/>
      <c r="AF4600" s="55"/>
      <c r="AG4600" s="55"/>
      <c r="AH4600" s="55"/>
      <c r="AI4600" s="55"/>
      <c r="AJ4600" s="55"/>
      <c r="AK4600" s="55"/>
      <c r="AL4600" s="55"/>
      <c r="AM4600" s="55"/>
      <c r="AN4600" s="55"/>
      <c r="AO4600" s="55"/>
      <c r="AP4600" s="55"/>
      <c r="AQ4600" s="55"/>
      <c r="AR4600" s="55"/>
      <c r="AS4600" s="55"/>
    </row>
    <row r="4601" spans="1:45" x14ac:dyDescent="0.3">
      <c r="B4601" s="54" t="s">
        <v>172</v>
      </c>
      <c r="C4601" s="53">
        <f>C4594</f>
        <v>0</v>
      </c>
      <c r="D4601" s="56" t="e">
        <f t="shared" ref="D4601:D4602" ca="1" si="7941">AJ4601</f>
        <v>#N/A</v>
      </c>
      <c r="E4601" s="52" t="e">
        <f t="shared" ref="E4601:W4601" si="7942">E4594</f>
        <v>#N/A</v>
      </c>
      <c r="F4601" s="52" t="e">
        <f t="shared" si="7942"/>
        <v>#N/A</v>
      </c>
      <c r="G4601" s="52" t="e">
        <f t="shared" si="7942"/>
        <v>#N/A</v>
      </c>
      <c r="H4601" s="52" t="e">
        <f t="shared" si="7942"/>
        <v>#N/A</v>
      </c>
      <c r="I4601" s="52" t="e">
        <f t="shared" si="7942"/>
        <v>#N/A</v>
      </c>
      <c r="J4601" s="52" t="e">
        <f t="shared" si="7942"/>
        <v>#N/A</v>
      </c>
      <c r="K4601" s="52" t="e">
        <f t="shared" si="7942"/>
        <v>#N/A</v>
      </c>
      <c r="L4601" s="52" t="e">
        <f t="shared" si="7942"/>
        <v>#N/A</v>
      </c>
      <c r="M4601" s="52" t="e">
        <f t="shared" si="7942"/>
        <v>#N/A</v>
      </c>
      <c r="N4601" s="52" t="e">
        <f t="shared" si="7942"/>
        <v>#N/A</v>
      </c>
      <c r="O4601" s="52" t="e">
        <f t="shared" si="7942"/>
        <v>#N/A</v>
      </c>
      <c r="P4601" s="52" t="e">
        <f t="shared" si="7942"/>
        <v>#N/A</v>
      </c>
      <c r="Q4601" s="52" t="e">
        <f t="shared" si="7942"/>
        <v>#N/A</v>
      </c>
      <c r="R4601" s="52" t="e">
        <f t="shared" si="7942"/>
        <v>#N/A</v>
      </c>
      <c r="S4601" s="52" t="e">
        <f t="shared" si="7942"/>
        <v>#N/A</v>
      </c>
      <c r="T4601" s="52" t="e">
        <f t="shared" si="7942"/>
        <v>#N/A</v>
      </c>
      <c r="U4601" s="52" t="e">
        <f t="shared" si="7942"/>
        <v>#N/A</v>
      </c>
      <c r="V4601" s="52" t="e">
        <f t="shared" si="7942"/>
        <v>#N/A</v>
      </c>
      <c r="W4601" s="52" t="e">
        <f t="shared" si="7942"/>
        <v>#N/A</v>
      </c>
      <c r="X4601" s="55" t="e">
        <f t="shared" ref="X4601:X4602" si="7943">(H4601-(O4601*P4601)/100-3*(J4601*K4601)/100)/2</f>
        <v>#N/A</v>
      </c>
      <c r="Y4601" s="55" t="e">
        <f t="shared" ref="Y4601:Y4602" si="7944">SUM(X4601,(J4601*K4601/100))/(F4601/100)</f>
        <v>#N/A</v>
      </c>
      <c r="Z4601" s="55" t="e">
        <f t="shared" ref="Z4601" si="7945">U4601*0.5+U4602*0.5</f>
        <v>#N/A</v>
      </c>
      <c r="AA4601" s="55" t="e">
        <f t="shared" ref="AA4601:AA4602" si="7946">J4601/Y4601</f>
        <v>#N/A</v>
      </c>
      <c r="AB4601" s="336" t="e">
        <f t="shared" ref="AB4601:AB4602" si="7947">X4601/(Y4601-J4601)</f>
        <v>#N/A</v>
      </c>
      <c r="AC4601" s="223" t="e">
        <f ca="1">INDEX(FGA_COEFFS,1,1)+Z4601*INDEX(FGA_COEFFS,1,2)+Y4601*INDEX(FGA_COEFFS,1,3)+R4601*INDEX(FGA_COEFFS,1,4)+Q4602*INDEX(FGA_COEFFS,1,5)+S4601*INDEX(FGA_COEFFS,1,6)+T4602*INDEX(FGA_COEFFS,1,7)+M4602*INDEX(FGA_COEFFS,1,8)+Y4605*Y4606</f>
        <v>#N/A</v>
      </c>
      <c r="AD4601" s="223" t="e">
        <f ca="1">INDEX(THREEPTA_COEFFS,1,1)+AC4601*INDEX(THREEPTA_COEFFS,1,2)+J4601*INDEX(THREEPTA_COEFFS,1,3)+AA4601*INDEX(THREEPTA_COEFFS,1,4)+K4601*INDEX(THREEPTA_COEFFS,1,5)+L4602*INDEX(THREEPTA_COEFFS,1,6)+Z4605*Z4606</f>
        <v>#N/A</v>
      </c>
      <c r="AE4601" s="223" t="e">
        <f ca="1">INDEX(THREEPTPCT_COEFFS,1,1)+K4601*INDEX(THREEPTPCT_COEFFS,1,2)+L4602*INDEX(THREEPTPCT_COEFFS,1,3)+AA4605*AA4606</f>
        <v>#N/A</v>
      </c>
      <c r="AF4601" s="55" t="e">
        <f t="shared" ref="AF4601:AF4602" ca="1" si="7948">AC4601-AD4601</f>
        <v>#N/A</v>
      </c>
      <c r="AG4601" s="223" t="e">
        <f ca="1">INDEX(TWOPTPCT_COEFFS,1,1)+AB4601*INDEX(TWOPTPCT_COEFFS,1,2)+I4602*INDEX(TWOPTPCT_COEFFS,1,3)+G4602*INDEX(TWOPTPCT_COEFFS,1,4)+L4602*INDEX(TWOPTPCT_COEFFS,1,5)+AB4605*AB4606</f>
        <v>#N/A</v>
      </c>
      <c r="AH4601" s="223" t="e">
        <f ca="1">INDEX(FTA_COEFFS,1,1)+O4601*INDEX(FTA_COEFFS,1,2)+N4602*INDEX(FTA_COEFFS,1,3)+(Q4601+R4601)*INDEX(FTA_COEFFS,1,4)+(Q4602+R4602)*INDEX(FTA_COEFFS,1,5)+M4602*INDEX(FTA_COEFFS,1,6)+AC4605*AC4606</f>
        <v>#N/A</v>
      </c>
      <c r="AI4601" s="223" t="e">
        <f ca="1">INDEX(FTPCT_COEFFS,1,1)+P4601*INDEX(FTPCT_COEFFS,1,2)+F4601*INDEX(FTPCT_COEFFS,1,3)+G4602*INDEX(FTPCT_COEFFS,1,4)+AD4605*AD4606</f>
        <v>#N/A</v>
      </c>
      <c r="AJ4601" s="338" t="e">
        <f t="shared" ref="AJ4601:AJ4602" ca="1" si="7949">AD4601*AE4601/100+AF4601*AG4601+AH4601*AI4601/100</f>
        <v>#N/A</v>
      </c>
      <c r="AK4601" s="55"/>
      <c r="AL4601" s="55"/>
      <c r="AM4601" s="55"/>
      <c r="AN4601" s="55"/>
      <c r="AO4601" s="55"/>
      <c r="AP4601" s="55"/>
      <c r="AQ4601" s="55"/>
      <c r="AR4601" s="55"/>
    </row>
    <row r="4602" spans="1:45" x14ac:dyDescent="0.3">
      <c r="B4602" s="54" t="s">
        <v>175</v>
      </c>
      <c r="C4602" s="54">
        <f>C4595</f>
        <v>0</v>
      </c>
      <c r="D4602" s="56" t="e">
        <f t="shared" ca="1" si="7941"/>
        <v>#N/A</v>
      </c>
      <c r="E4602" s="52" t="e">
        <f t="shared" ref="E4602:W4602" si="7950">E4595</f>
        <v>#N/A</v>
      </c>
      <c r="F4602" s="52" t="e">
        <f t="shared" si="7950"/>
        <v>#N/A</v>
      </c>
      <c r="G4602" s="52" t="e">
        <f t="shared" si="7950"/>
        <v>#N/A</v>
      </c>
      <c r="H4602" s="52" t="e">
        <f t="shared" si="7950"/>
        <v>#N/A</v>
      </c>
      <c r="I4602" s="52" t="e">
        <f t="shared" si="7950"/>
        <v>#N/A</v>
      </c>
      <c r="J4602" s="52" t="e">
        <f t="shared" si="7950"/>
        <v>#N/A</v>
      </c>
      <c r="K4602" s="52" t="e">
        <f t="shared" si="7950"/>
        <v>#N/A</v>
      </c>
      <c r="L4602" s="52" t="e">
        <f t="shared" si="7950"/>
        <v>#N/A</v>
      </c>
      <c r="M4602" s="52" t="e">
        <f t="shared" si="7950"/>
        <v>#N/A</v>
      </c>
      <c r="N4602" s="52" t="e">
        <f t="shared" si="7950"/>
        <v>#N/A</v>
      </c>
      <c r="O4602" s="52" t="e">
        <f t="shared" si="7950"/>
        <v>#N/A</v>
      </c>
      <c r="P4602" s="52" t="e">
        <f t="shared" si="7950"/>
        <v>#N/A</v>
      </c>
      <c r="Q4602" s="52" t="e">
        <f t="shared" si="7950"/>
        <v>#N/A</v>
      </c>
      <c r="R4602" s="52" t="e">
        <f t="shared" si="7950"/>
        <v>#N/A</v>
      </c>
      <c r="S4602" s="52" t="e">
        <f t="shared" si="7950"/>
        <v>#N/A</v>
      </c>
      <c r="T4602" s="52" t="e">
        <f t="shared" si="7950"/>
        <v>#N/A</v>
      </c>
      <c r="U4602" s="52" t="e">
        <f t="shared" si="7950"/>
        <v>#N/A</v>
      </c>
      <c r="V4602" s="52" t="e">
        <f t="shared" si="7950"/>
        <v>#N/A</v>
      </c>
      <c r="W4602" s="52" t="e">
        <f t="shared" si="7950"/>
        <v>#N/A</v>
      </c>
      <c r="X4602" s="55" t="e">
        <f t="shared" si="7943"/>
        <v>#N/A</v>
      </c>
      <c r="Y4602" s="55" t="e">
        <f t="shared" si="7944"/>
        <v>#N/A</v>
      </c>
      <c r="Z4602" s="55" t="e">
        <f t="shared" ref="Z4602" si="7951">Z4601</f>
        <v>#N/A</v>
      </c>
      <c r="AA4602" s="55" t="e">
        <f t="shared" si="7946"/>
        <v>#N/A</v>
      </c>
      <c r="AB4602" s="336" t="e">
        <f t="shared" si="7947"/>
        <v>#N/A</v>
      </c>
      <c r="AC4602" s="223" t="e">
        <f ca="1">INDEX(FGA_COEFFS,1,1)+Z4602*INDEX(FGA_COEFFS,1,2)+Y4602*INDEX(FGA_COEFFS,1,3)+R4602*INDEX(FGA_COEFFS,1,4)+Q4601*INDEX(FGA_COEFFS,1,5)+S4602*INDEX(FGA_COEFFS,1,6)+T4601*INDEX(FGA_COEFFS,1,7)+M4601*INDEX(FGA_COEFFS,1,8)+Y4605*Y4607</f>
        <v>#N/A</v>
      </c>
      <c r="AD4602" s="223" t="e">
        <f ca="1">INDEX(THREEPTA_COEFFS,1,1)+AC4602*INDEX(THREEPTA_COEFFS,1,2)+J4602*INDEX(THREEPTA_COEFFS,1,3)+AA4602*INDEX(THREEPTA_COEFFS,1,4)+K4602*INDEX(THREEPTA_COEFFS,1,5)+L4601*INDEX(THREEPTA_COEFFS,1,6)+Z4605*Z4607</f>
        <v>#N/A</v>
      </c>
      <c r="AE4602" s="223" t="e">
        <f ca="1">INDEX(THREEPTPCT_COEFFS,1,1)+K4602*INDEX(THREEPTPCT_COEFFS,1,2)+L4601*INDEX(THREEPTPCT_COEFFS,1,3)+AA4605*AA4607</f>
        <v>#N/A</v>
      </c>
      <c r="AF4602" s="55" t="e">
        <f t="shared" ca="1" si="7948"/>
        <v>#N/A</v>
      </c>
      <c r="AG4602" s="223" t="e">
        <f ca="1">INDEX(TWOPTPCT_COEFFS,1,1)+AB4602*INDEX(TWOPTPCT_COEFFS,1,2)+I4601*INDEX(TWOPTPCT_COEFFS,1,3)+G4601*INDEX(TWOPTPCT_COEFFS,1,4)+L4601*INDEX(TWOPTPCT_COEFFS,1,5)+AB4605*AB4607</f>
        <v>#N/A</v>
      </c>
      <c r="AH4602" s="223" t="e">
        <f ca="1">INDEX(FTA_COEFFS,1,1)+O4602*INDEX(FTA_COEFFS,1,2)+N4601*INDEX(FTA_COEFFS,1,3)+(Q4602+R4602)*INDEX(FTA_COEFFS,1,4)+(Q4601+R4601)*INDEX(FTA_COEFFS,1,5)+M4601*INDEX(FTA_COEFFS,1,6)+AC4605*AC4607</f>
        <v>#N/A</v>
      </c>
      <c r="AI4602" s="223" t="e">
        <f ca="1">INDEX(FTPCT_COEFFS,1,1)+P4602*INDEX(FTPCT_COEFFS,1,2)+F4602*INDEX(FTPCT_COEFFS,1,3)+G4601*INDEX(FTPCT_COEFFS,1,4)+AD4605*AD4607</f>
        <v>#N/A</v>
      </c>
      <c r="AJ4602" s="338" t="e">
        <f t="shared" ca="1" si="7949"/>
        <v>#N/A</v>
      </c>
      <c r="AK4602" s="55"/>
      <c r="AL4602" s="55"/>
      <c r="AM4602" s="55"/>
      <c r="AN4602" s="55"/>
      <c r="AO4602" s="55"/>
      <c r="AP4602" s="55"/>
      <c r="AQ4602" s="55"/>
      <c r="AR4602" s="55"/>
    </row>
    <row r="4603" spans="1:45" x14ac:dyDescent="0.3">
      <c r="A4603" s="54" t="e">
        <f ca="1">IF(D4601&gt;(D4602+(AVERAGE(V4601,W4601)-AVERAGE(V4602,W4602))/2)+2.5,C4601,IF(D4602&gt;(D4601+(AVERAGE(V4602,W4602)-AVERAGE(V4601,W4601))/2)+2.5,C4602,"Close"))</f>
        <v>#N/A</v>
      </c>
      <c r="B4603" s="64" t="e">
        <f ca="1">IF(D4602&gt;D4601,C4602,C4601)</f>
        <v>#N/A</v>
      </c>
      <c r="D4603" s="56"/>
      <c r="X4603" s="55"/>
      <c r="Y4603" s="55"/>
      <c r="Z4603" s="55"/>
      <c r="AA4603" s="55"/>
      <c r="AB4603" s="55"/>
      <c r="AC4603" s="337"/>
      <c r="AD4603" s="337"/>
      <c r="AE4603" s="337"/>
      <c r="AF4603" s="337"/>
      <c r="AG4603" s="337"/>
      <c r="AH4603" s="337"/>
      <c r="AI4603" s="337"/>
      <c r="AJ4603" s="337"/>
      <c r="AK4603" s="337"/>
      <c r="AL4603" s="337"/>
      <c r="AM4603" s="55"/>
      <c r="AN4603" s="55"/>
      <c r="AO4603" s="55"/>
      <c r="AP4603" s="55"/>
      <c r="AQ4603" s="55"/>
      <c r="AR4603" s="55"/>
      <c r="AS4603" s="55"/>
    </row>
    <row r="4604" spans="1:45" x14ac:dyDescent="0.3">
      <c r="X4604" s="54" t="s">
        <v>1305</v>
      </c>
      <c r="Y4604" s="54" t="s">
        <v>128</v>
      </c>
      <c r="Z4604" s="54" t="s">
        <v>157</v>
      </c>
      <c r="AA4604" s="54" t="s">
        <v>151</v>
      </c>
      <c r="AB4604" s="54" t="s">
        <v>1327</v>
      </c>
      <c r="AC4604" s="54" t="s">
        <v>129</v>
      </c>
      <c r="AD4604" s="54" t="s">
        <v>116</v>
      </c>
      <c r="AE4604" s="54"/>
      <c r="AF4604" s="54"/>
      <c r="AG4604" s="54"/>
      <c r="AH4604" s="54"/>
      <c r="AI4604" s="54"/>
      <c r="AJ4604" s="54"/>
      <c r="AK4604" s="54"/>
      <c r="AL4604" s="54"/>
      <c r="AM4604" s="54"/>
      <c r="AN4604" s="54"/>
      <c r="AO4604" s="54"/>
      <c r="AP4604" s="54"/>
      <c r="AQ4604" s="54"/>
      <c r="AR4604" s="54"/>
      <c r="AS4604" s="54"/>
    </row>
    <row r="4605" spans="1:45" x14ac:dyDescent="0.3">
      <c r="X4605" s="54"/>
      <c r="Y4605" s="54">
        <f t="shared" ref="Y4605:AD4605" si="7952">Y4598</f>
        <v>6.4436999999999998</v>
      </c>
      <c r="Z4605" s="54">
        <f t="shared" si="7952"/>
        <v>4.9371</v>
      </c>
      <c r="AA4605" s="54">
        <f t="shared" si="7952"/>
        <v>11.350300000000001</v>
      </c>
      <c r="AB4605" s="54">
        <f t="shared" si="7952"/>
        <v>7.1900000000000006E-2</v>
      </c>
      <c r="AC4605" s="54">
        <f t="shared" si="7952"/>
        <v>6.2766000000000002</v>
      </c>
      <c r="AD4605" s="54">
        <f t="shared" si="7952"/>
        <v>11.042999999999999</v>
      </c>
      <c r="AE4605" s="54"/>
      <c r="AF4605" s="336"/>
      <c r="AG4605" s="336"/>
      <c r="AH4605" s="336"/>
      <c r="AI4605" s="54"/>
      <c r="AJ4605" s="54"/>
      <c r="AK4605" s="54"/>
      <c r="AL4605" s="54"/>
      <c r="AM4605" s="54"/>
      <c r="AN4605" s="54"/>
      <c r="AO4605" s="54"/>
      <c r="AP4605" s="54"/>
      <c r="AQ4605" s="54"/>
      <c r="AR4605" s="54"/>
      <c r="AS4605" s="54"/>
    </row>
    <row r="4606" spans="1:45" x14ac:dyDescent="0.3">
      <c r="D4606" s="56"/>
      <c r="X4606" s="336"/>
      <c r="Y4606" s="336">
        <f t="shared" ca="1" si="7940"/>
        <v>-0.60811984260694341</v>
      </c>
      <c r="Z4606" s="336">
        <f t="shared" ca="1" si="7940"/>
        <v>0.41219522901025846</v>
      </c>
      <c r="AA4606" s="336">
        <f t="shared" ca="1" si="7940"/>
        <v>-1.4760300321069604</v>
      </c>
      <c r="AB4606" s="336">
        <f t="shared" ca="1" si="7940"/>
        <v>1.1194416199809312</v>
      </c>
      <c r="AC4606" s="336">
        <f t="shared" ca="1" si="7940"/>
        <v>-0.61683089268075442</v>
      </c>
      <c r="AD4606" s="336">
        <f t="shared" ca="1" si="7940"/>
        <v>-1.4805472382302125</v>
      </c>
      <c r="AE4606" s="336"/>
      <c r="AF4606" s="336"/>
      <c r="AG4606" s="336"/>
      <c r="AH4606" s="336"/>
      <c r="AI4606" s="54"/>
      <c r="AJ4606" s="54"/>
      <c r="AK4606" s="54"/>
      <c r="AL4606" s="336"/>
      <c r="AM4606" s="336"/>
      <c r="AN4606" s="336"/>
      <c r="AO4606" s="336"/>
      <c r="AP4606" s="54"/>
      <c r="AQ4606" s="336"/>
      <c r="AR4606" s="336"/>
      <c r="AS4606" s="336"/>
    </row>
    <row r="4607" spans="1:45" x14ac:dyDescent="0.3">
      <c r="C4607" s="54"/>
      <c r="D4607" s="56"/>
      <c r="Y4607" s="336">
        <f t="shared" ca="1" si="7940"/>
        <v>-0.75605738366081643</v>
      </c>
      <c r="Z4607" s="336">
        <f t="shared" ca="1" si="7940"/>
        <v>-0.44895531248435711</v>
      </c>
      <c r="AA4607" s="336">
        <f t="shared" ca="1" si="7940"/>
        <v>0.55500150121663638</v>
      </c>
      <c r="AB4607" s="336">
        <f t="shared" ca="1" si="7940"/>
        <v>1.3463178510570037</v>
      </c>
      <c r="AC4607" s="336">
        <f t="shared" ca="1" si="7940"/>
        <v>-0.16657848925093441</v>
      </c>
      <c r="AD4607" s="336">
        <f t="shared" ca="1" si="7940"/>
        <v>9.7073483653683748E-2</v>
      </c>
      <c r="AE4607" s="55"/>
      <c r="AF4607" s="55"/>
      <c r="AG4607" s="55"/>
      <c r="AH4607" s="55"/>
      <c r="AI4607" s="55"/>
      <c r="AJ4607" s="55"/>
      <c r="AK4607" s="55"/>
      <c r="AL4607" s="55"/>
      <c r="AM4607" s="55"/>
      <c r="AN4607" s="55"/>
      <c r="AO4607" s="55"/>
      <c r="AP4607" s="55"/>
      <c r="AQ4607" s="55"/>
      <c r="AR4607" s="55"/>
      <c r="AS4607" s="55"/>
    </row>
    <row r="4608" spans="1:45" x14ac:dyDescent="0.3">
      <c r="B4608" s="54" t="s">
        <v>172</v>
      </c>
      <c r="C4608" s="53">
        <f>C4601</f>
        <v>0</v>
      </c>
      <c r="D4608" s="56" t="e">
        <f t="shared" ref="D4608:D4609" ca="1" si="7953">AJ4608</f>
        <v>#N/A</v>
      </c>
      <c r="E4608" s="52" t="e">
        <f t="shared" ref="E4608:W4608" si="7954">E4601</f>
        <v>#N/A</v>
      </c>
      <c r="F4608" s="52" t="e">
        <f t="shared" si="7954"/>
        <v>#N/A</v>
      </c>
      <c r="G4608" s="52" t="e">
        <f t="shared" si="7954"/>
        <v>#N/A</v>
      </c>
      <c r="H4608" s="52" t="e">
        <f t="shared" si="7954"/>
        <v>#N/A</v>
      </c>
      <c r="I4608" s="52" t="e">
        <f t="shared" si="7954"/>
        <v>#N/A</v>
      </c>
      <c r="J4608" s="52" t="e">
        <f t="shared" si="7954"/>
        <v>#N/A</v>
      </c>
      <c r="K4608" s="52" t="e">
        <f t="shared" si="7954"/>
        <v>#N/A</v>
      </c>
      <c r="L4608" s="52" t="e">
        <f t="shared" si="7954"/>
        <v>#N/A</v>
      </c>
      <c r="M4608" s="52" t="e">
        <f t="shared" si="7954"/>
        <v>#N/A</v>
      </c>
      <c r="N4608" s="52" t="e">
        <f t="shared" si="7954"/>
        <v>#N/A</v>
      </c>
      <c r="O4608" s="52" t="e">
        <f t="shared" si="7954"/>
        <v>#N/A</v>
      </c>
      <c r="P4608" s="52" t="e">
        <f t="shared" si="7954"/>
        <v>#N/A</v>
      </c>
      <c r="Q4608" s="52" t="e">
        <f t="shared" si="7954"/>
        <v>#N/A</v>
      </c>
      <c r="R4608" s="52" t="e">
        <f t="shared" si="7954"/>
        <v>#N/A</v>
      </c>
      <c r="S4608" s="52" t="e">
        <f t="shared" si="7954"/>
        <v>#N/A</v>
      </c>
      <c r="T4608" s="52" t="e">
        <f t="shared" si="7954"/>
        <v>#N/A</v>
      </c>
      <c r="U4608" s="52" t="e">
        <f t="shared" si="7954"/>
        <v>#N/A</v>
      </c>
      <c r="V4608" s="52" t="e">
        <f t="shared" si="7954"/>
        <v>#N/A</v>
      </c>
      <c r="W4608" s="52" t="e">
        <f t="shared" si="7954"/>
        <v>#N/A</v>
      </c>
      <c r="X4608" s="55" t="e">
        <f t="shared" ref="X4608:X4609" si="7955">(H4608-(O4608*P4608)/100-3*(J4608*K4608)/100)/2</f>
        <v>#N/A</v>
      </c>
      <c r="Y4608" s="55" t="e">
        <f t="shared" ref="Y4608:Y4609" si="7956">SUM(X4608,(J4608*K4608/100))/(F4608/100)</f>
        <v>#N/A</v>
      </c>
      <c r="Z4608" s="55" t="e">
        <f t="shared" ref="Z4608" si="7957">U4608*0.5+U4609*0.5</f>
        <v>#N/A</v>
      </c>
      <c r="AA4608" s="55" t="e">
        <f t="shared" ref="AA4608:AA4609" si="7958">J4608/Y4608</f>
        <v>#N/A</v>
      </c>
      <c r="AB4608" s="336" t="e">
        <f t="shared" ref="AB4608:AB4609" si="7959">X4608/(Y4608-J4608)</f>
        <v>#N/A</v>
      </c>
      <c r="AC4608" s="223" t="e">
        <f ca="1">INDEX(FGA_COEFFS,1,1)+Z4608*INDEX(FGA_COEFFS,1,2)+Y4608*INDEX(FGA_COEFFS,1,3)+R4608*INDEX(FGA_COEFFS,1,4)+Q4609*INDEX(FGA_COEFFS,1,5)+S4608*INDEX(FGA_COEFFS,1,6)+T4609*INDEX(FGA_COEFFS,1,7)+M4609*INDEX(FGA_COEFFS,1,8)+Y4612*Y4613</f>
        <v>#N/A</v>
      </c>
      <c r="AD4608" s="223" t="e">
        <f ca="1">INDEX(THREEPTA_COEFFS,1,1)+AC4608*INDEX(THREEPTA_COEFFS,1,2)+J4608*INDEX(THREEPTA_COEFFS,1,3)+AA4608*INDEX(THREEPTA_COEFFS,1,4)+K4608*INDEX(THREEPTA_COEFFS,1,5)+L4609*INDEX(THREEPTA_COEFFS,1,6)+Z4612*Z4613</f>
        <v>#N/A</v>
      </c>
      <c r="AE4608" s="223" t="e">
        <f ca="1">INDEX(THREEPTPCT_COEFFS,1,1)+K4608*INDEX(THREEPTPCT_COEFFS,1,2)+L4609*INDEX(THREEPTPCT_COEFFS,1,3)+AA4612*AA4613</f>
        <v>#N/A</v>
      </c>
      <c r="AF4608" s="55" t="e">
        <f t="shared" ref="AF4608:AF4609" ca="1" si="7960">AC4608-AD4608</f>
        <v>#N/A</v>
      </c>
      <c r="AG4608" s="223" t="e">
        <f ca="1">INDEX(TWOPTPCT_COEFFS,1,1)+AB4608*INDEX(TWOPTPCT_COEFFS,1,2)+I4609*INDEX(TWOPTPCT_COEFFS,1,3)+G4609*INDEX(TWOPTPCT_COEFFS,1,4)+L4609*INDEX(TWOPTPCT_COEFFS,1,5)+AB4612*AB4613</f>
        <v>#N/A</v>
      </c>
      <c r="AH4608" s="223" t="e">
        <f ca="1">INDEX(FTA_COEFFS,1,1)+O4608*INDEX(FTA_COEFFS,1,2)+N4609*INDEX(FTA_COEFFS,1,3)+(Q4608+R4608)*INDEX(FTA_COEFFS,1,4)+(Q4609+R4609)*INDEX(FTA_COEFFS,1,5)+M4609*INDEX(FTA_COEFFS,1,6)+AC4612*AC4613</f>
        <v>#N/A</v>
      </c>
      <c r="AI4608" s="223" t="e">
        <f ca="1">INDEX(FTPCT_COEFFS,1,1)+P4608*INDEX(FTPCT_COEFFS,1,2)+F4608*INDEX(FTPCT_COEFFS,1,3)+G4609*INDEX(FTPCT_COEFFS,1,4)+AD4612*AD4613</f>
        <v>#N/A</v>
      </c>
      <c r="AJ4608" s="338" t="e">
        <f t="shared" ref="AJ4608:AJ4609" ca="1" si="7961">AD4608*AE4608/100+AF4608*AG4608+AH4608*AI4608/100</f>
        <v>#N/A</v>
      </c>
      <c r="AK4608" s="55"/>
      <c r="AL4608" s="55"/>
      <c r="AM4608" s="55"/>
      <c r="AN4608" s="55"/>
      <c r="AO4608" s="55"/>
      <c r="AP4608" s="55"/>
      <c r="AQ4608" s="55"/>
      <c r="AR4608" s="55"/>
    </row>
    <row r="4609" spans="1:45" x14ac:dyDescent="0.3">
      <c r="B4609" s="54" t="s">
        <v>175</v>
      </c>
      <c r="C4609" s="54">
        <f>C4602</f>
        <v>0</v>
      </c>
      <c r="D4609" s="56" t="e">
        <f t="shared" ca="1" si="7953"/>
        <v>#N/A</v>
      </c>
      <c r="E4609" s="52" t="e">
        <f t="shared" ref="E4609:W4609" si="7962">E4602</f>
        <v>#N/A</v>
      </c>
      <c r="F4609" s="52" t="e">
        <f t="shared" si="7962"/>
        <v>#N/A</v>
      </c>
      <c r="G4609" s="52" t="e">
        <f t="shared" si="7962"/>
        <v>#N/A</v>
      </c>
      <c r="H4609" s="52" t="e">
        <f t="shared" si="7962"/>
        <v>#N/A</v>
      </c>
      <c r="I4609" s="52" t="e">
        <f t="shared" si="7962"/>
        <v>#N/A</v>
      </c>
      <c r="J4609" s="52" t="e">
        <f t="shared" si="7962"/>
        <v>#N/A</v>
      </c>
      <c r="K4609" s="52" t="e">
        <f t="shared" si="7962"/>
        <v>#N/A</v>
      </c>
      <c r="L4609" s="52" t="e">
        <f t="shared" si="7962"/>
        <v>#N/A</v>
      </c>
      <c r="M4609" s="52" t="e">
        <f t="shared" si="7962"/>
        <v>#N/A</v>
      </c>
      <c r="N4609" s="52" t="e">
        <f t="shared" si="7962"/>
        <v>#N/A</v>
      </c>
      <c r="O4609" s="52" t="e">
        <f t="shared" si="7962"/>
        <v>#N/A</v>
      </c>
      <c r="P4609" s="52" t="e">
        <f t="shared" si="7962"/>
        <v>#N/A</v>
      </c>
      <c r="Q4609" s="52" t="e">
        <f t="shared" si="7962"/>
        <v>#N/A</v>
      </c>
      <c r="R4609" s="52" t="e">
        <f t="shared" si="7962"/>
        <v>#N/A</v>
      </c>
      <c r="S4609" s="52" t="e">
        <f t="shared" si="7962"/>
        <v>#N/A</v>
      </c>
      <c r="T4609" s="52" t="e">
        <f t="shared" si="7962"/>
        <v>#N/A</v>
      </c>
      <c r="U4609" s="52" t="e">
        <f t="shared" si="7962"/>
        <v>#N/A</v>
      </c>
      <c r="V4609" s="52" t="e">
        <f t="shared" si="7962"/>
        <v>#N/A</v>
      </c>
      <c r="W4609" s="52" t="e">
        <f t="shared" si="7962"/>
        <v>#N/A</v>
      </c>
      <c r="X4609" s="55" t="e">
        <f t="shared" si="7955"/>
        <v>#N/A</v>
      </c>
      <c r="Y4609" s="55" t="e">
        <f t="shared" si="7956"/>
        <v>#N/A</v>
      </c>
      <c r="Z4609" s="55" t="e">
        <f t="shared" ref="Z4609" si="7963">Z4608</f>
        <v>#N/A</v>
      </c>
      <c r="AA4609" s="55" t="e">
        <f t="shared" si="7958"/>
        <v>#N/A</v>
      </c>
      <c r="AB4609" s="336" t="e">
        <f t="shared" si="7959"/>
        <v>#N/A</v>
      </c>
      <c r="AC4609" s="223" t="e">
        <f ca="1">INDEX(FGA_COEFFS,1,1)+Z4609*INDEX(FGA_COEFFS,1,2)+Y4609*INDEX(FGA_COEFFS,1,3)+R4609*INDEX(FGA_COEFFS,1,4)+Q4608*INDEX(FGA_COEFFS,1,5)+S4609*INDEX(FGA_COEFFS,1,6)+T4608*INDEX(FGA_COEFFS,1,7)+M4608*INDEX(FGA_COEFFS,1,8)+Y4612*Y4614</f>
        <v>#N/A</v>
      </c>
      <c r="AD4609" s="223" t="e">
        <f ca="1">INDEX(THREEPTA_COEFFS,1,1)+AC4609*INDEX(THREEPTA_COEFFS,1,2)+J4609*INDEX(THREEPTA_COEFFS,1,3)+AA4609*INDEX(THREEPTA_COEFFS,1,4)+K4609*INDEX(THREEPTA_COEFFS,1,5)+L4608*INDEX(THREEPTA_COEFFS,1,6)+Z4612*Z4614</f>
        <v>#N/A</v>
      </c>
      <c r="AE4609" s="223" t="e">
        <f ca="1">INDEX(THREEPTPCT_COEFFS,1,1)+K4609*INDEX(THREEPTPCT_COEFFS,1,2)+L4608*INDEX(THREEPTPCT_COEFFS,1,3)+AA4612*AA4614</f>
        <v>#N/A</v>
      </c>
      <c r="AF4609" s="55" t="e">
        <f t="shared" ca="1" si="7960"/>
        <v>#N/A</v>
      </c>
      <c r="AG4609" s="223" t="e">
        <f ca="1">INDEX(TWOPTPCT_COEFFS,1,1)+AB4609*INDEX(TWOPTPCT_COEFFS,1,2)+I4608*INDEX(TWOPTPCT_COEFFS,1,3)+G4608*INDEX(TWOPTPCT_COEFFS,1,4)+L4608*INDEX(TWOPTPCT_COEFFS,1,5)+AB4612*AB4614</f>
        <v>#N/A</v>
      </c>
      <c r="AH4609" s="223" t="e">
        <f ca="1">INDEX(FTA_COEFFS,1,1)+O4609*INDEX(FTA_COEFFS,1,2)+N4608*INDEX(FTA_COEFFS,1,3)+(Q4609+R4609)*INDEX(FTA_COEFFS,1,4)+(Q4608+R4608)*INDEX(FTA_COEFFS,1,5)+M4608*INDEX(FTA_COEFFS,1,6)+AC4612*AC4614</f>
        <v>#N/A</v>
      </c>
      <c r="AI4609" s="223" t="e">
        <f ca="1">INDEX(FTPCT_COEFFS,1,1)+P4609*INDEX(FTPCT_COEFFS,1,2)+F4609*INDEX(FTPCT_COEFFS,1,3)+G4608*INDEX(FTPCT_COEFFS,1,4)+AD4612*AD4614</f>
        <v>#N/A</v>
      </c>
      <c r="AJ4609" s="338" t="e">
        <f t="shared" ca="1" si="7961"/>
        <v>#N/A</v>
      </c>
      <c r="AK4609" s="55"/>
      <c r="AL4609" s="55"/>
      <c r="AM4609" s="55"/>
      <c r="AN4609" s="55"/>
      <c r="AO4609" s="55"/>
      <c r="AP4609" s="55"/>
      <c r="AQ4609" s="55"/>
      <c r="AR4609" s="55"/>
    </row>
    <row r="4610" spans="1:45" x14ac:dyDescent="0.3">
      <c r="A4610" s="54" t="e">
        <f ca="1">IF(D4608&gt;(D4609+(AVERAGE(V4608,W4608)-AVERAGE(V4609,W4609))/2)+2.5,C4608,IF(D4609&gt;(D4608+(AVERAGE(V4609,W4609)-AVERAGE(V4608,W4608))/2)+2.5,C4609,"Close"))</f>
        <v>#N/A</v>
      </c>
      <c r="B4610" s="64" t="e">
        <f ca="1">IF(D4609&gt;D4608,C4609,C4608)</f>
        <v>#N/A</v>
      </c>
      <c r="D4610" s="56"/>
      <c r="X4610" s="55"/>
      <c r="Y4610" s="55"/>
      <c r="Z4610" s="55"/>
      <c r="AA4610" s="55"/>
      <c r="AB4610" s="55"/>
      <c r="AC4610" s="337"/>
      <c r="AD4610" s="337"/>
      <c r="AE4610" s="337"/>
      <c r="AF4610" s="337"/>
      <c r="AG4610" s="337"/>
      <c r="AH4610" s="337"/>
      <c r="AI4610" s="337"/>
      <c r="AJ4610" s="337"/>
      <c r="AK4610" s="337"/>
      <c r="AL4610" s="337"/>
      <c r="AM4610" s="55"/>
      <c r="AN4610" s="55"/>
      <c r="AO4610" s="55"/>
      <c r="AP4610" s="55"/>
      <c r="AQ4610" s="55"/>
      <c r="AR4610" s="55"/>
      <c r="AS4610" s="55"/>
    </row>
    <row r="4611" spans="1:45" x14ac:dyDescent="0.3">
      <c r="X4611" s="54" t="s">
        <v>1305</v>
      </c>
      <c r="Y4611" s="54" t="s">
        <v>128</v>
      </c>
      <c r="Z4611" s="54" t="s">
        <v>157</v>
      </c>
      <c r="AA4611" s="54" t="s">
        <v>151</v>
      </c>
      <c r="AB4611" s="54" t="s">
        <v>1327</v>
      </c>
      <c r="AC4611" s="54" t="s">
        <v>129</v>
      </c>
      <c r="AD4611" s="54" t="s">
        <v>116</v>
      </c>
      <c r="AE4611" s="54"/>
      <c r="AF4611" s="54"/>
      <c r="AG4611" s="54"/>
      <c r="AH4611" s="54"/>
      <c r="AI4611" s="54"/>
      <c r="AJ4611" s="54"/>
      <c r="AK4611" s="54"/>
      <c r="AL4611" s="54"/>
      <c r="AM4611" s="54"/>
      <c r="AN4611" s="54"/>
      <c r="AO4611" s="54"/>
      <c r="AP4611" s="54"/>
      <c r="AQ4611" s="54"/>
      <c r="AR4611" s="54"/>
      <c r="AS4611" s="54"/>
    </row>
    <row r="4612" spans="1:45" x14ac:dyDescent="0.3">
      <c r="X4612" s="54"/>
      <c r="Y4612" s="54">
        <f t="shared" ref="Y4612:AD4612" si="7964">Y4605</f>
        <v>6.4436999999999998</v>
      </c>
      <c r="Z4612" s="54">
        <f t="shared" si="7964"/>
        <v>4.9371</v>
      </c>
      <c r="AA4612" s="54">
        <f t="shared" si="7964"/>
        <v>11.350300000000001</v>
      </c>
      <c r="AB4612" s="54">
        <f t="shared" si="7964"/>
        <v>7.1900000000000006E-2</v>
      </c>
      <c r="AC4612" s="54">
        <f t="shared" si="7964"/>
        <v>6.2766000000000002</v>
      </c>
      <c r="AD4612" s="54">
        <f t="shared" si="7964"/>
        <v>11.042999999999999</v>
      </c>
      <c r="AE4612" s="54"/>
      <c r="AF4612" s="336"/>
      <c r="AG4612" s="336"/>
      <c r="AH4612" s="336"/>
      <c r="AI4612" s="54"/>
      <c r="AJ4612" s="54"/>
      <c r="AK4612" s="54"/>
      <c r="AL4612" s="54"/>
      <c r="AM4612" s="54"/>
      <c r="AN4612" s="54"/>
      <c r="AO4612" s="54"/>
      <c r="AP4612" s="54"/>
      <c r="AQ4612" s="54"/>
      <c r="AR4612" s="54"/>
      <c r="AS4612" s="54"/>
    </row>
    <row r="4613" spans="1:45" x14ac:dyDescent="0.3">
      <c r="D4613" s="56"/>
      <c r="X4613" s="336"/>
      <c r="Y4613" s="336">
        <f t="shared" ca="1" si="7940"/>
        <v>-0.17216680600446821</v>
      </c>
      <c r="Z4613" s="336">
        <f t="shared" ca="1" si="7940"/>
        <v>0.44710177218856562</v>
      </c>
      <c r="AA4613" s="336">
        <f t="shared" ca="1" si="7940"/>
        <v>0.99868900157425999</v>
      </c>
      <c r="AB4613" s="336">
        <f t="shared" ca="1" si="7940"/>
        <v>5.5737025271189365E-2</v>
      </c>
      <c r="AC4613" s="336">
        <f t="shared" ca="1" si="7940"/>
        <v>-1.0404131802018663</v>
      </c>
      <c r="AD4613" s="336">
        <f t="shared" ca="1" si="7940"/>
        <v>-1.3401161419502139</v>
      </c>
      <c r="AE4613" s="336"/>
      <c r="AF4613" s="336"/>
      <c r="AG4613" s="336"/>
      <c r="AH4613" s="336"/>
      <c r="AI4613" s="54"/>
      <c r="AJ4613" s="54"/>
      <c r="AK4613" s="54"/>
      <c r="AL4613" s="336"/>
      <c r="AM4613" s="336"/>
      <c r="AN4613" s="336"/>
      <c r="AO4613" s="336"/>
      <c r="AP4613" s="54"/>
      <c r="AQ4613" s="336"/>
      <c r="AR4613" s="336"/>
      <c r="AS4613" s="336"/>
    </row>
    <row r="4614" spans="1:45" x14ac:dyDescent="0.3">
      <c r="C4614" s="54"/>
      <c r="D4614" s="56"/>
      <c r="Y4614" s="336">
        <f t="shared" ca="1" si="7940"/>
        <v>4.3492491954168662E-2</v>
      </c>
      <c r="Z4614" s="336">
        <f t="shared" ca="1" si="7940"/>
        <v>-0.65674349956630196</v>
      </c>
      <c r="AA4614" s="336">
        <f t="shared" ca="1" si="7940"/>
        <v>0.31464405693023467</v>
      </c>
      <c r="AB4614" s="336">
        <f t="shared" ca="1" si="7940"/>
        <v>0.31380542772216041</v>
      </c>
      <c r="AC4614" s="336">
        <f t="shared" ca="1" si="7940"/>
        <v>-6.3525849648714786E-2</v>
      </c>
      <c r="AD4614" s="336">
        <f t="shared" ca="1" si="7940"/>
        <v>0.91030845665881133</v>
      </c>
      <c r="AE4614" s="55"/>
      <c r="AF4614" s="55"/>
      <c r="AG4614" s="55"/>
      <c r="AH4614" s="55"/>
      <c r="AI4614" s="55"/>
      <c r="AJ4614" s="55"/>
      <c r="AK4614" s="55"/>
      <c r="AL4614" s="55"/>
      <c r="AM4614" s="55"/>
      <c r="AN4614" s="55"/>
      <c r="AO4614" s="55"/>
      <c r="AP4614" s="55"/>
      <c r="AQ4614" s="55"/>
      <c r="AR4614" s="55"/>
      <c r="AS4614" s="55"/>
    </row>
    <row r="4615" spans="1:45" x14ac:dyDescent="0.3">
      <c r="B4615" s="54" t="s">
        <v>172</v>
      </c>
      <c r="C4615" s="53">
        <f>C4608</f>
        <v>0</v>
      </c>
      <c r="D4615" s="56" t="e">
        <f t="shared" ref="D4615:D4616" ca="1" si="7965">AJ4615</f>
        <v>#N/A</v>
      </c>
      <c r="E4615" s="52" t="e">
        <f t="shared" ref="E4615:W4615" si="7966">E4608</f>
        <v>#N/A</v>
      </c>
      <c r="F4615" s="52" t="e">
        <f t="shared" si="7966"/>
        <v>#N/A</v>
      </c>
      <c r="G4615" s="52" t="e">
        <f t="shared" si="7966"/>
        <v>#N/A</v>
      </c>
      <c r="H4615" s="52" t="e">
        <f t="shared" si="7966"/>
        <v>#N/A</v>
      </c>
      <c r="I4615" s="52" t="e">
        <f t="shared" si="7966"/>
        <v>#N/A</v>
      </c>
      <c r="J4615" s="52" t="e">
        <f t="shared" si="7966"/>
        <v>#N/A</v>
      </c>
      <c r="K4615" s="52" t="e">
        <f t="shared" si="7966"/>
        <v>#N/A</v>
      </c>
      <c r="L4615" s="52" t="e">
        <f t="shared" si="7966"/>
        <v>#N/A</v>
      </c>
      <c r="M4615" s="52" t="e">
        <f t="shared" si="7966"/>
        <v>#N/A</v>
      </c>
      <c r="N4615" s="52" t="e">
        <f t="shared" si="7966"/>
        <v>#N/A</v>
      </c>
      <c r="O4615" s="52" t="e">
        <f t="shared" si="7966"/>
        <v>#N/A</v>
      </c>
      <c r="P4615" s="52" t="e">
        <f t="shared" si="7966"/>
        <v>#N/A</v>
      </c>
      <c r="Q4615" s="52" t="e">
        <f t="shared" si="7966"/>
        <v>#N/A</v>
      </c>
      <c r="R4615" s="52" t="e">
        <f t="shared" si="7966"/>
        <v>#N/A</v>
      </c>
      <c r="S4615" s="52" t="e">
        <f t="shared" si="7966"/>
        <v>#N/A</v>
      </c>
      <c r="T4615" s="52" t="e">
        <f t="shared" si="7966"/>
        <v>#N/A</v>
      </c>
      <c r="U4615" s="52" t="e">
        <f t="shared" si="7966"/>
        <v>#N/A</v>
      </c>
      <c r="V4615" s="52" t="e">
        <f t="shared" si="7966"/>
        <v>#N/A</v>
      </c>
      <c r="W4615" s="52" t="e">
        <f t="shared" si="7966"/>
        <v>#N/A</v>
      </c>
      <c r="X4615" s="55" t="e">
        <f t="shared" ref="X4615:X4616" si="7967">(H4615-(O4615*P4615)/100-3*(J4615*K4615)/100)/2</f>
        <v>#N/A</v>
      </c>
      <c r="Y4615" s="55" t="e">
        <f t="shared" ref="Y4615:Y4616" si="7968">SUM(X4615,(J4615*K4615/100))/(F4615/100)</f>
        <v>#N/A</v>
      </c>
      <c r="Z4615" s="55" t="e">
        <f t="shared" ref="Z4615" si="7969">U4615*0.5+U4616*0.5</f>
        <v>#N/A</v>
      </c>
      <c r="AA4615" s="55" t="e">
        <f t="shared" ref="AA4615:AA4616" si="7970">J4615/Y4615</f>
        <v>#N/A</v>
      </c>
      <c r="AB4615" s="336" t="e">
        <f t="shared" ref="AB4615:AB4616" si="7971">X4615/(Y4615-J4615)</f>
        <v>#N/A</v>
      </c>
      <c r="AC4615" s="223" t="e">
        <f ca="1">INDEX(FGA_COEFFS,1,1)+Z4615*INDEX(FGA_COEFFS,1,2)+Y4615*INDEX(FGA_COEFFS,1,3)+R4615*INDEX(FGA_COEFFS,1,4)+Q4616*INDEX(FGA_COEFFS,1,5)+S4615*INDEX(FGA_COEFFS,1,6)+T4616*INDEX(FGA_COEFFS,1,7)+M4616*INDEX(FGA_COEFFS,1,8)+Y4619*Y4620</f>
        <v>#N/A</v>
      </c>
      <c r="AD4615" s="223" t="e">
        <f ca="1">INDEX(THREEPTA_COEFFS,1,1)+AC4615*INDEX(THREEPTA_COEFFS,1,2)+J4615*INDEX(THREEPTA_COEFFS,1,3)+AA4615*INDEX(THREEPTA_COEFFS,1,4)+K4615*INDEX(THREEPTA_COEFFS,1,5)+L4616*INDEX(THREEPTA_COEFFS,1,6)+Z4619*Z4620</f>
        <v>#N/A</v>
      </c>
      <c r="AE4615" s="223" t="e">
        <f ca="1">INDEX(THREEPTPCT_COEFFS,1,1)+K4615*INDEX(THREEPTPCT_COEFFS,1,2)+L4616*INDEX(THREEPTPCT_COEFFS,1,3)+AA4619*AA4620</f>
        <v>#N/A</v>
      </c>
      <c r="AF4615" s="55" t="e">
        <f t="shared" ref="AF4615:AF4616" ca="1" si="7972">AC4615-AD4615</f>
        <v>#N/A</v>
      </c>
      <c r="AG4615" s="223" t="e">
        <f ca="1">INDEX(TWOPTPCT_COEFFS,1,1)+AB4615*INDEX(TWOPTPCT_COEFFS,1,2)+I4616*INDEX(TWOPTPCT_COEFFS,1,3)+G4616*INDEX(TWOPTPCT_COEFFS,1,4)+L4616*INDEX(TWOPTPCT_COEFFS,1,5)+AB4619*AB4620</f>
        <v>#N/A</v>
      </c>
      <c r="AH4615" s="223" t="e">
        <f ca="1">INDEX(FTA_COEFFS,1,1)+O4615*INDEX(FTA_COEFFS,1,2)+N4616*INDEX(FTA_COEFFS,1,3)+(Q4615+R4615)*INDEX(FTA_COEFFS,1,4)+(Q4616+R4616)*INDEX(FTA_COEFFS,1,5)+M4616*INDEX(FTA_COEFFS,1,6)+AC4619*AC4620</f>
        <v>#N/A</v>
      </c>
      <c r="AI4615" s="223" t="e">
        <f ca="1">INDEX(FTPCT_COEFFS,1,1)+P4615*INDEX(FTPCT_COEFFS,1,2)+F4615*INDEX(FTPCT_COEFFS,1,3)+G4616*INDEX(FTPCT_COEFFS,1,4)+AD4619*AD4620</f>
        <v>#N/A</v>
      </c>
      <c r="AJ4615" s="338" t="e">
        <f t="shared" ref="AJ4615:AJ4616" ca="1" si="7973">AD4615*AE4615/100+AF4615*AG4615+AH4615*AI4615/100</f>
        <v>#N/A</v>
      </c>
      <c r="AK4615" s="55"/>
      <c r="AL4615" s="55"/>
      <c r="AM4615" s="55"/>
      <c r="AN4615" s="55"/>
      <c r="AO4615" s="55"/>
      <c r="AP4615" s="55"/>
      <c r="AQ4615" s="55"/>
      <c r="AR4615" s="55"/>
    </row>
    <row r="4616" spans="1:45" x14ac:dyDescent="0.3">
      <c r="B4616" s="54" t="s">
        <v>175</v>
      </c>
      <c r="C4616" s="54">
        <f>C4609</f>
        <v>0</v>
      </c>
      <c r="D4616" s="56" t="e">
        <f t="shared" ca="1" si="7965"/>
        <v>#N/A</v>
      </c>
      <c r="E4616" s="52" t="e">
        <f t="shared" ref="E4616:W4616" si="7974">E4609</f>
        <v>#N/A</v>
      </c>
      <c r="F4616" s="52" t="e">
        <f t="shared" si="7974"/>
        <v>#N/A</v>
      </c>
      <c r="G4616" s="52" t="e">
        <f t="shared" si="7974"/>
        <v>#N/A</v>
      </c>
      <c r="H4616" s="52" t="e">
        <f t="shared" si="7974"/>
        <v>#N/A</v>
      </c>
      <c r="I4616" s="52" t="e">
        <f t="shared" si="7974"/>
        <v>#N/A</v>
      </c>
      <c r="J4616" s="52" t="e">
        <f t="shared" si="7974"/>
        <v>#N/A</v>
      </c>
      <c r="K4616" s="52" t="e">
        <f t="shared" si="7974"/>
        <v>#N/A</v>
      </c>
      <c r="L4616" s="52" t="e">
        <f t="shared" si="7974"/>
        <v>#N/A</v>
      </c>
      <c r="M4616" s="52" t="e">
        <f t="shared" si="7974"/>
        <v>#N/A</v>
      </c>
      <c r="N4616" s="52" t="e">
        <f t="shared" si="7974"/>
        <v>#N/A</v>
      </c>
      <c r="O4616" s="52" t="e">
        <f t="shared" si="7974"/>
        <v>#N/A</v>
      </c>
      <c r="P4616" s="52" t="e">
        <f t="shared" si="7974"/>
        <v>#N/A</v>
      </c>
      <c r="Q4616" s="52" t="e">
        <f t="shared" si="7974"/>
        <v>#N/A</v>
      </c>
      <c r="R4616" s="52" t="e">
        <f t="shared" si="7974"/>
        <v>#N/A</v>
      </c>
      <c r="S4616" s="52" t="e">
        <f t="shared" si="7974"/>
        <v>#N/A</v>
      </c>
      <c r="T4616" s="52" t="e">
        <f t="shared" si="7974"/>
        <v>#N/A</v>
      </c>
      <c r="U4616" s="52" t="e">
        <f t="shared" si="7974"/>
        <v>#N/A</v>
      </c>
      <c r="V4616" s="52" t="e">
        <f t="shared" si="7974"/>
        <v>#N/A</v>
      </c>
      <c r="W4616" s="52" t="e">
        <f t="shared" si="7974"/>
        <v>#N/A</v>
      </c>
      <c r="X4616" s="55" t="e">
        <f t="shared" si="7967"/>
        <v>#N/A</v>
      </c>
      <c r="Y4616" s="55" t="e">
        <f t="shared" si="7968"/>
        <v>#N/A</v>
      </c>
      <c r="Z4616" s="55" t="e">
        <f t="shared" ref="Z4616" si="7975">Z4615</f>
        <v>#N/A</v>
      </c>
      <c r="AA4616" s="55" t="e">
        <f t="shared" si="7970"/>
        <v>#N/A</v>
      </c>
      <c r="AB4616" s="336" t="e">
        <f t="shared" si="7971"/>
        <v>#N/A</v>
      </c>
      <c r="AC4616" s="223" t="e">
        <f ca="1">INDEX(FGA_COEFFS,1,1)+Z4616*INDEX(FGA_COEFFS,1,2)+Y4616*INDEX(FGA_COEFFS,1,3)+R4616*INDEX(FGA_COEFFS,1,4)+Q4615*INDEX(FGA_COEFFS,1,5)+S4616*INDEX(FGA_COEFFS,1,6)+T4615*INDEX(FGA_COEFFS,1,7)+M4615*INDEX(FGA_COEFFS,1,8)+Y4619*Y4621</f>
        <v>#N/A</v>
      </c>
      <c r="AD4616" s="223" t="e">
        <f ca="1">INDEX(THREEPTA_COEFFS,1,1)+AC4616*INDEX(THREEPTA_COEFFS,1,2)+J4616*INDEX(THREEPTA_COEFFS,1,3)+AA4616*INDEX(THREEPTA_COEFFS,1,4)+K4616*INDEX(THREEPTA_COEFFS,1,5)+L4615*INDEX(THREEPTA_COEFFS,1,6)+Z4619*Z4621</f>
        <v>#N/A</v>
      </c>
      <c r="AE4616" s="223" t="e">
        <f ca="1">INDEX(THREEPTPCT_COEFFS,1,1)+K4616*INDEX(THREEPTPCT_COEFFS,1,2)+L4615*INDEX(THREEPTPCT_COEFFS,1,3)+AA4619*AA4621</f>
        <v>#N/A</v>
      </c>
      <c r="AF4616" s="55" t="e">
        <f t="shared" ca="1" si="7972"/>
        <v>#N/A</v>
      </c>
      <c r="AG4616" s="223" t="e">
        <f ca="1">INDEX(TWOPTPCT_COEFFS,1,1)+AB4616*INDEX(TWOPTPCT_COEFFS,1,2)+I4615*INDEX(TWOPTPCT_COEFFS,1,3)+G4615*INDEX(TWOPTPCT_COEFFS,1,4)+L4615*INDEX(TWOPTPCT_COEFFS,1,5)+AB4619*AB4621</f>
        <v>#N/A</v>
      </c>
      <c r="AH4616" s="223" t="e">
        <f ca="1">INDEX(FTA_COEFFS,1,1)+O4616*INDEX(FTA_COEFFS,1,2)+N4615*INDEX(FTA_COEFFS,1,3)+(Q4616+R4616)*INDEX(FTA_COEFFS,1,4)+(Q4615+R4615)*INDEX(FTA_COEFFS,1,5)+M4615*INDEX(FTA_COEFFS,1,6)+AC4619*AC4621</f>
        <v>#N/A</v>
      </c>
      <c r="AI4616" s="223" t="e">
        <f ca="1">INDEX(FTPCT_COEFFS,1,1)+P4616*INDEX(FTPCT_COEFFS,1,2)+F4616*INDEX(FTPCT_COEFFS,1,3)+G4615*INDEX(FTPCT_COEFFS,1,4)+AD4619*AD4621</f>
        <v>#N/A</v>
      </c>
      <c r="AJ4616" s="338" t="e">
        <f t="shared" ca="1" si="7973"/>
        <v>#N/A</v>
      </c>
      <c r="AK4616" s="55"/>
      <c r="AL4616" s="55"/>
      <c r="AM4616" s="55"/>
      <c r="AN4616" s="55"/>
      <c r="AO4616" s="55"/>
      <c r="AP4616" s="55"/>
      <c r="AQ4616" s="55"/>
      <c r="AR4616" s="55"/>
    </row>
    <row r="4617" spans="1:45" x14ac:dyDescent="0.3">
      <c r="A4617" s="54" t="e">
        <f ca="1">IF(D4615&gt;(D4616+(AVERAGE(V4615,W4615)-AVERAGE(V4616,W4616))/2)+2.5,C4615,IF(D4616&gt;(D4615+(AVERAGE(V4616,W4616)-AVERAGE(V4615,W4615))/2)+2.5,C4616,"Close"))</f>
        <v>#N/A</v>
      </c>
      <c r="B4617" s="64" t="e">
        <f ca="1">IF(D4616&gt;D4615,C4616,C4615)</f>
        <v>#N/A</v>
      </c>
      <c r="D4617" s="56"/>
      <c r="X4617" s="55"/>
      <c r="Y4617" s="55"/>
      <c r="Z4617" s="55"/>
      <c r="AA4617" s="55"/>
      <c r="AB4617" s="55"/>
      <c r="AC4617" s="337"/>
      <c r="AD4617" s="337"/>
      <c r="AE4617" s="337"/>
      <c r="AF4617" s="337"/>
      <c r="AG4617" s="337"/>
      <c r="AH4617" s="337"/>
      <c r="AI4617" s="337"/>
      <c r="AJ4617" s="337"/>
      <c r="AK4617" s="337"/>
      <c r="AL4617" s="337"/>
      <c r="AM4617" s="55"/>
      <c r="AN4617" s="55"/>
      <c r="AO4617" s="55"/>
      <c r="AP4617" s="55"/>
      <c r="AQ4617" s="55"/>
      <c r="AR4617" s="55"/>
      <c r="AS4617" s="55"/>
    </row>
    <row r="4618" spans="1:45" x14ac:dyDescent="0.3">
      <c r="X4618" s="54" t="s">
        <v>1305</v>
      </c>
      <c r="Y4618" s="54" t="s">
        <v>128</v>
      </c>
      <c r="Z4618" s="54" t="s">
        <v>157</v>
      </c>
      <c r="AA4618" s="54" t="s">
        <v>151</v>
      </c>
      <c r="AB4618" s="54" t="s">
        <v>1327</v>
      </c>
      <c r="AC4618" s="54" t="s">
        <v>129</v>
      </c>
      <c r="AD4618" s="54" t="s">
        <v>116</v>
      </c>
      <c r="AE4618" s="54"/>
      <c r="AF4618" s="54"/>
      <c r="AG4618" s="54"/>
      <c r="AH4618" s="54"/>
      <c r="AI4618" s="54"/>
      <c r="AJ4618" s="54"/>
      <c r="AK4618" s="54"/>
      <c r="AL4618" s="54"/>
      <c r="AM4618" s="54"/>
      <c r="AN4618" s="54"/>
      <c r="AO4618" s="54"/>
      <c r="AP4618" s="54"/>
      <c r="AQ4618" s="54"/>
      <c r="AR4618" s="54"/>
      <c r="AS4618" s="54"/>
    </row>
    <row r="4619" spans="1:45" x14ac:dyDescent="0.3">
      <c r="X4619" s="54"/>
      <c r="Y4619" s="54">
        <f t="shared" ref="Y4619:AD4619" si="7976">Y4612</f>
        <v>6.4436999999999998</v>
      </c>
      <c r="Z4619" s="54">
        <f t="shared" si="7976"/>
        <v>4.9371</v>
      </c>
      <c r="AA4619" s="54">
        <f t="shared" si="7976"/>
        <v>11.350300000000001</v>
      </c>
      <c r="AB4619" s="54">
        <f t="shared" si="7976"/>
        <v>7.1900000000000006E-2</v>
      </c>
      <c r="AC4619" s="54">
        <f t="shared" si="7976"/>
        <v>6.2766000000000002</v>
      </c>
      <c r="AD4619" s="54">
        <f t="shared" si="7976"/>
        <v>11.042999999999999</v>
      </c>
      <c r="AE4619" s="54"/>
      <c r="AF4619" s="336"/>
      <c r="AG4619" s="336"/>
      <c r="AH4619" s="336"/>
      <c r="AI4619" s="54"/>
      <c r="AJ4619" s="54"/>
      <c r="AK4619" s="54"/>
      <c r="AL4619" s="54"/>
      <c r="AM4619" s="54"/>
      <c r="AN4619" s="54"/>
      <c r="AO4619" s="54"/>
      <c r="AP4619" s="54"/>
      <c r="AQ4619" s="54"/>
      <c r="AR4619" s="54"/>
      <c r="AS4619" s="54"/>
    </row>
    <row r="4620" spans="1:45" x14ac:dyDescent="0.3">
      <c r="D4620" s="56"/>
      <c r="X4620" s="336"/>
      <c r="Y4620" s="336">
        <f t="shared" ca="1" si="7940"/>
        <v>0.51450291774670021</v>
      </c>
      <c r="Z4620" s="336">
        <f t="shared" ca="1" si="7940"/>
        <v>0.97703568341972247</v>
      </c>
      <c r="AA4620" s="336">
        <f t="shared" ca="1" si="7940"/>
        <v>0.59192368017404984</v>
      </c>
      <c r="AB4620" s="336">
        <f t="shared" ca="1" si="7940"/>
        <v>-1.080360664770343E-3</v>
      </c>
      <c r="AC4620" s="336">
        <f t="shared" ca="1" si="7940"/>
        <v>1.0577541082244153</v>
      </c>
      <c r="AD4620" s="336">
        <f t="shared" ca="1" si="7940"/>
        <v>0.80466279217949688</v>
      </c>
      <c r="AE4620" s="336"/>
      <c r="AF4620" s="336"/>
      <c r="AG4620" s="336"/>
      <c r="AH4620" s="336"/>
      <c r="AI4620" s="54"/>
      <c r="AJ4620" s="54"/>
      <c r="AK4620" s="54"/>
      <c r="AL4620" s="336"/>
      <c r="AM4620" s="336"/>
      <c r="AN4620" s="336"/>
      <c r="AO4620" s="336"/>
      <c r="AP4620" s="54"/>
      <c r="AQ4620" s="336"/>
      <c r="AR4620" s="336"/>
      <c r="AS4620" s="336"/>
    </row>
    <row r="4621" spans="1:45" x14ac:dyDescent="0.3">
      <c r="C4621" s="54"/>
      <c r="D4621" s="56"/>
      <c r="Y4621" s="336">
        <f t="shared" ca="1" si="7940"/>
        <v>9.8196849154081056E-2</v>
      </c>
      <c r="Z4621" s="336">
        <f t="shared" ca="1" si="7940"/>
        <v>-0.46400235425243241</v>
      </c>
      <c r="AA4621" s="336">
        <f t="shared" ca="1" si="7940"/>
        <v>-0.33540857360884013</v>
      </c>
      <c r="AB4621" s="336">
        <f t="shared" ca="1" si="7940"/>
        <v>0.73176402183252298</v>
      </c>
      <c r="AC4621" s="336">
        <f t="shared" ca="1" si="7940"/>
        <v>0.78444902092470881</v>
      </c>
      <c r="AD4621" s="336">
        <f t="shared" ca="1" si="7940"/>
        <v>-0.1972687022380947</v>
      </c>
      <c r="AE4621" s="55"/>
      <c r="AF4621" s="55"/>
      <c r="AG4621" s="55"/>
      <c r="AH4621" s="55"/>
      <c r="AI4621" s="55"/>
      <c r="AJ4621" s="55"/>
      <c r="AK4621" s="55"/>
      <c r="AL4621" s="55"/>
      <c r="AM4621" s="55"/>
      <c r="AN4621" s="55"/>
      <c r="AO4621" s="55"/>
      <c r="AP4621" s="55"/>
      <c r="AQ4621" s="55"/>
      <c r="AR4621" s="55"/>
      <c r="AS4621" s="55"/>
    </row>
    <row r="4622" spans="1:45" x14ac:dyDescent="0.3">
      <c r="B4622" s="54" t="s">
        <v>172</v>
      </c>
      <c r="C4622" s="53">
        <f>C4615</f>
        <v>0</v>
      </c>
      <c r="D4622" s="56" t="e">
        <f t="shared" ref="D4622:D4623" ca="1" si="7977">AJ4622</f>
        <v>#N/A</v>
      </c>
      <c r="E4622" s="52" t="e">
        <f t="shared" ref="E4622:W4622" si="7978">E4615</f>
        <v>#N/A</v>
      </c>
      <c r="F4622" s="52" t="e">
        <f t="shared" si="7978"/>
        <v>#N/A</v>
      </c>
      <c r="G4622" s="52" t="e">
        <f t="shared" si="7978"/>
        <v>#N/A</v>
      </c>
      <c r="H4622" s="52" t="e">
        <f t="shared" si="7978"/>
        <v>#N/A</v>
      </c>
      <c r="I4622" s="52" t="e">
        <f t="shared" si="7978"/>
        <v>#N/A</v>
      </c>
      <c r="J4622" s="52" t="e">
        <f t="shared" si="7978"/>
        <v>#N/A</v>
      </c>
      <c r="K4622" s="52" t="e">
        <f t="shared" si="7978"/>
        <v>#N/A</v>
      </c>
      <c r="L4622" s="52" t="e">
        <f t="shared" si="7978"/>
        <v>#N/A</v>
      </c>
      <c r="M4622" s="52" t="e">
        <f t="shared" si="7978"/>
        <v>#N/A</v>
      </c>
      <c r="N4622" s="52" t="e">
        <f t="shared" si="7978"/>
        <v>#N/A</v>
      </c>
      <c r="O4622" s="52" t="e">
        <f t="shared" si="7978"/>
        <v>#N/A</v>
      </c>
      <c r="P4622" s="52" t="e">
        <f t="shared" si="7978"/>
        <v>#N/A</v>
      </c>
      <c r="Q4622" s="52" t="e">
        <f t="shared" si="7978"/>
        <v>#N/A</v>
      </c>
      <c r="R4622" s="52" t="e">
        <f t="shared" si="7978"/>
        <v>#N/A</v>
      </c>
      <c r="S4622" s="52" t="e">
        <f t="shared" si="7978"/>
        <v>#N/A</v>
      </c>
      <c r="T4622" s="52" t="e">
        <f t="shared" si="7978"/>
        <v>#N/A</v>
      </c>
      <c r="U4622" s="52" t="e">
        <f t="shared" si="7978"/>
        <v>#N/A</v>
      </c>
      <c r="V4622" s="52" t="e">
        <f t="shared" si="7978"/>
        <v>#N/A</v>
      </c>
      <c r="W4622" s="52" t="e">
        <f t="shared" si="7978"/>
        <v>#N/A</v>
      </c>
      <c r="X4622" s="55" t="e">
        <f t="shared" ref="X4622:X4623" si="7979">(H4622-(O4622*P4622)/100-3*(J4622*K4622)/100)/2</f>
        <v>#N/A</v>
      </c>
      <c r="Y4622" s="55" t="e">
        <f t="shared" ref="Y4622:Y4623" si="7980">SUM(X4622,(J4622*K4622/100))/(F4622/100)</f>
        <v>#N/A</v>
      </c>
      <c r="Z4622" s="55" t="e">
        <f t="shared" ref="Z4622" si="7981">U4622*0.5+U4623*0.5</f>
        <v>#N/A</v>
      </c>
      <c r="AA4622" s="55" t="e">
        <f t="shared" ref="AA4622:AA4623" si="7982">J4622/Y4622</f>
        <v>#N/A</v>
      </c>
      <c r="AB4622" s="336" t="e">
        <f t="shared" ref="AB4622:AB4623" si="7983">X4622/(Y4622-J4622)</f>
        <v>#N/A</v>
      </c>
      <c r="AC4622" s="223" t="e">
        <f ca="1">INDEX(FGA_COEFFS,1,1)+Z4622*INDEX(FGA_COEFFS,1,2)+Y4622*INDEX(FGA_COEFFS,1,3)+R4622*INDEX(FGA_COEFFS,1,4)+Q4623*INDEX(FGA_COEFFS,1,5)+S4622*INDEX(FGA_COEFFS,1,6)+T4623*INDEX(FGA_COEFFS,1,7)+M4623*INDEX(FGA_COEFFS,1,8)+Y4626*Y4627</f>
        <v>#N/A</v>
      </c>
      <c r="AD4622" s="223" t="e">
        <f ca="1">INDEX(THREEPTA_COEFFS,1,1)+AC4622*INDEX(THREEPTA_COEFFS,1,2)+J4622*INDEX(THREEPTA_COEFFS,1,3)+AA4622*INDEX(THREEPTA_COEFFS,1,4)+K4622*INDEX(THREEPTA_COEFFS,1,5)+L4623*INDEX(THREEPTA_COEFFS,1,6)+Z4626*Z4627</f>
        <v>#N/A</v>
      </c>
      <c r="AE4622" s="223" t="e">
        <f ca="1">INDEX(THREEPTPCT_COEFFS,1,1)+K4622*INDEX(THREEPTPCT_COEFFS,1,2)+L4623*INDEX(THREEPTPCT_COEFFS,1,3)+AA4626*AA4627</f>
        <v>#N/A</v>
      </c>
      <c r="AF4622" s="55" t="e">
        <f t="shared" ref="AF4622:AF4623" ca="1" si="7984">AC4622-AD4622</f>
        <v>#N/A</v>
      </c>
      <c r="AG4622" s="223" t="e">
        <f ca="1">INDEX(TWOPTPCT_COEFFS,1,1)+AB4622*INDEX(TWOPTPCT_COEFFS,1,2)+I4623*INDEX(TWOPTPCT_COEFFS,1,3)+G4623*INDEX(TWOPTPCT_COEFFS,1,4)+L4623*INDEX(TWOPTPCT_COEFFS,1,5)+AB4626*AB4627</f>
        <v>#N/A</v>
      </c>
      <c r="AH4622" s="223" t="e">
        <f ca="1">INDEX(FTA_COEFFS,1,1)+O4622*INDEX(FTA_COEFFS,1,2)+N4623*INDEX(FTA_COEFFS,1,3)+(Q4622+R4622)*INDEX(FTA_COEFFS,1,4)+(Q4623+R4623)*INDEX(FTA_COEFFS,1,5)+M4623*INDEX(FTA_COEFFS,1,6)+AC4626*AC4627</f>
        <v>#N/A</v>
      </c>
      <c r="AI4622" s="223" t="e">
        <f ca="1">INDEX(FTPCT_COEFFS,1,1)+P4622*INDEX(FTPCT_COEFFS,1,2)+F4622*INDEX(FTPCT_COEFFS,1,3)+G4623*INDEX(FTPCT_COEFFS,1,4)+AD4626*AD4627</f>
        <v>#N/A</v>
      </c>
      <c r="AJ4622" s="338" t="e">
        <f t="shared" ref="AJ4622:AJ4623" ca="1" si="7985">AD4622*AE4622/100+AF4622*AG4622+AH4622*AI4622/100</f>
        <v>#N/A</v>
      </c>
      <c r="AK4622" s="55"/>
      <c r="AL4622" s="55"/>
      <c r="AM4622" s="55"/>
      <c r="AN4622" s="55"/>
      <c r="AO4622" s="55"/>
      <c r="AP4622" s="55"/>
      <c r="AQ4622" s="55"/>
      <c r="AR4622" s="55"/>
    </row>
    <row r="4623" spans="1:45" x14ac:dyDescent="0.3">
      <c r="B4623" s="54" t="s">
        <v>175</v>
      </c>
      <c r="C4623" s="54">
        <f>C4616</f>
        <v>0</v>
      </c>
      <c r="D4623" s="56" t="e">
        <f t="shared" ca="1" si="7977"/>
        <v>#N/A</v>
      </c>
      <c r="E4623" s="52" t="e">
        <f t="shared" ref="E4623:W4623" si="7986">E4616</f>
        <v>#N/A</v>
      </c>
      <c r="F4623" s="52" t="e">
        <f t="shared" si="7986"/>
        <v>#N/A</v>
      </c>
      <c r="G4623" s="52" t="e">
        <f t="shared" si="7986"/>
        <v>#N/A</v>
      </c>
      <c r="H4623" s="52" t="e">
        <f t="shared" si="7986"/>
        <v>#N/A</v>
      </c>
      <c r="I4623" s="52" t="e">
        <f t="shared" si="7986"/>
        <v>#N/A</v>
      </c>
      <c r="J4623" s="52" t="e">
        <f t="shared" si="7986"/>
        <v>#N/A</v>
      </c>
      <c r="K4623" s="52" t="e">
        <f t="shared" si="7986"/>
        <v>#N/A</v>
      </c>
      <c r="L4623" s="52" t="e">
        <f t="shared" si="7986"/>
        <v>#N/A</v>
      </c>
      <c r="M4623" s="52" t="e">
        <f t="shared" si="7986"/>
        <v>#N/A</v>
      </c>
      <c r="N4623" s="52" t="e">
        <f t="shared" si="7986"/>
        <v>#N/A</v>
      </c>
      <c r="O4623" s="52" t="e">
        <f t="shared" si="7986"/>
        <v>#N/A</v>
      </c>
      <c r="P4623" s="52" t="e">
        <f t="shared" si="7986"/>
        <v>#N/A</v>
      </c>
      <c r="Q4623" s="52" t="e">
        <f t="shared" si="7986"/>
        <v>#N/A</v>
      </c>
      <c r="R4623" s="52" t="e">
        <f t="shared" si="7986"/>
        <v>#N/A</v>
      </c>
      <c r="S4623" s="52" t="e">
        <f t="shared" si="7986"/>
        <v>#N/A</v>
      </c>
      <c r="T4623" s="52" t="e">
        <f t="shared" si="7986"/>
        <v>#N/A</v>
      </c>
      <c r="U4623" s="52" t="e">
        <f t="shared" si="7986"/>
        <v>#N/A</v>
      </c>
      <c r="V4623" s="52" t="e">
        <f t="shared" si="7986"/>
        <v>#N/A</v>
      </c>
      <c r="W4623" s="52" t="e">
        <f t="shared" si="7986"/>
        <v>#N/A</v>
      </c>
      <c r="X4623" s="55" t="e">
        <f t="shared" si="7979"/>
        <v>#N/A</v>
      </c>
      <c r="Y4623" s="55" t="e">
        <f t="shared" si="7980"/>
        <v>#N/A</v>
      </c>
      <c r="Z4623" s="55" t="e">
        <f t="shared" ref="Z4623" si="7987">Z4622</f>
        <v>#N/A</v>
      </c>
      <c r="AA4623" s="55" t="e">
        <f t="shared" si="7982"/>
        <v>#N/A</v>
      </c>
      <c r="AB4623" s="336" t="e">
        <f t="shared" si="7983"/>
        <v>#N/A</v>
      </c>
      <c r="AC4623" s="223" t="e">
        <f ca="1">INDEX(FGA_COEFFS,1,1)+Z4623*INDEX(FGA_COEFFS,1,2)+Y4623*INDEX(FGA_COEFFS,1,3)+R4623*INDEX(FGA_COEFFS,1,4)+Q4622*INDEX(FGA_COEFFS,1,5)+S4623*INDEX(FGA_COEFFS,1,6)+T4622*INDEX(FGA_COEFFS,1,7)+M4622*INDEX(FGA_COEFFS,1,8)+Y4626*Y4628</f>
        <v>#N/A</v>
      </c>
      <c r="AD4623" s="223" t="e">
        <f ca="1">INDEX(THREEPTA_COEFFS,1,1)+AC4623*INDEX(THREEPTA_COEFFS,1,2)+J4623*INDEX(THREEPTA_COEFFS,1,3)+AA4623*INDEX(THREEPTA_COEFFS,1,4)+K4623*INDEX(THREEPTA_COEFFS,1,5)+L4622*INDEX(THREEPTA_COEFFS,1,6)+Z4626*Z4628</f>
        <v>#N/A</v>
      </c>
      <c r="AE4623" s="223" t="e">
        <f ca="1">INDEX(THREEPTPCT_COEFFS,1,1)+K4623*INDEX(THREEPTPCT_COEFFS,1,2)+L4622*INDEX(THREEPTPCT_COEFFS,1,3)+AA4626*AA4628</f>
        <v>#N/A</v>
      </c>
      <c r="AF4623" s="55" t="e">
        <f t="shared" ca="1" si="7984"/>
        <v>#N/A</v>
      </c>
      <c r="AG4623" s="223" t="e">
        <f ca="1">INDEX(TWOPTPCT_COEFFS,1,1)+AB4623*INDEX(TWOPTPCT_COEFFS,1,2)+I4622*INDEX(TWOPTPCT_COEFFS,1,3)+G4622*INDEX(TWOPTPCT_COEFFS,1,4)+L4622*INDEX(TWOPTPCT_COEFFS,1,5)+AB4626*AB4628</f>
        <v>#N/A</v>
      </c>
      <c r="AH4623" s="223" t="e">
        <f ca="1">INDEX(FTA_COEFFS,1,1)+O4623*INDEX(FTA_COEFFS,1,2)+N4622*INDEX(FTA_COEFFS,1,3)+(Q4623+R4623)*INDEX(FTA_COEFFS,1,4)+(Q4622+R4622)*INDEX(FTA_COEFFS,1,5)+M4622*INDEX(FTA_COEFFS,1,6)+AC4626*AC4628</f>
        <v>#N/A</v>
      </c>
      <c r="AI4623" s="223" t="e">
        <f ca="1">INDEX(FTPCT_COEFFS,1,1)+P4623*INDEX(FTPCT_COEFFS,1,2)+F4623*INDEX(FTPCT_COEFFS,1,3)+G4622*INDEX(FTPCT_COEFFS,1,4)+AD4626*AD4628</f>
        <v>#N/A</v>
      </c>
      <c r="AJ4623" s="338" t="e">
        <f t="shared" ca="1" si="7985"/>
        <v>#N/A</v>
      </c>
      <c r="AK4623" s="55"/>
      <c r="AL4623" s="55"/>
      <c r="AM4623" s="55"/>
      <c r="AN4623" s="55"/>
      <c r="AO4623" s="55"/>
      <c r="AP4623" s="55"/>
      <c r="AQ4623" s="55"/>
      <c r="AR4623" s="55"/>
    </row>
    <row r="4624" spans="1:45" x14ac:dyDescent="0.3">
      <c r="A4624" s="54" t="e">
        <f ca="1">IF(D4622&gt;(D4623+(AVERAGE(V4622,W4622)-AVERAGE(V4623,W4623))/2)+2.5,C4622,IF(D4623&gt;(D4622+(AVERAGE(V4623,W4623)-AVERAGE(V4622,W4622))/2)+2.5,C4623,"Close"))</f>
        <v>#N/A</v>
      </c>
      <c r="B4624" s="64" t="e">
        <f ca="1">IF(D4623&gt;D4622,C4623,C4622)</f>
        <v>#N/A</v>
      </c>
      <c r="D4624" s="56"/>
      <c r="X4624" s="55"/>
      <c r="Y4624" s="55"/>
      <c r="Z4624" s="55"/>
      <c r="AA4624" s="55"/>
      <c r="AB4624" s="55"/>
      <c r="AC4624" s="337"/>
      <c r="AD4624" s="337"/>
      <c r="AE4624" s="337"/>
      <c r="AF4624" s="337"/>
      <c r="AG4624" s="337"/>
      <c r="AH4624" s="337"/>
      <c r="AI4624" s="337"/>
      <c r="AJ4624" s="337"/>
      <c r="AK4624" s="337"/>
      <c r="AL4624" s="337"/>
      <c r="AM4624" s="55"/>
      <c r="AN4624" s="55"/>
      <c r="AO4624" s="55"/>
      <c r="AP4624" s="55"/>
      <c r="AQ4624" s="55"/>
      <c r="AR4624" s="55"/>
      <c r="AS4624" s="55"/>
    </row>
    <row r="4625" spans="1:45" x14ac:dyDescent="0.3">
      <c r="X4625" s="54" t="s">
        <v>1305</v>
      </c>
      <c r="Y4625" s="54" t="s">
        <v>128</v>
      </c>
      <c r="Z4625" s="54" t="s">
        <v>157</v>
      </c>
      <c r="AA4625" s="54" t="s">
        <v>151</v>
      </c>
      <c r="AB4625" s="54" t="s">
        <v>1327</v>
      </c>
      <c r="AC4625" s="54" t="s">
        <v>129</v>
      </c>
      <c r="AD4625" s="54" t="s">
        <v>116</v>
      </c>
      <c r="AE4625" s="54"/>
      <c r="AF4625" s="54"/>
      <c r="AG4625" s="54"/>
      <c r="AH4625" s="54"/>
      <c r="AI4625" s="54"/>
      <c r="AJ4625" s="54"/>
      <c r="AK4625" s="54"/>
      <c r="AL4625" s="54"/>
      <c r="AM4625" s="54"/>
      <c r="AN4625" s="54"/>
      <c r="AO4625" s="54"/>
      <c r="AP4625" s="54"/>
      <c r="AQ4625" s="54"/>
      <c r="AR4625" s="54"/>
      <c r="AS4625" s="54"/>
    </row>
    <row r="4626" spans="1:45" x14ac:dyDescent="0.3">
      <c r="X4626" s="54"/>
      <c r="Y4626" s="54">
        <f t="shared" ref="Y4626:AD4626" si="7988">Y4619</f>
        <v>6.4436999999999998</v>
      </c>
      <c r="Z4626" s="54">
        <f t="shared" si="7988"/>
        <v>4.9371</v>
      </c>
      <c r="AA4626" s="54">
        <f t="shared" si="7988"/>
        <v>11.350300000000001</v>
      </c>
      <c r="AB4626" s="54">
        <f t="shared" si="7988"/>
        <v>7.1900000000000006E-2</v>
      </c>
      <c r="AC4626" s="54">
        <f t="shared" si="7988"/>
        <v>6.2766000000000002</v>
      </c>
      <c r="AD4626" s="54">
        <f t="shared" si="7988"/>
        <v>11.042999999999999</v>
      </c>
      <c r="AE4626" s="54"/>
      <c r="AF4626" s="336"/>
      <c r="AG4626" s="336"/>
      <c r="AH4626" s="336"/>
      <c r="AI4626" s="54"/>
      <c r="AJ4626" s="54"/>
      <c r="AK4626" s="54"/>
      <c r="AL4626" s="54"/>
      <c r="AM4626" s="54"/>
      <c r="AN4626" s="54"/>
      <c r="AO4626" s="54"/>
      <c r="AP4626" s="54"/>
      <c r="AQ4626" s="54"/>
      <c r="AR4626" s="54"/>
      <c r="AS4626" s="54"/>
    </row>
    <row r="4627" spans="1:45" x14ac:dyDescent="0.3">
      <c r="D4627" s="56"/>
      <c r="X4627" s="336"/>
      <c r="Y4627" s="336">
        <f t="shared" ca="1" si="7940"/>
        <v>0.10478124787960409</v>
      </c>
      <c r="Z4627" s="336">
        <f t="shared" ca="1" si="7940"/>
        <v>0.33800668909700965</v>
      </c>
      <c r="AA4627" s="336">
        <f t="shared" ca="1" si="7940"/>
        <v>2.7350753100909467E-2</v>
      </c>
      <c r="AB4627" s="336">
        <f t="shared" ca="1" si="7940"/>
        <v>-0.74729550310890769</v>
      </c>
      <c r="AC4627" s="336">
        <f t="shared" ca="1" si="7940"/>
        <v>0.52934511030314357</v>
      </c>
      <c r="AD4627" s="336">
        <f t="shared" ca="1" si="7940"/>
        <v>1.2827649692533314</v>
      </c>
      <c r="AE4627" s="336"/>
      <c r="AF4627" s="336"/>
      <c r="AG4627" s="336"/>
      <c r="AH4627" s="336"/>
      <c r="AI4627" s="54"/>
      <c r="AJ4627" s="54"/>
      <c r="AK4627" s="54"/>
      <c r="AL4627" s="336"/>
      <c r="AM4627" s="336"/>
      <c r="AN4627" s="336"/>
      <c r="AO4627" s="336"/>
      <c r="AP4627" s="54"/>
      <c r="AQ4627" s="336"/>
      <c r="AR4627" s="336"/>
      <c r="AS4627" s="336"/>
    </row>
    <row r="4628" spans="1:45" x14ac:dyDescent="0.3">
      <c r="C4628" s="54"/>
      <c r="D4628" s="56"/>
      <c r="Y4628" s="336">
        <f t="shared" ca="1" si="7940"/>
        <v>0.43255261856673211</v>
      </c>
      <c r="Z4628" s="336">
        <f t="shared" ca="1" si="7940"/>
        <v>-1.3959400704414433</v>
      </c>
      <c r="AA4628" s="336">
        <f t="shared" ca="1" si="7940"/>
        <v>-0.93100210525894633</v>
      </c>
      <c r="AB4628" s="336">
        <f t="shared" ca="1" si="7940"/>
        <v>1.4423520529114238</v>
      </c>
      <c r="AC4628" s="336">
        <f t="shared" ca="1" si="7940"/>
        <v>0.66750641918811049</v>
      </c>
      <c r="AD4628" s="336">
        <f t="shared" ca="1" si="7940"/>
        <v>-1.4754220208205195</v>
      </c>
      <c r="AE4628" s="55"/>
      <c r="AF4628" s="55"/>
      <c r="AG4628" s="55"/>
      <c r="AH4628" s="55"/>
      <c r="AI4628" s="55"/>
      <c r="AJ4628" s="55"/>
      <c r="AK4628" s="55"/>
      <c r="AL4628" s="55"/>
      <c r="AM4628" s="55"/>
      <c r="AN4628" s="55"/>
      <c r="AO4628" s="55"/>
      <c r="AP4628" s="55"/>
      <c r="AQ4628" s="55"/>
      <c r="AR4628" s="55"/>
      <c r="AS4628" s="55"/>
    </row>
    <row r="4629" spans="1:45" x14ac:dyDescent="0.3">
      <c r="B4629" s="54" t="s">
        <v>172</v>
      </c>
      <c r="C4629" s="53">
        <f>C4622</f>
        <v>0</v>
      </c>
      <c r="D4629" s="56" t="e">
        <f t="shared" ref="D4629:D4630" ca="1" si="7989">AJ4629</f>
        <v>#N/A</v>
      </c>
      <c r="E4629" s="52" t="e">
        <f t="shared" ref="E4629:W4629" si="7990">E4622</f>
        <v>#N/A</v>
      </c>
      <c r="F4629" s="52" t="e">
        <f t="shared" si="7990"/>
        <v>#N/A</v>
      </c>
      <c r="G4629" s="52" t="e">
        <f t="shared" si="7990"/>
        <v>#N/A</v>
      </c>
      <c r="H4629" s="52" t="e">
        <f t="shared" si="7990"/>
        <v>#N/A</v>
      </c>
      <c r="I4629" s="52" t="e">
        <f t="shared" si="7990"/>
        <v>#N/A</v>
      </c>
      <c r="J4629" s="52" t="e">
        <f t="shared" si="7990"/>
        <v>#N/A</v>
      </c>
      <c r="K4629" s="52" t="e">
        <f t="shared" si="7990"/>
        <v>#N/A</v>
      </c>
      <c r="L4629" s="52" t="e">
        <f t="shared" si="7990"/>
        <v>#N/A</v>
      </c>
      <c r="M4629" s="52" t="e">
        <f t="shared" si="7990"/>
        <v>#N/A</v>
      </c>
      <c r="N4629" s="52" t="e">
        <f t="shared" si="7990"/>
        <v>#N/A</v>
      </c>
      <c r="O4629" s="52" t="e">
        <f t="shared" si="7990"/>
        <v>#N/A</v>
      </c>
      <c r="P4629" s="52" t="e">
        <f t="shared" si="7990"/>
        <v>#N/A</v>
      </c>
      <c r="Q4629" s="52" t="e">
        <f t="shared" si="7990"/>
        <v>#N/A</v>
      </c>
      <c r="R4629" s="52" t="e">
        <f t="shared" si="7990"/>
        <v>#N/A</v>
      </c>
      <c r="S4629" s="52" t="e">
        <f t="shared" si="7990"/>
        <v>#N/A</v>
      </c>
      <c r="T4629" s="52" t="e">
        <f t="shared" si="7990"/>
        <v>#N/A</v>
      </c>
      <c r="U4629" s="52" t="e">
        <f t="shared" si="7990"/>
        <v>#N/A</v>
      </c>
      <c r="V4629" s="52" t="e">
        <f t="shared" si="7990"/>
        <v>#N/A</v>
      </c>
      <c r="W4629" s="52" t="e">
        <f t="shared" si="7990"/>
        <v>#N/A</v>
      </c>
      <c r="X4629" s="55" t="e">
        <f t="shared" ref="X4629:X4630" si="7991">(H4629-(O4629*P4629)/100-3*(J4629*K4629)/100)/2</f>
        <v>#N/A</v>
      </c>
      <c r="Y4629" s="55" t="e">
        <f t="shared" ref="Y4629:Y4630" si="7992">SUM(X4629,(J4629*K4629/100))/(F4629/100)</f>
        <v>#N/A</v>
      </c>
      <c r="Z4629" s="55" t="e">
        <f t="shared" ref="Z4629" si="7993">U4629*0.5+U4630*0.5</f>
        <v>#N/A</v>
      </c>
      <c r="AA4629" s="55" t="e">
        <f t="shared" ref="AA4629:AA4630" si="7994">J4629/Y4629</f>
        <v>#N/A</v>
      </c>
      <c r="AB4629" s="336" t="e">
        <f t="shared" ref="AB4629:AB4630" si="7995">X4629/(Y4629-J4629)</f>
        <v>#N/A</v>
      </c>
      <c r="AC4629" s="223" t="e">
        <f ca="1">INDEX(FGA_COEFFS,1,1)+Z4629*INDEX(FGA_COEFFS,1,2)+Y4629*INDEX(FGA_COEFFS,1,3)+R4629*INDEX(FGA_COEFFS,1,4)+Q4630*INDEX(FGA_COEFFS,1,5)+S4629*INDEX(FGA_COEFFS,1,6)+T4630*INDEX(FGA_COEFFS,1,7)+M4630*INDEX(FGA_COEFFS,1,8)+Y4633*Y4634</f>
        <v>#N/A</v>
      </c>
      <c r="AD4629" s="223" t="e">
        <f ca="1">INDEX(THREEPTA_COEFFS,1,1)+AC4629*INDEX(THREEPTA_COEFFS,1,2)+J4629*INDEX(THREEPTA_COEFFS,1,3)+AA4629*INDEX(THREEPTA_COEFFS,1,4)+K4629*INDEX(THREEPTA_COEFFS,1,5)+L4630*INDEX(THREEPTA_COEFFS,1,6)+Z4633*Z4634</f>
        <v>#N/A</v>
      </c>
      <c r="AE4629" s="223" t="e">
        <f ca="1">INDEX(THREEPTPCT_COEFFS,1,1)+K4629*INDEX(THREEPTPCT_COEFFS,1,2)+L4630*INDEX(THREEPTPCT_COEFFS,1,3)+AA4633*AA4634</f>
        <v>#N/A</v>
      </c>
      <c r="AF4629" s="55" t="e">
        <f t="shared" ref="AF4629:AF4630" ca="1" si="7996">AC4629-AD4629</f>
        <v>#N/A</v>
      </c>
      <c r="AG4629" s="223" t="e">
        <f ca="1">INDEX(TWOPTPCT_COEFFS,1,1)+AB4629*INDEX(TWOPTPCT_COEFFS,1,2)+I4630*INDEX(TWOPTPCT_COEFFS,1,3)+G4630*INDEX(TWOPTPCT_COEFFS,1,4)+L4630*INDEX(TWOPTPCT_COEFFS,1,5)+AB4633*AB4634</f>
        <v>#N/A</v>
      </c>
      <c r="AH4629" s="223" t="e">
        <f ca="1">INDEX(FTA_COEFFS,1,1)+O4629*INDEX(FTA_COEFFS,1,2)+N4630*INDEX(FTA_COEFFS,1,3)+(Q4629+R4629)*INDEX(FTA_COEFFS,1,4)+(Q4630+R4630)*INDEX(FTA_COEFFS,1,5)+M4630*INDEX(FTA_COEFFS,1,6)+AC4633*AC4634</f>
        <v>#N/A</v>
      </c>
      <c r="AI4629" s="223" t="e">
        <f ca="1">INDEX(FTPCT_COEFFS,1,1)+P4629*INDEX(FTPCT_COEFFS,1,2)+F4629*INDEX(FTPCT_COEFFS,1,3)+G4630*INDEX(FTPCT_COEFFS,1,4)+AD4633*AD4634</f>
        <v>#N/A</v>
      </c>
      <c r="AJ4629" s="338" t="e">
        <f t="shared" ref="AJ4629:AJ4630" ca="1" si="7997">AD4629*AE4629/100+AF4629*AG4629+AH4629*AI4629/100</f>
        <v>#N/A</v>
      </c>
      <c r="AK4629" s="55"/>
      <c r="AL4629" s="55"/>
      <c r="AM4629" s="55"/>
      <c r="AN4629" s="55"/>
      <c r="AO4629" s="55"/>
      <c r="AP4629" s="55"/>
      <c r="AQ4629" s="55"/>
      <c r="AR4629" s="55"/>
    </row>
    <row r="4630" spans="1:45" x14ac:dyDescent="0.3">
      <c r="B4630" s="54" t="s">
        <v>175</v>
      </c>
      <c r="C4630" s="54">
        <f>C4623</f>
        <v>0</v>
      </c>
      <c r="D4630" s="56" t="e">
        <f t="shared" ca="1" si="7989"/>
        <v>#N/A</v>
      </c>
      <c r="E4630" s="52" t="e">
        <f t="shared" ref="E4630:W4630" si="7998">E4623</f>
        <v>#N/A</v>
      </c>
      <c r="F4630" s="52" t="e">
        <f t="shared" si="7998"/>
        <v>#N/A</v>
      </c>
      <c r="G4630" s="52" t="e">
        <f t="shared" si="7998"/>
        <v>#N/A</v>
      </c>
      <c r="H4630" s="52" t="e">
        <f t="shared" si="7998"/>
        <v>#N/A</v>
      </c>
      <c r="I4630" s="52" t="e">
        <f t="shared" si="7998"/>
        <v>#N/A</v>
      </c>
      <c r="J4630" s="52" t="e">
        <f t="shared" si="7998"/>
        <v>#N/A</v>
      </c>
      <c r="K4630" s="52" t="e">
        <f t="shared" si="7998"/>
        <v>#N/A</v>
      </c>
      <c r="L4630" s="52" t="e">
        <f t="shared" si="7998"/>
        <v>#N/A</v>
      </c>
      <c r="M4630" s="52" t="e">
        <f t="shared" si="7998"/>
        <v>#N/A</v>
      </c>
      <c r="N4630" s="52" t="e">
        <f t="shared" si="7998"/>
        <v>#N/A</v>
      </c>
      <c r="O4630" s="52" t="e">
        <f t="shared" si="7998"/>
        <v>#N/A</v>
      </c>
      <c r="P4630" s="52" t="e">
        <f t="shared" si="7998"/>
        <v>#N/A</v>
      </c>
      <c r="Q4630" s="52" t="e">
        <f t="shared" si="7998"/>
        <v>#N/A</v>
      </c>
      <c r="R4630" s="52" t="e">
        <f t="shared" si="7998"/>
        <v>#N/A</v>
      </c>
      <c r="S4630" s="52" t="e">
        <f t="shared" si="7998"/>
        <v>#N/A</v>
      </c>
      <c r="T4630" s="52" t="e">
        <f t="shared" si="7998"/>
        <v>#N/A</v>
      </c>
      <c r="U4630" s="52" t="e">
        <f t="shared" si="7998"/>
        <v>#N/A</v>
      </c>
      <c r="V4630" s="52" t="e">
        <f t="shared" si="7998"/>
        <v>#N/A</v>
      </c>
      <c r="W4630" s="52" t="e">
        <f t="shared" si="7998"/>
        <v>#N/A</v>
      </c>
      <c r="X4630" s="55" t="e">
        <f t="shared" si="7991"/>
        <v>#N/A</v>
      </c>
      <c r="Y4630" s="55" t="e">
        <f t="shared" si="7992"/>
        <v>#N/A</v>
      </c>
      <c r="Z4630" s="55" t="e">
        <f t="shared" ref="Z4630" si="7999">Z4629</f>
        <v>#N/A</v>
      </c>
      <c r="AA4630" s="55" t="e">
        <f t="shared" si="7994"/>
        <v>#N/A</v>
      </c>
      <c r="AB4630" s="336" t="e">
        <f t="shared" si="7995"/>
        <v>#N/A</v>
      </c>
      <c r="AC4630" s="223" t="e">
        <f ca="1">INDEX(FGA_COEFFS,1,1)+Z4630*INDEX(FGA_COEFFS,1,2)+Y4630*INDEX(FGA_COEFFS,1,3)+R4630*INDEX(FGA_COEFFS,1,4)+Q4629*INDEX(FGA_COEFFS,1,5)+S4630*INDEX(FGA_COEFFS,1,6)+T4629*INDEX(FGA_COEFFS,1,7)+M4629*INDEX(FGA_COEFFS,1,8)+Y4633*Y4635</f>
        <v>#N/A</v>
      </c>
      <c r="AD4630" s="223" t="e">
        <f ca="1">INDEX(THREEPTA_COEFFS,1,1)+AC4630*INDEX(THREEPTA_COEFFS,1,2)+J4630*INDEX(THREEPTA_COEFFS,1,3)+AA4630*INDEX(THREEPTA_COEFFS,1,4)+K4630*INDEX(THREEPTA_COEFFS,1,5)+L4629*INDEX(THREEPTA_COEFFS,1,6)+Z4633*Z4635</f>
        <v>#N/A</v>
      </c>
      <c r="AE4630" s="223" t="e">
        <f ca="1">INDEX(THREEPTPCT_COEFFS,1,1)+K4630*INDEX(THREEPTPCT_COEFFS,1,2)+L4629*INDEX(THREEPTPCT_COEFFS,1,3)+AA4633*AA4635</f>
        <v>#N/A</v>
      </c>
      <c r="AF4630" s="55" t="e">
        <f t="shared" ca="1" si="7996"/>
        <v>#N/A</v>
      </c>
      <c r="AG4630" s="223" t="e">
        <f ca="1">INDEX(TWOPTPCT_COEFFS,1,1)+AB4630*INDEX(TWOPTPCT_COEFFS,1,2)+I4629*INDEX(TWOPTPCT_COEFFS,1,3)+G4629*INDEX(TWOPTPCT_COEFFS,1,4)+L4629*INDEX(TWOPTPCT_COEFFS,1,5)+AB4633*AB4635</f>
        <v>#N/A</v>
      </c>
      <c r="AH4630" s="223" t="e">
        <f ca="1">INDEX(FTA_COEFFS,1,1)+O4630*INDEX(FTA_COEFFS,1,2)+N4629*INDEX(FTA_COEFFS,1,3)+(Q4630+R4630)*INDEX(FTA_COEFFS,1,4)+(Q4629+R4629)*INDEX(FTA_COEFFS,1,5)+M4629*INDEX(FTA_COEFFS,1,6)+AC4633*AC4635</f>
        <v>#N/A</v>
      </c>
      <c r="AI4630" s="223" t="e">
        <f ca="1">INDEX(FTPCT_COEFFS,1,1)+P4630*INDEX(FTPCT_COEFFS,1,2)+F4630*INDEX(FTPCT_COEFFS,1,3)+G4629*INDEX(FTPCT_COEFFS,1,4)+AD4633*AD4635</f>
        <v>#N/A</v>
      </c>
      <c r="AJ4630" s="338" t="e">
        <f t="shared" ca="1" si="7997"/>
        <v>#N/A</v>
      </c>
      <c r="AK4630" s="55"/>
      <c r="AL4630" s="55"/>
      <c r="AM4630" s="55"/>
      <c r="AN4630" s="55"/>
      <c r="AO4630" s="55"/>
      <c r="AP4630" s="55"/>
      <c r="AQ4630" s="55"/>
      <c r="AR4630" s="55"/>
    </row>
    <row r="4631" spans="1:45" x14ac:dyDescent="0.3">
      <c r="A4631" s="54" t="e">
        <f ca="1">IF(D4629&gt;(D4630+(AVERAGE(V4629,W4629)-AVERAGE(V4630,W4630))/2)+2.5,C4629,IF(D4630&gt;(D4629+(AVERAGE(V4630,W4630)-AVERAGE(V4629,W4629))/2)+2.5,C4630,"Close"))</f>
        <v>#N/A</v>
      </c>
      <c r="B4631" s="64" t="e">
        <f ca="1">IF(D4630&gt;D4629,C4630,C4629)</f>
        <v>#N/A</v>
      </c>
      <c r="D4631" s="56"/>
      <c r="X4631" s="55"/>
      <c r="Y4631" s="55"/>
      <c r="Z4631" s="55"/>
      <c r="AA4631" s="55"/>
      <c r="AB4631" s="55"/>
      <c r="AC4631" s="337"/>
      <c r="AD4631" s="337"/>
      <c r="AE4631" s="337"/>
      <c r="AF4631" s="337"/>
      <c r="AG4631" s="337"/>
      <c r="AH4631" s="337"/>
      <c r="AI4631" s="337"/>
      <c r="AJ4631" s="337"/>
      <c r="AK4631" s="337"/>
      <c r="AL4631" s="337"/>
      <c r="AM4631" s="55"/>
      <c r="AN4631" s="55"/>
      <c r="AO4631" s="55"/>
      <c r="AP4631" s="55"/>
      <c r="AQ4631" s="55"/>
      <c r="AR4631" s="55"/>
      <c r="AS4631" s="55"/>
    </row>
    <row r="4632" spans="1:45" x14ac:dyDescent="0.3">
      <c r="X4632" s="54" t="s">
        <v>1305</v>
      </c>
      <c r="Y4632" s="54" t="s">
        <v>128</v>
      </c>
      <c r="Z4632" s="54" t="s">
        <v>157</v>
      </c>
      <c r="AA4632" s="54" t="s">
        <v>151</v>
      </c>
      <c r="AB4632" s="54" t="s">
        <v>1327</v>
      </c>
      <c r="AC4632" s="54" t="s">
        <v>129</v>
      </c>
      <c r="AD4632" s="54" t="s">
        <v>116</v>
      </c>
      <c r="AE4632" s="54"/>
      <c r="AF4632" s="54"/>
      <c r="AG4632" s="54"/>
      <c r="AH4632" s="54"/>
      <c r="AI4632" s="54"/>
      <c r="AJ4632" s="54"/>
      <c r="AK4632" s="54"/>
      <c r="AL4632" s="54"/>
      <c r="AM4632" s="54"/>
      <c r="AN4632" s="54"/>
      <c r="AO4632" s="54"/>
      <c r="AP4632" s="54"/>
      <c r="AQ4632" s="54"/>
      <c r="AR4632" s="54"/>
      <c r="AS4632" s="54"/>
    </row>
    <row r="4633" spans="1:45" x14ac:dyDescent="0.3">
      <c r="X4633" s="54"/>
      <c r="Y4633" s="54">
        <f t="shared" ref="Y4633:AD4633" si="8000">Y4626</f>
        <v>6.4436999999999998</v>
      </c>
      <c r="Z4633" s="54">
        <f t="shared" si="8000"/>
        <v>4.9371</v>
      </c>
      <c r="AA4633" s="54">
        <f t="shared" si="8000"/>
        <v>11.350300000000001</v>
      </c>
      <c r="AB4633" s="54">
        <f t="shared" si="8000"/>
        <v>7.1900000000000006E-2</v>
      </c>
      <c r="AC4633" s="54">
        <f t="shared" si="8000"/>
        <v>6.2766000000000002</v>
      </c>
      <c r="AD4633" s="54">
        <f t="shared" si="8000"/>
        <v>11.042999999999999</v>
      </c>
      <c r="AE4633" s="54"/>
      <c r="AF4633" s="336"/>
      <c r="AG4633" s="336"/>
      <c r="AH4633" s="336"/>
      <c r="AI4633" s="54"/>
      <c r="AJ4633" s="54"/>
      <c r="AK4633" s="54"/>
      <c r="AL4633" s="54"/>
      <c r="AM4633" s="54"/>
      <c r="AN4633" s="54"/>
      <c r="AO4633" s="54"/>
      <c r="AP4633" s="54"/>
      <c r="AQ4633" s="54"/>
      <c r="AR4633" s="54"/>
      <c r="AS4633" s="54"/>
    </row>
    <row r="4634" spans="1:45" x14ac:dyDescent="0.3">
      <c r="D4634" s="56"/>
      <c r="X4634" s="336"/>
      <c r="Y4634" s="336">
        <f t="shared" ca="1" si="7940"/>
        <v>-3.1190279821548183E-3</v>
      </c>
      <c r="Z4634" s="336">
        <f t="shared" ca="1" si="7940"/>
        <v>0.57126912908319993</v>
      </c>
      <c r="AA4634" s="336">
        <f t="shared" ca="1" si="7940"/>
        <v>-1.2860587562901851</v>
      </c>
      <c r="AB4634" s="336">
        <f t="shared" ca="1" si="7940"/>
        <v>0.61003127858934092</v>
      </c>
      <c r="AC4634" s="336">
        <f t="shared" ca="1" si="7940"/>
        <v>-0.42689988392267952</v>
      </c>
      <c r="AD4634" s="336">
        <f t="shared" ca="1" si="7940"/>
        <v>0.62455425893847294</v>
      </c>
      <c r="AE4634" s="336"/>
      <c r="AF4634" s="336"/>
      <c r="AG4634" s="336"/>
      <c r="AH4634" s="336"/>
      <c r="AI4634" s="54"/>
      <c r="AJ4634" s="54"/>
      <c r="AK4634" s="54"/>
      <c r="AL4634" s="336"/>
      <c r="AM4634" s="336"/>
      <c r="AN4634" s="336"/>
      <c r="AO4634" s="336"/>
      <c r="AP4634" s="54"/>
      <c r="AQ4634" s="336"/>
      <c r="AR4634" s="336"/>
      <c r="AS4634" s="336"/>
    </row>
    <row r="4635" spans="1:45" x14ac:dyDescent="0.3">
      <c r="C4635" s="54"/>
      <c r="D4635" s="56"/>
      <c r="Y4635" s="336">
        <f t="shared" ca="1" si="7940"/>
        <v>1.2091075899063799E-2</v>
      </c>
      <c r="Z4635" s="336">
        <f t="shared" ca="1" si="7940"/>
        <v>-5.7500811717225847E-3</v>
      </c>
      <c r="AA4635" s="336">
        <f t="shared" ca="1" si="7940"/>
        <v>1.1254675329642079</v>
      </c>
      <c r="AB4635" s="336">
        <f t="shared" ca="1" si="7940"/>
        <v>-0.79610679893581227</v>
      </c>
      <c r="AC4635" s="336">
        <f t="shared" ca="1" si="7940"/>
        <v>-0.85047601063821388</v>
      </c>
      <c r="AD4635" s="336">
        <f t="shared" ca="1" si="7940"/>
        <v>-0.57912561358384529</v>
      </c>
      <c r="AE4635" s="55"/>
      <c r="AF4635" s="55"/>
      <c r="AG4635" s="55"/>
      <c r="AH4635" s="55"/>
      <c r="AI4635" s="55"/>
      <c r="AJ4635" s="55"/>
      <c r="AK4635" s="55"/>
      <c r="AL4635" s="55"/>
      <c r="AM4635" s="55"/>
      <c r="AN4635" s="55"/>
      <c r="AO4635" s="55"/>
      <c r="AP4635" s="55"/>
      <c r="AQ4635" s="55"/>
      <c r="AR4635" s="55"/>
      <c r="AS4635" s="55"/>
    </row>
    <row r="4636" spans="1:45" x14ac:dyDescent="0.3">
      <c r="B4636" s="54" t="s">
        <v>172</v>
      </c>
      <c r="C4636" s="53">
        <f>C4629</f>
        <v>0</v>
      </c>
      <c r="D4636" s="56" t="e">
        <f t="shared" ref="D4636:D4637" ca="1" si="8001">AJ4636</f>
        <v>#N/A</v>
      </c>
      <c r="E4636" s="52" t="e">
        <f t="shared" ref="E4636:W4636" si="8002">E4629</f>
        <v>#N/A</v>
      </c>
      <c r="F4636" s="52" t="e">
        <f t="shared" si="8002"/>
        <v>#N/A</v>
      </c>
      <c r="G4636" s="52" t="e">
        <f t="shared" si="8002"/>
        <v>#N/A</v>
      </c>
      <c r="H4636" s="52" t="e">
        <f t="shared" si="8002"/>
        <v>#N/A</v>
      </c>
      <c r="I4636" s="52" t="e">
        <f t="shared" si="8002"/>
        <v>#N/A</v>
      </c>
      <c r="J4636" s="52" t="e">
        <f t="shared" si="8002"/>
        <v>#N/A</v>
      </c>
      <c r="K4636" s="52" t="e">
        <f t="shared" si="8002"/>
        <v>#N/A</v>
      </c>
      <c r="L4636" s="52" t="e">
        <f t="shared" si="8002"/>
        <v>#N/A</v>
      </c>
      <c r="M4636" s="52" t="e">
        <f t="shared" si="8002"/>
        <v>#N/A</v>
      </c>
      <c r="N4636" s="52" t="e">
        <f t="shared" si="8002"/>
        <v>#N/A</v>
      </c>
      <c r="O4636" s="52" t="e">
        <f t="shared" si="8002"/>
        <v>#N/A</v>
      </c>
      <c r="P4636" s="52" t="e">
        <f t="shared" si="8002"/>
        <v>#N/A</v>
      </c>
      <c r="Q4636" s="52" t="e">
        <f t="shared" si="8002"/>
        <v>#N/A</v>
      </c>
      <c r="R4636" s="52" t="e">
        <f t="shared" si="8002"/>
        <v>#N/A</v>
      </c>
      <c r="S4636" s="52" t="e">
        <f t="shared" si="8002"/>
        <v>#N/A</v>
      </c>
      <c r="T4636" s="52" t="e">
        <f t="shared" si="8002"/>
        <v>#N/A</v>
      </c>
      <c r="U4636" s="52" t="e">
        <f t="shared" si="8002"/>
        <v>#N/A</v>
      </c>
      <c r="V4636" s="52" t="e">
        <f t="shared" si="8002"/>
        <v>#N/A</v>
      </c>
      <c r="W4636" s="52" t="e">
        <f t="shared" si="8002"/>
        <v>#N/A</v>
      </c>
      <c r="X4636" s="55" t="e">
        <f t="shared" ref="X4636:X4637" si="8003">(H4636-(O4636*P4636)/100-3*(J4636*K4636)/100)/2</f>
        <v>#N/A</v>
      </c>
      <c r="Y4636" s="55" t="e">
        <f t="shared" ref="Y4636:Y4637" si="8004">SUM(X4636,(J4636*K4636/100))/(F4636/100)</f>
        <v>#N/A</v>
      </c>
      <c r="Z4636" s="55" t="e">
        <f t="shared" ref="Z4636" si="8005">U4636*0.5+U4637*0.5</f>
        <v>#N/A</v>
      </c>
      <c r="AA4636" s="55" t="e">
        <f t="shared" ref="AA4636:AA4637" si="8006">J4636/Y4636</f>
        <v>#N/A</v>
      </c>
      <c r="AB4636" s="336" t="e">
        <f t="shared" ref="AB4636:AB4637" si="8007">X4636/(Y4636-J4636)</f>
        <v>#N/A</v>
      </c>
      <c r="AC4636" s="223" t="e">
        <f ca="1">INDEX(FGA_COEFFS,1,1)+Z4636*INDEX(FGA_COEFFS,1,2)+Y4636*INDEX(FGA_COEFFS,1,3)+R4636*INDEX(FGA_COEFFS,1,4)+Q4637*INDEX(FGA_COEFFS,1,5)+S4636*INDEX(FGA_COEFFS,1,6)+T4637*INDEX(FGA_COEFFS,1,7)+M4637*INDEX(FGA_COEFFS,1,8)+Y4640*Y4641</f>
        <v>#N/A</v>
      </c>
      <c r="AD4636" s="223" t="e">
        <f ca="1">INDEX(THREEPTA_COEFFS,1,1)+AC4636*INDEX(THREEPTA_COEFFS,1,2)+J4636*INDEX(THREEPTA_COEFFS,1,3)+AA4636*INDEX(THREEPTA_COEFFS,1,4)+K4636*INDEX(THREEPTA_COEFFS,1,5)+L4637*INDEX(THREEPTA_COEFFS,1,6)+Z4640*Z4641</f>
        <v>#N/A</v>
      </c>
      <c r="AE4636" s="223" t="e">
        <f ca="1">INDEX(THREEPTPCT_COEFFS,1,1)+K4636*INDEX(THREEPTPCT_COEFFS,1,2)+L4637*INDEX(THREEPTPCT_COEFFS,1,3)+AA4640*AA4641</f>
        <v>#N/A</v>
      </c>
      <c r="AF4636" s="55" t="e">
        <f t="shared" ref="AF4636:AF4637" ca="1" si="8008">AC4636-AD4636</f>
        <v>#N/A</v>
      </c>
      <c r="AG4636" s="223" t="e">
        <f ca="1">INDEX(TWOPTPCT_COEFFS,1,1)+AB4636*INDEX(TWOPTPCT_COEFFS,1,2)+I4637*INDEX(TWOPTPCT_COEFFS,1,3)+G4637*INDEX(TWOPTPCT_COEFFS,1,4)+L4637*INDEX(TWOPTPCT_COEFFS,1,5)+AB4640*AB4641</f>
        <v>#N/A</v>
      </c>
      <c r="AH4636" s="223" t="e">
        <f ca="1">INDEX(FTA_COEFFS,1,1)+O4636*INDEX(FTA_COEFFS,1,2)+N4637*INDEX(FTA_COEFFS,1,3)+(Q4636+R4636)*INDEX(FTA_COEFFS,1,4)+(Q4637+R4637)*INDEX(FTA_COEFFS,1,5)+M4637*INDEX(FTA_COEFFS,1,6)+AC4640*AC4641</f>
        <v>#N/A</v>
      </c>
      <c r="AI4636" s="223" t="e">
        <f ca="1">INDEX(FTPCT_COEFFS,1,1)+P4636*INDEX(FTPCT_COEFFS,1,2)+F4636*INDEX(FTPCT_COEFFS,1,3)+G4637*INDEX(FTPCT_COEFFS,1,4)+AD4640*AD4641</f>
        <v>#N/A</v>
      </c>
      <c r="AJ4636" s="338" t="e">
        <f t="shared" ref="AJ4636:AJ4637" ca="1" si="8009">AD4636*AE4636/100+AF4636*AG4636+AH4636*AI4636/100</f>
        <v>#N/A</v>
      </c>
      <c r="AK4636" s="55"/>
      <c r="AL4636" s="55"/>
      <c r="AM4636" s="55"/>
      <c r="AN4636" s="55"/>
      <c r="AO4636" s="55"/>
      <c r="AP4636" s="55"/>
      <c r="AQ4636" s="55"/>
      <c r="AR4636" s="55"/>
    </row>
    <row r="4637" spans="1:45" x14ac:dyDescent="0.3">
      <c r="B4637" s="54" t="s">
        <v>175</v>
      </c>
      <c r="C4637" s="54">
        <f>C4630</f>
        <v>0</v>
      </c>
      <c r="D4637" s="56" t="e">
        <f t="shared" ca="1" si="8001"/>
        <v>#N/A</v>
      </c>
      <c r="E4637" s="52" t="e">
        <f t="shared" ref="E4637:W4637" si="8010">E4630</f>
        <v>#N/A</v>
      </c>
      <c r="F4637" s="52" t="e">
        <f t="shared" si="8010"/>
        <v>#N/A</v>
      </c>
      <c r="G4637" s="52" t="e">
        <f t="shared" si="8010"/>
        <v>#N/A</v>
      </c>
      <c r="H4637" s="52" t="e">
        <f t="shared" si="8010"/>
        <v>#N/A</v>
      </c>
      <c r="I4637" s="52" t="e">
        <f t="shared" si="8010"/>
        <v>#N/A</v>
      </c>
      <c r="J4637" s="52" t="e">
        <f t="shared" si="8010"/>
        <v>#N/A</v>
      </c>
      <c r="K4637" s="52" t="e">
        <f t="shared" si="8010"/>
        <v>#N/A</v>
      </c>
      <c r="L4637" s="52" t="e">
        <f t="shared" si="8010"/>
        <v>#N/A</v>
      </c>
      <c r="M4637" s="52" t="e">
        <f t="shared" si="8010"/>
        <v>#N/A</v>
      </c>
      <c r="N4637" s="52" t="e">
        <f t="shared" si="8010"/>
        <v>#N/A</v>
      </c>
      <c r="O4637" s="52" t="e">
        <f t="shared" si="8010"/>
        <v>#N/A</v>
      </c>
      <c r="P4637" s="52" t="e">
        <f t="shared" si="8010"/>
        <v>#N/A</v>
      </c>
      <c r="Q4637" s="52" t="e">
        <f t="shared" si="8010"/>
        <v>#N/A</v>
      </c>
      <c r="R4637" s="52" t="e">
        <f t="shared" si="8010"/>
        <v>#N/A</v>
      </c>
      <c r="S4637" s="52" t="e">
        <f t="shared" si="8010"/>
        <v>#N/A</v>
      </c>
      <c r="T4637" s="52" t="e">
        <f t="shared" si="8010"/>
        <v>#N/A</v>
      </c>
      <c r="U4637" s="52" t="e">
        <f t="shared" si="8010"/>
        <v>#N/A</v>
      </c>
      <c r="V4637" s="52" t="e">
        <f t="shared" si="8010"/>
        <v>#N/A</v>
      </c>
      <c r="W4637" s="52" t="e">
        <f t="shared" si="8010"/>
        <v>#N/A</v>
      </c>
      <c r="X4637" s="55" t="e">
        <f t="shared" si="8003"/>
        <v>#N/A</v>
      </c>
      <c r="Y4637" s="55" t="e">
        <f t="shared" si="8004"/>
        <v>#N/A</v>
      </c>
      <c r="Z4637" s="55" t="e">
        <f t="shared" ref="Z4637" si="8011">Z4636</f>
        <v>#N/A</v>
      </c>
      <c r="AA4637" s="55" t="e">
        <f t="shared" si="8006"/>
        <v>#N/A</v>
      </c>
      <c r="AB4637" s="336" t="e">
        <f t="shared" si="8007"/>
        <v>#N/A</v>
      </c>
      <c r="AC4637" s="223" t="e">
        <f ca="1">INDEX(FGA_COEFFS,1,1)+Z4637*INDEX(FGA_COEFFS,1,2)+Y4637*INDEX(FGA_COEFFS,1,3)+R4637*INDEX(FGA_COEFFS,1,4)+Q4636*INDEX(FGA_COEFFS,1,5)+S4637*INDEX(FGA_COEFFS,1,6)+T4636*INDEX(FGA_COEFFS,1,7)+M4636*INDEX(FGA_COEFFS,1,8)+Y4640*Y4642</f>
        <v>#N/A</v>
      </c>
      <c r="AD4637" s="223" t="e">
        <f ca="1">INDEX(THREEPTA_COEFFS,1,1)+AC4637*INDEX(THREEPTA_COEFFS,1,2)+J4637*INDEX(THREEPTA_COEFFS,1,3)+AA4637*INDEX(THREEPTA_COEFFS,1,4)+K4637*INDEX(THREEPTA_COEFFS,1,5)+L4636*INDEX(THREEPTA_COEFFS,1,6)+Z4640*Z4642</f>
        <v>#N/A</v>
      </c>
      <c r="AE4637" s="223" t="e">
        <f ca="1">INDEX(THREEPTPCT_COEFFS,1,1)+K4637*INDEX(THREEPTPCT_COEFFS,1,2)+L4636*INDEX(THREEPTPCT_COEFFS,1,3)+AA4640*AA4642</f>
        <v>#N/A</v>
      </c>
      <c r="AF4637" s="55" t="e">
        <f t="shared" ca="1" si="8008"/>
        <v>#N/A</v>
      </c>
      <c r="AG4637" s="223" t="e">
        <f ca="1">INDEX(TWOPTPCT_COEFFS,1,1)+AB4637*INDEX(TWOPTPCT_COEFFS,1,2)+I4636*INDEX(TWOPTPCT_COEFFS,1,3)+G4636*INDEX(TWOPTPCT_COEFFS,1,4)+L4636*INDEX(TWOPTPCT_COEFFS,1,5)+AB4640*AB4642</f>
        <v>#N/A</v>
      </c>
      <c r="AH4637" s="223" t="e">
        <f ca="1">INDEX(FTA_COEFFS,1,1)+O4637*INDEX(FTA_COEFFS,1,2)+N4636*INDEX(FTA_COEFFS,1,3)+(Q4637+R4637)*INDEX(FTA_COEFFS,1,4)+(Q4636+R4636)*INDEX(FTA_COEFFS,1,5)+M4636*INDEX(FTA_COEFFS,1,6)+AC4640*AC4642</f>
        <v>#N/A</v>
      </c>
      <c r="AI4637" s="223" t="e">
        <f ca="1">INDEX(FTPCT_COEFFS,1,1)+P4637*INDEX(FTPCT_COEFFS,1,2)+F4637*INDEX(FTPCT_COEFFS,1,3)+G4636*INDEX(FTPCT_COEFFS,1,4)+AD4640*AD4642</f>
        <v>#N/A</v>
      </c>
      <c r="AJ4637" s="338" t="e">
        <f t="shared" ca="1" si="8009"/>
        <v>#N/A</v>
      </c>
      <c r="AK4637" s="55"/>
      <c r="AL4637" s="55"/>
      <c r="AM4637" s="55"/>
      <c r="AN4637" s="55"/>
      <c r="AO4637" s="55"/>
      <c r="AP4637" s="55"/>
      <c r="AQ4637" s="55"/>
      <c r="AR4637" s="55"/>
    </row>
    <row r="4638" spans="1:45" x14ac:dyDescent="0.3">
      <c r="A4638" s="54" t="e">
        <f ca="1">IF(D4636&gt;(D4637+(AVERAGE(V4636,W4636)-AVERAGE(V4637,W4637))/2)+2.5,C4636,IF(D4637&gt;(D4636+(AVERAGE(V4637,W4637)-AVERAGE(V4636,W4636))/2)+2.5,C4637,"Close"))</f>
        <v>#N/A</v>
      </c>
      <c r="B4638" s="64" t="e">
        <f ca="1">IF(D4637&gt;D4636,C4637,C4636)</f>
        <v>#N/A</v>
      </c>
      <c r="D4638" s="56"/>
      <c r="X4638" s="55"/>
      <c r="Y4638" s="55"/>
      <c r="Z4638" s="55"/>
      <c r="AA4638" s="55"/>
      <c r="AB4638" s="55"/>
      <c r="AC4638" s="337"/>
      <c r="AD4638" s="337"/>
      <c r="AE4638" s="337"/>
      <c r="AF4638" s="337"/>
      <c r="AG4638" s="337"/>
      <c r="AH4638" s="337"/>
      <c r="AI4638" s="337"/>
      <c r="AJ4638" s="337"/>
      <c r="AK4638" s="337"/>
      <c r="AL4638" s="337"/>
      <c r="AM4638" s="55"/>
      <c r="AN4638" s="55"/>
      <c r="AO4638" s="55"/>
      <c r="AP4638" s="55"/>
      <c r="AQ4638" s="55"/>
      <c r="AR4638" s="55"/>
      <c r="AS4638" s="55"/>
    </row>
    <row r="4639" spans="1:45" x14ac:dyDescent="0.3">
      <c r="X4639" s="54" t="s">
        <v>1305</v>
      </c>
      <c r="Y4639" s="54" t="s">
        <v>128</v>
      </c>
      <c r="Z4639" s="54" t="s">
        <v>157</v>
      </c>
      <c r="AA4639" s="54" t="s">
        <v>151</v>
      </c>
      <c r="AB4639" s="54" t="s">
        <v>1327</v>
      </c>
      <c r="AC4639" s="54" t="s">
        <v>129</v>
      </c>
      <c r="AD4639" s="54" t="s">
        <v>116</v>
      </c>
      <c r="AE4639" s="54"/>
      <c r="AF4639" s="54"/>
      <c r="AG4639" s="54"/>
      <c r="AH4639" s="54"/>
      <c r="AI4639" s="54"/>
      <c r="AJ4639" s="54"/>
      <c r="AK4639" s="54"/>
      <c r="AL4639" s="54"/>
      <c r="AM4639" s="54"/>
      <c r="AN4639" s="54"/>
      <c r="AO4639" s="54"/>
      <c r="AP4639" s="54"/>
      <c r="AQ4639" s="54"/>
      <c r="AR4639" s="54"/>
      <c r="AS4639" s="54"/>
    </row>
    <row r="4640" spans="1:45" x14ac:dyDescent="0.3">
      <c r="X4640" s="54"/>
      <c r="Y4640" s="54">
        <f t="shared" ref="Y4640:AD4640" si="8012">Y4633</f>
        <v>6.4436999999999998</v>
      </c>
      <c r="Z4640" s="54">
        <f t="shared" si="8012"/>
        <v>4.9371</v>
      </c>
      <c r="AA4640" s="54">
        <f t="shared" si="8012"/>
        <v>11.350300000000001</v>
      </c>
      <c r="AB4640" s="54">
        <f t="shared" si="8012"/>
        <v>7.1900000000000006E-2</v>
      </c>
      <c r="AC4640" s="54">
        <f t="shared" si="8012"/>
        <v>6.2766000000000002</v>
      </c>
      <c r="AD4640" s="54">
        <f t="shared" si="8012"/>
        <v>11.042999999999999</v>
      </c>
      <c r="AE4640" s="54"/>
      <c r="AF4640" s="336"/>
      <c r="AG4640" s="336"/>
      <c r="AH4640" s="336"/>
      <c r="AI4640" s="54"/>
      <c r="AJ4640" s="54"/>
      <c r="AK4640" s="54"/>
      <c r="AL4640" s="54"/>
      <c r="AM4640" s="54"/>
      <c r="AN4640" s="54"/>
      <c r="AO4640" s="54"/>
      <c r="AP4640" s="54"/>
      <c r="AQ4640" s="54"/>
      <c r="AR4640" s="54"/>
      <c r="AS4640" s="54"/>
    </row>
    <row r="4641" spans="1:45" x14ac:dyDescent="0.3">
      <c r="D4641" s="56"/>
      <c r="X4641" s="336"/>
      <c r="Y4641" s="336">
        <f t="shared" ca="1" si="7940"/>
        <v>-1.2136633771036041</v>
      </c>
      <c r="Z4641" s="336">
        <f t="shared" ca="1" si="7940"/>
        <v>-4.2815804459404021E-2</v>
      </c>
      <c r="AA4641" s="336">
        <f t="shared" ca="1" si="7940"/>
        <v>0.97037953708859082</v>
      </c>
      <c r="AB4641" s="336">
        <f t="shared" ca="1" si="7940"/>
        <v>2.6066454935991606E-3</v>
      </c>
      <c r="AC4641" s="336">
        <f t="shared" ca="1" si="7940"/>
        <v>0.86978164772265165</v>
      </c>
      <c r="AD4641" s="336">
        <f t="shared" ca="1" si="7940"/>
        <v>0.12240072301718068</v>
      </c>
      <c r="AE4641" s="336"/>
      <c r="AF4641" s="336"/>
      <c r="AG4641" s="336"/>
      <c r="AH4641" s="336"/>
      <c r="AI4641" s="54"/>
      <c r="AJ4641" s="54"/>
      <c r="AK4641" s="54"/>
      <c r="AL4641" s="336"/>
      <c r="AM4641" s="336"/>
      <c r="AN4641" s="336"/>
      <c r="AO4641" s="336"/>
      <c r="AP4641" s="54"/>
      <c r="AQ4641" s="336"/>
      <c r="AR4641" s="336"/>
      <c r="AS4641" s="336"/>
    </row>
    <row r="4642" spans="1:45" x14ac:dyDescent="0.3">
      <c r="C4642" s="54"/>
      <c r="D4642" s="56"/>
      <c r="Y4642" s="336">
        <f t="shared" ca="1" si="7940"/>
        <v>-1.4410792349136875E-3</v>
      </c>
      <c r="Z4642" s="336">
        <f t="shared" ca="1" si="7940"/>
        <v>1.4761435644805851</v>
      </c>
      <c r="AA4642" s="336">
        <f t="shared" ca="1" si="7940"/>
        <v>-0.55582918999671738</v>
      </c>
      <c r="AB4642" s="336">
        <f t="shared" ca="1" si="7940"/>
        <v>-1.346315343525668E-2</v>
      </c>
      <c r="AC4642" s="336">
        <f t="shared" ca="1" si="7940"/>
        <v>-7.8334865685412702E-2</v>
      </c>
      <c r="AD4642" s="336">
        <f t="shared" ca="1" si="7940"/>
        <v>5.9101001806668399E-2</v>
      </c>
      <c r="AE4642" s="55"/>
      <c r="AF4642" s="55"/>
      <c r="AG4642" s="55"/>
      <c r="AH4642" s="55"/>
      <c r="AI4642" s="55"/>
      <c r="AJ4642" s="55"/>
      <c r="AK4642" s="55"/>
      <c r="AL4642" s="55"/>
      <c r="AM4642" s="55"/>
      <c r="AN4642" s="55"/>
      <c r="AO4642" s="55"/>
      <c r="AP4642" s="55"/>
      <c r="AQ4642" s="55"/>
      <c r="AR4642" s="55"/>
      <c r="AS4642" s="55"/>
    </row>
    <row r="4643" spans="1:45" x14ac:dyDescent="0.3">
      <c r="B4643" s="54" t="s">
        <v>172</v>
      </c>
      <c r="C4643" s="53">
        <f>C4636</f>
        <v>0</v>
      </c>
      <c r="D4643" s="56" t="e">
        <f t="shared" ref="D4643:D4644" ca="1" si="8013">AJ4643</f>
        <v>#N/A</v>
      </c>
      <c r="E4643" s="52" t="e">
        <f t="shared" ref="E4643:W4643" si="8014">E4636</f>
        <v>#N/A</v>
      </c>
      <c r="F4643" s="52" t="e">
        <f t="shared" si="8014"/>
        <v>#N/A</v>
      </c>
      <c r="G4643" s="52" t="e">
        <f t="shared" si="8014"/>
        <v>#N/A</v>
      </c>
      <c r="H4643" s="52" t="e">
        <f t="shared" si="8014"/>
        <v>#N/A</v>
      </c>
      <c r="I4643" s="52" t="e">
        <f t="shared" si="8014"/>
        <v>#N/A</v>
      </c>
      <c r="J4643" s="52" t="e">
        <f t="shared" si="8014"/>
        <v>#N/A</v>
      </c>
      <c r="K4643" s="52" t="e">
        <f t="shared" si="8014"/>
        <v>#N/A</v>
      </c>
      <c r="L4643" s="52" t="e">
        <f t="shared" si="8014"/>
        <v>#N/A</v>
      </c>
      <c r="M4643" s="52" t="e">
        <f t="shared" si="8014"/>
        <v>#N/A</v>
      </c>
      <c r="N4643" s="52" t="e">
        <f t="shared" si="8014"/>
        <v>#N/A</v>
      </c>
      <c r="O4643" s="52" t="e">
        <f t="shared" si="8014"/>
        <v>#N/A</v>
      </c>
      <c r="P4643" s="52" t="e">
        <f t="shared" si="8014"/>
        <v>#N/A</v>
      </c>
      <c r="Q4643" s="52" t="e">
        <f t="shared" si="8014"/>
        <v>#N/A</v>
      </c>
      <c r="R4643" s="52" t="e">
        <f t="shared" si="8014"/>
        <v>#N/A</v>
      </c>
      <c r="S4643" s="52" t="e">
        <f t="shared" si="8014"/>
        <v>#N/A</v>
      </c>
      <c r="T4643" s="52" t="e">
        <f t="shared" si="8014"/>
        <v>#N/A</v>
      </c>
      <c r="U4643" s="52" t="e">
        <f t="shared" si="8014"/>
        <v>#N/A</v>
      </c>
      <c r="V4643" s="52" t="e">
        <f t="shared" si="8014"/>
        <v>#N/A</v>
      </c>
      <c r="W4643" s="52" t="e">
        <f t="shared" si="8014"/>
        <v>#N/A</v>
      </c>
      <c r="X4643" s="55" t="e">
        <f t="shared" ref="X4643:X4644" si="8015">(H4643-(O4643*P4643)/100-3*(J4643*K4643)/100)/2</f>
        <v>#N/A</v>
      </c>
      <c r="Y4643" s="55" t="e">
        <f t="shared" ref="Y4643:Y4644" si="8016">SUM(X4643,(J4643*K4643/100))/(F4643/100)</f>
        <v>#N/A</v>
      </c>
      <c r="Z4643" s="55" t="e">
        <f t="shared" ref="Z4643" si="8017">U4643*0.5+U4644*0.5</f>
        <v>#N/A</v>
      </c>
      <c r="AA4643" s="55" t="e">
        <f t="shared" ref="AA4643:AA4644" si="8018">J4643/Y4643</f>
        <v>#N/A</v>
      </c>
      <c r="AB4643" s="336" t="e">
        <f t="shared" ref="AB4643:AB4644" si="8019">X4643/(Y4643-J4643)</f>
        <v>#N/A</v>
      </c>
      <c r="AC4643" s="223" t="e">
        <f ca="1">INDEX(FGA_COEFFS,1,1)+Z4643*INDEX(FGA_COEFFS,1,2)+Y4643*INDEX(FGA_COEFFS,1,3)+R4643*INDEX(FGA_COEFFS,1,4)+Q4644*INDEX(FGA_COEFFS,1,5)+S4643*INDEX(FGA_COEFFS,1,6)+T4644*INDEX(FGA_COEFFS,1,7)+M4644*INDEX(FGA_COEFFS,1,8)+Y4647*Y4648</f>
        <v>#N/A</v>
      </c>
      <c r="AD4643" s="223" t="e">
        <f ca="1">INDEX(THREEPTA_COEFFS,1,1)+AC4643*INDEX(THREEPTA_COEFFS,1,2)+J4643*INDEX(THREEPTA_COEFFS,1,3)+AA4643*INDEX(THREEPTA_COEFFS,1,4)+K4643*INDEX(THREEPTA_COEFFS,1,5)+L4644*INDEX(THREEPTA_COEFFS,1,6)+Z4647*Z4648</f>
        <v>#N/A</v>
      </c>
      <c r="AE4643" s="223" t="e">
        <f ca="1">INDEX(THREEPTPCT_COEFFS,1,1)+K4643*INDEX(THREEPTPCT_COEFFS,1,2)+L4644*INDEX(THREEPTPCT_COEFFS,1,3)+AA4647*AA4648</f>
        <v>#N/A</v>
      </c>
      <c r="AF4643" s="55" t="e">
        <f t="shared" ref="AF4643:AF4644" ca="1" si="8020">AC4643-AD4643</f>
        <v>#N/A</v>
      </c>
      <c r="AG4643" s="223" t="e">
        <f ca="1">INDEX(TWOPTPCT_COEFFS,1,1)+AB4643*INDEX(TWOPTPCT_COEFFS,1,2)+I4644*INDEX(TWOPTPCT_COEFFS,1,3)+G4644*INDEX(TWOPTPCT_COEFFS,1,4)+L4644*INDEX(TWOPTPCT_COEFFS,1,5)+AB4647*AB4648</f>
        <v>#N/A</v>
      </c>
      <c r="AH4643" s="223" t="e">
        <f ca="1">INDEX(FTA_COEFFS,1,1)+O4643*INDEX(FTA_COEFFS,1,2)+N4644*INDEX(FTA_COEFFS,1,3)+(Q4643+R4643)*INDEX(FTA_COEFFS,1,4)+(Q4644+R4644)*INDEX(FTA_COEFFS,1,5)+M4644*INDEX(FTA_COEFFS,1,6)+AC4647*AC4648</f>
        <v>#N/A</v>
      </c>
      <c r="AI4643" s="223" t="e">
        <f ca="1">INDEX(FTPCT_COEFFS,1,1)+P4643*INDEX(FTPCT_COEFFS,1,2)+F4643*INDEX(FTPCT_COEFFS,1,3)+G4644*INDEX(FTPCT_COEFFS,1,4)+AD4647*AD4648</f>
        <v>#N/A</v>
      </c>
      <c r="AJ4643" s="338" t="e">
        <f t="shared" ref="AJ4643:AJ4644" ca="1" si="8021">AD4643*AE4643/100+AF4643*AG4643+AH4643*AI4643/100</f>
        <v>#N/A</v>
      </c>
      <c r="AK4643" s="55"/>
      <c r="AL4643" s="55"/>
      <c r="AM4643" s="55"/>
      <c r="AN4643" s="55"/>
      <c r="AO4643" s="55"/>
      <c r="AP4643" s="55"/>
      <c r="AQ4643" s="55"/>
      <c r="AR4643" s="55"/>
    </row>
    <row r="4644" spans="1:45" x14ac:dyDescent="0.3">
      <c r="B4644" s="54" t="s">
        <v>175</v>
      </c>
      <c r="C4644" s="54">
        <f>C4637</f>
        <v>0</v>
      </c>
      <c r="D4644" s="56" t="e">
        <f t="shared" ca="1" si="8013"/>
        <v>#N/A</v>
      </c>
      <c r="E4644" s="52" t="e">
        <f t="shared" ref="E4644:W4644" si="8022">E4637</f>
        <v>#N/A</v>
      </c>
      <c r="F4644" s="52" t="e">
        <f t="shared" si="8022"/>
        <v>#N/A</v>
      </c>
      <c r="G4644" s="52" t="e">
        <f t="shared" si="8022"/>
        <v>#N/A</v>
      </c>
      <c r="H4644" s="52" t="e">
        <f t="shared" si="8022"/>
        <v>#N/A</v>
      </c>
      <c r="I4644" s="52" t="e">
        <f t="shared" si="8022"/>
        <v>#N/A</v>
      </c>
      <c r="J4644" s="52" t="e">
        <f t="shared" si="8022"/>
        <v>#N/A</v>
      </c>
      <c r="K4644" s="52" t="e">
        <f t="shared" si="8022"/>
        <v>#N/A</v>
      </c>
      <c r="L4644" s="52" t="e">
        <f t="shared" si="8022"/>
        <v>#N/A</v>
      </c>
      <c r="M4644" s="52" t="e">
        <f t="shared" si="8022"/>
        <v>#N/A</v>
      </c>
      <c r="N4644" s="52" t="e">
        <f t="shared" si="8022"/>
        <v>#N/A</v>
      </c>
      <c r="O4644" s="52" t="e">
        <f t="shared" si="8022"/>
        <v>#N/A</v>
      </c>
      <c r="P4644" s="52" t="e">
        <f t="shared" si="8022"/>
        <v>#N/A</v>
      </c>
      <c r="Q4644" s="52" t="e">
        <f t="shared" si="8022"/>
        <v>#N/A</v>
      </c>
      <c r="R4644" s="52" t="e">
        <f t="shared" si="8022"/>
        <v>#N/A</v>
      </c>
      <c r="S4644" s="52" t="e">
        <f t="shared" si="8022"/>
        <v>#N/A</v>
      </c>
      <c r="T4644" s="52" t="e">
        <f t="shared" si="8022"/>
        <v>#N/A</v>
      </c>
      <c r="U4644" s="52" t="e">
        <f t="shared" si="8022"/>
        <v>#N/A</v>
      </c>
      <c r="V4644" s="52" t="e">
        <f t="shared" si="8022"/>
        <v>#N/A</v>
      </c>
      <c r="W4644" s="52" t="e">
        <f t="shared" si="8022"/>
        <v>#N/A</v>
      </c>
      <c r="X4644" s="55" t="e">
        <f t="shared" si="8015"/>
        <v>#N/A</v>
      </c>
      <c r="Y4644" s="55" t="e">
        <f t="shared" si="8016"/>
        <v>#N/A</v>
      </c>
      <c r="Z4644" s="55" t="e">
        <f t="shared" ref="Z4644" si="8023">Z4643</f>
        <v>#N/A</v>
      </c>
      <c r="AA4644" s="55" t="e">
        <f t="shared" si="8018"/>
        <v>#N/A</v>
      </c>
      <c r="AB4644" s="336" t="e">
        <f t="shared" si="8019"/>
        <v>#N/A</v>
      </c>
      <c r="AC4644" s="223" t="e">
        <f ca="1">INDEX(FGA_COEFFS,1,1)+Z4644*INDEX(FGA_COEFFS,1,2)+Y4644*INDEX(FGA_COEFFS,1,3)+R4644*INDEX(FGA_COEFFS,1,4)+Q4643*INDEX(FGA_COEFFS,1,5)+S4644*INDEX(FGA_COEFFS,1,6)+T4643*INDEX(FGA_COEFFS,1,7)+M4643*INDEX(FGA_COEFFS,1,8)+Y4647*Y4649</f>
        <v>#N/A</v>
      </c>
      <c r="AD4644" s="223" t="e">
        <f ca="1">INDEX(THREEPTA_COEFFS,1,1)+AC4644*INDEX(THREEPTA_COEFFS,1,2)+J4644*INDEX(THREEPTA_COEFFS,1,3)+AA4644*INDEX(THREEPTA_COEFFS,1,4)+K4644*INDEX(THREEPTA_COEFFS,1,5)+L4643*INDEX(THREEPTA_COEFFS,1,6)+Z4647*Z4649</f>
        <v>#N/A</v>
      </c>
      <c r="AE4644" s="223" t="e">
        <f ca="1">INDEX(THREEPTPCT_COEFFS,1,1)+K4644*INDEX(THREEPTPCT_COEFFS,1,2)+L4643*INDEX(THREEPTPCT_COEFFS,1,3)+AA4647*AA4649</f>
        <v>#N/A</v>
      </c>
      <c r="AF4644" s="55" t="e">
        <f t="shared" ca="1" si="8020"/>
        <v>#N/A</v>
      </c>
      <c r="AG4644" s="223" t="e">
        <f ca="1">INDEX(TWOPTPCT_COEFFS,1,1)+AB4644*INDEX(TWOPTPCT_COEFFS,1,2)+I4643*INDEX(TWOPTPCT_COEFFS,1,3)+G4643*INDEX(TWOPTPCT_COEFFS,1,4)+L4643*INDEX(TWOPTPCT_COEFFS,1,5)+AB4647*AB4649</f>
        <v>#N/A</v>
      </c>
      <c r="AH4644" s="223" t="e">
        <f ca="1">INDEX(FTA_COEFFS,1,1)+O4644*INDEX(FTA_COEFFS,1,2)+N4643*INDEX(FTA_COEFFS,1,3)+(Q4644+R4644)*INDEX(FTA_COEFFS,1,4)+(Q4643+R4643)*INDEX(FTA_COEFFS,1,5)+M4643*INDEX(FTA_COEFFS,1,6)+AC4647*AC4649</f>
        <v>#N/A</v>
      </c>
      <c r="AI4644" s="223" t="e">
        <f ca="1">INDEX(FTPCT_COEFFS,1,1)+P4644*INDEX(FTPCT_COEFFS,1,2)+F4644*INDEX(FTPCT_COEFFS,1,3)+G4643*INDEX(FTPCT_COEFFS,1,4)+AD4647*AD4649</f>
        <v>#N/A</v>
      </c>
      <c r="AJ4644" s="338" t="e">
        <f t="shared" ca="1" si="8021"/>
        <v>#N/A</v>
      </c>
      <c r="AK4644" s="55"/>
      <c r="AL4644" s="55"/>
      <c r="AM4644" s="55"/>
      <c r="AN4644" s="55"/>
      <c r="AO4644" s="55"/>
      <c r="AP4644" s="55"/>
      <c r="AQ4644" s="55"/>
      <c r="AR4644" s="55"/>
    </row>
    <row r="4645" spans="1:45" x14ac:dyDescent="0.3">
      <c r="A4645" s="54" t="e">
        <f ca="1">IF(D4643&gt;(D4644+(AVERAGE(V4643,W4643)-AVERAGE(V4644,W4644))/2)+2.5,C4643,IF(D4644&gt;(D4643+(AVERAGE(V4644,W4644)-AVERAGE(V4643,W4643))/2)+2.5,C4644,"Close"))</f>
        <v>#N/A</v>
      </c>
      <c r="B4645" s="64" t="e">
        <f ca="1">IF(D4644&gt;D4643,C4644,C4643)</f>
        <v>#N/A</v>
      </c>
      <c r="D4645" s="56"/>
      <c r="X4645" s="55"/>
      <c r="Y4645" s="55"/>
      <c r="Z4645" s="55"/>
      <c r="AA4645" s="55"/>
      <c r="AB4645" s="55"/>
      <c r="AC4645" s="337"/>
      <c r="AD4645" s="337"/>
      <c r="AE4645" s="337"/>
      <c r="AF4645" s="337"/>
      <c r="AG4645" s="337"/>
      <c r="AH4645" s="337"/>
      <c r="AI4645" s="337"/>
      <c r="AJ4645" s="337"/>
      <c r="AK4645" s="337"/>
      <c r="AL4645" s="337"/>
      <c r="AM4645" s="55"/>
      <c r="AN4645" s="55"/>
      <c r="AO4645" s="55"/>
      <c r="AP4645" s="55"/>
      <c r="AQ4645" s="55"/>
      <c r="AR4645" s="55"/>
      <c r="AS4645" s="55"/>
    </row>
    <row r="4646" spans="1:45" x14ac:dyDescent="0.3">
      <c r="X4646" s="54" t="s">
        <v>1305</v>
      </c>
      <c r="Y4646" s="54" t="s">
        <v>128</v>
      </c>
      <c r="Z4646" s="54" t="s">
        <v>157</v>
      </c>
      <c r="AA4646" s="54" t="s">
        <v>151</v>
      </c>
      <c r="AB4646" s="54" t="s">
        <v>1327</v>
      </c>
      <c r="AC4646" s="54" t="s">
        <v>129</v>
      </c>
      <c r="AD4646" s="54" t="s">
        <v>116</v>
      </c>
      <c r="AE4646" s="54"/>
      <c r="AF4646" s="54"/>
      <c r="AG4646" s="54"/>
      <c r="AH4646" s="54"/>
      <c r="AI4646" s="54"/>
      <c r="AJ4646" s="54"/>
      <c r="AK4646" s="54"/>
      <c r="AL4646" s="54"/>
      <c r="AM4646" s="54"/>
      <c r="AN4646" s="54"/>
      <c r="AO4646" s="54"/>
      <c r="AP4646" s="54"/>
      <c r="AQ4646" s="54"/>
      <c r="AR4646" s="54"/>
      <c r="AS4646" s="54"/>
    </row>
    <row r="4647" spans="1:45" x14ac:dyDescent="0.3">
      <c r="X4647" s="54"/>
      <c r="Y4647" s="54">
        <f t="shared" ref="Y4647:AD4647" si="8024">Y4640</f>
        <v>6.4436999999999998</v>
      </c>
      <c r="Z4647" s="54">
        <f t="shared" si="8024"/>
        <v>4.9371</v>
      </c>
      <c r="AA4647" s="54">
        <f t="shared" si="8024"/>
        <v>11.350300000000001</v>
      </c>
      <c r="AB4647" s="54">
        <f t="shared" si="8024"/>
        <v>7.1900000000000006E-2</v>
      </c>
      <c r="AC4647" s="54">
        <f t="shared" si="8024"/>
        <v>6.2766000000000002</v>
      </c>
      <c r="AD4647" s="54">
        <f t="shared" si="8024"/>
        <v>11.042999999999999</v>
      </c>
      <c r="AE4647" s="54"/>
      <c r="AF4647" s="336"/>
      <c r="AG4647" s="336"/>
      <c r="AH4647" s="336"/>
      <c r="AI4647" s="54"/>
      <c r="AJ4647" s="54"/>
      <c r="AK4647" s="54"/>
      <c r="AL4647" s="54"/>
      <c r="AM4647" s="54"/>
      <c r="AN4647" s="54"/>
      <c r="AO4647" s="54"/>
      <c r="AP4647" s="54"/>
      <c r="AQ4647" s="54"/>
      <c r="AR4647" s="54"/>
      <c r="AS4647" s="54"/>
    </row>
    <row r="4648" spans="1:45" x14ac:dyDescent="0.3">
      <c r="D4648" s="56"/>
      <c r="X4648" s="336"/>
      <c r="Y4648" s="336">
        <f t="shared" ca="1" si="7940"/>
        <v>1.2900131555721641</v>
      </c>
      <c r="Z4648" s="336">
        <f t="shared" ca="1" si="7940"/>
        <v>5.1833649643365787E-2</v>
      </c>
      <c r="AA4648" s="336">
        <f t="shared" ca="1" si="7940"/>
        <v>-5.8756508595687665E-3</v>
      </c>
      <c r="AB4648" s="336">
        <f t="shared" ca="1" si="7940"/>
        <v>0.26560626623451883</v>
      </c>
      <c r="AC4648" s="336">
        <f t="shared" ca="1" si="7940"/>
        <v>0.20759723097140653</v>
      </c>
      <c r="AD4648" s="336">
        <f t="shared" ca="1" si="7940"/>
        <v>-0.2085985769277677</v>
      </c>
      <c r="AE4648" s="336"/>
      <c r="AF4648" s="336"/>
      <c r="AG4648" s="336"/>
      <c r="AH4648" s="336"/>
      <c r="AI4648" s="54"/>
      <c r="AJ4648" s="54"/>
      <c r="AK4648" s="54"/>
      <c r="AL4648" s="336"/>
      <c r="AM4648" s="336"/>
      <c r="AN4648" s="336"/>
      <c r="AO4648" s="336"/>
      <c r="AP4648" s="54"/>
      <c r="AQ4648" s="336"/>
      <c r="AR4648" s="336"/>
      <c r="AS4648" s="336"/>
    </row>
    <row r="4649" spans="1:45" x14ac:dyDescent="0.3">
      <c r="C4649" s="54"/>
      <c r="D4649" s="56"/>
      <c r="Y4649" s="336">
        <f t="shared" ca="1" si="7940"/>
        <v>0.50687003228441219</v>
      </c>
      <c r="Z4649" s="336">
        <f t="shared" ca="1" si="7940"/>
        <v>-1.268567029287567</v>
      </c>
      <c r="AA4649" s="336">
        <f t="shared" ca="1" si="7940"/>
        <v>-0.15883875820696025</v>
      </c>
      <c r="AB4649" s="336">
        <f t="shared" ca="1" si="7940"/>
        <v>4.0106518921652276E-3</v>
      </c>
      <c r="AC4649" s="336">
        <f t="shared" ca="1" si="7940"/>
        <v>2.8317801545877166E-2</v>
      </c>
      <c r="AD4649" s="336">
        <f t="shared" ca="1" si="7940"/>
        <v>-0.18549668006280456</v>
      </c>
      <c r="AE4649" s="55"/>
      <c r="AF4649" s="55"/>
      <c r="AG4649" s="55"/>
      <c r="AH4649" s="55"/>
      <c r="AI4649" s="55"/>
      <c r="AJ4649" s="55"/>
      <c r="AK4649" s="55"/>
      <c r="AL4649" s="55"/>
      <c r="AM4649" s="55"/>
      <c r="AN4649" s="55"/>
      <c r="AO4649" s="55"/>
      <c r="AP4649" s="55"/>
      <c r="AQ4649" s="55"/>
      <c r="AR4649" s="55"/>
      <c r="AS4649" s="55"/>
    </row>
    <row r="4650" spans="1:45" x14ac:dyDescent="0.3">
      <c r="B4650" s="54" t="s">
        <v>172</v>
      </c>
      <c r="C4650" s="53">
        <f>C4643</f>
        <v>0</v>
      </c>
      <c r="D4650" s="56" t="e">
        <f t="shared" ref="D4650:D4651" ca="1" si="8025">AJ4650</f>
        <v>#N/A</v>
      </c>
      <c r="E4650" s="52" t="e">
        <f t="shared" ref="E4650:W4650" si="8026">E4643</f>
        <v>#N/A</v>
      </c>
      <c r="F4650" s="52" t="e">
        <f t="shared" si="8026"/>
        <v>#N/A</v>
      </c>
      <c r="G4650" s="52" t="e">
        <f t="shared" si="8026"/>
        <v>#N/A</v>
      </c>
      <c r="H4650" s="52" t="e">
        <f t="shared" si="8026"/>
        <v>#N/A</v>
      </c>
      <c r="I4650" s="52" t="e">
        <f t="shared" si="8026"/>
        <v>#N/A</v>
      </c>
      <c r="J4650" s="52" t="e">
        <f t="shared" si="8026"/>
        <v>#N/A</v>
      </c>
      <c r="K4650" s="52" t="e">
        <f t="shared" si="8026"/>
        <v>#N/A</v>
      </c>
      <c r="L4650" s="52" t="e">
        <f t="shared" si="8026"/>
        <v>#N/A</v>
      </c>
      <c r="M4650" s="52" t="e">
        <f t="shared" si="8026"/>
        <v>#N/A</v>
      </c>
      <c r="N4650" s="52" t="e">
        <f t="shared" si="8026"/>
        <v>#N/A</v>
      </c>
      <c r="O4650" s="52" t="e">
        <f t="shared" si="8026"/>
        <v>#N/A</v>
      </c>
      <c r="P4650" s="52" t="e">
        <f t="shared" si="8026"/>
        <v>#N/A</v>
      </c>
      <c r="Q4650" s="52" t="e">
        <f t="shared" si="8026"/>
        <v>#N/A</v>
      </c>
      <c r="R4650" s="52" t="e">
        <f t="shared" si="8026"/>
        <v>#N/A</v>
      </c>
      <c r="S4650" s="52" t="e">
        <f t="shared" si="8026"/>
        <v>#N/A</v>
      </c>
      <c r="T4650" s="52" t="e">
        <f t="shared" si="8026"/>
        <v>#N/A</v>
      </c>
      <c r="U4650" s="52" t="e">
        <f t="shared" si="8026"/>
        <v>#N/A</v>
      </c>
      <c r="V4650" s="52" t="e">
        <f t="shared" si="8026"/>
        <v>#N/A</v>
      </c>
      <c r="W4650" s="52" t="e">
        <f t="shared" si="8026"/>
        <v>#N/A</v>
      </c>
      <c r="X4650" s="55" t="e">
        <f t="shared" ref="X4650:X4651" si="8027">(H4650-(O4650*P4650)/100-3*(J4650*K4650)/100)/2</f>
        <v>#N/A</v>
      </c>
      <c r="Y4650" s="55" t="e">
        <f t="shared" ref="Y4650:Y4651" si="8028">SUM(X4650,(J4650*K4650/100))/(F4650/100)</f>
        <v>#N/A</v>
      </c>
      <c r="Z4650" s="55" t="e">
        <f t="shared" ref="Z4650" si="8029">U4650*0.5+U4651*0.5</f>
        <v>#N/A</v>
      </c>
      <c r="AA4650" s="55" t="e">
        <f t="shared" ref="AA4650:AA4651" si="8030">J4650/Y4650</f>
        <v>#N/A</v>
      </c>
      <c r="AB4650" s="336" t="e">
        <f t="shared" ref="AB4650:AB4651" si="8031">X4650/(Y4650-J4650)</f>
        <v>#N/A</v>
      </c>
      <c r="AC4650" s="223" t="e">
        <f ca="1">INDEX(FGA_COEFFS,1,1)+Z4650*INDEX(FGA_COEFFS,1,2)+Y4650*INDEX(FGA_COEFFS,1,3)+R4650*INDEX(FGA_COEFFS,1,4)+Q4651*INDEX(FGA_COEFFS,1,5)+S4650*INDEX(FGA_COEFFS,1,6)+T4651*INDEX(FGA_COEFFS,1,7)+M4651*INDEX(FGA_COEFFS,1,8)+Y4654*Y4655</f>
        <v>#N/A</v>
      </c>
      <c r="AD4650" s="223" t="e">
        <f ca="1">INDEX(THREEPTA_COEFFS,1,1)+AC4650*INDEX(THREEPTA_COEFFS,1,2)+J4650*INDEX(THREEPTA_COEFFS,1,3)+AA4650*INDEX(THREEPTA_COEFFS,1,4)+K4650*INDEX(THREEPTA_COEFFS,1,5)+L4651*INDEX(THREEPTA_COEFFS,1,6)+Z4654*Z4655</f>
        <v>#N/A</v>
      </c>
      <c r="AE4650" s="223" t="e">
        <f ca="1">INDEX(THREEPTPCT_COEFFS,1,1)+K4650*INDEX(THREEPTPCT_COEFFS,1,2)+L4651*INDEX(THREEPTPCT_COEFFS,1,3)+AA4654*AA4655</f>
        <v>#N/A</v>
      </c>
      <c r="AF4650" s="55" t="e">
        <f t="shared" ref="AF4650:AF4651" ca="1" si="8032">AC4650-AD4650</f>
        <v>#N/A</v>
      </c>
      <c r="AG4650" s="223" t="e">
        <f ca="1">INDEX(TWOPTPCT_COEFFS,1,1)+AB4650*INDEX(TWOPTPCT_COEFFS,1,2)+I4651*INDEX(TWOPTPCT_COEFFS,1,3)+G4651*INDEX(TWOPTPCT_COEFFS,1,4)+L4651*INDEX(TWOPTPCT_COEFFS,1,5)+AB4654*AB4655</f>
        <v>#N/A</v>
      </c>
      <c r="AH4650" s="223" t="e">
        <f ca="1">INDEX(FTA_COEFFS,1,1)+O4650*INDEX(FTA_COEFFS,1,2)+N4651*INDEX(FTA_COEFFS,1,3)+(Q4650+R4650)*INDEX(FTA_COEFFS,1,4)+(Q4651+R4651)*INDEX(FTA_COEFFS,1,5)+M4651*INDEX(FTA_COEFFS,1,6)+AC4654*AC4655</f>
        <v>#N/A</v>
      </c>
      <c r="AI4650" s="223" t="e">
        <f ca="1">INDEX(FTPCT_COEFFS,1,1)+P4650*INDEX(FTPCT_COEFFS,1,2)+F4650*INDEX(FTPCT_COEFFS,1,3)+G4651*INDEX(FTPCT_COEFFS,1,4)+AD4654*AD4655</f>
        <v>#N/A</v>
      </c>
      <c r="AJ4650" s="338" t="e">
        <f t="shared" ref="AJ4650:AJ4651" ca="1" si="8033">AD4650*AE4650/100+AF4650*AG4650+AH4650*AI4650/100</f>
        <v>#N/A</v>
      </c>
      <c r="AK4650" s="55"/>
      <c r="AL4650" s="55"/>
      <c r="AM4650" s="55"/>
      <c r="AN4650" s="55"/>
      <c r="AO4650" s="55"/>
      <c r="AP4650" s="55"/>
      <c r="AQ4650" s="55"/>
      <c r="AR4650" s="55"/>
    </row>
    <row r="4651" spans="1:45" x14ac:dyDescent="0.3">
      <c r="B4651" s="54" t="s">
        <v>175</v>
      </c>
      <c r="C4651" s="54">
        <f>C4644</f>
        <v>0</v>
      </c>
      <c r="D4651" s="56" t="e">
        <f t="shared" ca="1" si="8025"/>
        <v>#N/A</v>
      </c>
      <c r="E4651" s="52" t="e">
        <f t="shared" ref="E4651:W4651" si="8034">E4644</f>
        <v>#N/A</v>
      </c>
      <c r="F4651" s="52" t="e">
        <f t="shared" si="8034"/>
        <v>#N/A</v>
      </c>
      <c r="G4651" s="52" t="e">
        <f t="shared" si="8034"/>
        <v>#N/A</v>
      </c>
      <c r="H4651" s="52" t="e">
        <f t="shared" si="8034"/>
        <v>#N/A</v>
      </c>
      <c r="I4651" s="52" t="e">
        <f t="shared" si="8034"/>
        <v>#N/A</v>
      </c>
      <c r="J4651" s="52" t="e">
        <f t="shared" si="8034"/>
        <v>#N/A</v>
      </c>
      <c r="K4651" s="52" t="e">
        <f t="shared" si="8034"/>
        <v>#N/A</v>
      </c>
      <c r="L4651" s="52" t="e">
        <f t="shared" si="8034"/>
        <v>#N/A</v>
      </c>
      <c r="M4651" s="52" t="e">
        <f t="shared" si="8034"/>
        <v>#N/A</v>
      </c>
      <c r="N4651" s="52" t="e">
        <f t="shared" si="8034"/>
        <v>#N/A</v>
      </c>
      <c r="O4651" s="52" t="e">
        <f t="shared" si="8034"/>
        <v>#N/A</v>
      </c>
      <c r="P4651" s="52" t="e">
        <f t="shared" si="8034"/>
        <v>#N/A</v>
      </c>
      <c r="Q4651" s="52" t="e">
        <f t="shared" si="8034"/>
        <v>#N/A</v>
      </c>
      <c r="R4651" s="52" t="e">
        <f t="shared" si="8034"/>
        <v>#N/A</v>
      </c>
      <c r="S4651" s="52" t="e">
        <f t="shared" si="8034"/>
        <v>#N/A</v>
      </c>
      <c r="T4651" s="52" t="e">
        <f t="shared" si="8034"/>
        <v>#N/A</v>
      </c>
      <c r="U4651" s="52" t="e">
        <f t="shared" si="8034"/>
        <v>#N/A</v>
      </c>
      <c r="V4651" s="52" t="e">
        <f t="shared" si="8034"/>
        <v>#N/A</v>
      </c>
      <c r="W4651" s="52" t="e">
        <f t="shared" si="8034"/>
        <v>#N/A</v>
      </c>
      <c r="X4651" s="55" t="e">
        <f t="shared" si="8027"/>
        <v>#N/A</v>
      </c>
      <c r="Y4651" s="55" t="e">
        <f t="shared" si="8028"/>
        <v>#N/A</v>
      </c>
      <c r="Z4651" s="55" t="e">
        <f t="shared" ref="Z4651" si="8035">Z4650</f>
        <v>#N/A</v>
      </c>
      <c r="AA4651" s="55" t="e">
        <f t="shared" si="8030"/>
        <v>#N/A</v>
      </c>
      <c r="AB4651" s="336" t="e">
        <f t="shared" si="8031"/>
        <v>#N/A</v>
      </c>
      <c r="AC4651" s="223" t="e">
        <f ca="1">INDEX(FGA_COEFFS,1,1)+Z4651*INDEX(FGA_COEFFS,1,2)+Y4651*INDEX(FGA_COEFFS,1,3)+R4651*INDEX(FGA_COEFFS,1,4)+Q4650*INDEX(FGA_COEFFS,1,5)+S4651*INDEX(FGA_COEFFS,1,6)+T4650*INDEX(FGA_COEFFS,1,7)+M4650*INDEX(FGA_COEFFS,1,8)+Y4654*Y4656</f>
        <v>#N/A</v>
      </c>
      <c r="AD4651" s="223" t="e">
        <f ca="1">INDEX(THREEPTA_COEFFS,1,1)+AC4651*INDEX(THREEPTA_COEFFS,1,2)+J4651*INDEX(THREEPTA_COEFFS,1,3)+AA4651*INDEX(THREEPTA_COEFFS,1,4)+K4651*INDEX(THREEPTA_COEFFS,1,5)+L4650*INDEX(THREEPTA_COEFFS,1,6)+Z4654*Z4656</f>
        <v>#N/A</v>
      </c>
      <c r="AE4651" s="223" t="e">
        <f ca="1">INDEX(THREEPTPCT_COEFFS,1,1)+K4651*INDEX(THREEPTPCT_COEFFS,1,2)+L4650*INDEX(THREEPTPCT_COEFFS,1,3)+AA4654*AA4656</f>
        <v>#N/A</v>
      </c>
      <c r="AF4651" s="55" t="e">
        <f t="shared" ca="1" si="8032"/>
        <v>#N/A</v>
      </c>
      <c r="AG4651" s="223" t="e">
        <f ca="1">INDEX(TWOPTPCT_COEFFS,1,1)+AB4651*INDEX(TWOPTPCT_COEFFS,1,2)+I4650*INDEX(TWOPTPCT_COEFFS,1,3)+G4650*INDEX(TWOPTPCT_COEFFS,1,4)+L4650*INDEX(TWOPTPCT_COEFFS,1,5)+AB4654*AB4656</f>
        <v>#N/A</v>
      </c>
      <c r="AH4651" s="223" t="e">
        <f ca="1">INDEX(FTA_COEFFS,1,1)+O4651*INDEX(FTA_COEFFS,1,2)+N4650*INDEX(FTA_COEFFS,1,3)+(Q4651+R4651)*INDEX(FTA_COEFFS,1,4)+(Q4650+R4650)*INDEX(FTA_COEFFS,1,5)+M4650*INDEX(FTA_COEFFS,1,6)+AC4654*AC4656</f>
        <v>#N/A</v>
      </c>
      <c r="AI4651" s="223" t="e">
        <f ca="1">INDEX(FTPCT_COEFFS,1,1)+P4651*INDEX(FTPCT_COEFFS,1,2)+F4651*INDEX(FTPCT_COEFFS,1,3)+G4650*INDEX(FTPCT_COEFFS,1,4)+AD4654*AD4656</f>
        <v>#N/A</v>
      </c>
      <c r="AJ4651" s="338" t="e">
        <f t="shared" ca="1" si="8033"/>
        <v>#N/A</v>
      </c>
      <c r="AK4651" s="55"/>
      <c r="AL4651" s="55"/>
      <c r="AM4651" s="55"/>
      <c r="AN4651" s="55"/>
      <c r="AO4651" s="55"/>
      <c r="AP4651" s="55"/>
      <c r="AQ4651" s="55"/>
      <c r="AR4651" s="55"/>
    </row>
    <row r="4652" spans="1:45" x14ac:dyDescent="0.3">
      <c r="A4652" s="54" t="e">
        <f ca="1">IF(D4650&gt;(D4651+(AVERAGE(V4650,W4650)-AVERAGE(V4651,W4651))/2)+2.5,C4650,IF(D4651&gt;(D4650+(AVERAGE(V4651,W4651)-AVERAGE(V4650,W4650))/2)+2.5,C4651,"Close"))</f>
        <v>#N/A</v>
      </c>
      <c r="B4652" s="64" t="e">
        <f ca="1">IF(D4651&gt;D4650,C4651,C4650)</f>
        <v>#N/A</v>
      </c>
      <c r="D4652" s="56"/>
      <c r="X4652" s="55"/>
      <c r="Y4652" s="55"/>
      <c r="Z4652" s="55"/>
      <c r="AA4652" s="55"/>
      <c r="AB4652" s="55"/>
      <c r="AC4652" s="337"/>
      <c r="AD4652" s="337"/>
      <c r="AE4652" s="337"/>
      <c r="AF4652" s="337"/>
      <c r="AG4652" s="337"/>
      <c r="AH4652" s="337"/>
      <c r="AI4652" s="337"/>
      <c r="AJ4652" s="337"/>
      <c r="AK4652" s="337"/>
      <c r="AL4652" s="337"/>
      <c r="AM4652" s="55"/>
      <c r="AN4652" s="55"/>
      <c r="AO4652" s="55"/>
      <c r="AP4652" s="55"/>
      <c r="AQ4652" s="55"/>
      <c r="AR4652" s="55"/>
      <c r="AS4652" s="55"/>
    </row>
    <row r="4653" spans="1:45" x14ac:dyDescent="0.3">
      <c r="X4653" s="54" t="s">
        <v>1305</v>
      </c>
      <c r="Y4653" s="54" t="s">
        <v>128</v>
      </c>
      <c r="Z4653" s="54" t="s">
        <v>157</v>
      </c>
      <c r="AA4653" s="54" t="s">
        <v>151</v>
      </c>
      <c r="AB4653" s="54" t="s">
        <v>1327</v>
      </c>
      <c r="AC4653" s="54" t="s">
        <v>129</v>
      </c>
      <c r="AD4653" s="54" t="s">
        <v>116</v>
      </c>
      <c r="AE4653" s="54"/>
      <c r="AF4653" s="54"/>
      <c r="AG4653" s="54"/>
      <c r="AH4653" s="54"/>
      <c r="AI4653" s="54"/>
      <c r="AJ4653" s="54"/>
      <c r="AK4653" s="54"/>
      <c r="AL4653" s="54"/>
      <c r="AM4653" s="54"/>
      <c r="AN4653" s="54"/>
      <c r="AO4653" s="54"/>
      <c r="AP4653" s="54"/>
      <c r="AQ4653" s="54"/>
      <c r="AR4653" s="54"/>
      <c r="AS4653" s="54"/>
    </row>
    <row r="4654" spans="1:45" x14ac:dyDescent="0.3">
      <c r="X4654" s="54"/>
      <c r="Y4654" s="54">
        <f t="shared" ref="Y4654:AD4654" si="8036">Y4647</f>
        <v>6.4436999999999998</v>
      </c>
      <c r="Z4654" s="54">
        <f t="shared" si="8036"/>
        <v>4.9371</v>
      </c>
      <c r="AA4654" s="54">
        <f t="shared" si="8036"/>
        <v>11.350300000000001</v>
      </c>
      <c r="AB4654" s="54">
        <f t="shared" si="8036"/>
        <v>7.1900000000000006E-2</v>
      </c>
      <c r="AC4654" s="54">
        <f t="shared" si="8036"/>
        <v>6.2766000000000002</v>
      </c>
      <c r="AD4654" s="54">
        <f t="shared" si="8036"/>
        <v>11.042999999999999</v>
      </c>
      <c r="AE4654" s="54"/>
      <c r="AF4654" s="336"/>
      <c r="AG4654" s="336"/>
      <c r="AH4654" s="336"/>
      <c r="AI4654" s="54"/>
      <c r="AJ4654" s="54"/>
      <c r="AK4654" s="54"/>
      <c r="AL4654" s="54"/>
      <c r="AM4654" s="54"/>
      <c r="AN4654" s="54"/>
      <c r="AO4654" s="54"/>
      <c r="AP4654" s="54"/>
      <c r="AQ4654" s="54"/>
      <c r="AR4654" s="54"/>
      <c r="AS4654" s="54"/>
    </row>
    <row r="4655" spans="1:45" x14ac:dyDescent="0.3">
      <c r="D4655" s="56"/>
      <c r="X4655" s="336"/>
      <c r="Y4655" s="336">
        <f t="shared" ca="1" si="7940"/>
        <v>4.3442243670389701E-2</v>
      </c>
      <c r="Z4655" s="336">
        <f t="shared" ca="1" si="7940"/>
        <v>7.4491320338164997E-3</v>
      </c>
      <c r="AA4655" s="336">
        <f t="shared" ca="1" si="7940"/>
        <v>-0.51388567158617038</v>
      </c>
      <c r="AB4655" s="336">
        <f t="shared" ca="1" si="7940"/>
        <v>-4.66024849036153E-2</v>
      </c>
      <c r="AC4655" s="336">
        <f t="shared" ca="1" si="7940"/>
        <v>-0.19110450705677964</v>
      </c>
      <c r="AD4655" s="336">
        <f t="shared" ca="1" si="7940"/>
        <v>0.96058352983000561</v>
      </c>
      <c r="AE4655" s="336"/>
      <c r="AF4655" s="336"/>
      <c r="AG4655" s="336"/>
      <c r="AH4655" s="336"/>
      <c r="AI4655" s="54"/>
      <c r="AJ4655" s="54"/>
      <c r="AK4655" s="54"/>
      <c r="AL4655" s="336"/>
      <c r="AM4655" s="336"/>
      <c r="AN4655" s="336"/>
      <c r="AO4655" s="336"/>
      <c r="AP4655" s="54"/>
      <c r="AQ4655" s="336"/>
      <c r="AR4655" s="336"/>
      <c r="AS4655" s="336"/>
    </row>
    <row r="4656" spans="1:45" x14ac:dyDescent="0.3">
      <c r="C4656" s="54"/>
      <c r="D4656" s="56"/>
      <c r="Y4656" s="336">
        <f t="shared" ca="1" si="7940"/>
        <v>0.20947828929897028</v>
      </c>
      <c r="Z4656" s="336">
        <f t="shared" ca="1" si="7940"/>
        <v>-0.42843745720515719</v>
      </c>
      <c r="AA4656" s="336">
        <f t="shared" ca="1" si="7940"/>
        <v>-0.56395316768506731</v>
      </c>
      <c r="AB4656" s="336">
        <f t="shared" ca="1" si="7940"/>
        <v>0.50692898132055264</v>
      </c>
      <c r="AC4656" s="336">
        <f t="shared" ca="1" si="7940"/>
        <v>-0.69788323017176201</v>
      </c>
      <c r="AD4656" s="336">
        <f t="shared" ca="1" si="7940"/>
        <v>-1.2634856174932805</v>
      </c>
      <c r="AE4656" s="55"/>
      <c r="AF4656" s="55"/>
      <c r="AG4656" s="55"/>
      <c r="AH4656" s="55"/>
      <c r="AI4656" s="55"/>
      <c r="AJ4656" s="55"/>
      <c r="AK4656" s="55"/>
      <c r="AL4656" s="55"/>
      <c r="AM4656" s="55"/>
      <c r="AN4656" s="55"/>
      <c r="AO4656" s="55"/>
      <c r="AP4656" s="55"/>
      <c r="AQ4656" s="55"/>
      <c r="AR4656" s="55"/>
      <c r="AS4656" s="55"/>
    </row>
    <row r="4657" spans="1:45" x14ac:dyDescent="0.3">
      <c r="B4657" s="54" t="s">
        <v>172</v>
      </c>
      <c r="C4657" s="53">
        <f>C4650</f>
        <v>0</v>
      </c>
      <c r="D4657" s="56" t="e">
        <f t="shared" ref="D4657:D4658" ca="1" si="8037">AJ4657</f>
        <v>#N/A</v>
      </c>
      <c r="E4657" s="52" t="e">
        <f t="shared" ref="E4657:W4657" si="8038">E4650</f>
        <v>#N/A</v>
      </c>
      <c r="F4657" s="52" t="e">
        <f t="shared" si="8038"/>
        <v>#N/A</v>
      </c>
      <c r="G4657" s="52" t="e">
        <f t="shared" si="8038"/>
        <v>#N/A</v>
      </c>
      <c r="H4657" s="52" t="e">
        <f t="shared" si="8038"/>
        <v>#N/A</v>
      </c>
      <c r="I4657" s="52" t="e">
        <f t="shared" si="8038"/>
        <v>#N/A</v>
      </c>
      <c r="J4657" s="52" t="e">
        <f t="shared" si="8038"/>
        <v>#N/A</v>
      </c>
      <c r="K4657" s="52" t="e">
        <f t="shared" si="8038"/>
        <v>#N/A</v>
      </c>
      <c r="L4657" s="52" t="e">
        <f t="shared" si="8038"/>
        <v>#N/A</v>
      </c>
      <c r="M4657" s="52" t="e">
        <f t="shared" si="8038"/>
        <v>#N/A</v>
      </c>
      <c r="N4657" s="52" t="e">
        <f t="shared" si="8038"/>
        <v>#N/A</v>
      </c>
      <c r="O4657" s="52" t="e">
        <f t="shared" si="8038"/>
        <v>#N/A</v>
      </c>
      <c r="P4657" s="52" t="e">
        <f t="shared" si="8038"/>
        <v>#N/A</v>
      </c>
      <c r="Q4657" s="52" t="e">
        <f t="shared" si="8038"/>
        <v>#N/A</v>
      </c>
      <c r="R4657" s="52" t="e">
        <f t="shared" si="8038"/>
        <v>#N/A</v>
      </c>
      <c r="S4657" s="52" t="e">
        <f t="shared" si="8038"/>
        <v>#N/A</v>
      </c>
      <c r="T4657" s="52" t="e">
        <f t="shared" si="8038"/>
        <v>#N/A</v>
      </c>
      <c r="U4657" s="52" t="e">
        <f t="shared" si="8038"/>
        <v>#N/A</v>
      </c>
      <c r="V4657" s="52" t="e">
        <f t="shared" si="8038"/>
        <v>#N/A</v>
      </c>
      <c r="W4657" s="52" t="e">
        <f t="shared" si="8038"/>
        <v>#N/A</v>
      </c>
      <c r="X4657" s="55" t="e">
        <f t="shared" ref="X4657:X4658" si="8039">(H4657-(O4657*P4657)/100-3*(J4657*K4657)/100)/2</f>
        <v>#N/A</v>
      </c>
      <c r="Y4657" s="55" t="e">
        <f t="shared" ref="Y4657:Y4658" si="8040">SUM(X4657,(J4657*K4657/100))/(F4657/100)</f>
        <v>#N/A</v>
      </c>
      <c r="Z4657" s="55" t="e">
        <f t="shared" ref="Z4657" si="8041">U4657*0.5+U4658*0.5</f>
        <v>#N/A</v>
      </c>
      <c r="AA4657" s="55" t="e">
        <f t="shared" ref="AA4657:AA4658" si="8042">J4657/Y4657</f>
        <v>#N/A</v>
      </c>
      <c r="AB4657" s="336" t="e">
        <f t="shared" ref="AB4657:AB4658" si="8043">X4657/(Y4657-J4657)</f>
        <v>#N/A</v>
      </c>
      <c r="AC4657" s="223" t="e">
        <f ca="1">INDEX(FGA_COEFFS,1,1)+Z4657*INDEX(FGA_COEFFS,1,2)+Y4657*INDEX(FGA_COEFFS,1,3)+R4657*INDEX(FGA_COEFFS,1,4)+Q4658*INDEX(FGA_COEFFS,1,5)+S4657*INDEX(FGA_COEFFS,1,6)+T4658*INDEX(FGA_COEFFS,1,7)+M4658*INDEX(FGA_COEFFS,1,8)+Y4661*Y4662</f>
        <v>#N/A</v>
      </c>
      <c r="AD4657" s="223" t="e">
        <f ca="1">INDEX(THREEPTA_COEFFS,1,1)+AC4657*INDEX(THREEPTA_COEFFS,1,2)+J4657*INDEX(THREEPTA_COEFFS,1,3)+AA4657*INDEX(THREEPTA_COEFFS,1,4)+K4657*INDEX(THREEPTA_COEFFS,1,5)+L4658*INDEX(THREEPTA_COEFFS,1,6)+Z4661*Z4662</f>
        <v>#N/A</v>
      </c>
      <c r="AE4657" s="223" t="e">
        <f ca="1">INDEX(THREEPTPCT_COEFFS,1,1)+K4657*INDEX(THREEPTPCT_COEFFS,1,2)+L4658*INDEX(THREEPTPCT_COEFFS,1,3)+AA4661*AA4662</f>
        <v>#N/A</v>
      </c>
      <c r="AF4657" s="55" t="e">
        <f t="shared" ref="AF4657:AF4658" ca="1" si="8044">AC4657-AD4657</f>
        <v>#N/A</v>
      </c>
      <c r="AG4657" s="223" t="e">
        <f ca="1">INDEX(TWOPTPCT_COEFFS,1,1)+AB4657*INDEX(TWOPTPCT_COEFFS,1,2)+I4658*INDEX(TWOPTPCT_COEFFS,1,3)+G4658*INDEX(TWOPTPCT_COEFFS,1,4)+L4658*INDEX(TWOPTPCT_COEFFS,1,5)+AB4661*AB4662</f>
        <v>#N/A</v>
      </c>
      <c r="AH4657" s="223" t="e">
        <f ca="1">INDEX(FTA_COEFFS,1,1)+O4657*INDEX(FTA_COEFFS,1,2)+N4658*INDEX(FTA_COEFFS,1,3)+(Q4657+R4657)*INDEX(FTA_COEFFS,1,4)+(Q4658+R4658)*INDEX(FTA_COEFFS,1,5)+M4658*INDEX(FTA_COEFFS,1,6)+AC4661*AC4662</f>
        <v>#N/A</v>
      </c>
      <c r="AI4657" s="223" t="e">
        <f ca="1">INDEX(FTPCT_COEFFS,1,1)+P4657*INDEX(FTPCT_COEFFS,1,2)+F4657*INDEX(FTPCT_COEFFS,1,3)+G4658*INDEX(FTPCT_COEFFS,1,4)+AD4661*AD4662</f>
        <v>#N/A</v>
      </c>
      <c r="AJ4657" s="338" t="e">
        <f t="shared" ref="AJ4657:AJ4658" ca="1" si="8045">AD4657*AE4657/100+AF4657*AG4657+AH4657*AI4657/100</f>
        <v>#N/A</v>
      </c>
      <c r="AK4657" s="55"/>
      <c r="AL4657" s="55"/>
      <c r="AM4657" s="55"/>
      <c r="AN4657" s="55"/>
      <c r="AO4657" s="55"/>
      <c r="AP4657" s="55"/>
      <c r="AQ4657" s="55"/>
      <c r="AR4657" s="55"/>
    </row>
    <row r="4658" spans="1:45" x14ac:dyDescent="0.3">
      <c r="B4658" s="54" t="s">
        <v>175</v>
      </c>
      <c r="C4658" s="54">
        <f>C4651</f>
        <v>0</v>
      </c>
      <c r="D4658" s="56" t="e">
        <f t="shared" ca="1" si="8037"/>
        <v>#N/A</v>
      </c>
      <c r="E4658" s="52" t="e">
        <f t="shared" ref="E4658:W4658" si="8046">E4651</f>
        <v>#N/A</v>
      </c>
      <c r="F4658" s="52" t="e">
        <f t="shared" si="8046"/>
        <v>#N/A</v>
      </c>
      <c r="G4658" s="52" t="e">
        <f t="shared" si="8046"/>
        <v>#N/A</v>
      </c>
      <c r="H4658" s="52" t="e">
        <f t="shared" si="8046"/>
        <v>#N/A</v>
      </c>
      <c r="I4658" s="52" t="e">
        <f t="shared" si="8046"/>
        <v>#N/A</v>
      </c>
      <c r="J4658" s="52" t="e">
        <f t="shared" si="8046"/>
        <v>#N/A</v>
      </c>
      <c r="K4658" s="52" t="e">
        <f t="shared" si="8046"/>
        <v>#N/A</v>
      </c>
      <c r="L4658" s="52" t="e">
        <f t="shared" si="8046"/>
        <v>#N/A</v>
      </c>
      <c r="M4658" s="52" t="e">
        <f t="shared" si="8046"/>
        <v>#N/A</v>
      </c>
      <c r="N4658" s="52" t="e">
        <f t="shared" si="8046"/>
        <v>#N/A</v>
      </c>
      <c r="O4658" s="52" t="e">
        <f t="shared" si="8046"/>
        <v>#N/A</v>
      </c>
      <c r="P4658" s="52" t="e">
        <f t="shared" si="8046"/>
        <v>#N/A</v>
      </c>
      <c r="Q4658" s="52" t="e">
        <f t="shared" si="8046"/>
        <v>#N/A</v>
      </c>
      <c r="R4658" s="52" t="e">
        <f t="shared" si="8046"/>
        <v>#N/A</v>
      </c>
      <c r="S4658" s="52" t="e">
        <f t="shared" si="8046"/>
        <v>#N/A</v>
      </c>
      <c r="T4658" s="52" t="e">
        <f t="shared" si="8046"/>
        <v>#N/A</v>
      </c>
      <c r="U4658" s="52" t="e">
        <f t="shared" si="8046"/>
        <v>#N/A</v>
      </c>
      <c r="V4658" s="52" t="e">
        <f t="shared" si="8046"/>
        <v>#N/A</v>
      </c>
      <c r="W4658" s="52" t="e">
        <f t="shared" si="8046"/>
        <v>#N/A</v>
      </c>
      <c r="X4658" s="55" t="e">
        <f t="shared" si="8039"/>
        <v>#N/A</v>
      </c>
      <c r="Y4658" s="55" t="e">
        <f t="shared" si="8040"/>
        <v>#N/A</v>
      </c>
      <c r="Z4658" s="55" t="e">
        <f t="shared" ref="Z4658" si="8047">Z4657</f>
        <v>#N/A</v>
      </c>
      <c r="AA4658" s="55" t="e">
        <f t="shared" si="8042"/>
        <v>#N/A</v>
      </c>
      <c r="AB4658" s="336" t="e">
        <f t="shared" si="8043"/>
        <v>#N/A</v>
      </c>
      <c r="AC4658" s="223" t="e">
        <f ca="1">INDEX(FGA_COEFFS,1,1)+Z4658*INDEX(FGA_COEFFS,1,2)+Y4658*INDEX(FGA_COEFFS,1,3)+R4658*INDEX(FGA_COEFFS,1,4)+Q4657*INDEX(FGA_COEFFS,1,5)+S4658*INDEX(FGA_COEFFS,1,6)+T4657*INDEX(FGA_COEFFS,1,7)+M4657*INDEX(FGA_COEFFS,1,8)+Y4661*Y4663</f>
        <v>#N/A</v>
      </c>
      <c r="AD4658" s="223" t="e">
        <f ca="1">INDEX(THREEPTA_COEFFS,1,1)+AC4658*INDEX(THREEPTA_COEFFS,1,2)+J4658*INDEX(THREEPTA_COEFFS,1,3)+AA4658*INDEX(THREEPTA_COEFFS,1,4)+K4658*INDEX(THREEPTA_COEFFS,1,5)+L4657*INDEX(THREEPTA_COEFFS,1,6)+Z4661*Z4663</f>
        <v>#N/A</v>
      </c>
      <c r="AE4658" s="223" t="e">
        <f ca="1">INDEX(THREEPTPCT_COEFFS,1,1)+K4658*INDEX(THREEPTPCT_COEFFS,1,2)+L4657*INDEX(THREEPTPCT_COEFFS,1,3)+AA4661*AA4663</f>
        <v>#N/A</v>
      </c>
      <c r="AF4658" s="55" t="e">
        <f t="shared" ca="1" si="8044"/>
        <v>#N/A</v>
      </c>
      <c r="AG4658" s="223" t="e">
        <f ca="1">INDEX(TWOPTPCT_COEFFS,1,1)+AB4658*INDEX(TWOPTPCT_COEFFS,1,2)+I4657*INDEX(TWOPTPCT_COEFFS,1,3)+G4657*INDEX(TWOPTPCT_COEFFS,1,4)+L4657*INDEX(TWOPTPCT_COEFFS,1,5)+AB4661*AB4663</f>
        <v>#N/A</v>
      </c>
      <c r="AH4658" s="223" t="e">
        <f ca="1">INDEX(FTA_COEFFS,1,1)+O4658*INDEX(FTA_COEFFS,1,2)+N4657*INDEX(FTA_COEFFS,1,3)+(Q4658+R4658)*INDEX(FTA_COEFFS,1,4)+(Q4657+R4657)*INDEX(FTA_COEFFS,1,5)+M4657*INDEX(FTA_COEFFS,1,6)+AC4661*AC4663</f>
        <v>#N/A</v>
      </c>
      <c r="AI4658" s="223" t="e">
        <f ca="1">INDEX(FTPCT_COEFFS,1,1)+P4658*INDEX(FTPCT_COEFFS,1,2)+F4658*INDEX(FTPCT_COEFFS,1,3)+G4657*INDEX(FTPCT_COEFFS,1,4)+AD4661*AD4663</f>
        <v>#N/A</v>
      </c>
      <c r="AJ4658" s="338" t="e">
        <f t="shared" ca="1" si="8045"/>
        <v>#N/A</v>
      </c>
      <c r="AK4658" s="55"/>
      <c r="AL4658" s="55"/>
      <c r="AM4658" s="55"/>
      <c r="AN4658" s="55"/>
      <c r="AO4658" s="55"/>
      <c r="AP4658" s="55"/>
      <c r="AQ4658" s="55"/>
      <c r="AR4658" s="55"/>
    </row>
    <row r="4659" spans="1:45" x14ac:dyDescent="0.3">
      <c r="A4659" s="54" t="e">
        <f ca="1">IF(D4657&gt;(D4658+(AVERAGE(V4657,W4657)-AVERAGE(V4658,W4658))/2)+2.5,C4657,IF(D4658&gt;(D4657+(AVERAGE(V4658,W4658)-AVERAGE(V4657,W4657))/2)+2.5,C4658,"Close"))</f>
        <v>#N/A</v>
      </c>
      <c r="B4659" s="64" t="e">
        <f ca="1">IF(D4658&gt;D4657,C4658,C4657)</f>
        <v>#N/A</v>
      </c>
      <c r="D4659" s="56"/>
      <c r="X4659" s="55"/>
      <c r="Y4659" s="55"/>
      <c r="Z4659" s="55"/>
      <c r="AA4659" s="55"/>
      <c r="AB4659" s="55"/>
      <c r="AC4659" s="337"/>
      <c r="AD4659" s="337"/>
      <c r="AE4659" s="337"/>
      <c r="AF4659" s="337"/>
      <c r="AG4659" s="337"/>
      <c r="AH4659" s="337"/>
      <c r="AI4659" s="337"/>
      <c r="AJ4659" s="337"/>
      <c r="AK4659" s="337"/>
      <c r="AL4659" s="337"/>
      <c r="AM4659" s="55"/>
      <c r="AN4659" s="55"/>
      <c r="AO4659" s="55"/>
      <c r="AP4659" s="55"/>
      <c r="AQ4659" s="55"/>
      <c r="AR4659" s="55"/>
      <c r="AS4659" s="55"/>
    </row>
    <row r="4660" spans="1:45" x14ac:dyDescent="0.3">
      <c r="X4660" s="54" t="s">
        <v>1305</v>
      </c>
      <c r="Y4660" s="54" t="s">
        <v>128</v>
      </c>
      <c r="Z4660" s="54" t="s">
        <v>157</v>
      </c>
      <c r="AA4660" s="54" t="s">
        <v>151</v>
      </c>
      <c r="AB4660" s="54" t="s">
        <v>1327</v>
      </c>
      <c r="AC4660" s="54" t="s">
        <v>129</v>
      </c>
      <c r="AD4660" s="54" t="s">
        <v>116</v>
      </c>
      <c r="AE4660" s="54"/>
      <c r="AF4660" s="54"/>
      <c r="AG4660" s="54"/>
      <c r="AH4660" s="54"/>
      <c r="AI4660" s="54"/>
      <c r="AJ4660" s="54"/>
      <c r="AK4660" s="54"/>
      <c r="AL4660" s="54"/>
      <c r="AM4660" s="54"/>
      <c r="AN4660" s="54"/>
      <c r="AO4660" s="54"/>
      <c r="AP4660" s="54"/>
      <c r="AQ4660" s="54"/>
      <c r="AR4660" s="54"/>
      <c r="AS4660" s="54"/>
    </row>
    <row r="4661" spans="1:45" x14ac:dyDescent="0.3">
      <c r="X4661" s="54"/>
      <c r="Y4661" s="54">
        <f t="shared" ref="Y4661:AD4661" si="8048">Y4654</f>
        <v>6.4436999999999998</v>
      </c>
      <c r="Z4661" s="54">
        <f t="shared" si="8048"/>
        <v>4.9371</v>
      </c>
      <c r="AA4661" s="54">
        <f t="shared" si="8048"/>
        <v>11.350300000000001</v>
      </c>
      <c r="AB4661" s="54">
        <f t="shared" si="8048"/>
        <v>7.1900000000000006E-2</v>
      </c>
      <c r="AC4661" s="54">
        <f t="shared" si="8048"/>
        <v>6.2766000000000002</v>
      </c>
      <c r="AD4661" s="54">
        <f t="shared" si="8048"/>
        <v>11.042999999999999</v>
      </c>
      <c r="AE4661" s="54"/>
      <c r="AF4661" s="336"/>
      <c r="AG4661" s="336"/>
      <c r="AH4661" s="336"/>
      <c r="AI4661" s="54"/>
      <c r="AJ4661" s="54"/>
      <c r="AK4661" s="54"/>
      <c r="AL4661" s="54"/>
      <c r="AM4661" s="54"/>
      <c r="AN4661" s="54"/>
      <c r="AO4661" s="54"/>
      <c r="AP4661" s="54"/>
      <c r="AQ4661" s="54"/>
      <c r="AR4661" s="54"/>
      <c r="AS4661" s="54"/>
    </row>
    <row r="4662" spans="1:45" x14ac:dyDescent="0.3">
      <c r="D4662" s="56"/>
      <c r="X4662" s="336"/>
      <c r="Y4662" s="336">
        <f t="shared" ca="1" si="7940"/>
        <v>-1.3844726857437675</v>
      </c>
      <c r="Z4662" s="336">
        <f t="shared" ca="1" si="7940"/>
        <v>8.2037441450045299E-3</v>
      </c>
      <c r="AA4662" s="336">
        <f t="shared" ca="1" si="7940"/>
        <v>-0.30327001180800817</v>
      </c>
      <c r="AB4662" s="336">
        <f t="shared" ca="1" si="7940"/>
        <v>0.28709410134952085</v>
      </c>
      <c r="AC4662" s="336">
        <f t="shared" ca="1" si="7940"/>
        <v>-0.94365702885265335</v>
      </c>
      <c r="AD4662" s="336">
        <f t="shared" ca="1" si="7940"/>
        <v>1.4046941414974417</v>
      </c>
      <c r="AE4662" s="336"/>
      <c r="AF4662" s="336"/>
      <c r="AG4662" s="336"/>
      <c r="AH4662" s="336"/>
      <c r="AI4662" s="54"/>
      <c r="AJ4662" s="54"/>
      <c r="AK4662" s="54"/>
      <c r="AL4662" s="336"/>
      <c r="AM4662" s="336"/>
      <c r="AN4662" s="336"/>
      <c r="AO4662" s="336"/>
      <c r="AP4662" s="54"/>
      <c r="AQ4662" s="336"/>
      <c r="AR4662" s="336"/>
      <c r="AS4662" s="336"/>
    </row>
    <row r="4663" spans="1:45" x14ac:dyDescent="0.3">
      <c r="C4663" s="54"/>
      <c r="D4663" s="56"/>
      <c r="Y4663" s="336">
        <f t="shared" ca="1" si="7940"/>
        <v>-0.95307082688976508</v>
      </c>
      <c r="Z4663" s="336">
        <f t="shared" ca="1" si="7940"/>
        <v>-1.3802394748301628E-2</v>
      </c>
      <c r="AA4663" s="336">
        <f t="shared" ca="1" si="7940"/>
        <v>-1.416403895017448</v>
      </c>
      <c r="AB4663" s="336">
        <f t="shared" ca="1" si="7940"/>
        <v>-9.1938936017187535E-4</v>
      </c>
      <c r="AC4663" s="336">
        <f t="shared" ca="1" si="7940"/>
        <v>0.39939970554871362</v>
      </c>
      <c r="AD4663" s="336">
        <f t="shared" ca="1" si="7940"/>
        <v>7.7626383253819077E-3</v>
      </c>
      <c r="AE4663" s="55"/>
      <c r="AF4663" s="55"/>
      <c r="AG4663" s="55"/>
      <c r="AH4663" s="55"/>
      <c r="AI4663" s="55"/>
      <c r="AJ4663" s="55"/>
      <c r="AK4663" s="55"/>
      <c r="AL4663" s="55"/>
      <c r="AM4663" s="55"/>
      <c r="AN4663" s="55"/>
      <c r="AO4663" s="55"/>
      <c r="AP4663" s="55"/>
      <c r="AQ4663" s="55"/>
      <c r="AR4663" s="55"/>
      <c r="AS4663" s="55"/>
    </row>
    <row r="4664" spans="1:45" x14ac:dyDescent="0.3">
      <c r="B4664" s="54" t="s">
        <v>172</v>
      </c>
      <c r="C4664" s="53">
        <f>C4657</f>
        <v>0</v>
      </c>
      <c r="D4664" s="56" t="e">
        <f t="shared" ref="D4664:D4665" ca="1" si="8049">AJ4664</f>
        <v>#N/A</v>
      </c>
      <c r="E4664" s="52" t="e">
        <f t="shared" ref="E4664:W4664" si="8050">E4657</f>
        <v>#N/A</v>
      </c>
      <c r="F4664" s="52" t="e">
        <f t="shared" si="8050"/>
        <v>#N/A</v>
      </c>
      <c r="G4664" s="52" t="e">
        <f t="shared" si="8050"/>
        <v>#N/A</v>
      </c>
      <c r="H4664" s="52" t="e">
        <f t="shared" si="8050"/>
        <v>#N/A</v>
      </c>
      <c r="I4664" s="52" t="e">
        <f t="shared" si="8050"/>
        <v>#N/A</v>
      </c>
      <c r="J4664" s="52" t="e">
        <f t="shared" si="8050"/>
        <v>#N/A</v>
      </c>
      <c r="K4664" s="52" t="e">
        <f t="shared" si="8050"/>
        <v>#N/A</v>
      </c>
      <c r="L4664" s="52" t="e">
        <f t="shared" si="8050"/>
        <v>#N/A</v>
      </c>
      <c r="M4664" s="52" t="e">
        <f t="shared" si="8050"/>
        <v>#N/A</v>
      </c>
      <c r="N4664" s="52" t="e">
        <f t="shared" si="8050"/>
        <v>#N/A</v>
      </c>
      <c r="O4664" s="52" t="e">
        <f t="shared" si="8050"/>
        <v>#N/A</v>
      </c>
      <c r="P4664" s="52" t="e">
        <f t="shared" si="8050"/>
        <v>#N/A</v>
      </c>
      <c r="Q4664" s="52" t="e">
        <f t="shared" si="8050"/>
        <v>#N/A</v>
      </c>
      <c r="R4664" s="52" t="e">
        <f t="shared" si="8050"/>
        <v>#N/A</v>
      </c>
      <c r="S4664" s="52" t="e">
        <f t="shared" si="8050"/>
        <v>#N/A</v>
      </c>
      <c r="T4664" s="52" t="e">
        <f t="shared" si="8050"/>
        <v>#N/A</v>
      </c>
      <c r="U4664" s="52" t="e">
        <f t="shared" si="8050"/>
        <v>#N/A</v>
      </c>
      <c r="V4664" s="52" t="e">
        <f t="shared" si="8050"/>
        <v>#N/A</v>
      </c>
      <c r="W4664" s="52" t="e">
        <f t="shared" si="8050"/>
        <v>#N/A</v>
      </c>
      <c r="X4664" s="55" t="e">
        <f t="shared" ref="X4664:X4665" si="8051">(H4664-(O4664*P4664)/100-3*(J4664*K4664)/100)/2</f>
        <v>#N/A</v>
      </c>
      <c r="Y4664" s="55" t="e">
        <f t="shared" ref="Y4664:Y4665" si="8052">SUM(X4664,(J4664*K4664/100))/(F4664/100)</f>
        <v>#N/A</v>
      </c>
      <c r="Z4664" s="55" t="e">
        <f t="shared" ref="Z4664" si="8053">U4664*0.5+U4665*0.5</f>
        <v>#N/A</v>
      </c>
      <c r="AA4664" s="55" t="e">
        <f t="shared" ref="AA4664:AA4665" si="8054">J4664/Y4664</f>
        <v>#N/A</v>
      </c>
      <c r="AB4664" s="336" t="e">
        <f t="shared" ref="AB4664:AB4665" si="8055">X4664/(Y4664-J4664)</f>
        <v>#N/A</v>
      </c>
      <c r="AC4664" s="223" t="e">
        <f ca="1">INDEX(FGA_COEFFS,1,1)+Z4664*INDEX(FGA_COEFFS,1,2)+Y4664*INDEX(FGA_COEFFS,1,3)+R4664*INDEX(FGA_COEFFS,1,4)+Q4665*INDEX(FGA_COEFFS,1,5)+S4664*INDEX(FGA_COEFFS,1,6)+T4665*INDEX(FGA_COEFFS,1,7)+M4665*INDEX(FGA_COEFFS,1,8)+Y4668*Y4669</f>
        <v>#N/A</v>
      </c>
      <c r="AD4664" s="223" t="e">
        <f ca="1">INDEX(THREEPTA_COEFFS,1,1)+AC4664*INDEX(THREEPTA_COEFFS,1,2)+J4664*INDEX(THREEPTA_COEFFS,1,3)+AA4664*INDEX(THREEPTA_COEFFS,1,4)+K4664*INDEX(THREEPTA_COEFFS,1,5)+L4665*INDEX(THREEPTA_COEFFS,1,6)+Z4668*Z4669</f>
        <v>#N/A</v>
      </c>
      <c r="AE4664" s="223" t="e">
        <f ca="1">INDEX(THREEPTPCT_COEFFS,1,1)+K4664*INDEX(THREEPTPCT_COEFFS,1,2)+L4665*INDEX(THREEPTPCT_COEFFS,1,3)+AA4668*AA4669</f>
        <v>#N/A</v>
      </c>
      <c r="AF4664" s="55" t="e">
        <f t="shared" ref="AF4664:AF4665" ca="1" si="8056">AC4664-AD4664</f>
        <v>#N/A</v>
      </c>
      <c r="AG4664" s="223" t="e">
        <f ca="1">INDEX(TWOPTPCT_COEFFS,1,1)+AB4664*INDEX(TWOPTPCT_COEFFS,1,2)+I4665*INDEX(TWOPTPCT_COEFFS,1,3)+G4665*INDEX(TWOPTPCT_COEFFS,1,4)+L4665*INDEX(TWOPTPCT_COEFFS,1,5)+AB4668*AB4669</f>
        <v>#N/A</v>
      </c>
      <c r="AH4664" s="223" t="e">
        <f ca="1">INDEX(FTA_COEFFS,1,1)+O4664*INDEX(FTA_COEFFS,1,2)+N4665*INDEX(FTA_COEFFS,1,3)+(Q4664+R4664)*INDEX(FTA_COEFFS,1,4)+(Q4665+R4665)*INDEX(FTA_COEFFS,1,5)+M4665*INDEX(FTA_COEFFS,1,6)+AC4668*AC4669</f>
        <v>#N/A</v>
      </c>
      <c r="AI4664" s="223" t="e">
        <f ca="1">INDEX(FTPCT_COEFFS,1,1)+P4664*INDEX(FTPCT_COEFFS,1,2)+F4664*INDEX(FTPCT_COEFFS,1,3)+G4665*INDEX(FTPCT_COEFFS,1,4)+AD4668*AD4669</f>
        <v>#N/A</v>
      </c>
      <c r="AJ4664" s="338" t="e">
        <f t="shared" ref="AJ4664:AJ4665" ca="1" si="8057">AD4664*AE4664/100+AF4664*AG4664+AH4664*AI4664/100</f>
        <v>#N/A</v>
      </c>
      <c r="AK4664" s="55"/>
      <c r="AL4664" s="55"/>
      <c r="AM4664" s="55"/>
      <c r="AN4664" s="55"/>
      <c r="AO4664" s="55"/>
      <c r="AP4664" s="55"/>
      <c r="AQ4664" s="55"/>
      <c r="AR4664" s="55"/>
    </row>
    <row r="4665" spans="1:45" x14ac:dyDescent="0.3">
      <c r="B4665" s="54" t="s">
        <v>175</v>
      </c>
      <c r="C4665" s="54">
        <f>C4658</f>
        <v>0</v>
      </c>
      <c r="D4665" s="56" t="e">
        <f t="shared" ca="1" si="8049"/>
        <v>#N/A</v>
      </c>
      <c r="E4665" s="52" t="e">
        <f t="shared" ref="E4665:W4665" si="8058">E4658</f>
        <v>#N/A</v>
      </c>
      <c r="F4665" s="52" t="e">
        <f t="shared" si="8058"/>
        <v>#N/A</v>
      </c>
      <c r="G4665" s="52" t="e">
        <f t="shared" si="8058"/>
        <v>#N/A</v>
      </c>
      <c r="H4665" s="52" t="e">
        <f t="shared" si="8058"/>
        <v>#N/A</v>
      </c>
      <c r="I4665" s="52" t="e">
        <f t="shared" si="8058"/>
        <v>#N/A</v>
      </c>
      <c r="J4665" s="52" t="e">
        <f t="shared" si="8058"/>
        <v>#N/A</v>
      </c>
      <c r="K4665" s="52" t="e">
        <f t="shared" si="8058"/>
        <v>#N/A</v>
      </c>
      <c r="L4665" s="52" t="e">
        <f t="shared" si="8058"/>
        <v>#N/A</v>
      </c>
      <c r="M4665" s="52" t="e">
        <f t="shared" si="8058"/>
        <v>#N/A</v>
      </c>
      <c r="N4665" s="52" t="e">
        <f t="shared" si="8058"/>
        <v>#N/A</v>
      </c>
      <c r="O4665" s="52" t="e">
        <f t="shared" si="8058"/>
        <v>#N/A</v>
      </c>
      <c r="P4665" s="52" t="e">
        <f t="shared" si="8058"/>
        <v>#N/A</v>
      </c>
      <c r="Q4665" s="52" t="e">
        <f t="shared" si="8058"/>
        <v>#N/A</v>
      </c>
      <c r="R4665" s="52" t="e">
        <f t="shared" si="8058"/>
        <v>#N/A</v>
      </c>
      <c r="S4665" s="52" t="e">
        <f t="shared" si="8058"/>
        <v>#N/A</v>
      </c>
      <c r="T4665" s="52" t="e">
        <f t="shared" si="8058"/>
        <v>#N/A</v>
      </c>
      <c r="U4665" s="52" t="e">
        <f t="shared" si="8058"/>
        <v>#N/A</v>
      </c>
      <c r="V4665" s="52" t="e">
        <f t="shared" si="8058"/>
        <v>#N/A</v>
      </c>
      <c r="W4665" s="52" t="e">
        <f t="shared" si="8058"/>
        <v>#N/A</v>
      </c>
      <c r="X4665" s="55" t="e">
        <f t="shared" si="8051"/>
        <v>#N/A</v>
      </c>
      <c r="Y4665" s="55" t="e">
        <f t="shared" si="8052"/>
        <v>#N/A</v>
      </c>
      <c r="Z4665" s="55" t="e">
        <f t="shared" ref="Z4665" si="8059">Z4664</f>
        <v>#N/A</v>
      </c>
      <c r="AA4665" s="55" t="e">
        <f t="shared" si="8054"/>
        <v>#N/A</v>
      </c>
      <c r="AB4665" s="336" t="e">
        <f t="shared" si="8055"/>
        <v>#N/A</v>
      </c>
      <c r="AC4665" s="223" t="e">
        <f ca="1">INDEX(FGA_COEFFS,1,1)+Z4665*INDEX(FGA_COEFFS,1,2)+Y4665*INDEX(FGA_COEFFS,1,3)+R4665*INDEX(FGA_COEFFS,1,4)+Q4664*INDEX(FGA_COEFFS,1,5)+S4665*INDEX(FGA_COEFFS,1,6)+T4664*INDEX(FGA_COEFFS,1,7)+M4664*INDEX(FGA_COEFFS,1,8)+Y4668*Y4670</f>
        <v>#N/A</v>
      </c>
      <c r="AD4665" s="223" t="e">
        <f ca="1">INDEX(THREEPTA_COEFFS,1,1)+AC4665*INDEX(THREEPTA_COEFFS,1,2)+J4665*INDEX(THREEPTA_COEFFS,1,3)+AA4665*INDEX(THREEPTA_COEFFS,1,4)+K4665*INDEX(THREEPTA_COEFFS,1,5)+L4664*INDEX(THREEPTA_COEFFS,1,6)+Z4668*Z4670</f>
        <v>#N/A</v>
      </c>
      <c r="AE4665" s="223" t="e">
        <f ca="1">INDEX(THREEPTPCT_COEFFS,1,1)+K4665*INDEX(THREEPTPCT_COEFFS,1,2)+L4664*INDEX(THREEPTPCT_COEFFS,1,3)+AA4668*AA4670</f>
        <v>#N/A</v>
      </c>
      <c r="AF4665" s="55" t="e">
        <f t="shared" ca="1" si="8056"/>
        <v>#N/A</v>
      </c>
      <c r="AG4665" s="223" t="e">
        <f ca="1">INDEX(TWOPTPCT_COEFFS,1,1)+AB4665*INDEX(TWOPTPCT_COEFFS,1,2)+I4664*INDEX(TWOPTPCT_COEFFS,1,3)+G4664*INDEX(TWOPTPCT_COEFFS,1,4)+L4664*INDEX(TWOPTPCT_COEFFS,1,5)+AB4668*AB4670</f>
        <v>#N/A</v>
      </c>
      <c r="AH4665" s="223" t="e">
        <f ca="1">INDEX(FTA_COEFFS,1,1)+O4665*INDEX(FTA_COEFFS,1,2)+N4664*INDEX(FTA_COEFFS,1,3)+(Q4665+R4665)*INDEX(FTA_COEFFS,1,4)+(Q4664+R4664)*INDEX(FTA_COEFFS,1,5)+M4664*INDEX(FTA_COEFFS,1,6)+AC4668*AC4670</f>
        <v>#N/A</v>
      </c>
      <c r="AI4665" s="223" t="e">
        <f ca="1">INDEX(FTPCT_COEFFS,1,1)+P4665*INDEX(FTPCT_COEFFS,1,2)+F4665*INDEX(FTPCT_COEFFS,1,3)+G4664*INDEX(FTPCT_COEFFS,1,4)+AD4668*AD4670</f>
        <v>#N/A</v>
      </c>
      <c r="AJ4665" s="338" t="e">
        <f t="shared" ca="1" si="8057"/>
        <v>#N/A</v>
      </c>
      <c r="AK4665" s="55"/>
      <c r="AL4665" s="55"/>
      <c r="AM4665" s="55"/>
      <c r="AN4665" s="55"/>
      <c r="AO4665" s="55"/>
      <c r="AP4665" s="55"/>
      <c r="AQ4665" s="55"/>
      <c r="AR4665" s="55"/>
    </row>
    <row r="4666" spans="1:45" x14ac:dyDescent="0.3">
      <c r="A4666" s="54" t="e">
        <f ca="1">IF(D4664&gt;(D4665+(AVERAGE(V4664,W4664)-AVERAGE(V4665,W4665))/2)+2.5,C4664,IF(D4665&gt;(D4664+(AVERAGE(V4665,W4665)-AVERAGE(V4664,W4664))/2)+2.5,C4665,"Close"))</f>
        <v>#N/A</v>
      </c>
      <c r="B4666" s="64" t="e">
        <f ca="1">IF(D4665&gt;D4664,C4665,C4664)</f>
        <v>#N/A</v>
      </c>
      <c r="D4666" s="56"/>
      <c r="X4666" s="55"/>
      <c r="Y4666" s="55"/>
      <c r="Z4666" s="55"/>
      <c r="AA4666" s="55"/>
      <c r="AB4666" s="55"/>
      <c r="AC4666" s="337"/>
      <c r="AD4666" s="337"/>
      <c r="AE4666" s="337"/>
      <c r="AF4666" s="337"/>
      <c r="AG4666" s="337"/>
      <c r="AH4666" s="337"/>
      <c r="AI4666" s="337"/>
      <c r="AJ4666" s="337"/>
      <c r="AK4666" s="337"/>
      <c r="AL4666" s="337"/>
      <c r="AM4666" s="55"/>
      <c r="AN4666" s="55"/>
      <c r="AO4666" s="55"/>
      <c r="AP4666" s="55"/>
      <c r="AQ4666" s="55"/>
      <c r="AR4666" s="55"/>
      <c r="AS4666" s="55"/>
    </row>
    <row r="4667" spans="1:45" x14ac:dyDescent="0.3">
      <c r="X4667" s="54" t="s">
        <v>1305</v>
      </c>
      <c r="Y4667" s="54" t="s">
        <v>128</v>
      </c>
      <c r="Z4667" s="54" t="s">
        <v>157</v>
      </c>
      <c r="AA4667" s="54" t="s">
        <v>151</v>
      </c>
      <c r="AB4667" s="54" t="s">
        <v>1327</v>
      </c>
      <c r="AC4667" s="54" t="s">
        <v>129</v>
      </c>
      <c r="AD4667" s="54" t="s">
        <v>116</v>
      </c>
      <c r="AE4667" s="54"/>
      <c r="AF4667" s="54"/>
      <c r="AG4667" s="54"/>
      <c r="AH4667" s="54"/>
      <c r="AI4667" s="54"/>
      <c r="AJ4667" s="54"/>
      <c r="AK4667" s="54"/>
      <c r="AL4667" s="54"/>
      <c r="AM4667" s="54"/>
      <c r="AN4667" s="54"/>
      <c r="AO4667" s="54"/>
      <c r="AP4667" s="54"/>
      <c r="AQ4667" s="54"/>
      <c r="AR4667" s="54"/>
      <c r="AS4667" s="54"/>
    </row>
    <row r="4668" spans="1:45" x14ac:dyDescent="0.3">
      <c r="X4668" s="54"/>
      <c r="Y4668" s="54">
        <f t="shared" ref="Y4668:AD4668" si="8060">Y4661</f>
        <v>6.4436999999999998</v>
      </c>
      <c r="Z4668" s="54">
        <f t="shared" si="8060"/>
        <v>4.9371</v>
      </c>
      <c r="AA4668" s="54">
        <f t="shared" si="8060"/>
        <v>11.350300000000001</v>
      </c>
      <c r="AB4668" s="54">
        <f t="shared" si="8060"/>
        <v>7.1900000000000006E-2</v>
      </c>
      <c r="AC4668" s="54">
        <f t="shared" si="8060"/>
        <v>6.2766000000000002</v>
      </c>
      <c r="AD4668" s="54">
        <f t="shared" si="8060"/>
        <v>11.042999999999999</v>
      </c>
      <c r="AE4668" s="54"/>
      <c r="AF4668" s="336"/>
      <c r="AG4668" s="336"/>
      <c r="AH4668" s="336"/>
      <c r="AI4668" s="54"/>
      <c r="AJ4668" s="54"/>
      <c r="AK4668" s="54"/>
      <c r="AL4668" s="54"/>
      <c r="AM4668" s="54"/>
      <c r="AN4668" s="54"/>
      <c r="AO4668" s="54"/>
      <c r="AP4668" s="54"/>
      <c r="AQ4668" s="54"/>
      <c r="AR4668" s="54"/>
      <c r="AS4668" s="54"/>
    </row>
    <row r="4669" spans="1:45" x14ac:dyDescent="0.3">
      <c r="D4669" s="56"/>
      <c r="X4669" s="336"/>
      <c r="Y4669" s="336">
        <f t="shared" ref="Y4669:AD4732" ca="1" si="8061">1.5*RAND()^2*IF(RAND()&gt;0.5,1,-1)</f>
        <v>0.6469429880395372</v>
      </c>
      <c r="Z4669" s="336">
        <f t="shared" ca="1" si="8061"/>
        <v>-0.3289659209758915</v>
      </c>
      <c r="AA4669" s="336">
        <f t="shared" ca="1" si="8061"/>
        <v>0.17145737860257274</v>
      </c>
      <c r="AB4669" s="336">
        <f t="shared" ca="1" si="8061"/>
        <v>-0.18297319583809624</v>
      </c>
      <c r="AC4669" s="336">
        <f t="shared" ca="1" si="8061"/>
        <v>0.67764081070770366</v>
      </c>
      <c r="AD4669" s="336">
        <f t="shared" ca="1" si="8061"/>
        <v>2.5728587636785705E-2</v>
      </c>
      <c r="AE4669" s="336"/>
      <c r="AF4669" s="336"/>
      <c r="AG4669" s="336"/>
      <c r="AH4669" s="336"/>
      <c r="AI4669" s="54"/>
      <c r="AJ4669" s="54"/>
      <c r="AK4669" s="54"/>
      <c r="AL4669" s="336"/>
      <c r="AM4669" s="336"/>
      <c r="AN4669" s="336"/>
      <c r="AO4669" s="336"/>
      <c r="AP4669" s="54"/>
      <c r="AQ4669" s="336"/>
      <c r="AR4669" s="336"/>
      <c r="AS4669" s="336"/>
    </row>
    <row r="4670" spans="1:45" x14ac:dyDescent="0.3">
      <c r="C4670" s="54"/>
      <c r="D4670" s="56"/>
      <c r="Y4670" s="336">
        <f t="shared" ca="1" si="8061"/>
        <v>-1.3177276364886565</v>
      </c>
      <c r="Z4670" s="336">
        <f t="shared" ca="1" si="8061"/>
        <v>0.53719952077551569</v>
      </c>
      <c r="AA4670" s="336">
        <f t="shared" ca="1" si="8061"/>
        <v>0.21329764961652573</v>
      </c>
      <c r="AB4670" s="336">
        <f t="shared" ca="1" si="8061"/>
        <v>0.36018443911100556</v>
      </c>
      <c r="AC4670" s="336">
        <f t="shared" ca="1" si="8061"/>
        <v>9.6059217452970774E-2</v>
      </c>
      <c r="AD4670" s="336">
        <f t="shared" ca="1" si="8061"/>
        <v>1.2684410185070465</v>
      </c>
      <c r="AE4670" s="55"/>
      <c r="AF4670" s="55"/>
      <c r="AG4670" s="55"/>
      <c r="AH4670" s="55"/>
      <c r="AI4670" s="55"/>
      <c r="AJ4670" s="55"/>
      <c r="AK4670" s="55"/>
      <c r="AL4670" s="55"/>
      <c r="AM4670" s="55"/>
      <c r="AN4670" s="55"/>
      <c r="AO4670" s="55"/>
      <c r="AP4670" s="55"/>
      <c r="AQ4670" s="55"/>
      <c r="AR4670" s="55"/>
      <c r="AS4670" s="55"/>
    </row>
    <row r="4671" spans="1:45" x14ac:dyDescent="0.3">
      <c r="B4671" s="54" t="s">
        <v>172</v>
      </c>
      <c r="C4671" s="53">
        <f>C4664</f>
        <v>0</v>
      </c>
      <c r="D4671" s="56" t="e">
        <f t="shared" ref="D4671:D4672" ca="1" si="8062">AJ4671</f>
        <v>#N/A</v>
      </c>
      <c r="E4671" s="52" t="e">
        <f t="shared" ref="E4671:W4671" si="8063">E4664</f>
        <v>#N/A</v>
      </c>
      <c r="F4671" s="52" t="e">
        <f t="shared" si="8063"/>
        <v>#N/A</v>
      </c>
      <c r="G4671" s="52" t="e">
        <f t="shared" si="8063"/>
        <v>#N/A</v>
      </c>
      <c r="H4671" s="52" t="e">
        <f t="shared" si="8063"/>
        <v>#N/A</v>
      </c>
      <c r="I4671" s="52" t="e">
        <f t="shared" si="8063"/>
        <v>#N/A</v>
      </c>
      <c r="J4671" s="52" t="e">
        <f t="shared" si="8063"/>
        <v>#N/A</v>
      </c>
      <c r="K4671" s="52" t="e">
        <f t="shared" si="8063"/>
        <v>#N/A</v>
      </c>
      <c r="L4671" s="52" t="e">
        <f t="shared" si="8063"/>
        <v>#N/A</v>
      </c>
      <c r="M4671" s="52" t="e">
        <f t="shared" si="8063"/>
        <v>#N/A</v>
      </c>
      <c r="N4671" s="52" t="e">
        <f t="shared" si="8063"/>
        <v>#N/A</v>
      </c>
      <c r="O4671" s="52" t="e">
        <f t="shared" si="8063"/>
        <v>#N/A</v>
      </c>
      <c r="P4671" s="52" t="e">
        <f t="shared" si="8063"/>
        <v>#N/A</v>
      </c>
      <c r="Q4671" s="52" t="e">
        <f t="shared" si="8063"/>
        <v>#N/A</v>
      </c>
      <c r="R4671" s="52" t="e">
        <f t="shared" si="8063"/>
        <v>#N/A</v>
      </c>
      <c r="S4671" s="52" t="e">
        <f t="shared" si="8063"/>
        <v>#N/A</v>
      </c>
      <c r="T4671" s="52" t="e">
        <f t="shared" si="8063"/>
        <v>#N/A</v>
      </c>
      <c r="U4671" s="52" t="e">
        <f t="shared" si="8063"/>
        <v>#N/A</v>
      </c>
      <c r="V4671" s="52" t="e">
        <f t="shared" si="8063"/>
        <v>#N/A</v>
      </c>
      <c r="W4671" s="52" t="e">
        <f t="shared" si="8063"/>
        <v>#N/A</v>
      </c>
      <c r="X4671" s="55" t="e">
        <f t="shared" ref="X4671:X4672" si="8064">(H4671-(O4671*P4671)/100-3*(J4671*K4671)/100)/2</f>
        <v>#N/A</v>
      </c>
      <c r="Y4671" s="55" t="e">
        <f t="shared" ref="Y4671:Y4672" si="8065">SUM(X4671,(J4671*K4671/100))/(F4671/100)</f>
        <v>#N/A</v>
      </c>
      <c r="Z4671" s="55" t="e">
        <f t="shared" ref="Z4671" si="8066">U4671*0.5+U4672*0.5</f>
        <v>#N/A</v>
      </c>
      <c r="AA4671" s="55" t="e">
        <f t="shared" ref="AA4671:AA4672" si="8067">J4671/Y4671</f>
        <v>#N/A</v>
      </c>
      <c r="AB4671" s="336" t="e">
        <f t="shared" ref="AB4671:AB4672" si="8068">X4671/(Y4671-J4671)</f>
        <v>#N/A</v>
      </c>
      <c r="AC4671" s="223" t="e">
        <f ca="1">INDEX(FGA_COEFFS,1,1)+Z4671*INDEX(FGA_COEFFS,1,2)+Y4671*INDEX(FGA_COEFFS,1,3)+R4671*INDEX(FGA_COEFFS,1,4)+Q4672*INDEX(FGA_COEFFS,1,5)+S4671*INDEX(FGA_COEFFS,1,6)+T4672*INDEX(FGA_COEFFS,1,7)+M4672*INDEX(FGA_COEFFS,1,8)+Y4675*Y4676</f>
        <v>#N/A</v>
      </c>
      <c r="AD4671" s="223" t="e">
        <f ca="1">INDEX(THREEPTA_COEFFS,1,1)+AC4671*INDEX(THREEPTA_COEFFS,1,2)+J4671*INDEX(THREEPTA_COEFFS,1,3)+AA4671*INDEX(THREEPTA_COEFFS,1,4)+K4671*INDEX(THREEPTA_COEFFS,1,5)+L4672*INDEX(THREEPTA_COEFFS,1,6)+Z4675*Z4676</f>
        <v>#N/A</v>
      </c>
      <c r="AE4671" s="223" t="e">
        <f ca="1">INDEX(THREEPTPCT_COEFFS,1,1)+K4671*INDEX(THREEPTPCT_COEFFS,1,2)+L4672*INDEX(THREEPTPCT_COEFFS,1,3)+AA4675*AA4676</f>
        <v>#N/A</v>
      </c>
      <c r="AF4671" s="55" t="e">
        <f t="shared" ref="AF4671:AF4672" ca="1" si="8069">AC4671-AD4671</f>
        <v>#N/A</v>
      </c>
      <c r="AG4671" s="223" t="e">
        <f ca="1">INDEX(TWOPTPCT_COEFFS,1,1)+AB4671*INDEX(TWOPTPCT_COEFFS,1,2)+I4672*INDEX(TWOPTPCT_COEFFS,1,3)+G4672*INDEX(TWOPTPCT_COEFFS,1,4)+L4672*INDEX(TWOPTPCT_COEFFS,1,5)+AB4675*AB4676</f>
        <v>#N/A</v>
      </c>
      <c r="AH4671" s="223" t="e">
        <f ca="1">INDEX(FTA_COEFFS,1,1)+O4671*INDEX(FTA_COEFFS,1,2)+N4672*INDEX(FTA_COEFFS,1,3)+(Q4671+R4671)*INDEX(FTA_COEFFS,1,4)+(Q4672+R4672)*INDEX(FTA_COEFFS,1,5)+M4672*INDEX(FTA_COEFFS,1,6)+AC4675*AC4676</f>
        <v>#N/A</v>
      </c>
      <c r="AI4671" s="223" t="e">
        <f ca="1">INDEX(FTPCT_COEFFS,1,1)+P4671*INDEX(FTPCT_COEFFS,1,2)+F4671*INDEX(FTPCT_COEFFS,1,3)+G4672*INDEX(FTPCT_COEFFS,1,4)+AD4675*AD4676</f>
        <v>#N/A</v>
      </c>
      <c r="AJ4671" s="338" t="e">
        <f t="shared" ref="AJ4671:AJ4672" ca="1" si="8070">AD4671*AE4671/100+AF4671*AG4671+AH4671*AI4671/100</f>
        <v>#N/A</v>
      </c>
      <c r="AK4671" s="55"/>
      <c r="AL4671" s="55"/>
      <c r="AM4671" s="55"/>
      <c r="AN4671" s="55"/>
      <c r="AO4671" s="55"/>
      <c r="AP4671" s="55"/>
      <c r="AQ4671" s="55"/>
      <c r="AR4671" s="55"/>
    </row>
    <row r="4672" spans="1:45" x14ac:dyDescent="0.3">
      <c r="B4672" s="54" t="s">
        <v>175</v>
      </c>
      <c r="C4672" s="54">
        <f>C4665</f>
        <v>0</v>
      </c>
      <c r="D4672" s="56" t="e">
        <f t="shared" ca="1" si="8062"/>
        <v>#N/A</v>
      </c>
      <c r="E4672" s="52" t="e">
        <f t="shared" ref="E4672:W4672" si="8071">E4665</f>
        <v>#N/A</v>
      </c>
      <c r="F4672" s="52" t="e">
        <f t="shared" si="8071"/>
        <v>#N/A</v>
      </c>
      <c r="G4672" s="52" t="e">
        <f t="shared" si="8071"/>
        <v>#N/A</v>
      </c>
      <c r="H4672" s="52" t="e">
        <f t="shared" si="8071"/>
        <v>#N/A</v>
      </c>
      <c r="I4672" s="52" t="e">
        <f t="shared" si="8071"/>
        <v>#N/A</v>
      </c>
      <c r="J4672" s="52" t="e">
        <f t="shared" si="8071"/>
        <v>#N/A</v>
      </c>
      <c r="K4672" s="52" t="e">
        <f t="shared" si="8071"/>
        <v>#N/A</v>
      </c>
      <c r="L4672" s="52" t="e">
        <f t="shared" si="8071"/>
        <v>#N/A</v>
      </c>
      <c r="M4672" s="52" t="e">
        <f t="shared" si="8071"/>
        <v>#N/A</v>
      </c>
      <c r="N4672" s="52" t="e">
        <f t="shared" si="8071"/>
        <v>#N/A</v>
      </c>
      <c r="O4672" s="52" t="e">
        <f t="shared" si="8071"/>
        <v>#N/A</v>
      </c>
      <c r="P4672" s="52" t="e">
        <f t="shared" si="8071"/>
        <v>#N/A</v>
      </c>
      <c r="Q4672" s="52" t="e">
        <f t="shared" si="8071"/>
        <v>#N/A</v>
      </c>
      <c r="R4672" s="52" t="e">
        <f t="shared" si="8071"/>
        <v>#N/A</v>
      </c>
      <c r="S4672" s="52" t="e">
        <f t="shared" si="8071"/>
        <v>#N/A</v>
      </c>
      <c r="T4672" s="52" t="e">
        <f t="shared" si="8071"/>
        <v>#N/A</v>
      </c>
      <c r="U4672" s="52" t="e">
        <f t="shared" si="8071"/>
        <v>#N/A</v>
      </c>
      <c r="V4672" s="52" t="e">
        <f t="shared" si="8071"/>
        <v>#N/A</v>
      </c>
      <c r="W4672" s="52" t="e">
        <f t="shared" si="8071"/>
        <v>#N/A</v>
      </c>
      <c r="X4672" s="55" t="e">
        <f t="shared" si="8064"/>
        <v>#N/A</v>
      </c>
      <c r="Y4672" s="55" t="e">
        <f t="shared" si="8065"/>
        <v>#N/A</v>
      </c>
      <c r="Z4672" s="55" t="e">
        <f t="shared" ref="Z4672" si="8072">Z4671</f>
        <v>#N/A</v>
      </c>
      <c r="AA4672" s="55" t="e">
        <f t="shared" si="8067"/>
        <v>#N/A</v>
      </c>
      <c r="AB4672" s="336" t="e">
        <f t="shared" si="8068"/>
        <v>#N/A</v>
      </c>
      <c r="AC4672" s="223" t="e">
        <f ca="1">INDEX(FGA_COEFFS,1,1)+Z4672*INDEX(FGA_COEFFS,1,2)+Y4672*INDEX(FGA_COEFFS,1,3)+R4672*INDEX(FGA_COEFFS,1,4)+Q4671*INDEX(FGA_COEFFS,1,5)+S4672*INDEX(FGA_COEFFS,1,6)+T4671*INDEX(FGA_COEFFS,1,7)+M4671*INDEX(FGA_COEFFS,1,8)+Y4675*Y4677</f>
        <v>#N/A</v>
      </c>
      <c r="AD4672" s="223" t="e">
        <f ca="1">INDEX(THREEPTA_COEFFS,1,1)+AC4672*INDEX(THREEPTA_COEFFS,1,2)+J4672*INDEX(THREEPTA_COEFFS,1,3)+AA4672*INDEX(THREEPTA_COEFFS,1,4)+K4672*INDEX(THREEPTA_COEFFS,1,5)+L4671*INDEX(THREEPTA_COEFFS,1,6)+Z4675*Z4677</f>
        <v>#N/A</v>
      </c>
      <c r="AE4672" s="223" t="e">
        <f ca="1">INDEX(THREEPTPCT_COEFFS,1,1)+K4672*INDEX(THREEPTPCT_COEFFS,1,2)+L4671*INDEX(THREEPTPCT_COEFFS,1,3)+AA4675*AA4677</f>
        <v>#N/A</v>
      </c>
      <c r="AF4672" s="55" t="e">
        <f t="shared" ca="1" si="8069"/>
        <v>#N/A</v>
      </c>
      <c r="AG4672" s="223" t="e">
        <f ca="1">INDEX(TWOPTPCT_COEFFS,1,1)+AB4672*INDEX(TWOPTPCT_COEFFS,1,2)+I4671*INDEX(TWOPTPCT_COEFFS,1,3)+G4671*INDEX(TWOPTPCT_COEFFS,1,4)+L4671*INDEX(TWOPTPCT_COEFFS,1,5)+AB4675*AB4677</f>
        <v>#N/A</v>
      </c>
      <c r="AH4672" s="223" t="e">
        <f ca="1">INDEX(FTA_COEFFS,1,1)+O4672*INDEX(FTA_COEFFS,1,2)+N4671*INDEX(FTA_COEFFS,1,3)+(Q4672+R4672)*INDEX(FTA_COEFFS,1,4)+(Q4671+R4671)*INDEX(FTA_COEFFS,1,5)+M4671*INDEX(FTA_COEFFS,1,6)+AC4675*AC4677</f>
        <v>#N/A</v>
      </c>
      <c r="AI4672" s="223" t="e">
        <f ca="1">INDEX(FTPCT_COEFFS,1,1)+P4672*INDEX(FTPCT_COEFFS,1,2)+F4672*INDEX(FTPCT_COEFFS,1,3)+G4671*INDEX(FTPCT_COEFFS,1,4)+AD4675*AD4677</f>
        <v>#N/A</v>
      </c>
      <c r="AJ4672" s="338" t="e">
        <f t="shared" ca="1" si="8070"/>
        <v>#N/A</v>
      </c>
      <c r="AK4672" s="55"/>
      <c r="AL4672" s="55"/>
      <c r="AM4672" s="55"/>
      <c r="AN4672" s="55"/>
      <c r="AO4672" s="55"/>
      <c r="AP4672" s="55"/>
      <c r="AQ4672" s="55"/>
      <c r="AR4672" s="55"/>
    </row>
    <row r="4673" spans="1:45" x14ac:dyDescent="0.3">
      <c r="A4673" s="54" t="e">
        <f ca="1">IF(D4671&gt;(D4672+(AVERAGE(V4671,W4671)-AVERAGE(V4672,W4672))/2)+2.5,C4671,IF(D4672&gt;(D4671+(AVERAGE(V4672,W4672)-AVERAGE(V4671,W4671))/2)+2.5,C4672,"Close"))</f>
        <v>#N/A</v>
      </c>
      <c r="B4673" s="64" t="e">
        <f ca="1">IF(D4672&gt;D4671,C4672,C4671)</f>
        <v>#N/A</v>
      </c>
      <c r="D4673" s="56"/>
      <c r="X4673" s="55"/>
      <c r="Y4673" s="55"/>
      <c r="Z4673" s="55"/>
      <c r="AA4673" s="55"/>
      <c r="AB4673" s="55"/>
      <c r="AC4673" s="337"/>
      <c r="AD4673" s="337"/>
      <c r="AE4673" s="337"/>
      <c r="AF4673" s="337"/>
      <c r="AG4673" s="337"/>
      <c r="AH4673" s="337"/>
      <c r="AI4673" s="337"/>
      <c r="AJ4673" s="337"/>
      <c r="AK4673" s="337"/>
      <c r="AL4673" s="337"/>
      <c r="AM4673" s="55"/>
      <c r="AN4673" s="55"/>
      <c r="AO4673" s="55"/>
      <c r="AP4673" s="55"/>
      <c r="AQ4673" s="55"/>
      <c r="AR4673" s="55"/>
      <c r="AS4673" s="55"/>
    </row>
    <row r="4674" spans="1:45" x14ac:dyDescent="0.3">
      <c r="X4674" s="54" t="s">
        <v>1305</v>
      </c>
      <c r="Y4674" s="54" t="s">
        <v>128</v>
      </c>
      <c r="Z4674" s="54" t="s">
        <v>157</v>
      </c>
      <c r="AA4674" s="54" t="s">
        <v>151</v>
      </c>
      <c r="AB4674" s="54" t="s">
        <v>1327</v>
      </c>
      <c r="AC4674" s="54" t="s">
        <v>129</v>
      </c>
      <c r="AD4674" s="54" t="s">
        <v>116</v>
      </c>
      <c r="AE4674" s="54"/>
      <c r="AF4674" s="54"/>
      <c r="AG4674" s="54"/>
      <c r="AH4674" s="54"/>
      <c r="AI4674" s="54"/>
      <c r="AJ4674" s="54"/>
      <c r="AK4674" s="54"/>
      <c r="AL4674" s="54"/>
      <c r="AM4674" s="54"/>
      <c r="AN4674" s="54"/>
      <c r="AO4674" s="54"/>
      <c r="AP4674" s="54"/>
      <c r="AQ4674" s="54"/>
      <c r="AR4674" s="54"/>
      <c r="AS4674" s="54"/>
    </row>
    <row r="4675" spans="1:45" x14ac:dyDescent="0.3">
      <c r="X4675" s="54"/>
      <c r="Y4675" s="54">
        <f t="shared" ref="Y4675:AD4675" si="8073">Y4668</f>
        <v>6.4436999999999998</v>
      </c>
      <c r="Z4675" s="54">
        <f t="shared" si="8073"/>
        <v>4.9371</v>
      </c>
      <c r="AA4675" s="54">
        <f t="shared" si="8073"/>
        <v>11.350300000000001</v>
      </c>
      <c r="AB4675" s="54">
        <f t="shared" si="8073"/>
        <v>7.1900000000000006E-2</v>
      </c>
      <c r="AC4675" s="54">
        <f t="shared" si="8073"/>
        <v>6.2766000000000002</v>
      </c>
      <c r="AD4675" s="54">
        <f t="shared" si="8073"/>
        <v>11.042999999999999</v>
      </c>
      <c r="AE4675" s="54"/>
      <c r="AF4675" s="336"/>
      <c r="AG4675" s="336"/>
      <c r="AH4675" s="336"/>
      <c r="AI4675" s="54"/>
      <c r="AJ4675" s="54"/>
      <c r="AK4675" s="54"/>
      <c r="AL4675" s="54"/>
      <c r="AM4675" s="54"/>
      <c r="AN4675" s="54"/>
      <c r="AO4675" s="54"/>
      <c r="AP4675" s="54"/>
      <c r="AQ4675" s="54"/>
      <c r="AR4675" s="54"/>
      <c r="AS4675" s="54"/>
    </row>
    <row r="4676" spans="1:45" x14ac:dyDescent="0.3">
      <c r="D4676" s="56"/>
      <c r="X4676" s="336"/>
      <c r="Y4676" s="336">
        <f t="shared" ca="1" si="8061"/>
        <v>0.77209294641272463</v>
      </c>
      <c r="Z4676" s="336">
        <f t="shared" ca="1" si="8061"/>
        <v>-0.34837922059126913</v>
      </c>
      <c r="AA4676" s="336">
        <f t="shared" ca="1" si="8061"/>
        <v>2.8527487223750585E-2</v>
      </c>
      <c r="AB4676" s="336">
        <f t="shared" ca="1" si="8061"/>
        <v>0.5392038264796013</v>
      </c>
      <c r="AC4676" s="336">
        <f t="shared" ca="1" si="8061"/>
        <v>-0.75421963305150896</v>
      </c>
      <c r="AD4676" s="336">
        <f t="shared" ca="1" si="8061"/>
        <v>4.8139359162555545E-2</v>
      </c>
      <c r="AE4676" s="336"/>
      <c r="AF4676" s="336"/>
      <c r="AG4676" s="336"/>
      <c r="AH4676" s="336"/>
      <c r="AI4676" s="54"/>
      <c r="AJ4676" s="54"/>
      <c r="AK4676" s="54"/>
      <c r="AL4676" s="336"/>
      <c r="AM4676" s="336"/>
      <c r="AN4676" s="336"/>
      <c r="AO4676" s="336"/>
      <c r="AP4676" s="54"/>
      <c r="AQ4676" s="336"/>
      <c r="AR4676" s="336"/>
      <c r="AS4676" s="336"/>
    </row>
    <row r="4677" spans="1:45" x14ac:dyDescent="0.3">
      <c r="C4677" s="54"/>
      <c r="D4677" s="56"/>
      <c r="Y4677" s="336">
        <f t="shared" ca="1" si="8061"/>
        <v>-0.50882166016404118</v>
      </c>
      <c r="Z4677" s="336">
        <f t="shared" ca="1" si="8061"/>
        <v>0.57998855356522372</v>
      </c>
      <c r="AA4677" s="336">
        <f t="shared" ca="1" si="8061"/>
        <v>7.8274155197740031E-2</v>
      </c>
      <c r="AB4677" s="336">
        <f t="shared" ca="1" si="8061"/>
        <v>-8.9078707517690911E-2</v>
      </c>
      <c r="AC4677" s="336">
        <f t="shared" ca="1" si="8061"/>
        <v>0.95044390959227254</v>
      </c>
      <c r="AD4677" s="336">
        <f t="shared" ca="1" si="8061"/>
        <v>0.87491405271597811</v>
      </c>
      <c r="AE4677" s="55"/>
      <c r="AF4677" s="55"/>
      <c r="AG4677" s="55"/>
      <c r="AH4677" s="55"/>
      <c r="AI4677" s="55"/>
      <c r="AJ4677" s="55"/>
      <c r="AK4677" s="55"/>
      <c r="AL4677" s="55"/>
      <c r="AM4677" s="55"/>
      <c r="AN4677" s="55"/>
      <c r="AO4677" s="55"/>
      <c r="AP4677" s="55"/>
      <c r="AQ4677" s="55"/>
      <c r="AR4677" s="55"/>
      <c r="AS4677" s="55"/>
    </row>
    <row r="4678" spans="1:45" x14ac:dyDescent="0.3">
      <c r="B4678" s="54" t="s">
        <v>172</v>
      </c>
      <c r="C4678" s="53">
        <f>C4671</f>
        <v>0</v>
      </c>
      <c r="D4678" s="56" t="e">
        <f t="shared" ref="D4678:D4679" ca="1" si="8074">AJ4678</f>
        <v>#N/A</v>
      </c>
      <c r="E4678" s="52" t="e">
        <f t="shared" ref="E4678:W4678" si="8075">E4671</f>
        <v>#N/A</v>
      </c>
      <c r="F4678" s="52" t="e">
        <f t="shared" si="8075"/>
        <v>#N/A</v>
      </c>
      <c r="G4678" s="52" t="e">
        <f t="shared" si="8075"/>
        <v>#N/A</v>
      </c>
      <c r="H4678" s="52" t="e">
        <f t="shared" si="8075"/>
        <v>#N/A</v>
      </c>
      <c r="I4678" s="52" t="e">
        <f t="shared" si="8075"/>
        <v>#N/A</v>
      </c>
      <c r="J4678" s="52" t="e">
        <f t="shared" si="8075"/>
        <v>#N/A</v>
      </c>
      <c r="K4678" s="52" t="e">
        <f t="shared" si="8075"/>
        <v>#N/A</v>
      </c>
      <c r="L4678" s="52" t="e">
        <f t="shared" si="8075"/>
        <v>#N/A</v>
      </c>
      <c r="M4678" s="52" t="e">
        <f t="shared" si="8075"/>
        <v>#N/A</v>
      </c>
      <c r="N4678" s="52" t="e">
        <f t="shared" si="8075"/>
        <v>#N/A</v>
      </c>
      <c r="O4678" s="52" t="e">
        <f t="shared" si="8075"/>
        <v>#N/A</v>
      </c>
      <c r="P4678" s="52" t="e">
        <f t="shared" si="8075"/>
        <v>#N/A</v>
      </c>
      <c r="Q4678" s="52" t="e">
        <f t="shared" si="8075"/>
        <v>#N/A</v>
      </c>
      <c r="R4678" s="52" t="e">
        <f t="shared" si="8075"/>
        <v>#N/A</v>
      </c>
      <c r="S4678" s="52" t="e">
        <f t="shared" si="8075"/>
        <v>#N/A</v>
      </c>
      <c r="T4678" s="52" t="e">
        <f t="shared" si="8075"/>
        <v>#N/A</v>
      </c>
      <c r="U4678" s="52" t="e">
        <f t="shared" si="8075"/>
        <v>#N/A</v>
      </c>
      <c r="V4678" s="52" t="e">
        <f t="shared" si="8075"/>
        <v>#N/A</v>
      </c>
      <c r="W4678" s="52" t="e">
        <f t="shared" si="8075"/>
        <v>#N/A</v>
      </c>
      <c r="X4678" s="55" t="e">
        <f t="shared" ref="X4678:X4679" si="8076">(H4678-(O4678*P4678)/100-3*(J4678*K4678)/100)/2</f>
        <v>#N/A</v>
      </c>
      <c r="Y4678" s="55" t="e">
        <f t="shared" ref="Y4678:Y4679" si="8077">SUM(X4678,(J4678*K4678/100))/(F4678/100)</f>
        <v>#N/A</v>
      </c>
      <c r="Z4678" s="55" t="e">
        <f t="shared" ref="Z4678" si="8078">U4678*0.5+U4679*0.5</f>
        <v>#N/A</v>
      </c>
      <c r="AA4678" s="55" t="e">
        <f t="shared" ref="AA4678:AA4679" si="8079">J4678/Y4678</f>
        <v>#N/A</v>
      </c>
      <c r="AB4678" s="336" t="e">
        <f t="shared" ref="AB4678:AB4679" si="8080">X4678/(Y4678-J4678)</f>
        <v>#N/A</v>
      </c>
      <c r="AC4678" s="223" t="e">
        <f ca="1">INDEX(FGA_COEFFS,1,1)+Z4678*INDEX(FGA_COEFFS,1,2)+Y4678*INDEX(FGA_COEFFS,1,3)+R4678*INDEX(FGA_COEFFS,1,4)+Q4679*INDEX(FGA_COEFFS,1,5)+S4678*INDEX(FGA_COEFFS,1,6)+T4679*INDEX(FGA_COEFFS,1,7)+M4679*INDEX(FGA_COEFFS,1,8)+Y4682*Y4683</f>
        <v>#N/A</v>
      </c>
      <c r="AD4678" s="223" t="e">
        <f ca="1">INDEX(THREEPTA_COEFFS,1,1)+AC4678*INDEX(THREEPTA_COEFFS,1,2)+J4678*INDEX(THREEPTA_COEFFS,1,3)+AA4678*INDEX(THREEPTA_COEFFS,1,4)+K4678*INDEX(THREEPTA_COEFFS,1,5)+L4679*INDEX(THREEPTA_COEFFS,1,6)+Z4682*Z4683</f>
        <v>#N/A</v>
      </c>
      <c r="AE4678" s="223" t="e">
        <f ca="1">INDEX(THREEPTPCT_COEFFS,1,1)+K4678*INDEX(THREEPTPCT_COEFFS,1,2)+L4679*INDEX(THREEPTPCT_COEFFS,1,3)+AA4682*AA4683</f>
        <v>#N/A</v>
      </c>
      <c r="AF4678" s="55" t="e">
        <f t="shared" ref="AF4678:AF4679" ca="1" si="8081">AC4678-AD4678</f>
        <v>#N/A</v>
      </c>
      <c r="AG4678" s="223" t="e">
        <f ca="1">INDEX(TWOPTPCT_COEFFS,1,1)+AB4678*INDEX(TWOPTPCT_COEFFS,1,2)+I4679*INDEX(TWOPTPCT_COEFFS,1,3)+G4679*INDEX(TWOPTPCT_COEFFS,1,4)+L4679*INDEX(TWOPTPCT_COEFFS,1,5)+AB4682*AB4683</f>
        <v>#N/A</v>
      </c>
      <c r="AH4678" s="223" t="e">
        <f ca="1">INDEX(FTA_COEFFS,1,1)+O4678*INDEX(FTA_COEFFS,1,2)+N4679*INDEX(FTA_COEFFS,1,3)+(Q4678+R4678)*INDEX(FTA_COEFFS,1,4)+(Q4679+R4679)*INDEX(FTA_COEFFS,1,5)+M4679*INDEX(FTA_COEFFS,1,6)+AC4682*AC4683</f>
        <v>#N/A</v>
      </c>
      <c r="AI4678" s="223" t="e">
        <f ca="1">INDEX(FTPCT_COEFFS,1,1)+P4678*INDEX(FTPCT_COEFFS,1,2)+F4678*INDEX(FTPCT_COEFFS,1,3)+G4679*INDEX(FTPCT_COEFFS,1,4)+AD4682*AD4683</f>
        <v>#N/A</v>
      </c>
      <c r="AJ4678" s="338" t="e">
        <f t="shared" ref="AJ4678:AJ4679" ca="1" si="8082">AD4678*AE4678/100+AF4678*AG4678+AH4678*AI4678/100</f>
        <v>#N/A</v>
      </c>
      <c r="AK4678" s="55"/>
      <c r="AL4678" s="55"/>
      <c r="AM4678" s="55"/>
      <c r="AN4678" s="55"/>
      <c r="AO4678" s="55"/>
      <c r="AP4678" s="55"/>
      <c r="AQ4678" s="55"/>
      <c r="AR4678" s="55"/>
    </row>
    <row r="4679" spans="1:45" x14ac:dyDescent="0.3">
      <c r="B4679" s="54" t="s">
        <v>175</v>
      </c>
      <c r="C4679" s="54">
        <f>C4672</f>
        <v>0</v>
      </c>
      <c r="D4679" s="56" t="e">
        <f t="shared" ca="1" si="8074"/>
        <v>#N/A</v>
      </c>
      <c r="E4679" s="52" t="e">
        <f t="shared" ref="E4679:W4679" si="8083">E4672</f>
        <v>#N/A</v>
      </c>
      <c r="F4679" s="52" t="e">
        <f t="shared" si="8083"/>
        <v>#N/A</v>
      </c>
      <c r="G4679" s="52" t="e">
        <f t="shared" si="8083"/>
        <v>#N/A</v>
      </c>
      <c r="H4679" s="52" t="e">
        <f t="shared" si="8083"/>
        <v>#N/A</v>
      </c>
      <c r="I4679" s="52" t="e">
        <f t="shared" si="8083"/>
        <v>#N/A</v>
      </c>
      <c r="J4679" s="52" t="e">
        <f t="shared" si="8083"/>
        <v>#N/A</v>
      </c>
      <c r="K4679" s="52" t="e">
        <f t="shared" si="8083"/>
        <v>#N/A</v>
      </c>
      <c r="L4679" s="52" t="e">
        <f t="shared" si="8083"/>
        <v>#N/A</v>
      </c>
      <c r="M4679" s="52" t="e">
        <f t="shared" si="8083"/>
        <v>#N/A</v>
      </c>
      <c r="N4679" s="52" t="e">
        <f t="shared" si="8083"/>
        <v>#N/A</v>
      </c>
      <c r="O4679" s="52" t="e">
        <f t="shared" si="8083"/>
        <v>#N/A</v>
      </c>
      <c r="P4679" s="52" t="e">
        <f t="shared" si="8083"/>
        <v>#N/A</v>
      </c>
      <c r="Q4679" s="52" t="e">
        <f t="shared" si="8083"/>
        <v>#N/A</v>
      </c>
      <c r="R4679" s="52" t="e">
        <f t="shared" si="8083"/>
        <v>#N/A</v>
      </c>
      <c r="S4679" s="52" t="e">
        <f t="shared" si="8083"/>
        <v>#N/A</v>
      </c>
      <c r="T4679" s="52" t="e">
        <f t="shared" si="8083"/>
        <v>#N/A</v>
      </c>
      <c r="U4679" s="52" t="e">
        <f t="shared" si="8083"/>
        <v>#N/A</v>
      </c>
      <c r="V4679" s="52" t="e">
        <f t="shared" si="8083"/>
        <v>#N/A</v>
      </c>
      <c r="W4679" s="52" t="e">
        <f t="shared" si="8083"/>
        <v>#N/A</v>
      </c>
      <c r="X4679" s="55" t="e">
        <f t="shared" si="8076"/>
        <v>#N/A</v>
      </c>
      <c r="Y4679" s="55" t="e">
        <f t="shared" si="8077"/>
        <v>#N/A</v>
      </c>
      <c r="Z4679" s="55" t="e">
        <f t="shared" ref="Z4679" si="8084">Z4678</f>
        <v>#N/A</v>
      </c>
      <c r="AA4679" s="55" t="e">
        <f t="shared" si="8079"/>
        <v>#N/A</v>
      </c>
      <c r="AB4679" s="336" t="e">
        <f t="shared" si="8080"/>
        <v>#N/A</v>
      </c>
      <c r="AC4679" s="223" t="e">
        <f ca="1">INDEX(FGA_COEFFS,1,1)+Z4679*INDEX(FGA_COEFFS,1,2)+Y4679*INDEX(FGA_COEFFS,1,3)+R4679*INDEX(FGA_COEFFS,1,4)+Q4678*INDEX(FGA_COEFFS,1,5)+S4679*INDEX(FGA_COEFFS,1,6)+T4678*INDEX(FGA_COEFFS,1,7)+M4678*INDEX(FGA_COEFFS,1,8)+Y4682*Y4684</f>
        <v>#N/A</v>
      </c>
      <c r="AD4679" s="223" t="e">
        <f ca="1">INDEX(THREEPTA_COEFFS,1,1)+AC4679*INDEX(THREEPTA_COEFFS,1,2)+J4679*INDEX(THREEPTA_COEFFS,1,3)+AA4679*INDEX(THREEPTA_COEFFS,1,4)+K4679*INDEX(THREEPTA_COEFFS,1,5)+L4678*INDEX(THREEPTA_COEFFS,1,6)+Z4682*Z4684</f>
        <v>#N/A</v>
      </c>
      <c r="AE4679" s="223" t="e">
        <f ca="1">INDEX(THREEPTPCT_COEFFS,1,1)+K4679*INDEX(THREEPTPCT_COEFFS,1,2)+L4678*INDEX(THREEPTPCT_COEFFS,1,3)+AA4682*AA4684</f>
        <v>#N/A</v>
      </c>
      <c r="AF4679" s="55" t="e">
        <f t="shared" ca="1" si="8081"/>
        <v>#N/A</v>
      </c>
      <c r="AG4679" s="223" t="e">
        <f ca="1">INDEX(TWOPTPCT_COEFFS,1,1)+AB4679*INDEX(TWOPTPCT_COEFFS,1,2)+I4678*INDEX(TWOPTPCT_COEFFS,1,3)+G4678*INDEX(TWOPTPCT_COEFFS,1,4)+L4678*INDEX(TWOPTPCT_COEFFS,1,5)+AB4682*AB4684</f>
        <v>#N/A</v>
      </c>
      <c r="AH4679" s="223" t="e">
        <f ca="1">INDEX(FTA_COEFFS,1,1)+O4679*INDEX(FTA_COEFFS,1,2)+N4678*INDEX(FTA_COEFFS,1,3)+(Q4679+R4679)*INDEX(FTA_COEFFS,1,4)+(Q4678+R4678)*INDEX(FTA_COEFFS,1,5)+M4678*INDEX(FTA_COEFFS,1,6)+AC4682*AC4684</f>
        <v>#N/A</v>
      </c>
      <c r="AI4679" s="223" t="e">
        <f ca="1">INDEX(FTPCT_COEFFS,1,1)+P4679*INDEX(FTPCT_COEFFS,1,2)+F4679*INDEX(FTPCT_COEFFS,1,3)+G4678*INDEX(FTPCT_COEFFS,1,4)+AD4682*AD4684</f>
        <v>#N/A</v>
      </c>
      <c r="AJ4679" s="338" t="e">
        <f t="shared" ca="1" si="8082"/>
        <v>#N/A</v>
      </c>
      <c r="AK4679" s="55"/>
      <c r="AL4679" s="55"/>
      <c r="AM4679" s="55"/>
      <c r="AN4679" s="55"/>
      <c r="AO4679" s="55"/>
      <c r="AP4679" s="55"/>
      <c r="AQ4679" s="55"/>
      <c r="AR4679" s="55"/>
    </row>
    <row r="4680" spans="1:45" x14ac:dyDescent="0.3">
      <c r="A4680" s="54" t="e">
        <f ca="1">IF(D4678&gt;(D4679+(AVERAGE(V4678,W4678)-AVERAGE(V4679,W4679))/2)+2.5,C4678,IF(D4679&gt;(D4678+(AVERAGE(V4679,W4679)-AVERAGE(V4678,W4678))/2)+2.5,C4679,"Close"))</f>
        <v>#N/A</v>
      </c>
      <c r="B4680" s="64" t="e">
        <f ca="1">IF(D4679&gt;D4678,C4679,C4678)</f>
        <v>#N/A</v>
      </c>
      <c r="D4680" s="56"/>
      <c r="X4680" s="55"/>
      <c r="Y4680" s="55"/>
      <c r="Z4680" s="55"/>
      <c r="AA4680" s="55"/>
      <c r="AB4680" s="55"/>
      <c r="AC4680" s="337"/>
      <c r="AD4680" s="337"/>
      <c r="AE4680" s="337"/>
      <c r="AF4680" s="337"/>
      <c r="AG4680" s="337"/>
      <c r="AH4680" s="337"/>
      <c r="AI4680" s="337"/>
      <c r="AJ4680" s="337"/>
      <c r="AK4680" s="337"/>
      <c r="AL4680" s="337"/>
      <c r="AM4680" s="55"/>
      <c r="AN4680" s="55"/>
      <c r="AO4680" s="55"/>
      <c r="AP4680" s="55"/>
      <c r="AQ4680" s="55"/>
      <c r="AR4680" s="55"/>
      <c r="AS4680" s="55"/>
    </row>
    <row r="4681" spans="1:45" x14ac:dyDescent="0.3">
      <c r="X4681" s="54" t="s">
        <v>1305</v>
      </c>
      <c r="Y4681" s="54" t="s">
        <v>128</v>
      </c>
      <c r="Z4681" s="54" t="s">
        <v>157</v>
      </c>
      <c r="AA4681" s="54" t="s">
        <v>151</v>
      </c>
      <c r="AB4681" s="54" t="s">
        <v>1327</v>
      </c>
      <c r="AC4681" s="54" t="s">
        <v>129</v>
      </c>
      <c r="AD4681" s="54" t="s">
        <v>116</v>
      </c>
      <c r="AE4681" s="54"/>
      <c r="AF4681" s="54"/>
      <c r="AG4681" s="54"/>
      <c r="AH4681" s="54"/>
      <c r="AI4681" s="54"/>
      <c r="AJ4681" s="54"/>
      <c r="AK4681" s="54"/>
      <c r="AL4681" s="54"/>
      <c r="AM4681" s="54"/>
      <c r="AN4681" s="54"/>
      <c r="AO4681" s="54"/>
      <c r="AP4681" s="54"/>
      <c r="AQ4681" s="54"/>
      <c r="AR4681" s="54"/>
      <c r="AS4681" s="54"/>
    </row>
    <row r="4682" spans="1:45" x14ac:dyDescent="0.3">
      <c r="X4682" s="54"/>
      <c r="Y4682" s="54">
        <f t="shared" ref="Y4682:AD4682" si="8085">Y4675</f>
        <v>6.4436999999999998</v>
      </c>
      <c r="Z4682" s="54">
        <f t="shared" si="8085"/>
        <v>4.9371</v>
      </c>
      <c r="AA4682" s="54">
        <f t="shared" si="8085"/>
        <v>11.350300000000001</v>
      </c>
      <c r="AB4682" s="54">
        <f t="shared" si="8085"/>
        <v>7.1900000000000006E-2</v>
      </c>
      <c r="AC4682" s="54">
        <f t="shared" si="8085"/>
        <v>6.2766000000000002</v>
      </c>
      <c r="AD4682" s="54">
        <f t="shared" si="8085"/>
        <v>11.042999999999999</v>
      </c>
      <c r="AE4682" s="54"/>
      <c r="AF4682" s="336"/>
      <c r="AG4682" s="336"/>
      <c r="AH4682" s="336"/>
      <c r="AI4682" s="54"/>
      <c r="AJ4682" s="54"/>
      <c r="AK4682" s="54"/>
      <c r="AL4682" s="54"/>
      <c r="AM4682" s="54"/>
      <c r="AN4682" s="54"/>
      <c r="AO4682" s="54"/>
      <c r="AP4682" s="54"/>
      <c r="AQ4682" s="54"/>
      <c r="AR4682" s="54"/>
      <c r="AS4682" s="54"/>
    </row>
    <row r="4683" spans="1:45" x14ac:dyDescent="0.3">
      <c r="D4683" s="56"/>
      <c r="X4683" s="336"/>
      <c r="Y4683" s="336">
        <f t="shared" ca="1" si="8061"/>
        <v>0.59209700648364449</v>
      </c>
      <c r="Z4683" s="336">
        <f t="shared" ca="1" si="8061"/>
        <v>7.8917209501257995E-2</v>
      </c>
      <c r="AA4683" s="336">
        <f t="shared" ca="1" si="8061"/>
        <v>-1.3652136746761629</v>
      </c>
      <c r="AB4683" s="336">
        <f t="shared" ca="1" si="8061"/>
        <v>0.8168616832707315</v>
      </c>
      <c r="AC4683" s="336">
        <f t="shared" ca="1" si="8061"/>
        <v>1.1732510843085897</v>
      </c>
      <c r="AD4683" s="336">
        <f t="shared" ca="1" si="8061"/>
        <v>-1.2147152030109926E-2</v>
      </c>
      <c r="AE4683" s="336"/>
      <c r="AF4683" s="336"/>
      <c r="AG4683" s="336"/>
      <c r="AH4683" s="336"/>
      <c r="AI4683" s="54"/>
      <c r="AJ4683" s="54"/>
      <c r="AK4683" s="54"/>
      <c r="AL4683" s="336"/>
      <c r="AM4683" s="336"/>
      <c r="AN4683" s="336"/>
      <c r="AO4683" s="336"/>
      <c r="AP4683" s="54"/>
      <c r="AQ4683" s="336"/>
      <c r="AR4683" s="336"/>
      <c r="AS4683" s="336"/>
    </row>
    <row r="4684" spans="1:45" x14ac:dyDescent="0.3">
      <c r="C4684" s="54"/>
      <c r="D4684" s="56"/>
      <c r="Y4684" s="336">
        <f t="shared" ca="1" si="8061"/>
        <v>-0.97875481209020854</v>
      </c>
      <c r="Z4684" s="336">
        <f t="shared" ca="1" si="8061"/>
        <v>-1.4969628947977673E-3</v>
      </c>
      <c r="AA4684" s="336">
        <f t="shared" ca="1" si="8061"/>
        <v>-0.37696328443995836</v>
      </c>
      <c r="AB4684" s="336">
        <f t="shared" ca="1" si="8061"/>
        <v>-0.65039188078826393</v>
      </c>
      <c r="AC4684" s="336">
        <f t="shared" ca="1" si="8061"/>
        <v>2.7243003193511747E-3</v>
      </c>
      <c r="AD4684" s="336">
        <f t="shared" ca="1" si="8061"/>
        <v>1.4073371345150876</v>
      </c>
      <c r="AE4684" s="55"/>
      <c r="AF4684" s="55"/>
      <c r="AG4684" s="55"/>
      <c r="AH4684" s="55"/>
      <c r="AI4684" s="55"/>
      <c r="AJ4684" s="55"/>
      <c r="AK4684" s="55"/>
      <c r="AL4684" s="55"/>
      <c r="AM4684" s="55"/>
      <c r="AN4684" s="55"/>
      <c r="AO4684" s="55"/>
      <c r="AP4684" s="55"/>
      <c r="AQ4684" s="55"/>
      <c r="AR4684" s="55"/>
      <c r="AS4684" s="55"/>
    </row>
    <row r="4685" spans="1:45" x14ac:dyDescent="0.3">
      <c r="B4685" s="54" t="s">
        <v>172</v>
      </c>
      <c r="C4685" s="53">
        <f>C4678</f>
        <v>0</v>
      </c>
      <c r="D4685" s="56" t="e">
        <f t="shared" ref="D4685:D4686" ca="1" si="8086">AJ4685</f>
        <v>#N/A</v>
      </c>
      <c r="E4685" s="52" t="e">
        <f t="shared" ref="E4685:W4685" si="8087">E4678</f>
        <v>#N/A</v>
      </c>
      <c r="F4685" s="52" t="e">
        <f t="shared" si="8087"/>
        <v>#N/A</v>
      </c>
      <c r="G4685" s="52" t="e">
        <f t="shared" si="8087"/>
        <v>#N/A</v>
      </c>
      <c r="H4685" s="52" t="e">
        <f t="shared" si="8087"/>
        <v>#N/A</v>
      </c>
      <c r="I4685" s="52" t="e">
        <f t="shared" si="8087"/>
        <v>#N/A</v>
      </c>
      <c r="J4685" s="52" t="e">
        <f t="shared" si="8087"/>
        <v>#N/A</v>
      </c>
      <c r="K4685" s="52" t="e">
        <f t="shared" si="8087"/>
        <v>#N/A</v>
      </c>
      <c r="L4685" s="52" t="e">
        <f t="shared" si="8087"/>
        <v>#N/A</v>
      </c>
      <c r="M4685" s="52" t="e">
        <f t="shared" si="8087"/>
        <v>#N/A</v>
      </c>
      <c r="N4685" s="52" t="e">
        <f t="shared" si="8087"/>
        <v>#N/A</v>
      </c>
      <c r="O4685" s="52" t="e">
        <f t="shared" si="8087"/>
        <v>#N/A</v>
      </c>
      <c r="P4685" s="52" t="e">
        <f t="shared" si="8087"/>
        <v>#N/A</v>
      </c>
      <c r="Q4685" s="52" t="e">
        <f t="shared" si="8087"/>
        <v>#N/A</v>
      </c>
      <c r="R4685" s="52" t="e">
        <f t="shared" si="8087"/>
        <v>#N/A</v>
      </c>
      <c r="S4685" s="52" t="e">
        <f t="shared" si="8087"/>
        <v>#N/A</v>
      </c>
      <c r="T4685" s="52" t="e">
        <f t="shared" si="8087"/>
        <v>#N/A</v>
      </c>
      <c r="U4685" s="52" t="e">
        <f t="shared" si="8087"/>
        <v>#N/A</v>
      </c>
      <c r="V4685" s="52" t="e">
        <f t="shared" si="8087"/>
        <v>#N/A</v>
      </c>
      <c r="W4685" s="52" t="e">
        <f t="shared" si="8087"/>
        <v>#N/A</v>
      </c>
      <c r="X4685" s="55" t="e">
        <f t="shared" ref="X4685:X4686" si="8088">(H4685-(O4685*P4685)/100-3*(J4685*K4685)/100)/2</f>
        <v>#N/A</v>
      </c>
      <c r="Y4685" s="55" t="e">
        <f t="shared" ref="Y4685:Y4686" si="8089">SUM(X4685,(J4685*K4685/100))/(F4685/100)</f>
        <v>#N/A</v>
      </c>
      <c r="Z4685" s="55" t="e">
        <f t="shared" ref="Z4685" si="8090">U4685*0.5+U4686*0.5</f>
        <v>#N/A</v>
      </c>
      <c r="AA4685" s="55" t="e">
        <f t="shared" ref="AA4685:AA4686" si="8091">J4685/Y4685</f>
        <v>#N/A</v>
      </c>
      <c r="AB4685" s="336" t="e">
        <f t="shared" ref="AB4685:AB4686" si="8092">X4685/(Y4685-J4685)</f>
        <v>#N/A</v>
      </c>
      <c r="AC4685" s="223" t="e">
        <f ca="1">INDEX(FGA_COEFFS,1,1)+Z4685*INDEX(FGA_COEFFS,1,2)+Y4685*INDEX(FGA_COEFFS,1,3)+R4685*INDEX(FGA_COEFFS,1,4)+Q4686*INDEX(FGA_COEFFS,1,5)+S4685*INDEX(FGA_COEFFS,1,6)+T4686*INDEX(FGA_COEFFS,1,7)+M4686*INDEX(FGA_COEFFS,1,8)+Y4689*Y4690</f>
        <v>#N/A</v>
      </c>
      <c r="AD4685" s="223" t="e">
        <f ca="1">INDEX(THREEPTA_COEFFS,1,1)+AC4685*INDEX(THREEPTA_COEFFS,1,2)+J4685*INDEX(THREEPTA_COEFFS,1,3)+AA4685*INDEX(THREEPTA_COEFFS,1,4)+K4685*INDEX(THREEPTA_COEFFS,1,5)+L4686*INDEX(THREEPTA_COEFFS,1,6)+Z4689*Z4690</f>
        <v>#N/A</v>
      </c>
      <c r="AE4685" s="223" t="e">
        <f ca="1">INDEX(THREEPTPCT_COEFFS,1,1)+K4685*INDEX(THREEPTPCT_COEFFS,1,2)+L4686*INDEX(THREEPTPCT_COEFFS,1,3)+AA4689*AA4690</f>
        <v>#N/A</v>
      </c>
      <c r="AF4685" s="55" t="e">
        <f t="shared" ref="AF4685:AF4686" ca="1" si="8093">AC4685-AD4685</f>
        <v>#N/A</v>
      </c>
      <c r="AG4685" s="223" t="e">
        <f ca="1">INDEX(TWOPTPCT_COEFFS,1,1)+AB4685*INDEX(TWOPTPCT_COEFFS,1,2)+I4686*INDEX(TWOPTPCT_COEFFS,1,3)+G4686*INDEX(TWOPTPCT_COEFFS,1,4)+L4686*INDEX(TWOPTPCT_COEFFS,1,5)+AB4689*AB4690</f>
        <v>#N/A</v>
      </c>
      <c r="AH4685" s="223" t="e">
        <f ca="1">INDEX(FTA_COEFFS,1,1)+O4685*INDEX(FTA_COEFFS,1,2)+N4686*INDEX(FTA_COEFFS,1,3)+(Q4685+R4685)*INDEX(FTA_COEFFS,1,4)+(Q4686+R4686)*INDEX(FTA_COEFFS,1,5)+M4686*INDEX(FTA_COEFFS,1,6)+AC4689*AC4690</f>
        <v>#N/A</v>
      </c>
      <c r="AI4685" s="223" t="e">
        <f ca="1">INDEX(FTPCT_COEFFS,1,1)+P4685*INDEX(FTPCT_COEFFS,1,2)+F4685*INDEX(FTPCT_COEFFS,1,3)+G4686*INDEX(FTPCT_COEFFS,1,4)+AD4689*AD4690</f>
        <v>#N/A</v>
      </c>
      <c r="AJ4685" s="338" t="e">
        <f t="shared" ref="AJ4685:AJ4686" ca="1" si="8094">AD4685*AE4685/100+AF4685*AG4685+AH4685*AI4685/100</f>
        <v>#N/A</v>
      </c>
      <c r="AK4685" s="55"/>
      <c r="AL4685" s="55"/>
      <c r="AM4685" s="55"/>
      <c r="AN4685" s="55"/>
      <c r="AO4685" s="55"/>
      <c r="AP4685" s="55"/>
      <c r="AQ4685" s="55"/>
      <c r="AR4685" s="55"/>
    </row>
    <row r="4686" spans="1:45" x14ac:dyDescent="0.3">
      <c r="B4686" s="54" t="s">
        <v>175</v>
      </c>
      <c r="C4686" s="54">
        <f>C4679</f>
        <v>0</v>
      </c>
      <c r="D4686" s="56" t="e">
        <f t="shared" ca="1" si="8086"/>
        <v>#N/A</v>
      </c>
      <c r="E4686" s="52" t="e">
        <f t="shared" ref="E4686:W4686" si="8095">E4679</f>
        <v>#N/A</v>
      </c>
      <c r="F4686" s="52" t="e">
        <f t="shared" si="8095"/>
        <v>#N/A</v>
      </c>
      <c r="G4686" s="52" t="e">
        <f t="shared" si="8095"/>
        <v>#N/A</v>
      </c>
      <c r="H4686" s="52" t="e">
        <f t="shared" si="8095"/>
        <v>#N/A</v>
      </c>
      <c r="I4686" s="52" t="e">
        <f t="shared" si="8095"/>
        <v>#N/A</v>
      </c>
      <c r="J4686" s="52" t="e">
        <f t="shared" si="8095"/>
        <v>#N/A</v>
      </c>
      <c r="K4686" s="52" t="e">
        <f t="shared" si="8095"/>
        <v>#N/A</v>
      </c>
      <c r="L4686" s="52" t="e">
        <f t="shared" si="8095"/>
        <v>#N/A</v>
      </c>
      <c r="M4686" s="52" t="e">
        <f t="shared" si="8095"/>
        <v>#N/A</v>
      </c>
      <c r="N4686" s="52" t="e">
        <f t="shared" si="8095"/>
        <v>#N/A</v>
      </c>
      <c r="O4686" s="52" t="e">
        <f t="shared" si="8095"/>
        <v>#N/A</v>
      </c>
      <c r="P4686" s="52" t="e">
        <f t="shared" si="8095"/>
        <v>#N/A</v>
      </c>
      <c r="Q4686" s="52" t="e">
        <f t="shared" si="8095"/>
        <v>#N/A</v>
      </c>
      <c r="R4686" s="52" t="e">
        <f t="shared" si="8095"/>
        <v>#N/A</v>
      </c>
      <c r="S4686" s="52" t="e">
        <f t="shared" si="8095"/>
        <v>#N/A</v>
      </c>
      <c r="T4686" s="52" t="e">
        <f t="shared" si="8095"/>
        <v>#N/A</v>
      </c>
      <c r="U4686" s="52" t="e">
        <f t="shared" si="8095"/>
        <v>#N/A</v>
      </c>
      <c r="V4686" s="52" t="e">
        <f t="shared" si="8095"/>
        <v>#N/A</v>
      </c>
      <c r="W4686" s="52" t="e">
        <f t="shared" si="8095"/>
        <v>#N/A</v>
      </c>
      <c r="X4686" s="55" t="e">
        <f t="shared" si="8088"/>
        <v>#N/A</v>
      </c>
      <c r="Y4686" s="55" t="e">
        <f t="shared" si="8089"/>
        <v>#N/A</v>
      </c>
      <c r="Z4686" s="55" t="e">
        <f t="shared" ref="Z4686" si="8096">Z4685</f>
        <v>#N/A</v>
      </c>
      <c r="AA4686" s="55" t="e">
        <f t="shared" si="8091"/>
        <v>#N/A</v>
      </c>
      <c r="AB4686" s="336" t="e">
        <f t="shared" si="8092"/>
        <v>#N/A</v>
      </c>
      <c r="AC4686" s="223" t="e">
        <f ca="1">INDEX(FGA_COEFFS,1,1)+Z4686*INDEX(FGA_COEFFS,1,2)+Y4686*INDEX(FGA_COEFFS,1,3)+R4686*INDEX(FGA_COEFFS,1,4)+Q4685*INDEX(FGA_COEFFS,1,5)+S4686*INDEX(FGA_COEFFS,1,6)+T4685*INDEX(FGA_COEFFS,1,7)+M4685*INDEX(FGA_COEFFS,1,8)+Y4689*Y4691</f>
        <v>#N/A</v>
      </c>
      <c r="AD4686" s="223" t="e">
        <f ca="1">INDEX(THREEPTA_COEFFS,1,1)+AC4686*INDEX(THREEPTA_COEFFS,1,2)+J4686*INDEX(THREEPTA_COEFFS,1,3)+AA4686*INDEX(THREEPTA_COEFFS,1,4)+K4686*INDEX(THREEPTA_COEFFS,1,5)+L4685*INDEX(THREEPTA_COEFFS,1,6)+Z4689*Z4691</f>
        <v>#N/A</v>
      </c>
      <c r="AE4686" s="223" t="e">
        <f ca="1">INDEX(THREEPTPCT_COEFFS,1,1)+K4686*INDEX(THREEPTPCT_COEFFS,1,2)+L4685*INDEX(THREEPTPCT_COEFFS,1,3)+AA4689*AA4691</f>
        <v>#N/A</v>
      </c>
      <c r="AF4686" s="55" t="e">
        <f t="shared" ca="1" si="8093"/>
        <v>#N/A</v>
      </c>
      <c r="AG4686" s="223" t="e">
        <f ca="1">INDEX(TWOPTPCT_COEFFS,1,1)+AB4686*INDEX(TWOPTPCT_COEFFS,1,2)+I4685*INDEX(TWOPTPCT_COEFFS,1,3)+G4685*INDEX(TWOPTPCT_COEFFS,1,4)+L4685*INDEX(TWOPTPCT_COEFFS,1,5)+AB4689*AB4691</f>
        <v>#N/A</v>
      </c>
      <c r="AH4686" s="223" t="e">
        <f ca="1">INDEX(FTA_COEFFS,1,1)+O4686*INDEX(FTA_COEFFS,1,2)+N4685*INDEX(FTA_COEFFS,1,3)+(Q4686+R4686)*INDEX(FTA_COEFFS,1,4)+(Q4685+R4685)*INDEX(FTA_COEFFS,1,5)+M4685*INDEX(FTA_COEFFS,1,6)+AC4689*AC4691</f>
        <v>#N/A</v>
      </c>
      <c r="AI4686" s="223" t="e">
        <f ca="1">INDEX(FTPCT_COEFFS,1,1)+P4686*INDEX(FTPCT_COEFFS,1,2)+F4686*INDEX(FTPCT_COEFFS,1,3)+G4685*INDEX(FTPCT_COEFFS,1,4)+AD4689*AD4691</f>
        <v>#N/A</v>
      </c>
      <c r="AJ4686" s="338" t="e">
        <f t="shared" ca="1" si="8094"/>
        <v>#N/A</v>
      </c>
      <c r="AK4686" s="55"/>
      <c r="AL4686" s="55"/>
      <c r="AM4686" s="55"/>
      <c r="AN4686" s="55"/>
      <c r="AO4686" s="55"/>
      <c r="AP4686" s="55"/>
      <c r="AQ4686" s="55"/>
      <c r="AR4686" s="55"/>
    </row>
    <row r="4687" spans="1:45" x14ac:dyDescent="0.3">
      <c r="A4687" s="54" t="e">
        <f ca="1">IF(D4685&gt;(D4686+(AVERAGE(V4685,W4685)-AVERAGE(V4686,W4686))/2)+2.5,C4685,IF(D4686&gt;(D4685+(AVERAGE(V4686,W4686)-AVERAGE(V4685,W4685))/2)+2.5,C4686,"Close"))</f>
        <v>#N/A</v>
      </c>
      <c r="B4687" s="64" t="e">
        <f ca="1">IF(D4686&gt;D4685,C4686,C4685)</f>
        <v>#N/A</v>
      </c>
      <c r="D4687" s="56"/>
      <c r="X4687" s="55"/>
      <c r="Y4687" s="55"/>
      <c r="Z4687" s="55"/>
      <c r="AA4687" s="55"/>
      <c r="AB4687" s="55"/>
      <c r="AC4687" s="337"/>
      <c r="AD4687" s="337"/>
      <c r="AE4687" s="337"/>
      <c r="AF4687" s="337"/>
      <c r="AG4687" s="337"/>
      <c r="AH4687" s="337"/>
      <c r="AI4687" s="337"/>
      <c r="AJ4687" s="337"/>
      <c r="AK4687" s="337"/>
      <c r="AL4687" s="337"/>
      <c r="AM4687" s="55"/>
      <c r="AN4687" s="55"/>
      <c r="AO4687" s="55"/>
      <c r="AP4687" s="55"/>
      <c r="AQ4687" s="55"/>
      <c r="AR4687" s="55"/>
      <c r="AS4687" s="55"/>
    </row>
    <row r="4688" spans="1:45" x14ac:dyDescent="0.3">
      <c r="X4688" s="54" t="s">
        <v>1305</v>
      </c>
      <c r="Y4688" s="54" t="s">
        <v>128</v>
      </c>
      <c r="Z4688" s="54" t="s">
        <v>157</v>
      </c>
      <c r="AA4688" s="54" t="s">
        <v>151</v>
      </c>
      <c r="AB4688" s="54" t="s">
        <v>1327</v>
      </c>
      <c r="AC4688" s="54" t="s">
        <v>129</v>
      </c>
      <c r="AD4688" s="54" t="s">
        <v>116</v>
      </c>
      <c r="AE4688" s="54"/>
      <c r="AF4688" s="54"/>
      <c r="AG4688" s="54"/>
      <c r="AH4688" s="54"/>
      <c r="AI4688" s="54"/>
      <c r="AJ4688" s="54"/>
      <c r="AK4688" s="54"/>
      <c r="AL4688" s="54"/>
      <c r="AM4688" s="54"/>
      <c r="AN4688" s="54"/>
      <c r="AO4688" s="54"/>
      <c r="AP4688" s="54"/>
      <c r="AQ4688" s="54"/>
      <c r="AR4688" s="54"/>
      <c r="AS4688" s="54"/>
    </row>
    <row r="4689" spans="1:45" x14ac:dyDescent="0.3">
      <c r="X4689" s="54"/>
      <c r="Y4689" s="54">
        <f t="shared" ref="Y4689:AD4689" si="8097">Y4682</f>
        <v>6.4436999999999998</v>
      </c>
      <c r="Z4689" s="54">
        <f t="shared" si="8097"/>
        <v>4.9371</v>
      </c>
      <c r="AA4689" s="54">
        <f t="shared" si="8097"/>
        <v>11.350300000000001</v>
      </c>
      <c r="AB4689" s="54">
        <f t="shared" si="8097"/>
        <v>7.1900000000000006E-2</v>
      </c>
      <c r="AC4689" s="54">
        <f t="shared" si="8097"/>
        <v>6.2766000000000002</v>
      </c>
      <c r="AD4689" s="54">
        <f t="shared" si="8097"/>
        <v>11.042999999999999</v>
      </c>
      <c r="AE4689" s="54"/>
      <c r="AF4689" s="336"/>
      <c r="AG4689" s="336"/>
      <c r="AH4689" s="336"/>
      <c r="AI4689" s="54"/>
      <c r="AJ4689" s="54"/>
      <c r="AK4689" s="54"/>
      <c r="AL4689" s="54"/>
      <c r="AM4689" s="54"/>
      <c r="AN4689" s="54"/>
      <c r="AO4689" s="54"/>
      <c r="AP4689" s="54"/>
      <c r="AQ4689" s="54"/>
      <c r="AR4689" s="54"/>
      <c r="AS4689" s="54"/>
    </row>
    <row r="4690" spans="1:45" x14ac:dyDescent="0.3">
      <c r="D4690" s="56"/>
      <c r="X4690" s="336"/>
      <c r="Y4690" s="336">
        <f t="shared" ca="1" si="8061"/>
        <v>-1.2212629808372197</v>
      </c>
      <c r="Z4690" s="336">
        <f t="shared" ca="1" si="8061"/>
        <v>0.80715511308557275</v>
      </c>
      <c r="AA4690" s="336">
        <f t="shared" ca="1" si="8061"/>
        <v>1.6009226642935164E-4</v>
      </c>
      <c r="AB4690" s="336">
        <f t="shared" ca="1" si="8061"/>
        <v>-0.27377014018378293</v>
      </c>
      <c r="AC4690" s="336">
        <f t="shared" ca="1" si="8061"/>
        <v>-8.0250306020187581E-2</v>
      </c>
      <c r="AD4690" s="336">
        <f t="shared" ca="1" si="8061"/>
        <v>-0.22203812498994052</v>
      </c>
      <c r="AE4690" s="336"/>
      <c r="AF4690" s="336"/>
      <c r="AG4690" s="336"/>
      <c r="AH4690" s="336"/>
      <c r="AI4690" s="54"/>
      <c r="AJ4690" s="54"/>
      <c r="AK4690" s="54"/>
      <c r="AL4690" s="336"/>
      <c r="AM4690" s="336"/>
      <c r="AN4690" s="336"/>
      <c r="AO4690" s="336"/>
      <c r="AP4690" s="54"/>
      <c r="AQ4690" s="336"/>
      <c r="AR4690" s="336"/>
      <c r="AS4690" s="336"/>
    </row>
    <row r="4691" spans="1:45" x14ac:dyDescent="0.3">
      <c r="C4691" s="54"/>
      <c r="D4691" s="56"/>
      <c r="Y4691" s="336">
        <f t="shared" ca="1" si="8061"/>
        <v>-8.6594232954914863E-2</v>
      </c>
      <c r="Z4691" s="336">
        <f t="shared" ca="1" si="8061"/>
        <v>0.60936996934202381</v>
      </c>
      <c r="AA4691" s="336">
        <f t="shared" ca="1" si="8061"/>
        <v>4.4649757823323741E-2</v>
      </c>
      <c r="AB4691" s="336">
        <f t="shared" ca="1" si="8061"/>
        <v>-0.93051341907194485</v>
      </c>
      <c r="AC4691" s="336">
        <f t="shared" ca="1" si="8061"/>
        <v>0.85847695181457351</v>
      </c>
      <c r="AD4691" s="336">
        <f t="shared" ca="1" si="8061"/>
        <v>-3.902427132878388E-4</v>
      </c>
      <c r="AE4691" s="55"/>
      <c r="AF4691" s="55"/>
      <c r="AG4691" s="55"/>
      <c r="AH4691" s="55"/>
      <c r="AI4691" s="55"/>
      <c r="AJ4691" s="55"/>
      <c r="AK4691" s="55"/>
      <c r="AL4691" s="55"/>
      <c r="AM4691" s="55"/>
      <c r="AN4691" s="55"/>
      <c r="AO4691" s="55"/>
      <c r="AP4691" s="55"/>
      <c r="AQ4691" s="55"/>
      <c r="AR4691" s="55"/>
      <c r="AS4691" s="55"/>
    </row>
    <row r="4692" spans="1:45" x14ac:dyDescent="0.3">
      <c r="B4692" s="54" t="s">
        <v>172</v>
      </c>
      <c r="C4692" s="53">
        <f>C4685</f>
        <v>0</v>
      </c>
      <c r="D4692" s="56" t="e">
        <f t="shared" ref="D4692:D4693" ca="1" si="8098">AJ4692</f>
        <v>#N/A</v>
      </c>
      <c r="E4692" s="52" t="e">
        <f t="shared" ref="E4692:W4692" si="8099">E4685</f>
        <v>#N/A</v>
      </c>
      <c r="F4692" s="52" t="e">
        <f t="shared" si="8099"/>
        <v>#N/A</v>
      </c>
      <c r="G4692" s="52" t="e">
        <f t="shared" si="8099"/>
        <v>#N/A</v>
      </c>
      <c r="H4692" s="52" t="e">
        <f t="shared" si="8099"/>
        <v>#N/A</v>
      </c>
      <c r="I4692" s="52" t="e">
        <f t="shared" si="8099"/>
        <v>#N/A</v>
      </c>
      <c r="J4692" s="52" t="e">
        <f t="shared" si="8099"/>
        <v>#N/A</v>
      </c>
      <c r="K4692" s="52" t="e">
        <f t="shared" si="8099"/>
        <v>#N/A</v>
      </c>
      <c r="L4692" s="52" t="e">
        <f t="shared" si="8099"/>
        <v>#N/A</v>
      </c>
      <c r="M4692" s="52" t="e">
        <f t="shared" si="8099"/>
        <v>#N/A</v>
      </c>
      <c r="N4692" s="52" t="e">
        <f t="shared" si="8099"/>
        <v>#N/A</v>
      </c>
      <c r="O4692" s="52" t="e">
        <f t="shared" si="8099"/>
        <v>#N/A</v>
      </c>
      <c r="P4692" s="52" t="e">
        <f t="shared" si="8099"/>
        <v>#N/A</v>
      </c>
      <c r="Q4692" s="52" t="e">
        <f t="shared" si="8099"/>
        <v>#N/A</v>
      </c>
      <c r="R4692" s="52" t="e">
        <f t="shared" si="8099"/>
        <v>#N/A</v>
      </c>
      <c r="S4692" s="52" t="e">
        <f t="shared" si="8099"/>
        <v>#N/A</v>
      </c>
      <c r="T4692" s="52" t="e">
        <f t="shared" si="8099"/>
        <v>#N/A</v>
      </c>
      <c r="U4692" s="52" t="e">
        <f t="shared" si="8099"/>
        <v>#N/A</v>
      </c>
      <c r="V4692" s="52" t="e">
        <f t="shared" si="8099"/>
        <v>#N/A</v>
      </c>
      <c r="W4692" s="52" t="e">
        <f t="shared" si="8099"/>
        <v>#N/A</v>
      </c>
      <c r="X4692" s="55" t="e">
        <f t="shared" ref="X4692:X4693" si="8100">(H4692-(O4692*P4692)/100-3*(J4692*K4692)/100)/2</f>
        <v>#N/A</v>
      </c>
      <c r="Y4692" s="55" t="e">
        <f t="shared" ref="Y4692:Y4693" si="8101">SUM(X4692,(J4692*K4692/100))/(F4692/100)</f>
        <v>#N/A</v>
      </c>
      <c r="Z4692" s="55" t="e">
        <f t="shared" ref="Z4692" si="8102">U4692*0.5+U4693*0.5</f>
        <v>#N/A</v>
      </c>
      <c r="AA4692" s="55" t="e">
        <f t="shared" ref="AA4692:AA4693" si="8103">J4692/Y4692</f>
        <v>#N/A</v>
      </c>
      <c r="AB4692" s="336" t="e">
        <f t="shared" ref="AB4692:AB4693" si="8104">X4692/(Y4692-J4692)</f>
        <v>#N/A</v>
      </c>
      <c r="AC4692" s="223" t="e">
        <f ca="1">INDEX(FGA_COEFFS,1,1)+Z4692*INDEX(FGA_COEFFS,1,2)+Y4692*INDEX(FGA_COEFFS,1,3)+R4692*INDEX(FGA_COEFFS,1,4)+Q4693*INDEX(FGA_COEFFS,1,5)+S4692*INDEX(FGA_COEFFS,1,6)+T4693*INDEX(FGA_COEFFS,1,7)+M4693*INDEX(FGA_COEFFS,1,8)+Y4696*Y4697</f>
        <v>#N/A</v>
      </c>
      <c r="AD4692" s="223" t="e">
        <f ca="1">INDEX(THREEPTA_COEFFS,1,1)+AC4692*INDEX(THREEPTA_COEFFS,1,2)+J4692*INDEX(THREEPTA_COEFFS,1,3)+AA4692*INDEX(THREEPTA_COEFFS,1,4)+K4692*INDEX(THREEPTA_COEFFS,1,5)+L4693*INDEX(THREEPTA_COEFFS,1,6)+Z4696*Z4697</f>
        <v>#N/A</v>
      </c>
      <c r="AE4692" s="223" t="e">
        <f ca="1">INDEX(THREEPTPCT_COEFFS,1,1)+K4692*INDEX(THREEPTPCT_COEFFS,1,2)+L4693*INDEX(THREEPTPCT_COEFFS,1,3)+AA4696*AA4697</f>
        <v>#N/A</v>
      </c>
      <c r="AF4692" s="55" t="e">
        <f t="shared" ref="AF4692:AF4693" ca="1" si="8105">AC4692-AD4692</f>
        <v>#N/A</v>
      </c>
      <c r="AG4692" s="223" t="e">
        <f ca="1">INDEX(TWOPTPCT_COEFFS,1,1)+AB4692*INDEX(TWOPTPCT_COEFFS,1,2)+I4693*INDEX(TWOPTPCT_COEFFS,1,3)+G4693*INDEX(TWOPTPCT_COEFFS,1,4)+L4693*INDEX(TWOPTPCT_COEFFS,1,5)+AB4696*AB4697</f>
        <v>#N/A</v>
      </c>
      <c r="AH4692" s="223" t="e">
        <f ca="1">INDEX(FTA_COEFFS,1,1)+O4692*INDEX(FTA_COEFFS,1,2)+N4693*INDEX(FTA_COEFFS,1,3)+(Q4692+R4692)*INDEX(FTA_COEFFS,1,4)+(Q4693+R4693)*INDEX(FTA_COEFFS,1,5)+M4693*INDEX(FTA_COEFFS,1,6)+AC4696*AC4697</f>
        <v>#N/A</v>
      </c>
      <c r="AI4692" s="223" t="e">
        <f ca="1">INDEX(FTPCT_COEFFS,1,1)+P4692*INDEX(FTPCT_COEFFS,1,2)+F4692*INDEX(FTPCT_COEFFS,1,3)+G4693*INDEX(FTPCT_COEFFS,1,4)+AD4696*AD4697</f>
        <v>#N/A</v>
      </c>
      <c r="AJ4692" s="338" t="e">
        <f t="shared" ref="AJ4692:AJ4693" ca="1" si="8106">AD4692*AE4692/100+AF4692*AG4692+AH4692*AI4692/100</f>
        <v>#N/A</v>
      </c>
      <c r="AK4692" s="55"/>
      <c r="AL4692" s="55"/>
      <c r="AM4692" s="55"/>
      <c r="AN4692" s="55"/>
      <c r="AO4692" s="55"/>
      <c r="AP4692" s="55"/>
      <c r="AQ4692" s="55"/>
      <c r="AR4692" s="55"/>
    </row>
    <row r="4693" spans="1:45" x14ac:dyDescent="0.3">
      <c r="B4693" s="54" t="s">
        <v>175</v>
      </c>
      <c r="C4693" s="54">
        <f>C4686</f>
        <v>0</v>
      </c>
      <c r="D4693" s="56" t="e">
        <f t="shared" ca="1" si="8098"/>
        <v>#N/A</v>
      </c>
      <c r="E4693" s="52" t="e">
        <f t="shared" ref="E4693:W4693" si="8107">E4686</f>
        <v>#N/A</v>
      </c>
      <c r="F4693" s="52" t="e">
        <f t="shared" si="8107"/>
        <v>#N/A</v>
      </c>
      <c r="G4693" s="52" t="e">
        <f t="shared" si="8107"/>
        <v>#N/A</v>
      </c>
      <c r="H4693" s="52" t="e">
        <f t="shared" si="8107"/>
        <v>#N/A</v>
      </c>
      <c r="I4693" s="52" t="e">
        <f t="shared" si="8107"/>
        <v>#N/A</v>
      </c>
      <c r="J4693" s="52" t="e">
        <f t="shared" si="8107"/>
        <v>#N/A</v>
      </c>
      <c r="K4693" s="52" t="e">
        <f t="shared" si="8107"/>
        <v>#N/A</v>
      </c>
      <c r="L4693" s="52" t="e">
        <f t="shared" si="8107"/>
        <v>#N/A</v>
      </c>
      <c r="M4693" s="52" t="e">
        <f t="shared" si="8107"/>
        <v>#N/A</v>
      </c>
      <c r="N4693" s="52" t="e">
        <f t="shared" si="8107"/>
        <v>#N/A</v>
      </c>
      <c r="O4693" s="52" t="e">
        <f t="shared" si="8107"/>
        <v>#N/A</v>
      </c>
      <c r="P4693" s="52" t="e">
        <f t="shared" si="8107"/>
        <v>#N/A</v>
      </c>
      <c r="Q4693" s="52" t="e">
        <f t="shared" si="8107"/>
        <v>#N/A</v>
      </c>
      <c r="R4693" s="52" t="e">
        <f t="shared" si="8107"/>
        <v>#N/A</v>
      </c>
      <c r="S4693" s="52" t="e">
        <f t="shared" si="8107"/>
        <v>#N/A</v>
      </c>
      <c r="T4693" s="52" t="e">
        <f t="shared" si="8107"/>
        <v>#N/A</v>
      </c>
      <c r="U4693" s="52" t="e">
        <f t="shared" si="8107"/>
        <v>#N/A</v>
      </c>
      <c r="V4693" s="52" t="e">
        <f t="shared" si="8107"/>
        <v>#N/A</v>
      </c>
      <c r="W4693" s="52" t="e">
        <f t="shared" si="8107"/>
        <v>#N/A</v>
      </c>
      <c r="X4693" s="55" t="e">
        <f t="shared" si="8100"/>
        <v>#N/A</v>
      </c>
      <c r="Y4693" s="55" t="e">
        <f t="shared" si="8101"/>
        <v>#N/A</v>
      </c>
      <c r="Z4693" s="55" t="e">
        <f t="shared" ref="Z4693" si="8108">Z4692</f>
        <v>#N/A</v>
      </c>
      <c r="AA4693" s="55" t="e">
        <f t="shared" si="8103"/>
        <v>#N/A</v>
      </c>
      <c r="AB4693" s="336" t="e">
        <f t="shared" si="8104"/>
        <v>#N/A</v>
      </c>
      <c r="AC4693" s="223" t="e">
        <f ca="1">INDEX(FGA_COEFFS,1,1)+Z4693*INDEX(FGA_COEFFS,1,2)+Y4693*INDEX(FGA_COEFFS,1,3)+R4693*INDEX(FGA_COEFFS,1,4)+Q4692*INDEX(FGA_COEFFS,1,5)+S4693*INDEX(FGA_COEFFS,1,6)+T4692*INDEX(FGA_COEFFS,1,7)+M4692*INDEX(FGA_COEFFS,1,8)+Y4696*Y4698</f>
        <v>#N/A</v>
      </c>
      <c r="AD4693" s="223" t="e">
        <f ca="1">INDEX(THREEPTA_COEFFS,1,1)+AC4693*INDEX(THREEPTA_COEFFS,1,2)+J4693*INDEX(THREEPTA_COEFFS,1,3)+AA4693*INDEX(THREEPTA_COEFFS,1,4)+K4693*INDEX(THREEPTA_COEFFS,1,5)+L4692*INDEX(THREEPTA_COEFFS,1,6)+Z4696*Z4698</f>
        <v>#N/A</v>
      </c>
      <c r="AE4693" s="223" t="e">
        <f ca="1">INDEX(THREEPTPCT_COEFFS,1,1)+K4693*INDEX(THREEPTPCT_COEFFS,1,2)+L4692*INDEX(THREEPTPCT_COEFFS,1,3)+AA4696*AA4698</f>
        <v>#N/A</v>
      </c>
      <c r="AF4693" s="55" t="e">
        <f t="shared" ca="1" si="8105"/>
        <v>#N/A</v>
      </c>
      <c r="AG4693" s="223" t="e">
        <f ca="1">INDEX(TWOPTPCT_COEFFS,1,1)+AB4693*INDEX(TWOPTPCT_COEFFS,1,2)+I4692*INDEX(TWOPTPCT_COEFFS,1,3)+G4692*INDEX(TWOPTPCT_COEFFS,1,4)+L4692*INDEX(TWOPTPCT_COEFFS,1,5)+AB4696*AB4698</f>
        <v>#N/A</v>
      </c>
      <c r="AH4693" s="223" t="e">
        <f ca="1">INDEX(FTA_COEFFS,1,1)+O4693*INDEX(FTA_COEFFS,1,2)+N4692*INDEX(FTA_COEFFS,1,3)+(Q4693+R4693)*INDEX(FTA_COEFFS,1,4)+(Q4692+R4692)*INDEX(FTA_COEFFS,1,5)+M4692*INDEX(FTA_COEFFS,1,6)+AC4696*AC4698</f>
        <v>#N/A</v>
      </c>
      <c r="AI4693" s="223" t="e">
        <f ca="1">INDEX(FTPCT_COEFFS,1,1)+P4693*INDEX(FTPCT_COEFFS,1,2)+F4693*INDEX(FTPCT_COEFFS,1,3)+G4692*INDEX(FTPCT_COEFFS,1,4)+AD4696*AD4698</f>
        <v>#N/A</v>
      </c>
      <c r="AJ4693" s="338" t="e">
        <f t="shared" ca="1" si="8106"/>
        <v>#N/A</v>
      </c>
      <c r="AK4693" s="55"/>
      <c r="AL4693" s="55"/>
      <c r="AM4693" s="55"/>
      <c r="AN4693" s="55"/>
      <c r="AO4693" s="55"/>
      <c r="AP4693" s="55"/>
      <c r="AQ4693" s="55"/>
      <c r="AR4693" s="55"/>
    </row>
    <row r="4694" spans="1:45" x14ac:dyDescent="0.3">
      <c r="A4694" s="54" t="e">
        <f ca="1">IF(D4692&gt;(D4693+(AVERAGE(V4692,W4692)-AVERAGE(V4693,W4693))/2)+2.5,C4692,IF(D4693&gt;(D4692+(AVERAGE(V4693,W4693)-AVERAGE(V4692,W4692))/2)+2.5,C4693,"Close"))</f>
        <v>#N/A</v>
      </c>
      <c r="B4694" s="64" t="e">
        <f ca="1">IF(D4693&gt;D4692,C4693,C4692)</f>
        <v>#N/A</v>
      </c>
      <c r="D4694" s="56"/>
      <c r="X4694" s="55"/>
      <c r="Y4694" s="55"/>
      <c r="Z4694" s="55"/>
      <c r="AA4694" s="55"/>
      <c r="AB4694" s="55"/>
      <c r="AC4694" s="337"/>
      <c r="AD4694" s="337"/>
      <c r="AE4694" s="337"/>
      <c r="AF4694" s="337"/>
      <c r="AG4694" s="337"/>
      <c r="AH4694" s="337"/>
      <c r="AI4694" s="337"/>
      <c r="AJ4694" s="337"/>
      <c r="AK4694" s="337"/>
      <c r="AL4694" s="337"/>
      <c r="AM4694" s="55"/>
      <c r="AN4694" s="55"/>
      <c r="AO4694" s="55"/>
      <c r="AP4694" s="55"/>
      <c r="AQ4694" s="55"/>
      <c r="AR4694" s="55"/>
      <c r="AS4694" s="55"/>
    </row>
    <row r="4695" spans="1:45" x14ac:dyDescent="0.3">
      <c r="X4695" s="54" t="s">
        <v>1305</v>
      </c>
      <c r="Y4695" s="54" t="s">
        <v>128</v>
      </c>
      <c r="Z4695" s="54" t="s">
        <v>157</v>
      </c>
      <c r="AA4695" s="54" t="s">
        <v>151</v>
      </c>
      <c r="AB4695" s="54" t="s">
        <v>1327</v>
      </c>
      <c r="AC4695" s="54" t="s">
        <v>129</v>
      </c>
      <c r="AD4695" s="54" t="s">
        <v>116</v>
      </c>
      <c r="AE4695" s="54"/>
      <c r="AF4695" s="54"/>
      <c r="AG4695" s="54"/>
      <c r="AH4695" s="54"/>
      <c r="AI4695" s="54"/>
      <c r="AJ4695" s="54"/>
      <c r="AK4695" s="54"/>
      <c r="AL4695" s="54"/>
      <c r="AM4695" s="54"/>
      <c r="AN4695" s="54"/>
      <c r="AO4695" s="54"/>
      <c r="AP4695" s="54"/>
      <c r="AQ4695" s="54"/>
      <c r="AR4695" s="54"/>
      <c r="AS4695" s="54"/>
    </row>
    <row r="4696" spans="1:45" x14ac:dyDescent="0.3">
      <c r="X4696" s="54"/>
      <c r="Y4696" s="54">
        <f t="shared" ref="Y4696:AD4696" si="8109">Y4689</f>
        <v>6.4436999999999998</v>
      </c>
      <c r="Z4696" s="54">
        <f t="shared" si="8109"/>
        <v>4.9371</v>
      </c>
      <c r="AA4696" s="54">
        <f t="shared" si="8109"/>
        <v>11.350300000000001</v>
      </c>
      <c r="AB4696" s="54">
        <f t="shared" si="8109"/>
        <v>7.1900000000000006E-2</v>
      </c>
      <c r="AC4696" s="54">
        <f t="shared" si="8109"/>
        <v>6.2766000000000002</v>
      </c>
      <c r="AD4696" s="54">
        <f t="shared" si="8109"/>
        <v>11.042999999999999</v>
      </c>
      <c r="AE4696" s="54"/>
      <c r="AF4696" s="336"/>
      <c r="AG4696" s="336"/>
      <c r="AH4696" s="336"/>
      <c r="AI4696" s="54"/>
      <c r="AJ4696" s="54"/>
      <c r="AK4696" s="54"/>
      <c r="AL4696" s="54"/>
      <c r="AM4696" s="54"/>
      <c r="AN4696" s="54"/>
      <c r="AO4696" s="54"/>
      <c r="AP4696" s="54"/>
      <c r="AQ4696" s="54"/>
      <c r="AR4696" s="54"/>
      <c r="AS4696" s="54"/>
    </row>
    <row r="4697" spans="1:45" x14ac:dyDescent="0.3">
      <c r="D4697" s="56"/>
      <c r="X4697" s="336"/>
      <c r="Y4697" s="336">
        <f t="shared" ca="1" si="8061"/>
        <v>0.94522347944855034</v>
      </c>
      <c r="Z4697" s="336">
        <f t="shared" ca="1" si="8061"/>
        <v>-0.51432167542675389</v>
      </c>
      <c r="AA4697" s="336">
        <f t="shared" ca="1" si="8061"/>
        <v>0.2213402523989681</v>
      </c>
      <c r="AB4697" s="336">
        <f t="shared" ca="1" si="8061"/>
        <v>-1.2525156271067015E-2</v>
      </c>
      <c r="AC4697" s="336">
        <f t="shared" ca="1" si="8061"/>
        <v>0.22256121965083328</v>
      </c>
      <c r="AD4697" s="336">
        <f t="shared" ca="1" si="8061"/>
        <v>-1.281165287229266</v>
      </c>
      <c r="AE4697" s="336"/>
      <c r="AF4697" s="336"/>
      <c r="AG4697" s="336"/>
      <c r="AH4697" s="336"/>
      <c r="AI4697" s="54"/>
      <c r="AJ4697" s="54"/>
      <c r="AK4697" s="54"/>
      <c r="AL4697" s="336"/>
      <c r="AM4697" s="336"/>
      <c r="AN4697" s="336"/>
      <c r="AO4697" s="336"/>
      <c r="AP4697" s="54"/>
      <c r="AQ4697" s="336"/>
      <c r="AR4697" s="336"/>
      <c r="AS4697" s="336"/>
    </row>
    <row r="4698" spans="1:45" x14ac:dyDescent="0.3">
      <c r="C4698" s="54"/>
      <c r="D4698" s="56"/>
      <c r="Y4698" s="336">
        <f t="shared" ca="1" si="8061"/>
        <v>-5.8871804057283691E-2</v>
      </c>
      <c r="Z4698" s="336">
        <f t="shared" ca="1" si="8061"/>
        <v>4.5623100330770194E-3</v>
      </c>
      <c r="AA4698" s="336">
        <f t="shared" ca="1" si="8061"/>
        <v>0.90736036402419884</v>
      </c>
      <c r="AB4698" s="336">
        <f t="shared" ca="1" si="8061"/>
        <v>-8.5430426965203074E-2</v>
      </c>
      <c r="AC4698" s="336">
        <f t="shared" ca="1" si="8061"/>
        <v>0.41706736538564726</v>
      </c>
      <c r="AD4698" s="336">
        <f t="shared" ca="1" si="8061"/>
        <v>-6.796652839662401E-2</v>
      </c>
      <c r="AE4698" s="55"/>
      <c r="AF4698" s="55"/>
      <c r="AG4698" s="55"/>
      <c r="AH4698" s="55"/>
      <c r="AI4698" s="55"/>
      <c r="AJ4698" s="55"/>
      <c r="AK4698" s="55"/>
      <c r="AL4698" s="55"/>
      <c r="AM4698" s="55"/>
      <c r="AN4698" s="55"/>
      <c r="AO4698" s="55"/>
      <c r="AP4698" s="55"/>
      <c r="AQ4698" s="55"/>
      <c r="AR4698" s="55"/>
      <c r="AS4698" s="55"/>
    </row>
    <row r="4699" spans="1:45" x14ac:dyDescent="0.3">
      <c r="B4699" s="54" t="s">
        <v>172</v>
      </c>
      <c r="C4699" s="53">
        <f>C4692</f>
        <v>0</v>
      </c>
      <c r="D4699" s="56" t="e">
        <f t="shared" ref="D4699:D4700" ca="1" si="8110">AJ4699</f>
        <v>#N/A</v>
      </c>
      <c r="E4699" s="52" t="e">
        <f t="shared" ref="E4699:W4699" si="8111">E4692</f>
        <v>#N/A</v>
      </c>
      <c r="F4699" s="52" t="e">
        <f t="shared" si="8111"/>
        <v>#N/A</v>
      </c>
      <c r="G4699" s="52" t="e">
        <f t="shared" si="8111"/>
        <v>#N/A</v>
      </c>
      <c r="H4699" s="52" t="e">
        <f t="shared" si="8111"/>
        <v>#N/A</v>
      </c>
      <c r="I4699" s="52" t="e">
        <f t="shared" si="8111"/>
        <v>#N/A</v>
      </c>
      <c r="J4699" s="52" t="e">
        <f t="shared" si="8111"/>
        <v>#N/A</v>
      </c>
      <c r="K4699" s="52" t="e">
        <f t="shared" si="8111"/>
        <v>#N/A</v>
      </c>
      <c r="L4699" s="52" t="e">
        <f t="shared" si="8111"/>
        <v>#N/A</v>
      </c>
      <c r="M4699" s="52" t="e">
        <f t="shared" si="8111"/>
        <v>#N/A</v>
      </c>
      <c r="N4699" s="52" t="e">
        <f t="shared" si="8111"/>
        <v>#N/A</v>
      </c>
      <c r="O4699" s="52" t="e">
        <f t="shared" si="8111"/>
        <v>#N/A</v>
      </c>
      <c r="P4699" s="52" t="e">
        <f t="shared" si="8111"/>
        <v>#N/A</v>
      </c>
      <c r="Q4699" s="52" t="e">
        <f t="shared" si="8111"/>
        <v>#N/A</v>
      </c>
      <c r="R4699" s="52" t="e">
        <f t="shared" si="8111"/>
        <v>#N/A</v>
      </c>
      <c r="S4699" s="52" t="e">
        <f t="shared" si="8111"/>
        <v>#N/A</v>
      </c>
      <c r="T4699" s="52" t="e">
        <f t="shared" si="8111"/>
        <v>#N/A</v>
      </c>
      <c r="U4699" s="52" t="e">
        <f t="shared" si="8111"/>
        <v>#N/A</v>
      </c>
      <c r="V4699" s="52" t="e">
        <f t="shared" si="8111"/>
        <v>#N/A</v>
      </c>
      <c r="W4699" s="52" t="e">
        <f t="shared" si="8111"/>
        <v>#N/A</v>
      </c>
      <c r="X4699" s="55" t="e">
        <f t="shared" ref="X4699:X4700" si="8112">(H4699-(O4699*P4699)/100-3*(J4699*K4699)/100)/2</f>
        <v>#N/A</v>
      </c>
      <c r="Y4699" s="55" t="e">
        <f t="shared" ref="Y4699:Y4700" si="8113">SUM(X4699,(J4699*K4699/100))/(F4699/100)</f>
        <v>#N/A</v>
      </c>
      <c r="Z4699" s="55" t="e">
        <f t="shared" ref="Z4699" si="8114">U4699*0.5+U4700*0.5</f>
        <v>#N/A</v>
      </c>
      <c r="AA4699" s="55" t="e">
        <f t="shared" ref="AA4699:AA4700" si="8115">J4699/Y4699</f>
        <v>#N/A</v>
      </c>
      <c r="AB4699" s="336" t="e">
        <f t="shared" ref="AB4699:AB4700" si="8116">X4699/(Y4699-J4699)</f>
        <v>#N/A</v>
      </c>
      <c r="AC4699" s="223" t="e">
        <f ca="1">INDEX(FGA_COEFFS,1,1)+Z4699*INDEX(FGA_COEFFS,1,2)+Y4699*INDEX(FGA_COEFFS,1,3)+R4699*INDEX(FGA_COEFFS,1,4)+Q4700*INDEX(FGA_COEFFS,1,5)+S4699*INDEX(FGA_COEFFS,1,6)+T4700*INDEX(FGA_COEFFS,1,7)+M4700*INDEX(FGA_COEFFS,1,8)+Y4703*Y4704</f>
        <v>#N/A</v>
      </c>
      <c r="AD4699" s="223" t="e">
        <f ca="1">INDEX(THREEPTA_COEFFS,1,1)+AC4699*INDEX(THREEPTA_COEFFS,1,2)+J4699*INDEX(THREEPTA_COEFFS,1,3)+AA4699*INDEX(THREEPTA_COEFFS,1,4)+K4699*INDEX(THREEPTA_COEFFS,1,5)+L4700*INDEX(THREEPTA_COEFFS,1,6)+Z4703*Z4704</f>
        <v>#N/A</v>
      </c>
      <c r="AE4699" s="223" t="e">
        <f ca="1">INDEX(THREEPTPCT_COEFFS,1,1)+K4699*INDEX(THREEPTPCT_COEFFS,1,2)+L4700*INDEX(THREEPTPCT_COEFFS,1,3)+AA4703*AA4704</f>
        <v>#N/A</v>
      </c>
      <c r="AF4699" s="55" t="e">
        <f t="shared" ref="AF4699:AF4700" ca="1" si="8117">AC4699-AD4699</f>
        <v>#N/A</v>
      </c>
      <c r="AG4699" s="223" t="e">
        <f ca="1">INDEX(TWOPTPCT_COEFFS,1,1)+AB4699*INDEX(TWOPTPCT_COEFFS,1,2)+I4700*INDEX(TWOPTPCT_COEFFS,1,3)+G4700*INDEX(TWOPTPCT_COEFFS,1,4)+L4700*INDEX(TWOPTPCT_COEFFS,1,5)+AB4703*AB4704</f>
        <v>#N/A</v>
      </c>
      <c r="AH4699" s="223" t="e">
        <f ca="1">INDEX(FTA_COEFFS,1,1)+O4699*INDEX(FTA_COEFFS,1,2)+N4700*INDEX(FTA_COEFFS,1,3)+(Q4699+R4699)*INDEX(FTA_COEFFS,1,4)+(Q4700+R4700)*INDEX(FTA_COEFFS,1,5)+M4700*INDEX(FTA_COEFFS,1,6)+AC4703*AC4704</f>
        <v>#N/A</v>
      </c>
      <c r="AI4699" s="223" t="e">
        <f ca="1">INDEX(FTPCT_COEFFS,1,1)+P4699*INDEX(FTPCT_COEFFS,1,2)+F4699*INDEX(FTPCT_COEFFS,1,3)+G4700*INDEX(FTPCT_COEFFS,1,4)+AD4703*AD4704</f>
        <v>#N/A</v>
      </c>
      <c r="AJ4699" s="338" t="e">
        <f t="shared" ref="AJ4699:AJ4700" ca="1" si="8118">AD4699*AE4699/100+AF4699*AG4699+AH4699*AI4699/100</f>
        <v>#N/A</v>
      </c>
      <c r="AK4699" s="55"/>
      <c r="AL4699" s="55"/>
      <c r="AM4699" s="55"/>
      <c r="AN4699" s="55"/>
      <c r="AO4699" s="55"/>
      <c r="AP4699" s="55"/>
      <c r="AQ4699" s="55"/>
      <c r="AR4699" s="55"/>
    </row>
    <row r="4700" spans="1:45" x14ac:dyDescent="0.3">
      <c r="B4700" s="54" t="s">
        <v>175</v>
      </c>
      <c r="C4700" s="54">
        <f>C4693</f>
        <v>0</v>
      </c>
      <c r="D4700" s="56" t="e">
        <f t="shared" ca="1" si="8110"/>
        <v>#N/A</v>
      </c>
      <c r="E4700" s="52" t="e">
        <f t="shared" ref="E4700:W4700" si="8119">E4693</f>
        <v>#N/A</v>
      </c>
      <c r="F4700" s="52" t="e">
        <f t="shared" si="8119"/>
        <v>#N/A</v>
      </c>
      <c r="G4700" s="52" t="e">
        <f t="shared" si="8119"/>
        <v>#N/A</v>
      </c>
      <c r="H4700" s="52" t="e">
        <f t="shared" si="8119"/>
        <v>#N/A</v>
      </c>
      <c r="I4700" s="52" t="e">
        <f t="shared" si="8119"/>
        <v>#N/A</v>
      </c>
      <c r="J4700" s="52" t="e">
        <f t="shared" si="8119"/>
        <v>#N/A</v>
      </c>
      <c r="K4700" s="52" t="e">
        <f t="shared" si="8119"/>
        <v>#N/A</v>
      </c>
      <c r="L4700" s="52" t="e">
        <f t="shared" si="8119"/>
        <v>#N/A</v>
      </c>
      <c r="M4700" s="52" t="e">
        <f t="shared" si="8119"/>
        <v>#N/A</v>
      </c>
      <c r="N4700" s="52" t="e">
        <f t="shared" si="8119"/>
        <v>#N/A</v>
      </c>
      <c r="O4700" s="52" t="e">
        <f t="shared" si="8119"/>
        <v>#N/A</v>
      </c>
      <c r="P4700" s="52" t="e">
        <f t="shared" si="8119"/>
        <v>#N/A</v>
      </c>
      <c r="Q4700" s="52" t="e">
        <f t="shared" si="8119"/>
        <v>#N/A</v>
      </c>
      <c r="R4700" s="52" t="e">
        <f t="shared" si="8119"/>
        <v>#N/A</v>
      </c>
      <c r="S4700" s="52" t="e">
        <f t="shared" si="8119"/>
        <v>#N/A</v>
      </c>
      <c r="T4700" s="52" t="e">
        <f t="shared" si="8119"/>
        <v>#N/A</v>
      </c>
      <c r="U4700" s="52" t="e">
        <f t="shared" si="8119"/>
        <v>#N/A</v>
      </c>
      <c r="V4700" s="52" t="e">
        <f t="shared" si="8119"/>
        <v>#N/A</v>
      </c>
      <c r="W4700" s="52" t="e">
        <f t="shared" si="8119"/>
        <v>#N/A</v>
      </c>
      <c r="X4700" s="55" t="e">
        <f t="shared" si="8112"/>
        <v>#N/A</v>
      </c>
      <c r="Y4700" s="55" t="e">
        <f t="shared" si="8113"/>
        <v>#N/A</v>
      </c>
      <c r="Z4700" s="55" t="e">
        <f t="shared" ref="Z4700" si="8120">Z4699</f>
        <v>#N/A</v>
      </c>
      <c r="AA4700" s="55" t="e">
        <f t="shared" si="8115"/>
        <v>#N/A</v>
      </c>
      <c r="AB4700" s="336" t="e">
        <f t="shared" si="8116"/>
        <v>#N/A</v>
      </c>
      <c r="AC4700" s="223" t="e">
        <f ca="1">INDEX(FGA_COEFFS,1,1)+Z4700*INDEX(FGA_COEFFS,1,2)+Y4700*INDEX(FGA_COEFFS,1,3)+R4700*INDEX(FGA_COEFFS,1,4)+Q4699*INDEX(FGA_COEFFS,1,5)+S4700*INDEX(FGA_COEFFS,1,6)+T4699*INDEX(FGA_COEFFS,1,7)+M4699*INDEX(FGA_COEFFS,1,8)+Y4703*Y4705</f>
        <v>#N/A</v>
      </c>
      <c r="AD4700" s="223" t="e">
        <f ca="1">INDEX(THREEPTA_COEFFS,1,1)+AC4700*INDEX(THREEPTA_COEFFS,1,2)+J4700*INDEX(THREEPTA_COEFFS,1,3)+AA4700*INDEX(THREEPTA_COEFFS,1,4)+K4700*INDEX(THREEPTA_COEFFS,1,5)+L4699*INDEX(THREEPTA_COEFFS,1,6)+Z4703*Z4705</f>
        <v>#N/A</v>
      </c>
      <c r="AE4700" s="223" t="e">
        <f ca="1">INDEX(THREEPTPCT_COEFFS,1,1)+K4700*INDEX(THREEPTPCT_COEFFS,1,2)+L4699*INDEX(THREEPTPCT_COEFFS,1,3)+AA4703*AA4705</f>
        <v>#N/A</v>
      </c>
      <c r="AF4700" s="55" t="e">
        <f t="shared" ca="1" si="8117"/>
        <v>#N/A</v>
      </c>
      <c r="AG4700" s="223" t="e">
        <f ca="1">INDEX(TWOPTPCT_COEFFS,1,1)+AB4700*INDEX(TWOPTPCT_COEFFS,1,2)+I4699*INDEX(TWOPTPCT_COEFFS,1,3)+G4699*INDEX(TWOPTPCT_COEFFS,1,4)+L4699*INDEX(TWOPTPCT_COEFFS,1,5)+AB4703*AB4705</f>
        <v>#N/A</v>
      </c>
      <c r="AH4700" s="223" t="e">
        <f ca="1">INDEX(FTA_COEFFS,1,1)+O4700*INDEX(FTA_COEFFS,1,2)+N4699*INDEX(FTA_COEFFS,1,3)+(Q4700+R4700)*INDEX(FTA_COEFFS,1,4)+(Q4699+R4699)*INDEX(FTA_COEFFS,1,5)+M4699*INDEX(FTA_COEFFS,1,6)+AC4703*AC4705</f>
        <v>#N/A</v>
      </c>
      <c r="AI4700" s="223" t="e">
        <f ca="1">INDEX(FTPCT_COEFFS,1,1)+P4700*INDEX(FTPCT_COEFFS,1,2)+F4700*INDEX(FTPCT_COEFFS,1,3)+G4699*INDEX(FTPCT_COEFFS,1,4)+AD4703*AD4705</f>
        <v>#N/A</v>
      </c>
      <c r="AJ4700" s="338" t="e">
        <f t="shared" ca="1" si="8118"/>
        <v>#N/A</v>
      </c>
      <c r="AK4700" s="55"/>
      <c r="AL4700" s="55"/>
      <c r="AM4700" s="55"/>
      <c r="AN4700" s="55"/>
      <c r="AO4700" s="55"/>
      <c r="AP4700" s="55"/>
      <c r="AQ4700" s="55"/>
      <c r="AR4700" s="55"/>
    </row>
    <row r="4701" spans="1:45" x14ac:dyDescent="0.3">
      <c r="A4701" s="54" t="e">
        <f ca="1">IF(D4699&gt;(D4700+(AVERAGE(V4699,W4699)-AVERAGE(V4700,W4700))/2)+2.5,C4699,IF(D4700&gt;(D4699+(AVERAGE(V4700,W4700)-AVERAGE(V4699,W4699))/2)+2.5,C4700,"Close"))</f>
        <v>#N/A</v>
      </c>
      <c r="B4701" s="64" t="e">
        <f ca="1">IF(D4700&gt;D4699,C4700,C4699)</f>
        <v>#N/A</v>
      </c>
      <c r="D4701" s="56"/>
      <c r="X4701" s="55"/>
      <c r="Y4701" s="55"/>
      <c r="Z4701" s="55"/>
      <c r="AA4701" s="55"/>
      <c r="AB4701" s="55"/>
      <c r="AC4701" s="337"/>
      <c r="AD4701" s="337"/>
      <c r="AE4701" s="337"/>
      <c r="AF4701" s="337"/>
      <c r="AG4701" s="337"/>
      <c r="AH4701" s="337"/>
      <c r="AI4701" s="337"/>
      <c r="AJ4701" s="337"/>
      <c r="AK4701" s="337"/>
      <c r="AL4701" s="337"/>
      <c r="AM4701" s="55"/>
      <c r="AN4701" s="55"/>
      <c r="AO4701" s="55"/>
      <c r="AP4701" s="55"/>
      <c r="AQ4701" s="55"/>
      <c r="AR4701" s="55"/>
      <c r="AS4701" s="55"/>
    </row>
    <row r="4702" spans="1:45" x14ac:dyDescent="0.3">
      <c r="X4702" s="54" t="s">
        <v>1305</v>
      </c>
      <c r="Y4702" s="54" t="s">
        <v>128</v>
      </c>
      <c r="Z4702" s="54" t="s">
        <v>157</v>
      </c>
      <c r="AA4702" s="54" t="s">
        <v>151</v>
      </c>
      <c r="AB4702" s="54" t="s">
        <v>1327</v>
      </c>
      <c r="AC4702" s="54" t="s">
        <v>129</v>
      </c>
      <c r="AD4702" s="54" t="s">
        <v>116</v>
      </c>
      <c r="AE4702" s="54"/>
      <c r="AF4702" s="54"/>
      <c r="AG4702" s="54"/>
      <c r="AH4702" s="54"/>
      <c r="AI4702" s="54"/>
      <c r="AJ4702" s="54"/>
      <c r="AK4702" s="54"/>
      <c r="AL4702" s="54"/>
      <c r="AM4702" s="54"/>
      <c r="AN4702" s="54"/>
      <c r="AO4702" s="54"/>
      <c r="AP4702" s="54"/>
      <c r="AQ4702" s="54"/>
      <c r="AR4702" s="54"/>
      <c r="AS4702" s="54"/>
    </row>
    <row r="4703" spans="1:45" x14ac:dyDescent="0.3">
      <c r="X4703" s="54"/>
      <c r="Y4703" s="54">
        <f t="shared" ref="Y4703:AD4703" si="8121">Y4696</f>
        <v>6.4436999999999998</v>
      </c>
      <c r="Z4703" s="54">
        <f t="shared" si="8121"/>
        <v>4.9371</v>
      </c>
      <c r="AA4703" s="54">
        <f t="shared" si="8121"/>
        <v>11.350300000000001</v>
      </c>
      <c r="AB4703" s="54">
        <f t="shared" si="8121"/>
        <v>7.1900000000000006E-2</v>
      </c>
      <c r="AC4703" s="54">
        <f t="shared" si="8121"/>
        <v>6.2766000000000002</v>
      </c>
      <c r="AD4703" s="54">
        <f t="shared" si="8121"/>
        <v>11.042999999999999</v>
      </c>
      <c r="AE4703" s="54"/>
      <c r="AF4703" s="336"/>
      <c r="AG4703" s="336"/>
      <c r="AH4703" s="336"/>
      <c r="AI4703" s="54"/>
      <c r="AJ4703" s="54"/>
      <c r="AK4703" s="54"/>
      <c r="AL4703" s="54"/>
      <c r="AM4703" s="54"/>
      <c r="AN4703" s="54"/>
      <c r="AO4703" s="54"/>
      <c r="AP4703" s="54"/>
      <c r="AQ4703" s="54"/>
      <c r="AR4703" s="54"/>
      <c r="AS4703" s="54"/>
    </row>
    <row r="4704" spans="1:45" x14ac:dyDescent="0.3">
      <c r="D4704" s="56"/>
      <c r="X4704" s="336"/>
      <c r="Y4704" s="336">
        <f t="shared" ca="1" si="8061"/>
        <v>0.31094107470558507</v>
      </c>
      <c r="Z4704" s="336">
        <f t="shared" ca="1" si="8061"/>
        <v>0.20288309307257499</v>
      </c>
      <c r="AA4704" s="336">
        <f t="shared" ca="1" si="8061"/>
        <v>1.493098817503369</v>
      </c>
      <c r="AB4704" s="336">
        <f t="shared" ca="1" si="8061"/>
        <v>-0.6455043974442144</v>
      </c>
      <c r="AC4704" s="336">
        <f t="shared" ca="1" si="8061"/>
        <v>-0.21163875571807472</v>
      </c>
      <c r="AD4704" s="336">
        <f t="shared" ca="1" si="8061"/>
        <v>0.52865176689775473</v>
      </c>
      <c r="AE4704" s="336"/>
      <c r="AF4704" s="336"/>
      <c r="AG4704" s="336"/>
      <c r="AH4704" s="336"/>
      <c r="AI4704" s="54"/>
      <c r="AJ4704" s="54"/>
      <c r="AK4704" s="54"/>
      <c r="AL4704" s="336"/>
      <c r="AM4704" s="336"/>
      <c r="AN4704" s="336"/>
      <c r="AO4704" s="336"/>
      <c r="AP4704" s="54"/>
      <c r="AQ4704" s="336"/>
      <c r="AR4704" s="336"/>
      <c r="AS4704" s="336"/>
    </row>
    <row r="4705" spans="1:45" x14ac:dyDescent="0.3">
      <c r="C4705" s="54"/>
      <c r="D4705" s="56"/>
      <c r="Y4705" s="336">
        <f t="shared" ca="1" si="8061"/>
        <v>-0.86855727361521762</v>
      </c>
      <c r="Z4705" s="336">
        <f t="shared" ca="1" si="8061"/>
        <v>-1.3463959148665903</v>
      </c>
      <c r="AA4705" s="336">
        <f t="shared" ca="1" si="8061"/>
        <v>1.4548575030017237</v>
      </c>
      <c r="AB4705" s="336">
        <f t="shared" ca="1" si="8061"/>
        <v>0.80791599574380979</v>
      </c>
      <c r="AC4705" s="336">
        <f t="shared" ca="1" si="8061"/>
        <v>-5.1333375879703075E-2</v>
      </c>
      <c r="AD4705" s="336">
        <f t="shared" ca="1" si="8061"/>
        <v>0.54847019988771561</v>
      </c>
      <c r="AE4705" s="55"/>
      <c r="AF4705" s="55"/>
      <c r="AG4705" s="55"/>
      <c r="AH4705" s="55"/>
      <c r="AI4705" s="55"/>
      <c r="AJ4705" s="55"/>
      <c r="AK4705" s="55"/>
      <c r="AL4705" s="55"/>
      <c r="AM4705" s="55"/>
      <c r="AN4705" s="55"/>
      <c r="AO4705" s="55"/>
      <c r="AP4705" s="55"/>
      <c r="AQ4705" s="55"/>
      <c r="AR4705" s="55"/>
      <c r="AS4705" s="55"/>
    </row>
    <row r="4706" spans="1:45" x14ac:dyDescent="0.3">
      <c r="B4706" s="54" t="s">
        <v>172</v>
      </c>
      <c r="C4706" s="53">
        <f>C4699</f>
        <v>0</v>
      </c>
      <c r="D4706" s="56" t="e">
        <f t="shared" ref="D4706:D4707" ca="1" si="8122">AJ4706</f>
        <v>#N/A</v>
      </c>
      <c r="E4706" s="52" t="e">
        <f t="shared" ref="E4706:W4706" si="8123">E4699</f>
        <v>#N/A</v>
      </c>
      <c r="F4706" s="52" t="e">
        <f t="shared" si="8123"/>
        <v>#N/A</v>
      </c>
      <c r="G4706" s="52" t="e">
        <f t="shared" si="8123"/>
        <v>#N/A</v>
      </c>
      <c r="H4706" s="52" t="e">
        <f t="shared" si="8123"/>
        <v>#N/A</v>
      </c>
      <c r="I4706" s="52" t="e">
        <f t="shared" si="8123"/>
        <v>#N/A</v>
      </c>
      <c r="J4706" s="52" t="e">
        <f t="shared" si="8123"/>
        <v>#N/A</v>
      </c>
      <c r="K4706" s="52" t="e">
        <f t="shared" si="8123"/>
        <v>#N/A</v>
      </c>
      <c r="L4706" s="52" t="e">
        <f t="shared" si="8123"/>
        <v>#N/A</v>
      </c>
      <c r="M4706" s="52" t="e">
        <f t="shared" si="8123"/>
        <v>#N/A</v>
      </c>
      <c r="N4706" s="52" t="e">
        <f t="shared" si="8123"/>
        <v>#N/A</v>
      </c>
      <c r="O4706" s="52" t="e">
        <f t="shared" si="8123"/>
        <v>#N/A</v>
      </c>
      <c r="P4706" s="52" t="e">
        <f t="shared" si="8123"/>
        <v>#N/A</v>
      </c>
      <c r="Q4706" s="52" t="e">
        <f t="shared" si="8123"/>
        <v>#N/A</v>
      </c>
      <c r="R4706" s="52" t="e">
        <f t="shared" si="8123"/>
        <v>#N/A</v>
      </c>
      <c r="S4706" s="52" t="e">
        <f t="shared" si="8123"/>
        <v>#N/A</v>
      </c>
      <c r="T4706" s="52" t="e">
        <f t="shared" si="8123"/>
        <v>#N/A</v>
      </c>
      <c r="U4706" s="52" t="e">
        <f t="shared" si="8123"/>
        <v>#N/A</v>
      </c>
      <c r="V4706" s="52" t="e">
        <f t="shared" si="8123"/>
        <v>#N/A</v>
      </c>
      <c r="W4706" s="52" t="e">
        <f t="shared" si="8123"/>
        <v>#N/A</v>
      </c>
      <c r="X4706" s="55" t="e">
        <f t="shared" ref="X4706:X4707" si="8124">(H4706-(O4706*P4706)/100-3*(J4706*K4706)/100)/2</f>
        <v>#N/A</v>
      </c>
      <c r="Y4706" s="55" t="e">
        <f t="shared" ref="Y4706:Y4707" si="8125">SUM(X4706,(J4706*K4706/100))/(F4706/100)</f>
        <v>#N/A</v>
      </c>
      <c r="Z4706" s="55" t="e">
        <f t="shared" ref="Z4706" si="8126">U4706*0.5+U4707*0.5</f>
        <v>#N/A</v>
      </c>
      <c r="AA4706" s="55" t="e">
        <f t="shared" ref="AA4706:AA4707" si="8127">J4706/Y4706</f>
        <v>#N/A</v>
      </c>
      <c r="AB4706" s="336" t="e">
        <f t="shared" ref="AB4706:AB4707" si="8128">X4706/(Y4706-J4706)</f>
        <v>#N/A</v>
      </c>
      <c r="AC4706" s="223" t="e">
        <f ca="1">INDEX(FGA_COEFFS,1,1)+Z4706*INDEX(FGA_COEFFS,1,2)+Y4706*INDEX(FGA_COEFFS,1,3)+R4706*INDEX(FGA_COEFFS,1,4)+Q4707*INDEX(FGA_COEFFS,1,5)+S4706*INDEX(FGA_COEFFS,1,6)+T4707*INDEX(FGA_COEFFS,1,7)+M4707*INDEX(FGA_COEFFS,1,8)+Y4710*Y4711</f>
        <v>#N/A</v>
      </c>
      <c r="AD4706" s="223" t="e">
        <f ca="1">INDEX(THREEPTA_COEFFS,1,1)+AC4706*INDEX(THREEPTA_COEFFS,1,2)+J4706*INDEX(THREEPTA_COEFFS,1,3)+AA4706*INDEX(THREEPTA_COEFFS,1,4)+K4706*INDEX(THREEPTA_COEFFS,1,5)+L4707*INDEX(THREEPTA_COEFFS,1,6)+Z4710*Z4711</f>
        <v>#N/A</v>
      </c>
      <c r="AE4706" s="223" t="e">
        <f ca="1">INDEX(THREEPTPCT_COEFFS,1,1)+K4706*INDEX(THREEPTPCT_COEFFS,1,2)+L4707*INDEX(THREEPTPCT_COEFFS,1,3)+AA4710*AA4711</f>
        <v>#N/A</v>
      </c>
      <c r="AF4706" s="55" t="e">
        <f t="shared" ref="AF4706:AF4707" ca="1" si="8129">AC4706-AD4706</f>
        <v>#N/A</v>
      </c>
      <c r="AG4706" s="223" t="e">
        <f ca="1">INDEX(TWOPTPCT_COEFFS,1,1)+AB4706*INDEX(TWOPTPCT_COEFFS,1,2)+I4707*INDEX(TWOPTPCT_COEFFS,1,3)+G4707*INDEX(TWOPTPCT_COEFFS,1,4)+L4707*INDEX(TWOPTPCT_COEFFS,1,5)+AB4710*AB4711</f>
        <v>#N/A</v>
      </c>
      <c r="AH4706" s="223" t="e">
        <f ca="1">INDEX(FTA_COEFFS,1,1)+O4706*INDEX(FTA_COEFFS,1,2)+N4707*INDEX(FTA_COEFFS,1,3)+(Q4706+R4706)*INDEX(FTA_COEFFS,1,4)+(Q4707+R4707)*INDEX(FTA_COEFFS,1,5)+M4707*INDEX(FTA_COEFFS,1,6)+AC4710*AC4711</f>
        <v>#N/A</v>
      </c>
      <c r="AI4706" s="223" t="e">
        <f ca="1">INDEX(FTPCT_COEFFS,1,1)+P4706*INDEX(FTPCT_COEFFS,1,2)+F4706*INDEX(FTPCT_COEFFS,1,3)+G4707*INDEX(FTPCT_COEFFS,1,4)+AD4710*AD4711</f>
        <v>#N/A</v>
      </c>
      <c r="AJ4706" s="338" t="e">
        <f t="shared" ref="AJ4706:AJ4707" ca="1" si="8130">AD4706*AE4706/100+AF4706*AG4706+AH4706*AI4706/100</f>
        <v>#N/A</v>
      </c>
      <c r="AK4706" s="55"/>
      <c r="AL4706" s="55"/>
      <c r="AM4706" s="55"/>
      <c r="AN4706" s="55"/>
      <c r="AO4706" s="55"/>
      <c r="AP4706" s="55"/>
      <c r="AQ4706" s="55"/>
      <c r="AR4706" s="55"/>
    </row>
    <row r="4707" spans="1:45" x14ac:dyDescent="0.3">
      <c r="B4707" s="54" t="s">
        <v>175</v>
      </c>
      <c r="C4707" s="54">
        <f>C4700</f>
        <v>0</v>
      </c>
      <c r="D4707" s="56" t="e">
        <f t="shared" ca="1" si="8122"/>
        <v>#N/A</v>
      </c>
      <c r="E4707" s="52" t="e">
        <f t="shared" ref="E4707:W4707" si="8131">E4700</f>
        <v>#N/A</v>
      </c>
      <c r="F4707" s="52" t="e">
        <f t="shared" si="8131"/>
        <v>#N/A</v>
      </c>
      <c r="G4707" s="52" t="e">
        <f t="shared" si="8131"/>
        <v>#N/A</v>
      </c>
      <c r="H4707" s="52" t="e">
        <f t="shared" si="8131"/>
        <v>#N/A</v>
      </c>
      <c r="I4707" s="52" t="e">
        <f t="shared" si="8131"/>
        <v>#N/A</v>
      </c>
      <c r="J4707" s="52" t="e">
        <f t="shared" si="8131"/>
        <v>#N/A</v>
      </c>
      <c r="K4707" s="52" t="e">
        <f t="shared" si="8131"/>
        <v>#N/A</v>
      </c>
      <c r="L4707" s="52" t="e">
        <f t="shared" si="8131"/>
        <v>#N/A</v>
      </c>
      <c r="M4707" s="52" t="e">
        <f t="shared" si="8131"/>
        <v>#N/A</v>
      </c>
      <c r="N4707" s="52" t="e">
        <f t="shared" si="8131"/>
        <v>#N/A</v>
      </c>
      <c r="O4707" s="52" t="e">
        <f t="shared" si="8131"/>
        <v>#N/A</v>
      </c>
      <c r="P4707" s="52" t="e">
        <f t="shared" si="8131"/>
        <v>#N/A</v>
      </c>
      <c r="Q4707" s="52" t="e">
        <f t="shared" si="8131"/>
        <v>#N/A</v>
      </c>
      <c r="R4707" s="52" t="e">
        <f t="shared" si="8131"/>
        <v>#N/A</v>
      </c>
      <c r="S4707" s="52" t="e">
        <f t="shared" si="8131"/>
        <v>#N/A</v>
      </c>
      <c r="T4707" s="52" t="e">
        <f t="shared" si="8131"/>
        <v>#N/A</v>
      </c>
      <c r="U4707" s="52" t="e">
        <f t="shared" si="8131"/>
        <v>#N/A</v>
      </c>
      <c r="V4707" s="52" t="e">
        <f t="shared" si="8131"/>
        <v>#N/A</v>
      </c>
      <c r="W4707" s="52" t="e">
        <f t="shared" si="8131"/>
        <v>#N/A</v>
      </c>
      <c r="X4707" s="55" t="e">
        <f t="shared" si="8124"/>
        <v>#N/A</v>
      </c>
      <c r="Y4707" s="55" t="e">
        <f t="shared" si="8125"/>
        <v>#N/A</v>
      </c>
      <c r="Z4707" s="55" t="e">
        <f t="shared" ref="Z4707" si="8132">Z4706</f>
        <v>#N/A</v>
      </c>
      <c r="AA4707" s="55" t="e">
        <f t="shared" si="8127"/>
        <v>#N/A</v>
      </c>
      <c r="AB4707" s="336" t="e">
        <f t="shared" si="8128"/>
        <v>#N/A</v>
      </c>
      <c r="AC4707" s="223" t="e">
        <f ca="1">INDEX(FGA_COEFFS,1,1)+Z4707*INDEX(FGA_COEFFS,1,2)+Y4707*INDEX(FGA_COEFFS,1,3)+R4707*INDEX(FGA_COEFFS,1,4)+Q4706*INDEX(FGA_COEFFS,1,5)+S4707*INDEX(FGA_COEFFS,1,6)+T4706*INDEX(FGA_COEFFS,1,7)+M4706*INDEX(FGA_COEFFS,1,8)+Y4710*Y4712</f>
        <v>#N/A</v>
      </c>
      <c r="AD4707" s="223" t="e">
        <f ca="1">INDEX(THREEPTA_COEFFS,1,1)+AC4707*INDEX(THREEPTA_COEFFS,1,2)+J4707*INDEX(THREEPTA_COEFFS,1,3)+AA4707*INDEX(THREEPTA_COEFFS,1,4)+K4707*INDEX(THREEPTA_COEFFS,1,5)+L4706*INDEX(THREEPTA_COEFFS,1,6)+Z4710*Z4712</f>
        <v>#N/A</v>
      </c>
      <c r="AE4707" s="223" t="e">
        <f ca="1">INDEX(THREEPTPCT_COEFFS,1,1)+K4707*INDEX(THREEPTPCT_COEFFS,1,2)+L4706*INDEX(THREEPTPCT_COEFFS,1,3)+AA4710*AA4712</f>
        <v>#N/A</v>
      </c>
      <c r="AF4707" s="55" t="e">
        <f t="shared" ca="1" si="8129"/>
        <v>#N/A</v>
      </c>
      <c r="AG4707" s="223" t="e">
        <f ca="1">INDEX(TWOPTPCT_COEFFS,1,1)+AB4707*INDEX(TWOPTPCT_COEFFS,1,2)+I4706*INDEX(TWOPTPCT_COEFFS,1,3)+G4706*INDEX(TWOPTPCT_COEFFS,1,4)+L4706*INDEX(TWOPTPCT_COEFFS,1,5)+AB4710*AB4712</f>
        <v>#N/A</v>
      </c>
      <c r="AH4707" s="223" t="e">
        <f ca="1">INDEX(FTA_COEFFS,1,1)+O4707*INDEX(FTA_COEFFS,1,2)+N4706*INDEX(FTA_COEFFS,1,3)+(Q4707+R4707)*INDEX(FTA_COEFFS,1,4)+(Q4706+R4706)*INDEX(FTA_COEFFS,1,5)+M4706*INDEX(FTA_COEFFS,1,6)+AC4710*AC4712</f>
        <v>#N/A</v>
      </c>
      <c r="AI4707" s="223" t="e">
        <f ca="1">INDEX(FTPCT_COEFFS,1,1)+P4707*INDEX(FTPCT_COEFFS,1,2)+F4707*INDEX(FTPCT_COEFFS,1,3)+G4706*INDEX(FTPCT_COEFFS,1,4)+AD4710*AD4712</f>
        <v>#N/A</v>
      </c>
      <c r="AJ4707" s="338" t="e">
        <f t="shared" ca="1" si="8130"/>
        <v>#N/A</v>
      </c>
      <c r="AK4707" s="55"/>
      <c r="AL4707" s="55"/>
      <c r="AM4707" s="55"/>
      <c r="AN4707" s="55"/>
      <c r="AO4707" s="55"/>
      <c r="AP4707" s="55"/>
      <c r="AQ4707" s="55"/>
      <c r="AR4707" s="55"/>
    </row>
    <row r="4708" spans="1:45" x14ac:dyDescent="0.3">
      <c r="A4708" s="54" t="e">
        <f ca="1">IF(D4706&gt;(D4707+(AVERAGE(V4706,W4706)-AVERAGE(V4707,W4707))/2)+2.5,C4706,IF(D4707&gt;(D4706+(AVERAGE(V4707,W4707)-AVERAGE(V4706,W4706))/2)+2.5,C4707,"Close"))</f>
        <v>#N/A</v>
      </c>
      <c r="B4708" s="64" t="e">
        <f ca="1">IF(D4707&gt;D4706,C4707,C4706)</f>
        <v>#N/A</v>
      </c>
      <c r="D4708" s="56"/>
      <c r="X4708" s="55"/>
      <c r="Y4708" s="55"/>
      <c r="Z4708" s="55"/>
      <c r="AA4708" s="55"/>
      <c r="AB4708" s="55"/>
      <c r="AC4708" s="337"/>
      <c r="AD4708" s="337"/>
      <c r="AE4708" s="337"/>
      <c r="AF4708" s="337"/>
      <c r="AG4708" s="337"/>
      <c r="AH4708" s="337"/>
      <c r="AI4708" s="337"/>
      <c r="AJ4708" s="337"/>
      <c r="AK4708" s="337"/>
      <c r="AL4708" s="337"/>
      <c r="AM4708" s="55"/>
      <c r="AN4708" s="55"/>
      <c r="AO4708" s="55"/>
      <c r="AP4708" s="55"/>
      <c r="AQ4708" s="55"/>
      <c r="AR4708" s="55"/>
      <c r="AS4708" s="55"/>
    </row>
    <row r="4709" spans="1:45" x14ac:dyDescent="0.3">
      <c r="X4709" s="54" t="s">
        <v>1305</v>
      </c>
      <c r="Y4709" s="54" t="s">
        <v>128</v>
      </c>
      <c r="Z4709" s="54" t="s">
        <v>157</v>
      </c>
      <c r="AA4709" s="54" t="s">
        <v>151</v>
      </c>
      <c r="AB4709" s="54" t="s">
        <v>1327</v>
      </c>
      <c r="AC4709" s="54" t="s">
        <v>129</v>
      </c>
      <c r="AD4709" s="54" t="s">
        <v>116</v>
      </c>
      <c r="AE4709" s="54"/>
      <c r="AF4709" s="54"/>
      <c r="AG4709" s="54"/>
      <c r="AH4709" s="54"/>
      <c r="AI4709" s="54"/>
      <c r="AJ4709" s="54"/>
      <c r="AK4709" s="54"/>
      <c r="AL4709" s="54"/>
      <c r="AM4709" s="54"/>
      <c r="AN4709" s="54"/>
      <c r="AO4709" s="54"/>
      <c r="AP4709" s="54"/>
      <c r="AQ4709" s="54"/>
      <c r="AR4709" s="54"/>
      <c r="AS4709" s="54"/>
    </row>
    <row r="4710" spans="1:45" x14ac:dyDescent="0.3">
      <c r="X4710" s="54"/>
      <c r="Y4710" s="54">
        <f t="shared" ref="Y4710:AD4710" si="8133">Y4703</f>
        <v>6.4436999999999998</v>
      </c>
      <c r="Z4710" s="54">
        <f t="shared" si="8133"/>
        <v>4.9371</v>
      </c>
      <c r="AA4710" s="54">
        <f t="shared" si="8133"/>
        <v>11.350300000000001</v>
      </c>
      <c r="AB4710" s="54">
        <f t="shared" si="8133"/>
        <v>7.1900000000000006E-2</v>
      </c>
      <c r="AC4710" s="54">
        <f t="shared" si="8133"/>
        <v>6.2766000000000002</v>
      </c>
      <c r="AD4710" s="54">
        <f t="shared" si="8133"/>
        <v>11.042999999999999</v>
      </c>
      <c r="AE4710" s="54"/>
      <c r="AF4710" s="336"/>
      <c r="AG4710" s="336"/>
      <c r="AH4710" s="336"/>
      <c r="AI4710" s="54"/>
      <c r="AJ4710" s="54"/>
      <c r="AK4710" s="54"/>
      <c r="AL4710" s="54"/>
      <c r="AM4710" s="54"/>
      <c r="AN4710" s="54"/>
      <c r="AO4710" s="54"/>
      <c r="AP4710" s="54"/>
      <c r="AQ4710" s="54"/>
      <c r="AR4710" s="54"/>
      <c r="AS4710" s="54"/>
    </row>
    <row r="4711" spans="1:45" x14ac:dyDescent="0.3">
      <c r="D4711" s="56"/>
      <c r="X4711" s="336"/>
      <c r="Y4711" s="336">
        <f t="shared" ca="1" si="8061"/>
        <v>-1.0158103229176736</v>
      </c>
      <c r="Z4711" s="336">
        <f t="shared" ca="1" si="8061"/>
        <v>1.1510806462585919</v>
      </c>
      <c r="AA4711" s="336">
        <f t="shared" ca="1" si="8061"/>
        <v>-2.1164196027547936E-2</v>
      </c>
      <c r="AB4711" s="336">
        <f t="shared" ca="1" si="8061"/>
        <v>2.8785056380684328E-2</v>
      </c>
      <c r="AC4711" s="336">
        <f t="shared" ca="1" si="8061"/>
        <v>-1.2643056870460059</v>
      </c>
      <c r="AD4711" s="336">
        <f t="shared" ca="1" si="8061"/>
        <v>0.45313883042810754</v>
      </c>
      <c r="AE4711" s="336"/>
      <c r="AF4711" s="336"/>
      <c r="AG4711" s="336"/>
      <c r="AH4711" s="336"/>
      <c r="AI4711" s="54"/>
      <c r="AJ4711" s="54"/>
      <c r="AK4711" s="54"/>
      <c r="AL4711" s="336"/>
      <c r="AM4711" s="336"/>
      <c r="AN4711" s="336"/>
      <c r="AO4711" s="336"/>
      <c r="AP4711" s="54"/>
      <c r="AQ4711" s="336"/>
      <c r="AR4711" s="336"/>
      <c r="AS4711" s="336"/>
    </row>
    <row r="4712" spans="1:45" x14ac:dyDescent="0.3">
      <c r="C4712" s="54"/>
      <c r="D4712" s="56"/>
      <c r="Y4712" s="336">
        <f t="shared" ca="1" si="8061"/>
        <v>0.87438385374836358</v>
      </c>
      <c r="Z4712" s="336">
        <f t="shared" ca="1" si="8061"/>
        <v>-0.62899887263522869</v>
      </c>
      <c r="AA4712" s="336">
        <f t="shared" ca="1" si="8061"/>
        <v>0.67306064892421114</v>
      </c>
      <c r="AB4712" s="336">
        <f t="shared" ca="1" si="8061"/>
        <v>0.7416434646357678</v>
      </c>
      <c r="AC4712" s="336">
        <f t="shared" ca="1" si="8061"/>
        <v>5.0353546638453373E-2</v>
      </c>
      <c r="AD4712" s="336">
        <f t="shared" ca="1" si="8061"/>
        <v>1.4541810434012159</v>
      </c>
      <c r="AE4712" s="55"/>
      <c r="AF4712" s="55"/>
      <c r="AG4712" s="55"/>
      <c r="AH4712" s="55"/>
      <c r="AI4712" s="55"/>
      <c r="AJ4712" s="55"/>
      <c r="AK4712" s="55"/>
      <c r="AL4712" s="55"/>
      <c r="AM4712" s="55"/>
      <c r="AN4712" s="55"/>
      <c r="AO4712" s="55"/>
      <c r="AP4712" s="55"/>
      <c r="AQ4712" s="55"/>
      <c r="AR4712" s="55"/>
      <c r="AS4712" s="55"/>
    </row>
    <row r="4713" spans="1:45" x14ac:dyDescent="0.3">
      <c r="B4713" s="54" t="s">
        <v>172</v>
      </c>
      <c r="C4713" s="53">
        <f>C4706</f>
        <v>0</v>
      </c>
      <c r="D4713" s="56" t="e">
        <f t="shared" ref="D4713:D4714" ca="1" si="8134">AJ4713</f>
        <v>#N/A</v>
      </c>
      <c r="E4713" s="52" t="e">
        <f t="shared" ref="E4713:W4713" si="8135">E4706</f>
        <v>#N/A</v>
      </c>
      <c r="F4713" s="52" t="e">
        <f t="shared" si="8135"/>
        <v>#N/A</v>
      </c>
      <c r="G4713" s="52" t="e">
        <f t="shared" si="8135"/>
        <v>#N/A</v>
      </c>
      <c r="H4713" s="52" t="e">
        <f t="shared" si="8135"/>
        <v>#N/A</v>
      </c>
      <c r="I4713" s="52" t="e">
        <f t="shared" si="8135"/>
        <v>#N/A</v>
      </c>
      <c r="J4713" s="52" t="e">
        <f t="shared" si="8135"/>
        <v>#N/A</v>
      </c>
      <c r="K4713" s="52" t="e">
        <f t="shared" si="8135"/>
        <v>#N/A</v>
      </c>
      <c r="L4713" s="52" t="e">
        <f t="shared" si="8135"/>
        <v>#N/A</v>
      </c>
      <c r="M4713" s="52" t="e">
        <f t="shared" si="8135"/>
        <v>#N/A</v>
      </c>
      <c r="N4713" s="52" t="e">
        <f t="shared" si="8135"/>
        <v>#N/A</v>
      </c>
      <c r="O4713" s="52" t="e">
        <f t="shared" si="8135"/>
        <v>#N/A</v>
      </c>
      <c r="P4713" s="52" t="e">
        <f t="shared" si="8135"/>
        <v>#N/A</v>
      </c>
      <c r="Q4713" s="52" t="e">
        <f t="shared" si="8135"/>
        <v>#N/A</v>
      </c>
      <c r="R4713" s="52" t="e">
        <f t="shared" si="8135"/>
        <v>#N/A</v>
      </c>
      <c r="S4713" s="52" t="e">
        <f t="shared" si="8135"/>
        <v>#N/A</v>
      </c>
      <c r="T4713" s="52" t="e">
        <f t="shared" si="8135"/>
        <v>#N/A</v>
      </c>
      <c r="U4713" s="52" t="e">
        <f t="shared" si="8135"/>
        <v>#N/A</v>
      </c>
      <c r="V4713" s="52" t="e">
        <f t="shared" si="8135"/>
        <v>#N/A</v>
      </c>
      <c r="W4713" s="52" t="e">
        <f t="shared" si="8135"/>
        <v>#N/A</v>
      </c>
      <c r="X4713" s="55" t="e">
        <f t="shared" ref="X4713:X4714" si="8136">(H4713-(O4713*P4713)/100-3*(J4713*K4713)/100)/2</f>
        <v>#N/A</v>
      </c>
      <c r="Y4713" s="55" t="e">
        <f t="shared" ref="Y4713:Y4714" si="8137">SUM(X4713,(J4713*K4713/100))/(F4713/100)</f>
        <v>#N/A</v>
      </c>
      <c r="Z4713" s="55" t="e">
        <f t="shared" ref="Z4713" si="8138">U4713*0.5+U4714*0.5</f>
        <v>#N/A</v>
      </c>
      <c r="AA4713" s="55" t="e">
        <f t="shared" ref="AA4713:AA4714" si="8139">J4713/Y4713</f>
        <v>#N/A</v>
      </c>
      <c r="AB4713" s="336" t="e">
        <f t="shared" ref="AB4713:AB4714" si="8140">X4713/(Y4713-J4713)</f>
        <v>#N/A</v>
      </c>
      <c r="AC4713" s="223" t="e">
        <f ca="1">INDEX(FGA_COEFFS,1,1)+Z4713*INDEX(FGA_COEFFS,1,2)+Y4713*INDEX(FGA_COEFFS,1,3)+R4713*INDEX(FGA_COEFFS,1,4)+Q4714*INDEX(FGA_COEFFS,1,5)+S4713*INDEX(FGA_COEFFS,1,6)+T4714*INDEX(FGA_COEFFS,1,7)+M4714*INDEX(FGA_COEFFS,1,8)+Y4717*Y4718</f>
        <v>#N/A</v>
      </c>
      <c r="AD4713" s="223" t="e">
        <f ca="1">INDEX(THREEPTA_COEFFS,1,1)+AC4713*INDEX(THREEPTA_COEFFS,1,2)+J4713*INDEX(THREEPTA_COEFFS,1,3)+AA4713*INDEX(THREEPTA_COEFFS,1,4)+K4713*INDEX(THREEPTA_COEFFS,1,5)+L4714*INDEX(THREEPTA_COEFFS,1,6)+Z4717*Z4718</f>
        <v>#N/A</v>
      </c>
      <c r="AE4713" s="223" t="e">
        <f ca="1">INDEX(THREEPTPCT_COEFFS,1,1)+K4713*INDEX(THREEPTPCT_COEFFS,1,2)+L4714*INDEX(THREEPTPCT_COEFFS,1,3)+AA4717*AA4718</f>
        <v>#N/A</v>
      </c>
      <c r="AF4713" s="55" t="e">
        <f t="shared" ref="AF4713:AF4714" ca="1" si="8141">AC4713-AD4713</f>
        <v>#N/A</v>
      </c>
      <c r="AG4713" s="223" t="e">
        <f ca="1">INDEX(TWOPTPCT_COEFFS,1,1)+AB4713*INDEX(TWOPTPCT_COEFFS,1,2)+I4714*INDEX(TWOPTPCT_COEFFS,1,3)+G4714*INDEX(TWOPTPCT_COEFFS,1,4)+L4714*INDEX(TWOPTPCT_COEFFS,1,5)+AB4717*AB4718</f>
        <v>#N/A</v>
      </c>
      <c r="AH4713" s="223" t="e">
        <f ca="1">INDEX(FTA_COEFFS,1,1)+O4713*INDEX(FTA_COEFFS,1,2)+N4714*INDEX(FTA_COEFFS,1,3)+(Q4713+R4713)*INDEX(FTA_COEFFS,1,4)+(Q4714+R4714)*INDEX(FTA_COEFFS,1,5)+M4714*INDEX(FTA_COEFFS,1,6)+AC4717*AC4718</f>
        <v>#N/A</v>
      </c>
      <c r="AI4713" s="223" t="e">
        <f ca="1">INDEX(FTPCT_COEFFS,1,1)+P4713*INDEX(FTPCT_COEFFS,1,2)+F4713*INDEX(FTPCT_COEFFS,1,3)+G4714*INDEX(FTPCT_COEFFS,1,4)+AD4717*AD4718</f>
        <v>#N/A</v>
      </c>
      <c r="AJ4713" s="338" t="e">
        <f t="shared" ref="AJ4713:AJ4714" ca="1" si="8142">AD4713*AE4713/100+AF4713*AG4713+AH4713*AI4713/100</f>
        <v>#N/A</v>
      </c>
      <c r="AK4713" s="55"/>
      <c r="AL4713" s="55"/>
      <c r="AM4713" s="55"/>
      <c r="AN4713" s="55"/>
      <c r="AO4713" s="55"/>
      <c r="AP4713" s="55"/>
      <c r="AQ4713" s="55"/>
      <c r="AR4713" s="55"/>
    </row>
    <row r="4714" spans="1:45" x14ac:dyDescent="0.3">
      <c r="B4714" s="54" t="s">
        <v>175</v>
      </c>
      <c r="C4714" s="54">
        <f>C4707</f>
        <v>0</v>
      </c>
      <c r="D4714" s="56" t="e">
        <f t="shared" ca="1" si="8134"/>
        <v>#N/A</v>
      </c>
      <c r="E4714" s="52" t="e">
        <f t="shared" ref="E4714:W4714" si="8143">E4707</f>
        <v>#N/A</v>
      </c>
      <c r="F4714" s="52" t="e">
        <f t="shared" si="8143"/>
        <v>#N/A</v>
      </c>
      <c r="G4714" s="52" t="e">
        <f t="shared" si="8143"/>
        <v>#N/A</v>
      </c>
      <c r="H4714" s="52" t="e">
        <f t="shared" si="8143"/>
        <v>#N/A</v>
      </c>
      <c r="I4714" s="52" t="e">
        <f t="shared" si="8143"/>
        <v>#N/A</v>
      </c>
      <c r="J4714" s="52" t="e">
        <f t="shared" si="8143"/>
        <v>#N/A</v>
      </c>
      <c r="K4714" s="52" t="e">
        <f t="shared" si="8143"/>
        <v>#N/A</v>
      </c>
      <c r="L4714" s="52" t="e">
        <f t="shared" si="8143"/>
        <v>#N/A</v>
      </c>
      <c r="M4714" s="52" t="e">
        <f t="shared" si="8143"/>
        <v>#N/A</v>
      </c>
      <c r="N4714" s="52" t="e">
        <f t="shared" si="8143"/>
        <v>#N/A</v>
      </c>
      <c r="O4714" s="52" t="e">
        <f t="shared" si="8143"/>
        <v>#N/A</v>
      </c>
      <c r="P4714" s="52" t="e">
        <f t="shared" si="8143"/>
        <v>#N/A</v>
      </c>
      <c r="Q4714" s="52" t="e">
        <f t="shared" si="8143"/>
        <v>#N/A</v>
      </c>
      <c r="R4714" s="52" t="e">
        <f t="shared" si="8143"/>
        <v>#N/A</v>
      </c>
      <c r="S4714" s="52" t="e">
        <f t="shared" si="8143"/>
        <v>#N/A</v>
      </c>
      <c r="T4714" s="52" t="e">
        <f t="shared" si="8143"/>
        <v>#N/A</v>
      </c>
      <c r="U4714" s="52" t="e">
        <f t="shared" si="8143"/>
        <v>#N/A</v>
      </c>
      <c r="V4714" s="52" t="e">
        <f t="shared" si="8143"/>
        <v>#N/A</v>
      </c>
      <c r="W4714" s="52" t="e">
        <f t="shared" si="8143"/>
        <v>#N/A</v>
      </c>
      <c r="X4714" s="55" t="e">
        <f t="shared" si="8136"/>
        <v>#N/A</v>
      </c>
      <c r="Y4714" s="55" t="e">
        <f t="shared" si="8137"/>
        <v>#N/A</v>
      </c>
      <c r="Z4714" s="55" t="e">
        <f t="shared" ref="Z4714" si="8144">Z4713</f>
        <v>#N/A</v>
      </c>
      <c r="AA4714" s="55" t="e">
        <f t="shared" si="8139"/>
        <v>#N/A</v>
      </c>
      <c r="AB4714" s="336" t="e">
        <f t="shared" si="8140"/>
        <v>#N/A</v>
      </c>
      <c r="AC4714" s="223" t="e">
        <f ca="1">INDEX(FGA_COEFFS,1,1)+Z4714*INDEX(FGA_COEFFS,1,2)+Y4714*INDEX(FGA_COEFFS,1,3)+R4714*INDEX(FGA_COEFFS,1,4)+Q4713*INDEX(FGA_COEFFS,1,5)+S4714*INDEX(FGA_COEFFS,1,6)+T4713*INDEX(FGA_COEFFS,1,7)+M4713*INDEX(FGA_COEFFS,1,8)+Y4717*Y4719</f>
        <v>#N/A</v>
      </c>
      <c r="AD4714" s="223" t="e">
        <f ca="1">INDEX(THREEPTA_COEFFS,1,1)+AC4714*INDEX(THREEPTA_COEFFS,1,2)+J4714*INDEX(THREEPTA_COEFFS,1,3)+AA4714*INDEX(THREEPTA_COEFFS,1,4)+K4714*INDEX(THREEPTA_COEFFS,1,5)+L4713*INDEX(THREEPTA_COEFFS,1,6)+Z4717*Z4719</f>
        <v>#N/A</v>
      </c>
      <c r="AE4714" s="223" t="e">
        <f ca="1">INDEX(THREEPTPCT_COEFFS,1,1)+K4714*INDEX(THREEPTPCT_COEFFS,1,2)+L4713*INDEX(THREEPTPCT_COEFFS,1,3)+AA4717*AA4719</f>
        <v>#N/A</v>
      </c>
      <c r="AF4714" s="55" t="e">
        <f t="shared" ca="1" si="8141"/>
        <v>#N/A</v>
      </c>
      <c r="AG4714" s="223" t="e">
        <f ca="1">INDEX(TWOPTPCT_COEFFS,1,1)+AB4714*INDEX(TWOPTPCT_COEFFS,1,2)+I4713*INDEX(TWOPTPCT_COEFFS,1,3)+G4713*INDEX(TWOPTPCT_COEFFS,1,4)+L4713*INDEX(TWOPTPCT_COEFFS,1,5)+AB4717*AB4719</f>
        <v>#N/A</v>
      </c>
      <c r="AH4714" s="223" t="e">
        <f ca="1">INDEX(FTA_COEFFS,1,1)+O4714*INDEX(FTA_COEFFS,1,2)+N4713*INDEX(FTA_COEFFS,1,3)+(Q4714+R4714)*INDEX(FTA_COEFFS,1,4)+(Q4713+R4713)*INDEX(FTA_COEFFS,1,5)+M4713*INDEX(FTA_COEFFS,1,6)+AC4717*AC4719</f>
        <v>#N/A</v>
      </c>
      <c r="AI4714" s="223" t="e">
        <f ca="1">INDEX(FTPCT_COEFFS,1,1)+P4714*INDEX(FTPCT_COEFFS,1,2)+F4714*INDEX(FTPCT_COEFFS,1,3)+G4713*INDEX(FTPCT_COEFFS,1,4)+AD4717*AD4719</f>
        <v>#N/A</v>
      </c>
      <c r="AJ4714" s="338" t="e">
        <f t="shared" ca="1" si="8142"/>
        <v>#N/A</v>
      </c>
      <c r="AK4714" s="55"/>
      <c r="AL4714" s="55"/>
      <c r="AM4714" s="55"/>
      <c r="AN4714" s="55"/>
      <c r="AO4714" s="55"/>
      <c r="AP4714" s="55"/>
      <c r="AQ4714" s="55"/>
      <c r="AR4714" s="55"/>
    </row>
    <row r="4715" spans="1:45" x14ac:dyDescent="0.3">
      <c r="A4715" s="54" t="e">
        <f ca="1">IF(D4713&gt;(D4714+(AVERAGE(V4713,W4713)-AVERAGE(V4714,W4714))/2)+2.5,C4713,IF(D4714&gt;(D4713+(AVERAGE(V4714,W4714)-AVERAGE(V4713,W4713))/2)+2.5,C4714,"Close"))</f>
        <v>#N/A</v>
      </c>
      <c r="B4715" s="64" t="e">
        <f ca="1">IF(D4714&gt;D4713,C4714,C4713)</f>
        <v>#N/A</v>
      </c>
      <c r="D4715" s="56"/>
      <c r="X4715" s="55"/>
      <c r="Y4715" s="55"/>
      <c r="Z4715" s="55"/>
      <c r="AA4715" s="55"/>
      <c r="AB4715" s="55"/>
      <c r="AC4715" s="337"/>
      <c r="AD4715" s="337"/>
      <c r="AE4715" s="337"/>
      <c r="AF4715" s="337"/>
      <c r="AG4715" s="337"/>
      <c r="AH4715" s="337"/>
      <c r="AI4715" s="337"/>
      <c r="AJ4715" s="337"/>
      <c r="AK4715" s="337"/>
      <c r="AL4715" s="337"/>
      <c r="AM4715" s="55"/>
      <c r="AN4715" s="55"/>
      <c r="AO4715" s="55"/>
      <c r="AP4715" s="55"/>
      <c r="AQ4715" s="55"/>
      <c r="AR4715" s="55"/>
      <c r="AS4715" s="55"/>
    </row>
    <row r="4716" spans="1:45" x14ac:dyDescent="0.3">
      <c r="X4716" s="54" t="s">
        <v>1305</v>
      </c>
      <c r="Y4716" s="54" t="s">
        <v>128</v>
      </c>
      <c r="Z4716" s="54" t="s">
        <v>157</v>
      </c>
      <c r="AA4716" s="54" t="s">
        <v>151</v>
      </c>
      <c r="AB4716" s="54" t="s">
        <v>1327</v>
      </c>
      <c r="AC4716" s="54" t="s">
        <v>129</v>
      </c>
      <c r="AD4716" s="54" t="s">
        <v>116</v>
      </c>
      <c r="AE4716" s="54"/>
      <c r="AF4716" s="54"/>
      <c r="AG4716" s="54"/>
      <c r="AH4716" s="54"/>
      <c r="AI4716" s="54"/>
      <c r="AJ4716" s="54"/>
      <c r="AK4716" s="54"/>
      <c r="AL4716" s="54"/>
      <c r="AM4716" s="54"/>
      <c r="AN4716" s="54"/>
      <c r="AO4716" s="54"/>
      <c r="AP4716" s="54"/>
      <c r="AQ4716" s="54"/>
      <c r="AR4716" s="54"/>
      <c r="AS4716" s="54"/>
    </row>
    <row r="4717" spans="1:45" x14ac:dyDescent="0.3">
      <c r="X4717" s="54"/>
      <c r="Y4717" s="54">
        <f t="shared" ref="Y4717:AD4717" si="8145">Y4710</f>
        <v>6.4436999999999998</v>
      </c>
      <c r="Z4717" s="54">
        <f t="shared" si="8145"/>
        <v>4.9371</v>
      </c>
      <c r="AA4717" s="54">
        <f t="shared" si="8145"/>
        <v>11.350300000000001</v>
      </c>
      <c r="AB4717" s="54">
        <f t="shared" si="8145"/>
        <v>7.1900000000000006E-2</v>
      </c>
      <c r="AC4717" s="54">
        <f t="shared" si="8145"/>
        <v>6.2766000000000002</v>
      </c>
      <c r="AD4717" s="54">
        <f t="shared" si="8145"/>
        <v>11.042999999999999</v>
      </c>
      <c r="AE4717" s="54"/>
      <c r="AF4717" s="336"/>
      <c r="AG4717" s="336"/>
      <c r="AH4717" s="336"/>
      <c r="AI4717" s="54"/>
      <c r="AJ4717" s="54"/>
      <c r="AK4717" s="54"/>
      <c r="AL4717" s="54"/>
      <c r="AM4717" s="54"/>
      <c r="AN4717" s="54"/>
      <c r="AO4717" s="54"/>
      <c r="AP4717" s="54"/>
      <c r="AQ4717" s="54"/>
      <c r="AR4717" s="54"/>
      <c r="AS4717" s="54"/>
    </row>
    <row r="4718" spans="1:45" x14ac:dyDescent="0.3">
      <c r="D4718" s="56"/>
      <c r="X4718" s="336"/>
      <c r="Y4718" s="336">
        <f t="shared" ca="1" si="8061"/>
        <v>-0.23854191775781111</v>
      </c>
      <c r="Z4718" s="336">
        <f t="shared" ca="1" si="8061"/>
        <v>-0.51852741262619628</v>
      </c>
      <c r="AA4718" s="336">
        <f t="shared" ca="1" si="8061"/>
        <v>-7.3355735784785908E-2</v>
      </c>
      <c r="AB4718" s="336">
        <f t="shared" ca="1" si="8061"/>
        <v>0.96032736477014136</v>
      </c>
      <c r="AC4718" s="336">
        <f t="shared" ca="1" si="8061"/>
        <v>-0.43360058220826836</v>
      </c>
      <c r="AD4718" s="336">
        <f t="shared" ca="1" si="8061"/>
        <v>1.2885578647217999</v>
      </c>
      <c r="AE4718" s="336"/>
      <c r="AF4718" s="336"/>
      <c r="AG4718" s="336"/>
      <c r="AH4718" s="336"/>
      <c r="AI4718" s="54"/>
      <c r="AJ4718" s="54"/>
      <c r="AK4718" s="54"/>
      <c r="AL4718" s="336"/>
      <c r="AM4718" s="336"/>
      <c r="AN4718" s="336"/>
      <c r="AO4718" s="336"/>
      <c r="AP4718" s="54"/>
      <c r="AQ4718" s="336"/>
      <c r="AR4718" s="336"/>
      <c r="AS4718" s="336"/>
    </row>
    <row r="4719" spans="1:45" x14ac:dyDescent="0.3">
      <c r="C4719" s="54"/>
      <c r="D4719" s="56"/>
      <c r="Y4719" s="336">
        <f t="shared" ca="1" si="8061"/>
        <v>1.4488672355307472E-2</v>
      </c>
      <c r="Z4719" s="336">
        <f t="shared" ca="1" si="8061"/>
        <v>0.36721736900804641</v>
      </c>
      <c r="AA4719" s="336">
        <f t="shared" ca="1" si="8061"/>
        <v>-0.53378807763781322</v>
      </c>
      <c r="AB4719" s="336">
        <f t="shared" ca="1" si="8061"/>
        <v>-2.8566489748296332E-2</v>
      </c>
      <c r="AC4719" s="336">
        <f t="shared" ca="1" si="8061"/>
        <v>-1.1305401954125016</v>
      </c>
      <c r="AD4719" s="336">
        <f t="shared" ca="1" si="8061"/>
        <v>1.2757107132362498E-2</v>
      </c>
      <c r="AE4719" s="55"/>
      <c r="AF4719" s="55"/>
      <c r="AG4719" s="55"/>
      <c r="AH4719" s="55"/>
      <c r="AI4719" s="55"/>
      <c r="AJ4719" s="55"/>
      <c r="AK4719" s="55"/>
      <c r="AL4719" s="55"/>
      <c r="AM4719" s="55"/>
      <c r="AN4719" s="55"/>
      <c r="AO4719" s="55"/>
      <c r="AP4719" s="55"/>
      <c r="AQ4719" s="55"/>
      <c r="AR4719" s="55"/>
      <c r="AS4719" s="55"/>
    </row>
    <row r="4720" spans="1:45" x14ac:dyDescent="0.3">
      <c r="B4720" s="54" t="s">
        <v>172</v>
      </c>
      <c r="C4720" s="53">
        <f>C4713</f>
        <v>0</v>
      </c>
      <c r="D4720" s="56" t="e">
        <f t="shared" ref="D4720:D4721" ca="1" si="8146">AJ4720</f>
        <v>#N/A</v>
      </c>
      <c r="E4720" s="52" t="e">
        <f t="shared" ref="E4720:W4720" si="8147">E4713</f>
        <v>#N/A</v>
      </c>
      <c r="F4720" s="52" t="e">
        <f t="shared" si="8147"/>
        <v>#N/A</v>
      </c>
      <c r="G4720" s="52" t="e">
        <f t="shared" si="8147"/>
        <v>#N/A</v>
      </c>
      <c r="H4720" s="52" t="e">
        <f t="shared" si="8147"/>
        <v>#N/A</v>
      </c>
      <c r="I4720" s="52" t="e">
        <f t="shared" si="8147"/>
        <v>#N/A</v>
      </c>
      <c r="J4720" s="52" t="e">
        <f t="shared" si="8147"/>
        <v>#N/A</v>
      </c>
      <c r="K4720" s="52" t="e">
        <f t="shared" si="8147"/>
        <v>#N/A</v>
      </c>
      <c r="L4720" s="52" t="e">
        <f t="shared" si="8147"/>
        <v>#N/A</v>
      </c>
      <c r="M4720" s="52" t="e">
        <f t="shared" si="8147"/>
        <v>#N/A</v>
      </c>
      <c r="N4720" s="52" t="e">
        <f t="shared" si="8147"/>
        <v>#N/A</v>
      </c>
      <c r="O4720" s="52" t="e">
        <f t="shared" si="8147"/>
        <v>#N/A</v>
      </c>
      <c r="P4720" s="52" t="e">
        <f t="shared" si="8147"/>
        <v>#N/A</v>
      </c>
      <c r="Q4720" s="52" t="e">
        <f t="shared" si="8147"/>
        <v>#N/A</v>
      </c>
      <c r="R4720" s="52" t="e">
        <f t="shared" si="8147"/>
        <v>#N/A</v>
      </c>
      <c r="S4720" s="52" t="e">
        <f t="shared" si="8147"/>
        <v>#N/A</v>
      </c>
      <c r="T4720" s="52" t="e">
        <f t="shared" si="8147"/>
        <v>#N/A</v>
      </c>
      <c r="U4720" s="52" t="e">
        <f t="shared" si="8147"/>
        <v>#N/A</v>
      </c>
      <c r="V4720" s="52" t="e">
        <f t="shared" si="8147"/>
        <v>#N/A</v>
      </c>
      <c r="W4720" s="52" t="e">
        <f t="shared" si="8147"/>
        <v>#N/A</v>
      </c>
      <c r="X4720" s="55" t="e">
        <f t="shared" ref="X4720:X4721" si="8148">(H4720-(O4720*P4720)/100-3*(J4720*K4720)/100)/2</f>
        <v>#N/A</v>
      </c>
      <c r="Y4720" s="55" t="e">
        <f t="shared" ref="Y4720:Y4721" si="8149">SUM(X4720,(J4720*K4720/100))/(F4720/100)</f>
        <v>#N/A</v>
      </c>
      <c r="Z4720" s="55" t="e">
        <f t="shared" ref="Z4720" si="8150">U4720*0.5+U4721*0.5</f>
        <v>#N/A</v>
      </c>
      <c r="AA4720" s="55" t="e">
        <f t="shared" ref="AA4720:AA4721" si="8151">J4720/Y4720</f>
        <v>#N/A</v>
      </c>
      <c r="AB4720" s="336" t="e">
        <f t="shared" ref="AB4720:AB4721" si="8152">X4720/(Y4720-J4720)</f>
        <v>#N/A</v>
      </c>
      <c r="AC4720" s="223" t="e">
        <f ca="1">INDEX(FGA_COEFFS,1,1)+Z4720*INDEX(FGA_COEFFS,1,2)+Y4720*INDEX(FGA_COEFFS,1,3)+R4720*INDEX(FGA_COEFFS,1,4)+Q4721*INDEX(FGA_COEFFS,1,5)+S4720*INDEX(FGA_COEFFS,1,6)+T4721*INDEX(FGA_COEFFS,1,7)+M4721*INDEX(FGA_COEFFS,1,8)+Y4724*Y4725</f>
        <v>#N/A</v>
      </c>
      <c r="AD4720" s="223" t="e">
        <f ca="1">INDEX(THREEPTA_COEFFS,1,1)+AC4720*INDEX(THREEPTA_COEFFS,1,2)+J4720*INDEX(THREEPTA_COEFFS,1,3)+AA4720*INDEX(THREEPTA_COEFFS,1,4)+K4720*INDEX(THREEPTA_COEFFS,1,5)+L4721*INDEX(THREEPTA_COEFFS,1,6)+Z4724*Z4725</f>
        <v>#N/A</v>
      </c>
      <c r="AE4720" s="223" t="e">
        <f ca="1">INDEX(THREEPTPCT_COEFFS,1,1)+K4720*INDEX(THREEPTPCT_COEFFS,1,2)+L4721*INDEX(THREEPTPCT_COEFFS,1,3)+AA4724*AA4725</f>
        <v>#N/A</v>
      </c>
      <c r="AF4720" s="55" t="e">
        <f t="shared" ref="AF4720:AF4721" ca="1" si="8153">AC4720-AD4720</f>
        <v>#N/A</v>
      </c>
      <c r="AG4720" s="223" t="e">
        <f ca="1">INDEX(TWOPTPCT_COEFFS,1,1)+AB4720*INDEX(TWOPTPCT_COEFFS,1,2)+I4721*INDEX(TWOPTPCT_COEFFS,1,3)+G4721*INDEX(TWOPTPCT_COEFFS,1,4)+L4721*INDEX(TWOPTPCT_COEFFS,1,5)+AB4724*AB4725</f>
        <v>#N/A</v>
      </c>
      <c r="AH4720" s="223" t="e">
        <f ca="1">INDEX(FTA_COEFFS,1,1)+O4720*INDEX(FTA_COEFFS,1,2)+N4721*INDEX(FTA_COEFFS,1,3)+(Q4720+R4720)*INDEX(FTA_COEFFS,1,4)+(Q4721+R4721)*INDEX(FTA_COEFFS,1,5)+M4721*INDEX(FTA_COEFFS,1,6)+AC4724*AC4725</f>
        <v>#N/A</v>
      </c>
      <c r="AI4720" s="223" t="e">
        <f ca="1">INDEX(FTPCT_COEFFS,1,1)+P4720*INDEX(FTPCT_COEFFS,1,2)+F4720*INDEX(FTPCT_COEFFS,1,3)+G4721*INDEX(FTPCT_COEFFS,1,4)+AD4724*AD4725</f>
        <v>#N/A</v>
      </c>
      <c r="AJ4720" s="338" t="e">
        <f t="shared" ref="AJ4720:AJ4721" ca="1" si="8154">AD4720*AE4720/100+AF4720*AG4720+AH4720*AI4720/100</f>
        <v>#N/A</v>
      </c>
      <c r="AK4720" s="55"/>
      <c r="AL4720" s="55"/>
      <c r="AM4720" s="55"/>
      <c r="AN4720" s="55"/>
      <c r="AO4720" s="55"/>
      <c r="AP4720" s="55"/>
      <c r="AQ4720" s="55"/>
      <c r="AR4720" s="55"/>
    </row>
    <row r="4721" spans="1:45" x14ac:dyDescent="0.3">
      <c r="B4721" s="54" t="s">
        <v>175</v>
      </c>
      <c r="C4721" s="54">
        <f>C4714</f>
        <v>0</v>
      </c>
      <c r="D4721" s="56" t="e">
        <f t="shared" ca="1" si="8146"/>
        <v>#N/A</v>
      </c>
      <c r="E4721" s="52" t="e">
        <f t="shared" ref="E4721:W4721" si="8155">E4714</f>
        <v>#N/A</v>
      </c>
      <c r="F4721" s="52" t="e">
        <f t="shared" si="8155"/>
        <v>#N/A</v>
      </c>
      <c r="G4721" s="52" t="e">
        <f t="shared" si="8155"/>
        <v>#N/A</v>
      </c>
      <c r="H4721" s="52" t="e">
        <f t="shared" si="8155"/>
        <v>#N/A</v>
      </c>
      <c r="I4721" s="52" t="e">
        <f t="shared" si="8155"/>
        <v>#N/A</v>
      </c>
      <c r="J4721" s="52" t="e">
        <f t="shared" si="8155"/>
        <v>#N/A</v>
      </c>
      <c r="K4721" s="52" t="e">
        <f t="shared" si="8155"/>
        <v>#N/A</v>
      </c>
      <c r="L4721" s="52" t="e">
        <f t="shared" si="8155"/>
        <v>#N/A</v>
      </c>
      <c r="M4721" s="52" t="e">
        <f t="shared" si="8155"/>
        <v>#N/A</v>
      </c>
      <c r="N4721" s="52" t="e">
        <f t="shared" si="8155"/>
        <v>#N/A</v>
      </c>
      <c r="O4721" s="52" t="e">
        <f t="shared" si="8155"/>
        <v>#N/A</v>
      </c>
      <c r="P4721" s="52" t="e">
        <f t="shared" si="8155"/>
        <v>#N/A</v>
      </c>
      <c r="Q4721" s="52" t="e">
        <f t="shared" si="8155"/>
        <v>#N/A</v>
      </c>
      <c r="R4721" s="52" t="e">
        <f t="shared" si="8155"/>
        <v>#N/A</v>
      </c>
      <c r="S4721" s="52" t="e">
        <f t="shared" si="8155"/>
        <v>#N/A</v>
      </c>
      <c r="T4721" s="52" t="e">
        <f t="shared" si="8155"/>
        <v>#N/A</v>
      </c>
      <c r="U4721" s="52" t="e">
        <f t="shared" si="8155"/>
        <v>#N/A</v>
      </c>
      <c r="V4721" s="52" t="e">
        <f t="shared" si="8155"/>
        <v>#N/A</v>
      </c>
      <c r="W4721" s="52" t="e">
        <f t="shared" si="8155"/>
        <v>#N/A</v>
      </c>
      <c r="X4721" s="55" t="e">
        <f t="shared" si="8148"/>
        <v>#N/A</v>
      </c>
      <c r="Y4721" s="55" t="e">
        <f t="shared" si="8149"/>
        <v>#N/A</v>
      </c>
      <c r="Z4721" s="55" t="e">
        <f t="shared" ref="Z4721" si="8156">Z4720</f>
        <v>#N/A</v>
      </c>
      <c r="AA4721" s="55" t="e">
        <f t="shared" si="8151"/>
        <v>#N/A</v>
      </c>
      <c r="AB4721" s="336" t="e">
        <f t="shared" si="8152"/>
        <v>#N/A</v>
      </c>
      <c r="AC4721" s="223" t="e">
        <f ca="1">INDEX(FGA_COEFFS,1,1)+Z4721*INDEX(FGA_COEFFS,1,2)+Y4721*INDEX(FGA_COEFFS,1,3)+R4721*INDEX(FGA_COEFFS,1,4)+Q4720*INDEX(FGA_COEFFS,1,5)+S4721*INDEX(FGA_COEFFS,1,6)+T4720*INDEX(FGA_COEFFS,1,7)+M4720*INDEX(FGA_COEFFS,1,8)+Y4724*Y4726</f>
        <v>#N/A</v>
      </c>
      <c r="AD4721" s="223" t="e">
        <f ca="1">INDEX(THREEPTA_COEFFS,1,1)+AC4721*INDEX(THREEPTA_COEFFS,1,2)+J4721*INDEX(THREEPTA_COEFFS,1,3)+AA4721*INDEX(THREEPTA_COEFFS,1,4)+K4721*INDEX(THREEPTA_COEFFS,1,5)+L4720*INDEX(THREEPTA_COEFFS,1,6)+Z4724*Z4726</f>
        <v>#N/A</v>
      </c>
      <c r="AE4721" s="223" t="e">
        <f ca="1">INDEX(THREEPTPCT_COEFFS,1,1)+K4721*INDEX(THREEPTPCT_COEFFS,1,2)+L4720*INDEX(THREEPTPCT_COEFFS,1,3)+AA4724*AA4726</f>
        <v>#N/A</v>
      </c>
      <c r="AF4721" s="55" t="e">
        <f t="shared" ca="1" si="8153"/>
        <v>#N/A</v>
      </c>
      <c r="AG4721" s="223" t="e">
        <f ca="1">INDEX(TWOPTPCT_COEFFS,1,1)+AB4721*INDEX(TWOPTPCT_COEFFS,1,2)+I4720*INDEX(TWOPTPCT_COEFFS,1,3)+G4720*INDEX(TWOPTPCT_COEFFS,1,4)+L4720*INDEX(TWOPTPCT_COEFFS,1,5)+AB4724*AB4726</f>
        <v>#N/A</v>
      </c>
      <c r="AH4721" s="223" t="e">
        <f ca="1">INDEX(FTA_COEFFS,1,1)+O4721*INDEX(FTA_COEFFS,1,2)+N4720*INDEX(FTA_COEFFS,1,3)+(Q4721+R4721)*INDEX(FTA_COEFFS,1,4)+(Q4720+R4720)*INDEX(FTA_COEFFS,1,5)+M4720*INDEX(FTA_COEFFS,1,6)+AC4724*AC4726</f>
        <v>#N/A</v>
      </c>
      <c r="AI4721" s="223" t="e">
        <f ca="1">INDEX(FTPCT_COEFFS,1,1)+P4721*INDEX(FTPCT_COEFFS,1,2)+F4721*INDEX(FTPCT_COEFFS,1,3)+G4720*INDEX(FTPCT_COEFFS,1,4)+AD4724*AD4726</f>
        <v>#N/A</v>
      </c>
      <c r="AJ4721" s="338" t="e">
        <f t="shared" ca="1" si="8154"/>
        <v>#N/A</v>
      </c>
      <c r="AK4721" s="55"/>
      <c r="AL4721" s="55"/>
      <c r="AM4721" s="55"/>
      <c r="AN4721" s="55"/>
      <c r="AO4721" s="55"/>
      <c r="AP4721" s="55"/>
      <c r="AQ4721" s="55"/>
      <c r="AR4721" s="55"/>
    </row>
    <row r="4722" spans="1:45" x14ac:dyDescent="0.3">
      <c r="A4722" s="54" t="e">
        <f ca="1">IF(D4720&gt;(D4721+(AVERAGE(V4720,W4720)-AVERAGE(V4721,W4721))/2)+2.5,C4720,IF(D4721&gt;(D4720+(AVERAGE(V4721,W4721)-AVERAGE(V4720,W4720))/2)+2.5,C4721,"Close"))</f>
        <v>#N/A</v>
      </c>
      <c r="B4722" s="64" t="e">
        <f ca="1">IF(D4721&gt;D4720,C4721,C4720)</f>
        <v>#N/A</v>
      </c>
      <c r="D4722" s="56"/>
      <c r="X4722" s="55"/>
      <c r="Y4722" s="55"/>
      <c r="Z4722" s="55"/>
      <c r="AA4722" s="55"/>
      <c r="AB4722" s="55"/>
      <c r="AC4722" s="337"/>
      <c r="AD4722" s="337"/>
      <c r="AE4722" s="337"/>
      <c r="AF4722" s="337"/>
      <c r="AG4722" s="337"/>
      <c r="AH4722" s="337"/>
      <c r="AI4722" s="337"/>
      <c r="AJ4722" s="337"/>
      <c r="AK4722" s="337"/>
      <c r="AL4722" s="337"/>
      <c r="AM4722" s="55"/>
      <c r="AN4722" s="55"/>
      <c r="AO4722" s="55"/>
      <c r="AP4722" s="55"/>
      <c r="AQ4722" s="55"/>
      <c r="AR4722" s="55"/>
      <c r="AS4722" s="55"/>
    </row>
    <row r="4723" spans="1:45" x14ac:dyDescent="0.3">
      <c r="X4723" s="54" t="s">
        <v>1305</v>
      </c>
      <c r="Y4723" s="54" t="s">
        <v>128</v>
      </c>
      <c r="Z4723" s="54" t="s">
        <v>157</v>
      </c>
      <c r="AA4723" s="54" t="s">
        <v>151</v>
      </c>
      <c r="AB4723" s="54" t="s">
        <v>1327</v>
      </c>
      <c r="AC4723" s="54" t="s">
        <v>129</v>
      </c>
      <c r="AD4723" s="54" t="s">
        <v>116</v>
      </c>
      <c r="AE4723" s="54"/>
      <c r="AF4723" s="54"/>
      <c r="AG4723" s="54"/>
      <c r="AH4723" s="54"/>
      <c r="AI4723" s="54"/>
      <c r="AJ4723" s="54"/>
      <c r="AK4723" s="54"/>
      <c r="AL4723" s="54"/>
      <c r="AM4723" s="54"/>
      <c r="AN4723" s="54"/>
      <c r="AO4723" s="54"/>
      <c r="AP4723" s="54"/>
      <c r="AQ4723" s="54"/>
      <c r="AR4723" s="54"/>
      <c r="AS4723" s="54"/>
    </row>
    <row r="4724" spans="1:45" x14ac:dyDescent="0.3">
      <c r="X4724" s="54"/>
      <c r="Y4724" s="54">
        <f t="shared" ref="Y4724:AD4724" si="8157">Y4717</f>
        <v>6.4436999999999998</v>
      </c>
      <c r="Z4724" s="54">
        <f t="shared" si="8157"/>
        <v>4.9371</v>
      </c>
      <c r="AA4724" s="54">
        <f t="shared" si="8157"/>
        <v>11.350300000000001</v>
      </c>
      <c r="AB4724" s="54">
        <f t="shared" si="8157"/>
        <v>7.1900000000000006E-2</v>
      </c>
      <c r="AC4724" s="54">
        <f t="shared" si="8157"/>
        <v>6.2766000000000002</v>
      </c>
      <c r="AD4724" s="54">
        <f t="shared" si="8157"/>
        <v>11.042999999999999</v>
      </c>
      <c r="AE4724" s="54"/>
      <c r="AF4724" s="336"/>
      <c r="AG4724" s="336"/>
      <c r="AH4724" s="336"/>
      <c r="AI4724" s="54"/>
      <c r="AJ4724" s="54"/>
      <c r="AK4724" s="54"/>
      <c r="AL4724" s="54"/>
      <c r="AM4724" s="54"/>
      <c r="AN4724" s="54"/>
      <c r="AO4724" s="54"/>
      <c r="AP4724" s="54"/>
      <c r="AQ4724" s="54"/>
      <c r="AR4724" s="54"/>
      <c r="AS4724" s="54"/>
    </row>
    <row r="4725" spans="1:45" x14ac:dyDescent="0.3">
      <c r="D4725" s="56"/>
      <c r="X4725" s="336"/>
      <c r="Y4725" s="336">
        <f t="shared" ca="1" si="8061"/>
        <v>-1.495301426622871</v>
      </c>
      <c r="Z4725" s="336">
        <f t="shared" ca="1" si="8061"/>
        <v>0.22041713427674486</v>
      </c>
      <c r="AA4725" s="336">
        <f t="shared" ca="1" si="8061"/>
        <v>9.6086867655707592E-2</v>
      </c>
      <c r="AB4725" s="336">
        <f t="shared" ca="1" si="8061"/>
        <v>1.2179218618562897</v>
      </c>
      <c r="AC4725" s="336">
        <f t="shared" ca="1" si="8061"/>
        <v>1.9277301503703563E-3</v>
      </c>
      <c r="AD4725" s="336">
        <f t="shared" ca="1" si="8061"/>
        <v>-0.68138928543089139</v>
      </c>
      <c r="AE4725" s="336"/>
      <c r="AF4725" s="336"/>
      <c r="AG4725" s="336"/>
      <c r="AH4725" s="336"/>
      <c r="AI4725" s="54"/>
      <c r="AJ4725" s="54"/>
      <c r="AK4725" s="54"/>
      <c r="AL4725" s="336"/>
      <c r="AM4725" s="336"/>
      <c r="AN4725" s="336"/>
      <c r="AO4725" s="336"/>
      <c r="AP4725" s="54"/>
      <c r="AQ4725" s="336"/>
      <c r="AR4725" s="336"/>
      <c r="AS4725" s="336"/>
    </row>
    <row r="4726" spans="1:45" x14ac:dyDescent="0.3">
      <c r="C4726" s="54"/>
      <c r="D4726" s="56"/>
      <c r="Y4726" s="336">
        <f t="shared" ca="1" si="8061"/>
        <v>-0.92353233722104022</v>
      </c>
      <c r="Z4726" s="336">
        <f t="shared" ca="1" si="8061"/>
        <v>-0.20934736844055099</v>
      </c>
      <c r="AA4726" s="336">
        <f t="shared" ca="1" si="8061"/>
        <v>3.5515487929680865E-2</v>
      </c>
      <c r="AB4726" s="336">
        <f t="shared" ca="1" si="8061"/>
        <v>-0.30103596028875967</v>
      </c>
      <c r="AC4726" s="336">
        <f t="shared" ca="1" si="8061"/>
        <v>0.72204494695147503</v>
      </c>
      <c r="AD4726" s="336">
        <f t="shared" ca="1" si="8061"/>
        <v>3.587210511095703E-2</v>
      </c>
      <c r="AE4726" s="55"/>
      <c r="AF4726" s="55"/>
      <c r="AG4726" s="55"/>
      <c r="AH4726" s="55"/>
      <c r="AI4726" s="55"/>
      <c r="AJ4726" s="55"/>
      <c r="AK4726" s="55"/>
      <c r="AL4726" s="55"/>
      <c r="AM4726" s="55"/>
      <c r="AN4726" s="55"/>
      <c r="AO4726" s="55"/>
      <c r="AP4726" s="55"/>
      <c r="AQ4726" s="55"/>
      <c r="AR4726" s="55"/>
      <c r="AS4726" s="55"/>
    </row>
    <row r="4727" spans="1:45" x14ac:dyDescent="0.3">
      <c r="B4727" s="54" t="s">
        <v>172</v>
      </c>
      <c r="C4727" s="53">
        <f>C4720</f>
        <v>0</v>
      </c>
      <c r="D4727" s="56" t="e">
        <f t="shared" ref="D4727:D4728" ca="1" si="8158">AJ4727</f>
        <v>#N/A</v>
      </c>
      <c r="E4727" s="52" t="e">
        <f t="shared" ref="E4727:W4727" si="8159">E4720</f>
        <v>#N/A</v>
      </c>
      <c r="F4727" s="52" t="e">
        <f t="shared" si="8159"/>
        <v>#N/A</v>
      </c>
      <c r="G4727" s="52" t="e">
        <f t="shared" si="8159"/>
        <v>#N/A</v>
      </c>
      <c r="H4727" s="52" t="e">
        <f t="shared" si="8159"/>
        <v>#N/A</v>
      </c>
      <c r="I4727" s="52" t="e">
        <f t="shared" si="8159"/>
        <v>#N/A</v>
      </c>
      <c r="J4727" s="52" t="e">
        <f t="shared" si="8159"/>
        <v>#N/A</v>
      </c>
      <c r="K4727" s="52" t="e">
        <f t="shared" si="8159"/>
        <v>#N/A</v>
      </c>
      <c r="L4727" s="52" t="e">
        <f t="shared" si="8159"/>
        <v>#N/A</v>
      </c>
      <c r="M4727" s="52" t="e">
        <f t="shared" si="8159"/>
        <v>#N/A</v>
      </c>
      <c r="N4727" s="52" t="e">
        <f t="shared" si="8159"/>
        <v>#N/A</v>
      </c>
      <c r="O4727" s="52" t="e">
        <f t="shared" si="8159"/>
        <v>#N/A</v>
      </c>
      <c r="P4727" s="52" t="e">
        <f t="shared" si="8159"/>
        <v>#N/A</v>
      </c>
      <c r="Q4727" s="52" t="e">
        <f t="shared" si="8159"/>
        <v>#N/A</v>
      </c>
      <c r="R4727" s="52" t="e">
        <f t="shared" si="8159"/>
        <v>#N/A</v>
      </c>
      <c r="S4727" s="52" t="e">
        <f t="shared" si="8159"/>
        <v>#N/A</v>
      </c>
      <c r="T4727" s="52" t="e">
        <f t="shared" si="8159"/>
        <v>#N/A</v>
      </c>
      <c r="U4727" s="52" t="e">
        <f t="shared" si="8159"/>
        <v>#N/A</v>
      </c>
      <c r="V4727" s="52" t="e">
        <f t="shared" si="8159"/>
        <v>#N/A</v>
      </c>
      <c r="W4727" s="52" t="e">
        <f t="shared" si="8159"/>
        <v>#N/A</v>
      </c>
      <c r="X4727" s="55" t="e">
        <f t="shared" ref="X4727:X4728" si="8160">(H4727-(O4727*P4727)/100-3*(J4727*K4727)/100)/2</f>
        <v>#N/A</v>
      </c>
      <c r="Y4727" s="55" t="e">
        <f t="shared" ref="Y4727:Y4728" si="8161">SUM(X4727,(J4727*K4727/100))/(F4727/100)</f>
        <v>#N/A</v>
      </c>
      <c r="Z4727" s="55" t="e">
        <f t="shared" ref="Z4727" si="8162">U4727*0.5+U4728*0.5</f>
        <v>#N/A</v>
      </c>
      <c r="AA4727" s="55" t="e">
        <f t="shared" ref="AA4727:AA4728" si="8163">J4727/Y4727</f>
        <v>#N/A</v>
      </c>
      <c r="AB4727" s="336" t="e">
        <f t="shared" ref="AB4727:AB4728" si="8164">X4727/(Y4727-J4727)</f>
        <v>#N/A</v>
      </c>
      <c r="AC4727" s="223" t="e">
        <f ca="1">INDEX(FGA_COEFFS,1,1)+Z4727*INDEX(FGA_COEFFS,1,2)+Y4727*INDEX(FGA_COEFFS,1,3)+R4727*INDEX(FGA_COEFFS,1,4)+Q4728*INDEX(FGA_COEFFS,1,5)+S4727*INDEX(FGA_COEFFS,1,6)+T4728*INDEX(FGA_COEFFS,1,7)+M4728*INDEX(FGA_COEFFS,1,8)+Y4731*Y4732</f>
        <v>#N/A</v>
      </c>
      <c r="AD4727" s="223" t="e">
        <f ca="1">INDEX(THREEPTA_COEFFS,1,1)+AC4727*INDEX(THREEPTA_COEFFS,1,2)+J4727*INDEX(THREEPTA_COEFFS,1,3)+AA4727*INDEX(THREEPTA_COEFFS,1,4)+K4727*INDEX(THREEPTA_COEFFS,1,5)+L4728*INDEX(THREEPTA_COEFFS,1,6)+Z4731*Z4732</f>
        <v>#N/A</v>
      </c>
      <c r="AE4727" s="223" t="e">
        <f ca="1">INDEX(THREEPTPCT_COEFFS,1,1)+K4727*INDEX(THREEPTPCT_COEFFS,1,2)+L4728*INDEX(THREEPTPCT_COEFFS,1,3)+AA4731*AA4732</f>
        <v>#N/A</v>
      </c>
      <c r="AF4727" s="55" t="e">
        <f t="shared" ref="AF4727:AF4728" ca="1" si="8165">AC4727-AD4727</f>
        <v>#N/A</v>
      </c>
      <c r="AG4727" s="223" t="e">
        <f ca="1">INDEX(TWOPTPCT_COEFFS,1,1)+AB4727*INDEX(TWOPTPCT_COEFFS,1,2)+I4728*INDEX(TWOPTPCT_COEFFS,1,3)+G4728*INDEX(TWOPTPCT_COEFFS,1,4)+L4728*INDEX(TWOPTPCT_COEFFS,1,5)+AB4731*AB4732</f>
        <v>#N/A</v>
      </c>
      <c r="AH4727" s="223" t="e">
        <f ca="1">INDEX(FTA_COEFFS,1,1)+O4727*INDEX(FTA_COEFFS,1,2)+N4728*INDEX(FTA_COEFFS,1,3)+(Q4727+R4727)*INDEX(FTA_COEFFS,1,4)+(Q4728+R4728)*INDEX(FTA_COEFFS,1,5)+M4728*INDEX(FTA_COEFFS,1,6)+AC4731*AC4732</f>
        <v>#N/A</v>
      </c>
      <c r="AI4727" s="223" t="e">
        <f ca="1">INDEX(FTPCT_COEFFS,1,1)+P4727*INDEX(FTPCT_COEFFS,1,2)+F4727*INDEX(FTPCT_COEFFS,1,3)+G4728*INDEX(FTPCT_COEFFS,1,4)+AD4731*AD4732</f>
        <v>#N/A</v>
      </c>
      <c r="AJ4727" s="338" t="e">
        <f t="shared" ref="AJ4727:AJ4728" ca="1" si="8166">AD4727*AE4727/100+AF4727*AG4727+AH4727*AI4727/100</f>
        <v>#N/A</v>
      </c>
      <c r="AK4727" s="55"/>
      <c r="AL4727" s="55"/>
      <c r="AM4727" s="55"/>
      <c r="AN4727" s="55"/>
      <c r="AO4727" s="55"/>
      <c r="AP4727" s="55"/>
      <c r="AQ4727" s="55"/>
      <c r="AR4727" s="55"/>
    </row>
    <row r="4728" spans="1:45" x14ac:dyDescent="0.3">
      <c r="B4728" s="54" t="s">
        <v>175</v>
      </c>
      <c r="C4728" s="54">
        <f>C4721</f>
        <v>0</v>
      </c>
      <c r="D4728" s="56" t="e">
        <f t="shared" ca="1" si="8158"/>
        <v>#N/A</v>
      </c>
      <c r="E4728" s="52" t="e">
        <f t="shared" ref="E4728:W4728" si="8167">E4721</f>
        <v>#N/A</v>
      </c>
      <c r="F4728" s="52" t="e">
        <f t="shared" si="8167"/>
        <v>#N/A</v>
      </c>
      <c r="G4728" s="52" t="e">
        <f t="shared" si="8167"/>
        <v>#N/A</v>
      </c>
      <c r="H4728" s="52" t="e">
        <f t="shared" si="8167"/>
        <v>#N/A</v>
      </c>
      <c r="I4728" s="52" t="e">
        <f t="shared" si="8167"/>
        <v>#N/A</v>
      </c>
      <c r="J4728" s="52" t="e">
        <f t="shared" si="8167"/>
        <v>#N/A</v>
      </c>
      <c r="K4728" s="52" t="e">
        <f t="shared" si="8167"/>
        <v>#N/A</v>
      </c>
      <c r="L4728" s="52" t="e">
        <f t="shared" si="8167"/>
        <v>#N/A</v>
      </c>
      <c r="M4728" s="52" t="e">
        <f t="shared" si="8167"/>
        <v>#N/A</v>
      </c>
      <c r="N4728" s="52" t="e">
        <f t="shared" si="8167"/>
        <v>#N/A</v>
      </c>
      <c r="O4728" s="52" t="e">
        <f t="shared" si="8167"/>
        <v>#N/A</v>
      </c>
      <c r="P4728" s="52" t="e">
        <f t="shared" si="8167"/>
        <v>#N/A</v>
      </c>
      <c r="Q4728" s="52" t="e">
        <f t="shared" si="8167"/>
        <v>#N/A</v>
      </c>
      <c r="R4728" s="52" t="e">
        <f t="shared" si="8167"/>
        <v>#N/A</v>
      </c>
      <c r="S4728" s="52" t="e">
        <f t="shared" si="8167"/>
        <v>#N/A</v>
      </c>
      <c r="T4728" s="52" t="e">
        <f t="shared" si="8167"/>
        <v>#N/A</v>
      </c>
      <c r="U4728" s="52" t="e">
        <f t="shared" si="8167"/>
        <v>#N/A</v>
      </c>
      <c r="V4728" s="52" t="e">
        <f t="shared" si="8167"/>
        <v>#N/A</v>
      </c>
      <c r="W4728" s="52" t="e">
        <f t="shared" si="8167"/>
        <v>#N/A</v>
      </c>
      <c r="X4728" s="55" t="e">
        <f t="shared" si="8160"/>
        <v>#N/A</v>
      </c>
      <c r="Y4728" s="55" t="e">
        <f t="shared" si="8161"/>
        <v>#N/A</v>
      </c>
      <c r="Z4728" s="55" t="e">
        <f t="shared" ref="Z4728" si="8168">Z4727</f>
        <v>#N/A</v>
      </c>
      <c r="AA4728" s="55" t="e">
        <f t="shared" si="8163"/>
        <v>#N/A</v>
      </c>
      <c r="AB4728" s="336" t="e">
        <f t="shared" si="8164"/>
        <v>#N/A</v>
      </c>
      <c r="AC4728" s="223" t="e">
        <f ca="1">INDEX(FGA_COEFFS,1,1)+Z4728*INDEX(FGA_COEFFS,1,2)+Y4728*INDEX(FGA_COEFFS,1,3)+R4728*INDEX(FGA_COEFFS,1,4)+Q4727*INDEX(FGA_COEFFS,1,5)+S4728*INDEX(FGA_COEFFS,1,6)+T4727*INDEX(FGA_COEFFS,1,7)+M4727*INDEX(FGA_COEFFS,1,8)+Y4731*Y4733</f>
        <v>#N/A</v>
      </c>
      <c r="AD4728" s="223" t="e">
        <f ca="1">INDEX(THREEPTA_COEFFS,1,1)+AC4728*INDEX(THREEPTA_COEFFS,1,2)+J4728*INDEX(THREEPTA_COEFFS,1,3)+AA4728*INDEX(THREEPTA_COEFFS,1,4)+K4728*INDEX(THREEPTA_COEFFS,1,5)+L4727*INDEX(THREEPTA_COEFFS,1,6)+Z4731*Z4733</f>
        <v>#N/A</v>
      </c>
      <c r="AE4728" s="223" t="e">
        <f ca="1">INDEX(THREEPTPCT_COEFFS,1,1)+K4728*INDEX(THREEPTPCT_COEFFS,1,2)+L4727*INDEX(THREEPTPCT_COEFFS,1,3)+AA4731*AA4733</f>
        <v>#N/A</v>
      </c>
      <c r="AF4728" s="55" t="e">
        <f t="shared" ca="1" si="8165"/>
        <v>#N/A</v>
      </c>
      <c r="AG4728" s="223" t="e">
        <f ca="1">INDEX(TWOPTPCT_COEFFS,1,1)+AB4728*INDEX(TWOPTPCT_COEFFS,1,2)+I4727*INDEX(TWOPTPCT_COEFFS,1,3)+G4727*INDEX(TWOPTPCT_COEFFS,1,4)+L4727*INDEX(TWOPTPCT_COEFFS,1,5)+AB4731*AB4733</f>
        <v>#N/A</v>
      </c>
      <c r="AH4728" s="223" t="e">
        <f ca="1">INDEX(FTA_COEFFS,1,1)+O4728*INDEX(FTA_COEFFS,1,2)+N4727*INDEX(FTA_COEFFS,1,3)+(Q4728+R4728)*INDEX(FTA_COEFFS,1,4)+(Q4727+R4727)*INDEX(FTA_COEFFS,1,5)+M4727*INDEX(FTA_COEFFS,1,6)+AC4731*AC4733</f>
        <v>#N/A</v>
      </c>
      <c r="AI4728" s="223" t="e">
        <f ca="1">INDEX(FTPCT_COEFFS,1,1)+P4728*INDEX(FTPCT_COEFFS,1,2)+F4728*INDEX(FTPCT_COEFFS,1,3)+G4727*INDEX(FTPCT_COEFFS,1,4)+AD4731*AD4733</f>
        <v>#N/A</v>
      </c>
      <c r="AJ4728" s="338" t="e">
        <f t="shared" ca="1" si="8166"/>
        <v>#N/A</v>
      </c>
      <c r="AK4728" s="55"/>
      <c r="AL4728" s="55"/>
      <c r="AM4728" s="55"/>
      <c r="AN4728" s="55"/>
      <c r="AO4728" s="55"/>
      <c r="AP4728" s="55"/>
      <c r="AQ4728" s="55"/>
      <c r="AR4728" s="55"/>
    </row>
    <row r="4729" spans="1:45" x14ac:dyDescent="0.3">
      <c r="A4729" s="54" t="e">
        <f ca="1">IF(D4727&gt;(D4728+(AVERAGE(V4727,W4727)-AVERAGE(V4728,W4728))/2)+2.5,C4727,IF(D4728&gt;(D4727+(AVERAGE(V4728,W4728)-AVERAGE(V4727,W4727))/2)+2.5,C4728,"Close"))</f>
        <v>#N/A</v>
      </c>
      <c r="B4729" s="64" t="e">
        <f ca="1">IF(D4728&gt;D4727,C4728,C4727)</f>
        <v>#N/A</v>
      </c>
      <c r="D4729" s="56"/>
      <c r="X4729" s="55"/>
      <c r="Y4729" s="55"/>
      <c r="Z4729" s="55"/>
      <c r="AA4729" s="55"/>
      <c r="AB4729" s="55"/>
      <c r="AC4729" s="337"/>
      <c r="AD4729" s="337"/>
      <c r="AE4729" s="337"/>
      <c r="AF4729" s="337"/>
      <c r="AG4729" s="337"/>
      <c r="AH4729" s="337"/>
      <c r="AI4729" s="337"/>
      <c r="AJ4729" s="337"/>
      <c r="AK4729" s="337"/>
      <c r="AL4729" s="337"/>
      <c r="AM4729" s="55"/>
      <c r="AN4729" s="55"/>
      <c r="AO4729" s="55"/>
      <c r="AP4729" s="55"/>
      <c r="AQ4729" s="55"/>
      <c r="AR4729" s="55"/>
      <c r="AS4729" s="55"/>
    </row>
    <row r="4730" spans="1:45" x14ac:dyDescent="0.3">
      <c r="X4730" s="54" t="s">
        <v>1305</v>
      </c>
      <c r="Y4730" s="54" t="s">
        <v>128</v>
      </c>
      <c r="Z4730" s="54" t="s">
        <v>157</v>
      </c>
      <c r="AA4730" s="54" t="s">
        <v>151</v>
      </c>
      <c r="AB4730" s="54" t="s">
        <v>1327</v>
      </c>
      <c r="AC4730" s="54" t="s">
        <v>129</v>
      </c>
      <c r="AD4730" s="54" t="s">
        <v>116</v>
      </c>
      <c r="AE4730" s="54"/>
      <c r="AF4730" s="54"/>
      <c r="AG4730" s="54"/>
      <c r="AH4730" s="54"/>
      <c r="AI4730" s="54"/>
      <c r="AJ4730" s="54"/>
      <c r="AK4730" s="54"/>
      <c r="AL4730" s="54"/>
      <c r="AM4730" s="54"/>
      <c r="AN4730" s="54"/>
      <c r="AO4730" s="54"/>
      <c r="AP4730" s="54"/>
      <c r="AQ4730" s="54"/>
      <c r="AR4730" s="54"/>
      <c r="AS4730" s="54"/>
    </row>
    <row r="4731" spans="1:45" x14ac:dyDescent="0.3">
      <c r="X4731" s="54"/>
      <c r="Y4731" s="54">
        <f t="shared" ref="Y4731:AD4731" si="8169">Y4724</f>
        <v>6.4436999999999998</v>
      </c>
      <c r="Z4731" s="54">
        <f t="shared" si="8169"/>
        <v>4.9371</v>
      </c>
      <c r="AA4731" s="54">
        <f t="shared" si="8169"/>
        <v>11.350300000000001</v>
      </c>
      <c r="AB4731" s="54">
        <f t="shared" si="8169"/>
        <v>7.1900000000000006E-2</v>
      </c>
      <c r="AC4731" s="54">
        <f t="shared" si="8169"/>
        <v>6.2766000000000002</v>
      </c>
      <c r="AD4731" s="54">
        <f t="shared" si="8169"/>
        <v>11.042999999999999</v>
      </c>
      <c r="AE4731" s="54"/>
      <c r="AF4731" s="336"/>
      <c r="AG4731" s="336"/>
      <c r="AH4731" s="336"/>
      <c r="AI4731" s="54"/>
      <c r="AJ4731" s="54"/>
      <c r="AK4731" s="54"/>
      <c r="AL4731" s="54"/>
      <c r="AM4731" s="54"/>
      <c r="AN4731" s="54"/>
      <c r="AO4731" s="54"/>
      <c r="AP4731" s="54"/>
      <c r="AQ4731" s="54"/>
      <c r="AR4731" s="54"/>
      <c r="AS4731" s="54"/>
    </row>
    <row r="4732" spans="1:45" x14ac:dyDescent="0.3">
      <c r="D4732" s="56"/>
      <c r="X4732" s="336"/>
      <c r="Y4732" s="336">
        <f t="shared" ca="1" si="8061"/>
        <v>0.15757790542059077</v>
      </c>
      <c r="Z4732" s="336">
        <f t="shared" ca="1" si="8061"/>
        <v>-5.190956738091125E-6</v>
      </c>
      <c r="AA4732" s="336">
        <f t="shared" ca="1" si="8061"/>
        <v>3.5467418758055647E-2</v>
      </c>
      <c r="AB4732" s="336">
        <f t="shared" ca="1" si="8061"/>
        <v>0.19363265858770673</v>
      </c>
      <c r="AC4732" s="336">
        <f t="shared" ca="1" si="8061"/>
        <v>-0.54569469773881418</v>
      </c>
      <c r="AD4732" s="336">
        <f t="shared" ca="1" si="8061"/>
        <v>-0.45104563316749119</v>
      </c>
      <c r="AE4732" s="336"/>
      <c r="AF4732" s="336"/>
      <c r="AG4732" s="336"/>
      <c r="AH4732" s="336"/>
      <c r="AI4732" s="54"/>
      <c r="AJ4732" s="54"/>
      <c r="AK4732" s="54"/>
      <c r="AL4732" s="336"/>
      <c r="AM4732" s="336"/>
      <c r="AN4732" s="336"/>
      <c r="AO4732" s="336"/>
      <c r="AP4732" s="54"/>
      <c r="AQ4732" s="336"/>
      <c r="AR4732" s="336"/>
      <c r="AS4732" s="336"/>
    </row>
    <row r="4733" spans="1:45" x14ac:dyDescent="0.3">
      <c r="C4733" s="54"/>
      <c r="D4733" s="56"/>
      <c r="Y4733" s="336">
        <f t="shared" ref="Y4733:AD4796" ca="1" si="8170">1.5*RAND()^2*IF(RAND()&gt;0.5,1,-1)</f>
        <v>-1.1078281953902693</v>
      </c>
      <c r="Z4733" s="336">
        <f t="shared" ca="1" si="8170"/>
        <v>-0.6838498285949739</v>
      </c>
      <c r="AA4733" s="336">
        <f t="shared" ca="1" si="8170"/>
        <v>-0.39496602537787417</v>
      </c>
      <c r="AB4733" s="336">
        <f t="shared" ca="1" si="8170"/>
        <v>-4.4037114002573232E-3</v>
      </c>
      <c r="AC4733" s="336">
        <f t="shared" ca="1" si="8170"/>
        <v>-0.53334285978268703</v>
      </c>
      <c r="AD4733" s="336">
        <f t="shared" ca="1" si="8170"/>
        <v>-1.039726754234648</v>
      </c>
      <c r="AE4733" s="55"/>
      <c r="AF4733" s="55"/>
      <c r="AG4733" s="55"/>
      <c r="AH4733" s="55"/>
      <c r="AI4733" s="55"/>
      <c r="AJ4733" s="55"/>
      <c r="AK4733" s="55"/>
      <c r="AL4733" s="55"/>
      <c r="AM4733" s="55"/>
      <c r="AN4733" s="55"/>
      <c r="AO4733" s="55"/>
      <c r="AP4733" s="55"/>
      <c r="AQ4733" s="55"/>
      <c r="AR4733" s="55"/>
      <c r="AS4733" s="55"/>
    </row>
    <row r="4734" spans="1:45" x14ac:dyDescent="0.3">
      <c r="B4734" s="54" t="s">
        <v>172</v>
      </c>
      <c r="C4734" s="53">
        <f>C4727</f>
        <v>0</v>
      </c>
      <c r="D4734" s="56" t="e">
        <f t="shared" ref="D4734:D4735" ca="1" si="8171">AJ4734</f>
        <v>#N/A</v>
      </c>
      <c r="E4734" s="52" t="e">
        <f t="shared" ref="E4734:W4734" si="8172">E4727</f>
        <v>#N/A</v>
      </c>
      <c r="F4734" s="52" t="e">
        <f t="shared" si="8172"/>
        <v>#N/A</v>
      </c>
      <c r="G4734" s="52" t="e">
        <f t="shared" si="8172"/>
        <v>#N/A</v>
      </c>
      <c r="H4734" s="52" t="e">
        <f t="shared" si="8172"/>
        <v>#N/A</v>
      </c>
      <c r="I4734" s="52" t="e">
        <f t="shared" si="8172"/>
        <v>#N/A</v>
      </c>
      <c r="J4734" s="52" t="e">
        <f t="shared" si="8172"/>
        <v>#N/A</v>
      </c>
      <c r="K4734" s="52" t="e">
        <f t="shared" si="8172"/>
        <v>#N/A</v>
      </c>
      <c r="L4734" s="52" t="e">
        <f t="shared" si="8172"/>
        <v>#N/A</v>
      </c>
      <c r="M4734" s="52" t="e">
        <f t="shared" si="8172"/>
        <v>#N/A</v>
      </c>
      <c r="N4734" s="52" t="e">
        <f t="shared" si="8172"/>
        <v>#N/A</v>
      </c>
      <c r="O4734" s="52" t="e">
        <f t="shared" si="8172"/>
        <v>#N/A</v>
      </c>
      <c r="P4734" s="52" t="e">
        <f t="shared" si="8172"/>
        <v>#N/A</v>
      </c>
      <c r="Q4734" s="52" t="e">
        <f t="shared" si="8172"/>
        <v>#N/A</v>
      </c>
      <c r="R4734" s="52" t="e">
        <f t="shared" si="8172"/>
        <v>#N/A</v>
      </c>
      <c r="S4734" s="52" t="e">
        <f t="shared" si="8172"/>
        <v>#N/A</v>
      </c>
      <c r="T4734" s="52" t="e">
        <f t="shared" si="8172"/>
        <v>#N/A</v>
      </c>
      <c r="U4734" s="52" t="e">
        <f t="shared" si="8172"/>
        <v>#N/A</v>
      </c>
      <c r="V4734" s="52" t="e">
        <f t="shared" si="8172"/>
        <v>#N/A</v>
      </c>
      <c r="W4734" s="52" t="e">
        <f t="shared" si="8172"/>
        <v>#N/A</v>
      </c>
      <c r="X4734" s="55" t="e">
        <f t="shared" ref="X4734:X4735" si="8173">(H4734-(O4734*P4734)/100-3*(J4734*K4734)/100)/2</f>
        <v>#N/A</v>
      </c>
      <c r="Y4734" s="55" t="e">
        <f t="shared" ref="Y4734:Y4735" si="8174">SUM(X4734,(J4734*K4734/100))/(F4734/100)</f>
        <v>#N/A</v>
      </c>
      <c r="Z4734" s="55" t="e">
        <f t="shared" ref="Z4734" si="8175">U4734*0.5+U4735*0.5</f>
        <v>#N/A</v>
      </c>
      <c r="AA4734" s="55" t="e">
        <f t="shared" ref="AA4734:AA4735" si="8176">J4734/Y4734</f>
        <v>#N/A</v>
      </c>
      <c r="AB4734" s="336" t="e">
        <f t="shared" ref="AB4734:AB4735" si="8177">X4734/(Y4734-J4734)</f>
        <v>#N/A</v>
      </c>
      <c r="AC4734" s="223" t="e">
        <f ca="1">INDEX(FGA_COEFFS,1,1)+Z4734*INDEX(FGA_COEFFS,1,2)+Y4734*INDEX(FGA_COEFFS,1,3)+R4734*INDEX(FGA_COEFFS,1,4)+Q4735*INDEX(FGA_COEFFS,1,5)+S4734*INDEX(FGA_COEFFS,1,6)+T4735*INDEX(FGA_COEFFS,1,7)+M4735*INDEX(FGA_COEFFS,1,8)+Y4738*Y4739</f>
        <v>#N/A</v>
      </c>
      <c r="AD4734" s="223" t="e">
        <f ca="1">INDEX(THREEPTA_COEFFS,1,1)+AC4734*INDEX(THREEPTA_COEFFS,1,2)+J4734*INDEX(THREEPTA_COEFFS,1,3)+AA4734*INDEX(THREEPTA_COEFFS,1,4)+K4734*INDEX(THREEPTA_COEFFS,1,5)+L4735*INDEX(THREEPTA_COEFFS,1,6)+Z4738*Z4739</f>
        <v>#N/A</v>
      </c>
      <c r="AE4734" s="223" t="e">
        <f ca="1">INDEX(THREEPTPCT_COEFFS,1,1)+K4734*INDEX(THREEPTPCT_COEFFS,1,2)+L4735*INDEX(THREEPTPCT_COEFFS,1,3)+AA4738*AA4739</f>
        <v>#N/A</v>
      </c>
      <c r="AF4734" s="55" t="e">
        <f t="shared" ref="AF4734:AF4735" ca="1" si="8178">AC4734-AD4734</f>
        <v>#N/A</v>
      </c>
      <c r="AG4734" s="223" t="e">
        <f ca="1">INDEX(TWOPTPCT_COEFFS,1,1)+AB4734*INDEX(TWOPTPCT_COEFFS,1,2)+I4735*INDEX(TWOPTPCT_COEFFS,1,3)+G4735*INDEX(TWOPTPCT_COEFFS,1,4)+L4735*INDEX(TWOPTPCT_COEFFS,1,5)+AB4738*AB4739</f>
        <v>#N/A</v>
      </c>
      <c r="AH4734" s="223" t="e">
        <f ca="1">INDEX(FTA_COEFFS,1,1)+O4734*INDEX(FTA_COEFFS,1,2)+N4735*INDEX(FTA_COEFFS,1,3)+(Q4734+R4734)*INDEX(FTA_COEFFS,1,4)+(Q4735+R4735)*INDEX(FTA_COEFFS,1,5)+M4735*INDEX(FTA_COEFFS,1,6)+AC4738*AC4739</f>
        <v>#N/A</v>
      </c>
      <c r="AI4734" s="223" t="e">
        <f ca="1">INDEX(FTPCT_COEFFS,1,1)+P4734*INDEX(FTPCT_COEFFS,1,2)+F4734*INDEX(FTPCT_COEFFS,1,3)+G4735*INDEX(FTPCT_COEFFS,1,4)+AD4738*AD4739</f>
        <v>#N/A</v>
      </c>
      <c r="AJ4734" s="338" t="e">
        <f t="shared" ref="AJ4734:AJ4735" ca="1" si="8179">AD4734*AE4734/100+AF4734*AG4734+AH4734*AI4734/100</f>
        <v>#N/A</v>
      </c>
      <c r="AK4734" s="55"/>
      <c r="AL4734" s="55"/>
      <c r="AM4734" s="55"/>
      <c r="AN4734" s="55"/>
      <c r="AO4734" s="55"/>
      <c r="AP4734" s="55"/>
      <c r="AQ4734" s="55"/>
      <c r="AR4734" s="55"/>
    </row>
    <row r="4735" spans="1:45" x14ac:dyDescent="0.3">
      <c r="B4735" s="54" t="s">
        <v>175</v>
      </c>
      <c r="C4735" s="54">
        <f>C4728</f>
        <v>0</v>
      </c>
      <c r="D4735" s="56" t="e">
        <f t="shared" ca="1" si="8171"/>
        <v>#N/A</v>
      </c>
      <c r="E4735" s="52" t="e">
        <f t="shared" ref="E4735:W4735" si="8180">E4728</f>
        <v>#N/A</v>
      </c>
      <c r="F4735" s="52" t="e">
        <f t="shared" si="8180"/>
        <v>#N/A</v>
      </c>
      <c r="G4735" s="52" t="e">
        <f t="shared" si="8180"/>
        <v>#N/A</v>
      </c>
      <c r="H4735" s="52" t="e">
        <f t="shared" si="8180"/>
        <v>#N/A</v>
      </c>
      <c r="I4735" s="52" t="e">
        <f t="shared" si="8180"/>
        <v>#N/A</v>
      </c>
      <c r="J4735" s="52" t="e">
        <f t="shared" si="8180"/>
        <v>#N/A</v>
      </c>
      <c r="K4735" s="52" t="e">
        <f t="shared" si="8180"/>
        <v>#N/A</v>
      </c>
      <c r="L4735" s="52" t="e">
        <f t="shared" si="8180"/>
        <v>#N/A</v>
      </c>
      <c r="M4735" s="52" t="e">
        <f t="shared" si="8180"/>
        <v>#N/A</v>
      </c>
      <c r="N4735" s="52" t="e">
        <f t="shared" si="8180"/>
        <v>#N/A</v>
      </c>
      <c r="O4735" s="52" t="e">
        <f t="shared" si="8180"/>
        <v>#N/A</v>
      </c>
      <c r="P4735" s="52" t="e">
        <f t="shared" si="8180"/>
        <v>#N/A</v>
      </c>
      <c r="Q4735" s="52" t="e">
        <f t="shared" si="8180"/>
        <v>#N/A</v>
      </c>
      <c r="R4735" s="52" t="e">
        <f t="shared" si="8180"/>
        <v>#N/A</v>
      </c>
      <c r="S4735" s="52" t="e">
        <f t="shared" si="8180"/>
        <v>#N/A</v>
      </c>
      <c r="T4735" s="52" t="e">
        <f t="shared" si="8180"/>
        <v>#N/A</v>
      </c>
      <c r="U4735" s="52" t="e">
        <f t="shared" si="8180"/>
        <v>#N/A</v>
      </c>
      <c r="V4735" s="52" t="e">
        <f t="shared" si="8180"/>
        <v>#N/A</v>
      </c>
      <c r="W4735" s="52" t="e">
        <f t="shared" si="8180"/>
        <v>#N/A</v>
      </c>
      <c r="X4735" s="55" t="e">
        <f t="shared" si="8173"/>
        <v>#N/A</v>
      </c>
      <c r="Y4735" s="55" t="e">
        <f t="shared" si="8174"/>
        <v>#N/A</v>
      </c>
      <c r="Z4735" s="55" t="e">
        <f t="shared" ref="Z4735" si="8181">Z4734</f>
        <v>#N/A</v>
      </c>
      <c r="AA4735" s="55" t="e">
        <f t="shared" si="8176"/>
        <v>#N/A</v>
      </c>
      <c r="AB4735" s="336" t="e">
        <f t="shared" si="8177"/>
        <v>#N/A</v>
      </c>
      <c r="AC4735" s="223" t="e">
        <f ca="1">INDEX(FGA_COEFFS,1,1)+Z4735*INDEX(FGA_COEFFS,1,2)+Y4735*INDEX(FGA_COEFFS,1,3)+R4735*INDEX(FGA_COEFFS,1,4)+Q4734*INDEX(FGA_COEFFS,1,5)+S4735*INDEX(FGA_COEFFS,1,6)+T4734*INDEX(FGA_COEFFS,1,7)+M4734*INDEX(FGA_COEFFS,1,8)+Y4738*Y4740</f>
        <v>#N/A</v>
      </c>
      <c r="AD4735" s="223" t="e">
        <f ca="1">INDEX(THREEPTA_COEFFS,1,1)+AC4735*INDEX(THREEPTA_COEFFS,1,2)+J4735*INDEX(THREEPTA_COEFFS,1,3)+AA4735*INDEX(THREEPTA_COEFFS,1,4)+K4735*INDEX(THREEPTA_COEFFS,1,5)+L4734*INDEX(THREEPTA_COEFFS,1,6)+Z4738*Z4740</f>
        <v>#N/A</v>
      </c>
      <c r="AE4735" s="223" t="e">
        <f ca="1">INDEX(THREEPTPCT_COEFFS,1,1)+K4735*INDEX(THREEPTPCT_COEFFS,1,2)+L4734*INDEX(THREEPTPCT_COEFFS,1,3)+AA4738*AA4740</f>
        <v>#N/A</v>
      </c>
      <c r="AF4735" s="55" t="e">
        <f t="shared" ca="1" si="8178"/>
        <v>#N/A</v>
      </c>
      <c r="AG4735" s="223" t="e">
        <f ca="1">INDEX(TWOPTPCT_COEFFS,1,1)+AB4735*INDEX(TWOPTPCT_COEFFS,1,2)+I4734*INDEX(TWOPTPCT_COEFFS,1,3)+G4734*INDEX(TWOPTPCT_COEFFS,1,4)+L4734*INDEX(TWOPTPCT_COEFFS,1,5)+AB4738*AB4740</f>
        <v>#N/A</v>
      </c>
      <c r="AH4735" s="223" t="e">
        <f ca="1">INDEX(FTA_COEFFS,1,1)+O4735*INDEX(FTA_COEFFS,1,2)+N4734*INDEX(FTA_COEFFS,1,3)+(Q4735+R4735)*INDEX(FTA_COEFFS,1,4)+(Q4734+R4734)*INDEX(FTA_COEFFS,1,5)+M4734*INDEX(FTA_COEFFS,1,6)+AC4738*AC4740</f>
        <v>#N/A</v>
      </c>
      <c r="AI4735" s="223" t="e">
        <f ca="1">INDEX(FTPCT_COEFFS,1,1)+P4735*INDEX(FTPCT_COEFFS,1,2)+F4735*INDEX(FTPCT_COEFFS,1,3)+G4734*INDEX(FTPCT_COEFFS,1,4)+AD4738*AD4740</f>
        <v>#N/A</v>
      </c>
      <c r="AJ4735" s="338" t="e">
        <f t="shared" ca="1" si="8179"/>
        <v>#N/A</v>
      </c>
      <c r="AK4735" s="55"/>
      <c r="AL4735" s="55"/>
      <c r="AM4735" s="55"/>
      <c r="AN4735" s="55"/>
      <c r="AO4735" s="55"/>
      <c r="AP4735" s="55"/>
      <c r="AQ4735" s="55"/>
      <c r="AR4735" s="55"/>
    </row>
    <row r="4736" spans="1:45" x14ac:dyDescent="0.3">
      <c r="A4736" s="54" t="e">
        <f ca="1">IF(D4734&gt;(D4735+(AVERAGE(V4734,W4734)-AVERAGE(V4735,W4735))/2)+2.5,C4734,IF(D4735&gt;(D4734+(AVERAGE(V4735,W4735)-AVERAGE(V4734,W4734))/2)+2.5,C4735,"Close"))</f>
        <v>#N/A</v>
      </c>
      <c r="B4736" s="64" t="e">
        <f ca="1">IF(D4735&gt;D4734,C4735,C4734)</f>
        <v>#N/A</v>
      </c>
      <c r="D4736" s="56"/>
      <c r="X4736" s="55"/>
      <c r="Y4736" s="55"/>
      <c r="Z4736" s="55"/>
      <c r="AA4736" s="55"/>
      <c r="AB4736" s="55"/>
      <c r="AC4736" s="337"/>
      <c r="AD4736" s="337"/>
      <c r="AE4736" s="337"/>
      <c r="AF4736" s="337"/>
      <c r="AG4736" s="337"/>
      <c r="AH4736" s="337"/>
      <c r="AI4736" s="337"/>
      <c r="AJ4736" s="337"/>
      <c r="AK4736" s="337"/>
      <c r="AL4736" s="337"/>
      <c r="AM4736" s="55"/>
      <c r="AN4736" s="55"/>
      <c r="AO4736" s="55"/>
      <c r="AP4736" s="55"/>
      <c r="AQ4736" s="55"/>
      <c r="AR4736" s="55"/>
      <c r="AS4736" s="55"/>
    </row>
    <row r="4737" spans="1:45" x14ac:dyDescent="0.3">
      <c r="X4737" s="54" t="s">
        <v>1305</v>
      </c>
      <c r="Y4737" s="54" t="s">
        <v>128</v>
      </c>
      <c r="Z4737" s="54" t="s">
        <v>157</v>
      </c>
      <c r="AA4737" s="54" t="s">
        <v>151</v>
      </c>
      <c r="AB4737" s="54" t="s">
        <v>1327</v>
      </c>
      <c r="AC4737" s="54" t="s">
        <v>129</v>
      </c>
      <c r="AD4737" s="54" t="s">
        <v>116</v>
      </c>
      <c r="AE4737" s="54"/>
      <c r="AF4737" s="54"/>
      <c r="AG4737" s="54"/>
      <c r="AH4737" s="54"/>
      <c r="AI4737" s="54"/>
      <c r="AJ4737" s="54"/>
      <c r="AK4737" s="54"/>
      <c r="AL4737" s="54"/>
      <c r="AM4737" s="54"/>
      <c r="AN4737" s="54"/>
      <c r="AO4737" s="54"/>
      <c r="AP4737" s="54"/>
      <c r="AQ4737" s="54"/>
      <c r="AR4737" s="54"/>
      <c r="AS4737" s="54"/>
    </row>
    <row r="4738" spans="1:45" x14ac:dyDescent="0.3">
      <c r="X4738" s="54"/>
      <c r="Y4738" s="54">
        <f t="shared" ref="Y4738:AD4738" si="8182">Y4731</f>
        <v>6.4436999999999998</v>
      </c>
      <c r="Z4738" s="54">
        <f t="shared" si="8182"/>
        <v>4.9371</v>
      </c>
      <c r="AA4738" s="54">
        <f t="shared" si="8182"/>
        <v>11.350300000000001</v>
      </c>
      <c r="AB4738" s="54">
        <f t="shared" si="8182"/>
        <v>7.1900000000000006E-2</v>
      </c>
      <c r="AC4738" s="54">
        <f t="shared" si="8182"/>
        <v>6.2766000000000002</v>
      </c>
      <c r="AD4738" s="54">
        <f t="shared" si="8182"/>
        <v>11.042999999999999</v>
      </c>
      <c r="AE4738" s="54"/>
      <c r="AF4738" s="336"/>
      <c r="AG4738" s="336"/>
      <c r="AH4738" s="336"/>
      <c r="AI4738" s="54"/>
      <c r="AJ4738" s="54"/>
      <c r="AK4738" s="54"/>
      <c r="AL4738" s="54"/>
      <c r="AM4738" s="54"/>
      <c r="AN4738" s="54"/>
      <c r="AO4738" s="54"/>
      <c r="AP4738" s="54"/>
      <c r="AQ4738" s="54"/>
      <c r="AR4738" s="54"/>
      <c r="AS4738" s="54"/>
    </row>
    <row r="4739" spans="1:45" x14ac:dyDescent="0.3">
      <c r="D4739" s="56"/>
      <c r="X4739" s="336"/>
      <c r="Y4739" s="336">
        <f t="shared" ca="1" si="8170"/>
        <v>-0.62243571530182662</v>
      </c>
      <c r="Z4739" s="336">
        <f t="shared" ca="1" si="8170"/>
        <v>1.0125207190733956</v>
      </c>
      <c r="AA4739" s="336">
        <f t="shared" ca="1" si="8170"/>
        <v>-1.1673798688583827</v>
      </c>
      <c r="AB4739" s="336">
        <f t="shared" ca="1" si="8170"/>
        <v>1.3914115377916207</v>
      </c>
      <c r="AC4739" s="336">
        <f t="shared" ca="1" si="8170"/>
        <v>-0.62413248745294203</v>
      </c>
      <c r="AD4739" s="336">
        <f t="shared" ca="1" si="8170"/>
        <v>-8.1267033391606208E-2</v>
      </c>
      <c r="AE4739" s="336"/>
      <c r="AF4739" s="336"/>
      <c r="AG4739" s="336"/>
      <c r="AH4739" s="336"/>
      <c r="AI4739" s="54"/>
      <c r="AJ4739" s="54"/>
      <c r="AK4739" s="54"/>
      <c r="AL4739" s="336"/>
      <c r="AM4739" s="336"/>
      <c r="AN4739" s="336"/>
      <c r="AO4739" s="336"/>
      <c r="AP4739" s="54"/>
      <c r="AQ4739" s="336"/>
      <c r="AR4739" s="336"/>
      <c r="AS4739" s="336"/>
    </row>
    <row r="4740" spans="1:45" x14ac:dyDescent="0.3">
      <c r="C4740" s="54"/>
      <c r="D4740" s="56"/>
      <c r="Y4740" s="336">
        <f t="shared" ca="1" si="8170"/>
        <v>0.27679038047029247</v>
      </c>
      <c r="Z4740" s="336">
        <f t="shared" ca="1" si="8170"/>
        <v>6.2501886735788937E-4</v>
      </c>
      <c r="AA4740" s="336">
        <f t="shared" ca="1" si="8170"/>
        <v>1.0741542108727389</v>
      </c>
      <c r="AB4740" s="336">
        <f t="shared" ca="1" si="8170"/>
        <v>2.7183345818736056E-2</v>
      </c>
      <c r="AC4740" s="336">
        <f t="shared" ca="1" si="8170"/>
        <v>-0.30853470308208902</v>
      </c>
      <c r="AD4740" s="336">
        <f t="shared" ca="1" si="8170"/>
        <v>-0.59729046074587</v>
      </c>
      <c r="AE4740" s="55"/>
      <c r="AF4740" s="55"/>
      <c r="AG4740" s="55"/>
      <c r="AH4740" s="55"/>
      <c r="AI4740" s="55"/>
      <c r="AJ4740" s="55"/>
      <c r="AK4740" s="55"/>
      <c r="AL4740" s="55"/>
      <c r="AM4740" s="55"/>
      <c r="AN4740" s="55"/>
      <c r="AO4740" s="55"/>
      <c r="AP4740" s="55"/>
      <c r="AQ4740" s="55"/>
      <c r="AR4740" s="55"/>
      <c r="AS4740" s="55"/>
    </row>
    <row r="4741" spans="1:45" x14ac:dyDescent="0.3">
      <c r="B4741" s="54" t="s">
        <v>172</v>
      </c>
      <c r="C4741" s="53">
        <f>C4734</f>
        <v>0</v>
      </c>
      <c r="D4741" s="56" t="e">
        <f t="shared" ref="D4741:D4742" ca="1" si="8183">AJ4741</f>
        <v>#N/A</v>
      </c>
      <c r="E4741" s="52" t="e">
        <f t="shared" ref="E4741:W4741" si="8184">E4734</f>
        <v>#N/A</v>
      </c>
      <c r="F4741" s="52" t="e">
        <f t="shared" si="8184"/>
        <v>#N/A</v>
      </c>
      <c r="G4741" s="52" t="e">
        <f t="shared" si="8184"/>
        <v>#N/A</v>
      </c>
      <c r="H4741" s="52" t="e">
        <f t="shared" si="8184"/>
        <v>#N/A</v>
      </c>
      <c r="I4741" s="52" t="e">
        <f t="shared" si="8184"/>
        <v>#N/A</v>
      </c>
      <c r="J4741" s="52" t="e">
        <f t="shared" si="8184"/>
        <v>#N/A</v>
      </c>
      <c r="K4741" s="52" t="e">
        <f t="shared" si="8184"/>
        <v>#N/A</v>
      </c>
      <c r="L4741" s="52" t="e">
        <f t="shared" si="8184"/>
        <v>#N/A</v>
      </c>
      <c r="M4741" s="52" t="e">
        <f t="shared" si="8184"/>
        <v>#N/A</v>
      </c>
      <c r="N4741" s="52" t="e">
        <f t="shared" si="8184"/>
        <v>#N/A</v>
      </c>
      <c r="O4741" s="52" t="e">
        <f t="shared" si="8184"/>
        <v>#N/A</v>
      </c>
      <c r="P4741" s="52" t="e">
        <f t="shared" si="8184"/>
        <v>#N/A</v>
      </c>
      <c r="Q4741" s="52" t="e">
        <f t="shared" si="8184"/>
        <v>#N/A</v>
      </c>
      <c r="R4741" s="52" t="e">
        <f t="shared" si="8184"/>
        <v>#N/A</v>
      </c>
      <c r="S4741" s="52" t="e">
        <f t="shared" si="8184"/>
        <v>#N/A</v>
      </c>
      <c r="T4741" s="52" t="e">
        <f t="shared" si="8184"/>
        <v>#N/A</v>
      </c>
      <c r="U4741" s="52" t="e">
        <f t="shared" si="8184"/>
        <v>#N/A</v>
      </c>
      <c r="V4741" s="52" t="e">
        <f t="shared" si="8184"/>
        <v>#N/A</v>
      </c>
      <c r="W4741" s="52" t="e">
        <f t="shared" si="8184"/>
        <v>#N/A</v>
      </c>
      <c r="X4741" s="55" t="e">
        <f t="shared" ref="X4741:X4742" si="8185">(H4741-(O4741*P4741)/100-3*(J4741*K4741)/100)/2</f>
        <v>#N/A</v>
      </c>
      <c r="Y4741" s="55" t="e">
        <f t="shared" ref="Y4741:Y4742" si="8186">SUM(X4741,(J4741*K4741/100))/(F4741/100)</f>
        <v>#N/A</v>
      </c>
      <c r="Z4741" s="55" t="e">
        <f t="shared" ref="Z4741" si="8187">U4741*0.5+U4742*0.5</f>
        <v>#N/A</v>
      </c>
      <c r="AA4741" s="55" t="e">
        <f t="shared" ref="AA4741:AA4742" si="8188">J4741/Y4741</f>
        <v>#N/A</v>
      </c>
      <c r="AB4741" s="336" t="e">
        <f t="shared" ref="AB4741:AB4742" si="8189">X4741/(Y4741-J4741)</f>
        <v>#N/A</v>
      </c>
      <c r="AC4741" s="223" t="e">
        <f ca="1">INDEX(FGA_COEFFS,1,1)+Z4741*INDEX(FGA_COEFFS,1,2)+Y4741*INDEX(FGA_COEFFS,1,3)+R4741*INDEX(FGA_COEFFS,1,4)+Q4742*INDEX(FGA_COEFFS,1,5)+S4741*INDEX(FGA_COEFFS,1,6)+T4742*INDEX(FGA_COEFFS,1,7)+M4742*INDEX(FGA_COEFFS,1,8)+Y4745*Y4746</f>
        <v>#N/A</v>
      </c>
      <c r="AD4741" s="223" t="e">
        <f ca="1">INDEX(THREEPTA_COEFFS,1,1)+AC4741*INDEX(THREEPTA_COEFFS,1,2)+J4741*INDEX(THREEPTA_COEFFS,1,3)+AA4741*INDEX(THREEPTA_COEFFS,1,4)+K4741*INDEX(THREEPTA_COEFFS,1,5)+L4742*INDEX(THREEPTA_COEFFS,1,6)+Z4745*Z4746</f>
        <v>#N/A</v>
      </c>
      <c r="AE4741" s="223" t="e">
        <f ca="1">INDEX(THREEPTPCT_COEFFS,1,1)+K4741*INDEX(THREEPTPCT_COEFFS,1,2)+L4742*INDEX(THREEPTPCT_COEFFS,1,3)+AA4745*AA4746</f>
        <v>#N/A</v>
      </c>
      <c r="AF4741" s="55" t="e">
        <f t="shared" ref="AF4741:AF4742" ca="1" si="8190">AC4741-AD4741</f>
        <v>#N/A</v>
      </c>
      <c r="AG4741" s="223" t="e">
        <f ca="1">INDEX(TWOPTPCT_COEFFS,1,1)+AB4741*INDEX(TWOPTPCT_COEFFS,1,2)+I4742*INDEX(TWOPTPCT_COEFFS,1,3)+G4742*INDEX(TWOPTPCT_COEFFS,1,4)+L4742*INDEX(TWOPTPCT_COEFFS,1,5)+AB4745*AB4746</f>
        <v>#N/A</v>
      </c>
      <c r="AH4741" s="223" t="e">
        <f ca="1">INDEX(FTA_COEFFS,1,1)+O4741*INDEX(FTA_COEFFS,1,2)+N4742*INDEX(FTA_COEFFS,1,3)+(Q4741+R4741)*INDEX(FTA_COEFFS,1,4)+(Q4742+R4742)*INDEX(FTA_COEFFS,1,5)+M4742*INDEX(FTA_COEFFS,1,6)+AC4745*AC4746</f>
        <v>#N/A</v>
      </c>
      <c r="AI4741" s="223" t="e">
        <f ca="1">INDEX(FTPCT_COEFFS,1,1)+P4741*INDEX(FTPCT_COEFFS,1,2)+F4741*INDEX(FTPCT_COEFFS,1,3)+G4742*INDEX(FTPCT_COEFFS,1,4)+AD4745*AD4746</f>
        <v>#N/A</v>
      </c>
      <c r="AJ4741" s="338" t="e">
        <f t="shared" ref="AJ4741:AJ4742" ca="1" si="8191">AD4741*AE4741/100+AF4741*AG4741+AH4741*AI4741/100</f>
        <v>#N/A</v>
      </c>
      <c r="AK4741" s="55"/>
      <c r="AL4741" s="55"/>
      <c r="AM4741" s="55"/>
      <c r="AN4741" s="55"/>
      <c r="AO4741" s="55"/>
      <c r="AP4741" s="55"/>
      <c r="AQ4741" s="55"/>
      <c r="AR4741" s="55"/>
    </row>
    <row r="4742" spans="1:45" x14ac:dyDescent="0.3">
      <c r="B4742" s="54" t="s">
        <v>175</v>
      </c>
      <c r="C4742" s="54">
        <f>C4735</f>
        <v>0</v>
      </c>
      <c r="D4742" s="56" t="e">
        <f t="shared" ca="1" si="8183"/>
        <v>#N/A</v>
      </c>
      <c r="E4742" s="52" t="e">
        <f t="shared" ref="E4742:W4742" si="8192">E4735</f>
        <v>#N/A</v>
      </c>
      <c r="F4742" s="52" t="e">
        <f t="shared" si="8192"/>
        <v>#N/A</v>
      </c>
      <c r="G4742" s="52" t="e">
        <f t="shared" si="8192"/>
        <v>#N/A</v>
      </c>
      <c r="H4742" s="52" t="e">
        <f t="shared" si="8192"/>
        <v>#N/A</v>
      </c>
      <c r="I4742" s="52" t="e">
        <f t="shared" si="8192"/>
        <v>#N/A</v>
      </c>
      <c r="J4742" s="52" t="e">
        <f t="shared" si="8192"/>
        <v>#N/A</v>
      </c>
      <c r="K4742" s="52" t="e">
        <f t="shared" si="8192"/>
        <v>#N/A</v>
      </c>
      <c r="L4742" s="52" t="e">
        <f t="shared" si="8192"/>
        <v>#N/A</v>
      </c>
      <c r="M4742" s="52" t="e">
        <f t="shared" si="8192"/>
        <v>#N/A</v>
      </c>
      <c r="N4742" s="52" t="e">
        <f t="shared" si="8192"/>
        <v>#N/A</v>
      </c>
      <c r="O4742" s="52" t="e">
        <f t="shared" si="8192"/>
        <v>#N/A</v>
      </c>
      <c r="P4742" s="52" t="e">
        <f t="shared" si="8192"/>
        <v>#N/A</v>
      </c>
      <c r="Q4742" s="52" t="e">
        <f t="shared" si="8192"/>
        <v>#N/A</v>
      </c>
      <c r="R4742" s="52" t="e">
        <f t="shared" si="8192"/>
        <v>#N/A</v>
      </c>
      <c r="S4742" s="52" t="e">
        <f t="shared" si="8192"/>
        <v>#N/A</v>
      </c>
      <c r="T4742" s="52" t="e">
        <f t="shared" si="8192"/>
        <v>#N/A</v>
      </c>
      <c r="U4742" s="52" t="e">
        <f t="shared" si="8192"/>
        <v>#N/A</v>
      </c>
      <c r="V4742" s="52" t="e">
        <f t="shared" si="8192"/>
        <v>#N/A</v>
      </c>
      <c r="W4742" s="52" t="e">
        <f t="shared" si="8192"/>
        <v>#N/A</v>
      </c>
      <c r="X4742" s="55" t="e">
        <f t="shared" si="8185"/>
        <v>#N/A</v>
      </c>
      <c r="Y4742" s="55" t="e">
        <f t="shared" si="8186"/>
        <v>#N/A</v>
      </c>
      <c r="Z4742" s="55" t="e">
        <f t="shared" ref="Z4742" si="8193">Z4741</f>
        <v>#N/A</v>
      </c>
      <c r="AA4742" s="55" t="e">
        <f t="shared" si="8188"/>
        <v>#N/A</v>
      </c>
      <c r="AB4742" s="336" t="e">
        <f t="shared" si="8189"/>
        <v>#N/A</v>
      </c>
      <c r="AC4742" s="223" t="e">
        <f ca="1">INDEX(FGA_COEFFS,1,1)+Z4742*INDEX(FGA_COEFFS,1,2)+Y4742*INDEX(FGA_COEFFS,1,3)+R4742*INDEX(FGA_COEFFS,1,4)+Q4741*INDEX(FGA_COEFFS,1,5)+S4742*INDEX(FGA_COEFFS,1,6)+T4741*INDEX(FGA_COEFFS,1,7)+M4741*INDEX(FGA_COEFFS,1,8)+Y4745*Y4747</f>
        <v>#N/A</v>
      </c>
      <c r="AD4742" s="223" t="e">
        <f ca="1">INDEX(THREEPTA_COEFFS,1,1)+AC4742*INDEX(THREEPTA_COEFFS,1,2)+J4742*INDEX(THREEPTA_COEFFS,1,3)+AA4742*INDEX(THREEPTA_COEFFS,1,4)+K4742*INDEX(THREEPTA_COEFFS,1,5)+L4741*INDEX(THREEPTA_COEFFS,1,6)+Z4745*Z4747</f>
        <v>#N/A</v>
      </c>
      <c r="AE4742" s="223" t="e">
        <f ca="1">INDEX(THREEPTPCT_COEFFS,1,1)+K4742*INDEX(THREEPTPCT_COEFFS,1,2)+L4741*INDEX(THREEPTPCT_COEFFS,1,3)+AA4745*AA4747</f>
        <v>#N/A</v>
      </c>
      <c r="AF4742" s="55" t="e">
        <f t="shared" ca="1" si="8190"/>
        <v>#N/A</v>
      </c>
      <c r="AG4742" s="223" t="e">
        <f ca="1">INDEX(TWOPTPCT_COEFFS,1,1)+AB4742*INDEX(TWOPTPCT_COEFFS,1,2)+I4741*INDEX(TWOPTPCT_COEFFS,1,3)+G4741*INDEX(TWOPTPCT_COEFFS,1,4)+L4741*INDEX(TWOPTPCT_COEFFS,1,5)+AB4745*AB4747</f>
        <v>#N/A</v>
      </c>
      <c r="AH4742" s="223" t="e">
        <f ca="1">INDEX(FTA_COEFFS,1,1)+O4742*INDEX(FTA_COEFFS,1,2)+N4741*INDEX(FTA_COEFFS,1,3)+(Q4742+R4742)*INDEX(FTA_COEFFS,1,4)+(Q4741+R4741)*INDEX(FTA_COEFFS,1,5)+M4741*INDEX(FTA_COEFFS,1,6)+AC4745*AC4747</f>
        <v>#N/A</v>
      </c>
      <c r="AI4742" s="223" t="e">
        <f ca="1">INDEX(FTPCT_COEFFS,1,1)+P4742*INDEX(FTPCT_COEFFS,1,2)+F4742*INDEX(FTPCT_COEFFS,1,3)+G4741*INDEX(FTPCT_COEFFS,1,4)+AD4745*AD4747</f>
        <v>#N/A</v>
      </c>
      <c r="AJ4742" s="338" t="e">
        <f t="shared" ca="1" si="8191"/>
        <v>#N/A</v>
      </c>
      <c r="AK4742" s="55"/>
      <c r="AL4742" s="55"/>
      <c r="AM4742" s="55"/>
      <c r="AN4742" s="55"/>
      <c r="AO4742" s="55"/>
      <c r="AP4742" s="55"/>
      <c r="AQ4742" s="55"/>
      <c r="AR4742" s="55"/>
    </row>
    <row r="4743" spans="1:45" x14ac:dyDescent="0.3">
      <c r="A4743" s="54" t="e">
        <f ca="1">IF(D4741&gt;(D4742+(AVERAGE(V4741,W4741)-AVERAGE(V4742,W4742))/2)+2.5,C4741,IF(D4742&gt;(D4741+(AVERAGE(V4742,W4742)-AVERAGE(V4741,W4741))/2)+2.5,C4742,"Close"))</f>
        <v>#N/A</v>
      </c>
      <c r="B4743" s="64" t="e">
        <f ca="1">IF(D4742&gt;D4741,C4742,C4741)</f>
        <v>#N/A</v>
      </c>
      <c r="D4743" s="56"/>
      <c r="X4743" s="55"/>
      <c r="Y4743" s="55"/>
      <c r="Z4743" s="55"/>
      <c r="AA4743" s="55"/>
      <c r="AB4743" s="55"/>
      <c r="AC4743" s="337"/>
      <c r="AD4743" s="337"/>
      <c r="AE4743" s="337"/>
      <c r="AF4743" s="337"/>
      <c r="AG4743" s="337"/>
      <c r="AH4743" s="337"/>
      <c r="AI4743" s="337"/>
      <c r="AJ4743" s="337"/>
      <c r="AK4743" s="337"/>
      <c r="AL4743" s="337"/>
      <c r="AM4743" s="55"/>
      <c r="AN4743" s="55"/>
      <c r="AO4743" s="55"/>
      <c r="AP4743" s="55"/>
      <c r="AQ4743" s="55"/>
      <c r="AR4743" s="55"/>
      <c r="AS4743" s="55"/>
    </row>
    <row r="4744" spans="1:45" x14ac:dyDescent="0.3">
      <c r="X4744" s="54" t="s">
        <v>1305</v>
      </c>
      <c r="Y4744" s="54" t="s">
        <v>128</v>
      </c>
      <c r="Z4744" s="54" t="s">
        <v>157</v>
      </c>
      <c r="AA4744" s="54" t="s">
        <v>151</v>
      </c>
      <c r="AB4744" s="54" t="s">
        <v>1327</v>
      </c>
      <c r="AC4744" s="54" t="s">
        <v>129</v>
      </c>
      <c r="AD4744" s="54" t="s">
        <v>116</v>
      </c>
      <c r="AE4744" s="54"/>
      <c r="AF4744" s="54"/>
      <c r="AG4744" s="54"/>
      <c r="AH4744" s="54"/>
      <c r="AI4744" s="54"/>
      <c r="AJ4744" s="54"/>
      <c r="AK4744" s="54"/>
      <c r="AL4744" s="54"/>
      <c r="AM4744" s="54"/>
      <c r="AN4744" s="54"/>
      <c r="AO4744" s="54"/>
      <c r="AP4744" s="54"/>
      <c r="AQ4744" s="54"/>
      <c r="AR4744" s="54"/>
      <c r="AS4744" s="54"/>
    </row>
    <row r="4745" spans="1:45" x14ac:dyDescent="0.3">
      <c r="X4745" s="54"/>
      <c r="Y4745" s="54">
        <f t="shared" ref="Y4745:AD4745" si="8194">Y4738</f>
        <v>6.4436999999999998</v>
      </c>
      <c r="Z4745" s="54">
        <f t="shared" si="8194"/>
        <v>4.9371</v>
      </c>
      <c r="AA4745" s="54">
        <f t="shared" si="8194"/>
        <v>11.350300000000001</v>
      </c>
      <c r="AB4745" s="54">
        <f t="shared" si="8194"/>
        <v>7.1900000000000006E-2</v>
      </c>
      <c r="AC4745" s="54">
        <f t="shared" si="8194"/>
        <v>6.2766000000000002</v>
      </c>
      <c r="AD4745" s="54">
        <f t="shared" si="8194"/>
        <v>11.042999999999999</v>
      </c>
      <c r="AE4745" s="54"/>
      <c r="AF4745" s="336"/>
      <c r="AG4745" s="336"/>
      <c r="AH4745" s="336"/>
      <c r="AI4745" s="54"/>
      <c r="AJ4745" s="54"/>
      <c r="AK4745" s="54"/>
      <c r="AL4745" s="54"/>
      <c r="AM4745" s="54"/>
      <c r="AN4745" s="54"/>
      <c r="AO4745" s="54"/>
      <c r="AP4745" s="54"/>
      <c r="AQ4745" s="54"/>
      <c r="AR4745" s="54"/>
      <c r="AS4745" s="54"/>
    </row>
    <row r="4746" spans="1:45" x14ac:dyDescent="0.3">
      <c r="D4746" s="56"/>
      <c r="X4746" s="336"/>
      <c r="Y4746" s="336">
        <f t="shared" ca="1" si="8170"/>
        <v>-0.5000475783966386</v>
      </c>
      <c r="Z4746" s="336">
        <f t="shared" ca="1" si="8170"/>
        <v>0.1934057476305146</v>
      </c>
      <c r="AA4746" s="336">
        <f t="shared" ca="1" si="8170"/>
        <v>0.14078119990243754</v>
      </c>
      <c r="AB4746" s="336">
        <f t="shared" ca="1" si="8170"/>
        <v>0.83808988004754659</v>
      </c>
      <c r="AC4746" s="336">
        <f t="shared" ca="1" si="8170"/>
        <v>-0.9200668664689241</v>
      </c>
      <c r="AD4746" s="336">
        <f t="shared" ca="1" si="8170"/>
        <v>0.32445751784171312</v>
      </c>
      <c r="AE4746" s="336"/>
      <c r="AF4746" s="336"/>
      <c r="AG4746" s="336"/>
      <c r="AH4746" s="336"/>
      <c r="AI4746" s="54"/>
      <c r="AJ4746" s="54"/>
      <c r="AK4746" s="54"/>
      <c r="AL4746" s="336"/>
      <c r="AM4746" s="336"/>
      <c r="AN4746" s="336"/>
      <c r="AO4746" s="336"/>
      <c r="AP4746" s="54"/>
      <c r="AQ4746" s="336"/>
      <c r="AR4746" s="336"/>
      <c r="AS4746" s="336"/>
    </row>
    <row r="4747" spans="1:45" x14ac:dyDescent="0.3">
      <c r="C4747" s="54"/>
      <c r="D4747" s="56"/>
      <c r="Y4747" s="336">
        <f t="shared" ca="1" si="8170"/>
        <v>1.2131522054589239</v>
      </c>
      <c r="Z4747" s="336">
        <f t="shared" ca="1" si="8170"/>
        <v>-0.56575683937850108</v>
      </c>
      <c r="AA4747" s="336">
        <f t="shared" ca="1" si="8170"/>
        <v>5.3359209949883815E-2</v>
      </c>
      <c r="AB4747" s="336">
        <f t="shared" ca="1" si="8170"/>
        <v>-0.70012942375206211</v>
      </c>
      <c r="AC4747" s="336">
        <f t="shared" ca="1" si="8170"/>
        <v>1.3110935170176001</v>
      </c>
      <c r="AD4747" s="336">
        <f t="shared" ca="1" si="8170"/>
        <v>-0.10080590359777397</v>
      </c>
      <c r="AE4747" s="55"/>
      <c r="AF4747" s="55"/>
      <c r="AG4747" s="55"/>
      <c r="AH4747" s="55"/>
      <c r="AI4747" s="55"/>
      <c r="AJ4747" s="55"/>
      <c r="AK4747" s="55"/>
      <c r="AL4747" s="55"/>
      <c r="AM4747" s="55"/>
      <c r="AN4747" s="55"/>
      <c r="AO4747" s="55"/>
      <c r="AP4747" s="55"/>
      <c r="AQ4747" s="55"/>
      <c r="AR4747" s="55"/>
      <c r="AS4747" s="55"/>
    </row>
    <row r="4748" spans="1:45" x14ac:dyDescent="0.3">
      <c r="B4748" s="54" t="s">
        <v>172</v>
      </c>
      <c r="C4748" s="53">
        <f>C4741</f>
        <v>0</v>
      </c>
      <c r="D4748" s="56" t="e">
        <f t="shared" ref="D4748:D4749" ca="1" si="8195">AJ4748</f>
        <v>#N/A</v>
      </c>
      <c r="E4748" s="52" t="e">
        <f t="shared" ref="E4748:W4748" si="8196">E4741</f>
        <v>#N/A</v>
      </c>
      <c r="F4748" s="52" t="e">
        <f t="shared" si="8196"/>
        <v>#N/A</v>
      </c>
      <c r="G4748" s="52" t="e">
        <f t="shared" si="8196"/>
        <v>#N/A</v>
      </c>
      <c r="H4748" s="52" t="e">
        <f t="shared" si="8196"/>
        <v>#N/A</v>
      </c>
      <c r="I4748" s="52" t="e">
        <f t="shared" si="8196"/>
        <v>#N/A</v>
      </c>
      <c r="J4748" s="52" t="e">
        <f t="shared" si="8196"/>
        <v>#N/A</v>
      </c>
      <c r="K4748" s="52" t="e">
        <f t="shared" si="8196"/>
        <v>#N/A</v>
      </c>
      <c r="L4748" s="52" t="e">
        <f t="shared" si="8196"/>
        <v>#N/A</v>
      </c>
      <c r="M4748" s="52" t="e">
        <f t="shared" si="8196"/>
        <v>#N/A</v>
      </c>
      <c r="N4748" s="52" t="e">
        <f t="shared" si="8196"/>
        <v>#N/A</v>
      </c>
      <c r="O4748" s="52" t="e">
        <f t="shared" si="8196"/>
        <v>#N/A</v>
      </c>
      <c r="P4748" s="52" t="e">
        <f t="shared" si="8196"/>
        <v>#N/A</v>
      </c>
      <c r="Q4748" s="52" t="e">
        <f t="shared" si="8196"/>
        <v>#N/A</v>
      </c>
      <c r="R4748" s="52" t="e">
        <f t="shared" si="8196"/>
        <v>#N/A</v>
      </c>
      <c r="S4748" s="52" t="e">
        <f t="shared" si="8196"/>
        <v>#N/A</v>
      </c>
      <c r="T4748" s="52" t="e">
        <f t="shared" si="8196"/>
        <v>#N/A</v>
      </c>
      <c r="U4748" s="52" t="e">
        <f t="shared" si="8196"/>
        <v>#N/A</v>
      </c>
      <c r="V4748" s="52" t="e">
        <f t="shared" si="8196"/>
        <v>#N/A</v>
      </c>
      <c r="W4748" s="52" t="e">
        <f t="shared" si="8196"/>
        <v>#N/A</v>
      </c>
      <c r="X4748" s="55" t="e">
        <f t="shared" ref="X4748:X4749" si="8197">(H4748-(O4748*P4748)/100-3*(J4748*K4748)/100)/2</f>
        <v>#N/A</v>
      </c>
      <c r="Y4748" s="55" t="e">
        <f t="shared" ref="Y4748:Y4749" si="8198">SUM(X4748,(J4748*K4748/100))/(F4748/100)</f>
        <v>#N/A</v>
      </c>
      <c r="Z4748" s="55" t="e">
        <f t="shared" ref="Z4748" si="8199">U4748*0.5+U4749*0.5</f>
        <v>#N/A</v>
      </c>
      <c r="AA4748" s="55" t="e">
        <f t="shared" ref="AA4748:AA4749" si="8200">J4748/Y4748</f>
        <v>#N/A</v>
      </c>
      <c r="AB4748" s="336" t="e">
        <f t="shared" ref="AB4748:AB4749" si="8201">X4748/(Y4748-J4748)</f>
        <v>#N/A</v>
      </c>
      <c r="AC4748" s="223" t="e">
        <f ca="1">INDEX(FGA_COEFFS,1,1)+Z4748*INDEX(FGA_COEFFS,1,2)+Y4748*INDEX(FGA_COEFFS,1,3)+R4748*INDEX(FGA_COEFFS,1,4)+Q4749*INDEX(FGA_COEFFS,1,5)+S4748*INDEX(FGA_COEFFS,1,6)+T4749*INDEX(FGA_COEFFS,1,7)+M4749*INDEX(FGA_COEFFS,1,8)+Y4752*Y4753</f>
        <v>#N/A</v>
      </c>
      <c r="AD4748" s="223" t="e">
        <f ca="1">INDEX(THREEPTA_COEFFS,1,1)+AC4748*INDEX(THREEPTA_COEFFS,1,2)+J4748*INDEX(THREEPTA_COEFFS,1,3)+AA4748*INDEX(THREEPTA_COEFFS,1,4)+K4748*INDEX(THREEPTA_COEFFS,1,5)+L4749*INDEX(THREEPTA_COEFFS,1,6)+Z4752*Z4753</f>
        <v>#N/A</v>
      </c>
      <c r="AE4748" s="223" t="e">
        <f ca="1">INDEX(THREEPTPCT_COEFFS,1,1)+K4748*INDEX(THREEPTPCT_COEFFS,1,2)+L4749*INDEX(THREEPTPCT_COEFFS,1,3)+AA4752*AA4753</f>
        <v>#N/A</v>
      </c>
      <c r="AF4748" s="55" t="e">
        <f t="shared" ref="AF4748:AF4749" ca="1" si="8202">AC4748-AD4748</f>
        <v>#N/A</v>
      </c>
      <c r="AG4748" s="223" t="e">
        <f ca="1">INDEX(TWOPTPCT_COEFFS,1,1)+AB4748*INDEX(TWOPTPCT_COEFFS,1,2)+I4749*INDEX(TWOPTPCT_COEFFS,1,3)+G4749*INDEX(TWOPTPCT_COEFFS,1,4)+L4749*INDEX(TWOPTPCT_COEFFS,1,5)+AB4752*AB4753</f>
        <v>#N/A</v>
      </c>
      <c r="AH4748" s="223" t="e">
        <f ca="1">INDEX(FTA_COEFFS,1,1)+O4748*INDEX(FTA_COEFFS,1,2)+N4749*INDEX(FTA_COEFFS,1,3)+(Q4748+R4748)*INDEX(FTA_COEFFS,1,4)+(Q4749+R4749)*INDEX(FTA_COEFFS,1,5)+M4749*INDEX(FTA_COEFFS,1,6)+AC4752*AC4753</f>
        <v>#N/A</v>
      </c>
      <c r="AI4748" s="223" t="e">
        <f ca="1">INDEX(FTPCT_COEFFS,1,1)+P4748*INDEX(FTPCT_COEFFS,1,2)+F4748*INDEX(FTPCT_COEFFS,1,3)+G4749*INDEX(FTPCT_COEFFS,1,4)+AD4752*AD4753</f>
        <v>#N/A</v>
      </c>
      <c r="AJ4748" s="338" t="e">
        <f t="shared" ref="AJ4748:AJ4749" ca="1" si="8203">AD4748*AE4748/100+AF4748*AG4748+AH4748*AI4748/100</f>
        <v>#N/A</v>
      </c>
      <c r="AK4748" s="55"/>
      <c r="AL4748" s="55"/>
      <c r="AM4748" s="55"/>
      <c r="AN4748" s="55"/>
      <c r="AO4748" s="55"/>
      <c r="AP4748" s="55"/>
      <c r="AQ4748" s="55"/>
      <c r="AR4748" s="55"/>
    </row>
    <row r="4749" spans="1:45" x14ac:dyDescent="0.3">
      <c r="B4749" s="54" t="s">
        <v>175</v>
      </c>
      <c r="C4749" s="54">
        <f>C4742</f>
        <v>0</v>
      </c>
      <c r="D4749" s="56" t="e">
        <f t="shared" ca="1" si="8195"/>
        <v>#N/A</v>
      </c>
      <c r="E4749" s="52" t="e">
        <f t="shared" ref="E4749:W4749" si="8204">E4742</f>
        <v>#N/A</v>
      </c>
      <c r="F4749" s="52" t="e">
        <f t="shared" si="8204"/>
        <v>#N/A</v>
      </c>
      <c r="G4749" s="52" t="e">
        <f t="shared" si="8204"/>
        <v>#N/A</v>
      </c>
      <c r="H4749" s="52" t="e">
        <f t="shared" si="8204"/>
        <v>#N/A</v>
      </c>
      <c r="I4749" s="52" t="e">
        <f t="shared" si="8204"/>
        <v>#N/A</v>
      </c>
      <c r="J4749" s="52" t="e">
        <f t="shared" si="8204"/>
        <v>#N/A</v>
      </c>
      <c r="K4749" s="52" t="e">
        <f t="shared" si="8204"/>
        <v>#N/A</v>
      </c>
      <c r="L4749" s="52" t="e">
        <f t="shared" si="8204"/>
        <v>#N/A</v>
      </c>
      <c r="M4749" s="52" t="e">
        <f t="shared" si="8204"/>
        <v>#N/A</v>
      </c>
      <c r="N4749" s="52" t="e">
        <f t="shared" si="8204"/>
        <v>#N/A</v>
      </c>
      <c r="O4749" s="52" t="e">
        <f t="shared" si="8204"/>
        <v>#N/A</v>
      </c>
      <c r="P4749" s="52" t="e">
        <f t="shared" si="8204"/>
        <v>#N/A</v>
      </c>
      <c r="Q4749" s="52" t="e">
        <f t="shared" si="8204"/>
        <v>#N/A</v>
      </c>
      <c r="R4749" s="52" t="e">
        <f t="shared" si="8204"/>
        <v>#N/A</v>
      </c>
      <c r="S4749" s="52" t="e">
        <f t="shared" si="8204"/>
        <v>#N/A</v>
      </c>
      <c r="T4749" s="52" t="e">
        <f t="shared" si="8204"/>
        <v>#N/A</v>
      </c>
      <c r="U4749" s="52" t="e">
        <f t="shared" si="8204"/>
        <v>#N/A</v>
      </c>
      <c r="V4749" s="52" t="e">
        <f t="shared" si="8204"/>
        <v>#N/A</v>
      </c>
      <c r="W4749" s="52" t="e">
        <f t="shared" si="8204"/>
        <v>#N/A</v>
      </c>
      <c r="X4749" s="55" t="e">
        <f t="shared" si="8197"/>
        <v>#N/A</v>
      </c>
      <c r="Y4749" s="55" t="e">
        <f t="shared" si="8198"/>
        <v>#N/A</v>
      </c>
      <c r="Z4749" s="55" t="e">
        <f t="shared" ref="Z4749" si="8205">Z4748</f>
        <v>#N/A</v>
      </c>
      <c r="AA4749" s="55" t="e">
        <f t="shared" si="8200"/>
        <v>#N/A</v>
      </c>
      <c r="AB4749" s="336" t="e">
        <f t="shared" si="8201"/>
        <v>#N/A</v>
      </c>
      <c r="AC4749" s="223" t="e">
        <f ca="1">INDEX(FGA_COEFFS,1,1)+Z4749*INDEX(FGA_COEFFS,1,2)+Y4749*INDEX(FGA_COEFFS,1,3)+R4749*INDEX(FGA_COEFFS,1,4)+Q4748*INDEX(FGA_COEFFS,1,5)+S4749*INDEX(FGA_COEFFS,1,6)+T4748*INDEX(FGA_COEFFS,1,7)+M4748*INDEX(FGA_COEFFS,1,8)+Y4752*Y4754</f>
        <v>#N/A</v>
      </c>
      <c r="AD4749" s="223" t="e">
        <f ca="1">INDEX(THREEPTA_COEFFS,1,1)+AC4749*INDEX(THREEPTA_COEFFS,1,2)+J4749*INDEX(THREEPTA_COEFFS,1,3)+AA4749*INDEX(THREEPTA_COEFFS,1,4)+K4749*INDEX(THREEPTA_COEFFS,1,5)+L4748*INDEX(THREEPTA_COEFFS,1,6)+Z4752*Z4754</f>
        <v>#N/A</v>
      </c>
      <c r="AE4749" s="223" t="e">
        <f ca="1">INDEX(THREEPTPCT_COEFFS,1,1)+K4749*INDEX(THREEPTPCT_COEFFS,1,2)+L4748*INDEX(THREEPTPCT_COEFFS,1,3)+AA4752*AA4754</f>
        <v>#N/A</v>
      </c>
      <c r="AF4749" s="55" t="e">
        <f t="shared" ca="1" si="8202"/>
        <v>#N/A</v>
      </c>
      <c r="AG4749" s="223" t="e">
        <f ca="1">INDEX(TWOPTPCT_COEFFS,1,1)+AB4749*INDEX(TWOPTPCT_COEFFS,1,2)+I4748*INDEX(TWOPTPCT_COEFFS,1,3)+G4748*INDEX(TWOPTPCT_COEFFS,1,4)+L4748*INDEX(TWOPTPCT_COEFFS,1,5)+AB4752*AB4754</f>
        <v>#N/A</v>
      </c>
      <c r="AH4749" s="223" t="e">
        <f ca="1">INDEX(FTA_COEFFS,1,1)+O4749*INDEX(FTA_COEFFS,1,2)+N4748*INDEX(FTA_COEFFS,1,3)+(Q4749+R4749)*INDEX(FTA_COEFFS,1,4)+(Q4748+R4748)*INDEX(FTA_COEFFS,1,5)+M4748*INDEX(FTA_COEFFS,1,6)+AC4752*AC4754</f>
        <v>#N/A</v>
      </c>
      <c r="AI4749" s="223" t="e">
        <f ca="1">INDEX(FTPCT_COEFFS,1,1)+P4749*INDEX(FTPCT_COEFFS,1,2)+F4749*INDEX(FTPCT_COEFFS,1,3)+G4748*INDEX(FTPCT_COEFFS,1,4)+AD4752*AD4754</f>
        <v>#N/A</v>
      </c>
      <c r="AJ4749" s="338" t="e">
        <f t="shared" ca="1" si="8203"/>
        <v>#N/A</v>
      </c>
      <c r="AK4749" s="55"/>
      <c r="AL4749" s="55"/>
      <c r="AM4749" s="55"/>
      <c r="AN4749" s="55"/>
      <c r="AO4749" s="55"/>
      <c r="AP4749" s="55"/>
      <c r="AQ4749" s="55"/>
      <c r="AR4749" s="55"/>
    </row>
    <row r="4750" spans="1:45" x14ac:dyDescent="0.3">
      <c r="A4750" s="54" t="e">
        <f ca="1">IF(D4748&gt;(D4749+(AVERAGE(V4748,W4748)-AVERAGE(V4749,W4749))/2)+2.5,C4748,IF(D4749&gt;(D4748+(AVERAGE(V4749,W4749)-AVERAGE(V4748,W4748))/2)+2.5,C4749,"Close"))</f>
        <v>#N/A</v>
      </c>
      <c r="B4750" s="64" t="e">
        <f ca="1">IF(D4749&gt;D4748,C4749,C4748)</f>
        <v>#N/A</v>
      </c>
      <c r="D4750" s="56"/>
      <c r="X4750" s="55"/>
      <c r="Y4750" s="55"/>
      <c r="Z4750" s="55"/>
      <c r="AA4750" s="55"/>
      <c r="AB4750" s="55"/>
      <c r="AC4750" s="337"/>
      <c r="AD4750" s="337"/>
      <c r="AE4750" s="337"/>
      <c r="AF4750" s="337"/>
      <c r="AG4750" s="337"/>
      <c r="AH4750" s="337"/>
      <c r="AI4750" s="337"/>
      <c r="AJ4750" s="337"/>
      <c r="AK4750" s="337"/>
      <c r="AL4750" s="337"/>
      <c r="AM4750" s="55"/>
      <c r="AN4750" s="55"/>
      <c r="AO4750" s="55"/>
      <c r="AP4750" s="55"/>
      <c r="AQ4750" s="55"/>
      <c r="AR4750" s="55"/>
      <c r="AS4750" s="55"/>
    </row>
    <row r="4751" spans="1:45" x14ac:dyDescent="0.3">
      <c r="X4751" s="54" t="s">
        <v>1305</v>
      </c>
      <c r="Y4751" s="54" t="s">
        <v>128</v>
      </c>
      <c r="Z4751" s="54" t="s">
        <v>157</v>
      </c>
      <c r="AA4751" s="54" t="s">
        <v>151</v>
      </c>
      <c r="AB4751" s="54" t="s">
        <v>1327</v>
      </c>
      <c r="AC4751" s="54" t="s">
        <v>129</v>
      </c>
      <c r="AD4751" s="54" t="s">
        <v>116</v>
      </c>
      <c r="AE4751" s="54"/>
      <c r="AF4751" s="54"/>
      <c r="AG4751" s="54"/>
      <c r="AH4751" s="54"/>
      <c r="AI4751" s="54"/>
      <c r="AJ4751" s="54"/>
      <c r="AK4751" s="54"/>
      <c r="AL4751" s="54"/>
      <c r="AM4751" s="54"/>
      <c r="AN4751" s="54"/>
      <c r="AO4751" s="54"/>
      <c r="AP4751" s="54"/>
      <c r="AQ4751" s="54"/>
      <c r="AR4751" s="54"/>
      <c r="AS4751" s="54"/>
    </row>
    <row r="4752" spans="1:45" x14ac:dyDescent="0.3">
      <c r="X4752" s="54"/>
      <c r="Y4752" s="54">
        <f t="shared" ref="Y4752:AD4752" si="8206">Y4745</f>
        <v>6.4436999999999998</v>
      </c>
      <c r="Z4752" s="54">
        <f t="shared" si="8206"/>
        <v>4.9371</v>
      </c>
      <c r="AA4752" s="54">
        <f t="shared" si="8206"/>
        <v>11.350300000000001</v>
      </c>
      <c r="AB4752" s="54">
        <f t="shared" si="8206"/>
        <v>7.1900000000000006E-2</v>
      </c>
      <c r="AC4752" s="54">
        <f t="shared" si="8206"/>
        <v>6.2766000000000002</v>
      </c>
      <c r="AD4752" s="54">
        <f t="shared" si="8206"/>
        <v>11.042999999999999</v>
      </c>
      <c r="AE4752" s="54"/>
      <c r="AF4752" s="336"/>
      <c r="AG4752" s="336"/>
      <c r="AH4752" s="336"/>
      <c r="AI4752" s="54"/>
      <c r="AJ4752" s="54"/>
      <c r="AK4752" s="54"/>
      <c r="AL4752" s="54"/>
      <c r="AM4752" s="54"/>
      <c r="AN4752" s="54"/>
      <c r="AO4752" s="54"/>
      <c r="AP4752" s="54"/>
      <c r="AQ4752" s="54"/>
      <c r="AR4752" s="54"/>
      <c r="AS4752" s="54"/>
    </row>
    <row r="4753" spans="1:45" x14ac:dyDescent="0.3">
      <c r="D4753" s="56"/>
      <c r="X4753" s="336"/>
      <c r="Y4753" s="336">
        <f t="shared" ca="1" si="8170"/>
        <v>-0.51143809672845619</v>
      </c>
      <c r="Z4753" s="336">
        <f t="shared" ca="1" si="8170"/>
        <v>-0.14910002061373401</v>
      </c>
      <c r="AA4753" s="336">
        <f t="shared" ca="1" si="8170"/>
        <v>-5.3883056700467988E-3</v>
      </c>
      <c r="AB4753" s="336">
        <f t="shared" ca="1" si="8170"/>
        <v>4.214137556495523E-2</v>
      </c>
      <c r="AC4753" s="336">
        <f t="shared" ca="1" si="8170"/>
        <v>-2.7533669480289953E-3</v>
      </c>
      <c r="AD4753" s="336">
        <f t="shared" ca="1" si="8170"/>
        <v>-1.2307971010842602</v>
      </c>
      <c r="AE4753" s="336"/>
      <c r="AF4753" s="336"/>
      <c r="AG4753" s="336"/>
      <c r="AH4753" s="336"/>
      <c r="AI4753" s="54"/>
      <c r="AJ4753" s="54"/>
      <c r="AK4753" s="54"/>
      <c r="AL4753" s="336"/>
      <c r="AM4753" s="336"/>
      <c r="AN4753" s="336"/>
      <c r="AO4753" s="336"/>
      <c r="AP4753" s="54"/>
      <c r="AQ4753" s="336"/>
      <c r="AR4753" s="336"/>
      <c r="AS4753" s="336"/>
    </row>
    <row r="4754" spans="1:45" x14ac:dyDescent="0.3">
      <c r="C4754" s="54"/>
      <c r="D4754" s="56"/>
      <c r="Y4754" s="336">
        <f t="shared" ca="1" si="8170"/>
        <v>-0.28806636396630569</v>
      </c>
      <c r="Z4754" s="336">
        <f t="shared" ca="1" si="8170"/>
        <v>2.3264243825325194E-2</v>
      </c>
      <c r="AA4754" s="336">
        <f t="shared" ca="1" si="8170"/>
        <v>-7.3658224239634362E-2</v>
      </c>
      <c r="AB4754" s="336">
        <f t="shared" ca="1" si="8170"/>
        <v>0.91644504736666821</v>
      </c>
      <c r="AC4754" s="336">
        <f t="shared" ca="1" si="8170"/>
        <v>0.84233710189630595</v>
      </c>
      <c r="AD4754" s="336">
        <f t="shared" ca="1" si="8170"/>
        <v>-0.36536759864226032</v>
      </c>
      <c r="AE4754" s="55"/>
      <c r="AF4754" s="55"/>
      <c r="AG4754" s="55"/>
      <c r="AH4754" s="55"/>
      <c r="AI4754" s="55"/>
      <c r="AJ4754" s="55"/>
      <c r="AK4754" s="55"/>
      <c r="AL4754" s="55"/>
      <c r="AM4754" s="55"/>
      <c r="AN4754" s="55"/>
      <c r="AO4754" s="55"/>
      <c r="AP4754" s="55"/>
      <c r="AQ4754" s="55"/>
      <c r="AR4754" s="55"/>
      <c r="AS4754" s="55"/>
    </row>
    <row r="4755" spans="1:45" x14ac:dyDescent="0.3">
      <c r="B4755" s="54" t="s">
        <v>172</v>
      </c>
      <c r="C4755" s="53">
        <f>C4748</f>
        <v>0</v>
      </c>
      <c r="D4755" s="56" t="e">
        <f t="shared" ref="D4755:D4756" ca="1" si="8207">AJ4755</f>
        <v>#N/A</v>
      </c>
      <c r="E4755" s="52" t="e">
        <f t="shared" ref="E4755:W4755" si="8208">E4748</f>
        <v>#N/A</v>
      </c>
      <c r="F4755" s="52" t="e">
        <f t="shared" si="8208"/>
        <v>#N/A</v>
      </c>
      <c r="G4755" s="52" t="e">
        <f t="shared" si="8208"/>
        <v>#N/A</v>
      </c>
      <c r="H4755" s="52" t="e">
        <f t="shared" si="8208"/>
        <v>#N/A</v>
      </c>
      <c r="I4755" s="52" t="e">
        <f t="shared" si="8208"/>
        <v>#N/A</v>
      </c>
      <c r="J4755" s="52" t="e">
        <f t="shared" si="8208"/>
        <v>#N/A</v>
      </c>
      <c r="K4755" s="52" t="e">
        <f t="shared" si="8208"/>
        <v>#N/A</v>
      </c>
      <c r="L4755" s="52" t="e">
        <f t="shared" si="8208"/>
        <v>#N/A</v>
      </c>
      <c r="M4755" s="52" t="e">
        <f t="shared" si="8208"/>
        <v>#N/A</v>
      </c>
      <c r="N4755" s="52" t="e">
        <f t="shared" si="8208"/>
        <v>#N/A</v>
      </c>
      <c r="O4755" s="52" t="e">
        <f t="shared" si="8208"/>
        <v>#N/A</v>
      </c>
      <c r="P4755" s="52" t="e">
        <f t="shared" si="8208"/>
        <v>#N/A</v>
      </c>
      <c r="Q4755" s="52" t="e">
        <f t="shared" si="8208"/>
        <v>#N/A</v>
      </c>
      <c r="R4755" s="52" t="e">
        <f t="shared" si="8208"/>
        <v>#N/A</v>
      </c>
      <c r="S4755" s="52" t="e">
        <f t="shared" si="8208"/>
        <v>#N/A</v>
      </c>
      <c r="T4755" s="52" t="e">
        <f t="shared" si="8208"/>
        <v>#N/A</v>
      </c>
      <c r="U4755" s="52" t="e">
        <f t="shared" si="8208"/>
        <v>#N/A</v>
      </c>
      <c r="V4755" s="52" t="e">
        <f t="shared" si="8208"/>
        <v>#N/A</v>
      </c>
      <c r="W4755" s="52" t="e">
        <f t="shared" si="8208"/>
        <v>#N/A</v>
      </c>
      <c r="X4755" s="55" t="e">
        <f t="shared" ref="X4755:X4756" si="8209">(H4755-(O4755*P4755)/100-3*(J4755*K4755)/100)/2</f>
        <v>#N/A</v>
      </c>
      <c r="Y4755" s="55" t="e">
        <f t="shared" ref="Y4755:Y4756" si="8210">SUM(X4755,(J4755*K4755/100))/(F4755/100)</f>
        <v>#N/A</v>
      </c>
      <c r="Z4755" s="55" t="e">
        <f t="shared" ref="Z4755" si="8211">U4755*0.5+U4756*0.5</f>
        <v>#N/A</v>
      </c>
      <c r="AA4755" s="55" t="e">
        <f t="shared" ref="AA4755:AA4756" si="8212">J4755/Y4755</f>
        <v>#N/A</v>
      </c>
      <c r="AB4755" s="336" t="e">
        <f t="shared" ref="AB4755:AB4756" si="8213">X4755/(Y4755-J4755)</f>
        <v>#N/A</v>
      </c>
      <c r="AC4755" s="223" t="e">
        <f ca="1">INDEX(FGA_COEFFS,1,1)+Z4755*INDEX(FGA_COEFFS,1,2)+Y4755*INDEX(FGA_COEFFS,1,3)+R4755*INDEX(FGA_COEFFS,1,4)+Q4756*INDEX(FGA_COEFFS,1,5)+S4755*INDEX(FGA_COEFFS,1,6)+T4756*INDEX(FGA_COEFFS,1,7)+M4756*INDEX(FGA_COEFFS,1,8)+Y4759*Y4760</f>
        <v>#N/A</v>
      </c>
      <c r="AD4755" s="223" t="e">
        <f ca="1">INDEX(THREEPTA_COEFFS,1,1)+AC4755*INDEX(THREEPTA_COEFFS,1,2)+J4755*INDEX(THREEPTA_COEFFS,1,3)+AA4755*INDEX(THREEPTA_COEFFS,1,4)+K4755*INDEX(THREEPTA_COEFFS,1,5)+L4756*INDEX(THREEPTA_COEFFS,1,6)+Z4759*Z4760</f>
        <v>#N/A</v>
      </c>
      <c r="AE4755" s="223" t="e">
        <f ca="1">INDEX(THREEPTPCT_COEFFS,1,1)+K4755*INDEX(THREEPTPCT_COEFFS,1,2)+L4756*INDEX(THREEPTPCT_COEFFS,1,3)+AA4759*AA4760</f>
        <v>#N/A</v>
      </c>
      <c r="AF4755" s="55" t="e">
        <f t="shared" ref="AF4755:AF4756" ca="1" si="8214">AC4755-AD4755</f>
        <v>#N/A</v>
      </c>
      <c r="AG4755" s="223" t="e">
        <f ca="1">INDEX(TWOPTPCT_COEFFS,1,1)+AB4755*INDEX(TWOPTPCT_COEFFS,1,2)+I4756*INDEX(TWOPTPCT_COEFFS,1,3)+G4756*INDEX(TWOPTPCT_COEFFS,1,4)+L4756*INDEX(TWOPTPCT_COEFFS,1,5)+AB4759*AB4760</f>
        <v>#N/A</v>
      </c>
      <c r="AH4755" s="223" t="e">
        <f ca="1">INDEX(FTA_COEFFS,1,1)+O4755*INDEX(FTA_COEFFS,1,2)+N4756*INDEX(FTA_COEFFS,1,3)+(Q4755+R4755)*INDEX(FTA_COEFFS,1,4)+(Q4756+R4756)*INDEX(FTA_COEFFS,1,5)+M4756*INDEX(FTA_COEFFS,1,6)+AC4759*AC4760</f>
        <v>#N/A</v>
      </c>
      <c r="AI4755" s="223" t="e">
        <f ca="1">INDEX(FTPCT_COEFFS,1,1)+P4755*INDEX(FTPCT_COEFFS,1,2)+F4755*INDEX(FTPCT_COEFFS,1,3)+G4756*INDEX(FTPCT_COEFFS,1,4)+AD4759*AD4760</f>
        <v>#N/A</v>
      </c>
      <c r="AJ4755" s="338" t="e">
        <f t="shared" ref="AJ4755:AJ4756" ca="1" si="8215">AD4755*AE4755/100+AF4755*AG4755+AH4755*AI4755/100</f>
        <v>#N/A</v>
      </c>
      <c r="AK4755" s="55"/>
      <c r="AL4755" s="55"/>
      <c r="AM4755" s="55"/>
      <c r="AN4755" s="55"/>
      <c r="AO4755" s="55"/>
      <c r="AP4755" s="55"/>
      <c r="AQ4755" s="55"/>
      <c r="AR4755" s="55"/>
    </row>
    <row r="4756" spans="1:45" x14ac:dyDescent="0.3">
      <c r="B4756" s="54" t="s">
        <v>175</v>
      </c>
      <c r="C4756" s="54">
        <f>C4749</f>
        <v>0</v>
      </c>
      <c r="D4756" s="56" t="e">
        <f t="shared" ca="1" si="8207"/>
        <v>#N/A</v>
      </c>
      <c r="E4756" s="52" t="e">
        <f t="shared" ref="E4756:W4756" si="8216">E4749</f>
        <v>#N/A</v>
      </c>
      <c r="F4756" s="52" t="e">
        <f t="shared" si="8216"/>
        <v>#N/A</v>
      </c>
      <c r="G4756" s="52" t="e">
        <f t="shared" si="8216"/>
        <v>#N/A</v>
      </c>
      <c r="H4756" s="52" t="e">
        <f t="shared" si="8216"/>
        <v>#N/A</v>
      </c>
      <c r="I4756" s="52" t="e">
        <f t="shared" si="8216"/>
        <v>#N/A</v>
      </c>
      <c r="J4756" s="52" t="e">
        <f t="shared" si="8216"/>
        <v>#N/A</v>
      </c>
      <c r="K4756" s="52" t="e">
        <f t="shared" si="8216"/>
        <v>#N/A</v>
      </c>
      <c r="L4756" s="52" t="e">
        <f t="shared" si="8216"/>
        <v>#N/A</v>
      </c>
      <c r="M4756" s="52" t="e">
        <f t="shared" si="8216"/>
        <v>#N/A</v>
      </c>
      <c r="N4756" s="52" t="e">
        <f t="shared" si="8216"/>
        <v>#N/A</v>
      </c>
      <c r="O4756" s="52" t="e">
        <f t="shared" si="8216"/>
        <v>#N/A</v>
      </c>
      <c r="P4756" s="52" t="e">
        <f t="shared" si="8216"/>
        <v>#N/A</v>
      </c>
      <c r="Q4756" s="52" t="e">
        <f t="shared" si="8216"/>
        <v>#N/A</v>
      </c>
      <c r="R4756" s="52" t="e">
        <f t="shared" si="8216"/>
        <v>#N/A</v>
      </c>
      <c r="S4756" s="52" t="e">
        <f t="shared" si="8216"/>
        <v>#N/A</v>
      </c>
      <c r="T4756" s="52" t="e">
        <f t="shared" si="8216"/>
        <v>#N/A</v>
      </c>
      <c r="U4756" s="52" t="e">
        <f t="shared" si="8216"/>
        <v>#N/A</v>
      </c>
      <c r="V4756" s="52" t="e">
        <f t="shared" si="8216"/>
        <v>#N/A</v>
      </c>
      <c r="W4756" s="52" t="e">
        <f t="shared" si="8216"/>
        <v>#N/A</v>
      </c>
      <c r="X4756" s="55" t="e">
        <f t="shared" si="8209"/>
        <v>#N/A</v>
      </c>
      <c r="Y4756" s="55" t="e">
        <f t="shared" si="8210"/>
        <v>#N/A</v>
      </c>
      <c r="Z4756" s="55" t="e">
        <f t="shared" ref="Z4756" si="8217">Z4755</f>
        <v>#N/A</v>
      </c>
      <c r="AA4756" s="55" t="e">
        <f t="shared" si="8212"/>
        <v>#N/A</v>
      </c>
      <c r="AB4756" s="336" t="e">
        <f t="shared" si="8213"/>
        <v>#N/A</v>
      </c>
      <c r="AC4756" s="223" t="e">
        <f ca="1">INDEX(FGA_COEFFS,1,1)+Z4756*INDEX(FGA_COEFFS,1,2)+Y4756*INDEX(FGA_COEFFS,1,3)+R4756*INDEX(FGA_COEFFS,1,4)+Q4755*INDEX(FGA_COEFFS,1,5)+S4756*INDEX(FGA_COEFFS,1,6)+T4755*INDEX(FGA_COEFFS,1,7)+M4755*INDEX(FGA_COEFFS,1,8)+Y4759*Y4761</f>
        <v>#N/A</v>
      </c>
      <c r="AD4756" s="223" t="e">
        <f ca="1">INDEX(THREEPTA_COEFFS,1,1)+AC4756*INDEX(THREEPTA_COEFFS,1,2)+J4756*INDEX(THREEPTA_COEFFS,1,3)+AA4756*INDEX(THREEPTA_COEFFS,1,4)+K4756*INDEX(THREEPTA_COEFFS,1,5)+L4755*INDEX(THREEPTA_COEFFS,1,6)+Z4759*Z4761</f>
        <v>#N/A</v>
      </c>
      <c r="AE4756" s="223" t="e">
        <f ca="1">INDEX(THREEPTPCT_COEFFS,1,1)+K4756*INDEX(THREEPTPCT_COEFFS,1,2)+L4755*INDEX(THREEPTPCT_COEFFS,1,3)+AA4759*AA4761</f>
        <v>#N/A</v>
      </c>
      <c r="AF4756" s="55" t="e">
        <f t="shared" ca="1" si="8214"/>
        <v>#N/A</v>
      </c>
      <c r="AG4756" s="223" t="e">
        <f ca="1">INDEX(TWOPTPCT_COEFFS,1,1)+AB4756*INDEX(TWOPTPCT_COEFFS,1,2)+I4755*INDEX(TWOPTPCT_COEFFS,1,3)+G4755*INDEX(TWOPTPCT_COEFFS,1,4)+L4755*INDEX(TWOPTPCT_COEFFS,1,5)+AB4759*AB4761</f>
        <v>#N/A</v>
      </c>
      <c r="AH4756" s="223" t="e">
        <f ca="1">INDEX(FTA_COEFFS,1,1)+O4756*INDEX(FTA_COEFFS,1,2)+N4755*INDEX(FTA_COEFFS,1,3)+(Q4756+R4756)*INDEX(FTA_COEFFS,1,4)+(Q4755+R4755)*INDEX(FTA_COEFFS,1,5)+M4755*INDEX(FTA_COEFFS,1,6)+AC4759*AC4761</f>
        <v>#N/A</v>
      </c>
      <c r="AI4756" s="223" t="e">
        <f ca="1">INDEX(FTPCT_COEFFS,1,1)+P4756*INDEX(FTPCT_COEFFS,1,2)+F4756*INDEX(FTPCT_COEFFS,1,3)+G4755*INDEX(FTPCT_COEFFS,1,4)+AD4759*AD4761</f>
        <v>#N/A</v>
      </c>
      <c r="AJ4756" s="338" t="e">
        <f t="shared" ca="1" si="8215"/>
        <v>#N/A</v>
      </c>
      <c r="AK4756" s="55"/>
      <c r="AL4756" s="55"/>
      <c r="AM4756" s="55"/>
      <c r="AN4756" s="55"/>
      <c r="AO4756" s="55"/>
      <c r="AP4756" s="55"/>
      <c r="AQ4756" s="55"/>
      <c r="AR4756" s="55"/>
    </row>
    <row r="4757" spans="1:45" x14ac:dyDescent="0.3">
      <c r="A4757" s="54" t="e">
        <f ca="1">IF(D4755&gt;(D4756+(AVERAGE(V4755,W4755)-AVERAGE(V4756,W4756))/2)+2.5,C4755,IF(D4756&gt;(D4755+(AVERAGE(V4756,W4756)-AVERAGE(V4755,W4755))/2)+2.5,C4756,"Close"))</f>
        <v>#N/A</v>
      </c>
      <c r="B4757" s="64" t="e">
        <f ca="1">IF(D4756&gt;D4755,C4756,C4755)</f>
        <v>#N/A</v>
      </c>
      <c r="D4757" s="56"/>
      <c r="X4757" s="55"/>
      <c r="Y4757" s="55"/>
      <c r="Z4757" s="55"/>
      <c r="AA4757" s="55"/>
      <c r="AB4757" s="55"/>
      <c r="AC4757" s="337"/>
      <c r="AD4757" s="337"/>
      <c r="AE4757" s="337"/>
      <c r="AF4757" s="337"/>
      <c r="AG4757" s="337"/>
      <c r="AH4757" s="337"/>
      <c r="AI4757" s="337"/>
      <c r="AJ4757" s="337"/>
      <c r="AK4757" s="337"/>
      <c r="AL4757" s="337"/>
      <c r="AM4757" s="55"/>
      <c r="AN4757" s="55"/>
      <c r="AO4757" s="55"/>
      <c r="AP4757" s="55"/>
      <c r="AQ4757" s="55"/>
      <c r="AR4757" s="55"/>
      <c r="AS4757" s="55"/>
    </row>
    <row r="4758" spans="1:45" x14ac:dyDescent="0.3">
      <c r="X4758" s="54" t="s">
        <v>1305</v>
      </c>
      <c r="Y4758" s="54" t="s">
        <v>128</v>
      </c>
      <c r="Z4758" s="54" t="s">
        <v>157</v>
      </c>
      <c r="AA4758" s="54" t="s">
        <v>151</v>
      </c>
      <c r="AB4758" s="54" t="s">
        <v>1327</v>
      </c>
      <c r="AC4758" s="54" t="s">
        <v>129</v>
      </c>
      <c r="AD4758" s="54" t="s">
        <v>116</v>
      </c>
      <c r="AE4758" s="54"/>
      <c r="AF4758" s="54"/>
      <c r="AG4758" s="54"/>
      <c r="AH4758" s="54"/>
      <c r="AI4758" s="54"/>
      <c r="AJ4758" s="54"/>
      <c r="AK4758" s="54"/>
      <c r="AL4758" s="54"/>
      <c r="AM4758" s="54"/>
      <c r="AN4758" s="54"/>
      <c r="AO4758" s="54"/>
      <c r="AP4758" s="54"/>
      <c r="AQ4758" s="54"/>
      <c r="AR4758" s="54"/>
      <c r="AS4758" s="54"/>
    </row>
    <row r="4759" spans="1:45" x14ac:dyDescent="0.3">
      <c r="X4759" s="54"/>
      <c r="Y4759" s="54">
        <f t="shared" ref="Y4759:AD4759" si="8218">Y4752</f>
        <v>6.4436999999999998</v>
      </c>
      <c r="Z4759" s="54">
        <f t="shared" si="8218"/>
        <v>4.9371</v>
      </c>
      <c r="AA4759" s="54">
        <f t="shared" si="8218"/>
        <v>11.350300000000001</v>
      </c>
      <c r="AB4759" s="54">
        <f t="shared" si="8218"/>
        <v>7.1900000000000006E-2</v>
      </c>
      <c r="AC4759" s="54">
        <f t="shared" si="8218"/>
        <v>6.2766000000000002</v>
      </c>
      <c r="AD4759" s="54">
        <f t="shared" si="8218"/>
        <v>11.042999999999999</v>
      </c>
      <c r="AE4759" s="54"/>
      <c r="AF4759" s="336"/>
      <c r="AG4759" s="336"/>
      <c r="AH4759" s="336"/>
      <c r="AI4759" s="54"/>
      <c r="AJ4759" s="54"/>
      <c r="AK4759" s="54"/>
      <c r="AL4759" s="54"/>
      <c r="AM4759" s="54"/>
      <c r="AN4759" s="54"/>
      <c r="AO4759" s="54"/>
      <c r="AP4759" s="54"/>
      <c r="AQ4759" s="54"/>
      <c r="AR4759" s="54"/>
      <c r="AS4759" s="54"/>
    </row>
    <row r="4760" spans="1:45" x14ac:dyDescent="0.3">
      <c r="D4760" s="56"/>
      <c r="X4760" s="336"/>
      <c r="Y4760" s="336">
        <f t="shared" ca="1" si="8170"/>
        <v>-0.24559417773275133</v>
      </c>
      <c r="Z4760" s="336">
        <f t="shared" ca="1" si="8170"/>
        <v>5.9228489721186404E-3</v>
      </c>
      <c r="AA4760" s="336">
        <f t="shared" ca="1" si="8170"/>
        <v>-0.85351099376013018</v>
      </c>
      <c r="AB4760" s="336">
        <f t="shared" ca="1" si="8170"/>
        <v>0.95649987918755364</v>
      </c>
      <c r="AC4760" s="336">
        <f t="shared" ca="1" si="8170"/>
        <v>-0.7799077902486744</v>
      </c>
      <c r="AD4760" s="336">
        <f t="shared" ca="1" si="8170"/>
        <v>0.2913767623788544</v>
      </c>
      <c r="AE4760" s="336"/>
      <c r="AF4760" s="336"/>
      <c r="AG4760" s="336"/>
      <c r="AH4760" s="336"/>
      <c r="AI4760" s="54"/>
      <c r="AJ4760" s="54"/>
      <c r="AK4760" s="54"/>
      <c r="AL4760" s="336"/>
      <c r="AM4760" s="336"/>
      <c r="AN4760" s="336"/>
      <c r="AO4760" s="336"/>
      <c r="AP4760" s="54"/>
      <c r="AQ4760" s="336"/>
      <c r="AR4760" s="336"/>
      <c r="AS4760" s="336"/>
    </row>
    <row r="4761" spans="1:45" x14ac:dyDescent="0.3">
      <c r="C4761" s="54"/>
      <c r="D4761" s="56"/>
      <c r="Y4761" s="336">
        <f t="shared" ca="1" si="8170"/>
        <v>1.4820487851210258</v>
      </c>
      <c r="Z4761" s="336">
        <f t="shared" ca="1" si="8170"/>
        <v>-0.23773052733768935</v>
      </c>
      <c r="AA4761" s="336">
        <f t="shared" ca="1" si="8170"/>
        <v>0.79327251554610556</v>
      </c>
      <c r="AB4761" s="336">
        <f t="shared" ca="1" si="8170"/>
        <v>-1.2838055250790043E-2</v>
      </c>
      <c r="AC4761" s="336">
        <f t="shared" ca="1" si="8170"/>
        <v>1.3394009044219584</v>
      </c>
      <c r="AD4761" s="336">
        <f t="shared" ca="1" si="8170"/>
        <v>0.113883484045503</v>
      </c>
      <c r="AE4761" s="55"/>
      <c r="AF4761" s="55"/>
      <c r="AG4761" s="55"/>
      <c r="AH4761" s="55"/>
      <c r="AI4761" s="55"/>
      <c r="AJ4761" s="55"/>
      <c r="AK4761" s="55"/>
      <c r="AL4761" s="55"/>
      <c r="AM4761" s="55"/>
      <c r="AN4761" s="55"/>
      <c r="AO4761" s="55"/>
      <c r="AP4761" s="55"/>
      <c r="AQ4761" s="55"/>
      <c r="AR4761" s="55"/>
      <c r="AS4761" s="55"/>
    </row>
    <row r="4762" spans="1:45" x14ac:dyDescent="0.3">
      <c r="B4762" s="54" t="s">
        <v>172</v>
      </c>
      <c r="C4762" s="53">
        <f>C4755</f>
        <v>0</v>
      </c>
      <c r="D4762" s="56" t="e">
        <f t="shared" ref="D4762:D4763" ca="1" si="8219">AJ4762</f>
        <v>#N/A</v>
      </c>
      <c r="E4762" s="52" t="e">
        <f t="shared" ref="E4762:W4762" si="8220">E4755</f>
        <v>#N/A</v>
      </c>
      <c r="F4762" s="52" t="e">
        <f t="shared" si="8220"/>
        <v>#N/A</v>
      </c>
      <c r="G4762" s="52" t="e">
        <f t="shared" si="8220"/>
        <v>#N/A</v>
      </c>
      <c r="H4762" s="52" t="e">
        <f t="shared" si="8220"/>
        <v>#N/A</v>
      </c>
      <c r="I4762" s="52" t="e">
        <f t="shared" si="8220"/>
        <v>#N/A</v>
      </c>
      <c r="J4762" s="52" t="e">
        <f t="shared" si="8220"/>
        <v>#N/A</v>
      </c>
      <c r="K4762" s="52" t="e">
        <f t="shared" si="8220"/>
        <v>#N/A</v>
      </c>
      <c r="L4762" s="52" t="e">
        <f t="shared" si="8220"/>
        <v>#N/A</v>
      </c>
      <c r="M4762" s="52" t="e">
        <f t="shared" si="8220"/>
        <v>#N/A</v>
      </c>
      <c r="N4762" s="52" t="e">
        <f t="shared" si="8220"/>
        <v>#N/A</v>
      </c>
      <c r="O4762" s="52" t="e">
        <f t="shared" si="8220"/>
        <v>#N/A</v>
      </c>
      <c r="P4762" s="52" t="e">
        <f t="shared" si="8220"/>
        <v>#N/A</v>
      </c>
      <c r="Q4762" s="52" t="e">
        <f t="shared" si="8220"/>
        <v>#N/A</v>
      </c>
      <c r="R4762" s="52" t="e">
        <f t="shared" si="8220"/>
        <v>#N/A</v>
      </c>
      <c r="S4762" s="52" t="e">
        <f t="shared" si="8220"/>
        <v>#N/A</v>
      </c>
      <c r="T4762" s="52" t="e">
        <f t="shared" si="8220"/>
        <v>#N/A</v>
      </c>
      <c r="U4762" s="52" t="e">
        <f t="shared" si="8220"/>
        <v>#N/A</v>
      </c>
      <c r="V4762" s="52" t="e">
        <f t="shared" si="8220"/>
        <v>#N/A</v>
      </c>
      <c r="W4762" s="52" t="e">
        <f t="shared" si="8220"/>
        <v>#N/A</v>
      </c>
      <c r="X4762" s="55" t="e">
        <f t="shared" ref="X4762:X4763" si="8221">(H4762-(O4762*P4762)/100-3*(J4762*K4762)/100)/2</f>
        <v>#N/A</v>
      </c>
      <c r="Y4762" s="55" t="e">
        <f t="shared" ref="Y4762:Y4763" si="8222">SUM(X4762,(J4762*K4762/100))/(F4762/100)</f>
        <v>#N/A</v>
      </c>
      <c r="Z4762" s="55" t="e">
        <f t="shared" ref="Z4762" si="8223">U4762*0.5+U4763*0.5</f>
        <v>#N/A</v>
      </c>
      <c r="AA4762" s="55" t="e">
        <f t="shared" ref="AA4762:AA4763" si="8224">J4762/Y4762</f>
        <v>#N/A</v>
      </c>
      <c r="AB4762" s="336" t="e">
        <f t="shared" ref="AB4762:AB4763" si="8225">X4762/(Y4762-J4762)</f>
        <v>#N/A</v>
      </c>
      <c r="AC4762" s="223" t="e">
        <f ca="1">INDEX(FGA_COEFFS,1,1)+Z4762*INDEX(FGA_COEFFS,1,2)+Y4762*INDEX(FGA_COEFFS,1,3)+R4762*INDEX(FGA_COEFFS,1,4)+Q4763*INDEX(FGA_COEFFS,1,5)+S4762*INDEX(FGA_COEFFS,1,6)+T4763*INDEX(FGA_COEFFS,1,7)+M4763*INDEX(FGA_COEFFS,1,8)+Y4766*Y4767</f>
        <v>#N/A</v>
      </c>
      <c r="AD4762" s="223" t="e">
        <f ca="1">INDEX(THREEPTA_COEFFS,1,1)+AC4762*INDEX(THREEPTA_COEFFS,1,2)+J4762*INDEX(THREEPTA_COEFFS,1,3)+AA4762*INDEX(THREEPTA_COEFFS,1,4)+K4762*INDEX(THREEPTA_COEFFS,1,5)+L4763*INDEX(THREEPTA_COEFFS,1,6)+Z4766*Z4767</f>
        <v>#N/A</v>
      </c>
      <c r="AE4762" s="223" t="e">
        <f ca="1">INDEX(THREEPTPCT_COEFFS,1,1)+K4762*INDEX(THREEPTPCT_COEFFS,1,2)+L4763*INDEX(THREEPTPCT_COEFFS,1,3)+AA4766*AA4767</f>
        <v>#N/A</v>
      </c>
      <c r="AF4762" s="55" t="e">
        <f t="shared" ref="AF4762:AF4763" ca="1" si="8226">AC4762-AD4762</f>
        <v>#N/A</v>
      </c>
      <c r="AG4762" s="223" t="e">
        <f ca="1">INDEX(TWOPTPCT_COEFFS,1,1)+AB4762*INDEX(TWOPTPCT_COEFFS,1,2)+I4763*INDEX(TWOPTPCT_COEFFS,1,3)+G4763*INDEX(TWOPTPCT_COEFFS,1,4)+L4763*INDEX(TWOPTPCT_COEFFS,1,5)+AB4766*AB4767</f>
        <v>#N/A</v>
      </c>
      <c r="AH4762" s="223" t="e">
        <f ca="1">INDEX(FTA_COEFFS,1,1)+O4762*INDEX(FTA_COEFFS,1,2)+N4763*INDEX(FTA_COEFFS,1,3)+(Q4762+R4762)*INDEX(FTA_COEFFS,1,4)+(Q4763+R4763)*INDEX(FTA_COEFFS,1,5)+M4763*INDEX(FTA_COEFFS,1,6)+AC4766*AC4767</f>
        <v>#N/A</v>
      </c>
      <c r="AI4762" s="223" t="e">
        <f ca="1">INDEX(FTPCT_COEFFS,1,1)+P4762*INDEX(FTPCT_COEFFS,1,2)+F4762*INDEX(FTPCT_COEFFS,1,3)+G4763*INDEX(FTPCT_COEFFS,1,4)+AD4766*AD4767</f>
        <v>#N/A</v>
      </c>
      <c r="AJ4762" s="338" t="e">
        <f t="shared" ref="AJ4762:AJ4763" ca="1" si="8227">AD4762*AE4762/100+AF4762*AG4762+AH4762*AI4762/100</f>
        <v>#N/A</v>
      </c>
      <c r="AK4762" s="55"/>
      <c r="AL4762" s="55"/>
      <c r="AM4762" s="55"/>
      <c r="AN4762" s="55"/>
      <c r="AO4762" s="55"/>
      <c r="AP4762" s="55"/>
      <c r="AQ4762" s="55"/>
      <c r="AR4762" s="55"/>
    </row>
    <row r="4763" spans="1:45" x14ac:dyDescent="0.3">
      <c r="B4763" s="54" t="s">
        <v>175</v>
      </c>
      <c r="C4763" s="54">
        <f>C4756</f>
        <v>0</v>
      </c>
      <c r="D4763" s="56" t="e">
        <f t="shared" ca="1" si="8219"/>
        <v>#N/A</v>
      </c>
      <c r="E4763" s="52" t="e">
        <f t="shared" ref="E4763:W4763" si="8228">E4756</f>
        <v>#N/A</v>
      </c>
      <c r="F4763" s="52" t="e">
        <f t="shared" si="8228"/>
        <v>#N/A</v>
      </c>
      <c r="G4763" s="52" t="e">
        <f t="shared" si="8228"/>
        <v>#N/A</v>
      </c>
      <c r="H4763" s="52" t="e">
        <f t="shared" si="8228"/>
        <v>#N/A</v>
      </c>
      <c r="I4763" s="52" t="e">
        <f t="shared" si="8228"/>
        <v>#N/A</v>
      </c>
      <c r="J4763" s="52" t="e">
        <f t="shared" si="8228"/>
        <v>#N/A</v>
      </c>
      <c r="K4763" s="52" t="e">
        <f t="shared" si="8228"/>
        <v>#N/A</v>
      </c>
      <c r="L4763" s="52" t="e">
        <f t="shared" si="8228"/>
        <v>#N/A</v>
      </c>
      <c r="M4763" s="52" t="e">
        <f t="shared" si="8228"/>
        <v>#N/A</v>
      </c>
      <c r="N4763" s="52" t="e">
        <f t="shared" si="8228"/>
        <v>#N/A</v>
      </c>
      <c r="O4763" s="52" t="e">
        <f t="shared" si="8228"/>
        <v>#N/A</v>
      </c>
      <c r="P4763" s="52" t="e">
        <f t="shared" si="8228"/>
        <v>#N/A</v>
      </c>
      <c r="Q4763" s="52" t="e">
        <f t="shared" si="8228"/>
        <v>#N/A</v>
      </c>
      <c r="R4763" s="52" t="e">
        <f t="shared" si="8228"/>
        <v>#N/A</v>
      </c>
      <c r="S4763" s="52" t="e">
        <f t="shared" si="8228"/>
        <v>#N/A</v>
      </c>
      <c r="T4763" s="52" t="e">
        <f t="shared" si="8228"/>
        <v>#N/A</v>
      </c>
      <c r="U4763" s="52" t="e">
        <f t="shared" si="8228"/>
        <v>#N/A</v>
      </c>
      <c r="V4763" s="52" t="e">
        <f t="shared" si="8228"/>
        <v>#N/A</v>
      </c>
      <c r="W4763" s="52" t="e">
        <f t="shared" si="8228"/>
        <v>#N/A</v>
      </c>
      <c r="X4763" s="55" t="e">
        <f t="shared" si="8221"/>
        <v>#N/A</v>
      </c>
      <c r="Y4763" s="55" t="e">
        <f t="shared" si="8222"/>
        <v>#N/A</v>
      </c>
      <c r="Z4763" s="55" t="e">
        <f t="shared" ref="Z4763" si="8229">Z4762</f>
        <v>#N/A</v>
      </c>
      <c r="AA4763" s="55" t="e">
        <f t="shared" si="8224"/>
        <v>#N/A</v>
      </c>
      <c r="AB4763" s="336" t="e">
        <f t="shared" si="8225"/>
        <v>#N/A</v>
      </c>
      <c r="AC4763" s="223" t="e">
        <f ca="1">INDEX(FGA_COEFFS,1,1)+Z4763*INDEX(FGA_COEFFS,1,2)+Y4763*INDEX(FGA_COEFFS,1,3)+R4763*INDEX(FGA_COEFFS,1,4)+Q4762*INDEX(FGA_COEFFS,1,5)+S4763*INDEX(FGA_COEFFS,1,6)+T4762*INDEX(FGA_COEFFS,1,7)+M4762*INDEX(FGA_COEFFS,1,8)+Y4766*Y4768</f>
        <v>#N/A</v>
      </c>
      <c r="AD4763" s="223" t="e">
        <f ca="1">INDEX(THREEPTA_COEFFS,1,1)+AC4763*INDEX(THREEPTA_COEFFS,1,2)+J4763*INDEX(THREEPTA_COEFFS,1,3)+AA4763*INDEX(THREEPTA_COEFFS,1,4)+K4763*INDEX(THREEPTA_COEFFS,1,5)+L4762*INDEX(THREEPTA_COEFFS,1,6)+Z4766*Z4768</f>
        <v>#N/A</v>
      </c>
      <c r="AE4763" s="223" t="e">
        <f ca="1">INDEX(THREEPTPCT_COEFFS,1,1)+K4763*INDEX(THREEPTPCT_COEFFS,1,2)+L4762*INDEX(THREEPTPCT_COEFFS,1,3)+AA4766*AA4768</f>
        <v>#N/A</v>
      </c>
      <c r="AF4763" s="55" t="e">
        <f t="shared" ca="1" si="8226"/>
        <v>#N/A</v>
      </c>
      <c r="AG4763" s="223" t="e">
        <f ca="1">INDEX(TWOPTPCT_COEFFS,1,1)+AB4763*INDEX(TWOPTPCT_COEFFS,1,2)+I4762*INDEX(TWOPTPCT_COEFFS,1,3)+G4762*INDEX(TWOPTPCT_COEFFS,1,4)+L4762*INDEX(TWOPTPCT_COEFFS,1,5)+AB4766*AB4768</f>
        <v>#N/A</v>
      </c>
      <c r="AH4763" s="223" t="e">
        <f ca="1">INDEX(FTA_COEFFS,1,1)+O4763*INDEX(FTA_COEFFS,1,2)+N4762*INDEX(FTA_COEFFS,1,3)+(Q4763+R4763)*INDEX(FTA_COEFFS,1,4)+(Q4762+R4762)*INDEX(FTA_COEFFS,1,5)+M4762*INDEX(FTA_COEFFS,1,6)+AC4766*AC4768</f>
        <v>#N/A</v>
      </c>
      <c r="AI4763" s="223" t="e">
        <f ca="1">INDEX(FTPCT_COEFFS,1,1)+P4763*INDEX(FTPCT_COEFFS,1,2)+F4763*INDEX(FTPCT_COEFFS,1,3)+G4762*INDEX(FTPCT_COEFFS,1,4)+AD4766*AD4768</f>
        <v>#N/A</v>
      </c>
      <c r="AJ4763" s="338" t="e">
        <f t="shared" ca="1" si="8227"/>
        <v>#N/A</v>
      </c>
      <c r="AK4763" s="55"/>
      <c r="AL4763" s="55"/>
      <c r="AM4763" s="55"/>
      <c r="AN4763" s="55"/>
      <c r="AO4763" s="55"/>
      <c r="AP4763" s="55"/>
      <c r="AQ4763" s="55"/>
      <c r="AR4763" s="55"/>
    </row>
    <row r="4764" spans="1:45" x14ac:dyDescent="0.3">
      <c r="A4764" s="54" t="e">
        <f ca="1">IF(D4762&gt;(D4763+(AVERAGE(V4762,W4762)-AVERAGE(V4763,W4763))/2)+2.5,C4762,IF(D4763&gt;(D4762+(AVERAGE(V4763,W4763)-AVERAGE(V4762,W4762))/2)+2.5,C4763,"Close"))</f>
        <v>#N/A</v>
      </c>
      <c r="B4764" s="64" t="e">
        <f ca="1">IF(D4763&gt;D4762,C4763,C4762)</f>
        <v>#N/A</v>
      </c>
      <c r="D4764" s="56"/>
      <c r="X4764" s="55"/>
      <c r="Y4764" s="55"/>
      <c r="Z4764" s="55"/>
      <c r="AA4764" s="55"/>
      <c r="AB4764" s="55"/>
      <c r="AC4764" s="337"/>
      <c r="AD4764" s="337"/>
      <c r="AE4764" s="337"/>
      <c r="AF4764" s="337"/>
      <c r="AG4764" s="337"/>
      <c r="AH4764" s="337"/>
      <c r="AI4764" s="337"/>
      <c r="AJ4764" s="337"/>
      <c r="AK4764" s="337"/>
      <c r="AL4764" s="337"/>
      <c r="AM4764" s="55"/>
      <c r="AN4764" s="55"/>
      <c r="AO4764" s="55"/>
      <c r="AP4764" s="55"/>
      <c r="AQ4764" s="55"/>
      <c r="AR4764" s="55"/>
      <c r="AS4764" s="55"/>
    </row>
    <row r="4765" spans="1:45" x14ac:dyDescent="0.3">
      <c r="X4765" s="54" t="s">
        <v>1305</v>
      </c>
      <c r="Y4765" s="54" t="s">
        <v>128</v>
      </c>
      <c r="Z4765" s="54" t="s">
        <v>157</v>
      </c>
      <c r="AA4765" s="54" t="s">
        <v>151</v>
      </c>
      <c r="AB4765" s="54" t="s">
        <v>1327</v>
      </c>
      <c r="AC4765" s="54" t="s">
        <v>129</v>
      </c>
      <c r="AD4765" s="54" t="s">
        <v>116</v>
      </c>
      <c r="AE4765" s="54"/>
      <c r="AF4765" s="54"/>
      <c r="AG4765" s="54"/>
      <c r="AH4765" s="54"/>
      <c r="AI4765" s="54"/>
      <c r="AJ4765" s="54"/>
      <c r="AK4765" s="54"/>
      <c r="AL4765" s="54"/>
      <c r="AM4765" s="54"/>
      <c r="AN4765" s="54"/>
      <c r="AO4765" s="54"/>
      <c r="AP4765" s="54"/>
      <c r="AQ4765" s="54"/>
      <c r="AR4765" s="54"/>
      <c r="AS4765" s="54"/>
    </row>
    <row r="4766" spans="1:45" x14ac:dyDescent="0.3">
      <c r="X4766" s="54"/>
      <c r="Y4766" s="54">
        <f t="shared" ref="Y4766:AD4766" si="8230">Y4759</f>
        <v>6.4436999999999998</v>
      </c>
      <c r="Z4766" s="54">
        <f t="shared" si="8230"/>
        <v>4.9371</v>
      </c>
      <c r="AA4766" s="54">
        <f t="shared" si="8230"/>
        <v>11.350300000000001</v>
      </c>
      <c r="AB4766" s="54">
        <f t="shared" si="8230"/>
        <v>7.1900000000000006E-2</v>
      </c>
      <c r="AC4766" s="54">
        <f t="shared" si="8230"/>
        <v>6.2766000000000002</v>
      </c>
      <c r="AD4766" s="54">
        <f t="shared" si="8230"/>
        <v>11.042999999999999</v>
      </c>
      <c r="AE4766" s="54"/>
      <c r="AF4766" s="336"/>
      <c r="AG4766" s="336"/>
      <c r="AH4766" s="336"/>
      <c r="AI4766" s="54"/>
      <c r="AJ4766" s="54"/>
      <c r="AK4766" s="54"/>
      <c r="AL4766" s="54"/>
      <c r="AM4766" s="54"/>
      <c r="AN4766" s="54"/>
      <c r="AO4766" s="54"/>
      <c r="AP4766" s="54"/>
      <c r="AQ4766" s="54"/>
      <c r="AR4766" s="54"/>
      <c r="AS4766" s="54"/>
    </row>
    <row r="4767" spans="1:45" x14ac:dyDescent="0.3">
      <c r="D4767" s="56"/>
      <c r="X4767" s="336"/>
      <c r="Y4767" s="336">
        <f t="shared" ca="1" si="8170"/>
        <v>-1.0409652166868026</v>
      </c>
      <c r="Z4767" s="336">
        <f t="shared" ca="1" si="8170"/>
        <v>1.365987631772285</v>
      </c>
      <c r="AA4767" s="336">
        <f t="shared" ca="1" si="8170"/>
        <v>-0.88609953598460134</v>
      </c>
      <c r="AB4767" s="336">
        <f t="shared" ca="1" si="8170"/>
        <v>1.0708539906647625</v>
      </c>
      <c r="AC4767" s="336">
        <f t="shared" ca="1" si="8170"/>
        <v>-0.54064914138707632</v>
      </c>
      <c r="AD4767" s="336">
        <f t="shared" ca="1" si="8170"/>
        <v>-0.67932670817549268</v>
      </c>
      <c r="AE4767" s="336"/>
      <c r="AF4767" s="336"/>
      <c r="AG4767" s="336"/>
      <c r="AH4767" s="336"/>
      <c r="AI4767" s="54"/>
      <c r="AJ4767" s="54"/>
      <c r="AK4767" s="54"/>
      <c r="AL4767" s="336"/>
      <c r="AM4767" s="336"/>
      <c r="AN4767" s="336"/>
      <c r="AO4767" s="336"/>
      <c r="AP4767" s="54"/>
      <c r="AQ4767" s="336"/>
      <c r="AR4767" s="336"/>
      <c r="AS4767" s="336"/>
    </row>
    <row r="4768" spans="1:45" x14ac:dyDescent="0.3">
      <c r="C4768" s="54"/>
      <c r="D4768" s="56"/>
      <c r="Y4768" s="336">
        <f t="shared" ca="1" si="8170"/>
        <v>0.31048258358203301</v>
      </c>
      <c r="Z4768" s="336">
        <f t="shared" ca="1" si="8170"/>
        <v>-1.2764842710659208</v>
      </c>
      <c r="AA4768" s="336">
        <f t="shared" ca="1" si="8170"/>
        <v>-0.12891959311160442</v>
      </c>
      <c r="AB4768" s="336">
        <f t="shared" ca="1" si="8170"/>
        <v>0.10779225142539979</v>
      </c>
      <c r="AC4768" s="336">
        <f t="shared" ca="1" si="8170"/>
        <v>-0.14684717223555643</v>
      </c>
      <c r="AD4768" s="336">
        <f t="shared" ca="1" si="8170"/>
        <v>0.296150369781783</v>
      </c>
      <c r="AE4768" s="55"/>
      <c r="AF4768" s="55"/>
      <c r="AG4768" s="55"/>
      <c r="AH4768" s="55"/>
      <c r="AI4768" s="55"/>
      <c r="AJ4768" s="55"/>
      <c r="AK4768" s="55"/>
      <c r="AL4768" s="55"/>
      <c r="AM4768" s="55"/>
      <c r="AN4768" s="55"/>
      <c r="AO4768" s="55"/>
      <c r="AP4768" s="55"/>
      <c r="AQ4768" s="55"/>
      <c r="AR4768" s="55"/>
      <c r="AS4768" s="55"/>
    </row>
    <row r="4769" spans="1:45" x14ac:dyDescent="0.3">
      <c r="B4769" s="54" t="s">
        <v>172</v>
      </c>
      <c r="C4769" s="53">
        <f>C4762</f>
        <v>0</v>
      </c>
      <c r="D4769" s="56" t="e">
        <f t="shared" ref="D4769:D4770" ca="1" si="8231">AJ4769</f>
        <v>#N/A</v>
      </c>
      <c r="E4769" s="52" t="e">
        <f t="shared" ref="E4769:W4769" si="8232">E4762</f>
        <v>#N/A</v>
      </c>
      <c r="F4769" s="52" t="e">
        <f t="shared" si="8232"/>
        <v>#N/A</v>
      </c>
      <c r="G4769" s="52" t="e">
        <f t="shared" si="8232"/>
        <v>#N/A</v>
      </c>
      <c r="H4769" s="52" t="e">
        <f t="shared" si="8232"/>
        <v>#N/A</v>
      </c>
      <c r="I4769" s="52" t="e">
        <f t="shared" si="8232"/>
        <v>#N/A</v>
      </c>
      <c r="J4769" s="52" t="e">
        <f t="shared" si="8232"/>
        <v>#N/A</v>
      </c>
      <c r="K4769" s="52" t="e">
        <f t="shared" si="8232"/>
        <v>#N/A</v>
      </c>
      <c r="L4769" s="52" t="e">
        <f t="shared" si="8232"/>
        <v>#N/A</v>
      </c>
      <c r="M4769" s="52" t="e">
        <f t="shared" si="8232"/>
        <v>#N/A</v>
      </c>
      <c r="N4769" s="52" t="e">
        <f t="shared" si="8232"/>
        <v>#N/A</v>
      </c>
      <c r="O4769" s="52" t="e">
        <f t="shared" si="8232"/>
        <v>#N/A</v>
      </c>
      <c r="P4769" s="52" t="e">
        <f t="shared" si="8232"/>
        <v>#N/A</v>
      </c>
      <c r="Q4769" s="52" t="e">
        <f t="shared" si="8232"/>
        <v>#N/A</v>
      </c>
      <c r="R4769" s="52" t="e">
        <f t="shared" si="8232"/>
        <v>#N/A</v>
      </c>
      <c r="S4769" s="52" t="e">
        <f t="shared" si="8232"/>
        <v>#N/A</v>
      </c>
      <c r="T4769" s="52" t="e">
        <f t="shared" si="8232"/>
        <v>#N/A</v>
      </c>
      <c r="U4769" s="52" t="e">
        <f t="shared" si="8232"/>
        <v>#N/A</v>
      </c>
      <c r="V4769" s="52" t="e">
        <f t="shared" si="8232"/>
        <v>#N/A</v>
      </c>
      <c r="W4769" s="52" t="e">
        <f t="shared" si="8232"/>
        <v>#N/A</v>
      </c>
      <c r="X4769" s="55" t="e">
        <f t="shared" ref="X4769:X4770" si="8233">(H4769-(O4769*P4769)/100-3*(J4769*K4769)/100)/2</f>
        <v>#N/A</v>
      </c>
      <c r="Y4769" s="55" t="e">
        <f t="shared" ref="Y4769:Y4770" si="8234">SUM(X4769,(J4769*K4769/100))/(F4769/100)</f>
        <v>#N/A</v>
      </c>
      <c r="Z4769" s="55" t="e">
        <f t="shared" ref="Z4769" si="8235">U4769*0.5+U4770*0.5</f>
        <v>#N/A</v>
      </c>
      <c r="AA4769" s="55" t="e">
        <f t="shared" ref="AA4769:AA4770" si="8236">J4769/Y4769</f>
        <v>#N/A</v>
      </c>
      <c r="AB4769" s="336" t="e">
        <f t="shared" ref="AB4769:AB4770" si="8237">X4769/(Y4769-J4769)</f>
        <v>#N/A</v>
      </c>
      <c r="AC4769" s="223" t="e">
        <f ca="1">INDEX(FGA_COEFFS,1,1)+Z4769*INDEX(FGA_COEFFS,1,2)+Y4769*INDEX(FGA_COEFFS,1,3)+R4769*INDEX(FGA_COEFFS,1,4)+Q4770*INDEX(FGA_COEFFS,1,5)+S4769*INDEX(FGA_COEFFS,1,6)+T4770*INDEX(FGA_COEFFS,1,7)+M4770*INDEX(FGA_COEFFS,1,8)+Y4773*Y4774</f>
        <v>#N/A</v>
      </c>
      <c r="AD4769" s="223" t="e">
        <f ca="1">INDEX(THREEPTA_COEFFS,1,1)+AC4769*INDEX(THREEPTA_COEFFS,1,2)+J4769*INDEX(THREEPTA_COEFFS,1,3)+AA4769*INDEX(THREEPTA_COEFFS,1,4)+K4769*INDEX(THREEPTA_COEFFS,1,5)+L4770*INDEX(THREEPTA_COEFFS,1,6)+Z4773*Z4774</f>
        <v>#N/A</v>
      </c>
      <c r="AE4769" s="223" t="e">
        <f ca="1">INDEX(THREEPTPCT_COEFFS,1,1)+K4769*INDEX(THREEPTPCT_COEFFS,1,2)+L4770*INDEX(THREEPTPCT_COEFFS,1,3)+AA4773*AA4774</f>
        <v>#N/A</v>
      </c>
      <c r="AF4769" s="55" t="e">
        <f t="shared" ref="AF4769:AF4770" ca="1" si="8238">AC4769-AD4769</f>
        <v>#N/A</v>
      </c>
      <c r="AG4769" s="223" t="e">
        <f ca="1">INDEX(TWOPTPCT_COEFFS,1,1)+AB4769*INDEX(TWOPTPCT_COEFFS,1,2)+I4770*INDEX(TWOPTPCT_COEFFS,1,3)+G4770*INDEX(TWOPTPCT_COEFFS,1,4)+L4770*INDEX(TWOPTPCT_COEFFS,1,5)+AB4773*AB4774</f>
        <v>#N/A</v>
      </c>
      <c r="AH4769" s="223" t="e">
        <f ca="1">INDEX(FTA_COEFFS,1,1)+O4769*INDEX(FTA_COEFFS,1,2)+N4770*INDEX(FTA_COEFFS,1,3)+(Q4769+R4769)*INDEX(FTA_COEFFS,1,4)+(Q4770+R4770)*INDEX(FTA_COEFFS,1,5)+M4770*INDEX(FTA_COEFFS,1,6)+AC4773*AC4774</f>
        <v>#N/A</v>
      </c>
      <c r="AI4769" s="223" t="e">
        <f ca="1">INDEX(FTPCT_COEFFS,1,1)+P4769*INDEX(FTPCT_COEFFS,1,2)+F4769*INDEX(FTPCT_COEFFS,1,3)+G4770*INDEX(FTPCT_COEFFS,1,4)+AD4773*AD4774</f>
        <v>#N/A</v>
      </c>
      <c r="AJ4769" s="338" t="e">
        <f t="shared" ref="AJ4769:AJ4770" ca="1" si="8239">AD4769*AE4769/100+AF4769*AG4769+AH4769*AI4769/100</f>
        <v>#N/A</v>
      </c>
      <c r="AK4769" s="55"/>
      <c r="AL4769" s="55"/>
      <c r="AM4769" s="55"/>
      <c r="AN4769" s="55"/>
      <c r="AO4769" s="55"/>
      <c r="AP4769" s="55"/>
      <c r="AQ4769" s="55"/>
      <c r="AR4769" s="55"/>
    </row>
    <row r="4770" spans="1:45" x14ac:dyDescent="0.3">
      <c r="B4770" s="54" t="s">
        <v>175</v>
      </c>
      <c r="C4770" s="54">
        <f>C4763</f>
        <v>0</v>
      </c>
      <c r="D4770" s="56" t="e">
        <f t="shared" ca="1" si="8231"/>
        <v>#N/A</v>
      </c>
      <c r="E4770" s="52" t="e">
        <f t="shared" ref="E4770:W4770" si="8240">E4763</f>
        <v>#N/A</v>
      </c>
      <c r="F4770" s="52" t="e">
        <f t="shared" si="8240"/>
        <v>#N/A</v>
      </c>
      <c r="G4770" s="52" t="e">
        <f t="shared" si="8240"/>
        <v>#N/A</v>
      </c>
      <c r="H4770" s="52" t="e">
        <f t="shared" si="8240"/>
        <v>#N/A</v>
      </c>
      <c r="I4770" s="52" t="e">
        <f t="shared" si="8240"/>
        <v>#N/A</v>
      </c>
      <c r="J4770" s="52" t="e">
        <f t="shared" si="8240"/>
        <v>#N/A</v>
      </c>
      <c r="K4770" s="52" t="e">
        <f t="shared" si="8240"/>
        <v>#N/A</v>
      </c>
      <c r="L4770" s="52" t="e">
        <f t="shared" si="8240"/>
        <v>#N/A</v>
      </c>
      <c r="M4770" s="52" t="e">
        <f t="shared" si="8240"/>
        <v>#N/A</v>
      </c>
      <c r="N4770" s="52" t="e">
        <f t="shared" si="8240"/>
        <v>#N/A</v>
      </c>
      <c r="O4770" s="52" t="e">
        <f t="shared" si="8240"/>
        <v>#N/A</v>
      </c>
      <c r="P4770" s="52" t="e">
        <f t="shared" si="8240"/>
        <v>#N/A</v>
      </c>
      <c r="Q4770" s="52" t="e">
        <f t="shared" si="8240"/>
        <v>#N/A</v>
      </c>
      <c r="R4770" s="52" t="e">
        <f t="shared" si="8240"/>
        <v>#N/A</v>
      </c>
      <c r="S4770" s="52" t="e">
        <f t="shared" si="8240"/>
        <v>#N/A</v>
      </c>
      <c r="T4770" s="52" t="e">
        <f t="shared" si="8240"/>
        <v>#N/A</v>
      </c>
      <c r="U4770" s="52" t="e">
        <f t="shared" si="8240"/>
        <v>#N/A</v>
      </c>
      <c r="V4770" s="52" t="e">
        <f t="shared" si="8240"/>
        <v>#N/A</v>
      </c>
      <c r="W4770" s="52" t="e">
        <f t="shared" si="8240"/>
        <v>#N/A</v>
      </c>
      <c r="X4770" s="55" t="e">
        <f t="shared" si="8233"/>
        <v>#N/A</v>
      </c>
      <c r="Y4770" s="55" t="e">
        <f t="shared" si="8234"/>
        <v>#N/A</v>
      </c>
      <c r="Z4770" s="55" t="e">
        <f t="shared" ref="Z4770" si="8241">Z4769</f>
        <v>#N/A</v>
      </c>
      <c r="AA4770" s="55" t="e">
        <f t="shared" si="8236"/>
        <v>#N/A</v>
      </c>
      <c r="AB4770" s="336" t="e">
        <f t="shared" si="8237"/>
        <v>#N/A</v>
      </c>
      <c r="AC4770" s="223" t="e">
        <f ca="1">INDEX(FGA_COEFFS,1,1)+Z4770*INDEX(FGA_COEFFS,1,2)+Y4770*INDEX(FGA_COEFFS,1,3)+R4770*INDEX(FGA_COEFFS,1,4)+Q4769*INDEX(FGA_COEFFS,1,5)+S4770*INDEX(FGA_COEFFS,1,6)+T4769*INDEX(FGA_COEFFS,1,7)+M4769*INDEX(FGA_COEFFS,1,8)+Y4773*Y4775</f>
        <v>#N/A</v>
      </c>
      <c r="AD4770" s="223" t="e">
        <f ca="1">INDEX(THREEPTA_COEFFS,1,1)+AC4770*INDEX(THREEPTA_COEFFS,1,2)+J4770*INDEX(THREEPTA_COEFFS,1,3)+AA4770*INDEX(THREEPTA_COEFFS,1,4)+K4770*INDEX(THREEPTA_COEFFS,1,5)+L4769*INDEX(THREEPTA_COEFFS,1,6)+Z4773*Z4775</f>
        <v>#N/A</v>
      </c>
      <c r="AE4770" s="223" t="e">
        <f ca="1">INDEX(THREEPTPCT_COEFFS,1,1)+K4770*INDEX(THREEPTPCT_COEFFS,1,2)+L4769*INDEX(THREEPTPCT_COEFFS,1,3)+AA4773*AA4775</f>
        <v>#N/A</v>
      </c>
      <c r="AF4770" s="55" t="e">
        <f t="shared" ca="1" si="8238"/>
        <v>#N/A</v>
      </c>
      <c r="AG4770" s="223" t="e">
        <f ca="1">INDEX(TWOPTPCT_COEFFS,1,1)+AB4770*INDEX(TWOPTPCT_COEFFS,1,2)+I4769*INDEX(TWOPTPCT_COEFFS,1,3)+G4769*INDEX(TWOPTPCT_COEFFS,1,4)+L4769*INDEX(TWOPTPCT_COEFFS,1,5)+AB4773*AB4775</f>
        <v>#N/A</v>
      </c>
      <c r="AH4770" s="223" t="e">
        <f ca="1">INDEX(FTA_COEFFS,1,1)+O4770*INDEX(FTA_COEFFS,1,2)+N4769*INDEX(FTA_COEFFS,1,3)+(Q4770+R4770)*INDEX(FTA_COEFFS,1,4)+(Q4769+R4769)*INDEX(FTA_COEFFS,1,5)+M4769*INDEX(FTA_COEFFS,1,6)+AC4773*AC4775</f>
        <v>#N/A</v>
      </c>
      <c r="AI4770" s="223" t="e">
        <f ca="1">INDEX(FTPCT_COEFFS,1,1)+P4770*INDEX(FTPCT_COEFFS,1,2)+F4770*INDEX(FTPCT_COEFFS,1,3)+G4769*INDEX(FTPCT_COEFFS,1,4)+AD4773*AD4775</f>
        <v>#N/A</v>
      </c>
      <c r="AJ4770" s="338" t="e">
        <f t="shared" ca="1" si="8239"/>
        <v>#N/A</v>
      </c>
      <c r="AK4770" s="55"/>
      <c r="AL4770" s="55"/>
      <c r="AM4770" s="55"/>
      <c r="AN4770" s="55"/>
      <c r="AO4770" s="55"/>
      <c r="AP4770" s="55"/>
      <c r="AQ4770" s="55"/>
      <c r="AR4770" s="55"/>
    </row>
    <row r="4771" spans="1:45" x14ac:dyDescent="0.3">
      <c r="A4771" s="54" t="e">
        <f ca="1">IF(D4769&gt;(D4770+(AVERAGE(V4769,W4769)-AVERAGE(V4770,W4770))/2)+2.5,C4769,IF(D4770&gt;(D4769+(AVERAGE(V4770,W4770)-AVERAGE(V4769,W4769))/2)+2.5,C4770,"Close"))</f>
        <v>#N/A</v>
      </c>
      <c r="B4771" s="64" t="e">
        <f ca="1">IF(D4770&gt;D4769,C4770,C4769)</f>
        <v>#N/A</v>
      </c>
      <c r="D4771" s="56"/>
      <c r="X4771" s="55"/>
      <c r="Y4771" s="55"/>
      <c r="Z4771" s="55"/>
      <c r="AA4771" s="55"/>
      <c r="AB4771" s="55"/>
      <c r="AC4771" s="337"/>
      <c r="AD4771" s="337"/>
      <c r="AE4771" s="337"/>
      <c r="AF4771" s="337"/>
      <c r="AG4771" s="337"/>
      <c r="AH4771" s="337"/>
      <c r="AI4771" s="337"/>
      <c r="AJ4771" s="337"/>
      <c r="AK4771" s="337"/>
      <c r="AL4771" s="337"/>
      <c r="AM4771" s="55"/>
      <c r="AN4771" s="55"/>
      <c r="AO4771" s="55"/>
      <c r="AP4771" s="55"/>
      <c r="AQ4771" s="55"/>
      <c r="AR4771" s="55"/>
      <c r="AS4771" s="55"/>
    </row>
    <row r="4772" spans="1:45" x14ac:dyDescent="0.3">
      <c r="X4772" s="54" t="s">
        <v>1305</v>
      </c>
      <c r="Y4772" s="54" t="s">
        <v>128</v>
      </c>
      <c r="Z4772" s="54" t="s">
        <v>157</v>
      </c>
      <c r="AA4772" s="54" t="s">
        <v>151</v>
      </c>
      <c r="AB4772" s="54" t="s">
        <v>1327</v>
      </c>
      <c r="AC4772" s="54" t="s">
        <v>129</v>
      </c>
      <c r="AD4772" s="54" t="s">
        <v>116</v>
      </c>
      <c r="AE4772" s="54"/>
      <c r="AF4772" s="54"/>
      <c r="AG4772" s="54"/>
      <c r="AH4772" s="54"/>
      <c r="AI4772" s="54"/>
      <c r="AJ4772" s="54"/>
      <c r="AK4772" s="54"/>
      <c r="AL4772" s="54"/>
      <c r="AM4772" s="54"/>
      <c r="AN4772" s="54"/>
      <c r="AO4772" s="54"/>
      <c r="AP4772" s="54"/>
      <c r="AQ4772" s="54"/>
      <c r="AR4772" s="54"/>
      <c r="AS4772" s="54"/>
    </row>
    <row r="4773" spans="1:45" x14ac:dyDescent="0.3">
      <c r="X4773" s="54"/>
      <c r="Y4773" s="54">
        <f t="shared" ref="Y4773:AD4773" si="8242">Y4766</f>
        <v>6.4436999999999998</v>
      </c>
      <c r="Z4773" s="54">
        <f t="shared" si="8242"/>
        <v>4.9371</v>
      </c>
      <c r="AA4773" s="54">
        <f t="shared" si="8242"/>
        <v>11.350300000000001</v>
      </c>
      <c r="AB4773" s="54">
        <f t="shared" si="8242"/>
        <v>7.1900000000000006E-2</v>
      </c>
      <c r="AC4773" s="54">
        <f t="shared" si="8242"/>
        <v>6.2766000000000002</v>
      </c>
      <c r="AD4773" s="54">
        <f t="shared" si="8242"/>
        <v>11.042999999999999</v>
      </c>
      <c r="AE4773" s="54"/>
      <c r="AF4773" s="336"/>
      <c r="AG4773" s="336"/>
      <c r="AH4773" s="336"/>
      <c r="AI4773" s="54"/>
      <c r="AJ4773" s="54"/>
      <c r="AK4773" s="54"/>
      <c r="AL4773" s="54"/>
      <c r="AM4773" s="54"/>
      <c r="AN4773" s="54"/>
      <c r="AO4773" s="54"/>
      <c r="AP4773" s="54"/>
      <c r="AQ4773" s="54"/>
      <c r="AR4773" s="54"/>
      <c r="AS4773" s="54"/>
    </row>
    <row r="4774" spans="1:45" x14ac:dyDescent="0.3">
      <c r="D4774" s="56"/>
      <c r="X4774" s="336"/>
      <c r="Y4774" s="336">
        <f t="shared" ca="1" si="8170"/>
        <v>-8.1383573478271687E-2</v>
      </c>
      <c r="Z4774" s="336">
        <f t="shared" ca="1" si="8170"/>
        <v>0.1551289905590191</v>
      </c>
      <c r="AA4774" s="336">
        <f t="shared" ca="1" si="8170"/>
        <v>-0.53176193994786525</v>
      </c>
      <c r="AB4774" s="336">
        <f t="shared" ca="1" si="8170"/>
        <v>4.3536347268127565E-2</v>
      </c>
      <c r="AC4774" s="336">
        <f t="shared" ca="1" si="8170"/>
        <v>-0.51981084130763944</v>
      </c>
      <c r="AD4774" s="336">
        <f t="shared" ca="1" si="8170"/>
        <v>0.17852717166914528</v>
      </c>
      <c r="AE4774" s="336"/>
      <c r="AF4774" s="336"/>
      <c r="AG4774" s="336"/>
      <c r="AH4774" s="336"/>
      <c r="AI4774" s="54"/>
      <c r="AJ4774" s="54"/>
      <c r="AK4774" s="54"/>
      <c r="AL4774" s="336"/>
      <c r="AM4774" s="336"/>
      <c r="AN4774" s="336"/>
      <c r="AO4774" s="336"/>
      <c r="AP4774" s="54"/>
      <c r="AQ4774" s="336"/>
      <c r="AR4774" s="336"/>
      <c r="AS4774" s="336"/>
    </row>
    <row r="4775" spans="1:45" x14ac:dyDescent="0.3">
      <c r="C4775" s="54"/>
      <c r="D4775" s="56"/>
      <c r="Y4775" s="336">
        <f t="shared" ca="1" si="8170"/>
        <v>-1.2763717502251346</v>
      </c>
      <c r="Z4775" s="336">
        <f t="shared" ca="1" si="8170"/>
        <v>7.333660461623202E-3</v>
      </c>
      <c r="AA4775" s="336">
        <f t="shared" ca="1" si="8170"/>
        <v>0.68738952089626715</v>
      </c>
      <c r="AB4775" s="336">
        <f t="shared" ca="1" si="8170"/>
        <v>0.19515417656395609</v>
      </c>
      <c r="AC4775" s="336">
        <f t="shared" ca="1" si="8170"/>
        <v>-0.56771344645649813</v>
      </c>
      <c r="AD4775" s="336">
        <f t="shared" ca="1" si="8170"/>
        <v>-2.9447712447639711E-2</v>
      </c>
      <c r="AE4775" s="55"/>
      <c r="AF4775" s="55"/>
      <c r="AG4775" s="55"/>
      <c r="AH4775" s="55"/>
      <c r="AI4775" s="55"/>
      <c r="AJ4775" s="55"/>
      <c r="AK4775" s="55"/>
      <c r="AL4775" s="55"/>
      <c r="AM4775" s="55"/>
      <c r="AN4775" s="55"/>
      <c r="AO4775" s="55"/>
      <c r="AP4775" s="55"/>
      <c r="AQ4775" s="55"/>
      <c r="AR4775" s="55"/>
      <c r="AS4775" s="55"/>
    </row>
    <row r="4776" spans="1:45" x14ac:dyDescent="0.3">
      <c r="B4776" s="54" t="s">
        <v>172</v>
      </c>
      <c r="C4776" s="53">
        <f>C4769</f>
        <v>0</v>
      </c>
      <c r="D4776" s="56" t="e">
        <f t="shared" ref="D4776:D4777" ca="1" si="8243">AJ4776</f>
        <v>#N/A</v>
      </c>
      <c r="E4776" s="52" t="e">
        <f t="shared" ref="E4776:W4776" si="8244">E4769</f>
        <v>#N/A</v>
      </c>
      <c r="F4776" s="52" t="e">
        <f t="shared" si="8244"/>
        <v>#N/A</v>
      </c>
      <c r="G4776" s="52" t="e">
        <f t="shared" si="8244"/>
        <v>#N/A</v>
      </c>
      <c r="H4776" s="52" t="e">
        <f t="shared" si="8244"/>
        <v>#N/A</v>
      </c>
      <c r="I4776" s="52" t="e">
        <f t="shared" si="8244"/>
        <v>#N/A</v>
      </c>
      <c r="J4776" s="52" t="e">
        <f t="shared" si="8244"/>
        <v>#N/A</v>
      </c>
      <c r="K4776" s="52" t="e">
        <f t="shared" si="8244"/>
        <v>#N/A</v>
      </c>
      <c r="L4776" s="52" t="e">
        <f t="shared" si="8244"/>
        <v>#N/A</v>
      </c>
      <c r="M4776" s="52" t="e">
        <f t="shared" si="8244"/>
        <v>#N/A</v>
      </c>
      <c r="N4776" s="52" t="e">
        <f t="shared" si="8244"/>
        <v>#N/A</v>
      </c>
      <c r="O4776" s="52" t="e">
        <f t="shared" si="8244"/>
        <v>#N/A</v>
      </c>
      <c r="P4776" s="52" t="e">
        <f t="shared" si="8244"/>
        <v>#N/A</v>
      </c>
      <c r="Q4776" s="52" t="e">
        <f t="shared" si="8244"/>
        <v>#N/A</v>
      </c>
      <c r="R4776" s="52" t="e">
        <f t="shared" si="8244"/>
        <v>#N/A</v>
      </c>
      <c r="S4776" s="52" t="e">
        <f t="shared" si="8244"/>
        <v>#N/A</v>
      </c>
      <c r="T4776" s="52" t="e">
        <f t="shared" si="8244"/>
        <v>#N/A</v>
      </c>
      <c r="U4776" s="52" t="e">
        <f t="shared" si="8244"/>
        <v>#N/A</v>
      </c>
      <c r="V4776" s="52" t="e">
        <f t="shared" si="8244"/>
        <v>#N/A</v>
      </c>
      <c r="W4776" s="52" t="e">
        <f t="shared" si="8244"/>
        <v>#N/A</v>
      </c>
      <c r="X4776" s="55" t="e">
        <f t="shared" ref="X4776:X4777" si="8245">(H4776-(O4776*P4776)/100-3*(J4776*K4776)/100)/2</f>
        <v>#N/A</v>
      </c>
      <c r="Y4776" s="55" t="e">
        <f t="shared" ref="Y4776:Y4777" si="8246">SUM(X4776,(J4776*K4776/100))/(F4776/100)</f>
        <v>#N/A</v>
      </c>
      <c r="Z4776" s="55" t="e">
        <f t="shared" ref="Z4776" si="8247">U4776*0.5+U4777*0.5</f>
        <v>#N/A</v>
      </c>
      <c r="AA4776" s="55" t="e">
        <f t="shared" ref="AA4776:AA4777" si="8248">J4776/Y4776</f>
        <v>#N/A</v>
      </c>
      <c r="AB4776" s="336" t="e">
        <f t="shared" ref="AB4776:AB4777" si="8249">X4776/(Y4776-J4776)</f>
        <v>#N/A</v>
      </c>
      <c r="AC4776" s="223" t="e">
        <f ca="1">INDEX(FGA_COEFFS,1,1)+Z4776*INDEX(FGA_COEFFS,1,2)+Y4776*INDEX(FGA_COEFFS,1,3)+R4776*INDEX(FGA_COEFFS,1,4)+Q4777*INDEX(FGA_COEFFS,1,5)+S4776*INDEX(FGA_COEFFS,1,6)+T4777*INDEX(FGA_COEFFS,1,7)+M4777*INDEX(FGA_COEFFS,1,8)+Y4780*Y4781</f>
        <v>#N/A</v>
      </c>
      <c r="AD4776" s="223" t="e">
        <f ca="1">INDEX(THREEPTA_COEFFS,1,1)+AC4776*INDEX(THREEPTA_COEFFS,1,2)+J4776*INDEX(THREEPTA_COEFFS,1,3)+AA4776*INDEX(THREEPTA_COEFFS,1,4)+K4776*INDEX(THREEPTA_COEFFS,1,5)+L4777*INDEX(THREEPTA_COEFFS,1,6)+Z4780*Z4781</f>
        <v>#N/A</v>
      </c>
      <c r="AE4776" s="223" t="e">
        <f ca="1">INDEX(THREEPTPCT_COEFFS,1,1)+K4776*INDEX(THREEPTPCT_COEFFS,1,2)+L4777*INDEX(THREEPTPCT_COEFFS,1,3)+AA4780*AA4781</f>
        <v>#N/A</v>
      </c>
      <c r="AF4776" s="55" t="e">
        <f t="shared" ref="AF4776:AF4777" ca="1" si="8250">AC4776-AD4776</f>
        <v>#N/A</v>
      </c>
      <c r="AG4776" s="223" t="e">
        <f ca="1">INDEX(TWOPTPCT_COEFFS,1,1)+AB4776*INDEX(TWOPTPCT_COEFFS,1,2)+I4777*INDEX(TWOPTPCT_COEFFS,1,3)+G4777*INDEX(TWOPTPCT_COEFFS,1,4)+L4777*INDEX(TWOPTPCT_COEFFS,1,5)+AB4780*AB4781</f>
        <v>#N/A</v>
      </c>
      <c r="AH4776" s="223" t="e">
        <f ca="1">INDEX(FTA_COEFFS,1,1)+O4776*INDEX(FTA_COEFFS,1,2)+N4777*INDEX(FTA_COEFFS,1,3)+(Q4776+R4776)*INDEX(FTA_COEFFS,1,4)+(Q4777+R4777)*INDEX(FTA_COEFFS,1,5)+M4777*INDEX(FTA_COEFFS,1,6)+AC4780*AC4781</f>
        <v>#N/A</v>
      </c>
      <c r="AI4776" s="223" t="e">
        <f ca="1">INDEX(FTPCT_COEFFS,1,1)+P4776*INDEX(FTPCT_COEFFS,1,2)+F4776*INDEX(FTPCT_COEFFS,1,3)+G4777*INDEX(FTPCT_COEFFS,1,4)+AD4780*AD4781</f>
        <v>#N/A</v>
      </c>
      <c r="AJ4776" s="338" t="e">
        <f t="shared" ref="AJ4776:AJ4777" ca="1" si="8251">AD4776*AE4776/100+AF4776*AG4776+AH4776*AI4776/100</f>
        <v>#N/A</v>
      </c>
      <c r="AK4776" s="55"/>
      <c r="AL4776" s="55"/>
      <c r="AM4776" s="55"/>
      <c r="AN4776" s="55"/>
      <c r="AO4776" s="55"/>
      <c r="AP4776" s="55"/>
      <c r="AQ4776" s="55"/>
      <c r="AR4776" s="55"/>
    </row>
    <row r="4777" spans="1:45" x14ac:dyDescent="0.3">
      <c r="B4777" s="54" t="s">
        <v>175</v>
      </c>
      <c r="C4777" s="54">
        <f>C4770</f>
        <v>0</v>
      </c>
      <c r="D4777" s="56" t="e">
        <f t="shared" ca="1" si="8243"/>
        <v>#N/A</v>
      </c>
      <c r="E4777" s="52" t="e">
        <f t="shared" ref="E4777:W4777" si="8252">E4770</f>
        <v>#N/A</v>
      </c>
      <c r="F4777" s="52" t="e">
        <f t="shared" si="8252"/>
        <v>#N/A</v>
      </c>
      <c r="G4777" s="52" t="e">
        <f t="shared" si="8252"/>
        <v>#N/A</v>
      </c>
      <c r="H4777" s="52" t="e">
        <f t="shared" si="8252"/>
        <v>#N/A</v>
      </c>
      <c r="I4777" s="52" t="e">
        <f t="shared" si="8252"/>
        <v>#N/A</v>
      </c>
      <c r="J4777" s="52" t="e">
        <f t="shared" si="8252"/>
        <v>#N/A</v>
      </c>
      <c r="K4777" s="52" t="e">
        <f t="shared" si="8252"/>
        <v>#N/A</v>
      </c>
      <c r="L4777" s="52" t="e">
        <f t="shared" si="8252"/>
        <v>#N/A</v>
      </c>
      <c r="M4777" s="52" t="e">
        <f t="shared" si="8252"/>
        <v>#N/A</v>
      </c>
      <c r="N4777" s="52" t="e">
        <f t="shared" si="8252"/>
        <v>#N/A</v>
      </c>
      <c r="O4777" s="52" t="e">
        <f t="shared" si="8252"/>
        <v>#N/A</v>
      </c>
      <c r="P4777" s="52" t="e">
        <f t="shared" si="8252"/>
        <v>#N/A</v>
      </c>
      <c r="Q4777" s="52" t="e">
        <f t="shared" si="8252"/>
        <v>#N/A</v>
      </c>
      <c r="R4777" s="52" t="e">
        <f t="shared" si="8252"/>
        <v>#N/A</v>
      </c>
      <c r="S4777" s="52" t="e">
        <f t="shared" si="8252"/>
        <v>#N/A</v>
      </c>
      <c r="T4777" s="52" t="e">
        <f t="shared" si="8252"/>
        <v>#N/A</v>
      </c>
      <c r="U4777" s="52" t="e">
        <f t="shared" si="8252"/>
        <v>#N/A</v>
      </c>
      <c r="V4777" s="52" t="e">
        <f t="shared" si="8252"/>
        <v>#N/A</v>
      </c>
      <c r="W4777" s="52" t="e">
        <f t="shared" si="8252"/>
        <v>#N/A</v>
      </c>
      <c r="X4777" s="55" t="e">
        <f t="shared" si="8245"/>
        <v>#N/A</v>
      </c>
      <c r="Y4777" s="55" t="e">
        <f t="shared" si="8246"/>
        <v>#N/A</v>
      </c>
      <c r="Z4777" s="55" t="e">
        <f t="shared" ref="Z4777" si="8253">Z4776</f>
        <v>#N/A</v>
      </c>
      <c r="AA4777" s="55" t="e">
        <f t="shared" si="8248"/>
        <v>#N/A</v>
      </c>
      <c r="AB4777" s="336" t="e">
        <f t="shared" si="8249"/>
        <v>#N/A</v>
      </c>
      <c r="AC4777" s="223" t="e">
        <f ca="1">INDEX(FGA_COEFFS,1,1)+Z4777*INDEX(FGA_COEFFS,1,2)+Y4777*INDEX(FGA_COEFFS,1,3)+R4777*INDEX(FGA_COEFFS,1,4)+Q4776*INDEX(FGA_COEFFS,1,5)+S4777*INDEX(FGA_COEFFS,1,6)+T4776*INDEX(FGA_COEFFS,1,7)+M4776*INDEX(FGA_COEFFS,1,8)+Y4780*Y4782</f>
        <v>#N/A</v>
      </c>
      <c r="AD4777" s="223" t="e">
        <f ca="1">INDEX(THREEPTA_COEFFS,1,1)+AC4777*INDEX(THREEPTA_COEFFS,1,2)+J4777*INDEX(THREEPTA_COEFFS,1,3)+AA4777*INDEX(THREEPTA_COEFFS,1,4)+K4777*INDEX(THREEPTA_COEFFS,1,5)+L4776*INDEX(THREEPTA_COEFFS,1,6)+Z4780*Z4782</f>
        <v>#N/A</v>
      </c>
      <c r="AE4777" s="223" t="e">
        <f ca="1">INDEX(THREEPTPCT_COEFFS,1,1)+K4777*INDEX(THREEPTPCT_COEFFS,1,2)+L4776*INDEX(THREEPTPCT_COEFFS,1,3)+AA4780*AA4782</f>
        <v>#N/A</v>
      </c>
      <c r="AF4777" s="55" t="e">
        <f t="shared" ca="1" si="8250"/>
        <v>#N/A</v>
      </c>
      <c r="AG4777" s="223" t="e">
        <f ca="1">INDEX(TWOPTPCT_COEFFS,1,1)+AB4777*INDEX(TWOPTPCT_COEFFS,1,2)+I4776*INDEX(TWOPTPCT_COEFFS,1,3)+G4776*INDEX(TWOPTPCT_COEFFS,1,4)+L4776*INDEX(TWOPTPCT_COEFFS,1,5)+AB4780*AB4782</f>
        <v>#N/A</v>
      </c>
      <c r="AH4777" s="223" t="e">
        <f ca="1">INDEX(FTA_COEFFS,1,1)+O4777*INDEX(FTA_COEFFS,1,2)+N4776*INDEX(FTA_COEFFS,1,3)+(Q4777+R4777)*INDEX(FTA_COEFFS,1,4)+(Q4776+R4776)*INDEX(FTA_COEFFS,1,5)+M4776*INDEX(FTA_COEFFS,1,6)+AC4780*AC4782</f>
        <v>#N/A</v>
      </c>
      <c r="AI4777" s="223" t="e">
        <f ca="1">INDEX(FTPCT_COEFFS,1,1)+P4777*INDEX(FTPCT_COEFFS,1,2)+F4777*INDEX(FTPCT_COEFFS,1,3)+G4776*INDEX(FTPCT_COEFFS,1,4)+AD4780*AD4782</f>
        <v>#N/A</v>
      </c>
      <c r="AJ4777" s="338" t="e">
        <f t="shared" ca="1" si="8251"/>
        <v>#N/A</v>
      </c>
      <c r="AK4777" s="55"/>
      <c r="AL4777" s="55"/>
      <c r="AM4777" s="55"/>
      <c r="AN4777" s="55"/>
      <c r="AO4777" s="55"/>
      <c r="AP4777" s="55"/>
      <c r="AQ4777" s="55"/>
      <c r="AR4777" s="55"/>
    </row>
    <row r="4778" spans="1:45" x14ac:dyDescent="0.3">
      <c r="A4778" s="54" t="e">
        <f ca="1">IF(D4776&gt;(D4777+(AVERAGE(V4776,W4776)-AVERAGE(V4777,W4777))/2)+2.5,C4776,IF(D4777&gt;(D4776+(AVERAGE(V4777,W4777)-AVERAGE(V4776,W4776))/2)+2.5,C4777,"Close"))</f>
        <v>#N/A</v>
      </c>
      <c r="B4778" s="64" t="e">
        <f ca="1">IF(D4777&gt;D4776,C4777,C4776)</f>
        <v>#N/A</v>
      </c>
      <c r="D4778" s="56"/>
      <c r="X4778" s="55"/>
      <c r="Y4778" s="55"/>
      <c r="Z4778" s="55"/>
      <c r="AA4778" s="55"/>
      <c r="AB4778" s="55"/>
      <c r="AC4778" s="337"/>
      <c r="AD4778" s="337"/>
      <c r="AE4778" s="337"/>
      <c r="AF4778" s="337"/>
      <c r="AG4778" s="337"/>
      <c r="AH4778" s="337"/>
      <c r="AI4778" s="337"/>
      <c r="AJ4778" s="337"/>
      <c r="AK4778" s="337"/>
      <c r="AL4778" s="337"/>
      <c r="AM4778" s="55"/>
      <c r="AN4778" s="55"/>
      <c r="AO4778" s="55"/>
      <c r="AP4778" s="55"/>
      <c r="AQ4778" s="55"/>
      <c r="AR4778" s="55"/>
      <c r="AS4778" s="55"/>
    </row>
    <row r="4779" spans="1:45" x14ac:dyDescent="0.3">
      <c r="X4779" s="54" t="s">
        <v>1305</v>
      </c>
      <c r="Y4779" s="54" t="s">
        <v>128</v>
      </c>
      <c r="Z4779" s="54" t="s">
        <v>157</v>
      </c>
      <c r="AA4779" s="54" t="s">
        <v>151</v>
      </c>
      <c r="AB4779" s="54" t="s">
        <v>1327</v>
      </c>
      <c r="AC4779" s="54" t="s">
        <v>129</v>
      </c>
      <c r="AD4779" s="54" t="s">
        <v>116</v>
      </c>
      <c r="AE4779" s="54"/>
      <c r="AF4779" s="54"/>
      <c r="AG4779" s="54"/>
      <c r="AH4779" s="54"/>
      <c r="AI4779" s="54"/>
      <c r="AJ4779" s="54"/>
      <c r="AK4779" s="54"/>
      <c r="AL4779" s="54"/>
      <c r="AM4779" s="54"/>
      <c r="AN4779" s="54"/>
      <c r="AO4779" s="54"/>
      <c r="AP4779" s="54"/>
      <c r="AQ4779" s="54"/>
      <c r="AR4779" s="54"/>
      <c r="AS4779" s="54"/>
    </row>
    <row r="4780" spans="1:45" x14ac:dyDescent="0.3">
      <c r="X4780" s="54"/>
      <c r="Y4780" s="54">
        <f t="shared" ref="Y4780:AD4780" si="8254">Y4773</f>
        <v>6.4436999999999998</v>
      </c>
      <c r="Z4780" s="54">
        <f t="shared" si="8254"/>
        <v>4.9371</v>
      </c>
      <c r="AA4780" s="54">
        <f t="shared" si="8254"/>
        <v>11.350300000000001</v>
      </c>
      <c r="AB4780" s="54">
        <f t="shared" si="8254"/>
        <v>7.1900000000000006E-2</v>
      </c>
      <c r="AC4780" s="54">
        <f t="shared" si="8254"/>
        <v>6.2766000000000002</v>
      </c>
      <c r="AD4780" s="54">
        <f t="shared" si="8254"/>
        <v>11.042999999999999</v>
      </c>
      <c r="AE4780" s="54"/>
      <c r="AF4780" s="336"/>
      <c r="AG4780" s="336"/>
      <c r="AH4780" s="336"/>
      <c r="AI4780" s="54"/>
      <c r="AJ4780" s="54"/>
      <c r="AK4780" s="54"/>
      <c r="AL4780" s="54"/>
      <c r="AM4780" s="54"/>
      <c r="AN4780" s="54"/>
      <c r="AO4780" s="54"/>
      <c r="AP4780" s="54"/>
      <c r="AQ4780" s="54"/>
      <c r="AR4780" s="54"/>
      <c r="AS4780" s="54"/>
    </row>
    <row r="4781" spans="1:45" x14ac:dyDescent="0.3">
      <c r="D4781" s="56"/>
      <c r="X4781" s="336"/>
      <c r="Y4781" s="336">
        <f t="shared" ca="1" si="8170"/>
        <v>2.0605998258729195E-2</v>
      </c>
      <c r="Z4781" s="336">
        <f t="shared" ca="1" si="8170"/>
        <v>-0.46420610342462199</v>
      </c>
      <c r="AA4781" s="336">
        <f t="shared" ca="1" si="8170"/>
        <v>-0.65685311975943494</v>
      </c>
      <c r="AB4781" s="336">
        <f t="shared" ca="1" si="8170"/>
        <v>-2.4493080625268813E-2</v>
      </c>
      <c r="AC4781" s="336">
        <f t="shared" ca="1" si="8170"/>
        <v>-0.89908638653196671</v>
      </c>
      <c r="AD4781" s="336">
        <f t="shared" ca="1" si="8170"/>
        <v>-0.85428372572393141</v>
      </c>
      <c r="AE4781" s="336"/>
      <c r="AF4781" s="336"/>
      <c r="AG4781" s="336"/>
      <c r="AH4781" s="336"/>
      <c r="AI4781" s="54"/>
      <c r="AJ4781" s="54"/>
      <c r="AK4781" s="54"/>
      <c r="AL4781" s="336"/>
      <c r="AM4781" s="336"/>
      <c r="AN4781" s="336"/>
      <c r="AO4781" s="336"/>
      <c r="AP4781" s="54"/>
      <c r="AQ4781" s="336"/>
      <c r="AR4781" s="336"/>
      <c r="AS4781" s="336"/>
    </row>
    <row r="4782" spans="1:45" x14ac:dyDescent="0.3">
      <c r="C4782" s="54"/>
      <c r="D4782" s="56"/>
      <c r="Y4782" s="336">
        <f t="shared" ca="1" si="8170"/>
        <v>-1.5215475372942343E-2</v>
      </c>
      <c r="Z4782" s="336">
        <f t="shared" ca="1" si="8170"/>
        <v>2.4674735029929243E-2</v>
      </c>
      <c r="AA4782" s="336">
        <f t="shared" ca="1" si="8170"/>
        <v>-0.63638072148470826</v>
      </c>
      <c r="AB4782" s="336">
        <f t="shared" ca="1" si="8170"/>
        <v>0.25037329207857506</v>
      </c>
      <c r="AC4782" s="336">
        <f t="shared" ca="1" si="8170"/>
        <v>-0.95834123098281698</v>
      </c>
      <c r="AD4782" s="336">
        <f t="shared" ca="1" si="8170"/>
        <v>-1.3037694705670571E-2</v>
      </c>
      <c r="AE4782" s="55"/>
      <c r="AF4782" s="55"/>
      <c r="AG4782" s="55"/>
      <c r="AH4782" s="55"/>
      <c r="AI4782" s="55"/>
      <c r="AJ4782" s="55"/>
      <c r="AK4782" s="55"/>
      <c r="AL4782" s="55"/>
      <c r="AM4782" s="55"/>
      <c r="AN4782" s="55"/>
      <c r="AO4782" s="55"/>
      <c r="AP4782" s="55"/>
      <c r="AQ4782" s="55"/>
      <c r="AR4782" s="55"/>
      <c r="AS4782" s="55"/>
    </row>
    <row r="4783" spans="1:45" x14ac:dyDescent="0.3">
      <c r="B4783" s="54" t="s">
        <v>172</v>
      </c>
      <c r="C4783" s="53">
        <f>C4776</f>
        <v>0</v>
      </c>
      <c r="D4783" s="56" t="e">
        <f t="shared" ref="D4783:D4784" ca="1" si="8255">AJ4783</f>
        <v>#N/A</v>
      </c>
      <c r="E4783" s="52" t="e">
        <f t="shared" ref="E4783:W4783" si="8256">E4776</f>
        <v>#N/A</v>
      </c>
      <c r="F4783" s="52" t="e">
        <f t="shared" si="8256"/>
        <v>#N/A</v>
      </c>
      <c r="G4783" s="52" t="e">
        <f t="shared" si="8256"/>
        <v>#N/A</v>
      </c>
      <c r="H4783" s="52" t="e">
        <f t="shared" si="8256"/>
        <v>#N/A</v>
      </c>
      <c r="I4783" s="52" t="e">
        <f t="shared" si="8256"/>
        <v>#N/A</v>
      </c>
      <c r="J4783" s="52" t="e">
        <f t="shared" si="8256"/>
        <v>#N/A</v>
      </c>
      <c r="K4783" s="52" t="e">
        <f t="shared" si="8256"/>
        <v>#N/A</v>
      </c>
      <c r="L4783" s="52" t="e">
        <f t="shared" si="8256"/>
        <v>#N/A</v>
      </c>
      <c r="M4783" s="52" t="e">
        <f t="shared" si="8256"/>
        <v>#N/A</v>
      </c>
      <c r="N4783" s="52" t="e">
        <f t="shared" si="8256"/>
        <v>#N/A</v>
      </c>
      <c r="O4783" s="52" t="e">
        <f t="shared" si="8256"/>
        <v>#N/A</v>
      </c>
      <c r="P4783" s="52" t="e">
        <f t="shared" si="8256"/>
        <v>#N/A</v>
      </c>
      <c r="Q4783" s="52" t="e">
        <f t="shared" si="8256"/>
        <v>#N/A</v>
      </c>
      <c r="R4783" s="52" t="e">
        <f t="shared" si="8256"/>
        <v>#N/A</v>
      </c>
      <c r="S4783" s="52" t="e">
        <f t="shared" si="8256"/>
        <v>#N/A</v>
      </c>
      <c r="T4783" s="52" t="e">
        <f t="shared" si="8256"/>
        <v>#N/A</v>
      </c>
      <c r="U4783" s="52" t="e">
        <f t="shared" si="8256"/>
        <v>#N/A</v>
      </c>
      <c r="V4783" s="52" t="e">
        <f t="shared" si="8256"/>
        <v>#N/A</v>
      </c>
      <c r="W4783" s="52" t="e">
        <f t="shared" si="8256"/>
        <v>#N/A</v>
      </c>
      <c r="X4783" s="55" t="e">
        <f t="shared" ref="X4783:X4784" si="8257">(H4783-(O4783*P4783)/100-3*(J4783*K4783)/100)/2</f>
        <v>#N/A</v>
      </c>
      <c r="Y4783" s="55" t="e">
        <f t="shared" ref="Y4783:Y4784" si="8258">SUM(X4783,(J4783*K4783/100))/(F4783/100)</f>
        <v>#N/A</v>
      </c>
      <c r="Z4783" s="55" t="e">
        <f t="shared" ref="Z4783" si="8259">U4783*0.5+U4784*0.5</f>
        <v>#N/A</v>
      </c>
      <c r="AA4783" s="55" t="e">
        <f t="shared" ref="AA4783:AA4784" si="8260">J4783/Y4783</f>
        <v>#N/A</v>
      </c>
      <c r="AB4783" s="336" t="e">
        <f t="shared" ref="AB4783:AB4784" si="8261">X4783/(Y4783-J4783)</f>
        <v>#N/A</v>
      </c>
      <c r="AC4783" s="223" t="e">
        <f ca="1">INDEX(FGA_COEFFS,1,1)+Z4783*INDEX(FGA_COEFFS,1,2)+Y4783*INDEX(FGA_COEFFS,1,3)+R4783*INDEX(FGA_COEFFS,1,4)+Q4784*INDEX(FGA_COEFFS,1,5)+S4783*INDEX(FGA_COEFFS,1,6)+T4784*INDEX(FGA_COEFFS,1,7)+M4784*INDEX(FGA_COEFFS,1,8)+Y4787*Y4788</f>
        <v>#N/A</v>
      </c>
      <c r="AD4783" s="223" t="e">
        <f ca="1">INDEX(THREEPTA_COEFFS,1,1)+AC4783*INDEX(THREEPTA_COEFFS,1,2)+J4783*INDEX(THREEPTA_COEFFS,1,3)+AA4783*INDEX(THREEPTA_COEFFS,1,4)+K4783*INDEX(THREEPTA_COEFFS,1,5)+L4784*INDEX(THREEPTA_COEFFS,1,6)+Z4787*Z4788</f>
        <v>#N/A</v>
      </c>
      <c r="AE4783" s="223" t="e">
        <f ca="1">INDEX(THREEPTPCT_COEFFS,1,1)+K4783*INDEX(THREEPTPCT_COEFFS,1,2)+L4784*INDEX(THREEPTPCT_COEFFS,1,3)+AA4787*AA4788</f>
        <v>#N/A</v>
      </c>
      <c r="AF4783" s="55" t="e">
        <f t="shared" ref="AF4783:AF4784" ca="1" si="8262">AC4783-AD4783</f>
        <v>#N/A</v>
      </c>
      <c r="AG4783" s="223" t="e">
        <f ca="1">INDEX(TWOPTPCT_COEFFS,1,1)+AB4783*INDEX(TWOPTPCT_COEFFS,1,2)+I4784*INDEX(TWOPTPCT_COEFFS,1,3)+G4784*INDEX(TWOPTPCT_COEFFS,1,4)+L4784*INDEX(TWOPTPCT_COEFFS,1,5)+AB4787*AB4788</f>
        <v>#N/A</v>
      </c>
      <c r="AH4783" s="223" t="e">
        <f ca="1">INDEX(FTA_COEFFS,1,1)+O4783*INDEX(FTA_COEFFS,1,2)+N4784*INDEX(FTA_COEFFS,1,3)+(Q4783+R4783)*INDEX(FTA_COEFFS,1,4)+(Q4784+R4784)*INDEX(FTA_COEFFS,1,5)+M4784*INDEX(FTA_COEFFS,1,6)+AC4787*AC4788</f>
        <v>#N/A</v>
      </c>
      <c r="AI4783" s="223" t="e">
        <f ca="1">INDEX(FTPCT_COEFFS,1,1)+P4783*INDEX(FTPCT_COEFFS,1,2)+F4783*INDEX(FTPCT_COEFFS,1,3)+G4784*INDEX(FTPCT_COEFFS,1,4)+AD4787*AD4788</f>
        <v>#N/A</v>
      </c>
      <c r="AJ4783" s="338" t="e">
        <f t="shared" ref="AJ4783:AJ4784" ca="1" si="8263">AD4783*AE4783/100+AF4783*AG4783+AH4783*AI4783/100</f>
        <v>#N/A</v>
      </c>
      <c r="AK4783" s="55"/>
      <c r="AL4783" s="55"/>
      <c r="AM4783" s="55"/>
      <c r="AN4783" s="55"/>
      <c r="AO4783" s="55"/>
      <c r="AP4783" s="55"/>
      <c r="AQ4783" s="55"/>
      <c r="AR4783" s="55"/>
    </row>
    <row r="4784" spans="1:45" x14ac:dyDescent="0.3">
      <c r="B4784" s="54" t="s">
        <v>175</v>
      </c>
      <c r="C4784" s="54">
        <f>C4777</f>
        <v>0</v>
      </c>
      <c r="D4784" s="56" t="e">
        <f t="shared" ca="1" si="8255"/>
        <v>#N/A</v>
      </c>
      <c r="E4784" s="52" t="e">
        <f t="shared" ref="E4784:W4784" si="8264">E4777</f>
        <v>#N/A</v>
      </c>
      <c r="F4784" s="52" t="e">
        <f t="shared" si="8264"/>
        <v>#N/A</v>
      </c>
      <c r="G4784" s="52" t="e">
        <f t="shared" si="8264"/>
        <v>#N/A</v>
      </c>
      <c r="H4784" s="52" t="e">
        <f t="shared" si="8264"/>
        <v>#N/A</v>
      </c>
      <c r="I4784" s="52" t="e">
        <f t="shared" si="8264"/>
        <v>#N/A</v>
      </c>
      <c r="J4784" s="52" t="e">
        <f t="shared" si="8264"/>
        <v>#N/A</v>
      </c>
      <c r="K4784" s="52" t="e">
        <f t="shared" si="8264"/>
        <v>#N/A</v>
      </c>
      <c r="L4784" s="52" t="e">
        <f t="shared" si="8264"/>
        <v>#N/A</v>
      </c>
      <c r="M4784" s="52" t="e">
        <f t="shared" si="8264"/>
        <v>#N/A</v>
      </c>
      <c r="N4784" s="52" t="e">
        <f t="shared" si="8264"/>
        <v>#N/A</v>
      </c>
      <c r="O4784" s="52" t="e">
        <f t="shared" si="8264"/>
        <v>#N/A</v>
      </c>
      <c r="P4784" s="52" t="e">
        <f t="shared" si="8264"/>
        <v>#N/A</v>
      </c>
      <c r="Q4784" s="52" t="e">
        <f t="shared" si="8264"/>
        <v>#N/A</v>
      </c>
      <c r="R4784" s="52" t="e">
        <f t="shared" si="8264"/>
        <v>#N/A</v>
      </c>
      <c r="S4784" s="52" t="e">
        <f t="shared" si="8264"/>
        <v>#N/A</v>
      </c>
      <c r="T4784" s="52" t="e">
        <f t="shared" si="8264"/>
        <v>#N/A</v>
      </c>
      <c r="U4784" s="52" t="e">
        <f t="shared" si="8264"/>
        <v>#N/A</v>
      </c>
      <c r="V4784" s="52" t="e">
        <f t="shared" si="8264"/>
        <v>#N/A</v>
      </c>
      <c r="W4784" s="52" t="e">
        <f t="shared" si="8264"/>
        <v>#N/A</v>
      </c>
      <c r="X4784" s="55" t="e">
        <f t="shared" si="8257"/>
        <v>#N/A</v>
      </c>
      <c r="Y4784" s="55" t="e">
        <f t="shared" si="8258"/>
        <v>#N/A</v>
      </c>
      <c r="Z4784" s="55" t="e">
        <f t="shared" ref="Z4784" si="8265">Z4783</f>
        <v>#N/A</v>
      </c>
      <c r="AA4784" s="55" t="e">
        <f t="shared" si="8260"/>
        <v>#N/A</v>
      </c>
      <c r="AB4784" s="336" t="e">
        <f t="shared" si="8261"/>
        <v>#N/A</v>
      </c>
      <c r="AC4784" s="223" t="e">
        <f ca="1">INDEX(FGA_COEFFS,1,1)+Z4784*INDEX(FGA_COEFFS,1,2)+Y4784*INDEX(FGA_COEFFS,1,3)+R4784*INDEX(FGA_COEFFS,1,4)+Q4783*INDEX(FGA_COEFFS,1,5)+S4784*INDEX(FGA_COEFFS,1,6)+T4783*INDEX(FGA_COEFFS,1,7)+M4783*INDEX(FGA_COEFFS,1,8)+Y4787*Y4789</f>
        <v>#N/A</v>
      </c>
      <c r="AD4784" s="223" t="e">
        <f ca="1">INDEX(THREEPTA_COEFFS,1,1)+AC4784*INDEX(THREEPTA_COEFFS,1,2)+J4784*INDEX(THREEPTA_COEFFS,1,3)+AA4784*INDEX(THREEPTA_COEFFS,1,4)+K4784*INDEX(THREEPTA_COEFFS,1,5)+L4783*INDEX(THREEPTA_COEFFS,1,6)+Z4787*Z4789</f>
        <v>#N/A</v>
      </c>
      <c r="AE4784" s="223" t="e">
        <f ca="1">INDEX(THREEPTPCT_COEFFS,1,1)+K4784*INDEX(THREEPTPCT_COEFFS,1,2)+L4783*INDEX(THREEPTPCT_COEFFS,1,3)+AA4787*AA4789</f>
        <v>#N/A</v>
      </c>
      <c r="AF4784" s="55" t="e">
        <f t="shared" ca="1" si="8262"/>
        <v>#N/A</v>
      </c>
      <c r="AG4784" s="223" t="e">
        <f ca="1">INDEX(TWOPTPCT_COEFFS,1,1)+AB4784*INDEX(TWOPTPCT_COEFFS,1,2)+I4783*INDEX(TWOPTPCT_COEFFS,1,3)+G4783*INDEX(TWOPTPCT_COEFFS,1,4)+L4783*INDEX(TWOPTPCT_COEFFS,1,5)+AB4787*AB4789</f>
        <v>#N/A</v>
      </c>
      <c r="AH4784" s="223" t="e">
        <f ca="1">INDEX(FTA_COEFFS,1,1)+O4784*INDEX(FTA_COEFFS,1,2)+N4783*INDEX(FTA_COEFFS,1,3)+(Q4784+R4784)*INDEX(FTA_COEFFS,1,4)+(Q4783+R4783)*INDEX(FTA_COEFFS,1,5)+M4783*INDEX(FTA_COEFFS,1,6)+AC4787*AC4789</f>
        <v>#N/A</v>
      </c>
      <c r="AI4784" s="223" t="e">
        <f ca="1">INDEX(FTPCT_COEFFS,1,1)+P4784*INDEX(FTPCT_COEFFS,1,2)+F4784*INDEX(FTPCT_COEFFS,1,3)+G4783*INDEX(FTPCT_COEFFS,1,4)+AD4787*AD4789</f>
        <v>#N/A</v>
      </c>
      <c r="AJ4784" s="338" t="e">
        <f t="shared" ca="1" si="8263"/>
        <v>#N/A</v>
      </c>
      <c r="AK4784" s="55"/>
      <c r="AL4784" s="55"/>
      <c r="AM4784" s="55"/>
      <c r="AN4784" s="55"/>
      <c r="AO4784" s="55"/>
      <c r="AP4784" s="55"/>
      <c r="AQ4784" s="55"/>
      <c r="AR4784" s="55"/>
    </row>
    <row r="4785" spans="1:45" x14ac:dyDescent="0.3">
      <c r="A4785" s="54" t="e">
        <f ca="1">IF(D4783&gt;(D4784+(AVERAGE(V4783,W4783)-AVERAGE(V4784,W4784))/2)+2.5,C4783,IF(D4784&gt;(D4783+(AVERAGE(V4784,W4784)-AVERAGE(V4783,W4783))/2)+2.5,C4784,"Close"))</f>
        <v>#N/A</v>
      </c>
      <c r="B4785" s="64" t="e">
        <f ca="1">IF(D4784&gt;D4783,C4784,C4783)</f>
        <v>#N/A</v>
      </c>
      <c r="D4785" s="56"/>
      <c r="X4785" s="55"/>
      <c r="Y4785" s="55"/>
      <c r="Z4785" s="55"/>
      <c r="AA4785" s="55"/>
      <c r="AB4785" s="55"/>
      <c r="AC4785" s="337"/>
      <c r="AD4785" s="337"/>
      <c r="AE4785" s="337"/>
      <c r="AF4785" s="337"/>
      <c r="AG4785" s="337"/>
      <c r="AH4785" s="337"/>
      <c r="AI4785" s="337"/>
      <c r="AJ4785" s="337"/>
      <c r="AK4785" s="337"/>
      <c r="AL4785" s="337"/>
      <c r="AM4785" s="55"/>
      <c r="AN4785" s="55"/>
      <c r="AO4785" s="55"/>
      <c r="AP4785" s="55"/>
      <c r="AQ4785" s="55"/>
      <c r="AR4785" s="55"/>
      <c r="AS4785" s="55"/>
    </row>
    <row r="4786" spans="1:45" x14ac:dyDescent="0.3">
      <c r="X4786" s="54" t="s">
        <v>1305</v>
      </c>
      <c r="Y4786" s="54" t="s">
        <v>128</v>
      </c>
      <c r="Z4786" s="54" t="s">
        <v>157</v>
      </c>
      <c r="AA4786" s="54" t="s">
        <v>151</v>
      </c>
      <c r="AB4786" s="54" t="s">
        <v>1327</v>
      </c>
      <c r="AC4786" s="54" t="s">
        <v>129</v>
      </c>
      <c r="AD4786" s="54" t="s">
        <v>116</v>
      </c>
      <c r="AE4786" s="54"/>
      <c r="AF4786" s="54"/>
      <c r="AG4786" s="54"/>
      <c r="AH4786" s="54"/>
      <c r="AI4786" s="54"/>
      <c r="AJ4786" s="54"/>
      <c r="AK4786" s="54"/>
      <c r="AL4786" s="54"/>
      <c r="AM4786" s="54"/>
      <c r="AN4786" s="54"/>
      <c r="AO4786" s="54"/>
      <c r="AP4786" s="54"/>
      <c r="AQ4786" s="54"/>
      <c r="AR4786" s="54"/>
      <c r="AS4786" s="54"/>
    </row>
    <row r="4787" spans="1:45" x14ac:dyDescent="0.3">
      <c r="X4787" s="54"/>
      <c r="Y4787" s="54">
        <f t="shared" ref="Y4787:AD4787" si="8266">Y4780</f>
        <v>6.4436999999999998</v>
      </c>
      <c r="Z4787" s="54">
        <f t="shared" si="8266"/>
        <v>4.9371</v>
      </c>
      <c r="AA4787" s="54">
        <f t="shared" si="8266"/>
        <v>11.350300000000001</v>
      </c>
      <c r="AB4787" s="54">
        <f t="shared" si="8266"/>
        <v>7.1900000000000006E-2</v>
      </c>
      <c r="AC4787" s="54">
        <f t="shared" si="8266"/>
        <v>6.2766000000000002</v>
      </c>
      <c r="AD4787" s="54">
        <f t="shared" si="8266"/>
        <v>11.042999999999999</v>
      </c>
      <c r="AE4787" s="54"/>
      <c r="AF4787" s="336"/>
      <c r="AG4787" s="336"/>
      <c r="AH4787" s="336"/>
      <c r="AI4787" s="54"/>
      <c r="AJ4787" s="54"/>
      <c r="AK4787" s="54"/>
      <c r="AL4787" s="54"/>
      <c r="AM4787" s="54"/>
      <c r="AN4787" s="54"/>
      <c r="AO4787" s="54"/>
      <c r="AP4787" s="54"/>
      <c r="AQ4787" s="54"/>
      <c r="AR4787" s="54"/>
      <c r="AS4787" s="54"/>
    </row>
    <row r="4788" spans="1:45" x14ac:dyDescent="0.3">
      <c r="D4788" s="56"/>
      <c r="X4788" s="336"/>
      <c r="Y4788" s="336">
        <f t="shared" ca="1" si="8170"/>
        <v>-5.3579471242590796E-3</v>
      </c>
      <c r="Z4788" s="336">
        <f t="shared" ca="1" si="8170"/>
        <v>0.5154607230459396</v>
      </c>
      <c r="AA4788" s="336">
        <f t="shared" ca="1" si="8170"/>
        <v>-0.10641507314955115</v>
      </c>
      <c r="AB4788" s="336">
        <f t="shared" ca="1" si="8170"/>
        <v>0.41492893947086812</v>
      </c>
      <c r="AC4788" s="336">
        <f t="shared" ca="1" si="8170"/>
        <v>1.413759560342893</v>
      </c>
      <c r="AD4788" s="336">
        <f t="shared" ca="1" si="8170"/>
        <v>-0.21123964594746347</v>
      </c>
      <c r="AE4788" s="336"/>
      <c r="AF4788" s="336"/>
      <c r="AG4788" s="336"/>
      <c r="AH4788" s="336"/>
      <c r="AI4788" s="54"/>
      <c r="AJ4788" s="54"/>
      <c r="AK4788" s="54"/>
      <c r="AL4788" s="336"/>
      <c r="AM4788" s="336"/>
      <c r="AN4788" s="336"/>
      <c r="AO4788" s="336"/>
      <c r="AP4788" s="54"/>
      <c r="AQ4788" s="336"/>
      <c r="AR4788" s="336"/>
      <c r="AS4788" s="336"/>
    </row>
    <row r="4789" spans="1:45" x14ac:dyDescent="0.3">
      <c r="C4789" s="54"/>
      <c r="D4789" s="56"/>
      <c r="Y4789" s="336">
        <f t="shared" ca="1" si="8170"/>
        <v>0.45594527729222789</v>
      </c>
      <c r="Z4789" s="336">
        <f t="shared" ca="1" si="8170"/>
        <v>5.664221969354062E-3</v>
      </c>
      <c r="AA4789" s="336">
        <f t="shared" ca="1" si="8170"/>
        <v>-0.48545500204501385</v>
      </c>
      <c r="AB4789" s="336">
        <f t="shared" ca="1" si="8170"/>
        <v>-0.51106427531366927</v>
      </c>
      <c r="AC4789" s="336">
        <f t="shared" ca="1" si="8170"/>
        <v>-0.6705636221182234</v>
      </c>
      <c r="AD4789" s="336">
        <f t="shared" ca="1" si="8170"/>
        <v>0.14410631355933753</v>
      </c>
      <c r="AE4789" s="55"/>
      <c r="AF4789" s="55"/>
      <c r="AG4789" s="55"/>
      <c r="AH4789" s="55"/>
      <c r="AI4789" s="55"/>
      <c r="AJ4789" s="55"/>
      <c r="AK4789" s="55"/>
      <c r="AL4789" s="55"/>
      <c r="AM4789" s="55"/>
      <c r="AN4789" s="55"/>
      <c r="AO4789" s="55"/>
      <c r="AP4789" s="55"/>
      <c r="AQ4789" s="55"/>
      <c r="AR4789" s="55"/>
      <c r="AS4789" s="55"/>
    </row>
    <row r="4790" spans="1:45" x14ac:dyDescent="0.3">
      <c r="B4790" s="54" t="s">
        <v>172</v>
      </c>
      <c r="C4790" s="53">
        <f>C4783</f>
        <v>0</v>
      </c>
      <c r="D4790" s="56" t="e">
        <f t="shared" ref="D4790:D4791" ca="1" si="8267">AJ4790</f>
        <v>#N/A</v>
      </c>
      <c r="E4790" s="52" t="e">
        <f t="shared" ref="E4790:W4790" si="8268">E4783</f>
        <v>#N/A</v>
      </c>
      <c r="F4790" s="52" t="e">
        <f t="shared" si="8268"/>
        <v>#N/A</v>
      </c>
      <c r="G4790" s="52" t="e">
        <f t="shared" si="8268"/>
        <v>#N/A</v>
      </c>
      <c r="H4790" s="52" t="e">
        <f t="shared" si="8268"/>
        <v>#N/A</v>
      </c>
      <c r="I4790" s="52" t="e">
        <f t="shared" si="8268"/>
        <v>#N/A</v>
      </c>
      <c r="J4790" s="52" t="e">
        <f t="shared" si="8268"/>
        <v>#N/A</v>
      </c>
      <c r="K4790" s="52" t="e">
        <f t="shared" si="8268"/>
        <v>#N/A</v>
      </c>
      <c r="L4790" s="52" t="e">
        <f t="shared" si="8268"/>
        <v>#N/A</v>
      </c>
      <c r="M4790" s="52" t="e">
        <f t="shared" si="8268"/>
        <v>#N/A</v>
      </c>
      <c r="N4790" s="52" t="e">
        <f t="shared" si="8268"/>
        <v>#N/A</v>
      </c>
      <c r="O4790" s="52" t="e">
        <f t="shared" si="8268"/>
        <v>#N/A</v>
      </c>
      <c r="P4790" s="52" t="e">
        <f t="shared" si="8268"/>
        <v>#N/A</v>
      </c>
      <c r="Q4790" s="52" t="e">
        <f t="shared" si="8268"/>
        <v>#N/A</v>
      </c>
      <c r="R4790" s="52" t="e">
        <f t="shared" si="8268"/>
        <v>#N/A</v>
      </c>
      <c r="S4790" s="52" t="e">
        <f t="shared" si="8268"/>
        <v>#N/A</v>
      </c>
      <c r="T4790" s="52" t="e">
        <f t="shared" si="8268"/>
        <v>#N/A</v>
      </c>
      <c r="U4790" s="52" t="e">
        <f t="shared" si="8268"/>
        <v>#N/A</v>
      </c>
      <c r="V4790" s="52" t="e">
        <f t="shared" si="8268"/>
        <v>#N/A</v>
      </c>
      <c r="W4790" s="52" t="e">
        <f t="shared" si="8268"/>
        <v>#N/A</v>
      </c>
      <c r="X4790" s="55" t="e">
        <f t="shared" ref="X4790:X4791" si="8269">(H4790-(O4790*P4790)/100-3*(J4790*K4790)/100)/2</f>
        <v>#N/A</v>
      </c>
      <c r="Y4790" s="55" t="e">
        <f t="shared" ref="Y4790:Y4791" si="8270">SUM(X4790,(J4790*K4790/100))/(F4790/100)</f>
        <v>#N/A</v>
      </c>
      <c r="Z4790" s="55" t="e">
        <f t="shared" ref="Z4790" si="8271">U4790*0.5+U4791*0.5</f>
        <v>#N/A</v>
      </c>
      <c r="AA4790" s="55" t="e">
        <f t="shared" ref="AA4790:AA4791" si="8272">J4790/Y4790</f>
        <v>#N/A</v>
      </c>
      <c r="AB4790" s="336" t="e">
        <f t="shared" ref="AB4790:AB4791" si="8273">X4790/(Y4790-J4790)</f>
        <v>#N/A</v>
      </c>
      <c r="AC4790" s="223" t="e">
        <f ca="1">INDEX(FGA_COEFFS,1,1)+Z4790*INDEX(FGA_COEFFS,1,2)+Y4790*INDEX(FGA_COEFFS,1,3)+R4790*INDEX(FGA_COEFFS,1,4)+Q4791*INDEX(FGA_COEFFS,1,5)+S4790*INDEX(FGA_COEFFS,1,6)+T4791*INDEX(FGA_COEFFS,1,7)+M4791*INDEX(FGA_COEFFS,1,8)+Y4794*Y4795</f>
        <v>#N/A</v>
      </c>
      <c r="AD4790" s="223" t="e">
        <f ca="1">INDEX(THREEPTA_COEFFS,1,1)+AC4790*INDEX(THREEPTA_COEFFS,1,2)+J4790*INDEX(THREEPTA_COEFFS,1,3)+AA4790*INDEX(THREEPTA_COEFFS,1,4)+K4790*INDEX(THREEPTA_COEFFS,1,5)+L4791*INDEX(THREEPTA_COEFFS,1,6)+Z4794*Z4795</f>
        <v>#N/A</v>
      </c>
      <c r="AE4790" s="223" t="e">
        <f ca="1">INDEX(THREEPTPCT_COEFFS,1,1)+K4790*INDEX(THREEPTPCT_COEFFS,1,2)+L4791*INDEX(THREEPTPCT_COEFFS,1,3)+AA4794*AA4795</f>
        <v>#N/A</v>
      </c>
      <c r="AF4790" s="55" t="e">
        <f t="shared" ref="AF4790:AF4791" ca="1" si="8274">AC4790-AD4790</f>
        <v>#N/A</v>
      </c>
      <c r="AG4790" s="223" t="e">
        <f ca="1">INDEX(TWOPTPCT_COEFFS,1,1)+AB4790*INDEX(TWOPTPCT_COEFFS,1,2)+I4791*INDEX(TWOPTPCT_COEFFS,1,3)+G4791*INDEX(TWOPTPCT_COEFFS,1,4)+L4791*INDEX(TWOPTPCT_COEFFS,1,5)+AB4794*AB4795</f>
        <v>#N/A</v>
      </c>
      <c r="AH4790" s="223" t="e">
        <f ca="1">INDEX(FTA_COEFFS,1,1)+O4790*INDEX(FTA_COEFFS,1,2)+N4791*INDEX(FTA_COEFFS,1,3)+(Q4790+R4790)*INDEX(FTA_COEFFS,1,4)+(Q4791+R4791)*INDEX(FTA_COEFFS,1,5)+M4791*INDEX(FTA_COEFFS,1,6)+AC4794*AC4795</f>
        <v>#N/A</v>
      </c>
      <c r="AI4790" s="223" t="e">
        <f ca="1">INDEX(FTPCT_COEFFS,1,1)+P4790*INDEX(FTPCT_COEFFS,1,2)+F4790*INDEX(FTPCT_COEFFS,1,3)+G4791*INDEX(FTPCT_COEFFS,1,4)+AD4794*AD4795</f>
        <v>#N/A</v>
      </c>
      <c r="AJ4790" s="338" t="e">
        <f t="shared" ref="AJ4790:AJ4791" ca="1" si="8275">AD4790*AE4790/100+AF4790*AG4790+AH4790*AI4790/100</f>
        <v>#N/A</v>
      </c>
      <c r="AK4790" s="55"/>
      <c r="AL4790" s="55"/>
      <c r="AM4790" s="55"/>
      <c r="AN4790" s="55"/>
      <c r="AO4790" s="55"/>
      <c r="AP4790" s="55"/>
      <c r="AQ4790" s="55"/>
      <c r="AR4790" s="55"/>
    </row>
    <row r="4791" spans="1:45" x14ac:dyDescent="0.3">
      <c r="B4791" s="54" t="s">
        <v>175</v>
      </c>
      <c r="C4791" s="54">
        <f>C4784</f>
        <v>0</v>
      </c>
      <c r="D4791" s="56" t="e">
        <f t="shared" ca="1" si="8267"/>
        <v>#N/A</v>
      </c>
      <c r="E4791" s="52" t="e">
        <f t="shared" ref="E4791:W4791" si="8276">E4784</f>
        <v>#N/A</v>
      </c>
      <c r="F4791" s="52" t="e">
        <f t="shared" si="8276"/>
        <v>#N/A</v>
      </c>
      <c r="G4791" s="52" t="e">
        <f t="shared" si="8276"/>
        <v>#N/A</v>
      </c>
      <c r="H4791" s="52" t="e">
        <f t="shared" si="8276"/>
        <v>#N/A</v>
      </c>
      <c r="I4791" s="52" t="e">
        <f t="shared" si="8276"/>
        <v>#N/A</v>
      </c>
      <c r="J4791" s="52" t="e">
        <f t="shared" si="8276"/>
        <v>#N/A</v>
      </c>
      <c r="K4791" s="52" t="e">
        <f t="shared" si="8276"/>
        <v>#N/A</v>
      </c>
      <c r="L4791" s="52" t="e">
        <f t="shared" si="8276"/>
        <v>#N/A</v>
      </c>
      <c r="M4791" s="52" t="e">
        <f t="shared" si="8276"/>
        <v>#N/A</v>
      </c>
      <c r="N4791" s="52" t="e">
        <f t="shared" si="8276"/>
        <v>#N/A</v>
      </c>
      <c r="O4791" s="52" t="e">
        <f t="shared" si="8276"/>
        <v>#N/A</v>
      </c>
      <c r="P4791" s="52" t="e">
        <f t="shared" si="8276"/>
        <v>#N/A</v>
      </c>
      <c r="Q4791" s="52" t="e">
        <f t="shared" si="8276"/>
        <v>#N/A</v>
      </c>
      <c r="R4791" s="52" t="e">
        <f t="shared" si="8276"/>
        <v>#N/A</v>
      </c>
      <c r="S4791" s="52" t="e">
        <f t="shared" si="8276"/>
        <v>#N/A</v>
      </c>
      <c r="T4791" s="52" t="e">
        <f t="shared" si="8276"/>
        <v>#N/A</v>
      </c>
      <c r="U4791" s="52" t="e">
        <f t="shared" si="8276"/>
        <v>#N/A</v>
      </c>
      <c r="V4791" s="52" t="e">
        <f t="shared" si="8276"/>
        <v>#N/A</v>
      </c>
      <c r="W4791" s="52" t="e">
        <f t="shared" si="8276"/>
        <v>#N/A</v>
      </c>
      <c r="X4791" s="55" t="e">
        <f t="shared" si="8269"/>
        <v>#N/A</v>
      </c>
      <c r="Y4791" s="55" t="e">
        <f t="shared" si="8270"/>
        <v>#N/A</v>
      </c>
      <c r="Z4791" s="55" t="e">
        <f t="shared" ref="Z4791" si="8277">Z4790</f>
        <v>#N/A</v>
      </c>
      <c r="AA4791" s="55" t="e">
        <f t="shared" si="8272"/>
        <v>#N/A</v>
      </c>
      <c r="AB4791" s="336" t="e">
        <f t="shared" si="8273"/>
        <v>#N/A</v>
      </c>
      <c r="AC4791" s="223" t="e">
        <f ca="1">INDEX(FGA_COEFFS,1,1)+Z4791*INDEX(FGA_COEFFS,1,2)+Y4791*INDEX(FGA_COEFFS,1,3)+R4791*INDEX(FGA_COEFFS,1,4)+Q4790*INDEX(FGA_COEFFS,1,5)+S4791*INDEX(FGA_COEFFS,1,6)+T4790*INDEX(FGA_COEFFS,1,7)+M4790*INDEX(FGA_COEFFS,1,8)+Y4794*Y4796</f>
        <v>#N/A</v>
      </c>
      <c r="AD4791" s="223" t="e">
        <f ca="1">INDEX(THREEPTA_COEFFS,1,1)+AC4791*INDEX(THREEPTA_COEFFS,1,2)+J4791*INDEX(THREEPTA_COEFFS,1,3)+AA4791*INDEX(THREEPTA_COEFFS,1,4)+K4791*INDEX(THREEPTA_COEFFS,1,5)+L4790*INDEX(THREEPTA_COEFFS,1,6)+Z4794*Z4796</f>
        <v>#N/A</v>
      </c>
      <c r="AE4791" s="223" t="e">
        <f ca="1">INDEX(THREEPTPCT_COEFFS,1,1)+K4791*INDEX(THREEPTPCT_COEFFS,1,2)+L4790*INDEX(THREEPTPCT_COEFFS,1,3)+AA4794*AA4796</f>
        <v>#N/A</v>
      </c>
      <c r="AF4791" s="55" t="e">
        <f t="shared" ca="1" si="8274"/>
        <v>#N/A</v>
      </c>
      <c r="AG4791" s="223" t="e">
        <f ca="1">INDEX(TWOPTPCT_COEFFS,1,1)+AB4791*INDEX(TWOPTPCT_COEFFS,1,2)+I4790*INDEX(TWOPTPCT_COEFFS,1,3)+G4790*INDEX(TWOPTPCT_COEFFS,1,4)+L4790*INDEX(TWOPTPCT_COEFFS,1,5)+AB4794*AB4796</f>
        <v>#N/A</v>
      </c>
      <c r="AH4791" s="223" t="e">
        <f ca="1">INDEX(FTA_COEFFS,1,1)+O4791*INDEX(FTA_COEFFS,1,2)+N4790*INDEX(FTA_COEFFS,1,3)+(Q4791+R4791)*INDEX(FTA_COEFFS,1,4)+(Q4790+R4790)*INDEX(FTA_COEFFS,1,5)+M4790*INDEX(FTA_COEFFS,1,6)+AC4794*AC4796</f>
        <v>#N/A</v>
      </c>
      <c r="AI4791" s="223" t="e">
        <f ca="1">INDEX(FTPCT_COEFFS,1,1)+P4791*INDEX(FTPCT_COEFFS,1,2)+F4791*INDEX(FTPCT_COEFFS,1,3)+G4790*INDEX(FTPCT_COEFFS,1,4)+AD4794*AD4796</f>
        <v>#N/A</v>
      </c>
      <c r="AJ4791" s="338" t="e">
        <f t="shared" ca="1" si="8275"/>
        <v>#N/A</v>
      </c>
      <c r="AK4791" s="55"/>
      <c r="AL4791" s="55"/>
      <c r="AM4791" s="55"/>
      <c r="AN4791" s="55"/>
      <c r="AO4791" s="55"/>
      <c r="AP4791" s="55"/>
      <c r="AQ4791" s="55"/>
      <c r="AR4791" s="55"/>
    </row>
    <row r="4792" spans="1:45" x14ac:dyDescent="0.3">
      <c r="A4792" s="54" t="e">
        <f ca="1">IF(D4790&gt;(D4791+(AVERAGE(V4790,W4790)-AVERAGE(V4791,W4791))/2)+2.5,C4790,IF(D4791&gt;(D4790+(AVERAGE(V4791,W4791)-AVERAGE(V4790,W4790))/2)+2.5,C4791,"Close"))</f>
        <v>#N/A</v>
      </c>
      <c r="B4792" s="64" t="e">
        <f ca="1">IF(D4791&gt;D4790,C4791,C4790)</f>
        <v>#N/A</v>
      </c>
      <c r="D4792" s="56"/>
      <c r="X4792" s="55"/>
      <c r="Y4792" s="55"/>
      <c r="Z4792" s="55"/>
      <c r="AA4792" s="55"/>
      <c r="AB4792" s="55"/>
      <c r="AC4792" s="337"/>
      <c r="AD4792" s="337"/>
      <c r="AE4792" s="337"/>
      <c r="AF4792" s="337"/>
      <c r="AG4792" s="337"/>
      <c r="AH4792" s="337"/>
      <c r="AI4792" s="337"/>
      <c r="AJ4792" s="337"/>
      <c r="AK4792" s="337"/>
      <c r="AL4792" s="337"/>
      <c r="AM4792" s="55"/>
      <c r="AN4792" s="55"/>
      <c r="AO4792" s="55"/>
      <c r="AP4792" s="55"/>
      <c r="AQ4792" s="55"/>
      <c r="AR4792" s="55"/>
      <c r="AS4792" s="55"/>
    </row>
    <row r="4793" spans="1:45" x14ac:dyDescent="0.3">
      <c r="X4793" s="54" t="s">
        <v>1305</v>
      </c>
      <c r="Y4793" s="54" t="s">
        <v>128</v>
      </c>
      <c r="Z4793" s="54" t="s">
        <v>157</v>
      </c>
      <c r="AA4793" s="54" t="s">
        <v>151</v>
      </c>
      <c r="AB4793" s="54" t="s">
        <v>1327</v>
      </c>
      <c r="AC4793" s="54" t="s">
        <v>129</v>
      </c>
      <c r="AD4793" s="54" t="s">
        <v>116</v>
      </c>
      <c r="AE4793" s="54"/>
      <c r="AF4793" s="54"/>
      <c r="AG4793" s="54"/>
      <c r="AH4793" s="54"/>
      <c r="AI4793" s="54"/>
      <c r="AJ4793" s="54"/>
      <c r="AK4793" s="54"/>
      <c r="AL4793" s="54"/>
      <c r="AM4793" s="54"/>
      <c r="AN4793" s="54"/>
      <c r="AO4793" s="54"/>
      <c r="AP4793" s="54"/>
      <c r="AQ4793" s="54"/>
      <c r="AR4793" s="54"/>
      <c r="AS4793" s="54"/>
    </row>
    <row r="4794" spans="1:45" x14ac:dyDescent="0.3">
      <c r="X4794" s="54"/>
      <c r="Y4794" s="54">
        <f t="shared" ref="Y4794:AD4794" si="8278">Y4787</f>
        <v>6.4436999999999998</v>
      </c>
      <c r="Z4794" s="54">
        <f t="shared" si="8278"/>
        <v>4.9371</v>
      </c>
      <c r="AA4794" s="54">
        <f t="shared" si="8278"/>
        <v>11.350300000000001</v>
      </c>
      <c r="AB4794" s="54">
        <f t="shared" si="8278"/>
        <v>7.1900000000000006E-2</v>
      </c>
      <c r="AC4794" s="54">
        <f t="shared" si="8278"/>
        <v>6.2766000000000002</v>
      </c>
      <c r="AD4794" s="54">
        <f t="shared" si="8278"/>
        <v>11.042999999999999</v>
      </c>
      <c r="AE4794" s="54"/>
      <c r="AF4794" s="336"/>
      <c r="AG4794" s="336"/>
      <c r="AH4794" s="336"/>
      <c r="AI4794" s="54"/>
      <c r="AJ4794" s="54"/>
      <c r="AK4794" s="54"/>
      <c r="AL4794" s="54"/>
      <c r="AM4794" s="54"/>
      <c r="AN4794" s="54"/>
      <c r="AO4794" s="54"/>
      <c r="AP4794" s="54"/>
      <c r="AQ4794" s="54"/>
      <c r="AR4794" s="54"/>
      <c r="AS4794" s="54"/>
    </row>
    <row r="4795" spans="1:45" x14ac:dyDescent="0.3">
      <c r="D4795" s="56"/>
      <c r="X4795" s="336"/>
      <c r="Y4795" s="336">
        <f t="shared" ca="1" si="8170"/>
        <v>-1.4068283290798727</v>
      </c>
      <c r="Z4795" s="336">
        <f t="shared" ca="1" si="8170"/>
        <v>-1.5798083884229427E-2</v>
      </c>
      <c r="AA4795" s="336">
        <f t="shared" ca="1" si="8170"/>
        <v>-1.0440685555334546</v>
      </c>
      <c r="AB4795" s="336">
        <f t="shared" ca="1" si="8170"/>
        <v>0.19752036712400273</v>
      </c>
      <c r="AC4795" s="336">
        <f t="shared" ca="1" si="8170"/>
        <v>-1.4457202317765312</v>
      </c>
      <c r="AD4795" s="336">
        <f t="shared" ca="1" si="8170"/>
        <v>0.49666254139315269</v>
      </c>
      <c r="AE4795" s="336"/>
      <c r="AF4795" s="336"/>
      <c r="AG4795" s="336"/>
      <c r="AH4795" s="336"/>
      <c r="AI4795" s="54"/>
      <c r="AJ4795" s="54"/>
      <c r="AK4795" s="54"/>
      <c r="AL4795" s="336"/>
      <c r="AM4795" s="336"/>
      <c r="AN4795" s="336"/>
      <c r="AO4795" s="336"/>
      <c r="AP4795" s="54"/>
      <c r="AQ4795" s="336"/>
      <c r="AR4795" s="336"/>
      <c r="AS4795" s="336"/>
    </row>
    <row r="4796" spans="1:45" x14ac:dyDescent="0.3">
      <c r="C4796" s="54"/>
      <c r="D4796" s="56"/>
      <c r="Y4796" s="336">
        <f t="shared" ca="1" si="8170"/>
        <v>-0.17453065448056049</v>
      </c>
      <c r="Z4796" s="336">
        <f t="shared" ca="1" si="8170"/>
        <v>-0.28815662695179978</v>
      </c>
      <c r="AA4796" s="336">
        <f t="shared" ca="1" si="8170"/>
        <v>0.48412415206400083</v>
      </c>
      <c r="AB4796" s="336">
        <f t="shared" ca="1" si="8170"/>
        <v>-0.16215877431130288</v>
      </c>
      <c r="AC4796" s="336">
        <f t="shared" ca="1" si="8170"/>
        <v>-7.6376579395281956E-3</v>
      </c>
      <c r="AD4796" s="336">
        <f t="shared" ca="1" si="8170"/>
        <v>-0.24298262652537403</v>
      </c>
      <c r="AE4796" s="55"/>
      <c r="AF4796" s="55"/>
      <c r="AG4796" s="55"/>
      <c r="AH4796" s="55"/>
      <c r="AI4796" s="55"/>
      <c r="AJ4796" s="55"/>
      <c r="AK4796" s="55"/>
      <c r="AL4796" s="55"/>
      <c r="AM4796" s="55"/>
      <c r="AN4796" s="55"/>
      <c r="AO4796" s="55"/>
      <c r="AP4796" s="55"/>
      <c r="AQ4796" s="55"/>
      <c r="AR4796" s="55"/>
      <c r="AS4796" s="55"/>
    </row>
    <row r="4797" spans="1:45" x14ac:dyDescent="0.3">
      <c r="B4797" s="54" t="s">
        <v>172</v>
      </c>
      <c r="C4797" s="53">
        <f>C4790</f>
        <v>0</v>
      </c>
      <c r="D4797" s="56" t="e">
        <f t="shared" ref="D4797:D4798" ca="1" si="8279">AJ4797</f>
        <v>#N/A</v>
      </c>
      <c r="E4797" s="52" t="e">
        <f t="shared" ref="E4797:W4797" si="8280">E4790</f>
        <v>#N/A</v>
      </c>
      <c r="F4797" s="52" t="e">
        <f t="shared" si="8280"/>
        <v>#N/A</v>
      </c>
      <c r="G4797" s="52" t="e">
        <f t="shared" si="8280"/>
        <v>#N/A</v>
      </c>
      <c r="H4797" s="52" t="e">
        <f t="shared" si="8280"/>
        <v>#N/A</v>
      </c>
      <c r="I4797" s="52" t="e">
        <f t="shared" si="8280"/>
        <v>#N/A</v>
      </c>
      <c r="J4797" s="52" t="e">
        <f t="shared" si="8280"/>
        <v>#N/A</v>
      </c>
      <c r="K4797" s="52" t="e">
        <f t="shared" si="8280"/>
        <v>#N/A</v>
      </c>
      <c r="L4797" s="52" t="e">
        <f t="shared" si="8280"/>
        <v>#N/A</v>
      </c>
      <c r="M4797" s="52" t="e">
        <f t="shared" si="8280"/>
        <v>#N/A</v>
      </c>
      <c r="N4797" s="52" t="e">
        <f t="shared" si="8280"/>
        <v>#N/A</v>
      </c>
      <c r="O4797" s="52" t="e">
        <f t="shared" si="8280"/>
        <v>#N/A</v>
      </c>
      <c r="P4797" s="52" t="e">
        <f t="shared" si="8280"/>
        <v>#N/A</v>
      </c>
      <c r="Q4797" s="52" t="e">
        <f t="shared" si="8280"/>
        <v>#N/A</v>
      </c>
      <c r="R4797" s="52" t="e">
        <f t="shared" si="8280"/>
        <v>#N/A</v>
      </c>
      <c r="S4797" s="52" t="e">
        <f t="shared" si="8280"/>
        <v>#N/A</v>
      </c>
      <c r="T4797" s="52" t="e">
        <f t="shared" si="8280"/>
        <v>#N/A</v>
      </c>
      <c r="U4797" s="52" t="e">
        <f t="shared" si="8280"/>
        <v>#N/A</v>
      </c>
      <c r="V4797" s="52" t="e">
        <f t="shared" si="8280"/>
        <v>#N/A</v>
      </c>
      <c r="W4797" s="52" t="e">
        <f t="shared" si="8280"/>
        <v>#N/A</v>
      </c>
      <c r="X4797" s="55" t="e">
        <f t="shared" ref="X4797:X4798" si="8281">(H4797-(O4797*P4797)/100-3*(J4797*K4797)/100)/2</f>
        <v>#N/A</v>
      </c>
      <c r="Y4797" s="55" t="e">
        <f t="shared" ref="Y4797:Y4798" si="8282">SUM(X4797,(J4797*K4797/100))/(F4797/100)</f>
        <v>#N/A</v>
      </c>
      <c r="Z4797" s="55" t="e">
        <f t="shared" ref="Z4797" si="8283">U4797*0.5+U4798*0.5</f>
        <v>#N/A</v>
      </c>
      <c r="AA4797" s="55" t="e">
        <f t="shared" ref="AA4797:AA4798" si="8284">J4797/Y4797</f>
        <v>#N/A</v>
      </c>
      <c r="AB4797" s="336" t="e">
        <f t="shared" ref="AB4797:AB4798" si="8285">X4797/(Y4797-J4797)</f>
        <v>#N/A</v>
      </c>
      <c r="AC4797" s="223" t="e">
        <f ca="1">INDEX(FGA_COEFFS,1,1)+Z4797*INDEX(FGA_COEFFS,1,2)+Y4797*INDEX(FGA_COEFFS,1,3)+R4797*INDEX(FGA_COEFFS,1,4)+Q4798*INDEX(FGA_COEFFS,1,5)+S4797*INDEX(FGA_COEFFS,1,6)+T4798*INDEX(FGA_COEFFS,1,7)+M4798*INDEX(FGA_COEFFS,1,8)+Y4801*Y4802</f>
        <v>#N/A</v>
      </c>
      <c r="AD4797" s="223" t="e">
        <f ca="1">INDEX(THREEPTA_COEFFS,1,1)+AC4797*INDEX(THREEPTA_COEFFS,1,2)+J4797*INDEX(THREEPTA_COEFFS,1,3)+AA4797*INDEX(THREEPTA_COEFFS,1,4)+K4797*INDEX(THREEPTA_COEFFS,1,5)+L4798*INDEX(THREEPTA_COEFFS,1,6)+Z4801*Z4802</f>
        <v>#N/A</v>
      </c>
      <c r="AE4797" s="223" t="e">
        <f ca="1">INDEX(THREEPTPCT_COEFFS,1,1)+K4797*INDEX(THREEPTPCT_COEFFS,1,2)+L4798*INDEX(THREEPTPCT_COEFFS,1,3)+AA4801*AA4802</f>
        <v>#N/A</v>
      </c>
      <c r="AF4797" s="55" t="e">
        <f t="shared" ref="AF4797:AF4798" ca="1" si="8286">AC4797-AD4797</f>
        <v>#N/A</v>
      </c>
      <c r="AG4797" s="223" t="e">
        <f ca="1">INDEX(TWOPTPCT_COEFFS,1,1)+AB4797*INDEX(TWOPTPCT_COEFFS,1,2)+I4798*INDEX(TWOPTPCT_COEFFS,1,3)+G4798*INDEX(TWOPTPCT_COEFFS,1,4)+L4798*INDEX(TWOPTPCT_COEFFS,1,5)+AB4801*AB4802</f>
        <v>#N/A</v>
      </c>
      <c r="AH4797" s="223" t="e">
        <f ca="1">INDEX(FTA_COEFFS,1,1)+O4797*INDEX(FTA_COEFFS,1,2)+N4798*INDEX(FTA_COEFFS,1,3)+(Q4797+R4797)*INDEX(FTA_COEFFS,1,4)+(Q4798+R4798)*INDEX(FTA_COEFFS,1,5)+M4798*INDEX(FTA_COEFFS,1,6)+AC4801*AC4802</f>
        <v>#N/A</v>
      </c>
      <c r="AI4797" s="223" t="e">
        <f ca="1">INDEX(FTPCT_COEFFS,1,1)+P4797*INDEX(FTPCT_COEFFS,1,2)+F4797*INDEX(FTPCT_COEFFS,1,3)+G4798*INDEX(FTPCT_COEFFS,1,4)+AD4801*AD4802</f>
        <v>#N/A</v>
      </c>
      <c r="AJ4797" s="338" t="e">
        <f t="shared" ref="AJ4797:AJ4798" ca="1" si="8287">AD4797*AE4797/100+AF4797*AG4797+AH4797*AI4797/100</f>
        <v>#N/A</v>
      </c>
      <c r="AK4797" s="55"/>
      <c r="AL4797" s="55"/>
      <c r="AM4797" s="55"/>
      <c r="AN4797" s="55"/>
      <c r="AO4797" s="55"/>
      <c r="AP4797" s="55"/>
      <c r="AQ4797" s="55"/>
      <c r="AR4797" s="55"/>
    </row>
    <row r="4798" spans="1:45" x14ac:dyDescent="0.3">
      <c r="B4798" s="54" t="s">
        <v>175</v>
      </c>
      <c r="C4798" s="54">
        <f>C4791</f>
        <v>0</v>
      </c>
      <c r="D4798" s="56" t="e">
        <f t="shared" ca="1" si="8279"/>
        <v>#N/A</v>
      </c>
      <c r="E4798" s="52" t="e">
        <f t="shared" ref="E4798:W4798" si="8288">E4791</f>
        <v>#N/A</v>
      </c>
      <c r="F4798" s="52" t="e">
        <f t="shared" si="8288"/>
        <v>#N/A</v>
      </c>
      <c r="G4798" s="52" t="e">
        <f t="shared" si="8288"/>
        <v>#N/A</v>
      </c>
      <c r="H4798" s="52" t="e">
        <f t="shared" si="8288"/>
        <v>#N/A</v>
      </c>
      <c r="I4798" s="52" t="e">
        <f t="shared" si="8288"/>
        <v>#N/A</v>
      </c>
      <c r="J4798" s="52" t="e">
        <f t="shared" si="8288"/>
        <v>#N/A</v>
      </c>
      <c r="K4798" s="52" t="e">
        <f t="shared" si="8288"/>
        <v>#N/A</v>
      </c>
      <c r="L4798" s="52" t="e">
        <f t="shared" si="8288"/>
        <v>#N/A</v>
      </c>
      <c r="M4798" s="52" t="e">
        <f t="shared" si="8288"/>
        <v>#N/A</v>
      </c>
      <c r="N4798" s="52" t="e">
        <f t="shared" si="8288"/>
        <v>#N/A</v>
      </c>
      <c r="O4798" s="52" t="e">
        <f t="shared" si="8288"/>
        <v>#N/A</v>
      </c>
      <c r="P4798" s="52" t="e">
        <f t="shared" si="8288"/>
        <v>#N/A</v>
      </c>
      <c r="Q4798" s="52" t="e">
        <f t="shared" si="8288"/>
        <v>#N/A</v>
      </c>
      <c r="R4798" s="52" t="e">
        <f t="shared" si="8288"/>
        <v>#N/A</v>
      </c>
      <c r="S4798" s="52" t="e">
        <f t="shared" si="8288"/>
        <v>#N/A</v>
      </c>
      <c r="T4798" s="52" t="e">
        <f t="shared" si="8288"/>
        <v>#N/A</v>
      </c>
      <c r="U4798" s="52" t="e">
        <f t="shared" si="8288"/>
        <v>#N/A</v>
      </c>
      <c r="V4798" s="52" t="e">
        <f t="shared" si="8288"/>
        <v>#N/A</v>
      </c>
      <c r="W4798" s="52" t="e">
        <f t="shared" si="8288"/>
        <v>#N/A</v>
      </c>
      <c r="X4798" s="55" t="e">
        <f t="shared" si="8281"/>
        <v>#N/A</v>
      </c>
      <c r="Y4798" s="55" t="e">
        <f t="shared" si="8282"/>
        <v>#N/A</v>
      </c>
      <c r="Z4798" s="55" t="e">
        <f t="shared" ref="Z4798" si="8289">Z4797</f>
        <v>#N/A</v>
      </c>
      <c r="AA4798" s="55" t="e">
        <f t="shared" si="8284"/>
        <v>#N/A</v>
      </c>
      <c r="AB4798" s="336" t="e">
        <f t="shared" si="8285"/>
        <v>#N/A</v>
      </c>
      <c r="AC4798" s="223" t="e">
        <f ca="1">INDEX(FGA_COEFFS,1,1)+Z4798*INDEX(FGA_COEFFS,1,2)+Y4798*INDEX(FGA_COEFFS,1,3)+R4798*INDEX(FGA_COEFFS,1,4)+Q4797*INDEX(FGA_COEFFS,1,5)+S4798*INDEX(FGA_COEFFS,1,6)+T4797*INDEX(FGA_COEFFS,1,7)+M4797*INDEX(FGA_COEFFS,1,8)+Y4801*Y4803</f>
        <v>#N/A</v>
      </c>
      <c r="AD4798" s="223" t="e">
        <f ca="1">INDEX(THREEPTA_COEFFS,1,1)+AC4798*INDEX(THREEPTA_COEFFS,1,2)+J4798*INDEX(THREEPTA_COEFFS,1,3)+AA4798*INDEX(THREEPTA_COEFFS,1,4)+K4798*INDEX(THREEPTA_COEFFS,1,5)+L4797*INDEX(THREEPTA_COEFFS,1,6)+Z4801*Z4803</f>
        <v>#N/A</v>
      </c>
      <c r="AE4798" s="223" t="e">
        <f ca="1">INDEX(THREEPTPCT_COEFFS,1,1)+K4798*INDEX(THREEPTPCT_COEFFS,1,2)+L4797*INDEX(THREEPTPCT_COEFFS,1,3)+AA4801*AA4803</f>
        <v>#N/A</v>
      </c>
      <c r="AF4798" s="55" t="e">
        <f t="shared" ca="1" si="8286"/>
        <v>#N/A</v>
      </c>
      <c r="AG4798" s="223" t="e">
        <f ca="1">INDEX(TWOPTPCT_COEFFS,1,1)+AB4798*INDEX(TWOPTPCT_COEFFS,1,2)+I4797*INDEX(TWOPTPCT_COEFFS,1,3)+G4797*INDEX(TWOPTPCT_COEFFS,1,4)+L4797*INDEX(TWOPTPCT_COEFFS,1,5)+AB4801*AB4803</f>
        <v>#N/A</v>
      </c>
      <c r="AH4798" s="223" t="e">
        <f ca="1">INDEX(FTA_COEFFS,1,1)+O4798*INDEX(FTA_COEFFS,1,2)+N4797*INDEX(FTA_COEFFS,1,3)+(Q4798+R4798)*INDEX(FTA_COEFFS,1,4)+(Q4797+R4797)*INDEX(FTA_COEFFS,1,5)+M4797*INDEX(FTA_COEFFS,1,6)+AC4801*AC4803</f>
        <v>#N/A</v>
      </c>
      <c r="AI4798" s="223" t="e">
        <f ca="1">INDEX(FTPCT_COEFFS,1,1)+P4798*INDEX(FTPCT_COEFFS,1,2)+F4798*INDEX(FTPCT_COEFFS,1,3)+G4797*INDEX(FTPCT_COEFFS,1,4)+AD4801*AD4803</f>
        <v>#N/A</v>
      </c>
      <c r="AJ4798" s="338" t="e">
        <f t="shared" ca="1" si="8287"/>
        <v>#N/A</v>
      </c>
      <c r="AK4798" s="55"/>
      <c r="AL4798" s="55"/>
      <c r="AM4798" s="55"/>
      <c r="AN4798" s="55"/>
      <c r="AO4798" s="55"/>
      <c r="AP4798" s="55"/>
      <c r="AQ4798" s="55"/>
      <c r="AR4798" s="55"/>
    </row>
    <row r="4799" spans="1:45" x14ac:dyDescent="0.3">
      <c r="A4799" s="54" t="e">
        <f ca="1">IF(D4797&gt;(D4798+(AVERAGE(V4797,W4797)-AVERAGE(V4798,W4798))/2)+2.5,C4797,IF(D4798&gt;(D4797+(AVERAGE(V4798,W4798)-AVERAGE(V4797,W4797))/2)+2.5,C4798,"Close"))</f>
        <v>#N/A</v>
      </c>
      <c r="B4799" s="64" t="e">
        <f ca="1">IF(D4798&gt;D4797,C4798,C4797)</f>
        <v>#N/A</v>
      </c>
      <c r="D4799" s="56"/>
      <c r="X4799" s="55"/>
      <c r="Y4799" s="55"/>
      <c r="Z4799" s="55"/>
      <c r="AA4799" s="55"/>
      <c r="AB4799" s="55"/>
      <c r="AC4799" s="337"/>
      <c r="AD4799" s="337"/>
      <c r="AE4799" s="337"/>
      <c r="AF4799" s="337"/>
      <c r="AG4799" s="337"/>
      <c r="AH4799" s="337"/>
      <c r="AI4799" s="337"/>
      <c r="AJ4799" s="337"/>
      <c r="AK4799" s="337"/>
      <c r="AL4799" s="337"/>
      <c r="AM4799" s="55"/>
      <c r="AN4799" s="55"/>
      <c r="AO4799" s="55"/>
      <c r="AP4799" s="55"/>
      <c r="AQ4799" s="55"/>
      <c r="AR4799" s="55"/>
      <c r="AS4799" s="55"/>
    </row>
    <row r="4800" spans="1:45" x14ac:dyDescent="0.3">
      <c r="X4800" s="54" t="s">
        <v>1305</v>
      </c>
      <c r="Y4800" s="54" t="s">
        <v>128</v>
      </c>
      <c r="Z4800" s="54" t="s">
        <v>157</v>
      </c>
      <c r="AA4800" s="54" t="s">
        <v>151</v>
      </c>
      <c r="AB4800" s="54" t="s">
        <v>1327</v>
      </c>
      <c r="AC4800" s="54" t="s">
        <v>129</v>
      </c>
      <c r="AD4800" s="54" t="s">
        <v>116</v>
      </c>
      <c r="AE4800" s="54"/>
      <c r="AF4800" s="54"/>
      <c r="AG4800" s="54"/>
      <c r="AH4800" s="54"/>
      <c r="AI4800" s="54"/>
      <c r="AJ4800" s="54"/>
      <c r="AK4800" s="54"/>
      <c r="AL4800" s="54"/>
      <c r="AM4800" s="54"/>
      <c r="AN4800" s="54"/>
      <c r="AO4800" s="54"/>
      <c r="AP4800" s="54"/>
      <c r="AQ4800" s="54"/>
      <c r="AR4800" s="54"/>
      <c r="AS4800" s="54"/>
    </row>
    <row r="4801" spans="1:45" x14ac:dyDescent="0.3">
      <c r="X4801" s="54"/>
      <c r="Y4801" s="54">
        <f t="shared" ref="Y4801:AD4801" si="8290">Y4794</f>
        <v>6.4436999999999998</v>
      </c>
      <c r="Z4801" s="54">
        <f t="shared" si="8290"/>
        <v>4.9371</v>
      </c>
      <c r="AA4801" s="54">
        <f t="shared" si="8290"/>
        <v>11.350300000000001</v>
      </c>
      <c r="AB4801" s="54">
        <f t="shared" si="8290"/>
        <v>7.1900000000000006E-2</v>
      </c>
      <c r="AC4801" s="54">
        <f t="shared" si="8290"/>
        <v>6.2766000000000002</v>
      </c>
      <c r="AD4801" s="54">
        <f t="shared" si="8290"/>
        <v>11.042999999999999</v>
      </c>
      <c r="AE4801" s="54"/>
      <c r="AF4801" s="336"/>
      <c r="AG4801" s="336"/>
      <c r="AH4801" s="336"/>
      <c r="AI4801" s="54"/>
      <c r="AJ4801" s="54"/>
      <c r="AK4801" s="54"/>
      <c r="AL4801" s="54"/>
      <c r="AM4801" s="54"/>
      <c r="AN4801" s="54"/>
      <c r="AO4801" s="54"/>
      <c r="AP4801" s="54"/>
      <c r="AQ4801" s="54"/>
      <c r="AR4801" s="54"/>
      <c r="AS4801" s="54"/>
    </row>
    <row r="4802" spans="1:45" x14ac:dyDescent="0.3">
      <c r="D4802" s="56"/>
      <c r="X4802" s="336"/>
      <c r="Y4802" s="336">
        <f t="shared" ref="Y4802:AD4865" ca="1" si="8291">1.5*RAND()^2*IF(RAND()&gt;0.5,1,-1)</f>
        <v>0.55965190904112427</v>
      </c>
      <c r="Z4802" s="336">
        <f t="shared" ca="1" si="8291"/>
        <v>-4.0876193992657559E-4</v>
      </c>
      <c r="AA4802" s="336">
        <f t="shared" ca="1" si="8291"/>
        <v>3.3553008320238609E-2</v>
      </c>
      <c r="AB4802" s="336">
        <f t="shared" ca="1" si="8291"/>
        <v>5.6862527139345198E-2</v>
      </c>
      <c r="AC4802" s="336">
        <f t="shared" ca="1" si="8291"/>
        <v>-1.3744126699127428E-2</v>
      </c>
      <c r="AD4802" s="336">
        <f t="shared" ca="1" si="8291"/>
        <v>0.3514676941475679</v>
      </c>
      <c r="AE4802" s="336"/>
      <c r="AF4802" s="336"/>
      <c r="AG4802" s="336"/>
      <c r="AH4802" s="336"/>
      <c r="AI4802" s="54"/>
      <c r="AJ4802" s="54"/>
      <c r="AK4802" s="54"/>
      <c r="AL4802" s="336"/>
      <c r="AM4802" s="336"/>
      <c r="AN4802" s="336"/>
      <c r="AO4802" s="336"/>
      <c r="AP4802" s="54"/>
      <c r="AQ4802" s="336"/>
      <c r="AR4802" s="336"/>
      <c r="AS4802" s="336"/>
    </row>
    <row r="4803" spans="1:45" x14ac:dyDescent="0.3">
      <c r="C4803" s="54"/>
      <c r="D4803" s="56"/>
      <c r="Y4803" s="336">
        <f t="shared" ca="1" si="8291"/>
        <v>-0.33466000762943682</v>
      </c>
      <c r="Z4803" s="336">
        <f t="shared" ca="1" si="8291"/>
        <v>-1.2197405273281736</v>
      </c>
      <c r="AA4803" s="336">
        <f t="shared" ca="1" si="8291"/>
        <v>-1.2133286888052306</v>
      </c>
      <c r="AB4803" s="336">
        <f t="shared" ca="1" si="8291"/>
        <v>-0.34856136762917517</v>
      </c>
      <c r="AC4803" s="336">
        <f t="shared" ca="1" si="8291"/>
        <v>-0.36377865562406864</v>
      </c>
      <c r="AD4803" s="336">
        <f t="shared" ca="1" si="8291"/>
        <v>9.0240315111953795E-2</v>
      </c>
      <c r="AE4803" s="55"/>
      <c r="AF4803" s="55"/>
      <c r="AG4803" s="55"/>
      <c r="AH4803" s="55"/>
      <c r="AI4803" s="55"/>
      <c r="AJ4803" s="55"/>
      <c r="AK4803" s="55"/>
      <c r="AL4803" s="55"/>
      <c r="AM4803" s="55"/>
      <c r="AN4803" s="55"/>
      <c r="AO4803" s="55"/>
      <c r="AP4803" s="55"/>
      <c r="AQ4803" s="55"/>
      <c r="AR4803" s="55"/>
      <c r="AS4803" s="55"/>
    </row>
    <row r="4804" spans="1:45" x14ac:dyDescent="0.3">
      <c r="B4804" s="54" t="s">
        <v>172</v>
      </c>
      <c r="C4804" s="53">
        <f>C4797</f>
        <v>0</v>
      </c>
      <c r="D4804" s="56" t="e">
        <f t="shared" ref="D4804:D4805" ca="1" si="8292">AJ4804</f>
        <v>#N/A</v>
      </c>
      <c r="E4804" s="52" t="e">
        <f t="shared" ref="E4804:W4804" si="8293">E4797</f>
        <v>#N/A</v>
      </c>
      <c r="F4804" s="52" t="e">
        <f t="shared" si="8293"/>
        <v>#N/A</v>
      </c>
      <c r="G4804" s="52" t="e">
        <f t="shared" si="8293"/>
        <v>#N/A</v>
      </c>
      <c r="H4804" s="52" t="e">
        <f t="shared" si="8293"/>
        <v>#N/A</v>
      </c>
      <c r="I4804" s="52" t="e">
        <f t="shared" si="8293"/>
        <v>#N/A</v>
      </c>
      <c r="J4804" s="52" t="e">
        <f t="shared" si="8293"/>
        <v>#N/A</v>
      </c>
      <c r="K4804" s="52" t="e">
        <f t="shared" si="8293"/>
        <v>#N/A</v>
      </c>
      <c r="L4804" s="52" t="e">
        <f t="shared" si="8293"/>
        <v>#N/A</v>
      </c>
      <c r="M4804" s="52" t="e">
        <f t="shared" si="8293"/>
        <v>#N/A</v>
      </c>
      <c r="N4804" s="52" t="e">
        <f t="shared" si="8293"/>
        <v>#N/A</v>
      </c>
      <c r="O4804" s="52" t="e">
        <f t="shared" si="8293"/>
        <v>#N/A</v>
      </c>
      <c r="P4804" s="52" t="e">
        <f t="shared" si="8293"/>
        <v>#N/A</v>
      </c>
      <c r="Q4804" s="52" t="e">
        <f t="shared" si="8293"/>
        <v>#N/A</v>
      </c>
      <c r="R4804" s="52" t="e">
        <f t="shared" si="8293"/>
        <v>#N/A</v>
      </c>
      <c r="S4804" s="52" t="e">
        <f t="shared" si="8293"/>
        <v>#N/A</v>
      </c>
      <c r="T4804" s="52" t="e">
        <f t="shared" si="8293"/>
        <v>#N/A</v>
      </c>
      <c r="U4804" s="52" t="e">
        <f t="shared" si="8293"/>
        <v>#N/A</v>
      </c>
      <c r="V4804" s="52" t="e">
        <f t="shared" si="8293"/>
        <v>#N/A</v>
      </c>
      <c r="W4804" s="52" t="e">
        <f t="shared" si="8293"/>
        <v>#N/A</v>
      </c>
      <c r="X4804" s="55" t="e">
        <f t="shared" ref="X4804:X4805" si="8294">(H4804-(O4804*P4804)/100-3*(J4804*K4804)/100)/2</f>
        <v>#N/A</v>
      </c>
      <c r="Y4804" s="55" t="e">
        <f t="shared" ref="Y4804:Y4805" si="8295">SUM(X4804,(J4804*K4804/100))/(F4804/100)</f>
        <v>#N/A</v>
      </c>
      <c r="Z4804" s="55" t="e">
        <f t="shared" ref="Z4804" si="8296">U4804*0.5+U4805*0.5</f>
        <v>#N/A</v>
      </c>
      <c r="AA4804" s="55" t="e">
        <f t="shared" ref="AA4804:AA4805" si="8297">J4804/Y4804</f>
        <v>#N/A</v>
      </c>
      <c r="AB4804" s="336" t="e">
        <f t="shared" ref="AB4804:AB4805" si="8298">X4804/(Y4804-J4804)</f>
        <v>#N/A</v>
      </c>
      <c r="AC4804" s="223" t="e">
        <f ca="1">INDEX(FGA_COEFFS,1,1)+Z4804*INDEX(FGA_COEFFS,1,2)+Y4804*INDEX(FGA_COEFFS,1,3)+R4804*INDEX(FGA_COEFFS,1,4)+Q4805*INDEX(FGA_COEFFS,1,5)+S4804*INDEX(FGA_COEFFS,1,6)+T4805*INDEX(FGA_COEFFS,1,7)+M4805*INDEX(FGA_COEFFS,1,8)+Y4808*Y4809</f>
        <v>#N/A</v>
      </c>
      <c r="AD4804" s="223" t="e">
        <f ca="1">INDEX(THREEPTA_COEFFS,1,1)+AC4804*INDEX(THREEPTA_COEFFS,1,2)+J4804*INDEX(THREEPTA_COEFFS,1,3)+AA4804*INDEX(THREEPTA_COEFFS,1,4)+K4804*INDEX(THREEPTA_COEFFS,1,5)+L4805*INDEX(THREEPTA_COEFFS,1,6)+Z4808*Z4809</f>
        <v>#N/A</v>
      </c>
      <c r="AE4804" s="223" t="e">
        <f ca="1">INDEX(THREEPTPCT_COEFFS,1,1)+K4804*INDEX(THREEPTPCT_COEFFS,1,2)+L4805*INDEX(THREEPTPCT_COEFFS,1,3)+AA4808*AA4809</f>
        <v>#N/A</v>
      </c>
      <c r="AF4804" s="55" t="e">
        <f t="shared" ref="AF4804:AF4805" ca="1" si="8299">AC4804-AD4804</f>
        <v>#N/A</v>
      </c>
      <c r="AG4804" s="223" t="e">
        <f ca="1">INDEX(TWOPTPCT_COEFFS,1,1)+AB4804*INDEX(TWOPTPCT_COEFFS,1,2)+I4805*INDEX(TWOPTPCT_COEFFS,1,3)+G4805*INDEX(TWOPTPCT_COEFFS,1,4)+L4805*INDEX(TWOPTPCT_COEFFS,1,5)+AB4808*AB4809</f>
        <v>#N/A</v>
      </c>
      <c r="AH4804" s="223" t="e">
        <f ca="1">INDEX(FTA_COEFFS,1,1)+O4804*INDEX(FTA_COEFFS,1,2)+N4805*INDEX(FTA_COEFFS,1,3)+(Q4804+R4804)*INDEX(FTA_COEFFS,1,4)+(Q4805+R4805)*INDEX(FTA_COEFFS,1,5)+M4805*INDEX(FTA_COEFFS,1,6)+AC4808*AC4809</f>
        <v>#N/A</v>
      </c>
      <c r="AI4804" s="223" t="e">
        <f ca="1">INDEX(FTPCT_COEFFS,1,1)+P4804*INDEX(FTPCT_COEFFS,1,2)+F4804*INDEX(FTPCT_COEFFS,1,3)+G4805*INDEX(FTPCT_COEFFS,1,4)+AD4808*AD4809</f>
        <v>#N/A</v>
      </c>
      <c r="AJ4804" s="338" t="e">
        <f t="shared" ref="AJ4804:AJ4805" ca="1" si="8300">AD4804*AE4804/100+AF4804*AG4804+AH4804*AI4804/100</f>
        <v>#N/A</v>
      </c>
      <c r="AK4804" s="55"/>
      <c r="AL4804" s="55"/>
      <c r="AM4804" s="55"/>
      <c r="AN4804" s="55"/>
      <c r="AO4804" s="55"/>
      <c r="AP4804" s="55"/>
      <c r="AQ4804" s="55"/>
      <c r="AR4804" s="55"/>
    </row>
    <row r="4805" spans="1:45" x14ac:dyDescent="0.3">
      <c r="B4805" s="54" t="s">
        <v>175</v>
      </c>
      <c r="C4805" s="54">
        <f>C4798</f>
        <v>0</v>
      </c>
      <c r="D4805" s="56" t="e">
        <f t="shared" ca="1" si="8292"/>
        <v>#N/A</v>
      </c>
      <c r="E4805" s="52" t="e">
        <f t="shared" ref="E4805:W4805" si="8301">E4798</f>
        <v>#N/A</v>
      </c>
      <c r="F4805" s="52" t="e">
        <f t="shared" si="8301"/>
        <v>#N/A</v>
      </c>
      <c r="G4805" s="52" t="e">
        <f t="shared" si="8301"/>
        <v>#N/A</v>
      </c>
      <c r="H4805" s="52" t="e">
        <f t="shared" si="8301"/>
        <v>#N/A</v>
      </c>
      <c r="I4805" s="52" t="e">
        <f t="shared" si="8301"/>
        <v>#N/A</v>
      </c>
      <c r="J4805" s="52" t="e">
        <f t="shared" si="8301"/>
        <v>#N/A</v>
      </c>
      <c r="K4805" s="52" t="e">
        <f t="shared" si="8301"/>
        <v>#N/A</v>
      </c>
      <c r="L4805" s="52" t="e">
        <f t="shared" si="8301"/>
        <v>#N/A</v>
      </c>
      <c r="M4805" s="52" t="e">
        <f t="shared" si="8301"/>
        <v>#N/A</v>
      </c>
      <c r="N4805" s="52" t="e">
        <f t="shared" si="8301"/>
        <v>#N/A</v>
      </c>
      <c r="O4805" s="52" t="e">
        <f t="shared" si="8301"/>
        <v>#N/A</v>
      </c>
      <c r="P4805" s="52" t="e">
        <f t="shared" si="8301"/>
        <v>#N/A</v>
      </c>
      <c r="Q4805" s="52" t="e">
        <f t="shared" si="8301"/>
        <v>#N/A</v>
      </c>
      <c r="R4805" s="52" t="e">
        <f t="shared" si="8301"/>
        <v>#N/A</v>
      </c>
      <c r="S4805" s="52" t="e">
        <f t="shared" si="8301"/>
        <v>#N/A</v>
      </c>
      <c r="T4805" s="52" t="e">
        <f t="shared" si="8301"/>
        <v>#N/A</v>
      </c>
      <c r="U4805" s="52" t="e">
        <f t="shared" si="8301"/>
        <v>#N/A</v>
      </c>
      <c r="V4805" s="52" t="e">
        <f t="shared" si="8301"/>
        <v>#N/A</v>
      </c>
      <c r="W4805" s="52" t="e">
        <f t="shared" si="8301"/>
        <v>#N/A</v>
      </c>
      <c r="X4805" s="55" t="e">
        <f t="shared" si="8294"/>
        <v>#N/A</v>
      </c>
      <c r="Y4805" s="55" t="e">
        <f t="shared" si="8295"/>
        <v>#N/A</v>
      </c>
      <c r="Z4805" s="55" t="e">
        <f t="shared" ref="Z4805" si="8302">Z4804</f>
        <v>#N/A</v>
      </c>
      <c r="AA4805" s="55" t="e">
        <f t="shared" si="8297"/>
        <v>#N/A</v>
      </c>
      <c r="AB4805" s="336" t="e">
        <f t="shared" si="8298"/>
        <v>#N/A</v>
      </c>
      <c r="AC4805" s="223" t="e">
        <f ca="1">INDEX(FGA_COEFFS,1,1)+Z4805*INDEX(FGA_COEFFS,1,2)+Y4805*INDEX(FGA_COEFFS,1,3)+R4805*INDEX(FGA_COEFFS,1,4)+Q4804*INDEX(FGA_COEFFS,1,5)+S4805*INDEX(FGA_COEFFS,1,6)+T4804*INDEX(FGA_COEFFS,1,7)+M4804*INDEX(FGA_COEFFS,1,8)+Y4808*Y4810</f>
        <v>#N/A</v>
      </c>
      <c r="AD4805" s="223" t="e">
        <f ca="1">INDEX(THREEPTA_COEFFS,1,1)+AC4805*INDEX(THREEPTA_COEFFS,1,2)+J4805*INDEX(THREEPTA_COEFFS,1,3)+AA4805*INDEX(THREEPTA_COEFFS,1,4)+K4805*INDEX(THREEPTA_COEFFS,1,5)+L4804*INDEX(THREEPTA_COEFFS,1,6)+Z4808*Z4810</f>
        <v>#N/A</v>
      </c>
      <c r="AE4805" s="223" t="e">
        <f ca="1">INDEX(THREEPTPCT_COEFFS,1,1)+K4805*INDEX(THREEPTPCT_COEFFS,1,2)+L4804*INDEX(THREEPTPCT_COEFFS,1,3)+AA4808*AA4810</f>
        <v>#N/A</v>
      </c>
      <c r="AF4805" s="55" t="e">
        <f t="shared" ca="1" si="8299"/>
        <v>#N/A</v>
      </c>
      <c r="AG4805" s="223" t="e">
        <f ca="1">INDEX(TWOPTPCT_COEFFS,1,1)+AB4805*INDEX(TWOPTPCT_COEFFS,1,2)+I4804*INDEX(TWOPTPCT_COEFFS,1,3)+G4804*INDEX(TWOPTPCT_COEFFS,1,4)+L4804*INDEX(TWOPTPCT_COEFFS,1,5)+AB4808*AB4810</f>
        <v>#N/A</v>
      </c>
      <c r="AH4805" s="223" t="e">
        <f ca="1">INDEX(FTA_COEFFS,1,1)+O4805*INDEX(FTA_COEFFS,1,2)+N4804*INDEX(FTA_COEFFS,1,3)+(Q4805+R4805)*INDEX(FTA_COEFFS,1,4)+(Q4804+R4804)*INDEX(FTA_COEFFS,1,5)+M4804*INDEX(FTA_COEFFS,1,6)+AC4808*AC4810</f>
        <v>#N/A</v>
      </c>
      <c r="AI4805" s="223" t="e">
        <f ca="1">INDEX(FTPCT_COEFFS,1,1)+P4805*INDEX(FTPCT_COEFFS,1,2)+F4805*INDEX(FTPCT_COEFFS,1,3)+G4804*INDEX(FTPCT_COEFFS,1,4)+AD4808*AD4810</f>
        <v>#N/A</v>
      </c>
      <c r="AJ4805" s="338" t="e">
        <f t="shared" ca="1" si="8300"/>
        <v>#N/A</v>
      </c>
      <c r="AK4805" s="55"/>
      <c r="AL4805" s="55"/>
      <c r="AM4805" s="55"/>
      <c r="AN4805" s="55"/>
      <c r="AO4805" s="55"/>
      <c r="AP4805" s="55"/>
      <c r="AQ4805" s="55"/>
      <c r="AR4805" s="55"/>
    </row>
    <row r="4806" spans="1:45" x14ac:dyDescent="0.3">
      <c r="A4806" s="54" t="e">
        <f ca="1">IF(D4804&gt;(D4805+(AVERAGE(V4804,W4804)-AVERAGE(V4805,W4805))/2)+2.5,C4804,IF(D4805&gt;(D4804+(AVERAGE(V4805,W4805)-AVERAGE(V4804,W4804))/2)+2.5,C4805,"Close"))</f>
        <v>#N/A</v>
      </c>
      <c r="B4806" s="64" t="e">
        <f ca="1">IF(D4805&gt;D4804,C4805,C4804)</f>
        <v>#N/A</v>
      </c>
      <c r="D4806" s="56"/>
      <c r="X4806" s="55"/>
      <c r="Y4806" s="55"/>
      <c r="Z4806" s="55"/>
      <c r="AA4806" s="55"/>
      <c r="AB4806" s="55"/>
      <c r="AC4806" s="337"/>
      <c r="AD4806" s="337"/>
      <c r="AE4806" s="337"/>
      <c r="AF4806" s="337"/>
      <c r="AG4806" s="337"/>
      <c r="AH4806" s="337"/>
      <c r="AI4806" s="337"/>
      <c r="AJ4806" s="337"/>
      <c r="AK4806" s="337"/>
      <c r="AL4806" s="337"/>
      <c r="AM4806" s="55"/>
      <c r="AN4806" s="55"/>
      <c r="AO4806" s="55"/>
      <c r="AP4806" s="55"/>
      <c r="AQ4806" s="55"/>
      <c r="AR4806" s="55"/>
      <c r="AS4806" s="55"/>
    </row>
    <row r="4807" spans="1:45" x14ac:dyDescent="0.3">
      <c r="X4807" s="54" t="s">
        <v>1305</v>
      </c>
      <c r="Y4807" s="54" t="s">
        <v>128</v>
      </c>
      <c r="Z4807" s="54" t="s">
        <v>157</v>
      </c>
      <c r="AA4807" s="54" t="s">
        <v>151</v>
      </c>
      <c r="AB4807" s="54" t="s">
        <v>1327</v>
      </c>
      <c r="AC4807" s="54" t="s">
        <v>129</v>
      </c>
      <c r="AD4807" s="54" t="s">
        <v>116</v>
      </c>
      <c r="AE4807" s="54"/>
      <c r="AF4807" s="54"/>
      <c r="AG4807" s="54"/>
      <c r="AH4807" s="54"/>
      <c r="AI4807" s="54"/>
      <c r="AJ4807" s="54"/>
      <c r="AK4807" s="54"/>
      <c r="AL4807" s="54"/>
      <c r="AM4807" s="54"/>
      <c r="AN4807" s="54"/>
      <c r="AO4807" s="54"/>
      <c r="AP4807" s="54"/>
      <c r="AQ4807" s="54"/>
      <c r="AR4807" s="54"/>
      <c r="AS4807" s="54"/>
    </row>
    <row r="4808" spans="1:45" x14ac:dyDescent="0.3">
      <c r="X4808" s="54"/>
      <c r="Y4808" s="54">
        <f t="shared" ref="Y4808:AD4808" si="8303">Y4801</f>
        <v>6.4436999999999998</v>
      </c>
      <c r="Z4808" s="54">
        <f t="shared" si="8303"/>
        <v>4.9371</v>
      </c>
      <c r="AA4808" s="54">
        <f t="shared" si="8303"/>
        <v>11.350300000000001</v>
      </c>
      <c r="AB4808" s="54">
        <f t="shared" si="8303"/>
        <v>7.1900000000000006E-2</v>
      </c>
      <c r="AC4808" s="54">
        <f t="shared" si="8303"/>
        <v>6.2766000000000002</v>
      </c>
      <c r="AD4808" s="54">
        <f t="shared" si="8303"/>
        <v>11.042999999999999</v>
      </c>
      <c r="AE4808" s="54"/>
      <c r="AF4808" s="336"/>
      <c r="AG4808" s="336"/>
      <c r="AH4808" s="336"/>
      <c r="AI4808" s="54"/>
      <c r="AJ4808" s="54"/>
      <c r="AK4808" s="54"/>
      <c r="AL4808" s="54"/>
      <c r="AM4808" s="54"/>
      <c r="AN4808" s="54"/>
      <c r="AO4808" s="54"/>
      <c r="AP4808" s="54"/>
      <c r="AQ4808" s="54"/>
      <c r="AR4808" s="54"/>
      <c r="AS4808" s="54"/>
    </row>
    <row r="4809" spans="1:45" x14ac:dyDescent="0.3">
      <c r="D4809" s="56"/>
      <c r="X4809" s="336"/>
      <c r="Y4809" s="336">
        <f t="shared" ca="1" si="8291"/>
        <v>7.5203757182663389E-5</v>
      </c>
      <c r="Z4809" s="336">
        <f t="shared" ca="1" si="8291"/>
        <v>-1.2985388907412139</v>
      </c>
      <c r="AA4809" s="336">
        <f t="shared" ca="1" si="8291"/>
        <v>-1.1325801850005011</v>
      </c>
      <c r="AB4809" s="336">
        <f t="shared" ca="1" si="8291"/>
        <v>-4.9552051636159604E-2</v>
      </c>
      <c r="AC4809" s="336">
        <f t="shared" ca="1" si="8291"/>
        <v>0.53715447470767352</v>
      </c>
      <c r="AD4809" s="336">
        <f t="shared" ca="1" si="8291"/>
        <v>0.40238801850761557</v>
      </c>
      <c r="AE4809" s="336"/>
      <c r="AF4809" s="336"/>
      <c r="AG4809" s="336"/>
      <c r="AH4809" s="336"/>
      <c r="AI4809" s="54"/>
      <c r="AJ4809" s="54"/>
      <c r="AK4809" s="54"/>
      <c r="AL4809" s="336"/>
      <c r="AM4809" s="336"/>
      <c r="AN4809" s="336"/>
      <c r="AO4809" s="336"/>
      <c r="AP4809" s="54"/>
      <c r="AQ4809" s="336"/>
      <c r="AR4809" s="336"/>
      <c r="AS4809" s="336"/>
    </row>
    <row r="4810" spans="1:45" x14ac:dyDescent="0.3">
      <c r="C4810" s="54"/>
      <c r="D4810" s="56"/>
      <c r="Y4810" s="336">
        <f t="shared" ca="1" si="8291"/>
        <v>-1.4341983606435353</v>
      </c>
      <c r="Z4810" s="336">
        <f t="shared" ca="1" si="8291"/>
        <v>8.2599575377675039E-2</v>
      </c>
      <c r="AA4810" s="336">
        <f t="shared" ca="1" si="8291"/>
        <v>0.76814431388757098</v>
      </c>
      <c r="AB4810" s="336">
        <f t="shared" ca="1" si="8291"/>
        <v>1.4392319245431351</v>
      </c>
      <c r="AC4810" s="336">
        <f t="shared" ca="1" si="8291"/>
        <v>0.85682588685574423</v>
      </c>
      <c r="AD4810" s="336">
        <f t="shared" ca="1" si="8291"/>
        <v>6.5231875534674105E-2</v>
      </c>
      <c r="AE4810" s="55"/>
      <c r="AF4810" s="55"/>
      <c r="AG4810" s="55"/>
      <c r="AH4810" s="55"/>
      <c r="AI4810" s="55"/>
      <c r="AJ4810" s="55"/>
      <c r="AK4810" s="55"/>
      <c r="AL4810" s="55"/>
      <c r="AM4810" s="55"/>
      <c r="AN4810" s="55"/>
      <c r="AO4810" s="55"/>
      <c r="AP4810" s="55"/>
      <c r="AQ4810" s="55"/>
      <c r="AR4810" s="55"/>
      <c r="AS4810" s="55"/>
    </row>
    <row r="4811" spans="1:45" x14ac:dyDescent="0.3">
      <c r="B4811" s="54" t="s">
        <v>172</v>
      </c>
      <c r="C4811" s="53">
        <f>C4804</f>
        <v>0</v>
      </c>
      <c r="D4811" s="56" t="e">
        <f t="shared" ref="D4811:D4812" ca="1" si="8304">AJ4811</f>
        <v>#N/A</v>
      </c>
      <c r="E4811" s="52" t="e">
        <f t="shared" ref="E4811:W4811" si="8305">E4804</f>
        <v>#N/A</v>
      </c>
      <c r="F4811" s="52" t="e">
        <f t="shared" si="8305"/>
        <v>#N/A</v>
      </c>
      <c r="G4811" s="52" t="e">
        <f t="shared" si="8305"/>
        <v>#N/A</v>
      </c>
      <c r="H4811" s="52" t="e">
        <f t="shared" si="8305"/>
        <v>#N/A</v>
      </c>
      <c r="I4811" s="52" t="e">
        <f t="shared" si="8305"/>
        <v>#N/A</v>
      </c>
      <c r="J4811" s="52" t="e">
        <f t="shared" si="8305"/>
        <v>#N/A</v>
      </c>
      <c r="K4811" s="52" t="e">
        <f t="shared" si="8305"/>
        <v>#N/A</v>
      </c>
      <c r="L4811" s="52" t="e">
        <f t="shared" si="8305"/>
        <v>#N/A</v>
      </c>
      <c r="M4811" s="52" t="e">
        <f t="shared" si="8305"/>
        <v>#N/A</v>
      </c>
      <c r="N4811" s="52" t="e">
        <f t="shared" si="8305"/>
        <v>#N/A</v>
      </c>
      <c r="O4811" s="52" t="e">
        <f t="shared" si="8305"/>
        <v>#N/A</v>
      </c>
      <c r="P4811" s="52" t="e">
        <f t="shared" si="8305"/>
        <v>#N/A</v>
      </c>
      <c r="Q4811" s="52" t="e">
        <f t="shared" si="8305"/>
        <v>#N/A</v>
      </c>
      <c r="R4811" s="52" t="e">
        <f t="shared" si="8305"/>
        <v>#N/A</v>
      </c>
      <c r="S4811" s="52" t="e">
        <f t="shared" si="8305"/>
        <v>#N/A</v>
      </c>
      <c r="T4811" s="52" t="e">
        <f t="shared" si="8305"/>
        <v>#N/A</v>
      </c>
      <c r="U4811" s="52" t="e">
        <f t="shared" si="8305"/>
        <v>#N/A</v>
      </c>
      <c r="V4811" s="52" t="e">
        <f t="shared" si="8305"/>
        <v>#N/A</v>
      </c>
      <c r="W4811" s="52" t="e">
        <f t="shared" si="8305"/>
        <v>#N/A</v>
      </c>
      <c r="X4811" s="55" t="e">
        <f t="shared" ref="X4811:X4812" si="8306">(H4811-(O4811*P4811)/100-3*(J4811*K4811)/100)/2</f>
        <v>#N/A</v>
      </c>
      <c r="Y4811" s="55" t="e">
        <f t="shared" ref="Y4811:Y4812" si="8307">SUM(X4811,(J4811*K4811/100))/(F4811/100)</f>
        <v>#N/A</v>
      </c>
      <c r="Z4811" s="55" t="e">
        <f t="shared" ref="Z4811" si="8308">U4811*0.5+U4812*0.5</f>
        <v>#N/A</v>
      </c>
      <c r="AA4811" s="55" t="e">
        <f t="shared" ref="AA4811:AA4812" si="8309">J4811/Y4811</f>
        <v>#N/A</v>
      </c>
      <c r="AB4811" s="336" t="e">
        <f t="shared" ref="AB4811:AB4812" si="8310">X4811/(Y4811-J4811)</f>
        <v>#N/A</v>
      </c>
      <c r="AC4811" s="223" t="e">
        <f ca="1">INDEX(FGA_COEFFS,1,1)+Z4811*INDEX(FGA_COEFFS,1,2)+Y4811*INDEX(FGA_COEFFS,1,3)+R4811*INDEX(FGA_COEFFS,1,4)+Q4812*INDEX(FGA_COEFFS,1,5)+S4811*INDEX(FGA_COEFFS,1,6)+T4812*INDEX(FGA_COEFFS,1,7)+M4812*INDEX(FGA_COEFFS,1,8)+Y4815*Y4816</f>
        <v>#N/A</v>
      </c>
      <c r="AD4811" s="223" t="e">
        <f ca="1">INDEX(THREEPTA_COEFFS,1,1)+AC4811*INDEX(THREEPTA_COEFFS,1,2)+J4811*INDEX(THREEPTA_COEFFS,1,3)+AA4811*INDEX(THREEPTA_COEFFS,1,4)+K4811*INDEX(THREEPTA_COEFFS,1,5)+L4812*INDEX(THREEPTA_COEFFS,1,6)+Z4815*Z4816</f>
        <v>#N/A</v>
      </c>
      <c r="AE4811" s="223" t="e">
        <f ca="1">INDEX(THREEPTPCT_COEFFS,1,1)+K4811*INDEX(THREEPTPCT_COEFFS,1,2)+L4812*INDEX(THREEPTPCT_COEFFS,1,3)+AA4815*AA4816</f>
        <v>#N/A</v>
      </c>
      <c r="AF4811" s="55" t="e">
        <f t="shared" ref="AF4811:AF4812" ca="1" si="8311">AC4811-AD4811</f>
        <v>#N/A</v>
      </c>
      <c r="AG4811" s="223" t="e">
        <f ca="1">INDEX(TWOPTPCT_COEFFS,1,1)+AB4811*INDEX(TWOPTPCT_COEFFS,1,2)+I4812*INDEX(TWOPTPCT_COEFFS,1,3)+G4812*INDEX(TWOPTPCT_COEFFS,1,4)+L4812*INDEX(TWOPTPCT_COEFFS,1,5)+AB4815*AB4816</f>
        <v>#N/A</v>
      </c>
      <c r="AH4811" s="223" t="e">
        <f ca="1">INDEX(FTA_COEFFS,1,1)+O4811*INDEX(FTA_COEFFS,1,2)+N4812*INDEX(FTA_COEFFS,1,3)+(Q4811+R4811)*INDEX(FTA_COEFFS,1,4)+(Q4812+R4812)*INDEX(FTA_COEFFS,1,5)+M4812*INDEX(FTA_COEFFS,1,6)+AC4815*AC4816</f>
        <v>#N/A</v>
      </c>
      <c r="AI4811" s="223" t="e">
        <f ca="1">INDEX(FTPCT_COEFFS,1,1)+P4811*INDEX(FTPCT_COEFFS,1,2)+F4811*INDEX(FTPCT_COEFFS,1,3)+G4812*INDEX(FTPCT_COEFFS,1,4)+AD4815*AD4816</f>
        <v>#N/A</v>
      </c>
      <c r="AJ4811" s="338" t="e">
        <f t="shared" ref="AJ4811:AJ4812" ca="1" si="8312">AD4811*AE4811/100+AF4811*AG4811+AH4811*AI4811/100</f>
        <v>#N/A</v>
      </c>
      <c r="AK4811" s="55"/>
      <c r="AL4811" s="55"/>
      <c r="AM4811" s="55"/>
      <c r="AN4811" s="55"/>
      <c r="AO4811" s="55"/>
      <c r="AP4811" s="55"/>
      <c r="AQ4811" s="55"/>
      <c r="AR4811" s="55"/>
    </row>
    <row r="4812" spans="1:45" x14ac:dyDescent="0.3">
      <c r="B4812" s="54" t="s">
        <v>175</v>
      </c>
      <c r="C4812" s="54">
        <f>C4805</f>
        <v>0</v>
      </c>
      <c r="D4812" s="56" t="e">
        <f t="shared" ca="1" si="8304"/>
        <v>#N/A</v>
      </c>
      <c r="E4812" s="52" t="e">
        <f t="shared" ref="E4812:W4812" si="8313">E4805</f>
        <v>#N/A</v>
      </c>
      <c r="F4812" s="52" t="e">
        <f t="shared" si="8313"/>
        <v>#N/A</v>
      </c>
      <c r="G4812" s="52" t="e">
        <f t="shared" si="8313"/>
        <v>#N/A</v>
      </c>
      <c r="H4812" s="52" t="e">
        <f t="shared" si="8313"/>
        <v>#N/A</v>
      </c>
      <c r="I4812" s="52" t="e">
        <f t="shared" si="8313"/>
        <v>#N/A</v>
      </c>
      <c r="J4812" s="52" t="e">
        <f t="shared" si="8313"/>
        <v>#N/A</v>
      </c>
      <c r="K4812" s="52" t="e">
        <f t="shared" si="8313"/>
        <v>#N/A</v>
      </c>
      <c r="L4812" s="52" t="e">
        <f t="shared" si="8313"/>
        <v>#N/A</v>
      </c>
      <c r="M4812" s="52" t="e">
        <f t="shared" si="8313"/>
        <v>#N/A</v>
      </c>
      <c r="N4812" s="52" t="e">
        <f t="shared" si="8313"/>
        <v>#N/A</v>
      </c>
      <c r="O4812" s="52" t="e">
        <f t="shared" si="8313"/>
        <v>#N/A</v>
      </c>
      <c r="P4812" s="52" t="e">
        <f t="shared" si="8313"/>
        <v>#N/A</v>
      </c>
      <c r="Q4812" s="52" t="e">
        <f t="shared" si="8313"/>
        <v>#N/A</v>
      </c>
      <c r="R4812" s="52" t="e">
        <f t="shared" si="8313"/>
        <v>#N/A</v>
      </c>
      <c r="S4812" s="52" t="e">
        <f t="shared" si="8313"/>
        <v>#N/A</v>
      </c>
      <c r="T4812" s="52" t="e">
        <f t="shared" si="8313"/>
        <v>#N/A</v>
      </c>
      <c r="U4812" s="52" t="e">
        <f t="shared" si="8313"/>
        <v>#N/A</v>
      </c>
      <c r="V4812" s="52" t="e">
        <f t="shared" si="8313"/>
        <v>#N/A</v>
      </c>
      <c r="W4812" s="52" t="e">
        <f t="shared" si="8313"/>
        <v>#N/A</v>
      </c>
      <c r="X4812" s="55" t="e">
        <f t="shared" si="8306"/>
        <v>#N/A</v>
      </c>
      <c r="Y4812" s="55" t="e">
        <f t="shared" si="8307"/>
        <v>#N/A</v>
      </c>
      <c r="Z4812" s="55" t="e">
        <f t="shared" ref="Z4812" si="8314">Z4811</f>
        <v>#N/A</v>
      </c>
      <c r="AA4812" s="55" t="e">
        <f t="shared" si="8309"/>
        <v>#N/A</v>
      </c>
      <c r="AB4812" s="336" t="e">
        <f t="shared" si="8310"/>
        <v>#N/A</v>
      </c>
      <c r="AC4812" s="223" t="e">
        <f ca="1">INDEX(FGA_COEFFS,1,1)+Z4812*INDEX(FGA_COEFFS,1,2)+Y4812*INDEX(FGA_COEFFS,1,3)+R4812*INDEX(FGA_COEFFS,1,4)+Q4811*INDEX(FGA_COEFFS,1,5)+S4812*INDEX(FGA_COEFFS,1,6)+T4811*INDEX(FGA_COEFFS,1,7)+M4811*INDEX(FGA_COEFFS,1,8)+Y4815*Y4817</f>
        <v>#N/A</v>
      </c>
      <c r="AD4812" s="223" t="e">
        <f ca="1">INDEX(THREEPTA_COEFFS,1,1)+AC4812*INDEX(THREEPTA_COEFFS,1,2)+J4812*INDEX(THREEPTA_COEFFS,1,3)+AA4812*INDEX(THREEPTA_COEFFS,1,4)+K4812*INDEX(THREEPTA_COEFFS,1,5)+L4811*INDEX(THREEPTA_COEFFS,1,6)+Z4815*Z4817</f>
        <v>#N/A</v>
      </c>
      <c r="AE4812" s="223" t="e">
        <f ca="1">INDEX(THREEPTPCT_COEFFS,1,1)+K4812*INDEX(THREEPTPCT_COEFFS,1,2)+L4811*INDEX(THREEPTPCT_COEFFS,1,3)+AA4815*AA4817</f>
        <v>#N/A</v>
      </c>
      <c r="AF4812" s="55" t="e">
        <f t="shared" ca="1" si="8311"/>
        <v>#N/A</v>
      </c>
      <c r="AG4812" s="223" t="e">
        <f ca="1">INDEX(TWOPTPCT_COEFFS,1,1)+AB4812*INDEX(TWOPTPCT_COEFFS,1,2)+I4811*INDEX(TWOPTPCT_COEFFS,1,3)+G4811*INDEX(TWOPTPCT_COEFFS,1,4)+L4811*INDEX(TWOPTPCT_COEFFS,1,5)+AB4815*AB4817</f>
        <v>#N/A</v>
      </c>
      <c r="AH4812" s="223" t="e">
        <f ca="1">INDEX(FTA_COEFFS,1,1)+O4812*INDEX(FTA_COEFFS,1,2)+N4811*INDEX(FTA_COEFFS,1,3)+(Q4812+R4812)*INDEX(FTA_COEFFS,1,4)+(Q4811+R4811)*INDEX(FTA_COEFFS,1,5)+M4811*INDEX(FTA_COEFFS,1,6)+AC4815*AC4817</f>
        <v>#N/A</v>
      </c>
      <c r="AI4812" s="223" t="e">
        <f ca="1">INDEX(FTPCT_COEFFS,1,1)+P4812*INDEX(FTPCT_COEFFS,1,2)+F4812*INDEX(FTPCT_COEFFS,1,3)+G4811*INDEX(FTPCT_COEFFS,1,4)+AD4815*AD4817</f>
        <v>#N/A</v>
      </c>
      <c r="AJ4812" s="338" t="e">
        <f t="shared" ca="1" si="8312"/>
        <v>#N/A</v>
      </c>
      <c r="AK4812" s="55"/>
      <c r="AL4812" s="55"/>
      <c r="AM4812" s="55"/>
      <c r="AN4812" s="55"/>
      <c r="AO4812" s="55"/>
      <c r="AP4812" s="55"/>
      <c r="AQ4812" s="55"/>
      <c r="AR4812" s="55"/>
    </row>
    <row r="4813" spans="1:45" x14ac:dyDescent="0.3">
      <c r="A4813" s="54" t="e">
        <f ca="1">IF(D4811&gt;(D4812+(AVERAGE(V4811,W4811)-AVERAGE(V4812,W4812))/2)+2.5,C4811,IF(D4812&gt;(D4811+(AVERAGE(V4812,W4812)-AVERAGE(V4811,W4811))/2)+2.5,C4812,"Close"))</f>
        <v>#N/A</v>
      </c>
      <c r="B4813" s="64" t="e">
        <f ca="1">IF(D4812&gt;D4811,C4812,C4811)</f>
        <v>#N/A</v>
      </c>
      <c r="D4813" s="56"/>
      <c r="X4813" s="55"/>
      <c r="Y4813" s="55"/>
      <c r="Z4813" s="55"/>
      <c r="AA4813" s="55"/>
      <c r="AB4813" s="55"/>
      <c r="AC4813" s="337"/>
      <c r="AD4813" s="337"/>
      <c r="AE4813" s="337"/>
      <c r="AF4813" s="337"/>
      <c r="AG4813" s="337"/>
      <c r="AH4813" s="337"/>
      <c r="AI4813" s="337"/>
      <c r="AJ4813" s="337"/>
      <c r="AK4813" s="337"/>
      <c r="AL4813" s="337"/>
      <c r="AM4813" s="55"/>
      <c r="AN4813" s="55"/>
      <c r="AO4813" s="55"/>
      <c r="AP4813" s="55"/>
      <c r="AQ4813" s="55"/>
      <c r="AR4813" s="55"/>
      <c r="AS4813" s="55"/>
    </row>
    <row r="4814" spans="1:45" x14ac:dyDescent="0.3">
      <c r="X4814" s="54" t="s">
        <v>1305</v>
      </c>
      <c r="Y4814" s="54" t="s">
        <v>128</v>
      </c>
      <c r="Z4814" s="54" t="s">
        <v>157</v>
      </c>
      <c r="AA4814" s="54" t="s">
        <v>151</v>
      </c>
      <c r="AB4814" s="54" t="s">
        <v>1327</v>
      </c>
      <c r="AC4814" s="54" t="s">
        <v>129</v>
      </c>
      <c r="AD4814" s="54" t="s">
        <v>116</v>
      </c>
      <c r="AE4814" s="54"/>
      <c r="AF4814" s="54"/>
      <c r="AG4814" s="54"/>
      <c r="AH4814" s="54"/>
      <c r="AI4814" s="54"/>
      <c r="AJ4814" s="54"/>
      <c r="AK4814" s="54"/>
      <c r="AL4814" s="54"/>
      <c r="AM4814" s="54"/>
      <c r="AN4814" s="54"/>
      <c r="AO4814" s="54"/>
      <c r="AP4814" s="54"/>
      <c r="AQ4814" s="54"/>
      <c r="AR4814" s="54"/>
      <c r="AS4814" s="54"/>
    </row>
    <row r="4815" spans="1:45" x14ac:dyDescent="0.3">
      <c r="X4815" s="54"/>
      <c r="Y4815" s="54">
        <f t="shared" ref="Y4815:AD4815" si="8315">Y4808</f>
        <v>6.4436999999999998</v>
      </c>
      <c r="Z4815" s="54">
        <f t="shared" si="8315"/>
        <v>4.9371</v>
      </c>
      <c r="AA4815" s="54">
        <f t="shared" si="8315"/>
        <v>11.350300000000001</v>
      </c>
      <c r="AB4815" s="54">
        <f t="shared" si="8315"/>
        <v>7.1900000000000006E-2</v>
      </c>
      <c r="AC4815" s="54">
        <f t="shared" si="8315"/>
        <v>6.2766000000000002</v>
      </c>
      <c r="AD4815" s="54">
        <f t="shared" si="8315"/>
        <v>11.042999999999999</v>
      </c>
      <c r="AE4815" s="54"/>
      <c r="AF4815" s="336"/>
      <c r="AG4815" s="336"/>
      <c r="AH4815" s="336"/>
      <c r="AI4815" s="54"/>
      <c r="AJ4815" s="54"/>
      <c r="AK4815" s="54"/>
      <c r="AL4815" s="54"/>
      <c r="AM4815" s="54"/>
      <c r="AN4815" s="54"/>
      <c r="AO4815" s="54"/>
      <c r="AP4815" s="54"/>
      <c r="AQ4815" s="54"/>
      <c r="AR4815" s="54"/>
      <c r="AS4815" s="54"/>
    </row>
    <row r="4816" spans="1:45" x14ac:dyDescent="0.3">
      <c r="D4816" s="56"/>
      <c r="X4816" s="336"/>
      <c r="Y4816" s="336">
        <f t="shared" ca="1" si="8291"/>
        <v>-4.007750666357113E-4</v>
      </c>
      <c r="Z4816" s="336">
        <f t="shared" ca="1" si="8291"/>
        <v>0.25525673978195795</v>
      </c>
      <c r="AA4816" s="336">
        <f t="shared" ca="1" si="8291"/>
        <v>-0.12614247927778988</v>
      </c>
      <c r="AB4816" s="336">
        <f t="shared" ca="1" si="8291"/>
        <v>0.95600841504711176</v>
      </c>
      <c r="AC4816" s="336">
        <f t="shared" ca="1" si="8291"/>
        <v>0.39610433797706907</v>
      </c>
      <c r="AD4816" s="336">
        <f t="shared" ca="1" si="8291"/>
        <v>7.441126477500426E-2</v>
      </c>
      <c r="AE4816" s="336"/>
      <c r="AF4816" s="336"/>
      <c r="AG4816" s="336"/>
      <c r="AH4816" s="336"/>
      <c r="AI4816" s="54"/>
      <c r="AJ4816" s="54"/>
      <c r="AK4816" s="54"/>
      <c r="AL4816" s="336"/>
      <c r="AM4816" s="336"/>
      <c r="AN4816" s="336"/>
      <c r="AO4816" s="336"/>
      <c r="AP4816" s="54"/>
      <c r="AQ4816" s="336"/>
      <c r="AR4816" s="336"/>
      <c r="AS4816" s="336"/>
    </row>
    <row r="4817" spans="1:45" x14ac:dyDescent="0.3">
      <c r="C4817" s="54"/>
      <c r="D4817" s="56"/>
      <c r="Y4817" s="336">
        <f t="shared" ca="1" si="8291"/>
        <v>-8.1863250320383593E-2</v>
      </c>
      <c r="Z4817" s="336">
        <f t="shared" ca="1" si="8291"/>
        <v>1.1799993040210788E-5</v>
      </c>
      <c r="AA4817" s="336">
        <f t="shared" ca="1" si="8291"/>
        <v>0.21960499147619233</v>
      </c>
      <c r="AB4817" s="336">
        <f t="shared" ca="1" si="8291"/>
        <v>8.4758635571032775E-2</v>
      </c>
      <c r="AC4817" s="336">
        <f t="shared" ca="1" si="8291"/>
        <v>-1.251223974246374</v>
      </c>
      <c r="AD4817" s="336">
        <f t="shared" ca="1" si="8291"/>
        <v>-2.4769841104121922E-3</v>
      </c>
      <c r="AE4817" s="55"/>
      <c r="AF4817" s="55"/>
      <c r="AG4817" s="55"/>
      <c r="AH4817" s="55"/>
      <c r="AI4817" s="55"/>
      <c r="AJ4817" s="55"/>
      <c r="AK4817" s="55"/>
      <c r="AL4817" s="55"/>
      <c r="AM4817" s="55"/>
      <c r="AN4817" s="55"/>
      <c r="AO4817" s="55"/>
      <c r="AP4817" s="55"/>
      <c r="AQ4817" s="55"/>
      <c r="AR4817" s="55"/>
      <c r="AS4817" s="55"/>
    </row>
    <row r="4818" spans="1:45" x14ac:dyDescent="0.3">
      <c r="B4818" s="54" t="s">
        <v>172</v>
      </c>
      <c r="C4818" s="53">
        <f>C4811</f>
        <v>0</v>
      </c>
      <c r="D4818" s="56" t="e">
        <f t="shared" ref="D4818:D4819" ca="1" si="8316">AJ4818</f>
        <v>#N/A</v>
      </c>
      <c r="E4818" s="52" t="e">
        <f t="shared" ref="E4818:W4818" si="8317">E4811</f>
        <v>#N/A</v>
      </c>
      <c r="F4818" s="52" t="e">
        <f t="shared" si="8317"/>
        <v>#N/A</v>
      </c>
      <c r="G4818" s="52" t="e">
        <f t="shared" si="8317"/>
        <v>#N/A</v>
      </c>
      <c r="H4818" s="52" t="e">
        <f t="shared" si="8317"/>
        <v>#N/A</v>
      </c>
      <c r="I4818" s="52" t="e">
        <f t="shared" si="8317"/>
        <v>#N/A</v>
      </c>
      <c r="J4818" s="52" t="e">
        <f t="shared" si="8317"/>
        <v>#N/A</v>
      </c>
      <c r="K4818" s="52" t="e">
        <f t="shared" si="8317"/>
        <v>#N/A</v>
      </c>
      <c r="L4818" s="52" t="e">
        <f t="shared" si="8317"/>
        <v>#N/A</v>
      </c>
      <c r="M4818" s="52" t="e">
        <f t="shared" si="8317"/>
        <v>#N/A</v>
      </c>
      <c r="N4818" s="52" t="e">
        <f t="shared" si="8317"/>
        <v>#N/A</v>
      </c>
      <c r="O4818" s="52" t="e">
        <f t="shared" si="8317"/>
        <v>#N/A</v>
      </c>
      <c r="P4818" s="52" t="e">
        <f t="shared" si="8317"/>
        <v>#N/A</v>
      </c>
      <c r="Q4818" s="52" t="e">
        <f t="shared" si="8317"/>
        <v>#N/A</v>
      </c>
      <c r="R4818" s="52" t="e">
        <f t="shared" si="8317"/>
        <v>#N/A</v>
      </c>
      <c r="S4818" s="52" t="e">
        <f t="shared" si="8317"/>
        <v>#N/A</v>
      </c>
      <c r="T4818" s="52" t="e">
        <f t="shared" si="8317"/>
        <v>#N/A</v>
      </c>
      <c r="U4818" s="52" t="e">
        <f t="shared" si="8317"/>
        <v>#N/A</v>
      </c>
      <c r="V4818" s="52" t="e">
        <f t="shared" si="8317"/>
        <v>#N/A</v>
      </c>
      <c r="W4818" s="52" t="e">
        <f t="shared" si="8317"/>
        <v>#N/A</v>
      </c>
      <c r="X4818" s="55" t="e">
        <f t="shared" ref="X4818:X4819" si="8318">(H4818-(O4818*P4818)/100-3*(J4818*K4818)/100)/2</f>
        <v>#N/A</v>
      </c>
      <c r="Y4818" s="55" t="e">
        <f t="shared" ref="Y4818:Y4819" si="8319">SUM(X4818,(J4818*K4818/100))/(F4818/100)</f>
        <v>#N/A</v>
      </c>
      <c r="Z4818" s="55" t="e">
        <f t="shared" ref="Z4818" si="8320">U4818*0.5+U4819*0.5</f>
        <v>#N/A</v>
      </c>
      <c r="AA4818" s="55" t="e">
        <f t="shared" ref="AA4818:AA4819" si="8321">J4818/Y4818</f>
        <v>#N/A</v>
      </c>
      <c r="AB4818" s="336" t="e">
        <f t="shared" ref="AB4818:AB4819" si="8322">X4818/(Y4818-J4818)</f>
        <v>#N/A</v>
      </c>
      <c r="AC4818" s="223" t="e">
        <f ca="1">INDEX(FGA_COEFFS,1,1)+Z4818*INDEX(FGA_COEFFS,1,2)+Y4818*INDEX(FGA_COEFFS,1,3)+R4818*INDEX(FGA_COEFFS,1,4)+Q4819*INDEX(FGA_COEFFS,1,5)+S4818*INDEX(FGA_COEFFS,1,6)+T4819*INDEX(FGA_COEFFS,1,7)+M4819*INDEX(FGA_COEFFS,1,8)+Y4822*Y4823</f>
        <v>#N/A</v>
      </c>
      <c r="AD4818" s="223" t="e">
        <f ca="1">INDEX(THREEPTA_COEFFS,1,1)+AC4818*INDEX(THREEPTA_COEFFS,1,2)+J4818*INDEX(THREEPTA_COEFFS,1,3)+AA4818*INDEX(THREEPTA_COEFFS,1,4)+K4818*INDEX(THREEPTA_COEFFS,1,5)+L4819*INDEX(THREEPTA_COEFFS,1,6)+Z4822*Z4823</f>
        <v>#N/A</v>
      </c>
      <c r="AE4818" s="223" t="e">
        <f ca="1">INDEX(THREEPTPCT_COEFFS,1,1)+K4818*INDEX(THREEPTPCT_COEFFS,1,2)+L4819*INDEX(THREEPTPCT_COEFFS,1,3)+AA4822*AA4823</f>
        <v>#N/A</v>
      </c>
      <c r="AF4818" s="55" t="e">
        <f t="shared" ref="AF4818:AF4819" ca="1" si="8323">AC4818-AD4818</f>
        <v>#N/A</v>
      </c>
      <c r="AG4818" s="223" t="e">
        <f ca="1">INDEX(TWOPTPCT_COEFFS,1,1)+AB4818*INDEX(TWOPTPCT_COEFFS,1,2)+I4819*INDEX(TWOPTPCT_COEFFS,1,3)+G4819*INDEX(TWOPTPCT_COEFFS,1,4)+L4819*INDEX(TWOPTPCT_COEFFS,1,5)+AB4822*AB4823</f>
        <v>#N/A</v>
      </c>
      <c r="AH4818" s="223" t="e">
        <f ca="1">INDEX(FTA_COEFFS,1,1)+O4818*INDEX(FTA_COEFFS,1,2)+N4819*INDEX(FTA_COEFFS,1,3)+(Q4818+R4818)*INDEX(FTA_COEFFS,1,4)+(Q4819+R4819)*INDEX(FTA_COEFFS,1,5)+M4819*INDEX(FTA_COEFFS,1,6)+AC4822*AC4823</f>
        <v>#N/A</v>
      </c>
      <c r="AI4818" s="223" t="e">
        <f ca="1">INDEX(FTPCT_COEFFS,1,1)+P4818*INDEX(FTPCT_COEFFS,1,2)+F4818*INDEX(FTPCT_COEFFS,1,3)+G4819*INDEX(FTPCT_COEFFS,1,4)+AD4822*AD4823</f>
        <v>#N/A</v>
      </c>
      <c r="AJ4818" s="338" t="e">
        <f t="shared" ref="AJ4818:AJ4819" ca="1" si="8324">AD4818*AE4818/100+AF4818*AG4818+AH4818*AI4818/100</f>
        <v>#N/A</v>
      </c>
      <c r="AK4818" s="55"/>
      <c r="AL4818" s="55"/>
      <c r="AM4818" s="55"/>
      <c r="AN4818" s="55"/>
      <c r="AO4818" s="55"/>
      <c r="AP4818" s="55"/>
      <c r="AQ4818" s="55"/>
      <c r="AR4818" s="55"/>
    </row>
    <row r="4819" spans="1:45" x14ac:dyDescent="0.3">
      <c r="B4819" s="54" t="s">
        <v>175</v>
      </c>
      <c r="C4819" s="54">
        <f>C4812</f>
        <v>0</v>
      </c>
      <c r="D4819" s="56" t="e">
        <f t="shared" ca="1" si="8316"/>
        <v>#N/A</v>
      </c>
      <c r="E4819" s="52" t="e">
        <f t="shared" ref="E4819:W4819" si="8325">E4812</f>
        <v>#N/A</v>
      </c>
      <c r="F4819" s="52" t="e">
        <f t="shared" si="8325"/>
        <v>#N/A</v>
      </c>
      <c r="G4819" s="52" t="e">
        <f t="shared" si="8325"/>
        <v>#N/A</v>
      </c>
      <c r="H4819" s="52" t="e">
        <f t="shared" si="8325"/>
        <v>#N/A</v>
      </c>
      <c r="I4819" s="52" t="e">
        <f t="shared" si="8325"/>
        <v>#N/A</v>
      </c>
      <c r="J4819" s="52" t="e">
        <f t="shared" si="8325"/>
        <v>#N/A</v>
      </c>
      <c r="K4819" s="52" t="e">
        <f t="shared" si="8325"/>
        <v>#N/A</v>
      </c>
      <c r="L4819" s="52" t="e">
        <f t="shared" si="8325"/>
        <v>#N/A</v>
      </c>
      <c r="M4819" s="52" t="e">
        <f t="shared" si="8325"/>
        <v>#N/A</v>
      </c>
      <c r="N4819" s="52" t="e">
        <f t="shared" si="8325"/>
        <v>#N/A</v>
      </c>
      <c r="O4819" s="52" t="e">
        <f t="shared" si="8325"/>
        <v>#N/A</v>
      </c>
      <c r="P4819" s="52" t="e">
        <f t="shared" si="8325"/>
        <v>#N/A</v>
      </c>
      <c r="Q4819" s="52" t="e">
        <f t="shared" si="8325"/>
        <v>#N/A</v>
      </c>
      <c r="R4819" s="52" t="e">
        <f t="shared" si="8325"/>
        <v>#N/A</v>
      </c>
      <c r="S4819" s="52" t="e">
        <f t="shared" si="8325"/>
        <v>#N/A</v>
      </c>
      <c r="T4819" s="52" t="e">
        <f t="shared" si="8325"/>
        <v>#N/A</v>
      </c>
      <c r="U4819" s="52" t="e">
        <f t="shared" si="8325"/>
        <v>#N/A</v>
      </c>
      <c r="V4819" s="52" t="e">
        <f t="shared" si="8325"/>
        <v>#N/A</v>
      </c>
      <c r="W4819" s="52" t="e">
        <f t="shared" si="8325"/>
        <v>#N/A</v>
      </c>
      <c r="X4819" s="55" t="e">
        <f t="shared" si="8318"/>
        <v>#N/A</v>
      </c>
      <c r="Y4819" s="55" t="e">
        <f t="shared" si="8319"/>
        <v>#N/A</v>
      </c>
      <c r="Z4819" s="55" t="e">
        <f t="shared" ref="Z4819" si="8326">Z4818</f>
        <v>#N/A</v>
      </c>
      <c r="AA4819" s="55" t="e">
        <f t="shared" si="8321"/>
        <v>#N/A</v>
      </c>
      <c r="AB4819" s="336" t="e">
        <f t="shared" si="8322"/>
        <v>#N/A</v>
      </c>
      <c r="AC4819" s="223" t="e">
        <f ca="1">INDEX(FGA_COEFFS,1,1)+Z4819*INDEX(FGA_COEFFS,1,2)+Y4819*INDEX(FGA_COEFFS,1,3)+R4819*INDEX(FGA_COEFFS,1,4)+Q4818*INDEX(FGA_COEFFS,1,5)+S4819*INDEX(FGA_COEFFS,1,6)+T4818*INDEX(FGA_COEFFS,1,7)+M4818*INDEX(FGA_COEFFS,1,8)+Y4822*Y4824</f>
        <v>#N/A</v>
      </c>
      <c r="AD4819" s="223" t="e">
        <f ca="1">INDEX(THREEPTA_COEFFS,1,1)+AC4819*INDEX(THREEPTA_COEFFS,1,2)+J4819*INDEX(THREEPTA_COEFFS,1,3)+AA4819*INDEX(THREEPTA_COEFFS,1,4)+K4819*INDEX(THREEPTA_COEFFS,1,5)+L4818*INDEX(THREEPTA_COEFFS,1,6)+Z4822*Z4824</f>
        <v>#N/A</v>
      </c>
      <c r="AE4819" s="223" t="e">
        <f ca="1">INDEX(THREEPTPCT_COEFFS,1,1)+K4819*INDEX(THREEPTPCT_COEFFS,1,2)+L4818*INDEX(THREEPTPCT_COEFFS,1,3)+AA4822*AA4824</f>
        <v>#N/A</v>
      </c>
      <c r="AF4819" s="55" t="e">
        <f t="shared" ca="1" si="8323"/>
        <v>#N/A</v>
      </c>
      <c r="AG4819" s="223" t="e">
        <f ca="1">INDEX(TWOPTPCT_COEFFS,1,1)+AB4819*INDEX(TWOPTPCT_COEFFS,1,2)+I4818*INDEX(TWOPTPCT_COEFFS,1,3)+G4818*INDEX(TWOPTPCT_COEFFS,1,4)+L4818*INDEX(TWOPTPCT_COEFFS,1,5)+AB4822*AB4824</f>
        <v>#N/A</v>
      </c>
      <c r="AH4819" s="223" t="e">
        <f ca="1">INDEX(FTA_COEFFS,1,1)+O4819*INDEX(FTA_COEFFS,1,2)+N4818*INDEX(FTA_COEFFS,1,3)+(Q4819+R4819)*INDEX(FTA_COEFFS,1,4)+(Q4818+R4818)*INDEX(FTA_COEFFS,1,5)+M4818*INDEX(FTA_COEFFS,1,6)+AC4822*AC4824</f>
        <v>#N/A</v>
      </c>
      <c r="AI4819" s="223" t="e">
        <f ca="1">INDEX(FTPCT_COEFFS,1,1)+P4819*INDEX(FTPCT_COEFFS,1,2)+F4819*INDEX(FTPCT_COEFFS,1,3)+G4818*INDEX(FTPCT_COEFFS,1,4)+AD4822*AD4824</f>
        <v>#N/A</v>
      </c>
      <c r="AJ4819" s="338" t="e">
        <f t="shared" ca="1" si="8324"/>
        <v>#N/A</v>
      </c>
      <c r="AK4819" s="55"/>
      <c r="AL4819" s="55"/>
      <c r="AM4819" s="55"/>
      <c r="AN4819" s="55"/>
      <c r="AO4819" s="55"/>
      <c r="AP4819" s="55"/>
      <c r="AQ4819" s="55"/>
      <c r="AR4819" s="55"/>
    </row>
    <row r="4820" spans="1:45" x14ac:dyDescent="0.3">
      <c r="A4820" s="54" t="e">
        <f ca="1">IF(D4818&gt;(D4819+(AVERAGE(V4818,W4818)-AVERAGE(V4819,W4819))/2)+2.5,C4818,IF(D4819&gt;(D4818+(AVERAGE(V4819,W4819)-AVERAGE(V4818,W4818))/2)+2.5,C4819,"Close"))</f>
        <v>#N/A</v>
      </c>
      <c r="B4820" s="64" t="e">
        <f ca="1">IF(D4819&gt;D4818,C4819,C4818)</f>
        <v>#N/A</v>
      </c>
      <c r="D4820" s="56"/>
      <c r="X4820" s="55"/>
      <c r="Y4820" s="55"/>
      <c r="Z4820" s="55"/>
      <c r="AA4820" s="55"/>
      <c r="AB4820" s="55"/>
      <c r="AC4820" s="337"/>
      <c r="AD4820" s="337"/>
      <c r="AE4820" s="337"/>
      <c r="AF4820" s="337"/>
      <c r="AG4820" s="337"/>
      <c r="AH4820" s="337"/>
      <c r="AI4820" s="337"/>
      <c r="AJ4820" s="337"/>
      <c r="AK4820" s="337"/>
      <c r="AL4820" s="337"/>
      <c r="AM4820" s="55"/>
      <c r="AN4820" s="55"/>
      <c r="AO4820" s="55"/>
      <c r="AP4820" s="55"/>
      <c r="AQ4820" s="55"/>
      <c r="AR4820" s="55"/>
      <c r="AS4820" s="55"/>
    </row>
    <row r="4821" spans="1:45" x14ac:dyDescent="0.3">
      <c r="X4821" s="54" t="s">
        <v>1305</v>
      </c>
      <c r="Y4821" s="54" t="s">
        <v>128</v>
      </c>
      <c r="Z4821" s="54" t="s">
        <v>157</v>
      </c>
      <c r="AA4821" s="54" t="s">
        <v>151</v>
      </c>
      <c r="AB4821" s="54" t="s">
        <v>1327</v>
      </c>
      <c r="AC4821" s="54" t="s">
        <v>129</v>
      </c>
      <c r="AD4821" s="54" t="s">
        <v>116</v>
      </c>
      <c r="AE4821" s="54"/>
      <c r="AF4821" s="54"/>
      <c r="AG4821" s="54"/>
      <c r="AH4821" s="54"/>
      <c r="AI4821" s="54"/>
      <c r="AJ4821" s="54"/>
      <c r="AK4821" s="54"/>
      <c r="AL4821" s="54"/>
      <c r="AM4821" s="54"/>
      <c r="AN4821" s="54"/>
      <c r="AO4821" s="54"/>
      <c r="AP4821" s="54"/>
      <c r="AQ4821" s="54"/>
      <c r="AR4821" s="54"/>
      <c r="AS4821" s="54"/>
    </row>
    <row r="4822" spans="1:45" x14ac:dyDescent="0.3">
      <c r="X4822" s="54"/>
      <c r="Y4822" s="54">
        <f t="shared" ref="Y4822:AD4822" si="8327">Y4815</f>
        <v>6.4436999999999998</v>
      </c>
      <c r="Z4822" s="54">
        <f t="shared" si="8327"/>
        <v>4.9371</v>
      </c>
      <c r="AA4822" s="54">
        <f t="shared" si="8327"/>
        <v>11.350300000000001</v>
      </c>
      <c r="AB4822" s="54">
        <f t="shared" si="8327"/>
        <v>7.1900000000000006E-2</v>
      </c>
      <c r="AC4822" s="54">
        <f t="shared" si="8327"/>
        <v>6.2766000000000002</v>
      </c>
      <c r="AD4822" s="54">
        <f t="shared" si="8327"/>
        <v>11.042999999999999</v>
      </c>
      <c r="AE4822" s="54"/>
      <c r="AF4822" s="336"/>
      <c r="AG4822" s="336"/>
      <c r="AH4822" s="336"/>
      <c r="AI4822" s="54"/>
      <c r="AJ4822" s="54"/>
      <c r="AK4822" s="54"/>
      <c r="AL4822" s="54"/>
      <c r="AM4822" s="54"/>
      <c r="AN4822" s="54"/>
      <c r="AO4822" s="54"/>
      <c r="AP4822" s="54"/>
      <c r="AQ4822" s="54"/>
      <c r="AR4822" s="54"/>
      <c r="AS4822" s="54"/>
    </row>
    <row r="4823" spans="1:45" x14ac:dyDescent="0.3">
      <c r="D4823" s="56"/>
      <c r="X4823" s="336"/>
      <c r="Y4823" s="336">
        <f t="shared" ca="1" si="8291"/>
        <v>-0.69400396518010399</v>
      </c>
      <c r="Z4823" s="336">
        <f t="shared" ca="1" si="8291"/>
        <v>-0.20647253938692578</v>
      </c>
      <c r="AA4823" s="336">
        <f t="shared" ca="1" si="8291"/>
        <v>4.8853161620175268E-3</v>
      </c>
      <c r="AB4823" s="336">
        <f t="shared" ca="1" si="8291"/>
        <v>9.688814540290365E-3</v>
      </c>
      <c r="AC4823" s="336">
        <f t="shared" ca="1" si="8291"/>
        <v>3.4531977686132982E-2</v>
      </c>
      <c r="AD4823" s="336">
        <f t="shared" ca="1" si="8291"/>
        <v>-0.10906470579816889</v>
      </c>
      <c r="AE4823" s="336"/>
      <c r="AF4823" s="336"/>
      <c r="AG4823" s="336"/>
      <c r="AH4823" s="336"/>
      <c r="AI4823" s="54"/>
      <c r="AJ4823" s="54"/>
      <c r="AK4823" s="54"/>
      <c r="AL4823" s="336"/>
      <c r="AM4823" s="336"/>
      <c r="AN4823" s="336"/>
      <c r="AO4823" s="336"/>
      <c r="AP4823" s="54"/>
      <c r="AQ4823" s="336"/>
      <c r="AR4823" s="336"/>
      <c r="AS4823" s="336"/>
    </row>
    <row r="4824" spans="1:45" x14ac:dyDescent="0.3">
      <c r="C4824" s="54"/>
      <c r="D4824" s="56"/>
      <c r="Y4824" s="336">
        <f t="shared" ca="1" si="8291"/>
        <v>-7.3180979965772608E-3</v>
      </c>
      <c r="Z4824" s="336">
        <f t="shared" ca="1" si="8291"/>
        <v>0.8673483288056929</v>
      </c>
      <c r="AA4824" s="336">
        <f t="shared" ca="1" si="8291"/>
        <v>-0.44974393382606848</v>
      </c>
      <c r="AB4824" s="336">
        <f t="shared" ca="1" si="8291"/>
        <v>-5.7187371456524829E-3</v>
      </c>
      <c r="AC4824" s="336">
        <f t="shared" ca="1" si="8291"/>
        <v>-0.31166028951997615</v>
      </c>
      <c r="AD4824" s="336">
        <f t="shared" ca="1" si="8291"/>
        <v>-0.5790614960684074</v>
      </c>
      <c r="AE4824" s="55"/>
      <c r="AF4824" s="55"/>
      <c r="AG4824" s="55"/>
      <c r="AH4824" s="55"/>
      <c r="AI4824" s="55"/>
      <c r="AJ4824" s="55"/>
      <c r="AK4824" s="55"/>
      <c r="AL4824" s="55"/>
      <c r="AM4824" s="55"/>
      <c r="AN4824" s="55"/>
      <c r="AO4824" s="55"/>
      <c r="AP4824" s="55"/>
      <c r="AQ4824" s="55"/>
      <c r="AR4824" s="55"/>
      <c r="AS4824" s="55"/>
    </row>
    <row r="4825" spans="1:45" x14ac:dyDescent="0.3">
      <c r="B4825" s="54" t="s">
        <v>172</v>
      </c>
      <c r="C4825" s="53">
        <f>C4818</f>
        <v>0</v>
      </c>
      <c r="D4825" s="56" t="e">
        <f t="shared" ref="D4825:D4826" ca="1" si="8328">AJ4825</f>
        <v>#N/A</v>
      </c>
      <c r="E4825" s="52" t="e">
        <f t="shared" ref="E4825:W4825" si="8329">E4818</f>
        <v>#N/A</v>
      </c>
      <c r="F4825" s="52" t="e">
        <f t="shared" si="8329"/>
        <v>#N/A</v>
      </c>
      <c r="G4825" s="52" t="e">
        <f t="shared" si="8329"/>
        <v>#N/A</v>
      </c>
      <c r="H4825" s="52" t="e">
        <f t="shared" si="8329"/>
        <v>#N/A</v>
      </c>
      <c r="I4825" s="52" t="e">
        <f t="shared" si="8329"/>
        <v>#N/A</v>
      </c>
      <c r="J4825" s="52" t="e">
        <f t="shared" si="8329"/>
        <v>#N/A</v>
      </c>
      <c r="K4825" s="52" t="e">
        <f t="shared" si="8329"/>
        <v>#N/A</v>
      </c>
      <c r="L4825" s="52" t="e">
        <f t="shared" si="8329"/>
        <v>#N/A</v>
      </c>
      <c r="M4825" s="52" t="e">
        <f t="shared" si="8329"/>
        <v>#N/A</v>
      </c>
      <c r="N4825" s="52" t="e">
        <f t="shared" si="8329"/>
        <v>#N/A</v>
      </c>
      <c r="O4825" s="52" t="e">
        <f t="shared" si="8329"/>
        <v>#N/A</v>
      </c>
      <c r="P4825" s="52" t="e">
        <f t="shared" si="8329"/>
        <v>#N/A</v>
      </c>
      <c r="Q4825" s="52" t="e">
        <f t="shared" si="8329"/>
        <v>#N/A</v>
      </c>
      <c r="R4825" s="52" t="e">
        <f t="shared" si="8329"/>
        <v>#N/A</v>
      </c>
      <c r="S4825" s="52" t="e">
        <f t="shared" si="8329"/>
        <v>#N/A</v>
      </c>
      <c r="T4825" s="52" t="e">
        <f t="shared" si="8329"/>
        <v>#N/A</v>
      </c>
      <c r="U4825" s="52" t="e">
        <f t="shared" si="8329"/>
        <v>#N/A</v>
      </c>
      <c r="V4825" s="52" t="e">
        <f t="shared" si="8329"/>
        <v>#N/A</v>
      </c>
      <c r="W4825" s="52" t="e">
        <f t="shared" si="8329"/>
        <v>#N/A</v>
      </c>
      <c r="X4825" s="55" t="e">
        <f t="shared" ref="X4825:X4826" si="8330">(H4825-(O4825*P4825)/100-3*(J4825*K4825)/100)/2</f>
        <v>#N/A</v>
      </c>
      <c r="Y4825" s="55" t="e">
        <f t="shared" ref="Y4825:Y4826" si="8331">SUM(X4825,(J4825*K4825/100))/(F4825/100)</f>
        <v>#N/A</v>
      </c>
      <c r="Z4825" s="55" t="e">
        <f t="shared" ref="Z4825" si="8332">U4825*0.5+U4826*0.5</f>
        <v>#N/A</v>
      </c>
      <c r="AA4825" s="55" t="e">
        <f t="shared" ref="AA4825:AA4826" si="8333">J4825/Y4825</f>
        <v>#N/A</v>
      </c>
      <c r="AB4825" s="336" t="e">
        <f t="shared" ref="AB4825:AB4826" si="8334">X4825/(Y4825-J4825)</f>
        <v>#N/A</v>
      </c>
      <c r="AC4825" s="223" t="e">
        <f ca="1">INDEX(FGA_COEFFS,1,1)+Z4825*INDEX(FGA_COEFFS,1,2)+Y4825*INDEX(FGA_COEFFS,1,3)+R4825*INDEX(FGA_COEFFS,1,4)+Q4826*INDEX(FGA_COEFFS,1,5)+S4825*INDEX(FGA_COEFFS,1,6)+T4826*INDEX(FGA_COEFFS,1,7)+M4826*INDEX(FGA_COEFFS,1,8)+Y4829*Y4830</f>
        <v>#N/A</v>
      </c>
      <c r="AD4825" s="223" t="e">
        <f ca="1">INDEX(THREEPTA_COEFFS,1,1)+AC4825*INDEX(THREEPTA_COEFFS,1,2)+J4825*INDEX(THREEPTA_COEFFS,1,3)+AA4825*INDEX(THREEPTA_COEFFS,1,4)+K4825*INDEX(THREEPTA_COEFFS,1,5)+L4826*INDEX(THREEPTA_COEFFS,1,6)+Z4829*Z4830</f>
        <v>#N/A</v>
      </c>
      <c r="AE4825" s="223" t="e">
        <f ca="1">INDEX(THREEPTPCT_COEFFS,1,1)+K4825*INDEX(THREEPTPCT_COEFFS,1,2)+L4826*INDEX(THREEPTPCT_COEFFS,1,3)+AA4829*AA4830</f>
        <v>#N/A</v>
      </c>
      <c r="AF4825" s="55" t="e">
        <f t="shared" ref="AF4825:AF4826" ca="1" si="8335">AC4825-AD4825</f>
        <v>#N/A</v>
      </c>
      <c r="AG4825" s="223" t="e">
        <f ca="1">INDEX(TWOPTPCT_COEFFS,1,1)+AB4825*INDEX(TWOPTPCT_COEFFS,1,2)+I4826*INDEX(TWOPTPCT_COEFFS,1,3)+G4826*INDEX(TWOPTPCT_COEFFS,1,4)+L4826*INDEX(TWOPTPCT_COEFFS,1,5)+AB4829*AB4830</f>
        <v>#N/A</v>
      </c>
      <c r="AH4825" s="223" t="e">
        <f ca="1">INDEX(FTA_COEFFS,1,1)+O4825*INDEX(FTA_COEFFS,1,2)+N4826*INDEX(FTA_COEFFS,1,3)+(Q4825+R4825)*INDEX(FTA_COEFFS,1,4)+(Q4826+R4826)*INDEX(FTA_COEFFS,1,5)+M4826*INDEX(FTA_COEFFS,1,6)+AC4829*AC4830</f>
        <v>#N/A</v>
      </c>
      <c r="AI4825" s="223" t="e">
        <f ca="1">INDEX(FTPCT_COEFFS,1,1)+P4825*INDEX(FTPCT_COEFFS,1,2)+F4825*INDEX(FTPCT_COEFFS,1,3)+G4826*INDEX(FTPCT_COEFFS,1,4)+AD4829*AD4830</f>
        <v>#N/A</v>
      </c>
      <c r="AJ4825" s="338" t="e">
        <f t="shared" ref="AJ4825:AJ4826" ca="1" si="8336">AD4825*AE4825/100+AF4825*AG4825+AH4825*AI4825/100</f>
        <v>#N/A</v>
      </c>
      <c r="AK4825" s="55"/>
      <c r="AL4825" s="55"/>
      <c r="AM4825" s="55"/>
      <c r="AN4825" s="55"/>
      <c r="AO4825" s="55"/>
      <c r="AP4825" s="55"/>
      <c r="AQ4825" s="55"/>
      <c r="AR4825" s="55"/>
    </row>
    <row r="4826" spans="1:45" x14ac:dyDescent="0.3">
      <c r="B4826" s="54" t="s">
        <v>175</v>
      </c>
      <c r="C4826" s="54">
        <f>C4819</f>
        <v>0</v>
      </c>
      <c r="D4826" s="56" t="e">
        <f t="shared" ca="1" si="8328"/>
        <v>#N/A</v>
      </c>
      <c r="E4826" s="52" t="e">
        <f t="shared" ref="E4826:W4826" si="8337">E4819</f>
        <v>#N/A</v>
      </c>
      <c r="F4826" s="52" t="e">
        <f t="shared" si="8337"/>
        <v>#N/A</v>
      </c>
      <c r="G4826" s="52" t="e">
        <f t="shared" si="8337"/>
        <v>#N/A</v>
      </c>
      <c r="H4826" s="52" t="e">
        <f t="shared" si="8337"/>
        <v>#N/A</v>
      </c>
      <c r="I4826" s="52" t="e">
        <f t="shared" si="8337"/>
        <v>#N/A</v>
      </c>
      <c r="J4826" s="52" t="e">
        <f t="shared" si="8337"/>
        <v>#N/A</v>
      </c>
      <c r="K4826" s="52" t="e">
        <f t="shared" si="8337"/>
        <v>#N/A</v>
      </c>
      <c r="L4826" s="52" t="e">
        <f t="shared" si="8337"/>
        <v>#N/A</v>
      </c>
      <c r="M4826" s="52" t="e">
        <f t="shared" si="8337"/>
        <v>#N/A</v>
      </c>
      <c r="N4826" s="52" t="e">
        <f t="shared" si="8337"/>
        <v>#N/A</v>
      </c>
      <c r="O4826" s="52" t="e">
        <f t="shared" si="8337"/>
        <v>#N/A</v>
      </c>
      <c r="P4826" s="52" t="e">
        <f t="shared" si="8337"/>
        <v>#N/A</v>
      </c>
      <c r="Q4826" s="52" t="e">
        <f t="shared" si="8337"/>
        <v>#N/A</v>
      </c>
      <c r="R4826" s="52" t="e">
        <f t="shared" si="8337"/>
        <v>#N/A</v>
      </c>
      <c r="S4826" s="52" t="e">
        <f t="shared" si="8337"/>
        <v>#N/A</v>
      </c>
      <c r="T4826" s="52" t="e">
        <f t="shared" si="8337"/>
        <v>#N/A</v>
      </c>
      <c r="U4826" s="52" t="e">
        <f t="shared" si="8337"/>
        <v>#N/A</v>
      </c>
      <c r="V4826" s="52" t="e">
        <f t="shared" si="8337"/>
        <v>#N/A</v>
      </c>
      <c r="W4826" s="52" t="e">
        <f t="shared" si="8337"/>
        <v>#N/A</v>
      </c>
      <c r="X4826" s="55" t="e">
        <f t="shared" si="8330"/>
        <v>#N/A</v>
      </c>
      <c r="Y4826" s="55" t="e">
        <f t="shared" si="8331"/>
        <v>#N/A</v>
      </c>
      <c r="Z4826" s="55" t="e">
        <f t="shared" ref="Z4826" si="8338">Z4825</f>
        <v>#N/A</v>
      </c>
      <c r="AA4826" s="55" t="e">
        <f t="shared" si="8333"/>
        <v>#N/A</v>
      </c>
      <c r="AB4826" s="336" t="e">
        <f t="shared" si="8334"/>
        <v>#N/A</v>
      </c>
      <c r="AC4826" s="223" t="e">
        <f ca="1">INDEX(FGA_COEFFS,1,1)+Z4826*INDEX(FGA_COEFFS,1,2)+Y4826*INDEX(FGA_COEFFS,1,3)+R4826*INDEX(FGA_COEFFS,1,4)+Q4825*INDEX(FGA_COEFFS,1,5)+S4826*INDEX(FGA_COEFFS,1,6)+T4825*INDEX(FGA_COEFFS,1,7)+M4825*INDEX(FGA_COEFFS,1,8)+Y4829*Y4831</f>
        <v>#N/A</v>
      </c>
      <c r="AD4826" s="223" t="e">
        <f ca="1">INDEX(THREEPTA_COEFFS,1,1)+AC4826*INDEX(THREEPTA_COEFFS,1,2)+J4826*INDEX(THREEPTA_COEFFS,1,3)+AA4826*INDEX(THREEPTA_COEFFS,1,4)+K4826*INDEX(THREEPTA_COEFFS,1,5)+L4825*INDEX(THREEPTA_COEFFS,1,6)+Z4829*Z4831</f>
        <v>#N/A</v>
      </c>
      <c r="AE4826" s="223" t="e">
        <f ca="1">INDEX(THREEPTPCT_COEFFS,1,1)+K4826*INDEX(THREEPTPCT_COEFFS,1,2)+L4825*INDEX(THREEPTPCT_COEFFS,1,3)+AA4829*AA4831</f>
        <v>#N/A</v>
      </c>
      <c r="AF4826" s="55" t="e">
        <f t="shared" ca="1" si="8335"/>
        <v>#N/A</v>
      </c>
      <c r="AG4826" s="223" t="e">
        <f ca="1">INDEX(TWOPTPCT_COEFFS,1,1)+AB4826*INDEX(TWOPTPCT_COEFFS,1,2)+I4825*INDEX(TWOPTPCT_COEFFS,1,3)+G4825*INDEX(TWOPTPCT_COEFFS,1,4)+L4825*INDEX(TWOPTPCT_COEFFS,1,5)+AB4829*AB4831</f>
        <v>#N/A</v>
      </c>
      <c r="AH4826" s="223" t="e">
        <f ca="1">INDEX(FTA_COEFFS,1,1)+O4826*INDEX(FTA_COEFFS,1,2)+N4825*INDEX(FTA_COEFFS,1,3)+(Q4826+R4826)*INDEX(FTA_COEFFS,1,4)+(Q4825+R4825)*INDEX(FTA_COEFFS,1,5)+M4825*INDEX(FTA_COEFFS,1,6)+AC4829*AC4831</f>
        <v>#N/A</v>
      </c>
      <c r="AI4826" s="223" t="e">
        <f ca="1">INDEX(FTPCT_COEFFS,1,1)+P4826*INDEX(FTPCT_COEFFS,1,2)+F4826*INDEX(FTPCT_COEFFS,1,3)+G4825*INDEX(FTPCT_COEFFS,1,4)+AD4829*AD4831</f>
        <v>#N/A</v>
      </c>
      <c r="AJ4826" s="338" t="e">
        <f t="shared" ca="1" si="8336"/>
        <v>#N/A</v>
      </c>
      <c r="AK4826" s="55"/>
      <c r="AL4826" s="55"/>
      <c r="AM4826" s="55"/>
      <c r="AN4826" s="55"/>
      <c r="AO4826" s="55"/>
      <c r="AP4826" s="55"/>
      <c r="AQ4826" s="55"/>
      <c r="AR4826" s="55"/>
    </row>
    <row r="4827" spans="1:45" x14ac:dyDescent="0.3">
      <c r="A4827" s="54" t="e">
        <f ca="1">IF(D4825&gt;(D4826+(AVERAGE(V4825,W4825)-AVERAGE(V4826,W4826))/2)+2.5,C4825,IF(D4826&gt;(D4825+(AVERAGE(V4826,W4826)-AVERAGE(V4825,W4825))/2)+2.5,C4826,"Close"))</f>
        <v>#N/A</v>
      </c>
      <c r="B4827" s="64" t="e">
        <f ca="1">IF(D4826&gt;D4825,C4826,C4825)</f>
        <v>#N/A</v>
      </c>
      <c r="D4827" s="56"/>
      <c r="X4827" s="55"/>
      <c r="Y4827" s="55"/>
      <c r="Z4827" s="55"/>
      <c r="AA4827" s="55"/>
      <c r="AB4827" s="55"/>
      <c r="AC4827" s="337"/>
      <c r="AD4827" s="337"/>
      <c r="AE4827" s="337"/>
      <c r="AF4827" s="337"/>
      <c r="AG4827" s="337"/>
      <c r="AH4827" s="337"/>
      <c r="AI4827" s="337"/>
      <c r="AJ4827" s="337"/>
      <c r="AK4827" s="337"/>
      <c r="AL4827" s="337"/>
      <c r="AM4827" s="55"/>
      <c r="AN4827" s="55"/>
      <c r="AO4827" s="55"/>
      <c r="AP4827" s="55"/>
      <c r="AQ4827" s="55"/>
      <c r="AR4827" s="55"/>
      <c r="AS4827" s="55"/>
    </row>
    <row r="4828" spans="1:45" x14ac:dyDescent="0.3">
      <c r="X4828" s="54" t="s">
        <v>1305</v>
      </c>
      <c r="Y4828" s="54" t="s">
        <v>128</v>
      </c>
      <c r="Z4828" s="54" t="s">
        <v>157</v>
      </c>
      <c r="AA4828" s="54" t="s">
        <v>151</v>
      </c>
      <c r="AB4828" s="54" t="s">
        <v>1327</v>
      </c>
      <c r="AC4828" s="54" t="s">
        <v>129</v>
      </c>
      <c r="AD4828" s="54" t="s">
        <v>116</v>
      </c>
      <c r="AE4828" s="54"/>
      <c r="AF4828" s="54"/>
      <c r="AG4828" s="54"/>
      <c r="AH4828" s="54"/>
      <c r="AI4828" s="54"/>
      <c r="AJ4828" s="54"/>
      <c r="AK4828" s="54"/>
      <c r="AL4828" s="54"/>
      <c r="AM4828" s="54"/>
      <c r="AN4828" s="54"/>
      <c r="AO4828" s="54"/>
      <c r="AP4828" s="54"/>
      <c r="AQ4828" s="54"/>
      <c r="AR4828" s="54"/>
      <c r="AS4828" s="54"/>
    </row>
    <row r="4829" spans="1:45" x14ac:dyDescent="0.3">
      <c r="X4829" s="54"/>
      <c r="Y4829" s="54">
        <f t="shared" ref="Y4829:AD4829" si="8339">Y4822</f>
        <v>6.4436999999999998</v>
      </c>
      <c r="Z4829" s="54">
        <f t="shared" si="8339"/>
        <v>4.9371</v>
      </c>
      <c r="AA4829" s="54">
        <f t="shared" si="8339"/>
        <v>11.350300000000001</v>
      </c>
      <c r="AB4829" s="54">
        <f t="shared" si="8339"/>
        <v>7.1900000000000006E-2</v>
      </c>
      <c r="AC4829" s="54">
        <f t="shared" si="8339"/>
        <v>6.2766000000000002</v>
      </c>
      <c r="AD4829" s="54">
        <f t="shared" si="8339"/>
        <v>11.042999999999999</v>
      </c>
      <c r="AE4829" s="54"/>
      <c r="AF4829" s="336"/>
      <c r="AG4829" s="336"/>
      <c r="AH4829" s="336"/>
      <c r="AI4829" s="54"/>
      <c r="AJ4829" s="54"/>
      <c r="AK4829" s="54"/>
      <c r="AL4829" s="54"/>
      <c r="AM4829" s="54"/>
      <c r="AN4829" s="54"/>
      <c r="AO4829" s="54"/>
      <c r="AP4829" s="54"/>
      <c r="AQ4829" s="54"/>
      <c r="AR4829" s="54"/>
      <c r="AS4829" s="54"/>
    </row>
    <row r="4830" spans="1:45" x14ac:dyDescent="0.3">
      <c r="D4830" s="56"/>
      <c r="X4830" s="336"/>
      <c r="Y4830" s="336">
        <f t="shared" ca="1" si="8291"/>
        <v>1.1776980794341886E-3</v>
      </c>
      <c r="Z4830" s="336">
        <f t="shared" ca="1" si="8291"/>
        <v>-0.20826440950429964</v>
      </c>
      <c r="AA4830" s="336">
        <f t="shared" ca="1" si="8291"/>
        <v>9.9216737472357902E-2</v>
      </c>
      <c r="AB4830" s="336">
        <f t="shared" ca="1" si="8291"/>
        <v>2.1208859358595611E-4</v>
      </c>
      <c r="AC4830" s="336">
        <f t="shared" ca="1" si="8291"/>
        <v>2.7508590571741629E-2</v>
      </c>
      <c r="AD4830" s="336">
        <f t="shared" ca="1" si="8291"/>
        <v>0.48692569915527872</v>
      </c>
      <c r="AE4830" s="336"/>
      <c r="AF4830" s="336"/>
      <c r="AG4830" s="336"/>
      <c r="AH4830" s="336"/>
      <c r="AI4830" s="54"/>
      <c r="AJ4830" s="54"/>
      <c r="AK4830" s="54"/>
      <c r="AL4830" s="336"/>
      <c r="AM4830" s="336"/>
      <c r="AN4830" s="336"/>
      <c r="AO4830" s="336"/>
      <c r="AP4830" s="54"/>
      <c r="AQ4830" s="336"/>
      <c r="AR4830" s="336"/>
      <c r="AS4830" s="336"/>
    </row>
    <row r="4831" spans="1:45" x14ac:dyDescent="0.3">
      <c r="C4831" s="54"/>
      <c r="D4831" s="56"/>
      <c r="Y4831" s="336">
        <f t="shared" ca="1" si="8291"/>
        <v>1.0207206845640509</v>
      </c>
      <c r="Z4831" s="336">
        <f t="shared" ca="1" si="8291"/>
        <v>0.74499875082649136</v>
      </c>
      <c r="AA4831" s="336">
        <f t="shared" ca="1" si="8291"/>
        <v>-3.6616706348618765E-2</v>
      </c>
      <c r="AB4831" s="336">
        <f t="shared" ca="1" si="8291"/>
        <v>-0.78501260198255862</v>
      </c>
      <c r="AC4831" s="336">
        <f t="shared" ca="1" si="8291"/>
        <v>2.2865976496108548E-4</v>
      </c>
      <c r="AD4831" s="336">
        <f t="shared" ca="1" si="8291"/>
        <v>0.46233847244848986</v>
      </c>
      <c r="AE4831" s="55"/>
      <c r="AF4831" s="55"/>
      <c r="AG4831" s="55"/>
      <c r="AH4831" s="55"/>
      <c r="AI4831" s="55"/>
      <c r="AJ4831" s="55"/>
      <c r="AK4831" s="55"/>
      <c r="AL4831" s="55"/>
      <c r="AM4831" s="55"/>
      <c r="AN4831" s="55"/>
      <c r="AO4831" s="55"/>
      <c r="AP4831" s="55"/>
      <c r="AQ4831" s="55"/>
      <c r="AR4831" s="55"/>
      <c r="AS4831" s="55"/>
    </row>
    <row r="4832" spans="1:45" x14ac:dyDescent="0.3">
      <c r="B4832" s="54" t="s">
        <v>172</v>
      </c>
      <c r="C4832" s="53">
        <f>C4825</f>
        <v>0</v>
      </c>
      <c r="D4832" s="56" t="e">
        <f t="shared" ref="D4832:D4833" ca="1" si="8340">AJ4832</f>
        <v>#N/A</v>
      </c>
      <c r="E4832" s="52" t="e">
        <f t="shared" ref="E4832:W4832" si="8341">E4825</f>
        <v>#N/A</v>
      </c>
      <c r="F4832" s="52" t="e">
        <f t="shared" si="8341"/>
        <v>#N/A</v>
      </c>
      <c r="G4832" s="52" t="e">
        <f t="shared" si="8341"/>
        <v>#N/A</v>
      </c>
      <c r="H4832" s="52" t="e">
        <f t="shared" si="8341"/>
        <v>#N/A</v>
      </c>
      <c r="I4832" s="52" t="e">
        <f t="shared" si="8341"/>
        <v>#N/A</v>
      </c>
      <c r="J4832" s="52" t="e">
        <f t="shared" si="8341"/>
        <v>#N/A</v>
      </c>
      <c r="K4832" s="52" t="e">
        <f t="shared" si="8341"/>
        <v>#N/A</v>
      </c>
      <c r="L4832" s="52" t="e">
        <f t="shared" si="8341"/>
        <v>#N/A</v>
      </c>
      <c r="M4832" s="52" t="e">
        <f t="shared" si="8341"/>
        <v>#N/A</v>
      </c>
      <c r="N4832" s="52" t="e">
        <f t="shared" si="8341"/>
        <v>#N/A</v>
      </c>
      <c r="O4832" s="52" t="e">
        <f t="shared" si="8341"/>
        <v>#N/A</v>
      </c>
      <c r="P4832" s="52" t="e">
        <f t="shared" si="8341"/>
        <v>#N/A</v>
      </c>
      <c r="Q4832" s="52" t="e">
        <f t="shared" si="8341"/>
        <v>#N/A</v>
      </c>
      <c r="R4832" s="52" t="e">
        <f t="shared" si="8341"/>
        <v>#N/A</v>
      </c>
      <c r="S4832" s="52" t="e">
        <f t="shared" si="8341"/>
        <v>#N/A</v>
      </c>
      <c r="T4832" s="52" t="e">
        <f t="shared" si="8341"/>
        <v>#N/A</v>
      </c>
      <c r="U4832" s="52" t="e">
        <f t="shared" si="8341"/>
        <v>#N/A</v>
      </c>
      <c r="V4832" s="52" t="e">
        <f t="shared" si="8341"/>
        <v>#N/A</v>
      </c>
      <c r="W4832" s="52" t="e">
        <f t="shared" si="8341"/>
        <v>#N/A</v>
      </c>
      <c r="X4832" s="55" t="e">
        <f t="shared" ref="X4832:X4833" si="8342">(H4832-(O4832*P4832)/100-3*(J4832*K4832)/100)/2</f>
        <v>#N/A</v>
      </c>
      <c r="Y4832" s="55" t="e">
        <f t="shared" ref="Y4832:Y4833" si="8343">SUM(X4832,(J4832*K4832/100))/(F4832/100)</f>
        <v>#N/A</v>
      </c>
      <c r="Z4832" s="55" t="e">
        <f t="shared" ref="Z4832" si="8344">U4832*0.5+U4833*0.5</f>
        <v>#N/A</v>
      </c>
      <c r="AA4832" s="55" t="e">
        <f t="shared" ref="AA4832:AA4833" si="8345">J4832/Y4832</f>
        <v>#N/A</v>
      </c>
      <c r="AB4832" s="336" t="e">
        <f t="shared" ref="AB4832:AB4833" si="8346">X4832/(Y4832-J4832)</f>
        <v>#N/A</v>
      </c>
      <c r="AC4832" s="223" t="e">
        <f ca="1">INDEX(FGA_COEFFS,1,1)+Z4832*INDEX(FGA_COEFFS,1,2)+Y4832*INDEX(FGA_COEFFS,1,3)+R4832*INDEX(FGA_COEFFS,1,4)+Q4833*INDEX(FGA_COEFFS,1,5)+S4832*INDEX(FGA_COEFFS,1,6)+T4833*INDEX(FGA_COEFFS,1,7)+M4833*INDEX(FGA_COEFFS,1,8)+Y4836*Y4837</f>
        <v>#N/A</v>
      </c>
      <c r="AD4832" s="223" t="e">
        <f ca="1">INDEX(THREEPTA_COEFFS,1,1)+AC4832*INDEX(THREEPTA_COEFFS,1,2)+J4832*INDEX(THREEPTA_COEFFS,1,3)+AA4832*INDEX(THREEPTA_COEFFS,1,4)+K4832*INDEX(THREEPTA_COEFFS,1,5)+L4833*INDEX(THREEPTA_COEFFS,1,6)+Z4836*Z4837</f>
        <v>#N/A</v>
      </c>
      <c r="AE4832" s="223" t="e">
        <f ca="1">INDEX(THREEPTPCT_COEFFS,1,1)+K4832*INDEX(THREEPTPCT_COEFFS,1,2)+L4833*INDEX(THREEPTPCT_COEFFS,1,3)+AA4836*AA4837</f>
        <v>#N/A</v>
      </c>
      <c r="AF4832" s="55" t="e">
        <f t="shared" ref="AF4832:AF4833" ca="1" si="8347">AC4832-AD4832</f>
        <v>#N/A</v>
      </c>
      <c r="AG4832" s="223" t="e">
        <f ca="1">INDEX(TWOPTPCT_COEFFS,1,1)+AB4832*INDEX(TWOPTPCT_COEFFS,1,2)+I4833*INDEX(TWOPTPCT_COEFFS,1,3)+G4833*INDEX(TWOPTPCT_COEFFS,1,4)+L4833*INDEX(TWOPTPCT_COEFFS,1,5)+AB4836*AB4837</f>
        <v>#N/A</v>
      </c>
      <c r="AH4832" s="223" t="e">
        <f ca="1">INDEX(FTA_COEFFS,1,1)+O4832*INDEX(FTA_COEFFS,1,2)+N4833*INDEX(FTA_COEFFS,1,3)+(Q4832+R4832)*INDEX(FTA_COEFFS,1,4)+(Q4833+R4833)*INDEX(FTA_COEFFS,1,5)+M4833*INDEX(FTA_COEFFS,1,6)+AC4836*AC4837</f>
        <v>#N/A</v>
      </c>
      <c r="AI4832" s="223" t="e">
        <f ca="1">INDEX(FTPCT_COEFFS,1,1)+P4832*INDEX(FTPCT_COEFFS,1,2)+F4832*INDEX(FTPCT_COEFFS,1,3)+G4833*INDEX(FTPCT_COEFFS,1,4)+AD4836*AD4837</f>
        <v>#N/A</v>
      </c>
      <c r="AJ4832" s="338" t="e">
        <f t="shared" ref="AJ4832:AJ4833" ca="1" si="8348">AD4832*AE4832/100+AF4832*AG4832+AH4832*AI4832/100</f>
        <v>#N/A</v>
      </c>
      <c r="AK4832" s="55"/>
      <c r="AL4832" s="55"/>
      <c r="AM4832" s="55"/>
      <c r="AN4832" s="55"/>
      <c r="AO4832" s="55"/>
      <c r="AP4832" s="55"/>
      <c r="AQ4832" s="55"/>
      <c r="AR4832" s="55"/>
    </row>
    <row r="4833" spans="1:45" x14ac:dyDescent="0.3">
      <c r="B4833" s="54" t="s">
        <v>175</v>
      </c>
      <c r="C4833" s="54">
        <f>C4826</f>
        <v>0</v>
      </c>
      <c r="D4833" s="56" t="e">
        <f t="shared" ca="1" si="8340"/>
        <v>#N/A</v>
      </c>
      <c r="E4833" s="52" t="e">
        <f t="shared" ref="E4833:W4833" si="8349">E4826</f>
        <v>#N/A</v>
      </c>
      <c r="F4833" s="52" t="e">
        <f t="shared" si="8349"/>
        <v>#N/A</v>
      </c>
      <c r="G4833" s="52" t="e">
        <f t="shared" si="8349"/>
        <v>#N/A</v>
      </c>
      <c r="H4833" s="52" t="e">
        <f t="shared" si="8349"/>
        <v>#N/A</v>
      </c>
      <c r="I4833" s="52" t="e">
        <f t="shared" si="8349"/>
        <v>#N/A</v>
      </c>
      <c r="J4833" s="52" t="e">
        <f t="shared" si="8349"/>
        <v>#N/A</v>
      </c>
      <c r="K4833" s="52" t="e">
        <f t="shared" si="8349"/>
        <v>#N/A</v>
      </c>
      <c r="L4833" s="52" t="e">
        <f t="shared" si="8349"/>
        <v>#N/A</v>
      </c>
      <c r="M4833" s="52" t="e">
        <f t="shared" si="8349"/>
        <v>#N/A</v>
      </c>
      <c r="N4833" s="52" t="e">
        <f t="shared" si="8349"/>
        <v>#N/A</v>
      </c>
      <c r="O4833" s="52" t="e">
        <f t="shared" si="8349"/>
        <v>#N/A</v>
      </c>
      <c r="P4833" s="52" t="e">
        <f t="shared" si="8349"/>
        <v>#N/A</v>
      </c>
      <c r="Q4833" s="52" t="e">
        <f t="shared" si="8349"/>
        <v>#N/A</v>
      </c>
      <c r="R4833" s="52" t="e">
        <f t="shared" si="8349"/>
        <v>#N/A</v>
      </c>
      <c r="S4833" s="52" t="e">
        <f t="shared" si="8349"/>
        <v>#N/A</v>
      </c>
      <c r="T4833" s="52" t="e">
        <f t="shared" si="8349"/>
        <v>#N/A</v>
      </c>
      <c r="U4833" s="52" t="e">
        <f t="shared" si="8349"/>
        <v>#N/A</v>
      </c>
      <c r="V4833" s="52" t="e">
        <f t="shared" si="8349"/>
        <v>#N/A</v>
      </c>
      <c r="W4833" s="52" t="e">
        <f t="shared" si="8349"/>
        <v>#N/A</v>
      </c>
      <c r="X4833" s="55" t="e">
        <f t="shared" si="8342"/>
        <v>#N/A</v>
      </c>
      <c r="Y4833" s="55" t="e">
        <f t="shared" si="8343"/>
        <v>#N/A</v>
      </c>
      <c r="Z4833" s="55" t="e">
        <f t="shared" ref="Z4833" si="8350">Z4832</f>
        <v>#N/A</v>
      </c>
      <c r="AA4833" s="55" t="e">
        <f t="shared" si="8345"/>
        <v>#N/A</v>
      </c>
      <c r="AB4833" s="336" t="e">
        <f t="shared" si="8346"/>
        <v>#N/A</v>
      </c>
      <c r="AC4833" s="223" t="e">
        <f ca="1">INDEX(FGA_COEFFS,1,1)+Z4833*INDEX(FGA_COEFFS,1,2)+Y4833*INDEX(FGA_COEFFS,1,3)+R4833*INDEX(FGA_COEFFS,1,4)+Q4832*INDEX(FGA_COEFFS,1,5)+S4833*INDEX(FGA_COEFFS,1,6)+T4832*INDEX(FGA_COEFFS,1,7)+M4832*INDEX(FGA_COEFFS,1,8)+Y4836*Y4838</f>
        <v>#N/A</v>
      </c>
      <c r="AD4833" s="223" t="e">
        <f ca="1">INDEX(THREEPTA_COEFFS,1,1)+AC4833*INDEX(THREEPTA_COEFFS,1,2)+J4833*INDEX(THREEPTA_COEFFS,1,3)+AA4833*INDEX(THREEPTA_COEFFS,1,4)+K4833*INDEX(THREEPTA_COEFFS,1,5)+L4832*INDEX(THREEPTA_COEFFS,1,6)+Z4836*Z4838</f>
        <v>#N/A</v>
      </c>
      <c r="AE4833" s="223" t="e">
        <f ca="1">INDEX(THREEPTPCT_COEFFS,1,1)+K4833*INDEX(THREEPTPCT_COEFFS,1,2)+L4832*INDEX(THREEPTPCT_COEFFS,1,3)+AA4836*AA4838</f>
        <v>#N/A</v>
      </c>
      <c r="AF4833" s="55" t="e">
        <f t="shared" ca="1" si="8347"/>
        <v>#N/A</v>
      </c>
      <c r="AG4833" s="223" t="e">
        <f ca="1">INDEX(TWOPTPCT_COEFFS,1,1)+AB4833*INDEX(TWOPTPCT_COEFFS,1,2)+I4832*INDEX(TWOPTPCT_COEFFS,1,3)+G4832*INDEX(TWOPTPCT_COEFFS,1,4)+L4832*INDEX(TWOPTPCT_COEFFS,1,5)+AB4836*AB4838</f>
        <v>#N/A</v>
      </c>
      <c r="AH4833" s="223" t="e">
        <f ca="1">INDEX(FTA_COEFFS,1,1)+O4833*INDEX(FTA_COEFFS,1,2)+N4832*INDEX(FTA_COEFFS,1,3)+(Q4833+R4833)*INDEX(FTA_COEFFS,1,4)+(Q4832+R4832)*INDEX(FTA_COEFFS,1,5)+M4832*INDEX(FTA_COEFFS,1,6)+AC4836*AC4838</f>
        <v>#N/A</v>
      </c>
      <c r="AI4833" s="223" t="e">
        <f ca="1">INDEX(FTPCT_COEFFS,1,1)+P4833*INDEX(FTPCT_COEFFS,1,2)+F4833*INDEX(FTPCT_COEFFS,1,3)+G4832*INDEX(FTPCT_COEFFS,1,4)+AD4836*AD4838</f>
        <v>#N/A</v>
      </c>
      <c r="AJ4833" s="338" t="e">
        <f t="shared" ca="1" si="8348"/>
        <v>#N/A</v>
      </c>
      <c r="AK4833" s="55"/>
      <c r="AL4833" s="55"/>
      <c r="AM4833" s="55"/>
      <c r="AN4833" s="55"/>
      <c r="AO4833" s="55"/>
      <c r="AP4833" s="55"/>
      <c r="AQ4833" s="55"/>
      <c r="AR4833" s="55"/>
    </row>
    <row r="4834" spans="1:45" x14ac:dyDescent="0.3">
      <c r="A4834" s="54" t="e">
        <f ca="1">IF(D4832&gt;(D4833+(AVERAGE(V4832,W4832)-AVERAGE(V4833,W4833))/2)+2.5,C4832,IF(D4833&gt;(D4832+(AVERAGE(V4833,W4833)-AVERAGE(V4832,W4832))/2)+2.5,C4833,"Close"))</f>
        <v>#N/A</v>
      </c>
      <c r="B4834" s="64" t="e">
        <f ca="1">IF(D4833&gt;D4832,C4833,C4832)</f>
        <v>#N/A</v>
      </c>
      <c r="D4834" s="56"/>
      <c r="X4834" s="55"/>
      <c r="Y4834" s="55"/>
      <c r="Z4834" s="55"/>
      <c r="AA4834" s="55"/>
      <c r="AB4834" s="55"/>
      <c r="AC4834" s="337"/>
      <c r="AD4834" s="337"/>
      <c r="AE4834" s="337"/>
      <c r="AF4834" s="337"/>
      <c r="AG4834" s="337"/>
      <c r="AH4834" s="337"/>
      <c r="AI4834" s="337"/>
      <c r="AJ4834" s="337"/>
      <c r="AK4834" s="337"/>
      <c r="AL4834" s="337"/>
      <c r="AM4834" s="55"/>
      <c r="AN4834" s="55"/>
      <c r="AO4834" s="55"/>
      <c r="AP4834" s="55"/>
      <c r="AQ4834" s="55"/>
      <c r="AR4834" s="55"/>
      <c r="AS4834" s="55"/>
    </row>
    <row r="4835" spans="1:45" x14ac:dyDescent="0.3">
      <c r="X4835" s="54" t="s">
        <v>1305</v>
      </c>
      <c r="Y4835" s="54" t="s">
        <v>128</v>
      </c>
      <c r="Z4835" s="54" t="s">
        <v>157</v>
      </c>
      <c r="AA4835" s="54" t="s">
        <v>151</v>
      </c>
      <c r="AB4835" s="54" t="s">
        <v>1327</v>
      </c>
      <c r="AC4835" s="54" t="s">
        <v>129</v>
      </c>
      <c r="AD4835" s="54" t="s">
        <v>116</v>
      </c>
      <c r="AE4835" s="54"/>
      <c r="AF4835" s="54"/>
      <c r="AG4835" s="54"/>
      <c r="AH4835" s="54"/>
      <c r="AI4835" s="54"/>
      <c r="AJ4835" s="54"/>
      <c r="AK4835" s="54"/>
      <c r="AL4835" s="54"/>
      <c r="AM4835" s="54"/>
      <c r="AN4835" s="54"/>
      <c r="AO4835" s="54"/>
      <c r="AP4835" s="54"/>
      <c r="AQ4835" s="54"/>
      <c r="AR4835" s="54"/>
      <c r="AS4835" s="54"/>
    </row>
    <row r="4836" spans="1:45" x14ac:dyDescent="0.3">
      <c r="X4836" s="54"/>
      <c r="Y4836" s="54">
        <f t="shared" ref="Y4836:AD4836" si="8351">Y4829</f>
        <v>6.4436999999999998</v>
      </c>
      <c r="Z4836" s="54">
        <f t="shared" si="8351"/>
        <v>4.9371</v>
      </c>
      <c r="AA4836" s="54">
        <f t="shared" si="8351"/>
        <v>11.350300000000001</v>
      </c>
      <c r="AB4836" s="54">
        <f t="shared" si="8351"/>
        <v>7.1900000000000006E-2</v>
      </c>
      <c r="AC4836" s="54">
        <f t="shared" si="8351"/>
        <v>6.2766000000000002</v>
      </c>
      <c r="AD4836" s="54">
        <f t="shared" si="8351"/>
        <v>11.042999999999999</v>
      </c>
      <c r="AE4836" s="54"/>
      <c r="AF4836" s="336"/>
      <c r="AG4836" s="336"/>
      <c r="AH4836" s="336"/>
      <c r="AI4836" s="54"/>
      <c r="AJ4836" s="54"/>
      <c r="AK4836" s="54"/>
      <c r="AL4836" s="54"/>
      <c r="AM4836" s="54"/>
      <c r="AN4836" s="54"/>
      <c r="AO4836" s="54"/>
      <c r="AP4836" s="54"/>
      <c r="AQ4836" s="54"/>
      <c r="AR4836" s="54"/>
      <c r="AS4836" s="54"/>
    </row>
    <row r="4837" spans="1:45" x14ac:dyDescent="0.3">
      <c r="D4837" s="56"/>
      <c r="X4837" s="336"/>
      <c r="Y4837" s="336">
        <f t="shared" ca="1" si="8291"/>
        <v>-2.0080950853017261E-2</v>
      </c>
      <c r="Z4837" s="336">
        <f t="shared" ca="1" si="8291"/>
        <v>-1.937857871681499E-2</v>
      </c>
      <c r="AA4837" s="336">
        <f t="shared" ca="1" si="8291"/>
        <v>1.2701823528182643</v>
      </c>
      <c r="AB4837" s="336">
        <f t="shared" ca="1" si="8291"/>
        <v>0.71259838742607784</v>
      </c>
      <c r="AC4837" s="336">
        <f t="shared" ca="1" si="8291"/>
        <v>0.67361591030954315</v>
      </c>
      <c r="AD4837" s="336">
        <f t="shared" ca="1" si="8291"/>
        <v>-0.81177159943315846</v>
      </c>
      <c r="AE4837" s="336"/>
      <c r="AF4837" s="336"/>
      <c r="AG4837" s="336"/>
      <c r="AH4837" s="336"/>
      <c r="AI4837" s="54"/>
      <c r="AJ4837" s="54"/>
      <c r="AK4837" s="54"/>
      <c r="AL4837" s="336"/>
      <c r="AM4837" s="336"/>
      <c r="AN4837" s="336"/>
      <c r="AO4837" s="336"/>
      <c r="AP4837" s="54"/>
      <c r="AQ4837" s="336"/>
      <c r="AR4837" s="336"/>
      <c r="AS4837" s="336"/>
    </row>
    <row r="4838" spans="1:45" x14ac:dyDescent="0.3">
      <c r="C4838" s="54"/>
      <c r="D4838" s="56"/>
      <c r="Y4838" s="336">
        <f t="shared" ca="1" si="8291"/>
        <v>7.3010414412505659E-3</v>
      </c>
      <c r="Z4838" s="336">
        <f t="shared" ca="1" si="8291"/>
        <v>-7.1873627933418088E-2</v>
      </c>
      <c r="AA4838" s="336">
        <f t="shared" ca="1" si="8291"/>
        <v>0.56781630879677469</v>
      </c>
      <c r="AB4838" s="336">
        <f t="shared" ca="1" si="8291"/>
        <v>-0.43651858156639928</v>
      </c>
      <c r="AC4838" s="336">
        <f t="shared" ca="1" si="8291"/>
        <v>-0.89406095020110854</v>
      </c>
      <c r="AD4838" s="336">
        <f t="shared" ca="1" si="8291"/>
        <v>0.54434288585977775</v>
      </c>
      <c r="AE4838" s="55"/>
      <c r="AF4838" s="55"/>
      <c r="AG4838" s="55"/>
      <c r="AH4838" s="55"/>
      <c r="AI4838" s="55"/>
      <c r="AJ4838" s="55"/>
      <c r="AK4838" s="55"/>
      <c r="AL4838" s="55"/>
      <c r="AM4838" s="55"/>
      <c r="AN4838" s="55"/>
      <c r="AO4838" s="55"/>
      <c r="AP4838" s="55"/>
      <c r="AQ4838" s="55"/>
      <c r="AR4838" s="55"/>
      <c r="AS4838" s="55"/>
    </row>
    <row r="4839" spans="1:45" x14ac:dyDescent="0.3">
      <c r="B4839" s="54" t="s">
        <v>172</v>
      </c>
      <c r="C4839" s="53">
        <f>C4832</f>
        <v>0</v>
      </c>
      <c r="D4839" s="56" t="e">
        <f t="shared" ref="D4839:D4840" ca="1" si="8352">AJ4839</f>
        <v>#N/A</v>
      </c>
      <c r="E4839" s="52" t="e">
        <f t="shared" ref="E4839:W4839" si="8353">E4832</f>
        <v>#N/A</v>
      </c>
      <c r="F4839" s="52" t="e">
        <f t="shared" si="8353"/>
        <v>#N/A</v>
      </c>
      <c r="G4839" s="52" t="e">
        <f t="shared" si="8353"/>
        <v>#N/A</v>
      </c>
      <c r="H4839" s="52" t="e">
        <f t="shared" si="8353"/>
        <v>#N/A</v>
      </c>
      <c r="I4839" s="52" t="e">
        <f t="shared" si="8353"/>
        <v>#N/A</v>
      </c>
      <c r="J4839" s="52" t="e">
        <f t="shared" si="8353"/>
        <v>#N/A</v>
      </c>
      <c r="K4839" s="52" t="e">
        <f t="shared" si="8353"/>
        <v>#N/A</v>
      </c>
      <c r="L4839" s="52" t="e">
        <f t="shared" si="8353"/>
        <v>#N/A</v>
      </c>
      <c r="M4839" s="52" t="e">
        <f t="shared" si="8353"/>
        <v>#N/A</v>
      </c>
      <c r="N4839" s="52" t="e">
        <f t="shared" si="8353"/>
        <v>#N/A</v>
      </c>
      <c r="O4839" s="52" t="e">
        <f t="shared" si="8353"/>
        <v>#N/A</v>
      </c>
      <c r="P4839" s="52" t="e">
        <f t="shared" si="8353"/>
        <v>#N/A</v>
      </c>
      <c r="Q4839" s="52" t="e">
        <f t="shared" si="8353"/>
        <v>#N/A</v>
      </c>
      <c r="R4839" s="52" t="e">
        <f t="shared" si="8353"/>
        <v>#N/A</v>
      </c>
      <c r="S4839" s="52" t="e">
        <f t="shared" si="8353"/>
        <v>#N/A</v>
      </c>
      <c r="T4839" s="52" t="e">
        <f t="shared" si="8353"/>
        <v>#N/A</v>
      </c>
      <c r="U4839" s="52" t="e">
        <f t="shared" si="8353"/>
        <v>#N/A</v>
      </c>
      <c r="V4839" s="52" t="e">
        <f t="shared" si="8353"/>
        <v>#N/A</v>
      </c>
      <c r="W4839" s="52" t="e">
        <f t="shared" si="8353"/>
        <v>#N/A</v>
      </c>
      <c r="X4839" s="55" t="e">
        <f t="shared" ref="X4839:X4840" si="8354">(H4839-(O4839*P4839)/100-3*(J4839*K4839)/100)/2</f>
        <v>#N/A</v>
      </c>
      <c r="Y4839" s="55" t="e">
        <f t="shared" ref="Y4839:Y4840" si="8355">SUM(X4839,(J4839*K4839/100))/(F4839/100)</f>
        <v>#N/A</v>
      </c>
      <c r="Z4839" s="55" t="e">
        <f t="shared" ref="Z4839" si="8356">U4839*0.5+U4840*0.5</f>
        <v>#N/A</v>
      </c>
      <c r="AA4839" s="55" t="e">
        <f t="shared" ref="AA4839:AA4840" si="8357">J4839/Y4839</f>
        <v>#N/A</v>
      </c>
      <c r="AB4839" s="336" t="e">
        <f t="shared" ref="AB4839:AB4840" si="8358">X4839/(Y4839-J4839)</f>
        <v>#N/A</v>
      </c>
      <c r="AC4839" s="223" t="e">
        <f ca="1">INDEX(FGA_COEFFS,1,1)+Z4839*INDEX(FGA_COEFFS,1,2)+Y4839*INDEX(FGA_COEFFS,1,3)+R4839*INDEX(FGA_COEFFS,1,4)+Q4840*INDEX(FGA_COEFFS,1,5)+S4839*INDEX(FGA_COEFFS,1,6)+T4840*INDEX(FGA_COEFFS,1,7)+M4840*INDEX(FGA_COEFFS,1,8)+Y4843*Y4844</f>
        <v>#N/A</v>
      </c>
      <c r="AD4839" s="223" t="e">
        <f ca="1">INDEX(THREEPTA_COEFFS,1,1)+AC4839*INDEX(THREEPTA_COEFFS,1,2)+J4839*INDEX(THREEPTA_COEFFS,1,3)+AA4839*INDEX(THREEPTA_COEFFS,1,4)+K4839*INDEX(THREEPTA_COEFFS,1,5)+L4840*INDEX(THREEPTA_COEFFS,1,6)+Z4843*Z4844</f>
        <v>#N/A</v>
      </c>
      <c r="AE4839" s="223" t="e">
        <f ca="1">INDEX(THREEPTPCT_COEFFS,1,1)+K4839*INDEX(THREEPTPCT_COEFFS,1,2)+L4840*INDEX(THREEPTPCT_COEFFS,1,3)+AA4843*AA4844</f>
        <v>#N/A</v>
      </c>
      <c r="AF4839" s="55" t="e">
        <f t="shared" ref="AF4839:AF4840" ca="1" si="8359">AC4839-AD4839</f>
        <v>#N/A</v>
      </c>
      <c r="AG4839" s="223" t="e">
        <f ca="1">INDEX(TWOPTPCT_COEFFS,1,1)+AB4839*INDEX(TWOPTPCT_COEFFS,1,2)+I4840*INDEX(TWOPTPCT_COEFFS,1,3)+G4840*INDEX(TWOPTPCT_COEFFS,1,4)+L4840*INDEX(TWOPTPCT_COEFFS,1,5)+AB4843*AB4844</f>
        <v>#N/A</v>
      </c>
      <c r="AH4839" s="223" t="e">
        <f ca="1">INDEX(FTA_COEFFS,1,1)+O4839*INDEX(FTA_COEFFS,1,2)+N4840*INDEX(FTA_COEFFS,1,3)+(Q4839+R4839)*INDEX(FTA_COEFFS,1,4)+(Q4840+R4840)*INDEX(FTA_COEFFS,1,5)+M4840*INDEX(FTA_COEFFS,1,6)+AC4843*AC4844</f>
        <v>#N/A</v>
      </c>
      <c r="AI4839" s="223" t="e">
        <f ca="1">INDEX(FTPCT_COEFFS,1,1)+P4839*INDEX(FTPCT_COEFFS,1,2)+F4839*INDEX(FTPCT_COEFFS,1,3)+G4840*INDEX(FTPCT_COEFFS,1,4)+AD4843*AD4844</f>
        <v>#N/A</v>
      </c>
      <c r="AJ4839" s="338" t="e">
        <f t="shared" ref="AJ4839:AJ4840" ca="1" si="8360">AD4839*AE4839/100+AF4839*AG4839+AH4839*AI4839/100</f>
        <v>#N/A</v>
      </c>
      <c r="AK4839" s="55"/>
      <c r="AL4839" s="55"/>
      <c r="AM4839" s="55"/>
      <c r="AN4839" s="55"/>
      <c r="AO4839" s="55"/>
      <c r="AP4839" s="55"/>
      <c r="AQ4839" s="55"/>
      <c r="AR4839" s="55"/>
    </row>
    <row r="4840" spans="1:45" x14ac:dyDescent="0.3">
      <c r="B4840" s="54" t="s">
        <v>175</v>
      </c>
      <c r="C4840" s="54">
        <f>C4833</f>
        <v>0</v>
      </c>
      <c r="D4840" s="56" t="e">
        <f t="shared" ca="1" si="8352"/>
        <v>#N/A</v>
      </c>
      <c r="E4840" s="52" t="e">
        <f t="shared" ref="E4840:W4840" si="8361">E4833</f>
        <v>#N/A</v>
      </c>
      <c r="F4840" s="52" t="e">
        <f t="shared" si="8361"/>
        <v>#N/A</v>
      </c>
      <c r="G4840" s="52" t="e">
        <f t="shared" si="8361"/>
        <v>#N/A</v>
      </c>
      <c r="H4840" s="52" t="e">
        <f t="shared" si="8361"/>
        <v>#N/A</v>
      </c>
      <c r="I4840" s="52" t="e">
        <f t="shared" si="8361"/>
        <v>#N/A</v>
      </c>
      <c r="J4840" s="52" t="e">
        <f t="shared" si="8361"/>
        <v>#N/A</v>
      </c>
      <c r="K4840" s="52" t="e">
        <f t="shared" si="8361"/>
        <v>#N/A</v>
      </c>
      <c r="L4840" s="52" t="e">
        <f t="shared" si="8361"/>
        <v>#N/A</v>
      </c>
      <c r="M4840" s="52" t="e">
        <f t="shared" si="8361"/>
        <v>#N/A</v>
      </c>
      <c r="N4840" s="52" t="e">
        <f t="shared" si="8361"/>
        <v>#N/A</v>
      </c>
      <c r="O4840" s="52" t="e">
        <f t="shared" si="8361"/>
        <v>#N/A</v>
      </c>
      <c r="P4840" s="52" t="e">
        <f t="shared" si="8361"/>
        <v>#N/A</v>
      </c>
      <c r="Q4840" s="52" t="e">
        <f t="shared" si="8361"/>
        <v>#N/A</v>
      </c>
      <c r="R4840" s="52" t="e">
        <f t="shared" si="8361"/>
        <v>#N/A</v>
      </c>
      <c r="S4840" s="52" t="e">
        <f t="shared" si="8361"/>
        <v>#N/A</v>
      </c>
      <c r="T4840" s="52" t="e">
        <f t="shared" si="8361"/>
        <v>#N/A</v>
      </c>
      <c r="U4840" s="52" t="e">
        <f t="shared" si="8361"/>
        <v>#N/A</v>
      </c>
      <c r="V4840" s="52" t="e">
        <f t="shared" si="8361"/>
        <v>#N/A</v>
      </c>
      <c r="W4840" s="52" t="e">
        <f t="shared" si="8361"/>
        <v>#N/A</v>
      </c>
      <c r="X4840" s="55" t="e">
        <f t="shared" si="8354"/>
        <v>#N/A</v>
      </c>
      <c r="Y4840" s="55" t="e">
        <f t="shared" si="8355"/>
        <v>#N/A</v>
      </c>
      <c r="Z4840" s="55" t="e">
        <f t="shared" ref="Z4840" si="8362">Z4839</f>
        <v>#N/A</v>
      </c>
      <c r="AA4840" s="55" t="e">
        <f t="shared" si="8357"/>
        <v>#N/A</v>
      </c>
      <c r="AB4840" s="336" t="e">
        <f t="shared" si="8358"/>
        <v>#N/A</v>
      </c>
      <c r="AC4840" s="223" t="e">
        <f ca="1">INDEX(FGA_COEFFS,1,1)+Z4840*INDEX(FGA_COEFFS,1,2)+Y4840*INDEX(FGA_COEFFS,1,3)+R4840*INDEX(FGA_COEFFS,1,4)+Q4839*INDEX(FGA_COEFFS,1,5)+S4840*INDEX(FGA_COEFFS,1,6)+T4839*INDEX(FGA_COEFFS,1,7)+M4839*INDEX(FGA_COEFFS,1,8)+Y4843*Y4845</f>
        <v>#N/A</v>
      </c>
      <c r="AD4840" s="223" t="e">
        <f ca="1">INDEX(THREEPTA_COEFFS,1,1)+AC4840*INDEX(THREEPTA_COEFFS,1,2)+J4840*INDEX(THREEPTA_COEFFS,1,3)+AA4840*INDEX(THREEPTA_COEFFS,1,4)+K4840*INDEX(THREEPTA_COEFFS,1,5)+L4839*INDEX(THREEPTA_COEFFS,1,6)+Z4843*Z4845</f>
        <v>#N/A</v>
      </c>
      <c r="AE4840" s="223" t="e">
        <f ca="1">INDEX(THREEPTPCT_COEFFS,1,1)+K4840*INDEX(THREEPTPCT_COEFFS,1,2)+L4839*INDEX(THREEPTPCT_COEFFS,1,3)+AA4843*AA4845</f>
        <v>#N/A</v>
      </c>
      <c r="AF4840" s="55" t="e">
        <f t="shared" ca="1" si="8359"/>
        <v>#N/A</v>
      </c>
      <c r="AG4840" s="223" t="e">
        <f ca="1">INDEX(TWOPTPCT_COEFFS,1,1)+AB4840*INDEX(TWOPTPCT_COEFFS,1,2)+I4839*INDEX(TWOPTPCT_COEFFS,1,3)+G4839*INDEX(TWOPTPCT_COEFFS,1,4)+L4839*INDEX(TWOPTPCT_COEFFS,1,5)+AB4843*AB4845</f>
        <v>#N/A</v>
      </c>
      <c r="AH4840" s="223" t="e">
        <f ca="1">INDEX(FTA_COEFFS,1,1)+O4840*INDEX(FTA_COEFFS,1,2)+N4839*INDEX(FTA_COEFFS,1,3)+(Q4840+R4840)*INDEX(FTA_COEFFS,1,4)+(Q4839+R4839)*INDEX(FTA_COEFFS,1,5)+M4839*INDEX(FTA_COEFFS,1,6)+AC4843*AC4845</f>
        <v>#N/A</v>
      </c>
      <c r="AI4840" s="223" t="e">
        <f ca="1">INDEX(FTPCT_COEFFS,1,1)+P4840*INDEX(FTPCT_COEFFS,1,2)+F4840*INDEX(FTPCT_COEFFS,1,3)+G4839*INDEX(FTPCT_COEFFS,1,4)+AD4843*AD4845</f>
        <v>#N/A</v>
      </c>
      <c r="AJ4840" s="338" t="e">
        <f t="shared" ca="1" si="8360"/>
        <v>#N/A</v>
      </c>
      <c r="AK4840" s="55"/>
      <c r="AL4840" s="55"/>
      <c r="AM4840" s="55"/>
      <c r="AN4840" s="55"/>
      <c r="AO4840" s="55"/>
      <c r="AP4840" s="55"/>
      <c r="AQ4840" s="55"/>
      <c r="AR4840" s="55"/>
    </row>
    <row r="4841" spans="1:45" x14ac:dyDescent="0.3">
      <c r="A4841" s="54" t="e">
        <f ca="1">IF(D4839&gt;(D4840+(AVERAGE(V4839,W4839)-AVERAGE(V4840,W4840))/2)+2.5,C4839,IF(D4840&gt;(D4839+(AVERAGE(V4840,W4840)-AVERAGE(V4839,W4839))/2)+2.5,C4840,"Close"))</f>
        <v>#N/A</v>
      </c>
      <c r="B4841" s="64" t="e">
        <f ca="1">IF(D4840&gt;D4839,C4840,C4839)</f>
        <v>#N/A</v>
      </c>
      <c r="D4841" s="56"/>
      <c r="X4841" s="55"/>
      <c r="Y4841" s="55"/>
      <c r="Z4841" s="55"/>
      <c r="AA4841" s="55"/>
      <c r="AB4841" s="55"/>
      <c r="AC4841" s="337"/>
      <c r="AD4841" s="337"/>
      <c r="AE4841" s="337"/>
      <c r="AF4841" s="337"/>
      <c r="AG4841" s="337"/>
      <c r="AH4841" s="337"/>
      <c r="AI4841" s="337"/>
      <c r="AJ4841" s="337"/>
      <c r="AK4841" s="337"/>
      <c r="AL4841" s="337"/>
      <c r="AM4841" s="55"/>
      <c r="AN4841" s="55"/>
      <c r="AO4841" s="55"/>
      <c r="AP4841" s="55"/>
      <c r="AQ4841" s="55"/>
      <c r="AR4841" s="55"/>
      <c r="AS4841" s="55"/>
    </row>
    <row r="4842" spans="1:45" x14ac:dyDescent="0.3">
      <c r="X4842" s="54" t="s">
        <v>1305</v>
      </c>
      <c r="Y4842" s="54" t="s">
        <v>128</v>
      </c>
      <c r="Z4842" s="54" t="s">
        <v>157</v>
      </c>
      <c r="AA4842" s="54" t="s">
        <v>151</v>
      </c>
      <c r="AB4842" s="54" t="s">
        <v>1327</v>
      </c>
      <c r="AC4842" s="54" t="s">
        <v>129</v>
      </c>
      <c r="AD4842" s="54" t="s">
        <v>116</v>
      </c>
      <c r="AE4842" s="54"/>
      <c r="AF4842" s="54"/>
      <c r="AG4842" s="54"/>
      <c r="AH4842" s="54"/>
      <c r="AI4842" s="54"/>
      <c r="AJ4842" s="54"/>
      <c r="AK4842" s="54"/>
      <c r="AL4842" s="54"/>
      <c r="AM4842" s="54"/>
      <c r="AN4842" s="54"/>
      <c r="AO4842" s="54"/>
      <c r="AP4842" s="54"/>
      <c r="AQ4842" s="54"/>
      <c r="AR4842" s="54"/>
      <c r="AS4842" s="54"/>
    </row>
    <row r="4843" spans="1:45" x14ac:dyDescent="0.3">
      <c r="X4843" s="54"/>
      <c r="Y4843" s="54">
        <f t="shared" ref="Y4843:AD4843" si="8363">Y4836</f>
        <v>6.4436999999999998</v>
      </c>
      <c r="Z4843" s="54">
        <f t="shared" si="8363"/>
        <v>4.9371</v>
      </c>
      <c r="AA4843" s="54">
        <f t="shared" si="8363"/>
        <v>11.350300000000001</v>
      </c>
      <c r="AB4843" s="54">
        <f t="shared" si="8363"/>
        <v>7.1900000000000006E-2</v>
      </c>
      <c r="AC4843" s="54">
        <f t="shared" si="8363"/>
        <v>6.2766000000000002</v>
      </c>
      <c r="AD4843" s="54">
        <f t="shared" si="8363"/>
        <v>11.042999999999999</v>
      </c>
      <c r="AE4843" s="54"/>
      <c r="AF4843" s="336"/>
      <c r="AG4843" s="336"/>
      <c r="AH4843" s="336"/>
      <c r="AI4843" s="54"/>
      <c r="AJ4843" s="54"/>
      <c r="AK4843" s="54"/>
      <c r="AL4843" s="54"/>
      <c r="AM4843" s="54"/>
      <c r="AN4843" s="54"/>
      <c r="AO4843" s="54"/>
      <c r="AP4843" s="54"/>
      <c r="AQ4843" s="54"/>
      <c r="AR4843" s="54"/>
      <c r="AS4843" s="54"/>
    </row>
    <row r="4844" spans="1:45" x14ac:dyDescent="0.3">
      <c r="D4844" s="56"/>
      <c r="X4844" s="336"/>
      <c r="Y4844" s="336">
        <f t="shared" ca="1" si="8291"/>
        <v>0.21698881635971401</v>
      </c>
      <c r="Z4844" s="336">
        <f t="shared" ca="1" si="8291"/>
        <v>0.13360203438011192</v>
      </c>
      <c r="AA4844" s="336">
        <f t="shared" ca="1" si="8291"/>
        <v>6.6051176102101664E-2</v>
      </c>
      <c r="AB4844" s="336">
        <f t="shared" ca="1" si="8291"/>
        <v>-0.31006631023098352</v>
      </c>
      <c r="AC4844" s="336">
        <f t="shared" ca="1" si="8291"/>
        <v>1.1352308703448036E-2</v>
      </c>
      <c r="AD4844" s="336">
        <f t="shared" ca="1" si="8291"/>
        <v>1.3669646238270181</v>
      </c>
      <c r="AE4844" s="336"/>
      <c r="AF4844" s="336"/>
      <c r="AG4844" s="336"/>
      <c r="AH4844" s="336"/>
      <c r="AI4844" s="54"/>
      <c r="AJ4844" s="54"/>
      <c r="AK4844" s="54"/>
      <c r="AL4844" s="336"/>
      <c r="AM4844" s="336"/>
      <c r="AN4844" s="336"/>
      <c r="AO4844" s="336"/>
      <c r="AP4844" s="54"/>
      <c r="AQ4844" s="336"/>
      <c r="AR4844" s="336"/>
      <c r="AS4844" s="336"/>
    </row>
    <row r="4845" spans="1:45" x14ac:dyDescent="0.3">
      <c r="C4845" s="54"/>
      <c r="D4845" s="56"/>
      <c r="Y4845" s="336">
        <f t="shared" ca="1" si="8291"/>
        <v>0.99950578538307744</v>
      </c>
      <c r="Z4845" s="336">
        <f t="shared" ca="1" si="8291"/>
        <v>-6.524269930928998E-3</v>
      </c>
      <c r="AA4845" s="336">
        <f t="shared" ca="1" si="8291"/>
        <v>-0.80262108998090698</v>
      </c>
      <c r="AB4845" s="336">
        <f t="shared" ca="1" si="8291"/>
        <v>-0.4162676277300541</v>
      </c>
      <c r="AC4845" s="336">
        <f t="shared" ca="1" si="8291"/>
        <v>0.11251581764473859</v>
      </c>
      <c r="AD4845" s="336">
        <f t="shared" ca="1" si="8291"/>
        <v>-0.17865598851787018</v>
      </c>
      <c r="AE4845" s="55"/>
      <c r="AF4845" s="55"/>
      <c r="AG4845" s="55"/>
      <c r="AH4845" s="55"/>
      <c r="AI4845" s="55"/>
      <c r="AJ4845" s="55"/>
      <c r="AK4845" s="55"/>
      <c r="AL4845" s="55"/>
      <c r="AM4845" s="55"/>
      <c r="AN4845" s="55"/>
      <c r="AO4845" s="55"/>
      <c r="AP4845" s="55"/>
      <c r="AQ4845" s="55"/>
      <c r="AR4845" s="55"/>
      <c r="AS4845" s="55"/>
    </row>
    <row r="4846" spans="1:45" x14ac:dyDescent="0.3">
      <c r="B4846" s="54" t="s">
        <v>172</v>
      </c>
      <c r="C4846" s="53">
        <f>C4839</f>
        <v>0</v>
      </c>
      <c r="D4846" s="56" t="e">
        <f t="shared" ref="D4846:D4847" ca="1" si="8364">AJ4846</f>
        <v>#N/A</v>
      </c>
      <c r="E4846" s="52" t="e">
        <f t="shared" ref="E4846:W4846" si="8365">E4839</f>
        <v>#N/A</v>
      </c>
      <c r="F4846" s="52" t="e">
        <f t="shared" si="8365"/>
        <v>#N/A</v>
      </c>
      <c r="G4846" s="52" t="e">
        <f t="shared" si="8365"/>
        <v>#N/A</v>
      </c>
      <c r="H4846" s="52" t="e">
        <f t="shared" si="8365"/>
        <v>#N/A</v>
      </c>
      <c r="I4846" s="52" t="e">
        <f t="shared" si="8365"/>
        <v>#N/A</v>
      </c>
      <c r="J4846" s="52" t="e">
        <f t="shared" si="8365"/>
        <v>#N/A</v>
      </c>
      <c r="K4846" s="52" t="e">
        <f t="shared" si="8365"/>
        <v>#N/A</v>
      </c>
      <c r="L4846" s="52" t="e">
        <f t="shared" si="8365"/>
        <v>#N/A</v>
      </c>
      <c r="M4846" s="52" t="e">
        <f t="shared" si="8365"/>
        <v>#N/A</v>
      </c>
      <c r="N4846" s="52" t="e">
        <f t="shared" si="8365"/>
        <v>#N/A</v>
      </c>
      <c r="O4846" s="52" t="e">
        <f t="shared" si="8365"/>
        <v>#N/A</v>
      </c>
      <c r="P4846" s="52" t="e">
        <f t="shared" si="8365"/>
        <v>#N/A</v>
      </c>
      <c r="Q4846" s="52" t="e">
        <f t="shared" si="8365"/>
        <v>#N/A</v>
      </c>
      <c r="R4846" s="52" t="e">
        <f t="shared" si="8365"/>
        <v>#N/A</v>
      </c>
      <c r="S4846" s="52" t="e">
        <f t="shared" si="8365"/>
        <v>#N/A</v>
      </c>
      <c r="T4846" s="52" t="e">
        <f t="shared" si="8365"/>
        <v>#N/A</v>
      </c>
      <c r="U4846" s="52" t="e">
        <f t="shared" si="8365"/>
        <v>#N/A</v>
      </c>
      <c r="V4846" s="52" t="e">
        <f t="shared" si="8365"/>
        <v>#N/A</v>
      </c>
      <c r="W4846" s="52" t="e">
        <f t="shared" si="8365"/>
        <v>#N/A</v>
      </c>
      <c r="X4846" s="55" t="e">
        <f t="shared" ref="X4846:X4847" si="8366">(H4846-(O4846*P4846)/100-3*(J4846*K4846)/100)/2</f>
        <v>#N/A</v>
      </c>
      <c r="Y4846" s="55" t="e">
        <f t="shared" ref="Y4846:Y4847" si="8367">SUM(X4846,(J4846*K4846/100))/(F4846/100)</f>
        <v>#N/A</v>
      </c>
      <c r="Z4846" s="55" t="e">
        <f t="shared" ref="Z4846" si="8368">U4846*0.5+U4847*0.5</f>
        <v>#N/A</v>
      </c>
      <c r="AA4846" s="55" t="e">
        <f t="shared" ref="AA4846:AA4847" si="8369">J4846/Y4846</f>
        <v>#N/A</v>
      </c>
      <c r="AB4846" s="336" t="e">
        <f t="shared" ref="AB4846:AB4847" si="8370">X4846/(Y4846-J4846)</f>
        <v>#N/A</v>
      </c>
      <c r="AC4846" s="223" t="e">
        <f ca="1">INDEX(FGA_COEFFS,1,1)+Z4846*INDEX(FGA_COEFFS,1,2)+Y4846*INDEX(FGA_COEFFS,1,3)+R4846*INDEX(FGA_COEFFS,1,4)+Q4847*INDEX(FGA_COEFFS,1,5)+S4846*INDEX(FGA_COEFFS,1,6)+T4847*INDEX(FGA_COEFFS,1,7)+M4847*INDEX(FGA_COEFFS,1,8)+Y4850*Y4851</f>
        <v>#N/A</v>
      </c>
      <c r="AD4846" s="223" t="e">
        <f ca="1">INDEX(THREEPTA_COEFFS,1,1)+AC4846*INDEX(THREEPTA_COEFFS,1,2)+J4846*INDEX(THREEPTA_COEFFS,1,3)+AA4846*INDEX(THREEPTA_COEFFS,1,4)+K4846*INDEX(THREEPTA_COEFFS,1,5)+L4847*INDEX(THREEPTA_COEFFS,1,6)+Z4850*Z4851</f>
        <v>#N/A</v>
      </c>
      <c r="AE4846" s="223" t="e">
        <f ca="1">INDEX(THREEPTPCT_COEFFS,1,1)+K4846*INDEX(THREEPTPCT_COEFFS,1,2)+L4847*INDEX(THREEPTPCT_COEFFS,1,3)+AA4850*AA4851</f>
        <v>#N/A</v>
      </c>
      <c r="AF4846" s="55" t="e">
        <f t="shared" ref="AF4846:AF4847" ca="1" si="8371">AC4846-AD4846</f>
        <v>#N/A</v>
      </c>
      <c r="AG4846" s="223" t="e">
        <f ca="1">INDEX(TWOPTPCT_COEFFS,1,1)+AB4846*INDEX(TWOPTPCT_COEFFS,1,2)+I4847*INDEX(TWOPTPCT_COEFFS,1,3)+G4847*INDEX(TWOPTPCT_COEFFS,1,4)+L4847*INDEX(TWOPTPCT_COEFFS,1,5)+AB4850*AB4851</f>
        <v>#N/A</v>
      </c>
      <c r="AH4846" s="223" t="e">
        <f ca="1">INDEX(FTA_COEFFS,1,1)+O4846*INDEX(FTA_COEFFS,1,2)+N4847*INDEX(FTA_COEFFS,1,3)+(Q4846+R4846)*INDEX(FTA_COEFFS,1,4)+(Q4847+R4847)*INDEX(FTA_COEFFS,1,5)+M4847*INDEX(FTA_COEFFS,1,6)+AC4850*AC4851</f>
        <v>#N/A</v>
      </c>
      <c r="AI4846" s="223" t="e">
        <f ca="1">INDEX(FTPCT_COEFFS,1,1)+P4846*INDEX(FTPCT_COEFFS,1,2)+F4846*INDEX(FTPCT_COEFFS,1,3)+G4847*INDEX(FTPCT_COEFFS,1,4)+AD4850*AD4851</f>
        <v>#N/A</v>
      </c>
      <c r="AJ4846" s="338" t="e">
        <f t="shared" ref="AJ4846:AJ4847" ca="1" si="8372">AD4846*AE4846/100+AF4846*AG4846+AH4846*AI4846/100</f>
        <v>#N/A</v>
      </c>
      <c r="AK4846" s="55"/>
      <c r="AL4846" s="55"/>
      <c r="AM4846" s="55"/>
      <c r="AN4846" s="55"/>
      <c r="AO4846" s="55"/>
      <c r="AP4846" s="55"/>
      <c r="AQ4846" s="55"/>
      <c r="AR4846" s="55"/>
    </row>
    <row r="4847" spans="1:45" x14ac:dyDescent="0.3">
      <c r="B4847" s="54" t="s">
        <v>175</v>
      </c>
      <c r="C4847" s="54">
        <f>C4840</f>
        <v>0</v>
      </c>
      <c r="D4847" s="56" t="e">
        <f t="shared" ca="1" si="8364"/>
        <v>#N/A</v>
      </c>
      <c r="E4847" s="52" t="e">
        <f t="shared" ref="E4847:W4847" si="8373">E4840</f>
        <v>#N/A</v>
      </c>
      <c r="F4847" s="52" t="e">
        <f t="shared" si="8373"/>
        <v>#N/A</v>
      </c>
      <c r="G4847" s="52" t="e">
        <f t="shared" si="8373"/>
        <v>#N/A</v>
      </c>
      <c r="H4847" s="52" t="e">
        <f t="shared" si="8373"/>
        <v>#N/A</v>
      </c>
      <c r="I4847" s="52" t="e">
        <f t="shared" si="8373"/>
        <v>#N/A</v>
      </c>
      <c r="J4847" s="52" t="e">
        <f t="shared" si="8373"/>
        <v>#N/A</v>
      </c>
      <c r="K4847" s="52" t="e">
        <f t="shared" si="8373"/>
        <v>#N/A</v>
      </c>
      <c r="L4847" s="52" t="e">
        <f t="shared" si="8373"/>
        <v>#N/A</v>
      </c>
      <c r="M4847" s="52" t="e">
        <f t="shared" si="8373"/>
        <v>#N/A</v>
      </c>
      <c r="N4847" s="52" t="e">
        <f t="shared" si="8373"/>
        <v>#N/A</v>
      </c>
      <c r="O4847" s="52" t="e">
        <f t="shared" si="8373"/>
        <v>#N/A</v>
      </c>
      <c r="P4847" s="52" t="e">
        <f t="shared" si="8373"/>
        <v>#N/A</v>
      </c>
      <c r="Q4847" s="52" t="e">
        <f t="shared" si="8373"/>
        <v>#N/A</v>
      </c>
      <c r="R4847" s="52" t="e">
        <f t="shared" si="8373"/>
        <v>#N/A</v>
      </c>
      <c r="S4847" s="52" t="e">
        <f t="shared" si="8373"/>
        <v>#N/A</v>
      </c>
      <c r="T4847" s="52" t="e">
        <f t="shared" si="8373"/>
        <v>#N/A</v>
      </c>
      <c r="U4847" s="52" t="e">
        <f t="shared" si="8373"/>
        <v>#N/A</v>
      </c>
      <c r="V4847" s="52" t="e">
        <f t="shared" si="8373"/>
        <v>#N/A</v>
      </c>
      <c r="W4847" s="52" t="e">
        <f t="shared" si="8373"/>
        <v>#N/A</v>
      </c>
      <c r="X4847" s="55" t="e">
        <f t="shared" si="8366"/>
        <v>#N/A</v>
      </c>
      <c r="Y4847" s="55" t="e">
        <f t="shared" si="8367"/>
        <v>#N/A</v>
      </c>
      <c r="Z4847" s="55" t="e">
        <f t="shared" ref="Z4847" si="8374">Z4846</f>
        <v>#N/A</v>
      </c>
      <c r="AA4847" s="55" t="e">
        <f t="shared" si="8369"/>
        <v>#N/A</v>
      </c>
      <c r="AB4847" s="336" t="e">
        <f t="shared" si="8370"/>
        <v>#N/A</v>
      </c>
      <c r="AC4847" s="223" t="e">
        <f ca="1">INDEX(FGA_COEFFS,1,1)+Z4847*INDEX(FGA_COEFFS,1,2)+Y4847*INDEX(FGA_COEFFS,1,3)+R4847*INDEX(FGA_COEFFS,1,4)+Q4846*INDEX(FGA_COEFFS,1,5)+S4847*INDEX(FGA_COEFFS,1,6)+T4846*INDEX(FGA_COEFFS,1,7)+M4846*INDEX(FGA_COEFFS,1,8)+Y4850*Y4852</f>
        <v>#N/A</v>
      </c>
      <c r="AD4847" s="223" t="e">
        <f ca="1">INDEX(THREEPTA_COEFFS,1,1)+AC4847*INDEX(THREEPTA_COEFFS,1,2)+J4847*INDEX(THREEPTA_COEFFS,1,3)+AA4847*INDEX(THREEPTA_COEFFS,1,4)+K4847*INDEX(THREEPTA_COEFFS,1,5)+L4846*INDEX(THREEPTA_COEFFS,1,6)+Z4850*Z4852</f>
        <v>#N/A</v>
      </c>
      <c r="AE4847" s="223" t="e">
        <f ca="1">INDEX(THREEPTPCT_COEFFS,1,1)+K4847*INDEX(THREEPTPCT_COEFFS,1,2)+L4846*INDEX(THREEPTPCT_COEFFS,1,3)+AA4850*AA4852</f>
        <v>#N/A</v>
      </c>
      <c r="AF4847" s="55" t="e">
        <f t="shared" ca="1" si="8371"/>
        <v>#N/A</v>
      </c>
      <c r="AG4847" s="223" t="e">
        <f ca="1">INDEX(TWOPTPCT_COEFFS,1,1)+AB4847*INDEX(TWOPTPCT_COEFFS,1,2)+I4846*INDEX(TWOPTPCT_COEFFS,1,3)+G4846*INDEX(TWOPTPCT_COEFFS,1,4)+L4846*INDEX(TWOPTPCT_COEFFS,1,5)+AB4850*AB4852</f>
        <v>#N/A</v>
      </c>
      <c r="AH4847" s="223" t="e">
        <f ca="1">INDEX(FTA_COEFFS,1,1)+O4847*INDEX(FTA_COEFFS,1,2)+N4846*INDEX(FTA_COEFFS,1,3)+(Q4847+R4847)*INDEX(FTA_COEFFS,1,4)+(Q4846+R4846)*INDEX(FTA_COEFFS,1,5)+M4846*INDEX(FTA_COEFFS,1,6)+AC4850*AC4852</f>
        <v>#N/A</v>
      </c>
      <c r="AI4847" s="223" t="e">
        <f ca="1">INDEX(FTPCT_COEFFS,1,1)+P4847*INDEX(FTPCT_COEFFS,1,2)+F4847*INDEX(FTPCT_COEFFS,1,3)+G4846*INDEX(FTPCT_COEFFS,1,4)+AD4850*AD4852</f>
        <v>#N/A</v>
      </c>
      <c r="AJ4847" s="338" t="e">
        <f t="shared" ca="1" si="8372"/>
        <v>#N/A</v>
      </c>
      <c r="AK4847" s="55"/>
      <c r="AL4847" s="55"/>
      <c r="AM4847" s="55"/>
      <c r="AN4847" s="55"/>
      <c r="AO4847" s="55"/>
      <c r="AP4847" s="55"/>
      <c r="AQ4847" s="55"/>
      <c r="AR4847" s="55"/>
    </row>
    <row r="4848" spans="1:45" x14ac:dyDescent="0.3">
      <c r="A4848" s="54" t="e">
        <f ca="1">IF(D4846&gt;(D4847+(AVERAGE(V4846,W4846)-AVERAGE(V4847,W4847))/2)+2.5,C4846,IF(D4847&gt;(D4846+(AVERAGE(V4847,W4847)-AVERAGE(V4846,W4846))/2)+2.5,C4847,"Close"))</f>
        <v>#N/A</v>
      </c>
      <c r="B4848" s="64" t="e">
        <f ca="1">IF(D4847&gt;D4846,C4847,C4846)</f>
        <v>#N/A</v>
      </c>
      <c r="D4848" s="56"/>
      <c r="X4848" s="55"/>
      <c r="Y4848" s="55"/>
      <c r="Z4848" s="55"/>
      <c r="AA4848" s="55"/>
      <c r="AB4848" s="55"/>
      <c r="AC4848" s="337"/>
      <c r="AD4848" s="337"/>
      <c r="AE4848" s="337"/>
      <c r="AF4848" s="337"/>
      <c r="AG4848" s="337"/>
      <c r="AH4848" s="337"/>
      <c r="AI4848" s="337"/>
      <c r="AJ4848" s="337"/>
      <c r="AK4848" s="337"/>
      <c r="AL4848" s="337"/>
      <c r="AM4848" s="55"/>
      <c r="AN4848" s="55"/>
      <c r="AO4848" s="55"/>
      <c r="AP4848" s="55"/>
      <c r="AQ4848" s="55"/>
      <c r="AR4848" s="55"/>
      <c r="AS4848" s="55"/>
    </row>
    <row r="4849" spans="1:45" x14ac:dyDescent="0.3">
      <c r="X4849" s="54" t="s">
        <v>1305</v>
      </c>
      <c r="Y4849" s="54" t="s">
        <v>128</v>
      </c>
      <c r="Z4849" s="54" t="s">
        <v>157</v>
      </c>
      <c r="AA4849" s="54" t="s">
        <v>151</v>
      </c>
      <c r="AB4849" s="54" t="s">
        <v>1327</v>
      </c>
      <c r="AC4849" s="54" t="s">
        <v>129</v>
      </c>
      <c r="AD4849" s="54" t="s">
        <v>116</v>
      </c>
      <c r="AE4849" s="54"/>
      <c r="AF4849" s="54"/>
      <c r="AG4849" s="54"/>
      <c r="AH4849" s="54"/>
      <c r="AI4849" s="54"/>
      <c r="AJ4849" s="54"/>
      <c r="AK4849" s="54"/>
      <c r="AL4849" s="54"/>
      <c r="AM4849" s="54"/>
      <c r="AN4849" s="54"/>
      <c r="AO4849" s="54"/>
      <c r="AP4849" s="54"/>
      <c r="AQ4849" s="54"/>
      <c r="AR4849" s="54"/>
      <c r="AS4849" s="54"/>
    </row>
    <row r="4850" spans="1:45" x14ac:dyDescent="0.3">
      <c r="X4850" s="54"/>
      <c r="Y4850" s="54">
        <f t="shared" ref="Y4850:AD4850" si="8375">Y4843</f>
        <v>6.4436999999999998</v>
      </c>
      <c r="Z4850" s="54">
        <f t="shared" si="8375"/>
        <v>4.9371</v>
      </c>
      <c r="AA4850" s="54">
        <f t="shared" si="8375"/>
        <v>11.350300000000001</v>
      </c>
      <c r="AB4850" s="54">
        <f t="shared" si="8375"/>
        <v>7.1900000000000006E-2</v>
      </c>
      <c r="AC4850" s="54">
        <f t="shared" si="8375"/>
        <v>6.2766000000000002</v>
      </c>
      <c r="AD4850" s="54">
        <f t="shared" si="8375"/>
        <v>11.042999999999999</v>
      </c>
      <c r="AE4850" s="54"/>
      <c r="AF4850" s="336"/>
      <c r="AG4850" s="336"/>
      <c r="AH4850" s="336"/>
      <c r="AI4850" s="54"/>
      <c r="AJ4850" s="54"/>
      <c r="AK4850" s="54"/>
      <c r="AL4850" s="54"/>
      <c r="AM4850" s="54"/>
      <c r="AN4850" s="54"/>
      <c r="AO4850" s="54"/>
      <c r="AP4850" s="54"/>
      <c r="AQ4850" s="54"/>
      <c r="AR4850" s="54"/>
      <c r="AS4850" s="54"/>
    </row>
    <row r="4851" spans="1:45" x14ac:dyDescent="0.3">
      <c r="D4851" s="56"/>
      <c r="X4851" s="336"/>
      <c r="Y4851" s="336">
        <f t="shared" ca="1" si="8291"/>
        <v>-3.1889374660741654E-2</v>
      </c>
      <c r="Z4851" s="336">
        <f t="shared" ca="1" si="8291"/>
        <v>0.25444654519446741</v>
      </c>
      <c r="AA4851" s="336">
        <f t="shared" ca="1" si="8291"/>
        <v>0.99266227775692639</v>
      </c>
      <c r="AB4851" s="336">
        <f t="shared" ca="1" si="8291"/>
        <v>0.61140033921221304</v>
      </c>
      <c r="AC4851" s="336">
        <f t="shared" ca="1" si="8291"/>
        <v>0.30401217633562683</v>
      </c>
      <c r="AD4851" s="336">
        <f t="shared" ca="1" si="8291"/>
        <v>0.3404291763882582</v>
      </c>
      <c r="AE4851" s="336"/>
      <c r="AF4851" s="336"/>
      <c r="AG4851" s="336"/>
      <c r="AH4851" s="336"/>
      <c r="AI4851" s="54"/>
      <c r="AJ4851" s="54"/>
      <c r="AK4851" s="54"/>
      <c r="AL4851" s="336"/>
      <c r="AM4851" s="336"/>
      <c r="AN4851" s="336"/>
      <c r="AO4851" s="336"/>
      <c r="AP4851" s="54"/>
      <c r="AQ4851" s="336"/>
      <c r="AR4851" s="336"/>
      <c r="AS4851" s="336"/>
    </row>
    <row r="4852" spans="1:45" x14ac:dyDescent="0.3">
      <c r="C4852" s="54"/>
      <c r="D4852" s="56"/>
      <c r="Y4852" s="336">
        <f t="shared" ca="1" si="8291"/>
        <v>-0.45162979799619873</v>
      </c>
      <c r="Z4852" s="336">
        <f t="shared" ca="1" si="8291"/>
        <v>-0.65630738360906216</v>
      </c>
      <c r="AA4852" s="336">
        <f t="shared" ca="1" si="8291"/>
        <v>-0.33626403080509915</v>
      </c>
      <c r="AB4852" s="336">
        <f t="shared" ca="1" si="8291"/>
        <v>-0.32639101914924673</v>
      </c>
      <c r="AC4852" s="336">
        <f t="shared" ca="1" si="8291"/>
        <v>-1.8396351741413949E-2</v>
      </c>
      <c r="AD4852" s="336">
        <f t="shared" ca="1" si="8291"/>
        <v>6.1189899023040952E-3</v>
      </c>
      <c r="AE4852" s="55"/>
      <c r="AF4852" s="55"/>
      <c r="AG4852" s="55"/>
      <c r="AH4852" s="55"/>
      <c r="AI4852" s="55"/>
      <c r="AJ4852" s="55"/>
      <c r="AK4852" s="55"/>
      <c r="AL4852" s="55"/>
      <c r="AM4852" s="55"/>
      <c r="AN4852" s="55"/>
      <c r="AO4852" s="55"/>
      <c r="AP4852" s="55"/>
      <c r="AQ4852" s="55"/>
      <c r="AR4852" s="55"/>
      <c r="AS4852" s="55"/>
    </row>
    <row r="4853" spans="1:45" x14ac:dyDescent="0.3">
      <c r="B4853" s="54" t="s">
        <v>172</v>
      </c>
      <c r="C4853" s="53">
        <f>C4846</f>
        <v>0</v>
      </c>
      <c r="D4853" s="56" t="e">
        <f t="shared" ref="D4853:D4854" ca="1" si="8376">AJ4853</f>
        <v>#N/A</v>
      </c>
      <c r="E4853" s="52" t="e">
        <f t="shared" ref="E4853:W4853" si="8377">E4846</f>
        <v>#N/A</v>
      </c>
      <c r="F4853" s="52" t="e">
        <f t="shared" si="8377"/>
        <v>#N/A</v>
      </c>
      <c r="G4853" s="52" t="e">
        <f t="shared" si="8377"/>
        <v>#N/A</v>
      </c>
      <c r="H4853" s="52" t="e">
        <f t="shared" si="8377"/>
        <v>#N/A</v>
      </c>
      <c r="I4853" s="52" t="e">
        <f t="shared" si="8377"/>
        <v>#N/A</v>
      </c>
      <c r="J4853" s="52" t="e">
        <f t="shared" si="8377"/>
        <v>#N/A</v>
      </c>
      <c r="K4853" s="52" t="e">
        <f t="shared" si="8377"/>
        <v>#N/A</v>
      </c>
      <c r="L4853" s="52" t="e">
        <f t="shared" si="8377"/>
        <v>#N/A</v>
      </c>
      <c r="M4853" s="52" t="e">
        <f t="shared" si="8377"/>
        <v>#N/A</v>
      </c>
      <c r="N4853" s="52" t="e">
        <f t="shared" si="8377"/>
        <v>#N/A</v>
      </c>
      <c r="O4853" s="52" t="e">
        <f t="shared" si="8377"/>
        <v>#N/A</v>
      </c>
      <c r="P4853" s="52" t="e">
        <f t="shared" si="8377"/>
        <v>#N/A</v>
      </c>
      <c r="Q4853" s="52" t="e">
        <f t="shared" si="8377"/>
        <v>#N/A</v>
      </c>
      <c r="R4853" s="52" t="e">
        <f t="shared" si="8377"/>
        <v>#N/A</v>
      </c>
      <c r="S4853" s="52" t="e">
        <f t="shared" si="8377"/>
        <v>#N/A</v>
      </c>
      <c r="T4853" s="52" t="e">
        <f t="shared" si="8377"/>
        <v>#N/A</v>
      </c>
      <c r="U4853" s="52" t="e">
        <f t="shared" si="8377"/>
        <v>#N/A</v>
      </c>
      <c r="V4853" s="52" t="e">
        <f t="shared" si="8377"/>
        <v>#N/A</v>
      </c>
      <c r="W4853" s="52" t="e">
        <f t="shared" si="8377"/>
        <v>#N/A</v>
      </c>
      <c r="X4853" s="55" t="e">
        <f t="shared" ref="X4853:X4854" si="8378">(H4853-(O4853*P4853)/100-3*(J4853*K4853)/100)/2</f>
        <v>#N/A</v>
      </c>
      <c r="Y4853" s="55" t="e">
        <f t="shared" ref="Y4853:Y4854" si="8379">SUM(X4853,(J4853*K4853/100))/(F4853/100)</f>
        <v>#N/A</v>
      </c>
      <c r="Z4853" s="55" t="e">
        <f t="shared" ref="Z4853" si="8380">U4853*0.5+U4854*0.5</f>
        <v>#N/A</v>
      </c>
      <c r="AA4853" s="55" t="e">
        <f t="shared" ref="AA4853:AA4854" si="8381">J4853/Y4853</f>
        <v>#N/A</v>
      </c>
      <c r="AB4853" s="336" t="e">
        <f t="shared" ref="AB4853:AB4854" si="8382">X4853/(Y4853-J4853)</f>
        <v>#N/A</v>
      </c>
      <c r="AC4853" s="223" t="e">
        <f ca="1">INDEX(FGA_COEFFS,1,1)+Z4853*INDEX(FGA_COEFFS,1,2)+Y4853*INDEX(FGA_COEFFS,1,3)+R4853*INDEX(FGA_COEFFS,1,4)+Q4854*INDEX(FGA_COEFFS,1,5)+S4853*INDEX(FGA_COEFFS,1,6)+T4854*INDEX(FGA_COEFFS,1,7)+M4854*INDEX(FGA_COEFFS,1,8)+Y4857*Y4858</f>
        <v>#N/A</v>
      </c>
      <c r="AD4853" s="223" t="e">
        <f ca="1">INDEX(THREEPTA_COEFFS,1,1)+AC4853*INDEX(THREEPTA_COEFFS,1,2)+J4853*INDEX(THREEPTA_COEFFS,1,3)+AA4853*INDEX(THREEPTA_COEFFS,1,4)+K4853*INDEX(THREEPTA_COEFFS,1,5)+L4854*INDEX(THREEPTA_COEFFS,1,6)+Z4857*Z4858</f>
        <v>#N/A</v>
      </c>
      <c r="AE4853" s="223" t="e">
        <f ca="1">INDEX(THREEPTPCT_COEFFS,1,1)+K4853*INDEX(THREEPTPCT_COEFFS,1,2)+L4854*INDEX(THREEPTPCT_COEFFS,1,3)+AA4857*AA4858</f>
        <v>#N/A</v>
      </c>
      <c r="AF4853" s="55" t="e">
        <f t="shared" ref="AF4853:AF4854" ca="1" si="8383">AC4853-AD4853</f>
        <v>#N/A</v>
      </c>
      <c r="AG4853" s="223" t="e">
        <f ca="1">INDEX(TWOPTPCT_COEFFS,1,1)+AB4853*INDEX(TWOPTPCT_COEFFS,1,2)+I4854*INDEX(TWOPTPCT_COEFFS,1,3)+G4854*INDEX(TWOPTPCT_COEFFS,1,4)+L4854*INDEX(TWOPTPCT_COEFFS,1,5)+AB4857*AB4858</f>
        <v>#N/A</v>
      </c>
      <c r="AH4853" s="223" t="e">
        <f ca="1">INDEX(FTA_COEFFS,1,1)+O4853*INDEX(FTA_COEFFS,1,2)+N4854*INDEX(FTA_COEFFS,1,3)+(Q4853+R4853)*INDEX(FTA_COEFFS,1,4)+(Q4854+R4854)*INDEX(FTA_COEFFS,1,5)+M4854*INDEX(FTA_COEFFS,1,6)+AC4857*AC4858</f>
        <v>#N/A</v>
      </c>
      <c r="AI4853" s="223" t="e">
        <f ca="1">INDEX(FTPCT_COEFFS,1,1)+P4853*INDEX(FTPCT_COEFFS,1,2)+F4853*INDEX(FTPCT_COEFFS,1,3)+G4854*INDEX(FTPCT_COEFFS,1,4)+AD4857*AD4858</f>
        <v>#N/A</v>
      </c>
      <c r="AJ4853" s="338" t="e">
        <f t="shared" ref="AJ4853:AJ4854" ca="1" si="8384">AD4853*AE4853/100+AF4853*AG4853+AH4853*AI4853/100</f>
        <v>#N/A</v>
      </c>
      <c r="AK4853" s="55"/>
      <c r="AL4853" s="55"/>
      <c r="AM4853" s="55"/>
      <c r="AN4853" s="55"/>
      <c r="AO4853" s="55"/>
      <c r="AP4853" s="55"/>
      <c r="AQ4853" s="55"/>
      <c r="AR4853" s="55"/>
    </row>
    <row r="4854" spans="1:45" x14ac:dyDescent="0.3">
      <c r="B4854" s="54" t="s">
        <v>175</v>
      </c>
      <c r="C4854" s="54">
        <f>C4847</f>
        <v>0</v>
      </c>
      <c r="D4854" s="56" t="e">
        <f t="shared" ca="1" si="8376"/>
        <v>#N/A</v>
      </c>
      <c r="E4854" s="52" t="e">
        <f t="shared" ref="E4854:W4854" si="8385">E4847</f>
        <v>#N/A</v>
      </c>
      <c r="F4854" s="52" t="e">
        <f t="shared" si="8385"/>
        <v>#N/A</v>
      </c>
      <c r="G4854" s="52" t="e">
        <f t="shared" si="8385"/>
        <v>#N/A</v>
      </c>
      <c r="H4854" s="52" t="e">
        <f t="shared" si="8385"/>
        <v>#N/A</v>
      </c>
      <c r="I4854" s="52" t="e">
        <f t="shared" si="8385"/>
        <v>#N/A</v>
      </c>
      <c r="J4854" s="52" t="e">
        <f t="shared" si="8385"/>
        <v>#N/A</v>
      </c>
      <c r="K4854" s="52" t="e">
        <f t="shared" si="8385"/>
        <v>#N/A</v>
      </c>
      <c r="L4854" s="52" t="e">
        <f t="shared" si="8385"/>
        <v>#N/A</v>
      </c>
      <c r="M4854" s="52" t="e">
        <f t="shared" si="8385"/>
        <v>#N/A</v>
      </c>
      <c r="N4854" s="52" t="e">
        <f t="shared" si="8385"/>
        <v>#N/A</v>
      </c>
      <c r="O4854" s="52" t="e">
        <f t="shared" si="8385"/>
        <v>#N/A</v>
      </c>
      <c r="P4854" s="52" t="e">
        <f t="shared" si="8385"/>
        <v>#N/A</v>
      </c>
      <c r="Q4854" s="52" t="e">
        <f t="shared" si="8385"/>
        <v>#N/A</v>
      </c>
      <c r="R4854" s="52" t="e">
        <f t="shared" si="8385"/>
        <v>#N/A</v>
      </c>
      <c r="S4854" s="52" t="e">
        <f t="shared" si="8385"/>
        <v>#N/A</v>
      </c>
      <c r="T4854" s="52" t="e">
        <f t="shared" si="8385"/>
        <v>#N/A</v>
      </c>
      <c r="U4854" s="52" t="e">
        <f t="shared" si="8385"/>
        <v>#N/A</v>
      </c>
      <c r="V4854" s="52" t="e">
        <f t="shared" si="8385"/>
        <v>#N/A</v>
      </c>
      <c r="W4854" s="52" t="e">
        <f t="shared" si="8385"/>
        <v>#N/A</v>
      </c>
      <c r="X4854" s="55" t="e">
        <f t="shared" si="8378"/>
        <v>#N/A</v>
      </c>
      <c r="Y4854" s="55" t="e">
        <f t="shared" si="8379"/>
        <v>#N/A</v>
      </c>
      <c r="Z4854" s="55" t="e">
        <f t="shared" ref="Z4854" si="8386">Z4853</f>
        <v>#N/A</v>
      </c>
      <c r="AA4854" s="55" t="e">
        <f t="shared" si="8381"/>
        <v>#N/A</v>
      </c>
      <c r="AB4854" s="336" t="e">
        <f t="shared" si="8382"/>
        <v>#N/A</v>
      </c>
      <c r="AC4854" s="223" t="e">
        <f ca="1">INDEX(FGA_COEFFS,1,1)+Z4854*INDEX(FGA_COEFFS,1,2)+Y4854*INDEX(FGA_COEFFS,1,3)+R4854*INDEX(FGA_COEFFS,1,4)+Q4853*INDEX(FGA_COEFFS,1,5)+S4854*INDEX(FGA_COEFFS,1,6)+T4853*INDEX(FGA_COEFFS,1,7)+M4853*INDEX(FGA_COEFFS,1,8)+Y4857*Y4859</f>
        <v>#N/A</v>
      </c>
      <c r="AD4854" s="223" t="e">
        <f ca="1">INDEX(THREEPTA_COEFFS,1,1)+AC4854*INDEX(THREEPTA_COEFFS,1,2)+J4854*INDEX(THREEPTA_COEFFS,1,3)+AA4854*INDEX(THREEPTA_COEFFS,1,4)+K4854*INDEX(THREEPTA_COEFFS,1,5)+L4853*INDEX(THREEPTA_COEFFS,1,6)+Z4857*Z4859</f>
        <v>#N/A</v>
      </c>
      <c r="AE4854" s="223" t="e">
        <f ca="1">INDEX(THREEPTPCT_COEFFS,1,1)+K4854*INDEX(THREEPTPCT_COEFFS,1,2)+L4853*INDEX(THREEPTPCT_COEFFS,1,3)+AA4857*AA4859</f>
        <v>#N/A</v>
      </c>
      <c r="AF4854" s="55" t="e">
        <f t="shared" ca="1" si="8383"/>
        <v>#N/A</v>
      </c>
      <c r="AG4854" s="223" t="e">
        <f ca="1">INDEX(TWOPTPCT_COEFFS,1,1)+AB4854*INDEX(TWOPTPCT_COEFFS,1,2)+I4853*INDEX(TWOPTPCT_COEFFS,1,3)+G4853*INDEX(TWOPTPCT_COEFFS,1,4)+L4853*INDEX(TWOPTPCT_COEFFS,1,5)+AB4857*AB4859</f>
        <v>#N/A</v>
      </c>
      <c r="AH4854" s="223" t="e">
        <f ca="1">INDEX(FTA_COEFFS,1,1)+O4854*INDEX(FTA_COEFFS,1,2)+N4853*INDEX(FTA_COEFFS,1,3)+(Q4854+R4854)*INDEX(FTA_COEFFS,1,4)+(Q4853+R4853)*INDEX(FTA_COEFFS,1,5)+M4853*INDEX(FTA_COEFFS,1,6)+AC4857*AC4859</f>
        <v>#N/A</v>
      </c>
      <c r="AI4854" s="223" t="e">
        <f ca="1">INDEX(FTPCT_COEFFS,1,1)+P4854*INDEX(FTPCT_COEFFS,1,2)+F4854*INDEX(FTPCT_COEFFS,1,3)+G4853*INDEX(FTPCT_COEFFS,1,4)+AD4857*AD4859</f>
        <v>#N/A</v>
      </c>
      <c r="AJ4854" s="338" t="e">
        <f t="shared" ca="1" si="8384"/>
        <v>#N/A</v>
      </c>
      <c r="AK4854" s="55"/>
      <c r="AL4854" s="55"/>
      <c r="AM4854" s="55"/>
      <c r="AN4854" s="55"/>
      <c r="AO4854" s="55"/>
      <c r="AP4854" s="55"/>
      <c r="AQ4854" s="55"/>
      <c r="AR4854" s="55"/>
    </row>
    <row r="4855" spans="1:45" x14ac:dyDescent="0.3">
      <c r="A4855" s="54" t="e">
        <f ca="1">IF(D4853&gt;(D4854+(AVERAGE(V4853,W4853)-AVERAGE(V4854,W4854))/2)+2.5,C4853,IF(D4854&gt;(D4853+(AVERAGE(V4854,W4854)-AVERAGE(V4853,W4853))/2)+2.5,C4854,"Close"))</f>
        <v>#N/A</v>
      </c>
      <c r="B4855" s="64" t="e">
        <f ca="1">IF(D4854&gt;D4853,C4854,C4853)</f>
        <v>#N/A</v>
      </c>
      <c r="D4855" s="56"/>
      <c r="X4855" s="55"/>
      <c r="Y4855" s="55"/>
      <c r="Z4855" s="55"/>
      <c r="AA4855" s="55"/>
      <c r="AB4855" s="55"/>
      <c r="AC4855" s="337"/>
      <c r="AD4855" s="337"/>
      <c r="AE4855" s="337"/>
      <c r="AF4855" s="337"/>
      <c r="AG4855" s="337"/>
      <c r="AH4855" s="337"/>
      <c r="AI4855" s="337"/>
      <c r="AJ4855" s="337"/>
      <c r="AK4855" s="337"/>
      <c r="AL4855" s="337"/>
      <c r="AM4855" s="55"/>
      <c r="AN4855" s="55"/>
      <c r="AO4855" s="55"/>
      <c r="AP4855" s="55"/>
      <c r="AQ4855" s="55"/>
      <c r="AR4855" s="55"/>
      <c r="AS4855" s="55"/>
    </row>
    <row r="4856" spans="1:45" x14ac:dyDescent="0.3">
      <c r="X4856" s="54" t="s">
        <v>1305</v>
      </c>
      <c r="Y4856" s="54" t="s">
        <v>128</v>
      </c>
      <c r="Z4856" s="54" t="s">
        <v>157</v>
      </c>
      <c r="AA4856" s="54" t="s">
        <v>151</v>
      </c>
      <c r="AB4856" s="54" t="s">
        <v>1327</v>
      </c>
      <c r="AC4856" s="54" t="s">
        <v>129</v>
      </c>
      <c r="AD4856" s="54" t="s">
        <v>116</v>
      </c>
      <c r="AE4856" s="54"/>
      <c r="AF4856" s="54"/>
      <c r="AG4856" s="54"/>
      <c r="AH4856" s="54"/>
      <c r="AI4856" s="54"/>
      <c r="AJ4856" s="54"/>
      <c r="AK4856" s="54"/>
      <c r="AL4856" s="54"/>
      <c r="AM4856" s="54"/>
      <c r="AN4856" s="54"/>
      <c r="AO4856" s="54"/>
      <c r="AP4856" s="54"/>
      <c r="AQ4856" s="54"/>
      <c r="AR4856" s="54"/>
      <c r="AS4856" s="54"/>
    </row>
    <row r="4857" spans="1:45" x14ac:dyDescent="0.3">
      <c r="X4857" s="54"/>
      <c r="Y4857" s="54">
        <f t="shared" ref="Y4857:AD4857" si="8387">Y4850</f>
        <v>6.4436999999999998</v>
      </c>
      <c r="Z4857" s="54">
        <f t="shared" si="8387"/>
        <v>4.9371</v>
      </c>
      <c r="AA4857" s="54">
        <f t="shared" si="8387"/>
        <v>11.350300000000001</v>
      </c>
      <c r="AB4857" s="54">
        <f t="shared" si="8387"/>
        <v>7.1900000000000006E-2</v>
      </c>
      <c r="AC4857" s="54">
        <f t="shared" si="8387"/>
        <v>6.2766000000000002</v>
      </c>
      <c r="AD4857" s="54">
        <f t="shared" si="8387"/>
        <v>11.042999999999999</v>
      </c>
      <c r="AE4857" s="54"/>
      <c r="AF4857" s="336"/>
      <c r="AG4857" s="336"/>
      <c r="AH4857" s="336"/>
      <c r="AI4857" s="54"/>
      <c r="AJ4857" s="54"/>
      <c r="AK4857" s="54"/>
      <c r="AL4857" s="54"/>
      <c r="AM4857" s="54"/>
      <c r="AN4857" s="54"/>
      <c r="AO4857" s="54"/>
      <c r="AP4857" s="54"/>
      <c r="AQ4857" s="54"/>
      <c r="AR4857" s="54"/>
      <c r="AS4857" s="54"/>
    </row>
    <row r="4858" spans="1:45" x14ac:dyDescent="0.3">
      <c r="D4858" s="56"/>
      <c r="X4858" s="336"/>
      <c r="Y4858" s="336">
        <f t="shared" ca="1" si="8291"/>
        <v>0.32849640349950548</v>
      </c>
      <c r="Z4858" s="336">
        <f t="shared" ca="1" si="8291"/>
        <v>0.67936469487980489</v>
      </c>
      <c r="AA4858" s="336">
        <f t="shared" ca="1" si="8291"/>
        <v>-0.11768659893255558</v>
      </c>
      <c r="AB4858" s="336">
        <f t="shared" ca="1" si="8291"/>
        <v>8.8415253201589522E-2</v>
      </c>
      <c r="AC4858" s="336">
        <f t="shared" ca="1" si="8291"/>
        <v>1.8008436664006259E-2</v>
      </c>
      <c r="AD4858" s="336">
        <f t="shared" ca="1" si="8291"/>
        <v>-0.66857311128138863</v>
      </c>
      <c r="AE4858" s="336"/>
      <c r="AF4858" s="336"/>
      <c r="AG4858" s="336"/>
      <c r="AH4858" s="336"/>
      <c r="AI4858" s="54"/>
      <c r="AJ4858" s="54"/>
      <c r="AK4858" s="54"/>
      <c r="AL4858" s="336"/>
      <c r="AM4858" s="336"/>
      <c r="AN4858" s="336"/>
      <c r="AO4858" s="336"/>
      <c r="AP4858" s="54"/>
      <c r="AQ4858" s="336"/>
      <c r="AR4858" s="336"/>
      <c r="AS4858" s="336"/>
    </row>
    <row r="4859" spans="1:45" x14ac:dyDescent="0.3">
      <c r="C4859" s="54"/>
      <c r="D4859" s="56"/>
      <c r="Y4859" s="336">
        <f t="shared" ca="1" si="8291"/>
        <v>0.43524153655560172</v>
      </c>
      <c r="Z4859" s="336">
        <f t="shared" ca="1" si="8291"/>
        <v>0.10938338324013407</v>
      </c>
      <c r="AA4859" s="336">
        <f t="shared" ca="1" si="8291"/>
        <v>-0.23335326278173357</v>
      </c>
      <c r="AB4859" s="336">
        <f t="shared" ca="1" si="8291"/>
        <v>-9.148852598079469E-4</v>
      </c>
      <c r="AC4859" s="336">
        <f t="shared" ca="1" si="8291"/>
        <v>-1.0855538686427946E-3</v>
      </c>
      <c r="AD4859" s="336">
        <f t="shared" ca="1" si="8291"/>
        <v>-5.9692231582640032E-2</v>
      </c>
      <c r="AE4859" s="55"/>
      <c r="AF4859" s="55"/>
      <c r="AG4859" s="55"/>
      <c r="AH4859" s="55"/>
      <c r="AI4859" s="55"/>
      <c r="AJ4859" s="55"/>
      <c r="AK4859" s="55"/>
      <c r="AL4859" s="55"/>
      <c r="AM4859" s="55"/>
      <c r="AN4859" s="55"/>
      <c r="AO4859" s="55"/>
      <c r="AP4859" s="55"/>
      <c r="AQ4859" s="55"/>
      <c r="AR4859" s="55"/>
      <c r="AS4859" s="55"/>
    </row>
    <row r="4860" spans="1:45" x14ac:dyDescent="0.3">
      <c r="B4860" s="54" t="s">
        <v>172</v>
      </c>
      <c r="C4860" s="53">
        <f>C4853</f>
        <v>0</v>
      </c>
      <c r="D4860" s="56" t="e">
        <f t="shared" ref="D4860:D4861" ca="1" si="8388">AJ4860</f>
        <v>#N/A</v>
      </c>
      <c r="E4860" s="52" t="e">
        <f t="shared" ref="E4860:W4860" si="8389">E4853</f>
        <v>#N/A</v>
      </c>
      <c r="F4860" s="52" t="e">
        <f t="shared" si="8389"/>
        <v>#N/A</v>
      </c>
      <c r="G4860" s="52" t="e">
        <f t="shared" si="8389"/>
        <v>#N/A</v>
      </c>
      <c r="H4860" s="52" t="e">
        <f t="shared" si="8389"/>
        <v>#N/A</v>
      </c>
      <c r="I4860" s="52" t="e">
        <f t="shared" si="8389"/>
        <v>#N/A</v>
      </c>
      <c r="J4860" s="52" t="e">
        <f t="shared" si="8389"/>
        <v>#N/A</v>
      </c>
      <c r="K4860" s="52" t="e">
        <f t="shared" si="8389"/>
        <v>#N/A</v>
      </c>
      <c r="L4860" s="52" t="e">
        <f t="shared" si="8389"/>
        <v>#N/A</v>
      </c>
      <c r="M4860" s="52" t="e">
        <f t="shared" si="8389"/>
        <v>#N/A</v>
      </c>
      <c r="N4860" s="52" t="e">
        <f t="shared" si="8389"/>
        <v>#N/A</v>
      </c>
      <c r="O4860" s="52" t="e">
        <f t="shared" si="8389"/>
        <v>#N/A</v>
      </c>
      <c r="P4860" s="52" t="e">
        <f t="shared" si="8389"/>
        <v>#N/A</v>
      </c>
      <c r="Q4860" s="52" t="e">
        <f t="shared" si="8389"/>
        <v>#N/A</v>
      </c>
      <c r="R4860" s="52" t="e">
        <f t="shared" si="8389"/>
        <v>#N/A</v>
      </c>
      <c r="S4860" s="52" t="e">
        <f t="shared" si="8389"/>
        <v>#N/A</v>
      </c>
      <c r="T4860" s="52" t="e">
        <f t="shared" si="8389"/>
        <v>#N/A</v>
      </c>
      <c r="U4860" s="52" t="e">
        <f t="shared" si="8389"/>
        <v>#N/A</v>
      </c>
      <c r="V4860" s="52" t="e">
        <f t="shared" si="8389"/>
        <v>#N/A</v>
      </c>
      <c r="W4860" s="52" t="e">
        <f t="shared" si="8389"/>
        <v>#N/A</v>
      </c>
      <c r="X4860" s="55" t="e">
        <f t="shared" ref="X4860:X4861" si="8390">(H4860-(O4860*P4860)/100-3*(J4860*K4860)/100)/2</f>
        <v>#N/A</v>
      </c>
      <c r="Y4860" s="55" t="e">
        <f t="shared" ref="Y4860:Y4861" si="8391">SUM(X4860,(J4860*K4860/100))/(F4860/100)</f>
        <v>#N/A</v>
      </c>
      <c r="Z4860" s="55" t="e">
        <f t="shared" ref="Z4860" si="8392">U4860*0.5+U4861*0.5</f>
        <v>#N/A</v>
      </c>
      <c r="AA4860" s="55" t="e">
        <f t="shared" ref="AA4860:AA4861" si="8393">J4860/Y4860</f>
        <v>#N/A</v>
      </c>
      <c r="AB4860" s="336" t="e">
        <f t="shared" ref="AB4860:AB4861" si="8394">X4860/(Y4860-J4860)</f>
        <v>#N/A</v>
      </c>
      <c r="AC4860" s="223" t="e">
        <f ca="1">INDEX(FGA_COEFFS,1,1)+Z4860*INDEX(FGA_COEFFS,1,2)+Y4860*INDEX(FGA_COEFFS,1,3)+R4860*INDEX(FGA_COEFFS,1,4)+Q4861*INDEX(FGA_COEFFS,1,5)+S4860*INDEX(FGA_COEFFS,1,6)+T4861*INDEX(FGA_COEFFS,1,7)+M4861*INDEX(FGA_COEFFS,1,8)+Y4864*Y4865</f>
        <v>#N/A</v>
      </c>
      <c r="AD4860" s="223" t="e">
        <f ca="1">INDEX(THREEPTA_COEFFS,1,1)+AC4860*INDEX(THREEPTA_COEFFS,1,2)+J4860*INDEX(THREEPTA_COEFFS,1,3)+AA4860*INDEX(THREEPTA_COEFFS,1,4)+K4860*INDEX(THREEPTA_COEFFS,1,5)+L4861*INDEX(THREEPTA_COEFFS,1,6)+Z4864*Z4865</f>
        <v>#N/A</v>
      </c>
      <c r="AE4860" s="223" t="e">
        <f ca="1">INDEX(THREEPTPCT_COEFFS,1,1)+K4860*INDEX(THREEPTPCT_COEFFS,1,2)+L4861*INDEX(THREEPTPCT_COEFFS,1,3)+AA4864*AA4865</f>
        <v>#N/A</v>
      </c>
      <c r="AF4860" s="55" t="e">
        <f t="shared" ref="AF4860:AF4861" ca="1" si="8395">AC4860-AD4860</f>
        <v>#N/A</v>
      </c>
      <c r="AG4860" s="223" t="e">
        <f ca="1">INDEX(TWOPTPCT_COEFFS,1,1)+AB4860*INDEX(TWOPTPCT_COEFFS,1,2)+I4861*INDEX(TWOPTPCT_COEFFS,1,3)+G4861*INDEX(TWOPTPCT_COEFFS,1,4)+L4861*INDEX(TWOPTPCT_COEFFS,1,5)+AB4864*AB4865</f>
        <v>#N/A</v>
      </c>
      <c r="AH4860" s="223" t="e">
        <f ca="1">INDEX(FTA_COEFFS,1,1)+O4860*INDEX(FTA_COEFFS,1,2)+N4861*INDEX(FTA_COEFFS,1,3)+(Q4860+R4860)*INDEX(FTA_COEFFS,1,4)+(Q4861+R4861)*INDEX(FTA_COEFFS,1,5)+M4861*INDEX(FTA_COEFFS,1,6)+AC4864*AC4865</f>
        <v>#N/A</v>
      </c>
      <c r="AI4860" s="223" t="e">
        <f ca="1">INDEX(FTPCT_COEFFS,1,1)+P4860*INDEX(FTPCT_COEFFS,1,2)+F4860*INDEX(FTPCT_COEFFS,1,3)+G4861*INDEX(FTPCT_COEFFS,1,4)+AD4864*AD4865</f>
        <v>#N/A</v>
      </c>
      <c r="AJ4860" s="338" t="e">
        <f t="shared" ref="AJ4860:AJ4861" ca="1" si="8396">AD4860*AE4860/100+AF4860*AG4860+AH4860*AI4860/100</f>
        <v>#N/A</v>
      </c>
      <c r="AK4860" s="55"/>
      <c r="AL4860" s="55"/>
      <c r="AM4860" s="55"/>
      <c r="AN4860" s="55"/>
      <c r="AO4860" s="55"/>
      <c r="AP4860" s="55"/>
      <c r="AQ4860" s="55"/>
      <c r="AR4860" s="55"/>
    </row>
    <row r="4861" spans="1:45" x14ac:dyDescent="0.3">
      <c r="B4861" s="54" t="s">
        <v>175</v>
      </c>
      <c r="C4861" s="54">
        <f>C4854</f>
        <v>0</v>
      </c>
      <c r="D4861" s="56" t="e">
        <f t="shared" ca="1" si="8388"/>
        <v>#N/A</v>
      </c>
      <c r="E4861" s="52" t="e">
        <f t="shared" ref="E4861:W4861" si="8397">E4854</f>
        <v>#N/A</v>
      </c>
      <c r="F4861" s="52" t="e">
        <f t="shared" si="8397"/>
        <v>#N/A</v>
      </c>
      <c r="G4861" s="52" t="e">
        <f t="shared" si="8397"/>
        <v>#N/A</v>
      </c>
      <c r="H4861" s="52" t="e">
        <f t="shared" si="8397"/>
        <v>#N/A</v>
      </c>
      <c r="I4861" s="52" t="e">
        <f t="shared" si="8397"/>
        <v>#N/A</v>
      </c>
      <c r="J4861" s="52" t="e">
        <f t="shared" si="8397"/>
        <v>#N/A</v>
      </c>
      <c r="K4861" s="52" t="e">
        <f t="shared" si="8397"/>
        <v>#N/A</v>
      </c>
      <c r="L4861" s="52" t="e">
        <f t="shared" si="8397"/>
        <v>#N/A</v>
      </c>
      <c r="M4861" s="52" t="e">
        <f t="shared" si="8397"/>
        <v>#N/A</v>
      </c>
      <c r="N4861" s="52" t="e">
        <f t="shared" si="8397"/>
        <v>#N/A</v>
      </c>
      <c r="O4861" s="52" t="e">
        <f t="shared" si="8397"/>
        <v>#N/A</v>
      </c>
      <c r="P4861" s="52" t="e">
        <f t="shared" si="8397"/>
        <v>#N/A</v>
      </c>
      <c r="Q4861" s="52" t="e">
        <f t="shared" si="8397"/>
        <v>#N/A</v>
      </c>
      <c r="R4861" s="52" t="e">
        <f t="shared" si="8397"/>
        <v>#N/A</v>
      </c>
      <c r="S4861" s="52" t="e">
        <f t="shared" si="8397"/>
        <v>#N/A</v>
      </c>
      <c r="T4861" s="52" t="e">
        <f t="shared" si="8397"/>
        <v>#N/A</v>
      </c>
      <c r="U4861" s="52" t="e">
        <f t="shared" si="8397"/>
        <v>#N/A</v>
      </c>
      <c r="V4861" s="52" t="e">
        <f t="shared" si="8397"/>
        <v>#N/A</v>
      </c>
      <c r="W4861" s="52" t="e">
        <f t="shared" si="8397"/>
        <v>#N/A</v>
      </c>
      <c r="X4861" s="55" t="e">
        <f t="shared" si="8390"/>
        <v>#N/A</v>
      </c>
      <c r="Y4861" s="55" t="e">
        <f t="shared" si="8391"/>
        <v>#N/A</v>
      </c>
      <c r="Z4861" s="55" t="e">
        <f t="shared" ref="Z4861" si="8398">Z4860</f>
        <v>#N/A</v>
      </c>
      <c r="AA4861" s="55" t="e">
        <f t="shared" si="8393"/>
        <v>#N/A</v>
      </c>
      <c r="AB4861" s="336" t="e">
        <f t="shared" si="8394"/>
        <v>#N/A</v>
      </c>
      <c r="AC4861" s="223" t="e">
        <f ca="1">INDEX(FGA_COEFFS,1,1)+Z4861*INDEX(FGA_COEFFS,1,2)+Y4861*INDEX(FGA_COEFFS,1,3)+R4861*INDEX(FGA_COEFFS,1,4)+Q4860*INDEX(FGA_COEFFS,1,5)+S4861*INDEX(FGA_COEFFS,1,6)+T4860*INDEX(FGA_COEFFS,1,7)+M4860*INDEX(FGA_COEFFS,1,8)+Y4864*Y4866</f>
        <v>#N/A</v>
      </c>
      <c r="AD4861" s="223" t="e">
        <f ca="1">INDEX(THREEPTA_COEFFS,1,1)+AC4861*INDEX(THREEPTA_COEFFS,1,2)+J4861*INDEX(THREEPTA_COEFFS,1,3)+AA4861*INDEX(THREEPTA_COEFFS,1,4)+K4861*INDEX(THREEPTA_COEFFS,1,5)+L4860*INDEX(THREEPTA_COEFFS,1,6)+Z4864*Z4866</f>
        <v>#N/A</v>
      </c>
      <c r="AE4861" s="223" t="e">
        <f ca="1">INDEX(THREEPTPCT_COEFFS,1,1)+K4861*INDEX(THREEPTPCT_COEFFS,1,2)+L4860*INDEX(THREEPTPCT_COEFFS,1,3)+AA4864*AA4866</f>
        <v>#N/A</v>
      </c>
      <c r="AF4861" s="55" t="e">
        <f t="shared" ca="1" si="8395"/>
        <v>#N/A</v>
      </c>
      <c r="AG4861" s="223" t="e">
        <f ca="1">INDEX(TWOPTPCT_COEFFS,1,1)+AB4861*INDEX(TWOPTPCT_COEFFS,1,2)+I4860*INDEX(TWOPTPCT_COEFFS,1,3)+G4860*INDEX(TWOPTPCT_COEFFS,1,4)+L4860*INDEX(TWOPTPCT_COEFFS,1,5)+AB4864*AB4866</f>
        <v>#N/A</v>
      </c>
      <c r="AH4861" s="223" t="e">
        <f ca="1">INDEX(FTA_COEFFS,1,1)+O4861*INDEX(FTA_COEFFS,1,2)+N4860*INDEX(FTA_COEFFS,1,3)+(Q4861+R4861)*INDEX(FTA_COEFFS,1,4)+(Q4860+R4860)*INDEX(FTA_COEFFS,1,5)+M4860*INDEX(FTA_COEFFS,1,6)+AC4864*AC4866</f>
        <v>#N/A</v>
      </c>
      <c r="AI4861" s="223" t="e">
        <f ca="1">INDEX(FTPCT_COEFFS,1,1)+P4861*INDEX(FTPCT_COEFFS,1,2)+F4861*INDEX(FTPCT_COEFFS,1,3)+G4860*INDEX(FTPCT_COEFFS,1,4)+AD4864*AD4866</f>
        <v>#N/A</v>
      </c>
      <c r="AJ4861" s="338" t="e">
        <f t="shared" ca="1" si="8396"/>
        <v>#N/A</v>
      </c>
      <c r="AK4861" s="55"/>
      <c r="AL4861" s="55"/>
      <c r="AM4861" s="55"/>
      <c r="AN4861" s="55"/>
      <c r="AO4861" s="55"/>
      <c r="AP4861" s="55"/>
      <c r="AQ4861" s="55"/>
      <c r="AR4861" s="55"/>
    </row>
    <row r="4862" spans="1:45" x14ac:dyDescent="0.3">
      <c r="A4862" s="54" t="e">
        <f ca="1">IF(D4860&gt;(D4861+(AVERAGE(V4860,W4860)-AVERAGE(V4861,W4861))/2)+2.5,C4860,IF(D4861&gt;(D4860+(AVERAGE(V4861,W4861)-AVERAGE(V4860,W4860))/2)+2.5,C4861,"Close"))</f>
        <v>#N/A</v>
      </c>
      <c r="B4862" s="64" t="e">
        <f ca="1">IF(D4861&gt;D4860,C4861,C4860)</f>
        <v>#N/A</v>
      </c>
      <c r="D4862" s="56"/>
      <c r="X4862" s="55"/>
      <c r="Y4862" s="55"/>
      <c r="Z4862" s="55"/>
      <c r="AA4862" s="55"/>
      <c r="AB4862" s="55"/>
      <c r="AC4862" s="337"/>
      <c r="AD4862" s="337"/>
      <c r="AE4862" s="337"/>
      <c r="AF4862" s="337"/>
      <c r="AG4862" s="337"/>
      <c r="AH4862" s="337"/>
      <c r="AI4862" s="337"/>
      <c r="AJ4862" s="337"/>
      <c r="AK4862" s="337"/>
      <c r="AL4862" s="337"/>
      <c r="AM4862" s="55"/>
      <c r="AN4862" s="55"/>
      <c r="AO4862" s="55"/>
      <c r="AP4862" s="55"/>
      <c r="AQ4862" s="55"/>
      <c r="AR4862" s="55"/>
      <c r="AS4862" s="55"/>
    </row>
    <row r="4863" spans="1:45" x14ac:dyDescent="0.3">
      <c r="X4863" s="54" t="s">
        <v>1305</v>
      </c>
      <c r="Y4863" s="54" t="s">
        <v>128</v>
      </c>
      <c r="Z4863" s="54" t="s">
        <v>157</v>
      </c>
      <c r="AA4863" s="54" t="s">
        <v>151</v>
      </c>
      <c r="AB4863" s="54" t="s">
        <v>1327</v>
      </c>
      <c r="AC4863" s="54" t="s">
        <v>129</v>
      </c>
      <c r="AD4863" s="54" t="s">
        <v>116</v>
      </c>
      <c r="AE4863" s="54"/>
      <c r="AF4863" s="54"/>
      <c r="AG4863" s="54"/>
      <c r="AH4863" s="54"/>
      <c r="AI4863" s="54"/>
      <c r="AJ4863" s="54"/>
      <c r="AK4863" s="54"/>
      <c r="AL4863" s="54"/>
      <c r="AM4863" s="54"/>
      <c r="AN4863" s="54"/>
      <c r="AO4863" s="54"/>
      <c r="AP4863" s="54"/>
      <c r="AQ4863" s="54"/>
      <c r="AR4863" s="54"/>
      <c r="AS4863" s="54"/>
    </row>
    <row r="4864" spans="1:45" x14ac:dyDescent="0.3">
      <c r="X4864" s="54"/>
      <c r="Y4864" s="54">
        <f t="shared" ref="Y4864:AD4864" si="8399">Y4857</f>
        <v>6.4436999999999998</v>
      </c>
      <c r="Z4864" s="54">
        <f t="shared" si="8399"/>
        <v>4.9371</v>
      </c>
      <c r="AA4864" s="54">
        <f t="shared" si="8399"/>
        <v>11.350300000000001</v>
      </c>
      <c r="AB4864" s="54">
        <f t="shared" si="8399"/>
        <v>7.1900000000000006E-2</v>
      </c>
      <c r="AC4864" s="54">
        <f t="shared" si="8399"/>
        <v>6.2766000000000002</v>
      </c>
      <c r="AD4864" s="54">
        <f t="shared" si="8399"/>
        <v>11.042999999999999</v>
      </c>
      <c r="AE4864" s="54"/>
      <c r="AF4864" s="336"/>
      <c r="AG4864" s="336"/>
      <c r="AH4864" s="336"/>
      <c r="AI4864" s="54"/>
      <c r="AJ4864" s="54"/>
      <c r="AK4864" s="54"/>
      <c r="AL4864" s="54"/>
      <c r="AM4864" s="54"/>
      <c r="AN4864" s="54"/>
      <c r="AO4864" s="54"/>
      <c r="AP4864" s="54"/>
      <c r="AQ4864" s="54"/>
      <c r="AR4864" s="54"/>
      <c r="AS4864" s="54"/>
    </row>
    <row r="4865" spans="1:45" x14ac:dyDescent="0.3">
      <c r="D4865" s="56"/>
      <c r="X4865" s="336"/>
      <c r="Y4865" s="336">
        <f t="shared" ca="1" si="8291"/>
        <v>-1.3908906768277944</v>
      </c>
      <c r="Z4865" s="336">
        <f t="shared" ca="1" si="8291"/>
        <v>0.57241660730127464</v>
      </c>
      <c r="AA4865" s="336">
        <f t="shared" ca="1" si="8291"/>
        <v>0.22748852906114989</v>
      </c>
      <c r="AB4865" s="336">
        <f t="shared" ca="1" si="8291"/>
        <v>1.0690221918460541</v>
      </c>
      <c r="AC4865" s="336">
        <f t="shared" ca="1" si="8291"/>
        <v>-1.1954335341865225</v>
      </c>
      <c r="AD4865" s="336">
        <f t="shared" ca="1" si="8291"/>
        <v>0.71681837498178602</v>
      </c>
      <c r="AE4865" s="336"/>
      <c r="AF4865" s="336"/>
      <c r="AG4865" s="336"/>
      <c r="AH4865" s="336"/>
      <c r="AI4865" s="54"/>
      <c r="AJ4865" s="54"/>
      <c r="AK4865" s="54"/>
      <c r="AL4865" s="336"/>
      <c r="AM4865" s="336"/>
      <c r="AN4865" s="336"/>
      <c r="AO4865" s="336"/>
      <c r="AP4865" s="54"/>
      <c r="AQ4865" s="336"/>
      <c r="AR4865" s="336"/>
      <c r="AS4865" s="336"/>
    </row>
    <row r="4866" spans="1:45" x14ac:dyDescent="0.3">
      <c r="C4866" s="54"/>
      <c r="D4866" s="56"/>
      <c r="Y4866" s="336">
        <f t="shared" ref="Y4866:AD4929" ca="1" si="8400">1.5*RAND()^2*IF(RAND()&gt;0.5,1,-1)</f>
        <v>-0.26239085150065877</v>
      </c>
      <c r="Z4866" s="336">
        <f t="shared" ca="1" si="8400"/>
        <v>-0.75299169738261829</v>
      </c>
      <c r="AA4866" s="336">
        <f t="shared" ca="1" si="8400"/>
        <v>-0.52587107537162114</v>
      </c>
      <c r="AB4866" s="336">
        <f t="shared" ca="1" si="8400"/>
        <v>4.3995756725009348E-2</v>
      </c>
      <c r="AC4866" s="336">
        <f t="shared" ca="1" si="8400"/>
        <v>1.2126753945926727</v>
      </c>
      <c r="AD4866" s="336">
        <f t="shared" ca="1" si="8400"/>
        <v>-9.6079345432169058E-3</v>
      </c>
      <c r="AE4866" s="55"/>
      <c r="AF4866" s="55"/>
      <c r="AG4866" s="55"/>
      <c r="AH4866" s="55"/>
      <c r="AI4866" s="55"/>
      <c r="AJ4866" s="55"/>
      <c r="AK4866" s="55"/>
      <c r="AL4866" s="55"/>
      <c r="AM4866" s="55"/>
      <c r="AN4866" s="55"/>
      <c r="AO4866" s="55"/>
      <c r="AP4866" s="55"/>
      <c r="AQ4866" s="55"/>
      <c r="AR4866" s="55"/>
      <c r="AS4866" s="55"/>
    </row>
    <row r="4867" spans="1:45" x14ac:dyDescent="0.3">
      <c r="B4867" s="54" t="s">
        <v>172</v>
      </c>
      <c r="C4867" s="53">
        <f>C4860</f>
        <v>0</v>
      </c>
      <c r="D4867" s="56" t="e">
        <f t="shared" ref="D4867:D4868" ca="1" si="8401">AJ4867</f>
        <v>#N/A</v>
      </c>
      <c r="E4867" s="52" t="e">
        <f t="shared" ref="E4867:W4867" si="8402">E4860</f>
        <v>#N/A</v>
      </c>
      <c r="F4867" s="52" t="e">
        <f t="shared" si="8402"/>
        <v>#N/A</v>
      </c>
      <c r="G4867" s="52" t="e">
        <f t="shared" si="8402"/>
        <v>#N/A</v>
      </c>
      <c r="H4867" s="52" t="e">
        <f t="shared" si="8402"/>
        <v>#N/A</v>
      </c>
      <c r="I4867" s="52" t="e">
        <f t="shared" si="8402"/>
        <v>#N/A</v>
      </c>
      <c r="J4867" s="52" t="e">
        <f t="shared" si="8402"/>
        <v>#N/A</v>
      </c>
      <c r="K4867" s="52" t="e">
        <f t="shared" si="8402"/>
        <v>#N/A</v>
      </c>
      <c r="L4867" s="52" t="e">
        <f t="shared" si="8402"/>
        <v>#N/A</v>
      </c>
      <c r="M4867" s="52" t="e">
        <f t="shared" si="8402"/>
        <v>#N/A</v>
      </c>
      <c r="N4867" s="52" t="e">
        <f t="shared" si="8402"/>
        <v>#N/A</v>
      </c>
      <c r="O4867" s="52" t="e">
        <f t="shared" si="8402"/>
        <v>#N/A</v>
      </c>
      <c r="P4867" s="52" t="e">
        <f t="shared" si="8402"/>
        <v>#N/A</v>
      </c>
      <c r="Q4867" s="52" t="e">
        <f t="shared" si="8402"/>
        <v>#N/A</v>
      </c>
      <c r="R4867" s="52" t="e">
        <f t="shared" si="8402"/>
        <v>#N/A</v>
      </c>
      <c r="S4867" s="52" t="e">
        <f t="shared" si="8402"/>
        <v>#N/A</v>
      </c>
      <c r="T4867" s="52" t="e">
        <f t="shared" si="8402"/>
        <v>#N/A</v>
      </c>
      <c r="U4867" s="52" t="e">
        <f t="shared" si="8402"/>
        <v>#N/A</v>
      </c>
      <c r="V4867" s="52" t="e">
        <f t="shared" si="8402"/>
        <v>#N/A</v>
      </c>
      <c r="W4867" s="52" t="e">
        <f t="shared" si="8402"/>
        <v>#N/A</v>
      </c>
      <c r="X4867" s="55" t="e">
        <f t="shared" ref="X4867:X4868" si="8403">(H4867-(O4867*P4867)/100-3*(J4867*K4867)/100)/2</f>
        <v>#N/A</v>
      </c>
      <c r="Y4867" s="55" t="e">
        <f t="shared" ref="Y4867:Y4868" si="8404">SUM(X4867,(J4867*K4867/100))/(F4867/100)</f>
        <v>#N/A</v>
      </c>
      <c r="Z4867" s="55" t="e">
        <f t="shared" ref="Z4867" si="8405">U4867*0.5+U4868*0.5</f>
        <v>#N/A</v>
      </c>
      <c r="AA4867" s="55" t="e">
        <f t="shared" ref="AA4867:AA4868" si="8406">J4867/Y4867</f>
        <v>#N/A</v>
      </c>
      <c r="AB4867" s="336" t="e">
        <f t="shared" ref="AB4867:AB4868" si="8407">X4867/(Y4867-J4867)</f>
        <v>#N/A</v>
      </c>
      <c r="AC4867" s="223" t="e">
        <f ca="1">INDEX(FGA_COEFFS,1,1)+Z4867*INDEX(FGA_COEFFS,1,2)+Y4867*INDEX(FGA_COEFFS,1,3)+R4867*INDEX(FGA_COEFFS,1,4)+Q4868*INDEX(FGA_COEFFS,1,5)+S4867*INDEX(FGA_COEFFS,1,6)+T4868*INDEX(FGA_COEFFS,1,7)+M4868*INDEX(FGA_COEFFS,1,8)+Y4871*Y4872</f>
        <v>#N/A</v>
      </c>
      <c r="AD4867" s="223" t="e">
        <f ca="1">INDEX(THREEPTA_COEFFS,1,1)+AC4867*INDEX(THREEPTA_COEFFS,1,2)+J4867*INDEX(THREEPTA_COEFFS,1,3)+AA4867*INDEX(THREEPTA_COEFFS,1,4)+K4867*INDEX(THREEPTA_COEFFS,1,5)+L4868*INDEX(THREEPTA_COEFFS,1,6)+Z4871*Z4872</f>
        <v>#N/A</v>
      </c>
      <c r="AE4867" s="223" t="e">
        <f ca="1">INDEX(THREEPTPCT_COEFFS,1,1)+K4867*INDEX(THREEPTPCT_COEFFS,1,2)+L4868*INDEX(THREEPTPCT_COEFFS,1,3)+AA4871*AA4872</f>
        <v>#N/A</v>
      </c>
      <c r="AF4867" s="55" t="e">
        <f t="shared" ref="AF4867:AF4868" ca="1" si="8408">AC4867-AD4867</f>
        <v>#N/A</v>
      </c>
      <c r="AG4867" s="223" t="e">
        <f ca="1">INDEX(TWOPTPCT_COEFFS,1,1)+AB4867*INDEX(TWOPTPCT_COEFFS,1,2)+I4868*INDEX(TWOPTPCT_COEFFS,1,3)+G4868*INDEX(TWOPTPCT_COEFFS,1,4)+L4868*INDEX(TWOPTPCT_COEFFS,1,5)+AB4871*AB4872</f>
        <v>#N/A</v>
      </c>
      <c r="AH4867" s="223" t="e">
        <f ca="1">INDEX(FTA_COEFFS,1,1)+O4867*INDEX(FTA_COEFFS,1,2)+N4868*INDEX(FTA_COEFFS,1,3)+(Q4867+R4867)*INDEX(FTA_COEFFS,1,4)+(Q4868+R4868)*INDEX(FTA_COEFFS,1,5)+M4868*INDEX(FTA_COEFFS,1,6)+AC4871*AC4872</f>
        <v>#N/A</v>
      </c>
      <c r="AI4867" s="223" t="e">
        <f ca="1">INDEX(FTPCT_COEFFS,1,1)+P4867*INDEX(FTPCT_COEFFS,1,2)+F4867*INDEX(FTPCT_COEFFS,1,3)+G4868*INDEX(FTPCT_COEFFS,1,4)+AD4871*AD4872</f>
        <v>#N/A</v>
      </c>
      <c r="AJ4867" s="338" t="e">
        <f t="shared" ref="AJ4867:AJ4868" ca="1" si="8409">AD4867*AE4867/100+AF4867*AG4867+AH4867*AI4867/100</f>
        <v>#N/A</v>
      </c>
      <c r="AK4867" s="55"/>
      <c r="AL4867" s="55"/>
      <c r="AM4867" s="55"/>
      <c r="AN4867" s="55"/>
      <c r="AO4867" s="55"/>
      <c r="AP4867" s="55"/>
      <c r="AQ4867" s="55"/>
      <c r="AR4867" s="55"/>
    </row>
    <row r="4868" spans="1:45" x14ac:dyDescent="0.3">
      <c r="B4868" s="54" t="s">
        <v>175</v>
      </c>
      <c r="C4868" s="54">
        <f>C4861</f>
        <v>0</v>
      </c>
      <c r="D4868" s="56" t="e">
        <f t="shared" ca="1" si="8401"/>
        <v>#N/A</v>
      </c>
      <c r="E4868" s="52" t="e">
        <f t="shared" ref="E4868:W4868" si="8410">E4861</f>
        <v>#N/A</v>
      </c>
      <c r="F4868" s="52" t="e">
        <f t="shared" si="8410"/>
        <v>#N/A</v>
      </c>
      <c r="G4868" s="52" t="e">
        <f t="shared" si="8410"/>
        <v>#N/A</v>
      </c>
      <c r="H4868" s="52" t="e">
        <f t="shared" si="8410"/>
        <v>#N/A</v>
      </c>
      <c r="I4868" s="52" t="e">
        <f t="shared" si="8410"/>
        <v>#N/A</v>
      </c>
      <c r="J4868" s="52" t="e">
        <f t="shared" si="8410"/>
        <v>#N/A</v>
      </c>
      <c r="K4868" s="52" t="e">
        <f t="shared" si="8410"/>
        <v>#N/A</v>
      </c>
      <c r="L4868" s="52" t="e">
        <f t="shared" si="8410"/>
        <v>#N/A</v>
      </c>
      <c r="M4868" s="52" t="e">
        <f t="shared" si="8410"/>
        <v>#N/A</v>
      </c>
      <c r="N4868" s="52" t="e">
        <f t="shared" si="8410"/>
        <v>#N/A</v>
      </c>
      <c r="O4868" s="52" t="e">
        <f t="shared" si="8410"/>
        <v>#N/A</v>
      </c>
      <c r="P4868" s="52" t="e">
        <f t="shared" si="8410"/>
        <v>#N/A</v>
      </c>
      <c r="Q4868" s="52" t="e">
        <f t="shared" si="8410"/>
        <v>#N/A</v>
      </c>
      <c r="R4868" s="52" t="e">
        <f t="shared" si="8410"/>
        <v>#N/A</v>
      </c>
      <c r="S4868" s="52" t="e">
        <f t="shared" si="8410"/>
        <v>#N/A</v>
      </c>
      <c r="T4868" s="52" t="e">
        <f t="shared" si="8410"/>
        <v>#N/A</v>
      </c>
      <c r="U4868" s="52" t="e">
        <f t="shared" si="8410"/>
        <v>#N/A</v>
      </c>
      <c r="V4868" s="52" t="e">
        <f t="shared" si="8410"/>
        <v>#N/A</v>
      </c>
      <c r="W4868" s="52" t="e">
        <f t="shared" si="8410"/>
        <v>#N/A</v>
      </c>
      <c r="X4868" s="55" t="e">
        <f t="shared" si="8403"/>
        <v>#N/A</v>
      </c>
      <c r="Y4868" s="55" t="e">
        <f t="shared" si="8404"/>
        <v>#N/A</v>
      </c>
      <c r="Z4868" s="55" t="e">
        <f t="shared" ref="Z4868" si="8411">Z4867</f>
        <v>#N/A</v>
      </c>
      <c r="AA4868" s="55" t="e">
        <f t="shared" si="8406"/>
        <v>#N/A</v>
      </c>
      <c r="AB4868" s="336" t="e">
        <f t="shared" si="8407"/>
        <v>#N/A</v>
      </c>
      <c r="AC4868" s="223" t="e">
        <f ca="1">INDEX(FGA_COEFFS,1,1)+Z4868*INDEX(FGA_COEFFS,1,2)+Y4868*INDEX(FGA_COEFFS,1,3)+R4868*INDEX(FGA_COEFFS,1,4)+Q4867*INDEX(FGA_COEFFS,1,5)+S4868*INDEX(FGA_COEFFS,1,6)+T4867*INDEX(FGA_COEFFS,1,7)+M4867*INDEX(FGA_COEFFS,1,8)+Y4871*Y4873</f>
        <v>#N/A</v>
      </c>
      <c r="AD4868" s="223" t="e">
        <f ca="1">INDEX(THREEPTA_COEFFS,1,1)+AC4868*INDEX(THREEPTA_COEFFS,1,2)+J4868*INDEX(THREEPTA_COEFFS,1,3)+AA4868*INDEX(THREEPTA_COEFFS,1,4)+K4868*INDEX(THREEPTA_COEFFS,1,5)+L4867*INDEX(THREEPTA_COEFFS,1,6)+Z4871*Z4873</f>
        <v>#N/A</v>
      </c>
      <c r="AE4868" s="223" t="e">
        <f ca="1">INDEX(THREEPTPCT_COEFFS,1,1)+K4868*INDEX(THREEPTPCT_COEFFS,1,2)+L4867*INDEX(THREEPTPCT_COEFFS,1,3)+AA4871*AA4873</f>
        <v>#N/A</v>
      </c>
      <c r="AF4868" s="55" t="e">
        <f t="shared" ca="1" si="8408"/>
        <v>#N/A</v>
      </c>
      <c r="AG4868" s="223" t="e">
        <f ca="1">INDEX(TWOPTPCT_COEFFS,1,1)+AB4868*INDEX(TWOPTPCT_COEFFS,1,2)+I4867*INDEX(TWOPTPCT_COEFFS,1,3)+G4867*INDEX(TWOPTPCT_COEFFS,1,4)+L4867*INDEX(TWOPTPCT_COEFFS,1,5)+AB4871*AB4873</f>
        <v>#N/A</v>
      </c>
      <c r="AH4868" s="223" t="e">
        <f ca="1">INDEX(FTA_COEFFS,1,1)+O4868*INDEX(FTA_COEFFS,1,2)+N4867*INDEX(FTA_COEFFS,1,3)+(Q4868+R4868)*INDEX(FTA_COEFFS,1,4)+(Q4867+R4867)*INDEX(FTA_COEFFS,1,5)+M4867*INDEX(FTA_COEFFS,1,6)+AC4871*AC4873</f>
        <v>#N/A</v>
      </c>
      <c r="AI4868" s="223" t="e">
        <f ca="1">INDEX(FTPCT_COEFFS,1,1)+P4868*INDEX(FTPCT_COEFFS,1,2)+F4868*INDEX(FTPCT_COEFFS,1,3)+G4867*INDEX(FTPCT_COEFFS,1,4)+AD4871*AD4873</f>
        <v>#N/A</v>
      </c>
      <c r="AJ4868" s="338" t="e">
        <f t="shared" ca="1" si="8409"/>
        <v>#N/A</v>
      </c>
      <c r="AK4868" s="55"/>
      <c r="AL4868" s="55"/>
      <c r="AM4868" s="55"/>
      <c r="AN4868" s="55"/>
      <c r="AO4868" s="55"/>
      <c r="AP4868" s="55"/>
      <c r="AQ4868" s="55"/>
      <c r="AR4868" s="55"/>
    </row>
    <row r="4869" spans="1:45" x14ac:dyDescent="0.3">
      <c r="A4869" s="54" t="e">
        <f ca="1">IF(D4867&gt;(D4868+(AVERAGE(V4867,W4867)-AVERAGE(V4868,W4868))/2)+2.5,C4867,IF(D4868&gt;(D4867+(AVERAGE(V4868,W4868)-AVERAGE(V4867,W4867))/2)+2.5,C4868,"Close"))</f>
        <v>#N/A</v>
      </c>
      <c r="B4869" s="64" t="e">
        <f ca="1">IF(D4868&gt;D4867,C4868,C4867)</f>
        <v>#N/A</v>
      </c>
      <c r="D4869" s="56"/>
      <c r="X4869" s="55"/>
      <c r="Y4869" s="55"/>
      <c r="Z4869" s="55"/>
      <c r="AA4869" s="55"/>
      <c r="AB4869" s="55"/>
      <c r="AC4869" s="337"/>
      <c r="AD4869" s="337"/>
      <c r="AE4869" s="337"/>
      <c r="AF4869" s="337"/>
      <c r="AG4869" s="337"/>
      <c r="AH4869" s="337"/>
      <c r="AI4869" s="337"/>
      <c r="AJ4869" s="337"/>
      <c r="AK4869" s="337"/>
      <c r="AL4869" s="337"/>
      <c r="AM4869" s="55"/>
      <c r="AN4869" s="55"/>
      <c r="AO4869" s="55"/>
      <c r="AP4869" s="55"/>
      <c r="AQ4869" s="55"/>
      <c r="AR4869" s="55"/>
      <c r="AS4869" s="55"/>
    </row>
    <row r="4870" spans="1:45" x14ac:dyDescent="0.3">
      <c r="X4870" s="54" t="s">
        <v>1305</v>
      </c>
      <c r="Y4870" s="54" t="s">
        <v>128</v>
      </c>
      <c r="Z4870" s="54" t="s">
        <v>157</v>
      </c>
      <c r="AA4870" s="54" t="s">
        <v>151</v>
      </c>
      <c r="AB4870" s="54" t="s">
        <v>1327</v>
      </c>
      <c r="AC4870" s="54" t="s">
        <v>129</v>
      </c>
      <c r="AD4870" s="54" t="s">
        <v>116</v>
      </c>
      <c r="AE4870" s="54"/>
      <c r="AF4870" s="54"/>
      <c r="AG4870" s="54"/>
      <c r="AH4870" s="54"/>
      <c r="AI4870" s="54"/>
      <c r="AJ4870" s="54"/>
      <c r="AK4870" s="54"/>
      <c r="AL4870" s="54"/>
      <c r="AM4870" s="54"/>
      <c r="AN4870" s="54"/>
      <c r="AO4870" s="54"/>
      <c r="AP4870" s="54"/>
      <c r="AQ4870" s="54"/>
      <c r="AR4870" s="54"/>
      <c r="AS4870" s="54"/>
    </row>
    <row r="4871" spans="1:45" x14ac:dyDescent="0.3">
      <c r="X4871" s="54"/>
      <c r="Y4871" s="54">
        <f t="shared" ref="Y4871:AD4871" si="8412">Y4864</f>
        <v>6.4436999999999998</v>
      </c>
      <c r="Z4871" s="54">
        <f t="shared" si="8412"/>
        <v>4.9371</v>
      </c>
      <c r="AA4871" s="54">
        <f t="shared" si="8412"/>
        <v>11.350300000000001</v>
      </c>
      <c r="AB4871" s="54">
        <f t="shared" si="8412"/>
        <v>7.1900000000000006E-2</v>
      </c>
      <c r="AC4871" s="54">
        <f t="shared" si="8412"/>
        <v>6.2766000000000002</v>
      </c>
      <c r="AD4871" s="54">
        <f t="shared" si="8412"/>
        <v>11.042999999999999</v>
      </c>
      <c r="AE4871" s="54"/>
      <c r="AF4871" s="336"/>
      <c r="AG4871" s="336"/>
      <c r="AH4871" s="336"/>
      <c r="AI4871" s="54"/>
      <c r="AJ4871" s="54"/>
      <c r="AK4871" s="54"/>
      <c r="AL4871" s="54"/>
      <c r="AM4871" s="54"/>
      <c r="AN4871" s="54"/>
      <c r="AO4871" s="54"/>
      <c r="AP4871" s="54"/>
      <c r="AQ4871" s="54"/>
      <c r="AR4871" s="54"/>
      <c r="AS4871" s="54"/>
    </row>
    <row r="4872" spans="1:45" x14ac:dyDescent="0.3">
      <c r="D4872" s="56"/>
      <c r="X4872" s="336"/>
      <c r="Y4872" s="336">
        <f t="shared" ca="1" si="8400"/>
        <v>1.4657747022803792E-3</v>
      </c>
      <c r="Z4872" s="336">
        <f t="shared" ca="1" si="8400"/>
        <v>0.59804305448403605</v>
      </c>
      <c r="AA4872" s="336">
        <f t="shared" ca="1" si="8400"/>
        <v>1.1340895117188556</v>
      </c>
      <c r="AB4872" s="336">
        <f t="shared" ca="1" si="8400"/>
        <v>-0.20386551785296836</v>
      </c>
      <c r="AC4872" s="336">
        <f t="shared" ca="1" si="8400"/>
        <v>-0.76547722340587732</v>
      </c>
      <c r="AD4872" s="336">
        <f t="shared" ca="1" si="8400"/>
        <v>-0.16708282274134634</v>
      </c>
      <c r="AE4872" s="336"/>
      <c r="AF4872" s="336"/>
      <c r="AG4872" s="336"/>
      <c r="AH4872" s="336"/>
      <c r="AI4872" s="54"/>
      <c r="AJ4872" s="54"/>
      <c r="AK4872" s="54"/>
      <c r="AL4872" s="336"/>
      <c r="AM4872" s="336"/>
      <c r="AN4872" s="336"/>
      <c r="AO4872" s="336"/>
      <c r="AP4872" s="54"/>
      <c r="AQ4872" s="336"/>
      <c r="AR4872" s="336"/>
      <c r="AS4872" s="336"/>
    </row>
    <row r="4873" spans="1:45" x14ac:dyDescent="0.3">
      <c r="C4873" s="54"/>
      <c r="D4873" s="56"/>
      <c r="Y4873" s="336">
        <f t="shared" ca="1" si="8400"/>
        <v>0.65466847334846512</v>
      </c>
      <c r="Z4873" s="336">
        <f t="shared" ca="1" si="8400"/>
        <v>5.3851298459719657E-2</v>
      </c>
      <c r="AA4873" s="336">
        <f t="shared" ca="1" si="8400"/>
        <v>-0.62214990667793424</v>
      </c>
      <c r="AB4873" s="336">
        <f t="shared" ca="1" si="8400"/>
        <v>-4.1896487385300711E-3</v>
      </c>
      <c r="AC4873" s="336">
        <f t="shared" ca="1" si="8400"/>
        <v>1.4277558003838953</v>
      </c>
      <c r="AD4873" s="336">
        <f t="shared" ca="1" si="8400"/>
        <v>1.2429395906285083</v>
      </c>
      <c r="AE4873" s="55"/>
      <c r="AF4873" s="55"/>
      <c r="AG4873" s="55"/>
      <c r="AH4873" s="55"/>
      <c r="AI4873" s="55"/>
      <c r="AJ4873" s="55"/>
      <c r="AK4873" s="55"/>
      <c r="AL4873" s="55"/>
      <c r="AM4873" s="55"/>
      <c r="AN4873" s="55"/>
      <c r="AO4873" s="55"/>
      <c r="AP4873" s="55"/>
      <c r="AQ4873" s="55"/>
      <c r="AR4873" s="55"/>
      <c r="AS4873" s="55"/>
    </row>
    <row r="4874" spans="1:45" x14ac:dyDescent="0.3">
      <c r="B4874" s="54" t="s">
        <v>172</v>
      </c>
      <c r="C4874" s="53">
        <f>C4867</f>
        <v>0</v>
      </c>
      <c r="D4874" s="56" t="e">
        <f t="shared" ref="D4874:D4875" ca="1" si="8413">AJ4874</f>
        <v>#N/A</v>
      </c>
      <c r="E4874" s="52" t="e">
        <f t="shared" ref="E4874:W4874" si="8414">E4867</f>
        <v>#N/A</v>
      </c>
      <c r="F4874" s="52" t="e">
        <f t="shared" si="8414"/>
        <v>#N/A</v>
      </c>
      <c r="G4874" s="52" t="e">
        <f t="shared" si="8414"/>
        <v>#N/A</v>
      </c>
      <c r="H4874" s="52" t="e">
        <f t="shared" si="8414"/>
        <v>#N/A</v>
      </c>
      <c r="I4874" s="52" t="e">
        <f t="shared" si="8414"/>
        <v>#N/A</v>
      </c>
      <c r="J4874" s="52" t="e">
        <f t="shared" si="8414"/>
        <v>#N/A</v>
      </c>
      <c r="K4874" s="52" t="e">
        <f t="shared" si="8414"/>
        <v>#N/A</v>
      </c>
      <c r="L4874" s="52" t="e">
        <f t="shared" si="8414"/>
        <v>#N/A</v>
      </c>
      <c r="M4874" s="52" t="e">
        <f t="shared" si="8414"/>
        <v>#N/A</v>
      </c>
      <c r="N4874" s="52" t="e">
        <f t="shared" si="8414"/>
        <v>#N/A</v>
      </c>
      <c r="O4874" s="52" t="e">
        <f t="shared" si="8414"/>
        <v>#N/A</v>
      </c>
      <c r="P4874" s="52" t="e">
        <f t="shared" si="8414"/>
        <v>#N/A</v>
      </c>
      <c r="Q4874" s="52" t="e">
        <f t="shared" si="8414"/>
        <v>#N/A</v>
      </c>
      <c r="R4874" s="52" t="e">
        <f t="shared" si="8414"/>
        <v>#N/A</v>
      </c>
      <c r="S4874" s="52" t="e">
        <f t="shared" si="8414"/>
        <v>#N/A</v>
      </c>
      <c r="T4874" s="52" t="e">
        <f t="shared" si="8414"/>
        <v>#N/A</v>
      </c>
      <c r="U4874" s="52" t="e">
        <f t="shared" si="8414"/>
        <v>#N/A</v>
      </c>
      <c r="V4874" s="52" t="e">
        <f t="shared" si="8414"/>
        <v>#N/A</v>
      </c>
      <c r="W4874" s="52" t="e">
        <f t="shared" si="8414"/>
        <v>#N/A</v>
      </c>
      <c r="X4874" s="55" t="e">
        <f t="shared" ref="X4874:X4875" si="8415">(H4874-(O4874*P4874)/100-3*(J4874*K4874)/100)/2</f>
        <v>#N/A</v>
      </c>
      <c r="Y4874" s="55" t="e">
        <f t="shared" ref="Y4874:Y4875" si="8416">SUM(X4874,(J4874*K4874/100))/(F4874/100)</f>
        <v>#N/A</v>
      </c>
      <c r="Z4874" s="55" t="e">
        <f t="shared" ref="Z4874" si="8417">U4874*0.5+U4875*0.5</f>
        <v>#N/A</v>
      </c>
      <c r="AA4874" s="55" t="e">
        <f t="shared" ref="AA4874:AA4875" si="8418">J4874/Y4874</f>
        <v>#N/A</v>
      </c>
      <c r="AB4874" s="336" t="e">
        <f t="shared" ref="AB4874:AB4875" si="8419">X4874/(Y4874-J4874)</f>
        <v>#N/A</v>
      </c>
      <c r="AC4874" s="223" t="e">
        <f ca="1">INDEX(FGA_COEFFS,1,1)+Z4874*INDEX(FGA_COEFFS,1,2)+Y4874*INDEX(FGA_COEFFS,1,3)+R4874*INDEX(FGA_COEFFS,1,4)+Q4875*INDEX(FGA_COEFFS,1,5)+S4874*INDEX(FGA_COEFFS,1,6)+T4875*INDEX(FGA_COEFFS,1,7)+M4875*INDEX(FGA_COEFFS,1,8)+Y4878*Y4879</f>
        <v>#N/A</v>
      </c>
      <c r="AD4874" s="223" t="e">
        <f ca="1">INDEX(THREEPTA_COEFFS,1,1)+AC4874*INDEX(THREEPTA_COEFFS,1,2)+J4874*INDEX(THREEPTA_COEFFS,1,3)+AA4874*INDEX(THREEPTA_COEFFS,1,4)+K4874*INDEX(THREEPTA_COEFFS,1,5)+L4875*INDEX(THREEPTA_COEFFS,1,6)+Z4878*Z4879</f>
        <v>#N/A</v>
      </c>
      <c r="AE4874" s="223" t="e">
        <f ca="1">INDEX(THREEPTPCT_COEFFS,1,1)+K4874*INDEX(THREEPTPCT_COEFFS,1,2)+L4875*INDEX(THREEPTPCT_COEFFS,1,3)+AA4878*AA4879</f>
        <v>#N/A</v>
      </c>
      <c r="AF4874" s="55" t="e">
        <f t="shared" ref="AF4874:AF4875" ca="1" si="8420">AC4874-AD4874</f>
        <v>#N/A</v>
      </c>
      <c r="AG4874" s="223" t="e">
        <f ca="1">INDEX(TWOPTPCT_COEFFS,1,1)+AB4874*INDEX(TWOPTPCT_COEFFS,1,2)+I4875*INDEX(TWOPTPCT_COEFFS,1,3)+G4875*INDEX(TWOPTPCT_COEFFS,1,4)+L4875*INDEX(TWOPTPCT_COEFFS,1,5)+AB4878*AB4879</f>
        <v>#N/A</v>
      </c>
      <c r="AH4874" s="223" t="e">
        <f ca="1">INDEX(FTA_COEFFS,1,1)+O4874*INDEX(FTA_COEFFS,1,2)+N4875*INDEX(FTA_COEFFS,1,3)+(Q4874+R4874)*INDEX(FTA_COEFFS,1,4)+(Q4875+R4875)*INDEX(FTA_COEFFS,1,5)+M4875*INDEX(FTA_COEFFS,1,6)+AC4878*AC4879</f>
        <v>#N/A</v>
      </c>
      <c r="AI4874" s="223" t="e">
        <f ca="1">INDEX(FTPCT_COEFFS,1,1)+P4874*INDEX(FTPCT_COEFFS,1,2)+F4874*INDEX(FTPCT_COEFFS,1,3)+G4875*INDEX(FTPCT_COEFFS,1,4)+AD4878*AD4879</f>
        <v>#N/A</v>
      </c>
      <c r="AJ4874" s="338" t="e">
        <f t="shared" ref="AJ4874:AJ4875" ca="1" si="8421">AD4874*AE4874/100+AF4874*AG4874+AH4874*AI4874/100</f>
        <v>#N/A</v>
      </c>
      <c r="AK4874" s="55"/>
      <c r="AL4874" s="55"/>
      <c r="AM4874" s="55"/>
      <c r="AN4874" s="55"/>
      <c r="AO4874" s="55"/>
      <c r="AP4874" s="55"/>
      <c r="AQ4874" s="55"/>
      <c r="AR4874" s="55"/>
    </row>
    <row r="4875" spans="1:45" x14ac:dyDescent="0.3">
      <c r="B4875" s="54" t="s">
        <v>175</v>
      </c>
      <c r="C4875" s="54">
        <f>C4868</f>
        <v>0</v>
      </c>
      <c r="D4875" s="56" t="e">
        <f t="shared" ca="1" si="8413"/>
        <v>#N/A</v>
      </c>
      <c r="E4875" s="52" t="e">
        <f t="shared" ref="E4875:W4875" si="8422">E4868</f>
        <v>#N/A</v>
      </c>
      <c r="F4875" s="52" t="e">
        <f t="shared" si="8422"/>
        <v>#N/A</v>
      </c>
      <c r="G4875" s="52" t="e">
        <f t="shared" si="8422"/>
        <v>#N/A</v>
      </c>
      <c r="H4875" s="52" t="e">
        <f t="shared" si="8422"/>
        <v>#N/A</v>
      </c>
      <c r="I4875" s="52" t="e">
        <f t="shared" si="8422"/>
        <v>#N/A</v>
      </c>
      <c r="J4875" s="52" t="e">
        <f t="shared" si="8422"/>
        <v>#N/A</v>
      </c>
      <c r="K4875" s="52" t="e">
        <f t="shared" si="8422"/>
        <v>#N/A</v>
      </c>
      <c r="L4875" s="52" t="e">
        <f t="shared" si="8422"/>
        <v>#N/A</v>
      </c>
      <c r="M4875" s="52" t="e">
        <f t="shared" si="8422"/>
        <v>#N/A</v>
      </c>
      <c r="N4875" s="52" t="e">
        <f t="shared" si="8422"/>
        <v>#N/A</v>
      </c>
      <c r="O4875" s="52" t="e">
        <f t="shared" si="8422"/>
        <v>#N/A</v>
      </c>
      <c r="P4875" s="52" t="e">
        <f t="shared" si="8422"/>
        <v>#N/A</v>
      </c>
      <c r="Q4875" s="52" t="e">
        <f t="shared" si="8422"/>
        <v>#N/A</v>
      </c>
      <c r="R4875" s="52" t="e">
        <f t="shared" si="8422"/>
        <v>#N/A</v>
      </c>
      <c r="S4875" s="52" t="e">
        <f t="shared" si="8422"/>
        <v>#N/A</v>
      </c>
      <c r="T4875" s="52" t="e">
        <f t="shared" si="8422"/>
        <v>#N/A</v>
      </c>
      <c r="U4875" s="52" t="e">
        <f t="shared" si="8422"/>
        <v>#N/A</v>
      </c>
      <c r="V4875" s="52" t="e">
        <f t="shared" si="8422"/>
        <v>#N/A</v>
      </c>
      <c r="W4875" s="52" t="e">
        <f t="shared" si="8422"/>
        <v>#N/A</v>
      </c>
      <c r="X4875" s="55" t="e">
        <f t="shared" si="8415"/>
        <v>#N/A</v>
      </c>
      <c r="Y4875" s="55" t="e">
        <f t="shared" si="8416"/>
        <v>#N/A</v>
      </c>
      <c r="Z4875" s="55" t="e">
        <f t="shared" ref="Z4875" si="8423">Z4874</f>
        <v>#N/A</v>
      </c>
      <c r="AA4875" s="55" t="e">
        <f t="shared" si="8418"/>
        <v>#N/A</v>
      </c>
      <c r="AB4875" s="336" t="e">
        <f t="shared" si="8419"/>
        <v>#N/A</v>
      </c>
      <c r="AC4875" s="223" t="e">
        <f ca="1">INDEX(FGA_COEFFS,1,1)+Z4875*INDEX(FGA_COEFFS,1,2)+Y4875*INDEX(FGA_COEFFS,1,3)+R4875*INDEX(FGA_COEFFS,1,4)+Q4874*INDEX(FGA_COEFFS,1,5)+S4875*INDEX(FGA_COEFFS,1,6)+T4874*INDEX(FGA_COEFFS,1,7)+M4874*INDEX(FGA_COEFFS,1,8)+Y4878*Y4880</f>
        <v>#N/A</v>
      </c>
      <c r="AD4875" s="223" t="e">
        <f ca="1">INDEX(THREEPTA_COEFFS,1,1)+AC4875*INDEX(THREEPTA_COEFFS,1,2)+J4875*INDEX(THREEPTA_COEFFS,1,3)+AA4875*INDEX(THREEPTA_COEFFS,1,4)+K4875*INDEX(THREEPTA_COEFFS,1,5)+L4874*INDEX(THREEPTA_COEFFS,1,6)+Z4878*Z4880</f>
        <v>#N/A</v>
      </c>
      <c r="AE4875" s="223" t="e">
        <f ca="1">INDEX(THREEPTPCT_COEFFS,1,1)+K4875*INDEX(THREEPTPCT_COEFFS,1,2)+L4874*INDEX(THREEPTPCT_COEFFS,1,3)+AA4878*AA4880</f>
        <v>#N/A</v>
      </c>
      <c r="AF4875" s="55" t="e">
        <f t="shared" ca="1" si="8420"/>
        <v>#N/A</v>
      </c>
      <c r="AG4875" s="223" t="e">
        <f ca="1">INDEX(TWOPTPCT_COEFFS,1,1)+AB4875*INDEX(TWOPTPCT_COEFFS,1,2)+I4874*INDEX(TWOPTPCT_COEFFS,1,3)+G4874*INDEX(TWOPTPCT_COEFFS,1,4)+L4874*INDEX(TWOPTPCT_COEFFS,1,5)+AB4878*AB4880</f>
        <v>#N/A</v>
      </c>
      <c r="AH4875" s="223" t="e">
        <f ca="1">INDEX(FTA_COEFFS,1,1)+O4875*INDEX(FTA_COEFFS,1,2)+N4874*INDEX(FTA_COEFFS,1,3)+(Q4875+R4875)*INDEX(FTA_COEFFS,1,4)+(Q4874+R4874)*INDEX(FTA_COEFFS,1,5)+M4874*INDEX(FTA_COEFFS,1,6)+AC4878*AC4880</f>
        <v>#N/A</v>
      </c>
      <c r="AI4875" s="223" t="e">
        <f ca="1">INDEX(FTPCT_COEFFS,1,1)+P4875*INDEX(FTPCT_COEFFS,1,2)+F4875*INDEX(FTPCT_COEFFS,1,3)+G4874*INDEX(FTPCT_COEFFS,1,4)+AD4878*AD4880</f>
        <v>#N/A</v>
      </c>
      <c r="AJ4875" s="338" t="e">
        <f t="shared" ca="1" si="8421"/>
        <v>#N/A</v>
      </c>
      <c r="AK4875" s="55"/>
      <c r="AL4875" s="55"/>
      <c r="AM4875" s="55"/>
      <c r="AN4875" s="55"/>
      <c r="AO4875" s="55"/>
      <c r="AP4875" s="55"/>
      <c r="AQ4875" s="55"/>
      <c r="AR4875" s="55"/>
    </row>
    <row r="4876" spans="1:45" x14ac:dyDescent="0.3">
      <c r="A4876" s="54" t="e">
        <f ca="1">IF(D4874&gt;(D4875+(AVERAGE(V4874,W4874)-AVERAGE(V4875,W4875))/2)+2.5,C4874,IF(D4875&gt;(D4874+(AVERAGE(V4875,W4875)-AVERAGE(V4874,W4874))/2)+2.5,C4875,"Close"))</f>
        <v>#N/A</v>
      </c>
      <c r="B4876" s="64" t="e">
        <f ca="1">IF(D4875&gt;D4874,C4875,C4874)</f>
        <v>#N/A</v>
      </c>
      <c r="D4876" s="56"/>
      <c r="X4876" s="55"/>
      <c r="Y4876" s="55"/>
      <c r="Z4876" s="55"/>
      <c r="AA4876" s="55"/>
      <c r="AB4876" s="55"/>
      <c r="AC4876" s="337"/>
      <c r="AD4876" s="337"/>
      <c r="AE4876" s="337"/>
      <c r="AF4876" s="337"/>
      <c r="AG4876" s="337"/>
      <c r="AH4876" s="337"/>
      <c r="AI4876" s="337"/>
      <c r="AJ4876" s="337"/>
      <c r="AK4876" s="337"/>
      <c r="AL4876" s="337"/>
      <c r="AM4876" s="55"/>
      <c r="AN4876" s="55"/>
      <c r="AO4876" s="55"/>
      <c r="AP4876" s="55"/>
      <c r="AQ4876" s="55"/>
      <c r="AR4876" s="55"/>
      <c r="AS4876" s="55"/>
    </row>
    <row r="4877" spans="1:45" x14ac:dyDescent="0.3">
      <c r="X4877" s="54" t="s">
        <v>1305</v>
      </c>
      <c r="Y4877" s="54" t="s">
        <v>128</v>
      </c>
      <c r="Z4877" s="54" t="s">
        <v>157</v>
      </c>
      <c r="AA4877" s="54" t="s">
        <v>151</v>
      </c>
      <c r="AB4877" s="54" t="s">
        <v>1327</v>
      </c>
      <c r="AC4877" s="54" t="s">
        <v>129</v>
      </c>
      <c r="AD4877" s="54" t="s">
        <v>116</v>
      </c>
      <c r="AE4877" s="54"/>
      <c r="AF4877" s="54"/>
      <c r="AG4877" s="54"/>
      <c r="AH4877" s="54"/>
      <c r="AI4877" s="54"/>
      <c r="AJ4877" s="54"/>
      <c r="AK4877" s="54"/>
      <c r="AL4877" s="54"/>
      <c r="AM4877" s="54"/>
      <c r="AN4877" s="54"/>
      <c r="AO4877" s="54"/>
      <c r="AP4877" s="54"/>
      <c r="AQ4877" s="54"/>
      <c r="AR4877" s="54"/>
      <c r="AS4877" s="54"/>
    </row>
    <row r="4878" spans="1:45" x14ac:dyDescent="0.3">
      <c r="X4878" s="54"/>
      <c r="Y4878" s="54">
        <f t="shared" ref="Y4878:AD4878" si="8424">Y4871</f>
        <v>6.4436999999999998</v>
      </c>
      <c r="Z4878" s="54">
        <f t="shared" si="8424"/>
        <v>4.9371</v>
      </c>
      <c r="AA4878" s="54">
        <f t="shared" si="8424"/>
        <v>11.350300000000001</v>
      </c>
      <c r="AB4878" s="54">
        <f t="shared" si="8424"/>
        <v>7.1900000000000006E-2</v>
      </c>
      <c r="AC4878" s="54">
        <f t="shared" si="8424"/>
        <v>6.2766000000000002</v>
      </c>
      <c r="AD4878" s="54">
        <f t="shared" si="8424"/>
        <v>11.042999999999999</v>
      </c>
      <c r="AE4878" s="54"/>
      <c r="AF4878" s="336"/>
      <c r="AG4878" s="336"/>
      <c r="AH4878" s="336"/>
      <c r="AI4878" s="54"/>
      <c r="AJ4878" s="54"/>
      <c r="AK4878" s="54"/>
      <c r="AL4878" s="54"/>
      <c r="AM4878" s="54"/>
      <c r="AN4878" s="54"/>
      <c r="AO4878" s="54"/>
      <c r="AP4878" s="54"/>
      <c r="AQ4878" s="54"/>
      <c r="AR4878" s="54"/>
      <c r="AS4878" s="54"/>
    </row>
    <row r="4879" spans="1:45" x14ac:dyDescent="0.3">
      <c r="D4879" s="56"/>
      <c r="X4879" s="336"/>
      <c r="Y4879" s="336">
        <f t="shared" ca="1" si="8400"/>
        <v>-0.73519430821859766</v>
      </c>
      <c r="Z4879" s="336">
        <f t="shared" ca="1" si="8400"/>
        <v>1.4146671208084063E-2</v>
      </c>
      <c r="AA4879" s="336">
        <f t="shared" ca="1" si="8400"/>
        <v>0.39478156773364409</v>
      </c>
      <c r="AB4879" s="336">
        <f t="shared" ca="1" si="8400"/>
        <v>-0.28018107498216221</v>
      </c>
      <c r="AC4879" s="336">
        <f t="shared" ca="1" si="8400"/>
        <v>-0.13643534109445277</v>
      </c>
      <c r="AD4879" s="336">
        <f t="shared" ca="1" si="8400"/>
        <v>1.1988159534579036E-2</v>
      </c>
      <c r="AE4879" s="336"/>
      <c r="AF4879" s="336"/>
      <c r="AG4879" s="336"/>
      <c r="AH4879" s="336"/>
      <c r="AI4879" s="54"/>
      <c r="AJ4879" s="54"/>
      <c r="AK4879" s="54"/>
      <c r="AL4879" s="336"/>
      <c r="AM4879" s="336"/>
      <c r="AN4879" s="336"/>
      <c r="AO4879" s="336"/>
      <c r="AP4879" s="54"/>
      <c r="AQ4879" s="336"/>
      <c r="AR4879" s="336"/>
      <c r="AS4879" s="336"/>
    </row>
    <row r="4880" spans="1:45" x14ac:dyDescent="0.3">
      <c r="C4880" s="54"/>
      <c r="D4880" s="56"/>
      <c r="Y4880" s="336">
        <f t="shared" ca="1" si="8400"/>
        <v>-1.4806018019231097E-2</v>
      </c>
      <c r="Z4880" s="336">
        <f t="shared" ca="1" si="8400"/>
        <v>-0.25617197089218013</v>
      </c>
      <c r="AA4880" s="336">
        <f t="shared" ca="1" si="8400"/>
        <v>1.3398973819876185</v>
      </c>
      <c r="AB4880" s="336">
        <f t="shared" ca="1" si="8400"/>
        <v>0.69954346899583997</v>
      </c>
      <c r="AC4880" s="336">
        <f t="shared" ca="1" si="8400"/>
        <v>0.40793920921179561</v>
      </c>
      <c r="AD4880" s="336">
        <f t="shared" ca="1" si="8400"/>
        <v>-1.1602969467845814E-2</v>
      </c>
      <c r="AE4880" s="55"/>
      <c r="AF4880" s="55"/>
      <c r="AG4880" s="55"/>
      <c r="AH4880" s="55"/>
      <c r="AI4880" s="55"/>
      <c r="AJ4880" s="55"/>
      <c r="AK4880" s="55"/>
      <c r="AL4880" s="55"/>
      <c r="AM4880" s="55"/>
      <c r="AN4880" s="55"/>
      <c r="AO4880" s="55"/>
      <c r="AP4880" s="55"/>
      <c r="AQ4880" s="55"/>
      <c r="AR4880" s="55"/>
      <c r="AS4880" s="55"/>
    </row>
    <row r="4881" spans="1:45" x14ac:dyDescent="0.3">
      <c r="B4881" s="54" t="s">
        <v>172</v>
      </c>
      <c r="C4881" s="53">
        <f>C4874</f>
        <v>0</v>
      </c>
      <c r="D4881" s="56" t="e">
        <f t="shared" ref="D4881:D4882" ca="1" si="8425">AJ4881</f>
        <v>#N/A</v>
      </c>
      <c r="E4881" s="52" t="e">
        <f t="shared" ref="E4881:W4881" si="8426">E4874</f>
        <v>#N/A</v>
      </c>
      <c r="F4881" s="52" t="e">
        <f t="shared" si="8426"/>
        <v>#N/A</v>
      </c>
      <c r="G4881" s="52" t="e">
        <f t="shared" si="8426"/>
        <v>#N/A</v>
      </c>
      <c r="H4881" s="52" t="e">
        <f t="shared" si="8426"/>
        <v>#N/A</v>
      </c>
      <c r="I4881" s="52" t="e">
        <f t="shared" si="8426"/>
        <v>#N/A</v>
      </c>
      <c r="J4881" s="52" t="e">
        <f t="shared" si="8426"/>
        <v>#N/A</v>
      </c>
      <c r="K4881" s="52" t="e">
        <f t="shared" si="8426"/>
        <v>#N/A</v>
      </c>
      <c r="L4881" s="52" t="e">
        <f t="shared" si="8426"/>
        <v>#N/A</v>
      </c>
      <c r="M4881" s="52" t="e">
        <f t="shared" si="8426"/>
        <v>#N/A</v>
      </c>
      <c r="N4881" s="52" t="e">
        <f t="shared" si="8426"/>
        <v>#N/A</v>
      </c>
      <c r="O4881" s="52" t="e">
        <f t="shared" si="8426"/>
        <v>#N/A</v>
      </c>
      <c r="P4881" s="52" t="e">
        <f t="shared" si="8426"/>
        <v>#N/A</v>
      </c>
      <c r="Q4881" s="52" t="e">
        <f t="shared" si="8426"/>
        <v>#N/A</v>
      </c>
      <c r="R4881" s="52" t="e">
        <f t="shared" si="8426"/>
        <v>#N/A</v>
      </c>
      <c r="S4881" s="52" t="e">
        <f t="shared" si="8426"/>
        <v>#N/A</v>
      </c>
      <c r="T4881" s="52" t="e">
        <f t="shared" si="8426"/>
        <v>#N/A</v>
      </c>
      <c r="U4881" s="52" t="e">
        <f t="shared" si="8426"/>
        <v>#N/A</v>
      </c>
      <c r="V4881" s="52" t="e">
        <f t="shared" si="8426"/>
        <v>#N/A</v>
      </c>
      <c r="W4881" s="52" t="e">
        <f t="shared" si="8426"/>
        <v>#N/A</v>
      </c>
      <c r="X4881" s="55" t="e">
        <f t="shared" ref="X4881:X4882" si="8427">(H4881-(O4881*P4881)/100-3*(J4881*K4881)/100)/2</f>
        <v>#N/A</v>
      </c>
      <c r="Y4881" s="55" t="e">
        <f t="shared" ref="Y4881:Y4882" si="8428">SUM(X4881,(J4881*K4881/100))/(F4881/100)</f>
        <v>#N/A</v>
      </c>
      <c r="Z4881" s="55" t="e">
        <f t="shared" ref="Z4881" si="8429">U4881*0.5+U4882*0.5</f>
        <v>#N/A</v>
      </c>
      <c r="AA4881" s="55" t="e">
        <f t="shared" ref="AA4881:AA4882" si="8430">J4881/Y4881</f>
        <v>#N/A</v>
      </c>
      <c r="AB4881" s="336" t="e">
        <f t="shared" ref="AB4881:AB4882" si="8431">X4881/(Y4881-J4881)</f>
        <v>#N/A</v>
      </c>
      <c r="AC4881" s="223" t="e">
        <f ca="1">INDEX(FGA_COEFFS,1,1)+Z4881*INDEX(FGA_COEFFS,1,2)+Y4881*INDEX(FGA_COEFFS,1,3)+R4881*INDEX(FGA_COEFFS,1,4)+Q4882*INDEX(FGA_COEFFS,1,5)+S4881*INDEX(FGA_COEFFS,1,6)+T4882*INDEX(FGA_COEFFS,1,7)+M4882*INDEX(FGA_COEFFS,1,8)+Y4885*Y4886</f>
        <v>#N/A</v>
      </c>
      <c r="AD4881" s="223" t="e">
        <f ca="1">INDEX(THREEPTA_COEFFS,1,1)+AC4881*INDEX(THREEPTA_COEFFS,1,2)+J4881*INDEX(THREEPTA_COEFFS,1,3)+AA4881*INDEX(THREEPTA_COEFFS,1,4)+K4881*INDEX(THREEPTA_COEFFS,1,5)+L4882*INDEX(THREEPTA_COEFFS,1,6)+Z4885*Z4886</f>
        <v>#N/A</v>
      </c>
      <c r="AE4881" s="223" t="e">
        <f ca="1">INDEX(THREEPTPCT_COEFFS,1,1)+K4881*INDEX(THREEPTPCT_COEFFS,1,2)+L4882*INDEX(THREEPTPCT_COEFFS,1,3)+AA4885*AA4886</f>
        <v>#N/A</v>
      </c>
      <c r="AF4881" s="55" t="e">
        <f t="shared" ref="AF4881:AF4882" ca="1" si="8432">AC4881-AD4881</f>
        <v>#N/A</v>
      </c>
      <c r="AG4881" s="223" t="e">
        <f ca="1">INDEX(TWOPTPCT_COEFFS,1,1)+AB4881*INDEX(TWOPTPCT_COEFFS,1,2)+I4882*INDEX(TWOPTPCT_COEFFS,1,3)+G4882*INDEX(TWOPTPCT_COEFFS,1,4)+L4882*INDEX(TWOPTPCT_COEFFS,1,5)+AB4885*AB4886</f>
        <v>#N/A</v>
      </c>
      <c r="AH4881" s="223" t="e">
        <f ca="1">INDEX(FTA_COEFFS,1,1)+O4881*INDEX(FTA_COEFFS,1,2)+N4882*INDEX(FTA_COEFFS,1,3)+(Q4881+R4881)*INDEX(FTA_COEFFS,1,4)+(Q4882+R4882)*INDEX(FTA_COEFFS,1,5)+M4882*INDEX(FTA_COEFFS,1,6)+AC4885*AC4886</f>
        <v>#N/A</v>
      </c>
      <c r="AI4881" s="223" t="e">
        <f ca="1">INDEX(FTPCT_COEFFS,1,1)+P4881*INDEX(FTPCT_COEFFS,1,2)+F4881*INDEX(FTPCT_COEFFS,1,3)+G4882*INDEX(FTPCT_COEFFS,1,4)+AD4885*AD4886</f>
        <v>#N/A</v>
      </c>
      <c r="AJ4881" s="338" t="e">
        <f t="shared" ref="AJ4881:AJ4882" ca="1" si="8433">AD4881*AE4881/100+AF4881*AG4881+AH4881*AI4881/100</f>
        <v>#N/A</v>
      </c>
      <c r="AK4881" s="55"/>
      <c r="AL4881" s="55"/>
      <c r="AM4881" s="55"/>
      <c r="AN4881" s="55"/>
      <c r="AO4881" s="55"/>
      <c r="AP4881" s="55"/>
      <c r="AQ4881" s="55"/>
      <c r="AR4881" s="55"/>
    </row>
    <row r="4882" spans="1:45" x14ac:dyDescent="0.3">
      <c r="B4882" s="54" t="s">
        <v>175</v>
      </c>
      <c r="C4882" s="54">
        <f>C4875</f>
        <v>0</v>
      </c>
      <c r="D4882" s="56" t="e">
        <f t="shared" ca="1" si="8425"/>
        <v>#N/A</v>
      </c>
      <c r="E4882" s="52" t="e">
        <f t="shared" ref="E4882:W4882" si="8434">E4875</f>
        <v>#N/A</v>
      </c>
      <c r="F4882" s="52" t="e">
        <f t="shared" si="8434"/>
        <v>#N/A</v>
      </c>
      <c r="G4882" s="52" t="e">
        <f t="shared" si="8434"/>
        <v>#N/A</v>
      </c>
      <c r="H4882" s="52" t="e">
        <f t="shared" si="8434"/>
        <v>#N/A</v>
      </c>
      <c r="I4882" s="52" t="e">
        <f t="shared" si="8434"/>
        <v>#N/A</v>
      </c>
      <c r="J4882" s="52" t="e">
        <f t="shared" si="8434"/>
        <v>#N/A</v>
      </c>
      <c r="K4882" s="52" t="e">
        <f t="shared" si="8434"/>
        <v>#N/A</v>
      </c>
      <c r="L4882" s="52" t="e">
        <f t="shared" si="8434"/>
        <v>#N/A</v>
      </c>
      <c r="M4882" s="52" t="e">
        <f t="shared" si="8434"/>
        <v>#N/A</v>
      </c>
      <c r="N4882" s="52" t="e">
        <f t="shared" si="8434"/>
        <v>#N/A</v>
      </c>
      <c r="O4882" s="52" t="e">
        <f t="shared" si="8434"/>
        <v>#N/A</v>
      </c>
      <c r="P4882" s="52" t="e">
        <f t="shared" si="8434"/>
        <v>#N/A</v>
      </c>
      <c r="Q4882" s="52" t="e">
        <f t="shared" si="8434"/>
        <v>#N/A</v>
      </c>
      <c r="R4882" s="52" t="e">
        <f t="shared" si="8434"/>
        <v>#N/A</v>
      </c>
      <c r="S4882" s="52" t="e">
        <f t="shared" si="8434"/>
        <v>#N/A</v>
      </c>
      <c r="T4882" s="52" t="e">
        <f t="shared" si="8434"/>
        <v>#N/A</v>
      </c>
      <c r="U4882" s="52" t="e">
        <f t="shared" si="8434"/>
        <v>#N/A</v>
      </c>
      <c r="V4882" s="52" t="e">
        <f t="shared" si="8434"/>
        <v>#N/A</v>
      </c>
      <c r="W4882" s="52" t="e">
        <f t="shared" si="8434"/>
        <v>#N/A</v>
      </c>
      <c r="X4882" s="55" t="e">
        <f t="shared" si="8427"/>
        <v>#N/A</v>
      </c>
      <c r="Y4882" s="55" t="e">
        <f t="shared" si="8428"/>
        <v>#N/A</v>
      </c>
      <c r="Z4882" s="55" t="e">
        <f t="shared" ref="Z4882" si="8435">Z4881</f>
        <v>#N/A</v>
      </c>
      <c r="AA4882" s="55" t="e">
        <f t="shared" si="8430"/>
        <v>#N/A</v>
      </c>
      <c r="AB4882" s="336" t="e">
        <f t="shared" si="8431"/>
        <v>#N/A</v>
      </c>
      <c r="AC4882" s="223" t="e">
        <f ca="1">INDEX(FGA_COEFFS,1,1)+Z4882*INDEX(FGA_COEFFS,1,2)+Y4882*INDEX(FGA_COEFFS,1,3)+R4882*INDEX(FGA_COEFFS,1,4)+Q4881*INDEX(FGA_COEFFS,1,5)+S4882*INDEX(FGA_COEFFS,1,6)+T4881*INDEX(FGA_COEFFS,1,7)+M4881*INDEX(FGA_COEFFS,1,8)+Y4885*Y4887</f>
        <v>#N/A</v>
      </c>
      <c r="AD4882" s="223" t="e">
        <f ca="1">INDEX(THREEPTA_COEFFS,1,1)+AC4882*INDEX(THREEPTA_COEFFS,1,2)+J4882*INDEX(THREEPTA_COEFFS,1,3)+AA4882*INDEX(THREEPTA_COEFFS,1,4)+K4882*INDEX(THREEPTA_COEFFS,1,5)+L4881*INDEX(THREEPTA_COEFFS,1,6)+Z4885*Z4887</f>
        <v>#N/A</v>
      </c>
      <c r="AE4882" s="223" t="e">
        <f ca="1">INDEX(THREEPTPCT_COEFFS,1,1)+K4882*INDEX(THREEPTPCT_COEFFS,1,2)+L4881*INDEX(THREEPTPCT_COEFFS,1,3)+AA4885*AA4887</f>
        <v>#N/A</v>
      </c>
      <c r="AF4882" s="55" t="e">
        <f t="shared" ca="1" si="8432"/>
        <v>#N/A</v>
      </c>
      <c r="AG4882" s="223" t="e">
        <f ca="1">INDEX(TWOPTPCT_COEFFS,1,1)+AB4882*INDEX(TWOPTPCT_COEFFS,1,2)+I4881*INDEX(TWOPTPCT_COEFFS,1,3)+G4881*INDEX(TWOPTPCT_COEFFS,1,4)+L4881*INDEX(TWOPTPCT_COEFFS,1,5)+AB4885*AB4887</f>
        <v>#N/A</v>
      </c>
      <c r="AH4882" s="223" t="e">
        <f ca="1">INDEX(FTA_COEFFS,1,1)+O4882*INDEX(FTA_COEFFS,1,2)+N4881*INDEX(FTA_COEFFS,1,3)+(Q4882+R4882)*INDEX(FTA_COEFFS,1,4)+(Q4881+R4881)*INDEX(FTA_COEFFS,1,5)+M4881*INDEX(FTA_COEFFS,1,6)+AC4885*AC4887</f>
        <v>#N/A</v>
      </c>
      <c r="AI4882" s="223" t="e">
        <f ca="1">INDEX(FTPCT_COEFFS,1,1)+P4882*INDEX(FTPCT_COEFFS,1,2)+F4882*INDEX(FTPCT_COEFFS,1,3)+G4881*INDEX(FTPCT_COEFFS,1,4)+AD4885*AD4887</f>
        <v>#N/A</v>
      </c>
      <c r="AJ4882" s="338" t="e">
        <f t="shared" ca="1" si="8433"/>
        <v>#N/A</v>
      </c>
      <c r="AK4882" s="55"/>
      <c r="AL4882" s="55"/>
      <c r="AM4882" s="55"/>
      <c r="AN4882" s="55"/>
      <c r="AO4882" s="55"/>
      <c r="AP4882" s="55"/>
      <c r="AQ4882" s="55"/>
      <c r="AR4882" s="55"/>
    </row>
    <row r="4883" spans="1:45" x14ac:dyDescent="0.3">
      <c r="A4883" s="54" t="e">
        <f ca="1">IF(D4881&gt;(D4882+(AVERAGE(V4881,W4881)-AVERAGE(V4882,W4882))/2)+2.5,C4881,IF(D4882&gt;(D4881+(AVERAGE(V4882,W4882)-AVERAGE(V4881,W4881))/2)+2.5,C4882,"Close"))</f>
        <v>#N/A</v>
      </c>
      <c r="B4883" s="64" t="e">
        <f ca="1">IF(D4882&gt;D4881,C4882,C4881)</f>
        <v>#N/A</v>
      </c>
      <c r="D4883" s="56"/>
      <c r="X4883" s="55"/>
      <c r="Y4883" s="55"/>
      <c r="Z4883" s="55"/>
      <c r="AA4883" s="55"/>
      <c r="AB4883" s="55"/>
      <c r="AC4883" s="337"/>
      <c r="AD4883" s="337"/>
      <c r="AE4883" s="337"/>
      <c r="AF4883" s="337"/>
      <c r="AG4883" s="337"/>
      <c r="AH4883" s="337"/>
      <c r="AI4883" s="337"/>
      <c r="AJ4883" s="337"/>
      <c r="AK4883" s="337"/>
      <c r="AL4883" s="337"/>
      <c r="AM4883" s="55"/>
      <c r="AN4883" s="55"/>
      <c r="AO4883" s="55"/>
      <c r="AP4883" s="55"/>
      <c r="AQ4883" s="55"/>
      <c r="AR4883" s="55"/>
      <c r="AS4883" s="55"/>
    </row>
    <row r="4884" spans="1:45" x14ac:dyDescent="0.3">
      <c r="X4884" s="54" t="s">
        <v>1305</v>
      </c>
      <c r="Y4884" s="54" t="s">
        <v>128</v>
      </c>
      <c r="Z4884" s="54" t="s">
        <v>157</v>
      </c>
      <c r="AA4884" s="54" t="s">
        <v>151</v>
      </c>
      <c r="AB4884" s="54" t="s">
        <v>1327</v>
      </c>
      <c r="AC4884" s="54" t="s">
        <v>129</v>
      </c>
      <c r="AD4884" s="54" t="s">
        <v>116</v>
      </c>
      <c r="AE4884" s="54"/>
      <c r="AF4884" s="54"/>
      <c r="AG4884" s="54"/>
      <c r="AH4884" s="54"/>
      <c r="AI4884" s="54"/>
      <c r="AJ4884" s="54"/>
      <c r="AK4884" s="54"/>
      <c r="AL4884" s="54"/>
      <c r="AM4884" s="54"/>
      <c r="AN4884" s="54"/>
      <c r="AO4884" s="54"/>
      <c r="AP4884" s="54"/>
      <c r="AQ4884" s="54"/>
      <c r="AR4884" s="54"/>
      <c r="AS4884" s="54"/>
    </row>
    <row r="4885" spans="1:45" x14ac:dyDescent="0.3">
      <c r="X4885" s="54"/>
      <c r="Y4885" s="54">
        <f t="shared" ref="Y4885:AD4885" si="8436">Y4878</f>
        <v>6.4436999999999998</v>
      </c>
      <c r="Z4885" s="54">
        <f t="shared" si="8436"/>
        <v>4.9371</v>
      </c>
      <c r="AA4885" s="54">
        <f t="shared" si="8436"/>
        <v>11.350300000000001</v>
      </c>
      <c r="AB4885" s="54">
        <f t="shared" si="8436"/>
        <v>7.1900000000000006E-2</v>
      </c>
      <c r="AC4885" s="54">
        <f t="shared" si="8436"/>
        <v>6.2766000000000002</v>
      </c>
      <c r="AD4885" s="54">
        <f t="shared" si="8436"/>
        <v>11.042999999999999</v>
      </c>
      <c r="AE4885" s="54"/>
      <c r="AF4885" s="336"/>
      <c r="AG4885" s="336"/>
      <c r="AH4885" s="336"/>
      <c r="AI4885" s="54"/>
      <c r="AJ4885" s="54"/>
      <c r="AK4885" s="54"/>
      <c r="AL4885" s="54"/>
      <c r="AM4885" s="54"/>
      <c r="AN4885" s="54"/>
      <c r="AO4885" s="54"/>
      <c r="AP4885" s="54"/>
      <c r="AQ4885" s="54"/>
      <c r="AR4885" s="54"/>
      <c r="AS4885" s="54"/>
    </row>
    <row r="4886" spans="1:45" x14ac:dyDescent="0.3">
      <c r="D4886" s="56"/>
      <c r="X4886" s="336"/>
      <c r="Y4886" s="336">
        <f t="shared" ca="1" si="8400"/>
        <v>6.6161548840522139E-2</v>
      </c>
      <c r="Z4886" s="336">
        <f t="shared" ca="1" si="8400"/>
        <v>-1.5761760535578328E-2</v>
      </c>
      <c r="AA4886" s="336">
        <f t="shared" ca="1" si="8400"/>
        <v>-0.83795402497943672</v>
      </c>
      <c r="AB4886" s="336">
        <f t="shared" ca="1" si="8400"/>
        <v>0.7968391915068882</v>
      </c>
      <c r="AC4886" s="336">
        <f t="shared" ca="1" si="8400"/>
        <v>-0.35053242062168599</v>
      </c>
      <c r="AD4886" s="336">
        <f t="shared" ca="1" si="8400"/>
        <v>-0.76426931788331909</v>
      </c>
      <c r="AE4886" s="336"/>
      <c r="AF4886" s="336"/>
      <c r="AG4886" s="336"/>
      <c r="AH4886" s="336"/>
      <c r="AI4886" s="54"/>
      <c r="AJ4886" s="54"/>
      <c r="AK4886" s="54"/>
      <c r="AL4886" s="336"/>
      <c r="AM4886" s="336"/>
      <c r="AN4886" s="336"/>
      <c r="AO4886" s="336"/>
      <c r="AP4886" s="54"/>
      <c r="AQ4886" s="336"/>
      <c r="AR4886" s="336"/>
      <c r="AS4886" s="336"/>
    </row>
    <row r="4887" spans="1:45" x14ac:dyDescent="0.3">
      <c r="C4887" s="54"/>
      <c r="D4887" s="56"/>
      <c r="Y4887" s="336">
        <f t="shared" ca="1" si="8400"/>
        <v>0.41789386275987267</v>
      </c>
      <c r="Z4887" s="336">
        <f t="shared" ca="1" si="8400"/>
        <v>1.1482812479904212</v>
      </c>
      <c r="AA4887" s="336">
        <f t="shared" ca="1" si="8400"/>
        <v>0.36293609848324471</v>
      </c>
      <c r="AB4887" s="336">
        <f t="shared" ca="1" si="8400"/>
        <v>-0.12090013049946075</v>
      </c>
      <c r="AC4887" s="336">
        <f t="shared" ca="1" si="8400"/>
        <v>-1.2850811744814452</v>
      </c>
      <c r="AD4887" s="336">
        <f t="shared" ca="1" si="8400"/>
        <v>-6.0118512030132493E-2</v>
      </c>
      <c r="AE4887" s="55"/>
      <c r="AF4887" s="55"/>
      <c r="AG4887" s="55"/>
      <c r="AH4887" s="55"/>
      <c r="AI4887" s="55"/>
      <c r="AJ4887" s="55"/>
      <c r="AK4887" s="55"/>
      <c r="AL4887" s="55"/>
      <c r="AM4887" s="55"/>
      <c r="AN4887" s="55"/>
      <c r="AO4887" s="55"/>
      <c r="AP4887" s="55"/>
      <c r="AQ4887" s="55"/>
      <c r="AR4887" s="55"/>
      <c r="AS4887" s="55"/>
    </row>
    <row r="4888" spans="1:45" x14ac:dyDescent="0.3">
      <c r="B4888" s="54" t="s">
        <v>172</v>
      </c>
      <c r="C4888" s="53">
        <f>C4881</f>
        <v>0</v>
      </c>
      <c r="D4888" s="56" t="e">
        <f t="shared" ref="D4888:D4889" ca="1" si="8437">AJ4888</f>
        <v>#N/A</v>
      </c>
      <c r="E4888" s="52" t="e">
        <f t="shared" ref="E4888:W4888" si="8438">E4881</f>
        <v>#N/A</v>
      </c>
      <c r="F4888" s="52" t="e">
        <f t="shared" si="8438"/>
        <v>#N/A</v>
      </c>
      <c r="G4888" s="52" t="e">
        <f t="shared" si="8438"/>
        <v>#N/A</v>
      </c>
      <c r="H4888" s="52" t="e">
        <f t="shared" si="8438"/>
        <v>#N/A</v>
      </c>
      <c r="I4888" s="52" t="e">
        <f t="shared" si="8438"/>
        <v>#N/A</v>
      </c>
      <c r="J4888" s="52" t="e">
        <f t="shared" si="8438"/>
        <v>#N/A</v>
      </c>
      <c r="K4888" s="52" t="e">
        <f t="shared" si="8438"/>
        <v>#N/A</v>
      </c>
      <c r="L4888" s="52" t="e">
        <f t="shared" si="8438"/>
        <v>#N/A</v>
      </c>
      <c r="M4888" s="52" t="e">
        <f t="shared" si="8438"/>
        <v>#N/A</v>
      </c>
      <c r="N4888" s="52" t="e">
        <f t="shared" si="8438"/>
        <v>#N/A</v>
      </c>
      <c r="O4888" s="52" t="e">
        <f t="shared" si="8438"/>
        <v>#N/A</v>
      </c>
      <c r="P4888" s="52" t="e">
        <f t="shared" si="8438"/>
        <v>#N/A</v>
      </c>
      <c r="Q4888" s="52" t="e">
        <f t="shared" si="8438"/>
        <v>#N/A</v>
      </c>
      <c r="R4888" s="52" t="e">
        <f t="shared" si="8438"/>
        <v>#N/A</v>
      </c>
      <c r="S4888" s="52" t="e">
        <f t="shared" si="8438"/>
        <v>#N/A</v>
      </c>
      <c r="T4888" s="52" t="e">
        <f t="shared" si="8438"/>
        <v>#N/A</v>
      </c>
      <c r="U4888" s="52" t="e">
        <f t="shared" si="8438"/>
        <v>#N/A</v>
      </c>
      <c r="V4888" s="52" t="e">
        <f t="shared" si="8438"/>
        <v>#N/A</v>
      </c>
      <c r="W4888" s="52" t="e">
        <f t="shared" si="8438"/>
        <v>#N/A</v>
      </c>
      <c r="X4888" s="55" t="e">
        <f t="shared" ref="X4888:X4889" si="8439">(H4888-(O4888*P4888)/100-3*(J4888*K4888)/100)/2</f>
        <v>#N/A</v>
      </c>
      <c r="Y4888" s="55" t="e">
        <f t="shared" ref="Y4888:Y4889" si="8440">SUM(X4888,(J4888*K4888/100))/(F4888/100)</f>
        <v>#N/A</v>
      </c>
      <c r="Z4888" s="55" t="e">
        <f t="shared" ref="Z4888" si="8441">U4888*0.5+U4889*0.5</f>
        <v>#N/A</v>
      </c>
      <c r="AA4888" s="55" t="e">
        <f t="shared" ref="AA4888:AA4889" si="8442">J4888/Y4888</f>
        <v>#N/A</v>
      </c>
      <c r="AB4888" s="336" t="e">
        <f t="shared" ref="AB4888:AB4889" si="8443">X4888/(Y4888-J4888)</f>
        <v>#N/A</v>
      </c>
      <c r="AC4888" s="223" t="e">
        <f ca="1">INDEX(FGA_COEFFS,1,1)+Z4888*INDEX(FGA_COEFFS,1,2)+Y4888*INDEX(FGA_COEFFS,1,3)+R4888*INDEX(FGA_COEFFS,1,4)+Q4889*INDEX(FGA_COEFFS,1,5)+S4888*INDEX(FGA_COEFFS,1,6)+T4889*INDEX(FGA_COEFFS,1,7)+M4889*INDEX(FGA_COEFFS,1,8)+Y4892*Y4893</f>
        <v>#N/A</v>
      </c>
      <c r="AD4888" s="223" t="e">
        <f ca="1">INDEX(THREEPTA_COEFFS,1,1)+AC4888*INDEX(THREEPTA_COEFFS,1,2)+J4888*INDEX(THREEPTA_COEFFS,1,3)+AA4888*INDEX(THREEPTA_COEFFS,1,4)+K4888*INDEX(THREEPTA_COEFFS,1,5)+L4889*INDEX(THREEPTA_COEFFS,1,6)+Z4892*Z4893</f>
        <v>#N/A</v>
      </c>
      <c r="AE4888" s="223" t="e">
        <f ca="1">INDEX(THREEPTPCT_COEFFS,1,1)+K4888*INDEX(THREEPTPCT_COEFFS,1,2)+L4889*INDEX(THREEPTPCT_COEFFS,1,3)+AA4892*AA4893</f>
        <v>#N/A</v>
      </c>
      <c r="AF4888" s="55" t="e">
        <f t="shared" ref="AF4888:AF4889" ca="1" si="8444">AC4888-AD4888</f>
        <v>#N/A</v>
      </c>
      <c r="AG4888" s="223" t="e">
        <f ca="1">INDEX(TWOPTPCT_COEFFS,1,1)+AB4888*INDEX(TWOPTPCT_COEFFS,1,2)+I4889*INDEX(TWOPTPCT_COEFFS,1,3)+G4889*INDEX(TWOPTPCT_COEFFS,1,4)+L4889*INDEX(TWOPTPCT_COEFFS,1,5)+AB4892*AB4893</f>
        <v>#N/A</v>
      </c>
      <c r="AH4888" s="223" t="e">
        <f ca="1">INDEX(FTA_COEFFS,1,1)+O4888*INDEX(FTA_COEFFS,1,2)+N4889*INDEX(FTA_COEFFS,1,3)+(Q4888+R4888)*INDEX(FTA_COEFFS,1,4)+(Q4889+R4889)*INDEX(FTA_COEFFS,1,5)+M4889*INDEX(FTA_COEFFS,1,6)+AC4892*AC4893</f>
        <v>#N/A</v>
      </c>
      <c r="AI4888" s="223" t="e">
        <f ca="1">INDEX(FTPCT_COEFFS,1,1)+P4888*INDEX(FTPCT_COEFFS,1,2)+F4888*INDEX(FTPCT_COEFFS,1,3)+G4889*INDEX(FTPCT_COEFFS,1,4)+AD4892*AD4893</f>
        <v>#N/A</v>
      </c>
      <c r="AJ4888" s="338" t="e">
        <f t="shared" ref="AJ4888:AJ4889" ca="1" si="8445">AD4888*AE4888/100+AF4888*AG4888+AH4888*AI4888/100</f>
        <v>#N/A</v>
      </c>
      <c r="AK4888" s="55"/>
      <c r="AL4888" s="55"/>
      <c r="AM4888" s="55"/>
      <c r="AN4888" s="55"/>
      <c r="AO4888" s="55"/>
      <c r="AP4888" s="55"/>
      <c r="AQ4888" s="55"/>
      <c r="AR4888" s="55"/>
    </row>
    <row r="4889" spans="1:45" x14ac:dyDescent="0.3">
      <c r="B4889" s="54" t="s">
        <v>175</v>
      </c>
      <c r="C4889" s="54">
        <f>C4882</f>
        <v>0</v>
      </c>
      <c r="D4889" s="56" t="e">
        <f t="shared" ca="1" si="8437"/>
        <v>#N/A</v>
      </c>
      <c r="E4889" s="52" t="e">
        <f t="shared" ref="E4889:W4889" si="8446">E4882</f>
        <v>#N/A</v>
      </c>
      <c r="F4889" s="52" t="e">
        <f t="shared" si="8446"/>
        <v>#N/A</v>
      </c>
      <c r="G4889" s="52" t="e">
        <f t="shared" si="8446"/>
        <v>#N/A</v>
      </c>
      <c r="H4889" s="52" t="e">
        <f t="shared" si="8446"/>
        <v>#N/A</v>
      </c>
      <c r="I4889" s="52" t="e">
        <f t="shared" si="8446"/>
        <v>#N/A</v>
      </c>
      <c r="J4889" s="52" t="e">
        <f t="shared" si="8446"/>
        <v>#N/A</v>
      </c>
      <c r="K4889" s="52" t="e">
        <f t="shared" si="8446"/>
        <v>#N/A</v>
      </c>
      <c r="L4889" s="52" t="e">
        <f t="shared" si="8446"/>
        <v>#N/A</v>
      </c>
      <c r="M4889" s="52" t="e">
        <f t="shared" si="8446"/>
        <v>#N/A</v>
      </c>
      <c r="N4889" s="52" t="e">
        <f t="shared" si="8446"/>
        <v>#N/A</v>
      </c>
      <c r="O4889" s="52" t="e">
        <f t="shared" si="8446"/>
        <v>#N/A</v>
      </c>
      <c r="P4889" s="52" t="e">
        <f t="shared" si="8446"/>
        <v>#N/A</v>
      </c>
      <c r="Q4889" s="52" t="e">
        <f t="shared" si="8446"/>
        <v>#N/A</v>
      </c>
      <c r="R4889" s="52" t="e">
        <f t="shared" si="8446"/>
        <v>#N/A</v>
      </c>
      <c r="S4889" s="52" t="e">
        <f t="shared" si="8446"/>
        <v>#N/A</v>
      </c>
      <c r="T4889" s="52" t="e">
        <f t="shared" si="8446"/>
        <v>#N/A</v>
      </c>
      <c r="U4889" s="52" t="e">
        <f t="shared" si="8446"/>
        <v>#N/A</v>
      </c>
      <c r="V4889" s="52" t="e">
        <f t="shared" si="8446"/>
        <v>#N/A</v>
      </c>
      <c r="W4889" s="52" t="e">
        <f t="shared" si="8446"/>
        <v>#N/A</v>
      </c>
      <c r="X4889" s="55" t="e">
        <f t="shared" si="8439"/>
        <v>#N/A</v>
      </c>
      <c r="Y4889" s="55" t="e">
        <f t="shared" si="8440"/>
        <v>#N/A</v>
      </c>
      <c r="Z4889" s="55" t="e">
        <f t="shared" ref="Z4889" si="8447">Z4888</f>
        <v>#N/A</v>
      </c>
      <c r="AA4889" s="55" t="e">
        <f t="shared" si="8442"/>
        <v>#N/A</v>
      </c>
      <c r="AB4889" s="336" t="e">
        <f t="shared" si="8443"/>
        <v>#N/A</v>
      </c>
      <c r="AC4889" s="223" t="e">
        <f ca="1">INDEX(FGA_COEFFS,1,1)+Z4889*INDEX(FGA_COEFFS,1,2)+Y4889*INDEX(FGA_COEFFS,1,3)+R4889*INDEX(FGA_COEFFS,1,4)+Q4888*INDEX(FGA_COEFFS,1,5)+S4889*INDEX(FGA_COEFFS,1,6)+T4888*INDEX(FGA_COEFFS,1,7)+M4888*INDEX(FGA_COEFFS,1,8)+Y4892*Y4894</f>
        <v>#N/A</v>
      </c>
      <c r="AD4889" s="223" t="e">
        <f ca="1">INDEX(THREEPTA_COEFFS,1,1)+AC4889*INDEX(THREEPTA_COEFFS,1,2)+J4889*INDEX(THREEPTA_COEFFS,1,3)+AA4889*INDEX(THREEPTA_COEFFS,1,4)+K4889*INDEX(THREEPTA_COEFFS,1,5)+L4888*INDEX(THREEPTA_COEFFS,1,6)+Z4892*Z4894</f>
        <v>#N/A</v>
      </c>
      <c r="AE4889" s="223" t="e">
        <f ca="1">INDEX(THREEPTPCT_COEFFS,1,1)+K4889*INDEX(THREEPTPCT_COEFFS,1,2)+L4888*INDEX(THREEPTPCT_COEFFS,1,3)+AA4892*AA4894</f>
        <v>#N/A</v>
      </c>
      <c r="AF4889" s="55" t="e">
        <f t="shared" ca="1" si="8444"/>
        <v>#N/A</v>
      </c>
      <c r="AG4889" s="223" t="e">
        <f ca="1">INDEX(TWOPTPCT_COEFFS,1,1)+AB4889*INDEX(TWOPTPCT_COEFFS,1,2)+I4888*INDEX(TWOPTPCT_COEFFS,1,3)+G4888*INDEX(TWOPTPCT_COEFFS,1,4)+L4888*INDEX(TWOPTPCT_COEFFS,1,5)+AB4892*AB4894</f>
        <v>#N/A</v>
      </c>
      <c r="AH4889" s="223" t="e">
        <f ca="1">INDEX(FTA_COEFFS,1,1)+O4889*INDEX(FTA_COEFFS,1,2)+N4888*INDEX(FTA_COEFFS,1,3)+(Q4889+R4889)*INDEX(FTA_COEFFS,1,4)+(Q4888+R4888)*INDEX(FTA_COEFFS,1,5)+M4888*INDEX(FTA_COEFFS,1,6)+AC4892*AC4894</f>
        <v>#N/A</v>
      </c>
      <c r="AI4889" s="223" t="e">
        <f ca="1">INDEX(FTPCT_COEFFS,1,1)+P4889*INDEX(FTPCT_COEFFS,1,2)+F4889*INDEX(FTPCT_COEFFS,1,3)+G4888*INDEX(FTPCT_COEFFS,1,4)+AD4892*AD4894</f>
        <v>#N/A</v>
      </c>
      <c r="AJ4889" s="338" t="e">
        <f t="shared" ca="1" si="8445"/>
        <v>#N/A</v>
      </c>
      <c r="AK4889" s="55"/>
      <c r="AL4889" s="55"/>
      <c r="AM4889" s="55"/>
      <c r="AN4889" s="55"/>
      <c r="AO4889" s="55"/>
      <c r="AP4889" s="55"/>
      <c r="AQ4889" s="55"/>
      <c r="AR4889" s="55"/>
    </row>
    <row r="4890" spans="1:45" x14ac:dyDescent="0.3">
      <c r="A4890" s="54" t="e">
        <f ca="1">IF(D4888&gt;(D4889+(AVERAGE(V4888,W4888)-AVERAGE(V4889,W4889))/2)+2.5,C4888,IF(D4889&gt;(D4888+(AVERAGE(V4889,W4889)-AVERAGE(V4888,W4888))/2)+2.5,C4889,"Close"))</f>
        <v>#N/A</v>
      </c>
      <c r="B4890" s="64" t="e">
        <f ca="1">IF(D4889&gt;D4888,C4889,C4888)</f>
        <v>#N/A</v>
      </c>
      <c r="D4890" s="56"/>
      <c r="X4890" s="55"/>
      <c r="Y4890" s="55"/>
      <c r="Z4890" s="55"/>
      <c r="AA4890" s="55"/>
      <c r="AB4890" s="55"/>
      <c r="AC4890" s="337"/>
      <c r="AD4890" s="337"/>
      <c r="AE4890" s="337"/>
      <c r="AF4890" s="337"/>
      <c r="AG4890" s="337"/>
      <c r="AH4890" s="337"/>
      <c r="AI4890" s="337"/>
      <c r="AJ4890" s="337"/>
      <c r="AK4890" s="337"/>
      <c r="AL4890" s="337"/>
      <c r="AM4890" s="55"/>
      <c r="AN4890" s="55"/>
      <c r="AO4890" s="55"/>
      <c r="AP4890" s="55"/>
      <c r="AQ4890" s="55"/>
      <c r="AR4890" s="55"/>
      <c r="AS4890" s="55"/>
    </row>
    <row r="4891" spans="1:45" x14ac:dyDescent="0.3">
      <c r="X4891" s="54" t="s">
        <v>1305</v>
      </c>
      <c r="Y4891" s="54" t="s">
        <v>128</v>
      </c>
      <c r="Z4891" s="54" t="s">
        <v>157</v>
      </c>
      <c r="AA4891" s="54" t="s">
        <v>151</v>
      </c>
      <c r="AB4891" s="54" t="s">
        <v>1327</v>
      </c>
      <c r="AC4891" s="54" t="s">
        <v>129</v>
      </c>
      <c r="AD4891" s="54" t="s">
        <v>116</v>
      </c>
      <c r="AE4891" s="54"/>
      <c r="AF4891" s="54"/>
      <c r="AG4891" s="54"/>
      <c r="AH4891" s="54"/>
      <c r="AI4891" s="54"/>
      <c r="AJ4891" s="54"/>
      <c r="AK4891" s="54"/>
      <c r="AL4891" s="54"/>
      <c r="AM4891" s="54"/>
      <c r="AN4891" s="54"/>
      <c r="AO4891" s="54"/>
      <c r="AP4891" s="54"/>
      <c r="AQ4891" s="54"/>
      <c r="AR4891" s="54"/>
      <c r="AS4891" s="54"/>
    </row>
    <row r="4892" spans="1:45" x14ac:dyDescent="0.3">
      <c r="X4892" s="54"/>
      <c r="Y4892" s="54">
        <f t="shared" ref="Y4892:AD4892" si="8448">Y4885</f>
        <v>6.4436999999999998</v>
      </c>
      <c r="Z4892" s="54">
        <f t="shared" si="8448"/>
        <v>4.9371</v>
      </c>
      <c r="AA4892" s="54">
        <f t="shared" si="8448"/>
        <v>11.350300000000001</v>
      </c>
      <c r="AB4892" s="54">
        <f t="shared" si="8448"/>
        <v>7.1900000000000006E-2</v>
      </c>
      <c r="AC4892" s="54">
        <f t="shared" si="8448"/>
        <v>6.2766000000000002</v>
      </c>
      <c r="AD4892" s="54">
        <f t="shared" si="8448"/>
        <v>11.042999999999999</v>
      </c>
      <c r="AE4892" s="54"/>
      <c r="AF4892" s="336"/>
      <c r="AG4892" s="336"/>
      <c r="AH4892" s="336"/>
      <c r="AI4892" s="54"/>
      <c r="AJ4892" s="54"/>
      <c r="AK4892" s="54"/>
      <c r="AL4892" s="54"/>
      <c r="AM4892" s="54"/>
      <c r="AN4892" s="54"/>
      <c r="AO4892" s="54"/>
      <c r="AP4892" s="54"/>
      <c r="AQ4892" s="54"/>
      <c r="AR4892" s="54"/>
      <c r="AS4892" s="54"/>
    </row>
    <row r="4893" spans="1:45" x14ac:dyDescent="0.3">
      <c r="D4893" s="56"/>
      <c r="X4893" s="336"/>
      <c r="Y4893" s="336">
        <f t="shared" ca="1" si="8400"/>
        <v>1.7684440310743059E-2</v>
      </c>
      <c r="Z4893" s="336">
        <f t="shared" ca="1" si="8400"/>
        <v>-0.30713063336657159</v>
      </c>
      <c r="AA4893" s="336">
        <f t="shared" ca="1" si="8400"/>
        <v>-1.2088281482857335</v>
      </c>
      <c r="AB4893" s="336">
        <f t="shared" ca="1" si="8400"/>
        <v>0.42899433349610872</v>
      </c>
      <c r="AC4893" s="336">
        <f t="shared" ca="1" si="8400"/>
        <v>1.3347121604479517</v>
      </c>
      <c r="AD4893" s="336">
        <f t="shared" ca="1" si="8400"/>
        <v>0.72585775663796426</v>
      </c>
      <c r="AE4893" s="336"/>
      <c r="AF4893" s="336"/>
      <c r="AG4893" s="336"/>
      <c r="AH4893" s="336"/>
      <c r="AI4893" s="54"/>
      <c r="AJ4893" s="54"/>
      <c r="AK4893" s="54"/>
      <c r="AL4893" s="336"/>
      <c r="AM4893" s="336"/>
      <c r="AN4893" s="336"/>
      <c r="AO4893" s="336"/>
      <c r="AP4893" s="54"/>
      <c r="AQ4893" s="336"/>
      <c r="AR4893" s="336"/>
      <c r="AS4893" s="336"/>
    </row>
    <row r="4894" spans="1:45" x14ac:dyDescent="0.3">
      <c r="C4894" s="54"/>
      <c r="D4894" s="56"/>
      <c r="Y4894" s="336">
        <f t="shared" ca="1" si="8400"/>
        <v>-7.0993000428674208E-3</v>
      </c>
      <c r="Z4894" s="336">
        <f t="shared" ca="1" si="8400"/>
        <v>-0.45931994950550536</v>
      </c>
      <c r="AA4894" s="336">
        <f t="shared" ca="1" si="8400"/>
        <v>0.24640952863230264</v>
      </c>
      <c r="AB4894" s="336">
        <f t="shared" ca="1" si="8400"/>
        <v>-1.9069623012705176E-4</v>
      </c>
      <c r="AC4894" s="336">
        <f t="shared" ca="1" si="8400"/>
        <v>-0.1046825395433101</v>
      </c>
      <c r="AD4894" s="336">
        <f t="shared" ca="1" si="8400"/>
        <v>-0.22297902452187368</v>
      </c>
      <c r="AE4894" s="55"/>
      <c r="AF4894" s="55"/>
      <c r="AG4894" s="55"/>
      <c r="AH4894" s="55"/>
      <c r="AI4894" s="55"/>
      <c r="AJ4894" s="55"/>
      <c r="AK4894" s="55"/>
      <c r="AL4894" s="55"/>
      <c r="AM4894" s="55"/>
      <c r="AN4894" s="55"/>
      <c r="AO4894" s="55"/>
      <c r="AP4894" s="55"/>
      <c r="AQ4894" s="55"/>
      <c r="AR4894" s="55"/>
      <c r="AS4894" s="55"/>
    </row>
    <row r="4895" spans="1:45" x14ac:dyDescent="0.3">
      <c r="B4895" s="54" t="s">
        <v>172</v>
      </c>
      <c r="C4895" s="53">
        <f>C4888</f>
        <v>0</v>
      </c>
      <c r="D4895" s="56" t="e">
        <f t="shared" ref="D4895:D4896" ca="1" si="8449">AJ4895</f>
        <v>#N/A</v>
      </c>
      <c r="E4895" s="52" t="e">
        <f t="shared" ref="E4895:W4895" si="8450">E4888</f>
        <v>#N/A</v>
      </c>
      <c r="F4895" s="52" t="e">
        <f t="shared" si="8450"/>
        <v>#N/A</v>
      </c>
      <c r="G4895" s="52" t="e">
        <f t="shared" si="8450"/>
        <v>#N/A</v>
      </c>
      <c r="H4895" s="52" t="e">
        <f t="shared" si="8450"/>
        <v>#N/A</v>
      </c>
      <c r="I4895" s="52" t="e">
        <f t="shared" si="8450"/>
        <v>#N/A</v>
      </c>
      <c r="J4895" s="52" t="e">
        <f t="shared" si="8450"/>
        <v>#N/A</v>
      </c>
      <c r="K4895" s="52" t="e">
        <f t="shared" si="8450"/>
        <v>#N/A</v>
      </c>
      <c r="L4895" s="52" t="e">
        <f t="shared" si="8450"/>
        <v>#N/A</v>
      </c>
      <c r="M4895" s="52" t="e">
        <f t="shared" si="8450"/>
        <v>#N/A</v>
      </c>
      <c r="N4895" s="52" t="e">
        <f t="shared" si="8450"/>
        <v>#N/A</v>
      </c>
      <c r="O4895" s="52" t="e">
        <f t="shared" si="8450"/>
        <v>#N/A</v>
      </c>
      <c r="P4895" s="52" t="e">
        <f t="shared" si="8450"/>
        <v>#N/A</v>
      </c>
      <c r="Q4895" s="52" t="e">
        <f t="shared" si="8450"/>
        <v>#N/A</v>
      </c>
      <c r="R4895" s="52" t="e">
        <f t="shared" si="8450"/>
        <v>#N/A</v>
      </c>
      <c r="S4895" s="52" t="e">
        <f t="shared" si="8450"/>
        <v>#N/A</v>
      </c>
      <c r="T4895" s="52" t="e">
        <f t="shared" si="8450"/>
        <v>#N/A</v>
      </c>
      <c r="U4895" s="52" t="e">
        <f t="shared" si="8450"/>
        <v>#N/A</v>
      </c>
      <c r="V4895" s="52" t="e">
        <f t="shared" si="8450"/>
        <v>#N/A</v>
      </c>
      <c r="W4895" s="52" t="e">
        <f t="shared" si="8450"/>
        <v>#N/A</v>
      </c>
      <c r="X4895" s="55" t="e">
        <f t="shared" ref="X4895:X4896" si="8451">(H4895-(O4895*P4895)/100-3*(J4895*K4895)/100)/2</f>
        <v>#N/A</v>
      </c>
      <c r="Y4895" s="55" t="e">
        <f t="shared" ref="Y4895:Y4896" si="8452">SUM(X4895,(J4895*K4895/100))/(F4895/100)</f>
        <v>#N/A</v>
      </c>
      <c r="Z4895" s="55" t="e">
        <f t="shared" ref="Z4895" si="8453">U4895*0.5+U4896*0.5</f>
        <v>#N/A</v>
      </c>
      <c r="AA4895" s="55" t="e">
        <f t="shared" ref="AA4895:AA4896" si="8454">J4895/Y4895</f>
        <v>#N/A</v>
      </c>
      <c r="AB4895" s="336" t="e">
        <f t="shared" ref="AB4895:AB4896" si="8455">X4895/(Y4895-J4895)</f>
        <v>#N/A</v>
      </c>
      <c r="AC4895" s="223" t="e">
        <f ca="1">INDEX(FGA_COEFFS,1,1)+Z4895*INDEX(FGA_COEFFS,1,2)+Y4895*INDEX(FGA_COEFFS,1,3)+R4895*INDEX(FGA_COEFFS,1,4)+Q4896*INDEX(FGA_COEFFS,1,5)+S4895*INDEX(FGA_COEFFS,1,6)+T4896*INDEX(FGA_COEFFS,1,7)+M4896*INDEX(FGA_COEFFS,1,8)+Y4899*Y4900</f>
        <v>#N/A</v>
      </c>
      <c r="AD4895" s="223" t="e">
        <f ca="1">INDEX(THREEPTA_COEFFS,1,1)+AC4895*INDEX(THREEPTA_COEFFS,1,2)+J4895*INDEX(THREEPTA_COEFFS,1,3)+AA4895*INDEX(THREEPTA_COEFFS,1,4)+K4895*INDEX(THREEPTA_COEFFS,1,5)+L4896*INDEX(THREEPTA_COEFFS,1,6)+Z4899*Z4900</f>
        <v>#N/A</v>
      </c>
      <c r="AE4895" s="223" t="e">
        <f ca="1">INDEX(THREEPTPCT_COEFFS,1,1)+K4895*INDEX(THREEPTPCT_COEFFS,1,2)+L4896*INDEX(THREEPTPCT_COEFFS,1,3)+AA4899*AA4900</f>
        <v>#N/A</v>
      </c>
      <c r="AF4895" s="55" t="e">
        <f t="shared" ref="AF4895:AF4896" ca="1" si="8456">AC4895-AD4895</f>
        <v>#N/A</v>
      </c>
      <c r="AG4895" s="223" t="e">
        <f ca="1">INDEX(TWOPTPCT_COEFFS,1,1)+AB4895*INDEX(TWOPTPCT_COEFFS,1,2)+I4896*INDEX(TWOPTPCT_COEFFS,1,3)+G4896*INDEX(TWOPTPCT_COEFFS,1,4)+L4896*INDEX(TWOPTPCT_COEFFS,1,5)+AB4899*AB4900</f>
        <v>#N/A</v>
      </c>
      <c r="AH4895" s="223" t="e">
        <f ca="1">INDEX(FTA_COEFFS,1,1)+O4895*INDEX(FTA_COEFFS,1,2)+N4896*INDEX(FTA_COEFFS,1,3)+(Q4895+R4895)*INDEX(FTA_COEFFS,1,4)+(Q4896+R4896)*INDEX(FTA_COEFFS,1,5)+M4896*INDEX(FTA_COEFFS,1,6)+AC4899*AC4900</f>
        <v>#N/A</v>
      </c>
      <c r="AI4895" s="223" t="e">
        <f ca="1">INDEX(FTPCT_COEFFS,1,1)+P4895*INDEX(FTPCT_COEFFS,1,2)+F4895*INDEX(FTPCT_COEFFS,1,3)+G4896*INDEX(FTPCT_COEFFS,1,4)+AD4899*AD4900</f>
        <v>#N/A</v>
      </c>
      <c r="AJ4895" s="338" t="e">
        <f t="shared" ref="AJ4895:AJ4896" ca="1" si="8457">AD4895*AE4895/100+AF4895*AG4895+AH4895*AI4895/100</f>
        <v>#N/A</v>
      </c>
      <c r="AK4895" s="55"/>
      <c r="AL4895" s="55"/>
      <c r="AM4895" s="55"/>
      <c r="AN4895" s="55"/>
      <c r="AO4895" s="55"/>
      <c r="AP4895" s="55"/>
      <c r="AQ4895" s="55"/>
      <c r="AR4895" s="55"/>
    </row>
    <row r="4896" spans="1:45" x14ac:dyDescent="0.3">
      <c r="B4896" s="54" t="s">
        <v>175</v>
      </c>
      <c r="C4896" s="54">
        <f>C4889</f>
        <v>0</v>
      </c>
      <c r="D4896" s="56" t="e">
        <f t="shared" ca="1" si="8449"/>
        <v>#N/A</v>
      </c>
      <c r="E4896" s="52" t="e">
        <f t="shared" ref="E4896:W4896" si="8458">E4889</f>
        <v>#N/A</v>
      </c>
      <c r="F4896" s="52" t="e">
        <f t="shared" si="8458"/>
        <v>#N/A</v>
      </c>
      <c r="G4896" s="52" t="e">
        <f t="shared" si="8458"/>
        <v>#N/A</v>
      </c>
      <c r="H4896" s="52" t="e">
        <f t="shared" si="8458"/>
        <v>#N/A</v>
      </c>
      <c r="I4896" s="52" t="e">
        <f t="shared" si="8458"/>
        <v>#N/A</v>
      </c>
      <c r="J4896" s="52" t="e">
        <f t="shared" si="8458"/>
        <v>#N/A</v>
      </c>
      <c r="K4896" s="52" t="e">
        <f t="shared" si="8458"/>
        <v>#N/A</v>
      </c>
      <c r="L4896" s="52" t="e">
        <f t="shared" si="8458"/>
        <v>#N/A</v>
      </c>
      <c r="M4896" s="52" t="e">
        <f t="shared" si="8458"/>
        <v>#N/A</v>
      </c>
      <c r="N4896" s="52" t="e">
        <f t="shared" si="8458"/>
        <v>#N/A</v>
      </c>
      <c r="O4896" s="52" t="e">
        <f t="shared" si="8458"/>
        <v>#N/A</v>
      </c>
      <c r="P4896" s="52" t="e">
        <f t="shared" si="8458"/>
        <v>#N/A</v>
      </c>
      <c r="Q4896" s="52" t="e">
        <f t="shared" si="8458"/>
        <v>#N/A</v>
      </c>
      <c r="R4896" s="52" t="e">
        <f t="shared" si="8458"/>
        <v>#N/A</v>
      </c>
      <c r="S4896" s="52" t="e">
        <f t="shared" si="8458"/>
        <v>#N/A</v>
      </c>
      <c r="T4896" s="52" t="e">
        <f t="shared" si="8458"/>
        <v>#N/A</v>
      </c>
      <c r="U4896" s="52" t="e">
        <f t="shared" si="8458"/>
        <v>#N/A</v>
      </c>
      <c r="V4896" s="52" t="e">
        <f t="shared" si="8458"/>
        <v>#N/A</v>
      </c>
      <c r="W4896" s="52" t="e">
        <f t="shared" si="8458"/>
        <v>#N/A</v>
      </c>
      <c r="X4896" s="55" t="e">
        <f t="shared" si="8451"/>
        <v>#N/A</v>
      </c>
      <c r="Y4896" s="55" t="e">
        <f t="shared" si="8452"/>
        <v>#N/A</v>
      </c>
      <c r="Z4896" s="55" t="e">
        <f t="shared" ref="Z4896" si="8459">Z4895</f>
        <v>#N/A</v>
      </c>
      <c r="AA4896" s="55" t="e">
        <f t="shared" si="8454"/>
        <v>#N/A</v>
      </c>
      <c r="AB4896" s="336" t="e">
        <f t="shared" si="8455"/>
        <v>#N/A</v>
      </c>
      <c r="AC4896" s="223" t="e">
        <f ca="1">INDEX(FGA_COEFFS,1,1)+Z4896*INDEX(FGA_COEFFS,1,2)+Y4896*INDEX(FGA_COEFFS,1,3)+R4896*INDEX(FGA_COEFFS,1,4)+Q4895*INDEX(FGA_COEFFS,1,5)+S4896*INDEX(FGA_COEFFS,1,6)+T4895*INDEX(FGA_COEFFS,1,7)+M4895*INDEX(FGA_COEFFS,1,8)+Y4899*Y4901</f>
        <v>#N/A</v>
      </c>
      <c r="AD4896" s="223" t="e">
        <f ca="1">INDEX(THREEPTA_COEFFS,1,1)+AC4896*INDEX(THREEPTA_COEFFS,1,2)+J4896*INDEX(THREEPTA_COEFFS,1,3)+AA4896*INDEX(THREEPTA_COEFFS,1,4)+K4896*INDEX(THREEPTA_COEFFS,1,5)+L4895*INDEX(THREEPTA_COEFFS,1,6)+Z4899*Z4901</f>
        <v>#N/A</v>
      </c>
      <c r="AE4896" s="223" t="e">
        <f ca="1">INDEX(THREEPTPCT_COEFFS,1,1)+K4896*INDEX(THREEPTPCT_COEFFS,1,2)+L4895*INDEX(THREEPTPCT_COEFFS,1,3)+AA4899*AA4901</f>
        <v>#N/A</v>
      </c>
      <c r="AF4896" s="55" t="e">
        <f t="shared" ca="1" si="8456"/>
        <v>#N/A</v>
      </c>
      <c r="AG4896" s="223" t="e">
        <f ca="1">INDEX(TWOPTPCT_COEFFS,1,1)+AB4896*INDEX(TWOPTPCT_COEFFS,1,2)+I4895*INDEX(TWOPTPCT_COEFFS,1,3)+G4895*INDEX(TWOPTPCT_COEFFS,1,4)+L4895*INDEX(TWOPTPCT_COEFFS,1,5)+AB4899*AB4901</f>
        <v>#N/A</v>
      </c>
      <c r="AH4896" s="223" t="e">
        <f ca="1">INDEX(FTA_COEFFS,1,1)+O4896*INDEX(FTA_COEFFS,1,2)+N4895*INDEX(FTA_COEFFS,1,3)+(Q4896+R4896)*INDEX(FTA_COEFFS,1,4)+(Q4895+R4895)*INDEX(FTA_COEFFS,1,5)+M4895*INDEX(FTA_COEFFS,1,6)+AC4899*AC4901</f>
        <v>#N/A</v>
      </c>
      <c r="AI4896" s="223" t="e">
        <f ca="1">INDEX(FTPCT_COEFFS,1,1)+P4896*INDEX(FTPCT_COEFFS,1,2)+F4896*INDEX(FTPCT_COEFFS,1,3)+G4895*INDEX(FTPCT_COEFFS,1,4)+AD4899*AD4901</f>
        <v>#N/A</v>
      </c>
      <c r="AJ4896" s="338" t="e">
        <f t="shared" ca="1" si="8457"/>
        <v>#N/A</v>
      </c>
      <c r="AK4896" s="55"/>
      <c r="AL4896" s="55"/>
      <c r="AM4896" s="55"/>
      <c r="AN4896" s="55"/>
      <c r="AO4896" s="55"/>
      <c r="AP4896" s="55"/>
      <c r="AQ4896" s="55"/>
      <c r="AR4896" s="55"/>
    </row>
    <row r="4897" spans="1:45" x14ac:dyDescent="0.3">
      <c r="A4897" s="54" t="e">
        <f ca="1">IF(D4895&gt;(D4896+(AVERAGE(V4895,W4895)-AVERAGE(V4896,W4896))/2)+2.5,C4895,IF(D4896&gt;(D4895+(AVERAGE(V4896,W4896)-AVERAGE(V4895,W4895))/2)+2.5,C4896,"Close"))</f>
        <v>#N/A</v>
      </c>
      <c r="B4897" s="64" t="e">
        <f ca="1">IF(D4896&gt;D4895,C4896,C4895)</f>
        <v>#N/A</v>
      </c>
      <c r="D4897" s="56"/>
      <c r="X4897" s="55"/>
      <c r="Y4897" s="55"/>
      <c r="Z4897" s="55"/>
      <c r="AA4897" s="55"/>
      <c r="AB4897" s="55"/>
      <c r="AC4897" s="337"/>
      <c r="AD4897" s="337"/>
      <c r="AE4897" s="337"/>
      <c r="AF4897" s="337"/>
      <c r="AG4897" s="337"/>
      <c r="AH4897" s="337"/>
      <c r="AI4897" s="337"/>
      <c r="AJ4897" s="337"/>
      <c r="AK4897" s="337"/>
      <c r="AL4897" s="337"/>
      <c r="AM4897" s="55"/>
      <c r="AN4897" s="55"/>
      <c r="AO4897" s="55"/>
      <c r="AP4897" s="55"/>
      <c r="AQ4897" s="55"/>
      <c r="AR4897" s="55"/>
      <c r="AS4897" s="55"/>
    </row>
    <row r="4898" spans="1:45" x14ac:dyDescent="0.3">
      <c r="X4898" s="54" t="s">
        <v>1305</v>
      </c>
      <c r="Y4898" s="54" t="s">
        <v>128</v>
      </c>
      <c r="Z4898" s="54" t="s">
        <v>157</v>
      </c>
      <c r="AA4898" s="54" t="s">
        <v>151</v>
      </c>
      <c r="AB4898" s="54" t="s">
        <v>1327</v>
      </c>
      <c r="AC4898" s="54" t="s">
        <v>129</v>
      </c>
      <c r="AD4898" s="54" t="s">
        <v>116</v>
      </c>
      <c r="AE4898" s="54"/>
      <c r="AF4898" s="54"/>
      <c r="AG4898" s="54"/>
      <c r="AH4898" s="54"/>
      <c r="AI4898" s="54"/>
      <c r="AJ4898" s="54"/>
      <c r="AK4898" s="54"/>
      <c r="AL4898" s="54"/>
      <c r="AM4898" s="54"/>
      <c r="AN4898" s="54"/>
      <c r="AO4898" s="54"/>
      <c r="AP4898" s="54"/>
      <c r="AQ4898" s="54"/>
      <c r="AR4898" s="54"/>
      <c r="AS4898" s="54"/>
    </row>
    <row r="4899" spans="1:45" x14ac:dyDescent="0.3">
      <c r="X4899" s="54"/>
      <c r="Y4899" s="54">
        <f t="shared" ref="Y4899:AD4899" si="8460">Y4892</f>
        <v>6.4436999999999998</v>
      </c>
      <c r="Z4899" s="54">
        <f t="shared" si="8460"/>
        <v>4.9371</v>
      </c>
      <c r="AA4899" s="54">
        <f t="shared" si="8460"/>
        <v>11.350300000000001</v>
      </c>
      <c r="AB4899" s="54">
        <f t="shared" si="8460"/>
        <v>7.1900000000000006E-2</v>
      </c>
      <c r="AC4899" s="54">
        <f t="shared" si="8460"/>
        <v>6.2766000000000002</v>
      </c>
      <c r="AD4899" s="54">
        <f t="shared" si="8460"/>
        <v>11.042999999999999</v>
      </c>
      <c r="AE4899" s="54"/>
      <c r="AF4899" s="336"/>
      <c r="AG4899" s="336"/>
      <c r="AH4899" s="336"/>
      <c r="AI4899" s="54"/>
      <c r="AJ4899" s="54"/>
      <c r="AK4899" s="54"/>
      <c r="AL4899" s="54"/>
      <c r="AM4899" s="54"/>
      <c r="AN4899" s="54"/>
      <c r="AO4899" s="54"/>
      <c r="AP4899" s="54"/>
      <c r="AQ4899" s="54"/>
      <c r="AR4899" s="54"/>
      <c r="AS4899" s="54"/>
    </row>
    <row r="4900" spans="1:45" x14ac:dyDescent="0.3">
      <c r="D4900" s="56"/>
      <c r="X4900" s="336"/>
      <c r="Y4900" s="336">
        <f t="shared" ca="1" si="8400"/>
        <v>-0.10870026940144234</v>
      </c>
      <c r="Z4900" s="336">
        <f t="shared" ca="1" si="8400"/>
        <v>5.3594634483465034E-2</v>
      </c>
      <c r="AA4900" s="336">
        <f t="shared" ca="1" si="8400"/>
        <v>-0.40385545575781234</v>
      </c>
      <c r="AB4900" s="336">
        <f t="shared" ca="1" si="8400"/>
        <v>0.12958369783559862</v>
      </c>
      <c r="AC4900" s="336">
        <f t="shared" ca="1" si="8400"/>
        <v>0.15936784787587455</v>
      </c>
      <c r="AD4900" s="336">
        <f t="shared" ca="1" si="8400"/>
        <v>-8.1800792641537282E-3</v>
      </c>
      <c r="AE4900" s="336"/>
      <c r="AF4900" s="336"/>
      <c r="AG4900" s="336"/>
      <c r="AH4900" s="336"/>
      <c r="AI4900" s="54"/>
      <c r="AJ4900" s="54"/>
      <c r="AK4900" s="54"/>
      <c r="AL4900" s="336"/>
      <c r="AM4900" s="336"/>
      <c r="AN4900" s="336"/>
      <c r="AO4900" s="336"/>
      <c r="AP4900" s="54"/>
      <c r="AQ4900" s="336"/>
      <c r="AR4900" s="336"/>
      <c r="AS4900" s="336"/>
    </row>
    <row r="4901" spans="1:45" x14ac:dyDescent="0.3">
      <c r="C4901" s="54"/>
      <c r="D4901" s="56"/>
      <c r="Y4901" s="336">
        <f t="shared" ca="1" si="8400"/>
        <v>-0.99058121850317926</v>
      </c>
      <c r="Z4901" s="336">
        <f t="shared" ca="1" si="8400"/>
        <v>0.12709017108977747</v>
      </c>
      <c r="AA4901" s="336">
        <f t="shared" ca="1" si="8400"/>
        <v>0.39201275247163836</v>
      </c>
      <c r="AB4901" s="336">
        <f t="shared" ca="1" si="8400"/>
        <v>3.6858666731879861E-2</v>
      </c>
      <c r="AC4901" s="336">
        <f t="shared" ca="1" si="8400"/>
        <v>8.5267869382536332E-2</v>
      </c>
      <c r="AD4901" s="336">
        <f t="shared" ca="1" si="8400"/>
        <v>1.1981192479309273</v>
      </c>
      <c r="AE4901" s="55"/>
      <c r="AF4901" s="55"/>
      <c r="AG4901" s="55"/>
      <c r="AH4901" s="55"/>
      <c r="AI4901" s="55"/>
      <c r="AJ4901" s="55"/>
      <c r="AK4901" s="55"/>
      <c r="AL4901" s="55"/>
      <c r="AM4901" s="55"/>
      <c r="AN4901" s="55"/>
      <c r="AO4901" s="55"/>
      <c r="AP4901" s="55"/>
      <c r="AQ4901" s="55"/>
      <c r="AR4901" s="55"/>
      <c r="AS4901" s="55"/>
    </row>
    <row r="4902" spans="1:45" x14ac:dyDescent="0.3">
      <c r="B4902" s="54" t="s">
        <v>172</v>
      </c>
      <c r="C4902" s="53">
        <f>C4895</f>
        <v>0</v>
      </c>
      <c r="D4902" s="56" t="e">
        <f t="shared" ref="D4902:D4903" ca="1" si="8461">AJ4902</f>
        <v>#N/A</v>
      </c>
      <c r="E4902" s="52" t="e">
        <f t="shared" ref="E4902:W4902" si="8462">E4895</f>
        <v>#N/A</v>
      </c>
      <c r="F4902" s="52" t="e">
        <f t="shared" si="8462"/>
        <v>#N/A</v>
      </c>
      <c r="G4902" s="52" t="e">
        <f t="shared" si="8462"/>
        <v>#N/A</v>
      </c>
      <c r="H4902" s="52" t="e">
        <f t="shared" si="8462"/>
        <v>#N/A</v>
      </c>
      <c r="I4902" s="52" t="e">
        <f t="shared" si="8462"/>
        <v>#N/A</v>
      </c>
      <c r="J4902" s="52" t="e">
        <f t="shared" si="8462"/>
        <v>#N/A</v>
      </c>
      <c r="K4902" s="52" t="e">
        <f t="shared" si="8462"/>
        <v>#N/A</v>
      </c>
      <c r="L4902" s="52" t="e">
        <f t="shared" si="8462"/>
        <v>#N/A</v>
      </c>
      <c r="M4902" s="52" t="e">
        <f t="shared" si="8462"/>
        <v>#N/A</v>
      </c>
      <c r="N4902" s="52" t="e">
        <f t="shared" si="8462"/>
        <v>#N/A</v>
      </c>
      <c r="O4902" s="52" t="e">
        <f t="shared" si="8462"/>
        <v>#N/A</v>
      </c>
      <c r="P4902" s="52" t="e">
        <f t="shared" si="8462"/>
        <v>#N/A</v>
      </c>
      <c r="Q4902" s="52" t="e">
        <f t="shared" si="8462"/>
        <v>#N/A</v>
      </c>
      <c r="R4902" s="52" t="e">
        <f t="shared" si="8462"/>
        <v>#N/A</v>
      </c>
      <c r="S4902" s="52" t="e">
        <f t="shared" si="8462"/>
        <v>#N/A</v>
      </c>
      <c r="T4902" s="52" t="e">
        <f t="shared" si="8462"/>
        <v>#N/A</v>
      </c>
      <c r="U4902" s="52" t="e">
        <f t="shared" si="8462"/>
        <v>#N/A</v>
      </c>
      <c r="V4902" s="52" t="e">
        <f t="shared" si="8462"/>
        <v>#N/A</v>
      </c>
      <c r="W4902" s="52" t="e">
        <f t="shared" si="8462"/>
        <v>#N/A</v>
      </c>
      <c r="X4902" s="55" t="e">
        <f t="shared" ref="X4902:X4903" si="8463">(H4902-(O4902*P4902)/100-3*(J4902*K4902)/100)/2</f>
        <v>#N/A</v>
      </c>
      <c r="Y4902" s="55" t="e">
        <f t="shared" ref="Y4902:Y4903" si="8464">SUM(X4902,(J4902*K4902/100))/(F4902/100)</f>
        <v>#N/A</v>
      </c>
      <c r="Z4902" s="55" t="e">
        <f t="shared" ref="Z4902" si="8465">U4902*0.5+U4903*0.5</f>
        <v>#N/A</v>
      </c>
      <c r="AA4902" s="55" t="e">
        <f t="shared" ref="AA4902:AA4903" si="8466">J4902/Y4902</f>
        <v>#N/A</v>
      </c>
      <c r="AB4902" s="336" t="e">
        <f t="shared" ref="AB4902:AB4903" si="8467">X4902/(Y4902-J4902)</f>
        <v>#N/A</v>
      </c>
      <c r="AC4902" s="223" t="e">
        <f ca="1">INDEX(FGA_COEFFS,1,1)+Z4902*INDEX(FGA_COEFFS,1,2)+Y4902*INDEX(FGA_COEFFS,1,3)+R4902*INDEX(FGA_COEFFS,1,4)+Q4903*INDEX(FGA_COEFFS,1,5)+S4902*INDEX(FGA_COEFFS,1,6)+T4903*INDEX(FGA_COEFFS,1,7)+M4903*INDEX(FGA_COEFFS,1,8)+Y4906*Y4907</f>
        <v>#N/A</v>
      </c>
      <c r="AD4902" s="223" t="e">
        <f ca="1">INDEX(THREEPTA_COEFFS,1,1)+AC4902*INDEX(THREEPTA_COEFFS,1,2)+J4902*INDEX(THREEPTA_COEFFS,1,3)+AA4902*INDEX(THREEPTA_COEFFS,1,4)+K4902*INDEX(THREEPTA_COEFFS,1,5)+L4903*INDEX(THREEPTA_COEFFS,1,6)+Z4906*Z4907</f>
        <v>#N/A</v>
      </c>
      <c r="AE4902" s="223" t="e">
        <f ca="1">INDEX(THREEPTPCT_COEFFS,1,1)+K4902*INDEX(THREEPTPCT_COEFFS,1,2)+L4903*INDEX(THREEPTPCT_COEFFS,1,3)+AA4906*AA4907</f>
        <v>#N/A</v>
      </c>
      <c r="AF4902" s="55" t="e">
        <f t="shared" ref="AF4902:AF4903" ca="1" si="8468">AC4902-AD4902</f>
        <v>#N/A</v>
      </c>
      <c r="AG4902" s="223" t="e">
        <f ca="1">INDEX(TWOPTPCT_COEFFS,1,1)+AB4902*INDEX(TWOPTPCT_COEFFS,1,2)+I4903*INDEX(TWOPTPCT_COEFFS,1,3)+G4903*INDEX(TWOPTPCT_COEFFS,1,4)+L4903*INDEX(TWOPTPCT_COEFFS,1,5)+AB4906*AB4907</f>
        <v>#N/A</v>
      </c>
      <c r="AH4902" s="223" t="e">
        <f ca="1">INDEX(FTA_COEFFS,1,1)+O4902*INDEX(FTA_COEFFS,1,2)+N4903*INDEX(FTA_COEFFS,1,3)+(Q4902+R4902)*INDEX(FTA_COEFFS,1,4)+(Q4903+R4903)*INDEX(FTA_COEFFS,1,5)+M4903*INDEX(FTA_COEFFS,1,6)+AC4906*AC4907</f>
        <v>#N/A</v>
      </c>
      <c r="AI4902" s="223" t="e">
        <f ca="1">INDEX(FTPCT_COEFFS,1,1)+P4902*INDEX(FTPCT_COEFFS,1,2)+F4902*INDEX(FTPCT_COEFFS,1,3)+G4903*INDEX(FTPCT_COEFFS,1,4)+AD4906*AD4907</f>
        <v>#N/A</v>
      </c>
      <c r="AJ4902" s="338" t="e">
        <f t="shared" ref="AJ4902:AJ4903" ca="1" si="8469">AD4902*AE4902/100+AF4902*AG4902+AH4902*AI4902/100</f>
        <v>#N/A</v>
      </c>
      <c r="AK4902" s="55"/>
      <c r="AL4902" s="55"/>
      <c r="AM4902" s="55"/>
      <c r="AN4902" s="55"/>
      <c r="AO4902" s="55"/>
      <c r="AP4902" s="55"/>
      <c r="AQ4902" s="55"/>
      <c r="AR4902" s="55"/>
    </row>
    <row r="4903" spans="1:45" x14ac:dyDescent="0.3">
      <c r="B4903" s="54" t="s">
        <v>175</v>
      </c>
      <c r="C4903" s="54">
        <f>C4896</f>
        <v>0</v>
      </c>
      <c r="D4903" s="56" t="e">
        <f t="shared" ca="1" si="8461"/>
        <v>#N/A</v>
      </c>
      <c r="E4903" s="52" t="e">
        <f t="shared" ref="E4903:W4903" si="8470">E4896</f>
        <v>#N/A</v>
      </c>
      <c r="F4903" s="52" t="e">
        <f t="shared" si="8470"/>
        <v>#N/A</v>
      </c>
      <c r="G4903" s="52" t="e">
        <f t="shared" si="8470"/>
        <v>#N/A</v>
      </c>
      <c r="H4903" s="52" t="e">
        <f t="shared" si="8470"/>
        <v>#N/A</v>
      </c>
      <c r="I4903" s="52" t="e">
        <f t="shared" si="8470"/>
        <v>#N/A</v>
      </c>
      <c r="J4903" s="52" t="e">
        <f t="shared" si="8470"/>
        <v>#N/A</v>
      </c>
      <c r="K4903" s="52" t="e">
        <f t="shared" si="8470"/>
        <v>#N/A</v>
      </c>
      <c r="L4903" s="52" t="e">
        <f t="shared" si="8470"/>
        <v>#N/A</v>
      </c>
      <c r="M4903" s="52" t="e">
        <f t="shared" si="8470"/>
        <v>#N/A</v>
      </c>
      <c r="N4903" s="52" t="e">
        <f t="shared" si="8470"/>
        <v>#N/A</v>
      </c>
      <c r="O4903" s="52" t="e">
        <f t="shared" si="8470"/>
        <v>#N/A</v>
      </c>
      <c r="P4903" s="52" t="e">
        <f t="shared" si="8470"/>
        <v>#N/A</v>
      </c>
      <c r="Q4903" s="52" t="e">
        <f t="shared" si="8470"/>
        <v>#N/A</v>
      </c>
      <c r="R4903" s="52" t="e">
        <f t="shared" si="8470"/>
        <v>#N/A</v>
      </c>
      <c r="S4903" s="52" t="e">
        <f t="shared" si="8470"/>
        <v>#N/A</v>
      </c>
      <c r="T4903" s="52" t="e">
        <f t="shared" si="8470"/>
        <v>#N/A</v>
      </c>
      <c r="U4903" s="52" t="e">
        <f t="shared" si="8470"/>
        <v>#N/A</v>
      </c>
      <c r="V4903" s="52" t="e">
        <f t="shared" si="8470"/>
        <v>#N/A</v>
      </c>
      <c r="W4903" s="52" t="e">
        <f t="shared" si="8470"/>
        <v>#N/A</v>
      </c>
      <c r="X4903" s="55" t="e">
        <f t="shared" si="8463"/>
        <v>#N/A</v>
      </c>
      <c r="Y4903" s="55" t="e">
        <f t="shared" si="8464"/>
        <v>#N/A</v>
      </c>
      <c r="Z4903" s="55" t="e">
        <f t="shared" ref="Z4903" si="8471">Z4902</f>
        <v>#N/A</v>
      </c>
      <c r="AA4903" s="55" t="e">
        <f t="shared" si="8466"/>
        <v>#N/A</v>
      </c>
      <c r="AB4903" s="336" t="e">
        <f t="shared" si="8467"/>
        <v>#N/A</v>
      </c>
      <c r="AC4903" s="223" t="e">
        <f ca="1">INDEX(FGA_COEFFS,1,1)+Z4903*INDEX(FGA_COEFFS,1,2)+Y4903*INDEX(FGA_COEFFS,1,3)+R4903*INDEX(FGA_COEFFS,1,4)+Q4902*INDEX(FGA_COEFFS,1,5)+S4903*INDEX(FGA_COEFFS,1,6)+T4902*INDEX(FGA_COEFFS,1,7)+M4902*INDEX(FGA_COEFFS,1,8)+Y4906*Y4908</f>
        <v>#N/A</v>
      </c>
      <c r="AD4903" s="223" t="e">
        <f ca="1">INDEX(THREEPTA_COEFFS,1,1)+AC4903*INDEX(THREEPTA_COEFFS,1,2)+J4903*INDEX(THREEPTA_COEFFS,1,3)+AA4903*INDEX(THREEPTA_COEFFS,1,4)+K4903*INDEX(THREEPTA_COEFFS,1,5)+L4902*INDEX(THREEPTA_COEFFS,1,6)+Z4906*Z4908</f>
        <v>#N/A</v>
      </c>
      <c r="AE4903" s="223" t="e">
        <f ca="1">INDEX(THREEPTPCT_COEFFS,1,1)+K4903*INDEX(THREEPTPCT_COEFFS,1,2)+L4902*INDEX(THREEPTPCT_COEFFS,1,3)+AA4906*AA4908</f>
        <v>#N/A</v>
      </c>
      <c r="AF4903" s="55" t="e">
        <f t="shared" ca="1" si="8468"/>
        <v>#N/A</v>
      </c>
      <c r="AG4903" s="223" t="e">
        <f ca="1">INDEX(TWOPTPCT_COEFFS,1,1)+AB4903*INDEX(TWOPTPCT_COEFFS,1,2)+I4902*INDEX(TWOPTPCT_COEFFS,1,3)+G4902*INDEX(TWOPTPCT_COEFFS,1,4)+L4902*INDEX(TWOPTPCT_COEFFS,1,5)+AB4906*AB4908</f>
        <v>#N/A</v>
      </c>
      <c r="AH4903" s="223" t="e">
        <f ca="1">INDEX(FTA_COEFFS,1,1)+O4903*INDEX(FTA_COEFFS,1,2)+N4902*INDEX(FTA_COEFFS,1,3)+(Q4903+R4903)*INDEX(FTA_COEFFS,1,4)+(Q4902+R4902)*INDEX(FTA_COEFFS,1,5)+M4902*INDEX(FTA_COEFFS,1,6)+AC4906*AC4908</f>
        <v>#N/A</v>
      </c>
      <c r="AI4903" s="223" t="e">
        <f ca="1">INDEX(FTPCT_COEFFS,1,1)+P4903*INDEX(FTPCT_COEFFS,1,2)+F4903*INDEX(FTPCT_COEFFS,1,3)+G4902*INDEX(FTPCT_COEFFS,1,4)+AD4906*AD4908</f>
        <v>#N/A</v>
      </c>
      <c r="AJ4903" s="338" t="e">
        <f t="shared" ca="1" si="8469"/>
        <v>#N/A</v>
      </c>
      <c r="AK4903" s="55"/>
      <c r="AL4903" s="55"/>
      <c r="AM4903" s="55"/>
      <c r="AN4903" s="55"/>
      <c r="AO4903" s="55"/>
      <c r="AP4903" s="55"/>
      <c r="AQ4903" s="55"/>
      <c r="AR4903" s="55"/>
    </row>
    <row r="4904" spans="1:45" x14ac:dyDescent="0.3">
      <c r="A4904" s="54" t="e">
        <f ca="1">IF(D4902&gt;(D4903+(AVERAGE(V4902,W4902)-AVERAGE(V4903,W4903))/2)+2.5,C4902,IF(D4903&gt;(D4902+(AVERAGE(V4903,W4903)-AVERAGE(V4902,W4902))/2)+2.5,C4903,"Close"))</f>
        <v>#N/A</v>
      </c>
      <c r="B4904" s="64" t="e">
        <f ca="1">IF(D4903&gt;D4902,C4903,C4902)</f>
        <v>#N/A</v>
      </c>
      <c r="D4904" s="56"/>
      <c r="X4904" s="55"/>
      <c r="Y4904" s="55"/>
      <c r="Z4904" s="55"/>
      <c r="AA4904" s="55"/>
      <c r="AB4904" s="55"/>
      <c r="AC4904" s="337"/>
      <c r="AD4904" s="337"/>
      <c r="AE4904" s="337"/>
      <c r="AF4904" s="337"/>
      <c r="AG4904" s="337"/>
      <c r="AH4904" s="337"/>
      <c r="AI4904" s="337"/>
      <c r="AJ4904" s="337"/>
      <c r="AK4904" s="337"/>
      <c r="AL4904" s="337"/>
      <c r="AM4904" s="55"/>
      <c r="AN4904" s="55"/>
      <c r="AO4904" s="55"/>
      <c r="AP4904" s="55"/>
      <c r="AQ4904" s="55"/>
      <c r="AR4904" s="55"/>
      <c r="AS4904" s="55"/>
    </row>
    <row r="4905" spans="1:45" x14ac:dyDescent="0.3">
      <c r="X4905" s="54" t="s">
        <v>1305</v>
      </c>
      <c r="Y4905" s="54" t="s">
        <v>128</v>
      </c>
      <c r="Z4905" s="54" t="s">
        <v>157</v>
      </c>
      <c r="AA4905" s="54" t="s">
        <v>151</v>
      </c>
      <c r="AB4905" s="54" t="s">
        <v>1327</v>
      </c>
      <c r="AC4905" s="54" t="s">
        <v>129</v>
      </c>
      <c r="AD4905" s="54" t="s">
        <v>116</v>
      </c>
      <c r="AE4905" s="54"/>
      <c r="AF4905" s="54"/>
      <c r="AG4905" s="54"/>
      <c r="AH4905" s="54"/>
      <c r="AI4905" s="54"/>
      <c r="AJ4905" s="54"/>
      <c r="AK4905" s="54"/>
      <c r="AL4905" s="54"/>
      <c r="AM4905" s="54"/>
      <c r="AN4905" s="54"/>
      <c r="AO4905" s="54"/>
      <c r="AP4905" s="54"/>
      <c r="AQ4905" s="54"/>
      <c r="AR4905" s="54"/>
      <c r="AS4905" s="54"/>
    </row>
    <row r="4906" spans="1:45" x14ac:dyDescent="0.3">
      <c r="X4906" s="54"/>
      <c r="Y4906" s="54">
        <f t="shared" ref="Y4906:AD4906" si="8472">Y4899</f>
        <v>6.4436999999999998</v>
      </c>
      <c r="Z4906" s="54">
        <f t="shared" si="8472"/>
        <v>4.9371</v>
      </c>
      <c r="AA4906" s="54">
        <f t="shared" si="8472"/>
        <v>11.350300000000001</v>
      </c>
      <c r="AB4906" s="54">
        <f t="shared" si="8472"/>
        <v>7.1900000000000006E-2</v>
      </c>
      <c r="AC4906" s="54">
        <f t="shared" si="8472"/>
        <v>6.2766000000000002</v>
      </c>
      <c r="AD4906" s="54">
        <f t="shared" si="8472"/>
        <v>11.042999999999999</v>
      </c>
      <c r="AE4906" s="54"/>
      <c r="AF4906" s="336"/>
      <c r="AG4906" s="336"/>
      <c r="AH4906" s="336"/>
      <c r="AI4906" s="54"/>
      <c r="AJ4906" s="54"/>
      <c r="AK4906" s="54"/>
      <c r="AL4906" s="54"/>
      <c r="AM4906" s="54"/>
      <c r="AN4906" s="54"/>
      <c r="AO4906" s="54"/>
      <c r="AP4906" s="54"/>
      <c r="AQ4906" s="54"/>
      <c r="AR4906" s="54"/>
      <c r="AS4906" s="54"/>
    </row>
    <row r="4907" spans="1:45" x14ac:dyDescent="0.3">
      <c r="D4907" s="56"/>
      <c r="X4907" s="336"/>
      <c r="Y4907" s="336">
        <f t="shared" ca="1" si="8400"/>
        <v>1.0968428285748276E-2</v>
      </c>
      <c r="Z4907" s="336">
        <f t="shared" ca="1" si="8400"/>
        <v>-0.67297869886940509</v>
      </c>
      <c r="AA4907" s="336">
        <f t="shared" ca="1" si="8400"/>
        <v>-1.8925397307960438E-2</v>
      </c>
      <c r="AB4907" s="336">
        <f t="shared" ca="1" si="8400"/>
        <v>0.9517531914105779</v>
      </c>
      <c r="AC4907" s="336">
        <f t="shared" ca="1" si="8400"/>
        <v>-0.17526037351904691</v>
      </c>
      <c r="AD4907" s="336">
        <f t="shared" ca="1" si="8400"/>
        <v>7.223730584294287E-2</v>
      </c>
      <c r="AE4907" s="336"/>
      <c r="AF4907" s="336"/>
      <c r="AG4907" s="336"/>
      <c r="AH4907" s="336"/>
      <c r="AI4907" s="54"/>
      <c r="AJ4907" s="54"/>
      <c r="AK4907" s="54"/>
      <c r="AL4907" s="336"/>
      <c r="AM4907" s="336"/>
      <c r="AN4907" s="336"/>
      <c r="AO4907" s="336"/>
      <c r="AP4907" s="54"/>
      <c r="AQ4907" s="336"/>
      <c r="AR4907" s="336"/>
      <c r="AS4907" s="336"/>
    </row>
    <row r="4908" spans="1:45" x14ac:dyDescent="0.3">
      <c r="C4908" s="54"/>
      <c r="D4908" s="56"/>
      <c r="Y4908" s="336">
        <f t="shared" ca="1" si="8400"/>
        <v>8.4026967729289054E-2</v>
      </c>
      <c r="Z4908" s="336">
        <f t="shared" ca="1" si="8400"/>
        <v>0.68105251952075474</v>
      </c>
      <c r="AA4908" s="336">
        <f t="shared" ca="1" si="8400"/>
        <v>0.1499373430417304</v>
      </c>
      <c r="AB4908" s="336">
        <f t="shared" ca="1" si="8400"/>
        <v>-1.373073968909138E-2</v>
      </c>
      <c r="AC4908" s="336">
        <f t="shared" ca="1" si="8400"/>
        <v>-0.29050203629631494</v>
      </c>
      <c r="AD4908" s="336">
        <f t="shared" ca="1" si="8400"/>
        <v>-0.37395838451459257</v>
      </c>
      <c r="AE4908" s="55"/>
      <c r="AF4908" s="55"/>
      <c r="AG4908" s="55"/>
      <c r="AH4908" s="55"/>
      <c r="AI4908" s="55"/>
      <c r="AJ4908" s="55"/>
      <c r="AK4908" s="55"/>
      <c r="AL4908" s="55"/>
      <c r="AM4908" s="55"/>
      <c r="AN4908" s="55"/>
      <c r="AO4908" s="55"/>
      <c r="AP4908" s="55"/>
      <c r="AQ4908" s="55"/>
      <c r="AR4908" s="55"/>
      <c r="AS4908" s="55"/>
    </row>
    <row r="4909" spans="1:45" x14ac:dyDescent="0.3">
      <c r="B4909" s="54" t="s">
        <v>172</v>
      </c>
      <c r="C4909" s="53">
        <f>C4902</f>
        <v>0</v>
      </c>
      <c r="D4909" s="56" t="e">
        <f t="shared" ref="D4909:D4910" ca="1" si="8473">AJ4909</f>
        <v>#N/A</v>
      </c>
      <c r="E4909" s="52" t="e">
        <f t="shared" ref="E4909:W4909" si="8474">E4902</f>
        <v>#N/A</v>
      </c>
      <c r="F4909" s="52" t="e">
        <f t="shared" si="8474"/>
        <v>#N/A</v>
      </c>
      <c r="G4909" s="52" t="e">
        <f t="shared" si="8474"/>
        <v>#N/A</v>
      </c>
      <c r="H4909" s="52" t="e">
        <f t="shared" si="8474"/>
        <v>#N/A</v>
      </c>
      <c r="I4909" s="52" t="e">
        <f t="shared" si="8474"/>
        <v>#N/A</v>
      </c>
      <c r="J4909" s="52" t="e">
        <f t="shared" si="8474"/>
        <v>#N/A</v>
      </c>
      <c r="K4909" s="52" t="e">
        <f t="shared" si="8474"/>
        <v>#N/A</v>
      </c>
      <c r="L4909" s="52" t="e">
        <f t="shared" si="8474"/>
        <v>#N/A</v>
      </c>
      <c r="M4909" s="52" t="e">
        <f t="shared" si="8474"/>
        <v>#N/A</v>
      </c>
      <c r="N4909" s="52" t="e">
        <f t="shared" si="8474"/>
        <v>#N/A</v>
      </c>
      <c r="O4909" s="52" t="e">
        <f t="shared" si="8474"/>
        <v>#N/A</v>
      </c>
      <c r="P4909" s="52" t="e">
        <f t="shared" si="8474"/>
        <v>#N/A</v>
      </c>
      <c r="Q4909" s="52" t="e">
        <f t="shared" si="8474"/>
        <v>#N/A</v>
      </c>
      <c r="R4909" s="52" t="e">
        <f t="shared" si="8474"/>
        <v>#N/A</v>
      </c>
      <c r="S4909" s="52" t="e">
        <f t="shared" si="8474"/>
        <v>#N/A</v>
      </c>
      <c r="T4909" s="52" t="e">
        <f t="shared" si="8474"/>
        <v>#N/A</v>
      </c>
      <c r="U4909" s="52" t="e">
        <f t="shared" si="8474"/>
        <v>#N/A</v>
      </c>
      <c r="V4909" s="52" t="e">
        <f t="shared" si="8474"/>
        <v>#N/A</v>
      </c>
      <c r="W4909" s="52" t="e">
        <f t="shared" si="8474"/>
        <v>#N/A</v>
      </c>
      <c r="X4909" s="55" t="e">
        <f t="shared" ref="X4909:X4910" si="8475">(H4909-(O4909*P4909)/100-3*(J4909*K4909)/100)/2</f>
        <v>#N/A</v>
      </c>
      <c r="Y4909" s="55" t="e">
        <f t="shared" ref="Y4909:Y4910" si="8476">SUM(X4909,(J4909*K4909/100))/(F4909/100)</f>
        <v>#N/A</v>
      </c>
      <c r="Z4909" s="55" t="e">
        <f t="shared" ref="Z4909" si="8477">U4909*0.5+U4910*0.5</f>
        <v>#N/A</v>
      </c>
      <c r="AA4909" s="55" t="e">
        <f t="shared" ref="AA4909:AA4910" si="8478">J4909/Y4909</f>
        <v>#N/A</v>
      </c>
      <c r="AB4909" s="336" t="e">
        <f t="shared" ref="AB4909:AB4910" si="8479">X4909/(Y4909-J4909)</f>
        <v>#N/A</v>
      </c>
      <c r="AC4909" s="223" t="e">
        <f ca="1">INDEX(FGA_COEFFS,1,1)+Z4909*INDEX(FGA_COEFFS,1,2)+Y4909*INDEX(FGA_COEFFS,1,3)+R4909*INDEX(FGA_COEFFS,1,4)+Q4910*INDEX(FGA_COEFFS,1,5)+S4909*INDEX(FGA_COEFFS,1,6)+T4910*INDEX(FGA_COEFFS,1,7)+M4910*INDEX(FGA_COEFFS,1,8)+Y4913*Y4914</f>
        <v>#N/A</v>
      </c>
      <c r="AD4909" s="223" t="e">
        <f ca="1">INDEX(THREEPTA_COEFFS,1,1)+AC4909*INDEX(THREEPTA_COEFFS,1,2)+J4909*INDEX(THREEPTA_COEFFS,1,3)+AA4909*INDEX(THREEPTA_COEFFS,1,4)+K4909*INDEX(THREEPTA_COEFFS,1,5)+L4910*INDEX(THREEPTA_COEFFS,1,6)+Z4913*Z4914</f>
        <v>#N/A</v>
      </c>
      <c r="AE4909" s="223" t="e">
        <f ca="1">INDEX(THREEPTPCT_COEFFS,1,1)+K4909*INDEX(THREEPTPCT_COEFFS,1,2)+L4910*INDEX(THREEPTPCT_COEFFS,1,3)+AA4913*AA4914</f>
        <v>#N/A</v>
      </c>
      <c r="AF4909" s="55" t="e">
        <f t="shared" ref="AF4909:AF4910" ca="1" si="8480">AC4909-AD4909</f>
        <v>#N/A</v>
      </c>
      <c r="AG4909" s="223" t="e">
        <f ca="1">INDEX(TWOPTPCT_COEFFS,1,1)+AB4909*INDEX(TWOPTPCT_COEFFS,1,2)+I4910*INDEX(TWOPTPCT_COEFFS,1,3)+G4910*INDEX(TWOPTPCT_COEFFS,1,4)+L4910*INDEX(TWOPTPCT_COEFFS,1,5)+AB4913*AB4914</f>
        <v>#N/A</v>
      </c>
      <c r="AH4909" s="223" t="e">
        <f ca="1">INDEX(FTA_COEFFS,1,1)+O4909*INDEX(FTA_COEFFS,1,2)+N4910*INDEX(FTA_COEFFS,1,3)+(Q4909+R4909)*INDEX(FTA_COEFFS,1,4)+(Q4910+R4910)*INDEX(FTA_COEFFS,1,5)+M4910*INDEX(FTA_COEFFS,1,6)+AC4913*AC4914</f>
        <v>#N/A</v>
      </c>
      <c r="AI4909" s="223" t="e">
        <f ca="1">INDEX(FTPCT_COEFFS,1,1)+P4909*INDEX(FTPCT_COEFFS,1,2)+F4909*INDEX(FTPCT_COEFFS,1,3)+G4910*INDEX(FTPCT_COEFFS,1,4)+AD4913*AD4914</f>
        <v>#N/A</v>
      </c>
      <c r="AJ4909" s="338" t="e">
        <f t="shared" ref="AJ4909:AJ4910" ca="1" si="8481">AD4909*AE4909/100+AF4909*AG4909+AH4909*AI4909/100</f>
        <v>#N/A</v>
      </c>
      <c r="AK4909" s="55"/>
      <c r="AL4909" s="55"/>
      <c r="AM4909" s="55"/>
      <c r="AN4909" s="55"/>
      <c r="AO4909" s="55"/>
      <c r="AP4909" s="55"/>
      <c r="AQ4909" s="55"/>
      <c r="AR4909" s="55"/>
    </row>
    <row r="4910" spans="1:45" x14ac:dyDescent="0.3">
      <c r="B4910" s="54" t="s">
        <v>175</v>
      </c>
      <c r="C4910" s="54">
        <f>C4903</f>
        <v>0</v>
      </c>
      <c r="D4910" s="56" t="e">
        <f t="shared" ca="1" si="8473"/>
        <v>#N/A</v>
      </c>
      <c r="E4910" s="52" t="e">
        <f t="shared" ref="E4910:W4910" si="8482">E4903</f>
        <v>#N/A</v>
      </c>
      <c r="F4910" s="52" t="e">
        <f t="shared" si="8482"/>
        <v>#N/A</v>
      </c>
      <c r="G4910" s="52" t="e">
        <f t="shared" si="8482"/>
        <v>#N/A</v>
      </c>
      <c r="H4910" s="52" t="e">
        <f t="shared" si="8482"/>
        <v>#N/A</v>
      </c>
      <c r="I4910" s="52" t="e">
        <f t="shared" si="8482"/>
        <v>#N/A</v>
      </c>
      <c r="J4910" s="52" t="e">
        <f t="shared" si="8482"/>
        <v>#N/A</v>
      </c>
      <c r="K4910" s="52" t="e">
        <f t="shared" si="8482"/>
        <v>#N/A</v>
      </c>
      <c r="L4910" s="52" t="e">
        <f t="shared" si="8482"/>
        <v>#N/A</v>
      </c>
      <c r="M4910" s="52" t="e">
        <f t="shared" si="8482"/>
        <v>#N/A</v>
      </c>
      <c r="N4910" s="52" t="e">
        <f t="shared" si="8482"/>
        <v>#N/A</v>
      </c>
      <c r="O4910" s="52" t="e">
        <f t="shared" si="8482"/>
        <v>#N/A</v>
      </c>
      <c r="P4910" s="52" t="e">
        <f t="shared" si="8482"/>
        <v>#N/A</v>
      </c>
      <c r="Q4910" s="52" t="e">
        <f t="shared" si="8482"/>
        <v>#N/A</v>
      </c>
      <c r="R4910" s="52" t="e">
        <f t="shared" si="8482"/>
        <v>#N/A</v>
      </c>
      <c r="S4910" s="52" t="e">
        <f t="shared" si="8482"/>
        <v>#N/A</v>
      </c>
      <c r="T4910" s="52" t="e">
        <f t="shared" si="8482"/>
        <v>#N/A</v>
      </c>
      <c r="U4910" s="52" t="e">
        <f t="shared" si="8482"/>
        <v>#N/A</v>
      </c>
      <c r="V4910" s="52" t="e">
        <f t="shared" si="8482"/>
        <v>#N/A</v>
      </c>
      <c r="W4910" s="52" t="e">
        <f t="shared" si="8482"/>
        <v>#N/A</v>
      </c>
      <c r="X4910" s="55" t="e">
        <f t="shared" si="8475"/>
        <v>#N/A</v>
      </c>
      <c r="Y4910" s="55" t="e">
        <f t="shared" si="8476"/>
        <v>#N/A</v>
      </c>
      <c r="Z4910" s="55" t="e">
        <f t="shared" ref="Z4910" si="8483">Z4909</f>
        <v>#N/A</v>
      </c>
      <c r="AA4910" s="55" t="e">
        <f t="shared" si="8478"/>
        <v>#N/A</v>
      </c>
      <c r="AB4910" s="336" t="e">
        <f t="shared" si="8479"/>
        <v>#N/A</v>
      </c>
      <c r="AC4910" s="223" t="e">
        <f ca="1">INDEX(FGA_COEFFS,1,1)+Z4910*INDEX(FGA_COEFFS,1,2)+Y4910*INDEX(FGA_COEFFS,1,3)+R4910*INDEX(FGA_COEFFS,1,4)+Q4909*INDEX(FGA_COEFFS,1,5)+S4910*INDEX(FGA_COEFFS,1,6)+T4909*INDEX(FGA_COEFFS,1,7)+M4909*INDEX(FGA_COEFFS,1,8)+Y4913*Y4915</f>
        <v>#N/A</v>
      </c>
      <c r="AD4910" s="223" t="e">
        <f ca="1">INDEX(THREEPTA_COEFFS,1,1)+AC4910*INDEX(THREEPTA_COEFFS,1,2)+J4910*INDEX(THREEPTA_COEFFS,1,3)+AA4910*INDEX(THREEPTA_COEFFS,1,4)+K4910*INDEX(THREEPTA_COEFFS,1,5)+L4909*INDEX(THREEPTA_COEFFS,1,6)+Z4913*Z4915</f>
        <v>#N/A</v>
      </c>
      <c r="AE4910" s="223" t="e">
        <f ca="1">INDEX(THREEPTPCT_COEFFS,1,1)+K4910*INDEX(THREEPTPCT_COEFFS,1,2)+L4909*INDEX(THREEPTPCT_COEFFS,1,3)+AA4913*AA4915</f>
        <v>#N/A</v>
      </c>
      <c r="AF4910" s="55" t="e">
        <f t="shared" ca="1" si="8480"/>
        <v>#N/A</v>
      </c>
      <c r="AG4910" s="223" t="e">
        <f ca="1">INDEX(TWOPTPCT_COEFFS,1,1)+AB4910*INDEX(TWOPTPCT_COEFFS,1,2)+I4909*INDEX(TWOPTPCT_COEFFS,1,3)+G4909*INDEX(TWOPTPCT_COEFFS,1,4)+L4909*INDEX(TWOPTPCT_COEFFS,1,5)+AB4913*AB4915</f>
        <v>#N/A</v>
      </c>
      <c r="AH4910" s="223" t="e">
        <f ca="1">INDEX(FTA_COEFFS,1,1)+O4910*INDEX(FTA_COEFFS,1,2)+N4909*INDEX(FTA_COEFFS,1,3)+(Q4910+R4910)*INDEX(FTA_COEFFS,1,4)+(Q4909+R4909)*INDEX(FTA_COEFFS,1,5)+M4909*INDEX(FTA_COEFFS,1,6)+AC4913*AC4915</f>
        <v>#N/A</v>
      </c>
      <c r="AI4910" s="223" t="e">
        <f ca="1">INDEX(FTPCT_COEFFS,1,1)+P4910*INDEX(FTPCT_COEFFS,1,2)+F4910*INDEX(FTPCT_COEFFS,1,3)+G4909*INDEX(FTPCT_COEFFS,1,4)+AD4913*AD4915</f>
        <v>#N/A</v>
      </c>
      <c r="AJ4910" s="338" t="e">
        <f t="shared" ca="1" si="8481"/>
        <v>#N/A</v>
      </c>
      <c r="AK4910" s="55"/>
      <c r="AL4910" s="55"/>
      <c r="AM4910" s="55"/>
      <c r="AN4910" s="55"/>
      <c r="AO4910" s="55"/>
      <c r="AP4910" s="55"/>
      <c r="AQ4910" s="55"/>
      <c r="AR4910" s="55"/>
    </row>
    <row r="4911" spans="1:45" x14ac:dyDescent="0.3">
      <c r="A4911" s="54" t="e">
        <f ca="1">IF(D4909&gt;(D4910+(AVERAGE(V4909,W4909)-AVERAGE(V4910,W4910))/2)+2.5,C4909,IF(D4910&gt;(D4909+(AVERAGE(V4910,W4910)-AVERAGE(V4909,W4909))/2)+2.5,C4910,"Close"))</f>
        <v>#N/A</v>
      </c>
      <c r="B4911" s="64" t="e">
        <f ca="1">IF(D4910&gt;D4909,C4910,C4909)</f>
        <v>#N/A</v>
      </c>
      <c r="D4911" s="56"/>
      <c r="X4911" s="55"/>
      <c r="Y4911" s="55"/>
      <c r="Z4911" s="55"/>
      <c r="AA4911" s="55"/>
      <c r="AB4911" s="55"/>
      <c r="AC4911" s="337"/>
      <c r="AD4911" s="337"/>
      <c r="AE4911" s="337"/>
      <c r="AF4911" s="337"/>
      <c r="AG4911" s="337"/>
      <c r="AH4911" s="337"/>
      <c r="AI4911" s="337"/>
      <c r="AJ4911" s="337"/>
      <c r="AK4911" s="337"/>
      <c r="AL4911" s="337"/>
      <c r="AM4911" s="55"/>
      <c r="AN4911" s="55"/>
      <c r="AO4911" s="55"/>
      <c r="AP4911" s="55"/>
      <c r="AQ4911" s="55"/>
      <c r="AR4911" s="55"/>
      <c r="AS4911" s="55"/>
    </row>
    <row r="4912" spans="1:45" x14ac:dyDescent="0.3">
      <c r="X4912" s="54" t="s">
        <v>1305</v>
      </c>
      <c r="Y4912" s="54" t="s">
        <v>128</v>
      </c>
      <c r="Z4912" s="54" t="s">
        <v>157</v>
      </c>
      <c r="AA4912" s="54" t="s">
        <v>151</v>
      </c>
      <c r="AB4912" s="54" t="s">
        <v>1327</v>
      </c>
      <c r="AC4912" s="54" t="s">
        <v>129</v>
      </c>
      <c r="AD4912" s="54" t="s">
        <v>116</v>
      </c>
      <c r="AE4912" s="54"/>
      <c r="AF4912" s="54"/>
      <c r="AG4912" s="54"/>
      <c r="AH4912" s="54"/>
      <c r="AI4912" s="54"/>
      <c r="AJ4912" s="54"/>
      <c r="AK4912" s="54"/>
      <c r="AL4912" s="54"/>
      <c r="AM4912" s="54"/>
      <c r="AN4912" s="54"/>
      <c r="AO4912" s="54"/>
      <c r="AP4912" s="54"/>
      <c r="AQ4912" s="54"/>
      <c r="AR4912" s="54"/>
      <c r="AS4912" s="54"/>
    </row>
    <row r="4913" spans="1:45" x14ac:dyDescent="0.3">
      <c r="X4913" s="54"/>
      <c r="Y4913" s="54">
        <f t="shared" ref="Y4913:AD4913" si="8484">Y4906</f>
        <v>6.4436999999999998</v>
      </c>
      <c r="Z4913" s="54">
        <f t="shared" si="8484"/>
        <v>4.9371</v>
      </c>
      <c r="AA4913" s="54">
        <f t="shared" si="8484"/>
        <v>11.350300000000001</v>
      </c>
      <c r="AB4913" s="54">
        <f t="shared" si="8484"/>
        <v>7.1900000000000006E-2</v>
      </c>
      <c r="AC4913" s="54">
        <f t="shared" si="8484"/>
        <v>6.2766000000000002</v>
      </c>
      <c r="AD4913" s="54">
        <f t="shared" si="8484"/>
        <v>11.042999999999999</v>
      </c>
      <c r="AE4913" s="54"/>
      <c r="AF4913" s="336"/>
      <c r="AG4913" s="336"/>
      <c r="AH4913" s="336"/>
      <c r="AI4913" s="54"/>
      <c r="AJ4913" s="54"/>
      <c r="AK4913" s="54"/>
      <c r="AL4913" s="54"/>
      <c r="AM4913" s="54"/>
      <c r="AN4913" s="54"/>
      <c r="AO4913" s="54"/>
      <c r="AP4913" s="54"/>
      <c r="AQ4913" s="54"/>
      <c r="AR4913" s="54"/>
      <c r="AS4913" s="54"/>
    </row>
    <row r="4914" spans="1:45" x14ac:dyDescent="0.3">
      <c r="D4914" s="56"/>
      <c r="X4914" s="336"/>
      <c r="Y4914" s="336">
        <f t="shared" ca="1" si="8400"/>
        <v>-0.39763639053772687</v>
      </c>
      <c r="Z4914" s="336">
        <f t="shared" ca="1" si="8400"/>
        <v>1.1785825593466547E-2</v>
      </c>
      <c r="AA4914" s="336">
        <f t="shared" ca="1" si="8400"/>
        <v>-1.2531527378213796</v>
      </c>
      <c r="AB4914" s="336">
        <f t="shared" ca="1" si="8400"/>
        <v>0.25392177350997897</v>
      </c>
      <c r="AC4914" s="336">
        <f t="shared" ca="1" si="8400"/>
        <v>0.57638084023400504</v>
      </c>
      <c r="AD4914" s="336">
        <f t="shared" ca="1" si="8400"/>
        <v>1.0137800080906988E-4</v>
      </c>
      <c r="AE4914" s="336"/>
      <c r="AF4914" s="336"/>
      <c r="AG4914" s="336"/>
      <c r="AH4914" s="336"/>
      <c r="AI4914" s="54"/>
      <c r="AJ4914" s="54"/>
      <c r="AK4914" s="54"/>
      <c r="AL4914" s="336"/>
      <c r="AM4914" s="336"/>
      <c r="AN4914" s="336"/>
      <c r="AO4914" s="336"/>
      <c r="AP4914" s="54"/>
      <c r="AQ4914" s="336"/>
      <c r="AR4914" s="336"/>
      <c r="AS4914" s="336"/>
    </row>
    <row r="4915" spans="1:45" x14ac:dyDescent="0.3">
      <c r="C4915" s="54"/>
      <c r="D4915" s="56"/>
      <c r="Y4915" s="336">
        <f t="shared" ca="1" si="8400"/>
        <v>9.7953957246698808E-2</v>
      </c>
      <c r="Z4915" s="336">
        <f t="shared" ca="1" si="8400"/>
        <v>-0.47303382482294909</v>
      </c>
      <c r="AA4915" s="336">
        <f t="shared" ca="1" si="8400"/>
        <v>-0.72088365339521854</v>
      </c>
      <c r="AB4915" s="336">
        <f t="shared" ca="1" si="8400"/>
        <v>0.5417728683110612</v>
      </c>
      <c r="AC4915" s="336">
        <f t="shared" ca="1" si="8400"/>
        <v>0.16150272482901462</v>
      </c>
      <c r="AD4915" s="336">
        <f t="shared" ca="1" si="8400"/>
        <v>-0.81650386494299332</v>
      </c>
      <c r="AE4915" s="55"/>
      <c r="AF4915" s="55"/>
      <c r="AG4915" s="55"/>
      <c r="AH4915" s="55"/>
      <c r="AI4915" s="55"/>
      <c r="AJ4915" s="55"/>
      <c r="AK4915" s="55"/>
      <c r="AL4915" s="55"/>
      <c r="AM4915" s="55"/>
      <c r="AN4915" s="55"/>
      <c r="AO4915" s="55"/>
      <c r="AP4915" s="55"/>
      <c r="AQ4915" s="55"/>
      <c r="AR4915" s="55"/>
      <c r="AS4915" s="55"/>
    </row>
    <row r="4916" spans="1:45" x14ac:dyDescent="0.3">
      <c r="B4916" s="54" t="s">
        <v>172</v>
      </c>
      <c r="C4916" s="53">
        <f>C4909</f>
        <v>0</v>
      </c>
      <c r="D4916" s="56" t="e">
        <f t="shared" ref="D4916:D4917" ca="1" si="8485">AJ4916</f>
        <v>#N/A</v>
      </c>
      <c r="E4916" s="52" t="e">
        <f t="shared" ref="E4916:W4916" si="8486">E4909</f>
        <v>#N/A</v>
      </c>
      <c r="F4916" s="52" t="e">
        <f t="shared" si="8486"/>
        <v>#N/A</v>
      </c>
      <c r="G4916" s="52" t="e">
        <f t="shared" si="8486"/>
        <v>#N/A</v>
      </c>
      <c r="H4916" s="52" t="e">
        <f t="shared" si="8486"/>
        <v>#N/A</v>
      </c>
      <c r="I4916" s="52" t="e">
        <f t="shared" si="8486"/>
        <v>#N/A</v>
      </c>
      <c r="J4916" s="52" t="e">
        <f t="shared" si="8486"/>
        <v>#N/A</v>
      </c>
      <c r="K4916" s="52" t="e">
        <f t="shared" si="8486"/>
        <v>#N/A</v>
      </c>
      <c r="L4916" s="52" t="e">
        <f t="shared" si="8486"/>
        <v>#N/A</v>
      </c>
      <c r="M4916" s="52" t="e">
        <f t="shared" si="8486"/>
        <v>#N/A</v>
      </c>
      <c r="N4916" s="52" t="e">
        <f t="shared" si="8486"/>
        <v>#N/A</v>
      </c>
      <c r="O4916" s="52" t="e">
        <f t="shared" si="8486"/>
        <v>#N/A</v>
      </c>
      <c r="P4916" s="52" t="e">
        <f t="shared" si="8486"/>
        <v>#N/A</v>
      </c>
      <c r="Q4916" s="52" t="e">
        <f t="shared" si="8486"/>
        <v>#N/A</v>
      </c>
      <c r="R4916" s="52" t="e">
        <f t="shared" si="8486"/>
        <v>#N/A</v>
      </c>
      <c r="S4916" s="52" t="e">
        <f t="shared" si="8486"/>
        <v>#N/A</v>
      </c>
      <c r="T4916" s="52" t="e">
        <f t="shared" si="8486"/>
        <v>#N/A</v>
      </c>
      <c r="U4916" s="52" t="e">
        <f t="shared" si="8486"/>
        <v>#N/A</v>
      </c>
      <c r="V4916" s="52" t="e">
        <f t="shared" si="8486"/>
        <v>#N/A</v>
      </c>
      <c r="W4916" s="52" t="e">
        <f t="shared" si="8486"/>
        <v>#N/A</v>
      </c>
      <c r="X4916" s="55" t="e">
        <f t="shared" ref="X4916:X4917" si="8487">(H4916-(O4916*P4916)/100-3*(J4916*K4916)/100)/2</f>
        <v>#N/A</v>
      </c>
      <c r="Y4916" s="55" t="e">
        <f t="shared" ref="Y4916:Y4917" si="8488">SUM(X4916,(J4916*K4916/100))/(F4916/100)</f>
        <v>#N/A</v>
      </c>
      <c r="Z4916" s="55" t="e">
        <f t="shared" ref="Z4916" si="8489">U4916*0.5+U4917*0.5</f>
        <v>#N/A</v>
      </c>
      <c r="AA4916" s="55" t="e">
        <f t="shared" ref="AA4916:AA4917" si="8490">J4916/Y4916</f>
        <v>#N/A</v>
      </c>
      <c r="AB4916" s="336" t="e">
        <f t="shared" ref="AB4916:AB4917" si="8491">X4916/(Y4916-J4916)</f>
        <v>#N/A</v>
      </c>
      <c r="AC4916" s="223" t="e">
        <f ca="1">INDEX(FGA_COEFFS,1,1)+Z4916*INDEX(FGA_COEFFS,1,2)+Y4916*INDEX(FGA_COEFFS,1,3)+R4916*INDEX(FGA_COEFFS,1,4)+Q4917*INDEX(FGA_COEFFS,1,5)+S4916*INDEX(FGA_COEFFS,1,6)+T4917*INDEX(FGA_COEFFS,1,7)+M4917*INDEX(FGA_COEFFS,1,8)+Y4920*Y4921</f>
        <v>#N/A</v>
      </c>
      <c r="AD4916" s="223" t="e">
        <f ca="1">INDEX(THREEPTA_COEFFS,1,1)+AC4916*INDEX(THREEPTA_COEFFS,1,2)+J4916*INDEX(THREEPTA_COEFFS,1,3)+AA4916*INDEX(THREEPTA_COEFFS,1,4)+K4916*INDEX(THREEPTA_COEFFS,1,5)+L4917*INDEX(THREEPTA_COEFFS,1,6)+Z4920*Z4921</f>
        <v>#N/A</v>
      </c>
      <c r="AE4916" s="223" t="e">
        <f ca="1">INDEX(THREEPTPCT_COEFFS,1,1)+K4916*INDEX(THREEPTPCT_COEFFS,1,2)+L4917*INDEX(THREEPTPCT_COEFFS,1,3)+AA4920*AA4921</f>
        <v>#N/A</v>
      </c>
      <c r="AF4916" s="55" t="e">
        <f t="shared" ref="AF4916:AF4917" ca="1" si="8492">AC4916-AD4916</f>
        <v>#N/A</v>
      </c>
      <c r="AG4916" s="223" t="e">
        <f ca="1">INDEX(TWOPTPCT_COEFFS,1,1)+AB4916*INDEX(TWOPTPCT_COEFFS,1,2)+I4917*INDEX(TWOPTPCT_COEFFS,1,3)+G4917*INDEX(TWOPTPCT_COEFFS,1,4)+L4917*INDEX(TWOPTPCT_COEFFS,1,5)+AB4920*AB4921</f>
        <v>#N/A</v>
      </c>
      <c r="AH4916" s="223" t="e">
        <f ca="1">INDEX(FTA_COEFFS,1,1)+O4916*INDEX(FTA_COEFFS,1,2)+N4917*INDEX(FTA_COEFFS,1,3)+(Q4916+R4916)*INDEX(FTA_COEFFS,1,4)+(Q4917+R4917)*INDEX(FTA_COEFFS,1,5)+M4917*INDEX(FTA_COEFFS,1,6)+AC4920*AC4921</f>
        <v>#N/A</v>
      </c>
      <c r="AI4916" s="223" t="e">
        <f ca="1">INDEX(FTPCT_COEFFS,1,1)+P4916*INDEX(FTPCT_COEFFS,1,2)+F4916*INDEX(FTPCT_COEFFS,1,3)+G4917*INDEX(FTPCT_COEFFS,1,4)+AD4920*AD4921</f>
        <v>#N/A</v>
      </c>
      <c r="AJ4916" s="338" t="e">
        <f t="shared" ref="AJ4916:AJ4917" ca="1" si="8493">AD4916*AE4916/100+AF4916*AG4916+AH4916*AI4916/100</f>
        <v>#N/A</v>
      </c>
      <c r="AK4916" s="55"/>
      <c r="AL4916" s="55"/>
      <c r="AM4916" s="55"/>
      <c r="AN4916" s="55"/>
      <c r="AO4916" s="55"/>
      <c r="AP4916" s="55"/>
      <c r="AQ4916" s="55"/>
      <c r="AR4916" s="55"/>
    </row>
    <row r="4917" spans="1:45" x14ac:dyDescent="0.3">
      <c r="B4917" s="54" t="s">
        <v>175</v>
      </c>
      <c r="C4917" s="54">
        <f>C4910</f>
        <v>0</v>
      </c>
      <c r="D4917" s="56" t="e">
        <f t="shared" ca="1" si="8485"/>
        <v>#N/A</v>
      </c>
      <c r="E4917" s="52" t="e">
        <f t="shared" ref="E4917:W4917" si="8494">E4910</f>
        <v>#N/A</v>
      </c>
      <c r="F4917" s="52" t="e">
        <f t="shared" si="8494"/>
        <v>#N/A</v>
      </c>
      <c r="G4917" s="52" t="e">
        <f t="shared" si="8494"/>
        <v>#N/A</v>
      </c>
      <c r="H4917" s="52" t="e">
        <f t="shared" si="8494"/>
        <v>#N/A</v>
      </c>
      <c r="I4917" s="52" t="e">
        <f t="shared" si="8494"/>
        <v>#N/A</v>
      </c>
      <c r="J4917" s="52" t="e">
        <f t="shared" si="8494"/>
        <v>#N/A</v>
      </c>
      <c r="K4917" s="52" t="e">
        <f t="shared" si="8494"/>
        <v>#N/A</v>
      </c>
      <c r="L4917" s="52" t="e">
        <f t="shared" si="8494"/>
        <v>#N/A</v>
      </c>
      <c r="M4917" s="52" t="e">
        <f t="shared" si="8494"/>
        <v>#N/A</v>
      </c>
      <c r="N4917" s="52" t="e">
        <f t="shared" si="8494"/>
        <v>#N/A</v>
      </c>
      <c r="O4917" s="52" t="e">
        <f t="shared" si="8494"/>
        <v>#N/A</v>
      </c>
      <c r="P4917" s="52" t="e">
        <f t="shared" si="8494"/>
        <v>#N/A</v>
      </c>
      <c r="Q4917" s="52" t="e">
        <f t="shared" si="8494"/>
        <v>#N/A</v>
      </c>
      <c r="R4917" s="52" t="e">
        <f t="shared" si="8494"/>
        <v>#N/A</v>
      </c>
      <c r="S4917" s="52" t="e">
        <f t="shared" si="8494"/>
        <v>#N/A</v>
      </c>
      <c r="T4917" s="52" t="e">
        <f t="shared" si="8494"/>
        <v>#N/A</v>
      </c>
      <c r="U4917" s="52" t="e">
        <f t="shared" si="8494"/>
        <v>#N/A</v>
      </c>
      <c r="V4917" s="52" t="e">
        <f t="shared" si="8494"/>
        <v>#N/A</v>
      </c>
      <c r="W4917" s="52" t="e">
        <f t="shared" si="8494"/>
        <v>#N/A</v>
      </c>
      <c r="X4917" s="55" t="e">
        <f t="shared" si="8487"/>
        <v>#N/A</v>
      </c>
      <c r="Y4917" s="55" t="e">
        <f t="shared" si="8488"/>
        <v>#N/A</v>
      </c>
      <c r="Z4917" s="55" t="e">
        <f t="shared" ref="Z4917" si="8495">Z4916</f>
        <v>#N/A</v>
      </c>
      <c r="AA4917" s="55" t="e">
        <f t="shared" si="8490"/>
        <v>#N/A</v>
      </c>
      <c r="AB4917" s="336" t="e">
        <f t="shared" si="8491"/>
        <v>#N/A</v>
      </c>
      <c r="AC4917" s="223" t="e">
        <f ca="1">INDEX(FGA_COEFFS,1,1)+Z4917*INDEX(FGA_COEFFS,1,2)+Y4917*INDEX(FGA_COEFFS,1,3)+R4917*INDEX(FGA_COEFFS,1,4)+Q4916*INDEX(FGA_COEFFS,1,5)+S4917*INDEX(FGA_COEFFS,1,6)+T4916*INDEX(FGA_COEFFS,1,7)+M4916*INDEX(FGA_COEFFS,1,8)+Y4920*Y4922</f>
        <v>#N/A</v>
      </c>
      <c r="AD4917" s="223" t="e">
        <f ca="1">INDEX(THREEPTA_COEFFS,1,1)+AC4917*INDEX(THREEPTA_COEFFS,1,2)+J4917*INDEX(THREEPTA_COEFFS,1,3)+AA4917*INDEX(THREEPTA_COEFFS,1,4)+K4917*INDEX(THREEPTA_COEFFS,1,5)+L4916*INDEX(THREEPTA_COEFFS,1,6)+Z4920*Z4922</f>
        <v>#N/A</v>
      </c>
      <c r="AE4917" s="223" t="e">
        <f ca="1">INDEX(THREEPTPCT_COEFFS,1,1)+K4917*INDEX(THREEPTPCT_COEFFS,1,2)+L4916*INDEX(THREEPTPCT_COEFFS,1,3)+AA4920*AA4922</f>
        <v>#N/A</v>
      </c>
      <c r="AF4917" s="55" t="e">
        <f t="shared" ca="1" si="8492"/>
        <v>#N/A</v>
      </c>
      <c r="AG4917" s="223" t="e">
        <f ca="1">INDEX(TWOPTPCT_COEFFS,1,1)+AB4917*INDEX(TWOPTPCT_COEFFS,1,2)+I4916*INDEX(TWOPTPCT_COEFFS,1,3)+G4916*INDEX(TWOPTPCT_COEFFS,1,4)+L4916*INDEX(TWOPTPCT_COEFFS,1,5)+AB4920*AB4922</f>
        <v>#N/A</v>
      </c>
      <c r="AH4917" s="223" t="e">
        <f ca="1">INDEX(FTA_COEFFS,1,1)+O4917*INDEX(FTA_COEFFS,1,2)+N4916*INDEX(FTA_COEFFS,1,3)+(Q4917+R4917)*INDEX(FTA_COEFFS,1,4)+(Q4916+R4916)*INDEX(FTA_COEFFS,1,5)+M4916*INDEX(FTA_COEFFS,1,6)+AC4920*AC4922</f>
        <v>#N/A</v>
      </c>
      <c r="AI4917" s="223" t="e">
        <f ca="1">INDEX(FTPCT_COEFFS,1,1)+P4917*INDEX(FTPCT_COEFFS,1,2)+F4917*INDEX(FTPCT_COEFFS,1,3)+G4916*INDEX(FTPCT_COEFFS,1,4)+AD4920*AD4922</f>
        <v>#N/A</v>
      </c>
      <c r="AJ4917" s="338" t="e">
        <f t="shared" ca="1" si="8493"/>
        <v>#N/A</v>
      </c>
      <c r="AK4917" s="55"/>
      <c r="AL4917" s="55"/>
      <c r="AM4917" s="55"/>
      <c r="AN4917" s="55"/>
      <c r="AO4917" s="55"/>
      <c r="AP4917" s="55"/>
      <c r="AQ4917" s="55"/>
      <c r="AR4917" s="55"/>
    </row>
    <row r="4918" spans="1:45" x14ac:dyDescent="0.3">
      <c r="A4918" s="54" t="e">
        <f ca="1">IF(D4916&gt;(D4917+(AVERAGE(V4916,W4916)-AVERAGE(V4917,W4917))/2)+2.5,C4916,IF(D4917&gt;(D4916+(AVERAGE(V4917,W4917)-AVERAGE(V4916,W4916))/2)+2.5,C4917,"Close"))</f>
        <v>#N/A</v>
      </c>
      <c r="B4918" s="64" t="e">
        <f ca="1">IF(D4917&gt;D4916,C4917,C4916)</f>
        <v>#N/A</v>
      </c>
      <c r="D4918" s="56"/>
      <c r="X4918" s="55"/>
      <c r="Y4918" s="55"/>
      <c r="Z4918" s="55"/>
      <c r="AA4918" s="55"/>
      <c r="AB4918" s="55"/>
      <c r="AC4918" s="337"/>
      <c r="AD4918" s="337"/>
      <c r="AE4918" s="337"/>
      <c r="AF4918" s="337"/>
      <c r="AG4918" s="337"/>
      <c r="AH4918" s="337"/>
      <c r="AI4918" s="337"/>
      <c r="AJ4918" s="337"/>
      <c r="AK4918" s="337"/>
      <c r="AL4918" s="337"/>
      <c r="AM4918" s="55"/>
      <c r="AN4918" s="55"/>
      <c r="AO4918" s="55"/>
      <c r="AP4918" s="55"/>
      <c r="AQ4918" s="55"/>
      <c r="AR4918" s="55"/>
      <c r="AS4918" s="55"/>
    </row>
    <row r="4919" spans="1:45" x14ac:dyDescent="0.3">
      <c r="X4919" s="54" t="s">
        <v>1305</v>
      </c>
      <c r="Y4919" s="54" t="s">
        <v>128</v>
      </c>
      <c r="Z4919" s="54" t="s">
        <v>157</v>
      </c>
      <c r="AA4919" s="54" t="s">
        <v>151</v>
      </c>
      <c r="AB4919" s="54" t="s">
        <v>1327</v>
      </c>
      <c r="AC4919" s="54" t="s">
        <v>129</v>
      </c>
      <c r="AD4919" s="54" t="s">
        <v>116</v>
      </c>
      <c r="AE4919" s="54"/>
      <c r="AF4919" s="54"/>
      <c r="AG4919" s="54"/>
      <c r="AH4919" s="54"/>
      <c r="AI4919" s="54"/>
      <c r="AJ4919" s="54"/>
      <c r="AK4919" s="54"/>
      <c r="AL4919" s="54"/>
      <c r="AM4919" s="54"/>
      <c r="AN4919" s="54"/>
      <c r="AO4919" s="54"/>
      <c r="AP4919" s="54"/>
      <c r="AQ4919" s="54"/>
      <c r="AR4919" s="54"/>
      <c r="AS4919" s="54"/>
    </row>
    <row r="4920" spans="1:45" x14ac:dyDescent="0.3">
      <c r="X4920" s="54"/>
      <c r="Y4920" s="54">
        <f t="shared" ref="Y4920:AD4920" si="8496">Y4913</f>
        <v>6.4436999999999998</v>
      </c>
      <c r="Z4920" s="54">
        <f t="shared" si="8496"/>
        <v>4.9371</v>
      </c>
      <c r="AA4920" s="54">
        <f t="shared" si="8496"/>
        <v>11.350300000000001</v>
      </c>
      <c r="AB4920" s="54">
        <f t="shared" si="8496"/>
        <v>7.1900000000000006E-2</v>
      </c>
      <c r="AC4920" s="54">
        <f t="shared" si="8496"/>
        <v>6.2766000000000002</v>
      </c>
      <c r="AD4920" s="54">
        <f t="shared" si="8496"/>
        <v>11.042999999999999</v>
      </c>
      <c r="AE4920" s="54"/>
      <c r="AF4920" s="336"/>
      <c r="AG4920" s="336"/>
      <c r="AH4920" s="336"/>
      <c r="AI4920" s="54"/>
      <c r="AJ4920" s="54"/>
      <c r="AK4920" s="54"/>
      <c r="AL4920" s="54"/>
      <c r="AM4920" s="54"/>
      <c r="AN4920" s="54"/>
      <c r="AO4920" s="54"/>
      <c r="AP4920" s="54"/>
      <c r="AQ4920" s="54"/>
      <c r="AR4920" s="54"/>
      <c r="AS4920" s="54"/>
    </row>
    <row r="4921" spans="1:45" x14ac:dyDescent="0.3">
      <c r="D4921" s="56"/>
      <c r="X4921" s="336"/>
      <c r="Y4921" s="336">
        <f t="shared" ca="1" si="8400"/>
        <v>-1.3676941336129331</v>
      </c>
      <c r="Z4921" s="336">
        <f t="shared" ca="1" si="8400"/>
        <v>1.1148678297388273</v>
      </c>
      <c r="AA4921" s="336">
        <f t="shared" ca="1" si="8400"/>
        <v>-0.35792996342371919</v>
      </c>
      <c r="AB4921" s="336">
        <f t="shared" ca="1" si="8400"/>
        <v>1.2398261936890629</v>
      </c>
      <c r="AC4921" s="336">
        <f t="shared" ca="1" si="8400"/>
        <v>0.8115627471518434</v>
      </c>
      <c r="AD4921" s="336">
        <f t="shared" ca="1" si="8400"/>
        <v>-1.2695165709474154</v>
      </c>
      <c r="AE4921" s="336"/>
      <c r="AF4921" s="336"/>
      <c r="AG4921" s="336"/>
      <c r="AH4921" s="336"/>
      <c r="AI4921" s="54"/>
      <c r="AJ4921" s="54"/>
      <c r="AK4921" s="54"/>
      <c r="AL4921" s="336"/>
      <c r="AM4921" s="336"/>
      <c r="AN4921" s="336"/>
      <c r="AO4921" s="336"/>
      <c r="AP4921" s="54"/>
      <c r="AQ4921" s="336"/>
      <c r="AR4921" s="336"/>
      <c r="AS4921" s="336"/>
    </row>
    <row r="4922" spans="1:45" x14ac:dyDescent="0.3">
      <c r="C4922" s="54"/>
      <c r="D4922" s="56"/>
      <c r="Y4922" s="336">
        <f t="shared" ca="1" si="8400"/>
        <v>-0.23314145015077808</v>
      </c>
      <c r="Z4922" s="336">
        <f t="shared" ca="1" si="8400"/>
        <v>-1.1182965921798642</v>
      </c>
      <c r="AA4922" s="336">
        <f t="shared" ca="1" si="8400"/>
        <v>1.3838128142922699</v>
      </c>
      <c r="AB4922" s="336">
        <f t="shared" ca="1" si="8400"/>
        <v>0.48542282999922315</v>
      </c>
      <c r="AC4922" s="336">
        <f t="shared" ca="1" si="8400"/>
        <v>-4.7777528312061016E-2</v>
      </c>
      <c r="AD4922" s="336">
        <f t="shared" ca="1" si="8400"/>
        <v>1.4149834983918839</v>
      </c>
      <c r="AE4922" s="55"/>
      <c r="AF4922" s="55"/>
      <c r="AG4922" s="55"/>
      <c r="AH4922" s="55"/>
      <c r="AI4922" s="55"/>
      <c r="AJ4922" s="55"/>
      <c r="AK4922" s="55"/>
      <c r="AL4922" s="55"/>
      <c r="AM4922" s="55"/>
      <c r="AN4922" s="55"/>
      <c r="AO4922" s="55"/>
      <c r="AP4922" s="55"/>
      <c r="AQ4922" s="55"/>
      <c r="AR4922" s="55"/>
      <c r="AS4922" s="55"/>
    </row>
    <row r="4923" spans="1:45" x14ac:dyDescent="0.3">
      <c r="B4923" s="54" t="s">
        <v>172</v>
      </c>
      <c r="C4923" s="53">
        <f>C4916</f>
        <v>0</v>
      </c>
      <c r="D4923" s="56" t="e">
        <f t="shared" ref="D4923:D4924" ca="1" si="8497">AJ4923</f>
        <v>#N/A</v>
      </c>
      <c r="E4923" s="52" t="e">
        <f t="shared" ref="E4923:W4923" si="8498">E4916</f>
        <v>#N/A</v>
      </c>
      <c r="F4923" s="52" t="e">
        <f t="shared" si="8498"/>
        <v>#N/A</v>
      </c>
      <c r="G4923" s="52" t="e">
        <f t="shared" si="8498"/>
        <v>#N/A</v>
      </c>
      <c r="H4923" s="52" t="e">
        <f t="shared" si="8498"/>
        <v>#N/A</v>
      </c>
      <c r="I4923" s="52" t="e">
        <f t="shared" si="8498"/>
        <v>#N/A</v>
      </c>
      <c r="J4923" s="52" t="e">
        <f t="shared" si="8498"/>
        <v>#N/A</v>
      </c>
      <c r="K4923" s="52" t="e">
        <f t="shared" si="8498"/>
        <v>#N/A</v>
      </c>
      <c r="L4923" s="52" t="e">
        <f t="shared" si="8498"/>
        <v>#N/A</v>
      </c>
      <c r="M4923" s="52" t="e">
        <f t="shared" si="8498"/>
        <v>#N/A</v>
      </c>
      <c r="N4923" s="52" t="e">
        <f t="shared" si="8498"/>
        <v>#N/A</v>
      </c>
      <c r="O4923" s="52" t="e">
        <f t="shared" si="8498"/>
        <v>#N/A</v>
      </c>
      <c r="P4923" s="52" t="e">
        <f t="shared" si="8498"/>
        <v>#N/A</v>
      </c>
      <c r="Q4923" s="52" t="e">
        <f t="shared" si="8498"/>
        <v>#N/A</v>
      </c>
      <c r="R4923" s="52" t="e">
        <f t="shared" si="8498"/>
        <v>#N/A</v>
      </c>
      <c r="S4923" s="52" t="e">
        <f t="shared" si="8498"/>
        <v>#N/A</v>
      </c>
      <c r="T4923" s="52" t="e">
        <f t="shared" si="8498"/>
        <v>#N/A</v>
      </c>
      <c r="U4923" s="52" t="e">
        <f t="shared" si="8498"/>
        <v>#N/A</v>
      </c>
      <c r="V4923" s="52" t="e">
        <f t="shared" si="8498"/>
        <v>#N/A</v>
      </c>
      <c r="W4923" s="52" t="e">
        <f t="shared" si="8498"/>
        <v>#N/A</v>
      </c>
      <c r="X4923" s="55" t="e">
        <f t="shared" ref="X4923:X4924" si="8499">(H4923-(O4923*P4923)/100-3*(J4923*K4923)/100)/2</f>
        <v>#N/A</v>
      </c>
      <c r="Y4923" s="55" t="e">
        <f t="shared" ref="Y4923:Y4924" si="8500">SUM(X4923,(J4923*K4923/100))/(F4923/100)</f>
        <v>#N/A</v>
      </c>
      <c r="Z4923" s="55" t="e">
        <f t="shared" ref="Z4923" si="8501">U4923*0.5+U4924*0.5</f>
        <v>#N/A</v>
      </c>
      <c r="AA4923" s="55" t="e">
        <f t="shared" ref="AA4923:AA4924" si="8502">J4923/Y4923</f>
        <v>#N/A</v>
      </c>
      <c r="AB4923" s="336" t="e">
        <f t="shared" ref="AB4923:AB4924" si="8503">X4923/(Y4923-J4923)</f>
        <v>#N/A</v>
      </c>
      <c r="AC4923" s="223" t="e">
        <f ca="1">INDEX(FGA_COEFFS,1,1)+Z4923*INDEX(FGA_COEFFS,1,2)+Y4923*INDEX(FGA_COEFFS,1,3)+R4923*INDEX(FGA_COEFFS,1,4)+Q4924*INDEX(FGA_COEFFS,1,5)+S4923*INDEX(FGA_COEFFS,1,6)+T4924*INDEX(FGA_COEFFS,1,7)+M4924*INDEX(FGA_COEFFS,1,8)+Y4927*Y4928</f>
        <v>#N/A</v>
      </c>
      <c r="AD4923" s="223" t="e">
        <f ca="1">INDEX(THREEPTA_COEFFS,1,1)+AC4923*INDEX(THREEPTA_COEFFS,1,2)+J4923*INDEX(THREEPTA_COEFFS,1,3)+AA4923*INDEX(THREEPTA_COEFFS,1,4)+K4923*INDEX(THREEPTA_COEFFS,1,5)+L4924*INDEX(THREEPTA_COEFFS,1,6)+Z4927*Z4928</f>
        <v>#N/A</v>
      </c>
      <c r="AE4923" s="223" t="e">
        <f ca="1">INDEX(THREEPTPCT_COEFFS,1,1)+K4923*INDEX(THREEPTPCT_COEFFS,1,2)+L4924*INDEX(THREEPTPCT_COEFFS,1,3)+AA4927*AA4928</f>
        <v>#N/A</v>
      </c>
      <c r="AF4923" s="55" t="e">
        <f t="shared" ref="AF4923:AF4924" ca="1" si="8504">AC4923-AD4923</f>
        <v>#N/A</v>
      </c>
      <c r="AG4923" s="223" t="e">
        <f ca="1">INDEX(TWOPTPCT_COEFFS,1,1)+AB4923*INDEX(TWOPTPCT_COEFFS,1,2)+I4924*INDEX(TWOPTPCT_COEFFS,1,3)+G4924*INDEX(TWOPTPCT_COEFFS,1,4)+L4924*INDEX(TWOPTPCT_COEFFS,1,5)+AB4927*AB4928</f>
        <v>#N/A</v>
      </c>
      <c r="AH4923" s="223" t="e">
        <f ca="1">INDEX(FTA_COEFFS,1,1)+O4923*INDEX(FTA_COEFFS,1,2)+N4924*INDEX(FTA_COEFFS,1,3)+(Q4923+R4923)*INDEX(FTA_COEFFS,1,4)+(Q4924+R4924)*INDEX(FTA_COEFFS,1,5)+M4924*INDEX(FTA_COEFFS,1,6)+AC4927*AC4928</f>
        <v>#N/A</v>
      </c>
      <c r="AI4923" s="223" t="e">
        <f ca="1">INDEX(FTPCT_COEFFS,1,1)+P4923*INDEX(FTPCT_COEFFS,1,2)+F4923*INDEX(FTPCT_COEFFS,1,3)+G4924*INDEX(FTPCT_COEFFS,1,4)+AD4927*AD4928</f>
        <v>#N/A</v>
      </c>
      <c r="AJ4923" s="338" t="e">
        <f t="shared" ref="AJ4923:AJ4924" ca="1" si="8505">AD4923*AE4923/100+AF4923*AG4923+AH4923*AI4923/100</f>
        <v>#N/A</v>
      </c>
      <c r="AK4923" s="55"/>
      <c r="AL4923" s="55"/>
      <c r="AM4923" s="55"/>
      <c r="AN4923" s="55"/>
      <c r="AO4923" s="55"/>
      <c r="AP4923" s="55"/>
      <c r="AQ4923" s="55"/>
      <c r="AR4923" s="55"/>
    </row>
    <row r="4924" spans="1:45" x14ac:dyDescent="0.3">
      <c r="B4924" s="54" t="s">
        <v>175</v>
      </c>
      <c r="C4924" s="54">
        <f>C4917</f>
        <v>0</v>
      </c>
      <c r="D4924" s="56" t="e">
        <f t="shared" ca="1" si="8497"/>
        <v>#N/A</v>
      </c>
      <c r="E4924" s="52" t="e">
        <f t="shared" ref="E4924:W4924" si="8506">E4917</f>
        <v>#N/A</v>
      </c>
      <c r="F4924" s="52" t="e">
        <f t="shared" si="8506"/>
        <v>#N/A</v>
      </c>
      <c r="G4924" s="52" t="e">
        <f t="shared" si="8506"/>
        <v>#N/A</v>
      </c>
      <c r="H4924" s="52" t="e">
        <f t="shared" si="8506"/>
        <v>#N/A</v>
      </c>
      <c r="I4924" s="52" t="e">
        <f t="shared" si="8506"/>
        <v>#N/A</v>
      </c>
      <c r="J4924" s="52" t="e">
        <f t="shared" si="8506"/>
        <v>#N/A</v>
      </c>
      <c r="K4924" s="52" t="e">
        <f t="shared" si="8506"/>
        <v>#N/A</v>
      </c>
      <c r="L4924" s="52" t="e">
        <f t="shared" si="8506"/>
        <v>#N/A</v>
      </c>
      <c r="M4924" s="52" t="e">
        <f t="shared" si="8506"/>
        <v>#N/A</v>
      </c>
      <c r="N4924" s="52" t="e">
        <f t="shared" si="8506"/>
        <v>#N/A</v>
      </c>
      <c r="O4924" s="52" t="e">
        <f t="shared" si="8506"/>
        <v>#N/A</v>
      </c>
      <c r="P4924" s="52" t="e">
        <f t="shared" si="8506"/>
        <v>#N/A</v>
      </c>
      <c r="Q4924" s="52" t="e">
        <f t="shared" si="8506"/>
        <v>#N/A</v>
      </c>
      <c r="R4924" s="52" t="e">
        <f t="shared" si="8506"/>
        <v>#N/A</v>
      </c>
      <c r="S4924" s="52" t="e">
        <f t="shared" si="8506"/>
        <v>#N/A</v>
      </c>
      <c r="T4924" s="52" t="e">
        <f t="shared" si="8506"/>
        <v>#N/A</v>
      </c>
      <c r="U4924" s="52" t="e">
        <f t="shared" si="8506"/>
        <v>#N/A</v>
      </c>
      <c r="V4924" s="52" t="e">
        <f t="shared" si="8506"/>
        <v>#N/A</v>
      </c>
      <c r="W4924" s="52" t="e">
        <f t="shared" si="8506"/>
        <v>#N/A</v>
      </c>
      <c r="X4924" s="55" t="e">
        <f t="shared" si="8499"/>
        <v>#N/A</v>
      </c>
      <c r="Y4924" s="55" t="e">
        <f t="shared" si="8500"/>
        <v>#N/A</v>
      </c>
      <c r="Z4924" s="55" t="e">
        <f t="shared" ref="Z4924" si="8507">Z4923</f>
        <v>#N/A</v>
      </c>
      <c r="AA4924" s="55" t="e">
        <f t="shared" si="8502"/>
        <v>#N/A</v>
      </c>
      <c r="AB4924" s="336" t="e">
        <f t="shared" si="8503"/>
        <v>#N/A</v>
      </c>
      <c r="AC4924" s="223" t="e">
        <f ca="1">INDEX(FGA_COEFFS,1,1)+Z4924*INDEX(FGA_COEFFS,1,2)+Y4924*INDEX(FGA_COEFFS,1,3)+R4924*INDEX(FGA_COEFFS,1,4)+Q4923*INDEX(FGA_COEFFS,1,5)+S4924*INDEX(FGA_COEFFS,1,6)+T4923*INDEX(FGA_COEFFS,1,7)+M4923*INDEX(FGA_COEFFS,1,8)+Y4927*Y4929</f>
        <v>#N/A</v>
      </c>
      <c r="AD4924" s="223" t="e">
        <f ca="1">INDEX(THREEPTA_COEFFS,1,1)+AC4924*INDEX(THREEPTA_COEFFS,1,2)+J4924*INDEX(THREEPTA_COEFFS,1,3)+AA4924*INDEX(THREEPTA_COEFFS,1,4)+K4924*INDEX(THREEPTA_COEFFS,1,5)+L4923*INDEX(THREEPTA_COEFFS,1,6)+Z4927*Z4929</f>
        <v>#N/A</v>
      </c>
      <c r="AE4924" s="223" t="e">
        <f ca="1">INDEX(THREEPTPCT_COEFFS,1,1)+K4924*INDEX(THREEPTPCT_COEFFS,1,2)+L4923*INDEX(THREEPTPCT_COEFFS,1,3)+AA4927*AA4929</f>
        <v>#N/A</v>
      </c>
      <c r="AF4924" s="55" t="e">
        <f t="shared" ca="1" si="8504"/>
        <v>#N/A</v>
      </c>
      <c r="AG4924" s="223" t="e">
        <f ca="1">INDEX(TWOPTPCT_COEFFS,1,1)+AB4924*INDEX(TWOPTPCT_COEFFS,1,2)+I4923*INDEX(TWOPTPCT_COEFFS,1,3)+G4923*INDEX(TWOPTPCT_COEFFS,1,4)+L4923*INDEX(TWOPTPCT_COEFFS,1,5)+AB4927*AB4929</f>
        <v>#N/A</v>
      </c>
      <c r="AH4924" s="223" t="e">
        <f ca="1">INDEX(FTA_COEFFS,1,1)+O4924*INDEX(FTA_COEFFS,1,2)+N4923*INDEX(FTA_COEFFS,1,3)+(Q4924+R4924)*INDEX(FTA_COEFFS,1,4)+(Q4923+R4923)*INDEX(FTA_COEFFS,1,5)+M4923*INDEX(FTA_COEFFS,1,6)+AC4927*AC4929</f>
        <v>#N/A</v>
      </c>
      <c r="AI4924" s="223" t="e">
        <f ca="1">INDEX(FTPCT_COEFFS,1,1)+P4924*INDEX(FTPCT_COEFFS,1,2)+F4924*INDEX(FTPCT_COEFFS,1,3)+G4923*INDEX(FTPCT_COEFFS,1,4)+AD4927*AD4929</f>
        <v>#N/A</v>
      </c>
      <c r="AJ4924" s="338" t="e">
        <f t="shared" ca="1" si="8505"/>
        <v>#N/A</v>
      </c>
      <c r="AK4924" s="55"/>
      <c r="AL4924" s="55"/>
      <c r="AM4924" s="55"/>
      <c r="AN4924" s="55"/>
      <c r="AO4924" s="55"/>
      <c r="AP4924" s="55"/>
      <c r="AQ4924" s="55"/>
      <c r="AR4924" s="55"/>
    </row>
    <row r="4925" spans="1:45" x14ac:dyDescent="0.3">
      <c r="A4925" s="54" t="e">
        <f ca="1">IF(D4923&gt;(D4924+(AVERAGE(V4923,W4923)-AVERAGE(V4924,W4924))/2)+2.5,C4923,IF(D4924&gt;(D4923+(AVERAGE(V4924,W4924)-AVERAGE(V4923,W4923))/2)+2.5,C4924,"Close"))</f>
        <v>#N/A</v>
      </c>
      <c r="B4925" s="64" t="e">
        <f ca="1">IF(D4924&gt;D4923,C4924,C4923)</f>
        <v>#N/A</v>
      </c>
      <c r="D4925" s="56"/>
      <c r="X4925" s="55"/>
      <c r="Y4925" s="55"/>
      <c r="Z4925" s="55"/>
      <c r="AA4925" s="55"/>
      <c r="AB4925" s="55"/>
      <c r="AC4925" s="337"/>
      <c r="AD4925" s="337"/>
      <c r="AE4925" s="337"/>
      <c r="AF4925" s="337"/>
      <c r="AG4925" s="337"/>
      <c r="AH4925" s="337"/>
      <c r="AI4925" s="337"/>
      <c r="AJ4925" s="337"/>
      <c r="AK4925" s="337"/>
      <c r="AL4925" s="337"/>
      <c r="AM4925" s="55"/>
      <c r="AN4925" s="55"/>
      <c r="AO4925" s="55"/>
      <c r="AP4925" s="55"/>
      <c r="AQ4925" s="55"/>
      <c r="AR4925" s="55"/>
      <c r="AS4925" s="55"/>
    </row>
    <row r="4926" spans="1:45" x14ac:dyDescent="0.3">
      <c r="X4926" s="54" t="s">
        <v>1305</v>
      </c>
      <c r="Y4926" s="54" t="s">
        <v>128</v>
      </c>
      <c r="Z4926" s="54" t="s">
        <v>157</v>
      </c>
      <c r="AA4926" s="54" t="s">
        <v>151</v>
      </c>
      <c r="AB4926" s="54" t="s">
        <v>1327</v>
      </c>
      <c r="AC4926" s="54" t="s">
        <v>129</v>
      </c>
      <c r="AD4926" s="54" t="s">
        <v>116</v>
      </c>
      <c r="AE4926" s="54"/>
      <c r="AF4926" s="54"/>
      <c r="AG4926" s="54"/>
      <c r="AH4926" s="54"/>
      <c r="AI4926" s="54"/>
      <c r="AJ4926" s="54"/>
      <c r="AK4926" s="54"/>
      <c r="AL4926" s="54"/>
      <c r="AM4926" s="54"/>
      <c r="AN4926" s="54"/>
      <c r="AO4926" s="54"/>
      <c r="AP4926" s="54"/>
      <c r="AQ4926" s="54"/>
      <c r="AR4926" s="54"/>
      <c r="AS4926" s="54"/>
    </row>
    <row r="4927" spans="1:45" x14ac:dyDescent="0.3">
      <c r="X4927" s="54"/>
      <c r="Y4927" s="54">
        <f t="shared" ref="Y4927:AD4927" si="8508">Y4920</f>
        <v>6.4436999999999998</v>
      </c>
      <c r="Z4927" s="54">
        <f t="shared" si="8508"/>
        <v>4.9371</v>
      </c>
      <c r="AA4927" s="54">
        <f t="shared" si="8508"/>
        <v>11.350300000000001</v>
      </c>
      <c r="AB4927" s="54">
        <f t="shared" si="8508"/>
        <v>7.1900000000000006E-2</v>
      </c>
      <c r="AC4927" s="54">
        <f t="shared" si="8508"/>
        <v>6.2766000000000002</v>
      </c>
      <c r="AD4927" s="54">
        <f t="shared" si="8508"/>
        <v>11.042999999999999</v>
      </c>
      <c r="AE4927" s="54"/>
      <c r="AF4927" s="336"/>
      <c r="AG4927" s="336"/>
      <c r="AH4927" s="336"/>
      <c r="AI4927" s="54"/>
      <c r="AJ4927" s="54"/>
      <c r="AK4927" s="54"/>
      <c r="AL4927" s="54"/>
      <c r="AM4927" s="54"/>
      <c r="AN4927" s="54"/>
      <c r="AO4927" s="54"/>
      <c r="AP4927" s="54"/>
      <c r="AQ4927" s="54"/>
      <c r="AR4927" s="54"/>
      <c r="AS4927" s="54"/>
    </row>
    <row r="4928" spans="1:45" x14ac:dyDescent="0.3">
      <c r="D4928" s="56"/>
      <c r="X4928" s="336"/>
      <c r="Y4928" s="336">
        <f t="shared" ca="1" si="8400"/>
        <v>-0.25012214278776546</v>
      </c>
      <c r="Z4928" s="336">
        <f t="shared" ca="1" si="8400"/>
        <v>0.94652312752702217</v>
      </c>
      <c r="AA4928" s="336">
        <f t="shared" ca="1" si="8400"/>
        <v>-5.7774362704967622E-2</v>
      </c>
      <c r="AB4928" s="336">
        <f t="shared" ca="1" si="8400"/>
        <v>-0.7651453434689196</v>
      </c>
      <c r="AC4928" s="336">
        <f t="shared" ca="1" si="8400"/>
        <v>-1.1924712598992481E-2</v>
      </c>
      <c r="AD4928" s="336">
        <f t="shared" ca="1" si="8400"/>
        <v>-0.71466112990309871</v>
      </c>
      <c r="AE4928" s="336"/>
      <c r="AF4928" s="336"/>
      <c r="AG4928" s="336"/>
      <c r="AH4928" s="336"/>
      <c r="AI4928" s="54"/>
      <c r="AJ4928" s="54"/>
      <c r="AK4928" s="54"/>
      <c r="AL4928" s="336"/>
      <c r="AM4928" s="336"/>
      <c r="AN4928" s="336"/>
      <c r="AO4928" s="336"/>
      <c r="AP4928" s="54"/>
      <c r="AQ4928" s="336"/>
      <c r="AR4928" s="336"/>
      <c r="AS4928" s="336"/>
    </row>
    <row r="4929" spans="1:45" x14ac:dyDescent="0.3">
      <c r="C4929" s="54"/>
      <c r="D4929" s="56"/>
      <c r="Y4929" s="336">
        <f t="shared" ca="1" si="8400"/>
        <v>-0.35691062750190761</v>
      </c>
      <c r="Z4929" s="336">
        <f t="shared" ca="1" si="8400"/>
        <v>1.4395695900185446</v>
      </c>
      <c r="AA4929" s="336">
        <f t="shared" ca="1" si="8400"/>
        <v>0.44928368628348697</v>
      </c>
      <c r="AB4929" s="336">
        <f t="shared" ca="1" si="8400"/>
        <v>-0.18977175469906118</v>
      </c>
      <c r="AC4929" s="336">
        <f t="shared" ca="1" si="8400"/>
        <v>-0.11495992249229185</v>
      </c>
      <c r="AD4929" s="336">
        <f t="shared" ca="1" si="8400"/>
        <v>0.71902766597448498</v>
      </c>
      <c r="AE4929" s="55"/>
      <c r="AF4929" s="55"/>
      <c r="AG4929" s="55"/>
      <c r="AH4929" s="55"/>
      <c r="AI4929" s="55"/>
      <c r="AJ4929" s="55"/>
      <c r="AK4929" s="55"/>
      <c r="AL4929" s="55"/>
      <c r="AM4929" s="55"/>
      <c r="AN4929" s="55"/>
      <c r="AO4929" s="55"/>
      <c r="AP4929" s="55"/>
      <c r="AQ4929" s="55"/>
      <c r="AR4929" s="55"/>
      <c r="AS4929" s="55"/>
    </row>
    <row r="4930" spans="1:45" x14ac:dyDescent="0.3">
      <c r="B4930" s="54" t="s">
        <v>172</v>
      </c>
      <c r="C4930" s="53">
        <f>C4923</f>
        <v>0</v>
      </c>
      <c r="D4930" s="56" t="e">
        <f t="shared" ref="D4930:D4931" ca="1" si="8509">AJ4930</f>
        <v>#N/A</v>
      </c>
      <c r="E4930" s="52" t="e">
        <f t="shared" ref="E4930:W4930" si="8510">E4923</f>
        <v>#N/A</v>
      </c>
      <c r="F4930" s="52" t="e">
        <f t="shared" si="8510"/>
        <v>#N/A</v>
      </c>
      <c r="G4930" s="52" t="e">
        <f t="shared" si="8510"/>
        <v>#N/A</v>
      </c>
      <c r="H4930" s="52" t="e">
        <f t="shared" si="8510"/>
        <v>#N/A</v>
      </c>
      <c r="I4930" s="52" t="e">
        <f t="shared" si="8510"/>
        <v>#N/A</v>
      </c>
      <c r="J4930" s="52" t="e">
        <f t="shared" si="8510"/>
        <v>#N/A</v>
      </c>
      <c r="K4930" s="52" t="e">
        <f t="shared" si="8510"/>
        <v>#N/A</v>
      </c>
      <c r="L4930" s="52" t="e">
        <f t="shared" si="8510"/>
        <v>#N/A</v>
      </c>
      <c r="M4930" s="52" t="e">
        <f t="shared" si="8510"/>
        <v>#N/A</v>
      </c>
      <c r="N4930" s="52" t="e">
        <f t="shared" si="8510"/>
        <v>#N/A</v>
      </c>
      <c r="O4930" s="52" t="e">
        <f t="shared" si="8510"/>
        <v>#N/A</v>
      </c>
      <c r="P4930" s="52" t="e">
        <f t="shared" si="8510"/>
        <v>#N/A</v>
      </c>
      <c r="Q4930" s="52" t="e">
        <f t="shared" si="8510"/>
        <v>#N/A</v>
      </c>
      <c r="R4930" s="52" t="e">
        <f t="shared" si="8510"/>
        <v>#N/A</v>
      </c>
      <c r="S4930" s="52" t="e">
        <f t="shared" si="8510"/>
        <v>#N/A</v>
      </c>
      <c r="T4930" s="52" t="e">
        <f t="shared" si="8510"/>
        <v>#N/A</v>
      </c>
      <c r="U4930" s="52" t="e">
        <f t="shared" si="8510"/>
        <v>#N/A</v>
      </c>
      <c r="V4930" s="52" t="e">
        <f t="shared" si="8510"/>
        <v>#N/A</v>
      </c>
      <c r="W4930" s="52" t="e">
        <f t="shared" si="8510"/>
        <v>#N/A</v>
      </c>
      <c r="X4930" s="55" t="e">
        <f t="shared" ref="X4930:X4931" si="8511">(H4930-(O4930*P4930)/100-3*(J4930*K4930)/100)/2</f>
        <v>#N/A</v>
      </c>
      <c r="Y4930" s="55" t="e">
        <f t="shared" ref="Y4930:Y4931" si="8512">SUM(X4930,(J4930*K4930/100))/(F4930/100)</f>
        <v>#N/A</v>
      </c>
      <c r="Z4930" s="55" t="e">
        <f t="shared" ref="Z4930" si="8513">U4930*0.5+U4931*0.5</f>
        <v>#N/A</v>
      </c>
      <c r="AA4930" s="55" t="e">
        <f t="shared" ref="AA4930:AA4931" si="8514">J4930/Y4930</f>
        <v>#N/A</v>
      </c>
      <c r="AB4930" s="336" t="e">
        <f t="shared" ref="AB4930:AB4931" si="8515">X4930/(Y4930-J4930)</f>
        <v>#N/A</v>
      </c>
      <c r="AC4930" s="223" t="e">
        <f ca="1">INDEX(FGA_COEFFS,1,1)+Z4930*INDEX(FGA_COEFFS,1,2)+Y4930*INDEX(FGA_COEFFS,1,3)+R4930*INDEX(FGA_COEFFS,1,4)+Q4931*INDEX(FGA_COEFFS,1,5)+S4930*INDEX(FGA_COEFFS,1,6)+T4931*INDEX(FGA_COEFFS,1,7)+M4931*INDEX(FGA_COEFFS,1,8)+Y4934*Y4935</f>
        <v>#N/A</v>
      </c>
      <c r="AD4930" s="223" t="e">
        <f ca="1">INDEX(THREEPTA_COEFFS,1,1)+AC4930*INDEX(THREEPTA_COEFFS,1,2)+J4930*INDEX(THREEPTA_COEFFS,1,3)+AA4930*INDEX(THREEPTA_COEFFS,1,4)+K4930*INDEX(THREEPTA_COEFFS,1,5)+L4931*INDEX(THREEPTA_COEFFS,1,6)+Z4934*Z4935</f>
        <v>#N/A</v>
      </c>
      <c r="AE4930" s="223" t="e">
        <f ca="1">INDEX(THREEPTPCT_COEFFS,1,1)+K4930*INDEX(THREEPTPCT_COEFFS,1,2)+L4931*INDEX(THREEPTPCT_COEFFS,1,3)+AA4934*AA4935</f>
        <v>#N/A</v>
      </c>
      <c r="AF4930" s="55" t="e">
        <f t="shared" ref="AF4930:AF4931" ca="1" si="8516">AC4930-AD4930</f>
        <v>#N/A</v>
      </c>
      <c r="AG4930" s="223" t="e">
        <f ca="1">INDEX(TWOPTPCT_COEFFS,1,1)+AB4930*INDEX(TWOPTPCT_COEFFS,1,2)+I4931*INDEX(TWOPTPCT_COEFFS,1,3)+G4931*INDEX(TWOPTPCT_COEFFS,1,4)+L4931*INDEX(TWOPTPCT_COEFFS,1,5)+AB4934*AB4935</f>
        <v>#N/A</v>
      </c>
      <c r="AH4930" s="223" t="e">
        <f ca="1">INDEX(FTA_COEFFS,1,1)+O4930*INDEX(FTA_COEFFS,1,2)+N4931*INDEX(FTA_COEFFS,1,3)+(Q4930+R4930)*INDEX(FTA_COEFFS,1,4)+(Q4931+R4931)*INDEX(FTA_COEFFS,1,5)+M4931*INDEX(FTA_COEFFS,1,6)+AC4934*AC4935</f>
        <v>#N/A</v>
      </c>
      <c r="AI4930" s="223" t="e">
        <f ca="1">INDEX(FTPCT_COEFFS,1,1)+P4930*INDEX(FTPCT_COEFFS,1,2)+F4930*INDEX(FTPCT_COEFFS,1,3)+G4931*INDEX(FTPCT_COEFFS,1,4)+AD4934*AD4935</f>
        <v>#N/A</v>
      </c>
      <c r="AJ4930" s="338" t="e">
        <f t="shared" ref="AJ4930:AJ4931" ca="1" si="8517">AD4930*AE4930/100+AF4930*AG4930+AH4930*AI4930/100</f>
        <v>#N/A</v>
      </c>
      <c r="AK4930" s="55"/>
      <c r="AL4930" s="55"/>
      <c r="AM4930" s="55"/>
      <c r="AN4930" s="55"/>
      <c r="AO4930" s="55"/>
      <c r="AP4930" s="55"/>
      <c r="AQ4930" s="55"/>
      <c r="AR4930" s="55"/>
    </row>
    <row r="4931" spans="1:45" x14ac:dyDescent="0.3">
      <c r="B4931" s="54" t="s">
        <v>175</v>
      </c>
      <c r="C4931" s="54">
        <f>C4924</f>
        <v>0</v>
      </c>
      <c r="D4931" s="56" t="e">
        <f t="shared" ca="1" si="8509"/>
        <v>#N/A</v>
      </c>
      <c r="E4931" s="52" t="e">
        <f t="shared" ref="E4931:W4931" si="8518">E4924</f>
        <v>#N/A</v>
      </c>
      <c r="F4931" s="52" t="e">
        <f t="shared" si="8518"/>
        <v>#N/A</v>
      </c>
      <c r="G4931" s="52" t="e">
        <f t="shared" si="8518"/>
        <v>#N/A</v>
      </c>
      <c r="H4931" s="52" t="e">
        <f t="shared" si="8518"/>
        <v>#N/A</v>
      </c>
      <c r="I4931" s="52" t="e">
        <f t="shared" si="8518"/>
        <v>#N/A</v>
      </c>
      <c r="J4931" s="52" t="e">
        <f t="shared" si="8518"/>
        <v>#N/A</v>
      </c>
      <c r="K4931" s="52" t="e">
        <f t="shared" si="8518"/>
        <v>#N/A</v>
      </c>
      <c r="L4931" s="52" t="e">
        <f t="shared" si="8518"/>
        <v>#N/A</v>
      </c>
      <c r="M4931" s="52" t="e">
        <f t="shared" si="8518"/>
        <v>#N/A</v>
      </c>
      <c r="N4931" s="52" t="e">
        <f t="shared" si="8518"/>
        <v>#N/A</v>
      </c>
      <c r="O4931" s="52" t="e">
        <f t="shared" si="8518"/>
        <v>#N/A</v>
      </c>
      <c r="P4931" s="52" t="e">
        <f t="shared" si="8518"/>
        <v>#N/A</v>
      </c>
      <c r="Q4931" s="52" t="e">
        <f t="shared" si="8518"/>
        <v>#N/A</v>
      </c>
      <c r="R4931" s="52" t="e">
        <f t="shared" si="8518"/>
        <v>#N/A</v>
      </c>
      <c r="S4931" s="52" t="e">
        <f t="shared" si="8518"/>
        <v>#N/A</v>
      </c>
      <c r="T4931" s="52" t="e">
        <f t="shared" si="8518"/>
        <v>#N/A</v>
      </c>
      <c r="U4931" s="52" t="e">
        <f t="shared" si="8518"/>
        <v>#N/A</v>
      </c>
      <c r="V4931" s="52" t="e">
        <f t="shared" si="8518"/>
        <v>#N/A</v>
      </c>
      <c r="W4931" s="52" t="e">
        <f t="shared" si="8518"/>
        <v>#N/A</v>
      </c>
      <c r="X4931" s="55" t="e">
        <f t="shared" si="8511"/>
        <v>#N/A</v>
      </c>
      <c r="Y4931" s="55" t="e">
        <f t="shared" si="8512"/>
        <v>#N/A</v>
      </c>
      <c r="Z4931" s="55" t="e">
        <f t="shared" ref="Z4931" si="8519">Z4930</f>
        <v>#N/A</v>
      </c>
      <c r="AA4931" s="55" t="e">
        <f t="shared" si="8514"/>
        <v>#N/A</v>
      </c>
      <c r="AB4931" s="336" t="e">
        <f t="shared" si="8515"/>
        <v>#N/A</v>
      </c>
      <c r="AC4931" s="223" t="e">
        <f ca="1">INDEX(FGA_COEFFS,1,1)+Z4931*INDEX(FGA_COEFFS,1,2)+Y4931*INDEX(FGA_COEFFS,1,3)+R4931*INDEX(FGA_COEFFS,1,4)+Q4930*INDEX(FGA_COEFFS,1,5)+S4931*INDEX(FGA_COEFFS,1,6)+T4930*INDEX(FGA_COEFFS,1,7)+M4930*INDEX(FGA_COEFFS,1,8)+Y4934*Y4936</f>
        <v>#N/A</v>
      </c>
      <c r="AD4931" s="223" t="e">
        <f ca="1">INDEX(THREEPTA_COEFFS,1,1)+AC4931*INDEX(THREEPTA_COEFFS,1,2)+J4931*INDEX(THREEPTA_COEFFS,1,3)+AA4931*INDEX(THREEPTA_COEFFS,1,4)+K4931*INDEX(THREEPTA_COEFFS,1,5)+L4930*INDEX(THREEPTA_COEFFS,1,6)+Z4934*Z4936</f>
        <v>#N/A</v>
      </c>
      <c r="AE4931" s="223" t="e">
        <f ca="1">INDEX(THREEPTPCT_COEFFS,1,1)+K4931*INDEX(THREEPTPCT_COEFFS,1,2)+L4930*INDEX(THREEPTPCT_COEFFS,1,3)+AA4934*AA4936</f>
        <v>#N/A</v>
      </c>
      <c r="AF4931" s="55" t="e">
        <f t="shared" ca="1" si="8516"/>
        <v>#N/A</v>
      </c>
      <c r="AG4931" s="223" t="e">
        <f ca="1">INDEX(TWOPTPCT_COEFFS,1,1)+AB4931*INDEX(TWOPTPCT_COEFFS,1,2)+I4930*INDEX(TWOPTPCT_COEFFS,1,3)+G4930*INDEX(TWOPTPCT_COEFFS,1,4)+L4930*INDEX(TWOPTPCT_COEFFS,1,5)+AB4934*AB4936</f>
        <v>#N/A</v>
      </c>
      <c r="AH4931" s="223" t="e">
        <f ca="1">INDEX(FTA_COEFFS,1,1)+O4931*INDEX(FTA_COEFFS,1,2)+N4930*INDEX(FTA_COEFFS,1,3)+(Q4931+R4931)*INDEX(FTA_COEFFS,1,4)+(Q4930+R4930)*INDEX(FTA_COEFFS,1,5)+M4930*INDEX(FTA_COEFFS,1,6)+AC4934*AC4936</f>
        <v>#N/A</v>
      </c>
      <c r="AI4931" s="223" t="e">
        <f ca="1">INDEX(FTPCT_COEFFS,1,1)+P4931*INDEX(FTPCT_COEFFS,1,2)+F4931*INDEX(FTPCT_COEFFS,1,3)+G4930*INDEX(FTPCT_COEFFS,1,4)+AD4934*AD4936</f>
        <v>#N/A</v>
      </c>
      <c r="AJ4931" s="338" t="e">
        <f t="shared" ca="1" si="8517"/>
        <v>#N/A</v>
      </c>
      <c r="AK4931" s="55"/>
      <c r="AL4931" s="55"/>
      <c r="AM4931" s="55"/>
      <c r="AN4931" s="55"/>
      <c r="AO4931" s="55"/>
      <c r="AP4931" s="55"/>
      <c r="AQ4931" s="55"/>
      <c r="AR4931" s="55"/>
    </row>
    <row r="4932" spans="1:45" x14ac:dyDescent="0.3">
      <c r="A4932" s="54" t="e">
        <f ca="1">IF(D4930&gt;(D4931+(AVERAGE(V4930,W4930)-AVERAGE(V4931,W4931))/2)+2.5,C4930,IF(D4931&gt;(D4930+(AVERAGE(V4931,W4931)-AVERAGE(V4930,W4930))/2)+2.5,C4931,"Close"))</f>
        <v>#N/A</v>
      </c>
      <c r="B4932" s="64" t="e">
        <f ca="1">IF(D4931&gt;D4930,C4931,C4930)</f>
        <v>#N/A</v>
      </c>
      <c r="D4932" s="56"/>
      <c r="X4932" s="55"/>
      <c r="Y4932" s="55"/>
      <c r="Z4932" s="55"/>
      <c r="AA4932" s="55"/>
      <c r="AB4932" s="55"/>
      <c r="AC4932" s="337"/>
      <c r="AD4932" s="337"/>
      <c r="AE4932" s="337"/>
      <c r="AF4932" s="337"/>
      <c r="AG4932" s="337"/>
      <c r="AH4932" s="337"/>
      <c r="AI4932" s="337"/>
      <c r="AJ4932" s="337"/>
      <c r="AK4932" s="337"/>
      <c r="AL4932" s="337"/>
      <c r="AM4932" s="55"/>
      <c r="AN4932" s="55"/>
      <c r="AO4932" s="55"/>
      <c r="AP4932" s="55"/>
      <c r="AQ4932" s="55"/>
      <c r="AR4932" s="55"/>
      <c r="AS4932" s="55"/>
    </row>
    <row r="4933" spans="1:45" x14ac:dyDescent="0.3">
      <c r="X4933" s="54" t="s">
        <v>1305</v>
      </c>
      <c r="Y4933" s="54" t="s">
        <v>128</v>
      </c>
      <c r="Z4933" s="54" t="s">
        <v>157</v>
      </c>
      <c r="AA4933" s="54" t="s">
        <v>151</v>
      </c>
      <c r="AB4933" s="54" t="s">
        <v>1327</v>
      </c>
      <c r="AC4933" s="54" t="s">
        <v>129</v>
      </c>
      <c r="AD4933" s="54" t="s">
        <v>116</v>
      </c>
      <c r="AE4933" s="54"/>
      <c r="AF4933" s="54"/>
      <c r="AG4933" s="54"/>
      <c r="AH4933" s="54"/>
      <c r="AI4933" s="54"/>
      <c r="AJ4933" s="54"/>
      <c r="AK4933" s="54"/>
      <c r="AL4933" s="54"/>
      <c r="AM4933" s="54"/>
      <c r="AN4933" s="54"/>
      <c r="AO4933" s="54"/>
      <c r="AP4933" s="54"/>
      <c r="AQ4933" s="54"/>
      <c r="AR4933" s="54"/>
      <c r="AS4933" s="54"/>
    </row>
    <row r="4934" spans="1:45" x14ac:dyDescent="0.3">
      <c r="X4934" s="54"/>
      <c r="Y4934" s="54">
        <f t="shared" ref="Y4934:AD4934" si="8520">Y4927</f>
        <v>6.4436999999999998</v>
      </c>
      <c r="Z4934" s="54">
        <f t="shared" si="8520"/>
        <v>4.9371</v>
      </c>
      <c r="AA4934" s="54">
        <f t="shared" si="8520"/>
        <v>11.350300000000001</v>
      </c>
      <c r="AB4934" s="54">
        <f t="shared" si="8520"/>
        <v>7.1900000000000006E-2</v>
      </c>
      <c r="AC4934" s="54">
        <f t="shared" si="8520"/>
        <v>6.2766000000000002</v>
      </c>
      <c r="AD4934" s="54">
        <f t="shared" si="8520"/>
        <v>11.042999999999999</v>
      </c>
      <c r="AE4934" s="54"/>
      <c r="AF4934" s="336"/>
      <c r="AG4934" s="336"/>
      <c r="AH4934" s="336"/>
      <c r="AI4934" s="54"/>
      <c r="AJ4934" s="54"/>
      <c r="AK4934" s="54"/>
      <c r="AL4934" s="54"/>
      <c r="AM4934" s="54"/>
      <c r="AN4934" s="54"/>
      <c r="AO4934" s="54"/>
      <c r="AP4934" s="54"/>
      <c r="AQ4934" s="54"/>
      <c r="AR4934" s="54"/>
      <c r="AS4934" s="54"/>
    </row>
    <row r="4935" spans="1:45" x14ac:dyDescent="0.3">
      <c r="D4935" s="56"/>
      <c r="X4935" s="336"/>
      <c r="Y4935" s="336">
        <f t="shared" ref="Y4935:AD4998" ca="1" si="8521">1.5*RAND()^2*IF(RAND()&gt;0.5,1,-1)</f>
        <v>-1.0322791370354762</v>
      </c>
      <c r="Z4935" s="336">
        <f t="shared" ca="1" si="8521"/>
        <v>0.23522388817792056</v>
      </c>
      <c r="AA4935" s="336">
        <f t="shared" ca="1" si="8521"/>
        <v>0.12004128881432326</v>
      </c>
      <c r="AB4935" s="336">
        <f t="shared" ca="1" si="8521"/>
        <v>-0.25775427541643492</v>
      </c>
      <c r="AC4935" s="336">
        <f t="shared" ca="1" si="8521"/>
        <v>-6.3484006488889466E-2</v>
      </c>
      <c r="AD4935" s="336">
        <f t="shared" ca="1" si="8521"/>
        <v>-0.91126602792189737</v>
      </c>
      <c r="AE4935" s="336"/>
      <c r="AF4935" s="336"/>
      <c r="AG4935" s="336"/>
      <c r="AH4935" s="336"/>
      <c r="AI4935" s="54"/>
      <c r="AJ4935" s="54"/>
      <c r="AK4935" s="54"/>
      <c r="AL4935" s="336"/>
      <c r="AM4935" s="336"/>
      <c r="AN4935" s="336"/>
      <c r="AO4935" s="336"/>
      <c r="AP4935" s="54"/>
      <c r="AQ4935" s="336"/>
      <c r="AR4935" s="336"/>
      <c r="AS4935" s="336"/>
    </row>
    <row r="4936" spans="1:45" x14ac:dyDescent="0.3">
      <c r="C4936" s="54"/>
      <c r="D4936" s="56"/>
      <c r="Y4936" s="336">
        <f t="shared" ca="1" si="8521"/>
        <v>-0.15885983419633179</v>
      </c>
      <c r="Z4936" s="336">
        <f t="shared" ca="1" si="8521"/>
        <v>-8.6938414745002079E-2</v>
      </c>
      <c r="AA4936" s="336">
        <f t="shared" ca="1" si="8521"/>
        <v>1.1810383296000673E-2</v>
      </c>
      <c r="AB4936" s="336">
        <f t="shared" ca="1" si="8521"/>
        <v>-1.0432422050270551</v>
      </c>
      <c r="AC4936" s="336">
        <f t="shared" ca="1" si="8521"/>
        <v>1.4121702607086966</v>
      </c>
      <c r="AD4936" s="336">
        <f t="shared" ca="1" si="8521"/>
        <v>0.30568972040024361</v>
      </c>
      <c r="AE4936" s="55"/>
      <c r="AF4936" s="55"/>
      <c r="AG4936" s="55"/>
      <c r="AH4936" s="55"/>
      <c r="AI4936" s="55"/>
      <c r="AJ4936" s="55"/>
      <c r="AK4936" s="55"/>
      <c r="AL4936" s="55"/>
      <c r="AM4936" s="55"/>
      <c r="AN4936" s="55"/>
      <c r="AO4936" s="55"/>
      <c r="AP4936" s="55"/>
      <c r="AQ4936" s="55"/>
      <c r="AR4936" s="55"/>
      <c r="AS4936" s="55"/>
    </row>
    <row r="4937" spans="1:45" x14ac:dyDescent="0.3">
      <c r="B4937" s="54" t="s">
        <v>172</v>
      </c>
      <c r="C4937" s="53">
        <f>C4930</f>
        <v>0</v>
      </c>
      <c r="D4937" s="56" t="e">
        <f t="shared" ref="D4937:D4938" ca="1" si="8522">AJ4937</f>
        <v>#N/A</v>
      </c>
      <c r="E4937" s="52" t="e">
        <f t="shared" ref="E4937:W4937" si="8523">E4930</f>
        <v>#N/A</v>
      </c>
      <c r="F4937" s="52" t="e">
        <f t="shared" si="8523"/>
        <v>#N/A</v>
      </c>
      <c r="G4937" s="52" t="e">
        <f t="shared" si="8523"/>
        <v>#N/A</v>
      </c>
      <c r="H4937" s="52" t="e">
        <f t="shared" si="8523"/>
        <v>#N/A</v>
      </c>
      <c r="I4937" s="52" t="e">
        <f t="shared" si="8523"/>
        <v>#N/A</v>
      </c>
      <c r="J4937" s="52" t="e">
        <f t="shared" si="8523"/>
        <v>#N/A</v>
      </c>
      <c r="K4937" s="52" t="e">
        <f t="shared" si="8523"/>
        <v>#N/A</v>
      </c>
      <c r="L4937" s="52" t="e">
        <f t="shared" si="8523"/>
        <v>#N/A</v>
      </c>
      <c r="M4937" s="52" t="e">
        <f t="shared" si="8523"/>
        <v>#N/A</v>
      </c>
      <c r="N4937" s="52" t="e">
        <f t="shared" si="8523"/>
        <v>#N/A</v>
      </c>
      <c r="O4937" s="52" t="e">
        <f t="shared" si="8523"/>
        <v>#N/A</v>
      </c>
      <c r="P4937" s="52" t="e">
        <f t="shared" si="8523"/>
        <v>#N/A</v>
      </c>
      <c r="Q4937" s="52" t="e">
        <f t="shared" si="8523"/>
        <v>#N/A</v>
      </c>
      <c r="R4937" s="52" t="e">
        <f t="shared" si="8523"/>
        <v>#N/A</v>
      </c>
      <c r="S4937" s="52" t="e">
        <f t="shared" si="8523"/>
        <v>#N/A</v>
      </c>
      <c r="T4937" s="52" t="e">
        <f t="shared" si="8523"/>
        <v>#N/A</v>
      </c>
      <c r="U4937" s="52" t="e">
        <f t="shared" si="8523"/>
        <v>#N/A</v>
      </c>
      <c r="V4937" s="52" t="e">
        <f t="shared" si="8523"/>
        <v>#N/A</v>
      </c>
      <c r="W4937" s="52" t="e">
        <f t="shared" si="8523"/>
        <v>#N/A</v>
      </c>
      <c r="X4937" s="55" t="e">
        <f t="shared" ref="X4937:X4938" si="8524">(H4937-(O4937*P4937)/100-3*(J4937*K4937)/100)/2</f>
        <v>#N/A</v>
      </c>
      <c r="Y4937" s="55" t="e">
        <f t="shared" ref="Y4937:Y4938" si="8525">SUM(X4937,(J4937*K4937/100))/(F4937/100)</f>
        <v>#N/A</v>
      </c>
      <c r="Z4937" s="55" t="e">
        <f t="shared" ref="Z4937" si="8526">U4937*0.5+U4938*0.5</f>
        <v>#N/A</v>
      </c>
      <c r="AA4937" s="55" t="e">
        <f t="shared" ref="AA4937:AA4938" si="8527">J4937/Y4937</f>
        <v>#N/A</v>
      </c>
      <c r="AB4937" s="336" t="e">
        <f t="shared" ref="AB4937:AB4938" si="8528">X4937/(Y4937-J4937)</f>
        <v>#N/A</v>
      </c>
      <c r="AC4937" s="223" t="e">
        <f ca="1">INDEX(FGA_COEFFS,1,1)+Z4937*INDEX(FGA_COEFFS,1,2)+Y4937*INDEX(FGA_COEFFS,1,3)+R4937*INDEX(FGA_COEFFS,1,4)+Q4938*INDEX(FGA_COEFFS,1,5)+S4937*INDEX(FGA_COEFFS,1,6)+T4938*INDEX(FGA_COEFFS,1,7)+M4938*INDEX(FGA_COEFFS,1,8)+Y4941*Y4942</f>
        <v>#N/A</v>
      </c>
      <c r="AD4937" s="223" t="e">
        <f ca="1">INDEX(THREEPTA_COEFFS,1,1)+AC4937*INDEX(THREEPTA_COEFFS,1,2)+J4937*INDEX(THREEPTA_COEFFS,1,3)+AA4937*INDEX(THREEPTA_COEFFS,1,4)+K4937*INDEX(THREEPTA_COEFFS,1,5)+L4938*INDEX(THREEPTA_COEFFS,1,6)+Z4941*Z4942</f>
        <v>#N/A</v>
      </c>
      <c r="AE4937" s="223" t="e">
        <f ca="1">INDEX(THREEPTPCT_COEFFS,1,1)+K4937*INDEX(THREEPTPCT_COEFFS,1,2)+L4938*INDEX(THREEPTPCT_COEFFS,1,3)+AA4941*AA4942</f>
        <v>#N/A</v>
      </c>
      <c r="AF4937" s="55" t="e">
        <f t="shared" ref="AF4937:AF4938" ca="1" si="8529">AC4937-AD4937</f>
        <v>#N/A</v>
      </c>
      <c r="AG4937" s="223" t="e">
        <f ca="1">INDEX(TWOPTPCT_COEFFS,1,1)+AB4937*INDEX(TWOPTPCT_COEFFS,1,2)+I4938*INDEX(TWOPTPCT_COEFFS,1,3)+G4938*INDEX(TWOPTPCT_COEFFS,1,4)+L4938*INDEX(TWOPTPCT_COEFFS,1,5)+AB4941*AB4942</f>
        <v>#N/A</v>
      </c>
      <c r="AH4937" s="223" t="e">
        <f ca="1">INDEX(FTA_COEFFS,1,1)+O4937*INDEX(FTA_COEFFS,1,2)+N4938*INDEX(FTA_COEFFS,1,3)+(Q4937+R4937)*INDEX(FTA_COEFFS,1,4)+(Q4938+R4938)*INDEX(FTA_COEFFS,1,5)+M4938*INDEX(FTA_COEFFS,1,6)+AC4941*AC4942</f>
        <v>#N/A</v>
      </c>
      <c r="AI4937" s="223" t="e">
        <f ca="1">INDEX(FTPCT_COEFFS,1,1)+P4937*INDEX(FTPCT_COEFFS,1,2)+F4937*INDEX(FTPCT_COEFFS,1,3)+G4938*INDEX(FTPCT_COEFFS,1,4)+AD4941*AD4942</f>
        <v>#N/A</v>
      </c>
      <c r="AJ4937" s="338" t="e">
        <f t="shared" ref="AJ4937:AJ4938" ca="1" si="8530">AD4937*AE4937/100+AF4937*AG4937+AH4937*AI4937/100</f>
        <v>#N/A</v>
      </c>
      <c r="AK4937" s="55"/>
      <c r="AL4937" s="55"/>
      <c r="AM4937" s="55"/>
      <c r="AN4937" s="55"/>
      <c r="AO4937" s="55"/>
      <c r="AP4937" s="55"/>
      <c r="AQ4937" s="55"/>
      <c r="AR4937" s="55"/>
    </row>
    <row r="4938" spans="1:45" x14ac:dyDescent="0.3">
      <c r="B4938" s="54" t="s">
        <v>175</v>
      </c>
      <c r="C4938" s="54">
        <f>C4931</f>
        <v>0</v>
      </c>
      <c r="D4938" s="56" t="e">
        <f t="shared" ca="1" si="8522"/>
        <v>#N/A</v>
      </c>
      <c r="E4938" s="52" t="e">
        <f t="shared" ref="E4938:W4938" si="8531">E4931</f>
        <v>#N/A</v>
      </c>
      <c r="F4938" s="52" t="e">
        <f t="shared" si="8531"/>
        <v>#N/A</v>
      </c>
      <c r="G4938" s="52" t="e">
        <f t="shared" si="8531"/>
        <v>#N/A</v>
      </c>
      <c r="H4938" s="52" t="e">
        <f t="shared" si="8531"/>
        <v>#N/A</v>
      </c>
      <c r="I4938" s="52" t="e">
        <f t="shared" si="8531"/>
        <v>#N/A</v>
      </c>
      <c r="J4938" s="52" t="e">
        <f t="shared" si="8531"/>
        <v>#N/A</v>
      </c>
      <c r="K4938" s="52" t="e">
        <f t="shared" si="8531"/>
        <v>#N/A</v>
      </c>
      <c r="L4938" s="52" t="e">
        <f t="shared" si="8531"/>
        <v>#N/A</v>
      </c>
      <c r="M4938" s="52" t="e">
        <f t="shared" si="8531"/>
        <v>#N/A</v>
      </c>
      <c r="N4938" s="52" t="e">
        <f t="shared" si="8531"/>
        <v>#N/A</v>
      </c>
      <c r="O4938" s="52" t="e">
        <f t="shared" si="8531"/>
        <v>#N/A</v>
      </c>
      <c r="P4938" s="52" t="e">
        <f t="shared" si="8531"/>
        <v>#N/A</v>
      </c>
      <c r="Q4938" s="52" t="e">
        <f t="shared" si="8531"/>
        <v>#N/A</v>
      </c>
      <c r="R4938" s="52" t="e">
        <f t="shared" si="8531"/>
        <v>#N/A</v>
      </c>
      <c r="S4938" s="52" t="e">
        <f t="shared" si="8531"/>
        <v>#N/A</v>
      </c>
      <c r="T4938" s="52" t="e">
        <f t="shared" si="8531"/>
        <v>#N/A</v>
      </c>
      <c r="U4938" s="52" t="e">
        <f t="shared" si="8531"/>
        <v>#N/A</v>
      </c>
      <c r="V4938" s="52" t="e">
        <f t="shared" si="8531"/>
        <v>#N/A</v>
      </c>
      <c r="W4938" s="52" t="e">
        <f t="shared" si="8531"/>
        <v>#N/A</v>
      </c>
      <c r="X4938" s="55" t="e">
        <f t="shared" si="8524"/>
        <v>#N/A</v>
      </c>
      <c r="Y4938" s="55" t="e">
        <f t="shared" si="8525"/>
        <v>#N/A</v>
      </c>
      <c r="Z4938" s="55" t="e">
        <f t="shared" ref="Z4938" si="8532">Z4937</f>
        <v>#N/A</v>
      </c>
      <c r="AA4938" s="55" t="e">
        <f t="shared" si="8527"/>
        <v>#N/A</v>
      </c>
      <c r="AB4938" s="336" t="e">
        <f t="shared" si="8528"/>
        <v>#N/A</v>
      </c>
      <c r="AC4938" s="223" t="e">
        <f ca="1">INDEX(FGA_COEFFS,1,1)+Z4938*INDEX(FGA_COEFFS,1,2)+Y4938*INDEX(FGA_COEFFS,1,3)+R4938*INDEX(FGA_COEFFS,1,4)+Q4937*INDEX(FGA_COEFFS,1,5)+S4938*INDEX(FGA_COEFFS,1,6)+T4937*INDEX(FGA_COEFFS,1,7)+M4937*INDEX(FGA_COEFFS,1,8)+Y4941*Y4943</f>
        <v>#N/A</v>
      </c>
      <c r="AD4938" s="223" t="e">
        <f ca="1">INDEX(THREEPTA_COEFFS,1,1)+AC4938*INDEX(THREEPTA_COEFFS,1,2)+J4938*INDEX(THREEPTA_COEFFS,1,3)+AA4938*INDEX(THREEPTA_COEFFS,1,4)+K4938*INDEX(THREEPTA_COEFFS,1,5)+L4937*INDEX(THREEPTA_COEFFS,1,6)+Z4941*Z4943</f>
        <v>#N/A</v>
      </c>
      <c r="AE4938" s="223" t="e">
        <f ca="1">INDEX(THREEPTPCT_COEFFS,1,1)+K4938*INDEX(THREEPTPCT_COEFFS,1,2)+L4937*INDEX(THREEPTPCT_COEFFS,1,3)+AA4941*AA4943</f>
        <v>#N/A</v>
      </c>
      <c r="AF4938" s="55" t="e">
        <f t="shared" ca="1" si="8529"/>
        <v>#N/A</v>
      </c>
      <c r="AG4938" s="223" t="e">
        <f ca="1">INDEX(TWOPTPCT_COEFFS,1,1)+AB4938*INDEX(TWOPTPCT_COEFFS,1,2)+I4937*INDEX(TWOPTPCT_COEFFS,1,3)+G4937*INDEX(TWOPTPCT_COEFFS,1,4)+L4937*INDEX(TWOPTPCT_COEFFS,1,5)+AB4941*AB4943</f>
        <v>#N/A</v>
      </c>
      <c r="AH4938" s="223" t="e">
        <f ca="1">INDEX(FTA_COEFFS,1,1)+O4938*INDEX(FTA_COEFFS,1,2)+N4937*INDEX(FTA_COEFFS,1,3)+(Q4938+R4938)*INDEX(FTA_COEFFS,1,4)+(Q4937+R4937)*INDEX(FTA_COEFFS,1,5)+M4937*INDEX(FTA_COEFFS,1,6)+AC4941*AC4943</f>
        <v>#N/A</v>
      </c>
      <c r="AI4938" s="223" t="e">
        <f ca="1">INDEX(FTPCT_COEFFS,1,1)+P4938*INDEX(FTPCT_COEFFS,1,2)+F4938*INDEX(FTPCT_COEFFS,1,3)+G4937*INDEX(FTPCT_COEFFS,1,4)+AD4941*AD4943</f>
        <v>#N/A</v>
      </c>
      <c r="AJ4938" s="338" t="e">
        <f t="shared" ca="1" si="8530"/>
        <v>#N/A</v>
      </c>
      <c r="AK4938" s="55"/>
      <c r="AL4938" s="55"/>
      <c r="AM4938" s="55"/>
      <c r="AN4938" s="55"/>
      <c r="AO4938" s="55"/>
      <c r="AP4938" s="55"/>
      <c r="AQ4938" s="55"/>
      <c r="AR4938" s="55"/>
    </row>
    <row r="4939" spans="1:45" x14ac:dyDescent="0.3">
      <c r="A4939" s="54" t="e">
        <f ca="1">IF(D4937&gt;(D4938+(AVERAGE(V4937,W4937)-AVERAGE(V4938,W4938))/2)+2.5,C4937,IF(D4938&gt;(D4937+(AVERAGE(V4938,W4938)-AVERAGE(V4937,W4937))/2)+2.5,C4938,"Close"))</f>
        <v>#N/A</v>
      </c>
      <c r="B4939" s="64" t="e">
        <f ca="1">IF(D4938&gt;D4937,C4938,C4937)</f>
        <v>#N/A</v>
      </c>
      <c r="D4939" s="56"/>
      <c r="X4939" s="55"/>
      <c r="Y4939" s="55"/>
      <c r="Z4939" s="55"/>
      <c r="AA4939" s="55"/>
      <c r="AB4939" s="55"/>
      <c r="AC4939" s="337"/>
      <c r="AD4939" s="337"/>
      <c r="AE4939" s="337"/>
      <c r="AF4939" s="337"/>
      <c r="AG4939" s="337"/>
      <c r="AH4939" s="337"/>
      <c r="AI4939" s="337"/>
      <c r="AJ4939" s="337"/>
      <c r="AK4939" s="337"/>
      <c r="AL4939" s="337"/>
      <c r="AM4939" s="55"/>
      <c r="AN4939" s="55"/>
      <c r="AO4939" s="55"/>
      <c r="AP4939" s="55"/>
      <c r="AQ4939" s="55"/>
      <c r="AR4939" s="55"/>
      <c r="AS4939" s="55"/>
    </row>
    <row r="4940" spans="1:45" x14ac:dyDescent="0.3">
      <c r="X4940" s="54" t="s">
        <v>1305</v>
      </c>
      <c r="Y4940" s="54" t="s">
        <v>128</v>
      </c>
      <c r="Z4940" s="54" t="s">
        <v>157</v>
      </c>
      <c r="AA4940" s="54" t="s">
        <v>151</v>
      </c>
      <c r="AB4940" s="54" t="s">
        <v>1327</v>
      </c>
      <c r="AC4940" s="54" t="s">
        <v>129</v>
      </c>
      <c r="AD4940" s="54" t="s">
        <v>116</v>
      </c>
      <c r="AE4940" s="54"/>
      <c r="AF4940" s="54"/>
      <c r="AG4940" s="54"/>
      <c r="AH4940" s="54"/>
      <c r="AI4940" s="54"/>
      <c r="AJ4940" s="54"/>
      <c r="AK4940" s="54"/>
      <c r="AL4940" s="54"/>
      <c r="AM4940" s="54"/>
      <c r="AN4940" s="54"/>
      <c r="AO4940" s="54"/>
      <c r="AP4940" s="54"/>
      <c r="AQ4940" s="54"/>
      <c r="AR4940" s="54"/>
      <c r="AS4940" s="54"/>
    </row>
    <row r="4941" spans="1:45" x14ac:dyDescent="0.3">
      <c r="X4941" s="54"/>
      <c r="Y4941" s="54">
        <f t="shared" ref="Y4941:AD4941" si="8533">Y4934</f>
        <v>6.4436999999999998</v>
      </c>
      <c r="Z4941" s="54">
        <f t="shared" si="8533"/>
        <v>4.9371</v>
      </c>
      <c r="AA4941" s="54">
        <f t="shared" si="8533"/>
        <v>11.350300000000001</v>
      </c>
      <c r="AB4941" s="54">
        <f t="shared" si="8533"/>
        <v>7.1900000000000006E-2</v>
      </c>
      <c r="AC4941" s="54">
        <f t="shared" si="8533"/>
        <v>6.2766000000000002</v>
      </c>
      <c r="AD4941" s="54">
        <f t="shared" si="8533"/>
        <v>11.042999999999999</v>
      </c>
      <c r="AE4941" s="54"/>
      <c r="AF4941" s="336"/>
      <c r="AG4941" s="336"/>
      <c r="AH4941" s="336"/>
      <c r="AI4941" s="54"/>
      <c r="AJ4941" s="54"/>
      <c r="AK4941" s="54"/>
      <c r="AL4941" s="54"/>
      <c r="AM4941" s="54"/>
      <c r="AN4941" s="54"/>
      <c r="AO4941" s="54"/>
      <c r="AP4941" s="54"/>
      <c r="AQ4941" s="54"/>
      <c r="AR4941" s="54"/>
      <c r="AS4941" s="54"/>
    </row>
    <row r="4942" spans="1:45" x14ac:dyDescent="0.3">
      <c r="D4942" s="56"/>
      <c r="X4942" s="336"/>
      <c r="Y4942" s="336">
        <f t="shared" ca="1" si="8521"/>
        <v>-9.4227104191724909E-3</v>
      </c>
      <c r="Z4942" s="336">
        <f t="shared" ca="1" si="8521"/>
        <v>-1.1940328031014651</v>
      </c>
      <c r="AA4942" s="336">
        <f t="shared" ca="1" si="8521"/>
        <v>0.27778417034652914</v>
      </c>
      <c r="AB4942" s="336">
        <f t="shared" ca="1" si="8521"/>
        <v>0.83421452767054893</v>
      </c>
      <c r="AC4942" s="336">
        <f t="shared" ca="1" si="8521"/>
        <v>1.4834485109517561</v>
      </c>
      <c r="AD4942" s="336">
        <f t="shared" ca="1" si="8521"/>
        <v>0.50662308341741058</v>
      </c>
      <c r="AE4942" s="336"/>
      <c r="AF4942" s="336"/>
      <c r="AG4942" s="336"/>
      <c r="AH4942" s="336"/>
      <c r="AI4942" s="54"/>
      <c r="AJ4942" s="54"/>
      <c r="AK4942" s="54"/>
      <c r="AL4942" s="336"/>
      <c r="AM4942" s="336"/>
      <c r="AN4942" s="336"/>
      <c r="AO4942" s="336"/>
      <c r="AP4942" s="54"/>
      <c r="AQ4942" s="336"/>
      <c r="AR4942" s="336"/>
      <c r="AS4942" s="336"/>
    </row>
    <row r="4943" spans="1:45" x14ac:dyDescent="0.3">
      <c r="C4943" s="54"/>
      <c r="D4943" s="56"/>
      <c r="Y4943" s="336">
        <f t="shared" ca="1" si="8521"/>
        <v>1.2686981378545279</v>
      </c>
      <c r="Z4943" s="336">
        <f t="shared" ca="1" si="8521"/>
        <v>-0.65444243064249186</v>
      </c>
      <c r="AA4943" s="336">
        <f t="shared" ca="1" si="8521"/>
        <v>0.33292391317615944</v>
      </c>
      <c r="AB4943" s="336">
        <f t="shared" ca="1" si="8521"/>
        <v>-0.82579693764660056</v>
      </c>
      <c r="AC4943" s="336">
        <f t="shared" ca="1" si="8521"/>
        <v>-0.80975893461772441</v>
      </c>
      <c r="AD4943" s="336">
        <f t="shared" ca="1" si="8521"/>
        <v>-0.53885321268658382</v>
      </c>
      <c r="AE4943" s="55"/>
      <c r="AF4943" s="55"/>
      <c r="AG4943" s="55"/>
      <c r="AH4943" s="55"/>
      <c r="AI4943" s="55"/>
      <c r="AJ4943" s="55"/>
      <c r="AK4943" s="55"/>
      <c r="AL4943" s="55"/>
      <c r="AM4943" s="55"/>
      <c r="AN4943" s="55"/>
      <c r="AO4943" s="55"/>
      <c r="AP4943" s="55"/>
      <c r="AQ4943" s="55"/>
      <c r="AR4943" s="55"/>
      <c r="AS4943" s="55"/>
    </row>
    <row r="4944" spans="1:45" x14ac:dyDescent="0.3">
      <c r="B4944" s="54" t="s">
        <v>172</v>
      </c>
      <c r="C4944" s="53">
        <f>C4937</f>
        <v>0</v>
      </c>
      <c r="D4944" s="56" t="e">
        <f t="shared" ref="D4944:D4945" ca="1" si="8534">AJ4944</f>
        <v>#N/A</v>
      </c>
      <c r="E4944" s="52" t="e">
        <f t="shared" ref="E4944:W4944" si="8535">E4937</f>
        <v>#N/A</v>
      </c>
      <c r="F4944" s="52" t="e">
        <f t="shared" si="8535"/>
        <v>#N/A</v>
      </c>
      <c r="G4944" s="52" t="e">
        <f t="shared" si="8535"/>
        <v>#N/A</v>
      </c>
      <c r="H4944" s="52" t="e">
        <f t="shared" si="8535"/>
        <v>#N/A</v>
      </c>
      <c r="I4944" s="52" t="e">
        <f t="shared" si="8535"/>
        <v>#N/A</v>
      </c>
      <c r="J4944" s="52" t="e">
        <f t="shared" si="8535"/>
        <v>#N/A</v>
      </c>
      <c r="K4944" s="52" t="e">
        <f t="shared" si="8535"/>
        <v>#N/A</v>
      </c>
      <c r="L4944" s="52" t="e">
        <f t="shared" si="8535"/>
        <v>#N/A</v>
      </c>
      <c r="M4944" s="52" t="e">
        <f t="shared" si="8535"/>
        <v>#N/A</v>
      </c>
      <c r="N4944" s="52" t="e">
        <f t="shared" si="8535"/>
        <v>#N/A</v>
      </c>
      <c r="O4944" s="52" t="e">
        <f t="shared" si="8535"/>
        <v>#N/A</v>
      </c>
      <c r="P4944" s="52" t="e">
        <f t="shared" si="8535"/>
        <v>#N/A</v>
      </c>
      <c r="Q4944" s="52" t="e">
        <f t="shared" si="8535"/>
        <v>#N/A</v>
      </c>
      <c r="R4944" s="52" t="e">
        <f t="shared" si="8535"/>
        <v>#N/A</v>
      </c>
      <c r="S4944" s="52" t="e">
        <f t="shared" si="8535"/>
        <v>#N/A</v>
      </c>
      <c r="T4944" s="52" t="e">
        <f t="shared" si="8535"/>
        <v>#N/A</v>
      </c>
      <c r="U4944" s="52" t="e">
        <f t="shared" si="8535"/>
        <v>#N/A</v>
      </c>
      <c r="V4944" s="52" t="e">
        <f t="shared" si="8535"/>
        <v>#N/A</v>
      </c>
      <c r="W4944" s="52" t="e">
        <f t="shared" si="8535"/>
        <v>#N/A</v>
      </c>
      <c r="X4944" s="55" t="e">
        <f t="shared" ref="X4944:X4945" si="8536">(H4944-(O4944*P4944)/100-3*(J4944*K4944)/100)/2</f>
        <v>#N/A</v>
      </c>
      <c r="Y4944" s="55" t="e">
        <f t="shared" ref="Y4944:Y4945" si="8537">SUM(X4944,(J4944*K4944/100))/(F4944/100)</f>
        <v>#N/A</v>
      </c>
      <c r="Z4944" s="55" t="e">
        <f t="shared" ref="Z4944" si="8538">U4944*0.5+U4945*0.5</f>
        <v>#N/A</v>
      </c>
      <c r="AA4944" s="55" t="e">
        <f t="shared" ref="AA4944:AA4945" si="8539">J4944/Y4944</f>
        <v>#N/A</v>
      </c>
      <c r="AB4944" s="336" t="e">
        <f t="shared" ref="AB4944:AB4945" si="8540">X4944/(Y4944-J4944)</f>
        <v>#N/A</v>
      </c>
      <c r="AC4944" s="223" t="e">
        <f ca="1">INDEX(FGA_COEFFS,1,1)+Z4944*INDEX(FGA_COEFFS,1,2)+Y4944*INDEX(FGA_COEFFS,1,3)+R4944*INDEX(FGA_COEFFS,1,4)+Q4945*INDEX(FGA_COEFFS,1,5)+S4944*INDEX(FGA_COEFFS,1,6)+T4945*INDEX(FGA_COEFFS,1,7)+M4945*INDEX(FGA_COEFFS,1,8)+Y4948*Y4949</f>
        <v>#N/A</v>
      </c>
      <c r="AD4944" s="223" t="e">
        <f ca="1">INDEX(THREEPTA_COEFFS,1,1)+AC4944*INDEX(THREEPTA_COEFFS,1,2)+J4944*INDEX(THREEPTA_COEFFS,1,3)+AA4944*INDEX(THREEPTA_COEFFS,1,4)+K4944*INDEX(THREEPTA_COEFFS,1,5)+L4945*INDEX(THREEPTA_COEFFS,1,6)+Z4948*Z4949</f>
        <v>#N/A</v>
      </c>
      <c r="AE4944" s="223" t="e">
        <f ca="1">INDEX(THREEPTPCT_COEFFS,1,1)+K4944*INDEX(THREEPTPCT_COEFFS,1,2)+L4945*INDEX(THREEPTPCT_COEFFS,1,3)+AA4948*AA4949</f>
        <v>#N/A</v>
      </c>
      <c r="AF4944" s="55" t="e">
        <f t="shared" ref="AF4944:AF4945" ca="1" si="8541">AC4944-AD4944</f>
        <v>#N/A</v>
      </c>
      <c r="AG4944" s="223" t="e">
        <f ca="1">INDEX(TWOPTPCT_COEFFS,1,1)+AB4944*INDEX(TWOPTPCT_COEFFS,1,2)+I4945*INDEX(TWOPTPCT_COEFFS,1,3)+G4945*INDEX(TWOPTPCT_COEFFS,1,4)+L4945*INDEX(TWOPTPCT_COEFFS,1,5)+AB4948*AB4949</f>
        <v>#N/A</v>
      </c>
      <c r="AH4944" s="223" t="e">
        <f ca="1">INDEX(FTA_COEFFS,1,1)+O4944*INDEX(FTA_COEFFS,1,2)+N4945*INDEX(FTA_COEFFS,1,3)+(Q4944+R4944)*INDEX(FTA_COEFFS,1,4)+(Q4945+R4945)*INDEX(FTA_COEFFS,1,5)+M4945*INDEX(FTA_COEFFS,1,6)+AC4948*AC4949</f>
        <v>#N/A</v>
      </c>
      <c r="AI4944" s="223" t="e">
        <f ca="1">INDEX(FTPCT_COEFFS,1,1)+P4944*INDEX(FTPCT_COEFFS,1,2)+F4944*INDEX(FTPCT_COEFFS,1,3)+G4945*INDEX(FTPCT_COEFFS,1,4)+AD4948*AD4949</f>
        <v>#N/A</v>
      </c>
      <c r="AJ4944" s="338" t="e">
        <f t="shared" ref="AJ4944:AJ4945" ca="1" si="8542">AD4944*AE4944/100+AF4944*AG4944+AH4944*AI4944/100</f>
        <v>#N/A</v>
      </c>
      <c r="AK4944" s="55"/>
      <c r="AL4944" s="55"/>
      <c r="AM4944" s="55"/>
      <c r="AN4944" s="55"/>
      <c r="AO4944" s="55"/>
      <c r="AP4944" s="55"/>
      <c r="AQ4944" s="55"/>
      <c r="AR4944" s="55"/>
    </row>
    <row r="4945" spans="1:45" x14ac:dyDescent="0.3">
      <c r="B4945" s="54" t="s">
        <v>175</v>
      </c>
      <c r="C4945" s="54">
        <f>C4938</f>
        <v>0</v>
      </c>
      <c r="D4945" s="56" t="e">
        <f t="shared" ca="1" si="8534"/>
        <v>#N/A</v>
      </c>
      <c r="E4945" s="52" t="e">
        <f t="shared" ref="E4945:W4945" si="8543">E4938</f>
        <v>#N/A</v>
      </c>
      <c r="F4945" s="52" t="e">
        <f t="shared" si="8543"/>
        <v>#N/A</v>
      </c>
      <c r="G4945" s="52" t="e">
        <f t="shared" si="8543"/>
        <v>#N/A</v>
      </c>
      <c r="H4945" s="52" t="e">
        <f t="shared" si="8543"/>
        <v>#N/A</v>
      </c>
      <c r="I4945" s="52" t="e">
        <f t="shared" si="8543"/>
        <v>#N/A</v>
      </c>
      <c r="J4945" s="52" t="e">
        <f t="shared" si="8543"/>
        <v>#N/A</v>
      </c>
      <c r="K4945" s="52" t="e">
        <f t="shared" si="8543"/>
        <v>#N/A</v>
      </c>
      <c r="L4945" s="52" t="e">
        <f t="shared" si="8543"/>
        <v>#N/A</v>
      </c>
      <c r="M4945" s="52" t="e">
        <f t="shared" si="8543"/>
        <v>#N/A</v>
      </c>
      <c r="N4945" s="52" t="e">
        <f t="shared" si="8543"/>
        <v>#N/A</v>
      </c>
      <c r="O4945" s="52" t="e">
        <f t="shared" si="8543"/>
        <v>#N/A</v>
      </c>
      <c r="P4945" s="52" t="e">
        <f t="shared" si="8543"/>
        <v>#N/A</v>
      </c>
      <c r="Q4945" s="52" t="e">
        <f t="shared" si="8543"/>
        <v>#N/A</v>
      </c>
      <c r="R4945" s="52" t="e">
        <f t="shared" si="8543"/>
        <v>#N/A</v>
      </c>
      <c r="S4945" s="52" t="e">
        <f t="shared" si="8543"/>
        <v>#N/A</v>
      </c>
      <c r="T4945" s="52" t="e">
        <f t="shared" si="8543"/>
        <v>#N/A</v>
      </c>
      <c r="U4945" s="52" t="e">
        <f t="shared" si="8543"/>
        <v>#N/A</v>
      </c>
      <c r="V4945" s="52" t="e">
        <f t="shared" si="8543"/>
        <v>#N/A</v>
      </c>
      <c r="W4945" s="52" t="e">
        <f t="shared" si="8543"/>
        <v>#N/A</v>
      </c>
      <c r="X4945" s="55" t="e">
        <f t="shared" si="8536"/>
        <v>#N/A</v>
      </c>
      <c r="Y4945" s="55" t="e">
        <f t="shared" si="8537"/>
        <v>#N/A</v>
      </c>
      <c r="Z4945" s="55" t="e">
        <f t="shared" ref="Z4945" si="8544">Z4944</f>
        <v>#N/A</v>
      </c>
      <c r="AA4945" s="55" t="e">
        <f t="shared" si="8539"/>
        <v>#N/A</v>
      </c>
      <c r="AB4945" s="336" t="e">
        <f t="shared" si="8540"/>
        <v>#N/A</v>
      </c>
      <c r="AC4945" s="223" t="e">
        <f ca="1">INDEX(FGA_COEFFS,1,1)+Z4945*INDEX(FGA_COEFFS,1,2)+Y4945*INDEX(FGA_COEFFS,1,3)+R4945*INDEX(FGA_COEFFS,1,4)+Q4944*INDEX(FGA_COEFFS,1,5)+S4945*INDEX(FGA_COEFFS,1,6)+T4944*INDEX(FGA_COEFFS,1,7)+M4944*INDEX(FGA_COEFFS,1,8)+Y4948*Y4950</f>
        <v>#N/A</v>
      </c>
      <c r="AD4945" s="223" t="e">
        <f ca="1">INDEX(THREEPTA_COEFFS,1,1)+AC4945*INDEX(THREEPTA_COEFFS,1,2)+J4945*INDEX(THREEPTA_COEFFS,1,3)+AA4945*INDEX(THREEPTA_COEFFS,1,4)+K4945*INDEX(THREEPTA_COEFFS,1,5)+L4944*INDEX(THREEPTA_COEFFS,1,6)+Z4948*Z4950</f>
        <v>#N/A</v>
      </c>
      <c r="AE4945" s="223" t="e">
        <f ca="1">INDEX(THREEPTPCT_COEFFS,1,1)+K4945*INDEX(THREEPTPCT_COEFFS,1,2)+L4944*INDEX(THREEPTPCT_COEFFS,1,3)+AA4948*AA4950</f>
        <v>#N/A</v>
      </c>
      <c r="AF4945" s="55" t="e">
        <f t="shared" ca="1" si="8541"/>
        <v>#N/A</v>
      </c>
      <c r="AG4945" s="223" t="e">
        <f ca="1">INDEX(TWOPTPCT_COEFFS,1,1)+AB4945*INDEX(TWOPTPCT_COEFFS,1,2)+I4944*INDEX(TWOPTPCT_COEFFS,1,3)+G4944*INDEX(TWOPTPCT_COEFFS,1,4)+L4944*INDEX(TWOPTPCT_COEFFS,1,5)+AB4948*AB4950</f>
        <v>#N/A</v>
      </c>
      <c r="AH4945" s="223" t="e">
        <f ca="1">INDEX(FTA_COEFFS,1,1)+O4945*INDEX(FTA_COEFFS,1,2)+N4944*INDEX(FTA_COEFFS,1,3)+(Q4945+R4945)*INDEX(FTA_COEFFS,1,4)+(Q4944+R4944)*INDEX(FTA_COEFFS,1,5)+M4944*INDEX(FTA_COEFFS,1,6)+AC4948*AC4950</f>
        <v>#N/A</v>
      </c>
      <c r="AI4945" s="223" t="e">
        <f ca="1">INDEX(FTPCT_COEFFS,1,1)+P4945*INDEX(FTPCT_COEFFS,1,2)+F4945*INDEX(FTPCT_COEFFS,1,3)+G4944*INDEX(FTPCT_COEFFS,1,4)+AD4948*AD4950</f>
        <v>#N/A</v>
      </c>
      <c r="AJ4945" s="338" t="e">
        <f t="shared" ca="1" si="8542"/>
        <v>#N/A</v>
      </c>
      <c r="AK4945" s="55"/>
      <c r="AL4945" s="55"/>
      <c r="AM4945" s="55"/>
      <c r="AN4945" s="55"/>
      <c r="AO4945" s="55"/>
      <c r="AP4945" s="55"/>
      <c r="AQ4945" s="55"/>
      <c r="AR4945" s="55"/>
    </row>
    <row r="4946" spans="1:45" x14ac:dyDescent="0.3">
      <c r="A4946" s="54" t="e">
        <f ca="1">IF(D4944&gt;(D4945+(AVERAGE(V4944,W4944)-AVERAGE(V4945,W4945))/2)+2.5,C4944,IF(D4945&gt;(D4944+(AVERAGE(V4945,W4945)-AVERAGE(V4944,W4944))/2)+2.5,C4945,"Close"))</f>
        <v>#N/A</v>
      </c>
      <c r="B4946" s="64" t="e">
        <f ca="1">IF(D4945&gt;D4944,C4945,C4944)</f>
        <v>#N/A</v>
      </c>
      <c r="D4946" s="56"/>
      <c r="X4946" s="55"/>
      <c r="Y4946" s="55"/>
      <c r="Z4946" s="55"/>
      <c r="AA4946" s="55"/>
      <c r="AB4946" s="55"/>
      <c r="AC4946" s="337"/>
      <c r="AD4946" s="337"/>
      <c r="AE4946" s="337"/>
      <c r="AF4946" s="337"/>
      <c r="AG4946" s="337"/>
      <c r="AH4946" s="337"/>
      <c r="AI4946" s="337"/>
      <c r="AJ4946" s="337"/>
      <c r="AK4946" s="337"/>
      <c r="AL4946" s="337"/>
      <c r="AM4946" s="55"/>
      <c r="AN4946" s="55"/>
      <c r="AO4946" s="55"/>
      <c r="AP4946" s="55"/>
      <c r="AQ4946" s="55"/>
      <c r="AR4946" s="55"/>
      <c r="AS4946" s="55"/>
    </row>
    <row r="4947" spans="1:45" x14ac:dyDescent="0.3">
      <c r="X4947" s="54" t="s">
        <v>1305</v>
      </c>
      <c r="Y4947" s="54" t="s">
        <v>128</v>
      </c>
      <c r="Z4947" s="54" t="s">
        <v>157</v>
      </c>
      <c r="AA4947" s="54" t="s">
        <v>151</v>
      </c>
      <c r="AB4947" s="54" t="s">
        <v>1327</v>
      </c>
      <c r="AC4947" s="54" t="s">
        <v>129</v>
      </c>
      <c r="AD4947" s="54" t="s">
        <v>116</v>
      </c>
      <c r="AE4947" s="54"/>
      <c r="AF4947" s="54"/>
      <c r="AG4947" s="54"/>
      <c r="AH4947" s="54"/>
      <c r="AI4947" s="54"/>
      <c r="AJ4947" s="54"/>
      <c r="AK4947" s="54"/>
      <c r="AL4947" s="54"/>
      <c r="AM4947" s="54"/>
      <c r="AN4947" s="54"/>
      <c r="AO4947" s="54"/>
      <c r="AP4947" s="54"/>
      <c r="AQ4947" s="54"/>
      <c r="AR4947" s="54"/>
      <c r="AS4947" s="54"/>
    </row>
    <row r="4948" spans="1:45" x14ac:dyDescent="0.3">
      <c r="X4948" s="54"/>
      <c r="Y4948" s="54">
        <f t="shared" ref="Y4948:AD4948" si="8545">Y4941</f>
        <v>6.4436999999999998</v>
      </c>
      <c r="Z4948" s="54">
        <f t="shared" si="8545"/>
        <v>4.9371</v>
      </c>
      <c r="AA4948" s="54">
        <f t="shared" si="8545"/>
        <v>11.350300000000001</v>
      </c>
      <c r="AB4948" s="54">
        <f t="shared" si="8545"/>
        <v>7.1900000000000006E-2</v>
      </c>
      <c r="AC4948" s="54">
        <f t="shared" si="8545"/>
        <v>6.2766000000000002</v>
      </c>
      <c r="AD4948" s="54">
        <f t="shared" si="8545"/>
        <v>11.042999999999999</v>
      </c>
      <c r="AE4948" s="54"/>
      <c r="AF4948" s="336"/>
      <c r="AG4948" s="336"/>
      <c r="AH4948" s="336"/>
      <c r="AI4948" s="54"/>
      <c r="AJ4948" s="54"/>
      <c r="AK4948" s="54"/>
      <c r="AL4948" s="54"/>
      <c r="AM4948" s="54"/>
      <c r="AN4948" s="54"/>
      <c r="AO4948" s="54"/>
      <c r="AP4948" s="54"/>
      <c r="AQ4948" s="54"/>
      <c r="AR4948" s="54"/>
      <c r="AS4948" s="54"/>
    </row>
    <row r="4949" spans="1:45" x14ac:dyDescent="0.3">
      <c r="D4949" s="56"/>
      <c r="X4949" s="336"/>
      <c r="Y4949" s="336">
        <f t="shared" ca="1" si="8521"/>
        <v>6.4051433957834761E-2</v>
      </c>
      <c r="Z4949" s="336">
        <f t="shared" ca="1" si="8521"/>
        <v>-0.79919374305210378</v>
      </c>
      <c r="AA4949" s="336">
        <f t="shared" ca="1" si="8521"/>
        <v>-2.7149254355758233E-2</v>
      </c>
      <c r="AB4949" s="336">
        <f t="shared" ca="1" si="8521"/>
        <v>0.85860342578663973</v>
      </c>
      <c r="AC4949" s="336">
        <f t="shared" ca="1" si="8521"/>
        <v>1.4513450871276856</v>
      </c>
      <c r="AD4949" s="336">
        <f t="shared" ca="1" si="8521"/>
        <v>0.30313668528916066</v>
      </c>
      <c r="AE4949" s="336"/>
      <c r="AF4949" s="336"/>
      <c r="AG4949" s="336"/>
      <c r="AH4949" s="336"/>
      <c r="AI4949" s="54"/>
      <c r="AJ4949" s="54"/>
      <c r="AK4949" s="54"/>
      <c r="AL4949" s="336"/>
      <c r="AM4949" s="336"/>
      <c r="AN4949" s="336"/>
      <c r="AO4949" s="336"/>
      <c r="AP4949" s="54"/>
      <c r="AQ4949" s="336"/>
      <c r="AR4949" s="336"/>
      <c r="AS4949" s="336"/>
    </row>
    <row r="4950" spans="1:45" x14ac:dyDescent="0.3">
      <c r="C4950" s="54"/>
      <c r="D4950" s="56"/>
      <c r="Y4950" s="336">
        <f t="shared" ca="1" si="8521"/>
        <v>-1.2884094834759954</v>
      </c>
      <c r="Z4950" s="336">
        <f t="shared" ca="1" si="8521"/>
        <v>-1.4523502260462993</v>
      </c>
      <c r="AA4950" s="336">
        <f t="shared" ca="1" si="8521"/>
        <v>-0.1959416570965048</v>
      </c>
      <c r="AB4950" s="336">
        <f t="shared" ca="1" si="8521"/>
        <v>-0.21002143238939353</v>
      </c>
      <c r="AC4950" s="336">
        <f t="shared" ca="1" si="8521"/>
        <v>1.9256362749584418E-2</v>
      </c>
      <c r="AD4950" s="336">
        <f t="shared" ca="1" si="8521"/>
        <v>-4.7882414209109984E-2</v>
      </c>
      <c r="AE4950" s="55"/>
      <c r="AF4950" s="55"/>
      <c r="AG4950" s="55"/>
      <c r="AH4950" s="55"/>
      <c r="AI4950" s="55"/>
      <c r="AJ4950" s="55"/>
      <c r="AK4950" s="55"/>
      <c r="AL4950" s="55"/>
      <c r="AM4950" s="55"/>
      <c r="AN4950" s="55"/>
      <c r="AO4950" s="55"/>
      <c r="AP4950" s="55"/>
      <c r="AQ4950" s="55"/>
      <c r="AR4950" s="55"/>
      <c r="AS4950" s="55"/>
    </row>
    <row r="4951" spans="1:45" x14ac:dyDescent="0.3">
      <c r="B4951" s="54" t="s">
        <v>172</v>
      </c>
      <c r="C4951" s="53">
        <f>C4944</f>
        <v>0</v>
      </c>
      <c r="D4951" s="56" t="e">
        <f t="shared" ref="D4951:D4952" ca="1" si="8546">AJ4951</f>
        <v>#N/A</v>
      </c>
      <c r="E4951" s="52" t="e">
        <f t="shared" ref="E4951:W4951" si="8547">E4944</f>
        <v>#N/A</v>
      </c>
      <c r="F4951" s="52" t="e">
        <f t="shared" si="8547"/>
        <v>#N/A</v>
      </c>
      <c r="G4951" s="52" t="e">
        <f t="shared" si="8547"/>
        <v>#N/A</v>
      </c>
      <c r="H4951" s="52" t="e">
        <f t="shared" si="8547"/>
        <v>#N/A</v>
      </c>
      <c r="I4951" s="52" t="e">
        <f t="shared" si="8547"/>
        <v>#N/A</v>
      </c>
      <c r="J4951" s="52" t="e">
        <f t="shared" si="8547"/>
        <v>#N/A</v>
      </c>
      <c r="K4951" s="52" t="e">
        <f t="shared" si="8547"/>
        <v>#N/A</v>
      </c>
      <c r="L4951" s="52" t="e">
        <f t="shared" si="8547"/>
        <v>#N/A</v>
      </c>
      <c r="M4951" s="52" t="e">
        <f t="shared" si="8547"/>
        <v>#N/A</v>
      </c>
      <c r="N4951" s="52" t="e">
        <f t="shared" si="8547"/>
        <v>#N/A</v>
      </c>
      <c r="O4951" s="52" t="e">
        <f t="shared" si="8547"/>
        <v>#N/A</v>
      </c>
      <c r="P4951" s="52" t="e">
        <f t="shared" si="8547"/>
        <v>#N/A</v>
      </c>
      <c r="Q4951" s="52" t="e">
        <f t="shared" si="8547"/>
        <v>#N/A</v>
      </c>
      <c r="R4951" s="52" t="e">
        <f t="shared" si="8547"/>
        <v>#N/A</v>
      </c>
      <c r="S4951" s="52" t="e">
        <f t="shared" si="8547"/>
        <v>#N/A</v>
      </c>
      <c r="T4951" s="52" t="e">
        <f t="shared" si="8547"/>
        <v>#N/A</v>
      </c>
      <c r="U4951" s="52" t="e">
        <f t="shared" si="8547"/>
        <v>#N/A</v>
      </c>
      <c r="V4951" s="52" t="e">
        <f t="shared" si="8547"/>
        <v>#N/A</v>
      </c>
      <c r="W4951" s="52" t="e">
        <f t="shared" si="8547"/>
        <v>#N/A</v>
      </c>
      <c r="X4951" s="55" t="e">
        <f t="shared" ref="X4951:X4952" si="8548">(H4951-(O4951*P4951)/100-3*(J4951*K4951)/100)/2</f>
        <v>#N/A</v>
      </c>
      <c r="Y4951" s="55" t="e">
        <f t="shared" ref="Y4951:Y4952" si="8549">SUM(X4951,(J4951*K4951/100))/(F4951/100)</f>
        <v>#N/A</v>
      </c>
      <c r="Z4951" s="55" t="e">
        <f t="shared" ref="Z4951" si="8550">U4951*0.5+U4952*0.5</f>
        <v>#N/A</v>
      </c>
      <c r="AA4951" s="55" t="e">
        <f t="shared" ref="AA4951:AA4952" si="8551">J4951/Y4951</f>
        <v>#N/A</v>
      </c>
      <c r="AB4951" s="336" t="e">
        <f t="shared" ref="AB4951:AB4952" si="8552">X4951/(Y4951-J4951)</f>
        <v>#N/A</v>
      </c>
      <c r="AC4951" s="223" t="e">
        <f ca="1">INDEX(FGA_COEFFS,1,1)+Z4951*INDEX(FGA_COEFFS,1,2)+Y4951*INDEX(FGA_COEFFS,1,3)+R4951*INDEX(FGA_COEFFS,1,4)+Q4952*INDEX(FGA_COEFFS,1,5)+S4951*INDEX(FGA_COEFFS,1,6)+T4952*INDEX(FGA_COEFFS,1,7)+M4952*INDEX(FGA_COEFFS,1,8)+Y4955*Y4956</f>
        <v>#N/A</v>
      </c>
      <c r="AD4951" s="223" t="e">
        <f ca="1">INDEX(THREEPTA_COEFFS,1,1)+AC4951*INDEX(THREEPTA_COEFFS,1,2)+J4951*INDEX(THREEPTA_COEFFS,1,3)+AA4951*INDEX(THREEPTA_COEFFS,1,4)+K4951*INDEX(THREEPTA_COEFFS,1,5)+L4952*INDEX(THREEPTA_COEFFS,1,6)+Z4955*Z4956</f>
        <v>#N/A</v>
      </c>
      <c r="AE4951" s="223" t="e">
        <f ca="1">INDEX(THREEPTPCT_COEFFS,1,1)+K4951*INDEX(THREEPTPCT_COEFFS,1,2)+L4952*INDEX(THREEPTPCT_COEFFS,1,3)+AA4955*AA4956</f>
        <v>#N/A</v>
      </c>
      <c r="AF4951" s="55" t="e">
        <f t="shared" ref="AF4951:AF4952" ca="1" si="8553">AC4951-AD4951</f>
        <v>#N/A</v>
      </c>
      <c r="AG4951" s="223" t="e">
        <f ca="1">INDEX(TWOPTPCT_COEFFS,1,1)+AB4951*INDEX(TWOPTPCT_COEFFS,1,2)+I4952*INDEX(TWOPTPCT_COEFFS,1,3)+G4952*INDEX(TWOPTPCT_COEFFS,1,4)+L4952*INDEX(TWOPTPCT_COEFFS,1,5)+AB4955*AB4956</f>
        <v>#N/A</v>
      </c>
      <c r="AH4951" s="223" t="e">
        <f ca="1">INDEX(FTA_COEFFS,1,1)+O4951*INDEX(FTA_COEFFS,1,2)+N4952*INDEX(FTA_COEFFS,1,3)+(Q4951+R4951)*INDEX(FTA_COEFFS,1,4)+(Q4952+R4952)*INDEX(FTA_COEFFS,1,5)+M4952*INDEX(FTA_COEFFS,1,6)+AC4955*AC4956</f>
        <v>#N/A</v>
      </c>
      <c r="AI4951" s="223" t="e">
        <f ca="1">INDEX(FTPCT_COEFFS,1,1)+P4951*INDEX(FTPCT_COEFFS,1,2)+F4951*INDEX(FTPCT_COEFFS,1,3)+G4952*INDEX(FTPCT_COEFFS,1,4)+AD4955*AD4956</f>
        <v>#N/A</v>
      </c>
      <c r="AJ4951" s="338" t="e">
        <f t="shared" ref="AJ4951:AJ4952" ca="1" si="8554">AD4951*AE4951/100+AF4951*AG4951+AH4951*AI4951/100</f>
        <v>#N/A</v>
      </c>
      <c r="AK4951" s="55"/>
      <c r="AL4951" s="55"/>
      <c r="AM4951" s="55"/>
      <c r="AN4951" s="55"/>
      <c r="AO4951" s="55"/>
      <c r="AP4951" s="55"/>
      <c r="AQ4951" s="55"/>
      <c r="AR4951" s="55"/>
    </row>
    <row r="4952" spans="1:45" x14ac:dyDescent="0.3">
      <c r="B4952" s="54" t="s">
        <v>175</v>
      </c>
      <c r="C4952" s="54">
        <f>C4945</f>
        <v>0</v>
      </c>
      <c r="D4952" s="56" t="e">
        <f t="shared" ca="1" si="8546"/>
        <v>#N/A</v>
      </c>
      <c r="E4952" s="52" t="e">
        <f t="shared" ref="E4952:W4952" si="8555">E4945</f>
        <v>#N/A</v>
      </c>
      <c r="F4952" s="52" t="e">
        <f t="shared" si="8555"/>
        <v>#N/A</v>
      </c>
      <c r="G4952" s="52" t="e">
        <f t="shared" si="8555"/>
        <v>#N/A</v>
      </c>
      <c r="H4952" s="52" t="e">
        <f t="shared" si="8555"/>
        <v>#N/A</v>
      </c>
      <c r="I4952" s="52" t="e">
        <f t="shared" si="8555"/>
        <v>#N/A</v>
      </c>
      <c r="J4952" s="52" t="e">
        <f t="shared" si="8555"/>
        <v>#N/A</v>
      </c>
      <c r="K4952" s="52" t="e">
        <f t="shared" si="8555"/>
        <v>#N/A</v>
      </c>
      <c r="L4952" s="52" t="e">
        <f t="shared" si="8555"/>
        <v>#N/A</v>
      </c>
      <c r="M4952" s="52" t="e">
        <f t="shared" si="8555"/>
        <v>#N/A</v>
      </c>
      <c r="N4952" s="52" t="e">
        <f t="shared" si="8555"/>
        <v>#N/A</v>
      </c>
      <c r="O4952" s="52" t="e">
        <f t="shared" si="8555"/>
        <v>#N/A</v>
      </c>
      <c r="P4952" s="52" t="e">
        <f t="shared" si="8555"/>
        <v>#N/A</v>
      </c>
      <c r="Q4952" s="52" t="e">
        <f t="shared" si="8555"/>
        <v>#N/A</v>
      </c>
      <c r="R4952" s="52" t="e">
        <f t="shared" si="8555"/>
        <v>#N/A</v>
      </c>
      <c r="S4952" s="52" t="e">
        <f t="shared" si="8555"/>
        <v>#N/A</v>
      </c>
      <c r="T4952" s="52" t="e">
        <f t="shared" si="8555"/>
        <v>#N/A</v>
      </c>
      <c r="U4952" s="52" t="e">
        <f t="shared" si="8555"/>
        <v>#N/A</v>
      </c>
      <c r="V4952" s="52" t="e">
        <f t="shared" si="8555"/>
        <v>#N/A</v>
      </c>
      <c r="W4952" s="52" t="e">
        <f t="shared" si="8555"/>
        <v>#N/A</v>
      </c>
      <c r="X4952" s="55" t="e">
        <f t="shared" si="8548"/>
        <v>#N/A</v>
      </c>
      <c r="Y4952" s="55" t="e">
        <f t="shared" si="8549"/>
        <v>#N/A</v>
      </c>
      <c r="Z4952" s="55" t="e">
        <f t="shared" ref="Z4952" si="8556">Z4951</f>
        <v>#N/A</v>
      </c>
      <c r="AA4952" s="55" t="e">
        <f t="shared" si="8551"/>
        <v>#N/A</v>
      </c>
      <c r="AB4952" s="336" t="e">
        <f t="shared" si="8552"/>
        <v>#N/A</v>
      </c>
      <c r="AC4952" s="223" t="e">
        <f ca="1">INDEX(FGA_COEFFS,1,1)+Z4952*INDEX(FGA_COEFFS,1,2)+Y4952*INDEX(FGA_COEFFS,1,3)+R4952*INDEX(FGA_COEFFS,1,4)+Q4951*INDEX(FGA_COEFFS,1,5)+S4952*INDEX(FGA_COEFFS,1,6)+T4951*INDEX(FGA_COEFFS,1,7)+M4951*INDEX(FGA_COEFFS,1,8)+Y4955*Y4957</f>
        <v>#N/A</v>
      </c>
      <c r="AD4952" s="223" t="e">
        <f ca="1">INDEX(THREEPTA_COEFFS,1,1)+AC4952*INDEX(THREEPTA_COEFFS,1,2)+J4952*INDEX(THREEPTA_COEFFS,1,3)+AA4952*INDEX(THREEPTA_COEFFS,1,4)+K4952*INDEX(THREEPTA_COEFFS,1,5)+L4951*INDEX(THREEPTA_COEFFS,1,6)+Z4955*Z4957</f>
        <v>#N/A</v>
      </c>
      <c r="AE4952" s="223" t="e">
        <f ca="1">INDEX(THREEPTPCT_COEFFS,1,1)+K4952*INDEX(THREEPTPCT_COEFFS,1,2)+L4951*INDEX(THREEPTPCT_COEFFS,1,3)+AA4955*AA4957</f>
        <v>#N/A</v>
      </c>
      <c r="AF4952" s="55" t="e">
        <f t="shared" ca="1" si="8553"/>
        <v>#N/A</v>
      </c>
      <c r="AG4952" s="223" t="e">
        <f ca="1">INDEX(TWOPTPCT_COEFFS,1,1)+AB4952*INDEX(TWOPTPCT_COEFFS,1,2)+I4951*INDEX(TWOPTPCT_COEFFS,1,3)+G4951*INDEX(TWOPTPCT_COEFFS,1,4)+L4951*INDEX(TWOPTPCT_COEFFS,1,5)+AB4955*AB4957</f>
        <v>#N/A</v>
      </c>
      <c r="AH4952" s="223" t="e">
        <f ca="1">INDEX(FTA_COEFFS,1,1)+O4952*INDEX(FTA_COEFFS,1,2)+N4951*INDEX(FTA_COEFFS,1,3)+(Q4952+R4952)*INDEX(FTA_COEFFS,1,4)+(Q4951+R4951)*INDEX(FTA_COEFFS,1,5)+M4951*INDEX(FTA_COEFFS,1,6)+AC4955*AC4957</f>
        <v>#N/A</v>
      </c>
      <c r="AI4952" s="223" t="e">
        <f ca="1">INDEX(FTPCT_COEFFS,1,1)+P4952*INDEX(FTPCT_COEFFS,1,2)+F4952*INDEX(FTPCT_COEFFS,1,3)+G4951*INDEX(FTPCT_COEFFS,1,4)+AD4955*AD4957</f>
        <v>#N/A</v>
      </c>
      <c r="AJ4952" s="338" t="e">
        <f t="shared" ca="1" si="8554"/>
        <v>#N/A</v>
      </c>
      <c r="AK4952" s="55"/>
      <c r="AL4952" s="55"/>
      <c r="AM4952" s="55"/>
      <c r="AN4952" s="55"/>
      <c r="AO4952" s="55"/>
      <c r="AP4952" s="55"/>
      <c r="AQ4952" s="55"/>
      <c r="AR4952" s="55"/>
    </row>
    <row r="4953" spans="1:45" x14ac:dyDescent="0.3">
      <c r="A4953" s="54" t="e">
        <f ca="1">IF(D4951&gt;(D4952+(AVERAGE(V4951,W4951)-AVERAGE(V4952,W4952))/2)+2.5,C4951,IF(D4952&gt;(D4951+(AVERAGE(V4952,W4952)-AVERAGE(V4951,W4951))/2)+2.5,C4952,"Close"))</f>
        <v>#N/A</v>
      </c>
      <c r="B4953" s="64" t="e">
        <f ca="1">IF(D4952&gt;D4951,C4952,C4951)</f>
        <v>#N/A</v>
      </c>
      <c r="D4953" s="56"/>
      <c r="X4953" s="55"/>
      <c r="Y4953" s="55"/>
      <c r="Z4953" s="55"/>
      <c r="AA4953" s="55"/>
      <c r="AB4953" s="55"/>
      <c r="AC4953" s="337"/>
      <c r="AD4953" s="337"/>
      <c r="AE4953" s="337"/>
      <c r="AF4953" s="337"/>
      <c r="AG4953" s="337"/>
      <c r="AH4953" s="337"/>
      <c r="AI4953" s="337"/>
      <c r="AJ4953" s="337"/>
      <c r="AK4953" s="337"/>
      <c r="AL4953" s="337"/>
      <c r="AM4953" s="55"/>
      <c r="AN4953" s="55"/>
      <c r="AO4953" s="55"/>
      <c r="AP4953" s="55"/>
      <c r="AQ4953" s="55"/>
      <c r="AR4953" s="55"/>
      <c r="AS4953" s="55"/>
    </row>
    <row r="4954" spans="1:45" x14ac:dyDescent="0.3">
      <c r="X4954" s="54" t="s">
        <v>1305</v>
      </c>
      <c r="Y4954" s="54" t="s">
        <v>128</v>
      </c>
      <c r="Z4954" s="54" t="s">
        <v>157</v>
      </c>
      <c r="AA4954" s="54" t="s">
        <v>151</v>
      </c>
      <c r="AB4954" s="54" t="s">
        <v>1327</v>
      </c>
      <c r="AC4954" s="54" t="s">
        <v>129</v>
      </c>
      <c r="AD4954" s="54" t="s">
        <v>116</v>
      </c>
      <c r="AE4954" s="54"/>
      <c r="AF4954" s="54"/>
      <c r="AG4954" s="54"/>
      <c r="AH4954" s="54"/>
      <c r="AI4954" s="54"/>
      <c r="AJ4954" s="54"/>
      <c r="AK4954" s="54"/>
      <c r="AL4954" s="54"/>
      <c r="AM4954" s="54"/>
      <c r="AN4954" s="54"/>
      <c r="AO4954" s="54"/>
      <c r="AP4954" s="54"/>
      <c r="AQ4954" s="54"/>
      <c r="AR4954" s="54"/>
      <c r="AS4954" s="54"/>
    </row>
    <row r="4955" spans="1:45" x14ac:dyDescent="0.3">
      <c r="X4955" s="54"/>
      <c r="Y4955" s="54">
        <f t="shared" ref="Y4955:AD4955" si="8557">Y4948</f>
        <v>6.4436999999999998</v>
      </c>
      <c r="Z4955" s="54">
        <f t="shared" si="8557"/>
        <v>4.9371</v>
      </c>
      <c r="AA4955" s="54">
        <f t="shared" si="8557"/>
        <v>11.350300000000001</v>
      </c>
      <c r="AB4955" s="54">
        <f t="shared" si="8557"/>
        <v>7.1900000000000006E-2</v>
      </c>
      <c r="AC4955" s="54">
        <f t="shared" si="8557"/>
        <v>6.2766000000000002</v>
      </c>
      <c r="AD4955" s="54">
        <f t="shared" si="8557"/>
        <v>11.042999999999999</v>
      </c>
      <c r="AE4955" s="54"/>
      <c r="AF4955" s="336"/>
      <c r="AG4955" s="336"/>
      <c r="AH4955" s="336"/>
      <c r="AI4955" s="54"/>
      <c r="AJ4955" s="54"/>
      <c r="AK4955" s="54"/>
      <c r="AL4955" s="54"/>
      <c r="AM4955" s="54"/>
      <c r="AN4955" s="54"/>
      <c r="AO4955" s="54"/>
      <c r="AP4955" s="54"/>
      <c r="AQ4955" s="54"/>
      <c r="AR4955" s="54"/>
      <c r="AS4955" s="54"/>
    </row>
    <row r="4956" spans="1:45" x14ac:dyDescent="0.3">
      <c r="D4956" s="56"/>
      <c r="X4956" s="336"/>
      <c r="Y4956" s="336">
        <f t="shared" ca="1" si="8521"/>
        <v>1.3661262227313948</v>
      </c>
      <c r="Z4956" s="336">
        <f t="shared" ca="1" si="8521"/>
        <v>0.14829530038066746</v>
      </c>
      <c r="AA4956" s="336">
        <f t="shared" ca="1" si="8521"/>
        <v>-0.11571449022922679</v>
      </c>
      <c r="AB4956" s="336">
        <f t="shared" ca="1" si="8521"/>
        <v>-0.83962053707885809</v>
      </c>
      <c r="AC4956" s="336">
        <f t="shared" ca="1" si="8521"/>
        <v>8.2185012517103501E-2</v>
      </c>
      <c r="AD4956" s="336">
        <f t="shared" ca="1" si="8521"/>
        <v>-0.26901033062809332</v>
      </c>
      <c r="AE4956" s="336"/>
      <c r="AF4956" s="336"/>
      <c r="AG4956" s="336"/>
      <c r="AH4956" s="336"/>
      <c r="AI4956" s="54"/>
      <c r="AJ4956" s="54"/>
      <c r="AK4956" s="54"/>
      <c r="AL4956" s="336"/>
      <c r="AM4956" s="336"/>
      <c r="AN4956" s="336"/>
      <c r="AO4956" s="336"/>
      <c r="AP4956" s="54"/>
      <c r="AQ4956" s="336"/>
      <c r="AR4956" s="336"/>
      <c r="AS4956" s="336"/>
    </row>
    <row r="4957" spans="1:45" x14ac:dyDescent="0.3">
      <c r="C4957" s="54"/>
      <c r="D4957" s="56"/>
      <c r="Y4957" s="336">
        <f t="shared" ca="1" si="8521"/>
        <v>-0.55789892166463828</v>
      </c>
      <c r="Z4957" s="336">
        <f t="shared" ca="1" si="8521"/>
        <v>-0.13586033820958857</v>
      </c>
      <c r="AA4957" s="336">
        <f t="shared" ca="1" si="8521"/>
        <v>7.9366176683321604E-2</v>
      </c>
      <c r="AB4957" s="336">
        <f t="shared" ca="1" si="8521"/>
        <v>-0.22207334574471582</v>
      </c>
      <c r="AC4957" s="336">
        <f t="shared" ca="1" si="8521"/>
        <v>0.10926367702081188</v>
      </c>
      <c r="AD4957" s="336">
        <f t="shared" ca="1" si="8521"/>
        <v>-0.74158118519806393</v>
      </c>
      <c r="AE4957" s="55"/>
      <c r="AF4957" s="55"/>
      <c r="AG4957" s="55"/>
      <c r="AH4957" s="55"/>
      <c r="AI4957" s="55"/>
      <c r="AJ4957" s="55"/>
      <c r="AK4957" s="55"/>
      <c r="AL4957" s="55"/>
      <c r="AM4957" s="55"/>
      <c r="AN4957" s="55"/>
      <c r="AO4957" s="55"/>
      <c r="AP4957" s="55"/>
      <c r="AQ4957" s="55"/>
      <c r="AR4957" s="55"/>
      <c r="AS4957" s="55"/>
    </row>
    <row r="4958" spans="1:45" x14ac:dyDescent="0.3">
      <c r="B4958" s="54" t="s">
        <v>172</v>
      </c>
      <c r="C4958" s="53">
        <f>C4951</f>
        <v>0</v>
      </c>
      <c r="D4958" s="56" t="e">
        <f t="shared" ref="D4958:D4959" ca="1" si="8558">AJ4958</f>
        <v>#N/A</v>
      </c>
      <c r="E4958" s="52" t="e">
        <f t="shared" ref="E4958:W4958" si="8559">E4951</f>
        <v>#N/A</v>
      </c>
      <c r="F4958" s="52" t="e">
        <f t="shared" si="8559"/>
        <v>#N/A</v>
      </c>
      <c r="G4958" s="52" t="e">
        <f t="shared" si="8559"/>
        <v>#N/A</v>
      </c>
      <c r="H4958" s="52" t="e">
        <f t="shared" si="8559"/>
        <v>#N/A</v>
      </c>
      <c r="I4958" s="52" t="e">
        <f t="shared" si="8559"/>
        <v>#N/A</v>
      </c>
      <c r="J4958" s="52" t="e">
        <f t="shared" si="8559"/>
        <v>#N/A</v>
      </c>
      <c r="K4958" s="52" t="e">
        <f t="shared" si="8559"/>
        <v>#N/A</v>
      </c>
      <c r="L4958" s="52" t="e">
        <f t="shared" si="8559"/>
        <v>#N/A</v>
      </c>
      <c r="M4958" s="52" t="e">
        <f t="shared" si="8559"/>
        <v>#N/A</v>
      </c>
      <c r="N4958" s="52" t="e">
        <f t="shared" si="8559"/>
        <v>#N/A</v>
      </c>
      <c r="O4958" s="52" t="e">
        <f t="shared" si="8559"/>
        <v>#N/A</v>
      </c>
      <c r="P4958" s="52" t="e">
        <f t="shared" si="8559"/>
        <v>#N/A</v>
      </c>
      <c r="Q4958" s="52" t="e">
        <f t="shared" si="8559"/>
        <v>#N/A</v>
      </c>
      <c r="R4958" s="52" t="e">
        <f t="shared" si="8559"/>
        <v>#N/A</v>
      </c>
      <c r="S4958" s="52" t="e">
        <f t="shared" si="8559"/>
        <v>#N/A</v>
      </c>
      <c r="T4958" s="52" t="e">
        <f t="shared" si="8559"/>
        <v>#N/A</v>
      </c>
      <c r="U4958" s="52" t="e">
        <f t="shared" si="8559"/>
        <v>#N/A</v>
      </c>
      <c r="V4958" s="52" t="e">
        <f t="shared" si="8559"/>
        <v>#N/A</v>
      </c>
      <c r="W4958" s="52" t="e">
        <f t="shared" si="8559"/>
        <v>#N/A</v>
      </c>
      <c r="X4958" s="55" t="e">
        <f t="shared" ref="X4958:X4959" si="8560">(H4958-(O4958*P4958)/100-3*(J4958*K4958)/100)/2</f>
        <v>#N/A</v>
      </c>
      <c r="Y4958" s="55" t="e">
        <f t="shared" ref="Y4958:Y4959" si="8561">SUM(X4958,(J4958*K4958/100))/(F4958/100)</f>
        <v>#N/A</v>
      </c>
      <c r="Z4958" s="55" t="e">
        <f t="shared" ref="Z4958" si="8562">U4958*0.5+U4959*0.5</f>
        <v>#N/A</v>
      </c>
      <c r="AA4958" s="55" t="e">
        <f t="shared" ref="AA4958:AA4959" si="8563">J4958/Y4958</f>
        <v>#N/A</v>
      </c>
      <c r="AB4958" s="336" t="e">
        <f t="shared" ref="AB4958:AB4959" si="8564">X4958/(Y4958-J4958)</f>
        <v>#N/A</v>
      </c>
      <c r="AC4958" s="223" t="e">
        <f ca="1">INDEX(FGA_COEFFS,1,1)+Z4958*INDEX(FGA_COEFFS,1,2)+Y4958*INDEX(FGA_COEFFS,1,3)+R4958*INDEX(FGA_COEFFS,1,4)+Q4959*INDEX(FGA_COEFFS,1,5)+S4958*INDEX(FGA_COEFFS,1,6)+T4959*INDEX(FGA_COEFFS,1,7)+M4959*INDEX(FGA_COEFFS,1,8)+Y4962*Y4963</f>
        <v>#N/A</v>
      </c>
      <c r="AD4958" s="223" t="e">
        <f ca="1">INDEX(THREEPTA_COEFFS,1,1)+AC4958*INDEX(THREEPTA_COEFFS,1,2)+J4958*INDEX(THREEPTA_COEFFS,1,3)+AA4958*INDEX(THREEPTA_COEFFS,1,4)+K4958*INDEX(THREEPTA_COEFFS,1,5)+L4959*INDEX(THREEPTA_COEFFS,1,6)+Z4962*Z4963</f>
        <v>#N/A</v>
      </c>
      <c r="AE4958" s="223" t="e">
        <f ca="1">INDEX(THREEPTPCT_COEFFS,1,1)+K4958*INDEX(THREEPTPCT_COEFFS,1,2)+L4959*INDEX(THREEPTPCT_COEFFS,1,3)+AA4962*AA4963</f>
        <v>#N/A</v>
      </c>
      <c r="AF4958" s="55" t="e">
        <f t="shared" ref="AF4958:AF4959" ca="1" si="8565">AC4958-AD4958</f>
        <v>#N/A</v>
      </c>
      <c r="AG4958" s="223" t="e">
        <f ca="1">INDEX(TWOPTPCT_COEFFS,1,1)+AB4958*INDEX(TWOPTPCT_COEFFS,1,2)+I4959*INDEX(TWOPTPCT_COEFFS,1,3)+G4959*INDEX(TWOPTPCT_COEFFS,1,4)+L4959*INDEX(TWOPTPCT_COEFFS,1,5)+AB4962*AB4963</f>
        <v>#N/A</v>
      </c>
      <c r="AH4958" s="223" t="e">
        <f ca="1">INDEX(FTA_COEFFS,1,1)+O4958*INDEX(FTA_COEFFS,1,2)+N4959*INDEX(FTA_COEFFS,1,3)+(Q4958+R4958)*INDEX(FTA_COEFFS,1,4)+(Q4959+R4959)*INDEX(FTA_COEFFS,1,5)+M4959*INDEX(FTA_COEFFS,1,6)+AC4962*AC4963</f>
        <v>#N/A</v>
      </c>
      <c r="AI4958" s="223" t="e">
        <f ca="1">INDEX(FTPCT_COEFFS,1,1)+P4958*INDEX(FTPCT_COEFFS,1,2)+F4958*INDEX(FTPCT_COEFFS,1,3)+G4959*INDEX(FTPCT_COEFFS,1,4)+AD4962*AD4963</f>
        <v>#N/A</v>
      </c>
      <c r="AJ4958" s="338" t="e">
        <f t="shared" ref="AJ4958:AJ4959" ca="1" si="8566">AD4958*AE4958/100+AF4958*AG4958+AH4958*AI4958/100</f>
        <v>#N/A</v>
      </c>
      <c r="AK4958" s="55"/>
      <c r="AL4958" s="55"/>
      <c r="AM4958" s="55"/>
      <c r="AN4958" s="55"/>
      <c r="AO4958" s="55"/>
      <c r="AP4958" s="55"/>
      <c r="AQ4958" s="55"/>
      <c r="AR4958" s="55"/>
    </row>
    <row r="4959" spans="1:45" x14ac:dyDescent="0.3">
      <c r="B4959" s="54" t="s">
        <v>175</v>
      </c>
      <c r="C4959" s="54">
        <f>C4952</f>
        <v>0</v>
      </c>
      <c r="D4959" s="56" t="e">
        <f t="shared" ca="1" si="8558"/>
        <v>#N/A</v>
      </c>
      <c r="E4959" s="52" t="e">
        <f t="shared" ref="E4959:W4959" si="8567">E4952</f>
        <v>#N/A</v>
      </c>
      <c r="F4959" s="52" t="e">
        <f t="shared" si="8567"/>
        <v>#N/A</v>
      </c>
      <c r="G4959" s="52" t="e">
        <f t="shared" si="8567"/>
        <v>#N/A</v>
      </c>
      <c r="H4959" s="52" t="e">
        <f t="shared" si="8567"/>
        <v>#N/A</v>
      </c>
      <c r="I4959" s="52" t="e">
        <f t="shared" si="8567"/>
        <v>#N/A</v>
      </c>
      <c r="J4959" s="52" t="e">
        <f t="shared" si="8567"/>
        <v>#N/A</v>
      </c>
      <c r="K4959" s="52" t="e">
        <f t="shared" si="8567"/>
        <v>#N/A</v>
      </c>
      <c r="L4959" s="52" t="e">
        <f t="shared" si="8567"/>
        <v>#N/A</v>
      </c>
      <c r="M4959" s="52" t="e">
        <f t="shared" si="8567"/>
        <v>#N/A</v>
      </c>
      <c r="N4959" s="52" t="e">
        <f t="shared" si="8567"/>
        <v>#N/A</v>
      </c>
      <c r="O4959" s="52" t="e">
        <f t="shared" si="8567"/>
        <v>#N/A</v>
      </c>
      <c r="P4959" s="52" t="e">
        <f t="shared" si="8567"/>
        <v>#N/A</v>
      </c>
      <c r="Q4959" s="52" t="e">
        <f t="shared" si="8567"/>
        <v>#N/A</v>
      </c>
      <c r="R4959" s="52" t="e">
        <f t="shared" si="8567"/>
        <v>#N/A</v>
      </c>
      <c r="S4959" s="52" t="e">
        <f t="shared" si="8567"/>
        <v>#N/A</v>
      </c>
      <c r="T4959" s="52" t="e">
        <f t="shared" si="8567"/>
        <v>#N/A</v>
      </c>
      <c r="U4959" s="52" t="e">
        <f t="shared" si="8567"/>
        <v>#N/A</v>
      </c>
      <c r="V4959" s="52" t="e">
        <f t="shared" si="8567"/>
        <v>#N/A</v>
      </c>
      <c r="W4959" s="52" t="e">
        <f t="shared" si="8567"/>
        <v>#N/A</v>
      </c>
      <c r="X4959" s="55" t="e">
        <f t="shared" si="8560"/>
        <v>#N/A</v>
      </c>
      <c r="Y4959" s="55" t="e">
        <f t="shared" si="8561"/>
        <v>#N/A</v>
      </c>
      <c r="Z4959" s="55" t="e">
        <f t="shared" ref="Z4959" si="8568">Z4958</f>
        <v>#N/A</v>
      </c>
      <c r="AA4959" s="55" t="e">
        <f t="shared" si="8563"/>
        <v>#N/A</v>
      </c>
      <c r="AB4959" s="336" t="e">
        <f t="shared" si="8564"/>
        <v>#N/A</v>
      </c>
      <c r="AC4959" s="223" t="e">
        <f ca="1">INDEX(FGA_COEFFS,1,1)+Z4959*INDEX(FGA_COEFFS,1,2)+Y4959*INDEX(FGA_COEFFS,1,3)+R4959*INDEX(FGA_COEFFS,1,4)+Q4958*INDEX(FGA_COEFFS,1,5)+S4959*INDEX(FGA_COEFFS,1,6)+T4958*INDEX(FGA_COEFFS,1,7)+M4958*INDEX(FGA_COEFFS,1,8)+Y4962*Y4964</f>
        <v>#N/A</v>
      </c>
      <c r="AD4959" s="223" t="e">
        <f ca="1">INDEX(THREEPTA_COEFFS,1,1)+AC4959*INDEX(THREEPTA_COEFFS,1,2)+J4959*INDEX(THREEPTA_COEFFS,1,3)+AA4959*INDEX(THREEPTA_COEFFS,1,4)+K4959*INDEX(THREEPTA_COEFFS,1,5)+L4958*INDEX(THREEPTA_COEFFS,1,6)+Z4962*Z4964</f>
        <v>#N/A</v>
      </c>
      <c r="AE4959" s="223" t="e">
        <f ca="1">INDEX(THREEPTPCT_COEFFS,1,1)+K4959*INDEX(THREEPTPCT_COEFFS,1,2)+L4958*INDEX(THREEPTPCT_COEFFS,1,3)+AA4962*AA4964</f>
        <v>#N/A</v>
      </c>
      <c r="AF4959" s="55" t="e">
        <f t="shared" ca="1" si="8565"/>
        <v>#N/A</v>
      </c>
      <c r="AG4959" s="223" t="e">
        <f ca="1">INDEX(TWOPTPCT_COEFFS,1,1)+AB4959*INDEX(TWOPTPCT_COEFFS,1,2)+I4958*INDEX(TWOPTPCT_COEFFS,1,3)+G4958*INDEX(TWOPTPCT_COEFFS,1,4)+L4958*INDEX(TWOPTPCT_COEFFS,1,5)+AB4962*AB4964</f>
        <v>#N/A</v>
      </c>
      <c r="AH4959" s="223" t="e">
        <f ca="1">INDEX(FTA_COEFFS,1,1)+O4959*INDEX(FTA_COEFFS,1,2)+N4958*INDEX(FTA_COEFFS,1,3)+(Q4959+R4959)*INDEX(FTA_COEFFS,1,4)+(Q4958+R4958)*INDEX(FTA_COEFFS,1,5)+M4958*INDEX(FTA_COEFFS,1,6)+AC4962*AC4964</f>
        <v>#N/A</v>
      </c>
      <c r="AI4959" s="223" t="e">
        <f ca="1">INDEX(FTPCT_COEFFS,1,1)+P4959*INDEX(FTPCT_COEFFS,1,2)+F4959*INDEX(FTPCT_COEFFS,1,3)+G4958*INDEX(FTPCT_COEFFS,1,4)+AD4962*AD4964</f>
        <v>#N/A</v>
      </c>
      <c r="AJ4959" s="338" t="e">
        <f t="shared" ca="1" si="8566"/>
        <v>#N/A</v>
      </c>
      <c r="AK4959" s="55"/>
      <c r="AL4959" s="55"/>
      <c r="AM4959" s="55"/>
      <c r="AN4959" s="55"/>
      <c r="AO4959" s="55"/>
      <c r="AP4959" s="55"/>
      <c r="AQ4959" s="55"/>
      <c r="AR4959" s="55"/>
    </row>
    <row r="4960" spans="1:45" x14ac:dyDescent="0.3">
      <c r="A4960" s="54" t="e">
        <f ca="1">IF(D4958&gt;(D4959+(AVERAGE(V4958,W4958)-AVERAGE(V4959,W4959))/2)+2.5,C4958,IF(D4959&gt;(D4958+(AVERAGE(V4959,W4959)-AVERAGE(V4958,W4958))/2)+2.5,C4959,"Close"))</f>
        <v>#N/A</v>
      </c>
      <c r="B4960" s="64" t="e">
        <f ca="1">IF(D4959&gt;D4958,C4959,C4958)</f>
        <v>#N/A</v>
      </c>
      <c r="D4960" s="56"/>
      <c r="X4960" s="55"/>
      <c r="Y4960" s="55"/>
      <c r="Z4960" s="55"/>
      <c r="AA4960" s="55"/>
      <c r="AB4960" s="55"/>
      <c r="AC4960" s="337"/>
      <c r="AD4960" s="337"/>
      <c r="AE4960" s="337"/>
      <c r="AF4960" s="337"/>
      <c r="AG4960" s="337"/>
      <c r="AH4960" s="337"/>
      <c r="AI4960" s="337"/>
      <c r="AJ4960" s="337"/>
      <c r="AK4960" s="337"/>
      <c r="AL4960" s="337"/>
      <c r="AM4960" s="55"/>
      <c r="AN4960" s="55"/>
      <c r="AO4960" s="55"/>
      <c r="AP4960" s="55"/>
      <c r="AQ4960" s="55"/>
      <c r="AR4960" s="55"/>
      <c r="AS4960" s="55"/>
    </row>
    <row r="4961" spans="1:45" x14ac:dyDescent="0.3">
      <c r="X4961" s="54" t="s">
        <v>1305</v>
      </c>
      <c r="Y4961" s="54" t="s">
        <v>128</v>
      </c>
      <c r="Z4961" s="54" t="s">
        <v>157</v>
      </c>
      <c r="AA4961" s="54" t="s">
        <v>151</v>
      </c>
      <c r="AB4961" s="54" t="s">
        <v>1327</v>
      </c>
      <c r="AC4961" s="54" t="s">
        <v>129</v>
      </c>
      <c r="AD4961" s="54" t="s">
        <v>116</v>
      </c>
      <c r="AE4961" s="54"/>
      <c r="AF4961" s="54"/>
      <c r="AG4961" s="54"/>
      <c r="AH4961" s="54"/>
      <c r="AI4961" s="54"/>
      <c r="AJ4961" s="54"/>
      <c r="AK4961" s="54"/>
      <c r="AL4961" s="54"/>
      <c r="AM4961" s="54"/>
      <c r="AN4961" s="54"/>
      <c r="AO4961" s="54"/>
      <c r="AP4961" s="54"/>
      <c r="AQ4961" s="54"/>
      <c r="AR4961" s="54"/>
      <c r="AS4961" s="54"/>
    </row>
    <row r="4962" spans="1:45" x14ac:dyDescent="0.3">
      <c r="X4962" s="54"/>
      <c r="Y4962" s="54">
        <f t="shared" ref="Y4962:AD4962" si="8569">Y4955</f>
        <v>6.4436999999999998</v>
      </c>
      <c r="Z4962" s="54">
        <f t="shared" si="8569"/>
        <v>4.9371</v>
      </c>
      <c r="AA4962" s="54">
        <f t="shared" si="8569"/>
        <v>11.350300000000001</v>
      </c>
      <c r="AB4962" s="54">
        <f t="shared" si="8569"/>
        <v>7.1900000000000006E-2</v>
      </c>
      <c r="AC4962" s="54">
        <f t="shared" si="8569"/>
        <v>6.2766000000000002</v>
      </c>
      <c r="AD4962" s="54">
        <f t="shared" si="8569"/>
        <v>11.042999999999999</v>
      </c>
      <c r="AE4962" s="54"/>
      <c r="AF4962" s="336"/>
      <c r="AG4962" s="336"/>
      <c r="AH4962" s="336"/>
      <c r="AI4962" s="54"/>
      <c r="AJ4962" s="54"/>
      <c r="AK4962" s="54"/>
      <c r="AL4962" s="54"/>
      <c r="AM4962" s="54"/>
      <c r="AN4962" s="54"/>
      <c r="AO4962" s="54"/>
      <c r="AP4962" s="54"/>
      <c r="AQ4962" s="54"/>
      <c r="AR4962" s="54"/>
      <c r="AS4962" s="54"/>
    </row>
    <row r="4963" spans="1:45" x14ac:dyDescent="0.3">
      <c r="D4963" s="56"/>
      <c r="X4963" s="336"/>
      <c r="Y4963" s="336">
        <f t="shared" ca="1" si="8521"/>
        <v>0.69404667846296664</v>
      </c>
      <c r="Z4963" s="336">
        <f t="shared" ca="1" si="8521"/>
        <v>-1.123179374130483</v>
      </c>
      <c r="AA4963" s="336">
        <f t="shared" ca="1" si="8521"/>
        <v>-0.75341002551118108</v>
      </c>
      <c r="AB4963" s="336">
        <f t="shared" ca="1" si="8521"/>
        <v>-1.4164098055610572</v>
      </c>
      <c r="AC4963" s="336">
        <f t="shared" ca="1" si="8521"/>
        <v>-1.0923280993474318</v>
      </c>
      <c r="AD4963" s="336">
        <f t="shared" ca="1" si="8521"/>
        <v>0.14579374578881238</v>
      </c>
      <c r="AE4963" s="336"/>
      <c r="AF4963" s="336"/>
      <c r="AG4963" s="336"/>
      <c r="AH4963" s="336"/>
      <c r="AI4963" s="54"/>
      <c r="AJ4963" s="54"/>
      <c r="AK4963" s="54"/>
      <c r="AL4963" s="336"/>
      <c r="AM4963" s="336"/>
      <c r="AN4963" s="336"/>
      <c r="AO4963" s="336"/>
      <c r="AP4963" s="54"/>
      <c r="AQ4963" s="336"/>
      <c r="AR4963" s="336"/>
      <c r="AS4963" s="336"/>
    </row>
    <row r="4964" spans="1:45" x14ac:dyDescent="0.3">
      <c r="C4964" s="54"/>
      <c r="D4964" s="56"/>
      <c r="Y4964" s="336">
        <f t="shared" ca="1" si="8521"/>
        <v>-5.1057614769899076E-2</v>
      </c>
      <c r="Z4964" s="336">
        <f t="shared" ca="1" si="8521"/>
        <v>0.53028559253981022</v>
      </c>
      <c r="AA4964" s="336">
        <f t="shared" ca="1" si="8521"/>
        <v>-0.16210503442361235</v>
      </c>
      <c r="AB4964" s="336">
        <f t="shared" ca="1" si="8521"/>
        <v>3.3424326807084882E-2</v>
      </c>
      <c r="AC4964" s="336">
        <f t="shared" ca="1" si="8521"/>
        <v>2.9158837756321408E-2</v>
      </c>
      <c r="AD4964" s="336">
        <f t="shared" ca="1" si="8521"/>
        <v>-3.9707079511547783E-2</v>
      </c>
      <c r="AE4964" s="55"/>
      <c r="AF4964" s="55"/>
      <c r="AG4964" s="55"/>
      <c r="AH4964" s="55"/>
      <c r="AI4964" s="55"/>
      <c r="AJ4964" s="55"/>
      <c r="AK4964" s="55"/>
      <c r="AL4964" s="55"/>
      <c r="AM4964" s="55"/>
      <c r="AN4964" s="55"/>
      <c r="AO4964" s="55"/>
      <c r="AP4964" s="55"/>
      <c r="AQ4964" s="55"/>
      <c r="AR4964" s="55"/>
      <c r="AS4964" s="55"/>
    </row>
    <row r="4965" spans="1:45" x14ac:dyDescent="0.3">
      <c r="B4965" s="54" t="s">
        <v>172</v>
      </c>
      <c r="C4965" s="53">
        <f>C4958</f>
        <v>0</v>
      </c>
      <c r="D4965" s="56" t="e">
        <f t="shared" ref="D4965:D4966" ca="1" si="8570">AJ4965</f>
        <v>#N/A</v>
      </c>
      <c r="E4965" s="52" t="e">
        <f t="shared" ref="E4965:W4965" si="8571">E4958</f>
        <v>#N/A</v>
      </c>
      <c r="F4965" s="52" t="e">
        <f t="shared" si="8571"/>
        <v>#N/A</v>
      </c>
      <c r="G4965" s="52" t="e">
        <f t="shared" si="8571"/>
        <v>#N/A</v>
      </c>
      <c r="H4965" s="52" t="e">
        <f t="shared" si="8571"/>
        <v>#N/A</v>
      </c>
      <c r="I4965" s="52" t="e">
        <f t="shared" si="8571"/>
        <v>#N/A</v>
      </c>
      <c r="J4965" s="52" t="e">
        <f t="shared" si="8571"/>
        <v>#N/A</v>
      </c>
      <c r="K4965" s="52" t="e">
        <f t="shared" si="8571"/>
        <v>#N/A</v>
      </c>
      <c r="L4965" s="52" t="e">
        <f t="shared" si="8571"/>
        <v>#N/A</v>
      </c>
      <c r="M4965" s="52" t="e">
        <f t="shared" si="8571"/>
        <v>#N/A</v>
      </c>
      <c r="N4965" s="52" t="e">
        <f t="shared" si="8571"/>
        <v>#N/A</v>
      </c>
      <c r="O4965" s="52" t="e">
        <f t="shared" si="8571"/>
        <v>#N/A</v>
      </c>
      <c r="P4965" s="52" t="e">
        <f t="shared" si="8571"/>
        <v>#N/A</v>
      </c>
      <c r="Q4965" s="52" t="e">
        <f t="shared" si="8571"/>
        <v>#N/A</v>
      </c>
      <c r="R4965" s="52" t="e">
        <f t="shared" si="8571"/>
        <v>#N/A</v>
      </c>
      <c r="S4965" s="52" t="e">
        <f t="shared" si="8571"/>
        <v>#N/A</v>
      </c>
      <c r="T4965" s="52" t="e">
        <f t="shared" si="8571"/>
        <v>#N/A</v>
      </c>
      <c r="U4965" s="52" t="e">
        <f t="shared" si="8571"/>
        <v>#N/A</v>
      </c>
      <c r="V4965" s="52" t="e">
        <f t="shared" si="8571"/>
        <v>#N/A</v>
      </c>
      <c r="W4965" s="52" t="e">
        <f t="shared" si="8571"/>
        <v>#N/A</v>
      </c>
      <c r="X4965" s="55" t="e">
        <f t="shared" ref="X4965:X4966" si="8572">(H4965-(O4965*P4965)/100-3*(J4965*K4965)/100)/2</f>
        <v>#N/A</v>
      </c>
      <c r="Y4965" s="55" t="e">
        <f t="shared" ref="Y4965:Y4966" si="8573">SUM(X4965,(J4965*K4965/100))/(F4965/100)</f>
        <v>#N/A</v>
      </c>
      <c r="Z4965" s="55" t="e">
        <f t="shared" ref="Z4965" si="8574">U4965*0.5+U4966*0.5</f>
        <v>#N/A</v>
      </c>
      <c r="AA4965" s="55" t="e">
        <f t="shared" ref="AA4965:AA4966" si="8575">J4965/Y4965</f>
        <v>#N/A</v>
      </c>
      <c r="AB4965" s="336" t="e">
        <f t="shared" ref="AB4965:AB4966" si="8576">X4965/(Y4965-J4965)</f>
        <v>#N/A</v>
      </c>
      <c r="AC4965" s="223" t="e">
        <f ca="1">INDEX(FGA_COEFFS,1,1)+Z4965*INDEX(FGA_COEFFS,1,2)+Y4965*INDEX(FGA_COEFFS,1,3)+R4965*INDEX(FGA_COEFFS,1,4)+Q4966*INDEX(FGA_COEFFS,1,5)+S4965*INDEX(FGA_COEFFS,1,6)+T4966*INDEX(FGA_COEFFS,1,7)+M4966*INDEX(FGA_COEFFS,1,8)+Y4969*Y4970</f>
        <v>#N/A</v>
      </c>
      <c r="AD4965" s="223" t="e">
        <f ca="1">INDEX(THREEPTA_COEFFS,1,1)+AC4965*INDEX(THREEPTA_COEFFS,1,2)+J4965*INDEX(THREEPTA_COEFFS,1,3)+AA4965*INDEX(THREEPTA_COEFFS,1,4)+K4965*INDEX(THREEPTA_COEFFS,1,5)+L4966*INDEX(THREEPTA_COEFFS,1,6)+Z4969*Z4970</f>
        <v>#N/A</v>
      </c>
      <c r="AE4965" s="223" t="e">
        <f ca="1">INDEX(THREEPTPCT_COEFFS,1,1)+K4965*INDEX(THREEPTPCT_COEFFS,1,2)+L4966*INDEX(THREEPTPCT_COEFFS,1,3)+AA4969*AA4970</f>
        <v>#N/A</v>
      </c>
      <c r="AF4965" s="55" t="e">
        <f t="shared" ref="AF4965:AF4966" ca="1" si="8577">AC4965-AD4965</f>
        <v>#N/A</v>
      </c>
      <c r="AG4965" s="223" t="e">
        <f ca="1">INDEX(TWOPTPCT_COEFFS,1,1)+AB4965*INDEX(TWOPTPCT_COEFFS,1,2)+I4966*INDEX(TWOPTPCT_COEFFS,1,3)+G4966*INDEX(TWOPTPCT_COEFFS,1,4)+L4966*INDEX(TWOPTPCT_COEFFS,1,5)+AB4969*AB4970</f>
        <v>#N/A</v>
      </c>
      <c r="AH4965" s="223" t="e">
        <f ca="1">INDEX(FTA_COEFFS,1,1)+O4965*INDEX(FTA_COEFFS,1,2)+N4966*INDEX(FTA_COEFFS,1,3)+(Q4965+R4965)*INDEX(FTA_COEFFS,1,4)+(Q4966+R4966)*INDEX(FTA_COEFFS,1,5)+M4966*INDEX(FTA_COEFFS,1,6)+AC4969*AC4970</f>
        <v>#N/A</v>
      </c>
      <c r="AI4965" s="223" t="e">
        <f ca="1">INDEX(FTPCT_COEFFS,1,1)+P4965*INDEX(FTPCT_COEFFS,1,2)+F4965*INDEX(FTPCT_COEFFS,1,3)+G4966*INDEX(FTPCT_COEFFS,1,4)+AD4969*AD4970</f>
        <v>#N/A</v>
      </c>
      <c r="AJ4965" s="338" t="e">
        <f t="shared" ref="AJ4965:AJ4966" ca="1" si="8578">AD4965*AE4965/100+AF4965*AG4965+AH4965*AI4965/100</f>
        <v>#N/A</v>
      </c>
      <c r="AK4965" s="55"/>
      <c r="AL4965" s="55"/>
      <c r="AM4965" s="55"/>
      <c r="AN4965" s="55"/>
      <c r="AO4965" s="55"/>
      <c r="AP4965" s="55"/>
      <c r="AQ4965" s="55"/>
      <c r="AR4965" s="55"/>
    </row>
    <row r="4966" spans="1:45" x14ac:dyDescent="0.3">
      <c r="B4966" s="54" t="s">
        <v>175</v>
      </c>
      <c r="C4966" s="54">
        <f>C4959</f>
        <v>0</v>
      </c>
      <c r="D4966" s="56" t="e">
        <f t="shared" ca="1" si="8570"/>
        <v>#N/A</v>
      </c>
      <c r="E4966" s="52" t="e">
        <f t="shared" ref="E4966:W4966" si="8579">E4959</f>
        <v>#N/A</v>
      </c>
      <c r="F4966" s="52" t="e">
        <f t="shared" si="8579"/>
        <v>#N/A</v>
      </c>
      <c r="G4966" s="52" t="e">
        <f t="shared" si="8579"/>
        <v>#N/A</v>
      </c>
      <c r="H4966" s="52" t="e">
        <f t="shared" si="8579"/>
        <v>#N/A</v>
      </c>
      <c r="I4966" s="52" t="e">
        <f t="shared" si="8579"/>
        <v>#N/A</v>
      </c>
      <c r="J4966" s="52" t="e">
        <f t="shared" si="8579"/>
        <v>#N/A</v>
      </c>
      <c r="K4966" s="52" t="e">
        <f t="shared" si="8579"/>
        <v>#N/A</v>
      </c>
      <c r="L4966" s="52" t="e">
        <f t="shared" si="8579"/>
        <v>#N/A</v>
      </c>
      <c r="M4966" s="52" t="e">
        <f t="shared" si="8579"/>
        <v>#N/A</v>
      </c>
      <c r="N4966" s="52" t="e">
        <f t="shared" si="8579"/>
        <v>#N/A</v>
      </c>
      <c r="O4966" s="52" t="e">
        <f t="shared" si="8579"/>
        <v>#N/A</v>
      </c>
      <c r="P4966" s="52" t="e">
        <f t="shared" si="8579"/>
        <v>#N/A</v>
      </c>
      <c r="Q4966" s="52" t="e">
        <f t="shared" si="8579"/>
        <v>#N/A</v>
      </c>
      <c r="R4966" s="52" t="e">
        <f t="shared" si="8579"/>
        <v>#N/A</v>
      </c>
      <c r="S4966" s="52" t="e">
        <f t="shared" si="8579"/>
        <v>#N/A</v>
      </c>
      <c r="T4966" s="52" t="e">
        <f t="shared" si="8579"/>
        <v>#N/A</v>
      </c>
      <c r="U4966" s="52" t="e">
        <f t="shared" si="8579"/>
        <v>#N/A</v>
      </c>
      <c r="V4966" s="52" t="e">
        <f t="shared" si="8579"/>
        <v>#N/A</v>
      </c>
      <c r="W4966" s="52" t="e">
        <f t="shared" si="8579"/>
        <v>#N/A</v>
      </c>
      <c r="X4966" s="55" t="e">
        <f t="shared" si="8572"/>
        <v>#N/A</v>
      </c>
      <c r="Y4966" s="55" t="e">
        <f t="shared" si="8573"/>
        <v>#N/A</v>
      </c>
      <c r="Z4966" s="55" t="e">
        <f t="shared" ref="Z4966" si="8580">Z4965</f>
        <v>#N/A</v>
      </c>
      <c r="AA4966" s="55" t="e">
        <f t="shared" si="8575"/>
        <v>#N/A</v>
      </c>
      <c r="AB4966" s="336" t="e">
        <f t="shared" si="8576"/>
        <v>#N/A</v>
      </c>
      <c r="AC4966" s="223" t="e">
        <f ca="1">INDEX(FGA_COEFFS,1,1)+Z4966*INDEX(FGA_COEFFS,1,2)+Y4966*INDEX(FGA_COEFFS,1,3)+R4966*INDEX(FGA_COEFFS,1,4)+Q4965*INDEX(FGA_COEFFS,1,5)+S4966*INDEX(FGA_COEFFS,1,6)+T4965*INDEX(FGA_COEFFS,1,7)+M4965*INDEX(FGA_COEFFS,1,8)+Y4969*Y4971</f>
        <v>#N/A</v>
      </c>
      <c r="AD4966" s="223" t="e">
        <f ca="1">INDEX(THREEPTA_COEFFS,1,1)+AC4966*INDEX(THREEPTA_COEFFS,1,2)+J4966*INDEX(THREEPTA_COEFFS,1,3)+AA4966*INDEX(THREEPTA_COEFFS,1,4)+K4966*INDEX(THREEPTA_COEFFS,1,5)+L4965*INDEX(THREEPTA_COEFFS,1,6)+Z4969*Z4971</f>
        <v>#N/A</v>
      </c>
      <c r="AE4966" s="223" t="e">
        <f ca="1">INDEX(THREEPTPCT_COEFFS,1,1)+K4966*INDEX(THREEPTPCT_COEFFS,1,2)+L4965*INDEX(THREEPTPCT_COEFFS,1,3)+AA4969*AA4971</f>
        <v>#N/A</v>
      </c>
      <c r="AF4966" s="55" t="e">
        <f t="shared" ca="1" si="8577"/>
        <v>#N/A</v>
      </c>
      <c r="AG4966" s="223" t="e">
        <f ca="1">INDEX(TWOPTPCT_COEFFS,1,1)+AB4966*INDEX(TWOPTPCT_COEFFS,1,2)+I4965*INDEX(TWOPTPCT_COEFFS,1,3)+G4965*INDEX(TWOPTPCT_COEFFS,1,4)+L4965*INDEX(TWOPTPCT_COEFFS,1,5)+AB4969*AB4971</f>
        <v>#N/A</v>
      </c>
      <c r="AH4966" s="223" t="e">
        <f ca="1">INDEX(FTA_COEFFS,1,1)+O4966*INDEX(FTA_COEFFS,1,2)+N4965*INDEX(FTA_COEFFS,1,3)+(Q4966+R4966)*INDEX(FTA_COEFFS,1,4)+(Q4965+R4965)*INDEX(FTA_COEFFS,1,5)+M4965*INDEX(FTA_COEFFS,1,6)+AC4969*AC4971</f>
        <v>#N/A</v>
      </c>
      <c r="AI4966" s="223" t="e">
        <f ca="1">INDEX(FTPCT_COEFFS,1,1)+P4966*INDEX(FTPCT_COEFFS,1,2)+F4966*INDEX(FTPCT_COEFFS,1,3)+G4965*INDEX(FTPCT_COEFFS,1,4)+AD4969*AD4971</f>
        <v>#N/A</v>
      </c>
      <c r="AJ4966" s="338" t="e">
        <f t="shared" ca="1" si="8578"/>
        <v>#N/A</v>
      </c>
      <c r="AK4966" s="55"/>
      <c r="AL4966" s="55"/>
      <c r="AM4966" s="55"/>
      <c r="AN4966" s="55"/>
      <c r="AO4966" s="55"/>
      <c r="AP4966" s="55"/>
      <c r="AQ4966" s="55"/>
      <c r="AR4966" s="55"/>
    </row>
    <row r="4967" spans="1:45" x14ac:dyDescent="0.3">
      <c r="A4967" s="54" t="e">
        <f ca="1">IF(D4965&gt;(D4966+(AVERAGE(V4965,W4965)-AVERAGE(V4966,W4966))/2)+2.5,C4965,IF(D4966&gt;(D4965+(AVERAGE(V4966,W4966)-AVERAGE(V4965,W4965))/2)+2.5,C4966,"Close"))</f>
        <v>#N/A</v>
      </c>
      <c r="B4967" s="64" t="e">
        <f ca="1">IF(D4966&gt;D4965,C4966,C4965)</f>
        <v>#N/A</v>
      </c>
      <c r="D4967" s="56"/>
      <c r="X4967" s="55"/>
      <c r="Y4967" s="55"/>
      <c r="Z4967" s="55"/>
      <c r="AA4967" s="55"/>
      <c r="AB4967" s="55"/>
      <c r="AC4967" s="337"/>
      <c r="AD4967" s="337"/>
      <c r="AE4967" s="337"/>
      <c r="AF4967" s="337"/>
      <c r="AG4967" s="337"/>
      <c r="AH4967" s="337"/>
      <c r="AI4967" s="337"/>
      <c r="AJ4967" s="337"/>
      <c r="AK4967" s="337"/>
      <c r="AL4967" s="337"/>
      <c r="AM4967" s="55"/>
      <c r="AN4967" s="55"/>
      <c r="AO4967" s="55"/>
      <c r="AP4967" s="55"/>
      <c r="AQ4967" s="55"/>
      <c r="AR4967" s="55"/>
      <c r="AS4967" s="55"/>
    </row>
    <row r="4968" spans="1:45" x14ac:dyDescent="0.3">
      <c r="X4968" s="54" t="s">
        <v>1305</v>
      </c>
      <c r="Y4968" s="54" t="s">
        <v>128</v>
      </c>
      <c r="Z4968" s="54" t="s">
        <v>157</v>
      </c>
      <c r="AA4968" s="54" t="s">
        <v>151</v>
      </c>
      <c r="AB4968" s="54" t="s">
        <v>1327</v>
      </c>
      <c r="AC4968" s="54" t="s">
        <v>129</v>
      </c>
      <c r="AD4968" s="54" t="s">
        <v>116</v>
      </c>
      <c r="AE4968" s="54"/>
      <c r="AF4968" s="54"/>
      <c r="AG4968" s="54"/>
      <c r="AH4968" s="54"/>
      <c r="AI4968" s="54"/>
      <c r="AJ4968" s="54"/>
      <c r="AK4968" s="54"/>
      <c r="AL4968" s="54"/>
      <c r="AM4968" s="54"/>
      <c r="AN4968" s="54"/>
      <c r="AO4968" s="54"/>
      <c r="AP4968" s="54"/>
      <c r="AQ4968" s="54"/>
      <c r="AR4968" s="54"/>
      <c r="AS4968" s="54"/>
    </row>
    <row r="4969" spans="1:45" x14ac:dyDescent="0.3">
      <c r="X4969" s="54"/>
      <c r="Y4969" s="54">
        <f t="shared" ref="Y4969:AD4969" si="8581">Y4962</f>
        <v>6.4436999999999998</v>
      </c>
      <c r="Z4969" s="54">
        <f t="shared" si="8581"/>
        <v>4.9371</v>
      </c>
      <c r="AA4969" s="54">
        <f t="shared" si="8581"/>
        <v>11.350300000000001</v>
      </c>
      <c r="AB4969" s="54">
        <f t="shared" si="8581"/>
        <v>7.1900000000000006E-2</v>
      </c>
      <c r="AC4969" s="54">
        <f t="shared" si="8581"/>
        <v>6.2766000000000002</v>
      </c>
      <c r="AD4969" s="54">
        <f t="shared" si="8581"/>
        <v>11.042999999999999</v>
      </c>
      <c r="AE4969" s="54"/>
      <c r="AF4969" s="336"/>
      <c r="AG4969" s="336"/>
      <c r="AH4969" s="336"/>
      <c r="AI4969" s="54"/>
      <c r="AJ4969" s="54"/>
      <c r="AK4969" s="54"/>
      <c r="AL4969" s="54"/>
      <c r="AM4969" s="54"/>
      <c r="AN4969" s="54"/>
      <c r="AO4969" s="54"/>
      <c r="AP4969" s="54"/>
      <c r="AQ4969" s="54"/>
      <c r="AR4969" s="54"/>
      <c r="AS4969" s="54"/>
    </row>
    <row r="4970" spans="1:45" x14ac:dyDescent="0.3">
      <c r="D4970" s="56"/>
      <c r="X4970" s="336"/>
      <c r="Y4970" s="336">
        <f t="shared" ca="1" si="8521"/>
        <v>0.6920146942565335</v>
      </c>
      <c r="Z4970" s="336">
        <f t="shared" ca="1" si="8521"/>
        <v>-0.47993462772260709</v>
      </c>
      <c r="AA4970" s="336">
        <f t="shared" ca="1" si="8521"/>
        <v>0.97527678729045364</v>
      </c>
      <c r="AB4970" s="336">
        <f t="shared" ca="1" si="8521"/>
        <v>-0.90491384678173814</v>
      </c>
      <c r="AC4970" s="336">
        <f t="shared" ca="1" si="8521"/>
        <v>-2.8111154890682902E-2</v>
      </c>
      <c r="AD4970" s="336">
        <f t="shared" ca="1" si="8521"/>
        <v>-1.2184501701155346</v>
      </c>
      <c r="AE4970" s="336"/>
      <c r="AF4970" s="336"/>
      <c r="AG4970" s="336"/>
      <c r="AH4970" s="336"/>
      <c r="AI4970" s="54"/>
      <c r="AJ4970" s="54"/>
      <c r="AK4970" s="54"/>
      <c r="AL4970" s="336"/>
      <c r="AM4970" s="336"/>
      <c r="AN4970" s="336"/>
      <c r="AO4970" s="336"/>
      <c r="AP4970" s="54"/>
      <c r="AQ4970" s="336"/>
      <c r="AR4970" s="336"/>
      <c r="AS4970" s="336"/>
    </row>
    <row r="4971" spans="1:45" x14ac:dyDescent="0.3">
      <c r="C4971" s="54"/>
      <c r="D4971" s="56"/>
      <c r="Y4971" s="336">
        <f t="shared" ca="1" si="8521"/>
        <v>0.89027809684548065</v>
      </c>
      <c r="Z4971" s="336">
        <f t="shared" ca="1" si="8521"/>
        <v>-0.20749418512341483</v>
      </c>
      <c r="AA4971" s="336">
        <f t="shared" ca="1" si="8521"/>
        <v>-1.0459707845313875E-2</v>
      </c>
      <c r="AB4971" s="336">
        <f t="shared" ca="1" si="8521"/>
        <v>0.96048790245134641</v>
      </c>
      <c r="AC4971" s="336">
        <f t="shared" ca="1" si="8521"/>
        <v>-6.1489813633855875E-2</v>
      </c>
      <c r="AD4971" s="336">
        <f t="shared" ca="1" si="8521"/>
        <v>-6.137971108039017E-2</v>
      </c>
      <c r="AE4971" s="55"/>
      <c r="AF4971" s="55"/>
      <c r="AG4971" s="55"/>
      <c r="AH4971" s="55"/>
      <c r="AI4971" s="55"/>
      <c r="AJ4971" s="55"/>
      <c r="AK4971" s="55"/>
      <c r="AL4971" s="55"/>
      <c r="AM4971" s="55"/>
      <c r="AN4971" s="55"/>
      <c r="AO4971" s="55"/>
      <c r="AP4971" s="55"/>
      <c r="AQ4971" s="55"/>
      <c r="AR4971" s="55"/>
      <c r="AS4971" s="55"/>
    </row>
    <row r="4972" spans="1:45" x14ac:dyDescent="0.3">
      <c r="B4972" s="54" t="s">
        <v>172</v>
      </c>
      <c r="C4972" s="53">
        <f>C4965</f>
        <v>0</v>
      </c>
      <c r="D4972" s="56" t="e">
        <f t="shared" ref="D4972:D4973" ca="1" si="8582">AJ4972</f>
        <v>#N/A</v>
      </c>
      <c r="E4972" s="52" t="e">
        <f t="shared" ref="E4972:W4972" si="8583">E4965</f>
        <v>#N/A</v>
      </c>
      <c r="F4972" s="52" t="e">
        <f t="shared" si="8583"/>
        <v>#N/A</v>
      </c>
      <c r="G4972" s="52" t="e">
        <f t="shared" si="8583"/>
        <v>#N/A</v>
      </c>
      <c r="H4972" s="52" t="e">
        <f t="shared" si="8583"/>
        <v>#N/A</v>
      </c>
      <c r="I4972" s="52" t="e">
        <f t="shared" si="8583"/>
        <v>#N/A</v>
      </c>
      <c r="J4972" s="52" t="e">
        <f t="shared" si="8583"/>
        <v>#N/A</v>
      </c>
      <c r="K4972" s="52" t="e">
        <f t="shared" si="8583"/>
        <v>#N/A</v>
      </c>
      <c r="L4972" s="52" t="e">
        <f t="shared" si="8583"/>
        <v>#N/A</v>
      </c>
      <c r="M4972" s="52" t="e">
        <f t="shared" si="8583"/>
        <v>#N/A</v>
      </c>
      <c r="N4972" s="52" t="e">
        <f t="shared" si="8583"/>
        <v>#N/A</v>
      </c>
      <c r="O4972" s="52" t="e">
        <f t="shared" si="8583"/>
        <v>#N/A</v>
      </c>
      <c r="P4972" s="52" t="e">
        <f t="shared" si="8583"/>
        <v>#N/A</v>
      </c>
      <c r="Q4972" s="52" t="e">
        <f t="shared" si="8583"/>
        <v>#N/A</v>
      </c>
      <c r="R4972" s="52" t="e">
        <f t="shared" si="8583"/>
        <v>#N/A</v>
      </c>
      <c r="S4972" s="52" t="e">
        <f t="shared" si="8583"/>
        <v>#N/A</v>
      </c>
      <c r="T4972" s="52" t="e">
        <f t="shared" si="8583"/>
        <v>#N/A</v>
      </c>
      <c r="U4972" s="52" t="e">
        <f t="shared" si="8583"/>
        <v>#N/A</v>
      </c>
      <c r="V4972" s="52" t="e">
        <f t="shared" si="8583"/>
        <v>#N/A</v>
      </c>
      <c r="W4972" s="52" t="e">
        <f t="shared" si="8583"/>
        <v>#N/A</v>
      </c>
      <c r="X4972" s="55" t="e">
        <f t="shared" ref="X4972:X4973" si="8584">(H4972-(O4972*P4972)/100-3*(J4972*K4972)/100)/2</f>
        <v>#N/A</v>
      </c>
      <c r="Y4972" s="55" t="e">
        <f t="shared" ref="Y4972:Y4973" si="8585">SUM(X4972,(J4972*K4972/100))/(F4972/100)</f>
        <v>#N/A</v>
      </c>
      <c r="Z4972" s="55" t="e">
        <f t="shared" ref="Z4972" si="8586">U4972*0.5+U4973*0.5</f>
        <v>#N/A</v>
      </c>
      <c r="AA4972" s="55" t="e">
        <f t="shared" ref="AA4972:AA4973" si="8587">J4972/Y4972</f>
        <v>#N/A</v>
      </c>
      <c r="AB4972" s="336" t="e">
        <f t="shared" ref="AB4972:AB4973" si="8588">X4972/(Y4972-J4972)</f>
        <v>#N/A</v>
      </c>
      <c r="AC4972" s="223" t="e">
        <f ca="1">INDEX(FGA_COEFFS,1,1)+Z4972*INDEX(FGA_COEFFS,1,2)+Y4972*INDEX(FGA_COEFFS,1,3)+R4972*INDEX(FGA_COEFFS,1,4)+Q4973*INDEX(FGA_COEFFS,1,5)+S4972*INDEX(FGA_COEFFS,1,6)+T4973*INDEX(FGA_COEFFS,1,7)+M4973*INDEX(FGA_COEFFS,1,8)+Y4976*Y4977</f>
        <v>#N/A</v>
      </c>
      <c r="AD4972" s="223" t="e">
        <f ca="1">INDEX(THREEPTA_COEFFS,1,1)+AC4972*INDEX(THREEPTA_COEFFS,1,2)+J4972*INDEX(THREEPTA_COEFFS,1,3)+AA4972*INDEX(THREEPTA_COEFFS,1,4)+K4972*INDEX(THREEPTA_COEFFS,1,5)+L4973*INDEX(THREEPTA_COEFFS,1,6)+Z4976*Z4977</f>
        <v>#N/A</v>
      </c>
      <c r="AE4972" s="223" t="e">
        <f ca="1">INDEX(THREEPTPCT_COEFFS,1,1)+K4972*INDEX(THREEPTPCT_COEFFS,1,2)+L4973*INDEX(THREEPTPCT_COEFFS,1,3)+AA4976*AA4977</f>
        <v>#N/A</v>
      </c>
      <c r="AF4972" s="55" t="e">
        <f t="shared" ref="AF4972:AF4973" ca="1" si="8589">AC4972-AD4972</f>
        <v>#N/A</v>
      </c>
      <c r="AG4972" s="223" t="e">
        <f ca="1">INDEX(TWOPTPCT_COEFFS,1,1)+AB4972*INDEX(TWOPTPCT_COEFFS,1,2)+I4973*INDEX(TWOPTPCT_COEFFS,1,3)+G4973*INDEX(TWOPTPCT_COEFFS,1,4)+L4973*INDEX(TWOPTPCT_COEFFS,1,5)+AB4976*AB4977</f>
        <v>#N/A</v>
      </c>
      <c r="AH4972" s="223" t="e">
        <f ca="1">INDEX(FTA_COEFFS,1,1)+O4972*INDEX(FTA_COEFFS,1,2)+N4973*INDEX(FTA_COEFFS,1,3)+(Q4972+R4972)*INDEX(FTA_COEFFS,1,4)+(Q4973+R4973)*INDEX(FTA_COEFFS,1,5)+M4973*INDEX(FTA_COEFFS,1,6)+AC4976*AC4977</f>
        <v>#N/A</v>
      </c>
      <c r="AI4972" s="223" t="e">
        <f ca="1">INDEX(FTPCT_COEFFS,1,1)+P4972*INDEX(FTPCT_COEFFS,1,2)+F4972*INDEX(FTPCT_COEFFS,1,3)+G4973*INDEX(FTPCT_COEFFS,1,4)+AD4976*AD4977</f>
        <v>#N/A</v>
      </c>
      <c r="AJ4972" s="338" t="e">
        <f t="shared" ref="AJ4972:AJ4973" ca="1" si="8590">AD4972*AE4972/100+AF4972*AG4972+AH4972*AI4972/100</f>
        <v>#N/A</v>
      </c>
      <c r="AK4972" s="55"/>
      <c r="AL4972" s="55"/>
      <c r="AM4972" s="55"/>
      <c r="AN4972" s="55"/>
      <c r="AO4972" s="55"/>
      <c r="AP4972" s="55"/>
      <c r="AQ4972" s="55"/>
      <c r="AR4972" s="55"/>
    </row>
    <row r="4973" spans="1:45" x14ac:dyDescent="0.3">
      <c r="B4973" s="54" t="s">
        <v>175</v>
      </c>
      <c r="C4973" s="54">
        <f>C4966</f>
        <v>0</v>
      </c>
      <c r="D4973" s="56" t="e">
        <f t="shared" ca="1" si="8582"/>
        <v>#N/A</v>
      </c>
      <c r="E4973" s="52" t="e">
        <f t="shared" ref="E4973:W4973" si="8591">E4966</f>
        <v>#N/A</v>
      </c>
      <c r="F4973" s="52" t="e">
        <f t="shared" si="8591"/>
        <v>#N/A</v>
      </c>
      <c r="G4973" s="52" t="e">
        <f t="shared" si="8591"/>
        <v>#N/A</v>
      </c>
      <c r="H4973" s="52" t="e">
        <f t="shared" si="8591"/>
        <v>#N/A</v>
      </c>
      <c r="I4973" s="52" t="e">
        <f t="shared" si="8591"/>
        <v>#N/A</v>
      </c>
      <c r="J4973" s="52" t="e">
        <f t="shared" si="8591"/>
        <v>#N/A</v>
      </c>
      <c r="K4973" s="52" t="e">
        <f t="shared" si="8591"/>
        <v>#N/A</v>
      </c>
      <c r="L4973" s="52" t="e">
        <f t="shared" si="8591"/>
        <v>#N/A</v>
      </c>
      <c r="M4973" s="52" t="e">
        <f t="shared" si="8591"/>
        <v>#N/A</v>
      </c>
      <c r="N4973" s="52" t="e">
        <f t="shared" si="8591"/>
        <v>#N/A</v>
      </c>
      <c r="O4973" s="52" t="e">
        <f t="shared" si="8591"/>
        <v>#N/A</v>
      </c>
      <c r="P4973" s="52" t="e">
        <f t="shared" si="8591"/>
        <v>#N/A</v>
      </c>
      <c r="Q4973" s="52" t="e">
        <f t="shared" si="8591"/>
        <v>#N/A</v>
      </c>
      <c r="R4973" s="52" t="e">
        <f t="shared" si="8591"/>
        <v>#N/A</v>
      </c>
      <c r="S4973" s="52" t="e">
        <f t="shared" si="8591"/>
        <v>#N/A</v>
      </c>
      <c r="T4973" s="52" t="e">
        <f t="shared" si="8591"/>
        <v>#N/A</v>
      </c>
      <c r="U4973" s="52" t="e">
        <f t="shared" si="8591"/>
        <v>#N/A</v>
      </c>
      <c r="V4973" s="52" t="e">
        <f t="shared" si="8591"/>
        <v>#N/A</v>
      </c>
      <c r="W4973" s="52" t="e">
        <f t="shared" si="8591"/>
        <v>#N/A</v>
      </c>
      <c r="X4973" s="55" t="e">
        <f t="shared" si="8584"/>
        <v>#N/A</v>
      </c>
      <c r="Y4973" s="55" t="e">
        <f t="shared" si="8585"/>
        <v>#N/A</v>
      </c>
      <c r="Z4973" s="55" t="e">
        <f t="shared" ref="Z4973" si="8592">Z4972</f>
        <v>#N/A</v>
      </c>
      <c r="AA4973" s="55" t="e">
        <f t="shared" si="8587"/>
        <v>#N/A</v>
      </c>
      <c r="AB4973" s="336" t="e">
        <f t="shared" si="8588"/>
        <v>#N/A</v>
      </c>
      <c r="AC4973" s="223" t="e">
        <f ca="1">INDEX(FGA_COEFFS,1,1)+Z4973*INDEX(FGA_COEFFS,1,2)+Y4973*INDEX(FGA_COEFFS,1,3)+R4973*INDEX(FGA_COEFFS,1,4)+Q4972*INDEX(FGA_COEFFS,1,5)+S4973*INDEX(FGA_COEFFS,1,6)+T4972*INDEX(FGA_COEFFS,1,7)+M4972*INDEX(FGA_COEFFS,1,8)+Y4976*Y4978</f>
        <v>#N/A</v>
      </c>
      <c r="AD4973" s="223" t="e">
        <f ca="1">INDEX(THREEPTA_COEFFS,1,1)+AC4973*INDEX(THREEPTA_COEFFS,1,2)+J4973*INDEX(THREEPTA_COEFFS,1,3)+AA4973*INDEX(THREEPTA_COEFFS,1,4)+K4973*INDEX(THREEPTA_COEFFS,1,5)+L4972*INDEX(THREEPTA_COEFFS,1,6)+Z4976*Z4978</f>
        <v>#N/A</v>
      </c>
      <c r="AE4973" s="223" t="e">
        <f ca="1">INDEX(THREEPTPCT_COEFFS,1,1)+K4973*INDEX(THREEPTPCT_COEFFS,1,2)+L4972*INDEX(THREEPTPCT_COEFFS,1,3)+AA4976*AA4978</f>
        <v>#N/A</v>
      </c>
      <c r="AF4973" s="55" t="e">
        <f t="shared" ca="1" si="8589"/>
        <v>#N/A</v>
      </c>
      <c r="AG4973" s="223" t="e">
        <f ca="1">INDEX(TWOPTPCT_COEFFS,1,1)+AB4973*INDEX(TWOPTPCT_COEFFS,1,2)+I4972*INDEX(TWOPTPCT_COEFFS,1,3)+G4972*INDEX(TWOPTPCT_COEFFS,1,4)+L4972*INDEX(TWOPTPCT_COEFFS,1,5)+AB4976*AB4978</f>
        <v>#N/A</v>
      </c>
      <c r="AH4973" s="223" t="e">
        <f ca="1">INDEX(FTA_COEFFS,1,1)+O4973*INDEX(FTA_COEFFS,1,2)+N4972*INDEX(FTA_COEFFS,1,3)+(Q4973+R4973)*INDEX(FTA_COEFFS,1,4)+(Q4972+R4972)*INDEX(FTA_COEFFS,1,5)+M4972*INDEX(FTA_COEFFS,1,6)+AC4976*AC4978</f>
        <v>#N/A</v>
      </c>
      <c r="AI4973" s="223" t="e">
        <f ca="1">INDEX(FTPCT_COEFFS,1,1)+P4973*INDEX(FTPCT_COEFFS,1,2)+F4973*INDEX(FTPCT_COEFFS,1,3)+G4972*INDEX(FTPCT_COEFFS,1,4)+AD4976*AD4978</f>
        <v>#N/A</v>
      </c>
      <c r="AJ4973" s="338" t="e">
        <f t="shared" ca="1" si="8590"/>
        <v>#N/A</v>
      </c>
      <c r="AK4973" s="55"/>
      <c r="AL4973" s="55"/>
      <c r="AM4973" s="55"/>
      <c r="AN4973" s="55"/>
      <c r="AO4973" s="55"/>
      <c r="AP4973" s="55"/>
      <c r="AQ4973" s="55"/>
      <c r="AR4973" s="55"/>
    </row>
    <row r="4974" spans="1:45" x14ac:dyDescent="0.3">
      <c r="A4974" s="54" t="e">
        <f ca="1">IF(D4972&gt;(D4973+(AVERAGE(V4972,W4972)-AVERAGE(V4973,W4973))/2)+2.5,C4972,IF(D4973&gt;(D4972+(AVERAGE(V4973,W4973)-AVERAGE(V4972,W4972))/2)+2.5,C4973,"Close"))</f>
        <v>#N/A</v>
      </c>
      <c r="B4974" s="64" t="e">
        <f ca="1">IF(D4973&gt;D4972,C4973,C4972)</f>
        <v>#N/A</v>
      </c>
      <c r="D4974" s="56"/>
      <c r="X4974" s="55"/>
      <c r="Y4974" s="55"/>
      <c r="Z4974" s="55"/>
      <c r="AA4974" s="55"/>
      <c r="AB4974" s="55"/>
      <c r="AC4974" s="337"/>
      <c r="AD4974" s="337"/>
      <c r="AE4974" s="337"/>
      <c r="AF4974" s="337"/>
      <c r="AG4974" s="337"/>
      <c r="AH4974" s="337"/>
      <c r="AI4974" s="337"/>
      <c r="AJ4974" s="337"/>
      <c r="AK4974" s="337"/>
      <c r="AL4974" s="337"/>
      <c r="AM4974" s="55"/>
      <c r="AN4974" s="55"/>
      <c r="AO4974" s="55"/>
      <c r="AP4974" s="55"/>
      <c r="AQ4974" s="55"/>
      <c r="AR4974" s="55"/>
      <c r="AS4974" s="55"/>
    </row>
    <row r="4975" spans="1:45" x14ac:dyDescent="0.3">
      <c r="X4975" s="54" t="s">
        <v>1305</v>
      </c>
      <c r="Y4975" s="54" t="s">
        <v>128</v>
      </c>
      <c r="Z4975" s="54" t="s">
        <v>157</v>
      </c>
      <c r="AA4975" s="54" t="s">
        <v>151</v>
      </c>
      <c r="AB4975" s="54" t="s">
        <v>1327</v>
      </c>
      <c r="AC4975" s="54" t="s">
        <v>129</v>
      </c>
      <c r="AD4975" s="54" t="s">
        <v>116</v>
      </c>
      <c r="AE4975" s="54"/>
      <c r="AF4975" s="54"/>
      <c r="AG4975" s="54"/>
      <c r="AH4975" s="54"/>
      <c r="AI4975" s="54"/>
      <c r="AJ4975" s="54"/>
      <c r="AK4975" s="54"/>
      <c r="AL4975" s="54"/>
      <c r="AM4975" s="54"/>
      <c r="AN4975" s="54"/>
      <c r="AO4975" s="54"/>
      <c r="AP4975" s="54"/>
      <c r="AQ4975" s="54"/>
      <c r="AR4975" s="54"/>
      <c r="AS4975" s="54"/>
    </row>
    <row r="4976" spans="1:45" x14ac:dyDescent="0.3">
      <c r="X4976" s="54"/>
      <c r="Y4976" s="54">
        <f t="shared" ref="Y4976:AD4976" si="8593">Y4969</f>
        <v>6.4436999999999998</v>
      </c>
      <c r="Z4976" s="54">
        <f t="shared" si="8593"/>
        <v>4.9371</v>
      </c>
      <c r="AA4976" s="54">
        <f t="shared" si="8593"/>
        <v>11.350300000000001</v>
      </c>
      <c r="AB4976" s="54">
        <f t="shared" si="8593"/>
        <v>7.1900000000000006E-2</v>
      </c>
      <c r="AC4976" s="54">
        <f t="shared" si="8593"/>
        <v>6.2766000000000002</v>
      </c>
      <c r="AD4976" s="54">
        <f t="shared" si="8593"/>
        <v>11.042999999999999</v>
      </c>
      <c r="AE4976" s="54"/>
      <c r="AF4976" s="336"/>
      <c r="AG4976" s="336"/>
      <c r="AH4976" s="336"/>
      <c r="AI4976" s="54"/>
      <c r="AJ4976" s="54"/>
      <c r="AK4976" s="54"/>
      <c r="AL4976" s="54"/>
      <c r="AM4976" s="54"/>
      <c r="AN4976" s="54"/>
      <c r="AO4976" s="54"/>
      <c r="AP4976" s="54"/>
      <c r="AQ4976" s="54"/>
      <c r="AR4976" s="54"/>
      <c r="AS4976" s="54"/>
    </row>
    <row r="4977" spans="1:45" x14ac:dyDescent="0.3">
      <c r="D4977" s="56"/>
      <c r="X4977" s="336"/>
      <c r="Y4977" s="336">
        <f t="shared" ca="1" si="8521"/>
        <v>1.1546084206121447</v>
      </c>
      <c r="Z4977" s="336">
        <f t="shared" ca="1" si="8521"/>
        <v>0.66340704593385447</v>
      </c>
      <c r="AA4977" s="336">
        <f t="shared" ca="1" si="8521"/>
        <v>-0.38775599920957127</v>
      </c>
      <c r="AB4977" s="336">
        <f t="shared" ca="1" si="8521"/>
        <v>-0.86124018889112541</v>
      </c>
      <c r="AC4977" s="336">
        <f t="shared" ca="1" si="8521"/>
        <v>0.28671291603875115</v>
      </c>
      <c r="AD4977" s="336">
        <f t="shared" ca="1" si="8521"/>
        <v>-1.3717682836127236</v>
      </c>
      <c r="AE4977" s="336"/>
      <c r="AF4977" s="336"/>
      <c r="AG4977" s="336"/>
      <c r="AH4977" s="336"/>
      <c r="AI4977" s="54"/>
      <c r="AJ4977" s="54"/>
      <c r="AK4977" s="54"/>
      <c r="AL4977" s="336"/>
      <c r="AM4977" s="336"/>
      <c r="AN4977" s="336"/>
      <c r="AO4977" s="336"/>
      <c r="AP4977" s="54"/>
      <c r="AQ4977" s="336"/>
      <c r="AR4977" s="336"/>
      <c r="AS4977" s="336"/>
    </row>
    <row r="4978" spans="1:45" x14ac:dyDescent="0.3">
      <c r="C4978" s="54"/>
      <c r="D4978" s="56"/>
      <c r="Y4978" s="336">
        <f t="shared" ca="1" si="8521"/>
        <v>0.39838301553946731</v>
      </c>
      <c r="Z4978" s="336">
        <f t="shared" ca="1" si="8521"/>
        <v>1.4151769978995838</v>
      </c>
      <c r="AA4978" s="336">
        <f t="shared" ca="1" si="8521"/>
        <v>-0.84327617722405579</v>
      </c>
      <c r="AB4978" s="336">
        <f t="shared" ca="1" si="8521"/>
        <v>-0.67028803870910614</v>
      </c>
      <c r="AC4978" s="336">
        <f t="shared" ca="1" si="8521"/>
        <v>1.1704075400891552</v>
      </c>
      <c r="AD4978" s="336">
        <f t="shared" ca="1" si="8521"/>
        <v>0.40309871822252996</v>
      </c>
      <c r="AE4978" s="55"/>
      <c r="AF4978" s="55"/>
      <c r="AG4978" s="55"/>
      <c r="AH4978" s="55"/>
      <c r="AI4978" s="55"/>
      <c r="AJ4978" s="55"/>
      <c r="AK4978" s="55"/>
      <c r="AL4978" s="55"/>
      <c r="AM4978" s="55"/>
      <c r="AN4978" s="55"/>
      <c r="AO4978" s="55"/>
      <c r="AP4978" s="55"/>
      <c r="AQ4978" s="55"/>
      <c r="AR4978" s="55"/>
      <c r="AS4978" s="55"/>
    </row>
    <row r="4979" spans="1:45" x14ac:dyDescent="0.3">
      <c r="B4979" s="54" t="s">
        <v>172</v>
      </c>
      <c r="C4979" s="53">
        <f>C4972</f>
        <v>0</v>
      </c>
      <c r="D4979" s="56" t="e">
        <f t="shared" ref="D4979:D4980" ca="1" si="8594">AJ4979</f>
        <v>#N/A</v>
      </c>
      <c r="E4979" s="52" t="e">
        <f t="shared" ref="E4979:W4979" si="8595">E4972</f>
        <v>#N/A</v>
      </c>
      <c r="F4979" s="52" t="e">
        <f t="shared" si="8595"/>
        <v>#N/A</v>
      </c>
      <c r="G4979" s="52" t="e">
        <f t="shared" si="8595"/>
        <v>#N/A</v>
      </c>
      <c r="H4979" s="52" t="e">
        <f t="shared" si="8595"/>
        <v>#N/A</v>
      </c>
      <c r="I4979" s="52" t="e">
        <f t="shared" si="8595"/>
        <v>#N/A</v>
      </c>
      <c r="J4979" s="52" t="e">
        <f t="shared" si="8595"/>
        <v>#N/A</v>
      </c>
      <c r="K4979" s="52" t="e">
        <f t="shared" si="8595"/>
        <v>#N/A</v>
      </c>
      <c r="L4979" s="52" t="e">
        <f t="shared" si="8595"/>
        <v>#N/A</v>
      </c>
      <c r="M4979" s="52" t="e">
        <f t="shared" si="8595"/>
        <v>#N/A</v>
      </c>
      <c r="N4979" s="52" t="e">
        <f t="shared" si="8595"/>
        <v>#N/A</v>
      </c>
      <c r="O4979" s="52" t="e">
        <f t="shared" si="8595"/>
        <v>#N/A</v>
      </c>
      <c r="P4979" s="52" t="e">
        <f t="shared" si="8595"/>
        <v>#N/A</v>
      </c>
      <c r="Q4979" s="52" t="e">
        <f t="shared" si="8595"/>
        <v>#N/A</v>
      </c>
      <c r="R4979" s="52" t="e">
        <f t="shared" si="8595"/>
        <v>#N/A</v>
      </c>
      <c r="S4979" s="52" t="e">
        <f t="shared" si="8595"/>
        <v>#N/A</v>
      </c>
      <c r="T4979" s="52" t="e">
        <f t="shared" si="8595"/>
        <v>#N/A</v>
      </c>
      <c r="U4979" s="52" t="e">
        <f t="shared" si="8595"/>
        <v>#N/A</v>
      </c>
      <c r="V4979" s="52" t="e">
        <f t="shared" si="8595"/>
        <v>#N/A</v>
      </c>
      <c r="W4979" s="52" t="e">
        <f t="shared" si="8595"/>
        <v>#N/A</v>
      </c>
      <c r="X4979" s="55" t="e">
        <f t="shared" ref="X4979:X4980" si="8596">(H4979-(O4979*P4979)/100-3*(J4979*K4979)/100)/2</f>
        <v>#N/A</v>
      </c>
      <c r="Y4979" s="55" t="e">
        <f t="shared" ref="Y4979:Y4980" si="8597">SUM(X4979,(J4979*K4979/100))/(F4979/100)</f>
        <v>#N/A</v>
      </c>
      <c r="Z4979" s="55" t="e">
        <f t="shared" ref="Z4979" si="8598">U4979*0.5+U4980*0.5</f>
        <v>#N/A</v>
      </c>
      <c r="AA4979" s="55" t="e">
        <f t="shared" ref="AA4979:AA4980" si="8599">J4979/Y4979</f>
        <v>#N/A</v>
      </c>
      <c r="AB4979" s="336" t="e">
        <f t="shared" ref="AB4979:AB4980" si="8600">X4979/(Y4979-J4979)</f>
        <v>#N/A</v>
      </c>
      <c r="AC4979" s="223" t="e">
        <f ca="1">INDEX(FGA_COEFFS,1,1)+Z4979*INDEX(FGA_COEFFS,1,2)+Y4979*INDEX(FGA_COEFFS,1,3)+R4979*INDEX(FGA_COEFFS,1,4)+Q4980*INDEX(FGA_COEFFS,1,5)+S4979*INDEX(FGA_COEFFS,1,6)+T4980*INDEX(FGA_COEFFS,1,7)+M4980*INDEX(FGA_COEFFS,1,8)+Y4983*Y4984</f>
        <v>#N/A</v>
      </c>
      <c r="AD4979" s="223" t="e">
        <f ca="1">INDEX(THREEPTA_COEFFS,1,1)+AC4979*INDEX(THREEPTA_COEFFS,1,2)+J4979*INDEX(THREEPTA_COEFFS,1,3)+AA4979*INDEX(THREEPTA_COEFFS,1,4)+K4979*INDEX(THREEPTA_COEFFS,1,5)+L4980*INDEX(THREEPTA_COEFFS,1,6)+Z4983*Z4984</f>
        <v>#N/A</v>
      </c>
      <c r="AE4979" s="223" t="e">
        <f ca="1">INDEX(THREEPTPCT_COEFFS,1,1)+K4979*INDEX(THREEPTPCT_COEFFS,1,2)+L4980*INDEX(THREEPTPCT_COEFFS,1,3)+AA4983*AA4984</f>
        <v>#N/A</v>
      </c>
      <c r="AF4979" s="55" t="e">
        <f t="shared" ref="AF4979:AF4980" ca="1" si="8601">AC4979-AD4979</f>
        <v>#N/A</v>
      </c>
      <c r="AG4979" s="223" t="e">
        <f ca="1">INDEX(TWOPTPCT_COEFFS,1,1)+AB4979*INDEX(TWOPTPCT_COEFFS,1,2)+I4980*INDEX(TWOPTPCT_COEFFS,1,3)+G4980*INDEX(TWOPTPCT_COEFFS,1,4)+L4980*INDEX(TWOPTPCT_COEFFS,1,5)+AB4983*AB4984</f>
        <v>#N/A</v>
      </c>
      <c r="AH4979" s="223" t="e">
        <f ca="1">INDEX(FTA_COEFFS,1,1)+O4979*INDEX(FTA_COEFFS,1,2)+N4980*INDEX(FTA_COEFFS,1,3)+(Q4979+R4979)*INDEX(FTA_COEFFS,1,4)+(Q4980+R4980)*INDEX(FTA_COEFFS,1,5)+M4980*INDEX(FTA_COEFFS,1,6)+AC4983*AC4984</f>
        <v>#N/A</v>
      </c>
      <c r="AI4979" s="223" t="e">
        <f ca="1">INDEX(FTPCT_COEFFS,1,1)+P4979*INDEX(FTPCT_COEFFS,1,2)+F4979*INDEX(FTPCT_COEFFS,1,3)+G4980*INDEX(FTPCT_COEFFS,1,4)+AD4983*AD4984</f>
        <v>#N/A</v>
      </c>
      <c r="AJ4979" s="338" t="e">
        <f t="shared" ref="AJ4979:AJ4980" ca="1" si="8602">AD4979*AE4979/100+AF4979*AG4979+AH4979*AI4979/100</f>
        <v>#N/A</v>
      </c>
      <c r="AK4979" s="55"/>
      <c r="AL4979" s="55"/>
      <c r="AM4979" s="55"/>
      <c r="AN4979" s="55"/>
      <c r="AO4979" s="55"/>
      <c r="AP4979" s="55"/>
      <c r="AQ4979" s="55"/>
      <c r="AR4979" s="55"/>
    </row>
    <row r="4980" spans="1:45" x14ac:dyDescent="0.3">
      <c r="B4980" s="54" t="s">
        <v>175</v>
      </c>
      <c r="C4980" s="54">
        <f>C4973</f>
        <v>0</v>
      </c>
      <c r="D4980" s="56" t="e">
        <f t="shared" ca="1" si="8594"/>
        <v>#N/A</v>
      </c>
      <c r="E4980" s="52" t="e">
        <f t="shared" ref="E4980:W4980" si="8603">E4973</f>
        <v>#N/A</v>
      </c>
      <c r="F4980" s="52" t="e">
        <f t="shared" si="8603"/>
        <v>#N/A</v>
      </c>
      <c r="G4980" s="52" t="e">
        <f t="shared" si="8603"/>
        <v>#N/A</v>
      </c>
      <c r="H4980" s="52" t="e">
        <f t="shared" si="8603"/>
        <v>#N/A</v>
      </c>
      <c r="I4980" s="52" t="e">
        <f t="shared" si="8603"/>
        <v>#N/A</v>
      </c>
      <c r="J4980" s="52" t="e">
        <f t="shared" si="8603"/>
        <v>#N/A</v>
      </c>
      <c r="K4980" s="52" t="e">
        <f t="shared" si="8603"/>
        <v>#N/A</v>
      </c>
      <c r="L4980" s="52" t="e">
        <f t="shared" si="8603"/>
        <v>#N/A</v>
      </c>
      <c r="M4980" s="52" t="e">
        <f t="shared" si="8603"/>
        <v>#N/A</v>
      </c>
      <c r="N4980" s="52" t="e">
        <f t="shared" si="8603"/>
        <v>#N/A</v>
      </c>
      <c r="O4980" s="52" t="e">
        <f t="shared" si="8603"/>
        <v>#N/A</v>
      </c>
      <c r="P4980" s="52" t="e">
        <f t="shared" si="8603"/>
        <v>#N/A</v>
      </c>
      <c r="Q4980" s="52" t="e">
        <f t="shared" si="8603"/>
        <v>#N/A</v>
      </c>
      <c r="R4980" s="52" t="e">
        <f t="shared" si="8603"/>
        <v>#N/A</v>
      </c>
      <c r="S4980" s="52" t="e">
        <f t="shared" si="8603"/>
        <v>#N/A</v>
      </c>
      <c r="T4980" s="52" t="e">
        <f t="shared" si="8603"/>
        <v>#N/A</v>
      </c>
      <c r="U4980" s="52" t="e">
        <f t="shared" si="8603"/>
        <v>#N/A</v>
      </c>
      <c r="V4980" s="52" t="e">
        <f t="shared" si="8603"/>
        <v>#N/A</v>
      </c>
      <c r="W4980" s="52" t="e">
        <f t="shared" si="8603"/>
        <v>#N/A</v>
      </c>
      <c r="X4980" s="55" t="e">
        <f t="shared" si="8596"/>
        <v>#N/A</v>
      </c>
      <c r="Y4980" s="55" t="e">
        <f t="shared" si="8597"/>
        <v>#N/A</v>
      </c>
      <c r="Z4980" s="55" t="e">
        <f t="shared" ref="Z4980" si="8604">Z4979</f>
        <v>#N/A</v>
      </c>
      <c r="AA4980" s="55" t="e">
        <f t="shared" si="8599"/>
        <v>#N/A</v>
      </c>
      <c r="AB4980" s="336" t="e">
        <f t="shared" si="8600"/>
        <v>#N/A</v>
      </c>
      <c r="AC4980" s="223" t="e">
        <f ca="1">INDEX(FGA_COEFFS,1,1)+Z4980*INDEX(FGA_COEFFS,1,2)+Y4980*INDEX(FGA_COEFFS,1,3)+R4980*INDEX(FGA_COEFFS,1,4)+Q4979*INDEX(FGA_COEFFS,1,5)+S4980*INDEX(FGA_COEFFS,1,6)+T4979*INDEX(FGA_COEFFS,1,7)+M4979*INDEX(FGA_COEFFS,1,8)+Y4983*Y4985</f>
        <v>#N/A</v>
      </c>
      <c r="AD4980" s="223" t="e">
        <f ca="1">INDEX(THREEPTA_COEFFS,1,1)+AC4980*INDEX(THREEPTA_COEFFS,1,2)+J4980*INDEX(THREEPTA_COEFFS,1,3)+AA4980*INDEX(THREEPTA_COEFFS,1,4)+K4980*INDEX(THREEPTA_COEFFS,1,5)+L4979*INDEX(THREEPTA_COEFFS,1,6)+Z4983*Z4985</f>
        <v>#N/A</v>
      </c>
      <c r="AE4980" s="223" t="e">
        <f ca="1">INDEX(THREEPTPCT_COEFFS,1,1)+K4980*INDEX(THREEPTPCT_COEFFS,1,2)+L4979*INDEX(THREEPTPCT_COEFFS,1,3)+AA4983*AA4985</f>
        <v>#N/A</v>
      </c>
      <c r="AF4980" s="55" t="e">
        <f t="shared" ca="1" si="8601"/>
        <v>#N/A</v>
      </c>
      <c r="AG4980" s="223" t="e">
        <f ca="1">INDEX(TWOPTPCT_COEFFS,1,1)+AB4980*INDEX(TWOPTPCT_COEFFS,1,2)+I4979*INDEX(TWOPTPCT_COEFFS,1,3)+G4979*INDEX(TWOPTPCT_COEFFS,1,4)+L4979*INDEX(TWOPTPCT_COEFFS,1,5)+AB4983*AB4985</f>
        <v>#N/A</v>
      </c>
      <c r="AH4980" s="223" t="e">
        <f ca="1">INDEX(FTA_COEFFS,1,1)+O4980*INDEX(FTA_COEFFS,1,2)+N4979*INDEX(FTA_COEFFS,1,3)+(Q4980+R4980)*INDEX(FTA_COEFFS,1,4)+(Q4979+R4979)*INDEX(FTA_COEFFS,1,5)+M4979*INDEX(FTA_COEFFS,1,6)+AC4983*AC4985</f>
        <v>#N/A</v>
      </c>
      <c r="AI4980" s="223" t="e">
        <f ca="1">INDEX(FTPCT_COEFFS,1,1)+P4980*INDEX(FTPCT_COEFFS,1,2)+F4980*INDEX(FTPCT_COEFFS,1,3)+G4979*INDEX(FTPCT_COEFFS,1,4)+AD4983*AD4985</f>
        <v>#N/A</v>
      </c>
      <c r="AJ4980" s="338" t="e">
        <f t="shared" ca="1" si="8602"/>
        <v>#N/A</v>
      </c>
      <c r="AK4980" s="55"/>
      <c r="AL4980" s="55"/>
      <c r="AM4980" s="55"/>
      <c r="AN4980" s="55"/>
      <c r="AO4980" s="55"/>
      <c r="AP4980" s="55"/>
      <c r="AQ4980" s="55"/>
      <c r="AR4980" s="55"/>
    </row>
    <row r="4981" spans="1:45" x14ac:dyDescent="0.3">
      <c r="A4981" s="54" t="e">
        <f ca="1">IF(D4979&gt;(D4980+(AVERAGE(V4979,W4979)-AVERAGE(V4980,W4980))/2)+2.5,C4979,IF(D4980&gt;(D4979+(AVERAGE(V4980,W4980)-AVERAGE(V4979,W4979))/2)+2.5,C4980,"Close"))</f>
        <v>#N/A</v>
      </c>
      <c r="B4981" s="64" t="e">
        <f ca="1">IF(D4980&gt;D4979,C4980,C4979)</f>
        <v>#N/A</v>
      </c>
      <c r="D4981" s="56"/>
      <c r="X4981" s="55"/>
      <c r="Y4981" s="55"/>
      <c r="Z4981" s="55"/>
      <c r="AA4981" s="55"/>
      <c r="AB4981" s="55"/>
      <c r="AC4981" s="337"/>
      <c r="AD4981" s="337"/>
      <c r="AE4981" s="337"/>
      <c r="AF4981" s="337"/>
      <c r="AG4981" s="337"/>
      <c r="AH4981" s="337"/>
      <c r="AI4981" s="337"/>
      <c r="AJ4981" s="337"/>
      <c r="AK4981" s="337"/>
      <c r="AL4981" s="337"/>
      <c r="AM4981" s="55"/>
      <c r="AN4981" s="55"/>
      <c r="AO4981" s="55"/>
      <c r="AP4981" s="55"/>
      <c r="AQ4981" s="55"/>
      <c r="AR4981" s="55"/>
      <c r="AS4981" s="55"/>
    </row>
    <row r="4982" spans="1:45" x14ac:dyDescent="0.3">
      <c r="X4982" s="54" t="s">
        <v>1305</v>
      </c>
      <c r="Y4982" s="54" t="s">
        <v>128</v>
      </c>
      <c r="Z4982" s="54" t="s">
        <v>157</v>
      </c>
      <c r="AA4982" s="54" t="s">
        <v>151</v>
      </c>
      <c r="AB4982" s="54" t="s">
        <v>1327</v>
      </c>
      <c r="AC4982" s="54" t="s">
        <v>129</v>
      </c>
      <c r="AD4982" s="54" t="s">
        <v>116</v>
      </c>
      <c r="AE4982" s="54"/>
      <c r="AF4982" s="54"/>
      <c r="AG4982" s="54"/>
      <c r="AH4982" s="54"/>
      <c r="AI4982" s="54"/>
      <c r="AJ4982" s="54"/>
      <c r="AK4982" s="54"/>
      <c r="AL4982" s="54"/>
      <c r="AM4982" s="54"/>
      <c r="AN4982" s="54"/>
      <c r="AO4982" s="54"/>
      <c r="AP4982" s="54"/>
      <c r="AQ4982" s="54"/>
      <c r="AR4982" s="54"/>
      <c r="AS4982" s="54"/>
    </row>
    <row r="4983" spans="1:45" x14ac:dyDescent="0.3">
      <c r="X4983" s="54"/>
      <c r="Y4983" s="54">
        <f t="shared" ref="Y4983:AD4983" si="8605">Y4976</f>
        <v>6.4436999999999998</v>
      </c>
      <c r="Z4983" s="54">
        <f t="shared" si="8605"/>
        <v>4.9371</v>
      </c>
      <c r="AA4983" s="54">
        <f t="shared" si="8605"/>
        <v>11.350300000000001</v>
      </c>
      <c r="AB4983" s="54">
        <f t="shared" si="8605"/>
        <v>7.1900000000000006E-2</v>
      </c>
      <c r="AC4983" s="54">
        <f t="shared" si="8605"/>
        <v>6.2766000000000002</v>
      </c>
      <c r="AD4983" s="54">
        <f t="shared" si="8605"/>
        <v>11.042999999999999</v>
      </c>
      <c r="AE4983" s="54"/>
      <c r="AF4983" s="336"/>
      <c r="AG4983" s="336"/>
      <c r="AH4983" s="336"/>
      <c r="AI4983" s="54"/>
      <c r="AJ4983" s="54"/>
      <c r="AK4983" s="54"/>
      <c r="AL4983" s="54"/>
      <c r="AM4983" s="54"/>
      <c r="AN4983" s="54"/>
      <c r="AO4983" s="54"/>
      <c r="AP4983" s="54"/>
      <c r="AQ4983" s="54"/>
      <c r="AR4983" s="54"/>
      <c r="AS4983" s="54"/>
    </row>
    <row r="4984" spans="1:45" x14ac:dyDescent="0.3">
      <c r="D4984" s="56"/>
      <c r="X4984" s="336"/>
      <c r="Y4984" s="336">
        <f t="shared" ca="1" si="8521"/>
        <v>1.0922381321292682E-2</v>
      </c>
      <c r="Z4984" s="336">
        <f t="shared" ca="1" si="8521"/>
        <v>0.25240060251947</v>
      </c>
      <c r="AA4984" s="336">
        <f t="shared" ca="1" si="8521"/>
        <v>0.50716881851149787</v>
      </c>
      <c r="AB4984" s="336">
        <f t="shared" ca="1" si="8521"/>
        <v>-0.10423880163484212</v>
      </c>
      <c r="AC4984" s="336">
        <f t="shared" ca="1" si="8521"/>
        <v>0.90313087714132423</v>
      </c>
      <c r="AD4984" s="336">
        <f t="shared" ca="1" si="8521"/>
        <v>-0.14088542852413696</v>
      </c>
      <c r="AE4984" s="336"/>
      <c r="AF4984" s="336"/>
      <c r="AG4984" s="336"/>
      <c r="AH4984" s="336"/>
      <c r="AI4984" s="54"/>
      <c r="AJ4984" s="54"/>
      <c r="AK4984" s="54"/>
      <c r="AL4984" s="336"/>
      <c r="AM4984" s="336"/>
      <c r="AN4984" s="336"/>
      <c r="AO4984" s="336"/>
      <c r="AP4984" s="54"/>
      <c r="AQ4984" s="336"/>
      <c r="AR4984" s="336"/>
      <c r="AS4984" s="336"/>
    </row>
    <row r="4985" spans="1:45" x14ac:dyDescent="0.3">
      <c r="C4985" s="54"/>
      <c r="D4985" s="56"/>
      <c r="Y4985" s="336">
        <f t="shared" ca="1" si="8521"/>
        <v>0.9330776520014521</v>
      </c>
      <c r="Z4985" s="336">
        <f t="shared" ca="1" si="8521"/>
        <v>-4.4325875702543333E-3</v>
      </c>
      <c r="AA4985" s="336">
        <f t="shared" ca="1" si="8521"/>
        <v>-0.89733546752471161</v>
      </c>
      <c r="AB4985" s="336">
        <f t="shared" ca="1" si="8521"/>
        <v>0.45363281920825127</v>
      </c>
      <c r="AC4985" s="336">
        <f t="shared" ca="1" si="8521"/>
        <v>1.3321664323606153</v>
      </c>
      <c r="AD4985" s="336">
        <f t="shared" ca="1" si="8521"/>
        <v>1.2668223277682196</v>
      </c>
      <c r="AE4985" s="55"/>
      <c r="AF4985" s="55"/>
      <c r="AG4985" s="55"/>
      <c r="AH4985" s="55"/>
      <c r="AI4985" s="55"/>
      <c r="AJ4985" s="55"/>
      <c r="AK4985" s="55"/>
      <c r="AL4985" s="55"/>
      <c r="AM4985" s="55"/>
      <c r="AN4985" s="55"/>
      <c r="AO4985" s="55"/>
      <c r="AP4985" s="55"/>
      <c r="AQ4985" s="55"/>
      <c r="AR4985" s="55"/>
      <c r="AS4985" s="55"/>
    </row>
    <row r="4986" spans="1:45" x14ac:dyDescent="0.3">
      <c r="B4986" s="54" t="s">
        <v>172</v>
      </c>
      <c r="C4986" s="53">
        <f>C4979</f>
        <v>0</v>
      </c>
      <c r="D4986" s="56" t="e">
        <f t="shared" ref="D4986:D4987" ca="1" si="8606">AJ4986</f>
        <v>#N/A</v>
      </c>
      <c r="E4986" s="52" t="e">
        <f t="shared" ref="E4986:W4986" si="8607">E4979</f>
        <v>#N/A</v>
      </c>
      <c r="F4986" s="52" t="e">
        <f t="shared" si="8607"/>
        <v>#N/A</v>
      </c>
      <c r="G4986" s="52" t="e">
        <f t="shared" si="8607"/>
        <v>#N/A</v>
      </c>
      <c r="H4986" s="52" t="e">
        <f t="shared" si="8607"/>
        <v>#N/A</v>
      </c>
      <c r="I4986" s="52" t="e">
        <f t="shared" si="8607"/>
        <v>#N/A</v>
      </c>
      <c r="J4986" s="52" t="e">
        <f t="shared" si="8607"/>
        <v>#N/A</v>
      </c>
      <c r="K4986" s="52" t="e">
        <f t="shared" si="8607"/>
        <v>#N/A</v>
      </c>
      <c r="L4986" s="52" t="e">
        <f t="shared" si="8607"/>
        <v>#N/A</v>
      </c>
      <c r="M4986" s="52" t="e">
        <f t="shared" si="8607"/>
        <v>#N/A</v>
      </c>
      <c r="N4986" s="52" t="e">
        <f t="shared" si="8607"/>
        <v>#N/A</v>
      </c>
      <c r="O4986" s="52" t="e">
        <f t="shared" si="8607"/>
        <v>#N/A</v>
      </c>
      <c r="P4986" s="52" t="e">
        <f t="shared" si="8607"/>
        <v>#N/A</v>
      </c>
      <c r="Q4986" s="52" t="e">
        <f t="shared" si="8607"/>
        <v>#N/A</v>
      </c>
      <c r="R4986" s="52" t="e">
        <f t="shared" si="8607"/>
        <v>#N/A</v>
      </c>
      <c r="S4986" s="52" t="e">
        <f t="shared" si="8607"/>
        <v>#N/A</v>
      </c>
      <c r="T4986" s="52" t="e">
        <f t="shared" si="8607"/>
        <v>#N/A</v>
      </c>
      <c r="U4986" s="52" t="e">
        <f t="shared" si="8607"/>
        <v>#N/A</v>
      </c>
      <c r="V4986" s="52" t="e">
        <f t="shared" si="8607"/>
        <v>#N/A</v>
      </c>
      <c r="W4986" s="52" t="e">
        <f t="shared" si="8607"/>
        <v>#N/A</v>
      </c>
      <c r="X4986" s="55" t="e">
        <f t="shared" ref="X4986:X4987" si="8608">(H4986-(O4986*P4986)/100-3*(J4986*K4986)/100)/2</f>
        <v>#N/A</v>
      </c>
      <c r="Y4986" s="55" t="e">
        <f t="shared" ref="Y4986:Y4987" si="8609">SUM(X4986,(J4986*K4986/100))/(F4986/100)</f>
        <v>#N/A</v>
      </c>
      <c r="Z4986" s="55" t="e">
        <f t="shared" ref="Z4986" si="8610">U4986*0.5+U4987*0.5</f>
        <v>#N/A</v>
      </c>
      <c r="AA4986" s="55" t="e">
        <f t="shared" ref="AA4986:AA4987" si="8611">J4986/Y4986</f>
        <v>#N/A</v>
      </c>
      <c r="AB4986" s="336" t="e">
        <f t="shared" ref="AB4986:AB4987" si="8612">X4986/(Y4986-J4986)</f>
        <v>#N/A</v>
      </c>
      <c r="AC4986" s="223" t="e">
        <f ca="1">INDEX(FGA_COEFFS,1,1)+Z4986*INDEX(FGA_COEFFS,1,2)+Y4986*INDEX(FGA_COEFFS,1,3)+R4986*INDEX(FGA_COEFFS,1,4)+Q4987*INDEX(FGA_COEFFS,1,5)+S4986*INDEX(FGA_COEFFS,1,6)+T4987*INDEX(FGA_COEFFS,1,7)+M4987*INDEX(FGA_COEFFS,1,8)+Y4990*Y4991</f>
        <v>#N/A</v>
      </c>
      <c r="AD4986" s="223" t="e">
        <f ca="1">INDEX(THREEPTA_COEFFS,1,1)+AC4986*INDEX(THREEPTA_COEFFS,1,2)+J4986*INDEX(THREEPTA_COEFFS,1,3)+AA4986*INDEX(THREEPTA_COEFFS,1,4)+K4986*INDEX(THREEPTA_COEFFS,1,5)+L4987*INDEX(THREEPTA_COEFFS,1,6)+Z4990*Z4991</f>
        <v>#N/A</v>
      </c>
      <c r="AE4986" s="223" t="e">
        <f ca="1">INDEX(THREEPTPCT_COEFFS,1,1)+K4986*INDEX(THREEPTPCT_COEFFS,1,2)+L4987*INDEX(THREEPTPCT_COEFFS,1,3)+AA4990*AA4991</f>
        <v>#N/A</v>
      </c>
      <c r="AF4986" s="55" t="e">
        <f t="shared" ref="AF4986:AF4987" ca="1" si="8613">AC4986-AD4986</f>
        <v>#N/A</v>
      </c>
      <c r="AG4986" s="223" t="e">
        <f ca="1">INDEX(TWOPTPCT_COEFFS,1,1)+AB4986*INDEX(TWOPTPCT_COEFFS,1,2)+I4987*INDEX(TWOPTPCT_COEFFS,1,3)+G4987*INDEX(TWOPTPCT_COEFFS,1,4)+L4987*INDEX(TWOPTPCT_COEFFS,1,5)+AB4990*AB4991</f>
        <v>#N/A</v>
      </c>
      <c r="AH4986" s="223" t="e">
        <f ca="1">INDEX(FTA_COEFFS,1,1)+O4986*INDEX(FTA_COEFFS,1,2)+N4987*INDEX(FTA_COEFFS,1,3)+(Q4986+R4986)*INDEX(FTA_COEFFS,1,4)+(Q4987+R4987)*INDEX(FTA_COEFFS,1,5)+M4987*INDEX(FTA_COEFFS,1,6)+AC4990*AC4991</f>
        <v>#N/A</v>
      </c>
      <c r="AI4986" s="223" t="e">
        <f ca="1">INDEX(FTPCT_COEFFS,1,1)+P4986*INDEX(FTPCT_COEFFS,1,2)+F4986*INDEX(FTPCT_COEFFS,1,3)+G4987*INDEX(FTPCT_COEFFS,1,4)+AD4990*AD4991</f>
        <v>#N/A</v>
      </c>
      <c r="AJ4986" s="338" t="e">
        <f t="shared" ref="AJ4986:AJ4987" ca="1" si="8614">AD4986*AE4986/100+AF4986*AG4986+AH4986*AI4986/100</f>
        <v>#N/A</v>
      </c>
      <c r="AK4986" s="55"/>
      <c r="AL4986" s="55"/>
      <c r="AM4986" s="55"/>
      <c r="AN4986" s="55"/>
      <c r="AO4986" s="55"/>
      <c r="AP4986" s="55"/>
      <c r="AQ4986" s="55"/>
      <c r="AR4986" s="55"/>
    </row>
    <row r="4987" spans="1:45" x14ac:dyDescent="0.3">
      <c r="B4987" s="54" t="s">
        <v>175</v>
      </c>
      <c r="C4987" s="54">
        <f>C4980</f>
        <v>0</v>
      </c>
      <c r="D4987" s="56" t="e">
        <f t="shared" ca="1" si="8606"/>
        <v>#N/A</v>
      </c>
      <c r="E4987" s="52" t="e">
        <f t="shared" ref="E4987:W4987" si="8615">E4980</f>
        <v>#N/A</v>
      </c>
      <c r="F4987" s="52" t="e">
        <f t="shared" si="8615"/>
        <v>#N/A</v>
      </c>
      <c r="G4987" s="52" t="e">
        <f t="shared" si="8615"/>
        <v>#N/A</v>
      </c>
      <c r="H4987" s="52" t="e">
        <f t="shared" si="8615"/>
        <v>#N/A</v>
      </c>
      <c r="I4987" s="52" t="e">
        <f t="shared" si="8615"/>
        <v>#N/A</v>
      </c>
      <c r="J4987" s="52" t="e">
        <f t="shared" si="8615"/>
        <v>#N/A</v>
      </c>
      <c r="K4987" s="52" t="e">
        <f t="shared" si="8615"/>
        <v>#N/A</v>
      </c>
      <c r="L4987" s="52" t="e">
        <f t="shared" si="8615"/>
        <v>#N/A</v>
      </c>
      <c r="M4987" s="52" t="e">
        <f t="shared" si="8615"/>
        <v>#N/A</v>
      </c>
      <c r="N4987" s="52" t="e">
        <f t="shared" si="8615"/>
        <v>#N/A</v>
      </c>
      <c r="O4987" s="52" t="e">
        <f t="shared" si="8615"/>
        <v>#N/A</v>
      </c>
      <c r="P4987" s="52" t="e">
        <f t="shared" si="8615"/>
        <v>#N/A</v>
      </c>
      <c r="Q4987" s="52" t="e">
        <f t="shared" si="8615"/>
        <v>#N/A</v>
      </c>
      <c r="R4987" s="52" t="e">
        <f t="shared" si="8615"/>
        <v>#N/A</v>
      </c>
      <c r="S4987" s="52" t="e">
        <f t="shared" si="8615"/>
        <v>#N/A</v>
      </c>
      <c r="T4987" s="52" t="e">
        <f t="shared" si="8615"/>
        <v>#N/A</v>
      </c>
      <c r="U4987" s="52" t="e">
        <f t="shared" si="8615"/>
        <v>#N/A</v>
      </c>
      <c r="V4987" s="52" t="e">
        <f t="shared" si="8615"/>
        <v>#N/A</v>
      </c>
      <c r="W4987" s="52" t="e">
        <f t="shared" si="8615"/>
        <v>#N/A</v>
      </c>
      <c r="X4987" s="55" t="e">
        <f t="shared" si="8608"/>
        <v>#N/A</v>
      </c>
      <c r="Y4987" s="55" t="e">
        <f t="shared" si="8609"/>
        <v>#N/A</v>
      </c>
      <c r="Z4987" s="55" t="e">
        <f t="shared" ref="Z4987" si="8616">Z4986</f>
        <v>#N/A</v>
      </c>
      <c r="AA4987" s="55" t="e">
        <f t="shared" si="8611"/>
        <v>#N/A</v>
      </c>
      <c r="AB4987" s="336" t="e">
        <f t="shared" si="8612"/>
        <v>#N/A</v>
      </c>
      <c r="AC4987" s="223" t="e">
        <f ca="1">INDEX(FGA_COEFFS,1,1)+Z4987*INDEX(FGA_COEFFS,1,2)+Y4987*INDEX(FGA_COEFFS,1,3)+R4987*INDEX(FGA_COEFFS,1,4)+Q4986*INDEX(FGA_COEFFS,1,5)+S4987*INDEX(FGA_COEFFS,1,6)+T4986*INDEX(FGA_COEFFS,1,7)+M4986*INDEX(FGA_COEFFS,1,8)+Y4990*Y4992</f>
        <v>#N/A</v>
      </c>
      <c r="AD4987" s="223" t="e">
        <f ca="1">INDEX(THREEPTA_COEFFS,1,1)+AC4987*INDEX(THREEPTA_COEFFS,1,2)+J4987*INDEX(THREEPTA_COEFFS,1,3)+AA4987*INDEX(THREEPTA_COEFFS,1,4)+K4987*INDEX(THREEPTA_COEFFS,1,5)+L4986*INDEX(THREEPTA_COEFFS,1,6)+Z4990*Z4992</f>
        <v>#N/A</v>
      </c>
      <c r="AE4987" s="223" t="e">
        <f ca="1">INDEX(THREEPTPCT_COEFFS,1,1)+K4987*INDEX(THREEPTPCT_COEFFS,1,2)+L4986*INDEX(THREEPTPCT_COEFFS,1,3)+AA4990*AA4992</f>
        <v>#N/A</v>
      </c>
      <c r="AF4987" s="55" t="e">
        <f t="shared" ca="1" si="8613"/>
        <v>#N/A</v>
      </c>
      <c r="AG4987" s="223" t="e">
        <f ca="1">INDEX(TWOPTPCT_COEFFS,1,1)+AB4987*INDEX(TWOPTPCT_COEFFS,1,2)+I4986*INDEX(TWOPTPCT_COEFFS,1,3)+G4986*INDEX(TWOPTPCT_COEFFS,1,4)+L4986*INDEX(TWOPTPCT_COEFFS,1,5)+AB4990*AB4992</f>
        <v>#N/A</v>
      </c>
      <c r="AH4987" s="223" t="e">
        <f ca="1">INDEX(FTA_COEFFS,1,1)+O4987*INDEX(FTA_COEFFS,1,2)+N4986*INDEX(FTA_COEFFS,1,3)+(Q4987+R4987)*INDEX(FTA_COEFFS,1,4)+(Q4986+R4986)*INDEX(FTA_COEFFS,1,5)+M4986*INDEX(FTA_COEFFS,1,6)+AC4990*AC4992</f>
        <v>#N/A</v>
      </c>
      <c r="AI4987" s="223" t="e">
        <f ca="1">INDEX(FTPCT_COEFFS,1,1)+P4987*INDEX(FTPCT_COEFFS,1,2)+F4987*INDEX(FTPCT_COEFFS,1,3)+G4986*INDEX(FTPCT_COEFFS,1,4)+AD4990*AD4992</f>
        <v>#N/A</v>
      </c>
      <c r="AJ4987" s="338" t="e">
        <f t="shared" ca="1" si="8614"/>
        <v>#N/A</v>
      </c>
      <c r="AK4987" s="55"/>
      <c r="AL4987" s="55"/>
      <c r="AM4987" s="55"/>
      <c r="AN4987" s="55"/>
      <c r="AO4987" s="55"/>
      <c r="AP4987" s="55"/>
      <c r="AQ4987" s="55"/>
      <c r="AR4987" s="55"/>
    </row>
    <row r="4988" spans="1:45" x14ac:dyDescent="0.3">
      <c r="A4988" s="54" t="e">
        <f ca="1">IF(D4986&gt;(D4987+(AVERAGE(V4986,W4986)-AVERAGE(V4987,W4987))/2)+2.5,C4986,IF(D4987&gt;(D4986+(AVERAGE(V4987,W4987)-AVERAGE(V4986,W4986))/2)+2.5,C4987,"Close"))</f>
        <v>#N/A</v>
      </c>
      <c r="B4988" s="64" t="e">
        <f ca="1">IF(D4987&gt;D4986,C4987,C4986)</f>
        <v>#N/A</v>
      </c>
      <c r="D4988" s="56"/>
      <c r="X4988" s="55"/>
      <c r="Y4988" s="55"/>
      <c r="Z4988" s="55"/>
      <c r="AA4988" s="55"/>
      <c r="AB4988" s="55"/>
      <c r="AC4988" s="337"/>
      <c r="AD4988" s="337"/>
      <c r="AE4988" s="337"/>
      <c r="AF4988" s="337"/>
      <c r="AG4988" s="337"/>
      <c r="AH4988" s="337"/>
      <c r="AI4988" s="337"/>
      <c r="AJ4988" s="337"/>
      <c r="AK4988" s="337"/>
      <c r="AL4988" s="337"/>
      <c r="AM4988" s="55"/>
      <c r="AN4988" s="55"/>
      <c r="AO4988" s="55"/>
      <c r="AP4988" s="55"/>
      <c r="AQ4988" s="55"/>
      <c r="AR4988" s="55"/>
      <c r="AS4988" s="55"/>
    </row>
    <row r="4989" spans="1:45" x14ac:dyDescent="0.3">
      <c r="X4989" s="54" t="s">
        <v>1305</v>
      </c>
      <c r="Y4989" s="54" t="s">
        <v>128</v>
      </c>
      <c r="Z4989" s="54" t="s">
        <v>157</v>
      </c>
      <c r="AA4989" s="54" t="s">
        <v>151</v>
      </c>
      <c r="AB4989" s="54" t="s">
        <v>1327</v>
      </c>
      <c r="AC4989" s="54" t="s">
        <v>129</v>
      </c>
      <c r="AD4989" s="54" t="s">
        <v>116</v>
      </c>
      <c r="AE4989" s="54"/>
      <c r="AF4989" s="54"/>
      <c r="AG4989" s="54"/>
      <c r="AH4989" s="54"/>
      <c r="AI4989" s="54"/>
      <c r="AJ4989" s="54"/>
      <c r="AK4989" s="54"/>
      <c r="AL4989" s="54"/>
      <c r="AM4989" s="54"/>
      <c r="AN4989" s="54"/>
      <c r="AO4989" s="54"/>
      <c r="AP4989" s="54"/>
      <c r="AQ4989" s="54"/>
      <c r="AR4989" s="54"/>
      <c r="AS4989" s="54"/>
    </row>
    <row r="4990" spans="1:45" x14ac:dyDescent="0.3">
      <c r="X4990" s="54"/>
      <c r="Y4990" s="54">
        <f t="shared" ref="Y4990:AD4990" si="8617">Y4983</f>
        <v>6.4436999999999998</v>
      </c>
      <c r="Z4990" s="54">
        <f t="shared" si="8617"/>
        <v>4.9371</v>
      </c>
      <c r="AA4990" s="54">
        <f t="shared" si="8617"/>
        <v>11.350300000000001</v>
      </c>
      <c r="AB4990" s="54">
        <f t="shared" si="8617"/>
        <v>7.1900000000000006E-2</v>
      </c>
      <c r="AC4990" s="54">
        <f t="shared" si="8617"/>
        <v>6.2766000000000002</v>
      </c>
      <c r="AD4990" s="54">
        <f t="shared" si="8617"/>
        <v>11.042999999999999</v>
      </c>
      <c r="AE4990" s="54"/>
      <c r="AF4990" s="336"/>
      <c r="AG4990" s="336"/>
      <c r="AH4990" s="336"/>
      <c r="AI4990" s="54"/>
      <c r="AJ4990" s="54"/>
      <c r="AK4990" s="54"/>
      <c r="AL4990" s="54"/>
      <c r="AM4990" s="54"/>
      <c r="AN4990" s="54"/>
      <c r="AO4990" s="54"/>
      <c r="AP4990" s="54"/>
      <c r="AQ4990" s="54"/>
      <c r="AR4990" s="54"/>
      <c r="AS4990" s="54"/>
    </row>
    <row r="4991" spans="1:45" x14ac:dyDescent="0.3">
      <c r="D4991" s="56"/>
      <c r="X4991" s="336"/>
      <c r="Y4991" s="336">
        <f t="shared" ca="1" si="8521"/>
        <v>-9.3126995537658575E-2</v>
      </c>
      <c r="Z4991" s="336">
        <f t="shared" ca="1" si="8521"/>
        <v>1.465237030330893</v>
      </c>
      <c r="AA4991" s="336">
        <f t="shared" ca="1" si="8521"/>
        <v>0.12535882569045637</v>
      </c>
      <c r="AB4991" s="336">
        <f t="shared" ca="1" si="8521"/>
        <v>3.6532347139914749E-3</v>
      </c>
      <c r="AC4991" s="336">
        <f t="shared" ca="1" si="8521"/>
        <v>-0.68893507640639473</v>
      </c>
      <c r="AD4991" s="336">
        <f t="shared" ca="1" si="8521"/>
        <v>-4.0176157226953617E-4</v>
      </c>
      <c r="AE4991" s="336"/>
      <c r="AF4991" s="336"/>
      <c r="AG4991" s="336"/>
      <c r="AH4991" s="336"/>
      <c r="AI4991" s="54"/>
      <c r="AJ4991" s="54"/>
      <c r="AK4991" s="54"/>
      <c r="AL4991" s="336"/>
      <c r="AM4991" s="336"/>
      <c r="AN4991" s="336"/>
      <c r="AO4991" s="336"/>
      <c r="AP4991" s="54"/>
      <c r="AQ4991" s="336"/>
      <c r="AR4991" s="336"/>
      <c r="AS4991" s="336"/>
    </row>
    <row r="4992" spans="1:45" x14ac:dyDescent="0.3">
      <c r="C4992" s="54"/>
      <c r="D4992" s="56"/>
      <c r="Y4992" s="336">
        <f t="shared" ca="1" si="8521"/>
        <v>0.16901855058403609</v>
      </c>
      <c r="Z4992" s="336">
        <f t="shared" ca="1" si="8521"/>
        <v>-3.3723557056174781E-3</v>
      </c>
      <c r="AA4992" s="336">
        <f t="shared" ca="1" si="8521"/>
        <v>1.1719538643237639</v>
      </c>
      <c r="AB4992" s="336">
        <f t="shared" ca="1" si="8521"/>
        <v>1.1752773875747269</v>
      </c>
      <c r="AC4992" s="336">
        <f t="shared" ca="1" si="8521"/>
        <v>0.58308015935848811</v>
      </c>
      <c r="AD4992" s="336">
        <f t="shared" ca="1" si="8521"/>
        <v>0.98309250242399093</v>
      </c>
      <c r="AE4992" s="55"/>
      <c r="AF4992" s="55"/>
      <c r="AG4992" s="55"/>
      <c r="AH4992" s="55"/>
      <c r="AI4992" s="55"/>
      <c r="AJ4992" s="55"/>
      <c r="AK4992" s="55"/>
      <c r="AL4992" s="55"/>
      <c r="AM4992" s="55"/>
      <c r="AN4992" s="55"/>
      <c r="AO4992" s="55"/>
      <c r="AP4992" s="55"/>
      <c r="AQ4992" s="55"/>
      <c r="AR4992" s="55"/>
      <c r="AS4992" s="55"/>
    </row>
    <row r="4993" spans="1:45" x14ac:dyDescent="0.3">
      <c r="B4993" s="54" t="s">
        <v>172</v>
      </c>
      <c r="C4993" s="53">
        <f>C4986</f>
        <v>0</v>
      </c>
      <c r="D4993" s="56" t="e">
        <f t="shared" ref="D4993:D4994" ca="1" si="8618">AJ4993</f>
        <v>#N/A</v>
      </c>
      <c r="E4993" s="52" t="e">
        <f t="shared" ref="E4993:W4993" si="8619">E4986</f>
        <v>#N/A</v>
      </c>
      <c r="F4993" s="52" t="e">
        <f t="shared" si="8619"/>
        <v>#N/A</v>
      </c>
      <c r="G4993" s="52" t="e">
        <f t="shared" si="8619"/>
        <v>#N/A</v>
      </c>
      <c r="H4993" s="52" t="e">
        <f t="shared" si="8619"/>
        <v>#N/A</v>
      </c>
      <c r="I4993" s="52" t="e">
        <f t="shared" si="8619"/>
        <v>#N/A</v>
      </c>
      <c r="J4993" s="52" t="e">
        <f t="shared" si="8619"/>
        <v>#N/A</v>
      </c>
      <c r="K4993" s="52" t="e">
        <f t="shared" si="8619"/>
        <v>#N/A</v>
      </c>
      <c r="L4993" s="52" t="e">
        <f t="shared" si="8619"/>
        <v>#N/A</v>
      </c>
      <c r="M4993" s="52" t="e">
        <f t="shared" si="8619"/>
        <v>#N/A</v>
      </c>
      <c r="N4993" s="52" t="e">
        <f t="shared" si="8619"/>
        <v>#N/A</v>
      </c>
      <c r="O4993" s="52" t="e">
        <f t="shared" si="8619"/>
        <v>#N/A</v>
      </c>
      <c r="P4993" s="52" t="e">
        <f t="shared" si="8619"/>
        <v>#N/A</v>
      </c>
      <c r="Q4993" s="52" t="e">
        <f t="shared" si="8619"/>
        <v>#N/A</v>
      </c>
      <c r="R4993" s="52" t="e">
        <f t="shared" si="8619"/>
        <v>#N/A</v>
      </c>
      <c r="S4993" s="52" t="e">
        <f t="shared" si="8619"/>
        <v>#N/A</v>
      </c>
      <c r="T4993" s="52" t="e">
        <f t="shared" si="8619"/>
        <v>#N/A</v>
      </c>
      <c r="U4993" s="52" t="e">
        <f t="shared" si="8619"/>
        <v>#N/A</v>
      </c>
      <c r="V4993" s="52" t="e">
        <f t="shared" si="8619"/>
        <v>#N/A</v>
      </c>
      <c r="W4993" s="52" t="e">
        <f t="shared" si="8619"/>
        <v>#N/A</v>
      </c>
      <c r="X4993" s="55" t="e">
        <f t="shared" ref="X4993:X4994" si="8620">(H4993-(O4993*P4993)/100-3*(J4993*K4993)/100)/2</f>
        <v>#N/A</v>
      </c>
      <c r="Y4993" s="55" t="e">
        <f t="shared" ref="Y4993:Y4994" si="8621">SUM(X4993,(J4993*K4993/100))/(F4993/100)</f>
        <v>#N/A</v>
      </c>
      <c r="Z4993" s="55" t="e">
        <f t="shared" ref="Z4993" si="8622">U4993*0.5+U4994*0.5</f>
        <v>#N/A</v>
      </c>
      <c r="AA4993" s="55" t="e">
        <f t="shared" ref="AA4993:AA4994" si="8623">J4993/Y4993</f>
        <v>#N/A</v>
      </c>
      <c r="AB4993" s="336" t="e">
        <f t="shared" ref="AB4993:AB4994" si="8624">X4993/(Y4993-J4993)</f>
        <v>#N/A</v>
      </c>
      <c r="AC4993" s="223" t="e">
        <f ca="1">INDEX(FGA_COEFFS,1,1)+Z4993*INDEX(FGA_COEFFS,1,2)+Y4993*INDEX(FGA_COEFFS,1,3)+R4993*INDEX(FGA_COEFFS,1,4)+Q4994*INDEX(FGA_COEFFS,1,5)+S4993*INDEX(FGA_COEFFS,1,6)+T4994*INDEX(FGA_COEFFS,1,7)+M4994*INDEX(FGA_COEFFS,1,8)+Y4997*Y4998</f>
        <v>#N/A</v>
      </c>
      <c r="AD4993" s="223" t="e">
        <f ca="1">INDEX(THREEPTA_COEFFS,1,1)+AC4993*INDEX(THREEPTA_COEFFS,1,2)+J4993*INDEX(THREEPTA_COEFFS,1,3)+AA4993*INDEX(THREEPTA_COEFFS,1,4)+K4993*INDEX(THREEPTA_COEFFS,1,5)+L4994*INDEX(THREEPTA_COEFFS,1,6)+Z4997*Z4998</f>
        <v>#N/A</v>
      </c>
      <c r="AE4993" s="223" t="e">
        <f ca="1">INDEX(THREEPTPCT_COEFFS,1,1)+K4993*INDEX(THREEPTPCT_COEFFS,1,2)+L4994*INDEX(THREEPTPCT_COEFFS,1,3)+AA4997*AA4998</f>
        <v>#N/A</v>
      </c>
      <c r="AF4993" s="55" t="e">
        <f t="shared" ref="AF4993:AF4994" ca="1" si="8625">AC4993-AD4993</f>
        <v>#N/A</v>
      </c>
      <c r="AG4993" s="223" t="e">
        <f ca="1">INDEX(TWOPTPCT_COEFFS,1,1)+AB4993*INDEX(TWOPTPCT_COEFFS,1,2)+I4994*INDEX(TWOPTPCT_COEFFS,1,3)+G4994*INDEX(TWOPTPCT_COEFFS,1,4)+L4994*INDEX(TWOPTPCT_COEFFS,1,5)+AB4997*AB4998</f>
        <v>#N/A</v>
      </c>
      <c r="AH4993" s="223" t="e">
        <f ca="1">INDEX(FTA_COEFFS,1,1)+O4993*INDEX(FTA_COEFFS,1,2)+N4994*INDEX(FTA_COEFFS,1,3)+(Q4993+R4993)*INDEX(FTA_COEFFS,1,4)+(Q4994+R4994)*INDEX(FTA_COEFFS,1,5)+M4994*INDEX(FTA_COEFFS,1,6)+AC4997*AC4998</f>
        <v>#N/A</v>
      </c>
      <c r="AI4993" s="223" t="e">
        <f ca="1">INDEX(FTPCT_COEFFS,1,1)+P4993*INDEX(FTPCT_COEFFS,1,2)+F4993*INDEX(FTPCT_COEFFS,1,3)+G4994*INDEX(FTPCT_COEFFS,1,4)+AD4997*AD4998</f>
        <v>#N/A</v>
      </c>
      <c r="AJ4993" s="338" t="e">
        <f t="shared" ref="AJ4993:AJ4994" ca="1" si="8626">AD4993*AE4993/100+AF4993*AG4993+AH4993*AI4993/100</f>
        <v>#N/A</v>
      </c>
      <c r="AK4993" s="55"/>
      <c r="AL4993" s="55"/>
      <c r="AM4993" s="55"/>
      <c r="AN4993" s="55"/>
      <c r="AO4993" s="55"/>
      <c r="AP4993" s="55"/>
      <c r="AQ4993" s="55"/>
      <c r="AR4993" s="55"/>
    </row>
    <row r="4994" spans="1:45" x14ac:dyDescent="0.3">
      <c r="B4994" s="54" t="s">
        <v>175</v>
      </c>
      <c r="C4994" s="54">
        <f>C4987</f>
        <v>0</v>
      </c>
      <c r="D4994" s="56" t="e">
        <f t="shared" ca="1" si="8618"/>
        <v>#N/A</v>
      </c>
      <c r="E4994" s="52" t="e">
        <f t="shared" ref="E4994:W4994" si="8627">E4987</f>
        <v>#N/A</v>
      </c>
      <c r="F4994" s="52" t="e">
        <f t="shared" si="8627"/>
        <v>#N/A</v>
      </c>
      <c r="G4994" s="52" t="e">
        <f t="shared" si="8627"/>
        <v>#N/A</v>
      </c>
      <c r="H4994" s="52" t="e">
        <f t="shared" si="8627"/>
        <v>#N/A</v>
      </c>
      <c r="I4994" s="52" t="e">
        <f t="shared" si="8627"/>
        <v>#N/A</v>
      </c>
      <c r="J4994" s="52" t="e">
        <f t="shared" si="8627"/>
        <v>#N/A</v>
      </c>
      <c r="K4994" s="52" t="e">
        <f t="shared" si="8627"/>
        <v>#N/A</v>
      </c>
      <c r="L4994" s="52" t="e">
        <f t="shared" si="8627"/>
        <v>#N/A</v>
      </c>
      <c r="M4994" s="52" t="e">
        <f t="shared" si="8627"/>
        <v>#N/A</v>
      </c>
      <c r="N4994" s="52" t="e">
        <f t="shared" si="8627"/>
        <v>#N/A</v>
      </c>
      <c r="O4994" s="52" t="e">
        <f t="shared" si="8627"/>
        <v>#N/A</v>
      </c>
      <c r="P4994" s="52" t="e">
        <f t="shared" si="8627"/>
        <v>#N/A</v>
      </c>
      <c r="Q4994" s="52" t="e">
        <f t="shared" si="8627"/>
        <v>#N/A</v>
      </c>
      <c r="R4994" s="52" t="e">
        <f t="shared" si="8627"/>
        <v>#N/A</v>
      </c>
      <c r="S4994" s="52" t="e">
        <f t="shared" si="8627"/>
        <v>#N/A</v>
      </c>
      <c r="T4994" s="52" t="e">
        <f t="shared" si="8627"/>
        <v>#N/A</v>
      </c>
      <c r="U4994" s="52" t="e">
        <f t="shared" si="8627"/>
        <v>#N/A</v>
      </c>
      <c r="V4994" s="52" t="e">
        <f t="shared" si="8627"/>
        <v>#N/A</v>
      </c>
      <c r="W4994" s="52" t="e">
        <f t="shared" si="8627"/>
        <v>#N/A</v>
      </c>
      <c r="X4994" s="55" t="e">
        <f t="shared" si="8620"/>
        <v>#N/A</v>
      </c>
      <c r="Y4994" s="55" t="e">
        <f t="shared" si="8621"/>
        <v>#N/A</v>
      </c>
      <c r="Z4994" s="55" t="e">
        <f t="shared" ref="Z4994" si="8628">Z4993</f>
        <v>#N/A</v>
      </c>
      <c r="AA4994" s="55" t="e">
        <f t="shared" si="8623"/>
        <v>#N/A</v>
      </c>
      <c r="AB4994" s="336" t="e">
        <f t="shared" si="8624"/>
        <v>#N/A</v>
      </c>
      <c r="AC4994" s="223" t="e">
        <f ca="1">INDEX(FGA_COEFFS,1,1)+Z4994*INDEX(FGA_COEFFS,1,2)+Y4994*INDEX(FGA_COEFFS,1,3)+R4994*INDEX(FGA_COEFFS,1,4)+Q4993*INDEX(FGA_COEFFS,1,5)+S4994*INDEX(FGA_COEFFS,1,6)+T4993*INDEX(FGA_COEFFS,1,7)+M4993*INDEX(FGA_COEFFS,1,8)+Y4997*Y4999</f>
        <v>#N/A</v>
      </c>
      <c r="AD4994" s="223" t="e">
        <f ca="1">INDEX(THREEPTA_COEFFS,1,1)+AC4994*INDEX(THREEPTA_COEFFS,1,2)+J4994*INDEX(THREEPTA_COEFFS,1,3)+AA4994*INDEX(THREEPTA_COEFFS,1,4)+K4994*INDEX(THREEPTA_COEFFS,1,5)+L4993*INDEX(THREEPTA_COEFFS,1,6)+Z4997*Z4999</f>
        <v>#N/A</v>
      </c>
      <c r="AE4994" s="223" t="e">
        <f ca="1">INDEX(THREEPTPCT_COEFFS,1,1)+K4994*INDEX(THREEPTPCT_COEFFS,1,2)+L4993*INDEX(THREEPTPCT_COEFFS,1,3)+AA4997*AA4999</f>
        <v>#N/A</v>
      </c>
      <c r="AF4994" s="55" t="e">
        <f t="shared" ca="1" si="8625"/>
        <v>#N/A</v>
      </c>
      <c r="AG4994" s="223" t="e">
        <f ca="1">INDEX(TWOPTPCT_COEFFS,1,1)+AB4994*INDEX(TWOPTPCT_COEFFS,1,2)+I4993*INDEX(TWOPTPCT_COEFFS,1,3)+G4993*INDEX(TWOPTPCT_COEFFS,1,4)+L4993*INDEX(TWOPTPCT_COEFFS,1,5)+AB4997*AB4999</f>
        <v>#N/A</v>
      </c>
      <c r="AH4994" s="223" t="e">
        <f ca="1">INDEX(FTA_COEFFS,1,1)+O4994*INDEX(FTA_COEFFS,1,2)+N4993*INDEX(FTA_COEFFS,1,3)+(Q4994+R4994)*INDEX(FTA_COEFFS,1,4)+(Q4993+R4993)*INDEX(FTA_COEFFS,1,5)+M4993*INDEX(FTA_COEFFS,1,6)+AC4997*AC4999</f>
        <v>#N/A</v>
      </c>
      <c r="AI4994" s="223" t="e">
        <f ca="1">INDEX(FTPCT_COEFFS,1,1)+P4994*INDEX(FTPCT_COEFFS,1,2)+F4994*INDEX(FTPCT_COEFFS,1,3)+G4993*INDEX(FTPCT_COEFFS,1,4)+AD4997*AD4999</f>
        <v>#N/A</v>
      </c>
      <c r="AJ4994" s="338" t="e">
        <f t="shared" ca="1" si="8626"/>
        <v>#N/A</v>
      </c>
      <c r="AK4994" s="55"/>
      <c r="AL4994" s="55"/>
      <c r="AM4994" s="55"/>
      <c r="AN4994" s="55"/>
      <c r="AO4994" s="55"/>
      <c r="AP4994" s="55"/>
      <c r="AQ4994" s="55"/>
      <c r="AR4994" s="55"/>
    </row>
    <row r="4995" spans="1:45" x14ac:dyDescent="0.3">
      <c r="A4995" s="54" t="e">
        <f ca="1">IF(D4993&gt;(D4994+(AVERAGE(V4993,W4993)-AVERAGE(V4994,W4994))/2)+2.5,C4993,IF(D4994&gt;(D4993+(AVERAGE(V4994,W4994)-AVERAGE(V4993,W4993))/2)+2.5,C4994,"Close"))</f>
        <v>#N/A</v>
      </c>
      <c r="B4995" s="64" t="e">
        <f ca="1">IF(D4994&gt;D4993,C4994,C4993)</f>
        <v>#N/A</v>
      </c>
      <c r="D4995" s="56"/>
      <c r="X4995" s="55"/>
      <c r="Y4995" s="55"/>
      <c r="Z4995" s="55"/>
      <c r="AA4995" s="55"/>
      <c r="AB4995" s="55"/>
      <c r="AC4995" s="337"/>
      <c r="AD4995" s="337"/>
      <c r="AE4995" s="337"/>
      <c r="AF4995" s="337"/>
      <c r="AG4995" s="337"/>
      <c r="AH4995" s="337"/>
      <c r="AI4995" s="337"/>
      <c r="AJ4995" s="337"/>
      <c r="AK4995" s="337"/>
      <c r="AL4995" s="337"/>
      <c r="AM4995" s="55"/>
      <c r="AN4995" s="55"/>
      <c r="AO4995" s="55"/>
      <c r="AP4995" s="55"/>
      <c r="AQ4995" s="55"/>
      <c r="AR4995" s="55"/>
      <c r="AS4995" s="55"/>
    </row>
    <row r="4996" spans="1:45" x14ac:dyDescent="0.3">
      <c r="X4996" s="54" t="s">
        <v>1305</v>
      </c>
      <c r="Y4996" s="54" t="s">
        <v>128</v>
      </c>
      <c r="Z4996" s="54" t="s">
        <v>157</v>
      </c>
      <c r="AA4996" s="54" t="s">
        <v>151</v>
      </c>
      <c r="AB4996" s="54" t="s">
        <v>1327</v>
      </c>
      <c r="AC4996" s="54" t="s">
        <v>129</v>
      </c>
      <c r="AD4996" s="54" t="s">
        <v>116</v>
      </c>
      <c r="AE4996" s="54"/>
      <c r="AF4996" s="54"/>
      <c r="AG4996" s="54"/>
      <c r="AH4996" s="54"/>
      <c r="AI4996" s="54"/>
      <c r="AJ4996" s="54"/>
      <c r="AK4996" s="54"/>
      <c r="AL4996" s="54"/>
      <c r="AM4996" s="54"/>
      <c r="AN4996" s="54"/>
      <c r="AO4996" s="54"/>
      <c r="AP4996" s="54"/>
      <c r="AQ4996" s="54"/>
      <c r="AR4996" s="54"/>
      <c r="AS4996" s="54"/>
    </row>
    <row r="4997" spans="1:45" x14ac:dyDescent="0.3">
      <c r="X4997" s="54"/>
      <c r="Y4997" s="54">
        <f t="shared" ref="Y4997:AD4997" si="8629">Y4990</f>
        <v>6.4436999999999998</v>
      </c>
      <c r="Z4997" s="54">
        <f t="shared" si="8629"/>
        <v>4.9371</v>
      </c>
      <c r="AA4997" s="54">
        <f t="shared" si="8629"/>
        <v>11.350300000000001</v>
      </c>
      <c r="AB4997" s="54">
        <f t="shared" si="8629"/>
        <v>7.1900000000000006E-2</v>
      </c>
      <c r="AC4997" s="54">
        <f t="shared" si="8629"/>
        <v>6.2766000000000002</v>
      </c>
      <c r="AD4997" s="54">
        <f t="shared" si="8629"/>
        <v>11.042999999999999</v>
      </c>
      <c r="AE4997" s="54"/>
      <c r="AF4997" s="336"/>
      <c r="AG4997" s="336"/>
      <c r="AH4997" s="336"/>
      <c r="AI4997" s="54"/>
      <c r="AJ4997" s="54"/>
      <c r="AK4997" s="54"/>
      <c r="AL4997" s="54"/>
      <c r="AM4997" s="54"/>
      <c r="AN4997" s="54"/>
      <c r="AO4997" s="54"/>
      <c r="AP4997" s="54"/>
      <c r="AQ4997" s="54"/>
      <c r="AR4997" s="54"/>
      <c r="AS4997" s="54"/>
    </row>
    <row r="4998" spans="1:45" x14ac:dyDescent="0.3">
      <c r="D4998" s="56"/>
      <c r="X4998" s="336"/>
      <c r="Y4998" s="336">
        <f t="shared" ca="1" si="8521"/>
        <v>0.78150973983778793</v>
      </c>
      <c r="Z4998" s="336">
        <f t="shared" ca="1" si="8521"/>
        <v>-0.10884909428493993</v>
      </c>
      <c r="AA4998" s="336">
        <f t="shared" ca="1" si="8521"/>
        <v>0.41023613589417857</v>
      </c>
      <c r="AB4998" s="336">
        <f t="shared" ca="1" si="8521"/>
        <v>0.38737399335050421</v>
      </c>
      <c r="AC4998" s="336">
        <f t="shared" ca="1" si="8521"/>
        <v>-0.39906470156148721</v>
      </c>
      <c r="AD4998" s="336">
        <f t="shared" ca="1" si="8521"/>
        <v>-8.7344416463110836E-3</v>
      </c>
      <c r="AE4998" s="336"/>
      <c r="AF4998" s="336"/>
      <c r="AG4998" s="336"/>
      <c r="AH4998" s="336"/>
      <c r="AI4998" s="54"/>
      <c r="AJ4998" s="54"/>
      <c r="AK4998" s="54"/>
      <c r="AL4998" s="336"/>
      <c r="AM4998" s="336"/>
      <c r="AN4998" s="336"/>
      <c r="AO4998" s="336"/>
      <c r="AP4998" s="54"/>
      <c r="AQ4998" s="336"/>
      <c r="AR4998" s="336"/>
      <c r="AS4998" s="336"/>
    </row>
    <row r="4999" spans="1:45" x14ac:dyDescent="0.3">
      <c r="C4999" s="54"/>
      <c r="D4999" s="56"/>
      <c r="Y4999" s="336">
        <f t="shared" ref="Y4999:AD5062" ca="1" si="8630">1.5*RAND()^2*IF(RAND()&gt;0.5,1,-1)</f>
        <v>1.1521016887139068</v>
      </c>
      <c r="Z4999" s="336">
        <f t="shared" ca="1" si="8630"/>
        <v>0.49155275599919024</v>
      </c>
      <c r="AA4999" s="336">
        <f t="shared" ca="1" si="8630"/>
        <v>-0.280764936809758</v>
      </c>
      <c r="AB4999" s="336">
        <f t="shared" ca="1" si="8630"/>
        <v>6.9262288649012904E-2</v>
      </c>
      <c r="AC4999" s="336">
        <f t="shared" ca="1" si="8630"/>
        <v>0.30161333167929111</v>
      </c>
      <c r="AD4999" s="336">
        <f t="shared" ca="1" si="8630"/>
        <v>-0.11559294529981701</v>
      </c>
      <c r="AE4999" s="55"/>
      <c r="AF4999" s="55"/>
      <c r="AG4999" s="55"/>
      <c r="AH4999" s="55"/>
      <c r="AI4999" s="55"/>
      <c r="AJ4999" s="55"/>
      <c r="AK4999" s="55"/>
      <c r="AL4999" s="55"/>
      <c r="AM4999" s="55"/>
      <c r="AN4999" s="55"/>
      <c r="AO4999" s="55"/>
      <c r="AP4999" s="55"/>
      <c r="AQ4999" s="55"/>
      <c r="AR4999" s="55"/>
      <c r="AS4999" s="55"/>
    </row>
    <row r="5000" spans="1:45" x14ac:dyDescent="0.3">
      <c r="B5000" s="54" t="s">
        <v>172</v>
      </c>
      <c r="C5000" s="53">
        <f>C4993</f>
        <v>0</v>
      </c>
      <c r="D5000" s="56" t="e">
        <f t="shared" ref="D5000:D5001" ca="1" si="8631">AJ5000</f>
        <v>#N/A</v>
      </c>
      <c r="E5000" s="52" t="e">
        <f t="shared" ref="E5000:W5000" si="8632">E4993</f>
        <v>#N/A</v>
      </c>
      <c r="F5000" s="52" t="e">
        <f t="shared" si="8632"/>
        <v>#N/A</v>
      </c>
      <c r="G5000" s="52" t="e">
        <f t="shared" si="8632"/>
        <v>#N/A</v>
      </c>
      <c r="H5000" s="52" t="e">
        <f t="shared" si="8632"/>
        <v>#N/A</v>
      </c>
      <c r="I5000" s="52" t="e">
        <f t="shared" si="8632"/>
        <v>#N/A</v>
      </c>
      <c r="J5000" s="52" t="e">
        <f t="shared" si="8632"/>
        <v>#N/A</v>
      </c>
      <c r="K5000" s="52" t="e">
        <f t="shared" si="8632"/>
        <v>#N/A</v>
      </c>
      <c r="L5000" s="52" t="e">
        <f t="shared" si="8632"/>
        <v>#N/A</v>
      </c>
      <c r="M5000" s="52" t="e">
        <f t="shared" si="8632"/>
        <v>#N/A</v>
      </c>
      <c r="N5000" s="52" t="e">
        <f t="shared" si="8632"/>
        <v>#N/A</v>
      </c>
      <c r="O5000" s="52" t="e">
        <f t="shared" si="8632"/>
        <v>#N/A</v>
      </c>
      <c r="P5000" s="52" t="e">
        <f t="shared" si="8632"/>
        <v>#N/A</v>
      </c>
      <c r="Q5000" s="52" t="e">
        <f t="shared" si="8632"/>
        <v>#N/A</v>
      </c>
      <c r="R5000" s="52" t="e">
        <f t="shared" si="8632"/>
        <v>#N/A</v>
      </c>
      <c r="S5000" s="52" t="e">
        <f t="shared" si="8632"/>
        <v>#N/A</v>
      </c>
      <c r="T5000" s="52" t="e">
        <f t="shared" si="8632"/>
        <v>#N/A</v>
      </c>
      <c r="U5000" s="52" t="e">
        <f t="shared" si="8632"/>
        <v>#N/A</v>
      </c>
      <c r="V5000" s="52" t="e">
        <f t="shared" si="8632"/>
        <v>#N/A</v>
      </c>
      <c r="W5000" s="52" t="e">
        <f t="shared" si="8632"/>
        <v>#N/A</v>
      </c>
      <c r="X5000" s="55" t="e">
        <f t="shared" ref="X5000:X5001" si="8633">(H5000-(O5000*P5000)/100-3*(J5000*K5000)/100)/2</f>
        <v>#N/A</v>
      </c>
      <c r="Y5000" s="55" t="e">
        <f t="shared" ref="Y5000:Y5001" si="8634">SUM(X5000,(J5000*K5000/100))/(F5000/100)</f>
        <v>#N/A</v>
      </c>
      <c r="Z5000" s="55" t="e">
        <f t="shared" ref="Z5000" si="8635">U5000*0.5+U5001*0.5</f>
        <v>#N/A</v>
      </c>
      <c r="AA5000" s="55" t="e">
        <f t="shared" ref="AA5000:AA5001" si="8636">J5000/Y5000</f>
        <v>#N/A</v>
      </c>
      <c r="AB5000" s="336" t="e">
        <f t="shared" ref="AB5000:AB5001" si="8637">X5000/(Y5000-J5000)</f>
        <v>#N/A</v>
      </c>
      <c r="AC5000" s="223" t="e">
        <f ca="1">INDEX(FGA_COEFFS,1,1)+Z5000*INDEX(FGA_COEFFS,1,2)+Y5000*INDEX(FGA_COEFFS,1,3)+R5000*INDEX(FGA_COEFFS,1,4)+Q5001*INDEX(FGA_COEFFS,1,5)+S5000*INDEX(FGA_COEFFS,1,6)+T5001*INDEX(FGA_COEFFS,1,7)+M5001*INDEX(FGA_COEFFS,1,8)+Y5004*Y5005</f>
        <v>#N/A</v>
      </c>
      <c r="AD5000" s="223" t="e">
        <f ca="1">INDEX(THREEPTA_COEFFS,1,1)+AC5000*INDEX(THREEPTA_COEFFS,1,2)+J5000*INDEX(THREEPTA_COEFFS,1,3)+AA5000*INDEX(THREEPTA_COEFFS,1,4)+K5000*INDEX(THREEPTA_COEFFS,1,5)+L5001*INDEX(THREEPTA_COEFFS,1,6)+Z5004*Z5005</f>
        <v>#N/A</v>
      </c>
      <c r="AE5000" s="223" t="e">
        <f ca="1">INDEX(THREEPTPCT_COEFFS,1,1)+K5000*INDEX(THREEPTPCT_COEFFS,1,2)+L5001*INDEX(THREEPTPCT_COEFFS,1,3)+AA5004*AA5005</f>
        <v>#N/A</v>
      </c>
      <c r="AF5000" s="55" t="e">
        <f t="shared" ref="AF5000:AF5001" ca="1" si="8638">AC5000-AD5000</f>
        <v>#N/A</v>
      </c>
      <c r="AG5000" s="223" t="e">
        <f ca="1">INDEX(TWOPTPCT_COEFFS,1,1)+AB5000*INDEX(TWOPTPCT_COEFFS,1,2)+I5001*INDEX(TWOPTPCT_COEFFS,1,3)+G5001*INDEX(TWOPTPCT_COEFFS,1,4)+L5001*INDEX(TWOPTPCT_COEFFS,1,5)+AB5004*AB5005</f>
        <v>#N/A</v>
      </c>
      <c r="AH5000" s="223" t="e">
        <f ca="1">INDEX(FTA_COEFFS,1,1)+O5000*INDEX(FTA_COEFFS,1,2)+N5001*INDEX(FTA_COEFFS,1,3)+(Q5000+R5000)*INDEX(FTA_COEFFS,1,4)+(Q5001+R5001)*INDEX(FTA_COEFFS,1,5)+M5001*INDEX(FTA_COEFFS,1,6)+AC5004*AC5005</f>
        <v>#N/A</v>
      </c>
      <c r="AI5000" s="223" t="e">
        <f ca="1">INDEX(FTPCT_COEFFS,1,1)+P5000*INDEX(FTPCT_COEFFS,1,2)+F5000*INDEX(FTPCT_COEFFS,1,3)+G5001*INDEX(FTPCT_COEFFS,1,4)+AD5004*AD5005</f>
        <v>#N/A</v>
      </c>
      <c r="AJ5000" s="338" t="e">
        <f t="shared" ref="AJ5000:AJ5001" ca="1" si="8639">AD5000*AE5000/100+AF5000*AG5000+AH5000*AI5000/100</f>
        <v>#N/A</v>
      </c>
      <c r="AK5000" s="55"/>
      <c r="AL5000" s="55"/>
      <c r="AM5000" s="55"/>
      <c r="AN5000" s="55"/>
      <c r="AO5000" s="55"/>
      <c r="AP5000" s="55"/>
      <c r="AQ5000" s="55"/>
      <c r="AR5000" s="55"/>
    </row>
    <row r="5001" spans="1:45" x14ac:dyDescent="0.3">
      <c r="B5001" s="54" t="s">
        <v>175</v>
      </c>
      <c r="C5001" s="54">
        <f>C4994</f>
        <v>0</v>
      </c>
      <c r="D5001" s="56" t="e">
        <f t="shared" ca="1" si="8631"/>
        <v>#N/A</v>
      </c>
      <c r="E5001" s="52" t="e">
        <f t="shared" ref="E5001:W5001" si="8640">E4994</f>
        <v>#N/A</v>
      </c>
      <c r="F5001" s="52" t="e">
        <f t="shared" si="8640"/>
        <v>#N/A</v>
      </c>
      <c r="G5001" s="52" t="e">
        <f t="shared" si="8640"/>
        <v>#N/A</v>
      </c>
      <c r="H5001" s="52" t="e">
        <f t="shared" si="8640"/>
        <v>#N/A</v>
      </c>
      <c r="I5001" s="52" t="e">
        <f t="shared" si="8640"/>
        <v>#N/A</v>
      </c>
      <c r="J5001" s="52" t="e">
        <f t="shared" si="8640"/>
        <v>#N/A</v>
      </c>
      <c r="K5001" s="52" t="e">
        <f t="shared" si="8640"/>
        <v>#N/A</v>
      </c>
      <c r="L5001" s="52" t="e">
        <f t="shared" si="8640"/>
        <v>#N/A</v>
      </c>
      <c r="M5001" s="52" t="e">
        <f t="shared" si="8640"/>
        <v>#N/A</v>
      </c>
      <c r="N5001" s="52" t="e">
        <f t="shared" si="8640"/>
        <v>#N/A</v>
      </c>
      <c r="O5001" s="52" t="e">
        <f t="shared" si="8640"/>
        <v>#N/A</v>
      </c>
      <c r="P5001" s="52" t="e">
        <f t="shared" si="8640"/>
        <v>#N/A</v>
      </c>
      <c r="Q5001" s="52" t="e">
        <f t="shared" si="8640"/>
        <v>#N/A</v>
      </c>
      <c r="R5001" s="52" t="e">
        <f t="shared" si="8640"/>
        <v>#N/A</v>
      </c>
      <c r="S5001" s="52" t="e">
        <f t="shared" si="8640"/>
        <v>#N/A</v>
      </c>
      <c r="T5001" s="52" t="e">
        <f t="shared" si="8640"/>
        <v>#N/A</v>
      </c>
      <c r="U5001" s="52" t="e">
        <f t="shared" si="8640"/>
        <v>#N/A</v>
      </c>
      <c r="V5001" s="52" t="e">
        <f t="shared" si="8640"/>
        <v>#N/A</v>
      </c>
      <c r="W5001" s="52" t="e">
        <f t="shared" si="8640"/>
        <v>#N/A</v>
      </c>
      <c r="X5001" s="55" t="e">
        <f t="shared" si="8633"/>
        <v>#N/A</v>
      </c>
      <c r="Y5001" s="55" t="e">
        <f t="shared" si="8634"/>
        <v>#N/A</v>
      </c>
      <c r="Z5001" s="55" t="e">
        <f t="shared" ref="Z5001" si="8641">Z5000</f>
        <v>#N/A</v>
      </c>
      <c r="AA5001" s="55" t="e">
        <f t="shared" si="8636"/>
        <v>#N/A</v>
      </c>
      <c r="AB5001" s="336" t="e">
        <f t="shared" si="8637"/>
        <v>#N/A</v>
      </c>
      <c r="AC5001" s="223" t="e">
        <f ca="1">INDEX(FGA_COEFFS,1,1)+Z5001*INDEX(FGA_COEFFS,1,2)+Y5001*INDEX(FGA_COEFFS,1,3)+R5001*INDEX(FGA_COEFFS,1,4)+Q5000*INDEX(FGA_COEFFS,1,5)+S5001*INDEX(FGA_COEFFS,1,6)+T5000*INDEX(FGA_COEFFS,1,7)+M5000*INDEX(FGA_COEFFS,1,8)+Y5004*Y5006</f>
        <v>#N/A</v>
      </c>
      <c r="AD5001" s="223" t="e">
        <f ca="1">INDEX(THREEPTA_COEFFS,1,1)+AC5001*INDEX(THREEPTA_COEFFS,1,2)+J5001*INDEX(THREEPTA_COEFFS,1,3)+AA5001*INDEX(THREEPTA_COEFFS,1,4)+K5001*INDEX(THREEPTA_COEFFS,1,5)+L5000*INDEX(THREEPTA_COEFFS,1,6)+Z5004*Z5006</f>
        <v>#N/A</v>
      </c>
      <c r="AE5001" s="223" t="e">
        <f ca="1">INDEX(THREEPTPCT_COEFFS,1,1)+K5001*INDEX(THREEPTPCT_COEFFS,1,2)+L5000*INDEX(THREEPTPCT_COEFFS,1,3)+AA5004*AA5006</f>
        <v>#N/A</v>
      </c>
      <c r="AF5001" s="55" t="e">
        <f t="shared" ca="1" si="8638"/>
        <v>#N/A</v>
      </c>
      <c r="AG5001" s="223" t="e">
        <f ca="1">INDEX(TWOPTPCT_COEFFS,1,1)+AB5001*INDEX(TWOPTPCT_COEFFS,1,2)+I5000*INDEX(TWOPTPCT_COEFFS,1,3)+G5000*INDEX(TWOPTPCT_COEFFS,1,4)+L5000*INDEX(TWOPTPCT_COEFFS,1,5)+AB5004*AB5006</f>
        <v>#N/A</v>
      </c>
      <c r="AH5001" s="223" t="e">
        <f ca="1">INDEX(FTA_COEFFS,1,1)+O5001*INDEX(FTA_COEFFS,1,2)+N5000*INDEX(FTA_COEFFS,1,3)+(Q5001+R5001)*INDEX(FTA_COEFFS,1,4)+(Q5000+R5000)*INDEX(FTA_COEFFS,1,5)+M5000*INDEX(FTA_COEFFS,1,6)+AC5004*AC5006</f>
        <v>#N/A</v>
      </c>
      <c r="AI5001" s="223" t="e">
        <f ca="1">INDEX(FTPCT_COEFFS,1,1)+P5001*INDEX(FTPCT_COEFFS,1,2)+F5001*INDEX(FTPCT_COEFFS,1,3)+G5000*INDEX(FTPCT_COEFFS,1,4)+AD5004*AD5006</f>
        <v>#N/A</v>
      </c>
      <c r="AJ5001" s="338" t="e">
        <f t="shared" ca="1" si="8639"/>
        <v>#N/A</v>
      </c>
      <c r="AK5001" s="55"/>
      <c r="AL5001" s="55"/>
      <c r="AM5001" s="55"/>
      <c r="AN5001" s="55"/>
      <c r="AO5001" s="55"/>
      <c r="AP5001" s="55"/>
      <c r="AQ5001" s="55"/>
      <c r="AR5001" s="55"/>
    </row>
    <row r="5002" spans="1:45" x14ac:dyDescent="0.3">
      <c r="A5002" s="54" t="e">
        <f ca="1">IF(D5000&gt;(D5001+(AVERAGE(V5000,W5000)-AVERAGE(V5001,W5001))/2)+2.5,C5000,IF(D5001&gt;(D5000+(AVERAGE(V5001,W5001)-AVERAGE(V5000,W5000))/2)+2.5,C5001,"Close"))</f>
        <v>#N/A</v>
      </c>
      <c r="B5002" s="64" t="e">
        <f ca="1">IF(D5001&gt;D5000,C5001,C5000)</f>
        <v>#N/A</v>
      </c>
      <c r="D5002" s="56"/>
      <c r="X5002" s="55"/>
      <c r="Y5002" s="55"/>
      <c r="Z5002" s="55"/>
      <c r="AA5002" s="55"/>
      <c r="AB5002" s="55"/>
      <c r="AC5002" s="337"/>
      <c r="AD5002" s="337"/>
      <c r="AE5002" s="337"/>
      <c r="AF5002" s="337"/>
      <c r="AG5002" s="337"/>
      <c r="AH5002" s="337"/>
      <c r="AI5002" s="337"/>
      <c r="AJ5002" s="337"/>
      <c r="AK5002" s="337"/>
      <c r="AL5002" s="337"/>
      <c r="AM5002" s="55"/>
      <c r="AN5002" s="55"/>
      <c r="AO5002" s="55"/>
      <c r="AP5002" s="55"/>
      <c r="AQ5002" s="55"/>
      <c r="AR5002" s="55"/>
      <c r="AS5002" s="55"/>
    </row>
    <row r="5003" spans="1:45" x14ac:dyDescent="0.3">
      <c r="X5003" s="54" t="s">
        <v>1305</v>
      </c>
      <c r="Y5003" s="54" t="s">
        <v>128</v>
      </c>
      <c r="Z5003" s="54" t="s">
        <v>157</v>
      </c>
      <c r="AA5003" s="54" t="s">
        <v>151</v>
      </c>
      <c r="AB5003" s="54" t="s">
        <v>1327</v>
      </c>
      <c r="AC5003" s="54" t="s">
        <v>129</v>
      </c>
      <c r="AD5003" s="54" t="s">
        <v>116</v>
      </c>
      <c r="AE5003" s="54"/>
      <c r="AF5003" s="54"/>
      <c r="AG5003" s="54"/>
      <c r="AH5003" s="54"/>
      <c r="AI5003" s="54"/>
      <c r="AJ5003" s="54"/>
      <c r="AK5003" s="54"/>
      <c r="AL5003" s="54"/>
      <c r="AM5003" s="54"/>
      <c r="AN5003" s="54"/>
      <c r="AO5003" s="54"/>
      <c r="AP5003" s="54"/>
      <c r="AQ5003" s="54"/>
      <c r="AR5003" s="54"/>
      <c r="AS5003" s="54"/>
    </row>
    <row r="5004" spans="1:45" x14ac:dyDescent="0.3">
      <c r="X5004" s="54"/>
      <c r="Y5004" s="54">
        <f t="shared" ref="Y5004:AD5004" si="8642">Y4997</f>
        <v>6.4436999999999998</v>
      </c>
      <c r="Z5004" s="54">
        <f t="shared" si="8642"/>
        <v>4.9371</v>
      </c>
      <c r="AA5004" s="54">
        <f t="shared" si="8642"/>
        <v>11.350300000000001</v>
      </c>
      <c r="AB5004" s="54">
        <f t="shared" si="8642"/>
        <v>7.1900000000000006E-2</v>
      </c>
      <c r="AC5004" s="54">
        <f t="shared" si="8642"/>
        <v>6.2766000000000002</v>
      </c>
      <c r="AD5004" s="54">
        <f t="shared" si="8642"/>
        <v>11.042999999999999</v>
      </c>
      <c r="AE5004" s="54"/>
      <c r="AF5004" s="336"/>
      <c r="AG5004" s="336"/>
      <c r="AH5004" s="336"/>
      <c r="AI5004" s="54"/>
      <c r="AJ5004" s="54"/>
      <c r="AK5004" s="54"/>
      <c r="AL5004" s="54"/>
      <c r="AM5004" s="54"/>
      <c r="AN5004" s="54"/>
      <c r="AO5004" s="54"/>
      <c r="AP5004" s="54"/>
      <c r="AQ5004" s="54"/>
      <c r="AR5004" s="54"/>
      <c r="AS5004" s="54"/>
    </row>
    <row r="5005" spans="1:45" x14ac:dyDescent="0.3">
      <c r="D5005" s="56"/>
      <c r="X5005" s="336"/>
      <c r="Y5005" s="336">
        <f t="shared" ca="1" si="8630"/>
        <v>-5.1031644573377499E-2</v>
      </c>
      <c r="Z5005" s="336">
        <f t="shared" ca="1" si="8630"/>
        <v>0.54415142365214642</v>
      </c>
      <c r="AA5005" s="336">
        <f t="shared" ca="1" si="8630"/>
        <v>0.18764757738677604</v>
      </c>
      <c r="AB5005" s="336">
        <f t="shared" ca="1" si="8630"/>
        <v>0.33078573452663229</v>
      </c>
      <c r="AC5005" s="336">
        <f t="shared" ca="1" si="8630"/>
        <v>1.5864089747325907E-2</v>
      </c>
      <c r="AD5005" s="336">
        <f t="shared" ca="1" si="8630"/>
        <v>8.4372728994371135E-2</v>
      </c>
      <c r="AE5005" s="336"/>
      <c r="AF5005" s="336"/>
      <c r="AG5005" s="336"/>
      <c r="AH5005" s="336"/>
      <c r="AI5005" s="54"/>
      <c r="AJ5005" s="54"/>
      <c r="AK5005" s="54"/>
      <c r="AL5005" s="336"/>
      <c r="AM5005" s="336"/>
      <c r="AN5005" s="336"/>
      <c r="AO5005" s="336"/>
      <c r="AP5005" s="54"/>
      <c r="AQ5005" s="336"/>
      <c r="AR5005" s="336"/>
      <c r="AS5005" s="336"/>
    </row>
    <row r="5006" spans="1:45" x14ac:dyDescent="0.3">
      <c r="C5006" s="54"/>
      <c r="D5006" s="56"/>
      <c r="Y5006" s="336">
        <f t="shared" ca="1" si="8630"/>
        <v>0.37225527943229614</v>
      </c>
      <c r="Z5006" s="336">
        <f t="shared" ca="1" si="8630"/>
        <v>0.94740780726024787</v>
      </c>
      <c r="AA5006" s="336">
        <f t="shared" ca="1" si="8630"/>
        <v>-0.82678847024949942</v>
      </c>
      <c r="AB5006" s="336">
        <f t="shared" ca="1" si="8630"/>
        <v>-0.11744959380420064</v>
      </c>
      <c r="AC5006" s="336">
        <f t="shared" ca="1" si="8630"/>
        <v>1.2807357020127594</v>
      </c>
      <c r="AD5006" s="336">
        <f t="shared" ca="1" si="8630"/>
        <v>-0.25089598674057412</v>
      </c>
      <c r="AE5006" s="55"/>
      <c r="AF5006" s="55"/>
      <c r="AG5006" s="55"/>
      <c r="AH5006" s="55"/>
      <c r="AI5006" s="55"/>
      <c r="AJ5006" s="55"/>
      <c r="AK5006" s="55"/>
      <c r="AL5006" s="55"/>
      <c r="AM5006" s="55"/>
      <c r="AN5006" s="55"/>
      <c r="AO5006" s="55"/>
      <c r="AP5006" s="55"/>
      <c r="AQ5006" s="55"/>
      <c r="AR5006" s="55"/>
      <c r="AS5006" s="55"/>
    </row>
    <row r="5007" spans="1:45" x14ac:dyDescent="0.3">
      <c r="B5007" s="54" t="s">
        <v>172</v>
      </c>
      <c r="C5007" s="53">
        <f>C5000</f>
        <v>0</v>
      </c>
      <c r="D5007" s="56" t="e">
        <f t="shared" ref="D5007:D5008" ca="1" si="8643">AJ5007</f>
        <v>#N/A</v>
      </c>
      <c r="E5007" s="52" t="e">
        <f t="shared" ref="E5007:W5007" si="8644">E5000</f>
        <v>#N/A</v>
      </c>
      <c r="F5007" s="52" t="e">
        <f t="shared" si="8644"/>
        <v>#N/A</v>
      </c>
      <c r="G5007" s="52" t="e">
        <f t="shared" si="8644"/>
        <v>#N/A</v>
      </c>
      <c r="H5007" s="52" t="e">
        <f t="shared" si="8644"/>
        <v>#N/A</v>
      </c>
      <c r="I5007" s="52" t="e">
        <f t="shared" si="8644"/>
        <v>#N/A</v>
      </c>
      <c r="J5007" s="52" t="e">
        <f t="shared" si="8644"/>
        <v>#N/A</v>
      </c>
      <c r="K5007" s="52" t="e">
        <f t="shared" si="8644"/>
        <v>#N/A</v>
      </c>
      <c r="L5007" s="52" t="e">
        <f t="shared" si="8644"/>
        <v>#N/A</v>
      </c>
      <c r="M5007" s="52" t="e">
        <f t="shared" si="8644"/>
        <v>#N/A</v>
      </c>
      <c r="N5007" s="52" t="e">
        <f t="shared" si="8644"/>
        <v>#N/A</v>
      </c>
      <c r="O5007" s="52" t="e">
        <f t="shared" si="8644"/>
        <v>#N/A</v>
      </c>
      <c r="P5007" s="52" t="e">
        <f t="shared" si="8644"/>
        <v>#N/A</v>
      </c>
      <c r="Q5007" s="52" t="e">
        <f t="shared" si="8644"/>
        <v>#N/A</v>
      </c>
      <c r="R5007" s="52" t="e">
        <f t="shared" si="8644"/>
        <v>#N/A</v>
      </c>
      <c r="S5007" s="52" t="e">
        <f t="shared" si="8644"/>
        <v>#N/A</v>
      </c>
      <c r="T5007" s="52" t="e">
        <f t="shared" si="8644"/>
        <v>#N/A</v>
      </c>
      <c r="U5007" s="52" t="e">
        <f t="shared" si="8644"/>
        <v>#N/A</v>
      </c>
      <c r="V5007" s="52" t="e">
        <f t="shared" si="8644"/>
        <v>#N/A</v>
      </c>
      <c r="W5007" s="52" t="e">
        <f t="shared" si="8644"/>
        <v>#N/A</v>
      </c>
      <c r="X5007" s="55" t="e">
        <f t="shared" ref="X5007:X5008" si="8645">(H5007-(O5007*P5007)/100-3*(J5007*K5007)/100)/2</f>
        <v>#N/A</v>
      </c>
      <c r="Y5007" s="55" t="e">
        <f t="shared" ref="Y5007:Y5008" si="8646">SUM(X5007,(J5007*K5007/100))/(F5007/100)</f>
        <v>#N/A</v>
      </c>
      <c r="Z5007" s="55" t="e">
        <f t="shared" ref="Z5007" si="8647">U5007*0.5+U5008*0.5</f>
        <v>#N/A</v>
      </c>
      <c r="AA5007" s="55" t="e">
        <f t="shared" ref="AA5007:AA5008" si="8648">J5007/Y5007</f>
        <v>#N/A</v>
      </c>
      <c r="AB5007" s="336" t="e">
        <f t="shared" ref="AB5007:AB5008" si="8649">X5007/(Y5007-J5007)</f>
        <v>#N/A</v>
      </c>
      <c r="AC5007" s="223" t="e">
        <f ca="1">INDEX(FGA_COEFFS,1,1)+Z5007*INDEX(FGA_COEFFS,1,2)+Y5007*INDEX(FGA_COEFFS,1,3)+R5007*INDEX(FGA_COEFFS,1,4)+Q5008*INDEX(FGA_COEFFS,1,5)+S5007*INDEX(FGA_COEFFS,1,6)+T5008*INDEX(FGA_COEFFS,1,7)+M5008*INDEX(FGA_COEFFS,1,8)+Y5011*Y5012</f>
        <v>#N/A</v>
      </c>
      <c r="AD5007" s="223" t="e">
        <f ca="1">INDEX(THREEPTA_COEFFS,1,1)+AC5007*INDEX(THREEPTA_COEFFS,1,2)+J5007*INDEX(THREEPTA_COEFFS,1,3)+AA5007*INDEX(THREEPTA_COEFFS,1,4)+K5007*INDEX(THREEPTA_COEFFS,1,5)+L5008*INDEX(THREEPTA_COEFFS,1,6)+Z5011*Z5012</f>
        <v>#N/A</v>
      </c>
      <c r="AE5007" s="223" t="e">
        <f ca="1">INDEX(THREEPTPCT_COEFFS,1,1)+K5007*INDEX(THREEPTPCT_COEFFS,1,2)+L5008*INDEX(THREEPTPCT_COEFFS,1,3)+AA5011*AA5012</f>
        <v>#N/A</v>
      </c>
      <c r="AF5007" s="55" t="e">
        <f t="shared" ref="AF5007:AF5008" ca="1" si="8650">AC5007-AD5007</f>
        <v>#N/A</v>
      </c>
      <c r="AG5007" s="223" t="e">
        <f ca="1">INDEX(TWOPTPCT_COEFFS,1,1)+AB5007*INDEX(TWOPTPCT_COEFFS,1,2)+I5008*INDEX(TWOPTPCT_COEFFS,1,3)+G5008*INDEX(TWOPTPCT_COEFFS,1,4)+L5008*INDEX(TWOPTPCT_COEFFS,1,5)+AB5011*AB5012</f>
        <v>#N/A</v>
      </c>
      <c r="AH5007" s="223" t="e">
        <f ca="1">INDEX(FTA_COEFFS,1,1)+O5007*INDEX(FTA_COEFFS,1,2)+N5008*INDEX(FTA_COEFFS,1,3)+(Q5007+R5007)*INDEX(FTA_COEFFS,1,4)+(Q5008+R5008)*INDEX(FTA_COEFFS,1,5)+M5008*INDEX(FTA_COEFFS,1,6)+AC5011*AC5012</f>
        <v>#N/A</v>
      </c>
      <c r="AI5007" s="223" t="e">
        <f ca="1">INDEX(FTPCT_COEFFS,1,1)+P5007*INDEX(FTPCT_COEFFS,1,2)+F5007*INDEX(FTPCT_COEFFS,1,3)+G5008*INDEX(FTPCT_COEFFS,1,4)+AD5011*AD5012</f>
        <v>#N/A</v>
      </c>
      <c r="AJ5007" s="338" t="e">
        <f t="shared" ref="AJ5007:AJ5008" ca="1" si="8651">AD5007*AE5007/100+AF5007*AG5007+AH5007*AI5007/100</f>
        <v>#N/A</v>
      </c>
      <c r="AK5007" s="55"/>
      <c r="AL5007" s="55"/>
      <c r="AM5007" s="55"/>
      <c r="AN5007" s="55"/>
      <c r="AO5007" s="55"/>
      <c r="AP5007" s="55"/>
      <c r="AQ5007" s="55"/>
      <c r="AR5007" s="55"/>
    </row>
    <row r="5008" spans="1:45" x14ac:dyDescent="0.3">
      <c r="B5008" s="54" t="s">
        <v>175</v>
      </c>
      <c r="C5008" s="54">
        <f>C5001</f>
        <v>0</v>
      </c>
      <c r="D5008" s="56" t="e">
        <f t="shared" ca="1" si="8643"/>
        <v>#N/A</v>
      </c>
      <c r="E5008" s="52" t="e">
        <f t="shared" ref="E5008:W5008" si="8652">E5001</f>
        <v>#N/A</v>
      </c>
      <c r="F5008" s="52" t="e">
        <f t="shared" si="8652"/>
        <v>#N/A</v>
      </c>
      <c r="G5008" s="52" t="e">
        <f t="shared" si="8652"/>
        <v>#N/A</v>
      </c>
      <c r="H5008" s="52" t="e">
        <f t="shared" si="8652"/>
        <v>#N/A</v>
      </c>
      <c r="I5008" s="52" t="e">
        <f t="shared" si="8652"/>
        <v>#N/A</v>
      </c>
      <c r="J5008" s="52" t="e">
        <f t="shared" si="8652"/>
        <v>#N/A</v>
      </c>
      <c r="K5008" s="52" t="e">
        <f t="shared" si="8652"/>
        <v>#N/A</v>
      </c>
      <c r="L5008" s="52" t="e">
        <f t="shared" si="8652"/>
        <v>#N/A</v>
      </c>
      <c r="M5008" s="52" t="e">
        <f t="shared" si="8652"/>
        <v>#N/A</v>
      </c>
      <c r="N5008" s="52" t="e">
        <f t="shared" si="8652"/>
        <v>#N/A</v>
      </c>
      <c r="O5008" s="52" t="e">
        <f t="shared" si="8652"/>
        <v>#N/A</v>
      </c>
      <c r="P5008" s="52" t="e">
        <f t="shared" si="8652"/>
        <v>#N/A</v>
      </c>
      <c r="Q5008" s="52" t="e">
        <f t="shared" si="8652"/>
        <v>#N/A</v>
      </c>
      <c r="R5008" s="52" t="e">
        <f t="shared" si="8652"/>
        <v>#N/A</v>
      </c>
      <c r="S5008" s="52" t="e">
        <f t="shared" si="8652"/>
        <v>#N/A</v>
      </c>
      <c r="T5008" s="52" t="e">
        <f t="shared" si="8652"/>
        <v>#N/A</v>
      </c>
      <c r="U5008" s="52" t="e">
        <f t="shared" si="8652"/>
        <v>#N/A</v>
      </c>
      <c r="V5008" s="52" t="e">
        <f t="shared" si="8652"/>
        <v>#N/A</v>
      </c>
      <c r="W5008" s="52" t="e">
        <f t="shared" si="8652"/>
        <v>#N/A</v>
      </c>
      <c r="X5008" s="55" t="e">
        <f t="shared" si="8645"/>
        <v>#N/A</v>
      </c>
      <c r="Y5008" s="55" t="e">
        <f t="shared" si="8646"/>
        <v>#N/A</v>
      </c>
      <c r="Z5008" s="55" t="e">
        <f t="shared" ref="Z5008" si="8653">Z5007</f>
        <v>#N/A</v>
      </c>
      <c r="AA5008" s="55" t="e">
        <f t="shared" si="8648"/>
        <v>#N/A</v>
      </c>
      <c r="AB5008" s="336" t="e">
        <f t="shared" si="8649"/>
        <v>#N/A</v>
      </c>
      <c r="AC5008" s="223" t="e">
        <f ca="1">INDEX(FGA_COEFFS,1,1)+Z5008*INDEX(FGA_COEFFS,1,2)+Y5008*INDEX(FGA_COEFFS,1,3)+R5008*INDEX(FGA_COEFFS,1,4)+Q5007*INDEX(FGA_COEFFS,1,5)+S5008*INDEX(FGA_COEFFS,1,6)+T5007*INDEX(FGA_COEFFS,1,7)+M5007*INDEX(FGA_COEFFS,1,8)+Y5011*Y5013</f>
        <v>#N/A</v>
      </c>
      <c r="AD5008" s="223" t="e">
        <f ca="1">INDEX(THREEPTA_COEFFS,1,1)+AC5008*INDEX(THREEPTA_COEFFS,1,2)+J5008*INDEX(THREEPTA_COEFFS,1,3)+AA5008*INDEX(THREEPTA_COEFFS,1,4)+K5008*INDEX(THREEPTA_COEFFS,1,5)+L5007*INDEX(THREEPTA_COEFFS,1,6)+Z5011*Z5013</f>
        <v>#N/A</v>
      </c>
      <c r="AE5008" s="223" t="e">
        <f ca="1">INDEX(THREEPTPCT_COEFFS,1,1)+K5008*INDEX(THREEPTPCT_COEFFS,1,2)+L5007*INDEX(THREEPTPCT_COEFFS,1,3)+AA5011*AA5013</f>
        <v>#N/A</v>
      </c>
      <c r="AF5008" s="55" t="e">
        <f t="shared" ca="1" si="8650"/>
        <v>#N/A</v>
      </c>
      <c r="AG5008" s="223" t="e">
        <f ca="1">INDEX(TWOPTPCT_COEFFS,1,1)+AB5008*INDEX(TWOPTPCT_COEFFS,1,2)+I5007*INDEX(TWOPTPCT_COEFFS,1,3)+G5007*INDEX(TWOPTPCT_COEFFS,1,4)+L5007*INDEX(TWOPTPCT_COEFFS,1,5)+AB5011*AB5013</f>
        <v>#N/A</v>
      </c>
      <c r="AH5008" s="223" t="e">
        <f ca="1">INDEX(FTA_COEFFS,1,1)+O5008*INDEX(FTA_COEFFS,1,2)+N5007*INDEX(FTA_COEFFS,1,3)+(Q5008+R5008)*INDEX(FTA_COEFFS,1,4)+(Q5007+R5007)*INDEX(FTA_COEFFS,1,5)+M5007*INDEX(FTA_COEFFS,1,6)+AC5011*AC5013</f>
        <v>#N/A</v>
      </c>
      <c r="AI5008" s="223" t="e">
        <f ca="1">INDEX(FTPCT_COEFFS,1,1)+P5008*INDEX(FTPCT_COEFFS,1,2)+F5008*INDEX(FTPCT_COEFFS,1,3)+G5007*INDEX(FTPCT_COEFFS,1,4)+AD5011*AD5013</f>
        <v>#N/A</v>
      </c>
      <c r="AJ5008" s="338" t="e">
        <f t="shared" ca="1" si="8651"/>
        <v>#N/A</v>
      </c>
      <c r="AK5008" s="55"/>
      <c r="AL5008" s="55"/>
      <c r="AM5008" s="55"/>
      <c r="AN5008" s="55"/>
      <c r="AO5008" s="55"/>
      <c r="AP5008" s="55"/>
      <c r="AQ5008" s="55"/>
      <c r="AR5008" s="55"/>
    </row>
    <row r="5009" spans="1:45" x14ac:dyDescent="0.3">
      <c r="A5009" s="54" t="e">
        <f ca="1">IF(D5007&gt;(D5008+(AVERAGE(V5007,W5007)-AVERAGE(V5008,W5008))/2)+2.5,C5007,IF(D5008&gt;(D5007+(AVERAGE(V5008,W5008)-AVERAGE(V5007,W5007))/2)+2.5,C5008,"Close"))</f>
        <v>#N/A</v>
      </c>
      <c r="B5009" s="64" t="e">
        <f ca="1">IF(D5008&gt;D5007,C5008,C5007)</f>
        <v>#N/A</v>
      </c>
      <c r="D5009" s="56"/>
      <c r="X5009" s="55"/>
      <c r="Y5009" s="55"/>
      <c r="Z5009" s="55"/>
      <c r="AA5009" s="55"/>
      <c r="AB5009" s="55"/>
      <c r="AC5009" s="337"/>
      <c r="AD5009" s="337"/>
      <c r="AE5009" s="337"/>
      <c r="AF5009" s="337"/>
      <c r="AG5009" s="337"/>
      <c r="AH5009" s="337"/>
      <c r="AI5009" s="337"/>
      <c r="AJ5009" s="337"/>
      <c r="AK5009" s="337"/>
      <c r="AL5009" s="337"/>
      <c r="AM5009" s="55"/>
      <c r="AN5009" s="55"/>
      <c r="AO5009" s="55"/>
      <c r="AP5009" s="55"/>
      <c r="AQ5009" s="55"/>
      <c r="AR5009" s="55"/>
      <c r="AS5009" s="55"/>
    </row>
    <row r="5010" spans="1:45" x14ac:dyDescent="0.3">
      <c r="X5010" s="54" t="s">
        <v>1305</v>
      </c>
      <c r="Y5010" s="54" t="s">
        <v>128</v>
      </c>
      <c r="Z5010" s="54" t="s">
        <v>157</v>
      </c>
      <c r="AA5010" s="54" t="s">
        <v>151</v>
      </c>
      <c r="AB5010" s="54" t="s">
        <v>1327</v>
      </c>
      <c r="AC5010" s="54" t="s">
        <v>129</v>
      </c>
      <c r="AD5010" s="54" t="s">
        <v>116</v>
      </c>
      <c r="AE5010" s="54"/>
      <c r="AF5010" s="54"/>
      <c r="AG5010" s="54"/>
      <c r="AH5010" s="54"/>
      <c r="AI5010" s="54"/>
      <c r="AJ5010" s="54"/>
      <c r="AK5010" s="54"/>
      <c r="AL5010" s="54"/>
      <c r="AM5010" s="54"/>
      <c r="AN5010" s="54"/>
      <c r="AO5010" s="54"/>
      <c r="AP5010" s="54"/>
      <c r="AQ5010" s="54"/>
      <c r="AR5010" s="54"/>
      <c r="AS5010" s="54"/>
    </row>
    <row r="5011" spans="1:45" x14ac:dyDescent="0.3">
      <c r="X5011" s="54"/>
      <c r="Y5011" s="54">
        <f t="shared" ref="Y5011:AD5011" si="8654">Y5004</f>
        <v>6.4436999999999998</v>
      </c>
      <c r="Z5011" s="54">
        <f t="shared" si="8654"/>
        <v>4.9371</v>
      </c>
      <c r="AA5011" s="54">
        <f t="shared" si="8654"/>
        <v>11.350300000000001</v>
      </c>
      <c r="AB5011" s="54">
        <f t="shared" si="8654"/>
        <v>7.1900000000000006E-2</v>
      </c>
      <c r="AC5011" s="54">
        <f t="shared" si="8654"/>
        <v>6.2766000000000002</v>
      </c>
      <c r="AD5011" s="54">
        <f t="shared" si="8654"/>
        <v>11.042999999999999</v>
      </c>
      <c r="AE5011" s="54"/>
      <c r="AF5011" s="336"/>
      <c r="AG5011" s="336"/>
      <c r="AH5011" s="336"/>
      <c r="AI5011" s="54"/>
      <c r="AJ5011" s="54"/>
      <c r="AK5011" s="54"/>
      <c r="AL5011" s="54"/>
      <c r="AM5011" s="54"/>
      <c r="AN5011" s="54"/>
      <c r="AO5011" s="54"/>
      <c r="AP5011" s="54"/>
      <c r="AQ5011" s="54"/>
      <c r="AR5011" s="54"/>
      <c r="AS5011" s="54"/>
    </row>
    <row r="5012" spans="1:45" x14ac:dyDescent="0.3">
      <c r="D5012" s="56"/>
      <c r="X5012" s="336"/>
      <c r="Y5012" s="336">
        <f t="shared" ca="1" si="8630"/>
        <v>0.62437540838180561</v>
      </c>
      <c r="Z5012" s="336">
        <f t="shared" ca="1" si="8630"/>
        <v>-0.11720022196406985</v>
      </c>
      <c r="AA5012" s="336">
        <f t="shared" ca="1" si="8630"/>
        <v>9.4356158618796367E-3</v>
      </c>
      <c r="AB5012" s="336">
        <f t="shared" ca="1" si="8630"/>
        <v>-0.13592989726843516</v>
      </c>
      <c r="AC5012" s="336">
        <f t="shared" ca="1" si="8630"/>
        <v>0.33983513541839389</v>
      </c>
      <c r="AD5012" s="336">
        <f t="shared" ca="1" si="8630"/>
        <v>5.3886111752295573E-2</v>
      </c>
      <c r="AE5012" s="336"/>
      <c r="AF5012" s="336"/>
      <c r="AG5012" s="336"/>
      <c r="AH5012" s="336"/>
      <c r="AI5012" s="54"/>
      <c r="AJ5012" s="54"/>
      <c r="AK5012" s="54"/>
      <c r="AL5012" s="336"/>
      <c r="AM5012" s="336"/>
      <c r="AN5012" s="336"/>
      <c r="AO5012" s="336"/>
      <c r="AP5012" s="54"/>
      <c r="AQ5012" s="336"/>
      <c r="AR5012" s="336"/>
      <c r="AS5012" s="336"/>
    </row>
    <row r="5013" spans="1:45" x14ac:dyDescent="0.3">
      <c r="C5013" s="54"/>
      <c r="D5013" s="56"/>
      <c r="Y5013" s="336">
        <f t="shared" ca="1" si="8630"/>
        <v>1.2036964984786152</v>
      </c>
      <c r="Z5013" s="336">
        <f t="shared" ca="1" si="8630"/>
        <v>0.66407430942160039</v>
      </c>
      <c r="AA5013" s="336">
        <f t="shared" ca="1" si="8630"/>
        <v>0.62014987360731177</v>
      </c>
      <c r="AB5013" s="336">
        <f t="shared" ca="1" si="8630"/>
        <v>-9.479682963915198E-2</v>
      </c>
      <c r="AC5013" s="336">
        <f t="shared" ca="1" si="8630"/>
        <v>0.30448565320239696</v>
      </c>
      <c r="AD5013" s="336">
        <f t="shared" ca="1" si="8630"/>
        <v>0.28586960905428288</v>
      </c>
      <c r="AE5013" s="55"/>
      <c r="AF5013" s="55"/>
      <c r="AG5013" s="55"/>
      <c r="AH5013" s="55"/>
      <c r="AI5013" s="55"/>
      <c r="AJ5013" s="55"/>
      <c r="AK5013" s="55"/>
      <c r="AL5013" s="55"/>
      <c r="AM5013" s="55"/>
      <c r="AN5013" s="55"/>
      <c r="AO5013" s="55"/>
      <c r="AP5013" s="55"/>
      <c r="AQ5013" s="55"/>
      <c r="AR5013" s="55"/>
      <c r="AS5013" s="55"/>
    </row>
    <row r="5014" spans="1:45" x14ac:dyDescent="0.3">
      <c r="B5014" s="54" t="s">
        <v>172</v>
      </c>
      <c r="C5014" s="53">
        <f>C5007</f>
        <v>0</v>
      </c>
      <c r="D5014" s="56" t="e">
        <f t="shared" ref="D5014:D5015" ca="1" si="8655">AJ5014</f>
        <v>#N/A</v>
      </c>
      <c r="E5014" s="52" t="e">
        <f t="shared" ref="E5014:W5014" si="8656">E5007</f>
        <v>#N/A</v>
      </c>
      <c r="F5014" s="52" t="e">
        <f t="shared" si="8656"/>
        <v>#N/A</v>
      </c>
      <c r="G5014" s="52" t="e">
        <f t="shared" si="8656"/>
        <v>#N/A</v>
      </c>
      <c r="H5014" s="52" t="e">
        <f t="shared" si="8656"/>
        <v>#N/A</v>
      </c>
      <c r="I5014" s="52" t="e">
        <f t="shared" si="8656"/>
        <v>#N/A</v>
      </c>
      <c r="J5014" s="52" t="e">
        <f t="shared" si="8656"/>
        <v>#N/A</v>
      </c>
      <c r="K5014" s="52" t="e">
        <f t="shared" si="8656"/>
        <v>#N/A</v>
      </c>
      <c r="L5014" s="52" t="e">
        <f t="shared" si="8656"/>
        <v>#N/A</v>
      </c>
      <c r="M5014" s="52" t="e">
        <f t="shared" si="8656"/>
        <v>#N/A</v>
      </c>
      <c r="N5014" s="52" t="e">
        <f t="shared" si="8656"/>
        <v>#N/A</v>
      </c>
      <c r="O5014" s="52" t="e">
        <f t="shared" si="8656"/>
        <v>#N/A</v>
      </c>
      <c r="P5014" s="52" t="e">
        <f t="shared" si="8656"/>
        <v>#N/A</v>
      </c>
      <c r="Q5014" s="52" t="e">
        <f t="shared" si="8656"/>
        <v>#N/A</v>
      </c>
      <c r="R5014" s="52" t="e">
        <f t="shared" si="8656"/>
        <v>#N/A</v>
      </c>
      <c r="S5014" s="52" t="e">
        <f t="shared" si="8656"/>
        <v>#N/A</v>
      </c>
      <c r="T5014" s="52" t="e">
        <f t="shared" si="8656"/>
        <v>#N/A</v>
      </c>
      <c r="U5014" s="52" t="e">
        <f t="shared" si="8656"/>
        <v>#N/A</v>
      </c>
      <c r="V5014" s="52" t="e">
        <f t="shared" si="8656"/>
        <v>#N/A</v>
      </c>
      <c r="W5014" s="52" t="e">
        <f t="shared" si="8656"/>
        <v>#N/A</v>
      </c>
      <c r="X5014" s="55" t="e">
        <f t="shared" ref="X5014:X5015" si="8657">(H5014-(O5014*P5014)/100-3*(J5014*K5014)/100)/2</f>
        <v>#N/A</v>
      </c>
      <c r="Y5014" s="55" t="e">
        <f t="shared" ref="Y5014:Y5015" si="8658">SUM(X5014,(J5014*K5014/100))/(F5014/100)</f>
        <v>#N/A</v>
      </c>
      <c r="Z5014" s="55" t="e">
        <f t="shared" ref="Z5014" si="8659">U5014*0.5+U5015*0.5</f>
        <v>#N/A</v>
      </c>
      <c r="AA5014" s="55" t="e">
        <f t="shared" ref="AA5014:AA5015" si="8660">J5014/Y5014</f>
        <v>#N/A</v>
      </c>
      <c r="AB5014" s="336" t="e">
        <f t="shared" ref="AB5014:AB5015" si="8661">X5014/(Y5014-J5014)</f>
        <v>#N/A</v>
      </c>
      <c r="AC5014" s="223" t="e">
        <f ca="1">INDEX(FGA_COEFFS,1,1)+Z5014*INDEX(FGA_COEFFS,1,2)+Y5014*INDEX(FGA_COEFFS,1,3)+R5014*INDEX(FGA_COEFFS,1,4)+Q5015*INDEX(FGA_COEFFS,1,5)+S5014*INDEX(FGA_COEFFS,1,6)+T5015*INDEX(FGA_COEFFS,1,7)+M5015*INDEX(FGA_COEFFS,1,8)+Y5018*Y5019</f>
        <v>#N/A</v>
      </c>
      <c r="AD5014" s="223" t="e">
        <f ca="1">INDEX(THREEPTA_COEFFS,1,1)+AC5014*INDEX(THREEPTA_COEFFS,1,2)+J5014*INDEX(THREEPTA_COEFFS,1,3)+AA5014*INDEX(THREEPTA_COEFFS,1,4)+K5014*INDEX(THREEPTA_COEFFS,1,5)+L5015*INDEX(THREEPTA_COEFFS,1,6)+Z5018*Z5019</f>
        <v>#N/A</v>
      </c>
      <c r="AE5014" s="223" t="e">
        <f ca="1">INDEX(THREEPTPCT_COEFFS,1,1)+K5014*INDEX(THREEPTPCT_COEFFS,1,2)+L5015*INDEX(THREEPTPCT_COEFFS,1,3)+AA5018*AA5019</f>
        <v>#N/A</v>
      </c>
      <c r="AF5014" s="55" t="e">
        <f t="shared" ref="AF5014:AF5015" ca="1" si="8662">AC5014-AD5014</f>
        <v>#N/A</v>
      </c>
      <c r="AG5014" s="223" t="e">
        <f ca="1">INDEX(TWOPTPCT_COEFFS,1,1)+AB5014*INDEX(TWOPTPCT_COEFFS,1,2)+I5015*INDEX(TWOPTPCT_COEFFS,1,3)+G5015*INDEX(TWOPTPCT_COEFFS,1,4)+L5015*INDEX(TWOPTPCT_COEFFS,1,5)+AB5018*AB5019</f>
        <v>#N/A</v>
      </c>
      <c r="AH5014" s="223" t="e">
        <f ca="1">INDEX(FTA_COEFFS,1,1)+O5014*INDEX(FTA_COEFFS,1,2)+N5015*INDEX(FTA_COEFFS,1,3)+(Q5014+R5014)*INDEX(FTA_COEFFS,1,4)+(Q5015+R5015)*INDEX(FTA_COEFFS,1,5)+M5015*INDEX(FTA_COEFFS,1,6)+AC5018*AC5019</f>
        <v>#N/A</v>
      </c>
      <c r="AI5014" s="223" t="e">
        <f ca="1">INDEX(FTPCT_COEFFS,1,1)+P5014*INDEX(FTPCT_COEFFS,1,2)+F5014*INDEX(FTPCT_COEFFS,1,3)+G5015*INDEX(FTPCT_COEFFS,1,4)+AD5018*AD5019</f>
        <v>#N/A</v>
      </c>
      <c r="AJ5014" s="338" t="e">
        <f t="shared" ref="AJ5014:AJ5015" ca="1" si="8663">AD5014*AE5014/100+AF5014*AG5014+AH5014*AI5014/100</f>
        <v>#N/A</v>
      </c>
      <c r="AK5014" s="55"/>
      <c r="AL5014" s="55"/>
      <c r="AM5014" s="55"/>
      <c r="AN5014" s="55"/>
      <c r="AO5014" s="55"/>
      <c r="AP5014" s="55"/>
      <c r="AQ5014" s="55"/>
      <c r="AR5014" s="55"/>
    </row>
    <row r="5015" spans="1:45" x14ac:dyDescent="0.3">
      <c r="B5015" s="54" t="s">
        <v>175</v>
      </c>
      <c r="C5015" s="54">
        <f>C5008</f>
        <v>0</v>
      </c>
      <c r="D5015" s="56" t="e">
        <f t="shared" ca="1" si="8655"/>
        <v>#N/A</v>
      </c>
      <c r="E5015" s="52" t="e">
        <f t="shared" ref="E5015:W5015" si="8664">E5008</f>
        <v>#N/A</v>
      </c>
      <c r="F5015" s="52" t="e">
        <f t="shared" si="8664"/>
        <v>#N/A</v>
      </c>
      <c r="G5015" s="52" t="e">
        <f t="shared" si="8664"/>
        <v>#N/A</v>
      </c>
      <c r="H5015" s="52" t="e">
        <f t="shared" si="8664"/>
        <v>#N/A</v>
      </c>
      <c r="I5015" s="52" t="e">
        <f t="shared" si="8664"/>
        <v>#N/A</v>
      </c>
      <c r="J5015" s="52" t="e">
        <f t="shared" si="8664"/>
        <v>#N/A</v>
      </c>
      <c r="K5015" s="52" t="e">
        <f t="shared" si="8664"/>
        <v>#N/A</v>
      </c>
      <c r="L5015" s="52" t="e">
        <f t="shared" si="8664"/>
        <v>#N/A</v>
      </c>
      <c r="M5015" s="52" t="e">
        <f t="shared" si="8664"/>
        <v>#N/A</v>
      </c>
      <c r="N5015" s="52" t="e">
        <f t="shared" si="8664"/>
        <v>#N/A</v>
      </c>
      <c r="O5015" s="52" t="e">
        <f t="shared" si="8664"/>
        <v>#N/A</v>
      </c>
      <c r="P5015" s="52" t="e">
        <f t="shared" si="8664"/>
        <v>#N/A</v>
      </c>
      <c r="Q5015" s="52" t="e">
        <f t="shared" si="8664"/>
        <v>#N/A</v>
      </c>
      <c r="R5015" s="52" t="e">
        <f t="shared" si="8664"/>
        <v>#N/A</v>
      </c>
      <c r="S5015" s="52" t="e">
        <f t="shared" si="8664"/>
        <v>#N/A</v>
      </c>
      <c r="T5015" s="52" t="e">
        <f t="shared" si="8664"/>
        <v>#N/A</v>
      </c>
      <c r="U5015" s="52" t="e">
        <f t="shared" si="8664"/>
        <v>#N/A</v>
      </c>
      <c r="V5015" s="52" t="e">
        <f t="shared" si="8664"/>
        <v>#N/A</v>
      </c>
      <c r="W5015" s="52" t="e">
        <f t="shared" si="8664"/>
        <v>#N/A</v>
      </c>
      <c r="X5015" s="55" t="e">
        <f t="shared" si="8657"/>
        <v>#N/A</v>
      </c>
      <c r="Y5015" s="55" t="e">
        <f t="shared" si="8658"/>
        <v>#N/A</v>
      </c>
      <c r="Z5015" s="55" t="e">
        <f t="shared" ref="Z5015" si="8665">Z5014</f>
        <v>#N/A</v>
      </c>
      <c r="AA5015" s="55" t="e">
        <f t="shared" si="8660"/>
        <v>#N/A</v>
      </c>
      <c r="AB5015" s="336" t="e">
        <f t="shared" si="8661"/>
        <v>#N/A</v>
      </c>
      <c r="AC5015" s="223" t="e">
        <f ca="1">INDEX(FGA_COEFFS,1,1)+Z5015*INDEX(FGA_COEFFS,1,2)+Y5015*INDEX(FGA_COEFFS,1,3)+R5015*INDEX(FGA_COEFFS,1,4)+Q5014*INDEX(FGA_COEFFS,1,5)+S5015*INDEX(FGA_COEFFS,1,6)+T5014*INDEX(FGA_COEFFS,1,7)+M5014*INDEX(FGA_COEFFS,1,8)+Y5018*Y5020</f>
        <v>#N/A</v>
      </c>
      <c r="AD5015" s="223" t="e">
        <f ca="1">INDEX(THREEPTA_COEFFS,1,1)+AC5015*INDEX(THREEPTA_COEFFS,1,2)+J5015*INDEX(THREEPTA_COEFFS,1,3)+AA5015*INDEX(THREEPTA_COEFFS,1,4)+K5015*INDEX(THREEPTA_COEFFS,1,5)+L5014*INDEX(THREEPTA_COEFFS,1,6)+Z5018*Z5020</f>
        <v>#N/A</v>
      </c>
      <c r="AE5015" s="223" t="e">
        <f ca="1">INDEX(THREEPTPCT_COEFFS,1,1)+K5015*INDEX(THREEPTPCT_COEFFS,1,2)+L5014*INDEX(THREEPTPCT_COEFFS,1,3)+AA5018*AA5020</f>
        <v>#N/A</v>
      </c>
      <c r="AF5015" s="55" t="e">
        <f t="shared" ca="1" si="8662"/>
        <v>#N/A</v>
      </c>
      <c r="AG5015" s="223" t="e">
        <f ca="1">INDEX(TWOPTPCT_COEFFS,1,1)+AB5015*INDEX(TWOPTPCT_COEFFS,1,2)+I5014*INDEX(TWOPTPCT_COEFFS,1,3)+G5014*INDEX(TWOPTPCT_COEFFS,1,4)+L5014*INDEX(TWOPTPCT_COEFFS,1,5)+AB5018*AB5020</f>
        <v>#N/A</v>
      </c>
      <c r="AH5015" s="223" t="e">
        <f ca="1">INDEX(FTA_COEFFS,1,1)+O5015*INDEX(FTA_COEFFS,1,2)+N5014*INDEX(FTA_COEFFS,1,3)+(Q5015+R5015)*INDEX(FTA_COEFFS,1,4)+(Q5014+R5014)*INDEX(FTA_COEFFS,1,5)+M5014*INDEX(FTA_COEFFS,1,6)+AC5018*AC5020</f>
        <v>#N/A</v>
      </c>
      <c r="AI5015" s="223" t="e">
        <f ca="1">INDEX(FTPCT_COEFFS,1,1)+P5015*INDEX(FTPCT_COEFFS,1,2)+F5015*INDEX(FTPCT_COEFFS,1,3)+G5014*INDEX(FTPCT_COEFFS,1,4)+AD5018*AD5020</f>
        <v>#N/A</v>
      </c>
      <c r="AJ5015" s="338" t="e">
        <f t="shared" ca="1" si="8663"/>
        <v>#N/A</v>
      </c>
      <c r="AK5015" s="55"/>
      <c r="AL5015" s="55"/>
      <c r="AM5015" s="55"/>
      <c r="AN5015" s="55"/>
      <c r="AO5015" s="55"/>
      <c r="AP5015" s="55"/>
      <c r="AQ5015" s="55"/>
      <c r="AR5015" s="55"/>
    </row>
    <row r="5016" spans="1:45" x14ac:dyDescent="0.3">
      <c r="A5016" s="54" t="e">
        <f ca="1">IF(D5014&gt;(D5015+(AVERAGE(V5014,W5014)-AVERAGE(V5015,W5015))/2)+2.5,C5014,IF(D5015&gt;(D5014+(AVERAGE(V5015,W5015)-AVERAGE(V5014,W5014))/2)+2.5,C5015,"Close"))</f>
        <v>#N/A</v>
      </c>
      <c r="B5016" s="64" t="e">
        <f ca="1">IF(D5015&gt;D5014,C5015,C5014)</f>
        <v>#N/A</v>
      </c>
      <c r="D5016" s="56"/>
      <c r="X5016" s="55"/>
      <c r="Y5016" s="55"/>
      <c r="Z5016" s="55"/>
      <c r="AA5016" s="55"/>
      <c r="AB5016" s="55"/>
      <c r="AC5016" s="337"/>
      <c r="AD5016" s="337"/>
      <c r="AE5016" s="337"/>
      <c r="AF5016" s="337"/>
      <c r="AG5016" s="337"/>
      <c r="AH5016" s="337"/>
      <c r="AI5016" s="337"/>
      <c r="AJ5016" s="337"/>
      <c r="AK5016" s="337"/>
      <c r="AL5016" s="337"/>
      <c r="AM5016" s="55"/>
      <c r="AN5016" s="55"/>
      <c r="AO5016" s="55"/>
      <c r="AP5016" s="55"/>
      <c r="AQ5016" s="55"/>
      <c r="AR5016" s="55"/>
      <c r="AS5016" s="55"/>
    </row>
    <row r="5017" spans="1:45" x14ac:dyDescent="0.3">
      <c r="X5017" s="54" t="s">
        <v>1305</v>
      </c>
      <c r="Y5017" s="54" t="s">
        <v>128</v>
      </c>
      <c r="Z5017" s="54" t="s">
        <v>157</v>
      </c>
      <c r="AA5017" s="54" t="s">
        <v>151</v>
      </c>
      <c r="AB5017" s="54" t="s">
        <v>1327</v>
      </c>
      <c r="AC5017" s="54" t="s">
        <v>129</v>
      </c>
      <c r="AD5017" s="54" t="s">
        <v>116</v>
      </c>
      <c r="AE5017" s="54"/>
      <c r="AF5017" s="54"/>
      <c r="AG5017" s="54"/>
      <c r="AH5017" s="54"/>
      <c r="AI5017" s="54"/>
      <c r="AJ5017" s="54"/>
      <c r="AK5017" s="54"/>
      <c r="AL5017" s="54"/>
      <c r="AM5017" s="54"/>
      <c r="AN5017" s="54"/>
      <c r="AO5017" s="54"/>
      <c r="AP5017" s="54"/>
      <c r="AQ5017" s="54"/>
      <c r="AR5017" s="54"/>
      <c r="AS5017" s="54"/>
    </row>
    <row r="5018" spans="1:45" x14ac:dyDescent="0.3">
      <c r="X5018" s="54"/>
      <c r="Y5018" s="54">
        <f t="shared" ref="Y5018:AD5018" si="8666">Y5011</f>
        <v>6.4436999999999998</v>
      </c>
      <c r="Z5018" s="54">
        <f t="shared" si="8666"/>
        <v>4.9371</v>
      </c>
      <c r="AA5018" s="54">
        <f t="shared" si="8666"/>
        <v>11.350300000000001</v>
      </c>
      <c r="AB5018" s="54">
        <f t="shared" si="8666"/>
        <v>7.1900000000000006E-2</v>
      </c>
      <c r="AC5018" s="54">
        <f t="shared" si="8666"/>
        <v>6.2766000000000002</v>
      </c>
      <c r="AD5018" s="54">
        <f t="shared" si="8666"/>
        <v>11.042999999999999</v>
      </c>
      <c r="AE5018" s="54"/>
      <c r="AF5018" s="336"/>
      <c r="AG5018" s="336"/>
      <c r="AH5018" s="336"/>
      <c r="AI5018" s="54"/>
      <c r="AJ5018" s="54"/>
      <c r="AK5018" s="54"/>
      <c r="AL5018" s="54"/>
      <c r="AM5018" s="54"/>
      <c r="AN5018" s="54"/>
      <c r="AO5018" s="54"/>
      <c r="AP5018" s="54"/>
      <c r="AQ5018" s="54"/>
      <c r="AR5018" s="54"/>
      <c r="AS5018" s="54"/>
    </row>
    <row r="5019" spans="1:45" x14ac:dyDescent="0.3">
      <c r="D5019" s="56"/>
      <c r="X5019" s="336"/>
      <c r="Y5019" s="336">
        <f t="shared" ca="1" si="8630"/>
        <v>8.6124419243833447E-2</v>
      </c>
      <c r="Z5019" s="336">
        <f t="shared" ca="1" si="8630"/>
        <v>0.70061616354693479</v>
      </c>
      <c r="AA5019" s="336">
        <f t="shared" ca="1" si="8630"/>
        <v>1.3215932096642209</v>
      </c>
      <c r="AB5019" s="336">
        <f t="shared" ca="1" si="8630"/>
        <v>-0.24751001036565162</v>
      </c>
      <c r="AC5019" s="336">
        <f t="shared" ca="1" si="8630"/>
        <v>0.15188632409598324</v>
      </c>
      <c r="AD5019" s="336">
        <f t="shared" ca="1" si="8630"/>
        <v>-0.14448230789759556</v>
      </c>
      <c r="AE5019" s="336"/>
      <c r="AF5019" s="336"/>
      <c r="AG5019" s="336"/>
      <c r="AH5019" s="336"/>
      <c r="AI5019" s="54"/>
      <c r="AJ5019" s="54"/>
      <c r="AK5019" s="54"/>
      <c r="AL5019" s="336"/>
      <c r="AM5019" s="336"/>
      <c r="AN5019" s="336"/>
      <c r="AO5019" s="336"/>
      <c r="AP5019" s="54"/>
      <c r="AQ5019" s="336"/>
      <c r="AR5019" s="336"/>
      <c r="AS5019" s="336"/>
    </row>
    <row r="5020" spans="1:45" x14ac:dyDescent="0.3">
      <c r="C5020" s="54"/>
      <c r="D5020" s="56"/>
      <c r="Y5020" s="336">
        <f t="shared" ca="1" si="8630"/>
        <v>-0.22515730842881193</v>
      </c>
      <c r="Z5020" s="336">
        <f t="shared" ca="1" si="8630"/>
        <v>-0.45494104336328689</v>
      </c>
      <c r="AA5020" s="336">
        <f t="shared" ca="1" si="8630"/>
        <v>0.39757000345110471</v>
      </c>
      <c r="AB5020" s="336">
        <f t="shared" ca="1" si="8630"/>
        <v>0.94475279113132316</v>
      </c>
      <c r="AC5020" s="336">
        <f t="shared" ca="1" si="8630"/>
        <v>-5.1769852949023427E-2</v>
      </c>
      <c r="AD5020" s="336">
        <f t="shared" ca="1" si="8630"/>
        <v>0.13060072756442051</v>
      </c>
      <c r="AE5020" s="55"/>
      <c r="AF5020" s="55"/>
      <c r="AG5020" s="55"/>
      <c r="AH5020" s="55"/>
      <c r="AI5020" s="55"/>
      <c r="AJ5020" s="55"/>
      <c r="AK5020" s="55"/>
      <c r="AL5020" s="55"/>
      <c r="AM5020" s="55"/>
      <c r="AN5020" s="55"/>
      <c r="AO5020" s="55"/>
      <c r="AP5020" s="55"/>
      <c r="AQ5020" s="55"/>
      <c r="AR5020" s="55"/>
      <c r="AS5020" s="55"/>
    </row>
    <row r="5021" spans="1:45" x14ac:dyDescent="0.3">
      <c r="B5021" s="54" t="s">
        <v>172</v>
      </c>
      <c r="C5021" s="53">
        <f>C5014</f>
        <v>0</v>
      </c>
      <c r="D5021" s="56" t="e">
        <f t="shared" ref="D5021:D5022" ca="1" si="8667">AJ5021</f>
        <v>#N/A</v>
      </c>
      <c r="E5021" s="52" t="e">
        <f t="shared" ref="E5021:W5021" si="8668">E5014</f>
        <v>#N/A</v>
      </c>
      <c r="F5021" s="52" t="e">
        <f t="shared" si="8668"/>
        <v>#N/A</v>
      </c>
      <c r="G5021" s="52" t="e">
        <f t="shared" si="8668"/>
        <v>#N/A</v>
      </c>
      <c r="H5021" s="52" t="e">
        <f t="shared" si="8668"/>
        <v>#N/A</v>
      </c>
      <c r="I5021" s="52" t="e">
        <f t="shared" si="8668"/>
        <v>#N/A</v>
      </c>
      <c r="J5021" s="52" t="e">
        <f t="shared" si="8668"/>
        <v>#N/A</v>
      </c>
      <c r="K5021" s="52" t="e">
        <f t="shared" si="8668"/>
        <v>#N/A</v>
      </c>
      <c r="L5021" s="52" t="e">
        <f t="shared" si="8668"/>
        <v>#N/A</v>
      </c>
      <c r="M5021" s="52" t="e">
        <f t="shared" si="8668"/>
        <v>#N/A</v>
      </c>
      <c r="N5021" s="52" t="e">
        <f t="shared" si="8668"/>
        <v>#N/A</v>
      </c>
      <c r="O5021" s="52" t="e">
        <f t="shared" si="8668"/>
        <v>#N/A</v>
      </c>
      <c r="P5021" s="52" t="e">
        <f t="shared" si="8668"/>
        <v>#N/A</v>
      </c>
      <c r="Q5021" s="52" t="e">
        <f t="shared" si="8668"/>
        <v>#N/A</v>
      </c>
      <c r="R5021" s="52" t="e">
        <f t="shared" si="8668"/>
        <v>#N/A</v>
      </c>
      <c r="S5021" s="52" t="e">
        <f t="shared" si="8668"/>
        <v>#N/A</v>
      </c>
      <c r="T5021" s="52" t="e">
        <f t="shared" si="8668"/>
        <v>#N/A</v>
      </c>
      <c r="U5021" s="52" t="e">
        <f t="shared" si="8668"/>
        <v>#N/A</v>
      </c>
      <c r="V5021" s="52" t="e">
        <f t="shared" si="8668"/>
        <v>#N/A</v>
      </c>
      <c r="W5021" s="52" t="e">
        <f t="shared" si="8668"/>
        <v>#N/A</v>
      </c>
      <c r="X5021" s="55" t="e">
        <f t="shared" ref="X5021:X5022" si="8669">(H5021-(O5021*P5021)/100-3*(J5021*K5021)/100)/2</f>
        <v>#N/A</v>
      </c>
      <c r="Y5021" s="55" t="e">
        <f t="shared" ref="Y5021:Y5022" si="8670">SUM(X5021,(J5021*K5021/100))/(F5021/100)</f>
        <v>#N/A</v>
      </c>
      <c r="Z5021" s="55" t="e">
        <f t="shared" ref="Z5021" si="8671">U5021*0.5+U5022*0.5</f>
        <v>#N/A</v>
      </c>
      <c r="AA5021" s="55" t="e">
        <f t="shared" ref="AA5021:AA5022" si="8672">J5021/Y5021</f>
        <v>#N/A</v>
      </c>
      <c r="AB5021" s="336" t="e">
        <f t="shared" ref="AB5021:AB5022" si="8673">X5021/(Y5021-J5021)</f>
        <v>#N/A</v>
      </c>
      <c r="AC5021" s="223" t="e">
        <f ca="1">INDEX(FGA_COEFFS,1,1)+Z5021*INDEX(FGA_COEFFS,1,2)+Y5021*INDEX(FGA_COEFFS,1,3)+R5021*INDEX(FGA_COEFFS,1,4)+Q5022*INDEX(FGA_COEFFS,1,5)+S5021*INDEX(FGA_COEFFS,1,6)+T5022*INDEX(FGA_COEFFS,1,7)+M5022*INDEX(FGA_COEFFS,1,8)+Y5025*Y5026</f>
        <v>#N/A</v>
      </c>
      <c r="AD5021" s="223" t="e">
        <f ca="1">INDEX(THREEPTA_COEFFS,1,1)+AC5021*INDEX(THREEPTA_COEFFS,1,2)+J5021*INDEX(THREEPTA_COEFFS,1,3)+AA5021*INDEX(THREEPTA_COEFFS,1,4)+K5021*INDEX(THREEPTA_COEFFS,1,5)+L5022*INDEX(THREEPTA_COEFFS,1,6)+Z5025*Z5026</f>
        <v>#N/A</v>
      </c>
      <c r="AE5021" s="223" t="e">
        <f ca="1">INDEX(THREEPTPCT_COEFFS,1,1)+K5021*INDEX(THREEPTPCT_COEFFS,1,2)+L5022*INDEX(THREEPTPCT_COEFFS,1,3)+AA5025*AA5026</f>
        <v>#N/A</v>
      </c>
      <c r="AF5021" s="55" t="e">
        <f t="shared" ref="AF5021:AF5022" ca="1" si="8674">AC5021-AD5021</f>
        <v>#N/A</v>
      </c>
      <c r="AG5021" s="223" t="e">
        <f ca="1">INDEX(TWOPTPCT_COEFFS,1,1)+AB5021*INDEX(TWOPTPCT_COEFFS,1,2)+I5022*INDEX(TWOPTPCT_COEFFS,1,3)+G5022*INDEX(TWOPTPCT_COEFFS,1,4)+L5022*INDEX(TWOPTPCT_COEFFS,1,5)+AB5025*AB5026</f>
        <v>#N/A</v>
      </c>
      <c r="AH5021" s="223" t="e">
        <f ca="1">INDEX(FTA_COEFFS,1,1)+O5021*INDEX(FTA_COEFFS,1,2)+N5022*INDEX(FTA_COEFFS,1,3)+(Q5021+R5021)*INDEX(FTA_COEFFS,1,4)+(Q5022+R5022)*INDEX(FTA_COEFFS,1,5)+M5022*INDEX(FTA_COEFFS,1,6)+AC5025*AC5026</f>
        <v>#N/A</v>
      </c>
      <c r="AI5021" s="223" t="e">
        <f ca="1">INDEX(FTPCT_COEFFS,1,1)+P5021*INDEX(FTPCT_COEFFS,1,2)+F5021*INDEX(FTPCT_COEFFS,1,3)+G5022*INDEX(FTPCT_COEFFS,1,4)+AD5025*AD5026</f>
        <v>#N/A</v>
      </c>
      <c r="AJ5021" s="338" t="e">
        <f t="shared" ref="AJ5021:AJ5022" ca="1" si="8675">AD5021*AE5021/100+AF5021*AG5021+AH5021*AI5021/100</f>
        <v>#N/A</v>
      </c>
      <c r="AK5021" s="55"/>
      <c r="AL5021" s="55"/>
      <c r="AM5021" s="55"/>
      <c r="AN5021" s="55"/>
      <c r="AO5021" s="55"/>
      <c r="AP5021" s="55"/>
      <c r="AQ5021" s="55"/>
      <c r="AR5021" s="55"/>
    </row>
    <row r="5022" spans="1:45" x14ac:dyDescent="0.3">
      <c r="B5022" s="54" t="s">
        <v>175</v>
      </c>
      <c r="C5022" s="54">
        <f>C5015</f>
        <v>0</v>
      </c>
      <c r="D5022" s="56" t="e">
        <f t="shared" ca="1" si="8667"/>
        <v>#N/A</v>
      </c>
      <c r="E5022" s="52" t="e">
        <f t="shared" ref="E5022:W5022" si="8676">E5015</f>
        <v>#N/A</v>
      </c>
      <c r="F5022" s="52" t="e">
        <f t="shared" si="8676"/>
        <v>#N/A</v>
      </c>
      <c r="G5022" s="52" t="e">
        <f t="shared" si="8676"/>
        <v>#N/A</v>
      </c>
      <c r="H5022" s="52" t="e">
        <f t="shared" si="8676"/>
        <v>#N/A</v>
      </c>
      <c r="I5022" s="52" t="e">
        <f t="shared" si="8676"/>
        <v>#N/A</v>
      </c>
      <c r="J5022" s="52" t="e">
        <f t="shared" si="8676"/>
        <v>#N/A</v>
      </c>
      <c r="K5022" s="52" t="e">
        <f t="shared" si="8676"/>
        <v>#N/A</v>
      </c>
      <c r="L5022" s="52" t="e">
        <f t="shared" si="8676"/>
        <v>#N/A</v>
      </c>
      <c r="M5022" s="52" t="e">
        <f t="shared" si="8676"/>
        <v>#N/A</v>
      </c>
      <c r="N5022" s="52" t="e">
        <f t="shared" si="8676"/>
        <v>#N/A</v>
      </c>
      <c r="O5022" s="52" t="e">
        <f t="shared" si="8676"/>
        <v>#N/A</v>
      </c>
      <c r="P5022" s="52" t="e">
        <f t="shared" si="8676"/>
        <v>#N/A</v>
      </c>
      <c r="Q5022" s="52" t="e">
        <f t="shared" si="8676"/>
        <v>#N/A</v>
      </c>
      <c r="R5022" s="52" t="e">
        <f t="shared" si="8676"/>
        <v>#N/A</v>
      </c>
      <c r="S5022" s="52" t="e">
        <f t="shared" si="8676"/>
        <v>#N/A</v>
      </c>
      <c r="T5022" s="52" t="e">
        <f t="shared" si="8676"/>
        <v>#N/A</v>
      </c>
      <c r="U5022" s="52" t="e">
        <f t="shared" si="8676"/>
        <v>#N/A</v>
      </c>
      <c r="V5022" s="52" t="e">
        <f t="shared" si="8676"/>
        <v>#N/A</v>
      </c>
      <c r="W5022" s="52" t="e">
        <f t="shared" si="8676"/>
        <v>#N/A</v>
      </c>
      <c r="X5022" s="55" t="e">
        <f t="shared" si="8669"/>
        <v>#N/A</v>
      </c>
      <c r="Y5022" s="55" t="e">
        <f t="shared" si="8670"/>
        <v>#N/A</v>
      </c>
      <c r="Z5022" s="55" t="e">
        <f t="shared" ref="Z5022" si="8677">Z5021</f>
        <v>#N/A</v>
      </c>
      <c r="AA5022" s="55" t="e">
        <f t="shared" si="8672"/>
        <v>#N/A</v>
      </c>
      <c r="AB5022" s="336" t="e">
        <f t="shared" si="8673"/>
        <v>#N/A</v>
      </c>
      <c r="AC5022" s="223" t="e">
        <f ca="1">INDEX(FGA_COEFFS,1,1)+Z5022*INDEX(FGA_COEFFS,1,2)+Y5022*INDEX(FGA_COEFFS,1,3)+R5022*INDEX(FGA_COEFFS,1,4)+Q5021*INDEX(FGA_COEFFS,1,5)+S5022*INDEX(FGA_COEFFS,1,6)+T5021*INDEX(FGA_COEFFS,1,7)+M5021*INDEX(FGA_COEFFS,1,8)+Y5025*Y5027</f>
        <v>#N/A</v>
      </c>
      <c r="AD5022" s="223" t="e">
        <f ca="1">INDEX(THREEPTA_COEFFS,1,1)+AC5022*INDEX(THREEPTA_COEFFS,1,2)+J5022*INDEX(THREEPTA_COEFFS,1,3)+AA5022*INDEX(THREEPTA_COEFFS,1,4)+K5022*INDEX(THREEPTA_COEFFS,1,5)+L5021*INDEX(THREEPTA_COEFFS,1,6)+Z5025*Z5027</f>
        <v>#N/A</v>
      </c>
      <c r="AE5022" s="223" t="e">
        <f ca="1">INDEX(THREEPTPCT_COEFFS,1,1)+K5022*INDEX(THREEPTPCT_COEFFS,1,2)+L5021*INDEX(THREEPTPCT_COEFFS,1,3)+AA5025*AA5027</f>
        <v>#N/A</v>
      </c>
      <c r="AF5022" s="55" t="e">
        <f t="shared" ca="1" si="8674"/>
        <v>#N/A</v>
      </c>
      <c r="AG5022" s="223" t="e">
        <f ca="1">INDEX(TWOPTPCT_COEFFS,1,1)+AB5022*INDEX(TWOPTPCT_COEFFS,1,2)+I5021*INDEX(TWOPTPCT_COEFFS,1,3)+G5021*INDEX(TWOPTPCT_COEFFS,1,4)+L5021*INDEX(TWOPTPCT_COEFFS,1,5)+AB5025*AB5027</f>
        <v>#N/A</v>
      </c>
      <c r="AH5022" s="223" t="e">
        <f ca="1">INDEX(FTA_COEFFS,1,1)+O5022*INDEX(FTA_COEFFS,1,2)+N5021*INDEX(FTA_COEFFS,1,3)+(Q5022+R5022)*INDEX(FTA_COEFFS,1,4)+(Q5021+R5021)*INDEX(FTA_COEFFS,1,5)+M5021*INDEX(FTA_COEFFS,1,6)+AC5025*AC5027</f>
        <v>#N/A</v>
      </c>
      <c r="AI5022" s="223" t="e">
        <f ca="1">INDEX(FTPCT_COEFFS,1,1)+P5022*INDEX(FTPCT_COEFFS,1,2)+F5022*INDEX(FTPCT_COEFFS,1,3)+G5021*INDEX(FTPCT_COEFFS,1,4)+AD5025*AD5027</f>
        <v>#N/A</v>
      </c>
      <c r="AJ5022" s="338" t="e">
        <f t="shared" ca="1" si="8675"/>
        <v>#N/A</v>
      </c>
      <c r="AK5022" s="55"/>
      <c r="AL5022" s="55"/>
      <c r="AM5022" s="55"/>
      <c r="AN5022" s="55"/>
      <c r="AO5022" s="55"/>
      <c r="AP5022" s="55"/>
      <c r="AQ5022" s="55"/>
      <c r="AR5022" s="55"/>
    </row>
    <row r="5023" spans="1:45" x14ac:dyDescent="0.3">
      <c r="A5023" s="54" t="e">
        <f ca="1">IF(D5021&gt;(D5022+(AVERAGE(V5021,W5021)-AVERAGE(V5022,W5022))/2)+2.5,C5021,IF(D5022&gt;(D5021+(AVERAGE(V5022,W5022)-AVERAGE(V5021,W5021))/2)+2.5,C5022,"Close"))</f>
        <v>#N/A</v>
      </c>
      <c r="B5023" s="64" t="e">
        <f ca="1">IF(D5022&gt;D5021,C5022,C5021)</f>
        <v>#N/A</v>
      </c>
      <c r="D5023" s="56"/>
      <c r="X5023" s="55"/>
      <c r="Y5023" s="55"/>
      <c r="Z5023" s="55"/>
      <c r="AA5023" s="55"/>
      <c r="AB5023" s="55"/>
      <c r="AC5023" s="337"/>
      <c r="AD5023" s="337"/>
      <c r="AE5023" s="337"/>
      <c r="AF5023" s="337"/>
      <c r="AG5023" s="337"/>
      <c r="AH5023" s="337"/>
      <c r="AI5023" s="337"/>
      <c r="AJ5023" s="337"/>
      <c r="AK5023" s="337"/>
      <c r="AL5023" s="337"/>
      <c r="AM5023" s="55"/>
      <c r="AN5023" s="55"/>
      <c r="AO5023" s="55"/>
      <c r="AP5023" s="55"/>
      <c r="AQ5023" s="55"/>
      <c r="AR5023" s="55"/>
      <c r="AS5023" s="55"/>
    </row>
    <row r="5024" spans="1:45" x14ac:dyDescent="0.3">
      <c r="X5024" s="54" t="s">
        <v>1305</v>
      </c>
      <c r="Y5024" s="54" t="s">
        <v>128</v>
      </c>
      <c r="Z5024" s="54" t="s">
        <v>157</v>
      </c>
      <c r="AA5024" s="54" t="s">
        <v>151</v>
      </c>
      <c r="AB5024" s="54" t="s">
        <v>1327</v>
      </c>
      <c r="AC5024" s="54" t="s">
        <v>129</v>
      </c>
      <c r="AD5024" s="54" t="s">
        <v>116</v>
      </c>
      <c r="AE5024" s="54"/>
      <c r="AF5024" s="54"/>
      <c r="AG5024" s="54"/>
      <c r="AH5024" s="54"/>
      <c r="AI5024" s="54"/>
      <c r="AJ5024" s="54"/>
      <c r="AK5024" s="54"/>
      <c r="AL5024" s="54"/>
      <c r="AM5024" s="54"/>
      <c r="AN5024" s="54"/>
      <c r="AO5024" s="54"/>
      <c r="AP5024" s="54"/>
      <c r="AQ5024" s="54"/>
      <c r="AR5024" s="54"/>
      <c r="AS5024" s="54"/>
    </row>
    <row r="5025" spans="1:45" x14ac:dyDescent="0.3">
      <c r="X5025" s="54"/>
      <c r="Y5025" s="54">
        <f t="shared" ref="Y5025:AD5025" si="8678">Y5018</f>
        <v>6.4436999999999998</v>
      </c>
      <c r="Z5025" s="54">
        <f t="shared" si="8678"/>
        <v>4.9371</v>
      </c>
      <c r="AA5025" s="54">
        <f t="shared" si="8678"/>
        <v>11.350300000000001</v>
      </c>
      <c r="AB5025" s="54">
        <f t="shared" si="8678"/>
        <v>7.1900000000000006E-2</v>
      </c>
      <c r="AC5025" s="54">
        <f t="shared" si="8678"/>
        <v>6.2766000000000002</v>
      </c>
      <c r="AD5025" s="54">
        <f t="shared" si="8678"/>
        <v>11.042999999999999</v>
      </c>
      <c r="AE5025" s="54"/>
      <c r="AF5025" s="336"/>
      <c r="AG5025" s="336"/>
      <c r="AH5025" s="336"/>
      <c r="AI5025" s="54"/>
      <c r="AJ5025" s="54"/>
      <c r="AK5025" s="54"/>
      <c r="AL5025" s="54"/>
      <c r="AM5025" s="54"/>
      <c r="AN5025" s="54"/>
      <c r="AO5025" s="54"/>
      <c r="AP5025" s="54"/>
      <c r="AQ5025" s="54"/>
      <c r="AR5025" s="54"/>
      <c r="AS5025" s="54"/>
    </row>
    <row r="5026" spans="1:45" x14ac:dyDescent="0.3">
      <c r="D5026" s="56"/>
      <c r="X5026" s="336"/>
      <c r="Y5026" s="336">
        <f t="shared" ca="1" si="8630"/>
        <v>0.29666959123700037</v>
      </c>
      <c r="Z5026" s="336">
        <f t="shared" ca="1" si="8630"/>
        <v>1.3674559426483446</v>
      </c>
      <c r="AA5026" s="336">
        <f t="shared" ca="1" si="8630"/>
        <v>-0.22715380846216854</v>
      </c>
      <c r="AB5026" s="336">
        <f t="shared" ca="1" si="8630"/>
        <v>0.98722305899946083</v>
      </c>
      <c r="AC5026" s="336">
        <f t="shared" ca="1" si="8630"/>
        <v>1.133939618435454</v>
      </c>
      <c r="AD5026" s="336">
        <f t="shared" ca="1" si="8630"/>
        <v>-8.656951810477965E-5</v>
      </c>
      <c r="AE5026" s="336"/>
      <c r="AF5026" s="336"/>
      <c r="AG5026" s="336"/>
      <c r="AH5026" s="336"/>
      <c r="AI5026" s="54"/>
      <c r="AJ5026" s="54"/>
      <c r="AK5026" s="54"/>
      <c r="AL5026" s="336"/>
      <c r="AM5026" s="336"/>
      <c r="AN5026" s="336"/>
      <c r="AO5026" s="336"/>
      <c r="AP5026" s="54"/>
      <c r="AQ5026" s="336"/>
      <c r="AR5026" s="336"/>
      <c r="AS5026" s="336"/>
    </row>
    <row r="5027" spans="1:45" x14ac:dyDescent="0.3">
      <c r="C5027" s="54"/>
      <c r="D5027" s="56"/>
      <c r="Y5027" s="336">
        <f t="shared" ca="1" si="8630"/>
        <v>1.3485859468546779</v>
      </c>
      <c r="Z5027" s="336">
        <f t="shared" ca="1" si="8630"/>
        <v>-1.2325372422023946</v>
      </c>
      <c r="AA5027" s="336">
        <f t="shared" ca="1" si="8630"/>
        <v>0.67191276834032188</v>
      </c>
      <c r="AB5027" s="336">
        <f t="shared" ca="1" si="8630"/>
        <v>-0.10411565537603501</v>
      </c>
      <c r="AC5027" s="336">
        <f t="shared" ca="1" si="8630"/>
        <v>-0.73453784515737863</v>
      </c>
      <c r="AD5027" s="336">
        <f t="shared" ca="1" si="8630"/>
        <v>-1.9896506881412904E-3</v>
      </c>
      <c r="AE5027" s="55"/>
      <c r="AF5027" s="55"/>
      <c r="AG5027" s="55"/>
      <c r="AH5027" s="55"/>
      <c r="AI5027" s="55"/>
      <c r="AJ5027" s="55"/>
      <c r="AK5027" s="55"/>
      <c r="AL5027" s="55"/>
      <c r="AM5027" s="55"/>
      <c r="AN5027" s="55"/>
      <c r="AO5027" s="55"/>
      <c r="AP5027" s="55"/>
      <c r="AQ5027" s="55"/>
      <c r="AR5027" s="55"/>
      <c r="AS5027" s="55"/>
    </row>
    <row r="5028" spans="1:45" x14ac:dyDescent="0.3">
      <c r="B5028" s="54" t="s">
        <v>172</v>
      </c>
      <c r="C5028" s="53">
        <f>C5021</f>
        <v>0</v>
      </c>
      <c r="D5028" s="56" t="e">
        <f t="shared" ref="D5028:D5029" ca="1" si="8679">AJ5028</f>
        <v>#N/A</v>
      </c>
      <c r="E5028" s="52" t="e">
        <f t="shared" ref="E5028:W5028" si="8680">E5021</f>
        <v>#N/A</v>
      </c>
      <c r="F5028" s="52" t="e">
        <f t="shared" si="8680"/>
        <v>#N/A</v>
      </c>
      <c r="G5028" s="52" t="e">
        <f t="shared" si="8680"/>
        <v>#N/A</v>
      </c>
      <c r="H5028" s="52" t="e">
        <f t="shared" si="8680"/>
        <v>#N/A</v>
      </c>
      <c r="I5028" s="52" t="e">
        <f t="shared" si="8680"/>
        <v>#N/A</v>
      </c>
      <c r="J5028" s="52" t="e">
        <f t="shared" si="8680"/>
        <v>#N/A</v>
      </c>
      <c r="K5028" s="52" t="e">
        <f t="shared" si="8680"/>
        <v>#N/A</v>
      </c>
      <c r="L5028" s="52" t="e">
        <f t="shared" si="8680"/>
        <v>#N/A</v>
      </c>
      <c r="M5028" s="52" t="e">
        <f t="shared" si="8680"/>
        <v>#N/A</v>
      </c>
      <c r="N5028" s="52" t="e">
        <f t="shared" si="8680"/>
        <v>#N/A</v>
      </c>
      <c r="O5028" s="52" t="e">
        <f t="shared" si="8680"/>
        <v>#N/A</v>
      </c>
      <c r="P5028" s="52" t="e">
        <f t="shared" si="8680"/>
        <v>#N/A</v>
      </c>
      <c r="Q5028" s="52" t="e">
        <f t="shared" si="8680"/>
        <v>#N/A</v>
      </c>
      <c r="R5028" s="52" t="e">
        <f t="shared" si="8680"/>
        <v>#N/A</v>
      </c>
      <c r="S5028" s="52" t="e">
        <f t="shared" si="8680"/>
        <v>#N/A</v>
      </c>
      <c r="T5028" s="52" t="e">
        <f t="shared" si="8680"/>
        <v>#N/A</v>
      </c>
      <c r="U5028" s="52" t="e">
        <f t="shared" si="8680"/>
        <v>#N/A</v>
      </c>
      <c r="V5028" s="52" t="e">
        <f t="shared" si="8680"/>
        <v>#N/A</v>
      </c>
      <c r="W5028" s="52" t="e">
        <f t="shared" si="8680"/>
        <v>#N/A</v>
      </c>
      <c r="X5028" s="55" t="e">
        <f t="shared" ref="X5028:X5029" si="8681">(H5028-(O5028*P5028)/100-3*(J5028*K5028)/100)/2</f>
        <v>#N/A</v>
      </c>
      <c r="Y5028" s="55" t="e">
        <f t="shared" ref="Y5028:Y5029" si="8682">SUM(X5028,(J5028*K5028/100))/(F5028/100)</f>
        <v>#N/A</v>
      </c>
      <c r="Z5028" s="55" t="e">
        <f t="shared" ref="Z5028" si="8683">U5028*0.5+U5029*0.5</f>
        <v>#N/A</v>
      </c>
      <c r="AA5028" s="55" t="e">
        <f t="shared" ref="AA5028:AA5029" si="8684">J5028/Y5028</f>
        <v>#N/A</v>
      </c>
      <c r="AB5028" s="336" t="e">
        <f t="shared" ref="AB5028:AB5029" si="8685">X5028/(Y5028-J5028)</f>
        <v>#N/A</v>
      </c>
      <c r="AC5028" s="223" t="e">
        <f ca="1">INDEX(FGA_COEFFS,1,1)+Z5028*INDEX(FGA_COEFFS,1,2)+Y5028*INDEX(FGA_COEFFS,1,3)+R5028*INDEX(FGA_COEFFS,1,4)+Q5029*INDEX(FGA_COEFFS,1,5)+S5028*INDEX(FGA_COEFFS,1,6)+T5029*INDEX(FGA_COEFFS,1,7)+M5029*INDEX(FGA_COEFFS,1,8)+Y5032*Y5033</f>
        <v>#N/A</v>
      </c>
      <c r="AD5028" s="223" t="e">
        <f ca="1">INDEX(THREEPTA_COEFFS,1,1)+AC5028*INDEX(THREEPTA_COEFFS,1,2)+J5028*INDEX(THREEPTA_COEFFS,1,3)+AA5028*INDEX(THREEPTA_COEFFS,1,4)+K5028*INDEX(THREEPTA_COEFFS,1,5)+L5029*INDEX(THREEPTA_COEFFS,1,6)+Z5032*Z5033</f>
        <v>#N/A</v>
      </c>
      <c r="AE5028" s="223" t="e">
        <f ca="1">INDEX(THREEPTPCT_COEFFS,1,1)+K5028*INDEX(THREEPTPCT_COEFFS,1,2)+L5029*INDEX(THREEPTPCT_COEFFS,1,3)+AA5032*AA5033</f>
        <v>#N/A</v>
      </c>
      <c r="AF5028" s="55" t="e">
        <f t="shared" ref="AF5028:AF5029" ca="1" si="8686">AC5028-AD5028</f>
        <v>#N/A</v>
      </c>
      <c r="AG5028" s="223" t="e">
        <f ca="1">INDEX(TWOPTPCT_COEFFS,1,1)+AB5028*INDEX(TWOPTPCT_COEFFS,1,2)+I5029*INDEX(TWOPTPCT_COEFFS,1,3)+G5029*INDEX(TWOPTPCT_COEFFS,1,4)+L5029*INDEX(TWOPTPCT_COEFFS,1,5)+AB5032*AB5033</f>
        <v>#N/A</v>
      </c>
      <c r="AH5028" s="223" t="e">
        <f ca="1">INDEX(FTA_COEFFS,1,1)+O5028*INDEX(FTA_COEFFS,1,2)+N5029*INDEX(FTA_COEFFS,1,3)+(Q5028+R5028)*INDEX(FTA_COEFFS,1,4)+(Q5029+R5029)*INDEX(FTA_COEFFS,1,5)+M5029*INDEX(FTA_COEFFS,1,6)+AC5032*AC5033</f>
        <v>#N/A</v>
      </c>
      <c r="AI5028" s="223" t="e">
        <f ca="1">INDEX(FTPCT_COEFFS,1,1)+P5028*INDEX(FTPCT_COEFFS,1,2)+F5028*INDEX(FTPCT_COEFFS,1,3)+G5029*INDEX(FTPCT_COEFFS,1,4)+AD5032*AD5033</f>
        <v>#N/A</v>
      </c>
      <c r="AJ5028" s="338" t="e">
        <f t="shared" ref="AJ5028:AJ5029" ca="1" si="8687">AD5028*AE5028/100+AF5028*AG5028+AH5028*AI5028/100</f>
        <v>#N/A</v>
      </c>
      <c r="AK5028" s="55"/>
      <c r="AL5028" s="55"/>
      <c r="AM5028" s="55"/>
      <c r="AN5028" s="55"/>
      <c r="AO5028" s="55"/>
      <c r="AP5028" s="55"/>
      <c r="AQ5028" s="55"/>
      <c r="AR5028" s="55"/>
    </row>
    <row r="5029" spans="1:45" x14ac:dyDescent="0.3">
      <c r="B5029" s="54" t="s">
        <v>175</v>
      </c>
      <c r="C5029" s="54">
        <f>C5022</f>
        <v>0</v>
      </c>
      <c r="D5029" s="56" t="e">
        <f t="shared" ca="1" si="8679"/>
        <v>#N/A</v>
      </c>
      <c r="E5029" s="52" t="e">
        <f t="shared" ref="E5029:W5029" si="8688">E5022</f>
        <v>#N/A</v>
      </c>
      <c r="F5029" s="52" t="e">
        <f t="shared" si="8688"/>
        <v>#N/A</v>
      </c>
      <c r="G5029" s="52" t="e">
        <f t="shared" si="8688"/>
        <v>#N/A</v>
      </c>
      <c r="H5029" s="52" t="e">
        <f t="shared" si="8688"/>
        <v>#N/A</v>
      </c>
      <c r="I5029" s="52" t="e">
        <f t="shared" si="8688"/>
        <v>#N/A</v>
      </c>
      <c r="J5029" s="52" t="e">
        <f t="shared" si="8688"/>
        <v>#N/A</v>
      </c>
      <c r="K5029" s="52" t="e">
        <f t="shared" si="8688"/>
        <v>#N/A</v>
      </c>
      <c r="L5029" s="52" t="e">
        <f t="shared" si="8688"/>
        <v>#N/A</v>
      </c>
      <c r="M5029" s="52" t="e">
        <f t="shared" si="8688"/>
        <v>#N/A</v>
      </c>
      <c r="N5029" s="52" t="e">
        <f t="shared" si="8688"/>
        <v>#N/A</v>
      </c>
      <c r="O5029" s="52" t="e">
        <f t="shared" si="8688"/>
        <v>#N/A</v>
      </c>
      <c r="P5029" s="52" t="e">
        <f t="shared" si="8688"/>
        <v>#N/A</v>
      </c>
      <c r="Q5029" s="52" t="e">
        <f t="shared" si="8688"/>
        <v>#N/A</v>
      </c>
      <c r="R5029" s="52" t="e">
        <f t="shared" si="8688"/>
        <v>#N/A</v>
      </c>
      <c r="S5029" s="52" t="e">
        <f t="shared" si="8688"/>
        <v>#N/A</v>
      </c>
      <c r="T5029" s="52" t="e">
        <f t="shared" si="8688"/>
        <v>#N/A</v>
      </c>
      <c r="U5029" s="52" t="e">
        <f t="shared" si="8688"/>
        <v>#N/A</v>
      </c>
      <c r="V5029" s="52" t="e">
        <f t="shared" si="8688"/>
        <v>#N/A</v>
      </c>
      <c r="W5029" s="52" t="e">
        <f t="shared" si="8688"/>
        <v>#N/A</v>
      </c>
      <c r="X5029" s="55" t="e">
        <f t="shared" si="8681"/>
        <v>#N/A</v>
      </c>
      <c r="Y5029" s="55" t="e">
        <f t="shared" si="8682"/>
        <v>#N/A</v>
      </c>
      <c r="Z5029" s="55" t="e">
        <f t="shared" ref="Z5029" si="8689">Z5028</f>
        <v>#N/A</v>
      </c>
      <c r="AA5029" s="55" t="e">
        <f t="shared" si="8684"/>
        <v>#N/A</v>
      </c>
      <c r="AB5029" s="336" t="e">
        <f t="shared" si="8685"/>
        <v>#N/A</v>
      </c>
      <c r="AC5029" s="223" t="e">
        <f ca="1">INDEX(FGA_COEFFS,1,1)+Z5029*INDEX(FGA_COEFFS,1,2)+Y5029*INDEX(FGA_COEFFS,1,3)+R5029*INDEX(FGA_COEFFS,1,4)+Q5028*INDEX(FGA_COEFFS,1,5)+S5029*INDEX(FGA_COEFFS,1,6)+T5028*INDEX(FGA_COEFFS,1,7)+M5028*INDEX(FGA_COEFFS,1,8)+Y5032*Y5034</f>
        <v>#N/A</v>
      </c>
      <c r="AD5029" s="223" t="e">
        <f ca="1">INDEX(THREEPTA_COEFFS,1,1)+AC5029*INDEX(THREEPTA_COEFFS,1,2)+J5029*INDEX(THREEPTA_COEFFS,1,3)+AA5029*INDEX(THREEPTA_COEFFS,1,4)+K5029*INDEX(THREEPTA_COEFFS,1,5)+L5028*INDEX(THREEPTA_COEFFS,1,6)+Z5032*Z5034</f>
        <v>#N/A</v>
      </c>
      <c r="AE5029" s="223" t="e">
        <f ca="1">INDEX(THREEPTPCT_COEFFS,1,1)+K5029*INDEX(THREEPTPCT_COEFFS,1,2)+L5028*INDEX(THREEPTPCT_COEFFS,1,3)+AA5032*AA5034</f>
        <v>#N/A</v>
      </c>
      <c r="AF5029" s="55" t="e">
        <f t="shared" ca="1" si="8686"/>
        <v>#N/A</v>
      </c>
      <c r="AG5029" s="223" t="e">
        <f ca="1">INDEX(TWOPTPCT_COEFFS,1,1)+AB5029*INDEX(TWOPTPCT_COEFFS,1,2)+I5028*INDEX(TWOPTPCT_COEFFS,1,3)+G5028*INDEX(TWOPTPCT_COEFFS,1,4)+L5028*INDEX(TWOPTPCT_COEFFS,1,5)+AB5032*AB5034</f>
        <v>#N/A</v>
      </c>
      <c r="AH5029" s="223" t="e">
        <f ca="1">INDEX(FTA_COEFFS,1,1)+O5029*INDEX(FTA_COEFFS,1,2)+N5028*INDEX(FTA_COEFFS,1,3)+(Q5029+R5029)*INDEX(FTA_COEFFS,1,4)+(Q5028+R5028)*INDEX(FTA_COEFFS,1,5)+M5028*INDEX(FTA_COEFFS,1,6)+AC5032*AC5034</f>
        <v>#N/A</v>
      </c>
      <c r="AI5029" s="223" t="e">
        <f ca="1">INDEX(FTPCT_COEFFS,1,1)+P5029*INDEX(FTPCT_COEFFS,1,2)+F5029*INDEX(FTPCT_COEFFS,1,3)+G5028*INDEX(FTPCT_COEFFS,1,4)+AD5032*AD5034</f>
        <v>#N/A</v>
      </c>
      <c r="AJ5029" s="338" t="e">
        <f t="shared" ca="1" si="8687"/>
        <v>#N/A</v>
      </c>
      <c r="AK5029" s="55"/>
      <c r="AL5029" s="55"/>
      <c r="AM5029" s="55"/>
      <c r="AN5029" s="55"/>
      <c r="AO5029" s="55"/>
      <c r="AP5029" s="55"/>
      <c r="AQ5029" s="55"/>
      <c r="AR5029" s="55"/>
    </row>
    <row r="5030" spans="1:45" x14ac:dyDescent="0.3">
      <c r="A5030" s="54" t="e">
        <f ca="1">IF(D5028&gt;(D5029+(AVERAGE(V5028,W5028)-AVERAGE(V5029,W5029))/2)+2.5,C5028,IF(D5029&gt;(D5028+(AVERAGE(V5029,W5029)-AVERAGE(V5028,W5028))/2)+2.5,C5029,"Close"))</f>
        <v>#N/A</v>
      </c>
      <c r="B5030" s="64" t="e">
        <f ca="1">IF(D5029&gt;D5028,C5029,C5028)</f>
        <v>#N/A</v>
      </c>
      <c r="D5030" s="56"/>
      <c r="X5030" s="55"/>
      <c r="Y5030" s="55"/>
      <c r="Z5030" s="55"/>
      <c r="AA5030" s="55"/>
      <c r="AB5030" s="55"/>
      <c r="AC5030" s="337"/>
      <c r="AD5030" s="337"/>
      <c r="AE5030" s="337"/>
      <c r="AF5030" s="337"/>
      <c r="AG5030" s="337"/>
      <c r="AH5030" s="337"/>
      <c r="AI5030" s="337"/>
      <c r="AJ5030" s="337"/>
      <c r="AK5030" s="337"/>
      <c r="AL5030" s="337"/>
      <c r="AM5030" s="55"/>
      <c r="AN5030" s="55"/>
      <c r="AO5030" s="55"/>
      <c r="AP5030" s="55"/>
      <c r="AQ5030" s="55"/>
      <c r="AR5030" s="55"/>
      <c r="AS5030" s="55"/>
    </row>
    <row r="5031" spans="1:45" x14ac:dyDescent="0.3">
      <c r="X5031" s="54" t="s">
        <v>1305</v>
      </c>
      <c r="Y5031" s="54" t="s">
        <v>128</v>
      </c>
      <c r="Z5031" s="54" t="s">
        <v>157</v>
      </c>
      <c r="AA5031" s="54" t="s">
        <v>151</v>
      </c>
      <c r="AB5031" s="54" t="s">
        <v>1327</v>
      </c>
      <c r="AC5031" s="54" t="s">
        <v>129</v>
      </c>
      <c r="AD5031" s="54" t="s">
        <v>116</v>
      </c>
      <c r="AE5031" s="54"/>
      <c r="AF5031" s="54"/>
      <c r="AG5031" s="54"/>
      <c r="AH5031" s="54"/>
      <c r="AI5031" s="54"/>
      <c r="AJ5031" s="54"/>
      <c r="AK5031" s="54"/>
      <c r="AL5031" s="54"/>
      <c r="AM5031" s="54"/>
      <c r="AN5031" s="54"/>
      <c r="AO5031" s="54"/>
      <c r="AP5031" s="54"/>
      <c r="AQ5031" s="54"/>
      <c r="AR5031" s="54"/>
      <c r="AS5031" s="54"/>
    </row>
    <row r="5032" spans="1:45" x14ac:dyDescent="0.3">
      <c r="X5032" s="54"/>
      <c r="Y5032" s="54">
        <f t="shared" ref="Y5032:AD5032" si="8690">Y5025</f>
        <v>6.4436999999999998</v>
      </c>
      <c r="Z5032" s="54">
        <f t="shared" si="8690"/>
        <v>4.9371</v>
      </c>
      <c r="AA5032" s="54">
        <f t="shared" si="8690"/>
        <v>11.350300000000001</v>
      </c>
      <c r="AB5032" s="54">
        <f t="shared" si="8690"/>
        <v>7.1900000000000006E-2</v>
      </c>
      <c r="AC5032" s="54">
        <f t="shared" si="8690"/>
        <v>6.2766000000000002</v>
      </c>
      <c r="AD5032" s="54">
        <f t="shared" si="8690"/>
        <v>11.042999999999999</v>
      </c>
      <c r="AE5032" s="54"/>
      <c r="AF5032" s="336"/>
      <c r="AG5032" s="336"/>
      <c r="AH5032" s="336"/>
      <c r="AI5032" s="54"/>
      <c r="AJ5032" s="54"/>
      <c r="AK5032" s="54"/>
      <c r="AL5032" s="54"/>
      <c r="AM5032" s="54"/>
      <c r="AN5032" s="54"/>
      <c r="AO5032" s="54"/>
      <c r="AP5032" s="54"/>
      <c r="AQ5032" s="54"/>
      <c r="AR5032" s="54"/>
      <c r="AS5032" s="54"/>
    </row>
    <row r="5033" spans="1:45" x14ac:dyDescent="0.3">
      <c r="D5033" s="56"/>
      <c r="X5033" s="336"/>
      <c r="Y5033" s="336">
        <f t="shared" ca="1" si="8630"/>
        <v>0.2330898543149354</v>
      </c>
      <c r="Z5033" s="336">
        <f t="shared" ca="1" si="8630"/>
        <v>-0.68860000315074876</v>
      </c>
      <c r="AA5033" s="336">
        <f t="shared" ca="1" si="8630"/>
        <v>-0.21218716451052749</v>
      </c>
      <c r="AB5033" s="336">
        <f t="shared" ca="1" si="8630"/>
        <v>5.395428562640454E-3</v>
      </c>
      <c r="AC5033" s="336">
        <f t="shared" ca="1" si="8630"/>
        <v>-0.31938261845787763</v>
      </c>
      <c r="AD5033" s="336">
        <f t="shared" ca="1" si="8630"/>
        <v>-9.0552827569884864E-2</v>
      </c>
      <c r="AE5033" s="336"/>
      <c r="AF5033" s="336"/>
      <c r="AG5033" s="336"/>
      <c r="AH5033" s="336"/>
      <c r="AI5033" s="54"/>
      <c r="AJ5033" s="54"/>
      <c r="AK5033" s="54"/>
      <c r="AL5033" s="336"/>
      <c r="AM5033" s="336"/>
      <c r="AN5033" s="336"/>
      <c r="AO5033" s="336"/>
      <c r="AP5033" s="54"/>
      <c r="AQ5033" s="336"/>
      <c r="AR5033" s="336"/>
      <c r="AS5033" s="336"/>
    </row>
    <row r="5034" spans="1:45" x14ac:dyDescent="0.3">
      <c r="C5034" s="54"/>
      <c r="D5034" s="56"/>
      <c r="Y5034" s="336">
        <f t="shared" ca="1" si="8630"/>
        <v>0.43567236113568741</v>
      </c>
      <c r="Z5034" s="336">
        <f t="shared" ca="1" si="8630"/>
        <v>0.56098688452586698</v>
      </c>
      <c r="AA5034" s="336">
        <f t="shared" ca="1" si="8630"/>
        <v>-0.25904324698069814</v>
      </c>
      <c r="AB5034" s="336">
        <f t="shared" ca="1" si="8630"/>
        <v>0.29160528095816768</v>
      </c>
      <c r="AC5034" s="336">
        <f t="shared" ca="1" si="8630"/>
        <v>1.4566456265279706E-2</v>
      </c>
      <c r="AD5034" s="336">
        <f t="shared" ca="1" si="8630"/>
        <v>-7.5772908065250364E-3</v>
      </c>
      <c r="AE5034" s="55"/>
      <c r="AF5034" s="55"/>
      <c r="AG5034" s="55"/>
      <c r="AH5034" s="55"/>
      <c r="AI5034" s="55"/>
      <c r="AJ5034" s="55"/>
      <c r="AK5034" s="55"/>
      <c r="AL5034" s="55"/>
      <c r="AM5034" s="55"/>
      <c r="AN5034" s="55"/>
      <c r="AO5034" s="55"/>
      <c r="AP5034" s="55"/>
      <c r="AQ5034" s="55"/>
      <c r="AR5034" s="55"/>
      <c r="AS5034" s="55"/>
    </row>
    <row r="5035" spans="1:45" x14ac:dyDescent="0.3">
      <c r="B5035" s="54" t="s">
        <v>172</v>
      </c>
      <c r="C5035" s="53">
        <f>C5028</f>
        <v>0</v>
      </c>
      <c r="D5035" s="56" t="e">
        <f t="shared" ref="D5035:D5036" ca="1" si="8691">AJ5035</f>
        <v>#N/A</v>
      </c>
      <c r="E5035" s="52" t="e">
        <f t="shared" ref="E5035:W5035" si="8692">E5028</f>
        <v>#N/A</v>
      </c>
      <c r="F5035" s="52" t="e">
        <f t="shared" si="8692"/>
        <v>#N/A</v>
      </c>
      <c r="G5035" s="52" t="e">
        <f t="shared" si="8692"/>
        <v>#N/A</v>
      </c>
      <c r="H5035" s="52" t="e">
        <f t="shared" si="8692"/>
        <v>#N/A</v>
      </c>
      <c r="I5035" s="52" t="e">
        <f t="shared" si="8692"/>
        <v>#N/A</v>
      </c>
      <c r="J5035" s="52" t="e">
        <f t="shared" si="8692"/>
        <v>#N/A</v>
      </c>
      <c r="K5035" s="52" t="e">
        <f t="shared" si="8692"/>
        <v>#N/A</v>
      </c>
      <c r="L5035" s="52" t="e">
        <f t="shared" si="8692"/>
        <v>#N/A</v>
      </c>
      <c r="M5035" s="52" t="e">
        <f t="shared" si="8692"/>
        <v>#N/A</v>
      </c>
      <c r="N5035" s="52" t="e">
        <f t="shared" si="8692"/>
        <v>#N/A</v>
      </c>
      <c r="O5035" s="52" t="e">
        <f t="shared" si="8692"/>
        <v>#N/A</v>
      </c>
      <c r="P5035" s="52" t="e">
        <f t="shared" si="8692"/>
        <v>#N/A</v>
      </c>
      <c r="Q5035" s="52" t="e">
        <f t="shared" si="8692"/>
        <v>#N/A</v>
      </c>
      <c r="R5035" s="52" t="e">
        <f t="shared" si="8692"/>
        <v>#N/A</v>
      </c>
      <c r="S5035" s="52" t="e">
        <f t="shared" si="8692"/>
        <v>#N/A</v>
      </c>
      <c r="T5035" s="52" t="e">
        <f t="shared" si="8692"/>
        <v>#N/A</v>
      </c>
      <c r="U5035" s="52" t="e">
        <f t="shared" si="8692"/>
        <v>#N/A</v>
      </c>
      <c r="V5035" s="52" t="e">
        <f t="shared" si="8692"/>
        <v>#N/A</v>
      </c>
      <c r="W5035" s="52" t="e">
        <f t="shared" si="8692"/>
        <v>#N/A</v>
      </c>
      <c r="X5035" s="55" t="e">
        <f t="shared" ref="X5035:X5036" si="8693">(H5035-(O5035*P5035)/100-3*(J5035*K5035)/100)/2</f>
        <v>#N/A</v>
      </c>
      <c r="Y5035" s="55" t="e">
        <f t="shared" ref="Y5035:Y5036" si="8694">SUM(X5035,(J5035*K5035/100))/(F5035/100)</f>
        <v>#N/A</v>
      </c>
      <c r="Z5035" s="55" t="e">
        <f t="shared" ref="Z5035" si="8695">U5035*0.5+U5036*0.5</f>
        <v>#N/A</v>
      </c>
      <c r="AA5035" s="55" t="e">
        <f t="shared" ref="AA5035:AA5036" si="8696">J5035/Y5035</f>
        <v>#N/A</v>
      </c>
      <c r="AB5035" s="336" t="e">
        <f t="shared" ref="AB5035:AB5036" si="8697">X5035/(Y5035-J5035)</f>
        <v>#N/A</v>
      </c>
      <c r="AC5035" s="223" t="e">
        <f ca="1">INDEX(FGA_COEFFS,1,1)+Z5035*INDEX(FGA_COEFFS,1,2)+Y5035*INDEX(FGA_COEFFS,1,3)+R5035*INDEX(FGA_COEFFS,1,4)+Q5036*INDEX(FGA_COEFFS,1,5)+S5035*INDEX(FGA_COEFFS,1,6)+T5036*INDEX(FGA_COEFFS,1,7)+M5036*INDEX(FGA_COEFFS,1,8)+Y5039*Y5040</f>
        <v>#N/A</v>
      </c>
      <c r="AD5035" s="223" t="e">
        <f ca="1">INDEX(THREEPTA_COEFFS,1,1)+AC5035*INDEX(THREEPTA_COEFFS,1,2)+J5035*INDEX(THREEPTA_COEFFS,1,3)+AA5035*INDEX(THREEPTA_COEFFS,1,4)+K5035*INDEX(THREEPTA_COEFFS,1,5)+L5036*INDEX(THREEPTA_COEFFS,1,6)+Z5039*Z5040</f>
        <v>#N/A</v>
      </c>
      <c r="AE5035" s="223" t="e">
        <f ca="1">INDEX(THREEPTPCT_COEFFS,1,1)+K5035*INDEX(THREEPTPCT_COEFFS,1,2)+L5036*INDEX(THREEPTPCT_COEFFS,1,3)+AA5039*AA5040</f>
        <v>#N/A</v>
      </c>
      <c r="AF5035" s="55" t="e">
        <f t="shared" ref="AF5035:AF5036" ca="1" si="8698">AC5035-AD5035</f>
        <v>#N/A</v>
      </c>
      <c r="AG5035" s="223" t="e">
        <f ca="1">INDEX(TWOPTPCT_COEFFS,1,1)+AB5035*INDEX(TWOPTPCT_COEFFS,1,2)+I5036*INDEX(TWOPTPCT_COEFFS,1,3)+G5036*INDEX(TWOPTPCT_COEFFS,1,4)+L5036*INDEX(TWOPTPCT_COEFFS,1,5)+AB5039*AB5040</f>
        <v>#N/A</v>
      </c>
      <c r="AH5035" s="223" t="e">
        <f ca="1">INDEX(FTA_COEFFS,1,1)+O5035*INDEX(FTA_COEFFS,1,2)+N5036*INDEX(FTA_COEFFS,1,3)+(Q5035+R5035)*INDEX(FTA_COEFFS,1,4)+(Q5036+R5036)*INDEX(FTA_COEFFS,1,5)+M5036*INDEX(FTA_COEFFS,1,6)+AC5039*AC5040</f>
        <v>#N/A</v>
      </c>
      <c r="AI5035" s="223" t="e">
        <f ca="1">INDEX(FTPCT_COEFFS,1,1)+P5035*INDEX(FTPCT_COEFFS,1,2)+F5035*INDEX(FTPCT_COEFFS,1,3)+G5036*INDEX(FTPCT_COEFFS,1,4)+AD5039*AD5040</f>
        <v>#N/A</v>
      </c>
      <c r="AJ5035" s="338" t="e">
        <f t="shared" ref="AJ5035:AJ5036" ca="1" si="8699">AD5035*AE5035/100+AF5035*AG5035+AH5035*AI5035/100</f>
        <v>#N/A</v>
      </c>
      <c r="AK5035" s="55"/>
      <c r="AL5035" s="55"/>
      <c r="AM5035" s="55"/>
      <c r="AN5035" s="55"/>
      <c r="AO5035" s="55"/>
      <c r="AP5035" s="55"/>
      <c r="AQ5035" s="55"/>
      <c r="AR5035" s="55"/>
    </row>
    <row r="5036" spans="1:45" x14ac:dyDescent="0.3">
      <c r="B5036" s="54" t="s">
        <v>175</v>
      </c>
      <c r="C5036" s="54">
        <f>C5029</f>
        <v>0</v>
      </c>
      <c r="D5036" s="56" t="e">
        <f t="shared" ca="1" si="8691"/>
        <v>#N/A</v>
      </c>
      <c r="E5036" s="52" t="e">
        <f t="shared" ref="E5036:W5036" si="8700">E5029</f>
        <v>#N/A</v>
      </c>
      <c r="F5036" s="52" t="e">
        <f t="shared" si="8700"/>
        <v>#N/A</v>
      </c>
      <c r="G5036" s="52" t="e">
        <f t="shared" si="8700"/>
        <v>#N/A</v>
      </c>
      <c r="H5036" s="52" t="e">
        <f t="shared" si="8700"/>
        <v>#N/A</v>
      </c>
      <c r="I5036" s="52" t="e">
        <f t="shared" si="8700"/>
        <v>#N/A</v>
      </c>
      <c r="J5036" s="52" t="e">
        <f t="shared" si="8700"/>
        <v>#N/A</v>
      </c>
      <c r="K5036" s="52" t="e">
        <f t="shared" si="8700"/>
        <v>#N/A</v>
      </c>
      <c r="L5036" s="52" t="e">
        <f t="shared" si="8700"/>
        <v>#N/A</v>
      </c>
      <c r="M5036" s="52" t="e">
        <f t="shared" si="8700"/>
        <v>#N/A</v>
      </c>
      <c r="N5036" s="52" t="e">
        <f t="shared" si="8700"/>
        <v>#N/A</v>
      </c>
      <c r="O5036" s="52" t="e">
        <f t="shared" si="8700"/>
        <v>#N/A</v>
      </c>
      <c r="P5036" s="52" t="e">
        <f t="shared" si="8700"/>
        <v>#N/A</v>
      </c>
      <c r="Q5036" s="52" t="e">
        <f t="shared" si="8700"/>
        <v>#N/A</v>
      </c>
      <c r="R5036" s="52" t="e">
        <f t="shared" si="8700"/>
        <v>#N/A</v>
      </c>
      <c r="S5036" s="52" t="e">
        <f t="shared" si="8700"/>
        <v>#N/A</v>
      </c>
      <c r="T5036" s="52" t="e">
        <f t="shared" si="8700"/>
        <v>#N/A</v>
      </c>
      <c r="U5036" s="52" t="e">
        <f t="shared" si="8700"/>
        <v>#N/A</v>
      </c>
      <c r="V5036" s="52" t="e">
        <f t="shared" si="8700"/>
        <v>#N/A</v>
      </c>
      <c r="W5036" s="52" t="e">
        <f t="shared" si="8700"/>
        <v>#N/A</v>
      </c>
      <c r="X5036" s="55" t="e">
        <f t="shared" si="8693"/>
        <v>#N/A</v>
      </c>
      <c r="Y5036" s="55" t="e">
        <f t="shared" si="8694"/>
        <v>#N/A</v>
      </c>
      <c r="Z5036" s="55" t="e">
        <f t="shared" ref="Z5036" si="8701">Z5035</f>
        <v>#N/A</v>
      </c>
      <c r="AA5036" s="55" t="e">
        <f t="shared" si="8696"/>
        <v>#N/A</v>
      </c>
      <c r="AB5036" s="336" t="e">
        <f t="shared" si="8697"/>
        <v>#N/A</v>
      </c>
      <c r="AC5036" s="223" t="e">
        <f ca="1">INDEX(FGA_COEFFS,1,1)+Z5036*INDEX(FGA_COEFFS,1,2)+Y5036*INDEX(FGA_COEFFS,1,3)+R5036*INDEX(FGA_COEFFS,1,4)+Q5035*INDEX(FGA_COEFFS,1,5)+S5036*INDEX(FGA_COEFFS,1,6)+T5035*INDEX(FGA_COEFFS,1,7)+M5035*INDEX(FGA_COEFFS,1,8)+Y5039*Y5041</f>
        <v>#N/A</v>
      </c>
      <c r="AD5036" s="223" t="e">
        <f ca="1">INDEX(THREEPTA_COEFFS,1,1)+AC5036*INDEX(THREEPTA_COEFFS,1,2)+J5036*INDEX(THREEPTA_COEFFS,1,3)+AA5036*INDEX(THREEPTA_COEFFS,1,4)+K5036*INDEX(THREEPTA_COEFFS,1,5)+L5035*INDEX(THREEPTA_COEFFS,1,6)+Z5039*Z5041</f>
        <v>#N/A</v>
      </c>
      <c r="AE5036" s="223" t="e">
        <f ca="1">INDEX(THREEPTPCT_COEFFS,1,1)+K5036*INDEX(THREEPTPCT_COEFFS,1,2)+L5035*INDEX(THREEPTPCT_COEFFS,1,3)+AA5039*AA5041</f>
        <v>#N/A</v>
      </c>
      <c r="AF5036" s="55" t="e">
        <f t="shared" ca="1" si="8698"/>
        <v>#N/A</v>
      </c>
      <c r="AG5036" s="223" t="e">
        <f ca="1">INDEX(TWOPTPCT_COEFFS,1,1)+AB5036*INDEX(TWOPTPCT_COEFFS,1,2)+I5035*INDEX(TWOPTPCT_COEFFS,1,3)+G5035*INDEX(TWOPTPCT_COEFFS,1,4)+L5035*INDEX(TWOPTPCT_COEFFS,1,5)+AB5039*AB5041</f>
        <v>#N/A</v>
      </c>
      <c r="AH5036" s="223" t="e">
        <f ca="1">INDEX(FTA_COEFFS,1,1)+O5036*INDEX(FTA_COEFFS,1,2)+N5035*INDEX(FTA_COEFFS,1,3)+(Q5036+R5036)*INDEX(FTA_COEFFS,1,4)+(Q5035+R5035)*INDEX(FTA_COEFFS,1,5)+M5035*INDEX(FTA_COEFFS,1,6)+AC5039*AC5041</f>
        <v>#N/A</v>
      </c>
      <c r="AI5036" s="223" t="e">
        <f ca="1">INDEX(FTPCT_COEFFS,1,1)+P5036*INDEX(FTPCT_COEFFS,1,2)+F5036*INDEX(FTPCT_COEFFS,1,3)+G5035*INDEX(FTPCT_COEFFS,1,4)+AD5039*AD5041</f>
        <v>#N/A</v>
      </c>
      <c r="AJ5036" s="338" t="e">
        <f t="shared" ca="1" si="8699"/>
        <v>#N/A</v>
      </c>
      <c r="AK5036" s="55"/>
      <c r="AL5036" s="55"/>
      <c r="AM5036" s="55"/>
      <c r="AN5036" s="55"/>
      <c r="AO5036" s="55"/>
      <c r="AP5036" s="55"/>
      <c r="AQ5036" s="55"/>
      <c r="AR5036" s="55"/>
    </row>
    <row r="5037" spans="1:45" x14ac:dyDescent="0.3">
      <c r="A5037" s="54" t="e">
        <f ca="1">IF(D5035&gt;(D5036+(AVERAGE(V5035,W5035)-AVERAGE(V5036,W5036))/2)+2.5,C5035,IF(D5036&gt;(D5035+(AVERAGE(V5036,W5036)-AVERAGE(V5035,W5035))/2)+2.5,C5036,"Close"))</f>
        <v>#N/A</v>
      </c>
      <c r="B5037" s="64" t="e">
        <f ca="1">IF(D5036&gt;D5035,C5036,C5035)</f>
        <v>#N/A</v>
      </c>
      <c r="D5037" s="56"/>
      <c r="X5037" s="55"/>
      <c r="Y5037" s="55"/>
      <c r="Z5037" s="55"/>
      <c r="AA5037" s="55"/>
      <c r="AB5037" s="55"/>
      <c r="AC5037" s="337"/>
      <c r="AD5037" s="337"/>
      <c r="AE5037" s="337"/>
      <c r="AF5037" s="337"/>
      <c r="AG5037" s="337"/>
      <c r="AH5037" s="337"/>
      <c r="AI5037" s="337"/>
      <c r="AJ5037" s="337"/>
      <c r="AK5037" s="337"/>
      <c r="AL5037" s="337"/>
      <c r="AM5037" s="55"/>
      <c r="AN5037" s="55"/>
      <c r="AO5037" s="55"/>
      <c r="AP5037" s="55"/>
      <c r="AQ5037" s="55"/>
      <c r="AR5037" s="55"/>
      <c r="AS5037" s="55"/>
    </row>
    <row r="5038" spans="1:45" x14ac:dyDescent="0.3">
      <c r="X5038" s="54" t="s">
        <v>1305</v>
      </c>
      <c r="Y5038" s="54" t="s">
        <v>128</v>
      </c>
      <c r="Z5038" s="54" t="s">
        <v>157</v>
      </c>
      <c r="AA5038" s="54" t="s">
        <v>151</v>
      </c>
      <c r="AB5038" s="54" t="s">
        <v>1327</v>
      </c>
      <c r="AC5038" s="54" t="s">
        <v>129</v>
      </c>
      <c r="AD5038" s="54" t="s">
        <v>116</v>
      </c>
      <c r="AE5038" s="54"/>
      <c r="AF5038" s="54"/>
      <c r="AG5038" s="54"/>
      <c r="AH5038" s="54"/>
      <c r="AI5038" s="54"/>
      <c r="AJ5038" s="54"/>
      <c r="AK5038" s="54"/>
      <c r="AL5038" s="54"/>
      <c r="AM5038" s="54"/>
      <c r="AN5038" s="54"/>
      <c r="AO5038" s="54"/>
      <c r="AP5038" s="54"/>
      <c r="AQ5038" s="54"/>
      <c r="AR5038" s="54"/>
      <c r="AS5038" s="54"/>
    </row>
    <row r="5039" spans="1:45" x14ac:dyDescent="0.3">
      <c r="X5039" s="54"/>
      <c r="Y5039" s="54">
        <f t="shared" ref="Y5039:AD5039" si="8702">Y5032</f>
        <v>6.4436999999999998</v>
      </c>
      <c r="Z5039" s="54">
        <f t="shared" si="8702"/>
        <v>4.9371</v>
      </c>
      <c r="AA5039" s="54">
        <f t="shared" si="8702"/>
        <v>11.350300000000001</v>
      </c>
      <c r="AB5039" s="54">
        <f t="shared" si="8702"/>
        <v>7.1900000000000006E-2</v>
      </c>
      <c r="AC5039" s="54">
        <f t="shared" si="8702"/>
        <v>6.2766000000000002</v>
      </c>
      <c r="AD5039" s="54">
        <f t="shared" si="8702"/>
        <v>11.042999999999999</v>
      </c>
      <c r="AE5039" s="54"/>
      <c r="AF5039" s="336"/>
      <c r="AG5039" s="336"/>
      <c r="AH5039" s="336"/>
      <c r="AI5039" s="54"/>
      <c r="AJ5039" s="54"/>
      <c r="AK5039" s="54"/>
      <c r="AL5039" s="54"/>
      <c r="AM5039" s="54"/>
      <c r="AN5039" s="54"/>
      <c r="AO5039" s="54"/>
      <c r="AP5039" s="54"/>
      <c r="AQ5039" s="54"/>
      <c r="AR5039" s="54"/>
      <c r="AS5039" s="54"/>
    </row>
    <row r="5040" spans="1:45" x14ac:dyDescent="0.3">
      <c r="D5040" s="56"/>
      <c r="X5040" s="336"/>
      <c r="Y5040" s="336">
        <f t="shared" ca="1" si="8630"/>
        <v>0.16988471849907072</v>
      </c>
      <c r="Z5040" s="336">
        <f t="shared" ca="1" si="8630"/>
        <v>1.0996994727959217</v>
      </c>
      <c r="AA5040" s="336">
        <f t="shared" ca="1" si="8630"/>
        <v>-0.68199372853445517</v>
      </c>
      <c r="AB5040" s="336">
        <f t="shared" ca="1" si="8630"/>
        <v>-1.3703915534390834</v>
      </c>
      <c r="AC5040" s="336">
        <f t="shared" ca="1" si="8630"/>
        <v>-0.14788297375844342</v>
      </c>
      <c r="AD5040" s="336">
        <f t="shared" ca="1" si="8630"/>
        <v>-1.4882798793538283</v>
      </c>
      <c r="AE5040" s="336"/>
      <c r="AF5040" s="336"/>
      <c r="AG5040" s="336"/>
      <c r="AH5040" s="336"/>
      <c r="AI5040" s="54"/>
      <c r="AJ5040" s="54"/>
      <c r="AK5040" s="54"/>
      <c r="AL5040" s="336"/>
      <c r="AM5040" s="336"/>
      <c r="AN5040" s="336"/>
      <c r="AO5040" s="336"/>
      <c r="AP5040" s="54"/>
      <c r="AQ5040" s="336"/>
      <c r="AR5040" s="336"/>
      <c r="AS5040" s="336"/>
    </row>
    <row r="5041" spans="1:45" x14ac:dyDescent="0.3">
      <c r="C5041" s="54"/>
      <c r="D5041" s="56"/>
      <c r="Y5041" s="336">
        <f t="shared" ca="1" si="8630"/>
        <v>1.1913668354044582</v>
      </c>
      <c r="Z5041" s="336">
        <f t="shared" ca="1" si="8630"/>
        <v>0.31066413435517704</v>
      </c>
      <c r="AA5041" s="336">
        <f t="shared" ca="1" si="8630"/>
        <v>0.64974928492437423</v>
      </c>
      <c r="AB5041" s="336">
        <f t="shared" ca="1" si="8630"/>
        <v>-0.60656865554020578</v>
      </c>
      <c r="AC5041" s="336">
        <f t="shared" ca="1" si="8630"/>
        <v>0.4424532237412232</v>
      </c>
      <c r="AD5041" s="336">
        <f t="shared" ca="1" si="8630"/>
        <v>9.4018965917421315E-2</v>
      </c>
      <c r="AE5041" s="55"/>
      <c r="AF5041" s="55"/>
      <c r="AG5041" s="55"/>
      <c r="AH5041" s="55"/>
      <c r="AI5041" s="55"/>
      <c r="AJ5041" s="55"/>
      <c r="AK5041" s="55"/>
      <c r="AL5041" s="55"/>
      <c r="AM5041" s="55"/>
      <c r="AN5041" s="55"/>
      <c r="AO5041" s="55"/>
      <c r="AP5041" s="55"/>
      <c r="AQ5041" s="55"/>
      <c r="AR5041" s="55"/>
      <c r="AS5041" s="55"/>
    </row>
    <row r="5042" spans="1:45" x14ac:dyDescent="0.3">
      <c r="B5042" s="54" t="s">
        <v>172</v>
      </c>
      <c r="C5042" s="53">
        <f>C5035</f>
        <v>0</v>
      </c>
      <c r="D5042" s="56" t="e">
        <f t="shared" ref="D5042:D5043" ca="1" si="8703">AJ5042</f>
        <v>#N/A</v>
      </c>
      <c r="E5042" s="52" t="e">
        <f t="shared" ref="E5042:W5042" si="8704">E5035</f>
        <v>#N/A</v>
      </c>
      <c r="F5042" s="52" t="e">
        <f t="shared" si="8704"/>
        <v>#N/A</v>
      </c>
      <c r="G5042" s="52" t="e">
        <f t="shared" si="8704"/>
        <v>#N/A</v>
      </c>
      <c r="H5042" s="52" t="e">
        <f t="shared" si="8704"/>
        <v>#N/A</v>
      </c>
      <c r="I5042" s="52" t="e">
        <f t="shared" si="8704"/>
        <v>#N/A</v>
      </c>
      <c r="J5042" s="52" t="e">
        <f t="shared" si="8704"/>
        <v>#N/A</v>
      </c>
      <c r="K5042" s="52" t="e">
        <f t="shared" si="8704"/>
        <v>#N/A</v>
      </c>
      <c r="L5042" s="52" t="e">
        <f t="shared" si="8704"/>
        <v>#N/A</v>
      </c>
      <c r="M5042" s="52" t="e">
        <f t="shared" si="8704"/>
        <v>#N/A</v>
      </c>
      <c r="N5042" s="52" t="e">
        <f t="shared" si="8704"/>
        <v>#N/A</v>
      </c>
      <c r="O5042" s="52" t="e">
        <f t="shared" si="8704"/>
        <v>#N/A</v>
      </c>
      <c r="P5042" s="52" t="e">
        <f t="shared" si="8704"/>
        <v>#N/A</v>
      </c>
      <c r="Q5042" s="52" t="e">
        <f t="shared" si="8704"/>
        <v>#N/A</v>
      </c>
      <c r="R5042" s="52" t="e">
        <f t="shared" si="8704"/>
        <v>#N/A</v>
      </c>
      <c r="S5042" s="52" t="e">
        <f t="shared" si="8704"/>
        <v>#N/A</v>
      </c>
      <c r="T5042" s="52" t="e">
        <f t="shared" si="8704"/>
        <v>#N/A</v>
      </c>
      <c r="U5042" s="52" t="e">
        <f t="shared" si="8704"/>
        <v>#N/A</v>
      </c>
      <c r="V5042" s="52" t="e">
        <f t="shared" si="8704"/>
        <v>#N/A</v>
      </c>
      <c r="W5042" s="52" t="e">
        <f t="shared" si="8704"/>
        <v>#N/A</v>
      </c>
      <c r="X5042" s="55" t="e">
        <f t="shared" ref="X5042:X5043" si="8705">(H5042-(O5042*P5042)/100-3*(J5042*K5042)/100)/2</f>
        <v>#N/A</v>
      </c>
      <c r="Y5042" s="55" t="e">
        <f t="shared" ref="Y5042:Y5043" si="8706">SUM(X5042,(J5042*K5042/100))/(F5042/100)</f>
        <v>#N/A</v>
      </c>
      <c r="Z5042" s="55" t="e">
        <f t="shared" ref="Z5042" si="8707">U5042*0.5+U5043*0.5</f>
        <v>#N/A</v>
      </c>
      <c r="AA5042" s="55" t="e">
        <f t="shared" ref="AA5042:AA5043" si="8708">J5042/Y5042</f>
        <v>#N/A</v>
      </c>
      <c r="AB5042" s="336" t="e">
        <f t="shared" ref="AB5042:AB5043" si="8709">X5042/(Y5042-J5042)</f>
        <v>#N/A</v>
      </c>
      <c r="AC5042" s="223" t="e">
        <f ca="1">INDEX(FGA_COEFFS,1,1)+Z5042*INDEX(FGA_COEFFS,1,2)+Y5042*INDEX(FGA_COEFFS,1,3)+R5042*INDEX(FGA_COEFFS,1,4)+Q5043*INDEX(FGA_COEFFS,1,5)+S5042*INDEX(FGA_COEFFS,1,6)+T5043*INDEX(FGA_COEFFS,1,7)+M5043*INDEX(FGA_COEFFS,1,8)+Y5046*Y5047</f>
        <v>#N/A</v>
      </c>
      <c r="AD5042" s="223" t="e">
        <f ca="1">INDEX(THREEPTA_COEFFS,1,1)+AC5042*INDEX(THREEPTA_COEFFS,1,2)+J5042*INDEX(THREEPTA_COEFFS,1,3)+AA5042*INDEX(THREEPTA_COEFFS,1,4)+K5042*INDEX(THREEPTA_COEFFS,1,5)+L5043*INDEX(THREEPTA_COEFFS,1,6)+Z5046*Z5047</f>
        <v>#N/A</v>
      </c>
      <c r="AE5042" s="223" t="e">
        <f ca="1">INDEX(THREEPTPCT_COEFFS,1,1)+K5042*INDEX(THREEPTPCT_COEFFS,1,2)+L5043*INDEX(THREEPTPCT_COEFFS,1,3)+AA5046*AA5047</f>
        <v>#N/A</v>
      </c>
      <c r="AF5042" s="55" t="e">
        <f t="shared" ref="AF5042:AF5043" ca="1" si="8710">AC5042-AD5042</f>
        <v>#N/A</v>
      </c>
      <c r="AG5042" s="223" t="e">
        <f ca="1">INDEX(TWOPTPCT_COEFFS,1,1)+AB5042*INDEX(TWOPTPCT_COEFFS,1,2)+I5043*INDEX(TWOPTPCT_COEFFS,1,3)+G5043*INDEX(TWOPTPCT_COEFFS,1,4)+L5043*INDEX(TWOPTPCT_COEFFS,1,5)+AB5046*AB5047</f>
        <v>#N/A</v>
      </c>
      <c r="AH5042" s="223" t="e">
        <f ca="1">INDEX(FTA_COEFFS,1,1)+O5042*INDEX(FTA_COEFFS,1,2)+N5043*INDEX(FTA_COEFFS,1,3)+(Q5042+R5042)*INDEX(FTA_COEFFS,1,4)+(Q5043+R5043)*INDEX(FTA_COEFFS,1,5)+M5043*INDEX(FTA_COEFFS,1,6)+AC5046*AC5047</f>
        <v>#N/A</v>
      </c>
      <c r="AI5042" s="223" t="e">
        <f ca="1">INDEX(FTPCT_COEFFS,1,1)+P5042*INDEX(FTPCT_COEFFS,1,2)+F5042*INDEX(FTPCT_COEFFS,1,3)+G5043*INDEX(FTPCT_COEFFS,1,4)+AD5046*AD5047</f>
        <v>#N/A</v>
      </c>
      <c r="AJ5042" s="338" t="e">
        <f t="shared" ref="AJ5042:AJ5043" ca="1" si="8711">AD5042*AE5042/100+AF5042*AG5042+AH5042*AI5042/100</f>
        <v>#N/A</v>
      </c>
      <c r="AK5042" s="55"/>
      <c r="AL5042" s="55"/>
      <c r="AM5042" s="55"/>
      <c r="AN5042" s="55"/>
      <c r="AO5042" s="55"/>
      <c r="AP5042" s="55"/>
      <c r="AQ5042" s="55"/>
      <c r="AR5042" s="55"/>
    </row>
    <row r="5043" spans="1:45" x14ac:dyDescent="0.3">
      <c r="B5043" s="54" t="s">
        <v>175</v>
      </c>
      <c r="C5043" s="54">
        <f>C5036</f>
        <v>0</v>
      </c>
      <c r="D5043" s="56" t="e">
        <f t="shared" ca="1" si="8703"/>
        <v>#N/A</v>
      </c>
      <c r="E5043" s="52" t="e">
        <f t="shared" ref="E5043:W5043" si="8712">E5036</f>
        <v>#N/A</v>
      </c>
      <c r="F5043" s="52" t="e">
        <f t="shared" si="8712"/>
        <v>#N/A</v>
      </c>
      <c r="G5043" s="52" t="e">
        <f t="shared" si="8712"/>
        <v>#N/A</v>
      </c>
      <c r="H5043" s="52" t="e">
        <f t="shared" si="8712"/>
        <v>#N/A</v>
      </c>
      <c r="I5043" s="52" t="e">
        <f t="shared" si="8712"/>
        <v>#N/A</v>
      </c>
      <c r="J5043" s="52" t="e">
        <f t="shared" si="8712"/>
        <v>#N/A</v>
      </c>
      <c r="K5043" s="52" t="e">
        <f t="shared" si="8712"/>
        <v>#N/A</v>
      </c>
      <c r="L5043" s="52" t="e">
        <f t="shared" si="8712"/>
        <v>#N/A</v>
      </c>
      <c r="M5043" s="52" t="e">
        <f t="shared" si="8712"/>
        <v>#N/A</v>
      </c>
      <c r="N5043" s="52" t="e">
        <f t="shared" si="8712"/>
        <v>#N/A</v>
      </c>
      <c r="O5043" s="52" t="e">
        <f t="shared" si="8712"/>
        <v>#N/A</v>
      </c>
      <c r="P5043" s="52" t="e">
        <f t="shared" si="8712"/>
        <v>#N/A</v>
      </c>
      <c r="Q5043" s="52" t="e">
        <f t="shared" si="8712"/>
        <v>#N/A</v>
      </c>
      <c r="R5043" s="52" t="e">
        <f t="shared" si="8712"/>
        <v>#N/A</v>
      </c>
      <c r="S5043" s="52" t="e">
        <f t="shared" si="8712"/>
        <v>#N/A</v>
      </c>
      <c r="T5043" s="52" t="e">
        <f t="shared" si="8712"/>
        <v>#N/A</v>
      </c>
      <c r="U5043" s="52" t="e">
        <f t="shared" si="8712"/>
        <v>#N/A</v>
      </c>
      <c r="V5043" s="52" t="e">
        <f t="shared" si="8712"/>
        <v>#N/A</v>
      </c>
      <c r="W5043" s="52" t="e">
        <f t="shared" si="8712"/>
        <v>#N/A</v>
      </c>
      <c r="X5043" s="55" t="e">
        <f t="shared" si="8705"/>
        <v>#N/A</v>
      </c>
      <c r="Y5043" s="55" t="e">
        <f t="shared" si="8706"/>
        <v>#N/A</v>
      </c>
      <c r="Z5043" s="55" t="e">
        <f t="shared" ref="Z5043" si="8713">Z5042</f>
        <v>#N/A</v>
      </c>
      <c r="AA5043" s="55" t="e">
        <f t="shared" si="8708"/>
        <v>#N/A</v>
      </c>
      <c r="AB5043" s="336" t="e">
        <f t="shared" si="8709"/>
        <v>#N/A</v>
      </c>
      <c r="AC5043" s="223" t="e">
        <f ca="1">INDEX(FGA_COEFFS,1,1)+Z5043*INDEX(FGA_COEFFS,1,2)+Y5043*INDEX(FGA_COEFFS,1,3)+R5043*INDEX(FGA_COEFFS,1,4)+Q5042*INDEX(FGA_COEFFS,1,5)+S5043*INDEX(FGA_COEFFS,1,6)+T5042*INDEX(FGA_COEFFS,1,7)+M5042*INDEX(FGA_COEFFS,1,8)+Y5046*Y5048</f>
        <v>#N/A</v>
      </c>
      <c r="AD5043" s="223" t="e">
        <f ca="1">INDEX(THREEPTA_COEFFS,1,1)+AC5043*INDEX(THREEPTA_COEFFS,1,2)+J5043*INDEX(THREEPTA_COEFFS,1,3)+AA5043*INDEX(THREEPTA_COEFFS,1,4)+K5043*INDEX(THREEPTA_COEFFS,1,5)+L5042*INDEX(THREEPTA_COEFFS,1,6)+Z5046*Z5048</f>
        <v>#N/A</v>
      </c>
      <c r="AE5043" s="223" t="e">
        <f ca="1">INDEX(THREEPTPCT_COEFFS,1,1)+K5043*INDEX(THREEPTPCT_COEFFS,1,2)+L5042*INDEX(THREEPTPCT_COEFFS,1,3)+AA5046*AA5048</f>
        <v>#N/A</v>
      </c>
      <c r="AF5043" s="55" t="e">
        <f t="shared" ca="1" si="8710"/>
        <v>#N/A</v>
      </c>
      <c r="AG5043" s="223" t="e">
        <f ca="1">INDEX(TWOPTPCT_COEFFS,1,1)+AB5043*INDEX(TWOPTPCT_COEFFS,1,2)+I5042*INDEX(TWOPTPCT_COEFFS,1,3)+G5042*INDEX(TWOPTPCT_COEFFS,1,4)+L5042*INDEX(TWOPTPCT_COEFFS,1,5)+AB5046*AB5048</f>
        <v>#N/A</v>
      </c>
      <c r="AH5043" s="223" t="e">
        <f ca="1">INDEX(FTA_COEFFS,1,1)+O5043*INDEX(FTA_COEFFS,1,2)+N5042*INDEX(FTA_COEFFS,1,3)+(Q5043+R5043)*INDEX(FTA_COEFFS,1,4)+(Q5042+R5042)*INDEX(FTA_COEFFS,1,5)+M5042*INDEX(FTA_COEFFS,1,6)+AC5046*AC5048</f>
        <v>#N/A</v>
      </c>
      <c r="AI5043" s="223" t="e">
        <f ca="1">INDEX(FTPCT_COEFFS,1,1)+P5043*INDEX(FTPCT_COEFFS,1,2)+F5043*INDEX(FTPCT_COEFFS,1,3)+G5042*INDEX(FTPCT_COEFFS,1,4)+AD5046*AD5048</f>
        <v>#N/A</v>
      </c>
      <c r="AJ5043" s="338" t="e">
        <f t="shared" ca="1" si="8711"/>
        <v>#N/A</v>
      </c>
      <c r="AK5043" s="55"/>
      <c r="AL5043" s="55"/>
      <c r="AM5043" s="55"/>
      <c r="AN5043" s="55"/>
      <c r="AO5043" s="55"/>
      <c r="AP5043" s="55"/>
      <c r="AQ5043" s="55"/>
      <c r="AR5043" s="55"/>
    </row>
    <row r="5044" spans="1:45" x14ac:dyDescent="0.3">
      <c r="A5044" s="54" t="e">
        <f ca="1">IF(D5042&gt;(D5043+(AVERAGE(V5042,W5042)-AVERAGE(V5043,W5043))/2)+2.5,C5042,IF(D5043&gt;(D5042+(AVERAGE(V5043,W5043)-AVERAGE(V5042,W5042))/2)+2.5,C5043,"Close"))</f>
        <v>#N/A</v>
      </c>
      <c r="B5044" s="64" t="e">
        <f ca="1">IF(D5043&gt;D5042,C5043,C5042)</f>
        <v>#N/A</v>
      </c>
      <c r="D5044" s="56"/>
      <c r="X5044" s="55"/>
      <c r="Y5044" s="55"/>
      <c r="Z5044" s="55"/>
      <c r="AA5044" s="55"/>
      <c r="AB5044" s="55"/>
      <c r="AC5044" s="337"/>
      <c r="AD5044" s="337"/>
      <c r="AE5044" s="337"/>
      <c r="AF5044" s="337"/>
      <c r="AG5044" s="337"/>
      <c r="AH5044" s="337"/>
      <c r="AI5044" s="337"/>
      <c r="AJ5044" s="337"/>
      <c r="AK5044" s="337"/>
      <c r="AL5044" s="337"/>
      <c r="AM5044" s="55"/>
      <c r="AN5044" s="55"/>
      <c r="AO5044" s="55"/>
      <c r="AP5044" s="55"/>
      <c r="AQ5044" s="55"/>
      <c r="AR5044" s="55"/>
      <c r="AS5044" s="55"/>
    </row>
    <row r="5045" spans="1:45" x14ac:dyDescent="0.3">
      <c r="X5045" s="54" t="s">
        <v>1305</v>
      </c>
      <c r="Y5045" s="54" t="s">
        <v>128</v>
      </c>
      <c r="Z5045" s="54" t="s">
        <v>157</v>
      </c>
      <c r="AA5045" s="54" t="s">
        <v>151</v>
      </c>
      <c r="AB5045" s="54" t="s">
        <v>1327</v>
      </c>
      <c r="AC5045" s="54" t="s">
        <v>129</v>
      </c>
      <c r="AD5045" s="54" t="s">
        <v>116</v>
      </c>
      <c r="AE5045" s="54"/>
      <c r="AF5045" s="54"/>
      <c r="AG5045" s="54"/>
      <c r="AH5045" s="54"/>
      <c r="AI5045" s="54"/>
      <c r="AJ5045" s="54"/>
      <c r="AK5045" s="54"/>
      <c r="AL5045" s="54"/>
      <c r="AM5045" s="54"/>
      <c r="AN5045" s="54"/>
      <c r="AO5045" s="54"/>
      <c r="AP5045" s="54"/>
      <c r="AQ5045" s="54"/>
      <c r="AR5045" s="54"/>
      <c r="AS5045" s="54"/>
    </row>
    <row r="5046" spans="1:45" x14ac:dyDescent="0.3">
      <c r="X5046" s="54"/>
      <c r="Y5046" s="54">
        <f t="shared" ref="Y5046:AD5046" si="8714">Y5039</f>
        <v>6.4436999999999998</v>
      </c>
      <c r="Z5046" s="54">
        <f t="shared" si="8714"/>
        <v>4.9371</v>
      </c>
      <c r="AA5046" s="54">
        <f t="shared" si="8714"/>
        <v>11.350300000000001</v>
      </c>
      <c r="AB5046" s="54">
        <f t="shared" si="8714"/>
        <v>7.1900000000000006E-2</v>
      </c>
      <c r="AC5046" s="54">
        <f t="shared" si="8714"/>
        <v>6.2766000000000002</v>
      </c>
      <c r="AD5046" s="54">
        <f t="shared" si="8714"/>
        <v>11.042999999999999</v>
      </c>
      <c r="AE5046" s="54"/>
      <c r="AF5046" s="336"/>
      <c r="AG5046" s="336"/>
      <c r="AH5046" s="336"/>
      <c r="AI5046" s="54"/>
      <c r="AJ5046" s="54"/>
      <c r="AK5046" s="54"/>
      <c r="AL5046" s="54"/>
      <c r="AM5046" s="54"/>
      <c r="AN5046" s="54"/>
      <c r="AO5046" s="54"/>
      <c r="AP5046" s="54"/>
      <c r="AQ5046" s="54"/>
      <c r="AR5046" s="54"/>
      <c r="AS5046" s="54"/>
    </row>
    <row r="5047" spans="1:45" x14ac:dyDescent="0.3">
      <c r="D5047" s="56"/>
      <c r="X5047" s="336"/>
      <c r="Y5047" s="336">
        <f t="shared" ca="1" si="8630"/>
        <v>-0.85268660336922397</v>
      </c>
      <c r="Z5047" s="336">
        <f t="shared" ca="1" si="8630"/>
        <v>0.55976286879951354</v>
      </c>
      <c r="AA5047" s="336">
        <f t="shared" ca="1" si="8630"/>
        <v>0.23208575123126196</v>
      </c>
      <c r="AB5047" s="336">
        <f t="shared" ca="1" si="8630"/>
        <v>-0.29839997272337393</v>
      </c>
      <c r="AC5047" s="336">
        <f t="shared" ca="1" si="8630"/>
        <v>-6.3545295244205074E-2</v>
      </c>
      <c r="AD5047" s="336">
        <f t="shared" ca="1" si="8630"/>
        <v>0.74958974896641983</v>
      </c>
      <c r="AE5047" s="336"/>
      <c r="AF5047" s="336"/>
      <c r="AG5047" s="336"/>
      <c r="AH5047" s="336"/>
      <c r="AI5047" s="54"/>
      <c r="AJ5047" s="54"/>
      <c r="AK5047" s="54"/>
      <c r="AL5047" s="336"/>
      <c r="AM5047" s="336"/>
      <c r="AN5047" s="336"/>
      <c r="AO5047" s="336"/>
      <c r="AP5047" s="54"/>
      <c r="AQ5047" s="336"/>
      <c r="AR5047" s="336"/>
      <c r="AS5047" s="336"/>
    </row>
    <row r="5048" spans="1:45" x14ac:dyDescent="0.3">
      <c r="C5048" s="54"/>
      <c r="D5048" s="56"/>
      <c r="Y5048" s="336">
        <f t="shared" ca="1" si="8630"/>
        <v>-0.38999621664521877</v>
      </c>
      <c r="Z5048" s="336">
        <f t="shared" ca="1" si="8630"/>
        <v>0.88447092652957848</v>
      </c>
      <c r="AA5048" s="336">
        <f t="shared" ca="1" si="8630"/>
        <v>-5.0638007775211597E-3</v>
      </c>
      <c r="AB5048" s="336">
        <f t="shared" ca="1" si="8630"/>
        <v>-1.2178354240182987</v>
      </c>
      <c r="AC5048" s="336">
        <f t="shared" ca="1" si="8630"/>
        <v>-5.0640128245062442E-2</v>
      </c>
      <c r="AD5048" s="336">
        <f t="shared" ca="1" si="8630"/>
        <v>0.98534090623303494</v>
      </c>
      <c r="AE5048" s="55"/>
      <c r="AF5048" s="55"/>
      <c r="AG5048" s="55"/>
      <c r="AH5048" s="55"/>
      <c r="AI5048" s="55"/>
      <c r="AJ5048" s="55"/>
      <c r="AK5048" s="55"/>
      <c r="AL5048" s="55"/>
      <c r="AM5048" s="55"/>
      <c r="AN5048" s="55"/>
      <c r="AO5048" s="55"/>
      <c r="AP5048" s="55"/>
      <c r="AQ5048" s="55"/>
      <c r="AR5048" s="55"/>
      <c r="AS5048" s="55"/>
    </row>
    <row r="5049" spans="1:45" x14ac:dyDescent="0.3">
      <c r="B5049" s="54" t="s">
        <v>172</v>
      </c>
      <c r="C5049" s="53">
        <f>C5042</f>
        <v>0</v>
      </c>
      <c r="D5049" s="56" t="e">
        <f t="shared" ref="D5049:D5050" ca="1" si="8715">AJ5049</f>
        <v>#N/A</v>
      </c>
      <c r="E5049" s="52" t="e">
        <f t="shared" ref="E5049:W5049" si="8716">E5042</f>
        <v>#N/A</v>
      </c>
      <c r="F5049" s="52" t="e">
        <f t="shared" si="8716"/>
        <v>#N/A</v>
      </c>
      <c r="G5049" s="52" t="e">
        <f t="shared" si="8716"/>
        <v>#N/A</v>
      </c>
      <c r="H5049" s="52" t="e">
        <f t="shared" si="8716"/>
        <v>#N/A</v>
      </c>
      <c r="I5049" s="52" t="e">
        <f t="shared" si="8716"/>
        <v>#N/A</v>
      </c>
      <c r="J5049" s="52" t="e">
        <f t="shared" si="8716"/>
        <v>#N/A</v>
      </c>
      <c r="K5049" s="52" t="e">
        <f t="shared" si="8716"/>
        <v>#N/A</v>
      </c>
      <c r="L5049" s="52" t="e">
        <f t="shared" si="8716"/>
        <v>#N/A</v>
      </c>
      <c r="M5049" s="52" t="e">
        <f t="shared" si="8716"/>
        <v>#N/A</v>
      </c>
      <c r="N5049" s="52" t="e">
        <f t="shared" si="8716"/>
        <v>#N/A</v>
      </c>
      <c r="O5049" s="52" t="e">
        <f t="shared" si="8716"/>
        <v>#N/A</v>
      </c>
      <c r="P5049" s="52" t="e">
        <f t="shared" si="8716"/>
        <v>#N/A</v>
      </c>
      <c r="Q5049" s="52" t="e">
        <f t="shared" si="8716"/>
        <v>#N/A</v>
      </c>
      <c r="R5049" s="52" t="e">
        <f t="shared" si="8716"/>
        <v>#N/A</v>
      </c>
      <c r="S5049" s="52" t="e">
        <f t="shared" si="8716"/>
        <v>#N/A</v>
      </c>
      <c r="T5049" s="52" t="e">
        <f t="shared" si="8716"/>
        <v>#N/A</v>
      </c>
      <c r="U5049" s="52" t="e">
        <f t="shared" si="8716"/>
        <v>#N/A</v>
      </c>
      <c r="V5049" s="52" t="e">
        <f t="shared" si="8716"/>
        <v>#N/A</v>
      </c>
      <c r="W5049" s="52" t="e">
        <f t="shared" si="8716"/>
        <v>#N/A</v>
      </c>
      <c r="X5049" s="55" t="e">
        <f t="shared" ref="X5049:X5050" si="8717">(H5049-(O5049*P5049)/100-3*(J5049*K5049)/100)/2</f>
        <v>#N/A</v>
      </c>
      <c r="Y5049" s="55" t="e">
        <f t="shared" ref="Y5049:Y5050" si="8718">SUM(X5049,(J5049*K5049/100))/(F5049/100)</f>
        <v>#N/A</v>
      </c>
      <c r="Z5049" s="55" t="e">
        <f t="shared" ref="Z5049" si="8719">U5049*0.5+U5050*0.5</f>
        <v>#N/A</v>
      </c>
      <c r="AA5049" s="55" t="e">
        <f t="shared" ref="AA5049:AA5050" si="8720">J5049/Y5049</f>
        <v>#N/A</v>
      </c>
      <c r="AB5049" s="336" t="e">
        <f t="shared" ref="AB5049:AB5050" si="8721">X5049/(Y5049-J5049)</f>
        <v>#N/A</v>
      </c>
      <c r="AC5049" s="223" t="e">
        <f ca="1">INDEX(FGA_COEFFS,1,1)+Z5049*INDEX(FGA_COEFFS,1,2)+Y5049*INDEX(FGA_COEFFS,1,3)+R5049*INDEX(FGA_COEFFS,1,4)+Q5050*INDEX(FGA_COEFFS,1,5)+S5049*INDEX(FGA_COEFFS,1,6)+T5050*INDEX(FGA_COEFFS,1,7)+M5050*INDEX(FGA_COEFFS,1,8)+Y5053*Y5054</f>
        <v>#N/A</v>
      </c>
      <c r="AD5049" s="223" t="e">
        <f ca="1">INDEX(THREEPTA_COEFFS,1,1)+AC5049*INDEX(THREEPTA_COEFFS,1,2)+J5049*INDEX(THREEPTA_COEFFS,1,3)+AA5049*INDEX(THREEPTA_COEFFS,1,4)+K5049*INDEX(THREEPTA_COEFFS,1,5)+L5050*INDEX(THREEPTA_COEFFS,1,6)+Z5053*Z5054</f>
        <v>#N/A</v>
      </c>
      <c r="AE5049" s="223" t="e">
        <f ca="1">INDEX(THREEPTPCT_COEFFS,1,1)+K5049*INDEX(THREEPTPCT_COEFFS,1,2)+L5050*INDEX(THREEPTPCT_COEFFS,1,3)+AA5053*AA5054</f>
        <v>#N/A</v>
      </c>
      <c r="AF5049" s="55" t="e">
        <f t="shared" ref="AF5049:AF5050" ca="1" si="8722">AC5049-AD5049</f>
        <v>#N/A</v>
      </c>
      <c r="AG5049" s="223" t="e">
        <f ca="1">INDEX(TWOPTPCT_COEFFS,1,1)+AB5049*INDEX(TWOPTPCT_COEFFS,1,2)+I5050*INDEX(TWOPTPCT_COEFFS,1,3)+G5050*INDEX(TWOPTPCT_COEFFS,1,4)+L5050*INDEX(TWOPTPCT_COEFFS,1,5)+AB5053*AB5054</f>
        <v>#N/A</v>
      </c>
      <c r="AH5049" s="223" t="e">
        <f ca="1">INDEX(FTA_COEFFS,1,1)+O5049*INDEX(FTA_COEFFS,1,2)+N5050*INDEX(FTA_COEFFS,1,3)+(Q5049+R5049)*INDEX(FTA_COEFFS,1,4)+(Q5050+R5050)*INDEX(FTA_COEFFS,1,5)+M5050*INDEX(FTA_COEFFS,1,6)+AC5053*AC5054</f>
        <v>#N/A</v>
      </c>
      <c r="AI5049" s="223" t="e">
        <f ca="1">INDEX(FTPCT_COEFFS,1,1)+P5049*INDEX(FTPCT_COEFFS,1,2)+F5049*INDEX(FTPCT_COEFFS,1,3)+G5050*INDEX(FTPCT_COEFFS,1,4)+AD5053*AD5054</f>
        <v>#N/A</v>
      </c>
      <c r="AJ5049" s="338" t="e">
        <f t="shared" ref="AJ5049:AJ5050" ca="1" si="8723">AD5049*AE5049/100+AF5049*AG5049+AH5049*AI5049/100</f>
        <v>#N/A</v>
      </c>
      <c r="AK5049" s="55"/>
      <c r="AL5049" s="55"/>
      <c r="AM5049" s="55"/>
      <c r="AN5049" s="55"/>
      <c r="AO5049" s="55"/>
      <c r="AP5049" s="55"/>
      <c r="AQ5049" s="55"/>
      <c r="AR5049" s="55"/>
    </row>
    <row r="5050" spans="1:45" x14ac:dyDescent="0.3">
      <c r="B5050" s="54" t="s">
        <v>175</v>
      </c>
      <c r="C5050" s="54">
        <f>C5043</f>
        <v>0</v>
      </c>
      <c r="D5050" s="56" t="e">
        <f t="shared" ca="1" si="8715"/>
        <v>#N/A</v>
      </c>
      <c r="E5050" s="52" t="e">
        <f t="shared" ref="E5050:W5050" si="8724">E5043</f>
        <v>#N/A</v>
      </c>
      <c r="F5050" s="52" t="e">
        <f t="shared" si="8724"/>
        <v>#N/A</v>
      </c>
      <c r="G5050" s="52" t="e">
        <f t="shared" si="8724"/>
        <v>#N/A</v>
      </c>
      <c r="H5050" s="52" t="e">
        <f t="shared" si="8724"/>
        <v>#N/A</v>
      </c>
      <c r="I5050" s="52" t="e">
        <f t="shared" si="8724"/>
        <v>#N/A</v>
      </c>
      <c r="J5050" s="52" t="e">
        <f t="shared" si="8724"/>
        <v>#N/A</v>
      </c>
      <c r="K5050" s="52" t="e">
        <f t="shared" si="8724"/>
        <v>#N/A</v>
      </c>
      <c r="L5050" s="52" t="e">
        <f t="shared" si="8724"/>
        <v>#N/A</v>
      </c>
      <c r="M5050" s="52" t="e">
        <f t="shared" si="8724"/>
        <v>#N/A</v>
      </c>
      <c r="N5050" s="52" t="e">
        <f t="shared" si="8724"/>
        <v>#N/A</v>
      </c>
      <c r="O5050" s="52" t="e">
        <f t="shared" si="8724"/>
        <v>#N/A</v>
      </c>
      <c r="P5050" s="52" t="e">
        <f t="shared" si="8724"/>
        <v>#N/A</v>
      </c>
      <c r="Q5050" s="52" t="e">
        <f t="shared" si="8724"/>
        <v>#N/A</v>
      </c>
      <c r="R5050" s="52" t="e">
        <f t="shared" si="8724"/>
        <v>#N/A</v>
      </c>
      <c r="S5050" s="52" t="e">
        <f t="shared" si="8724"/>
        <v>#N/A</v>
      </c>
      <c r="T5050" s="52" t="e">
        <f t="shared" si="8724"/>
        <v>#N/A</v>
      </c>
      <c r="U5050" s="52" t="e">
        <f t="shared" si="8724"/>
        <v>#N/A</v>
      </c>
      <c r="V5050" s="52" t="e">
        <f t="shared" si="8724"/>
        <v>#N/A</v>
      </c>
      <c r="W5050" s="52" t="e">
        <f t="shared" si="8724"/>
        <v>#N/A</v>
      </c>
      <c r="X5050" s="55" t="e">
        <f t="shared" si="8717"/>
        <v>#N/A</v>
      </c>
      <c r="Y5050" s="55" t="e">
        <f t="shared" si="8718"/>
        <v>#N/A</v>
      </c>
      <c r="Z5050" s="55" t="e">
        <f t="shared" ref="Z5050" si="8725">Z5049</f>
        <v>#N/A</v>
      </c>
      <c r="AA5050" s="55" t="e">
        <f t="shared" si="8720"/>
        <v>#N/A</v>
      </c>
      <c r="AB5050" s="336" t="e">
        <f t="shared" si="8721"/>
        <v>#N/A</v>
      </c>
      <c r="AC5050" s="223" t="e">
        <f ca="1">INDEX(FGA_COEFFS,1,1)+Z5050*INDEX(FGA_COEFFS,1,2)+Y5050*INDEX(FGA_COEFFS,1,3)+R5050*INDEX(FGA_COEFFS,1,4)+Q5049*INDEX(FGA_COEFFS,1,5)+S5050*INDEX(FGA_COEFFS,1,6)+T5049*INDEX(FGA_COEFFS,1,7)+M5049*INDEX(FGA_COEFFS,1,8)+Y5053*Y5055</f>
        <v>#N/A</v>
      </c>
      <c r="AD5050" s="223" t="e">
        <f ca="1">INDEX(THREEPTA_COEFFS,1,1)+AC5050*INDEX(THREEPTA_COEFFS,1,2)+J5050*INDEX(THREEPTA_COEFFS,1,3)+AA5050*INDEX(THREEPTA_COEFFS,1,4)+K5050*INDEX(THREEPTA_COEFFS,1,5)+L5049*INDEX(THREEPTA_COEFFS,1,6)+Z5053*Z5055</f>
        <v>#N/A</v>
      </c>
      <c r="AE5050" s="223" t="e">
        <f ca="1">INDEX(THREEPTPCT_COEFFS,1,1)+K5050*INDEX(THREEPTPCT_COEFFS,1,2)+L5049*INDEX(THREEPTPCT_COEFFS,1,3)+AA5053*AA5055</f>
        <v>#N/A</v>
      </c>
      <c r="AF5050" s="55" t="e">
        <f t="shared" ca="1" si="8722"/>
        <v>#N/A</v>
      </c>
      <c r="AG5050" s="223" t="e">
        <f ca="1">INDEX(TWOPTPCT_COEFFS,1,1)+AB5050*INDEX(TWOPTPCT_COEFFS,1,2)+I5049*INDEX(TWOPTPCT_COEFFS,1,3)+G5049*INDEX(TWOPTPCT_COEFFS,1,4)+L5049*INDEX(TWOPTPCT_COEFFS,1,5)+AB5053*AB5055</f>
        <v>#N/A</v>
      </c>
      <c r="AH5050" s="223" t="e">
        <f ca="1">INDEX(FTA_COEFFS,1,1)+O5050*INDEX(FTA_COEFFS,1,2)+N5049*INDEX(FTA_COEFFS,1,3)+(Q5050+R5050)*INDEX(FTA_COEFFS,1,4)+(Q5049+R5049)*INDEX(FTA_COEFFS,1,5)+M5049*INDEX(FTA_COEFFS,1,6)+AC5053*AC5055</f>
        <v>#N/A</v>
      </c>
      <c r="AI5050" s="223" t="e">
        <f ca="1">INDEX(FTPCT_COEFFS,1,1)+P5050*INDEX(FTPCT_COEFFS,1,2)+F5050*INDEX(FTPCT_COEFFS,1,3)+G5049*INDEX(FTPCT_COEFFS,1,4)+AD5053*AD5055</f>
        <v>#N/A</v>
      </c>
      <c r="AJ5050" s="338" t="e">
        <f t="shared" ca="1" si="8723"/>
        <v>#N/A</v>
      </c>
      <c r="AK5050" s="55"/>
      <c r="AL5050" s="55"/>
      <c r="AM5050" s="55"/>
      <c r="AN5050" s="55"/>
      <c r="AO5050" s="55"/>
      <c r="AP5050" s="55"/>
      <c r="AQ5050" s="55"/>
      <c r="AR5050" s="55"/>
    </row>
    <row r="5051" spans="1:45" x14ac:dyDescent="0.3">
      <c r="A5051" s="54" t="e">
        <f ca="1">IF(D5049&gt;(D5050+(AVERAGE(V5049,W5049)-AVERAGE(V5050,W5050))/2)+2.5,C5049,IF(D5050&gt;(D5049+(AVERAGE(V5050,W5050)-AVERAGE(V5049,W5049))/2)+2.5,C5050,"Close"))</f>
        <v>#N/A</v>
      </c>
      <c r="B5051" s="64" t="e">
        <f ca="1">IF(D5050&gt;D5049,C5050,C5049)</f>
        <v>#N/A</v>
      </c>
      <c r="D5051" s="56"/>
      <c r="X5051" s="55"/>
      <c r="Y5051" s="55"/>
      <c r="Z5051" s="55"/>
      <c r="AA5051" s="55"/>
      <c r="AB5051" s="55"/>
      <c r="AC5051" s="337"/>
      <c r="AD5051" s="337"/>
      <c r="AE5051" s="337"/>
      <c r="AF5051" s="337"/>
      <c r="AG5051" s="337"/>
      <c r="AH5051" s="337"/>
      <c r="AI5051" s="337"/>
      <c r="AJ5051" s="337"/>
      <c r="AK5051" s="337"/>
      <c r="AL5051" s="337"/>
      <c r="AM5051" s="55"/>
      <c r="AN5051" s="55"/>
      <c r="AO5051" s="55"/>
      <c r="AP5051" s="55"/>
      <c r="AQ5051" s="55"/>
      <c r="AR5051" s="55"/>
      <c r="AS5051" s="55"/>
    </row>
    <row r="5052" spans="1:45" x14ac:dyDescent="0.3">
      <c r="X5052" s="54" t="s">
        <v>1305</v>
      </c>
      <c r="Y5052" s="54" t="s">
        <v>128</v>
      </c>
      <c r="Z5052" s="54" t="s">
        <v>157</v>
      </c>
      <c r="AA5052" s="54" t="s">
        <v>151</v>
      </c>
      <c r="AB5052" s="54" t="s">
        <v>1327</v>
      </c>
      <c r="AC5052" s="54" t="s">
        <v>129</v>
      </c>
      <c r="AD5052" s="54" t="s">
        <v>116</v>
      </c>
      <c r="AE5052" s="54"/>
      <c r="AF5052" s="54"/>
      <c r="AG5052" s="54"/>
      <c r="AH5052" s="54"/>
      <c r="AI5052" s="54"/>
      <c r="AJ5052" s="54"/>
      <c r="AK5052" s="54"/>
      <c r="AL5052" s="54"/>
      <c r="AM5052" s="54"/>
      <c r="AN5052" s="54"/>
      <c r="AO5052" s="54"/>
      <c r="AP5052" s="54"/>
      <c r="AQ5052" s="54"/>
      <c r="AR5052" s="54"/>
      <c r="AS5052" s="54"/>
    </row>
    <row r="5053" spans="1:45" x14ac:dyDescent="0.3">
      <c r="X5053" s="54"/>
      <c r="Y5053" s="54">
        <f t="shared" ref="Y5053:AD5053" si="8726">Y5046</f>
        <v>6.4436999999999998</v>
      </c>
      <c r="Z5053" s="54">
        <f t="shared" si="8726"/>
        <v>4.9371</v>
      </c>
      <c r="AA5053" s="54">
        <f t="shared" si="8726"/>
        <v>11.350300000000001</v>
      </c>
      <c r="AB5053" s="54">
        <f t="shared" si="8726"/>
        <v>7.1900000000000006E-2</v>
      </c>
      <c r="AC5053" s="54">
        <f t="shared" si="8726"/>
        <v>6.2766000000000002</v>
      </c>
      <c r="AD5053" s="54">
        <f t="shared" si="8726"/>
        <v>11.042999999999999</v>
      </c>
      <c r="AE5053" s="54"/>
      <c r="AF5053" s="336"/>
      <c r="AG5053" s="336"/>
      <c r="AH5053" s="336"/>
      <c r="AI5053" s="54"/>
      <c r="AJ5053" s="54"/>
      <c r="AK5053" s="54"/>
      <c r="AL5053" s="54"/>
      <c r="AM5053" s="54"/>
      <c r="AN5053" s="54"/>
      <c r="AO5053" s="54"/>
      <c r="AP5053" s="54"/>
      <c r="AQ5053" s="54"/>
      <c r="AR5053" s="54"/>
      <c r="AS5053" s="54"/>
    </row>
    <row r="5054" spans="1:45" x14ac:dyDescent="0.3">
      <c r="D5054" s="56"/>
      <c r="X5054" s="336"/>
      <c r="Y5054" s="336">
        <f t="shared" ca="1" si="8630"/>
        <v>-0.18182621091780432</v>
      </c>
      <c r="Z5054" s="336">
        <f t="shared" ca="1" si="8630"/>
        <v>-0.46964087872848198</v>
      </c>
      <c r="AA5054" s="336">
        <f t="shared" ca="1" si="8630"/>
        <v>0.15577559419484482</v>
      </c>
      <c r="AB5054" s="336">
        <f t="shared" ca="1" si="8630"/>
        <v>-0.77621315749676523</v>
      </c>
      <c r="AC5054" s="336">
        <f t="shared" ca="1" si="8630"/>
        <v>-0.45101424685182745</v>
      </c>
      <c r="AD5054" s="336">
        <f t="shared" ca="1" si="8630"/>
        <v>0.60925316601291335</v>
      </c>
      <c r="AE5054" s="336"/>
      <c r="AF5054" s="336"/>
      <c r="AG5054" s="336"/>
      <c r="AH5054" s="336"/>
      <c r="AI5054" s="54"/>
      <c r="AJ5054" s="54"/>
      <c r="AK5054" s="54"/>
      <c r="AL5054" s="336"/>
      <c r="AM5054" s="336"/>
      <c r="AN5054" s="336"/>
      <c r="AO5054" s="336"/>
      <c r="AP5054" s="54"/>
      <c r="AQ5054" s="336"/>
      <c r="AR5054" s="336"/>
      <c r="AS5054" s="336"/>
    </row>
    <row r="5055" spans="1:45" x14ac:dyDescent="0.3">
      <c r="C5055" s="54"/>
      <c r="D5055" s="56"/>
      <c r="Y5055" s="336">
        <f t="shared" ca="1" si="8630"/>
        <v>3.2199817663600165E-3</v>
      </c>
      <c r="Z5055" s="336">
        <f t="shared" ca="1" si="8630"/>
        <v>1.1401329096529627</v>
      </c>
      <c r="AA5055" s="336">
        <f t="shared" ca="1" si="8630"/>
        <v>-1.4245142583282269</v>
      </c>
      <c r="AB5055" s="336">
        <f t="shared" ca="1" si="8630"/>
        <v>0.42032092276200494</v>
      </c>
      <c r="AC5055" s="336">
        <f t="shared" ca="1" si="8630"/>
        <v>0.43613939195749835</v>
      </c>
      <c r="AD5055" s="336">
        <f t="shared" ca="1" si="8630"/>
        <v>-0.94970702525450368</v>
      </c>
      <c r="AE5055" s="55"/>
      <c r="AF5055" s="55"/>
      <c r="AG5055" s="55"/>
      <c r="AH5055" s="55"/>
      <c r="AI5055" s="55"/>
      <c r="AJ5055" s="55"/>
      <c r="AK5055" s="55"/>
      <c r="AL5055" s="55"/>
      <c r="AM5055" s="55"/>
      <c r="AN5055" s="55"/>
      <c r="AO5055" s="55"/>
      <c r="AP5055" s="55"/>
      <c r="AQ5055" s="55"/>
      <c r="AR5055" s="55"/>
      <c r="AS5055" s="55"/>
    </row>
    <row r="5056" spans="1:45" x14ac:dyDescent="0.3">
      <c r="B5056" s="54" t="s">
        <v>172</v>
      </c>
      <c r="C5056" s="53">
        <f>C5049</f>
        <v>0</v>
      </c>
      <c r="D5056" s="56" t="e">
        <f t="shared" ref="D5056:D5057" ca="1" si="8727">AJ5056</f>
        <v>#N/A</v>
      </c>
      <c r="E5056" s="52" t="e">
        <f t="shared" ref="E5056:W5056" si="8728">E5049</f>
        <v>#N/A</v>
      </c>
      <c r="F5056" s="52" t="e">
        <f t="shared" si="8728"/>
        <v>#N/A</v>
      </c>
      <c r="G5056" s="52" t="e">
        <f t="shared" si="8728"/>
        <v>#N/A</v>
      </c>
      <c r="H5056" s="52" t="e">
        <f t="shared" si="8728"/>
        <v>#N/A</v>
      </c>
      <c r="I5056" s="52" t="e">
        <f t="shared" si="8728"/>
        <v>#N/A</v>
      </c>
      <c r="J5056" s="52" t="e">
        <f t="shared" si="8728"/>
        <v>#N/A</v>
      </c>
      <c r="K5056" s="52" t="e">
        <f t="shared" si="8728"/>
        <v>#N/A</v>
      </c>
      <c r="L5056" s="52" t="e">
        <f t="shared" si="8728"/>
        <v>#N/A</v>
      </c>
      <c r="M5056" s="52" t="e">
        <f t="shared" si="8728"/>
        <v>#N/A</v>
      </c>
      <c r="N5056" s="52" t="e">
        <f t="shared" si="8728"/>
        <v>#N/A</v>
      </c>
      <c r="O5056" s="52" t="e">
        <f t="shared" si="8728"/>
        <v>#N/A</v>
      </c>
      <c r="P5056" s="52" t="e">
        <f t="shared" si="8728"/>
        <v>#N/A</v>
      </c>
      <c r="Q5056" s="52" t="e">
        <f t="shared" si="8728"/>
        <v>#N/A</v>
      </c>
      <c r="R5056" s="52" t="e">
        <f t="shared" si="8728"/>
        <v>#N/A</v>
      </c>
      <c r="S5056" s="52" t="e">
        <f t="shared" si="8728"/>
        <v>#N/A</v>
      </c>
      <c r="T5056" s="52" t="e">
        <f t="shared" si="8728"/>
        <v>#N/A</v>
      </c>
      <c r="U5056" s="52" t="e">
        <f t="shared" si="8728"/>
        <v>#N/A</v>
      </c>
      <c r="V5056" s="52" t="e">
        <f t="shared" si="8728"/>
        <v>#N/A</v>
      </c>
      <c r="W5056" s="52" t="e">
        <f t="shared" si="8728"/>
        <v>#N/A</v>
      </c>
      <c r="X5056" s="55" t="e">
        <f t="shared" ref="X5056:X5057" si="8729">(H5056-(O5056*P5056)/100-3*(J5056*K5056)/100)/2</f>
        <v>#N/A</v>
      </c>
      <c r="Y5056" s="55" t="e">
        <f t="shared" ref="Y5056:Y5057" si="8730">SUM(X5056,(J5056*K5056/100))/(F5056/100)</f>
        <v>#N/A</v>
      </c>
      <c r="Z5056" s="55" t="e">
        <f t="shared" ref="Z5056" si="8731">U5056*0.5+U5057*0.5</f>
        <v>#N/A</v>
      </c>
      <c r="AA5056" s="55" t="e">
        <f t="shared" ref="AA5056:AA5057" si="8732">J5056/Y5056</f>
        <v>#N/A</v>
      </c>
      <c r="AB5056" s="336" t="e">
        <f t="shared" ref="AB5056:AB5057" si="8733">X5056/(Y5056-J5056)</f>
        <v>#N/A</v>
      </c>
      <c r="AC5056" s="223" t="e">
        <f ca="1">INDEX(FGA_COEFFS,1,1)+Z5056*INDEX(FGA_COEFFS,1,2)+Y5056*INDEX(FGA_COEFFS,1,3)+R5056*INDEX(FGA_COEFFS,1,4)+Q5057*INDEX(FGA_COEFFS,1,5)+S5056*INDEX(FGA_COEFFS,1,6)+T5057*INDEX(FGA_COEFFS,1,7)+M5057*INDEX(FGA_COEFFS,1,8)+Y5060*Y5061</f>
        <v>#N/A</v>
      </c>
      <c r="AD5056" s="223" t="e">
        <f ca="1">INDEX(THREEPTA_COEFFS,1,1)+AC5056*INDEX(THREEPTA_COEFFS,1,2)+J5056*INDEX(THREEPTA_COEFFS,1,3)+AA5056*INDEX(THREEPTA_COEFFS,1,4)+K5056*INDEX(THREEPTA_COEFFS,1,5)+L5057*INDEX(THREEPTA_COEFFS,1,6)+Z5060*Z5061</f>
        <v>#N/A</v>
      </c>
      <c r="AE5056" s="223" t="e">
        <f ca="1">INDEX(THREEPTPCT_COEFFS,1,1)+K5056*INDEX(THREEPTPCT_COEFFS,1,2)+L5057*INDEX(THREEPTPCT_COEFFS,1,3)+AA5060*AA5061</f>
        <v>#N/A</v>
      </c>
      <c r="AF5056" s="55" t="e">
        <f t="shared" ref="AF5056:AF5057" ca="1" si="8734">AC5056-AD5056</f>
        <v>#N/A</v>
      </c>
      <c r="AG5056" s="223" t="e">
        <f ca="1">INDEX(TWOPTPCT_COEFFS,1,1)+AB5056*INDEX(TWOPTPCT_COEFFS,1,2)+I5057*INDEX(TWOPTPCT_COEFFS,1,3)+G5057*INDEX(TWOPTPCT_COEFFS,1,4)+L5057*INDEX(TWOPTPCT_COEFFS,1,5)+AB5060*AB5061</f>
        <v>#N/A</v>
      </c>
      <c r="AH5056" s="223" t="e">
        <f ca="1">INDEX(FTA_COEFFS,1,1)+O5056*INDEX(FTA_COEFFS,1,2)+N5057*INDEX(FTA_COEFFS,1,3)+(Q5056+R5056)*INDEX(FTA_COEFFS,1,4)+(Q5057+R5057)*INDEX(FTA_COEFFS,1,5)+M5057*INDEX(FTA_COEFFS,1,6)+AC5060*AC5061</f>
        <v>#N/A</v>
      </c>
      <c r="AI5056" s="223" t="e">
        <f ca="1">INDEX(FTPCT_COEFFS,1,1)+P5056*INDEX(FTPCT_COEFFS,1,2)+F5056*INDEX(FTPCT_COEFFS,1,3)+G5057*INDEX(FTPCT_COEFFS,1,4)+AD5060*AD5061</f>
        <v>#N/A</v>
      </c>
      <c r="AJ5056" s="338" t="e">
        <f t="shared" ref="AJ5056:AJ5057" ca="1" si="8735">AD5056*AE5056/100+AF5056*AG5056+AH5056*AI5056/100</f>
        <v>#N/A</v>
      </c>
      <c r="AK5056" s="55"/>
      <c r="AL5056" s="55"/>
      <c r="AM5056" s="55"/>
      <c r="AN5056" s="55"/>
      <c r="AO5056" s="55"/>
      <c r="AP5056" s="55"/>
      <c r="AQ5056" s="55"/>
      <c r="AR5056" s="55"/>
    </row>
    <row r="5057" spans="1:45" x14ac:dyDescent="0.3">
      <c r="B5057" s="54" t="s">
        <v>175</v>
      </c>
      <c r="C5057" s="54">
        <f>C5050</f>
        <v>0</v>
      </c>
      <c r="D5057" s="56" t="e">
        <f t="shared" ca="1" si="8727"/>
        <v>#N/A</v>
      </c>
      <c r="E5057" s="52" t="e">
        <f t="shared" ref="E5057:W5057" si="8736">E5050</f>
        <v>#N/A</v>
      </c>
      <c r="F5057" s="52" t="e">
        <f t="shared" si="8736"/>
        <v>#N/A</v>
      </c>
      <c r="G5057" s="52" t="e">
        <f t="shared" si="8736"/>
        <v>#N/A</v>
      </c>
      <c r="H5057" s="52" t="e">
        <f t="shared" si="8736"/>
        <v>#N/A</v>
      </c>
      <c r="I5057" s="52" t="e">
        <f t="shared" si="8736"/>
        <v>#N/A</v>
      </c>
      <c r="J5057" s="52" t="e">
        <f t="shared" si="8736"/>
        <v>#N/A</v>
      </c>
      <c r="K5057" s="52" t="e">
        <f t="shared" si="8736"/>
        <v>#N/A</v>
      </c>
      <c r="L5057" s="52" t="e">
        <f t="shared" si="8736"/>
        <v>#N/A</v>
      </c>
      <c r="M5057" s="52" t="e">
        <f t="shared" si="8736"/>
        <v>#N/A</v>
      </c>
      <c r="N5057" s="52" t="e">
        <f t="shared" si="8736"/>
        <v>#N/A</v>
      </c>
      <c r="O5057" s="52" t="e">
        <f t="shared" si="8736"/>
        <v>#N/A</v>
      </c>
      <c r="P5057" s="52" t="e">
        <f t="shared" si="8736"/>
        <v>#N/A</v>
      </c>
      <c r="Q5057" s="52" t="e">
        <f t="shared" si="8736"/>
        <v>#N/A</v>
      </c>
      <c r="R5057" s="52" t="e">
        <f t="shared" si="8736"/>
        <v>#N/A</v>
      </c>
      <c r="S5057" s="52" t="e">
        <f t="shared" si="8736"/>
        <v>#N/A</v>
      </c>
      <c r="T5057" s="52" t="e">
        <f t="shared" si="8736"/>
        <v>#N/A</v>
      </c>
      <c r="U5057" s="52" t="e">
        <f t="shared" si="8736"/>
        <v>#N/A</v>
      </c>
      <c r="V5057" s="52" t="e">
        <f t="shared" si="8736"/>
        <v>#N/A</v>
      </c>
      <c r="W5057" s="52" t="e">
        <f t="shared" si="8736"/>
        <v>#N/A</v>
      </c>
      <c r="X5057" s="55" t="e">
        <f t="shared" si="8729"/>
        <v>#N/A</v>
      </c>
      <c r="Y5057" s="55" t="e">
        <f t="shared" si="8730"/>
        <v>#N/A</v>
      </c>
      <c r="Z5057" s="55" t="e">
        <f t="shared" ref="Z5057" si="8737">Z5056</f>
        <v>#N/A</v>
      </c>
      <c r="AA5057" s="55" t="e">
        <f t="shared" si="8732"/>
        <v>#N/A</v>
      </c>
      <c r="AB5057" s="336" t="e">
        <f t="shared" si="8733"/>
        <v>#N/A</v>
      </c>
      <c r="AC5057" s="223" t="e">
        <f ca="1">INDEX(FGA_COEFFS,1,1)+Z5057*INDEX(FGA_COEFFS,1,2)+Y5057*INDEX(FGA_COEFFS,1,3)+R5057*INDEX(FGA_COEFFS,1,4)+Q5056*INDEX(FGA_COEFFS,1,5)+S5057*INDEX(FGA_COEFFS,1,6)+T5056*INDEX(FGA_COEFFS,1,7)+M5056*INDEX(FGA_COEFFS,1,8)+Y5060*Y5062</f>
        <v>#N/A</v>
      </c>
      <c r="AD5057" s="223" t="e">
        <f ca="1">INDEX(THREEPTA_COEFFS,1,1)+AC5057*INDEX(THREEPTA_COEFFS,1,2)+J5057*INDEX(THREEPTA_COEFFS,1,3)+AA5057*INDEX(THREEPTA_COEFFS,1,4)+K5057*INDEX(THREEPTA_COEFFS,1,5)+L5056*INDEX(THREEPTA_COEFFS,1,6)+Z5060*Z5062</f>
        <v>#N/A</v>
      </c>
      <c r="AE5057" s="223" t="e">
        <f ca="1">INDEX(THREEPTPCT_COEFFS,1,1)+K5057*INDEX(THREEPTPCT_COEFFS,1,2)+L5056*INDEX(THREEPTPCT_COEFFS,1,3)+AA5060*AA5062</f>
        <v>#N/A</v>
      </c>
      <c r="AF5057" s="55" t="e">
        <f t="shared" ca="1" si="8734"/>
        <v>#N/A</v>
      </c>
      <c r="AG5057" s="223" t="e">
        <f ca="1">INDEX(TWOPTPCT_COEFFS,1,1)+AB5057*INDEX(TWOPTPCT_COEFFS,1,2)+I5056*INDEX(TWOPTPCT_COEFFS,1,3)+G5056*INDEX(TWOPTPCT_COEFFS,1,4)+L5056*INDEX(TWOPTPCT_COEFFS,1,5)+AB5060*AB5062</f>
        <v>#N/A</v>
      </c>
      <c r="AH5057" s="223" t="e">
        <f ca="1">INDEX(FTA_COEFFS,1,1)+O5057*INDEX(FTA_COEFFS,1,2)+N5056*INDEX(FTA_COEFFS,1,3)+(Q5057+R5057)*INDEX(FTA_COEFFS,1,4)+(Q5056+R5056)*INDEX(FTA_COEFFS,1,5)+M5056*INDEX(FTA_COEFFS,1,6)+AC5060*AC5062</f>
        <v>#N/A</v>
      </c>
      <c r="AI5057" s="223" t="e">
        <f ca="1">INDEX(FTPCT_COEFFS,1,1)+P5057*INDEX(FTPCT_COEFFS,1,2)+F5057*INDEX(FTPCT_COEFFS,1,3)+G5056*INDEX(FTPCT_COEFFS,1,4)+AD5060*AD5062</f>
        <v>#N/A</v>
      </c>
      <c r="AJ5057" s="338" t="e">
        <f t="shared" ca="1" si="8735"/>
        <v>#N/A</v>
      </c>
      <c r="AK5057" s="55"/>
      <c r="AL5057" s="55"/>
      <c r="AM5057" s="55"/>
      <c r="AN5057" s="55"/>
      <c r="AO5057" s="55"/>
      <c r="AP5057" s="55"/>
      <c r="AQ5057" s="55"/>
      <c r="AR5057" s="55"/>
    </row>
    <row r="5058" spans="1:45" x14ac:dyDescent="0.3">
      <c r="A5058" s="54" t="e">
        <f ca="1">IF(D5056&gt;(D5057+(AVERAGE(V5056,W5056)-AVERAGE(V5057,W5057))/2)+2.5,C5056,IF(D5057&gt;(D5056+(AVERAGE(V5057,W5057)-AVERAGE(V5056,W5056))/2)+2.5,C5057,"Close"))</f>
        <v>#N/A</v>
      </c>
      <c r="B5058" s="64" t="e">
        <f ca="1">IF(D5057&gt;D5056,C5057,C5056)</f>
        <v>#N/A</v>
      </c>
      <c r="D5058" s="56"/>
      <c r="X5058" s="55"/>
      <c r="Y5058" s="55"/>
      <c r="Z5058" s="55"/>
      <c r="AA5058" s="55"/>
      <c r="AB5058" s="55"/>
      <c r="AC5058" s="337"/>
      <c r="AD5058" s="337"/>
      <c r="AE5058" s="337"/>
      <c r="AF5058" s="337"/>
      <c r="AG5058" s="337"/>
      <c r="AH5058" s="337"/>
      <c r="AI5058" s="337"/>
      <c r="AJ5058" s="337"/>
      <c r="AK5058" s="337"/>
      <c r="AL5058" s="337"/>
      <c r="AM5058" s="55"/>
      <c r="AN5058" s="55"/>
      <c r="AO5058" s="55"/>
      <c r="AP5058" s="55"/>
      <c r="AQ5058" s="55"/>
      <c r="AR5058" s="55"/>
      <c r="AS5058" s="55"/>
    </row>
    <row r="5059" spans="1:45" x14ac:dyDescent="0.3">
      <c r="X5059" s="54" t="s">
        <v>1305</v>
      </c>
      <c r="Y5059" s="54" t="s">
        <v>128</v>
      </c>
      <c r="Z5059" s="54" t="s">
        <v>157</v>
      </c>
      <c r="AA5059" s="54" t="s">
        <v>151</v>
      </c>
      <c r="AB5059" s="54" t="s">
        <v>1327</v>
      </c>
      <c r="AC5059" s="54" t="s">
        <v>129</v>
      </c>
      <c r="AD5059" s="54" t="s">
        <v>116</v>
      </c>
      <c r="AE5059" s="54"/>
      <c r="AF5059" s="54"/>
      <c r="AG5059" s="54"/>
      <c r="AH5059" s="54"/>
      <c r="AI5059" s="54"/>
      <c r="AJ5059" s="54"/>
      <c r="AK5059" s="54"/>
      <c r="AL5059" s="54"/>
      <c r="AM5059" s="54"/>
      <c r="AN5059" s="54"/>
      <c r="AO5059" s="54"/>
      <c r="AP5059" s="54"/>
      <c r="AQ5059" s="54"/>
      <c r="AR5059" s="54"/>
      <c r="AS5059" s="54"/>
    </row>
    <row r="5060" spans="1:45" x14ac:dyDescent="0.3">
      <c r="X5060" s="54"/>
      <c r="Y5060" s="54">
        <f t="shared" ref="Y5060:AD5060" si="8738">Y5053</f>
        <v>6.4436999999999998</v>
      </c>
      <c r="Z5060" s="54">
        <f t="shared" si="8738"/>
        <v>4.9371</v>
      </c>
      <c r="AA5060" s="54">
        <f t="shared" si="8738"/>
        <v>11.350300000000001</v>
      </c>
      <c r="AB5060" s="54">
        <f t="shared" si="8738"/>
        <v>7.1900000000000006E-2</v>
      </c>
      <c r="AC5060" s="54">
        <f t="shared" si="8738"/>
        <v>6.2766000000000002</v>
      </c>
      <c r="AD5060" s="54">
        <f t="shared" si="8738"/>
        <v>11.042999999999999</v>
      </c>
      <c r="AE5060" s="54"/>
      <c r="AF5060" s="336"/>
      <c r="AG5060" s="336"/>
      <c r="AH5060" s="336"/>
      <c r="AI5060" s="54"/>
      <c r="AJ5060" s="54"/>
      <c r="AK5060" s="54"/>
      <c r="AL5060" s="54"/>
      <c r="AM5060" s="54"/>
      <c r="AN5060" s="54"/>
      <c r="AO5060" s="54"/>
      <c r="AP5060" s="54"/>
      <c r="AQ5060" s="54"/>
      <c r="AR5060" s="54"/>
      <c r="AS5060" s="54"/>
    </row>
    <row r="5061" spans="1:45" x14ac:dyDescent="0.3">
      <c r="D5061" s="56"/>
      <c r="X5061" s="336"/>
      <c r="Y5061" s="336">
        <f t="shared" ca="1" si="8630"/>
        <v>-0.51479741885853436</v>
      </c>
      <c r="Z5061" s="336">
        <f t="shared" ca="1" si="8630"/>
        <v>-0.26561112347589388</v>
      </c>
      <c r="AA5061" s="336">
        <f t="shared" ca="1" si="8630"/>
        <v>-0.59238301050527986</v>
      </c>
      <c r="AB5061" s="336">
        <f t="shared" ca="1" si="8630"/>
        <v>-0.17214849382608932</v>
      </c>
      <c r="AC5061" s="336">
        <f t="shared" ca="1" si="8630"/>
        <v>-0.21339492936648966</v>
      </c>
      <c r="AD5061" s="336">
        <f t="shared" ca="1" si="8630"/>
        <v>1.2821454614818892</v>
      </c>
      <c r="AE5061" s="336"/>
      <c r="AF5061" s="336"/>
      <c r="AG5061" s="336"/>
      <c r="AH5061" s="336"/>
      <c r="AI5061" s="54"/>
      <c r="AJ5061" s="54"/>
      <c r="AK5061" s="54"/>
      <c r="AL5061" s="336"/>
      <c r="AM5061" s="336"/>
      <c r="AN5061" s="336"/>
      <c r="AO5061" s="336"/>
      <c r="AP5061" s="54"/>
      <c r="AQ5061" s="336"/>
      <c r="AR5061" s="336"/>
      <c r="AS5061" s="336"/>
    </row>
    <row r="5062" spans="1:45" x14ac:dyDescent="0.3">
      <c r="C5062" s="54"/>
      <c r="D5062" s="56"/>
      <c r="Y5062" s="336">
        <f t="shared" ca="1" si="8630"/>
        <v>0.14561726405915285</v>
      </c>
      <c r="Z5062" s="336">
        <f t="shared" ca="1" si="8630"/>
        <v>0.17231409711819023</v>
      </c>
      <c r="AA5062" s="336">
        <f t="shared" ca="1" si="8630"/>
        <v>-0.77765360058562727</v>
      </c>
      <c r="AB5062" s="336">
        <f t="shared" ca="1" si="8630"/>
        <v>6.1894543137769695E-2</v>
      </c>
      <c r="AC5062" s="336">
        <f t="shared" ca="1" si="8630"/>
        <v>2.4450761025133312E-4</v>
      </c>
      <c r="AD5062" s="336">
        <f t="shared" ca="1" si="8630"/>
        <v>-1.0881390686743585E-5</v>
      </c>
      <c r="AE5062" s="55"/>
      <c r="AF5062" s="55"/>
      <c r="AG5062" s="55"/>
      <c r="AH5062" s="55"/>
      <c r="AI5062" s="55"/>
      <c r="AJ5062" s="55"/>
      <c r="AK5062" s="55"/>
      <c r="AL5062" s="55"/>
      <c r="AM5062" s="55"/>
      <c r="AN5062" s="55"/>
      <c r="AO5062" s="55"/>
      <c r="AP5062" s="55"/>
      <c r="AQ5062" s="55"/>
      <c r="AR5062" s="55"/>
      <c r="AS5062" s="55"/>
    </row>
    <row r="5063" spans="1:45" x14ac:dyDescent="0.3">
      <c r="B5063" s="54" t="s">
        <v>172</v>
      </c>
      <c r="C5063" s="53">
        <f>C5056</f>
        <v>0</v>
      </c>
      <c r="D5063" s="56" t="e">
        <f t="shared" ref="D5063:D5064" ca="1" si="8739">AJ5063</f>
        <v>#N/A</v>
      </c>
      <c r="E5063" s="52" t="e">
        <f t="shared" ref="E5063:W5063" si="8740">E5056</f>
        <v>#N/A</v>
      </c>
      <c r="F5063" s="52" t="e">
        <f t="shared" si="8740"/>
        <v>#N/A</v>
      </c>
      <c r="G5063" s="52" t="e">
        <f t="shared" si="8740"/>
        <v>#N/A</v>
      </c>
      <c r="H5063" s="52" t="e">
        <f t="shared" si="8740"/>
        <v>#N/A</v>
      </c>
      <c r="I5063" s="52" t="e">
        <f t="shared" si="8740"/>
        <v>#N/A</v>
      </c>
      <c r="J5063" s="52" t="e">
        <f t="shared" si="8740"/>
        <v>#N/A</v>
      </c>
      <c r="K5063" s="52" t="e">
        <f t="shared" si="8740"/>
        <v>#N/A</v>
      </c>
      <c r="L5063" s="52" t="e">
        <f t="shared" si="8740"/>
        <v>#N/A</v>
      </c>
      <c r="M5063" s="52" t="e">
        <f t="shared" si="8740"/>
        <v>#N/A</v>
      </c>
      <c r="N5063" s="52" t="e">
        <f t="shared" si="8740"/>
        <v>#N/A</v>
      </c>
      <c r="O5063" s="52" t="e">
        <f t="shared" si="8740"/>
        <v>#N/A</v>
      </c>
      <c r="P5063" s="52" t="e">
        <f t="shared" si="8740"/>
        <v>#N/A</v>
      </c>
      <c r="Q5063" s="52" t="e">
        <f t="shared" si="8740"/>
        <v>#N/A</v>
      </c>
      <c r="R5063" s="52" t="e">
        <f t="shared" si="8740"/>
        <v>#N/A</v>
      </c>
      <c r="S5063" s="52" t="e">
        <f t="shared" si="8740"/>
        <v>#N/A</v>
      </c>
      <c r="T5063" s="52" t="e">
        <f t="shared" si="8740"/>
        <v>#N/A</v>
      </c>
      <c r="U5063" s="52" t="e">
        <f t="shared" si="8740"/>
        <v>#N/A</v>
      </c>
      <c r="V5063" s="52" t="e">
        <f t="shared" si="8740"/>
        <v>#N/A</v>
      </c>
      <c r="W5063" s="52" t="e">
        <f t="shared" si="8740"/>
        <v>#N/A</v>
      </c>
      <c r="X5063" s="55" t="e">
        <f t="shared" ref="X5063:X5064" si="8741">(H5063-(O5063*P5063)/100-3*(J5063*K5063)/100)/2</f>
        <v>#N/A</v>
      </c>
      <c r="Y5063" s="55" t="e">
        <f t="shared" ref="Y5063:Y5064" si="8742">SUM(X5063,(J5063*K5063/100))/(F5063/100)</f>
        <v>#N/A</v>
      </c>
      <c r="Z5063" s="55" t="e">
        <f t="shared" ref="Z5063" si="8743">U5063*0.5+U5064*0.5</f>
        <v>#N/A</v>
      </c>
      <c r="AA5063" s="55" t="e">
        <f t="shared" ref="AA5063:AA5064" si="8744">J5063/Y5063</f>
        <v>#N/A</v>
      </c>
      <c r="AB5063" s="336" t="e">
        <f t="shared" ref="AB5063:AB5064" si="8745">X5063/(Y5063-J5063)</f>
        <v>#N/A</v>
      </c>
      <c r="AC5063" s="223" t="e">
        <f ca="1">INDEX(FGA_COEFFS,1,1)+Z5063*INDEX(FGA_COEFFS,1,2)+Y5063*INDEX(FGA_COEFFS,1,3)+R5063*INDEX(FGA_COEFFS,1,4)+Q5064*INDEX(FGA_COEFFS,1,5)+S5063*INDEX(FGA_COEFFS,1,6)+T5064*INDEX(FGA_COEFFS,1,7)+M5064*INDEX(FGA_COEFFS,1,8)+Y5067*Y5068</f>
        <v>#N/A</v>
      </c>
      <c r="AD5063" s="223" t="e">
        <f ca="1">INDEX(THREEPTA_COEFFS,1,1)+AC5063*INDEX(THREEPTA_COEFFS,1,2)+J5063*INDEX(THREEPTA_COEFFS,1,3)+AA5063*INDEX(THREEPTA_COEFFS,1,4)+K5063*INDEX(THREEPTA_COEFFS,1,5)+L5064*INDEX(THREEPTA_COEFFS,1,6)+Z5067*Z5068</f>
        <v>#N/A</v>
      </c>
      <c r="AE5063" s="223" t="e">
        <f ca="1">INDEX(THREEPTPCT_COEFFS,1,1)+K5063*INDEX(THREEPTPCT_COEFFS,1,2)+L5064*INDEX(THREEPTPCT_COEFFS,1,3)+AA5067*AA5068</f>
        <v>#N/A</v>
      </c>
      <c r="AF5063" s="55" t="e">
        <f t="shared" ref="AF5063:AF5064" ca="1" si="8746">AC5063-AD5063</f>
        <v>#N/A</v>
      </c>
      <c r="AG5063" s="223" t="e">
        <f ca="1">INDEX(TWOPTPCT_COEFFS,1,1)+AB5063*INDEX(TWOPTPCT_COEFFS,1,2)+I5064*INDEX(TWOPTPCT_COEFFS,1,3)+G5064*INDEX(TWOPTPCT_COEFFS,1,4)+L5064*INDEX(TWOPTPCT_COEFFS,1,5)+AB5067*AB5068</f>
        <v>#N/A</v>
      </c>
      <c r="AH5063" s="223" t="e">
        <f ca="1">INDEX(FTA_COEFFS,1,1)+O5063*INDEX(FTA_COEFFS,1,2)+N5064*INDEX(FTA_COEFFS,1,3)+(Q5063+R5063)*INDEX(FTA_COEFFS,1,4)+(Q5064+R5064)*INDEX(FTA_COEFFS,1,5)+M5064*INDEX(FTA_COEFFS,1,6)+AC5067*AC5068</f>
        <v>#N/A</v>
      </c>
      <c r="AI5063" s="223" t="e">
        <f ca="1">INDEX(FTPCT_COEFFS,1,1)+P5063*INDEX(FTPCT_COEFFS,1,2)+F5063*INDEX(FTPCT_COEFFS,1,3)+G5064*INDEX(FTPCT_COEFFS,1,4)+AD5067*AD5068</f>
        <v>#N/A</v>
      </c>
      <c r="AJ5063" s="338" t="e">
        <f t="shared" ref="AJ5063:AJ5064" ca="1" si="8747">AD5063*AE5063/100+AF5063*AG5063+AH5063*AI5063/100</f>
        <v>#N/A</v>
      </c>
      <c r="AK5063" s="55"/>
      <c r="AL5063" s="55"/>
      <c r="AM5063" s="55"/>
      <c r="AN5063" s="55"/>
      <c r="AO5063" s="55"/>
      <c r="AP5063" s="55"/>
      <c r="AQ5063" s="55"/>
      <c r="AR5063" s="55"/>
    </row>
    <row r="5064" spans="1:45" x14ac:dyDescent="0.3">
      <c r="B5064" s="54" t="s">
        <v>175</v>
      </c>
      <c r="C5064" s="54">
        <f>C5057</f>
        <v>0</v>
      </c>
      <c r="D5064" s="56" t="e">
        <f t="shared" ca="1" si="8739"/>
        <v>#N/A</v>
      </c>
      <c r="E5064" s="52" t="e">
        <f t="shared" ref="E5064:W5064" si="8748">E5057</f>
        <v>#N/A</v>
      </c>
      <c r="F5064" s="52" t="e">
        <f t="shared" si="8748"/>
        <v>#N/A</v>
      </c>
      <c r="G5064" s="52" t="e">
        <f t="shared" si="8748"/>
        <v>#N/A</v>
      </c>
      <c r="H5064" s="52" t="e">
        <f t="shared" si="8748"/>
        <v>#N/A</v>
      </c>
      <c r="I5064" s="52" t="e">
        <f t="shared" si="8748"/>
        <v>#N/A</v>
      </c>
      <c r="J5064" s="52" t="e">
        <f t="shared" si="8748"/>
        <v>#N/A</v>
      </c>
      <c r="K5064" s="52" t="e">
        <f t="shared" si="8748"/>
        <v>#N/A</v>
      </c>
      <c r="L5064" s="52" t="e">
        <f t="shared" si="8748"/>
        <v>#N/A</v>
      </c>
      <c r="M5064" s="52" t="e">
        <f t="shared" si="8748"/>
        <v>#N/A</v>
      </c>
      <c r="N5064" s="52" t="e">
        <f t="shared" si="8748"/>
        <v>#N/A</v>
      </c>
      <c r="O5064" s="52" t="e">
        <f t="shared" si="8748"/>
        <v>#N/A</v>
      </c>
      <c r="P5064" s="52" t="e">
        <f t="shared" si="8748"/>
        <v>#N/A</v>
      </c>
      <c r="Q5064" s="52" t="e">
        <f t="shared" si="8748"/>
        <v>#N/A</v>
      </c>
      <c r="R5064" s="52" t="e">
        <f t="shared" si="8748"/>
        <v>#N/A</v>
      </c>
      <c r="S5064" s="52" t="e">
        <f t="shared" si="8748"/>
        <v>#N/A</v>
      </c>
      <c r="T5064" s="52" t="e">
        <f t="shared" si="8748"/>
        <v>#N/A</v>
      </c>
      <c r="U5064" s="52" t="e">
        <f t="shared" si="8748"/>
        <v>#N/A</v>
      </c>
      <c r="V5064" s="52" t="e">
        <f t="shared" si="8748"/>
        <v>#N/A</v>
      </c>
      <c r="W5064" s="52" t="e">
        <f t="shared" si="8748"/>
        <v>#N/A</v>
      </c>
      <c r="X5064" s="55" t="e">
        <f t="shared" si="8741"/>
        <v>#N/A</v>
      </c>
      <c r="Y5064" s="55" t="e">
        <f t="shared" si="8742"/>
        <v>#N/A</v>
      </c>
      <c r="Z5064" s="55" t="e">
        <f t="shared" ref="Z5064" si="8749">Z5063</f>
        <v>#N/A</v>
      </c>
      <c r="AA5064" s="55" t="e">
        <f t="shared" si="8744"/>
        <v>#N/A</v>
      </c>
      <c r="AB5064" s="336" t="e">
        <f t="shared" si="8745"/>
        <v>#N/A</v>
      </c>
      <c r="AC5064" s="223" t="e">
        <f ca="1">INDEX(FGA_COEFFS,1,1)+Z5064*INDEX(FGA_COEFFS,1,2)+Y5064*INDEX(FGA_COEFFS,1,3)+R5064*INDEX(FGA_COEFFS,1,4)+Q5063*INDEX(FGA_COEFFS,1,5)+S5064*INDEX(FGA_COEFFS,1,6)+T5063*INDEX(FGA_COEFFS,1,7)+M5063*INDEX(FGA_COEFFS,1,8)+Y5067*Y5069</f>
        <v>#N/A</v>
      </c>
      <c r="AD5064" s="223" t="e">
        <f ca="1">INDEX(THREEPTA_COEFFS,1,1)+AC5064*INDEX(THREEPTA_COEFFS,1,2)+J5064*INDEX(THREEPTA_COEFFS,1,3)+AA5064*INDEX(THREEPTA_COEFFS,1,4)+K5064*INDEX(THREEPTA_COEFFS,1,5)+L5063*INDEX(THREEPTA_COEFFS,1,6)+Z5067*Z5069</f>
        <v>#N/A</v>
      </c>
      <c r="AE5064" s="223" t="e">
        <f ca="1">INDEX(THREEPTPCT_COEFFS,1,1)+K5064*INDEX(THREEPTPCT_COEFFS,1,2)+L5063*INDEX(THREEPTPCT_COEFFS,1,3)+AA5067*AA5069</f>
        <v>#N/A</v>
      </c>
      <c r="AF5064" s="55" t="e">
        <f t="shared" ca="1" si="8746"/>
        <v>#N/A</v>
      </c>
      <c r="AG5064" s="223" t="e">
        <f ca="1">INDEX(TWOPTPCT_COEFFS,1,1)+AB5064*INDEX(TWOPTPCT_COEFFS,1,2)+I5063*INDEX(TWOPTPCT_COEFFS,1,3)+G5063*INDEX(TWOPTPCT_COEFFS,1,4)+L5063*INDEX(TWOPTPCT_COEFFS,1,5)+AB5067*AB5069</f>
        <v>#N/A</v>
      </c>
      <c r="AH5064" s="223" t="e">
        <f ca="1">INDEX(FTA_COEFFS,1,1)+O5064*INDEX(FTA_COEFFS,1,2)+N5063*INDEX(FTA_COEFFS,1,3)+(Q5064+R5064)*INDEX(FTA_COEFFS,1,4)+(Q5063+R5063)*INDEX(FTA_COEFFS,1,5)+M5063*INDEX(FTA_COEFFS,1,6)+AC5067*AC5069</f>
        <v>#N/A</v>
      </c>
      <c r="AI5064" s="223" t="e">
        <f ca="1">INDEX(FTPCT_COEFFS,1,1)+P5064*INDEX(FTPCT_COEFFS,1,2)+F5064*INDEX(FTPCT_COEFFS,1,3)+G5063*INDEX(FTPCT_COEFFS,1,4)+AD5067*AD5069</f>
        <v>#N/A</v>
      </c>
      <c r="AJ5064" s="338" t="e">
        <f t="shared" ca="1" si="8747"/>
        <v>#N/A</v>
      </c>
      <c r="AK5064" s="55"/>
      <c r="AL5064" s="55"/>
      <c r="AM5064" s="55"/>
      <c r="AN5064" s="55"/>
      <c r="AO5064" s="55"/>
      <c r="AP5064" s="55"/>
      <c r="AQ5064" s="55"/>
      <c r="AR5064" s="55"/>
    </row>
    <row r="5065" spans="1:45" x14ac:dyDescent="0.3">
      <c r="A5065" s="54" t="e">
        <f ca="1">IF(D5063&gt;(D5064+(AVERAGE(V5063,W5063)-AVERAGE(V5064,W5064))/2)+2.5,C5063,IF(D5064&gt;(D5063+(AVERAGE(V5064,W5064)-AVERAGE(V5063,W5063))/2)+2.5,C5064,"Close"))</f>
        <v>#N/A</v>
      </c>
      <c r="B5065" s="64" t="e">
        <f ca="1">IF(D5064&gt;D5063,C5064,C5063)</f>
        <v>#N/A</v>
      </c>
      <c r="D5065" s="56"/>
      <c r="X5065" s="55"/>
      <c r="Y5065" s="55"/>
      <c r="Z5065" s="55"/>
      <c r="AA5065" s="55"/>
      <c r="AB5065" s="55"/>
      <c r="AC5065" s="337"/>
      <c r="AD5065" s="337"/>
      <c r="AE5065" s="337"/>
      <c r="AF5065" s="337"/>
      <c r="AG5065" s="337"/>
      <c r="AH5065" s="337"/>
      <c r="AI5065" s="337"/>
      <c r="AJ5065" s="337"/>
      <c r="AK5065" s="337"/>
      <c r="AL5065" s="337"/>
      <c r="AM5065" s="55"/>
      <c r="AN5065" s="55"/>
      <c r="AO5065" s="55"/>
      <c r="AP5065" s="55"/>
      <c r="AQ5065" s="55"/>
      <c r="AR5065" s="55"/>
      <c r="AS5065" s="55"/>
    </row>
    <row r="5066" spans="1:45" x14ac:dyDescent="0.3">
      <c r="X5066" s="54" t="s">
        <v>1305</v>
      </c>
      <c r="Y5066" s="54" t="s">
        <v>128</v>
      </c>
      <c r="Z5066" s="54" t="s">
        <v>157</v>
      </c>
      <c r="AA5066" s="54" t="s">
        <v>151</v>
      </c>
      <c r="AB5066" s="54" t="s">
        <v>1327</v>
      </c>
      <c r="AC5066" s="54" t="s">
        <v>129</v>
      </c>
      <c r="AD5066" s="54" t="s">
        <v>116</v>
      </c>
      <c r="AE5066" s="54"/>
      <c r="AF5066" s="54"/>
      <c r="AG5066" s="54"/>
      <c r="AH5066" s="54"/>
      <c r="AI5066" s="54"/>
      <c r="AJ5066" s="54"/>
      <c r="AK5066" s="54"/>
      <c r="AL5066" s="54"/>
      <c r="AM5066" s="54"/>
      <c r="AN5066" s="54"/>
      <c r="AO5066" s="54"/>
      <c r="AP5066" s="54"/>
      <c r="AQ5066" s="54"/>
      <c r="AR5066" s="54"/>
      <c r="AS5066" s="54"/>
    </row>
    <row r="5067" spans="1:45" x14ac:dyDescent="0.3">
      <c r="X5067" s="54"/>
      <c r="Y5067" s="54">
        <f t="shared" ref="Y5067:AD5067" si="8750">Y5060</f>
        <v>6.4436999999999998</v>
      </c>
      <c r="Z5067" s="54">
        <f t="shared" si="8750"/>
        <v>4.9371</v>
      </c>
      <c r="AA5067" s="54">
        <f t="shared" si="8750"/>
        <v>11.350300000000001</v>
      </c>
      <c r="AB5067" s="54">
        <f t="shared" si="8750"/>
        <v>7.1900000000000006E-2</v>
      </c>
      <c r="AC5067" s="54">
        <f t="shared" si="8750"/>
        <v>6.2766000000000002</v>
      </c>
      <c r="AD5067" s="54">
        <f t="shared" si="8750"/>
        <v>11.042999999999999</v>
      </c>
      <c r="AE5067" s="54"/>
      <c r="AF5067" s="336"/>
      <c r="AG5067" s="336"/>
      <c r="AH5067" s="336"/>
      <c r="AI5067" s="54"/>
      <c r="AJ5067" s="54"/>
      <c r="AK5067" s="54"/>
      <c r="AL5067" s="54"/>
      <c r="AM5067" s="54"/>
      <c r="AN5067" s="54"/>
      <c r="AO5067" s="54"/>
      <c r="AP5067" s="54"/>
      <c r="AQ5067" s="54"/>
      <c r="AR5067" s="54"/>
      <c r="AS5067" s="54"/>
    </row>
    <row r="5068" spans="1:45" x14ac:dyDescent="0.3">
      <c r="D5068" s="56"/>
      <c r="X5068" s="336"/>
      <c r="Y5068" s="336">
        <f t="shared" ref="Y5068:AD5131" ca="1" si="8751">1.5*RAND()^2*IF(RAND()&gt;0.5,1,-1)</f>
        <v>1.3323733428320259</v>
      </c>
      <c r="Z5068" s="336">
        <f t="shared" ca="1" si="8751"/>
        <v>-0.18085784448440004</v>
      </c>
      <c r="AA5068" s="336">
        <f t="shared" ca="1" si="8751"/>
        <v>7.6495059487957373E-2</v>
      </c>
      <c r="AB5068" s="336">
        <f t="shared" ca="1" si="8751"/>
        <v>7.3479191695269251E-3</v>
      </c>
      <c r="AC5068" s="336">
        <f t="shared" ca="1" si="8751"/>
        <v>0.48015958033617623</v>
      </c>
      <c r="AD5068" s="336">
        <f t="shared" ca="1" si="8751"/>
        <v>0.52126526462340905</v>
      </c>
      <c r="AE5068" s="336"/>
      <c r="AF5068" s="336"/>
      <c r="AG5068" s="336"/>
      <c r="AH5068" s="336"/>
      <c r="AI5068" s="54"/>
      <c r="AJ5068" s="54"/>
      <c r="AK5068" s="54"/>
      <c r="AL5068" s="336"/>
      <c r="AM5068" s="336"/>
      <c r="AN5068" s="336"/>
      <c r="AO5068" s="336"/>
      <c r="AP5068" s="54"/>
      <c r="AQ5068" s="336"/>
      <c r="AR5068" s="336"/>
      <c r="AS5068" s="336"/>
    </row>
    <row r="5069" spans="1:45" x14ac:dyDescent="0.3">
      <c r="C5069" s="54"/>
      <c r="D5069" s="56"/>
      <c r="Y5069" s="336">
        <f t="shared" ca="1" si="8751"/>
        <v>-1.6620042725068257E-2</v>
      </c>
      <c r="Z5069" s="336">
        <f t="shared" ca="1" si="8751"/>
        <v>-0.56934477862735822</v>
      </c>
      <c r="AA5069" s="336">
        <f t="shared" ca="1" si="8751"/>
        <v>-0.86404020104240331</v>
      </c>
      <c r="AB5069" s="336">
        <f t="shared" ca="1" si="8751"/>
        <v>0.73888471337964146</v>
      </c>
      <c r="AC5069" s="336">
        <f t="shared" ca="1" si="8751"/>
        <v>-1.1446756712558406</v>
      </c>
      <c r="AD5069" s="336">
        <f t="shared" ca="1" si="8751"/>
        <v>-0.7890413588931543</v>
      </c>
      <c r="AE5069" s="55"/>
      <c r="AF5069" s="55"/>
      <c r="AG5069" s="55"/>
      <c r="AH5069" s="55"/>
      <c r="AI5069" s="55"/>
      <c r="AJ5069" s="55"/>
      <c r="AK5069" s="55"/>
      <c r="AL5069" s="55"/>
      <c r="AM5069" s="55"/>
      <c r="AN5069" s="55"/>
      <c r="AO5069" s="55"/>
      <c r="AP5069" s="55"/>
      <c r="AQ5069" s="55"/>
      <c r="AR5069" s="55"/>
      <c r="AS5069" s="55"/>
    </row>
    <row r="5070" spans="1:45" x14ac:dyDescent="0.3">
      <c r="B5070" s="54" t="s">
        <v>172</v>
      </c>
      <c r="C5070" s="53">
        <f>C5063</f>
        <v>0</v>
      </c>
      <c r="D5070" s="56" t="e">
        <f t="shared" ref="D5070:D5071" ca="1" si="8752">AJ5070</f>
        <v>#N/A</v>
      </c>
      <c r="E5070" s="52" t="e">
        <f t="shared" ref="E5070:W5070" si="8753">E5063</f>
        <v>#N/A</v>
      </c>
      <c r="F5070" s="52" t="e">
        <f t="shared" si="8753"/>
        <v>#N/A</v>
      </c>
      <c r="G5070" s="52" t="e">
        <f t="shared" si="8753"/>
        <v>#N/A</v>
      </c>
      <c r="H5070" s="52" t="e">
        <f t="shared" si="8753"/>
        <v>#N/A</v>
      </c>
      <c r="I5070" s="52" t="e">
        <f t="shared" si="8753"/>
        <v>#N/A</v>
      </c>
      <c r="J5070" s="52" t="e">
        <f t="shared" si="8753"/>
        <v>#N/A</v>
      </c>
      <c r="K5070" s="52" t="e">
        <f t="shared" si="8753"/>
        <v>#N/A</v>
      </c>
      <c r="L5070" s="52" t="e">
        <f t="shared" si="8753"/>
        <v>#N/A</v>
      </c>
      <c r="M5070" s="52" t="e">
        <f t="shared" si="8753"/>
        <v>#N/A</v>
      </c>
      <c r="N5070" s="52" t="e">
        <f t="shared" si="8753"/>
        <v>#N/A</v>
      </c>
      <c r="O5070" s="52" t="e">
        <f t="shared" si="8753"/>
        <v>#N/A</v>
      </c>
      <c r="P5070" s="52" t="e">
        <f t="shared" si="8753"/>
        <v>#N/A</v>
      </c>
      <c r="Q5070" s="52" t="e">
        <f t="shared" si="8753"/>
        <v>#N/A</v>
      </c>
      <c r="R5070" s="52" t="e">
        <f t="shared" si="8753"/>
        <v>#N/A</v>
      </c>
      <c r="S5070" s="52" t="e">
        <f t="shared" si="8753"/>
        <v>#N/A</v>
      </c>
      <c r="T5070" s="52" t="e">
        <f t="shared" si="8753"/>
        <v>#N/A</v>
      </c>
      <c r="U5070" s="52" t="e">
        <f t="shared" si="8753"/>
        <v>#N/A</v>
      </c>
      <c r="V5070" s="52" t="e">
        <f t="shared" si="8753"/>
        <v>#N/A</v>
      </c>
      <c r="W5070" s="52" t="e">
        <f t="shared" si="8753"/>
        <v>#N/A</v>
      </c>
      <c r="X5070" s="55" t="e">
        <f t="shared" ref="X5070:X5071" si="8754">(H5070-(O5070*P5070)/100-3*(J5070*K5070)/100)/2</f>
        <v>#N/A</v>
      </c>
      <c r="Y5070" s="55" t="e">
        <f t="shared" ref="Y5070:Y5071" si="8755">SUM(X5070,(J5070*K5070/100))/(F5070/100)</f>
        <v>#N/A</v>
      </c>
      <c r="Z5070" s="55" t="e">
        <f t="shared" ref="Z5070" si="8756">U5070*0.5+U5071*0.5</f>
        <v>#N/A</v>
      </c>
      <c r="AA5070" s="55" t="e">
        <f t="shared" ref="AA5070:AA5071" si="8757">J5070/Y5070</f>
        <v>#N/A</v>
      </c>
      <c r="AB5070" s="336" t="e">
        <f t="shared" ref="AB5070:AB5071" si="8758">X5070/(Y5070-J5070)</f>
        <v>#N/A</v>
      </c>
      <c r="AC5070" s="223" t="e">
        <f ca="1">INDEX(FGA_COEFFS,1,1)+Z5070*INDEX(FGA_COEFFS,1,2)+Y5070*INDEX(FGA_COEFFS,1,3)+R5070*INDEX(FGA_COEFFS,1,4)+Q5071*INDEX(FGA_COEFFS,1,5)+S5070*INDEX(FGA_COEFFS,1,6)+T5071*INDEX(FGA_COEFFS,1,7)+M5071*INDEX(FGA_COEFFS,1,8)+Y5074*Y5075</f>
        <v>#N/A</v>
      </c>
      <c r="AD5070" s="223" t="e">
        <f ca="1">INDEX(THREEPTA_COEFFS,1,1)+AC5070*INDEX(THREEPTA_COEFFS,1,2)+J5070*INDEX(THREEPTA_COEFFS,1,3)+AA5070*INDEX(THREEPTA_COEFFS,1,4)+K5070*INDEX(THREEPTA_COEFFS,1,5)+L5071*INDEX(THREEPTA_COEFFS,1,6)+Z5074*Z5075</f>
        <v>#N/A</v>
      </c>
      <c r="AE5070" s="223" t="e">
        <f ca="1">INDEX(THREEPTPCT_COEFFS,1,1)+K5070*INDEX(THREEPTPCT_COEFFS,1,2)+L5071*INDEX(THREEPTPCT_COEFFS,1,3)+AA5074*AA5075</f>
        <v>#N/A</v>
      </c>
      <c r="AF5070" s="55" t="e">
        <f t="shared" ref="AF5070:AF5071" ca="1" si="8759">AC5070-AD5070</f>
        <v>#N/A</v>
      </c>
      <c r="AG5070" s="223" t="e">
        <f ca="1">INDEX(TWOPTPCT_COEFFS,1,1)+AB5070*INDEX(TWOPTPCT_COEFFS,1,2)+I5071*INDEX(TWOPTPCT_COEFFS,1,3)+G5071*INDEX(TWOPTPCT_COEFFS,1,4)+L5071*INDEX(TWOPTPCT_COEFFS,1,5)+AB5074*AB5075</f>
        <v>#N/A</v>
      </c>
      <c r="AH5070" s="223" t="e">
        <f ca="1">INDEX(FTA_COEFFS,1,1)+O5070*INDEX(FTA_COEFFS,1,2)+N5071*INDEX(FTA_COEFFS,1,3)+(Q5070+R5070)*INDEX(FTA_COEFFS,1,4)+(Q5071+R5071)*INDEX(FTA_COEFFS,1,5)+M5071*INDEX(FTA_COEFFS,1,6)+AC5074*AC5075</f>
        <v>#N/A</v>
      </c>
      <c r="AI5070" s="223" t="e">
        <f ca="1">INDEX(FTPCT_COEFFS,1,1)+P5070*INDEX(FTPCT_COEFFS,1,2)+F5070*INDEX(FTPCT_COEFFS,1,3)+G5071*INDEX(FTPCT_COEFFS,1,4)+AD5074*AD5075</f>
        <v>#N/A</v>
      </c>
      <c r="AJ5070" s="338" t="e">
        <f t="shared" ref="AJ5070:AJ5071" ca="1" si="8760">AD5070*AE5070/100+AF5070*AG5070+AH5070*AI5070/100</f>
        <v>#N/A</v>
      </c>
      <c r="AK5070" s="55"/>
      <c r="AL5070" s="55"/>
      <c r="AM5070" s="55"/>
      <c r="AN5070" s="55"/>
      <c r="AO5070" s="55"/>
      <c r="AP5070" s="55"/>
      <c r="AQ5070" s="55"/>
      <c r="AR5070" s="55"/>
    </row>
    <row r="5071" spans="1:45" x14ac:dyDescent="0.3">
      <c r="B5071" s="54" t="s">
        <v>175</v>
      </c>
      <c r="C5071" s="54">
        <f>C5064</f>
        <v>0</v>
      </c>
      <c r="D5071" s="56" t="e">
        <f t="shared" ca="1" si="8752"/>
        <v>#N/A</v>
      </c>
      <c r="E5071" s="52" t="e">
        <f t="shared" ref="E5071:W5071" si="8761">E5064</f>
        <v>#N/A</v>
      </c>
      <c r="F5071" s="52" t="e">
        <f t="shared" si="8761"/>
        <v>#N/A</v>
      </c>
      <c r="G5071" s="52" t="e">
        <f t="shared" si="8761"/>
        <v>#N/A</v>
      </c>
      <c r="H5071" s="52" t="e">
        <f t="shared" si="8761"/>
        <v>#N/A</v>
      </c>
      <c r="I5071" s="52" t="e">
        <f t="shared" si="8761"/>
        <v>#N/A</v>
      </c>
      <c r="J5071" s="52" t="e">
        <f t="shared" si="8761"/>
        <v>#N/A</v>
      </c>
      <c r="K5071" s="52" t="e">
        <f t="shared" si="8761"/>
        <v>#N/A</v>
      </c>
      <c r="L5071" s="52" t="e">
        <f t="shared" si="8761"/>
        <v>#N/A</v>
      </c>
      <c r="M5071" s="52" t="e">
        <f t="shared" si="8761"/>
        <v>#N/A</v>
      </c>
      <c r="N5071" s="52" t="e">
        <f t="shared" si="8761"/>
        <v>#N/A</v>
      </c>
      <c r="O5071" s="52" t="e">
        <f t="shared" si="8761"/>
        <v>#N/A</v>
      </c>
      <c r="P5071" s="52" t="e">
        <f t="shared" si="8761"/>
        <v>#N/A</v>
      </c>
      <c r="Q5071" s="52" t="e">
        <f t="shared" si="8761"/>
        <v>#N/A</v>
      </c>
      <c r="R5071" s="52" t="e">
        <f t="shared" si="8761"/>
        <v>#N/A</v>
      </c>
      <c r="S5071" s="52" t="e">
        <f t="shared" si="8761"/>
        <v>#N/A</v>
      </c>
      <c r="T5071" s="52" t="e">
        <f t="shared" si="8761"/>
        <v>#N/A</v>
      </c>
      <c r="U5071" s="52" t="e">
        <f t="shared" si="8761"/>
        <v>#N/A</v>
      </c>
      <c r="V5071" s="52" t="e">
        <f t="shared" si="8761"/>
        <v>#N/A</v>
      </c>
      <c r="W5071" s="52" t="e">
        <f t="shared" si="8761"/>
        <v>#N/A</v>
      </c>
      <c r="X5071" s="55" t="e">
        <f t="shared" si="8754"/>
        <v>#N/A</v>
      </c>
      <c r="Y5071" s="55" t="e">
        <f t="shared" si="8755"/>
        <v>#N/A</v>
      </c>
      <c r="Z5071" s="55" t="e">
        <f t="shared" ref="Z5071" si="8762">Z5070</f>
        <v>#N/A</v>
      </c>
      <c r="AA5071" s="55" t="e">
        <f t="shared" si="8757"/>
        <v>#N/A</v>
      </c>
      <c r="AB5071" s="336" t="e">
        <f t="shared" si="8758"/>
        <v>#N/A</v>
      </c>
      <c r="AC5071" s="223" t="e">
        <f ca="1">INDEX(FGA_COEFFS,1,1)+Z5071*INDEX(FGA_COEFFS,1,2)+Y5071*INDEX(FGA_COEFFS,1,3)+R5071*INDEX(FGA_COEFFS,1,4)+Q5070*INDEX(FGA_COEFFS,1,5)+S5071*INDEX(FGA_COEFFS,1,6)+T5070*INDEX(FGA_COEFFS,1,7)+M5070*INDEX(FGA_COEFFS,1,8)+Y5074*Y5076</f>
        <v>#N/A</v>
      </c>
      <c r="AD5071" s="223" t="e">
        <f ca="1">INDEX(THREEPTA_COEFFS,1,1)+AC5071*INDEX(THREEPTA_COEFFS,1,2)+J5071*INDEX(THREEPTA_COEFFS,1,3)+AA5071*INDEX(THREEPTA_COEFFS,1,4)+K5071*INDEX(THREEPTA_COEFFS,1,5)+L5070*INDEX(THREEPTA_COEFFS,1,6)+Z5074*Z5076</f>
        <v>#N/A</v>
      </c>
      <c r="AE5071" s="223" t="e">
        <f ca="1">INDEX(THREEPTPCT_COEFFS,1,1)+K5071*INDEX(THREEPTPCT_COEFFS,1,2)+L5070*INDEX(THREEPTPCT_COEFFS,1,3)+AA5074*AA5076</f>
        <v>#N/A</v>
      </c>
      <c r="AF5071" s="55" t="e">
        <f t="shared" ca="1" si="8759"/>
        <v>#N/A</v>
      </c>
      <c r="AG5071" s="223" t="e">
        <f ca="1">INDEX(TWOPTPCT_COEFFS,1,1)+AB5071*INDEX(TWOPTPCT_COEFFS,1,2)+I5070*INDEX(TWOPTPCT_COEFFS,1,3)+G5070*INDEX(TWOPTPCT_COEFFS,1,4)+L5070*INDEX(TWOPTPCT_COEFFS,1,5)+AB5074*AB5076</f>
        <v>#N/A</v>
      </c>
      <c r="AH5071" s="223" t="e">
        <f ca="1">INDEX(FTA_COEFFS,1,1)+O5071*INDEX(FTA_COEFFS,1,2)+N5070*INDEX(FTA_COEFFS,1,3)+(Q5071+R5071)*INDEX(FTA_COEFFS,1,4)+(Q5070+R5070)*INDEX(FTA_COEFFS,1,5)+M5070*INDEX(FTA_COEFFS,1,6)+AC5074*AC5076</f>
        <v>#N/A</v>
      </c>
      <c r="AI5071" s="223" t="e">
        <f ca="1">INDEX(FTPCT_COEFFS,1,1)+P5071*INDEX(FTPCT_COEFFS,1,2)+F5071*INDEX(FTPCT_COEFFS,1,3)+G5070*INDEX(FTPCT_COEFFS,1,4)+AD5074*AD5076</f>
        <v>#N/A</v>
      </c>
      <c r="AJ5071" s="338" t="e">
        <f t="shared" ca="1" si="8760"/>
        <v>#N/A</v>
      </c>
      <c r="AK5071" s="55"/>
      <c r="AL5071" s="55"/>
      <c r="AM5071" s="55"/>
      <c r="AN5071" s="55"/>
      <c r="AO5071" s="55"/>
      <c r="AP5071" s="55"/>
      <c r="AQ5071" s="55"/>
      <c r="AR5071" s="55"/>
    </row>
    <row r="5072" spans="1:45" x14ac:dyDescent="0.3">
      <c r="A5072" s="54" t="e">
        <f ca="1">IF(D5070&gt;(D5071+(AVERAGE(V5070,W5070)-AVERAGE(V5071,W5071))/2)+2.5,C5070,IF(D5071&gt;(D5070+(AVERAGE(V5071,W5071)-AVERAGE(V5070,W5070))/2)+2.5,C5071,"Close"))</f>
        <v>#N/A</v>
      </c>
      <c r="B5072" s="64" t="e">
        <f ca="1">IF(D5071&gt;D5070,C5071,C5070)</f>
        <v>#N/A</v>
      </c>
      <c r="D5072" s="56"/>
      <c r="X5072" s="55"/>
      <c r="Y5072" s="55"/>
      <c r="Z5072" s="55"/>
      <c r="AA5072" s="55"/>
      <c r="AB5072" s="55"/>
      <c r="AC5072" s="337"/>
      <c r="AD5072" s="337"/>
      <c r="AE5072" s="337"/>
      <c r="AF5072" s="337"/>
      <c r="AG5072" s="337"/>
      <c r="AH5072" s="337"/>
      <c r="AI5072" s="337"/>
      <c r="AJ5072" s="337"/>
      <c r="AK5072" s="337"/>
      <c r="AL5072" s="337"/>
      <c r="AM5072" s="55"/>
      <c r="AN5072" s="55"/>
      <c r="AO5072" s="55"/>
      <c r="AP5072" s="55"/>
      <c r="AQ5072" s="55"/>
      <c r="AR5072" s="55"/>
      <c r="AS5072" s="55"/>
    </row>
    <row r="5073" spans="1:45" x14ac:dyDescent="0.3">
      <c r="X5073" s="54" t="s">
        <v>1305</v>
      </c>
      <c r="Y5073" s="54" t="s">
        <v>128</v>
      </c>
      <c r="Z5073" s="54" t="s">
        <v>157</v>
      </c>
      <c r="AA5073" s="54" t="s">
        <v>151</v>
      </c>
      <c r="AB5073" s="54" t="s">
        <v>1327</v>
      </c>
      <c r="AC5073" s="54" t="s">
        <v>129</v>
      </c>
      <c r="AD5073" s="54" t="s">
        <v>116</v>
      </c>
      <c r="AE5073" s="54"/>
      <c r="AF5073" s="54"/>
      <c r="AG5073" s="54"/>
      <c r="AH5073" s="54"/>
      <c r="AI5073" s="54"/>
      <c r="AJ5073" s="54"/>
      <c r="AK5073" s="54"/>
      <c r="AL5073" s="54"/>
      <c r="AM5073" s="54"/>
      <c r="AN5073" s="54"/>
      <c r="AO5073" s="54"/>
      <c r="AP5073" s="54"/>
      <c r="AQ5073" s="54"/>
      <c r="AR5073" s="54"/>
      <c r="AS5073" s="54"/>
    </row>
    <row r="5074" spans="1:45" x14ac:dyDescent="0.3">
      <c r="X5074" s="54"/>
      <c r="Y5074" s="54">
        <f t="shared" ref="Y5074:AD5074" si="8763">Y5067</f>
        <v>6.4436999999999998</v>
      </c>
      <c r="Z5074" s="54">
        <f t="shared" si="8763"/>
        <v>4.9371</v>
      </c>
      <c r="AA5074" s="54">
        <f t="shared" si="8763"/>
        <v>11.350300000000001</v>
      </c>
      <c r="AB5074" s="54">
        <f t="shared" si="8763"/>
        <v>7.1900000000000006E-2</v>
      </c>
      <c r="AC5074" s="54">
        <f t="shared" si="8763"/>
        <v>6.2766000000000002</v>
      </c>
      <c r="AD5074" s="54">
        <f t="shared" si="8763"/>
        <v>11.042999999999999</v>
      </c>
      <c r="AE5074" s="54"/>
      <c r="AF5074" s="336"/>
      <c r="AG5074" s="336"/>
      <c r="AH5074" s="336"/>
      <c r="AI5074" s="54"/>
      <c r="AJ5074" s="54"/>
      <c r="AK5074" s="54"/>
      <c r="AL5074" s="54"/>
      <c r="AM5074" s="54"/>
      <c r="AN5074" s="54"/>
      <c r="AO5074" s="54"/>
      <c r="AP5074" s="54"/>
      <c r="AQ5074" s="54"/>
      <c r="AR5074" s="54"/>
      <c r="AS5074" s="54"/>
    </row>
    <row r="5075" spans="1:45" x14ac:dyDescent="0.3">
      <c r="D5075" s="56"/>
      <c r="X5075" s="336"/>
      <c r="Y5075" s="336">
        <f t="shared" ca="1" si="8751"/>
        <v>0.33514534450236333</v>
      </c>
      <c r="Z5075" s="336">
        <f t="shared" ca="1" si="8751"/>
        <v>0.62498541741852198</v>
      </c>
      <c r="AA5075" s="336">
        <f t="shared" ca="1" si="8751"/>
        <v>8.2200288533202492E-2</v>
      </c>
      <c r="AB5075" s="336">
        <f t="shared" ca="1" si="8751"/>
        <v>1.258360501807207</v>
      </c>
      <c r="AC5075" s="336">
        <f t="shared" ca="1" si="8751"/>
        <v>0.78123694231540419</v>
      </c>
      <c r="AD5075" s="336">
        <f t="shared" ca="1" si="8751"/>
        <v>5.3022204238934362E-2</v>
      </c>
      <c r="AE5075" s="336"/>
      <c r="AF5075" s="336"/>
      <c r="AG5075" s="336"/>
      <c r="AH5075" s="336"/>
      <c r="AI5075" s="54"/>
      <c r="AJ5075" s="54"/>
      <c r="AK5075" s="54"/>
      <c r="AL5075" s="336"/>
      <c r="AM5075" s="336"/>
      <c r="AN5075" s="336"/>
      <c r="AO5075" s="336"/>
      <c r="AP5075" s="54"/>
      <c r="AQ5075" s="336"/>
      <c r="AR5075" s="336"/>
      <c r="AS5075" s="336"/>
    </row>
    <row r="5076" spans="1:45" x14ac:dyDescent="0.3">
      <c r="C5076" s="54"/>
      <c r="D5076" s="56"/>
      <c r="Y5076" s="336">
        <f t="shared" ca="1" si="8751"/>
        <v>1.1157332153919082</v>
      </c>
      <c r="Z5076" s="336">
        <f t="shared" ca="1" si="8751"/>
        <v>1.1038502694826707E-2</v>
      </c>
      <c r="AA5076" s="336">
        <f t="shared" ca="1" si="8751"/>
        <v>0.65578316839132733</v>
      </c>
      <c r="AB5076" s="336">
        <f t="shared" ca="1" si="8751"/>
        <v>1.4149240894825894</v>
      </c>
      <c r="AC5076" s="336">
        <f t="shared" ca="1" si="8751"/>
        <v>1.4799512100370906</v>
      </c>
      <c r="AD5076" s="336">
        <f t="shared" ca="1" si="8751"/>
        <v>0.23954038402488453</v>
      </c>
      <c r="AE5076" s="55"/>
      <c r="AF5076" s="55"/>
      <c r="AG5076" s="55"/>
      <c r="AH5076" s="55"/>
      <c r="AI5076" s="55"/>
      <c r="AJ5076" s="55"/>
      <c r="AK5076" s="55"/>
      <c r="AL5076" s="55"/>
      <c r="AM5076" s="55"/>
      <c r="AN5076" s="55"/>
      <c r="AO5076" s="55"/>
      <c r="AP5076" s="55"/>
      <c r="AQ5076" s="55"/>
      <c r="AR5076" s="55"/>
      <c r="AS5076" s="55"/>
    </row>
    <row r="5077" spans="1:45" x14ac:dyDescent="0.3">
      <c r="B5077" s="54" t="s">
        <v>172</v>
      </c>
      <c r="C5077" s="53">
        <f>C5070</f>
        <v>0</v>
      </c>
      <c r="D5077" s="56" t="e">
        <f t="shared" ref="D5077:D5078" ca="1" si="8764">AJ5077</f>
        <v>#N/A</v>
      </c>
      <c r="E5077" s="52" t="e">
        <f t="shared" ref="E5077:W5077" si="8765">E5070</f>
        <v>#N/A</v>
      </c>
      <c r="F5077" s="52" t="e">
        <f t="shared" si="8765"/>
        <v>#N/A</v>
      </c>
      <c r="G5077" s="52" t="e">
        <f t="shared" si="8765"/>
        <v>#N/A</v>
      </c>
      <c r="H5077" s="52" t="e">
        <f t="shared" si="8765"/>
        <v>#N/A</v>
      </c>
      <c r="I5077" s="52" t="e">
        <f t="shared" si="8765"/>
        <v>#N/A</v>
      </c>
      <c r="J5077" s="52" t="e">
        <f t="shared" si="8765"/>
        <v>#N/A</v>
      </c>
      <c r="K5077" s="52" t="e">
        <f t="shared" si="8765"/>
        <v>#N/A</v>
      </c>
      <c r="L5077" s="52" t="e">
        <f t="shared" si="8765"/>
        <v>#N/A</v>
      </c>
      <c r="M5077" s="52" t="e">
        <f t="shared" si="8765"/>
        <v>#N/A</v>
      </c>
      <c r="N5077" s="52" t="e">
        <f t="shared" si="8765"/>
        <v>#N/A</v>
      </c>
      <c r="O5077" s="52" t="e">
        <f t="shared" si="8765"/>
        <v>#N/A</v>
      </c>
      <c r="P5077" s="52" t="e">
        <f t="shared" si="8765"/>
        <v>#N/A</v>
      </c>
      <c r="Q5077" s="52" t="e">
        <f t="shared" si="8765"/>
        <v>#N/A</v>
      </c>
      <c r="R5077" s="52" t="e">
        <f t="shared" si="8765"/>
        <v>#N/A</v>
      </c>
      <c r="S5077" s="52" t="e">
        <f t="shared" si="8765"/>
        <v>#N/A</v>
      </c>
      <c r="T5077" s="52" t="e">
        <f t="shared" si="8765"/>
        <v>#N/A</v>
      </c>
      <c r="U5077" s="52" t="e">
        <f t="shared" si="8765"/>
        <v>#N/A</v>
      </c>
      <c r="V5077" s="52" t="e">
        <f t="shared" si="8765"/>
        <v>#N/A</v>
      </c>
      <c r="W5077" s="52" t="e">
        <f t="shared" si="8765"/>
        <v>#N/A</v>
      </c>
      <c r="X5077" s="55" t="e">
        <f t="shared" ref="X5077:X5078" si="8766">(H5077-(O5077*P5077)/100-3*(J5077*K5077)/100)/2</f>
        <v>#N/A</v>
      </c>
      <c r="Y5077" s="55" t="e">
        <f t="shared" ref="Y5077:Y5078" si="8767">SUM(X5077,(J5077*K5077/100))/(F5077/100)</f>
        <v>#N/A</v>
      </c>
      <c r="Z5077" s="55" t="e">
        <f t="shared" ref="Z5077" si="8768">U5077*0.5+U5078*0.5</f>
        <v>#N/A</v>
      </c>
      <c r="AA5077" s="55" t="e">
        <f t="shared" ref="AA5077:AA5078" si="8769">J5077/Y5077</f>
        <v>#N/A</v>
      </c>
      <c r="AB5077" s="336" t="e">
        <f t="shared" ref="AB5077:AB5078" si="8770">X5077/(Y5077-J5077)</f>
        <v>#N/A</v>
      </c>
      <c r="AC5077" s="223" t="e">
        <f ca="1">INDEX(FGA_COEFFS,1,1)+Z5077*INDEX(FGA_COEFFS,1,2)+Y5077*INDEX(FGA_COEFFS,1,3)+R5077*INDEX(FGA_COEFFS,1,4)+Q5078*INDEX(FGA_COEFFS,1,5)+S5077*INDEX(FGA_COEFFS,1,6)+T5078*INDEX(FGA_COEFFS,1,7)+M5078*INDEX(FGA_COEFFS,1,8)+Y5081*Y5082</f>
        <v>#N/A</v>
      </c>
      <c r="AD5077" s="223" t="e">
        <f ca="1">INDEX(THREEPTA_COEFFS,1,1)+AC5077*INDEX(THREEPTA_COEFFS,1,2)+J5077*INDEX(THREEPTA_COEFFS,1,3)+AA5077*INDEX(THREEPTA_COEFFS,1,4)+K5077*INDEX(THREEPTA_COEFFS,1,5)+L5078*INDEX(THREEPTA_COEFFS,1,6)+Z5081*Z5082</f>
        <v>#N/A</v>
      </c>
      <c r="AE5077" s="223" t="e">
        <f ca="1">INDEX(THREEPTPCT_COEFFS,1,1)+K5077*INDEX(THREEPTPCT_COEFFS,1,2)+L5078*INDEX(THREEPTPCT_COEFFS,1,3)+AA5081*AA5082</f>
        <v>#N/A</v>
      </c>
      <c r="AF5077" s="55" t="e">
        <f t="shared" ref="AF5077:AF5078" ca="1" si="8771">AC5077-AD5077</f>
        <v>#N/A</v>
      </c>
      <c r="AG5077" s="223" t="e">
        <f ca="1">INDEX(TWOPTPCT_COEFFS,1,1)+AB5077*INDEX(TWOPTPCT_COEFFS,1,2)+I5078*INDEX(TWOPTPCT_COEFFS,1,3)+G5078*INDEX(TWOPTPCT_COEFFS,1,4)+L5078*INDEX(TWOPTPCT_COEFFS,1,5)+AB5081*AB5082</f>
        <v>#N/A</v>
      </c>
      <c r="AH5077" s="223" t="e">
        <f ca="1">INDEX(FTA_COEFFS,1,1)+O5077*INDEX(FTA_COEFFS,1,2)+N5078*INDEX(FTA_COEFFS,1,3)+(Q5077+R5077)*INDEX(FTA_COEFFS,1,4)+(Q5078+R5078)*INDEX(FTA_COEFFS,1,5)+M5078*INDEX(FTA_COEFFS,1,6)+AC5081*AC5082</f>
        <v>#N/A</v>
      </c>
      <c r="AI5077" s="223" t="e">
        <f ca="1">INDEX(FTPCT_COEFFS,1,1)+P5077*INDEX(FTPCT_COEFFS,1,2)+F5077*INDEX(FTPCT_COEFFS,1,3)+G5078*INDEX(FTPCT_COEFFS,1,4)+AD5081*AD5082</f>
        <v>#N/A</v>
      </c>
      <c r="AJ5077" s="338" t="e">
        <f t="shared" ref="AJ5077:AJ5078" ca="1" si="8772">AD5077*AE5077/100+AF5077*AG5077+AH5077*AI5077/100</f>
        <v>#N/A</v>
      </c>
      <c r="AK5077" s="55"/>
      <c r="AL5077" s="55"/>
      <c r="AM5077" s="55"/>
      <c r="AN5077" s="55"/>
      <c r="AO5077" s="55"/>
      <c r="AP5077" s="55"/>
      <c r="AQ5077" s="55"/>
      <c r="AR5077" s="55"/>
    </row>
    <row r="5078" spans="1:45" x14ac:dyDescent="0.3">
      <c r="B5078" s="54" t="s">
        <v>175</v>
      </c>
      <c r="C5078" s="54">
        <f>C5071</f>
        <v>0</v>
      </c>
      <c r="D5078" s="56" t="e">
        <f t="shared" ca="1" si="8764"/>
        <v>#N/A</v>
      </c>
      <c r="E5078" s="52" t="e">
        <f t="shared" ref="E5078:W5078" si="8773">E5071</f>
        <v>#N/A</v>
      </c>
      <c r="F5078" s="52" t="e">
        <f t="shared" si="8773"/>
        <v>#N/A</v>
      </c>
      <c r="G5078" s="52" t="e">
        <f t="shared" si="8773"/>
        <v>#N/A</v>
      </c>
      <c r="H5078" s="52" t="e">
        <f t="shared" si="8773"/>
        <v>#N/A</v>
      </c>
      <c r="I5078" s="52" t="e">
        <f t="shared" si="8773"/>
        <v>#N/A</v>
      </c>
      <c r="J5078" s="52" t="e">
        <f t="shared" si="8773"/>
        <v>#N/A</v>
      </c>
      <c r="K5078" s="52" t="e">
        <f t="shared" si="8773"/>
        <v>#N/A</v>
      </c>
      <c r="L5078" s="52" t="e">
        <f t="shared" si="8773"/>
        <v>#N/A</v>
      </c>
      <c r="M5078" s="52" t="e">
        <f t="shared" si="8773"/>
        <v>#N/A</v>
      </c>
      <c r="N5078" s="52" t="e">
        <f t="shared" si="8773"/>
        <v>#N/A</v>
      </c>
      <c r="O5078" s="52" t="e">
        <f t="shared" si="8773"/>
        <v>#N/A</v>
      </c>
      <c r="P5078" s="52" t="e">
        <f t="shared" si="8773"/>
        <v>#N/A</v>
      </c>
      <c r="Q5078" s="52" t="e">
        <f t="shared" si="8773"/>
        <v>#N/A</v>
      </c>
      <c r="R5078" s="52" t="e">
        <f t="shared" si="8773"/>
        <v>#N/A</v>
      </c>
      <c r="S5078" s="52" t="e">
        <f t="shared" si="8773"/>
        <v>#N/A</v>
      </c>
      <c r="T5078" s="52" t="e">
        <f t="shared" si="8773"/>
        <v>#N/A</v>
      </c>
      <c r="U5078" s="52" t="e">
        <f t="shared" si="8773"/>
        <v>#N/A</v>
      </c>
      <c r="V5078" s="52" t="e">
        <f t="shared" si="8773"/>
        <v>#N/A</v>
      </c>
      <c r="W5078" s="52" t="e">
        <f t="shared" si="8773"/>
        <v>#N/A</v>
      </c>
      <c r="X5078" s="55" t="e">
        <f t="shared" si="8766"/>
        <v>#N/A</v>
      </c>
      <c r="Y5078" s="55" t="e">
        <f t="shared" si="8767"/>
        <v>#N/A</v>
      </c>
      <c r="Z5078" s="55" t="e">
        <f t="shared" ref="Z5078" si="8774">Z5077</f>
        <v>#N/A</v>
      </c>
      <c r="AA5078" s="55" t="e">
        <f t="shared" si="8769"/>
        <v>#N/A</v>
      </c>
      <c r="AB5078" s="336" t="e">
        <f t="shared" si="8770"/>
        <v>#N/A</v>
      </c>
      <c r="AC5078" s="223" t="e">
        <f ca="1">INDEX(FGA_COEFFS,1,1)+Z5078*INDEX(FGA_COEFFS,1,2)+Y5078*INDEX(FGA_COEFFS,1,3)+R5078*INDEX(FGA_COEFFS,1,4)+Q5077*INDEX(FGA_COEFFS,1,5)+S5078*INDEX(FGA_COEFFS,1,6)+T5077*INDEX(FGA_COEFFS,1,7)+M5077*INDEX(FGA_COEFFS,1,8)+Y5081*Y5083</f>
        <v>#N/A</v>
      </c>
      <c r="AD5078" s="223" t="e">
        <f ca="1">INDEX(THREEPTA_COEFFS,1,1)+AC5078*INDEX(THREEPTA_COEFFS,1,2)+J5078*INDEX(THREEPTA_COEFFS,1,3)+AA5078*INDEX(THREEPTA_COEFFS,1,4)+K5078*INDEX(THREEPTA_COEFFS,1,5)+L5077*INDEX(THREEPTA_COEFFS,1,6)+Z5081*Z5083</f>
        <v>#N/A</v>
      </c>
      <c r="AE5078" s="223" t="e">
        <f ca="1">INDEX(THREEPTPCT_COEFFS,1,1)+K5078*INDEX(THREEPTPCT_COEFFS,1,2)+L5077*INDEX(THREEPTPCT_COEFFS,1,3)+AA5081*AA5083</f>
        <v>#N/A</v>
      </c>
      <c r="AF5078" s="55" t="e">
        <f t="shared" ca="1" si="8771"/>
        <v>#N/A</v>
      </c>
      <c r="AG5078" s="223" t="e">
        <f ca="1">INDEX(TWOPTPCT_COEFFS,1,1)+AB5078*INDEX(TWOPTPCT_COEFFS,1,2)+I5077*INDEX(TWOPTPCT_COEFFS,1,3)+G5077*INDEX(TWOPTPCT_COEFFS,1,4)+L5077*INDEX(TWOPTPCT_COEFFS,1,5)+AB5081*AB5083</f>
        <v>#N/A</v>
      </c>
      <c r="AH5078" s="223" t="e">
        <f ca="1">INDEX(FTA_COEFFS,1,1)+O5078*INDEX(FTA_COEFFS,1,2)+N5077*INDEX(FTA_COEFFS,1,3)+(Q5078+R5078)*INDEX(FTA_COEFFS,1,4)+(Q5077+R5077)*INDEX(FTA_COEFFS,1,5)+M5077*INDEX(FTA_COEFFS,1,6)+AC5081*AC5083</f>
        <v>#N/A</v>
      </c>
      <c r="AI5078" s="223" t="e">
        <f ca="1">INDEX(FTPCT_COEFFS,1,1)+P5078*INDEX(FTPCT_COEFFS,1,2)+F5078*INDEX(FTPCT_COEFFS,1,3)+G5077*INDEX(FTPCT_COEFFS,1,4)+AD5081*AD5083</f>
        <v>#N/A</v>
      </c>
      <c r="AJ5078" s="338" t="e">
        <f t="shared" ca="1" si="8772"/>
        <v>#N/A</v>
      </c>
      <c r="AK5078" s="55"/>
      <c r="AL5078" s="55"/>
      <c r="AM5078" s="55"/>
      <c r="AN5078" s="55"/>
      <c r="AO5078" s="55"/>
      <c r="AP5078" s="55"/>
      <c r="AQ5078" s="55"/>
      <c r="AR5078" s="55"/>
    </row>
    <row r="5079" spans="1:45" x14ac:dyDescent="0.3">
      <c r="A5079" s="54" t="e">
        <f ca="1">IF(D5077&gt;(D5078+(AVERAGE(V5077,W5077)-AVERAGE(V5078,W5078))/2)+2.5,C5077,IF(D5078&gt;(D5077+(AVERAGE(V5078,W5078)-AVERAGE(V5077,W5077))/2)+2.5,C5078,"Close"))</f>
        <v>#N/A</v>
      </c>
      <c r="B5079" s="64" t="e">
        <f ca="1">IF(D5078&gt;D5077,C5078,C5077)</f>
        <v>#N/A</v>
      </c>
      <c r="D5079" s="56"/>
      <c r="X5079" s="55"/>
      <c r="Y5079" s="55"/>
      <c r="Z5079" s="55"/>
      <c r="AA5079" s="55"/>
      <c r="AB5079" s="55"/>
      <c r="AC5079" s="337"/>
      <c r="AD5079" s="337"/>
      <c r="AE5079" s="337"/>
      <c r="AF5079" s="337"/>
      <c r="AG5079" s="337"/>
      <c r="AH5079" s="337"/>
      <c r="AI5079" s="337"/>
      <c r="AJ5079" s="337"/>
      <c r="AK5079" s="337"/>
      <c r="AL5079" s="337"/>
      <c r="AM5079" s="55"/>
      <c r="AN5079" s="55"/>
      <c r="AO5079" s="55"/>
      <c r="AP5079" s="55"/>
      <c r="AQ5079" s="55"/>
      <c r="AR5079" s="55"/>
      <c r="AS5079" s="55"/>
    </row>
    <row r="5080" spans="1:45" x14ac:dyDescent="0.3">
      <c r="X5080" s="54" t="s">
        <v>1305</v>
      </c>
      <c r="Y5080" s="54" t="s">
        <v>128</v>
      </c>
      <c r="Z5080" s="54" t="s">
        <v>157</v>
      </c>
      <c r="AA5080" s="54" t="s">
        <v>151</v>
      </c>
      <c r="AB5080" s="54" t="s">
        <v>1327</v>
      </c>
      <c r="AC5080" s="54" t="s">
        <v>129</v>
      </c>
      <c r="AD5080" s="54" t="s">
        <v>116</v>
      </c>
      <c r="AE5080" s="54"/>
      <c r="AF5080" s="54"/>
      <c r="AG5080" s="54"/>
      <c r="AH5080" s="54"/>
      <c r="AI5080" s="54"/>
      <c r="AJ5080" s="54"/>
      <c r="AK5080" s="54"/>
      <c r="AL5080" s="54"/>
      <c r="AM5080" s="54"/>
      <c r="AN5080" s="54"/>
      <c r="AO5080" s="54"/>
      <c r="AP5080" s="54"/>
      <c r="AQ5080" s="54"/>
      <c r="AR5080" s="54"/>
      <c r="AS5080" s="54"/>
    </row>
    <row r="5081" spans="1:45" x14ac:dyDescent="0.3">
      <c r="X5081" s="54"/>
      <c r="Y5081" s="54">
        <f t="shared" ref="Y5081:AD5081" si="8775">Y5074</f>
        <v>6.4436999999999998</v>
      </c>
      <c r="Z5081" s="54">
        <f t="shared" si="8775"/>
        <v>4.9371</v>
      </c>
      <c r="AA5081" s="54">
        <f t="shared" si="8775"/>
        <v>11.350300000000001</v>
      </c>
      <c r="AB5081" s="54">
        <f t="shared" si="8775"/>
        <v>7.1900000000000006E-2</v>
      </c>
      <c r="AC5081" s="54">
        <f t="shared" si="8775"/>
        <v>6.2766000000000002</v>
      </c>
      <c r="AD5081" s="54">
        <f t="shared" si="8775"/>
        <v>11.042999999999999</v>
      </c>
      <c r="AE5081" s="54"/>
      <c r="AF5081" s="336"/>
      <c r="AG5081" s="336"/>
      <c r="AH5081" s="336"/>
      <c r="AI5081" s="54"/>
      <c r="AJ5081" s="54"/>
      <c r="AK5081" s="54"/>
      <c r="AL5081" s="54"/>
      <c r="AM5081" s="54"/>
      <c r="AN5081" s="54"/>
      <c r="AO5081" s="54"/>
      <c r="AP5081" s="54"/>
      <c r="AQ5081" s="54"/>
      <c r="AR5081" s="54"/>
      <c r="AS5081" s="54"/>
    </row>
    <row r="5082" spans="1:45" x14ac:dyDescent="0.3">
      <c r="D5082" s="56"/>
      <c r="X5082" s="336"/>
      <c r="Y5082" s="336">
        <f t="shared" ca="1" si="8751"/>
        <v>-1.3774549449968112</v>
      </c>
      <c r="Z5082" s="336">
        <f t="shared" ca="1" si="8751"/>
        <v>-0.54789893484125662</v>
      </c>
      <c r="AA5082" s="336">
        <f t="shared" ca="1" si="8751"/>
        <v>-0.33220328805161792</v>
      </c>
      <c r="AB5082" s="336">
        <f t="shared" ca="1" si="8751"/>
        <v>-0.78440922020047421</v>
      </c>
      <c r="AC5082" s="336">
        <f t="shared" ca="1" si="8751"/>
        <v>0.86853157923622992</v>
      </c>
      <c r="AD5082" s="336">
        <f t="shared" ca="1" si="8751"/>
        <v>-1.1065660320004294</v>
      </c>
      <c r="AE5082" s="336"/>
      <c r="AF5082" s="336"/>
      <c r="AG5082" s="336"/>
      <c r="AH5082" s="336"/>
      <c r="AI5082" s="54"/>
      <c r="AJ5082" s="54"/>
      <c r="AK5082" s="54"/>
      <c r="AL5082" s="336"/>
      <c r="AM5082" s="336"/>
      <c r="AN5082" s="336"/>
      <c r="AO5082" s="336"/>
      <c r="AP5082" s="54"/>
      <c r="AQ5082" s="336"/>
      <c r="AR5082" s="336"/>
      <c r="AS5082" s="336"/>
    </row>
    <row r="5083" spans="1:45" x14ac:dyDescent="0.3">
      <c r="C5083" s="54"/>
      <c r="D5083" s="56"/>
      <c r="Y5083" s="336">
        <f t="shared" ca="1" si="8751"/>
        <v>1.4301372767503451</v>
      </c>
      <c r="Z5083" s="336">
        <f t="shared" ca="1" si="8751"/>
        <v>-0.21772205236509035</v>
      </c>
      <c r="AA5083" s="336">
        <f t="shared" ca="1" si="8751"/>
        <v>-0.22391871001986313</v>
      </c>
      <c r="AB5083" s="336">
        <f t="shared" ca="1" si="8751"/>
        <v>4.8036082176137886E-6</v>
      </c>
      <c r="AC5083" s="336">
        <f t="shared" ca="1" si="8751"/>
        <v>-4.4316325523145857E-2</v>
      </c>
      <c r="AD5083" s="336">
        <f t="shared" ca="1" si="8751"/>
        <v>-9.3605406912201705E-2</v>
      </c>
      <c r="AE5083" s="55"/>
      <c r="AF5083" s="55"/>
      <c r="AG5083" s="55"/>
      <c r="AH5083" s="55"/>
      <c r="AI5083" s="55"/>
      <c r="AJ5083" s="55"/>
      <c r="AK5083" s="55"/>
      <c r="AL5083" s="55"/>
      <c r="AM5083" s="55"/>
      <c r="AN5083" s="55"/>
      <c r="AO5083" s="55"/>
      <c r="AP5083" s="55"/>
      <c r="AQ5083" s="55"/>
      <c r="AR5083" s="55"/>
      <c r="AS5083" s="55"/>
    </row>
    <row r="5084" spans="1:45" x14ac:dyDescent="0.3">
      <c r="B5084" s="54" t="s">
        <v>172</v>
      </c>
      <c r="C5084" s="53">
        <f>C5077</f>
        <v>0</v>
      </c>
      <c r="D5084" s="56" t="e">
        <f t="shared" ref="D5084:D5085" ca="1" si="8776">AJ5084</f>
        <v>#N/A</v>
      </c>
      <c r="E5084" s="52" t="e">
        <f t="shared" ref="E5084:W5084" si="8777">E5077</f>
        <v>#N/A</v>
      </c>
      <c r="F5084" s="52" t="e">
        <f t="shared" si="8777"/>
        <v>#N/A</v>
      </c>
      <c r="G5084" s="52" t="e">
        <f t="shared" si="8777"/>
        <v>#N/A</v>
      </c>
      <c r="H5084" s="52" t="e">
        <f t="shared" si="8777"/>
        <v>#N/A</v>
      </c>
      <c r="I5084" s="52" t="e">
        <f t="shared" si="8777"/>
        <v>#N/A</v>
      </c>
      <c r="J5084" s="52" t="e">
        <f t="shared" si="8777"/>
        <v>#N/A</v>
      </c>
      <c r="K5084" s="52" t="e">
        <f t="shared" si="8777"/>
        <v>#N/A</v>
      </c>
      <c r="L5084" s="52" t="e">
        <f t="shared" si="8777"/>
        <v>#N/A</v>
      </c>
      <c r="M5084" s="52" t="e">
        <f t="shared" si="8777"/>
        <v>#N/A</v>
      </c>
      <c r="N5084" s="52" t="e">
        <f t="shared" si="8777"/>
        <v>#N/A</v>
      </c>
      <c r="O5084" s="52" t="e">
        <f t="shared" si="8777"/>
        <v>#N/A</v>
      </c>
      <c r="P5084" s="52" t="e">
        <f t="shared" si="8777"/>
        <v>#N/A</v>
      </c>
      <c r="Q5084" s="52" t="e">
        <f t="shared" si="8777"/>
        <v>#N/A</v>
      </c>
      <c r="R5084" s="52" t="e">
        <f t="shared" si="8777"/>
        <v>#N/A</v>
      </c>
      <c r="S5084" s="52" t="e">
        <f t="shared" si="8777"/>
        <v>#N/A</v>
      </c>
      <c r="T5084" s="52" t="e">
        <f t="shared" si="8777"/>
        <v>#N/A</v>
      </c>
      <c r="U5084" s="52" t="e">
        <f t="shared" si="8777"/>
        <v>#N/A</v>
      </c>
      <c r="V5084" s="52" t="e">
        <f t="shared" si="8777"/>
        <v>#N/A</v>
      </c>
      <c r="W5084" s="52" t="e">
        <f t="shared" si="8777"/>
        <v>#N/A</v>
      </c>
      <c r="X5084" s="55" t="e">
        <f t="shared" ref="X5084:X5085" si="8778">(H5084-(O5084*P5084)/100-3*(J5084*K5084)/100)/2</f>
        <v>#N/A</v>
      </c>
      <c r="Y5084" s="55" t="e">
        <f t="shared" ref="Y5084:Y5085" si="8779">SUM(X5084,(J5084*K5084/100))/(F5084/100)</f>
        <v>#N/A</v>
      </c>
      <c r="Z5084" s="55" t="e">
        <f t="shared" ref="Z5084" si="8780">U5084*0.5+U5085*0.5</f>
        <v>#N/A</v>
      </c>
      <c r="AA5084" s="55" t="e">
        <f t="shared" ref="AA5084:AA5085" si="8781">J5084/Y5084</f>
        <v>#N/A</v>
      </c>
      <c r="AB5084" s="336" t="e">
        <f t="shared" ref="AB5084:AB5085" si="8782">X5084/(Y5084-J5084)</f>
        <v>#N/A</v>
      </c>
      <c r="AC5084" s="223" t="e">
        <f ca="1">INDEX(FGA_COEFFS,1,1)+Z5084*INDEX(FGA_COEFFS,1,2)+Y5084*INDEX(FGA_COEFFS,1,3)+R5084*INDEX(FGA_COEFFS,1,4)+Q5085*INDEX(FGA_COEFFS,1,5)+S5084*INDEX(FGA_COEFFS,1,6)+T5085*INDEX(FGA_COEFFS,1,7)+M5085*INDEX(FGA_COEFFS,1,8)+Y5088*Y5089</f>
        <v>#N/A</v>
      </c>
      <c r="AD5084" s="223" t="e">
        <f ca="1">INDEX(THREEPTA_COEFFS,1,1)+AC5084*INDEX(THREEPTA_COEFFS,1,2)+J5084*INDEX(THREEPTA_COEFFS,1,3)+AA5084*INDEX(THREEPTA_COEFFS,1,4)+K5084*INDEX(THREEPTA_COEFFS,1,5)+L5085*INDEX(THREEPTA_COEFFS,1,6)+Z5088*Z5089</f>
        <v>#N/A</v>
      </c>
      <c r="AE5084" s="223" t="e">
        <f ca="1">INDEX(THREEPTPCT_COEFFS,1,1)+K5084*INDEX(THREEPTPCT_COEFFS,1,2)+L5085*INDEX(THREEPTPCT_COEFFS,1,3)+AA5088*AA5089</f>
        <v>#N/A</v>
      </c>
      <c r="AF5084" s="55" t="e">
        <f t="shared" ref="AF5084:AF5085" ca="1" si="8783">AC5084-AD5084</f>
        <v>#N/A</v>
      </c>
      <c r="AG5084" s="223" t="e">
        <f ca="1">INDEX(TWOPTPCT_COEFFS,1,1)+AB5084*INDEX(TWOPTPCT_COEFFS,1,2)+I5085*INDEX(TWOPTPCT_COEFFS,1,3)+G5085*INDEX(TWOPTPCT_COEFFS,1,4)+L5085*INDEX(TWOPTPCT_COEFFS,1,5)+AB5088*AB5089</f>
        <v>#N/A</v>
      </c>
      <c r="AH5084" s="223" t="e">
        <f ca="1">INDEX(FTA_COEFFS,1,1)+O5084*INDEX(FTA_COEFFS,1,2)+N5085*INDEX(FTA_COEFFS,1,3)+(Q5084+R5084)*INDEX(FTA_COEFFS,1,4)+(Q5085+R5085)*INDEX(FTA_COEFFS,1,5)+M5085*INDEX(FTA_COEFFS,1,6)+AC5088*AC5089</f>
        <v>#N/A</v>
      </c>
      <c r="AI5084" s="223" t="e">
        <f ca="1">INDEX(FTPCT_COEFFS,1,1)+P5084*INDEX(FTPCT_COEFFS,1,2)+F5084*INDEX(FTPCT_COEFFS,1,3)+G5085*INDEX(FTPCT_COEFFS,1,4)+AD5088*AD5089</f>
        <v>#N/A</v>
      </c>
      <c r="AJ5084" s="338" t="e">
        <f t="shared" ref="AJ5084:AJ5085" ca="1" si="8784">AD5084*AE5084/100+AF5084*AG5084+AH5084*AI5084/100</f>
        <v>#N/A</v>
      </c>
      <c r="AK5084" s="55"/>
      <c r="AL5084" s="55"/>
      <c r="AM5084" s="55"/>
      <c r="AN5084" s="55"/>
      <c r="AO5084" s="55"/>
      <c r="AP5084" s="55"/>
      <c r="AQ5084" s="55"/>
      <c r="AR5084" s="55"/>
    </row>
    <row r="5085" spans="1:45" x14ac:dyDescent="0.3">
      <c r="B5085" s="54" t="s">
        <v>175</v>
      </c>
      <c r="C5085" s="54">
        <f>C5078</f>
        <v>0</v>
      </c>
      <c r="D5085" s="56" t="e">
        <f t="shared" ca="1" si="8776"/>
        <v>#N/A</v>
      </c>
      <c r="E5085" s="52" t="e">
        <f t="shared" ref="E5085:W5085" si="8785">E5078</f>
        <v>#N/A</v>
      </c>
      <c r="F5085" s="52" t="e">
        <f t="shared" si="8785"/>
        <v>#N/A</v>
      </c>
      <c r="G5085" s="52" t="e">
        <f t="shared" si="8785"/>
        <v>#N/A</v>
      </c>
      <c r="H5085" s="52" t="e">
        <f t="shared" si="8785"/>
        <v>#N/A</v>
      </c>
      <c r="I5085" s="52" t="e">
        <f t="shared" si="8785"/>
        <v>#N/A</v>
      </c>
      <c r="J5085" s="52" t="e">
        <f t="shared" si="8785"/>
        <v>#N/A</v>
      </c>
      <c r="K5085" s="52" t="e">
        <f t="shared" si="8785"/>
        <v>#N/A</v>
      </c>
      <c r="L5085" s="52" t="e">
        <f t="shared" si="8785"/>
        <v>#N/A</v>
      </c>
      <c r="M5085" s="52" t="e">
        <f t="shared" si="8785"/>
        <v>#N/A</v>
      </c>
      <c r="N5085" s="52" t="e">
        <f t="shared" si="8785"/>
        <v>#N/A</v>
      </c>
      <c r="O5085" s="52" t="e">
        <f t="shared" si="8785"/>
        <v>#N/A</v>
      </c>
      <c r="P5085" s="52" t="e">
        <f t="shared" si="8785"/>
        <v>#N/A</v>
      </c>
      <c r="Q5085" s="52" t="e">
        <f t="shared" si="8785"/>
        <v>#N/A</v>
      </c>
      <c r="R5085" s="52" t="e">
        <f t="shared" si="8785"/>
        <v>#N/A</v>
      </c>
      <c r="S5085" s="52" t="e">
        <f t="shared" si="8785"/>
        <v>#N/A</v>
      </c>
      <c r="T5085" s="52" t="e">
        <f t="shared" si="8785"/>
        <v>#N/A</v>
      </c>
      <c r="U5085" s="52" t="e">
        <f t="shared" si="8785"/>
        <v>#N/A</v>
      </c>
      <c r="V5085" s="52" t="e">
        <f t="shared" si="8785"/>
        <v>#N/A</v>
      </c>
      <c r="W5085" s="52" t="e">
        <f t="shared" si="8785"/>
        <v>#N/A</v>
      </c>
      <c r="X5085" s="55" t="e">
        <f t="shared" si="8778"/>
        <v>#N/A</v>
      </c>
      <c r="Y5085" s="55" t="e">
        <f t="shared" si="8779"/>
        <v>#N/A</v>
      </c>
      <c r="Z5085" s="55" t="e">
        <f t="shared" ref="Z5085" si="8786">Z5084</f>
        <v>#N/A</v>
      </c>
      <c r="AA5085" s="55" t="e">
        <f t="shared" si="8781"/>
        <v>#N/A</v>
      </c>
      <c r="AB5085" s="336" t="e">
        <f t="shared" si="8782"/>
        <v>#N/A</v>
      </c>
      <c r="AC5085" s="223" t="e">
        <f ca="1">INDEX(FGA_COEFFS,1,1)+Z5085*INDEX(FGA_COEFFS,1,2)+Y5085*INDEX(FGA_COEFFS,1,3)+R5085*INDEX(FGA_COEFFS,1,4)+Q5084*INDEX(FGA_COEFFS,1,5)+S5085*INDEX(FGA_COEFFS,1,6)+T5084*INDEX(FGA_COEFFS,1,7)+M5084*INDEX(FGA_COEFFS,1,8)+Y5088*Y5090</f>
        <v>#N/A</v>
      </c>
      <c r="AD5085" s="223" t="e">
        <f ca="1">INDEX(THREEPTA_COEFFS,1,1)+AC5085*INDEX(THREEPTA_COEFFS,1,2)+J5085*INDEX(THREEPTA_COEFFS,1,3)+AA5085*INDEX(THREEPTA_COEFFS,1,4)+K5085*INDEX(THREEPTA_COEFFS,1,5)+L5084*INDEX(THREEPTA_COEFFS,1,6)+Z5088*Z5090</f>
        <v>#N/A</v>
      </c>
      <c r="AE5085" s="223" t="e">
        <f ca="1">INDEX(THREEPTPCT_COEFFS,1,1)+K5085*INDEX(THREEPTPCT_COEFFS,1,2)+L5084*INDEX(THREEPTPCT_COEFFS,1,3)+AA5088*AA5090</f>
        <v>#N/A</v>
      </c>
      <c r="AF5085" s="55" t="e">
        <f t="shared" ca="1" si="8783"/>
        <v>#N/A</v>
      </c>
      <c r="AG5085" s="223" t="e">
        <f ca="1">INDEX(TWOPTPCT_COEFFS,1,1)+AB5085*INDEX(TWOPTPCT_COEFFS,1,2)+I5084*INDEX(TWOPTPCT_COEFFS,1,3)+G5084*INDEX(TWOPTPCT_COEFFS,1,4)+L5084*INDEX(TWOPTPCT_COEFFS,1,5)+AB5088*AB5090</f>
        <v>#N/A</v>
      </c>
      <c r="AH5085" s="223" t="e">
        <f ca="1">INDEX(FTA_COEFFS,1,1)+O5085*INDEX(FTA_COEFFS,1,2)+N5084*INDEX(FTA_COEFFS,1,3)+(Q5085+R5085)*INDEX(FTA_COEFFS,1,4)+(Q5084+R5084)*INDEX(FTA_COEFFS,1,5)+M5084*INDEX(FTA_COEFFS,1,6)+AC5088*AC5090</f>
        <v>#N/A</v>
      </c>
      <c r="AI5085" s="223" t="e">
        <f ca="1">INDEX(FTPCT_COEFFS,1,1)+P5085*INDEX(FTPCT_COEFFS,1,2)+F5085*INDEX(FTPCT_COEFFS,1,3)+G5084*INDEX(FTPCT_COEFFS,1,4)+AD5088*AD5090</f>
        <v>#N/A</v>
      </c>
      <c r="AJ5085" s="338" t="e">
        <f t="shared" ca="1" si="8784"/>
        <v>#N/A</v>
      </c>
      <c r="AK5085" s="55"/>
      <c r="AL5085" s="55"/>
      <c r="AM5085" s="55"/>
      <c r="AN5085" s="55"/>
      <c r="AO5085" s="55"/>
      <c r="AP5085" s="55"/>
      <c r="AQ5085" s="55"/>
      <c r="AR5085" s="55"/>
    </row>
    <row r="5086" spans="1:45" x14ac:dyDescent="0.3">
      <c r="A5086" s="54" t="e">
        <f ca="1">IF(D5084&gt;(D5085+(AVERAGE(V5084,W5084)-AVERAGE(V5085,W5085))/2)+2.5,C5084,IF(D5085&gt;(D5084+(AVERAGE(V5085,W5085)-AVERAGE(V5084,W5084))/2)+2.5,C5085,"Close"))</f>
        <v>#N/A</v>
      </c>
      <c r="B5086" s="64" t="e">
        <f ca="1">IF(D5085&gt;D5084,C5085,C5084)</f>
        <v>#N/A</v>
      </c>
      <c r="D5086" s="56"/>
      <c r="X5086" s="55"/>
      <c r="Y5086" s="55"/>
      <c r="Z5086" s="55"/>
      <c r="AA5086" s="55"/>
      <c r="AB5086" s="55"/>
      <c r="AC5086" s="337"/>
      <c r="AD5086" s="337"/>
      <c r="AE5086" s="337"/>
      <c r="AF5086" s="337"/>
      <c r="AG5086" s="337"/>
      <c r="AH5086" s="337"/>
      <c r="AI5086" s="337"/>
      <c r="AJ5086" s="337"/>
      <c r="AK5086" s="337"/>
      <c r="AL5086" s="337"/>
      <c r="AM5086" s="55"/>
      <c r="AN5086" s="55"/>
      <c r="AO5086" s="55"/>
      <c r="AP5086" s="55"/>
      <c r="AQ5086" s="55"/>
      <c r="AR5086" s="55"/>
      <c r="AS5086" s="55"/>
    </row>
    <row r="5087" spans="1:45" x14ac:dyDescent="0.3">
      <c r="X5087" s="54" t="s">
        <v>1305</v>
      </c>
      <c r="Y5087" s="54" t="s">
        <v>128</v>
      </c>
      <c r="Z5087" s="54" t="s">
        <v>157</v>
      </c>
      <c r="AA5087" s="54" t="s">
        <v>151</v>
      </c>
      <c r="AB5087" s="54" t="s">
        <v>1327</v>
      </c>
      <c r="AC5087" s="54" t="s">
        <v>129</v>
      </c>
      <c r="AD5087" s="54" t="s">
        <v>116</v>
      </c>
      <c r="AE5087" s="54"/>
      <c r="AF5087" s="54"/>
      <c r="AG5087" s="54"/>
      <c r="AH5087" s="54"/>
      <c r="AI5087" s="54"/>
      <c r="AJ5087" s="54"/>
      <c r="AK5087" s="54"/>
      <c r="AL5087" s="54"/>
      <c r="AM5087" s="54"/>
      <c r="AN5087" s="54"/>
      <c r="AO5087" s="54"/>
      <c r="AP5087" s="54"/>
      <c r="AQ5087" s="54"/>
      <c r="AR5087" s="54"/>
      <c r="AS5087" s="54"/>
    </row>
    <row r="5088" spans="1:45" x14ac:dyDescent="0.3">
      <c r="X5088" s="54"/>
      <c r="Y5088" s="54">
        <f t="shared" ref="Y5088:AD5088" si="8787">Y5081</f>
        <v>6.4436999999999998</v>
      </c>
      <c r="Z5088" s="54">
        <f t="shared" si="8787"/>
        <v>4.9371</v>
      </c>
      <c r="AA5088" s="54">
        <f t="shared" si="8787"/>
        <v>11.350300000000001</v>
      </c>
      <c r="AB5088" s="54">
        <f t="shared" si="8787"/>
        <v>7.1900000000000006E-2</v>
      </c>
      <c r="AC5088" s="54">
        <f t="shared" si="8787"/>
        <v>6.2766000000000002</v>
      </c>
      <c r="AD5088" s="54">
        <f t="shared" si="8787"/>
        <v>11.042999999999999</v>
      </c>
      <c r="AE5088" s="54"/>
      <c r="AF5088" s="336"/>
      <c r="AG5088" s="336"/>
      <c r="AH5088" s="336"/>
      <c r="AI5088" s="54"/>
      <c r="AJ5088" s="54"/>
      <c r="AK5088" s="54"/>
      <c r="AL5088" s="54"/>
      <c r="AM5088" s="54"/>
      <c r="AN5088" s="54"/>
      <c r="AO5088" s="54"/>
      <c r="AP5088" s="54"/>
      <c r="AQ5088" s="54"/>
      <c r="AR5088" s="54"/>
      <c r="AS5088" s="54"/>
    </row>
    <row r="5089" spans="1:45" x14ac:dyDescent="0.3">
      <c r="D5089" s="56"/>
      <c r="X5089" s="336"/>
      <c r="Y5089" s="336">
        <f t="shared" ca="1" si="8751"/>
        <v>0.21758659623070861</v>
      </c>
      <c r="Z5089" s="336">
        <f t="shared" ca="1" si="8751"/>
        <v>1.3782965563753531</v>
      </c>
      <c r="AA5089" s="336">
        <f t="shared" ca="1" si="8751"/>
        <v>1.4150293061411456</v>
      </c>
      <c r="AB5089" s="336">
        <f t="shared" ca="1" si="8751"/>
        <v>-0.52009251234987541</v>
      </c>
      <c r="AC5089" s="336">
        <f t="shared" ca="1" si="8751"/>
        <v>-0.33827680727853493</v>
      </c>
      <c r="AD5089" s="336">
        <f t="shared" ca="1" si="8751"/>
        <v>-8.537027188225299E-2</v>
      </c>
      <c r="AE5089" s="336"/>
      <c r="AF5089" s="336"/>
      <c r="AG5089" s="336"/>
      <c r="AH5089" s="336"/>
      <c r="AI5089" s="54"/>
      <c r="AJ5089" s="54"/>
      <c r="AK5089" s="54"/>
      <c r="AL5089" s="336"/>
      <c r="AM5089" s="336"/>
      <c r="AN5089" s="336"/>
      <c r="AO5089" s="336"/>
      <c r="AP5089" s="54"/>
      <c r="AQ5089" s="336"/>
      <c r="AR5089" s="336"/>
      <c r="AS5089" s="336"/>
    </row>
    <row r="5090" spans="1:45" x14ac:dyDescent="0.3">
      <c r="C5090" s="54"/>
      <c r="D5090" s="56"/>
      <c r="Y5090" s="336">
        <f t="shared" ca="1" si="8751"/>
        <v>-0.28488401790614659</v>
      </c>
      <c r="Z5090" s="336">
        <f t="shared" ca="1" si="8751"/>
        <v>0.57335205363340402</v>
      </c>
      <c r="AA5090" s="336">
        <f t="shared" ca="1" si="8751"/>
        <v>-1.1939889398130175</v>
      </c>
      <c r="AB5090" s="336">
        <f t="shared" ca="1" si="8751"/>
        <v>0.70423159957803116</v>
      </c>
      <c r="AC5090" s="336">
        <f t="shared" ca="1" si="8751"/>
        <v>1.2898364810942486</v>
      </c>
      <c r="AD5090" s="336">
        <f t="shared" ca="1" si="8751"/>
        <v>6.659303129734949E-4</v>
      </c>
      <c r="AE5090" s="55"/>
      <c r="AF5090" s="55"/>
      <c r="AG5090" s="55"/>
      <c r="AH5090" s="55"/>
      <c r="AI5090" s="55"/>
      <c r="AJ5090" s="55"/>
      <c r="AK5090" s="55"/>
      <c r="AL5090" s="55"/>
      <c r="AM5090" s="55"/>
      <c r="AN5090" s="55"/>
      <c r="AO5090" s="55"/>
      <c r="AP5090" s="55"/>
      <c r="AQ5090" s="55"/>
      <c r="AR5090" s="55"/>
      <c r="AS5090" s="55"/>
    </row>
    <row r="5091" spans="1:45" x14ac:dyDescent="0.3">
      <c r="B5091" s="54" t="s">
        <v>172</v>
      </c>
      <c r="C5091" s="53">
        <f>C5084</f>
        <v>0</v>
      </c>
      <c r="D5091" s="56" t="e">
        <f t="shared" ref="D5091:D5092" ca="1" si="8788">AJ5091</f>
        <v>#N/A</v>
      </c>
      <c r="E5091" s="52" t="e">
        <f t="shared" ref="E5091:W5091" si="8789">E5084</f>
        <v>#N/A</v>
      </c>
      <c r="F5091" s="52" t="e">
        <f t="shared" si="8789"/>
        <v>#N/A</v>
      </c>
      <c r="G5091" s="52" t="e">
        <f t="shared" si="8789"/>
        <v>#N/A</v>
      </c>
      <c r="H5091" s="52" t="e">
        <f t="shared" si="8789"/>
        <v>#N/A</v>
      </c>
      <c r="I5091" s="52" t="e">
        <f t="shared" si="8789"/>
        <v>#N/A</v>
      </c>
      <c r="J5091" s="52" t="e">
        <f t="shared" si="8789"/>
        <v>#N/A</v>
      </c>
      <c r="K5091" s="52" t="e">
        <f t="shared" si="8789"/>
        <v>#N/A</v>
      </c>
      <c r="L5091" s="52" t="e">
        <f t="shared" si="8789"/>
        <v>#N/A</v>
      </c>
      <c r="M5091" s="52" t="e">
        <f t="shared" si="8789"/>
        <v>#N/A</v>
      </c>
      <c r="N5091" s="52" t="e">
        <f t="shared" si="8789"/>
        <v>#N/A</v>
      </c>
      <c r="O5091" s="52" t="e">
        <f t="shared" si="8789"/>
        <v>#N/A</v>
      </c>
      <c r="P5091" s="52" t="e">
        <f t="shared" si="8789"/>
        <v>#N/A</v>
      </c>
      <c r="Q5091" s="52" t="e">
        <f t="shared" si="8789"/>
        <v>#N/A</v>
      </c>
      <c r="R5091" s="52" t="e">
        <f t="shared" si="8789"/>
        <v>#N/A</v>
      </c>
      <c r="S5091" s="52" t="e">
        <f t="shared" si="8789"/>
        <v>#N/A</v>
      </c>
      <c r="T5091" s="52" t="e">
        <f t="shared" si="8789"/>
        <v>#N/A</v>
      </c>
      <c r="U5091" s="52" t="e">
        <f t="shared" si="8789"/>
        <v>#N/A</v>
      </c>
      <c r="V5091" s="52" t="e">
        <f t="shared" si="8789"/>
        <v>#N/A</v>
      </c>
      <c r="W5091" s="52" t="e">
        <f t="shared" si="8789"/>
        <v>#N/A</v>
      </c>
      <c r="X5091" s="55" t="e">
        <f t="shared" ref="X5091:X5092" si="8790">(H5091-(O5091*P5091)/100-3*(J5091*K5091)/100)/2</f>
        <v>#N/A</v>
      </c>
      <c r="Y5091" s="55" t="e">
        <f t="shared" ref="Y5091:Y5092" si="8791">SUM(X5091,(J5091*K5091/100))/(F5091/100)</f>
        <v>#N/A</v>
      </c>
      <c r="Z5091" s="55" t="e">
        <f t="shared" ref="Z5091" si="8792">U5091*0.5+U5092*0.5</f>
        <v>#N/A</v>
      </c>
      <c r="AA5091" s="55" t="e">
        <f t="shared" ref="AA5091:AA5092" si="8793">J5091/Y5091</f>
        <v>#N/A</v>
      </c>
      <c r="AB5091" s="336" t="e">
        <f t="shared" ref="AB5091:AB5092" si="8794">X5091/(Y5091-J5091)</f>
        <v>#N/A</v>
      </c>
      <c r="AC5091" s="223" t="e">
        <f ca="1">INDEX(FGA_COEFFS,1,1)+Z5091*INDEX(FGA_COEFFS,1,2)+Y5091*INDEX(FGA_COEFFS,1,3)+R5091*INDEX(FGA_COEFFS,1,4)+Q5092*INDEX(FGA_COEFFS,1,5)+S5091*INDEX(FGA_COEFFS,1,6)+T5092*INDEX(FGA_COEFFS,1,7)+M5092*INDEX(FGA_COEFFS,1,8)+Y5095*Y5096</f>
        <v>#N/A</v>
      </c>
      <c r="AD5091" s="223" t="e">
        <f ca="1">INDEX(THREEPTA_COEFFS,1,1)+AC5091*INDEX(THREEPTA_COEFFS,1,2)+J5091*INDEX(THREEPTA_COEFFS,1,3)+AA5091*INDEX(THREEPTA_COEFFS,1,4)+K5091*INDEX(THREEPTA_COEFFS,1,5)+L5092*INDEX(THREEPTA_COEFFS,1,6)+Z5095*Z5096</f>
        <v>#N/A</v>
      </c>
      <c r="AE5091" s="223" t="e">
        <f ca="1">INDEX(THREEPTPCT_COEFFS,1,1)+K5091*INDEX(THREEPTPCT_COEFFS,1,2)+L5092*INDEX(THREEPTPCT_COEFFS,1,3)+AA5095*AA5096</f>
        <v>#N/A</v>
      </c>
      <c r="AF5091" s="55" t="e">
        <f t="shared" ref="AF5091:AF5092" ca="1" si="8795">AC5091-AD5091</f>
        <v>#N/A</v>
      </c>
      <c r="AG5091" s="223" t="e">
        <f ca="1">INDEX(TWOPTPCT_COEFFS,1,1)+AB5091*INDEX(TWOPTPCT_COEFFS,1,2)+I5092*INDEX(TWOPTPCT_COEFFS,1,3)+G5092*INDEX(TWOPTPCT_COEFFS,1,4)+L5092*INDEX(TWOPTPCT_COEFFS,1,5)+AB5095*AB5096</f>
        <v>#N/A</v>
      </c>
      <c r="AH5091" s="223" t="e">
        <f ca="1">INDEX(FTA_COEFFS,1,1)+O5091*INDEX(FTA_COEFFS,1,2)+N5092*INDEX(FTA_COEFFS,1,3)+(Q5091+R5091)*INDEX(FTA_COEFFS,1,4)+(Q5092+R5092)*INDEX(FTA_COEFFS,1,5)+M5092*INDEX(FTA_COEFFS,1,6)+AC5095*AC5096</f>
        <v>#N/A</v>
      </c>
      <c r="AI5091" s="223" t="e">
        <f ca="1">INDEX(FTPCT_COEFFS,1,1)+P5091*INDEX(FTPCT_COEFFS,1,2)+F5091*INDEX(FTPCT_COEFFS,1,3)+G5092*INDEX(FTPCT_COEFFS,1,4)+AD5095*AD5096</f>
        <v>#N/A</v>
      </c>
      <c r="AJ5091" s="338" t="e">
        <f t="shared" ref="AJ5091:AJ5092" ca="1" si="8796">AD5091*AE5091/100+AF5091*AG5091+AH5091*AI5091/100</f>
        <v>#N/A</v>
      </c>
      <c r="AK5091" s="55"/>
      <c r="AL5091" s="55"/>
      <c r="AM5091" s="55"/>
      <c r="AN5091" s="55"/>
      <c r="AO5091" s="55"/>
      <c r="AP5091" s="55"/>
      <c r="AQ5091" s="55"/>
      <c r="AR5091" s="55"/>
    </row>
    <row r="5092" spans="1:45" x14ac:dyDescent="0.3">
      <c r="B5092" s="54" t="s">
        <v>175</v>
      </c>
      <c r="C5092" s="54">
        <f>C5085</f>
        <v>0</v>
      </c>
      <c r="D5092" s="56" t="e">
        <f t="shared" ca="1" si="8788"/>
        <v>#N/A</v>
      </c>
      <c r="E5092" s="52" t="e">
        <f t="shared" ref="E5092:W5092" si="8797">E5085</f>
        <v>#N/A</v>
      </c>
      <c r="F5092" s="52" t="e">
        <f t="shared" si="8797"/>
        <v>#N/A</v>
      </c>
      <c r="G5092" s="52" t="e">
        <f t="shared" si="8797"/>
        <v>#N/A</v>
      </c>
      <c r="H5092" s="52" t="e">
        <f t="shared" si="8797"/>
        <v>#N/A</v>
      </c>
      <c r="I5092" s="52" t="e">
        <f t="shared" si="8797"/>
        <v>#N/A</v>
      </c>
      <c r="J5092" s="52" t="e">
        <f t="shared" si="8797"/>
        <v>#N/A</v>
      </c>
      <c r="K5092" s="52" t="e">
        <f t="shared" si="8797"/>
        <v>#N/A</v>
      </c>
      <c r="L5092" s="52" t="e">
        <f t="shared" si="8797"/>
        <v>#N/A</v>
      </c>
      <c r="M5092" s="52" t="e">
        <f t="shared" si="8797"/>
        <v>#N/A</v>
      </c>
      <c r="N5092" s="52" t="e">
        <f t="shared" si="8797"/>
        <v>#N/A</v>
      </c>
      <c r="O5092" s="52" t="e">
        <f t="shared" si="8797"/>
        <v>#N/A</v>
      </c>
      <c r="P5092" s="52" t="e">
        <f t="shared" si="8797"/>
        <v>#N/A</v>
      </c>
      <c r="Q5092" s="52" t="e">
        <f t="shared" si="8797"/>
        <v>#N/A</v>
      </c>
      <c r="R5092" s="52" t="e">
        <f t="shared" si="8797"/>
        <v>#N/A</v>
      </c>
      <c r="S5092" s="52" t="e">
        <f t="shared" si="8797"/>
        <v>#N/A</v>
      </c>
      <c r="T5092" s="52" t="e">
        <f t="shared" si="8797"/>
        <v>#N/A</v>
      </c>
      <c r="U5092" s="52" t="e">
        <f t="shared" si="8797"/>
        <v>#N/A</v>
      </c>
      <c r="V5092" s="52" t="e">
        <f t="shared" si="8797"/>
        <v>#N/A</v>
      </c>
      <c r="W5092" s="52" t="e">
        <f t="shared" si="8797"/>
        <v>#N/A</v>
      </c>
      <c r="X5092" s="55" t="e">
        <f t="shared" si="8790"/>
        <v>#N/A</v>
      </c>
      <c r="Y5092" s="55" t="e">
        <f t="shared" si="8791"/>
        <v>#N/A</v>
      </c>
      <c r="Z5092" s="55" t="e">
        <f t="shared" ref="Z5092" si="8798">Z5091</f>
        <v>#N/A</v>
      </c>
      <c r="AA5092" s="55" t="e">
        <f t="shared" si="8793"/>
        <v>#N/A</v>
      </c>
      <c r="AB5092" s="336" t="e">
        <f t="shared" si="8794"/>
        <v>#N/A</v>
      </c>
      <c r="AC5092" s="223" t="e">
        <f ca="1">INDEX(FGA_COEFFS,1,1)+Z5092*INDEX(FGA_COEFFS,1,2)+Y5092*INDEX(FGA_COEFFS,1,3)+R5092*INDEX(FGA_COEFFS,1,4)+Q5091*INDEX(FGA_COEFFS,1,5)+S5092*INDEX(FGA_COEFFS,1,6)+T5091*INDEX(FGA_COEFFS,1,7)+M5091*INDEX(FGA_COEFFS,1,8)+Y5095*Y5097</f>
        <v>#N/A</v>
      </c>
      <c r="AD5092" s="223" t="e">
        <f ca="1">INDEX(THREEPTA_COEFFS,1,1)+AC5092*INDEX(THREEPTA_COEFFS,1,2)+J5092*INDEX(THREEPTA_COEFFS,1,3)+AA5092*INDEX(THREEPTA_COEFFS,1,4)+K5092*INDEX(THREEPTA_COEFFS,1,5)+L5091*INDEX(THREEPTA_COEFFS,1,6)+Z5095*Z5097</f>
        <v>#N/A</v>
      </c>
      <c r="AE5092" s="223" t="e">
        <f ca="1">INDEX(THREEPTPCT_COEFFS,1,1)+K5092*INDEX(THREEPTPCT_COEFFS,1,2)+L5091*INDEX(THREEPTPCT_COEFFS,1,3)+AA5095*AA5097</f>
        <v>#N/A</v>
      </c>
      <c r="AF5092" s="55" t="e">
        <f t="shared" ca="1" si="8795"/>
        <v>#N/A</v>
      </c>
      <c r="AG5092" s="223" t="e">
        <f ca="1">INDEX(TWOPTPCT_COEFFS,1,1)+AB5092*INDEX(TWOPTPCT_COEFFS,1,2)+I5091*INDEX(TWOPTPCT_COEFFS,1,3)+G5091*INDEX(TWOPTPCT_COEFFS,1,4)+L5091*INDEX(TWOPTPCT_COEFFS,1,5)+AB5095*AB5097</f>
        <v>#N/A</v>
      </c>
      <c r="AH5092" s="223" t="e">
        <f ca="1">INDEX(FTA_COEFFS,1,1)+O5092*INDEX(FTA_COEFFS,1,2)+N5091*INDEX(FTA_COEFFS,1,3)+(Q5092+R5092)*INDEX(FTA_COEFFS,1,4)+(Q5091+R5091)*INDEX(FTA_COEFFS,1,5)+M5091*INDEX(FTA_COEFFS,1,6)+AC5095*AC5097</f>
        <v>#N/A</v>
      </c>
      <c r="AI5092" s="223" t="e">
        <f ca="1">INDEX(FTPCT_COEFFS,1,1)+P5092*INDEX(FTPCT_COEFFS,1,2)+F5092*INDEX(FTPCT_COEFFS,1,3)+G5091*INDEX(FTPCT_COEFFS,1,4)+AD5095*AD5097</f>
        <v>#N/A</v>
      </c>
      <c r="AJ5092" s="338" t="e">
        <f t="shared" ca="1" si="8796"/>
        <v>#N/A</v>
      </c>
      <c r="AK5092" s="55"/>
      <c r="AL5092" s="55"/>
      <c r="AM5092" s="55"/>
      <c r="AN5092" s="55"/>
      <c r="AO5092" s="55"/>
      <c r="AP5092" s="55"/>
      <c r="AQ5092" s="55"/>
      <c r="AR5092" s="55"/>
    </row>
    <row r="5093" spans="1:45" x14ac:dyDescent="0.3">
      <c r="A5093" s="54" t="e">
        <f ca="1">IF(D5091&gt;(D5092+(AVERAGE(V5091,W5091)-AVERAGE(V5092,W5092))/2)+2.5,C5091,IF(D5092&gt;(D5091+(AVERAGE(V5092,W5092)-AVERAGE(V5091,W5091))/2)+2.5,C5092,"Close"))</f>
        <v>#N/A</v>
      </c>
      <c r="B5093" s="64" t="e">
        <f ca="1">IF(D5092&gt;D5091,C5092,C5091)</f>
        <v>#N/A</v>
      </c>
      <c r="D5093" s="56"/>
      <c r="X5093" s="55"/>
      <c r="Y5093" s="55"/>
      <c r="Z5093" s="55"/>
      <c r="AA5093" s="55"/>
      <c r="AB5093" s="55"/>
      <c r="AC5093" s="337"/>
      <c r="AD5093" s="337"/>
      <c r="AE5093" s="337"/>
      <c r="AF5093" s="337"/>
      <c r="AG5093" s="337"/>
      <c r="AH5093" s="337"/>
      <c r="AI5093" s="337"/>
      <c r="AJ5093" s="337"/>
      <c r="AK5093" s="337"/>
      <c r="AL5093" s="337"/>
      <c r="AM5093" s="55"/>
      <c r="AN5093" s="55"/>
      <c r="AO5093" s="55"/>
      <c r="AP5093" s="55"/>
      <c r="AQ5093" s="55"/>
      <c r="AR5093" s="55"/>
      <c r="AS5093" s="55"/>
    </row>
    <row r="5094" spans="1:45" x14ac:dyDescent="0.3">
      <c r="X5094" s="54" t="s">
        <v>1305</v>
      </c>
      <c r="Y5094" s="54" t="s">
        <v>128</v>
      </c>
      <c r="Z5094" s="54" t="s">
        <v>157</v>
      </c>
      <c r="AA5094" s="54" t="s">
        <v>151</v>
      </c>
      <c r="AB5094" s="54" t="s">
        <v>1327</v>
      </c>
      <c r="AC5094" s="54" t="s">
        <v>129</v>
      </c>
      <c r="AD5094" s="54" t="s">
        <v>116</v>
      </c>
      <c r="AE5094" s="54"/>
      <c r="AF5094" s="54"/>
      <c r="AG5094" s="54"/>
      <c r="AH5094" s="54"/>
      <c r="AI5094" s="54"/>
      <c r="AJ5094" s="54"/>
      <c r="AK5094" s="54"/>
      <c r="AL5094" s="54"/>
      <c r="AM5094" s="54"/>
      <c r="AN5094" s="54"/>
      <c r="AO5094" s="54"/>
      <c r="AP5094" s="54"/>
      <c r="AQ5094" s="54"/>
      <c r="AR5094" s="54"/>
      <c r="AS5094" s="54"/>
    </row>
    <row r="5095" spans="1:45" x14ac:dyDescent="0.3">
      <c r="X5095" s="54"/>
      <c r="Y5095" s="54">
        <f t="shared" ref="Y5095:AD5095" si="8799">Y5088</f>
        <v>6.4436999999999998</v>
      </c>
      <c r="Z5095" s="54">
        <f t="shared" si="8799"/>
        <v>4.9371</v>
      </c>
      <c r="AA5095" s="54">
        <f t="shared" si="8799"/>
        <v>11.350300000000001</v>
      </c>
      <c r="AB5095" s="54">
        <f t="shared" si="8799"/>
        <v>7.1900000000000006E-2</v>
      </c>
      <c r="AC5095" s="54">
        <f t="shared" si="8799"/>
        <v>6.2766000000000002</v>
      </c>
      <c r="AD5095" s="54">
        <f t="shared" si="8799"/>
        <v>11.042999999999999</v>
      </c>
      <c r="AE5095" s="54"/>
      <c r="AF5095" s="336"/>
      <c r="AG5095" s="336"/>
      <c r="AH5095" s="336"/>
      <c r="AI5095" s="54"/>
      <c r="AJ5095" s="54"/>
      <c r="AK5095" s="54"/>
      <c r="AL5095" s="54"/>
      <c r="AM5095" s="54"/>
      <c r="AN5095" s="54"/>
      <c r="AO5095" s="54"/>
      <c r="AP5095" s="54"/>
      <c r="AQ5095" s="54"/>
      <c r="AR5095" s="54"/>
      <c r="AS5095" s="54"/>
    </row>
    <row r="5096" spans="1:45" x14ac:dyDescent="0.3">
      <c r="D5096" s="56"/>
      <c r="X5096" s="336"/>
      <c r="Y5096" s="336">
        <f t="shared" ca="1" si="8751"/>
        <v>-1.1888772347548746</v>
      </c>
      <c r="Z5096" s="336">
        <f t="shared" ca="1" si="8751"/>
        <v>-0.76075568212248657</v>
      </c>
      <c r="AA5096" s="336">
        <f t="shared" ca="1" si="8751"/>
        <v>7.3807229698854265E-3</v>
      </c>
      <c r="AB5096" s="336">
        <f t="shared" ca="1" si="8751"/>
        <v>9.9703409515771849E-2</v>
      </c>
      <c r="AC5096" s="336">
        <f t="shared" ca="1" si="8751"/>
        <v>-0.5871991215398249</v>
      </c>
      <c r="AD5096" s="336">
        <f t="shared" ca="1" si="8751"/>
        <v>-8.9411545155898015E-3</v>
      </c>
      <c r="AE5096" s="336"/>
      <c r="AF5096" s="336"/>
      <c r="AG5096" s="336"/>
      <c r="AH5096" s="336"/>
      <c r="AI5096" s="54"/>
      <c r="AJ5096" s="54"/>
      <c r="AK5096" s="54"/>
      <c r="AL5096" s="336"/>
      <c r="AM5096" s="336"/>
      <c r="AN5096" s="336"/>
      <c r="AO5096" s="336"/>
      <c r="AP5096" s="54"/>
      <c r="AQ5096" s="336"/>
      <c r="AR5096" s="336"/>
      <c r="AS5096" s="336"/>
    </row>
    <row r="5097" spans="1:45" x14ac:dyDescent="0.3">
      <c r="C5097" s="54"/>
      <c r="D5097" s="56"/>
      <c r="Y5097" s="336">
        <f t="shared" ca="1" si="8751"/>
        <v>1.4424545137411058</v>
      </c>
      <c r="Z5097" s="336">
        <f t="shared" ca="1" si="8751"/>
        <v>-0.61905462600650407</v>
      </c>
      <c r="AA5097" s="336">
        <f t="shared" ca="1" si="8751"/>
        <v>1.9745222793497344E-2</v>
      </c>
      <c r="AB5097" s="336">
        <f t="shared" ca="1" si="8751"/>
        <v>1.4672048643171836</v>
      </c>
      <c r="AC5097" s="336">
        <f t="shared" ca="1" si="8751"/>
        <v>-0.45549758345319702</v>
      </c>
      <c r="AD5097" s="336">
        <f t="shared" ca="1" si="8751"/>
        <v>5.7873439159939817E-2</v>
      </c>
      <c r="AE5097" s="55"/>
      <c r="AF5097" s="55"/>
      <c r="AG5097" s="55"/>
      <c r="AH5097" s="55"/>
      <c r="AI5097" s="55"/>
      <c r="AJ5097" s="55"/>
      <c r="AK5097" s="55"/>
      <c r="AL5097" s="55"/>
      <c r="AM5097" s="55"/>
      <c r="AN5097" s="55"/>
      <c r="AO5097" s="55"/>
      <c r="AP5097" s="55"/>
      <c r="AQ5097" s="55"/>
      <c r="AR5097" s="55"/>
      <c r="AS5097" s="55"/>
    </row>
    <row r="5098" spans="1:45" x14ac:dyDescent="0.3">
      <c r="B5098" s="54" t="s">
        <v>172</v>
      </c>
      <c r="C5098" s="53">
        <f>C5091</f>
        <v>0</v>
      </c>
      <c r="D5098" s="56" t="e">
        <f t="shared" ref="D5098:D5099" ca="1" si="8800">AJ5098</f>
        <v>#N/A</v>
      </c>
      <c r="E5098" s="52" t="e">
        <f t="shared" ref="E5098:W5098" si="8801">E5091</f>
        <v>#N/A</v>
      </c>
      <c r="F5098" s="52" t="e">
        <f t="shared" si="8801"/>
        <v>#N/A</v>
      </c>
      <c r="G5098" s="52" t="e">
        <f t="shared" si="8801"/>
        <v>#N/A</v>
      </c>
      <c r="H5098" s="52" t="e">
        <f t="shared" si="8801"/>
        <v>#N/A</v>
      </c>
      <c r="I5098" s="52" t="e">
        <f t="shared" si="8801"/>
        <v>#N/A</v>
      </c>
      <c r="J5098" s="52" t="e">
        <f t="shared" si="8801"/>
        <v>#N/A</v>
      </c>
      <c r="K5098" s="52" t="e">
        <f t="shared" si="8801"/>
        <v>#N/A</v>
      </c>
      <c r="L5098" s="52" t="e">
        <f t="shared" si="8801"/>
        <v>#N/A</v>
      </c>
      <c r="M5098" s="52" t="e">
        <f t="shared" si="8801"/>
        <v>#N/A</v>
      </c>
      <c r="N5098" s="52" t="e">
        <f t="shared" si="8801"/>
        <v>#N/A</v>
      </c>
      <c r="O5098" s="52" t="e">
        <f t="shared" si="8801"/>
        <v>#N/A</v>
      </c>
      <c r="P5098" s="52" t="e">
        <f t="shared" si="8801"/>
        <v>#N/A</v>
      </c>
      <c r="Q5098" s="52" t="e">
        <f t="shared" si="8801"/>
        <v>#N/A</v>
      </c>
      <c r="R5098" s="52" t="e">
        <f t="shared" si="8801"/>
        <v>#N/A</v>
      </c>
      <c r="S5098" s="52" t="e">
        <f t="shared" si="8801"/>
        <v>#N/A</v>
      </c>
      <c r="T5098" s="52" t="e">
        <f t="shared" si="8801"/>
        <v>#N/A</v>
      </c>
      <c r="U5098" s="52" t="e">
        <f t="shared" si="8801"/>
        <v>#N/A</v>
      </c>
      <c r="V5098" s="52" t="e">
        <f t="shared" si="8801"/>
        <v>#N/A</v>
      </c>
      <c r="W5098" s="52" t="e">
        <f t="shared" si="8801"/>
        <v>#N/A</v>
      </c>
      <c r="X5098" s="55" t="e">
        <f t="shared" ref="X5098:X5099" si="8802">(H5098-(O5098*P5098)/100-3*(J5098*K5098)/100)/2</f>
        <v>#N/A</v>
      </c>
      <c r="Y5098" s="55" t="e">
        <f t="shared" ref="Y5098:Y5099" si="8803">SUM(X5098,(J5098*K5098/100))/(F5098/100)</f>
        <v>#N/A</v>
      </c>
      <c r="Z5098" s="55" t="e">
        <f t="shared" ref="Z5098" si="8804">U5098*0.5+U5099*0.5</f>
        <v>#N/A</v>
      </c>
      <c r="AA5098" s="55" t="e">
        <f t="shared" ref="AA5098:AA5099" si="8805">J5098/Y5098</f>
        <v>#N/A</v>
      </c>
      <c r="AB5098" s="336" t="e">
        <f t="shared" ref="AB5098:AB5099" si="8806">X5098/(Y5098-J5098)</f>
        <v>#N/A</v>
      </c>
      <c r="AC5098" s="223" t="e">
        <f ca="1">INDEX(FGA_COEFFS,1,1)+Z5098*INDEX(FGA_COEFFS,1,2)+Y5098*INDEX(FGA_COEFFS,1,3)+R5098*INDEX(FGA_COEFFS,1,4)+Q5099*INDEX(FGA_COEFFS,1,5)+S5098*INDEX(FGA_COEFFS,1,6)+T5099*INDEX(FGA_COEFFS,1,7)+M5099*INDEX(FGA_COEFFS,1,8)+Y5102*Y5103</f>
        <v>#N/A</v>
      </c>
      <c r="AD5098" s="223" t="e">
        <f ca="1">INDEX(THREEPTA_COEFFS,1,1)+AC5098*INDEX(THREEPTA_COEFFS,1,2)+J5098*INDEX(THREEPTA_COEFFS,1,3)+AA5098*INDEX(THREEPTA_COEFFS,1,4)+K5098*INDEX(THREEPTA_COEFFS,1,5)+L5099*INDEX(THREEPTA_COEFFS,1,6)+Z5102*Z5103</f>
        <v>#N/A</v>
      </c>
      <c r="AE5098" s="223" t="e">
        <f ca="1">INDEX(THREEPTPCT_COEFFS,1,1)+K5098*INDEX(THREEPTPCT_COEFFS,1,2)+L5099*INDEX(THREEPTPCT_COEFFS,1,3)+AA5102*AA5103</f>
        <v>#N/A</v>
      </c>
      <c r="AF5098" s="55" t="e">
        <f t="shared" ref="AF5098:AF5099" ca="1" si="8807">AC5098-AD5098</f>
        <v>#N/A</v>
      </c>
      <c r="AG5098" s="223" t="e">
        <f ca="1">INDEX(TWOPTPCT_COEFFS,1,1)+AB5098*INDEX(TWOPTPCT_COEFFS,1,2)+I5099*INDEX(TWOPTPCT_COEFFS,1,3)+G5099*INDEX(TWOPTPCT_COEFFS,1,4)+L5099*INDEX(TWOPTPCT_COEFFS,1,5)+AB5102*AB5103</f>
        <v>#N/A</v>
      </c>
      <c r="AH5098" s="223" t="e">
        <f ca="1">INDEX(FTA_COEFFS,1,1)+O5098*INDEX(FTA_COEFFS,1,2)+N5099*INDEX(FTA_COEFFS,1,3)+(Q5098+R5098)*INDEX(FTA_COEFFS,1,4)+(Q5099+R5099)*INDEX(FTA_COEFFS,1,5)+M5099*INDEX(FTA_COEFFS,1,6)+AC5102*AC5103</f>
        <v>#N/A</v>
      </c>
      <c r="AI5098" s="223" t="e">
        <f ca="1">INDEX(FTPCT_COEFFS,1,1)+P5098*INDEX(FTPCT_COEFFS,1,2)+F5098*INDEX(FTPCT_COEFFS,1,3)+G5099*INDEX(FTPCT_COEFFS,1,4)+AD5102*AD5103</f>
        <v>#N/A</v>
      </c>
      <c r="AJ5098" s="338" t="e">
        <f t="shared" ref="AJ5098:AJ5099" ca="1" si="8808">AD5098*AE5098/100+AF5098*AG5098+AH5098*AI5098/100</f>
        <v>#N/A</v>
      </c>
      <c r="AK5098" s="55"/>
      <c r="AL5098" s="55"/>
      <c r="AM5098" s="55"/>
      <c r="AN5098" s="55"/>
      <c r="AO5098" s="55"/>
      <c r="AP5098" s="55"/>
      <c r="AQ5098" s="55"/>
      <c r="AR5098" s="55"/>
    </row>
    <row r="5099" spans="1:45" x14ac:dyDescent="0.3">
      <c r="B5099" s="54" t="s">
        <v>175</v>
      </c>
      <c r="C5099" s="54">
        <f>C5092</f>
        <v>0</v>
      </c>
      <c r="D5099" s="56" t="e">
        <f t="shared" ca="1" si="8800"/>
        <v>#N/A</v>
      </c>
      <c r="E5099" s="52" t="e">
        <f t="shared" ref="E5099:W5099" si="8809">E5092</f>
        <v>#N/A</v>
      </c>
      <c r="F5099" s="52" t="e">
        <f t="shared" si="8809"/>
        <v>#N/A</v>
      </c>
      <c r="G5099" s="52" t="e">
        <f t="shared" si="8809"/>
        <v>#N/A</v>
      </c>
      <c r="H5099" s="52" t="e">
        <f t="shared" si="8809"/>
        <v>#N/A</v>
      </c>
      <c r="I5099" s="52" t="e">
        <f t="shared" si="8809"/>
        <v>#N/A</v>
      </c>
      <c r="J5099" s="52" t="e">
        <f t="shared" si="8809"/>
        <v>#N/A</v>
      </c>
      <c r="K5099" s="52" t="e">
        <f t="shared" si="8809"/>
        <v>#N/A</v>
      </c>
      <c r="L5099" s="52" t="e">
        <f t="shared" si="8809"/>
        <v>#N/A</v>
      </c>
      <c r="M5099" s="52" t="e">
        <f t="shared" si="8809"/>
        <v>#N/A</v>
      </c>
      <c r="N5099" s="52" t="e">
        <f t="shared" si="8809"/>
        <v>#N/A</v>
      </c>
      <c r="O5099" s="52" t="e">
        <f t="shared" si="8809"/>
        <v>#N/A</v>
      </c>
      <c r="P5099" s="52" t="e">
        <f t="shared" si="8809"/>
        <v>#N/A</v>
      </c>
      <c r="Q5099" s="52" t="e">
        <f t="shared" si="8809"/>
        <v>#N/A</v>
      </c>
      <c r="R5099" s="52" t="e">
        <f t="shared" si="8809"/>
        <v>#N/A</v>
      </c>
      <c r="S5099" s="52" t="e">
        <f t="shared" si="8809"/>
        <v>#N/A</v>
      </c>
      <c r="T5099" s="52" t="e">
        <f t="shared" si="8809"/>
        <v>#N/A</v>
      </c>
      <c r="U5099" s="52" t="e">
        <f t="shared" si="8809"/>
        <v>#N/A</v>
      </c>
      <c r="V5099" s="52" t="e">
        <f t="shared" si="8809"/>
        <v>#N/A</v>
      </c>
      <c r="W5099" s="52" t="e">
        <f t="shared" si="8809"/>
        <v>#N/A</v>
      </c>
      <c r="X5099" s="55" t="e">
        <f t="shared" si="8802"/>
        <v>#N/A</v>
      </c>
      <c r="Y5099" s="55" t="e">
        <f t="shared" si="8803"/>
        <v>#N/A</v>
      </c>
      <c r="Z5099" s="55" t="e">
        <f t="shared" ref="Z5099" si="8810">Z5098</f>
        <v>#N/A</v>
      </c>
      <c r="AA5099" s="55" t="e">
        <f t="shared" si="8805"/>
        <v>#N/A</v>
      </c>
      <c r="AB5099" s="336" t="e">
        <f t="shared" si="8806"/>
        <v>#N/A</v>
      </c>
      <c r="AC5099" s="223" t="e">
        <f ca="1">INDEX(FGA_COEFFS,1,1)+Z5099*INDEX(FGA_COEFFS,1,2)+Y5099*INDEX(FGA_COEFFS,1,3)+R5099*INDEX(FGA_COEFFS,1,4)+Q5098*INDEX(FGA_COEFFS,1,5)+S5099*INDEX(FGA_COEFFS,1,6)+T5098*INDEX(FGA_COEFFS,1,7)+M5098*INDEX(FGA_COEFFS,1,8)+Y5102*Y5104</f>
        <v>#N/A</v>
      </c>
      <c r="AD5099" s="223" t="e">
        <f ca="1">INDEX(THREEPTA_COEFFS,1,1)+AC5099*INDEX(THREEPTA_COEFFS,1,2)+J5099*INDEX(THREEPTA_COEFFS,1,3)+AA5099*INDEX(THREEPTA_COEFFS,1,4)+K5099*INDEX(THREEPTA_COEFFS,1,5)+L5098*INDEX(THREEPTA_COEFFS,1,6)+Z5102*Z5104</f>
        <v>#N/A</v>
      </c>
      <c r="AE5099" s="223" t="e">
        <f ca="1">INDEX(THREEPTPCT_COEFFS,1,1)+K5099*INDEX(THREEPTPCT_COEFFS,1,2)+L5098*INDEX(THREEPTPCT_COEFFS,1,3)+AA5102*AA5104</f>
        <v>#N/A</v>
      </c>
      <c r="AF5099" s="55" t="e">
        <f t="shared" ca="1" si="8807"/>
        <v>#N/A</v>
      </c>
      <c r="AG5099" s="223" t="e">
        <f ca="1">INDEX(TWOPTPCT_COEFFS,1,1)+AB5099*INDEX(TWOPTPCT_COEFFS,1,2)+I5098*INDEX(TWOPTPCT_COEFFS,1,3)+G5098*INDEX(TWOPTPCT_COEFFS,1,4)+L5098*INDEX(TWOPTPCT_COEFFS,1,5)+AB5102*AB5104</f>
        <v>#N/A</v>
      </c>
      <c r="AH5099" s="223" t="e">
        <f ca="1">INDEX(FTA_COEFFS,1,1)+O5099*INDEX(FTA_COEFFS,1,2)+N5098*INDEX(FTA_COEFFS,1,3)+(Q5099+R5099)*INDEX(FTA_COEFFS,1,4)+(Q5098+R5098)*INDEX(FTA_COEFFS,1,5)+M5098*INDEX(FTA_COEFFS,1,6)+AC5102*AC5104</f>
        <v>#N/A</v>
      </c>
      <c r="AI5099" s="223" t="e">
        <f ca="1">INDEX(FTPCT_COEFFS,1,1)+P5099*INDEX(FTPCT_COEFFS,1,2)+F5099*INDEX(FTPCT_COEFFS,1,3)+G5098*INDEX(FTPCT_COEFFS,1,4)+AD5102*AD5104</f>
        <v>#N/A</v>
      </c>
      <c r="AJ5099" s="338" t="e">
        <f t="shared" ca="1" si="8808"/>
        <v>#N/A</v>
      </c>
      <c r="AK5099" s="55"/>
      <c r="AL5099" s="55"/>
      <c r="AM5099" s="55"/>
      <c r="AN5099" s="55"/>
      <c r="AO5099" s="55"/>
      <c r="AP5099" s="55"/>
      <c r="AQ5099" s="55"/>
      <c r="AR5099" s="55"/>
    </row>
    <row r="5100" spans="1:45" x14ac:dyDescent="0.3">
      <c r="A5100" s="54" t="e">
        <f ca="1">IF(D5098&gt;(D5099+(AVERAGE(V5098,W5098)-AVERAGE(V5099,W5099))/2)+2.5,C5098,IF(D5099&gt;(D5098+(AVERAGE(V5099,W5099)-AVERAGE(V5098,W5098))/2)+2.5,C5099,"Close"))</f>
        <v>#N/A</v>
      </c>
      <c r="B5100" s="64" t="e">
        <f ca="1">IF(D5099&gt;D5098,C5099,C5098)</f>
        <v>#N/A</v>
      </c>
      <c r="D5100" s="56"/>
      <c r="X5100" s="55"/>
      <c r="Y5100" s="55"/>
      <c r="Z5100" s="55"/>
      <c r="AA5100" s="55"/>
      <c r="AB5100" s="55"/>
      <c r="AC5100" s="337"/>
      <c r="AD5100" s="337"/>
      <c r="AE5100" s="337"/>
      <c r="AF5100" s="337"/>
      <c r="AG5100" s="337"/>
      <c r="AH5100" s="337"/>
      <c r="AI5100" s="337"/>
      <c r="AJ5100" s="337"/>
      <c r="AK5100" s="337"/>
      <c r="AL5100" s="337"/>
      <c r="AM5100" s="55"/>
      <c r="AN5100" s="55"/>
      <c r="AO5100" s="55"/>
      <c r="AP5100" s="55"/>
      <c r="AQ5100" s="55"/>
      <c r="AR5100" s="55"/>
      <c r="AS5100" s="55"/>
    </row>
    <row r="5101" spans="1:45" x14ac:dyDescent="0.3">
      <c r="X5101" s="54" t="s">
        <v>1305</v>
      </c>
      <c r="Y5101" s="54" t="s">
        <v>128</v>
      </c>
      <c r="Z5101" s="54" t="s">
        <v>157</v>
      </c>
      <c r="AA5101" s="54" t="s">
        <v>151</v>
      </c>
      <c r="AB5101" s="54" t="s">
        <v>1327</v>
      </c>
      <c r="AC5101" s="54" t="s">
        <v>129</v>
      </c>
      <c r="AD5101" s="54" t="s">
        <v>116</v>
      </c>
      <c r="AE5101" s="54"/>
      <c r="AF5101" s="54"/>
      <c r="AG5101" s="54"/>
      <c r="AH5101" s="54"/>
      <c r="AI5101" s="54"/>
      <c r="AJ5101" s="54"/>
      <c r="AK5101" s="54"/>
      <c r="AL5101" s="54"/>
      <c r="AM5101" s="54"/>
      <c r="AN5101" s="54"/>
      <c r="AO5101" s="54"/>
      <c r="AP5101" s="54"/>
      <c r="AQ5101" s="54"/>
      <c r="AR5101" s="54"/>
      <c r="AS5101" s="54"/>
    </row>
    <row r="5102" spans="1:45" x14ac:dyDescent="0.3">
      <c r="X5102" s="54"/>
      <c r="Y5102" s="54">
        <f t="shared" ref="Y5102:AD5102" si="8811">Y5095</f>
        <v>6.4436999999999998</v>
      </c>
      <c r="Z5102" s="54">
        <f t="shared" si="8811"/>
        <v>4.9371</v>
      </c>
      <c r="AA5102" s="54">
        <f t="shared" si="8811"/>
        <v>11.350300000000001</v>
      </c>
      <c r="AB5102" s="54">
        <f t="shared" si="8811"/>
        <v>7.1900000000000006E-2</v>
      </c>
      <c r="AC5102" s="54">
        <f t="shared" si="8811"/>
        <v>6.2766000000000002</v>
      </c>
      <c r="AD5102" s="54">
        <f t="shared" si="8811"/>
        <v>11.042999999999999</v>
      </c>
      <c r="AE5102" s="54"/>
      <c r="AF5102" s="336"/>
      <c r="AG5102" s="336"/>
      <c r="AH5102" s="336"/>
      <c r="AI5102" s="54"/>
      <c r="AJ5102" s="54"/>
      <c r="AK5102" s="54"/>
      <c r="AL5102" s="54"/>
      <c r="AM5102" s="54"/>
      <c r="AN5102" s="54"/>
      <c r="AO5102" s="54"/>
      <c r="AP5102" s="54"/>
      <c r="AQ5102" s="54"/>
      <c r="AR5102" s="54"/>
      <c r="AS5102" s="54"/>
    </row>
    <row r="5103" spans="1:45" x14ac:dyDescent="0.3">
      <c r="D5103" s="56"/>
      <c r="X5103" s="336"/>
      <c r="Y5103" s="336">
        <f t="shared" ca="1" si="8751"/>
        <v>-4.3291424381435755E-3</v>
      </c>
      <c r="Z5103" s="336">
        <f t="shared" ca="1" si="8751"/>
        <v>3.1538148252202865E-2</v>
      </c>
      <c r="AA5103" s="336">
        <f t="shared" ca="1" si="8751"/>
        <v>-0.40543640788428725</v>
      </c>
      <c r="AB5103" s="336">
        <f t="shared" ca="1" si="8751"/>
        <v>-1.0674973713862577</v>
      </c>
      <c r="AC5103" s="336">
        <f t="shared" ca="1" si="8751"/>
        <v>1.4661420628064725</v>
      </c>
      <c r="AD5103" s="336">
        <f t="shared" ca="1" si="8751"/>
        <v>-0.16747103112084938</v>
      </c>
      <c r="AE5103" s="336"/>
      <c r="AF5103" s="336"/>
      <c r="AG5103" s="336"/>
      <c r="AH5103" s="336"/>
      <c r="AI5103" s="54"/>
      <c r="AJ5103" s="54"/>
      <c r="AK5103" s="54"/>
      <c r="AL5103" s="336"/>
      <c r="AM5103" s="336"/>
      <c r="AN5103" s="336"/>
      <c r="AO5103" s="336"/>
      <c r="AP5103" s="54"/>
      <c r="AQ5103" s="336"/>
      <c r="AR5103" s="336"/>
      <c r="AS5103" s="336"/>
    </row>
    <row r="5104" spans="1:45" x14ac:dyDescent="0.3">
      <c r="C5104" s="54"/>
      <c r="D5104" s="56"/>
      <c r="Y5104" s="336">
        <f t="shared" ca="1" si="8751"/>
        <v>0.17540779432110887</v>
      </c>
      <c r="Z5104" s="336">
        <f t="shared" ca="1" si="8751"/>
        <v>1.4041908332764814</v>
      </c>
      <c r="AA5104" s="336">
        <f t="shared" ca="1" si="8751"/>
        <v>-0.76346767848834518</v>
      </c>
      <c r="AB5104" s="336">
        <f t="shared" ca="1" si="8751"/>
        <v>-0.43739362174155294</v>
      </c>
      <c r="AC5104" s="336">
        <f t="shared" ca="1" si="8751"/>
        <v>-0.63657232919002193</v>
      </c>
      <c r="AD5104" s="336">
        <f t="shared" ca="1" si="8751"/>
        <v>-0.13225726244037814</v>
      </c>
      <c r="AE5104" s="55"/>
      <c r="AF5104" s="55"/>
      <c r="AG5104" s="55"/>
      <c r="AH5104" s="55"/>
      <c r="AI5104" s="55"/>
      <c r="AJ5104" s="55"/>
      <c r="AK5104" s="55"/>
      <c r="AL5104" s="55"/>
      <c r="AM5104" s="55"/>
      <c r="AN5104" s="55"/>
      <c r="AO5104" s="55"/>
      <c r="AP5104" s="55"/>
      <c r="AQ5104" s="55"/>
      <c r="AR5104" s="55"/>
      <c r="AS5104" s="55"/>
    </row>
    <row r="5105" spans="1:45" x14ac:dyDescent="0.3">
      <c r="B5105" s="54" t="s">
        <v>172</v>
      </c>
      <c r="C5105" s="53">
        <f>C5098</f>
        <v>0</v>
      </c>
      <c r="D5105" s="56" t="e">
        <f t="shared" ref="D5105:D5106" ca="1" si="8812">AJ5105</f>
        <v>#N/A</v>
      </c>
      <c r="E5105" s="52" t="e">
        <f t="shared" ref="E5105:W5105" si="8813">E5098</f>
        <v>#N/A</v>
      </c>
      <c r="F5105" s="52" t="e">
        <f t="shared" si="8813"/>
        <v>#N/A</v>
      </c>
      <c r="G5105" s="52" t="e">
        <f t="shared" si="8813"/>
        <v>#N/A</v>
      </c>
      <c r="H5105" s="52" t="e">
        <f t="shared" si="8813"/>
        <v>#N/A</v>
      </c>
      <c r="I5105" s="52" t="e">
        <f t="shared" si="8813"/>
        <v>#N/A</v>
      </c>
      <c r="J5105" s="52" t="e">
        <f t="shared" si="8813"/>
        <v>#N/A</v>
      </c>
      <c r="K5105" s="52" t="e">
        <f t="shared" si="8813"/>
        <v>#N/A</v>
      </c>
      <c r="L5105" s="52" t="e">
        <f t="shared" si="8813"/>
        <v>#N/A</v>
      </c>
      <c r="M5105" s="52" t="e">
        <f t="shared" si="8813"/>
        <v>#N/A</v>
      </c>
      <c r="N5105" s="52" t="e">
        <f t="shared" si="8813"/>
        <v>#N/A</v>
      </c>
      <c r="O5105" s="52" t="e">
        <f t="shared" si="8813"/>
        <v>#N/A</v>
      </c>
      <c r="P5105" s="52" t="e">
        <f t="shared" si="8813"/>
        <v>#N/A</v>
      </c>
      <c r="Q5105" s="52" t="e">
        <f t="shared" si="8813"/>
        <v>#N/A</v>
      </c>
      <c r="R5105" s="52" t="e">
        <f t="shared" si="8813"/>
        <v>#N/A</v>
      </c>
      <c r="S5105" s="52" t="e">
        <f t="shared" si="8813"/>
        <v>#N/A</v>
      </c>
      <c r="T5105" s="52" t="e">
        <f t="shared" si="8813"/>
        <v>#N/A</v>
      </c>
      <c r="U5105" s="52" t="e">
        <f t="shared" si="8813"/>
        <v>#N/A</v>
      </c>
      <c r="V5105" s="52" t="e">
        <f t="shared" si="8813"/>
        <v>#N/A</v>
      </c>
      <c r="W5105" s="52" t="e">
        <f t="shared" si="8813"/>
        <v>#N/A</v>
      </c>
      <c r="X5105" s="55" t="e">
        <f t="shared" ref="X5105:X5106" si="8814">(H5105-(O5105*P5105)/100-3*(J5105*K5105)/100)/2</f>
        <v>#N/A</v>
      </c>
      <c r="Y5105" s="55" t="e">
        <f t="shared" ref="Y5105:Y5106" si="8815">SUM(X5105,(J5105*K5105/100))/(F5105/100)</f>
        <v>#N/A</v>
      </c>
      <c r="Z5105" s="55" t="e">
        <f t="shared" ref="Z5105" si="8816">U5105*0.5+U5106*0.5</f>
        <v>#N/A</v>
      </c>
      <c r="AA5105" s="55" t="e">
        <f t="shared" ref="AA5105:AA5106" si="8817">J5105/Y5105</f>
        <v>#N/A</v>
      </c>
      <c r="AB5105" s="336" t="e">
        <f t="shared" ref="AB5105:AB5106" si="8818">X5105/(Y5105-J5105)</f>
        <v>#N/A</v>
      </c>
      <c r="AC5105" s="223" t="e">
        <f ca="1">INDEX(FGA_COEFFS,1,1)+Z5105*INDEX(FGA_COEFFS,1,2)+Y5105*INDEX(FGA_COEFFS,1,3)+R5105*INDEX(FGA_COEFFS,1,4)+Q5106*INDEX(FGA_COEFFS,1,5)+S5105*INDEX(FGA_COEFFS,1,6)+T5106*INDEX(FGA_COEFFS,1,7)+M5106*INDEX(FGA_COEFFS,1,8)+Y5109*Y5110</f>
        <v>#N/A</v>
      </c>
      <c r="AD5105" s="223" t="e">
        <f ca="1">INDEX(THREEPTA_COEFFS,1,1)+AC5105*INDEX(THREEPTA_COEFFS,1,2)+J5105*INDEX(THREEPTA_COEFFS,1,3)+AA5105*INDEX(THREEPTA_COEFFS,1,4)+K5105*INDEX(THREEPTA_COEFFS,1,5)+L5106*INDEX(THREEPTA_COEFFS,1,6)+Z5109*Z5110</f>
        <v>#N/A</v>
      </c>
      <c r="AE5105" s="223" t="e">
        <f ca="1">INDEX(THREEPTPCT_COEFFS,1,1)+K5105*INDEX(THREEPTPCT_COEFFS,1,2)+L5106*INDEX(THREEPTPCT_COEFFS,1,3)+AA5109*AA5110</f>
        <v>#N/A</v>
      </c>
      <c r="AF5105" s="55" t="e">
        <f t="shared" ref="AF5105:AF5106" ca="1" si="8819">AC5105-AD5105</f>
        <v>#N/A</v>
      </c>
      <c r="AG5105" s="223" t="e">
        <f ca="1">INDEX(TWOPTPCT_COEFFS,1,1)+AB5105*INDEX(TWOPTPCT_COEFFS,1,2)+I5106*INDEX(TWOPTPCT_COEFFS,1,3)+G5106*INDEX(TWOPTPCT_COEFFS,1,4)+L5106*INDEX(TWOPTPCT_COEFFS,1,5)+AB5109*AB5110</f>
        <v>#N/A</v>
      </c>
      <c r="AH5105" s="223" t="e">
        <f ca="1">INDEX(FTA_COEFFS,1,1)+O5105*INDEX(FTA_COEFFS,1,2)+N5106*INDEX(FTA_COEFFS,1,3)+(Q5105+R5105)*INDEX(FTA_COEFFS,1,4)+(Q5106+R5106)*INDEX(FTA_COEFFS,1,5)+M5106*INDEX(FTA_COEFFS,1,6)+AC5109*AC5110</f>
        <v>#N/A</v>
      </c>
      <c r="AI5105" s="223" t="e">
        <f ca="1">INDEX(FTPCT_COEFFS,1,1)+P5105*INDEX(FTPCT_COEFFS,1,2)+F5105*INDEX(FTPCT_COEFFS,1,3)+G5106*INDEX(FTPCT_COEFFS,1,4)+AD5109*AD5110</f>
        <v>#N/A</v>
      </c>
      <c r="AJ5105" s="338" t="e">
        <f t="shared" ref="AJ5105:AJ5106" ca="1" si="8820">AD5105*AE5105/100+AF5105*AG5105+AH5105*AI5105/100</f>
        <v>#N/A</v>
      </c>
      <c r="AK5105" s="55"/>
      <c r="AL5105" s="55"/>
      <c r="AM5105" s="55"/>
      <c r="AN5105" s="55"/>
      <c r="AO5105" s="55"/>
      <c r="AP5105" s="55"/>
      <c r="AQ5105" s="55"/>
      <c r="AR5105" s="55"/>
    </row>
    <row r="5106" spans="1:45" x14ac:dyDescent="0.3">
      <c r="B5106" s="54" t="s">
        <v>175</v>
      </c>
      <c r="C5106" s="54">
        <f>C5099</f>
        <v>0</v>
      </c>
      <c r="D5106" s="56" t="e">
        <f t="shared" ca="1" si="8812"/>
        <v>#N/A</v>
      </c>
      <c r="E5106" s="52" t="e">
        <f t="shared" ref="E5106:W5106" si="8821">E5099</f>
        <v>#N/A</v>
      </c>
      <c r="F5106" s="52" t="e">
        <f t="shared" si="8821"/>
        <v>#N/A</v>
      </c>
      <c r="G5106" s="52" t="e">
        <f t="shared" si="8821"/>
        <v>#N/A</v>
      </c>
      <c r="H5106" s="52" t="e">
        <f t="shared" si="8821"/>
        <v>#N/A</v>
      </c>
      <c r="I5106" s="52" t="e">
        <f t="shared" si="8821"/>
        <v>#N/A</v>
      </c>
      <c r="J5106" s="52" t="e">
        <f t="shared" si="8821"/>
        <v>#N/A</v>
      </c>
      <c r="K5106" s="52" t="e">
        <f t="shared" si="8821"/>
        <v>#N/A</v>
      </c>
      <c r="L5106" s="52" t="e">
        <f t="shared" si="8821"/>
        <v>#N/A</v>
      </c>
      <c r="M5106" s="52" t="e">
        <f t="shared" si="8821"/>
        <v>#N/A</v>
      </c>
      <c r="N5106" s="52" t="e">
        <f t="shared" si="8821"/>
        <v>#N/A</v>
      </c>
      <c r="O5106" s="52" t="e">
        <f t="shared" si="8821"/>
        <v>#N/A</v>
      </c>
      <c r="P5106" s="52" t="e">
        <f t="shared" si="8821"/>
        <v>#N/A</v>
      </c>
      <c r="Q5106" s="52" t="e">
        <f t="shared" si="8821"/>
        <v>#N/A</v>
      </c>
      <c r="R5106" s="52" t="e">
        <f t="shared" si="8821"/>
        <v>#N/A</v>
      </c>
      <c r="S5106" s="52" t="e">
        <f t="shared" si="8821"/>
        <v>#N/A</v>
      </c>
      <c r="T5106" s="52" t="e">
        <f t="shared" si="8821"/>
        <v>#N/A</v>
      </c>
      <c r="U5106" s="52" t="e">
        <f t="shared" si="8821"/>
        <v>#N/A</v>
      </c>
      <c r="V5106" s="52" t="e">
        <f t="shared" si="8821"/>
        <v>#N/A</v>
      </c>
      <c r="W5106" s="52" t="e">
        <f t="shared" si="8821"/>
        <v>#N/A</v>
      </c>
      <c r="X5106" s="55" t="e">
        <f t="shared" si="8814"/>
        <v>#N/A</v>
      </c>
      <c r="Y5106" s="55" t="e">
        <f t="shared" si="8815"/>
        <v>#N/A</v>
      </c>
      <c r="Z5106" s="55" t="e">
        <f t="shared" ref="Z5106" si="8822">Z5105</f>
        <v>#N/A</v>
      </c>
      <c r="AA5106" s="55" t="e">
        <f t="shared" si="8817"/>
        <v>#N/A</v>
      </c>
      <c r="AB5106" s="336" t="e">
        <f t="shared" si="8818"/>
        <v>#N/A</v>
      </c>
      <c r="AC5106" s="223" t="e">
        <f ca="1">INDEX(FGA_COEFFS,1,1)+Z5106*INDEX(FGA_COEFFS,1,2)+Y5106*INDEX(FGA_COEFFS,1,3)+R5106*INDEX(FGA_COEFFS,1,4)+Q5105*INDEX(FGA_COEFFS,1,5)+S5106*INDEX(FGA_COEFFS,1,6)+T5105*INDEX(FGA_COEFFS,1,7)+M5105*INDEX(FGA_COEFFS,1,8)+Y5109*Y5111</f>
        <v>#N/A</v>
      </c>
      <c r="AD5106" s="223" t="e">
        <f ca="1">INDEX(THREEPTA_COEFFS,1,1)+AC5106*INDEX(THREEPTA_COEFFS,1,2)+J5106*INDEX(THREEPTA_COEFFS,1,3)+AA5106*INDEX(THREEPTA_COEFFS,1,4)+K5106*INDEX(THREEPTA_COEFFS,1,5)+L5105*INDEX(THREEPTA_COEFFS,1,6)+Z5109*Z5111</f>
        <v>#N/A</v>
      </c>
      <c r="AE5106" s="223" t="e">
        <f ca="1">INDEX(THREEPTPCT_COEFFS,1,1)+K5106*INDEX(THREEPTPCT_COEFFS,1,2)+L5105*INDEX(THREEPTPCT_COEFFS,1,3)+AA5109*AA5111</f>
        <v>#N/A</v>
      </c>
      <c r="AF5106" s="55" t="e">
        <f t="shared" ca="1" si="8819"/>
        <v>#N/A</v>
      </c>
      <c r="AG5106" s="223" t="e">
        <f ca="1">INDEX(TWOPTPCT_COEFFS,1,1)+AB5106*INDEX(TWOPTPCT_COEFFS,1,2)+I5105*INDEX(TWOPTPCT_COEFFS,1,3)+G5105*INDEX(TWOPTPCT_COEFFS,1,4)+L5105*INDEX(TWOPTPCT_COEFFS,1,5)+AB5109*AB5111</f>
        <v>#N/A</v>
      </c>
      <c r="AH5106" s="223" t="e">
        <f ca="1">INDEX(FTA_COEFFS,1,1)+O5106*INDEX(FTA_COEFFS,1,2)+N5105*INDEX(FTA_COEFFS,1,3)+(Q5106+R5106)*INDEX(FTA_COEFFS,1,4)+(Q5105+R5105)*INDEX(FTA_COEFFS,1,5)+M5105*INDEX(FTA_COEFFS,1,6)+AC5109*AC5111</f>
        <v>#N/A</v>
      </c>
      <c r="AI5106" s="223" t="e">
        <f ca="1">INDEX(FTPCT_COEFFS,1,1)+P5106*INDEX(FTPCT_COEFFS,1,2)+F5106*INDEX(FTPCT_COEFFS,1,3)+G5105*INDEX(FTPCT_COEFFS,1,4)+AD5109*AD5111</f>
        <v>#N/A</v>
      </c>
      <c r="AJ5106" s="338" t="e">
        <f t="shared" ca="1" si="8820"/>
        <v>#N/A</v>
      </c>
      <c r="AK5106" s="55"/>
      <c r="AL5106" s="55"/>
      <c r="AM5106" s="55"/>
      <c r="AN5106" s="55"/>
      <c r="AO5106" s="55"/>
      <c r="AP5106" s="55"/>
      <c r="AQ5106" s="55"/>
      <c r="AR5106" s="55"/>
    </row>
    <row r="5107" spans="1:45" x14ac:dyDescent="0.3">
      <c r="A5107" s="54" t="e">
        <f ca="1">IF(D5105&gt;(D5106+(AVERAGE(V5105,W5105)-AVERAGE(V5106,W5106))/2)+2.5,C5105,IF(D5106&gt;(D5105+(AVERAGE(V5106,W5106)-AVERAGE(V5105,W5105))/2)+2.5,C5106,"Close"))</f>
        <v>#N/A</v>
      </c>
      <c r="B5107" s="64" t="e">
        <f ca="1">IF(D5106&gt;D5105,C5106,C5105)</f>
        <v>#N/A</v>
      </c>
      <c r="D5107" s="56"/>
      <c r="X5107" s="55"/>
      <c r="Y5107" s="55"/>
      <c r="Z5107" s="55"/>
      <c r="AA5107" s="55"/>
      <c r="AB5107" s="55"/>
      <c r="AC5107" s="337"/>
      <c r="AD5107" s="337"/>
      <c r="AE5107" s="337"/>
      <c r="AF5107" s="337"/>
      <c r="AG5107" s="337"/>
      <c r="AH5107" s="337"/>
      <c r="AI5107" s="337"/>
      <c r="AJ5107" s="337"/>
      <c r="AK5107" s="337"/>
      <c r="AL5107" s="337"/>
      <c r="AM5107" s="55"/>
      <c r="AN5107" s="55"/>
      <c r="AO5107" s="55"/>
      <c r="AP5107" s="55"/>
      <c r="AQ5107" s="55"/>
      <c r="AR5107" s="55"/>
      <c r="AS5107" s="55"/>
    </row>
    <row r="5108" spans="1:45" x14ac:dyDescent="0.3">
      <c r="X5108" s="54" t="s">
        <v>1305</v>
      </c>
      <c r="Y5108" s="54" t="s">
        <v>128</v>
      </c>
      <c r="Z5108" s="54" t="s">
        <v>157</v>
      </c>
      <c r="AA5108" s="54" t="s">
        <v>151</v>
      </c>
      <c r="AB5108" s="54" t="s">
        <v>1327</v>
      </c>
      <c r="AC5108" s="54" t="s">
        <v>129</v>
      </c>
      <c r="AD5108" s="54" t="s">
        <v>116</v>
      </c>
      <c r="AE5108" s="54"/>
      <c r="AF5108" s="54"/>
      <c r="AG5108" s="54"/>
      <c r="AH5108" s="54"/>
      <c r="AI5108" s="54"/>
      <c r="AJ5108" s="54"/>
      <c r="AK5108" s="54"/>
      <c r="AL5108" s="54"/>
      <c r="AM5108" s="54"/>
      <c r="AN5108" s="54"/>
      <c r="AO5108" s="54"/>
      <c r="AP5108" s="54"/>
      <c r="AQ5108" s="54"/>
      <c r="AR5108" s="54"/>
      <c r="AS5108" s="54"/>
    </row>
    <row r="5109" spans="1:45" x14ac:dyDescent="0.3">
      <c r="X5109" s="54"/>
      <c r="Y5109" s="54">
        <f t="shared" ref="Y5109:AD5109" si="8823">Y5102</f>
        <v>6.4436999999999998</v>
      </c>
      <c r="Z5109" s="54">
        <f t="shared" si="8823"/>
        <v>4.9371</v>
      </c>
      <c r="AA5109" s="54">
        <f t="shared" si="8823"/>
        <v>11.350300000000001</v>
      </c>
      <c r="AB5109" s="54">
        <f t="shared" si="8823"/>
        <v>7.1900000000000006E-2</v>
      </c>
      <c r="AC5109" s="54">
        <f t="shared" si="8823"/>
        <v>6.2766000000000002</v>
      </c>
      <c r="AD5109" s="54">
        <f t="shared" si="8823"/>
        <v>11.042999999999999</v>
      </c>
      <c r="AE5109" s="54"/>
      <c r="AF5109" s="336"/>
      <c r="AG5109" s="336"/>
      <c r="AH5109" s="336"/>
      <c r="AI5109" s="54"/>
      <c r="AJ5109" s="54"/>
      <c r="AK5109" s="54"/>
      <c r="AL5109" s="54"/>
      <c r="AM5109" s="54"/>
      <c r="AN5109" s="54"/>
      <c r="AO5109" s="54"/>
      <c r="AP5109" s="54"/>
      <c r="AQ5109" s="54"/>
      <c r="AR5109" s="54"/>
      <c r="AS5109" s="54"/>
    </row>
    <row r="5110" spans="1:45" x14ac:dyDescent="0.3">
      <c r="D5110" s="56"/>
      <c r="X5110" s="336"/>
      <c r="Y5110" s="336">
        <f t="shared" ca="1" si="8751"/>
        <v>0.65300406462248672</v>
      </c>
      <c r="Z5110" s="336">
        <f t="shared" ca="1" si="8751"/>
        <v>-1.4957129905181501</v>
      </c>
      <c r="AA5110" s="336">
        <f t="shared" ca="1" si="8751"/>
        <v>2.9978478663986424E-2</v>
      </c>
      <c r="AB5110" s="336">
        <f t="shared" ca="1" si="8751"/>
        <v>-0.1145805911349789</v>
      </c>
      <c r="AC5110" s="336">
        <f t="shared" ca="1" si="8751"/>
        <v>-3.7921367308725223E-2</v>
      </c>
      <c r="AD5110" s="336">
        <f t="shared" ca="1" si="8751"/>
        <v>0.60883448176106303</v>
      </c>
      <c r="AE5110" s="336"/>
      <c r="AF5110" s="336"/>
      <c r="AG5110" s="336"/>
      <c r="AH5110" s="336"/>
      <c r="AI5110" s="54"/>
      <c r="AJ5110" s="54"/>
      <c r="AK5110" s="54"/>
      <c r="AL5110" s="336"/>
      <c r="AM5110" s="336"/>
      <c r="AN5110" s="336"/>
      <c r="AO5110" s="336"/>
      <c r="AP5110" s="54"/>
      <c r="AQ5110" s="336"/>
      <c r="AR5110" s="336"/>
      <c r="AS5110" s="336"/>
    </row>
    <row r="5111" spans="1:45" x14ac:dyDescent="0.3">
      <c r="C5111" s="54"/>
      <c r="D5111" s="56"/>
      <c r="Y5111" s="336">
        <f t="shared" ca="1" si="8751"/>
        <v>-8.7436368552262306E-2</v>
      </c>
      <c r="Z5111" s="336">
        <f t="shared" ca="1" si="8751"/>
        <v>-0.45931639237799349</v>
      </c>
      <c r="AA5111" s="336">
        <f t="shared" ca="1" si="8751"/>
        <v>0.53294856909214938</v>
      </c>
      <c r="AB5111" s="336">
        <f t="shared" ca="1" si="8751"/>
        <v>0.11469663359759169</v>
      </c>
      <c r="AC5111" s="336">
        <f t="shared" ca="1" si="8751"/>
        <v>-0.6768794692845409</v>
      </c>
      <c r="AD5111" s="336">
        <f t="shared" ca="1" si="8751"/>
        <v>-0.11665623620946936</v>
      </c>
      <c r="AE5111" s="55"/>
      <c r="AF5111" s="55"/>
      <c r="AG5111" s="55"/>
      <c r="AH5111" s="55"/>
      <c r="AI5111" s="55"/>
      <c r="AJ5111" s="55"/>
      <c r="AK5111" s="55"/>
      <c r="AL5111" s="55"/>
      <c r="AM5111" s="55"/>
      <c r="AN5111" s="55"/>
      <c r="AO5111" s="55"/>
      <c r="AP5111" s="55"/>
      <c r="AQ5111" s="55"/>
      <c r="AR5111" s="55"/>
      <c r="AS5111" s="55"/>
    </row>
    <row r="5112" spans="1:45" x14ac:dyDescent="0.3">
      <c r="B5112" s="54" t="s">
        <v>172</v>
      </c>
      <c r="C5112" s="53">
        <f>C5105</f>
        <v>0</v>
      </c>
      <c r="D5112" s="56" t="e">
        <f t="shared" ref="D5112:D5113" ca="1" si="8824">AJ5112</f>
        <v>#N/A</v>
      </c>
      <c r="E5112" s="52" t="e">
        <f t="shared" ref="E5112:W5112" si="8825">E5105</f>
        <v>#N/A</v>
      </c>
      <c r="F5112" s="52" t="e">
        <f t="shared" si="8825"/>
        <v>#N/A</v>
      </c>
      <c r="G5112" s="52" t="e">
        <f t="shared" si="8825"/>
        <v>#N/A</v>
      </c>
      <c r="H5112" s="52" t="e">
        <f t="shared" si="8825"/>
        <v>#N/A</v>
      </c>
      <c r="I5112" s="52" t="e">
        <f t="shared" si="8825"/>
        <v>#N/A</v>
      </c>
      <c r="J5112" s="52" t="e">
        <f t="shared" si="8825"/>
        <v>#N/A</v>
      </c>
      <c r="K5112" s="52" t="e">
        <f t="shared" si="8825"/>
        <v>#N/A</v>
      </c>
      <c r="L5112" s="52" t="e">
        <f t="shared" si="8825"/>
        <v>#N/A</v>
      </c>
      <c r="M5112" s="52" t="e">
        <f t="shared" si="8825"/>
        <v>#N/A</v>
      </c>
      <c r="N5112" s="52" t="e">
        <f t="shared" si="8825"/>
        <v>#N/A</v>
      </c>
      <c r="O5112" s="52" t="e">
        <f t="shared" si="8825"/>
        <v>#N/A</v>
      </c>
      <c r="P5112" s="52" t="e">
        <f t="shared" si="8825"/>
        <v>#N/A</v>
      </c>
      <c r="Q5112" s="52" t="e">
        <f t="shared" si="8825"/>
        <v>#N/A</v>
      </c>
      <c r="R5112" s="52" t="e">
        <f t="shared" si="8825"/>
        <v>#N/A</v>
      </c>
      <c r="S5112" s="52" t="e">
        <f t="shared" si="8825"/>
        <v>#N/A</v>
      </c>
      <c r="T5112" s="52" t="e">
        <f t="shared" si="8825"/>
        <v>#N/A</v>
      </c>
      <c r="U5112" s="52" t="e">
        <f t="shared" si="8825"/>
        <v>#N/A</v>
      </c>
      <c r="V5112" s="52" t="e">
        <f t="shared" si="8825"/>
        <v>#N/A</v>
      </c>
      <c r="W5112" s="52" t="e">
        <f t="shared" si="8825"/>
        <v>#N/A</v>
      </c>
      <c r="X5112" s="55" t="e">
        <f t="shared" ref="X5112:X5113" si="8826">(H5112-(O5112*P5112)/100-3*(J5112*K5112)/100)/2</f>
        <v>#N/A</v>
      </c>
      <c r="Y5112" s="55" t="e">
        <f t="shared" ref="Y5112:Y5113" si="8827">SUM(X5112,(J5112*K5112/100))/(F5112/100)</f>
        <v>#N/A</v>
      </c>
      <c r="Z5112" s="55" t="e">
        <f t="shared" ref="Z5112" si="8828">U5112*0.5+U5113*0.5</f>
        <v>#N/A</v>
      </c>
      <c r="AA5112" s="55" t="e">
        <f t="shared" ref="AA5112:AA5113" si="8829">J5112/Y5112</f>
        <v>#N/A</v>
      </c>
      <c r="AB5112" s="336" t="e">
        <f t="shared" ref="AB5112:AB5113" si="8830">X5112/(Y5112-J5112)</f>
        <v>#N/A</v>
      </c>
      <c r="AC5112" s="223" t="e">
        <f ca="1">INDEX(FGA_COEFFS,1,1)+Z5112*INDEX(FGA_COEFFS,1,2)+Y5112*INDEX(FGA_COEFFS,1,3)+R5112*INDEX(FGA_COEFFS,1,4)+Q5113*INDEX(FGA_COEFFS,1,5)+S5112*INDEX(FGA_COEFFS,1,6)+T5113*INDEX(FGA_COEFFS,1,7)+M5113*INDEX(FGA_COEFFS,1,8)+Y5116*Y5117</f>
        <v>#N/A</v>
      </c>
      <c r="AD5112" s="223" t="e">
        <f ca="1">INDEX(THREEPTA_COEFFS,1,1)+AC5112*INDEX(THREEPTA_COEFFS,1,2)+J5112*INDEX(THREEPTA_COEFFS,1,3)+AA5112*INDEX(THREEPTA_COEFFS,1,4)+K5112*INDEX(THREEPTA_COEFFS,1,5)+L5113*INDEX(THREEPTA_COEFFS,1,6)+Z5116*Z5117</f>
        <v>#N/A</v>
      </c>
      <c r="AE5112" s="223" t="e">
        <f ca="1">INDEX(THREEPTPCT_COEFFS,1,1)+K5112*INDEX(THREEPTPCT_COEFFS,1,2)+L5113*INDEX(THREEPTPCT_COEFFS,1,3)+AA5116*AA5117</f>
        <v>#N/A</v>
      </c>
      <c r="AF5112" s="55" t="e">
        <f t="shared" ref="AF5112:AF5113" ca="1" si="8831">AC5112-AD5112</f>
        <v>#N/A</v>
      </c>
      <c r="AG5112" s="223" t="e">
        <f ca="1">INDEX(TWOPTPCT_COEFFS,1,1)+AB5112*INDEX(TWOPTPCT_COEFFS,1,2)+I5113*INDEX(TWOPTPCT_COEFFS,1,3)+G5113*INDEX(TWOPTPCT_COEFFS,1,4)+L5113*INDEX(TWOPTPCT_COEFFS,1,5)+AB5116*AB5117</f>
        <v>#N/A</v>
      </c>
      <c r="AH5112" s="223" t="e">
        <f ca="1">INDEX(FTA_COEFFS,1,1)+O5112*INDEX(FTA_COEFFS,1,2)+N5113*INDEX(FTA_COEFFS,1,3)+(Q5112+R5112)*INDEX(FTA_COEFFS,1,4)+(Q5113+R5113)*INDEX(FTA_COEFFS,1,5)+M5113*INDEX(FTA_COEFFS,1,6)+AC5116*AC5117</f>
        <v>#N/A</v>
      </c>
      <c r="AI5112" s="223" t="e">
        <f ca="1">INDEX(FTPCT_COEFFS,1,1)+P5112*INDEX(FTPCT_COEFFS,1,2)+F5112*INDEX(FTPCT_COEFFS,1,3)+G5113*INDEX(FTPCT_COEFFS,1,4)+AD5116*AD5117</f>
        <v>#N/A</v>
      </c>
      <c r="AJ5112" s="338" t="e">
        <f t="shared" ref="AJ5112:AJ5113" ca="1" si="8832">AD5112*AE5112/100+AF5112*AG5112+AH5112*AI5112/100</f>
        <v>#N/A</v>
      </c>
      <c r="AK5112" s="55"/>
      <c r="AL5112" s="55"/>
      <c r="AM5112" s="55"/>
      <c r="AN5112" s="55"/>
      <c r="AO5112" s="55"/>
      <c r="AP5112" s="55"/>
      <c r="AQ5112" s="55"/>
      <c r="AR5112" s="55"/>
    </row>
    <row r="5113" spans="1:45" x14ac:dyDescent="0.3">
      <c r="B5113" s="54" t="s">
        <v>175</v>
      </c>
      <c r="C5113" s="54">
        <f>C5106</f>
        <v>0</v>
      </c>
      <c r="D5113" s="56" t="e">
        <f t="shared" ca="1" si="8824"/>
        <v>#N/A</v>
      </c>
      <c r="E5113" s="52" t="e">
        <f t="shared" ref="E5113:W5113" si="8833">E5106</f>
        <v>#N/A</v>
      </c>
      <c r="F5113" s="52" t="e">
        <f t="shared" si="8833"/>
        <v>#N/A</v>
      </c>
      <c r="G5113" s="52" t="e">
        <f t="shared" si="8833"/>
        <v>#N/A</v>
      </c>
      <c r="H5113" s="52" t="e">
        <f t="shared" si="8833"/>
        <v>#N/A</v>
      </c>
      <c r="I5113" s="52" t="e">
        <f t="shared" si="8833"/>
        <v>#N/A</v>
      </c>
      <c r="J5113" s="52" t="e">
        <f t="shared" si="8833"/>
        <v>#N/A</v>
      </c>
      <c r="K5113" s="52" t="e">
        <f t="shared" si="8833"/>
        <v>#N/A</v>
      </c>
      <c r="L5113" s="52" t="e">
        <f t="shared" si="8833"/>
        <v>#N/A</v>
      </c>
      <c r="M5113" s="52" t="e">
        <f t="shared" si="8833"/>
        <v>#N/A</v>
      </c>
      <c r="N5113" s="52" t="e">
        <f t="shared" si="8833"/>
        <v>#N/A</v>
      </c>
      <c r="O5113" s="52" t="e">
        <f t="shared" si="8833"/>
        <v>#N/A</v>
      </c>
      <c r="P5113" s="52" t="e">
        <f t="shared" si="8833"/>
        <v>#N/A</v>
      </c>
      <c r="Q5113" s="52" t="e">
        <f t="shared" si="8833"/>
        <v>#N/A</v>
      </c>
      <c r="R5113" s="52" t="e">
        <f t="shared" si="8833"/>
        <v>#N/A</v>
      </c>
      <c r="S5113" s="52" t="e">
        <f t="shared" si="8833"/>
        <v>#N/A</v>
      </c>
      <c r="T5113" s="52" t="e">
        <f t="shared" si="8833"/>
        <v>#N/A</v>
      </c>
      <c r="U5113" s="52" t="e">
        <f t="shared" si="8833"/>
        <v>#N/A</v>
      </c>
      <c r="V5113" s="52" t="e">
        <f t="shared" si="8833"/>
        <v>#N/A</v>
      </c>
      <c r="W5113" s="52" t="e">
        <f t="shared" si="8833"/>
        <v>#N/A</v>
      </c>
      <c r="X5113" s="55" t="e">
        <f t="shared" si="8826"/>
        <v>#N/A</v>
      </c>
      <c r="Y5113" s="55" t="e">
        <f t="shared" si="8827"/>
        <v>#N/A</v>
      </c>
      <c r="Z5113" s="55" t="e">
        <f t="shared" ref="Z5113" si="8834">Z5112</f>
        <v>#N/A</v>
      </c>
      <c r="AA5113" s="55" t="e">
        <f t="shared" si="8829"/>
        <v>#N/A</v>
      </c>
      <c r="AB5113" s="336" t="e">
        <f t="shared" si="8830"/>
        <v>#N/A</v>
      </c>
      <c r="AC5113" s="223" t="e">
        <f ca="1">INDEX(FGA_COEFFS,1,1)+Z5113*INDEX(FGA_COEFFS,1,2)+Y5113*INDEX(FGA_COEFFS,1,3)+R5113*INDEX(FGA_COEFFS,1,4)+Q5112*INDEX(FGA_COEFFS,1,5)+S5113*INDEX(FGA_COEFFS,1,6)+T5112*INDEX(FGA_COEFFS,1,7)+M5112*INDEX(FGA_COEFFS,1,8)+Y5116*Y5118</f>
        <v>#N/A</v>
      </c>
      <c r="AD5113" s="223" t="e">
        <f ca="1">INDEX(THREEPTA_COEFFS,1,1)+AC5113*INDEX(THREEPTA_COEFFS,1,2)+J5113*INDEX(THREEPTA_COEFFS,1,3)+AA5113*INDEX(THREEPTA_COEFFS,1,4)+K5113*INDEX(THREEPTA_COEFFS,1,5)+L5112*INDEX(THREEPTA_COEFFS,1,6)+Z5116*Z5118</f>
        <v>#N/A</v>
      </c>
      <c r="AE5113" s="223" t="e">
        <f ca="1">INDEX(THREEPTPCT_COEFFS,1,1)+K5113*INDEX(THREEPTPCT_COEFFS,1,2)+L5112*INDEX(THREEPTPCT_COEFFS,1,3)+AA5116*AA5118</f>
        <v>#N/A</v>
      </c>
      <c r="AF5113" s="55" t="e">
        <f t="shared" ca="1" si="8831"/>
        <v>#N/A</v>
      </c>
      <c r="AG5113" s="223" t="e">
        <f ca="1">INDEX(TWOPTPCT_COEFFS,1,1)+AB5113*INDEX(TWOPTPCT_COEFFS,1,2)+I5112*INDEX(TWOPTPCT_COEFFS,1,3)+G5112*INDEX(TWOPTPCT_COEFFS,1,4)+L5112*INDEX(TWOPTPCT_COEFFS,1,5)+AB5116*AB5118</f>
        <v>#N/A</v>
      </c>
      <c r="AH5113" s="223" t="e">
        <f ca="1">INDEX(FTA_COEFFS,1,1)+O5113*INDEX(FTA_COEFFS,1,2)+N5112*INDEX(FTA_COEFFS,1,3)+(Q5113+R5113)*INDEX(FTA_COEFFS,1,4)+(Q5112+R5112)*INDEX(FTA_COEFFS,1,5)+M5112*INDEX(FTA_COEFFS,1,6)+AC5116*AC5118</f>
        <v>#N/A</v>
      </c>
      <c r="AI5113" s="223" t="e">
        <f ca="1">INDEX(FTPCT_COEFFS,1,1)+P5113*INDEX(FTPCT_COEFFS,1,2)+F5113*INDEX(FTPCT_COEFFS,1,3)+G5112*INDEX(FTPCT_COEFFS,1,4)+AD5116*AD5118</f>
        <v>#N/A</v>
      </c>
      <c r="AJ5113" s="338" t="e">
        <f t="shared" ca="1" si="8832"/>
        <v>#N/A</v>
      </c>
      <c r="AK5113" s="55"/>
      <c r="AL5113" s="55"/>
      <c r="AM5113" s="55"/>
      <c r="AN5113" s="55"/>
      <c r="AO5113" s="55"/>
      <c r="AP5113" s="55"/>
      <c r="AQ5113" s="55"/>
      <c r="AR5113" s="55"/>
    </row>
    <row r="5114" spans="1:45" x14ac:dyDescent="0.3">
      <c r="A5114" s="54" t="e">
        <f ca="1">IF(D5112&gt;(D5113+(AVERAGE(V5112,W5112)-AVERAGE(V5113,W5113))/2)+2.5,C5112,IF(D5113&gt;(D5112+(AVERAGE(V5113,W5113)-AVERAGE(V5112,W5112))/2)+2.5,C5113,"Close"))</f>
        <v>#N/A</v>
      </c>
      <c r="B5114" s="64" t="e">
        <f ca="1">IF(D5113&gt;D5112,C5113,C5112)</f>
        <v>#N/A</v>
      </c>
      <c r="D5114" s="56"/>
      <c r="X5114" s="55"/>
      <c r="Y5114" s="55"/>
      <c r="Z5114" s="55"/>
      <c r="AA5114" s="55"/>
      <c r="AB5114" s="55"/>
      <c r="AC5114" s="337"/>
      <c r="AD5114" s="337"/>
      <c r="AE5114" s="337"/>
      <c r="AF5114" s="337"/>
      <c r="AG5114" s="337"/>
      <c r="AH5114" s="337"/>
      <c r="AI5114" s="337"/>
      <c r="AJ5114" s="337"/>
      <c r="AK5114" s="337"/>
      <c r="AL5114" s="337"/>
      <c r="AM5114" s="55"/>
      <c r="AN5114" s="55"/>
      <c r="AO5114" s="55"/>
      <c r="AP5114" s="55"/>
      <c r="AQ5114" s="55"/>
      <c r="AR5114" s="55"/>
      <c r="AS5114" s="55"/>
    </row>
    <row r="5115" spans="1:45" x14ac:dyDescent="0.3">
      <c r="X5115" s="54" t="s">
        <v>1305</v>
      </c>
      <c r="Y5115" s="54" t="s">
        <v>128</v>
      </c>
      <c r="Z5115" s="54" t="s">
        <v>157</v>
      </c>
      <c r="AA5115" s="54" t="s">
        <v>151</v>
      </c>
      <c r="AB5115" s="54" t="s">
        <v>1327</v>
      </c>
      <c r="AC5115" s="54" t="s">
        <v>129</v>
      </c>
      <c r="AD5115" s="54" t="s">
        <v>116</v>
      </c>
      <c r="AE5115" s="54"/>
      <c r="AF5115" s="54"/>
      <c r="AG5115" s="54"/>
      <c r="AH5115" s="54"/>
      <c r="AI5115" s="54"/>
      <c r="AJ5115" s="54"/>
      <c r="AK5115" s="54"/>
      <c r="AL5115" s="54"/>
      <c r="AM5115" s="54"/>
      <c r="AN5115" s="54"/>
      <c r="AO5115" s="54"/>
      <c r="AP5115" s="54"/>
      <c r="AQ5115" s="54"/>
      <c r="AR5115" s="54"/>
      <c r="AS5115" s="54"/>
    </row>
    <row r="5116" spans="1:45" x14ac:dyDescent="0.3">
      <c r="X5116" s="54"/>
      <c r="Y5116" s="54">
        <f t="shared" ref="Y5116:AD5116" si="8835">Y5109</f>
        <v>6.4436999999999998</v>
      </c>
      <c r="Z5116" s="54">
        <f t="shared" si="8835"/>
        <v>4.9371</v>
      </c>
      <c r="AA5116" s="54">
        <f t="shared" si="8835"/>
        <v>11.350300000000001</v>
      </c>
      <c r="AB5116" s="54">
        <f t="shared" si="8835"/>
        <v>7.1900000000000006E-2</v>
      </c>
      <c r="AC5116" s="54">
        <f t="shared" si="8835"/>
        <v>6.2766000000000002</v>
      </c>
      <c r="AD5116" s="54">
        <f t="shared" si="8835"/>
        <v>11.042999999999999</v>
      </c>
      <c r="AE5116" s="54"/>
      <c r="AF5116" s="336"/>
      <c r="AG5116" s="336"/>
      <c r="AH5116" s="336"/>
      <c r="AI5116" s="54"/>
      <c r="AJ5116" s="54"/>
      <c r="AK5116" s="54"/>
      <c r="AL5116" s="54"/>
      <c r="AM5116" s="54"/>
      <c r="AN5116" s="54"/>
      <c r="AO5116" s="54"/>
      <c r="AP5116" s="54"/>
      <c r="AQ5116" s="54"/>
      <c r="AR5116" s="54"/>
      <c r="AS5116" s="54"/>
    </row>
    <row r="5117" spans="1:45" x14ac:dyDescent="0.3">
      <c r="D5117" s="56"/>
      <c r="X5117" s="336"/>
      <c r="Y5117" s="336">
        <f t="shared" ca="1" si="8751"/>
        <v>-0.22375444412456777</v>
      </c>
      <c r="Z5117" s="336">
        <f t="shared" ca="1" si="8751"/>
        <v>1.4566109540157486</v>
      </c>
      <c r="AA5117" s="336">
        <f t="shared" ca="1" si="8751"/>
        <v>8.0914818378571049E-2</v>
      </c>
      <c r="AB5117" s="336">
        <f t="shared" ca="1" si="8751"/>
        <v>1.4447137140861872</v>
      </c>
      <c r="AC5117" s="336">
        <f t="shared" ca="1" si="8751"/>
        <v>-0.26039648566339285</v>
      </c>
      <c r="AD5117" s="336">
        <f t="shared" ca="1" si="8751"/>
        <v>1.3003771858798159</v>
      </c>
      <c r="AE5117" s="336"/>
      <c r="AF5117" s="336"/>
      <c r="AG5117" s="336"/>
      <c r="AH5117" s="336"/>
      <c r="AI5117" s="54"/>
      <c r="AJ5117" s="54"/>
      <c r="AK5117" s="54"/>
      <c r="AL5117" s="336"/>
      <c r="AM5117" s="336"/>
      <c r="AN5117" s="336"/>
      <c r="AO5117" s="336"/>
      <c r="AP5117" s="54"/>
      <c r="AQ5117" s="336"/>
      <c r="AR5117" s="336"/>
      <c r="AS5117" s="336"/>
    </row>
    <row r="5118" spans="1:45" x14ac:dyDescent="0.3">
      <c r="C5118" s="54"/>
      <c r="D5118" s="56"/>
      <c r="Y5118" s="336">
        <f t="shared" ca="1" si="8751"/>
        <v>-0.694651469412635</v>
      </c>
      <c r="Z5118" s="336">
        <f t="shared" ca="1" si="8751"/>
        <v>0.73140893342040625</v>
      </c>
      <c r="AA5118" s="336">
        <f t="shared" ca="1" si="8751"/>
        <v>2.7177680556937707E-2</v>
      </c>
      <c r="AB5118" s="336">
        <f t="shared" ca="1" si="8751"/>
        <v>-7.4562998879894427E-2</v>
      </c>
      <c r="AC5118" s="336">
        <f t="shared" ca="1" si="8751"/>
        <v>9.0015834870939716E-3</v>
      </c>
      <c r="AD5118" s="336">
        <f t="shared" ca="1" si="8751"/>
        <v>-0.49014792092105819</v>
      </c>
      <c r="AE5118" s="55"/>
      <c r="AF5118" s="55"/>
      <c r="AG5118" s="55"/>
      <c r="AH5118" s="55"/>
      <c r="AI5118" s="55"/>
      <c r="AJ5118" s="55"/>
      <c r="AK5118" s="55"/>
      <c r="AL5118" s="55"/>
      <c r="AM5118" s="55"/>
      <c r="AN5118" s="55"/>
      <c r="AO5118" s="55"/>
      <c r="AP5118" s="55"/>
      <c r="AQ5118" s="55"/>
      <c r="AR5118" s="55"/>
      <c r="AS5118" s="55"/>
    </row>
    <row r="5119" spans="1:45" x14ac:dyDescent="0.3">
      <c r="B5119" s="54" t="s">
        <v>172</v>
      </c>
      <c r="C5119" s="53">
        <f>C5112</f>
        <v>0</v>
      </c>
      <c r="D5119" s="56" t="e">
        <f t="shared" ref="D5119:D5120" ca="1" si="8836">AJ5119</f>
        <v>#N/A</v>
      </c>
      <c r="E5119" s="52" t="e">
        <f t="shared" ref="E5119:W5119" si="8837">E5112</f>
        <v>#N/A</v>
      </c>
      <c r="F5119" s="52" t="e">
        <f t="shared" si="8837"/>
        <v>#N/A</v>
      </c>
      <c r="G5119" s="52" t="e">
        <f t="shared" si="8837"/>
        <v>#N/A</v>
      </c>
      <c r="H5119" s="52" t="e">
        <f t="shared" si="8837"/>
        <v>#N/A</v>
      </c>
      <c r="I5119" s="52" t="e">
        <f t="shared" si="8837"/>
        <v>#N/A</v>
      </c>
      <c r="J5119" s="52" t="e">
        <f t="shared" si="8837"/>
        <v>#N/A</v>
      </c>
      <c r="K5119" s="52" t="e">
        <f t="shared" si="8837"/>
        <v>#N/A</v>
      </c>
      <c r="L5119" s="52" t="e">
        <f t="shared" si="8837"/>
        <v>#N/A</v>
      </c>
      <c r="M5119" s="52" t="e">
        <f t="shared" si="8837"/>
        <v>#N/A</v>
      </c>
      <c r="N5119" s="52" t="e">
        <f t="shared" si="8837"/>
        <v>#N/A</v>
      </c>
      <c r="O5119" s="52" t="e">
        <f t="shared" si="8837"/>
        <v>#N/A</v>
      </c>
      <c r="P5119" s="52" t="e">
        <f t="shared" si="8837"/>
        <v>#N/A</v>
      </c>
      <c r="Q5119" s="52" t="e">
        <f t="shared" si="8837"/>
        <v>#N/A</v>
      </c>
      <c r="R5119" s="52" t="e">
        <f t="shared" si="8837"/>
        <v>#N/A</v>
      </c>
      <c r="S5119" s="52" t="e">
        <f t="shared" si="8837"/>
        <v>#N/A</v>
      </c>
      <c r="T5119" s="52" t="e">
        <f t="shared" si="8837"/>
        <v>#N/A</v>
      </c>
      <c r="U5119" s="52" t="e">
        <f t="shared" si="8837"/>
        <v>#N/A</v>
      </c>
      <c r="V5119" s="52" t="e">
        <f t="shared" si="8837"/>
        <v>#N/A</v>
      </c>
      <c r="W5119" s="52" t="e">
        <f t="shared" si="8837"/>
        <v>#N/A</v>
      </c>
      <c r="X5119" s="55" t="e">
        <f t="shared" ref="X5119:X5120" si="8838">(H5119-(O5119*P5119)/100-3*(J5119*K5119)/100)/2</f>
        <v>#N/A</v>
      </c>
      <c r="Y5119" s="55" t="e">
        <f t="shared" ref="Y5119:Y5120" si="8839">SUM(X5119,(J5119*K5119/100))/(F5119/100)</f>
        <v>#N/A</v>
      </c>
      <c r="Z5119" s="55" t="e">
        <f t="shared" ref="Z5119" si="8840">U5119*0.5+U5120*0.5</f>
        <v>#N/A</v>
      </c>
      <c r="AA5119" s="55" t="e">
        <f t="shared" ref="AA5119:AA5120" si="8841">J5119/Y5119</f>
        <v>#N/A</v>
      </c>
      <c r="AB5119" s="336" t="e">
        <f t="shared" ref="AB5119:AB5120" si="8842">X5119/(Y5119-J5119)</f>
        <v>#N/A</v>
      </c>
      <c r="AC5119" s="223" t="e">
        <f ca="1">INDEX(FGA_COEFFS,1,1)+Z5119*INDEX(FGA_COEFFS,1,2)+Y5119*INDEX(FGA_COEFFS,1,3)+R5119*INDEX(FGA_COEFFS,1,4)+Q5120*INDEX(FGA_COEFFS,1,5)+S5119*INDEX(FGA_COEFFS,1,6)+T5120*INDEX(FGA_COEFFS,1,7)+M5120*INDEX(FGA_COEFFS,1,8)+Y5123*Y5124</f>
        <v>#N/A</v>
      </c>
      <c r="AD5119" s="223" t="e">
        <f ca="1">INDEX(THREEPTA_COEFFS,1,1)+AC5119*INDEX(THREEPTA_COEFFS,1,2)+J5119*INDEX(THREEPTA_COEFFS,1,3)+AA5119*INDEX(THREEPTA_COEFFS,1,4)+K5119*INDEX(THREEPTA_COEFFS,1,5)+L5120*INDEX(THREEPTA_COEFFS,1,6)+Z5123*Z5124</f>
        <v>#N/A</v>
      </c>
      <c r="AE5119" s="223" t="e">
        <f ca="1">INDEX(THREEPTPCT_COEFFS,1,1)+K5119*INDEX(THREEPTPCT_COEFFS,1,2)+L5120*INDEX(THREEPTPCT_COEFFS,1,3)+AA5123*AA5124</f>
        <v>#N/A</v>
      </c>
      <c r="AF5119" s="55" t="e">
        <f t="shared" ref="AF5119:AF5120" ca="1" si="8843">AC5119-AD5119</f>
        <v>#N/A</v>
      </c>
      <c r="AG5119" s="223" t="e">
        <f ca="1">INDEX(TWOPTPCT_COEFFS,1,1)+AB5119*INDEX(TWOPTPCT_COEFFS,1,2)+I5120*INDEX(TWOPTPCT_COEFFS,1,3)+G5120*INDEX(TWOPTPCT_COEFFS,1,4)+L5120*INDEX(TWOPTPCT_COEFFS,1,5)+AB5123*AB5124</f>
        <v>#N/A</v>
      </c>
      <c r="AH5119" s="223" t="e">
        <f ca="1">INDEX(FTA_COEFFS,1,1)+O5119*INDEX(FTA_COEFFS,1,2)+N5120*INDEX(FTA_COEFFS,1,3)+(Q5119+R5119)*INDEX(FTA_COEFFS,1,4)+(Q5120+R5120)*INDEX(FTA_COEFFS,1,5)+M5120*INDEX(FTA_COEFFS,1,6)+AC5123*AC5124</f>
        <v>#N/A</v>
      </c>
      <c r="AI5119" s="223" t="e">
        <f ca="1">INDEX(FTPCT_COEFFS,1,1)+P5119*INDEX(FTPCT_COEFFS,1,2)+F5119*INDEX(FTPCT_COEFFS,1,3)+G5120*INDEX(FTPCT_COEFFS,1,4)+AD5123*AD5124</f>
        <v>#N/A</v>
      </c>
      <c r="AJ5119" s="338" t="e">
        <f t="shared" ref="AJ5119:AJ5120" ca="1" si="8844">AD5119*AE5119/100+AF5119*AG5119+AH5119*AI5119/100</f>
        <v>#N/A</v>
      </c>
      <c r="AK5119" s="55"/>
      <c r="AL5119" s="55"/>
      <c r="AM5119" s="55"/>
      <c r="AN5119" s="55"/>
      <c r="AO5119" s="55"/>
      <c r="AP5119" s="55"/>
      <c r="AQ5119" s="55"/>
      <c r="AR5119" s="55"/>
    </row>
    <row r="5120" spans="1:45" x14ac:dyDescent="0.3">
      <c r="B5120" s="54" t="s">
        <v>175</v>
      </c>
      <c r="C5120" s="54">
        <f>C5113</f>
        <v>0</v>
      </c>
      <c r="D5120" s="56" t="e">
        <f t="shared" ca="1" si="8836"/>
        <v>#N/A</v>
      </c>
      <c r="E5120" s="52" t="e">
        <f t="shared" ref="E5120:W5120" si="8845">E5113</f>
        <v>#N/A</v>
      </c>
      <c r="F5120" s="52" t="e">
        <f t="shared" si="8845"/>
        <v>#N/A</v>
      </c>
      <c r="G5120" s="52" t="e">
        <f t="shared" si="8845"/>
        <v>#N/A</v>
      </c>
      <c r="H5120" s="52" t="e">
        <f t="shared" si="8845"/>
        <v>#N/A</v>
      </c>
      <c r="I5120" s="52" t="e">
        <f t="shared" si="8845"/>
        <v>#N/A</v>
      </c>
      <c r="J5120" s="52" t="e">
        <f t="shared" si="8845"/>
        <v>#N/A</v>
      </c>
      <c r="K5120" s="52" t="e">
        <f t="shared" si="8845"/>
        <v>#N/A</v>
      </c>
      <c r="L5120" s="52" t="e">
        <f t="shared" si="8845"/>
        <v>#N/A</v>
      </c>
      <c r="M5120" s="52" t="e">
        <f t="shared" si="8845"/>
        <v>#N/A</v>
      </c>
      <c r="N5120" s="52" t="e">
        <f t="shared" si="8845"/>
        <v>#N/A</v>
      </c>
      <c r="O5120" s="52" t="e">
        <f t="shared" si="8845"/>
        <v>#N/A</v>
      </c>
      <c r="P5120" s="52" t="e">
        <f t="shared" si="8845"/>
        <v>#N/A</v>
      </c>
      <c r="Q5120" s="52" t="e">
        <f t="shared" si="8845"/>
        <v>#N/A</v>
      </c>
      <c r="R5120" s="52" t="e">
        <f t="shared" si="8845"/>
        <v>#N/A</v>
      </c>
      <c r="S5120" s="52" t="e">
        <f t="shared" si="8845"/>
        <v>#N/A</v>
      </c>
      <c r="T5120" s="52" t="e">
        <f t="shared" si="8845"/>
        <v>#N/A</v>
      </c>
      <c r="U5120" s="52" t="e">
        <f t="shared" si="8845"/>
        <v>#N/A</v>
      </c>
      <c r="V5120" s="52" t="e">
        <f t="shared" si="8845"/>
        <v>#N/A</v>
      </c>
      <c r="W5120" s="52" t="e">
        <f t="shared" si="8845"/>
        <v>#N/A</v>
      </c>
      <c r="X5120" s="55" t="e">
        <f t="shared" si="8838"/>
        <v>#N/A</v>
      </c>
      <c r="Y5120" s="55" t="e">
        <f t="shared" si="8839"/>
        <v>#N/A</v>
      </c>
      <c r="Z5120" s="55" t="e">
        <f t="shared" ref="Z5120" si="8846">Z5119</f>
        <v>#N/A</v>
      </c>
      <c r="AA5120" s="55" t="e">
        <f t="shared" si="8841"/>
        <v>#N/A</v>
      </c>
      <c r="AB5120" s="336" t="e">
        <f t="shared" si="8842"/>
        <v>#N/A</v>
      </c>
      <c r="AC5120" s="223" t="e">
        <f ca="1">INDEX(FGA_COEFFS,1,1)+Z5120*INDEX(FGA_COEFFS,1,2)+Y5120*INDEX(FGA_COEFFS,1,3)+R5120*INDEX(FGA_COEFFS,1,4)+Q5119*INDEX(FGA_COEFFS,1,5)+S5120*INDEX(FGA_COEFFS,1,6)+T5119*INDEX(FGA_COEFFS,1,7)+M5119*INDEX(FGA_COEFFS,1,8)+Y5123*Y5125</f>
        <v>#N/A</v>
      </c>
      <c r="AD5120" s="223" t="e">
        <f ca="1">INDEX(THREEPTA_COEFFS,1,1)+AC5120*INDEX(THREEPTA_COEFFS,1,2)+J5120*INDEX(THREEPTA_COEFFS,1,3)+AA5120*INDEX(THREEPTA_COEFFS,1,4)+K5120*INDEX(THREEPTA_COEFFS,1,5)+L5119*INDEX(THREEPTA_COEFFS,1,6)+Z5123*Z5125</f>
        <v>#N/A</v>
      </c>
      <c r="AE5120" s="223" t="e">
        <f ca="1">INDEX(THREEPTPCT_COEFFS,1,1)+K5120*INDEX(THREEPTPCT_COEFFS,1,2)+L5119*INDEX(THREEPTPCT_COEFFS,1,3)+AA5123*AA5125</f>
        <v>#N/A</v>
      </c>
      <c r="AF5120" s="55" t="e">
        <f t="shared" ca="1" si="8843"/>
        <v>#N/A</v>
      </c>
      <c r="AG5120" s="223" t="e">
        <f ca="1">INDEX(TWOPTPCT_COEFFS,1,1)+AB5120*INDEX(TWOPTPCT_COEFFS,1,2)+I5119*INDEX(TWOPTPCT_COEFFS,1,3)+G5119*INDEX(TWOPTPCT_COEFFS,1,4)+L5119*INDEX(TWOPTPCT_COEFFS,1,5)+AB5123*AB5125</f>
        <v>#N/A</v>
      </c>
      <c r="AH5120" s="223" t="e">
        <f ca="1">INDEX(FTA_COEFFS,1,1)+O5120*INDEX(FTA_COEFFS,1,2)+N5119*INDEX(FTA_COEFFS,1,3)+(Q5120+R5120)*INDEX(FTA_COEFFS,1,4)+(Q5119+R5119)*INDEX(FTA_COEFFS,1,5)+M5119*INDEX(FTA_COEFFS,1,6)+AC5123*AC5125</f>
        <v>#N/A</v>
      </c>
      <c r="AI5120" s="223" t="e">
        <f ca="1">INDEX(FTPCT_COEFFS,1,1)+P5120*INDEX(FTPCT_COEFFS,1,2)+F5120*INDEX(FTPCT_COEFFS,1,3)+G5119*INDEX(FTPCT_COEFFS,1,4)+AD5123*AD5125</f>
        <v>#N/A</v>
      </c>
      <c r="AJ5120" s="338" t="e">
        <f t="shared" ca="1" si="8844"/>
        <v>#N/A</v>
      </c>
      <c r="AK5120" s="55"/>
      <c r="AL5120" s="55"/>
      <c r="AM5120" s="55"/>
      <c r="AN5120" s="55"/>
      <c r="AO5120" s="55"/>
      <c r="AP5120" s="55"/>
      <c r="AQ5120" s="55"/>
      <c r="AR5120" s="55"/>
    </row>
    <row r="5121" spans="1:45" x14ac:dyDescent="0.3">
      <c r="A5121" s="54" t="e">
        <f ca="1">IF(D5119&gt;(D5120+(AVERAGE(V5119,W5119)-AVERAGE(V5120,W5120))/2)+2.5,C5119,IF(D5120&gt;(D5119+(AVERAGE(V5120,W5120)-AVERAGE(V5119,W5119))/2)+2.5,C5120,"Close"))</f>
        <v>#N/A</v>
      </c>
      <c r="B5121" s="64" t="e">
        <f ca="1">IF(D5120&gt;D5119,C5120,C5119)</f>
        <v>#N/A</v>
      </c>
      <c r="D5121" s="56"/>
      <c r="X5121" s="55"/>
      <c r="Y5121" s="55"/>
      <c r="Z5121" s="55"/>
      <c r="AA5121" s="55"/>
      <c r="AB5121" s="55"/>
      <c r="AC5121" s="337"/>
      <c r="AD5121" s="337"/>
      <c r="AE5121" s="337"/>
      <c r="AF5121" s="337"/>
      <c r="AG5121" s="337"/>
      <c r="AH5121" s="337"/>
      <c r="AI5121" s="337"/>
      <c r="AJ5121" s="337"/>
      <c r="AK5121" s="337"/>
      <c r="AL5121" s="337"/>
      <c r="AM5121" s="55"/>
      <c r="AN5121" s="55"/>
      <c r="AO5121" s="55"/>
      <c r="AP5121" s="55"/>
      <c r="AQ5121" s="55"/>
      <c r="AR5121" s="55"/>
      <c r="AS5121" s="55"/>
    </row>
    <row r="5122" spans="1:45" x14ac:dyDescent="0.3">
      <c r="X5122" s="54" t="s">
        <v>1305</v>
      </c>
      <c r="Y5122" s="54" t="s">
        <v>128</v>
      </c>
      <c r="Z5122" s="54" t="s">
        <v>157</v>
      </c>
      <c r="AA5122" s="54" t="s">
        <v>151</v>
      </c>
      <c r="AB5122" s="54" t="s">
        <v>1327</v>
      </c>
      <c r="AC5122" s="54" t="s">
        <v>129</v>
      </c>
      <c r="AD5122" s="54" t="s">
        <v>116</v>
      </c>
      <c r="AE5122" s="54"/>
      <c r="AF5122" s="54"/>
      <c r="AG5122" s="54"/>
      <c r="AH5122" s="54"/>
      <c r="AI5122" s="54"/>
      <c r="AJ5122" s="54"/>
      <c r="AK5122" s="54"/>
      <c r="AL5122" s="54"/>
      <c r="AM5122" s="54"/>
      <c r="AN5122" s="54"/>
      <c r="AO5122" s="54"/>
      <c r="AP5122" s="54"/>
      <c r="AQ5122" s="54"/>
      <c r="AR5122" s="54"/>
      <c r="AS5122" s="54"/>
    </row>
    <row r="5123" spans="1:45" x14ac:dyDescent="0.3">
      <c r="X5123" s="54"/>
      <c r="Y5123" s="54">
        <f t="shared" ref="Y5123:AD5123" si="8847">Y5116</f>
        <v>6.4436999999999998</v>
      </c>
      <c r="Z5123" s="54">
        <f t="shared" si="8847"/>
        <v>4.9371</v>
      </c>
      <c r="AA5123" s="54">
        <f t="shared" si="8847"/>
        <v>11.350300000000001</v>
      </c>
      <c r="AB5123" s="54">
        <f t="shared" si="8847"/>
        <v>7.1900000000000006E-2</v>
      </c>
      <c r="AC5123" s="54">
        <f t="shared" si="8847"/>
        <v>6.2766000000000002</v>
      </c>
      <c r="AD5123" s="54">
        <f t="shared" si="8847"/>
        <v>11.042999999999999</v>
      </c>
      <c r="AE5123" s="54"/>
      <c r="AF5123" s="336"/>
      <c r="AG5123" s="336"/>
      <c r="AH5123" s="336"/>
      <c r="AI5123" s="54"/>
      <c r="AJ5123" s="54"/>
      <c r="AK5123" s="54"/>
      <c r="AL5123" s="54"/>
      <c r="AM5123" s="54"/>
      <c r="AN5123" s="54"/>
      <c r="AO5123" s="54"/>
      <c r="AP5123" s="54"/>
      <c r="AQ5123" s="54"/>
      <c r="AR5123" s="54"/>
      <c r="AS5123" s="54"/>
    </row>
    <row r="5124" spans="1:45" x14ac:dyDescent="0.3">
      <c r="D5124" s="56"/>
      <c r="X5124" s="336"/>
      <c r="Y5124" s="336">
        <f t="shared" ca="1" si="8751"/>
        <v>-8.8610989165179574E-4</v>
      </c>
      <c r="Z5124" s="336">
        <f t="shared" ca="1" si="8751"/>
        <v>1.1060931693142111</v>
      </c>
      <c r="AA5124" s="336">
        <f t="shared" ca="1" si="8751"/>
        <v>-0.3078507579378203</v>
      </c>
      <c r="AB5124" s="336">
        <f t="shared" ca="1" si="8751"/>
        <v>0.68900256068089294</v>
      </c>
      <c r="AC5124" s="336">
        <f t="shared" ca="1" si="8751"/>
        <v>-9.5191142104414164E-5</v>
      </c>
      <c r="AD5124" s="336">
        <f t="shared" ca="1" si="8751"/>
        <v>-2.0614318271745204E-5</v>
      </c>
      <c r="AE5124" s="336"/>
      <c r="AF5124" s="336"/>
      <c r="AG5124" s="336"/>
      <c r="AH5124" s="336"/>
      <c r="AI5124" s="54"/>
      <c r="AJ5124" s="54"/>
      <c r="AK5124" s="54"/>
      <c r="AL5124" s="336"/>
      <c r="AM5124" s="336"/>
      <c r="AN5124" s="336"/>
      <c r="AO5124" s="336"/>
      <c r="AP5124" s="54"/>
      <c r="AQ5124" s="336"/>
      <c r="AR5124" s="336"/>
      <c r="AS5124" s="336"/>
    </row>
    <row r="5125" spans="1:45" x14ac:dyDescent="0.3">
      <c r="C5125" s="54"/>
      <c r="D5125" s="56"/>
      <c r="Y5125" s="336">
        <f t="shared" ca="1" si="8751"/>
        <v>-0.74200099297727007</v>
      </c>
      <c r="Z5125" s="336">
        <f t="shared" ca="1" si="8751"/>
        <v>-0.31453389411709393</v>
      </c>
      <c r="AA5125" s="336">
        <f t="shared" ca="1" si="8751"/>
        <v>2.1911118032740359E-2</v>
      </c>
      <c r="AB5125" s="336">
        <f t="shared" ca="1" si="8751"/>
        <v>0.73286117951088314</v>
      </c>
      <c r="AC5125" s="336">
        <f t="shared" ca="1" si="8751"/>
        <v>3.3623415206163659E-2</v>
      </c>
      <c r="AD5125" s="336">
        <f t="shared" ca="1" si="8751"/>
        <v>-0.7877882744695206</v>
      </c>
      <c r="AE5125" s="55"/>
      <c r="AF5125" s="55"/>
      <c r="AG5125" s="55"/>
      <c r="AH5125" s="55"/>
      <c r="AI5125" s="55"/>
      <c r="AJ5125" s="55"/>
      <c r="AK5125" s="55"/>
      <c r="AL5125" s="55"/>
      <c r="AM5125" s="55"/>
      <c r="AN5125" s="55"/>
      <c r="AO5125" s="55"/>
      <c r="AP5125" s="55"/>
      <c r="AQ5125" s="55"/>
      <c r="AR5125" s="55"/>
      <c r="AS5125" s="55"/>
    </row>
    <row r="5126" spans="1:45" x14ac:dyDescent="0.3">
      <c r="B5126" s="54" t="s">
        <v>172</v>
      </c>
      <c r="C5126" s="53">
        <f>C5119</f>
        <v>0</v>
      </c>
      <c r="D5126" s="56" t="e">
        <f t="shared" ref="D5126:D5127" ca="1" si="8848">AJ5126</f>
        <v>#N/A</v>
      </c>
      <c r="E5126" s="52" t="e">
        <f t="shared" ref="E5126:W5126" si="8849">E5119</f>
        <v>#N/A</v>
      </c>
      <c r="F5126" s="52" t="e">
        <f t="shared" si="8849"/>
        <v>#N/A</v>
      </c>
      <c r="G5126" s="52" t="e">
        <f t="shared" si="8849"/>
        <v>#N/A</v>
      </c>
      <c r="H5126" s="52" t="e">
        <f t="shared" si="8849"/>
        <v>#N/A</v>
      </c>
      <c r="I5126" s="52" t="e">
        <f t="shared" si="8849"/>
        <v>#N/A</v>
      </c>
      <c r="J5126" s="52" t="e">
        <f t="shared" si="8849"/>
        <v>#N/A</v>
      </c>
      <c r="K5126" s="52" t="e">
        <f t="shared" si="8849"/>
        <v>#N/A</v>
      </c>
      <c r="L5126" s="52" t="e">
        <f t="shared" si="8849"/>
        <v>#N/A</v>
      </c>
      <c r="M5126" s="52" t="e">
        <f t="shared" si="8849"/>
        <v>#N/A</v>
      </c>
      <c r="N5126" s="52" t="e">
        <f t="shared" si="8849"/>
        <v>#N/A</v>
      </c>
      <c r="O5126" s="52" t="e">
        <f t="shared" si="8849"/>
        <v>#N/A</v>
      </c>
      <c r="P5126" s="52" t="e">
        <f t="shared" si="8849"/>
        <v>#N/A</v>
      </c>
      <c r="Q5126" s="52" t="e">
        <f t="shared" si="8849"/>
        <v>#N/A</v>
      </c>
      <c r="R5126" s="52" t="e">
        <f t="shared" si="8849"/>
        <v>#N/A</v>
      </c>
      <c r="S5126" s="52" t="e">
        <f t="shared" si="8849"/>
        <v>#N/A</v>
      </c>
      <c r="T5126" s="52" t="e">
        <f t="shared" si="8849"/>
        <v>#N/A</v>
      </c>
      <c r="U5126" s="52" t="e">
        <f t="shared" si="8849"/>
        <v>#N/A</v>
      </c>
      <c r="V5126" s="52" t="e">
        <f t="shared" si="8849"/>
        <v>#N/A</v>
      </c>
      <c r="W5126" s="52" t="e">
        <f t="shared" si="8849"/>
        <v>#N/A</v>
      </c>
      <c r="X5126" s="55" t="e">
        <f t="shared" ref="X5126:X5127" si="8850">(H5126-(O5126*P5126)/100-3*(J5126*K5126)/100)/2</f>
        <v>#N/A</v>
      </c>
      <c r="Y5126" s="55" t="e">
        <f t="shared" ref="Y5126:Y5127" si="8851">SUM(X5126,(J5126*K5126/100))/(F5126/100)</f>
        <v>#N/A</v>
      </c>
      <c r="Z5126" s="55" t="e">
        <f t="shared" ref="Z5126" si="8852">U5126*0.5+U5127*0.5</f>
        <v>#N/A</v>
      </c>
      <c r="AA5126" s="55" t="e">
        <f t="shared" ref="AA5126:AA5127" si="8853">J5126/Y5126</f>
        <v>#N/A</v>
      </c>
      <c r="AB5126" s="336" t="e">
        <f t="shared" ref="AB5126:AB5127" si="8854">X5126/(Y5126-J5126)</f>
        <v>#N/A</v>
      </c>
      <c r="AC5126" s="223" t="e">
        <f ca="1">INDEX(FGA_COEFFS,1,1)+Z5126*INDEX(FGA_COEFFS,1,2)+Y5126*INDEX(FGA_COEFFS,1,3)+R5126*INDEX(FGA_COEFFS,1,4)+Q5127*INDEX(FGA_COEFFS,1,5)+S5126*INDEX(FGA_COEFFS,1,6)+T5127*INDEX(FGA_COEFFS,1,7)+M5127*INDEX(FGA_COEFFS,1,8)+Y5130*Y5131</f>
        <v>#N/A</v>
      </c>
      <c r="AD5126" s="223" t="e">
        <f ca="1">INDEX(THREEPTA_COEFFS,1,1)+AC5126*INDEX(THREEPTA_COEFFS,1,2)+J5126*INDEX(THREEPTA_COEFFS,1,3)+AA5126*INDEX(THREEPTA_COEFFS,1,4)+K5126*INDEX(THREEPTA_COEFFS,1,5)+L5127*INDEX(THREEPTA_COEFFS,1,6)+Z5130*Z5131</f>
        <v>#N/A</v>
      </c>
      <c r="AE5126" s="223" t="e">
        <f ca="1">INDEX(THREEPTPCT_COEFFS,1,1)+K5126*INDEX(THREEPTPCT_COEFFS,1,2)+L5127*INDEX(THREEPTPCT_COEFFS,1,3)+AA5130*AA5131</f>
        <v>#N/A</v>
      </c>
      <c r="AF5126" s="55" t="e">
        <f t="shared" ref="AF5126:AF5127" ca="1" si="8855">AC5126-AD5126</f>
        <v>#N/A</v>
      </c>
      <c r="AG5126" s="223" t="e">
        <f ca="1">INDEX(TWOPTPCT_COEFFS,1,1)+AB5126*INDEX(TWOPTPCT_COEFFS,1,2)+I5127*INDEX(TWOPTPCT_COEFFS,1,3)+G5127*INDEX(TWOPTPCT_COEFFS,1,4)+L5127*INDEX(TWOPTPCT_COEFFS,1,5)+AB5130*AB5131</f>
        <v>#N/A</v>
      </c>
      <c r="AH5126" s="223" t="e">
        <f ca="1">INDEX(FTA_COEFFS,1,1)+O5126*INDEX(FTA_COEFFS,1,2)+N5127*INDEX(FTA_COEFFS,1,3)+(Q5126+R5126)*INDEX(FTA_COEFFS,1,4)+(Q5127+R5127)*INDEX(FTA_COEFFS,1,5)+M5127*INDEX(FTA_COEFFS,1,6)+AC5130*AC5131</f>
        <v>#N/A</v>
      </c>
      <c r="AI5126" s="223" t="e">
        <f ca="1">INDEX(FTPCT_COEFFS,1,1)+P5126*INDEX(FTPCT_COEFFS,1,2)+F5126*INDEX(FTPCT_COEFFS,1,3)+G5127*INDEX(FTPCT_COEFFS,1,4)+AD5130*AD5131</f>
        <v>#N/A</v>
      </c>
      <c r="AJ5126" s="338" t="e">
        <f t="shared" ref="AJ5126:AJ5127" ca="1" si="8856">AD5126*AE5126/100+AF5126*AG5126+AH5126*AI5126/100</f>
        <v>#N/A</v>
      </c>
      <c r="AK5126" s="55"/>
      <c r="AL5126" s="55"/>
      <c r="AM5126" s="55"/>
      <c r="AN5126" s="55"/>
      <c r="AO5126" s="55"/>
      <c r="AP5126" s="55"/>
      <c r="AQ5126" s="55"/>
      <c r="AR5126" s="55"/>
    </row>
    <row r="5127" spans="1:45" x14ac:dyDescent="0.3">
      <c r="B5127" s="54" t="s">
        <v>175</v>
      </c>
      <c r="C5127" s="54">
        <f>C5120</f>
        <v>0</v>
      </c>
      <c r="D5127" s="56" t="e">
        <f t="shared" ca="1" si="8848"/>
        <v>#N/A</v>
      </c>
      <c r="E5127" s="52" t="e">
        <f t="shared" ref="E5127:W5127" si="8857">E5120</f>
        <v>#N/A</v>
      </c>
      <c r="F5127" s="52" t="e">
        <f t="shared" si="8857"/>
        <v>#N/A</v>
      </c>
      <c r="G5127" s="52" t="e">
        <f t="shared" si="8857"/>
        <v>#N/A</v>
      </c>
      <c r="H5127" s="52" t="e">
        <f t="shared" si="8857"/>
        <v>#N/A</v>
      </c>
      <c r="I5127" s="52" t="e">
        <f t="shared" si="8857"/>
        <v>#N/A</v>
      </c>
      <c r="J5127" s="52" t="e">
        <f t="shared" si="8857"/>
        <v>#N/A</v>
      </c>
      <c r="K5127" s="52" t="e">
        <f t="shared" si="8857"/>
        <v>#N/A</v>
      </c>
      <c r="L5127" s="52" t="e">
        <f t="shared" si="8857"/>
        <v>#N/A</v>
      </c>
      <c r="M5127" s="52" t="e">
        <f t="shared" si="8857"/>
        <v>#N/A</v>
      </c>
      <c r="N5127" s="52" t="e">
        <f t="shared" si="8857"/>
        <v>#N/A</v>
      </c>
      <c r="O5127" s="52" t="e">
        <f t="shared" si="8857"/>
        <v>#N/A</v>
      </c>
      <c r="P5127" s="52" t="e">
        <f t="shared" si="8857"/>
        <v>#N/A</v>
      </c>
      <c r="Q5127" s="52" t="e">
        <f t="shared" si="8857"/>
        <v>#N/A</v>
      </c>
      <c r="R5127" s="52" t="e">
        <f t="shared" si="8857"/>
        <v>#N/A</v>
      </c>
      <c r="S5127" s="52" t="e">
        <f t="shared" si="8857"/>
        <v>#N/A</v>
      </c>
      <c r="T5127" s="52" t="e">
        <f t="shared" si="8857"/>
        <v>#N/A</v>
      </c>
      <c r="U5127" s="52" t="e">
        <f t="shared" si="8857"/>
        <v>#N/A</v>
      </c>
      <c r="V5127" s="52" t="e">
        <f t="shared" si="8857"/>
        <v>#N/A</v>
      </c>
      <c r="W5127" s="52" t="e">
        <f t="shared" si="8857"/>
        <v>#N/A</v>
      </c>
      <c r="X5127" s="55" t="e">
        <f t="shared" si="8850"/>
        <v>#N/A</v>
      </c>
      <c r="Y5127" s="55" t="e">
        <f t="shared" si="8851"/>
        <v>#N/A</v>
      </c>
      <c r="Z5127" s="55" t="e">
        <f t="shared" ref="Z5127" si="8858">Z5126</f>
        <v>#N/A</v>
      </c>
      <c r="AA5127" s="55" t="e">
        <f t="shared" si="8853"/>
        <v>#N/A</v>
      </c>
      <c r="AB5127" s="336" t="e">
        <f t="shared" si="8854"/>
        <v>#N/A</v>
      </c>
      <c r="AC5127" s="223" t="e">
        <f ca="1">INDEX(FGA_COEFFS,1,1)+Z5127*INDEX(FGA_COEFFS,1,2)+Y5127*INDEX(FGA_COEFFS,1,3)+R5127*INDEX(FGA_COEFFS,1,4)+Q5126*INDEX(FGA_COEFFS,1,5)+S5127*INDEX(FGA_COEFFS,1,6)+T5126*INDEX(FGA_COEFFS,1,7)+M5126*INDEX(FGA_COEFFS,1,8)+Y5130*Y5132</f>
        <v>#N/A</v>
      </c>
      <c r="AD5127" s="223" t="e">
        <f ca="1">INDEX(THREEPTA_COEFFS,1,1)+AC5127*INDEX(THREEPTA_COEFFS,1,2)+J5127*INDEX(THREEPTA_COEFFS,1,3)+AA5127*INDEX(THREEPTA_COEFFS,1,4)+K5127*INDEX(THREEPTA_COEFFS,1,5)+L5126*INDEX(THREEPTA_COEFFS,1,6)+Z5130*Z5132</f>
        <v>#N/A</v>
      </c>
      <c r="AE5127" s="223" t="e">
        <f ca="1">INDEX(THREEPTPCT_COEFFS,1,1)+K5127*INDEX(THREEPTPCT_COEFFS,1,2)+L5126*INDEX(THREEPTPCT_COEFFS,1,3)+AA5130*AA5132</f>
        <v>#N/A</v>
      </c>
      <c r="AF5127" s="55" t="e">
        <f t="shared" ca="1" si="8855"/>
        <v>#N/A</v>
      </c>
      <c r="AG5127" s="223" t="e">
        <f ca="1">INDEX(TWOPTPCT_COEFFS,1,1)+AB5127*INDEX(TWOPTPCT_COEFFS,1,2)+I5126*INDEX(TWOPTPCT_COEFFS,1,3)+G5126*INDEX(TWOPTPCT_COEFFS,1,4)+L5126*INDEX(TWOPTPCT_COEFFS,1,5)+AB5130*AB5132</f>
        <v>#N/A</v>
      </c>
      <c r="AH5127" s="223" t="e">
        <f ca="1">INDEX(FTA_COEFFS,1,1)+O5127*INDEX(FTA_COEFFS,1,2)+N5126*INDEX(FTA_COEFFS,1,3)+(Q5127+R5127)*INDEX(FTA_COEFFS,1,4)+(Q5126+R5126)*INDEX(FTA_COEFFS,1,5)+M5126*INDEX(FTA_COEFFS,1,6)+AC5130*AC5132</f>
        <v>#N/A</v>
      </c>
      <c r="AI5127" s="223" t="e">
        <f ca="1">INDEX(FTPCT_COEFFS,1,1)+P5127*INDEX(FTPCT_COEFFS,1,2)+F5127*INDEX(FTPCT_COEFFS,1,3)+G5126*INDEX(FTPCT_COEFFS,1,4)+AD5130*AD5132</f>
        <v>#N/A</v>
      </c>
      <c r="AJ5127" s="338" t="e">
        <f t="shared" ca="1" si="8856"/>
        <v>#N/A</v>
      </c>
      <c r="AK5127" s="55"/>
      <c r="AL5127" s="55"/>
      <c r="AM5127" s="55"/>
      <c r="AN5127" s="55"/>
      <c r="AO5127" s="55"/>
      <c r="AP5127" s="55"/>
      <c r="AQ5127" s="55"/>
      <c r="AR5127" s="55"/>
    </row>
    <row r="5128" spans="1:45" x14ac:dyDescent="0.3">
      <c r="A5128" s="54" t="e">
        <f ca="1">IF(D5126&gt;(D5127+(AVERAGE(V5126,W5126)-AVERAGE(V5127,W5127))/2)+2.5,C5126,IF(D5127&gt;(D5126+(AVERAGE(V5127,W5127)-AVERAGE(V5126,W5126))/2)+2.5,C5127,"Close"))</f>
        <v>#N/A</v>
      </c>
      <c r="B5128" s="64" t="e">
        <f ca="1">IF(D5127&gt;D5126,C5127,C5126)</f>
        <v>#N/A</v>
      </c>
      <c r="D5128" s="56"/>
      <c r="X5128" s="55"/>
      <c r="Y5128" s="55"/>
      <c r="Z5128" s="55"/>
      <c r="AA5128" s="55"/>
      <c r="AB5128" s="55"/>
      <c r="AC5128" s="337"/>
      <c r="AD5128" s="337"/>
      <c r="AE5128" s="337"/>
      <c r="AF5128" s="337"/>
      <c r="AG5128" s="337"/>
      <c r="AH5128" s="337"/>
      <c r="AI5128" s="337"/>
      <c r="AJ5128" s="337"/>
      <c r="AK5128" s="337"/>
      <c r="AL5128" s="337"/>
      <c r="AM5128" s="55"/>
      <c r="AN5128" s="55"/>
      <c r="AO5128" s="55"/>
      <c r="AP5128" s="55"/>
      <c r="AQ5128" s="55"/>
      <c r="AR5128" s="55"/>
      <c r="AS5128" s="55"/>
    </row>
    <row r="5129" spans="1:45" x14ac:dyDescent="0.3">
      <c r="X5129" s="54" t="s">
        <v>1305</v>
      </c>
      <c r="Y5129" s="54" t="s">
        <v>128</v>
      </c>
      <c r="Z5129" s="54" t="s">
        <v>157</v>
      </c>
      <c r="AA5129" s="54" t="s">
        <v>151</v>
      </c>
      <c r="AB5129" s="54" t="s">
        <v>1327</v>
      </c>
      <c r="AC5129" s="54" t="s">
        <v>129</v>
      </c>
      <c r="AD5129" s="54" t="s">
        <v>116</v>
      </c>
      <c r="AE5129" s="54"/>
      <c r="AF5129" s="54"/>
      <c r="AG5129" s="54"/>
      <c r="AH5129" s="54"/>
      <c r="AI5129" s="54"/>
      <c r="AJ5129" s="54"/>
      <c r="AK5129" s="54"/>
      <c r="AL5129" s="54"/>
      <c r="AM5129" s="54"/>
      <c r="AN5129" s="54"/>
      <c r="AO5129" s="54"/>
      <c r="AP5129" s="54"/>
      <c r="AQ5129" s="54"/>
      <c r="AR5129" s="54"/>
      <c r="AS5129" s="54"/>
    </row>
    <row r="5130" spans="1:45" x14ac:dyDescent="0.3">
      <c r="X5130" s="54"/>
      <c r="Y5130" s="54">
        <f t="shared" ref="Y5130:AD5130" si="8859">Y5123</f>
        <v>6.4436999999999998</v>
      </c>
      <c r="Z5130" s="54">
        <f t="shared" si="8859"/>
        <v>4.9371</v>
      </c>
      <c r="AA5130" s="54">
        <f t="shared" si="8859"/>
        <v>11.350300000000001</v>
      </c>
      <c r="AB5130" s="54">
        <f t="shared" si="8859"/>
        <v>7.1900000000000006E-2</v>
      </c>
      <c r="AC5130" s="54">
        <f t="shared" si="8859"/>
        <v>6.2766000000000002</v>
      </c>
      <c r="AD5130" s="54">
        <f t="shared" si="8859"/>
        <v>11.042999999999999</v>
      </c>
      <c r="AE5130" s="54"/>
      <c r="AF5130" s="336"/>
      <c r="AG5130" s="336"/>
      <c r="AH5130" s="336"/>
      <c r="AI5130" s="54"/>
      <c r="AJ5130" s="54"/>
      <c r="AK5130" s="54"/>
      <c r="AL5130" s="54"/>
      <c r="AM5130" s="54"/>
      <c r="AN5130" s="54"/>
      <c r="AO5130" s="54"/>
      <c r="AP5130" s="54"/>
      <c r="AQ5130" s="54"/>
      <c r="AR5130" s="54"/>
      <c r="AS5130" s="54"/>
    </row>
    <row r="5131" spans="1:45" x14ac:dyDescent="0.3">
      <c r="D5131" s="56"/>
      <c r="X5131" s="336"/>
      <c r="Y5131" s="336">
        <f t="shared" ca="1" si="8751"/>
        <v>-9.7578345991515027E-3</v>
      </c>
      <c r="Z5131" s="336">
        <f t="shared" ca="1" si="8751"/>
        <v>-0.21157158223252237</v>
      </c>
      <c r="AA5131" s="336">
        <f t="shared" ca="1" si="8751"/>
        <v>-9.503501238316127E-5</v>
      </c>
      <c r="AB5131" s="336">
        <f t="shared" ca="1" si="8751"/>
        <v>-0.90368296877070653</v>
      </c>
      <c r="AC5131" s="336">
        <f t="shared" ca="1" si="8751"/>
        <v>0.24501335252061876</v>
      </c>
      <c r="AD5131" s="336">
        <f t="shared" ca="1" si="8751"/>
        <v>-0.33088067720133552</v>
      </c>
      <c r="AE5131" s="336"/>
      <c r="AF5131" s="336"/>
      <c r="AG5131" s="336"/>
      <c r="AH5131" s="336"/>
      <c r="AI5131" s="54"/>
      <c r="AJ5131" s="54"/>
      <c r="AK5131" s="54"/>
      <c r="AL5131" s="336"/>
      <c r="AM5131" s="336"/>
      <c r="AN5131" s="336"/>
      <c r="AO5131" s="336"/>
      <c r="AP5131" s="54"/>
      <c r="AQ5131" s="336"/>
      <c r="AR5131" s="336"/>
      <c r="AS5131" s="336"/>
    </row>
    <row r="5132" spans="1:45" x14ac:dyDescent="0.3">
      <c r="C5132" s="54"/>
      <c r="D5132" s="56"/>
      <c r="Y5132" s="336">
        <f t="shared" ref="Y5132:AD5195" ca="1" si="8860">1.5*RAND()^2*IF(RAND()&gt;0.5,1,-1)</f>
        <v>-1.4013907634767204</v>
      </c>
      <c r="Z5132" s="336">
        <f t="shared" ca="1" si="8860"/>
        <v>1.1869338998053109</v>
      </c>
      <c r="AA5132" s="336">
        <f t="shared" ca="1" si="8860"/>
        <v>1.0201271165804091</v>
      </c>
      <c r="AB5132" s="336">
        <f t="shared" ca="1" si="8860"/>
        <v>0.26504762540078258</v>
      </c>
      <c r="AC5132" s="336">
        <f t="shared" ca="1" si="8860"/>
        <v>-1.2919839536274342</v>
      </c>
      <c r="AD5132" s="336">
        <f t="shared" ca="1" si="8860"/>
        <v>-5.0307513854014087E-2</v>
      </c>
      <c r="AE5132" s="55"/>
      <c r="AF5132" s="55"/>
      <c r="AG5132" s="55"/>
      <c r="AH5132" s="55"/>
      <c r="AI5132" s="55"/>
      <c r="AJ5132" s="55"/>
      <c r="AK5132" s="55"/>
      <c r="AL5132" s="55"/>
      <c r="AM5132" s="55"/>
      <c r="AN5132" s="55"/>
      <c r="AO5132" s="55"/>
      <c r="AP5132" s="55"/>
      <c r="AQ5132" s="55"/>
      <c r="AR5132" s="55"/>
      <c r="AS5132" s="55"/>
    </row>
    <row r="5133" spans="1:45" x14ac:dyDescent="0.3">
      <c r="B5133" s="54" t="s">
        <v>172</v>
      </c>
      <c r="C5133" s="53">
        <f>C5126</f>
        <v>0</v>
      </c>
      <c r="D5133" s="56" t="e">
        <f t="shared" ref="D5133:D5134" ca="1" si="8861">AJ5133</f>
        <v>#N/A</v>
      </c>
      <c r="E5133" s="52" t="e">
        <f t="shared" ref="E5133:W5133" si="8862">E5126</f>
        <v>#N/A</v>
      </c>
      <c r="F5133" s="52" t="e">
        <f t="shared" si="8862"/>
        <v>#N/A</v>
      </c>
      <c r="G5133" s="52" t="e">
        <f t="shared" si="8862"/>
        <v>#N/A</v>
      </c>
      <c r="H5133" s="52" t="e">
        <f t="shared" si="8862"/>
        <v>#N/A</v>
      </c>
      <c r="I5133" s="52" t="e">
        <f t="shared" si="8862"/>
        <v>#N/A</v>
      </c>
      <c r="J5133" s="52" t="e">
        <f t="shared" si="8862"/>
        <v>#N/A</v>
      </c>
      <c r="K5133" s="52" t="e">
        <f t="shared" si="8862"/>
        <v>#N/A</v>
      </c>
      <c r="L5133" s="52" t="e">
        <f t="shared" si="8862"/>
        <v>#N/A</v>
      </c>
      <c r="M5133" s="52" t="e">
        <f t="shared" si="8862"/>
        <v>#N/A</v>
      </c>
      <c r="N5133" s="52" t="e">
        <f t="shared" si="8862"/>
        <v>#N/A</v>
      </c>
      <c r="O5133" s="52" t="e">
        <f t="shared" si="8862"/>
        <v>#N/A</v>
      </c>
      <c r="P5133" s="52" t="e">
        <f t="shared" si="8862"/>
        <v>#N/A</v>
      </c>
      <c r="Q5133" s="52" t="e">
        <f t="shared" si="8862"/>
        <v>#N/A</v>
      </c>
      <c r="R5133" s="52" t="e">
        <f t="shared" si="8862"/>
        <v>#N/A</v>
      </c>
      <c r="S5133" s="52" t="e">
        <f t="shared" si="8862"/>
        <v>#N/A</v>
      </c>
      <c r="T5133" s="52" t="e">
        <f t="shared" si="8862"/>
        <v>#N/A</v>
      </c>
      <c r="U5133" s="52" t="e">
        <f t="shared" si="8862"/>
        <v>#N/A</v>
      </c>
      <c r="V5133" s="52" t="e">
        <f t="shared" si="8862"/>
        <v>#N/A</v>
      </c>
      <c r="W5133" s="52" t="e">
        <f t="shared" si="8862"/>
        <v>#N/A</v>
      </c>
      <c r="X5133" s="55" t="e">
        <f t="shared" ref="X5133:X5134" si="8863">(H5133-(O5133*P5133)/100-3*(J5133*K5133)/100)/2</f>
        <v>#N/A</v>
      </c>
      <c r="Y5133" s="55" t="e">
        <f t="shared" ref="Y5133:Y5134" si="8864">SUM(X5133,(J5133*K5133/100))/(F5133/100)</f>
        <v>#N/A</v>
      </c>
      <c r="Z5133" s="55" t="e">
        <f t="shared" ref="Z5133" si="8865">U5133*0.5+U5134*0.5</f>
        <v>#N/A</v>
      </c>
      <c r="AA5133" s="55" t="e">
        <f t="shared" ref="AA5133:AA5134" si="8866">J5133/Y5133</f>
        <v>#N/A</v>
      </c>
      <c r="AB5133" s="336" t="e">
        <f t="shared" ref="AB5133:AB5134" si="8867">X5133/(Y5133-J5133)</f>
        <v>#N/A</v>
      </c>
      <c r="AC5133" s="223" t="e">
        <f ca="1">INDEX(FGA_COEFFS,1,1)+Z5133*INDEX(FGA_COEFFS,1,2)+Y5133*INDEX(FGA_COEFFS,1,3)+R5133*INDEX(FGA_COEFFS,1,4)+Q5134*INDEX(FGA_COEFFS,1,5)+S5133*INDEX(FGA_COEFFS,1,6)+T5134*INDEX(FGA_COEFFS,1,7)+M5134*INDEX(FGA_COEFFS,1,8)+Y5137*Y5138</f>
        <v>#N/A</v>
      </c>
      <c r="AD5133" s="223" t="e">
        <f ca="1">INDEX(THREEPTA_COEFFS,1,1)+AC5133*INDEX(THREEPTA_COEFFS,1,2)+J5133*INDEX(THREEPTA_COEFFS,1,3)+AA5133*INDEX(THREEPTA_COEFFS,1,4)+K5133*INDEX(THREEPTA_COEFFS,1,5)+L5134*INDEX(THREEPTA_COEFFS,1,6)+Z5137*Z5138</f>
        <v>#N/A</v>
      </c>
      <c r="AE5133" s="223" t="e">
        <f ca="1">INDEX(THREEPTPCT_COEFFS,1,1)+K5133*INDEX(THREEPTPCT_COEFFS,1,2)+L5134*INDEX(THREEPTPCT_COEFFS,1,3)+AA5137*AA5138</f>
        <v>#N/A</v>
      </c>
      <c r="AF5133" s="55" t="e">
        <f t="shared" ref="AF5133:AF5134" ca="1" si="8868">AC5133-AD5133</f>
        <v>#N/A</v>
      </c>
      <c r="AG5133" s="223" t="e">
        <f ca="1">INDEX(TWOPTPCT_COEFFS,1,1)+AB5133*INDEX(TWOPTPCT_COEFFS,1,2)+I5134*INDEX(TWOPTPCT_COEFFS,1,3)+G5134*INDEX(TWOPTPCT_COEFFS,1,4)+L5134*INDEX(TWOPTPCT_COEFFS,1,5)+AB5137*AB5138</f>
        <v>#N/A</v>
      </c>
      <c r="AH5133" s="223" t="e">
        <f ca="1">INDEX(FTA_COEFFS,1,1)+O5133*INDEX(FTA_COEFFS,1,2)+N5134*INDEX(FTA_COEFFS,1,3)+(Q5133+R5133)*INDEX(FTA_COEFFS,1,4)+(Q5134+R5134)*INDEX(FTA_COEFFS,1,5)+M5134*INDEX(FTA_COEFFS,1,6)+AC5137*AC5138</f>
        <v>#N/A</v>
      </c>
      <c r="AI5133" s="223" t="e">
        <f ca="1">INDEX(FTPCT_COEFFS,1,1)+P5133*INDEX(FTPCT_COEFFS,1,2)+F5133*INDEX(FTPCT_COEFFS,1,3)+G5134*INDEX(FTPCT_COEFFS,1,4)+AD5137*AD5138</f>
        <v>#N/A</v>
      </c>
      <c r="AJ5133" s="338" t="e">
        <f t="shared" ref="AJ5133:AJ5134" ca="1" si="8869">AD5133*AE5133/100+AF5133*AG5133+AH5133*AI5133/100</f>
        <v>#N/A</v>
      </c>
      <c r="AK5133" s="55"/>
      <c r="AL5133" s="55"/>
      <c r="AM5133" s="55"/>
      <c r="AN5133" s="55"/>
      <c r="AO5133" s="55"/>
      <c r="AP5133" s="55"/>
      <c r="AQ5133" s="55"/>
      <c r="AR5133" s="55"/>
    </row>
    <row r="5134" spans="1:45" x14ac:dyDescent="0.3">
      <c r="B5134" s="54" t="s">
        <v>175</v>
      </c>
      <c r="C5134" s="54">
        <f>C5127</f>
        <v>0</v>
      </c>
      <c r="D5134" s="56" t="e">
        <f t="shared" ca="1" si="8861"/>
        <v>#N/A</v>
      </c>
      <c r="E5134" s="52" t="e">
        <f t="shared" ref="E5134:W5134" si="8870">E5127</f>
        <v>#N/A</v>
      </c>
      <c r="F5134" s="52" t="e">
        <f t="shared" si="8870"/>
        <v>#N/A</v>
      </c>
      <c r="G5134" s="52" t="e">
        <f t="shared" si="8870"/>
        <v>#N/A</v>
      </c>
      <c r="H5134" s="52" t="e">
        <f t="shared" si="8870"/>
        <v>#N/A</v>
      </c>
      <c r="I5134" s="52" t="e">
        <f t="shared" si="8870"/>
        <v>#N/A</v>
      </c>
      <c r="J5134" s="52" t="e">
        <f t="shared" si="8870"/>
        <v>#N/A</v>
      </c>
      <c r="K5134" s="52" t="e">
        <f t="shared" si="8870"/>
        <v>#N/A</v>
      </c>
      <c r="L5134" s="52" t="e">
        <f t="shared" si="8870"/>
        <v>#N/A</v>
      </c>
      <c r="M5134" s="52" t="e">
        <f t="shared" si="8870"/>
        <v>#N/A</v>
      </c>
      <c r="N5134" s="52" t="e">
        <f t="shared" si="8870"/>
        <v>#N/A</v>
      </c>
      <c r="O5134" s="52" t="e">
        <f t="shared" si="8870"/>
        <v>#N/A</v>
      </c>
      <c r="P5134" s="52" t="e">
        <f t="shared" si="8870"/>
        <v>#N/A</v>
      </c>
      <c r="Q5134" s="52" t="e">
        <f t="shared" si="8870"/>
        <v>#N/A</v>
      </c>
      <c r="R5134" s="52" t="e">
        <f t="shared" si="8870"/>
        <v>#N/A</v>
      </c>
      <c r="S5134" s="52" t="e">
        <f t="shared" si="8870"/>
        <v>#N/A</v>
      </c>
      <c r="T5134" s="52" t="e">
        <f t="shared" si="8870"/>
        <v>#N/A</v>
      </c>
      <c r="U5134" s="52" t="e">
        <f t="shared" si="8870"/>
        <v>#N/A</v>
      </c>
      <c r="V5134" s="52" t="e">
        <f t="shared" si="8870"/>
        <v>#N/A</v>
      </c>
      <c r="W5134" s="52" t="e">
        <f t="shared" si="8870"/>
        <v>#N/A</v>
      </c>
      <c r="X5134" s="55" t="e">
        <f t="shared" si="8863"/>
        <v>#N/A</v>
      </c>
      <c r="Y5134" s="55" t="e">
        <f t="shared" si="8864"/>
        <v>#N/A</v>
      </c>
      <c r="Z5134" s="55" t="e">
        <f t="shared" ref="Z5134" si="8871">Z5133</f>
        <v>#N/A</v>
      </c>
      <c r="AA5134" s="55" t="e">
        <f t="shared" si="8866"/>
        <v>#N/A</v>
      </c>
      <c r="AB5134" s="336" t="e">
        <f t="shared" si="8867"/>
        <v>#N/A</v>
      </c>
      <c r="AC5134" s="223" t="e">
        <f ca="1">INDEX(FGA_COEFFS,1,1)+Z5134*INDEX(FGA_COEFFS,1,2)+Y5134*INDEX(FGA_COEFFS,1,3)+R5134*INDEX(FGA_COEFFS,1,4)+Q5133*INDEX(FGA_COEFFS,1,5)+S5134*INDEX(FGA_COEFFS,1,6)+T5133*INDEX(FGA_COEFFS,1,7)+M5133*INDEX(FGA_COEFFS,1,8)+Y5137*Y5139</f>
        <v>#N/A</v>
      </c>
      <c r="AD5134" s="223" t="e">
        <f ca="1">INDEX(THREEPTA_COEFFS,1,1)+AC5134*INDEX(THREEPTA_COEFFS,1,2)+J5134*INDEX(THREEPTA_COEFFS,1,3)+AA5134*INDEX(THREEPTA_COEFFS,1,4)+K5134*INDEX(THREEPTA_COEFFS,1,5)+L5133*INDEX(THREEPTA_COEFFS,1,6)+Z5137*Z5139</f>
        <v>#N/A</v>
      </c>
      <c r="AE5134" s="223" t="e">
        <f ca="1">INDEX(THREEPTPCT_COEFFS,1,1)+K5134*INDEX(THREEPTPCT_COEFFS,1,2)+L5133*INDEX(THREEPTPCT_COEFFS,1,3)+AA5137*AA5139</f>
        <v>#N/A</v>
      </c>
      <c r="AF5134" s="55" t="e">
        <f t="shared" ca="1" si="8868"/>
        <v>#N/A</v>
      </c>
      <c r="AG5134" s="223" t="e">
        <f ca="1">INDEX(TWOPTPCT_COEFFS,1,1)+AB5134*INDEX(TWOPTPCT_COEFFS,1,2)+I5133*INDEX(TWOPTPCT_COEFFS,1,3)+G5133*INDEX(TWOPTPCT_COEFFS,1,4)+L5133*INDEX(TWOPTPCT_COEFFS,1,5)+AB5137*AB5139</f>
        <v>#N/A</v>
      </c>
      <c r="AH5134" s="223" t="e">
        <f ca="1">INDEX(FTA_COEFFS,1,1)+O5134*INDEX(FTA_COEFFS,1,2)+N5133*INDEX(FTA_COEFFS,1,3)+(Q5134+R5134)*INDEX(FTA_COEFFS,1,4)+(Q5133+R5133)*INDEX(FTA_COEFFS,1,5)+M5133*INDEX(FTA_COEFFS,1,6)+AC5137*AC5139</f>
        <v>#N/A</v>
      </c>
      <c r="AI5134" s="223" t="e">
        <f ca="1">INDEX(FTPCT_COEFFS,1,1)+P5134*INDEX(FTPCT_COEFFS,1,2)+F5134*INDEX(FTPCT_COEFFS,1,3)+G5133*INDEX(FTPCT_COEFFS,1,4)+AD5137*AD5139</f>
        <v>#N/A</v>
      </c>
      <c r="AJ5134" s="338" t="e">
        <f t="shared" ca="1" si="8869"/>
        <v>#N/A</v>
      </c>
      <c r="AK5134" s="55"/>
      <c r="AL5134" s="55"/>
      <c r="AM5134" s="55"/>
      <c r="AN5134" s="55"/>
      <c r="AO5134" s="55"/>
      <c r="AP5134" s="55"/>
      <c r="AQ5134" s="55"/>
      <c r="AR5134" s="55"/>
    </row>
    <row r="5135" spans="1:45" x14ac:dyDescent="0.3">
      <c r="A5135" s="54" t="e">
        <f ca="1">IF(D5133&gt;(D5134+(AVERAGE(V5133,W5133)-AVERAGE(V5134,W5134))/2)+2.5,C5133,IF(D5134&gt;(D5133+(AVERAGE(V5134,W5134)-AVERAGE(V5133,W5133))/2)+2.5,C5134,"Close"))</f>
        <v>#N/A</v>
      </c>
      <c r="B5135" s="64" t="e">
        <f ca="1">IF(D5134&gt;D5133,C5134,C5133)</f>
        <v>#N/A</v>
      </c>
      <c r="D5135" s="56"/>
      <c r="X5135" s="55"/>
      <c r="Y5135" s="55"/>
      <c r="Z5135" s="55"/>
      <c r="AA5135" s="55"/>
      <c r="AB5135" s="55"/>
      <c r="AC5135" s="337"/>
      <c r="AD5135" s="337"/>
      <c r="AE5135" s="337"/>
      <c r="AF5135" s="337"/>
      <c r="AG5135" s="337"/>
      <c r="AH5135" s="337"/>
      <c r="AI5135" s="337"/>
      <c r="AJ5135" s="337"/>
      <c r="AK5135" s="337"/>
      <c r="AL5135" s="337"/>
      <c r="AM5135" s="55"/>
      <c r="AN5135" s="55"/>
      <c r="AO5135" s="55"/>
      <c r="AP5135" s="55"/>
      <c r="AQ5135" s="55"/>
      <c r="AR5135" s="55"/>
      <c r="AS5135" s="55"/>
    </row>
    <row r="5136" spans="1:45" x14ac:dyDescent="0.3">
      <c r="X5136" s="54" t="s">
        <v>1305</v>
      </c>
      <c r="Y5136" s="54" t="s">
        <v>128</v>
      </c>
      <c r="Z5136" s="54" t="s">
        <v>157</v>
      </c>
      <c r="AA5136" s="54" t="s">
        <v>151</v>
      </c>
      <c r="AB5136" s="54" t="s">
        <v>1327</v>
      </c>
      <c r="AC5136" s="54" t="s">
        <v>129</v>
      </c>
      <c r="AD5136" s="54" t="s">
        <v>116</v>
      </c>
      <c r="AE5136" s="54"/>
      <c r="AF5136" s="54"/>
      <c r="AG5136" s="54"/>
      <c r="AH5136" s="54"/>
      <c r="AI5136" s="54"/>
      <c r="AJ5136" s="54"/>
      <c r="AK5136" s="54"/>
      <c r="AL5136" s="54"/>
      <c r="AM5136" s="54"/>
      <c r="AN5136" s="54"/>
      <c r="AO5136" s="54"/>
      <c r="AP5136" s="54"/>
      <c r="AQ5136" s="54"/>
      <c r="AR5136" s="54"/>
      <c r="AS5136" s="54"/>
    </row>
    <row r="5137" spans="1:45" x14ac:dyDescent="0.3">
      <c r="X5137" s="54"/>
      <c r="Y5137" s="54">
        <f t="shared" ref="Y5137:AD5137" si="8872">Y5130</f>
        <v>6.4436999999999998</v>
      </c>
      <c r="Z5137" s="54">
        <f t="shared" si="8872"/>
        <v>4.9371</v>
      </c>
      <c r="AA5137" s="54">
        <f t="shared" si="8872"/>
        <v>11.350300000000001</v>
      </c>
      <c r="AB5137" s="54">
        <f t="shared" si="8872"/>
        <v>7.1900000000000006E-2</v>
      </c>
      <c r="AC5137" s="54">
        <f t="shared" si="8872"/>
        <v>6.2766000000000002</v>
      </c>
      <c r="AD5137" s="54">
        <f t="shared" si="8872"/>
        <v>11.042999999999999</v>
      </c>
      <c r="AE5137" s="54"/>
      <c r="AF5137" s="336"/>
      <c r="AG5137" s="336"/>
      <c r="AH5137" s="336"/>
      <c r="AI5137" s="54"/>
      <c r="AJ5137" s="54"/>
      <c r="AK5137" s="54"/>
      <c r="AL5137" s="54"/>
      <c r="AM5137" s="54"/>
      <c r="AN5137" s="54"/>
      <c r="AO5137" s="54"/>
      <c r="AP5137" s="54"/>
      <c r="AQ5137" s="54"/>
      <c r="AR5137" s="54"/>
      <c r="AS5137" s="54"/>
    </row>
    <row r="5138" spans="1:45" x14ac:dyDescent="0.3">
      <c r="D5138" s="56"/>
      <c r="X5138" s="336"/>
      <c r="Y5138" s="336">
        <f t="shared" ca="1" si="8860"/>
        <v>3.0972163587799501E-2</v>
      </c>
      <c r="Z5138" s="336">
        <f t="shared" ca="1" si="8860"/>
        <v>-1.1215573272723107</v>
      </c>
      <c r="AA5138" s="336">
        <f t="shared" ca="1" si="8860"/>
        <v>1.1374072968352154</v>
      </c>
      <c r="AB5138" s="336">
        <f t="shared" ca="1" si="8860"/>
        <v>1.0424553107178196</v>
      </c>
      <c r="AC5138" s="336">
        <f t="shared" ca="1" si="8860"/>
        <v>0.60089762325197915</v>
      </c>
      <c r="AD5138" s="336">
        <f t="shared" ca="1" si="8860"/>
        <v>0.75298467974967709</v>
      </c>
      <c r="AE5138" s="336"/>
      <c r="AF5138" s="336"/>
      <c r="AG5138" s="336"/>
      <c r="AH5138" s="336"/>
      <c r="AI5138" s="54"/>
      <c r="AJ5138" s="54"/>
      <c r="AK5138" s="54"/>
      <c r="AL5138" s="336"/>
      <c r="AM5138" s="336"/>
      <c r="AN5138" s="336"/>
      <c r="AO5138" s="336"/>
      <c r="AP5138" s="54"/>
      <c r="AQ5138" s="336"/>
      <c r="AR5138" s="336"/>
      <c r="AS5138" s="336"/>
    </row>
    <row r="5139" spans="1:45" x14ac:dyDescent="0.3">
      <c r="C5139" s="54"/>
      <c r="D5139" s="56"/>
      <c r="Y5139" s="336">
        <f t="shared" ca="1" si="8860"/>
        <v>-0.48324138263872896</v>
      </c>
      <c r="Z5139" s="336">
        <f t="shared" ca="1" si="8860"/>
        <v>0.59678792718211882</v>
      </c>
      <c r="AA5139" s="336">
        <f t="shared" ca="1" si="8860"/>
        <v>0.19373698909274684</v>
      </c>
      <c r="AB5139" s="336">
        <f t="shared" ca="1" si="8860"/>
        <v>0.45708529232762146</v>
      </c>
      <c r="AC5139" s="336">
        <f t="shared" ca="1" si="8860"/>
        <v>0.66705269982086246</v>
      </c>
      <c r="AD5139" s="336">
        <f t="shared" ca="1" si="8860"/>
        <v>-0.30203617273641142</v>
      </c>
      <c r="AE5139" s="55"/>
      <c r="AF5139" s="55"/>
      <c r="AG5139" s="55"/>
      <c r="AH5139" s="55"/>
      <c r="AI5139" s="55"/>
      <c r="AJ5139" s="55"/>
      <c r="AK5139" s="55"/>
      <c r="AL5139" s="55"/>
      <c r="AM5139" s="55"/>
      <c r="AN5139" s="55"/>
      <c r="AO5139" s="55"/>
      <c r="AP5139" s="55"/>
      <c r="AQ5139" s="55"/>
      <c r="AR5139" s="55"/>
      <c r="AS5139" s="55"/>
    </row>
    <row r="5140" spans="1:45" x14ac:dyDescent="0.3">
      <c r="B5140" s="54" t="s">
        <v>172</v>
      </c>
      <c r="C5140" s="53">
        <f>C5133</f>
        <v>0</v>
      </c>
      <c r="D5140" s="56" t="e">
        <f t="shared" ref="D5140:D5141" ca="1" si="8873">AJ5140</f>
        <v>#N/A</v>
      </c>
      <c r="E5140" s="52" t="e">
        <f t="shared" ref="E5140:W5140" si="8874">E5133</f>
        <v>#N/A</v>
      </c>
      <c r="F5140" s="52" t="e">
        <f t="shared" si="8874"/>
        <v>#N/A</v>
      </c>
      <c r="G5140" s="52" t="e">
        <f t="shared" si="8874"/>
        <v>#N/A</v>
      </c>
      <c r="H5140" s="52" t="e">
        <f t="shared" si="8874"/>
        <v>#N/A</v>
      </c>
      <c r="I5140" s="52" t="e">
        <f t="shared" si="8874"/>
        <v>#N/A</v>
      </c>
      <c r="J5140" s="52" t="e">
        <f t="shared" si="8874"/>
        <v>#N/A</v>
      </c>
      <c r="K5140" s="52" t="e">
        <f t="shared" si="8874"/>
        <v>#N/A</v>
      </c>
      <c r="L5140" s="52" t="e">
        <f t="shared" si="8874"/>
        <v>#N/A</v>
      </c>
      <c r="M5140" s="52" t="e">
        <f t="shared" si="8874"/>
        <v>#N/A</v>
      </c>
      <c r="N5140" s="52" t="e">
        <f t="shared" si="8874"/>
        <v>#N/A</v>
      </c>
      <c r="O5140" s="52" t="e">
        <f t="shared" si="8874"/>
        <v>#N/A</v>
      </c>
      <c r="P5140" s="52" t="e">
        <f t="shared" si="8874"/>
        <v>#N/A</v>
      </c>
      <c r="Q5140" s="52" t="e">
        <f t="shared" si="8874"/>
        <v>#N/A</v>
      </c>
      <c r="R5140" s="52" t="e">
        <f t="shared" si="8874"/>
        <v>#N/A</v>
      </c>
      <c r="S5140" s="52" t="e">
        <f t="shared" si="8874"/>
        <v>#N/A</v>
      </c>
      <c r="T5140" s="52" t="e">
        <f t="shared" si="8874"/>
        <v>#N/A</v>
      </c>
      <c r="U5140" s="52" t="e">
        <f t="shared" si="8874"/>
        <v>#N/A</v>
      </c>
      <c r="V5140" s="52" t="e">
        <f t="shared" si="8874"/>
        <v>#N/A</v>
      </c>
      <c r="W5140" s="52" t="e">
        <f t="shared" si="8874"/>
        <v>#N/A</v>
      </c>
      <c r="X5140" s="55" t="e">
        <f t="shared" ref="X5140:X5141" si="8875">(H5140-(O5140*P5140)/100-3*(J5140*K5140)/100)/2</f>
        <v>#N/A</v>
      </c>
      <c r="Y5140" s="55" t="e">
        <f t="shared" ref="Y5140:Y5141" si="8876">SUM(X5140,(J5140*K5140/100))/(F5140/100)</f>
        <v>#N/A</v>
      </c>
      <c r="Z5140" s="55" t="e">
        <f t="shared" ref="Z5140" si="8877">U5140*0.5+U5141*0.5</f>
        <v>#N/A</v>
      </c>
      <c r="AA5140" s="55" t="e">
        <f t="shared" ref="AA5140:AA5141" si="8878">J5140/Y5140</f>
        <v>#N/A</v>
      </c>
      <c r="AB5140" s="336" t="e">
        <f t="shared" ref="AB5140:AB5141" si="8879">X5140/(Y5140-J5140)</f>
        <v>#N/A</v>
      </c>
      <c r="AC5140" s="223" t="e">
        <f ca="1">INDEX(FGA_COEFFS,1,1)+Z5140*INDEX(FGA_COEFFS,1,2)+Y5140*INDEX(FGA_COEFFS,1,3)+R5140*INDEX(FGA_COEFFS,1,4)+Q5141*INDEX(FGA_COEFFS,1,5)+S5140*INDEX(FGA_COEFFS,1,6)+T5141*INDEX(FGA_COEFFS,1,7)+M5141*INDEX(FGA_COEFFS,1,8)+Y5144*Y5145</f>
        <v>#N/A</v>
      </c>
      <c r="AD5140" s="223" t="e">
        <f ca="1">INDEX(THREEPTA_COEFFS,1,1)+AC5140*INDEX(THREEPTA_COEFFS,1,2)+J5140*INDEX(THREEPTA_COEFFS,1,3)+AA5140*INDEX(THREEPTA_COEFFS,1,4)+K5140*INDEX(THREEPTA_COEFFS,1,5)+L5141*INDEX(THREEPTA_COEFFS,1,6)+Z5144*Z5145</f>
        <v>#N/A</v>
      </c>
      <c r="AE5140" s="223" t="e">
        <f ca="1">INDEX(THREEPTPCT_COEFFS,1,1)+K5140*INDEX(THREEPTPCT_COEFFS,1,2)+L5141*INDEX(THREEPTPCT_COEFFS,1,3)+AA5144*AA5145</f>
        <v>#N/A</v>
      </c>
      <c r="AF5140" s="55" t="e">
        <f t="shared" ref="AF5140:AF5141" ca="1" si="8880">AC5140-AD5140</f>
        <v>#N/A</v>
      </c>
      <c r="AG5140" s="223" t="e">
        <f ca="1">INDEX(TWOPTPCT_COEFFS,1,1)+AB5140*INDEX(TWOPTPCT_COEFFS,1,2)+I5141*INDEX(TWOPTPCT_COEFFS,1,3)+G5141*INDEX(TWOPTPCT_COEFFS,1,4)+L5141*INDEX(TWOPTPCT_COEFFS,1,5)+AB5144*AB5145</f>
        <v>#N/A</v>
      </c>
      <c r="AH5140" s="223" t="e">
        <f ca="1">INDEX(FTA_COEFFS,1,1)+O5140*INDEX(FTA_COEFFS,1,2)+N5141*INDEX(FTA_COEFFS,1,3)+(Q5140+R5140)*INDEX(FTA_COEFFS,1,4)+(Q5141+R5141)*INDEX(FTA_COEFFS,1,5)+M5141*INDEX(FTA_COEFFS,1,6)+AC5144*AC5145</f>
        <v>#N/A</v>
      </c>
      <c r="AI5140" s="223" t="e">
        <f ca="1">INDEX(FTPCT_COEFFS,1,1)+P5140*INDEX(FTPCT_COEFFS,1,2)+F5140*INDEX(FTPCT_COEFFS,1,3)+G5141*INDEX(FTPCT_COEFFS,1,4)+AD5144*AD5145</f>
        <v>#N/A</v>
      </c>
      <c r="AJ5140" s="338" t="e">
        <f t="shared" ref="AJ5140:AJ5141" ca="1" si="8881">AD5140*AE5140/100+AF5140*AG5140+AH5140*AI5140/100</f>
        <v>#N/A</v>
      </c>
      <c r="AK5140" s="55"/>
      <c r="AL5140" s="55"/>
      <c r="AM5140" s="55"/>
      <c r="AN5140" s="55"/>
      <c r="AO5140" s="55"/>
      <c r="AP5140" s="55"/>
      <c r="AQ5140" s="55"/>
      <c r="AR5140" s="55"/>
    </row>
    <row r="5141" spans="1:45" x14ac:dyDescent="0.3">
      <c r="B5141" s="54" t="s">
        <v>175</v>
      </c>
      <c r="C5141" s="54">
        <f>C5134</f>
        <v>0</v>
      </c>
      <c r="D5141" s="56" t="e">
        <f t="shared" ca="1" si="8873"/>
        <v>#N/A</v>
      </c>
      <c r="E5141" s="52" t="e">
        <f t="shared" ref="E5141:W5141" si="8882">E5134</f>
        <v>#N/A</v>
      </c>
      <c r="F5141" s="52" t="e">
        <f t="shared" si="8882"/>
        <v>#N/A</v>
      </c>
      <c r="G5141" s="52" t="e">
        <f t="shared" si="8882"/>
        <v>#N/A</v>
      </c>
      <c r="H5141" s="52" t="e">
        <f t="shared" si="8882"/>
        <v>#N/A</v>
      </c>
      <c r="I5141" s="52" t="e">
        <f t="shared" si="8882"/>
        <v>#N/A</v>
      </c>
      <c r="J5141" s="52" t="e">
        <f t="shared" si="8882"/>
        <v>#N/A</v>
      </c>
      <c r="K5141" s="52" t="e">
        <f t="shared" si="8882"/>
        <v>#N/A</v>
      </c>
      <c r="L5141" s="52" t="e">
        <f t="shared" si="8882"/>
        <v>#N/A</v>
      </c>
      <c r="M5141" s="52" t="e">
        <f t="shared" si="8882"/>
        <v>#N/A</v>
      </c>
      <c r="N5141" s="52" t="e">
        <f t="shared" si="8882"/>
        <v>#N/A</v>
      </c>
      <c r="O5141" s="52" t="e">
        <f t="shared" si="8882"/>
        <v>#N/A</v>
      </c>
      <c r="P5141" s="52" t="e">
        <f t="shared" si="8882"/>
        <v>#N/A</v>
      </c>
      <c r="Q5141" s="52" t="e">
        <f t="shared" si="8882"/>
        <v>#N/A</v>
      </c>
      <c r="R5141" s="52" t="e">
        <f t="shared" si="8882"/>
        <v>#N/A</v>
      </c>
      <c r="S5141" s="52" t="e">
        <f t="shared" si="8882"/>
        <v>#N/A</v>
      </c>
      <c r="T5141" s="52" t="e">
        <f t="shared" si="8882"/>
        <v>#N/A</v>
      </c>
      <c r="U5141" s="52" t="e">
        <f t="shared" si="8882"/>
        <v>#N/A</v>
      </c>
      <c r="V5141" s="52" t="e">
        <f t="shared" si="8882"/>
        <v>#N/A</v>
      </c>
      <c r="W5141" s="52" t="e">
        <f t="shared" si="8882"/>
        <v>#N/A</v>
      </c>
      <c r="X5141" s="55" t="e">
        <f t="shared" si="8875"/>
        <v>#N/A</v>
      </c>
      <c r="Y5141" s="55" t="e">
        <f t="shared" si="8876"/>
        <v>#N/A</v>
      </c>
      <c r="Z5141" s="55" t="e">
        <f t="shared" ref="Z5141" si="8883">Z5140</f>
        <v>#N/A</v>
      </c>
      <c r="AA5141" s="55" t="e">
        <f t="shared" si="8878"/>
        <v>#N/A</v>
      </c>
      <c r="AB5141" s="336" t="e">
        <f t="shared" si="8879"/>
        <v>#N/A</v>
      </c>
      <c r="AC5141" s="223" t="e">
        <f ca="1">INDEX(FGA_COEFFS,1,1)+Z5141*INDEX(FGA_COEFFS,1,2)+Y5141*INDEX(FGA_COEFFS,1,3)+R5141*INDEX(FGA_COEFFS,1,4)+Q5140*INDEX(FGA_COEFFS,1,5)+S5141*INDEX(FGA_COEFFS,1,6)+T5140*INDEX(FGA_COEFFS,1,7)+M5140*INDEX(FGA_COEFFS,1,8)+Y5144*Y5146</f>
        <v>#N/A</v>
      </c>
      <c r="AD5141" s="223" t="e">
        <f ca="1">INDEX(THREEPTA_COEFFS,1,1)+AC5141*INDEX(THREEPTA_COEFFS,1,2)+J5141*INDEX(THREEPTA_COEFFS,1,3)+AA5141*INDEX(THREEPTA_COEFFS,1,4)+K5141*INDEX(THREEPTA_COEFFS,1,5)+L5140*INDEX(THREEPTA_COEFFS,1,6)+Z5144*Z5146</f>
        <v>#N/A</v>
      </c>
      <c r="AE5141" s="223" t="e">
        <f ca="1">INDEX(THREEPTPCT_COEFFS,1,1)+K5141*INDEX(THREEPTPCT_COEFFS,1,2)+L5140*INDEX(THREEPTPCT_COEFFS,1,3)+AA5144*AA5146</f>
        <v>#N/A</v>
      </c>
      <c r="AF5141" s="55" t="e">
        <f t="shared" ca="1" si="8880"/>
        <v>#N/A</v>
      </c>
      <c r="AG5141" s="223" t="e">
        <f ca="1">INDEX(TWOPTPCT_COEFFS,1,1)+AB5141*INDEX(TWOPTPCT_COEFFS,1,2)+I5140*INDEX(TWOPTPCT_COEFFS,1,3)+G5140*INDEX(TWOPTPCT_COEFFS,1,4)+L5140*INDEX(TWOPTPCT_COEFFS,1,5)+AB5144*AB5146</f>
        <v>#N/A</v>
      </c>
      <c r="AH5141" s="223" t="e">
        <f ca="1">INDEX(FTA_COEFFS,1,1)+O5141*INDEX(FTA_COEFFS,1,2)+N5140*INDEX(FTA_COEFFS,1,3)+(Q5141+R5141)*INDEX(FTA_COEFFS,1,4)+(Q5140+R5140)*INDEX(FTA_COEFFS,1,5)+M5140*INDEX(FTA_COEFFS,1,6)+AC5144*AC5146</f>
        <v>#N/A</v>
      </c>
      <c r="AI5141" s="223" t="e">
        <f ca="1">INDEX(FTPCT_COEFFS,1,1)+P5141*INDEX(FTPCT_COEFFS,1,2)+F5141*INDEX(FTPCT_COEFFS,1,3)+G5140*INDEX(FTPCT_COEFFS,1,4)+AD5144*AD5146</f>
        <v>#N/A</v>
      </c>
      <c r="AJ5141" s="338" t="e">
        <f t="shared" ca="1" si="8881"/>
        <v>#N/A</v>
      </c>
      <c r="AK5141" s="55"/>
      <c r="AL5141" s="55"/>
      <c r="AM5141" s="55"/>
      <c r="AN5141" s="55"/>
      <c r="AO5141" s="55"/>
      <c r="AP5141" s="55"/>
      <c r="AQ5141" s="55"/>
      <c r="AR5141" s="55"/>
    </row>
    <row r="5142" spans="1:45" x14ac:dyDescent="0.3">
      <c r="A5142" s="54" t="e">
        <f ca="1">IF(D5140&gt;(D5141+(AVERAGE(V5140,W5140)-AVERAGE(V5141,W5141))/2)+2.5,C5140,IF(D5141&gt;(D5140+(AVERAGE(V5141,W5141)-AVERAGE(V5140,W5140))/2)+2.5,C5141,"Close"))</f>
        <v>#N/A</v>
      </c>
      <c r="B5142" s="64" t="e">
        <f ca="1">IF(D5141&gt;D5140,C5141,C5140)</f>
        <v>#N/A</v>
      </c>
      <c r="D5142" s="56"/>
      <c r="X5142" s="55"/>
      <c r="Y5142" s="55"/>
      <c r="Z5142" s="55"/>
      <c r="AA5142" s="55"/>
      <c r="AB5142" s="55"/>
      <c r="AC5142" s="337"/>
      <c r="AD5142" s="337"/>
      <c r="AE5142" s="337"/>
      <c r="AF5142" s="337"/>
      <c r="AG5142" s="337"/>
      <c r="AH5142" s="337"/>
      <c r="AI5142" s="337"/>
      <c r="AJ5142" s="337"/>
      <c r="AK5142" s="337"/>
      <c r="AL5142" s="337"/>
      <c r="AM5142" s="55"/>
      <c r="AN5142" s="55"/>
      <c r="AO5142" s="55"/>
      <c r="AP5142" s="55"/>
      <c r="AQ5142" s="55"/>
      <c r="AR5142" s="55"/>
      <c r="AS5142" s="55"/>
    </row>
    <row r="5143" spans="1:45" x14ac:dyDescent="0.3">
      <c r="X5143" s="54" t="s">
        <v>1305</v>
      </c>
      <c r="Y5143" s="54" t="s">
        <v>128</v>
      </c>
      <c r="Z5143" s="54" t="s">
        <v>157</v>
      </c>
      <c r="AA5143" s="54" t="s">
        <v>151</v>
      </c>
      <c r="AB5143" s="54" t="s">
        <v>1327</v>
      </c>
      <c r="AC5143" s="54" t="s">
        <v>129</v>
      </c>
      <c r="AD5143" s="54" t="s">
        <v>116</v>
      </c>
      <c r="AE5143" s="54"/>
      <c r="AF5143" s="54"/>
      <c r="AG5143" s="54"/>
      <c r="AH5143" s="54"/>
      <c r="AI5143" s="54"/>
      <c r="AJ5143" s="54"/>
      <c r="AK5143" s="54"/>
      <c r="AL5143" s="54"/>
      <c r="AM5143" s="54"/>
      <c r="AN5143" s="54"/>
      <c r="AO5143" s="54"/>
      <c r="AP5143" s="54"/>
      <c r="AQ5143" s="54"/>
      <c r="AR5143" s="54"/>
      <c r="AS5143" s="54"/>
    </row>
    <row r="5144" spans="1:45" x14ac:dyDescent="0.3">
      <c r="X5144" s="54"/>
      <c r="Y5144" s="54">
        <f t="shared" ref="Y5144:AD5144" si="8884">Y5137</f>
        <v>6.4436999999999998</v>
      </c>
      <c r="Z5144" s="54">
        <f t="shared" si="8884"/>
        <v>4.9371</v>
      </c>
      <c r="AA5144" s="54">
        <f t="shared" si="8884"/>
        <v>11.350300000000001</v>
      </c>
      <c r="AB5144" s="54">
        <f t="shared" si="8884"/>
        <v>7.1900000000000006E-2</v>
      </c>
      <c r="AC5144" s="54">
        <f t="shared" si="8884"/>
        <v>6.2766000000000002</v>
      </c>
      <c r="AD5144" s="54">
        <f t="shared" si="8884"/>
        <v>11.042999999999999</v>
      </c>
      <c r="AE5144" s="54"/>
      <c r="AF5144" s="336"/>
      <c r="AG5144" s="336"/>
      <c r="AH5144" s="336"/>
      <c r="AI5144" s="54"/>
      <c r="AJ5144" s="54"/>
      <c r="AK5144" s="54"/>
      <c r="AL5144" s="54"/>
      <c r="AM5144" s="54"/>
      <c r="AN5144" s="54"/>
      <c r="AO5144" s="54"/>
      <c r="AP5144" s="54"/>
      <c r="AQ5144" s="54"/>
      <c r="AR5144" s="54"/>
      <c r="AS5144" s="54"/>
    </row>
    <row r="5145" spans="1:45" x14ac:dyDescent="0.3">
      <c r="D5145" s="56"/>
      <c r="X5145" s="336"/>
      <c r="Y5145" s="336">
        <f t="shared" ca="1" si="8860"/>
        <v>1.3365167897859391</v>
      </c>
      <c r="Z5145" s="336">
        <f t="shared" ca="1" si="8860"/>
        <v>-1.2170674801202779</v>
      </c>
      <c r="AA5145" s="336">
        <f t="shared" ca="1" si="8860"/>
        <v>-0.87717045634360302</v>
      </c>
      <c r="AB5145" s="336">
        <f t="shared" ca="1" si="8860"/>
        <v>-0.92312899602700549</v>
      </c>
      <c r="AC5145" s="336">
        <f t="shared" ca="1" si="8860"/>
        <v>-0.30609926019360423</v>
      </c>
      <c r="AD5145" s="336">
        <f t="shared" ca="1" si="8860"/>
        <v>-1.4966581026450685</v>
      </c>
      <c r="AE5145" s="336"/>
      <c r="AF5145" s="336"/>
      <c r="AG5145" s="336"/>
      <c r="AH5145" s="336"/>
      <c r="AI5145" s="54"/>
      <c r="AJ5145" s="54"/>
      <c r="AK5145" s="54"/>
      <c r="AL5145" s="336"/>
      <c r="AM5145" s="336"/>
      <c r="AN5145" s="336"/>
      <c r="AO5145" s="336"/>
      <c r="AP5145" s="54"/>
      <c r="AQ5145" s="336"/>
      <c r="AR5145" s="336"/>
      <c r="AS5145" s="336"/>
    </row>
    <row r="5146" spans="1:45" x14ac:dyDescent="0.3">
      <c r="C5146" s="54"/>
      <c r="D5146" s="56"/>
      <c r="Y5146" s="336">
        <f t="shared" ca="1" si="8860"/>
        <v>1.1110024192461749E-2</v>
      </c>
      <c r="Z5146" s="336">
        <f t="shared" ca="1" si="8860"/>
        <v>-0.69714737515085889</v>
      </c>
      <c r="AA5146" s="336">
        <f t="shared" ca="1" si="8860"/>
        <v>0.22914047697856432</v>
      </c>
      <c r="AB5146" s="336">
        <f t="shared" ca="1" si="8860"/>
        <v>-0.85483937364070361</v>
      </c>
      <c r="AC5146" s="336">
        <f t="shared" ca="1" si="8860"/>
        <v>8.0254366174357175E-2</v>
      </c>
      <c r="AD5146" s="336">
        <f t="shared" ca="1" si="8860"/>
        <v>-0.49847306617104981</v>
      </c>
      <c r="AE5146" s="55"/>
      <c r="AF5146" s="55"/>
      <c r="AG5146" s="55"/>
      <c r="AH5146" s="55"/>
      <c r="AI5146" s="55"/>
      <c r="AJ5146" s="55"/>
      <c r="AK5146" s="55"/>
      <c r="AL5146" s="55"/>
      <c r="AM5146" s="55"/>
      <c r="AN5146" s="55"/>
      <c r="AO5146" s="55"/>
      <c r="AP5146" s="55"/>
      <c r="AQ5146" s="55"/>
      <c r="AR5146" s="55"/>
      <c r="AS5146" s="55"/>
    </row>
    <row r="5147" spans="1:45" x14ac:dyDescent="0.3">
      <c r="B5147" s="54" t="s">
        <v>172</v>
      </c>
      <c r="C5147" s="53">
        <f>C5140</f>
        <v>0</v>
      </c>
      <c r="D5147" s="56" t="e">
        <f t="shared" ref="D5147:D5148" ca="1" si="8885">AJ5147</f>
        <v>#N/A</v>
      </c>
      <c r="E5147" s="52" t="e">
        <f t="shared" ref="E5147:W5147" si="8886">E5140</f>
        <v>#N/A</v>
      </c>
      <c r="F5147" s="52" t="e">
        <f t="shared" si="8886"/>
        <v>#N/A</v>
      </c>
      <c r="G5147" s="52" t="e">
        <f t="shared" si="8886"/>
        <v>#N/A</v>
      </c>
      <c r="H5147" s="52" t="e">
        <f t="shared" si="8886"/>
        <v>#N/A</v>
      </c>
      <c r="I5147" s="52" t="e">
        <f t="shared" si="8886"/>
        <v>#N/A</v>
      </c>
      <c r="J5147" s="52" t="e">
        <f t="shared" si="8886"/>
        <v>#N/A</v>
      </c>
      <c r="K5147" s="52" t="e">
        <f t="shared" si="8886"/>
        <v>#N/A</v>
      </c>
      <c r="L5147" s="52" t="e">
        <f t="shared" si="8886"/>
        <v>#N/A</v>
      </c>
      <c r="M5147" s="52" t="e">
        <f t="shared" si="8886"/>
        <v>#N/A</v>
      </c>
      <c r="N5147" s="52" t="e">
        <f t="shared" si="8886"/>
        <v>#N/A</v>
      </c>
      <c r="O5147" s="52" t="e">
        <f t="shared" si="8886"/>
        <v>#N/A</v>
      </c>
      <c r="P5147" s="52" t="e">
        <f t="shared" si="8886"/>
        <v>#N/A</v>
      </c>
      <c r="Q5147" s="52" t="e">
        <f t="shared" si="8886"/>
        <v>#N/A</v>
      </c>
      <c r="R5147" s="52" t="e">
        <f t="shared" si="8886"/>
        <v>#N/A</v>
      </c>
      <c r="S5147" s="52" t="e">
        <f t="shared" si="8886"/>
        <v>#N/A</v>
      </c>
      <c r="T5147" s="52" t="e">
        <f t="shared" si="8886"/>
        <v>#N/A</v>
      </c>
      <c r="U5147" s="52" t="e">
        <f t="shared" si="8886"/>
        <v>#N/A</v>
      </c>
      <c r="V5147" s="52" t="e">
        <f t="shared" si="8886"/>
        <v>#N/A</v>
      </c>
      <c r="W5147" s="52" t="e">
        <f t="shared" si="8886"/>
        <v>#N/A</v>
      </c>
      <c r="X5147" s="55" t="e">
        <f t="shared" ref="X5147:X5148" si="8887">(H5147-(O5147*P5147)/100-3*(J5147*K5147)/100)/2</f>
        <v>#N/A</v>
      </c>
      <c r="Y5147" s="55" t="e">
        <f t="shared" ref="Y5147:Y5148" si="8888">SUM(X5147,(J5147*K5147/100))/(F5147/100)</f>
        <v>#N/A</v>
      </c>
      <c r="Z5147" s="55" t="e">
        <f t="shared" ref="Z5147" si="8889">U5147*0.5+U5148*0.5</f>
        <v>#N/A</v>
      </c>
      <c r="AA5147" s="55" t="e">
        <f t="shared" ref="AA5147:AA5148" si="8890">J5147/Y5147</f>
        <v>#N/A</v>
      </c>
      <c r="AB5147" s="336" t="e">
        <f t="shared" ref="AB5147:AB5148" si="8891">X5147/(Y5147-J5147)</f>
        <v>#N/A</v>
      </c>
      <c r="AC5147" s="223" t="e">
        <f ca="1">INDEX(FGA_COEFFS,1,1)+Z5147*INDEX(FGA_COEFFS,1,2)+Y5147*INDEX(FGA_COEFFS,1,3)+R5147*INDEX(FGA_COEFFS,1,4)+Q5148*INDEX(FGA_COEFFS,1,5)+S5147*INDEX(FGA_COEFFS,1,6)+T5148*INDEX(FGA_COEFFS,1,7)+M5148*INDEX(FGA_COEFFS,1,8)+Y5151*Y5152</f>
        <v>#N/A</v>
      </c>
      <c r="AD5147" s="223" t="e">
        <f ca="1">INDEX(THREEPTA_COEFFS,1,1)+AC5147*INDEX(THREEPTA_COEFFS,1,2)+J5147*INDEX(THREEPTA_COEFFS,1,3)+AA5147*INDEX(THREEPTA_COEFFS,1,4)+K5147*INDEX(THREEPTA_COEFFS,1,5)+L5148*INDEX(THREEPTA_COEFFS,1,6)+Z5151*Z5152</f>
        <v>#N/A</v>
      </c>
      <c r="AE5147" s="223" t="e">
        <f ca="1">INDEX(THREEPTPCT_COEFFS,1,1)+K5147*INDEX(THREEPTPCT_COEFFS,1,2)+L5148*INDEX(THREEPTPCT_COEFFS,1,3)+AA5151*AA5152</f>
        <v>#N/A</v>
      </c>
      <c r="AF5147" s="55" t="e">
        <f t="shared" ref="AF5147:AF5148" ca="1" si="8892">AC5147-AD5147</f>
        <v>#N/A</v>
      </c>
      <c r="AG5147" s="223" t="e">
        <f ca="1">INDEX(TWOPTPCT_COEFFS,1,1)+AB5147*INDEX(TWOPTPCT_COEFFS,1,2)+I5148*INDEX(TWOPTPCT_COEFFS,1,3)+G5148*INDEX(TWOPTPCT_COEFFS,1,4)+L5148*INDEX(TWOPTPCT_COEFFS,1,5)+AB5151*AB5152</f>
        <v>#N/A</v>
      </c>
      <c r="AH5147" s="223" t="e">
        <f ca="1">INDEX(FTA_COEFFS,1,1)+O5147*INDEX(FTA_COEFFS,1,2)+N5148*INDEX(FTA_COEFFS,1,3)+(Q5147+R5147)*INDEX(FTA_COEFFS,1,4)+(Q5148+R5148)*INDEX(FTA_COEFFS,1,5)+M5148*INDEX(FTA_COEFFS,1,6)+AC5151*AC5152</f>
        <v>#N/A</v>
      </c>
      <c r="AI5147" s="223" t="e">
        <f ca="1">INDEX(FTPCT_COEFFS,1,1)+P5147*INDEX(FTPCT_COEFFS,1,2)+F5147*INDEX(FTPCT_COEFFS,1,3)+G5148*INDEX(FTPCT_COEFFS,1,4)+AD5151*AD5152</f>
        <v>#N/A</v>
      </c>
      <c r="AJ5147" s="338" t="e">
        <f t="shared" ref="AJ5147:AJ5148" ca="1" si="8893">AD5147*AE5147/100+AF5147*AG5147+AH5147*AI5147/100</f>
        <v>#N/A</v>
      </c>
      <c r="AK5147" s="55"/>
      <c r="AL5147" s="55"/>
      <c r="AM5147" s="55"/>
      <c r="AN5147" s="55"/>
      <c r="AO5147" s="55"/>
      <c r="AP5147" s="55"/>
      <c r="AQ5147" s="55"/>
      <c r="AR5147" s="55"/>
    </row>
    <row r="5148" spans="1:45" x14ac:dyDescent="0.3">
      <c r="B5148" s="54" t="s">
        <v>175</v>
      </c>
      <c r="C5148" s="54">
        <f>C5141</f>
        <v>0</v>
      </c>
      <c r="D5148" s="56" t="e">
        <f t="shared" ca="1" si="8885"/>
        <v>#N/A</v>
      </c>
      <c r="E5148" s="52" t="e">
        <f t="shared" ref="E5148:W5148" si="8894">E5141</f>
        <v>#N/A</v>
      </c>
      <c r="F5148" s="52" t="e">
        <f t="shared" si="8894"/>
        <v>#N/A</v>
      </c>
      <c r="G5148" s="52" t="e">
        <f t="shared" si="8894"/>
        <v>#N/A</v>
      </c>
      <c r="H5148" s="52" t="e">
        <f t="shared" si="8894"/>
        <v>#N/A</v>
      </c>
      <c r="I5148" s="52" t="e">
        <f t="shared" si="8894"/>
        <v>#N/A</v>
      </c>
      <c r="J5148" s="52" t="e">
        <f t="shared" si="8894"/>
        <v>#N/A</v>
      </c>
      <c r="K5148" s="52" t="e">
        <f t="shared" si="8894"/>
        <v>#N/A</v>
      </c>
      <c r="L5148" s="52" t="e">
        <f t="shared" si="8894"/>
        <v>#N/A</v>
      </c>
      <c r="M5148" s="52" t="e">
        <f t="shared" si="8894"/>
        <v>#N/A</v>
      </c>
      <c r="N5148" s="52" t="e">
        <f t="shared" si="8894"/>
        <v>#N/A</v>
      </c>
      <c r="O5148" s="52" t="e">
        <f t="shared" si="8894"/>
        <v>#N/A</v>
      </c>
      <c r="P5148" s="52" t="e">
        <f t="shared" si="8894"/>
        <v>#N/A</v>
      </c>
      <c r="Q5148" s="52" t="e">
        <f t="shared" si="8894"/>
        <v>#N/A</v>
      </c>
      <c r="R5148" s="52" t="e">
        <f t="shared" si="8894"/>
        <v>#N/A</v>
      </c>
      <c r="S5148" s="52" t="e">
        <f t="shared" si="8894"/>
        <v>#N/A</v>
      </c>
      <c r="T5148" s="52" t="e">
        <f t="shared" si="8894"/>
        <v>#N/A</v>
      </c>
      <c r="U5148" s="52" t="e">
        <f t="shared" si="8894"/>
        <v>#N/A</v>
      </c>
      <c r="V5148" s="52" t="e">
        <f t="shared" si="8894"/>
        <v>#N/A</v>
      </c>
      <c r="W5148" s="52" t="e">
        <f t="shared" si="8894"/>
        <v>#N/A</v>
      </c>
      <c r="X5148" s="55" t="e">
        <f t="shared" si="8887"/>
        <v>#N/A</v>
      </c>
      <c r="Y5148" s="55" t="e">
        <f t="shared" si="8888"/>
        <v>#N/A</v>
      </c>
      <c r="Z5148" s="55" t="e">
        <f t="shared" ref="Z5148" si="8895">Z5147</f>
        <v>#N/A</v>
      </c>
      <c r="AA5148" s="55" t="e">
        <f t="shared" si="8890"/>
        <v>#N/A</v>
      </c>
      <c r="AB5148" s="336" t="e">
        <f t="shared" si="8891"/>
        <v>#N/A</v>
      </c>
      <c r="AC5148" s="223" t="e">
        <f ca="1">INDEX(FGA_COEFFS,1,1)+Z5148*INDEX(FGA_COEFFS,1,2)+Y5148*INDEX(FGA_COEFFS,1,3)+R5148*INDEX(FGA_COEFFS,1,4)+Q5147*INDEX(FGA_COEFFS,1,5)+S5148*INDEX(FGA_COEFFS,1,6)+T5147*INDEX(FGA_COEFFS,1,7)+M5147*INDEX(FGA_COEFFS,1,8)+Y5151*Y5153</f>
        <v>#N/A</v>
      </c>
      <c r="AD5148" s="223" t="e">
        <f ca="1">INDEX(THREEPTA_COEFFS,1,1)+AC5148*INDEX(THREEPTA_COEFFS,1,2)+J5148*INDEX(THREEPTA_COEFFS,1,3)+AA5148*INDEX(THREEPTA_COEFFS,1,4)+K5148*INDEX(THREEPTA_COEFFS,1,5)+L5147*INDEX(THREEPTA_COEFFS,1,6)+Z5151*Z5153</f>
        <v>#N/A</v>
      </c>
      <c r="AE5148" s="223" t="e">
        <f ca="1">INDEX(THREEPTPCT_COEFFS,1,1)+K5148*INDEX(THREEPTPCT_COEFFS,1,2)+L5147*INDEX(THREEPTPCT_COEFFS,1,3)+AA5151*AA5153</f>
        <v>#N/A</v>
      </c>
      <c r="AF5148" s="55" t="e">
        <f t="shared" ca="1" si="8892"/>
        <v>#N/A</v>
      </c>
      <c r="AG5148" s="223" t="e">
        <f ca="1">INDEX(TWOPTPCT_COEFFS,1,1)+AB5148*INDEX(TWOPTPCT_COEFFS,1,2)+I5147*INDEX(TWOPTPCT_COEFFS,1,3)+G5147*INDEX(TWOPTPCT_COEFFS,1,4)+L5147*INDEX(TWOPTPCT_COEFFS,1,5)+AB5151*AB5153</f>
        <v>#N/A</v>
      </c>
      <c r="AH5148" s="223" t="e">
        <f ca="1">INDEX(FTA_COEFFS,1,1)+O5148*INDEX(FTA_COEFFS,1,2)+N5147*INDEX(FTA_COEFFS,1,3)+(Q5148+R5148)*INDEX(FTA_COEFFS,1,4)+(Q5147+R5147)*INDEX(FTA_COEFFS,1,5)+M5147*INDEX(FTA_COEFFS,1,6)+AC5151*AC5153</f>
        <v>#N/A</v>
      </c>
      <c r="AI5148" s="223" t="e">
        <f ca="1">INDEX(FTPCT_COEFFS,1,1)+P5148*INDEX(FTPCT_COEFFS,1,2)+F5148*INDEX(FTPCT_COEFFS,1,3)+G5147*INDEX(FTPCT_COEFFS,1,4)+AD5151*AD5153</f>
        <v>#N/A</v>
      </c>
      <c r="AJ5148" s="338" t="e">
        <f t="shared" ca="1" si="8893"/>
        <v>#N/A</v>
      </c>
      <c r="AK5148" s="55"/>
      <c r="AL5148" s="55"/>
      <c r="AM5148" s="55"/>
      <c r="AN5148" s="55"/>
      <c r="AO5148" s="55"/>
      <c r="AP5148" s="55"/>
      <c r="AQ5148" s="55"/>
      <c r="AR5148" s="55"/>
    </row>
    <row r="5149" spans="1:45" x14ac:dyDescent="0.3">
      <c r="A5149" s="54" t="e">
        <f ca="1">IF(D5147&gt;(D5148+(AVERAGE(V5147,W5147)-AVERAGE(V5148,W5148))/2)+2.5,C5147,IF(D5148&gt;(D5147+(AVERAGE(V5148,W5148)-AVERAGE(V5147,W5147))/2)+2.5,C5148,"Close"))</f>
        <v>#N/A</v>
      </c>
      <c r="B5149" s="64" t="e">
        <f ca="1">IF(D5148&gt;D5147,C5148,C5147)</f>
        <v>#N/A</v>
      </c>
      <c r="D5149" s="56"/>
      <c r="X5149" s="55"/>
      <c r="Y5149" s="55"/>
      <c r="Z5149" s="55"/>
      <c r="AA5149" s="55"/>
      <c r="AB5149" s="55"/>
      <c r="AC5149" s="337"/>
      <c r="AD5149" s="337"/>
      <c r="AE5149" s="337"/>
      <c r="AF5149" s="337"/>
      <c r="AG5149" s="337"/>
      <c r="AH5149" s="337"/>
      <c r="AI5149" s="337"/>
      <c r="AJ5149" s="337"/>
      <c r="AK5149" s="337"/>
      <c r="AL5149" s="337"/>
      <c r="AM5149" s="55"/>
      <c r="AN5149" s="55"/>
      <c r="AO5149" s="55"/>
      <c r="AP5149" s="55"/>
      <c r="AQ5149" s="55"/>
      <c r="AR5149" s="55"/>
      <c r="AS5149" s="55"/>
    </row>
    <row r="5150" spans="1:45" x14ac:dyDescent="0.3">
      <c r="X5150" s="54" t="s">
        <v>1305</v>
      </c>
      <c r="Y5150" s="54" t="s">
        <v>128</v>
      </c>
      <c r="Z5150" s="54" t="s">
        <v>157</v>
      </c>
      <c r="AA5150" s="54" t="s">
        <v>151</v>
      </c>
      <c r="AB5150" s="54" t="s">
        <v>1327</v>
      </c>
      <c r="AC5150" s="54" t="s">
        <v>129</v>
      </c>
      <c r="AD5150" s="54" t="s">
        <v>116</v>
      </c>
      <c r="AE5150" s="54"/>
      <c r="AF5150" s="54"/>
      <c r="AG5150" s="54"/>
      <c r="AH5150" s="54"/>
      <c r="AI5150" s="54"/>
      <c r="AJ5150" s="54"/>
      <c r="AK5150" s="54"/>
      <c r="AL5150" s="54"/>
      <c r="AM5150" s="54"/>
      <c r="AN5150" s="54"/>
      <c r="AO5150" s="54"/>
      <c r="AP5150" s="54"/>
      <c r="AQ5150" s="54"/>
      <c r="AR5150" s="54"/>
      <c r="AS5150" s="54"/>
    </row>
    <row r="5151" spans="1:45" x14ac:dyDescent="0.3">
      <c r="X5151" s="54"/>
      <c r="Y5151" s="54">
        <f t="shared" ref="Y5151:AD5151" si="8896">Y5144</f>
        <v>6.4436999999999998</v>
      </c>
      <c r="Z5151" s="54">
        <f t="shared" si="8896"/>
        <v>4.9371</v>
      </c>
      <c r="AA5151" s="54">
        <f t="shared" si="8896"/>
        <v>11.350300000000001</v>
      </c>
      <c r="AB5151" s="54">
        <f t="shared" si="8896"/>
        <v>7.1900000000000006E-2</v>
      </c>
      <c r="AC5151" s="54">
        <f t="shared" si="8896"/>
        <v>6.2766000000000002</v>
      </c>
      <c r="AD5151" s="54">
        <f t="shared" si="8896"/>
        <v>11.042999999999999</v>
      </c>
      <c r="AE5151" s="54"/>
      <c r="AF5151" s="336"/>
      <c r="AG5151" s="336"/>
      <c r="AH5151" s="336"/>
      <c r="AI5151" s="54"/>
      <c r="AJ5151" s="54"/>
      <c r="AK5151" s="54"/>
      <c r="AL5151" s="54"/>
      <c r="AM5151" s="54"/>
      <c r="AN5151" s="54"/>
      <c r="AO5151" s="54"/>
      <c r="AP5151" s="54"/>
      <c r="AQ5151" s="54"/>
      <c r="AR5151" s="54"/>
      <c r="AS5151" s="54"/>
    </row>
    <row r="5152" spans="1:45" x14ac:dyDescent="0.3">
      <c r="D5152" s="56"/>
      <c r="X5152" s="336"/>
      <c r="Y5152" s="336">
        <f t="shared" ca="1" si="8860"/>
        <v>-3.3511118926867807E-4</v>
      </c>
      <c r="Z5152" s="336">
        <f t="shared" ca="1" si="8860"/>
        <v>-3.2044730722564259E-2</v>
      </c>
      <c r="AA5152" s="336">
        <f t="shared" ca="1" si="8860"/>
        <v>1.2978110968721619</v>
      </c>
      <c r="AB5152" s="336">
        <f t="shared" ca="1" si="8860"/>
        <v>2.5893992610944116E-2</v>
      </c>
      <c r="AC5152" s="336">
        <f t="shared" ca="1" si="8860"/>
        <v>-1.0571873227670103</v>
      </c>
      <c r="AD5152" s="336">
        <f t="shared" ca="1" si="8860"/>
        <v>-1.9712697179802849E-3</v>
      </c>
      <c r="AE5152" s="336"/>
      <c r="AF5152" s="336"/>
      <c r="AG5152" s="336"/>
      <c r="AH5152" s="336"/>
      <c r="AI5152" s="54"/>
      <c r="AJ5152" s="54"/>
      <c r="AK5152" s="54"/>
      <c r="AL5152" s="336"/>
      <c r="AM5152" s="336"/>
      <c r="AN5152" s="336"/>
      <c r="AO5152" s="336"/>
      <c r="AP5152" s="54"/>
      <c r="AQ5152" s="336"/>
      <c r="AR5152" s="336"/>
      <c r="AS5152" s="336"/>
    </row>
    <row r="5153" spans="1:45" x14ac:dyDescent="0.3">
      <c r="C5153" s="54"/>
      <c r="D5153" s="56"/>
      <c r="Y5153" s="336">
        <f t="shared" ca="1" si="8860"/>
        <v>-4.950518408313781E-2</v>
      </c>
      <c r="Z5153" s="336">
        <f t="shared" ca="1" si="8860"/>
        <v>0.43931536275072303</v>
      </c>
      <c r="AA5153" s="336">
        <f t="shared" ca="1" si="8860"/>
        <v>9.5654991989802596E-2</v>
      </c>
      <c r="AB5153" s="336">
        <f t="shared" ca="1" si="8860"/>
        <v>0.30887178231058826</v>
      </c>
      <c r="AC5153" s="336">
        <f t="shared" ca="1" si="8860"/>
        <v>-0.81789365843009831</v>
      </c>
      <c r="AD5153" s="336">
        <f t="shared" ca="1" si="8860"/>
        <v>1.3989815273978719E-4</v>
      </c>
      <c r="AE5153" s="55"/>
      <c r="AF5153" s="55"/>
      <c r="AG5153" s="55"/>
      <c r="AH5153" s="55"/>
      <c r="AI5153" s="55"/>
      <c r="AJ5153" s="55"/>
      <c r="AK5153" s="55"/>
      <c r="AL5153" s="55"/>
      <c r="AM5153" s="55"/>
      <c r="AN5153" s="55"/>
      <c r="AO5153" s="55"/>
      <c r="AP5153" s="55"/>
      <c r="AQ5153" s="55"/>
      <c r="AR5153" s="55"/>
      <c r="AS5153" s="55"/>
    </row>
    <row r="5154" spans="1:45" x14ac:dyDescent="0.3">
      <c r="B5154" s="54" t="s">
        <v>172</v>
      </c>
      <c r="C5154" s="53">
        <f>C5147</f>
        <v>0</v>
      </c>
      <c r="D5154" s="56" t="e">
        <f t="shared" ref="D5154:D5155" ca="1" si="8897">AJ5154</f>
        <v>#N/A</v>
      </c>
      <c r="E5154" s="52" t="e">
        <f t="shared" ref="E5154:W5154" si="8898">E5147</f>
        <v>#N/A</v>
      </c>
      <c r="F5154" s="52" t="e">
        <f t="shared" si="8898"/>
        <v>#N/A</v>
      </c>
      <c r="G5154" s="52" t="e">
        <f t="shared" si="8898"/>
        <v>#N/A</v>
      </c>
      <c r="H5154" s="52" t="e">
        <f t="shared" si="8898"/>
        <v>#N/A</v>
      </c>
      <c r="I5154" s="52" t="e">
        <f t="shared" si="8898"/>
        <v>#N/A</v>
      </c>
      <c r="J5154" s="52" t="e">
        <f t="shared" si="8898"/>
        <v>#N/A</v>
      </c>
      <c r="K5154" s="52" t="e">
        <f t="shared" si="8898"/>
        <v>#N/A</v>
      </c>
      <c r="L5154" s="52" t="e">
        <f t="shared" si="8898"/>
        <v>#N/A</v>
      </c>
      <c r="M5154" s="52" t="e">
        <f t="shared" si="8898"/>
        <v>#N/A</v>
      </c>
      <c r="N5154" s="52" t="e">
        <f t="shared" si="8898"/>
        <v>#N/A</v>
      </c>
      <c r="O5154" s="52" t="e">
        <f t="shared" si="8898"/>
        <v>#N/A</v>
      </c>
      <c r="P5154" s="52" t="e">
        <f t="shared" si="8898"/>
        <v>#N/A</v>
      </c>
      <c r="Q5154" s="52" t="e">
        <f t="shared" si="8898"/>
        <v>#N/A</v>
      </c>
      <c r="R5154" s="52" t="e">
        <f t="shared" si="8898"/>
        <v>#N/A</v>
      </c>
      <c r="S5154" s="52" t="e">
        <f t="shared" si="8898"/>
        <v>#N/A</v>
      </c>
      <c r="T5154" s="52" t="e">
        <f t="shared" si="8898"/>
        <v>#N/A</v>
      </c>
      <c r="U5154" s="52" t="e">
        <f t="shared" si="8898"/>
        <v>#N/A</v>
      </c>
      <c r="V5154" s="52" t="e">
        <f t="shared" si="8898"/>
        <v>#N/A</v>
      </c>
      <c r="W5154" s="52" t="e">
        <f t="shared" si="8898"/>
        <v>#N/A</v>
      </c>
      <c r="X5154" s="55" t="e">
        <f t="shared" ref="X5154:X5155" si="8899">(H5154-(O5154*P5154)/100-3*(J5154*K5154)/100)/2</f>
        <v>#N/A</v>
      </c>
      <c r="Y5154" s="55" t="e">
        <f t="shared" ref="Y5154:Y5155" si="8900">SUM(X5154,(J5154*K5154/100))/(F5154/100)</f>
        <v>#N/A</v>
      </c>
      <c r="Z5154" s="55" t="e">
        <f t="shared" ref="Z5154" si="8901">U5154*0.5+U5155*0.5</f>
        <v>#N/A</v>
      </c>
      <c r="AA5154" s="55" t="e">
        <f t="shared" ref="AA5154:AA5155" si="8902">J5154/Y5154</f>
        <v>#N/A</v>
      </c>
      <c r="AB5154" s="336" t="e">
        <f t="shared" ref="AB5154:AB5155" si="8903">X5154/(Y5154-J5154)</f>
        <v>#N/A</v>
      </c>
      <c r="AC5154" s="223" t="e">
        <f ca="1">INDEX(FGA_COEFFS,1,1)+Z5154*INDEX(FGA_COEFFS,1,2)+Y5154*INDEX(FGA_COEFFS,1,3)+R5154*INDEX(FGA_COEFFS,1,4)+Q5155*INDEX(FGA_COEFFS,1,5)+S5154*INDEX(FGA_COEFFS,1,6)+T5155*INDEX(FGA_COEFFS,1,7)+M5155*INDEX(FGA_COEFFS,1,8)+Y5158*Y5159</f>
        <v>#N/A</v>
      </c>
      <c r="AD5154" s="223" t="e">
        <f ca="1">INDEX(THREEPTA_COEFFS,1,1)+AC5154*INDEX(THREEPTA_COEFFS,1,2)+J5154*INDEX(THREEPTA_COEFFS,1,3)+AA5154*INDEX(THREEPTA_COEFFS,1,4)+K5154*INDEX(THREEPTA_COEFFS,1,5)+L5155*INDEX(THREEPTA_COEFFS,1,6)+Z5158*Z5159</f>
        <v>#N/A</v>
      </c>
      <c r="AE5154" s="223" t="e">
        <f ca="1">INDEX(THREEPTPCT_COEFFS,1,1)+K5154*INDEX(THREEPTPCT_COEFFS,1,2)+L5155*INDEX(THREEPTPCT_COEFFS,1,3)+AA5158*AA5159</f>
        <v>#N/A</v>
      </c>
      <c r="AF5154" s="55" t="e">
        <f t="shared" ref="AF5154:AF5155" ca="1" si="8904">AC5154-AD5154</f>
        <v>#N/A</v>
      </c>
      <c r="AG5154" s="223" t="e">
        <f ca="1">INDEX(TWOPTPCT_COEFFS,1,1)+AB5154*INDEX(TWOPTPCT_COEFFS,1,2)+I5155*INDEX(TWOPTPCT_COEFFS,1,3)+G5155*INDEX(TWOPTPCT_COEFFS,1,4)+L5155*INDEX(TWOPTPCT_COEFFS,1,5)+AB5158*AB5159</f>
        <v>#N/A</v>
      </c>
      <c r="AH5154" s="223" t="e">
        <f ca="1">INDEX(FTA_COEFFS,1,1)+O5154*INDEX(FTA_COEFFS,1,2)+N5155*INDEX(FTA_COEFFS,1,3)+(Q5154+R5154)*INDEX(FTA_COEFFS,1,4)+(Q5155+R5155)*INDEX(FTA_COEFFS,1,5)+M5155*INDEX(FTA_COEFFS,1,6)+AC5158*AC5159</f>
        <v>#N/A</v>
      </c>
      <c r="AI5154" s="223" t="e">
        <f ca="1">INDEX(FTPCT_COEFFS,1,1)+P5154*INDEX(FTPCT_COEFFS,1,2)+F5154*INDEX(FTPCT_COEFFS,1,3)+G5155*INDEX(FTPCT_COEFFS,1,4)+AD5158*AD5159</f>
        <v>#N/A</v>
      </c>
      <c r="AJ5154" s="338" t="e">
        <f t="shared" ref="AJ5154:AJ5155" ca="1" si="8905">AD5154*AE5154/100+AF5154*AG5154+AH5154*AI5154/100</f>
        <v>#N/A</v>
      </c>
      <c r="AK5154" s="55"/>
      <c r="AL5154" s="55"/>
      <c r="AM5154" s="55"/>
      <c r="AN5154" s="55"/>
      <c r="AO5154" s="55"/>
      <c r="AP5154" s="55"/>
      <c r="AQ5154" s="55"/>
      <c r="AR5154" s="55"/>
    </row>
    <row r="5155" spans="1:45" x14ac:dyDescent="0.3">
      <c r="B5155" s="54" t="s">
        <v>175</v>
      </c>
      <c r="C5155" s="54">
        <f>C5148</f>
        <v>0</v>
      </c>
      <c r="D5155" s="56" t="e">
        <f t="shared" ca="1" si="8897"/>
        <v>#N/A</v>
      </c>
      <c r="E5155" s="52" t="e">
        <f t="shared" ref="E5155:W5155" si="8906">E5148</f>
        <v>#N/A</v>
      </c>
      <c r="F5155" s="52" t="e">
        <f t="shared" si="8906"/>
        <v>#N/A</v>
      </c>
      <c r="G5155" s="52" t="e">
        <f t="shared" si="8906"/>
        <v>#N/A</v>
      </c>
      <c r="H5155" s="52" t="e">
        <f t="shared" si="8906"/>
        <v>#N/A</v>
      </c>
      <c r="I5155" s="52" t="e">
        <f t="shared" si="8906"/>
        <v>#N/A</v>
      </c>
      <c r="J5155" s="52" t="e">
        <f t="shared" si="8906"/>
        <v>#N/A</v>
      </c>
      <c r="K5155" s="52" t="e">
        <f t="shared" si="8906"/>
        <v>#N/A</v>
      </c>
      <c r="L5155" s="52" t="e">
        <f t="shared" si="8906"/>
        <v>#N/A</v>
      </c>
      <c r="M5155" s="52" t="e">
        <f t="shared" si="8906"/>
        <v>#N/A</v>
      </c>
      <c r="N5155" s="52" t="e">
        <f t="shared" si="8906"/>
        <v>#N/A</v>
      </c>
      <c r="O5155" s="52" t="e">
        <f t="shared" si="8906"/>
        <v>#N/A</v>
      </c>
      <c r="P5155" s="52" t="e">
        <f t="shared" si="8906"/>
        <v>#N/A</v>
      </c>
      <c r="Q5155" s="52" t="e">
        <f t="shared" si="8906"/>
        <v>#N/A</v>
      </c>
      <c r="R5155" s="52" t="e">
        <f t="shared" si="8906"/>
        <v>#N/A</v>
      </c>
      <c r="S5155" s="52" t="e">
        <f t="shared" si="8906"/>
        <v>#N/A</v>
      </c>
      <c r="T5155" s="52" t="e">
        <f t="shared" si="8906"/>
        <v>#N/A</v>
      </c>
      <c r="U5155" s="52" t="e">
        <f t="shared" si="8906"/>
        <v>#N/A</v>
      </c>
      <c r="V5155" s="52" t="e">
        <f t="shared" si="8906"/>
        <v>#N/A</v>
      </c>
      <c r="W5155" s="52" t="e">
        <f t="shared" si="8906"/>
        <v>#N/A</v>
      </c>
      <c r="X5155" s="55" t="e">
        <f t="shared" si="8899"/>
        <v>#N/A</v>
      </c>
      <c r="Y5155" s="55" t="e">
        <f t="shared" si="8900"/>
        <v>#N/A</v>
      </c>
      <c r="Z5155" s="55" t="e">
        <f t="shared" ref="Z5155" si="8907">Z5154</f>
        <v>#N/A</v>
      </c>
      <c r="AA5155" s="55" t="e">
        <f t="shared" si="8902"/>
        <v>#N/A</v>
      </c>
      <c r="AB5155" s="336" t="e">
        <f t="shared" si="8903"/>
        <v>#N/A</v>
      </c>
      <c r="AC5155" s="223" t="e">
        <f ca="1">INDEX(FGA_COEFFS,1,1)+Z5155*INDEX(FGA_COEFFS,1,2)+Y5155*INDEX(FGA_COEFFS,1,3)+R5155*INDEX(FGA_COEFFS,1,4)+Q5154*INDEX(FGA_COEFFS,1,5)+S5155*INDEX(FGA_COEFFS,1,6)+T5154*INDEX(FGA_COEFFS,1,7)+M5154*INDEX(FGA_COEFFS,1,8)+Y5158*Y5160</f>
        <v>#N/A</v>
      </c>
      <c r="AD5155" s="223" t="e">
        <f ca="1">INDEX(THREEPTA_COEFFS,1,1)+AC5155*INDEX(THREEPTA_COEFFS,1,2)+J5155*INDEX(THREEPTA_COEFFS,1,3)+AA5155*INDEX(THREEPTA_COEFFS,1,4)+K5155*INDEX(THREEPTA_COEFFS,1,5)+L5154*INDEX(THREEPTA_COEFFS,1,6)+Z5158*Z5160</f>
        <v>#N/A</v>
      </c>
      <c r="AE5155" s="223" t="e">
        <f ca="1">INDEX(THREEPTPCT_COEFFS,1,1)+K5155*INDEX(THREEPTPCT_COEFFS,1,2)+L5154*INDEX(THREEPTPCT_COEFFS,1,3)+AA5158*AA5160</f>
        <v>#N/A</v>
      </c>
      <c r="AF5155" s="55" t="e">
        <f t="shared" ca="1" si="8904"/>
        <v>#N/A</v>
      </c>
      <c r="AG5155" s="223" t="e">
        <f ca="1">INDEX(TWOPTPCT_COEFFS,1,1)+AB5155*INDEX(TWOPTPCT_COEFFS,1,2)+I5154*INDEX(TWOPTPCT_COEFFS,1,3)+G5154*INDEX(TWOPTPCT_COEFFS,1,4)+L5154*INDEX(TWOPTPCT_COEFFS,1,5)+AB5158*AB5160</f>
        <v>#N/A</v>
      </c>
      <c r="AH5155" s="223" t="e">
        <f ca="1">INDEX(FTA_COEFFS,1,1)+O5155*INDEX(FTA_COEFFS,1,2)+N5154*INDEX(FTA_COEFFS,1,3)+(Q5155+R5155)*INDEX(FTA_COEFFS,1,4)+(Q5154+R5154)*INDEX(FTA_COEFFS,1,5)+M5154*INDEX(FTA_COEFFS,1,6)+AC5158*AC5160</f>
        <v>#N/A</v>
      </c>
      <c r="AI5155" s="223" t="e">
        <f ca="1">INDEX(FTPCT_COEFFS,1,1)+P5155*INDEX(FTPCT_COEFFS,1,2)+F5155*INDEX(FTPCT_COEFFS,1,3)+G5154*INDEX(FTPCT_COEFFS,1,4)+AD5158*AD5160</f>
        <v>#N/A</v>
      </c>
      <c r="AJ5155" s="338" t="e">
        <f t="shared" ca="1" si="8905"/>
        <v>#N/A</v>
      </c>
      <c r="AK5155" s="55"/>
      <c r="AL5155" s="55"/>
      <c r="AM5155" s="55"/>
      <c r="AN5155" s="55"/>
      <c r="AO5155" s="55"/>
      <c r="AP5155" s="55"/>
      <c r="AQ5155" s="55"/>
      <c r="AR5155" s="55"/>
    </row>
    <row r="5156" spans="1:45" x14ac:dyDescent="0.3">
      <c r="A5156" s="54" t="e">
        <f ca="1">IF(D5154&gt;(D5155+(AVERAGE(V5154,W5154)-AVERAGE(V5155,W5155))/2)+2.5,C5154,IF(D5155&gt;(D5154+(AVERAGE(V5155,W5155)-AVERAGE(V5154,W5154))/2)+2.5,C5155,"Close"))</f>
        <v>#N/A</v>
      </c>
      <c r="B5156" s="64" t="e">
        <f ca="1">IF(D5155&gt;D5154,C5155,C5154)</f>
        <v>#N/A</v>
      </c>
      <c r="D5156" s="56"/>
      <c r="X5156" s="55"/>
      <c r="Y5156" s="55"/>
      <c r="Z5156" s="55"/>
      <c r="AA5156" s="55"/>
      <c r="AB5156" s="55"/>
      <c r="AC5156" s="337"/>
      <c r="AD5156" s="337"/>
      <c r="AE5156" s="337"/>
      <c r="AF5156" s="337"/>
      <c r="AG5156" s="337"/>
      <c r="AH5156" s="337"/>
      <c r="AI5156" s="337"/>
      <c r="AJ5156" s="337"/>
      <c r="AK5156" s="337"/>
      <c r="AL5156" s="337"/>
      <c r="AM5156" s="55"/>
      <c r="AN5156" s="55"/>
      <c r="AO5156" s="55"/>
      <c r="AP5156" s="55"/>
      <c r="AQ5156" s="55"/>
      <c r="AR5156" s="55"/>
      <c r="AS5156" s="55"/>
    </row>
    <row r="5157" spans="1:45" x14ac:dyDescent="0.3">
      <c r="X5157" s="54" t="s">
        <v>1305</v>
      </c>
      <c r="Y5157" s="54" t="s">
        <v>128</v>
      </c>
      <c r="Z5157" s="54" t="s">
        <v>157</v>
      </c>
      <c r="AA5157" s="54" t="s">
        <v>151</v>
      </c>
      <c r="AB5157" s="54" t="s">
        <v>1327</v>
      </c>
      <c r="AC5157" s="54" t="s">
        <v>129</v>
      </c>
      <c r="AD5157" s="54" t="s">
        <v>116</v>
      </c>
      <c r="AE5157" s="54"/>
      <c r="AF5157" s="54"/>
      <c r="AG5157" s="54"/>
      <c r="AH5157" s="54"/>
      <c r="AI5157" s="54"/>
      <c r="AJ5157" s="54"/>
      <c r="AK5157" s="54"/>
      <c r="AL5157" s="54"/>
      <c r="AM5157" s="54"/>
      <c r="AN5157" s="54"/>
      <c r="AO5157" s="54"/>
      <c r="AP5157" s="54"/>
      <c r="AQ5157" s="54"/>
      <c r="AR5157" s="54"/>
      <c r="AS5157" s="54"/>
    </row>
    <row r="5158" spans="1:45" x14ac:dyDescent="0.3">
      <c r="X5158" s="54"/>
      <c r="Y5158" s="54">
        <f t="shared" ref="Y5158:AD5158" si="8908">Y5151</f>
        <v>6.4436999999999998</v>
      </c>
      <c r="Z5158" s="54">
        <f t="shared" si="8908"/>
        <v>4.9371</v>
      </c>
      <c r="AA5158" s="54">
        <f t="shared" si="8908"/>
        <v>11.350300000000001</v>
      </c>
      <c r="AB5158" s="54">
        <f t="shared" si="8908"/>
        <v>7.1900000000000006E-2</v>
      </c>
      <c r="AC5158" s="54">
        <f t="shared" si="8908"/>
        <v>6.2766000000000002</v>
      </c>
      <c r="AD5158" s="54">
        <f t="shared" si="8908"/>
        <v>11.042999999999999</v>
      </c>
      <c r="AE5158" s="54"/>
      <c r="AF5158" s="336"/>
      <c r="AG5158" s="336"/>
      <c r="AH5158" s="336"/>
      <c r="AI5158" s="54"/>
      <c r="AJ5158" s="54"/>
      <c r="AK5158" s="54"/>
      <c r="AL5158" s="54"/>
      <c r="AM5158" s="54"/>
      <c r="AN5158" s="54"/>
      <c r="AO5158" s="54"/>
      <c r="AP5158" s="54"/>
      <c r="AQ5158" s="54"/>
      <c r="AR5158" s="54"/>
      <c r="AS5158" s="54"/>
    </row>
    <row r="5159" spans="1:45" x14ac:dyDescent="0.3">
      <c r="D5159" s="56"/>
      <c r="X5159" s="336"/>
      <c r="Y5159" s="336">
        <f t="shared" ca="1" si="8860"/>
        <v>-3.3489274525992608E-3</v>
      </c>
      <c r="Z5159" s="336">
        <f t="shared" ca="1" si="8860"/>
        <v>-2.1119219772231359E-4</v>
      </c>
      <c r="AA5159" s="336">
        <f t="shared" ca="1" si="8860"/>
        <v>-0.52860546693551713</v>
      </c>
      <c r="AB5159" s="336">
        <f t="shared" ca="1" si="8860"/>
        <v>-0.78861863498051421</v>
      </c>
      <c r="AC5159" s="336">
        <f t="shared" ca="1" si="8860"/>
        <v>-0.62577836037538304</v>
      </c>
      <c r="AD5159" s="336">
        <f t="shared" ca="1" si="8860"/>
        <v>-1.281995684714575</v>
      </c>
      <c r="AE5159" s="336"/>
      <c r="AF5159" s="336"/>
      <c r="AG5159" s="336"/>
      <c r="AH5159" s="336"/>
      <c r="AI5159" s="54"/>
      <c r="AJ5159" s="54"/>
      <c r="AK5159" s="54"/>
      <c r="AL5159" s="336"/>
      <c r="AM5159" s="336"/>
      <c r="AN5159" s="336"/>
      <c r="AO5159" s="336"/>
      <c r="AP5159" s="54"/>
      <c r="AQ5159" s="336"/>
      <c r="AR5159" s="336"/>
      <c r="AS5159" s="336"/>
    </row>
    <row r="5160" spans="1:45" x14ac:dyDescent="0.3">
      <c r="C5160" s="54"/>
      <c r="D5160" s="56"/>
      <c r="Y5160" s="336">
        <f t="shared" ca="1" si="8860"/>
        <v>0.18408842500659092</v>
      </c>
      <c r="Z5160" s="336">
        <f t="shared" ca="1" si="8860"/>
        <v>-1.1513860135583185</v>
      </c>
      <c r="AA5160" s="336">
        <f t="shared" ca="1" si="8860"/>
        <v>2.0555409525283421E-5</v>
      </c>
      <c r="AB5160" s="336">
        <f t="shared" ca="1" si="8860"/>
        <v>-0.7477615982513911</v>
      </c>
      <c r="AC5160" s="336">
        <f t="shared" ca="1" si="8860"/>
        <v>1.1484002276513352</v>
      </c>
      <c r="AD5160" s="336">
        <f t="shared" ca="1" si="8860"/>
        <v>0.19381251687852952</v>
      </c>
      <c r="AE5160" s="55"/>
      <c r="AF5160" s="55"/>
      <c r="AG5160" s="55"/>
      <c r="AH5160" s="55"/>
      <c r="AI5160" s="55"/>
      <c r="AJ5160" s="55"/>
      <c r="AK5160" s="55"/>
      <c r="AL5160" s="55"/>
      <c r="AM5160" s="55"/>
      <c r="AN5160" s="55"/>
      <c r="AO5160" s="55"/>
      <c r="AP5160" s="55"/>
      <c r="AQ5160" s="55"/>
      <c r="AR5160" s="55"/>
      <c r="AS5160" s="55"/>
    </row>
    <row r="5161" spans="1:45" x14ac:dyDescent="0.3">
      <c r="B5161" s="54" t="s">
        <v>172</v>
      </c>
      <c r="C5161" s="53">
        <f>C5154</f>
        <v>0</v>
      </c>
      <c r="D5161" s="56" t="e">
        <f t="shared" ref="D5161:D5162" ca="1" si="8909">AJ5161</f>
        <v>#N/A</v>
      </c>
      <c r="E5161" s="52" t="e">
        <f t="shared" ref="E5161:W5161" si="8910">E5154</f>
        <v>#N/A</v>
      </c>
      <c r="F5161" s="52" t="e">
        <f t="shared" si="8910"/>
        <v>#N/A</v>
      </c>
      <c r="G5161" s="52" t="e">
        <f t="shared" si="8910"/>
        <v>#N/A</v>
      </c>
      <c r="H5161" s="52" t="e">
        <f t="shared" si="8910"/>
        <v>#N/A</v>
      </c>
      <c r="I5161" s="52" t="e">
        <f t="shared" si="8910"/>
        <v>#N/A</v>
      </c>
      <c r="J5161" s="52" t="e">
        <f t="shared" si="8910"/>
        <v>#N/A</v>
      </c>
      <c r="K5161" s="52" t="e">
        <f t="shared" si="8910"/>
        <v>#N/A</v>
      </c>
      <c r="L5161" s="52" t="e">
        <f t="shared" si="8910"/>
        <v>#N/A</v>
      </c>
      <c r="M5161" s="52" t="e">
        <f t="shared" si="8910"/>
        <v>#N/A</v>
      </c>
      <c r="N5161" s="52" t="e">
        <f t="shared" si="8910"/>
        <v>#N/A</v>
      </c>
      <c r="O5161" s="52" t="e">
        <f t="shared" si="8910"/>
        <v>#N/A</v>
      </c>
      <c r="P5161" s="52" t="e">
        <f t="shared" si="8910"/>
        <v>#N/A</v>
      </c>
      <c r="Q5161" s="52" t="e">
        <f t="shared" si="8910"/>
        <v>#N/A</v>
      </c>
      <c r="R5161" s="52" t="e">
        <f t="shared" si="8910"/>
        <v>#N/A</v>
      </c>
      <c r="S5161" s="52" t="e">
        <f t="shared" si="8910"/>
        <v>#N/A</v>
      </c>
      <c r="T5161" s="52" t="e">
        <f t="shared" si="8910"/>
        <v>#N/A</v>
      </c>
      <c r="U5161" s="52" t="e">
        <f t="shared" si="8910"/>
        <v>#N/A</v>
      </c>
      <c r="V5161" s="52" t="e">
        <f t="shared" si="8910"/>
        <v>#N/A</v>
      </c>
      <c r="W5161" s="52" t="e">
        <f t="shared" si="8910"/>
        <v>#N/A</v>
      </c>
      <c r="X5161" s="55" t="e">
        <f t="shared" ref="X5161:X5162" si="8911">(H5161-(O5161*P5161)/100-3*(J5161*K5161)/100)/2</f>
        <v>#N/A</v>
      </c>
      <c r="Y5161" s="55" t="e">
        <f t="shared" ref="Y5161:Y5162" si="8912">SUM(X5161,(J5161*K5161/100))/(F5161/100)</f>
        <v>#N/A</v>
      </c>
      <c r="Z5161" s="55" t="e">
        <f t="shared" ref="Z5161" si="8913">U5161*0.5+U5162*0.5</f>
        <v>#N/A</v>
      </c>
      <c r="AA5161" s="55" t="e">
        <f t="shared" ref="AA5161:AA5162" si="8914">J5161/Y5161</f>
        <v>#N/A</v>
      </c>
      <c r="AB5161" s="336" t="e">
        <f t="shared" ref="AB5161:AB5162" si="8915">X5161/(Y5161-J5161)</f>
        <v>#N/A</v>
      </c>
      <c r="AC5161" s="223" t="e">
        <f ca="1">INDEX(FGA_COEFFS,1,1)+Z5161*INDEX(FGA_COEFFS,1,2)+Y5161*INDEX(FGA_COEFFS,1,3)+R5161*INDEX(FGA_COEFFS,1,4)+Q5162*INDEX(FGA_COEFFS,1,5)+S5161*INDEX(FGA_COEFFS,1,6)+T5162*INDEX(FGA_COEFFS,1,7)+M5162*INDEX(FGA_COEFFS,1,8)+Y5165*Y5166</f>
        <v>#N/A</v>
      </c>
      <c r="AD5161" s="223" t="e">
        <f ca="1">INDEX(THREEPTA_COEFFS,1,1)+AC5161*INDEX(THREEPTA_COEFFS,1,2)+J5161*INDEX(THREEPTA_COEFFS,1,3)+AA5161*INDEX(THREEPTA_COEFFS,1,4)+K5161*INDEX(THREEPTA_COEFFS,1,5)+L5162*INDEX(THREEPTA_COEFFS,1,6)+Z5165*Z5166</f>
        <v>#N/A</v>
      </c>
      <c r="AE5161" s="223" t="e">
        <f ca="1">INDEX(THREEPTPCT_COEFFS,1,1)+K5161*INDEX(THREEPTPCT_COEFFS,1,2)+L5162*INDEX(THREEPTPCT_COEFFS,1,3)+AA5165*AA5166</f>
        <v>#N/A</v>
      </c>
      <c r="AF5161" s="55" t="e">
        <f t="shared" ref="AF5161:AF5162" ca="1" si="8916">AC5161-AD5161</f>
        <v>#N/A</v>
      </c>
      <c r="AG5161" s="223" t="e">
        <f ca="1">INDEX(TWOPTPCT_COEFFS,1,1)+AB5161*INDEX(TWOPTPCT_COEFFS,1,2)+I5162*INDEX(TWOPTPCT_COEFFS,1,3)+G5162*INDEX(TWOPTPCT_COEFFS,1,4)+L5162*INDEX(TWOPTPCT_COEFFS,1,5)+AB5165*AB5166</f>
        <v>#N/A</v>
      </c>
      <c r="AH5161" s="223" t="e">
        <f ca="1">INDEX(FTA_COEFFS,1,1)+O5161*INDEX(FTA_COEFFS,1,2)+N5162*INDEX(FTA_COEFFS,1,3)+(Q5161+R5161)*INDEX(FTA_COEFFS,1,4)+(Q5162+R5162)*INDEX(FTA_COEFFS,1,5)+M5162*INDEX(FTA_COEFFS,1,6)+AC5165*AC5166</f>
        <v>#N/A</v>
      </c>
      <c r="AI5161" s="223" t="e">
        <f ca="1">INDEX(FTPCT_COEFFS,1,1)+P5161*INDEX(FTPCT_COEFFS,1,2)+F5161*INDEX(FTPCT_COEFFS,1,3)+G5162*INDEX(FTPCT_COEFFS,1,4)+AD5165*AD5166</f>
        <v>#N/A</v>
      </c>
      <c r="AJ5161" s="338" t="e">
        <f t="shared" ref="AJ5161:AJ5162" ca="1" si="8917">AD5161*AE5161/100+AF5161*AG5161+AH5161*AI5161/100</f>
        <v>#N/A</v>
      </c>
      <c r="AK5161" s="55"/>
      <c r="AL5161" s="55"/>
      <c r="AM5161" s="55"/>
      <c r="AN5161" s="55"/>
      <c r="AO5161" s="55"/>
      <c r="AP5161" s="55"/>
      <c r="AQ5161" s="55"/>
      <c r="AR5161" s="55"/>
    </row>
    <row r="5162" spans="1:45" x14ac:dyDescent="0.3">
      <c r="B5162" s="54" t="s">
        <v>175</v>
      </c>
      <c r="C5162" s="54">
        <f>C5155</f>
        <v>0</v>
      </c>
      <c r="D5162" s="56" t="e">
        <f t="shared" ca="1" si="8909"/>
        <v>#N/A</v>
      </c>
      <c r="E5162" s="52" t="e">
        <f t="shared" ref="E5162:W5162" si="8918">E5155</f>
        <v>#N/A</v>
      </c>
      <c r="F5162" s="52" t="e">
        <f t="shared" si="8918"/>
        <v>#N/A</v>
      </c>
      <c r="G5162" s="52" t="e">
        <f t="shared" si="8918"/>
        <v>#N/A</v>
      </c>
      <c r="H5162" s="52" t="e">
        <f t="shared" si="8918"/>
        <v>#N/A</v>
      </c>
      <c r="I5162" s="52" t="e">
        <f t="shared" si="8918"/>
        <v>#N/A</v>
      </c>
      <c r="J5162" s="52" t="e">
        <f t="shared" si="8918"/>
        <v>#N/A</v>
      </c>
      <c r="K5162" s="52" t="e">
        <f t="shared" si="8918"/>
        <v>#N/A</v>
      </c>
      <c r="L5162" s="52" t="e">
        <f t="shared" si="8918"/>
        <v>#N/A</v>
      </c>
      <c r="M5162" s="52" t="e">
        <f t="shared" si="8918"/>
        <v>#N/A</v>
      </c>
      <c r="N5162" s="52" t="e">
        <f t="shared" si="8918"/>
        <v>#N/A</v>
      </c>
      <c r="O5162" s="52" t="e">
        <f t="shared" si="8918"/>
        <v>#N/A</v>
      </c>
      <c r="P5162" s="52" t="e">
        <f t="shared" si="8918"/>
        <v>#N/A</v>
      </c>
      <c r="Q5162" s="52" t="e">
        <f t="shared" si="8918"/>
        <v>#N/A</v>
      </c>
      <c r="R5162" s="52" t="e">
        <f t="shared" si="8918"/>
        <v>#N/A</v>
      </c>
      <c r="S5162" s="52" t="e">
        <f t="shared" si="8918"/>
        <v>#N/A</v>
      </c>
      <c r="T5162" s="52" t="e">
        <f t="shared" si="8918"/>
        <v>#N/A</v>
      </c>
      <c r="U5162" s="52" t="e">
        <f t="shared" si="8918"/>
        <v>#N/A</v>
      </c>
      <c r="V5162" s="52" t="e">
        <f t="shared" si="8918"/>
        <v>#N/A</v>
      </c>
      <c r="W5162" s="52" t="e">
        <f t="shared" si="8918"/>
        <v>#N/A</v>
      </c>
      <c r="X5162" s="55" t="e">
        <f t="shared" si="8911"/>
        <v>#N/A</v>
      </c>
      <c r="Y5162" s="55" t="e">
        <f t="shared" si="8912"/>
        <v>#N/A</v>
      </c>
      <c r="Z5162" s="55" t="e">
        <f t="shared" ref="Z5162" si="8919">Z5161</f>
        <v>#N/A</v>
      </c>
      <c r="AA5162" s="55" t="e">
        <f t="shared" si="8914"/>
        <v>#N/A</v>
      </c>
      <c r="AB5162" s="336" t="e">
        <f t="shared" si="8915"/>
        <v>#N/A</v>
      </c>
      <c r="AC5162" s="223" t="e">
        <f ca="1">INDEX(FGA_COEFFS,1,1)+Z5162*INDEX(FGA_COEFFS,1,2)+Y5162*INDEX(FGA_COEFFS,1,3)+R5162*INDEX(FGA_COEFFS,1,4)+Q5161*INDEX(FGA_COEFFS,1,5)+S5162*INDEX(FGA_COEFFS,1,6)+T5161*INDEX(FGA_COEFFS,1,7)+M5161*INDEX(FGA_COEFFS,1,8)+Y5165*Y5167</f>
        <v>#N/A</v>
      </c>
      <c r="AD5162" s="223" t="e">
        <f ca="1">INDEX(THREEPTA_COEFFS,1,1)+AC5162*INDEX(THREEPTA_COEFFS,1,2)+J5162*INDEX(THREEPTA_COEFFS,1,3)+AA5162*INDEX(THREEPTA_COEFFS,1,4)+K5162*INDEX(THREEPTA_COEFFS,1,5)+L5161*INDEX(THREEPTA_COEFFS,1,6)+Z5165*Z5167</f>
        <v>#N/A</v>
      </c>
      <c r="AE5162" s="223" t="e">
        <f ca="1">INDEX(THREEPTPCT_COEFFS,1,1)+K5162*INDEX(THREEPTPCT_COEFFS,1,2)+L5161*INDEX(THREEPTPCT_COEFFS,1,3)+AA5165*AA5167</f>
        <v>#N/A</v>
      </c>
      <c r="AF5162" s="55" t="e">
        <f t="shared" ca="1" si="8916"/>
        <v>#N/A</v>
      </c>
      <c r="AG5162" s="223" t="e">
        <f ca="1">INDEX(TWOPTPCT_COEFFS,1,1)+AB5162*INDEX(TWOPTPCT_COEFFS,1,2)+I5161*INDEX(TWOPTPCT_COEFFS,1,3)+G5161*INDEX(TWOPTPCT_COEFFS,1,4)+L5161*INDEX(TWOPTPCT_COEFFS,1,5)+AB5165*AB5167</f>
        <v>#N/A</v>
      </c>
      <c r="AH5162" s="223" t="e">
        <f ca="1">INDEX(FTA_COEFFS,1,1)+O5162*INDEX(FTA_COEFFS,1,2)+N5161*INDEX(FTA_COEFFS,1,3)+(Q5162+R5162)*INDEX(FTA_COEFFS,1,4)+(Q5161+R5161)*INDEX(FTA_COEFFS,1,5)+M5161*INDEX(FTA_COEFFS,1,6)+AC5165*AC5167</f>
        <v>#N/A</v>
      </c>
      <c r="AI5162" s="223" t="e">
        <f ca="1">INDEX(FTPCT_COEFFS,1,1)+P5162*INDEX(FTPCT_COEFFS,1,2)+F5162*INDEX(FTPCT_COEFFS,1,3)+G5161*INDEX(FTPCT_COEFFS,1,4)+AD5165*AD5167</f>
        <v>#N/A</v>
      </c>
      <c r="AJ5162" s="338" t="e">
        <f t="shared" ca="1" si="8917"/>
        <v>#N/A</v>
      </c>
      <c r="AK5162" s="55"/>
      <c r="AL5162" s="55"/>
      <c r="AM5162" s="55"/>
      <c r="AN5162" s="55"/>
      <c r="AO5162" s="55"/>
      <c r="AP5162" s="55"/>
      <c r="AQ5162" s="55"/>
      <c r="AR5162" s="55"/>
    </row>
    <row r="5163" spans="1:45" x14ac:dyDescent="0.3">
      <c r="A5163" s="54" t="e">
        <f ca="1">IF(D5161&gt;(D5162+(AVERAGE(V5161,W5161)-AVERAGE(V5162,W5162))/2)+2.5,C5161,IF(D5162&gt;(D5161+(AVERAGE(V5162,W5162)-AVERAGE(V5161,W5161))/2)+2.5,C5162,"Close"))</f>
        <v>#N/A</v>
      </c>
      <c r="B5163" s="64" t="e">
        <f ca="1">IF(D5162&gt;D5161,C5162,C5161)</f>
        <v>#N/A</v>
      </c>
      <c r="D5163" s="56"/>
      <c r="X5163" s="55"/>
      <c r="Y5163" s="55"/>
      <c r="Z5163" s="55"/>
      <c r="AA5163" s="55"/>
      <c r="AB5163" s="55"/>
      <c r="AC5163" s="337"/>
      <c r="AD5163" s="337"/>
      <c r="AE5163" s="337"/>
      <c r="AF5163" s="337"/>
      <c r="AG5163" s="337"/>
      <c r="AH5163" s="337"/>
      <c r="AI5163" s="337"/>
      <c r="AJ5163" s="337"/>
      <c r="AK5163" s="337"/>
      <c r="AL5163" s="337"/>
      <c r="AM5163" s="55"/>
      <c r="AN5163" s="55"/>
      <c r="AO5163" s="55"/>
      <c r="AP5163" s="55"/>
      <c r="AQ5163" s="55"/>
      <c r="AR5163" s="55"/>
      <c r="AS5163" s="55"/>
    </row>
    <row r="5164" spans="1:45" x14ac:dyDescent="0.3">
      <c r="X5164" s="54" t="s">
        <v>1305</v>
      </c>
      <c r="Y5164" s="54" t="s">
        <v>128</v>
      </c>
      <c r="Z5164" s="54" t="s">
        <v>157</v>
      </c>
      <c r="AA5164" s="54" t="s">
        <v>151</v>
      </c>
      <c r="AB5164" s="54" t="s">
        <v>1327</v>
      </c>
      <c r="AC5164" s="54" t="s">
        <v>129</v>
      </c>
      <c r="AD5164" s="54" t="s">
        <v>116</v>
      </c>
      <c r="AE5164" s="54"/>
      <c r="AF5164" s="54"/>
      <c r="AG5164" s="54"/>
      <c r="AH5164" s="54"/>
      <c r="AI5164" s="54"/>
      <c r="AJ5164" s="54"/>
      <c r="AK5164" s="54"/>
      <c r="AL5164" s="54"/>
      <c r="AM5164" s="54"/>
      <c r="AN5164" s="54"/>
      <c r="AO5164" s="54"/>
      <c r="AP5164" s="54"/>
      <c r="AQ5164" s="54"/>
      <c r="AR5164" s="54"/>
      <c r="AS5164" s="54"/>
    </row>
    <row r="5165" spans="1:45" x14ac:dyDescent="0.3">
      <c r="X5165" s="54"/>
      <c r="Y5165" s="54">
        <f t="shared" ref="Y5165:AD5165" si="8920">Y5158</f>
        <v>6.4436999999999998</v>
      </c>
      <c r="Z5165" s="54">
        <f t="shared" si="8920"/>
        <v>4.9371</v>
      </c>
      <c r="AA5165" s="54">
        <f t="shared" si="8920"/>
        <v>11.350300000000001</v>
      </c>
      <c r="AB5165" s="54">
        <f t="shared" si="8920"/>
        <v>7.1900000000000006E-2</v>
      </c>
      <c r="AC5165" s="54">
        <f t="shared" si="8920"/>
        <v>6.2766000000000002</v>
      </c>
      <c r="AD5165" s="54">
        <f t="shared" si="8920"/>
        <v>11.042999999999999</v>
      </c>
      <c r="AE5165" s="54"/>
      <c r="AF5165" s="336"/>
      <c r="AG5165" s="336"/>
      <c r="AH5165" s="336"/>
      <c r="AI5165" s="54"/>
      <c r="AJ5165" s="54"/>
      <c r="AK5165" s="54"/>
      <c r="AL5165" s="54"/>
      <c r="AM5165" s="54"/>
      <c r="AN5165" s="54"/>
      <c r="AO5165" s="54"/>
      <c r="AP5165" s="54"/>
      <c r="AQ5165" s="54"/>
      <c r="AR5165" s="54"/>
      <c r="AS5165" s="54"/>
    </row>
    <row r="5166" spans="1:45" x14ac:dyDescent="0.3">
      <c r="D5166" s="56"/>
      <c r="X5166" s="336"/>
      <c r="Y5166" s="336">
        <f t="shared" ca="1" si="8860"/>
        <v>-0.16597003778387093</v>
      </c>
      <c r="Z5166" s="336">
        <f t="shared" ca="1" si="8860"/>
        <v>-1.1328113447063672E-3</v>
      </c>
      <c r="AA5166" s="336">
        <f t="shared" ca="1" si="8860"/>
        <v>-0.17132802046780046</v>
      </c>
      <c r="AB5166" s="336">
        <f t="shared" ca="1" si="8860"/>
        <v>0.47075981139819612</v>
      </c>
      <c r="AC5166" s="336">
        <f t="shared" ca="1" si="8860"/>
        <v>-0.11353086087716002</v>
      </c>
      <c r="AD5166" s="336">
        <f t="shared" ca="1" si="8860"/>
        <v>1.0573562927115461</v>
      </c>
      <c r="AE5166" s="336"/>
      <c r="AF5166" s="336"/>
      <c r="AG5166" s="336"/>
      <c r="AH5166" s="336"/>
      <c r="AI5166" s="54"/>
      <c r="AJ5166" s="54"/>
      <c r="AK5166" s="54"/>
      <c r="AL5166" s="336"/>
      <c r="AM5166" s="336"/>
      <c r="AN5166" s="336"/>
      <c r="AO5166" s="336"/>
      <c r="AP5166" s="54"/>
      <c r="AQ5166" s="336"/>
      <c r="AR5166" s="336"/>
      <c r="AS5166" s="336"/>
    </row>
    <row r="5167" spans="1:45" x14ac:dyDescent="0.3">
      <c r="C5167" s="54"/>
      <c r="D5167" s="56"/>
      <c r="Y5167" s="336">
        <f t="shared" ca="1" si="8860"/>
        <v>-0.1116461072537645</v>
      </c>
      <c r="Z5167" s="336">
        <f t="shared" ca="1" si="8860"/>
        <v>0.35139028065335842</v>
      </c>
      <c r="AA5167" s="336">
        <f t="shared" ca="1" si="8860"/>
        <v>1.2484725714670493</v>
      </c>
      <c r="AB5167" s="336">
        <f t="shared" ca="1" si="8860"/>
        <v>2.4450278573428991E-2</v>
      </c>
      <c r="AC5167" s="336">
        <f t="shared" ca="1" si="8860"/>
        <v>0.16352995892648922</v>
      </c>
      <c r="AD5167" s="336">
        <f t="shared" ca="1" si="8860"/>
        <v>0.10889247651000075</v>
      </c>
      <c r="AE5167" s="55"/>
      <c r="AF5167" s="55"/>
      <c r="AG5167" s="55"/>
      <c r="AH5167" s="55"/>
      <c r="AI5167" s="55"/>
      <c r="AJ5167" s="55"/>
      <c r="AK5167" s="55"/>
      <c r="AL5167" s="55"/>
      <c r="AM5167" s="55"/>
      <c r="AN5167" s="55"/>
      <c r="AO5167" s="55"/>
      <c r="AP5167" s="55"/>
      <c r="AQ5167" s="55"/>
      <c r="AR5167" s="55"/>
      <c r="AS5167" s="55"/>
    </row>
    <row r="5168" spans="1:45" x14ac:dyDescent="0.3">
      <c r="B5168" s="54" t="s">
        <v>172</v>
      </c>
      <c r="C5168" s="53">
        <f>C5161</f>
        <v>0</v>
      </c>
      <c r="D5168" s="56" t="e">
        <f t="shared" ref="D5168:D5169" ca="1" si="8921">AJ5168</f>
        <v>#N/A</v>
      </c>
      <c r="E5168" s="52" t="e">
        <f t="shared" ref="E5168:W5168" si="8922">E5161</f>
        <v>#N/A</v>
      </c>
      <c r="F5168" s="52" t="e">
        <f t="shared" si="8922"/>
        <v>#N/A</v>
      </c>
      <c r="G5168" s="52" t="e">
        <f t="shared" si="8922"/>
        <v>#N/A</v>
      </c>
      <c r="H5168" s="52" t="e">
        <f t="shared" si="8922"/>
        <v>#N/A</v>
      </c>
      <c r="I5168" s="52" t="e">
        <f t="shared" si="8922"/>
        <v>#N/A</v>
      </c>
      <c r="J5168" s="52" t="e">
        <f t="shared" si="8922"/>
        <v>#N/A</v>
      </c>
      <c r="K5168" s="52" t="e">
        <f t="shared" si="8922"/>
        <v>#N/A</v>
      </c>
      <c r="L5168" s="52" t="e">
        <f t="shared" si="8922"/>
        <v>#N/A</v>
      </c>
      <c r="M5168" s="52" t="e">
        <f t="shared" si="8922"/>
        <v>#N/A</v>
      </c>
      <c r="N5168" s="52" t="e">
        <f t="shared" si="8922"/>
        <v>#N/A</v>
      </c>
      <c r="O5168" s="52" t="e">
        <f t="shared" si="8922"/>
        <v>#N/A</v>
      </c>
      <c r="P5168" s="52" t="e">
        <f t="shared" si="8922"/>
        <v>#N/A</v>
      </c>
      <c r="Q5168" s="52" t="e">
        <f t="shared" si="8922"/>
        <v>#N/A</v>
      </c>
      <c r="R5168" s="52" t="e">
        <f t="shared" si="8922"/>
        <v>#N/A</v>
      </c>
      <c r="S5168" s="52" t="e">
        <f t="shared" si="8922"/>
        <v>#N/A</v>
      </c>
      <c r="T5168" s="52" t="e">
        <f t="shared" si="8922"/>
        <v>#N/A</v>
      </c>
      <c r="U5168" s="52" t="e">
        <f t="shared" si="8922"/>
        <v>#N/A</v>
      </c>
      <c r="V5168" s="52" t="e">
        <f t="shared" si="8922"/>
        <v>#N/A</v>
      </c>
      <c r="W5168" s="52" t="e">
        <f t="shared" si="8922"/>
        <v>#N/A</v>
      </c>
      <c r="X5168" s="55" t="e">
        <f t="shared" ref="X5168:X5169" si="8923">(H5168-(O5168*P5168)/100-3*(J5168*K5168)/100)/2</f>
        <v>#N/A</v>
      </c>
      <c r="Y5168" s="55" t="e">
        <f t="shared" ref="Y5168:Y5169" si="8924">SUM(X5168,(J5168*K5168/100))/(F5168/100)</f>
        <v>#N/A</v>
      </c>
      <c r="Z5168" s="55" t="e">
        <f t="shared" ref="Z5168" si="8925">U5168*0.5+U5169*0.5</f>
        <v>#N/A</v>
      </c>
      <c r="AA5168" s="55" t="e">
        <f t="shared" ref="AA5168:AA5169" si="8926">J5168/Y5168</f>
        <v>#N/A</v>
      </c>
      <c r="AB5168" s="336" t="e">
        <f t="shared" ref="AB5168:AB5169" si="8927">X5168/(Y5168-J5168)</f>
        <v>#N/A</v>
      </c>
      <c r="AC5168" s="223" t="e">
        <f ca="1">INDEX(FGA_COEFFS,1,1)+Z5168*INDEX(FGA_COEFFS,1,2)+Y5168*INDEX(FGA_COEFFS,1,3)+R5168*INDEX(FGA_COEFFS,1,4)+Q5169*INDEX(FGA_COEFFS,1,5)+S5168*INDEX(FGA_COEFFS,1,6)+T5169*INDEX(FGA_COEFFS,1,7)+M5169*INDEX(FGA_COEFFS,1,8)+Y5172*Y5173</f>
        <v>#N/A</v>
      </c>
      <c r="AD5168" s="223" t="e">
        <f ca="1">INDEX(THREEPTA_COEFFS,1,1)+AC5168*INDEX(THREEPTA_COEFFS,1,2)+J5168*INDEX(THREEPTA_COEFFS,1,3)+AA5168*INDEX(THREEPTA_COEFFS,1,4)+K5168*INDEX(THREEPTA_COEFFS,1,5)+L5169*INDEX(THREEPTA_COEFFS,1,6)+Z5172*Z5173</f>
        <v>#N/A</v>
      </c>
      <c r="AE5168" s="223" t="e">
        <f ca="1">INDEX(THREEPTPCT_COEFFS,1,1)+K5168*INDEX(THREEPTPCT_COEFFS,1,2)+L5169*INDEX(THREEPTPCT_COEFFS,1,3)+AA5172*AA5173</f>
        <v>#N/A</v>
      </c>
      <c r="AF5168" s="55" t="e">
        <f t="shared" ref="AF5168:AF5169" ca="1" si="8928">AC5168-AD5168</f>
        <v>#N/A</v>
      </c>
      <c r="AG5168" s="223" t="e">
        <f ca="1">INDEX(TWOPTPCT_COEFFS,1,1)+AB5168*INDEX(TWOPTPCT_COEFFS,1,2)+I5169*INDEX(TWOPTPCT_COEFFS,1,3)+G5169*INDEX(TWOPTPCT_COEFFS,1,4)+L5169*INDEX(TWOPTPCT_COEFFS,1,5)+AB5172*AB5173</f>
        <v>#N/A</v>
      </c>
      <c r="AH5168" s="223" t="e">
        <f ca="1">INDEX(FTA_COEFFS,1,1)+O5168*INDEX(FTA_COEFFS,1,2)+N5169*INDEX(FTA_COEFFS,1,3)+(Q5168+R5168)*INDEX(FTA_COEFFS,1,4)+(Q5169+R5169)*INDEX(FTA_COEFFS,1,5)+M5169*INDEX(FTA_COEFFS,1,6)+AC5172*AC5173</f>
        <v>#N/A</v>
      </c>
      <c r="AI5168" s="223" t="e">
        <f ca="1">INDEX(FTPCT_COEFFS,1,1)+P5168*INDEX(FTPCT_COEFFS,1,2)+F5168*INDEX(FTPCT_COEFFS,1,3)+G5169*INDEX(FTPCT_COEFFS,1,4)+AD5172*AD5173</f>
        <v>#N/A</v>
      </c>
      <c r="AJ5168" s="338" t="e">
        <f t="shared" ref="AJ5168:AJ5169" ca="1" si="8929">AD5168*AE5168/100+AF5168*AG5168+AH5168*AI5168/100</f>
        <v>#N/A</v>
      </c>
      <c r="AK5168" s="55"/>
      <c r="AL5168" s="55"/>
      <c r="AM5168" s="55"/>
      <c r="AN5168" s="55"/>
      <c r="AO5168" s="55"/>
      <c r="AP5168" s="55"/>
      <c r="AQ5168" s="55"/>
      <c r="AR5168" s="55"/>
    </row>
    <row r="5169" spans="1:45" x14ac:dyDescent="0.3">
      <c r="B5169" s="54" t="s">
        <v>175</v>
      </c>
      <c r="C5169" s="54">
        <f>C5162</f>
        <v>0</v>
      </c>
      <c r="D5169" s="56" t="e">
        <f t="shared" ca="1" si="8921"/>
        <v>#N/A</v>
      </c>
      <c r="E5169" s="52" t="e">
        <f t="shared" ref="E5169:W5169" si="8930">E5162</f>
        <v>#N/A</v>
      </c>
      <c r="F5169" s="52" t="e">
        <f t="shared" si="8930"/>
        <v>#N/A</v>
      </c>
      <c r="G5169" s="52" t="e">
        <f t="shared" si="8930"/>
        <v>#N/A</v>
      </c>
      <c r="H5169" s="52" t="e">
        <f t="shared" si="8930"/>
        <v>#N/A</v>
      </c>
      <c r="I5169" s="52" t="e">
        <f t="shared" si="8930"/>
        <v>#N/A</v>
      </c>
      <c r="J5169" s="52" t="e">
        <f t="shared" si="8930"/>
        <v>#N/A</v>
      </c>
      <c r="K5169" s="52" t="e">
        <f t="shared" si="8930"/>
        <v>#N/A</v>
      </c>
      <c r="L5169" s="52" t="e">
        <f t="shared" si="8930"/>
        <v>#N/A</v>
      </c>
      <c r="M5169" s="52" t="e">
        <f t="shared" si="8930"/>
        <v>#N/A</v>
      </c>
      <c r="N5169" s="52" t="e">
        <f t="shared" si="8930"/>
        <v>#N/A</v>
      </c>
      <c r="O5169" s="52" t="e">
        <f t="shared" si="8930"/>
        <v>#N/A</v>
      </c>
      <c r="P5169" s="52" t="e">
        <f t="shared" si="8930"/>
        <v>#N/A</v>
      </c>
      <c r="Q5169" s="52" t="e">
        <f t="shared" si="8930"/>
        <v>#N/A</v>
      </c>
      <c r="R5169" s="52" t="e">
        <f t="shared" si="8930"/>
        <v>#N/A</v>
      </c>
      <c r="S5169" s="52" t="e">
        <f t="shared" si="8930"/>
        <v>#N/A</v>
      </c>
      <c r="T5169" s="52" t="e">
        <f t="shared" si="8930"/>
        <v>#N/A</v>
      </c>
      <c r="U5169" s="52" t="e">
        <f t="shared" si="8930"/>
        <v>#N/A</v>
      </c>
      <c r="V5169" s="52" t="e">
        <f t="shared" si="8930"/>
        <v>#N/A</v>
      </c>
      <c r="W5169" s="52" t="e">
        <f t="shared" si="8930"/>
        <v>#N/A</v>
      </c>
      <c r="X5169" s="55" t="e">
        <f t="shared" si="8923"/>
        <v>#N/A</v>
      </c>
      <c r="Y5169" s="55" t="e">
        <f t="shared" si="8924"/>
        <v>#N/A</v>
      </c>
      <c r="Z5169" s="55" t="e">
        <f t="shared" ref="Z5169" si="8931">Z5168</f>
        <v>#N/A</v>
      </c>
      <c r="AA5169" s="55" t="e">
        <f t="shared" si="8926"/>
        <v>#N/A</v>
      </c>
      <c r="AB5169" s="336" t="e">
        <f t="shared" si="8927"/>
        <v>#N/A</v>
      </c>
      <c r="AC5169" s="223" t="e">
        <f ca="1">INDEX(FGA_COEFFS,1,1)+Z5169*INDEX(FGA_COEFFS,1,2)+Y5169*INDEX(FGA_COEFFS,1,3)+R5169*INDEX(FGA_COEFFS,1,4)+Q5168*INDEX(FGA_COEFFS,1,5)+S5169*INDEX(FGA_COEFFS,1,6)+T5168*INDEX(FGA_COEFFS,1,7)+M5168*INDEX(FGA_COEFFS,1,8)+Y5172*Y5174</f>
        <v>#N/A</v>
      </c>
      <c r="AD5169" s="223" t="e">
        <f ca="1">INDEX(THREEPTA_COEFFS,1,1)+AC5169*INDEX(THREEPTA_COEFFS,1,2)+J5169*INDEX(THREEPTA_COEFFS,1,3)+AA5169*INDEX(THREEPTA_COEFFS,1,4)+K5169*INDEX(THREEPTA_COEFFS,1,5)+L5168*INDEX(THREEPTA_COEFFS,1,6)+Z5172*Z5174</f>
        <v>#N/A</v>
      </c>
      <c r="AE5169" s="223" t="e">
        <f ca="1">INDEX(THREEPTPCT_COEFFS,1,1)+K5169*INDEX(THREEPTPCT_COEFFS,1,2)+L5168*INDEX(THREEPTPCT_COEFFS,1,3)+AA5172*AA5174</f>
        <v>#N/A</v>
      </c>
      <c r="AF5169" s="55" t="e">
        <f t="shared" ca="1" si="8928"/>
        <v>#N/A</v>
      </c>
      <c r="AG5169" s="223" t="e">
        <f ca="1">INDEX(TWOPTPCT_COEFFS,1,1)+AB5169*INDEX(TWOPTPCT_COEFFS,1,2)+I5168*INDEX(TWOPTPCT_COEFFS,1,3)+G5168*INDEX(TWOPTPCT_COEFFS,1,4)+L5168*INDEX(TWOPTPCT_COEFFS,1,5)+AB5172*AB5174</f>
        <v>#N/A</v>
      </c>
      <c r="AH5169" s="223" t="e">
        <f ca="1">INDEX(FTA_COEFFS,1,1)+O5169*INDEX(FTA_COEFFS,1,2)+N5168*INDEX(FTA_COEFFS,1,3)+(Q5169+R5169)*INDEX(FTA_COEFFS,1,4)+(Q5168+R5168)*INDEX(FTA_COEFFS,1,5)+M5168*INDEX(FTA_COEFFS,1,6)+AC5172*AC5174</f>
        <v>#N/A</v>
      </c>
      <c r="AI5169" s="223" t="e">
        <f ca="1">INDEX(FTPCT_COEFFS,1,1)+P5169*INDEX(FTPCT_COEFFS,1,2)+F5169*INDEX(FTPCT_COEFFS,1,3)+G5168*INDEX(FTPCT_COEFFS,1,4)+AD5172*AD5174</f>
        <v>#N/A</v>
      </c>
      <c r="AJ5169" s="338" t="e">
        <f t="shared" ca="1" si="8929"/>
        <v>#N/A</v>
      </c>
      <c r="AK5169" s="55"/>
      <c r="AL5169" s="55"/>
      <c r="AM5169" s="55"/>
      <c r="AN5169" s="55"/>
      <c r="AO5169" s="55"/>
      <c r="AP5169" s="55"/>
      <c r="AQ5169" s="55"/>
      <c r="AR5169" s="55"/>
    </row>
    <row r="5170" spans="1:45" x14ac:dyDescent="0.3">
      <c r="A5170" s="54" t="e">
        <f ca="1">IF(D5168&gt;(D5169+(AVERAGE(V5168,W5168)-AVERAGE(V5169,W5169))/2)+2.5,C5168,IF(D5169&gt;(D5168+(AVERAGE(V5169,W5169)-AVERAGE(V5168,W5168))/2)+2.5,C5169,"Close"))</f>
        <v>#N/A</v>
      </c>
      <c r="B5170" s="64" t="e">
        <f ca="1">IF(D5169&gt;D5168,C5169,C5168)</f>
        <v>#N/A</v>
      </c>
      <c r="D5170" s="56"/>
      <c r="X5170" s="55"/>
      <c r="Y5170" s="55"/>
      <c r="Z5170" s="55"/>
      <c r="AA5170" s="55"/>
      <c r="AB5170" s="55"/>
      <c r="AC5170" s="337"/>
      <c r="AD5170" s="337"/>
      <c r="AE5170" s="337"/>
      <c r="AF5170" s="337"/>
      <c r="AG5170" s="337"/>
      <c r="AH5170" s="337"/>
      <c r="AI5170" s="337"/>
      <c r="AJ5170" s="337"/>
      <c r="AK5170" s="337"/>
      <c r="AL5170" s="337"/>
      <c r="AM5170" s="55"/>
      <c r="AN5170" s="55"/>
      <c r="AO5170" s="55"/>
      <c r="AP5170" s="55"/>
      <c r="AQ5170" s="55"/>
      <c r="AR5170" s="55"/>
      <c r="AS5170" s="55"/>
    </row>
    <row r="5171" spans="1:45" x14ac:dyDescent="0.3">
      <c r="X5171" s="54" t="s">
        <v>1305</v>
      </c>
      <c r="Y5171" s="54" t="s">
        <v>128</v>
      </c>
      <c r="Z5171" s="54" t="s">
        <v>157</v>
      </c>
      <c r="AA5171" s="54" t="s">
        <v>151</v>
      </c>
      <c r="AB5171" s="54" t="s">
        <v>1327</v>
      </c>
      <c r="AC5171" s="54" t="s">
        <v>129</v>
      </c>
      <c r="AD5171" s="54" t="s">
        <v>116</v>
      </c>
      <c r="AE5171" s="54"/>
      <c r="AF5171" s="54"/>
      <c r="AG5171" s="54"/>
      <c r="AH5171" s="54"/>
      <c r="AI5171" s="54"/>
      <c r="AJ5171" s="54"/>
      <c r="AK5171" s="54"/>
      <c r="AL5171" s="54"/>
      <c r="AM5171" s="54"/>
      <c r="AN5171" s="54"/>
      <c r="AO5171" s="54"/>
      <c r="AP5171" s="54"/>
      <c r="AQ5171" s="54"/>
      <c r="AR5171" s="54"/>
      <c r="AS5171" s="54"/>
    </row>
    <row r="5172" spans="1:45" x14ac:dyDescent="0.3">
      <c r="X5172" s="54"/>
      <c r="Y5172" s="54">
        <f t="shared" ref="Y5172:AD5172" si="8932">Y5165</f>
        <v>6.4436999999999998</v>
      </c>
      <c r="Z5172" s="54">
        <f t="shared" si="8932"/>
        <v>4.9371</v>
      </c>
      <c r="AA5172" s="54">
        <f t="shared" si="8932"/>
        <v>11.350300000000001</v>
      </c>
      <c r="AB5172" s="54">
        <f t="shared" si="8932"/>
        <v>7.1900000000000006E-2</v>
      </c>
      <c r="AC5172" s="54">
        <f t="shared" si="8932"/>
        <v>6.2766000000000002</v>
      </c>
      <c r="AD5172" s="54">
        <f t="shared" si="8932"/>
        <v>11.042999999999999</v>
      </c>
      <c r="AE5172" s="54"/>
      <c r="AF5172" s="336"/>
      <c r="AG5172" s="336"/>
      <c r="AH5172" s="336"/>
      <c r="AI5172" s="54"/>
      <c r="AJ5172" s="54"/>
      <c r="AK5172" s="54"/>
      <c r="AL5172" s="54"/>
      <c r="AM5172" s="54"/>
      <c r="AN5172" s="54"/>
      <c r="AO5172" s="54"/>
      <c r="AP5172" s="54"/>
      <c r="AQ5172" s="54"/>
      <c r="AR5172" s="54"/>
      <c r="AS5172" s="54"/>
    </row>
    <row r="5173" spans="1:45" x14ac:dyDescent="0.3">
      <c r="D5173" s="56"/>
      <c r="X5173" s="336"/>
      <c r="Y5173" s="336">
        <f t="shared" ca="1" si="8860"/>
        <v>1.1376399383792306</v>
      </c>
      <c r="Z5173" s="336">
        <f t="shared" ca="1" si="8860"/>
        <v>-0.72104899671376632</v>
      </c>
      <c r="AA5173" s="336">
        <f t="shared" ca="1" si="8860"/>
        <v>4.3322348893127686E-2</v>
      </c>
      <c r="AB5173" s="336">
        <f t="shared" ca="1" si="8860"/>
        <v>0.88125712456982763</v>
      </c>
      <c r="AC5173" s="336">
        <f t="shared" ca="1" si="8860"/>
        <v>-1.1354795750571927</v>
      </c>
      <c r="AD5173" s="336">
        <f t="shared" ca="1" si="8860"/>
        <v>0.26570238416420289</v>
      </c>
      <c r="AE5173" s="336"/>
      <c r="AF5173" s="336"/>
      <c r="AG5173" s="336"/>
      <c r="AH5173" s="336"/>
      <c r="AI5173" s="54"/>
      <c r="AJ5173" s="54"/>
      <c r="AK5173" s="54"/>
      <c r="AL5173" s="336"/>
      <c r="AM5173" s="336"/>
      <c r="AN5173" s="336"/>
      <c r="AO5173" s="336"/>
      <c r="AP5173" s="54"/>
      <c r="AQ5173" s="336"/>
      <c r="AR5173" s="336"/>
      <c r="AS5173" s="336"/>
    </row>
    <row r="5174" spans="1:45" x14ac:dyDescent="0.3">
      <c r="C5174" s="54"/>
      <c r="D5174" s="56"/>
      <c r="Y5174" s="336">
        <f t="shared" ca="1" si="8860"/>
        <v>-0.8811742248677068</v>
      </c>
      <c r="Z5174" s="336">
        <f t="shared" ca="1" si="8860"/>
        <v>1.3448036641689802E-2</v>
      </c>
      <c r="AA5174" s="336">
        <f t="shared" ca="1" si="8860"/>
        <v>-0.92235713398332808</v>
      </c>
      <c r="AB5174" s="336">
        <f t="shared" ca="1" si="8860"/>
        <v>1.1363211111504763</v>
      </c>
      <c r="AC5174" s="336">
        <f t="shared" ca="1" si="8860"/>
        <v>-4.9080456459314379E-4</v>
      </c>
      <c r="AD5174" s="336">
        <f t="shared" ca="1" si="8860"/>
        <v>0.45889845463443668</v>
      </c>
      <c r="AE5174" s="55"/>
      <c r="AF5174" s="55"/>
      <c r="AG5174" s="55"/>
      <c r="AH5174" s="55"/>
      <c r="AI5174" s="55"/>
      <c r="AJ5174" s="55"/>
      <c r="AK5174" s="55"/>
      <c r="AL5174" s="55"/>
      <c r="AM5174" s="55"/>
      <c r="AN5174" s="55"/>
      <c r="AO5174" s="55"/>
      <c r="AP5174" s="55"/>
      <c r="AQ5174" s="55"/>
      <c r="AR5174" s="55"/>
      <c r="AS5174" s="55"/>
    </row>
    <row r="5175" spans="1:45" x14ac:dyDescent="0.3">
      <c r="B5175" s="54" t="s">
        <v>172</v>
      </c>
      <c r="C5175" s="53">
        <f>C5168</f>
        <v>0</v>
      </c>
      <c r="D5175" s="56" t="e">
        <f t="shared" ref="D5175:D5176" ca="1" si="8933">AJ5175</f>
        <v>#N/A</v>
      </c>
      <c r="E5175" s="52" t="e">
        <f t="shared" ref="E5175:W5175" si="8934">E5168</f>
        <v>#N/A</v>
      </c>
      <c r="F5175" s="52" t="e">
        <f t="shared" si="8934"/>
        <v>#N/A</v>
      </c>
      <c r="G5175" s="52" t="e">
        <f t="shared" si="8934"/>
        <v>#N/A</v>
      </c>
      <c r="H5175" s="52" t="e">
        <f t="shared" si="8934"/>
        <v>#N/A</v>
      </c>
      <c r="I5175" s="52" t="e">
        <f t="shared" si="8934"/>
        <v>#N/A</v>
      </c>
      <c r="J5175" s="52" t="e">
        <f t="shared" si="8934"/>
        <v>#N/A</v>
      </c>
      <c r="K5175" s="52" t="e">
        <f t="shared" si="8934"/>
        <v>#N/A</v>
      </c>
      <c r="L5175" s="52" t="e">
        <f t="shared" si="8934"/>
        <v>#N/A</v>
      </c>
      <c r="M5175" s="52" t="e">
        <f t="shared" si="8934"/>
        <v>#N/A</v>
      </c>
      <c r="N5175" s="52" t="e">
        <f t="shared" si="8934"/>
        <v>#N/A</v>
      </c>
      <c r="O5175" s="52" t="e">
        <f t="shared" si="8934"/>
        <v>#N/A</v>
      </c>
      <c r="P5175" s="52" t="e">
        <f t="shared" si="8934"/>
        <v>#N/A</v>
      </c>
      <c r="Q5175" s="52" t="e">
        <f t="shared" si="8934"/>
        <v>#N/A</v>
      </c>
      <c r="R5175" s="52" t="e">
        <f t="shared" si="8934"/>
        <v>#N/A</v>
      </c>
      <c r="S5175" s="52" t="e">
        <f t="shared" si="8934"/>
        <v>#N/A</v>
      </c>
      <c r="T5175" s="52" t="e">
        <f t="shared" si="8934"/>
        <v>#N/A</v>
      </c>
      <c r="U5175" s="52" t="e">
        <f t="shared" si="8934"/>
        <v>#N/A</v>
      </c>
      <c r="V5175" s="52" t="e">
        <f t="shared" si="8934"/>
        <v>#N/A</v>
      </c>
      <c r="W5175" s="52" t="e">
        <f t="shared" si="8934"/>
        <v>#N/A</v>
      </c>
      <c r="X5175" s="55" t="e">
        <f t="shared" ref="X5175:X5176" si="8935">(H5175-(O5175*P5175)/100-3*(J5175*K5175)/100)/2</f>
        <v>#N/A</v>
      </c>
      <c r="Y5175" s="55" t="e">
        <f t="shared" ref="Y5175:Y5176" si="8936">SUM(X5175,(J5175*K5175/100))/(F5175/100)</f>
        <v>#N/A</v>
      </c>
      <c r="Z5175" s="55" t="e">
        <f t="shared" ref="Z5175" si="8937">U5175*0.5+U5176*0.5</f>
        <v>#N/A</v>
      </c>
      <c r="AA5175" s="55" t="e">
        <f t="shared" ref="AA5175:AA5176" si="8938">J5175/Y5175</f>
        <v>#N/A</v>
      </c>
      <c r="AB5175" s="336" t="e">
        <f t="shared" ref="AB5175:AB5176" si="8939">X5175/(Y5175-J5175)</f>
        <v>#N/A</v>
      </c>
      <c r="AC5175" s="223" t="e">
        <f ca="1">INDEX(FGA_COEFFS,1,1)+Z5175*INDEX(FGA_COEFFS,1,2)+Y5175*INDEX(FGA_COEFFS,1,3)+R5175*INDEX(FGA_COEFFS,1,4)+Q5176*INDEX(FGA_COEFFS,1,5)+S5175*INDEX(FGA_COEFFS,1,6)+T5176*INDEX(FGA_COEFFS,1,7)+M5176*INDEX(FGA_COEFFS,1,8)+Y5179*Y5180</f>
        <v>#N/A</v>
      </c>
      <c r="AD5175" s="223" t="e">
        <f ca="1">INDEX(THREEPTA_COEFFS,1,1)+AC5175*INDEX(THREEPTA_COEFFS,1,2)+J5175*INDEX(THREEPTA_COEFFS,1,3)+AA5175*INDEX(THREEPTA_COEFFS,1,4)+K5175*INDEX(THREEPTA_COEFFS,1,5)+L5176*INDEX(THREEPTA_COEFFS,1,6)+Z5179*Z5180</f>
        <v>#N/A</v>
      </c>
      <c r="AE5175" s="223" t="e">
        <f ca="1">INDEX(THREEPTPCT_COEFFS,1,1)+K5175*INDEX(THREEPTPCT_COEFFS,1,2)+L5176*INDEX(THREEPTPCT_COEFFS,1,3)+AA5179*AA5180</f>
        <v>#N/A</v>
      </c>
      <c r="AF5175" s="55" t="e">
        <f t="shared" ref="AF5175:AF5176" ca="1" si="8940">AC5175-AD5175</f>
        <v>#N/A</v>
      </c>
      <c r="AG5175" s="223" t="e">
        <f ca="1">INDEX(TWOPTPCT_COEFFS,1,1)+AB5175*INDEX(TWOPTPCT_COEFFS,1,2)+I5176*INDEX(TWOPTPCT_COEFFS,1,3)+G5176*INDEX(TWOPTPCT_COEFFS,1,4)+L5176*INDEX(TWOPTPCT_COEFFS,1,5)+AB5179*AB5180</f>
        <v>#N/A</v>
      </c>
      <c r="AH5175" s="223" t="e">
        <f ca="1">INDEX(FTA_COEFFS,1,1)+O5175*INDEX(FTA_COEFFS,1,2)+N5176*INDEX(FTA_COEFFS,1,3)+(Q5175+R5175)*INDEX(FTA_COEFFS,1,4)+(Q5176+R5176)*INDEX(FTA_COEFFS,1,5)+M5176*INDEX(FTA_COEFFS,1,6)+AC5179*AC5180</f>
        <v>#N/A</v>
      </c>
      <c r="AI5175" s="223" t="e">
        <f ca="1">INDEX(FTPCT_COEFFS,1,1)+P5175*INDEX(FTPCT_COEFFS,1,2)+F5175*INDEX(FTPCT_COEFFS,1,3)+G5176*INDEX(FTPCT_COEFFS,1,4)+AD5179*AD5180</f>
        <v>#N/A</v>
      </c>
      <c r="AJ5175" s="338" t="e">
        <f t="shared" ref="AJ5175:AJ5176" ca="1" si="8941">AD5175*AE5175/100+AF5175*AG5175+AH5175*AI5175/100</f>
        <v>#N/A</v>
      </c>
      <c r="AK5175" s="55"/>
      <c r="AL5175" s="55"/>
      <c r="AM5175" s="55"/>
      <c r="AN5175" s="55"/>
      <c r="AO5175" s="55"/>
      <c r="AP5175" s="55"/>
      <c r="AQ5175" s="55"/>
      <c r="AR5175" s="55"/>
    </row>
    <row r="5176" spans="1:45" x14ac:dyDescent="0.3">
      <c r="B5176" s="54" t="s">
        <v>175</v>
      </c>
      <c r="C5176" s="54">
        <f>C5169</f>
        <v>0</v>
      </c>
      <c r="D5176" s="56" t="e">
        <f t="shared" ca="1" si="8933"/>
        <v>#N/A</v>
      </c>
      <c r="E5176" s="52" t="e">
        <f t="shared" ref="E5176:W5176" si="8942">E5169</f>
        <v>#N/A</v>
      </c>
      <c r="F5176" s="52" t="e">
        <f t="shared" si="8942"/>
        <v>#N/A</v>
      </c>
      <c r="G5176" s="52" t="e">
        <f t="shared" si="8942"/>
        <v>#N/A</v>
      </c>
      <c r="H5176" s="52" t="e">
        <f t="shared" si="8942"/>
        <v>#N/A</v>
      </c>
      <c r="I5176" s="52" t="e">
        <f t="shared" si="8942"/>
        <v>#N/A</v>
      </c>
      <c r="J5176" s="52" t="e">
        <f t="shared" si="8942"/>
        <v>#N/A</v>
      </c>
      <c r="K5176" s="52" t="e">
        <f t="shared" si="8942"/>
        <v>#N/A</v>
      </c>
      <c r="L5176" s="52" t="e">
        <f t="shared" si="8942"/>
        <v>#N/A</v>
      </c>
      <c r="M5176" s="52" t="e">
        <f t="shared" si="8942"/>
        <v>#N/A</v>
      </c>
      <c r="N5176" s="52" t="e">
        <f t="shared" si="8942"/>
        <v>#N/A</v>
      </c>
      <c r="O5176" s="52" t="e">
        <f t="shared" si="8942"/>
        <v>#N/A</v>
      </c>
      <c r="P5176" s="52" t="e">
        <f t="shared" si="8942"/>
        <v>#N/A</v>
      </c>
      <c r="Q5176" s="52" t="e">
        <f t="shared" si="8942"/>
        <v>#N/A</v>
      </c>
      <c r="R5176" s="52" t="e">
        <f t="shared" si="8942"/>
        <v>#N/A</v>
      </c>
      <c r="S5176" s="52" t="e">
        <f t="shared" si="8942"/>
        <v>#N/A</v>
      </c>
      <c r="T5176" s="52" t="e">
        <f t="shared" si="8942"/>
        <v>#N/A</v>
      </c>
      <c r="U5176" s="52" t="e">
        <f t="shared" si="8942"/>
        <v>#N/A</v>
      </c>
      <c r="V5176" s="52" t="e">
        <f t="shared" si="8942"/>
        <v>#N/A</v>
      </c>
      <c r="W5176" s="52" t="e">
        <f t="shared" si="8942"/>
        <v>#N/A</v>
      </c>
      <c r="X5176" s="55" t="e">
        <f t="shared" si="8935"/>
        <v>#N/A</v>
      </c>
      <c r="Y5176" s="55" t="e">
        <f t="shared" si="8936"/>
        <v>#N/A</v>
      </c>
      <c r="Z5176" s="55" t="e">
        <f t="shared" ref="Z5176" si="8943">Z5175</f>
        <v>#N/A</v>
      </c>
      <c r="AA5176" s="55" t="e">
        <f t="shared" si="8938"/>
        <v>#N/A</v>
      </c>
      <c r="AB5176" s="336" t="e">
        <f t="shared" si="8939"/>
        <v>#N/A</v>
      </c>
      <c r="AC5176" s="223" t="e">
        <f ca="1">INDEX(FGA_COEFFS,1,1)+Z5176*INDEX(FGA_COEFFS,1,2)+Y5176*INDEX(FGA_COEFFS,1,3)+R5176*INDEX(FGA_COEFFS,1,4)+Q5175*INDEX(FGA_COEFFS,1,5)+S5176*INDEX(FGA_COEFFS,1,6)+T5175*INDEX(FGA_COEFFS,1,7)+M5175*INDEX(FGA_COEFFS,1,8)+Y5179*Y5181</f>
        <v>#N/A</v>
      </c>
      <c r="AD5176" s="223" t="e">
        <f ca="1">INDEX(THREEPTA_COEFFS,1,1)+AC5176*INDEX(THREEPTA_COEFFS,1,2)+J5176*INDEX(THREEPTA_COEFFS,1,3)+AA5176*INDEX(THREEPTA_COEFFS,1,4)+K5176*INDEX(THREEPTA_COEFFS,1,5)+L5175*INDEX(THREEPTA_COEFFS,1,6)+Z5179*Z5181</f>
        <v>#N/A</v>
      </c>
      <c r="AE5176" s="223" t="e">
        <f ca="1">INDEX(THREEPTPCT_COEFFS,1,1)+K5176*INDEX(THREEPTPCT_COEFFS,1,2)+L5175*INDEX(THREEPTPCT_COEFFS,1,3)+AA5179*AA5181</f>
        <v>#N/A</v>
      </c>
      <c r="AF5176" s="55" t="e">
        <f t="shared" ca="1" si="8940"/>
        <v>#N/A</v>
      </c>
      <c r="AG5176" s="223" t="e">
        <f ca="1">INDEX(TWOPTPCT_COEFFS,1,1)+AB5176*INDEX(TWOPTPCT_COEFFS,1,2)+I5175*INDEX(TWOPTPCT_COEFFS,1,3)+G5175*INDEX(TWOPTPCT_COEFFS,1,4)+L5175*INDEX(TWOPTPCT_COEFFS,1,5)+AB5179*AB5181</f>
        <v>#N/A</v>
      </c>
      <c r="AH5176" s="223" t="e">
        <f ca="1">INDEX(FTA_COEFFS,1,1)+O5176*INDEX(FTA_COEFFS,1,2)+N5175*INDEX(FTA_COEFFS,1,3)+(Q5176+R5176)*INDEX(FTA_COEFFS,1,4)+(Q5175+R5175)*INDEX(FTA_COEFFS,1,5)+M5175*INDEX(FTA_COEFFS,1,6)+AC5179*AC5181</f>
        <v>#N/A</v>
      </c>
      <c r="AI5176" s="223" t="e">
        <f ca="1">INDEX(FTPCT_COEFFS,1,1)+P5176*INDEX(FTPCT_COEFFS,1,2)+F5176*INDEX(FTPCT_COEFFS,1,3)+G5175*INDEX(FTPCT_COEFFS,1,4)+AD5179*AD5181</f>
        <v>#N/A</v>
      </c>
      <c r="AJ5176" s="338" t="e">
        <f t="shared" ca="1" si="8941"/>
        <v>#N/A</v>
      </c>
      <c r="AK5176" s="55"/>
      <c r="AL5176" s="55"/>
      <c r="AM5176" s="55"/>
      <c r="AN5176" s="55"/>
      <c r="AO5176" s="55"/>
      <c r="AP5176" s="55"/>
      <c r="AQ5176" s="55"/>
      <c r="AR5176" s="55"/>
    </row>
    <row r="5177" spans="1:45" x14ac:dyDescent="0.3">
      <c r="A5177" s="54" t="e">
        <f ca="1">IF(D5175&gt;(D5176+(AVERAGE(V5175,W5175)-AVERAGE(V5176,W5176))/2)+2.5,C5175,IF(D5176&gt;(D5175+(AVERAGE(V5176,W5176)-AVERAGE(V5175,W5175))/2)+2.5,C5176,"Close"))</f>
        <v>#N/A</v>
      </c>
      <c r="B5177" s="64" t="e">
        <f ca="1">IF(D5176&gt;D5175,C5176,C5175)</f>
        <v>#N/A</v>
      </c>
      <c r="D5177" s="56"/>
      <c r="X5177" s="55"/>
      <c r="Y5177" s="55"/>
      <c r="Z5177" s="55"/>
      <c r="AA5177" s="55"/>
      <c r="AB5177" s="55"/>
      <c r="AC5177" s="337"/>
      <c r="AD5177" s="337"/>
      <c r="AE5177" s="337"/>
      <c r="AF5177" s="337"/>
      <c r="AG5177" s="337"/>
      <c r="AH5177" s="337"/>
      <c r="AI5177" s="337"/>
      <c r="AJ5177" s="337"/>
      <c r="AK5177" s="337"/>
      <c r="AL5177" s="337"/>
      <c r="AM5177" s="55"/>
      <c r="AN5177" s="55"/>
      <c r="AO5177" s="55"/>
      <c r="AP5177" s="55"/>
      <c r="AQ5177" s="55"/>
      <c r="AR5177" s="55"/>
      <c r="AS5177" s="55"/>
    </row>
    <row r="5178" spans="1:45" x14ac:dyDescent="0.3">
      <c r="X5178" s="54" t="s">
        <v>1305</v>
      </c>
      <c r="Y5178" s="54" t="s">
        <v>128</v>
      </c>
      <c r="Z5178" s="54" t="s">
        <v>157</v>
      </c>
      <c r="AA5178" s="54" t="s">
        <v>151</v>
      </c>
      <c r="AB5178" s="54" t="s">
        <v>1327</v>
      </c>
      <c r="AC5178" s="54" t="s">
        <v>129</v>
      </c>
      <c r="AD5178" s="54" t="s">
        <v>116</v>
      </c>
      <c r="AE5178" s="54"/>
      <c r="AF5178" s="54"/>
      <c r="AG5178" s="54"/>
      <c r="AH5178" s="54"/>
      <c r="AI5178" s="54"/>
      <c r="AJ5178" s="54"/>
      <c r="AK5178" s="54"/>
      <c r="AL5178" s="54"/>
      <c r="AM5178" s="54"/>
      <c r="AN5178" s="54"/>
      <c r="AO5178" s="54"/>
      <c r="AP5178" s="54"/>
      <c r="AQ5178" s="54"/>
      <c r="AR5178" s="54"/>
      <c r="AS5178" s="54"/>
    </row>
    <row r="5179" spans="1:45" x14ac:dyDescent="0.3">
      <c r="X5179" s="54"/>
      <c r="Y5179" s="54">
        <f t="shared" ref="Y5179:AD5179" si="8944">Y5172</f>
        <v>6.4436999999999998</v>
      </c>
      <c r="Z5179" s="54">
        <f t="shared" si="8944"/>
        <v>4.9371</v>
      </c>
      <c r="AA5179" s="54">
        <f t="shared" si="8944"/>
        <v>11.350300000000001</v>
      </c>
      <c r="AB5179" s="54">
        <f t="shared" si="8944"/>
        <v>7.1900000000000006E-2</v>
      </c>
      <c r="AC5179" s="54">
        <f t="shared" si="8944"/>
        <v>6.2766000000000002</v>
      </c>
      <c r="AD5179" s="54">
        <f t="shared" si="8944"/>
        <v>11.042999999999999</v>
      </c>
      <c r="AE5179" s="54"/>
      <c r="AF5179" s="336"/>
      <c r="AG5179" s="336"/>
      <c r="AH5179" s="336"/>
      <c r="AI5179" s="54"/>
      <c r="AJ5179" s="54"/>
      <c r="AK5179" s="54"/>
      <c r="AL5179" s="54"/>
      <c r="AM5179" s="54"/>
      <c r="AN5179" s="54"/>
      <c r="AO5179" s="54"/>
      <c r="AP5179" s="54"/>
      <c r="AQ5179" s="54"/>
      <c r="AR5179" s="54"/>
      <c r="AS5179" s="54"/>
    </row>
    <row r="5180" spans="1:45" x14ac:dyDescent="0.3">
      <c r="D5180" s="56"/>
      <c r="X5180" s="336"/>
      <c r="Y5180" s="336">
        <f t="shared" ca="1" si="8860"/>
        <v>1.2262225887118667</v>
      </c>
      <c r="Z5180" s="336">
        <f t="shared" ca="1" si="8860"/>
        <v>-1.865509315725895E-2</v>
      </c>
      <c r="AA5180" s="336">
        <f t="shared" ca="1" si="8860"/>
        <v>-0.63537460255361666</v>
      </c>
      <c r="AB5180" s="336">
        <f t="shared" ca="1" si="8860"/>
        <v>-0.13675156369002078</v>
      </c>
      <c r="AC5180" s="336">
        <f t="shared" ca="1" si="8860"/>
        <v>-0.26697337438712032</v>
      </c>
      <c r="AD5180" s="336">
        <f t="shared" ca="1" si="8860"/>
        <v>-0.95891643264215098</v>
      </c>
      <c r="AE5180" s="336"/>
      <c r="AF5180" s="336"/>
      <c r="AG5180" s="336"/>
      <c r="AH5180" s="336"/>
      <c r="AI5180" s="54"/>
      <c r="AJ5180" s="54"/>
      <c r="AK5180" s="54"/>
      <c r="AL5180" s="336"/>
      <c r="AM5180" s="336"/>
      <c r="AN5180" s="336"/>
      <c r="AO5180" s="336"/>
      <c r="AP5180" s="54"/>
      <c r="AQ5180" s="336"/>
      <c r="AR5180" s="336"/>
      <c r="AS5180" s="336"/>
    </row>
    <row r="5181" spans="1:45" x14ac:dyDescent="0.3">
      <c r="C5181" s="54"/>
      <c r="D5181" s="56"/>
      <c r="Y5181" s="336">
        <f t="shared" ca="1" si="8860"/>
        <v>1.1742109961303611</v>
      </c>
      <c r="Z5181" s="336">
        <f t="shared" ca="1" si="8860"/>
        <v>-1.2756346165894514</v>
      </c>
      <c r="AA5181" s="336">
        <f t="shared" ca="1" si="8860"/>
        <v>1.851300284240793E-3</v>
      </c>
      <c r="AB5181" s="336">
        <f t="shared" ca="1" si="8860"/>
        <v>0.56800568821805353</v>
      </c>
      <c r="AC5181" s="336">
        <f t="shared" ca="1" si="8860"/>
        <v>-1.2971922223081913</v>
      </c>
      <c r="AD5181" s="336">
        <f t="shared" ca="1" si="8860"/>
        <v>0.5447615781641465</v>
      </c>
      <c r="AE5181" s="55"/>
      <c r="AF5181" s="55"/>
      <c r="AG5181" s="55"/>
      <c r="AH5181" s="55"/>
      <c r="AI5181" s="55"/>
      <c r="AJ5181" s="55"/>
      <c r="AK5181" s="55"/>
      <c r="AL5181" s="55"/>
      <c r="AM5181" s="55"/>
      <c r="AN5181" s="55"/>
      <c r="AO5181" s="55"/>
      <c r="AP5181" s="55"/>
      <c r="AQ5181" s="55"/>
      <c r="AR5181" s="55"/>
      <c r="AS5181" s="55"/>
    </row>
    <row r="5182" spans="1:45" x14ac:dyDescent="0.3">
      <c r="B5182" s="54" t="s">
        <v>172</v>
      </c>
      <c r="C5182" s="53">
        <f>C5175</f>
        <v>0</v>
      </c>
      <c r="D5182" s="56" t="e">
        <f t="shared" ref="D5182:D5183" ca="1" si="8945">AJ5182</f>
        <v>#N/A</v>
      </c>
      <c r="E5182" s="52" t="e">
        <f t="shared" ref="E5182:W5182" si="8946">E5175</f>
        <v>#N/A</v>
      </c>
      <c r="F5182" s="52" t="e">
        <f t="shared" si="8946"/>
        <v>#N/A</v>
      </c>
      <c r="G5182" s="52" t="e">
        <f t="shared" si="8946"/>
        <v>#N/A</v>
      </c>
      <c r="H5182" s="52" t="e">
        <f t="shared" si="8946"/>
        <v>#N/A</v>
      </c>
      <c r="I5182" s="52" t="e">
        <f t="shared" si="8946"/>
        <v>#N/A</v>
      </c>
      <c r="J5182" s="52" t="e">
        <f t="shared" si="8946"/>
        <v>#N/A</v>
      </c>
      <c r="K5182" s="52" t="e">
        <f t="shared" si="8946"/>
        <v>#N/A</v>
      </c>
      <c r="L5182" s="52" t="e">
        <f t="shared" si="8946"/>
        <v>#N/A</v>
      </c>
      <c r="M5182" s="52" t="e">
        <f t="shared" si="8946"/>
        <v>#N/A</v>
      </c>
      <c r="N5182" s="52" t="e">
        <f t="shared" si="8946"/>
        <v>#N/A</v>
      </c>
      <c r="O5182" s="52" t="e">
        <f t="shared" si="8946"/>
        <v>#N/A</v>
      </c>
      <c r="P5182" s="52" t="e">
        <f t="shared" si="8946"/>
        <v>#N/A</v>
      </c>
      <c r="Q5182" s="52" t="e">
        <f t="shared" si="8946"/>
        <v>#N/A</v>
      </c>
      <c r="R5182" s="52" t="e">
        <f t="shared" si="8946"/>
        <v>#N/A</v>
      </c>
      <c r="S5182" s="52" t="e">
        <f t="shared" si="8946"/>
        <v>#N/A</v>
      </c>
      <c r="T5182" s="52" t="e">
        <f t="shared" si="8946"/>
        <v>#N/A</v>
      </c>
      <c r="U5182" s="52" t="e">
        <f t="shared" si="8946"/>
        <v>#N/A</v>
      </c>
      <c r="V5182" s="52" t="e">
        <f t="shared" si="8946"/>
        <v>#N/A</v>
      </c>
      <c r="W5182" s="52" t="e">
        <f t="shared" si="8946"/>
        <v>#N/A</v>
      </c>
      <c r="X5182" s="55" t="e">
        <f t="shared" ref="X5182:X5183" si="8947">(H5182-(O5182*P5182)/100-3*(J5182*K5182)/100)/2</f>
        <v>#N/A</v>
      </c>
      <c r="Y5182" s="55" t="e">
        <f t="shared" ref="Y5182:Y5183" si="8948">SUM(X5182,(J5182*K5182/100))/(F5182/100)</f>
        <v>#N/A</v>
      </c>
      <c r="Z5182" s="55" t="e">
        <f t="shared" ref="Z5182" si="8949">U5182*0.5+U5183*0.5</f>
        <v>#N/A</v>
      </c>
      <c r="AA5182" s="55" t="e">
        <f t="shared" ref="AA5182:AA5183" si="8950">J5182/Y5182</f>
        <v>#N/A</v>
      </c>
      <c r="AB5182" s="336" t="e">
        <f t="shared" ref="AB5182:AB5183" si="8951">X5182/(Y5182-J5182)</f>
        <v>#N/A</v>
      </c>
      <c r="AC5182" s="223" t="e">
        <f ca="1">INDEX(FGA_COEFFS,1,1)+Z5182*INDEX(FGA_COEFFS,1,2)+Y5182*INDEX(FGA_COEFFS,1,3)+R5182*INDEX(FGA_COEFFS,1,4)+Q5183*INDEX(FGA_COEFFS,1,5)+S5182*INDEX(FGA_COEFFS,1,6)+T5183*INDEX(FGA_COEFFS,1,7)+M5183*INDEX(FGA_COEFFS,1,8)+Y5186*Y5187</f>
        <v>#N/A</v>
      </c>
      <c r="AD5182" s="223" t="e">
        <f ca="1">INDEX(THREEPTA_COEFFS,1,1)+AC5182*INDEX(THREEPTA_COEFFS,1,2)+J5182*INDEX(THREEPTA_COEFFS,1,3)+AA5182*INDEX(THREEPTA_COEFFS,1,4)+K5182*INDEX(THREEPTA_COEFFS,1,5)+L5183*INDEX(THREEPTA_COEFFS,1,6)+Z5186*Z5187</f>
        <v>#N/A</v>
      </c>
      <c r="AE5182" s="223" t="e">
        <f ca="1">INDEX(THREEPTPCT_COEFFS,1,1)+K5182*INDEX(THREEPTPCT_COEFFS,1,2)+L5183*INDEX(THREEPTPCT_COEFFS,1,3)+AA5186*AA5187</f>
        <v>#N/A</v>
      </c>
      <c r="AF5182" s="55" t="e">
        <f t="shared" ref="AF5182:AF5183" ca="1" si="8952">AC5182-AD5182</f>
        <v>#N/A</v>
      </c>
      <c r="AG5182" s="223" t="e">
        <f ca="1">INDEX(TWOPTPCT_COEFFS,1,1)+AB5182*INDEX(TWOPTPCT_COEFFS,1,2)+I5183*INDEX(TWOPTPCT_COEFFS,1,3)+G5183*INDEX(TWOPTPCT_COEFFS,1,4)+L5183*INDEX(TWOPTPCT_COEFFS,1,5)+AB5186*AB5187</f>
        <v>#N/A</v>
      </c>
      <c r="AH5182" s="223" t="e">
        <f ca="1">INDEX(FTA_COEFFS,1,1)+O5182*INDEX(FTA_COEFFS,1,2)+N5183*INDEX(FTA_COEFFS,1,3)+(Q5182+R5182)*INDEX(FTA_COEFFS,1,4)+(Q5183+R5183)*INDEX(FTA_COEFFS,1,5)+M5183*INDEX(FTA_COEFFS,1,6)+AC5186*AC5187</f>
        <v>#N/A</v>
      </c>
      <c r="AI5182" s="223" t="e">
        <f ca="1">INDEX(FTPCT_COEFFS,1,1)+P5182*INDEX(FTPCT_COEFFS,1,2)+F5182*INDEX(FTPCT_COEFFS,1,3)+G5183*INDEX(FTPCT_COEFFS,1,4)+AD5186*AD5187</f>
        <v>#N/A</v>
      </c>
      <c r="AJ5182" s="338" t="e">
        <f t="shared" ref="AJ5182:AJ5183" ca="1" si="8953">AD5182*AE5182/100+AF5182*AG5182+AH5182*AI5182/100</f>
        <v>#N/A</v>
      </c>
      <c r="AK5182" s="55"/>
      <c r="AL5182" s="55"/>
      <c r="AM5182" s="55"/>
      <c r="AN5182" s="55"/>
      <c r="AO5182" s="55"/>
      <c r="AP5182" s="55"/>
      <c r="AQ5182" s="55"/>
      <c r="AR5182" s="55"/>
    </row>
    <row r="5183" spans="1:45" x14ac:dyDescent="0.3">
      <c r="B5183" s="54" t="s">
        <v>175</v>
      </c>
      <c r="C5183" s="54">
        <f>C5176</f>
        <v>0</v>
      </c>
      <c r="D5183" s="56" t="e">
        <f t="shared" ca="1" si="8945"/>
        <v>#N/A</v>
      </c>
      <c r="E5183" s="52" t="e">
        <f t="shared" ref="E5183:W5183" si="8954">E5176</f>
        <v>#N/A</v>
      </c>
      <c r="F5183" s="52" t="e">
        <f t="shared" si="8954"/>
        <v>#N/A</v>
      </c>
      <c r="G5183" s="52" t="e">
        <f t="shared" si="8954"/>
        <v>#N/A</v>
      </c>
      <c r="H5183" s="52" t="e">
        <f t="shared" si="8954"/>
        <v>#N/A</v>
      </c>
      <c r="I5183" s="52" t="e">
        <f t="shared" si="8954"/>
        <v>#N/A</v>
      </c>
      <c r="J5183" s="52" t="e">
        <f t="shared" si="8954"/>
        <v>#N/A</v>
      </c>
      <c r="K5183" s="52" t="e">
        <f t="shared" si="8954"/>
        <v>#N/A</v>
      </c>
      <c r="L5183" s="52" t="e">
        <f t="shared" si="8954"/>
        <v>#N/A</v>
      </c>
      <c r="M5183" s="52" t="e">
        <f t="shared" si="8954"/>
        <v>#N/A</v>
      </c>
      <c r="N5183" s="52" t="e">
        <f t="shared" si="8954"/>
        <v>#N/A</v>
      </c>
      <c r="O5183" s="52" t="e">
        <f t="shared" si="8954"/>
        <v>#N/A</v>
      </c>
      <c r="P5183" s="52" t="e">
        <f t="shared" si="8954"/>
        <v>#N/A</v>
      </c>
      <c r="Q5183" s="52" t="e">
        <f t="shared" si="8954"/>
        <v>#N/A</v>
      </c>
      <c r="R5183" s="52" t="e">
        <f t="shared" si="8954"/>
        <v>#N/A</v>
      </c>
      <c r="S5183" s="52" t="e">
        <f t="shared" si="8954"/>
        <v>#N/A</v>
      </c>
      <c r="T5183" s="52" t="e">
        <f t="shared" si="8954"/>
        <v>#N/A</v>
      </c>
      <c r="U5183" s="52" t="e">
        <f t="shared" si="8954"/>
        <v>#N/A</v>
      </c>
      <c r="V5183" s="52" t="e">
        <f t="shared" si="8954"/>
        <v>#N/A</v>
      </c>
      <c r="W5183" s="52" t="e">
        <f t="shared" si="8954"/>
        <v>#N/A</v>
      </c>
      <c r="X5183" s="55" t="e">
        <f t="shared" si="8947"/>
        <v>#N/A</v>
      </c>
      <c r="Y5183" s="55" t="e">
        <f t="shared" si="8948"/>
        <v>#N/A</v>
      </c>
      <c r="Z5183" s="55" t="e">
        <f t="shared" ref="Z5183" si="8955">Z5182</f>
        <v>#N/A</v>
      </c>
      <c r="AA5183" s="55" t="e">
        <f t="shared" si="8950"/>
        <v>#N/A</v>
      </c>
      <c r="AB5183" s="336" t="e">
        <f t="shared" si="8951"/>
        <v>#N/A</v>
      </c>
      <c r="AC5183" s="223" t="e">
        <f ca="1">INDEX(FGA_COEFFS,1,1)+Z5183*INDEX(FGA_COEFFS,1,2)+Y5183*INDEX(FGA_COEFFS,1,3)+R5183*INDEX(FGA_COEFFS,1,4)+Q5182*INDEX(FGA_COEFFS,1,5)+S5183*INDEX(FGA_COEFFS,1,6)+T5182*INDEX(FGA_COEFFS,1,7)+M5182*INDEX(FGA_COEFFS,1,8)+Y5186*Y5188</f>
        <v>#N/A</v>
      </c>
      <c r="AD5183" s="223" t="e">
        <f ca="1">INDEX(THREEPTA_COEFFS,1,1)+AC5183*INDEX(THREEPTA_COEFFS,1,2)+J5183*INDEX(THREEPTA_COEFFS,1,3)+AA5183*INDEX(THREEPTA_COEFFS,1,4)+K5183*INDEX(THREEPTA_COEFFS,1,5)+L5182*INDEX(THREEPTA_COEFFS,1,6)+Z5186*Z5188</f>
        <v>#N/A</v>
      </c>
      <c r="AE5183" s="223" t="e">
        <f ca="1">INDEX(THREEPTPCT_COEFFS,1,1)+K5183*INDEX(THREEPTPCT_COEFFS,1,2)+L5182*INDEX(THREEPTPCT_COEFFS,1,3)+AA5186*AA5188</f>
        <v>#N/A</v>
      </c>
      <c r="AF5183" s="55" t="e">
        <f t="shared" ca="1" si="8952"/>
        <v>#N/A</v>
      </c>
      <c r="AG5183" s="223" t="e">
        <f ca="1">INDEX(TWOPTPCT_COEFFS,1,1)+AB5183*INDEX(TWOPTPCT_COEFFS,1,2)+I5182*INDEX(TWOPTPCT_COEFFS,1,3)+G5182*INDEX(TWOPTPCT_COEFFS,1,4)+L5182*INDEX(TWOPTPCT_COEFFS,1,5)+AB5186*AB5188</f>
        <v>#N/A</v>
      </c>
      <c r="AH5183" s="223" t="e">
        <f ca="1">INDEX(FTA_COEFFS,1,1)+O5183*INDEX(FTA_COEFFS,1,2)+N5182*INDEX(FTA_COEFFS,1,3)+(Q5183+R5183)*INDEX(FTA_COEFFS,1,4)+(Q5182+R5182)*INDEX(FTA_COEFFS,1,5)+M5182*INDEX(FTA_COEFFS,1,6)+AC5186*AC5188</f>
        <v>#N/A</v>
      </c>
      <c r="AI5183" s="223" t="e">
        <f ca="1">INDEX(FTPCT_COEFFS,1,1)+P5183*INDEX(FTPCT_COEFFS,1,2)+F5183*INDEX(FTPCT_COEFFS,1,3)+G5182*INDEX(FTPCT_COEFFS,1,4)+AD5186*AD5188</f>
        <v>#N/A</v>
      </c>
      <c r="AJ5183" s="338" t="e">
        <f t="shared" ca="1" si="8953"/>
        <v>#N/A</v>
      </c>
      <c r="AK5183" s="55"/>
      <c r="AL5183" s="55"/>
      <c r="AM5183" s="55"/>
      <c r="AN5183" s="55"/>
      <c r="AO5183" s="55"/>
      <c r="AP5183" s="55"/>
      <c r="AQ5183" s="55"/>
      <c r="AR5183" s="55"/>
    </row>
    <row r="5184" spans="1:45" x14ac:dyDescent="0.3">
      <c r="A5184" s="54" t="e">
        <f ca="1">IF(D5182&gt;(D5183+(AVERAGE(V5182,W5182)-AVERAGE(V5183,W5183))/2)+2.5,C5182,IF(D5183&gt;(D5182+(AVERAGE(V5183,W5183)-AVERAGE(V5182,W5182))/2)+2.5,C5183,"Close"))</f>
        <v>#N/A</v>
      </c>
      <c r="B5184" s="64" t="e">
        <f ca="1">IF(D5183&gt;D5182,C5183,C5182)</f>
        <v>#N/A</v>
      </c>
      <c r="D5184" s="56"/>
      <c r="X5184" s="55"/>
      <c r="Y5184" s="55"/>
      <c r="Z5184" s="55"/>
      <c r="AA5184" s="55"/>
      <c r="AB5184" s="55"/>
      <c r="AC5184" s="337"/>
      <c r="AD5184" s="337"/>
      <c r="AE5184" s="337"/>
      <c r="AF5184" s="337"/>
      <c r="AG5184" s="337"/>
      <c r="AH5184" s="337"/>
      <c r="AI5184" s="337"/>
      <c r="AJ5184" s="337"/>
      <c r="AK5184" s="337"/>
      <c r="AL5184" s="337"/>
      <c r="AM5184" s="55"/>
      <c r="AN5184" s="55"/>
      <c r="AO5184" s="55"/>
      <c r="AP5184" s="55"/>
      <c r="AQ5184" s="55"/>
      <c r="AR5184" s="55"/>
      <c r="AS5184" s="55"/>
    </row>
    <row r="5185" spans="1:45" x14ac:dyDescent="0.3">
      <c r="X5185" s="54" t="s">
        <v>1305</v>
      </c>
      <c r="Y5185" s="54" t="s">
        <v>128</v>
      </c>
      <c r="Z5185" s="54" t="s">
        <v>157</v>
      </c>
      <c r="AA5185" s="54" t="s">
        <v>151</v>
      </c>
      <c r="AB5185" s="54" t="s">
        <v>1327</v>
      </c>
      <c r="AC5185" s="54" t="s">
        <v>129</v>
      </c>
      <c r="AD5185" s="54" t="s">
        <v>116</v>
      </c>
      <c r="AE5185" s="54"/>
      <c r="AF5185" s="54"/>
      <c r="AG5185" s="54"/>
      <c r="AH5185" s="54"/>
      <c r="AI5185" s="54"/>
      <c r="AJ5185" s="54"/>
      <c r="AK5185" s="54"/>
      <c r="AL5185" s="54"/>
      <c r="AM5185" s="54"/>
      <c r="AN5185" s="54"/>
      <c r="AO5185" s="54"/>
      <c r="AP5185" s="54"/>
      <c r="AQ5185" s="54"/>
      <c r="AR5185" s="54"/>
      <c r="AS5185" s="54"/>
    </row>
    <row r="5186" spans="1:45" x14ac:dyDescent="0.3">
      <c r="X5186" s="54"/>
      <c r="Y5186" s="54">
        <f t="shared" ref="Y5186:AD5186" si="8956">Y5179</f>
        <v>6.4436999999999998</v>
      </c>
      <c r="Z5186" s="54">
        <f t="shared" si="8956"/>
        <v>4.9371</v>
      </c>
      <c r="AA5186" s="54">
        <f t="shared" si="8956"/>
        <v>11.350300000000001</v>
      </c>
      <c r="AB5186" s="54">
        <f t="shared" si="8956"/>
        <v>7.1900000000000006E-2</v>
      </c>
      <c r="AC5186" s="54">
        <f t="shared" si="8956"/>
        <v>6.2766000000000002</v>
      </c>
      <c r="AD5186" s="54">
        <f t="shared" si="8956"/>
        <v>11.042999999999999</v>
      </c>
      <c r="AE5186" s="54"/>
      <c r="AF5186" s="336"/>
      <c r="AG5186" s="336"/>
      <c r="AH5186" s="336"/>
      <c r="AI5186" s="54"/>
      <c r="AJ5186" s="54"/>
      <c r="AK5186" s="54"/>
      <c r="AL5186" s="54"/>
      <c r="AM5186" s="54"/>
      <c r="AN5186" s="54"/>
      <c r="AO5186" s="54"/>
      <c r="AP5186" s="54"/>
      <c r="AQ5186" s="54"/>
      <c r="AR5186" s="54"/>
      <c r="AS5186" s="54"/>
    </row>
    <row r="5187" spans="1:45" x14ac:dyDescent="0.3">
      <c r="D5187" s="56"/>
      <c r="X5187" s="336"/>
      <c r="Y5187" s="336">
        <f t="shared" ca="1" si="8860"/>
        <v>0.57182171315976971</v>
      </c>
      <c r="Z5187" s="336">
        <f t="shared" ca="1" si="8860"/>
        <v>-0.15959127407265317</v>
      </c>
      <c r="AA5187" s="336">
        <f t="shared" ca="1" si="8860"/>
        <v>1.1341752419407785</v>
      </c>
      <c r="AB5187" s="336">
        <f t="shared" ca="1" si="8860"/>
        <v>4.8362070765137705E-3</v>
      </c>
      <c r="AC5187" s="336">
        <f t="shared" ca="1" si="8860"/>
        <v>-0.22213945009999886</v>
      </c>
      <c r="AD5187" s="336">
        <f t="shared" ca="1" si="8860"/>
        <v>-1.9657440318941816E-2</v>
      </c>
      <c r="AE5187" s="336"/>
      <c r="AF5187" s="336"/>
      <c r="AG5187" s="336"/>
      <c r="AH5187" s="336"/>
      <c r="AI5187" s="54"/>
      <c r="AJ5187" s="54"/>
      <c r="AK5187" s="54"/>
      <c r="AL5187" s="336"/>
      <c r="AM5187" s="336"/>
      <c r="AN5187" s="336"/>
      <c r="AO5187" s="336"/>
      <c r="AP5187" s="54"/>
      <c r="AQ5187" s="336"/>
      <c r="AR5187" s="336"/>
      <c r="AS5187" s="336"/>
    </row>
    <row r="5188" spans="1:45" x14ac:dyDescent="0.3">
      <c r="C5188" s="54"/>
      <c r="D5188" s="56"/>
      <c r="Y5188" s="336">
        <f t="shared" ca="1" si="8860"/>
        <v>-0.21530205468332517</v>
      </c>
      <c r="Z5188" s="336">
        <f t="shared" ca="1" si="8860"/>
        <v>0.11452880936363428</v>
      </c>
      <c r="AA5188" s="336">
        <f t="shared" ca="1" si="8860"/>
        <v>0.48206755298175713</v>
      </c>
      <c r="AB5188" s="336">
        <f t="shared" ca="1" si="8860"/>
        <v>3.6890336200898932E-2</v>
      </c>
      <c r="AC5188" s="336">
        <f t="shared" ca="1" si="8860"/>
        <v>-9.1036619032157928E-2</v>
      </c>
      <c r="AD5188" s="336">
        <f t="shared" ca="1" si="8860"/>
        <v>0.54277287948899777</v>
      </c>
      <c r="AE5188" s="55"/>
      <c r="AF5188" s="55"/>
      <c r="AG5188" s="55"/>
      <c r="AH5188" s="55"/>
      <c r="AI5188" s="55"/>
      <c r="AJ5188" s="55"/>
      <c r="AK5188" s="55"/>
      <c r="AL5188" s="55"/>
      <c r="AM5188" s="55"/>
      <c r="AN5188" s="55"/>
      <c r="AO5188" s="55"/>
      <c r="AP5188" s="55"/>
      <c r="AQ5188" s="55"/>
      <c r="AR5188" s="55"/>
      <c r="AS5188" s="55"/>
    </row>
    <row r="5189" spans="1:45" x14ac:dyDescent="0.3">
      <c r="B5189" s="54" t="s">
        <v>172</v>
      </c>
      <c r="C5189" s="53">
        <f>C5182</f>
        <v>0</v>
      </c>
      <c r="D5189" s="56" t="e">
        <f t="shared" ref="D5189:D5190" ca="1" si="8957">AJ5189</f>
        <v>#N/A</v>
      </c>
      <c r="E5189" s="52" t="e">
        <f t="shared" ref="E5189:W5189" si="8958">E5182</f>
        <v>#N/A</v>
      </c>
      <c r="F5189" s="52" t="e">
        <f t="shared" si="8958"/>
        <v>#N/A</v>
      </c>
      <c r="G5189" s="52" t="e">
        <f t="shared" si="8958"/>
        <v>#N/A</v>
      </c>
      <c r="H5189" s="52" t="e">
        <f t="shared" si="8958"/>
        <v>#N/A</v>
      </c>
      <c r="I5189" s="52" t="e">
        <f t="shared" si="8958"/>
        <v>#N/A</v>
      </c>
      <c r="J5189" s="52" t="e">
        <f t="shared" si="8958"/>
        <v>#N/A</v>
      </c>
      <c r="K5189" s="52" t="e">
        <f t="shared" si="8958"/>
        <v>#N/A</v>
      </c>
      <c r="L5189" s="52" t="e">
        <f t="shared" si="8958"/>
        <v>#N/A</v>
      </c>
      <c r="M5189" s="52" t="e">
        <f t="shared" si="8958"/>
        <v>#N/A</v>
      </c>
      <c r="N5189" s="52" t="e">
        <f t="shared" si="8958"/>
        <v>#N/A</v>
      </c>
      <c r="O5189" s="52" t="e">
        <f t="shared" si="8958"/>
        <v>#N/A</v>
      </c>
      <c r="P5189" s="52" t="e">
        <f t="shared" si="8958"/>
        <v>#N/A</v>
      </c>
      <c r="Q5189" s="52" t="e">
        <f t="shared" si="8958"/>
        <v>#N/A</v>
      </c>
      <c r="R5189" s="52" t="e">
        <f t="shared" si="8958"/>
        <v>#N/A</v>
      </c>
      <c r="S5189" s="52" t="e">
        <f t="shared" si="8958"/>
        <v>#N/A</v>
      </c>
      <c r="T5189" s="52" t="e">
        <f t="shared" si="8958"/>
        <v>#N/A</v>
      </c>
      <c r="U5189" s="52" t="e">
        <f t="shared" si="8958"/>
        <v>#N/A</v>
      </c>
      <c r="V5189" s="52" t="e">
        <f t="shared" si="8958"/>
        <v>#N/A</v>
      </c>
      <c r="W5189" s="52" t="e">
        <f t="shared" si="8958"/>
        <v>#N/A</v>
      </c>
      <c r="X5189" s="55" t="e">
        <f t="shared" ref="X5189:X5190" si="8959">(H5189-(O5189*P5189)/100-3*(J5189*K5189)/100)/2</f>
        <v>#N/A</v>
      </c>
      <c r="Y5189" s="55" t="e">
        <f t="shared" ref="Y5189:Y5190" si="8960">SUM(X5189,(J5189*K5189/100))/(F5189/100)</f>
        <v>#N/A</v>
      </c>
      <c r="Z5189" s="55" t="e">
        <f t="shared" ref="Z5189" si="8961">U5189*0.5+U5190*0.5</f>
        <v>#N/A</v>
      </c>
      <c r="AA5189" s="55" t="e">
        <f t="shared" ref="AA5189:AA5190" si="8962">J5189/Y5189</f>
        <v>#N/A</v>
      </c>
      <c r="AB5189" s="336" t="e">
        <f t="shared" ref="AB5189:AB5190" si="8963">X5189/(Y5189-J5189)</f>
        <v>#N/A</v>
      </c>
      <c r="AC5189" s="223" t="e">
        <f ca="1">INDEX(FGA_COEFFS,1,1)+Z5189*INDEX(FGA_COEFFS,1,2)+Y5189*INDEX(FGA_COEFFS,1,3)+R5189*INDEX(FGA_COEFFS,1,4)+Q5190*INDEX(FGA_COEFFS,1,5)+S5189*INDEX(FGA_COEFFS,1,6)+T5190*INDEX(FGA_COEFFS,1,7)+M5190*INDEX(FGA_COEFFS,1,8)+Y5193*Y5194</f>
        <v>#N/A</v>
      </c>
      <c r="AD5189" s="223" t="e">
        <f ca="1">INDEX(THREEPTA_COEFFS,1,1)+AC5189*INDEX(THREEPTA_COEFFS,1,2)+J5189*INDEX(THREEPTA_COEFFS,1,3)+AA5189*INDEX(THREEPTA_COEFFS,1,4)+K5189*INDEX(THREEPTA_COEFFS,1,5)+L5190*INDEX(THREEPTA_COEFFS,1,6)+Z5193*Z5194</f>
        <v>#N/A</v>
      </c>
      <c r="AE5189" s="223" t="e">
        <f ca="1">INDEX(THREEPTPCT_COEFFS,1,1)+K5189*INDEX(THREEPTPCT_COEFFS,1,2)+L5190*INDEX(THREEPTPCT_COEFFS,1,3)+AA5193*AA5194</f>
        <v>#N/A</v>
      </c>
      <c r="AF5189" s="55" t="e">
        <f t="shared" ref="AF5189:AF5190" ca="1" si="8964">AC5189-AD5189</f>
        <v>#N/A</v>
      </c>
      <c r="AG5189" s="223" t="e">
        <f ca="1">INDEX(TWOPTPCT_COEFFS,1,1)+AB5189*INDEX(TWOPTPCT_COEFFS,1,2)+I5190*INDEX(TWOPTPCT_COEFFS,1,3)+G5190*INDEX(TWOPTPCT_COEFFS,1,4)+L5190*INDEX(TWOPTPCT_COEFFS,1,5)+AB5193*AB5194</f>
        <v>#N/A</v>
      </c>
      <c r="AH5189" s="223" t="e">
        <f ca="1">INDEX(FTA_COEFFS,1,1)+O5189*INDEX(FTA_COEFFS,1,2)+N5190*INDEX(FTA_COEFFS,1,3)+(Q5189+R5189)*INDEX(FTA_COEFFS,1,4)+(Q5190+R5190)*INDEX(FTA_COEFFS,1,5)+M5190*INDEX(FTA_COEFFS,1,6)+AC5193*AC5194</f>
        <v>#N/A</v>
      </c>
      <c r="AI5189" s="223" t="e">
        <f ca="1">INDEX(FTPCT_COEFFS,1,1)+P5189*INDEX(FTPCT_COEFFS,1,2)+F5189*INDEX(FTPCT_COEFFS,1,3)+G5190*INDEX(FTPCT_COEFFS,1,4)+AD5193*AD5194</f>
        <v>#N/A</v>
      </c>
      <c r="AJ5189" s="338" t="e">
        <f t="shared" ref="AJ5189:AJ5190" ca="1" si="8965">AD5189*AE5189/100+AF5189*AG5189+AH5189*AI5189/100</f>
        <v>#N/A</v>
      </c>
      <c r="AK5189" s="55"/>
      <c r="AL5189" s="55"/>
      <c r="AM5189" s="55"/>
      <c r="AN5189" s="55"/>
      <c r="AO5189" s="55"/>
      <c r="AP5189" s="55"/>
      <c r="AQ5189" s="55"/>
      <c r="AR5189" s="55"/>
    </row>
    <row r="5190" spans="1:45" x14ac:dyDescent="0.3">
      <c r="B5190" s="54" t="s">
        <v>175</v>
      </c>
      <c r="C5190" s="54">
        <f>C5183</f>
        <v>0</v>
      </c>
      <c r="D5190" s="56" t="e">
        <f t="shared" ca="1" si="8957"/>
        <v>#N/A</v>
      </c>
      <c r="E5190" s="52" t="e">
        <f t="shared" ref="E5190:W5190" si="8966">E5183</f>
        <v>#N/A</v>
      </c>
      <c r="F5190" s="52" t="e">
        <f t="shared" si="8966"/>
        <v>#N/A</v>
      </c>
      <c r="G5190" s="52" t="e">
        <f t="shared" si="8966"/>
        <v>#N/A</v>
      </c>
      <c r="H5190" s="52" t="e">
        <f t="shared" si="8966"/>
        <v>#N/A</v>
      </c>
      <c r="I5190" s="52" t="e">
        <f t="shared" si="8966"/>
        <v>#N/A</v>
      </c>
      <c r="J5190" s="52" t="e">
        <f t="shared" si="8966"/>
        <v>#N/A</v>
      </c>
      <c r="K5190" s="52" t="e">
        <f t="shared" si="8966"/>
        <v>#N/A</v>
      </c>
      <c r="L5190" s="52" t="e">
        <f t="shared" si="8966"/>
        <v>#N/A</v>
      </c>
      <c r="M5190" s="52" t="e">
        <f t="shared" si="8966"/>
        <v>#N/A</v>
      </c>
      <c r="N5190" s="52" t="e">
        <f t="shared" si="8966"/>
        <v>#N/A</v>
      </c>
      <c r="O5190" s="52" t="e">
        <f t="shared" si="8966"/>
        <v>#N/A</v>
      </c>
      <c r="P5190" s="52" t="e">
        <f t="shared" si="8966"/>
        <v>#N/A</v>
      </c>
      <c r="Q5190" s="52" t="e">
        <f t="shared" si="8966"/>
        <v>#N/A</v>
      </c>
      <c r="R5190" s="52" t="e">
        <f t="shared" si="8966"/>
        <v>#N/A</v>
      </c>
      <c r="S5190" s="52" t="e">
        <f t="shared" si="8966"/>
        <v>#N/A</v>
      </c>
      <c r="T5190" s="52" t="e">
        <f t="shared" si="8966"/>
        <v>#N/A</v>
      </c>
      <c r="U5190" s="52" t="e">
        <f t="shared" si="8966"/>
        <v>#N/A</v>
      </c>
      <c r="V5190" s="52" t="e">
        <f t="shared" si="8966"/>
        <v>#N/A</v>
      </c>
      <c r="W5190" s="52" t="e">
        <f t="shared" si="8966"/>
        <v>#N/A</v>
      </c>
      <c r="X5190" s="55" t="e">
        <f t="shared" si="8959"/>
        <v>#N/A</v>
      </c>
      <c r="Y5190" s="55" t="e">
        <f t="shared" si="8960"/>
        <v>#N/A</v>
      </c>
      <c r="Z5190" s="55" t="e">
        <f t="shared" ref="Z5190" si="8967">Z5189</f>
        <v>#N/A</v>
      </c>
      <c r="AA5190" s="55" t="e">
        <f t="shared" si="8962"/>
        <v>#N/A</v>
      </c>
      <c r="AB5190" s="336" t="e">
        <f t="shared" si="8963"/>
        <v>#N/A</v>
      </c>
      <c r="AC5190" s="223" t="e">
        <f ca="1">INDEX(FGA_COEFFS,1,1)+Z5190*INDEX(FGA_COEFFS,1,2)+Y5190*INDEX(FGA_COEFFS,1,3)+R5190*INDEX(FGA_COEFFS,1,4)+Q5189*INDEX(FGA_COEFFS,1,5)+S5190*INDEX(FGA_COEFFS,1,6)+T5189*INDEX(FGA_COEFFS,1,7)+M5189*INDEX(FGA_COEFFS,1,8)+Y5193*Y5195</f>
        <v>#N/A</v>
      </c>
      <c r="AD5190" s="223" t="e">
        <f ca="1">INDEX(THREEPTA_COEFFS,1,1)+AC5190*INDEX(THREEPTA_COEFFS,1,2)+J5190*INDEX(THREEPTA_COEFFS,1,3)+AA5190*INDEX(THREEPTA_COEFFS,1,4)+K5190*INDEX(THREEPTA_COEFFS,1,5)+L5189*INDEX(THREEPTA_COEFFS,1,6)+Z5193*Z5195</f>
        <v>#N/A</v>
      </c>
      <c r="AE5190" s="223" t="e">
        <f ca="1">INDEX(THREEPTPCT_COEFFS,1,1)+K5190*INDEX(THREEPTPCT_COEFFS,1,2)+L5189*INDEX(THREEPTPCT_COEFFS,1,3)+AA5193*AA5195</f>
        <v>#N/A</v>
      </c>
      <c r="AF5190" s="55" t="e">
        <f t="shared" ca="1" si="8964"/>
        <v>#N/A</v>
      </c>
      <c r="AG5190" s="223" t="e">
        <f ca="1">INDEX(TWOPTPCT_COEFFS,1,1)+AB5190*INDEX(TWOPTPCT_COEFFS,1,2)+I5189*INDEX(TWOPTPCT_COEFFS,1,3)+G5189*INDEX(TWOPTPCT_COEFFS,1,4)+L5189*INDEX(TWOPTPCT_COEFFS,1,5)+AB5193*AB5195</f>
        <v>#N/A</v>
      </c>
      <c r="AH5190" s="223" t="e">
        <f ca="1">INDEX(FTA_COEFFS,1,1)+O5190*INDEX(FTA_COEFFS,1,2)+N5189*INDEX(FTA_COEFFS,1,3)+(Q5190+R5190)*INDEX(FTA_COEFFS,1,4)+(Q5189+R5189)*INDEX(FTA_COEFFS,1,5)+M5189*INDEX(FTA_COEFFS,1,6)+AC5193*AC5195</f>
        <v>#N/A</v>
      </c>
      <c r="AI5190" s="223" t="e">
        <f ca="1">INDEX(FTPCT_COEFFS,1,1)+P5190*INDEX(FTPCT_COEFFS,1,2)+F5190*INDEX(FTPCT_COEFFS,1,3)+G5189*INDEX(FTPCT_COEFFS,1,4)+AD5193*AD5195</f>
        <v>#N/A</v>
      </c>
      <c r="AJ5190" s="338" t="e">
        <f t="shared" ca="1" si="8965"/>
        <v>#N/A</v>
      </c>
      <c r="AK5190" s="55"/>
      <c r="AL5190" s="55"/>
      <c r="AM5190" s="55"/>
      <c r="AN5190" s="55"/>
      <c r="AO5190" s="55"/>
      <c r="AP5190" s="55"/>
      <c r="AQ5190" s="55"/>
      <c r="AR5190" s="55"/>
    </row>
    <row r="5191" spans="1:45" x14ac:dyDescent="0.3">
      <c r="A5191" s="54" t="e">
        <f ca="1">IF(D5189&gt;(D5190+(AVERAGE(V5189,W5189)-AVERAGE(V5190,W5190))/2)+2.5,C5189,IF(D5190&gt;(D5189+(AVERAGE(V5190,W5190)-AVERAGE(V5189,W5189))/2)+2.5,C5190,"Close"))</f>
        <v>#N/A</v>
      </c>
      <c r="B5191" s="64" t="e">
        <f ca="1">IF(D5190&gt;D5189,C5190,C5189)</f>
        <v>#N/A</v>
      </c>
      <c r="D5191" s="56"/>
      <c r="X5191" s="55"/>
      <c r="Y5191" s="55"/>
      <c r="Z5191" s="55"/>
      <c r="AA5191" s="55"/>
      <c r="AB5191" s="55"/>
      <c r="AC5191" s="337"/>
      <c r="AD5191" s="337"/>
      <c r="AE5191" s="337"/>
      <c r="AF5191" s="337"/>
      <c r="AG5191" s="337"/>
      <c r="AH5191" s="337"/>
      <c r="AI5191" s="337"/>
      <c r="AJ5191" s="337"/>
      <c r="AK5191" s="337"/>
      <c r="AL5191" s="337"/>
      <c r="AM5191" s="55"/>
      <c r="AN5191" s="55"/>
      <c r="AO5191" s="55"/>
      <c r="AP5191" s="55"/>
      <c r="AQ5191" s="55"/>
      <c r="AR5191" s="55"/>
      <c r="AS5191" s="55"/>
    </row>
    <row r="5192" spans="1:45" x14ac:dyDescent="0.3">
      <c r="X5192" s="54" t="s">
        <v>1305</v>
      </c>
      <c r="Y5192" s="54" t="s">
        <v>128</v>
      </c>
      <c r="Z5192" s="54" t="s">
        <v>157</v>
      </c>
      <c r="AA5192" s="54" t="s">
        <v>151</v>
      </c>
      <c r="AB5192" s="54" t="s">
        <v>1327</v>
      </c>
      <c r="AC5192" s="54" t="s">
        <v>129</v>
      </c>
      <c r="AD5192" s="54" t="s">
        <v>116</v>
      </c>
      <c r="AE5192" s="54"/>
      <c r="AF5192" s="54"/>
      <c r="AG5192" s="54"/>
      <c r="AH5192" s="54"/>
      <c r="AI5192" s="54"/>
      <c r="AJ5192" s="54"/>
      <c r="AK5192" s="54"/>
      <c r="AL5192" s="54"/>
      <c r="AM5192" s="54"/>
      <c r="AN5192" s="54"/>
      <c r="AO5192" s="54"/>
      <c r="AP5192" s="54"/>
      <c r="AQ5192" s="54"/>
      <c r="AR5192" s="54"/>
      <c r="AS5192" s="54"/>
    </row>
    <row r="5193" spans="1:45" x14ac:dyDescent="0.3">
      <c r="X5193" s="54"/>
      <c r="Y5193" s="54">
        <f t="shared" ref="Y5193:AD5193" si="8968">Y5186</f>
        <v>6.4436999999999998</v>
      </c>
      <c r="Z5193" s="54">
        <f t="shared" si="8968"/>
        <v>4.9371</v>
      </c>
      <c r="AA5193" s="54">
        <f t="shared" si="8968"/>
        <v>11.350300000000001</v>
      </c>
      <c r="AB5193" s="54">
        <f t="shared" si="8968"/>
        <v>7.1900000000000006E-2</v>
      </c>
      <c r="AC5193" s="54">
        <f t="shared" si="8968"/>
        <v>6.2766000000000002</v>
      </c>
      <c r="AD5193" s="54">
        <f t="shared" si="8968"/>
        <v>11.042999999999999</v>
      </c>
      <c r="AE5193" s="54"/>
      <c r="AF5193" s="336"/>
      <c r="AG5193" s="336"/>
      <c r="AH5193" s="336"/>
      <c r="AI5193" s="54"/>
      <c r="AJ5193" s="54"/>
      <c r="AK5193" s="54"/>
      <c r="AL5193" s="54"/>
      <c r="AM5193" s="54"/>
      <c r="AN5193" s="54"/>
      <c r="AO5193" s="54"/>
      <c r="AP5193" s="54"/>
      <c r="AQ5193" s="54"/>
      <c r="AR5193" s="54"/>
      <c r="AS5193" s="54"/>
    </row>
    <row r="5194" spans="1:45" x14ac:dyDescent="0.3">
      <c r="D5194" s="56"/>
      <c r="X5194" s="336"/>
      <c r="Y5194" s="336">
        <f t="shared" ca="1" si="8860"/>
        <v>0.98642294176212297</v>
      </c>
      <c r="Z5194" s="336">
        <f t="shared" ca="1" si="8860"/>
        <v>-6.8928973964382717E-2</v>
      </c>
      <c r="AA5194" s="336">
        <f t="shared" ca="1" si="8860"/>
        <v>-0.49099779102746749</v>
      </c>
      <c r="AB5194" s="336">
        <f t="shared" ca="1" si="8860"/>
        <v>0.20987782999778706</v>
      </c>
      <c r="AC5194" s="336">
        <f t="shared" ca="1" si="8860"/>
        <v>-0.32785265088972421</v>
      </c>
      <c r="AD5194" s="336">
        <f t="shared" ca="1" si="8860"/>
        <v>0.2794661620112367</v>
      </c>
      <c r="AE5194" s="336"/>
      <c r="AF5194" s="336"/>
      <c r="AG5194" s="336"/>
      <c r="AH5194" s="336"/>
      <c r="AI5194" s="54"/>
      <c r="AJ5194" s="54"/>
      <c r="AK5194" s="54"/>
      <c r="AL5194" s="336"/>
      <c r="AM5194" s="336"/>
      <c r="AN5194" s="336"/>
      <c r="AO5194" s="336"/>
      <c r="AP5194" s="54"/>
      <c r="AQ5194" s="336"/>
      <c r="AR5194" s="336"/>
      <c r="AS5194" s="336"/>
    </row>
    <row r="5195" spans="1:45" x14ac:dyDescent="0.3">
      <c r="C5195" s="54"/>
      <c r="D5195" s="56"/>
      <c r="Y5195" s="336">
        <f t="shared" ca="1" si="8860"/>
        <v>0.61865808702584335</v>
      </c>
      <c r="Z5195" s="336">
        <f t="shared" ca="1" si="8860"/>
        <v>0.59742351309148489</v>
      </c>
      <c r="AA5195" s="336">
        <f t="shared" ca="1" si="8860"/>
        <v>-1.054554627088562</v>
      </c>
      <c r="AB5195" s="336">
        <f t="shared" ca="1" si="8860"/>
        <v>5.5384304562748322E-2</v>
      </c>
      <c r="AC5195" s="336">
        <f t="shared" ca="1" si="8860"/>
        <v>0.9936500061323339</v>
      </c>
      <c r="AD5195" s="336">
        <f t="shared" ca="1" si="8860"/>
        <v>-2.6107129163453077E-2</v>
      </c>
      <c r="AE5195" s="55"/>
      <c r="AF5195" s="55"/>
      <c r="AG5195" s="55"/>
      <c r="AH5195" s="55"/>
      <c r="AI5195" s="55"/>
      <c r="AJ5195" s="55"/>
      <c r="AK5195" s="55"/>
      <c r="AL5195" s="55"/>
      <c r="AM5195" s="55"/>
      <c r="AN5195" s="55"/>
      <c r="AO5195" s="55"/>
      <c r="AP5195" s="55"/>
      <c r="AQ5195" s="55"/>
      <c r="AR5195" s="55"/>
      <c r="AS5195" s="55"/>
    </row>
    <row r="5196" spans="1:45" x14ac:dyDescent="0.3">
      <c r="B5196" s="54" t="s">
        <v>172</v>
      </c>
      <c r="C5196" s="53">
        <f>C5189</f>
        <v>0</v>
      </c>
      <c r="D5196" s="56" t="e">
        <f t="shared" ref="D5196:D5197" ca="1" si="8969">AJ5196</f>
        <v>#N/A</v>
      </c>
      <c r="E5196" s="52" t="e">
        <f t="shared" ref="E5196:W5196" si="8970">E5189</f>
        <v>#N/A</v>
      </c>
      <c r="F5196" s="52" t="e">
        <f t="shared" si="8970"/>
        <v>#N/A</v>
      </c>
      <c r="G5196" s="52" t="e">
        <f t="shared" si="8970"/>
        <v>#N/A</v>
      </c>
      <c r="H5196" s="52" t="e">
        <f t="shared" si="8970"/>
        <v>#N/A</v>
      </c>
      <c r="I5196" s="52" t="e">
        <f t="shared" si="8970"/>
        <v>#N/A</v>
      </c>
      <c r="J5196" s="52" t="e">
        <f t="shared" si="8970"/>
        <v>#N/A</v>
      </c>
      <c r="K5196" s="52" t="e">
        <f t="shared" si="8970"/>
        <v>#N/A</v>
      </c>
      <c r="L5196" s="52" t="e">
        <f t="shared" si="8970"/>
        <v>#N/A</v>
      </c>
      <c r="M5196" s="52" t="e">
        <f t="shared" si="8970"/>
        <v>#N/A</v>
      </c>
      <c r="N5196" s="52" t="e">
        <f t="shared" si="8970"/>
        <v>#N/A</v>
      </c>
      <c r="O5196" s="52" t="e">
        <f t="shared" si="8970"/>
        <v>#N/A</v>
      </c>
      <c r="P5196" s="52" t="e">
        <f t="shared" si="8970"/>
        <v>#N/A</v>
      </c>
      <c r="Q5196" s="52" t="e">
        <f t="shared" si="8970"/>
        <v>#N/A</v>
      </c>
      <c r="R5196" s="52" t="e">
        <f t="shared" si="8970"/>
        <v>#N/A</v>
      </c>
      <c r="S5196" s="52" t="e">
        <f t="shared" si="8970"/>
        <v>#N/A</v>
      </c>
      <c r="T5196" s="52" t="e">
        <f t="shared" si="8970"/>
        <v>#N/A</v>
      </c>
      <c r="U5196" s="52" t="e">
        <f t="shared" si="8970"/>
        <v>#N/A</v>
      </c>
      <c r="V5196" s="52" t="e">
        <f t="shared" si="8970"/>
        <v>#N/A</v>
      </c>
      <c r="W5196" s="52" t="e">
        <f t="shared" si="8970"/>
        <v>#N/A</v>
      </c>
      <c r="X5196" s="55" t="e">
        <f t="shared" ref="X5196:X5197" si="8971">(H5196-(O5196*P5196)/100-3*(J5196*K5196)/100)/2</f>
        <v>#N/A</v>
      </c>
      <c r="Y5196" s="55" t="e">
        <f t="shared" ref="Y5196:Y5197" si="8972">SUM(X5196,(J5196*K5196/100))/(F5196/100)</f>
        <v>#N/A</v>
      </c>
      <c r="Z5196" s="55" t="e">
        <f t="shared" ref="Z5196" si="8973">U5196*0.5+U5197*0.5</f>
        <v>#N/A</v>
      </c>
      <c r="AA5196" s="55" t="e">
        <f t="shared" ref="AA5196:AA5197" si="8974">J5196/Y5196</f>
        <v>#N/A</v>
      </c>
      <c r="AB5196" s="336" t="e">
        <f t="shared" ref="AB5196:AB5197" si="8975">X5196/(Y5196-J5196)</f>
        <v>#N/A</v>
      </c>
      <c r="AC5196" s="223" t="e">
        <f ca="1">INDEX(FGA_COEFFS,1,1)+Z5196*INDEX(FGA_COEFFS,1,2)+Y5196*INDEX(FGA_COEFFS,1,3)+R5196*INDEX(FGA_COEFFS,1,4)+Q5197*INDEX(FGA_COEFFS,1,5)+S5196*INDEX(FGA_COEFFS,1,6)+T5197*INDEX(FGA_COEFFS,1,7)+M5197*INDEX(FGA_COEFFS,1,8)+Y5200*Y5201</f>
        <v>#N/A</v>
      </c>
      <c r="AD5196" s="223" t="e">
        <f ca="1">INDEX(THREEPTA_COEFFS,1,1)+AC5196*INDEX(THREEPTA_COEFFS,1,2)+J5196*INDEX(THREEPTA_COEFFS,1,3)+AA5196*INDEX(THREEPTA_COEFFS,1,4)+K5196*INDEX(THREEPTA_COEFFS,1,5)+L5197*INDEX(THREEPTA_COEFFS,1,6)+Z5200*Z5201</f>
        <v>#N/A</v>
      </c>
      <c r="AE5196" s="223" t="e">
        <f ca="1">INDEX(THREEPTPCT_COEFFS,1,1)+K5196*INDEX(THREEPTPCT_COEFFS,1,2)+L5197*INDEX(THREEPTPCT_COEFFS,1,3)+AA5200*AA5201</f>
        <v>#N/A</v>
      </c>
      <c r="AF5196" s="55" t="e">
        <f t="shared" ref="AF5196:AF5197" ca="1" si="8976">AC5196-AD5196</f>
        <v>#N/A</v>
      </c>
      <c r="AG5196" s="223" t="e">
        <f ca="1">INDEX(TWOPTPCT_COEFFS,1,1)+AB5196*INDEX(TWOPTPCT_COEFFS,1,2)+I5197*INDEX(TWOPTPCT_COEFFS,1,3)+G5197*INDEX(TWOPTPCT_COEFFS,1,4)+L5197*INDEX(TWOPTPCT_COEFFS,1,5)+AB5200*AB5201</f>
        <v>#N/A</v>
      </c>
      <c r="AH5196" s="223" t="e">
        <f ca="1">INDEX(FTA_COEFFS,1,1)+O5196*INDEX(FTA_COEFFS,1,2)+N5197*INDEX(FTA_COEFFS,1,3)+(Q5196+R5196)*INDEX(FTA_COEFFS,1,4)+(Q5197+R5197)*INDEX(FTA_COEFFS,1,5)+M5197*INDEX(FTA_COEFFS,1,6)+AC5200*AC5201</f>
        <v>#N/A</v>
      </c>
      <c r="AI5196" s="223" t="e">
        <f ca="1">INDEX(FTPCT_COEFFS,1,1)+P5196*INDEX(FTPCT_COEFFS,1,2)+F5196*INDEX(FTPCT_COEFFS,1,3)+G5197*INDEX(FTPCT_COEFFS,1,4)+AD5200*AD5201</f>
        <v>#N/A</v>
      </c>
      <c r="AJ5196" s="338" t="e">
        <f t="shared" ref="AJ5196:AJ5197" ca="1" si="8977">AD5196*AE5196/100+AF5196*AG5196+AH5196*AI5196/100</f>
        <v>#N/A</v>
      </c>
      <c r="AK5196" s="55"/>
      <c r="AL5196" s="55"/>
      <c r="AM5196" s="55"/>
      <c r="AN5196" s="55"/>
      <c r="AO5196" s="55"/>
      <c r="AP5196" s="55"/>
      <c r="AQ5196" s="55"/>
      <c r="AR5196" s="55"/>
    </row>
    <row r="5197" spans="1:45" x14ac:dyDescent="0.3">
      <c r="B5197" s="54" t="s">
        <v>175</v>
      </c>
      <c r="C5197" s="54">
        <f>C5190</f>
        <v>0</v>
      </c>
      <c r="D5197" s="56" t="e">
        <f t="shared" ca="1" si="8969"/>
        <v>#N/A</v>
      </c>
      <c r="E5197" s="52" t="e">
        <f t="shared" ref="E5197:W5197" si="8978">E5190</f>
        <v>#N/A</v>
      </c>
      <c r="F5197" s="52" t="e">
        <f t="shared" si="8978"/>
        <v>#N/A</v>
      </c>
      <c r="G5197" s="52" t="e">
        <f t="shared" si="8978"/>
        <v>#N/A</v>
      </c>
      <c r="H5197" s="52" t="e">
        <f t="shared" si="8978"/>
        <v>#N/A</v>
      </c>
      <c r="I5197" s="52" t="e">
        <f t="shared" si="8978"/>
        <v>#N/A</v>
      </c>
      <c r="J5197" s="52" t="e">
        <f t="shared" si="8978"/>
        <v>#N/A</v>
      </c>
      <c r="K5197" s="52" t="e">
        <f t="shared" si="8978"/>
        <v>#N/A</v>
      </c>
      <c r="L5197" s="52" t="e">
        <f t="shared" si="8978"/>
        <v>#N/A</v>
      </c>
      <c r="M5197" s="52" t="e">
        <f t="shared" si="8978"/>
        <v>#N/A</v>
      </c>
      <c r="N5197" s="52" t="e">
        <f t="shared" si="8978"/>
        <v>#N/A</v>
      </c>
      <c r="O5197" s="52" t="e">
        <f t="shared" si="8978"/>
        <v>#N/A</v>
      </c>
      <c r="P5197" s="52" t="e">
        <f t="shared" si="8978"/>
        <v>#N/A</v>
      </c>
      <c r="Q5197" s="52" t="e">
        <f t="shared" si="8978"/>
        <v>#N/A</v>
      </c>
      <c r="R5197" s="52" t="e">
        <f t="shared" si="8978"/>
        <v>#N/A</v>
      </c>
      <c r="S5197" s="52" t="e">
        <f t="shared" si="8978"/>
        <v>#N/A</v>
      </c>
      <c r="T5197" s="52" t="e">
        <f t="shared" si="8978"/>
        <v>#N/A</v>
      </c>
      <c r="U5197" s="52" t="e">
        <f t="shared" si="8978"/>
        <v>#N/A</v>
      </c>
      <c r="V5197" s="52" t="e">
        <f t="shared" si="8978"/>
        <v>#N/A</v>
      </c>
      <c r="W5197" s="52" t="e">
        <f t="shared" si="8978"/>
        <v>#N/A</v>
      </c>
      <c r="X5197" s="55" t="e">
        <f t="shared" si="8971"/>
        <v>#N/A</v>
      </c>
      <c r="Y5197" s="55" t="e">
        <f t="shared" si="8972"/>
        <v>#N/A</v>
      </c>
      <c r="Z5197" s="55" t="e">
        <f t="shared" ref="Z5197" si="8979">Z5196</f>
        <v>#N/A</v>
      </c>
      <c r="AA5197" s="55" t="e">
        <f t="shared" si="8974"/>
        <v>#N/A</v>
      </c>
      <c r="AB5197" s="336" t="e">
        <f t="shared" si="8975"/>
        <v>#N/A</v>
      </c>
      <c r="AC5197" s="223" t="e">
        <f ca="1">INDEX(FGA_COEFFS,1,1)+Z5197*INDEX(FGA_COEFFS,1,2)+Y5197*INDEX(FGA_COEFFS,1,3)+R5197*INDEX(FGA_COEFFS,1,4)+Q5196*INDEX(FGA_COEFFS,1,5)+S5197*INDEX(FGA_COEFFS,1,6)+T5196*INDEX(FGA_COEFFS,1,7)+M5196*INDEX(FGA_COEFFS,1,8)+Y5200*Y5202</f>
        <v>#N/A</v>
      </c>
      <c r="AD5197" s="223" t="e">
        <f ca="1">INDEX(THREEPTA_COEFFS,1,1)+AC5197*INDEX(THREEPTA_COEFFS,1,2)+J5197*INDEX(THREEPTA_COEFFS,1,3)+AA5197*INDEX(THREEPTA_COEFFS,1,4)+K5197*INDEX(THREEPTA_COEFFS,1,5)+L5196*INDEX(THREEPTA_COEFFS,1,6)+Z5200*Z5202</f>
        <v>#N/A</v>
      </c>
      <c r="AE5197" s="223" t="e">
        <f ca="1">INDEX(THREEPTPCT_COEFFS,1,1)+K5197*INDEX(THREEPTPCT_COEFFS,1,2)+L5196*INDEX(THREEPTPCT_COEFFS,1,3)+AA5200*AA5202</f>
        <v>#N/A</v>
      </c>
      <c r="AF5197" s="55" t="e">
        <f t="shared" ca="1" si="8976"/>
        <v>#N/A</v>
      </c>
      <c r="AG5197" s="223" t="e">
        <f ca="1">INDEX(TWOPTPCT_COEFFS,1,1)+AB5197*INDEX(TWOPTPCT_COEFFS,1,2)+I5196*INDEX(TWOPTPCT_COEFFS,1,3)+G5196*INDEX(TWOPTPCT_COEFFS,1,4)+L5196*INDEX(TWOPTPCT_COEFFS,1,5)+AB5200*AB5202</f>
        <v>#N/A</v>
      </c>
      <c r="AH5197" s="223" t="e">
        <f ca="1">INDEX(FTA_COEFFS,1,1)+O5197*INDEX(FTA_COEFFS,1,2)+N5196*INDEX(FTA_COEFFS,1,3)+(Q5197+R5197)*INDEX(FTA_COEFFS,1,4)+(Q5196+R5196)*INDEX(FTA_COEFFS,1,5)+M5196*INDEX(FTA_COEFFS,1,6)+AC5200*AC5202</f>
        <v>#N/A</v>
      </c>
      <c r="AI5197" s="223" t="e">
        <f ca="1">INDEX(FTPCT_COEFFS,1,1)+P5197*INDEX(FTPCT_COEFFS,1,2)+F5197*INDEX(FTPCT_COEFFS,1,3)+G5196*INDEX(FTPCT_COEFFS,1,4)+AD5200*AD5202</f>
        <v>#N/A</v>
      </c>
      <c r="AJ5197" s="338" t="e">
        <f t="shared" ca="1" si="8977"/>
        <v>#N/A</v>
      </c>
      <c r="AK5197" s="55"/>
      <c r="AL5197" s="55"/>
      <c r="AM5197" s="55"/>
      <c r="AN5197" s="55"/>
      <c r="AO5197" s="55"/>
      <c r="AP5197" s="55"/>
      <c r="AQ5197" s="55"/>
      <c r="AR5197" s="55"/>
    </row>
    <row r="5198" spans="1:45" x14ac:dyDescent="0.3">
      <c r="A5198" s="54" t="e">
        <f ca="1">IF(D5196&gt;(D5197+(AVERAGE(V5196,W5196)-AVERAGE(V5197,W5197))/2)+2.5,C5196,IF(D5197&gt;(D5196+(AVERAGE(V5197,W5197)-AVERAGE(V5196,W5196))/2)+2.5,C5197,"Close"))</f>
        <v>#N/A</v>
      </c>
      <c r="B5198" s="64" t="e">
        <f ca="1">IF(D5197&gt;D5196,C5197,C5196)</f>
        <v>#N/A</v>
      </c>
      <c r="D5198" s="56"/>
      <c r="X5198" s="55"/>
      <c r="Y5198" s="55"/>
      <c r="Z5198" s="55"/>
      <c r="AA5198" s="55"/>
      <c r="AB5198" s="55"/>
      <c r="AC5198" s="337"/>
      <c r="AD5198" s="337"/>
      <c r="AE5198" s="337"/>
      <c r="AF5198" s="337"/>
      <c r="AG5198" s="337"/>
      <c r="AH5198" s="337"/>
      <c r="AI5198" s="337"/>
      <c r="AJ5198" s="337"/>
      <c r="AK5198" s="337"/>
      <c r="AL5198" s="337"/>
      <c r="AM5198" s="55"/>
      <c r="AN5198" s="55"/>
      <c r="AO5198" s="55"/>
      <c r="AP5198" s="55"/>
      <c r="AQ5198" s="55"/>
      <c r="AR5198" s="55"/>
      <c r="AS5198" s="55"/>
    </row>
    <row r="5199" spans="1:45" x14ac:dyDescent="0.3">
      <c r="X5199" s="54" t="s">
        <v>1305</v>
      </c>
      <c r="Y5199" s="54" t="s">
        <v>128</v>
      </c>
      <c r="Z5199" s="54" t="s">
        <v>157</v>
      </c>
      <c r="AA5199" s="54" t="s">
        <v>151</v>
      </c>
      <c r="AB5199" s="54" t="s">
        <v>1327</v>
      </c>
      <c r="AC5199" s="54" t="s">
        <v>129</v>
      </c>
      <c r="AD5199" s="54" t="s">
        <v>116</v>
      </c>
      <c r="AE5199" s="54"/>
      <c r="AF5199" s="54"/>
      <c r="AG5199" s="54"/>
      <c r="AH5199" s="54"/>
      <c r="AI5199" s="54"/>
      <c r="AJ5199" s="54"/>
      <c r="AK5199" s="54"/>
      <c r="AL5199" s="54"/>
      <c r="AM5199" s="54"/>
      <c r="AN5199" s="54"/>
      <c r="AO5199" s="54"/>
      <c r="AP5199" s="54"/>
      <c r="AQ5199" s="54"/>
      <c r="AR5199" s="54"/>
      <c r="AS5199" s="54"/>
    </row>
    <row r="5200" spans="1:45" x14ac:dyDescent="0.3">
      <c r="X5200" s="54"/>
      <c r="Y5200" s="54">
        <f t="shared" ref="Y5200:AD5200" si="8980">Y5193</f>
        <v>6.4436999999999998</v>
      </c>
      <c r="Z5200" s="54">
        <f t="shared" si="8980"/>
        <v>4.9371</v>
      </c>
      <c r="AA5200" s="54">
        <f t="shared" si="8980"/>
        <v>11.350300000000001</v>
      </c>
      <c r="AB5200" s="54">
        <f t="shared" si="8980"/>
        <v>7.1900000000000006E-2</v>
      </c>
      <c r="AC5200" s="54">
        <f t="shared" si="8980"/>
        <v>6.2766000000000002</v>
      </c>
      <c r="AD5200" s="54">
        <f t="shared" si="8980"/>
        <v>11.042999999999999</v>
      </c>
      <c r="AE5200" s="54"/>
      <c r="AF5200" s="336"/>
      <c r="AG5200" s="336"/>
      <c r="AH5200" s="336"/>
      <c r="AI5200" s="54"/>
      <c r="AJ5200" s="54"/>
      <c r="AK5200" s="54"/>
      <c r="AL5200" s="54"/>
      <c r="AM5200" s="54"/>
      <c r="AN5200" s="54"/>
      <c r="AO5200" s="54"/>
      <c r="AP5200" s="54"/>
      <c r="AQ5200" s="54"/>
      <c r="AR5200" s="54"/>
      <c r="AS5200" s="54"/>
    </row>
    <row r="5201" spans="1:45" x14ac:dyDescent="0.3">
      <c r="D5201" s="56"/>
      <c r="X5201" s="336"/>
      <c r="Y5201" s="336">
        <f t="shared" ref="Y5201:AD5264" ca="1" si="8981">1.5*RAND()^2*IF(RAND()&gt;0.5,1,-1)</f>
        <v>-0.10848006833355039</v>
      </c>
      <c r="Z5201" s="336">
        <f t="shared" ca="1" si="8981"/>
        <v>-1.4233188658481193</v>
      </c>
      <c r="AA5201" s="336">
        <f t="shared" ca="1" si="8981"/>
        <v>-1.577195055509404E-2</v>
      </c>
      <c r="AB5201" s="336">
        <f t="shared" ca="1" si="8981"/>
        <v>-0.65797945814618608</v>
      </c>
      <c r="AC5201" s="336">
        <f t="shared" ca="1" si="8981"/>
        <v>6.2959037692158687E-2</v>
      </c>
      <c r="AD5201" s="336">
        <f t="shared" ca="1" si="8981"/>
        <v>0.26690174927569343</v>
      </c>
      <c r="AE5201" s="336"/>
      <c r="AF5201" s="336"/>
      <c r="AG5201" s="336"/>
      <c r="AH5201" s="336"/>
      <c r="AI5201" s="54"/>
      <c r="AJ5201" s="54"/>
      <c r="AK5201" s="54"/>
      <c r="AL5201" s="336"/>
      <c r="AM5201" s="336"/>
      <c r="AN5201" s="336"/>
      <c r="AO5201" s="336"/>
      <c r="AP5201" s="54"/>
      <c r="AQ5201" s="336"/>
      <c r="AR5201" s="336"/>
      <c r="AS5201" s="336"/>
    </row>
    <row r="5202" spans="1:45" x14ac:dyDescent="0.3">
      <c r="C5202" s="54"/>
      <c r="D5202" s="56"/>
      <c r="Y5202" s="336">
        <f t="shared" ca="1" si="8981"/>
        <v>-0.59741302699744103</v>
      </c>
      <c r="Z5202" s="336">
        <f t="shared" ca="1" si="8981"/>
        <v>0.90059131993095354</v>
      </c>
      <c r="AA5202" s="336">
        <f t="shared" ca="1" si="8981"/>
        <v>0.1740945880113213</v>
      </c>
      <c r="AB5202" s="336">
        <f t="shared" ca="1" si="8981"/>
        <v>1.2593769384720057</v>
      </c>
      <c r="AC5202" s="336">
        <f t="shared" ca="1" si="8981"/>
        <v>-1.0749464778004527</v>
      </c>
      <c r="AD5202" s="336">
        <f t="shared" ca="1" si="8981"/>
        <v>-3.0926051322006383E-2</v>
      </c>
      <c r="AE5202" s="55"/>
      <c r="AF5202" s="55"/>
      <c r="AG5202" s="55"/>
      <c r="AH5202" s="55"/>
      <c r="AI5202" s="55"/>
      <c r="AJ5202" s="55"/>
      <c r="AK5202" s="55"/>
      <c r="AL5202" s="55"/>
      <c r="AM5202" s="55"/>
      <c r="AN5202" s="55"/>
      <c r="AO5202" s="55"/>
      <c r="AP5202" s="55"/>
      <c r="AQ5202" s="55"/>
      <c r="AR5202" s="55"/>
      <c r="AS5202" s="55"/>
    </row>
    <row r="5203" spans="1:45" x14ac:dyDescent="0.3">
      <c r="B5203" s="54" t="s">
        <v>172</v>
      </c>
      <c r="C5203" s="53">
        <f>C5196</f>
        <v>0</v>
      </c>
      <c r="D5203" s="56" t="e">
        <f t="shared" ref="D5203:D5204" ca="1" si="8982">AJ5203</f>
        <v>#N/A</v>
      </c>
      <c r="E5203" s="52" t="e">
        <f t="shared" ref="E5203:W5203" si="8983">E5196</f>
        <v>#N/A</v>
      </c>
      <c r="F5203" s="52" t="e">
        <f t="shared" si="8983"/>
        <v>#N/A</v>
      </c>
      <c r="G5203" s="52" t="e">
        <f t="shared" si="8983"/>
        <v>#N/A</v>
      </c>
      <c r="H5203" s="52" t="e">
        <f t="shared" si="8983"/>
        <v>#N/A</v>
      </c>
      <c r="I5203" s="52" t="e">
        <f t="shared" si="8983"/>
        <v>#N/A</v>
      </c>
      <c r="J5203" s="52" t="e">
        <f t="shared" si="8983"/>
        <v>#N/A</v>
      </c>
      <c r="K5203" s="52" t="e">
        <f t="shared" si="8983"/>
        <v>#N/A</v>
      </c>
      <c r="L5203" s="52" t="e">
        <f t="shared" si="8983"/>
        <v>#N/A</v>
      </c>
      <c r="M5203" s="52" t="e">
        <f t="shared" si="8983"/>
        <v>#N/A</v>
      </c>
      <c r="N5203" s="52" t="e">
        <f t="shared" si="8983"/>
        <v>#N/A</v>
      </c>
      <c r="O5203" s="52" t="e">
        <f t="shared" si="8983"/>
        <v>#N/A</v>
      </c>
      <c r="P5203" s="52" t="e">
        <f t="shared" si="8983"/>
        <v>#N/A</v>
      </c>
      <c r="Q5203" s="52" t="e">
        <f t="shared" si="8983"/>
        <v>#N/A</v>
      </c>
      <c r="R5203" s="52" t="e">
        <f t="shared" si="8983"/>
        <v>#N/A</v>
      </c>
      <c r="S5203" s="52" t="e">
        <f t="shared" si="8983"/>
        <v>#N/A</v>
      </c>
      <c r="T5203" s="52" t="e">
        <f t="shared" si="8983"/>
        <v>#N/A</v>
      </c>
      <c r="U5203" s="52" t="e">
        <f t="shared" si="8983"/>
        <v>#N/A</v>
      </c>
      <c r="V5203" s="52" t="e">
        <f t="shared" si="8983"/>
        <v>#N/A</v>
      </c>
      <c r="W5203" s="52" t="e">
        <f t="shared" si="8983"/>
        <v>#N/A</v>
      </c>
      <c r="X5203" s="55" t="e">
        <f t="shared" ref="X5203:X5204" si="8984">(H5203-(O5203*P5203)/100-3*(J5203*K5203)/100)/2</f>
        <v>#N/A</v>
      </c>
      <c r="Y5203" s="55" t="e">
        <f t="shared" ref="Y5203:Y5204" si="8985">SUM(X5203,(J5203*K5203/100))/(F5203/100)</f>
        <v>#N/A</v>
      </c>
      <c r="Z5203" s="55" t="e">
        <f t="shared" ref="Z5203" si="8986">U5203*0.5+U5204*0.5</f>
        <v>#N/A</v>
      </c>
      <c r="AA5203" s="55" t="e">
        <f t="shared" ref="AA5203:AA5204" si="8987">J5203/Y5203</f>
        <v>#N/A</v>
      </c>
      <c r="AB5203" s="336" t="e">
        <f t="shared" ref="AB5203:AB5204" si="8988">X5203/(Y5203-J5203)</f>
        <v>#N/A</v>
      </c>
      <c r="AC5203" s="223" t="e">
        <f ca="1">INDEX(FGA_COEFFS,1,1)+Z5203*INDEX(FGA_COEFFS,1,2)+Y5203*INDEX(FGA_COEFFS,1,3)+R5203*INDEX(FGA_COEFFS,1,4)+Q5204*INDEX(FGA_COEFFS,1,5)+S5203*INDEX(FGA_COEFFS,1,6)+T5204*INDEX(FGA_COEFFS,1,7)+M5204*INDEX(FGA_COEFFS,1,8)+Y5207*Y5208</f>
        <v>#N/A</v>
      </c>
      <c r="AD5203" s="223" t="e">
        <f ca="1">INDEX(THREEPTA_COEFFS,1,1)+AC5203*INDEX(THREEPTA_COEFFS,1,2)+J5203*INDEX(THREEPTA_COEFFS,1,3)+AA5203*INDEX(THREEPTA_COEFFS,1,4)+K5203*INDEX(THREEPTA_COEFFS,1,5)+L5204*INDEX(THREEPTA_COEFFS,1,6)+Z5207*Z5208</f>
        <v>#N/A</v>
      </c>
      <c r="AE5203" s="223" t="e">
        <f ca="1">INDEX(THREEPTPCT_COEFFS,1,1)+K5203*INDEX(THREEPTPCT_COEFFS,1,2)+L5204*INDEX(THREEPTPCT_COEFFS,1,3)+AA5207*AA5208</f>
        <v>#N/A</v>
      </c>
      <c r="AF5203" s="55" t="e">
        <f t="shared" ref="AF5203:AF5204" ca="1" si="8989">AC5203-AD5203</f>
        <v>#N/A</v>
      </c>
      <c r="AG5203" s="223" t="e">
        <f ca="1">INDEX(TWOPTPCT_COEFFS,1,1)+AB5203*INDEX(TWOPTPCT_COEFFS,1,2)+I5204*INDEX(TWOPTPCT_COEFFS,1,3)+G5204*INDEX(TWOPTPCT_COEFFS,1,4)+L5204*INDEX(TWOPTPCT_COEFFS,1,5)+AB5207*AB5208</f>
        <v>#N/A</v>
      </c>
      <c r="AH5203" s="223" t="e">
        <f ca="1">INDEX(FTA_COEFFS,1,1)+O5203*INDEX(FTA_COEFFS,1,2)+N5204*INDEX(FTA_COEFFS,1,3)+(Q5203+R5203)*INDEX(FTA_COEFFS,1,4)+(Q5204+R5204)*INDEX(FTA_COEFFS,1,5)+M5204*INDEX(FTA_COEFFS,1,6)+AC5207*AC5208</f>
        <v>#N/A</v>
      </c>
      <c r="AI5203" s="223" t="e">
        <f ca="1">INDEX(FTPCT_COEFFS,1,1)+P5203*INDEX(FTPCT_COEFFS,1,2)+F5203*INDEX(FTPCT_COEFFS,1,3)+G5204*INDEX(FTPCT_COEFFS,1,4)+AD5207*AD5208</f>
        <v>#N/A</v>
      </c>
      <c r="AJ5203" s="338" t="e">
        <f t="shared" ref="AJ5203:AJ5204" ca="1" si="8990">AD5203*AE5203/100+AF5203*AG5203+AH5203*AI5203/100</f>
        <v>#N/A</v>
      </c>
      <c r="AK5203" s="55"/>
      <c r="AL5203" s="55"/>
      <c r="AM5203" s="55"/>
      <c r="AN5203" s="55"/>
      <c r="AO5203" s="55"/>
      <c r="AP5203" s="55"/>
      <c r="AQ5203" s="55"/>
      <c r="AR5203" s="55"/>
    </row>
    <row r="5204" spans="1:45" x14ac:dyDescent="0.3">
      <c r="B5204" s="54" t="s">
        <v>175</v>
      </c>
      <c r="C5204" s="54">
        <f>C5197</f>
        <v>0</v>
      </c>
      <c r="D5204" s="56" t="e">
        <f t="shared" ca="1" si="8982"/>
        <v>#N/A</v>
      </c>
      <c r="E5204" s="52" t="e">
        <f t="shared" ref="E5204:W5204" si="8991">E5197</f>
        <v>#N/A</v>
      </c>
      <c r="F5204" s="52" t="e">
        <f t="shared" si="8991"/>
        <v>#N/A</v>
      </c>
      <c r="G5204" s="52" t="e">
        <f t="shared" si="8991"/>
        <v>#N/A</v>
      </c>
      <c r="H5204" s="52" t="e">
        <f t="shared" si="8991"/>
        <v>#N/A</v>
      </c>
      <c r="I5204" s="52" t="e">
        <f t="shared" si="8991"/>
        <v>#N/A</v>
      </c>
      <c r="J5204" s="52" t="e">
        <f t="shared" si="8991"/>
        <v>#N/A</v>
      </c>
      <c r="K5204" s="52" t="e">
        <f t="shared" si="8991"/>
        <v>#N/A</v>
      </c>
      <c r="L5204" s="52" t="e">
        <f t="shared" si="8991"/>
        <v>#N/A</v>
      </c>
      <c r="M5204" s="52" t="e">
        <f t="shared" si="8991"/>
        <v>#N/A</v>
      </c>
      <c r="N5204" s="52" t="e">
        <f t="shared" si="8991"/>
        <v>#N/A</v>
      </c>
      <c r="O5204" s="52" t="e">
        <f t="shared" si="8991"/>
        <v>#N/A</v>
      </c>
      <c r="P5204" s="52" t="e">
        <f t="shared" si="8991"/>
        <v>#N/A</v>
      </c>
      <c r="Q5204" s="52" t="e">
        <f t="shared" si="8991"/>
        <v>#N/A</v>
      </c>
      <c r="R5204" s="52" t="e">
        <f t="shared" si="8991"/>
        <v>#N/A</v>
      </c>
      <c r="S5204" s="52" t="e">
        <f t="shared" si="8991"/>
        <v>#N/A</v>
      </c>
      <c r="T5204" s="52" t="e">
        <f t="shared" si="8991"/>
        <v>#N/A</v>
      </c>
      <c r="U5204" s="52" t="e">
        <f t="shared" si="8991"/>
        <v>#N/A</v>
      </c>
      <c r="V5204" s="52" t="e">
        <f t="shared" si="8991"/>
        <v>#N/A</v>
      </c>
      <c r="W5204" s="52" t="e">
        <f t="shared" si="8991"/>
        <v>#N/A</v>
      </c>
      <c r="X5204" s="55" t="e">
        <f t="shared" si="8984"/>
        <v>#N/A</v>
      </c>
      <c r="Y5204" s="55" t="e">
        <f t="shared" si="8985"/>
        <v>#N/A</v>
      </c>
      <c r="Z5204" s="55" t="e">
        <f t="shared" ref="Z5204" si="8992">Z5203</f>
        <v>#N/A</v>
      </c>
      <c r="AA5204" s="55" t="e">
        <f t="shared" si="8987"/>
        <v>#N/A</v>
      </c>
      <c r="AB5204" s="336" t="e">
        <f t="shared" si="8988"/>
        <v>#N/A</v>
      </c>
      <c r="AC5204" s="223" t="e">
        <f ca="1">INDEX(FGA_COEFFS,1,1)+Z5204*INDEX(FGA_COEFFS,1,2)+Y5204*INDEX(FGA_COEFFS,1,3)+R5204*INDEX(FGA_COEFFS,1,4)+Q5203*INDEX(FGA_COEFFS,1,5)+S5204*INDEX(FGA_COEFFS,1,6)+T5203*INDEX(FGA_COEFFS,1,7)+M5203*INDEX(FGA_COEFFS,1,8)+Y5207*Y5209</f>
        <v>#N/A</v>
      </c>
      <c r="AD5204" s="223" t="e">
        <f ca="1">INDEX(THREEPTA_COEFFS,1,1)+AC5204*INDEX(THREEPTA_COEFFS,1,2)+J5204*INDEX(THREEPTA_COEFFS,1,3)+AA5204*INDEX(THREEPTA_COEFFS,1,4)+K5204*INDEX(THREEPTA_COEFFS,1,5)+L5203*INDEX(THREEPTA_COEFFS,1,6)+Z5207*Z5209</f>
        <v>#N/A</v>
      </c>
      <c r="AE5204" s="223" t="e">
        <f ca="1">INDEX(THREEPTPCT_COEFFS,1,1)+K5204*INDEX(THREEPTPCT_COEFFS,1,2)+L5203*INDEX(THREEPTPCT_COEFFS,1,3)+AA5207*AA5209</f>
        <v>#N/A</v>
      </c>
      <c r="AF5204" s="55" t="e">
        <f t="shared" ca="1" si="8989"/>
        <v>#N/A</v>
      </c>
      <c r="AG5204" s="223" t="e">
        <f ca="1">INDEX(TWOPTPCT_COEFFS,1,1)+AB5204*INDEX(TWOPTPCT_COEFFS,1,2)+I5203*INDEX(TWOPTPCT_COEFFS,1,3)+G5203*INDEX(TWOPTPCT_COEFFS,1,4)+L5203*INDEX(TWOPTPCT_COEFFS,1,5)+AB5207*AB5209</f>
        <v>#N/A</v>
      </c>
      <c r="AH5204" s="223" t="e">
        <f ca="1">INDEX(FTA_COEFFS,1,1)+O5204*INDEX(FTA_COEFFS,1,2)+N5203*INDEX(FTA_COEFFS,1,3)+(Q5204+R5204)*INDEX(FTA_COEFFS,1,4)+(Q5203+R5203)*INDEX(FTA_COEFFS,1,5)+M5203*INDEX(FTA_COEFFS,1,6)+AC5207*AC5209</f>
        <v>#N/A</v>
      </c>
      <c r="AI5204" s="223" t="e">
        <f ca="1">INDEX(FTPCT_COEFFS,1,1)+P5204*INDEX(FTPCT_COEFFS,1,2)+F5204*INDEX(FTPCT_COEFFS,1,3)+G5203*INDEX(FTPCT_COEFFS,1,4)+AD5207*AD5209</f>
        <v>#N/A</v>
      </c>
      <c r="AJ5204" s="338" t="e">
        <f t="shared" ca="1" si="8990"/>
        <v>#N/A</v>
      </c>
      <c r="AK5204" s="55"/>
      <c r="AL5204" s="55"/>
      <c r="AM5204" s="55"/>
      <c r="AN5204" s="55"/>
      <c r="AO5204" s="55"/>
      <c r="AP5204" s="55"/>
      <c r="AQ5204" s="55"/>
      <c r="AR5204" s="55"/>
    </row>
    <row r="5205" spans="1:45" x14ac:dyDescent="0.3">
      <c r="A5205" s="54" t="e">
        <f ca="1">IF(D5203&gt;(D5204+(AVERAGE(V5203,W5203)-AVERAGE(V5204,W5204))/2)+2.5,C5203,IF(D5204&gt;(D5203+(AVERAGE(V5204,W5204)-AVERAGE(V5203,W5203))/2)+2.5,C5204,"Close"))</f>
        <v>#N/A</v>
      </c>
      <c r="B5205" s="64" t="e">
        <f ca="1">IF(D5204&gt;D5203,C5204,C5203)</f>
        <v>#N/A</v>
      </c>
      <c r="D5205" s="56"/>
      <c r="X5205" s="55"/>
      <c r="Y5205" s="55"/>
      <c r="Z5205" s="55"/>
      <c r="AA5205" s="55"/>
      <c r="AB5205" s="55"/>
      <c r="AC5205" s="337"/>
      <c r="AD5205" s="337"/>
      <c r="AE5205" s="337"/>
      <c r="AF5205" s="337"/>
      <c r="AG5205" s="337"/>
      <c r="AH5205" s="337"/>
      <c r="AI5205" s="337"/>
      <c r="AJ5205" s="337"/>
      <c r="AK5205" s="337"/>
      <c r="AL5205" s="337"/>
      <c r="AM5205" s="55"/>
      <c r="AN5205" s="55"/>
      <c r="AO5205" s="55"/>
      <c r="AP5205" s="55"/>
      <c r="AQ5205" s="55"/>
      <c r="AR5205" s="55"/>
      <c r="AS5205" s="55"/>
    </row>
    <row r="5206" spans="1:45" x14ac:dyDescent="0.3">
      <c r="X5206" s="54" t="s">
        <v>1305</v>
      </c>
      <c r="Y5206" s="54" t="s">
        <v>128</v>
      </c>
      <c r="Z5206" s="54" t="s">
        <v>157</v>
      </c>
      <c r="AA5206" s="54" t="s">
        <v>151</v>
      </c>
      <c r="AB5206" s="54" t="s">
        <v>1327</v>
      </c>
      <c r="AC5206" s="54" t="s">
        <v>129</v>
      </c>
      <c r="AD5206" s="54" t="s">
        <v>116</v>
      </c>
      <c r="AE5206" s="54"/>
      <c r="AF5206" s="54"/>
      <c r="AG5206" s="54"/>
      <c r="AH5206" s="54"/>
      <c r="AI5206" s="54"/>
      <c r="AJ5206" s="54"/>
      <c r="AK5206" s="54"/>
      <c r="AL5206" s="54"/>
      <c r="AM5206" s="54"/>
      <c r="AN5206" s="54"/>
      <c r="AO5206" s="54"/>
      <c r="AP5206" s="54"/>
      <c r="AQ5206" s="54"/>
      <c r="AR5206" s="54"/>
      <c r="AS5206" s="54"/>
    </row>
    <row r="5207" spans="1:45" x14ac:dyDescent="0.3">
      <c r="X5207" s="54"/>
      <c r="Y5207" s="54">
        <f t="shared" ref="Y5207:AD5207" si="8993">Y5200</f>
        <v>6.4436999999999998</v>
      </c>
      <c r="Z5207" s="54">
        <f t="shared" si="8993"/>
        <v>4.9371</v>
      </c>
      <c r="AA5207" s="54">
        <f t="shared" si="8993"/>
        <v>11.350300000000001</v>
      </c>
      <c r="AB5207" s="54">
        <f t="shared" si="8993"/>
        <v>7.1900000000000006E-2</v>
      </c>
      <c r="AC5207" s="54">
        <f t="shared" si="8993"/>
        <v>6.2766000000000002</v>
      </c>
      <c r="AD5207" s="54">
        <f t="shared" si="8993"/>
        <v>11.042999999999999</v>
      </c>
      <c r="AE5207" s="54"/>
      <c r="AF5207" s="336"/>
      <c r="AG5207" s="336"/>
      <c r="AH5207" s="336"/>
      <c r="AI5207" s="54"/>
      <c r="AJ5207" s="54"/>
      <c r="AK5207" s="54"/>
      <c r="AL5207" s="54"/>
      <c r="AM5207" s="54"/>
      <c r="AN5207" s="54"/>
      <c r="AO5207" s="54"/>
      <c r="AP5207" s="54"/>
      <c r="AQ5207" s="54"/>
      <c r="AR5207" s="54"/>
      <c r="AS5207" s="54"/>
    </row>
    <row r="5208" spans="1:45" x14ac:dyDescent="0.3">
      <c r="D5208" s="56"/>
      <c r="X5208" s="336"/>
      <c r="Y5208" s="336">
        <f t="shared" ca="1" si="8981"/>
        <v>-7.5162941470707081E-2</v>
      </c>
      <c r="Z5208" s="336">
        <f t="shared" ca="1" si="8981"/>
        <v>-0.73536694117835733</v>
      </c>
      <c r="AA5208" s="336">
        <f t="shared" ca="1" si="8981"/>
        <v>-0.74717640690379161</v>
      </c>
      <c r="AB5208" s="336">
        <f t="shared" ca="1" si="8981"/>
        <v>0.90255527643528888</v>
      </c>
      <c r="AC5208" s="336">
        <f t="shared" ca="1" si="8981"/>
        <v>7.3699043627937083E-2</v>
      </c>
      <c r="AD5208" s="336">
        <f t="shared" ca="1" si="8981"/>
        <v>-0.45407887136064667</v>
      </c>
      <c r="AE5208" s="336"/>
      <c r="AF5208" s="336"/>
      <c r="AG5208" s="336"/>
      <c r="AH5208" s="336"/>
      <c r="AI5208" s="54"/>
      <c r="AJ5208" s="54"/>
      <c r="AK5208" s="54"/>
      <c r="AL5208" s="336"/>
      <c r="AM5208" s="336"/>
      <c r="AN5208" s="336"/>
      <c r="AO5208" s="336"/>
      <c r="AP5208" s="54"/>
      <c r="AQ5208" s="336"/>
      <c r="AR5208" s="336"/>
      <c r="AS5208" s="336"/>
    </row>
    <row r="5209" spans="1:45" x14ac:dyDescent="0.3">
      <c r="C5209" s="54"/>
      <c r="D5209" s="56"/>
      <c r="Y5209" s="336">
        <f t="shared" ca="1" si="8981"/>
        <v>8.5127878880684529E-2</v>
      </c>
      <c r="Z5209" s="336">
        <f t="shared" ca="1" si="8981"/>
        <v>0.14843985483109939</v>
      </c>
      <c r="AA5209" s="336">
        <f t="shared" ca="1" si="8981"/>
        <v>3.1887797345957675E-2</v>
      </c>
      <c r="AB5209" s="336">
        <f t="shared" ca="1" si="8981"/>
        <v>-4.5085174485974613E-2</v>
      </c>
      <c r="AC5209" s="336">
        <f t="shared" ca="1" si="8981"/>
        <v>0.66840673564741115</v>
      </c>
      <c r="AD5209" s="336">
        <f t="shared" ca="1" si="8981"/>
        <v>1.4439837661240968</v>
      </c>
      <c r="AE5209" s="55"/>
      <c r="AF5209" s="55"/>
      <c r="AG5209" s="55"/>
      <c r="AH5209" s="55"/>
      <c r="AI5209" s="55"/>
      <c r="AJ5209" s="55"/>
      <c r="AK5209" s="55"/>
      <c r="AL5209" s="55"/>
      <c r="AM5209" s="55"/>
      <c r="AN5209" s="55"/>
      <c r="AO5209" s="55"/>
      <c r="AP5209" s="55"/>
      <c r="AQ5209" s="55"/>
      <c r="AR5209" s="55"/>
      <c r="AS5209" s="55"/>
    </row>
    <row r="5210" spans="1:45" x14ac:dyDescent="0.3">
      <c r="B5210" s="54" t="s">
        <v>172</v>
      </c>
      <c r="C5210" s="53">
        <f>C5203</f>
        <v>0</v>
      </c>
      <c r="D5210" s="56" t="e">
        <f t="shared" ref="D5210:D5211" ca="1" si="8994">AJ5210</f>
        <v>#N/A</v>
      </c>
      <c r="E5210" s="52" t="e">
        <f t="shared" ref="E5210:W5210" si="8995">E5203</f>
        <v>#N/A</v>
      </c>
      <c r="F5210" s="52" t="e">
        <f t="shared" si="8995"/>
        <v>#N/A</v>
      </c>
      <c r="G5210" s="52" t="e">
        <f t="shared" si="8995"/>
        <v>#N/A</v>
      </c>
      <c r="H5210" s="52" t="e">
        <f t="shared" si="8995"/>
        <v>#N/A</v>
      </c>
      <c r="I5210" s="52" t="e">
        <f t="shared" si="8995"/>
        <v>#N/A</v>
      </c>
      <c r="J5210" s="52" t="e">
        <f t="shared" si="8995"/>
        <v>#N/A</v>
      </c>
      <c r="K5210" s="52" t="e">
        <f t="shared" si="8995"/>
        <v>#N/A</v>
      </c>
      <c r="L5210" s="52" t="e">
        <f t="shared" si="8995"/>
        <v>#N/A</v>
      </c>
      <c r="M5210" s="52" t="e">
        <f t="shared" si="8995"/>
        <v>#N/A</v>
      </c>
      <c r="N5210" s="52" t="e">
        <f t="shared" si="8995"/>
        <v>#N/A</v>
      </c>
      <c r="O5210" s="52" t="e">
        <f t="shared" si="8995"/>
        <v>#N/A</v>
      </c>
      <c r="P5210" s="52" t="e">
        <f t="shared" si="8995"/>
        <v>#N/A</v>
      </c>
      <c r="Q5210" s="52" t="e">
        <f t="shared" si="8995"/>
        <v>#N/A</v>
      </c>
      <c r="R5210" s="52" t="e">
        <f t="shared" si="8995"/>
        <v>#N/A</v>
      </c>
      <c r="S5210" s="52" t="e">
        <f t="shared" si="8995"/>
        <v>#N/A</v>
      </c>
      <c r="T5210" s="52" t="e">
        <f t="shared" si="8995"/>
        <v>#N/A</v>
      </c>
      <c r="U5210" s="52" t="e">
        <f t="shared" si="8995"/>
        <v>#N/A</v>
      </c>
      <c r="V5210" s="52" t="e">
        <f t="shared" si="8995"/>
        <v>#N/A</v>
      </c>
      <c r="W5210" s="52" t="e">
        <f t="shared" si="8995"/>
        <v>#N/A</v>
      </c>
      <c r="X5210" s="55" t="e">
        <f t="shared" ref="X5210:X5211" si="8996">(H5210-(O5210*P5210)/100-3*(J5210*K5210)/100)/2</f>
        <v>#N/A</v>
      </c>
      <c r="Y5210" s="55" t="e">
        <f t="shared" ref="Y5210:Y5211" si="8997">SUM(X5210,(J5210*K5210/100))/(F5210/100)</f>
        <v>#N/A</v>
      </c>
      <c r="Z5210" s="55" t="e">
        <f t="shared" ref="Z5210" si="8998">U5210*0.5+U5211*0.5</f>
        <v>#N/A</v>
      </c>
      <c r="AA5210" s="55" t="e">
        <f t="shared" ref="AA5210:AA5211" si="8999">J5210/Y5210</f>
        <v>#N/A</v>
      </c>
      <c r="AB5210" s="336" t="e">
        <f t="shared" ref="AB5210:AB5211" si="9000">X5210/(Y5210-J5210)</f>
        <v>#N/A</v>
      </c>
      <c r="AC5210" s="223" t="e">
        <f ca="1">INDEX(FGA_COEFFS,1,1)+Z5210*INDEX(FGA_COEFFS,1,2)+Y5210*INDEX(FGA_COEFFS,1,3)+R5210*INDEX(FGA_COEFFS,1,4)+Q5211*INDEX(FGA_COEFFS,1,5)+S5210*INDEX(FGA_COEFFS,1,6)+T5211*INDEX(FGA_COEFFS,1,7)+M5211*INDEX(FGA_COEFFS,1,8)+Y5214*Y5215</f>
        <v>#N/A</v>
      </c>
      <c r="AD5210" s="223" t="e">
        <f ca="1">INDEX(THREEPTA_COEFFS,1,1)+AC5210*INDEX(THREEPTA_COEFFS,1,2)+J5210*INDEX(THREEPTA_COEFFS,1,3)+AA5210*INDEX(THREEPTA_COEFFS,1,4)+K5210*INDEX(THREEPTA_COEFFS,1,5)+L5211*INDEX(THREEPTA_COEFFS,1,6)+Z5214*Z5215</f>
        <v>#N/A</v>
      </c>
      <c r="AE5210" s="223" t="e">
        <f ca="1">INDEX(THREEPTPCT_COEFFS,1,1)+K5210*INDEX(THREEPTPCT_COEFFS,1,2)+L5211*INDEX(THREEPTPCT_COEFFS,1,3)+AA5214*AA5215</f>
        <v>#N/A</v>
      </c>
      <c r="AF5210" s="55" t="e">
        <f t="shared" ref="AF5210:AF5211" ca="1" si="9001">AC5210-AD5210</f>
        <v>#N/A</v>
      </c>
      <c r="AG5210" s="223" t="e">
        <f ca="1">INDEX(TWOPTPCT_COEFFS,1,1)+AB5210*INDEX(TWOPTPCT_COEFFS,1,2)+I5211*INDEX(TWOPTPCT_COEFFS,1,3)+G5211*INDEX(TWOPTPCT_COEFFS,1,4)+L5211*INDEX(TWOPTPCT_COEFFS,1,5)+AB5214*AB5215</f>
        <v>#N/A</v>
      </c>
      <c r="AH5210" s="223" t="e">
        <f ca="1">INDEX(FTA_COEFFS,1,1)+O5210*INDEX(FTA_COEFFS,1,2)+N5211*INDEX(FTA_COEFFS,1,3)+(Q5210+R5210)*INDEX(FTA_COEFFS,1,4)+(Q5211+R5211)*INDEX(FTA_COEFFS,1,5)+M5211*INDEX(FTA_COEFFS,1,6)+AC5214*AC5215</f>
        <v>#N/A</v>
      </c>
      <c r="AI5210" s="223" t="e">
        <f ca="1">INDEX(FTPCT_COEFFS,1,1)+P5210*INDEX(FTPCT_COEFFS,1,2)+F5210*INDEX(FTPCT_COEFFS,1,3)+G5211*INDEX(FTPCT_COEFFS,1,4)+AD5214*AD5215</f>
        <v>#N/A</v>
      </c>
      <c r="AJ5210" s="338" t="e">
        <f t="shared" ref="AJ5210:AJ5211" ca="1" si="9002">AD5210*AE5210/100+AF5210*AG5210+AH5210*AI5210/100</f>
        <v>#N/A</v>
      </c>
      <c r="AK5210" s="55"/>
      <c r="AL5210" s="55"/>
      <c r="AM5210" s="55"/>
      <c r="AN5210" s="55"/>
      <c r="AO5210" s="55"/>
      <c r="AP5210" s="55"/>
      <c r="AQ5210" s="55"/>
      <c r="AR5210" s="55"/>
    </row>
    <row r="5211" spans="1:45" x14ac:dyDescent="0.3">
      <c r="B5211" s="54" t="s">
        <v>175</v>
      </c>
      <c r="C5211" s="54">
        <f>C5204</f>
        <v>0</v>
      </c>
      <c r="D5211" s="56" t="e">
        <f t="shared" ca="1" si="8994"/>
        <v>#N/A</v>
      </c>
      <c r="E5211" s="52" t="e">
        <f t="shared" ref="E5211:W5211" si="9003">E5204</f>
        <v>#N/A</v>
      </c>
      <c r="F5211" s="52" t="e">
        <f t="shared" si="9003"/>
        <v>#N/A</v>
      </c>
      <c r="G5211" s="52" t="e">
        <f t="shared" si="9003"/>
        <v>#N/A</v>
      </c>
      <c r="H5211" s="52" t="e">
        <f t="shared" si="9003"/>
        <v>#N/A</v>
      </c>
      <c r="I5211" s="52" t="e">
        <f t="shared" si="9003"/>
        <v>#N/A</v>
      </c>
      <c r="J5211" s="52" t="e">
        <f t="shared" si="9003"/>
        <v>#N/A</v>
      </c>
      <c r="K5211" s="52" t="e">
        <f t="shared" si="9003"/>
        <v>#N/A</v>
      </c>
      <c r="L5211" s="52" t="e">
        <f t="shared" si="9003"/>
        <v>#N/A</v>
      </c>
      <c r="M5211" s="52" t="e">
        <f t="shared" si="9003"/>
        <v>#N/A</v>
      </c>
      <c r="N5211" s="52" t="e">
        <f t="shared" si="9003"/>
        <v>#N/A</v>
      </c>
      <c r="O5211" s="52" t="e">
        <f t="shared" si="9003"/>
        <v>#N/A</v>
      </c>
      <c r="P5211" s="52" t="e">
        <f t="shared" si="9003"/>
        <v>#N/A</v>
      </c>
      <c r="Q5211" s="52" t="e">
        <f t="shared" si="9003"/>
        <v>#N/A</v>
      </c>
      <c r="R5211" s="52" t="e">
        <f t="shared" si="9003"/>
        <v>#N/A</v>
      </c>
      <c r="S5211" s="52" t="e">
        <f t="shared" si="9003"/>
        <v>#N/A</v>
      </c>
      <c r="T5211" s="52" t="e">
        <f t="shared" si="9003"/>
        <v>#N/A</v>
      </c>
      <c r="U5211" s="52" t="e">
        <f t="shared" si="9003"/>
        <v>#N/A</v>
      </c>
      <c r="V5211" s="52" t="e">
        <f t="shared" si="9003"/>
        <v>#N/A</v>
      </c>
      <c r="W5211" s="52" t="e">
        <f t="shared" si="9003"/>
        <v>#N/A</v>
      </c>
      <c r="X5211" s="55" t="e">
        <f t="shared" si="8996"/>
        <v>#N/A</v>
      </c>
      <c r="Y5211" s="55" t="e">
        <f t="shared" si="8997"/>
        <v>#N/A</v>
      </c>
      <c r="Z5211" s="55" t="e">
        <f t="shared" ref="Z5211" si="9004">Z5210</f>
        <v>#N/A</v>
      </c>
      <c r="AA5211" s="55" t="e">
        <f t="shared" si="8999"/>
        <v>#N/A</v>
      </c>
      <c r="AB5211" s="336" t="e">
        <f t="shared" si="9000"/>
        <v>#N/A</v>
      </c>
      <c r="AC5211" s="223" t="e">
        <f ca="1">INDEX(FGA_COEFFS,1,1)+Z5211*INDEX(FGA_COEFFS,1,2)+Y5211*INDEX(FGA_COEFFS,1,3)+R5211*INDEX(FGA_COEFFS,1,4)+Q5210*INDEX(FGA_COEFFS,1,5)+S5211*INDEX(FGA_COEFFS,1,6)+T5210*INDEX(FGA_COEFFS,1,7)+M5210*INDEX(FGA_COEFFS,1,8)+Y5214*Y5216</f>
        <v>#N/A</v>
      </c>
      <c r="AD5211" s="223" t="e">
        <f ca="1">INDEX(THREEPTA_COEFFS,1,1)+AC5211*INDEX(THREEPTA_COEFFS,1,2)+J5211*INDEX(THREEPTA_COEFFS,1,3)+AA5211*INDEX(THREEPTA_COEFFS,1,4)+K5211*INDEX(THREEPTA_COEFFS,1,5)+L5210*INDEX(THREEPTA_COEFFS,1,6)+Z5214*Z5216</f>
        <v>#N/A</v>
      </c>
      <c r="AE5211" s="223" t="e">
        <f ca="1">INDEX(THREEPTPCT_COEFFS,1,1)+K5211*INDEX(THREEPTPCT_COEFFS,1,2)+L5210*INDEX(THREEPTPCT_COEFFS,1,3)+AA5214*AA5216</f>
        <v>#N/A</v>
      </c>
      <c r="AF5211" s="55" t="e">
        <f t="shared" ca="1" si="9001"/>
        <v>#N/A</v>
      </c>
      <c r="AG5211" s="223" t="e">
        <f ca="1">INDEX(TWOPTPCT_COEFFS,1,1)+AB5211*INDEX(TWOPTPCT_COEFFS,1,2)+I5210*INDEX(TWOPTPCT_COEFFS,1,3)+G5210*INDEX(TWOPTPCT_COEFFS,1,4)+L5210*INDEX(TWOPTPCT_COEFFS,1,5)+AB5214*AB5216</f>
        <v>#N/A</v>
      </c>
      <c r="AH5211" s="223" t="e">
        <f ca="1">INDEX(FTA_COEFFS,1,1)+O5211*INDEX(FTA_COEFFS,1,2)+N5210*INDEX(FTA_COEFFS,1,3)+(Q5211+R5211)*INDEX(FTA_COEFFS,1,4)+(Q5210+R5210)*INDEX(FTA_COEFFS,1,5)+M5210*INDEX(FTA_COEFFS,1,6)+AC5214*AC5216</f>
        <v>#N/A</v>
      </c>
      <c r="AI5211" s="223" t="e">
        <f ca="1">INDEX(FTPCT_COEFFS,1,1)+P5211*INDEX(FTPCT_COEFFS,1,2)+F5211*INDEX(FTPCT_COEFFS,1,3)+G5210*INDEX(FTPCT_COEFFS,1,4)+AD5214*AD5216</f>
        <v>#N/A</v>
      </c>
      <c r="AJ5211" s="338" t="e">
        <f t="shared" ca="1" si="9002"/>
        <v>#N/A</v>
      </c>
      <c r="AK5211" s="55"/>
      <c r="AL5211" s="55"/>
      <c r="AM5211" s="55"/>
      <c r="AN5211" s="55"/>
      <c r="AO5211" s="55"/>
      <c r="AP5211" s="55"/>
      <c r="AQ5211" s="55"/>
      <c r="AR5211" s="55"/>
    </row>
    <row r="5212" spans="1:45" x14ac:dyDescent="0.3">
      <c r="A5212" s="54" t="e">
        <f ca="1">IF(D5210&gt;(D5211+(AVERAGE(V5210,W5210)-AVERAGE(V5211,W5211))/2)+2.5,C5210,IF(D5211&gt;(D5210+(AVERAGE(V5211,W5211)-AVERAGE(V5210,W5210))/2)+2.5,C5211,"Close"))</f>
        <v>#N/A</v>
      </c>
      <c r="B5212" s="64" t="e">
        <f ca="1">IF(D5211&gt;D5210,C5211,C5210)</f>
        <v>#N/A</v>
      </c>
      <c r="D5212" s="56"/>
      <c r="X5212" s="55"/>
      <c r="Y5212" s="55"/>
      <c r="Z5212" s="55"/>
      <c r="AA5212" s="55"/>
      <c r="AB5212" s="55"/>
      <c r="AC5212" s="337"/>
      <c r="AD5212" s="337"/>
      <c r="AE5212" s="337"/>
      <c r="AF5212" s="337"/>
      <c r="AG5212" s="337"/>
      <c r="AH5212" s="337"/>
      <c r="AI5212" s="337"/>
      <c r="AJ5212" s="337"/>
      <c r="AK5212" s="337"/>
      <c r="AL5212" s="337"/>
      <c r="AM5212" s="55"/>
      <c r="AN5212" s="55"/>
      <c r="AO5212" s="55"/>
      <c r="AP5212" s="55"/>
      <c r="AQ5212" s="55"/>
      <c r="AR5212" s="55"/>
      <c r="AS5212" s="55"/>
    </row>
    <row r="5213" spans="1:45" x14ac:dyDescent="0.3">
      <c r="X5213" s="54" t="s">
        <v>1305</v>
      </c>
      <c r="Y5213" s="54" t="s">
        <v>128</v>
      </c>
      <c r="Z5213" s="54" t="s">
        <v>157</v>
      </c>
      <c r="AA5213" s="54" t="s">
        <v>151</v>
      </c>
      <c r="AB5213" s="54" t="s">
        <v>1327</v>
      </c>
      <c r="AC5213" s="54" t="s">
        <v>129</v>
      </c>
      <c r="AD5213" s="54" t="s">
        <v>116</v>
      </c>
      <c r="AE5213" s="54"/>
      <c r="AF5213" s="54"/>
      <c r="AG5213" s="54"/>
      <c r="AH5213" s="54"/>
      <c r="AI5213" s="54"/>
      <c r="AJ5213" s="54"/>
      <c r="AK5213" s="54"/>
      <c r="AL5213" s="54"/>
      <c r="AM5213" s="54"/>
      <c r="AN5213" s="54"/>
      <c r="AO5213" s="54"/>
      <c r="AP5213" s="54"/>
      <c r="AQ5213" s="54"/>
      <c r="AR5213" s="54"/>
      <c r="AS5213" s="54"/>
    </row>
    <row r="5214" spans="1:45" x14ac:dyDescent="0.3">
      <c r="X5214" s="54"/>
      <c r="Y5214" s="54">
        <f t="shared" ref="Y5214:AD5214" si="9005">Y5207</f>
        <v>6.4436999999999998</v>
      </c>
      <c r="Z5214" s="54">
        <f t="shared" si="9005"/>
        <v>4.9371</v>
      </c>
      <c r="AA5214" s="54">
        <f t="shared" si="9005"/>
        <v>11.350300000000001</v>
      </c>
      <c r="AB5214" s="54">
        <f t="shared" si="9005"/>
        <v>7.1900000000000006E-2</v>
      </c>
      <c r="AC5214" s="54">
        <f t="shared" si="9005"/>
        <v>6.2766000000000002</v>
      </c>
      <c r="AD5214" s="54">
        <f t="shared" si="9005"/>
        <v>11.042999999999999</v>
      </c>
      <c r="AE5214" s="54"/>
      <c r="AF5214" s="336"/>
      <c r="AG5214" s="336"/>
      <c r="AH5214" s="336"/>
      <c r="AI5214" s="54"/>
      <c r="AJ5214" s="54"/>
      <c r="AK5214" s="54"/>
      <c r="AL5214" s="54"/>
      <c r="AM5214" s="54"/>
      <c r="AN5214" s="54"/>
      <c r="AO5214" s="54"/>
      <c r="AP5214" s="54"/>
      <c r="AQ5214" s="54"/>
      <c r="AR5214" s="54"/>
      <c r="AS5214" s="54"/>
    </row>
    <row r="5215" spans="1:45" x14ac:dyDescent="0.3">
      <c r="D5215" s="56"/>
      <c r="X5215" s="336"/>
      <c r="Y5215" s="336">
        <f t="shared" ca="1" si="8981"/>
        <v>-6.6521175928580456E-4</v>
      </c>
      <c r="Z5215" s="336">
        <f t="shared" ca="1" si="8981"/>
        <v>0.822966188766038</v>
      </c>
      <c r="AA5215" s="336">
        <f t="shared" ca="1" si="8981"/>
        <v>-1.2146720424208639</v>
      </c>
      <c r="AB5215" s="336">
        <f t="shared" ca="1" si="8981"/>
        <v>-0.55825563699974656</v>
      </c>
      <c r="AC5215" s="336">
        <f t="shared" ca="1" si="8981"/>
        <v>-0.84752456682705968</v>
      </c>
      <c r="AD5215" s="336">
        <f t="shared" ca="1" si="8981"/>
        <v>0.95307332924589283</v>
      </c>
      <c r="AE5215" s="336"/>
      <c r="AF5215" s="336"/>
      <c r="AG5215" s="336"/>
      <c r="AH5215" s="336"/>
      <c r="AI5215" s="54"/>
      <c r="AJ5215" s="54"/>
      <c r="AK5215" s="54"/>
      <c r="AL5215" s="336"/>
      <c r="AM5215" s="336"/>
      <c r="AN5215" s="336"/>
      <c r="AO5215" s="336"/>
      <c r="AP5215" s="54"/>
      <c r="AQ5215" s="336"/>
      <c r="AR5215" s="336"/>
      <c r="AS5215" s="336"/>
    </row>
    <row r="5216" spans="1:45" x14ac:dyDescent="0.3">
      <c r="C5216" s="54"/>
      <c r="D5216" s="56"/>
      <c r="Y5216" s="336">
        <f t="shared" ca="1" si="8981"/>
        <v>-0.64363501293005443</v>
      </c>
      <c r="Z5216" s="336">
        <f t="shared" ca="1" si="8981"/>
        <v>-0.131928745777012</v>
      </c>
      <c r="AA5216" s="336">
        <f t="shared" ca="1" si="8981"/>
        <v>2.6752121786561993E-2</v>
      </c>
      <c r="AB5216" s="336">
        <f t="shared" ca="1" si="8981"/>
        <v>-0.26237740017711214</v>
      </c>
      <c r="AC5216" s="336">
        <f t="shared" ca="1" si="8981"/>
        <v>-0.39282285122434968</v>
      </c>
      <c r="AD5216" s="336">
        <f t="shared" ca="1" si="8981"/>
        <v>1.1401019465394229</v>
      </c>
      <c r="AE5216" s="55"/>
      <c r="AF5216" s="55"/>
      <c r="AG5216" s="55"/>
      <c r="AH5216" s="55"/>
      <c r="AI5216" s="55"/>
      <c r="AJ5216" s="55"/>
      <c r="AK5216" s="55"/>
      <c r="AL5216" s="55"/>
      <c r="AM5216" s="55"/>
      <c r="AN5216" s="55"/>
      <c r="AO5216" s="55"/>
      <c r="AP5216" s="55"/>
      <c r="AQ5216" s="55"/>
      <c r="AR5216" s="55"/>
      <c r="AS5216" s="55"/>
    </row>
    <row r="5217" spans="1:45" x14ac:dyDescent="0.3">
      <c r="B5217" s="54" t="s">
        <v>172</v>
      </c>
      <c r="C5217" s="53">
        <f>C5210</f>
        <v>0</v>
      </c>
      <c r="D5217" s="56" t="e">
        <f t="shared" ref="D5217:D5218" ca="1" si="9006">AJ5217</f>
        <v>#N/A</v>
      </c>
      <c r="E5217" s="52" t="e">
        <f t="shared" ref="E5217:W5217" si="9007">E5210</f>
        <v>#N/A</v>
      </c>
      <c r="F5217" s="52" t="e">
        <f t="shared" si="9007"/>
        <v>#N/A</v>
      </c>
      <c r="G5217" s="52" t="e">
        <f t="shared" si="9007"/>
        <v>#N/A</v>
      </c>
      <c r="H5217" s="52" t="e">
        <f t="shared" si="9007"/>
        <v>#N/A</v>
      </c>
      <c r="I5217" s="52" t="e">
        <f t="shared" si="9007"/>
        <v>#N/A</v>
      </c>
      <c r="J5217" s="52" t="e">
        <f t="shared" si="9007"/>
        <v>#N/A</v>
      </c>
      <c r="K5217" s="52" t="e">
        <f t="shared" si="9007"/>
        <v>#N/A</v>
      </c>
      <c r="L5217" s="52" t="e">
        <f t="shared" si="9007"/>
        <v>#N/A</v>
      </c>
      <c r="M5217" s="52" t="e">
        <f t="shared" si="9007"/>
        <v>#N/A</v>
      </c>
      <c r="N5217" s="52" t="e">
        <f t="shared" si="9007"/>
        <v>#N/A</v>
      </c>
      <c r="O5217" s="52" t="e">
        <f t="shared" si="9007"/>
        <v>#N/A</v>
      </c>
      <c r="P5217" s="52" t="e">
        <f t="shared" si="9007"/>
        <v>#N/A</v>
      </c>
      <c r="Q5217" s="52" t="e">
        <f t="shared" si="9007"/>
        <v>#N/A</v>
      </c>
      <c r="R5217" s="52" t="e">
        <f t="shared" si="9007"/>
        <v>#N/A</v>
      </c>
      <c r="S5217" s="52" t="e">
        <f t="shared" si="9007"/>
        <v>#N/A</v>
      </c>
      <c r="T5217" s="52" t="e">
        <f t="shared" si="9007"/>
        <v>#N/A</v>
      </c>
      <c r="U5217" s="52" t="e">
        <f t="shared" si="9007"/>
        <v>#N/A</v>
      </c>
      <c r="V5217" s="52" t="e">
        <f t="shared" si="9007"/>
        <v>#N/A</v>
      </c>
      <c r="W5217" s="52" t="e">
        <f t="shared" si="9007"/>
        <v>#N/A</v>
      </c>
      <c r="X5217" s="55" t="e">
        <f t="shared" ref="X5217:X5218" si="9008">(H5217-(O5217*P5217)/100-3*(J5217*K5217)/100)/2</f>
        <v>#N/A</v>
      </c>
      <c r="Y5217" s="55" t="e">
        <f t="shared" ref="Y5217:Y5218" si="9009">SUM(X5217,(J5217*K5217/100))/(F5217/100)</f>
        <v>#N/A</v>
      </c>
      <c r="Z5217" s="55" t="e">
        <f t="shared" ref="Z5217" si="9010">U5217*0.5+U5218*0.5</f>
        <v>#N/A</v>
      </c>
      <c r="AA5217" s="55" t="e">
        <f t="shared" ref="AA5217:AA5218" si="9011">J5217/Y5217</f>
        <v>#N/A</v>
      </c>
      <c r="AB5217" s="336" t="e">
        <f t="shared" ref="AB5217:AB5218" si="9012">X5217/(Y5217-J5217)</f>
        <v>#N/A</v>
      </c>
      <c r="AC5217" s="223" t="e">
        <f ca="1">INDEX(FGA_COEFFS,1,1)+Z5217*INDEX(FGA_COEFFS,1,2)+Y5217*INDEX(FGA_COEFFS,1,3)+R5217*INDEX(FGA_COEFFS,1,4)+Q5218*INDEX(FGA_COEFFS,1,5)+S5217*INDEX(FGA_COEFFS,1,6)+T5218*INDEX(FGA_COEFFS,1,7)+M5218*INDEX(FGA_COEFFS,1,8)+Y5221*Y5222</f>
        <v>#N/A</v>
      </c>
      <c r="AD5217" s="223" t="e">
        <f ca="1">INDEX(THREEPTA_COEFFS,1,1)+AC5217*INDEX(THREEPTA_COEFFS,1,2)+J5217*INDEX(THREEPTA_COEFFS,1,3)+AA5217*INDEX(THREEPTA_COEFFS,1,4)+K5217*INDEX(THREEPTA_COEFFS,1,5)+L5218*INDEX(THREEPTA_COEFFS,1,6)+Z5221*Z5222</f>
        <v>#N/A</v>
      </c>
      <c r="AE5217" s="223" t="e">
        <f ca="1">INDEX(THREEPTPCT_COEFFS,1,1)+K5217*INDEX(THREEPTPCT_COEFFS,1,2)+L5218*INDEX(THREEPTPCT_COEFFS,1,3)+AA5221*AA5222</f>
        <v>#N/A</v>
      </c>
      <c r="AF5217" s="55" t="e">
        <f t="shared" ref="AF5217:AF5218" ca="1" si="9013">AC5217-AD5217</f>
        <v>#N/A</v>
      </c>
      <c r="AG5217" s="223" t="e">
        <f ca="1">INDEX(TWOPTPCT_COEFFS,1,1)+AB5217*INDEX(TWOPTPCT_COEFFS,1,2)+I5218*INDEX(TWOPTPCT_COEFFS,1,3)+G5218*INDEX(TWOPTPCT_COEFFS,1,4)+L5218*INDEX(TWOPTPCT_COEFFS,1,5)+AB5221*AB5222</f>
        <v>#N/A</v>
      </c>
      <c r="AH5217" s="223" t="e">
        <f ca="1">INDEX(FTA_COEFFS,1,1)+O5217*INDEX(FTA_COEFFS,1,2)+N5218*INDEX(FTA_COEFFS,1,3)+(Q5217+R5217)*INDEX(FTA_COEFFS,1,4)+(Q5218+R5218)*INDEX(FTA_COEFFS,1,5)+M5218*INDEX(FTA_COEFFS,1,6)+AC5221*AC5222</f>
        <v>#N/A</v>
      </c>
      <c r="AI5217" s="223" t="e">
        <f ca="1">INDEX(FTPCT_COEFFS,1,1)+P5217*INDEX(FTPCT_COEFFS,1,2)+F5217*INDEX(FTPCT_COEFFS,1,3)+G5218*INDEX(FTPCT_COEFFS,1,4)+AD5221*AD5222</f>
        <v>#N/A</v>
      </c>
      <c r="AJ5217" s="338" t="e">
        <f t="shared" ref="AJ5217:AJ5218" ca="1" si="9014">AD5217*AE5217/100+AF5217*AG5217+AH5217*AI5217/100</f>
        <v>#N/A</v>
      </c>
      <c r="AK5217" s="55"/>
      <c r="AL5217" s="55"/>
      <c r="AM5217" s="55"/>
      <c r="AN5217" s="55"/>
      <c r="AO5217" s="55"/>
      <c r="AP5217" s="55"/>
      <c r="AQ5217" s="55"/>
      <c r="AR5217" s="55"/>
    </row>
    <row r="5218" spans="1:45" x14ac:dyDescent="0.3">
      <c r="B5218" s="54" t="s">
        <v>175</v>
      </c>
      <c r="C5218" s="54">
        <f>C5211</f>
        <v>0</v>
      </c>
      <c r="D5218" s="56" t="e">
        <f t="shared" ca="1" si="9006"/>
        <v>#N/A</v>
      </c>
      <c r="E5218" s="52" t="e">
        <f t="shared" ref="E5218:W5218" si="9015">E5211</f>
        <v>#N/A</v>
      </c>
      <c r="F5218" s="52" t="e">
        <f t="shared" si="9015"/>
        <v>#N/A</v>
      </c>
      <c r="G5218" s="52" t="e">
        <f t="shared" si="9015"/>
        <v>#N/A</v>
      </c>
      <c r="H5218" s="52" t="e">
        <f t="shared" si="9015"/>
        <v>#N/A</v>
      </c>
      <c r="I5218" s="52" t="e">
        <f t="shared" si="9015"/>
        <v>#N/A</v>
      </c>
      <c r="J5218" s="52" t="e">
        <f t="shared" si="9015"/>
        <v>#N/A</v>
      </c>
      <c r="K5218" s="52" t="e">
        <f t="shared" si="9015"/>
        <v>#N/A</v>
      </c>
      <c r="L5218" s="52" t="e">
        <f t="shared" si="9015"/>
        <v>#N/A</v>
      </c>
      <c r="M5218" s="52" t="e">
        <f t="shared" si="9015"/>
        <v>#N/A</v>
      </c>
      <c r="N5218" s="52" t="e">
        <f t="shared" si="9015"/>
        <v>#N/A</v>
      </c>
      <c r="O5218" s="52" t="e">
        <f t="shared" si="9015"/>
        <v>#N/A</v>
      </c>
      <c r="P5218" s="52" t="e">
        <f t="shared" si="9015"/>
        <v>#N/A</v>
      </c>
      <c r="Q5218" s="52" t="e">
        <f t="shared" si="9015"/>
        <v>#N/A</v>
      </c>
      <c r="R5218" s="52" t="e">
        <f t="shared" si="9015"/>
        <v>#N/A</v>
      </c>
      <c r="S5218" s="52" t="e">
        <f t="shared" si="9015"/>
        <v>#N/A</v>
      </c>
      <c r="T5218" s="52" t="e">
        <f t="shared" si="9015"/>
        <v>#N/A</v>
      </c>
      <c r="U5218" s="52" t="e">
        <f t="shared" si="9015"/>
        <v>#N/A</v>
      </c>
      <c r="V5218" s="52" t="e">
        <f t="shared" si="9015"/>
        <v>#N/A</v>
      </c>
      <c r="W5218" s="52" t="e">
        <f t="shared" si="9015"/>
        <v>#N/A</v>
      </c>
      <c r="X5218" s="55" t="e">
        <f t="shared" si="9008"/>
        <v>#N/A</v>
      </c>
      <c r="Y5218" s="55" t="e">
        <f t="shared" si="9009"/>
        <v>#N/A</v>
      </c>
      <c r="Z5218" s="55" t="e">
        <f t="shared" ref="Z5218" si="9016">Z5217</f>
        <v>#N/A</v>
      </c>
      <c r="AA5218" s="55" t="e">
        <f t="shared" si="9011"/>
        <v>#N/A</v>
      </c>
      <c r="AB5218" s="336" t="e">
        <f t="shared" si="9012"/>
        <v>#N/A</v>
      </c>
      <c r="AC5218" s="223" t="e">
        <f ca="1">INDEX(FGA_COEFFS,1,1)+Z5218*INDEX(FGA_COEFFS,1,2)+Y5218*INDEX(FGA_COEFFS,1,3)+R5218*INDEX(FGA_COEFFS,1,4)+Q5217*INDEX(FGA_COEFFS,1,5)+S5218*INDEX(FGA_COEFFS,1,6)+T5217*INDEX(FGA_COEFFS,1,7)+M5217*INDEX(FGA_COEFFS,1,8)+Y5221*Y5223</f>
        <v>#N/A</v>
      </c>
      <c r="AD5218" s="223" t="e">
        <f ca="1">INDEX(THREEPTA_COEFFS,1,1)+AC5218*INDEX(THREEPTA_COEFFS,1,2)+J5218*INDEX(THREEPTA_COEFFS,1,3)+AA5218*INDEX(THREEPTA_COEFFS,1,4)+K5218*INDEX(THREEPTA_COEFFS,1,5)+L5217*INDEX(THREEPTA_COEFFS,1,6)+Z5221*Z5223</f>
        <v>#N/A</v>
      </c>
      <c r="AE5218" s="223" t="e">
        <f ca="1">INDEX(THREEPTPCT_COEFFS,1,1)+K5218*INDEX(THREEPTPCT_COEFFS,1,2)+L5217*INDEX(THREEPTPCT_COEFFS,1,3)+AA5221*AA5223</f>
        <v>#N/A</v>
      </c>
      <c r="AF5218" s="55" t="e">
        <f t="shared" ca="1" si="9013"/>
        <v>#N/A</v>
      </c>
      <c r="AG5218" s="223" t="e">
        <f ca="1">INDEX(TWOPTPCT_COEFFS,1,1)+AB5218*INDEX(TWOPTPCT_COEFFS,1,2)+I5217*INDEX(TWOPTPCT_COEFFS,1,3)+G5217*INDEX(TWOPTPCT_COEFFS,1,4)+L5217*INDEX(TWOPTPCT_COEFFS,1,5)+AB5221*AB5223</f>
        <v>#N/A</v>
      </c>
      <c r="AH5218" s="223" t="e">
        <f ca="1">INDEX(FTA_COEFFS,1,1)+O5218*INDEX(FTA_COEFFS,1,2)+N5217*INDEX(FTA_COEFFS,1,3)+(Q5218+R5218)*INDEX(FTA_COEFFS,1,4)+(Q5217+R5217)*INDEX(FTA_COEFFS,1,5)+M5217*INDEX(FTA_COEFFS,1,6)+AC5221*AC5223</f>
        <v>#N/A</v>
      </c>
      <c r="AI5218" s="223" t="e">
        <f ca="1">INDEX(FTPCT_COEFFS,1,1)+P5218*INDEX(FTPCT_COEFFS,1,2)+F5218*INDEX(FTPCT_COEFFS,1,3)+G5217*INDEX(FTPCT_COEFFS,1,4)+AD5221*AD5223</f>
        <v>#N/A</v>
      </c>
      <c r="AJ5218" s="338" t="e">
        <f t="shared" ca="1" si="9014"/>
        <v>#N/A</v>
      </c>
      <c r="AK5218" s="55"/>
      <c r="AL5218" s="55"/>
      <c r="AM5218" s="55"/>
      <c r="AN5218" s="55"/>
      <c r="AO5218" s="55"/>
      <c r="AP5218" s="55"/>
      <c r="AQ5218" s="55"/>
      <c r="AR5218" s="55"/>
    </row>
    <row r="5219" spans="1:45" x14ac:dyDescent="0.3">
      <c r="A5219" s="54" t="e">
        <f ca="1">IF(D5217&gt;(D5218+(AVERAGE(V5217,W5217)-AVERAGE(V5218,W5218))/2)+2.5,C5217,IF(D5218&gt;(D5217+(AVERAGE(V5218,W5218)-AVERAGE(V5217,W5217))/2)+2.5,C5218,"Close"))</f>
        <v>#N/A</v>
      </c>
      <c r="B5219" s="64" t="e">
        <f ca="1">IF(D5218&gt;D5217,C5218,C5217)</f>
        <v>#N/A</v>
      </c>
      <c r="D5219" s="56"/>
      <c r="X5219" s="55"/>
      <c r="Y5219" s="55"/>
      <c r="Z5219" s="55"/>
      <c r="AA5219" s="55"/>
      <c r="AB5219" s="55"/>
      <c r="AC5219" s="337"/>
      <c r="AD5219" s="337"/>
      <c r="AE5219" s="337"/>
      <c r="AF5219" s="337"/>
      <c r="AG5219" s="337"/>
      <c r="AH5219" s="337"/>
      <c r="AI5219" s="337"/>
      <c r="AJ5219" s="337"/>
      <c r="AK5219" s="337"/>
      <c r="AL5219" s="337"/>
      <c r="AM5219" s="55"/>
      <c r="AN5219" s="55"/>
      <c r="AO5219" s="55"/>
      <c r="AP5219" s="55"/>
      <c r="AQ5219" s="55"/>
      <c r="AR5219" s="55"/>
      <c r="AS5219" s="55"/>
    </row>
    <row r="5220" spans="1:45" x14ac:dyDescent="0.3">
      <c r="X5220" s="54" t="s">
        <v>1305</v>
      </c>
      <c r="Y5220" s="54" t="s">
        <v>128</v>
      </c>
      <c r="Z5220" s="54" t="s">
        <v>157</v>
      </c>
      <c r="AA5220" s="54" t="s">
        <v>151</v>
      </c>
      <c r="AB5220" s="54" t="s">
        <v>1327</v>
      </c>
      <c r="AC5220" s="54" t="s">
        <v>129</v>
      </c>
      <c r="AD5220" s="54" t="s">
        <v>116</v>
      </c>
      <c r="AE5220" s="54"/>
      <c r="AF5220" s="54"/>
      <c r="AG5220" s="54"/>
      <c r="AH5220" s="54"/>
      <c r="AI5220" s="54"/>
      <c r="AJ5220" s="54"/>
      <c r="AK5220" s="54"/>
      <c r="AL5220" s="54"/>
      <c r="AM5220" s="54"/>
      <c r="AN5220" s="54"/>
      <c r="AO5220" s="54"/>
      <c r="AP5220" s="54"/>
      <c r="AQ5220" s="54"/>
      <c r="AR5220" s="54"/>
      <c r="AS5220" s="54"/>
    </row>
    <row r="5221" spans="1:45" x14ac:dyDescent="0.3">
      <c r="X5221" s="54"/>
      <c r="Y5221" s="54">
        <f t="shared" ref="Y5221:AD5221" si="9017">Y5214</f>
        <v>6.4436999999999998</v>
      </c>
      <c r="Z5221" s="54">
        <f t="shared" si="9017"/>
        <v>4.9371</v>
      </c>
      <c r="AA5221" s="54">
        <f t="shared" si="9017"/>
        <v>11.350300000000001</v>
      </c>
      <c r="AB5221" s="54">
        <f t="shared" si="9017"/>
        <v>7.1900000000000006E-2</v>
      </c>
      <c r="AC5221" s="54">
        <f t="shared" si="9017"/>
        <v>6.2766000000000002</v>
      </c>
      <c r="AD5221" s="54">
        <f t="shared" si="9017"/>
        <v>11.042999999999999</v>
      </c>
      <c r="AE5221" s="54"/>
      <c r="AF5221" s="336"/>
      <c r="AG5221" s="336"/>
      <c r="AH5221" s="336"/>
      <c r="AI5221" s="54"/>
      <c r="AJ5221" s="54"/>
      <c r="AK5221" s="54"/>
      <c r="AL5221" s="54"/>
      <c r="AM5221" s="54"/>
      <c r="AN5221" s="54"/>
      <c r="AO5221" s="54"/>
      <c r="AP5221" s="54"/>
      <c r="AQ5221" s="54"/>
      <c r="AR5221" s="54"/>
      <c r="AS5221" s="54"/>
    </row>
    <row r="5222" spans="1:45" x14ac:dyDescent="0.3">
      <c r="D5222" s="56"/>
      <c r="X5222" s="336"/>
      <c r="Y5222" s="336">
        <f t="shared" ca="1" si="8981"/>
        <v>1.190970651706335</v>
      </c>
      <c r="Z5222" s="336">
        <f t="shared" ca="1" si="8981"/>
        <v>-5.9877628908520629E-2</v>
      </c>
      <c r="AA5222" s="336">
        <f t="shared" ca="1" si="8981"/>
        <v>0.24989672611211794</v>
      </c>
      <c r="AB5222" s="336">
        <f t="shared" ca="1" si="8981"/>
        <v>0.9775681743458382</v>
      </c>
      <c r="AC5222" s="336">
        <f t="shared" ca="1" si="8981"/>
        <v>-3.7198891549326081E-4</v>
      </c>
      <c r="AD5222" s="336">
        <f t="shared" ca="1" si="8981"/>
        <v>0.83034308511640353</v>
      </c>
      <c r="AE5222" s="336"/>
      <c r="AF5222" s="336"/>
      <c r="AG5222" s="336"/>
      <c r="AH5222" s="336"/>
      <c r="AI5222" s="54"/>
      <c r="AJ5222" s="54"/>
      <c r="AK5222" s="54"/>
      <c r="AL5222" s="336"/>
      <c r="AM5222" s="336"/>
      <c r="AN5222" s="336"/>
      <c r="AO5222" s="336"/>
      <c r="AP5222" s="54"/>
      <c r="AQ5222" s="336"/>
      <c r="AR5222" s="336"/>
      <c r="AS5222" s="336"/>
    </row>
    <row r="5223" spans="1:45" x14ac:dyDescent="0.3">
      <c r="C5223" s="54"/>
      <c r="D5223" s="56"/>
      <c r="Y5223" s="336">
        <f t="shared" ca="1" si="8981"/>
        <v>1.3571612030109126</v>
      </c>
      <c r="Z5223" s="336">
        <f t="shared" ca="1" si="8981"/>
        <v>-1.2754582292376224</v>
      </c>
      <c r="AA5223" s="336">
        <f t="shared" ca="1" si="8981"/>
        <v>-0.78999955989148263</v>
      </c>
      <c r="AB5223" s="336">
        <f t="shared" ca="1" si="8981"/>
        <v>2.0091224497131827E-4</v>
      </c>
      <c r="AC5223" s="336">
        <f t="shared" ca="1" si="8981"/>
        <v>-0.25231553121094275</v>
      </c>
      <c r="AD5223" s="336">
        <f t="shared" ca="1" si="8981"/>
        <v>6.6312233328692889E-3</v>
      </c>
      <c r="AE5223" s="55"/>
      <c r="AF5223" s="55"/>
      <c r="AG5223" s="55"/>
      <c r="AH5223" s="55"/>
      <c r="AI5223" s="55"/>
      <c r="AJ5223" s="55"/>
      <c r="AK5223" s="55"/>
      <c r="AL5223" s="55"/>
      <c r="AM5223" s="55"/>
      <c r="AN5223" s="55"/>
      <c r="AO5223" s="55"/>
      <c r="AP5223" s="55"/>
      <c r="AQ5223" s="55"/>
      <c r="AR5223" s="55"/>
      <c r="AS5223" s="55"/>
    </row>
    <row r="5224" spans="1:45" x14ac:dyDescent="0.3">
      <c r="B5224" s="54" t="s">
        <v>172</v>
      </c>
      <c r="C5224" s="53">
        <f>C5217</f>
        <v>0</v>
      </c>
      <c r="D5224" s="56" t="e">
        <f t="shared" ref="D5224:D5225" ca="1" si="9018">AJ5224</f>
        <v>#N/A</v>
      </c>
      <c r="E5224" s="52" t="e">
        <f t="shared" ref="E5224:W5224" si="9019">E5217</f>
        <v>#N/A</v>
      </c>
      <c r="F5224" s="52" t="e">
        <f t="shared" si="9019"/>
        <v>#N/A</v>
      </c>
      <c r="G5224" s="52" t="e">
        <f t="shared" si="9019"/>
        <v>#N/A</v>
      </c>
      <c r="H5224" s="52" t="e">
        <f t="shared" si="9019"/>
        <v>#N/A</v>
      </c>
      <c r="I5224" s="52" t="e">
        <f t="shared" si="9019"/>
        <v>#N/A</v>
      </c>
      <c r="J5224" s="52" t="e">
        <f t="shared" si="9019"/>
        <v>#N/A</v>
      </c>
      <c r="K5224" s="52" t="e">
        <f t="shared" si="9019"/>
        <v>#N/A</v>
      </c>
      <c r="L5224" s="52" t="e">
        <f t="shared" si="9019"/>
        <v>#N/A</v>
      </c>
      <c r="M5224" s="52" t="e">
        <f t="shared" si="9019"/>
        <v>#N/A</v>
      </c>
      <c r="N5224" s="52" t="e">
        <f t="shared" si="9019"/>
        <v>#N/A</v>
      </c>
      <c r="O5224" s="52" t="e">
        <f t="shared" si="9019"/>
        <v>#N/A</v>
      </c>
      <c r="P5224" s="52" t="e">
        <f t="shared" si="9019"/>
        <v>#N/A</v>
      </c>
      <c r="Q5224" s="52" t="e">
        <f t="shared" si="9019"/>
        <v>#N/A</v>
      </c>
      <c r="R5224" s="52" t="e">
        <f t="shared" si="9019"/>
        <v>#N/A</v>
      </c>
      <c r="S5224" s="52" t="e">
        <f t="shared" si="9019"/>
        <v>#N/A</v>
      </c>
      <c r="T5224" s="52" t="e">
        <f t="shared" si="9019"/>
        <v>#N/A</v>
      </c>
      <c r="U5224" s="52" t="e">
        <f t="shared" si="9019"/>
        <v>#N/A</v>
      </c>
      <c r="V5224" s="52" t="e">
        <f t="shared" si="9019"/>
        <v>#N/A</v>
      </c>
      <c r="W5224" s="52" t="e">
        <f t="shared" si="9019"/>
        <v>#N/A</v>
      </c>
      <c r="X5224" s="55" t="e">
        <f t="shared" ref="X5224:X5225" si="9020">(H5224-(O5224*P5224)/100-3*(J5224*K5224)/100)/2</f>
        <v>#N/A</v>
      </c>
      <c r="Y5224" s="55" t="e">
        <f t="shared" ref="Y5224:Y5225" si="9021">SUM(X5224,(J5224*K5224/100))/(F5224/100)</f>
        <v>#N/A</v>
      </c>
      <c r="Z5224" s="55" t="e">
        <f t="shared" ref="Z5224" si="9022">U5224*0.5+U5225*0.5</f>
        <v>#N/A</v>
      </c>
      <c r="AA5224" s="55" t="e">
        <f t="shared" ref="AA5224:AA5225" si="9023">J5224/Y5224</f>
        <v>#N/A</v>
      </c>
      <c r="AB5224" s="336" t="e">
        <f t="shared" ref="AB5224:AB5225" si="9024">X5224/(Y5224-J5224)</f>
        <v>#N/A</v>
      </c>
      <c r="AC5224" s="223" t="e">
        <f ca="1">INDEX(FGA_COEFFS,1,1)+Z5224*INDEX(FGA_COEFFS,1,2)+Y5224*INDEX(FGA_COEFFS,1,3)+R5224*INDEX(FGA_COEFFS,1,4)+Q5225*INDEX(FGA_COEFFS,1,5)+S5224*INDEX(FGA_COEFFS,1,6)+T5225*INDEX(FGA_COEFFS,1,7)+M5225*INDEX(FGA_COEFFS,1,8)+Y5228*Y5229</f>
        <v>#N/A</v>
      </c>
      <c r="AD5224" s="223" t="e">
        <f ca="1">INDEX(THREEPTA_COEFFS,1,1)+AC5224*INDEX(THREEPTA_COEFFS,1,2)+J5224*INDEX(THREEPTA_COEFFS,1,3)+AA5224*INDEX(THREEPTA_COEFFS,1,4)+K5224*INDEX(THREEPTA_COEFFS,1,5)+L5225*INDEX(THREEPTA_COEFFS,1,6)+Z5228*Z5229</f>
        <v>#N/A</v>
      </c>
      <c r="AE5224" s="223" t="e">
        <f ca="1">INDEX(THREEPTPCT_COEFFS,1,1)+K5224*INDEX(THREEPTPCT_COEFFS,1,2)+L5225*INDEX(THREEPTPCT_COEFFS,1,3)+AA5228*AA5229</f>
        <v>#N/A</v>
      </c>
      <c r="AF5224" s="55" t="e">
        <f t="shared" ref="AF5224:AF5225" ca="1" si="9025">AC5224-AD5224</f>
        <v>#N/A</v>
      </c>
      <c r="AG5224" s="223" t="e">
        <f ca="1">INDEX(TWOPTPCT_COEFFS,1,1)+AB5224*INDEX(TWOPTPCT_COEFFS,1,2)+I5225*INDEX(TWOPTPCT_COEFFS,1,3)+G5225*INDEX(TWOPTPCT_COEFFS,1,4)+L5225*INDEX(TWOPTPCT_COEFFS,1,5)+AB5228*AB5229</f>
        <v>#N/A</v>
      </c>
      <c r="AH5224" s="223" t="e">
        <f ca="1">INDEX(FTA_COEFFS,1,1)+O5224*INDEX(FTA_COEFFS,1,2)+N5225*INDEX(FTA_COEFFS,1,3)+(Q5224+R5224)*INDEX(FTA_COEFFS,1,4)+(Q5225+R5225)*INDEX(FTA_COEFFS,1,5)+M5225*INDEX(FTA_COEFFS,1,6)+AC5228*AC5229</f>
        <v>#N/A</v>
      </c>
      <c r="AI5224" s="223" t="e">
        <f ca="1">INDEX(FTPCT_COEFFS,1,1)+P5224*INDEX(FTPCT_COEFFS,1,2)+F5224*INDEX(FTPCT_COEFFS,1,3)+G5225*INDEX(FTPCT_COEFFS,1,4)+AD5228*AD5229</f>
        <v>#N/A</v>
      </c>
      <c r="AJ5224" s="338" t="e">
        <f t="shared" ref="AJ5224:AJ5225" ca="1" si="9026">AD5224*AE5224/100+AF5224*AG5224+AH5224*AI5224/100</f>
        <v>#N/A</v>
      </c>
      <c r="AK5224" s="55"/>
      <c r="AL5224" s="55"/>
      <c r="AM5224" s="55"/>
      <c r="AN5224" s="55"/>
      <c r="AO5224" s="55"/>
      <c r="AP5224" s="55"/>
      <c r="AQ5224" s="55"/>
      <c r="AR5224" s="55"/>
    </row>
    <row r="5225" spans="1:45" x14ac:dyDescent="0.3">
      <c r="B5225" s="54" t="s">
        <v>175</v>
      </c>
      <c r="C5225" s="54">
        <f>C5218</f>
        <v>0</v>
      </c>
      <c r="D5225" s="56" t="e">
        <f t="shared" ca="1" si="9018"/>
        <v>#N/A</v>
      </c>
      <c r="E5225" s="52" t="e">
        <f t="shared" ref="E5225:W5225" si="9027">E5218</f>
        <v>#N/A</v>
      </c>
      <c r="F5225" s="52" t="e">
        <f t="shared" si="9027"/>
        <v>#N/A</v>
      </c>
      <c r="G5225" s="52" t="e">
        <f t="shared" si="9027"/>
        <v>#N/A</v>
      </c>
      <c r="H5225" s="52" t="e">
        <f t="shared" si="9027"/>
        <v>#N/A</v>
      </c>
      <c r="I5225" s="52" t="e">
        <f t="shared" si="9027"/>
        <v>#N/A</v>
      </c>
      <c r="J5225" s="52" t="e">
        <f t="shared" si="9027"/>
        <v>#N/A</v>
      </c>
      <c r="K5225" s="52" t="e">
        <f t="shared" si="9027"/>
        <v>#N/A</v>
      </c>
      <c r="L5225" s="52" t="e">
        <f t="shared" si="9027"/>
        <v>#N/A</v>
      </c>
      <c r="M5225" s="52" t="e">
        <f t="shared" si="9027"/>
        <v>#N/A</v>
      </c>
      <c r="N5225" s="52" t="e">
        <f t="shared" si="9027"/>
        <v>#N/A</v>
      </c>
      <c r="O5225" s="52" t="e">
        <f t="shared" si="9027"/>
        <v>#N/A</v>
      </c>
      <c r="P5225" s="52" t="e">
        <f t="shared" si="9027"/>
        <v>#N/A</v>
      </c>
      <c r="Q5225" s="52" t="e">
        <f t="shared" si="9027"/>
        <v>#N/A</v>
      </c>
      <c r="R5225" s="52" t="e">
        <f t="shared" si="9027"/>
        <v>#N/A</v>
      </c>
      <c r="S5225" s="52" t="e">
        <f t="shared" si="9027"/>
        <v>#N/A</v>
      </c>
      <c r="T5225" s="52" t="e">
        <f t="shared" si="9027"/>
        <v>#N/A</v>
      </c>
      <c r="U5225" s="52" t="e">
        <f t="shared" si="9027"/>
        <v>#N/A</v>
      </c>
      <c r="V5225" s="52" t="e">
        <f t="shared" si="9027"/>
        <v>#N/A</v>
      </c>
      <c r="W5225" s="52" t="e">
        <f t="shared" si="9027"/>
        <v>#N/A</v>
      </c>
      <c r="X5225" s="55" t="e">
        <f t="shared" si="9020"/>
        <v>#N/A</v>
      </c>
      <c r="Y5225" s="55" t="e">
        <f t="shared" si="9021"/>
        <v>#N/A</v>
      </c>
      <c r="Z5225" s="55" t="e">
        <f t="shared" ref="Z5225" si="9028">Z5224</f>
        <v>#N/A</v>
      </c>
      <c r="AA5225" s="55" t="e">
        <f t="shared" si="9023"/>
        <v>#N/A</v>
      </c>
      <c r="AB5225" s="336" t="e">
        <f t="shared" si="9024"/>
        <v>#N/A</v>
      </c>
      <c r="AC5225" s="223" t="e">
        <f ca="1">INDEX(FGA_COEFFS,1,1)+Z5225*INDEX(FGA_COEFFS,1,2)+Y5225*INDEX(FGA_COEFFS,1,3)+R5225*INDEX(FGA_COEFFS,1,4)+Q5224*INDEX(FGA_COEFFS,1,5)+S5225*INDEX(FGA_COEFFS,1,6)+T5224*INDEX(FGA_COEFFS,1,7)+M5224*INDEX(FGA_COEFFS,1,8)+Y5228*Y5230</f>
        <v>#N/A</v>
      </c>
      <c r="AD5225" s="223" t="e">
        <f ca="1">INDEX(THREEPTA_COEFFS,1,1)+AC5225*INDEX(THREEPTA_COEFFS,1,2)+J5225*INDEX(THREEPTA_COEFFS,1,3)+AA5225*INDEX(THREEPTA_COEFFS,1,4)+K5225*INDEX(THREEPTA_COEFFS,1,5)+L5224*INDEX(THREEPTA_COEFFS,1,6)+Z5228*Z5230</f>
        <v>#N/A</v>
      </c>
      <c r="AE5225" s="223" t="e">
        <f ca="1">INDEX(THREEPTPCT_COEFFS,1,1)+K5225*INDEX(THREEPTPCT_COEFFS,1,2)+L5224*INDEX(THREEPTPCT_COEFFS,1,3)+AA5228*AA5230</f>
        <v>#N/A</v>
      </c>
      <c r="AF5225" s="55" t="e">
        <f t="shared" ca="1" si="9025"/>
        <v>#N/A</v>
      </c>
      <c r="AG5225" s="223" t="e">
        <f ca="1">INDEX(TWOPTPCT_COEFFS,1,1)+AB5225*INDEX(TWOPTPCT_COEFFS,1,2)+I5224*INDEX(TWOPTPCT_COEFFS,1,3)+G5224*INDEX(TWOPTPCT_COEFFS,1,4)+L5224*INDEX(TWOPTPCT_COEFFS,1,5)+AB5228*AB5230</f>
        <v>#N/A</v>
      </c>
      <c r="AH5225" s="223" t="e">
        <f ca="1">INDEX(FTA_COEFFS,1,1)+O5225*INDEX(FTA_COEFFS,1,2)+N5224*INDEX(FTA_COEFFS,1,3)+(Q5225+R5225)*INDEX(FTA_COEFFS,1,4)+(Q5224+R5224)*INDEX(FTA_COEFFS,1,5)+M5224*INDEX(FTA_COEFFS,1,6)+AC5228*AC5230</f>
        <v>#N/A</v>
      </c>
      <c r="AI5225" s="223" t="e">
        <f ca="1">INDEX(FTPCT_COEFFS,1,1)+P5225*INDEX(FTPCT_COEFFS,1,2)+F5225*INDEX(FTPCT_COEFFS,1,3)+G5224*INDEX(FTPCT_COEFFS,1,4)+AD5228*AD5230</f>
        <v>#N/A</v>
      </c>
      <c r="AJ5225" s="338" t="e">
        <f t="shared" ca="1" si="9026"/>
        <v>#N/A</v>
      </c>
      <c r="AK5225" s="55"/>
      <c r="AL5225" s="55"/>
      <c r="AM5225" s="55"/>
      <c r="AN5225" s="55"/>
      <c r="AO5225" s="55"/>
      <c r="AP5225" s="55"/>
      <c r="AQ5225" s="55"/>
      <c r="AR5225" s="55"/>
    </row>
    <row r="5226" spans="1:45" x14ac:dyDescent="0.3">
      <c r="A5226" s="54" t="e">
        <f ca="1">IF(D5224&gt;(D5225+(AVERAGE(V5224,W5224)-AVERAGE(V5225,W5225))/2)+2.5,C5224,IF(D5225&gt;(D5224+(AVERAGE(V5225,W5225)-AVERAGE(V5224,W5224))/2)+2.5,C5225,"Close"))</f>
        <v>#N/A</v>
      </c>
      <c r="B5226" s="64" t="e">
        <f ca="1">IF(D5225&gt;D5224,C5225,C5224)</f>
        <v>#N/A</v>
      </c>
      <c r="D5226" s="56"/>
      <c r="X5226" s="55"/>
      <c r="Y5226" s="55"/>
      <c r="Z5226" s="55"/>
      <c r="AA5226" s="55"/>
      <c r="AB5226" s="55"/>
      <c r="AC5226" s="337"/>
      <c r="AD5226" s="337"/>
      <c r="AE5226" s="337"/>
      <c r="AF5226" s="337"/>
      <c r="AG5226" s="337"/>
      <c r="AH5226" s="337"/>
      <c r="AI5226" s="337"/>
      <c r="AJ5226" s="337"/>
      <c r="AK5226" s="337"/>
      <c r="AL5226" s="337"/>
      <c r="AM5226" s="55"/>
      <c r="AN5226" s="55"/>
      <c r="AO5226" s="55"/>
      <c r="AP5226" s="55"/>
      <c r="AQ5226" s="55"/>
      <c r="AR5226" s="55"/>
      <c r="AS5226" s="55"/>
    </row>
    <row r="5227" spans="1:45" x14ac:dyDescent="0.3">
      <c r="X5227" s="54" t="s">
        <v>1305</v>
      </c>
      <c r="Y5227" s="54" t="s">
        <v>128</v>
      </c>
      <c r="Z5227" s="54" t="s">
        <v>157</v>
      </c>
      <c r="AA5227" s="54" t="s">
        <v>151</v>
      </c>
      <c r="AB5227" s="54" t="s">
        <v>1327</v>
      </c>
      <c r="AC5227" s="54" t="s">
        <v>129</v>
      </c>
      <c r="AD5227" s="54" t="s">
        <v>116</v>
      </c>
      <c r="AE5227" s="54"/>
      <c r="AF5227" s="54"/>
      <c r="AG5227" s="54"/>
      <c r="AH5227" s="54"/>
      <c r="AI5227" s="54"/>
      <c r="AJ5227" s="54"/>
      <c r="AK5227" s="54"/>
      <c r="AL5227" s="54"/>
      <c r="AM5227" s="54"/>
      <c r="AN5227" s="54"/>
      <c r="AO5227" s="54"/>
      <c r="AP5227" s="54"/>
      <c r="AQ5227" s="54"/>
      <c r="AR5227" s="54"/>
      <c r="AS5227" s="54"/>
    </row>
    <row r="5228" spans="1:45" x14ac:dyDescent="0.3">
      <c r="X5228" s="54"/>
      <c r="Y5228" s="54">
        <f t="shared" ref="Y5228:AD5228" si="9029">Y5221</f>
        <v>6.4436999999999998</v>
      </c>
      <c r="Z5228" s="54">
        <f t="shared" si="9029"/>
        <v>4.9371</v>
      </c>
      <c r="AA5228" s="54">
        <f t="shared" si="9029"/>
        <v>11.350300000000001</v>
      </c>
      <c r="AB5228" s="54">
        <f t="shared" si="9029"/>
        <v>7.1900000000000006E-2</v>
      </c>
      <c r="AC5228" s="54">
        <f t="shared" si="9029"/>
        <v>6.2766000000000002</v>
      </c>
      <c r="AD5228" s="54">
        <f t="shared" si="9029"/>
        <v>11.042999999999999</v>
      </c>
      <c r="AE5228" s="54"/>
      <c r="AF5228" s="336"/>
      <c r="AG5228" s="336"/>
      <c r="AH5228" s="336"/>
      <c r="AI5228" s="54"/>
      <c r="AJ5228" s="54"/>
      <c r="AK5228" s="54"/>
      <c r="AL5228" s="54"/>
      <c r="AM5228" s="54"/>
      <c r="AN5228" s="54"/>
      <c r="AO5228" s="54"/>
      <c r="AP5228" s="54"/>
      <c r="AQ5228" s="54"/>
      <c r="AR5228" s="54"/>
      <c r="AS5228" s="54"/>
    </row>
    <row r="5229" spans="1:45" x14ac:dyDescent="0.3">
      <c r="D5229" s="56"/>
      <c r="X5229" s="336"/>
      <c r="Y5229" s="336">
        <f t="shared" ca="1" si="8981"/>
        <v>0.66624309840052276</v>
      </c>
      <c r="Z5229" s="336">
        <f t="shared" ca="1" si="8981"/>
        <v>-2.4574651857720564E-2</v>
      </c>
      <c r="AA5229" s="336">
        <f t="shared" ca="1" si="8981"/>
        <v>-0.48124813452216275</v>
      </c>
      <c r="AB5229" s="336">
        <f t="shared" ca="1" si="8981"/>
        <v>-1.4301960167012067</v>
      </c>
      <c r="AC5229" s="336">
        <f t="shared" ca="1" si="8981"/>
        <v>-3.3806348234803156E-2</v>
      </c>
      <c r="AD5229" s="336">
        <f t="shared" ca="1" si="8981"/>
        <v>3.4842698370327156E-2</v>
      </c>
      <c r="AE5229" s="336"/>
      <c r="AF5229" s="336"/>
      <c r="AG5229" s="336"/>
      <c r="AH5229" s="336"/>
      <c r="AI5229" s="54"/>
      <c r="AJ5229" s="54"/>
      <c r="AK5229" s="54"/>
      <c r="AL5229" s="336"/>
      <c r="AM5229" s="336"/>
      <c r="AN5229" s="336"/>
      <c r="AO5229" s="336"/>
      <c r="AP5229" s="54"/>
      <c r="AQ5229" s="336"/>
      <c r="AR5229" s="336"/>
      <c r="AS5229" s="336"/>
    </row>
    <row r="5230" spans="1:45" x14ac:dyDescent="0.3">
      <c r="C5230" s="54"/>
      <c r="D5230" s="56"/>
      <c r="Y5230" s="336">
        <f t="shared" ca="1" si="8981"/>
        <v>0.36276647912404175</v>
      </c>
      <c r="Z5230" s="336">
        <f t="shared" ca="1" si="8981"/>
        <v>9.0013764315939312E-2</v>
      </c>
      <c r="AA5230" s="336">
        <f t="shared" ca="1" si="8981"/>
        <v>-1.3423397762941445E-2</v>
      </c>
      <c r="AB5230" s="336">
        <f t="shared" ca="1" si="8981"/>
        <v>-1.4132246848453489</v>
      </c>
      <c r="AC5230" s="336">
        <f t="shared" ca="1" si="8981"/>
        <v>-0.61611556791057065</v>
      </c>
      <c r="AD5230" s="336">
        <f t="shared" ca="1" si="8981"/>
        <v>-0.31679310285910894</v>
      </c>
      <c r="AE5230" s="55"/>
      <c r="AF5230" s="55"/>
      <c r="AG5230" s="55"/>
      <c r="AH5230" s="55"/>
      <c r="AI5230" s="55"/>
      <c r="AJ5230" s="55"/>
      <c r="AK5230" s="55"/>
      <c r="AL5230" s="55"/>
      <c r="AM5230" s="55"/>
      <c r="AN5230" s="55"/>
      <c r="AO5230" s="55"/>
      <c r="AP5230" s="55"/>
      <c r="AQ5230" s="55"/>
      <c r="AR5230" s="55"/>
      <c r="AS5230" s="55"/>
    </row>
    <row r="5231" spans="1:45" x14ac:dyDescent="0.3">
      <c r="B5231" s="54" t="s">
        <v>172</v>
      </c>
      <c r="C5231" s="53">
        <f>C5224</f>
        <v>0</v>
      </c>
      <c r="D5231" s="56" t="e">
        <f t="shared" ref="D5231:D5232" ca="1" si="9030">AJ5231</f>
        <v>#N/A</v>
      </c>
      <c r="E5231" s="52" t="e">
        <f t="shared" ref="E5231:W5231" si="9031">E5224</f>
        <v>#N/A</v>
      </c>
      <c r="F5231" s="52" t="e">
        <f t="shared" si="9031"/>
        <v>#N/A</v>
      </c>
      <c r="G5231" s="52" t="e">
        <f t="shared" si="9031"/>
        <v>#N/A</v>
      </c>
      <c r="H5231" s="52" t="e">
        <f t="shared" si="9031"/>
        <v>#N/A</v>
      </c>
      <c r="I5231" s="52" t="e">
        <f t="shared" si="9031"/>
        <v>#N/A</v>
      </c>
      <c r="J5231" s="52" t="e">
        <f t="shared" si="9031"/>
        <v>#N/A</v>
      </c>
      <c r="K5231" s="52" t="e">
        <f t="shared" si="9031"/>
        <v>#N/A</v>
      </c>
      <c r="L5231" s="52" t="e">
        <f t="shared" si="9031"/>
        <v>#N/A</v>
      </c>
      <c r="M5231" s="52" t="e">
        <f t="shared" si="9031"/>
        <v>#N/A</v>
      </c>
      <c r="N5231" s="52" t="e">
        <f t="shared" si="9031"/>
        <v>#N/A</v>
      </c>
      <c r="O5231" s="52" t="e">
        <f t="shared" si="9031"/>
        <v>#N/A</v>
      </c>
      <c r="P5231" s="52" t="e">
        <f t="shared" si="9031"/>
        <v>#N/A</v>
      </c>
      <c r="Q5231" s="52" t="e">
        <f t="shared" si="9031"/>
        <v>#N/A</v>
      </c>
      <c r="R5231" s="52" t="e">
        <f t="shared" si="9031"/>
        <v>#N/A</v>
      </c>
      <c r="S5231" s="52" t="e">
        <f t="shared" si="9031"/>
        <v>#N/A</v>
      </c>
      <c r="T5231" s="52" t="e">
        <f t="shared" si="9031"/>
        <v>#N/A</v>
      </c>
      <c r="U5231" s="52" t="e">
        <f t="shared" si="9031"/>
        <v>#N/A</v>
      </c>
      <c r="V5231" s="52" t="e">
        <f t="shared" si="9031"/>
        <v>#N/A</v>
      </c>
      <c r="W5231" s="52" t="e">
        <f t="shared" si="9031"/>
        <v>#N/A</v>
      </c>
      <c r="X5231" s="55" t="e">
        <f t="shared" ref="X5231:X5232" si="9032">(H5231-(O5231*P5231)/100-3*(J5231*K5231)/100)/2</f>
        <v>#N/A</v>
      </c>
      <c r="Y5231" s="55" t="e">
        <f t="shared" ref="Y5231:Y5232" si="9033">SUM(X5231,(J5231*K5231/100))/(F5231/100)</f>
        <v>#N/A</v>
      </c>
      <c r="Z5231" s="55" t="e">
        <f t="shared" ref="Z5231" si="9034">U5231*0.5+U5232*0.5</f>
        <v>#N/A</v>
      </c>
      <c r="AA5231" s="55" t="e">
        <f t="shared" ref="AA5231:AA5232" si="9035">J5231/Y5231</f>
        <v>#N/A</v>
      </c>
      <c r="AB5231" s="336" t="e">
        <f t="shared" ref="AB5231:AB5232" si="9036">X5231/(Y5231-J5231)</f>
        <v>#N/A</v>
      </c>
      <c r="AC5231" s="223" t="e">
        <f ca="1">INDEX(FGA_COEFFS,1,1)+Z5231*INDEX(FGA_COEFFS,1,2)+Y5231*INDEX(FGA_COEFFS,1,3)+R5231*INDEX(FGA_COEFFS,1,4)+Q5232*INDEX(FGA_COEFFS,1,5)+S5231*INDEX(FGA_COEFFS,1,6)+T5232*INDEX(FGA_COEFFS,1,7)+M5232*INDEX(FGA_COEFFS,1,8)+Y5235*Y5236</f>
        <v>#N/A</v>
      </c>
      <c r="AD5231" s="223" t="e">
        <f ca="1">INDEX(THREEPTA_COEFFS,1,1)+AC5231*INDEX(THREEPTA_COEFFS,1,2)+J5231*INDEX(THREEPTA_COEFFS,1,3)+AA5231*INDEX(THREEPTA_COEFFS,1,4)+K5231*INDEX(THREEPTA_COEFFS,1,5)+L5232*INDEX(THREEPTA_COEFFS,1,6)+Z5235*Z5236</f>
        <v>#N/A</v>
      </c>
      <c r="AE5231" s="223" t="e">
        <f ca="1">INDEX(THREEPTPCT_COEFFS,1,1)+K5231*INDEX(THREEPTPCT_COEFFS,1,2)+L5232*INDEX(THREEPTPCT_COEFFS,1,3)+AA5235*AA5236</f>
        <v>#N/A</v>
      </c>
      <c r="AF5231" s="55" t="e">
        <f t="shared" ref="AF5231:AF5232" ca="1" si="9037">AC5231-AD5231</f>
        <v>#N/A</v>
      </c>
      <c r="AG5231" s="223" t="e">
        <f ca="1">INDEX(TWOPTPCT_COEFFS,1,1)+AB5231*INDEX(TWOPTPCT_COEFFS,1,2)+I5232*INDEX(TWOPTPCT_COEFFS,1,3)+G5232*INDEX(TWOPTPCT_COEFFS,1,4)+L5232*INDEX(TWOPTPCT_COEFFS,1,5)+AB5235*AB5236</f>
        <v>#N/A</v>
      </c>
      <c r="AH5231" s="223" t="e">
        <f ca="1">INDEX(FTA_COEFFS,1,1)+O5231*INDEX(FTA_COEFFS,1,2)+N5232*INDEX(FTA_COEFFS,1,3)+(Q5231+R5231)*INDEX(FTA_COEFFS,1,4)+(Q5232+R5232)*INDEX(FTA_COEFFS,1,5)+M5232*INDEX(FTA_COEFFS,1,6)+AC5235*AC5236</f>
        <v>#N/A</v>
      </c>
      <c r="AI5231" s="223" t="e">
        <f ca="1">INDEX(FTPCT_COEFFS,1,1)+P5231*INDEX(FTPCT_COEFFS,1,2)+F5231*INDEX(FTPCT_COEFFS,1,3)+G5232*INDEX(FTPCT_COEFFS,1,4)+AD5235*AD5236</f>
        <v>#N/A</v>
      </c>
      <c r="AJ5231" s="338" t="e">
        <f t="shared" ref="AJ5231:AJ5232" ca="1" si="9038">AD5231*AE5231/100+AF5231*AG5231+AH5231*AI5231/100</f>
        <v>#N/A</v>
      </c>
      <c r="AK5231" s="55"/>
      <c r="AL5231" s="55"/>
      <c r="AM5231" s="55"/>
      <c r="AN5231" s="55"/>
      <c r="AO5231" s="55"/>
      <c r="AP5231" s="55"/>
      <c r="AQ5231" s="55"/>
      <c r="AR5231" s="55"/>
    </row>
    <row r="5232" spans="1:45" x14ac:dyDescent="0.3">
      <c r="B5232" s="54" t="s">
        <v>175</v>
      </c>
      <c r="C5232" s="54">
        <f>C5225</f>
        <v>0</v>
      </c>
      <c r="D5232" s="56" t="e">
        <f t="shared" ca="1" si="9030"/>
        <v>#N/A</v>
      </c>
      <c r="E5232" s="52" t="e">
        <f t="shared" ref="E5232:W5232" si="9039">E5225</f>
        <v>#N/A</v>
      </c>
      <c r="F5232" s="52" t="e">
        <f t="shared" si="9039"/>
        <v>#N/A</v>
      </c>
      <c r="G5232" s="52" t="e">
        <f t="shared" si="9039"/>
        <v>#N/A</v>
      </c>
      <c r="H5232" s="52" t="e">
        <f t="shared" si="9039"/>
        <v>#N/A</v>
      </c>
      <c r="I5232" s="52" t="e">
        <f t="shared" si="9039"/>
        <v>#N/A</v>
      </c>
      <c r="J5232" s="52" t="e">
        <f t="shared" si="9039"/>
        <v>#N/A</v>
      </c>
      <c r="K5232" s="52" t="e">
        <f t="shared" si="9039"/>
        <v>#N/A</v>
      </c>
      <c r="L5232" s="52" t="e">
        <f t="shared" si="9039"/>
        <v>#N/A</v>
      </c>
      <c r="M5232" s="52" t="e">
        <f t="shared" si="9039"/>
        <v>#N/A</v>
      </c>
      <c r="N5232" s="52" t="e">
        <f t="shared" si="9039"/>
        <v>#N/A</v>
      </c>
      <c r="O5232" s="52" t="e">
        <f t="shared" si="9039"/>
        <v>#N/A</v>
      </c>
      <c r="P5232" s="52" t="e">
        <f t="shared" si="9039"/>
        <v>#N/A</v>
      </c>
      <c r="Q5232" s="52" t="e">
        <f t="shared" si="9039"/>
        <v>#N/A</v>
      </c>
      <c r="R5232" s="52" t="e">
        <f t="shared" si="9039"/>
        <v>#N/A</v>
      </c>
      <c r="S5232" s="52" t="e">
        <f t="shared" si="9039"/>
        <v>#N/A</v>
      </c>
      <c r="T5232" s="52" t="e">
        <f t="shared" si="9039"/>
        <v>#N/A</v>
      </c>
      <c r="U5232" s="52" t="e">
        <f t="shared" si="9039"/>
        <v>#N/A</v>
      </c>
      <c r="V5232" s="52" t="e">
        <f t="shared" si="9039"/>
        <v>#N/A</v>
      </c>
      <c r="W5232" s="52" t="e">
        <f t="shared" si="9039"/>
        <v>#N/A</v>
      </c>
      <c r="X5232" s="55" t="e">
        <f t="shared" si="9032"/>
        <v>#N/A</v>
      </c>
      <c r="Y5232" s="55" t="e">
        <f t="shared" si="9033"/>
        <v>#N/A</v>
      </c>
      <c r="Z5232" s="55" t="e">
        <f t="shared" ref="Z5232" si="9040">Z5231</f>
        <v>#N/A</v>
      </c>
      <c r="AA5232" s="55" t="e">
        <f t="shared" si="9035"/>
        <v>#N/A</v>
      </c>
      <c r="AB5232" s="336" t="e">
        <f t="shared" si="9036"/>
        <v>#N/A</v>
      </c>
      <c r="AC5232" s="223" t="e">
        <f ca="1">INDEX(FGA_COEFFS,1,1)+Z5232*INDEX(FGA_COEFFS,1,2)+Y5232*INDEX(FGA_COEFFS,1,3)+R5232*INDEX(FGA_COEFFS,1,4)+Q5231*INDEX(FGA_COEFFS,1,5)+S5232*INDEX(FGA_COEFFS,1,6)+T5231*INDEX(FGA_COEFFS,1,7)+M5231*INDEX(FGA_COEFFS,1,8)+Y5235*Y5237</f>
        <v>#N/A</v>
      </c>
      <c r="AD5232" s="223" t="e">
        <f ca="1">INDEX(THREEPTA_COEFFS,1,1)+AC5232*INDEX(THREEPTA_COEFFS,1,2)+J5232*INDEX(THREEPTA_COEFFS,1,3)+AA5232*INDEX(THREEPTA_COEFFS,1,4)+K5232*INDEX(THREEPTA_COEFFS,1,5)+L5231*INDEX(THREEPTA_COEFFS,1,6)+Z5235*Z5237</f>
        <v>#N/A</v>
      </c>
      <c r="AE5232" s="223" t="e">
        <f ca="1">INDEX(THREEPTPCT_COEFFS,1,1)+K5232*INDEX(THREEPTPCT_COEFFS,1,2)+L5231*INDEX(THREEPTPCT_COEFFS,1,3)+AA5235*AA5237</f>
        <v>#N/A</v>
      </c>
      <c r="AF5232" s="55" t="e">
        <f t="shared" ca="1" si="9037"/>
        <v>#N/A</v>
      </c>
      <c r="AG5232" s="223" t="e">
        <f ca="1">INDEX(TWOPTPCT_COEFFS,1,1)+AB5232*INDEX(TWOPTPCT_COEFFS,1,2)+I5231*INDEX(TWOPTPCT_COEFFS,1,3)+G5231*INDEX(TWOPTPCT_COEFFS,1,4)+L5231*INDEX(TWOPTPCT_COEFFS,1,5)+AB5235*AB5237</f>
        <v>#N/A</v>
      </c>
      <c r="AH5232" s="223" t="e">
        <f ca="1">INDEX(FTA_COEFFS,1,1)+O5232*INDEX(FTA_COEFFS,1,2)+N5231*INDEX(FTA_COEFFS,1,3)+(Q5232+R5232)*INDEX(FTA_COEFFS,1,4)+(Q5231+R5231)*INDEX(FTA_COEFFS,1,5)+M5231*INDEX(FTA_COEFFS,1,6)+AC5235*AC5237</f>
        <v>#N/A</v>
      </c>
      <c r="AI5232" s="223" t="e">
        <f ca="1">INDEX(FTPCT_COEFFS,1,1)+P5232*INDEX(FTPCT_COEFFS,1,2)+F5232*INDEX(FTPCT_COEFFS,1,3)+G5231*INDEX(FTPCT_COEFFS,1,4)+AD5235*AD5237</f>
        <v>#N/A</v>
      </c>
      <c r="AJ5232" s="338" t="e">
        <f t="shared" ca="1" si="9038"/>
        <v>#N/A</v>
      </c>
      <c r="AK5232" s="55"/>
      <c r="AL5232" s="55"/>
      <c r="AM5232" s="55"/>
      <c r="AN5232" s="55"/>
      <c r="AO5232" s="55"/>
      <c r="AP5232" s="55"/>
      <c r="AQ5232" s="55"/>
      <c r="AR5232" s="55"/>
    </row>
    <row r="5233" spans="1:45" x14ac:dyDescent="0.3">
      <c r="A5233" s="54" t="e">
        <f ca="1">IF(D5231&gt;(D5232+(AVERAGE(V5231,W5231)-AVERAGE(V5232,W5232))/2)+2.5,C5231,IF(D5232&gt;(D5231+(AVERAGE(V5232,W5232)-AVERAGE(V5231,W5231))/2)+2.5,C5232,"Close"))</f>
        <v>#N/A</v>
      </c>
      <c r="B5233" s="64" t="e">
        <f ca="1">IF(D5232&gt;D5231,C5232,C5231)</f>
        <v>#N/A</v>
      </c>
      <c r="D5233" s="56"/>
      <c r="X5233" s="55"/>
      <c r="Y5233" s="55"/>
      <c r="Z5233" s="55"/>
      <c r="AA5233" s="55"/>
      <c r="AB5233" s="55"/>
      <c r="AC5233" s="337"/>
      <c r="AD5233" s="337"/>
      <c r="AE5233" s="337"/>
      <c r="AF5233" s="337"/>
      <c r="AG5233" s="337"/>
      <c r="AH5233" s="337"/>
      <c r="AI5233" s="337"/>
      <c r="AJ5233" s="337"/>
      <c r="AK5233" s="337"/>
      <c r="AL5233" s="337"/>
      <c r="AM5233" s="55"/>
      <c r="AN5233" s="55"/>
      <c r="AO5233" s="55"/>
      <c r="AP5233" s="55"/>
      <c r="AQ5233" s="55"/>
      <c r="AR5233" s="55"/>
      <c r="AS5233" s="55"/>
    </row>
    <row r="5234" spans="1:45" x14ac:dyDescent="0.3">
      <c r="X5234" s="54" t="s">
        <v>1305</v>
      </c>
      <c r="Y5234" s="54" t="s">
        <v>128</v>
      </c>
      <c r="Z5234" s="54" t="s">
        <v>157</v>
      </c>
      <c r="AA5234" s="54" t="s">
        <v>151</v>
      </c>
      <c r="AB5234" s="54" t="s">
        <v>1327</v>
      </c>
      <c r="AC5234" s="54" t="s">
        <v>129</v>
      </c>
      <c r="AD5234" s="54" t="s">
        <v>116</v>
      </c>
      <c r="AE5234" s="54"/>
      <c r="AF5234" s="54"/>
      <c r="AG5234" s="54"/>
      <c r="AH5234" s="54"/>
      <c r="AI5234" s="54"/>
      <c r="AJ5234" s="54"/>
      <c r="AK5234" s="54"/>
      <c r="AL5234" s="54"/>
      <c r="AM5234" s="54"/>
      <c r="AN5234" s="54"/>
      <c r="AO5234" s="54"/>
      <c r="AP5234" s="54"/>
      <c r="AQ5234" s="54"/>
      <c r="AR5234" s="54"/>
      <c r="AS5234" s="54"/>
    </row>
    <row r="5235" spans="1:45" x14ac:dyDescent="0.3">
      <c r="X5235" s="54"/>
      <c r="Y5235" s="54">
        <f t="shared" ref="Y5235:AD5235" si="9041">Y5228</f>
        <v>6.4436999999999998</v>
      </c>
      <c r="Z5235" s="54">
        <f t="shared" si="9041"/>
        <v>4.9371</v>
      </c>
      <c r="AA5235" s="54">
        <f t="shared" si="9041"/>
        <v>11.350300000000001</v>
      </c>
      <c r="AB5235" s="54">
        <f t="shared" si="9041"/>
        <v>7.1900000000000006E-2</v>
      </c>
      <c r="AC5235" s="54">
        <f t="shared" si="9041"/>
        <v>6.2766000000000002</v>
      </c>
      <c r="AD5235" s="54">
        <f t="shared" si="9041"/>
        <v>11.042999999999999</v>
      </c>
      <c r="AE5235" s="54"/>
      <c r="AF5235" s="336"/>
      <c r="AG5235" s="336"/>
      <c r="AH5235" s="336"/>
      <c r="AI5235" s="54"/>
      <c r="AJ5235" s="54"/>
      <c r="AK5235" s="54"/>
      <c r="AL5235" s="54"/>
      <c r="AM5235" s="54"/>
      <c r="AN5235" s="54"/>
      <c r="AO5235" s="54"/>
      <c r="AP5235" s="54"/>
      <c r="AQ5235" s="54"/>
      <c r="AR5235" s="54"/>
      <c r="AS5235" s="54"/>
    </row>
    <row r="5236" spans="1:45" x14ac:dyDescent="0.3">
      <c r="D5236" s="56"/>
      <c r="X5236" s="336"/>
      <c r="Y5236" s="336">
        <f t="shared" ca="1" si="8981"/>
        <v>5.241752746538595E-2</v>
      </c>
      <c r="Z5236" s="336">
        <f t="shared" ca="1" si="8981"/>
        <v>0.99860462584886256</v>
      </c>
      <c r="AA5236" s="336">
        <f t="shared" ca="1" si="8981"/>
        <v>1.0434064163462615</v>
      </c>
      <c r="AB5236" s="336">
        <f t="shared" ca="1" si="8981"/>
        <v>0.23574500193334272</v>
      </c>
      <c r="AC5236" s="336">
        <f t="shared" ca="1" si="8981"/>
        <v>-1.2426048690622877</v>
      </c>
      <c r="AD5236" s="336">
        <f t="shared" ca="1" si="8981"/>
        <v>0.8161933036270228</v>
      </c>
      <c r="AE5236" s="336"/>
      <c r="AF5236" s="336"/>
      <c r="AG5236" s="336"/>
      <c r="AH5236" s="336"/>
      <c r="AI5236" s="54"/>
      <c r="AJ5236" s="54"/>
      <c r="AK5236" s="54"/>
      <c r="AL5236" s="336"/>
      <c r="AM5236" s="336"/>
      <c r="AN5236" s="336"/>
      <c r="AO5236" s="336"/>
      <c r="AP5236" s="54"/>
      <c r="AQ5236" s="336"/>
      <c r="AR5236" s="336"/>
      <c r="AS5236" s="336"/>
    </row>
    <row r="5237" spans="1:45" x14ac:dyDescent="0.3">
      <c r="C5237" s="54"/>
      <c r="D5237" s="56"/>
      <c r="Y5237" s="336">
        <f t="shared" ca="1" si="8981"/>
        <v>7.075181171172501E-2</v>
      </c>
      <c r="Z5237" s="336">
        <f t="shared" ca="1" si="8981"/>
        <v>-0.14784730756783732</v>
      </c>
      <c r="AA5237" s="336">
        <f t="shared" ca="1" si="8981"/>
        <v>-0.65385017216136365</v>
      </c>
      <c r="AB5237" s="336">
        <f t="shared" ca="1" si="8981"/>
        <v>-1.0067848818857918</v>
      </c>
      <c r="AC5237" s="336">
        <f t="shared" ca="1" si="8981"/>
        <v>0.27297010995924087</v>
      </c>
      <c r="AD5237" s="336">
        <f t="shared" ca="1" si="8981"/>
        <v>0.46602929389118025</v>
      </c>
      <c r="AE5237" s="55"/>
      <c r="AF5237" s="55"/>
      <c r="AG5237" s="55"/>
      <c r="AH5237" s="55"/>
      <c r="AI5237" s="55"/>
      <c r="AJ5237" s="55"/>
      <c r="AK5237" s="55"/>
      <c r="AL5237" s="55"/>
      <c r="AM5237" s="55"/>
      <c r="AN5237" s="55"/>
      <c r="AO5237" s="55"/>
      <c r="AP5237" s="55"/>
      <c r="AQ5237" s="55"/>
      <c r="AR5237" s="55"/>
      <c r="AS5237" s="55"/>
    </row>
    <row r="5238" spans="1:45" x14ac:dyDescent="0.3">
      <c r="B5238" s="54" t="s">
        <v>172</v>
      </c>
      <c r="C5238" s="53">
        <f>C5231</f>
        <v>0</v>
      </c>
      <c r="D5238" s="56" t="e">
        <f t="shared" ref="D5238:D5239" ca="1" si="9042">AJ5238</f>
        <v>#N/A</v>
      </c>
      <c r="E5238" s="52" t="e">
        <f t="shared" ref="E5238:W5238" si="9043">E5231</f>
        <v>#N/A</v>
      </c>
      <c r="F5238" s="52" t="e">
        <f t="shared" si="9043"/>
        <v>#N/A</v>
      </c>
      <c r="G5238" s="52" t="e">
        <f t="shared" si="9043"/>
        <v>#N/A</v>
      </c>
      <c r="H5238" s="52" t="e">
        <f t="shared" si="9043"/>
        <v>#N/A</v>
      </c>
      <c r="I5238" s="52" t="e">
        <f t="shared" si="9043"/>
        <v>#N/A</v>
      </c>
      <c r="J5238" s="52" t="e">
        <f t="shared" si="9043"/>
        <v>#N/A</v>
      </c>
      <c r="K5238" s="52" t="e">
        <f t="shared" si="9043"/>
        <v>#N/A</v>
      </c>
      <c r="L5238" s="52" t="e">
        <f t="shared" si="9043"/>
        <v>#N/A</v>
      </c>
      <c r="M5238" s="52" t="e">
        <f t="shared" si="9043"/>
        <v>#N/A</v>
      </c>
      <c r="N5238" s="52" t="e">
        <f t="shared" si="9043"/>
        <v>#N/A</v>
      </c>
      <c r="O5238" s="52" t="e">
        <f t="shared" si="9043"/>
        <v>#N/A</v>
      </c>
      <c r="P5238" s="52" t="e">
        <f t="shared" si="9043"/>
        <v>#N/A</v>
      </c>
      <c r="Q5238" s="52" t="e">
        <f t="shared" si="9043"/>
        <v>#N/A</v>
      </c>
      <c r="R5238" s="52" t="e">
        <f t="shared" si="9043"/>
        <v>#N/A</v>
      </c>
      <c r="S5238" s="52" t="e">
        <f t="shared" si="9043"/>
        <v>#N/A</v>
      </c>
      <c r="T5238" s="52" t="e">
        <f t="shared" si="9043"/>
        <v>#N/A</v>
      </c>
      <c r="U5238" s="52" t="e">
        <f t="shared" si="9043"/>
        <v>#N/A</v>
      </c>
      <c r="V5238" s="52" t="e">
        <f t="shared" si="9043"/>
        <v>#N/A</v>
      </c>
      <c r="W5238" s="52" t="e">
        <f t="shared" si="9043"/>
        <v>#N/A</v>
      </c>
      <c r="X5238" s="55" t="e">
        <f t="shared" ref="X5238:X5239" si="9044">(H5238-(O5238*P5238)/100-3*(J5238*K5238)/100)/2</f>
        <v>#N/A</v>
      </c>
      <c r="Y5238" s="55" t="e">
        <f t="shared" ref="Y5238:Y5239" si="9045">SUM(X5238,(J5238*K5238/100))/(F5238/100)</f>
        <v>#N/A</v>
      </c>
      <c r="Z5238" s="55" t="e">
        <f t="shared" ref="Z5238" si="9046">U5238*0.5+U5239*0.5</f>
        <v>#N/A</v>
      </c>
      <c r="AA5238" s="55" t="e">
        <f t="shared" ref="AA5238:AA5239" si="9047">J5238/Y5238</f>
        <v>#N/A</v>
      </c>
      <c r="AB5238" s="336" t="e">
        <f t="shared" ref="AB5238:AB5239" si="9048">X5238/(Y5238-J5238)</f>
        <v>#N/A</v>
      </c>
      <c r="AC5238" s="223" t="e">
        <f ca="1">INDEX(FGA_COEFFS,1,1)+Z5238*INDEX(FGA_COEFFS,1,2)+Y5238*INDEX(FGA_COEFFS,1,3)+R5238*INDEX(FGA_COEFFS,1,4)+Q5239*INDEX(FGA_COEFFS,1,5)+S5238*INDEX(FGA_COEFFS,1,6)+T5239*INDEX(FGA_COEFFS,1,7)+M5239*INDEX(FGA_COEFFS,1,8)+Y5242*Y5243</f>
        <v>#N/A</v>
      </c>
      <c r="AD5238" s="223" t="e">
        <f ca="1">INDEX(THREEPTA_COEFFS,1,1)+AC5238*INDEX(THREEPTA_COEFFS,1,2)+J5238*INDEX(THREEPTA_COEFFS,1,3)+AA5238*INDEX(THREEPTA_COEFFS,1,4)+K5238*INDEX(THREEPTA_COEFFS,1,5)+L5239*INDEX(THREEPTA_COEFFS,1,6)+Z5242*Z5243</f>
        <v>#N/A</v>
      </c>
      <c r="AE5238" s="223" t="e">
        <f ca="1">INDEX(THREEPTPCT_COEFFS,1,1)+K5238*INDEX(THREEPTPCT_COEFFS,1,2)+L5239*INDEX(THREEPTPCT_COEFFS,1,3)+AA5242*AA5243</f>
        <v>#N/A</v>
      </c>
      <c r="AF5238" s="55" t="e">
        <f t="shared" ref="AF5238:AF5239" ca="1" si="9049">AC5238-AD5238</f>
        <v>#N/A</v>
      </c>
      <c r="AG5238" s="223" t="e">
        <f ca="1">INDEX(TWOPTPCT_COEFFS,1,1)+AB5238*INDEX(TWOPTPCT_COEFFS,1,2)+I5239*INDEX(TWOPTPCT_COEFFS,1,3)+G5239*INDEX(TWOPTPCT_COEFFS,1,4)+L5239*INDEX(TWOPTPCT_COEFFS,1,5)+AB5242*AB5243</f>
        <v>#N/A</v>
      </c>
      <c r="AH5238" s="223" t="e">
        <f ca="1">INDEX(FTA_COEFFS,1,1)+O5238*INDEX(FTA_COEFFS,1,2)+N5239*INDEX(FTA_COEFFS,1,3)+(Q5238+R5238)*INDEX(FTA_COEFFS,1,4)+(Q5239+R5239)*INDEX(FTA_COEFFS,1,5)+M5239*INDEX(FTA_COEFFS,1,6)+AC5242*AC5243</f>
        <v>#N/A</v>
      </c>
      <c r="AI5238" s="223" t="e">
        <f ca="1">INDEX(FTPCT_COEFFS,1,1)+P5238*INDEX(FTPCT_COEFFS,1,2)+F5238*INDEX(FTPCT_COEFFS,1,3)+G5239*INDEX(FTPCT_COEFFS,1,4)+AD5242*AD5243</f>
        <v>#N/A</v>
      </c>
      <c r="AJ5238" s="338" t="e">
        <f t="shared" ref="AJ5238:AJ5239" ca="1" si="9050">AD5238*AE5238/100+AF5238*AG5238+AH5238*AI5238/100</f>
        <v>#N/A</v>
      </c>
      <c r="AK5238" s="55"/>
      <c r="AL5238" s="55"/>
      <c r="AM5238" s="55"/>
      <c r="AN5238" s="55"/>
      <c r="AO5238" s="55"/>
      <c r="AP5238" s="55"/>
      <c r="AQ5238" s="55"/>
      <c r="AR5238" s="55"/>
    </row>
    <row r="5239" spans="1:45" x14ac:dyDescent="0.3">
      <c r="B5239" s="54" t="s">
        <v>175</v>
      </c>
      <c r="C5239" s="54">
        <f>C5232</f>
        <v>0</v>
      </c>
      <c r="D5239" s="56" t="e">
        <f t="shared" ca="1" si="9042"/>
        <v>#N/A</v>
      </c>
      <c r="E5239" s="52" t="e">
        <f t="shared" ref="E5239:W5239" si="9051">E5232</f>
        <v>#N/A</v>
      </c>
      <c r="F5239" s="52" t="e">
        <f t="shared" si="9051"/>
        <v>#N/A</v>
      </c>
      <c r="G5239" s="52" t="e">
        <f t="shared" si="9051"/>
        <v>#N/A</v>
      </c>
      <c r="H5239" s="52" t="e">
        <f t="shared" si="9051"/>
        <v>#N/A</v>
      </c>
      <c r="I5239" s="52" t="e">
        <f t="shared" si="9051"/>
        <v>#N/A</v>
      </c>
      <c r="J5239" s="52" t="e">
        <f t="shared" si="9051"/>
        <v>#N/A</v>
      </c>
      <c r="K5239" s="52" t="e">
        <f t="shared" si="9051"/>
        <v>#N/A</v>
      </c>
      <c r="L5239" s="52" t="e">
        <f t="shared" si="9051"/>
        <v>#N/A</v>
      </c>
      <c r="M5239" s="52" t="e">
        <f t="shared" si="9051"/>
        <v>#N/A</v>
      </c>
      <c r="N5239" s="52" t="e">
        <f t="shared" si="9051"/>
        <v>#N/A</v>
      </c>
      <c r="O5239" s="52" t="e">
        <f t="shared" si="9051"/>
        <v>#N/A</v>
      </c>
      <c r="P5239" s="52" t="e">
        <f t="shared" si="9051"/>
        <v>#N/A</v>
      </c>
      <c r="Q5239" s="52" t="e">
        <f t="shared" si="9051"/>
        <v>#N/A</v>
      </c>
      <c r="R5239" s="52" t="e">
        <f t="shared" si="9051"/>
        <v>#N/A</v>
      </c>
      <c r="S5239" s="52" t="e">
        <f t="shared" si="9051"/>
        <v>#N/A</v>
      </c>
      <c r="T5239" s="52" t="e">
        <f t="shared" si="9051"/>
        <v>#N/A</v>
      </c>
      <c r="U5239" s="52" t="e">
        <f t="shared" si="9051"/>
        <v>#N/A</v>
      </c>
      <c r="V5239" s="52" t="e">
        <f t="shared" si="9051"/>
        <v>#N/A</v>
      </c>
      <c r="W5239" s="52" t="e">
        <f t="shared" si="9051"/>
        <v>#N/A</v>
      </c>
      <c r="X5239" s="55" t="e">
        <f t="shared" si="9044"/>
        <v>#N/A</v>
      </c>
      <c r="Y5239" s="55" t="e">
        <f t="shared" si="9045"/>
        <v>#N/A</v>
      </c>
      <c r="Z5239" s="55" t="e">
        <f t="shared" ref="Z5239" si="9052">Z5238</f>
        <v>#N/A</v>
      </c>
      <c r="AA5239" s="55" t="e">
        <f t="shared" si="9047"/>
        <v>#N/A</v>
      </c>
      <c r="AB5239" s="336" t="e">
        <f t="shared" si="9048"/>
        <v>#N/A</v>
      </c>
      <c r="AC5239" s="223" t="e">
        <f ca="1">INDEX(FGA_COEFFS,1,1)+Z5239*INDEX(FGA_COEFFS,1,2)+Y5239*INDEX(FGA_COEFFS,1,3)+R5239*INDEX(FGA_COEFFS,1,4)+Q5238*INDEX(FGA_COEFFS,1,5)+S5239*INDEX(FGA_COEFFS,1,6)+T5238*INDEX(FGA_COEFFS,1,7)+M5238*INDEX(FGA_COEFFS,1,8)+Y5242*Y5244</f>
        <v>#N/A</v>
      </c>
      <c r="AD5239" s="223" t="e">
        <f ca="1">INDEX(THREEPTA_COEFFS,1,1)+AC5239*INDEX(THREEPTA_COEFFS,1,2)+J5239*INDEX(THREEPTA_COEFFS,1,3)+AA5239*INDEX(THREEPTA_COEFFS,1,4)+K5239*INDEX(THREEPTA_COEFFS,1,5)+L5238*INDEX(THREEPTA_COEFFS,1,6)+Z5242*Z5244</f>
        <v>#N/A</v>
      </c>
      <c r="AE5239" s="223" t="e">
        <f ca="1">INDEX(THREEPTPCT_COEFFS,1,1)+K5239*INDEX(THREEPTPCT_COEFFS,1,2)+L5238*INDEX(THREEPTPCT_COEFFS,1,3)+AA5242*AA5244</f>
        <v>#N/A</v>
      </c>
      <c r="AF5239" s="55" t="e">
        <f t="shared" ca="1" si="9049"/>
        <v>#N/A</v>
      </c>
      <c r="AG5239" s="223" t="e">
        <f ca="1">INDEX(TWOPTPCT_COEFFS,1,1)+AB5239*INDEX(TWOPTPCT_COEFFS,1,2)+I5238*INDEX(TWOPTPCT_COEFFS,1,3)+G5238*INDEX(TWOPTPCT_COEFFS,1,4)+L5238*INDEX(TWOPTPCT_COEFFS,1,5)+AB5242*AB5244</f>
        <v>#N/A</v>
      </c>
      <c r="AH5239" s="223" t="e">
        <f ca="1">INDEX(FTA_COEFFS,1,1)+O5239*INDEX(FTA_COEFFS,1,2)+N5238*INDEX(FTA_COEFFS,1,3)+(Q5239+R5239)*INDEX(FTA_COEFFS,1,4)+(Q5238+R5238)*INDEX(FTA_COEFFS,1,5)+M5238*INDEX(FTA_COEFFS,1,6)+AC5242*AC5244</f>
        <v>#N/A</v>
      </c>
      <c r="AI5239" s="223" t="e">
        <f ca="1">INDEX(FTPCT_COEFFS,1,1)+P5239*INDEX(FTPCT_COEFFS,1,2)+F5239*INDEX(FTPCT_COEFFS,1,3)+G5238*INDEX(FTPCT_COEFFS,1,4)+AD5242*AD5244</f>
        <v>#N/A</v>
      </c>
      <c r="AJ5239" s="338" t="e">
        <f t="shared" ca="1" si="9050"/>
        <v>#N/A</v>
      </c>
      <c r="AK5239" s="55"/>
      <c r="AL5239" s="55"/>
      <c r="AM5239" s="55"/>
      <c r="AN5239" s="55"/>
      <c r="AO5239" s="55"/>
      <c r="AP5239" s="55"/>
      <c r="AQ5239" s="55"/>
      <c r="AR5239" s="55"/>
    </row>
    <row r="5240" spans="1:45" x14ac:dyDescent="0.3">
      <c r="A5240" s="54" t="e">
        <f ca="1">IF(D5238&gt;(D5239+(AVERAGE(V5238,W5238)-AVERAGE(V5239,W5239))/2)+2.5,C5238,IF(D5239&gt;(D5238+(AVERAGE(V5239,W5239)-AVERAGE(V5238,W5238))/2)+2.5,C5239,"Close"))</f>
        <v>#N/A</v>
      </c>
      <c r="B5240" s="64" t="e">
        <f ca="1">IF(D5239&gt;D5238,C5239,C5238)</f>
        <v>#N/A</v>
      </c>
      <c r="D5240" s="56"/>
      <c r="X5240" s="55"/>
      <c r="Y5240" s="55"/>
      <c r="Z5240" s="55"/>
      <c r="AA5240" s="55"/>
      <c r="AB5240" s="55"/>
      <c r="AC5240" s="337"/>
      <c r="AD5240" s="337"/>
      <c r="AE5240" s="337"/>
      <c r="AF5240" s="337"/>
      <c r="AG5240" s="337"/>
      <c r="AH5240" s="337"/>
      <c r="AI5240" s="337"/>
      <c r="AJ5240" s="337"/>
      <c r="AK5240" s="337"/>
      <c r="AL5240" s="337"/>
      <c r="AM5240" s="55"/>
      <c r="AN5240" s="55"/>
      <c r="AO5240" s="55"/>
      <c r="AP5240" s="55"/>
      <c r="AQ5240" s="55"/>
      <c r="AR5240" s="55"/>
      <c r="AS5240" s="55"/>
    </row>
    <row r="5241" spans="1:45" x14ac:dyDescent="0.3">
      <c r="X5241" s="54" t="s">
        <v>1305</v>
      </c>
      <c r="Y5241" s="54" t="s">
        <v>128</v>
      </c>
      <c r="Z5241" s="54" t="s">
        <v>157</v>
      </c>
      <c r="AA5241" s="54" t="s">
        <v>151</v>
      </c>
      <c r="AB5241" s="54" t="s">
        <v>1327</v>
      </c>
      <c r="AC5241" s="54" t="s">
        <v>129</v>
      </c>
      <c r="AD5241" s="54" t="s">
        <v>116</v>
      </c>
      <c r="AE5241" s="54"/>
      <c r="AF5241" s="54"/>
      <c r="AG5241" s="54"/>
      <c r="AH5241" s="54"/>
      <c r="AI5241" s="54"/>
      <c r="AJ5241" s="54"/>
      <c r="AK5241" s="54"/>
      <c r="AL5241" s="54"/>
      <c r="AM5241" s="54"/>
      <c r="AN5241" s="54"/>
      <c r="AO5241" s="54"/>
      <c r="AP5241" s="54"/>
      <c r="AQ5241" s="54"/>
      <c r="AR5241" s="54"/>
      <c r="AS5241" s="54"/>
    </row>
    <row r="5242" spans="1:45" x14ac:dyDescent="0.3">
      <c r="X5242" s="54"/>
      <c r="Y5242" s="54">
        <f t="shared" ref="Y5242:AD5242" si="9053">Y5235</f>
        <v>6.4436999999999998</v>
      </c>
      <c r="Z5242" s="54">
        <f t="shared" si="9053"/>
        <v>4.9371</v>
      </c>
      <c r="AA5242" s="54">
        <f t="shared" si="9053"/>
        <v>11.350300000000001</v>
      </c>
      <c r="AB5242" s="54">
        <f t="shared" si="9053"/>
        <v>7.1900000000000006E-2</v>
      </c>
      <c r="AC5242" s="54">
        <f t="shared" si="9053"/>
        <v>6.2766000000000002</v>
      </c>
      <c r="AD5242" s="54">
        <f t="shared" si="9053"/>
        <v>11.042999999999999</v>
      </c>
      <c r="AE5242" s="54"/>
      <c r="AF5242" s="336"/>
      <c r="AG5242" s="336"/>
      <c r="AH5242" s="336"/>
      <c r="AI5242" s="54"/>
      <c r="AJ5242" s="54"/>
      <c r="AK5242" s="54"/>
      <c r="AL5242" s="54"/>
      <c r="AM5242" s="54"/>
      <c r="AN5242" s="54"/>
      <c r="AO5242" s="54"/>
      <c r="AP5242" s="54"/>
      <c r="AQ5242" s="54"/>
      <c r="AR5242" s="54"/>
      <c r="AS5242" s="54"/>
    </row>
    <row r="5243" spans="1:45" x14ac:dyDescent="0.3">
      <c r="D5243" s="56"/>
      <c r="X5243" s="336"/>
      <c r="Y5243" s="336">
        <f t="shared" ca="1" si="8981"/>
        <v>-1.0206461137196599</v>
      </c>
      <c r="Z5243" s="336">
        <f t="shared" ca="1" si="8981"/>
        <v>1.158396600616789</v>
      </c>
      <c r="AA5243" s="336">
        <f t="shared" ca="1" si="8981"/>
        <v>8.9785067066961346E-3</v>
      </c>
      <c r="AB5243" s="336">
        <f t="shared" ca="1" si="8981"/>
        <v>-1.2089324392897289</v>
      </c>
      <c r="AC5243" s="336">
        <f t="shared" ca="1" si="8981"/>
        <v>0.91856498931039687</v>
      </c>
      <c r="AD5243" s="336">
        <f t="shared" ca="1" si="8981"/>
        <v>1.4341275318803013</v>
      </c>
      <c r="AE5243" s="336"/>
      <c r="AF5243" s="336"/>
      <c r="AG5243" s="336"/>
      <c r="AH5243" s="336"/>
      <c r="AI5243" s="54"/>
      <c r="AJ5243" s="54"/>
      <c r="AK5243" s="54"/>
      <c r="AL5243" s="336"/>
      <c r="AM5243" s="336"/>
      <c r="AN5243" s="336"/>
      <c r="AO5243" s="336"/>
      <c r="AP5243" s="54"/>
      <c r="AQ5243" s="336"/>
      <c r="AR5243" s="336"/>
      <c r="AS5243" s="336"/>
    </row>
    <row r="5244" spans="1:45" x14ac:dyDescent="0.3">
      <c r="C5244" s="54"/>
      <c r="D5244" s="56"/>
      <c r="Y5244" s="336">
        <f t="shared" ca="1" si="8981"/>
        <v>0.7062427676882278</v>
      </c>
      <c r="Z5244" s="336">
        <f t="shared" ca="1" si="8981"/>
        <v>0.63779441228396716</v>
      </c>
      <c r="AA5244" s="336">
        <f t="shared" ca="1" si="8981"/>
        <v>-1.2228625376085358</v>
      </c>
      <c r="AB5244" s="336">
        <f t="shared" ca="1" si="8981"/>
        <v>-0.13846333914507969</v>
      </c>
      <c r="AC5244" s="336">
        <f t="shared" ca="1" si="8981"/>
        <v>5.6606222347332327E-2</v>
      </c>
      <c r="AD5244" s="336">
        <f t="shared" ca="1" si="8981"/>
        <v>-0.58377962002109818</v>
      </c>
      <c r="AE5244" s="55"/>
      <c r="AF5244" s="55"/>
      <c r="AG5244" s="55"/>
      <c r="AH5244" s="55"/>
      <c r="AI5244" s="55"/>
      <c r="AJ5244" s="55"/>
      <c r="AK5244" s="55"/>
      <c r="AL5244" s="55"/>
      <c r="AM5244" s="55"/>
      <c r="AN5244" s="55"/>
      <c r="AO5244" s="55"/>
      <c r="AP5244" s="55"/>
      <c r="AQ5244" s="55"/>
      <c r="AR5244" s="55"/>
      <c r="AS5244" s="55"/>
    </row>
    <row r="5245" spans="1:45" x14ac:dyDescent="0.3">
      <c r="B5245" s="54" t="s">
        <v>172</v>
      </c>
      <c r="C5245" s="53">
        <f>C5238</f>
        <v>0</v>
      </c>
      <c r="D5245" s="56" t="e">
        <f t="shared" ref="D5245:D5246" ca="1" si="9054">AJ5245</f>
        <v>#N/A</v>
      </c>
      <c r="E5245" s="52" t="e">
        <f t="shared" ref="E5245:W5245" si="9055">E5238</f>
        <v>#N/A</v>
      </c>
      <c r="F5245" s="52" t="e">
        <f t="shared" si="9055"/>
        <v>#N/A</v>
      </c>
      <c r="G5245" s="52" t="e">
        <f t="shared" si="9055"/>
        <v>#N/A</v>
      </c>
      <c r="H5245" s="52" t="e">
        <f t="shared" si="9055"/>
        <v>#N/A</v>
      </c>
      <c r="I5245" s="52" t="e">
        <f t="shared" si="9055"/>
        <v>#N/A</v>
      </c>
      <c r="J5245" s="52" t="e">
        <f t="shared" si="9055"/>
        <v>#N/A</v>
      </c>
      <c r="K5245" s="52" t="e">
        <f t="shared" si="9055"/>
        <v>#N/A</v>
      </c>
      <c r="L5245" s="52" t="e">
        <f t="shared" si="9055"/>
        <v>#N/A</v>
      </c>
      <c r="M5245" s="52" t="e">
        <f t="shared" si="9055"/>
        <v>#N/A</v>
      </c>
      <c r="N5245" s="52" t="e">
        <f t="shared" si="9055"/>
        <v>#N/A</v>
      </c>
      <c r="O5245" s="52" t="e">
        <f t="shared" si="9055"/>
        <v>#N/A</v>
      </c>
      <c r="P5245" s="52" t="e">
        <f t="shared" si="9055"/>
        <v>#N/A</v>
      </c>
      <c r="Q5245" s="52" t="e">
        <f t="shared" si="9055"/>
        <v>#N/A</v>
      </c>
      <c r="R5245" s="52" t="e">
        <f t="shared" si="9055"/>
        <v>#N/A</v>
      </c>
      <c r="S5245" s="52" t="e">
        <f t="shared" si="9055"/>
        <v>#N/A</v>
      </c>
      <c r="T5245" s="52" t="e">
        <f t="shared" si="9055"/>
        <v>#N/A</v>
      </c>
      <c r="U5245" s="52" t="e">
        <f t="shared" si="9055"/>
        <v>#N/A</v>
      </c>
      <c r="V5245" s="52" t="e">
        <f t="shared" si="9055"/>
        <v>#N/A</v>
      </c>
      <c r="W5245" s="52" t="e">
        <f t="shared" si="9055"/>
        <v>#N/A</v>
      </c>
      <c r="X5245" s="55" t="e">
        <f t="shared" ref="X5245:X5246" si="9056">(H5245-(O5245*P5245)/100-3*(J5245*K5245)/100)/2</f>
        <v>#N/A</v>
      </c>
      <c r="Y5245" s="55" t="e">
        <f t="shared" ref="Y5245:Y5246" si="9057">SUM(X5245,(J5245*K5245/100))/(F5245/100)</f>
        <v>#N/A</v>
      </c>
      <c r="Z5245" s="55" t="e">
        <f t="shared" ref="Z5245" si="9058">U5245*0.5+U5246*0.5</f>
        <v>#N/A</v>
      </c>
      <c r="AA5245" s="55" t="e">
        <f t="shared" ref="AA5245:AA5246" si="9059">J5245/Y5245</f>
        <v>#N/A</v>
      </c>
      <c r="AB5245" s="336" t="e">
        <f t="shared" ref="AB5245:AB5246" si="9060">X5245/(Y5245-J5245)</f>
        <v>#N/A</v>
      </c>
      <c r="AC5245" s="223" t="e">
        <f ca="1">INDEX(FGA_COEFFS,1,1)+Z5245*INDEX(FGA_COEFFS,1,2)+Y5245*INDEX(FGA_COEFFS,1,3)+R5245*INDEX(FGA_COEFFS,1,4)+Q5246*INDEX(FGA_COEFFS,1,5)+S5245*INDEX(FGA_COEFFS,1,6)+T5246*INDEX(FGA_COEFFS,1,7)+M5246*INDEX(FGA_COEFFS,1,8)+Y5249*Y5250</f>
        <v>#N/A</v>
      </c>
      <c r="AD5245" s="223" t="e">
        <f ca="1">INDEX(THREEPTA_COEFFS,1,1)+AC5245*INDEX(THREEPTA_COEFFS,1,2)+J5245*INDEX(THREEPTA_COEFFS,1,3)+AA5245*INDEX(THREEPTA_COEFFS,1,4)+K5245*INDEX(THREEPTA_COEFFS,1,5)+L5246*INDEX(THREEPTA_COEFFS,1,6)+Z5249*Z5250</f>
        <v>#N/A</v>
      </c>
      <c r="AE5245" s="223" t="e">
        <f ca="1">INDEX(THREEPTPCT_COEFFS,1,1)+K5245*INDEX(THREEPTPCT_COEFFS,1,2)+L5246*INDEX(THREEPTPCT_COEFFS,1,3)+AA5249*AA5250</f>
        <v>#N/A</v>
      </c>
      <c r="AF5245" s="55" t="e">
        <f t="shared" ref="AF5245:AF5246" ca="1" si="9061">AC5245-AD5245</f>
        <v>#N/A</v>
      </c>
      <c r="AG5245" s="223" t="e">
        <f ca="1">INDEX(TWOPTPCT_COEFFS,1,1)+AB5245*INDEX(TWOPTPCT_COEFFS,1,2)+I5246*INDEX(TWOPTPCT_COEFFS,1,3)+G5246*INDEX(TWOPTPCT_COEFFS,1,4)+L5246*INDEX(TWOPTPCT_COEFFS,1,5)+AB5249*AB5250</f>
        <v>#N/A</v>
      </c>
      <c r="AH5245" s="223" t="e">
        <f ca="1">INDEX(FTA_COEFFS,1,1)+O5245*INDEX(FTA_COEFFS,1,2)+N5246*INDEX(FTA_COEFFS,1,3)+(Q5245+R5245)*INDEX(FTA_COEFFS,1,4)+(Q5246+R5246)*INDEX(FTA_COEFFS,1,5)+M5246*INDEX(FTA_COEFFS,1,6)+AC5249*AC5250</f>
        <v>#N/A</v>
      </c>
      <c r="AI5245" s="223" t="e">
        <f ca="1">INDEX(FTPCT_COEFFS,1,1)+P5245*INDEX(FTPCT_COEFFS,1,2)+F5245*INDEX(FTPCT_COEFFS,1,3)+G5246*INDEX(FTPCT_COEFFS,1,4)+AD5249*AD5250</f>
        <v>#N/A</v>
      </c>
      <c r="AJ5245" s="338" t="e">
        <f t="shared" ref="AJ5245:AJ5246" ca="1" si="9062">AD5245*AE5245/100+AF5245*AG5245+AH5245*AI5245/100</f>
        <v>#N/A</v>
      </c>
      <c r="AK5245" s="55"/>
      <c r="AL5245" s="55"/>
      <c r="AM5245" s="55"/>
      <c r="AN5245" s="55"/>
      <c r="AO5245" s="55"/>
      <c r="AP5245" s="55"/>
      <c r="AQ5245" s="55"/>
      <c r="AR5245" s="55"/>
    </row>
    <row r="5246" spans="1:45" x14ac:dyDescent="0.3">
      <c r="B5246" s="54" t="s">
        <v>175</v>
      </c>
      <c r="C5246" s="54">
        <f>C5239</f>
        <v>0</v>
      </c>
      <c r="D5246" s="56" t="e">
        <f t="shared" ca="1" si="9054"/>
        <v>#N/A</v>
      </c>
      <c r="E5246" s="52" t="e">
        <f t="shared" ref="E5246:W5246" si="9063">E5239</f>
        <v>#N/A</v>
      </c>
      <c r="F5246" s="52" t="e">
        <f t="shared" si="9063"/>
        <v>#N/A</v>
      </c>
      <c r="G5246" s="52" t="e">
        <f t="shared" si="9063"/>
        <v>#N/A</v>
      </c>
      <c r="H5246" s="52" t="e">
        <f t="shared" si="9063"/>
        <v>#N/A</v>
      </c>
      <c r="I5246" s="52" t="e">
        <f t="shared" si="9063"/>
        <v>#N/A</v>
      </c>
      <c r="J5246" s="52" t="e">
        <f t="shared" si="9063"/>
        <v>#N/A</v>
      </c>
      <c r="K5246" s="52" t="e">
        <f t="shared" si="9063"/>
        <v>#N/A</v>
      </c>
      <c r="L5246" s="52" t="e">
        <f t="shared" si="9063"/>
        <v>#N/A</v>
      </c>
      <c r="M5246" s="52" t="e">
        <f t="shared" si="9063"/>
        <v>#N/A</v>
      </c>
      <c r="N5246" s="52" t="e">
        <f t="shared" si="9063"/>
        <v>#N/A</v>
      </c>
      <c r="O5246" s="52" t="e">
        <f t="shared" si="9063"/>
        <v>#N/A</v>
      </c>
      <c r="P5246" s="52" t="e">
        <f t="shared" si="9063"/>
        <v>#N/A</v>
      </c>
      <c r="Q5246" s="52" t="e">
        <f t="shared" si="9063"/>
        <v>#N/A</v>
      </c>
      <c r="R5246" s="52" t="e">
        <f t="shared" si="9063"/>
        <v>#N/A</v>
      </c>
      <c r="S5246" s="52" t="e">
        <f t="shared" si="9063"/>
        <v>#N/A</v>
      </c>
      <c r="T5246" s="52" t="e">
        <f t="shared" si="9063"/>
        <v>#N/A</v>
      </c>
      <c r="U5246" s="52" t="e">
        <f t="shared" si="9063"/>
        <v>#N/A</v>
      </c>
      <c r="V5246" s="52" t="e">
        <f t="shared" si="9063"/>
        <v>#N/A</v>
      </c>
      <c r="W5246" s="52" t="e">
        <f t="shared" si="9063"/>
        <v>#N/A</v>
      </c>
      <c r="X5246" s="55" t="e">
        <f t="shared" si="9056"/>
        <v>#N/A</v>
      </c>
      <c r="Y5246" s="55" t="e">
        <f t="shared" si="9057"/>
        <v>#N/A</v>
      </c>
      <c r="Z5246" s="55" t="e">
        <f t="shared" ref="Z5246" si="9064">Z5245</f>
        <v>#N/A</v>
      </c>
      <c r="AA5246" s="55" t="e">
        <f t="shared" si="9059"/>
        <v>#N/A</v>
      </c>
      <c r="AB5246" s="336" t="e">
        <f t="shared" si="9060"/>
        <v>#N/A</v>
      </c>
      <c r="AC5246" s="223" t="e">
        <f ca="1">INDEX(FGA_COEFFS,1,1)+Z5246*INDEX(FGA_COEFFS,1,2)+Y5246*INDEX(FGA_COEFFS,1,3)+R5246*INDEX(FGA_COEFFS,1,4)+Q5245*INDEX(FGA_COEFFS,1,5)+S5246*INDEX(FGA_COEFFS,1,6)+T5245*INDEX(FGA_COEFFS,1,7)+M5245*INDEX(FGA_COEFFS,1,8)+Y5249*Y5251</f>
        <v>#N/A</v>
      </c>
      <c r="AD5246" s="223" t="e">
        <f ca="1">INDEX(THREEPTA_COEFFS,1,1)+AC5246*INDEX(THREEPTA_COEFFS,1,2)+J5246*INDEX(THREEPTA_COEFFS,1,3)+AA5246*INDEX(THREEPTA_COEFFS,1,4)+K5246*INDEX(THREEPTA_COEFFS,1,5)+L5245*INDEX(THREEPTA_COEFFS,1,6)+Z5249*Z5251</f>
        <v>#N/A</v>
      </c>
      <c r="AE5246" s="223" t="e">
        <f ca="1">INDEX(THREEPTPCT_COEFFS,1,1)+K5246*INDEX(THREEPTPCT_COEFFS,1,2)+L5245*INDEX(THREEPTPCT_COEFFS,1,3)+AA5249*AA5251</f>
        <v>#N/A</v>
      </c>
      <c r="AF5246" s="55" t="e">
        <f t="shared" ca="1" si="9061"/>
        <v>#N/A</v>
      </c>
      <c r="AG5246" s="223" t="e">
        <f ca="1">INDEX(TWOPTPCT_COEFFS,1,1)+AB5246*INDEX(TWOPTPCT_COEFFS,1,2)+I5245*INDEX(TWOPTPCT_COEFFS,1,3)+G5245*INDEX(TWOPTPCT_COEFFS,1,4)+L5245*INDEX(TWOPTPCT_COEFFS,1,5)+AB5249*AB5251</f>
        <v>#N/A</v>
      </c>
      <c r="AH5246" s="223" t="e">
        <f ca="1">INDEX(FTA_COEFFS,1,1)+O5246*INDEX(FTA_COEFFS,1,2)+N5245*INDEX(FTA_COEFFS,1,3)+(Q5246+R5246)*INDEX(FTA_COEFFS,1,4)+(Q5245+R5245)*INDEX(FTA_COEFFS,1,5)+M5245*INDEX(FTA_COEFFS,1,6)+AC5249*AC5251</f>
        <v>#N/A</v>
      </c>
      <c r="AI5246" s="223" t="e">
        <f ca="1">INDEX(FTPCT_COEFFS,1,1)+P5246*INDEX(FTPCT_COEFFS,1,2)+F5246*INDEX(FTPCT_COEFFS,1,3)+G5245*INDEX(FTPCT_COEFFS,1,4)+AD5249*AD5251</f>
        <v>#N/A</v>
      </c>
      <c r="AJ5246" s="338" t="e">
        <f t="shared" ca="1" si="9062"/>
        <v>#N/A</v>
      </c>
      <c r="AK5246" s="55"/>
      <c r="AL5246" s="55"/>
      <c r="AM5246" s="55"/>
      <c r="AN5246" s="55"/>
      <c r="AO5246" s="55"/>
      <c r="AP5246" s="55"/>
      <c r="AQ5246" s="55"/>
      <c r="AR5246" s="55"/>
    </row>
    <row r="5247" spans="1:45" x14ac:dyDescent="0.3">
      <c r="A5247" s="54" t="e">
        <f ca="1">IF(D5245&gt;(D5246+(AVERAGE(V5245,W5245)-AVERAGE(V5246,W5246))/2)+2.5,C5245,IF(D5246&gt;(D5245+(AVERAGE(V5246,W5246)-AVERAGE(V5245,W5245))/2)+2.5,C5246,"Close"))</f>
        <v>#N/A</v>
      </c>
      <c r="B5247" s="64" t="e">
        <f ca="1">IF(D5246&gt;D5245,C5246,C5245)</f>
        <v>#N/A</v>
      </c>
      <c r="D5247" s="56"/>
      <c r="X5247" s="55"/>
      <c r="Y5247" s="55"/>
      <c r="Z5247" s="55"/>
      <c r="AA5247" s="55"/>
      <c r="AB5247" s="55"/>
      <c r="AC5247" s="337"/>
      <c r="AD5247" s="337"/>
      <c r="AE5247" s="337"/>
      <c r="AF5247" s="337"/>
      <c r="AG5247" s="337"/>
      <c r="AH5247" s="337"/>
      <c r="AI5247" s="337"/>
      <c r="AJ5247" s="337"/>
      <c r="AK5247" s="337"/>
      <c r="AL5247" s="337"/>
      <c r="AM5247" s="55"/>
      <c r="AN5247" s="55"/>
      <c r="AO5247" s="55"/>
      <c r="AP5247" s="55"/>
      <c r="AQ5247" s="55"/>
      <c r="AR5247" s="55"/>
      <c r="AS5247" s="55"/>
    </row>
    <row r="5248" spans="1:45" x14ac:dyDescent="0.3">
      <c r="X5248" s="54" t="s">
        <v>1305</v>
      </c>
      <c r="Y5248" s="54" t="s">
        <v>128</v>
      </c>
      <c r="Z5248" s="54" t="s">
        <v>157</v>
      </c>
      <c r="AA5248" s="54" t="s">
        <v>151</v>
      </c>
      <c r="AB5248" s="54" t="s">
        <v>1327</v>
      </c>
      <c r="AC5248" s="54" t="s">
        <v>129</v>
      </c>
      <c r="AD5248" s="54" t="s">
        <v>116</v>
      </c>
      <c r="AE5248" s="54"/>
      <c r="AF5248" s="54"/>
      <c r="AG5248" s="54"/>
      <c r="AH5248" s="54"/>
      <c r="AI5248" s="54"/>
      <c r="AJ5248" s="54"/>
      <c r="AK5248" s="54"/>
      <c r="AL5248" s="54"/>
      <c r="AM5248" s="54"/>
      <c r="AN5248" s="54"/>
      <c r="AO5248" s="54"/>
      <c r="AP5248" s="54"/>
      <c r="AQ5248" s="54"/>
      <c r="AR5248" s="54"/>
      <c r="AS5248" s="54"/>
    </row>
    <row r="5249" spans="1:45" x14ac:dyDescent="0.3">
      <c r="X5249" s="54"/>
      <c r="Y5249" s="54">
        <f t="shared" ref="Y5249:AD5249" si="9065">Y5242</f>
        <v>6.4436999999999998</v>
      </c>
      <c r="Z5249" s="54">
        <f t="shared" si="9065"/>
        <v>4.9371</v>
      </c>
      <c r="AA5249" s="54">
        <f t="shared" si="9065"/>
        <v>11.350300000000001</v>
      </c>
      <c r="AB5249" s="54">
        <f t="shared" si="9065"/>
        <v>7.1900000000000006E-2</v>
      </c>
      <c r="AC5249" s="54">
        <f t="shared" si="9065"/>
        <v>6.2766000000000002</v>
      </c>
      <c r="AD5249" s="54">
        <f t="shared" si="9065"/>
        <v>11.042999999999999</v>
      </c>
      <c r="AE5249" s="54"/>
      <c r="AF5249" s="336"/>
      <c r="AG5249" s="336"/>
      <c r="AH5249" s="336"/>
      <c r="AI5249" s="54"/>
      <c r="AJ5249" s="54"/>
      <c r="AK5249" s="54"/>
      <c r="AL5249" s="54"/>
      <c r="AM5249" s="54"/>
      <c r="AN5249" s="54"/>
      <c r="AO5249" s="54"/>
      <c r="AP5249" s="54"/>
      <c r="AQ5249" s="54"/>
      <c r="AR5249" s="54"/>
      <c r="AS5249" s="54"/>
    </row>
    <row r="5250" spans="1:45" x14ac:dyDescent="0.3">
      <c r="D5250" s="56"/>
      <c r="X5250" s="336"/>
      <c r="Y5250" s="336">
        <f t="shared" ca="1" si="8981"/>
        <v>1.5618956929687434E-3</v>
      </c>
      <c r="Z5250" s="336">
        <f t="shared" ca="1" si="8981"/>
        <v>4.0505041613166828E-2</v>
      </c>
      <c r="AA5250" s="336">
        <f t="shared" ca="1" si="8981"/>
        <v>-2.9899043877707671E-2</v>
      </c>
      <c r="AB5250" s="336">
        <f t="shared" ca="1" si="8981"/>
        <v>0.30509336181662949</v>
      </c>
      <c r="AC5250" s="336">
        <f t="shared" ca="1" si="8981"/>
        <v>-1.5312976458620623E-2</v>
      </c>
      <c r="AD5250" s="336">
        <f t="shared" ca="1" si="8981"/>
        <v>1.11015394169374</v>
      </c>
      <c r="AE5250" s="336"/>
      <c r="AF5250" s="336"/>
      <c r="AG5250" s="336"/>
      <c r="AH5250" s="336"/>
      <c r="AI5250" s="54"/>
      <c r="AJ5250" s="54"/>
      <c r="AK5250" s="54"/>
      <c r="AL5250" s="336"/>
      <c r="AM5250" s="336"/>
      <c r="AN5250" s="336"/>
      <c r="AO5250" s="336"/>
      <c r="AP5250" s="54"/>
      <c r="AQ5250" s="336"/>
      <c r="AR5250" s="336"/>
      <c r="AS5250" s="336"/>
    </row>
    <row r="5251" spans="1:45" x14ac:dyDescent="0.3">
      <c r="C5251" s="54"/>
      <c r="D5251" s="56"/>
      <c r="Y5251" s="336">
        <f t="shared" ca="1" si="8981"/>
        <v>-0.87848387572398345</v>
      </c>
      <c r="Z5251" s="336">
        <f t="shared" ca="1" si="8981"/>
        <v>9.6875527554557694E-2</v>
      </c>
      <c r="AA5251" s="336">
        <f t="shared" ca="1" si="8981"/>
        <v>-0.43027269362533682</v>
      </c>
      <c r="AB5251" s="336">
        <f t="shared" ca="1" si="8981"/>
        <v>-0.46949428966597179</v>
      </c>
      <c r="AC5251" s="336">
        <f t="shared" ca="1" si="8981"/>
        <v>-0.12974199052829477</v>
      </c>
      <c r="AD5251" s="336">
        <f t="shared" ca="1" si="8981"/>
        <v>-0.99954588760690311</v>
      </c>
      <c r="AE5251" s="55"/>
      <c r="AF5251" s="55"/>
      <c r="AG5251" s="55"/>
      <c r="AH5251" s="55"/>
      <c r="AI5251" s="55"/>
      <c r="AJ5251" s="55"/>
      <c r="AK5251" s="55"/>
      <c r="AL5251" s="55"/>
      <c r="AM5251" s="55"/>
      <c r="AN5251" s="55"/>
      <c r="AO5251" s="55"/>
      <c r="AP5251" s="55"/>
      <c r="AQ5251" s="55"/>
      <c r="AR5251" s="55"/>
      <c r="AS5251" s="55"/>
    </row>
    <row r="5252" spans="1:45" x14ac:dyDescent="0.3">
      <c r="B5252" s="54" t="s">
        <v>172</v>
      </c>
      <c r="C5252" s="53">
        <f>C5245</f>
        <v>0</v>
      </c>
      <c r="D5252" s="56" t="e">
        <f t="shared" ref="D5252:D5253" ca="1" si="9066">AJ5252</f>
        <v>#N/A</v>
      </c>
      <c r="E5252" s="52" t="e">
        <f t="shared" ref="E5252:W5252" si="9067">E5245</f>
        <v>#N/A</v>
      </c>
      <c r="F5252" s="52" t="e">
        <f t="shared" si="9067"/>
        <v>#N/A</v>
      </c>
      <c r="G5252" s="52" t="e">
        <f t="shared" si="9067"/>
        <v>#N/A</v>
      </c>
      <c r="H5252" s="52" t="e">
        <f t="shared" si="9067"/>
        <v>#N/A</v>
      </c>
      <c r="I5252" s="52" t="e">
        <f t="shared" si="9067"/>
        <v>#N/A</v>
      </c>
      <c r="J5252" s="52" t="e">
        <f t="shared" si="9067"/>
        <v>#N/A</v>
      </c>
      <c r="K5252" s="52" t="e">
        <f t="shared" si="9067"/>
        <v>#N/A</v>
      </c>
      <c r="L5252" s="52" t="e">
        <f t="shared" si="9067"/>
        <v>#N/A</v>
      </c>
      <c r="M5252" s="52" t="e">
        <f t="shared" si="9067"/>
        <v>#N/A</v>
      </c>
      <c r="N5252" s="52" t="e">
        <f t="shared" si="9067"/>
        <v>#N/A</v>
      </c>
      <c r="O5252" s="52" t="e">
        <f t="shared" si="9067"/>
        <v>#N/A</v>
      </c>
      <c r="P5252" s="52" t="e">
        <f t="shared" si="9067"/>
        <v>#N/A</v>
      </c>
      <c r="Q5252" s="52" t="e">
        <f t="shared" si="9067"/>
        <v>#N/A</v>
      </c>
      <c r="R5252" s="52" t="e">
        <f t="shared" si="9067"/>
        <v>#N/A</v>
      </c>
      <c r="S5252" s="52" t="e">
        <f t="shared" si="9067"/>
        <v>#N/A</v>
      </c>
      <c r="T5252" s="52" t="e">
        <f t="shared" si="9067"/>
        <v>#N/A</v>
      </c>
      <c r="U5252" s="52" t="e">
        <f t="shared" si="9067"/>
        <v>#N/A</v>
      </c>
      <c r="V5252" s="52" t="e">
        <f t="shared" si="9067"/>
        <v>#N/A</v>
      </c>
      <c r="W5252" s="52" t="e">
        <f t="shared" si="9067"/>
        <v>#N/A</v>
      </c>
      <c r="X5252" s="55" t="e">
        <f t="shared" ref="X5252:X5253" si="9068">(H5252-(O5252*P5252)/100-3*(J5252*K5252)/100)/2</f>
        <v>#N/A</v>
      </c>
      <c r="Y5252" s="55" t="e">
        <f t="shared" ref="Y5252:Y5253" si="9069">SUM(X5252,(J5252*K5252/100))/(F5252/100)</f>
        <v>#N/A</v>
      </c>
      <c r="Z5252" s="55" t="e">
        <f t="shared" ref="Z5252" si="9070">U5252*0.5+U5253*0.5</f>
        <v>#N/A</v>
      </c>
      <c r="AA5252" s="55" t="e">
        <f t="shared" ref="AA5252:AA5253" si="9071">J5252/Y5252</f>
        <v>#N/A</v>
      </c>
      <c r="AB5252" s="336" t="e">
        <f t="shared" ref="AB5252:AB5253" si="9072">X5252/(Y5252-J5252)</f>
        <v>#N/A</v>
      </c>
      <c r="AC5252" s="223" t="e">
        <f ca="1">INDEX(FGA_COEFFS,1,1)+Z5252*INDEX(FGA_COEFFS,1,2)+Y5252*INDEX(FGA_COEFFS,1,3)+R5252*INDEX(FGA_COEFFS,1,4)+Q5253*INDEX(FGA_COEFFS,1,5)+S5252*INDEX(FGA_COEFFS,1,6)+T5253*INDEX(FGA_COEFFS,1,7)+M5253*INDEX(FGA_COEFFS,1,8)+Y5256*Y5257</f>
        <v>#N/A</v>
      </c>
      <c r="AD5252" s="223" t="e">
        <f ca="1">INDEX(THREEPTA_COEFFS,1,1)+AC5252*INDEX(THREEPTA_COEFFS,1,2)+J5252*INDEX(THREEPTA_COEFFS,1,3)+AA5252*INDEX(THREEPTA_COEFFS,1,4)+K5252*INDEX(THREEPTA_COEFFS,1,5)+L5253*INDEX(THREEPTA_COEFFS,1,6)+Z5256*Z5257</f>
        <v>#N/A</v>
      </c>
      <c r="AE5252" s="223" t="e">
        <f ca="1">INDEX(THREEPTPCT_COEFFS,1,1)+K5252*INDEX(THREEPTPCT_COEFFS,1,2)+L5253*INDEX(THREEPTPCT_COEFFS,1,3)+AA5256*AA5257</f>
        <v>#N/A</v>
      </c>
      <c r="AF5252" s="55" t="e">
        <f t="shared" ref="AF5252:AF5253" ca="1" si="9073">AC5252-AD5252</f>
        <v>#N/A</v>
      </c>
      <c r="AG5252" s="223" t="e">
        <f ca="1">INDEX(TWOPTPCT_COEFFS,1,1)+AB5252*INDEX(TWOPTPCT_COEFFS,1,2)+I5253*INDEX(TWOPTPCT_COEFFS,1,3)+G5253*INDEX(TWOPTPCT_COEFFS,1,4)+L5253*INDEX(TWOPTPCT_COEFFS,1,5)+AB5256*AB5257</f>
        <v>#N/A</v>
      </c>
      <c r="AH5252" s="223" t="e">
        <f ca="1">INDEX(FTA_COEFFS,1,1)+O5252*INDEX(FTA_COEFFS,1,2)+N5253*INDEX(FTA_COEFFS,1,3)+(Q5252+R5252)*INDEX(FTA_COEFFS,1,4)+(Q5253+R5253)*INDEX(FTA_COEFFS,1,5)+M5253*INDEX(FTA_COEFFS,1,6)+AC5256*AC5257</f>
        <v>#N/A</v>
      </c>
      <c r="AI5252" s="223" t="e">
        <f ca="1">INDEX(FTPCT_COEFFS,1,1)+P5252*INDEX(FTPCT_COEFFS,1,2)+F5252*INDEX(FTPCT_COEFFS,1,3)+G5253*INDEX(FTPCT_COEFFS,1,4)+AD5256*AD5257</f>
        <v>#N/A</v>
      </c>
      <c r="AJ5252" s="338" t="e">
        <f t="shared" ref="AJ5252:AJ5253" ca="1" si="9074">AD5252*AE5252/100+AF5252*AG5252+AH5252*AI5252/100</f>
        <v>#N/A</v>
      </c>
      <c r="AK5252" s="55"/>
      <c r="AL5252" s="55"/>
      <c r="AM5252" s="55"/>
      <c r="AN5252" s="55"/>
      <c r="AO5252" s="55"/>
      <c r="AP5252" s="55"/>
      <c r="AQ5252" s="55"/>
      <c r="AR5252" s="55"/>
    </row>
    <row r="5253" spans="1:45" x14ac:dyDescent="0.3">
      <c r="B5253" s="54" t="s">
        <v>175</v>
      </c>
      <c r="C5253" s="54">
        <f>C5246</f>
        <v>0</v>
      </c>
      <c r="D5253" s="56" t="e">
        <f t="shared" ca="1" si="9066"/>
        <v>#N/A</v>
      </c>
      <c r="E5253" s="52" t="e">
        <f t="shared" ref="E5253:W5253" si="9075">E5246</f>
        <v>#N/A</v>
      </c>
      <c r="F5253" s="52" t="e">
        <f t="shared" si="9075"/>
        <v>#N/A</v>
      </c>
      <c r="G5253" s="52" t="e">
        <f t="shared" si="9075"/>
        <v>#N/A</v>
      </c>
      <c r="H5253" s="52" t="e">
        <f t="shared" si="9075"/>
        <v>#N/A</v>
      </c>
      <c r="I5253" s="52" t="e">
        <f t="shared" si="9075"/>
        <v>#N/A</v>
      </c>
      <c r="J5253" s="52" t="e">
        <f t="shared" si="9075"/>
        <v>#N/A</v>
      </c>
      <c r="K5253" s="52" t="e">
        <f t="shared" si="9075"/>
        <v>#N/A</v>
      </c>
      <c r="L5253" s="52" t="e">
        <f t="shared" si="9075"/>
        <v>#N/A</v>
      </c>
      <c r="M5253" s="52" t="e">
        <f t="shared" si="9075"/>
        <v>#N/A</v>
      </c>
      <c r="N5253" s="52" t="e">
        <f t="shared" si="9075"/>
        <v>#N/A</v>
      </c>
      <c r="O5253" s="52" t="e">
        <f t="shared" si="9075"/>
        <v>#N/A</v>
      </c>
      <c r="P5253" s="52" t="e">
        <f t="shared" si="9075"/>
        <v>#N/A</v>
      </c>
      <c r="Q5253" s="52" t="e">
        <f t="shared" si="9075"/>
        <v>#N/A</v>
      </c>
      <c r="R5253" s="52" t="e">
        <f t="shared" si="9075"/>
        <v>#N/A</v>
      </c>
      <c r="S5253" s="52" t="e">
        <f t="shared" si="9075"/>
        <v>#N/A</v>
      </c>
      <c r="T5253" s="52" t="e">
        <f t="shared" si="9075"/>
        <v>#N/A</v>
      </c>
      <c r="U5253" s="52" t="e">
        <f t="shared" si="9075"/>
        <v>#N/A</v>
      </c>
      <c r="V5253" s="52" t="e">
        <f t="shared" si="9075"/>
        <v>#N/A</v>
      </c>
      <c r="W5253" s="52" t="e">
        <f t="shared" si="9075"/>
        <v>#N/A</v>
      </c>
      <c r="X5253" s="55" t="e">
        <f t="shared" si="9068"/>
        <v>#N/A</v>
      </c>
      <c r="Y5253" s="55" t="e">
        <f t="shared" si="9069"/>
        <v>#N/A</v>
      </c>
      <c r="Z5253" s="55" t="e">
        <f t="shared" ref="Z5253" si="9076">Z5252</f>
        <v>#N/A</v>
      </c>
      <c r="AA5253" s="55" t="e">
        <f t="shared" si="9071"/>
        <v>#N/A</v>
      </c>
      <c r="AB5253" s="336" t="e">
        <f t="shared" si="9072"/>
        <v>#N/A</v>
      </c>
      <c r="AC5253" s="223" t="e">
        <f ca="1">INDEX(FGA_COEFFS,1,1)+Z5253*INDEX(FGA_COEFFS,1,2)+Y5253*INDEX(FGA_COEFFS,1,3)+R5253*INDEX(FGA_COEFFS,1,4)+Q5252*INDEX(FGA_COEFFS,1,5)+S5253*INDEX(FGA_COEFFS,1,6)+T5252*INDEX(FGA_COEFFS,1,7)+M5252*INDEX(FGA_COEFFS,1,8)+Y5256*Y5258</f>
        <v>#N/A</v>
      </c>
      <c r="AD5253" s="223" t="e">
        <f ca="1">INDEX(THREEPTA_COEFFS,1,1)+AC5253*INDEX(THREEPTA_COEFFS,1,2)+J5253*INDEX(THREEPTA_COEFFS,1,3)+AA5253*INDEX(THREEPTA_COEFFS,1,4)+K5253*INDEX(THREEPTA_COEFFS,1,5)+L5252*INDEX(THREEPTA_COEFFS,1,6)+Z5256*Z5258</f>
        <v>#N/A</v>
      </c>
      <c r="AE5253" s="223" t="e">
        <f ca="1">INDEX(THREEPTPCT_COEFFS,1,1)+K5253*INDEX(THREEPTPCT_COEFFS,1,2)+L5252*INDEX(THREEPTPCT_COEFFS,1,3)+AA5256*AA5258</f>
        <v>#N/A</v>
      </c>
      <c r="AF5253" s="55" t="e">
        <f t="shared" ca="1" si="9073"/>
        <v>#N/A</v>
      </c>
      <c r="AG5253" s="223" t="e">
        <f ca="1">INDEX(TWOPTPCT_COEFFS,1,1)+AB5253*INDEX(TWOPTPCT_COEFFS,1,2)+I5252*INDEX(TWOPTPCT_COEFFS,1,3)+G5252*INDEX(TWOPTPCT_COEFFS,1,4)+L5252*INDEX(TWOPTPCT_COEFFS,1,5)+AB5256*AB5258</f>
        <v>#N/A</v>
      </c>
      <c r="AH5253" s="223" t="e">
        <f ca="1">INDEX(FTA_COEFFS,1,1)+O5253*INDEX(FTA_COEFFS,1,2)+N5252*INDEX(FTA_COEFFS,1,3)+(Q5253+R5253)*INDEX(FTA_COEFFS,1,4)+(Q5252+R5252)*INDEX(FTA_COEFFS,1,5)+M5252*INDEX(FTA_COEFFS,1,6)+AC5256*AC5258</f>
        <v>#N/A</v>
      </c>
      <c r="AI5253" s="223" t="e">
        <f ca="1">INDEX(FTPCT_COEFFS,1,1)+P5253*INDEX(FTPCT_COEFFS,1,2)+F5253*INDEX(FTPCT_COEFFS,1,3)+G5252*INDEX(FTPCT_COEFFS,1,4)+AD5256*AD5258</f>
        <v>#N/A</v>
      </c>
      <c r="AJ5253" s="338" t="e">
        <f t="shared" ca="1" si="9074"/>
        <v>#N/A</v>
      </c>
      <c r="AK5253" s="55"/>
      <c r="AL5253" s="55"/>
      <c r="AM5253" s="55"/>
      <c r="AN5253" s="55"/>
      <c r="AO5253" s="55"/>
      <c r="AP5253" s="55"/>
      <c r="AQ5253" s="55"/>
      <c r="AR5253" s="55"/>
    </row>
    <row r="5254" spans="1:45" x14ac:dyDescent="0.3">
      <c r="A5254" s="54" t="e">
        <f ca="1">IF(D5252&gt;(D5253+(AVERAGE(V5252,W5252)-AVERAGE(V5253,W5253))/2)+2.5,C5252,IF(D5253&gt;(D5252+(AVERAGE(V5253,W5253)-AVERAGE(V5252,W5252))/2)+2.5,C5253,"Close"))</f>
        <v>#N/A</v>
      </c>
      <c r="B5254" s="64" t="e">
        <f ca="1">IF(D5253&gt;D5252,C5253,C5252)</f>
        <v>#N/A</v>
      </c>
      <c r="D5254" s="56"/>
      <c r="X5254" s="55"/>
      <c r="Y5254" s="55"/>
      <c r="Z5254" s="55"/>
      <c r="AA5254" s="55"/>
      <c r="AB5254" s="55"/>
      <c r="AC5254" s="337"/>
      <c r="AD5254" s="337"/>
      <c r="AE5254" s="337"/>
      <c r="AF5254" s="337"/>
      <c r="AG5254" s="337"/>
      <c r="AH5254" s="337"/>
      <c r="AI5254" s="337"/>
      <c r="AJ5254" s="337"/>
      <c r="AK5254" s="337"/>
      <c r="AL5254" s="337"/>
      <c r="AM5254" s="55"/>
      <c r="AN5254" s="55"/>
      <c r="AO5254" s="55"/>
      <c r="AP5254" s="55"/>
      <c r="AQ5254" s="55"/>
      <c r="AR5254" s="55"/>
      <c r="AS5254" s="55"/>
    </row>
    <row r="5255" spans="1:45" x14ac:dyDescent="0.3">
      <c r="X5255" s="54" t="s">
        <v>1305</v>
      </c>
      <c r="Y5255" s="54" t="s">
        <v>128</v>
      </c>
      <c r="Z5255" s="54" t="s">
        <v>157</v>
      </c>
      <c r="AA5255" s="54" t="s">
        <v>151</v>
      </c>
      <c r="AB5255" s="54" t="s">
        <v>1327</v>
      </c>
      <c r="AC5255" s="54" t="s">
        <v>129</v>
      </c>
      <c r="AD5255" s="54" t="s">
        <v>116</v>
      </c>
      <c r="AE5255" s="54"/>
      <c r="AF5255" s="54"/>
      <c r="AG5255" s="54"/>
      <c r="AH5255" s="54"/>
      <c r="AI5255" s="54"/>
      <c r="AJ5255" s="54"/>
      <c r="AK5255" s="54"/>
      <c r="AL5255" s="54"/>
      <c r="AM5255" s="54"/>
      <c r="AN5255" s="54"/>
      <c r="AO5255" s="54"/>
      <c r="AP5255" s="54"/>
      <c r="AQ5255" s="54"/>
      <c r="AR5255" s="54"/>
      <c r="AS5255" s="54"/>
    </row>
    <row r="5256" spans="1:45" x14ac:dyDescent="0.3">
      <c r="X5256" s="54"/>
      <c r="Y5256" s="54">
        <f t="shared" ref="Y5256:AD5256" si="9077">Y5249</f>
        <v>6.4436999999999998</v>
      </c>
      <c r="Z5256" s="54">
        <f t="shared" si="9077"/>
        <v>4.9371</v>
      </c>
      <c r="AA5256" s="54">
        <f t="shared" si="9077"/>
        <v>11.350300000000001</v>
      </c>
      <c r="AB5256" s="54">
        <f t="shared" si="9077"/>
        <v>7.1900000000000006E-2</v>
      </c>
      <c r="AC5256" s="54">
        <f t="shared" si="9077"/>
        <v>6.2766000000000002</v>
      </c>
      <c r="AD5256" s="54">
        <f t="shared" si="9077"/>
        <v>11.042999999999999</v>
      </c>
      <c r="AE5256" s="54"/>
      <c r="AF5256" s="336"/>
      <c r="AG5256" s="336"/>
      <c r="AH5256" s="336"/>
      <c r="AI5256" s="54"/>
      <c r="AJ5256" s="54"/>
      <c r="AK5256" s="54"/>
      <c r="AL5256" s="54"/>
      <c r="AM5256" s="54"/>
      <c r="AN5256" s="54"/>
      <c r="AO5256" s="54"/>
      <c r="AP5256" s="54"/>
      <c r="AQ5256" s="54"/>
      <c r="AR5256" s="54"/>
      <c r="AS5256" s="54"/>
    </row>
    <row r="5257" spans="1:45" x14ac:dyDescent="0.3">
      <c r="D5257" s="56"/>
      <c r="X5257" s="336"/>
      <c r="Y5257" s="336">
        <f t="shared" ca="1" si="8981"/>
        <v>2.0197759877765654E-2</v>
      </c>
      <c r="Z5257" s="336">
        <f t="shared" ca="1" si="8981"/>
        <v>-0.20265491108118366</v>
      </c>
      <c r="AA5257" s="336">
        <f t="shared" ca="1" si="8981"/>
        <v>1.7402438333131261E-2</v>
      </c>
      <c r="AB5257" s="336">
        <f t="shared" ca="1" si="8981"/>
        <v>-0.16978502021261388</v>
      </c>
      <c r="AC5257" s="336">
        <f t="shared" ca="1" si="8981"/>
        <v>0.27868050356357693</v>
      </c>
      <c r="AD5257" s="336">
        <f t="shared" ca="1" si="8981"/>
        <v>0.37773347588324757</v>
      </c>
      <c r="AE5257" s="336"/>
      <c r="AF5257" s="336"/>
      <c r="AG5257" s="336"/>
      <c r="AH5257" s="336"/>
      <c r="AI5257" s="54"/>
      <c r="AJ5257" s="54"/>
      <c r="AK5257" s="54"/>
      <c r="AL5257" s="336"/>
      <c r="AM5257" s="336"/>
      <c r="AN5257" s="336"/>
      <c r="AO5257" s="336"/>
      <c r="AP5257" s="54"/>
      <c r="AQ5257" s="336"/>
      <c r="AR5257" s="336"/>
      <c r="AS5257" s="336"/>
    </row>
    <row r="5258" spans="1:45" x14ac:dyDescent="0.3">
      <c r="C5258" s="54"/>
      <c r="D5258" s="56"/>
      <c r="Y5258" s="336">
        <f t="shared" ca="1" si="8981"/>
        <v>-0.1812718616352206</v>
      </c>
      <c r="Z5258" s="336">
        <f t="shared" ca="1" si="8981"/>
        <v>0.41325602129201866</v>
      </c>
      <c r="AA5258" s="336">
        <f t="shared" ca="1" si="8981"/>
        <v>-0.28913526606724543</v>
      </c>
      <c r="AB5258" s="336">
        <f t="shared" ca="1" si="8981"/>
        <v>-0.95555084711823191</v>
      </c>
      <c r="AC5258" s="336">
        <f t="shared" ca="1" si="8981"/>
        <v>1.2409939814089783E-2</v>
      </c>
      <c r="AD5258" s="336">
        <f t="shared" ca="1" si="8981"/>
        <v>0.98097718879378526</v>
      </c>
      <c r="AE5258" s="55"/>
      <c r="AF5258" s="55"/>
      <c r="AG5258" s="55"/>
      <c r="AH5258" s="55"/>
      <c r="AI5258" s="55"/>
      <c r="AJ5258" s="55"/>
      <c r="AK5258" s="55"/>
      <c r="AL5258" s="55"/>
      <c r="AM5258" s="55"/>
      <c r="AN5258" s="55"/>
      <c r="AO5258" s="55"/>
      <c r="AP5258" s="55"/>
      <c r="AQ5258" s="55"/>
      <c r="AR5258" s="55"/>
      <c r="AS5258" s="55"/>
    </row>
    <row r="5259" spans="1:45" x14ac:dyDescent="0.3">
      <c r="B5259" s="54" t="s">
        <v>172</v>
      </c>
      <c r="C5259" s="53">
        <f>C5252</f>
        <v>0</v>
      </c>
      <c r="D5259" s="56" t="e">
        <f t="shared" ref="D5259:D5260" ca="1" si="9078">AJ5259</f>
        <v>#N/A</v>
      </c>
      <c r="E5259" s="52" t="e">
        <f t="shared" ref="E5259:W5259" si="9079">E5252</f>
        <v>#N/A</v>
      </c>
      <c r="F5259" s="52" t="e">
        <f t="shared" si="9079"/>
        <v>#N/A</v>
      </c>
      <c r="G5259" s="52" t="e">
        <f t="shared" si="9079"/>
        <v>#N/A</v>
      </c>
      <c r="H5259" s="52" t="e">
        <f t="shared" si="9079"/>
        <v>#N/A</v>
      </c>
      <c r="I5259" s="52" t="e">
        <f t="shared" si="9079"/>
        <v>#N/A</v>
      </c>
      <c r="J5259" s="52" t="e">
        <f t="shared" si="9079"/>
        <v>#N/A</v>
      </c>
      <c r="K5259" s="52" t="e">
        <f t="shared" si="9079"/>
        <v>#N/A</v>
      </c>
      <c r="L5259" s="52" t="e">
        <f t="shared" si="9079"/>
        <v>#N/A</v>
      </c>
      <c r="M5259" s="52" t="e">
        <f t="shared" si="9079"/>
        <v>#N/A</v>
      </c>
      <c r="N5259" s="52" t="e">
        <f t="shared" si="9079"/>
        <v>#N/A</v>
      </c>
      <c r="O5259" s="52" t="e">
        <f t="shared" si="9079"/>
        <v>#N/A</v>
      </c>
      <c r="P5259" s="52" t="e">
        <f t="shared" si="9079"/>
        <v>#N/A</v>
      </c>
      <c r="Q5259" s="52" t="e">
        <f t="shared" si="9079"/>
        <v>#N/A</v>
      </c>
      <c r="R5259" s="52" t="e">
        <f t="shared" si="9079"/>
        <v>#N/A</v>
      </c>
      <c r="S5259" s="52" t="e">
        <f t="shared" si="9079"/>
        <v>#N/A</v>
      </c>
      <c r="T5259" s="52" t="e">
        <f t="shared" si="9079"/>
        <v>#N/A</v>
      </c>
      <c r="U5259" s="52" t="e">
        <f t="shared" si="9079"/>
        <v>#N/A</v>
      </c>
      <c r="V5259" s="52" t="e">
        <f t="shared" si="9079"/>
        <v>#N/A</v>
      </c>
      <c r="W5259" s="52" t="e">
        <f t="shared" si="9079"/>
        <v>#N/A</v>
      </c>
      <c r="X5259" s="55" t="e">
        <f t="shared" ref="X5259:X5260" si="9080">(H5259-(O5259*P5259)/100-3*(J5259*K5259)/100)/2</f>
        <v>#N/A</v>
      </c>
      <c r="Y5259" s="55" t="e">
        <f t="shared" ref="Y5259:Y5260" si="9081">SUM(X5259,(J5259*K5259/100))/(F5259/100)</f>
        <v>#N/A</v>
      </c>
      <c r="Z5259" s="55" t="e">
        <f t="shared" ref="Z5259" si="9082">U5259*0.5+U5260*0.5</f>
        <v>#N/A</v>
      </c>
      <c r="AA5259" s="55" t="e">
        <f t="shared" ref="AA5259:AA5260" si="9083">J5259/Y5259</f>
        <v>#N/A</v>
      </c>
      <c r="AB5259" s="336" t="e">
        <f t="shared" ref="AB5259:AB5260" si="9084">X5259/(Y5259-J5259)</f>
        <v>#N/A</v>
      </c>
      <c r="AC5259" s="223" t="e">
        <f ca="1">INDEX(FGA_COEFFS,1,1)+Z5259*INDEX(FGA_COEFFS,1,2)+Y5259*INDEX(FGA_COEFFS,1,3)+R5259*INDEX(FGA_COEFFS,1,4)+Q5260*INDEX(FGA_COEFFS,1,5)+S5259*INDEX(FGA_COEFFS,1,6)+T5260*INDEX(FGA_COEFFS,1,7)+M5260*INDEX(FGA_COEFFS,1,8)+Y5263*Y5264</f>
        <v>#N/A</v>
      </c>
      <c r="AD5259" s="223" t="e">
        <f ca="1">INDEX(THREEPTA_COEFFS,1,1)+AC5259*INDEX(THREEPTA_COEFFS,1,2)+J5259*INDEX(THREEPTA_COEFFS,1,3)+AA5259*INDEX(THREEPTA_COEFFS,1,4)+K5259*INDEX(THREEPTA_COEFFS,1,5)+L5260*INDEX(THREEPTA_COEFFS,1,6)+Z5263*Z5264</f>
        <v>#N/A</v>
      </c>
      <c r="AE5259" s="223" t="e">
        <f ca="1">INDEX(THREEPTPCT_COEFFS,1,1)+K5259*INDEX(THREEPTPCT_COEFFS,1,2)+L5260*INDEX(THREEPTPCT_COEFFS,1,3)+AA5263*AA5264</f>
        <v>#N/A</v>
      </c>
      <c r="AF5259" s="55" t="e">
        <f t="shared" ref="AF5259:AF5260" ca="1" si="9085">AC5259-AD5259</f>
        <v>#N/A</v>
      </c>
      <c r="AG5259" s="223" t="e">
        <f ca="1">INDEX(TWOPTPCT_COEFFS,1,1)+AB5259*INDEX(TWOPTPCT_COEFFS,1,2)+I5260*INDEX(TWOPTPCT_COEFFS,1,3)+G5260*INDEX(TWOPTPCT_COEFFS,1,4)+L5260*INDEX(TWOPTPCT_COEFFS,1,5)+AB5263*AB5264</f>
        <v>#N/A</v>
      </c>
      <c r="AH5259" s="223" t="e">
        <f ca="1">INDEX(FTA_COEFFS,1,1)+O5259*INDEX(FTA_COEFFS,1,2)+N5260*INDEX(FTA_COEFFS,1,3)+(Q5259+R5259)*INDEX(FTA_COEFFS,1,4)+(Q5260+R5260)*INDEX(FTA_COEFFS,1,5)+M5260*INDEX(FTA_COEFFS,1,6)+AC5263*AC5264</f>
        <v>#N/A</v>
      </c>
      <c r="AI5259" s="223" t="e">
        <f ca="1">INDEX(FTPCT_COEFFS,1,1)+P5259*INDEX(FTPCT_COEFFS,1,2)+F5259*INDEX(FTPCT_COEFFS,1,3)+G5260*INDEX(FTPCT_COEFFS,1,4)+AD5263*AD5264</f>
        <v>#N/A</v>
      </c>
      <c r="AJ5259" s="338" t="e">
        <f t="shared" ref="AJ5259:AJ5260" ca="1" si="9086">AD5259*AE5259/100+AF5259*AG5259+AH5259*AI5259/100</f>
        <v>#N/A</v>
      </c>
      <c r="AK5259" s="55"/>
      <c r="AL5259" s="55"/>
      <c r="AM5259" s="55"/>
      <c r="AN5259" s="55"/>
      <c r="AO5259" s="55"/>
      <c r="AP5259" s="55"/>
      <c r="AQ5259" s="55"/>
      <c r="AR5259" s="55"/>
    </row>
    <row r="5260" spans="1:45" x14ac:dyDescent="0.3">
      <c r="B5260" s="54" t="s">
        <v>175</v>
      </c>
      <c r="C5260" s="54">
        <f>C5253</f>
        <v>0</v>
      </c>
      <c r="D5260" s="56" t="e">
        <f t="shared" ca="1" si="9078"/>
        <v>#N/A</v>
      </c>
      <c r="E5260" s="52" t="e">
        <f t="shared" ref="E5260:W5260" si="9087">E5253</f>
        <v>#N/A</v>
      </c>
      <c r="F5260" s="52" t="e">
        <f t="shared" si="9087"/>
        <v>#N/A</v>
      </c>
      <c r="G5260" s="52" t="e">
        <f t="shared" si="9087"/>
        <v>#N/A</v>
      </c>
      <c r="H5260" s="52" t="e">
        <f t="shared" si="9087"/>
        <v>#N/A</v>
      </c>
      <c r="I5260" s="52" t="e">
        <f t="shared" si="9087"/>
        <v>#N/A</v>
      </c>
      <c r="J5260" s="52" t="e">
        <f t="shared" si="9087"/>
        <v>#N/A</v>
      </c>
      <c r="K5260" s="52" t="e">
        <f t="shared" si="9087"/>
        <v>#N/A</v>
      </c>
      <c r="L5260" s="52" t="e">
        <f t="shared" si="9087"/>
        <v>#N/A</v>
      </c>
      <c r="M5260" s="52" t="e">
        <f t="shared" si="9087"/>
        <v>#N/A</v>
      </c>
      <c r="N5260" s="52" t="e">
        <f t="shared" si="9087"/>
        <v>#N/A</v>
      </c>
      <c r="O5260" s="52" t="e">
        <f t="shared" si="9087"/>
        <v>#N/A</v>
      </c>
      <c r="P5260" s="52" t="e">
        <f t="shared" si="9087"/>
        <v>#N/A</v>
      </c>
      <c r="Q5260" s="52" t="e">
        <f t="shared" si="9087"/>
        <v>#N/A</v>
      </c>
      <c r="R5260" s="52" t="e">
        <f t="shared" si="9087"/>
        <v>#N/A</v>
      </c>
      <c r="S5260" s="52" t="e">
        <f t="shared" si="9087"/>
        <v>#N/A</v>
      </c>
      <c r="T5260" s="52" t="e">
        <f t="shared" si="9087"/>
        <v>#N/A</v>
      </c>
      <c r="U5260" s="52" t="e">
        <f t="shared" si="9087"/>
        <v>#N/A</v>
      </c>
      <c r="V5260" s="52" t="e">
        <f t="shared" si="9087"/>
        <v>#N/A</v>
      </c>
      <c r="W5260" s="52" t="e">
        <f t="shared" si="9087"/>
        <v>#N/A</v>
      </c>
      <c r="X5260" s="55" t="e">
        <f t="shared" si="9080"/>
        <v>#N/A</v>
      </c>
      <c r="Y5260" s="55" t="e">
        <f t="shared" si="9081"/>
        <v>#N/A</v>
      </c>
      <c r="Z5260" s="55" t="e">
        <f t="shared" ref="Z5260" si="9088">Z5259</f>
        <v>#N/A</v>
      </c>
      <c r="AA5260" s="55" t="e">
        <f t="shared" si="9083"/>
        <v>#N/A</v>
      </c>
      <c r="AB5260" s="336" t="e">
        <f t="shared" si="9084"/>
        <v>#N/A</v>
      </c>
      <c r="AC5260" s="223" t="e">
        <f ca="1">INDEX(FGA_COEFFS,1,1)+Z5260*INDEX(FGA_COEFFS,1,2)+Y5260*INDEX(FGA_COEFFS,1,3)+R5260*INDEX(FGA_COEFFS,1,4)+Q5259*INDEX(FGA_COEFFS,1,5)+S5260*INDEX(FGA_COEFFS,1,6)+T5259*INDEX(FGA_COEFFS,1,7)+M5259*INDEX(FGA_COEFFS,1,8)+Y5263*Y5265</f>
        <v>#N/A</v>
      </c>
      <c r="AD5260" s="223" t="e">
        <f ca="1">INDEX(THREEPTA_COEFFS,1,1)+AC5260*INDEX(THREEPTA_COEFFS,1,2)+J5260*INDEX(THREEPTA_COEFFS,1,3)+AA5260*INDEX(THREEPTA_COEFFS,1,4)+K5260*INDEX(THREEPTA_COEFFS,1,5)+L5259*INDEX(THREEPTA_COEFFS,1,6)+Z5263*Z5265</f>
        <v>#N/A</v>
      </c>
      <c r="AE5260" s="223" t="e">
        <f ca="1">INDEX(THREEPTPCT_COEFFS,1,1)+K5260*INDEX(THREEPTPCT_COEFFS,1,2)+L5259*INDEX(THREEPTPCT_COEFFS,1,3)+AA5263*AA5265</f>
        <v>#N/A</v>
      </c>
      <c r="AF5260" s="55" t="e">
        <f t="shared" ca="1" si="9085"/>
        <v>#N/A</v>
      </c>
      <c r="AG5260" s="223" t="e">
        <f ca="1">INDEX(TWOPTPCT_COEFFS,1,1)+AB5260*INDEX(TWOPTPCT_COEFFS,1,2)+I5259*INDEX(TWOPTPCT_COEFFS,1,3)+G5259*INDEX(TWOPTPCT_COEFFS,1,4)+L5259*INDEX(TWOPTPCT_COEFFS,1,5)+AB5263*AB5265</f>
        <v>#N/A</v>
      </c>
      <c r="AH5260" s="223" t="e">
        <f ca="1">INDEX(FTA_COEFFS,1,1)+O5260*INDEX(FTA_COEFFS,1,2)+N5259*INDEX(FTA_COEFFS,1,3)+(Q5260+R5260)*INDEX(FTA_COEFFS,1,4)+(Q5259+R5259)*INDEX(FTA_COEFFS,1,5)+M5259*INDEX(FTA_COEFFS,1,6)+AC5263*AC5265</f>
        <v>#N/A</v>
      </c>
      <c r="AI5260" s="223" t="e">
        <f ca="1">INDEX(FTPCT_COEFFS,1,1)+P5260*INDEX(FTPCT_COEFFS,1,2)+F5260*INDEX(FTPCT_COEFFS,1,3)+G5259*INDEX(FTPCT_COEFFS,1,4)+AD5263*AD5265</f>
        <v>#N/A</v>
      </c>
      <c r="AJ5260" s="338" t="e">
        <f t="shared" ca="1" si="9086"/>
        <v>#N/A</v>
      </c>
      <c r="AK5260" s="55"/>
      <c r="AL5260" s="55"/>
      <c r="AM5260" s="55"/>
      <c r="AN5260" s="55"/>
      <c r="AO5260" s="55"/>
      <c r="AP5260" s="55"/>
      <c r="AQ5260" s="55"/>
      <c r="AR5260" s="55"/>
    </row>
    <row r="5261" spans="1:45" x14ac:dyDescent="0.3">
      <c r="A5261" s="54" t="e">
        <f ca="1">IF(D5259&gt;(D5260+(AVERAGE(V5259,W5259)-AVERAGE(V5260,W5260))/2)+2.5,C5259,IF(D5260&gt;(D5259+(AVERAGE(V5260,W5260)-AVERAGE(V5259,W5259))/2)+2.5,C5260,"Close"))</f>
        <v>#N/A</v>
      </c>
      <c r="B5261" s="64" t="e">
        <f ca="1">IF(D5260&gt;D5259,C5260,C5259)</f>
        <v>#N/A</v>
      </c>
      <c r="D5261" s="56"/>
      <c r="X5261" s="55"/>
      <c r="Y5261" s="55"/>
      <c r="Z5261" s="55"/>
      <c r="AA5261" s="55"/>
      <c r="AB5261" s="55"/>
      <c r="AC5261" s="337"/>
      <c r="AD5261" s="337"/>
      <c r="AE5261" s="337"/>
      <c r="AF5261" s="337"/>
      <c r="AG5261" s="337"/>
      <c r="AH5261" s="337"/>
      <c r="AI5261" s="337"/>
      <c r="AJ5261" s="337"/>
      <c r="AK5261" s="337"/>
      <c r="AL5261" s="337"/>
      <c r="AM5261" s="55"/>
      <c r="AN5261" s="55"/>
      <c r="AO5261" s="55"/>
      <c r="AP5261" s="55"/>
      <c r="AQ5261" s="55"/>
      <c r="AR5261" s="55"/>
      <c r="AS5261" s="55"/>
    </row>
    <row r="5262" spans="1:45" x14ac:dyDescent="0.3">
      <c r="X5262" s="54" t="s">
        <v>1305</v>
      </c>
      <c r="Y5262" s="54" t="s">
        <v>128</v>
      </c>
      <c r="Z5262" s="54" t="s">
        <v>157</v>
      </c>
      <c r="AA5262" s="54" t="s">
        <v>151</v>
      </c>
      <c r="AB5262" s="54" t="s">
        <v>1327</v>
      </c>
      <c r="AC5262" s="54" t="s">
        <v>129</v>
      </c>
      <c r="AD5262" s="54" t="s">
        <v>116</v>
      </c>
      <c r="AE5262" s="54"/>
      <c r="AF5262" s="54"/>
      <c r="AG5262" s="54"/>
      <c r="AH5262" s="54"/>
      <c r="AI5262" s="54"/>
      <c r="AJ5262" s="54"/>
      <c r="AK5262" s="54"/>
      <c r="AL5262" s="54"/>
      <c r="AM5262" s="54"/>
      <c r="AN5262" s="54"/>
      <c r="AO5262" s="54"/>
      <c r="AP5262" s="54"/>
      <c r="AQ5262" s="54"/>
      <c r="AR5262" s="54"/>
      <c r="AS5262" s="54"/>
    </row>
    <row r="5263" spans="1:45" x14ac:dyDescent="0.3">
      <c r="X5263" s="54"/>
      <c r="Y5263" s="54">
        <f t="shared" ref="Y5263:AD5263" si="9089">Y5256</f>
        <v>6.4436999999999998</v>
      </c>
      <c r="Z5263" s="54">
        <f t="shared" si="9089"/>
        <v>4.9371</v>
      </c>
      <c r="AA5263" s="54">
        <f t="shared" si="9089"/>
        <v>11.350300000000001</v>
      </c>
      <c r="AB5263" s="54">
        <f t="shared" si="9089"/>
        <v>7.1900000000000006E-2</v>
      </c>
      <c r="AC5263" s="54">
        <f t="shared" si="9089"/>
        <v>6.2766000000000002</v>
      </c>
      <c r="AD5263" s="54">
        <f t="shared" si="9089"/>
        <v>11.042999999999999</v>
      </c>
      <c r="AE5263" s="54"/>
      <c r="AF5263" s="336"/>
      <c r="AG5263" s="336"/>
      <c r="AH5263" s="336"/>
      <c r="AI5263" s="54"/>
      <c r="AJ5263" s="54"/>
      <c r="AK5263" s="54"/>
      <c r="AL5263" s="54"/>
      <c r="AM5263" s="54"/>
      <c r="AN5263" s="54"/>
      <c r="AO5263" s="54"/>
      <c r="AP5263" s="54"/>
      <c r="AQ5263" s="54"/>
      <c r="AR5263" s="54"/>
      <c r="AS5263" s="54"/>
    </row>
    <row r="5264" spans="1:45" x14ac:dyDescent="0.3">
      <c r="D5264" s="56"/>
      <c r="X5264" s="336"/>
      <c r="Y5264" s="336">
        <f t="shared" ca="1" si="8981"/>
        <v>0.78779482273096213</v>
      </c>
      <c r="Z5264" s="336">
        <f t="shared" ca="1" si="8981"/>
        <v>-0.97437856605955853</v>
      </c>
      <c r="AA5264" s="336">
        <f t="shared" ca="1" si="8981"/>
        <v>-7.832902353493737E-3</v>
      </c>
      <c r="AB5264" s="336">
        <f t="shared" ca="1" si="8981"/>
        <v>0.16480067704650683</v>
      </c>
      <c r="AC5264" s="336">
        <f t="shared" ca="1" si="8981"/>
        <v>-0.5520722216848839</v>
      </c>
      <c r="AD5264" s="336">
        <f t="shared" ca="1" si="8981"/>
        <v>0.79142964419246453</v>
      </c>
      <c r="AE5264" s="336"/>
      <c r="AF5264" s="336"/>
      <c r="AG5264" s="336"/>
      <c r="AH5264" s="336"/>
      <c r="AI5264" s="54"/>
      <c r="AJ5264" s="54"/>
      <c r="AK5264" s="54"/>
      <c r="AL5264" s="336"/>
      <c r="AM5264" s="336"/>
      <c r="AN5264" s="336"/>
      <c r="AO5264" s="336"/>
      <c r="AP5264" s="54"/>
      <c r="AQ5264" s="336"/>
      <c r="AR5264" s="336"/>
      <c r="AS5264" s="336"/>
    </row>
    <row r="5265" spans="1:45" x14ac:dyDescent="0.3">
      <c r="C5265" s="54"/>
      <c r="D5265" s="56"/>
      <c r="Y5265" s="336">
        <f t="shared" ref="Y5265:AD5328" ca="1" si="9090">1.5*RAND()^2*IF(RAND()&gt;0.5,1,-1)</f>
        <v>0.24334027775979439</v>
      </c>
      <c r="Z5265" s="336">
        <f t="shared" ca="1" si="9090"/>
        <v>0.32523120943922257</v>
      </c>
      <c r="AA5265" s="336">
        <f t="shared" ca="1" si="9090"/>
        <v>0.13647816083140696</v>
      </c>
      <c r="AB5265" s="336">
        <f t="shared" ca="1" si="9090"/>
        <v>-0.40335152658818019</v>
      </c>
      <c r="AC5265" s="336">
        <f t="shared" ca="1" si="9090"/>
        <v>-0.22121106571120974</v>
      </c>
      <c r="AD5265" s="336">
        <f t="shared" ca="1" si="9090"/>
        <v>-1.2672627103974283E-2</v>
      </c>
      <c r="AE5265" s="55"/>
      <c r="AF5265" s="55"/>
      <c r="AG5265" s="55"/>
      <c r="AH5265" s="55"/>
      <c r="AI5265" s="55"/>
      <c r="AJ5265" s="55"/>
      <c r="AK5265" s="55"/>
      <c r="AL5265" s="55"/>
      <c r="AM5265" s="55"/>
      <c r="AN5265" s="55"/>
      <c r="AO5265" s="55"/>
      <c r="AP5265" s="55"/>
      <c r="AQ5265" s="55"/>
      <c r="AR5265" s="55"/>
      <c r="AS5265" s="55"/>
    </row>
    <row r="5266" spans="1:45" x14ac:dyDescent="0.3">
      <c r="B5266" s="54" t="s">
        <v>172</v>
      </c>
      <c r="C5266" s="53">
        <f>C5259</f>
        <v>0</v>
      </c>
      <c r="D5266" s="56" t="e">
        <f t="shared" ref="D5266:D5267" ca="1" si="9091">AJ5266</f>
        <v>#N/A</v>
      </c>
      <c r="E5266" s="52" t="e">
        <f t="shared" ref="E5266:W5266" si="9092">E5259</f>
        <v>#N/A</v>
      </c>
      <c r="F5266" s="52" t="e">
        <f t="shared" si="9092"/>
        <v>#N/A</v>
      </c>
      <c r="G5266" s="52" t="e">
        <f t="shared" si="9092"/>
        <v>#N/A</v>
      </c>
      <c r="H5266" s="52" t="e">
        <f t="shared" si="9092"/>
        <v>#N/A</v>
      </c>
      <c r="I5266" s="52" t="e">
        <f t="shared" si="9092"/>
        <v>#N/A</v>
      </c>
      <c r="J5266" s="52" t="e">
        <f t="shared" si="9092"/>
        <v>#N/A</v>
      </c>
      <c r="K5266" s="52" t="e">
        <f t="shared" si="9092"/>
        <v>#N/A</v>
      </c>
      <c r="L5266" s="52" t="e">
        <f t="shared" si="9092"/>
        <v>#N/A</v>
      </c>
      <c r="M5266" s="52" t="e">
        <f t="shared" si="9092"/>
        <v>#N/A</v>
      </c>
      <c r="N5266" s="52" t="e">
        <f t="shared" si="9092"/>
        <v>#N/A</v>
      </c>
      <c r="O5266" s="52" t="e">
        <f t="shared" si="9092"/>
        <v>#N/A</v>
      </c>
      <c r="P5266" s="52" t="e">
        <f t="shared" si="9092"/>
        <v>#N/A</v>
      </c>
      <c r="Q5266" s="52" t="e">
        <f t="shared" si="9092"/>
        <v>#N/A</v>
      </c>
      <c r="R5266" s="52" t="e">
        <f t="shared" si="9092"/>
        <v>#N/A</v>
      </c>
      <c r="S5266" s="52" t="e">
        <f t="shared" si="9092"/>
        <v>#N/A</v>
      </c>
      <c r="T5266" s="52" t="e">
        <f t="shared" si="9092"/>
        <v>#N/A</v>
      </c>
      <c r="U5266" s="52" t="e">
        <f t="shared" si="9092"/>
        <v>#N/A</v>
      </c>
      <c r="V5266" s="52" t="e">
        <f t="shared" si="9092"/>
        <v>#N/A</v>
      </c>
      <c r="W5266" s="52" t="e">
        <f t="shared" si="9092"/>
        <v>#N/A</v>
      </c>
      <c r="X5266" s="55" t="e">
        <f t="shared" ref="X5266:X5267" si="9093">(H5266-(O5266*P5266)/100-3*(J5266*K5266)/100)/2</f>
        <v>#N/A</v>
      </c>
      <c r="Y5266" s="55" t="e">
        <f t="shared" ref="Y5266:Y5267" si="9094">SUM(X5266,(J5266*K5266/100))/(F5266/100)</f>
        <v>#N/A</v>
      </c>
      <c r="Z5266" s="55" t="e">
        <f t="shared" ref="Z5266" si="9095">U5266*0.5+U5267*0.5</f>
        <v>#N/A</v>
      </c>
      <c r="AA5266" s="55" t="e">
        <f t="shared" ref="AA5266:AA5267" si="9096">J5266/Y5266</f>
        <v>#N/A</v>
      </c>
      <c r="AB5266" s="336" t="e">
        <f t="shared" ref="AB5266:AB5267" si="9097">X5266/(Y5266-J5266)</f>
        <v>#N/A</v>
      </c>
      <c r="AC5266" s="223" t="e">
        <f ca="1">INDEX(FGA_COEFFS,1,1)+Z5266*INDEX(FGA_COEFFS,1,2)+Y5266*INDEX(FGA_COEFFS,1,3)+R5266*INDEX(FGA_COEFFS,1,4)+Q5267*INDEX(FGA_COEFFS,1,5)+S5266*INDEX(FGA_COEFFS,1,6)+T5267*INDEX(FGA_COEFFS,1,7)+M5267*INDEX(FGA_COEFFS,1,8)+Y5270*Y5271</f>
        <v>#N/A</v>
      </c>
      <c r="AD5266" s="223" t="e">
        <f ca="1">INDEX(THREEPTA_COEFFS,1,1)+AC5266*INDEX(THREEPTA_COEFFS,1,2)+J5266*INDEX(THREEPTA_COEFFS,1,3)+AA5266*INDEX(THREEPTA_COEFFS,1,4)+K5266*INDEX(THREEPTA_COEFFS,1,5)+L5267*INDEX(THREEPTA_COEFFS,1,6)+Z5270*Z5271</f>
        <v>#N/A</v>
      </c>
      <c r="AE5266" s="223" t="e">
        <f ca="1">INDEX(THREEPTPCT_COEFFS,1,1)+K5266*INDEX(THREEPTPCT_COEFFS,1,2)+L5267*INDEX(THREEPTPCT_COEFFS,1,3)+AA5270*AA5271</f>
        <v>#N/A</v>
      </c>
      <c r="AF5266" s="55" t="e">
        <f t="shared" ref="AF5266:AF5267" ca="1" si="9098">AC5266-AD5266</f>
        <v>#N/A</v>
      </c>
      <c r="AG5266" s="223" t="e">
        <f ca="1">INDEX(TWOPTPCT_COEFFS,1,1)+AB5266*INDEX(TWOPTPCT_COEFFS,1,2)+I5267*INDEX(TWOPTPCT_COEFFS,1,3)+G5267*INDEX(TWOPTPCT_COEFFS,1,4)+L5267*INDEX(TWOPTPCT_COEFFS,1,5)+AB5270*AB5271</f>
        <v>#N/A</v>
      </c>
      <c r="AH5266" s="223" t="e">
        <f ca="1">INDEX(FTA_COEFFS,1,1)+O5266*INDEX(FTA_COEFFS,1,2)+N5267*INDEX(FTA_COEFFS,1,3)+(Q5266+R5266)*INDEX(FTA_COEFFS,1,4)+(Q5267+R5267)*INDEX(FTA_COEFFS,1,5)+M5267*INDEX(FTA_COEFFS,1,6)+AC5270*AC5271</f>
        <v>#N/A</v>
      </c>
      <c r="AI5266" s="223" t="e">
        <f ca="1">INDEX(FTPCT_COEFFS,1,1)+P5266*INDEX(FTPCT_COEFFS,1,2)+F5266*INDEX(FTPCT_COEFFS,1,3)+G5267*INDEX(FTPCT_COEFFS,1,4)+AD5270*AD5271</f>
        <v>#N/A</v>
      </c>
      <c r="AJ5266" s="338" t="e">
        <f t="shared" ref="AJ5266:AJ5267" ca="1" si="9099">AD5266*AE5266/100+AF5266*AG5266+AH5266*AI5266/100</f>
        <v>#N/A</v>
      </c>
      <c r="AK5266" s="55"/>
      <c r="AL5266" s="55"/>
      <c r="AM5266" s="55"/>
      <c r="AN5266" s="55"/>
      <c r="AO5266" s="55"/>
      <c r="AP5266" s="55"/>
      <c r="AQ5266" s="55"/>
      <c r="AR5266" s="55"/>
    </row>
    <row r="5267" spans="1:45" x14ac:dyDescent="0.3">
      <c r="B5267" s="54" t="s">
        <v>175</v>
      </c>
      <c r="C5267" s="54">
        <f>C5260</f>
        <v>0</v>
      </c>
      <c r="D5267" s="56" t="e">
        <f t="shared" ca="1" si="9091"/>
        <v>#N/A</v>
      </c>
      <c r="E5267" s="52" t="e">
        <f t="shared" ref="E5267:W5267" si="9100">E5260</f>
        <v>#N/A</v>
      </c>
      <c r="F5267" s="52" t="e">
        <f t="shared" si="9100"/>
        <v>#N/A</v>
      </c>
      <c r="G5267" s="52" t="e">
        <f t="shared" si="9100"/>
        <v>#N/A</v>
      </c>
      <c r="H5267" s="52" t="e">
        <f t="shared" si="9100"/>
        <v>#N/A</v>
      </c>
      <c r="I5267" s="52" t="e">
        <f t="shared" si="9100"/>
        <v>#N/A</v>
      </c>
      <c r="J5267" s="52" t="e">
        <f t="shared" si="9100"/>
        <v>#N/A</v>
      </c>
      <c r="K5267" s="52" t="e">
        <f t="shared" si="9100"/>
        <v>#N/A</v>
      </c>
      <c r="L5267" s="52" t="e">
        <f t="shared" si="9100"/>
        <v>#N/A</v>
      </c>
      <c r="M5267" s="52" t="e">
        <f t="shared" si="9100"/>
        <v>#N/A</v>
      </c>
      <c r="N5267" s="52" t="e">
        <f t="shared" si="9100"/>
        <v>#N/A</v>
      </c>
      <c r="O5267" s="52" t="e">
        <f t="shared" si="9100"/>
        <v>#N/A</v>
      </c>
      <c r="P5267" s="52" t="e">
        <f t="shared" si="9100"/>
        <v>#N/A</v>
      </c>
      <c r="Q5267" s="52" t="e">
        <f t="shared" si="9100"/>
        <v>#N/A</v>
      </c>
      <c r="R5267" s="52" t="e">
        <f t="shared" si="9100"/>
        <v>#N/A</v>
      </c>
      <c r="S5267" s="52" t="e">
        <f t="shared" si="9100"/>
        <v>#N/A</v>
      </c>
      <c r="T5267" s="52" t="e">
        <f t="shared" si="9100"/>
        <v>#N/A</v>
      </c>
      <c r="U5267" s="52" t="e">
        <f t="shared" si="9100"/>
        <v>#N/A</v>
      </c>
      <c r="V5267" s="52" t="e">
        <f t="shared" si="9100"/>
        <v>#N/A</v>
      </c>
      <c r="W5267" s="52" t="e">
        <f t="shared" si="9100"/>
        <v>#N/A</v>
      </c>
      <c r="X5267" s="55" t="e">
        <f t="shared" si="9093"/>
        <v>#N/A</v>
      </c>
      <c r="Y5267" s="55" t="e">
        <f t="shared" si="9094"/>
        <v>#N/A</v>
      </c>
      <c r="Z5267" s="55" t="e">
        <f t="shared" ref="Z5267" si="9101">Z5266</f>
        <v>#N/A</v>
      </c>
      <c r="AA5267" s="55" t="e">
        <f t="shared" si="9096"/>
        <v>#N/A</v>
      </c>
      <c r="AB5267" s="336" t="e">
        <f t="shared" si="9097"/>
        <v>#N/A</v>
      </c>
      <c r="AC5267" s="223" t="e">
        <f ca="1">INDEX(FGA_COEFFS,1,1)+Z5267*INDEX(FGA_COEFFS,1,2)+Y5267*INDEX(FGA_COEFFS,1,3)+R5267*INDEX(FGA_COEFFS,1,4)+Q5266*INDEX(FGA_COEFFS,1,5)+S5267*INDEX(FGA_COEFFS,1,6)+T5266*INDEX(FGA_COEFFS,1,7)+M5266*INDEX(FGA_COEFFS,1,8)+Y5270*Y5272</f>
        <v>#N/A</v>
      </c>
      <c r="AD5267" s="223" t="e">
        <f ca="1">INDEX(THREEPTA_COEFFS,1,1)+AC5267*INDEX(THREEPTA_COEFFS,1,2)+J5267*INDEX(THREEPTA_COEFFS,1,3)+AA5267*INDEX(THREEPTA_COEFFS,1,4)+K5267*INDEX(THREEPTA_COEFFS,1,5)+L5266*INDEX(THREEPTA_COEFFS,1,6)+Z5270*Z5272</f>
        <v>#N/A</v>
      </c>
      <c r="AE5267" s="223" t="e">
        <f ca="1">INDEX(THREEPTPCT_COEFFS,1,1)+K5267*INDEX(THREEPTPCT_COEFFS,1,2)+L5266*INDEX(THREEPTPCT_COEFFS,1,3)+AA5270*AA5272</f>
        <v>#N/A</v>
      </c>
      <c r="AF5267" s="55" t="e">
        <f t="shared" ca="1" si="9098"/>
        <v>#N/A</v>
      </c>
      <c r="AG5267" s="223" t="e">
        <f ca="1">INDEX(TWOPTPCT_COEFFS,1,1)+AB5267*INDEX(TWOPTPCT_COEFFS,1,2)+I5266*INDEX(TWOPTPCT_COEFFS,1,3)+G5266*INDEX(TWOPTPCT_COEFFS,1,4)+L5266*INDEX(TWOPTPCT_COEFFS,1,5)+AB5270*AB5272</f>
        <v>#N/A</v>
      </c>
      <c r="AH5267" s="223" t="e">
        <f ca="1">INDEX(FTA_COEFFS,1,1)+O5267*INDEX(FTA_COEFFS,1,2)+N5266*INDEX(FTA_COEFFS,1,3)+(Q5267+R5267)*INDEX(FTA_COEFFS,1,4)+(Q5266+R5266)*INDEX(FTA_COEFFS,1,5)+M5266*INDEX(FTA_COEFFS,1,6)+AC5270*AC5272</f>
        <v>#N/A</v>
      </c>
      <c r="AI5267" s="223" t="e">
        <f ca="1">INDEX(FTPCT_COEFFS,1,1)+P5267*INDEX(FTPCT_COEFFS,1,2)+F5267*INDEX(FTPCT_COEFFS,1,3)+G5266*INDEX(FTPCT_COEFFS,1,4)+AD5270*AD5272</f>
        <v>#N/A</v>
      </c>
      <c r="AJ5267" s="338" t="e">
        <f t="shared" ca="1" si="9099"/>
        <v>#N/A</v>
      </c>
      <c r="AK5267" s="55"/>
      <c r="AL5267" s="55"/>
      <c r="AM5267" s="55"/>
      <c r="AN5267" s="55"/>
      <c r="AO5267" s="55"/>
      <c r="AP5267" s="55"/>
      <c r="AQ5267" s="55"/>
      <c r="AR5267" s="55"/>
    </row>
    <row r="5268" spans="1:45" x14ac:dyDescent="0.3">
      <c r="A5268" s="54" t="e">
        <f ca="1">IF(D5266&gt;(D5267+(AVERAGE(V5266,W5266)-AVERAGE(V5267,W5267))/2)+2.5,C5266,IF(D5267&gt;(D5266+(AVERAGE(V5267,W5267)-AVERAGE(V5266,W5266))/2)+2.5,C5267,"Close"))</f>
        <v>#N/A</v>
      </c>
      <c r="B5268" s="64" t="e">
        <f ca="1">IF(D5267&gt;D5266,C5267,C5266)</f>
        <v>#N/A</v>
      </c>
      <c r="D5268" s="56"/>
      <c r="X5268" s="55"/>
      <c r="Y5268" s="55"/>
      <c r="Z5268" s="55"/>
      <c r="AA5268" s="55"/>
      <c r="AB5268" s="55"/>
      <c r="AC5268" s="337"/>
      <c r="AD5268" s="337"/>
      <c r="AE5268" s="337"/>
      <c r="AF5268" s="337"/>
      <c r="AG5268" s="337"/>
      <c r="AH5268" s="337"/>
      <c r="AI5268" s="337"/>
      <c r="AJ5268" s="337"/>
      <c r="AK5268" s="337"/>
      <c r="AL5268" s="337"/>
      <c r="AM5268" s="55"/>
      <c r="AN5268" s="55"/>
      <c r="AO5268" s="55"/>
      <c r="AP5268" s="55"/>
      <c r="AQ5268" s="55"/>
      <c r="AR5268" s="55"/>
      <c r="AS5268" s="55"/>
    </row>
    <row r="5269" spans="1:45" x14ac:dyDescent="0.3">
      <c r="X5269" s="54" t="s">
        <v>1305</v>
      </c>
      <c r="Y5269" s="54" t="s">
        <v>128</v>
      </c>
      <c r="Z5269" s="54" t="s">
        <v>157</v>
      </c>
      <c r="AA5269" s="54" t="s">
        <v>151</v>
      </c>
      <c r="AB5269" s="54" t="s">
        <v>1327</v>
      </c>
      <c r="AC5269" s="54" t="s">
        <v>129</v>
      </c>
      <c r="AD5269" s="54" t="s">
        <v>116</v>
      </c>
      <c r="AE5269" s="54"/>
      <c r="AF5269" s="54"/>
      <c r="AG5269" s="54"/>
      <c r="AH5269" s="54"/>
      <c r="AI5269" s="54"/>
      <c r="AJ5269" s="54"/>
      <c r="AK5269" s="54"/>
      <c r="AL5269" s="54"/>
      <c r="AM5269" s="54"/>
      <c r="AN5269" s="54"/>
      <c r="AO5269" s="54"/>
      <c r="AP5269" s="54"/>
      <c r="AQ5269" s="54"/>
      <c r="AR5269" s="54"/>
      <c r="AS5269" s="54"/>
    </row>
    <row r="5270" spans="1:45" x14ac:dyDescent="0.3">
      <c r="X5270" s="54"/>
      <c r="Y5270" s="54">
        <f t="shared" ref="Y5270:AD5270" si="9102">Y5263</f>
        <v>6.4436999999999998</v>
      </c>
      <c r="Z5270" s="54">
        <f t="shared" si="9102"/>
        <v>4.9371</v>
      </c>
      <c r="AA5270" s="54">
        <f t="shared" si="9102"/>
        <v>11.350300000000001</v>
      </c>
      <c r="AB5270" s="54">
        <f t="shared" si="9102"/>
        <v>7.1900000000000006E-2</v>
      </c>
      <c r="AC5270" s="54">
        <f t="shared" si="9102"/>
        <v>6.2766000000000002</v>
      </c>
      <c r="AD5270" s="54">
        <f t="shared" si="9102"/>
        <v>11.042999999999999</v>
      </c>
      <c r="AE5270" s="54"/>
      <c r="AF5270" s="336"/>
      <c r="AG5270" s="336"/>
      <c r="AH5270" s="336"/>
      <c r="AI5270" s="54"/>
      <c r="AJ5270" s="54"/>
      <c r="AK5270" s="54"/>
      <c r="AL5270" s="54"/>
      <c r="AM5270" s="54"/>
      <c r="AN5270" s="54"/>
      <c r="AO5270" s="54"/>
      <c r="AP5270" s="54"/>
      <c r="AQ5270" s="54"/>
      <c r="AR5270" s="54"/>
      <c r="AS5270" s="54"/>
    </row>
    <row r="5271" spans="1:45" x14ac:dyDescent="0.3">
      <c r="D5271" s="56"/>
      <c r="X5271" s="336"/>
      <c r="Y5271" s="336">
        <f t="shared" ca="1" si="9090"/>
        <v>-0.92912904165655807</v>
      </c>
      <c r="Z5271" s="336">
        <f t="shared" ca="1" si="9090"/>
        <v>4.6902712708608144E-2</v>
      </c>
      <c r="AA5271" s="336">
        <f t="shared" ca="1" si="9090"/>
        <v>-0.21091969400111543</v>
      </c>
      <c r="AB5271" s="336">
        <f t="shared" ca="1" si="9090"/>
        <v>-0.20937069710442263</v>
      </c>
      <c r="AC5271" s="336">
        <f t="shared" ca="1" si="9090"/>
        <v>-0.49898992650263857</v>
      </c>
      <c r="AD5271" s="336">
        <f t="shared" ca="1" si="9090"/>
        <v>4.3717547755308547E-2</v>
      </c>
      <c r="AE5271" s="336"/>
      <c r="AF5271" s="336"/>
      <c r="AG5271" s="336"/>
      <c r="AH5271" s="336"/>
      <c r="AI5271" s="54"/>
      <c r="AJ5271" s="54"/>
      <c r="AK5271" s="54"/>
      <c r="AL5271" s="336"/>
      <c r="AM5271" s="336"/>
      <c r="AN5271" s="336"/>
      <c r="AO5271" s="336"/>
      <c r="AP5271" s="54"/>
      <c r="AQ5271" s="336"/>
      <c r="AR5271" s="336"/>
      <c r="AS5271" s="336"/>
    </row>
    <row r="5272" spans="1:45" x14ac:dyDescent="0.3">
      <c r="C5272" s="54"/>
      <c r="D5272" s="56"/>
      <c r="Y5272" s="336">
        <f t="shared" ca="1" si="9090"/>
        <v>-0.72233055666025092</v>
      </c>
      <c r="Z5272" s="336">
        <f t="shared" ca="1" si="9090"/>
        <v>0.31476294877113753</v>
      </c>
      <c r="AA5272" s="336">
        <f t="shared" ca="1" si="9090"/>
        <v>-7.668741174425074E-3</v>
      </c>
      <c r="AB5272" s="336">
        <f t="shared" ca="1" si="9090"/>
        <v>6.909164427009569E-2</v>
      </c>
      <c r="AC5272" s="336">
        <f t="shared" ca="1" si="9090"/>
        <v>-0.28179891178063021</v>
      </c>
      <c r="AD5272" s="336">
        <f t="shared" ca="1" si="9090"/>
        <v>0.46624276603930259</v>
      </c>
      <c r="AE5272" s="55"/>
      <c r="AF5272" s="55"/>
      <c r="AG5272" s="55"/>
      <c r="AH5272" s="55"/>
      <c r="AI5272" s="55"/>
      <c r="AJ5272" s="55"/>
      <c r="AK5272" s="55"/>
      <c r="AL5272" s="55"/>
      <c r="AM5272" s="55"/>
      <c r="AN5272" s="55"/>
      <c r="AO5272" s="55"/>
      <c r="AP5272" s="55"/>
      <c r="AQ5272" s="55"/>
      <c r="AR5272" s="55"/>
      <c r="AS5272" s="55"/>
    </row>
    <row r="5273" spans="1:45" x14ac:dyDescent="0.3">
      <c r="B5273" s="54" t="s">
        <v>172</v>
      </c>
      <c r="C5273" s="53">
        <f>C5266</f>
        <v>0</v>
      </c>
      <c r="D5273" s="56" t="e">
        <f t="shared" ref="D5273:D5274" ca="1" si="9103">AJ5273</f>
        <v>#N/A</v>
      </c>
      <c r="E5273" s="52" t="e">
        <f t="shared" ref="E5273:W5273" si="9104">E5266</f>
        <v>#N/A</v>
      </c>
      <c r="F5273" s="52" t="e">
        <f t="shared" si="9104"/>
        <v>#N/A</v>
      </c>
      <c r="G5273" s="52" t="e">
        <f t="shared" si="9104"/>
        <v>#N/A</v>
      </c>
      <c r="H5273" s="52" t="e">
        <f t="shared" si="9104"/>
        <v>#N/A</v>
      </c>
      <c r="I5273" s="52" t="e">
        <f t="shared" si="9104"/>
        <v>#N/A</v>
      </c>
      <c r="J5273" s="52" t="e">
        <f t="shared" si="9104"/>
        <v>#N/A</v>
      </c>
      <c r="K5273" s="52" t="e">
        <f t="shared" si="9104"/>
        <v>#N/A</v>
      </c>
      <c r="L5273" s="52" t="e">
        <f t="shared" si="9104"/>
        <v>#N/A</v>
      </c>
      <c r="M5273" s="52" t="e">
        <f t="shared" si="9104"/>
        <v>#N/A</v>
      </c>
      <c r="N5273" s="52" t="e">
        <f t="shared" si="9104"/>
        <v>#N/A</v>
      </c>
      <c r="O5273" s="52" t="e">
        <f t="shared" si="9104"/>
        <v>#N/A</v>
      </c>
      <c r="P5273" s="52" t="e">
        <f t="shared" si="9104"/>
        <v>#N/A</v>
      </c>
      <c r="Q5273" s="52" t="e">
        <f t="shared" si="9104"/>
        <v>#N/A</v>
      </c>
      <c r="R5273" s="52" t="e">
        <f t="shared" si="9104"/>
        <v>#N/A</v>
      </c>
      <c r="S5273" s="52" t="e">
        <f t="shared" si="9104"/>
        <v>#N/A</v>
      </c>
      <c r="T5273" s="52" t="e">
        <f t="shared" si="9104"/>
        <v>#N/A</v>
      </c>
      <c r="U5273" s="52" t="e">
        <f t="shared" si="9104"/>
        <v>#N/A</v>
      </c>
      <c r="V5273" s="52" t="e">
        <f t="shared" si="9104"/>
        <v>#N/A</v>
      </c>
      <c r="W5273" s="52" t="e">
        <f t="shared" si="9104"/>
        <v>#N/A</v>
      </c>
      <c r="X5273" s="55" t="e">
        <f t="shared" ref="X5273:X5274" si="9105">(H5273-(O5273*P5273)/100-3*(J5273*K5273)/100)/2</f>
        <v>#N/A</v>
      </c>
      <c r="Y5273" s="55" t="e">
        <f t="shared" ref="Y5273:Y5274" si="9106">SUM(X5273,(J5273*K5273/100))/(F5273/100)</f>
        <v>#N/A</v>
      </c>
      <c r="Z5273" s="55" t="e">
        <f t="shared" ref="Z5273" si="9107">U5273*0.5+U5274*0.5</f>
        <v>#N/A</v>
      </c>
      <c r="AA5273" s="55" t="e">
        <f t="shared" ref="AA5273:AA5274" si="9108">J5273/Y5273</f>
        <v>#N/A</v>
      </c>
      <c r="AB5273" s="336" t="e">
        <f t="shared" ref="AB5273:AB5274" si="9109">X5273/(Y5273-J5273)</f>
        <v>#N/A</v>
      </c>
      <c r="AC5273" s="223" t="e">
        <f ca="1">INDEX(FGA_COEFFS,1,1)+Z5273*INDEX(FGA_COEFFS,1,2)+Y5273*INDEX(FGA_COEFFS,1,3)+R5273*INDEX(FGA_COEFFS,1,4)+Q5274*INDEX(FGA_COEFFS,1,5)+S5273*INDEX(FGA_COEFFS,1,6)+T5274*INDEX(FGA_COEFFS,1,7)+M5274*INDEX(FGA_COEFFS,1,8)+Y5277*Y5278</f>
        <v>#N/A</v>
      </c>
      <c r="AD5273" s="223" t="e">
        <f ca="1">INDEX(THREEPTA_COEFFS,1,1)+AC5273*INDEX(THREEPTA_COEFFS,1,2)+J5273*INDEX(THREEPTA_COEFFS,1,3)+AA5273*INDEX(THREEPTA_COEFFS,1,4)+K5273*INDEX(THREEPTA_COEFFS,1,5)+L5274*INDEX(THREEPTA_COEFFS,1,6)+Z5277*Z5278</f>
        <v>#N/A</v>
      </c>
      <c r="AE5273" s="223" t="e">
        <f ca="1">INDEX(THREEPTPCT_COEFFS,1,1)+K5273*INDEX(THREEPTPCT_COEFFS,1,2)+L5274*INDEX(THREEPTPCT_COEFFS,1,3)+AA5277*AA5278</f>
        <v>#N/A</v>
      </c>
      <c r="AF5273" s="55" t="e">
        <f t="shared" ref="AF5273:AF5274" ca="1" si="9110">AC5273-AD5273</f>
        <v>#N/A</v>
      </c>
      <c r="AG5273" s="223" t="e">
        <f ca="1">INDEX(TWOPTPCT_COEFFS,1,1)+AB5273*INDEX(TWOPTPCT_COEFFS,1,2)+I5274*INDEX(TWOPTPCT_COEFFS,1,3)+G5274*INDEX(TWOPTPCT_COEFFS,1,4)+L5274*INDEX(TWOPTPCT_COEFFS,1,5)+AB5277*AB5278</f>
        <v>#N/A</v>
      </c>
      <c r="AH5273" s="223" t="e">
        <f ca="1">INDEX(FTA_COEFFS,1,1)+O5273*INDEX(FTA_COEFFS,1,2)+N5274*INDEX(FTA_COEFFS,1,3)+(Q5273+R5273)*INDEX(FTA_COEFFS,1,4)+(Q5274+R5274)*INDEX(FTA_COEFFS,1,5)+M5274*INDEX(FTA_COEFFS,1,6)+AC5277*AC5278</f>
        <v>#N/A</v>
      </c>
      <c r="AI5273" s="223" t="e">
        <f ca="1">INDEX(FTPCT_COEFFS,1,1)+P5273*INDEX(FTPCT_COEFFS,1,2)+F5273*INDEX(FTPCT_COEFFS,1,3)+G5274*INDEX(FTPCT_COEFFS,1,4)+AD5277*AD5278</f>
        <v>#N/A</v>
      </c>
      <c r="AJ5273" s="338" t="e">
        <f t="shared" ref="AJ5273:AJ5274" ca="1" si="9111">AD5273*AE5273/100+AF5273*AG5273+AH5273*AI5273/100</f>
        <v>#N/A</v>
      </c>
      <c r="AK5273" s="55"/>
      <c r="AL5273" s="55"/>
      <c r="AM5273" s="55"/>
      <c r="AN5273" s="55"/>
      <c r="AO5273" s="55"/>
      <c r="AP5273" s="55"/>
      <c r="AQ5273" s="55"/>
      <c r="AR5273" s="55"/>
    </row>
    <row r="5274" spans="1:45" x14ac:dyDescent="0.3">
      <c r="B5274" s="54" t="s">
        <v>175</v>
      </c>
      <c r="C5274" s="54">
        <f>C5267</f>
        <v>0</v>
      </c>
      <c r="D5274" s="56" t="e">
        <f t="shared" ca="1" si="9103"/>
        <v>#N/A</v>
      </c>
      <c r="E5274" s="52" t="e">
        <f t="shared" ref="E5274:W5274" si="9112">E5267</f>
        <v>#N/A</v>
      </c>
      <c r="F5274" s="52" t="e">
        <f t="shared" si="9112"/>
        <v>#N/A</v>
      </c>
      <c r="G5274" s="52" t="e">
        <f t="shared" si="9112"/>
        <v>#N/A</v>
      </c>
      <c r="H5274" s="52" t="e">
        <f t="shared" si="9112"/>
        <v>#N/A</v>
      </c>
      <c r="I5274" s="52" t="e">
        <f t="shared" si="9112"/>
        <v>#N/A</v>
      </c>
      <c r="J5274" s="52" t="e">
        <f t="shared" si="9112"/>
        <v>#N/A</v>
      </c>
      <c r="K5274" s="52" t="e">
        <f t="shared" si="9112"/>
        <v>#N/A</v>
      </c>
      <c r="L5274" s="52" t="e">
        <f t="shared" si="9112"/>
        <v>#N/A</v>
      </c>
      <c r="M5274" s="52" t="e">
        <f t="shared" si="9112"/>
        <v>#N/A</v>
      </c>
      <c r="N5274" s="52" t="e">
        <f t="shared" si="9112"/>
        <v>#N/A</v>
      </c>
      <c r="O5274" s="52" t="e">
        <f t="shared" si="9112"/>
        <v>#N/A</v>
      </c>
      <c r="P5274" s="52" t="e">
        <f t="shared" si="9112"/>
        <v>#N/A</v>
      </c>
      <c r="Q5274" s="52" t="e">
        <f t="shared" si="9112"/>
        <v>#N/A</v>
      </c>
      <c r="R5274" s="52" t="e">
        <f t="shared" si="9112"/>
        <v>#N/A</v>
      </c>
      <c r="S5274" s="52" t="e">
        <f t="shared" si="9112"/>
        <v>#N/A</v>
      </c>
      <c r="T5274" s="52" t="e">
        <f t="shared" si="9112"/>
        <v>#N/A</v>
      </c>
      <c r="U5274" s="52" t="e">
        <f t="shared" si="9112"/>
        <v>#N/A</v>
      </c>
      <c r="V5274" s="52" t="e">
        <f t="shared" si="9112"/>
        <v>#N/A</v>
      </c>
      <c r="W5274" s="52" t="e">
        <f t="shared" si="9112"/>
        <v>#N/A</v>
      </c>
      <c r="X5274" s="55" t="e">
        <f t="shared" si="9105"/>
        <v>#N/A</v>
      </c>
      <c r="Y5274" s="55" t="e">
        <f t="shared" si="9106"/>
        <v>#N/A</v>
      </c>
      <c r="Z5274" s="55" t="e">
        <f t="shared" ref="Z5274" si="9113">Z5273</f>
        <v>#N/A</v>
      </c>
      <c r="AA5274" s="55" t="e">
        <f t="shared" si="9108"/>
        <v>#N/A</v>
      </c>
      <c r="AB5274" s="336" t="e">
        <f t="shared" si="9109"/>
        <v>#N/A</v>
      </c>
      <c r="AC5274" s="223" t="e">
        <f ca="1">INDEX(FGA_COEFFS,1,1)+Z5274*INDEX(FGA_COEFFS,1,2)+Y5274*INDEX(FGA_COEFFS,1,3)+R5274*INDEX(FGA_COEFFS,1,4)+Q5273*INDEX(FGA_COEFFS,1,5)+S5274*INDEX(FGA_COEFFS,1,6)+T5273*INDEX(FGA_COEFFS,1,7)+M5273*INDEX(FGA_COEFFS,1,8)+Y5277*Y5279</f>
        <v>#N/A</v>
      </c>
      <c r="AD5274" s="223" t="e">
        <f ca="1">INDEX(THREEPTA_COEFFS,1,1)+AC5274*INDEX(THREEPTA_COEFFS,1,2)+J5274*INDEX(THREEPTA_COEFFS,1,3)+AA5274*INDEX(THREEPTA_COEFFS,1,4)+K5274*INDEX(THREEPTA_COEFFS,1,5)+L5273*INDEX(THREEPTA_COEFFS,1,6)+Z5277*Z5279</f>
        <v>#N/A</v>
      </c>
      <c r="AE5274" s="223" t="e">
        <f ca="1">INDEX(THREEPTPCT_COEFFS,1,1)+K5274*INDEX(THREEPTPCT_COEFFS,1,2)+L5273*INDEX(THREEPTPCT_COEFFS,1,3)+AA5277*AA5279</f>
        <v>#N/A</v>
      </c>
      <c r="AF5274" s="55" t="e">
        <f t="shared" ca="1" si="9110"/>
        <v>#N/A</v>
      </c>
      <c r="AG5274" s="223" t="e">
        <f ca="1">INDEX(TWOPTPCT_COEFFS,1,1)+AB5274*INDEX(TWOPTPCT_COEFFS,1,2)+I5273*INDEX(TWOPTPCT_COEFFS,1,3)+G5273*INDEX(TWOPTPCT_COEFFS,1,4)+L5273*INDEX(TWOPTPCT_COEFFS,1,5)+AB5277*AB5279</f>
        <v>#N/A</v>
      </c>
      <c r="AH5274" s="223" t="e">
        <f ca="1">INDEX(FTA_COEFFS,1,1)+O5274*INDEX(FTA_COEFFS,1,2)+N5273*INDEX(FTA_COEFFS,1,3)+(Q5274+R5274)*INDEX(FTA_COEFFS,1,4)+(Q5273+R5273)*INDEX(FTA_COEFFS,1,5)+M5273*INDEX(FTA_COEFFS,1,6)+AC5277*AC5279</f>
        <v>#N/A</v>
      </c>
      <c r="AI5274" s="223" t="e">
        <f ca="1">INDEX(FTPCT_COEFFS,1,1)+P5274*INDEX(FTPCT_COEFFS,1,2)+F5274*INDEX(FTPCT_COEFFS,1,3)+G5273*INDEX(FTPCT_COEFFS,1,4)+AD5277*AD5279</f>
        <v>#N/A</v>
      </c>
      <c r="AJ5274" s="338" t="e">
        <f t="shared" ca="1" si="9111"/>
        <v>#N/A</v>
      </c>
      <c r="AK5274" s="55"/>
      <c r="AL5274" s="55"/>
      <c r="AM5274" s="55"/>
      <c r="AN5274" s="55"/>
      <c r="AO5274" s="55"/>
      <c r="AP5274" s="55"/>
      <c r="AQ5274" s="55"/>
      <c r="AR5274" s="55"/>
    </row>
    <row r="5275" spans="1:45" x14ac:dyDescent="0.3">
      <c r="A5275" s="54" t="e">
        <f ca="1">IF(D5273&gt;(D5274+(AVERAGE(V5273,W5273)-AVERAGE(V5274,W5274))/2)+2.5,C5273,IF(D5274&gt;(D5273+(AVERAGE(V5274,W5274)-AVERAGE(V5273,W5273))/2)+2.5,C5274,"Close"))</f>
        <v>#N/A</v>
      </c>
      <c r="B5275" s="64" t="e">
        <f ca="1">IF(D5274&gt;D5273,C5274,C5273)</f>
        <v>#N/A</v>
      </c>
      <c r="D5275" s="56"/>
      <c r="X5275" s="55"/>
      <c r="Y5275" s="55"/>
      <c r="Z5275" s="55"/>
      <c r="AA5275" s="55"/>
      <c r="AB5275" s="55"/>
      <c r="AC5275" s="337"/>
      <c r="AD5275" s="337"/>
      <c r="AE5275" s="337"/>
      <c r="AF5275" s="337"/>
      <c r="AG5275" s="337"/>
      <c r="AH5275" s="337"/>
      <c r="AI5275" s="337"/>
      <c r="AJ5275" s="337"/>
      <c r="AK5275" s="337"/>
      <c r="AL5275" s="337"/>
      <c r="AM5275" s="55"/>
      <c r="AN5275" s="55"/>
      <c r="AO5275" s="55"/>
      <c r="AP5275" s="55"/>
      <c r="AQ5275" s="55"/>
      <c r="AR5275" s="55"/>
      <c r="AS5275" s="55"/>
    </row>
    <row r="5276" spans="1:45" x14ac:dyDescent="0.3">
      <c r="X5276" s="54" t="s">
        <v>1305</v>
      </c>
      <c r="Y5276" s="54" t="s">
        <v>128</v>
      </c>
      <c r="Z5276" s="54" t="s">
        <v>157</v>
      </c>
      <c r="AA5276" s="54" t="s">
        <v>151</v>
      </c>
      <c r="AB5276" s="54" t="s">
        <v>1327</v>
      </c>
      <c r="AC5276" s="54" t="s">
        <v>129</v>
      </c>
      <c r="AD5276" s="54" t="s">
        <v>116</v>
      </c>
      <c r="AE5276" s="54"/>
      <c r="AF5276" s="54"/>
      <c r="AG5276" s="54"/>
      <c r="AH5276" s="54"/>
      <c r="AI5276" s="54"/>
      <c r="AJ5276" s="54"/>
      <c r="AK5276" s="54"/>
      <c r="AL5276" s="54"/>
      <c r="AM5276" s="54"/>
      <c r="AN5276" s="54"/>
      <c r="AO5276" s="54"/>
      <c r="AP5276" s="54"/>
      <c r="AQ5276" s="54"/>
      <c r="AR5276" s="54"/>
      <c r="AS5276" s="54"/>
    </row>
    <row r="5277" spans="1:45" x14ac:dyDescent="0.3">
      <c r="X5277" s="54"/>
      <c r="Y5277" s="54">
        <f t="shared" ref="Y5277:AD5277" si="9114">Y5270</f>
        <v>6.4436999999999998</v>
      </c>
      <c r="Z5277" s="54">
        <f t="shared" si="9114"/>
        <v>4.9371</v>
      </c>
      <c r="AA5277" s="54">
        <f t="shared" si="9114"/>
        <v>11.350300000000001</v>
      </c>
      <c r="AB5277" s="54">
        <f t="shared" si="9114"/>
        <v>7.1900000000000006E-2</v>
      </c>
      <c r="AC5277" s="54">
        <f t="shared" si="9114"/>
        <v>6.2766000000000002</v>
      </c>
      <c r="AD5277" s="54">
        <f t="shared" si="9114"/>
        <v>11.042999999999999</v>
      </c>
      <c r="AE5277" s="54"/>
      <c r="AF5277" s="336"/>
      <c r="AG5277" s="336"/>
      <c r="AH5277" s="336"/>
      <c r="AI5277" s="54"/>
      <c r="AJ5277" s="54"/>
      <c r="AK5277" s="54"/>
      <c r="AL5277" s="54"/>
      <c r="AM5277" s="54"/>
      <c r="AN5277" s="54"/>
      <c r="AO5277" s="54"/>
      <c r="AP5277" s="54"/>
      <c r="AQ5277" s="54"/>
      <c r="AR5277" s="54"/>
      <c r="AS5277" s="54"/>
    </row>
    <row r="5278" spans="1:45" x14ac:dyDescent="0.3">
      <c r="D5278" s="56"/>
      <c r="X5278" s="336"/>
      <c r="Y5278" s="336">
        <f t="shared" ca="1" si="9090"/>
        <v>0.94334194570838048</v>
      </c>
      <c r="Z5278" s="336">
        <f t="shared" ca="1" si="9090"/>
        <v>6.9504789722706017E-2</v>
      </c>
      <c r="AA5278" s="336">
        <f t="shared" ca="1" si="9090"/>
        <v>2.6279484158853807E-5</v>
      </c>
      <c r="AB5278" s="336">
        <f t="shared" ca="1" si="9090"/>
        <v>0.99924541828039448</v>
      </c>
      <c r="AC5278" s="336">
        <f t="shared" ca="1" si="9090"/>
        <v>1.1393640217067404</v>
      </c>
      <c r="AD5278" s="336">
        <f t="shared" ca="1" si="9090"/>
        <v>0.32380628374959231</v>
      </c>
      <c r="AE5278" s="336"/>
      <c r="AF5278" s="336"/>
      <c r="AG5278" s="336"/>
      <c r="AH5278" s="336"/>
      <c r="AI5278" s="54"/>
      <c r="AJ5278" s="54"/>
      <c r="AK5278" s="54"/>
      <c r="AL5278" s="336"/>
      <c r="AM5278" s="336"/>
      <c r="AN5278" s="336"/>
      <c r="AO5278" s="336"/>
      <c r="AP5278" s="54"/>
      <c r="AQ5278" s="336"/>
      <c r="AR5278" s="336"/>
      <c r="AS5278" s="336"/>
    </row>
    <row r="5279" spans="1:45" x14ac:dyDescent="0.3">
      <c r="C5279" s="54"/>
      <c r="D5279" s="56"/>
      <c r="Y5279" s="336">
        <f t="shared" ca="1" si="9090"/>
        <v>0.20391943462018713</v>
      </c>
      <c r="Z5279" s="336">
        <f t="shared" ca="1" si="9090"/>
        <v>-0.25185427550771772</v>
      </c>
      <c r="AA5279" s="336">
        <f t="shared" ca="1" si="9090"/>
        <v>-0.2542628519217992</v>
      </c>
      <c r="AB5279" s="336">
        <f t="shared" ca="1" si="9090"/>
        <v>-2.866062775471203E-2</v>
      </c>
      <c r="AC5279" s="336">
        <f t="shared" ca="1" si="9090"/>
        <v>0.28276578496458626</v>
      </c>
      <c r="AD5279" s="336">
        <f t="shared" ca="1" si="9090"/>
        <v>0.87985182263500383</v>
      </c>
      <c r="AE5279" s="55"/>
      <c r="AF5279" s="55"/>
      <c r="AG5279" s="55"/>
      <c r="AH5279" s="55"/>
      <c r="AI5279" s="55"/>
      <c r="AJ5279" s="55"/>
      <c r="AK5279" s="55"/>
      <c r="AL5279" s="55"/>
      <c r="AM5279" s="55"/>
      <c r="AN5279" s="55"/>
      <c r="AO5279" s="55"/>
      <c r="AP5279" s="55"/>
      <c r="AQ5279" s="55"/>
      <c r="AR5279" s="55"/>
      <c r="AS5279" s="55"/>
    </row>
    <row r="5280" spans="1:45" x14ac:dyDescent="0.3">
      <c r="B5280" s="54" t="s">
        <v>172</v>
      </c>
      <c r="C5280" s="53">
        <f>C5273</f>
        <v>0</v>
      </c>
      <c r="D5280" s="56" t="e">
        <f t="shared" ref="D5280:D5281" ca="1" si="9115">AJ5280</f>
        <v>#N/A</v>
      </c>
      <c r="E5280" s="52" t="e">
        <f t="shared" ref="E5280:W5280" si="9116">E5273</f>
        <v>#N/A</v>
      </c>
      <c r="F5280" s="52" t="e">
        <f t="shared" si="9116"/>
        <v>#N/A</v>
      </c>
      <c r="G5280" s="52" t="e">
        <f t="shared" si="9116"/>
        <v>#N/A</v>
      </c>
      <c r="H5280" s="52" t="e">
        <f t="shared" si="9116"/>
        <v>#N/A</v>
      </c>
      <c r="I5280" s="52" t="e">
        <f t="shared" si="9116"/>
        <v>#N/A</v>
      </c>
      <c r="J5280" s="52" t="e">
        <f t="shared" si="9116"/>
        <v>#N/A</v>
      </c>
      <c r="K5280" s="52" t="e">
        <f t="shared" si="9116"/>
        <v>#N/A</v>
      </c>
      <c r="L5280" s="52" t="e">
        <f t="shared" si="9116"/>
        <v>#N/A</v>
      </c>
      <c r="M5280" s="52" t="e">
        <f t="shared" si="9116"/>
        <v>#N/A</v>
      </c>
      <c r="N5280" s="52" t="e">
        <f t="shared" si="9116"/>
        <v>#N/A</v>
      </c>
      <c r="O5280" s="52" t="e">
        <f t="shared" si="9116"/>
        <v>#N/A</v>
      </c>
      <c r="P5280" s="52" t="e">
        <f t="shared" si="9116"/>
        <v>#N/A</v>
      </c>
      <c r="Q5280" s="52" t="e">
        <f t="shared" si="9116"/>
        <v>#N/A</v>
      </c>
      <c r="R5280" s="52" t="e">
        <f t="shared" si="9116"/>
        <v>#N/A</v>
      </c>
      <c r="S5280" s="52" t="e">
        <f t="shared" si="9116"/>
        <v>#N/A</v>
      </c>
      <c r="T5280" s="52" t="e">
        <f t="shared" si="9116"/>
        <v>#N/A</v>
      </c>
      <c r="U5280" s="52" t="e">
        <f t="shared" si="9116"/>
        <v>#N/A</v>
      </c>
      <c r="V5280" s="52" t="e">
        <f t="shared" si="9116"/>
        <v>#N/A</v>
      </c>
      <c r="W5280" s="52" t="e">
        <f t="shared" si="9116"/>
        <v>#N/A</v>
      </c>
      <c r="X5280" s="55" t="e">
        <f t="shared" ref="X5280:X5281" si="9117">(H5280-(O5280*P5280)/100-3*(J5280*K5280)/100)/2</f>
        <v>#N/A</v>
      </c>
      <c r="Y5280" s="55" t="e">
        <f t="shared" ref="Y5280:Y5281" si="9118">SUM(X5280,(J5280*K5280/100))/(F5280/100)</f>
        <v>#N/A</v>
      </c>
      <c r="Z5280" s="55" t="e">
        <f t="shared" ref="Z5280" si="9119">U5280*0.5+U5281*0.5</f>
        <v>#N/A</v>
      </c>
      <c r="AA5280" s="55" t="e">
        <f t="shared" ref="AA5280:AA5281" si="9120">J5280/Y5280</f>
        <v>#N/A</v>
      </c>
      <c r="AB5280" s="336" t="e">
        <f t="shared" ref="AB5280:AB5281" si="9121">X5280/(Y5280-J5280)</f>
        <v>#N/A</v>
      </c>
      <c r="AC5280" s="223" t="e">
        <f ca="1">INDEX(FGA_COEFFS,1,1)+Z5280*INDEX(FGA_COEFFS,1,2)+Y5280*INDEX(FGA_COEFFS,1,3)+R5280*INDEX(FGA_COEFFS,1,4)+Q5281*INDEX(FGA_COEFFS,1,5)+S5280*INDEX(FGA_COEFFS,1,6)+T5281*INDEX(FGA_COEFFS,1,7)+M5281*INDEX(FGA_COEFFS,1,8)+Y5284*Y5285</f>
        <v>#N/A</v>
      </c>
      <c r="AD5280" s="223" t="e">
        <f ca="1">INDEX(THREEPTA_COEFFS,1,1)+AC5280*INDEX(THREEPTA_COEFFS,1,2)+J5280*INDEX(THREEPTA_COEFFS,1,3)+AA5280*INDEX(THREEPTA_COEFFS,1,4)+K5280*INDEX(THREEPTA_COEFFS,1,5)+L5281*INDEX(THREEPTA_COEFFS,1,6)+Z5284*Z5285</f>
        <v>#N/A</v>
      </c>
      <c r="AE5280" s="223" t="e">
        <f ca="1">INDEX(THREEPTPCT_COEFFS,1,1)+K5280*INDEX(THREEPTPCT_COEFFS,1,2)+L5281*INDEX(THREEPTPCT_COEFFS,1,3)+AA5284*AA5285</f>
        <v>#N/A</v>
      </c>
      <c r="AF5280" s="55" t="e">
        <f t="shared" ref="AF5280:AF5281" ca="1" si="9122">AC5280-AD5280</f>
        <v>#N/A</v>
      </c>
      <c r="AG5280" s="223" t="e">
        <f ca="1">INDEX(TWOPTPCT_COEFFS,1,1)+AB5280*INDEX(TWOPTPCT_COEFFS,1,2)+I5281*INDEX(TWOPTPCT_COEFFS,1,3)+G5281*INDEX(TWOPTPCT_COEFFS,1,4)+L5281*INDEX(TWOPTPCT_COEFFS,1,5)+AB5284*AB5285</f>
        <v>#N/A</v>
      </c>
      <c r="AH5280" s="223" t="e">
        <f ca="1">INDEX(FTA_COEFFS,1,1)+O5280*INDEX(FTA_COEFFS,1,2)+N5281*INDEX(FTA_COEFFS,1,3)+(Q5280+R5280)*INDEX(FTA_COEFFS,1,4)+(Q5281+R5281)*INDEX(FTA_COEFFS,1,5)+M5281*INDEX(FTA_COEFFS,1,6)+AC5284*AC5285</f>
        <v>#N/A</v>
      </c>
      <c r="AI5280" s="223" t="e">
        <f ca="1">INDEX(FTPCT_COEFFS,1,1)+P5280*INDEX(FTPCT_COEFFS,1,2)+F5280*INDEX(FTPCT_COEFFS,1,3)+G5281*INDEX(FTPCT_COEFFS,1,4)+AD5284*AD5285</f>
        <v>#N/A</v>
      </c>
      <c r="AJ5280" s="338" t="e">
        <f t="shared" ref="AJ5280:AJ5281" ca="1" si="9123">AD5280*AE5280/100+AF5280*AG5280+AH5280*AI5280/100</f>
        <v>#N/A</v>
      </c>
      <c r="AK5280" s="55"/>
      <c r="AL5280" s="55"/>
      <c r="AM5280" s="55"/>
      <c r="AN5280" s="55"/>
      <c r="AO5280" s="55"/>
      <c r="AP5280" s="55"/>
      <c r="AQ5280" s="55"/>
      <c r="AR5280" s="55"/>
    </row>
    <row r="5281" spans="1:45" x14ac:dyDescent="0.3">
      <c r="B5281" s="54" t="s">
        <v>175</v>
      </c>
      <c r="C5281" s="54">
        <f>C5274</f>
        <v>0</v>
      </c>
      <c r="D5281" s="56" t="e">
        <f t="shared" ca="1" si="9115"/>
        <v>#N/A</v>
      </c>
      <c r="E5281" s="52" t="e">
        <f t="shared" ref="E5281:W5281" si="9124">E5274</f>
        <v>#N/A</v>
      </c>
      <c r="F5281" s="52" t="e">
        <f t="shared" si="9124"/>
        <v>#N/A</v>
      </c>
      <c r="G5281" s="52" t="e">
        <f t="shared" si="9124"/>
        <v>#N/A</v>
      </c>
      <c r="H5281" s="52" t="e">
        <f t="shared" si="9124"/>
        <v>#N/A</v>
      </c>
      <c r="I5281" s="52" t="e">
        <f t="shared" si="9124"/>
        <v>#N/A</v>
      </c>
      <c r="J5281" s="52" t="e">
        <f t="shared" si="9124"/>
        <v>#N/A</v>
      </c>
      <c r="K5281" s="52" t="e">
        <f t="shared" si="9124"/>
        <v>#N/A</v>
      </c>
      <c r="L5281" s="52" t="e">
        <f t="shared" si="9124"/>
        <v>#N/A</v>
      </c>
      <c r="M5281" s="52" t="e">
        <f t="shared" si="9124"/>
        <v>#N/A</v>
      </c>
      <c r="N5281" s="52" t="e">
        <f t="shared" si="9124"/>
        <v>#N/A</v>
      </c>
      <c r="O5281" s="52" t="e">
        <f t="shared" si="9124"/>
        <v>#N/A</v>
      </c>
      <c r="P5281" s="52" t="e">
        <f t="shared" si="9124"/>
        <v>#N/A</v>
      </c>
      <c r="Q5281" s="52" t="e">
        <f t="shared" si="9124"/>
        <v>#N/A</v>
      </c>
      <c r="R5281" s="52" t="e">
        <f t="shared" si="9124"/>
        <v>#N/A</v>
      </c>
      <c r="S5281" s="52" t="e">
        <f t="shared" si="9124"/>
        <v>#N/A</v>
      </c>
      <c r="T5281" s="52" t="e">
        <f t="shared" si="9124"/>
        <v>#N/A</v>
      </c>
      <c r="U5281" s="52" t="e">
        <f t="shared" si="9124"/>
        <v>#N/A</v>
      </c>
      <c r="V5281" s="52" t="e">
        <f t="shared" si="9124"/>
        <v>#N/A</v>
      </c>
      <c r="W5281" s="52" t="e">
        <f t="shared" si="9124"/>
        <v>#N/A</v>
      </c>
      <c r="X5281" s="55" t="e">
        <f t="shared" si="9117"/>
        <v>#N/A</v>
      </c>
      <c r="Y5281" s="55" t="e">
        <f t="shared" si="9118"/>
        <v>#N/A</v>
      </c>
      <c r="Z5281" s="55" t="e">
        <f t="shared" ref="Z5281" si="9125">Z5280</f>
        <v>#N/A</v>
      </c>
      <c r="AA5281" s="55" t="e">
        <f t="shared" si="9120"/>
        <v>#N/A</v>
      </c>
      <c r="AB5281" s="336" t="e">
        <f t="shared" si="9121"/>
        <v>#N/A</v>
      </c>
      <c r="AC5281" s="223" t="e">
        <f ca="1">INDEX(FGA_COEFFS,1,1)+Z5281*INDEX(FGA_COEFFS,1,2)+Y5281*INDEX(FGA_COEFFS,1,3)+R5281*INDEX(FGA_COEFFS,1,4)+Q5280*INDEX(FGA_COEFFS,1,5)+S5281*INDEX(FGA_COEFFS,1,6)+T5280*INDEX(FGA_COEFFS,1,7)+M5280*INDEX(FGA_COEFFS,1,8)+Y5284*Y5286</f>
        <v>#N/A</v>
      </c>
      <c r="AD5281" s="223" t="e">
        <f ca="1">INDEX(THREEPTA_COEFFS,1,1)+AC5281*INDEX(THREEPTA_COEFFS,1,2)+J5281*INDEX(THREEPTA_COEFFS,1,3)+AA5281*INDEX(THREEPTA_COEFFS,1,4)+K5281*INDEX(THREEPTA_COEFFS,1,5)+L5280*INDEX(THREEPTA_COEFFS,1,6)+Z5284*Z5286</f>
        <v>#N/A</v>
      </c>
      <c r="AE5281" s="223" t="e">
        <f ca="1">INDEX(THREEPTPCT_COEFFS,1,1)+K5281*INDEX(THREEPTPCT_COEFFS,1,2)+L5280*INDEX(THREEPTPCT_COEFFS,1,3)+AA5284*AA5286</f>
        <v>#N/A</v>
      </c>
      <c r="AF5281" s="55" t="e">
        <f t="shared" ca="1" si="9122"/>
        <v>#N/A</v>
      </c>
      <c r="AG5281" s="223" t="e">
        <f ca="1">INDEX(TWOPTPCT_COEFFS,1,1)+AB5281*INDEX(TWOPTPCT_COEFFS,1,2)+I5280*INDEX(TWOPTPCT_COEFFS,1,3)+G5280*INDEX(TWOPTPCT_COEFFS,1,4)+L5280*INDEX(TWOPTPCT_COEFFS,1,5)+AB5284*AB5286</f>
        <v>#N/A</v>
      </c>
      <c r="AH5281" s="223" t="e">
        <f ca="1">INDEX(FTA_COEFFS,1,1)+O5281*INDEX(FTA_COEFFS,1,2)+N5280*INDEX(FTA_COEFFS,1,3)+(Q5281+R5281)*INDEX(FTA_COEFFS,1,4)+(Q5280+R5280)*INDEX(FTA_COEFFS,1,5)+M5280*INDEX(FTA_COEFFS,1,6)+AC5284*AC5286</f>
        <v>#N/A</v>
      </c>
      <c r="AI5281" s="223" t="e">
        <f ca="1">INDEX(FTPCT_COEFFS,1,1)+P5281*INDEX(FTPCT_COEFFS,1,2)+F5281*INDEX(FTPCT_COEFFS,1,3)+G5280*INDEX(FTPCT_COEFFS,1,4)+AD5284*AD5286</f>
        <v>#N/A</v>
      </c>
      <c r="AJ5281" s="338" t="e">
        <f t="shared" ca="1" si="9123"/>
        <v>#N/A</v>
      </c>
      <c r="AK5281" s="55"/>
      <c r="AL5281" s="55"/>
      <c r="AM5281" s="55"/>
      <c r="AN5281" s="55"/>
      <c r="AO5281" s="55"/>
      <c r="AP5281" s="55"/>
      <c r="AQ5281" s="55"/>
      <c r="AR5281" s="55"/>
    </row>
    <row r="5282" spans="1:45" x14ac:dyDescent="0.3">
      <c r="A5282" s="54" t="e">
        <f ca="1">IF(D5280&gt;(D5281+(AVERAGE(V5280,W5280)-AVERAGE(V5281,W5281))/2)+2.5,C5280,IF(D5281&gt;(D5280+(AVERAGE(V5281,W5281)-AVERAGE(V5280,W5280))/2)+2.5,C5281,"Close"))</f>
        <v>#N/A</v>
      </c>
      <c r="B5282" s="64" t="e">
        <f ca="1">IF(D5281&gt;D5280,C5281,C5280)</f>
        <v>#N/A</v>
      </c>
      <c r="D5282" s="56"/>
      <c r="X5282" s="55"/>
      <c r="Y5282" s="55"/>
      <c r="Z5282" s="55"/>
      <c r="AA5282" s="55"/>
      <c r="AB5282" s="55"/>
      <c r="AC5282" s="337"/>
      <c r="AD5282" s="337"/>
      <c r="AE5282" s="337"/>
      <c r="AF5282" s="337"/>
      <c r="AG5282" s="337"/>
      <c r="AH5282" s="337"/>
      <c r="AI5282" s="337"/>
      <c r="AJ5282" s="337"/>
      <c r="AK5282" s="337"/>
      <c r="AL5282" s="337"/>
      <c r="AM5282" s="55"/>
      <c r="AN5282" s="55"/>
      <c r="AO5282" s="55"/>
      <c r="AP5282" s="55"/>
      <c r="AQ5282" s="55"/>
      <c r="AR5282" s="55"/>
      <c r="AS5282" s="55"/>
    </row>
    <row r="5283" spans="1:45" x14ac:dyDescent="0.3">
      <c r="X5283" s="54" t="s">
        <v>1305</v>
      </c>
      <c r="Y5283" s="54" t="s">
        <v>128</v>
      </c>
      <c r="Z5283" s="54" t="s">
        <v>157</v>
      </c>
      <c r="AA5283" s="54" t="s">
        <v>151</v>
      </c>
      <c r="AB5283" s="54" t="s">
        <v>1327</v>
      </c>
      <c r="AC5283" s="54" t="s">
        <v>129</v>
      </c>
      <c r="AD5283" s="54" t="s">
        <v>116</v>
      </c>
      <c r="AE5283" s="54"/>
      <c r="AF5283" s="54"/>
      <c r="AG5283" s="54"/>
      <c r="AH5283" s="54"/>
      <c r="AI5283" s="54"/>
      <c r="AJ5283" s="54"/>
      <c r="AK5283" s="54"/>
      <c r="AL5283" s="54"/>
      <c r="AM5283" s="54"/>
      <c r="AN5283" s="54"/>
      <c r="AO5283" s="54"/>
      <c r="AP5283" s="54"/>
      <c r="AQ5283" s="54"/>
      <c r="AR5283" s="54"/>
      <c r="AS5283" s="54"/>
    </row>
    <row r="5284" spans="1:45" x14ac:dyDescent="0.3">
      <c r="X5284" s="54"/>
      <c r="Y5284" s="54">
        <f t="shared" ref="Y5284:AD5284" si="9126">Y5277</f>
        <v>6.4436999999999998</v>
      </c>
      <c r="Z5284" s="54">
        <f t="shared" si="9126"/>
        <v>4.9371</v>
      </c>
      <c r="AA5284" s="54">
        <f t="shared" si="9126"/>
        <v>11.350300000000001</v>
      </c>
      <c r="AB5284" s="54">
        <f t="shared" si="9126"/>
        <v>7.1900000000000006E-2</v>
      </c>
      <c r="AC5284" s="54">
        <f t="shared" si="9126"/>
        <v>6.2766000000000002</v>
      </c>
      <c r="AD5284" s="54">
        <f t="shared" si="9126"/>
        <v>11.042999999999999</v>
      </c>
      <c r="AE5284" s="54"/>
      <c r="AF5284" s="336"/>
      <c r="AG5284" s="336"/>
      <c r="AH5284" s="336"/>
      <c r="AI5284" s="54"/>
      <c r="AJ5284" s="54"/>
      <c r="AK5284" s="54"/>
      <c r="AL5284" s="54"/>
      <c r="AM5284" s="54"/>
      <c r="AN5284" s="54"/>
      <c r="AO5284" s="54"/>
      <c r="AP5284" s="54"/>
      <c r="AQ5284" s="54"/>
      <c r="AR5284" s="54"/>
      <c r="AS5284" s="54"/>
    </row>
    <row r="5285" spans="1:45" x14ac:dyDescent="0.3">
      <c r="D5285" s="56"/>
      <c r="X5285" s="336"/>
      <c r="Y5285" s="336">
        <f t="shared" ca="1" si="9090"/>
        <v>0.84965594311085946</v>
      </c>
      <c r="Z5285" s="336">
        <f t="shared" ca="1" si="9090"/>
        <v>-0.46254017060032232</v>
      </c>
      <c r="AA5285" s="336">
        <f t="shared" ca="1" si="9090"/>
        <v>-0.82303844845801311</v>
      </c>
      <c r="AB5285" s="336">
        <f t="shared" ca="1" si="9090"/>
        <v>-1.2191627025875951</v>
      </c>
      <c r="AC5285" s="336">
        <f t="shared" ca="1" si="9090"/>
        <v>0.60345069328189416</v>
      </c>
      <c r="AD5285" s="336">
        <f t="shared" ca="1" si="9090"/>
        <v>-0.85333072617874495</v>
      </c>
      <c r="AE5285" s="336"/>
      <c r="AF5285" s="336"/>
      <c r="AG5285" s="336"/>
      <c r="AH5285" s="336"/>
      <c r="AI5285" s="54"/>
      <c r="AJ5285" s="54"/>
      <c r="AK5285" s="54"/>
      <c r="AL5285" s="336"/>
      <c r="AM5285" s="336"/>
      <c r="AN5285" s="336"/>
      <c r="AO5285" s="336"/>
      <c r="AP5285" s="54"/>
      <c r="AQ5285" s="336"/>
      <c r="AR5285" s="336"/>
      <c r="AS5285" s="336"/>
    </row>
    <row r="5286" spans="1:45" x14ac:dyDescent="0.3">
      <c r="C5286" s="54"/>
      <c r="D5286" s="56"/>
      <c r="Y5286" s="336">
        <f t="shared" ca="1" si="9090"/>
        <v>0.14657524334536226</v>
      </c>
      <c r="Z5286" s="336">
        <f t="shared" ca="1" si="9090"/>
        <v>0.15407857151189971</v>
      </c>
      <c r="AA5286" s="336">
        <f t="shared" ca="1" si="9090"/>
        <v>0.14217151609328499</v>
      </c>
      <c r="AB5286" s="336">
        <f t="shared" ca="1" si="9090"/>
        <v>0.33949921316047477</v>
      </c>
      <c r="AC5286" s="336">
        <f t="shared" ca="1" si="9090"/>
        <v>-7.9364133403729525E-2</v>
      </c>
      <c r="AD5286" s="336">
        <f t="shared" ca="1" si="9090"/>
        <v>-0.12960588812917584</v>
      </c>
      <c r="AE5286" s="55"/>
      <c r="AF5286" s="55"/>
      <c r="AG5286" s="55"/>
      <c r="AH5286" s="55"/>
      <c r="AI5286" s="55"/>
      <c r="AJ5286" s="55"/>
      <c r="AK5286" s="55"/>
      <c r="AL5286" s="55"/>
      <c r="AM5286" s="55"/>
      <c r="AN5286" s="55"/>
      <c r="AO5286" s="55"/>
      <c r="AP5286" s="55"/>
      <c r="AQ5286" s="55"/>
      <c r="AR5286" s="55"/>
      <c r="AS5286" s="55"/>
    </row>
    <row r="5287" spans="1:45" x14ac:dyDescent="0.3">
      <c r="B5287" s="54" t="s">
        <v>172</v>
      </c>
      <c r="C5287" s="53">
        <f>C5280</f>
        <v>0</v>
      </c>
      <c r="D5287" s="56" t="e">
        <f t="shared" ref="D5287:D5288" ca="1" si="9127">AJ5287</f>
        <v>#N/A</v>
      </c>
      <c r="E5287" s="52" t="e">
        <f t="shared" ref="E5287:W5287" si="9128">E5280</f>
        <v>#N/A</v>
      </c>
      <c r="F5287" s="52" t="e">
        <f t="shared" si="9128"/>
        <v>#N/A</v>
      </c>
      <c r="G5287" s="52" t="e">
        <f t="shared" si="9128"/>
        <v>#N/A</v>
      </c>
      <c r="H5287" s="52" t="e">
        <f t="shared" si="9128"/>
        <v>#N/A</v>
      </c>
      <c r="I5287" s="52" t="e">
        <f t="shared" si="9128"/>
        <v>#N/A</v>
      </c>
      <c r="J5287" s="52" t="e">
        <f t="shared" si="9128"/>
        <v>#N/A</v>
      </c>
      <c r="K5287" s="52" t="e">
        <f t="shared" si="9128"/>
        <v>#N/A</v>
      </c>
      <c r="L5287" s="52" t="e">
        <f t="shared" si="9128"/>
        <v>#N/A</v>
      </c>
      <c r="M5287" s="52" t="e">
        <f t="shared" si="9128"/>
        <v>#N/A</v>
      </c>
      <c r="N5287" s="52" t="e">
        <f t="shared" si="9128"/>
        <v>#N/A</v>
      </c>
      <c r="O5287" s="52" t="e">
        <f t="shared" si="9128"/>
        <v>#N/A</v>
      </c>
      <c r="P5287" s="52" t="e">
        <f t="shared" si="9128"/>
        <v>#N/A</v>
      </c>
      <c r="Q5287" s="52" t="e">
        <f t="shared" si="9128"/>
        <v>#N/A</v>
      </c>
      <c r="R5287" s="52" t="e">
        <f t="shared" si="9128"/>
        <v>#N/A</v>
      </c>
      <c r="S5287" s="52" t="e">
        <f t="shared" si="9128"/>
        <v>#N/A</v>
      </c>
      <c r="T5287" s="52" t="e">
        <f t="shared" si="9128"/>
        <v>#N/A</v>
      </c>
      <c r="U5287" s="52" t="e">
        <f t="shared" si="9128"/>
        <v>#N/A</v>
      </c>
      <c r="V5287" s="52" t="e">
        <f t="shared" si="9128"/>
        <v>#N/A</v>
      </c>
      <c r="W5287" s="52" t="e">
        <f t="shared" si="9128"/>
        <v>#N/A</v>
      </c>
      <c r="X5287" s="55" t="e">
        <f t="shared" ref="X5287:X5288" si="9129">(H5287-(O5287*P5287)/100-3*(J5287*K5287)/100)/2</f>
        <v>#N/A</v>
      </c>
      <c r="Y5287" s="55" t="e">
        <f t="shared" ref="Y5287:Y5288" si="9130">SUM(X5287,(J5287*K5287/100))/(F5287/100)</f>
        <v>#N/A</v>
      </c>
      <c r="Z5287" s="55" t="e">
        <f t="shared" ref="Z5287" si="9131">U5287*0.5+U5288*0.5</f>
        <v>#N/A</v>
      </c>
      <c r="AA5287" s="55" t="e">
        <f t="shared" ref="AA5287:AA5288" si="9132">J5287/Y5287</f>
        <v>#N/A</v>
      </c>
      <c r="AB5287" s="336" t="e">
        <f t="shared" ref="AB5287:AB5288" si="9133">X5287/(Y5287-J5287)</f>
        <v>#N/A</v>
      </c>
      <c r="AC5287" s="223" t="e">
        <f ca="1">INDEX(FGA_COEFFS,1,1)+Z5287*INDEX(FGA_COEFFS,1,2)+Y5287*INDEX(FGA_COEFFS,1,3)+R5287*INDEX(FGA_COEFFS,1,4)+Q5288*INDEX(FGA_COEFFS,1,5)+S5287*INDEX(FGA_COEFFS,1,6)+T5288*INDEX(FGA_COEFFS,1,7)+M5288*INDEX(FGA_COEFFS,1,8)+Y5291*Y5292</f>
        <v>#N/A</v>
      </c>
      <c r="AD5287" s="223" t="e">
        <f ca="1">INDEX(THREEPTA_COEFFS,1,1)+AC5287*INDEX(THREEPTA_COEFFS,1,2)+J5287*INDEX(THREEPTA_COEFFS,1,3)+AA5287*INDEX(THREEPTA_COEFFS,1,4)+K5287*INDEX(THREEPTA_COEFFS,1,5)+L5288*INDEX(THREEPTA_COEFFS,1,6)+Z5291*Z5292</f>
        <v>#N/A</v>
      </c>
      <c r="AE5287" s="223" t="e">
        <f ca="1">INDEX(THREEPTPCT_COEFFS,1,1)+K5287*INDEX(THREEPTPCT_COEFFS,1,2)+L5288*INDEX(THREEPTPCT_COEFFS,1,3)+AA5291*AA5292</f>
        <v>#N/A</v>
      </c>
      <c r="AF5287" s="55" t="e">
        <f t="shared" ref="AF5287:AF5288" ca="1" si="9134">AC5287-AD5287</f>
        <v>#N/A</v>
      </c>
      <c r="AG5287" s="223" t="e">
        <f ca="1">INDEX(TWOPTPCT_COEFFS,1,1)+AB5287*INDEX(TWOPTPCT_COEFFS,1,2)+I5288*INDEX(TWOPTPCT_COEFFS,1,3)+G5288*INDEX(TWOPTPCT_COEFFS,1,4)+L5288*INDEX(TWOPTPCT_COEFFS,1,5)+AB5291*AB5292</f>
        <v>#N/A</v>
      </c>
      <c r="AH5287" s="223" t="e">
        <f ca="1">INDEX(FTA_COEFFS,1,1)+O5287*INDEX(FTA_COEFFS,1,2)+N5288*INDEX(FTA_COEFFS,1,3)+(Q5287+R5287)*INDEX(FTA_COEFFS,1,4)+(Q5288+R5288)*INDEX(FTA_COEFFS,1,5)+M5288*INDEX(FTA_COEFFS,1,6)+AC5291*AC5292</f>
        <v>#N/A</v>
      </c>
      <c r="AI5287" s="223" t="e">
        <f ca="1">INDEX(FTPCT_COEFFS,1,1)+P5287*INDEX(FTPCT_COEFFS,1,2)+F5287*INDEX(FTPCT_COEFFS,1,3)+G5288*INDEX(FTPCT_COEFFS,1,4)+AD5291*AD5292</f>
        <v>#N/A</v>
      </c>
      <c r="AJ5287" s="338" t="e">
        <f t="shared" ref="AJ5287:AJ5288" ca="1" si="9135">AD5287*AE5287/100+AF5287*AG5287+AH5287*AI5287/100</f>
        <v>#N/A</v>
      </c>
      <c r="AK5287" s="55"/>
      <c r="AL5287" s="55"/>
      <c r="AM5287" s="55"/>
      <c r="AN5287" s="55"/>
      <c r="AO5287" s="55"/>
      <c r="AP5287" s="55"/>
      <c r="AQ5287" s="55"/>
      <c r="AR5287" s="55"/>
    </row>
    <row r="5288" spans="1:45" x14ac:dyDescent="0.3">
      <c r="B5288" s="54" t="s">
        <v>175</v>
      </c>
      <c r="C5288" s="54">
        <f>C5281</f>
        <v>0</v>
      </c>
      <c r="D5288" s="56" t="e">
        <f t="shared" ca="1" si="9127"/>
        <v>#N/A</v>
      </c>
      <c r="E5288" s="52" t="e">
        <f t="shared" ref="E5288:W5288" si="9136">E5281</f>
        <v>#N/A</v>
      </c>
      <c r="F5288" s="52" t="e">
        <f t="shared" si="9136"/>
        <v>#N/A</v>
      </c>
      <c r="G5288" s="52" t="e">
        <f t="shared" si="9136"/>
        <v>#N/A</v>
      </c>
      <c r="H5288" s="52" t="e">
        <f t="shared" si="9136"/>
        <v>#N/A</v>
      </c>
      <c r="I5288" s="52" t="e">
        <f t="shared" si="9136"/>
        <v>#N/A</v>
      </c>
      <c r="J5288" s="52" t="e">
        <f t="shared" si="9136"/>
        <v>#N/A</v>
      </c>
      <c r="K5288" s="52" t="e">
        <f t="shared" si="9136"/>
        <v>#N/A</v>
      </c>
      <c r="L5288" s="52" t="e">
        <f t="shared" si="9136"/>
        <v>#N/A</v>
      </c>
      <c r="M5288" s="52" t="e">
        <f t="shared" si="9136"/>
        <v>#N/A</v>
      </c>
      <c r="N5288" s="52" t="e">
        <f t="shared" si="9136"/>
        <v>#N/A</v>
      </c>
      <c r="O5288" s="52" t="e">
        <f t="shared" si="9136"/>
        <v>#N/A</v>
      </c>
      <c r="P5288" s="52" t="e">
        <f t="shared" si="9136"/>
        <v>#N/A</v>
      </c>
      <c r="Q5288" s="52" t="e">
        <f t="shared" si="9136"/>
        <v>#N/A</v>
      </c>
      <c r="R5288" s="52" t="e">
        <f t="shared" si="9136"/>
        <v>#N/A</v>
      </c>
      <c r="S5288" s="52" t="e">
        <f t="shared" si="9136"/>
        <v>#N/A</v>
      </c>
      <c r="T5288" s="52" t="e">
        <f t="shared" si="9136"/>
        <v>#N/A</v>
      </c>
      <c r="U5288" s="52" t="e">
        <f t="shared" si="9136"/>
        <v>#N/A</v>
      </c>
      <c r="V5288" s="52" t="e">
        <f t="shared" si="9136"/>
        <v>#N/A</v>
      </c>
      <c r="W5288" s="52" t="e">
        <f t="shared" si="9136"/>
        <v>#N/A</v>
      </c>
      <c r="X5288" s="55" t="e">
        <f t="shared" si="9129"/>
        <v>#N/A</v>
      </c>
      <c r="Y5288" s="55" t="e">
        <f t="shared" si="9130"/>
        <v>#N/A</v>
      </c>
      <c r="Z5288" s="55" t="e">
        <f t="shared" ref="Z5288" si="9137">Z5287</f>
        <v>#N/A</v>
      </c>
      <c r="AA5288" s="55" t="e">
        <f t="shared" si="9132"/>
        <v>#N/A</v>
      </c>
      <c r="AB5288" s="336" t="e">
        <f t="shared" si="9133"/>
        <v>#N/A</v>
      </c>
      <c r="AC5288" s="223" t="e">
        <f ca="1">INDEX(FGA_COEFFS,1,1)+Z5288*INDEX(FGA_COEFFS,1,2)+Y5288*INDEX(FGA_COEFFS,1,3)+R5288*INDEX(FGA_COEFFS,1,4)+Q5287*INDEX(FGA_COEFFS,1,5)+S5288*INDEX(FGA_COEFFS,1,6)+T5287*INDEX(FGA_COEFFS,1,7)+M5287*INDEX(FGA_COEFFS,1,8)+Y5291*Y5293</f>
        <v>#N/A</v>
      </c>
      <c r="AD5288" s="223" t="e">
        <f ca="1">INDEX(THREEPTA_COEFFS,1,1)+AC5288*INDEX(THREEPTA_COEFFS,1,2)+J5288*INDEX(THREEPTA_COEFFS,1,3)+AA5288*INDEX(THREEPTA_COEFFS,1,4)+K5288*INDEX(THREEPTA_COEFFS,1,5)+L5287*INDEX(THREEPTA_COEFFS,1,6)+Z5291*Z5293</f>
        <v>#N/A</v>
      </c>
      <c r="AE5288" s="223" t="e">
        <f ca="1">INDEX(THREEPTPCT_COEFFS,1,1)+K5288*INDEX(THREEPTPCT_COEFFS,1,2)+L5287*INDEX(THREEPTPCT_COEFFS,1,3)+AA5291*AA5293</f>
        <v>#N/A</v>
      </c>
      <c r="AF5288" s="55" t="e">
        <f t="shared" ca="1" si="9134"/>
        <v>#N/A</v>
      </c>
      <c r="AG5288" s="223" t="e">
        <f ca="1">INDEX(TWOPTPCT_COEFFS,1,1)+AB5288*INDEX(TWOPTPCT_COEFFS,1,2)+I5287*INDEX(TWOPTPCT_COEFFS,1,3)+G5287*INDEX(TWOPTPCT_COEFFS,1,4)+L5287*INDEX(TWOPTPCT_COEFFS,1,5)+AB5291*AB5293</f>
        <v>#N/A</v>
      </c>
      <c r="AH5288" s="223" t="e">
        <f ca="1">INDEX(FTA_COEFFS,1,1)+O5288*INDEX(FTA_COEFFS,1,2)+N5287*INDEX(FTA_COEFFS,1,3)+(Q5288+R5288)*INDEX(FTA_COEFFS,1,4)+(Q5287+R5287)*INDEX(FTA_COEFFS,1,5)+M5287*INDEX(FTA_COEFFS,1,6)+AC5291*AC5293</f>
        <v>#N/A</v>
      </c>
      <c r="AI5288" s="223" t="e">
        <f ca="1">INDEX(FTPCT_COEFFS,1,1)+P5288*INDEX(FTPCT_COEFFS,1,2)+F5288*INDEX(FTPCT_COEFFS,1,3)+G5287*INDEX(FTPCT_COEFFS,1,4)+AD5291*AD5293</f>
        <v>#N/A</v>
      </c>
      <c r="AJ5288" s="338" t="e">
        <f t="shared" ca="1" si="9135"/>
        <v>#N/A</v>
      </c>
      <c r="AK5288" s="55"/>
      <c r="AL5288" s="55"/>
      <c r="AM5288" s="55"/>
      <c r="AN5288" s="55"/>
      <c r="AO5288" s="55"/>
      <c r="AP5288" s="55"/>
      <c r="AQ5288" s="55"/>
      <c r="AR5288" s="55"/>
    </row>
    <row r="5289" spans="1:45" x14ac:dyDescent="0.3">
      <c r="A5289" s="54" t="e">
        <f ca="1">IF(D5287&gt;(D5288+(AVERAGE(V5287,W5287)-AVERAGE(V5288,W5288))/2)+2.5,C5287,IF(D5288&gt;(D5287+(AVERAGE(V5288,W5288)-AVERAGE(V5287,W5287))/2)+2.5,C5288,"Close"))</f>
        <v>#N/A</v>
      </c>
      <c r="B5289" s="64" t="e">
        <f ca="1">IF(D5288&gt;D5287,C5288,C5287)</f>
        <v>#N/A</v>
      </c>
      <c r="D5289" s="56"/>
      <c r="X5289" s="55"/>
      <c r="Y5289" s="55"/>
      <c r="Z5289" s="55"/>
      <c r="AA5289" s="55"/>
      <c r="AB5289" s="55"/>
      <c r="AC5289" s="337"/>
      <c r="AD5289" s="337"/>
      <c r="AE5289" s="337"/>
      <c r="AF5289" s="337"/>
      <c r="AG5289" s="337"/>
      <c r="AH5289" s="337"/>
      <c r="AI5289" s="337"/>
      <c r="AJ5289" s="337"/>
      <c r="AK5289" s="337"/>
      <c r="AL5289" s="337"/>
      <c r="AM5289" s="55"/>
      <c r="AN5289" s="55"/>
      <c r="AO5289" s="55"/>
      <c r="AP5289" s="55"/>
      <c r="AQ5289" s="55"/>
      <c r="AR5289" s="55"/>
      <c r="AS5289" s="55"/>
    </row>
    <row r="5290" spans="1:45" x14ac:dyDescent="0.3">
      <c r="X5290" s="54" t="s">
        <v>1305</v>
      </c>
      <c r="Y5290" s="54" t="s">
        <v>128</v>
      </c>
      <c r="Z5290" s="54" t="s">
        <v>157</v>
      </c>
      <c r="AA5290" s="54" t="s">
        <v>151</v>
      </c>
      <c r="AB5290" s="54" t="s">
        <v>1327</v>
      </c>
      <c r="AC5290" s="54" t="s">
        <v>129</v>
      </c>
      <c r="AD5290" s="54" t="s">
        <v>116</v>
      </c>
      <c r="AE5290" s="54"/>
      <c r="AF5290" s="54"/>
      <c r="AG5290" s="54"/>
      <c r="AH5290" s="54"/>
      <c r="AI5290" s="54"/>
      <c r="AJ5290" s="54"/>
      <c r="AK5290" s="54"/>
      <c r="AL5290" s="54"/>
      <c r="AM5290" s="54"/>
      <c r="AN5290" s="54"/>
      <c r="AO5290" s="54"/>
      <c r="AP5290" s="54"/>
      <c r="AQ5290" s="54"/>
      <c r="AR5290" s="54"/>
      <c r="AS5290" s="54"/>
    </row>
    <row r="5291" spans="1:45" x14ac:dyDescent="0.3">
      <c r="X5291" s="54"/>
      <c r="Y5291" s="54">
        <f t="shared" ref="Y5291:AD5291" si="9138">Y5284</f>
        <v>6.4436999999999998</v>
      </c>
      <c r="Z5291" s="54">
        <f t="shared" si="9138"/>
        <v>4.9371</v>
      </c>
      <c r="AA5291" s="54">
        <f t="shared" si="9138"/>
        <v>11.350300000000001</v>
      </c>
      <c r="AB5291" s="54">
        <f t="shared" si="9138"/>
        <v>7.1900000000000006E-2</v>
      </c>
      <c r="AC5291" s="54">
        <f t="shared" si="9138"/>
        <v>6.2766000000000002</v>
      </c>
      <c r="AD5291" s="54">
        <f t="shared" si="9138"/>
        <v>11.042999999999999</v>
      </c>
      <c r="AE5291" s="54"/>
      <c r="AF5291" s="336"/>
      <c r="AG5291" s="336"/>
      <c r="AH5291" s="336"/>
      <c r="AI5291" s="54"/>
      <c r="AJ5291" s="54"/>
      <c r="AK5291" s="54"/>
      <c r="AL5291" s="54"/>
      <c r="AM5291" s="54"/>
      <c r="AN5291" s="54"/>
      <c r="AO5291" s="54"/>
      <c r="AP5291" s="54"/>
      <c r="AQ5291" s="54"/>
      <c r="AR5291" s="54"/>
      <c r="AS5291" s="54"/>
    </row>
    <row r="5292" spans="1:45" x14ac:dyDescent="0.3">
      <c r="D5292" s="56"/>
      <c r="X5292" s="336"/>
      <c r="Y5292" s="336">
        <f t="shared" ca="1" si="9090"/>
        <v>0.28686504703722382</v>
      </c>
      <c r="Z5292" s="336">
        <f t="shared" ca="1" si="9090"/>
        <v>9.0983714146814665E-2</v>
      </c>
      <c r="AA5292" s="336">
        <f t="shared" ca="1" si="9090"/>
        <v>-1.2999720974468616</v>
      </c>
      <c r="AB5292" s="336">
        <f t="shared" ca="1" si="9090"/>
        <v>1.0726476957209168</v>
      </c>
      <c r="AC5292" s="336">
        <f t="shared" ca="1" si="9090"/>
        <v>-0.30957169602565843</v>
      </c>
      <c r="AD5292" s="336">
        <f t="shared" ca="1" si="9090"/>
        <v>-1.0105849707791858E-2</v>
      </c>
      <c r="AE5292" s="336"/>
      <c r="AF5292" s="336"/>
      <c r="AG5292" s="336"/>
      <c r="AH5292" s="336"/>
      <c r="AI5292" s="54"/>
      <c r="AJ5292" s="54"/>
      <c r="AK5292" s="54"/>
      <c r="AL5292" s="336"/>
      <c r="AM5292" s="336"/>
      <c r="AN5292" s="336"/>
      <c r="AO5292" s="336"/>
      <c r="AP5292" s="54"/>
      <c r="AQ5292" s="336"/>
      <c r="AR5292" s="336"/>
      <c r="AS5292" s="336"/>
    </row>
    <row r="5293" spans="1:45" x14ac:dyDescent="0.3">
      <c r="C5293" s="54"/>
      <c r="D5293" s="56"/>
      <c r="Y5293" s="336">
        <f t="shared" ca="1" si="9090"/>
        <v>0.68334808524900414</v>
      </c>
      <c r="Z5293" s="336">
        <f t="shared" ca="1" si="9090"/>
        <v>1.6437786476383454E-5</v>
      </c>
      <c r="AA5293" s="336">
        <f t="shared" ca="1" si="9090"/>
        <v>-0.29070771189450362</v>
      </c>
      <c r="AB5293" s="336">
        <f t="shared" ca="1" si="9090"/>
        <v>0.15170012783545833</v>
      </c>
      <c r="AC5293" s="336">
        <f t="shared" ca="1" si="9090"/>
        <v>0.14849915605968222</v>
      </c>
      <c r="AD5293" s="336">
        <f t="shared" ca="1" si="9090"/>
        <v>1.0177192716941077</v>
      </c>
      <c r="AE5293" s="55"/>
      <c r="AF5293" s="55"/>
      <c r="AG5293" s="55"/>
      <c r="AH5293" s="55"/>
      <c r="AI5293" s="55"/>
      <c r="AJ5293" s="55"/>
      <c r="AK5293" s="55"/>
      <c r="AL5293" s="55"/>
      <c r="AM5293" s="55"/>
      <c r="AN5293" s="55"/>
      <c r="AO5293" s="55"/>
      <c r="AP5293" s="55"/>
      <c r="AQ5293" s="55"/>
      <c r="AR5293" s="55"/>
      <c r="AS5293" s="55"/>
    </row>
    <row r="5294" spans="1:45" x14ac:dyDescent="0.3">
      <c r="B5294" s="54" t="s">
        <v>172</v>
      </c>
      <c r="C5294" s="53">
        <f>C5287</f>
        <v>0</v>
      </c>
      <c r="D5294" s="56" t="e">
        <f t="shared" ref="D5294:D5295" ca="1" si="9139">AJ5294</f>
        <v>#N/A</v>
      </c>
      <c r="E5294" s="52" t="e">
        <f t="shared" ref="E5294:W5294" si="9140">E5287</f>
        <v>#N/A</v>
      </c>
      <c r="F5294" s="52" t="e">
        <f t="shared" si="9140"/>
        <v>#N/A</v>
      </c>
      <c r="G5294" s="52" t="e">
        <f t="shared" si="9140"/>
        <v>#N/A</v>
      </c>
      <c r="H5294" s="52" t="e">
        <f t="shared" si="9140"/>
        <v>#N/A</v>
      </c>
      <c r="I5294" s="52" t="e">
        <f t="shared" si="9140"/>
        <v>#N/A</v>
      </c>
      <c r="J5294" s="52" t="e">
        <f t="shared" si="9140"/>
        <v>#N/A</v>
      </c>
      <c r="K5294" s="52" t="e">
        <f t="shared" si="9140"/>
        <v>#N/A</v>
      </c>
      <c r="L5294" s="52" t="e">
        <f t="shared" si="9140"/>
        <v>#N/A</v>
      </c>
      <c r="M5294" s="52" t="e">
        <f t="shared" si="9140"/>
        <v>#N/A</v>
      </c>
      <c r="N5294" s="52" t="e">
        <f t="shared" si="9140"/>
        <v>#N/A</v>
      </c>
      <c r="O5294" s="52" t="e">
        <f t="shared" si="9140"/>
        <v>#N/A</v>
      </c>
      <c r="P5294" s="52" t="e">
        <f t="shared" si="9140"/>
        <v>#N/A</v>
      </c>
      <c r="Q5294" s="52" t="e">
        <f t="shared" si="9140"/>
        <v>#N/A</v>
      </c>
      <c r="R5294" s="52" t="e">
        <f t="shared" si="9140"/>
        <v>#N/A</v>
      </c>
      <c r="S5294" s="52" t="e">
        <f t="shared" si="9140"/>
        <v>#N/A</v>
      </c>
      <c r="T5294" s="52" t="e">
        <f t="shared" si="9140"/>
        <v>#N/A</v>
      </c>
      <c r="U5294" s="52" t="e">
        <f t="shared" si="9140"/>
        <v>#N/A</v>
      </c>
      <c r="V5294" s="52" t="e">
        <f t="shared" si="9140"/>
        <v>#N/A</v>
      </c>
      <c r="W5294" s="52" t="e">
        <f t="shared" si="9140"/>
        <v>#N/A</v>
      </c>
      <c r="X5294" s="55" t="e">
        <f t="shared" ref="X5294:X5295" si="9141">(H5294-(O5294*P5294)/100-3*(J5294*K5294)/100)/2</f>
        <v>#N/A</v>
      </c>
      <c r="Y5294" s="55" t="e">
        <f t="shared" ref="Y5294:Y5295" si="9142">SUM(X5294,(J5294*K5294/100))/(F5294/100)</f>
        <v>#N/A</v>
      </c>
      <c r="Z5294" s="55" t="e">
        <f t="shared" ref="Z5294" si="9143">U5294*0.5+U5295*0.5</f>
        <v>#N/A</v>
      </c>
      <c r="AA5294" s="55" t="e">
        <f t="shared" ref="AA5294:AA5295" si="9144">J5294/Y5294</f>
        <v>#N/A</v>
      </c>
      <c r="AB5294" s="336" t="e">
        <f t="shared" ref="AB5294:AB5295" si="9145">X5294/(Y5294-J5294)</f>
        <v>#N/A</v>
      </c>
      <c r="AC5294" s="223" t="e">
        <f ca="1">INDEX(FGA_COEFFS,1,1)+Z5294*INDEX(FGA_COEFFS,1,2)+Y5294*INDEX(FGA_COEFFS,1,3)+R5294*INDEX(FGA_COEFFS,1,4)+Q5295*INDEX(FGA_COEFFS,1,5)+S5294*INDEX(FGA_COEFFS,1,6)+T5295*INDEX(FGA_COEFFS,1,7)+M5295*INDEX(FGA_COEFFS,1,8)+Y5298*Y5299</f>
        <v>#N/A</v>
      </c>
      <c r="AD5294" s="223" t="e">
        <f ca="1">INDEX(THREEPTA_COEFFS,1,1)+AC5294*INDEX(THREEPTA_COEFFS,1,2)+J5294*INDEX(THREEPTA_COEFFS,1,3)+AA5294*INDEX(THREEPTA_COEFFS,1,4)+K5294*INDEX(THREEPTA_COEFFS,1,5)+L5295*INDEX(THREEPTA_COEFFS,1,6)+Z5298*Z5299</f>
        <v>#N/A</v>
      </c>
      <c r="AE5294" s="223" t="e">
        <f ca="1">INDEX(THREEPTPCT_COEFFS,1,1)+K5294*INDEX(THREEPTPCT_COEFFS,1,2)+L5295*INDEX(THREEPTPCT_COEFFS,1,3)+AA5298*AA5299</f>
        <v>#N/A</v>
      </c>
      <c r="AF5294" s="55" t="e">
        <f t="shared" ref="AF5294:AF5295" ca="1" si="9146">AC5294-AD5294</f>
        <v>#N/A</v>
      </c>
      <c r="AG5294" s="223" t="e">
        <f ca="1">INDEX(TWOPTPCT_COEFFS,1,1)+AB5294*INDEX(TWOPTPCT_COEFFS,1,2)+I5295*INDEX(TWOPTPCT_COEFFS,1,3)+G5295*INDEX(TWOPTPCT_COEFFS,1,4)+L5295*INDEX(TWOPTPCT_COEFFS,1,5)+AB5298*AB5299</f>
        <v>#N/A</v>
      </c>
      <c r="AH5294" s="223" t="e">
        <f ca="1">INDEX(FTA_COEFFS,1,1)+O5294*INDEX(FTA_COEFFS,1,2)+N5295*INDEX(FTA_COEFFS,1,3)+(Q5294+R5294)*INDEX(FTA_COEFFS,1,4)+(Q5295+R5295)*INDEX(FTA_COEFFS,1,5)+M5295*INDEX(FTA_COEFFS,1,6)+AC5298*AC5299</f>
        <v>#N/A</v>
      </c>
      <c r="AI5294" s="223" t="e">
        <f ca="1">INDEX(FTPCT_COEFFS,1,1)+P5294*INDEX(FTPCT_COEFFS,1,2)+F5294*INDEX(FTPCT_COEFFS,1,3)+G5295*INDEX(FTPCT_COEFFS,1,4)+AD5298*AD5299</f>
        <v>#N/A</v>
      </c>
      <c r="AJ5294" s="338" t="e">
        <f t="shared" ref="AJ5294:AJ5295" ca="1" si="9147">AD5294*AE5294/100+AF5294*AG5294+AH5294*AI5294/100</f>
        <v>#N/A</v>
      </c>
      <c r="AK5294" s="55"/>
      <c r="AL5294" s="55"/>
      <c r="AM5294" s="55"/>
      <c r="AN5294" s="55"/>
      <c r="AO5294" s="55"/>
      <c r="AP5294" s="55"/>
      <c r="AQ5294" s="55"/>
      <c r="AR5294" s="55"/>
    </row>
    <row r="5295" spans="1:45" x14ac:dyDescent="0.3">
      <c r="B5295" s="54" t="s">
        <v>175</v>
      </c>
      <c r="C5295" s="54">
        <f>C5288</f>
        <v>0</v>
      </c>
      <c r="D5295" s="56" t="e">
        <f t="shared" ca="1" si="9139"/>
        <v>#N/A</v>
      </c>
      <c r="E5295" s="52" t="e">
        <f t="shared" ref="E5295:W5295" si="9148">E5288</f>
        <v>#N/A</v>
      </c>
      <c r="F5295" s="52" t="e">
        <f t="shared" si="9148"/>
        <v>#N/A</v>
      </c>
      <c r="G5295" s="52" t="e">
        <f t="shared" si="9148"/>
        <v>#N/A</v>
      </c>
      <c r="H5295" s="52" t="e">
        <f t="shared" si="9148"/>
        <v>#N/A</v>
      </c>
      <c r="I5295" s="52" t="e">
        <f t="shared" si="9148"/>
        <v>#N/A</v>
      </c>
      <c r="J5295" s="52" t="e">
        <f t="shared" si="9148"/>
        <v>#N/A</v>
      </c>
      <c r="K5295" s="52" t="e">
        <f t="shared" si="9148"/>
        <v>#N/A</v>
      </c>
      <c r="L5295" s="52" t="e">
        <f t="shared" si="9148"/>
        <v>#N/A</v>
      </c>
      <c r="M5295" s="52" t="e">
        <f t="shared" si="9148"/>
        <v>#N/A</v>
      </c>
      <c r="N5295" s="52" t="e">
        <f t="shared" si="9148"/>
        <v>#N/A</v>
      </c>
      <c r="O5295" s="52" t="e">
        <f t="shared" si="9148"/>
        <v>#N/A</v>
      </c>
      <c r="P5295" s="52" t="e">
        <f t="shared" si="9148"/>
        <v>#N/A</v>
      </c>
      <c r="Q5295" s="52" t="e">
        <f t="shared" si="9148"/>
        <v>#N/A</v>
      </c>
      <c r="R5295" s="52" t="e">
        <f t="shared" si="9148"/>
        <v>#N/A</v>
      </c>
      <c r="S5295" s="52" t="e">
        <f t="shared" si="9148"/>
        <v>#N/A</v>
      </c>
      <c r="T5295" s="52" t="e">
        <f t="shared" si="9148"/>
        <v>#N/A</v>
      </c>
      <c r="U5295" s="52" t="e">
        <f t="shared" si="9148"/>
        <v>#N/A</v>
      </c>
      <c r="V5295" s="52" t="e">
        <f t="shared" si="9148"/>
        <v>#N/A</v>
      </c>
      <c r="W5295" s="52" t="e">
        <f t="shared" si="9148"/>
        <v>#N/A</v>
      </c>
      <c r="X5295" s="55" t="e">
        <f t="shared" si="9141"/>
        <v>#N/A</v>
      </c>
      <c r="Y5295" s="55" t="e">
        <f t="shared" si="9142"/>
        <v>#N/A</v>
      </c>
      <c r="Z5295" s="55" t="e">
        <f t="shared" ref="Z5295" si="9149">Z5294</f>
        <v>#N/A</v>
      </c>
      <c r="AA5295" s="55" t="e">
        <f t="shared" si="9144"/>
        <v>#N/A</v>
      </c>
      <c r="AB5295" s="336" t="e">
        <f t="shared" si="9145"/>
        <v>#N/A</v>
      </c>
      <c r="AC5295" s="223" t="e">
        <f ca="1">INDEX(FGA_COEFFS,1,1)+Z5295*INDEX(FGA_COEFFS,1,2)+Y5295*INDEX(FGA_COEFFS,1,3)+R5295*INDEX(FGA_COEFFS,1,4)+Q5294*INDEX(FGA_COEFFS,1,5)+S5295*INDEX(FGA_COEFFS,1,6)+T5294*INDEX(FGA_COEFFS,1,7)+M5294*INDEX(FGA_COEFFS,1,8)+Y5298*Y5300</f>
        <v>#N/A</v>
      </c>
      <c r="AD5295" s="223" t="e">
        <f ca="1">INDEX(THREEPTA_COEFFS,1,1)+AC5295*INDEX(THREEPTA_COEFFS,1,2)+J5295*INDEX(THREEPTA_COEFFS,1,3)+AA5295*INDEX(THREEPTA_COEFFS,1,4)+K5295*INDEX(THREEPTA_COEFFS,1,5)+L5294*INDEX(THREEPTA_COEFFS,1,6)+Z5298*Z5300</f>
        <v>#N/A</v>
      </c>
      <c r="AE5295" s="223" t="e">
        <f ca="1">INDEX(THREEPTPCT_COEFFS,1,1)+K5295*INDEX(THREEPTPCT_COEFFS,1,2)+L5294*INDEX(THREEPTPCT_COEFFS,1,3)+AA5298*AA5300</f>
        <v>#N/A</v>
      </c>
      <c r="AF5295" s="55" t="e">
        <f t="shared" ca="1" si="9146"/>
        <v>#N/A</v>
      </c>
      <c r="AG5295" s="223" t="e">
        <f ca="1">INDEX(TWOPTPCT_COEFFS,1,1)+AB5295*INDEX(TWOPTPCT_COEFFS,1,2)+I5294*INDEX(TWOPTPCT_COEFFS,1,3)+G5294*INDEX(TWOPTPCT_COEFFS,1,4)+L5294*INDEX(TWOPTPCT_COEFFS,1,5)+AB5298*AB5300</f>
        <v>#N/A</v>
      </c>
      <c r="AH5295" s="223" t="e">
        <f ca="1">INDEX(FTA_COEFFS,1,1)+O5295*INDEX(FTA_COEFFS,1,2)+N5294*INDEX(FTA_COEFFS,1,3)+(Q5295+R5295)*INDEX(FTA_COEFFS,1,4)+(Q5294+R5294)*INDEX(FTA_COEFFS,1,5)+M5294*INDEX(FTA_COEFFS,1,6)+AC5298*AC5300</f>
        <v>#N/A</v>
      </c>
      <c r="AI5295" s="223" t="e">
        <f ca="1">INDEX(FTPCT_COEFFS,1,1)+P5295*INDEX(FTPCT_COEFFS,1,2)+F5295*INDEX(FTPCT_COEFFS,1,3)+G5294*INDEX(FTPCT_COEFFS,1,4)+AD5298*AD5300</f>
        <v>#N/A</v>
      </c>
      <c r="AJ5295" s="338" t="e">
        <f t="shared" ca="1" si="9147"/>
        <v>#N/A</v>
      </c>
      <c r="AK5295" s="55"/>
      <c r="AL5295" s="55"/>
      <c r="AM5295" s="55"/>
      <c r="AN5295" s="55"/>
      <c r="AO5295" s="55"/>
      <c r="AP5295" s="55"/>
      <c r="AQ5295" s="55"/>
      <c r="AR5295" s="55"/>
    </row>
    <row r="5296" spans="1:45" x14ac:dyDescent="0.3">
      <c r="A5296" s="54" t="e">
        <f ca="1">IF(D5294&gt;(D5295+(AVERAGE(V5294,W5294)-AVERAGE(V5295,W5295))/2)+2.5,C5294,IF(D5295&gt;(D5294+(AVERAGE(V5295,W5295)-AVERAGE(V5294,W5294))/2)+2.5,C5295,"Close"))</f>
        <v>#N/A</v>
      </c>
      <c r="B5296" s="64" t="e">
        <f ca="1">IF(D5295&gt;D5294,C5295,C5294)</f>
        <v>#N/A</v>
      </c>
      <c r="D5296" s="56"/>
      <c r="X5296" s="55"/>
      <c r="Y5296" s="55"/>
      <c r="Z5296" s="55"/>
      <c r="AA5296" s="55"/>
      <c r="AB5296" s="55"/>
      <c r="AC5296" s="337"/>
      <c r="AD5296" s="337"/>
      <c r="AE5296" s="337"/>
      <c r="AF5296" s="337"/>
      <c r="AG5296" s="337"/>
      <c r="AH5296" s="337"/>
      <c r="AI5296" s="337"/>
      <c r="AJ5296" s="337"/>
      <c r="AK5296" s="337"/>
      <c r="AL5296" s="337"/>
      <c r="AM5296" s="55"/>
      <c r="AN5296" s="55"/>
      <c r="AO5296" s="55"/>
      <c r="AP5296" s="55"/>
      <c r="AQ5296" s="55"/>
      <c r="AR5296" s="55"/>
      <c r="AS5296" s="55"/>
    </row>
    <row r="5297" spans="1:45" x14ac:dyDescent="0.3">
      <c r="X5297" s="54" t="s">
        <v>1305</v>
      </c>
      <c r="Y5297" s="54" t="s">
        <v>128</v>
      </c>
      <c r="Z5297" s="54" t="s">
        <v>157</v>
      </c>
      <c r="AA5297" s="54" t="s">
        <v>151</v>
      </c>
      <c r="AB5297" s="54" t="s">
        <v>1327</v>
      </c>
      <c r="AC5297" s="54" t="s">
        <v>129</v>
      </c>
      <c r="AD5297" s="54" t="s">
        <v>116</v>
      </c>
      <c r="AE5297" s="54"/>
      <c r="AF5297" s="54"/>
      <c r="AG5297" s="54"/>
      <c r="AH5297" s="54"/>
      <c r="AI5297" s="54"/>
      <c r="AJ5297" s="54"/>
      <c r="AK5297" s="54"/>
      <c r="AL5297" s="54"/>
      <c r="AM5297" s="54"/>
      <c r="AN5297" s="54"/>
      <c r="AO5297" s="54"/>
      <c r="AP5297" s="54"/>
      <c r="AQ5297" s="54"/>
      <c r="AR5297" s="54"/>
      <c r="AS5297" s="54"/>
    </row>
    <row r="5298" spans="1:45" x14ac:dyDescent="0.3">
      <c r="X5298" s="54"/>
      <c r="Y5298" s="54">
        <f t="shared" ref="Y5298:AD5298" si="9150">Y5291</f>
        <v>6.4436999999999998</v>
      </c>
      <c r="Z5298" s="54">
        <f t="shared" si="9150"/>
        <v>4.9371</v>
      </c>
      <c r="AA5298" s="54">
        <f t="shared" si="9150"/>
        <v>11.350300000000001</v>
      </c>
      <c r="AB5298" s="54">
        <f t="shared" si="9150"/>
        <v>7.1900000000000006E-2</v>
      </c>
      <c r="AC5298" s="54">
        <f t="shared" si="9150"/>
        <v>6.2766000000000002</v>
      </c>
      <c r="AD5298" s="54">
        <f t="shared" si="9150"/>
        <v>11.042999999999999</v>
      </c>
      <c r="AE5298" s="54"/>
      <c r="AF5298" s="336"/>
      <c r="AG5298" s="336"/>
      <c r="AH5298" s="336"/>
      <c r="AI5298" s="54"/>
      <c r="AJ5298" s="54"/>
      <c r="AK5298" s="54"/>
      <c r="AL5298" s="54"/>
      <c r="AM5298" s="54"/>
      <c r="AN5298" s="54"/>
      <c r="AO5298" s="54"/>
      <c r="AP5298" s="54"/>
      <c r="AQ5298" s="54"/>
      <c r="AR5298" s="54"/>
      <c r="AS5298" s="54"/>
    </row>
    <row r="5299" spans="1:45" x14ac:dyDescent="0.3">
      <c r="D5299" s="56"/>
      <c r="X5299" s="336"/>
      <c r="Y5299" s="336">
        <f t="shared" ca="1" si="9090"/>
        <v>1.8328430442352918E-2</v>
      </c>
      <c r="Z5299" s="336">
        <f t="shared" ca="1" si="9090"/>
        <v>-0.10247412262333824</v>
      </c>
      <c r="AA5299" s="336">
        <f t="shared" ca="1" si="9090"/>
        <v>-1.2493827478040744</v>
      </c>
      <c r="AB5299" s="336">
        <f t="shared" ca="1" si="9090"/>
        <v>0.26538855123526067</v>
      </c>
      <c r="AC5299" s="336">
        <f t="shared" ca="1" si="9090"/>
        <v>0.53597434242769482</v>
      </c>
      <c r="AD5299" s="336">
        <f t="shared" ca="1" si="9090"/>
        <v>0.84383692147138722</v>
      </c>
      <c r="AE5299" s="336"/>
      <c r="AF5299" s="336"/>
      <c r="AG5299" s="336"/>
      <c r="AH5299" s="336"/>
      <c r="AI5299" s="54"/>
      <c r="AJ5299" s="54"/>
      <c r="AK5299" s="54"/>
      <c r="AL5299" s="336"/>
      <c r="AM5299" s="336"/>
      <c r="AN5299" s="336"/>
      <c r="AO5299" s="336"/>
      <c r="AP5299" s="54"/>
      <c r="AQ5299" s="336"/>
      <c r="AR5299" s="336"/>
      <c r="AS5299" s="336"/>
    </row>
    <row r="5300" spans="1:45" x14ac:dyDescent="0.3">
      <c r="C5300" s="54"/>
      <c r="D5300" s="56"/>
      <c r="Y5300" s="336">
        <f t="shared" ca="1" si="9090"/>
        <v>-0.31915969523782428</v>
      </c>
      <c r="Z5300" s="336">
        <f t="shared" ca="1" si="9090"/>
        <v>0.55357982906857339</v>
      </c>
      <c r="AA5300" s="336">
        <f t="shared" ca="1" si="9090"/>
        <v>0.17281827679775547</v>
      </c>
      <c r="AB5300" s="336">
        <f t="shared" ca="1" si="9090"/>
        <v>0.53920683157195215</v>
      </c>
      <c r="AC5300" s="336">
        <f t="shared" ca="1" si="9090"/>
        <v>-1.1279855051224592</v>
      </c>
      <c r="AD5300" s="336">
        <f t="shared" ca="1" si="9090"/>
        <v>-1.3062262604956788E-2</v>
      </c>
      <c r="AE5300" s="55"/>
      <c r="AF5300" s="55"/>
      <c r="AG5300" s="55"/>
      <c r="AH5300" s="55"/>
      <c r="AI5300" s="55"/>
      <c r="AJ5300" s="55"/>
      <c r="AK5300" s="55"/>
      <c r="AL5300" s="55"/>
      <c r="AM5300" s="55"/>
      <c r="AN5300" s="55"/>
      <c r="AO5300" s="55"/>
      <c r="AP5300" s="55"/>
      <c r="AQ5300" s="55"/>
      <c r="AR5300" s="55"/>
      <c r="AS5300" s="55"/>
    </row>
    <row r="5301" spans="1:45" x14ac:dyDescent="0.3">
      <c r="B5301" s="54" t="s">
        <v>172</v>
      </c>
      <c r="C5301" s="53">
        <f>C5294</f>
        <v>0</v>
      </c>
      <c r="D5301" s="56" t="e">
        <f t="shared" ref="D5301:D5302" ca="1" si="9151">AJ5301</f>
        <v>#N/A</v>
      </c>
      <c r="E5301" s="52" t="e">
        <f t="shared" ref="E5301:W5301" si="9152">E5294</f>
        <v>#N/A</v>
      </c>
      <c r="F5301" s="52" t="e">
        <f t="shared" si="9152"/>
        <v>#N/A</v>
      </c>
      <c r="G5301" s="52" t="e">
        <f t="shared" si="9152"/>
        <v>#N/A</v>
      </c>
      <c r="H5301" s="52" t="e">
        <f t="shared" si="9152"/>
        <v>#N/A</v>
      </c>
      <c r="I5301" s="52" t="e">
        <f t="shared" si="9152"/>
        <v>#N/A</v>
      </c>
      <c r="J5301" s="52" t="e">
        <f t="shared" si="9152"/>
        <v>#N/A</v>
      </c>
      <c r="K5301" s="52" t="e">
        <f t="shared" si="9152"/>
        <v>#N/A</v>
      </c>
      <c r="L5301" s="52" t="e">
        <f t="shared" si="9152"/>
        <v>#N/A</v>
      </c>
      <c r="M5301" s="52" t="e">
        <f t="shared" si="9152"/>
        <v>#N/A</v>
      </c>
      <c r="N5301" s="52" t="e">
        <f t="shared" si="9152"/>
        <v>#N/A</v>
      </c>
      <c r="O5301" s="52" t="e">
        <f t="shared" si="9152"/>
        <v>#N/A</v>
      </c>
      <c r="P5301" s="52" t="e">
        <f t="shared" si="9152"/>
        <v>#N/A</v>
      </c>
      <c r="Q5301" s="52" t="e">
        <f t="shared" si="9152"/>
        <v>#N/A</v>
      </c>
      <c r="R5301" s="52" t="e">
        <f t="shared" si="9152"/>
        <v>#N/A</v>
      </c>
      <c r="S5301" s="52" t="e">
        <f t="shared" si="9152"/>
        <v>#N/A</v>
      </c>
      <c r="T5301" s="52" t="e">
        <f t="shared" si="9152"/>
        <v>#N/A</v>
      </c>
      <c r="U5301" s="52" t="e">
        <f t="shared" si="9152"/>
        <v>#N/A</v>
      </c>
      <c r="V5301" s="52" t="e">
        <f t="shared" si="9152"/>
        <v>#N/A</v>
      </c>
      <c r="W5301" s="52" t="e">
        <f t="shared" si="9152"/>
        <v>#N/A</v>
      </c>
      <c r="X5301" s="55" t="e">
        <f t="shared" ref="X5301:X5302" si="9153">(H5301-(O5301*P5301)/100-3*(J5301*K5301)/100)/2</f>
        <v>#N/A</v>
      </c>
      <c r="Y5301" s="55" t="e">
        <f t="shared" ref="Y5301:Y5302" si="9154">SUM(X5301,(J5301*K5301/100))/(F5301/100)</f>
        <v>#N/A</v>
      </c>
      <c r="Z5301" s="55" t="e">
        <f t="shared" ref="Z5301" si="9155">U5301*0.5+U5302*0.5</f>
        <v>#N/A</v>
      </c>
      <c r="AA5301" s="55" t="e">
        <f t="shared" ref="AA5301:AA5302" si="9156">J5301/Y5301</f>
        <v>#N/A</v>
      </c>
      <c r="AB5301" s="336" t="e">
        <f t="shared" ref="AB5301:AB5302" si="9157">X5301/(Y5301-J5301)</f>
        <v>#N/A</v>
      </c>
      <c r="AC5301" s="223" t="e">
        <f ca="1">INDEX(FGA_COEFFS,1,1)+Z5301*INDEX(FGA_COEFFS,1,2)+Y5301*INDEX(FGA_COEFFS,1,3)+R5301*INDEX(FGA_COEFFS,1,4)+Q5302*INDEX(FGA_COEFFS,1,5)+S5301*INDEX(FGA_COEFFS,1,6)+T5302*INDEX(FGA_COEFFS,1,7)+M5302*INDEX(FGA_COEFFS,1,8)+Y5305*Y5306</f>
        <v>#N/A</v>
      </c>
      <c r="AD5301" s="223" t="e">
        <f ca="1">INDEX(THREEPTA_COEFFS,1,1)+AC5301*INDEX(THREEPTA_COEFFS,1,2)+J5301*INDEX(THREEPTA_COEFFS,1,3)+AA5301*INDEX(THREEPTA_COEFFS,1,4)+K5301*INDEX(THREEPTA_COEFFS,1,5)+L5302*INDEX(THREEPTA_COEFFS,1,6)+Z5305*Z5306</f>
        <v>#N/A</v>
      </c>
      <c r="AE5301" s="223" t="e">
        <f ca="1">INDEX(THREEPTPCT_COEFFS,1,1)+K5301*INDEX(THREEPTPCT_COEFFS,1,2)+L5302*INDEX(THREEPTPCT_COEFFS,1,3)+AA5305*AA5306</f>
        <v>#N/A</v>
      </c>
      <c r="AF5301" s="55" t="e">
        <f t="shared" ref="AF5301:AF5302" ca="1" si="9158">AC5301-AD5301</f>
        <v>#N/A</v>
      </c>
      <c r="AG5301" s="223" t="e">
        <f ca="1">INDEX(TWOPTPCT_COEFFS,1,1)+AB5301*INDEX(TWOPTPCT_COEFFS,1,2)+I5302*INDEX(TWOPTPCT_COEFFS,1,3)+G5302*INDEX(TWOPTPCT_COEFFS,1,4)+L5302*INDEX(TWOPTPCT_COEFFS,1,5)+AB5305*AB5306</f>
        <v>#N/A</v>
      </c>
      <c r="AH5301" s="223" t="e">
        <f ca="1">INDEX(FTA_COEFFS,1,1)+O5301*INDEX(FTA_COEFFS,1,2)+N5302*INDEX(FTA_COEFFS,1,3)+(Q5301+R5301)*INDEX(FTA_COEFFS,1,4)+(Q5302+R5302)*INDEX(FTA_COEFFS,1,5)+M5302*INDEX(FTA_COEFFS,1,6)+AC5305*AC5306</f>
        <v>#N/A</v>
      </c>
      <c r="AI5301" s="223" t="e">
        <f ca="1">INDEX(FTPCT_COEFFS,1,1)+P5301*INDEX(FTPCT_COEFFS,1,2)+F5301*INDEX(FTPCT_COEFFS,1,3)+G5302*INDEX(FTPCT_COEFFS,1,4)+AD5305*AD5306</f>
        <v>#N/A</v>
      </c>
      <c r="AJ5301" s="338" t="e">
        <f t="shared" ref="AJ5301:AJ5302" ca="1" si="9159">AD5301*AE5301/100+AF5301*AG5301+AH5301*AI5301/100</f>
        <v>#N/A</v>
      </c>
      <c r="AK5301" s="55"/>
      <c r="AL5301" s="55"/>
      <c r="AM5301" s="55"/>
      <c r="AN5301" s="55"/>
      <c r="AO5301" s="55"/>
      <c r="AP5301" s="55"/>
      <c r="AQ5301" s="55"/>
      <c r="AR5301" s="55"/>
    </row>
    <row r="5302" spans="1:45" x14ac:dyDescent="0.3">
      <c r="B5302" s="54" t="s">
        <v>175</v>
      </c>
      <c r="C5302" s="54">
        <f>C5295</f>
        <v>0</v>
      </c>
      <c r="D5302" s="56" t="e">
        <f t="shared" ca="1" si="9151"/>
        <v>#N/A</v>
      </c>
      <c r="E5302" s="52" t="e">
        <f t="shared" ref="E5302:W5302" si="9160">E5295</f>
        <v>#N/A</v>
      </c>
      <c r="F5302" s="52" t="e">
        <f t="shared" si="9160"/>
        <v>#N/A</v>
      </c>
      <c r="G5302" s="52" t="e">
        <f t="shared" si="9160"/>
        <v>#N/A</v>
      </c>
      <c r="H5302" s="52" t="e">
        <f t="shared" si="9160"/>
        <v>#N/A</v>
      </c>
      <c r="I5302" s="52" t="e">
        <f t="shared" si="9160"/>
        <v>#N/A</v>
      </c>
      <c r="J5302" s="52" t="e">
        <f t="shared" si="9160"/>
        <v>#N/A</v>
      </c>
      <c r="K5302" s="52" t="e">
        <f t="shared" si="9160"/>
        <v>#N/A</v>
      </c>
      <c r="L5302" s="52" t="e">
        <f t="shared" si="9160"/>
        <v>#N/A</v>
      </c>
      <c r="M5302" s="52" t="e">
        <f t="shared" si="9160"/>
        <v>#N/A</v>
      </c>
      <c r="N5302" s="52" t="e">
        <f t="shared" si="9160"/>
        <v>#N/A</v>
      </c>
      <c r="O5302" s="52" t="e">
        <f t="shared" si="9160"/>
        <v>#N/A</v>
      </c>
      <c r="P5302" s="52" t="e">
        <f t="shared" si="9160"/>
        <v>#N/A</v>
      </c>
      <c r="Q5302" s="52" t="e">
        <f t="shared" si="9160"/>
        <v>#N/A</v>
      </c>
      <c r="R5302" s="52" t="e">
        <f t="shared" si="9160"/>
        <v>#N/A</v>
      </c>
      <c r="S5302" s="52" t="e">
        <f t="shared" si="9160"/>
        <v>#N/A</v>
      </c>
      <c r="T5302" s="52" t="e">
        <f t="shared" si="9160"/>
        <v>#N/A</v>
      </c>
      <c r="U5302" s="52" t="e">
        <f t="shared" si="9160"/>
        <v>#N/A</v>
      </c>
      <c r="V5302" s="52" t="e">
        <f t="shared" si="9160"/>
        <v>#N/A</v>
      </c>
      <c r="W5302" s="52" t="e">
        <f t="shared" si="9160"/>
        <v>#N/A</v>
      </c>
      <c r="X5302" s="55" t="e">
        <f t="shared" si="9153"/>
        <v>#N/A</v>
      </c>
      <c r="Y5302" s="55" t="e">
        <f t="shared" si="9154"/>
        <v>#N/A</v>
      </c>
      <c r="Z5302" s="55" t="e">
        <f t="shared" ref="Z5302" si="9161">Z5301</f>
        <v>#N/A</v>
      </c>
      <c r="AA5302" s="55" t="e">
        <f t="shared" si="9156"/>
        <v>#N/A</v>
      </c>
      <c r="AB5302" s="336" t="e">
        <f t="shared" si="9157"/>
        <v>#N/A</v>
      </c>
      <c r="AC5302" s="223" t="e">
        <f ca="1">INDEX(FGA_COEFFS,1,1)+Z5302*INDEX(FGA_COEFFS,1,2)+Y5302*INDEX(FGA_COEFFS,1,3)+R5302*INDEX(FGA_COEFFS,1,4)+Q5301*INDEX(FGA_COEFFS,1,5)+S5302*INDEX(FGA_COEFFS,1,6)+T5301*INDEX(FGA_COEFFS,1,7)+M5301*INDEX(FGA_COEFFS,1,8)+Y5305*Y5307</f>
        <v>#N/A</v>
      </c>
      <c r="AD5302" s="223" t="e">
        <f ca="1">INDEX(THREEPTA_COEFFS,1,1)+AC5302*INDEX(THREEPTA_COEFFS,1,2)+J5302*INDEX(THREEPTA_COEFFS,1,3)+AA5302*INDEX(THREEPTA_COEFFS,1,4)+K5302*INDEX(THREEPTA_COEFFS,1,5)+L5301*INDEX(THREEPTA_COEFFS,1,6)+Z5305*Z5307</f>
        <v>#N/A</v>
      </c>
      <c r="AE5302" s="223" t="e">
        <f ca="1">INDEX(THREEPTPCT_COEFFS,1,1)+K5302*INDEX(THREEPTPCT_COEFFS,1,2)+L5301*INDEX(THREEPTPCT_COEFFS,1,3)+AA5305*AA5307</f>
        <v>#N/A</v>
      </c>
      <c r="AF5302" s="55" t="e">
        <f t="shared" ca="1" si="9158"/>
        <v>#N/A</v>
      </c>
      <c r="AG5302" s="223" t="e">
        <f ca="1">INDEX(TWOPTPCT_COEFFS,1,1)+AB5302*INDEX(TWOPTPCT_COEFFS,1,2)+I5301*INDEX(TWOPTPCT_COEFFS,1,3)+G5301*INDEX(TWOPTPCT_COEFFS,1,4)+L5301*INDEX(TWOPTPCT_COEFFS,1,5)+AB5305*AB5307</f>
        <v>#N/A</v>
      </c>
      <c r="AH5302" s="223" t="e">
        <f ca="1">INDEX(FTA_COEFFS,1,1)+O5302*INDEX(FTA_COEFFS,1,2)+N5301*INDEX(FTA_COEFFS,1,3)+(Q5302+R5302)*INDEX(FTA_COEFFS,1,4)+(Q5301+R5301)*INDEX(FTA_COEFFS,1,5)+M5301*INDEX(FTA_COEFFS,1,6)+AC5305*AC5307</f>
        <v>#N/A</v>
      </c>
      <c r="AI5302" s="223" t="e">
        <f ca="1">INDEX(FTPCT_COEFFS,1,1)+P5302*INDEX(FTPCT_COEFFS,1,2)+F5302*INDEX(FTPCT_COEFFS,1,3)+G5301*INDEX(FTPCT_COEFFS,1,4)+AD5305*AD5307</f>
        <v>#N/A</v>
      </c>
      <c r="AJ5302" s="338" t="e">
        <f t="shared" ca="1" si="9159"/>
        <v>#N/A</v>
      </c>
      <c r="AK5302" s="55"/>
      <c r="AL5302" s="55"/>
      <c r="AM5302" s="55"/>
      <c r="AN5302" s="55"/>
      <c r="AO5302" s="55"/>
      <c r="AP5302" s="55"/>
      <c r="AQ5302" s="55"/>
      <c r="AR5302" s="55"/>
    </row>
    <row r="5303" spans="1:45" x14ac:dyDescent="0.3">
      <c r="A5303" s="54" t="e">
        <f ca="1">IF(D5301&gt;(D5302+(AVERAGE(V5301,W5301)-AVERAGE(V5302,W5302))/2)+2.5,C5301,IF(D5302&gt;(D5301+(AVERAGE(V5302,W5302)-AVERAGE(V5301,W5301))/2)+2.5,C5302,"Close"))</f>
        <v>#N/A</v>
      </c>
      <c r="B5303" s="64" t="e">
        <f ca="1">IF(D5302&gt;D5301,C5302,C5301)</f>
        <v>#N/A</v>
      </c>
      <c r="D5303" s="56"/>
      <c r="X5303" s="55"/>
      <c r="Y5303" s="55"/>
      <c r="Z5303" s="55"/>
      <c r="AA5303" s="55"/>
      <c r="AB5303" s="55"/>
      <c r="AC5303" s="337"/>
      <c r="AD5303" s="337"/>
      <c r="AE5303" s="337"/>
      <c r="AF5303" s="337"/>
      <c r="AG5303" s="337"/>
      <c r="AH5303" s="337"/>
      <c r="AI5303" s="337"/>
      <c r="AJ5303" s="337"/>
      <c r="AK5303" s="337"/>
      <c r="AL5303" s="337"/>
      <c r="AM5303" s="55"/>
      <c r="AN5303" s="55"/>
      <c r="AO5303" s="55"/>
      <c r="AP5303" s="55"/>
      <c r="AQ5303" s="55"/>
      <c r="AR5303" s="55"/>
      <c r="AS5303" s="55"/>
    </row>
    <row r="5304" spans="1:45" x14ac:dyDescent="0.3">
      <c r="X5304" s="54" t="s">
        <v>1305</v>
      </c>
      <c r="Y5304" s="54" t="s">
        <v>128</v>
      </c>
      <c r="Z5304" s="54" t="s">
        <v>157</v>
      </c>
      <c r="AA5304" s="54" t="s">
        <v>151</v>
      </c>
      <c r="AB5304" s="54" t="s">
        <v>1327</v>
      </c>
      <c r="AC5304" s="54" t="s">
        <v>129</v>
      </c>
      <c r="AD5304" s="54" t="s">
        <v>116</v>
      </c>
      <c r="AE5304" s="54"/>
      <c r="AF5304" s="54"/>
      <c r="AG5304" s="54"/>
      <c r="AH5304" s="54"/>
      <c r="AI5304" s="54"/>
      <c r="AJ5304" s="54"/>
      <c r="AK5304" s="54"/>
      <c r="AL5304" s="54"/>
      <c r="AM5304" s="54"/>
      <c r="AN5304" s="54"/>
      <c r="AO5304" s="54"/>
      <c r="AP5304" s="54"/>
      <c r="AQ5304" s="54"/>
      <c r="AR5304" s="54"/>
      <c r="AS5304" s="54"/>
    </row>
    <row r="5305" spans="1:45" x14ac:dyDescent="0.3">
      <c r="X5305" s="54"/>
      <c r="Y5305" s="54">
        <f t="shared" ref="Y5305:AD5305" si="9162">Y5298</f>
        <v>6.4436999999999998</v>
      </c>
      <c r="Z5305" s="54">
        <f t="shared" si="9162"/>
        <v>4.9371</v>
      </c>
      <c r="AA5305" s="54">
        <f t="shared" si="9162"/>
        <v>11.350300000000001</v>
      </c>
      <c r="AB5305" s="54">
        <f t="shared" si="9162"/>
        <v>7.1900000000000006E-2</v>
      </c>
      <c r="AC5305" s="54">
        <f t="shared" si="9162"/>
        <v>6.2766000000000002</v>
      </c>
      <c r="AD5305" s="54">
        <f t="shared" si="9162"/>
        <v>11.042999999999999</v>
      </c>
      <c r="AE5305" s="54"/>
      <c r="AF5305" s="336"/>
      <c r="AG5305" s="336"/>
      <c r="AH5305" s="336"/>
      <c r="AI5305" s="54"/>
      <c r="AJ5305" s="54"/>
      <c r="AK5305" s="54"/>
      <c r="AL5305" s="54"/>
      <c r="AM5305" s="54"/>
      <c r="AN5305" s="54"/>
      <c r="AO5305" s="54"/>
      <c r="AP5305" s="54"/>
      <c r="AQ5305" s="54"/>
      <c r="AR5305" s="54"/>
      <c r="AS5305" s="54"/>
    </row>
    <row r="5306" spans="1:45" x14ac:dyDescent="0.3">
      <c r="D5306" s="56"/>
      <c r="X5306" s="336"/>
      <c r="Y5306" s="336">
        <f t="shared" ca="1" si="9090"/>
        <v>-0.3216970132865592</v>
      </c>
      <c r="Z5306" s="336">
        <f t="shared" ca="1" si="9090"/>
        <v>-0.49267829675585773</v>
      </c>
      <c r="AA5306" s="336">
        <f t="shared" ca="1" si="9090"/>
        <v>1.1070923126524079</v>
      </c>
      <c r="AB5306" s="336">
        <f t="shared" ca="1" si="9090"/>
        <v>0.14533568472601646</v>
      </c>
      <c r="AC5306" s="336">
        <f t="shared" ca="1" si="9090"/>
        <v>-0.88829678558860592</v>
      </c>
      <c r="AD5306" s="336">
        <f t="shared" ca="1" si="9090"/>
        <v>8.2397263612133204E-2</v>
      </c>
      <c r="AE5306" s="336"/>
      <c r="AF5306" s="336"/>
      <c r="AG5306" s="336"/>
      <c r="AH5306" s="336"/>
      <c r="AI5306" s="54"/>
      <c r="AJ5306" s="54"/>
      <c r="AK5306" s="54"/>
      <c r="AL5306" s="336"/>
      <c r="AM5306" s="336"/>
      <c r="AN5306" s="336"/>
      <c r="AO5306" s="336"/>
      <c r="AP5306" s="54"/>
      <c r="AQ5306" s="336"/>
      <c r="AR5306" s="336"/>
      <c r="AS5306" s="336"/>
    </row>
    <row r="5307" spans="1:45" x14ac:dyDescent="0.3">
      <c r="C5307" s="54"/>
      <c r="D5307" s="56"/>
      <c r="Y5307" s="336">
        <f t="shared" ca="1" si="9090"/>
        <v>-1.3706358294194156E-4</v>
      </c>
      <c r="Z5307" s="336">
        <f t="shared" ca="1" si="9090"/>
        <v>3.8590219157227101E-3</v>
      </c>
      <c r="AA5307" s="336">
        <f t="shared" ca="1" si="9090"/>
        <v>-0.36631110413470414</v>
      </c>
      <c r="AB5307" s="336">
        <f t="shared" ca="1" si="9090"/>
        <v>1.3184992431277609</v>
      </c>
      <c r="AC5307" s="336">
        <f t="shared" ca="1" si="9090"/>
        <v>-0.4665243238589904</v>
      </c>
      <c r="AD5307" s="336">
        <f t="shared" ca="1" si="9090"/>
        <v>-1.0394755916591794</v>
      </c>
      <c r="AE5307" s="55"/>
      <c r="AF5307" s="55"/>
      <c r="AG5307" s="55"/>
      <c r="AH5307" s="55"/>
      <c r="AI5307" s="55"/>
      <c r="AJ5307" s="55"/>
      <c r="AK5307" s="55"/>
      <c r="AL5307" s="55"/>
      <c r="AM5307" s="55"/>
      <c r="AN5307" s="55"/>
      <c r="AO5307" s="55"/>
      <c r="AP5307" s="55"/>
      <c r="AQ5307" s="55"/>
      <c r="AR5307" s="55"/>
      <c r="AS5307" s="55"/>
    </row>
    <row r="5308" spans="1:45" x14ac:dyDescent="0.3">
      <c r="B5308" s="54" t="s">
        <v>172</v>
      </c>
      <c r="C5308" s="53">
        <f>C5301</f>
        <v>0</v>
      </c>
      <c r="D5308" s="56" t="e">
        <f t="shared" ref="D5308:D5309" ca="1" si="9163">AJ5308</f>
        <v>#N/A</v>
      </c>
      <c r="E5308" s="52" t="e">
        <f t="shared" ref="E5308:W5308" si="9164">E5301</f>
        <v>#N/A</v>
      </c>
      <c r="F5308" s="52" t="e">
        <f t="shared" si="9164"/>
        <v>#N/A</v>
      </c>
      <c r="G5308" s="52" t="e">
        <f t="shared" si="9164"/>
        <v>#N/A</v>
      </c>
      <c r="H5308" s="52" t="e">
        <f t="shared" si="9164"/>
        <v>#N/A</v>
      </c>
      <c r="I5308" s="52" t="e">
        <f t="shared" si="9164"/>
        <v>#N/A</v>
      </c>
      <c r="J5308" s="52" t="e">
        <f t="shared" si="9164"/>
        <v>#N/A</v>
      </c>
      <c r="K5308" s="52" t="e">
        <f t="shared" si="9164"/>
        <v>#N/A</v>
      </c>
      <c r="L5308" s="52" t="e">
        <f t="shared" si="9164"/>
        <v>#N/A</v>
      </c>
      <c r="M5308" s="52" t="e">
        <f t="shared" si="9164"/>
        <v>#N/A</v>
      </c>
      <c r="N5308" s="52" t="e">
        <f t="shared" si="9164"/>
        <v>#N/A</v>
      </c>
      <c r="O5308" s="52" t="e">
        <f t="shared" si="9164"/>
        <v>#N/A</v>
      </c>
      <c r="P5308" s="52" t="e">
        <f t="shared" si="9164"/>
        <v>#N/A</v>
      </c>
      <c r="Q5308" s="52" t="e">
        <f t="shared" si="9164"/>
        <v>#N/A</v>
      </c>
      <c r="R5308" s="52" t="e">
        <f t="shared" si="9164"/>
        <v>#N/A</v>
      </c>
      <c r="S5308" s="52" t="e">
        <f t="shared" si="9164"/>
        <v>#N/A</v>
      </c>
      <c r="T5308" s="52" t="e">
        <f t="shared" si="9164"/>
        <v>#N/A</v>
      </c>
      <c r="U5308" s="52" t="e">
        <f t="shared" si="9164"/>
        <v>#N/A</v>
      </c>
      <c r="V5308" s="52" t="e">
        <f t="shared" si="9164"/>
        <v>#N/A</v>
      </c>
      <c r="W5308" s="52" t="e">
        <f t="shared" si="9164"/>
        <v>#N/A</v>
      </c>
      <c r="X5308" s="55" t="e">
        <f t="shared" ref="X5308:X5309" si="9165">(H5308-(O5308*P5308)/100-3*(J5308*K5308)/100)/2</f>
        <v>#N/A</v>
      </c>
      <c r="Y5308" s="55" t="e">
        <f t="shared" ref="Y5308:Y5309" si="9166">SUM(X5308,(J5308*K5308/100))/(F5308/100)</f>
        <v>#N/A</v>
      </c>
      <c r="Z5308" s="55" t="e">
        <f t="shared" ref="Z5308" si="9167">U5308*0.5+U5309*0.5</f>
        <v>#N/A</v>
      </c>
      <c r="AA5308" s="55" t="e">
        <f t="shared" ref="AA5308:AA5309" si="9168">J5308/Y5308</f>
        <v>#N/A</v>
      </c>
      <c r="AB5308" s="336" t="e">
        <f t="shared" ref="AB5308:AB5309" si="9169">X5308/(Y5308-J5308)</f>
        <v>#N/A</v>
      </c>
      <c r="AC5308" s="223" t="e">
        <f ca="1">INDEX(FGA_COEFFS,1,1)+Z5308*INDEX(FGA_COEFFS,1,2)+Y5308*INDEX(FGA_COEFFS,1,3)+R5308*INDEX(FGA_COEFFS,1,4)+Q5309*INDEX(FGA_COEFFS,1,5)+S5308*INDEX(FGA_COEFFS,1,6)+T5309*INDEX(FGA_COEFFS,1,7)+M5309*INDEX(FGA_COEFFS,1,8)+Y5312*Y5313</f>
        <v>#N/A</v>
      </c>
      <c r="AD5308" s="223" t="e">
        <f ca="1">INDEX(THREEPTA_COEFFS,1,1)+AC5308*INDEX(THREEPTA_COEFFS,1,2)+J5308*INDEX(THREEPTA_COEFFS,1,3)+AA5308*INDEX(THREEPTA_COEFFS,1,4)+K5308*INDEX(THREEPTA_COEFFS,1,5)+L5309*INDEX(THREEPTA_COEFFS,1,6)+Z5312*Z5313</f>
        <v>#N/A</v>
      </c>
      <c r="AE5308" s="223" t="e">
        <f ca="1">INDEX(THREEPTPCT_COEFFS,1,1)+K5308*INDEX(THREEPTPCT_COEFFS,1,2)+L5309*INDEX(THREEPTPCT_COEFFS,1,3)+AA5312*AA5313</f>
        <v>#N/A</v>
      </c>
      <c r="AF5308" s="55" t="e">
        <f t="shared" ref="AF5308:AF5309" ca="1" si="9170">AC5308-AD5308</f>
        <v>#N/A</v>
      </c>
      <c r="AG5308" s="223" t="e">
        <f ca="1">INDEX(TWOPTPCT_COEFFS,1,1)+AB5308*INDEX(TWOPTPCT_COEFFS,1,2)+I5309*INDEX(TWOPTPCT_COEFFS,1,3)+G5309*INDEX(TWOPTPCT_COEFFS,1,4)+L5309*INDEX(TWOPTPCT_COEFFS,1,5)+AB5312*AB5313</f>
        <v>#N/A</v>
      </c>
      <c r="AH5308" s="223" t="e">
        <f ca="1">INDEX(FTA_COEFFS,1,1)+O5308*INDEX(FTA_COEFFS,1,2)+N5309*INDEX(FTA_COEFFS,1,3)+(Q5308+R5308)*INDEX(FTA_COEFFS,1,4)+(Q5309+R5309)*INDEX(FTA_COEFFS,1,5)+M5309*INDEX(FTA_COEFFS,1,6)+AC5312*AC5313</f>
        <v>#N/A</v>
      </c>
      <c r="AI5308" s="223" t="e">
        <f ca="1">INDEX(FTPCT_COEFFS,1,1)+P5308*INDEX(FTPCT_COEFFS,1,2)+F5308*INDEX(FTPCT_COEFFS,1,3)+G5309*INDEX(FTPCT_COEFFS,1,4)+AD5312*AD5313</f>
        <v>#N/A</v>
      </c>
      <c r="AJ5308" s="338" t="e">
        <f t="shared" ref="AJ5308:AJ5309" ca="1" si="9171">AD5308*AE5308/100+AF5308*AG5308+AH5308*AI5308/100</f>
        <v>#N/A</v>
      </c>
      <c r="AK5308" s="55"/>
      <c r="AL5308" s="55"/>
      <c r="AM5308" s="55"/>
      <c r="AN5308" s="55"/>
      <c r="AO5308" s="55"/>
      <c r="AP5308" s="55"/>
      <c r="AQ5308" s="55"/>
      <c r="AR5308" s="55"/>
    </row>
    <row r="5309" spans="1:45" x14ac:dyDescent="0.3">
      <c r="B5309" s="54" t="s">
        <v>175</v>
      </c>
      <c r="C5309" s="54">
        <f>C5302</f>
        <v>0</v>
      </c>
      <c r="D5309" s="56" t="e">
        <f t="shared" ca="1" si="9163"/>
        <v>#N/A</v>
      </c>
      <c r="E5309" s="52" t="e">
        <f t="shared" ref="E5309:W5309" si="9172">E5302</f>
        <v>#N/A</v>
      </c>
      <c r="F5309" s="52" t="e">
        <f t="shared" si="9172"/>
        <v>#N/A</v>
      </c>
      <c r="G5309" s="52" t="e">
        <f t="shared" si="9172"/>
        <v>#N/A</v>
      </c>
      <c r="H5309" s="52" t="e">
        <f t="shared" si="9172"/>
        <v>#N/A</v>
      </c>
      <c r="I5309" s="52" t="e">
        <f t="shared" si="9172"/>
        <v>#N/A</v>
      </c>
      <c r="J5309" s="52" t="e">
        <f t="shared" si="9172"/>
        <v>#N/A</v>
      </c>
      <c r="K5309" s="52" t="e">
        <f t="shared" si="9172"/>
        <v>#N/A</v>
      </c>
      <c r="L5309" s="52" t="e">
        <f t="shared" si="9172"/>
        <v>#N/A</v>
      </c>
      <c r="M5309" s="52" t="e">
        <f t="shared" si="9172"/>
        <v>#N/A</v>
      </c>
      <c r="N5309" s="52" t="e">
        <f t="shared" si="9172"/>
        <v>#N/A</v>
      </c>
      <c r="O5309" s="52" t="e">
        <f t="shared" si="9172"/>
        <v>#N/A</v>
      </c>
      <c r="P5309" s="52" t="e">
        <f t="shared" si="9172"/>
        <v>#N/A</v>
      </c>
      <c r="Q5309" s="52" t="e">
        <f t="shared" si="9172"/>
        <v>#N/A</v>
      </c>
      <c r="R5309" s="52" t="e">
        <f t="shared" si="9172"/>
        <v>#N/A</v>
      </c>
      <c r="S5309" s="52" t="e">
        <f t="shared" si="9172"/>
        <v>#N/A</v>
      </c>
      <c r="T5309" s="52" t="e">
        <f t="shared" si="9172"/>
        <v>#N/A</v>
      </c>
      <c r="U5309" s="52" t="e">
        <f t="shared" si="9172"/>
        <v>#N/A</v>
      </c>
      <c r="V5309" s="52" t="e">
        <f t="shared" si="9172"/>
        <v>#N/A</v>
      </c>
      <c r="W5309" s="52" t="e">
        <f t="shared" si="9172"/>
        <v>#N/A</v>
      </c>
      <c r="X5309" s="55" t="e">
        <f t="shared" si="9165"/>
        <v>#N/A</v>
      </c>
      <c r="Y5309" s="55" t="e">
        <f t="shared" si="9166"/>
        <v>#N/A</v>
      </c>
      <c r="Z5309" s="55" t="e">
        <f t="shared" ref="Z5309" si="9173">Z5308</f>
        <v>#N/A</v>
      </c>
      <c r="AA5309" s="55" t="e">
        <f t="shared" si="9168"/>
        <v>#N/A</v>
      </c>
      <c r="AB5309" s="336" t="e">
        <f t="shared" si="9169"/>
        <v>#N/A</v>
      </c>
      <c r="AC5309" s="223" t="e">
        <f ca="1">INDEX(FGA_COEFFS,1,1)+Z5309*INDEX(FGA_COEFFS,1,2)+Y5309*INDEX(FGA_COEFFS,1,3)+R5309*INDEX(FGA_COEFFS,1,4)+Q5308*INDEX(FGA_COEFFS,1,5)+S5309*INDEX(FGA_COEFFS,1,6)+T5308*INDEX(FGA_COEFFS,1,7)+M5308*INDEX(FGA_COEFFS,1,8)+Y5312*Y5314</f>
        <v>#N/A</v>
      </c>
      <c r="AD5309" s="223" t="e">
        <f ca="1">INDEX(THREEPTA_COEFFS,1,1)+AC5309*INDEX(THREEPTA_COEFFS,1,2)+J5309*INDEX(THREEPTA_COEFFS,1,3)+AA5309*INDEX(THREEPTA_COEFFS,1,4)+K5309*INDEX(THREEPTA_COEFFS,1,5)+L5308*INDEX(THREEPTA_COEFFS,1,6)+Z5312*Z5314</f>
        <v>#N/A</v>
      </c>
      <c r="AE5309" s="223" t="e">
        <f ca="1">INDEX(THREEPTPCT_COEFFS,1,1)+K5309*INDEX(THREEPTPCT_COEFFS,1,2)+L5308*INDEX(THREEPTPCT_COEFFS,1,3)+AA5312*AA5314</f>
        <v>#N/A</v>
      </c>
      <c r="AF5309" s="55" t="e">
        <f t="shared" ca="1" si="9170"/>
        <v>#N/A</v>
      </c>
      <c r="AG5309" s="223" t="e">
        <f ca="1">INDEX(TWOPTPCT_COEFFS,1,1)+AB5309*INDEX(TWOPTPCT_COEFFS,1,2)+I5308*INDEX(TWOPTPCT_COEFFS,1,3)+G5308*INDEX(TWOPTPCT_COEFFS,1,4)+L5308*INDEX(TWOPTPCT_COEFFS,1,5)+AB5312*AB5314</f>
        <v>#N/A</v>
      </c>
      <c r="AH5309" s="223" t="e">
        <f ca="1">INDEX(FTA_COEFFS,1,1)+O5309*INDEX(FTA_COEFFS,1,2)+N5308*INDEX(FTA_COEFFS,1,3)+(Q5309+R5309)*INDEX(FTA_COEFFS,1,4)+(Q5308+R5308)*INDEX(FTA_COEFFS,1,5)+M5308*INDEX(FTA_COEFFS,1,6)+AC5312*AC5314</f>
        <v>#N/A</v>
      </c>
      <c r="AI5309" s="223" t="e">
        <f ca="1">INDEX(FTPCT_COEFFS,1,1)+P5309*INDEX(FTPCT_COEFFS,1,2)+F5309*INDEX(FTPCT_COEFFS,1,3)+G5308*INDEX(FTPCT_COEFFS,1,4)+AD5312*AD5314</f>
        <v>#N/A</v>
      </c>
      <c r="AJ5309" s="338" t="e">
        <f t="shared" ca="1" si="9171"/>
        <v>#N/A</v>
      </c>
      <c r="AK5309" s="55"/>
      <c r="AL5309" s="55"/>
      <c r="AM5309" s="55"/>
      <c r="AN5309" s="55"/>
      <c r="AO5309" s="55"/>
      <c r="AP5309" s="55"/>
      <c r="AQ5309" s="55"/>
      <c r="AR5309" s="55"/>
    </row>
    <row r="5310" spans="1:45" x14ac:dyDescent="0.3">
      <c r="A5310" s="54" t="e">
        <f ca="1">IF(D5308&gt;(D5309+(AVERAGE(V5308,W5308)-AVERAGE(V5309,W5309))/2)+2.5,C5308,IF(D5309&gt;(D5308+(AVERAGE(V5309,W5309)-AVERAGE(V5308,W5308))/2)+2.5,C5309,"Close"))</f>
        <v>#N/A</v>
      </c>
      <c r="B5310" s="64" t="e">
        <f ca="1">IF(D5309&gt;D5308,C5309,C5308)</f>
        <v>#N/A</v>
      </c>
      <c r="D5310" s="56"/>
      <c r="X5310" s="55"/>
      <c r="Y5310" s="55"/>
      <c r="Z5310" s="55"/>
      <c r="AA5310" s="55"/>
      <c r="AB5310" s="55"/>
      <c r="AC5310" s="337"/>
      <c r="AD5310" s="337"/>
      <c r="AE5310" s="337"/>
      <c r="AF5310" s="337"/>
      <c r="AG5310" s="337"/>
      <c r="AH5310" s="337"/>
      <c r="AI5310" s="337"/>
      <c r="AJ5310" s="337"/>
      <c r="AK5310" s="337"/>
      <c r="AL5310" s="337"/>
      <c r="AM5310" s="55"/>
      <c r="AN5310" s="55"/>
      <c r="AO5310" s="55"/>
      <c r="AP5310" s="55"/>
      <c r="AQ5310" s="55"/>
      <c r="AR5310" s="55"/>
      <c r="AS5310" s="55"/>
    </row>
    <row r="5311" spans="1:45" x14ac:dyDescent="0.3">
      <c r="X5311" s="54" t="s">
        <v>1305</v>
      </c>
      <c r="Y5311" s="54" t="s">
        <v>128</v>
      </c>
      <c r="Z5311" s="54" t="s">
        <v>157</v>
      </c>
      <c r="AA5311" s="54" t="s">
        <v>151</v>
      </c>
      <c r="AB5311" s="54" t="s">
        <v>1327</v>
      </c>
      <c r="AC5311" s="54" t="s">
        <v>129</v>
      </c>
      <c r="AD5311" s="54" t="s">
        <v>116</v>
      </c>
      <c r="AE5311" s="54"/>
      <c r="AF5311" s="54"/>
      <c r="AG5311" s="54"/>
      <c r="AH5311" s="54"/>
      <c r="AI5311" s="54"/>
      <c r="AJ5311" s="54"/>
      <c r="AK5311" s="54"/>
      <c r="AL5311" s="54"/>
      <c r="AM5311" s="54"/>
      <c r="AN5311" s="54"/>
      <c r="AO5311" s="54"/>
      <c r="AP5311" s="54"/>
      <c r="AQ5311" s="54"/>
      <c r="AR5311" s="54"/>
      <c r="AS5311" s="54"/>
    </row>
    <row r="5312" spans="1:45" x14ac:dyDescent="0.3">
      <c r="X5312" s="54"/>
      <c r="Y5312" s="54">
        <f t="shared" ref="Y5312:AD5312" si="9174">Y5305</f>
        <v>6.4436999999999998</v>
      </c>
      <c r="Z5312" s="54">
        <f t="shared" si="9174"/>
        <v>4.9371</v>
      </c>
      <c r="AA5312" s="54">
        <f t="shared" si="9174"/>
        <v>11.350300000000001</v>
      </c>
      <c r="AB5312" s="54">
        <f t="shared" si="9174"/>
        <v>7.1900000000000006E-2</v>
      </c>
      <c r="AC5312" s="54">
        <f t="shared" si="9174"/>
        <v>6.2766000000000002</v>
      </c>
      <c r="AD5312" s="54">
        <f t="shared" si="9174"/>
        <v>11.042999999999999</v>
      </c>
      <c r="AE5312" s="54"/>
      <c r="AF5312" s="336"/>
      <c r="AG5312" s="336"/>
      <c r="AH5312" s="336"/>
      <c r="AI5312" s="54"/>
      <c r="AJ5312" s="54"/>
      <c r="AK5312" s="54"/>
      <c r="AL5312" s="54"/>
      <c r="AM5312" s="54"/>
      <c r="AN5312" s="54"/>
      <c r="AO5312" s="54"/>
      <c r="AP5312" s="54"/>
      <c r="AQ5312" s="54"/>
      <c r="AR5312" s="54"/>
      <c r="AS5312" s="54"/>
    </row>
    <row r="5313" spans="1:45" x14ac:dyDescent="0.3">
      <c r="D5313" s="56"/>
      <c r="X5313" s="336"/>
      <c r="Y5313" s="336">
        <f t="shared" ca="1" si="9090"/>
        <v>-0.74172115826907015</v>
      </c>
      <c r="Z5313" s="336">
        <f t="shared" ca="1" si="9090"/>
        <v>-0.1356751315802382</v>
      </c>
      <c r="AA5313" s="336">
        <f t="shared" ca="1" si="9090"/>
        <v>0.19568789064922304</v>
      </c>
      <c r="AB5313" s="336">
        <f t="shared" ca="1" si="9090"/>
        <v>-0.78827398656941194</v>
      </c>
      <c r="AC5313" s="336">
        <f t="shared" ca="1" si="9090"/>
        <v>0.1863577641550164</v>
      </c>
      <c r="AD5313" s="336">
        <f t="shared" ca="1" si="9090"/>
        <v>-0.83323237797411087</v>
      </c>
      <c r="AE5313" s="336"/>
      <c r="AF5313" s="336"/>
      <c r="AG5313" s="336"/>
      <c r="AH5313" s="336"/>
      <c r="AI5313" s="54"/>
      <c r="AJ5313" s="54"/>
      <c r="AK5313" s="54"/>
      <c r="AL5313" s="336"/>
      <c r="AM5313" s="336"/>
      <c r="AN5313" s="336"/>
      <c r="AO5313" s="336"/>
      <c r="AP5313" s="54"/>
      <c r="AQ5313" s="336"/>
      <c r="AR5313" s="336"/>
      <c r="AS5313" s="336"/>
    </row>
    <row r="5314" spans="1:45" x14ac:dyDescent="0.3">
      <c r="C5314" s="54"/>
      <c r="D5314" s="56"/>
      <c r="Y5314" s="336">
        <f t="shared" ca="1" si="9090"/>
        <v>0.57040477212827356</v>
      </c>
      <c r="Z5314" s="336">
        <f t="shared" ca="1" si="9090"/>
        <v>-0.50405837712581425</v>
      </c>
      <c r="AA5314" s="336">
        <f t="shared" ca="1" si="9090"/>
        <v>-2.2493124708693635E-2</v>
      </c>
      <c r="AB5314" s="336">
        <f t="shared" ca="1" si="9090"/>
        <v>-0.73373038839192473</v>
      </c>
      <c r="AC5314" s="336">
        <f t="shared" ca="1" si="9090"/>
        <v>-1.2247817156075351</v>
      </c>
      <c r="AD5314" s="336">
        <f t="shared" ca="1" si="9090"/>
        <v>1.0475486150943443</v>
      </c>
      <c r="AE5314" s="55"/>
      <c r="AF5314" s="55"/>
      <c r="AG5314" s="55"/>
      <c r="AH5314" s="55"/>
      <c r="AI5314" s="55"/>
      <c r="AJ5314" s="55"/>
      <c r="AK5314" s="55"/>
      <c r="AL5314" s="55"/>
      <c r="AM5314" s="55"/>
      <c r="AN5314" s="55"/>
      <c r="AO5314" s="55"/>
      <c r="AP5314" s="55"/>
      <c r="AQ5314" s="55"/>
      <c r="AR5314" s="55"/>
      <c r="AS5314" s="55"/>
    </row>
    <row r="5315" spans="1:45" x14ac:dyDescent="0.3">
      <c r="B5315" s="54" t="s">
        <v>172</v>
      </c>
      <c r="C5315" s="53">
        <f>C5308</f>
        <v>0</v>
      </c>
      <c r="D5315" s="56" t="e">
        <f t="shared" ref="D5315:D5316" ca="1" si="9175">AJ5315</f>
        <v>#N/A</v>
      </c>
      <c r="E5315" s="52" t="e">
        <f t="shared" ref="E5315:W5315" si="9176">E5308</f>
        <v>#N/A</v>
      </c>
      <c r="F5315" s="52" t="e">
        <f t="shared" si="9176"/>
        <v>#N/A</v>
      </c>
      <c r="G5315" s="52" t="e">
        <f t="shared" si="9176"/>
        <v>#N/A</v>
      </c>
      <c r="H5315" s="52" t="e">
        <f t="shared" si="9176"/>
        <v>#N/A</v>
      </c>
      <c r="I5315" s="52" t="e">
        <f t="shared" si="9176"/>
        <v>#N/A</v>
      </c>
      <c r="J5315" s="52" t="e">
        <f t="shared" si="9176"/>
        <v>#N/A</v>
      </c>
      <c r="K5315" s="52" t="e">
        <f t="shared" si="9176"/>
        <v>#N/A</v>
      </c>
      <c r="L5315" s="52" t="e">
        <f t="shared" si="9176"/>
        <v>#N/A</v>
      </c>
      <c r="M5315" s="52" t="e">
        <f t="shared" si="9176"/>
        <v>#N/A</v>
      </c>
      <c r="N5315" s="52" t="e">
        <f t="shared" si="9176"/>
        <v>#N/A</v>
      </c>
      <c r="O5315" s="52" t="e">
        <f t="shared" si="9176"/>
        <v>#N/A</v>
      </c>
      <c r="P5315" s="52" t="e">
        <f t="shared" si="9176"/>
        <v>#N/A</v>
      </c>
      <c r="Q5315" s="52" t="e">
        <f t="shared" si="9176"/>
        <v>#N/A</v>
      </c>
      <c r="R5315" s="52" t="e">
        <f t="shared" si="9176"/>
        <v>#N/A</v>
      </c>
      <c r="S5315" s="52" t="e">
        <f t="shared" si="9176"/>
        <v>#N/A</v>
      </c>
      <c r="T5315" s="52" t="e">
        <f t="shared" si="9176"/>
        <v>#N/A</v>
      </c>
      <c r="U5315" s="52" t="e">
        <f t="shared" si="9176"/>
        <v>#N/A</v>
      </c>
      <c r="V5315" s="52" t="e">
        <f t="shared" si="9176"/>
        <v>#N/A</v>
      </c>
      <c r="W5315" s="52" t="e">
        <f t="shared" si="9176"/>
        <v>#N/A</v>
      </c>
      <c r="X5315" s="55" t="e">
        <f t="shared" ref="X5315:X5316" si="9177">(H5315-(O5315*P5315)/100-3*(J5315*K5315)/100)/2</f>
        <v>#N/A</v>
      </c>
      <c r="Y5315" s="55" t="e">
        <f t="shared" ref="Y5315:Y5316" si="9178">SUM(X5315,(J5315*K5315/100))/(F5315/100)</f>
        <v>#N/A</v>
      </c>
      <c r="Z5315" s="55" t="e">
        <f t="shared" ref="Z5315" si="9179">U5315*0.5+U5316*0.5</f>
        <v>#N/A</v>
      </c>
      <c r="AA5315" s="55" t="e">
        <f t="shared" ref="AA5315:AA5316" si="9180">J5315/Y5315</f>
        <v>#N/A</v>
      </c>
      <c r="AB5315" s="336" t="e">
        <f t="shared" ref="AB5315:AB5316" si="9181">X5315/(Y5315-J5315)</f>
        <v>#N/A</v>
      </c>
      <c r="AC5315" s="223" t="e">
        <f ca="1">INDEX(FGA_COEFFS,1,1)+Z5315*INDEX(FGA_COEFFS,1,2)+Y5315*INDEX(FGA_COEFFS,1,3)+R5315*INDEX(FGA_COEFFS,1,4)+Q5316*INDEX(FGA_COEFFS,1,5)+S5315*INDEX(FGA_COEFFS,1,6)+T5316*INDEX(FGA_COEFFS,1,7)+M5316*INDEX(FGA_COEFFS,1,8)+Y5319*Y5320</f>
        <v>#N/A</v>
      </c>
      <c r="AD5315" s="223" t="e">
        <f ca="1">INDEX(THREEPTA_COEFFS,1,1)+AC5315*INDEX(THREEPTA_COEFFS,1,2)+J5315*INDEX(THREEPTA_COEFFS,1,3)+AA5315*INDEX(THREEPTA_COEFFS,1,4)+K5315*INDEX(THREEPTA_COEFFS,1,5)+L5316*INDEX(THREEPTA_COEFFS,1,6)+Z5319*Z5320</f>
        <v>#N/A</v>
      </c>
      <c r="AE5315" s="223" t="e">
        <f ca="1">INDEX(THREEPTPCT_COEFFS,1,1)+K5315*INDEX(THREEPTPCT_COEFFS,1,2)+L5316*INDEX(THREEPTPCT_COEFFS,1,3)+AA5319*AA5320</f>
        <v>#N/A</v>
      </c>
      <c r="AF5315" s="55" t="e">
        <f t="shared" ref="AF5315:AF5316" ca="1" si="9182">AC5315-AD5315</f>
        <v>#N/A</v>
      </c>
      <c r="AG5315" s="223" t="e">
        <f ca="1">INDEX(TWOPTPCT_COEFFS,1,1)+AB5315*INDEX(TWOPTPCT_COEFFS,1,2)+I5316*INDEX(TWOPTPCT_COEFFS,1,3)+G5316*INDEX(TWOPTPCT_COEFFS,1,4)+L5316*INDEX(TWOPTPCT_COEFFS,1,5)+AB5319*AB5320</f>
        <v>#N/A</v>
      </c>
      <c r="AH5315" s="223" t="e">
        <f ca="1">INDEX(FTA_COEFFS,1,1)+O5315*INDEX(FTA_COEFFS,1,2)+N5316*INDEX(FTA_COEFFS,1,3)+(Q5315+R5315)*INDEX(FTA_COEFFS,1,4)+(Q5316+R5316)*INDEX(FTA_COEFFS,1,5)+M5316*INDEX(FTA_COEFFS,1,6)+AC5319*AC5320</f>
        <v>#N/A</v>
      </c>
      <c r="AI5315" s="223" t="e">
        <f ca="1">INDEX(FTPCT_COEFFS,1,1)+P5315*INDEX(FTPCT_COEFFS,1,2)+F5315*INDEX(FTPCT_COEFFS,1,3)+G5316*INDEX(FTPCT_COEFFS,1,4)+AD5319*AD5320</f>
        <v>#N/A</v>
      </c>
      <c r="AJ5315" s="338" t="e">
        <f t="shared" ref="AJ5315:AJ5316" ca="1" si="9183">AD5315*AE5315/100+AF5315*AG5315+AH5315*AI5315/100</f>
        <v>#N/A</v>
      </c>
      <c r="AK5315" s="55"/>
      <c r="AL5315" s="55"/>
      <c r="AM5315" s="55"/>
      <c r="AN5315" s="55"/>
      <c r="AO5315" s="55"/>
      <c r="AP5315" s="55"/>
      <c r="AQ5315" s="55"/>
      <c r="AR5315" s="55"/>
    </row>
    <row r="5316" spans="1:45" x14ac:dyDescent="0.3">
      <c r="B5316" s="54" t="s">
        <v>175</v>
      </c>
      <c r="C5316" s="54">
        <f>C5309</f>
        <v>0</v>
      </c>
      <c r="D5316" s="56" t="e">
        <f t="shared" ca="1" si="9175"/>
        <v>#N/A</v>
      </c>
      <c r="E5316" s="52" t="e">
        <f t="shared" ref="E5316:W5316" si="9184">E5309</f>
        <v>#N/A</v>
      </c>
      <c r="F5316" s="52" t="e">
        <f t="shared" si="9184"/>
        <v>#N/A</v>
      </c>
      <c r="G5316" s="52" t="e">
        <f t="shared" si="9184"/>
        <v>#N/A</v>
      </c>
      <c r="H5316" s="52" t="e">
        <f t="shared" si="9184"/>
        <v>#N/A</v>
      </c>
      <c r="I5316" s="52" t="e">
        <f t="shared" si="9184"/>
        <v>#N/A</v>
      </c>
      <c r="J5316" s="52" t="e">
        <f t="shared" si="9184"/>
        <v>#N/A</v>
      </c>
      <c r="K5316" s="52" t="e">
        <f t="shared" si="9184"/>
        <v>#N/A</v>
      </c>
      <c r="L5316" s="52" t="e">
        <f t="shared" si="9184"/>
        <v>#N/A</v>
      </c>
      <c r="M5316" s="52" t="e">
        <f t="shared" si="9184"/>
        <v>#N/A</v>
      </c>
      <c r="N5316" s="52" t="e">
        <f t="shared" si="9184"/>
        <v>#N/A</v>
      </c>
      <c r="O5316" s="52" t="e">
        <f t="shared" si="9184"/>
        <v>#N/A</v>
      </c>
      <c r="P5316" s="52" t="e">
        <f t="shared" si="9184"/>
        <v>#N/A</v>
      </c>
      <c r="Q5316" s="52" t="e">
        <f t="shared" si="9184"/>
        <v>#N/A</v>
      </c>
      <c r="R5316" s="52" t="e">
        <f t="shared" si="9184"/>
        <v>#N/A</v>
      </c>
      <c r="S5316" s="52" t="e">
        <f t="shared" si="9184"/>
        <v>#N/A</v>
      </c>
      <c r="T5316" s="52" t="e">
        <f t="shared" si="9184"/>
        <v>#N/A</v>
      </c>
      <c r="U5316" s="52" t="e">
        <f t="shared" si="9184"/>
        <v>#N/A</v>
      </c>
      <c r="V5316" s="52" t="e">
        <f t="shared" si="9184"/>
        <v>#N/A</v>
      </c>
      <c r="W5316" s="52" t="e">
        <f t="shared" si="9184"/>
        <v>#N/A</v>
      </c>
      <c r="X5316" s="55" t="e">
        <f t="shared" si="9177"/>
        <v>#N/A</v>
      </c>
      <c r="Y5316" s="55" t="e">
        <f t="shared" si="9178"/>
        <v>#N/A</v>
      </c>
      <c r="Z5316" s="55" t="e">
        <f t="shared" ref="Z5316" si="9185">Z5315</f>
        <v>#N/A</v>
      </c>
      <c r="AA5316" s="55" t="e">
        <f t="shared" si="9180"/>
        <v>#N/A</v>
      </c>
      <c r="AB5316" s="336" t="e">
        <f t="shared" si="9181"/>
        <v>#N/A</v>
      </c>
      <c r="AC5316" s="223" t="e">
        <f ca="1">INDEX(FGA_COEFFS,1,1)+Z5316*INDEX(FGA_COEFFS,1,2)+Y5316*INDEX(FGA_COEFFS,1,3)+R5316*INDEX(FGA_COEFFS,1,4)+Q5315*INDEX(FGA_COEFFS,1,5)+S5316*INDEX(FGA_COEFFS,1,6)+T5315*INDEX(FGA_COEFFS,1,7)+M5315*INDEX(FGA_COEFFS,1,8)+Y5319*Y5321</f>
        <v>#N/A</v>
      </c>
      <c r="AD5316" s="223" t="e">
        <f ca="1">INDEX(THREEPTA_COEFFS,1,1)+AC5316*INDEX(THREEPTA_COEFFS,1,2)+J5316*INDEX(THREEPTA_COEFFS,1,3)+AA5316*INDEX(THREEPTA_COEFFS,1,4)+K5316*INDEX(THREEPTA_COEFFS,1,5)+L5315*INDEX(THREEPTA_COEFFS,1,6)+Z5319*Z5321</f>
        <v>#N/A</v>
      </c>
      <c r="AE5316" s="223" t="e">
        <f ca="1">INDEX(THREEPTPCT_COEFFS,1,1)+K5316*INDEX(THREEPTPCT_COEFFS,1,2)+L5315*INDEX(THREEPTPCT_COEFFS,1,3)+AA5319*AA5321</f>
        <v>#N/A</v>
      </c>
      <c r="AF5316" s="55" t="e">
        <f t="shared" ca="1" si="9182"/>
        <v>#N/A</v>
      </c>
      <c r="AG5316" s="223" t="e">
        <f ca="1">INDEX(TWOPTPCT_COEFFS,1,1)+AB5316*INDEX(TWOPTPCT_COEFFS,1,2)+I5315*INDEX(TWOPTPCT_COEFFS,1,3)+G5315*INDEX(TWOPTPCT_COEFFS,1,4)+L5315*INDEX(TWOPTPCT_COEFFS,1,5)+AB5319*AB5321</f>
        <v>#N/A</v>
      </c>
      <c r="AH5316" s="223" t="e">
        <f ca="1">INDEX(FTA_COEFFS,1,1)+O5316*INDEX(FTA_COEFFS,1,2)+N5315*INDEX(FTA_COEFFS,1,3)+(Q5316+R5316)*INDEX(FTA_COEFFS,1,4)+(Q5315+R5315)*INDEX(FTA_COEFFS,1,5)+M5315*INDEX(FTA_COEFFS,1,6)+AC5319*AC5321</f>
        <v>#N/A</v>
      </c>
      <c r="AI5316" s="223" t="e">
        <f ca="1">INDEX(FTPCT_COEFFS,1,1)+P5316*INDEX(FTPCT_COEFFS,1,2)+F5316*INDEX(FTPCT_COEFFS,1,3)+G5315*INDEX(FTPCT_COEFFS,1,4)+AD5319*AD5321</f>
        <v>#N/A</v>
      </c>
      <c r="AJ5316" s="338" t="e">
        <f t="shared" ca="1" si="9183"/>
        <v>#N/A</v>
      </c>
      <c r="AK5316" s="55"/>
      <c r="AL5316" s="55"/>
      <c r="AM5316" s="55"/>
      <c r="AN5316" s="55"/>
      <c r="AO5316" s="55"/>
      <c r="AP5316" s="55"/>
      <c r="AQ5316" s="55"/>
      <c r="AR5316" s="55"/>
    </row>
    <row r="5317" spans="1:45" x14ac:dyDescent="0.3">
      <c r="A5317" s="54" t="e">
        <f ca="1">IF(D5315&gt;(D5316+(AVERAGE(V5315,W5315)-AVERAGE(V5316,W5316))/2)+2.5,C5315,IF(D5316&gt;(D5315+(AVERAGE(V5316,W5316)-AVERAGE(V5315,W5315))/2)+2.5,C5316,"Close"))</f>
        <v>#N/A</v>
      </c>
      <c r="B5317" s="64" t="e">
        <f ca="1">IF(D5316&gt;D5315,C5316,C5315)</f>
        <v>#N/A</v>
      </c>
      <c r="D5317" s="56"/>
      <c r="X5317" s="55"/>
      <c r="Y5317" s="55"/>
      <c r="Z5317" s="55"/>
      <c r="AA5317" s="55"/>
      <c r="AB5317" s="55"/>
      <c r="AC5317" s="337"/>
      <c r="AD5317" s="337"/>
      <c r="AE5317" s="337"/>
      <c r="AF5317" s="337"/>
      <c r="AG5317" s="337"/>
      <c r="AH5317" s="337"/>
      <c r="AI5317" s="337"/>
      <c r="AJ5317" s="337"/>
      <c r="AK5317" s="337"/>
      <c r="AL5317" s="337"/>
      <c r="AM5317" s="55"/>
      <c r="AN5317" s="55"/>
      <c r="AO5317" s="55"/>
      <c r="AP5317" s="55"/>
      <c r="AQ5317" s="55"/>
      <c r="AR5317" s="55"/>
      <c r="AS5317" s="55"/>
    </row>
    <row r="5318" spans="1:45" x14ac:dyDescent="0.3">
      <c r="X5318" s="54" t="s">
        <v>1305</v>
      </c>
      <c r="Y5318" s="54" t="s">
        <v>128</v>
      </c>
      <c r="Z5318" s="54" t="s">
        <v>157</v>
      </c>
      <c r="AA5318" s="54" t="s">
        <v>151</v>
      </c>
      <c r="AB5318" s="54" t="s">
        <v>1327</v>
      </c>
      <c r="AC5318" s="54" t="s">
        <v>129</v>
      </c>
      <c r="AD5318" s="54" t="s">
        <v>116</v>
      </c>
      <c r="AE5318" s="54"/>
      <c r="AF5318" s="54"/>
      <c r="AG5318" s="54"/>
      <c r="AH5318" s="54"/>
      <c r="AI5318" s="54"/>
      <c r="AJ5318" s="54"/>
      <c r="AK5318" s="54"/>
      <c r="AL5318" s="54"/>
      <c r="AM5318" s="54"/>
      <c r="AN5318" s="54"/>
      <c r="AO5318" s="54"/>
      <c r="AP5318" s="54"/>
      <c r="AQ5318" s="54"/>
      <c r="AR5318" s="54"/>
      <c r="AS5318" s="54"/>
    </row>
    <row r="5319" spans="1:45" x14ac:dyDescent="0.3">
      <c r="X5319" s="54"/>
      <c r="Y5319" s="54">
        <f t="shared" ref="Y5319:AD5319" si="9186">Y5312</f>
        <v>6.4436999999999998</v>
      </c>
      <c r="Z5319" s="54">
        <f t="shared" si="9186"/>
        <v>4.9371</v>
      </c>
      <c r="AA5319" s="54">
        <f t="shared" si="9186"/>
        <v>11.350300000000001</v>
      </c>
      <c r="AB5319" s="54">
        <f t="shared" si="9186"/>
        <v>7.1900000000000006E-2</v>
      </c>
      <c r="AC5319" s="54">
        <f t="shared" si="9186"/>
        <v>6.2766000000000002</v>
      </c>
      <c r="AD5319" s="54">
        <f t="shared" si="9186"/>
        <v>11.042999999999999</v>
      </c>
      <c r="AE5319" s="54"/>
      <c r="AF5319" s="336"/>
      <c r="AG5319" s="336"/>
      <c r="AH5319" s="336"/>
      <c r="AI5319" s="54"/>
      <c r="AJ5319" s="54"/>
      <c r="AK5319" s="54"/>
      <c r="AL5319" s="54"/>
      <c r="AM5319" s="54"/>
      <c r="AN5319" s="54"/>
      <c r="AO5319" s="54"/>
      <c r="AP5319" s="54"/>
      <c r="AQ5319" s="54"/>
      <c r="AR5319" s="54"/>
      <c r="AS5319" s="54"/>
    </row>
    <row r="5320" spans="1:45" x14ac:dyDescent="0.3">
      <c r="D5320" s="56"/>
      <c r="X5320" s="336"/>
      <c r="Y5320" s="336">
        <f t="shared" ca="1" si="9090"/>
        <v>-7.8936838690578215E-2</v>
      </c>
      <c r="Z5320" s="336">
        <f t="shared" ca="1" si="9090"/>
        <v>1.3232199208254918</v>
      </c>
      <c r="AA5320" s="336">
        <f t="shared" ca="1" si="9090"/>
        <v>0.75641279866655553</v>
      </c>
      <c r="AB5320" s="336">
        <f t="shared" ca="1" si="9090"/>
        <v>-0.18345794776345464</v>
      </c>
      <c r="AC5320" s="336">
        <f t="shared" ca="1" si="9090"/>
        <v>-0.20437080873117103</v>
      </c>
      <c r="AD5320" s="336">
        <f t="shared" ca="1" si="9090"/>
        <v>1.1840358538689467E-2</v>
      </c>
      <c r="AE5320" s="336"/>
      <c r="AF5320" s="336"/>
      <c r="AG5320" s="336"/>
      <c r="AH5320" s="336"/>
      <c r="AI5320" s="54"/>
      <c r="AJ5320" s="54"/>
      <c r="AK5320" s="54"/>
      <c r="AL5320" s="336"/>
      <c r="AM5320" s="336"/>
      <c r="AN5320" s="336"/>
      <c r="AO5320" s="336"/>
      <c r="AP5320" s="54"/>
      <c r="AQ5320" s="336"/>
      <c r="AR5320" s="336"/>
      <c r="AS5320" s="336"/>
    </row>
    <row r="5321" spans="1:45" x14ac:dyDescent="0.3">
      <c r="C5321" s="54"/>
      <c r="D5321" s="56"/>
      <c r="Y5321" s="336">
        <f t="shared" ca="1" si="9090"/>
        <v>-1.7805067889292057E-2</v>
      </c>
      <c r="Z5321" s="336">
        <f t="shared" ca="1" si="9090"/>
        <v>-0.75028286725564719</v>
      </c>
      <c r="AA5321" s="336">
        <f t="shared" ca="1" si="9090"/>
        <v>-2.3990033074126255E-2</v>
      </c>
      <c r="AB5321" s="336">
        <f t="shared" ca="1" si="9090"/>
        <v>0.11979556093627908</v>
      </c>
      <c r="AC5321" s="336">
        <f t="shared" ca="1" si="9090"/>
        <v>4.0674560438957161E-2</v>
      </c>
      <c r="AD5321" s="336">
        <f t="shared" ca="1" si="9090"/>
        <v>1.1863744672321987</v>
      </c>
      <c r="AE5321" s="55"/>
      <c r="AF5321" s="55"/>
      <c r="AG5321" s="55"/>
      <c r="AH5321" s="55"/>
      <c r="AI5321" s="55"/>
      <c r="AJ5321" s="55"/>
      <c r="AK5321" s="55"/>
      <c r="AL5321" s="55"/>
      <c r="AM5321" s="55"/>
      <c r="AN5321" s="55"/>
      <c r="AO5321" s="55"/>
      <c r="AP5321" s="55"/>
      <c r="AQ5321" s="55"/>
      <c r="AR5321" s="55"/>
      <c r="AS5321" s="55"/>
    </row>
    <row r="5322" spans="1:45" x14ac:dyDescent="0.3">
      <c r="B5322" s="54" t="s">
        <v>172</v>
      </c>
      <c r="C5322" s="53">
        <f>C5315</f>
        <v>0</v>
      </c>
      <c r="D5322" s="56" t="e">
        <f t="shared" ref="D5322:D5323" ca="1" si="9187">AJ5322</f>
        <v>#N/A</v>
      </c>
      <c r="E5322" s="52" t="e">
        <f t="shared" ref="E5322:W5322" si="9188">E5315</f>
        <v>#N/A</v>
      </c>
      <c r="F5322" s="52" t="e">
        <f t="shared" si="9188"/>
        <v>#N/A</v>
      </c>
      <c r="G5322" s="52" t="e">
        <f t="shared" si="9188"/>
        <v>#N/A</v>
      </c>
      <c r="H5322" s="52" t="e">
        <f t="shared" si="9188"/>
        <v>#N/A</v>
      </c>
      <c r="I5322" s="52" t="e">
        <f t="shared" si="9188"/>
        <v>#N/A</v>
      </c>
      <c r="J5322" s="52" t="e">
        <f t="shared" si="9188"/>
        <v>#N/A</v>
      </c>
      <c r="K5322" s="52" t="e">
        <f t="shared" si="9188"/>
        <v>#N/A</v>
      </c>
      <c r="L5322" s="52" t="e">
        <f t="shared" si="9188"/>
        <v>#N/A</v>
      </c>
      <c r="M5322" s="52" t="e">
        <f t="shared" si="9188"/>
        <v>#N/A</v>
      </c>
      <c r="N5322" s="52" t="e">
        <f t="shared" si="9188"/>
        <v>#N/A</v>
      </c>
      <c r="O5322" s="52" t="e">
        <f t="shared" si="9188"/>
        <v>#N/A</v>
      </c>
      <c r="P5322" s="52" t="e">
        <f t="shared" si="9188"/>
        <v>#N/A</v>
      </c>
      <c r="Q5322" s="52" t="e">
        <f t="shared" si="9188"/>
        <v>#N/A</v>
      </c>
      <c r="R5322" s="52" t="e">
        <f t="shared" si="9188"/>
        <v>#N/A</v>
      </c>
      <c r="S5322" s="52" t="e">
        <f t="shared" si="9188"/>
        <v>#N/A</v>
      </c>
      <c r="T5322" s="52" t="e">
        <f t="shared" si="9188"/>
        <v>#N/A</v>
      </c>
      <c r="U5322" s="52" t="e">
        <f t="shared" si="9188"/>
        <v>#N/A</v>
      </c>
      <c r="V5322" s="52" t="e">
        <f t="shared" si="9188"/>
        <v>#N/A</v>
      </c>
      <c r="W5322" s="52" t="e">
        <f t="shared" si="9188"/>
        <v>#N/A</v>
      </c>
      <c r="X5322" s="55" t="e">
        <f t="shared" ref="X5322:X5323" si="9189">(H5322-(O5322*P5322)/100-3*(J5322*K5322)/100)/2</f>
        <v>#N/A</v>
      </c>
      <c r="Y5322" s="55" t="e">
        <f t="shared" ref="Y5322:Y5323" si="9190">SUM(X5322,(J5322*K5322/100))/(F5322/100)</f>
        <v>#N/A</v>
      </c>
      <c r="Z5322" s="55" t="e">
        <f t="shared" ref="Z5322" si="9191">U5322*0.5+U5323*0.5</f>
        <v>#N/A</v>
      </c>
      <c r="AA5322" s="55" t="e">
        <f t="shared" ref="AA5322:AA5323" si="9192">J5322/Y5322</f>
        <v>#N/A</v>
      </c>
      <c r="AB5322" s="336" t="e">
        <f t="shared" ref="AB5322:AB5323" si="9193">X5322/(Y5322-J5322)</f>
        <v>#N/A</v>
      </c>
      <c r="AC5322" s="223" t="e">
        <f ca="1">INDEX(FGA_COEFFS,1,1)+Z5322*INDEX(FGA_COEFFS,1,2)+Y5322*INDEX(FGA_COEFFS,1,3)+R5322*INDEX(FGA_COEFFS,1,4)+Q5323*INDEX(FGA_COEFFS,1,5)+S5322*INDEX(FGA_COEFFS,1,6)+T5323*INDEX(FGA_COEFFS,1,7)+M5323*INDEX(FGA_COEFFS,1,8)+Y5326*Y5327</f>
        <v>#N/A</v>
      </c>
      <c r="AD5322" s="223" t="e">
        <f ca="1">INDEX(THREEPTA_COEFFS,1,1)+AC5322*INDEX(THREEPTA_COEFFS,1,2)+J5322*INDEX(THREEPTA_COEFFS,1,3)+AA5322*INDEX(THREEPTA_COEFFS,1,4)+K5322*INDEX(THREEPTA_COEFFS,1,5)+L5323*INDEX(THREEPTA_COEFFS,1,6)+Z5326*Z5327</f>
        <v>#N/A</v>
      </c>
      <c r="AE5322" s="223" t="e">
        <f ca="1">INDEX(THREEPTPCT_COEFFS,1,1)+K5322*INDEX(THREEPTPCT_COEFFS,1,2)+L5323*INDEX(THREEPTPCT_COEFFS,1,3)+AA5326*AA5327</f>
        <v>#N/A</v>
      </c>
      <c r="AF5322" s="55" t="e">
        <f t="shared" ref="AF5322:AF5323" ca="1" si="9194">AC5322-AD5322</f>
        <v>#N/A</v>
      </c>
      <c r="AG5322" s="223" t="e">
        <f ca="1">INDEX(TWOPTPCT_COEFFS,1,1)+AB5322*INDEX(TWOPTPCT_COEFFS,1,2)+I5323*INDEX(TWOPTPCT_COEFFS,1,3)+G5323*INDEX(TWOPTPCT_COEFFS,1,4)+L5323*INDEX(TWOPTPCT_COEFFS,1,5)+AB5326*AB5327</f>
        <v>#N/A</v>
      </c>
      <c r="AH5322" s="223" t="e">
        <f ca="1">INDEX(FTA_COEFFS,1,1)+O5322*INDEX(FTA_COEFFS,1,2)+N5323*INDEX(FTA_COEFFS,1,3)+(Q5322+R5322)*INDEX(FTA_COEFFS,1,4)+(Q5323+R5323)*INDEX(FTA_COEFFS,1,5)+M5323*INDEX(FTA_COEFFS,1,6)+AC5326*AC5327</f>
        <v>#N/A</v>
      </c>
      <c r="AI5322" s="223" t="e">
        <f ca="1">INDEX(FTPCT_COEFFS,1,1)+P5322*INDEX(FTPCT_COEFFS,1,2)+F5322*INDEX(FTPCT_COEFFS,1,3)+G5323*INDEX(FTPCT_COEFFS,1,4)+AD5326*AD5327</f>
        <v>#N/A</v>
      </c>
      <c r="AJ5322" s="338" t="e">
        <f t="shared" ref="AJ5322:AJ5323" ca="1" si="9195">AD5322*AE5322/100+AF5322*AG5322+AH5322*AI5322/100</f>
        <v>#N/A</v>
      </c>
      <c r="AK5322" s="55"/>
      <c r="AL5322" s="55"/>
      <c r="AM5322" s="55"/>
      <c r="AN5322" s="55"/>
      <c r="AO5322" s="55"/>
      <c r="AP5322" s="55"/>
      <c r="AQ5322" s="55"/>
      <c r="AR5322" s="55"/>
    </row>
    <row r="5323" spans="1:45" x14ac:dyDescent="0.3">
      <c r="B5323" s="54" t="s">
        <v>175</v>
      </c>
      <c r="C5323" s="54">
        <f>C5316</f>
        <v>0</v>
      </c>
      <c r="D5323" s="56" t="e">
        <f t="shared" ca="1" si="9187"/>
        <v>#N/A</v>
      </c>
      <c r="E5323" s="52" t="e">
        <f t="shared" ref="E5323:W5323" si="9196">E5316</f>
        <v>#N/A</v>
      </c>
      <c r="F5323" s="52" t="e">
        <f t="shared" si="9196"/>
        <v>#N/A</v>
      </c>
      <c r="G5323" s="52" t="e">
        <f t="shared" si="9196"/>
        <v>#N/A</v>
      </c>
      <c r="H5323" s="52" t="e">
        <f t="shared" si="9196"/>
        <v>#N/A</v>
      </c>
      <c r="I5323" s="52" t="e">
        <f t="shared" si="9196"/>
        <v>#N/A</v>
      </c>
      <c r="J5323" s="52" t="e">
        <f t="shared" si="9196"/>
        <v>#N/A</v>
      </c>
      <c r="K5323" s="52" t="e">
        <f t="shared" si="9196"/>
        <v>#N/A</v>
      </c>
      <c r="L5323" s="52" t="e">
        <f t="shared" si="9196"/>
        <v>#N/A</v>
      </c>
      <c r="M5323" s="52" t="e">
        <f t="shared" si="9196"/>
        <v>#N/A</v>
      </c>
      <c r="N5323" s="52" t="e">
        <f t="shared" si="9196"/>
        <v>#N/A</v>
      </c>
      <c r="O5323" s="52" t="e">
        <f t="shared" si="9196"/>
        <v>#N/A</v>
      </c>
      <c r="P5323" s="52" t="e">
        <f t="shared" si="9196"/>
        <v>#N/A</v>
      </c>
      <c r="Q5323" s="52" t="e">
        <f t="shared" si="9196"/>
        <v>#N/A</v>
      </c>
      <c r="R5323" s="52" t="e">
        <f t="shared" si="9196"/>
        <v>#N/A</v>
      </c>
      <c r="S5323" s="52" t="e">
        <f t="shared" si="9196"/>
        <v>#N/A</v>
      </c>
      <c r="T5323" s="52" t="e">
        <f t="shared" si="9196"/>
        <v>#N/A</v>
      </c>
      <c r="U5323" s="52" t="e">
        <f t="shared" si="9196"/>
        <v>#N/A</v>
      </c>
      <c r="V5323" s="52" t="e">
        <f t="shared" si="9196"/>
        <v>#N/A</v>
      </c>
      <c r="W5323" s="52" t="e">
        <f t="shared" si="9196"/>
        <v>#N/A</v>
      </c>
      <c r="X5323" s="55" t="e">
        <f t="shared" si="9189"/>
        <v>#N/A</v>
      </c>
      <c r="Y5323" s="55" t="e">
        <f t="shared" si="9190"/>
        <v>#N/A</v>
      </c>
      <c r="Z5323" s="55" t="e">
        <f t="shared" ref="Z5323" si="9197">Z5322</f>
        <v>#N/A</v>
      </c>
      <c r="AA5323" s="55" t="e">
        <f t="shared" si="9192"/>
        <v>#N/A</v>
      </c>
      <c r="AB5323" s="336" t="e">
        <f t="shared" si="9193"/>
        <v>#N/A</v>
      </c>
      <c r="AC5323" s="223" t="e">
        <f ca="1">INDEX(FGA_COEFFS,1,1)+Z5323*INDEX(FGA_COEFFS,1,2)+Y5323*INDEX(FGA_COEFFS,1,3)+R5323*INDEX(FGA_COEFFS,1,4)+Q5322*INDEX(FGA_COEFFS,1,5)+S5323*INDEX(FGA_COEFFS,1,6)+T5322*INDEX(FGA_COEFFS,1,7)+M5322*INDEX(FGA_COEFFS,1,8)+Y5326*Y5328</f>
        <v>#N/A</v>
      </c>
      <c r="AD5323" s="223" t="e">
        <f ca="1">INDEX(THREEPTA_COEFFS,1,1)+AC5323*INDEX(THREEPTA_COEFFS,1,2)+J5323*INDEX(THREEPTA_COEFFS,1,3)+AA5323*INDEX(THREEPTA_COEFFS,1,4)+K5323*INDEX(THREEPTA_COEFFS,1,5)+L5322*INDEX(THREEPTA_COEFFS,1,6)+Z5326*Z5328</f>
        <v>#N/A</v>
      </c>
      <c r="AE5323" s="223" t="e">
        <f ca="1">INDEX(THREEPTPCT_COEFFS,1,1)+K5323*INDEX(THREEPTPCT_COEFFS,1,2)+L5322*INDEX(THREEPTPCT_COEFFS,1,3)+AA5326*AA5328</f>
        <v>#N/A</v>
      </c>
      <c r="AF5323" s="55" t="e">
        <f t="shared" ca="1" si="9194"/>
        <v>#N/A</v>
      </c>
      <c r="AG5323" s="223" t="e">
        <f ca="1">INDEX(TWOPTPCT_COEFFS,1,1)+AB5323*INDEX(TWOPTPCT_COEFFS,1,2)+I5322*INDEX(TWOPTPCT_COEFFS,1,3)+G5322*INDEX(TWOPTPCT_COEFFS,1,4)+L5322*INDEX(TWOPTPCT_COEFFS,1,5)+AB5326*AB5328</f>
        <v>#N/A</v>
      </c>
      <c r="AH5323" s="223" t="e">
        <f ca="1">INDEX(FTA_COEFFS,1,1)+O5323*INDEX(FTA_COEFFS,1,2)+N5322*INDEX(FTA_COEFFS,1,3)+(Q5323+R5323)*INDEX(FTA_COEFFS,1,4)+(Q5322+R5322)*INDEX(FTA_COEFFS,1,5)+M5322*INDEX(FTA_COEFFS,1,6)+AC5326*AC5328</f>
        <v>#N/A</v>
      </c>
      <c r="AI5323" s="223" t="e">
        <f ca="1">INDEX(FTPCT_COEFFS,1,1)+P5323*INDEX(FTPCT_COEFFS,1,2)+F5323*INDEX(FTPCT_COEFFS,1,3)+G5322*INDEX(FTPCT_COEFFS,1,4)+AD5326*AD5328</f>
        <v>#N/A</v>
      </c>
      <c r="AJ5323" s="338" t="e">
        <f t="shared" ca="1" si="9195"/>
        <v>#N/A</v>
      </c>
      <c r="AK5323" s="55"/>
      <c r="AL5323" s="55"/>
      <c r="AM5323" s="55"/>
      <c r="AN5323" s="55"/>
      <c r="AO5323" s="55"/>
      <c r="AP5323" s="55"/>
      <c r="AQ5323" s="55"/>
      <c r="AR5323" s="55"/>
    </row>
    <row r="5324" spans="1:45" x14ac:dyDescent="0.3">
      <c r="A5324" s="54" t="e">
        <f ca="1">IF(D5322&gt;(D5323+(AVERAGE(V5322,W5322)-AVERAGE(V5323,W5323))/2)+2.5,C5322,IF(D5323&gt;(D5322+(AVERAGE(V5323,W5323)-AVERAGE(V5322,W5322))/2)+2.5,C5323,"Close"))</f>
        <v>#N/A</v>
      </c>
      <c r="B5324" s="64" t="e">
        <f ca="1">IF(D5323&gt;D5322,C5323,C5322)</f>
        <v>#N/A</v>
      </c>
      <c r="D5324" s="56"/>
      <c r="X5324" s="55"/>
      <c r="Y5324" s="55"/>
      <c r="Z5324" s="55"/>
      <c r="AA5324" s="55"/>
      <c r="AB5324" s="55"/>
      <c r="AC5324" s="337"/>
      <c r="AD5324" s="337"/>
      <c r="AE5324" s="337"/>
      <c r="AF5324" s="337"/>
      <c r="AG5324" s="337"/>
      <c r="AH5324" s="337"/>
      <c r="AI5324" s="337"/>
      <c r="AJ5324" s="337"/>
      <c r="AK5324" s="337"/>
      <c r="AL5324" s="337"/>
      <c r="AM5324" s="55"/>
      <c r="AN5324" s="55"/>
      <c r="AO5324" s="55"/>
      <c r="AP5324" s="55"/>
      <c r="AQ5324" s="55"/>
      <c r="AR5324" s="55"/>
      <c r="AS5324" s="55"/>
    </row>
    <row r="5325" spans="1:45" x14ac:dyDescent="0.3">
      <c r="X5325" s="54" t="s">
        <v>1305</v>
      </c>
      <c r="Y5325" s="54" t="s">
        <v>128</v>
      </c>
      <c r="Z5325" s="54" t="s">
        <v>157</v>
      </c>
      <c r="AA5325" s="54" t="s">
        <v>151</v>
      </c>
      <c r="AB5325" s="54" t="s">
        <v>1327</v>
      </c>
      <c r="AC5325" s="54" t="s">
        <v>129</v>
      </c>
      <c r="AD5325" s="54" t="s">
        <v>116</v>
      </c>
      <c r="AE5325" s="54"/>
      <c r="AF5325" s="54"/>
      <c r="AG5325" s="54"/>
      <c r="AH5325" s="54"/>
      <c r="AI5325" s="54"/>
      <c r="AJ5325" s="54"/>
      <c r="AK5325" s="54"/>
      <c r="AL5325" s="54"/>
      <c r="AM5325" s="54"/>
      <c r="AN5325" s="54"/>
      <c r="AO5325" s="54"/>
      <c r="AP5325" s="54"/>
      <c r="AQ5325" s="54"/>
      <c r="AR5325" s="54"/>
      <c r="AS5325" s="54"/>
    </row>
    <row r="5326" spans="1:45" x14ac:dyDescent="0.3">
      <c r="X5326" s="54"/>
      <c r="Y5326" s="54">
        <f t="shared" ref="Y5326:AD5326" si="9198">Y5319</f>
        <v>6.4436999999999998</v>
      </c>
      <c r="Z5326" s="54">
        <f t="shared" si="9198"/>
        <v>4.9371</v>
      </c>
      <c r="AA5326" s="54">
        <f t="shared" si="9198"/>
        <v>11.350300000000001</v>
      </c>
      <c r="AB5326" s="54">
        <f t="shared" si="9198"/>
        <v>7.1900000000000006E-2</v>
      </c>
      <c r="AC5326" s="54">
        <f t="shared" si="9198"/>
        <v>6.2766000000000002</v>
      </c>
      <c r="AD5326" s="54">
        <f t="shared" si="9198"/>
        <v>11.042999999999999</v>
      </c>
      <c r="AE5326" s="54"/>
      <c r="AF5326" s="336"/>
      <c r="AG5326" s="336"/>
      <c r="AH5326" s="336"/>
      <c r="AI5326" s="54"/>
      <c r="AJ5326" s="54"/>
      <c r="AK5326" s="54"/>
      <c r="AL5326" s="54"/>
      <c r="AM5326" s="54"/>
      <c r="AN5326" s="54"/>
      <c r="AO5326" s="54"/>
      <c r="AP5326" s="54"/>
      <c r="AQ5326" s="54"/>
      <c r="AR5326" s="54"/>
      <c r="AS5326" s="54"/>
    </row>
    <row r="5327" spans="1:45" x14ac:dyDescent="0.3">
      <c r="D5327" s="56"/>
      <c r="X5327" s="336"/>
      <c r="Y5327" s="336">
        <f t="shared" ca="1" si="9090"/>
        <v>1.4881849261363431</v>
      </c>
      <c r="Z5327" s="336">
        <f t="shared" ca="1" si="9090"/>
        <v>0.11403785370273939</v>
      </c>
      <c r="AA5327" s="336">
        <f t="shared" ca="1" si="9090"/>
        <v>-8.707266247865263E-3</v>
      </c>
      <c r="AB5327" s="336">
        <f t="shared" ca="1" si="9090"/>
        <v>0.7150748614186142</v>
      </c>
      <c r="AC5327" s="336">
        <f t="shared" ca="1" si="9090"/>
        <v>0.37100186445745098</v>
      </c>
      <c r="AD5327" s="336">
        <f t="shared" ca="1" si="9090"/>
        <v>-1.1245029017876402</v>
      </c>
      <c r="AE5327" s="336"/>
      <c r="AF5327" s="336"/>
      <c r="AG5327" s="336"/>
      <c r="AH5327" s="336"/>
      <c r="AI5327" s="54"/>
      <c r="AJ5327" s="54"/>
      <c r="AK5327" s="54"/>
      <c r="AL5327" s="336"/>
      <c r="AM5327" s="336"/>
      <c r="AN5327" s="336"/>
      <c r="AO5327" s="336"/>
      <c r="AP5327" s="54"/>
      <c r="AQ5327" s="336"/>
      <c r="AR5327" s="336"/>
      <c r="AS5327" s="336"/>
    </row>
    <row r="5328" spans="1:45" x14ac:dyDescent="0.3">
      <c r="C5328" s="54"/>
      <c r="D5328" s="56"/>
      <c r="Y5328" s="336">
        <f t="shared" ca="1" si="9090"/>
        <v>0.4702003580521481</v>
      </c>
      <c r="Z5328" s="336">
        <f t="shared" ca="1" si="9090"/>
        <v>0.26296369525817043</v>
      </c>
      <c r="AA5328" s="336">
        <f t="shared" ca="1" si="9090"/>
        <v>0.97219684646169535</v>
      </c>
      <c r="AB5328" s="336">
        <f t="shared" ca="1" si="9090"/>
        <v>0.36439959343600353</v>
      </c>
      <c r="AC5328" s="336">
        <f t="shared" ca="1" si="9090"/>
        <v>1.7707412988650086E-3</v>
      </c>
      <c r="AD5328" s="336">
        <f t="shared" ca="1" si="9090"/>
        <v>-0.39428769487880899</v>
      </c>
      <c r="AE5328" s="55"/>
      <c r="AF5328" s="55"/>
      <c r="AG5328" s="55"/>
      <c r="AH5328" s="55"/>
      <c r="AI5328" s="55"/>
      <c r="AJ5328" s="55"/>
      <c r="AK5328" s="55"/>
      <c r="AL5328" s="55"/>
      <c r="AM5328" s="55"/>
      <c r="AN5328" s="55"/>
      <c r="AO5328" s="55"/>
      <c r="AP5328" s="55"/>
      <c r="AQ5328" s="55"/>
      <c r="AR5328" s="55"/>
      <c r="AS5328" s="55"/>
    </row>
    <row r="5329" spans="1:45" x14ac:dyDescent="0.3">
      <c r="B5329" s="54" t="s">
        <v>172</v>
      </c>
      <c r="C5329" s="53">
        <f>C5322</f>
        <v>0</v>
      </c>
      <c r="D5329" s="56" t="e">
        <f t="shared" ref="D5329:D5330" ca="1" si="9199">AJ5329</f>
        <v>#N/A</v>
      </c>
      <c r="E5329" s="52" t="e">
        <f t="shared" ref="E5329:W5329" si="9200">E5322</f>
        <v>#N/A</v>
      </c>
      <c r="F5329" s="52" t="e">
        <f t="shared" si="9200"/>
        <v>#N/A</v>
      </c>
      <c r="G5329" s="52" t="e">
        <f t="shared" si="9200"/>
        <v>#N/A</v>
      </c>
      <c r="H5329" s="52" t="e">
        <f t="shared" si="9200"/>
        <v>#N/A</v>
      </c>
      <c r="I5329" s="52" t="e">
        <f t="shared" si="9200"/>
        <v>#N/A</v>
      </c>
      <c r="J5329" s="52" t="e">
        <f t="shared" si="9200"/>
        <v>#N/A</v>
      </c>
      <c r="K5329" s="52" t="e">
        <f t="shared" si="9200"/>
        <v>#N/A</v>
      </c>
      <c r="L5329" s="52" t="e">
        <f t="shared" si="9200"/>
        <v>#N/A</v>
      </c>
      <c r="M5329" s="52" t="e">
        <f t="shared" si="9200"/>
        <v>#N/A</v>
      </c>
      <c r="N5329" s="52" t="e">
        <f t="shared" si="9200"/>
        <v>#N/A</v>
      </c>
      <c r="O5329" s="52" t="e">
        <f t="shared" si="9200"/>
        <v>#N/A</v>
      </c>
      <c r="P5329" s="52" t="e">
        <f t="shared" si="9200"/>
        <v>#N/A</v>
      </c>
      <c r="Q5329" s="52" t="e">
        <f t="shared" si="9200"/>
        <v>#N/A</v>
      </c>
      <c r="R5329" s="52" t="e">
        <f t="shared" si="9200"/>
        <v>#N/A</v>
      </c>
      <c r="S5329" s="52" t="e">
        <f t="shared" si="9200"/>
        <v>#N/A</v>
      </c>
      <c r="T5329" s="52" t="e">
        <f t="shared" si="9200"/>
        <v>#N/A</v>
      </c>
      <c r="U5329" s="52" t="e">
        <f t="shared" si="9200"/>
        <v>#N/A</v>
      </c>
      <c r="V5329" s="52" t="e">
        <f t="shared" si="9200"/>
        <v>#N/A</v>
      </c>
      <c r="W5329" s="52" t="e">
        <f t="shared" si="9200"/>
        <v>#N/A</v>
      </c>
      <c r="X5329" s="55" t="e">
        <f t="shared" ref="X5329:X5330" si="9201">(H5329-(O5329*P5329)/100-3*(J5329*K5329)/100)/2</f>
        <v>#N/A</v>
      </c>
      <c r="Y5329" s="55" t="e">
        <f t="shared" ref="Y5329:Y5330" si="9202">SUM(X5329,(J5329*K5329/100))/(F5329/100)</f>
        <v>#N/A</v>
      </c>
      <c r="Z5329" s="55" t="e">
        <f t="shared" ref="Z5329" si="9203">U5329*0.5+U5330*0.5</f>
        <v>#N/A</v>
      </c>
      <c r="AA5329" s="55" t="e">
        <f t="shared" ref="AA5329:AA5330" si="9204">J5329/Y5329</f>
        <v>#N/A</v>
      </c>
      <c r="AB5329" s="336" t="e">
        <f t="shared" ref="AB5329:AB5330" si="9205">X5329/(Y5329-J5329)</f>
        <v>#N/A</v>
      </c>
      <c r="AC5329" s="223" t="e">
        <f ca="1">INDEX(FGA_COEFFS,1,1)+Z5329*INDEX(FGA_COEFFS,1,2)+Y5329*INDEX(FGA_COEFFS,1,3)+R5329*INDEX(FGA_COEFFS,1,4)+Q5330*INDEX(FGA_COEFFS,1,5)+S5329*INDEX(FGA_COEFFS,1,6)+T5330*INDEX(FGA_COEFFS,1,7)+M5330*INDEX(FGA_COEFFS,1,8)+Y5333*Y5334</f>
        <v>#N/A</v>
      </c>
      <c r="AD5329" s="223" t="e">
        <f ca="1">INDEX(THREEPTA_COEFFS,1,1)+AC5329*INDEX(THREEPTA_COEFFS,1,2)+J5329*INDEX(THREEPTA_COEFFS,1,3)+AA5329*INDEX(THREEPTA_COEFFS,1,4)+K5329*INDEX(THREEPTA_COEFFS,1,5)+L5330*INDEX(THREEPTA_COEFFS,1,6)+Z5333*Z5334</f>
        <v>#N/A</v>
      </c>
      <c r="AE5329" s="223" t="e">
        <f ca="1">INDEX(THREEPTPCT_COEFFS,1,1)+K5329*INDEX(THREEPTPCT_COEFFS,1,2)+L5330*INDEX(THREEPTPCT_COEFFS,1,3)+AA5333*AA5334</f>
        <v>#N/A</v>
      </c>
      <c r="AF5329" s="55" t="e">
        <f t="shared" ref="AF5329:AF5330" ca="1" si="9206">AC5329-AD5329</f>
        <v>#N/A</v>
      </c>
      <c r="AG5329" s="223" t="e">
        <f ca="1">INDEX(TWOPTPCT_COEFFS,1,1)+AB5329*INDEX(TWOPTPCT_COEFFS,1,2)+I5330*INDEX(TWOPTPCT_COEFFS,1,3)+G5330*INDEX(TWOPTPCT_COEFFS,1,4)+L5330*INDEX(TWOPTPCT_COEFFS,1,5)+AB5333*AB5334</f>
        <v>#N/A</v>
      </c>
      <c r="AH5329" s="223" t="e">
        <f ca="1">INDEX(FTA_COEFFS,1,1)+O5329*INDEX(FTA_COEFFS,1,2)+N5330*INDEX(FTA_COEFFS,1,3)+(Q5329+R5329)*INDEX(FTA_COEFFS,1,4)+(Q5330+R5330)*INDEX(FTA_COEFFS,1,5)+M5330*INDEX(FTA_COEFFS,1,6)+AC5333*AC5334</f>
        <v>#N/A</v>
      </c>
      <c r="AI5329" s="223" t="e">
        <f ca="1">INDEX(FTPCT_COEFFS,1,1)+P5329*INDEX(FTPCT_COEFFS,1,2)+F5329*INDEX(FTPCT_COEFFS,1,3)+G5330*INDEX(FTPCT_COEFFS,1,4)+AD5333*AD5334</f>
        <v>#N/A</v>
      </c>
      <c r="AJ5329" s="338" t="e">
        <f t="shared" ref="AJ5329:AJ5330" ca="1" si="9207">AD5329*AE5329/100+AF5329*AG5329+AH5329*AI5329/100</f>
        <v>#N/A</v>
      </c>
      <c r="AK5329" s="55"/>
      <c r="AL5329" s="55"/>
      <c r="AM5329" s="55"/>
      <c r="AN5329" s="55"/>
      <c r="AO5329" s="55"/>
      <c r="AP5329" s="55"/>
      <c r="AQ5329" s="55"/>
      <c r="AR5329" s="55"/>
    </row>
    <row r="5330" spans="1:45" x14ac:dyDescent="0.3">
      <c r="B5330" s="54" t="s">
        <v>175</v>
      </c>
      <c r="C5330" s="54">
        <f>C5323</f>
        <v>0</v>
      </c>
      <c r="D5330" s="56" t="e">
        <f t="shared" ca="1" si="9199"/>
        <v>#N/A</v>
      </c>
      <c r="E5330" s="52" t="e">
        <f t="shared" ref="E5330:W5330" si="9208">E5323</f>
        <v>#N/A</v>
      </c>
      <c r="F5330" s="52" t="e">
        <f t="shared" si="9208"/>
        <v>#N/A</v>
      </c>
      <c r="G5330" s="52" t="e">
        <f t="shared" si="9208"/>
        <v>#N/A</v>
      </c>
      <c r="H5330" s="52" t="e">
        <f t="shared" si="9208"/>
        <v>#N/A</v>
      </c>
      <c r="I5330" s="52" t="e">
        <f t="shared" si="9208"/>
        <v>#N/A</v>
      </c>
      <c r="J5330" s="52" t="e">
        <f t="shared" si="9208"/>
        <v>#N/A</v>
      </c>
      <c r="K5330" s="52" t="e">
        <f t="shared" si="9208"/>
        <v>#N/A</v>
      </c>
      <c r="L5330" s="52" t="e">
        <f t="shared" si="9208"/>
        <v>#N/A</v>
      </c>
      <c r="M5330" s="52" t="e">
        <f t="shared" si="9208"/>
        <v>#N/A</v>
      </c>
      <c r="N5330" s="52" t="e">
        <f t="shared" si="9208"/>
        <v>#N/A</v>
      </c>
      <c r="O5330" s="52" t="e">
        <f t="shared" si="9208"/>
        <v>#N/A</v>
      </c>
      <c r="P5330" s="52" t="e">
        <f t="shared" si="9208"/>
        <v>#N/A</v>
      </c>
      <c r="Q5330" s="52" t="e">
        <f t="shared" si="9208"/>
        <v>#N/A</v>
      </c>
      <c r="R5330" s="52" t="e">
        <f t="shared" si="9208"/>
        <v>#N/A</v>
      </c>
      <c r="S5330" s="52" t="e">
        <f t="shared" si="9208"/>
        <v>#N/A</v>
      </c>
      <c r="T5330" s="52" t="e">
        <f t="shared" si="9208"/>
        <v>#N/A</v>
      </c>
      <c r="U5330" s="52" t="e">
        <f t="shared" si="9208"/>
        <v>#N/A</v>
      </c>
      <c r="V5330" s="52" t="e">
        <f t="shared" si="9208"/>
        <v>#N/A</v>
      </c>
      <c r="W5330" s="52" t="e">
        <f t="shared" si="9208"/>
        <v>#N/A</v>
      </c>
      <c r="X5330" s="55" t="e">
        <f t="shared" si="9201"/>
        <v>#N/A</v>
      </c>
      <c r="Y5330" s="55" t="e">
        <f t="shared" si="9202"/>
        <v>#N/A</v>
      </c>
      <c r="Z5330" s="55" t="e">
        <f t="shared" ref="Z5330" si="9209">Z5329</f>
        <v>#N/A</v>
      </c>
      <c r="AA5330" s="55" t="e">
        <f t="shared" si="9204"/>
        <v>#N/A</v>
      </c>
      <c r="AB5330" s="336" t="e">
        <f t="shared" si="9205"/>
        <v>#N/A</v>
      </c>
      <c r="AC5330" s="223" t="e">
        <f ca="1">INDEX(FGA_COEFFS,1,1)+Z5330*INDEX(FGA_COEFFS,1,2)+Y5330*INDEX(FGA_COEFFS,1,3)+R5330*INDEX(FGA_COEFFS,1,4)+Q5329*INDEX(FGA_COEFFS,1,5)+S5330*INDEX(FGA_COEFFS,1,6)+T5329*INDEX(FGA_COEFFS,1,7)+M5329*INDEX(FGA_COEFFS,1,8)+Y5333*Y5335</f>
        <v>#N/A</v>
      </c>
      <c r="AD5330" s="223" t="e">
        <f ca="1">INDEX(THREEPTA_COEFFS,1,1)+AC5330*INDEX(THREEPTA_COEFFS,1,2)+J5330*INDEX(THREEPTA_COEFFS,1,3)+AA5330*INDEX(THREEPTA_COEFFS,1,4)+K5330*INDEX(THREEPTA_COEFFS,1,5)+L5329*INDEX(THREEPTA_COEFFS,1,6)+Z5333*Z5335</f>
        <v>#N/A</v>
      </c>
      <c r="AE5330" s="223" t="e">
        <f ca="1">INDEX(THREEPTPCT_COEFFS,1,1)+K5330*INDEX(THREEPTPCT_COEFFS,1,2)+L5329*INDEX(THREEPTPCT_COEFFS,1,3)+AA5333*AA5335</f>
        <v>#N/A</v>
      </c>
      <c r="AF5330" s="55" t="e">
        <f t="shared" ca="1" si="9206"/>
        <v>#N/A</v>
      </c>
      <c r="AG5330" s="223" t="e">
        <f ca="1">INDEX(TWOPTPCT_COEFFS,1,1)+AB5330*INDEX(TWOPTPCT_COEFFS,1,2)+I5329*INDEX(TWOPTPCT_COEFFS,1,3)+G5329*INDEX(TWOPTPCT_COEFFS,1,4)+L5329*INDEX(TWOPTPCT_COEFFS,1,5)+AB5333*AB5335</f>
        <v>#N/A</v>
      </c>
      <c r="AH5330" s="223" t="e">
        <f ca="1">INDEX(FTA_COEFFS,1,1)+O5330*INDEX(FTA_COEFFS,1,2)+N5329*INDEX(FTA_COEFFS,1,3)+(Q5330+R5330)*INDEX(FTA_COEFFS,1,4)+(Q5329+R5329)*INDEX(FTA_COEFFS,1,5)+M5329*INDEX(FTA_COEFFS,1,6)+AC5333*AC5335</f>
        <v>#N/A</v>
      </c>
      <c r="AI5330" s="223" t="e">
        <f ca="1">INDEX(FTPCT_COEFFS,1,1)+P5330*INDEX(FTPCT_COEFFS,1,2)+F5330*INDEX(FTPCT_COEFFS,1,3)+G5329*INDEX(FTPCT_COEFFS,1,4)+AD5333*AD5335</f>
        <v>#N/A</v>
      </c>
      <c r="AJ5330" s="338" t="e">
        <f t="shared" ca="1" si="9207"/>
        <v>#N/A</v>
      </c>
      <c r="AK5330" s="55"/>
      <c r="AL5330" s="55"/>
      <c r="AM5330" s="55"/>
      <c r="AN5330" s="55"/>
      <c r="AO5330" s="55"/>
      <c r="AP5330" s="55"/>
      <c r="AQ5330" s="55"/>
      <c r="AR5330" s="55"/>
    </row>
    <row r="5331" spans="1:45" x14ac:dyDescent="0.3">
      <c r="A5331" s="54" t="e">
        <f ca="1">IF(D5329&gt;(D5330+(AVERAGE(V5329,W5329)-AVERAGE(V5330,W5330))/2)+2.5,C5329,IF(D5330&gt;(D5329+(AVERAGE(V5330,W5330)-AVERAGE(V5329,W5329))/2)+2.5,C5330,"Close"))</f>
        <v>#N/A</v>
      </c>
      <c r="B5331" s="64" t="e">
        <f ca="1">IF(D5330&gt;D5329,C5330,C5329)</f>
        <v>#N/A</v>
      </c>
      <c r="D5331" s="56"/>
      <c r="X5331" s="55"/>
      <c r="Y5331" s="55"/>
      <c r="Z5331" s="55"/>
      <c r="AA5331" s="55"/>
      <c r="AB5331" s="55"/>
      <c r="AC5331" s="337"/>
      <c r="AD5331" s="337"/>
      <c r="AE5331" s="337"/>
      <c r="AF5331" s="337"/>
      <c r="AG5331" s="337"/>
      <c r="AH5331" s="337"/>
      <c r="AI5331" s="337"/>
      <c r="AJ5331" s="337"/>
      <c r="AK5331" s="337"/>
      <c r="AL5331" s="337"/>
      <c r="AM5331" s="55"/>
      <c r="AN5331" s="55"/>
      <c r="AO5331" s="55"/>
      <c r="AP5331" s="55"/>
      <c r="AQ5331" s="55"/>
      <c r="AR5331" s="55"/>
      <c r="AS5331" s="55"/>
    </row>
    <row r="5332" spans="1:45" x14ac:dyDescent="0.3">
      <c r="X5332" s="54" t="s">
        <v>1305</v>
      </c>
      <c r="Y5332" s="54" t="s">
        <v>128</v>
      </c>
      <c r="Z5332" s="54" t="s">
        <v>157</v>
      </c>
      <c r="AA5332" s="54" t="s">
        <v>151</v>
      </c>
      <c r="AB5332" s="54" t="s">
        <v>1327</v>
      </c>
      <c r="AC5332" s="54" t="s">
        <v>129</v>
      </c>
      <c r="AD5332" s="54" t="s">
        <v>116</v>
      </c>
      <c r="AE5332" s="54"/>
      <c r="AF5332" s="54"/>
      <c r="AG5332" s="54"/>
      <c r="AH5332" s="54"/>
      <c r="AI5332" s="54"/>
      <c r="AJ5332" s="54"/>
      <c r="AK5332" s="54"/>
      <c r="AL5332" s="54"/>
      <c r="AM5332" s="54"/>
      <c r="AN5332" s="54"/>
      <c r="AO5332" s="54"/>
      <c r="AP5332" s="54"/>
      <c r="AQ5332" s="54"/>
      <c r="AR5332" s="54"/>
      <c r="AS5332" s="54"/>
    </row>
    <row r="5333" spans="1:45" x14ac:dyDescent="0.3">
      <c r="X5333" s="54"/>
      <c r="Y5333" s="54">
        <f t="shared" ref="Y5333:AD5333" si="9210">Y5326</f>
        <v>6.4436999999999998</v>
      </c>
      <c r="Z5333" s="54">
        <f t="shared" si="9210"/>
        <v>4.9371</v>
      </c>
      <c r="AA5333" s="54">
        <f t="shared" si="9210"/>
        <v>11.350300000000001</v>
      </c>
      <c r="AB5333" s="54">
        <f t="shared" si="9210"/>
        <v>7.1900000000000006E-2</v>
      </c>
      <c r="AC5333" s="54">
        <f t="shared" si="9210"/>
        <v>6.2766000000000002</v>
      </c>
      <c r="AD5333" s="54">
        <f t="shared" si="9210"/>
        <v>11.042999999999999</v>
      </c>
      <c r="AE5333" s="54"/>
      <c r="AF5333" s="336"/>
      <c r="AG5333" s="336"/>
      <c r="AH5333" s="336"/>
      <c r="AI5333" s="54"/>
      <c r="AJ5333" s="54"/>
      <c r="AK5333" s="54"/>
      <c r="AL5333" s="54"/>
      <c r="AM5333" s="54"/>
      <c r="AN5333" s="54"/>
      <c r="AO5333" s="54"/>
      <c r="AP5333" s="54"/>
      <c r="AQ5333" s="54"/>
      <c r="AR5333" s="54"/>
      <c r="AS5333" s="54"/>
    </row>
    <row r="5334" spans="1:45" x14ac:dyDescent="0.3">
      <c r="D5334" s="56"/>
      <c r="X5334" s="336"/>
      <c r="Y5334" s="336">
        <f t="shared" ref="Y5334:AD5397" ca="1" si="9211">1.5*RAND()^2*IF(RAND()&gt;0.5,1,-1)</f>
        <v>-0.51767078925429422</v>
      </c>
      <c r="Z5334" s="336">
        <f t="shared" ca="1" si="9211"/>
        <v>0.64359026577397116</v>
      </c>
      <c r="AA5334" s="336">
        <f t="shared" ca="1" si="9211"/>
        <v>1.4722480760698049</v>
      </c>
      <c r="AB5334" s="336">
        <f t="shared" ca="1" si="9211"/>
        <v>-9.8427488854556558E-2</v>
      </c>
      <c r="AC5334" s="336">
        <f t="shared" ca="1" si="9211"/>
        <v>-1.4579286318152502</v>
      </c>
      <c r="AD5334" s="336">
        <f t="shared" ca="1" si="9211"/>
        <v>0.50481129030738958</v>
      </c>
      <c r="AE5334" s="336"/>
      <c r="AF5334" s="336"/>
      <c r="AG5334" s="336"/>
      <c r="AH5334" s="336"/>
      <c r="AI5334" s="54"/>
      <c r="AJ5334" s="54"/>
      <c r="AK5334" s="54"/>
      <c r="AL5334" s="336"/>
      <c r="AM5334" s="336"/>
      <c r="AN5334" s="336"/>
      <c r="AO5334" s="336"/>
      <c r="AP5334" s="54"/>
      <c r="AQ5334" s="336"/>
      <c r="AR5334" s="336"/>
      <c r="AS5334" s="336"/>
    </row>
    <row r="5335" spans="1:45" x14ac:dyDescent="0.3">
      <c r="C5335" s="54"/>
      <c r="D5335" s="56"/>
      <c r="Y5335" s="336">
        <f t="shared" ca="1" si="9211"/>
        <v>0.30490384288585293</v>
      </c>
      <c r="Z5335" s="336">
        <f t="shared" ca="1" si="9211"/>
        <v>0.192186751430097</v>
      </c>
      <c r="AA5335" s="336">
        <f t="shared" ca="1" si="9211"/>
        <v>0.24286985521021048</v>
      </c>
      <c r="AB5335" s="336">
        <f t="shared" ca="1" si="9211"/>
        <v>-1.4290034310174335</v>
      </c>
      <c r="AC5335" s="336">
        <f t="shared" ca="1" si="9211"/>
        <v>0.11117410342581696</v>
      </c>
      <c r="AD5335" s="336">
        <f t="shared" ca="1" si="9211"/>
        <v>7.8911658112080216E-2</v>
      </c>
      <c r="AE5335" s="55"/>
      <c r="AF5335" s="55"/>
      <c r="AG5335" s="55"/>
      <c r="AH5335" s="55"/>
      <c r="AI5335" s="55"/>
      <c r="AJ5335" s="55"/>
      <c r="AK5335" s="55"/>
      <c r="AL5335" s="55"/>
      <c r="AM5335" s="55"/>
      <c r="AN5335" s="55"/>
      <c r="AO5335" s="55"/>
      <c r="AP5335" s="55"/>
      <c r="AQ5335" s="55"/>
      <c r="AR5335" s="55"/>
      <c r="AS5335" s="55"/>
    </row>
    <row r="5336" spans="1:45" x14ac:dyDescent="0.3">
      <c r="B5336" s="54" t="s">
        <v>172</v>
      </c>
      <c r="C5336" s="53">
        <f>C5329</f>
        <v>0</v>
      </c>
      <c r="D5336" s="56" t="e">
        <f t="shared" ref="D5336:D5337" ca="1" si="9212">AJ5336</f>
        <v>#N/A</v>
      </c>
      <c r="E5336" s="52" t="e">
        <f t="shared" ref="E5336:W5336" si="9213">E5329</f>
        <v>#N/A</v>
      </c>
      <c r="F5336" s="52" t="e">
        <f t="shared" si="9213"/>
        <v>#N/A</v>
      </c>
      <c r="G5336" s="52" t="e">
        <f t="shared" si="9213"/>
        <v>#N/A</v>
      </c>
      <c r="H5336" s="52" t="e">
        <f t="shared" si="9213"/>
        <v>#N/A</v>
      </c>
      <c r="I5336" s="52" t="e">
        <f t="shared" si="9213"/>
        <v>#N/A</v>
      </c>
      <c r="J5336" s="52" t="e">
        <f t="shared" si="9213"/>
        <v>#N/A</v>
      </c>
      <c r="K5336" s="52" t="e">
        <f t="shared" si="9213"/>
        <v>#N/A</v>
      </c>
      <c r="L5336" s="52" t="e">
        <f t="shared" si="9213"/>
        <v>#N/A</v>
      </c>
      <c r="M5336" s="52" t="e">
        <f t="shared" si="9213"/>
        <v>#N/A</v>
      </c>
      <c r="N5336" s="52" t="e">
        <f t="shared" si="9213"/>
        <v>#N/A</v>
      </c>
      <c r="O5336" s="52" t="e">
        <f t="shared" si="9213"/>
        <v>#N/A</v>
      </c>
      <c r="P5336" s="52" t="e">
        <f t="shared" si="9213"/>
        <v>#N/A</v>
      </c>
      <c r="Q5336" s="52" t="e">
        <f t="shared" si="9213"/>
        <v>#N/A</v>
      </c>
      <c r="R5336" s="52" t="e">
        <f t="shared" si="9213"/>
        <v>#N/A</v>
      </c>
      <c r="S5336" s="52" t="e">
        <f t="shared" si="9213"/>
        <v>#N/A</v>
      </c>
      <c r="T5336" s="52" t="e">
        <f t="shared" si="9213"/>
        <v>#N/A</v>
      </c>
      <c r="U5336" s="52" t="e">
        <f t="shared" si="9213"/>
        <v>#N/A</v>
      </c>
      <c r="V5336" s="52" t="e">
        <f t="shared" si="9213"/>
        <v>#N/A</v>
      </c>
      <c r="W5336" s="52" t="e">
        <f t="shared" si="9213"/>
        <v>#N/A</v>
      </c>
      <c r="X5336" s="55" t="e">
        <f t="shared" ref="X5336:X5337" si="9214">(H5336-(O5336*P5336)/100-3*(J5336*K5336)/100)/2</f>
        <v>#N/A</v>
      </c>
      <c r="Y5336" s="55" t="e">
        <f t="shared" ref="Y5336:Y5337" si="9215">SUM(X5336,(J5336*K5336/100))/(F5336/100)</f>
        <v>#N/A</v>
      </c>
      <c r="Z5336" s="55" t="e">
        <f t="shared" ref="Z5336" si="9216">U5336*0.5+U5337*0.5</f>
        <v>#N/A</v>
      </c>
      <c r="AA5336" s="55" t="e">
        <f t="shared" ref="AA5336:AA5337" si="9217">J5336/Y5336</f>
        <v>#N/A</v>
      </c>
      <c r="AB5336" s="336" t="e">
        <f t="shared" ref="AB5336:AB5337" si="9218">X5336/(Y5336-J5336)</f>
        <v>#N/A</v>
      </c>
      <c r="AC5336" s="223" t="e">
        <f ca="1">INDEX(FGA_COEFFS,1,1)+Z5336*INDEX(FGA_COEFFS,1,2)+Y5336*INDEX(FGA_COEFFS,1,3)+R5336*INDEX(FGA_COEFFS,1,4)+Q5337*INDEX(FGA_COEFFS,1,5)+S5336*INDEX(FGA_COEFFS,1,6)+T5337*INDEX(FGA_COEFFS,1,7)+M5337*INDEX(FGA_COEFFS,1,8)+Y5340*Y5341</f>
        <v>#N/A</v>
      </c>
      <c r="AD5336" s="223" t="e">
        <f ca="1">INDEX(THREEPTA_COEFFS,1,1)+AC5336*INDEX(THREEPTA_COEFFS,1,2)+J5336*INDEX(THREEPTA_COEFFS,1,3)+AA5336*INDEX(THREEPTA_COEFFS,1,4)+K5336*INDEX(THREEPTA_COEFFS,1,5)+L5337*INDEX(THREEPTA_COEFFS,1,6)+Z5340*Z5341</f>
        <v>#N/A</v>
      </c>
      <c r="AE5336" s="223" t="e">
        <f ca="1">INDEX(THREEPTPCT_COEFFS,1,1)+K5336*INDEX(THREEPTPCT_COEFFS,1,2)+L5337*INDEX(THREEPTPCT_COEFFS,1,3)+AA5340*AA5341</f>
        <v>#N/A</v>
      </c>
      <c r="AF5336" s="55" t="e">
        <f t="shared" ref="AF5336:AF5337" ca="1" si="9219">AC5336-AD5336</f>
        <v>#N/A</v>
      </c>
      <c r="AG5336" s="223" t="e">
        <f ca="1">INDEX(TWOPTPCT_COEFFS,1,1)+AB5336*INDEX(TWOPTPCT_COEFFS,1,2)+I5337*INDEX(TWOPTPCT_COEFFS,1,3)+G5337*INDEX(TWOPTPCT_COEFFS,1,4)+L5337*INDEX(TWOPTPCT_COEFFS,1,5)+AB5340*AB5341</f>
        <v>#N/A</v>
      </c>
      <c r="AH5336" s="223" t="e">
        <f ca="1">INDEX(FTA_COEFFS,1,1)+O5336*INDEX(FTA_COEFFS,1,2)+N5337*INDEX(FTA_COEFFS,1,3)+(Q5336+R5336)*INDEX(FTA_COEFFS,1,4)+(Q5337+R5337)*INDEX(FTA_COEFFS,1,5)+M5337*INDEX(FTA_COEFFS,1,6)+AC5340*AC5341</f>
        <v>#N/A</v>
      </c>
      <c r="AI5336" s="223" t="e">
        <f ca="1">INDEX(FTPCT_COEFFS,1,1)+P5336*INDEX(FTPCT_COEFFS,1,2)+F5336*INDEX(FTPCT_COEFFS,1,3)+G5337*INDEX(FTPCT_COEFFS,1,4)+AD5340*AD5341</f>
        <v>#N/A</v>
      </c>
      <c r="AJ5336" s="338" t="e">
        <f t="shared" ref="AJ5336:AJ5337" ca="1" si="9220">AD5336*AE5336/100+AF5336*AG5336+AH5336*AI5336/100</f>
        <v>#N/A</v>
      </c>
      <c r="AK5336" s="55"/>
      <c r="AL5336" s="55"/>
      <c r="AM5336" s="55"/>
      <c r="AN5336" s="55"/>
      <c r="AO5336" s="55"/>
      <c r="AP5336" s="55"/>
      <c r="AQ5336" s="55"/>
      <c r="AR5336" s="55"/>
    </row>
    <row r="5337" spans="1:45" x14ac:dyDescent="0.3">
      <c r="B5337" s="54" t="s">
        <v>175</v>
      </c>
      <c r="C5337" s="54">
        <f>C5330</f>
        <v>0</v>
      </c>
      <c r="D5337" s="56" t="e">
        <f t="shared" ca="1" si="9212"/>
        <v>#N/A</v>
      </c>
      <c r="E5337" s="52" t="e">
        <f t="shared" ref="E5337:W5337" si="9221">E5330</f>
        <v>#N/A</v>
      </c>
      <c r="F5337" s="52" t="e">
        <f t="shared" si="9221"/>
        <v>#N/A</v>
      </c>
      <c r="G5337" s="52" t="e">
        <f t="shared" si="9221"/>
        <v>#N/A</v>
      </c>
      <c r="H5337" s="52" t="e">
        <f t="shared" si="9221"/>
        <v>#N/A</v>
      </c>
      <c r="I5337" s="52" t="e">
        <f t="shared" si="9221"/>
        <v>#N/A</v>
      </c>
      <c r="J5337" s="52" t="e">
        <f t="shared" si="9221"/>
        <v>#N/A</v>
      </c>
      <c r="K5337" s="52" t="e">
        <f t="shared" si="9221"/>
        <v>#N/A</v>
      </c>
      <c r="L5337" s="52" t="e">
        <f t="shared" si="9221"/>
        <v>#N/A</v>
      </c>
      <c r="M5337" s="52" t="e">
        <f t="shared" si="9221"/>
        <v>#N/A</v>
      </c>
      <c r="N5337" s="52" t="e">
        <f t="shared" si="9221"/>
        <v>#N/A</v>
      </c>
      <c r="O5337" s="52" t="e">
        <f t="shared" si="9221"/>
        <v>#N/A</v>
      </c>
      <c r="P5337" s="52" t="e">
        <f t="shared" si="9221"/>
        <v>#N/A</v>
      </c>
      <c r="Q5337" s="52" t="e">
        <f t="shared" si="9221"/>
        <v>#N/A</v>
      </c>
      <c r="R5337" s="52" t="e">
        <f t="shared" si="9221"/>
        <v>#N/A</v>
      </c>
      <c r="S5337" s="52" t="e">
        <f t="shared" si="9221"/>
        <v>#N/A</v>
      </c>
      <c r="T5337" s="52" t="e">
        <f t="shared" si="9221"/>
        <v>#N/A</v>
      </c>
      <c r="U5337" s="52" t="e">
        <f t="shared" si="9221"/>
        <v>#N/A</v>
      </c>
      <c r="V5337" s="52" t="e">
        <f t="shared" si="9221"/>
        <v>#N/A</v>
      </c>
      <c r="W5337" s="52" t="e">
        <f t="shared" si="9221"/>
        <v>#N/A</v>
      </c>
      <c r="X5337" s="55" t="e">
        <f t="shared" si="9214"/>
        <v>#N/A</v>
      </c>
      <c r="Y5337" s="55" t="e">
        <f t="shared" si="9215"/>
        <v>#N/A</v>
      </c>
      <c r="Z5337" s="55" t="e">
        <f t="shared" ref="Z5337" si="9222">Z5336</f>
        <v>#N/A</v>
      </c>
      <c r="AA5337" s="55" t="e">
        <f t="shared" si="9217"/>
        <v>#N/A</v>
      </c>
      <c r="AB5337" s="336" t="e">
        <f t="shared" si="9218"/>
        <v>#N/A</v>
      </c>
      <c r="AC5337" s="223" t="e">
        <f ca="1">INDEX(FGA_COEFFS,1,1)+Z5337*INDEX(FGA_COEFFS,1,2)+Y5337*INDEX(FGA_COEFFS,1,3)+R5337*INDEX(FGA_COEFFS,1,4)+Q5336*INDEX(FGA_COEFFS,1,5)+S5337*INDEX(FGA_COEFFS,1,6)+T5336*INDEX(FGA_COEFFS,1,7)+M5336*INDEX(FGA_COEFFS,1,8)+Y5340*Y5342</f>
        <v>#N/A</v>
      </c>
      <c r="AD5337" s="223" t="e">
        <f ca="1">INDEX(THREEPTA_COEFFS,1,1)+AC5337*INDEX(THREEPTA_COEFFS,1,2)+J5337*INDEX(THREEPTA_COEFFS,1,3)+AA5337*INDEX(THREEPTA_COEFFS,1,4)+K5337*INDEX(THREEPTA_COEFFS,1,5)+L5336*INDEX(THREEPTA_COEFFS,1,6)+Z5340*Z5342</f>
        <v>#N/A</v>
      </c>
      <c r="AE5337" s="223" t="e">
        <f ca="1">INDEX(THREEPTPCT_COEFFS,1,1)+K5337*INDEX(THREEPTPCT_COEFFS,1,2)+L5336*INDEX(THREEPTPCT_COEFFS,1,3)+AA5340*AA5342</f>
        <v>#N/A</v>
      </c>
      <c r="AF5337" s="55" t="e">
        <f t="shared" ca="1" si="9219"/>
        <v>#N/A</v>
      </c>
      <c r="AG5337" s="223" t="e">
        <f ca="1">INDEX(TWOPTPCT_COEFFS,1,1)+AB5337*INDEX(TWOPTPCT_COEFFS,1,2)+I5336*INDEX(TWOPTPCT_COEFFS,1,3)+G5336*INDEX(TWOPTPCT_COEFFS,1,4)+L5336*INDEX(TWOPTPCT_COEFFS,1,5)+AB5340*AB5342</f>
        <v>#N/A</v>
      </c>
      <c r="AH5337" s="223" t="e">
        <f ca="1">INDEX(FTA_COEFFS,1,1)+O5337*INDEX(FTA_COEFFS,1,2)+N5336*INDEX(FTA_COEFFS,1,3)+(Q5337+R5337)*INDEX(FTA_COEFFS,1,4)+(Q5336+R5336)*INDEX(FTA_COEFFS,1,5)+M5336*INDEX(FTA_COEFFS,1,6)+AC5340*AC5342</f>
        <v>#N/A</v>
      </c>
      <c r="AI5337" s="223" t="e">
        <f ca="1">INDEX(FTPCT_COEFFS,1,1)+P5337*INDEX(FTPCT_COEFFS,1,2)+F5337*INDEX(FTPCT_COEFFS,1,3)+G5336*INDEX(FTPCT_COEFFS,1,4)+AD5340*AD5342</f>
        <v>#N/A</v>
      </c>
      <c r="AJ5337" s="338" t="e">
        <f t="shared" ca="1" si="9220"/>
        <v>#N/A</v>
      </c>
      <c r="AK5337" s="55"/>
      <c r="AL5337" s="55"/>
      <c r="AM5337" s="55"/>
      <c r="AN5337" s="55"/>
      <c r="AO5337" s="55"/>
      <c r="AP5337" s="55"/>
      <c r="AQ5337" s="55"/>
      <c r="AR5337" s="55"/>
    </row>
    <row r="5338" spans="1:45" x14ac:dyDescent="0.3">
      <c r="A5338" s="54" t="e">
        <f ca="1">IF(D5336&gt;(D5337+(AVERAGE(V5336,W5336)-AVERAGE(V5337,W5337))/2)+2.5,C5336,IF(D5337&gt;(D5336+(AVERAGE(V5337,W5337)-AVERAGE(V5336,W5336))/2)+2.5,C5337,"Close"))</f>
        <v>#N/A</v>
      </c>
      <c r="B5338" s="64" t="e">
        <f ca="1">IF(D5337&gt;D5336,C5337,C5336)</f>
        <v>#N/A</v>
      </c>
      <c r="D5338" s="56"/>
      <c r="X5338" s="55"/>
      <c r="Y5338" s="55"/>
      <c r="Z5338" s="55"/>
      <c r="AA5338" s="55"/>
      <c r="AB5338" s="55"/>
      <c r="AC5338" s="337"/>
      <c r="AD5338" s="337"/>
      <c r="AE5338" s="337"/>
      <c r="AF5338" s="337"/>
      <c r="AG5338" s="337"/>
      <c r="AH5338" s="337"/>
      <c r="AI5338" s="337"/>
      <c r="AJ5338" s="337"/>
      <c r="AK5338" s="337"/>
      <c r="AL5338" s="337"/>
      <c r="AM5338" s="55"/>
      <c r="AN5338" s="55"/>
      <c r="AO5338" s="55"/>
      <c r="AP5338" s="55"/>
      <c r="AQ5338" s="55"/>
      <c r="AR5338" s="55"/>
      <c r="AS5338" s="55"/>
    </row>
    <row r="5339" spans="1:45" x14ac:dyDescent="0.3">
      <c r="X5339" s="54" t="s">
        <v>1305</v>
      </c>
      <c r="Y5339" s="54" t="s">
        <v>128</v>
      </c>
      <c r="Z5339" s="54" t="s">
        <v>157</v>
      </c>
      <c r="AA5339" s="54" t="s">
        <v>151</v>
      </c>
      <c r="AB5339" s="54" t="s">
        <v>1327</v>
      </c>
      <c r="AC5339" s="54" t="s">
        <v>129</v>
      </c>
      <c r="AD5339" s="54" t="s">
        <v>116</v>
      </c>
      <c r="AE5339" s="54"/>
      <c r="AF5339" s="54"/>
      <c r="AG5339" s="54"/>
      <c r="AH5339" s="54"/>
      <c r="AI5339" s="54"/>
      <c r="AJ5339" s="54"/>
      <c r="AK5339" s="54"/>
      <c r="AL5339" s="54"/>
      <c r="AM5339" s="54"/>
      <c r="AN5339" s="54"/>
      <c r="AO5339" s="54"/>
      <c r="AP5339" s="54"/>
      <c r="AQ5339" s="54"/>
      <c r="AR5339" s="54"/>
      <c r="AS5339" s="54"/>
    </row>
    <row r="5340" spans="1:45" x14ac:dyDescent="0.3">
      <c r="X5340" s="54"/>
      <c r="Y5340" s="54">
        <f t="shared" ref="Y5340:AD5340" si="9223">Y5333</f>
        <v>6.4436999999999998</v>
      </c>
      <c r="Z5340" s="54">
        <f t="shared" si="9223"/>
        <v>4.9371</v>
      </c>
      <c r="AA5340" s="54">
        <f t="shared" si="9223"/>
        <v>11.350300000000001</v>
      </c>
      <c r="AB5340" s="54">
        <f t="shared" si="9223"/>
        <v>7.1900000000000006E-2</v>
      </c>
      <c r="AC5340" s="54">
        <f t="shared" si="9223"/>
        <v>6.2766000000000002</v>
      </c>
      <c r="AD5340" s="54">
        <f t="shared" si="9223"/>
        <v>11.042999999999999</v>
      </c>
      <c r="AE5340" s="54"/>
      <c r="AF5340" s="336"/>
      <c r="AG5340" s="336"/>
      <c r="AH5340" s="336"/>
      <c r="AI5340" s="54"/>
      <c r="AJ5340" s="54"/>
      <c r="AK5340" s="54"/>
      <c r="AL5340" s="54"/>
      <c r="AM5340" s="54"/>
      <c r="AN5340" s="54"/>
      <c r="AO5340" s="54"/>
      <c r="AP5340" s="54"/>
      <c r="AQ5340" s="54"/>
      <c r="AR5340" s="54"/>
      <c r="AS5340" s="54"/>
    </row>
    <row r="5341" spans="1:45" x14ac:dyDescent="0.3">
      <c r="D5341" s="56"/>
      <c r="X5341" s="336"/>
      <c r="Y5341" s="336">
        <f t="shared" ca="1" si="9211"/>
        <v>-0.57769854262272691</v>
      </c>
      <c r="Z5341" s="336">
        <f t="shared" ca="1" si="9211"/>
        <v>0.14529685951908045</v>
      </c>
      <c r="AA5341" s="336">
        <f t="shared" ca="1" si="9211"/>
        <v>7.8643508641239562E-2</v>
      </c>
      <c r="AB5341" s="336">
        <f t="shared" ca="1" si="9211"/>
        <v>-0.54421786913164127</v>
      </c>
      <c r="AC5341" s="336">
        <f t="shared" ca="1" si="9211"/>
        <v>-8.1828292613997627E-2</v>
      </c>
      <c r="AD5341" s="336">
        <f t="shared" ca="1" si="9211"/>
        <v>1.2952917999414999</v>
      </c>
      <c r="AE5341" s="336"/>
      <c r="AF5341" s="336"/>
      <c r="AG5341" s="336"/>
      <c r="AH5341" s="336"/>
      <c r="AI5341" s="54"/>
      <c r="AJ5341" s="54"/>
      <c r="AK5341" s="54"/>
      <c r="AL5341" s="336"/>
      <c r="AM5341" s="336"/>
      <c r="AN5341" s="336"/>
      <c r="AO5341" s="336"/>
      <c r="AP5341" s="54"/>
      <c r="AQ5341" s="336"/>
      <c r="AR5341" s="336"/>
      <c r="AS5341" s="336"/>
    </row>
    <row r="5342" spans="1:45" x14ac:dyDescent="0.3">
      <c r="C5342" s="54"/>
      <c r="D5342" s="56"/>
      <c r="Y5342" s="336">
        <f t="shared" ca="1" si="9211"/>
        <v>-0.41520298111508586</v>
      </c>
      <c r="Z5342" s="336">
        <f t="shared" ca="1" si="9211"/>
        <v>-0.26622312724013664</v>
      </c>
      <c r="AA5342" s="336">
        <f t="shared" ca="1" si="9211"/>
        <v>-0.39676356314709754</v>
      </c>
      <c r="AB5342" s="336">
        <f t="shared" ca="1" si="9211"/>
        <v>0.60657089798942754</v>
      </c>
      <c r="AC5342" s="336">
        <f t="shared" ca="1" si="9211"/>
        <v>-0.33073567284079075</v>
      </c>
      <c r="AD5342" s="336">
        <f t="shared" ca="1" si="9211"/>
        <v>0.15794637855598956</v>
      </c>
      <c r="AE5342" s="55"/>
      <c r="AF5342" s="55"/>
      <c r="AG5342" s="55"/>
      <c r="AH5342" s="55"/>
      <c r="AI5342" s="55"/>
      <c r="AJ5342" s="55"/>
      <c r="AK5342" s="55"/>
      <c r="AL5342" s="55"/>
      <c r="AM5342" s="55"/>
      <c r="AN5342" s="55"/>
      <c r="AO5342" s="55"/>
      <c r="AP5342" s="55"/>
      <c r="AQ5342" s="55"/>
      <c r="AR5342" s="55"/>
      <c r="AS5342" s="55"/>
    </row>
    <row r="5343" spans="1:45" x14ac:dyDescent="0.3">
      <c r="B5343" s="54" t="s">
        <v>172</v>
      </c>
      <c r="C5343" s="53">
        <f>C5336</f>
        <v>0</v>
      </c>
      <c r="D5343" s="56" t="e">
        <f t="shared" ref="D5343:D5344" ca="1" si="9224">AJ5343</f>
        <v>#N/A</v>
      </c>
      <c r="E5343" s="52" t="e">
        <f t="shared" ref="E5343:W5343" si="9225">E5336</f>
        <v>#N/A</v>
      </c>
      <c r="F5343" s="52" t="e">
        <f t="shared" si="9225"/>
        <v>#N/A</v>
      </c>
      <c r="G5343" s="52" t="e">
        <f t="shared" si="9225"/>
        <v>#N/A</v>
      </c>
      <c r="H5343" s="52" t="e">
        <f t="shared" si="9225"/>
        <v>#N/A</v>
      </c>
      <c r="I5343" s="52" t="e">
        <f t="shared" si="9225"/>
        <v>#N/A</v>
      </c>
      <c r="J5343" s="52" t="e">
        <f t="shared" si="9225"/>
        <v>#N/A</v>
      </c>
      <c r="K5343" s="52" t="e">
        <f t="shared" si="9225"/>
        <v>#N/A</v>
      </c>
      <c r="L5343" s="52" t="e">
        <f t="shared" si="9225"/>
        <v>#N/A</v>
      </c>
      <c r="M5343" s="52" t="e">
        <f t="shared" si="9225"/>
        <v>#N/A</v>
      </c>
      <c r="N5343" s="52" t="e">
        <f t="shared" si="9225"/>
        <v>#N/A</v>
      </c>
      <c r="O5343" s="52" t="e">
        <f t="shared" si="9225"/>
        <v>#N/A</v>
      </c>
      <c r="P5343" s="52" t="e">
        <f t="shared" si="9225"/>
        <v>#N/A</v>
      </c>
      <c r="Q5343" s="52" t="e">
        <f t="shared" si="9225"/>
        <v>#N/A</v>
      </c>
      <c r="R5343" s="52" t="e">
        <f t="shared" si="9225"/>
        <v>#N/A</v>
      </c>
      <c r="S5343" s="52" t="e">
        <f t="shared" si="9225"/>
        <v>#N/A</v>
      </c>
      <c r="T5343" s="52" t="e">
        <f t="shared" si="9225"/>
        <v>#N/A</v>
      </c>
      <c r="U5343" s="52" t="e">
        <f t="shared" si="9225"/>
        <v>#N/A</v>
      </c>
      <c r="V5343" s="52" t="e">
        <f t="shared" si="9225"/>
        <v>#N/A</v>
      </c>
      <c r="W5343" s="52" t="e">
        <f t="shared" si="9225"/>
        <v>#N/A</v>
      </c>
      <c r="X5343" s="55" t="e">
        <f t="shared" ref="X5343:X5344" si="9226">(H5343-(O5343*P5343)/100-3*(J5343*K5343)/100)/2</f>
        <v>#N/A</v>
      </c>
      <c r="Y5343" s="55" t="e">
        <f t="shared" ref="Y5343:Y5344" si="9227">SUM(X5343,(J5343*K5343/100))/(F5343/100)</f>
        <v>#N/A</v>
      </c>
      <c r="Z5343" s="55" t="e">
        <f t="shared" ref="Z5343" si="9228">U5343*0.5+U5344*0.5</f>
        <v>#N/A</v>
      </c>
      <c r="AA5343" s="55" t="e">
        <f t="shared" ref="AA5343:AA5344" si="9229">J5343/Y5343</f>
        <v>#N/A</v>
      </c>
      <c r="AB5343" s="336" t="e">
        <f t="shared" ref="AB5343:AB5344" si="9230">X5343/(Y5343-J5343)</f>
        <v>#N/A</v>
      </c>
      <c r="AC5343" s="223" t="e">
        <f ca="1">INDEX(FGA_COEFFS,1,1)+Z5343*INDEX(FGA_COEFFS,1,2)+Y5343*INDEX(FGA_COEFFS,1,3)+R5343*INDEX(FGA_COEFFS,1,4)+Q5344*INDEX(FGA_COEFFS,1,5)+S5343*INDEX(FGA_COEFFS,1,6)+T5344*INDEX(FGA_COEFFS,1,7)+M5344*INDEX(FGA_COEFFS,1,8)+Y5347*Y5348</f>
        <v>#N/A</v>
      </c>
      <c r="AD5343" s="223" t="e">
        <f ca="1">INDEX(THREEPTA_COEFFS,1,1)+AC5343*INDEX(THREEPTA_COEFFS,1,2)+J5343*INDEX(THREEPTA_COEFFS,1,3)+AA5343*INDEX(THREEPTA_COEFFS,1,4)+K5343*INDEX(THREEPTA_COEFFS,1,5)+L5344*INDEX(THREEPTA_COEFFS,1,6)+Z5347*Z5348</f>
        <v>#N/A</v>
      </c>
      <c r="AE5343" s="223" t="e">
        <f ca="1">INDEX(THREEPTPCT_COEFFS,1,1)+K5343*INDEX(THREEPTPCT_COEFFS,1,2)+L5344*INDEX(THREEPTPCT_COEFFS,1,3)+AA5347*AA5348</f>
        <v>#N/A</v>
      </c>
      <c r="AF5343" s="55" t="e">
        <f t="shared" ref="AF5343:AF5344" ca="1" si="9231">AC5343-AD5343</f>
        <v>#N/A</v>
      </c>
      <c r="AG5343" s="223" t="e">
        <f ca="1">INDEX(TWOPTPCT_COEFFS,1,1)+AB5343*INDEX(TWOPTPCT_COEFFS,1,2)+I5344*INDEX(TWOPTPCT_COEFFS,1,3)+G5344*INDEX(TWOPTPCT_COEFFS,1,4)+L5344*INDEX(TWOPTPCT_COEFFS,1,5)+AB5347*AB5348</f>
        <v>#N/A</v>
      </c>
      <c r="AH5343" s="223" t="e">
        <f ca="1">INDEX(FTA_COEFFS,1,1)+O5343*INDEX(FTA_COEFFS,1,2)+N5344*INDEX(FTA_COEFFS,1,3)+(Q5343+R5343)*INDEX(FTA_COEFFS,1,4)+(Q5344+R5344)*INDEX(FTA_COEFFS,1,5)+M5344*INDEX(FTA_COEFFS,1,6)+AC5347*AC5348</f>
        <v>#N/A</v>
      </c>
      <c r="AI5343" s="223" t="e">
        <f ca="1">INDEX(FTPCT_COEFFS,1,1)+P5343*INDEX(FTPCT_COEFFS,1,2)+F5343*INDEX(FTPCT_COEFFS,1,3)+G5344*INDEX(FTPCT_COEFFS,1,4)+AD5347*AD5348</f>
        <v>#N/A</v>
      </c>
      <c r="AJ5343" s="338" t="e">
        <f t="shared" ref="AJ5343:AJ5344" ca="1" si="9232">AD5343*AE5343/100+AF5343*AG5343+AH5343*AI5343/100</f>
        <v>#N/A</v>
      </c>
      <c r="AK5343" s="55"/>
      <c r="AL5343" s="55"/>
      <c r="AM5343" s="55"/>
      <c r="AN5343" s="55"/>
      <c r="AO5343" s="55"/>
      <c r="AP5343" s="55"/>
      <c r="AQ5343" s="55"/>
      <c r="AR5343" s="55"/>
    </row>
    <row r="5344" spans="1:45" x14ac:dyDescent="0.3">
      <c r="B5344" s="54" t="s">
        <v>175</v>
      </c>
      <c r="C5344" s="54">
        <f>C5337</f>
        <v>0</v>
      </c>
      <c r="D5344" s="56" t="e">
        <f t="shared" ca="1" si="9224"/>
        <v>#N/A</v>
      </c>
      <c r="E5344" s="52" t="e">
        <f t="shared" ref="E5344:W5344" si="9233">E5337</f>
        <v>#N/A</v>
      </c>
      <c r="F5344" s="52" t="e">
        <f t="shared" si="9233"/>
        <v>#N/A</v>
      </c>
      <c r="G5344" s="52" t="e">
        <f t="shared" si="9233"/>
        <v>#N/A</v>
      </c>
      <c r="H5344" s="52" t="e">
        <f t="shared" si="9233"/>
        <v>#N/A</v>
      </c>
      <c r="I5344" s="52" t="e">
        <f t="shared" si="9233"/>
        <v>#N/A</v>
      </c>
      <c r="J5344" s="52" t="e">
        <f t="shared" si="9233"/>
        <v>#N/A</v>
      </c>
      <c r="K5344" s="52" t="e">
        <f t="shared" si="9233"/>
        <v>#N/A</v>
      </c>
      <c r="L5344" s="52" t="e">
        <f t="shared" si="9233"/>
        <v>#N/A</v>
      </c>
      <c r="M5344" s="52" t="e">
        <f t="shared" si="9233"/>
        <v>#N/A</v>
      </c>
      <c r="N5344" s="52" t="e">
        <f t="shared" si="9233"/>
        <v>#N/A</v>
      </c>
      <c r="O5344" s="52" t="e">
        <f t="shared" si="9233"/>
        <v>#N/A</v>
      </c>
      <c r="P5344" s="52" t="e">
        <f t="shared" si="9233"/>
        <v>#N/A</v>
      </c>
      <c r="Q5344" s="52" t="e">
        <f t="shared" si="9233"/>
        <v>#N/A</v>
      </c>
      <c r="R5344" s="52" t="e">
        <f t="shared" si="9233"/>
        <v>#N/A</v>
      </c>
      <c r="S5344" s="52" t="e">
        <f t="shared" si="9233"/>
        <v>#N/A</v>
      </c>
      <c r="T5344" s="52" t="e">
        <f t="shared" si="9233"/>
        <v>#N/A</v>
      </c>
      <c r="U5344" s="52" t="e">
        <f t="shared" si="9233"/>
        <v>#N/A</v>
      </c>
      <c r="V5344" s="52" t="e">
        <f t="shared" si="9233"/>
        <v>#N/A</v>
      </c>
      <c r="W5344" s="52" t="e">
        <f t="shared" si="9233"/>
        <v>#N/A</v>
      </c>
      <c r="X5344" s="55" t="e">
        <f t="shared" si="9226"/>
        <v>#N/A</v>
      </c>
      <c r="Y5344" s="55" t="e">
        <f t="shared" si="9227"/>
        <v>#N/A</v>
      </c>
      <c r="Z5344" s="55" t="e">
        <f t="shared" ref="Z5344" si="9234">Z5343</f>
        <v>#N/A</v>
      </c>
      <c r="AA5344" s="55" t="e">
        <f t="shared" si="9229"/>
        <v>#N/A</v>
      </c>
      <c r="AB5344" s="336" t="e">
        <f t="shared" si="9230"/>
        <v>#N/A</v>
      </c>
      <c r="AC5344" s="223" t="e">
        <f ca="1">INDEX(FGA_COEFFS,1,1)+Z5344*INDEX(FGA_COEFFS,1,2)+Y5344*INDEX(FGA_COEFFS,1,3)+R5344*INDEX(FGA_COEFFS,1,4)+Q5343*INDEX(FGA_COEFFS,1,5)+S5344*INDEX(FGA_COEFFS,1,6)+T5343*INDEX(FGA_COEFFS,1,7)+M5343*INDEX(FGA_COEFFS,1,8)+Y5347*Y5349</f>
        <v>#N/A</v>
      </c>
      <c r="AD5344" s="223" t="e">
        <f ca="1">INDEX(THREEPTA_COEFFS,1,1)+AC5344*INDEX(THREEPTA_COEFFS,1,2)+J5344*INDEX(THREEPTA_COEFFS,1,3)+AA5344*INDEX(THREEPTA_COEFFS,1,4)+K5344*INDEX(THREEPTA_COEFFS,1,5)+L5343*INDEX(THREEPTA_COEFFS,1,6)+Z5347*Z5349</f>
        <v>#N/A</v>
      </c>
      <c r="AE5344" s="223" t="e">
        <f ca="1">INDEX(THREEPTPCT_COEFFS,1,1)+K5344*INDEX(THREEPTPCT_COEFFS,1,2)+L5343*INDEX(THREEPTPCT_COEFFS,1,3)+AA5347*AA5349</f>
        <v>#N/A</v>
      </c>
      <c r="AF5344" s="55" t="e">
        <f t="shared" ca="1" si="9231"/>
        <v>#N/A</v>
      </c>
      <c r="AG5344" s="223" t="e">
        <f ca="1">INDEX(TWOPTPCT_COEFFS,1,1)+AB5344*INDEX(TWOPTPCT_COEFFS,1,2)+I5343*INDEX(TWOPTPCT_COEFFS,1,3)+G5343*INDEX(TWOPTPCT_COEFFS,1,4)+L5343*INDEX(TWOPTPCT_COEFFS,1,5)+AB5347*AB5349</f>
        <v>#N/A</v>
      </c>
      <c r="AH5344" s="223" t="e">
        <f ca="1">INDEX(FTA_COEFFS,1,1)+O5344*INDEX(FTA_COEFFS,1,2)+N5343*INDEX(FTA_COEFFS,1,3)+(Q5344+R5344)*INDEX(FTA_COEFFS,1,4)+(Q5343+R5343)*INDEX(FTA_COEFFS,1,5)+M5343*INDEX(FTA_COEFFS,1,6)+AC5347*AC5349</f>
        <v>#N/A</v>
      </c>
      <c r="AI5344" s="223" t="e">
        <f ca="1">INDEX(FTPCT_COEFFS,1,1)+P5344*INDEX(FTPCT_COEFFS,1,2)+F5344*INDEX(FTPCT_COEFFS,1,3)+G5343*INDEX(FTPCT_COEFFS,1,4)+AD5347*AD5349</f>
        <v>#N/A</v>
      </c>
      <c r="AJ5344" s="338" t="e">
        <f t="shared" ca="1" si="9232"/>
        <v>#N/A</v>
      </c>
      <c r="AK5344" s="55"/>
      <c r="AL5344" s="55"/>
      <c r="AM5344" s="55"/>
      <c r="AN5344" s="55"/>
      <c r="AO5344" s="55"/>
      <c r="AP5344" s="55"/>
      <c r="AQ5344" s="55"/>
      <c r="AR5344" s="55"/>
    </row>
    <row r="5345" spans="1:45" x14ac:dyDescent="0.3">
      <c r="A5345" s="54" t="e">
        <f ca="1">IF(D5343&gt;(D5344+(AVERAGE(V5343,W5343)-AVERAGE(V5344,W5344))/2)+2.5,C5343,IF(D5344&gt;(D5343+(AVERAGE(V5344,W5344)-AVERAGE(V5343,W5343))/2)+2.5,C5344,"Close"))</f>
        <v>#N/A</v>
      </c>
      <c r="B5345" s="64" t="e">
        <f ca="1">IF(D5344&gt;D5343,C5344,C5343)</f>
        <v>#N/A</v>
      </c>
      <c r="D5345" s="56"/>
      <c r="X5345" s="55"/>
      <c r="Y5345" s="55"/>
      <c r="Z5345" s="55"/>
      <c r="AA5345" s="55"/>
      <c r="AB5345" s="55"/>
      <c r="AC5345" s="337"/>
      <c r="AD5345" s="337"/>
      <c r="AE5345" s="337"/>
      <c r="AF5345" s="337"/>
      <c r="AG5345" s="337"/>
      <c r="AH5345" s="337"/>
      <c r="AI5345" s="337"/>
      <c r="AJ5345" s="337"/>
      <c r="AK5345" s="337"/>
      <c r="AL5345" s="337"/>
      <c r="AM5345" s="55"/>
      <c r="AN5345" s="55"/>
      <c r="AO5345" s="55"/>
      <c r="AP5345" s="55"/>
      <c r="AQ5345" s="55"/>
      <c r="AR5345" s="55"/>
      <c r="AS5345" s="55"/>
    </row>
    <row r="5346" spans="1:45" x14ac:dyDescent="0.3">
      <c r="X5346" s="54" t="s">
        <v>1305</v>
      </c>
      <c r="Y5346" s="54" t="s">
        <v>128</v>
      </c>
      <c r="Z5346" s="54" t="s">
        <v>157</v>
      </c>
      <c r="AA5346" s="54" t="s">
        <v>151</v>
      </c>
      <c r="AB5346" s="54" t="s">
        <v>1327</v>
      </c>
      <c r="AC5346" s="54" t="s">
        <v>129</v>
      </c>
      <c r="AD5346" s="54" t="s">
        <v>116</v>
      </c>
      <c r="AE5346" s="54"/>
      <c r="AF5346" s="54"/>
      <c r="AG5346" s="54"/>
      <c r="AH5346" s="54"/>
      <c r="AI5346" s="54"/>
      <c r="AJ5346" s="54"/>
      <c r="AK5346" s="54"/>
      <c r="AL5346" s="54"/>
      <c r="AM5346" s="54"/>
      <c r="AN5346" s="54"/>
      <c r="AO5346" s="54"/>
      <c r="AP5346" s="54"/>
      <c r="AQ5346" s="54"/>
      <c r="AR5346" s="54"/>
      <c r="AS5346" s="54"/>
    </row>
    <row r="5347" spans="1:45" x14ac:dyDescent="0.3">
      <c r="X5347" s="54"/>
      <c r="Y5347" s="54">
        <f t="shared" ref="Y5347:AD5347" si="9235">Y5340</f>
        <v>6.4436999999999998</v>
      </c>
      <c r="Z5347" s="54">
        <f t="shared" si="9235"/>
        <v>4.9371</v>
      </c>
      <c r="AA5347" s="54">
        <f t="shared" si="9235"/>
        <v>11.350300000000001</v>
      </c>
      <c r="AB5347" s="54">
        <f t="shared" si="9235"/>
        <v>7.1900000000000006E-2</v>
      </c>
      <c r="AC5347" s="54">
        <f t="shared" si="9235"/>
        <v>6.2766000000000002</v>
      </c>
      <c r="AD5347" s="54">
        <f t="shared" si="9235"/>
        <v>11.042999999999999</v>
      </c>
      <c r="AE5347" s="54"/>
      <c r="AF5347" s="336"/>
      <c r="AG5347" s="336"/>
      <c r="AH5347" s="336"/>
      <c r="AI5347" s="54"/>
      <c r="AJ5347" s="54"/>
      <c r="AK5347" s="54"/>
      <c r="AL5347" s="54"/>
      <c r="AM5347" s="54"/>
      <c r="AN5347" s="54"/>
      <c r="AO5347" s="54"/>
      <c r="AP5347" s="54"/>
      <c r="AQ5347" s="54"/>
      <c r="AR5347" s="54"/>
      <c r="AS5347" s="54"/>
    </row>
    <row r="5348" spans="1:45" x14ac:dyDescent="0.3">
      <c r="D5348" s="56"/>
      <c r="X5348" s="336"/>
      <c r="Y5348" s="336">
        <f t="shared" ca="1" si="9211"/>
        <v>-0.44325298204750752</v>
      </c>
      <c r="Z5348" s="336">
        <f t="shared" ca="1" si="9211"/>
        <v>0.62912669231315965</v>
      </c>
      <c r="AA5348" s="336">
        <f t="shared" ca="1" si="9211"/>
        <v>0.71989941508854183</v>
      </c>
      <c r="AB5348" s="336">
        <f t="shared" ca="1" si="9211"/>
        <v>4.7253345643711556E-4</v>
      </c>
      <c r="AC5348" s="336">
        <f t="shared" ca="1" si="9211"/>
        <v>-0.24972787536909358</v>
      </c>
      <c r="AD5348" s="336">
        <f t="shared" ca="1" si="9211"/>
        <v>0.51762617648324816</v>
      </c>
      <c r="AE5348" s="336"/>
      <c r="AF5348" s="336"/>
      <c r="AG5348" s="336"/>
      <c r="AH5348" s="336"/>
      <c r="AI5348" s="54"/>
      <c r="AJ5348" s="54"/>
      <c r="AK5348" s="54"/>
      <c r="AL5348" s="336"/>
      <c r="AM5348" s="336"/>
      <c r="AN5348" s="336"/>
      <c r="AO5348" s="336"/>
      <c r="AP5348" s="54"/>
      <c r="AQ5348" s="336"/>
      <c r="AR5348" s="336"/>
      <c r="AS5348" s="336"/>
    </row>
    <row r="5349" spans="1:45" x14ac:dyDescent="0.3">
      <c r="C5349" s="54"/>
      <c r="D5349" s="56"/>
      <c r="Y5349" s="336">
        <f t="shared" ca="1" si="9211"/>
        <v>0.86000322597679846</v>
      </c>
      <c r="Z5349" s="336">
        <f t="shared" ca="1" si="9211"/>
        <v>0.13000855930508715</v>
      </c>
      <c r="AA5349" s="336">
        <f t="shared" ca="1" si="9211"/>
        <v>0.36250319868751035</v>
      </c>
      <c r="AB5349" s="336">
        <f t="shared" ca="1" si="9211"/>
        <v>-0.35608896464681916</v>
      </c>
      <c r="AC5349" s="336">
        <f t="shared" ca="1" si="9211"/>
        <v>0.41356283477088807</v>
      </c>
      <c r="AD5349" s="336">
        <f t="shared" ca="1" si="9211"/>
        <v>0.38232065689855743</v>
      </c>
      <c r="AE5349" s="55"/>
      <c r="AF5349" s="55"/>
      <c r="AG5349" s="55"/>
      <c r="AH5349" s="55"/>
      <c r="AI5349" s="55"/>
      <c r="AJ5349" s="55"/>
      <c r="AK5349" s="55"/>
      <c r="AL5349" s="55"/>
      <c r="AM5349" s="55"/>
      <c r="AN5349" s="55"/>
      <c r="AO5349" s="55"/>
      <c r="AP5349" s="55"/>
      <c r="AQ5349" s="55"/>
      <c r="AR5349" s="55"/>
      <c r="AS5349" s="55"/>
    </row>
    <row r="5350" spans="1:45" x14ac:dyDescent="0.3">
      <c r="B5350" s="54" t="s">
        <v>172</v>
      </c>
      <c r="C5350" s="53">
        <f>C5343</f>
        <v>0</v>
      </c>
      <c r="D5350" s="56" t="e">
        <f t="shared" ref="D5350:D5351" ca="1" si="9236">AJ5350</f>
        <v>#N/A</v>
      </c>
      <c r="E5350" s="52" t="e">
        <f t="shared" ref="E5350:W5350" si="9237">E5343</f>
        <v>#N/A</v>
      </c>
      <c r="F5350" s="52" t="e">
        <f t="shared" si="9237"/>
        <v>#N/A</v>
      </c>
      <c r="G5350" s="52" t="e">
        <f t="shared" si="9237"/>
        <v>#N/A</v>
      </c>
      <c r="H5350" s="52" t="e">
        <f t="shared" si="9237"/>
        <v>#N/A</v>
      </c>
      <c r="I5350" s="52" t="e">
        <f t="shared" si="9237"/>
        <v>#N/A</v>
      </c>
      <c r="J5350" s="52" t="e">
        <f t="shared" si="9237"/>
        <v>#N/A</v>
      </c>
      <c r="K5350" s="52" t="e">
        <f t="shared" si="9237"/>
        <v>#N/A</v>
      </c>
      <c r="L5350" s="52" t="e">
        <f t="shared" si="9237"/>
        <v>#N/A</v>
      </c>
      <c r="M5350" s="52" t="e">
        <f t="shared" si="9237"/>
        <v>#N/A</v>
      </c>
      <c r="N5350" s="52" t="e">
        <f t="shared" si="9237"/>
        <v>#N/A</v>
      </c>
      <c r="O5350" s="52" t="e">
        <f t="shared" si="9237"/>
        <v>#N/A</v>
      </c>
      <c r="P5350" s="52" t="e">
        <f t="shared" si="9237"/>
        <v>#N/A</v>
      </c>
      <c r="Q5350" s="52" t="e">
        <f t="shared" si="9237"/>
        <v>#N/A</v>
      </c>
      <c r="R5350" s="52" t="e">
        <f t="shared" si="9237"/>
        <v>#N/A</v>
      </c>
      <c r="S5350" s="52" t="e">
        <f t="shared" si="9237"/>
        <v>#N/A</v>
      </c>
      <c r="T5350" s="52" t="e">
        <f t="shared" si="9237"/>
        <v>#N/A</v>
      </c>
      <c r="U5350" s="52" t="e">
        <f t="shared" si="9237"/>
        <v>#N/A</v>
      </c>
      <c r="V5350" s="52" t="e">
        <f t="shared" si="9237"/>
        <v>#N/A</v>
      </c>
      <c r="W5350" s="52" t="e">
        <f t="shared" si="9237"/>
        <v>#N/A</v>
      </c>
      <c r="X5350" s="55" t="e">
        <f t="shared" ref="X5350:X5351" si="9238">(H5350-(O5350*P5350)/100-3*(J5350*K5350)/100)/2</f>
        <v>#N/A</v>
      </c>
      <c r="Y5350" s="55" t="e">
        <f t="shared" ref="Y5350:Y5351" si="9239">SUM(X5350,(J5350*K5350/100))/(F5350/100)</f>
        <v>#N/A</v>
      </c>
      <c r="Z5350" s="55" t="e">
        <f t="shared" ref="Z5350" si="9240">U5350*0.5+U5351*0.5</f>
        <v>#N/A</v>
      </c>
      <c r="AA5350" s="55" t="e">
        <f t="shared" ref="AA5350:AA5351" si="9241">J5350/Y5350</f>
        <v>#N/A</v>
      </c>
      <c r="AB5350" s="336" t="e">
        <f t="shared" ref="AB5350:AB5351" si="9242">X5350/(Y5350-J5350)</f>
        <v>#N/A</v>
      </c>
      <c r="AC5350" s="223" t="e">
        <f ca="1">INDEX(FGA_COEFFS,1,1)+Z5350*INDEX(FGA_COEFFS,1,2)+Y5350*INDEX(FGA_COEFFS,1,3)+R5350*INDEX(FGA_COEFFS,1,4)+Q5351*INDEX(FGA_COEFFS,1,5)+S5350*INDEX(FGA_COEFFS,1,6)+T5351*INDEX(FGA_COEFFS,1,7)+M5351*INDEX(FGA_COEFFS,1,8)+Y5354*Y5355</f>
        <v>#N/A</v>
      </c>
      <c r="AD5350" s="223" t="e">
        <f ca="1">INDEX(THREEPTA_COEFFS,1,1)+AC5350*INDEX(THREEPTA_COEFFS,1,2)+J5350*INDEX(THREEPTA_COEFFS,1,3)+AA5350*INDEX(THREEPTA_COEFFS,1,4)+K5350*INDEX(THREEPTA_COEFFS,1,5)+L5351*INDEX(THREEPTA_COEFFS,1,6)+Z5354*Z5355</f>
        <v>#N/A</v>
      </c>
      <c r="AE5350" s="223" t="e">
        <f ca="1">INDEX(THREEPTPCT_COEFFS,1,1)+K5350*INDEX(THREEPTPCT_COEFFS,1,2)+L5351*INDEX(THREEPTPCT_COEFFS,1,3)+AA5354*AA5355</f>
        <v>#N/A</v>
      </c>
      <c r="AF5350" s="55" t="e">
        <f t="shared" ref="AF5350:AF5351" ca="1" si="9243">AC5350-AD5350</f>
        <v>#N/A</v>
      </c>
      <c r="AG5350" s="223" t="e">
        <f ca="1">INDEX(TWOPTPCT_COEFFS,1,1)+AB5350*INDEX(TWOPTPCT_COEFFS,1,2)+I5351*INDEX(TWOPTPCT_COEFFS,1,3)+G5351*INDEX(TWOPTPCT_COEFFS,1,4)+L5351*INDEX(TWOPTPCT_COEFFS,1,5)+AB5354*AB5355</f>
        <v>#N/A</v>
      </c>
      <c r="AH5350" s="223" t="e">
        <f ca="1">INDEX(FTA_COEFFS,1,1)+O5350*INDEX(FTA_COEFFS,1,2)+N5351*INDEX(FTA_COEFFS,1,3)+(Q5350+R5350)*INDEX(FTA_COEFFS,1,4)+(Q5351+R5351)*INDEX(FTA_COEFFS,1,5)+M5351*INDEX(FTA_COEFFS,1,6)+AC5354*AC5355</f>
        <v>#N/A</v>
      </c>
      <c r="AI5350" s="223" t="e">
        <f ca="1">INDEX(FTPCT_COEFFS,1,1)+P5350*INDEX(FTPCT_COEFFS,1,2)+F5350*INDEX(FTPCT_COEFFS,1,3)+G5351*INDEX(FTPCT_COEFFS,1,4)+AD5354*AD5355</f>
        <v>#N/A</v>
      </c>
      <c r="AJ5350" s="338" t="e">
        <f t="shared" ref="AJ5350:AJ5351" ca="1" si="9244">AD5350*AE5350/100+AF5350*AG5350+AH5350*AI5350/100</f>
        <v>#N/A</v>
      </c>
      <c r="AK5350" s="55"/>
      <c r="AL5350" s="55"/>
      <c r="AM5350" s="55"/>
      <c r="AN5350" s="55"/>
      <c r="AO5350" s="55"/>
      <c r="AP5350" s="55"/>
      <c r="AQ5350" s="55"/>
      <c r="AR5350" s="55"/>
    </row>
    <row r="5351" spans="1:45" x14ac:dyDescent="0.3">
      <c r="B5351" s="54" t="s">
        <v>175</v>
      </c>
      <c r="C5351" s="54">
        <f>C5344</f>
        <v>0</v>
      </c>
      <c r="D5351" s="56" t="e">
        <f t="shared" ca="1" si="9236"/>
        <v>#N/A</v>
      </c>
      <c r="E5351" s="52" t="e">
        <f t="shared" ref="E5351:W5351" si="9245">E5344</f>
        <v>#N/A</v>
      </c>
      <c r="F5351" s="52" t="e">
        <f t="shared" si="9245"/>
        <v>#N/A</v>
      </c>
      <c r="G5351" s="52" t="e">
        <f t="shared" si="9245"/>
        <v>#N/A</v>
      </c>
      <c r="H5351" s="52" t="e">
        <f t="shared" si="9245"/>
        <v>#N/A</v>
      </c>
      <c r="I5351" s="52" t="e">
        <f t="shared" si="9245"/>
        <v>#N/A</v>
      </c>
      <c r="J5351" s="52" t="e">
        <f t="shared" si="9245"/>
        <v>#N/A</v>
      </c>
      <c r="K5351" s="52" t="e">
        <f t="shared" si="9245"/>
        <v>#N/A</v>
      </c>
      <c r="L5351" s="52" t="e">
        <f t="shared" si="9245"/>
        <v>#N/A</v>
      </c>
      <c r="M5351" s="52" t="e">
        <f t="shared" si="9245"/>
        <v>#N/A</v>
      </c>
      <c r="N5351" s="52" t="e">
        <f t="shared" si="9245"/>
        <v>#N/A</v>
      </c>
      <c r="O5351" s="52" t="e">
        <f t="shared" si="9245"/>
        <v>#N/A</v>
      </c>
      <c r="P5351" s="52" t="e">
        <f t="shared" si="9245"/>
        <v>#N/A</v>
      </c>
      <c r="Q5351" s="52" t="e">
        <f t="shared" si="9245"/>
        <v>#N/A</v>
      </c>
      <c r="R5351" s="52" t="e">
        <f t="shared" si="9245"/>
        <v>#N/A</v>
      </c>
      <c r="S5351" s="52" t="e">
        <f t="shared" si="9245"/>
        <v>#N/A</v>
      </c>
      <c r="T5351" s="52" t="e">
        <f t="shared" si="9245"/>
        <v>#N/A</v>
      </c>
      <c r="U5351" s="52" t="e">
        <f t="shared" si="9245"/>
        <v>#N/A</v>
      </c>
      <c r="V5351" s="52" t="e">
        <f t="shared" si="9245"/>
        <v>#N/A</v>
      </c>
      <c r="W5351" s="52" t="e">
        <f t="shared" si="9245"/>
        <v>#N/A</v>
      </c>
      <c r="X5351" s="55" t="e">
        <f t="shared" si="9238"/>
        <v>#N/A</v>
      </c>
      <c r="Y5351" s="55" t="e">
        <f t="shared" si="9239"/>
        <v>#N/A</v>
      </c>
      <c r="Z5351" s="55" t="e">
        <f t="shared" ref="Z5351" si="9246">Z5350</f>
        <v>#N/A</v>
      </c>
      <c r="AA5351" s="55" t="e">
        <f t="shared" si="9241"/>
        <v>#N/A</v>
      </c>
      <c r="AB5351" s="336" t="e">
        <f t="shared" si="9242"/>
        <v>#N/A</v>
      </c>
      <c r="AC5351" s="223" t="e">
        <f ca="1">INDEX(FGA_COEFFS,1,1)+Z5351*INDEX(FGA_COEFFS,1,2)+Y5351*INDEX(FGA_COEFFS,1,3)+R5351*INDEX(FGA_COEFFS,1,4)+Q5350*INDEX(FGA_COEFFS,1,5)+S5351*INDEX(FGA_COEFFS,1,6)+T5350*INDEX(FGA_COEFFS,1,7)+M5350*INDEX(FGA_COEFFS,1,8)+Y5354*Y5356</f>
        <v>#N/A</v>
      </c>
      <c r="AD5351" s="223" t="e">
        <f ca="1">INDEX(THREEPTA_COEFFS,1,1)+AC5351*INDEX(THREEPTA_COEFFS,1,2)+J5351*INDEX(THREEPTA_COEFFS,1,3)+AA5351*INDEX(THREEPTA_COEFFS,1,4)+K5351*INDEX(THREEPTA_COEFFS,1,5)+L5350*INDEX(THREEPTA_COEFFS,1,6)+Z5354*Z5356</f>
        <v>#N/A</v>
      </c>
      <c r="AE5351" s="223" t="e">
        <f ca="1">INDEX(THREEPTPCT_COEFFS,1,1)+K5351*INDEX(THREEPTPCT_COEFFS,1,2)+L5350*INDEX(THREEPTPCT_COEFFS,1,3)+AA5354*AA5356</f>
        <v>#N/A</v>
      </c>
      <c r="AF5351" s="55" t="e">
        <f t="shared" ca="1" si="9243"/>
        <v>#N/A</v>
      </c>
      <c r="AG5351" s="223" t="e">
        <f ca="1">INDEX(TWOPTPCT_COEFFS,1,1)+AB5351*INDEX(TWOPTPCT_COEFFS,1,2)+I5350*INDEX(TWOPTPCT_COEFFS,1,3)+G5350*INDEX(TWOPTPCT_COEFFS,1,4)+L5350*INDEX(TWOPTPCT_COEFFS,1,5)+AB5354*AB5356</f>
        <v>#N/A</v>
      </c>
      <c r="AH5351" s="223" t="e">
        <f ca="1">INDEX(FTA_COEFFS,1,1)+O5351*INDEX(FTA_COEFFS,1,2)+N5350*INDEX(FTA_COEFFS,1,3)+(Q5351+R5351)*INDEX(FTA_COEFFS,1,4)+(Q5350+R5350)*INDEX(FTA_COEFFS,1,5)+M5350*INDEX(FTA_COEFFS,1,6)+AC5354*AC5356</f>
        <v>#N/A</v>
      </c>
      <c r="AI5351" s="223" t="e">
        <f ca="1">INDEX(FTPCT_COEFFS,1,1)+P5351*INDEX(FTPCT_COEFFS,1,2)+F5351*INDEX(FTPCT_COEFFS,1,3)+G5350*INDEX(FTPCT_COEFFS,1,4)+AD5354*AD5356</f>
        <v>#N/A</v>
      </c>
      <c r="AJ5351" s="338" t="e">
        <f t="shared" ca="1" si="9244"/>
        <v>#N/A</v>
      </c>
      <c r="AK5351" s="55"/>
      <c r="AL5351" s="55"/>
      <c r="AM5351" s="55"/>
      <c r="AN5351" s="55"/>
      <c r="AO5351" s="55"/>
      <c r="AP5351" s="55"/>
      <c r="AQ5351" s="55"/>
      <c r="AR5351" s="55"/>
    </row>
    <row r="5352" spans="1:45" x14ac:dyDescent="0.3">
      <c r="A5352" s="54" t="e">
        <f ca="1">IF(D5350&gt;(D5351+(AVERAGE(V5350,W5350)-AVERAGE(V5351,W5351))/2)+2.5,C5350,IF(D5351&gt;(D5350+(AVERAGE(V5351,W5351)-AVERAGE(V5350,W5350))/2)+2.5,C5351,"Close"))</f>
        <v>#N/A</v>
      </c>
      <c r="B5352" s="64" t="e">
        <f ca="1">IF(D5351&gt;D5350,C5351,C5350)</f>
        <v>#N/A</v>
      </c>
      <c r="D5352" s="56"/>
      <c r="X5352" s="55"/>
      <c r="Y5352" s="55"/>
      <c r="Z5352" s="55"/>
      <c r="AA5352" s="55"/>
      <c r="AB5352" s="55"/>
      <c r="AC5352" s="337"/>
      <c r="AD5352" s="337"/>
      <c r="AE5352" s="337"/>
      <c r="AF5352" s="337"/>
      <c r="AG5352" s="337"/>
      <c r="AH5352" s="337"/>
      <c r="AI5352" s="337"/>
      <c r="AJ5352" s="337"/>
      <c r="AK5352" s="337"/>
      <c r="AL5352" s="337"/>
      <c r="AM5352" s="55"/>
      <c r="AN5352" s="55"/>
      <c r="AO5352" s="55"/>
      <c r="AP5352" s="55"/>
      <c r="AQ5352" s="55"/>
      <c r="AR5352" s="55"/>
      <c r="AS5352" s="55"/>
    </row>
    <row r="5353" spans="1:45" x14ac:dyDescent="0.3">
      <c r="X5353" s="54" t="s">
        <v>1305</v>
      </c>
      <c r="Y5353" s="54" t="s">
        <v>128</v>
      </c>
      <c r="Z5353" s="54" t="s">
        <v>157</v>
      </c>
      <c r="AA5353" s="54" t="s">
        <v>151</v>
      </c>
      <c r="AB5353" s="54" t="s">
        <v>1327</v>
      </c>
      <c r="AC5353" s="54" t="s">
        <v>129</v>
      </c>
      <c r="AD5353" s="54" t="s">
        <v>116</v>
      </c>
      <c r="AE5353" s="54"/>
      <c r="AF5353" s="54"/>
      <c r="AG5353" s="54"/>
      <c r="AH5353" s="54"/>
      <c r="AI5353" s="54"/>
      <c r="AJ5353" s="54"/>
      <c r="AK5353" s="54"/>
      <c r="AL5353" s="54"/>
      <c r="AM5353" s="54"/>
      <c r="AN5353" s="54"/>
      <c r="AO5353" s="54"/>
      <c r="AP5353" s="54"/>
      <c r="AQ5353" s="54"/>
      <c r="AR5353" s="54"/>
      <c r="AS5353" s="54"/>
    </row>
    <row r="5354" spans="1:45" x14ac:dyDescent="0.3">
      <c r="X5354" s="54"/>
      <c r="Y5354" s="54">
        <f t="shared" ref="Y5354:AD5354" si="9247">Y5347</f>
        <v>6.4436999999999998</v>
      </c>
      <c r="Z5354" s="54">
        <f t="shared" si="9247"/>
        <v>4.9371</v>
      </c>
      <c r="AA5354" s="54">
        <f t="shared" si="9247"/>
        <v>11.350300000000001</v>
      </c>
      <c r="AB5354" s="54">
        <f t="shared" si="9247"/>
        <v>7.1900000000000006E-2</v>
      </c>
      <c r="AC5354" s="54">
        <f t="shared" si="9247"/>
        <v>6.2766000000000002</v>
      </c>
      <c r="AD5354" s="54">
        <f t="shared" si="9247"/>
        <v>11.042999999999999</v>
      </c>
      <c r="AE5354" s="54"/>
      <c r="AF5354" s="336"/>
      <c r="AG5354" s="336"/>
      <c r="AH5354" s="336"/>
      <c r="AI5354" s="54"/>
      <c r="AJ5354" s="54"/>
      <c r="AK5354" s="54"/>
      <c r="AL5354" s="54"/>
      <c r="AM5354" s="54"/>
      <c r="AN5354" s="54"/>
      <c r="AO5354" s="54"/>
      <c r="AP5354" s="54"/>
      <c r="AQ5354" s="54"/>
      <c r="AR5354" s="54"/>
      <c r="AS5354" s="54"/>
    </row>
    <row r="5355" spans="1:45" x14ac:dyDescent="0.3">
      <c r="D5355" s="56"/>
      <c r="X5355" s="336"/>
      <c r="Y5355" s="336">
        <f t="shared" ca="1" si="9211"/>
        <v>0.34547103630613346</v>
      </c>
      <c r="Z5355" s="336">
        <f t="shared" ca="1" si="9211"/>
        <v>0.63528865454434313</v>
      </c>
      <c r="AA5355" s="336">
        <f t="shared" ca="1" si="9211"/>
        <v>1.1874442934032743</v>
      </c>
      <c r="AB5355" s="336">
        <f t="shared" ca="1" si="9211"/>
        <v>-4.4407101095214011E-3</v>
      </c>
      <c r="AC5355" s="336">
        <f t="shared" ca="1" si="9211"/>
        <v>-1.607624466457176E-3</v>
      </c>
      <c r="AD5355" s="336">
        <f t="shared" ca="1" si="9211"/>
        <v>-0.13653775372250798</v>
      </c>
      <c r="AE5355" s="336"/>
      <c r="AF5355" s="336"/>
      <c r="AG5355" s="336"/>
      <c r="AH5355" s="336"/>
      <c r="AI5355" s="54"/>
      <c r="AJ5355" s="54"/>
      <c r="AK5355" s="54"/>
      <c r="AL5355" s="336"/>
      <c r="AM5355" s="336"/>
      <c r="AN5355" s="336"/>
      <c r="AO5355" s="336"/>
      <c r="AP5355" s="54"/>
      <c r="AQ5355" s="336"/>
      <c r="AR5355" s="336"/>
      <c r="AS5355" s="336"/>
    </row>
    <row r="5356" spans="1:45" x14ac:dyDescent="0.3">
      <c r="C5356" s="54"/>
      <c r="D5356" s="56"/>
      <c r="Y5356" s="336">
        <f t="shared" ca="1" si="9211"/>
        <v>0.57336115380380381</v>
      </c>
      <c r="Z5356" s="336">
        <f t="shared" ca="1" si="9211"/>
        <v>0.26651498444616939</v>
      </c>
      <c r="AA5356" s="336">
        <f t="shared" ca="1" si="9211"/>
        <v>0.16539463391017312</v>
      </c>
      <c r="AB5356" s="336">
        <f t="shared" ca="1" si="9211"/>
        <v>0.75739134357651294</v>
      </c>
      <c r="AC5356" s="336">
        <f t="shared" ca="1" si="9211"/>
        <v>-0.25950692362962346</v>
      </c>
      <c r="AD5356" s="336">
        <f t="shared" ca="1" si="9211"/>
        <v>0.607796970546849</v>
      </c>
      <c r="AE5356" s="55"/>
      <c r="AF5356" s="55"/>
      <c r="AG5356" s="55"/>
      <c r="AH5356" s="55"/>
      <c r="AI5356" s="55"/>
      <c r="AJ5356" s="55"/>
      <c r="AK5356" s="55"/>
      <c r="AL5356" s="55"/>
      <c r="AM5356" s="55"/>
      <c r="AN5356" s="55"/>
      <c r="AO5356" s="55"/>
      <c r="AP5356" s="55"/>
      <c r="AQ5356" s="55"/>
      <c r="AR5356" s="55"/>
      <c r="AS5356" s="55"/>
    </row>
    <row r="5357" spans="1:45" x14ac:dyDescent="0.3">
      <c r="B5357" s="54" t="s">
        <v>172</v>
      </c>
      <c r="C5357" s="53">
        <f>C5350</f>
        <v>0</v>
      </c>
      <c r="D5357" s="56" t="e">
        <f t="shared" ref="D5357:D5358" ca="1" si="9248">AJ5357</f>
        <v>#N/A</v>
      </c>
      <c r="E5357" s="52" t="e">
        <f t="shared" ref="E5357:W5357" si="9249">E5350</f>
        <v>#N/A</v>
      </c>
      <c r="F5357" s="52" t="e">
        <f t="shared" si="9249"/>
        <v>#N/A</v>
      </c>
      <c r="G5357" s="52" t="e">
        <f t="shared" si="9249"/>
        <v>#N/A</v>
      </c>
      <c r="H5357" s="52" t="e">
        <f t="shared" si="9249"/>
        <v>#N/A</v>
      </c>
      <c r="I5357" s="52" t="e">
        <f t="shared" si="9249"/>
        <v>#N/A</v>
      </c>
      <c r="J5357" s="52" t="e">
        <f t="shared" si="9249"/>
        <v>#N/A</v>
      </c>
      <c r="K5357" s="52" t="e">
        <f t="shared" si="9249"/>
        <v>#N/A</v>
      </c>
      <c r="L5357" s="52" t="e">
        <f t="shared" si="9249"/>
        <v>#N/A</v>
      </c>
      <c r="M5357" s="52" t="e">
        <f t="shared" si="9249"/>
        <v>#N/A</v>
      </c>
      <c r="N5357" s="52" t="e">
        <f t="shared" si="9249"/>
        <v>#N/A</v>
      </c>
      <c r="O5357" s="52" t="e">
        <f t="shared" si="9249"/>
        <v>#N/A</v>
      </c>
      <c r="P5357" s="52" t="e">
        <f t="shared" si="9249"/>
        <v>#N/A</v>
      </c>
      <c r="Q5357" s="52" t="e">
        <f t="shared" si="9249"/>
        <v>#N/A</v>
      </c>
      <c r="R5357" s="52" t="e">
        <f t="shared" si="9249"/>
        <v>#N/A</v>
      </c>
      <c r="S5357" s="52" t="e">
        <f t="shared" si="9249"/>
        <v>#N/A</v>
      </c>
      <c r="T5357" s="52" t="e">
        <f t="shared" si="9249"/>
        <v>#N/A</v>
      </c>
      <c r="U5357" s="52" t="e">
        <f t="shared" si="9249"/>
        <v>#N/A</v>
      </c>
      <c r="V5357" s="52" t="e">
        <f t="shared" si="9249"/>
        <v>#N/A</v>
      </c>
      <c r="W5357" s="52" t="e">
        <f t="shared" si="9249"/>
        <v>#N/A</v>
      </c>
      <c r="X5357" s="55" t="e">
        <f t="shared" ref="X5357:X5358" si="9250">(H5357-(O5357*P5357)/100-3*(J5357*K5357)/100)/2</f>
        <v>#N/A</v>
      </c>
      <c r="Y5357" s="55" t="e">
        <f t="shared" ref="Y5357:Y5358" si="9251">SUM(X5357,(J5357*K5357/100))/(F5357/100)</f>
        <v>#N/A</v>
      </c>
      <c r="Z5357" s="55" t="e">
        <f t="shared" ref="Z5357" si="9252">U5357*0.5+U5358*0.5</f>
        <v>#N/A</v>
      </c>
      <c r="AA5357" s="55" t="e">
        <f t="shared" ref="AA5357:AA5358" si="9253">J5357/Y5357</f>
        <v>#N/A</v>
      </c>
      <c r="AB5357" s="336" t="e">
        <f t="shared" ref="AB5357:AB5358" si="9254">X5357/(Y5357-J5357)</f>
        <v>#N/A</v>
      </c>
      <c r="AC5357" s="223" t="e">
        <f ca="1">INDEX(FGA_COEFFS,1,1)+Z5357*INDEX(FGA_COEFFS,1,2)+Y5357*INDEX(FGA_COEFFS,1,3)+R5357*INDEX(FGA_COEFFS,1,4)+Q5358*INDEX(FGA_COEFFS,1,5)+S5357*INDEX(FGA_COEFFS,1,6)+T5358*INDEX(FGA_COEFFS,1,7)+M5358*INDEX(FGA_COEFFS,1,8)+Y5361*Y5362</f>
        <v>#N/A</v>
      </c>
      <c r="AD5357" s="223" t="e">
        <f ca="1">INDEX(THREEPTA_COEFFS,1,1)+AC5357*INDEX(THREEPTA_COEFFS,1,2)+J5357*INDEX(THREEPTA_COEFFS,1,3)+AA5357*INDEX(THREEPTA_COEFFS,1,4)+K5357*INDEX(THREEPTA_COEFFS,1,5)+L5358*INDEX(THREEPTA_COEFFS,1,6)+Z5361*Z5362</f>
        <v>#N/A</v>
      </c>
      <c r="AE5357" s="223" t="e">
        <f ca="1">INDEX(THREEPTPCT_COEFFS,1,1)+K5357*INDEX(THREEPTPCT_COEFFS,1,2)+L5358*INDEX(THREEPTPCT_COEFFS,1,3)+AA5361*AA5362</f>
        <v>#N/A</v>
      </c>
      <c r="AF5357" s="55" t="e">
        <f t="shared" ref="AF5357:AF5358" ca="1" si="9255">AC5357-AD5357</f>
        <v>#N/A</v>
      </c>
      <c r="AG5357" s="223" t="e">
        <f ca="1">INDEX(TWOPTPCT_COEFFS,1,1)+AB5357*INDEX(TWOPTPCT_COEFFS,1,2)+I5358*INDEX(TWOPTPCT_COEFFS,1,3)+G5358*INDEX(TWOPTPCT_COEFFS,1,4)+L5358*INDEX(TWOPTPCT_COEFFS,1,5)+AB5361*AB5362</f>
        <v>#N/A</v>
      </c>
      <c r="AH5357" s="223" t="e">
        <f ca="1">INDEX(FTA_COEFFS,1,1)+O5357*INDEX(FTA_COEFFS,1,2)+N5358*INDEX(FTA_COEFFS,1,3)+(Q5357+R5357)*INDEX(FTA_COEFFS,1,4)+(Q5358+R5358)*INDEX(FTA_COEFFS,1,5)+M5358*INDEX(FTA_COEFFS,1,6)+AC5361*AC5362</f>
        <v>#N/A</v>
      </c>
      <c r="AI5357" s="223" t="e">
        <f ca="1">INDEX(FTPCT_COEFFS,1,1)+P5357*INDEX(FTPCT_COEFFS,1,2)+F5357*INDEX(FTPCT_COEFFS,1,3)+G5358*INDEX(FTPCT_COEFFS,1,4)+AD5361*AD5362</f>
        <v>#N/A</v>
      </c>
      <c r="AJ5357" s="338" t="e">
        <f t="shared" ref="AJ5357:AJ5358" ca="1" si="9256">AD5357*AE5357/100+AF5357*AG5357+AH5357*AI5357/100</f>
        <v>#N/A</v>
      </c>
      <c r="AK5357" s="55"/>
      <c r="AL5357" s="55"/>
      <c r="AM5357" s="55"/>
      <c r="AN5357" s="55"/>
      <c r="AO5357" s="55"/>
      <c r="AP5357" s="55"/>
      <c r="AQ5357" s="55"/>
      <c r="AR5357" s="55"/>
    </row>
    <row r="5358" spans="1:45" x14ac:dyDescent="0.3">
      <c r="B5358" s="54" t="s">
        <v>175</v>
      </c>
      <c r="C5358" s="54">
        <f>C5351</f>
        <v>0</v>
      </c>
      <c r="D5358" s="56" t="e">
        <f t="shared" ca="1" si="9248"/>
        <v>#N/A</v>
      </c>
      <c r="E5358" s="52" t="e">
        <f t="shared" ref="E5358:W5358" si="9257">E5351</f>
        <v>#N/A</v>
      </c>
      <c r="F5358" s="52" t="e">
        <f t="shared" si="9257"/>
        <v>#N/A</v>
      </c>
      <c r="G5358" s="52" t="e">
        <f t="shared" si="9257"/>
        <v>#N/A</v>
      </c>
      <c r="H5358" s="52" t="e">
        <f t="shared" si="9257"/>
        <v>#N/A</v>
      </c>
      <c r="I5358" s="52" t="e">
        <f t="shared" si="9257"/>
        <v>#N/A</v>
      </c>
      <c r="J5358" s="52" t="e">
        <f t="shared" si="9257"/>
        <v>#N/A</v>
      </c>
      <c r="K5358" s="52" t="e">
        <f t="shared" si="9257"/>
        <v>#N/A</v>
      </c>
      <c r="L5358" s="52" t="e">
        <f t="shared" si="9257"/>
        <v>#N/A</v>
      </c>
      <c r="M5358" s="52" t="e">
        <f t="shared" si="9257"/>
        <v>#N/A</v>
      </c>
      <c r="N5358" s="52" t="e">
        <f t="shared" si="9257"/>
        <v>#N/A</v>
      </c>
      <c r="O5358" s="52" t="e">
        <f t="shared" si="9257"/>
        <v>#N/A</v>
      </c>
      <c r="P5358" s="52" t="e">
        <f t="shared" si="9257"/>
        <v>#N/A</v>
      </c>
      <c r="Q5358" s="52" t="e">
        <f t="shared" si="9257"/>
        <v>#N/A</v>
      </c>
      <c r="R5358" s="52" t="e">
        <f t="shared" si="9257"/>
        <v>#N/A</v>
      </c>
      <c r="S5358" s="52" t="e">
        <f t="shared" si="9257"/>
        <v>#N/A</v>
      </c>
      <c r="T5358" s="52" t="e">
        <f t="shared" si="9257"/>
        <v>#N/A</v>
      </c>
      <c r="U5358" s="52" t="e">
        <f t="shared" si="9257"/>
        <v>#N/A</v>
      </c>
      <c r="V5358" s="52" t="e">
        <f t="shared" si="9257"/>
        <v>#N/A</v>
      </c>
      <c r="W5358" s="52" t="e">
        <f t="shared" si="9257"/>
        <v>#N/A</v>
      </c>
      <c r="X5358" s="55" t="e">
        <f t="shared" si="9250"/>
        <v>#N/A</v>
      </c>
      <c r="Y5358" s="55" t="e">
        <f t="shared" si="9251"/>
        <v>#N/A</v>
      </c>
      <c r="Z5358" s="55" t="e">
        <f t="shared" ref="Z5358" si="9258">Z5357</f>
        <v>#N/A</v>
      </c>
      <c r="AA5358" s="55" t="e">
        <f t="shared" si="9253"/>
        <v>#N/A</v>
      </c>
      <c r="AB5358" s="336" t="e">
        <f t="shared" si="9254"/>
        <v>#N/A</v>
      </c>
      <c r="AC5358" s="223" t="e">
        <f ca="1">INDEX(FGA_COEFFS,1,1)+Z5358*INDEX(FGA_COEFFS,1,2)+Y5358*INDEX(FGA_COEFFS,1,3)+R5358*INDEX(FGA_COEFFS,1,4)+Q5357*INDEX(FGA_COEFFS,1,5)+S5358*INDEX(FGA_COEFFS,1,6)+T5357*INDEX(FGA_COEFFS,1,7)+M5357*INDEX(FGA_COEFFS,1,8)+Y5361*Y5363</f>
        <v>#N/A</v>
      </c>
      <c r="AD5358" s="223" t="e">
        <f ca="1">INDEX(THREEPTA_COEFFS,1,1)+AC5358*INDEX(THREEPTA_COEFFS,1,2)+J5358*INDEX(THREEPTA_COEFFS,1,3)+AA5358*INDEX(THREEPTA_COEFFS,1,4)+K5358*INDEX(THREEPTA_COEFFS,1,5)+L5357*INDEX(THREEPTA_COEFFS,1,6)+Z5361*Z5363</f>
        <v>#N/A</v>
      </c>
      <c r="AE5358" s="223" t="e">
        <f ca="1">INDEX(THREEPTPCT_COEFFS,1,1)+K5358*INDEX(THREEPTPCT_COEFFS,1,2)+L5357*INDEX(THREEPTPCT_COEFFS,1,3)+AA5361*AA5363</f>
        <v>#N/A</v>
      </c>
      <c r="AF5358" s="55" t="e">
        <f t="shared" ca="1" si="9255"/>
        <v>#N/A</v>
      </c>
      <c r="AG5358" s="223" t="e">
        <f ca="1">INDEX(TWOPTPCT_COEFFS,1,1)+AB5358*INDEX(TWOPTPCT_COEFFS,1,2)+I5357*INDEX(TWOPTPCT_COEFFS,1,3)+G5357*INDEX(TWOPTPCT_COEFFS,1,4)+L5357*INDEX(TWOPTPCT_COEFFS,1,5)+AB5361*AB5363</f>
        <v>#N/A</v>
      </c>
      <c r="AH5358" s="223" t="e">
        <f ca="1">INDEX(FTA_COEFFS,1,1)+O5358*INDEX(FTA_COEFFS,1,2)+N5357*INDEX(FTA_COEFFS,1,3)+(Q5358+R5358)*INDEX(FTA_COEFFS,1,4)+(Q5357+R5357)*INDEX(FTA_COEFFS,1,5)+M5357*INDEX(FTA_COEFFS,1,6)+AC5361*AC5363</f>
        <v>#N/A</v>
      </c>
      <c r="AI5358" s="223" t="e">
        <f ca="1">INDEX(FTPCT_COEFFS,1,1)+P5358*INDEX(FTPCT_COEFFS,1,2)+F5358*INDEX(FTPCT_COEFFS,1,3)+G5357*INDEX(FTPCT_COEFFS,1,4)+AD5361*AD5363</f>
        <v>#N/A</v>
      </c>
      <c r="AJ5358" s="338" t="e">
        <f t="shared" ca="1" si="9256"/>
        <v>#N/A</v>
      </c>
      <c r="AK5358" s="55"/>
      <c r="AL5358" s="55"/>
      <c r="AM5358" s="55"/>
      <c r="AN5358" s="55"/>
      <c r="AO5358" s="55"/>
      <c r="AP5358" s="55"/>
      <c r="AQ5358" s="55"/>
      <c r="AR5358" s="55"/>
    </row>
    <row r="5359" spans="1:45" x14ac:dyDescent="0.3">
      <c r="A5359" s="54" t="e">
        <f ca="1">IF(D5357&gt;(D5358+(AVERAGE(V5357,W5357)-AVERAGE(V5358,W5358))/2)+2.5,C5357,IF(D5358&gt;(D5357+(AVERAGE(V5358,W5358)-AVERAGE(V5357,W5357))/2)+2.5,C5358,"Close"))</f>
        <v>#N/A</v>
      </c>
      <c r="B5359" s="64" t="e">
        <f ca="1">IF(D5358&gt;D5357,C5358,C5357)</f>
        <v>#N/A</v>
      </c>
      <c r="D5359" s="56"/>
      <c r="X5359" s="55"/>
      <c r="Y5359" s="55"/>
      <c r="Z5359" s="55"/>
      <c r="AA5359" s="55"/>
      <c r="AB5359" s="55"/>
      <c r="AC5359" s="337"/>
      <c r="AD5359" s="337"/>
      <c r="AE5359" s="337"/>
      <c r="AF5359" s="337"/>
      <c r="AG5359" s="337"/>
      <c r="AH5359" s="337"/>
      <c r="AI5359" s="337"/>
      <c r="AJ5359" s="337"/>
      <c r="AK5359" s="337"/>
      <c r="AL5359" s="337"/>
      <c r="AM5359" s="55"/>
      <c r="AN5359" s="55"/>
      <c r="AO5359" s="55"/>
      <c r="AP5359" s="55"/>
      <c r="AQ5359" s="55"/>
      <c r="AR5359" s="55"/>
      <c r="AS5359" s="55"/>
    </row>
    <row r="5360" spans="1:45" x14ac:dyDescent="0.3">
      <c r="X5360" s="54" t="s">
        <v>1305</v>
      </c>
      <c r="Y5360" s="54" t="s">
        <v>128</v>
      </c>
      <c r="Z5360" s="54" t="s">
        <v>157</v>
      </c>
      <c r="AA5360" s="54" t="s">
        <v>151</v>
      </c>
      <c r="AB5360" s="54" t="s">
        <v>1327</v>
      </c>
      <c r="AC5360" s="54" t="s">
        <v>129</v>
      </c>
      <c r="AD5360" s="54" t="s">
        <v>116</v>
      </c>
      <c r="AE5360" s="54"/>
      <c r="AF5360" s="54"/>
      <c r="AG5360" s="54"/>
      <c r="AH5360" s="54"/>
      <c r="AI5360" s="54"/>
      <c r="AJ5360" s="54"/>
      <c r="AK5360" s="54"/>
      <c r="AL5360" s="54"/>
      <c r="AM5360" s="54"/>
      <c r="AN5360" s="54"/>
      <c r="AO5360" s="54"/>
      <c r="AP5360" s="54"/>
      <c r="AQ5360" s="54"/>
      <c r="AR5360" s="54"/>
      <c r="AS5360" s="54"/>
    </row>
    <row r="5361" spans="1:45" x14ac:dyDescent="0.3">
      <c r="X5361" s="54"/>
      <c r="Y5361" s="54">
        <f t="shared" ref="Y5361:AD5361" si="9259">Y5354</f>
        <v>6.4436999999999998</v>
      </c>
      <c r="Z5361" s="54">
        <f t="shared" si="9259"/>
        <v>4.9371</v>
      </c>
      <c r="AA5361" s="54">
        <f t="shared" si="9259"/>
        <v>11.350300000000001</v>
      </c>
      <c r="AB5361" s="54">
        <f t="shared" si="9259"/>
        <v>7.1900000000000006E-2</v>
      </c>
      <c r="AC5361" s="54">
        <f t="shared" si="9259"/>
        <v>6.2766000000000002</v>
      </c>
      <c r="AD5361" s="54">
        <f t="shared" si="9259"/>
        <v>11.042999999999999</v>
      </c>
      <c r="AE5361" s="54"/>
      <c r="AF5361" s="336"/>
      <c r="AG5361" s="336"/>
      <c r="AH5361" s="336"/>
      <c r="AI5361" s="54"/>
      <c r="AJ5361" s="54"/>
      <c r="AK5361" s="54"/>
      <c r="AL5361" s="54"/>
      <c r="AM5361" s="54"/>
      <c r="AN5361" s="54"/>
      <c r="AO5361" s="54"/>
      <c r="AP5361" s="54"/>
      <c r="AQ5361" s="54"/>
      <c r="AR5361" s="54"/>
      <c r="AS5361" s="54"/>
    </row>
    <row r="5362" spans="1:45" x14ac:dyDescent="0.3">
      <c r="D5362" s="56"/>
      <c r="X5362" s="336"/>
      <c r="Y5362" s="336">
        <f t="shared" ca="1" si="9211"/>
        <v>-5.6258164270288217E-4</v>
      </c>
      <c r="Z5362" s="336">
        <f t="shared" ca="1" si="9211"/>
        <v>0.45876327995368005</v>
      </c>
      <c r="AA5362" s="336">
        <f t="shared" ca="1" si="9211"/>
        <v>0.29675082760156646</v>
      </c>
      <c r="AB5362" s="336">
        <f t="shared" ca="1" si="9211"/>
        <v>3.367792220039946E-2</v>
      </c>
      <c r="AC5362" s="336">
        <f t="shared" ca="1" si="9211"/>
        <v>9.321784788792202E-2</v>
      </c>
      <c r="AD5362" s="336">
        <f t="shared" ca="1" si="9211"/>
        <v>-0.67090356710959353</v>
      </c>
      <c r="AE5362" s="336"/>
      <c r="AF5362" s="336"/>
      <c r="AG5362" s="336"/>
      <c r="AH5362" s="336"/>
      <c r="AI5362" s="54"/>
      <c r="AJ5362" s="54"/>
      <c r="AK5362" s="54"/>
      <c r="AL5362" s="336"/>
      <c r="AM5362" s="336"/>
      <c r="AN5362" s="336"/>
      <c r="AO5362" s="336"/>
      <c r="AP5362" s="54"/>
      <c r="AQ5362" s="336"/>
      <c r="AR5362" s="336"/>
      <c r="AS5362" s="336"/>
    </row>
    <row r="5363" spans="1:45" x14ac:dyDescent="0.3">
      <c r="C5363" s="54"/>
      <c r="D5363" s="56"/>
      <c r="Y5363" s="336">
        <f t="shared" ca="1" si="9211"/>
        <v>-2.8202738694944108E-3</v>
      </c>
      <c r="Z5363" s="336">
        <f t="shared" ca="1" si="9211"/>
        <v>1.4627831317557132</v>
      </c>
      <c r="AA5363" s="336">
        <f t="shared" ca="1" si="9211"/>
        <v>-0.12627981600896682</v>
      </c>
      <c r="AB5363" s="336">
        <f t="shared" ca="1" si="9211"/>
        <v>-0.61070669374409214</v>
      </c>
      <c r="AC5363" s="336">
        <f t="shared" ca="1" si="9211"/>
        <v>5.0910410879691864E-2</v>
      </c>
      <c r="AD5363" s="336">
        <f t="shared" ca="1" si="9211"/>
        <v>9.0648990904013724E-2</v>
      </c>
      <c r="AE5363" s="55"/>
      <c r="AF5363" s="55"/>
      <c r="AG5363" s="55"/>
      <c r="AH5363" s="55"/>
      <c r="AI5363" s="55"/>
      <c r="AJ5363" s="55"/>
      <c r="AK5363" s="55"/>
      <c r="AL5363" s="55"/>
      <c r="AM5363" s="55"/>
      <c r="AN5363" s="55"/>
      <c r="AO5363" s="55"/>
      <c r="AP5363" s="55"/>
      <c r="AQ5363" s="55"/>
      <c r="AR5363" s="55"/>
      <c r="AS5363" s="55"/>
    </row>
    <row r="5364" spans="1:45" x14ac:dyDescent="0.3">
      <c r="B5364" s="54" t="s">
        <v>172</v>
      </c>
      <c r="C5364" s="53">
        <f>C5357</f>
        <v>0</v>
      </c>
      <c r="D5364" s="56" t="e">
        <f t="shared" ref="D5364:D5365" ca="1" si="9260">AJ5364</f>
        <v>#N/A</v>
      </c>
      <c r="E5364" s="52" t="e">
        <f t="shared" ref="E5364:W5364" si="9261">E5357</f>
        <v>#N/A</v>
      </c>
      <c r="F5364" s="52" t="e">
        <f t="shared" si="9261"/>
        <v>#N/A</v>
      </c>
      <c r="G5364" s="52" t="e">
        <f t="shared" si="9261"/>
        <v>#N/A</v>
      </c>
      <c r="H5364" s="52" t="e">
        <f t="shared" si="9261"/>
        <v>#N/A</v>
      </c>
      <c r="I5364" s="52" t="e">
        <f t="shared" si="9261"/>
        <v>#N/A</v>
      </c>
      <c r="J5364" s="52" t="e">
        <f t="shared" si="9261"/>
        <v>#N/A</v>
      </c>
      <c r="K5364" s="52" t="e">
        <f t="shared" si="9261"/>
        <v>#N/A</v>
      </c>
      <c r="L5364" s="52" t="e">
        <f t="shared" si="9261"/>
        <v>#N/A</v>
      </c>
      <c r="M5364" s="52" t="e">
        <f t="shared" si="9261"/>
        <v>#N/A</v>
      </c>
      <c r="N5364" s="52" t="e">
        <f t="shared" si="9261"/>
        <v>#N/A</v>
      </c>
      <c r="O5364" s="52" t="e">
        <f t="shared" si="9261"/>
        <v>#N/A</v>
      </c>
      <c r="P5364" s="52" t="e">
        <f t="shared" si="9261"/>
        <v>#N/A</v>
      </c>
      <c r="Q5364" s="52" t="e">
        <f t="shared" si="9261"/>
        <v>#N/A</v>
      </c>
      <c r="R5364" s="52" t="e">
        <f t="shared" si="9261"/>
        <v>#N/A</v>
      </c>
      <c r="S5364" s="52" t="e">
        <f t="shared" si="9261"/>
        <v>#N/A</v>
      </c>
      <c r="T5364" s="52" t="e">
        <f t="shared" si="9261"/>
        <v>#N/A</v>
      </c>
      <c r="U5364" s="52" t="e">
        <f t="shared" si="9261"/>
        <v>#N/A</v>
      </c>
      <c r="V5364" s="52" t="e">
        <f t="shared" si="9261"/>
        <v>#N/A</v>
      </c>
      <c r="W5364" s="52" t="e">
        <f t="shared" si="9261"/>
        <v>#N/A</v>
      </c>
      <c r="X5364" s="55" t="e">
        <f t="shared" ref="X5364:X5365" si="9262">(H5364-(O5364*P5364)/100-3*(J5364*K5364)/100)/2</f>
        <v>#N/A</v>
      </c>
      <c r="Y5364" s="55" t="e">
        <f t="shared" ref="Y5364:Y5365" si="9263">SUM(X5364,(J5364*K5364/100))/(F5364/100)</f>
        <v>#N/A</v>
      </c>
      <c r="Z5364" s="55" t="e">
        <f t="shared" ref="Z5364" si="9264">U5364*0.5+U5365*0.5</f>
        <v>#N/A</v>
      </c>
      <c r="AA5364" s="55" t="e">
        <f t="shared" ref="AA5364:AA5365" si="9265">J5364/Y5364</f>
        <v>#N/A</v>
      </c>
      <c r="AB5364" s="336" t="e">
        <f t="shared" ref="AB5364:AB5365" si="9266">X5364/(Y5364-J5364)</f>
        <v>#N/A</v>
      </c>
      <c r="AC5364" s="223" t="e">
        <f ca="1">INDEX(FGA_COEFFS,1,1)+Z5364*INDEX(FGA_COEFFS,1,2)+Y5364*INDEX(FGA_COEFFS,1,3)+R5364*INDEX(FGA_COEFFS,1,4)+Q5365*INDEX(FGA_COEFFS,1,5)+S5364*INDEX(FGA_COEFFS,1,6)+T5365*INDEX(FGA_COEFFS,1,7)+M5365*INDEX(FGA_COEFFS,1,8)+Y5368*Y5369</f>
        <v>#N/A</v>
      </c>
      <c r="AD5364" s="223" t="e">
        <f ca="1">INDEX(THREEPTA_COEFFS,1,1)+AC5364*INDEX(THREEPTA_COEFFS,1,2)+J5364*INDEX(THREEPTA_COEFFS,1,3)+AA5364*INDEX(THREEPTA_COEFFS,1,4)+K5364*INDEX(THREEPTA_COEFFS,1,5)+L5365*INDEX(THREEPTA_COEFFS,1,6)+Z5368*Z5369</f>
        <v>#N/A</v>
      </c>
      <c r="AE5364" s="223" t="e">
        <f ca="1">INDEX(THREEPTPCT_COEFFS,1,1)+K5364*INDEX(THREEPTPCT_COEFFS,1,2)+L5365*INDEX(THREEPTPCT_COEFFS,1,3)+AA5368*AA5369</f>
        <v>#N/A</v>
      </c>
      <c r="AF5364" s="55" t="e">
        <f t="shared" ref="AF5364:AF5365" ca="1" si="9267">AC5364-AD5364</f>
        <v>#N/A</v>
      </c>
      <c r="AG5364" s="223" t="e">
        <f ca="1">INDEX(TWOPTPCT_COEFFS,1,1)+AB5364*INDEX(TWOPTPCT_COEFFS,1,2)+I5365*INDEX(TWOPTPCT_COEFFS,1,3)+G5365*INDEX(TWOPTPCT_COEFFS,1,4)+L5365*INDEX(TWOPTPCT_COEFFS,1,5)+AB5368*AB5369</f>
        <v>#N/A</v>
      </c>
      <c r="AH5364" s="223" t="e">
        <f ca="1">INDEX(FTA_COEFFS,1,1)+O5364*INDEX(FTA_COEFFS,1,2)+N5365*INDEX(FTA_COEFFS,1,3)+(Q5364+R5364)*INDEX(FTA_COEFFS,1,4)+(Q5365+R5365)*INDEX(FTA_COEFFS,1,5)+M5365*INDEX(FTA_COEFFS,1,6)+AC5368*AC5369</f>
        <v>#N/A</v>
      </c>
      <c r="AI5364" s="223" t="e">
        <f ca="1">INDEX(FTPCT_COEFFS,1,1)+P5364*INDEX(FTPCT_COEFFS,1,2)+F5364*INDEX(FTPCT_COEFFS,1,3)+G5365*INDEX(FTPCT_COEFFS,1,4)+AD5368*AD5369</f>
        <v>#N/A</v>
      </c>
      <c r="AJ5364" s="338" t="e">
        <f t="shared" ref="AJ5364:AJ5365" ca="1" si="9268">AD5364*AE5364/100+AF5364*AG5364+AH5364*AI5364/100</f>
        <v>#N/A</v>
      </c>
      <c r="AK5364" s="55"/>
      <c r="AL5364" s="55"/>
      <c r="AM5364" s="55"/>
      <c r="AN5364" s="55"/>
      <c r="AO5364" s="55"/>
      <c r="AP5364" s="55"/>
      <c r="AQ5364" s="55"/>
      <c r="AR5364" s="55"/>
    </row>
    <row r="5365" spans="1:45" x14ac:dyDescent="0.3">
      <c r="B5365" s="54" t="s">
        <v>175</v>
      </c>
      <c r="C5365" s="54">
        <f>C5358</f>
        <v>0</v>
      </c>
      <c r="D5365" s="56" t="e">
        <f t="shared" ca="1" si="9260"/>
        <v>#N/A</v>
      </c>
      <c r="E5365" s="52" t="e">
        <f t="shared" ref="E5365:W5365" si="9269">E5358</f>
        <v>#N/A</v>
      </c>
      <c r="F5365" s="52" t="e">
        <f t="shared" si="9269"/>
        <v>#N/A</v>
      </c>
      <c r="G5365" s="52" t="e">
        <f t="shared" si="9269"/>
        <v>#N/A</v>
      </c>
      <c r="H5365" s="52" t="e">
        <f t="shared" si="9269"/>
        <v>#N/A</v>
      </c>
      <c r="I5365" s="52" t="e">
        <f t="shared" si="9269"/>
        <v>#N/A</v>
      </c>
      <c r="J5365" s="52" t="e">
        <f t="shared" si="9269"/>
        <v>#N/A</v>
      </c>
      <c r="K5365" s="52" t="e">
        <f t="shared" si="9269"/>
        <v>#N/A</v>
      </c>
      <c r="L5365" s="52" t="e">
        <f t="shared" si="9269"/>
        <v>#N/A</v>
      </c>
      <c r="M5365" s="52" t="e">
        <f t="shared" si="9269"/>
        <v>#N/A</v>
      </c>
      <c r="N5365" s="52" t="e">
        <f t="shared" si="9269"/>
        <v>#N/A</v>
      </c>
      <c r="O5365" s="52" t="e">
        <f t="shared" si="9269"/>
        <v>#N/A</v>
      </c>
      <c r="P5365" s="52" t="e">
        <f t="shared" si="9269"/>
        <v>#N/A</v>
      </c>
      <c r="Q5365" s="52" t="e">
        <f t="shared" si="9269"/>
        <v>#N/A</v>
      </c>
      <c r="R5365" s="52" t="e">
        <f t="shared" si="9269"/>
        <v>#N/A</v>
      </c>
      <c r="S5365" s="52" t="e">
        <f t="shared" si="9269"/>
        <v>#N/A</v>
      </c>
      <c r="T5365" s="52" t="e">
        <f t="shared" si="9269"/>
        <v>#N/A</v>
      </c>
      <c r="U5365" s="52" t="e">
        <f t="shared" si="9269"/>
        <v>#N/A</v>
      </c>
      <c r="V5365" s="52" t="e">
        <f t="shared" si="9269"/>
        <v>#N/A</v>
      </c>
      <c r="W5365" s="52" t="e">
        <f t="shared" si="9269"/>
        <v>#N/A</v>
      </c>
      <c r="X5365" s="55" t="e">
        <f t="shared" si="9262"/>
        <v>#N/A</v>
      </c>
      <c r="Y5365" s="55" t="e">
        <f t="shared" si="9263"/>
        <v>#N/A</v>
      </c>
      <c r="Z5365" s="55" t="e">
        <f t="shared" ref="Z5365" si="9270">Z5364</f>
        <v>#N/A</v>
      </c>
      <c r="AA5365" s="55" t="e">
        <f t="shared" si="9265"/>
        <v>#N/A</v>
      </c>
      <c r="AB5365" s="336" t="e">
        <f t="shared" si="9266"/>
        <v>#N/A</v>
      </c>
      <c r="AC5365" s="223" t="e">
        <f ca="1">INDEX(FGA_COEFFS,1,1)+Z5365*INDEX(FGA_COEFFS,1,2)+Y5365*INDEX(FGA_COEFFS,1,3)+R5365*INDEX(FGA_COEFFS,1,4)+Q5364*INDEX(FGA_COEFFS,1,5)+S5365*INDEX(FGA_COEFFS,1,6)+T5364*INDEX(FGA_COEFFS,1,7)+M5364*INDEX(FGA_COEFFS,1,8)+Y5368*Y5370</f>
        <v>#N/A</v>
      </c>
      <c r="AD5365" s="223" t="e">
        <f ca="1">INDEX(THREEPTA_COEFFS,1,1)+AC5365*INDEX(THREEPTA_COEFFS,1,2)+J5365*INDEX(THREEPTA_COEFFS,1,3)+AA5365*INDEX(THREEPTA_COEFFS,1,4)+K5365*INDEX(THREEPTA_COEFFS,1,5)+L5364*INDEX(THREEPTA_COEFFS,1,6)+Z5368*Z5370</f>
        <v>#N/A</v>
      </c>
      <c r="AE5365" s="223" t="e">
        <f ca="1">INDEX(THREEPTPCT_COEFFS,1,1)+K5365*INDEX(THREEPTPCT_COEFFS,1,2)+L5364*INDEX(THREEPTPCT_COEFFS,1,3)+AA5368*AA5370</f>
        <v>#N/A</v>
      </c>
      <c r="AF5365" s="55" t="e">
        <f t="shared" ca="1" si="9267"/>
        <v>#N/A</v>
      </c>
      <c r="AG5365" s="223" t="e">
        <f ca="1">INDEX(TWOPTPCT_COEFFS,1,1)+AB5365*INDEX(TWOPTPCT_COEFFS,1,2)+I5364*INDEX(TWOPTPCT_COEFFS,1,3)+G5364*INDEX(TWOPTPCT_COEFFS,1,4)+L5364*INDEX(TWOPTPCT_COEFFS,1,5)+AB5368*AB5370</f>
        <v>#N/A</v>
      </c>
      <c r="AH5365" s="223" t="e">
        <f ca="1">INDEX(FTA_COEFFS,1,1)+O5365*INDEX(FTA_COEFFS,1,2)+N5364*INDEX(FTA_COEFFS,1,3)+(Q5365+R5365)*INDEX(FTA_COEFFS,1,4)+(Q5364+R5364)*INDEX(FTA_COEFFS,1,5)+M5364*INDEX(FTA_COEFFS,1,6)+AC5368*AC5370</f>
        <v>#N/A</v>
      </c>
      <c r="AI5365" s="223" t="e">
        <f ca="1">INDEX(FTPCT_COEFFS,1,1)+P5365*INDEX(FTPCT_COEFFS,1,2)+F5365*INDEX(FTPCT_COEFFS,1,3)+G5364*INDEX(FTPCT_COEFFS,1,4)+AD5368*AD5370</f>
        <v>#N/A</v>
      </c>
      <c r="AJ5365" s="338" t="e">
        <f t="shared" ca="1" si="9268"/>
        <v>#N/A</v>
      </c>
      <c r="AK5365" s="55"/>
      <c r="AL5365" s="55"/>
      <c r="AM5365" s="55"/>
      <c r="AN5365" s="55"/>
      <c r="AO5365" s="55"/>
      <c r="AP5365" s="55"/>
      <c r="AQ5365" s="55"/>
      <c r="AR5365" s="55"/>
    </row>
    <row r="5366" spans="1:45" x14ac:dyDescent="0.3">
      <c r="A5366" s="54" t="e">
        <f ca="1">IF(D5364&gt;(D5365+(AVERAGE(V5364,W5364)-AVERAGE(V5365,W5365))/2)+2.5,C5364,IF(D5365&gt;(D5364+(AVERAGE(V5365,W5365)-AVERAGE(V5364,W5364))/2)+2.5,C5365,"Close"))</f>
        <v>#N/A</v>
      </c>
      <c r="B5366" s="64" t="e">
        <f ca="1">IF(D5365&gt;D5364,C5365,C5364)</f>
        <v>#N/A</v>
      </c>
      <c r="D5366" s="56"/>
      <c r="X5366" s="55"/>
      <c r="Y5366" s="55"/>
      <c r="Z5366" s="55"/>
      <c r="AA5366" s="55"/>
      <c r="AB5366" s="55"/>
      <c r="AC5366" s="337"/>
      <c r="AD5366" s="337"/>
      <c r="AE5366" s="337"/>
      <c r="AF5366" s="337"/>
      <c r="AG5366" s="337"/>
      <c r="AH5366" s="337"/>
      <c r="AI5366" s="337"/>
      <c r="AJ5366" s="337"/>
      <c r="AK5366" s="337"/>
      <c r="AL5366" s="337"/>
      <c r="AM5366" s="55"/>
      <c r="AN5366" s="55"/>
      <c r="AO5366" s="55"/>
      <c r="AP5366" s="55"/>
      <c r="AQ5366" s="55"/>
      <c r="AR5366" s="55"/>
      <c r="AS5366" s="55"/>
    </row>
    <row r="5367" spans="1:45" x14ac:dyDescent="0.3">
      <c r="X5367" s="54" t="s">
        <v>1305</v>
      </c>
      <c r="Y5367" s="54" t="s">
        <v>128</v>
      </c>
      <c r="Z5367" s="54" t="s">
        <v>157</v>
      </c>
      <c r="AA5367" s="54" t="s">
        <v>151</v>
      </c>
      <c r="AB5367" s="54" t="s">
        <v>1327</v>
      </c>
      <c r="AC5367" s="54" t="s">
        <v>129</v>
      </c>
      <c r="AD5367" s="54" t="s">
        <v>116</v>
      </c>
      <c r="AE5367" s="54"/>
      <c r="AF5367" s="54"/>
      <c r="AG5367" s="54"/>
      <c r="AH5367" s="54"/>
      <c r="AI5367" s="54"/>
      <c r="AJ5367" s="54"/>
      <c r="AK5367" s="54"/>
      <c r="AL5367" s="54"/>
      <c r="AM5367" s="54"/>
      <c r="AN5367" s="54"/>
      <c r="AO5367" s="54"/>
      <c r="AP5367" s="54"/>
      <c r="AQ5367" s="54"/>
      <c r="AR5367" s="54"/>
      <c r="AS5367" s="54"/>
    </row>
    <row r="5368" spans="1:45" x14ac:dyDescent="0.3">
      <c r="X5368" s="54"/>
      <c r="Y5368" s="54">
        <f t="shared" ref="Y5368:AD5368" si="9271">Y5361</f>
        <v>6.4436999999999998</v>
      </c>
      <c r="Z5368" s="54">
        <f t="shared" si="9271"/>
        <v>4.9371</v>
      </c>
      <c r="AA5368" s="54">
        <f t="shared" si="9271"/>
        <v>11.350300000000001</v>
      </c>
      <c r="AB5368" s="54">
        <f t="shared" si="9271"/>
        <v>7.1900000000000006E-2</v>
      </c>
      <c r="AC5368" s="54">
        <f t="shared" si="9271"/>
        <v>6.2766000000000002</v>
      </c>
      <c r="AD5368" s="54">
        <f t="shared" si="9271"/>
        <v>11.042999999999999</v>
      </c>
      <c r="AE5368" s="54"/>
      <c r="AF5368" s="336"/>
      <c r="AG5368" s="336"/>
      <c r="AH5368" s="336"/>
      <c r="AI5368" s="54"/>
      <c r="AJ5368" s="54"/>
      <c r="AK5368" s="54"/>
      <c r="AL5368" s="54"/>
      <c r="AM5368" s="54"/>
      <c r="AN5368" s="54"/>
      <c r="AO5368" s="54"/>
      <c r="AP5368" s="54"/>
      <c r="AQ5368" s="54"/>
      <c r="AR5368" s="54"/>
      <c r="AS5368" s="54"/>
    </row>
    <row r="5369" spans="1:45" x14ac:dyDescent="0.3">
      <c r="D5369" s="56"/>
      <c r="X5369" s="336"/>
      <c r="Y5369" s="336">
        <f t="shared" ca="1" si="9211"/>
        <v>0.45443403347082478</v>
      </c>
      <c r="Z5369" s="336">
        <f t="shared" ca="1" si="9211"/>
        <v>3.5116748450978258E-2</v>
      </c>
      <c r="AA5369" s="336">
        <f t="shared" ca="1" si="9211"/>
        <v>7.450053788416805E-2</v>
      </c>
      <c r="AB5369" s="336">
        <f t="shared" ca="1" si="9211"/>
        <v>1.2002413790554909</v>
      </c>
      <c r="AC5369" s="336">
        <f t="shared" ca="1" si="9211"/>
        <v>7.1290134464244759E-2</v>
      </c>
      <c r="AD5369" s="336">
        <f t="shared" ca="1" si="9211"/>
        <v>0.583989046806491</v>
      </c>
      <c r="AE5369" s="336"/>
      <c r="AF5369" s="336"/>
      <c r="AG5369" s="336"/>
      <c r="AH5369" s="336"/>
      <c r="AI5369" s="54"/>
      <c r="AJ5369" s="54"/>
      <c r="AK5369" s="54"/>
      <c r="AL5369" s="336"/>
      <c r="AM5369" s="336"/>
      <c r="AN5369" s="336"/>
      <c r="AO5369" s="336"/>
      <c r="AP5369" s="54"/>
      <c r="AQ5369" s="336"/>
      <c r="AR5369" s="336"/>
      <c r="AS5369" s="336"/>
    </row>
    <row r="5370" spans="1:45" x14ac:dyDescent="0.3">
      <c r="C5370" s="54"/>
      <c r="D5370" s="56"/>
      <c r="Y5370" s="336">
        <f t="shared" ca="1" si="9211"/>
        <v>0.83962770612366189</v>
      </c>
      <c r="Z5370" s="336">
        <f t="shared" ca="1" si="9211"/>
        <v>-1.397759872396068</v>
      </c>
      <c r="AA5370" s="336">
        <f t="shared" ca="1" si="9211"/>
        <v>1.2997373959373844</v>
      </c>
      <c r="AB5370" s="336">
        <f t="shared" ca="1" si="9211"/>
        <v>-0.67439792261021969</v>
      </c>
      <c r="AC5370" s="336">
        <f t="shared" ca="1" si="9211"/>
        <v>-6.2190780706785936E-2</v>
      </c>
      <c r="AD5370" s="336">
        <f t="shared" ca="1" si="9211"/>
        <v>-0.38442501085932179</v>
      </c>
      <c r="AE5370" s="55"/>
      <c r="AF5370" s="55"/>
      <c r="AG5370" s="55"/>
      <c r="AH5370" s="55"/>
      <c r="AI5370" s="55"/>
      <c r="AJ5370" s="55"/>
      <c r="AK5370" s="55"/>
      <c r="AL5370" s="55"/>
      <c r="AM5370" s="55"/>
      <c r="AN5370" s="55"/>
      <c r="AO5370" s="55"/>
      <c r="AP5370" s="55"/>
      <c r="AQ5370" s="55"/>
      <c r="AR5370" s="55"/>
      <c r="AS5370" s="55"/>
    </row>
    <row r="5371" spans="1:45" x14ac:dyDescent="0.3">
      <c r="B5371" s="54" t="s">
        <v>172</v>
      </c>
      <c r="C5371" s="53">
        <f>C5364</f>
        <v>0</v>
      </c>
      <c r="D5371" s="56" t="e">
        <f t="shared" ref="D5371:D5372" ca="1" si="9272">AJ5371</f>
        <v>#N/A</v>
      </c>
      <c r="E5371" s="52" t="e">
        <f t="shared" ref="E5371:W5371" si="9273">E5364</f>
        <v>#N/A</v>
      </c>
      <c r="F5371" s="52" t="e">
        <f t="shared" si="9273"/>
        <v>#N/A</v>
      </c>
      <c r="G5371" s="52" t="e">
        <f t="shared" si="9273"/>
        <v>#N/A</v>
      </c>
      <c r="H5371" s="52" t="e">
        <f t="shared" si="9273"/>
        <v>#N/A</v>
      </c>
      <c r="I5371" s="52" t="e">
        <f t="shared" si="9273"/>
        <v>#N/A</v>
      </c>
      <c r="J5371" s="52" t="e">
        <f t="shared" si="9273"/>
        <v>#N/A</v>
      </c>
      <c r="K5371" s="52" t="e">
        <f t="shared" si="9273"/>
        <v>#N/A</v>
      </c>
      <c r="L5371" s="52" t="e">
        <f t="shared" si="9273"/>
        <v>#N/A</v>
      </c>
      <c r="M5371" s="52" t="e">
        <f t="shared" si="9273"/>
        <v>#N/A</v>
      </c>
      <c r="N5371" s="52" t="e">
        <f t="shared" si="9273"/>
        <v>#N/A</v>
      </c>
      <c r="O5371" s="52" t="e">
        <f t="shared" si="9273"/>
        <v>#N/A</v>
      </c>
      <c r="P5371" s="52" t="e">
        <f t="shared" si="9273"/>
        <v>#N/A</v>
      </c>
      <c r="Q5371" s="52" t="e">
        <f t="shared" si="9273"/>
        <v>#N/A</v>
      </c>
      <c r="R5371" s="52" t="e">
        <f t="shared" si="9273"/>
        <v>#N/A</v>
      </c>
      <c r="S5371" s="52" t="e">
        <f t="shared" si="9273"/>
        <v>#N/A</v>
      </c>
      <c r="T5371" s="52" t="e">
        <f t="shared" si="9273"/>
        <v>#N/A</v>
      </c>
      <c r="U5371" s="52" t="e">
        <f t="shared" si="9273"/>
        <v>#N/A</v>
      </c>
      <c r="V5371" s="52" t="e">
        <f t="shared" si="9273"/>
        <v>#N/A</v>
      </c>
      <c r="W5371" s="52" t="e">
        <f t="shared" si="9273"/>
        <v>#N/A</v>
      </c>
      <c r="X5371" s="55" t="e">
        <f t="shared" ref="X5371:X5372" si="9274">(H5371-(O5371*P5371)/100-3*(J5371*K5371)/100)/2</f>
        <v>#N/A</v>
      </c>
      <c r="Y5371" s="55" t="e">
        <f t="shared" ref="Y5371:Y5372" si="9275">SUM(X5371,(J5371*K5371/100))/(F5371/100)</f>
        <v>#N/A</v>
      </c>
      <c r="Z5371" s="55" t="e">
        <f t="shared" ref="Z5371" si="9276">U5371*0.5+U5372*0.5</f>
        <v>#N/A</v>
      </c>
      <c r="AA5371" s="55" t="e">
        <f t="shared" ref="AA5371:AA5372" si="9277">J5371/Y5371</f>
        <v>#N/A</v>
      </c>
      <c r="AB5371" s="336" t="e">
        <f t="shared" ref="AB5371:AB5372" si="9278">X5371/(Y5371-J5371)</f>
        <v>#N/A</v>
      </c>
      <c r="AC5371" s="223" t="e">
        <f ca="1">INDEX(FGA_COEFFS,1,1)+Z5371*INDEX(FGA_COEFFS,1,2)+Y5371*INDEX(FGA_COEFFS,1,3)+R5371*INDEX(FGA_COEFFS,1,4)+Q5372*INDEX(FGA_COEFFS,1,5)+S5371*INDEX(FGA_COEFFS,1,6)+T5372*INDEX(FGA_COEFFS,1,7)+M5372*INDEX(FGA_COEFFS,1,8)+Y5375*Y5376</f>
        <v>#N/A</v>
      </c>
      <c r="AD5371" s="223" t="e">
        <f ca="1">INDEX(THREEPTA_COEFFS,1,1)+AC5371*INDEX(THREEPTA_COEFFS,1,2)+J5371*INDEX(THREEPTA_COEFFS,1,3)+AA5371*INDEX(THREEPTA_COEFFS,1,4)+K5371*INDEX(THREEPTA_COEFFS,1,5)+L5372*INDEX(THREEPTA_COEFFS,1,6)+Z5375*Z5376</f>
        <v>#N/A</v>
      </c>
      <c r="AE5371" s="223" t="e">
        <f ca="1">INDEX(THREEPTPCT_COEFFS,1,1)+K5371*INDEX(THREEPTPCT_COEFFS,1,2)+L5372*INDEX(THREEPTPCT_COEFFS,1,3)+AA5375*AA5376</f>
        <v>#N/A</v>
      </c>
      <c r="AF5371" s="55" t="e">
        <f t="shared" ref="AF5371:AF5372" ca="1" si="9279">AC5371-AD5371</f>
        <v>#N/A</v>
      </c>
      <c r="AG5371" s="223" t="e">
        <f ca="1">INDEX(TWOPTPCT_COEFFS,1,1)+AB5371*INDEX(TWOPTPCT_COEFFS,1,2)+I5372*INDEX(TWOPTPCT_COEFFS,1,3)+G5372*INDEX(TWOPTPCT_COEFFS,1,4)+L5372*INDEX(TWOPTPCT_COEFFS,1,5)+AB5375*AB5376</f>
        <v>#N/A</v>
      </c>
      <c r="AH5371" s="223" t="e">
        <f ca="1">INDEX(FTA_COEFFS,1,1)+O5371*INDEX(FTA_COEFFS,1,2)+N5372*INDEX(FTA_COEFFS,1,3)+(Q5371+R5371)*INDEX(FTA_COEFFS,1,4)+(Q5372+R5372)*INDEX(FTA_COEFFS,1,5)+M5372*INDEX(FTA_COEFFS,1,6)+AC5375*AC5376</f>
        <v>#N/A</v>
      </c>
      <c r="AI5371" s="223" t="e">
        <f ca="1">INDEX(FTPCT_COEFFS,1,1)+P5371*INDEX(FTPCT_COEFFS,1,2)+F5371*INDEX(FTPCT_COEFFS,1,3)+G5372*INDEX(FTPCT_COEFFS,1,4)+AD5375*AD5376</f>
        <v>#N/A</v>
      </c>
      <c r="AJ5371" s="338" t="e">
        <f t="shared" ref="AJ5371:AJ5372" ca="1" si="9280">AD5371*AE5371/100+AF5371*AG5371+AH5371*AI5371/100</f>
        <v>#N/A</v>
      </c>
      <c r="AK5371" s="55"/>
      <c r="AL5371" s="55"/>
      <c r="AM5371" s="55"/>
      <c r="AN5371" s="55"/>
      <c r="AO5371" s="55"/>
      <c r="AP5371" s="55"/>
      <c r="AQ5371" s="55"/>
      <c r="AR5371" s="55"/>
    </row>
    <row r="5372" spans="1:45" x14ac:dyDescent="0.3">
      <c r="B5372" s="54" t="s">
        <v>175</v>
      </c>
      <c r="C5372" s="54">
        <f>C5365</f>
        <v>0</v>
      </c>
      <c r="D5372" s="56" t="e">
        <f t="shared" ca="1" si="9272"/>
        <v>#N/A</v>
      </c>
      <c r="E5372" s="52" t="e">
        <f t="shared" ref="E5372:W5372" si="9281">E5365</f>
        <v>#N/A</v>
      </c>
      <c r="F5372" s="52" t="e">
        <f t="shared" si="9281"/>
        <v>#N/A</v>
      </c>
      <c r="G5372" s="52" t="e">
        <f t="shared" si="9281"/>
        <v>#N/A</v>
      </c>
      <c r="H5372" s="52" t="e">
        <f t="shared" si="9281"/>
        <v>#N/A</v>
      </c>
      <c r="I5372" s="52" t="e">
        <f t="shared" si="9281"/>
        <v>#N/A</v>
      </c>
      <c r="J5372" s="52" t="e">
        <f t="shared" si="9281"/>
        <v>#N/A</v>
      </c>
      <c r="K5372" s="52" t="e">
        <f t="shared" si="9281"/>
        <v>#N/A</v>
      </c>
      <c r="L5372" s="52" t="e">
        <f t="shared" si="9281"/>
        <v>#N/A</v>
      </c>
      <c r="M5372" s="52" t="e">
        <f t="shared" si="9281"/>
        <v>#N/A</v>
      </c>
      <c r="N5372" s="52" t="e">
        <f t="shared" si="9281"/>
        <v>#N/A</v>
      </c>
      <c r="O5372" s="52" t="e">
        <f t="shared" si="9281"/>
        <v>#N/A</v>
      </c>
      <c r="P5372" s="52" t="e">
        <f t="shared" si="9281"/>
        <v>#N/A</v>
      </c>
      <c r="Q5372" s="52" t="e">
        <f t="shared" si="9281"/>
        <v>#N/A</v>
      </c>
      <c r="R5372" s="52" t="e">
        <f t="shared" si="9281"/>
        <v>#N/A</v>
      </c>
      <c r="S5372" s="52" t="e">
        <f t="shared" si="9281"/>
        <v>#N/A</v>
      </c>
      <c r="T5372" s="52" t="e">
        <f t="shared" si="9281"/>
        <v>#N/A</v>
      </c>
      <c r="U5372" s="52" t="e">
        <f t="shared" si="9281"/>
        <v>#N/A</v>
      </c>
      <c r="V5372" s="52" t="e">
        <f t="shared" si="9281"/>
        <v>#N/A</v>
      </c>
      <c r="W5372" s="52" t="e">
        <f t="shared" si="9281"/>
        <v>#N/A</v>
      </c>
      <c r="X5372" s="55" t="e">
        <f t="shared" si="9274"/>
        <v>#N/A</v>
      </c>
      <c r="Y5372" s="55" t="e">
        <f t="shared" si="9275"/>
        <v>#N/A</v>
      </c>
      <c r="Z5372" s="55" t="e">
        <f t="shared" ref="Z5372" si="9282">Z5371</f>
        <v>#N/A</v>
      </c>
      <c r="AA5372" s="55" t="e">
        <f t="shared" si="9277"/>
        <v>#N/A</v>
      </c>
      <c r="AB5372" s="336" t="e">
        <f t="shared" si="9278"/>
        <v>#N/A</v>
      </c>
      <c r="AC5372" s="223" t="e">
        <f ca="1">INDEX(FGA_COEFFS,1,1)+Z5372*INDEX(FGA_COEFFS,1,2)+Y5372*INDEX(FGA_COEFFS,1,3)+R5372*INDEX(FGA_COEFFS,1,4)+Q5371*INDEX(FGA_COEFFS,1,5)+S5372*INDEX(FGA_COEFFS,1,6)+T5371*INDEX(FGA_COEFFS,1,7)+M5371*INDEX(FGA_COEFFS,1,8)+Y5375*Y5377</f>
        <v>#N/A</v>
      </c>
      <c r="AD5372" s="223" t="e">
        <f ca="1">INDEX(THREEPTA_COEFFS,1,1)+AC5372*INDEX(THREEPTA_COEFFS,1,2)+J5372*INDEX(THREEPTA_COEFFS,1,3)+AA5372*INDEX(THREEPTA_COEFFS,1,4)+K5372*INDEX(THREEPTA_COEFFS,1,5)+L5371*INDEX(THREEPTA_COEFFS,1,6)+Z5375*Z5377</f>
        <v>#N/A</v>
      </c>
      <c r="AE5372" s="223" t="e">
        <f ca="1">INDEX(THREEPTPCT_COEFFS,1,1)+K5372*INDEX(THREEPTPCT_COEFFS,1,2)+L5371*INDEX(THREEPTPCT_COEFFS,1,3)+AA5375*AA5377</f>
        <v>#N/A</v>
      </c>
      <c r="AF5372" s="55" t="e">
        <f t="shared" ca="1" si="9279"/>
        <v>#N/A</v>
      </c>
      <c r="AG5372" s="223" t="e">
        <f ca="1">INDEX(TWOPTPCT_COEFFS,1,1)+AB5372*INDEX(TWOPTPCT_COEFFS,1,2)+I5371*INDEX(TWOPTPCT_COEFFS,1,3)+G5371*INDEX(TWOPTPCT_COEFFS,1,4)+L5371*INDEX(TWOPTPCT_COEFFS,1,5)+AB5375*AB5377</f>
        <v>#N/A</v>
      </c>
      <c r="AH5372" s="223" t="e">
        <f ca="1">INDEX(FTA_COEFFS,1,1)+O5372*INDEX(FTA_COEFFS,1,2)+N5371*INDEX(FTA_COEFFS,1,3)+(Q5372+R5372)*INDEX(FTA_COEFFS,1,4)+(Q5371+R5371)*INDEX(FTA_COEFFS,1,5)+M5371*INDEX(FTA_COEFFS,1,6)+AC5375*AC5377</f>
        <v>#N/A</v>
      </c>
      <c r="AI5372" s="223" t="e">
        <f ca="1">INDEX(FTPCT_COEFFS,1,1)+P5372*INDEX(FTPCT_COEFFS,1,2)+F5372*INDEX(FTPCT_COEFFS,1,3)+G5371*INDEX(FTPCT_COEFFS,1,4)+AD5375*AD5377</f>
        <v>#N/A</v>
      </c>
      <c r="AJ5372" s="338" t="e">
        <f t="shared" ca="1" si="9280"/>
        <v>#N/A</v>
      </c>
      <c r="AK5372" s="55"/>
      <c r="AL5372" s="55"/>
      <c r="AM5372" s="55"/>
      <c r="AN5372" s="55"/>
      <c r="AO5372" s="55"/>
      <c r="AP5372" s="55"/>
      <c r="AQ5372" s="55"/>
      <c r="AR5372" s="55"/>
    </row>
    <row r="5373" spans="1:45" x14ac:dyDescent="0.3">
      <c r="A5373" s="54" t="e">
        <f ca="1">IF(D5371&gt;(D5372+(AVERAGE(V5371,W5371)-AVERAGE(V5372,W5372))/2)+2.5,C5371,IF(D5372&gt;(D5371+(AVERAGE(V5372,W5372)-AVERAGE(V5371,W5371))/2)+2.5,C5372,"Close"))</f>
        <v>#N/A</v>
      </c>
      <c r="B5373" s="64" t="e">
        <f ca="1">IF(D5372&gt;D5371,C5372,C5371)</f>
        <v>#N/A</v>
      </c>
      <c r="D5373" s="56"/>
      <c r="X5373" s="55"/>
      <c r="Y5373" s="55"/>
      <c r="Z5373" s="55"/>
      <c r="AA5373" s="55"/>
      <c r="AB5373" s="55"/>
      <c r="AC5373" s="337"/>
      <c r="AD5373" s="337"/>
      <c r="AE5373" s="337"/>
      <c r="AF5373" s="337"/>
      <c r="AG5373" s="337"/>
      <c r="AH5373" s="337"/>
      <c r="AI5373" s="337"/>
      <c r="AJ5373" s="337"/>
      <c r="AK5373" s="337"/>
      <c r="AL5373" s="337"/>
      <c r="AM5373" s="55"/>
      <c r="AN5373" s="55"/>
      <c r="AO5373" s="55"/>
      <c r="AP5373" s="55"/>
      <c r="AQ5373" s="55"/>
      <c r="AR5373" s="55"/>
      <c r="AS5373" s="55"/>
    </row>
    <row r="5374" spans="1:45" x14ac:dyDescent="0.3">
      <c r="X5374" s="54" t="s">
        <v>1305</v>
      </c>
      <c r="Y5374" s="54" t="s">
        <v>128</v>
      </c>
      <c r="Z5374" s="54" t="s">
        <v>157</v>
      </c>
      <c r="AA5374" s="54" t="s">
        <v>151</v>
      </c>
      <c r="AB5374" s="54" t="s">
        <v>1327</v>
      </c>
      <c r="AC5374" s="54" t="s">
        <v>129</v>
      </c>
      <c r="AD5374" s="54" t="s">
        <v>116</v>
      </c>
      <c r="AE5374" s="54"/>
      <c r="AF5374" s="54"/>
      <c r="AG5374" s="54"/>
      <c r="AH5374" s="54"/>
      <c r="AI5374" s="54"/>
      <c r="AJ5374" s="54"/>
      <c r="AK5374" s="54"/>
      <c r="AL5374" s="54"/>
      <c r="AM5374" s="54"/>
      <c r="AN5374" s="54"/>
      <c r="AO5374" s="54"/>
      <c r="AP5374" s="54"/>
      <c r="AQ5374" s="54"/>
      <c r="AR5374" s="54"/>
      <c r="AS5374" s="54"/>
    </row>
    <row r="5375" spans="1:45" x14ac:dyDescent="0.3">
      <c r="X5375" s="54"/>
      <c r="Y5375" s="54">
        <f t="shared" ref="Y5375:AD5375" si="9283">Y5368</f>
        <v>6.4436999999999998</v>
      </c>
      <c r="Z5375" s="54">
        <f t="shared" si="9283"/>
        <v>4.9371</v>
      </c>
      <c r="AA5375" s="54">
        <f t="shared" si="9283"/>
        <v>11.350300000000001</v>
      </c>
      <c r="AB5375" s="54">
        <f t="shared" si="9283"/>
        <v>7.1900000000000006E-2</v>
      </c>
      <c r="AC5375" s="54">
        <f t="shared" si="9283"/>
        <v>6.2766000000000002</v>
      </c>
      <c r="AD5375" s="54">
        <f t="shared" si="9283"/>
        <v>11.042999999999999</v>
      </c>
      <c r="AE5375" s="54"/>
      <c r="AF5375" s="336"/>
      <c r="AG5375" s="336"/>
      <c r="AH5375" s="336"/>
      <c r="AI5375" s="54"/>
      <c r="AJ5375" s="54"/>
      <c r="AK5375" s="54"/>
      <c r="AL5375" s="54"/>
      <c r="AM5375" s="54"/>
      <c r="AN5375" s="54"/>
      <c r="AO5375" s="54"/>
      <c r="AP5375" s="54"/>
      <c r="AQ5375" s="54"/>
      <c r="AR5375" s="54"/>
      <c r="AS5375" s="54"/>
    </row>
    <row r="5376" spans="1:45" x14ac:dyDescent="0.3">
      <c r="D5376" s="56"/>
      <c r="X5376" s="336"/>
      <c r="Y5376" s="336">
        <f t="shared" ca="1" si="9211"/>
        <v>0.37599533792030715</v>
      </c>
      <c r="Z5376" s="336">
        <f t="shared" ca="1" si="9211"/>
        <v>0.16970645256587455</v>
      </c>
      <c r="AA5376" s="336">
        <f t="shared" ca="1" si="9211"/>
        <v>-0.3743628874865419</v>
      </c>
      <c r="AB5376" s="336">
        <f t="shared" ca="1" si="9211"/>
        <v>-2.6519769925711174E-4</v>
      </c>
      <c r="AC5376" s="336">
        <f t="shared" ca="1" si="9211"/>
        <v>-0.43653787588250725</v>
      </c>
      <c r="AD5376" s="336">
        <f t="shared" ca="1" si="9211"/>
        <v>-0.30645018128533896</v>
      </c>
      <c r="AE5376" s="336"/>
      <c r="AF5376" s="336"/>
      <c r="AG5376" s="336"/>
      <c r="AH5376" s="336"/>
      <c r="AI5376" s="54"/>
      <c r="AJ5376" s="54"/>
      <c r="AK5376" s="54"/>
      <c r="AL5376" s="336"/>
      <c r="AM5376" s="336"/>
      <c r="AN5376" s="336"/>
      <c r="AO5376" s="336"/>
      <c r="AP5376" s="54"/>
      <c r="AQ5376" s="336"/>
      <c r="AR5376" s="336"/>
      <c r="AS5376" s="336"/>
    </row>
    <row r="5377" spans="1:45" x14ac:dyDescent="0.3">
      <c r="C5377" s="54"/>
      <c r="D5377" s="56"/>
      <c r="Y5377" s="336">
        <f t="shared" ca="1" si="9211"/>
        <v>-1.9652745421677387E-2</v>
      </c>
      <c r="Z5377" s="336">
        <f t="shared" ca="1" si="9211"/>
        <v>3.8663238233022458E-2</v>
      </c>
      <c r="AA5377" s="336">
        <f t="shared" ca="1" si="9211"/>
        <v>0.44837431529288257</v>
      </c>
      <c r="AB5377" s="336">
        <f t="shared" ca="1" si="9211"/>
        <v>-5.3375507401879685E-2</v>
      </c>
      <c r="AC5377" s="336">
        <f t="shared" ca="1" si="9211"/>
        <v>-0.23750860825383033</v>
      </c>
      <c r="AD5377" s="336">
        <f t="shared" ca="1" si="9211"/>
        <v>2.8572876126651544E-2</v>
      </c>
      <c r="AE5377" s="55"/>
      <c r="AF5377" s="55"/>
      <c r="AG5377" s="55"/>
      <c r="AH5377" s="55"/>
      <c r="AI5377" s="55"/>
      <c r="AJ5377" s="55"/>
      <c r="AK5377" s="55"/>
      <c r="AL5377" s="55"/>
      <c r="AM5377" s="55"/>
      <c r="AN5377" s="55"/>
      <c r="AO5377" s="55"/>
      <c r="AP5377" s="55"/>
      <c r="AQ5377" s="55"/>
      <c r="AR5377" s="55"/>
      <c r="AS5377" s="55"/>
    </row>
    <row r="5378" spans="1:45" x14ac:dyDescent="0.3">
      <c r="B5378" s="54" t="s">
        <v>172</v>
      </c>
      <c r="C5378" s="53">
        <f>C5371</f>
        <v>0</v>
      </c>
      <c r="D5378" s="56" t="e">
        <f t="shared" ref="D5378:D5379" ca="1" si="9284">AJ5378</f>
        <v>#N/A</v>
      </c>
      <c r="E5378" s="52" t="e">
        <f t="shared" ref="E5378:W5378" si="9285">E5371</f>
        <v>#N/A</v>
      </c>
      <c r="F5378" s="52" t="e">
        <f t="shared" si="9285"/>
        <v>#N/A</v>
      </c>
      <c r="G5378" s="52" t="e">
        <f t="shared" si="9285"/>
        <v>#N/A</v>
      </c>
      <c r="H5378" s="52" t="e">
        <f t="shared" si="9285"/>
        <v>#N/A</v>
      </c>
      <c r="I5378" s="52" t="e">
        <f t="shared" si="9285"/>
        <v>#N/A</v>
      </c>
      <c r="J5378" s="52" t="e">
        <f t="shared" si="9285"/>
        <v>#N/A</v>
      </c>
      <c r="K5378" s="52" t="e">
        <f t="shared" si="9285"/>
        <v>#N/A</v>
      </c>
      <c r="L5378" s="52" t="e">
        <f t="shared" si="9285"/>
        <v>#N/A</v>
      </c>
      <c r="M5378" s="52" t="e">
        <f t="shared" si="9285"/>
        <v>#N/A</v>
      </c>
      <c r="N5378" s="52" t="e">
        <f t="shared" si="9285"/>
        <v>#N/A</v>
      </c>
      <c r="O5378" s="52" t="e">
        <f t="shared" si="9285"/>
        <v>#N/A</v>
      </c>
      <c r="P5378" s="52" t="e">
        <f t="shared" si="9285"/>
        <v>#N/A</v>
      </c>
      <c r="Q5378" s="52" t="e">
        <f t="shared" si="9285"/>
        <v>#N/A</v>
      </c>
      <c r="R5378" s="52" t="e">
        <f t="shared" si="9285"/>
        <v>#N/A</v>
      </c>
      <c r="S5378" s="52" t="e">
        <f t="shared" si="9285"/>
        <v>#N/A</v>
      </c>
      <c r="T5378" s="52" t="e">
        <f t="shared" si="9285"/>
        <v>#N/A</v>
      </c>
      <c r="U5378" s="52" t="e">
        <f t="shared" si="9285"/>
        <v>#N/A</v>
      </c>
      <c r="V5378" s="52" t="e">
        <f t="shared" si="9285"/>
        <v>#N/A</v>
      </c>
      <c r="W5378" s="52" t="e">
        <f t="shared" si="9285"/>
        <v>#N/A</v>
      </c>
      <c r="X5378" s="55" t="e">
        <f t="shared" ref="X5378:X5379" si="9286">(H5378-(O5378*P5378)/100-3*(J5378*K5378)/100)/2</f>
        <v>#N/A</v>
      </c>
      <c r="Y5378" s="55" t="e">
        <f t="shared" ref="Y5378:Y5379" si="9287">SUM(X5378,(J5378*K5378/100))/(F5378/100)</f>
        <v>#N/A</v>
      </c>
      <c r="Z5378" s="55" t="e">
        <f t="shared" ref="Z5378" si="9288">U5378*0.5+U5379*0.5</f>
        <v>#N/A</v>
      </c>
      <c r="AA5378" s="55" t="e">
        <f t="shared" ref="AA5378:AA5379" si="9289">J5378/Y5378</f>
        <v>#N/A</v>
      </c>
      <c r="AB5378" s="336" t="e">
        <f t="shared" ref="AB5378:AB5379" si="9290">X5378/(Y5378-J5378)</f>
        <v>#N/A</v>
      </c>
      <c r="AC5378" s="223" t="e">
        <f ca="1">INDEX(FGA_COEFFS,1,1)+Z5378*INDEX(FGA_COEFFS,1,2)+Y5378*INDEX(FGA_COEFFS,1,3)+R5378*INDEX(FGA_COEFFS,1,4)+Q5379*INDEX(FGA_COEFFS,1,5)+S5378*INDEX(FGA_COEFFS,1,6)+T5379*INDEX(FGA_COEFFS,1,7)+M5379*INDEX(FGA_COEFFS,1,8)+Y5382*Y5383</f>
        <v>#N/A</v>
      </c>
      <c r="AD5378" s="223" t="e">
        <f ca="1">INDEX(THREEPTA_COEFFS,1,1)+AC5378*INDEX(THREEPTA_COEFFS,1,2)+J5378*INDEX(THREEPTA_COEFFS,1,3)+AA5378*INDEX(THREEPTA_COEFFS,1,4)+K5378*INDEX(THREEPTA_COEFFS,1,5)+L5379*INDEX(THREEPTA_COEFFS,1,6)+Z5382*Z5383</f>
        <v>#N/A</v>
      </c>
      <c r="AE5378" s="223" t="e">
        <f ca="1">INDEX(THREEPTPCT_COEFFS,1,1)+K5378*INDEX(THREEPTPCT_COEFFS,1,2)+L5379*INDEX(THREEPTPCT_COEFFS,1,3)+AA5382*AA5383</f>
        <v>#N/A</v>
      </c>
      <c r="AF5378" s="55" t="e">
        <f t="shared" ref="AF5378:AF5379" ca="1" si="9291">AC5378-AD5378</f>
        <v>#N/A</v>
      </c>
      <c r="AG5378" s="223" t="e">
        <f ca="1">INDEX(TWOPTPCT_COEFFS,1,1)+AB5378*INDEX(TWOPTPCT_COEFFS,1,2)+I5379*INDEX(TWOPTPCT_COEFFS,1,3)+G5379*INDEX(TWOPTPCT_COEFFS,1,4)+L5379*INDEX(TWOPTPCT_COEFFS,1,5)+AB5382*AB5383</f>
        <v>#N/A</v>
      </c>
      <c r="AH5378" s="223" t="e">
        <f ca="1">INDEX(FTA_COEFFS,1,1)+O5378*INDEX(FTA_COEFFS,1,2)+N5379*INDEX(FTA_COEFFS,1,3)+(Q5378+R5378)*INDEX(FTA_COEFFS,1,4)+(Q5379+R5379)*INDEX(FTA_COEFFS,1,5)+M5379*INDEX(FTA_COEFFS,1,6)+AC5382*AC5383</f>
        <v>#N/A</v>
      </c>
      <c r="AI5378" s="223" t="e">
        <f ca="1">INDEX(FTPCT_COEFFS,1,1)+P5378*INDEX(FTPCT_COEFFS,1,2)+F5378*INDEX(FTPCT_COEFFS,1,3)+G5379*INDEX(FTPCT_COEFFS,1,4)+AD5382*AD5383</f>
        <v>#N/A</v>
      </c>
      <c r="AJ5378" s="338" t="e">
        <f t="shared" ref="AJ5378:AJ5379" ca="1" si="9292">AD5378*AE5378/100+AF5378*AG5378+AH5378*AI5378/100</f>
        <v>#N/A</v>
      </c>
      <c r="AK5378" s="55"/>
      <c r="AL5378" s="55"/>
      <c r="AM5378" s="55"/>
      <c r="AN5378" s="55"/>
      <c r="AO5378" s="55"/>
      <c r="AP5378" s="55"/>
      <c r="AQ5378" s="55"/>
      <c r="AR5378" s="55"/>
    </row>
    <row r="5379" spans="1:45" x14ac:dyDescent="0.3">
      <c r="B5379" s="54" t="s">
        <v>175</v>
      </c>
      <c r="C5379" s="54">
        <f>C5372</f>
        <v>0</v>
      </c>
      <c r="D5379" s="56" t="e">
        <f t="shared" ca="1" si="9284"/>
        <v>#N/A</v>
      </c>
      <c r="E5379" s="52" t="e">
        <f t="shared" ref="E5379:W5379" si="9293">E5372</f>
        <v>#N/A</v>
      </c>
      <c r="F5379" s="52" t="e">
        <f t="shared" si="9293"/>
        <v>#N/A</v>
      </c>
      <c r="G5379" s="52" t="e">
        <f t="shared" si="9293"/>
        <v>#N/A</v>
      </c>
      <c r="H5379" s="52" t="e">
        <f t="shared" si="9293"/>
        <v>#N/A</v>
      </c>
      <c r="I5379" s="52" t="e">
        <f t="shared" si="9293"/>
        <v>#N/A</v>
      </c>
      <c r="J5379" s="52" t="e">
        <f t="shared" si="9293"/>
        <v>#N/A</v>
      </c>
      <c r="K5379" s="52" t="e">
        <f t="shared" si="9293"/>
        <v>#N/A</v>
      </c>
      <c r="L5379" s="52" t="e">
        <f t="shared" si="9293"/>
        <v>#N/A</v>
      </c>
      <c r="M5379" s="52" t="e">
        <f t="shared" si="9293"/>
        <v>#N/A</v>
      </c>
      <c r="N5379" s="52" t="e">
        <f t="shared" si="9293"/>
        <v>#N/A</v>
      </c>
      <c r="O5379" s="52" t="e">
        <f t="shared" si="9293"/>
        <v>#N/A</v>
      </c>
      <c r="P5379" s="52" t="e">
        <f t="shared" si="9293"/>
        <v>#N/A</v>
      </c>
      <c r="Q5379" s="52" t="e">
        <f t="shared" si="9293"/>
        <v>#N/A</v>
      </c>
      <c r="R5379" s="52" t="e">
        <f t="shared" si="9293"/>
        <v>#N/A</v>
      </c>
      <c r="S5379" s="52" t="e">
        <f t="shared" si="9293"/>
        <v>#N/A</v>
      </c>
      <c r="T5379" s="52" t="e">
        <f t="shared" si="9293"/>
        <v>#N/A</v>
      </c>
      <c r="U5379" s="52" t="e">
        <f t="shared" si="9293"/>
        <v>#N/A</v>
      </c>
      <c r="V5379" s="52" t="e">
        <f t="shared" si="9293"/>
        <v>#N/A</v>
      </c>
      <c r="W5379" s="52" t="e">
        <f t="shared" si="9293"/>
        <v>#N/A</v>
      </c>
      <c r="X5379" s="55" t="e">
        <f t="shared" si="9286"/>
        <v>#N/A</v>
      </c>
      <c r="Y5379" s="55" t="e">
        <f t="shared" si="9287"/>
        <v>#N/A</v>
      </c>
      <c r="Z5379" s="55" t="e">
        <f t="shared" ref="Z5379" si="9294">Z5378</f>
        <v>#N/A</v>
      </c>
      <c r="AA5379" s="55" t="e">
        <f t="shared" si="9289"/>
        <v>#N/A</v>
      </c>
      <c r="AB5379" s="336" t="e">
        <f t="shared" si="9290"/>
        <v>#N/A</v>
      </c>
      <c r="AC5379" s="223" t="e">
        <f ca="1">INDEX(FGA_COEFFS,1,1)+Z5379*INDEX(FGA_COEFFS,1,2)+Y5379*INDEX(FGA_COEFFS,1,3)+R5379*INDEX(FGA_COEFFS,1,4)+Q5378*INDEX(FGA_COEFFS,1,5)+S5379*INDEX(FGA_COEFFS,1,6)+T5378*INDEX(FGA_COEFFS,1,7)+M5378*INDEX(FGA_COEFFS,1,8)+Y5382*Y5384</f>
        <v>#N/A</v>
      </c>
      <c r="AD5379" s="223" t="e">
        <f ca="1">INDEX(THREEPTA_COEFFS,1,1)+AC5379*INDEX(THREEPTA_COEFFS,1,2)+J5379*INDEX(THREEPTA_COEFFS,1,3)+AA5379*INDEX(THREEPTA_COEFFS,1,4)+K5379*INDEX(THREEPTA_COEFFS,1,5)+L5378*INDEX(THREEPTA_COEFFS,1,6)+Z5382*Z5384</f>
        <v>#N/A</v>
      </c>
      <c r="AE5379" s="223" t="e">
        <f ca="1">INDEX(THREEPTPCT_COEFFS,1,1)+K5379*INDEX(THREEPTPCT_COEFFS,1,2)+L5378*INDEX(THREEPTPCT_COEFFS,1,3)+AA5382*AA5384</f>
        <v>#N/A</v>
      </c>
      <c r="AF5379" s="55" t="e">
        <f t="shared" ca="1" si="9291"/>
        <v>#N/A</v>
      </c>
      <c r="AG5379" s="223" t="e">
        <f ca="1">INDEX(TWOPTPCT_COEFFS,1,1)+AB5379*INDEX(TWOPTPCT_COEFFS,1,2)+I5378*INDEX(TWOPTPCT_COEFFS,1,3)+G5378*INDEX(TWOPTPCT_COEFFS,1,4)+L5378*INDEX(TWOPTPCT_COEFFS,1,5)+AB5382*AB5384</f>
        <v>#N/A</v>
      </c>
      <c r="AH5379" s="223" t="e">
        <f ca="1">INDEX(FTA_COEFFS,1,1)+O5379*INDEX(FTA_COEFFS,1,2)+N5378*INDEX(FTA_COEFFS,1,3)+(Q5379+R5379)*INDEX(FTA_COEFFS,1,4)+(Q5378+R5378)*INDEX(FTA_COEFFS,1,5)+M5378*INDEX(FTA_COEFFS,1,6)+AC5382*AC5384</f>
        <v>#N/A</v>
      </c>
      <c r="AI5379" s="223" t="e">
        <f ca="1">INDEX(FTPCT_COEFFS,1,1)+P5379*INDEX(FTPCT_COEFFS,1,2)+F5379*INDEX(FTPCT_COEFFS,1,3)+G5378*INDEX(FTPCT_COEFFS,1,4)+AD5382*AD5384</f>
        <v>#N/A</v>
      </c>
      <c r="AJ5379" s="338" t="e">
        <f t="shared" ca="1" si="9292"/>
        <v>#N/A</v>
      </c>
      <c r="AK5379" s="55"/>
      <c r="AL5379" s="55"/>
      <c r="AM5379" s="55"/>
      <c r="AN5379" s="55"/>
      <c r="AO5379" s="55"/>
      <c r="AP5379" s="55"/>
      <c r="AQ5379" s="55"/>
      <c r="AR5379" s="55"/>
    </row>
    <row r="5380" spans="1:45" x14ac:dyDescent="0.3">
      <c r="A5380" s="54" t="e">
        <f ca="1">IF(D5378&gt;(D5379+(AVERAGE(V5378,W5378)-AVERAGE(V5379,W5379))/2)+2.5,C5378,IF(D5379&gt;(D5378+(AVERAGE(V5379,W5379)-AVERAGE(V5378,W5378))/2)+2.5,C5379,"Close"))</f>
        <v>#N/A</v>
      </c>
      <c r="B5380" s="64" t="e">
        <f ca="1">IF(D5379&gt;D5378,C5379,C5378)</f>
        <v>#N/A</v>
      </c>
      <c r="D5380" s="56"/>
      <c r="X5380" s="55"/>
      <c r="Y5380" s="55"/>
      <c r="Z5380" s="55"/>
      <c r="AA5380" s="55"/>
      <c r="AB5380" s="55"/>
      <c r="AC5380" s="337"/>
      <c r="AD5380" s="337"/>
      <c r="AE5380" s="337"/>
      <c r="AF5380" s="337"/>
      <c r="AG5380" s="337"/>
      <c r="AH5380" s="337"/>
      <c r="AI5380" s="337"/>
      <c r="AJ5380" s="337"/>
      <c r="AK5380" s="337"/>
      <c r="AL5380" s="337"/>
      <c r="AM5380" s="55"/>
      <c r="AN5380" s="55"/>
      <c r="AO5380" s="55"/>
      <c r="AP5380" s="55"/>
      <c r="AQ5380" s="55"/>
      <c r="AR5380" s="55"/>
      <c r="AS5380" s="55"/>
    </row>
    <row r="5381" spans="1:45" x14ac:dyDescent="0.3">
      <c r="X5381" s="54" t="s">
        <v>1305</v>
      </c>
      <c r="Y5381" s="54" t="s">
        <v>128</v>
      </c>
      <c r="Z5381" s="54" t="s">
        <v>157</v>
      </c>
      <c r="AA5381" s="54" t="s">
        <v>151</v>
      </c>
      <c r="AB5381" s="54" t="s">
        <v>1327</v>
      </c>
      <c r="AC5381" s="54" t="s">
        <v>129</v>
      </c>
      <c r="AD5381" s="54" t="s">
        <v>116</v>
      </c>
      <c r="AE5381" s="54"/>
      <c r="AF5381" s="54"/>
      <c r="AG5381" s="54"/>
      <c r="AH5381" s="54"/>
      <c r="AI5381" s="54"/>
      <c r="AJ5381" s="54"/>
      <c r="AK5381" s="54"/>
      <c r="AL5381" s="54"/>
      <c r="AM5381" s="54"/>
      <c r="AN5381" s="54"/>
      <c r="AO5381" s="54"/>
      <c r="AP5381" s="54"/>
      <c r="AQ5381" s="54"/>
      <c r="AR5381" s="54"/>
      <c r="AS5381" s="54"/>
    </row>
    <row r="5382" spans="1:45" x14ac:dyDescent="0.3">
      <c r="X5382" s="54"/>
      <c r="Y5382" s="54">
        <f t="shared" ref="Y5382:AD5382" si="9295">Y5375</f>
        <v>6.4436999999999998</v>
      </c>
      <c r="Z5382" s="54">
        <f t="shared" si="9295"/>
        <v>4.9371</v>
      </c>
      <c r="AA5382" s="54">
        <f t="shared" si="9295"/>
        <v>11.350300000000001</v>
      </c>
      <c r="AB5382" s="54">
        <f t="shared" si="9295"/>
        <v>7.1900000000000006E-2</v>
      </c>
      <c r="AC5382" s="54">
        <f t="shared" si="9295"/>
        <v>6.2766000000000002</v>
      </c>
      <c r="AD5382" s="54">
        <f t="shared" si="9295"/>
        <v>11.042999999999999</v>
      </c>
      <c r="AE5382" s="54"/>
      <c r="AF5382" s="336"/>
      <c r="AG5382" s="336"/>
      <c r="AH5382" s="336"/>
      <c r="AI5382" s="54"/>
      <c r="AJ5382" s="54"/>
      <c r="AK5382" s="54"/>
      <c r="AL5382" s="54"/>
      <c r="AM5382" s="54"/>
      <c r="AN5382" s="54"/>
      <c r="AO5382" s="54"/>
      <c r="AP5382" s="54"/>
      <c r="AQ5382" s="54"/>
      <c r="AR5382" s="54"/>
      <c r="AS5382" s="54"/>
    </row>
    <row r="5383" spans="1:45" x14ac:dyDescent="0.3">
      <c r="D5383" s="56"/>
      <c r="X5383" s="336"/>
      <c r="Y5383" s="336">
        <f t="shared" ca="1" si="9211"/>
        <v>3.8548841625813984E-2</v>
      </c>
      <c r="Z5383" s="336">
        <f t="shared" ca="1" si="9211"/>
        <v>0.63185834898667559</v>
      </c>
      <c r="AA5383" s="336">
        <f t="shared" ca="1" si="9211"/>
        <v>1.0428166086001207</v>
      </c>
      <c r="AB5383" s="336">
        <f t="shared" ca="1" si="9211"/>
        <v>-0.12996303611064183</v>
      </c>
      <c r="AC5383" s="336">
        <f t="shared" ca="1" si="9211"/>
        <v>-0.91758844626713909</v>
      </c>
      <c r="AD5383" s="336">
        <f t="shared" ca="1" si="9211"/>
        <v>1.4208518029408306</v>
      </c>
      <c r="AE5383" s="336"/>
      <c r="AF5383" s="336"/>
      <c r="AG5383" s="336"/>
      <c r="AH5383" s="336"/>
      <c r="AI5383" s="54"/>
      <c r="AJ5383" s="54"/>
      <c r="AK5383" s="54"/>
      <c r="AL5383" s="336"/>
      <c r="AM5383" s="336"/>
      <c r="AN5383" s="336"/>
      <c r="AO5383" s="336"/>
      <c r="AP5383" s="54"/>
      <c r="AQ5383" s="336"/>
      <c r="AR5383" s="336"/>
      <c r="AS5383" s="336"/>
    </row>
    <row r="5384" spans="1:45" x14ac:dyDescent="0.3">
      <c r="C5384" s="54"/>
      <c r="D5384" s="56"/>
      <c r="Y5384" s="336">
        <f t="shared" ca="1" si="9211"/>
        <v>0.1642355272891258</v>
      </c>
      <c r="Z5384" s="336">
        <f t="shared" ca="1" si="9211"/>
        <v>6.6627622150297466E-2</v>
      </c>
      <c r="AA5384" s="336">
        <f t="shared" ca="1" si="9211"/>
        <v>0.12079810306321731</v>
      </c>
      <c r="AB5384" s="336">
        <f t="shared" ca="1" si="9211"/>
        <v>-0.63608733077340496</v>
      </c>
      <c r="AC5384" s="336">
        <f t="shared" ca="1" si="9211"/>
        <v>1.3904983016635661</v>
      </c>
      <c r="AD5384" s="336">
        <f t="shared" ca="1" si="9211"/>
        <v>-1.1612622965331486E-2</v>
      </c>
      <c r="AE5384" s="55"/>
      <c r="AF5384" s="55"/>
      <c r="AG5384" s="55"/>
      <c r="AH5384" s="55"/>
      <c r="AI5384" s="55"/>
      <c r="AJ5384" s="55"/>
      <c r="AK5384" s="55"/>
      <c r="AL5384" s="55"/>
      <c r="AM5384" s="55"/>
      <c r="AN5384" s="55"/>
      <c r="AO5384" s="55"/>
      <c r="AP5384" s="55"/>
      <c r="AQ5384" s="55"/>
      <c r="AR5384" s="55"/>
      <c r="AS5384" s="55"/>
    </row>
    <row r="5385" spans="1:45" x14ac:dyDescent="0.3">
      <c r="B5385" s="54" t="s">
        <v>172</v>
      </c>
      <c r="C5385" s="53">
        <f>C5378</f>
        <v>0</v>
      </c>
      <c r="D5385" s="56" t="e">
        <f t="shared" ref="D5385:D5386" ca="1" si="9296">AJ5385</f>
        <v>#N/A</v>
      </c>
      <c r="E5385" s="52" t="e">
        <f t="shared" ref="E5385:W5385" si="9297">E5378</f>
        <v>#N/A</v>
      </c>
      <c r="F5385" s="52" t="e">
        <f t="shared" si="9297"/>
        <v>#N/A</v>
      </c>
      <c r="G5385" s="52" t="e">
        <f t="shared" si="9297"/>
        <v>#N/A</v>
      </c>
      <c r="H5385" s="52" t="e">
        <f t="shared" si="9297"/>
        <v>#N/A</v>
      </c>
      <c r="I5385" s="52" t="e">
        <f t="shared" si="9297"/>
        <v>#N/A</v>
      </c>
      <c r="J5385" s="52" t="e">
        <f t="shared" si="9297"/>
        <v>#N/A</v>
      </c>
      <c r="K5385" s="52" t="e">
        <f t="shared" si="9297"/>
        <v>#N/A</v>
      </c>
      <c r="L5385" s="52" t="e">
        <f t="shared" si="9297"/>
        <v>#N/A</v>
      </c>
      <c r="M5385" s="52" t="e">
        <f t="shared" si="9297"/>
        <v>#N/A</v>
      </c>
      <c r="N5385" s="52" t="e">
        <f t="shared" si="9297"/>
        <v>#N/A</v>
      </c>
      <c r="O5385" s="52" t="e">
        <f t="shared" si="9297"/>
        <v>#N/A</v>
      </c>
      <c r="P5385" s="52" t="e">
        <f t="shared" si="9297"/>
        <v>#N/A</v>
      </c>
      <c r="Q5385" s="52" t="e">
        <f t="shared" si="9297"/>
        <v>#N/A</v>
      </c>
      <c r="R5385" s="52" t="e">
        <f t="shared" si="9297"/>
        <v>#N/A</v>
      </c>
      <c r="S5385" s="52" t="e">
        <f t="shared" si="9297"/>
        <v>#N/A</v>
      </c>
      <c r="T5385" s="52" t="e">
        <f t="shared" si="9297"/>
        <v>#N/A</v>
      </c>
      <c r="U5385" s="52" t="e">
        <f t="shared" si="9297"/>
        <v>#N/A</v>
      </c>
      <c r="V5385" s="52" t="e">
        <f t="shared" si="9297"/>
        <v>#N/A</v>
      </c>
      <c r="W5385" s="52" t="e">
        <f t="shared" si="9297"/>
        <v>#N/A</v>
      </c>
      <c r="X5385" s="55" t="e">
        <f t="shared" ref="X5385:X5386" si="9298">(H5385-(O5385*P5385)/100-3*(J5385*K5385)/100)/2</f>
        <v>#N/A</v>
      </c>
      <c r="Y5385" s="55" t="e">
        <f t="shared" ref="Y5385:Y5386" si="9299">SUM(X5385,(J5385*K5385/100))/(F5385/100)</f>
        <v>#N/A</v>
      </c>
      <c r="Z5385" s="55" t="e">
        <f t="shared" ref="Z5385" si="9300">U5385*0.5+U5386*0.5</f>
        <v>#N/A</v>
      </c>
      <c r="AA5385" s="55" t="e">
        <f t="shared" ref="AA5385:AA5386" si="9301">J5385/Y5385</f>
        <v>#N/A</v>
      </c>
      <c r="AB5385" s="336" t="e">
        <f t="shared" ref="AB5385:AB5386" si="9302">X5385/(Y5385-J5385)</f>
        <v>#N/A</v>
      </c>
      <c r="AC5385" s="223" t="e">
        <f ca="1">INDEX(FGA_COEFFS,1,1)+Z5385*INDEX(FGA_COEFFS,1,2)+Y5385*INDEX(FGA_COEFFS,1,3)+R5385*INDEX(FGA_COEFFS,1,4)+Q5386*INDEX(FGA_COEFFS,1,5)+S5385*INDEX(FGA_COEFFS,1,6)+T5386*INDEX(FGA_COEFFS,1,7)+M5386*INDEX(FGA_COEFFS,1,8)+Y5389*Y5390</f>
        <v>#N/A</v>
      </c>
      <c r="AD5385" s="223" t="e">
        <f ca="1">INDEX(THREEPTA_COEFFS,1,1)+AC5385*INDEX(THREEPTA_COEFFS,1,2)+J5385*INDEX(THREEPTA_COEFFS,1,3)+AA5385*INDEX(THREEPTA_COEFFS,1,4)+K5385*INDEX(THREEPTA_COEFFS,1,5)+L5386*INDEX(THREEPTA_COEFFS,1,6)+Z5389*Z5390</f>
        <v>#N/A</v>
      </c>
      <c r="AE5385" s="223" t="e">
        <f ca="1">INDEX(THREEPTPCT_COEFFS,1,1)+K5385*INDEX(THREEPTPCT_COEFFS,1,2)+L5386*INDEX(THREEPTPCT_COEFFS,1,3)+AA5389*AA5390</f>
        <v>#N/A</v>
      </c>
      <c r="AF5385" s="55" t="e">
        <f t="shared" ref="AF5385:AF5386" ca="1" si="9303">AC5385-AD5385</f>
        <v>#N/A</v>
      </c>
      <c r="AG5385" s="223" t="e">
        <f ca="1">INDEX(TWOPTPCT_COEFFS,1,1)+AB5385*INDEX(TWOPTPCT_COEFFS,1,2)+I5386*INDEX(TWOPTPCT_COEFFS,1,3)+G5386*INDEX(TWOPTPCT_COEFFS,1,4)+L5386*INDEX(TWOPTPCT_COEFFS,1,5)+AB5389*AB5390</f>
        <v>#N/A</v>
      </c>
      <c r="AH5385" s="223" t="e">
        <f ca="1">INDEX(FTA_COEFFS,1,1)+O5385*INDEX(FTA_COEFFS,1,2)+N5386*INDEX(FTA_COEFFS,1,3)+(Q5385+R5385)*INDEX(FTA_COEFFS,1,4)+(Q5386+R5386)*INDEX(FTA_COEFFS,1,5)+M5386*INDEX(FTA_COEFFS,1,6)+AC5389*AC5390</f>
        <v>#N/A</v>
      </c>
      <c r="AI5385" s="223" t="e">
        <f ca="1">INDEX(FTPCT_COEFFS,1,1)+P5385*INDEX(FTPCT_COEFFS,1,2)+F5385*INDEX(FTPCT_COEFFS,1,3)+G5386*INDEX(FTPCT_COEFFS,1,4)+AD5389*AD5390</f>
        <v>#N/A</v>
      </c>
      <c r="AJ5385" s="338" t="e">
        <f t="shared" ref="AJ5385:AJ5386" ca="1" si="9304">AD5385*AE5385/100+AF5385*AG5385+AH5385*AI5385/100</f>
        <v>#N/A</v>
      </c>
      <c r="AK5385" s="55"/>
      <c r="AL5385" s="55"/>
      <c r="AM5385" s="55"/>
      <c r="AN5385" s="55"/>
      <c r="AO5385" s="55"/>
      <c r="AP5385" s="55"/>
      <c r="AQ5385" s="55"/>
      <c r="AR5385" s="55"/>
    </row>
    <row r="5386" spans="1:45" x14ac:dyDescent="0.3">
      <c r="B5386" s="54" t="s">
        <v>175</v>
      </c>
      <c r="C5386" s="54">
        <f>C5379</f>
        <v>0</v>
      </c>
      <c r="D5386" s="56" t="e">
        <f t="shared" ca="1" si="9296"/>
        <v>#N/A</v>
      </c>
      <c r="E5386" s="52" t="e">
        <f t="shared" ref="E5386:W5386" si="9305">E5379</f>
        <v>#N/A</v>
      </c>
      <c r="F5386" s="52" t="e">
        <f t="shared" si="9305"/>
        <v>#N/A</v>
      </c>
      <c r="G5386" s="52" t="e">
        <f t="shared" si="9305"/>
        <v>#N/A</v>
      </c>
      <c r="H5386" s="52" t="e">
        <f t="shared" si="9305"/>
        <v>#N/A</v>
      </c>
      <c r="I5386" s="52" t="e">
        <f t="shared" si="9305"/>
        <v>#N/A</v>
      </c>
      <c r="J5386" s="52" t="e">
        <f t="shared" si="9305"/>
        <v>#N/A</v>
      </c>
      <c r="K5386" s="52" t="e">
        <f t="shared" si="9305"/>
        <v>#N/A</v>
      </c>
      <c r="L5386" s="52" t="e">
        <f t="shared" si="9305"/>
        <v>#N/A</v>
      </c>
      <c r="M5386" s="52" t="e">
        <f t="shared" si="9305"/>
        <v>#N/A</v>
      </c>
      <c r="N5386" s="52" t="e">
        <f t="shared" si="9305"/>
        <v>#N/A</v>
      </c>
      <c r="O5386" s="52" t="e">
        <f t="shared" si="9305"/>
        <v>#N/A</v>
      </c>
      <c r="P5386" s="52" t="e">
        <f t="shared" si="9305"/>
        <v>#N/A</v>
      </c>
      <c r="Q5386" s="52" t="e">
        <f t="shared" si="9305"/>
        <v>#N/A</v>
      </c>
      <c r="R5386" s="52" t="e">
        <f t="shared" si="9305"/>
        <v>#N/A</v>
      </c>
      <c r="S5386" s="52" t="e">
        <f t="shared" si="9305"/>
        <v>#N/A</v>
      </c>
      <c r="T5386" s="52" t="e">
        <f t="shared" si="9305"/>
        <v>#N/A</v>
      </c>
      <c r="U5386" s="52" t="e">
        <f t="shared" si="9305"/>
        <v>#N/A</v>
      </c>
      <c r="V5386" s="52" t="e">
        <f t="shared" si="9305"/>
        <v>#N/A</v>
      </c>
      <c r="W5386" s="52" t="e">
        <f t="shared" si="9305"/>
        <v>#N/A</v>
      </c>
      <c r="X5386" s="55" t="e">
        <f t="shared" si="9298"/>
        <v>#N/A</v>
      </c>
      <c r="Y5386" s="55" t="e">
        <f t="shared" si="9299"/>
        <v>#N/A</v>
      </c>
      <c r="Z5386" s="55" t="e">
        <f t="shared" ref="Z5386" si="9306">Z5385</f>
        <v>#N/A</v>
      </c>
      <c r="AA5386" s="55" t="e">
        <f t="shared" si="9301"/>
        <v>#N/A</v>
      </c>
      <c r="AB5386" s="336" t="e">
        <f t="shared" si="9302"/>
        <v>#N/A</v>
      </c>
      <c r="AC5386" s="223" t="e">
        <f ca="1">INDEX(FGA_COEFFS,1,1)+Z5386*INDEX(FGA_COEFFS,1,2)+Y5386*INDEX(FGA_COEFFS,1,3)+R5386*INDEX(FGA_COEFFS,1,4)+Q5385*INDEX(FGA_COEFFS,1,5)+S5386*INDEX(FGA_COEFFS,1,6)+T5385*INDEX(FGA_COEFFS,1,7)+M5385*INDEX(FGA_COEFFS,1,8)+Y5389*Y5391</f>
        <v>#N/A</v>
      </c>
      <c r="AD5386" s="223" t="e">
        <f ca="1">INDEX(THREEPTA_COEFFS,1,1)+AC5386*INDEX(THREEPTA_COEFFS,1,2)+J5386*INDEX(THREEPTA_COEFFS,1,3)+AA5386*INDEX(THREEPTA_COEFFS,1,4)+K5386*INDEX(THREEPTA_COEFFS,1,5)+L5385*INDEX(THREEPTA_COEFFS,1,6)+Z5389*Z5391</f>
        <v>#N/A</v>
      </c>
      <c r="AE5386" s="223" t="e">
        <f ca="1">INDEX(THREEPTPCT_COEFFS,1,1)+K5386*INDEX(THREEPTPCT_COEFFS,1,2)+L5385*INDEX(THREEPTPCT_COEFFS,1,3)+AA5389*AA5391</f>
        <v>#N/A</v>
      </c>
      <c r="AF5386" s="55" t="e">
        <f t="shared" ca="1" si="9303"/>
        <v>#N/A</v>
      </c>
      <c r="AG5386" s="223" t="e">
        <f ca="1">INDEX(TWOPTPCT_COEFFS,1,1)+AB5386*INDEX(TWOPTPCT_COEFFS,1,2)+I5385*INDEX(TWOPTPCT_COEFFS,1,3)+G5385*INDEX(TWOPTPCT_COEFFS,1,4)+L5385*INDEX(TWOPTPCT_COEFFS,1,5)+AB5389*AB5391</f>
        <v>#N/A</v>
      </c>
      <c r="AH5386" s="223" t="e">
        <f ca="1">INDEX(FTA_COEFFS,1,1)+O5386*INDEX(FTA_COEFFS,1,2)+N5385*INDEX(FTA_COEFFS,1,3)+(Q5386+R5386)*INDEX(FTA_COEFFS,1,4)+(Q5385+R5385)*INDEX(FTA_COEFFS,1,5)+M5385*INDEX(FTA_COEFFS,1,6)+AC5389*AC5391</f>
        <v>#N/A</v>
      </c>
      <c r="AI5386" s="223" t="e">
        <f ca="1">INDEX(FTPCT_COEFFS,1,1)+P5386*INDEX(FTPCT_COEFFS,1,2)+F5386*INDEX(FTPCT_COEFFS,1,3)+G5385*INDEX(FTPCT_COEFFS,1,4)+AD5389*AD5391</f>
        <v>#N/A</v>
      </c>
      <c r="AJ5386" s="338" t="e">
        <f t="shared" ca="1" si="9304"/>
        <v>#N/A</v>
      </c>
      <c r="AK5386" s="55"/>
      <c r="AL5386" s="55"/>
      <c r="AM5386" s="55"/>
      <c r="AN5386" s="55"/>
      <c r="AO5386" s="55"/>
      <c r="AP5386" s="55"/>
      <c r="AQ5386" s="55"/>
      <c r="AR5386" s="55"/>
    </row>
    <row r="5387" spans="1:45" x14ac:dyDescent="0.3">
      <c r="A5387" s="54" t="e">
        <f ca="1">IF(D5385&gt;(D5386+(AVERAGE(V5385,W5385)-AVERAGE(V5386,W5386))/2)+2.5,C5385,IF(D5386&gt;(D5385+(AVERAGE(V5386,W5386)-AVERAGE(V5385,W5385))/2)+2.5,C5386,"Close"))</f>
        <v>#N/A</v>
      </c>
      <c r="B5387" s="64" t="e">
        <f ca="1">IF(D5386&gt;D5385,C5386,C5385)</f>
        <v>#N/A</v>
      </c>
      <c r="D5387" s="56"/>
      <c r="X5387" s="55"/>
      <c r="Y5387" s="55"/>
      <c r="Z5387" s="55"/>
      <c r="AA5387" s="55"/>
      <c r="AB5387" s="55"/>
      <c r="AC5387" s="337"/>
      <c r="AD5387" s="337"/>
      <c r="AE5387" s="337"/>
      <c r="AF5387" s="337"/>
      <c r="AG5387" s="337"/>
      <c r="AH5387" s="337"/>
      <c r="AI5387" s="337"/>
      <c r="AJ5387" s="337"/>
      <c r="AK5387" s="337"/>
      <c r="AL5387" s="337"/>
      <c r="AM5387" s="55"/>
      <c r="AN5387" s="55"/>
      <c r="AO5387" s="55"/>
      <c r="AP5387" s="55"/>
      <c r="AQ5387" s="55"/>
      <c r="AR5387" s="55"/>
      <c r="AS5387" s="55"/>
    </row>
    <row r="5388" spans="1:45" x14ac:dyDescent="0.3">
      <c r="X5388" s="54" t="s">
        <v>1305</v>
      </c>
      <c r="Y5388" s="54" t="s">
        <v>128</v>
      </c>
      <c r="Z5388" s="54" t="s">
        <v>157</v>
      </c>
      <c r="AA5388" s="54" t="s">
        <v>151</v>
      </c>
      <c r="AB5388" s="54" t="s">
        <v>1327</v>
      </c>
      <c r="AC5388" s="54" t="s">
        <v>129</v>
      </c>
      <c r="AD5388" s="54" t="s">
        <v>116</v>
      </c>
      <c r="AE5388" s="54"/>
      <c r="AF5388" s="54"/>
      <c r="AG5388" s="54"/>
      <c r="AH5388" s="54"/>
      <c r="AI5388" s="54"/>
      <c r="AJ5388" s="54"/>
      <c r="AK5388" s="54"/>
      <c r="AL5388" s="54"/>
      <c r="AM5388" s="54"/>
      <c r="AN5388" s="54"/>
      <c r="AO5388" s="54"/>
      <c r="AP5388" s="54"/>
      <c r="AQ5388" s="54"/>
      <c r="AR5388" s="54"/>
      <c r="AS5388" s="54"/>
    </row>
    <row r="5389" spans="1:45" x14ac:dyDescent="0.3">
      <c r="X5389" s="54"/>
      <c r="Y5389" s="54">
        <f t="shared" ref="Y5389:AD5389" si="9307">Y5382</f>
        <v>6.4436999999999998</v>
      </c>
      <c r="Z5389" s="54">
        <f t="shared" si="9307"/>
        <v>4.9371</v>
      </c>
      <c r="AA5389" s="54">
        <f t="shared" si="9307"/>
        <v>11.350300000000001</v>
      </c>
      <c r="AB5389" s="54">
        <f t="shared" si="9307"/>
        <v>7.1900000000000006E-2</v>
      </c>
      <c r="AC5389" s="54">
        <f t="shared" si="9307"/>
        <v>6.2766000000000002</v>
      </c>
      <c r="AD5389" s="54">
        <f t="shared" si="9307"/>
        <v>11.042999999999999</v>
      </c>
      <c r="AE5389" s="54"/>
      <c r="AF5389" s="336"/>
      <c r="AG5389" s="336"/>
      <c r="AH5389" s="336"/>
      <c r="AI5389" s="54"/>
      <c r="AJ5389" s="54"/>
      <c r="AK5389" s="54"/>
      <c r="AL5389" s="54"/>
      <c r="AM5389" s="54"/>
      <c r="AN5389" s="54"/>
      <c r="AO5389" s="54"/>
      <c r="AP5389" s="54"/>
      <c r="AQ5389" s="54"/>
      <c r="AR5389" s="54"/>
      <c r="AS5389" s="54"/>
    </row>
    <row r="5390" spans="1:45" x14ac:dyDescent="0.3">
      <c r="D5390" s="56"/>
      <c r="X5390" s="336"/>
      <c r="Y5390" s="336">
        <f t="shared" ca="1" si="9211"/>
        <v>-4.7363968751258416E-2</v>
      </c>
      <c r="Z5390" s="336">
        <f t="shared" ca="1" si="9211"/>
        <v>1.2647224202870472E-2</v>
      </c>
      <c r="AA5390" s="336">
        <f t="shared" ca="1" si="9211"/>
        <v>-1.3854928762237474E-2</v>
      </c>
      <c r="AB5390" s="336">
        <f t="shared" ca="1" si="9211"/>
        <v>-0.40808500210459742</v>
      </c>
      <c r="AC5390" s="336">
        <f t="shared" ca="1" si="9211"/>
        <v>-1.1490880764529066</v>
      </c>
      <c r="AD5390" s="336">
        <f t="shared" ca="1" si="9211"/>
        <v>-1.5474143683116377E-2</v>
      </c>
      <c r="AE5390" s="336"/>
      <c r="AF5390" s="336"/>
      <c r="AG5390" s="336"/>
      <c r="AH5390" s="336"/>
      <c r="AI5390" s="54"/>
      <c r="AJ5390" s="54"/>
      <c r="AK5390" s="54"/>
      <c r="AL5390" s="336"/>
      <c r="AM5390" s="336"/>
      <c r="AN5390" s="336"/>
      <c r="AO5390" s="336"/>
      <c r="AP5390" s="54"/>
      <c r="AQ5390" s="336"/>
      <c r="AR5390" s="336"/>
      <c r="AS5390" s="336"/>
    </row>
    <row r="5391" spans="1:45" x14ac:dyDescent="0.3">
      <c r="C5391" s="54"/>
      <c r="D5391" s="56"/>
      <c r="Y5391" s="336">
        <f t="shared" ca="1" si="9211"/>
        <v>-6.0987127350499749E-2</v>
      </c>
      <c r="Z5391" s="336">
        <f t="shared" ca="1" si="9211"/>
        <v>0.34402898032823997</v>
      </c>
      <c r="AA5391" s="336">
        <f t="shared" ca="1" si="9211"/>
        <v>-0.84223995256662787</v>
      </c>
      <c r="AB5391" s="336">
        <f t="shared" ca="1" si="9211"/>
        <v>-8.5254931305392273E-2</v>
      </c>
      <c r="AC5391" s="336">
        <f t="shared" ca="1" si="9211"/>
        <v>0.47287113162041683</v>
      </c>
      <c r="AD5391" s="336">
        <f t="shared" ca="1" si="9211"/>
        <v>0.18836395575425796</v>
      </c>
      <c r="AE5391" s="55"/>
      <c r="AF5391" s="55"/>
      <c r="AG5391" s="55"/>
      <c r="AH5391" s="55"/>
      <c r="AI5391" s="55"/>
      <c r="AJ5391" s="55"/>
      <c r="AK5391" s="55"/>
      <c r="AL5391" s="55"/>
      <c r="AM5391" s="55"/>
      <c r="AN5391" s="55"/>
      <c r="AO5391" s="55"/>
      <c r="AP5391" s="55"/>
      <c r="AQ5391" s="55"/>
      <c r="AR5391" s="55"/>
      <c r="AS5391" s="55"/>
    </row>
    <row r="5392" spans="1:45" x14ac:dyDescent="0.3">
      <c r="B5392" s="54" t="s">
        <v>172</v>
      </c>
      <c r="C5392" s="53">
        <f>C5385</f>
        <v>0</v>
      </c>
      <c r="D5392" s="56" t="e">
        <f t="shared" ref="D5392:D5393" ca="1" si="9308">AJ5392</f>
        <v>#N/A</v>
      </c>
      <c r="E5392" s="52" t="e">
        <f t="shared" ref="E5392:W5392" si="9309">E5385</f>
        <v>#N/A</v>
      </c>
      <c r="F5392" s="52" t="e">
        <f t="shared" si="9309"/>
        <v>#N/A</v>
      </c>
      <c r="G5392" s="52" t="e">
        <f t="shared" si="9309"/>
        <v>#N/A</v>
      </c>
      <c r="H5392" s="52" t="e">
        <f t="shared" si="9309"/>
        <v>#N/A</v>
      </c>
      <c r="I5392" s="52" t="e">
        <f t="shared" si="9309"/>
        <v>#N/A</v>
      </c>
      <c r="J5392" s="52" t="e">
        <f t="shared" si="9309"/>
        <v>#N/A</v>
      </c>
      <c r="K5392" s="52" t="e">
        <f t="shared" si="9309"/>
        <v>#N/A</v>
      </c>
      <c r="L5392" s="52" t="e">
        <f t="shared" si="9309"/>
        <v>#N/A</v>
      </c>
      <c r="M5392" s="52" t="e">
        <f t="shared" si="9309"/>
        <v>#N/A</v>
      </c>
      <c r="N5392" s="52" t="e">
        <f t="shared" si="9309"/>
        <v>#N/A</v>
      </c>
      <c r="O5392" s="52" t="e">
        <f t="shared" si="9309"/>
        <v>#N/A</v>
      </c>
      <c r="P5392" s="52" t="e">
        <f t="shared" si="9309"/>
        <v>#N/A</v>
      </c>
      <c r="Q5392" s="52" t="e">
        <f t="shared" si="9309"/>
        <v>#N/A</v>
      </c>
      <c r="R5392" s="52" t="e">
        <f t="shared" si="9309"/>
        <v>#N/A</v>
      </c>
      <c r="S5392" s="52" t="e">
        <f t="shared" si="9309"/>
        <v>#N/A</v>
      </c>
      <c r="T5392" s="52" t="e">
        <f t="shared" si="9309"/>
        <v>#N/A</v>
      </c>
      <c r="U5392" s="52" t="e">
        <f t="shared" si="9309"/>
        <v>#N/A</v>
      </c>
      <c r="V5392" s="52" t="e">
        <f t="shared" si="9309"/>
        <v>#N/A</v>
      </c>
      <c r="W5392" s="52" t="e">
        <f t="shared" si="9309"/>
        <v>#N/A</v>
      </c>
      <c r="X5392" s="55" t="e">
        <f t="shared" ref="X5392:X5393" si="9310">(H5392-(O5392*P5392)/100-3*(J5392*K5392)/100)/2</f>
        <v>#N/A</v>
      </c>
      <c r="Y5392" s="55" t="e">
        <f t="shared" ref="Y5392:Y5393" si="9311">SUM(X5392,(J5392*K5392/100))/(F5392/100)</f>
        <v>#N/A</v>
      </c>
      <c r="Z5392" s="55" t="e">
        <f t="shared" ref="Z5392" si="9312">U5392*0.5+U5393*0.5</f>
        <v>#N/A</v>
      </c>
      <c r="AA5392" s="55" t="e">
        <f t="shared" ref="AA5392:AA5393" si="9313">J5392/Y5392</f>
        <v>#N/A</v>
      </c>
      <c r="AB5392" s="336" t="e">
        <f t="shared" ref="AB5392:AB5393" si="9314">X5392/(Y5392-J5392)</f>
        <v>#N/A</v>
      </c>
      <c r="AC5392" s="223" t="e">
        <f ca="1">INDEX(FGA_COEFFS,1,1)+Z5392*INDEX(FGA_COEFFS,1,2)+Y5392*INDEX(FGA_COEFFS,1,3)+R5392*INDEX(FGA_COEFFS,1,4)+Q5393*INDEX(FGA_COEFFS,1,5)+S5392*INDEX(FGA_COEFFS,1,6)+T5393*INDEX(FGA_COEFFS,1,7)+M5393*INDEX(FGA_COEFFS,1,8)+Y5396*Y5397</f>
        <v>#N/A</v>
      </c>
      <c r="AD5392" s="223" t="e">
        <f ca="1">INDEX(THREEPTA_COEFFS,1,1)+AC5392*INDEX(THREEPTA_COEFFS,1,2)+J5392*INDEX(THREEPTA_COEFFS,1,3)+AA5392*INDEX(THREEPTA_COEFFS,1,4)+K5392*INDEX(THREEPTA_COEFFS,1,5)+L5393*INDEX(THREEPTA_COEFFS,1,6)+Z5396*Z5397</f>
        <v>#N/A</v>
      </c>
      <c r="AE5392" s="223" t="e">
        <f ca="1">INDEX(THREEPTPCT_COEFFS,1,1)+K5392*INDEX(THREEPTPCT_COEFFS,1,2)+L5393*INDEX(THREEPTPCT_COEFFS,1,3)+AA5396*AA5397</f>
        <v>#N/A</v>
      </c>
      <c r="AF5392" s="55" t="e">
        <f t="shared" ref="AF5392:AF5393" ca="1" si="9315">AC5392-AD5392</f>
        <v>#N/A</v>
      </c>
      <c r="AG5392" s="223" t="e">
        <f ca="1">INDEX(TWOPTPCT_COEFFS,1,1)+AB5392*INDEX(TWOPTPCT_COEFFS,1,2)+I5393*INDEX(TWOPTPCT_COEFFS,1,3)+G5393*INDEX(TWOPTPCT_COEFFS,1,4)+L5393*INDEX(TWOPTPCT_COEFFS,1,5)+AB5396*AB5397</f>
        <v>#N/A</v>
      </c>
      <c r="AH5392" s="223" t="e">
        <f ca="1">INDEX(FTA_COEFFS,1,1)+O5392*INDEX(FTA_COEFFS,1,2)+N5393*INDEX(FTA_COEFFS,1,3)+(Q5392+R5392)*INDEX(FTA_COEFFS,1,4)+(Q5393+R5393)*INDEX(FTA_COEFFS,1,5)+M5393*INDEX(FTA_COEFFS,1,6)+AC5396*AC5397</f>
        <v>#N/A</v>
      </c>
      <c r="AI5392" s="223" t="e">
        <f ca="1">INDEX(FTPCT_COEFFS,1,1)+P5392*INDEX(FTPCT_COEFFS,1,2)+F5392*INDEX(FTPCT_COEFFS,1,3)+G5393*INDEX(FTPCT_COEFFS,1,4)+AD5396*AD5397</f>
        <v>#N/A</v>
      </c>
      <c r="AJ5392" s="338" t="e">
        <f t="shared" ref="AJ5392:AJ5393" ca="1" si="9316">AD5392*AE5392/100+AF5392*AG5392+AH5392*AI5392/100</f>
        <v>#N/A</v>
      </c>
      <c r="AK5392" s="55"/>
      <c r="AL5392" s="55"/>
      <c r="AM5392" s="55"/>
      <c r="AN5392" s="55"/>
      <c r="AO5392" s="55"/>
      <c r="AP5392" s="55"/>
      <c r="AQ5392" s="55"/>
      <c r="AR5392" s="55"/>
    </row>
    <row r="5393" spans="1:45" x14ac:dyDescent="0.3">
      <c r="B5393" s="54" t="s">
        <v>175</v>
      </c>
      <c r="C5393" s="54">
        <f>C5386</f>
        <v>0</v>
      </c>
      <c r="D5393" s="56" t="e">
        <f t="shared" ca="1" si="9308"/>
        <v>#N/A</v>
      </c>
      <c r="E5393" s="52" t="e">
        <f t="shared" ref="E5393:W5393" si="9317">E5386</f>
        <v>#N/A</v>
      </c>
      <c r="F5393" s="52" t="e">
        <f t="shared" si="9317"/>
        <v>#N/A</v>
      </c>
      <c r="G5393" s="52" t="e">
        <f t="shared" si="9317"/>
        <v>#N/A</v>
      </c>
      <c r="H5393" s="52" t="e">
        <f t="shared" si="9317"/>
        <v>#N/A</v>
      </c>
      <c r="I5393" s="52" t="e">
        <f t="shared" si="9317"/>
        <v>#N/A</v>
      </c>
      <c r="J5393" s="52" t="e">
        <f t="shared" si="9317"/>
        <v>#N/A</v>
      </c>
      <c r="K5393" s="52" t="e">
        <f t="shared" si="9317"/>
        <v>#N/A</v>
      </c>
      <c r="L5393" s="52" t="e">
        <f t="shared" si="9317"/>
        <v>#N/A</v>
      </c>
      <c r="M5393" s="52" t="e">
        <f t="shared" si="9317"/>
        <v>#N/A</v>
      </c>
      <c r="N5393" s="52" t="e">
        <f t="shared" si="9317"/>
        <v>#N/A</v>
      </c>
      <c r="O5393" s="52" t="e">
        <f t="shared" si="9317"/>
        <v>#N/A</v>
      </c>
      <c r="P5393" s="52" t="e">
        <f t="shared" si="9317"/>
        <v>#N/A</v>
      </c>
      <c r="Q5393" s="52" t="e">
        <f t="shared" si="9317"/>
        <v>#N/A</v>
      </c>
      <c r="R5393" s="52" t="e">
        <f t="shared" si="9317"/>
        <v>#N/A</v>
      </c>
      <c r="S5393" s="52" t="e">
        <f t="shared" si="9317"/>
        <v>#N/A</v>
      </c>
      <c r="T5393" s="52" t="e">
        <f t="shared" si="9317"/>
        <v>#N/A</v>
      </c>
      <c r="U5393" s="52" t="e">
        <f t="shared" si="9317"/>
        <v>#N/A</v>
      </c>
      <c r="V5393" s="52" t="e">
        <f t="shared" si="9317"/>
        <v>#N/A</v>
      </c>
      <c r="W5393" s="52" t="e">
        <f t="shared" si="9317"/>
        <v>#N/A</v>
      </c>
      <c r="X5393" s="55" t="e">
        <f t="shared" si="9310"/>
        <v>#N/A</v>
      </c>
      <c r="Y5393" s="55" t="e">
        <f t="shared" si="9311"/>
        <v>#N/A</v>
      </c>
      <c r="Z5393" s="55" t="e">
        <f t="shared" ref="Z5393" si="9318">Z5392</f>
        <v>#N/A</v>
      </c>
      <c r="AA5393" s="55" t="e">
        <f t="shared" si="9313"/>
        <v>#N/A</v>
      </c>
      <c r="AB5393" s="336" t="e">
        <f t="shared" si="9314"/>
        <v>#N/A</v>
      </c>
      <c r="AC5393" s="223" t="e">
        <f ca="1">INDEX(FGA_COEFFS,1,1)+Z5393*INDEX(FGA_COEFFS,1,2)+Y5393*INDEX(FGA_COEFFS,1,3)+R5393*INDEX(FGA_COEFFS,1,4)+Q5392*INDEX(FGA_COEFFS,1,5)+S5393*INDEX(FGA_COEFFS,1,6)+T5392*INDEX(FGA_COEFFS,1,7)+M5392*INDEX(FGA_COEFFS,1,8)+Y5396*Y5398</f>
        <v>#N/A</v>
      </c>
      <c r="AD5393" s="223" t="e">
        <f ca="1">INDEX(THREEPTA_COEFFS,1,1)+AC5393*INDEX(THREEPTA_COEFFS,1,2)+J5393*INDEX(THREEPTA_COEFFS,1,3)+AA5393*INDEX(THREEPTA_COEFFS,1,4)+K5393*INDEX(THREEPTA_COEFFS,1,5)+L5392*INDEX(THREEPTA_COEFFS,1,6)+Z5396*Z5398</f>
        <v>#N/A</v>
      </c>
      <c r="AE5393" s="223" t="e">
        <f ca="1">INDEX(THREEPTPCT_COEFFS,1,1)+K5393*INDEX(THREEPTPCT_COEFFS,1,2)+L5392*INDEX(THREEPTPCT_COEFFS,1,3)+AA5396*AA5398</f>
        <v>#N/A</v>
      </c>
      <c r="AF5393" s="55" t="e">
        <f t="shared" ca="1" si="9315"/>
        <v>#N/A</v>
      </c>
      <c r="AG5393" s="223" t="e">
        <f ca="1">INDEX(TWOPTPCT_COEFFS,1,1)+AB5393*INDEX(TWOPTPCT_COEFFS,1,2)+I5392*INDEX(TWOPTPCT_COEFFS,1,3)+G5392*INDEX(TWOPTPCT_COEFFS,1,4)+L5392*INDEX(TWOPTPCT_COEFFS,1,5)+AB5396*AB5398</f>
        <v>#N/A</v>
      </c>
      <c r="AH5393" s="223" t="e">
        <f ca="1">INDEX(FTA_COEFFS,1,1)+O5393*INDEX(FTA_COEFFS,1,2)+N5392*INDEX(FTA_COEFFS,1,3)+(Q5393+R5393)*INDEX(FTA_COEFFS,1,4)+(Q5392+R5392)*INDEX(FTA_COEFFS,1,5)+M5392*INDEX(FTA_COEFFS,1,6)+AC5396*AC5398</f>
        <v>#N/A</v>
      </c>
      <c r="AI5393" s="223" t="e">
        <f ca="1">INDEX(FTPCT_COEFFS,1,1)+P5393*INDEX(FTPCT_COEFFS,1,2)+F5393*INDEX(FTPCT_COEFFS,1,3)+G5392*INDEX(FTPCT_COEFFS,1,4)+AD5396*AD5398</f>
        <v>#N/A</v>
      </c>
      <c r="AJ5393" s="338" t="e">
        <f t="shared" ca="1" si="9316"/>
        <v>#N/A</v>
      </c>
      <c r="AK5393" s="55"/>
      <c r="AL5393" s="55"/>
      <c r="AM5393" s="55"/>
      <c r="AN5393" s="55"/>
      <c r="AO5393" s="55"/>
      <c r="AP5393" s="55"/>
      <c r="AQ5393" s="55"/>
      <c r="AR5393" s="55"/>
    </row>
    <row r="5394" spans="1:45" x14ac:dyDescent="0.3">
      <c r="A5394" s="54" t="e">
        <f ca="1">IF(D5392&gt;(D5393+(AVERAGE(V5392,W5392)-AVERAGE(V5393,W5393))/2)+2.5,C5392,IF(D5393&gt;(D5392+(AVERAGE(V5393,W5393)-AVERAGE(V5392,W5392))/2)+2.5,C5393,"Close"))</f>
        <v>#N/A</v>
      </c>
      <c r="B5394" s="64" t="e">
        <f ca="1">IF(D5393&gt;D5392,C5393,C5392)</f>
        <v>#N/A</v>
      </c>
      <c r="D5394" s="56"/>
      <c r="X5394" s="55"/>
      <c r="Y5394" s="55"/>
      <c r="Z5394" s="55"/>
      <c r="AA5394" s="55"/>
      <c r="AB5394" s="55"/>
      <c r="AC5394" s="337"/>
      <c r="AD5394" s="337"/>
      <c r="AE5394" s="337"/>
      <c r="AF5394" s="337"/>
      <c r="AG5394" s="337"/>
      <c r="AH5394" s="337"/>
      <c r="AI5394" s="337"/>
      <c r="AJ5394" s="337"/>
      <c r="AK5394" s="337"/>
      <c r="AL5394" s="337"/>
      <c r="AM5394" s="55"/>
      <c r="AN5394" s="55"/>
      <c r="AO5394" s="55"/>
      <c r="AP5394" s="55"/>
      <c r="AQ5394" s="55"/>
      <c r="AR5394" s="55"/>
      <c r="AS5394" s="55"/>
    </row>
    <row r="5395" spans="1:45" x14ac:dyDescent="0.3">
      <c r="X5395" s="54" t="s">
        <v>1305</v>
      </c>
      <c r="Y5395" s="54" t="s">
        <v>128</v>
      </c>
      <c r="Z5395" s="54" t="s">
        <v>157</v>
      </c>
      <c r="AA5395" s="54" t="s">
        <v>151</v>
      </c>
      <c r="AB5395" s="54" t="s">
        <v>1327</v>
      </c>
      <c r="AC5395" s="54" t="s">
        <v>129</v>
      </c>
      <c r="AD5395" s="54" t="s">
        <v>116</v>
      </c>
      <c r="AE5395" s="54"/>
      <c r="AF5395" s="54"/>
      <c r="AG5395" s="54"/>
      <c r="AH5395" s="54"/>
      <c r="AI5395" s="54"/>
      <c r="AJ5395" s="54"/>
      <c r="AK5395" s="54"/>
      <c r="AL5395" s="54"/>
      <c r="AM5395" s="54"/>
      <c r="AN5395" s="54"/>
      <c r="AO5395" s="54"/>
      <c r="AP5395" s="54"/>
      <c r="AQ5395" s="54"/>
      <c r="AR5395" s="54"/>
      <c r="AS5395" s="54"/>
    </row>
    <row r="5396" spans="1:45" x14ac:dyDescent="0.3">
      <c r="X5396" s="54"/>
      <c r="Y5396" s="54">
        <f t="shared" ref="Y5396:AD5396" si="9319">Y5389</f>
        <v>6.4436999999999998</v>
      </c>
      <c r="Z5396" s="54">
        <f t="shared" si="9319"/>
        <v>4.9371</v>
      </c>
      <c r="AA5396" s="54">
        <f t="shared" si="9319"/>
        <v>11.350300000000001</v>
      </c>
      <c r="AB5396" s="54">
        <f t="shared" si="9319"/>
        <v>7.1900000000000006E-2</v>
      </c>
      <c r="AC5396" s="54">
        <f t="shared" si="9319"/>
        <v>6.2766000000000002</v>
      </c>
      <c r="AD5396" s="54">
        <f t="shared" si="9319"/>
        <v>11.042999999999999</v>
      </c>
      <c r="AE5396" s="54"/>
      <c r="AF5396" s="336"/>
      <c r="AG5396" s="336"/>
      <c r="AH5396" s="336"/>
      <c r="AI5396" s="54"/>
      <c r="AJ5396" s="54"/>
      <c r="AK5396" s="54"/>
      <c r="AL5396" s="54"/>
      <c r="AM5396" s="54"/>
      <c r="AN5396" s="54"/>
      <c r="AO5396" s="54"/>
      <c r="AP5396" s="54"/>
      <c r="AQ5396" s="54"/>
      <c r="AR5396" s="54"/>
      <c r="AS5396" s="54"/>
    </row>
    <row r="5397" spans="1:45" x14ac:dyDescent="0.3">
      <c r="D5397" s="56"/>
      <c r="X5397" s="336"/>
      <c r="Y5397" s="336">
        <f t="shared" ca="1" si="9211"/>
        <v>-4.9411802637020419E-4</v>
      </c>
      <c r="Z5397" s="336">
        <f t="shared" ca="1" si="9211"/>
        <v>-0.97072042461835895</v>
      </c>
      <c r="AA5397" s="336">
        <f t="shared" ca="1" si="9211"/>
        <v>-1.3667523537671038</v>
      </c>
      <c r="AB5397" s="336">
        <f t="shared" ca="1" si="9211"/>
        <v>-0.23549251998234688</v>
      </c>
      <c r="AC5397" s="336">
        <f t="shared" ca="1" si="9211"/>
        <v>0.573176521451226</v>
      </c>
      <c r="AD5397" s="336">
        <f t="shared" ca="1" si="9211"/>
        <v>-1.1450691265938186E-3</v>
      </c>
      <c r="AE5397" s="336"/>
      <c r="AF5397" s="336"/>
      <c r="AG5397" s="336"/>
      <c r="AH5397" s="336"/>
      <c r="AI5397" s="54"/>
      <c r="AJ5397" s="54"/>
      <c r="AK5397" s="54"/>
      <c r="AL5397" s="336"/>
      <c r="AM5397" s="336"/>
      <c r="AN5397" s="336"/>
      <c r="AO5397" s="336"/>
      <c r="AP5397" s="54"/>
      <c r="AQ5397" s="336"/>
      <c r="AR5397" s="336"/>
      <c r="AS5397" s="336"/>
    </row>
    <row r="5398" spans="1:45" x14ac:dyDescent="0.3">
      <c r="C5398" s="54"/>
      <c r="D5398" s="56"/>
      <c r="Y5398" s="336">
        <f t="shared" ref="Y5398:AD5461" ca="1" si="9320">1.5*RAND()^2*IF(RAND()&gt;0.5,1,-1)</f>
        <v>0.23413256933928145</v>
      </c>
      <c r="Z5398" s="336">
        <f t="shared" ca="1" si="9320"/>
        <v>0.32213309374449217</v>
      </c>
      <c r="AA5398" s="336">
        <f t="shared" ca="1" si="9320"/>
        <v>-0.40827054020983289</v>
      </c>
      <c r="AB5398" s="336">
        <f t="shared" ca="1" si="9320"/>
        <v>0.85406170173719742</v>
      </c>
      <c r="AC5398" s="336">
        <f t="shared" ca="1" si="9320"/>
        <v>0.23994315795967133</v>
      </c>
      <c r="AD5398" s="336">
        <f t="shared" ca="1" si="9320"/>
        <v>0.62866012861028864</v>
      </c>
      <c r="AE5398" s="55"/>
      <c r="AF5398" s="55"/>
      <c r="AG5398" s="55"/>
      <c r="AH5398" s="55"/>
      <c r="AI5398" s="55"/>
      <c r="AJ5398" s="55"/>
      <c r="AK5398" s="55"/>
      <c r="AL5398" s="55"/>
      <c r="AM5398" s="55"/>
      <c r="AN5398" s="55"/>
      <c r="AO5398" s="55"/>
      <c r="AP5398" s="55"/>
      <c r="AQ5398" s="55"/>
      <c r="AR5398" s="55"/>
      <c r="AS5398" s="55"/>
    </row>
    <row r="5399" spans="1:45" x14ac:dyDescent="0.3">
      <c r="B5399" s="54" t="s">
        <v>172</v>
      </c>
      <c r="C5399" s="53">
        <f>C5392</f>
        <v>0</v>
      </c>
      <c r="D5399" s="56" t="e">
        <f t="shared" ref="D5399:D5400" ca="1" si="9321">AJ5399</f>
        <v>#N/A</v>
      </c>
      <c r="E5399" s="52" t="e">
        <f t="shared" ref="E5399:W5399" si="9322">E5392</f>
        <v>#N/A</v>
      </c>
      <c r="F5399" s="52" t="e">
        <f t="shared" si="9322"/>
        <v>#N/A</v>
      </c>
      <c r="G5399" s="52" t="e">
        <f t="shared" si="9322"/>
        <v>#N/A</v>
      </c>
      <c r="H5399" s="52" t="e">
        <f t="shared" si="9322"/>
        <v>#N/A</v>
      </c>
      <c r="I5399" s="52" t="e">
        <f t="shared" si="9322"/>
        <v>#N/A</v>
      </c>
      <c r="J5399" s="52" t="e">
        <f t="shared" si="9322"/>
        <v>#N/A</v>
      </c>
      <c r="K5399" s="52" t="e">
        <f t="shared" si="9322"/>
        <v>#N/A</v>
      </c>
      <c r="L5399" s="52" t="e">
        <f t="shared" si="9322"/>
        <v>#N/A</v>
      </c>
      <c r="M5399" s="52" t="e">
        <f t="shared" si="9322"/>
        <v>#N/A</v>
      </c>
      <c r="N5399" s="52" t="e">
        <f t="shared" si="9322"/>
        <v>#N/A</v>
      </c>
      <c r="O5399" s="52" t="e">
        <f t="shared" si="9322"/>
        <v>#N/A</v>
      </c>
      <c r="P5399" s="52" t="e">
        <f t="shared" si="9322"/>
        <v>#N/A</v>
      </c>
      <c r="Q5399" s="52" t="e">
        <f t="shared" si="9322"/>
        <v>#N/A</v>
      </c>
      <c r="R5399" s="52" t="e">
        <f t="shared" si="9322"/>
        <v>#N/A</v>
      </c>
      <c r="S5399" s="52" t="e">
        <f t="shared" si="9322"/>
        <v>#N/A</v>
      </c>
      <c r="T5399" s="52" t="e">
        <f t="shared" si="9322"/>
        <v>#N/A</v>
      </c>
      <c r="U5399" s="52" t="e">
        <f t="shared" si="9322"/>
        <v>#N/A</v>
      </c>
      <c r="V5399" s="52" t="e">
        <f t="shared" si="9322"/>
        <v>#N/A</v>
      </c>
      <c r="W5399" s="52" t="e">
        <f t="shared" si="9322"/>
        <v>#N/A</v>
      </c>
      <c r="X5399" s="55" t="e">
        <f t="shared" ref="X5399:X5400" si="9323">(H5399-(O5399*P5399)/100-3*(J5399*K5399)/100)/2</f>
        <v>#N/A</v>
      </c>
      <c r="Y5399" s="55" t="e">
        <f t="shared" ref="Y5399:Y5400" si="9324">SUM(X5399,(J5399*K5399/100))/(F5399/100)</f>
        <v>#N/A</v>
      </c>
      <c r="Z5399" s="55" t="e">
        <f t="shared" ref="Z5399" si="9325">U5399*0.5+U5400*0.5</f>
        <v>#N/A</v>
      </c>
      <c r="AA5399" s="55" t="e">
        <f t="shared" ref="AA5399:AA5400" si="9326">J5399/Y5399</f>
        <v>#N/A</v>
      </c>
      <c r="AB5399" s="336" t="e">
        <f t="shared" ref="AB5399:AB5400" si="9327">X5399/(Y5399-J5399)</f>
        <v>#N/A</v>
      </c>
      <c r="AC5399" s="223" t="e">
        <f ca="1">INDEX(FGA_COEFFS,1,1)+Z5399*INDEX(FGA_COEFFS,1,2)+Y5399*INDEX(FGA_COEFFS,1,3)+R5399*INDEX(FGA_COEFFS,1,4)+Q5400*INDEX(FGA_COEFFS,1,5)+S5399*INDEX(FGA_COEFFS,1,6)+T5400*INDEX(FGA_COEFFS,1,7)+M5400*INDEX(FGA_COEFFS,1,8)+Y5403*Y5404</f>
        <v>#N/A</v>
      </c>
      <c r="AD5399" s="223" t="e">
        <f ca="1">INDEX(THREEPTA_COEFFS,1,1)+AC5399*INDEX(THREEPTA_COEFFS,1,2)+J5399*INDEX(THREEPTA_COEFFS,1,3)+AA5399*INDEX(THREEPTA_COEFFS,1,4)+K5399*INDEX(THREEPTA_COEFFS,1,5)+L5400*INDEX(THREEPTA_COEFFS,1,6)+Z5403*Z5404</f>
        <v>#N/A</v>
      </c>
      <c r="AE5399" s="223" t="e">
        <f ca="1">INDEX(THREEPTPCT_COEFFS,1,1)+K5399*INDEX(THREEPTPCT_COEFFS,1,2)+L5400*INDEX(THREEPTPCT_COEFFS,1,3)+AA5403*AA5404</f>
        <v>#N/A</v>
      </c>
      <c r="AF5399" s="55" t="e">
        <f t="shared" ref="AF5399:AF5400" ca="1" si="9328">AC5399-AD5399</f>
        <v>#N/A</v>
      </c>
      <c r="AG5399" s="223" t="e">
        <f ca="1">INDEX(TWOPTPCT_COEFFS,1,1)+AB5399*INDEX(TWOPTPCT_COEFFS,1,2)+I5400*INDEX(TWOPTPCT_COEFFS,1,3)+G5400*INDEX(TWOPTPCT_COEFFS,1,4)+L5400*INDEX(TWOPTPCT_COEFFS,1,5)+AB5403*AB5404</f>
        <v>#N/A</v>
      </c>
      <c r="AH5399" s="223" t="e">
        <f ca="1">INDEX(FTA_COEFFS,1,1)+O5399*INDEX(FTA_COEFFS,1,2)+N5400*INDEX(FTA_COEFFS,1,3)+(Q5399+R5399)*INDEX(FTA_COEFFS,1,4)+(Q5400+R5400)*INDEX(FTA_COEFFS,1,5)+M5400*INDEX(FTA_COEFFS,1,6)+AC5403*AC5404</f>
        <v>#N/A</v>
      </c>
      <c r="AI5399" s="223" t="e">
        <f ca="1">INDEX(FTPCT_COEFFS,1,1)+P5399*INDEX(FTPCT_COEFFS,1,2)+F5399*INDEX(FTPCT_COEFFS,1,3)+G5400*INDEX(FTPCT_COEFFS,1,4)+AD5403*AD5404</f>
        <v>#N/A</v>
      </c>
      <c r="AJ5399" s="338" t="e">
        <f t="shared" ref="AJ5399:AJ5400" ca="1" si="9329">AD5399*AE5399/100+AF5399*AG5399+AH5399*AI5399/100</f>
        <v>#N/A</v>
      </c>
      <c r="AK5399" s="55"/>
      <c r="AL5399" s="55"/>
      <c r="AM5399" s="55"/>
      <c r="AN5399" s="55"/>
      <c r="AO5399" s="55"/>
      <c r="AP5399" s="55"/>
      <c r="AQ5399" s="55"/>
      <c r="AR5399" s="55"/>
    </row>
    <row r="5400" spans="1:45" x14ac:dyDescent="0.3">
      <c r="B5400" s="54" t="s">
        <v>175</v>
      </c>
      <c r="C5400" s="54">
        <f>C5393</f>
        <v>0</v>
      </c>
      <c r="D5400" s="56" t="e">
        <f t="shared" ca="1" si="9321"/>
        <v>#N/A</v>
      </c>
      <c r="E5400" s="52" t="e">
        <f t="shared" ref="E5400:W5400" si="9330">E5393</f>
        <v>#N/A</v>
      </c>
      <c r="F5400" s="52" t="e">
        <f t="shared" si="9330"/>
        <v>#N/A</v>
      </c>
      <c r="G5400" s="52" t="e">
        <f t="shared" si="9330"/>
        <v>#N/A</v>
      </c>
      <c r="H5400" s="52" t="e">
        <f t="shared" si="9330"/>
        <v>#N/A</v>
      </c>
      <c r="I5400" s="52" t="e">
        <f t="shared" si="9330"/>
        <v>#N/A</v>
      </c>
      <c r="J5400" s="52" t="e">
        <f t="shared" si="9330"/>
        <v>#N/A</v>
      </c>
      <c r="K5400" s="52" t="e">
        <f t="shared" si="9330"/>
        <v>#N/A</v>
      </c>
      <c r="L5400" s="52" t="e">
        <f t="shared" si="9330"/>
        <v>#N/A</v>
      </c>
      <c r="M5400" s="52" t="e">
        <f t="shared" si="9330"/>
        <v>#N/A</v>
      </c>
      <c r="N5400" s="52" t="e">
        <f t="shared" si="9330"/>
        <v>#N/A</v>
      </c>
      <c r="O5400" s="52" t="e">
        <f t="shared" si="9330"/>
        <v>#N/A</v>
      </c>
      <c r="P5400" s="52" t="e">
        <f t="shared" si="9330"/>
        <v>#N/A</v>
      </c>
      <c r="Q5400" s="52" t="e">
        <f t="shared" si="9330"/>
        <v>#N/A</v>
      </c>
      <c r="R5400" s="52" t="e">
        <f t="shared" si="9330"/>
        <v>#N/A</v>
      </c>
      <c r="S5400" s="52" t="e">
        <f t="shared" si="9330"/>
        <v>#N/A</v>
      </c>
      <c r="T5400" s="52" t="e">
        <f t="shared" si="9330"/>
        <v>#N/A</v>
      </c>
      <c r="U5400" s="52" t="e">
        <f t="shared" si="9330"/>
        <v>#N/A</v>
      </c>
      <c r="V5400" s="52" t="e">
        <f t="shared" si="9330"/>
        <v>#N/A</v>
      </c>
      <c r="W5400" s="52" t="e">
        <f t="shared" si="9330"/>
        <v>#N/A</v>
      </c>
      <c r="X5400" s="55" t="e">
        <f t="shared" si="9323"/>
        <v>#N/A</v>
      </c>
      <c r="Y5400" s="55" t="e">
        <f t="shared" si="9324"/>
        <v>#N/A</v>
      </c>
      <c r="Z5400" s="55" t="e">
        <f t="shared" ref="Z5400" si="9331">Z5399</f>
        <v>#N/A</v>
      </c>
      <c r="AA5400" s="55" t="e">
        <f t="shared" si="9326"/>
        <v>#N/A</v>
      </c>
      <c r="AB5400" s="336" t="e">
        <f t="shared" si="9327"/>
        <v>#N/A</v>
      </c>
      <c r="AC5400" s="223" t="e">
        <f ca="1">INDEX(FGA_COEFFS,1,1)+Z5400*INDEX(FGA_COEFFS,1,2)+Y5400*INDEX(FGA_COEFFS,1,3)+R5400*INDEX(FGA_COEFFS,1,4)+Q5399*INDEX(FGA_COEFFS,1,5)+S5400*INDEX(FGA_COEFFS,1,6)+T5399*INDEX(FGA_COEFFS,1,7)+M5399*INDEX(FGA_COEFFS,1,8)+Y5403*Y5405</f>
        <v>#N/A</v>
      </c>
      <c r="AD5400" s="223" t="e">
        <f ca="1">INDEX(THREEPTA_COEFFS,1,1)+AC5400*INDEX(THREEPTA_COEFFS,1,2)+J5400*INDEX(THREEPTA_COEFFS,1,3)+AA5400*INDEX(THREEPTA_COEFFS,1,4)+K5400*INDEX(THREEPTA_COEFFS,1,5)+L5399*INDEX(THREEPTA_COEFFS,1,6)+Z5403*Z5405</f>
        <v>#N/A</v>
      </c>
      <c r="AE5400" s="223" t="e">
        <f ca="1">INDEX(THREEPTPCT_COEFFS,1,1)+K5400*INDEX(THREEPTPCT_COEFFS,1,2)+L5399*INDEX(THREEPTPCT_COEFFS,1,3)+AA5403*AA5405</f>
        <v>#N/A</v>
      </c>
      <c r="AF5400" s="55" t="e">
        <f t="shared" ca="1" si="9328"/>
        <v>#N/A</v>
      </c>
      <c r="AG5400" s="223" t="e">
        <f ca="1">INDEX(TWOPTPCT_COEFFS,1,1)+AB5400*INDEX(TWOPTPCT_COEFFS,1,2)+I5399*INDEX(TWOPTPCT_COEFFS,1,3)+G5399*INDEX(TWOPTPCT_COEFFS,1,4)+L5399*INDEX(TWOPTPCT_COEFFS,1,5)+AB5403*AB5405</f>
        <v>#N/A</v>
      </c>
      <c r="AH5400" s="223" t="e">
        <f ca="1">INDEX(FTA_COEFFS,1,1)+O5400*INDEX(FTA_COEFFS,1,2)+N5399*INDEX(FTA_COEFFS,1,3)+(Q5400+R5400)*INDEX(FTA_COEFFS,1,4)+(Q5399+R5399)*INDEX(FTA_COEFFS,1,5)+M5399*INDEX(FTA_COEFFS,1,6)+AC5403*AC5405</f>
        <v>#N/A</v>
      </c>
      <c r="AI5400" s="223" t="e">
        <f ca="1">INDEX(FTPCT_COEFFS,1,1)+P5400*INDEX(FTPCT_COEFFS,1,2)+F5400*INDEX(FTPCT_COEFFS,1,3)+G5399*INDEX(FTPCT_COEFFS,1,4)+AD5403*AD5405</f>
        <v>#N/A</v>
      </c>
      <c r="AJ5400" s="338" t="e">
        <f t="shared" ca="1" si="9329"/>
        <v>#N/A</v>
      </c>
      <c r="AK5400" s="55"/>
      <c r="AL5400" s="55"/>
      <c r="AM5400" s="55"/>
      <c r="AN5400" s="55"/>
      <c r="AO5400" s="55"/>
      <c r="AP5400" s="55"/>
      <c r="AQ5400" s="55"/>
      <c r="AR5400" s="55"/>
    </row>
    <row r="5401" spans="1:45" x14ac:dyDescent="0.3">
      <c r="A5401" s="54" t="e">
        <f ca="1">IF(D5399&gt;(D5400+(AVERAGE(V5399,W5399)-AVERAGE(V5400,W5400))/2)+2.5,C5399,IF(D5400&gt;(D5399+(AVERAGE(V5400,W5400)-AVERAGE(V5399,W5399))/2)+2.5,C5400,"Close"))</f>
        <v>#N/A</v>
      </c>
      <c r="B5401" s="64" t="e">
        <f ca="1">IF(D5400&gt;D5399,C5400,C5399)</f>
        <v>#N/A</v>
      </c>
      <c r="D5401" s="56"/>
      <c r="X5401" s="55"/>
      <c r="Y5401" s="55"/>
      <c r="Z5401" s="55"/>
      <c r="AA5401" s="55"/>
      <c r="AB5401" s="55"/>
      <c r="AC5401" s="337"/>
      <c r="AD5401" s="337"/>
      <c r="AE5401" s="337"/>
      <c r="AF5401" s="337"/>
      <c r="AG5401" s="337"/>
      <c r="AH5401" s="337"/>
      <c r="AI5401" s="337"/>
      <c r="AJ5401" s="337"/>
      <c r="AK5401" s="337"/>
      <c r="AL5401" s="337"/>
      <c r="AM5401" s="55"/>
      <c r="AN5401" s="55"/>
      <c r="AO5401" s="55"/>
      <c r="AP5401" s="55"/>
      <c r="AQ5401" s="55"/>
      <c r="AR5401" s="55"/>
      <c r="AS5401" s="55"/>
    </row>
    <row r="5402" spans="1:45" x14ac:dyDescent="0.3">
      <c r="X5402" s="54" t="s">
        <v>1305</v>
      </c>
      <c r="Y5402" s="54" t="s">
        <v>128</v>
      </c>
      <c r="Z5402" s="54" t="s">
        <v>157</v>
      </c>
      <c r="AA5402" s="54" t="s">
        <v>151</v>
      </c>
      <c r="AB5402" s="54" t="s">
        <v>1327</v>
      </c>
      <c r="AC5402" s="54" t="s">
        <v>129</v>
      </c>
      <c r="AD5402" s="54" t="s">
        <v>116</v>
      </c>
      <c r="AE5402" s="54"/>
      <c r="AF5402" s="54"/>
      <c r="AG5402" s="54"/>
      <c r="AH5402" s="54"/>
      <c r="AI5402" s="54"/>
      <c r="AJ5402" s="54"/>
      <c r="AK5402" s="54"/>
      <c r="AL5402" s="54"/>
      <c r="AM5402" s="54"/>
      <c r="AN5402" s="54"/>
      <c r="AO5402" s="54"/>
      <c r="AP5402" s="54"/>
      <c r="AQ5402" s="54"/>
      <c r="AR5402" s="54"/>
      <c r="AS5402" s="54"/>
    </row>
    <row r="5403" spans="1:45" x14ac:dyDescent="0.3">
      <c r="X5403" s="54"/>
      <c r="Y5403" s="54">
        <f t="shared" ref="Y5403:AD5403" si="9332">Y5396</f>
        <v>6.4436999999999998</v>
      </c>
      <c r="Z5403" s="54">
        <f t="shared" si="9332"/>
        <v>4.9371</v>
      </c>
      <c r="AA5403" s="54">
        <f t="shared" si="9332"/>
        <v>11.350300000000001</v>
      </c>
      <c r="AB5403" s="54">
        <f t="shared" si="9332"/>
        <v>7.1900000000000006E-2</v>
      </c>
      <c r="AC5403" s="54">
        <f t="shared" si="9332"/>
        <v>6.2766000000000002</v>
      </c>
      <c r="AD5403" s="54">
        <f t="shared" si="9332"/>
        <v>11.042999999999999</v>
      </c>
      <c r="AE5403" s="54"/>
      <c r="AF5403" s="336"/>
      <c r="AG5403" s="336"/>
      <c r="AH5403" s="336"/>
      <c r="AI5403" s="54"/>
      <c r="AJ5403" s="54"/>
      <c r="AK5403" s="54"/>
      <c r="AL5403" s="54"/>
      <c r="AM5403" s="54"/>
      <c r="AN5403" s="54"/>
      <c r="AO5403" s="54"/>
      <c r="AP5403" s="54"/>
      <c r="AQ5403" s="54"/>
      <c r="AR5403" s="54"/>
      <c r="AS5403" s="54"/>
    </row>
    <row r="5404" spans="1:45" x14ac:dyDescent="0.3">
      <c r="D5404" s="56"/>
      <c r="X5404" s="336"/>
      <c r="Y5404" s="336">
        <f t="shared" ca="1" si="9320"/>
        <v>0.2859428426474574</v>
      </c>
      <c r="Z5404" s="336">
        <f t="shared" ca="1" si="9320"/>
        <v>-0.93750148669624522</v>
      </c>
      <c r="AA5404" s="336">
        <f t="shared" ca="1" si="9320"/>
        <v>-0.2042601994946695</v>
      </c>
      <c r="AB5404" s="336">
        <f t="shared" ca="1" si="9320"/>
        <v>2.3027953637430091E-3</v>
      </c>
      <c r="AC5404" s="336">
        <f t="shared" ca="1" si="9320"/>
        <v>-1.408141227415598</v>
      </c>
      <c r="AD5404" s="336">
        <f t="shared" ca="1" si="9320"/>
        <v>-0.98164750221744024</v>
      </c>
      <c r="AE5404" s="336"/>
      <c r="AF5404" s="336"/>
      <c r="AG5404" s="336"/>
      <c r="AH5404" s="336"/>
      <c r="AI5404" s="54"/>
      <c r="AJ5404" s="54"/>
      <c r="AK5404" s="54"/>
      <c r="AL5404" s="336"/>
      <c r="AM5404" s="336"/>
      <c r="AN5404" s="336"/>
      <c r="AO5404" s="336"/>
      <c r="AP5404" s="54"/>
      <c r="AQ5404" s="336"/>
      <c r="AR5404" s="336"/>
      <c r="AS5404" s="336"/>
    </row>
    <row r="5405" spans="1:45" x14ac:dyDescent="0.3">
      <c r="C5405" s="54"/>
      <c r="D5405" s="56"/>
      <c r="Y5405" s="336">
        <f t="shared" ca="1" si="9320"/>
        <v>0.19200861538469793</v>
      </c>
      <c r="Z5405" s="336">
        <f t="shared" ca="1" si="9320"/>
        <v>0.16764776506513643</v>
      </c>
      <c r="AA5405" s="336">
        <f t="shared" ca="1" si="9320"/>
        <v>-1.391622492962777</v>
      </c>
      <c r="AB5405" s="336">
        <f t="shared" ca="1" si="9320"/>
        <v>0.77092773730944608</v>
      </c>
      <c r="AC5405" s="336">
        <f t="shared" ca="1" si="9320"/>
        <v>0.48543871223319679</v>
      </c>
      <c r="AD5405" s="336">
        <f t="shared" ca="1" si="9320"/>
        <v>-0.16487109494010227</v>
      </c>
      <c r="AE5405" s="55"/>
      <c r="AF5405" s="55"/>
      <c r="AG5405" s="55"/>
      <c r="AH5405" s="55"/>
      <c r="AI5405" s="55"/>
      <c r="AJ5405" s="55"/>
      <c r="AK5405" s="55"/>
      <c r="AL5405" s="55"/>
      <c r="AM5405" s="55"/>
      <c r="AN5405" s="55"/>
      <c r="AO5405" s="55"/>
      <c r="AP5405" s="55"/>
      <c r="AQ5405" s="55"/>
      <c r="AR5405" s="55"/>
      <c r="AS5405" s="55"/>
    </row>
    <row r="5406" spans="1:45" x14ac:dyDescent="0.3">
      <c r="B5406" s="54" t="s">
        <v>172</v>
      </c>
      <c r="C5406" s="53">
        <f>C5399</f>
        <v>0</v>
      </c>
      <c r="D5406" s="56" t="e">
        <f t="shared" ref="D5406:D5407" ca="1" si="9333">AJ5406</f>
        <v>#N/A</v>
      </c>
      <c r="E5406" s="52" t="e">
        <f t="shared" ref="E5406:W5406" si="9334">E5399</f>
        <v>#N/A</v>
      </c>
      <c r="F5406" s="52" t="e">
        <f t="shared" si="9334"/>
        <v>#N/A</v>
      </c>
      <c r="G5406" s="52" t="e">
        <f t="shared" si="9334"/>
        <v>#N/A</v>
      </c>
      <c r="H5406" s="52" t="e">
        <f t="shared" si="9334"/>
        <v>#N/A</v>
      </c>
      <c r="I5406" s="52" t="e">
        <f t="shared" si="9334"/>
        <v>#N/A</v>
      </c>
      <c r="J5406" s="52" t="e">
        <f t="shared" si="9334"/>
        <v>#N/A</v>
      </c>
      <c r="K5406" s="52" t="e">
        <f t="shared" si="9334"/>
        <v>#N/A</v>
      </c>
      <c r="L5406" s="52" t="e">
        <f t="shared" si="9334"/>
        <v>#N/A</v>
      </c>
      <c r="M5406" s="52" t="e">
        <f t="shared" si="9334"/>
        <v>#N/A</v>
      </c>
      <c r="N5406" s="52" t="e">
        <f t="shared" si="9334"/>
        <v>#N/A</v>
      </c>
      <c r="O5406" s="52" t="e">
        <f t="shared" si="9334"/>
        <v>#N/A</v>
      </c>
      <c r="P5406" s="52" t="e">
        <f t="shared" si="9334"/>
        <v>#N/A</v>
      </c>
      <c r="Q5406" s="52" t="e">
        <f t="shared" si="9334"/>
        <v>#N/A</v>
      </c>
      <c r="R5406" s="52" t="e">
        <f t="shared" si="9334"/>
        <v>#N/A</v>
      </c>
      <c r="S5406" s="52" t="e">
        <f t="shared" si="9334"/>
        <v>#N/A</v>
      </c>
      <c r="T5406" s="52" t="e">
        <f t="shared" si="9334"/>
        <v>#N/A</v>
      </c>
      <c r="U5406" s="52" t="e">
        <f t="shared" si="9334"/>
        <v>#N/A</v>
      </c>
      <c r="V5406" s="52" t="e">
        <f t="shared" si="9334"/>
        <v>#N/A</v>
      </c>
      <c r="W5406" s="52" t="e">
        <f t="shared" si="9334"/>
        <v>#N/A</v>
      </c>
      <c r="X5406" s="55" t="e">
        <f t="shared" ref="X5406:X5407" si="9335">(H5406-(O5406*P5406)/100-3*(J5406*K5406)/100)/2</f>
        <v>#N/A</v>
      </c>
      <c r="Y5406" s="55" t="e">
        <f t="shared" ref="Y5406:Y5407" si="9336">SUM(X5406,(J5406*K5406/100))/(F5406/100)</f>
        <v>#N/A</v>
      </c>
      <c r="Z5406" s="55" t="e">
        <f t="shared" ref="Z5406" si="9337">U5406*0.5+U5407*0.5</f>
        <v>#N/A</v>
      </c>
      <c r="AA5406" s="55" t="e">
        <f t="shared" ref="AA5406:AA5407" si="9338">J5406/Y5406</f>
        <v>#N/A</v>
      </c>
      <c r="AB5406" s="336" t="e">
        <f t="shared" ref="AB5406:AB5407" si="9339">X5406/(Y5406-J5406)</f>
        <v>#N/A</v>
      </c>
      <c r="AC5406" s="223" t="e">
        <f ca="1">INDEX(FGA_COEFFS,1,1)+Z5406*INDEX(FGA_COEFFS,1,2)+Y5406*INDEX(FGA_COEFFS,1,3)+R5406*INDEX(FGA_COEFFS,1,4)+Q5407*INDEX(FGA_COEFFS,1,5)+S5406*INDEX(FGA_COEFFS,1,6)+T5407*INDEX(FGA_COEFFS,1,7)+M5407*INDEX(FGA_COEFFS,1,8)+Y5410*Y5411</f>
        <v>#N/A</v>
      </c>
      <c r="AD5406" s="223" t="e">
        <f ca="1">INDEX(THREEPTA_COEFFS,1,1)+AC5406*INDEX(THREEPTA_COEFFS,1,2)+J5406*INDEX(THREEPTA_COEFFS,1,3)+AA5406*INDEX(THREEPTA_COEFFS,1,4)+K5406*INDEX(THREEPTA_COEFFS,1,5)+L5407*INDEX(THREEPTA_COEFFS,1,6)+Z5410*Z5411</f>
        <v>#N/A</v>
      </c>
      <c r="AE5406" s="223" t="e">
        <f ca="1">INDEX(THREEPTPCT_COEFFS,1,1)+K5406*INDEX(THREEPTPCT_COEFFS,1,2)+L5407*INDEX(THREEPTPCT_COEFFS,1,3)+AA5410*AA5411</f>
        <v>#N/A</v>
      </c>
      <c r="AF5406" s="55" t="e">
        <f t="shared" ref="AF5406:AF5407" ca="1" si="9340">AC5406-AD5406</f>
        <v>#N/A</v>
      </c>
      <c r="AG5406" s="223" t="e">
        <f ca="1">INDEX(TWOPTPCT_COEFFS,1,1)+AB5406*INDEX(TWOPTPCT_COEFFS,1,2)+I5407*INDEX(TWOPTPCT_COEFFS,1,3)+G5407*INDEX(TWOPTPCT_COEFFS,1,4)+L5407*INDEX(TWOPTPCT_COEFFS,1,5)+AB5410*AB5411</f>
        <v>#N/A</v>
      </c>
      <c r="AH5406" s="223" t="e">
        <f ca="1">INDEX(FTA_COEFFS,1,1)+O5406*INDEX(FTA_COEFFS,1,2)+N5407*INDEX(FTA_COEFFS,1,3)+(Q5406+R5406)*INDEX(FTA_COEFFS,1,4)+(Q5407+R5407)*INDEX(FTA_COEFFS,1,5)+M5407*INDEX(FTA_COEFFS,1,6)+AC5410*AC5411</f>
        <v>#N/A</v>
      </c>
      <c r="AI5406" s="223" t="e">
        <f ca="1">INDEX(FTPCT_COEFFS,1,1)+P5406*INDEX(FTPCT_COEFFS,1,2)+F5406*INDEX(FTPCT_COEFFS,1,3)+G5407*INDEX(FTPCT_COEFFS,1,4)+AD5410*AD5411</f>
        <v>#N/A</v>
      </c>
      <c r="AJ5406" s="338" t="e">
        <f t="shared" ref="AJ5406:AJ5407" ca="1" si="9341">AD5406*AE5406/100+AF5406*AG5406+AH5406*AI5406/100</f>
        <v>#N/A</v>
      </c>
      <c r="AK5406" s="55"/>
      <c r="AL5406" s="55"/>
      <c r="AM5406" s="55"/>
      <c r="AN5406" s="55"/>
      <c r="AO5406" s="55"/>
      <c r="AP5406" s="55"/>
      <c r="AQ5406" s="55"/>
      <c r="AR5406" s="55"/>
    </row>
    <row r="5407" spans="1:45" x14ac:dyDescent="0.3">
      <c r="B5407" s="54" t="s">
        <v>175</v>
      </c>
      <c r="C5407" s="54">
        <f>C5400</f>
        <v>0</v>
      </c>
      <c r="D5407" s="56" t="e">
        <f t="shared" ca="1" si="9333"/>
        <v>#N/A</v>
      </c>
      <c r="E5407" s="52" t="e">
        <f t="shared" ref="E5407:W5407" si="9342">E5400</f>
        <v>#N/A</v>
      </c>
      <c r="F5407" s="52" t="e">
        <f t="shared" si="9342"/>
        <v>#N/A</v>
      </c>
      <c r="G5407" s="52" t="e">
        <f t="shared" si="9342"/>
        <v>#N/A</v>
      </c>
      <c r="H5407" s="52" t="e">
        <f t="shared" si="9342"/>
        <v>#N/A</v>
      </c>
      <c r="I5407" s="52" t="e">
        <f t="shared" si="9342"/>
        <v>#N/A</v>
      </c>
      <c r="J5407" s="52" t="e">
        <f t="shared" si="9342"/>
        <v>#N/A</v>
      </c>
      <c r="K5407" s="52" t="e">
        <f t="shared" si="9342"/>
        <v>#N/A</v>
      </c>
      <c r="L5407" s="52" t="e">
        <f t="shared" si="9342"/>
        <v>#N/A</v>
      </c>
      <c r="M5407" s="52" t="e">
        <f t="shared" si="9342"/>
        <v>#N/A</v>
      </c>
      <c r="N5407" s="52" t="e">
        <f t="shared" si="9342"/>
        <v>#N/A</v>
      </c>
      <c r="O5407" s="52" t="e">
        <f t="shared" si="9342"/>
        <v>#N/A</v>
      </c>
      <c r="P5407" s="52" t="e">
        <f t="shared" si="9342"/>
        <v>#N/A</v>
      </c>
      <c r="Q5407" s="52" t="e">
        <f t="shared" si="9342"/>
        <v>#N/A</v>
      </c>
      <c r="R5407" s="52" t="e">
        <f t="shared" si="9342"/>
        <v>#N/A</v>
      </c>
      <c r="S5407" s="52" t="e">
        <f t="shared" si="9342"/>
        <v>#N/A</v>
      </c>
      <c r="T5407" s="52" t="e">
        <f t="shared" si="9342"/>
        <v>#N/A</v>
      </c>
      <c r="U5407" s="52" t="e">
        <f t="shared" si="9342"/>
        <v>#N/A</v>
      </c>
      <c r="V5407" s="52" t="e">
        <f t="shared" si="9342"/>
        <v>#N/A</v>
      </c>
      <c r="W5407" s="52" t="e">
        <f t="shared" si="9342"/>
        <v>#N/A</v>
      </c>
      <c r="X5407" s="55" t="e">
        <f t="shared" si="9335"/>
        <v>#N/A</v>
      </c>
      <c r="Y5407" s="55" t="e">
        <f t="shared" si="9336"/>
        <v>#N/A</v>
      </c>
      <c r="Z5407" s="55" t="e">
        <f t="shared" ref="Z5407" si="9343">Z5406</f>
        <v>#N/A</v>
      </c>
      <c r="AA5407" s="55" t="e">
        <f t="shared" si="9338"/>
        <v>#N/A</v>
      </c>
      <c r="AB5407" s="336" t="e">
        <f t="shared" si="9339"/>
        <v>#N/A</v>
      </c>
      <c r="AC5407" s="223" t="e">
        <f ca="1">INDEX(FGA_COEFFS,1,1)+Z5407*INDEX(FGA_COEFFS,1,2)+Y5407*INDEX(FGA_COEFFS,1,3)+R5407*INDEX(FGA_COEFFS,1,4)+Q5406*INDEX(FGA_COEFFS,1,5)+S5407*INDEX(FGA_COEFFS,1,6)+T5406*INDEX(FGA_COEFFS,1,7)+M5406*INDEX(FGA_COEFFS,1,8)+Y5410*Y5412</f>
        <v>#N/A</v>
      </c>
      <c r="AD5407" s="223" t="e">
        <f ca="1">INDEX(THREEPTA_COEFFS,1,1)+AC5407*INDEX(THREEPTA_COEFFS,1,2)+J5407*INDEX(THREEPTA_COEFFS,1,3)+AA5407*INDEX(THREEPTA_COEFFS,1,4)+K5407*INDEX(THREEPTA_COEFFS,1,5)+L5406*INDEX(THREEPTA_COEFFS,1,6)+Z5410*Z5412</f>
        <v>#N/A</v>
      </c>
      <c r="AE5407" s="223" t="e">
        <f ca="1">INDEX(THREEPTPCT_COEFFS,1,1)+K5407*INDEX(THREEPTPCT_COEFFS,1,2)+L5406*INDEX(THREEPTPCT_COEFFS,1,3)+AA5410*AA5412</f>
        <v>#N/A</v>
      </c>
      <c r="AF5407" s="55" t="e">
        <f t="shared" ca="1" si="9340"/>
        <v>#N/A</v>
      </c>
      <c r="AG5407" s="223" t="e">
        <f ca="1">INDEX(TWOPTPCT_COEFFS,1,1)+AB5407*INDEX(TWOPTPCT_COEFFS,1,2)+I5406*INDEX(TWOPTPCT_COEFFS,1,3)+G5406*INDEX(TWOPTPCT_COEFFS,1,4)+L5406*INDEX(TWOPTPCT_COEFFS,1,5)+AB5410*AB5412</f>
        <v>#N/A</v>
      </c>
      <c r="AH5407" s="223" t="e">
        <f ca="1">INDEX(FTA_COEFFS,1,1)+O5407*INDEX(FTA_COEFFS,1,2)+N5406*INDEX(FTA_COEFFS,1,3)+(Q5407+R5407)*INDEX(FTA_COEFFS,1,4)+(Q5406+R5406)*INDEX(FTA_COEFFS,1,5)+M5406*INDEX(FTA_COEFFS,1,6)+AC5410*AC5412</f>
        <v>#N/A</v>
      </c>
      <c r="AI5407" s="223" t="e">
        <f ca="1">INDEX(FTPCT_COEFFS,1,1)+P5407*INDEX(FTPCT_COEFFS,1,2)+F5407*INDEX(FTPCT_COEFFS,1,3)+G5406*INDEX(FTPCT_COEFFS,1,4)+AD5410*AD5412</f>
        <v>#N/A</v>
      </c>
      <c r="AJ5407" s="338" t="e">
        <f t="shared" ca="1" si="9341"/>
        <v>#N/A</v>
      </c>
      <c r="AK5407" s="55"/>
      <c r="AL5407" s="55"/>
      <c r="AM5407" s="55"/>
      <c r="AN5407" s="55"/>
      <c r="AO5407" s="55"/>
      <c r="AP5407" s="55"/>
      <c r="AQ5407" s="55"/>
      <c r="AR5407" s="55"/>
    </row>
    <row r="5408" spans="1:45" x14ac:dyDescent="0.3">
      <c r="A5408" s="54" t="e">
        <f ca="1">IF(D5406&gt;(D5407+(AVERAGE(V5406,W5406)-AVERAGE(V5407,W5407))/2)+2.5,C5406,IF(D5407&gt;(D5406+(AVERAGE(V5407,W5407)-AVERAGE(V5406,W5406))/2)+2.5,C5407,"Close"))</f>
        <v>#N/A</v>
      </c>
      <c r="B5408" s="64" t="e">
        <f ca="1">IF(D5407&gt;D5406,C5407,C5406)</f>
        <v>#N/A</v>
      </c>
      <c r="D5408" s="56"/>
      <c r="X5408" s="55"/>
      <c r="Y5408" s="55"/>
      <c r="Z5408" s="55"/>
      <c r="AA5408" s="55"/>
      <c r="AB5408" s="55"/>
      <c r="AC5408" s="337"/>
      <c r="AD5408" s="337"/>
      <c r="AE5408" s="337"/>
      <c r="AF5408" s="337"/>
      <c r="AG5408" s="337"/>
      <c r="AH5408" s="337"/>
      <c r="AI5408" s="337"/>
      <c r="AJ5408" s="337"/>
      <c r="AK5408" s="337"/>
      <c r="AL5408" s="337"/>
      <c r="AM5408" s="55"/>
      <c r="AN5408" s="55"/>
      <c r="AO5408" s="55"/>
      <c r="AP5408" s="55"/>
      <c r="AQ5408" s="55"/>
      <c r="AR5408" s="55"/>
      <c r="AS5408" s="55"/>
    </row>
    <row r="5409" spans="1:45" x14ac:dyDescent="0.3">
      <c r="X5409" s="54" t="s">
        <v>1305</v>
      </c>
      <c r="Y5409" s="54" t="s">
        <v>128</v>
      </c>
      <c r="Z5409" s="54" t="s">
        <v>157</v>
      </c>
      <c r="AA5409" s="54" t="s">
        <v>151</v>
      </c>
      <c r="AB5409" s="54" t="s">
        <v>1327</v>
      </c>
      <c r="AC5409" s="54" t="s">
        <v>129</v>
      </c>
      <c r="AD5409" s="54" t="s">
        <v>116</v>
      </c>
      <c r="AE5409" s="54"/>
      <c r="AF5409" s="54"/>
      <c r="AG5409" s="54"/>
      <c r="AH5409" s="54"/>
      <c r="AI5409" s="54"/>
      <c r="AJ5409" s="54"/>
      <c r="AK5409" s="54"/>
      <c r="AL5409" s="54"/>
      <c r="AM5409" s="54"/>
      <c r="AN5409" s="54"/>
      <c r="AO5409" s="54"/>
      <c r="AP5409" s="54"/>
      <c r="AQ5409" s="54"/>
      <c r="AR5409" s="54"/>
      <c r="AS5409" s="54"/>
    </row>
    <row r="5410" spans="1:45" x14ac:dyDescent="0.3">
      <c r="X5410" s="54"/>
      <c r="Y5410" s="54">
        <f t="shared" ref="Y5410:AD5410" si="9344">Y5403</f>
        <v>6.4436999999999998</v>
      </c>
      <c r="Z5410" s="54">
        <f t="shared" si="9344"/>
        <v>4.9371</v>
      </c>
      <c r="AA5410" s="54">
        <f t="shared" si="9344"/>
        <v>11.350300000000001</v>
      </c>
      <c r="AB5410" s="54">
        <f t="shared" si="9344"/>
        <v>7.1900000000000006E-2</v>
      </c>
      <c r="AC5410" s="54">
        <f t="shared" si="9344"/>
        <v>6.2766000000000002</v>
      </c>
      <c r="AD5410" s="54">
        <f t="shared" si="9344"/>
        <v>11.042999999999999</v>
      </c>
      <c r="AE5410" s="54"/>
      <c r="AF5410" s="336"/>
      <c r="AG5410" s="336"/>
      <c r="AH5410" s="336"/>
      <c r="AI5410" s="54"/>
      <c r="AJ5410" s="54"/>
      <c r="AK5410" s="54"/>
      <c r="AL5410" s="54"/>
      <c r="AM5410" s="54"/>
      <c r="AN5410" s="54"/>
      <c r="AO5410" s="54"/>
      <c r="AP5410" s="54"/>
      <c r="AQ5410" s="54"/>
      <c r="AR5410" s="54"/>
      <c r="AS5410" s="54"/>
    </row>
    <row r="5411" spans="1:45" x14ac:dyDescent="0.3">
      <c r="D5411" s="56"/>
      <c r="X5411" s="336"/>
      <c r="Y5411" s="336">
        <f t="shared" ca="1" si="9320"/>
        <v>-2.5335292199479931E-3</v>
      </c>
      <c r="Z5411" s="336">
        <f t="shared" ca="1" si="9320"/>
        <v>-0.26194537541394053</v>
      </c>
      <c r="AA5411" s="336">
        <f t="shared" ca="1" si="9320"/>
        <v>-0.75560671113914668</v>
      </c>
      <c r="AB5411" s="336">
        <f t="shared" ca="1" si="9320"/>
        <v>0.15331056501652784</v>
      </c>
      <c r="AC5411" s="336">
        <f t="shared" ca="1" si="9320"/>
        <v>1.8986315522215923E-3</v>
      </c>
      <c r="AD5411" s="336">
        <f t="shared" ca="1" si="9320"/>
        <v>-1.048480410530388E-3</v>
      </c>
      <c r="AE5411" s="336"/>
      <c r="AF5411" s="336"/>
      <c r="AG5411" s="336"/>
      <c r="AH5411" s="336"/>
      <c r="AI5411" s="54"/>
      <c r="AJ5411" s="54"/>
      <c r="AK5411" s="54"/>
      <c r="AL5411" s="336"/>
      <c r="AM5411" s="336"/>
      <c r="AN5411" s="336"/>
      <c r="AO5411" s="336"/>
      <c r="AP5411" s="54"/>
      <c r="AQ5411" s="336"/>
      <c r="AR5411" s="336"/>
      <c r="AS5411" s="336"/>
    </row>
    <row r="5412" spans="1:45" x14ac:dyDescent="0.3">
      <c r="C5412" s="54"/>
      <c r="D5412" s="56"/>
      <c r="Y5412" s="336">
        <f t="shared" ca="1" si="9320"/>
        <v>0.17462861572621771</v>
      </c>
      <c r="Z5412" s="336">
        <f t="shared" ca="1" si="9320"/>
        <v>-1.8027059790802689E-2</v>
      </c>
      <c r="AA5412" s="336">
        <f t="shared" ca="1" si="9320"/>
        <v>0.48083798093616448</v>
      </c>
      <c r="AB5412" s="336">
        <f t="shared" ca="1" si="9320"/>
        <v>1.0115390146607677</v>
      </c>
      <c r="AC5412" s="336">
        <f t="shared" ca="1" si="9320"/>
        <v>-1.2034949970754394</v>
      </c>
      <c r="AD5412" s="336">
        <f t="shared" ca="1" si="9320"/>
        <v>-0.22109364466914527</v>
      </c>
      <c r="AE5412" s="55"/>
      <c r="AF5412" s="55"/>
      <c r="AG5412" s="55"/>
      <c r="AH5412" s="55"/>
      <c r="AI5412" s="55"/>
      <c r="AJ5412" s="55"/>
      <c r="AK5412" s="55"/>
      <c r="AL5412" s="55"/>
      <c r="AM5412" s="55"/>
      <c r="AN5412" s="55"/>
      <c r="AO5412" s="55"/>
      <c r="AP5412" s="55"/>
      <c r="AQ5412" s="55"/>
      <c r="AR5412" s="55"/>
      <c r="AS5412" s="55"/>
    </row>
    <row r="5413" spans="1:45" x14ac:dyDescent="0.3">
      <c r="B5413" s="54" t="s">
        <v>172</v>
      </c>
      <c r="C5413" s="53">
        <f>C5406</f>
        <v>0</v>
      </c>
      <c r="D5413" s="56" t="e">
        <f t="shared" ref="D5413:D5414" ca="1" si="9345">AJ5413</f>
        <v>#N/A</v>
      </c>
      <c r="E5413" s="52" t="e">
        <f t="shared" ref="E5413:W5413" si="9346">E5406</f>
        <v>#N/A</v>
      </c>
      <c r="F5413" s="52" t="e">
        <f t="shared" si="9346"/>
        <v>#N/A</v>
      </c>
      <c r="G5413" s="52" t="e">
        <f t="shared" si="9346"/>
        <v>#N/A</v>
      </c>
      <c r="H5413" s="52" t="e">
        <f t="shared" si="9346"/>
        <v>#N/A</v>
      </c>
      <c r="I5413" s="52" t="e">
        <f t="shared" si="9346"/>
        <v>#N/A</v>
      </c>
      <c r="J5413" s="52" t="e">
        <f t="shared" si="9346"/>
        <v>#N/A</v>
      </c>
      <c r="K5413" s="52" t="e">
        <f t="shared" si="9346"/>
        <v>#N/A</v>
      </c>
      <c r="L5413" s="52" t="e">
        <f t="shared" si="9346"/>
        <v>#N/A</v>
      </c>
      <c r="M5413" s="52" t="e">
        <f t="shared" si="9346"/>
        <v>#N/A</v>
      </c>
      <c r="N5413" s="52" t="e">
        <f t="shared" si="9346"/>
        <v>#N/A</v>
      </c>
      <c r="O5413" s="52" t="e">
        <f t="shared" si="9346"/>
        <v>#N/A</v>
      </c>
      <c r="P5413" s="52" t="e">
        <f t="shared" si="9346"/>
        <v>#N/A</v>
      </c>
      <c r="Q5413" s="52" t="e">
        <f t="shared" si="9346"/>
        <v>#N/A</v>
      </c>
      <c r="R5413" s="52" t="e">
        <f t="shared" si="9346"/>
        <v>#N/A</v>
      </c>
      <c r="S5413" s="52" t="e">
        <f t="shared" si="9346"/>
        <v>#N/A</v>
      </c>
      <c r="T5413" s="52" t="e">
        <f t="shared" si="9346"/>
        <v>#N/A</v>
      </c>
      <c r="U5413" s="52" t="e">
        <f t="shared" si="9346"/>
        <v>#N/A</v>
      </c>
      <c r="V5413" s="52" t="e">
        <f t="shared" si="9346"/>
        <v>#N/A</v>
      </c>
      <c r="W5413" s="52" t="e">
        <f t="shared" si="9346"/>
        <v>#N/A</v>
      </c>
      <c r="X5413" s="55" t="e">
        <f t="shared" ref="X5413:X5414" si="9347">(H5413-(O5413*P5413)/100-3*(J5413*K5413)/100)/2</f>
        <v>#N/A</v>
      </c>
      <c r="Y5413" s="55" t="e">
        <f t="shared" ref="Y5413:Y5414" si="9348">SUM(X5413,(J5413*K5413/100))/(F5413/100)</f>
        <v>#N/A</v>
      </c>
      <c r="Z5413" s="55" t="e">
        <f t="shared" ref="Z5413" si="9349">U5413*0.5+U5414*0.5</f>
        <v>#N/A</v>
      </c>
      <c r="AA5413" s="55" t="e">
        <f t="shared" ref="AA5413:AA5414" si="9350">J5413/Y5413</f>
        <v>#N/A</v>
      </c>
      <c r="AB5413" s="336" t="e">
        <f t="shared" ref="AB5413:AB5414" si="9351">X5413/(Y5413-J5413)</f>
        <v>#N/A</v>
      </c>
      <c r="AC5413" s="223" t="e">
        <f ca="1">INDEX(FGA_COEFFS,1,1)+Z5413*INDEX(FGA_COEFFS,1,2)+Y5413*INDEX(FGA_COEFFS,1,3)+R5413*INDEX(FGA_COEFFS,1,4)+Q5414*INDEX(FGA_COEFFS,1,5)+S5413*INDEX(FGA_COEFFS,1,6)+T5414*INDEX(FGA_COEFFS,1,7)+M5414*INDEX(FGA_COEFFS,1,8)+Y5417*Y5418</f>
        <v>#N/A</v>
      </c>
      <c r="AD5413" s="223" t="e">
        <f ca="1">INDEX(THREEPTA_COEFFS,1,1)+AC5413*INDEX(THREEPTA_COEFFS,1,2)+J5413*INDEX(THREEPTA_COEFFS,1,3)+AA5413*INDEX(THREEPTA_COEFFS,1,4)+K5413*INDEX(THREEPTA_COEFFS,1,5)+L5414*INDEX(THREEPTA_COEFFS,1,6)+Z5417*Z5418</f>
        <v>#N/A</v>
      </c>
      <c r="AE5413" s="223" t="e">
        <f ca="1">INDEX(THREEPTPCT_COEFFS,1,1)+K5413*INDEX(THREEPTPCT_COEFFS,1,2)+L5414*INDEX(THREEPTPCT_COEFFS,1,3)+AA5417*AA5418</f>
        <v>#N/A</v>
      </c>
      <c r="AF5413" s="55" t="e">
        <f t="shared" ref="AF5413:AF5414" ca="1" si="9352">AC5413-AD5413</f>
        <v>#N/A</v>
      </c>
      <c r="AG5413" s="223" t="e">
        <f ca="1">INDEX(TWOPTPCT_COEFFS,1,1)+AB5413*INDEX(TWOPTPCT_COEFFS,1,2)+I5414*INDEX(TWOPTPCT_COEFFS,1,3)+G5414*INDEX(TWOPTPCT_COEFFS,1,4)+L5414*INDEX(TWOPTPCT_COEFFS,1,5)+AB5417*AB5418</f>
        <v>#N/A</v>
      </c>
      <c r="AH5413" s="223" t="e">
        <f ca="1">INDEX(FTA_COEFFS,1,1)+O5413*INDEX(FTA_COEFFS,1,2)+N5414*INDEX(FTA_COEFFS,1,3)+(Q5413+R5413)*INDEX(FTA_COEFFS,1,4)+(Q5414+R5414)*INDEX(FTA_COEFFS,1,5)+M5414*INDEX(FTA_COEFFS,1,6)+AC5417*AC5418</f>
        <v>#N/A</v>
      </c>
      <c r="AI5413" s="223" t="e">
        <f ca="1">INDEX(FTPCT_COEFFS,1,1)+P5413*INDEX(FTPCT_COEFFS,1,2)+F5413*INDEX(FTPCT_COEFFS,1,3)+G5414*INDEX(FTPCT_COEFFS,1,4)+AD5417*AD5418</f>
        <v>#N/A</v>
      </c>
      <c r="AJ5413" s="338" t="e">
        <f t="shared" ref="AJ5413:AJ5414" ca="1" si="9353">AD5413*AE5413/100+AF5413*AG5413+AH5413*AI5413/100</f>
        <v>#N/A</v>
      </c>
      <c r="AK5413" s="55"/>
      <c r="AL5413" s="55"/>
      <c r="AM5413" s="55"/>
      <c r="AN5413" s="55"/>
      <c r="AO5413" s="55"/>
      <c r="AP5413" s="55"/>
      <c r="AQ5413" s="55"/>
      <c r="AR5413" s="55"/>
    </row>
    <row r="5414" spans="1:45" x14ac:dyDescent="0.3">
      <c r="B5414" s="54" t="s">
        <v>175</v>
      </c>
      <c r="C5414" s="54">
        <f>C5407</f>
        <v>0</v>
      </c>
      <c r="D5414" s="56" t="e">
        <f t="shared" ca="1" si="9345"/>
        <v>#N/A</v>
      </c>
      <c r="E5414" s="52" t="e">
        <f t="shared" ref="E5414:W5414" si="9354">E5407</f>
        <v>#N/A</v>
      </c>
      <c r="F5414" s="52" t="e">
        <f t="shared" si="9354"/>
        <v>#N/A</v>
      </c>
      <c r="G5414" s="52" t="e">
        <f t="shared" si="9354"/>
        <v>#N/A</v>
      </c>
      <c r="H5414" s="52" t="e">
        <f t="shared" si="9354"/>
        <v>#N/A</v>
      </c>
      <c r="I5414" s="52" t="e">
        <f t="shared" si="9354"/>
        <v>#N/A</v>
      </c>
      <c r="J5414" s="52" t="e">
        <f t="shared" si="9354"/>
        <v>#N/A</v>
      </c>
      <c r="K5414" s="52" t="e">
        <f t="shared" si="9354"/>
        <v>#N/A</v>
      </c>
      <c r="L5414" s="52" t="e">
        <f t="shared" si="9354"/>
        <v>#N/A</v>
      </c>
      <c r="M5414" s="52" t="e">
        <f t="shared" si="9354"/>
        <v>#N/A</v>
      </c>
      <c r="N5414" s="52" t="e">
        <f t="shared" si="9354"/>
        <v>#N/A</v>
      </c>
      <c r="O5414" s="52" t="e">
        <f t="shared" si="9354"/>
        <v>#N/A</v>
      </c>
      <c r="P5414" s="52" t="e">
        <f t="shared" si="9354"/>
        <v>#N/A</v>
      </c>
      <c r="Q5414" s="52" t="e">
        <f t="shared" si="9354"/>
        <v>#N/A</v>
      </c>
      <c r="R5414" s="52" t="e">
        <f t="shared" si="9354"/>
        <v>#N/A</v>
      </c>
      <c r="S5414" s="52" t="e">
        <f t="shared" si="9354"/>
        <v>#N/A</v>
      </c>
      <c r="T5414" s="52" t="e">
        <f t="shared" si="9354"/>
        <v>#N/A</v>
      </c>
      <c r="U5414" s="52" t="e">
        <f t="shared" si="9354"/>
        <v>#N/A</v>
      </c>
      <c r="V5414" s="52" t="e">
        <f t="shared" si="9354"/>
        <v>#N/A</v>
      </c>
      <c r="W5414" s="52" t="e">
        <f t="shared" si="9354"/>
        <v>#N/A</v>
      </c>
      <c r="X5414" s="55" t="e">
        <f t="shared" si="9347"/>
        <v>#N/A</v>
      </c>
      <c r="Y5414" s="55" t="e">
        <f t="shared" si="9348"/>
        <v>#N/A</v>
      </c>
      <c r="Z5414" s="55" t="e">
        <f t="shared" ref="Z5414" si="9355">Z5413</f>
        <v>#N/A</v>
      </c>
      <c r="AA5414" s="55" t="e">
        <f t="shared" si="9350"/>
        <v>#N/A</v>
      </c>
      <c r="AB5414" s="336" t="e">
        <f t="shared" si="9351"/>
        <v>#N/A</v>
      </c>
      <c r="AC5414" s="223" t="e">
        <f ca="1">INDEX(FGA_COEFFS,1,1)+Z5414*INDEX(FGA_COEFFS,1,2)+Y5414*INDEX(FGA_COEFFS,1,3)+R5414*INDEX(FGA_COEFFS,1,4)+Q5413*INDEX(FGA_COEFFS,1,5)+S5414*INDEX(FGA_COEFFS,1,6)+T5413*INDEX(FGA_COEFFS,1,7)+M5413*INDEX(FGA_COEFFS,1,8)+Y5417*Y5419</f>
        <v>#N/A</v>
      </c>
      <c r="AD5414" s="223" t="e">
        <f ca="1">INDEX(THREEPTA_COEFFS,1,1)+AC5414*INDEX(THREEPTA_COEFFS,1,2)+J5414*INDEX(THREEPTA_COEFFS,1,3)+AA5414*INDEX(THREEPTA_COEFFS,1,4)+K5414*INDEX(THREEPTA_COEFFS,1,5)+L5413*INDEX(THREEPTA_COEFFS,1,6)+Z5417*Z5419</f>
        <v>#N/A</v>
      </c>
      <c r="AE5414" s="223" t="e">
        <f ca="1">INDEX(THREEPTPCT_COEFFS,1,1)+K5414*INDEX(THREEPTPCT_COEFFS,1,2)+L5413*INDEX(THREEPTPCT_COEFFS,1,3)+AA5417*AA5419</f>
        <v>#N/A</v>
      </c>
      <c r="AF5414" s="55" t="e">
        <f t="shared" ca="1" si="9352"/>
        <v>#N/A</v>
      </c>
      <c r="AG5414" s="223" t="e">
        <f ca="1">INDEX(TWOPTPCT_COEFFS,1,1)+AB5414*INDEX(TWOPTPCT_COEFFS,1,2)+I5413*INDEX(TWOPTPCT_COEFFS,1,3)+G5413*INDEX(TWOPTPCT_COEFFS,1,4)+L5413*INDEX(TWOPTPCT_COEFFS,1,5)+AB5417*AB5419</f>
        <v>#N/A</v>
      </c>
      <c r="AH5414" s="223" t="e">
        <f ca="1">INDEX(FTA_COEFFS,1,1)+O5414*INDEX(FTA_COEFFS,1,2)+N5413*INDEX(FTA_COEFFS,1,3)+(Q5414+R5414)*INDEX(FTA_COEFFS,1,4)+(Q5413+R5413)*INDEX(FTA_COEFFS,1,5)+M5413*INDEX(FTA_COEFFS,1,6)+AC5417*AC5419</f>
        <v>#N/A</v>
      </c>
      <c r="AI5414" s="223" t="e">
        <f ca="1">INDEX(FTPCT_COEFFS,1,1)+P5414*INDEX(FTPCT_COEFFS,1,2)+F5414*INDEX(FTPCT_COEFFS,1,3)+G5413*INDEX(FTPCT_COEFFS,1,4)+AD5417*AD5419</f>
        <v>#N/A</v>
      </c>
      <c r="AJ5414" s="338" t="e">
        <f t="shared" ca="1" si="9353"/>
        <v>#N/A</v>
      </c>
      <c r="AK5414" s="55"/>
      <c r="AL5414" s="55"/>
      <c r="AM5414" s="55"/>
      <c r="AN5414" s="55"/>
      <c r="AO5414" s="55"/>
      <c r="AP5414" s="55"/>
      <c r="AQ5414" s="55"/>
      <c r="AR5414" s="55"/>
    </row>
    <row r="5415" spans="1:45" x14ac:dyDescent="0.3">
      <c r="A5415" s="54" t="e">
        <f ca="1">IF(D5413&gt;(D5414+(AVERAGE(V5413,W5413)-AVERAGE(V5414,W5414))/2)+2.5,C5413,IF(D5414&gt;(D5413+(AVERAGE(V5414,W5414)-AVERAGE(V5413,W5413))/2)+2.5,C5414,"Close"))</f>
        <v>#N/A</v>
      </c>
      <c r="B5415" s="64" t="e">
        <f ca="1">IF(D5414&gt;D5413,C5414,C5413)</f>
        <v>#N/A</v>
      </c>
      <c r="D5415" s="56"/>
      <c r="X5415" s="55"/>
      <c r="Y5415" s="55"/>
      <c r="Z5415" s="55"/>
      <c r="AA5415" s="55"/>
      <c r="AB5415" s="55"/>
      <c r="AC5415" s="337"/>
      <c r="AD5415" s="337"/>
      <c r="AE5415" s="337"/>
      <c r="AF5415" s="337"/>
      <c r="AG5415" s="337"/>
      <c r="AH5415" s="337"/>
      <c r="AI5415" s="337"/>
      <c r="AJ5415" s="337"/>
      <c r="AK5415" s="337"/>
      <c r="AL5415" s="337"/>
      <c r="AM5415" s="55"/>
      <c r="AN5415" s="55"/>
      <c r="AO5415" s="55"/>
      <c r="AP5415" s="55"/>
      <c r="AQ5415" s="55"/>
      <c r="AR5415" s="55"/>
      <c r="AS5415" s="55"/>
    </row>
    <row r="5416" spans="1:45" x14ac:dyDescent="0.3">
      <c r="X5416" s="54" t="s">
        <v>1305</v>
      </c>
      <c r="Y5416" s="54" t="s">
        <v>128</v>
      </c>
      <c r="Z5416" s="54" t="s">
        <v>157</v>
      </c>
      <c r="AA5416" s="54" t="s">
        <v>151</v>
      </c>
      <c r="AB5416" s="54" t="s">
        <v>1327</v>
      </c>
      <c r="AC5416" s="54" t="s">
        <v>129</v>
      </c>
      <c r="AD5416" s="54" t="s">
        <v>116</v>
      </c>
      <c r="AE5416" s="54"/>
      <c r="AF5416" s="54"/>
      <c r="AG5416" s="54"/>
      <c r="AH5416" s="54"/>
      <c r="AI5416" s="54"/>
      <c r="AJ5416" s="54"/>
      <c r="AK5416" s="54"/>
      <c r="AL5416" s="54"/>
      <c r="AM5416" s="54"/>
      <c r="AN5416" s="54"/>
      <c r="AO5416" s="54"/>
      <c r="AP5416" s="54"/>
      <c r="AQ5416" s="54"/>
      <c r="AR5416" s="54"/>
      <c r="AS5416" s="54"/>
    </row>
    <row r="5417" spans="1:45" x14ac:dyDescent="0.3">
      <c r="X5417" s="54"/>
      <c r="Y5417" s="54">
        <f t="shared" ref="Y5417:AD5417" si="9356">Y5410</f>
        <v>6.4436999999999998</v>
      </c>
      <c r="Z5417" s="54">
        <f t="shared" si="9356"/>
        <v>4.9371</v>
      </c>
      <c r="AA5417" s="54">
        <f t="shared" si="9356"/>
        <v>11.350300000000001</v>
      </c>
      <c r="AB5417" s="54">
        <f t="shared" si="9356"/>
        <v>7.1900000000000006E-2</v>
      </c>
      <c r="AC5417" s="54">
        <f t="shared" si="9356"/>
        <v>6.2766000000000002</v>
      </c>
      <c r="AD5417" s="54">
        <f t="shared" si="9356"/>
        <v>11.042999999999999</v>
      </c>
      <c r="AE5417" s="54"/>
      <c r="AF5417" s="336"/>
      <c r="AG5417" s="336"/>
      <c r="AH5417" s="336"/>
      <c r="AI5417" s="54"/>
      <c r="AJ5417" s="54"/>
      <c r="AK5417" s="54"/>
      <c r="AL5417" s="54"/>
      <c r="AM5417" s="54"/>
      <c r="AN5417" s="54"/>
      <c r="AO5417" s="54"/>
      <c r="AP5417" s="54"/>
      <c r="AQ5417" s="54"/>
      <c r="AR5417" s="54"/>
      <c r="AS5417" s="54"/>
    </row>
    <row r="5418" spans="1:45" x14ac:dyDescent="0.3">
      <c r="D5418" s="56"/>
      <c r="X5418" s="336"/>
      <c r="Y5418" s="336">
        <f t="shared" ca="1" si="9320"/>
        <v>-0.10323153567431165</v>
      </c>
      <c r="Z5418" s="336">
        <f t="shared" ca="1" si="9320"/>
        <v>0.93621240111227499</v>
      </c>
      <c r="AA5418" s="336">
        <f t="shared" ca="1" si="9320"/>
        <v>1.6992525639797036E-2</v>
      </c>
      <c r="AB5418" s="336">
        <f t="shared" ca="1" si="9320"/>
        <v>-0.17214100463976348</v>
      </c>
      <c r="AC5418" s="336">
        <f t="shared" ca="1" si="9320"/>
        <v>-0.42295700428902699</v>
      </c>
      <c r="AD5418" s="336">
        <f t="shared" ca="1" si="9320"/>
        <v>-1.3835923037567546</v>
      </c>
      <c r="AE5418" s="336"/>
      <c r="AF5418" s="336"/>
      <c r="AG5418" s="336"/>
      <c r="AH5418" s="336"/>
      <c r="AI5418" s="54"/>
      <c r="AJ5418" s="54"/>
      <c r="AK5418" s="54"/>
      <c r="AL5418" s="336"/>
      <c r="AM5418" s="336"/>
      <c r="AN5418" s="336"/>
      <c r="AO5418" s="336"/>
      <c r="AP5418" s="54"/>
      <c r="AQ5418" s="336"/>
      <c r="AR5418" s="336"/>
      <c r="AS5418" s="336"/>
    </row>
    <row r="5419" spans="1:45" x14ac:dyDescent="0.3">
      <c r="C5419" s="54"/>
      <c r="D5419" s="56"/>
      <c r="Y5419" s="336">
        <f t="shared" ca="1" si="9320"/>
        <v>0.18868937075393563</v>
      </c>
      <c r="Z5419" s="336">
        <f t="shared" ca="1" si="9320"/>
        <v>-0.71584378298898454</v>
      </c>
      <c r="AA5419" s="336">
        <f t="shared" ca="1" si="9320"/>
        <v>0.2475700396702506</v>
      </c>
      <c r="AB5419" s="336">
        <f t="shared" ca="1" si="9320"/>
        <v>-0.11427889138883551</v>
      </c>
      <c r="AC5419" s="336">
        <f t="shared" ca="1" si="9320"/>
        <v>1.3811009818884226</v>
      </c>
      <c r="AD5419" s="336">
        <f t="shared" ca="1" si="9320"/>
        <v>0.49788331832884886</v>
      </c>
      <c r="AE5419" s="55"/>
      <c r="AF5419" s="55"/>
      <c r="AG5419" s="55"/>
      <c r="AH5419" s="55"/>
      <c r="AI5419" s="55"/>
      <c r="AJ5419" s="55"/>
      <c r="AK5419" s="55"/>
      <c r="AL5419" s="55"/>
      <c r="AM5419" s="55"/>
      <c r="AN5419" s="55"/>
      <c r="AO5419" s="55"/>
      <c r="AP5419" s="55"/>
      <c r="AQ5419" s="55"/>
      <c r="AR5419" s="55"/>
      <c r="AS5419" s="55"/>
    </row>
    <row r="5420" spans="1:45" x14ac:dyDescent="0.3">
      <c r="B5420" s="54" t="s">
        <v>172</v>
      </c>
      <c r="C5420" s="53">
        <f>C5413</f>
        <v>0</v>
      </c>
      <c r="D5420" s="56" t="e">
        <f t="shared" ref="D5420:D5421" ca="1" si="9357">AJ5420</f>
        <v>#N/A</v>
      </c>
      <c r="E5420" s="52" t="e">
        <f t="shared" ref="E5420:W5420" si="9358">E5413</f>
        <v>#N/A</v>
      </c>
      <c r="F5420" s="52" t="e">
        <f t="shared" si="9358"/>
        <v>#N/A</v>
      </c>
      <c r="G5420" s="52" t="e">
        <f t="shared" si="9358"/>
        <v>#N/A</v>
      </c>
      <c r="H5420" s="52" t="e">
        <f t="shared" si="9358"/>
        <v>#N/A</v>
      </c>
      <c r="I5420" s="52" t="e">
        <f t="shared" si="9358"/>
        <v>#N/A</v>
      </c>
      <c r="J5420" s="52" t="e">
        <f t="shared" si="9358"/>
        <v>#N/A</v>
      </c>
      <c r="K5420" s="52" t="e">
        <f t="shared" si="9358"/>
        <v>#N/A</v>
      </c>
      <c r="L5420" s="52" t="e">
        <f t="shared" si="9358"/>
        <v>#N/A</v>
      </c>
      <c r="M5420" s="52" t="e">
        <f t="shared" si="9358"/>
        <v>#N/A</v>
      </c>
      <c r="N5420" s="52" t="e">
        <f t="shared" si="9358"/>
        <v>#N/A</v>
      </c>
      <c r="O5420" s="52" t="e">
        <f t="shared" si="9358"/>
        <v>#N/A</v>
      </c>
      <c r="P5420" s="52" t="e">
        <f t="shared" si="9358"/>
        <v>#N/A</v>
      </c>
      <c r="Q5420" s="52" t="e">
        <f t="shared" si="9358"/>
        <v>#N/A</v>
      </c>
      <c r="R5420" s="52" t="e">
        <f t="shared" si="9358"/>
        <v>#N/A</v>
      </c>
      <c r="S5420" s="52" t="e">
        <f t="shared" si="9358"/>
        <v>#N/A</v>
      </c>
      <c r="T5420" s="52" t="e">
        <f t="shared" si="9358"/>
        <v>#N/A</v>
      </c>
      <c r="U5420" s="52" t="e">
        <f t="shared" si="9358"/>
        <v>#N/A</v>
      </c>
      <c r="V5420" s="52" t="e">
        <f t="shared" si="9358"/>
        <v>#N/A</v>
      </c>
      <c r="W5420" s="52" t="e">
        <f t="shared" si="9358"/>
        <v>#N/A</v>
      </c>
      <c r="X5420" s="55" t="e">
        <f t="shared" ref="X5420:X5421" si="9359">(H5420-(O5420*P5420)/100-3*(J5420*K5420)/100)/2</f>
        <v>#N/A</v>
      </c>
      <c r="Y5420" s="55" t="e">
        <f t="shared" ref="Y5420:Y5421" si="9360">SUM(X5420,(J5420*K5420/100))/(F5420/100)</f>
        <v>#N/A</v>
      </c>
      <c r="Z5420" s="55" t="e">
        <f t="shared" ref="Z5420" si="9361">U5420*0.5+U5421*0.5</f>
        <v>#N/A</v>
      </c>
      <c r="AA5420" s="55" t="e">
        <f t="shared" ref="AA5420:AA5421" si="9362">J5420/Y5420</f>
        <v>#N/A</v>
      </c>
      <c r="AB5420" s="336" t="e">
        <f t="shared" ref="AB5420:AB5421" si="9363">X5420/(Y5420-J5420)</f>
        <v>#N/A</v>
      </c>
      <c r="AC5420" s="223" t="e">
        <f ca="1">INDEX(FGA_COEFFS,1,1)+Z5420*INDEX(FGA_COEFFS,1,2)+Y5420*INDEX(FGA_COEFFS,1,3)+R5420*INDEX(FGA_COEFFS,1,4)+Q5421*INDEX(FGA_COEFFS,1,5)+S5420*INDEX(FGA_COEFFS,1,6)+T5421*INDEX(FGA_COEFFS,1,7)+M5421*INDEX(FGA_COEFFS,1,8)+Y5424*Y5425</f>
        <v>#N/A</v>
      </c>
      <c r="AD5420" s="223" t="e">
        <f ca="1">INDEX(THREEPTA_COEFFS,1,1)+AC5420*INDEX(THREEPTA_COEFFS,1,2)+J5420*INDEX(THREEPTA_COEFFS,1,3)+AA5420*INDEX(THREEPTA_COEFFS,1,4)+K5420*INDEX(THREEPTA_COEFFS,1,5)+L5421*INDEX(THREEPTA_COEFFS,1,6)+Z5424*Z5425</f>
        <v>#N/A</v>
      </c>
      <c r="AE5420" s="223" t="e">
        <f ca="1">INDEX(THREEPTPCT_COEFFS,1,1)+K5420*INDEX(THREEPTPCT_COEFFS,1,2)+L5421*INDEX(THREEPTPCT_COEFFS,1,3)+AA5424*AA5425</f>
        <v>#N/A</v>
      </c>
      <c r="AF5420" s="55" t="e">
        <f t="shared" ref="AF5420:AF5421" ca="1" si="9364">AC5420-AD5420</f>
        <v>#N/A</v>
      </c>
      <c r="AG5420" s="223" t="e">
        <f ca="1">INDEX(TWOPTPCT_COEFFS,1,1)+AB5420*INDEX(TWOPTPCT_COEFFS,1,2)+I5421*INDEX(TWOPTPCT_COEFFS,1,3)+G5421*INDEX(TWOPTPCT_COEFFS,1,4)+L5421*INDEX(TWOPTPCT_COEFFS,1,5)+AB5424*AB5425</f>
        <v>#N/A</v>
      </c>
      <c r="AH5420" s="223" t="e">
        <f ca="1">INDEX(FTA_COEFFS,1,1)+O5420*INDEX(FTA_COEFFS,1,2)+N5421*INDEX(FTA_COEFFS,1,3)+(Q5420+R5420)*INDEX(FTA_COEFFS,1,4)+(Q5421+R5421)*INDEX(FTA_COEFFS,1,5)+M5421*INDEX(FTA_COEFFS,1,6)+AC5424*AC5425</f>
        <v>#N/A</v>
      </c>
      <c r="AI5420" s="223" t="e">
        <f ca="1">INDEX(FTPCT_COEFFS,1,1)+P5420*INDEX(FTPCT_COEFFS,1,2)+F5420*INDEX(FTPCT_COEFFS,1,3)+G5421*INDEX(FTPCT_COEFFS,1,4)+AD5424*AD5425</f>
        <v>#N/A</v>
      </c>
      <c r="AJ5420" s="338" t="e">
        <f t="shared" ref="AJ5420:AJ5421" ca="1" si="9365">AD5420*AE5420/100+AF5420*AG5420+AH5420*AI5420/100</f>
        <v>#N/A</v>
      </c>
      <c r="AK5420" s="55"/>
      <c r="AL5420" s="55"/>
      <c r="AM5420" s="55"/>
      <c r="AN5420" s="55"/>
      <c r="AO5420" s="55"/>
      <c r="AP5420" s="55"/>
      <c r="AQ5420" s="55"/>
      <c r="AR5420" s="55"/>
    </row>
    <row r="5421" spans="1:45" x14ac:dyDescent="0.3">
      <c r="B5421" s="54" t="s">
        <v>175</v>
      </c>
      <c r="C5421" s="54">
        <f>C5414</f>
        <v>0</v>
      </c>
      <c r="D5421" s="56" t="e">
        <f t="shared" ca="1" si="9357"/>
        <v>#N/A</v>
      </c>
      <c r="E5421" s="52" t="e">
        <f t="shared" ref="E5421:W5421" si="9366">E5414</f>
        <v>#N/A</v>
      </c>
      <c r="F5421" s="52" t="e">
        <f t="shared" si="9366"/>
        <v>#N/A</v>
      </c>
      <c r="G5421" s="52" t="e">
        <f t="shared" si="9366"/>
        <v>#N/A</v>
      </c>
      <c r="H5421" s="52" t="e">
        <f t="shared" si="9366"/>
        <v>#N/A</v>
      </c>
      <c r="I5421" s="52" t="e">
        <f t="shared" si="9366"/>
        <v>#N/A</v>
      </c>
      <c r="J5421" s="52" t="e">
        <f t="shared" si="9366"/>
        <v>#N/A</v>
      </c>
      <c r="K5421" s="52" t="e">
        <f t="shared" si="9366"/>
        <v>#N/A</v>
      </c>
      <c r="L5421" s="52" t="e">
        <f t="shared" si="9366"/>
        <v>#N/A</v>
      </c>
      <c r="M5421" s="52" t="e">
        <f t="shared" si="9366"/>
        <v>#N/A</v>
      </c>
      <c r="N5421" s="52" t="e">
        <f t="shared" si="9366"/>
        <v>#N/A</v>
      </c>
      <c r="O5421" s="52" t="e">
        <f t="shared" si="9366"/>
        <v>#N/A</v>
      </c>
      <c r="P5421" s="52" t="e">
        <f t="shared" si="9366"/>
        <v>#N/A</v>
      </c>
      <c r="Q5421" s="52" t="e">
        <f t="shared" si="9366"/>
        <v>#N/A</v>
      </c>
      <c r="R5421" s="52" t="e">
        <f t="shared" si="9366"/>
        <v>#N/A</v>
      </c>
      <c r="S5421" s="52" t="e">
        <f t="shared" si="9366"/>
        <v>#N/A</v>
      </c>
      <c r="T5421" s="52" t="e">
        <f t="shared" si="9366"/>
        <v>#N/A</v>
      </c>
      <c r="U5421" s="52" t="e">
        <f t="shared" si="9366"/>
        <v>#N/A</v>
      </c>
      <c r="V5421" s="52" t="e">
        <f t="shared" si="9366"/>
        <v>#N/A</v>
      </c>
      <c r="W5421" s="52" t="e">
        <f t="shared" si="9366"/>
        <v>#N/A</v>
      </c>
      <c r="X5421" s="55" t="e">
        <f t="shared" si="9359"/>
        <v>#N/A</v>
      </c>
      <c r="Y5421" s="55" t="e">
        <f t="shared" si="9360"/>
        <v>#N/A</v>
      </c>
      <c r="Z5421" s="55" t="e">
        <f t="shared" ref="Z5421" si="9367">Z5420</f>
        <v>#N/A</v>
      </c>
      <c r="AA5421" s="55" t="e">
        <f t="shared" si="9362"/>
        <v>#N/A</v>
      </c>
      <c r="AB5421" s="336" t="e">
        <f t="shared" si="9363"/>
        <v>#N/A</v>
      </c>
      <c r="AC5421" s="223" t="e">
        <f ca="1">INDEX(FGA_COEFFS,1,1)+Z5421*INDEX(FGA_COEFFS,1,2)+Y5421*INDEX(FGA_COEFFS,1,3)+R5421*INDEX(FGA_COEFFS,1,4)+Q5420*INDEX(FGA_COEFFS,1,5)+S5421*INDEX(FGA_COEFFS,1,6)+T5420*INDEX(FGA_COEFFS,1,7)+M5420*INDEX(FGA_COEFFS,1,8)+Y5424*Y5426</f>
        <v>#N/A</v>
      </c>
      <c r="AD5421" s="223" t="e">
        <f ca="1">INDEX(THREEPTA_COEFFS,1,1)+AC5421*INDEX(THREEPTA_COEFFS,1,2)+J5421*INDEX(THREEPTA_COEFFS,1,3)+AA5421*INDEX(THREEPTA_COEFFS,1,4)+K5421*INDEX(THREEPTA_COEFFS,1,5)+L5420*INDEX(THREEPTA_COEFFS,1,6)+Z5424*Z5426</f>
        <v>#N/A</v>
      </c>
      <c r="AE5421" s="223" t="e">
        <f ca="1">INDEX(THREEPTPCT_COEFFS,1,1)+K5421*INDEX(THREEPTPCT_COEFFS,1,2)+L5420*INDEX(THREEPTPCT_COEFFS,1,3)+AA5424*AA5426</f>
        <v>#N/A</v>
      </c>
      <c r="AF5421" s="55" t="e">
        <f t="shared" ca="1" si="9364"/>
        <v>#N/A</v>
      </c>
      <c r="AG5421" s="223" t="e">
        <f ca="1">INDEX(TWOPTPCT_COEFFS,1,1)+AB5421*INDEX(TWOPTPCT_COEFFS,1,2)+I5420*INDEX(TWOPTPCT_COEFFS,1,3)+G5420*INDEX(TWOPTPCT_COEFFS,1,4)+L5420*INDEX(TWOPTPCT_COEFFS,1,5)+AB5424*AB5426</f>
        <v>#N/A</v>
      </c>
      <c r="AH5421" s="223" t="e">
        <f ca="1">INDEX(FTA_COEFFS,1,1)+O5421*INDEX(FTA_COEFFS,1,2)+N5420*INDEX(FTA_COEFFS,1,3)+(Q5421+R5421)*INDEX(FTA_COEFFS,1,4)+(Q5420+R5420)*INDEX(FTA_COEFFS,1,5)+M5420*INDEX(FTA_COEFFS,1,6)+AC5424*AC5426</f>
        <v>#N/A</v>
      </c>
      <c r="AI5421" s="223" t="e">
        <f ca="1">INDEX(FTPCT_COEFFS,1,1)+P5421*INDEX(FTPCT_COEFFS,1,2)+F5421*INDEX(FTPCT_COEFFS,1,3)+G5420*INDEX(FTPCT_COEFFS,1,4)+AD5424*AD5426</f>
        <v>#N/A</v>
      </c>
      <c r="AJ5421" s="338" t="e">
        <f t="shared" ca="1" si="9365"/>
        <v>#N/A</v>
      </c>
      <c r="AK5421" s="55"/>
      <c r="AL5421" s="55"/>
      <c r="AM5421" s="55"/>
      <c r="AN5421" s="55"/>
      <c r="AO5421" s="55"/>
      <c r="AP5421" s="55"/>
      <c r="AQ5421" s="55"/>
      <c r="AR5421" s="55"/>
    </row>
    <row r="5422" spans="1:45" x14ac:dyDescent="0.3">
      <c r="A5422" s="54" t="e">
        <f ca="1">IF(D5420&gt;(D5421+(AVERAGE(V5420,W5420)-AVERAGE(V5421,W5421))/2)+2.5,C5420,IF(D5421&gt;(D5420+(AVERAGE(V5421,W5421)-AVERAGE(V5420,W5420))/2)+2.5,C5421,"Close"))</f>
        <v>#N/A</v>
      </c>
      <c r="B5422" s="64" t="e">
        <f ca="1">IF(D5421&gt;D5420,C5421,C5420)</f>
        <v>#N/A</v>
      </c>
      <c r="D5422" s="56"/>
      <c r="X5422" s="55"/>
      <c r="Y5422" s="55"/>
      <c r="Z5422" s="55"/>
      <c r="AA5422" s="55"/>
      <c r="AB5422" s="55"/>
      <c r="AC5422" s="337"/>
      <c r="AD5422" s="337"/>
      <c r="AE5422" s="337"/>
      <c r="AF5422" s="337"/>
      <c r="AG5422" s="337"/>
      <c r="AH5422" s="337"/>
      <c r="AI5422" s="337"/>
      <c r="AJ5422" s="337"/>
      <c r="AK5422" s="337"/>
      <c r="AL5422" s="337"/>
      <c r="AM5422" s="55"/>
      <c r="AN5422" s="55"/>
      <c r="AO5422" s="55"/>
      <c r="AP5422" s="55"/>
      <c r="AQ5422" s="55"/>
      <c r="AR5422" s="55"/>
      <c r="AS5422" s="55"/>
    </row>
    <row r="5423" spans="1:45" x14ac:dyDescent="0.3">
      <c r="X5423" s="54" t="s">
        <v>1305</v>
      </c>
      <c r="Y5423" s="54" t="s">
        <v>128</v>
      </c>
      <c r="Z5423" s="54" t="s">
        <v>157</v>
      </c>
      <c r="AA5423" s="54" t="s">
        <v>151</v>
      </c>
      <c r="AB5423" s="54" t="s">
        <v>1327</v>
      </c>
      <c r="AC5423" s="54" t="s">
        <v>129</v>
      </c>
      <c r="AD5423" s="54" t="s">
        <v>116</v>
      </c>
      <c r="AE5423" s="54"/>
      <c r="AF5423" s="54"/>
      <c r="AG5423" s="54"/>
      <c r="AH5423" s="54"/>
      <c r="AI5423" s="54"/>
      <c r="AJ5423" s="54"/>
      <c r="AK5423" s="54"/>
      <c r="AL5423" s="54"/>
      <c r="AM5423" s="54"/>
      <c r="AN5423" s="54"/>
      <c r="AO5423" s="54"/>
      <c r="AP5423" s="54"/>
      <c r="AQ5423" s="54"/>
      <c r="AR5423" s="54"/>
      <c r="AS5423" s="54"/>
    </row>
    <row r="5424" spans="1:45" x14ac:dyDescent="0.3">
      <c r="X5424" s="54"/>
      <c r="Y5424" s="54">
        <f t="shared" ref="Y5424:AD5424" si="9368">Y5417</f>
        <v>6.4436999999999998</v>
      </c>
      <c r="Z5424" s="54">
        <f t="shared" si="9368"/>
        <v>4.9371</v>
      </c>
      <c r="AA5424" s="54">
        <f t="shared" si="9368"/>
        <v>11.350300000000001</v>
      </c>
      <c r="AB5424" s="54">
        <f t="shared" si="9368"/>
        <v>7.1900000000000006E-2</v>
      </c>
      <c r="AC5424" s="54">
        <f t="shared" si="9368"/>
        <v>6.2766000000000002</v>
      </c>
      <c r="AD5424" s="54">
        <f t="shared" si="9368"/>
        <v>11.042999999999999</v>
      </c>
      <c r="AE5424" s="54"/>
      <c r="AF5424" s="336"/>
      <c r="AG5424" s="336"/>
      <c r="AH5424" s="336"/>
      <c r="AI5424" s="54"/>
      <c r="AJ5424" s="54"/>
      <c r="AK5424" s="54"/>
      <c r="AL5424" s="54"/>
      <c r="AM5424" s="54"/>
      <c r="AN5424" s="54"/>
      <c r="AO5424" s="54"/>
      <c r="AP5424" s="54"/>
      <c r="AQ5424" s="54"/>
      <c r="AR5424" s="54"/>
      <c r="AS5424" s="54"/>
    </row>
    <row r="5425" spans="1:45" x14ac:dyDescent="0.3">
      <c r="D5425" s="56"/>
      <c r="X5425" s="336"/>
      <c r="Y5425" s="336">
        <f t="shared" ca="1" si="9320"/>
        <v>-0.8851223523156071</v>
      </c>
      <c r="Z5425" s="336">
        <f t="shared" ca="1" si="9320"/>
        <v>-3.8406828380440031E-2</v>
      </c>
      <c r="AA5425" s="336">
        <f t="shared" ca="1" si="9320"/>
        <v>0.31114851320450682</v>
      </c>
      <c r="AB5425" s="336">
        <f t="shared" ca="1" si="9320"/>
        <v>0.90761808616431316</v>
      </c>
      <c r="AC5425" s="336">
        <f t="shared" ca="1" si="9320"/>
        <v>-0.92752623632164788</v>
      </c>
      <c r="AD5425" s="336">
        <f t="shared" ca="1" si="9320"/>
        <v>-0.12601765626403388</v>
      </c>
      <c r="AE5425" s="336"/>
      <c r="AF5425" s="336"/>
      <c r="AG5425" s="336"/>
      <c r="AH5425" s="336"/>
      <c r="AI5425" s="54"/>
      <c r="AJ5425" s="54"/>
      <c r="AK5425" s="54"/>
      <c r="AL5425" s="336"/>
      <c r="AM5425" s="336"/>
      <c r="AN5425" s="336"/>
      <c r="AO5425" s="336"/>
      <c r="AP5425" s="54"/>
      <c r="AQ5425" s="336"/>
      <c r="AR5425" s="336"/>
      <c r="AS5425" s="336"/>
    </row>
    <row r="5426" spans="1:45" x14ac:dyDescent="0.3">
      <c r="C5426" s="54"/>
      <c r="D5426" s="56"/>
      <c r="Y5426" s="336">
        <f t="shared" ca="1" si="9320"/>
        <v>0.32038284152007801</v>
      </c>
      <c r="Z5426" s="336">
        <f t="shared" ca="1" si="9320"/>
        <v>-0.18510426871480071</v>
      </c>
      <c r="AA5426" s="336">
        <f t="shared" ca="1" si="9320"/>
        <v>2.7925644375992847E-2</v>
      </c>
      <c r="AB5426" s="336">
        <f t="shared" ca="1" si="9320"/>
        <v>-1.3974442281294517</v>
      </c>
      <c r="AC5426" s="336">
        <f t="shared" ca="1" si="9320"/>
        <v>-0.40053616982329615</v>
      </c>
      <c r="AD5426" s="336">
        <f t="shared" ca="1" si="9320"/>
        <v>9.1782253006450279E-3</v>
      </c>
      <c r="AE5426" s="55"/>
      <c r="AF5426" s="55"/>
      <c r="AG5426" s="55"/>
      <c r="AH5426" s="55"/>
      <c r="AI5426" s="55"/>
      <c r="AJ5426" s="55"/>
      <c r="AK5426" s="55"/>
      <c r="AL5426" s="55"/>
      <c r="AM5426" s="55"/>
      <c r="AN5426" s="55"/>
      <c r="AO5426" s="55"/>
      <c r="AP5426" s="55"/>
      <c r="AQ5426" s="55"/>
      <c r="AR5426" s="55"/>
      <c r="AS5426" s="55"/>
    </row>
    <row r="5427" spans="1:45" x14ac:dyDescent="0.3">
      <c r="B5427" s="54" t="s">
        <v>172</v>
      </c>
      <c r="C5427" s="53">
        <f>C5420</f>
        <v>0</v>
      </c>
      <c r="D5427" s="56" t="e">
        <f t="shared" ref="D5427:D5428" ca="1" si="9369">AJ5427</f>
        <v>#N/A</v>
      </c>
      <c r="E5427" s="52" t="e">
        <f t="shared" ref="E5427:W5427" si="9370">E5420</f>
        <v>#N/A</v>
      </c>
      <c r="F5427" s="52" t="e">
        <f t="shared" si="9370"/>
        <v>#N/A</v>
      </c>
      <c r="G5427" s="52" t="e">
        <f t="shared" si="9370"/>
        <v>#N/A</v>
      </c>
      <c r="H5427" s="52" t="e">
        <f t="shared" si="9370"/>
        <v>#N/A</v>
      </c>
      <c r="I5427" s="52" t="e">
        <f t="shared" si="9370"/>
        <v>#N/A</v>
      </c>
      <c r="J5427" s="52" t="e">
        <f t="shared" si="9370"/>
        <v>#N/A</v>
      </c>
      <c r="K5427" s="52" t="e">
        <f t="shared" si="9370"/>
        <v>#N/A</v>
      </c>
      <c r="L5427" s="52" t="e">
        <f t="shared" si="9370"/>
        <v>#N/A</v>
      </c>
      <c r="M5427" s="52" t="e">
        <f t="shared" si="9370"/>
        <v>#N/A</v>
      </c>
      <c r="N5427" s="52" t="e">
        <f t="shared" si="9370"/>
        <v>#N/A</v>
      </c>
      <c r="O5427" s="52" t="e">
        <f t="shared" si="9370"/>
        <v>#N/A</v>
      </c>
      <c r="P5427" s="52" t="e">
        <f t="shared" si="9370"/>
        <v>#N/A</v>
      </c>
      <c r="Q5427" s="52" t="e">
        <f t="shared" si="9370"/>
        <v>#N/A</v>
      </c>
      <c r="R5427" s="52" t="e">
        <f t="shared" si="9370"/>
        <v>#N/A</v>
      </c>
      <c r="S5427" s="52" t="e">
        <f t="shared" si="9370"/>
        <v>#N/A</v>
      </c>
      <c r="T5427" s="52" t="e">
        <f t="shared" si="9370"/>
        <v>#N/A</v>
      </c>
      <c r="U5427" s="52" t="e">
        <f t="shared" si="9370"/>
        <v>#N/A</v>
      </c>
      <c r="V5427" s="52" t="e">
        <f t="shared" si="9370"/>
        <v>#N/A</v>
      </c>
      <c r="W5427" s="52" t="e">
        <f t="shared" si="9370"/>
        <v>#N/A</v>
      </c>
      <c r="X5427" s="55" t="e">
        <f t="shared" ref="X5427:X5428" si="9371">(H5427-(O5427*P5427)/100-3*(J5427*K5427)/100)/2</f>
        <v>#N/A</v>
      </c>
      <c r="Y5427" s="55" t="e">
        <f t="shared" ref="Y5427:Y5428" si="9372">SUM(X5427,(J5427*K5427/100))/(F5427/100)</f>
        <v>#N/A</v>
      </c>
      <c r="Z5427" s="55" t="e">
        <f t="shared" ref="Z5427" si="9373">U5427*0.5+U5428*0.5</f>
        <v>#N/A</v>
      </c>
      <c r="AA5427" s="55" t="e">
        <f t="shared" ref="AA5427:AA5428" si="9374">J5427/Y5427</f>
        <v>#N/A</v>
      </c>
      <c r="AB5427" s="336" t="e">
        <f t="shared" ref="AB5427:AB5428" si="9375">X5427/(Y5427-J5427)</f>
        <v>#N/A</v>
      </c>
      <c r="AC5427" s="223" t="e">
        <f ca="1">INDEX(FGA_COEFFS,1,1)+Z5427*INDEX(FGA_COEFFS,1,2)+Y5427*INDEX(FGA_COEFFS,1,3)+R5427*INDEX(FGA_COEFFS,1,4)+Q5428*INDEX(FGA_COEFFS,1,5)+S5427*INDEX(FGA_COEFFS,1,6)+T5428*INDEX(FGA_COEFFS,1,7)+M5428*INDEX(FGA_COEFFS,1,8)+Y5431*Y5432</f>
        <v>#N/A</v>
      </c>
      <c r="AD5427" s="223" t="e">
        <f ca="1">INDEX(THREEPTA_COEFFS,1,1)+AC5427*INDEX(THREEPTA_COEFFS,1,2)+J5427*INDEX(THREEPTA_COEFFS,1,3)+AA5427*INDEX(THREEPTA_COEFFS,1,4)+K5427*INDEX(THREEPTA_COEFFS,1,5)+L5428*INDEX(THREEPTA_COEFFS,1,6)+Z5431*Z5432</f>
        <v>#N/A</v>
      </c>
      <c r="AE5427" s="223" t="e">
        <f ca="1">INDEX(THREEPTPCT_COEFFS,1,1)+K5427*INDEX(THREEPTPCT_COEFFS,1,2)+L5428*INDEX(THREEPTPCT_COEFFS,1,3)+AA5431*AA5432</f>
        <v>#N/A</v>
      </c>
      <c r="AF5427" s="55" t="e">
        <f t="shared" ref="AF5427:AF5428" ca="1" si="9376">AC5427-AD5427</f>
        <v>#N/A</v>
      </c>
      <c r="AG5427" s="223" t="e">
        <f ca="1">INDEX(TWOPTPCT_COEFFS,1,1)+AB5427*INDEX(TWOPTPCT_COEFFS,1,2)+I5428*INDEX(TWOPTPCT_COEFFS,1,3)+G5428*INDEX(TWOPTPCT_COEFFS,1,4)+L5428*INDEX(TWOPTPCT_COEFFS,1,5)+AB5431*AB5432</f>
        <v>#N/A</v>
      </c>
      <c r="AH5427" s="223" t="e">
        <f ca="1">INDEX(FTA_COEFFS,1,1)+O5427*INDEX(FTA_COEFFS,1,2)+N5428*INDEX(FTA_COEFFS,1,3)+(Q5427+R5427)*INDEX(FTA_COEFFS,1,4)+(Q5428+R5428)*INDEX(FTA_COEFFS,1,5)+M5428*INDEX(FTA_COEFFS,1,6)+AC5431*AC5432</f>
        <v>#N/A</v>
      </c>
      <c r="AI5427" s="223" t="e">
        <f ca="1">INDEX(FTPCT_COEFFS,1,1)+P5427*INDEX(FTPCT_COEFFS,1,2)+F5427*INDEX(FTPCT_COEFFS,1,3)+G5428*INDEX(FTPCT_COEFFS,1,4)+AD5431*AD5432</f>
        <v>#N/A</v>
      </c>
      <c r="AJ5427" s="338" t="e">
        <f t="shared" ref="AJ5427:AJ5428" ca="1" si="9377">AD5427*AE5427/100+AF5427*AG5427+AH5427*AI5427/100</f>
        <v>#N/A</v>
      </c>
      <c r="AK5427" s="55"/>
      <c r="AL5427" s="55"/>
      <c r="AM5427" s="55"/>
      <c r="AN5427" s="55"/>
      <c r="AO5427" s="55"/>
      <c r="AP5427" s="55"/>
      <c r="AQ5427" s="55"/>
      <c r="AR5427" s="55"/>
    </row>
    <row r="5428" spans="1:45" x14ac:dyDescent="0.3">
      <c r="B5428" s="54" t="s">
        <v>175</v>
      </c>
      <c r="C5428" s="54">
        <f>C5421</f>
        <v>0</v>
      </c>
      <c r="D5428" s="56" t="e">
        <f t="shared" ca="1" si="9369"/>
        <v>#N/A</v>
      </c>
      <c r="E5428" s="52" t="e">
        <f t="shared" ref="E5428:W5428" si="9378">E5421</f>
        <v>#N/A</v>
      </c>
      <c r="F5428" s="52" t="e">
        <f t="shared" si="9378"/>
        <v>#N/A</v>
      </c>
      <c r="G5428" s="52" t="e">
        <f t="shared" si="9378"/>
        <v>#N/A</v>
      </c>
      <c r="H5428" s="52" t="e">
        <f t="shared" si="9378"/>
        <v>#N/A</v>
      </c>
      <c r="I5428" s="52" t="e">
        <f t="shared" si="9378"/>
        <v>#N/A</v>
      </c>
      <c r="J5428" s="52" t="e">
        <f t="shared" si="9378"/>
        <v>#N/A</v>
      </c>
      <c r="K5428" s="52" t="e">
        <f t="shared" si="9378"/>
        <v>#N/A</v>
      </c>
      <c r="L5428" s="52" t="e">
        <f t="shared" si="9378"/>
        <v>#N/A</v>
      </c>
      <c r="M5428" s="52" t="e">
        <f t="shared" si="9378"/>
        <v>#N/A</v>
      </c>
      <c r="N5428" s="52" t="e">
        <f t="shared" si="9378"/>
        <v>#N/A</v>
      </c>
      <c r="O5428" s="52" t="e">
        <f t="shared" si="9378"/>
        <v>#N/A</v>
      </c>
      <c r="P5428" s="52" t="e">
        <f t="shared" si="9378"/>
        <v>#N/A</v>
      </c>
      <c r="Q5428" s="52" t="e">
        <f t="shared" si="9378"/>
        <v>#N/A</v>
      </c>
      <c r="R5428" s="52" t="e">
        <f t="shared" si="9378"/>
        <v>#N/A</v>
      </c>
      <c r="S5428" s="52" t="e">
        <f t="shared" si="9378"/>
        <v>#N/A</v>
      </c>
      <c r="T5428" s="52" t="e">
        <f t="shared" si="9378"/>
        <v>#N/A</v>
      </c>
      <c r="U5428" s="52" t="e">
        <f t="shared" si="9378"/>
        <v>#N/A</v>
      </c>
      <c r="V5428" s="52" t="e">
        <f t="shared" si="9378"/>
        <v>#N/A</v>
      </c>
      <c r="W5428" s="52" t="e">
        <f t="shared" si="9378"/>
        <v>#N/A</v>
      </c>
      <c r="X5428" s="55" t="e">
        <f t="shared" si="9371"/>
        <v>#N/A</v>
      </c>
      <c r="Y5428" s="55" t="e">
        <f t="shared" si="9372"/>
        <v>#N/A</v>
      </c>
      <c r="Z5428" s="55" t="e">
        <f t="shared" ref="Z5428" si="9379">Z5427</f>
        <v>#N/A</v>
      </c>
      <c r="AA5428" s="55" t="e">
        <f t="shared" si="9374"/>
        <v>#N/A</v>
      </c>
      <c r="AB5428" s="336" t="e">
        <f t="shared" si="9375"/>
        <v>#N/A</v>
      </c>
      <c r="AC5428" s="223" t="e">
        <f ca="1">INDEX(FGA_COEFFS,1,1)+Z5428*INDEX(FGA_COEFFS,1,2)+Y5428*INDEX(FGA_COEFFS,1,3)+R5428*INDEX(FGA_COEFFS,1,4)+Q5427*INDEX(FGA_COEFFS,1,5)+S5428*INDEX(FGA_COEFFS,1,6)+T5427*INDEX(FGA_COEFFS,1,7)+M5427*INDEX(FGA_COEFFS,1,8)+Y5431*Y5433</f>
        <v>#N/A</v>
      </c>
      <c r="AD5428" s="223" t="e">
        <f ca="1">INDEX(THREEPTA_COEFFS,1,1)+AC5428*INDEX(THREEPTA_COEFFS,1,2)+J5428*INDEX(THREEPTA_COEFFS,1,3)+AA5428*INDEX(THREEPTA_COEFFS,1,4)+K5428*INDEX(THREEPTA_COEFFS,1,5)+L5427*INDEX(THREEPTA_COEFFS,1,6)+Z5431*Z5433</f>
        <v>#N/A</v>
      </c>
      <c r="AE5428" s="223" t="e">
        <f ca="1">INDEX(THREEPTPCT_COEFFS,1,1)+K5428*INDEX(THREEPTPCT_COEFFS,1,2)+L5427*INDEX(THREEPTPCT_COEFFS,1,3)+AA5431*AA5433</f>
        <v>#N/A</v>
      </c>
      <c r="AF5428" s="55" t="e">
        <f t="shared" ca="1" si="9376"/>
        <v>#N/A</v>
      </c>
      <c r="AG5428" s="223" t="e">
        <f ca="1">INDEX(TWOPTPCT_COEFFS,1,1)+AB5428*INDEX(TWOPTPCT_COEFFS,1,2)+I5427*INDEX(TWOPTPCT_COEFFS,1,3)+G5427*INDEX(TWOPTPCT_COEFFS,1,4)+L5427*INDEX(TWOPTPCT_COEFFS,1,5)+AB5431*AB5433</f>
        <v>#N/A</v>
      </c>
      <c r="AH5428" s="223" t="e">
        <f ca="1">INDEX(FTA_COEFFS,1,1)+O5428*INDEX(FTA_COEFFS,1,2)+N5427*INDEX(FTA_COEFFS,1,3)+(Q5428+R5428)*INDEX(FTA_COEFFS,1,4)+(Q5427+R5427)*INDEX(FTA_COEFFS,1,5)+M5427*INDEX(FTA_COEFFS,1,6)+AC5431*AC5433</f>
        <v>#N/A</v>
      </c>
      <c r="AI5428" s="223" t="e">
        <f ca="1">INDEX(FTPCT_COEFFS,1,1)+P5428*INDEX(FTPCT_COEFFS,1,2)+F5428*INDEX(FTPCT_COEFFS,1,3)+G5427*INDEX(FTPCT_COEFFS,1,4)+AD5431*AD5433</f>
        <v>#N/A</v>
      </c>
      <c r="AJ5428" s="338" t="e">
        <f t="shared" ca="1" si="9377"/>
        <v>#N/A</v>
      </c>
      <c r="AK5428" s="55"/>
      <c r="AL5428" s="55"/>
      <c r="AM5428" s="55"/>
      <c r="AN5428" s="55"/>
      <c r="AO5428" s="55"/>
      <c r="AP5428" s="55"/>
      <c r="AQ5428" s="55"/>
      <c r="AR5428" s="55"/>
    </row>
    <row r="5429" spans="1:45" x14ac:dyDescent="0.3">
      <c r="A5429" s="54" t="e">
        <f ca="1">IF(D5427&gt;(D5428+(AVERAGE(V5427,W5427)-AVERAGE(V5428,W5428))/2)+2.5,C5427,IF(D5428&gt;(D5427+(AVERAGE(V5428,W5428)-AVERAGE(V5427,W5427))/2)+2.5,C5428,"Close"))</f>
        <v>#N/A</v>
      </c>
      <c r="B5429" s="64" t="e">
        <f ca="1">IF(D5428&gt;D5427,C5428,C5427)</f>
        <v>#N/A</v>
      </c>
      <c r="D5429" s="56"/>
      <c r="X5429" s="55"/>
      <c r="Y5429" s="55"/>
      <c r="Z5429" s="55"/>
      <c r="AA5429" s="55"/>
      <c r="AB5429" s="55"/>
      <c r="AC5429" s="337"/>
      <c r="AD5429" s="337"/>
      <c r="AE5429" s="337"/>
      <c r="AF5429" s="337"/>
      <c r="AG5429" s="337"/>
      <c r="AH5429" s="337"/>
      <c r="AI5429" s="337"/>
      <c r="AJ5429" s="337"/>
      <c r="AK5429" s="337"/>
      <c r="AL5429" s="337"/>
      <c r="AM5429" s="55"/>
      <c r="AN5429" s="55"/>
      <c r="AO5429" s="55"/>
      <c r="AP5429" s="55"/>
      <c r="AQ5429" s="55"/>
      <c r="AR5429" s="55"/>
      <c r="AS5429" s="55"/>
    </row>
    <row r="5430" spans="1:45" x14ac:dyDescent="0.3">
      <c r="X5430" s="54" t="s">
        <v>1305</v>
      </c>
      <c r="Y5430" s="54" t="s">
        <v>128</v>
      </c>
      <c r="Z5430" s="54" t="s">
        <v>157</v>
      </c>
      <c r="AA5430" s="54" t="s">
        <v>151</v>
      </c>
      <c r="AB5430" s="54" t="s">
        <v>1327</v>
      </c>
      <c r="AC5430" s="54" t="s">
        <v>129</v>
      </c>
      <c r="AD5430" s="54" t="s">
        <v>116</v>
      </c>
      <c r="AE5430" s="54"/>
      <c r="AF5430" s="54"/>
      <c r="AG5430" s="54"/>
      <c r="AH5430" s="54"/>
      <c r="AI5430" s="54"/>
      <c r="AJ5430" s="54"/>
      <c r="AK5430" s="54"/>
      <c r="AL5430" s="54"/>
      <c r="AM5430" s="54"/>
      <c r="AN5430" s="54"/>
      <c r="AO5430" s="54"/>
      <c r="AP5430" s="54"/>
      <c r="AQ5430" s="54"/>
      <c r="AR5430" s="54"/>
      <c r="AS5430" s="54"/>
    </row>
    <row r="5431" spans="1:45" x14ac:dyDescent="0.3">
      <c r="X5431" s="54"/>
      <c r="Y5431" s="54">
        <f t="shared" ref="Y5431:AD5431" si="9380">Y5424</f>
        <v>6.4436999999999998</v>
      </c>
      <c r="Z5431" s="54">
        <f t="shared" si="9380"/>
        <v>4.9371</v>
      </c>
      <c r="AA5431" s="54">
        <f t="shared" si="9380"/>
        <v>11.350300000000001</v>
      </c>
      <c r="AB5431" s="54">
        <f t="shared" si="9380"/>
        <v>7.1900000000000006E-2</v>
      </c>
      <c r="AC5431" s="54">
        <f t="shared" si="9380"/>
        <v>6.2766000000000002</v>
      </c>
      <c r="AD5431" s="54">
        <f t="shared" si="9380"/>
        <v>11.042999999999999</v>
      </c>
      <c r="AE5431" s="54"/>
      <c r="AF5431" s="336"/>
      <c r="AG5431" s="336"/>
      <c r="AH5431" s="336"/>
      <c r="AI5431" s="54"/>
      <c r="AJ5431" s="54"/>
      <c r="AK5431" s="54"/>
      <c r="AL5431" s="54"/>
      <c r="AM5431" s="54"/>
      <c r="AN5431" s="54"/>
      <c r="AO5431" s="54"/>
      <c r="AP5431" s="54"/>
      <c r="AQ5431" s="54"/>
      <c r="AR5431" s="54"/>
      <c r="AS5431" s="54"/>
    </row>
    <row r="5432" spans="1:45" x14ac:dyDescent="0.3">
      <c r="D5432" s="56"/>
      <c r="X5432" s="336"/>
      <c r="Y5432" s="336">
        <f t="shared" ca="1" si="9320"/>
        <v>-0.69616255615518086</v>
      </c>
      <c r="Z5432" s="336">
        <f t="shared" ca="1" si="9320"/>
        <v>0.33954607009565135</v>
      </c>
      <c r="AA5432" s="336">
        <f t="shared" ca="1" si="9320"/>
        <v>1.2247840180913649</v>
      </c>
      <c r="AB5432" s="336">
        <f t="shared" ca="1" si="9320"/>
        <v>1.4365443149495831</v>
      </c>
      <c r="AC5432" s="336">
        <f t="shared" ca="1" si="9320"/>
        <v>-0.45320619308782151</v>
      </c>
      <c r="AD5432" s="336">
        <f t="shared" ca="1" si="9320"/>
        <v>1.2566149306487679</v>
      </c>
      <c r="AE5432" s="336"/>
      <c r="AF5432" s="336"/>
      <c r="AG5432" s="336"/>
      <c r="AH5432" s="336"/>
      <c r="AI5432" s="54"/>
      <c r="AJ5432" s="54"/>
      <c r="AK5432" s="54"/>
      <c r="AL5432" s="336"/>
      <c r="AM5432" s="336"/>
      <c r="AN5432" s="336"/>
      <c r="AO5432" s="336"/>
      <c r="AP5432" s="54"/>
      <c r="AQ5432" s="336"/>
      <c r="AR5432" s="336"/>
      <c r="AS5432" s="336"/>
    </row>
    <row r="5433" spans="1:45" x14ac:dyDescent="0.3">
      <c r="C5433" s="54"/>
      <c r="D5433" s="56"/>
      <c r="Y5433" s="336">
        <f t="shared" ca="1" si="9320"/>
        <v>4.5911446641239348E-2</v>
      </c>
      <c r="Z5433" s="336">
        <f t="shared" ca="1" si="9320"/>
        <v>-0.85568707564333302</v>
      </c>
      <c r="AA5433" s="336">
        <f t="shared" ca="1" si="9320"/>
        <v>0.20861836940715661</v>
      </c>
      <c r="AB5433" s="336">
        <f t="shared" ca="1" si="9320"/>
        <v>1.2438740086494187E-2</v>
      </c>
      <c r="AC5433" s="336">
        <f t="shared" ca="1" si="9320"/>
        <v>5.898758086566841E-3</v>
      </c>
      <c r="AD5433" s="336">
        <f t="shared" ca="1" si="9320"/>
        <v>-0.13268056867312297</v>
      </c>
      <c r="AE5433" s="55"/>
      <c r="AF5433" s="55"/>
      <c r="AG5433" s="55"/>
      <c r="AH5433" s="55"/>
      <c r="AI5433" s="55"/>
      <c r="AJ5433" s="55"/>
      <c r="AK5433" s="55"/>
      <c r="AL5433" s="55"/>
      <c r="AM5433" s="55"/>
      <c r="AN5433" s="55"/>
      <c r="AO5433" s="55"/>
      <c r="AP5433" s="55"/>
      <c r="AQ5433" s="55"/>
      <c r="AR5433" s="55"/>
      <c r="AS5433" s="55"/>
    </row>
    <row r="5434" spans="1:45" x14ac:dyDescent="0.3">
      <c r="B5434" s="54" t="s">
        <v>172</v>
      </c>
      <c r="C5434" s="53">
        <f>C5427</f>
        <v>0</v>
      </c>
      <c r="D5434" s="56" t="e">
        <f t="shared" ref="D5434:D5435" ca="1" si="9381">AJ5434</f>
        <v>#N/A</v>
      </c>
      <c r="E5434" s="52" t="e">
        <f t="shared" ref="E5434:W5434" si="9382">E5427</f>
        <v>#N/A</v>
      </c>
      <c r="F5434" s="52" t="e">
        <f t="shared" si="9382"/>
        <v>#N/A</v>
      </c>
      <c r="G5434" s="52" t="e">
        <f t="shared" si="9382"/>
        <v>#N/A</v>
      </c>
      <c r="H5434" s="52" t="e">
        <f t="shared" si="9382"/>
        <v>#N/A</v>
      </c>
      <c r="I5434" s="52" t="e">
        <f t="shared" si="9382"/>
        <v>#N/A</v>
      </c>
      <c r="J5434" s="52" t="e">
        <f t="shared" si="9382"/>
        <v>#N/A</v>
      </c>
      <c r="K5434" s="52" t="e">
        <f t="shared" si="9382"/>
        <v>#N/A</v>
      </c>
      <c r="L5434" s="52" t="e">
        <f t="shared" si="9382"/>
        <v>#N/A</v>
      </c>
      <c r="M5434" s="52" t="e">
        <f t="shared" si="9382"/>
        <v>#N/A</v>
      </c>
      <c r="N5434" s="52" t="e">
        <f t="shared" si="9382"/>
        <v>#N/A</v>
      </c>
      <c r="O5434" s="52" t="e">
        <f t="shared" si="9382"/>
        <v>#N/A</v>
      </c>
      <c r="P5434" s="52" t="e">
        <f t="shared" si="9382"/>
        <v>#N/A</v>
      </c>
      <c r="Q5434" s="52" t="e">
        <f t="shared" si="9382"/>
        <v>#N/A</v>
      </c>
      <c r="R5434" s="52" t="e">
        <f t="shared" si="9382"/>
        <v>#N/A</v>
      </c>
      <c r="S5434" s="52" t="e">
        <f t="shared" si="9382"/>
        <v>#N/A</v>
      </c>
      <c r="T5434" s="52" t="e">
        <f t="shared" si="9382"/>
        <v>#N/A</v>
      </c>
      <c r="U5434" s="52" t="e">
        <f t="shared" si="9382"/>
        <v>#N/A</v>
      </c>
      <c r="V5434" s="52" t="e">
        <f t="shared" si="9382"/>
        <v>#N/A</v>
      </c>
      <c r="W5434" s="52" t="e">
        <f t="shared" si="9382"/>
        <v>#N/A</v>
      </c>
      <c r="X5434" s="55" t="e">
        <f t="shared" ref="X5434:X5435" si="9383">(H5434-(O5434*P5434)/100-3*(J5434*K5434)/100)/2</f>
        <v>#N/A</v>
      </c>
      <c r="Y5434" s="55" t="e">
        <f t="shared" ref="Y5434:Y5435" si="9384">SUM(X5434,(J5434*K5434/100))/(F5434/100)</f>
        <v>#N/A</v>
      </c>
      <c r="Z5434" s="55" t="e">
        <f t="shared" ref="Z5434" si="9385">U5434*0.5+U5435*0.5</f>
        <v>#N/A</v>
      </c>
      <c r="AA5434" s="55" t="e">
        <f t="shared" ref="AA5434:AA5435" si="9386">J5434/Y5434</f>
        <v>#N/A</v>
      </c>
      <c r="AB5434" s="336" t="e">
        <f t="shared" ref="AB5434:AB5435" si="9387">X5434/(Y5434-J5434)</f>
        <v>#N/A</v>
      </c>
      <c r="AC5434" s="223" t="e">
        <f ca="1">INDEX(FGA_COEFFS,1,1)+Z5434*INDEX(FGA_COEFFS,1,2)+Y5434*INDEX(FGA_COEFFS,1,3)+R5434*INDEX(FGA_COEFFS,1,4)+Q5435*INDEX(FGA_COEFFS,1,5)+S5434*INDEX(FGA_COEFFS,1,6)+T5435*INDEX(FGA_COEFFS,1,7)+M5435*INDEX(FGA_COEFFS,1,8)+Y5438*Y5439</f>
        <v>#N/A</v>
      </c>
      <c r="AD5434" s="223" t="e">
        <f ca="1">INDEX(THREEPTA_COEFFS,1,1)+AC5434*INDEX(THREEPTA_COEFFS,1,2)+J5434*INDEX(THREEPTA_COEFFS,1,3)+AA5434*INDEX(THREEPTA_COEFFS,1,4)+K5434*INDEX(THREEPTA_COEFFS,1,5)+L5435*INDEX(THREEPTA_COEFFS,1,6)+Z5438*Z5439</f>
        <v>#N/A</v>
      </c>
      <c r="AE5434" s="223" t="e">
        <f ca="1">INDEX(THREEPTPCT_COEFFS,1,1)+K5434*INDEX(THREEPTPCT_COEFFS,1,2)+L5435*INDEX(THREEPTPCT_COEFFS,1,3)+AA5438*AA5439</f>
        <v>#N/A</v>
      </c>
      <c r="AF5434" s="55" t="e">
        <f t="shared" ref="AF5434:AF5435" ca="1" si="9388">AC5434-AD5434</f>
        <v>#N/A</v>
      </c>
      <c r="AG5434" s="223" t="e">
        <f ca="1">INDEX(TWOPTPCT_COEFFS,1,1)+AB5434*INDEX(TWOPTPCT_COEFFS,1,2)+I5435*INDEX(TWOPTPCT_COEFFS,1,3)+G5435*INDEX(TWOPTPCT_COEFFS,1,4)+L5435*INDEX(TWOPTPCT_COEFFS,1,5)+AB5438*AB5439</f>
        <v>#N/A</v>
      </c>
      <c r="AH5434" s="223" t="e">
        <f ca="1">INDEX(FTA_COEFFS,1,1)+O5434*INDEX(FTA_COEFFS,1,2)+N5435*INDEX(FTA_COEFFS,1,3)+(Q5434+R5434)*INDEX(FTA_COEFFS,1,4)+(Q5435+R5435)*INDEX(FTA_COEFFS,1,5)+M5435*INDEX(FTA_COEFFS,1,6)+AC5438*AC5439</f>
        <v>#N/A</v>
      </c>
      <c r="AI5434" s="223" t="e">
        <f ca="1">INDEX(FTPCT_COEFFS,1,1)+P5434*INDEX(FTPCT_COEFFS,1,2)+F5434*INDEX(FTPCT_COEFFS,1,3)+G5435*INDEX(FTPCT_COEFFS,1,4)+AD5438*AD5439</f>
        <v>#N/A</v>
      </c>
      <c r="AJ5434" s="338" t="e">
        <f t="shared" ref="AJ5434:AJ5435" ca="1" si="9389">AD5434*AE5434/100+AF5434*AG5434+AH5434*AI5434/100</f>
        <v>#N/A</v>
      </c>
      <c r="AK5434" s="55"/>
      <c r="AL5434" s="55"/>
      <c r="AM5434" s="55"/>
      <c r="AN5434" s="55"/>
      <c r="AO5434" s="55"/>
      <c r="AP5434" s="55"/>
      <c r="AQ5434" s="55"/>
      <c r="AR5434" s="55"/>
    </row>
    <row r="5435" spans="1:45" x14ac:dyDescent="0.3">
      <c r="B5435" s="54" t="s">
        <v>175</v>
      </c>
      <c r="C5435" s="54">
        <f>C5428</f>
        <v>0</v>
      </c>
      <c r="D5435" s="56" t="e">
        <f t="shared" ca="1" si="9381"/>
        <v>#N/A</v>
      </c>
      <c r="E5435" s="52" t="e">
        <f t="shared" ref="E5435:W5435" si="9390">E5428</f>
        <v>#N/A</v>
      </c>
      <c r="F5435" s="52" t="e">
        <f t="shared" si="9390"/>
        <v>#N/A</v>
      </c>
      <c r="G5435" s="52" t="e">
        <f t="shared" si="9390"/>
        <v>#N/A</v>
      </c>
      <c r="H5435" s="52" t="e">
        <f t="shared" si="9390"/>
        <v>#N/A</v>
      </c>
      <c r="I5435" s="52" t="e">
        <f t="shared" si="9390"/>
        <v>#N/A</v>
      </c>
      <c r="J5435" s="52" t="e">
        <f t="shared" si="9390"/>
        <v>#N/A</v>
      </c>
      <c r="K5435" s="52" t="e">
        <f t="shared" si="9390"/>
        <v>#N/A</v>
      </c>
      <c r="L5435" s="52" t="e">
        <f t="shared" si="9390"/>
        <v>#N/A</v>
      </c>
      <c r="M5435" s="52" t="e">
        <f t="shared" si="9390"/>
        <v>#N/A</v>
      </c>
      <c r="N5435" s="52" t="e">
        <f t="shared" si="9390"/>
        <v>#N/A</v>
      </c>
      <c r="O5435" s="52" t="e">
        <f t="shared" si="9390"/>
        <v>#N/A</v>
      </c>
      <c r="P5435" s="52" t="e">
        <f t="shared" si="9390"/>
        <v>#N/A</v>
      </c>
      <c r="Q5435" s="52" t="e">
        <f t="shared" si="9390"/>
        <v>#N/A</v>
      </c>
      <c r="R5435" s="52" t="e">
        <f t="shared" si="9390"/>
        <v>#N/A</v>
      </c>
      <c r="S5435" s="52" t="e">
        <f t="shared" si="9390"/>
        <v>#N/A</v>
      </c>
      <c r="T5435" s="52" t="e">
        <f t="shared" si="9390"/>
        <v>#N/A</v>
      </c>
      <c r="U5435" s="52" t="e">
        <f t="shared" si="9390"/>
        <v>#N/A</v>
      </c>
      <c r="V5435" s="52" t="e">
        <f t="shared" si="9390"/>
        <v>#N/A</v>
      </c>
      <c r="W5435" s="52" t="e">
        <f t="shared" si="9390"/>
        <v>#N/A</v>
      </c>
      <c r="X5435" s="55" t="e">
        <f t="shared" si="9383"/>
        <v>#N/A</v>
      </c>
      <c r="Y5435" s="55" t="e">
        <f t="shared" si="9384"/>
        <v>#N/A</v>
      </c>
      <c r="Z5435" s="55" t="e">
        <f t="shared" ref="Z5435" si="9391">Z5434</f>
        <v>#N/A</v>
      </c>
      <c r="AA5435" s="55" t="e">
        <f t="shared" si="9386"/>
        <v>#N/A</v>
      </c>
      <c r="AB5435" s="336" t="e">
        <f t="shared" si="9387"/>
        <v>#N/A</v>
      </c>
      <c r="AC5435" s="223" t="e">
        <f ca="1">INDEX(FGA_COEFFS,1,1)+Z5435*INDEX(FGA_COEFFS,1,2)+Y5435*INDEX(FGA_COEFFS,1,3)+R5435*INDEX(FGA_COEFFS,1,4)+Q5434*INDEX(FGA_COEFFS,1,5)+S5435*INDEX(FGA_COEFFS,1,6)+T5434*INDEX(FGA_COEFFS,1,7)+M5434*INDEX(FGA_COEFFS,1,8)+Y5438*Y5440</f>
        <v>#N/A</v>
      </c>
      <c r="AD5435" s="223" t="e">
        <f ca="1">INDEX(THREEPTA_COEFFS,1,1)+AC5435*INDEX(THREEPTA_COEFFS,1,2)+J5435*INDEX(THREEPTA_COEFFS,1,3)+AA5435*INDEX(THREEPTA_COEFFS,1,4)+K5435*INDEX(THREEPTA_COEFFS,1,5)+L5434*INDEX(THREEPTA_COEFFS,1,6)+Z5438*Z5440</f>
        <v>#N/A</v>
      </c>
      <c r="AE5435" s="223" t="e">
        <f ca="1">INDEX(THREEPTPCT_COEFFS,1,1)+K5435*INDEX(THREEPTPCT_COEFFS,1,2)+L5434*INDEX(THREEPTPCT_COEFFS,1,3)+AA5438*AA5440</f>
        <v>#N/A</v>
      </c>
      <c r="AF5435" s="55" t="e">
        <f t="shared" ca="1" si="9388"/>
        <v>#N/A</v>
      </c>
      <c r="AG5435" s="223" t="e">
        <f ca="1">INDEX(TWOPTPCT_COEFFS,1,1)+AB5435*INDEX(TWOPTPCT_COEFFS,1,2)+I5434*INDEX(TWOPTPCT_COEFFS,1,3)+G5434*INDEX(TWOPTPCT_COEFFS,1,4)+L5434*INDEX(TWOPTPCT_COEFFS,1,5)+AB5438*AB5440</f>
        <v>#N/A</v>
      </c>
      <c r="AH5435" s="223" t="e">
        <f ca="1">INDEX(FTA_COEFFS,1,1)+O5435*INDEX(FTA_COEFFS,1,2)+N5434*INDEX(FTA_COEFFS,1,3)+(Q5435+R5435)*INDEX(FTA_COEFFS,1,4)+(Q5434+R5434)*INDEX(FTA_COEFFS,1,5)+M5434*INDEX(FTA_COEFFS,1,6)+AC5438*AC5440</f>
        <v>#N/A</v>
      </c>
      <c r="AI5435" s="223" t="e">
        <f ca="1">INDEX(FTPCT_COEFFS,1,1)+P5435*INDEX(FTPCT_COEFFS,1,2)+F5435*INDEX(FTPCT_COEFFS,1,3)+G5434*INDEX(FTPCT_COEFFS,1,4)+AD5438*AD5440</f>
        <v>#N/A</v>
      </c>
      <c r="AJ5435" s="338" t="e">
        <f t="shared" ca="1" si="9389"/>
        <v>#N/A</v>
      </c>
      <c r="AK5435" s="55"/>
      <c r="AL5435" s="55"/>
      <c r="AM5435" s="55"/>
      <c r="AN5435" s="55"/>
      <c r="AO5435" s="55"/>
      <c r="AP5435" s="55"/>
      <c r="AQ5435" s="55"/>
      <c r="AR5435" s="55"/>
    </row>
    <row r="5436" spans="1:45" x14ac:dyDescent="0.3">
      <c r="A5436" s="54" t="e">
        <f ca="1">IF(D5434&gt;(D5435+(AVERAGE(V5434,W5434)-AVERAGE(V5435,W5435))/2)+2.5,C5434,IF(D5435&gt;(D5434+(AVERAGE(V5435,W5435)-AVERAGE(V5434,W5434))/2)+2.5,C5435,"Close"))</f>
        <v>#N/A</v>
      </c>
      <c r="B5436" s="64" t="e">
        <f ca="1">IF(D5435&gt;D5434,C5435,C5434)</f>
        <v>#N/A</v>
      </c>
      <c r="D5436" s="56"/>
      <c r="X5436" s="55"/>
      <c r="Y5436" s="55"/>
      <c r="Z5436" s="55"/>
      <c r="AA5436" s="55"/>
      <c r="AB5436" s="55"/>
      <c r="AC5436" s="337"/>
      <c r="AD5436" s="337"/>
      <c r="AE5436" s="337"/>
      <c r="AF5436" s="337"/>
      <c r="AG5436" s="337"/>
      <c r="AH5436" s="337"/>
      <c r="AI5436" s="337"/>
      <c r="AJ5436" s="337"/>
      <c r="AK5436" s="337"/>
      <c r="AL5436" s="337"/>
      <c r="AM5436" s="55"/>
      <c r="AN5436" s="55"/>
      <c r="AO5436" s="55"/>
      <c r="AP5436" s="55"/>
      <c r="AQ5436" s="55"/>
      <c r="AR5436" s="55"/>
      <c r="AS5436" s="55"/>
    </row>
    <row r="5437" spans="1:45" x14ac:dyDescent="0.3">
      <c r="X5437" s="54" t="s">
        <v>1305</v>
      </c>
      <c r="Y5437" s="54" t="s">
        <v>128</v>
      </c>
      <c r="Z5437" s="54" t="s">
        <v>157</v>
      </c>
      <c r="AA5437" s="54" t="s">
        <v>151</v>
      </c>
      <c r="AB5437" s="54" t="s">
        <v>1327</v>
      </c>
      <c r="AC5437" s="54" t="s">
        <v>129</v>
      </c>
      <c r="AD5437" s="54" t="s">
        <v>116</v>
      </c>
      <c r="AE5437" s="54"/>
      <c r="AF5437" s="54"/>
      <c r="AG5437" s="54"/>
      <c r="AH5437" s="54"/>
      <c r="AI5437" s="54"/>
      <c r="AJ5437" s="54"/>
      <c r="AK5437" s="54"/>
      <c r="AL5437" s="54"/>
      <c r="AM5437" s="54"/>
      <c r="AN5437" s="54"/>
      <c r="AO5437" s="54"/>
      <c r="AP5437" s="54"/>
      <c r="AQ5437" s="54"/>
      <c r="AR5437" s="54"/>
      <c r="AS5437" s="54"/>
    </row>
    <row r="5438" spans="1:45" x14ac:dyDescent="0.3">
      <c r="X5438" s="54"/>
      <c r="Y5438" s="54">
        <f t="shared" ref="Y5438:AD5438" si="9392">Y5431</f>
        <v>6.4436999999999998</v>
      </c>
      <c r="Z5438" s="54">
        <f t="shared" si="9392"/>
        <v>4.9371</v>
      </c>
      <c r="AA5438" s="54">
        <f t="shared" si="9392"/>
        <v>11.350300000000001</v>
      </c>
      <c r="AB5438" s="54">
        <f t="shared" si="9392"/>
        <v>7.1900000000000006E-2</v>
      </c>
      <c r="AC5438" s="54">
        <f t="shared" si="9392"/>
        <v>6.2766000000000002</v>
      </c>
      <c r="AD5438" s="54">
        <f t="shared" si="9392"/>
        <v>11.042999999999999</v>
      </c>
      <c r="AE5438" s="54"/>
      <c r="AF5438" s="336"/>
      <c r="AG5438" s="336"/>
      <c r="AH5438" s="336"/>
      <c r="AI5438" s="54"/>
      <c r="AJ5438" s="54"/>
      <c r="AK5438" s="54"/>
      <c r="AL5438" s="54"/>
      <c r="AM5438" s="54"/>
      <c r="AN5438" s="54"/>
      <c r="AO5438" s="54"/>
      <c r="AP5438" s="54"/>
      <c r="AQ5438" s="54"/>
      <c r="AR5438" s="54"/>
      <c r="AS5438" s="54"/>
    </row>
    <row r="5439" spans="1:45" x14ac:dyDescent="0.3">
      <c r="D5439" s="56"/>
      <c r="X5439" s="336"/>
      <c r="Y5439" s="336">
        <f t="shared" ca="1" si="9320"/>
        <v>-0.72929596831903565</v>
      </c>
      <c r="Z5439" s="336">
        <f t="shared" ca="1" si="9320"/>
        <v>1.2259828459541418</v>
      </c>
      <c r="AA5439" s="336">
        <f t="shared" ca="1" si="9320"/>
        <v>1.4203494081177142</v>
      </c>
      <c r="AB5439" s="336">
        <f t="shared" ca="1" si="9320"/>
        <v>0.54420410187510615</v>
      </c>
      <c r="AC5439" s="336">
        <f t="shared" ca="1" si="9320"/>
        <v>0.8982714283271116</v>
      </c>
      <c r="AD5439" s="336">
        <f t="shared" ca="1" si="9320"/>
        <v>-0.4327321456268084</v>
      </c>
      <c r="AE5439" s="336"/>
      <c r="AF5439" s="336"/>
      <c r="AG5439" s="336"/>
      <c r="AH5439" s="336"/>
      <c r="AI5439" s="54"/>
      <c r="AJ5439" s="54"/>
      <c r="AK5439" s="54"/>
      <c r="AL5439" s="336"/>
      <c r="AM5439" s="336"/>
      <c r="AN5439" s="336"/>
      <c r="AO5439" s="336"/>
      <c r="AP5439" s="54"/>
      <c r="AQ5439" s="336"/>
      <c r="AR5439" s="336"/>
      <c r="AS5439" s="336"/>
    </row>
    <row r="5440" spans="1:45" x14ac:dyDescent="0.3">
      <c r="C5440" s="54"/>
      <c r="D5440" s="56"/>
      <c r="Y5440" s="336">
        <f t="shared" ca="1" si="9320"/>
        <v>1.2992666721342865</v>
      </c>
      <c r="Z5440" s="336">
        <f t="shared" ca="1" si="9320"/>
        <v>1.287340005676069E-2</v>
      </c>
      <c r="AA5440" s="336">
        <f t="shared" ca="1" si="9320"/>
        <v>-0.3804033866463879</v>
      </c>
      <c r="AB5440" s="336">
        <f t="shared" ca="1" si="9320"/>
        <v>-5.8798953692394858E-3</v>
      </c>
      <c r="AC5440" s="336">
        <f t="shared" ca="1" si="9320"/>
        <v>0.30766385792232664</v>
      </c>
      <c r="AD5440" s="336">
        <f t="shared" ca="1" si="9320"/>
        <v>-0.86143728879055304</v>
      </c>
      <c r="AE5440" s="55"/>
      <c r="AF5440" s="55"/>
      <c r="AG5440" s="55"/>
      <c r="AH5440" s="55"/>
      <c r="AI5440" s="55"/>
      <c r="AJ5440" s="55"/>
      <c r="AK5440" s="55"/>
      <c r="AL5440" s="55"/>
      <c r="AM5440" s="55"/>
      <c r="AN5440" s="55"/>
      <c r="AO5440" s="55"/>
      <c r="AP5440" s="55"/>
      <c r="AQ5440" s="55"/>
      <c r="AR5440" s="55"/>
      <c r="AS5440" s="55"/>
    </row>
    <row r="5441" spans="1:45" x14ac:dyDescent="0.3">
      <c r="B5441" s="54" t="s">
        <v>172</v>
      </c>
      <c r="C5441" s="53">
        <f>C5434</f>
        <v>0</v>
      </c>
      <c r="D5441" s="56" t="e">
        <f t="shared" ref="D5441:D5442" ca="1" si="9393">AJ5441</f>
        <v>#N/A</v>
      </c>
      <c r="E5441" s="52" t="e">
        <f t="shared" ref="E5441:W5441" si="9394">E5434</f>
        <v>#N/A</v>
      </c>
      <c r="F5441" s="52" t="e">
        <f t="shared" si="9394"/>
        <v>#N/A</v>
      </c>
      <c r="G5441" s="52" t="e">
        <f t="shared" si="9394"/>
        <v>#N/A</v>
      </c>
      <c r="H5441" s="52" t="e">
        <f t="shared" si="9394"/>
        <v>#N/A</v>
      </c>
      <c r="I5441" s="52" t="e">
        <f t="shared" si="9394"/>
        <v>#N/A</v>
      </c>
      <c r="J5441" s="52" t="e">
        <f t="shared" si="9394"/>
        <v>#N/A</v>
      </c>
      <c r="K5441" s="52" t="e">
        <f t="shared" si="9394"/>
        <v>#N/A</v>
      </c>
      <c r="L5441" s="52" t="e">
        <f t="shared" si="9394"/>
        <v>#N/A</v>
      </c>
      <c r="M5441" s="52" t="e">
        <f t="shared" si="9394"/>
        <v>#N/A</v>
      </c>
      <c r="N5441" s="52" t="e">
        <f t="shared" si="9394"/>
        <v>#N/A</v>
      </c>
      <c r="O5441" s="52" t="e">
        <f t="shared" si="9394"/>
        <v>#N/A</v>
      </c>
      <c r="P5441" s="52" t="e">
        <f t="shared" si="9394"/>
        <v>#N/A</v>
      </c>
      <c r="Q5441" s="52" t="e">
        <f t="shared" si="9394"/>
        <v>#N/A</v>
      </c>
      <c r="R5441" s="52" t="e">
        <f t="shared" si="9394"/>
        <v>#N/A</v>
      </c>
      <c r="S5441" s="52" t="e">
        <f t="shared" si="9394"/>
        <v>#N/A</v>
      </c>
      <c r="T5441" s="52" t="e">
        <f t="shared" si="9394"/>
        <v>#N/A</v>
      </c>
      <c r="U5441" s="52" t="e">
        <f t="shared" si="9394"/>
        <v>#N/A</v>
      </c>
      <c r="V5441" s="52" t="e">
        <f t="shared" si="9394"/>
        <v>#N/A</v>
      </c>
      <c r="W5441" s="52" t="e">
        <f t="shared" si="9394"/>
        <v>#N/A</v>
      </c>
      <c r="X5441" s="55" t="e">
        <f t="shared" ref="X5441:X5442" si="9395">(H5441-(O5441*P5441)/100-3*(J5441*K5441)/100)/2</f>
        <v>#N/A</v>
      </c>
      <c r="Y5441" s="55" t="e">
        <f t="shared" ref="Y5441:Y5442" si="9396">SUM(X5441,(J5441*K5441/100))/(F5441/100)</f>
        <v>#N/A</v>
      </c>
      <c r="Z5441" s="55" t="e">
        <f t="shared" ref="Z5441" si="9397">U5441*0.5+U5442*0.5</f>
        <v>#N/A</v>
      </c>
      <c r="AA5441" s="55" t="e">
        <f t="shared" ref="AA5441:AA5442" si="9398">J5441/Y5441</f>
        <v>#N/A</v>
      </c>
      <c r="AB5441" s="336" t="e">
        <f t="shared" ref="AB5441:AB5442" si="9399">X5441/(Y5441-J5441)</f>
        <v>#N/A</v>
      </c>
      <c r="AC5441" s="223" t="e">
        <f ca="1">INDEX(FGA_COEFFS,1,1)+Z5441*INDEX(FGA_COEFFS,1,2)+Y5441*INDEX(FGA_COEFFS,1,3)+R5441*INDEX(FGA_COEFFS,1,4)+Q5442*INDEX(FGA_COEFFS,1,5)+S5441*INDEX(FGA_COEFFS,1,6)+T5442*INDEX(FGA_COEFFS,1,7)+M5442*INDEX(FGA_COEFFS,1,8)+Y5445*Y5446</f>
        <v>#N/A</v>
      </c>
      <c r="AD5441" s="223" t="e">
        <f ca="1">INDEX(THREEPTA_COEFFS,1,1)+AC5441*INDEX(THREEPTA_COEFFS,1,2)+J5441*INDEX(THREEPTA_COEFFS,1,3)+AA5441*INDEX(THREEPTA_COEFFS,1,4)+K5441*INDEX(THREEPTA_COEFFS,1,5)+L5442*INDEX(THREEPTA_COEFFS,1,6)+Z5445*Z5446</f>
        <v>#N/A</v>
      </c>
      <c r="AE5441" s="223" t="e">
        <f ca="1">INDEX(THREEPTPCT_COEFFS,1,1)+K5441*INDEX(THREEPTPCT_COEFFS,1,2)+L5442*INDEX(THREEPTPCT_COEFFS,1,3)+AA5445*AA5446</f>
        <v>#N/A</v>
      </c>
      <c r="AF5441" s="55" t="e">
        <f t="shared" ref="AF5441:AF5442" ca="1" si="9400">AC5441-AD5441</f>
        <v>#N/A</v>
      </c>
      <c r="AG5441" s="223" t="e">
        <f ca="1">INDEX(TWOPTPCT_COEFFS,1,1)+AB5441*INDEX(TWOPTPCT_COEFFS,1,2)+I5442*INDEX(TWOPTPCT_COEFFS,1,3)+G5442*INDEX(TWOPTPCT_COEFFS,1,4)+L5442*INDEX(TWOPTPCT_COEFFS,1,5)+AB5445*AB5446</f>
        <v>#N/A</v>
      </c>
      <c r="AH5441" s="223" t="e">
        <f ca="1">INDEX(FTA_COEFFS,1,1)+O5441*INDEX(FTA_COEFFS,1,2)+N5442*INDEX(FTA_COEFFS,1,3)+(Q5441+R5441)*INDEX(FTA_COEFFS,1,4)+(Q5442+R5442)*INDEX(FTA_COEFFS,1,5)+M5442*INDEX(FTA_COEFFS,1,6)+AC5445*AC5446</f>
        <v>#N/A</v>
      </c>
      <c r="AI5441" s="223" t="e">
        <f ca="1">INDEX(FTPCT_COEFFS,1,1)+P5441*INDEX(FTPCT_COEFFS,1,2)+F5441*INDEX(FTPCT_COEFFS,1,3)+G5442*INDEX(FTPCT_COEFFS,1,4)+AD5445*AD5446</f>
        <v>#N/A</v>
      </c>
      <c r="AJ5441" s="338" t="e">
        <f t="shared" ref="AJ5441:AJ5442" ca="1" si="9401">AD5441*AE5441/100+AF5441*AG5441+AH5441*AI5441/100</f>
        <v>#N/A</v>
      </c>
      <c r="AK5441" s="55"/>
      <c r="AL5441" s="55"/>
      <c r="AM5441" s="55"/>
      <c r="AN5441" s="55"/>
      <c r="AO5441" s="55"/>
      <c r="AP5441" s="55"/>
      <c r="AQ5441" s="55"/>
      <c r="AR5441" s="55"/>
    </row>
    <row r="5442" spans="1:45" x14ac:dyDescent="0.3">
      <c r="B5442" s="54" t="s">
        <v>175</v>
      </c>
      <c r="C5442" s="54">
        <f>C5435</f>
        <v>0</v>
      </c>
      <c r="D5442" s="56" t="e">
        <f t="shared" ca="1" si="9393"/>
        <v>#N/A</v>
      </c>
      <c r="E5442" s="52" t="e">
        <f t="shared" ref="E5442:W5442" si="9402">E5435</f>
        <v>#N/A</v>
      </c>
      <c r="F5442" s="52" t="e">
        <f t="shared" si="9402"/>
        <v>#N/A</v>
      </c>
      <c r="G5442" s="52" t="e">
        <f t="shared" si="9402"/>
        <v>#N/A</v>
      </c>
      <c r="H5442" s="52" t="e">
        <f t="shared" si="9402"/>
        <v>#N/A</v>
      </c>
      <c r="I5442" s="52" t="e">
        <f t="shared" si="9402"/>
        <v>#N/A</v>
      </c>
      <c r="J5442" s="52" t="e">
        <f t="shared" si="9402"/>
        <v>#N/A</v>
      </c>
      <c r="K5442" s="52" t="e">
        <f t="shared" si="9402"/>
        <v>#N/A</v>
      </c>
      <c r="L5442" s="52" t="e">
        <f t="shared" si="9402"/>
        <v>#N/A</v>
      </c>
      <c r="M5442" s="52" t="e">
        <f t="shared" si="9402"/>
        <v>#N/A</v>
      </c>
      <c r="N5442" s="52" t="e">
        <f t="shared" si="9402"/>
        <v>#N/A</v>
      </c>
      <c r="O5442" s="52" t="e">
        <f t="shared" si="9402"/>
        <v>#N/A</v>
      </c>
      <c r="P5442" s="52" t="e">
        <f t="shared" si="9402"/>
        <v>#N/A</v>
      </c>
      <c r="Q5442" s="52" t="e">
        <f t="shared" si="9402"/>
        <v>#N/A</v>
      </c>
      <c r="R5442" s="52" t="e">
        <f t="shared" si="9402"/>
        <v>#N/A</v>
      </c>
      <c r="S5442" s="52" t="e">
        <f t="shared" si="9402"/>
        <v>#N/A</v>
      </c>
      <c r="T5442" s="52" t="e">
        <f t="shared" si="9402"/>
        <v>#N/A</v>
      </c>
      <c r="U5442" s="52" t="e">
        <f t="shared" si="9402"/>
        <v>#N/A</v>
      </c>
      <c r="V5442" s="52" t="e">
        <f t="shared" si="9402"/>
        <v>#N/A</v>
      </c>
      <c r="W5442" s="52" t="e">
        <f t="shared" si="9402"/>
        <v>#N/A</v>
      </c>
      <c r="X5442" s="55" t="e">
        <f t="shared" si="9395"/>
        <v>#N/A</v>
      </c>
      <c r="Y5442" s="55" t="e">
        <f t="shared" si="9396"/>
        <v>#N/A</v>
      </c>
      <c r="Z5442" s="55" t="e">
        <f t="shared" ref="Z5442" si="9403">Z5441</f>
        <v>#N/A</v>
      </c>
      <c r="AA5442" s="55" t="e">
        <f t="shared" si="9398"/>
        <v>#N/A</v>
      </c>
      <c r="AB5442" s="336" t="e">
        <f t="shared" si="9399"/>
        <v>#N/A</v>
      </c>
      <c r="AC5442" s="223" t="e">
        <f ca="1">INDEX(FGA_COEFFS,1,1)+Z5442*INDEX(FGA_COEFFS,1,2)+Y5442*INDEX(FGA_COEFFS,1,3)+R5442*INDEX(FGA_COEFFS,1,4)+Q5441*INDEX(FGA_COEFFS,1,5)+S5442*INDEX(FGA_COEFFS,1,6)+T5441*INDEX(FGA_COEFFS,1,7)+M5441*INDEX(FGA_COEFFS,1,8)+Y5445*Y5447</f>
        <v>#N/A</v>
      </c>
      <c r="AD5442" s="223" t="e">
        <f ca="1">INDEX(THREEPTA_COEFFS,1,1)+AC5442*INDEX(THREEPTA_COEFFS,1,2)+J5442*INDEX(THREEPTA_COEFFS,1,3)+AA5442*INDEX(THREEPTA_COEFFS,1,4)+K5442*INDEX(THREEPTA_COEFFS,1,5)+L5441*INDEX(THREEPTA_COEFFS,1,6)+Z5445*Z5447</f>
        <v>#N/A</v>
      </c>
      <c r="AE5442" s="223" t="e">
        <f ca="1">INDEX(THREEPTPCT_COEFFS,1,1)+K5442*INDEX(THREEPTPCT_COEFFS,1,2)+L5441*INDEX(THREEPTPCT_COEFFS,1,3)+AA5445*AA5447</f>
        <v>#N/A</v>
      </c>
      <c r="AF5442" s="55" t="e">
        <f t="shared" ca="1" si="9400"/>
        <v>#N/A</v>
      </c>
      <c r="AG5442" s="223" t="e">
        <f ca="1">INDEX(TWOPTPCT_COEFFS,1,1)+AB5442*INDEX(TWOPTPCT_COEFFS,1,2)+I5441*INDEX(TWOPTPCT_COEFFS,1,3)+G5441*INDEX(TWOPTPCT_COEFFS,1,4)+L5441*INDEX(TWOPTPCT_COEFFS,1,5)+AB5445*AB5447</f>
        <v>#N/A</v>
      </c>
      <c r="AH5442" s="223" t="e">
        <f ca="1">INDEX(FTA_COEFFS,1,1)+O5442*INDEX(FTA_COEFFS,1,2)+N5441*INDEX(FTA_COEFFS,1,3)+(Q5442+R5442)*INDEX(FTA_COEFFS,1,4)+(Q5441+R5441)*INDEX(FTA_COEFFS,1,5)+M5441*INDEX(FTA_COEFFS,1,6)+AC5445*AC5447</f>
        <v>#N/A</v>
      </c>
      <c r="AI5442" s="223" t="e">
        <f ca="1">INDEX(FTPCT_COEFFS,1,1)+P5442*INDEX(FTPCT_COEFFS,1,2)+F5442*INDEX(FTPCT_COEFFS,1,3)+G5441*INDEX(FTPCT_COEFFS,1,4)+AD5445*AD5447</f>
        <v>#N/A</v>
      </c>
      <c r="AJ5442" s="338" t="e">
        <f t="shared" ca="1" si="9401"/>
        <v>#N/A</v>
      </c>
      <c r="AK5442" s="55"/>
      <c r="AL5442" s="55"/>
      <c r="AM5442" s="55"/>
      <c r="AN5442" s="55"/>
      <c r="AO5442" s="55"/>
      <c r="AP5442" s="55"/>
      <c r="AQ5442" s="55"/>
      <c r="AR5442" s="55"/>
    </row>
    <row r="5443" spans="1:45" x14ac:dyDescent="0.3">
      <c r="A5443" s="54" t="e">
        <f ca="1">IF(D5441&gt;(D5442+(AVERAGE(V5441,W5441)-AVERAGE(V5442,W5442))/2)+2.5,C5441,IF(D5442&gt;(D5441+(AVERAGE(V5442,W5442)-AVERAGE(V5441,W5441))/2)+2.5,C5442,"Close"))</f>
        <v>#N/A</v>
      </c>
      <c r="B5443" s="64" t="e">
        <f ca="1">IF(D5442&gt;D5441,C5442,C5441)</f>
        <v>#N/A</v>
      </c>
      <c r="D5443" s="56"/>
      <c r="X5443" s="55"/>
      <c r="Y5443" s="55"/>
      <c r="Z5443" s="55"/>
      <c r="AA5443" s="55"/>
      <c r="AB5443" s="55"/>
      <c r="AC5443" s="337"/>
      <c r="AD5443" s="337"/>
      <c r="AE5443" s="337"/>
      <c r="AF5443" s="337"/>
      <c r="AG5443" s="337"/>
      <c r="AH5443" s="337"/>
      <c r="AI5443" s="337"/>
      <c r="AJ5443" s="337"/>
      <c r="AK5443" s="337"/>
      <c r="AL5443" s="337"/>
      <c r="AM5443" s="55"/>
      <c r="AN5443" s="55"/>
      <c r="AO5443" s="55"/>
      <c r="AP5443" s="55"/>
      <c r="AQ5443" s="55"/>
      <c r="AR5443" s="55"/>
      <c r="AS5443" s="55"/>
    </row>
    <row r="5444" spans="1:45" x14ac:dyDescent="0.3">
      <c r="X5444" s="54" t="s">
        <v>1305</v>
      </c>
      <c r="Y5444" s="54" t="s">
        <v>128</v>
      </c>
      <c r="Z5444" s="54" t="s">
        <v>157</v>
      </c>
      <c r="AA5444" s="54" t="s">
        <v>151</v>
      </c>
      <c r="AB5444" s="54" t="s">
        <v>1327</v>
      </c>
      <c r="AC5444" s="54" t="s">
        <v>129</v>
      </c>
      <c r="AD5444" s="54" t="s">
        <v>116</v>
      </c>
      <c r="AE5444" s="54"/>
      <c r="AF5444" s="54"/>
      <c r="AG5444" s="54"/>
      <c r="AH5444" s="54"/>
      <c r="AI5444" s="54"/>
      <c r="AJ5444" s="54"/>
      <c r="AK5444" s="54"/>
      <c r="AL5444" s="54"/>
      <c r="AM5444" s="54"/>
      <c r="AN5444" s="54"/>
      <c r="AO5444" s="54"/>
      <c r="AP5444" s="54"/>
      <c r="AQ5444" s="54"/>
      <c r="AR5444" s="54"/>
      <c r="AS5444" s="54"/>
    </row>
    <row r="5445" spans="1:45" x14ac:dyDescent="0.3">
      <c r="X5445" s="54"/>
      <c r="Y5445" s="54">
        <f t="shared" ref="Y5445:AD5445" si="9404">Y5438</f>
        <v>6.4436999999999998</v>
      </c>
      <c r="Z5445" s="54">
        <f t="shared" si="9404"/>
        <v>4.9371</v>
      </c>
      <c r="AA5445" s="54">
        <f t="shared" si="9404"/>
        <v>11.350300000000001</v>
      </c>
      <c r="AB5445" s="54">
        <f t="shared" si="9404"/>
        <v>7.1900000000000006E-2</v>
      </c>
      <c r="AC5445" s="54">
        <f t="shared" si="9404"/>
        <v>6.2766000000000002</v>
      </c>
      <c r="AD5445" s="54">
        <f t="shared" si="9404"/>
        <v>11.042999999999999</v>
      </c>
      <c r="AE5445" s="54"/>
      <c r="AF5445" s="336"/>
      <c r="AG5445" s="336"/>
      <c r="AH5445" s="336"/>
      <c r="AI5445" s="54"/>
      <c r="AJ5445" s="54"/>
      <c r="AK5445" s="54"/>
      <c r="AL5445" s="54"/>
      <c r="AM5445" s="54"/>
      <c r="AN5445" s="54"/>
      <c r="AO5445" s="54"/>
      <c r="AP5445" s="54"/>
      <c r="AQ5445" s="54"/>
      <c r="AR5445" s="54"/>
      <c r="AS5445" s="54"/>
    </row>
    <row r="5446" spans="1:45" x14ac:dyDescent="0.3">
      <c r="D5446" s="56"/>
      <c r="X5446" s="336"/>
      <c r="Y5446" s="336">
        <f t="shared" ca="1" si="9320"/>
        <v>0.16563215038860712</v>
      </c>
      <c r="Z5446" s="336">
        <f t="shared" ca="1" si="9320"/>
        <v>-0.27492965070249059</v>
      </c>
      <c r="AA5446" s="336">
        <f t="shared" ca="1" si="9320"/>
        <v>0.76929120521002659</v>
      </c>
      <c r="AB5446" s="336">
        <f t="shared" ca="1" si="9320"/>
        <v>-3.9069791597185044E-2</v>
      </c>
      <c r="AC5446" s="336">
        <f t="shared" ca="1" si="9320"/>
        <v>3.18683564507099E-2</v>
      </c>
      <c r="AD5446" s="336">
        <f t="shared" ca="1" si="9320"/>
        <v>-9.4966195635207765E-2</v>
      </c>
      <c r="AE5446" s="336"/>
      <c r="AF5446" s="336"/>
      <c r="AG5446" s="336"/>
      <c r="AH5446" s="336"/>
      <c r="AI5446" s="54"/>
      <c r="AJ5446" s="54"/>
      <c r="AK5446" s="54"/>
      <c r="AL5446" s="336"/>
      <c r="AM5446" s="336"/>
      <c r="AN5446" s="336"/>
      <c r="AO5446" s="336"/>
      <c r="AP5446" s="54"/>
      <c r="AQ5446" s="336"/>
      <c r="AR5446" s="336"/>
      <c r="AS5446" s="336"/>
    </row>
    <row r="5447" spans="1:45" x14ac:dyDescent="0.3">
      <c r="C5447" s="54"/>
      <c r="D5447" s="56"/>
      <c r="Y5447" s="336">
        <f t="shared" ca="1" si="9320"/>
        <v>1.1922469554314692</v>
      </c>
      <c r="Z5447" s="336">
        <f t="shared" ca="1" si="9320"/>
        <v>-1.1776442958992908</v>
      </c>
      <c r="AA5447" s="336">
        <f t="shared" ca="1" si="9320"/>
        <v>-1.1146883103280691</v>
      </c>
      <c r="AB5447" s="336">
        <f t="shared" ca="1" si="9320"/>
        <v>-1.0084404794957584E-2</v>
      </c>
      <c r="AC5447" s="336">
        <f t="shared" ca="1" si="9320"/>
        <v>0.65218674546662825</v>
      </c>
      <c r="AD5447" s="336">
        <f t="shared" ca="1" si="9320"/>
        <v>0.32480540979655315</v>
      </c>
      <c r="AE5447" s="55"/>
      <c r="AF5447" s="55"/>
      <c r="AG5447" s="55"/>
      <c r="AH5447" s="55"/>
      <c r="AI5447" s="55"/>
      <c r="AJ5447" s="55"/>
      <c r="AK5447" s="55"/>
      <c r="AL5447" s="55"/>
      <c r="AM5447" s="55"/>
      <c r="AN5447" s="55"/>
      <c r="AO5447" s="55"/>
      <c r="AP5447" s="55"/>
      <c r="AQ5447" s="55"/>
      <c r="AR5447" s="55"/>
      <c r="AS5447" s="55"/>
    </row>
    <row r="5448" spans="1:45" x14ac:dyDescent="0.3">
      <c r="B5448" s="54" t="s">
        <v>172</v>
      </c>
      <c r="C5448" s="53">
        <f>C5441</f>
        <v>0</v>
      </c>
      <c r="D5448" s="56" t="e">
        <f t="shared" ref="D5448:D5449" ca="1" si="9405">AJ5448</f>
        <v>#N/A</v>
      </c>
      <c r="E5448" s="52" t="e">
        <f t="shared" ref="E5448:W5448" si="9406">E5441</f>
        <v>#N/A</v>
      </c>
      <c r="F5448" s="52" t="e">
        <f t="shared" si="9406"/>
        <v>#N/A</v>
      </c>
      <c r="G5448" s="52" t="e">
        <f t="shared" si="9406"/>
        <v>#N/A</v>
      </c>
      <c r="H5448" s="52" t="e">
        <f t="shared" si="9406"/>
        <v>#N/A</v>
      </c>
      <c r="I5448" s="52" t="e">
        <f t="shared" si="9406"/>
        <v>#N/A</v>
      </c>
      <c r="J5448" s="52" t="e">
        <f t="shared" si="9406"/>
        <v>#N/A</v>
      </c>
      <c r="K5448" s="52" t="e">
        <f t="shared" si="9406"/>
        <v>#N/A</v>
      </c>
      <c r="L5448" s="52" t="e">
        <f t="shared" si="9406"/>
        <v>#N/A</v>
      </c>
      <c r="M5448" s="52" t="e">
        <f t="shared" si="9406"/>
        <v>#N/A</v>
      </c>
      <c r="N5448" s="52" t="e">
        <f t="shared" si="9406"/>
        <v>#N/A</v>
      </c>
      <c r="O5448" s="52" t="e">
        <f t="shared" si="9406"/>
        <v>#N/A</v>
      </c>
      <c r="P5448" s="52" t="e">
        <f t="shared" si="9406"/>
        <v>#N/A</v>
      </c>
      <c r="Q5448" s="52" t="e">
        <f t="shared" si="9406"/>
        <v>#N/A</v>
      </c>
      <c r="R5448" s="52" t="e">
        <f t="shared" si="9406"/>
        <v>#N/A</v>
      </c>
      <c r="S5448" s="52" t="e">
        <f t="shared" si="9406"/>
        <v>#N/A</v>
      </c>
      <c r="T5448" s="52" t="e">
        <f t="shared" si="9406"/>
        <v>#N/A</v>
      </c>
      <c r="U5448" s="52" t="e">
        <f t="shared" si="9406"/>
        <v>#N/A</v>
      </c>
      <c r="V5448" s="52" t="e">
        <f t="shared" si="9406"/>
        <v>#N/A</v>
      </c>
      <c r="W5448" s="52" t="e">
        <f t="shared" si="9406"/>
        <v>#N/A</v>
      </c>
      <c r="X5448" s="55" t="e">
        <f t="shared" ref="X5448:X5449" si="9407">(H5448-(O5448*P5448)/100-3*(J5448*K5448)/100)/2</f>
        <v>#N/A</v>
      </c>
      <c r="Y5448" s="55" t="e">
        <f t="shared" ref="Y5448:Y5449" si="9408">SUM(X5448,(J5448*K5448/100))/(F5448/100)</f>
        <v>#N/A</v>
      </c>
      <c r="Z5448" s="55" t="e">
        <f t="shared" ref="Z5448" si="9409">U5448*0.5+U5449*0.5</f>
        <v>#N/A</v>
      </c>
      <c r="AA5448" s="55" t="e">
        <f t="shared" ref="AA5448:AA5449" si="9410">J5448/Y5448</f>
        <v>#N/A</v>
      </c>
      <c r="AB5448" s="336" t="e">
        <f t="shared" ref="AB5448:AB5449" si="9411">X5448/(Y5448-J5448)</f>
        <v>#N/A</v>
      </c>
      <c r="AC5448" s="223" t="e">
        <f ca="1">INDEX(FGA_COEFFS,1,1)+Z5448*INDEX(FGA_COEFFS,1,2)+Y5448*INDEX(FGA_COEFFS,1,3)+R5448*INDEX(FGA_COEFFS,1,4)+Q5449*INDEX(FGA_COEFFS,1,5)+S5448*INDEX(FGA_COEFFS,1,6)+T5449*INDEX(FGA_COEFFS,1,7)+M5449*INDEX(FGA_COEFFS,1,8)+Y5452*Y5453</f>
        <v>#N/A</v>
      </c>
      <c r="AD5448" s="223" t="e">
        <f ca="1">INDEX(THREEPTA_COEFFS,1,1)+AC5448*INDEX(THREEPTA_COEFFS,1,2)+J5448*INDEX(THREEPTA_COEFFS,1,3)+AA5448*INDEX(THREEPTA_COEFFS,1,4)+K5448*INDEX(THREEPTA_COEFFS,1,5)+L5449*INDEX(THREEPTA_COEFFS,1,6)+Z5452*Z5453</f>
        <v>#N/A</v>
      </c>
      <c r="AE5448" s="223" t="e">
        <f ca="1">INDEX(THREEPTPCT_COEFFS,1,1)+K5448*INDEX(THREEPTPCT_COEFFS,1,2)+L5449*INDEX(THREEPTPCT_COEFFS,1,3)+AA5452*AA5453</f>
        <v>#N/A</v>
      </c>
      <c r="AF5448" s="55" t="e">
        <f t="shared" ref="AF5448:AF5449" ca="1" si="9412">AC5448-AD5448</f>
        <v>#N/A</v>
      </c>
      <c r="AG5448" s="223" t="e">
        <f ca="1">INDEX(TWOPTPCT_COEFFS,1,1)+AB5448*INDEX(TWOPTPCT_COEFFS,1,2)+I5449*INDEX(TWOPTPCT_COEFFS,1,3)+G5449*INDEX(TWOPTPCT_COEFFS,1,4)+L5449*INDEX(TWOPTPCT_COEFFS,1,5)+AB5452*AB5453</f>
        <v>#N/A</v>
      </c>
      <c r="AH5448" s="223" t="e">
        <f ca="1">INDEX(FTA_COEFFS,1,1)+O5448*INDEX(FTA_COEFFS,1,2)+N5449*INDEX(FTA_COEFFS,1,3)+(Q5448+R5448)*INDEX(FTA_COEFFS,1,4)+(Q5449+R5449)*INDEX(FTA_COEFFS,1,5)+M5449*INDEX(FTA_COEFFS,1,6)+AC5452*AC5453</f>
        <v>#N/A</v>
      </c>
      <c r="AI5448" s="223" t="e">
        <f ca="1">INDEX(FTPCT_COEFFS,1,1)+P5448*INDEX(FTPCT_COEFFS,1,2)+F5448*INDEX(FTPCT_COEFFS,1,3)+G5449*INDEX(FTPCT_COEFFS,1,4)+AD5452*AD5453</f>
        <v>#N/A</v>
      </c>
      <c r="AJ5448" s="338" t="e">
        <f t="shared" ref="AJ5448:AJ5449" ca="1" si="9413">AD5448*AE5448/100+AF5448*AG5448+AH5448*AI5448/100</f>
        <v>#N/A</v>
      </c>
      <c r="AK5448" s="55"/>
      <c r="AL5448" s="55"/>
      <c r="AM5448" s="55"/>
      <c r="AN5448" s="55"/>
      <c r="AO5448" s="55"/>
      <c r="AP5448" s="55"/>
      <c r="AQ5448" s="55"/>
      <c r="AR5448" s="55"/>
    </row>
    <row r="5449" spans="1:45" x14ac:dyDescent="0.3">
      <c r="B5449" s="54" t="s">
        <v>175</v>
      </c>
      <c r="C5449" s="54">
        <f>C5442</f>
        <v>0</v>
      </c>
      <c r="D5449" s="56" t="e">
        <f t="shared" ca="1" si="9405"/>
        <v>#N/A</v>
      </c>
      <c r="E5449" s="52" t="e">
        <f t="shared" ref="E5449:W5449" si="9414">E5442</f>
        <v>#N/A</v>
      </c>
      <c r="F5449" s="52" t="e">
        <f t="shared" si="9414"/>
        <v>#N/A</v>
      </c>
      <c r="G5449" s="52" t="e">
        <f t="shared" si="9414"/>
        <v>#N/A</v>
      </c>
      <c r="H5449" s="52" t="e">
        <f t="shared" si="9414"/>
        <v>#N/A</v>
      </c>
      <c r="I5449" s="52" t="e">
        <f t="shared" si="9414"/>
        <v>#N/A</v>
      </c>
      <c r="J5449" s="52" t="e">
        <f t="shared" si="9414"/>
        <v>#N/A</v>
      </c>
      <c r="K5449" s="52" t="e">
        <f t="shared" si="9414"/>
        <v>#N/A</v>
      </c>
      <c r="L5449" s="52" t="e">
        <f t="shared" si="9414"/>
        <v>#N/A</v>
      </c>
      <c r="M5449" s="52" t="e">
        <f t="shared" si="9414"/>
        <v>#N/A</v>
      </c>
      <c r="N5449" s="52" t="e">
        <f t="shared" si="9414"/>
        <v>#N/A</v>
      </c>
      <c r="O5449" s="52" t="e">
        <f t="shared" si="9414"/>
        <v>#N/A</v>
      </c>
      <c r="P5449" s="52" t="e">
        <f t="shared" si="9414"/>
        <v>#N/A</v>
      </c>
      <c r="Q5449" s="52" t="e">
        <f t="shared" si="9414"/>
        <v>#N/A</v>
      </c>
      <c r="R5449" s="52" t="e">
        <f t="shared" si="9414"/>
        <v>#N/A</v>
      </c>
      <c r="S5449" s="52" t="e">
        <f t="shared" si="9414"/>
        <v>#N/A</v>
      </c>
      <c r="T5449" s="52" t="e">
        <f t="shared" si="9414"/>
        <v>#N/A</v>
      </c>
      <c r="U5449" s="52" t="e">
        <f t="shared" si="9414"/>
        <v>#N/A</v>
      </c>
      <c r="V5449" s="52" t="e">
        <f t="shared" si="9414"/>
        <v>#N/A</v>
      </c>
      <c r="W5449" s="52" t="e">
        <f t="shared" si="9414"/>
        <v>#N/A</v>
      </c>
      <c r="X5449" s="55" t="e">
        <f t="shared" si="9407"/>
        <v>#N/A</v>
      </c>
      <c r="Y5449" s="55" t="e">
        <f t="shared" si="9408"/>
        <v>#N/A</v>
      </c>
      <c r="Z5449" s="55" t="e">
        <f t="shared" ref="Z5449" si="9415">Z5448</f>
        <v>#N/A</v>
      </c>
      <c r="AA5449" s="55" t="e">
        <f t="shared" si="9410"/>
        <v>#N/A</v>
      </c>
      <c r="AB5449" s="336" t="e">
        <f t="shared" si="9411"/>
        <v>#N/A</v>
      </c>
      <c r="AC5449" s="223" t="e">
        <f ca="1">INDEX(FGA_COEFFS,1,1)+Z5449*INDEX(FGA_COEFFS,1,2)+Y5449*INDEX(FGA_COEFFS,1,3)+R5449*INDEX(FGA_COEFFS,1,4)+Q5448*INDEX(FGA_COEFFS,1,5)+S5449*INDEX(FGA_COEFFS,1,6)+T5448*INDEX(FGA_COEFFS,1,7)+M5448*INDEX(FGA_COEFFS,1,8)+Y5452*Y5454</f>
        <v>#N/A</v>
      </c>
      <c r="AD5449" s="223" t="e">
        <f ca="1">INDEX(THREEPTA_COEFFS,1,1)+AC5449*INDEX(THREEPTA_COEFFS,1,2)+J5449*INDEX(THREEPTA_COEFFS,1,3)+AA5449*INDEX(THREEPTA_COEFFS,1,4)+K5449*INDEX(THREEPTA_COEFFS,1,5)+L5448*INDEX(THREEPTA_COEFFS,1,6)+Z5452*Z5454</f>
        <v>#N/A</v>
      </c>
      <c r="AE5449" s="223" t="e">
        <f ca="1">INDEX(THREEPTPCT_COEFFS,1,1)+K5449*INDEX(THREEPTPCT_COEFFS,1,2)+L5448*INDEX(THREEPTPCT_COEFFS,1,3)+AA5452*AA5454</f>
        <v>#N/A</v>
      </c>
      <c r="AF5449" s="55" t="e">
        <f t="shared" ca="1" si="9412"/>
        <v>#N/A</v>
      </c>
      <c r="AG5449" s="223" t="e">
        <f ca="1">INDEX(TWOPTPCT_COEFFS,1,1)+AB5449*INDEX(TWOPTPCT_COEFFS,1,2)+I5448*INDEX(TWOPTPCT_COEFFS,1,3)+G5448*INDEX(TWOPTPCT_COEFFS,1,4)+L5448*INDEX(TWOPTPCT_COEFFS,1,5)+AB5452*AB5454</f>
        <v>#N/A</v>
      </c>
      <c r="AH5449" s="223" t="e">
        <f ca="1">INDEX(FTA_COEFFS,1,1)+O5449*INDEX(FTA_COEFFS,1,2)+N5448*INDEX(FTA_COEFFS,1,3)+(Q5449+R5449)*INDEX(FTA_COEFFS,1,4)+(Q5448+R5448)*INDEX(FTA_COEFFS,1,5)+M5448*INDEX(FTA_COEFFS,1,6)+AC5452*AC5454</f>
        <v>#N/A</v>
      </c>
      <c r="AI5449" s="223" t="e">
        <f ca="1">INDEX(FTPCT_COEFFS,1,1)+P5449*INDEX(FTPCT_COEFFS,1,2)+F5449*INDEX(FTPCT_COEFFS,1,3)+G5448*INDEX(FTPCT_COEFFS,1,4)+AD5452*AD5454</f>
        <v>#N/A</v>
      </c>
      <c r="AJ5449" s="338" t="e">
        <f t="shared" ca="1" si="9413"/>
        <v>#N/A</v>
      </c>
      <c r="AK5449" s="55"/>
      <c r="AL5449" s="55"/>
      <c r="AM5449" s="55"/>
      <c r="AN5449" s="55"/>
      <c r="AO5449" s="55"/>
      <c r="AP5449" s="55"/>
      <c r="AQ5449" s="55"/>
      <c r="AR5449" s="55"/>
    </row>
    <row r="5450" spans="1:45" x14ac:dyDescent="0.3">
      <c r="A5450" s="54" t="e">
        <f ca="1">IF(D5448&gt;(D5449+(AVERAGE(V5448,W5448)-AVERAGE(V5449,W5449))/2)+2.5,C5448,IF(D5449&gt;(D5448+(AVERAGE(V5449,W5449)-AVERAGE(V5448,W5448))/2)+2.5,C5449,"Close"))</f>
        <v>#N/A</v>
      </c>
      <c r="B5450" s="64" t="e">
        <f ca="1">IF(D5449&gt;D5448,C5449,C5448)</f>
        <v>#N/A</v>
      </c>
      <c r="D5450" s="56"/>
      <c r="X5450" s="55"/>
      <c r="Y5450" s="55"/>
      <c r="Z5450" s="55"/>
      <c r="AA5450" s="55"/>
      <c r="AB5450" s="55"/>
      <c r="AC5450" s="337"/>
      <c r="AD5450" s="337"/>
      <c r="AE5450" s="337"/>
      <c r="AF5450" s="337"/>
      <c r="AG5450" s="337"/>
      <c r="AH5450" s="337"/>
      <c r="AI5450" s="337"/>
      <c r="AJ5450" s="337"/>
      <c r="AK5450" s="337"/>
      <c r="AL5450" s="337"/>
      <c r="AM5450" s="55"/>
      <c r="AN5450" s="55"/>
      <c r="AO5450" s="55"/>
      <c r="AP5450" s="55"/>
      <c r="AQ5450" s="55"/>
      <c r="AR5450" s="55"/>
      <c r="AS5450" s="55"/>
    </row>
    <row r="5451" spans="1:45" x14ac:dyDescent="0.3">
      <c r="X5451" s="54" t="s">
        <v>1305</v>
      </c>
      <c r="Y5451" s="54" t="s">
        <v>128</v>
      </c>
      <c r="Z5451" s="54" t="s">
        <v>157</v>
      </c>
      <c r="AA5451" s="54" t="s">
        <v>151</v>
      </c>
      <c r="AB5451" s="54" t="s">
        <v>1327</v>
      </c>
      <c r="AC5451" s="54" t="s">
        <v>129</v>
      </c>
      <c r="AD5451" s="54" t="s">
        <v>116</v>
      </c>
      <c r="AE5451" s="54"/>
      <c r="AF5451" s="54"/>
      <c r="AG5451" s="54"/>
      <c r="AH5451" s="54"/>
      <c r="AI5451" s="54"/>
      <c r="AJ5451" s="54"/>
      <c r="AK5451" s="54"/>
      <c r="AL5451" s="54"/>
      <c r="AM5451" s="54"/>
      <c r="AN5451" s="54"/>
      <c r="AO5451" s="54"/>
      <c r="AP5451" s="54"/>
      <c r="AQ5451" s="54"/>
      <c r="AR5451" s="54"/>
      <c r="AS5451" s="54"/>
    </row>
    <row r="5452" spans="1:45" x14ac:dyDescent="0.3">
      <c r="X5452" s="54"/>
      <c r="Y5452" s="54">
        <f t="shared" ref="Y5452:AD5452" si="9416">Y5445</f>
        <v>6.4436999999999998</v>
      </c>
      <c r="Z5452" s="54">
        <f t="shared" si="9416"/>
        <v>4.9371</v>
      </c>
      <c r="AA5452" s="54">
        <f t="shared" si="9416"/>
        <v>11.350300000000001</v>
      </c>
      <c r="AB5452" s="54">
        <f t="shared" si="9416"/>
        <v>7.1900000000000006E-2</v>
      </c>
      <c r="AC5452" s="54">
        <f t="shared" si="9416"/>
        <v>6.2766000000000002</v>
      </c>
      <c r="AD5452" s="54">
        <f t="shared" si="9416"/>
        <v>11.042999999999999</v>
      </c>
      <c r="AE5452" s="54"/>
      <c r="AF5452" s="336"/>
      <c r="AG5452" s="336"/>
      <c r="AH5452" s="336"/>
      <c r="AI5452" s="54"/>
      <c r="AJ5452" s="54"/>
      <c r="AK5452" s="54"/>
      <c r="AL5452" s="54"/>
      <c r="AM5452" s="54"/>
      <c r="AN5452" s="54"/>
      <c r="AO5452" s="54"/>
      <c r="AP5452" s="54"/>
      <c r="AQ5452" s="54"/>
      <c r="AR5452" s="54"/>
      <c r="AS5452" s="54"/>
    </row>
    <row r="5453" spans="1:45" x14ac:dyDescent="0.3">
      <c r="D5453" s="56"/>
      <c r="X5453" s="336"/>
      <c r="Y5453" s="336">
        <f t="shared" ca="1" si="9320"/>
        <v>0.52148161404045479</v>
      </c>
      <c r="Z5453" s="336">
        <f t="shared" ca="1" si="9320"/>
        <v>-0.30720798413181416</v>
      </c>
      <c r="AA5453" s="336">
        <f t="shared" ca="1" si="9320"/>
        <v>-0.25478060181428741</v>
      </c>
      <c r="AB5453" s="336">
        <f t="shared" ca="1" si="9320"/>
        <v>0.37723102235996064</v>
      </c>
      <c r="AC5453" s="336">
        <f t="shared" ca="1" si="9320"/>
        <v>-0.24814441806869922</v>
      </c>
      <c r="AD5453" s="336">
        <f t="shared" ca="1" si="9320"/>
        <v>-6.8318414674184286E-2</v>
      </c>
      <c r="AE5453" s="336"/>
      <c r="AF5453" s="336"/>
      <c r="AG5453" s="336"/>
      <c r="AH5453" s="336"/>
      <c r="AI5453" s="54"/>
      <c r="AJ5453" s="54"/>
      <c r="AK5453" s="54"/>
      <c r="AL5453" s="336"/>
      <c r="AM5453" s="336"/>
      <c r="AN5453" s="336"/>
      <c r="AO5453" s="336"/>
      <c r="AP5453" s="54"/>
      <c r="AQ5453" s="336"/>
      <c r="AR5453" s="336"/>
      <c r="AS5453" s="336"/>
    </row>
    <row r="5454" spans="1:45" x14ac:dyDescent="0.3">
      <c r="C5454" s="54"/>
      <c r="D5454" s="56"/>
      <c r="Y5454" s="336">
        <f t="shared" ca="1" si="9320"/>
        <v>-1.212076179527491</v>
      </c>
      <c r="Z5454" s="336">
        <f t="shared" ca="1" si="9320"/>
        <v>-0.8483018024264366</v>
      </c>
      <c r="AA5454" s="336">
        <f t="shared" ca="1" si="9320"/>
        <v>0.566902488591431</v>
      </c>
      <c r="AB5454" s="336">
        <f t="shared" ca="1" si="9320"/>
        <v>-0.62818521725162835</v>
      </c>
      <c r="AC5454" s="336">
        <f t="shared" ca="1" si="9320"/>
        <v>-8.2432436936990663E-2</v>
      </c>
      <c r="AD5454" s="336">
        <f t="shared" ca="1" si="9320"/>
        <v>-0.31743245924861319</v>
      </c>
      <c r="AE5454" s="55"/>
      <c r="AF5454" s="55"/>
      <c r="AG5454" s="55"/>
      <c r="AH5454" s="55"/>
      <c r="AI5454" s="55"/>
      <c r="AJ5454" s="55"/>
      <c r="AK5454" s="55"/>
      <c r="AL5454" s="55"/>
      <c r="AM5454" s="55"/>
      <c r="AN5454" s="55"/>
      <c r="AO5454" s="55"/>
      <c r="AP5454" s="55"/>
      <c r="AQ5454" s="55"/>
      <c r="AR5454" s="55"/>
      <c r="AS5454" s="55"/>
    </row>
    <row r="5455" spans="1:45" x14ac:dyDescent="0.3">
      <c r="B5455" s="54" t="s">
        <v>172</v>
      </c>
      <c r="C5455" s="53">
        <f>C5448</f>
        <v>0</v>
      </c>
      <c r="D5455" s="56" t="e">
        <f t="shared" ref="D5455:D5456" ca="1" si="9417">AJ5455</f>
        <v>#N/A</v>
      </c>
      <c r="E5455" s="52" t="e">
        <f t="shared" ref="E5455:W5455" si="9418">E5448</f>
        <v>#N/A</v>
      </c>
      <c r="F5455" s="52" t="e">
        <f t="shared" si="9418"/>
        <v>#N/A</v>
      </c>
      <c r="G5455" s="52" t="e">
        <f t="shared" si="9418"/>
        <v>#N/A</v>
      </c>
      <c r="H5455" s="52" t="e">
        <f t="shared" si="9418"/>
        <v>#N/A</v>
      </c>
      <c r="I5455" s="52" t="e">
        <f t="shared" si="9418"/>
        <v>#N/A</v>
      </c>
      <c r="J5455" s="52" t="e">
        <f t="shared" si="9418"/>
        <v>#N/A</v>
      </c>
      <c r="K5455" s="52" t="e">
        <f t="shared" si="9418"/>
        <v>#N/A</v>
      </c>
      <c r="L5455" s="52" t="e">
        <f t="shared" si="9418"/>
        <v>#N/A</v>
      </c>
      <c r="M5455" s="52" t="e">
        <f t="shared" si="9418"/>
        <v>#N/A</v>
      </c>
      <c r="N5455" s="52" t="e">
        <f t="shared" si="9418"/>
        <v>#N/A</v>
      </c>
      <c r="O5455" s="52" t="e">
        <f t="shared" si="9418"/>
        <v>#N/A</v>
      </c>
      <c r="P5455" s="52" t="e">
        <f t="shared" si="9418"/>
        <v>#N/A</v>
      </c>
      <c r="Q5455" s="52" t="e">
        <f t="shared" si="9418"/>
        <v>#N/A</v>
      </c>
      <c r="R5455" s="52" t="e">
        <f t="shared" si="9418"/>
        <v>#N/A</v>
      </c>
      <c r="S5455" s="52" t="e">
        <f t="shared" si="9418"/>
        <v>#N/A</v>
      </c>
      <c r="T5455" s="52" t="e">
        <f t="shared" si="9418"/>
        <v>#N/A</v>
      </c>
      <c r="U5455" s="52" t="e">
        <f t="shared" si="9418"/>
        <v>#N/A</v>
      </c>
      <c r="V5455" s="52" t="e">
        <f t="shared" si="9418"/>
        <v>#N/A</v>
      </c>
      <c r="W5455" s="52" t="e">
        <f t="shared" si="9418"/>
        <v>#N/A</v>
      </c>
      <c r="X5455" s="55" t="e">
        <f t="shared" ref="X5455:X5456" si="9419">(H5455-(O5455*P5455)/100-3*(J5455*K5455)/100)/2</f>
        <v>#N/A</v>
      </c>
      <c r="Y5455" s="55" t="e">
        <f t="shared" ref="Y5455:Y5456" si="9420">SUM(X5455,(J5455*K5455/100))/(F5455/100)</f>
        <v>#N/A</v>
      </c>
      <c r="Z5455" s="55" t="e">
        <f t="shared" ref="Z5455" si="9421">U5455*0.5+U5456*0.5</f>
        <v>#N/A</v>
      </c>
      <c r="AA5455" s="55" t="e">
        <f t="shared" ref="AA5455:AA5456" si="9422">J5455/Y5455</f>
        <v>#N/A</v>
      </c>
      <c r="AB5455" s="336" t="e">
        <f t="shared" ref="AB5455:AB5456" si="9423">X5455/(Y5455-J5455)</f>
        <v>#N/A</v>
      </c>
      <c r="AC5455" s="223" t="e">
        <f ca="1">INDEX(FGA_COEFFS,1,1)+Z5455*INDEX(FGA_COEFFS,1,2)+Y5455*INDEX(FGA_COEFFS,1,3)+R5455*INDEX(FGA_COEFFS,1,4)+Q5456*INDEX(FGA_COEFFS,1,5)+S5455*INDEX(FGA_COEFFS,1,6)+T5456*INDEX(FGA_COEFFS,1,7)+M5456*INDEX(FGA_COEFFS,1,8)+Y5459*Y5460</f>
        <v>#N/A</v>
      </c>
      <c r="AD5455" s="223" t="e">
        <f ca="1">INDEX(THREEPTA_COEFFS,1,1)+AC5455*INDEX(THREEPTA_COEFFS,1,2)+J5455*INDEX(THREEPTA_COEFFS,1,3)+AA5455*INDEX(THREEPTA_COEFFS,1,4)+K5455*INDEX(THREEPTA_COEFFS,1,5)+L5456*INDEX(THREEPTA_COEFFS,1,6)+Z5459*Z5460</f>
        <v>#N/A</v>
      </c>
      <c r="AE5455" s="223" t="e">
        <f ca="1">INDEX(THREEPTPCT_COEFFS,1,1)+K5455*INDEX(THREEPTPCT_COEFFS,1,2)+L5456*INDEX(THREEPTPCT_COEFFS,1,3)+AA5459*AA5460</f>
        <v>#N/A</v>
      </c>
      <c r="AF5455" s="55" t="e">
        <f t="shared" ref="AF5455:AF5456" ca="1" si="9424">AC5455-AD5455</f>
        <v>#N/A</v>
      </c>
      <c r="AG5455" s="223" t="e">
        <f ca="1">INDEX(TWOPTPCT_COEFFS,1,1)+AB5455*INDEX(TWOPTPCT_COEFFS,1,2)+I5456*INDEX(TWOPTPCT_COEFFS,1,3)+G5456*INDEX(TWOPTPCT_COEFFS,1,4)+L5456*INDEX(TWOPTPCT_COEFFS,1,5)+AB5459*AB5460</f>
        <v>#N/A</v>
      </c>
      <c r="AH5455" s="223" t="e">
        <f ca="1">INDEX(FTA_COEFFS,1,1)+O5455*INDEX(FTA_COEFFS,1,2)+N5456*INDEX(FTA_COEFFS,1,3)+(Q5455+R5455)*INDEX(FTA_COEFFS,1,4)+(Q5456+R5456)*INDEX(FTA_COEFFS,1,5)+M5456*INDEX(FTA_COEFFS,1,6)+AC5459*AC5460</f>
        <v>#N/A</v>
      </c>
      <c r="AI5455" s="223" t="e">
        <f ca="1">INDEX(FTPCT_COEFFS,1,1)+P5455*INDEX(FTPCT_COEFFS,1,2)+F5455*INDEX(FTPCT_COEFFS,1,3)+G5456*INDEX(FTPCT_COEFFS,1,4)+AD5459*AD5460</f>
        <v>#N/A</v>
      </c>
      <c r="AJ5455" s="338" t="e">
        <f t="shared" ref="AJ5455:AJ5456" ca="1" si="9425">AD5455*AE5455/100+AF5455*AG5455+AH5455*AI5455/100</f>
        <v>#N/A</v>
      </c>
      <c r="AK5455" s="55"/>
      <c r="AL5455" s="55"/>
      <c r="AM5455" s="55"/>
      <c r="AN5455" s="55"/>
      <c r="AO5455" s="55"/>
      <c r="AP5455" s="55"/>
      <c r="AQ5455" s="55"/>
      <c r="AR5455" s="55"/>
    </row>
    <row r="5456" spans="1:45" x14ac:dyDescent="0.3">
      <c r="B5456" s="54" t="s">
        <v>175</v>
      </c>
      <c r="C5456" s="54">
        <f>C5449</f>
        <v>0</v>
      </c>
      <c r="D5456" s="56" t="e">
        <f t="shared" ca="1" si="9417"/>
        <v>#N/A</v>
      </c>
      <c r="E5456" s="52" t="e">
        <f t="shared" ref="E5456:W5456" si="9426">E5449</f>
        <v>#N/A</v>
      </c>
      <c r="F5456" s="52" t="e">
        <f t="shared" si="9426"/>
        <v>#N/A</v>
      </c>
      <c r="G5456" s="52" t="e">
        <f t="shared" si="9426"/>
        <v>#N/A</v>
      </c>
      <c r="H5456" s="52" t="e">
        <f t="shared" si="9426"/>
        <v>#N/A</v>
      </c>
      <c r="I5456" s="52" t="e">
        <f t="shared" si="9426"/>
        <v>#N/A</v>
      </c>
      <c r="J5456" s="52" t="e">
        <f t="shared" si="9426"/>
        <v>#N/A</v>
      </c>
      <c r="K5456" s="52" t="e">
        <f t="shared" si="9426"/>
        <v>#N/A</v>
      </c>
      <c r="L5456" s="52" t="e">
        <f t="shared" si="9426"/>
        <v>#N/A</v>
      </c>
      <c r="M5456" s="52" t="e">
        <f t="shared" si="9426"/>
        <v>#N/A</v>
      </c>
      <c r="N5456" s="52" t="e">
        <f t="shared" si="9426"/>
        <v>#N/A</v>
      </c>
      <c r="O5456" s="52" t="e">
        <f t="shared" si="9426"/>
        <v>#N/A</v>
      </c>
      <c r="P5456" s="52" t="e">
        <f t="shared" si="9426"/>
        <v>#N/A</v>
      </c>
      <c r="Q5456" s="52" t="e">
        <f t="shared" si="9426"/>
        <v>#N/A</v>
      </c>
      <c r="R5456" s="52" t="e">
        <f t="shared" si="9426"/>
        <v>#N/A</v>
      </c>
      <c r="S5456" s="52" t="e">
        <f t="shared" si="9426"/>
        <v>#N/A</v>
      </c>
      <c r="T5456" s="52" t="e">
        <f t="shared" si="9426"/>
        <v>#N/A</v>
      </c>
      <c r="U5456" s="52" t="e">
        <f t="shared" si="9426"/>
        <v>#N/A</v>
      </c>
      <c r="V5456" s="52" t="e">
        <f t="shared" si="9426"/>
        <v>#N/A</v>
      </c>
      <c r="W5456" s="52" t="e">
        <f t="shared" si="9426"/>
        <v>#N/A</v>
      </c>
      <c r="X5456" s="55" t="e">
        <f t="shared" si="9419"/>
        <v>#N/A</v>
      </c>
      <c r="Y5456" s="55" t="e">
        <f t="shared" si="9420"/>
        <v>#N/A</v>
      </c>
      <c r="Z5456" s="55" t="e">
        <f t="shared" ref="Z5456" si="9427">Z5455</f>
        <v>#N/A</v>
      </c>
      <c r="AA5456" s="55" t="e">
        <f t="shared" si="9422"/>
        <v>#N/A</v>
      </c>
      <c r="AB5456" s="336" t="e">
        <f t="shared" si="9423"/>
        <v>#N/A</v>
      </c>
      <c r="AC5456" s="223" t="e">
        <f ca="1">INDEX(FGA_COEFFS,1,1)+Z5456*INDEX(FGA_COEFFS,1,2)+Y5456*INDEX(FGA_COEFFS,1,3)+R5456*INDEX(FGA_COEFFS,1,4)+Q5455*INDEX(FGA_COEFFS,1,5)+S5456*INDEX(FGA_COEFFS,1,6)+T5455*INDEX(FGA_COEFFS,1,7)+M5455*INDEX(FGA_COEFFS,1,8)+Y5459*Y5461</f>
        <v>#N/A</v>
      </c>
      <c r="AD5456" s="223" t="e">
        <f ca="1">INDEX(THREEPTA_COEFFS,1,1)+AC5456*INDEX(THREEPTA_COEFFS,1,2)+J5456*INDEX(THREEPTA_COEFFS,1,3)+AA5456*INDEX(THREEPTA_COEFFS,1,4)+K5456*INDEX(THREEPTA_COEFFS,1,5)+L5455*INDEX(THREEPTA_COEFFS,1,6)+Z5459*Z5461</f>
        <v>#N/A</v>
      </c>
      <c r="AE5456" s="223" t="e">
        <f ca="1">INDEX(THREEPTPCT_COEFFS,1,1)+K5456*INDEX(THREEPTPCT_COEFFS,1,2)+L5455*INDEX(THREEPTPCT_COEFFS,1,3)+AA5459*AA5461</f>
        <v>#N/A</v>
      </c>
      <c r="AF5456" s="55" t="e">
        <f t="shared" ca="1" si="9424"/>
        <v>#N/A</v>
      </c>
      <c r="AG5456" s="223" t="e">
        <f ca="1">INDEX(TWOPTPCT_COEFFS,1,1)+AB5456*INDEX(TWOPTPCT_COEFFS,1,2)+I5455*INDEX(TWOPTPCT_COEFFS,1,3)+G5455*INDEX(TWOPTPCT_COEFFS,1,4)+L5455*INDEX(TWOPTPCT_COEFFS,1,5)+AB5459*AB5461</f>
        <v>#N/A</v>
      </c>
      <c r="AH5456" s="223" t="e">
        <f ca="1">INDEX(FTA_COEFFS,1,1)+O5456*INDEX(FTA_COEFFS,1,2)+N5455*INDEX(FTA_COEFFS,1,3)+(Q5456+R5456)*INDEX(FTA_COEFFS,1,4)+(Q5455+R5455)*INDEX(FTA_COEFFS,1,5)+M5455*INDEX(FTA_COEFFS,1,6)+AC5459*AC5461</f>
        <v>#N/A</v>
      </c>
      <c r="AI5456" s="223" t="e">
        <f ca="1">INDEX(FTPCT_COEFFS,1,1)+P5456*INDEX(FTPCT_COEFFS,1,2)+F5456*INDEX(FTPCT_COEFFS,1,3)+G5455*INDEX(FTPCT_COEFFS,1,4)+AD5459*AD5461</f>
        <v>#N/A</v>
      </c>
      <c r="AJ5456" s="338" t="e">
        <f t="shared" ca="1" si="9425"/>
        <v>#N/A</v>
      </c>
      <c r="AK5456" s="55"/>
      <c r="AL5456" s="55"/>
      <c r="AM5456" s="55"/>
      <c r="AN5456" s="55"/>
      <c r="AO5456" s="55"/>
      <c r="AP5456" s="55"/>
      <c r="AQ5456" s="55"/>
      <c r="AR5456" s="55"/>
    </row>
    <row r="5457" spans="1:45" x14ac:dyDescent="0.3">
      <c r="A5457" s="54" t="e">
        <f ca="1">IF(D5455&gt;(D5456+(AVERAGE(V5455,W5455)-AVERAGE(V5456,W5456))/2)+2.5,C5455,IF(D5456&gt;(D5455+(AVERAGE(V5456,W5456)-AVERAGE(V5455,W5455))/2)+2.5,C5456,"Close"))</f>
        <v>#N/A</v>
      </c>
      <c r="B5457" s="64" t="e">
        <f ca="1">IF(D5456&gt;D5455,C5456,C5455)</f>
        <v>#N/A</v>
      </c>
      <c r="D5457" s="56"/>
      <c r="X5457" s="55"/>
      <c r="Y5457" s="55"/>
      <c r="Z5457" s="55"/>
      <c r="AA5457" s="55"/>
      <c r="AB5457" s="55"/>
      <c r="AC5457" s="337"/>
      <c r="AD5457" s="337"/>
      <c r="AE5457" s="337"/>
      <c r="AF5457" s="337"/>
      <c r="AG5457" s="337"/>
      <c r="AH5457" s="337"/>
      <c r="AI5457" s="337"/>
      <c r="AJ5457" s="337"/>
      <c r="AK5457" s="337"/>
      <c r="AL5457" s="337"/>
      <c r="AM5457" s="55"/>
      <c r="AN5457" s="55"/>
      <c r="AO5457" s="55"/>
      <c r="AP5457" s="55"/>
      <c r="AQ5457" s="55"/>
      <c r="AR5457" s="55"/>
      <c r="AS5457" s="55"/>
    </row>
    <row r="5458" spans="1:45" x14ac:dyDescent="0.3">
      <c r="X5458" s="54" t="s">
        <v>1305</v>
      </c>
      <c r="Y5458" s="54" t="s">
        <v>128</v>
      </c>
      <c r="Z5458" s="54" t="s">
        <v>157</v>
      </c>
      <c r="AA5458" s="54" t="s">
        <v>151</v>
      </c>
      <c r="AB5458" s="54" t="s">
        <v>1327</v>
      </c>
      <c r="AC5458" s="54" t="s">
        <v>129</v>
      </c>
      <c r="AD5458" s="54" t="s">
        <v>116</v>
      </c>
      <c r="AE5458" s="54"/>
      <c r="AF5458" s="54"/>
      <c r="AG5458" s="54"/>
      <c r="AH5458" s="54"/>
      <c r="AI5458" s="54"/>
      <c r="AJ5458" s="54"/>
      <c r="AK5458" s="54"/>
      <c r="AL5458" s="54"/>
      <c r="AM5458" s="54"/>
      <c r="AN5458" s="54"/>
      <c r="AO5458" s="54"/>
      <c r="AP5458" s="54"/>
      <c r="AQ5458" s="54"/>
      <c r="AR5458" s="54"/>
      <c r="AS5458" s="54"/>
    </row>
    <row r="5459" spans="1:45" x14ac:dyDescent="0.3">
      <c r="X5459" s="54"/>
      <c r="Y5459" s="54">
        <f t="shared" ref="Y5459:AD5459" si="9428">Y5452</f>
        <v>6.4436999999999998</v>
      </c>
      <c r="Z5459" s="54">
        <f t="shared" si="9428"/>
        <v>4.9371</v>
      </c>
      <c r="AA5459" s="54">
        <f t="shared" si="9428"/>
        <v>11.350300000000001</v>
      </c>
      <c r="AB5459" s="54">
        <f t="shared" si="9428"/>
        <v>7.1900000000000006E-2</v>
      </c>
      <c r="AC5459" s="54">
        <f t="shared" si="9428"/>
        <v>6.2766000000000002</v>
      </c>
      <c r="AD5459" s="54">
        <f t="shared" si="9428"/>
        <v>11.042999999999999</v>
      </c>
      <c r="AE5459" s="54"/>
      <c r="AF5459" s="336"/>
      <c r="AG5459" s="336"/>
      <c r="AH5459" s="336"/>
      <c r="AI5459" s="54"/>
      <c r="AJ5459" s="54"/>
      <c r="AK5459" s="54"/>
      <c r="AL5459" s="54"/>
      <c r="AM5459" s="54"/>
      <c r="AN5459" s="54"/>
      <c r="AO5459" s="54"/>
      <c r="AP5459" s="54"/>
      <c r="AQ5459" s="54"/>
      <c r="AR5459" s="54"/>
      <c r="AS5459" s="54"/>
    </row>
    <row r="5460" spans="1:45" x14ac:dyDescent="0.3">
      <c r="D5460" s="56"/>
      <c r="X5460" s="336"/>
      <c r="Y5460" s="336">
        <f t="shared" ca="1" si="9320"/>
        <v>-2.0772615231758766E-2</v>
      </c>
      <c r="Z5460" s="336">
        <f t="shared" ca="1" si="9320"/>
        <v>-0.54502645608680755</v>
      </c>
      <c r="AA5460" s="336">
        <f t="shared" ca="1" si="9320"/>
        <v>-0.27853523719076306</v>
      </c>
      <c r="AB5460" s="336">
        <f t="shared" ca="1" si="9320"/>
        <v>-2.3860755180312838E-3</v>
      </c>
      <c r="AC5460" s="336">
        <f t="shared" ca="1" si="9320"/>
        <v>0.69897686539631265</v>
      </c>
      <c r="AD5460" s="336">
        <f t="shared" ca="1" si="9320"/>
        <v>0.14124253735273984</v>
      </c>
      <c r="AE5460" s="336"/>
      <c r="AF5460" s="336"/>
      <c r="AG5460" s="336"/>
      <c r="AH5460" s="336"/>
      <c r="AI5460" s="54"/>
      <c r="AJ5460" s="54"/>
      <c r="AK5460" s="54"/>
      <c r="AL5460" s="336"/>
      <c r="AM5460" s="336"/>
      <c r="AN5460" s="336"/>
      <c r="AO5460" s="336"/>
      <c r="AP5460" s="54"/>
      <c r="AQ5460" s="336"/>
      <c r="AR5460" s="336"/>
      <c r="AS5460" s="336"/>
    </row>
    <row r="5461" spans="1:45" x14ac:dyDescent="0.3">
      <c r="C5461" s="54"/>
      <c r="D5461" s="56"/>
      <c r="Y5461" s="336">
        <f t="shared" ca="1" si="9320"/>
        <v>-1.5367455293924914E-5</v>
      </c>
      <c r="Z5461" s="336">
        <f t="shared" ca="1" si="9320"/>
        <v>2.5121374352731693E-2</v>
      </c>
      <c r="AA5461" s="336">
        <f t="shared" ca="1" si="9320"/>
        <v>-2.6560267921881826E-2</v>
      </c>
      <c r="AB5461" s="336">
        <f t="shared" ca="1" si="9320"/>
        <v>-0.760352128300811</v>
      </c>
      <c r="AC5461" s="336">
        <f t="shared" ca="1" si="9320"/>
        <v>-0.51659695781212522</v>
      </c>
      <c r="AD5461" s="336">
        <f t="shared" ca="1" si="9320"/>
        <v>2.3315228297701912E-2</v>
      </c>
      <c r="AE5461" s="55"/>
      <c r="AF5461" s="55"/>
      <c r="AG5461" s="55"/>
      <c r="AH5461" s="55"/>
      <c r="AI5461" s="55"/>
      <c r="AJ5461" s="55"/>
      <c r="AK5461" s="55"/>
      <c r="AL5461" s="55"/>
      <c r="AM5461" s="55"/>
      <c r="AN5461" s="55"/>
      <c r="AO5461" s="55"/>
      <c r="AP5461" s="55"/>
      <c r="AQ5461" s="55"/>
      <c r="AR5461" s="55"/>
      <c r="AS5461" s="55"/>
    </row>
    <row r="5462" spans="1:45" x14ac:dyDescent="0.3">
      <c r="B5462" s="54" t="s">
        <v>172</v>
      </c>
      <c r="C5462" s="53">
        <f>C5455</f>
        <v>0</v>
      </c>
      <c r="D5462" s="56" t="e">
        <f t="shared" ref="D5462:D5463" ca="1" si="9429">AJ5462</f>
        <v>#N/A</v>
      </c>
      <c r="E5462" s="52" t="e">
        <f t="shared" ref="E5462:W5462" si="9430">E5455</f>
        <v>#N/A</v>
      </c>
      <c r="F5462" s="52" t="e">
        <f t="shared" si="9430"/>
        <v>#N/A</v>
      </c>
      <c r="G5462" s="52" t="e">
        <f t="shared" si="9430"/>
        <v>#N/A</v>
      </c>
      <c r="H5462" s="52" t="e">
        <f t="shared" si="9430"/>
        <v>#N/A</v>
      </c>
      <c r="I5462" s="52" t="e">
        <f t="shared" si="9430"/>
        <v>#N/A</v>
      </c>
      <c r="J5462" s="52" t="e">
        <f t="shared" si="9430"/>
        <v>#N/A</v>
      </c>
      <c r="K5462" s="52" t="e">
        <f t="shared" si="9430"/>
        <v>#N/A</v>
      </c>
      <c r="L5462" s="52" t="e">
        <f t="shared" si="9430"/>
        <v>#N/A</v>
      </c>
      <c r="M5462" s="52" t="e">
        <f t="shared" si="9430"/>
        <v>#N/A</v>
      </c>
      <c r="N5462" s="52" t="e">
        <f t="shared" si="9430"/>
        <v>#N/A</v>
      </c>
      <c r="O5462" s="52" t="e">
        <f t="shared" si="9430"/>
        <v>#N/A</v>
      </c>
      <c r="P5462" s="52" t="e">
        <f t="shared" si="9430"/>
        <v>#N/A</v>
      </c>
      <c r="Q5462" s="52" t="e">
        <f t="shared" si="9430"/>
        <v>#N/A</v>
      </c>
      <c r="R5462" s="52" t="e">
        <f t="shared" si="9430"/>
        <v>#N/A</v>
      </c>
      <c r="S5462" s="52" t="e">
        <f t="shared" si="9430"/>
        <v>#N/A</v>
      </c>
      <c r="T5462" s="52" t="e">
        <f t="shared" si="9430"/>
        <v>#N/A</v>
      </c>
      <c r="U5462" s="52" t="e">
        <f t="shared" si="9430"/>
        <v>#N/A</v>
      </c>
      <c r="V5462" s="52" t="e">
        <f t="shared" si="9430"/>
        <v>#N/A</v>
      </c>
      <c r="W5462" s="52" t="e">
        <f t="shared" si="9430"/>
        <v>#N/A</v>
      </c>
      <c r="X5462" s="55" t="e">
        <f t="shared" ref="X5462:X5463" si="9431">(H5462-(O5462*P5462)/100-3*(J5462*K5462)/100)/2</f>
        <v>#N/A</v>
      </c>
      <c r="Y5462" s="55" t="e">
        <f t="shared" ref="Y5462:Y5463" si="9432">SUM(X5462,(J5462*K5462/100))/(F5462/100)</f>
        <v>#N/A</v>
      </c>
      <c r="Z5462" s="55" t="e">
        <f t="shared" ref="Z5462" si="9433">U5462*0.5+U5463*0.5</f>
        <v>#N/A</v>
      </c>
      <c r="AA5462" s="55" t="e">
        <f t="shared" ref="AA5462:AA5463" si="9434">J5462/Y5462</f>
        <v>#N/A</v>
      </c>
      <c r="AB5462" s="336" t="e">
        <f t="shared" ref="AB5462:AB5463" si="9435">X5462/(Y5462-J5462)</f>
        <v>#N/A</v>
      </c>
      <c r="AC5462" s="223" t="e">
        <f ca="1">INDEX(FGA_COEFFS,1,1)+Z5462*INDEX(FGA_COEFFS,1,2)+Y5462*INDEX(FGA_COEFFS,1,3)+R5462*INDEX(FGA_COEFFS,1,4)+Q5463*INDEX(FGA_COEFFS,1,5)+S5462*INDEX(FGA_COEFFS,1,6)+T5463*INDEX(FGA_COEFFS,1,7)+M5463*INDEX(FGA_COEFFS,1,8)+Y5466*Y5467</f>
        <v>#N/A</v>
      </c>
      <c r="AD5462" s="223" t="e">
        <f ca="1">INDEX(THREEPTA_COEFFS,1,1)+AC5462*INDEX(THREEPTA_COEFFS,1,2)+J5462*INDEX(THREEPTA_COEFFS,1,3)+AA5462*INDEX(THREEPTA_COEFFS,1,4)+K5462*INDEX(THREEPTA_COEFFS,1,5)+L5463*INDEX(THREEPTA_COEFFS,1,6)+Z5466*Z5467</f>
        <v>#N/A</v>
      </c>
      <c r="AE5462" s="223" t="e">
        <f ca="1">INDEX(THREEPTPCT_COEFFS,1,1)+K5462*INDEX(THREEPTPCT_COEFFS,1,2)+L5463*INDEX(THREEPTPCT_COEFFS,1,3)+AA5466*AA5467</f>
        <v>#N/A</v>
      </c>
      <c r="AF5462" s="55" t="e">
        <f t="shared" ref="AF5462:AF5463" ca="1" si="9436">AC5462-AD5462</f>
        <v>#N/A</v>
      </c>
      <c r="AG5462" s="223" t="e">
        <f ca="1">INDEX(TWOPTPCT_COEFFS,1,1)+AB5462*INDEX(TWOPTPCT_COEFFS,1,2)+I5463*INDEX(TWOPTPCT_COEFFS,1,3)+G5463*INDEX(TWOPTPCT_COEFFS,1,4)+L5463*INDEX(TWOPTPCT_COEFFS,1,5)+AB5466*AB5467</f>
        <v>#N/A</v>
      </c>
      <c r="AH5462" s="223" t="e">
        <f ca="1">INDEX(FTA_COEFFS,1,1)+O5462*INDEX(FTA_COEFFS,1,2)+N5463*INDEX(FTA_COEFFS,1,3)+(Q5462+R5462)*INDEX(FTA_COEFFS,1,4)+(Q5463+R5463)*INDEX(FTA_COEFFS,1,5)+M5463*INDEX(FTA_COEFFS,1,6)+AC5466*AC5467</f>
        <v>#N/A</v>
      </c>
      <c r="AI5462" s="223" t="e">
        <f ca="1">INDEX(FTPCT_COEFFS,1,1)+P5462*INDEX(FTPCT_COEFFS,1,2)+F5462*INDEX(FTPCT_COEFFS,1,3)+G5463*INDEX(FTPCT_COEFFS,1,4)+AD5466*AD5467</f>
        <v>#N/A</v>
      </c>
      <c r="AJ5462" s="338" t="e">
        <f t="shared" ref="AJ5462:AJ5463" ca="1" si="9437">AD5462*AE5462/100+AF5462*AG5462+AH5462*AI5462/100</f>
        <v>#N/A</v>
      </c>
      <c r="AK5462" s="55"/>
      <c r="AL5462" s="55"/>
      <c r="AM5462" s="55"/>
      <c r="AN5462" s="55"/>
      <c r="AO5462" s="55"/>
      <c r="AP5462" s="55"/>
      <c r="AQ5462" s="55"/>
      <c r="AR5462" s="55"/>
    </row>
    <row r="5463" spans="1:45" x14ac:dyDescent="0.3">
      <c r="B5463" s="54" t="s">
        <v>175</v>
      </c>
      <c r="C5463" s="54">
        <f>C5456</f>
        <v>0</v>
      </c>
      <c r="D5463" s="56" t="e">
        <f t="shared" ca="1" si="9429"/>
        <v>#N/A</v>
      </c>
      <c r="E5463" s="52" t="e">
        <f t="shared" ref="E5463:W5463" si="9438">E5456</f>
        <v>#N/A</v>
      </c>
      <c r="F5463" s="52" t="e">
        <f t="shared" si="9438"/>
        <v>#N/A</v>
      </c>
      <c r="G5463" s="52" t="e">
        <f t="shared" si="9438"/>
        <v>#N/A</v>
      </c>
      <c r="H5463" s="52" t="e">
        <f t="shared" si="9438"/>
        <v>#N/A</v>
      </c>
      <c r="I5463" s="52" t="e">
        <f t="shared" si="9438"/>
        <v>#N/A</v>
      </c>
      <c r="J5463" s="52" t="e">
        <f t="shared" si="9438"/>
        <v>#N/A</v>
      </c>
      <c r="K5463" s="52" t="e">
        <f t="shared" si="9438"/>
        <v>#N/A</v>
      </c>
      <c r="L5463" s="52" t="e">
        <f t="shared" si="9438"/>
        <v>#N/A</v>
      </c>
      <c r="M5463" s="52" t="e">
        <f t="shared" si="9438"/>
        <v>#N/A</v>
      </c>
      <c r="N5463" s="52" t="e">
        <f t="shared" si="9438"/>
        <v>#N/A</v>
      </c>
      <c r="O5463" s="52" t="e">
        <f t="shared" si="9438"/>
        <v>#N/A</v>
      </c>
      <c r="P5463" s="52" t="e">
        <f t="shared" si="9438"/>
        <v>#N/A</v>
      </c>
      <c r="Q5463" s="52" t="e">
        <f t="shared" si="9438"/>
        <v>#N/A</v>
      </c>
      <c r="R5463" s="52" t="e">
        <f t="shared" si="9438"/>
        <v>#N/A</v>
      </c>
      <c r="S5463" s="52" t="e">
        <f t="shared" si="9438"/>
        <v>#N/A</v>
      </c>
      <c r="T5463" s="52" t="e">
        <f t="shared" si="9438"/>
        <v>#N/A</v>
      </c>
      <c r="U5463" s="52" t="e">
        <f t="shared" si="9438"/>
        <v>#N/A</v>
      </c>
      <c r="V5463" s="52" t="e">
        <f t="shared" si="9438"/>
        <v>#N/A</v>
      </c>
      <c r="W5463" s="52" t="e">
        <f t="shared" si="9438"/>
        <v>#N/A</v>
      </c>
      <c r="X5463" s="55" t="e">
        <f t="shared" si="9431"/>
        <v>#N/A</v>
      </c>
      <c r="Y5463" s="55" t="e">
        <f t="shared" si="9432"/>
        <v>#N/A</v>
      </c>
      <c r="Z5463" s="55" t="e">
        <f t="shared" ref="Z5463" si="9439">Z5462</f>
        <v>#N/A</v>
      </c>
      <c r="AA5463" s="55" t="e">
        <f t="shared" si="9434"/>
        <v>#N/A</v>
      </c>
      <c r="AB5463" s="336" t="e">
        <f t="shared" si="9435"/>
        <v>#N/A</v>
      </c>
      <c r="AC5463" s="223" t="e">
        <f ca="1">INDEX(FGA_COEFFS,1,1)+Z5463*INDEX(FGA_COEFFS,1,2)+Y5463*INDEX(FGA_COEFFS,1,3)+R5463*INDEX(FGA_COEFFS,1,4)+Q5462*INDEX(FGA_COEFFS,1,5)+S5463*INDEX(FGA_COEFFS,1,6)+T5462*INDEX(FGA_COEFFS,1,7)+M5462*INDEX(FGA_COEFFS,1,8)+Y5466*Y5468</f>
        <v>#N/A</v>
      </c>
      <c r="AD5463" s="223" t="e">
        <f ca="1">INDEX(THREEPTA_COEFFS,1,1)+AC5463*INDEX(THREEPTA_COEFFS,1,2)+J5463*INDEX(THREEPTA_COEFFS,1,3)+AA5463*INDEX(THREEPTA_COEFFS,1,4)+K5463*INDEX(THREEPTA_COEFFS,1,5)+L5462*INDEX(THREEPTA_COEFFS,1,6)+Z5466*Z5468</f>
        <v>#N/A</v>
      </c>
      <c r="AE5463" s="223" t="e">
        <f ca="1">INDEX(THREEPTPCT_COEFFS,1,1)+K5463*INDEX(THREEPTPCT_COEFFS,1,2)+L5462*INDEX(THREEPTPCT_COEFFS,1,3)+AA5466*AA5468</f>
        <v>#N/A</v>
      </c>
      <c r="AF5463" s="55" t="e">
        <f t="shared" ca="1" si="9436"/>
        <v>#N/A</v>
      </c>
      <c r="AG5463" s="223" t="e">
        <f ca="1">INDEX(TWOPTPCT_COEFFS,1,1)+AB5463*INDEX(TWOPTPCT_COEFFS,1,2)+I5462*INDEX(TWOPTPCT_COEFFS,1,3)+G5462*INDEX(TWOPTPCT_COEFFS,1,4)+L5462*INDEX(TWOPTPCT_COEFFS,1,5)+AB5466*AB5468</f>
        <v>#N/A</v>
      </c>
      <c r="AH5463" s="223" t="e">
        <f ca="1">INDEX(FTA_COEFFS,1,1)+O5463*INDEX(FTA_COEFFS,1,2)+N5462*INDEX(FTA_COEFFS,1,3)+(Q5463+R5463)*INDEX(FTA_COEFFS,1,4)+(Q5462+R5462)*INDEX(FTA_COEFFS,1,5)+M5462*INDEX(FTA_COEFFS,1,6)+AC5466*AC5468</f>
        <v>#N/A</v>
      </c>
      <c r="AI5463" s="223" t="e">
        <f ca="1">INDEX(FTPCT_COEFFS,1,1)+P5463*INDEX(FTPCT_COEFFS,1,2)+F5463*INDEX(FTPCT_COEFFS,1,3)+G5462*INDEX(FTPCT_COEFFS,1,4)+AD5466*AD5468</f>
        <v>#N/A</v>
      </c>
      <c r="AJ5463" s="338" t="e">
        <f t="shared" ca="1" si="9437"/>
        <v>#N/A</v>
      </c>
      <c r="AK5463" s="55"/>
      <c r="AL5463" s="55"/>
      <c r="AM5463" s="55"/>
      <c r="AN5463" s="55"/>
      <c r="AO5463" s="55"/>
      <c r="AP5463" s="55"/>
      <c r="AQ5463" s="55"/>
      <c r="AR5463" s="55"/>
    </row>
    <row r="5464" spans="1:45" x14ac:dyDescent="0.3">
      <c r="A5464" s="54" t="e">
        <f ca="1">IF(D5462&gt;(D5463+(AVERAGE(V5462,W5462)-AVERAGE(V5463,W5463))/2)+2.5,C5462,IF(D5463&gt;(D5462+(AVERAGE(V5463,W5463)-AVERAGE(V5462,W5462))/2)+2.5,C5463,"Close"))</f>
        <v>#N/A</v>
      </c>
      <c r="B5464" s="64" t="e">
        <f ca="1">IF(D5463&gt;D5462,C5463,C5462)</f>
        <v>#N/A</v>
      </c>
      <c r="D5464" s="56"/>
      <c r="X5464" s="55"/>
      <c r="Y5464" s="55"/>
      <c r="Z5464" s="55"/>
      <c r="AA5464" s="55"/>
      <c r="AB5464" s="55"/>
      <c r="AC5464" s="337"/>
      <c r="AD5464" s="337"/>
      <c r="AE5464" s="337"/>
      <c r="AF5464" s="337"/>
      <c r="AG5464" s="337"/>
      <c r="AH5464" s="337"/>
      <c r="AI5464" s="337"/>
      <c r="AJ5464" s="337"/>
      <c r="AK5464" s="337"/>
      <c r="AL5464" s="337"/>
      <c r="AM5464" s="55"/>
      <c r="AN5464" s="55"/>
      <c r="AO5464" s="55"/>
      <c r="AP5464" s="55"/>
      <c r="AQ5464" s="55"/>
      <c r="AR5464" s="55"/>
      <c r="AS5464" s="55"/>
    </row>
    <row r="5465" spans="1:45" x14ac:dyDescent="0.3">
      <c r="X5465" s="54" t="s">
        <v>1305</v>
      </c>
      <c r="Y5465" s="54" t="s">
        <v>128</v>
      </c>
      <c r="Z5465" s="54" t="s">
        <v>157</v>
      </c>
      <c r="AA5465" s="54" t="s">
        <v>151</v>
      </c>
      <c r="AB5465" s="54" t="s">
        <v>1327</v>
      </c>
      <c r="AC5465" s="54" t="s">
        <v>129</v>
      </c>
      <c r="AD5465" s="54" t="s">
        <v>116</v>
      </c>
      <c r="AE5465" s="54"/>
      <c r="AF5465" s="54"/>
      <c r="AG5465" s="54"/>
      <c r="AH5465" s="54"/>
      <c r="AI5465" s="54"/>
      <c r="AJ5465" s="54"/>
      <c r="AK5465" s="54"/>
      <c r="AL5465" s="54"/>
      <c r="AM5465" s="54"/>
      <c r="AN5465" s="54"/>
      <c r="AO5465" s="54"/>
      <c r="AP5465" s="54"/>
      <c r="AQ5465" s="54"/>
      <c r="AR5465" s="54"/>
      <c r="AS5465" s="54"/>
    </row>
    <row r="5466" spans="1:45" x14ac:dyDescent="0.3">
      <c r="X5466" s="54"/>
      <c r="Y5466" s="54">
        <f t="shared" ref="Y5466:AD5466" si="9440">Y5459</f>
        <v>6.4436999999999998</v>
      </c>
      <c r="Z5466" s="54">
        <f t="shared" si="9440"/>
        <v>4.9371</v>
      </c>
      <c r="AA5466" s="54">
        <f t="shared" si="9440"/>
        <v>11.350300000000001</v>
      </c>
      <c r="AB5466" s="54">
        <f t="shared" si="9440"/>
        <v>7.1900000000000006E-2</v>
      </c>
      <c r="AC5466" s="54">
        <f t="shared" si="9440"/>
        <v>6.2766000000000002</v>
      </c>
      <c r="AD5466" s="54">
        <f t="shared" si="9440"/>
        <v>11.042999999999999</v>
      </c>
      <c r="AE5466" s="54"/>
      <c r="AF5466" s="336"/>
      <c r="AG5466" s="336"/>
      <c r="AH5466" s="336"/>
      <c r="AI5466" s="54"/>
      <c r="AJ5466" s="54"/>
      <c r="AK5466" s="54"/>
      <c r="AL5466" s="54"/>
      <c r="AM5466" s="54"/>
      <c r="AN5466" s="54"/>
      <c r="AO5466" s="54"/>
      <c r="AP5466" s="54"/>
      <c r="AQ5466" s="54"/>
      <c r="AR5466" s="54"/>
      <c r="AS5466" s="54"/>
    </row>
    <row r="5467" spans="1:45" x14ac:dyDescent="0.3">
      <c r="D5467" s="56"/>
      <c r="X5467" s="336"/>
      <c r="Y5467" s="336">
        <f t="shared" ref="Y5467:AD5530" ca="1" si="9441">1.5*RAND()^2*IF(RAND()&gt;0.5,1,-1)</f>
        <v>0.23311402665934955</v>
      </c>
      <c r="Z5467" s="336">
        <f t="shared" ca="1" si="9441"/>
        <v>-0.36029482175356975</v>
      </c>
      <c r="AA5467" s="336">
        <f t="shared" ca="1" si="9441"/>
        <v>4.0722767673202065E-4</v>
      </c>
      <c r="AB5467" s="336">
        <f t="shared" ca="1" si="9441"/>
        <v>-0.71701348681362775</v>
      </c>
      <c r="AC5467" s="336">
        <f t="shared" ca="1" si="9441"/>
        <v>-1.0907622738229859</v>
      </c>
      <c r="AD5467" s="336">
        <f t="shared" ca="1" si="9441"/>
        <v>-0.24895932207751514</v>
      </c>
      <c r="AE5467" s="336"/>
      <c r="AF5467" s="336"/>
      <c r="AG5467" s="336"/>
      <c r="AH5467" s="336"/>
      <c r="AI5467" s="54"/>
      <c r="AJ5467" s="54"/>
      <c r="AK5467" s="54"/>
      <c r="AL5467" s="336"/>
      <c r="AM5467" s="336"/>
      <c r="AN5467" s="336"/>
      <c r="AO5467" s="336"/>
      <c r="AP5467" s="54"/>
      <c r="AQ5467" s="336"/>
      <c r="AR5467" s="336"/>
      <c r="AS5467" s="336"/>
    </row>
    <row r="5468" spans="1:45" x14ac:dyDescent="0.3">
      <c r="C5468" s="54"/>
      <c r="D5468" s="56"/>
      <c r="Y5468" s="336">
        <f t="shared" ca="1" si="9441"/>
        <v>1.5567924550393703E-2</v>
      </c>
      <c r="Z5468" s="336">
        <f t="shared" ca="1" si="9441"/>
        <v>0.26269130294137127</v>
      </c>
      <c r="AA5468" s="336">
        <f t="shared" ca="1" si="9441"/>
        <v>-3.470936741442901E-2</v>
      </c>
      <c r="AB5468" s="336">
        <f t="shared" ca="1" si="9441"/>
        <v>0.19829099989791854</v>
      </c>
      <c r="AC5468" s="336">
        <f t="shared" ca="1" si="9441"/>
        <v>-9.7318057834821226E-2</v>
      </c>
      <c r="AD5468" s="336">
        <f t="shared" ca="1" si="9441"/>
        <v>1.1283243606026618</v>
      </c>
      <c r="AE5468" s="55"/>
      <c r="AF5468" s="55"/>
      <c r="AG5468" s="55"/>
      <c r="AH5468" s="55"/>
      <c r="AI5468" s="55"/>
      <c r="AJ5468" s="55"/>
      <c r="AK5468" s="55"/>
      <c r="AL5468" s="55"/>
      <c r="AM5468" s="55"/>
      <c r="AN5468" s="55"/>
      <c r="AO5468" s="55"/>
      <c r="AP5468" s="55"/>
      <c r="AQ5468" s="55"/>
      <c r="AR5468" s="55"/>
      <c r="AS5468" s="55"/>
    </row>
    <row r="5469" spans="1:45" x14ac:dyDescent="0.3">
      <c r="B5469" s="54" t="s">
        <v>172</v>
      </c>
      <c r="C5469" s="53">
        <f>C5462</f>
        <v>0</v>
      </c>
      <c r="D5469" s="56" t="e">
        <f t="shared" ref="D5469:D5470" ca="1" si="9442">AJ5469</f>
        <v>#N/A</v>
      </c>
      <c r="E5469" s="52" t="e">
        <f t="shared" ref="E5469:W5469" si="9443">E5462</f>
        <v>#N/A</v>
      </c>
      <c r="F5469" s="52" t="e">
        <f t="shared" si="9443"/>
        <v>#N/A</v>
      </c>
      <c r="G5469" s="52" t="e">
        <f t="shared" si="9443"/>
        <v>#N/A</v>
      </c>
      <c r="H5469" s="52" t="e">
        <f t="shared" si="9443"/>
        <v>#N/A</v>
      </c>
      <c r="I5469" s="52" t="e">
        <f t="shared" si="9443"/>
        <v>#N/A</v>
      </c>
      <c r="J5469" s="52" t="e">
        <f t="shared" si="9443"/>
        <v>#N/A</v>
      </c>
      <c r="K5469" s="52" t="e">
        <f t="shared" si="9443"/>
        <v>#N/A</v>
      </c>
      <c r="L5469" s="52" t="e">
        <f t="shared" si="9443"/>
        <v>#N/A</v>
      </c>
      <c r="M5469" s="52" t="e">
        <f t="shared" si="9443"/>
        <v>#N/A</v>
      </c>
      <c r="N5469" s="52" t="e">
        <f t="shared" si="9443"/>
        <v>#N/A</v>
      </c>
      <c r="O5469" s="52" t="e">
        <f t="shared" si="9443"/>
        <v>#N/A</v>
      </c>
      <c r="P5469" s="52" t="e">
        <f t="shared" si="9443"/>
        <v>#N/A</v>
      </c>
      <c r="Q5469" s="52" t="e">
        <f t="shared" si="9443"/>
        <v>#N/A</v>
      </c>
      <c r="R5469" s="52" t="e">
        <f t="shared" si="9443"/>
        <v>#N/A</v>
      </c>
      <c r="S5469" s="52" t="e">
        <f t="shared" si="9443"/>
        <v>#N/A</v>
      </c>
      <c r="T5469" s="52" t="e">
        <f t="shared" si="9443"/>
        <v>#N/A</v>
      </c>
      <c r="U5469" s="52" t="e">
        <f t="shared" si="9443"/>
        <v>#N/A</v>
      </c>
      <c r="V5469" s="52" t="e">
        <f t="shared" si="9443"/>
        <v>#N/A</v>
      </c>
      <c r="W5469" s="52" t="e">
        <f t="shared" si="9443"/>
        <v>#N/A</v>
      </c>
      <c r="X5469" s="55" t="e">
        <f t="shared" ref="X5469:X5470" si="9444">(H5469-(O5469*P5469)/100-3*(J5469*K5469)/100)/2</f>
        <v>#N/A</v>
      </c>
      <c r="Y5469" s="55" t="e">
        <f t="shared" ref="Y5469:Y5470" si="9445">SUM(X5469,(J5469*K5469/100))/(F5469/100)</f>
        <v>#N/A</v>
      </c>
      <c r="Z5469" s="55" t="e">
        <f t="shared" ref="Z5469" si="9446">U5469*0.5+U5470*0.5</f>
        <v>#N/A</v>
      </c>
      <c r="AA5469" s="55" t="e">
        <f t="shared" ref="AA5469:AA5470" si="9447">J5469/Y5469</f>
        <v>#N/A</v>
      </c>
      <c r="AB5469" s="336" t="e">
        <f t="shared" ref="AB5469:AB5470" si="9448">X5469/(Y5469-J5469)</f>
        <v>#N/A</v>
      </c>
      <c r="AC5469" s="223" t="e">
        <f ca="1">INDEX(FGA_COEFFS,1,1)+Z5469*INDEX(FGA_COEFFS,1,2)+Y5469*INDEX(FGA_COEFFS,1,3)+R5469*INDEX(FGA_COEFFS,1,4)+Q5470*INDEX(FGA_COEFFS,1,5)+S5469*INDEX(FGA_COEFFS,1,6)+T5470*INDEX(FGA_COEFFS,1,7)+M5470*INDEX(FGA_COEFFS,1,8)+Y5473*Y5474</f>
        <v>#N/A</v>
      </c>
      <c r="AD5469" s="223" t="e">
        <f ca="1">INDEX(THREEPTA_COEFFS,1,1)+AC5469*INDEX(THREEPTA_COEFFS,1,2)+J5469*INDEX(THREEPTA_COEFFS,1,3)+AA5469*INDEX(THREEPTA_COEFFS,1,4)+K5469*INDEX(THREEPTA_COEFFS,1,5)+L5470*INDEX(THREEPTA_COEFFS,1,6)+Z5473*Z5474</f>
        <v>#N/A</v>
      </c>
      <c r="AE5469" s="223" t="e">
        <f ca="1">INDEX(THREEPTPCT_COEFFS,1,1)+K5469*INDEX(THREEPTPCT_COEFFS,1,2)+L5470*INDEX(THREEPTPCT_COEFFS,1,3)+AA5473*AA5474</f>
        <v>#N/A</v>
      </c>
      <c r="AF5469" s="55" t="e">
        <f t="shared" ref="AF5469:AF5470" ca="1" si="9449">AC5469-AD5469</f>
        <v>#N/A</v>
      </c>
      <c r="AG5469" s="223" t="e">
        <f ca="1">INDEX(TWOPTPCT_COEFFS,1,1)+AB5469*INDEX(TWOPTPCT_COEFFS,1,2)+I5470*INDEX(TWOPTPCT_COEFFS,1,3)+G5470*INDEX(TWOPTPCT_COEFFS,1,4)+L5470*INDEX(TWOPTPCT_COEFFS,1,5)+AB5473*AB5474</f>
        <v>#N/A</v>
      </c>
      <c r="AH5469" s="223" t="e">
        <f ca="1">INDEX(FTA_COEFFS,1,1)+O5469*INDEX(FTA_COEFFS,1,2)+N5470*INDEX(FTA_COEFFS,1,3)+(Q5469+R5469)*INDEX(FTA_COEFFS,1,4)+(Q5470+R5470)*INDEX(FTA_COEFFS,1,5)+M5470*INDEX(FTA_COEFFS,1,6)+AC5473*AC5474</f>
        <v>#N/A</v>
      </c>
      <c r="AI5469" s="223" t="e">
        <f ca="1">INDEX(FTPCT_COEFFS,1,1)+P5469*INDEX(FTPCT_COEFFS,1,2)+F5469*INDEX(FTPCT_COEFFS,1,3)+G5470*INDEX(FTPCT_COEFFS,1,4)+AD5473*AD5474</f>
        <v>#N/A</v>
      </c>
      <c r="AJ5469" s="338" t="e">
        <f t="shared" ref="AJ5469:AJ5470" ca="1" si="9450">AD5469*AE5469/100+AF5469*AG5469+AH5469*AI5469/100</f>
        <v>#N/A</v>
      </c>
      <c r="AK5469" s="55"/>
      <c r="AL5469" s="55"/>
      <c r="AM5469" s="55"/>
      <c r="AN5469" s="55"/>
      <c r="AO5469" s="55"/>
      <c r="AP5469" s="55"/>
      <c r="AQ5469" s="55"/>
      <c r="AR5469" s="55"/>
    </row>
    <row r="5470" spans="1:45" x14ac:dyDescent="0.3">
      <c r="B5470" s="54" t="s">
        <v>175</v>
      </c>
      <c r="C5470" s="54">
        <f>C5463</f>
        <v>0</v>
      </c>
      <c r="D5470" s="56" t="e">
        <f t="shared" ca="1" si="9442"/>
        <v>#N/A</v>
      </c>
      <c r="E5470" s="52" t="e">
        <f t="shared" ref="E5470:W5470" si="9451">E5463</f>
        <v>#N/A</v>
      </c>
      <c r="F5470" s="52" t="e">
        <f t="shared" si="9451"/>
        <v>#N/A</v>
      </c>
      <c r="G5470" s="52" t="e">
        <f t="shared" si="9451"/>
        <v>#N/A</v>
      </c>
      <c r="H5470" s="52" t="e">
        <f t="shared" si="9451"/>
        <v>#N/A</v>
      </c>
      <c r="I5470" s="52" t="e">
        <f t="shared" si="9451"/>
        <v>#N/A</v>
      </c>
      <c r="J5470" s="52" t="e">
        <f t="shared" si="9451"/>
        <v>#N/A</v>
      </c>
      <c r="K5470" s="52" t="e">
        <f t="shared" si="9451"/>
        <v>#N/A</v>
      </c>
      <c r="L5470" s="52" t="e">
        <f t="shared" si="9451"/>
        <v>#N/A</v>
      </c>
      <c r="M5470" s="52" t="e">
        <f t="shared" si="9451"/>
        <v>#N/A</v>
      </c>
      <c r="N5470" s="52" t="e">
        <f t="shared" si="9451"/>
        <v>#N/A</v>
      </c>
      <c r="O5470" s="52" t="e">
        <f t="shared" si="9451"/>
        <v>#N/A</v>
      </c>
      <c r="P5470" s="52" t="e">
        <f t="shared" si="9451"/>
        <v>#N/A</v>
      </c>
      <c r="Q5470" s="52" t="e">
        <f t="shared" si="9451"/>
        <v>#N/A</v>
      </c>
      <c r="R5470" s="52" t="e">
        <f t="shared" si="9451"/>
        <v>#N/A</v>
      </c>
      <c r="S5470" s="52" t="e">
        <f t="shared" si="9451"/>
        <v>#N/A</v>
      </c>
      <c r="T5470" s="52" t="e">
        <f t="shared" si="9451"/>
        <v>#N/A</v>
      </c>
      <c r="U5470" s="52" t="e">
        <f t="shared" si="9451"/>
        <v>#N/A</v>
      </c>
      <c r="V5470" s="52" t="e">
        <f t="shared" si="9451"/>
        <v>#N/A</v>
      </c>
      <c r="W5470" s="52" t="e">
        <f t="shared" si="9451"/>
        <v>#N/A</v>
      </c>
      <c r="X5470" s="55" t="e">
        <f t="shared" si="9444"/>
        <v>#N/A</v>
      </c>
      <c r="Y5470" s="55" t="e">
        <f t="shared" si="9445"/>
        <v>#N/A</v>
      </c>
      <c r="Z5470" s="55" t="e">
        <f t="shared" ref="Z5470" si="9452">Z5469</f>
        <v>#N/A</v>
      </c>
      <c r="AA5470" s="55" t="e">
        <f t="shared" si="9447"/>
        <v>#N/A</v>
      </c>
      <c r="AB5470" s="336" t="e">
        <f t="shared" si="9448"/>
        <v>#N/A</v>
      </c>
      <c r="AC5470" s="223" t="e">
        <f ca="1">INDEX(FGA_COEFFS,1,1)+Z5470*INDEX(FGA_COEFFS,1,2)+Y5470*INDEX(FGA_COEFFS,1,3)+R5470*INDEX(FGA_COEFFS,1,4)+Q5469*INDEX(FGA_COEFFS,1,5)+S5470*INDEX(FGA_COEFFS,1,6)+T5469*INDEX(FGA_COEFFS,1,7)+M5469*INDEX(FGA_COEFFS,1,8)+Y5473*Y5475</f>
        <v>#N/A</v>
      </c>
      <c r="AD5470" s="223" t="e">
        <f ca="1">INDEX(THREEPTA_COEFFS,1,1)+AC5470*INDEX(THREEPTA_COEFFS,1,2)+J5470*INDEX(THREEPTA_COEFFS,1,3)+AA5470*INDEX(THREEPTA_COEFFS,1,4)+K5470*INDEX(THREEPTA_COEFFS,1,5)+L5469*INDEX(THREEPTA_COEFFS,1,6)+Z5473*Z5475</f>
        <v>#N/A</v>
      </c>
      <c r="AE5470" s="223" t="e">
        <f ca="1">INDEX(THREEPTPCT_COEFFS,1,1)+K5470*INDEX(THREEPTPCT_COEFFS,1,2)+L5469*INDEX(THREEPTPCT_COEFFS,1,3)+AA5473*AA5475</f>
        <v>#N/A</v>
      </c>
      <c r="AF5470" s="55" t="e">
        <f t="shared" ca="1" si="9449"/>
        <v>#N/A</v>
      </c>
      <c r="AG5470" s="223" t="e">
        <f ca="1">INDEX(TWOPTPCT_COEFFS,1,1)+AB5470*INDEX(TWOPTPCT_COEFFS,1,2)+I5469*INDEX(TWOPTPCT_COEFFS,1,3)+G5469*INDEX(TWOPTPCT_COEFFS,1,4)+L5469*INDEX(TWOPTPCT_COEFFS,1,5)+AB5473*AB5475</f>
        <v>#N/A</v>
      </c>
      <c r="AH5470" s="223" t="e">
        <f ca="1">INDEX(FTA_COEFFS,1,1)+O5470*INDEX(FTA_COEFFS,1,2)+N5469*INDEX(FTA_COEFFS,1,3)+(Q5470+R5470)*INDEX(FTA_COEFFS,1,4)+(Q5469+R5469)*INDEX(FTA_COEFFS,1,5)+M5469*INDEX(FTA_COEFFS,1,6)+AC5473*AC5475</f>
        <v>#N/A</v>
      </c>
      <c r="AI5470" s="223" t="e">
        <f ca="1">INDEX(FTPCT_COEFFS,1,1)+P5470*INDEX(FTPCT_COEFFS,1,2)+F5470*INDEX(FTPCT_COEFFS,1,3)+G5469*INDEX(FTPCT_COEFFS,1,4)+AD5473*AD5475</f>
        <v>#N/A</v>
      </c>
      <c r="AJ5470" s="338" t="e">
        <f t="shared" ca="1" si="9450"/>
        <v>#N/A</v>
      </c>
      <c r="AK5470" s="55"/>
      <c r="AL5470" s="55"/>
      <c r="AM5470" s="55"/>
      <c r="AN5470" s="55"/>
      <c r="AO5470" s="55"/>
      <c r="AP5470" s="55"/>
      <c r="AQ5470" s="55"/>
      <c r="AR5470" s="55"/>
    </row>
    <row r="5471" spans="1:45" x14ac:dyDescent="0.3">
      <c r="A5471" s="54" t="e">
        <f ca="1">IF(D5469&gt;(D5470+(AVERAGE(V5469,W5469)-AVERAGE(V5470,W5470))/2)+2.5,C5469,IF(D5470&gt;(D5469+(AVERAGE(V5470,W5470)-AVERAGE(V5469,W5469))/2)+2.5,C5470,"Close"))</f>
        <v>#N/A</v>
      </c>
      <c r="B5471" s="64" t="e">
        <f ca="1">IF(D5470&gt;D5469,C5470,C5469)</f>
        <v>#N/A</v>
      </c>
      <c r="D5471" s="56"/>
      <c r="X5471" s="55"/>
      <c r="Y5471" s="55"/>
      <c r="Z5471" s="55"/>
      <c r="AA5471" s="55"/>
      <c r="AB5471" s="55"/>
      <c r="AC5471" s="337"/>
      <c r="AD5471" s="337"/>
      <c r="AE5471" s="337"/>
      <c r="AF5471" s="337"/>
      <c r="AG5471" s="337"/>
      <c r="AH5471" s="337"/>
      <c r="AI5471" s="337"/>
      <c r="AJ5471" s="337"/>
      <c r="AK5471" s="337"/>
      <c r="AL5471" s="337"/>
      <c r="AM5471" s="55"/>
      <c r="AN5471" s="55"/>
      <c r="AO5471" s="55"/>
      <c r="AP5471" s="55"/>
      <c r="AQ5471" s="55"/>
      <c r="AR5471" s="55"/>
      <c r="AS5471" s="55"/>
    </row>
    <row r="5472" spans="1:45" x14ac:dyDescent="0.3">
      <c r="X5472" s="54" t="s">
        <v>1305</v>
      </c>
      <c r="Y5472" s="54" t="s">
        <v>128</v>
      </c>
      <c r="Z5472" s="54" t="s">
        <v>157</v>
      </c>
      <c r="AA5472" s="54" t="s">
        <v>151</v>
      </c>
      <c r="AB5472" s="54" t="s">
        <v>1327</v>
      </c>
      <c r="AC5472" s="54" t="s">
        <v>129</v>
      </c>
      <c r="AD5472" s="54" t="s">
        <v>116</v>
      </c>
      <c r="AE5472" s="54"/>
      <c r="AF5472" s="54"/>
      <c r="AG5472" s="54"/>
      <c r="AH5472" s="54"/>
      <c r="AI5472" s="54"/>
      <c r="AJ5472" s="54"/>
      <c r="AK5472" s="54"/>
      <c r="AL5472" s="54"/>
      <c r="AM5472" s="54"/>
      <c r="AN5472" s="54"/>
      <c r="AO5472" s="54"/>
      <c r="AP5472" s="54"/>
      <c r="AQ5472" s="54"/>
      <c r="AR5472" s="54"/>
      <c r="AS5472" s="54"/>
    </row>
    <row r="5473" spans="1:45" x14ac:dyDescent="0.3">
      <c r="X5473" s="54"/>
      <c r="Y5473" s="54">
        <f t="shared" ref="Y5473:AD5473" si="9453">Y5466</f>
        <v>6.4436999999999998</v>
      </c>
      <c r="Z5473" s="54">
        <f t="shared" si="9453"/>
        <v>4.9371</v>
      </c>
      <c r="AA5473" s="54">
        <f t="shared" si="9453"/>
        <v>11.350300000000001</v>
      </c>
      <c r="AB5473" s="54">
        <f t="shared" si="9453"/>
        <v>7.1900000000000006E-2</v>
      </c>
      <c r="AC5473" s="54">
        <f t="shared" si="9453"/>
        <v>6.2766000000000002</v>
      </c>
      <c r="AD5473" s="54">
        <f t="shared" si="9453"/>
        <v>11.042999999999999</v>
      </c>
      <c r="AE5473" s="54"/>
      <c r="AF5473" s="336"/>
      <c r="AG5473" s="336"/>
      <c r="AH5473" s="336"/>
      <c r="AI5473" s="54"/>
      <c r="AJ5473" s="54"/>
      <c r="AK5473" s="54"/>
      <c r="AL5473" s="54"/>
      <c r="AM5473" s="54"/>
      <c r="AN5473" s="54"/>
      <c r="AO5473" s="54"/>
      <c r="AP5473" s="54"/>
      <c r="AQ5473" s="54"/>
      <c r="AR5473" s="54"/>
      <c r="AS5473" s="54"/>
    </row>
    <row r="5474" spans="1:45" x14ac:dyDescent="0.3">
      <c r="D5474" s="56"/>
      <c r="X5474" s="336"/>
      <c r="Y5474" s="336">
        <f t="shared" ca="1" si="9441"/>
        <v>-0.10432049316677992</v>
      </c>
      <c r="Z5474" s="336">
        <f t="shared" ca="1" si="9441"/>
        <v>1.9759471319847743E-3</v>
      </c>
      <c r="AA5474" s="336">
        <f t="shared" ca="1" si="9441"/>
        <v>0.79417666798443753</v>
      </c>
      <c r="AB5474" s="336">
        <f t="shared" ca="1" si="9441"/>
        <v>1.3409028579661895</v>
      </c>
      <c r="AC5474" s="336">
        <f t="shared" ca="1" si="9441"/>
        <v>-1.4745288480667607</v>
      </c>
      <c r="AD5474" s="336">
        <f t="shared" ca="1" si="9441"/>
        <v>1.2761569745093607E-2</v>
      </c>
      <c r="AE5474" s="336"/>
      <c r="AF5474" s="336"/>
      <c r="AG5474" s="336"/>
      <c r="AH5474" s="336"/>
      <c r="AI5474" s="54"/>
      <c r="AJ5474" s="54"/>
      <c r="AK5474" s="54"/>
      <c r="AL5474" s="336"/>
      <c r="AM5474" s="336"/>
      <c r="AN5474" s="336"/>
      <c r="AO5474" s="336"/>
      <c r="AP5474" s="54"/>
      <c r="AQ5474" s="336"/>
      <c r="AR5474" s="336"/>
      <c r="AS5474" s="336"/>
    </row>
    <row r="5475" spans="1:45" x14ac:dyDescent="0.3">
      <c r="C5475" s="54"/>
      <c r="D5475" s="56"/>
      <c r="Y5475" s="336">
        <f t="shared" ca="1" si="9441"/>
        <v>-1.3395055791871899</v>
      </c>
      <c r="Z5475" s="336">
        <f t="shared" ca="1" si="9441"/>
        <v>-5.964814484413157E-2</v>
      </c>
      <c r="AA5475" s="336">
        <f t="shared" ca="1" si="9441"/>
        <v>0.56656637107609342</v>
      </c>
      <c r="AB5475" s="336">
        <f t="shared" ca="1" si="9441"/>
        <v>0.47208040026978482</v>
      </c>
      <c r="AC5475" s="336">
        <f t="shared" ca="1" si="9441"/>
        <v>9.5499069727119273E-2</v>
      </c>
      <c r="AD5475" s="336">
        <f t="shared" ca="1" si="9441"/>
        <v>1.0936197056612127</v>
      </c>
      <c r="AE5475" s="55"/>
      <c r="AF5475" s="55"/>
      <c r="AG5475" s="55"/>
      <c r="AH5475" s="55"/>
      <c r="AI5475" s="55"/>
      <c r="AJ5475" s="55"/>
      <c r="AK5475" s="55"/>
      <c r="AL5475" s="55"/>
      <c r="AM5475" s="55"/>
      <c r="AN5475" s="55"/>
      <c r="AO5475" s="55"/>
      <c r="AP5475" s="55"/>
      <c r="AQ5475" s="55"/>
      <c r="AR5475" s="55"/>
      <c r="AS5475" s="55"/>
    </row>
    <row r="5476" spans="1:45" x14ac:dyDescent="0.3">
      <c r="B5476" s="54" t="s">
        <v>172</v>
      </c>
      <c r="C5476" s="53">
        <f>C5469</f>
        <v>0</v>
      </c>
      <c r="D5476" s="56" t="e">
        <f t="shared" ref="D5476:D5477" ca="1" si="9454">AJ5476</f>
        <v>#N/A</v>
      </c>
      <c r="E5476" s="52" t="e">
        <f t="shared" ref="E5476:W5476" si="9455">E5469</f>
        <v>#N/A</v>
      </c>
      <c r="F5476" s="52" t="e">
        <f t="shared" si="9455"/>
        <v>#N/A</v>
      </c>
      <c r="G5476" s="52" t="e">
        <f t="shared" si="9455"/>
        <v>#N/A</v>
      </c>
      <c r="H5476" s="52" t="e">
        <f t="shared" si="9455"/>
        <v>#N/A</v>
      </c>
      <c r="I5476" s="52" t="e">
        <f t="shared" si="9455"/>
        <v>#N/A</v>
      </c>
      <c r="J5476" s="52" t="e">
        <f t="shared" si="9455"/>
        <v>#N/A</v>
      </c>
      <c r="K5476" s="52" t="e">
        <f t="shared" si="9455"/>
        <v>#N/A</v>
      </c>
      <c r="L5476" s="52" t="e">
        <f t="shared" si="9455"/>
        <v>#N/A</v>
      </c>
      <c r="M5476" s="52" t="e">
        <f t="shared" si="9455"/>
        <v>#N/A</v>
      </c>
      <c r="N5476" s="52" t="e">
        <f t="shared" si="9455"/>
        <v>#N/A</v>
      </c>
      <c r="O5476" s="52" t="e">
        <f t="shared" si="9455"/>
        <v>#N/A</v>
      </c>
      <c r="P5476" s="52" t="e">
        <f t="shared" si="9455"/>
        <v>#N/A</v>
      </c>
      <c r="Q5476" s="52" t="e">
        <f t="shared" si="9455"/>
        <v>#N/A</v>
      </c>
      <c r="R5476" s="52" t="e">
        <f t="shared" si="9455"/>
        <v>#N/A</v>
      </c>
      <c r="S5476" s="52" t="e">
        <f t="shared" si="9455"/>
        <v>#N/A</v>
      </c>
      <c r="T5476" s="52" t="e">
        <f t="shared" si="9455"/>
        <v>#N/A</v>
      </c>
      <c r="U5476" s="52" t="e">
        <f t="shared" si="9455"/>
        <v>#N/A</v>
      </c>
      <c r="V5476" s="52" t="e">
        <f t="shared" si="9455"/>
        <v>#N/A</v>
      </c>
      <c r="W5476" s="52" t="e">
        <f t="shared" si="9455"/>
        <v>#N/A</v>
      </c>
      <c r="X5476" s="55" t="e">
        <f t="shared" ref="X5476:X5477" si="9456">(H5476-(O5476*P5476)/100-3*(J5476*K5476)/100)/2</f>
        <v>#N/A</v>
      </c>
      <c r="Y5476" s="55" t="e">
        <f t="shared" ref="Y5476:Y5477" si="9457">SUM(X5476,(J5476*K5476/100))/(F5476/100)</f>
        <v>#N/A</v>
      </c>
      <c r="Z5476" s="55" t="e">
        <f t="shared" ref="Z5476" si="9458">U5476*0.5+U5477*0.5</f>
        <v>#N/A</v>
      </c>
      <c r="AA5476" s="55" t="e">
        <f t="shared" ref="AA5476:AA5477" si="9459">J5476/Y5476</f>
        <v>#N/A</v>
      </c>
      <c r="AB5476" s="336" t="e">
        <f t="shared" ref="AB5476:AB5477" si="9460">X5476/(Y5476-J5476)</f>
        <v>#N/A</v>
      </c>
      <c r="AC5476" s="223" t="e">
        <f ca="1">INDEX(FGA_COEFFS,1,1)+Z5476*INDEX(FGA_COEFFS,1,2)+Y5476*INDEX(FGA_COEFFS,1,3)+R5476*INDEX(FGA_COEFFS,1,4)+Q5477*INDEX(FGA_COEFFS,1,5)+S5476*INDEX(FGA_COEFFS,1,6)+T5477*INDEX(FGA_COEFFS,1,7)+M5477*INDEX(FGA_COEFFS,1,8)+Y5480*Y5481</f>
        <v>#N/A</v>
      </c>
      <c r="AD5476" s="223" t="e">
        <f ca="1">INDEX(THREEPTA_COEFFS,1,1)+AC5476*INDEX(THREEPTA_COEFFS,1,2)+J5476*INDEX(THREEPTA_COEFFS,1,3)+AA5476*INDEX(THREEPTA_COEFFS,1,4)+K5476*INDEX(THREEPTA_COEFFS,1,5)+L5477*INDEX(THREEPTA_COEFFS,1,6)+Z5480*Z5481</f>
        <v>#N/A</v>
      </c>
      <c r="AE5476" s="223" t="e">
        <f ca="1">INDEX(THREEPTPCT_COEFFS,1,1)+K5476*INDEX(THREEPTPCT_COEFFS,1,2)+L5477*INDEX(THREEPTPCT_COEFFS,1,3)+AA5480*AA5481</f>
        <v>#N/A</v>
      </c>
      <c r="AF5476" s="55" t="e">
        <f t="shared" ref="AF5476:AF5477" ca="1" si="9461">AC5476-AD5476</f>
        <v>#N/A</v>
      </c>
      <c r="AG5476" s="223" t="e">
        <f ca="1">INDEX(TWOPTPCT_COEFFS,1,1)+AB5476*INDEX(TWOPTPCT_COEFFS,1,2)+I5477*INDEX(TWOPTPCT_COEFFS,1,3)+G5477*INDEX(TWOPTPCT_COEFFS,1,4)+L5477*INDEX(TWOPTPCT_COEFFS,1,5)+AB5480*AB5481</f>
        <v>#N/A</v>
      </c>
      <c r="AH5476" s="223" t="e">
        <f ca="1">INDEX(FTA_COEFFS,1,1)+O5476*INDEX(FTA_COEFFS,1,2)+N5477*INDEX(FTA_COEFFS,1,3)+(Q5476+R5476)*INDEX(FTA_COEFFS,1,4)+(Q5477+R5477)*INDEX(FTA_COEFFS,1,5)+M5477*INDEX(FTA_COEFFS,1,6)+AC5480*AC5481</f>
        <v>#N/A</v>
      </c>
      <c r="AI5476" s="223" t="e">
        <f ca="1">INDEX(FTPCT_COEFFS,1,1)+P5476*INDEX(FTPCT_COEFFS,1,2)+F5476*INDEX(FTPCT_COEFFS,1,3)+G5477*INDEX(FTPCT_COEFFS,1,4)+AD5480*AD5481</f>
        <v>#N/A</v>
      </c>
      <c r="AJ5476" s="338" t="e">
        <f t="shared" ref="AJ5476:AJ5477" ca="1" si="9462">AD5476*AE5476/100+AF5476*AG5476+AH5476*AI5476/100</f>
        <v>#N/A</v>
      </c>
      <c r="AK5476" s="55"/>
      <c r="AL5476" s="55"/>
      <c r="AM5476" s="55"/>
      <c r="AN5476" s="55"/>
      <c r="AO5476" s="55"/>
      <c r="AP5476" s="55"/>
      <c r="AQ5476" s="55"/>
      <c r="AR5476" s="55"/>
    </row>
    <row r="5477" spans="1:45" x14ac:dyDescent="0.3">
      <c r="B5477" s="54" t="s">
        <v>175</v>
      </c>
      <c r="C5477" s="54">
        <f>C5470</f>
        <v>0</v>
      </c>
      <c r="D5477" s="56" t="e">
        <f t="shared" ca="1" si="9454"/>
        <v>#N/A</v>
      </c>
      <c r="E5477" s="52" t="e">
        <f t="shared" ref="E5477:W5477" si="9463">E5470</f>
        <v>#N/A</v>
      </c>
      <c r="F5477" s="52" t="e">
        <f t="shared" si="9463"/>
        <v>#N/A</v>
      </c>
      <c r="G5477" s="52" t="e">
        <f t="shared" si="9463"/>
        <v>#N/A</v>
      </c>
      <c r="H5477" s="52" t="e">
        <f t="shared" si="9463"/>
        <v>#N/A</v>
      </c>
      <c r="I5477" s="52" t="e">
        <f t="shared" si="9463"/>
        <v>#N/A</v>
      </c>
      <c r="J5477" s="52" t="e">
        <f t="shared" si="9463"/>
        <v>#N/A</v>
      </c>
      <c r="K5477" s="52" t="e">
        <f t="shared" si="9463"/>
        <v>#N/A</v>
      </c>
      <c r="L5477" s="52" t="e">
        <f t="shared" si="9463"/>
        <v>#N/A</v>
      </c>
      <c r="M5477" s="52" t="e">
        <f t="shared" si="9463"/>
        <v>#N/A</v>
      </c>
      <c r="N5477" s="52" t="e">
        <f t="shared" si="9463"/>
        <v>#N/A</v>
      </c>
      <c r="O5477" s="52" t="e">
        <f t="shared" si="9463"/>
        <v>#N/A</v>
      </c>
      <c r="P5477" s="52" t="e">
        <f t="shared" si="9463"/>
        <v>#N/A</v>
      </c>
      <c r="Q5477" s="52" t="e">
        <f t="shared" si="9463"/>
        <v>#N/A</v>
      </c>
      <c r="R5477" s="52" t="e">
        <f t="shared" si="9463"/>
        <v>#N/A</v>
      </c>
      <c r="S5477" s="52" t="e">
        <f t="shared" si="9463"/>
        <v>#N/A</v>
      </c>
      <c r="T5477" s="52" t="e">
        <f t="shared" si="9463"/>
        <v>#N/A</v>
      </c>
      <c r="U5477" s="52" t="e">
        <f t="shared" si="9463"/>
        <v>#N/A</v>
      </c>
      <c r="V5477" s="52" t="e">
        <f t="shared" si="9463"/>
        <v>#N/A</v>
      </c>
      <c r="W5477" s="52" t="e">
        <f t="shared" si="9463"/>
        <v>#N/A</v>
      </c>
      <c r="X5477" s="55" t="e">
        <f t="shared" si="9456"/>
        <v>#N/A</v>
      </c>
      <c r="Y5477" s="55" t="e">
        <f t="shared" si="9457"/>
        <v>#N/A</v>
      </c>
      <c r="Z5477" s="55" t="e">
        <f t="shared" ref="Z5477" si="9464">Z5476</f>
        <v>#N/A</v>
      </c>
      <c r="AA5477" s="55" t="e">
        <f t="shared" si="9459"/>
        <v>#N/A</v>
      </c>
      <c r="AB5477" s="336" t="e">
        <f t="shared" si="9460"/>
        <v>#N/A</v>
      </c>
      <c r="AC5477" s="223" t="e">
        <f ca="1">INDEX(FGA_COEFFS,1,1)+Z5477*INDEX(FGA_COEFFS,1,2)+Y5477*INDEX(FGA_COEFFS,1,3)+R5477*INDEX(FGA_COEFFS,1,4)+Q5476*INDEX(FGA_COEFFS,1,5)+S5477*INDEX(FGA_COEFFS,1,6)+T5476*INDEX(FGA_COEFFS,1,7)+M5476*INDEX(FGA_COEFFS,1,8)+Y5480*Y5482</f>
        <v>#N/A</v>
      </c>
      <c r="AD5477" s="223" t="e">
        <f ca="1">INDEX(THREEPTA_COEFFS,1,1)+AC5477*INDEX(THREEPTA_COEFFS,1,2)+J5477*INDEX(THREEPTA_COEFFS,1,3)+AA5477*INDEX(THREEPTA_COEFFS,1,4)+K5477*INDEX(THREEPTA_COEFFS,1,5)+L5476*INDEX(THREEPTA_COEFFS,1,6)+Z5480*Z5482</f>
        <v>#N/A</v>
      </c>
      <c r="AE5477" s="223" t="e">
        <f ca="1">INDEX(THREEPTPCT_COEFFS,1,1)+K5477*INDEX(THREEPTPCT_COEFFS,1,2)+L5476*INDEX(THREEPTPCT_COEFFS,1,3)+AA5480*AA5482</f>
        <v>#N/A</v>
      </c>
      <c r="AF5477" s="55" t="e">
        <f t="shared" ca="1" si="9461"/>
        <v>#N/A</v>
      </c>
      <c r="AG5477" s="223" t="e">
        <f ca="1">INDEX(TWOPTPCT_COEFFS,1,1)+AB5477*INDEX(TWOPTPCT_COEFFS,1,2)+I5476*INDEX(TWOPTPCT_COEFFS,1,3)+G5476*INDEX(TWOPTPCT_COEFFS,1,4)+L5476*INDEX(TWOPTPCT_COEFFS,1,5)+AB5480*AB5482</f>
        <v>#N/A</v>
      </c>
      <c r="AH5477" s="223" t="e">
        <f ca="1">INDEX(FTA_COEFFS,1,1)+O5477*INDEX(FTA_COEFFS,1,2)+N5476*INDEX(FTA_COEFFS,1,3)+(Q5477+R5477)*INDEX(FTA_COEFFS,1,4)+(Q5476+R5476)*INDEX(FTA_COEFFS,1,5)+M5476*INDEX(FTA_COEFFS,1,6)+AC5480*AC5482</f>
        <v>#N/A</v>
      </c>
      <c r="AI5477" s="223" t="e">
        <f ca="1">INDEX(FTPCT_COEFFS,1,1)+P5477*INDEX(FTPCT_COEFFS,1,2)+F5477*INDEX(FTPCT_COEFFS,1,3)+G5476*INDEX(FTPCT_COEFFS,1,4)+AD5480*AD5482</f>
        <v>#N/A</v>
      </c>
      <c r="AJ5477" s="338" t="e">
        <f t="shared" ca="1" si="9462"/>
        <v>#N/A</v>
      </c>
      <c r="AK5477" s="55"/>
      <c r="AL5477" s="55"/>
      <c r="AM5477" s="55"/>
      <c r="AN5477" s="55"/>
      <c r="AO5477" s="55"/>
      <c r="AP5477" s="55"/>
      <c r="AQ5477" s="55"/>
      <c r="AR5477" s="55"/>
    </row>
    <row r="5478" spans="1:45" x14ac:dyDescent="0.3">
      <c r="A5478" s="54" t="e">
        <f ca="1">IF(D5476&gt;(D5477+(AVERAGE(V5476,W5476)-AVERAGE(V5477,W5477))/2)+2.5,C5476,IF(D5477&gt;(D5476+(AVERAGE(V5477,W5477)-AVERAGE(V5476,W5476))/2)+2.5,C5477,"Close"))</f>
        <v>#N/A</v>
      </c>
      <c r="B5478" s="64" t="e">
        <f ca="1">IF(D5477&gt;D5476,C5477,C5476)</f>
        <v>#N/A</v>
      </c>
      <c r="D5478" s="56"/>
      <c r="X5478" s="55"/>
      <c r="Y5478" s="55"/>
      <c r="Z5478" s="55"/>
      <c r="AA5478" s="55"/>
      <c r="AB5478" s="55"/>
      <c r="AC5478" s="337"/>
      <c r="AD5478" s="337"/>
      <c r="AE5478" s="337"/>
      <c r="AF5478" s="337"/>
      <c r="AG5478" s="337"/>
      <c r="AH5478" s="337"/>
      <c r="AI5478" s="337"/>
      <c r="AJ5478" s="337"/>
      <c r="AK5478" s="337"/>
      <c r="AL5478" s="337"/>
      <c r="AM5478" s="55"/>
      <c r="AN5478" s="55"/>
      <c r="AO5478" s="55"/>
      <c r="AP5478" s="55"/>
      <c r="AQ5478" s="55"/>
      <c r="AR5478" s="55"/>
      <c r="AS5478" s="55"/>
    </row>
    <row r="5479" spans="1:45" x14ac:dyDescent="0.3">
      <c r="X5479" s="54" t="s">
        <v>1305</v>
      </c>
      <c r="Y5479" s="54" t="s">
        <v>128</v>
      </c>
      <c r="Z5479" s="54" t="s">
        <v>157</v>
      </c>
      <c r="AA5479" s="54" t="s">
        <v>151</v>
      </c>
      <c r="AB5479" s="54" t="s">
        <v>1327</v>
      </c>
      <c r="AC5479" s="54" t="s">
        <v>129</v>
      </c>
      <c r="AD5479" s="54" t="s">
        <v>116</v>
      </c>
      <c r="AE5479" s="54"/>
      <c r="AF5479" s="54"/>
      <c r="AG5479" s="54"/>
      <c r="AH5479" s="54"/>
      <c r="AI5479" s="54"/>
      <c r="AJ5479" s="54"/>
      <c r="AK5479" s="54"/>
      <c r="AL5479" s="54"/>
      <c r="AM5479" s="54"/>
      <c r="AN5479" s="54"/>
      <c r="AO5479" s="54"/>
      <c r="AP5479" s="54"/>
      <c r="AQ5479" s="54"/>
      <c r="AR5479" s="54"/>
      <c r="AS5479" s="54"/>
    </row>
    <row r="5480" spans="1:45" x14ac:dyDescent="0.3">
      <c r="X5480" s="54"/>
      <c r="Y5480" s="54">
        <f t="shared" ref="Y5480:AD5480" si="9465">Y5473</f>
        <v>6.4436999999999998</v>
      </c>
      <c r="Z5480" s="54">
        <f t="shared" si="9465"/>
        <v>4.9371</v>
      </c>
      <c r="AA5480" s="54">
        <f t="shared" si="9465"/>
        <v>11.350300000000001</v>
      </c>
      <c r="AB5480" s="54">
        <f t="shared" si="9465"/>
        <v>7.1900000000000006E-2</v>
      </c>
      <c r="AC5480" s="54">
        <f t="shared" si="9465"/>
        <v>6.2766000000000002</v>
      </c>
      <c r="AD5480" s="54">
        <f t="shared" si="9465"/>
        <v>11.042999999999999</v>
      </c>
      <c r="AE5480" s="54"/>
      <c r="AF5480" s="336"/>
      <c r="AG5480" s="336"/>
      <c r="AH5480" s="336"/>
      <c r="AI5480" s="54"/>
      <c r="AJ5480" s="54"/>
      <c r="AK5480" s="54"/>
      <c r="AL5480" s="54"/>
      <c r="AM5480" s="54"/>
      <c r="AN5480" s="54"/>
      <c r="AO5480" s="54"/>
      <c r="AP5480" s="54"/>
      <c r="AQ5480" s="54"/>
      <c r="AR5480" s="54"/>
      <c r="AS5480" s="54"/>
    </row>
    <row r="5481" spans="1:45" x14ac:dyDescent="0.3">
      <c r="D5481" s="56"/>
      <c r="X5481" s="336"/>
      <c r="Y5481" s="336">
        <f t="shared" ca="1" si="9441"/>
        <v>-1.3171372451027741</v>
      </c>
      <c r="Z5481" s="336">
        <f t="shared" ca="1" si="9441"/>
        <v>1.3855045334600271</v>
      </c>
      <c r="AA5481" s="336">
        <f t="shared" ca="1" si="9441"/>
        <v>-0.27379095920723645</v>
      </c>
      <c r="AB5481" s="336">
        <f t="shared" ca="1" si="9441"/>
        <v>3.2835600128776985E-3</v>
      </c>
      <c r="AC5481" s="336">
        <f t="shared" ca="1" si="9441"/>
        <v>7.6972020689159218E-4</v>
      </c>
      <c r="AD5481" s="336">
        <f t="shared" ca="1" si="9441"/>
        <v>-0.66857773015271293</v>
      </c>
      <c r="AE5481" s="336"/>
      <c r="AF5481" s="336"/>
      <c r="AG5481" s="336"/>
      <c r="AH5481" s="336"/>
      <c r="AI5481" s="54"/>
      <c r="AJ5481" s="54"/>
      <c r="AK5481" s="54"/>
      <c r="AL5481" s="336"/>
      <c r="AM5481" s="336"/>
      <c r="AN5481" s="336"/>
      <c r="AO5481" s="336"/>
      <c r="AP5481" s="54"/>
      <c r="AQ5481" s="336"/>
      <c r="AR5481" s="336"/>
      <c r="AS5481" s="336"/>
    </row>
    <row r="5482" spans="1:45" x14ac:dyDescent="0.3">
      <c r="C5482" s="54"/>
      <c r="D5482" s="56"/>
      <c r="Y5482" s="336">
        <f t="shared" ca="1" si="9441"/>
        <v>-6.9052673700766114E-3</v>
      </c>
      <c r="Z5482" s="336">
        <f t="shared" ca="1" si="9441"/>
        <v>-0.58280515436847702</v>
      </c>
      <c r="AA5482" s="336">
        <f t="shared" ca="1" si="9441"/>
        <v>-0.36243964482040725</v>
      </c>
      <c r="AB5482" s="336">
        <f t="shared" ca="1" si="9441"/>
        <v>0.58556022173589362</v>
      </c>
      <c r="AC5482" s="336">
        <f t="shared" ca="1" si="9441"/>
        <v>-1.0163969469657661</v>
      </c>
      <c r="AD5482" s="336">
        <f t="shared" ca="1" si="9441"/>
        <v>4.8252402306205261E-5</v>
      </c>
      <c r="AE5482" s="55"/>
      <c r="AF5482" s="55"/>
      <c r="AG5482" s="55"/>
      <c r="AH5482" s="55"/>
      <c r="AI5482" s="55"/>
      <c r="AJ5482" s="55"/>
      <c r="AK5482" s="55"/>
      <c r="AL5482" s="55"/>
      <c r="AM5482" s="55"/>
      <c r="AN5482" s="55"/>
      <c r="AO5482" s="55"/>
      <c r="AP5482" s="55"/>
      <c r="AQ5482" s="55"/>
      <c r="AR5482" s="55"/>
      <c r="AS5482" s="55"/>
    </row>
    <row r="5483" spans="1:45" x14ac:dyDescent="0.3">
      <c r="B5483" s="54" t="s">
        <v>172</v>
      </c>
      <c r="C5483" s="53">
        <f>C5476</f>
        <v>0</v>
      </c>
      <c r="D5483" s="56" t="e">
        <f t="shared" ref="D5483:D5484" ca="1" si="9466">AJ5483</f>
        <v>#N/A</v>
      </c>
      <c r="E5483" s="52" t="e">
        <f t="shared" ref="E5483:W5483" si="9467">E5476</f>
        <v>#N/A</v>
      </c>
      <c r="F5483" s="52" t="e">
        <f t="shared" si="9467"/>
        <v>#N/A</v>
      </c>
      <c r="G5483" s="52" t="e">
        <f t="shared" si="9467"/>
        <v>#N/A</v>
      </c>
      <c r="H5483" s="52" t="e">
        <f t="shared" si="9467"/>
        <v>#N/A</v>
      </c>
      <c r="I5483" s="52" t="e">
        <f t="shared" si="9467"/>
        <v>#N/A</v>
      </c>
      <c r="J5483" s="52" t="e">
        <f t="shared" si="9467"/>
        <v>#N/A</v>
      </c>
      <c r="K5483" s="52" t="e">
        <f t="shared" si="9467"/>
        <v>#N/A</v>
      </c>
      <c r="L5483" s="52" t="e">
        <f t="shared" si="9467"/>
        <v>#N/A</v>
      </c>
      <c r="M5483" s="52" t="e">
        <f t="shared" si="9467"/>
        <v>#N/A</v>
      </c>
      <c r="N5483" s="52" t="e">
        <f t="shared" si="9467"/>
        <v>#N/A</v>
      </c>
      <c r="O5483" s="52" t="e">
        <f t="shared" si="9467"/>
        <v>#N/A</v>
      </c>
      <c r="P5483" s="52" t="e">
        <f t="shared" si="9467"/>
        <v>#N/A</v>
      </c>
      <c r="Q5483" s="52" t="e">
        <f t="shared" si="9467"/>
        <v>#N/A</v>
      </c>
      <c r="R5483" s="52" t="e">
        <f t="shared" si="9467"/>
        <v>#N/A</v>
      </c>
      <c r="S5483" s="52" t="e">
        <f t="shared" si="9467"/>
        <v>#N/A</v>
      </c>
      <c r="T5483" s="52" t="e">
        <f t="shared" si="9467"/>
        <v>#N/A</v>
      </c>
      <c r="U5483" s="52" t="e">
        <f t="shared" si="9467"/>
        <v>#N/A</v>
      </c>
      <c r="V5483" s="52" t="e">
        <f t="shared" si="9467"/>
        <v>#N/A</v>
      </c>
      <c r="W5483" s="52" t="e">
        <f t="shared" si="9467"/>
        <v>#N/A</v>
      </c>
      <c r="X5483" s="55" t="e">
        <f t="shared" ref="X5483:X5484" si="9468">(H5483-(O5483*P5483)/100-3*(J5483*K5483)/100)/2</f>
        <v>#N/A</v>
      </c>
      <c r="Y5483" s="55" t="e">
        <f t="shared" ref="Y5483:Y5484" si="9469">SUM(X5483,(J5483*K5483/100))/(F5483/100)</f>
        <v>#N/A</v>
      </c>
      <c r="Z5483" s="55" t="e">
        <f t="shared" ref="Z5483" si="9470">U5483*0.5+U5484*0.5</f>
        <v>#N/A</v>
      </c>
      <c r="AA5483" s="55" t="e">
        <f t="shared" ref="AA5483:AA5484" si="9471">J5483/Y5483</f>
        <v>#N/A</v>
      </c>
      <c r="AB5483" s="336" t="e">
        <f t="shared" ref="AB5483:AB5484" si="9472">X5483/(Y5483-J5483)</f>
        <v>#N/A</v>
      </c>
      <c r="AC5483" s="223" t="e">
        <f ca="1">INDEX(FGA_COEFFS,1,1)+Z5483*INDEX(FGA_COEFFS,1,2)+Y5483*INDEX(FGA_COEFFS,1,3)+R5483*INDEX(FGA_COEFFS,1,4)+Q5484*INDEX(FGA_COEFFS,1,5)+S5483*INDEX(FGA_COEFFS,1,6)+T5484*INDEX(FGA_COEFFS,1,7)+M5484*INDEX(FGA_COEFFS,1,8)+Y5487*Y5488</f>
        <v>#N/A</v>
      </c>
      <c r="AD5483" s="223" t="e">
        <f ca="1">INDEX(THREEPTA_COEFFS,1,1)+AC5483*INDEX(THREEPTA_COEFFS,1,2)+J5483*INDEX(THREEPTA_COEFFS,1,3)+AA5483*INDEX(THREEPTA_COEFFS,1,4)+K5483*INDEX(THREEPTA_COEFFS,1,5)+L5484*INDEX(THREEPTA_COEFFS,1,6)+Z5487*Z5488</f>
        <v>#N/A</v>
      </c>
      <c r="AE5483" s="223" t="e">
        <f ca="1">INDEX(THREEPTPCT_COEFFS,1,1)+K5483*INDEX(THREEPTPCT_COEFFS,1,2)+L5484*INDEX(THREEPTPCT_COEFFS,1,3)+AA5487*AA5488</f>
        <v>#N/A</v>
      </c>
      <c r="AF5483" s="55" t="e">
        <f t="shared" ref="AF5483:AF5484" ca="1" si="9473">AC5483-AD5483</f>
        <v>#N/A</v>
      </c>
      <c r="AG5483" s="223" t="e">
        <f ca="1">INDEX(TWOPTPCT_COEFFS,1,1)+AB5483*INDEX(TWOPTPCT_COEFFS,1,2)+I5484*INDEX(TWOPTPCT_COEFFS,1,3)+G5484*INDEX(TWOPTPCT_COEFFS,1,4)+L5484*INDEX(TWOPTPCT_COEFFS,1,5)+AB5487*AB5488</f>
        <v>#N/A</v>
      </c>
      <c r="AH5483" s="223" t="e">
        <f ca="1">INDEX(FTA_COEFFS,1,1)+O5483*INDEX(FTA_COEFFS,1,2)+N5484*INDEX(FTA_COEFFS,1,3)+(Q5483+R5483)*INDEX(FTA_COEFFS,1,4)+(Q5484+R5484)*INDEX(FTA_COEFFS,1,5)+M5484*INDEX(FTA_COEFFS,1,6)+AC5487*AC5488</f>
        <v>#N/A</v>
      </c>
      <c r="AI5483" s="223" t="e">
        <f ca="1">INDEX(FTPCT_COEFFS,1,1)+P5483*INDEX(FTPCT_COEFFS,1,2)+F5483*INDEX(FTPCT_COEFFS,1,3)+G5484*INDEX(FTPCT_COEFFS,1,4)+AD5487*AD5488</f>
        <v>#N/A</v>
      </c>
      <c r="AJ5483" s="338" t="e">
        <f t="shared" ref="AJ5483:AJ5484" ca="1" si="9474">AD5483*AE5483/100+AF5483*AG5483+AH5483*AI5483/100</f>
        <v>#N/A</v>
      </c>
      <c r="AK5483" s="55"/>
      <c r="AL5483" s="55"/>
      <c r="AM5483" s="55"/>
      <c r="AN5483" s="55"/>
      <c r="AO5483" s="55"/>
      <c r="AP5483" s="55"/>
      <c r="AQ5483" s="55"/>
      <c r="AR5483" s="55"/>
    </row>
    <row r="5484" spans="1:45" x14ac:dyDescent="0.3">
      <c r="B5484" s="54" t="s">
        <v>175</v>
      </c>
      <c r="C5484" s="54">
        <f>C5477</f>
        <v>0</v>
      </c>
      <c r="D5484" s="56" t="e">
        <f t="shared" ca="1" si="9466"/>
        <v>#N/A</v>
      </c>
      <c r="E5484" s="52" t="e">
        <f t="shared" ref="E5484:W5484" si="9475">E5477</f>
        <v>#N/A</v>
      </c>
      <c r="F5484" s="52" t="e">
        <f t="shared" si="9475"/>
        <v>#N/A</v>
      </c>
      <c r="G5484" s="52" t="e">
        <f t="shared" si="9475"/>
        <v>#N/A</v>
      </c>
      <c r="H5484" s="52" t="e">
        <f t="shared" si="9475"/>
        <v>#N/A</v>
      </c>
      <c r="I5484" s="52" t="e">
        <f t="shared" si="9475"/>
        <v>#N/A</v>
      </c>
      <c r="J5484" s="52" t="e">
        <f t="shared" si="9475"/>
        <v>#N/A</v>
      </c>
      <c r="K5484" s="52" t="e">
        <f t="shared" si="9475"/>
        <v>#N/A</v>
      </c>
      <c r="L5484" s="52" t="e">
        <f t="shared" si="9475"/>
        <v>#N/A</v>
      </c>
      <c r="M5484" s="52" t="e">
        <f t="shared" si="9475"/>
        <v>#N/A</v>
      </c>
      <c r="N5484" s="52" t="e">
        <f t="shared" si="9475"/>
        <v>#N/A</v>
      </c>
      <c r="O5484" s="52" t="e">
        <f t="shared" si="9475"/>
        <v>#N/A</v>
      </c>
      <c r="P5484" s="52" t="e">
        <f t="shared" si="9475"/>
        <v>#N/A</v>
      </c>
      <c r="Q5484" s="52" t="e">
        <f t="shared" si="9475"/>
        <v>#N/A</v>
      </c>
      <c r="R5484" s="52" t="e">
        <f t="shared" si="9475"/>
        <v>#N/A</v>
      </c>
      <c r="S5484" s="52" t="e">
        <f t="shared" si="9475"/>
        <v>#N/A</v>
      </c>
      <c r="T5484" s="52" t="e">
        <f t="shared" si="9475"/>
        <v>#N/A</v>
      </c>
      <c r="U5484" s="52" t="e">
        <f t="shared" si="9475"/>
        <v>#N/A</v>
      </c>
      <c r="V5484" s="52" t="e">
        <f t="shared" si="9475"/>
        <v>#N/A</v>
      </c>
      <c r="W5484" s="52" t="e">
        <f t="shared" si="9475"/>
        <v>#N/A</v>
      </c>
      <c r="X5484" s="55" t="e">
        <f t="shared" si="9468"/>
        <v>#N/A</v>
      </c>
      <c r="Y5484" s="55" t="e">
        <f t="shared" si="9469"/>
        <v>#N/A</v>
      </c>
      <c r="Z5484" s="55" t="e">
        <f t="shared" ref="Z5484" si="9476">Z5483</f>
        <v>#N/A</v>
      </c>
      <c r="AA5484" s="55" t="e">
        <f t="shared" si="9471"/>
        <v>#N/A</v>
      </c>
      <c r="AB5484" s="336" t="e">
        <f t="shared" si="9472"/>
        <v>#N/A</v>
      </c>
      <c r="AC5484" s="223" t="e">
        <f ca="1">INDEX(FGA_COEFFS,1,1)+Z5484*INDEX(FGA_COEFFS,1,2)+Y5484*INDEX(FGA_COEFFS,1,3)+R5484*INDEX(FGA_COEFFS,1,4)+Q5483*INDEX(FGA_COEFFS,1,5)+S5484*INDEX(FGA_COEFFS,1,6)+T5483*INDEX(FGA_COEFFS,1,7)+M5483*INDEX(FGA_COEFFS,1,8)+Y5487*Y5489</f>
        <v>#N/A</v>
      </c>
      <c r="AD5484" s="223" t="e">
        <f ca="1">INDEX(THREEPTA_COEFFS,1,1)+AC5484*INDEX(THREEPTA_COEFFS,1,2)+J5484*INDEX(THREEPTA_COEFFS,1,3)+AA5484*INDEX(THREEPTA_COEFFS,1,4)+K5484*INDEX(THREEPTA_COEFFS,1,5)+L5483*INDEX(THREEPTA_COEFFS,1,6)+Z5487*Z5489</f>
        <v>#N/A</v>
      </c>
      <c r="AE5484" s="223" t="e">
        <f ca="1">INDEX(THREEPTPCT_COEFFS,1,1)+K5484*INDEX(THREEPTPCT_COEFFS,1,2)+L5483*INDEX(THREEPTPCT_COEFFS,1,3)+AA5487*AA5489</f>
        <v>#N/A</v>
      </c>
      <c r="AF5484" s="55" t="e">
        <f t="shared" ca="1" si="9473"/>
        <v>#N/A</v>
      </c>
      <c r="AG5484" s="223" t="e">
        <f ca="1">INDEX(TWOPTPCT_COEFFS,1,1)+AB5484*INDEX(TWOPTPCT_COEFFS,1,2)+I5483*INDEX(TWOPTPCT_COEFFS,1,3)+G5483*INDEX(TWOPTPCT_COEFFS,1,4)+L5483*INDEX(TWOPTPCT_COEFFS,1,5)+AB5487*AB5489</f>
        <v>#N/A</v>
      </c>
      <c r="AH5484" s="223" t="e">
        <f ca="1">INDEX(FTA_COEFFS,1,1)+O5484*INDEX(FTA_COEFFS,1,2)+N5483*INDEX(FTA_COEFFS,1,3)+(Q5484+R5484)*INDEX(FTA_COEFFS,1,4)+(Q5483+R5483)*INDEX(FTA_COEFFS,1,5)+M5483*INDEX(FTA_COEFFS,1,6)+AC5487*AC5489</f>
        <v>#N/A</v>
      </c>
      <c r="AI5484" s="223" t="e">
        <f ca="1">INDEX(FTPCT_COEFFS,1,1)+P5484*INDEX(FTPCT_COEFFS,1,2)+F5484*INDEX(FTPCT_COEFFS,1,3)+G5483*INDEX(FTPCT_COEFFS,1,4)+AD5487*AD5489</f>
        <v>#N/A</v>
      </c>
      <c r="AJ5484" s="338" t="e">
        <f t="shared" ca="1" si="9474"/>
        <v>#N/A</v>
      </c>
      <c r="AK5484" s="55"/>
      <c r="AL5484" s="55"/>
      <c r="AM5484" s="55"/>
      <c r="AN5484" s="55"/>
      <c r="AO5484" s="55"/>
      <c r="AP5484" s="55"/>
      <c r="AQ5484" s="55"/>
      <c r="AR5484" s="55"/>
    </row>
    <row r="5485" spans="1:45" x14ac:dyDescent="0.3">
      <c r="A5485" s="54" t="e">
        <f ca="1">IF(D5483&gt;(D5484+(AVERAGE(V5483,W5483)-AVERAGE(V5484,W5484))/2)+2.5,C5483,IF(D5484&gt;(D5483+(AVERAGE(V5484,W5484)-AVERAGE(V5483,W5483))/2)+2.5,C5484,"Close"))</f>
        <v>#N/A</v>
      </c>
      <c r="B5485" s="64" t="e">
        <f ca="1">IF(D5484&gt;D5483,C5484,C5483)</f>
        <v>#N/A</v>
      </c>
      <c r="D5485" s="56"/>
      <c r="X5485" s="55"/>
      <c r="Y5485" s="55"/>
      <c r="Z5485" s="55"/>
      <c r="AA5485" s="55"/>
      <c r="AB5485" s="55"/>
      <c r="AC5485" s="337"/>
      <c r="AD5485" s="337"/>
      <c r="AE5485" s="337"/>
      <c r="AF5485" s="337"/>
      <c r="AG5485" s="337"/>
      <c r="AH5485" s="337"/>
      <c r="AI5485" s="337"/>
      <c r="AJ5485" s="337"/>
      <c r="AK5485" s="337"/>
      <c r="AL5485" s="337"/>
      <c r="AM5485" s="55"/>
      <c r="AN5485" s="55"/>
      <c r="AO5485" s="55"/>
      <c r="AP5485" s="55"/>
      <c r="AQ5485" s="55"/>
      <c r="AR5485" s="55"/>
      <c r="AS5485" s="55"/>
    </row>
    <row r="5486" spans="1:45" x14ac:dyDescent="0.3">
      <c r="X5486" s="54" t="s">
        <v>1305</v>
      </c>
      <c r="Y5486" s="54" t="s">
        <v>128</v>
      </c>
      <c r="Z5486" s="54" t="s">
        <v>157</v>
      </c>
      <c r="AA5486" s="54" t="s">
        <v>151</v>
      </c>
      <c r="AB5486" s="54" t="s">
        <v>1327</v>
      </c>
      <c r="AC5486" s="54" t="s">
        <v>129</v>
      </c>
      <c r="AD5486" s="54" t="s">
        <v>116</v>
      </c>
      <c r="AE5486" s="54"/>
      <c r="AF5486" s="54"/>
      <c r="AG5486" s="54"/>
      <c r="AH5486" s="54"/>
      <c r="AI5486" s="54"/>
      <c r="AJ5486" s="54"/>
      <c r="AK5486" s="54"/>
      <c r="AL5486" s="54"/>
      <c r="AM5486" s="54"/>
      <c r="AN5486" s="54"/>
      <c r="AO5486" s="54"/>
      <c r="AP5486" s="54"/>
      <c r="AQ5486" s="54"/>
      <c r="AR5486" s="54"/>
      <c r="AS5486" s="54"/>
    </row>
    <row r="5487" spans="1:45" x14ac:dyDescent="0.3">
      <c r="X5487" s="54"/>
      <c r="Y5487" s="54">
        <f t="shared" ref="Y5487:AD5487" si="9477">Y5480</f>
        <v>6.4436999999999998</v>
      </c>
      <c r="Z5487" s="54">
        <f t="shared" si="9477"/>
        <v>4.9371</v>
      </c>
      <c r="AA5487" s="54">
        <f t="shared" si="9477"/>
        <v>11.350300000000001</v>
      </c>
      <c r="AB5487" s="54">
        <f t="shared" si="9477"/>
        <v>7.1900000000000006E-2</v>
      </c>
      <c r="AC5487" s="54">
        <f t="shared" si="9477"/>
        <v>6.2766000000000002</v>
      </c>
      <c r="AD5487" s="54">
        <f t="shared" si="9477"/>
        <v>11.042999999999999</v>
      </c>
      <c r="AE5487" s="54"/>
      <c r="AF5487" s="336"/>
      <c r="AG5487" s="336"/>
      <c r="AH5487" s="336"/>
      <c r="AI5487" s="54"/>
      <c r="AJ5487" s="54"/>
      <c r="AK5487" s="54"/>
      <c r="AL5487" s="54"/>
      <c r="AM5487" s="54"/>
      <c r="AN5487" s="54"/>
      <c r="AO5487" s="54"/>
      <c r="AP5487" s="54"/>
      <c r="AQ5487" s="54"/>
      <c r="AR5487" s="54"/>
      <c r="AS5487" s="54"/>
    </row>
    <row r="5488" spans="1:45" x14ac:dyDescent="0.3">
      <c r="D5488" s="56"/>
      <c r="X5488" s="336"/>
      <c r="Y5488" s="336">
        <f t="shared" ca="1" si="9441"/>
        <v>0.8594788913752861</v>
      </c>
      <c r="Z5488" s="336">
        <f t="shared" ca="1" si="9441"/>
        <v>-0.11582281691987825</v>
      </c>
      <c r="AA5488" s="336">
        <f t="shared" ca="1" si="9441"/>
        <v>-0.13684000040230709</v>
      </c>
      <c r="AB5488" s="336">
        <f t="shared" ca="1" si="9441"/>
        <v>8.6153039293817249E-2</v>
      </c>
      <c r="AC5488" s="336">
        <f t="shared" ca="1" si="9441"/>
        <v>-0.73724180574028586</v>
      </c>
      <c r="AD5488" s="336">
        <f t="shared" ca="1" si="9441"/>
        <v>1.4312697314192653</v>
      </c>
      <c r="AE5488" s="336"/>
      <c r="AF5488" s="336"/>
      <c r="AG5488" s="336"/>
      <c r="AH5488" s="336"/>
      <c r="AI5488" s="54"/>
      <c r="AJ5488" s="54"/>
      <c r="AK5488" s="54"/>
      <c r="AL5488" s="336"/>
      <c r="AM5488" s="336"/>
      <c r="AN5488" s="336"/>
      <c r="AO5488" s="336"/>
      <c r="AP5488" s="54"/>
      <c r="AQ5488" s="336"/>
      <c r="AR5488" s="336"/>
      <c r="AS5488" s="336"/>
    </row>
    <row r="5489" spans="1:45" x14ac:dyDescent="0.3">
      <c r="C5489" s="54"/>
      <c r="D5489" s="56"/>
      <c r="Y5489" s="336">
        <f t="shared" ca="1" si="9441"/>
        <v>0.16594422526654906</v>
      </c>
      <c r="Z5489" s="336">
        <f t="shared" ca="1" si="9441"/>
        <v>-0.40459954607942872</v>
      </c>
      <c r="AA5489" s="336">
        <f t="shared" ca="1" si="9441"/>
        <v>0.8627323107234508</v>
      </c>
      <c r="AB5489" s="336">
        <f t="shared" ca="1" si="9441"/>
        <v>0.27351914667266769</v>
      </c>
      <c r="AC5489" s="336">
        <f t="shared" ca="1" si="9441"/>
        <v>-1.4437050454093752E-2</v>
      </c>
      <c r="AD5489" s="336">
        <f t="shared" ca="1" si="9441"/>
        <v>-0.62739121131787057</v>
      </c>
      <c r="AE5489" s="55"/>
      <c r="AF5489" s="55"/>
      <c r="AG5489" s="55"/>
      <c r="AH5489" s="55"/>
      <c r="AI5489" s="55"/>
      <c r="AJ5489" s="55"/>
      <c r="AK5489" s="55"/>
      <c r="AL5489" s="55"/>
      <c r="AM5489" s="55"/>
      <c r="AN5489" s="55"/>
      <c r="AO5489" s="55"/>
      <c r="AP5489" s="55"/>
      <c r="AQ5489" s="55"/>
      <c r="AR5489" s="55"/>
      <c r="AS5489" s="55"/>
    </row>
    <row r="5490" spans="1:45" x14ac:dyDescent="0.3">
      <c r="B5490" s="54" t="s">
        <v>172</v>
      </c>
      <c r="C5490" s="53">
        <f>C5483</f>
        <v>0</v>
      </c>
      <c r="D5490" s="56" t="e">
        <f t="shared" ref="D5490:D5491" ca="1" si="9478">AJ5490</f>
        <v>#N/A</v>
      </c>
      <c r="E5490" s="52" t="e">
        <f t="shared" ref="E5490:W5490" si="9479">E5483</f>
        <v>#N/A</v>
      </c>
      <c r="F5490" s="52" t="e">
        <f t="shared" si="9479"/>
        <v>#N/A</v>
      </c>
      <c r="G5490" s="52" t="e">
        <f t="shared" si="9479"/>
        <v>#N/A</v>
      </c>
      <c r="H5490" s="52" t="e">
        <f t="shared" si="9479"/>
        <v>#N/A</v>
      </c>
      <c r="I5490" s="52" t="e">
        <f t="shared" si="9479"/>
        <v>#N/A</v>
      </c>
      <c r="J5490" s="52" t="e">
        <f t="shared" si="9479"/>
        <v>#N/A</v>
      </c>
      <c r="K5490" s="52" t="e">
        <f t="shared" si="9479"/>
        <v>#N/A</v>
      </c>
      <c r="L5490" s="52" t="e">
        <f t="shared" si="9479"/>
        <v>#N/A</v>
      </c>
      <c r="M5490" s="52" t="e">
        <f t="shared" si="9479"/>
        <v>#N/A</v>
      </c>
      <c r="N5490" s="52" t="e">
        <f t="shared" si="9479"/>
        <v>#N/A</v>
      </c>
      <c r="O5490" s="52" t="e">
        <f t="shared" si="9479"/>
        <v>#N/A</v>
      </c>
      <c r="P5490" s="52" t="e">
        <f t="shared" si="9479"/>
        <v>#N/A</v>
      </c>
      <c r="Q5490" s="52" t="e">
        <f t="shared" si="9479"/>
        <v>#N/A</v>
      </c>
      <c r="R5490" s="52" t="e">
        <f t="shared" si="9479"/>
        <v>#N/A</v>
      </c>
      <c r="S5490" s="52" t="e">
        <f t="shared" si="9479"/>
        <v>#N/A</v>
      </c>
      <c r="T5490" s="52" t="e">
        <f t="shared" si="9479"/>
        <v>#N/A</v>
      </c>
      <c r="U5490" s="52" t="e">
        <f t="shared" si="9479"/>
        <v>#N/A</v>
      </c>
      <c r="V5490" s="52" t="e">
        <f t="shared" si="9479"/>
        <v>#N/A</v>
      </c>
      <c r="W5490" s="52" t="e">
        <f t="shared" si="9479"/>
        <v>#N/A</v>
      </c>
      <c r="X5490" s="55" t="e">
        <f t="shared" ref="X5490:X5491" si="9480">(H5490-(O5490*P5490)/100-3*(J5490*K5490)/100)/2</f>
        <v>#N/A</v>
      </c>
      <c r="Y5490" s="55" t="e">
        <f t="shared" ref="Y5490:Y5491" si="9481">SUM(X5490,(J5490*K5490/100))/(F5490/100)</f>
        <v>#N/A</v>
      </c>
      <c r="Z5490" s="55" t="e">
        <f t="shared" ref="Z5490" si="9482">U5490*0.5+U5491*0.5</f>
        <v>#N/A</v>
      </c>
      <c r="AA5490" s="55" t="e">
        <f t="shared" ref="AA5490:AA5491" si="9483">J5490/Y5490</f>
        <v>#N/A</v>
      </c>
      <c r="AB5490" s="336" t="e">
        <f t="shared" ref="AB5490:AB5491" si="9484">X5490/(Y5490-J5490)</f>
        <v>#N/A</v>
      </c>
      <c r="AC5490" s="223" t="e">
        <f ca="1">INDEX(FGA_COEFFS,1,1)+Z5490*INDEX(FGA_COEFFS,1,2)+Y5490*INDEX(FGA_COEFFS,1,3)+R5490*INDEX(FGA_COEFFS,1,4)+Q5491*INDEX(FGA_COEFFS,1,5)+S5490*INDEX(FGA_COEFFS,1,6)+T5491*INDEX(FGA_COEFFS,1,7)+M5491*INDEX(FGA_COEFFS,1,8)+Y5494*Y5495</f>
        <v>#N/A</v>
      </c>
      <c r="AD5490" s="223" t="e">
        <f ca="1">INDEX(THREEPTA_COEFFS,1,1)+AC5490*INDEX(THREEPTA_COEFFS,1,2)+J5490*INDEX(THREEPTA_COEFFS,1,3)+AA5490*INDEX(THREEPTA_COEFFS,1,4)+K5490*INDEX(THREEPTA_COEFFS,1,5)+L5491*INDEX(THREEPTA_COEFFS,1,6)+Z5494*Z5495</f>
        <v>#N/A</v>
      </c>
      <c r="AE5490" s="223" t="e">
        <f ca="1">INDEX(THREEPTPCT_COEFFS,1,1)+K5490*INDEX(THREEPTPCT_COEFFS,1,2)+L5491*INDEX(THREEPTPCT_COEFFS,1,3)+AA5494*AA5495</f>
        <v>#N/A</v>
      </c>
      <c r="AF5490" s="55" t="e">
        <f t="shared" ref="AF5490:AF5491" ca="1" si="9485">AC5490-AD5490</f>
        <v>#N/A</v>
      </c>
      <c r="AG5490" s="223" t="e">
        <f ca="1">INDEX(TWOPTPCT_COEFFS,1,1)+AB5490*INDEX(TWOPTPCT_COEFFS,1,2)+I5491*INDEX(TWOPTPCT_COEFFS,1,3)+G5491*INDEX(TWOPTPCT_COEFFS,1,4)+L5491*INDEX(TWOPTPCT_COEFFS,1,5)+AB5494*AB5495</f>
        <v>#N/A</v>
      </c>
      <c r="AH5490" s="223" t="e">
        <f ca="1">INDEX(FTA_COEFFS,1,1)+O5490*INDEX(FTA_COEFFS,1,2)+N5491*INDEX(FTA_COEFFS,1,3)+(Q5490+R5490)*INDEX(FTA_COEFFS,1,4)+(Q5491+R5491)*INDEX(FTA_COEFFS,1,5)+M5491*INDEX(FTA_COEFFS,1,6)+AC5494*AC5495</f>
        <v>#N/A</v>
      </c>
      <c r="AI5490" s="223" t="e">
        <f ca="1">INDEX(FTPCT_COEFFS,1,1)+P5490*INDEX(FTPCT_COEFFS,1,2)+F5490*INDEX(FTPCT_COEFFS,1,3)+G5491*INDEX(FTPCT_COEFFS,1,4)+AD5494*AD5495</f>
        <v>#N/A</v>
      </c>
      <c r="AJ5490" s="338" t="e">
        <f t="shared" ref="AJ5490:AJ5491" ca="1" si="9486">AD5490*AE5490/100+AF5490*AG5490+AH5490*AI5490/100</f>
        <v>#N/A</v>
      </c>
      <c r="AK5490" s="55"/>
      <c r="AL5490" s="55"/>
      <c r="AM5490" s="55"/>
      <c r="AN5490" s="55"/>
      <c r="AO5490" s="55"/>
      <c r="AP5490" s="55"/>
      <c r="AQ5490" s="55"/>
      <c r="AR5490" s="55"/>
    </row>
    <row r="5491" spans="1:45" x14ac:dyDescent="0.3">
      <c r="B5491" s="54" t="s">
        <v>175</v>
      </c>
      <c r="C5491" s="54">
        <f>C5484</f>
        <v>0</v>
      </c>
      <c r="D5491" s="56" t="e">
        <f t="shared" ca="1" si="9478"/>
        <v>#N/A</v>
      </c>
      <c r="E5491" s="52" t="e">
        <f t="shared" ref="E5491:W5491" si="9487">E5484</f>
        <v>#N/A</v>
      </c>
      <c r="F5491" s="52" t="e">
        <f t="shared" si="9487"/>
        <v>#N/A</v>
      </c>
      <c r="G5491" s="52" t="e">
        <f t="shared" si="9487"/>
        <v>#N/A</v>
      </c>
      <c r="H5491" s="52" t="e">
        <f t="shared" si="9487"/>
        <v>#N/A</v>
      </c>
      <c r="I5491" s="52" t="e">
        <f t="shared" si="9487"/>
        <v>#N/A</v>
      </c>
      <c r="J5491" s="52" t="e">
        <f t="shared" si="9487"/>
        <v>#N/A</v>
      </c>
      <c r="K5491" s="52" t="e">
        <f t="shared" si="9487"/>
        <v>#N/A</v>
      </c>
      <c r="L5491" s="52" t="e">
        <f t="shared" si="9487"/>
        <v>#N/A</v>
      </c>
      <c r="M5491" s="52" t="e">
        <f t="shared" si="9487"/>
        <v>#N/A</v>
      </c>
      <c r="N5491" s="52" t="e">
        <f t="shared" si="9487"/>
        <v>#N/A</v>
      </c>
      <c r="O5491" s="52" t="e">
        <f t="shared" si="9487"/>
        <v>#N/A</v>
      </c>
      <c r="P5491" s="52" t="e">
        <f t="shared" si="9487"/>
        <v>#N/A</v>
      </c>
      <c r="Q5491" s="52" t="e">
        <f t="shared" si="9487"/>
        <v>#N/A</v>
      </c>
      <c r="R5491" s="52" t="e">
        <f t="shared" si="9487"/>
        <v>#N/A</v>
      </c>
      <c r="S5491" s="52" t="e">
        <f t="shared" si="9487"/>
        <v>#N/A</v>
      </c>
      <c r="T5491" s="52" t="e">
        <f t="shared" si="9487"/>
        <v>#N/A</v>
      </c>
      <c r="U5491" s="52" t="e">
        <f t="shared" si="9487"/>
        <v>#N/A</v>
      </c>
      <c r="V5491" s="52" t="e">
        <f t="shared" si="9487"/>
        <v>#N/A</v>
      </c>
      <c r="W5491" s="52" t="e">
        <f t="shared" si="9487"/>
        <v>#N/A</v>
      </c>
      <c r="X5491" s="55" t="e">
        <f t="shared" si="9480"/>
        <v>#N/A</v>
      </c>
      <c r="Y5491" s="55" t="e">
        <f t="shared" si="9481"/>
        <v>#N/A</v>
      </c>
      <c r="Z5491" s="55" t="e">
        <f t="shared" ref="Z5491" si="9488">Z5490</f>
        <v>#N/A</v>
      </c>
      <c r="AA5491" s="55" t="e">
        <f t="shared" si="9483"/>
        <v>#N/A</v>
      </c>
      <c r="AB5491" s="336" t="e">
        <f t="shared" si="9484"/>
        <v>#N/A</v>
      </c>
      <c r="AC5491" s="223" t="e">
        <f ca="1">INDEX(FGA_COEFFS,1,1)+Z5491*INDEX(FGA_COEFFS,1,2)+Y5491*INDEX(FGA_COEFFS,1,3)+R5491*INDEX(FGA_COEFFS,1,4)+Q5490*INDEX(FGA_COEFFS,1,5)+S5491*INDEX(FGA_COEFFS,1,6)+T5490*INDEX(FGA_COEFFS,1,7)+M5490*INDEX(FGA_COEFFS,1,8)+Y5494*Y5496</f>
        <v>#N/A</v>
      </c>
      <c r="AD5491" s="223" t="e">
        <f ca="1">INDEX(THREEPTA_COEFFS,1,1)+AC5491*INDEX(THREEPTA_COEFFS,1,2)+J5491*INDEX(THREEPTA_COEFFS,1,3)+AA5491*INDEX(THREEPTA_COEFFS,1,4)+K5491*INDEX(THREEPTA_COEFFS,1,5)+L5490*INDEX(THREEPTA_COEFFS,1,6)+Z5494*Z5496</f>
        <v>#N/A</v>
      </c>
      <c r="AE5491" s="223" t="e">
        <f ca="1">INDEX(THREEPTPCT_COEFFS,1,1)+K5491*INDEX(THREEPTPCT_COEFFS,1,2)+L5490*INDEX(THREEPTPCT_COEFFS,1,3)+AA5494*AA5496</f>
        <v>#N/A</v>
      </c>
      <c r="AF5491" s="55" t="e">
        <f t="shared" ca="1" si="9485"/>
        <v>#N/A</v>
      </c>
      <c r="AG5491" s="223" t="e">
        <f ca="1">INDEX(TWOPTPCT_COEFFS,1,1)+AB5491*INDEX(TWOPTPCT_COEFFS,1,2)+I5490*INDEX(TWOPTPCT_COEFFS,1,3)+G5490*INDEX(TWOPTPCT_COEFFS,1,4)+L5490*INDEX(TWOPTPCT_COEFFS,1,5)+AB5494*AB5496</f>
        <v>#N/A</v>
      </c>
      <c r="AH5491" s="223" t="e">
        <f ca="1">INDEX(FTA_COEFFS,1,1)+O5491*INDEX(FTA_COEFFS,1,2)+N5490*INDEX(FTA_COEFFS,1,3)+(Q5491+R5491)*INDEX(FTA_COEFFS,1,4)+(Q5490+R5490)*INDEX(FTA_COEFFS,1,5)+M5490*INDEX(FTA_COEFFS,1,6)+AC5494*AC5496</f>
        <v>#N/A</v>
      </c>
      <c r="AI5491" s="223" t="e">
        <f ca="1">INDEX(FTPCT_COEFFS,1,1)+P5491*INDEX(FTPCT_COEFFS,1,2)+F5491*INDEX(FTPCT_COEFFS,1,3)+G5490*INDEX(FTPCT_COEFFS,1,4)+AD5494*AD5496</f>
        <v>#N/A</v>
      </c>
      <c r="AJ5491" s="338" t="e">
        <f t="shared" ca="1" si="9486"/>
        <v>#N/A</v>
      </c>
      <c r="AK5491" s="55"/>
      <c r="AL5491" s="55"/>
      <c r="AM5491" s="55"/>
      <c r="AN5491" s="55"/>
      <c r="AO5491" s="55"/>
      <c r="AP5491" s="55"/>
      <c r="AQ5491" s="55"/>
      <c r="AR5491" s="55"/>
    </row>
    <row r="5492" spans="1:45" x14ac:dyDescent="0.3">
      <c r="A5492" s="54" t="e">
        <f ca="1">IF(D5490&gt;(D5491+(AVERAGE(V5490,W5490)-AVERAGE(V5491,W5491))/2)+2.5,C5490,IF(D5491&gt;(D5490+(AVERAGE(V5491,W5491)-AVERAGE(V5490,W5490))/2)+2.5,C5491,"Close"))</f>
        <v>#N/A</v>
      </c>
      <c r="B5492" s="64" t="e">
        <f ca="1">IF(D5491&gt;D5490,C5491,C5490)</f>
        <v>#N/A</v>
      </c>
      <c r="D5492" s="56"/>
      <c r="X5492" s="55"/>
      <c r="Y5492" s="55"/>
      <c r="Z5492" s="55"/>
      <c r="AA5492" s="55"/>
      <c r="AB5492" s="55"/>
      <c r="AC5492" s="337"/>
      <c r="AD5492" s="337"/>
      <c r="AE5492" s="337"/>
      <c r="AF5492" s="337"/>
      <c r="AG5492" s="337"/>
      <c r="AH5492" s="337"/>
      <c r="AI5492" s="337"/>
      <c r="AJ5492" s="337"/>
      <c r="AK5492" s="337"/>
      <c r="AL5492" s="337"/>
      <c r="AM5492" s="55"/>
      <c r="AN5492" s="55"/>
      <c r="AO5492" s="55"/>
      <c r="AP5492" s="55"/>
      <c r="AQ5492" s="55"/>
      <c r="AR5492" s="55"/>
      <c r="AS5492" s="55"/>
    </row>
    <row r="5493" spans="1:45" x14ac:dyDescent="0.3">
      <c r="X5493" s="54" t="s">
        <v>1305</v>
      </c>
      <c r="Y5493" s="54" t="s">
        <v>128</v>
      </c>
      <c r="Z5493" s="54" t="s">
        <v>157</v>
      </c>
      <c r="AA5493" s="54" t="s">
        <v>151</v>
      </c>
      <c r="AB5493" s="54" t="s">
        <v>1327</v>
      </c>
      <c r="AC5493" s="54" t="s">
        <v>129</v>
      </c>
      <c r="AD5493" s="54" t="s">
        <v>116</v>
      </c>
      <c r="AE5493" s="54"/>
      <c r="AF5493" s="54"/>
      <c r="AG5493" s="54"/>
      <c r="AH5493" s="54"/>
      <c r="AI5493" s="54"/>
      <c r="AJ5493" s="54"/>
      <c r="AK5493" s="54"/>
      <c r="AL5493" s="54"/>
      <c r="AM5493" s="54"/>
      <c r="AN5493" s="54"/>
      <c r="AO5493" s="54"/>
      <c r="AP5493" s="54"/>
      <c r="AQ5493" s="54"/>
      <c r="AR5493" s="54"/>
      <c r="AS5493" s="54"/>
    </row>
    <row r="5494" spans="1:45" x14ac:dyDescent="0.3">
      <c r="X5494" s="54"/>
      <c r="Y5494" s="54">
        <f t="shared" ref="Y5494:AD5494" si="9489">Y5487</f>
        <v>6.4436999999999998</v>
      </c>
      <c r="Z5494" s="54">
        <f t="shared" si="9489"/>
        <v>4.9371</v>
      </c>
      <c r="AA5494" s="54">
        <f t="shared" si="9489"/>
        <v>11.350300000000001</v>
      </c>
      <c r="AB5494" s="54">
        <f t="shared" si="9489"/>
        <v>7.1900000000000006E-2</v>
      </c>
      <c r="AC5494" s="54">
        <f t="shared" si="9489"/>
        <v>6.2766000000000002</v>
      </c>
      <c r="AD5494" s="54">
        <f t="shared" si="9489"/>
        <v>11.042999999999999</v>
      </c>
      <c r="AE5494" s="54"/>
      <c r="AF5494" s="336"/>
      <c r="AG5494" s="336"/>
      <c r="AH5494" s="336"/>
      <c r="AI5494" s="54"/>
      <c r="AJ5494" s="54"/>
      <c r="AK5494" s="54"/>
      <c r="AL5494" s="54"/>
      <c r="AM5494" s="54"/>
      <c r="AN5494" s="54"/>
      <c r="AO5494" s="54"/>
      <c r="AP5494" s="54"/>
      <c r="AQ5494" s="54"/>
      <c r="AR5494" s="54"/>
      <c r="AS5494" s="54"/>
    </row>
    <row r="5495" spans="1:45" x14ac:dyDescent="0.3">
      <c r="D5495" s="56"/>
      <c r="X5495" s="336"/>
      <c r="Y5495" s="336">
        <f t="shared" ca="1" si="9441"/>
        <v>0.76897360236019274</v>
      </c>
      <c r="Z5495" s="336">
        <f t="shared" ca="1" si="9441"/>
        <v>0.71295162972630377</v>
      </c>
      <c r="AA5495" s="336">
        <f t="shared" ca="1" si="9441"/>
        <v>-3.0074619612368833E-2</v>
      </c>
      <c r="AB5495" s="336">
        <f t="shared" ca="1" si="9441"/>
        <v>0.90994797212068224</v>
      </c>
      <c r="AC5495" s="336">
        <f t="shared" ca="1" si="9441"/>
        <v>0.96117919296580046</v>
      </c>
      <c r="AD5495" s="336">
        <f t="shared" ca="1" si="9441"/>
        <v>-0.57526637192788421</v>
      </c>
      <c r="AE5495" s="336"/>
      <c r="AF5495" s="336"/>
      <c r="AG5495" s="336"/>
      <c r="AH5495" s="336"/>
      <c r="AI5495" s="54"/>
      <c r="AJ5495" s="54"/>
      <c r="AK5495" s="54"/>
      <c r="AL5495" s="336"/>
      <c r="AM5495" s="336"/>
      <c r="AN5495" s="336"/>
      <c r="AO5495" s="336"/>
      <c r="AP5495" s="54"/>
      <c r="AQ5495" s="336"/>
      <c r="AR5495" s="336"/>
      <c r="AS5495" s="336"/>
    </row>
    <row r="5496" spans="1:45" x14ac:dyDescent="0.3">
      <c r="C5496" s="54"/>
      <c r="D5496" s="56"/>
      <c r="Y5496" s="336">
        <f t="shared" ca="1" si="9441"/>
        <v>1.7970504143567611E-2</v>
      </c>
      <c r="Z5496" s="336">
        <f t="shared" ca="1" si="9441"/>
        <v>-1.3023535596562519</v>
      </c>
      <c r="AA5496" s="336">
        <f t="shared" ca="1" si="9441"/>
        <v>0.17045486891240516</v>
      </c>
      <c r="AB5496" s="336">
        <f t="shared" ca="1" si="9441"/>
        <v>-0.55607510597538734</v>
      </c>
      <c r="AC5496" s="336">
        <f t="shared" ca="1" si="9441"/>
        <v>4.1467115126093926E-2</v>
      </c>
      <c r="AD5496" s="336">
        <f t="shared" ca="1" si="9441"/>
        <v>1.427718676706176</v>
      </c>
      <c r="AE5496" s="55"/>
      <c r="AF5496" s="55"/>
      <c r="AG5496" s="55"/>
      <c r="AH5496" s="55"/>
      <c r="AI5496" s="55"/>
      <c r="AJ5496" s="55"/>
      <c r="AK5496" s="55"/>
      <c r="AL5496" s="55"/>
      <c r="AM5496" s="55"/>
      <c r="AN5496" s="55"/>
      <c r="AO5496" s="55"/>
      <c r="AP5496" s="55"/>
      <c r="AQ5496" s="55"/>
      <c r="AR5496" s="55"/>
      <c r="AS5496" s="55"/>
    </row>
    <row r="5497" spans="1:45" x14ac:dyDescent="0.3">
      <c r="B5497" s="54" t="s">
        <v>172</v>
      </c>
      <c r="C5497" s="53">
        <f>C5490</f>
        <v>0</v>
      </c>
      <c r="D5497" s="56" t="e">
        <f t="shared" ref="D5497:D5498" ca="1" si="9490">AJ5497</f>
        <v>#N/A</v>
      </c>
      <c r="E5497" s="52" t="e">
        <f t="shared" ref="E5497:W5497" si="9491">E5490</f>
        <v>#N/A</v>
      </c>
      <c r="F5497" s="52" t="e">
        <f t="shared" si="9491"/>
        <v>#N/A</v>
      </c>
      <c r="G5497" s="52" t="e">
        <f t="shared" si="9491"/>
        <v>#N/A</v>
      </c>
      <c r="H5497" s="52" t="e">
        <f t="shared" si="9491"/>
        <v>#N/A</v>
      </c>
      <c r="I5497" s="52" t="e">
        <f t="shared" si="9491"/>
        <v>#N/A</v>
      </c>
      <c r="J5497" s="52" t="e">
        <f t="shared" si="9491"/>
        <v>#N/A</v>
      </c>
      <c r="K5497" s="52" t="e">
        <f t="shared" si="9491"/>
        <v>#N/A</v>
      </c>
      <c r="L5497" s="52" t="e">
        <f t="shared" si="9491"/>
        <v>#N/A</v>
      </c>
      <c r="M5497" s="52" t="e">
        <f t="shared" si="9491"/>
        <v>#N/A</v>
      </c>
      <c r="N5497" s="52" t="e">
        <f t="shared" si="9491"/>
        <v>#N/A</v>
      </c>
      <c r="O5497" s="52" t="e">
        <f t="shared" si="9491"/>
        <v>#N/A</v>
      </c>
      <c r="P5497" s="52" t="e">
        <f t="shared" si="9491"/>
        <v>#N/A</v>
      </c>
      <c r="Q5497" s="52" t="e">
        <f t="shared" si="9491"/>
        <v>#N/A</v>
      </c>
      <c r="R5497" s="52" t="e">
        <f t="shared" si="9491"/>
        <v>#N/A</v>
      </c>
      <c r="S5497" s="52" t="e">
        <f t="shared" si="9491"/>
        <v>#N/A</v>
      </c>
      <c r="T5497" s="52" t="e">
        <f t="shared" si="9491"/>
        <v>#N/A</v>
      </c>
      <c r="U5497" s="52" t="e">
        <f t="shared" si="9491"/>
        <v>#N/A</v>
      </c>
      <c r="V5497" s="52" t="e">
        <f t="shared" si="9491"/>
        <v>#N/A</v>
      </c>
      <c r="W5497" s="52" t="e">
        <f t="shared" si="9491"/>
        <v>#N/A</v>
      </c>
      <c r="X5497" s="55" t="e">
        <f t="shared" ref="X5497:X5498" si="9492">(H5497-(O5497*P5497)/100-3*(J5497*K5497)/100)/2</f>
        <v>#N/A</v>
      </c>
      <c r="Y5497" s="55" t="e">
        <f t="shared" ref="Y5497:Y5498" si="9493">SUM(X5497,(J5497*K5497/100))/(F5497/100)</f>
        <v>#N/A</v>
      </c>
      <c r="Z5497" s="55" t="e">
        <f t="shared" ref="Z5497" si="9494">U5497*0.5+U5498*0.5</f>
        <v>#N/A</v>
      </c>
      <c r="AA5497" s="55" t="e">
        <f t="shared" ref="AA5497:AA5498" si="9495">J5497/Y5497</f>
        <v>#N/A</v>
      </c>
      <c r="AB5497" s="336" t="e">
        <f t="shared" ref="AB5497:AB5498" si="9496">X5497/(Y5497-J5497)</f>
        <v>#N/A</v>
      </c>
      <c r="AC5497" s="223" t="e">
        <f ca="1">INDEX(FGA_COEFFS,1,1)+Z5497*INDEX(FGA_COEFFS,1,2)+Y5497*INDEX(FGA_COEFFS,1,3)+R5497*INDEX(FGA_COEFFS,1,4)+Q5498*INDEX(FGA_COEFFS,1,5)+S5497*INDEX(FGA_COEFFS,1,6)+T5498*INDEX(FGA_COEFFS,1,7)+M5498*INDEX(FGA_COEFFS,1,8)+Y5501*Y5502</f>
        <v>#N/A</v>
      </c>
      <c r="AD5497" s="223" t="e">
        <f ca="1">INDEX(THREEPTA_COEFFS,1,1)+AC5497*INDEX(THREEPTA_COEFFS,1,2)+J5497*INDEX(THREEPTA_COEFFS,1,3)+AA5497*INDEX(THREEPTA_COEFFS,1,4)+K5497*INDEX(THREEPTA_COEFFS,1,5)+L5498*INDEX(THREEPTA_COEFFS,1,6)+Z5501*Z5502</f>
        <v>#N/A</v>
      </c>
      <c r="AE5497" s="223" t="e">
        <f ca="1">INDEX(THREEPTPCT_COEFFS,1,1)+K5497*INDEX(THREEPTPCT_COEFFS,1,2)+L5498*INDEX(THREEPTPCT_COEFFS,1,3)+AA5501*AA5502</f>
        <v>#N/A</v>
      </c>
      <c r="AF5497" s="55" t="e">
        <f t="shared" ref="AF5497:AF5498" ca="1" si="9497">AC5497-AD5497</f>
        <v>#N/A</v>
      </c>
      <c r="AG5497" s="223" t="e">
        <f ca="1">INDEX(TWOPTPCT_COEFFS,1,1)+AB5497*INDEX(TWOPTPCT_COEFFS,1,2)+I5498*INDEX(TWOPTPCT_COEFFS,1,3)+G5498*INDEX(TWOPTPCT_COEFFS,1,4)+L5498*INDEX(TWOPTPCT_COEFFS,1,5)+AB5501*AB5502</f>
        <v>#N/A</v>
      </c>
      <c r="AH5497" s="223" t="e">
        <f ca="1">INDEX(FTA_COEFFS,1,1)+O5497*INDEX(FTA_COEFFS,1,2)+N5498*INDEX(FTA_COEFFS,1,3)+(Q5497+R5497)*INDEX(FTA_COEFFS,1,4)+(Q5498+R5498)*INDEX(FTA_COEFFS,1,5)+M5498*INDEX(FTA_COEFFS,1,6)+AC5501*AC5502</f>
        <v>#N/A</v>
      </c>
      <c r="AI5497" s="223" t="e">
        <f ca="1">INDEX(FTPCT_COEFFS,1,1)+P5497*INDEX(FTPCT_COEFFS,1,2)+F5497*INDEX(FTPCT_COEFFS,1,3)+G5498*INDEX(FTPCT_COEFFS,1,4)+AD5501*AD5502</f>
        <v>#N/A</v>
      </c>
      <c r="AJ5497" s="338" t="e">
        <f t="shared" ref="AJ5497:AJ5498" ca="1" si="9498">AD5497*AE5497/100+AF5497*AG5497+AH5497*AI5497/100</f>
        <v>#N/A</v>
      </c>
      <c r="AK5497" s="55"/>
      <c r="AL5497" s="55"/>
      <c r="AM5497" s="55"/>
      <c r="AN5497" s="55"/>
      <c r="AO5497" s="55"/>
      <c r="AP5497" s="55"/>
      <c r="AQ5497" s="55"/>
      <c r="AR5497" s="55"/>
    </row>
    <row r="5498" spans="1:45" x14ac:dyDescent="0.3">
      <c r="B5498" s="54" t="s">
        <v>175</v>
      </c>
      <c r="C5498" s="54">
        <f>C5491</f>
        <v>0</v>
      </c>
      <c r="D5498" s="56" t="e">
        <f t="shared" ca="1" si="9490"/>
        <v>#N/A</v>
      </c>
      <c r="E5498" s="52" t="e">
        <f t="shared" ref="E5498:W5498" si="9499">E5491</f>
        <v>#N/A</v>
      </c>
      <c r="F5498" s="52" t="e">
        <f t="shared" si="9499"/>
        <v>#N/A</v>
      </c>
      <c r="G5498" s="52" t="e">
        <f t="shared" si="9499"/>
        <v>#N/A</v>
      </c>
      <c r="H5498" s="52" t="e">
        <f t="shared" si="9499"/>
        <v>#N/A</v>
      </c>
      <c r="I5498" s="52" t="e">
        <f t="shared" si="9499"/>
        <v>#N/A</v>
      </c>
      <c r="J5498" s="52" t="e">
        <f t="shared" si="9499"/>
        <v>#N/A</v>
      </c>
      <c r="K5498" s="52" t="e">
        <f t="shared" si="9499"/>
        <v>#N/A</v>
      </c>
      <c r="L5498" s="52" t="e">
        <f t="shared" si="9499"/>
        <v>#N/A</v>
      </c>
      <c r="M5498" s="52" t="e">
        <f t="shared" si="9499"/>
        <v>#N/A</v>
      </c>
      <c r="N5498" s="52" t="e">
        <f t="shared" si="9499"/>
        <v>#N/A</v>
      </c>
      <c r="O5498" s="52" t="e">
        <f t="shared" si="9499"/>
        <v>#N/A</v>
      </c>
      <c r="P5498" s="52" t="e">
        <f t="shared" si="9499"/>
        <v>#N/A</v>
      </c>
      <c r="Q5498" s="52" t="e">
        <f t="shared" si="9499"/>
        <v>#N/A</v>
      </c>
      <c r="R5498" s="52" t="e">
        <f t="shared" si="9499"/>
        <v>#N/A</v>
      </c>
      <c r="S5498" s="52" t="e">
        <f t="shared" si="9499"/>
        <v>#N/A</v>
      </c>
      <c r="T5498" s="52" t="e">
        <f t="shared" si="9499"/>
        <v>#N/A</v>
      </c>
      <c r="U5498" s="52" t="e">
        <f t="shared" si="9499"/>
        <v>#N/A</v>
      </c>
      <c r="V5498" s="52" t="e">
        <f t="shared" si="9499"/>
        <v>#N/A</v>
      </c>
      <c r="W5498" s="52" t="e">
        <f t="shared" si="9499"/>
        <v>#N/A</v>
      </c>
      <c r="X5498" s="55" t="e">
        <f t="shared" si="9492"/>
        <v>#N/A</v>
      </c>
      <c r="Y5498" s="55" t="e">
        <f t="shared" si="9493"/>
        <v>#N/A</v>
      </c>
      <c r="Z5498" s="55" t="e">
        <f t="shared" ref="Z5498" si="9500">Z5497</f>
        <v>#N/A</v>
      </c>
      <c r="AA5498" s="55" t="e">
        <f t="shared" si="9495"/>
        <v>#N/A</v>
      </c>
      <c r="AB5498" s="336" t="e">
        <f t="shared" si="9496"/>
        <v>#N/A</v>
      </c>
      <c r="AC5498" s="223" t="e">
        <f ca="1">INDEX(FGA_COEFFS,1,1)+Z5498*INDEX(FGA_COEFFS,1,2)+Y5498*INDEX(FGA_COEFFS,1,3)+R5498*INDEX(FGA_COEFFS,1,4)+Q5497*INDEX(FGA_COEFFS,1,5)+S5498*INDEX(FGA_COEFFS,1,6)+T5497*INDEX(FGA_COEFFS,1,7)+M5497*INDEX(FGA_COEFFS,1,8)+Y5501*Y5503</f>
        <v>#N/A</v>
      </c>
      <c r="AD5498" s="223" t="e">
        <f ca="1">INDEX(THREEPTA_COEFFS,1,1)+AC5498*INDEX(THREEPTA_COEFFS,1,2)+J5498*INDEX(THREEPTA_COEFFS,1,3)+AA5498*INDEX(THREEPTA_COEFFS,1,4)+K5498*INDEX(THREEPTA_COEFFS,1,5)+L5497*INDEX(THREEPTA_COEFFS,1,6)+Z5501*Z5503</f>
        <v>#N/A</v>
      </c>
      <c r="AE5498" s="223" t="e">
        <f ca="1">INDEX(THREEPTPCT_COEFFS,1,1)+K5498*INDEX(THREEPTPCT_COEFFS,1,2)+L5497*INDEX(THREEPTPCT_COEFFS,1,3)+AA5501*AA5503</f>
        <v>#N/A</v>
      </c>
      <c r="AF5498" s="55" t="e">
        <f t="shared" ca="1" si="9497"/>
        <v>#N/A</v>
      </c>
      <c r="AG5498" s="223" t="e">
        <f ca="1">INDEX(TWOPTPCT_COEFFS,1,1)+AB5498*INDEX(TWOPTPCT_COEFFS,1,2)+I5497*INDEX(TWOPTPCT_COEFFS,1,3)+G5497*INDEX(TWOPTPCT_COEFFS,1,4)+L5497*INDEX(TWOPTPCT_COEFFS,1,5)+AB5501*AB5503</f>
        <v>#N/A</v>
      </c>
      <c r="AH5498" s="223" t="e">
        <f ca="1">INDEX(FTA_COEFFS,1,1)+O5498*INDEX(FTA_COEFFS,1,2)+N5497*INDEX(FTA_COEFFS,1,3)+(Q5498+R5498)*INDEX(FTA_COEFFS,1,4)+(Q5497+R5497)*INDEX(FTA_COEFFS,1,5)+M5497*INDEX(FTA_COEFFS,1,6)+AC5501*AC5503</f>
        <v>#N/A</v>
      </c>
      <c r="AI5498" s="223" t="e">
        <f ca="1">INDEX(FTPCT_COEFFS,1,1)+P5498*INDEX(FTPCT_COEFFS,1,2)+F5498*INDEX(FTPCT_COEFFS,1,3)+G5497*INDEX(FTPCT_COEFFS,1,4)+AD5501*AD5503</f>
        <v>#N/A</v>
      </c>
      <c r="AJ5498" s="338" t="e">
        <f t="shared" ca="1" si="9498"/>
        <v>#N/A</v>
      </c>
      <c r="AK5498" s="55"/>
      <c r="AL5498" s="55"/>
      <c r="AM5498" s="55"/>
      <c r="AN5498" s="55"/>
      <c r="AO5498" s="55"/>
      <c r="AP5498" s="55"/>
      <c r="AQ5498" s="55"/>
      <c r="AR5498" s="55"/>
    </row>
    <row r="5499" spans="1:45" x14ac:dyDescent="0.3">
      <c r="A5499" s="54" t="e">
        <f ca="1">IF(D5497&gt;(D5498+(AVERAGE(V5497,W5497)-AVERAGE(V5498,W5498))/2)+2.5,C5497,IF(D5498&gt;(D5497+(AVERAGE(V5498,W5498)-AVERAGE(V5497,W5497))/2)+2.5,C5498,"Close"))</f>
        <v>#N/A</v>
      </c>
      <c r="B5499" s="64" t="e">
        <f ca="1">IF(D5498&gt;D5497,C5498,C5497)</f>
        <v>#N/A</v>
      </c>
      <c r="D5499" s="56"/>
      <c r="X5499" s="55"/>
      <c r="Y5499" s="55"/>
      <c r="Z5499" s="55"/>
      <c r="AA5499" s="55"/>
      <c r="AB5499" s="55"/>
      <c r="AC5499" s="337"/>
      <c r="AD5499" s="337"/>
      <c r="AE5499" s="337"/>
      <c r="AF5499" s="337"/>
      <c r="AG5499" s="337"/>
      <c r="AH5499" s="337"/>
      <c r="AI5499" s="337"/>
      <c r="AJ5499" s="337"/>
      <c r="AK5499" s="337"/>
      <c r="AL5499" s="337"/>
      <c r="AM5499" s="55"/>
      <c r="AN5499" s="55"/>
      <c r="AO5499" s="55"/>
      <c r="AP5499" s="55"/>
      <c r="AQ5499" s="55"/>
      <c r="AR5499" s="55"/>
      <c r="AS5499" s="55"/>
    </row>
    <row r="5500" spans="1:45" x14ac:dyDescent="0.3">
      <c r="X5500" s="54" t="s">
        <v>1305</v>
      </c>
      <c r="Y5500" s="54" t="s">
        <v>128</v>
      </c>
      <c r="Z5500" s="54" t="s">
        <v>157</v>
      </c>
      <c r="AA5500" s="54" t="s">
        <v>151</v>
      </c>
      <c r="AB5500" s="54" t="s">
        <v>1327</v>
      </c>
      <c r="AC5500" s="54" t="s">
        <v>129</v>
      </c>
      <c r="AD5500" s="54" t="s">
        <v>116</v>
      </c>
      <c r="AE5500" s="54"/>
      <c r="AF5500" s="54"/>
      <c r="AG5500" s="54"/>
      <c r="AH5500" s="54"/>
      <c r="AI5500" s="54"/>
      <c r="AJ5500" s="54"/>
      <c r="AK5500" s="54"/>
      <c r="AL5500" s="54"/>
      <c r="AM5500" s="54"/>
      <c r="AN5500" s="54"/>
      <c r="AO5500" s="54"/>
      <c r="AP5500" s="54"/>
      <c r="AQ5500" s="54"/>
      <c r="AR5500" s="54"/>
      <c r="AS5500" s="54"/>
    </row>
    <row r="5501" spans="1:45" x14ac:dyDescent="0.3">
      <c r="X5501" s="54"/>
      <c r="Y5501" s="54">
        <f t="shared" ref="Y5501:AD5501" si="9501">Y5494</f>
        <v>6.4436999999999998</v>
      </c>
      <c r="Z5501" s="54">
        <f t="shared" si="9501"/>
        <v>4.9371</v>
      </c>
      <c r="AA5501" s="54">
        <f t="shared" si="9501"/>
        <v>11.350300000000001</v>
      </c>
      <c r="AB5501" s="54">
        <f t="shared" si="9501"/>
        <v>7.1900000000000006E-2</v>
      </c>
      <c r="AC5501" s="54">
        <f t="shared" si="9501"/>
        <v>6.2766000000000002</v>
      </c>
      <c r="AD5501" s="54">
        <f t="shared" si="9501"/>
        <v>11.042999999999999</v>
      </c>
      <c r="AE5501" s="54"/>
      <c r="AF5501" s="336"/>
      <c r="AG5501" s="336"/>
      <c r="AH5501" s="336"/>
      <c r="AI5501" s="54"/>
      <c r="AJ5501" s="54"/>
      <c r="AK5501" s="54"/>
      <c r="AL5501" s="54"/>
      <c r="AM5501" s="54"/>
      <c r="AN5501" s="54"/>
      <c r="AO5501" s="54"/>
      <c r="AP5501" s="54"/>
      <c r="AQ5501" s="54"/>
      <c r="AR5501" s="54"/>
      <c r="AS5501" s="54"/>
    </row>
    <row r="5502" spans="1:45" x14ac:dyDescent="0.3">
      <c r="D5502" s="56"/>
      <c r="X5502" s="336"/>
      <c r="Y5502" s="336">
        <f t="shared" ca="1" si="9441"/>
        <v>-1.3539274938592709</v>
      </c>
      <c r="Z5502" s="336">
        <f t="shared" ca="1" si="9441"/>
        <v>-0.294290565780577</v>
      </c>
      <c r="AA5502" s="336">
        <f t="shared" ca="1" si="9441"/>
        <v>-7.9006576506553041E-3</v>
      </c>
      <c r="AB5502" s="336">
        <f t="shared" ca="1" si="9441"/>
        <v>-0.11127882164060865</v>
      </c>
      <c r="AC5502" s="336">
        <f t="shared" ca="1" si="9441"/>
        <v>1.3032351091803798</v>
      </c>
      <c r="AD5502" s="336">
        <f t="shared" ca="1" si="9441"/>
        <v>0.82867346365544059</v>
      </c>
      <c r="AE5502" s="336"/>
      <c r="AF5502" s="336"/>
      <c r="AG5502" s="336"/>
      <c r="AH5502" s="336"/>
      <c r="AI5502" s="54"/>
      <c r="AJ5502" s="54"/>
      <c r="AK5502" s="54"/>
      <c r="AL5502" s="336"/>
      <c r="AM5502" s="336"/>
      <c r="AN5502" s="336"/>
      <c r="AO5502" s="336"/>
      <c r="AP5502" s="54"/>
      <c r="AQ5502" s="336"/>
      <c r="AR5502" s="336"/>
      <c r="AS5502" s="336"/>
    </row>
    <row r="5503" spans="1:45" x14ac:dyDescent="0.3">
      <c r="C5503" s="54"/>
      <c r="D5503" s="56"/>
      <c r="Y5503" s="336">
        <f t="shared" ca="1" si="9441"/>
        <v>-0.40997498124304166</v>
      </c>
      <c r="Z5503" s="336">
        <f t="shared" ca="1" si="9441"/>
        <v>-3.3619807683712477E-2</v>
      </c>
      <c r="AA5503" s="336">
        <f t="shared" ca="1" si="9441"/>
        <v>0.35823197054826117</v>
      </c>
      <c r="AB5503" s="336">
        <f t="shared" ca="1" si="9441"/>
        <v>0.51005565151434762</v>
      </c>
      <c r="AC5503" s="336">
        <f t="shared" ca="1" si="9441"/>
        <v>-1.2157277673499531</v>
      </c>
      <c r="AD5503" s="336">
        <f t="shared" ca="1" si="9441"/>
        <v>-0.75985832700743394</v>
      </c>
      <c r="AE5503" s="55"/>
      <c r="AF5503" s="55"/>
      <c r="AG5503" s="55"/>
      <c r="AH5503" s="55"/>
      <c r="AI5503" s="55"/>
      <c r="AJ5503" s="55"/>
      <c r="AK5503" s="55"/>
      <c r="AL5503" s="55"/>
      <c r="AM5503" s="55"/>
      <c r="AN5503" s="55"/>
      <c r="AO5503" s="55"/>
      <c r="AP5503" s="55"/>
      <c r="AQ5503" s="55"/>
      <c r="AR5503" s="55"/>
      <c r="AS5503" s="55"/>
    </row>
    <row r="5504" spans="1:45" x14ac:dyDescent="0.3">
      <c r="B5504" s="54" t="s">
        <v>172</v>
      </c>
      <c r="C5504" s="53">
        <f>C5497</f>
        <v>0</v>
      </c>
      <c r="D5504" s="56" t="e">
        <f t="shared" ref="D5504:D5505" ca="1" si="9502">AJ5504</f>
        <v>#N/A</v>
      </c>
      <c r="E5504" s="52" t="e">
        <f t="shared" ref="E5504:W5504" si="9503">E5497</f>
        <v>#N/A</v>
      </c>
      <c r="F5504" s="52" t="e">
        <f t="shared" si="9503"/>
        <v>#N/A</v>
      </c>
      <c r="G5504" s="52" t="e">
        <f t="shared" si="9503"/>
        <v>#N/A</v>
      </c>
      <c r="H5504" s="52" t="e">
        <f t="shared" si="9503"/>
        <v>#N/A</v>
      </c>
      <c r="I5504" s="52" t="e">
        <f t="shared" si="9503"/>
        <v>#N/A</v>
      </c>
      <c r="J5504" s="52" t="e">
        <f t="shared" si="9503"/>
        <v>#N/A</v>
      </c>
      <c r="K5504" s="52" t="e">
        <f t="shared" si="9503"/>
        <v>#N/A</v>
      </c>
      <c r="L5504" s="52" t="e">
        <f t="shared" si="9503"/>
        <v>#N/A</v>
      </c>
      <c r="M5504" s="52" t="e">
        <f t="shared" si="9503"/>
        <v>#N/A</v>
      </c>
      <c r="N5504" s="52" t="e">
        <f t="shared" si="9503"/>
        <v>#N/A</v>
      </c>
      <c r="O5504" s="52" t="e">
        <f t="shared" si="9503"/>
        <v>#N/A</v>
      </c>
      <c r="P5504" s="52" t="e">
        <f t="shared" si="9503"/>
        <v>#N/A</v>
      </c>
      <c r="Q5504" s="52" t="e">
        <f t="shared" si="9503"/>
        <v>#N/A</v>
      </c>
      <c r="R5504" s="52" t="e">
        <f t="shared" si="9503"/>
        <v>#N/A</v>
      </c>
      <c r="S5504" s="52" t="e">
        <f t="shared" si="9503"/>
        <v>#N/A</v>
      </c>
      <c r="T5504" s="52" t="e">
        <f t="shared" si="9503"/>
        <v>#N/A</v>
      </c>
      <c r="U5504" s="52" t="e">
        <f t="shared" si="9503"/>
        <v>#N/A</v>
      </c>
      <c r="V5504" s="52" t="e">
        <f t="shared" si="9503"/>
        <v>#N/A</v>
      </c>
      <c r="W5504" s="52" t="e">
        <f t="shared" si="9503"/>
        <v>#N/A</v>
      </c>
      <c r="X5504" s="55" t="e">
        <f t="shared" ref="X5504:X5505" si="9504">(H5504-(O5504*P5504)/100-3*(J5504*K5504)/100)/2</f>
        <v>#N/A</v>
      </c>
      <c r="Y5504" s="55" t="e">
        <f t="shared" ref="Y5504:Y5505" si="9505">SUM(X5504,(J5504*K5504/100))/(F5504/100)</f>
        <v>#N/A</v>
      </c>
      <c r="Z5504" s="55" t="e">
        <f t="shared" ref="Z5504" si="9506">U5504*0.5+U5505*0.5</f>
        <v>#N/A</v>
      </c>
      <c r="AA5504" s="55" t="e">
        <f t="shared" ref="AA5504:AA5505" si="9507">J5504/Y5504</f>
        <v>#N/A</v>
      </c>
      <c r="AB5504" s="336" t="e">
        <f t="shared" ref="AB5504:AB5505" si="9508">X5504/(Y5504-J5504)</f>
        <v>#N/A</v>
      </c>
      <c r="AC5504" s="223" t="e">
        <f ca="1">INDEX(FGA_COEFFS,1,1)+Z5504*INDEX(FGA_COEFFS,1,2)+Y5504*INDEX(FGA_COEFFS,1,3)+R5504*INDEX(FGA_COEFFS,1,4)+Q5505*INDEX(FGA_COEFFS,1,5)+S5504*INDEX(FGA_COEFFS,1,6)+T5505*INDEX(FGA_COEFFS,1,7)+M5505*INDEX(FGA_COEFFS,1,8)+Y5508*Y5509</f>
        <v>#N/A</v>
      </c>
      <c r="AD5504" s="223" t="e">
        <f ca="1">INDEX(THREEPTA_COEFFS,1,1)+AC5504*INDEX(THREEPTA_COEFFS,1,2)+J5504*INDEX(THREEPTA_COEFFS,1,3)+AA5504*INDEX(THREEPTA_COEFFS,1,4)+K5504*INDEX(THREEPTA_COEFFS,1,5)+L5505*INDEX(THREEPTA_COEFFS,1,6)+Z5508*Z5509</f>
        <v>#N/A</v>
      </c>
      <c r="AE5504" s="223" t="e">
        <f ca="1">INDEX(THREEPTPCT_COEFFS,1,1)+K5504*INDEX(THREEPTPCT_COEFFS,1,2)+L5505*INDEX(THREEPTPCT_COEFFS,1,3)+AA5508*AA5509</f>
        <v>#N/A</v>
      </c>
      <c r="AF5504" s="55" t="e">
        <f t="shared" ref="AF5504:AF5505" ca="1" si="9509">AC5504-AD5504</f>
        <v>#N/A</v>
      </c>
      <c r="AG5504" s="223" t="e">
        <f ca="1">INDEX(TWOPTPCT_COEFFS,1,1)+AB5504*INDEX(TWOPTPCT_COEFFS,1,2)+I5505*INDEX(TWOPTPCT_COEFFS,1,3)+G5505*INDEX(TWOPTPCT_COEFFS,1,4)+L5505*INDEX(TWOPTPCT_COEFFS,1,5)+AB5508*AB5509</f>
        <v>#N/A</v>
      </c>
      <c r="AH5504" s="223" t="e">
        <f ca="1">INDEX(FTA_COEFFS,1,1)+O5504*INDEX(FTA_COEFFS,1,2)+N5505*INDEX(FTA_COEFFS,1,3)+(Q5504+R5504)*INDEX(FTA_COEFFS,1,4)+(Q5505+R5505)*INDEX(FTA_COEFFS,1,5)+M5505*INDEX(FTA_COEFFS,1,6)+AC5508*AC5509</f>
        <v>#N/A</v>
      </c>
      <c r="AI5504" s="223" t="e">
        <f ca="1">INDEX(FTPCT_COEFFS,1,1)+P5504*INDEX(FTPCT_COEFFS,1,2)+F5504*INDEX(FTPCT_COEFFS,1,3)+G5505*INDEX(FTPCT_COEFFS,1,4)+AD5508*AD5509</f>
        <v>#N/A</v>
      </c>
      <c r="AJ5504" s="338" t="e">
        <f t="shared" ref="AJ5504:AJ5505" ca="1" si="9510">AD5504*AE5504/100+AF5504*AG5504+AH5504*AI5504/100</f>
        <v>#N/A</v>
      </c>
      <c r="AK5504" s="55"/>
      <c r="AL5504" s="55"/>
      <c r="AM5504" s="55"/>
      <c r="AN5504" s="55"/>
      <c r="AO5504" s="55"/>
      <c r="AP5504" s="55"/>
      <c r="AQ5504" s="55"/>
      <c r="AR5504" s="55"/>
    </row>
    <row r="5505" spans="1:45" x14ac:dyDescent="0.3">
      <c r="B5505" s="54" t="s">
        <v>175</v>
      </c>
      <c r="C5505" s="54">
        <f>C5498</f>
        <v>0</v>
      </c>
      <c r="D5505" s="56" t="e">
        <f t="shared" ca="1" si="9502"/>
        <v>#N/A</v>
      </c>
      <c r="E5505" s="52" t="e">
        <f t="shared" ref="E5505:W5505" si="9511">E5498</f>
        <v>#N/A</v>
      </c>
      <c r="F5505" s="52" t="e">
        <f t="shared" si="9511"/>
        <v>#N/A</v>
      </c>
      <c r="G5505" s="52" t="e">
        <f t="shared" si="9511"/>
        <v>#N/A</v>
      </c>
      <c r="H5505" s="52" t="e">
        <f t="shared" si="9511"/>
        <v>#N/A</v>
      </c>
      <c r="I5505" s="52" t="e">
        <f t="shared" si="9511"/>
        <v>#N/A</v>
      </c>
      <c r="J5505" s="52" t="e">
        <f t="shared" si="9511"/>
        <v>#N/A</v>
      </c>
      <c r="K5505" s="52" t="e">
        <f t="shared" si="9511"/>
        <v>#N/A</v>
      </c>
      <c r="L5505" s="52" t="e">
        <f t="shared" si="9511"/>
        <v>#N/A</v>
      </c>
      <c r="M5505" s="52" t="e">
        <f t="shared" si="9511"/>
        <v>#N/A</v>
      </c>
      <c r="N5505" s="52" t="e">
        <f t="shared" si="9511"/>
        <v>#N/A</v>
      </c>
      <c r="O5505" s="52" t="e">
        <f t="shared" si="9511"/>
        <v>#N/A</v>
      </c>
      <c r="P5505" s="52" t="e">
        <f t="shared" si="9511"/>
        <v>#N/A</v>
      </c>
      <c r="Q5505" s="52" t="e">
        <f t="shared" si="9511"/>
        <v>#N/A</v>
      </c>
      <c r="R5505" s="52" t="e">
        <f t="shared" si="9511"/>
        <v>#N/A</v>
      </c>
      <c r="S5505" s="52" t="e">
        <f t="shared" si="9511"/>
        <v>#N/A</v>
      </c>
      <c r="T5505" s="52" t="e">
        <f t="shared" si="9511"/>
        <v>#N/A</v>
      </c>
      <c r="U5505" s="52" t="e">
        <f t="shared" si="9511"/>
        <v>#N/A</v>
      </c>
      <c r="V5505" s="52" t="e">
        <f t="shared" si="9511"/>
        <v>#N/A</v>
      </c>
      <c r="W5505" s="52" t="e">
        <f t="shared" si="9511"/>
        <v>#N/A</v>
      </c>
      <c r="X5505" s="55" t="e">
        <f t="shared" si="9504"/>
        <v>#N/A</v>
      </c>
      <c r="Y5505" s="55" t="e">
        <f t="shared" si="9505"/>
        <v>#N/A</v>
      </c>
      <c r="Z5505" s="55" t="e">
        <f t="shared" ref="Z5505" si="9512">Z5504</f>
        <v>#N/A</v>
      </c>
      <c r="AA5505" s="55" t="e">
        <f t="shared" si="9507"/>
        <v>#N/A</v>
      </c>
      <c r="AB5505" s="336" t="e">
        <f t="shared" si="9508"/>
        <v>#N/A</v>
      </c>
      <c r="AC5505" s="223" t="e">
        <f ca="1">INDEX(FGA_COEFFS,1,1)+Z5505*INDEX(FGA_COEFFS,1,2)+Y5505*INDEX(FGA_COEFFS,1,3)+R5505*INDEX(FGA_COEFFS,1,4)+Q5504*INDEX(FGA_COEFFS,1,5)+S5505*INDEX(FGA_COEFFS,1,6)+T5504*INDEX(FGA_COEFFS,1,7)+M5504*INDEX(FGA_COEFFS,1,8)+Y5508*Y5510</f>
        <v>#N/A</v>
      </c>
      <c r="AD5505" s="223" t="e">
        <f ca="1">INDEX(THREEPTA_COEFFS,1,1)+AC5505*INDEX(THREEPTA_COEFFS,1,2)+J5505*INDEX(THREEPTA_COEFFS,1,3)+AA5505*INDEX(THREEPTA_COEFFS,1,4)+K5505*INDEX(THREEPTA_COEFFS,1,5)+L5504*INDEX(THREEPTA_COEFFS,1,6)+Z5508*Z5510</f>
        <v>#N/A</v>
      </c>
      <c r="AE5505" s="223" t="e">
        <f ca="1">INDEX(THREEPTPCT_COEFFS,1,1)+K5505*INDEX(THREEPTPCT_COEFFS,1,2)+L5504*INDEX(THREEPTPCT_COEFFS,1,3)+AA5508*AA5510</f>
        <v>#N/A</v>
      </c>
      <c r="AF5505" s="55" t="e">
        <f t="shared" ca="1" si="9509"/>
        <v>#N/A</v>
      </c>
      <c r="AG5505" s="223" t="e">
        <f ca="1">INDEX(TWOPTPCT_COEFFS,1,1)+AB5505*INDEX(TWOPTPCT_COEFFS,1,2)+I5504*INDEX(TWOPTPCT_COEFFS,1,3)+G5504*INDEX(TWOPTPCT_COEFFS,1,4)+L5504*INDEX(TWOPTPCT_COEFFS,1,5)+AB5508*AB5510</f>
        <v>#N/A</v>
      </c>
      <c r="AH5505" s="223" t="e">
        <f ca="1">INDEX(FTA_COEFFS,1,1)+O5505*INDEX(FTA_COEFFS,1,2)+N5504*INDEX(FTA_COEFFS,1,3)+(Q5505+R5505)*INDEX(FTA_COEFFS,1,4)+(Q5504+R5504)*INDEX(FTA_COEFFS,1,5)+M5504*INDEX(FTA_COEFFS,1,6)+AC5508*AC5510</f>
        <v>#N/A</v>
      </c>
      <c r="AI5505" s="223" t="e">
        <f ca="1">INDEX(FTPCT_COEFFS,1,1)+P5505*INDEX(FTPCT_COEFFS,1,2)+F5505*INDEX(FTPCT_COEFFS,1,3)+G5504*INDEX(FTPCT_COEFFS,1,4)+AD5508*AD5510</f>
        <v>#N/A</v>
      </c>
      <c r="AJ5505" s="338" t="e">
        <f t="shared" ca="1" si="9510"/>
        <v>#N/A</v>
      </c>
      <c r="AK5505" s="55"/>
      <c r="AL5505" s="55"/>
      <c r="AM5505" s="55"/>
      <c r="AN5505" s="55"/>
      <c r="AO5505" s="55"/>
      <c r="AP5505" s="55"/>
      <c r="AQ5505" s="55"/>
      <c r="AR5505" s="55"/>
    </row>
    <row r="5506" spans="1:45" x14ac:dyDescent="0.3">
      <c r="A5506" s="54" t="e">
        <f ca="1">IF(D5504&gt;(D5505+(AVERAGE(V5504,W5504)-AVERAGE(V5505,W5505))/2)+2.5,C5504,IF(D5505&gt;(D5504+(AVERAGE(V5505,W5505)-AVERAGE(V5504,W5504))/2)+2.5,C5505,"Close"))</f>
        <v>#N/A</v>
      </c>
      <c r="B5506" s="64" t="e">
        <f ca="1">IF(D5505&gt;D5504,C5505,C5504)</f>
        <v>#N/A</v>
      </c>
      <c r="D5506" s="56"/>
      <c r="X5506" s="55"/>
      <c r="Y5506" s="55"/>
      <c r="Z5506" s="55"/>
      <c r="AA5506" s="55"/>
      <c r="AB5506" s="55"/>
      <c r="AC5506" s="337"/>
      <c r="AD5506" s="337"/>
      <c r="AE5506" s="337"/>
      <c r="AF5506" s="337"/>
      <c r="AG5506" s="337"/>
      <c r="AH5506" s="337"/>
      <c r="AI5506" s="337"/>
      <c r="AJ5506" s="337"/>
      <c r="AK5506" s="337"/>
      <c r="AL5506" s="337"/>
      <c r="AM5506" s="55"/>
      <c r="AN5506" s="55"/>
      <c r="AO5506" s="55"/>
      <c r="AP5506" s="55"/>
      <c r="AQ5506" s="55"/>
      <c r="AR5506" s="55"/>
      <c r="AS5506" s="55"/>
    </row>
    <row r="5507" spans="1:45" x14ac:dyDescent="0.3">
      <c r="X5507" s="54" t="s">
        <v>1305</v>
      </c>
      <c r="Y5507" s="54" t="s">
        <v>128</v>
      </c>
      <c r="Z5507" s="54" t="s">
        <v>157</v>
      </c>
      <c r="AA5507" s="54" t="s">
        <v>151</v>
      </c>
      <c r="AB5507" s="54" t="s">
        <v>1327</v>
      </c>
      <c r="AC5507" s="54" t="s">
        <v>129</v>
      </c>
      <c r="AD5507" s="54" t="s">
        <v>116</v>
      </c>
      <c r="AE5507" s="54"/>
      <c r="AF5507" s="54"/>
      <c r="AG5507" s="54"/>
      <c r="AH5507" s="54"/>
      <c r="AI5507" s="54"/>
      <c r="AJ5507" s="54"/>
      <c r="AK5507" s="54"/>
      <c r="AL5507" s="54"/>
      <c r="AM5507" s="54"/>
      <c r="AN5507" s="54"/>
      <c r="AO5507" s="54"/>
      <c r="AP5507" s="54"/>
      <c r="AQ5507" s="54"/>
      <c r="AR5507" s="54"/>
      <c r="AS5507" s="54"/>
    </row>
    <row r="5508" spans="1:45" x14ac:dyDescent="0.3">
      <c r="X5508" s="54"/>
      <c r="Y5508" s="54">
        <f t="shared" ref="Y5508:AD5508" si="9513">Y5501</f>
        <v>6.4436999999999998</v>
      </c>
      <c r="Z5508" s="54">
        <f t="shared" si="9513"/>
        <v>4.9371</v>
      </c>
      <c r="AA5508" s="54">
        <f t="shared" si="9513"/>
        <v>11.350300000000001</v>
      </c>
      <c r="AB5508" s="54">
        <f t="shared" si="9513"/>
        <v>7.1900000000000006E-2</v>
      </c>
      <c r="AC5508" s="54">
        <f t="shared" si="9513"/>
        <v>6.2766000000000002</v>
      </c>
      <c r="AD5508" s="54">
        <f t="shared" si="9513"/>
        <v>11.042999999999999</v>
      </c>
      <c r="AE5508" s="54"/>
      <c r="AF5508" s="336"/>
      <c r="AG5508" s="336"/>
      <c r="AH5508" s="336"/>
      <c r="AI5508" s="54"/>
      <c r="AJ5508" s="54"/>
      <c r="AK5508" s="54"/>
      <c r="AL5508" s="54"/>
      <c r="AM5508" s="54"/>
      <c r="AN5508" s="54"/>
      <c r="AO5508" s="54"/>
      <c r="AP5508" s="54"/>
      <c r="AQ5508" s="54"/>
      <c r="AR5508" s="54"/>
      <c r="AS5508" s="54"/>
    </row>
    <row r="5509" spans="1:45" x14ac:dyDescent="0.3">
      <c r="D5509" s="56"/>
      <c r="X5509" s="336"/>
      <c r="Y5509" s="336">
        <f t="shared" ca="1" si="9441"/>
        <v>0.10275884826051856</v>
      </c>
      <c r="Z5509" s="336">
        <f t="shared" ca="1" si="9441"/>
        <v>7.8577460136937255E-2</v>
      </c>
      <c r="AA5509" s="336">
        <f t="shared" ca="1" si="9441"/>
        <v>0.17811426525778484</v>
      </c>
      <c r="AB5509" s="336">
        <f t="shared" ca="1" si="9441"/>
        <v>-0.96319553654773138</v>
      </c>
      <c r="AC5509" s="336">
        <f t="shared" ca="1" si="9441"/>
        <v>-4.4292648722316065E-2</v>
      </c>
      <c r="AD5509" s="336">
        <f t="shared" ca="1" si="9441"/>
        <v>0.20665566679800829</v>
      </c>
      <c r="AE5509" s="336"/>
      <c r="AF5509" s="336"/>
      <c r="AG5509" s="336"/>
      <c r="AH5509" s="336"/>
      <c r="AI5509" s="54"/>
      <c r="AJ5509" s="54"/>
      <c r="AK5509" s="54"/>
      <c r="AL5509" s="336"/>
      <c r="AM5509" s="336"/>
      <c r="AN5509" s="336"/>
      <c r="AO5509" s="336"/>
      <c r="AP5509" s="54"/>
      <c r="AQ5509" s="336"/>
      <c r="AR5509" s="336"/>
      <c r="AS5509" s="336"/>
    </row>
    <row r="5510" spans="1:45" x14ac:dyDescent="0.3">
      <c r="C5510" s="54"/>
      <c r="D5510" s="56"/>
      <c r="Y5510" s="336">
        <f t="shared" ca="1" si="9441"/>
        <v>1.3463377750789762</v>
      </c>
      <c r="Z5510" s="336">
        <f t="shared" ca="1" si="9441"/>
        <v>-1.2763925677638253</v>
      </c>
      <c r="AA5510" s="336">
        <f t="shared" ca="1" si="9441"/>
        <v>3.5344915619978504E-2</v>
      </c>
      <c r="AB5510" s="336">
        <f t="shared" ca="1" si="9441"/>
        <v>1.2716454382598035</v>
      </c>
      <c r="AC5510" s="336">
        <f t="shared" ca="1" si="9441"/>
        <v>0.46922434508502731</v>
      </c>
      <c r="AD5510" s="336">
        <f t="shared" ca="1" si="9441"/>
        <v>0.22511938160052447</v>
      </c>
      <c r="AE5510" s="55"/>
      <c r="AF5510" s="55"/>
      <c r="AG5510" s="55"/>
      <c r="AH5510" s="55"/>
      <c r="AI5510" s="55"/>
      <c r="AJ5510" s="55"/>
      <c r="AK5510" s="55"/>
      <c r="AL5510" s="55"/>
      <c r="AM5510" s="55"/>
      <c r="AN5510" s="55"/>
      <c r="AO5510" s="55"/>
      <c r="AP5510" s="55"/>
      <c r="AQ5510" s="55"/>
      <c r="AR5510" s="55"/>
      <c r="AS5510" s="55"/>
    </row>
    <row r="5511" spans="1:45" x14ac:dyDescent="0.3">
      <c r="B5511" s="54" t="s">
        <v>172</v>
      </c>
      <c r="C5511" s="53">
        <f>C5504</f>
        <v>0</v>
      </c>
      <c r="D5511" s="56" t="e">
        <f t="shared" ref="D5511:D5512" ca="1" si="9514">AJ5511</f>
        <v>#N/A</v>
      </c>
      <c r="E5511" s="52" t="e">
        <f t="shared" ref="E5511:W5511" si="9515">E5504</f>
        <v>#N/A</v>
      </c>
      <c r="F5511" s="52" t="e">
        <f t="shared" si="9515"/>
        <v>#N/A</v>
      </c>
      <c r="G5511" s="52" t="e">
        <f t="shared" si="9515"/>
        <v>#N/A</v>
      </c>
      <c r="H5511" s="52" t="e">
        <f t="shared" si="9515"/>
        <v>#N/A</v>
      </c>
      <c r="I5511" s="52" t="e">
        <f t="shared" si="9515"/>
        <v>#N/A</v>
      </c>
      <c r="J5511" s="52" t="e">
        <f t="shared" si="9515"/>
        <v>#N/A</v>
      </c>
      <c r="K5511" s="52" t="e">
        <f t="shared" si="9515"/>
        <v>#N/A</v>
      </c>
      <c r="L5511" s="52" t="e">
        <f t="shared" si="9515"/>
        <v>#N/A</v>
      </c>
      <c r="M5511" s="52" t="e">
        <f t="shared" si="9515"/>
        <v>#N/A</v>
      </c>
      <c r="N5511" s="52" t="e">
        <f t="shared" si="9515"/>
        <v>#N/A</v>
      </c>
      <c r="O5511" s="52" t="e">
        <f t="shared" si="9515"/>
        <v>#N/A</v>
      </c>
      <c r="P5511" s="52" t="e">
        <f t="shared" si="9515"/>
        <v>#N/A</v>
      </c>
      <c r="Q5511" s="52" t="e">
        <f t="shared" si="9515"/>
        <v>#N/A</v>
      </c>
      <c r="R5511" s="52" t="e">
        <f t="shared" si="9515"/>
        <v>#N/A</v>
      </c>
      <c r="S5511" s="52" t="e">
        <f t="shared" si="9515"/>
        <v>#N/A</v>
      </c>
      <c r="T5511" s="52" t="e">
        <f t="shared" si="9515"/>
        <v>#N/A</v>
      </c>
      <c r="U5511" s="52" t="e">
        <f t="shared" si="9515"/>
        <v>#N/A</v>
      </c>
      <c r="V5511" s="52" t="e">
        <f t="shared" si="9515"/>
        <v>#N/A</v>
      </c>
      <c r="W5511" s="52" t="e">
        <f t="shared" si="9515"/>
        <v>#N/A</v>
      </c>
      <c r="X5511" s="55" t="e">
        <f t="shared" ref="X5511:X5512" si="9516">(H5511-(O5511*P5511)/100-3*(J5511*K5511)/100)/2</f>
        <v>#N/A</v>
      </c>
      <c r="Y5511" s="55" t="e">
        <f t="shared" ref="Y5511:Y5512" si="9517">SUM(X5511,(J5511*K5511/100))/(F5511/100)</f>
        <v>#N/A</v>
      </c>
      <c r="Z5511" s="55" t="e">
        <f t="shared" ref="Z5511" si="9518">U5511*0.5+U5512*0.5</f>
        <v>#N/A</v>
      </c>
      <c r="AA5511" s="55" t="e">
        <f t="shared" ref="AA5511:AA5512" si="9519">J5511/Y5511</f>
        <v>#N/A</v>
      </c>
      <c r="AB5511" s="336" t="e">
        <f t="shared" ref="AB5511:AB5512" si="9520">X5511/(Y5511-J5511)</f>
        <v>#N/A</v>
      </c>
      <c r="AC5511" s="223" t="e">
        <f ca="1">INDEX(FGA_COEFFS,1,1)+Z5511*INDEX(FGA_COEFFS,1,2)+Y5511*INDEX(FGA_COEFFS,1,3)+R5511*INDEX(FGA_COEFFS,1,4)+Q5512*INDEX(FGA_COEFFS,1,5)+S5511*INDEX(FGA_COEFFS,1,6)+T5512*INDEX(FGA_COEFFS,1,7)+M5512*INDEX(FGA_COEFFS,1,8)+Y5515*Y5516</f>
        <v>#N/A</v>
      </c>
      <c r="AD5511" s="223" t="e">
        <f ca="1">INDEX(THREEPTA_COEFFS,1,1)+AC5511*INDEX(THREEPTA_COEFFS,1,2)+J5511*INDEX(THREEPTA_COEFFS,1,3)+AA5511*INDEX(THREEPTA_COEFFS,1,4)+K5511*INDEX(THREEPTA_COEFFS,1,5)+L5512*INDEX(THREEPTA_COEFFS,1,6)+Z5515*Z5516</f>
        <v>#N/A</v>
      </c>
      <c r="AE5511" s="223" t="e">
        <f ca="1">INDEX(THREEPTPCT_COEFFS,1,1)+K5511*INDEX(THREEPTPCT_COEFFS,1,2)+L5512*INDEX(THREEPTPCT_COEFFS,1,3)+AA5515*AA5516</f>
        <v>#N/A</v>
      </c>
      <c r="AF5511" s="55" t="e">
        <f t="shared" ref="AF5511:AF5512" ca="1" si="9521">AC5511-AD5511</f>
        <v>#N/A</v>
      </c>
      <c r="AG5511" s="223" t="e">
        <f ca="1">INDEX(TWOPTPCT_COEFFS,1,1)+AB5511*INDEX(TWOPTPCT_COEFFS,1,2)+I5512*INDEX(TWOPTPCT_COEFFS,1,3)+G5512*INDEX(TWOPTPCT_COEFFS,1,4)+L5512*INDEX(TWOPTPCT_COEFFS,1,5)+AB5515*AB5516</f>
        <v>#N/A</v>
      </c>
      <c r="AH5511" s="223" t="e">
        <f ca="1">INDEX(FTA_COEFFS,1,1)+O5511*INDEX(FTA_COEFFS,1,2)+N5512*INDEX(FTA_COEFFS,1,3)+(Q5511+R5511)*INDEX(FTA_COEFFS,1,4)+(Q5512+R5512)*INDEX(FTA_COEFFS,1,5)+M5512*INDEX(FTA_COEFFS,1,6)+AC5515*AC5516</f>
        <v>#N/A</v>
      </c>
      <c r="AI5511" s="223" t="e">
        <f ca="1">INDEX(FTPCT_COEFFS,1,1)+P5511*INDEX(FTPCT_COEFFS,1,2)+F5511*INDEX(FTPCT_COEFFS,1,3)+G5512*INDEX(FTPCT_COEFFS,1,4)+AD5515*AD5516</f>
        <v>#N/A</v>
      </c>
      <c r="AJ5511" s="338" t="e">
        <f t="shared" ref="AJ5511:AJ5512" ca="1" si="9522">AD5511*AE5511/100+AF5511*AG5511+AH5511*AI5511/100</f>
        <v>#N/A</v>
      </c>
      <c r="AK5511" s="55"/>
      <c r="AL5511" s="55"/>
      <c r="AM5511" s="55"/>
      <c r="AN5511" s="55"/>
      <c r="AO5511" s="55"/>
      <c r="AP5511" s="55"/>
      <c r="AQ5511" s="55"/>
      <c r="AR5511" s="55"/>
    </row>
    <row r="5512" spans="1:45" x14ac:dyDescent="0.3">
      <c r="B5512" s="54" t="s">
        <v>175</v>
      </c>
      <c r="C5512" s="54">
        <f>C5505</f>
        <v>0</v>
      </c>
      <c r="D5512" s="56" t="e">
        <f t="shared" ca="1" si="9514"/>
        <v>#N/A</v>
      </c>
      <c r="E5512" s="52" t="e">
        <f t="shared" ref="E5512:W5512" si="9523">E5505</f>
        <v>#N/A</v>
      </c>
      <c r="F5512" s="52" t="e">
        <f t="shared" si="9523"/>
        <v>#N/A</v>
      </c>
      <c r="G5512" s="52" t="e">
        <f t="shared" si="9523"/>
        <v>#N/A</v>
      </c>
      <c r="H5512" s="52" t="e">
        <f t="shared" si="9523"/>
        <v>#N/A</v>
      </c>
      <c r="I5512" s="52" t="e">
        <f t="shared" si="9523"/>
        <v>#N/A</v>
      </c>
      <c r="J5512" s="52" t="e">
        <f t="shared" si="9523"/>
        <v>#N/A</v>
      </c>
      <c r="K5512" s="52" t="e">
        <f t="shared" si="9523"/>
        <v>#N/A</v>
      </c>
      <c r="L5512" s="52" t="e">
        <f t="shared" si="9523"/>
        <v>#N/A</v>
      </c>
      <c r="M5512" s="52" t="e">
        <f t="shared" si="9523"/>
        <v>#N/A</v>
      </c>
      <c r="N5512" s="52" t="e">
        <f t="shared" si="9523"/>
        <v>#N/A</v>
      </c>
      <c r="O5512" s="52" t="e">
        <f t="shared" si="9523"/>
        <v>#N/A</v>
      </c>
      <c r="P5512" s="52" t="e">
        <f t="shared" si="9523"/>
        <v>#N/A</v>
      </c>
      <c r="Q5512" s="52" t="e">
        <f t="shared" si="9523"/>
        <v>#N/A</v>
      </c>
      <c r="R5512" s="52" t="e">
        <f t="shared" si="9523"/>
        <v>#N/A</v>
      </c>
      <c r="S5512" s="52" t="e">
        <f t="shared" si="9523"/>
        <v>#N/A</v>
      </c>
      <c r="T5512" s="52" t="e">
        <f t="shared" si="9523"/>
        <v>#N/A</v>
      </c>
      <c r="U5512" s="52" t="e">
        <f t="shared" si="9523"/>
        <v>#N/A</v>
      </c>
      <c r="V5512" s="52" t="e">
        <f t="shared" si="9523"/>
        <v>#N/A</v>
      </c>
      <c r="W5512" s="52" t="e">
        <f t="shared" si="9523"/>
        <v>#N/A</v>
      </c>
      <c r="X5512" s="55" t="e">
        <f t="shared" si="9516"/>
        <v>#N/A</v>
      </c>
      <c r="Y5512" s="55" t="e">
        <f t="shared" si="9517"/>
        <v>#N/A</v>
      </c>
      <c r="Z5512" s="55" t="e">
        <f t="shared" ref="Z5512" si="9524">Z5511</f>
        <v>#N/A</v>
      </c>
      <c r="AA5512" s="55" t="e">
        <f t="shared" si="9519"/>
        <v>#N/A</v>
      </c>
      <c r="AB5512" s="336" t="e">
        <f t="shared" si="9520"/>
        <v>#N/A</v>
      </c>
      <c r="AC5512" s="223" t="e">
        <f ca="1">INDEX(FGA_COEFFS,1,1)+Z5512*INDEX(FGA_COEFFS,1,2)+Y5512*INDEX(FGA_COEFFS,1,3)+R5512*INDEX(FGA_COEFFS,1,4)+Q5511*INDEX(FGA_COEFFS,1,5)+S5512*INDEX(FGA_COEFFS,1,6)+T5511*INDEX(FGA_COEFFS,1,7)+M5511*INDEX(FGA_COEFFS,1,8)+Y5515*Y5517</f>
        <v>#N/A</v>
      </c>
      <c r="AD5512" s="223" t="e">
        <f ca="1">INDEX(THREEPTA_COEFFS,1,1)+AC5512*INDEX(THREEPTA_COEFFS,1,2)+J5512*INDEX(THREEPTA_COEFFS,1,3)+AA5512*INDEX(THREEPTA_COEFFS,1,4)+K5512*INDEX(THREEPTA_COEFFS,1,5)+L5511*INDEX(THREEPTA_COEFFS,1,6)+Z5515*Z5517</f>
        <v>#N/A</v>
      </c>
      <c r="AE5512" s="223" t="e">
        <f ca="1">INDEX(THREEPTPCT_COEFFS,1,1)+K5512*INDEX(THREEPTPCT_COEFFS,1,2)+L5511*INDEX(THREEPTPCT_COEFFS,1,3)+AA5515*AA5517</f>
        <v>#N/A</v>
      </c>
      <c r="AF5512" s="55" t="e">
        <f t="shared" ca="1" si="9521"/>
        <v>#N/A</v>
      </c>
      <c r="AG5512" s="223" t="e">
        <f ca="1">INDEX(TWOPTPCT_COEFFS,1,1)+AB5512*INDEX(TWOPTPCT_COEFFS,1,2)+I5511*INDEX(TWOPTPCT_COEFFS,1,3)+G5511*INDEX(TWOPTPCT_COEFFS,1,4)+L5511*INDEX(TWOPTPCT_COEFFS,1,5)+AB5515*AB5517</f>
        <v>#N/A</v>
      </c>
      <c r="AH5512" s="223" t="e">
        <f ca="1">INDEX(FTA_COEFFS,1,1)+O5512*INDEX(FTA_COEFFS,1,2)+N5511*INDEX(FTA_COEFFS,1,3)+(Q5512+R5512)*INDEX(FTA_COEFFS,1,4)+(Q5511+R5511)*INDEX(FTA_COEFFS,1,5)+M5511*INDEX(FTA_COEFFS,1,6)+AC5515*AC5517</f>
        <v>#N/A</v>
      </c>
      <c r="AI5512" s="223" t="e">
        <f ca="1">INDEX(FTPCT_COEFFS,1,1)+P5512*INDEX(FTPCT_COEFFS,1,2)+F5512*INDEX(FTPCT_COEFFS,1,3)+G5511*INDEX(FTPCT_COEFFS,1,4)+AD5515*AD5517</f>
        <v>#N/A</v>
      </c>
      <c r="AJ5512" s="338" t="e">
        <f t="shared" ca="1" si="9522"/>
        <v>#N/A</v>
      </c>
      <c r="AK5512" s="55"/>
      <c r="AL5512" s="55"/>
      <c r="AM5512" s="55"/>
      <c r="AN5512" s="55"/>
      <c r="AO5512" s="55"/>
      <c r="AP5512" s="55"/>
      <c r="AQ5512" s="55"/>
      <c r="AR5512" s="55"/>
    </row>
    <row r="5513" spans="1:45" x14ac:dyDescent="0.3">
      <c r="A5513" s="54" t="e">
        <f ca="1">IF(D5511&gt;(D5512+(AVERAGE(V5511,W5511)-AVERAGE(V5512,W5512))/2)+2.5,C5511,IF(D5512&gt;(D5511+(AVERAGE(V5512,W5512)-AVERAGE(V5511,W5511))/2)+2.5,C5512,"Close"))</f>
        <v>#N/A</v>
      </c>
      <c r="B5513" s="64" t="e">
        <f ca="1">IF(D5512&gt;D5511,C5512,C5511)</f>
        <v>#N/A</v>
      </c>
      <c r="D5513" s="56"/>
      <c r="X5513" s="55"/>
      <c r="Y5513" s="55"/>
      <c r="Z5513" s="55"/>
      <c r="AA5513" s="55"/>
      <c r="AB5513" s="55"/>
      <c r="AC5513" s="337"/>
      <c r="AD5513" s="337"/>
      <c r="AE5513" s="337"/>
      <c r="AF5513" s="337"/>
      <c r="AG5513" s="337"/>
      <c r="AH5513" s="337"/>
      <c r="AI5513" s="337"/>
      <c r="AJ5513" s="337"/>
      <c r="AK5513" s="337"/>
      <c r="AL5513" s="337"/>
      <c r="AM5513" s="55"/>
      <c r="AN5513" s="55"/>
      <c r="AO5513" s="55"/>
      <c r="AP5513" s="55"/>
      <c r="AQ5513" s="55"/>
      <c r="AR5513" s="55"/>
      <c r="AS5513" s="55"/>
    </row>
    <row r="5514" spans="1:45" x14ac:dyDescent="0.3">
      <c r="X5514" s="54" t="s">
        <v>1305</v>
      </c>
      <c r="Y5514" s="54" t="s">
        <v>128</v>
      </c>
      <c r="Z5514" s="54" t="s">
        <v>157</v>
      </c>
      <c r="AA5514" s="54" t="s">
        <v>151</v>
      </c>
      <c r="AB5514" s="54" t="s">
        <v>1327</v>
      </c>
      <c r="AC5514" s="54" t="s">
        <v>129</v>
      </c>
      <c r="AD5514" s="54" t="s">
        <v>116</v>
      </c>
      <c r="AE5514" s="54"/>
      <c r="AF5514" s="54"/>
      <c r="AG5514" s="54"/>
      <c r="AH5514" s="54"/>
      <c r="AI5514" s="54"/>
      <c r="AJ5514" s="54"/>
      <c r="AK5514" s="54"/>
      <c r="AL5514" s="54"/>
      <c r="AM5514" s="54"/>
      <c r="AN5514" s="54"/>
      <c r="AO5514" s="54"/>
      <c r="AP5514" s="54"/>
      <c r="AQ5514" s="54"/>
      <c r="AR5514" s="54"/>
      <c r="AS5514" s="54"/>
    </row>
    <row r="5515" spans="1:45" x14ac:dyDescent="0.3">
      <c r="X5515" s="54"/>
      <c r="Y5515" s="54">
        <f t="shared" ref="Y5515:AD5515" si="9525">Y5508</f>
        <v>6.4436999999999998</v>
      </c>
      <c r="Z5515" s="54">
        <f t="shared" si="9525"/>
        <v>4.9371</v>
      </c>
      <c r="AA5515" s="54">
        <f t="shared" si="9525"/>
        <v>11.350300000000001</v>
      </c>
      <c r="AB5515" s="54">
        <f t="shared" si="9525"/>
        <v>7.1900000000000006E-2</v>
      </c>
      <c r="AC5515" s="54">
        <f t="shared" si="9525"/>
        <v>6.2766000000000002</v>
      </c>
      <c r="AD5515" s="54">
        <f t="shared" si="9525"/>
        <v>11.042999999999999</v>
      </c>
      <c r="AE5515" s="54"/>
      <c r="AF5515" s="336"/>
      <c r="AG5515" s="336"/>
      <c r="AH5515" s="336"/>
      <c r="AI5515" s="54"/>
      <c r="AJ5515" s="54"/>
      <c r="AK5515" s="54"/>
      <c r="AL5515" s="54"/>
      <c r="AM5515" s="54"/>
      <c r="AN5515" s="54"/>
      <c r="AO5515" s="54"/>
      <c r="AP5515" s="54"/>
      <c r="AQ5515" s="54"/>
      <c r="AR5515" s="54"/>
      <c r="AS5515" s="54"/>
    </row>
    <row r="5516" spans="1:45" x14ac:dyDescent="0.3">
      <c r="D5516" s="56"/>
      <c r="X5516" s="336"/>
      <c r="Y5516" s="336">
        <f t="shared" ca="1" si="9441"/>
        <v>1.1457853151766808</v>
      </c>
      <c r="Z5516" s="336">
        <f t="shared" ca="1" si="9441"/>
        <v>0.27502787170975912</v>
      </c>
      <c r="AA5516" s="336">
        <f t="shared" ca="1" si="9441"/>
        <v>2.0513776855651401E-2</v>
      </c>
      <c r="AB5516" s="336">
        <f t="shared" ca="1" si="9441"/>
        <v>-1.2960850600867653</v>
      </c>
      <c r="AC5516" s="336">
        <f t="shared" ca="1" si="9441"/>
        <v>-0.3932208014283366</v>
      </c>
      <c r="AD5516" s="336">
        <f t="shared" ca="1" si="9441"/>
        <v>-1.7521797184594161E-3</v>
      </c>
      <c r="AE5516" s="336"/>
      <c r="AF5516" s="336"/>
      <c r="AG5516" s="336"/>
      <c r="AH5516" s="336"/>
      <c r="AI5516" s="54"/>
      <c r="AJ5516" s="54"/>
      <c r="AK5516" s="54"/>
      <c r="AL5516" s="336"/>
      <c r="AM5516" s="336"/>
      <c r="AN5516" s="336"/>
      <c r="AO5516" s="336"/>
      <c r="AP5516" s="54"/>
      <c r="AQ5516" s="336"/>
      <c r="AR5516" s="336"/>
      <c r="AS5516" s="336"/>
    </row>
    <row r="5517" spans="1:45" x14ac:dyDescent="0.3">
      <c r="C5517" s="54"/>
      <c r="D5517" s="56"/>
      <c r="Y5517" s="336">
        <f t="shared" ca="1" si="9441"/>
        <v>-0.11361555719275612</v>
      </c>
      <c r="Z5517" s="336">
        <f t="shared" ca="1" si="9441"/>
        <v>-1.3580774930941497</v>
      </c>
      <c r="AA5517" s="336">
        <f t="shared" ca="1" si="9441"/>
        <v>1.2195233965097283</v>
      </c>
      <c r="AB5517" s="336">
        <f t="shared" ca="1" si="9441"/>
        <v>0.74733002597308862</v>
      </c>
      <c r="AC5517" s="336">
        <f t="shared" ca="1" si="9441"/>
        <v>1.196027976362578E-2</v>
      </c>
      <c r="AD5517" s="336">
        <f t="shared" ca="1" si="9441"/>
        <v>1.1281478973980357E-2</v>
      </c>
      <c r="AE5517" s="55"/>
      <c r="AF5517" s="55"/>
      <c r="AG5517" s="55"/>
      <c r="AH5517" s="55"/>
      <c r="AI5517" s="55"/>
      <c r="AJ5517" s="55"/>
      <c r="AK5517" s="55"/>
      <c r="AL5517" s="55"/>
      <c r="AM5517" s="55"/>
      <c r="AN5517" s="55"/>
      <c r="AO5517" s="55"/>
      <c r="AP5517" s="55"/>
      <c r="AQ5517" s="55"/>
      <c r="AR5517" s="55"/>
      <c r="AS5517" s="55"/>
    </row>
    <row r="5518" spans="1:45" x14ac:dyDescent="0.3">
      <c r="B5518" s="54" t="s">
        <v>172</v>
      </c>
      <c r="C5518" s="53">
        <f>C5511</f>
        <v>0</v>
      </c>
      <c r="D5518" s="56" t="e">
        <f t="shared" ref="D5518:D5519" ca="1" si="9526">AJ5518</f>
        <v>#N/A</v>
      </c>
      <c r="E5518" s="52" t="e">
        <f t="shared" ref="E5518:W5518" si="9527">E5511</f>
        <v>#N/A</v>
      </c>
      <c r="F5518" s="52" t="e">
        <f t="shared" si="9527"/>
        <v>#N/A</v>
      </c>
      <c r="G5518" s="52" t="e">
        <f t="shared" si="9527"/>
        <v>#N/A</v>
      </c>
      <c r="H5518" s="52" t="e">
        <f t="shared" si="9527"/>
        <v>#N/A</v>
      </c>
      <c r="I5518" s="52" t="e">
        <f t="shared" si="9527"/>
        <v>#N/A</v>
      </c>
      <c r="J5518" s="52" t="e">
        <f t="shared" si="9527"/>
        <v>#N/A</v>
      </c>
      <c r="K5518" s="52" t="e">
        <f t="shared" si="9527"/>
        <v>#N/A</v>
      </c>
      <c r="L5518" s="52" t="e">
        <f t="shared" si="9527"/>
        <v>#N/A</v>
      </c>
      <c r="M5518" s="52" t="e">
        <f t="shared" si="9527"/>
        <v>#N/A</v>
      </c>
      <c r="N5518" s="52" t="e">
        <f t="shared" si="9527"/>
        <v>#N/A</v>
      </c>
      <c r="O5518" s="52" t="e">
        <f t="shared" si="9527"/>
        <v>#N/A</v>
      </c>
      <c r="P5518" s="52" t="e">
        <f t="shared" si="9527"/>
        <v>#N/A</v>
      </c>
      <c r="Q5518" s="52" t="e">
        <f t="shared" si="9527"/>
        <v>#N/A</v>
      </c>
      <c r="R5518" s="52" t="e">
        <f t="shared" si="9527"/>
        <v>#N/A</v>
      </c>
      <c r="S5518" s="52" t="e">
        <f t="shared" si="9527"/>
        <v>#N/A</v>
      </c>
      <c r="T5518" s="52" t="e">
        <f t="shared" si="9527"/>
        <v>#N/A</v>
      </c>
      <c r="U5518" s="52" t="e">
        <f t="shared" si="9527"/>
        <v>#N/A</v>
      </c>
      <c r="V5518" s="52" t="e">
        <f t="shared" si="9527"/>
        <v>#N/A</v>
      </c>
      <c r="W5518" s="52" t="e">
        <f t="shared" si="9527"/>
        <v>#N/A</v>
      </c>
      <c r="X5518" s="55" t="e">
        <f t="shared" ref="X5518:X5519" si="9528">(H5518-(O5518*P5518)/100-3*(J5518*K5518)/100)/2</f>
        <v>#N/A</v>
      </c>
      <c r="Y5518" s="55" t="e">
        <f t="shared" ref="Y5518:Y5519" si="9529">SUM(X5518,(J5518*K5518/100))/(F5518/100)</f>
        <v>#N/A</v>
      </c>
      <c r="Z5518" s="55" t="e">
        <f t="shared" ref="Z5518" si="9530">U5518*0.5+U5519*0.5</f>
        <v>#N/A</v>
      </c>
      <c r="AA5518" s="55" t="e">
        <f t="shared" ref="AA5518:AA5519" si="9531">J5518/Y5518</f>
        <v>#N/A</v>
      </c>
      <c r="AB5518" s="336" t="e">
        <f t="shared" ref="AB5518:AB5519" si="9532">X5518/(Y5518-J5518)</f>
        <v>#N/A</v>
      </c>
      <c r="AC5518" s="223" t="e">
        <f ca="1">INDEX(FGA_COEFFS,1,1)+Z5518*INDEX(FGA_COEFFS,1,2)+Y5518*INDEX(FGA_COEFFS,1,3)+R5518*INDEX(FGA_COEFFS,1,4)+Q5519*INDEX(FGA_COEFFS,1,5)+S5518*INDEX(FGA_COEFFS,1,6)+T5519*INDEX(FGA_COEFFS,1,7)+M5519*INDEX(FGA_COEFFS,1,8)+Y5522*Y5523</f>
        <v>#N/A</v>
      </c>
      <c r="AD5518" s="223" t="e">
        <f ca="1">INDEX(THREEPTA_COEFFS,1,1)+AC5518*INDEX(THREEPTA_COEFFS,1,2)+J5518*INDEX(THREEPTA_COEFFS,1,3)+AA5518*INDEX(THREEPTA_COEFFS,1,4)+K5518*INDEX(THREEPTA_COEFFS,1,5)+L5519*INDEX(THREEPTA_COEFFS,1,6)+Z5522*Z5523</f>
        <v>#N/A</v>
      </c>
      <c r="AE5518" s="223" t="e">
        <f ca="1">INDEX(THREEPTPCT_COEFFS,1,1)+K5518*INDEX(THREEPTPCT_COEFFS,1,2)+L5519*INDEX(THREEPTPCT_COEFFS,1,3)+AA5522*AA5523</f>
        <v>#N/A</v>
      </c>
      <c r="AF5518" s="55" t="e">
        <f t="shared" ref="AF5518:AF5519" ca="1" si="9533">AC5518-AD5518</f>
        <v>#N/A</v>
      </c>
      <c r="AG5518" s="223" t="e">
        <f ca="1">INDEX(TWOPTPCT_COEFFS,1,1)+AB5518*INDEX(TWOPTPCT_COEFFS,1,2)+I5519*INDEX(TWOPTPCT_COEFFS,1,3)+G5519*INDEX(TWOPTPCT_COEFFS,1,4)+L5519*INDEX(TWOPTPCT_COEFFS,1,5)+AB5522*AB5523</f>
        <v>#N/A</v>
      </c>
      <c r="AH5518" s="223" t="e">
        <f ca="1">INDEX(FTA_COEFFS,1,1)+O5518*INDEX(FTA_COEFFS,1,2)+N5519*INDEX(FTA_COEFFS,1,3)+(Q5518+R5518)*INDEX(FTA_COEFFS,1,4)+(Q5519+R5519)*INDEX(FTA_COEFFS,1,5)+M5519*INDEX(FTA_COEFFS,1,6)+AC5522*AC5523</f>
        <v>#N/A</v>
      </c>
      <c r="AI5518" s="223" t="e">
        <f ca="1">INDEX(FTPCT_COEFFS,1,1)+P5518*INDEX(FTPCT_COEFFS,1,2)+F5518*INDEX(FTPCT_COEFFS,1,3)+G5519*INDEX(FTPCT_COEFFS,1,4)+AD5522*AD5523</f>
        <v>#N/A</v>
      </c>
      <c r="AJ5518" s="338" t="e">
        <f t="shared" ref="AJ5518:AJ5519" ca="1" si="9534">AD5518*AE5518/100+AF5518*AG5518+AH5518*AI5518/100</f>
        <v>#N/A</v>
      </c>
      <c r="AK5518" s="55"/>
      <c r="AL5518" s="55"/>
      <c r="AM5518" s="55"/>
      <c r="AN5518" s="55"/>
      <c r="AO5518" s="55"/>
      <c r="AP5518" s="55"/>
      <c r="AQ5518" s="55"/>
      <c r="AR5518" s="55"/>
    </row>
    <row r="5519" spans="1:45" x14ac:dyDescent="0.3">
      <c r="B5519" s="54" t="s">
        <v>175</v>
      </c>
      <c r="C5519" s="54">
        <f>C5512</f>
        <v>0</v>
      </c>
      <c r="D5519" s="56" t="e">
        <f t="shared" ca="1" si="9526"/>
        <v>#N/A</v>
      </c>
      <c r="E5519" s="52" t="e">
        <f t="shared" ref="E5519:W5519" si="9535">E5512</f>
        <v>#N/A</v>
      </c>
      <c r="F5519" s="52" t="e">
        <f t="shared" si="9535"/>
        <v>#N/A</v>
      </c>
      <c r="G5519" s="52" t="e">
        <f t="shared" si="9535"/>
        <v>#N/A</v>
      </c>
      <c r="H5519" s="52" t="e">
        <f t="shared" si="9535"/>
        <v>#N/A</v>
      </c>
      <c r="I5519" s="52" t="e">
        <f t="shared" si="9535"/>
        <v>#N/A</v>
      </c>
      <c r="J5519" s="52" t="e">
        <f t="shared" si="9535"/>
        <v>#N/A</v>
      </c>
      <c r="K5519" s="52" t="e">
        <f t="shared" si="9535"/>
        <v>#N/A</v>
      </c>
      <c r="L5519" s="52" t="e">
        <f t="shared" si="9535"/>
        <v>#N/A</v>
      </c>
      <c r="M5519" s="52" t="e">
        <f t="shared" si="9535"/>
        <v>#N/A</v>
      </c>
      <c r="N5519" s="52" t="e">
        <f t="shared" si="9535"/>
        <v>#N/A</v>
      </c>
      <c r="O5519" s="52" t="e">
        <f t="shared" si="9535"/>
        <v>#N/A</v>
      </c>
      <c r="P5519" s="52" t="e">
        <f t="shared" si="9535"/>
        <v>#N/A</v>
      </c>
      <c r="Q5519" s="52" t="e">
        <f t="shared" si="9535"/>
        <v>#N/A</v>
      </c>
      <c r="R5519" s="52" t="e">
        <f t="shared" si="9535"/>
        <v>#N/A</v>
      </c>
      <c r="S5519" s="52" t="e">
        <f t="shared" si="9535"/>
        <v>#N/A</v>
      </c>
      <c r="T5519" s="52" t="e">
        <f t="shared" si="9535"/>
        <v>#N/A</v>
      </c>
      <c r="U5519" s="52" t="e">
        <f t="shared" si="9535"/>
        <v>#N/A</v>
      </c>
      <c r="V5519" s="52" t="e">
        <f t="shared" si="9535"/>
        <v>#N/A</v>
      </c>
      <c r="W5519" s="52" t="e">
        <f t="shared" si="9535"/>
        <v>#N/A</v>
      </c>
      <c r="X5519" s="55" t="e">
        <f t="shared" si="9528"/>
        <v>#N/A</v>
      </c>
      <c r="Y5519" s="55" t="e">
        <f t="shared" si="9529"/>
        <v>#N/A</v>
      </c>
      <c r="Z5519" s="55" t="e">
        <f t="shared" ref="Z5519" si="9536">Z5518</f>
        <v>#N/A</v>
      </c>
      <c r="AA5519" s="55" t="e">
        <f t="shared" si="9531"/>
        <v>#N/A</v>
      </c>
      <c r="AB5519" s="336" t="e">
        <f t="shared" si="9532"/>
        <v>#N/A</v>
      </c>
      <c r="AC5519" s="223" t="e">
        <f ca="1">INDEX(FGA_COEFFS,1,1)+Z5519*INDEX(FGA_COEFFS,1,2)+Y5519*INDEX(FGA_COEFFS,1,3)+R5519*INDEX(FGA_COEFFS,1,4)+Q5518*INDEX(FGA_COEFFS,1,5)+S5519*INDEX(FGA_COEFFS,1,6)+T5518*INDEX(FGA_COEFFS,1,7)+M5518*INDEX(FGA_COEFFS,1,8)+Y5522*Y5524</f>
        <v>#N/A</v>
      </c>
      <c r="AD5519" s="223" t="e">
        <f ca="1">INDEX(THREEPTA_COEFFS,1,1)+AC5519*INDEX(THREEPTA_COEFFS,1,2)+J5519*INDEX(THREEPTA_COEFFS,1,3)+AA5519*INDEX(THREEPTA_COEFFS,1,4)+K5519*INDEX(THREEPTA_COEFFS,1,5)+L5518*INDEX(THREEPTA_COEFFS,1,6)+Z5522*Z5524</f>
        <v>#N/A</v>
      </c>
      <c r="AE5519" s="223" t="e">
        <f ca="1">INDEX(THREEPTPCT_COEFFS,1,1)+K5519*INDEX(THREEPTPCT_COEFFS,1,2)+L5518*INDEX(THREEPTPCT_COEFFS,1,3)+AA5522*AA5524</f>
        <v>#N/A</v>
      </c>
      <c r="AF5519" s="55" t="e">
        <f t="shared" ca="1" si="9533"/>
        <v>#N/A</v>
      </c>
      <c r="AG5519" s="223" t="e">
        <f ca="1">INDEX(TWOPTPCT_COEFFS,1,1)+AB5519*INDEX(TWOPTPCT_COEFFS,1,2)+I5518*INDEX(TWOPTPCT_COEFFS,1,3)+G5518*INDEX(TWOPTPCT_COEFFS,1,4)+L5518*INDEX(TWOPTPCT_COEFFS,1,5)+AB5522*AB5524</f>
        <v>#N/A</v>
      </c>
      <c r="AH5519" s="223" t="e">
        <f ca="1">INDEX(FTA_COEFFS,1,1)+O5519*INDEX(FTA_COEFFS,1,2)+N5518*INDEX(FTA_COEFFS,1,3)+(Q5519+R5519)*INDEX(FTA_COEFFS,1,4)+(Q5518+R5518)*INDEX(FTA_COEFFS,1,5)+M5518*INDEX(FTA_COEFFS,1,6)+AC5522*AC5524</f>
        <v>#N/A</v>
      </c>
      <c r="AI5519" s="223" t="e">
        <f ca="1">INDEX(FTPCT_COEFFS,1,1)+P5519*INDEX(FTPCT_COEFFS,1,2)+F5519*INDEX(FTPCT_COEFFS,1,3)+G5518*INDEX(FTPCT_COEFFS,1,4)+AD5522*AD5524</f>
        <v>#N/A</v>
      </c>
      <c r="AJ5519" s="338" t="e">
        <f t="shared" ca="1" si="9534"/>
        <v>#N/A</v>
      </c>
      <c r="AK5519" s="55"/>
      <c r="AL5519" s="55"/>
      <c r="AM5519" s="55"/>
      <c r="AN5519" s="55"/>
      <c r="AO5519" s="55"/>
      <c r="AP5519" s="55"/>
      <c r="AQ5519" s="55"/>
      <c r="AR5519" s="55"/>
    </row>
    <row r="5520" spans="1:45" x14ac:dyDescent="0.3">
      <c r="A5520" s="54" t="e">
        <f ca="1">IF(D5518&gt;(D5519+(AVERAGE(V5518,W5518)-AVERAGE(V5519,W5519))/2)+2.5,C5518,IF(D5519&gt;(D5518+(AVERAGE(V5519,W5519)-AVERAGE(V5518,W5518))/2)+2.5,C5519,"Close"))</f>
        <v>#N/A</v>
      </c>
      <c r="B5520" s="64" t="e">
        <f ca="1">IF(D5519&gt;D5518,C5519,C5518)</f>
        <v>#N/A</v>
      </c>
      <c r="D5520" s="56"/>
      <c r="X5520" s="55"/>
      <c r="Y5520" s="55"/>
      <c r="Z5520" s="55"/>
      <c r="AA5520" s="55"/>
      <c r="AB5520" s="55"/>
      <c r="AC5520" s="337"/>
      <c r="AD5520" s="337"/>
      <c r="AE5520" s="337"/>
      <c r="AF5520" s="337"/>
      <c r="AG5520" s="337"/>
      <c r="AH5520" s="337"/>
      <c r="AI5520" s="337"/>
      <c r="AJ5520" s="337"/>
      <c r="AK5520" s="337"/>
      <c r="AL5520" s="337"/>
      <c r="AM5520" s="55"/>
      <c r="AN5520" s="55"/>
      <c r="AO5520" s="55"/>
      <c r="AP5520" s="55"/>
      <c r="AQ5520" s="55"/>
      <c r="AR5520" s="55"/>
      <c r="AS5520" s="55"/>
    </row>
    <row r="5521" spans="1:45" x14ac:dyDescent="0.3">
      <c r="X5521" s="54" t="s">
        <v>1305</v>
      </c>
      <c r="Y5521" s="54" t="s">
        <v>128</v>
      </c>
      <c r="Z5521" s="54" t="s">
        <v>157</v>
      </c>
      <c r="AA5521" s="54" t="s">
        <v>151</v>
      </c>
      <c r="AB5521" s="54" t="s">
        <v>1327</v>
      </c>
      <c r="AC5521" s="54" t="s">
        <v>129</v>
      </c>
      <c r="AD5521" s="54" t="s">
        <v>116</v>
      </c>
      <c r="AE5521" s="54"/>
      <c r="AF5521" s="54"/>
      <c r="AG5521" s="54"/>
      <c r="AH5521" s="54"/>
      <c r="AI5521" s="54"/>
      <c r="AJ5521" s="54"/>
      <c r="AK5521" s="54"/>
      <c r="AL5521" s="54"/>
      <c r="AM5521" s="54"/>
      <c r="AN5521" s="54"/>
      <c r="AO5521" s="54"/>
      <c r="AP5521" s="54"/>
      <c r="AQ5521" s="54"/>
      <c r="AR5521" s="54"/>
      <c r="AS5521" s="54"/>
    </row>
    <row r="5522" spans="1:45" x14ac:dyDescent="0.3">
      <c r="X5522" s="54"/>
      <c r="Y5522" s="54">
        <f t="shared" ref="Y5522:AD5522" si="9537">Y5515</f>
        <v>6.4436999999999998</v>
      </c>
      <c r="Z5522" s="54">
        <f t="shared" si="9537"/>
        <v>4.9371</v>
      </c>
      <c r="AA5522" s="54">
        <f t="shared" si="9537"/>
        <v>11.350300000000001</v>
      </c>
      <c r="AB5522" s="54">
        <f t="shared" si="9537"/>
        <v>7.1900000000000006E-2</v>
      </c>
      <c r="AC5522" s="54">
        <f t="shared" si="9537"/>
        <v>6.2766000000000002</v>
      </c>
      <c r="AD5522" s="54">
        <f t="shared" si="9537"/>
        <v>11.042999999999999</v>
      </c>
      <c r="AE5522" s="54"/>
      <c r="AF5522" s="336"/>
      <c r="AG5522" s="336"/>
      <c r="AH5522" s="336"/>
      <c r="AI5522" s="54"/>
      <c r="AJ5522" s="54"/>
      <c r="AK5522" s="54"/>
      <c r="AL5522" s="54"/>
      <c r="AM5522" s="54"/>
      <c r="AN5522" s="54"/>
      <c r="AO5522" s="54"/>
      <c r="AP5522" s="54"/>
      <c r="AQ5522" s="54"/>
      <c r="AR5522" s="54"/>
      <c r="AS5522" s="54"/>
    </row>
    <row r="5523" spans="1:45" x14ac:dyDescent="0.3">
      <c r="D5523" s="56"/>
      <c r="X5523" s="336"/>
      <c r="Y5523" s="336">
        <f t="shared" ca="1" si="9441"/>
        <v>0.29605510891228476</v>
      </c>
      <c r="Z5523" s="336">
        <f t="shared" ca="1" si="9441"/>
        <v>-0.95252017511475895</v>
      </c>
      <c r="AA5523" s="336">
        <f t="shared" ca="1" si="9441"/>
        <v>0.59994461192323689</v>
      </c>
      <c r="AB5523" s="336">
        <f t="shared" ca="1" si="9441"/>
        <v>-0.9240369658105827</v>
      </c>
      <c r="AC5523" s="336">
        <f t="shared" ca="1" si="9441"/>
        <v>-0.78600289278741498</v>
      </c>
      <c r="AD5523" s="336">
        <f t="shared" ca="1" si="9441"/>
        <v>-1.3758633978549732</v>
      </c>
      <c r="AE5523" s="336"/>
      <c r="AF5523" s="336"/>
      <c r="AG5523" s="336"/>
      <c r="AH5523" s="336"/>
      <c r="AI5523" s="54"/>
      <c r="AJ5523" s="54"/>
      <c r="AK5523" s="54"/>
      <c r="AL5523" s="336"/>
      <c r="AM5523" s="336"/>
      <c r="AN5523" s="336"/>
      <c r="AO5523" s="336"/>
      <c r="AP5523" s="54"/>
      <c r="AQ5523" s="336"/>
      <c r="AR5523" s="336"/>
      <c r="AS5523" s="336"/>
    </row>
    <row r="5524" spans="1:45" x14ac:dyDescent="0.3">
      <c r="C5524" s="54"/>
      <c r="D5524" s="56"/>
      <c r="Y5524" s="336">
        <f t="shared" ca="1" si="9441"/>
        <v>-1.077546765701888</v>
      </c>
      <c r="Z5524" s="336">
        <f t="shared" ca="1" si="9441"/>
        <v>-0.44872314424117377</v>
      </c>
      <c r="AA5524" s="336">
        <f t="shared" ca="1" si="9441"/>
        <v>-0.14320855241848413</v>
      </c>
      <c r="AB5524" s="336">
        <f t="shared" ca="1" si="9441"/>
        <v>1.2604489236282892</v>
      </c>
      <c r="AC5524" s="336">
        <f t="shared" ca="1" si="9441"/>
        <v>-0.14393904915013592</v>
      </c>
      <c r="AD5524" s="336">
        <f t="shared" ca="1" si="9441"/>
        <v>-0.20418177896212558</v>
      </c>
      <c r="AE5524" s="55"/>
      <c r="AF5524" s="55"/>
      <c r="AG5524" s="55"/>
      <c r="AH5524" s="55"/>
      <c r="AI5524" s="55"/>
      <c r="AJ5524" s="55"/>
      <c r="AK5524" s="55"/>
      <c r="AL5524" s="55"/>
      <c r="AM5524" s="55"/>
      <c r="AN5524" s="55"/>
      <c r="AO5524" s="55"/>
      <c r="AP5524" s="55"/>
      <c r="AQ5524" s="55"/>
      <c r="AR5524" s="55"/>
      <c r="AS5524" s="55"/>
    </row>
    <row r="5525" spans="1:45" x14ac:dyDescent="0.3">
      <c r="B5525" s="54" t="s">
        <v>172</v>
      </c>
      <c r="C5525" s="53">
        <f>C5518</f>
        <v>0</v>
      </c>
      <c r="D5525" s="56" t="e">
        <f t="shared" ref="D5525:D5526" ca="1" si="9538">AJ5525</f>
        <v>#N/A</v>
      </c>
      <c r="E5525" s="52" t="e">
        <f t="shared" ref="E5525:W5525" si="9539">E5518</f>
        <v>#N/A</v>
      </c>
      <c r="F5525" s="52" t="e">
        <f t="shared" si="9539"/>
        <v>#N/A</v>
      </c>
      <c r="G5525" s="52" t="e">
        <f t="shared" si="9539"/>
        <v>#N/A</v>
      </c>
      <c r="H5525" s="52" t="e">
        <f t="shared" si="9539"/>
        <v>#N/A</v>
      </c>
      <c r="I5525" s="52" t="e">
        <f t="shared" si="9539"/>
        <v>#N/A</v>
      </c>
      <c r="J5525" s="52" t="e">
        <f t="shared" si="9539"/>
        <v>#N/A</v>
      </c>
      <c r="K5525" s="52" t="e">
        <f t="shared" si="9539"/>
        <v>#N/A</v>
      </c>
      <c r="L5525" s="52" t="e">
        <f t="shared" si="9539"/>
        <v>#N/A</v>
      </c>
      <c r="M5525" s="52" t="e">
        <f t="shared" si="9539"/>
        <v>#N/A</v>
      </c>
      <c r="N5525" s="52" t="e">
        <f t="shared" si="9539"/>
        <v>#N/A</v>
      </c>
      <c r="O5525" s="52" t="e">
        <f t="shared" si="9539"/>
        <v>#N/A</v>
      </c>
      <c r="P5525" s="52" t="e">
        <f t="shared" si="9539"/>
        <v>#N/A</v>
      </c>
      <c r="Q5525" s="52" t="e">
        <f t="shared" si="9539"/>
        <v>#N/A</v>
      </c>
      <c r="R5525" s="52" t="e">
        <f t="shared" si="9539"/>
        <v>#N/A</v>
      </c>
      <c r="S5525" s="52" t="e">
        <f t="shared" si="9539"/>
        <v>#N/A</v>
      </c>
      <c r="T5525" s="52" t="e">
        <f t="shared" si="9539"/>
        <v>#N/A</v>
      </c>
      <c r="U5525" s="52" t="e">
        <f t="shared" si="9539"/>
        <v>#N/A</v>
      </c>
      <c r="V5525" s="52" t="e">
        <f t="shared" si="9539"/>
        <v>#N/A</v>
      </c>
      <c r="W5525" s="52" t="e">
        <f t="shared" si="9539"/>
        <v>#N/A</v>
      </c>
      <c r="X5525" s="55" t="e">
        <f t="shared" ref="X5525:X5526" si="9540">(H5525-(O5525*P5525)/100-3*(J5525*K5525)/100)/2</f>
        <v>#N/A</v>
      </c>
      <c r="Y5525" s="55" t="e">
        <f t="shared" ref="Y5525:Y5526" si="9541">SUM(X5525,(J5525*K5525/100))/(F5525/100)</f>
        <v>#N/A</v>
      </c>
      <c r="Z5525" s="55" t="e">
        <f t="shared" ref="Z5525" si="9542">U5525*0.5+U5526*0.5</f>
        <v>#N/A</v>
      </c>
      <c r="AA5525" s="55" t="e">
        <f t="shared" ref="AA5525:AA5526" si="9543">J5525/Y5525</f>
        <v>#N/A</v>
      </c>
      <c r="AB5525" s="336" t="e">
        <f t="shared" ref="AB5525:AB5526" si="9544">X5525/(Y5525-J5525)</f>
        <v>#N/A</v>
      </c>
      <c r="AC5525" s="223" t="e">
        <f ca="1">INDEX(FGA_COEFFS,1,1)+Z5525*INDEX(FGA_COEFFS,1,2)+Y5525*INDEX(FGA_COEFFS,1,3)+R5525*INDEX(FGA_COEFFS,1,4)+Q5526*INDEX(FGA_COEFFS,1,5)+S5525*INDEX(FGA_COEFFS,1,6)+T5526*INDEX(FGA_COEFFS,1,7)+M5526*INDEX(FGA_COEFFS,1,8)+Y5529*Y5530</f>
        <v>#N/A</v>
      </c>
      <c r="AD5525" s="223" t="e">
        <f ca="1">INDEX(THREEPTA_COEFFS,1,1)+AC5525*INDEX(THREEPTA_COEFFS,1,2)+J5525*INDEX(THREEPTA_COEFFS,1,3)+AA5525*INDEX(THREEPTA_COEFFS,1,4)+K5525*INDEX(THREEPTA_COEFFS,1,5)+L5526*INDEX(THREEPTA_COEFFS,1,6)+Z5529*Z5530</f>
        <v>#N/A</v>
      </c>
      <c r="AE5525" s="223" t="e">
        <f ca="1">INDEX(THREEPTPCT_COEFFS,1,1)+K5525*INDEX(THREEPTPCT_COEFFS,1,2)+L5526*INDEX(THREEPTPCT_COEFFS,1,3)+AA5529*AA5530</f>
        <v>#N/A</v>
      </c>
      <c r="AF5525" s="55" t="e">
        <f t="shared" ref="AF5525:AF5526" ca="1" si="9545">AC5525-AD5525</f>
        <v>#N/A</v>
      </c>
      <c r="AG5525" s="223" t="e">
        <f ca="1">INDEX(TWOPTPCT_COEFFS,1,1)+AB5525*INDEX(TWOPTPCT_COEFFS,1,2)+I5526*INDEX(TWOPTPCT_COEFFS,1,3)+G5526*INDEX(TWOPTPCT_COEFFS,1,4)+L5526*INDEX(TWOPTPCT_COEFFS,1,5)+AB5529*AB5530</f>
        <v>#N/A</v>
      </c>
      <c r="AH5525" s="223" t="e">
        <f ca="1">INDEX(FTA_COEFFS,1,1)+O5525*INDEX(FTA_COEFFS,1,2)+N5526*INDEX(FTA_COEFFS,1,3)+(Q5525+R5525)*INDEX(FTA_COEFFS,1,4)+(Q5526+R5526)*INDEX(FTA_COEFFS,1,5)+M5526*INDEX(FTA_COEFFS,1,6)+AC5529*AC5530</f>
        <v>#N/A</v>
      </c>
      <c r="AI5525" s="223" t="e">
        <f ca="1">INDEX(FTPCT_COEFFS,1,1)+P5525*INDEX(FTPCT_COEFFS,1,2)+F5525*INDEX(FTPCT_COEFFS,1,3)+G5526*INDEX(FTPCT_COEFFS,1,4)+AD5529*AD5530</f>
        <v>#N/A</v>
      </c>
      <c r="AJ5525" s="338" t="e">
        <f t="shared" ref="AJ5525:AJ5526" ca="1" si="9546">AD5525*AE5525/100+AF5525*AG5525+AH5525*AI5525/100</f>
        <v>#N/A</v>
      </c>
      <c r="AK5525" s="55"/>
      <c r="AL5525" s="55"/>
      <c r="AM5525" s="55"/>
      <c r="AN5525" s="55"/>
      <c r="AO5525" s="55"/>
      <c r="AP5525" s="55"/>
      <c r="AQ5525" s="55"/>
      <c r="AR5525" s="55"/>
    </row>
    <row r="5526" spans="1:45" x14ac:dyDescent="0.3">
      <c r="B5526" s="54" t="s">
        <v>175</v>
      </c>
      <c r="C5526" s="54">
        <f>C5519</f>
        <v>0</v>
      </c>
      <c r="D5526" s="56" t="e">
        <f t="shared" ca="1" si="9538"/>
        <v>#N/A</v>
      </c>
      <c r="E5526" s="52" t="e">
        <f t="shared" ref="E5526:W5526" si="9547">E5519</f>
        <v>#N/A</v>
      </c>
      <c r="F5526" s="52" t="e">
        <f t="shared" si="9547"/>
        <v>#N/A</v>
      </c>
      <c r="G5526" s="52" t="e">
        <f t="shared" si="9547"/>
        <v>#N/A</v>
      </c>
      <c r="H5526" s="52" t="e">
        <f t="shared" si="9547"/>
        <v>#N/A</v>
      </c>
      <c r="I5526" s="52" t="e">
        <f t="shared" si="9547"/>
        <v>#N/A</v>
      </c>
      <c r="J5526" s="52" t="e">
        <f t="shared" si="9547"/>
        <v>#N/A</v>
      </c>
      <c r="K5526" s="52" t="e">
        <f t="shared" si="9547"/>
        <v>#N/A</v>
      </c>
      <c r="L5526" s="52" t="e">
        <f t="shared" si="9547"/>
        <v>#N/A</v>
      </c>
      <c r="M5526" s="52" t="e">
        <f t="shared" si="9547"/>
        <v>#N/A</v>
      </c>
      <c r="N5526" s="52" t="e">
        <f t="shared" si="9547"/>
        <v>#N/A</v>
      </c>
      <c r="O5526" s="52" t="e">
        <f t="shared" si="9547"/>
        <v>#N/A</v>
      </c>
      <c r="P5526" s="52" t="e">
        <f t="shared" si="9547"/>
        <v>#N/A</v>
      </c>
      <c r="Q5526" s="52" t="e">
        <f t="shared" si="9547"/>
        <v>#N/A</v>
      </c>
      <c r="R5526" s="52" t="e">
        <f t="shared" si="9547"/>
        <v>#N/A</v>
      </c>
      <c r="S5526" s="52" t="e">
        <f t="shared" si="9547"/>
        <v>#N/A</v>
      </c>
      <c r="T5526" s="52" t="e">
        <f t="shared" si="9547"/>
        <v>#N/A</v>
      </c>
      <c r="U5526" s="52" t="e">
        <f t="shared" si="9547"/>
        <v>#N/A</v>
      </c>
      <c r="V5526" s="52" t="e">
        <f t="shared" si="9547"/>
        <v>#N/A</v>
      </c>
      <c r="W5526" s="52" t="e">
        <f t="shared" si="9547"/>
        <v>#N/A</v>
      </c>
      <c r="X5526" s="55" t="e">
        <f t="shared" si="9540"/>
        <v>#N/A</v>
      </c>
      <c r="Y5526" s="55" t="e">
        <f t="shared" si="9541"/>
        <v>#N/A</v>
      </c>
      <c r="Z5526" s="55" t="e">
        <f t="shared" ref="Z5526" si="9548">Z5525</f>
        <v>#N/A</v>
      </c>
      <c r="AA5526" s="55" t="e">
        <f t="shared" si="9543"/>
        <v>#N/A</v>
      </c>
      <c r="AB5526" s="336" t="e">
        <f t="shared" si="9544"/>
        <v>#N/A</v>
      </c>
      <c r="AC5526" s="223" t="e">
        <f ca="1">INDEX(FGA_COEFFS,1,1)+Z5526*INDEX(FGA_COEFFS,1,2)+Y5526*INDEX(FGA_COEFFS,1,3)+R5526*INDEX(FGA_COEFFS,1,4)+Q5525*INDEX(FGA_COEFFS,1,5)+S5526*INDEX(FGA_COEFFS,1,6)+T5525*INDEX(FGA_COEFFS,1,7)+M5525*INDEX(FGA_COEFFS,1,8)+Y5529*Y5531</f>
        <v>#N/A</v>
      </c>
      <c r="AD5526" s="223" t="e">
        <f ca="1">INDEX(THREEPTA_COEFFS,1,1)+AC5526*INDEX(THREEPTA_COEFFS,1,2)+J5526*INDEX(THREEPTA_COEFFS,1,3)+AA5526*INDEX(THREEPTA_COEFFS,1,4)+K5526*INDEX(THREEPTA_COEFFS,1,5)+L5525*INDEX(THREEPTA_COEFFS,1,6)+Z5529*Z5531</f>
        <v>#N/A</v>
      </c>
      <c r="AE5526" s="223" t="e">
        <f ca="1">INDEX(THREEPTPCT_COEFFS,1,1)+K5526*INDEX(THREEPTPCT_COEFFS,1,2)+L5525*INDEX(THREEPTPCT_COEFFS,1,3)+AA5529*AA5531</f>
        <v>#N/A</v>
      </c>
      <c r="AF5526" s="55" t="e">
        <f t="shared" ca="1" si="9545"/>
        <v>#N/A</v>
      </c>
      <c r="AG5526" s="223" t="e">
        <f ca="1">INDEX(TWOPTPCT_COEFFS,1,1)+AB5526*INDEX(TWOPTPCT_COEFFS,1,2)+I5525*INDEX(TWOPTPCT_COEFFS,1,3)+G5525*INDEX(TWOPTPCT_COEFFS,1,4)+L5525*INDEX(TWOPTPCT_COEFFS,1,5)+AB5529*AB5531</f>
        <v>#N/A</v>
      </c>
      <c r="AH5526" s="223" t="e">
        <f ca="1">INDEX(FTA_COEFFS,1,1)+O5526*INDEX(FTA_COEFFS,1,2)+N5525*INDEX(FTA_COEFFS,1,3)+(Q5526+R5526)*INDEX(FTA_COEFFS,1,4)+(Q5525+R5525)*INDEX(FTA_COEFFS,1,5)+M5525*INDEX(FTA_COEFFS,1,6)+AC5529*AC5531</f>
        <v>#N/A</v>
      </c>
      <c r="AI5526" s="223" t="e">
        <f ca="1">INDEX(FTPCT_COEFFS,1,1)+P5526*INDEX(FTPCT_COEFFS,1,2)+F5526*INDEX(FTPCT_COEFFS,1,3)+G5525*INDEX(FTPCT_COEFFS,1,4)+AD5529*AD5531</f>
        <v>#N/A</v>
      </c>
      <c r="AJ5526" s="338" t="e">
        <f t="shared" ca="1" si="9546"/>
        <v>#N/A</v>
      </c>
      <c r="AK5526" s="55"/>
      <c r="AL5526" s="55"/>
      <c r="AM5526" s="55"/>
      <c r="AN5526" s="55"/>
      <c r="AO5526" s="55"/>
      <c r="AP5526" s="55"/>
      <c r="AQ5526" s="55"/>
      <c r="AR5526" s="55"/>
    </row>
    <row r="5527" spans="1:45" x14ac:dyDescent="0.3">
      <c r="A5527" s="54" t="e">
        <f ca="1">IF(D5525&gt;(D5526+(AVERAGE(V5525,W5525)-AVERAGE(V5526,W5526))/2)+2.5,C5525,IF(D5526&gt;(D5525+(AVERAGE(V5526,W5526)-AVERAGE(V5525,W5525))/2)+2.5,C5526,"Close"))</f>
        <v>#N/A</v>
      </c>
      <c r="B5527" s="64" t="e">
        <f ca="1">IF(D5526&gt;D5525,C5526,C5525)</f>
        <v>#N/A</v>
      </c>
      <c r="D5527" s="56"/>
      <c r="X5527" s="55"/>
      <c r="Y5527" s="55"/>
      <c r="Z5527" s="55"/>
      <c r="AA5527" s="55"/>
      <c r="AB5527" s="55"/>
      <c r="AC5527" s="337"/>
      <c r="AD5527" s="337"/>
      <c r="AE5527" s="337"/>
      <c r="AF5527" s="337"/>
      <c r="AG5527" s="337"/>
      <c r="AH5527" s="337"/>
      <c r="AI5527" s="337"/>
      <c r="AJ5527" s="337"/>
      <c r="AK5527" s="337"/>
      <c r="AL5527" s="337"/>
      <c r="AM5527" s="55"/>
      <c r="AN5527" s="55"/>
      <c r="AO5527" s="55"/>
      <c r="AP5527" s="55"/>
      <c r="AQ5527" s="55"/>
      <c r="AR5527" s="55"/>
      <c r="AS5527" s="55"/>
    </row>
    <row r="5528" spans="1:45" x14ac:dyDescent="0.3">
      <c r="X5528" s="54" t="s">
        <v>1305</v>
      </c>
      <c r="Y5528" s="54" t="s">
        <v>128</v>
      </c>
      <c r="Z5528" s="54" t="s">
        <v>157</v>
      </c>
      <c r="AA5528" s="54" t="s">
        <v>151</v>
      </c>
      <c r="AB5528" s="54" t="s">
        <v>1327</v>
      </c>
      <c r="AC5528" s="54" t="s">
        <v>129</v>
      </c>
      <c r="AD5528" s="54" t="s">
        <v>116</v>
      </c>
      <c r="AE5528" s="54"/>
      <c r="AF5528" s="54"/>
      <c r="AG5528" s="54"/>
      <c r="AH5528" s="54"/>
      <c r="AI5528" s="54"/>
      <c r="AJ5528" s="54"/>
      <c r="AK5528" s="54"/>
      <c r="AL5528" s="54"/>
      <c r="AM5528" s="54"/>
      <c r="AN5528" s="54"/>
      <c r="AO5528" s="54"/>
      <c r="AP5528" s="54"/>
      <c r="AQ5528" s="54"/>
      <c r="AR5528" s="54"/>
      <c r="AS5528" s="54"/>
    </row>
    <row r="5529" spans="1:45" x14ac:dyDescent="0.3">
      <c r="X5529" s="54"/>
      <c r="Y5529" s="54">
        <f t="shared" ref="Y5529:AD5529" si="9549">Y5522</f>
        <v>6.4436999999999998</v>
      </c>
      <c r="Z5529" s="54">
        <f t="shared" si="9549"/>
        <v>4.9371</v>
      </c>
      <c r="AA5529" s="54">
        <f t="shared" si="9549"/>
        <v>11.350300000000001</v>
      </c>
      <c r="AB5529" s="54">
        <f t="shared" si="9549"/>
        <v>7.1900000000000006E-2</v>
      </c>
      <c r="AC5529" s="54">
        <f t="shared" si="9549"/>
        <v>6.2766000000000002</v>
      </c>
      <c r="AD5529" s="54">
        <f t="shared" si="9549"/>
        <v>11.042999999999999</v>
      </c>
      <c r="AE5529" s="54"/>
      <c r="AF5529" s="336"/>
      <c r="AG5529" s="336"/>
      <c r="AH5529" s="336"/>
      <c r="AI5529" s="54"/>
      <c r="AJ5529" s="54"/>
      <c r="AK5529" s="54"/>
      <c r="AL5529" s="54"/>
      <c r="AM5529" s="54"/>
      <c r="AN5529" s="54"/>
      <c r="AO5529" s="54"/>
      <c r="AP5529" s="54"/>
      <c r="AQ5529" s="54"/>
      <c r="AR5529" s="54"/>
      <c r="AS5529" s="54"/>
    </row>
    <row r="5530" spans="1:45" x14ac:dyDescent="0.3">
      <c r="D5530" s="56"/>
      <c r="X5530" s="336"/>
      <c r="Y5530" s="336">
        <f t="shared" ca="1" si="9441"/>
        <v>-0.85999281060033539</v>
      </c>
      <c r="Z5530" s="336">
        <f t="shared" ca="1" si="9441"/>
        <v>1.0953398012107307E-4</v>
      </c>
      <c r="AA5530" s="336">
        <f t="shared" ca="1" si="9441"/>
        <v>1.4237547898583136</v>
      </c>
      <c r="AB5530" s="336">
        <f t="shared" ca="1" si="9441"/>
        <v>0.93966545112096367</v>
      </c>
      <c r="AC5530" s="336">
        <f t="shared" ca="1" si="9441"/>
        <v>-0.79416081796008897</v>
      </c>
      <c r="AD5530" s="336">
        <f t="shared" ca="1" si="9441"/>
        <v>0.89311149336168949</v>
      </c>
      <c r="AE5530" s="336"/>
      <c r="AF5530" s="336"/>
      <c r="AG5530" s="336"/>
      <c r="AH5530" s="336"/>
      <c r="AI5530" s="54"/>
      <c r="AJ5530" s="54"/>
      <c r="AK5530" s="54"/>
      <c r="AL5530" s="336"/>
      <c r="AM5530" s="336"/>
      <c r="AN5530" s="336"/>
      <c r="AO5530" s="336"/>
      <c r="AP5530" s="54"/>
      <c r="AQ5530" s="336"/>
      <c r="AR5530" s="336"/>
      <c r="AS5530" s="336"/>
    </row>
    <row r="5531" spans="1:45" x14ac:dyDescent="0.3">
      <c r="C5531" s="54"/>
      <c r="D5531" s="56"/>
      <c r="Y5531" s="336">
        <f t="shared" ref="Y5531:AD5594" ca="1" si="9550">1.5*RAND()^2*IF(RAND()&gt;0.5,1,-1)</f>
        <v>-4.5045533578979505E-3</v>
      </c>
      <c r="Z5531" s="336">
        <f t="shared" ca="1" si="9550"/>
        <v>-0.54911679401537161</v>
      </c>
      <c r="AA5531" s="336">
        <f t="shared" ca="1" si="9550"/>
        <v>0.18407747103816327</v>
      </c>
      <c r="AB5531" s="336">
        <f t="shared" ca="1" si="9550"/>
        <v>0.56778134893798693</v>
      </c>
      <c r="AC5531" s="336">
        <f t="shared" ca="1" si="9550"/>
        <v>-9.3288880149668033E-2</v>
      </c>
      <c r="AD5531" s="336">
        <f t="shared" ca="1" si="9550"/>
        <v>0.58184888440901683</v>
      </c>
      <c r="AE5531" s="55"/>
      <c r="AF5531" s="55"/>
      <c r="AG5531" s="55"/>
      <c r="AH5531" s="55"/>
      <c r="AI5531" s="55"/>
      <c r="AJ5531" s="55"/>
      <c r="AK5531" s="55"/>
      <c r="AL5531" s="55"/>
      <c r="AM5531" s="55"/>
      <c r="AN5531" s="55"/>
      <c r="AO5531" s="55"/>
      <c r="AP5531" s="55"/>
      <c r="AQ5531" s="55"/>
      <c r="AR5531" s="55"/>
      <c r="AS5531" s="55"/>
    </row>
    <row r="5532" spans="1:45" x14ac:dyDescent="0.3">
      <c r="B5532" s="54" t="s">
        <v>172</v>
      </c>
      <c r="C5532" s="53">
        <f>C5525</f>
        <v>0</v>
      </c>
      <c r="D5532" s="56" t="e">
        <f t="shared" ref="D5532:D5533" ca="1" si="9551">AJ5532</f>
        <v>#N/A</v>
      </c>
      <c r="E5532" s="52" t="e">
        <f t="shared" ref="E5532:W5532" si="9552">E5525</f>
        <v>#N/A</v>
      </c>
      <c r="F5532" s="52" t="e">
        <f t="shared" si="9552"/>
        <v>#N/A</v>
      </c>
      <c r="G5532" s="52" t="e">
        <f t="shared" si="9552"/>
        <v>#N/A</v>
      </c>
      <c r="H5532" s="52" t="e">
        <f t="shared" si="9552"/>
        <v>#N/A</v>
      </c>
      <c r="I5532" s="52" t="e">
        <f t="shared" si="9552"/>
        <v>#N/A</v>
      </c>
      <c r="J5532" s="52" t="e">
        <f t="shared" si="9552"/>
        <v>#N/A</v>
      </c>
      <c r="K5532" s="52" t="e">
        <f t="shared" si="9552"/>
        <v>#N/A</v>
      </c>
      <c r="L5532" s="52" t="e">
        <f t="shared" si="9552"/>
        <v>#N/A</v>
      </c>
      <c r="M5532" s="52" t="e">
        <f t="shared" si="9552"/>
        <v>#N/A</v>
      </c>
      <c r="N5532" s="52" t="e">
        <f t="shared" si="9552"/>
        <v>#N/A</v>
      </c>
      <c r="O5532" s="52" t="e">
        <f t="shared" si="9552"/>
        <v>#N/A</v>
      </c>
      <c r="P5532" s="52" t="e">
        <f t="shared" si="9552"/>
        <v>#N/A</v>
      </c>
      <c r="Q5532" s="52" t="e">
        <f t="shared" si="9552"/>
        <v>#N/A</v>
      </c>
      <c r="R5532" s="52" t="e">
        <f t="shared" si="9552"/>
        <v>#N/A</v>
      </c>
      <c r="S5532" s="52" t="e">
        <f t="shared" si="9552"/>
        <v>#N/A</v>
      </c>
      <c r="T5532" s="52" t="e">
        <f t="shared" si="9552"/>
        <v>#N/A</v>
      </c>
      <c r="U5532" s="52" t="e">
        <f t="shared" si="9552"/>
        <v>#N/A</v>
      </c>
      <c r="V5532" s="52" t="e">
        <f t="shared" si="9552"/>
        <v>#N/A</v>
      </c>
      <c r="W5532" s="52" t="e">
        <f t="shared" si="9552"/>
        <v>#N/A</v>
      </c>
      <c r="X5532" s="55" t="e">
        <f t="shared" ref="X5532:X5533" si="9553">(H5532-(O5532*P5532)/100-3*(J5532*K5532)/100)/2</f>
        <v>#N/A</v>
      </c>
      <c r="Y5532" s="55" t="e">
        <f t="shared" ref="Y5532:Y5533" si="9554">SUM(X5532,(J5532*K5532/100))/(F5532/100)</f>
        <v>#N/A</v>
      </c>
      <c r="Z5532" s="55" t="e">
        <f t="shared" ref="Z5532" si="9555">U5532*0.5+U5533*0.5</f>
        <v>#N/A</v>
      </c>
      <c r="AA5532" s="55" t="e">
        <f t="shared" ref="AA5532:AA5533" si="9556">J5532/Y5532</f>
        <v>#N/A</v>
      </c>
      <c r="AB5532" s="336" t="e">
        <f t="shared" ref="AB5532:AB5533" si="9557">X5532/(Y5532-J5532)</f>
        <v>#N/A</v>
      </c>
      <c r="AC5532" s="223" t="e">
        <f ca="1">INDEX(FGA_COEFFS,1,1)+Z5532*INDEX(FGA_COEFFS,1,2)+Y5532*INDEX(FGA_COEFFS,1,3)+R5532*INDEX(FGA_COEFFS,1,4)+Q5533*INDEX(FGA_COEFFS,1,5)+S5532*INDEX(FGA_COEFFS,1,6)+T5533*INDEX(FGA_COEFFS,1,7)+M5533*INDEX(FGA_COEFFS,1,8)+Y5536*Y5537</f>
        <v>#N/A</v>
      </c>
      <c r="AD5532" s="223" t="e">
        <f ca="1">INDEX(THREEPTA_COEFFS,1,1)+AC5532*INDEX(THREEPTA_COEFFS,1,2)+J5532*INDEX(THREEPTA_COEFFS,1,3)+AA5532*INDEX(THREEPTA_COEFFS,1,4)+K5532*INDEX(THREEPTA_COEFFS,1,5)+L5533*INDEX(THREEPTA_COEFFS,1,6)+Z5536*Z5537</f>
        <v>#N/A</v>
      </c>
      <c r="AE5532" s="223" t="e">
        <f ca="1">INDEX(THREEPTPCT_COEFFS,1,1)+K5532*INDEX(THREEPTPCT_COEFFS,1,2)+L5533*INDEX(THREEPTPCT_COEFFS,1,3)+AA5536*AA5537</f>
        <v>#N/A</v>
      </c>
      <c r="AF5532" s="55" t="e">
        <f t="shared" ref="AF5532:AF5533" ca="1" si="9558">AC5532-AD5532</f>
        <v>#N/A</v>
      </c>
      <c r="AG5532" s="223" t="e">
        <f ca="1">INDEX(TWOPTPCT_COEFFS,1,1)+AB5532*INDEX(TWOPTPCT_COEFFS,1,2)+I5533*INDEX(TWOPTPCT_COEFFS,1,3)+G5533*INDEX(TWOPTPCT_COEFFS,1,4)+L5533*INDEX(TWOPTPCT_COEFFS,1,5)+AB5536*AB5537</f>
        <v>#N/A</v>
      </c>
      <c r="AH5532" s="223" t="e">
        <f ca="1">INDEX(FTA_COEFFS,1,1)+O5532*INDEX(FTA_COEFFS,1,2)+N5533*INDEX(FTA_COEFFS,1,3)+(Q5532+R5532)*INDEX(FTA_COEFFS,1,4)+(Q5533+R5533)*INDEX(FTA_COEFFS,1,5)+M5533*INDEX(FTA_COEFFS,1,6)+AC5536*AC5537</f>
        <v>#N/A</v>
      </c>
      <c r="AI5532" s="223" t="e">
        <f ca="1">INDEX(FTPCT_COEFFS,1,1)+P5532*INDEX(FTPCT_COEFFS,1,2)+F5532*INDEX(FTPCT_COEFFS,1,3)+G5533*INDEX(FTPCT_COEFFS,1,4)+AD5536*AD5537</f>
        <v>#N/A</v>
      </c>
      <c r="AJ5532" s="338" t="e">
        <f t="shared" ref="AJ5532:AJ5533" ca="1" si="9559">AD5532*AE5532/100+AF5532*AG5532+AH5532*AI5532/100</f>
        <v>#N/A</v>
      </c>
      <c r="AK5532" s="55"/>
      <c r="AL5532" s="55"/>
      <c r="AM5532" s="55"/>
      <c r="AN5532" s="55"/>
      <c r="AO5532" s="55"/>
      <c r="AP5532" s="55"/>
      <c r="AQ5532" s="55"/>
      <c r="AR5532" s="55"/>
    </row>
    <row r="5533" spans="1:45" x14ac:dyDescent="0.3">
      <c r="B5533" s="54" t="s">
        <v>175</v>
      </c>
      <c r="C5533" s="54">
        <f>C5526</f>
        <v>0</v>
      </c>
      <c r="D5533" s="56" t="e">
        <f t="shared" ca="1" si="9551"/>
        <v>#N/A</v>
      </c>
      <c r="E5533" s="52" t="e">
        <f t="shared" ref="E5533:W5533" si="9560">E5526</f>
        <v>#N/A</v>
      </c>
      <c r="F5533" s="52" t="e">
        <f t="shared" si="9560"/>
        <v>#N/A</v>
      </c>
      <c r="G5533" s="52" t="e">
        <f t="shared" si="9560"/>
        <v>#N/A</v>
      </c>
      <c r="H5533" s="52" t="e">
        <f t="shared" si="9560"/>
        <v>#N/A</v>
      </c>
      <c r="I5533" s="52" t="e">
        <f t="shared" si="9560"/>
        <v>#N/A</v>
      </c>
      <c r="J5533" s="52" t="e">
        <f t="shared" si="9560"/>
        <v>#N/A</v>
      </c>
      <c r="K5533" s="52" t="e">
        <f t="shared" si="9560"/>
        <v>#N/A</v>
      </c>
      <c r="L5533" s="52" t="e">
        <f t="shared" si="9560"/>
        <v>#N/A</v>
      </c>
      <c r="M5533" s="52" t="e">
        <f t="shared" si="9560"/>
        <v>#N/A</v>
      </c>
      <c r="N5533" s="52" t="e">
        <f t="shared" si="9560"/>
        <v>#N/A</v>
      </c>
      <c r="O5533" s="52" t="e">
        <f t="shared" si="9560"/>
        <v>#N/A</v>
      </c>
      <c r="P5533" s="52" t="e">
        <f t="shared" si="9560"/>
        <v>#N/A</v>
      </c>
      <c r="Q5533" s="52" t="e">
        <f t="shared" si="9560"/>
        <v>#N/A</v>
      </c>
      <c r="R5533" s="52" t="e">
        <f t="shared" si="9560"/>
        <v>#N/A</v>
      </c>
      <c r="S5533" s="52" t="e">
        <f t="shared" si="9560"/>
        <v>#N/A</v>
      </c>
      <c r="T5533" s="52" t="e">
        <f t="shared" si="9560"/>
        <v>#N/A</v>
      </c>
      <c r="U5533" s="52" t="e">
        <f t="shared" si="9560"/>
        <v>#N/A</v>
      </c>
      <c r="V5533" s="52" t="e">
        <f t="shared" si="9560"/>
        <v>#N/A</v>
      </c>
      <c r="W5533" s="52" t="e">
        <f t="shared" si="9560"/>
        <v>#N/A</v>
      </c>
      <c r="X5533" s="55" t="e">
        <f t="shared" si="9553"/>
        <v>#N/A</v>
      </c>
      <c r="Y5533" s="55" t="e">
        <f t="shared" si="9554"/>
        <v>#N/A</v>
      </c>
      <c r="Z5533" s="55" t="e">
        <f t="shared" ref="Z5533" si="9561">Z5532</f>
        <v>#N/A</v>
      </c>
      <c r="AA5533" s="55" t="e">
        <f t="shared" si="9556"/>
        <v>#N/A</v>
      </c>
      <c r="AB5533" s="336" t="e">
        <f t="shared" si="9557"/>
        <v>#N/A</v>
      </c>
      <c r="AC5533" s="223" t="e">
        <f ca="1">INDEX(FGA_COEFFS,1,1)+Z5533*INDEX(FGA_COEFFS,1,2)+Y5533*INDEX(FGA_COEFFS,1,3)+R5533*INDEX(FGA_COEFFS,1,4)+Q5532*INDEX(FGA_COEFFS,1,5)+S5533*INDEX(FGA_COEFFS,1,6)+T5532*INDEX(FGA_COEFFS,1,7)+M5532*INDEX(FGA_COEFFS,1,8)+Y5536*Y5538</f>
        <v>#N/A</v>
      </c>
      <c r="AD5533" s="223" t="e">
        <f ca="1">INDEX(THREEPTA_COEFFS,1,1)+AC5533*INDEX(THREEPTA_COEFFS,1,2)+J5533*INDEX(THREEPTA_COEFFS,1,3)+AA5533*INDEX(THREEPTA_COEFFS,1,4)+K5533*INDEX(THREEPTA_COEFFS,1,5)+L5532*INDEX(THREEPTA_COEFFS,1,6)+Z5536*Z5538</f>
        <v>#N/A</v>
      </c>
      <c r="AE5533" s="223" t="e">
        <f ca="1">INDEX(THREEPTPCT_COEFFS,1,1)+K5533*INDEX(THREEPTPCT_COEFFS,1,2)+L5532*INDEX(THREEPTPCT_COEFFS,1,3)+AA5536*AA5538</f>
        <v>#N/A</v>
      </c>
      <c r="AF5533" s="55" t="e">
        <f t="shared" ca="1" si="9558"/>
        <v>#N/A</v>
      </c>
      <c r="AG5533" s="223" t="e">
        <f ca="1">INDEX(TWOPTPCT_COEFFS,1,1)+AB5533*INDEX(TWOPTPCT_COEFFS,1,2)+I5532*INDEX(TWOPTPCT_COEFFS,1,3)+G5532*INDEX(TWOPTPCT_COEFFS,1,4)+L5532*INDEX(TWOPTPCT_COEFFS,1,5)+AB5536*AB5538</f>
        <v>#N/A</v>
      </c>
      <c r="AH5533" s="223" t="e">
        <f ca="1">INDEX(FTA_COEFFS,1,1)+O5533*INDEX(FTA_COEFFS,1,2)+N5532*INDEX(FTA_COEFFS,1,3)+(Q5533+R5533)*INDEX(FTA_COEFFS,1,4)+(Q5532+R5532)*INDEX(FTA_COEFFS,1,5)+M5532*INDEX(FTA_COEFFS,1,6)+AC5536*AC5538</f>
        <v>#N/A</v>
      </c>
      <c r="AI5533" s="223" t="e">
        <f ca="1">INDEX(FTPCT_COEFFS,1,1)+P5533*INDEX(FTPCT_COEFFS,1,2)+F5533*INDEX(FTPCT_COEFFS,1,3)+G5532*INDEX(FTPCT_COEFFS,1,4)+AD5536*AD5538</f>
        <v>#N/A</v>
      </c>
      <c r="AJ5533" s="338" t="e">
        <f t="shared" ca="1" si="9559"/>
        <v>#N/A</v>
      </c>
      <c r="AK5533" s="55"/>
      <c r="AL5533" s="55"/>
      <c r="AM5533" s="55"/>
      <c r="AN5533" s="55"/>
      <c r="AO5533" s="55"/>
      <c r="AP5533" s="55"/>
      <c r="AQ5533" s="55"/>
      <c r="AR5533" s="55"/>
    </row>
    <row r="5534" spans="1:45" x14ac:dyDescent="0.3">
      <c r="A5534" s="54" t="e">
        <f ca="1">IF(D5532&gt;(D5533+(AVERAGE(V5532,W5532)-AVERAGE(V5533,W5533))/2)+2.5,C5532,IF(D5533&gt;(D5532+(AVERAGE(V5533,W5533)-AVERAGE(V5532,W5532))/2)+2.5,C5533,"Close"))</f>
        <v>#N/A</v>
      </c>
      <c r="B5534" s="64" t="e">
        <f ca="1">IF(D5533&gt;D5532,C5533,C5532)</f>
        <v>#N/A</v>
      </c>
      <c r="D5534" s="56"/>
      <c r="X5534" s="55"/>
      <c r="Y5534" s="55"/>
      <c r="Z5534" s="55"/>
      <c r="AA5534" s="55"/>
      <c r="AB5534" s="55"/>
      <c r="AC5534" s="337"/>
      <c r="AD5534" s="337"/>
      <c r="AE5534" s="337"/>
      <c r="AF5534" s="337"/>
      <c r="AG5534" s="337"/>
      <c r="AH5534" s="337"/>
      <c r="AI5534" s="337"/>
      <c r="AJ5534" s="337"/>
      <c r="AK5534" s="337"/>
      <c r="AL5534" s="337"/>
      <c r="AM5534" s="55"/>
      <c r="AN5534" s="55"/>
      <c r="AO5534" s="55"/>
      <c r="AP5534" s="55"/>
      <c r="AQ5534" s="55"/>
      <c r="AR5534" s="55"/>
      <c r="AS5534" s="55"/>
    </row>
    <row r="5535" spans="1:45" x14ac:dyDescent="0.3">
      <c r="X5535" s="54" t="s">
        <v>1305</v>
      </c>
      <c r="Y5535" s="54" t="s">
        <v>128</v>
      </c>
      <c r="Z5535" s="54" t="s">
        <v>157</v>
      </c>
      <c r="AA5535" s="54" t="s">
        <v>151</v>
      </c>
      <c r="AB5535" s="54" t="s">
        <v>1327</v>
      </c>
      <c r="AC5535" s="54" t="s">
        <v>129</v>
      </c>
      <c r="AD5535" s="54" t="s">
        <v>116</v>
      </c>
      <c r="AE5535" s="54"/>
      <c r="AF5535" s="54"/>
      <c r="AG5535" s="54"/>
      <c r="AH5535" s="54"/>
      <c r="AI5535" s="54"/>
      <c r="AJ5535" s="54"/>
      <c r="AK5535" s="54"/>
      <c r="AL5535" s="54"/>
      <c r="AM5535" s="54"/>
      <c r="AN5535" s="54"/>
      <c r="AO5535" s="54"/>
      <c r="AP5535" s="54"/>
      <c r="AQ5535" s="54"/>
      <c r="AR5535" s="54"/>
      <c r="AS5535" s="54"/>
    </row>
    <row r="5536" spans="1:45" x14ac:dyDescent="0.3">
      <c r="X5536" s="54"/>
      <c r="Y5536" s="54">
        <f t="shared" ref="Y5536:AD5536" si="9562">Y5529</f>
        <v>6.4436999999999998</v>
      </c>
      <c r="Z5536" s="54">
        <f t="shared" si="9562"/>
        <v>4.9371</v>
      </c>
      <c r="AA5536" s="54">
        <f t="shared" si="9562"/>
        <v>11.350300000000001</v>
      </c>
      <c r="AB5536" s="54">
        <f t="shared" si="9562"/>
        <v>7.1900000000000006E-2</v>
      </c>
      <c r="AC5536" s="54">
        <f t="shared" si="9562"/>
        <v>6.2766000000000002</v>
      </c>
      <c r="AD5536" s="54">
        <f t="shared" si="9562"/>
        <v>11.042999999999999</v>
      </c>
      <c r="AE5536" s="54"/>
      <c r="AF5536" s="336"/>
      <c r="AG5536" s="336"/>
      <c r="AH5536" s="336"/>
      <c r="AI5536" s="54"/>
      <c r="AJ5536" s="54"/>
      <c r="AK5536" s="54"/>
      <c r="AL5536" s="54"/>
      <c r="AM5536" s="54"/>
      <c r="AN5536" s="54"/>
      <c r="AO5536" s="54"/>
      <c r="AP5536" s="54"/>
      <c r="AQ5536" s="54"/>
      <c r="AR5536" s="54"/>
      <c r="AS5536" s="54"/>
    </row>
    <row r="5537" spans="1:45" x14ac:dyDescent="0.3">
      <c r="D5537" s="56"/>
      <c r="X5537" s="336"/>
      <c r="Y5537" s="336">
        <f t="shared" ca="1" si="9550"/>
        <v>-0.33190689824458824</v>
      </c>
      <c r="Z5537" s="336">
        <f t="shared" ca="1" si="9550"/>
        <v>-1.4631311058422945E-2</v>
      </c>
      <c r="AA5537" s="336">
        <f t="shared" ca="1" si="9550"/>
        <v>2.3205014851332133E-2</v>
      </c>
      <c r="AB5537" s="336">
        <f t="shared" ca="1" si="9550"/>
        <v>-1.0040493177950329</v>
      </c>
      <c r="AC5537" s="336">
        <f t="shared" ca="1" si="9550"/>
        <v>-1.4221283605039807</v>
      </c>
      <c r="AD5537" s="336">
        <f t="shared" ca="1" si="9550"/>
        <v>-0.36646091033493033</v>
      </c>
      <c r="AE5537" s="336"/>
      <c r="AF5537" s="336"/>
      <c r="AG5537" s="336"/>
      <c r="AH5537" s="336"/>
      <c r="AI5537" s="54"/>
      <c r="AJ5537" s="54"/>
      <c r="AK5537" s="54"/>
      <c r="AL5537" s="336"/>
      <c r="AM5537" s="336"/>
      <c r="AN5537" s="336"/>
      <c r="AO5537" s="336"/>
      <c r="AP5537" s="54"/>
      <c r="AQ5537" s="336"/>
      <c r="AR5537" s="336"/>
      <c r="AS5537" s="336"/>
    </row>
    <row r="5538" spans="1:45" x14ac:dyDescent="0.3">
      <c r="C5538" s="54"/>
      <c r="D5538" s="56"/>
      <c r="Y5538" s="336">
        <f t="shared" ca="1" si="9550"/>
        <v>-1.3821282088167779</v>
      </c>
      <c r="Z5538" s="336">
        <f t="shared" ca="1" si="9550"/>
        <v>2.233679411092062E-2</v>
      </c>
      <c r="AA5538" s="336">
        <f t="shared" ca="1" si="9550"/>
        <v>1.1655799608162851</v>
      </c>
      <c r="AB5538" s="336">
        <f t="shared" ca="1" si="9550"/>
        <v>-0.37797230382507241</v>
      </c>
      <c r="AC5538" s="336">
        <f t="shared" ca="1" si="9550"/>
        <v>-1.698560492473276E-2</v>
      </c>
      <c r="AD5538" s="336">
        <f t="shared" ca="1" si="9550"/>
        <v>-8.5138373457582531E-2</v>
      </c>
      <c r="AE5538" s="55"/>
      <c r="AF5538" s="55"/>
      <c r="AG5538" s="55"/>
      <c r="AH5538" s="55"/>
      <c r="AI5538" s="55"/>
      <c r="AJ5538" s="55"/>
      <c r="AK5538" s="55"/>
      <c r="AL5538" s="55"/>
      <c r="AM5538" s="55"/>
      <c r="AN5538" s="55"/>
      <c r="AO5538" s="55"/>
      <c r="AP5538" s="55"/>
      <c r="AQ5538" s="55"/>
      <c r="AR5538" s="55"/>
      <c r="AS5538" s="55"/>
    </row>
    <row r="5539" spans="1:45" x14ac:dyDescent="0.3">
      <c r="B5539" s="54" t="s">
        <v>172</v>
      </c>
      <c r="C5539" s="53">
        <f>C5532</f>
        <v>0</v>
      </c>
      <c r="D5539" s="56" t="e">
        <f t="shared" ref="D5539:D5540" ca="1" si="9563">AJ5539</f>
        <v>#N/A</v>
      </c>
      <c r="E5539" s="52" t="e">
        <f t="shared" ref="E5539:W5539" si="9564">E5532</f>
        <v>#N/A</v>
      </c>
      <c r="F5539" s="52" t="e">
        <f t="shared" si="9564"/>
        <v>#N/A</v>
      </c>
      <c r="G5539" s="52" t="e">
        <f t="shared" si="9564"/>
        <v>#N/A</v>
      </c>
      <c r="H5539" s="52" t="e">
        <f t="shared" si="9564"/>
        <v>#N/A</v>
      </c>
      <c r="I5539" s="52" t="e">
        <f t="shared" si="9564"/>
        <v>#N/A</v>
      </c>
      <c r="J5539" s="52" t="e">
        <f t="shared" si="9564"/>
        <v>#N/A</v>
      </c>
      <c r="K5539" s="52" t="e">
        <f t="shared" si="9564"/>
        <v>#N/A</v>
      </c>
      <c r="L5539" s="52" t="e">
        <f t="shared" si="9564"/>
        <v>#N/A</v>
      </c>
      <c r="M5539" s="52" t="e">
        <f t="shared" si="9564"/>
        <v>#N/A</v>
      </c>
      <c r="N5539" s="52" t="e">
        <f t="shared" si="9564"/>
        <v>#N/A</v>
      </c>
      <c r="O5539" s="52" t="e">
        <f t="shared" si="9564"/>
        <v>#N/A</v>
      </c>
      <c r="P5539" s="52" t="e">
        <f t="shared" si="9564"/>
        <v>#N/A</v>
      </c>
      <c r="Q5539" s="52" t="e">
        <f t="shared" si="9564"/>
        <v>#N/A</v>
      </c>
      <c r="R5539" s="52" t="e">
        <f t="shared" si="9564"/>
        <v>#N/A</v>
      </c>
      <c r="S5539" s="52" t="e">
        <f t="shared" si="9564"/>
        <v>#N/A</v>
      </c>
      <c r="T5539" s="52" t="e">
        <f t="shared" si="9564"/>
        <v>#N/A</v>
      </c>
      <c r="U5539" s="52" t="e">
        <f t="shared" si="9564"/>
        <v>#N/A</v>
      </c>
      <c r="V5539" s="52" t="e">
        <f t="shared" si="9564"/>
        <v>#N/A</v>
      </c>
      <c r="W5539" s="52" t="e">
        <f t="shared" si="9564"/>
        <v>#N/A</v>
      </c>
      <c r="X5539" s="55" t="e">
        <f t="shared" ref="X5539:X5540" si="9565">(H5539-(O5539*P5539)/100-3*(J5539*K5539)/100)/2</f>
        <v>#N/A</v>
      </c>
      <c r="Y5539" s="55" t="e">
        <f t="shared" ref="Y5539:Y5540" si="9566">SUM(X5539,(J5539*K5539/100))/(F5539/100)</f>
        <v>#N/A</v>
      </c>
      <c r="Z5539" s="55" t="e">
        <f t="shared" ref="Z5539" si="9567">U5539*0.5+U5540*0.5</f>
        <v>#N/A</v>
      </c>
      <c r="AA5539" s="55" t="e">
        <f t="shared" ref="AA5539:AA5540" si="9568">J5539/Y5539</f>
        <v>#N/A</v>
      </c>
      <c r="AB5539" s="336" t="e">
        <f t="shared" ref="AB5539:AB5540" si="9569">X5539/(Y5539-J5539)</f>
        <v>#N/A</v>
      </c>
      <c r="AC5539" s="223" t="e">
        <f ca="1">INDEX(FGA_COEFFS,1,1)+Z5539*INDEX(FGA_COEFFS,1,2)+Y5539*INDEX(FGA_COEFFS,1,3)+R5539*INDEX(FGA_COEFFS,1,4)+Q5540*INDEX(FGA_COEFFS,1,5)+S5539*INDEX(FGA_COEFFS,1,6)+T5540*INDEX(FGA_COEFFS,1,7)+M5540*INDEX(FGA_COEFFS,1,8)+Y5543*Y5544</f>
        <v>#N/A</v>
      </c>
      <c r="AD5539" s="223" t="e">
        <f ca="1">INDEX(THREEPTA_COEFFS,1,1)+AC5539*INDEX(THREEPTA_COEFFS,1,2)+J5539*INDEX(THREEPTA_COEFFS,1,3)+AA5539*INDEX(THREEPTA_COEFFS,1,4)+K5539*INDEX(THREEPTA_COEFFS,1,5)+L5540*INDEX(THREEPTA_COEFFS,1,6)+Z5543*Z5544</f>
        <v>#N/A</v>
      </c>
      <c r="AE5539" s="223" t="e">
        <f ca="1">INDEX(THREEPTPCT_COEFFS,1,1)+K5539*INDEX(THREEPTPCT_COEFFS,1,2)+L5540*INDEX(THREEPTPCT_COEFFS,1,3)+AA5543*AA5544</f>
        <v>#N/A</v>
      </c>
      <c r="AF5539" s="55" t="e">
        <f t="shared" ref="AF5539:AF5540" ca="1" si="9570">AC5539-AD5539</f>
        <v>#N/A</v>
      </c>
      <c r="AG5539" s="223" t="e">
        <f ca="1">INDEX(TWOPTPCT_COEFFS,1,1)+AB5539*INDEX(TWOPTPCT_COEFFS,1,2)+I5540*INDEX(TWOPTPCT_COEFFS,1,3)+G5540*INDEX(TWOPTPCT_COEFFS,1,4)+L5540*INDEX(TWOPTPCT_COEFFS,1,5)+AB5543*AB5544</f>
        <v>#N/A</v>
      </c>
      <c r="AH5539" s="223" t="e">
        <f ca="1">INDEX(FTA_COEFFS,1,1)+O5539*INDEX(FTA_COEFFS,1,2)+N5540*INDEX(FTA_COEFFS,1,3)+(Q5539+R5539)*INDEX(FTA_COEFFS,1,4)+(Q5540+R5540)*INDEX(FTA_COEFFS,1,5)+M5540*INDEX(FTA_COEFFS,1,6)+AC5543*AC5544</f>
        <v>#N/A</v>
      </c>
      <c r="AI5539" s="223" t="e">
        <f ca="1">INDEX(FTPCT_COEFFS,1,1)+P5539*INDEX(FTPCT_COEFFS,1,2)+F5539*INDEX(FTPCT_COEFFS,1,3)+G5540*INDEX(FTPCT_COEFFS,1,4)+AD5543*AD5544</f>
        <v>#N/A</v>
      </c>
      <c r="AJ5539" s="338" t="e">
        <f t="shared" ref="AJ5539:AJ5540" ca="1" si="9571">AD5539*AE5539/100+AF5539*AG5539+AH5539*AI5539/100</f>
        <v>#N/A</v>
      </c>
      <c r="AK5539" s="55"/>
      <c r="AL5539" s="55"/>
      <c r="AM5539" s="55"/>
      <c r="AN5539" s="55"/>
      <c r="AO5539" s="55"/>
      <c r="AP5539" s="55"/>
      <c r="AQ5539" s="55"/>
      <c r="AR5539" s="55"/>
    </row>
    <row r="5540" spans="1:45" x14ac:dyDescent="0.3">
      <c r="B5540" s="54" t="s">
        <v>175</v>
      </c>
      <c r="C5540" s="54">
        <f>C5533</f>
        <v>0</v>
      </c>
      <c r="D5540" s="56" t="e">
        <f t="shared" ca="1" si="9563"/>
        <v>#N/A</v>
      </c>
      <c r="E5540" s="52" t="e">
        <f t="shared" ref="E5540:W5540" si="9572">E5533</f>
        <v>#N/A</v>
      </c>
      <c r="F5540" s="52" t="e">
        <f t="shared" si="9572"/>
        <v>#N/A</v>
      </c>
      <c r="G5540" s="52" t="e">
        <f t="shared" si="9572"/>
        <v>#N/A</v>
      </c>
      <c r="H5540" s="52" t="e">
        <f t="shared" si="9572"/>
        <v>#N/A</v>
      </c>
      <c r="I5540" s="52" t="e">
        <f t="shared" si="9572"/>
        <v>#N/A</v>
      </c>
      <c r="J5540" s="52" t="e">
        <f t="shared" si="9572"/>
        <v>#N/A</v>
      </c>
      <c r="K5540" s="52" t="e">
        <f t="shared" si="9572"/>
        <v>#N/A</v>
      </c>
      <c r="L5540" s="52" t="e">
        <f t="shared" si="9572"/>
        <v>#N/A</v>
      </c>
      <c r="M5540" s="52" t="e">
        <f t="shared" si="9572"/>
        <v>#N/A</v>
      </c>
      <c r="N5540" s="52" t="e">
        <f t="shared" si="9572"/>
        <v>#N/A</v>
      </c>
      <c r="O5540" s="52" t="e">
        <f t="shared" si="9572"/>
        <v>#N/A</v>
      </c>
      <c r="P5540" s="52" t="e">
        <f t="shared" si="9572"/>
        <v>#N/A</v>
      </c>
      <c r="Q5540" s="52" t="e">
        <f t="shared" si="9572"/>
        <v>#N/A</v>
      </c>
      <c r="R5540" s="52" t="e">
        <f t="shared" si="9572"/>
        <v>#N/A</v>
      </c>
      <c r="S5540" s="52" t="e">
        <f t="shared" si="9572"/>
        <v>#N/A</v>
      </c>
      <c r="T5540" s="52" t="e">
        <f t="shared" si="9572"/>
        <v>#N/A</v>
      </c>
      <c r="U5540" s="52" t="e">
        <f t="shared" si="9572"/>
        <v>#N/A</v>
      </c>
      <c r="V5540" s="52" t="e">
        <f t="shared" si="9572"/>
        <v>#N/A</v>
      </c>
      <c r="W5540" s="52" t="e">
        <f t="shared" si="9572"/>
        <v>#N/A</v>
      </c>
      <c r="X5540" s="55" t="e">
        <f t="shared" si="9565"/>
        <v>#N/A</v>
      </c>
      <c r="Y5540" s="55" t="e">
        <f t="shared" si="9566"/>
        <v>#N/A</v>
      </c>
      <c r="Z5540" s="55" t="e">
        <f t="shared" ref="Z5540" si="9573">Z5539</f>
        <v>#N/A</v>
      </c>
      <c r="AA5540" s="55" t="e">
        <f t="shared" si="9568"/>
        <v>#N/A</v>
      </c>
      <c r="AB5540" s="336" t="e">
        <f t="shared" si="9569"/>
        <v>#N/A</v>
      </c>
      <c r="AC5540" s="223" t="e">
        <f ca="1">INDEX(FGA_COEFFS,1,1)+Z5540*INDEX(FGA_COEFFS,1,2)+Y5540*INDEX(FGA_COEFFS,1,3)+R5540*INDEX(FGA_COEFFS,1,4)+Q5539*INDEX(FGA_COEFFS,1,5)+S5540*INDEX(FGA_COEFFS,1,6)+T5539*INDEX(FGA_COEFFS,1,7)+M5539*INDEX(FGA_COEFFS,1,8)+Y5543*Y5545</f>
        <v>#N/A</v>
      </c>
      <c r="AD5540" s="223" t="e">
        <f ca="1">INDEX(THREEPTA_COEFFS,1,1)+AC5540*INDEX(THREEPTA_COEFFS,1,2)+J5540*INDEX(THREEPTA_COEFFS,1,3)+AA5540*INDEX(THREEPTA_COEFFS,1,4)+K5540*INDEX(THREEPTA_COEFFS,1,5)+L5539*INDEX(THREEPTA_COEFFS,1,6)+Z5543*Z5545</f>
        <v>#N/A</v>
      </c>
      <c r="AE5540" s="223" t="e">
        <f ca="1">INDEX(THREEPTPCT_COEFFS,1,1)+K5540*INDEX(THREEPTPCT_COEFFS,1,2)+L5539*INDEX(THREEPTPCT_COEFFS,1,3)+AA5543*AA5545</f>
        <v>#N/A</v>
      </c>
      <c r="AF5540" s="55" t="e">
        <f t="shared" ca="1" si="9570"/>
        <v>#N/A</v>
      </c>
      <c r="AG5540" s="223" t="e">
        <f ca="1">INDEX(TWOPTPCT_COEFFS,1,1)+AB5540*INDEX(TWOPTPCT_COEFFS,1,2)+I5539*INDEX(TWOPTPCT_COEFFS,1,3)+G5539*INDEX(TWOPTPCT_COEFFS,1,4)+L5539*INDEX(TWOPTPCT_COEFFS,1,5)+AB5543*AB5545</f>
        <v>#N/A</v>
      </c>
      <c r="AH5540" s="223" t="e">
        <f ca="1">INDEX(FTA_COEFFS,1,1)+O5540*INDEX(FTA_COEFFS,1,2)+N5539*INDEX(FTA_COEFFS,1,3)+(Q5540+R5540)*INDEX(FTA_COEFFS,1,4)+(Q5539+R5539)*INDEX(FTA_COEFFS,1,5)+M5539*INDEX(FTA_COEFFS,1,6)+AC5543*AC5545</f>
        <v>#N/A</v>
      </c>
      <c r="AI5540" s="223" t="e">
        <f ca="1">INDEX(FTPCT_COEFFS,1,1)+P5540*INDEX(FTPCT_COEFFS,1,2)+F5540*INDEX(FTPCT_COEFFS,1,3)+G5539*INDEX(FTPCT_COEFFS,1,4)+AD5543*AD5545</f>
        <v>#N/A</v>
      </c>
      <c r="AJ5540" s="338" t="e">
        <f t="shared" ca="1" si="9571"/>
        <v>#N/A</v>
      </c>
      <c r="AK5540" s="55"/>
      <c r="AL5540" s="55"/>
      <c r="AM5540" s="55"/>
      <c r="AN5540" s="55"/>
      <c r="AO5540" s="55"/>
      <c r="AP5540" s="55"/>
      <c r="AQ5540" s="55"/>
      <c r="AR5540" s="55"/>
    </row>
    <row r="5541" spans="1:45" x14ac:dyDescent="0.3">
      <c r="A5541" s="54" t="e">
        <f ca="1">IF(D5539&gt;(D5540+(AVERAGE(V5539,W5539)-AVERAGE(V5540,W5540))/2)+2.5,C5539,IF(D5540&gt;(D5539+(AVERAGE(V5540,W5540)-AVERAGE(V5539,W5539))/2)+2.5,C5540,"Close"))</f>
        <v>#N/A</v>
      </c>
      <c r="B5541" s="64" t="e">
        <f ca="1">IF(D5540&gt;D5539,C5540,C5539)</f>
        <v>#N/A</v>
      </c>
      <c r="D5541" s="56"/>
      <c r="X5541" s="55"/>
      <c r="Y5541" s="55"/>
      <c r="Z5541" s="55"/>
      <c r="AA5541" s="55"/>
      <c r="AB5541" s="55"/>
      <c r="AC5541" s="337"/>
      <c r="AD5541" s="337"/>
      <c r="AE5541" s="337"/>
      <c r="AF5541" s="337"/>
      <c r="AG5541" s="337"/>
      <c r="AH5541" s="337"/>
      <c r="AI5541" s="337"/>
      <c r="AJ5541" s="337"/>
      <c r="AK5541" s="337"/>
      <c r="AL5541" s="337"/>
      <c r="AM5541" s="55"/>
      <c r="AN5541" s="55"/>
      <c r="AO5541" s="55"/>
      <c r="AP5541" s="55"/>
      <c r="AQ5541" s="55"/>
      <c r="AR5541" s="55"/>
      <c r="AS5541" s="55"/>
    </row>
    <row r="5542" spans="1:45" x14ac:dyDescent="0.3">
      <c r="X5542" s="54" t="s">
        <v>1305</v>
      </c>
      <c r="Y5542" s="54" t="s">
        <v>128</v>
      </c>
      <c r="Z5542" s="54" t="s">
        <v>157</v>
      </c>
      <c r="AA5542" s="54" t="s">
        <v>151</v>
      </c>
      <c r="AB5542" s="54" t="s">
        <v>1327</v>
      </c>
      <c r="AC5542" s="54" t="s">
        <v>129</v>
      </c>
      <c r="AD5542" s="54" t="s">
        <v>116</v>
      </c>
      <c r="AE5542" s="54"/>
      <c r="AF5542" s="54"/>
      <c r="AG5542" s="54"/>
      <c r="AH5542" s="54"/>
      <c r="AI5542" s="54"/>
      <c r="AJ5542" s="54"/>
      <c r="AK5542" s="54"/>
      <c r="AL5542" s="54"/>
      <c r="AM5542" s="54"/>
      <c r="AN5542" s="54"/>
      <c r="AO5542" s="54"/>
      <c r="AP5542" s="54"/>
      <c r="AQ5542" s="54"/>
      <c r="AR5542" s="54"/>
      <c r="AS5542" s="54"/>
    </row>
    <row r="5543" spans="1:45" x14ac:dyDescent="0.3">
      <c r="X5543" s="54"/>
      <c r="Y5543" s="54">
        <f t="shared" ref="Y5543:AD5543" si="9574">Y5536</f>
        <v>6.4436999999999998</v>
      </c>
      <c r="Z5543" s="54">
        <f t="shared" si="9574"/>
        <v>4.9371</v>
      </c>
      <c r="AA5543" s="54">
        <f t="shared" si="9574"/>
        <v>11.350300000000001</v>
      </c>
      <c r="AB5543" s="54">
        <f t="shared" si="9574"/>
        <v>7.1900000000000006E-2</v>
      </c>
      <c r="AC5543" s="54">
        <f t="shared" si="9574"/>
        <v>6.2766000000000002</v>
      </c>
      <c r="AD5543" s="54">
        <f t="shared" si="9574"/>
        <v>11.042999999999999</v>
      </c>
      <c r="AE5543" s="54"/>
      <c r="AF5543" s="336"/>
      <c r="AG5543" s="336"/>
      <c r="AH5543" s="336"/>
      <c r="AI5543" s="54"/>
      <c r="AJ5543" s="54"/>
      <c r="AK5543" s="54"/>
      <c r="AL5543" s="54"/>
      <c r="AM5543" s="54"/>
      <c r="AN5543" s="54"/>
      <c r="AO5543" s="54"/>
      <c r="AP5543" s="54"/>
      <c r="AQ5543" s="54"/>
      <c r="AR5543" s="54"/>
      <c r="AS5543" s="54"/>
    </row>
    <row r="5544" spans="1:45" x14ac:dyDescent="0.3">
      <c r="D5544" s="56"/>
      <c r="X5544" s="336"/>
      <c r="Y5544" s="336">
        <f t="shared" ca="1" si="9550"/>
        <v>0.39263903122363869</v>
      </c>
      <c r="Z5544" s="336">
        <f t="shared" ca="1" si="9550"/>
        <v>-2.8393080064104161E-2</v>
      </c>
      <c r="AA5544" s="336">
        <f t="shared" ca="1" si="9550"/>
        <v>-0.52643229043528228</v>
      </c>
      <c r="AB5544" s="336">
        <f t="shared" ca="1" si="9550"/>
        <v>-0.2305353290993557</v>
      </c>
      <c r="AC5544" s="336">
        <f t="shared" ca="1" si="9550"/>
        <v>-1.2093763137714151</v>
      </c>
      <c r="AD5544" s="336">
        <f t="shared" ca="1" si="9550"/>
        <v>6.8918786042747052E-2</v>
      </c>
      <c r="AE5544" s="336"/>
      <c r="AF5544" s="336"/>
      <c r="AG5544" s="336"/>
      <c r="AH5544" s="336"/>
      <c r="AI5544" s="54"/>
      <c r="AJ5544" s="54"/>
      <c r="AK5544" s="54"/>
      <c r="AL5544" s="336"/>
      <c r="AM5544" s="336"/>
      <c r="AN5544" s="336"/>
      <c r="AO5544" s="336"/>
      <c r="AP5544" s="54"/>
      <c r="AQ5544" s="336"/>
      <c r="AR5544" s="336"/>
      <c r="AS5544" s="336"/>
    </row>
    <row r="5545" spans="1:45" x14ac:dyDescent="0.3">
      <c r="C5545" s="54"/>
      <c r="D5545" s="56"/>
      <c r="Y5545" s="336">
        <f t="shared" ca="1" si="9550"/>
        <v>-1.3753463721732415</v>
      </c>
      <c r="Z5545" s="336">
        <f t="shared" ca="1" si="9550"/>
        <v>-1.2250036949151246</v>
      </c>
      <c r="AA5545" s="336">
        <f t="shared" ca="1" si="9550"/>
        <v>-2.5726242607403253E-2</v>
      </c>
      <c r="AB5545" s="336">
        <f t="shared" ca="1" si="9550"/>
        <v>-0.53860010878710751</v>
      </c>
      <c r="AC5545" s="336">
        <f t="shared" ca="1" si="9550"/>
        <v>0.96124056248084555</v>
      </c>
      <c r="AD5545" s="336">
        <f t="shared" ca="1" si="9550"/>
        <v>0.90874991576831277</v>
      </c>
      <c r="AE5545" s="55"/>
      <c r="AF5545" s="55"/>
      <c r="AG5545" s="55"/>
      <c r="AH5545" s="55"/>
      <c r="AI5545" s="55"/>
      <c r="AJ5545" s="55"/>
      <c r="AK5545" s="55"/>
      <c r="AL5545" s="55"/>
      <c r="AM5545" s="55"/>
      <c r="AN5545" s="55"/>
      <c r="AO5545" s="55"/>
      <c r="AP5545" s="55"/>
      <c r="AQ5545" s="55"/>
      <c r="AR5545" s="55"/>
      <c r="AS5545" s="55"/>
    </row>
    <row r="5546" spans="1:45" x14ac:dyDescent="0.3">
      <c r="B5546" s="54" t="s">
        <v>172</v>
      </c>
      <c r="C5546" s="53">
        <f>C5539</f>
        <v>0</v>
      </c>
      <c r="D5546" s="56" t="e">
        <f t="shared" ref="D5546:D5547" ca="1" si="9575">AJ5546</f>
        <v>#N/A</v>
      </c>
      <c r="E5546" s="52" t="e">
        <f t="shared" ref="E5546:W5546" si="9576">E5539</f>
        <v>#N/A</v>
      </c>
      <c r="F5546" s="52" t="e">
        <f t="shared" si="9576"/>
        <v>#N/A</v>
      </c>
      <c r="G5546" s="52" t="e">
        <f t="shared" si="9576"/>
        <v>#N/A</v>
      </c>
      <c r="H5546" s="52" t="e">
        <f t="shared" si="9576"/>
        <v>#N/A</v>
      </c>
      <c r="I5546" s="52" t="e">
        <f t="shared" si="9576"/>
        <v>#N/A</v>
      </c>
      <c r="J5546" s="52" t="e">
        <f t="shared" si="9576"/>
        <v>#N/A</v>
      </c>
      <c r="K5546" s="52" t="e">
        <f t="shared" si="9576"/>
        <v>#N/A</v>
      </c>
      <c r="L5546" s="52" t="e">
        <f t="shared" si="9576"/>
        <v>#N/A</v>
      </c>
      <c r="M5546" s="52" t="e">
        <f t="shared" si="9576"/>
        <v>#N/A</v>
      </c>
      <c r="N5546" s="52" t="e">
        <f t="shared" si="9576"/>
        <v>#N/A</v>
      </c>
      <c r="O5546" s="52" t="e">
        <f t="shared" si="9576"/>
        <v>#N/A</v>
      </c>
      <c r="P5546" s="52" t="e">
        <f t="shared" si="9576"/>
        <v>#N/A</v>
      </c>
      <c r="Q5546" s="52" t="e">
        <f t="shared" si="9576"/>
        <v>#N/A</v>
      </c>
      <c r="R5546" s="52" t="e">
        <f t="shared" si="9576"/>
        <v>#N/A</v>
      </c>
      <c r="S5546" s="52" t="e">
        <f t="shared" si="9576"/>
        <v>#N/A</v>
      </c>
      <c r="T5546" s="52" t="e">
        <f t="shared" si="9576"/>
        <v>#N/A</v>
      </c>
      <c r="U5546" s="52" t="e">
        <f t="shared" si="9576"/>
        <v>#N/A</v>
      </c>
      <c r="V5546" s="52" t="e">
        <f t="shared" si="9576"/>
        <v>#N/A</v>
      </c>
      <c r="W5546" s="52" t="e">
        <f t="shared" si="9576"/>
        <v>#N/A</v>
      </c>
      <c r="X5546" s="55" t="e">
        <f t="shared" ref="X5546:X5547" si="9577">(H5546-(O5546*P5546)/100-3*(J5546*K5546)/100)/2</f>
        <v>#N/A</v>
      </c>
      <c r="Y5546" s="55" t="e">
        <f t="shared" ref="Y5546:Y5547" si="9578">SUM(X5546,(J5546*K5546/100))/(F5546/100)</f>
        <v>#N/A</v>
      </c>
      <c r="Z5546" s="55" t="e">
        <f t="shared" ref="Z5546" si="9579">U5546*0.5+U5547*0.5</f>
        <v>#N/A</v>
      </c>
      <c r="AA5546" s="55" t="e">
        <f t="shared" ref="AA5546:AA5547" si="9580">J5546/Y5546</f>
        <v>#N/A</v>
      </c>
      <c r="AB5546" s="336" t="e">
        <f t="shared" ref="AB5546:AB5547" si="9581">X5546/(Y5546-J5546)</f>
        <v>#N/A</v>
      </c>
      <c r="AC5546" s="223" t="e">
        <f ca="1">INDEX(FGA_COEFFS,1,1)+Z5546*INDEX(FGA_COEFFS,1,2)+Y5546*INDEX(FGA_COEFFS,1,3)+R5546*INDEX(FGA_COEFFS,1,4)+Q5547*INDEX(FGA_COEFFS,1,5)+S5546*INDEX(FGA_COEFFS,1,6)+T5547*INDEX(FGA_COEFFS,1,7)+M5547*INDEX(FGA_COEFFS,1,8)+Y5550*Y5551</f>
        <v>#N/A</v>
      </c>
      <c r="AD5546" s="223" t="e">
        <f ca="1">INDEX(THREEPTA_COEFFS,1,1)+AC5546*INDEX(THREEPTA_COEFFS,1,2)+J5546*INDEX(THREEPTA_COEFFS,1,3)+AA5546*INDEX(THREEPTA_COEFFS,1,4)+K5546*INDEX(THREEPTA_COEFFS,1,5)+L5547*INDEX(THREEPTA_COEFFS,1,6)+Z5550*Z5551</f>
        <v>#N/A</v>
      </c>
      <c r="AE5546" s="223" t="e">
        <f ca="1">INDEX(THREEPTPCT_COEFFS,1,1)+K5546*INDEX(THREEPTPCT_COEFFS,1,2)+L5547*INDEX(THREEPTPCT_COEFFS,1,3)+AA5550*AA5551</f>
        <v>#N/A</v>
      </c>
      <c r="AF5546" s="55" t="e">
        <f t="shared" ref="AF5546:AF5547" ca="1" si="9582">AC5546-AD5546</f>
        <v>#N/A</v>
      </c>
      <c r="AG5546" s="223" t="e">
        <f ca="1">INDEX(TWOPTPCT_COEFFS,1,1)+AB5546*INDEX(TWOPTPCT_COEFFS,1,2)+I5547*INDEX(TWOPTPCT_COEFFS,1,3)+G5547*INDEX(TWOPTPCT_COEFFS,1,4)+L5547*INDEX(TWOPTPCT_COEFFS,1,5)+AB5550*AB5551</f>
        <v>#N/A</v>
      </c>
      <c r="AH5546" s="223" t="e">
        <f ca="1">INDEX(FTA_COEFFS,1,1)+O5546*INDEX(FTA_COEFFS,1,2)+N5547*INDEX(FTA_COEFFS,1,3)+(Q5546+R5546)*INDEX(FTA_COEFFS,1,4)+(Q5547+R5547)*INDEX(FTA_COEFFS,1,5)+M5547*INDEX(FTA_COEFFS,1,6)+AC5550*AC5551</f>
        <v>#N/A</v>
      </c>
      <c r="AI5546" s="223" t="e">
        <f ca="1">INDEX(FTPCT_COEFFS,1,1)+P5546*INDEX(FTPCT_COEFFS,1,2)+F5546*INDEX(FTPCT_COEFFS,1,3)+G5547*INDEX(FTPCT_COEFFS,1,4)+AD5550*AD5551</f>
        <v>#N/A</v>
      </c>
      <c r="AJ5546" s="338" t="e">
        <f t="shared" ref="AJ5546:AJ5547" ca="1" si="9583">AD5546*AE5546/100+AF5546*AG5546+AH5546*AI5546/100</f>
        <v>#N/A</v>
      </c>
      <c r="AK5546" s="55"/>
      <c r="AL5546" s="55"/>
      <c r="AM5546" s="55"/>
      <c r="AN5546" s="55"/>
      <c r="AO5546" s="55"/>
      <c r="AP5546" s="55"/>
      <c r="AQ5546" s="55"/>
      <c r="AR5546" s="55"/>
    </row>
    <row r="5547" spans="1:45" x14ac:dyDescent="0.3">
      <c r="B5547" s="54" t="s">
        <v>175</v>
      </c>
      <c r="C5547" s="54">
        <f>C5540</f>
        <v>0</v>
      </c>
      <c r="D5547" s="56" t="e">
        <f t="shared" ca="1" si="9575"/>
        <v>#N/A</v>
      </c>
      <c r="E5547" s="52" t="e">
        <f t="shared" ref="E5547:W5547" si="9584">E5540</f>
        <v>#N/A</v>
      </c>
      <c r="F5547" s="52" t="e">
        <f t="shared" si="9584"/>
        <v>#N/A</v>
      </c>
      <c r="G5547" s="52" t="e">
        <f t="shared" si="9584"/>
        <v>#N/A</v>
      </c>
      <c r="H5547" s="52" t="e">
        <f t="shared" si="9584"/>
        <v>#N/A</v>
      </c>
      <c r="I5547" s="52" t="e">
        <f t="shared" si="9584"/>
        <v>#N/A</v>
      </c>
      <c r="J5547" s="52" t="e">
        <f t="shared" si="9584"/>
        <v>#N/A</v>
      </c>
      <c r="K5547" s="52" t="e">
        <f t="shared" si="9584"/>
        <v>#N/A</v>
      </c>
      <c r="L5547" s="52" t="e">
        <f t="shared" si="9584"/>
        <v>#N/A</v>
      </c>
      <c r="M5547" s="52" t="e">
        <f t="shared" si="9584"/>
        <v>#N/A</v>
      </c>
      <c r="N5547" s="52" t="e">
        <f t="shared" si="9584"/>
        <v>#N/A</v>
      </c>
      <c r="O5547" s="52" t="e">
        <f t="shared" si="9584"/>
        <v>#N/A</v>
      </c>
      <c r="P5547" s="52" t="e">
        <f t="shared" si="9584"/>
        <v>#N/A</v>
      </c>
      <c r="Q5547" s="52" t="e">
        <f t="shared" si="9584"/>
        <v>#N/A</v>
      </c>
      <c r="R5547" s="52" t="e">
        <f t="shared" si="9584"/>
        <v>#N/A</v>
      </c>
      <c r="S5547" s="52" t="e">
        <f t="shared" si="9584"/>
        <v>#N/A</v>
      </c>
      <c r="T5547" s="52" t="e">
        <f t="shared" si="9584"/>
        <v>#N/A</v>
      </c>
      <c r="U5547" s="52" t="e">
        <f t="shared" si="9584"/>
        <v>#N/A</v>
      </c>
      <c r="V5547" s="52" t="e">
        <f t="shared" si="9584"/>
        <v>#N/A</v>
      </c>
      <c r="W5547" s="52" t="e">
        <f t="shared" si="9584"/>
        <v>#N/A</v>
      </c>
      <c r="X5547" s="55" t="e">
        <f t="shared" si="9577"/>
        <v>#N/A</v>
      </c>
      <c r="Y5547" s="55" t="e">
        <f t="shared" si="9578"/>
        <v>#N/A</v>
      </c>
      <c r="Z5547" s="55" t="e">
        <f t="shared" ref="Z5547" si="9585">Z5546</f>
        <v>#N/A</v>
      </c>
      <c r="AA5547" s="55" t="e">
        <f t="shared" si="9580"/>
        <v>#N/A</v>
      </c>
      <c r="AB5547" s="336" t="e">
        <f t="shared" si="9581"/>
        <v>#N/A</v>
      </c>
      <c r="AC5547" s="223" t="e">
        <f ca="1">INDEX(FGA_COEFFS,1,1)+Z5547*INDEX(FGA_COEFFS,1,2)+Y5547*INDEX(FGA_COEFFS,1,3)+R5547*INDEX(FGA_COEFFS,1,4)+Q5546*INDEX(FGA_COEFFS,1,5)+S5547*INDEX(FGA_COEFFS,1,6)+T5546*INDEX(FGA_COEFFS,1,7)+M5546*INDEX(FGA_COEFFS,1,8)+Y5550*Y5552</f>
        <v>#N/A</v>
      </c>
      <c r="AD5547" s="223" t="e">
        <f ca="1">INDEX(THREEPTA_COEFFS,1,1)+AC5547*INDEX(THREEPTA_COEFFS,1,2)+J5547*INDEX(THREEPTA_COEFFS,1,3)+AA5547*INDEX(THREEPTA_COEFFS,1,4)+K5547*INDEX(THREEPTA_COEFFS,1,5)+L5546*INDEX(THREEPTA_COEFFS,1,6)+Z5550*Z5552</f>
        <v>#N/A</v>
      </c>
      <c r="AE5547" s="223" t="e">
        <f ca="1">INDEX(THREEPTPCT_COEFFS,1,1)+K5547*INDEX(THREEPTPCT_COEFFS,1,2)+L5546*INDEX(THREEPTPCT_COEFFS,1,3)+AA5550*AA5552</f>
        <v>#N/A</v>
      </c>
      <c r="AF5547" s="55" t="e">
        <f t="shared" ca="1" si="9582"/>
        <v>#N/A</v>
      </c>
      <c r="AG5547" s="223" t="e">
        <f ca="1">INDEX(TWOPTPCT_COEFFS,1,1)+AB5547*INDEX(TWOPTPCT_COEFFS,1,2)+I5546*INDEX(TWOPTPCT_COEFFS,1,3)+G5546*INDEX(TWOPTPCT_COEFFS,1,4)+L5546*INDEX(TWOPTPCT_COEFFS,1,5)+AB5550*AB5552</f>
        <v>#N/A</v>
      </c>
      <c r="AH5547" s="223" t="e">
        <f ca="1">INDEX(FTA_COEFFS,1,1)+O5547*INDEX(FTA_COEFFS,1,2)+N5546*INDEX(FTA_COEFFS,1,3)+(Q5547+R5547)*INDEX(FTA_COEFFS,1,4)+(Q5546+R5546)*INDEX(FTA_COEFFS,1,5)+M5546*INDEX(FTA_COEFFS,1,6)+AC5550*AC5552</f>
        <v>#N/A</v>
      </c>
      <c r="AI5547" s="223" t="e">
        <f ca="1">INDEX(FTPCT_COEFFS,1,1)+P5547*INDEX(FTPCT_COEFFS,1,2)+F5547*INDEX(FTPCT_COEFFS,1,3)+G5546*INDEX(FTPCT_COEFFS,1,4)+AD5550*AD5552</f>
        <v>#N/A</v>
      </c>
      <c r="AJ5547" s="338" t="e">
        <f t="shared" ca="1" si="9583"/>
        <v>#N/A</v>
      </c>
      <c r="AK5547" s="55"/>
      <c r="AL5547" s="55"/>
      <c r="AM5547" s="55"/>
      <c r="AN5547" s="55"/>
      <c r="AO5547" s="55"/>
      <c r="AP5547" s="55"/>
      <c r="AQ5547" s="55"/>
      <c r="AR5547" s="55"/>
    </row>
    <row r="5548" spans="1:45" x14ac:dyDescent="0.3">
      <c r="A5548" s="54" t="e">
        <f ca="1">IF(D5546&gt;(D5547+(AVERAGE(V5546,W5546)-AVERAGE(V5547,W5547))/2)+2.5,C5546,IF(D5547&gt;(D5546+(AVERAGE(V5547,W5547)-AVERAGE(V5546,W5546))/2)+2.5,C5547,"Close"))</f>
        <v>#N/A</v>
      </c>
      <c r="B5548" s="64" t="e">
        <f ca="1">IF(D5547&gt;D5546,C5547,C5546)</f>
        <v>#N/A</v>
      </c>
      <c r="D5548" s="56"/>
      <c r="X5548" s="55"/>
      <c r="Y5548" s="55"/>
      <c r="Z5548" s="55"/>
      <c r="AA5548" s="55"/>
      <c r="AB5548" s="55"/>
      <c r="AC5548" s="337"/>
      <c r="AD5548" s="337"/>
      <c r="AE5548" s="337"/>
      <c r="AF5548" s="337"/>
      <c r="AG5548" s="337"/>
      <c r="AH5548" s="337"/>
      <c r="AI5548" s="337"/>
      <c r="AJ5548" s="337"/>
      <c r="AK5548" s="337"/>
      <c r="AL5548" s="337"/>
      <c r="AM5548" s="55"/>
      <c r="AN5548" s="55"/>
      <c r="AO5548" s="55"/>
      <c r="AP5548" s="55"/>
      <c r="AQ5548" s="55"/>
      <c r="AR5548" s="55"/>
      <c r="AS5548" s="55"/>
    </row>
    <row r="5549" spans="1:45" x14ac:dyDescent="0.3">
      <c r="X5549" s="54" t="s">
        <v>1305</v>
      </c>
      <c r="Y5549" s="54" t="s">
        <v>128</v>
      </c>
      <c r="Z5549" s="54" t="s">
        <v>157</v>
      </c>
      <c r="AA5549" s="54" t="s">
        <v>151</v>
      </c>
      <c r="AB5549" s="54" t="s">
        <v>1327</v>
      </c>
      <c r="AC5549" s="54" t="s">
        <v>129</v>
      </c>
      <c r="AD5549" s="54" t="s">
        <v>116</v>
      </c>
      <c r="AE5549" s="54"/>
      <c r="AF5549" s="54"/>
      <c r="AG5549" s="54"/>
      <c r="AH5549" s="54"/>
      <c r="AI5549" s="54"/>
      <c r="AJ5549" s="54"/>
      <c r="AK5549" s="54"/>
      <c r="AL5549" s="54"/>
      <c r="AM5549" s="54"/>
      <c r="AN5549" s="54"/>
      <c r="AO5549" s="54"/>
      <c r="AP5549" s="54"/>
      <c r="AQ5549" s="54"/>
      <c r="AR5549" s="54"/>
      <c r="AS5549" s="54"/>
    </row>
    <row r="5550" spans="1:45" x14ac:dyDescent="0.3">
      <c r="X5550" s="54"/>
      <c r="Y5550" s="54">
        <f t="shared" ref="Y5550:AD5550" si="9586">Y5543</f>
        <v>6.4436999999999998</v>
      </c>
      <c r="Z5550" s="54">
        <f t="shared" si="9586"/>
        <v>4.9371</v>
      </c>
      <c r="AA5550" s="54">
        <f t="shared" si="9586"/>
        <v>11.350300000000001</v>
      </c>
      <c r="AB5550" s="54">
        <f t="shared" si="9586"/>
        <v>7.1900000000000006E-2</v>
      </c>
      <c r="AC5550" s="54">
        <f t="shared" si="9586"/>
        <v>6.2766000000000002</v>
      </c>
      <c r="AD5550" s="54">
        <f t="shared" si="9586"/>
        <v>11.042999999999999</v>
      </c>
      <c r="AE5550" s="54"/>
      <c r="AF5550" s="336"/>
      <c r="AG5550" s="336"/>
      <c r="AH5550" s="336"/>
      <c r="AI5550" s="54"/>
      <c r="AJ5550" s="54"/>
      <c r="AK5550" s="54"/>
      <c r="AL5550" s="54"/>
      <c r="AM5550" s="54"/>
      <c r="AN5550" s="54"/>
      <c r="AO5550" s="54"/>
      <c r="AP5550" s="54"/>
      <c r="AQ5550" s="54"/>
      <c r="AR5550" s="54"/>
      <c r="AS5550" s="54"/>
    </row>
    <row r="5551" spans="1:45" x14ac:dyDescent="0.3">
      <c r="D5551" s="56"/>
      <c r="X5551" s="336"/>
      <c r="Y5551" s="336">
        <f t="shared" ca="1" si="9550"/>
        <v>-0.51892390692028378</v>
      </c>
      <c r="Z5551" s="336">
        <f t="shared" ca="1" si="9550"/>
        <v>-0.88936669132045842</v>
      </c>
      <c r="AA5551" s="336">
        <f t="shared" ca="1" si="9550"/>
        <v>1.3149219332027979</v>
      </c>
      <c r="AB5551" s="336">
        <f t="shared" ca="1" si="9550"/>
        <v>7.7614682111705136E-2</v>
      </c>
      <c r="AC5551" s="336">
        <f t="shared" ca="1" si="9550"/>
        <v>-0.45673337192479768</v>
      </c>
      <c r="AD5551" s="336">
        <f t="shared" ca="1" si="9550"/>
        <v>-0.10014258220134023</v>
      </c>
      <c r="AE5551" s="336"/>
      <c r="AF5551" s="336"/>
      <c r="AG5551" s="336"/>
      <c r="AH5551" s="336"/>
      <c r="AI5551" s="54"/>
      <c r="AJ5551" s="54"/>
      <c r="AK5551" s="54"/>
      <c r="AL5551" s="336"/>
      <c r="AM5551" s="336"/>
      <c r="AN5551" s="336"/>
      <c r="AO5551" s="336"/>
      <c r="AP5551" s="54"/>
      <c r="AQ5551" s="336"/>
      <c r="AR5551" s="336"/>
      <c r="AS5551" s="336"/>
    </row>
    <row r="5552" spans="1:45" x14ac:dyDescent="0.3">
      <c r="C5552" s="54"/>
      <c r="D5552" s="56"/>
      <c r="Y5552" s="336">
        <f t="shared" ca="1" si="9550"/>
        <v>3.8631869228451556E-3</v>
      </c>
      <c r="Z5552" s="336">
        <f t="shared" ca="1" si="9550"/>
        <v>-0.83089347741236408</v>
      </c>
      <c r="AA5552" s="336">
        <f t="shared" ca="1" si="9550"/>
        <v>0.78349745893765133</v>
      </c>
      <c r="AB5552" s="336">
        <f t="shared" ca="1" si="9550"/>
        <v>0.26663339572619194</v>
      </c>
      <c r="AC5552" s="336">
        <f t="shared" ca="1" si="9550"/>
        <v>-1.4824812895403676</v>
      </c>
      <c r="AD5552" s="336">
        <f t="shared" ca="1" si="9550"/>
        <v>-1.4585476682863827</v>
      </c>
      <c r="AE5552" s="55"/>
      <c r="AF5552" s="55"/>
      <c r="AG5552" s="55"/>
      <c r="AH5552" s="55"/>
      <c r="AI5552" s="55"/>
      <c r="AJ5552" s="55"/>
      <c r="AK5552" s="55"/>
      <c r="AL5552" s="55"/>
      <c r="AM5552" s="55"/>
      <c r="AN5552" s="55"/>
      <c r="AO5552" s="55"/>
      <c r="AP5552" s="55"/>
      <c r="AQ5552" s="55"/>
      <c r="AR5552" s="55"/>
      <c r="AS5552" s="55"/>
    </row>
    <row r="5553" spans="1:45" x14ac:dyDescent="0.3">
      <c r="B5553" s="54" t="s">
        <v>172</v>
      </c>
      <c r="C5553" s="53">
        <f>C5546</f>
        <v>0</v>
      </c>
      <c r="D5553" s="56" t="e">
        <f t="shared" ref="D5553:D5554" ca="1" si="9587">AJ5553</f>
        <v>#N/A</v>
      </c>
      <c r="E5553" s="52" t="e">
        <f t="shared" ref="E5553:W5553" si="9588">E5546</f>
        <v>#N/A</v>
      </c>
      <c r="F5553" s="52" t="e">
        <f t="shared" si="9588"/>
        <v>#N/A</v>
      </c>
      <c r="G5553" s="52" t="e">
        <f t="shared" si="9588"/>
        <v>#N/A</v>
      </c>
      <c r="H5553" s="52" t="e">
        <f t="shared" si="9588"/>
        <v>#N/A</v>
      </c>
      <c r="I5553" s="52" t="e">
        <f t="shared" si="9588"/>
        <v>#N/A</v>
      </c>
      <c r="J5553" s="52" t="e">
        <f t="shared" si="9588"/>
        <v>#N/A</v>
      </c>
      <c r="K5553" s="52" t="e">
        <f t="shared" si="9588"/>
        <v>#N/A</v>
      </c>
      <c r="L5553" s="52" t="e">
        <f t="shared" si="9588"/>
        <v>#N/A</v>
      </c>
      <c r="M5553" s="52" t="e">
        <f t="shared" si="9588"/>
        <v>#N/A</v>
      </c>
      <c r="N5553" s="52" t="e">
        <f t="shared" si="9588"/>
        <v>#N/A</v>
      </c>
      <c r="O5553" s="52" t="e">
        <f t="shared" si="9588"/>
        <v>#N/A</v>
      </c>
      <c r="P5553" s="52" t="e">
        <f t="shared" si="9588"/>
        <v>#N/A</v>
      </c>
      <c r="Q5553" s="52" t="e">
        <f t="shared" si="9588"/>
        <v>#N/A</v>
      </c>
      <c r="R5553" s="52" t="e">
        <f t="shared" si="9588"/>
        <v>#N/A</v>
      </c>
      <c r="S5553" s="52" t="e">
        <f t="shared" si="9588"/>
        <v>#N/A</v>
      </c>
      <c r="T5553" s="52" t="e">
        <f t="shared" si="9588"/>
        <v>#N/A</v>
      </c>
      <c r="U5553" s="52" t="e">
        <f t="shared" si="9588"/>
        <v>#N/A</v>
      </c>
      <c r="V5553" s="52" t="e">
        <f t="shared" si="9588"/>
        <v>#N/A</v>
      </c>
      <c r="W5553" s="52" t="e">
        <f t="shared" si="9588"/>
        <v>#N/A</v>
      </c>
      <c r="X5553" s="55" t="e">
        <f t="shared" ref="X5553:X5554" si="9589">(H5553-(O5553*P5553)/100-3*(J5553*K5553)/100)/2</f>
        <v>#N/A</v>
      </c>
      <c r="Y5553" s="55" t="e">
        <f t="shared" ref="Y5553:Y5554" si="9590">SUM(X5553,(J5553*K5553/100))/(F5553/100)</f>
        <v>#N/A</v>
      </c>
      <c r="Z5553" s="55" t="e">
        <f t="shared" ref="Z5553" si="9591">U5553*0.5+U5554*0.5</f>
        <v>#N/A</v>
      </c>
      <c r="AA5553" s="55" t="e">
        <f t="shared" ref="AA5553:AA5554" si="9592">J5553/Y5553</f>
        <v>#N/A</v>
      </c>
      <c r="AB5553" s="336" t="e">
        <f t="shared" ref="AB5553:AB5554" si="9593">X5553/(Y5553-J5553)</f>
        <v>#N/A</v>
      </c>
      <c r="AC5553" s="223" t="e">
        <f ca="1">INDEX(FGA_COEFFS,1,1)+Z5553*INDEX(FGA_COEFFS,1,2)+Y5553*INDEX(FGA_COEFFS,1,3)+R5553*INDEX(FGA_COEFFS,1,4)+Q5554*INDEX(FGA_COEFFS,1,5)+S5553*INDEX(FGA_COEFFS,1,6)+T5554*INDEX(FGA_COEFFS,1,7)+M5554*INDEX(FGA_COEFFS,1,8)+Y5557*Y5558</f>
        <v>#N/A</v>
      </c>
      <c r="AD5553" s="223" t="e">
        <f ca="1">INDEX(THREEPTA_COEFFS,1,1)+AC5553*INDEX(THREEPTA_COEFFS,1,2)+J5553*INDEX(THREEPTA_COEFFS,1,3)+AA5553*INDEX(THREEPTA_COEFFS,1,4)+K5553*INDEX(THREEPTA_COEFFS,1,5)+L5554*INDEX(THREEPTA_COEFFS,1,6)+Z5557*Z5558</f>
        <v>#N/A</v>
      </c>
      <c r="AE5553" s="223" t="e">
        <f ca="1">INDEX(THREEPTPCT_COEFFS,1,1)+K5553*INDEX(THREEPTPCT_COEFFS,1,2)+L5554*INDEX(THREEPTPCT_COEFFS,1,3)+AA5557*AA5558</f>
        <v>#N/A</v>
      </c>
      <c r="AF5553" s="55" t="e">
        <f t="shared" ref="AF5553:AF5554" ca="1" si="9594">AC5553-AD5553</f>
        <v>#N/A</v>
      </c>
      <c r="AG5553" s="223" t="e">
        <f ca="1">INDEX(TWOPTPCT_COEFFS,1,1)+AB5553*INDEX(TWOPTPCT_COEFFS,1,2)+I5554*INDEX(TWOPTPCT_COEFFS,1,3)+G5554*INDEX(TWOPTPCT_COEFFS,1,4)+L5554*INDEX(TWOPTPCT_COEFFS,1,5)+AB5557*AB5558</f>
        <v>#N/A</v>
      </c>
      <c r="AH5553" s="223" t="e">
        <f ca="1">INDEX(FTA_COEFFS,1,1)+O5553*INDEX(FTA_COEFFS,1,2)+N5554*INDEX(FTA_COEFFS,1,3)+(Q5553+R5553)*INDEX(FTA_COEFFS,1,4)+(Q5554+R5554)*INDEX(FTA_COEFFS,1,5)+M5554*INDEX(FTA_COEFFS,1,6)+AC5557*AC5558</f>
        <v>#N/A</v>
      </c>
      <c r="AI5553" s="223" t="e">
        <f ca="1">INDEX(FTPCT_COEFFS,1,1)+P5553*INDEX(FTPCT_COEFFS,1,2)+F5553*INDEX(FTPCT_COEFFS,1,3)+G5554*INDEX(FTPCT_COEFFS,1,4)+AD5557*AD5558</f>
        <v>#N/A</v>
      </c>
      <c r="AJ5553" s="338" t="e">
        <f t="shared" ref="AJ5553:AJ5554" ca="1" si="9595">AD5553*AE5553/100+AF5553*AG5553+AH5553*AI5553/100</f>
        <v>#N/A</v>
      </c>
      <c r="AK5553" s="55"/>
      <c r="AL5553" s="55"/>
      <c r="AM5553" s="55"/>
      <c r="AN5553" s="55"/>
      <c r="AO5553" s="55"/>
      <c r="AP5553" s="55"/>
      <c r="AQ5553" s="55"/>
      <c r="AR5553" s="55"/>
    </row>
    <row r="5554" spans="1:45" x14ac:dyDescent="0.3">
      <c r="B5554" s="54" t="s">
        <v>175</v>
      </c>
      <c r="C5554" s="54">
        <f>C5547</f>
        <v>0</v>
      </c>
      <c r="D5554" s="56" t="e">
        <f t="shared" ca="1" si="9587"/>
        <v>#N/A</v>
      </c>
      <c r="E5554" s="52" t="e">
        <f t="shared" ref="E5554:W5554" si="9596">E5547</f>
        <v>#N/A</v>
      </c>
      <c r="F5554" s="52" t="e">
        <f t="shared" si="9596"/>
        <v>#N/A</v>
      </c>
      <c r="G5554" s="52" t="e">
        <f t="shared" si="9596"/>
        <v>#N/A</v>
      </c>
      <c r="H5554" s="52" t="e">
        <f t="shared" si="9596"/>
        <v>#N/A</v>
      </c>
      <c r="I5554" s="52" t="e">
        <f t="shared" si="9596"/>
        <v>#N/A</v>
      </c>
      <c r="J5554" s="52" t="e">
        <f t="shared" si="9596"/>
        <v>#N/A</v>
      </c>
      <c r="K5554" s="52" t="e">
        <f t="shared" si="9596"/>
        <v>#N/A</v>
      </c>
      <c r="L5554" s="52" t="e">
        <f t="shared" si="9596"/>
        <v>#N/A</v>
      </c>
      <c r="M5554" s="52" t="e">
        <f t="shared" si="9596"/>
        <v>#N/A</v>
      </c>
      <c r="N5554" s="52" t="e">
        <f t="shared" si="9596"/>
        <v>#N/A</v>
      </c>
      <c r="O5554" s="52" t="e">
        <f t="shared" si="9596"/>
        <v>#N/A</v>
      </c>
      <c r="P5554" s="52" t="e">
        <f t="shared" si="9596"/>
        <v>#N/A</v>
      </c>
      <c r="Q5554" s="52" t="e">
        <f t="shared" si="9596"/>
        <v>#N/A</v>
      </c>
      <c r="R5554" s="52" t="e">
        <f t="shared" si="9596"/>
        <v>#N/A</v>
      </c>
      <c r="S5554" s="52" t="e">
        <f t="shared" si="9596"/>
        <v>#N/A</v>
      </c>
      <c r="T5554" s="52" t="e">
        <f t="shared" si="9596"/>
        <v>#N/A</v>
      </c>
      <c r="U5554" s="52" t="e">
        <f t="shared" si="9596"/>
        <v>#N/A</v>
      </c>
      <c r="V5554" s="52" t="e">
        <f t="shared" si="9596"/>
        <v>#N/A</v>
      </c>
      <c r="W5554" s="52" t="e">
        <f t="shared" si="9596"/>
        <v>#N/A</v>
      </c>
      <c r="X5554" s="55" t="e">
        <f t="shared" si="9589"/>
        <v>#N/A</v>
      </c>
      <c r="Y5554" s="55" t="e">
        <f t="shared" si="9590"/>
        <v>#N/A</v>
      </c>
      <c r="Z5554" s="55" t="e">
        <f t="shared" ref="Z5554" si="9597">Z5553</f>
        <v>#N/A</v>
      </c>
      <c r="AA5554" s="55" t="e">
        <f t="shared" si="9592"/>
        <v>#N/A</v>
      </c>
      <c r="AB5554" s="336" t="e">
        <f t="shared" si="9593"/>
        <v>#N/A</v>
      </c>
      <c r="AC5554" s="223" t="e">
        <f ca="1">INDEX(FGA_COEFFS,1,1)+Z5554*INDEX(FGA_COEFFS,1,2)+Y5554*INDEX(FGA_COEFFS,1,3)+R5554*INDEX(FGA_COEFFS,1,4)+Q5553*INDEX(FGA_COEFFS,1,5)+S5554*INDEX(FGA_COEFFS,1,6)+T5553*INDEX(FGA_COEFFS,1,7)+M5553*INDEX(FGA_COEFFS,1,8)+Y5557*Y5559</f>
        <v>#N/A</v>
      </c>
      <c r="AD5554" s="223" t="e">
        <f ca="1">INDEX(THREEPTA_COEFFS,1,1)+AC5554*INDEX(THREEPTA_COEFFS,1,2)+J5554*INDEX(THREEPTA_COEFFS,1,3)+AA5554*INDEX(THREEPTA_COEFFS,1,4)+K5554*INDEX(THREEPTA_COEFFS,1,5)+L5553*INDEX(THREEPTA_COEFFS,1,6)+Z5557*Z5559</f>
        <v>#N/A</v>
      </c>
      <c r="AE5554" s="223" t="e">
        <f ca="1">INDEX(THREEPTPCT_COEFFS,1,1)+K5554*INDEX(THREEPTPCT_COEFFS,1,2)+L5553*INDEX(THREEPTPCT_COEFFS,1,3)+AA5557*AA5559</f>
        <v>#N/A</v>
      </c>
      <c r="AF5554" s="55" t="e">
        <f t="shared" ca="1" si="9594"/>
        <v>#N/A</v>
      </c>
      <c r="AG5554" s="223" t="e">
        <f ca="1">INDEX(TWOPTPCT_COEFFS,1,1)+AB5554*INDEX(TWOPTPCT_COEFFS,1,2)+I5553*INDEX(TWOPTPCT_COEFFS,1,3)+G5553*INDEX(TWOPTPCT_COEFFS,1,4)+L5553*INDEX(TWOPTPCT_COEFFS,1,5)+AB5557*AB5559</f>
        <v>#N/A</v>
      </c>
      <c r="AH5554" s="223" t="e">
        <f ca="1">INDEX(FTA_COEFFS,1,1)+O5554*INDEX(FTA_COEFFS,1,2)+N5553*INDEX(FTA_COEFFS,1,3)+(Q5554+R5554)*INDEX(FTA_COEFFS,1,4)+(Q5553+R5553)*INDEX(FTA_COEFFS,1,5)+M5553*INDEX(FTA_COEFFS,1,6)+AC5557*AC5559</f>
        <v>#N/A</v>
      </c>
      <c r="AI5554" s="223" t="e">
        <f ca="1">INDEX(FTPCT_COEFFS,1,1)+P5554*INDEX(FTPCT_COEFFS,1,2)+F5554*INDEX(FTPCT_COEFFS,1,3)+G5553*INDEX(FTPCT_COEFFS,1,4)+AD5557*AD5559</f>
        <v>#N/A</v>
      </c>
      <c r="AJ5554" s="338" t="e">
        <f t="shared" ca="1" si="9595"/>
        <v>#N/A</v>
      </c>
      <c r="AK5554" s="55"/>
      <c r="AL5554" s="55"/>
      <c r="AM5554" s="55"/>
      <c r="AN5554" s="55"/>
      <c r="AO5554" s="55"/>
      <c r="AP5554" s="55"/>
      <c r="AQ5554" s="55"/>
      <c r="AR5554" s="55"/>
    </row>
    <row r="5555" spans="1:45" x14ac:dyDescent="0.3">
      <c r="A5555" s="54" t="e">
        <f ca="1">IF(D5553&gt;(D5554+(AVERAGE(V5553,W5553)-AVERAGE(V5554,W5554))/2)+2.5,C5553,IF(D5554&gt;(D5553+(AVERAGE(V5554,W5554)-AVERAGE(V5553,W5553))/2)+2.5,C5554,"Close"))</f>
        <v>#N/A</v>
      </c>
      <c r="B5555" s="64" t="e">
        <f ca="1">IF(D5554&gt;D5553,C5554,C5553)</f>
        <v>#N/A</v>
      </c>
      <c r="D5555" s="56"/>
      <c r="X5555" s="55"/>
      <c r="Y5555" s="55"/>
      <c r="Z5555" s="55"/>
      <c r="AA5555" s="55"/>
      <c r="AB5555" s="55"/>
      <c r="AC5555" s="337"/>
      <c r="AD5555" s="337"/>
      <c r="AE5555" s="337"/>
      <c r="AF5555" s="337"/>
      <c r="AG5555" s="337"/>
      <c r="AH5555" s="337"/>
      <c r="AI5555" s="337"/>
      <c r="AJ5555" s="337"/>
      <c r="AK5555" s="337"/>
      <c r="AL5555" s="337"/>
      <c r="AM5555" s="55"/>
      <c r="AN5555" s="55"/>
      <c r="AO5555" s="55"/>
      <c r="AP5555" s="55"/>
      <c r="AQ5555" s="55"/>
      <c r="AR5555" s="55"/>
      <c r="AS5555" s="55"/>
    </row>
    <row r="5556" spans="1:45" x14ac:dyDescent="0.3">
      <c r="X5556" s="54" t="s">
        <v>1305</v>
      </c>
      <c r="Y5556" s="54" t="s">
        <v>128</v>
      </c>
      <c r="Z5556" s="54" t="s">
        <v>157</v>
      </c>
      <c r="AA5556" s="54" t="s">
        <v>151</v>
      </c>
      <c r="AB5556" s="54" t="s">
        <v>1327</v>
      </c>
      <c r="AC5556" s="54" t="s">
        <v>129</v>
      </c>
      <c r="AD5556" s="54" t="s">
        <v>116</v>
      </c>
      <c r="AE5556" s="54"/>
      <c r="AF5556" s="54"/>
      <c r="AG5556" s="54"/>
      <c r="AH5556" s="54"/>
      <c r="AI5556" s="54"/>
      <c r="AJ5556" s="54"/>
      <c r="AK5556" s="54"/>
      <c r="AL5556" s="54"/>
      <c r="AM5556" s="54"/>
      <c r="AN5556" s="54"/>
      <c r="AO5556" s="54"/>
      <c r="AP5556" s="54"/>
      <c r="AQ5556" s="54"/>
      <c r="AR5556" s="54"/>
      <c r="AS5556" s="54"/>
    </row>
    <row r="5557" spans="1:45" x14ac:dyDescent="0.3">
      <c r="X5557" s="54"/>
      <c r="Y5557" s="54">
        <f t="shared" ref="Y5557:AD5557" si="9598">Y5550</f>
        <v>6.4436999999999998</v>
      </c>
      <c r="Z5557" s="54">
        <f t="shared" si="9598"/>
        <v>4.9371</v>
      </c>
      <c r="AA5557" s="54">
        <f t="shared" si="9598"/>
        <v>11.350300000000001</v>
      </c>
      <c r="AB5557" s="54">
        <f t="shared" si="9598"/>
        <v>7.1900000000000006E-2</v>
      </c>
      <c r="AC5557" s="54">
        <f t="shared" si="9598"/>
        <v>6.2766000000000002</v>
      </c>
      <c r="AD5557" s="54">
        <f t="shared" si="9598"/>
        <v>11.042999999999999</v>
      </c>
      <c r="AE5557" s="54"/>
      <c r="AF5557" s="336"/>
      <c r="AG5557" s="336"/>
      <c r="AH5557" s="336"/>
      <c r="AI5557" s="54"/>
      <c r="AJ5557" s="54"/>
      <c r="AK5557" s="54"/>
      <c r="AL5557" s="54"/>
      <c r="AM5557" s="54"/>
      <c r="AN5557" s="54"/>
      <c r="AO5557" s="54"/>
      <c r="AP5557" s="54"/>
      <c r="AQ5557" s="54"/>
      <c r="AR5557" s="54"/>
      <c r="AS5557" s="54"/>
    </row>
    <row r="5558" spans="1:45" x14ac:dyDescent="0.3">
      <c r="D5558" s="56"/>
      <c r="X5558" s="336"/>
      <c r="Y5558" s="336">
        <f t="shared" ca="1" si="9550"/>
        <v>-0.77364759836774621</v>
      </c>
      <c r="Z5558" s="336">
        <f t="shared" ca="1" si="9550"/>
        <v>-9.1282475412076403E-2</v>
      </c>
      <c r="AA5558" s="336">
        <f t="shared" ca="1" si="9550"/>
        <v>-0.22051113461804786</v>
      </c>
      <c r="AB5558" s="336">
        <f t="shared" ca="1" si="9550"/>
        <v>-6.4484760317620307E-2</v>
      </c>
      <c r="AC5558" s="336">
        <f t="shared" ca="1" si="9550"/>
        <v>0.36201750611241473</v>
      </c>
      <c r="AD5558" s="336">
        <f t="shared" ca="1" si="9550"/>
        <v>1.4079681859153363</v>
      </c>
      <c r="AE5558" s="336"/>
      <c r="AF5558" s="336"/>
      <c r="AG5558" s="336"/>
      <c r="AH5558" s="336"/>
      <c r="AI5558" s="54"/>
      <c r="AJ5558" s="54"/>
      <c r="AK5558" s="54"/>
      <c r="AL5558" s="336"/>
      <c r="AM5558" s="336"/>
      <c r="AN5558" s="336"/>
      <c r="AO5558" s="336"/>
      <c r="AP5558" s="54"/>
      <c r="AQ5558" s="336"/>
      <c r="AR5558" s="336"/>
      <c r="AS5558" s="336"/>
    </row>
    <row r="5559" spans="1:45" x14ac:dyDescent="0.3">
      <c r="C5559" s="54"/>
      <c r="D5559" s="56"/>
      <c r="Y5559" s="336">
        <f t="shared" ca="1" si="9550"/>
        <v>1.1991035753028516</v>
      </c>
      <c r="Z5559" s="336">
        <f t="shared" ca="1" si="9550"/>
        <v>-0.10060945791638823</v>
      </c>
      <c r="AA5559" s="336">
        <f t="shared" ca="1" si="9550"/>
        <v>-0.25813114884129879</v>
      </c>
      <c r="AB5559" s="336">
        <f t="shared" ca="1" si="9550"/>
        <v>0.83916025981917586</v>
      </c>
      <c r="AC5559" s="336">
        <f t="shared" ca="1" si="9550"/>
        <v>-1.0044340952709696</v>
      </c>
      <c r="AD5559" s="336">
        <f t="shared" ca="1" si="9550"/>
        <v>0.38887419469264262</v>
      </c>
      <c r="AE5559" s="55"/>
      <c r="AF5559" s="55"/>
      <c r="AG5559" s="55"/>
      <c r="AH5559" s="55"/>
      <c r="AI5559" s="55"/>
      <c r="AJ5559" s="55"/>
      <c r="AK5559" s="55"/>
      <c r="AL5559" s="55"/>
      <c r="AM5559" s="55"/>
      <c r="AN5559" s="55"/>
      <c r="AO5559" s="55"/>
      <c r="AP5559" s="55"/>
      <c r="AQ5559" s="55"/>
      <c r="AR5559" s="55"/>
      <c r="AS5559" s="55"/>
    </row>
    <row r="5560" spans="1:45" x14ac:dyDescent="0.3">
      <c r="B5560" s="54" t="s">
        <v>172</v>
      </c>
      <c r="C5560" s="53">
        <f>C5553</f>
        <v>0</v>
      </c>
      <c r="D5560" s="56" t="e">
        <f t="shared" ref="D5560:D5561" ca="1" si="9599">AJ5560</f>
        <v>#N/A</v>
      </c>
      <c r="E5560" s="52" t="e">
        <f t="shared" ref="E5560:W5560" si="9600">E5553</f>
        <v>#N/A</v>
      </c>
      <c r="F5560" s="52" t="e">
        <f t="shared" si="9600"/>
        <v>#N/A</v>
      </c>
      <c r="G5560" s="52" t="e">
        <f t="shared" si="9600"/>
        <v>#N/A</v>
      </c>
      <c r="H5560" s="52" t="e">
        <f t="shared" si="9600"/>
        <v>#N/A</v>
      </c>
      <c r="I5560" s="52" t="e">
        <f t="shared" si="9600"/>
        <v>#N/A</v>
      </c>
      <c r="J5560" s="52" t="e">
        <f t="shared" si="9600"/>
        <v>#N/A</v>
      </c>
      <c r="K5560" s="52" t="e">
        <f t="shared" si="9600"/>
        <v>#N/A</v>
      </c>
      <c r="L5560" s="52" t="e">
        <f t="shared" si="9600"/>
        <v>#N/A</v>
      </c>
      <c r="M5560" s="52" t="e">
        <f t="shared" si="9600"/>
        <v>#N/A</v>
      </c>
      <c r="N5560" s="52" t="e">
        <f t="shared" si="9600"/>
        <v>#N/A</v>
      </c>
      <c r="O5560" s="52" t="e">
        <f t="shared" si="9600"/>
        <v>#N/A</v>
      </c>
      <c r="P5560" s="52" t="e">
        <f t="shared" si="9600"/>
        <v>#N/A</v>
      </c>
      <c r="Q5560" s="52" t="e">
        <f t="shared" si="9600"/>
        <v>#N/A</v>
      </c>
      <c r="R5560" s="52" t="e">
        <f t="shared" si="9600"/>
        <v>#N/A</v>
      </c>
      <c r="S5560" s="52" t="e">
        <f t="shared" si="9600"/>
        <v>#N/A</v>
      </c>
      <c r="T5560" s="52" t="e">
        <f t="shared" si="9600"/>
        <v>#N/A</v>
      </c>
      <c r="U5560" s="52" t="e">
        <f t="shared" si="9600"/>
        <v>#N/A</v>
      </c>
      <c r="V5560" s="52" t="e">
        <f t="shared" si="9600"/>
        <v>#N/A</v>
      </c>
      <c r="W5560" s="52" t="e">
        <f t="shared" si="9600"/>
        <v>#N/A</v>
      </c>
      <c r="X5560" s="55" t="e">
        <f t="shared" ref="X5560:X5561" si="9601">(H5560-(O5560*P5560)/100-3*(J5560*K5560)/100)/2</f>
        <v>#N/A</v>
      </c>
      <c r="Y5560" s="55" t="e">
        <f t="shared" ref="Y5560:Y5561" si="9602">SUM(X5560,(J5560*K5560/100))/(F5560/100)</f>
        <v>#N/A</v>
      </c>
      <c r="Z5560" s="55" t="e">
        <f t="shared" ref="Z5560" si="9603">U5560*0.5+U5561*0.5</f>
        <v>#N/A</v>
      </c>
      <c r="AA5560" s="55" t="e">
        <f t="shared" ref="AA5560:AA5561" si="9604">J5560/Y5560</f>
        <v>#N/A</v>
      </c>
      <c r="AB5560" s="336" t="e">
        <f t="shared" ref="AB5560:AB5561" si="9605">X5560/(Y5560-J5560)</f>
        <v>#N/A</v>
      </c>
      <c r="AC5560" s="223" t="e">
        <f ca="1">INDEX(FGA_COEFFS,1,1)+Z5560*INDEX(FGA_COEFFS,1,2)+Y5560*INDEX(FGA_COEFFS,1,3)+R5560*INDEX(FGA_COEFFS,1,4)+Q5561*INDEX(FGA_COEFFS,1,5)+S5560*INDEX(FGA_COEFFS,1,6)+T5561*INDEX(FGA_COEFFS,1,7)+M5561*INDEX(FGA_COEFFS,1,8)+Y5564*Y5565</f>
        <v>#N/A</v>
      </c>
      <c r="AD5560" s="223" t="e">
        <f ca="1">INDEX(THREEPTA_COEFFS,1,1)+AC5560*INDEX(THREEPTA_COEFFS,1,2)+J5560*INDEX(THREEPTA_COEFFS,1,3)+AA5560*INDEX(THREEPTA_COEFFS,1,4)+K5560*INDEX(THREEPTA_COEFFS,1,5)+L5561*INDEX(THREEPTA_COEFFS,1,6)+Z5564*Z5565</f>
        <v>#N/A</v>
      </c>
      <c r="AE5560" s="223" t="e">
        <f ca="1">INDEX(THREEPTPCT_COEFFS,1,1)+K5560*INDEX(THREEPTPCT_COEFFS,1,2)+L5561*INDEX(THREEPTPCT_COEFFS,1,3)+AA5564*AA5565</f>
        <v>#N/A</v>
      </c>
      <c r="AF5560" s="55" t="e">
        <f t="shared" ref="AF5560:AF5561" ca="1" si="9606">AC5560-AD5560</f>
        <v>#N/A</v>
      </c>
      <c r="AG5560" s="223" t="e">
        <f ca="1">INDEX(TWOPTPCT_COEFFS,1,1)+AB5560*INDEX(TWOPTPCT_COEFFS,1,2)+I5561*INDEX(TWOPTPCT_COEFFS,1,3)+G5561*INDEX(TWOPTPCT_COEFFS,1,4)+L5561*INDEX(TWOPTPCT_COEFFS,1,5)+AB5564*AB5565</f>
        <v>#N/A</v>
      </c>
      <c r="AH5560" s="223" t="e">
        <f ca="1">INDEX(FTA_COEFFS,1,1)+O5560*INDEX(FTA_COEFFS,1,2)+N5561*INDEX(FTA_COEFFS,1,3)+(Q5560+R5560)*INDEX(FTA_COEFFS,1,4)+(Q5561+R5561)*INDEX(FTA_COEFFS,1,5)+M5561*INDEX(FTA_COEFFS,1,6)+AC5564*AC5565</f>
        <v>#N/A</v>
      </c>
      <c r="AI5560" s="223" t="e">
        <f ca="1">INDEX(FTPCT_COEFFS,1,1)+P5560*INDEX(FTPCT_COEFFS,1,2)+F5560*INDEX(FTPCT_COEFFS,1,3)+G5561*INDEX(FTPCT_COEFFS,1,4)+AD5564*AD5565</f>
        <v>#N/A</v>
      </c>
      <c r="AJ5560" s="338" t="e">
        <f t="shared" ref="AJ5560:AJ5561" ca="1" si="9607">AD5560*AE5560/100+AF5560*AG5560+AH5560*AI5560/100</f>
        <v>#N/A</v>
      </c>
      <c r="AK5560" s="55"/>
      <c r="AL5560" s="55"/>
      <c r="AM5560" s="55"/>
      <c r="AN5560" s="55"/>
      <c r="AO5560" s="55"/>
      <c r="AP5560" s="55"/>
      <c r="AQ5560" s="55"/>
      <c r="AR5560" s="55"/>
    </row>
    <row r="5561" spans="1:45" x14ac:dyDescent="0.3">
      <c r="B5561" s="54" t="s">
        <v>175</v>
      </c>
      <c r="C5561" s="54">
        <f>C5554</f>
        <v>0</v>
      </c>
      <c r="D5561" s="56" t="e">
        <f t="shared" ca="1" si="9599"/>
        <v>#N/A</v>
      </c>
      <c r="E5561" s="52" t="e">
        <f t="shared" ref="E5561:W5561" si="9608">E5554</f>
        <v>#N/A</v>
      </c>
      <c r="F5561" s="52" t="e">
        <f t="shared" si="9608"/>
        <v>#N/A</v>
      </c>
      <c r="G5561" s="52" t="e">
        <f t="shared" si="9608"/>
        <v>#N/A</v>
      </c>
      <c r="H5561" s="52" t="e">
        <f t="shared" si="9608"/>
        <v>#N/A</v>
      </c>
      <c r="I5561" s="52" t="e">
        <f t="shared" si="9608"/>
        <v>#N/A</v>
      </c>
      <c r="J5561" s="52" t="e">
        <f t="shared" si="9608"/>
        <v>#N/A</v>
      </c>
      <c r="K5561" s="52" t="e">
        <f t="shared" si="9608"/>
        <v>#N/A</v>
      </c>
      <c r="L5561" s="52" t="e">
        <f t="shared" si="9608"/>
        <v>#N/A</v>
      </c>
      <c r="M5561" s="52" t="e">
        <f t="shared" si="9608"/>
        <v>#N/A</v>
      </c>
      <c r="N5561" s="52" t="e">
        <f t="shared" si="9608"/>
        <v>#N/A</v>
      </c>
      <c r="O5561" s="52" t="e">
        <f t="shared" si="9608"/>
        <v>#N/A</v>
      </c>
      <c r="P5561" s="52" t="e">
        <f t="shared" si="9608"/>
        <v>#N/A</v>
      </c>
      <c r="Q5561" s="52" t="e">
        <f t="shared" si="9608"/>
        <v>#N/A</v>
      </c>
      <c r="R5561" s="52" t="e">
        <f t="shared" si="9608"/>
        <v>#N/A</v>
      </c>
      <c r="S5561" s="52" t="e">
        <f t="shared" si="9608"/>
        <v>#N/A</v>
      </c>
      <c r="T5561" s="52" t="e">
        <f t="shared" si="9608"/>
        <v>#N/A</v>
      </c>
      <c r="U5561" s="52" t="e">
        <f t="shared" si="9608"/>
        <v>#N/A</v>
      </c>
      <c r="V5561" s="52" t="e">
        <f t="shared" si="9608"/>
        <v>#N/A</v>
      </c>
      <c r="W5561" s="52" t="e">
        <f t="shared" si="9608"/>
        <v>#N/A</v>
      </c>
      <c r="X5561" s="55" t="e">
        <f t="shared" si="9601"/>
        <v>#N/A</v>
      </c>
      <c r="Y5561" s="55" t="e">
        <f t="shared" si="9602"/>
        <v>#N/A</v>
      </c>
      <c r="Z5561" s="55" t="e">
        <f t="shared" ref="Z5561" si="9609">Z5560</f>
        <v>#N/A</v>
      </c>
      <c r="AA5561" s="55" t="e">
        <f t="shared" si="9604"/>
        <v>#N/A</v>
      </c>
      <c r="AB5561" s="336" t="e">
        <f t="shared" si="9605"/>
        <v>#N/A</v>
      </c>
      <c r="AC5561" s="223" t="e">
        <f ca="1">INDEX(FGA_COEFFS,1,1)+Z5561*INDEX(FGA_COEFFS,1,2)+Y5561*INDEX(FGA_COEFFS,1,3)+R5561*INDEX(FGA_COEFFS,1,4)+Q5560*INDEX(FGA_COEFFS,1,5)+S5561*INDEX(FGA_COEFFS,1,6)+T5560*INDEX(FGA_COEFFS,1,7)+M5560*INDEX(FGA_COEFFS,1,8)+Y5564*Y5566</f>
        <v>#N/A</v>
      </c>
      <c r="AD5561" s="223" t="e">
        <f ca="1">INDEX(THREEPTA_COEFFS,1,1)+AC5561*INDEX(THREEPTA_COEFFS,1,2)+J5561*INDEX(THREEPTA_COEFFS,1,3)+AA5561*INDEX(THREEPTA_COEFFS,1,4)+K5561*INDEX(THREEPTA_COEFFS,1,5)+L5560*INDEX(THREEPTA_COEFFS,1,6)+Z5564*Z5566</f>
        <v>#N/A</v>
      </c>
      <c r="AE5561" s="223" t="e">
        <f ca="1">INDEX(THREEPTPCT_COEFFS,1,1)+K5561*INDEX(THREEPTPCT_COEFFS,1,2)+L5560*INDEX(THREEPTPCT_COEFFS,1,3)+AA5564*AA5566</f>
        <v>#N/A</v>
      </c>
      <c r="AF5561" s="55" t="e">
        <f t="shared" ca="1" si="9606"/>
        <v>#N/A</v>
      </c>
      <c r="AG5561" s="223" t="e">
        <f ca="1">INDEX(TWOPTPCT_COEFFS,1,1)+AB5561*INDEX(TWOPTPCT_COEFFS,1,2)+I5560*INDEX(TWOPTPCT_COEFFS,1,3)+G5560*INDEX(TWOPTPCT_COEFFS,1,4)+L5560*INDEX(TWOPTPCT_COEFFS,1,5)+AB5564*AB5566</f>
        <v>#N/A</v>
      </c>
      <c r="AH5561" s="223" t="e">
        <f ca="1">INDEX(FTA_COEFFS,1,1)+O5561*INDEX(FTA_COEFFS,1,2)+N5560*INDEX(FTA_COEFFS,1,3)+(Q5561+R5561)*INDEX(FTA_COEFFS,1,4)+(Q5560+R5560)*INDEX(FTA_COEFFS,1,5)+M5560*INDEX(FTA_COEFFS,1,6)+AC5564*AC5566</f>
        <v>#N/A</v>
      </c>
      <c r="AI5561" s="223" t="e">
        <f ca="1">INDEX(FTPCT_COEFFS,1,1)+P5561*INDEX(FTPCT_COEFFS,1,2)+F5561*INDEX(FTPCT_COEFFS,1,3)+G5560*INDEX(FTPCT_COEFFS,1,4)+AD5564*AD5566</f>
        <v>#N/A</v>
      </c>
      <c r="AJ5561" s="338" t="e">
        <f t="shared" ca="1" si="9607"/>
        <v>#N/A</v>
      </c>
      <c r="AK5561" s="55"/>
      <c r="AL5561" s="55"/>
      <c r="AM5561" s="55"/>
      <c r="AN5561" s="55"/>
      <c r="AO5561" s="55"/>
      <c r="AP5561" s="55"/>
      <c r="AQ5561" s="55"/>
      <c r="AR5561" s="55"/>
    </row>
    <row r="5562" spans="1:45" x14ac:dyDescent="0.3">
      <c r="A5562" s="54" t="e">
        <f ca="1">IF(D5560&gt;(D5561+(AVERAGE(V5560,W5560)-AVERAGE(V5561,W5561))/2)+2.5,C5560,IF(D5561&gt;(D5560+(AVERAGE(V5561,W5561)-AVERAGE(V5560,W5560))/2)+2.5,C5561,"Close"))</f>
        <v>#N/A</v>
      </c>
      <c r="B5562" s="64" t="e">
        <f ca="1">IF(D5561&gt;D5560,C5561,C5560)</f>
        <v>#N/A</v>
      </c>
      <c r="D5562" s="56"/>
      <c r="X5562" s="55"/>
      <c r="Y5562" s="55"/>
      <c r="Z5562" s="55"/>
      <c r="AA5562" s="55"/>
      <c r="AB5562" s="55"/>
      <c r="AC5562" s="337"/>
      <c r="AD5562" s="337"/>
      <c r="AE5562" s="337"/>
      <c r="AF5562" s="337"/>
      <c r="AG5562" s="337"/>
      <c r="AH5562" s="337"/>
      <c r="AI5562" s="337"/>
      <c r="AJ5562" s="337"/>
      <c r="AK5562" s="337"/>
      <c r="AL5562" s="337"/>
      <c r="AM5562" s="55"/>
      <c r="AN5562" s="55"/>
      <c r="AO5562" s="55"/>
      <c r="AP5562" s="55"/>
      <c r="AQ5562" s="55"/>
      <c r="AR5562" s="55"/>
      <c r="AS5562" s="55"/>
    </row>
    <row r="5563" spans="1:45" x14ac:dyDescent="0.3">
      <c r="X5563" s="54" t="s">
        <v>1305</v>
      </c>
      <c r="Y5563" s="54" t="s">
        <v>128</v>
      </c>
      <c r="Z5563" s="54" t="s">
        <v>157</v>
      </c>
      <c r="AA5563" s="54" t="s">
        <v>151</v>
      </c>
      <c r="AB5563" s="54" t="s">
        <v>1327</v>
      </c>
      <c r="AC5563" s="54" t="s">
        <v>129</v>
      </c>
      <c r="AD5563" s="54" t="s">
        <v>116</v>
      </c>
      <c r="AE5563" s="54"/>
      <c r="AF5563" s="54"/>
      <c r="AG5563" s="54"/>
      <c r="AH5563" s="54"/>
      <c r="AI5563" s="54"/>
      <c r="AJ5563" s="54"/>
      <c r="AK5563" s="54"/>
      <c r="AL5563" s="54"/>
      <c r="AM5563" s="54"/>
      <c r="AN5563" s="54"/>
      <c r="AO5563" s="54"/>
      <c r="AP5563" s="54"/>
      <c r="AQ5563" s="54"/>
      <c r="AR5563" s="54"/>
      <c r="AS5563" s="54"/>
    </row>
    <row r="5564" spans="1:45" x14ac:dyDescent="0.3">
      <c r="X5564" s="54"/>
      <c r="Y5564" s="54">
        <f t="shared" ref="Y5564:AD5564" si="9610">Y5557</f>
        <v>6.4436999999999998</v>
      </c>
      <c r="Z5564" s="54">
        <f t="shared" si="9610"/>
        <v>4.9371</v>
      </c>
      <c r="AA5564" s="54">
        <f t="shared" si="9610"/>
        <v>11.350300000000001</v>
      </c>
      <c r="AB5564" s="54">
        <f t="shared" si="9610"/>
        <v>7.1900000000000006E-2</v>
      </c>
      <c r="AC5564" s="54">
        <f t="shared" si="9610"/>
        <v>6.2766000000000002</v>
      </c>
      <c r="AD5564" s="54">
        <f t="shared" si="9610"/>
        <v>11.042999999999999</v>
      </c>
      <c r="AE5564" s="54"/>
      <c r="AF5564" s="336"/>
      <c r="AG5564" s="336"/>
      <c r="AH5564" s="336"/>
      <c r="AI5564" s="54"/>
      <c r="AJ5564" s="54"/>
      <c r="AK5564" s="54"/>
      <c r="AL5564" s="54"/>
      <c r="AM5564" s="54"/>
      <c r="AN5564" s="54"/>
      <c r="AO5564" s="54"/>
      <c r="AP5564" s="54"/>
      <c r="AQ5564" s="54"/>
      <c r="AR5564" s="54"/>
      <c r="AS5564" s="54"/>
    </row>
    <row r="5565" spans="1:45" x14ac:dyDescent="0.3">
      <c r="D5565" s="56"/>
      <c r="X5565" s="336"/>
      <c r="Y5565" s="336">
        <f t="shared" ca="1" si="9550"/>
        <v>-0.90197208088694281</v>
      </c>
      <c r="Z5565" s="336">
        <f t="shared" ca="1" si="9550"/>
        <v>1.9749330019625134E-2</v>
      </c>
      <c r="AA5565" s="336">
        <f t="shared" ca="1" si="9550"/>
        <v>0.87129846685208889</v>
      </c>
      <c r="AB5565" s="336">
        <f t="shared" ca="1" si="9550"/>
        <v>-0.63390833752996589</v>
      </c>
      <c r="AC5565" s="336">
        <f t="shared" ca="1" si="9550"/>
        <v>0.46233827178611481</v>
      </c>
      <c r="AD5565" s="336">
        <f t="shared" ca="1" si="9550"/>
        <v>0.82124539832947485</v>
      </c>
      <c r="AE5565" s="336"/>
      <c r="AF5565" s="336"/>
      <c r="AG5565" s="336"/>
      <c r="AH5565" s="336"/>
      <c r="AI5565" s="54"/>
      <c r="AJ5565" s="54"/>
      <c r="AK5565" s="54"/>
      <c r="AL5565" s="336"/>
      <c r="AM5565" s="336"/>
      <c r="AN5565" s="336"/>
      <c r="AO5565" s="336"/>
      <c r="AP5565" s="54"/>
      <c r="AQ5565" s="336"/>
      <c r="AR5565" s="336"/>
      <c r="AS5565" s="336"/>
    </row>
    <row r="5566" spans="1:45" x14ac:dyDescent="0.3">
      <c r="C5566" s="54"/>
      <c r="D5566" s="56"/>
      <c r="Y5566" s="336">
        <f t="shared" ca="1" si="9550"/>
        <v>0.91211375633620195</v>
      </c>
      <c r="Z5566" s="336">
        <f t="shared" ca="1" si="9550"/>
        <v>2.0616533169562256E-2</v>
      </c>
      <c r="AA5566" s="336">
        <f t="shared" ca="1" si="9550"/>
        <v>1.3376161447647994</v>
      </c>
      <c r="AB5566" s="336">
        <f t="shared" ca="1" si="9550"/>
        <v>1.2197391907651409</v>
      </c>
      <c r="AC5566" s="336">
        <f t="shared" ca="1" si="9550"/>
        <v>-1.3994453182830524</v>
      </c>
      <c r="AD5566" s="336">
        <f t="shared" ca="1" si="9550"/>
        <v>-1.4350760304062772E-2</v>
      </c>
      <c r="AE5566" s="55"/>
      <c r="AF5566" s="55"/>
      <c r="AG5566" s="55"/>
      <c r="AH5566" s="55"/>
      <c r="AI5566" s="55"/>
      <c r="AJ5566" s="55"/>
      <c r="AK5566" s="55"/>
      <c r="AL5566" s="55"/>
      <c r="AM5566" s="55"/>
      <c r="AN5566" s="55"/>
      <c r="AO5566" s="55"/>
      <c r="AP5566" s="55"/>
      <c r="AQ5566" s="55"/>
      <c r="AR5566" s="55"/>
      <c r="AS5566" s="55"/>
    </row>
    <row r="5567" spans="1:45" x14ac:dyDescent="0.3">
      <c r="B5567" s="54" t="s">
        <v>172</v>
      </c>
      <c r="C5567" s="53">
        <f>C5560</f>
        <v>0</v>
      </c>
      <c r="D5567" s="56" t="e">
        <f t="shared" ref="D5567:D5568" ca="1" si="9611">AJ5567</f>
        <v>#N/A</v>
      </c>
      <c r="E5567" s="52" t="e">
        <f t="shared" ref="E5567:W5567" si="9612">E5560</f>
        <v>#N/A</v>
      </c>
      <c r="F5567" s="52" t="e">
        <f t="shared" si="9612"/>
        <v>#N/A</v>
      </c>
      <c r="G5567" s="52" t="e">
        <f t="shared" si="9612"/>
        <v>#N/A</v>
      </c>
      <c r="H5567" s="52" t="e">
        <f t="shared" si="9612"/>
        <v>#N/A</v>
      </c>
      <c r="I5567" s="52" t="e">
        <f t="shared" si="9612"/>
        <v>#N/A</v>
      </c>
      <c r="J5567" s="52" t="e">
        <f t="shared" si="9612"/>
        <v>#N/A</v>
      </c>
      <c r="K5567" s="52" t="e">
        <f t="shared" si="9612"/>
        <v>#N/A</v>
      </c>
      <c r="L5567" s="52" t="e">
        <f t="shared" si="9612"/>
        <v>#N/A</v>
      </c>
      <c r="M5567" s="52" t="e">
        <f t="shared" si="9612"/>
        <v>#N/A</v>
      </c>
      <c r="N5567" s="52" t="e">
        <f t="shared" si="9612"/>
        <v>#N/A</v>
      </c>
      <c r="O5567" s="52" t="e">
        <f t="shared" si="9612"/>
        <v>#N/A</v>
      </c>
      <c r="P5567" s="52" t="e">
        <f t="shared" si="9612"/>
        <v>#N/A</v>
      </c>
      <c r="Q5567" s="52" t="e">
        <f t="shared" si="9612"/>
        <v>#N/A</v>
      </c>
      <c r="R5567" s="52" t="e">
        <f t="shared" si="9612"/>
        <v>#N/A</v>
      </c>
      <c r="S5567" s="52" t="e">
        <f t="shared" si="9612"/>
        <v>#N/A</v>
      </c>
      <c r="T5567" s="52" t="e">
        <f t="shared" si="9612"/>
        <v>#N/A</v>
      </c>
      <c r="U5567" s="52" t="e">
        <f t="shared" si="9612"/>
        <v>#N/A</v>
      </c>
      <c r="V5567" s="52" t="e">
        <f t="shared" si="9612"/>
        <v>#N/A</v>
      </c>
      <c r="W5567" s="52" t="e">
        <f t="shared" si="9612"/>
        <v>#N/A</v>
      </c>
      <c r="X5567" s="55" t="e">
        <f t="shared" ref="X5567:X5568" si="9613">(H5567-(O5567*P5567)/100-3*(J5567*K5567)/100)/2</f>
        <v>#N/A</v>
      </c>
      <c r="Y5567" s="55" t="e">
        <f t="shared" ref="Y5567:Y5568" si="9614">SUM(X5567,(J5567*K5567/100))/(F5567/100)</f>
        <v>#N/A</v>
      </c>
      <c r="Z5567" s="55" t="e">
        <f t="shared" ref="Z5567" si="9615">U5567*0.5+U5568*0.5</f>
        <v>#N/A</v>
      </c>
      <c r="AA5567" s="55" t="e">
        <f t="shared" ref="AA5567:AA5568" si="9616">J5567/Y5567</f>
        <v>#N/A</v>
      </c>
      <c r="AB5567" s="336" t="e">
        <f t="shared" ref="AB5567:AB5568" si="9617">X5567/(Y5567-J5567)</f>
        <v>#N/A</v>
      </c>
      <c r="AC5567" s="223" t="e">
        <f ca="1">INDEX(FGA_COEFFS,1,1)+Z5567*INDEX(FGA_COEFFS,1,2)+Y5567*INDEX(FGA_COEFFS,1,3)+R5567*INDEX(FGA_COEFFS,1,4)+Q5568*INDEX(FGA_COEFFS,1,5)+S5567*INDEX(FGA_COEFFS,1,6)+T5568*INDEX(FGA_COEFFS,1,7)+M5568*INDEX(FGA_COEFFS,1,8)+Y5571*Y5572</f>
        <v>#N/A</v>
      </c>
      <c r="AD5567" s="223" t="e">
        <f ca="1">INDEX(THREEPTA_COEFFS,1,1)+AC5567*INDEX(THREEPTA_COEFFS,1,2)+J5567*INDEX(THREEPTA_COEFFS,1,3)+AA5567*INDEX(THREEPTA_COEFFS,1,4)+K5567*INDEX(THREEPTA_COEFFS,1,5)+L5568*INDEX(THREEPTA_COEFFS,1,6)+Z5571*Z5572</f>
        <v>#N/A</v>
      </c>
      <c r="AE5567" s="223" t="e">
        <f ca="1">INDEX(THREEPTPCT_COEFFS,1,1)+K5567*INDEX(THREEPTPCT_COEFFS,1,2)+L5568*INDEX(THREEPTPCT_COEFFS,1,3)+AA5571*AA5572</f>
        <v>#N/A</v>
      </c>
      <c r="AF5567" s="55" t="e">
        <f t="shared" ref="AF5567:AF5568" ca="1" si="9618">AC5567-AD5567</f>
        <v>#N/A</v>
      </c>
      <c r="AG5567" s="223" t="e">
        <f ca="1">INDEX(TWOPTPCT_COEFFS,1,1)+AB5567*INDEX(TWOPTPCT_COEFFS,1,2)+I5568*INDEX(TWOPTPCT_COEFFS,1,3)+G5568*INDEX(TWOPTPCT_COEFFS,1,4)+L5568*INDEX(TWOPTPCT_COEFFS,1,5)+AB5571*AB5572</f>
        <v>#N/A</v>
      </c>
      <c r="AH5567" s="223" t="e">
        <f ca="1">INDEX(FTA_COEFFS,1,1)+O5567*INDEX(FTA_COEFFS,1,2)+N5568*INDEX(FTA_COEFFS,1,3)+(Q5567+R5567)*INDEX(FTA_COEFFS,1,4)+(Q5568+R5568)*INDEX(FTA_COEFFS,1,5)+M5568*INDEX(FTA_COEFFS,1,6)+AC5571*AC5572</f>
        <v>#N/A</v>
      </c>
      <c r="AI5567" s="223" t="e">
        <f ca="1">INDEX(FTPCT_COEFFS,1,1)+P5567*INDEX(FTPCT_COEFFS,1,2)+F5567*INDEX(FTPCT_COEFFS,1,3)+G5568*INDEX(FTPCT_COEFFS,1,4)+AD5571*AD5572</f>
        <v>#N/A</v>
      </c>
      <c r="AJ5567" s="338" t="e">
        <f t="shared" ref="AJ5567:AJ5568" ca="1" si="9619">AD5567*AE5567/100+AF5567*AG5567+AH5567*AI5567/100</f>
        <v>#N/A</v>
      </c>
      <c r="AK5567" s="55"/>
      <c r="AL5567" s="55"/>
      <c r="AM5567" s="55"/>
      <c r="AN5567" s="55"/>
      <c r="AO5567" s="55"/>
      <c r="AP5567" s="55"/>
      <c r="AQ5567" s="55"/>
      <c r="AR5567" s="55"/>
    </row>
    <row r="5568" spans="1:45" x14ac:dyDescent="0.3">
      <c r="B5568" s="54" t="s">
        <v>175</v>
      </c>
      <c r="C5568" s="54">
        <f>C5561</f>
        <v>0</v>
      </c>
      <c r="D5568" s="56" t="e">
        <f t="shared" ca="1" si="9611"/>
        <v>#N/A</v>
      </c>
      <c r="E5568" s="52" t="e">
        <f t="shared" ref="E5568:W5568" si="9620">E5561</f>
        <v>#N/A</v>
      </c>
      <c r="F5568" s="52" t="e">
        <f t="shared" si="9620"/>
        <v>#N/A</v>
      </c>
      <c r="G5568" s="52" t="e">
        <f t="shared" si="9620"/>
        <v>#N/A</v>
      </c>
      <c r="H5568" s="52" t="e">
        <f t="shared" si="9620"/>
        <v>#N/A</v>
      </c>
      <c r="I5568" s="52" t="e">
        <f t="shared" si="9620"/>
        <v>#N/A</v>
      </c>
      <c r="J5568" s="52" t="e">
        <f t="shared" si="9620"/>
        <v>#N/A</v>
      </c>
      <c r="K5568" s="52" t="e">
        <f t="shared" si="9620"/>
        <v>#N/A</v>
      </c>
      <c r="L5568" s="52" t="e">
        <f t="shared" si="9620"/>
        <v>#N/A</v>
      </c>
      <c r="M5568" s="52" t="e">
        <f t="shared" si="9620"/>
        <v>#N/A</v>
      </c>
      <c r="N5568" s="52" t="e">
        <f t="shared" si="9620"/>
        <v>#N/A</v>
      </c>
      <c r="O5568" s="52" t="e">
        <f t="shared" si="9620"/>
        <v>#N/A</v>
      </c>
      <c r="P5568" s="52" t="e">
        <f t="shared" si="9620"/>
        <v>#N/A</v>
      </c>
      <c r="Q5568" s="52" t="e">
        <f t="shared" si="9620"/>
        <v>#N/A</v>
      </c>
      <c r="R5568" s="52" t="e">
        <f t="shared" si="9620"/>
        <v>#N/A</v>
      </c>
      <c r="S5568" s="52" t="e">
        <f t="shared" si="9620"/>
        <v>#N/A</v>
      </c>
      <c r="T5568" s="52" t="e">
        <f t="shared" si="9620"/>
        <v>#N/A</v>
      </c>
      <c r="U5568" s="52" t="e">
        <f t="shared" si="9620"/>
        <v>#N/A</v>
      </c>
      <c r="V5568" s="52" t="e">
        <f t="shared" si="9620"/>
        <v>#N/A</v>
      </c>
      <c r="W5568" s="52" t="e">
        <f t="shared" si="9620"/>
        <v>#N/A</v>
      </c>
      <c r="X5568" s="55" t="e">
        <f t="shared" si="9613"/>
        <v>#N/A</v>
      </c>
      <c r="Y5568" s="55" t="e">
        <f t="shared" si="9614"/>
        <v>#N/A</v>
      </c>
      <c r="Z5568" s="55" t="e">
        <f t="shared" ref="Z5568" si="9621">Z5567</f>
        <v>#N/A</v>
      </c>
      <c r="AA5568" s="55" t="e">
        <f t="shared" si="9616"/>
        <v>#N/A</v>
      </c>
      <c r="AB5568" s="336" t="e">
        <f t="shared" si="9617"/>
        <v>#N/A</v>
      </c>
      <c r="AC5568" s="223" t="e">
        <f ca="1">INDEX(FGA_COEFFS,1,1)+Z5568*INDEX(FGA_COEFFS,1,2)+Y5568*INDEX(FGA_COEFFS,1,3)+R5568*INDEX(FGA_COEFFS,1,4)+Q5567*INDEX(FGA_COEFFS,1,5)+S5568*INDEX(FGA_COEFFS,1,6)+T5567*INDEX(FGA_COEFFS,1,7)+M5567*INDEX(FGA_COEFFS,1,8)+Y5571*Y5573</f>
        <v>#N/A</v>
      </c>
      <c r="AD5568" s="223" t="e">
        <f ca="1">INDEX(THREEPTA_COEFFS,1,1)+AC5568*INDEX(THREEPTA_COEFFS,1,2)+J5568*INDEX(THREEPTA_COEFFS,1,3)+AA5568*INDEX(THREEPTA_COEFFS,1,4)+K5568*INDEX(THREEPTA_COEFFS,1,5)+L5567*INDEX(THREEPTA_COEFFS,1,6)+Z5571*Z5573</f>
        <v>#N/A</v>
      </c>
      <c r="AE5568" s="223" t="e">
        <f ca="1">INDEX(THREEPTPCT_COEFFS,1,1)+K5568*INDEX(THREEPTPCT_COEFFS,1,2)+L5567*INDEX(THREEPTPCT_COEFFS,1,3)+AA5571*AA5573</f>
        <v>#N/A</v>
      </c>
      <c r="AF5568" s="55" t="e">
        <f t="shared" ca="1" si="9618"/>
        <v>#N/A</v>
      </c>
      <c r="AG5568" s="223" t="e">
        <f ca="1">INDEX(TWOPTPCT_COEFFS,1,1)+AB5568*INDEX(TWOPTPCT_COEFFS,1,2)+I5567*INDEX(TWOPTPCT_COEFFS,1,3)+G5567*INDEX(TWOPTPCT_COEFFS,1,4)+L5567*INDEX(TWOPTPCT_COEFFS,1,5)+AB5571*AB5573</f>
        <v>#N/A</v>
      </c>
      <c r="AH5568" s="223" t="e">
        <f ca="1">INDEX(FTA_COEFFS,1,1)+O5568*INDEX(FTA_COEFFS,1,2)+N5567*INDEX(FTA_COEFFS,1,3)+(Q5568+R5568)*INDEX(FTA_COEFFS,1,4)+(Q5567+R5567)*INDEX(FTA_COEFFS,1,5)+M5567*INDEX(FTA_COEFFS,1,6)+AC5571*AC5573</f>
        <v>#N/A</v>
      </c>
      <c r="AI5568" s="223" t="e">
        <f ca="1">INDEX(FTPCT_COEFFS,1,1)+P5568*INDEX(FTPCT_COEFFS,1,2)+F5568*INDEX(FTPCT_COEFFS,1,3)+G5567*INDEX(FTPCT_COEFFS,1,4)+AD5571*AD5573</f>
        <v>#N/A</v>
      </c>
      <c r="AJ5568" s="338" t="e">
        <f t="shared" ca="1" si="9619"/>
        <v>#N/A</v>
      </c>
      <c r="AK5568" s="55"/>
      <c r="AL5568" s="55"/>
      <c r="AM5568" s="55"/>
      <c r="AN5568" s="55"/>
      <c r="AO5568" s="55"/>
      <c r="AP5568" s="55"/>
      <c r="AQ5568" s="55"/>
      <c r="AR5568" s="55"/>
    </row>
    <row r="5569" spans="1:45" x14ac:dyDescent="0.3">
      <c r="A5569" s="54" t="e">
        <f ca="1">IF(D5567&gt;(D5568+(AVERAGE(V5567,W5567)-AVERAGE(V5568,W5568))/2)+2.5,C5567,IF(D5568&gt;(D5567+(AVERAGE(V5568,W5568)-AVERAGE(V5567,W5567))/2)+2.5,C5568,"Close"))</f>
        <v>#N/A</v>
      </c>
      <c r="B5569" s="64" t="e">
        <f ca="1">IF(D5568&gt;D5567,C5568,C5567)</f>
        <v>#N/A</v>
      </c>
      <c r="D5569" s="56"/>
      <c r="X5569" s="55"/>
      <c r="Y5569" s="55"/>
      <c r="Z5569" s="55"/>
      <c r="AA5569" s="55"/>
      <c r="AB5569" s="55"/>
      <c r="AC5569" s="337"/>
      <c r="AD5569" s="337"/>
      <c r="AE5569" s="337"/>
      <c r="AF5569" s="337"/>
      <c r="AG5569" s="337"/>
      <c r="AH5569" s="337"/>
      <c r="AI5569" s="337"/>
      <c r="AJ5569" s="337"/>
      <c r="AK5569" s="337"/>
      <c r="AL5569" s="337"/>
      <c r="AM5569" s="55"/>
      <c r="AN5569" s="55"/>
      <c r="AO5569" s="55"/>
      <c r="AP5569" s="55"/>
      <c r="AQ5569" s="55"/>
      <c r="AR5569" s="55"/>
      <c r="AS5569" s="55"/>
    </row>
    <row r="5570" spans="1:45" x14ac:dyDescent="0.3">
      <c r="X5570" s="54" t="s">
        <v>1305</v>
      </c>
      <c r="Y5570" s="54" t="s">
        <v>128</v>
      </c>
      <c r="Z5570" s="54" t="s">
        <v>157</v>
      </c>
      <c r="AA5570" s="54" t="s">
        <v>151</v>
      </c>
      <c r="AB5570" s="54" t="s">
        <v>1327</v>
      </c>
      <c r="AC5570" s="54" t="s">
        <v>129</v>
      </c>
      <c r="AD5570" s="54" t="s">
        <v>116</v>
      </c>
      <c r="AE5570" s="54"/>
      <c r="AF5570" s="54"/>
      <c r="AG5570" s="54"/>
      <c r="AH5570" s="54"/>
      <c r="AI5570" s="54"/>
      <c r="AJ5570" s="54"/>
      <c r="AK5570" s="54"/>
      <c r="AL5570" s="54"/>
      <c r="AM5570" s="54"/>
      <c r="AN5570" s="54"/>
      <c r="AO5570" s="54"/>
      <c r="AP5570" s="54"/>
      <c r="AQ5570" s="54"/>
      <c r="AR5570" s="54"/>
      <c r="AS5570" s="54"/>
    </row>
    <row r="5571" spans="1:45" x14ac:dyDescent="0.3">
      <c r="X5571" s="54"/>
      <c r="Y5571" s="54">
        <f t="shared" ref="Y5571:AD5571" si="9622">Y5564</f>
        <v>6.4436999999999998</v>
      </c>
      <c r="Z5571" s="54">
        <f t="shared" si="9622"/>
        <v>4.9371</v>
      </c>
      <c r="AA5571" s="54">
        <f t="shared" si="9622"/>
        <v>11.350300000000001</v>
      </c>
      <c r="AB5571" s="54">
        <f t="shared" si="9622"/>
        <v>7.1900000000000006E-2</v>
      </c>
      <c r="AC5571" s="54">
        <f t="shared" si="9622"/>
        <v>6.2766000000000002</v>
      </c>
      <c r="AD5571" s="54">
        <f t="shared" si="9622"/>
        <v>11.042999999999999</v>
      </c>
      <c r="AE5571" s="54"/>
      <c r="AF5571" s="336"/>
      <c r="AG5571" s="336"/>
      <c r="AH5571" s="336"/>
      <c r="AI5571" s="54"/>
      <c r="AJ5571" s="54"/>
      <c r="AK5571" s="54"/>
      <c r="AL5571" s="54"/>
      <c r="AM5571" s="54"/>
      <c r="AN5571" s="54"/>
      <c r="AO5571" s="54"/>
      <c r="AP5571" s="54"/>
      <c r="AQ5571" s="54"/>
      <c r="AR5571" s="54"/>
      <c r="AS5571" s="54"/>
    </row>
    <row r="5572" spans="1:45" x14ac:dyDescent="0.3">
      <c r="D5572" s="56"/>
      <c r="X5572" s="336"/>
      <c r="Y5572" s="336">
        <f t="shared" ca="1" si="9550"/>
        <v>1.4708368639344118</v>
      </c>
      <c r="Z5572" s="336">
        <f t="shared" ca="1" si="9550"/>
        <v>2.9452158273284179E-2</v>
      </c>
      <c r="AA5572" s="336">
        <f t="shared" ca="1" si="9550"/>
        <v>-6.1844977141984458E-3</v>
      </c>
      <c r="AB5572" s="336">
        <f t="shared" ca="1" si="9550"/>
        <v>0.41958889003465416</v>
      </c>
      <c r="AC5572" s="336">
        <f t="shared" ca="1" si="9550"/>
        <v>3.5888812367061977E-2</v>
      </c>
      <c r="AD5572" s="336">
        <f t="shared" ca="1" si="9550"/>
        <v>0.10797038290068495</v>
      </c>
      <c r="AE5572" s="336"/>
      <c r="AF5572" s="336"/>
      <c r="AG5572" s="336"/>
      <c r="AH5572" s="336"/>
      <c r="AI5572" s="54"/>
      <c r="AJ5572" s="54"/>
      <c r="AK5572" s="54"/>
      <c r="AL5572" s="336"/>
      <c r="AM5572" s="336"/>
      <c r="AN5572" s="336"/>
      <c r="AO5572" s="336"/>
      <c r="AP5572" s="54"/>
      <c r="AQ5572" s="336"/>
      <c r="AR5572" s="336"/>
      <c r="AS5572" s="336"/>
    </row>
    <row r="5573" spans="1:45" x14ac:dyDescent="0.3">
      <c r="C5573" s="54"/>
      <c r="D5573" s="56"/>
      <c r="Y5573" s="336">
        <f t="shared" ca="1" si="9550"/>
        <v>-1.0702620465797475E-2</v>
      </c>
      <c r="Z5573" s="336">
        <f t="shared" ca="1" si="9550"/>
        <v>0.65179861332350375</v>
      </c>
      <c r="AA5573" s="336">
        <f t="shared" ca="1" si="9550"/>
        <v>-0.35974382560802343</v>
      </c>
      <c r="AB5573" s="336">
        <f t="shared" ca="1" si="9550"/>
        <v>9.4830637716358489E-3</v>
      </c>
      <c r="AC5573" s="336">
        <f t="shared" ca="1" si="9550"/>
        <v>9.9752577874078083E-2</v>
      </c>
      <c r="AD5573" s="336">
        <f t="shared" ca="1" si="9550"/>
        <v>9.7987554606951133E-2</v>
      </c>
      <c r="AE5573" s="55"/>
      <c r="AF5573" s="55"/>
      <c r="AG5573" s="55"/>
      <c r="AH5573" s="55"/>
      <c r="AI5573" s="55"/>
      <c r="AJ5573" s="55"/>
      <c r="AK5573" s="55"/>
      <c r="AL5573" s="55"/>
      <c r="AM5573" s="55"/>
      <c r="AN5573" s="55"/>
      <c r="AO5573" s="55"/>
      <c r="AP5573" s="55"/>
      <c r="AQ5573" s="55"/>
      <c r="AR5573" s="55"/>
      <c r="AS5573" s="55"/>
    </row>
    <row r="5574" spans="1:45" x14ac:dyDescent="0.3">
      <c r="B5574" s="54" t="s">
        <v>172</v>
      </c>
      <c r="C5574" s="53">
        <f>C5567</f>
        <v>0</v>
      </c>
      <c r="D5574" s="56" t="e">
        <f t="shared" ref="D5574:D5575" ca="1" si="9623">AJ5574</f>
        <v>#N/A</v>
      </c>
      <c r="E5574" s="52" t="e">
        <f t="shared" ref="E5574:W5574" si="9624">E5567</f>
        <v>#N/A</v>
      </c>
      <c r="F5574" s="52" t="e">
        <f t="shared" si="9624"/>
        <v>#N/A</v>
      </c>
      <c r="G5574" s="52" t="e">
        <f t="shared" si="9624"/>
        <v>#N/A</v>
      </c>
      <c r="H5574" s="52" t="e">
        <f t="shared" si="9624"/>
        <v>#N/A</v>
      </c>
      <c r="I5574" s="52" t="e">
        <f t="shared" si="9624"/>
        <v>#N/A</v>
      </c>
      <c r="J5574" s="52" t="e">
        <f t="shared" si="9624"/>
        <v>#N/A</v>
      </c>
      <c r="K5574" s="52" t="e">
        <f t="shared" si="9624"/>
        <v>#N/A</v>
      </c>
      <c r="L5574" s="52" t="e">
        <f t="shared" si="9624"/>
        <v>#N/A</v>
      </c>
      <c r="M5574" s="52" t="e">
        <f t="shared" si="9624"/>
        <v>#N/A</v>
      </c>
      <c r="N5574" s="52" t="e">
        <f t="shared" si="9624"/>
        <v>#N/A</v>
      </c>
      <c r="O5574" s="52" t="e">
        <f t="shared" si="9624"/>
        <v>#N/A</v>
      </c>
      <c r="P5574" s="52" t="e">
        <f t="shared" si="9624"/>
        <v>#N/A</v>
      </c>
      <c r="Q5574" s="52" t="e">
        <f t="shared" si="9624"/>
        <v>#N/A</v>
      </c>
      <c r="R5574" s="52" t="e">
        <f t="shared" si="9624"/>
        <v>#N/A</v>
      </c>
      <c r="S5574" s="52" t="e">
        <f t="shared" si="9624"/>
        <v>#N/A</v>
      </c>
      <c r="T5574" s="52" t="e">
        <f t="shared" si="9624"/>
        <v>#N/A</v>
      </c>
      <c r="U5574" s="52" t="e">
        <f t="shared" si="9624"/>
        <v>#N/A</v>
      </c>
      <c r="V5574" s="52" t="e">
        <f t="shared" si="9624"/>
        <v>#N/A</v>
      </c>
      <c r="W5574" s="52" t="e">
        <f t="shared" si="9624"/>
        <v>#N/A</v>
      </c>
      <c r="X5574" s="55" t="e">
        <f t="shared" ref="X5574:X5575" si="9625">(H5574-(O5574*P5574)/100-3*(J5574*K5574)/100)/2</f>
        <v>#N/A</v>
      </c>
      <c r="Y5574" s="55" t="e">
        <f t="shared" ref="Y5574:Y5575" si="9626">SUM(X5574,(J5574*K5574/100))/(F5574/100)</f>
        <v>#N/A</v>
      </c>
      <c r="Z5574" s="55" t="e">
        <f t="shared" ref="Z5574" si="9627">U5574*0.5+U5575*0.5</f>
        <v>#N/A</v>
      </c>
      <c r="AA5574" s="55" t="e">
        <f t="shared" ref="AA5574:AA5575" si="9628">J5574/Y5574</f>
        <v>#N/A</v>
      </c>
      <c r="AB5574" s="336" t="e">
        <f t="shared" ref="AB5574:AB5575" si="9629">X5574/(Y5574-J5574)</f>
        <v>#N/A</v>
      </c>
      <c r="AC5574" s="223" t="e">
        <f ca="1">INDEX(FGA_COEFFS,1,1)+Z5574*INDEX(FGA_COEFFS,1,2)+Y5574*INDEX(FGA_COEFFS,1,3)+R5574*INDEX(FGA_COEFFS,1,4)+Q5575*INDEX(FGA_COEFFS,1,5)+S5574*INDEX(FGA_COEFFS,1,6)+T5575*INDEX(FGA_COEFFS,1,7)+M5575*INDEX(FGA_COEFFS,1,8)+Y5578*Y5579</f>
        <v>#N/A</v>
      </c>
      <c r="AD5574" s="223" t="e">
        <f ca="1">INDEX(THREEPTA_COEFFS,1,1)+AC5574*INDEX(THREEPTA_COEFFS,1,2)+J5574*INDEX(THREEPTA_COEFFS,1,3)+AA5574*INDEX(THREEPTA_COEFFS,1,4)+K5574*INDEX(THREEPTA_COEFFS,1,5)+L5575*INDEX(THREEPTA_COEFFS,1,6)+Z5578*Z5579</f>
        <v>#N/A</v>
      </c>
      <c r="AE5574" s="223" t="e">
        <f ca="1">INDEX(THREEPTPCT_COEFFS,1,1)+K5574*INDEX(THREEPTPCT_COEFFS,1,2)+L5575*INDEX(THREEPTPCT_COEFFS,1,3)+AA5578*AA5579</f>
        <v>#N/A</v>
      </c>
      <c r="AF5574" s="55" t="e">
        <f t="shared" ref="AF5574:AF5575" ca="1" si="9630">AC5574-AD5574</f>
        <v>#N/A</v>
      </c>
      <c r="AG5574" s="223" t="e">
        <f ca="1">INDEX(TWOPTPCT_COEFFS,1,1)+AB5574*INDEX(TWOPTPCT_COEFFS,1,2)+I5575*INDEX(TWOPTPCT_COEFFS,1,3)+G5575*INDEX(TWOPTPCT_COEFFS,1,4)+L5575*INDEX(TWOPTPCT_COEFFS,1,5)+AB5578*AB5579</f>
        <v>#N/A</v>
      </c>
      <c r="AH5574" s="223" t="e">
        <f ca="1">INDEX(FTA_COEFFS,1,1)+O5574*INDEX(FTA_COEFFS,1,2)+N5575*INDEX(FTA_COEFFS,1,3)+(Q5574+R5574)*INDEX(FTA_COEFFS,1,4)+(Q5575+R5575)*INDEX(FTA_COEFFS,1,5)+M5575*INDEX(FTA_COEFFS,1,6)+AC5578*AC5579</f>
        <v>#N/A</v>
      </c>
      <c r="AI5574" s="223" t="e">
        <f ca="1">INDEX(FTPCT_COEFFS,1,1)+P5574*INDEX(FTPCT_COEFFS,1,2)+F5574*INDEX(FTPCT_COEFFS,1,3)+G5575*INDEX(FTPCT_COEFFS,1,4)+AD5578*AD5579</f>
        <v>#N/A</v>
      </c>
      <c r="AJ5574" s="338" t="e">
        <f t="shared" ref="AJ5574:AJ5575" ca="1" si="9631">AD5574*AE5574/100+AF5574*AG5574+AH5574*AI5574/100</f>
        <v>#N/A</v>
      </c>
      <c r="AK5574" s="55"/>
      <c r="AL5574" s="55"/>
      <c r="AM5574" s="55"/>
      <c r="AN5574" s="55"/>
      <c r="AO5574" s="55"/>
      <c r="AP5574" s="55"/>
      <c r="AQ5574" s="55"/>
      <c r="AR5574" s="55"/>
    </row>
    <row r="5575" spans="1:45" x14ac:dyDescent="0.3">
      <c r="B5575" s="54" t="s">
        <v>175</v>
      </c>
      <c r="C5575" s="54">
        <f>C5568</f>
        <v>0</v>
      </c>
      <c r="D5575" s="56" t="e">
        <f t="shared" ca="1" si="9623"/>
        <v>#N/A</v>
      </c>
      <c r="E5575" s="52" t="e">
        <f t="shared" ref="E5575:W5575" si="9632">E5568</f>
        <v>#N/A</v>
      </c>
      <c r="F5575" s="52" t="e">
        <f t="shared" si="9632"/>
        <v>#N/A</v>
      </c>
      <c r="G5575" s="52" t="e">
        <f t="shared" si="9632"/>
        <v>#N/A</v>
      </c>
      <c r="H5575" s="52" t="e">
        <f t="shared" si="9632"/>
        <v>#N/A</v>
      </c>
      <c r="I5575" s="52" t="e">
        <f t="shared" si="9632"/>
        <v>#N/A</v>
      </c>
      <c r="J5575" s="52" t="e">
        <f t="shared" si="9632"/>
        <v>#N/A</v>
      </c>
      <c r="K5575" s="52" t="e">
        <f t="shared" si="9632"/>
        <v>#N/A</v>
      </c>
      <c r="L5575" s="52" t="e">
        <f t="shared" si="9632"/>
        <v>#N/A</v>
      </c>
      <c r="M5575" s="52" t="e">
        <f t="shared" si="9632"/>
        <v>#N/A</v>
      </c>
      <c r="N5575" s="52" t="e">
        <f t="shared" si="9632"/>
        <v>#N/A</v>
      </c>
      <c r="O5575" s="52" t="e">
        <f t="shared" si="9632"/>
        <v>#N/A</v>
      </c>
      <c r="P5575" s="52" t="e">
        <f t="shared" si="9632"/>
        <v>#N/A</v>
      </c>
      <c r="Q5575" s="52" t="e">
        <f t="shared" si="9632"/>
        <v>#N/A</v>
      </c>
      <c r="R5575" s="52" t="e">
        <f t="shared" si="9632"/>
        <v>#N/A</v>
      </c>
      <c r="S5575" s="52" t="e">
        <f t="shared" si="9632"/>
        <v>#N/A</v>
      </c>
      <c r="T5575" s="52" t="e">
        <f t="shared" si="9632"/>
        <v>#N/A</v>
      </c>
      <c r="U5575" s="52" t="e">
        <f t="shared" si="9632"/>
        <v>#N/A</v>
      </c>
      <c r="V5575" s="52" t="e">
        <f t="shared" si="9632"/>
        <v>#N/A</v>
      </c>
      <c r="W5575" s="52" t="e">
        <f t="shared" si="9632"/>
        <v>#N/A</v>
      </c>
      <c r="X5575" s="55" t="e">
        <f t="shared" si="9625"/>
        <v>#N/A</v>
      </c>
      <c r="Y5575" s="55" t="e">
        <f t="shared" si="9626"/>
        <v>#N/A</v>
      </c>
      <c r="Z5575" s="55" t="e">
        <f t="shared" ref="Z5575" si="9633">Z5574</f>
        <v>#N/A</v>
      </c>
      <c r="AA5575" s="55" t="e">
        <f t="shared" si="9628"/>
        <v>#N/A</v>
      </c>
      <c r="AB5575" s="336" t="e">
        <f t="shared" si="9629"/>
        <v>#N/A</v>
      </c>
      <c r="AC5575" s="223" t="e">
        <f ca="1">INDEX(FGA_COEFFS,1,1)+Z5575*INDEX(FGA_COEFFS,1,2)+Y5575*INDEX(FGA_COEFFS,1,3)+R5575*INDEX(FGA_COEFFS,1,4)+Q5574*INDEX(FGA_COEFFS,1,5)+S5575*INDEX(FGA_COEFFS,1,6)+T5574*INDEX(FGA_COEFFS,1,7)+M5574*INDEX(FGA_COEFFS,1,8)+Y5578*Y5580</f>
        <v>#N/A</v>
      </c>
      <c r="AD5575" s="223" t="e">
        <f ca="1">INDEX(THREEPTA_COEFFS,1,1)+AC5575*INDEX(THREEPTA_COEFFS,1,2)+J5575*INDEX(THREEPTA_COEFFS,1,3)+AA5575*INDEX(THREEPTA_COEFFS,1,4)+K5575*INDEX(THREEPTA_COEFFS,1,5)+L5574*INDEX(THREEPTA_COEFFS,1,6)+Z5578*Z5580</f>
        <v>#N/A</v>
      </c>
      <c r="AE5575" s="223" t="e">
        <f ca="1">INDEX(THREEPTPCT_COEFFS,1,1)+K5575*INDEX(THREEPTPCT_COEFFS,1,2)+L5574*INDEX(THREEPTPCT_COEFFS,1,3)+AA5578*AA5580</f>
        <v>#N/A</v>
      </c>
      <c r="AF5575" s="55" t="e">
        <f t="shared" ca="1" si="9630"/>
        <v>#N/A</v>
      </c>
      <c r="AG5575" s="223" t="e">
        <f ca="1">INDEX(TWOPTPCT_COEFFS,1,1)+AB5575*INDEX(TWOPTPCT_COEFFS,1,2)+I5574*INDEX(TWOPTPCT_COEFFS,1,3)+G5574*INDEX(TWOPTPCT_COEFFS,1,4)+L5574*INDEX(TWOPTPCT_COEFFS,1,5)+AB5578*AB5580</f>
        <v>#N/A</v>
      </c>
      <c r="AH5575" s="223" t="e">
        <f ca="1">INDEX(FTA_COEFFS,1,1)+O5575*INDEX(FTA_COEFFS,1,2)+N5574*INDEX(FTA_COEFFS,1,3)+(Q5575+R5575)*INDEX(FTA_COEFFS,1,4)+(Q5574+R5574)*INDEX(FTA_COEFFS,1,5)+M5574*INDEX(FTA_COEFFS,1,6)+AC5578*AC5580</f>
        <v>#N/A</v>
      </c>
      <c r="AI5575" s="223" t="e">
        <f ca="1">INDEX(FTPCT_COEFFS,1,1)+P5575*INDEX(FTPCT_COEFFS,1,2)+F5575*INDEX(FTPCT_COEFFS,1,3)+G5574*INDEX(FTPCT_COEFFS,1,4)+AD5578*AD5580</f>
        <v>#N/A</v>
      </c>
      <c r="AJ5575" s="338" t="e">
        <f t="shared" ca="1" si="9631"/>
        <v>#N/A</v>
      </c>
      <c r="AK5575" s="55"/>
      <c r="AL5575" s="55"/>
      <c r="AM5575" s="55"/>
      <c r="AN5575" s="55"/>
      <c r="AO5575" s="55"/>
      <c r="AP5575" s="55"/>
      <c r="AQ5575" s="55"/>
      <c r="AR5575" s="55"/>
    </row>
    <row r="5576" spans="1:45" x14ac:dyDescent="0.3">
      <c r="A5576" s="54" t="e">
        <f ca="1">IF(D5574&gt;(D5575+(AVERAGE(V5574,W5574)-AVERAGE(V5575,W5575))/2)+2.5,C5574,IF(D5575&gt;(D5574+(AVERAGE(V5575,W5575)-AVERAGE(V5574,W5574))/2)+2.5,C5575,"Close"))</f>
        <v>#N/A</v>
      </c>
      <c r="B5576" s="64" t="e">
        <f ca="1">IF(D5575&gt;D5574,C5575,C5574)</f>
        <v>#N/A</v>
      </c>
      <c r="D5576" s="56"/>
      <c r="X5576" s="55"/>
      <c r="Y5576" s="55"/>
      <c r="Z5576" s="55"/>
      <c r="AA5576" s="55"/>
      <c r="AB5576" s="55"/>
      <c r="AC5576" s="337"/>
      <c r="AD5576" s="337"/>
      <c r="AE5576" s="337"/>
      <c r="AF5576" s="337"/>
      <c r="AG5576" s="337"/>
      <c r="AH5576" s="337"/>
      <c r="AI5576" s="337"/>
      <c r="AJ5576" s="337"/>
      <c r="AK5576" s="337"/>
      <c r="AL5576" s="337"/>
      <c r="AM5576" s="55"/>
      <c r="AN5576" s="55"/>
      <c r="AO5576" s="55"/>
      <c r="AP5576" s="55"/>
      <c r="AQ5576" s="55"/>
      <c r="AR5576" s="55"/>
      <c r="AS5576" s="55"/>
    </row>
    <row r="5577" spans="1:45" x14ac:dyDescent="0.3">
      <c r="X5577" s="54" t="s">
        <v>1305</v>
      </c>
      <c r="Y5577" s="54" t="s">
        <v>128</v>
      </c>
      <c r="Z5577" s="54" t="s">
        <v>157</v>
      </c>
      <c r="AA5577" s="54" t="s">
        <v>151</v>
      </c>
      <c r="AB5577" s="54" t="s">
        <v>1327</v>
      </c>
      <c r="AC5577" s="54" t="s">
        <v>129</v>
      </c>
      <c r="AD5577" s="54" t="s">
        <v>116</v>
      </c>
      <c r="AE5577" s="54"/>
      <c r="AF5577" s="54"/>
      <c r="AG5577" s="54"/>
      <c r="AH5577" s="54"/>
      <c r="AI5577" s="54"/>
      <c r="AJ5577" s="54"/>
      <c r="AK5577" s="54"/>
      <c r="AL5577" s="54"/>
      <c r="AM5577" s="54"/>
      <c r="AN5577" s="54"/>
      <c r="AO5577" s="54"/>
      <c r="AP5577" s="54"/>
      <c r="AQ5577" s="54"/>
      <c r="AR5577" s="54"/>
      <c r="AS5577" s="54"/>
    </row>
    <row r="5578" spans="1:45" x14ac:dyDescent="0.3">
      <c r="X5578" s="54"/>
      <c r="Y5578" s="54">
        <f t="shared" ref="Y5578:AD5578" si="9634">Y5571</f>
        <v>6.4436999999999998</v>
      </c>
      <c r="Z5578" s="54">
        <f t="shared" si="9634"/>
        <v>4.9371</v>
      </c>
      <c r="AA5578" s="54">
        <f t="shared" si="9634"/>
        <v>11.350300000000001</v>
      </c>
      <c r="AB5578" s="54">
        <f t="shared" si="9634"/>
        <v>7.1900000000000006E-2</v>
      </c>
      <c r="AC5578" s="54">
        <f t="shared" si="9634"/>
        <v>6.2766000000000002</v>
      </c>
      <c r="AD5578" s="54">
        <f t="shared" si="9634"/>
        <v>11.042999999999999</v>
      </c>
      <c r="AE5578" s="54"/>
      <c r="AF5578" s="336"/>
      <c r="AG5578" s="336"/>
      <c r="AH5578" s="336"/>
      <c r="AI5578" s="54"/>
      <c r="AJ5578" s="54"/>
      <c r="AK5578" s="54"/>
      <c r="AL5578" s="54"/>
      <c r="AM5578" s="54"/>
      <c r="AN5578" s="54"/>
      <c r="AO5578" s="54"/>
      <c r="AP5578" s="54"/>
      <c r="AQ5578" s="54"/>
      <c r="AR5578" s="54"/>
      <c r="AS5578" s="54"/>
    </row>
    <row r="5579" spans="1:45" x14ac:dyDescent="0.3">
      <c r="D5579" s="56"/>
      <c r="X5579" s="336"/>
      <c r="Y5579" s="336">
        <f t="shared" ca="1" si="9550"/>
        <v>-0.23741105589538347</v>
      </c>
      <c r="Z5579" s="336">
        <f t="shared" ca="1" si="9550"/>
        <v>9.4742363773857047E-3</v>
      </c>
      <c r="AA5579" s="336">
        <f t="shared" ca="1" si="9550"/>
        <v>0.31051129983094844</v>
      </c>
      <c r="AB5579" s="336">
        <f t="shared" ca="1" si="9550"/>
        <v>-2.9730516130347266E-2</v>
      </c>
      <c r="AC5579" s="336">
        <f t="shared" ca="1" si="9550"/>
        <v>0.13515188077180834</v>
      </c>
      <c r="AD5579" s="336">
        <f t="shared" ca="1" si="9550"/>
        <v>9.9728084074547391E-2</v>
      </c>
      <c r="AE5579" s="336"/>
      <c r="AF5579" s="336"/>
      <c r="AG5579" s="336"/>
      <c r="AH5579" s="336"/>
      <c r="AI5579" s="54"/>
      <c r="AJ5579" s="54"/>
      <c r="AK5579" s="54"/>
      <c r="AL5579" s="336"/>
      <c r="AM5579" s="336"/>
      <c r="AN5579" s="336"/>
      <c r="AO5579" s="336"/>
      <c r="AP5579" s="54"/>
      <c r="AQ5579" s="336"/>
      <c r="AR5579" s="336"/>
      <c r="AS5579" s="336"/>
    </row>
    <row r="5580" spans="1:45" x14ac:dyDescent="0.3">
      <c r="C5580" s="54"/>
      <c r="D5580" s="56"/>
      <c r="Y5580" s="336">
        <f t="shared" ca="1" si="9550"/>
        <v>-0.70917435234039905</v>
      </c>
      <c r="Z5580" s="336">
        <f t="shared" ca="1" si="9550"/>
        <v>0.72559515068389813</v>
      </c>
      <c r="AA5580" s="336">
        <f t="shared" ca="1" si="9550"/>
        <v>-1.4584297569544193</v>
      </c>
      <c r="AB5580" s="336">
        <f t="shared" ca="1" si="9550"/>
        <v>-0.59136517433115798</v>
      </c>
      <c r="AC5580" s="336">
        <f t="shared" ca="1" si="9550"/>
        <v>-2.0556779306468518E-2</v>
      </c>
      <c r="AD5580" s="336">
        <f t="shared" ca="1" si="9550"/>
        <v>-0.22753213712360615</v>
      </c>
      <c r="AE5580" s="55"/>
      <c r="AF5580" s="55"/>
      <c r="AG5580" s="55"/>
      <c r="AH5580" s="55"/>
      <c r="AI5580" s="55"/>
      <c r="AJ5580" s="55"/>
      <c r="AK5580" s="55"/>
      <c r="AL5580" s="55"/>
      <c r="AM5580" s="55"/>
      <c r="AN5580" s="55"/>
      <c r="AO5580" s="55"/>
      <c r="AP5580" s="55"/>
      <c r="AQ5580" s="55"/>
      <c r="AR5580" s="55"/>
      <c r="AS5580" s="55"/>
    </row>
    <row r="5581" spans="1:45" x14ac:dyDescent="0.3">
      <c r="B5581" s="54" t="s">
        <v>172</v>
      </c>
      <c r="C5581" s="53">
        <f>C5574</f>
        <v>0</v>
      </c>
      <c r="D5581" s="56" t="e">
        <f t="shared" ref="D5581:D5582" ca="1" si="9635">AJ5581</f>
        <v>#N/A</v>
      </c>
      <c r="E5581" s="52" t="e">
        <f t="shared" ref="E5581:W5581" si="9636">E5574</f>
        <v>#N/A</v>
      </c>
      <c r="F5581" s="52" t="e">
        <f t="shared" si="9636"/>
        <v>#N/A</v>
      </c>
      <c r="G5581" s="52" t="e">
        <f t="shared" si="9636"/>
        <v>#N/A</v>
      </c>
      <c r="H5581" s="52" t="e">
        <f t="shared" si="9636"/>
        <v>#N/A</v>
      </c>
      <c r="I5581" s="52" t="e">
        <f t="shared" si="9636"/>
        <v>#N/A</v>
      </c>
      <c r="J5581" s="52" t="e">
        <f t="shared" si="9636"/>
        <v>#N/A</v>
      </c>
      <c r="K5581" s="52" t="e">
        <f t="shared" si="9636"/>
        <v>#N/A</v>
      </c>
      <c r="L5581" s="52" t="e">
        <f t="shared" si="9636"/>
        <v>#N/A</v>
      </c>
      <c r="M5581" s="52" t="e">
        <f t="shared" si="9636"/>
        <v>#N/A</v>
      </c>
      <c r="N5581" s="52" t="e">
        <f t="shared" si="9636"/>
        <v>#N/A</v>
      </c>
      <c r="O5581" s="52" t="e">
        <f t="shared" si="9636"/>
        <v>#N/A</v>
      </c>
      <c r="P5581" s="52" t="e">
        <f t="shared" si="9636"/>
        <v>#N/A</v>
      </c>
      <c r="Q5581" s="52" t="e">
        <f t="shared" si="9636"/>
        <v>#N/A</v>
      </c>
      <c r="R5581" s="52" t="e">
        <f t="shared" si="9636"/>
        <v>#N/A</v>
      </c>
      <c r="S5581" s="52" t="e">
        <f t="shared" si="9636"/>
        <v>#N/A</v>
      </c>
      <c r="T5581" s="52" t="e">
        <f t="shared" si="9636"/>
        <v>#N/A</v>
      </c>
      <c r="U5581" s="52" t="e">
        <f t="shared" si="9636"/>
        <v>#N/A</v>
      </c>
      <c r="V5581" s="52" t="e">
        <f t="shared" si="9636"/>
        <v>#N/A</v>
      </c>
      <c r="W5581" s="52" t="e">
        <f t="shared" si="9636"/>
        <v>#N/A</v>
      </c>
      <c r="X5581" s="55" t="e">
        <f t="shared" ref="X5581:X5582" si="9637">(H5581-(O5581*P5581)/100-3*(J5581*K5581)/100)/2</f>
        <v>#N/A</v>
      </c>
      <c r="Y5581" s="55" t="e">
        <f t="shared" ref="Y5581:Y5582" si="9638">SUM(X5581,(J5581*K5581/100))/(F5581/100)</f>
        <v>#N/A</v>
      </c>
      <c r="Z5581" s="55" t="e">
        <f t="shared" ref="Z5581" si="9639">U5581*0.5+U5582*0.5</f>
        <v>#N/A</v>
      </c>
      <c r="AA5581" s="55" t="e">
        <f t="shared" ref="AA5581:AA5582" si="9640">J5581/Y5581</f>
        <v>#N/A</v>
      </c>
      <c r="AB5581" s="336" t="e">
        <f t="shared" ref="AB5581:AB5582" si="9641">X5581/(Y5581-J5581)</f>
        <v>#N/A</v>
      </c>
      <c r="AC5581" s="223" t="e">
        <f ca="1">INDEX(FGA_COEFFS,1,1)+Z5581*INDEX(FGA_COEFFS,1,2)+Y5581*INDEX(FGA_COEFFS,1,3)+R5581*INDEX(FGA_COEFFS,1,4)+Q5582*INDEX(FGA_COEFFS,1,5)+S5581*INDEX(FGA_COEFFS,1,6)+T5582*INDEX(FGA_COEFFS,1,7)+M5582*INDEX(FGA_COEFFS,1,8)+Y5585*Y5586</f>
        <v>#N/A</v>
      </c>
      <c r="AD5581" s="223" t="e">
        <f ca="1">INDEX(THREEPTA_COEFFS,1,1)+AC5581*INDEX(THREEPTA_COEFFS,1,2)+J5581*INDEX(THREEPTA_COEFFS,1,3)+AA5581*INDEX(THREEPTA_COEFFS,1,4)+K5581*INDEX(THREEPTA_COEFFS,1,5)+L5582*INDEX(THREEPTA_COEFFS,1,6)+Z5585*Z5586</f>
        <v>#N/A</v>
      </c>
      <c r="AE5581" s="223" t="e">
        <f ca="1">INDEX(THREEPTPCT_COEFFS,1,1)+K5581*INDEX(THREEPTPCT_COEFFS,1,2)+L5582*INDEX(THREEPTPCT_COEFFS,1,3)+AA5585*AA5586</f>
        <v>#N/A</v>
      </c>
      <c r="AF5581" s="55" t="e">
        <f t="shared" ref="AF5581:AF5582" ca="1" si="9642">AC5581-AD5581</f>
        <v>#N/A</v>
      </c>
      <c r="AG5581" s="223" t="e">
        <f ca="1">INDEX(TWOPTPCT_COEFFS,1,1)+AB5581*INDEX(TWOPTPCT_COEFFS,1,2)+I5582*INDEX(TWOPTPCT_COEFFS,1,3)+G5582*INDEX(TWOPTPCT_COEFFS,1,4)+L5582*INDEX(TWOPTPCT_COEFFS,1,5)+AB5585*AB5586</f>
        <v>#N/A</v>
      </c>
      <c r="AH5581" s="223" t="e">
        <f ca="1">INDEX(FTA_COEFFS,1,1)+O5581*INDEX(FTA_COEFFS,1,2)+N5582*INDEX(FTA_COEFFS,1,3)+(Q5581+R5581)*INDEX(FTA_COEFFS,1,4)+(Q5582+R5582)*INDEX(FTA_COEFFS,1,5)+M5582*INDEX(FTA_COEFFS,1,6)+AC5585*AC5586</f>
        <v>#N/A</v>
      </c>
      <c r="AI5581" s="223" t="e">
        <f ca="1">INDEX(FTPCT_COEFFS,1,1)+P5581*INDEX(FTPCT_COEFFS,1,2)+F5581*INDEX(FTPCT_COEFFS,1,3)+G5582*INDEX(FTPCT_COEFFS,1,4)+AD5585*AD5586</f>
        <v>#N/A</v>
      </c>
      <c r="AJ5581" s="338" t="e">
        <f t="shared" ref="AJ5581:AJ5582" ca="1" si="9643">AD5581*AE5581/100+AF5581*AG5581+AH5581*AI5581/100</f>
        <v>#N/A</v>
      </c>
      <c r="AK5581" s="55"/>
      <c r="AL5581" s="55"/>
      <c r="AM5581" s="55"/>
      <c r="AN5581" s="55"/>
      <c r="AO5581" s="55"/>
      <c r="AP5581" s="55"/>
      <c r="AQ5581" s="55"/>
      <c r="AR5581" s="55"/>
    </row>
    <row r="5582" spans="1:45" x14ac:dyDescent="0.3">
      <c r="B5582" s="54" t="s">
        <v>175</v>
      </c>
      <c r="C5582" s="54">
        <f>C5575</f>
        <v>0</v>
      </c>
      <c r="D5582" s="56" t="e">
        <f t="shared" ca="1" si="9635"/>
        <v>#N/A</v>
      </c>
      <c r="E5582" s="52" t="e">
        <f t="shared" ref="E5582:W5582" si="9644">E5575</f>
        <v>#N/A</v>
      </c>
      <c r="F5582" s="52" t="e">
        <f t="shared" si="9644"/>
        <v>#N/A</v>
      </c>
      <c r="G5582" s="52" t="e">
        <f t="shared" si="9644"/>
        <v>#N/A</v>
      </c>
      <c r="H5582" s="52" t="e">
        <f t="shared" si="9644"/>
        <v>#N/A</v>
      </c>
      <c r="I5582" s="52" t="e">
        <f t="shared" si="9644"/>
        <v>#N/A</v>
      </c>
      <c r="J5582" s="52" t="e">
        <f t="shared" si="9644"/>
        <v>#N/A</v>
      </c>
      <c r="K5582" s="52" t="e">
        <f t="shared" si="9644"/>
        <v>#N/A</v>
      </c>
      <c r="L5582" s="52" t="e">
        <f t="shared" si="9644"/>
        <v>#N/A</v>
      </c>
      <c r="M5582" s="52" t="e">
        <f t="shared" si="9644"/>
        <v>#N/A</v>
      </c>
      <c r="N5582" s="52" t="e">
        <f t="shared" si="9644"/>
        <v>#N/A</v>
      </c>
      <c r="O5582" s="52" t="e">
        <f t="shared" si="9644"/>
        <v>#N/A</v>
      </c>
      <c r="P5582" s="52" t="e">
        <f t="shared" si="9644"/>
        <v>#N/A</v>
      </c>
      <c r="Q5582" s="52" t="e">
        <f t="shared" si="9644"/>
        <v>#N/A</v>
      </c>
      <c r="R5582" s="52" t="e">
        <f t="shared" si="9644"/>
        <v>#N/A</v>
      </c>
      <c r="S5582" s="52" t="e">
        <f t="shared" si="9644"/>
        <v>#N/A</v>
      </c>
      <c r="T5582" s="52" t="e">
        <f t="shared" si="9644"/>
        <v>#N/A</v>
      </c>
      <c r="U5582" s="52" t="e">
        <f t="shared" si="9644"/>
        <v>#N/A</v>
      </c>
      <c r="V5582" s="52" t="e">
        <f t="shared" si="9644"/>
        <v>#N/A</v>
      </c>
      <c r="W5582" s="52" t="e">
        <f t="shared" si="9644"/>
        <v>#N/A</v>
      </c>
      <c r="X5582" s="55" t="e">
        <f t="shared" si="9637"/>
        <v>#N/A</v>
      </c>
      <c r="Y5582" s="55" t="e">
        <f t="shared" si="9638"/>
        <v>#N/A</v>
      </c>
      <c r="Z5582" s="55" t="e">
        <f t="shared" ref="Z5582" si="9645">Z5581</f>
        <v>#N/A</v>
      </c>
      <c r="AA5582" s="55" t="e">
        <f t="shared" si="9640"/>
        <v>#N/A</v>
      </c>
      <c r="AB5582" s="336" t="e">
        <f t="shared" si="9641"/>
        <v>#N/A</v>
      </c>
      <c r="AC5582" s="223" t="e">
        <f ca="1">INDEX(FGA_COEFFS,1,1)+Z5582*INDEX(FGA_COEFFS,1,2)+Y5582*INDEX(FGA_COEFFS,1,3)+R5582*INDEX(FGA_COEFFS,1,4)+Q5581*INDEX(FGA_COEFFS,1,5)+S5582*INDEX(FGA_COEFFS,1,6)+T5581*INDEX(FGA_COEFFS,1,7)+M5581*INDEX(FGA_COEFFS,1,8)+Y5585*Y5587</f>
        <v>#N/A</v>
      </c>
      <c r="AD5582" s="223" t="e">
        <f ca="1">INDEX(THREEPTA_COEFFS,1,1)+AC5582*INDEX(THREEPTA_COEFFS,1,2)+J5582*INDEX(THREEPTA_COEFFS,1,3)+AA5582*INDEX(THREEPTA_COEFFS,1,4)+K5582*INDEX(THREEPTA_COEFFS,1,5)+L5581*INDEX(THREEPTA_COEFFS,1,6)+Z5585*Z5587</f>
        <v>#N/A</v>
      </c>
      <c r="AE5582" s="223" t="e">
        <f ca="1">INDEX(THREEPTPCT_COEFFS,1,1)+K5582*INDEX(THREEPTPCT_COEFFS,1,2)+L5581*INDEX(THREEPTPCT_COEFFS,1,3)+AA5585*AA5587</f>
        <v>#N/A</v>
      </c>
      <c r="AF5582" s="55" t="e">
        <f t="shared" ca="1" si="9642"/>
        <v>#N/A</v>
      </c>
      <c r="AG5582" s="223" t="e">
        <f ca="1">INDEX(TWOPTPCT_COEFFS,1,1)+AB5582*INDEX(TWOPTPCT_COEFFS,1,2)+I5581*INDEX(TWOPTPCT_COEFFS,1,3)+G5581*INDEX(TWOPTPCT_COEFFS,1,4)+L5581*INDEX(TWOPTPCT_COEFFS,1,5)+AB5585*AB5587</f>
        <v>#N/A</v>
      </c>
      <c r="AH5582" s="223" t="e">
        <f ca="1">INDEX(FTA_COEFFS,1,1)+O5582*INDEX(FTA_COEFFS,1,2)+N5581*INDEX(FTA_COEFFS,1,3)+(Q5582+R5582)*INDEX(FTA_COEFFS,1,4)+(Q5581+R5581)*INDEX(FTA_COEFFS,1,5)+M5581*INDEX(FTA_COEFFS,1,6)+AC5585*AC5587</f>
        <v>#N/A</v>
      </c>
      <c r="AI5582" s="223" t="e">
        <f ca="1">INDEX(FTPCT_COEFFS,1,1)+P5582*INDEX(FTPCT_COEFFS,1,2)+F5582*INDEX(FTPCT_COEFFS,1,3)+G5581*INDEX(FTPCT_COEFFS,1,4)+AD5585*AD5587</f>
        <v>#N/A</v>
      </c>
      <c r="AJ5582" s="338" t="e">
        <f t="shared" ca="1" si="9643"/>
        <v>#N/A</v>
      </c>
      <c r="AK5582" s="55"/>
      <c r="AL5582" s="55"/>
      <c r="AM5582" s="55"/>
      <c r="AN5582" s="55"/>
      <c r="AO5582" s="55"/>
      <c r="AP5582" s="55"/>
      <c r="AQ5582" s="55"/>
      <c r="AR5582" s="55"/>
    </row>
    <row r="5583" spans="1:45" x14ac:dyDescent="0.3">
      <c r="A5583" s="54" t="e">
        <f ca="1">IF(D5581&gt;(D5582+(AVERAGE(V5581,W5581)-AVERAGE(V5582,W5582))/2)+2.5,C5581,IF(D5582&gt;(D5581+(AVERAGE(V5582,W5582)-AVERAGE(V5581,W5581))/2)+2.5,C5582,"Close"))</f>
        <v>#N/A</v>
      </c>
      <c r="B5583" s="64" t="e">
        <f ca="1">IF(D5582&gt;D5581,C5582,C5581)</f>
        <v>#N/A</v>
      </c>
      <c r="D5583" s="56"/>
      <c r="X5583" s="55"/>
      <c r="Y5583" s="55"/>
      <c r="Z5583" s="55"/>
      <c r="AA5583" s="55"/>
      <c r="AB5583" s="55"/>
      <c r="AC5583" s="337"/>
      <c r="AD5583" s="337"/>
      <c r="AE5583" s="337"/>
      <c r="AF5583" s="337"/>
      <c r="AG5583" s="337"/>
      <c r="AH5583" s="337"/>
      <c r="AI5583" s="337"/>
      <c r="AJ5583" s="337"/>
      <c r="AK5583" s="337"/>
      <c r="AL5583" s="337"/>
      <c r="AM5583" s="55"/>
      <c r="AN5583" s="55"/>
      <c r="AO5583" s="55"/>
      <c r="AP5583" s="55"/>
      <c r="AQ5583" s="55"/>
      <c r="AR5583" s="55"/>
      <c r="AS5583" s="55"/>
    </row>
    <row r="5584" spans="1:45" x14ac:dyDescent="0.3">
      <c r="X5584" s="54" t="s">
        <v>1305</v>
      </c>
      <c r="Y5584" s="54" t="s">
        <v>128</v>
      </c>
      <c r="Z5584" s="54" t="s">
        <v>157</v>
      </c>
      <c r="AA5584" s="54" t="s">
        <v>151</v>
      </c>
      <c r="AB5584" s="54" t="s">
        <v>1327</v>
      </c>
      <c r="AC5584" s="54" t="s">
        <v>129</v>
      </c>
      <c r="AD5584" s="54" t="s">
        <v>116</v>
      </c>
      <c r="AE5584" s="54"/>
      <c r="AF5584" s="54"/>
      <c r="AG5584" s="54"/>
      <c r="AH5584" s="54"/>
      <c r="AI5584" s="54"/>
      <c r="AJ5584" s="54"/>
      <c r="AK5584" s="54"/>
      <c r="AL5584" s="54"/>
      <c r="AM5584" s="54"/>
      <c r="AN5584" s="54"/>
      <c r="AO5584" s="54"/>
      <c r="AP5584" s="54"/>
      <c r="AQ5584" s="54"/>
      <c r="AR5584" s="54"/>
      <c r="AS5584" s="54"/>
    </row>
    <row r="5585" spans="1:45" x14ac:dyDescent="0.3">
      <c r="X5585" s="54"/>
      <c r="Y5585" s="54">
        <f t="shared" ref="Y5585:AD5585" si="9646">Y5578</f>
        <v>6.4436999999999998</v>
      </c>
      <c r="Z5585" s="54">
        <f t="shared" si="9646"/>
        <v>4.9371</v>
      </c>
      <c r="AA5585" s="54">
        <f t="shared" si="9646"/>
        <v>11.350300000000001</v>
      </c>
      <c r="AB5585" s="54">
        <f t="shared" si="9646"/>
        <v>7.1900000000000006E-2</v>
      </c>
      <c r="AC5585" s="54">
        <f t="shared" si="9646"/>
        <v>6.2766000000000002</v>
      </c>
      <c r="AD5585" s="54">
        <f t="shared" si="9646"/>
        <v>11.042999999999999</v>
      </c>
      <c r="AE5585" s="54"/>
      <c r="AF5585" s="336"/>
      <c r="AG5585" s="336"/>
      <c r="AH5585" s="336"/>
      <c r="AI5585" s="54"/>
      <c r="AJ5585" s="54"/>
      <c r="AK5585" s="54"/>
      <c r="AL5585" s="54"/>
      <c r="AM5585" s="54"/>
      <c r="AN5585" s="54"/>
      <c r="AO5585" s="54"/>
      <c r="AP5585" s="54"/>
      <c r="AQ5585" s="54"/>
      <c r="AR5585" s="54"/>
      <c r="AS5585" s="54"/>
    </row>
    <row r="5586" spans="1:45" x14ac:dyDescent="0.3">
      <c r="D5586" s="56"/>
      <c r="X5586" s="336"/>
      <c r="Y5586" s="336">
        <f t="shared" ca="1" si="9550"/>
        <v>1.228598220248331</v>
      </c>
      <c r="Z5586" s="336">
        <f t="shared" ca="1" si="9550"/>
        <v>-0.52193497484663209</v>
      </c>
      <c r="AA5586" s="336">
        <f t="shared" ca="1" si="9550"/>
        <v>8.479292242040877E-2</v>
      </c>
      <c r="AB5586" s="336">
        <f t="shared" ca="1" si="9550"/>
        <v>1.2990603516323731</v>
      </c>
      <c r="AC5586" s="336">
        <f t="shared" ca="1" si="9550"/>
        <v>0.35173106383495445</v>
      </c>
      <c r="AD5586" s="336">
        <f t="shared" ca="1" si="9550"/>
        <v>0.63283429959769055</v>
      </c>
      <c r="AE5586" s="336"/>
      <c r="AF5586" s="336"/>
      <c r="AG5586" s="336"/>
      <c r="AH5586" s="336"/>
      <c r="AI5586" s="54"/>
      <c r="AJ5586" s="54"/>
      <c r="AK5586" s="54"/>
      <c r="AL5586" s="336"/>
      <c r="AM5586" s="336"/>
      <c r="AN5586" s="336"/>
      <c r="AO5586" s="336"/>
      <c r="AP5586" s="54"/>
      <c r="AQ5586" s="336"/>
      <c r="AR5586" s="336"/>
      <c r="AS5586" s="336"/>
    </row>
    <row r="5587" spans="1:45" x14ac:dyDescent="0.3">
      <c r="C5587" s="54"/>
      <c r="D5587" s="56"/>
      <c r="Y5587" s="336">
        <f t="shared" ca="1" si="9550"/>
        <v>-3.130346612032496E-2</v>
      </c>
      <c r="Z5587" s="336">
        <f t="shared" ca="1" si="9550"/>
        <v>0.46639757078499067</v>
      </c>
      <c r="AA5587" s="336">
        <f t="shared" ca="1" si="9550"/>
        <v>1.2188399036971476</v>
      </c>
      <c r="AB5587" s="336">
        <f t="shared" ca="1" si="9550"/>
        <v>-1.3230716388621704</v>
      </c>
      <c r="AC5587" s="336">
        <f t="shared" ca="1" si="9550"/>
        <v>-0.76606901721561371</v>
      </c>
      <c r="AD5587" s="336">
        <f t="shared" ca="1" si="9550"/>
        <v>0.83095725462500447</v>
      </c>
      <c r="AE5587" s="55"/>
      <c r="AF5587" s="55"/>
      <c r="AG5587" s="55"/>
      <c r="AH5587" s="55"/>
      <c r="AI5587" s="55"/>
      <c r="AJ5587" s="55"/>
      <c r="AK5587" s="55"/>
      <c r="AL5587" s="55"/>
      <c r="AM5587" s="55"/>
      <c r="AN5587" s="55"/>
      <c r="AO5587" s="55"/>
      <c r="AP5587" s="55"/>
      <c r="AQ5587" s="55"/>
      <c r="AR5587" s="55"/>
      <c r="AS5587" s="55"/>
    </row>
    <row r="5588" spans="1:45" x14ac:dyDescent="0.3">
      <c r="B5588" s="54" t="s">
        <v>172</v>
      </c>
      <c r="C5588" s="53">
        <f>C5581</f>
        <v>0</v>
      </c>
      <c r="D5588" s="56" t="e">
        <f t="shared" ref="D5588:D5589" ca="1" si="9647">AJ5588</f>
        <v>#N/A</v>
      </c>
      <c r="E5588" s="52" t="e">
        <f t="shared" ref="E5588:W5588" si="9648">E5581</f>
        <v>#N/A</v>
      </c>
      <c r="F5588" s="52" t="e">
        <f t="shared" si="9648"/>
        <v>#N/A</v>
      </c>
      <c r="G5588" s="52" t="e">
        <f t="shared" si="9648"/>
        <v>#N/A</v>
      </c>
      <c r="H5588" s="52" t="e">
        <f t="shared" si="9648"/>
        <v>#N/A</v>
      </c>
      <c r="I5588" s="52" t="e">
        <f t="shared" si="9648"/>
        <v>#N/A</v>
      </c>
      <c r="J5588" s="52" t="e">
        <f t="shared" si="9648"/>
        <v>#N/A</v>
      </c>
      <c r="K5588" s="52" t="e">
        <f t="shared" si="9648"/>
        <v>#N/A</v>
      </c>
      <c r="L5588" s="52" t="e">
        <f t="shared" si="9648"/>
        <v>#N/A</v>
      </c>
      <c r="M5588" s="52" t="e">
        <f t="shared" si="9648"/>
        <v>#N/A</v>
      </c>
      <c r="N5588" s="52" t="e">
        <f t="shared" si="9648"/>
        <v>#N/A</v>
      </c>
      <c r="O5588" s="52" t="e">
        <f t="shared" si="9648"/>
        <v>#N/A</v>
      </c>
      <c r="P5588" s="52" t="e">
        <f t="shared" si="9648"/>
        <v>#N/A</v>
      </c>
      <c r="Q5588" s="52" t="e">
        <f t="shared" si="9648"/>
        <v>#N/A</v>
      </c>
      <c r="R5588" s="52" t="e">
        <f t="shared" si="9648"/>
        <v>#N/A</v>
      </c>
      <c r="S5588" s="52" t="e">
        <f t="shared" si="9648"/>
        <v>#N/A</v>
      </c>
      <c r="T5588" s="52" t="e">
        <f t="shared" si="9648"/>
        <v>#N/A</v>
      </c>
      <c r="U5588" s="52" t="e">
        <f t="shared" si="9648"/>
        <v>#N/A</v>
      </c>
      <c r="V5588" s="52" t="e">
        <f t="shared" si="9648"/>
        <v>#N/A</v>
      </c>
      <c r="W5588" s="52" t="e">
        <f t="shared" si="9648"/>
        <v>#N/A</v>
      </c>
      <c r="X5588" s="55" t="e">
        <f t="shared" ref="X5588:X5589" si="9649">(H5588-(O5588*P5588)/100-3*(J5588*K5588)/100)/2</f>
        <v>#N/A</v>
      </c>
      <c r="Y5588" s="55" t="e">
        <f t="shared" ref="Y5588:Y5589" si="9650">SUM(X5588,(J5588*K5588/100))/(F5588/100)</f>
        <v>#N/A</v>
      </c>
      <c r="Z5588" s="55" t="e">
        <f t="shared" ref="Z5588" si="9651">U5588*0.5+U5589*0.5</f>
        <v>#N/A</v>
      </c>
      <c r="AA5588" s="55" t="e">
        <f t="shared" ref="AA5588:AA5589" si="9652">J5588/Y5588</f>
        <v>#N/A</v>
      </c>
      <c r="AB5588" s="336" t="e">
        <f t="shared" ref="AB5588:AB5589" si="9653">X5588/(Y5588-J5588)</f>
        <v>#N/A</v>
      </c>
      <c r="AC5588" s="223" t="e">
        <f ca="1">INDEX(FGA_COEFFS,1,1)+Z5588*INDEX(FGA_COEFFS,1,2)+Y5588*INDEX(FGA_COEFFS,1,3)+R5588*INDEX(FGA_COEFFS,1,4)+Q5589*INDEX(FGA_COEFFS,1,5)+S5588*INDEX(FGA_COEFFS,1,6)+T5589*INDEX(FGA_COEFFS,1,7)+M5589*INDEX(FGA_COEFFS,1,8)+Y5592*Y5593</f>
        <v>#N/A</v>
      </c>
      <c r="AD5588" s="223" t="e">
        <f ca="1">INDEX(THREEPTA_COEFFS,1,1)+AC5588*INDEX(THREEPTA_COEFFS,1,2)+J5588*INDEX(THREEPTA_COEFFS,1,3)+AA5588*INDEX(THREEPTA_COEFFS,1,4)+K5588*INDEX(THREEPTA_COEFFS,1,5)+L5589*INDEX(THREEPTA_COEFFS,1,6)+Z5592*Z5593</f>
        <v>#N/A</v>
      </c>
      <c r="AE5588" s="223" t="e">
        <f ca="1">INDEX(THREEPTPCT_COEFFS,1,1)+K5588*INDEX(THREEPTPCT_COEFFS,1,2)+L5589*INDEX(THREEPTPCT_COEFFS,1,3)+AA5592*AA5593</f>
        <v>#N/A</v>
      </c>
      <c r="AF5588" s="55" t="e">
        <f t="shared" ref="AF5588:AF5589" ca="1" si="9654">AC5588-AD5588</f>
        <v>#N/A</v>
      </c>
      <c r="AG5588" s="223" t="e">
        <f ca="1">INDEX(TWOPTPCT_COEFFS,1,1)+AB5588*INDEX(TWOPTPCT_COEFFS,1,2)+I5589*INDEX(TWOPTPCT_COEFFS,1,3)+G5589*INDEX(TWOPTPCT_COEFFS,1,4)+L5589*INDEX(TWOPTPCT_COEFFS,1,5)+AB5592*AB5593</f>
        <v>#N/A</v>
      </c>
      <c r="AH5588" s="223" t="e">
        <f ca="1">INDEX(FTA_COEFFS,1,1)+O5588*INDEX(FTA_COEFFS,1,2)+N5589*INDEX(FTA_COEFFS,1,3)+(Q5588+R5588)*INDEX(FTA_COEFFS,1,4)+(Q5589+R5589)*INDEX(FTA_COEFFS,1,5)+M5589*INDEX(FTA_COEFFS,1,6)+AC5592*AC5593</f>
        <v>#N/A</v>
      </c>
      <c r="AI5588" s="223" t="e">
        <f ca="1">INDEX(FTPCT_COEFFS,1,1)+P5588*INDEX(FTPCT_COEFFS,1,2)+F5588*INDEX(FTPCT_COEFFS,1,3)+G5589*INDEX(FTPCT_COEFFS,1,4)+AD5592*AD5593</f>
        <v>#N/A</v>
      </c>
      <c r="AJ5588" s="338" t="e">
        <f t="shared" ref="AJ5588:AJ5589" ca="1" si="9655">AD5588*AE5588/100+AF5588*AG5588+AH5588*AI5588/100</f>
        <v>#N/A</v>
      </c>
      <c r="AK5588" s="55"/>
      <c r="AL5588" s="55"/>
      <c r="AM5588" s="55"/>
      <c r="AN5588" s="55"/>
      <c r="AO5588" s="55"/>
      <c r="AP5588" s="55"/>
      <c r="AQ5588" s="55"/>
      <c r="AR5588" s="55"/>
    </row>
    <row r="5589" spans="1:45" x14ac:dyDescent="0.3">
      <c r="B5589" s="54" t="s">
        <v>175</v>
      </c>
      <c r="C5589" s="54">
        <f>C5582</f>
        <v>0</v>
      </c>
      <c r="D5589" s="56" t="e">
        <f t="shared" ca="1" si="9647"/>
        <v>#N/A</v>
      </c>
      <c r="E5589" s="52" t="e">
        <f t="shared" ref="E5589:W5589" si="9656">E5582</f>
        <v>#N/A</v>
      </c>
      <c r="F5589" s="52" t="e">
        <f t="shared" si="9656"/>
        <v>#N/A</v>
      </c>
      <c r="G5589" s="52" t="e">
        <f t="shared" si="9656"/>
        <v>#N/A</v>
      </c>
      <c r="H5589" s="52" t="e">
        <f t="shared" si="9656"/>
        <v>#N/A</v>
      </c>
      <c r="I5589" s="52" t="e">
        <f t="shared" si="9656"/>
        <v>#N/A</v>
      </c>
      <c r="J5589" s="52" t="e">
        <f t="shared" si="9656"/>
        <v>#N/A</v>
      </c>
      <c r="K5589" s="52" t="e">
        <f t="shared" si="9656"/>
        <v>#N/A</v>
      </c>
      <c r="L5589" s="52" t="e">
        <f t="shared" si="9656"/>
        <v>#N/A</v>
      </c>
      <c r="M5589" s="52" t="e">
        <f t="shared" si="9656"/>
        <v>#N/A</v>
      </c>
      <c r="N5589" s="52" t="e">
        <f t="shared" si="9656"/>
        <v>#N/A</v>
      </c>
      <c r="O5589" s="52" t="e">
        <f t="shared" si="9656"/>
        <v>#N/A</v>
      </c>
      <c r="P5589" s="52" t="e">
        <f t="shared" si="9656"/>
        <v>#N/A</v>
      </c>
      <c r="Q5589" s="52" t="e">
        <f t="shared" si="9656"/>
        <v>#N/A</v>
      </c>
      <c r="R5589" s="52" t="e">
        <f t="shared" si="9656"/>
        <v>#N/A</v>
      </c>
      <c r="S5589" s="52" t="e">
        <f t="shared" si="9656"/>
        <v>#N/A</v>
      </c>
      <c r="T5589" s="52" t="e">
        <f t="shared" si="9656"/>
        <v>#N/A</v>
      </c>
      <c r="U5589" s="52" t="e">
        <f t="shared" si="9656"/>
        <v>#N/A</v>
      </c>
      <c r="V5589" s="52" t="e">
        <f t="shared" si="9656"/>
        <v>#N/A</v>
      </c>
      <c r="W5589" s="52" t="e">
        <f t="shared" si="9656"/>
        <v>#N/A</v>
      </c>
      <c r="X5589" s="55" t="e">
        <f t="shared" si="9649"/>
        <v>#N/A</v>
      </c>
      <c r="Y5589" s="55" t="e">
        <f t="shared" si="9650"/>
        <v>#N/A</v>
      </c>
      <c r="Z5589" s="55" t="e">
        <f t="shared" ref="Z5589" si="9657">Z5588</f>
        <v>#N/A</v>
      </c>
      <c r="AA5589" s="55" t="e">
        <f t="shared" si="9652"/>
        <v>#N/A</v>
      </c>
      <c r="AB5589" s="336" t="e">
        <f t="shared" si="9653"/>
        <v>#N/A</v>
      </c>
      <c r="AC5589" s="223" t="e">
        <f ca="1">INDEX(FGA_COEFFS,1,1)+Z5589*INDEX(FGA_COEFFS,1,2)+Y5589*INDEX(FGA_COEFFS,1,3)+R5589*INDEX(FGA_COEFFS,1,4)+Q5588*INDEX(FGA_COEFFS,1,5)+S5589*INDEX(FGA_COEFFS,1,6)+T5588*INDEX(FGA_COEFFS,1,7)+M5588*INDEX(FGA_COEFFS,1,8)+Y5592*Y5594</f>
        <v>#N/A</v>
      </c>
      <c r="AD5589" s="223" t="e">
        <f ca="1">INDEX(THREEPTA_COEFFS,1,1)+AC5589*INDEX(THREEPTA_COEFFS,1,2)+J5589*INDEX(THREEPTA_COEFFS,1,3)+AA5589*INDEX(THREEPTA_COEFFS,1,4)+K5589*INDEX(THREEPTA_COEFFS,1,5)+L5588*INDEX(THREEPTA_COEFFS,1,6)+Z5592*Z5594</f>
        <v>#N/A</v>
      </c>
      <c r="AE5589" s="223" t="e">
        <f ca="1">INDEX(THREEPTPCT_COEFFS,1,1)+K5589*INDEX(THREEPTPCT_COEFFS,1,2)+L5588*INDEX(THREEPTPCT_COEFFS,1,3)+AA5592*AA5594</f>
        <v>#N/A</v>
      </c>
      <c r="AF5589" s="55" t="e">
        <f t="shared" ca="1" si="9654"/>
        <v>#N/A</v>
      </c>
      <c r="AG5589" s="223" t="e">
        <f ca="1">INDEX(TWOPTPCT_COEFFS,1,1)+AB5589*INDEX(TWOPTPCT_COEFFS,1,2)+I5588*INDEX(TWOPTPCT_COEFFS,1,3)+G5588*INDEX(TWOPTPCT_COEFFS,1,4)+L5588*INDEX(TWOPTPCT_COEFFS,1,5)+AB5592*AB5594</f>
        <v>#N/A</v>
      </c>
      <c r="AH5589" s="223" t="e">
        <f ca="1">INDEX(FTA_COEFFS,1,1)+O5589*INDEX(FTA_COEFFS,1,2)+N5588*INDEX(FTA_COEFFS,1,3)+(Q5589+R5589)*INDEX(FTA_COEFFS,1,4)+(Q5588+R5588)*INDEX(FTA_COEFFS,1,5)+M5588*INDEX(FTA_COEFFS,1,6)+AC5592*AC5594</f>
        <v>#N/A</v>
      </c>
      <c r="AI5589" s="223" t="e">
        <f ca="1">INDEX(FTPCT_COEFFS,1,1)+P5589*INDEX(FTPCT_COEFFS,1,2)+F5589*INDEX(FTPCT_COEFFS,1,3)+G5588*INDEX(FTPCT_COEFFS,1,4)+AD5592*AD5594</f>
        <v>#N/A</v>
      </c>
      <c r="AJ5589" s="338" t="e">
        <f t="shared" ca="1" si="9655"/>
        <v>#N/A</v>
      </c>
      <c r="AK5589" s="55"/>
      <c r="AL5589" s="55"/>
      <c r="AM5589" s="55"/>
      <c r="AN5589" s="55"/>
      <c r="AO5589" s="55"/>
      <c r="AP5589" s="55"/>
      <c r="AQ5589" s="55"/>
      <c r="AR5589" s="55"/>
    </row>
    <row r="5590" spans="1:45" x14ac:dyDescent="0.3">
      <c r="A5590" s="54" t="e">
        <f ca="1">IF(D5588&gt;(D5589+(AVERAGE(V5588,W5588)-AVERAGE(V5589,W5589))/2)+2.5,C5588,IF(D5589&gt;(D5588+(AVERAGE(V5589,W5589)-AVERAGE(V5588,W5588))/2)+2.5,C5589,"Close"))</f>
        <v>#N/A</v>
      </c>
      <c r="B5590" s="64" t="e">
        <f ca="1">IF(D5589&gt;D5588,C5589,C5588)</f>
        <v>#N/A</v>
      </c>
      <c r="D5590" s="56"/>
      <c r="X5590" s="55"/>
      <c r="Y5590" s="55"/>
      <c r="Z5590" s="55"/>
      <c r="AA5590" s="55"/>
      <c r="AB5590" s="55"/>
      <c r="AC5590" s="337"/>
      <c r="AD5590" s="337"/>
      <c r="AE5590" s="337"/>
      <c r="AF5590" s="337"/>
      <c r="AG5590" s="337"/>
      <c r="AH5590" s="337"/>
      <c r="AI5590" s="337"/>
      <c r="AJ5590" s="337"/>
      <c r="AK5590" s="337"/>
      <c r="AL5590" s="337"/>
      <c r="AM5590" s="55"/>
      <c r="AN5590" s="55"/>
      <c r="AO5590" s="55"/>
      <c r="AP5590" s="55"/>
      <c r="AQ5590" s="55"/>
      <c r="AR5590" s="55"/>
      <c r="AS5590" s="55"/>
    </row>
    <row r="5591" spans="1:45" x14ac:dyDescent="0.3">
      <c r="X5591" s="54" t="s">
        <v>1305</v>
      </c>
      <c r="Y5591" s="54" t="s">
        <v>128</v>
      </c>
      <c r="Z5591" s="54" t="s">
        <v>157</v>
      </c>
      <c r="AA5591" s="54" t="s">
        <v>151</v>
      </c>
      <c r="AB5591" s="54" t="s">
        <v>1327</v>
      </c>
      <c r="AC5591" s="54" t="s">
        <v>129</v>
      </c>
      <c r="AD5591" s="54" t="s">
        <v>116</v>
      </c>
      <c r="AE5591" s="54"/>
      <c r="AF5591" s="54"/>
      <c r="AG5591" s="54"/>
      <c r="AH5591" s="54"/>
      <c r="AI5591" s="54"/>
      <c r="AJ5591" s="54"/>
      <c r="AK5591" s="54"/>
      <c r="AL5591" s="54"/>
      <c r="AM5591" s="54"/>
      <c r="AN5591" s="54"/>
      <c r="AO5591" s="54"/>
      <c r="AP5591" s="54"/>
      <c r="AQ5591" s="54"/>
      <c r="AR5591" s="54"/>
      <c r="AS5591" s="54"/>
    </row>
    <row r="5592" spans="1:45" x14ac:dyDescent="0.3">
      <c r="X5592" s="54"/>
      <c r="Y5592" s="54">
        <f t="shared" ref="Y5592:AD5592" si="9658">Y5585</f>
        <v>6.4436999999999998</v>
      </c>
      <c r="Z5592" s="54">
        <f t="shared" si="9658"/>
        <v>4.9371</v>
      </c>
      <c r="AA5592" s="54">
        <f t="shared" si="9658"/>
        <v>11.350300000000001</v>
      </c>
      <c r="AB5592" s="54">
        <f t="shared" si="9658"/>
        <v>7.1900000000000006E-2</v>
      </c>
      <c r="AC5592" s="54">
        <f t="shared" si="9658"/>
        <v>6.2766000000000002</v>
      </c>
      <c r="AD5592" s="54">
        <f t="shared" si="9658"/>
        <v>11.042999999999999</v>
      </c>
      <c r="AE5592" s="54"/>
      <c r="AF5592" s="336"/>
      <c r="AG5592" s="336"/>
      <c r="AH5592" s="336"/>
      <c r="AI5592" s="54"/>
      <c r="AJ5592" s="54"/>
      <c r="AK5592" s="54"/>
      <c r="AL5592" s="54"/>
      <c r="AM5592" s="54"/>
      <c r="AN5592" s="54"/>
      <c r="AO5592" s="54"/>
      <c r="AP5592" s="54"/>
      <c r="AQ5592" s="54"/>
      <c r="AR5592" s="54"/>
      <c r="AS5592" s="54"/>
    </row>
    <row r="5593" spans="1:45" x14ac:dyDescent="0.3">
      <c r="D5593" s="56"/>
      <c r="X5593" s="336"/>
      <c r="Y5593" s="336">
        <f t="shared" ca="1" si="9550"/>
        <v>1.422256095528486</v>
      </c>
      <c r="Z5593" s="336">
        <f t="shared" ca="1" si="9550"/>
        <v>-0.50597197157860552</v>
      </c>
      <c r="AA5593" s="336">
        <f t="shared" ca="1" si="9550"/>
        <v>0.85474958973994242</v>
      </c>
      <c r="AB5593" s="336">
        <f t="shared" ca="1" si="9550"/>
        <v>0.82664702891951536</v>
      </c>
      <c r="AC5593" s="336">
        <f t="shared" ca="1" si="9550"/>
        <v>0.42592488900899766</v>
      </c>
      <c r="AD5593" s="336">
        <f t="shared" ca="1" si="9550"/>
        <v>-4.9983785208622997E-2</v>
      </c>
      <c r="AE5593" s="336"/>
      <c r="AF5593" s="336"/>
      <c r="AG5593" s="336"/>
      <c r="AH5593" s="336"/>
      <c r="AI5593" s="54"/>
      <c r="AJ5593" s="54"/>
      <c r="AK5593" s="54"/>
      <c r="AL5593" s="336"/>
      <c r="AM5593" s="336"/>
      <c r="AN5593" s="336"/>
      <c r="AO5593" s="336"/>
      <c r="AP5593" s="54"/>
      <c r="AQ5593" s="336"/>
      <c r="AR5593" s="336"/>
      <c r="AS5593" s="336"/>
    </row>
    <row r="5594" spans="1:45" x14ac:dyDescent="0.3">
      <c r="C5594" s="54"/>
      <c r="D5594" s="56"/>
      <c r="Y5594" s="336">
        <f t="shared" ca="1" si="9550"/>
        <v>-2.1656340124809967E-5</v>
      </c>
      <c r="Z5594" s="336">
        <f t="shared" ca="1" si="9550"/>
        <v>-1.1513993145388715E-4</v>
      </c>
      <c r="AA5594" s="336">
        <f t="shared" ca="1" si="9550"/>
        <v>-0.71985184338913866</v>
      </c>
      <c r="AB5594" s="336">
        <f t="shared" ca="1" si="9550"/>
        <v>1.2138315896403262</v>
      </c>
      <c r="AC5594" s="336">
        <f t="shared" ca="1" si="9550"/>
        <v>0.90813417862216672</v>
      </c>
      <c r="AD5594" s="336">
        <f t="shared" ca="1" si="9550"/>
        <v>0.98943095174384121</v>
      </c>
      <c r="AE5594" s="55"/>
      <c r="AF5594" s="55"/>
      <c r="AG5594" s="55"/>
      <c r="AH5594" s="55"/>
      <c r="AI5594" s="55"/>
      <c r="AJ5594" s="55"/>
      <c r="AK5594" s="55"/>
      <c r="AL5594" s="55"/>
      <c r="AM5594" s="55"/>
      <c r="AN5594" s="55"/>
      <c r="AO5594" s="55"/>
      <c r="AP5594" s="55"/>
      <c r="AQ5594" s="55"/>
      <c r="AR5594" s="55"/>
      <c r="AS5594" s="55"/>
    </row>
    <row r="5595" spans="1:45" x14ac:dyDescent="0.3">
      <c r="B5595" s="54" t="s">
        <v>172</v>
      </c>
      <c r="C5595" s="53">
        <f>C5588</f>
        <v>0</v>
      </c>
      <c r="D5595" s="56" t="e">
        <f t="shared" ref="D5595:D5596" ca="1" si="9659">AJ5595</f>
        <v>#N/A</v>
      </c>
      <c r="E5595" s="52" t="e">
        <f t="shared" ref="E5595:W5595" si="9660">E5588</f>
        <v>#N/A</v>
      </c>
      <c r="F5595" s="52" t="e">
        <f t="shared" si="9660"/>
        <v>#N/A</v>
      </c>
      <c r="G5595" s="52" t="e">
        <f t="shared" si="9660"/>
        <v>#N/A</v>
      </c>
      <c r="H5595" s="52" t="e">
        <f t="shared" si="9660"/>
        <v>#N/A</v>
      </c>
      <c r="I5595" s="52" t="e">
        <f t="shared" si="9660"/>
        <v>#N/A</v>
      </c>
      <c r="J5595" s="52" t="e">
        <f t="shared" si="9660"/>
        <v>#N/A</v>
      </c>
      <c r="K5595" s="52" t="e">
        <f t="shared" si="9660"/>
        <v>#N/A</v>
      </c>
      <c r="L5595" s="52" t="e">
        <f t="shared" si="9660"/>
        <v>#N/A</v>
      </c>
      <c r="M5595" s="52" t="e">
        <f t="shared" si="9660"/>
        <v>#N/A</v>
      </c>
      <c r="N5595" s="52" t="e">
        <f t="shared" si="9660"/>
        <v>#N/A</v>
      </c>
      <c r="O5595" s="52" t="e">
        <f t="shared" si="9660"/>
        <v>#N/A</v>
      </c>
      <c r="P5595" s="52" t="e">
        <f t="shared" si="9660"/>
        <v>#N/A</v>
      </c>
      <c r="Q5595" s="52" t="e">
        <f t="shared" si="9660"/>
        <v>#N/A</v>
      </c>
      <c r="R5595" s="52" t="e">
        <f t="shared" si="9660"/>
        <v>#N/A</v>
      </c>
      <c r="S5595" s="52" t="e">
        <f t="shared" si="9660"/>
        <v>#N/A</v>
      </c>
      <c r="T5595" s="52" t="e">
        <f t="shared" si="9660"/>
        <v>#N/A</v>
      </c>
      <c r="U5595" s="52" t="e">
        <f t="shared" si="9660"/>
        <v>#N/A</v>
      </c>
      <c r="V5595" s="52" t="e">
        <f t="shared" si="9660"/>
        <v>#N/A</v>
      </c>
      <c r="W5595" s="52" t="e">
        <f t="shared" si="9660"/>
        <v>#N/A</v>
      </c>
      <c r="X5595" s="55" t="e">
        <f t="shared" ref="X5595:X5596" si="9661">(H5595-(O5595*P5595)/100-3*(J5595*K5595)/100)/2</f>
        <v>#N/A</v>
      </c>
      <c r="Y5595" s="55" t="e">
        <f t="shared" ref="Y5595:Y5596" si="9662">SUM(X5595,(J5595*K5595/100))/(F5595/100)</f>
        <v>#N/A</v>
      </c>
      <c r="Z5595" s="55" t="e">
        <f t="shared" ref="Z5595" si="9663">U5595*0.5+U5596*0.5</f>
        <v>#N/A</v>
      </c>
      <c r="AA5595" s="55" t="e">
        <f t="shared" ref="AA5595:AA5596" si="9664">J5595/Y5595</f>
        <v>#N/A</v>
      </c>
      <c r="AB5595" s="336" t="e">
        <f t="shared" ref="AB5595:AB5596" si="9665">X5595/(Y5595-J5595)</f>
        <v>#N/A</v>
      </c>
      <c r="AC5595" s="223" t="e">
        <f ca="1">INDEX(FGA_COEFFS,1,1)+Z5595*INDEX(FGA_COEFFS,1,2)+Y5595*INDEX(FGA_COEFFS,1,3)+R5595*INDEX(FGA_COEFFS,1,4)+Q5596*INDEX(FGA_COEFFS,1,5)+S5595*INDEX(FGA_COEFFS,1,6)+T5596*INDEX(FGA_COEFFS,1,7)+M5596*INDEX(FGA_COEFFS,1,8)+Y5599*Y5600</f>
        <v>#N/A</v>
      </c>
      <c r="AD5595" s="223" t="e">
        <f ca="1">INDEX(THREEPTA_COEFFS,1,1)+AC5595*INDEX(THREEPTA_COEFFS,1,2)+J5595*INDEX(THREEPTA_COEFFS,1,3)+AA5595*INDEX(THREEPTA_COEFFS,1,4)+K5595*INDEX(THREEPTA_COEFFS,1,5)+L5596*INDEX(THREEPTA_COEFFS,1,6)+Z5599*Z5600</f>
        <v>#N/A</v>
      </c>
      <c r="AE5595" s="223" t="e">
        <f ca="1">INDEX(THREEPTPCT_COEFFS,1,1)+K5595*INDEX(THREEPTPCT_COEFFS,1,2)+L5596*INDEX(THREEPTPCT_COEFFS,1,3)+AA5599*AA5600</f>
        <v>#N/A</v>
      </c>
      <c r="AF5595" s="55" t="e">
        <f t="shared" ref="AF5595:AF5596" ca="1" si="9666">AC5595-AD5595</f>
        <v>#N/A</v>
      </c>
      <c r="AG5595" s="223" t="e">
        <f ca="1">INDEX(TWOPTPCT_COEFFS,1,1)+AB5595*INDEX(TWOPTPCT_COEFFS,1,2)+I5596*INDEX(TWOPTPCT_COEFFS,1,3)+G5596*INDEX(TWOPTPCT_COEFFS,1,4)+L5596*INDEX(TWOPTPCT_COEFFS,1,5)+AB5599*AB5600</f>
        <v>#N/A</v>
      </c>
      <c r="AH5595" s="223" t="e">
        <f ca="1">INDEX(FTA_COEFFS,1,1)+O5595*INDEX(FTA_COEFFS,1,2)+N5596*INDEX(FTA_COEFFS,1,3)+(Q5595+R5595)*INDEX(FTA_COEFFS,1,4)+(Q5596+R5596)*INDEX(FTA_COEFFS,1,5)+M5596*INDEX(FTA_COEFFS,1,6)+AC5599*AC5600</f>
        <v>#N/A</v>
      </c>
      <c r="AI5595" s="223" t="e">
        <f ca="1">INDEX(FTPCT_COEFFS,1,1)+P5595*INDEX(FTPCT_COEFFS,1,2)+F5595*INDEX(FTPCT_COEFFS,1,3)+G5596*INDEX(FTPCT_COEFFS,1,4)+AD5599*AD5600</f>
        <v>#N/A</v>
      </c>
      <c r="AJ5595" s="338" t="e">
        <f t="shared" ref="AJ5595:AJ5596" ca="1" si="9667">AD5595*AE5595/100+AF5595*AG5595+AH5595*AI5595/100</f>
        <v>#N/A</v>
      </c>
      <c r="AK5595" s="55"/>
      <c r="AL5595" s="55"/>
      <c r="AM5595" s="55"/>
      <c r="AN5595" s="55"/>
      <c r="AO5595" s="55"/>
      <c r="AP5595" s="55"/>
      <c r="AQ5595" s="55"/>
      <c r="AR5595" s="55"/>
    </row>
    <row r="5596" spans="1:45" x14ac:dyDescent="0.3">
      <c r="B5596" s="54" t="s">
        <v>175</v>
      </c>
      <c r="C5596" s="54">
        <f>C5589</f>
        <v>0</v>
      </c>
      <c r="D5596" s="56" t="e">
        <f t="shared" ca="1" si="9659"/>
        <v>#N/A</v>
      </c>
      <c r="E5596" s="52" t="e">
        <f t="shared" ref="E5596:W5596" si="9668">E5589</f>
        <v>#N/A</v>
      </c>
      <c r="F5596" s="52" t="e">
        <f t="shared" si="9668"/>
        <v>#N/A</v>
      </c>
      <c r="G5596" s="52" t="e">
        <f t="shared" si="9668"/>
        <v>#N/A</v>
      </c>
      <c r="H5596" s="52" t="e">
        <f t="shared" si="9668"/>
        <v>#N/A</v>
      </c>
      <c r="I5596" s="52" t="e">
        <f t="shared" si="9668"/>
        <v>#N/A</v>
      </c>
      <c r="J5596" s="52" t="e">
        <f t="shared" si="9668"/>
        <v>#N/A</v>
      </c>
      <c r="K5596" s="52" t="e">
        <f t="shared" si="9668"/>
        <v>#N/A</v>
      </c>
      <c r="L5596" s="52" t="e">
        <f t="shared" si="9668"/>
        <v>#N/A</v>
      </c>
      <c r="M5596" s="52" t="e">
        <f t="shared" si="9668"/>
        <v>#N/A</v>
      </c>
      <c r="N5596" s="52" t="e">
        <f t="shared" si="9668"/>
        <v>#N/A</v>
      </c>
      <c r="O5596" s="52" t="e">
        <f t="shared" si="9668"/>
        <v>#N/A</v>
      </c>
      <c r="P5596" s="52" t="e">
        <f t="shared" si="9668"/>
        <v>#N/A</v>
      </c>
      <c r="Q5596" s="52" t="e">
        <f t="shared" si="9668"/>
        <v>#N/A</v>
      </c>
      <c r="R5596" s="52" t="e">
        <f t="shared" si="9668"/>
        <v>#N/A</v>
      </c>
      <c r="S5596" s="52" t="e">
        <f t="shared" si="9668"/>
        <v>#N/A</v>
      </c>
      <c r="T5596" s="52" t="e">
        <f t="shared" si="9668"/>
        <v>#N/A</v>
      </c>
      <c r="U5596" s="52" t="e">
        <f t="shared" si="9668"/>
        <v>#N/A</v>
      </c>
      <c r="V5596" s="52" t="e">
        <f t="shared" si="9668"/>
        <v>#N/A</v>
      </c>
      <c r="W5596" s="52" t="e">
        <f t="shared" si="9668"/>
        <v>#N/A</v>
      </c>
      <c r="X5596" s="55" t="e">
        <f t="shared" si="9661"/>
        <v>#N/A</v>
      </c>
      <c r="Y5596" s="55" t="e">
        <f t="shared" si="9662"/>
        <v>#N/A</v>
      </c>
      <c r="Z5596" s="55" t="e">
        <f t="shared" ref="Z5596" si="9669">Z5595</f>
        <v>#N/A</v>
      </c>
      <c r="AA5596" s="55" t="e">
        <f t="shared" si="9664"/>
        <v>#N/A</v>
      </c>
      <c r="AB5596" s="336" t="e">
        <f t="shared" si="9665"/>
        <v>#N/A</v>
      </c>
      <c r="AC5596" s="223" t="e">
        <f ca="1">INDEX(FGA_COEFFS,1,1)+Z5596*INDEX(FGA_COEFFS,1,2)+Y5596*INDEX(FGA_COEFFS,1,3)+R5596*INDEX(FGA_COEFFS,1,4)+Q5595*INDEX(FGA_COEFFS,1,5)+S5596*INDEX(FGA_COEFFS,1,6)+T5595*INDEX(FGA_COEFFS,1,7)+M5595*INDEX(FGA_COEFFS,1,8)+Y5599*Y5601</f>
        <v>#N/A</v>
      </c>
      <c r="AD5596" s="223" t="e">
        <f ca="1">INDEX(THREEPTA_COEFFS,1,1)+AC5596*INDEX(THREEPTA_COEFFS,1,2)+J5596*INDEX(THREEPTA_COEFFS,1,3)+AA5596*INDEX(THREEPTA_COEFFS,1,4)+K5596*INDEX(THREEPTA_COEFFS,1,5)+L5595*INDEX(THREEPTA_COEFFS,1,6)+Z5599*Z5601</f>
        <v>#N/A</v>
      </c>
      <c r="AE5596" s="223" t="e">
        <f ca="1">INDEX(THREEPTPCT_COEFFS,1,1)+K5596*INDEX(THREEPTPCT_COEFFS,1,2)+L5595*INDEX(THREEPTPCT_COEFFS,1,3)+AA5599*AA5601</f>
        <v>#N/A</v>
      </c>
      <c r="AF5596" s="55" t="e">
        <f t="shared" ca="1" si="9666"/>
        <v>#N/A</v>
      </c>
      <c r="AG5596" s="223" t="e">
        <f ca="1">INDEX(TWOPTPCT_COEFFS,1,1)+AB5596*INDEX(TWOPTPCT_COEFFS,1,2)+I5595*INDEX(TWOPTPCT_COEFFS,1,3)+G5595*INDEX(TWOPTPCT_COEFFS,1,4)+L5595*INDEX(TWOPTPCT_COEFFS,1,5)+AB5599*AB5601</f>
        <v>#N/A</v>
      </c>
      <c r="AH5596" s="223" t="e">
        <f ca="1">INDEX(FTA_COEFFS,1,1)+O5596*INDEX(FTA_COEFFS,1,2)+N5595*INDEX(FTA_COEFFS,1,3)+(Q5596+R5596)*INDEX(FTA_COEFFS,1,4)+(Q5595+R5595)*INDEX(FTA_COEFFS,1,5)+M5595*INDEX(FTA_COEFFS,1,6)+AC5599*AC5601</f>
        <v>#N/A</v>
      </c>
      <c r="AI5596" s="223" t="e">
        <f ca="1">INDEX(FTPCT_COEFFS,1,1)+P5596*INDEX(FTPCT_COEFFS,1,2)+F5596*INDEX(FTPCT_COEFFS,1,3)+G5595*INDEX(FTPCT_COEFFS,1,4)+AD5599*AD5601</f>
        <v>#N/A</v>
      </c>
      <c r="AJ5596" s="338" t="e">
        <f t="shared" ca="1" si="9667"/>
        <v>#N/A</v>
      </c>
      <c r="AK5596" s="55"/>
      <c r="AL5596" s="55"/>
      <c r="AM5596" s="55"/>
      <c r="AN5596" s="55"/>
      <c r="AO5596" s="55"/>
      <c r="AP5596" s="55"/>
      <c r="AQ5596" s="55"/>
      <c r="AR5596" s="55"/>
    </row>
    <row r="5597" spans="1:45" x14ac:dyDescent="0.3">
      <c r="A5597" s="54" t="e">
        <f ca="1">IF(D5595&gt;(D5596+(AVERAGE(V5595,W5595)-AVERAGE(V5596,W5596))/2)+2.5,C5595,IF(D5596&gt;(D5595+(AVERAGE(V5596,W5596)-AVERAGE(V5595,W5595))/2)+2.5,C5596,"Close"))</f>
        <v>#N/A</v>
      </c>
      <c r="B5597" s="64" t="e">
        <f ca="1">IF(D5596&gt;D5595,C5596,C5595)</f>
        <v>#N/A</v>
      </c>
      <c r="D5597" s="56"/>
      <c r="X5597" s="55"/>
      <c r="Y5597" s="55"/>
      <c r="Z5597" s="55"/>
      <c r="AA5597" s="55"/>
      <c r="AB5597" s="55"/>
      <c r="AC5597" s="337"/>
      <c r="AD5597" s="337"/>
      <c r="AE5597" s="337"/>
      <c r="AF5597" s="337"/>
      <c r="AG5597" s="337"/>
      <c r="AH5597" s="337"/>
      <c r="AI5597" s="337"/>
      <c r="AJ5597" s="337"/>
      <c r="AK5597" s="337"/>
      <c r="AL5597" s="337"/>
      <c r="AM5597" s="55"/>
      <c r="AN5597" s="55"/>
      <c r="AO5597" s="55"/>
      <c r="AP5597" s="55"/>
      <c r="AQ5597" s="55"/>
      <c r="AR5597" s="55"/>
      <c r="AS5597" s="55"/>
    </row>
    <row r="5598" spans="1:45" x14ac:dyDescent="0.3">
      <c r="X5598" s="54" t="s">
        <v>1305</v>
      </c>
      <c r="Y5598" s="54" t="s">
        <v>128</v>
      </c>
      <c r="Z5598" s="54" t="s">
        <v>157</v>
      </c>
      <c r="AA5598" s="54" t="s">
        <v>151</v>
      </c>
      <c r="AB5598" s="54" t="s">
        <v>1327</v>
      </c>
      <c r="AC5598" s="54" t="s">
        <v>129</v>
      </c>
      <c r="AD5598" s="54" t="s">
        <v>116</v>
      </c>
      <c r="AE5598" s="54"/>
      <c r="AF5598" s="54"/>
      <c r="AG5598" s="54"/>
      <c r="AH5598" s="54"/>
      <c r="AI5598" s="54"/>
      <c r="AJ5598" s="54"/>
      <c r="AK5598" s="54"/>
      <c r="AL5598" s="54"/>
      <c r="AM5598" s="54"/>
      <c r="AN5598" s="54"/>
      <c r="AO5598" s="54"/>
      <c r="AP5598" s="54"/>
      <c r="AQ5598" s="54"/>
      <c r="AR5598" s="54"/>
      <c r="AS5598" s="54"/>
    </row>
    <row r="5599" spans="1:45" x14ac:dyDescent="0.3">
      <c r="X5599" s="54"/>
      <c r="Y5599" s="54">
        <f t="shared" ref="Y5599:AD5599" si="9670">Y5592</f>
        <v>6.4436999999999998</v>
      </c>
      <c r="Z5599" s="54">
        <f t="shared" si="9670"/>
        <v>4.9371</v>
      </c>
      <c r="AA5599" s="54">
        <f t="shared" si="9670"/>
        <v>11.350300000000001</v>
      </c>
      <c r="AB5599" s="54">
        <f t="shared" si="9670"/>
        <v>7.1900000000000006E-2</v>
      </c>
      <c r="AC5599" s="54">
        <f t="shared" si="9670"/>
        <v>6.2766000000000002</v>
      </c>
      <c r="AD5599" s="54">
        <f t="shared" si="9670"/>
        <v>11.042999999999999</v>
      </c>
      <c r="AE5599" s="54"/>
      <c r="AF5599" s="336"/>
      <c r="AG5599" s="336"/>
      <c r="AH5599" s="336"/>
      <c r="AI5599" s="54"/>
      <c r="AJ5599" s="54"/>
      <c r="AK5599" s="54"/>
      <c r="AL5599" s="54"/>
      <c r="AM5599" s="54"/>
      <c r="AN5599" s="54"/>
      <c r="AO5599" s="54"/>
      <c r="AP5599" s="54"/>
      <c r="AQ5599" s="54"/>
      <c r="AR5599" s="54"/>
      <c r="AS5599" s="54"/>
    </row>
    <row r="5600" spans="1:45" x14ac:dyDescent="0.3">
      <c r="D5600" s="56"/>
      <c r="X5600" s="336"/>
      <c r="Y5600" s="336">
        <f t="shared" ref="Y5600:AD5663" ca="1" si="9671">1.5*RAND()^2*IF(RAND()&gt;0.5,1,-1)</f>
        <v>1.4703365337577283</v>
      </c>
      <c r="Z5600" s="336">
        <f t="shared" ca="1" si="9671"/>
        <v>-0.55413415782438502</v>
      </c>
      <c r="AA5600" s="336">
        <f t="shared" ca="1" si="9671"/>
        <v>-0.19066467306532719</v>
      </c>
      <c r="AB5600" s="336">
        <f t="shared" ca="1" si="9671"/>
        <v>-0.8323846024441004</v>
      </c>
      <c r="AC5600" s="336">
        <f t="shared" ca="1" si="9671"/>
        <v>-4.5437521263427233E-2</v>
      </c>
      <c r="AD5600" s="336">
        <f t="shared" ca="1" si="9671"/>
        <v>-0.30494806830070231</v>
      </c>
      <c r="AE5600" s="336"/>
      <c r="AF5600" s="336"/>
      <c r="AG5600" s="336"/>
      <c r="AH5600" s="336"/>
      <c r="AI5600" s="54"/>
      <c r="AJ5600" s="54"/>
      <c r="AK5600" s="54"/>
      <c r="AL5600" s="336"/>
      <c r="AM5600" s="336"/>
      <c r="AN5600" s="336"/>
      <c r="AO5600" s="336"/>
      <c r="AP5600" s="54"/>
      <c r="AQ5600" s="336"/>
      <c r="AR5600" s="336"/>
      <c r="AS5600" s="336"/>
    </row>
    <row r="5601" spans="1:45" x14ac:dyDescent="0.3">
      <c r="C5601" s="54"/>
      <c r="D5601" s="56"/>
      <c r="Y5601" s="336">
        <f t="shared" ca="1" si="9671"/>
        <v>5.2370550117225995E-3</v>
      </c>
      <c r="Z5601" s="336">
        <f t="shared" ca="1" si="9671"/>
        <v>-0.36742902689953089</v>
      </c>
      <c r="AA5601" s="336">
        <f t="shared" ca="1" si="9671"/>
        <v>-1.3821742732290738E-2</v>
      </c>
      <c r="AB5601" s="336">
        <f t="shared" ca="1" si="9671"/>
        <v>3.826408473001198E-3</v>
      </c>
      <c r="AC5601" s="336">
        <f t="shared" ca="1" si="9671"/>
        <v>0.71267691931687305</v>
      </c>
      <c r="AD5601" s="336">
        <f t="shared" ca="1" si="9671"/>
        <v>-0.14863198624934829</v>
      </c>
      <c r="AE5601" s="55"/>
      <c r="AF5601" s="55"/>
      <c r="AG5601" s="55"/>
      <c r="AH5601" s="55"/>
      <c r="AI5601" s="55"/>
      <c r="AJ5601" s="55"/>
      <c r="AK5601" s="55"/>
      <c r="AL5601" s="55"/>
      <c r="AM5601" s="55"/>
      <c r="AN5601" s="55"/>
      <c r="AO5601" s="55"/>
      <c r="AP5601" s="55"/>
      <c r="AQ5601" s="55"/>
      <c r="AR5601" s="55"/>
      <c r="AS5601" s="55"/>
    </row>
    <row r="5602" spans="1:45" x14ac:dyDescent="0.3">
      <c r="B5602" s="54" t="s">
        <v>172</v>
      </c>
      <c r="C5602" s="53">
        <f>C5595</f>
        <v>0</v>
      </c>
      <c r="D5602" s="56" t="e">
        <f t="shared" ref="D5602:D5603" ca="1" si="9672">AJ5602</f>
        <v>#N/A</v>
      </c>
      <c r="E5602" s="52" t="e">
        <f t="shared" ref="E5602:W5602" si="9673">E5595</f>
        <v>#N/A</v>
      </c>
      <c r="F5602" s="52" t="e">
        <f t="shared" si="9673"/>
        <v>#N/A</v>
      </c>
      <c r="G5602" s="52" t="e">
        <f t="shared" si="9673"/>
        <v>#N/A</v>
      </c>
      <c r="H5602" s="52" t="e">
        <f t="shared" si="9673"/>
        <v>#N/A</v>
      </c>
      <c r="I5602" s="52" t="e">
        <f t="shared" si="9673"/>
        <v>#N/A</v>
      </c>
      <c r="J5602" s="52" t="e">
        <f t="shared" si="9673"/>
        <v>#N/A</v>
      </c>
      <c r="K5602" s="52" t="e">
        <f t="shared" si="9673"/>
        <v>#N/A</v>
      </c>
      <c r="L5602" s="52" t="e">
        <f t="shared" si="9673"/>
        <v>#N/A</v>
      </c>
      <c r="M5602" s="52" t="e">
        <f t="shared" si="9673"/>
        <v>#N/A</v>
      </c>
      <c r="N5602" s="52" t="e">
        <f t="shared" si="9673"/>
        <v>#N/A</v>
      </c>
      <c r="O5602" s="52" t="e">
        <f t="shared" si="9673"/>
        <v>#N/A</v>
      </c>
      <c r="P5602" s="52" t="e">
        <f t="shared" si="9673"/>
        <v>#N/A</v>
      </c>
      <c r="Q5602" s="52" t="e">
        <f t="shared" si="9673"/>
        <v>#N/A</v>
      </c>
      <c r="R5602" s="52" t="e">
        <f t="shared" si="9673"/>
        <v>#N/A</v>
      </c>
      <c r="S5602" s="52" t="e">
        <f t="shared" si="9673"/>
        <v>#N/A</v>
      </c>
      <c r="T5602" s="52" t="e">
        <f t="shared" si="9673"/>
        <v>#N/A</v>
      </c>
      <c r="U5602" s="52" t="e">
        <f t="shared" si="9673"/>
        <v>#N/A</v>
      </c>
      <c r="V5602" s="52" t="e">
        <f t="shared" si="9673"/>
        <v>#N/A</v>
      </c>
      <c r="W5602" s="52" t="e">
        <f t="shared" si="9673"/>
        <v>#N/A</v>
      </c>
      <c r="X5602" s="55" t="e">
        <f t="shared" ref="X5602:X5603" si="9674">(H5602-(O5602*P5602)/100-3*(J5602*K5602)/100)/2</f>
        <v>#N/A</v>
      </c>
      <c r="Y5602" s="55" t="e">
        <f t="shared" ref="Y5602:Y5603" si="9675">SUM(X5602,(J5602*K5602/100))/(F5602/100)</f>
        <v>#N/A</v>
      </c>
      <c r="Z5602" s="55" t="e">
        <f t="shared" ref="Z5602" si="9676">U5602*0.5+U5603*0.5</f>
        <v>#N/A</v>
      </c>
      <c r="AA5602" s="55" t="e">
        <f t="shared" ref="AA5602:AA5603" si="9677">J5602/Y5602</f>
        <v>#N/A</v>
      </c>
      <c r="AB5602" s="336" t="e">
        <f t="shared" ref="AB5602:AB5603" si="9678">X5602/(Y5602-J5602)</f>
        <v>#N/A</v>
      </c>
      <c r="AC5602" s="223" t="e">
        <f ca="1">INDEX(FGA_COEFFS,1,1)+Z5602*INDEX(FGA_COEFFS,1,2)+Y5602*INDEX(FGA_COEFFS,1,3)+R5602*INDEX(FGA_COEFFS,1,4)+Q5603*INDEX(FGA_COEFFS,1,5)+S5602*INDEX(FGA_COEFFS,1,6)+T5603*INDEX(FGA_COEFFS,1,7)+M5603*INDEX(FGA_COEFFS,1,8)+Y5606*Y5607</f>
        <v>#N/A</v>
      </c>
      <c r="AD5602" s="223" t="e">
        <f ca="1">INDEX(THREEPTA_COEFFS,1,1)+AC5602*INDEX(THREEPTA_COEFFS,1,2)+J5602*INDEX(THREEPTA_COEFFS,1,3)+AA5602*INDEX(THREEPTA_COEFFS,1,4)+K5602*INDEX(THREEPTA_COEFFS,1,5)+L5603*INDEX(THREEPTA_COEFFS,1,6)+Z5606*Z5607</f>
        <v>#N/A</v>
      </c>
      <c r="AE5602" s="223" t="e">
        <f ca="1">INDEX(THREEPTPCT_COEFFS,1,1)+K5602*INDEX(THREEPTPCT_COEFFS,1,2)+L5603*INDEX(THREEPTPCT_COEFFS,1,3)+AA5606*AA5607</f>
        <v>#N/A</v>
      </c>
      <c r="AF5602" s="55" t="e">
        <f t="shared" ref="AF5602:AF5603" ca="1" si="9679">AC5602-AD5602</f>
        <v>#N/A</v>
      </c>
      <c r="AG5602" s="223" t="e">
        <f ca="1">INDEX(TWOPTPCT_COEFFS,1,1)+AB5602*INDEX(TWOPTPCT_COEFFS,1,2)+I5603*INDEX(TWOPTPCT_COEFFS,1,3)+G5603*INDEX(TWOPTPCT_COEFFS,1,4)+L5603*INDEX(TWOPTPCT_COEFFS,1,5)+AB5606*AB5607</f>
        <v>#N/A</v>
      </c>
      <c r="AH5602" s="223" t="e">
        <f ca="1">INDEX(FTA_COEFFS,1,1)+O5602*INDEX(FTA_COEFFS,1,2)+N5603*INDEX(FTA_COEFFS,1,3)+(Q5602+R5602)*INDEX(FTA_COEFFS,1,4)+(Q5603+R5603)*INDEX(FTA_COEFFS,1,5)+M5603*INDEX(FTA_COEFFS,1,6)+AC5606*AC5607</f>
        <v>#N/A</v>
      </c>
      <c r="AI5602" s="223" t="e">
        <f ca="1">INDEX(FTPCT_COEFFS,1,1)+P5602*INDEX(FTPCT_COEFFS,1,2)+F5602*INDEX(FTPCT_COEFFS,1,3)+G5603*INDEX(FTPCT_COEFFS,1,4)+AD5606*AD5607</f>
        <v>#N/A</v>
      </c>
      <c r="AJ5602" s="338" t="e">
        <f t="shared" ref="AJ5602:AJ5603" ca="1" si="9680">AD5602*AE5602/100+AF5602*AG5602+AH5602*AI5602/100</f>
        <v>#N/A</v>
      </c>
      <c r="AK5602" s="55"/>
      <c r="AL5602" s="55"/>
      <c r="AM5602" s="55"/>
      <c r="AN5602" s="55"/>
      <c r="AO5602" s="55"/>
      <c r="AP5602" s="55"/>
      <c r="AQ5602" s="55"/>
      <c r="AR5602" s="55"/>
    </row>
    <row r="5603" spans="1:45" x14ac:dyDescent="0.3">
      <c r="B5603" s="54" t="s">
        <v>175</v>
      </c>
      <c r="C5603" s="54">
        <f>C5596</f>
        <v>0</v>
      </c>
      <c r="D5603" s="56" t="e">
        <f t="shared" ca="1" si="9672"/>
        <v>#N/A</v>
      </c>
      <c r="E5603" s="52" t="e">
        <f t="shared" ref="E5603:W5603" si="9681">E5596</f>
        <v>#N/A</v>
      </c>
      <c r="F5603" s="52" t="e">
        <f t="shared" si="9681"/>
        <v>#N/A</v>
      </c>
      <c r="G5603" s="52" t="e">
        <f t="shared" si="9681"/>
        <v>#N/A</v>
      </c>
      <c r="H5603" s="52" t="e">
        <f t="shared" si="9681"/>
        <v>#N/A</v>
      </c>
      <c r="I5603" s="52" t="e">
        <f t="shared" si="9681"/>
        <v>#N/A</v>
      </c>
      <c r="J5603" s="52" t="e">
        <f t="shared" si="9681"/>
        <v>#N/A</v>
      </c>
      <c r="K5603" s="52" t="e">
        <f t="shared" si="9681"/>
        <v>#N/A</v>
      </c>
      <c r="L5603" s="52" t="e">
        <f t="shared" si="9681"/>
        <v>#N/A</v>
      </c>
      <c r="M5603" s="52" t="e">
        <f t="shared" si="9681"/>
        <v>#N/A</v>
      </c>
      <c r="N5603" s="52" t="e">
        <f t="shared" si="9681"/>
        <v>#N/A</v>
      </c>
      <c r="O5603" s="52" t="e">
        <f t="shared" si="9681"/>
        <v>#N/A</v>
      </c>
      <c r="P5603" s="52" t="e">
        <f t="shared" si="9681"/>
        <v>#N/A</v>
      </c>
      <c r="Q5603" s="52" t="e">
        <f t="shared" si="9681"/>
        <v>#N/A</v>
      </c>
      <c r="R5603" s="52" t="e">
        <f t="shared" si="9681"/>
        <v>#N/A</v>
      </c>
      <c r="S5603" s="52" t="e">
        <f t="shared" si="9681"/>
        <v>#N/A</v>
      </c>
      <c r="T5603" s="52" t="e">
        <f t="shared" si="9681"/>
        <v>#N/A</v>
      </c>
      <c r="U5603" s="52" t="e">
        <f t="shared" si="9681"/>
        <v>#N/A</v>
      </c>
      <c r="V5603" s="52" t="e">
        <f t="shared" si="9681"/>
        <v>#N/A</v>
      </c>
      <c r="W5603" s="52" t="e">
        <f t="shared" si="9681"/>
        <v>#N/A</v>
      </c>
      <c r="X5603" s="55" t="e">
        <f t="shared" si="9674"/>
        <v>#N/A</v>
      </c>
      <c r="Y5603" s="55" t="e">
        <f t="shared" si="9675"/>
        <v>#N/A</v>
      </c>
      <c r="Z5603" s="55" t="e">
        <f t="shared" ref="Z5603" si="9682">Z5602</f>
        <v>#N/A</v>
      </c>
      <c r="AA5603" s="55" t="e">
        <f t="shared" si="9677"/>
        <v>#N/A</v>
      </c>
      <c r="AB5603" s="336" t="e">
        <f t="shared" si="9678"/>
        <v>#N/A</v>
      </c>
      <c r="AC5603" s="223" t="e">
        <f ca="1">INDEX(FGA_COEFFS,1,1)+Z5603*INDEX(FGA_COEFFS,1,2)+Y5603*INDEX(FGA_COEFFS,1,3)+R5603*INDEX(FGA_COEFFS,1,4)+Q5602*INDEX(FGA_COEFFS,1,5)+S5603*INDEX(FGA_COEFFS,1,6)+T5602*INDEX(FGA_COEFFS,1,7)+M5602*INDEX(FGA_COEFFS,1,8)+Y5606*Y5608</f>
        <v>#N/A</v>
      </c>
      <c r="AD5603" s="223" t="e">
        <f ca="1">INDEX(THREEPTA_COEFFS,1,1)+AC5603*INDEX(THREEPTA_COEFFS,1,2)+J5603*INDEX(THREEPTA_COEFFS,1,3)+AA5603*INDEX(THREEPTA_COEFFS,1,4)+K5603*INDEX(THREEPTA_COEFFS,1,5)+L5602*INDEX(THREEPTA_COEFFS,1,6)+Z5606*Z5608</f>
        <v>#N/A</v>
      </c>
      <c r="AE5603" s="223" t="e">
        <f ca="1">INDEX(THREEPTPCT_COEFFS,1,1)+K5603*INDEX(THREEPTPCT_COEFFS,1,2)+L5602*INDEX(THREEPTPCT_COEFFS,1,3)+AA5606*AA5608</f>
        <v>#N/A</v>
      </c>
      <c r="AF5603" s="55" t="e">
        <f t="shared" ca="1" si="9679"/>
        <v>#N/A</v>
      </c>
      <c r="AG5603" s="223" t="e">
        <f ca="1">INDEX(TWOPTPCT_COEFFS,1,1)+AB5603*INDEX(TWOPTPCT_COEFFS,1,2)+I5602*INDEX(TWOPTPCT_COEFFS,1,3)+G5602*INDEX(TWOPTPCT_COEFFS,1,4)+L5602*INDEX(TWOPTPCT_COEFFS,1,5)+AB5606*AB5608</f>
        <v>#N/A</v>
      </c>
      <c r="AH5603" s="223" t="e">
        <f ca="1">INDEX(FTA_COEFFS,1,1)+O5603*INDEX(FTA_COEFFS,1,2)+N5602*INDEX(FTA_COEFFS,1,3)+(Q5603+R5603)*INDEX(FTA_COEFFS,1,4)+(Q5602+R5602)*INDEX(FTA_COEFFS,1,5)+M5602*INDEX(FTA_COEFFS,1,6)+AC5606*AC5608</f>
        <v>#N/A</v>
      </c>
      <c r="AI5603" s="223" t="e">
        <f ca="1">INDEX(FTPCT_COEFFS,1,1)+P5603*INDEX(FTPCT_COEFFS,1,2)+F5603*INDEX(FTPCT_COEFFS,1,3)+G5602*INDEX(FTPCT_COEFFS,1,4)+AD5606*AD5608</f>
        <v>#N/A</v>
      </c>
      <c r="AJ5603" s="338" t="e">
        <f t="shared" ca="1" si="9680"/>
        <v>#N/A</v>
      </c>
      <c r="AK5603" s="55"/>
      <c r="AL5603" s="55"/>
      <c r="AM5603" s="55"/>
      <c r="AN5603" s="55"/>
      <c r="AO5603" s="55"/>
      <c r="AP5603" s="55"/>
      <c r="AQ5603" s="55"/>
      <c r="AR5603" s="55"/>
    </row>
    <row r="5604" spans="1:45" x14ac:dyDescent="0.3">
      <c r="A5604" s="54" t="e">
        <f ca="1">IF(D5602&gt;(D5603+(AVERAGE(V5602,W5602)-AVERAGE(V5603,W5603))/2)+2.5,C5602,IF(D5603&gt;(D5602+(AVERAGE(V5603,W5603)-AVERAGE(V5602,W5602))/2)+2.5,C5603,"Close"))</f>
        <v>#N/A</v>
      </c>
      <c r="B5604" s="64" t="e">
        <f ca="1">IF(D5603&gt;D5602,C5603,C5602)</f>
        <v>#N/A</v>
      </c>
      <c r="D5604" s="56"/>
      <c r="X5604" s="55"/>
      <c r="Y5604" s="55"/>
      <c r="Z5604" s="55"/>
      <c r="AA5604" s="55"/>
      <c r="AB5604" s="55"/>
      <c r="AC5604" s="337"/>
      <c r="AD5604" s="337"/>
      <c r="AE5604" s="337"/>
      <c r="AF5604" s="337"/>
      <c r="AG5604" s="337"/>
      <c r="AH5604" s="337"/>
      <c r="AI5604" s="337"/>
      <c r="AJ5604" s="337"/>
      <c r="AK5604" s="337"/>
      <c r="AL5604" s="337"/>
      <c r="AM5604" s="55"/>
      <c r="AN5604" s="55"/>
      <c r="AO5604" s="55"/>
      <c r="AP5604" s="55"/>
      <c r="AQ5604" s="55"/>
      <c r="AR5604" s="55"/>
      <c r="AS5604" s="55"/>
    </row>
    <row r="5605" spans="1:45" x14ac:dyDescent="0.3">
      <c r="X5605" s="54" t="s">
        <v>1305</v>
      </c>
      <c r="Y5605" s="54" t="s">
        <v>128</v>
      </c>
      <c r="Z5605" s="54" t="s">
        <v>157</v>
      </c>
      <c r="AA5605" s="54" t="s">
        <v>151</v>
      </c>
      <c r="AB5605" s="54" t="s">
        <v>1327</v>
      </c>
      <c r="AC5605" s="54" t="s">
        <v>129</v>
      </c>
      <c r="AD5605" s="54" t="s">
        <v>116</v>
      </c>
      <c r="AE5605" s="54"/>
      <c r="AF5605" s="54"/>
      <c r="AG5605" s="54"/>
      <c r="AH5605" s="54"/>
      <c r="AI5605" s="54"/>
      <c r="AJ5605" s="54"/>
      <c r="AK5605" s="54"/>
      <c r="AL5605" s="54"/>
      <c r="AM5605" s="54"/>
      <c r="AN5605" s="54"/>
      <c r="AO5605" s="54"/>
      <c r="AP5605" s="54"/>
      <c r="AQ5605" s="54"/>
      <c r="AR5605" s="54"/>
      <c r="AS5605" s="54"/>
    </row>
    <row r="5606" spans="1:45" x14ac:dyDescent="0.3">
      <c r="X5606" s="54"/>
      <c r="Y5606" s="54">
        <f t="shared" ref="Y5606:AD5606" si="9683">Y5599</f>
        <v>6.4436999999999998</v>
      </c>
      <c r="Z5606" s="54">
        <f t="shared" si="9683"/>
        <v>4.9371</v>
      </c>
      <c r="AA5606" s="54">
        <f t="shared" si="9683"/>
        <v>11.350300000000001</v>
      </c>
      <c r="AB5606" s="54">
        <f t="shared" si="9683"/>
        <v>7.1900000000000006E-2</v>
      </c>
      <c r="AC5606" s="54">
        <f t="shared" si="9683"/>
        <v>6.2766000000000002</v>
      </c>
      <c r="AD5606" s="54">
        <f t="shared" si="9683"/>
        <v>11.042999999999999</v>
      </c>
      <c r="AE5606" s="54"/>
      <c r="AF5606" s="336"/>
      <c r="AG5606" s="336"/>
      <c r="AH5606" s="336"/>
      <c r="AI5606" s="54"/>
      <c r="AJ5606" s="54"/>
      <c r="AK5606" s="54"/>
      <c r="AL5606" s="54"/>
      <c r="AM5606" s="54"/>
      <c r="AN5606" s="54"/>
      <c r="AO5606" s="54"/>
      <c r="AP5606" s="54"/>
      <c r="AQ5606" s="54"/>
      <c r="AR5606" s="54"/>
      <c r="AS5606" s="54"/>
    </row>
    <row r="5607" spans="1:45" x14ac:dyDescent="0.3">
      <c r="D5607" s="56"/>
      <c r="X5607" s="336"/>
      <c r="Y5607" s="336">
        <f t="shared" ca="1" si="9671"/>
        <v>0.51532827098983858</v>
      </c>
      <c r="Z5607" s="336">
        <f t="shared" ca="1" si="9671"/>
        <v>1.4100819079688045</v>
      </c>
      <c r="AA5607" s="336">
        <f t="shared" ca="1" si="9671"/>
        <v>-2.4736280014320239E-2</v>
      </c>
      <c r="AB5607" s="336">
        <f t="shared" ca="1" si="9671"/>
        <v>0.11357605833041032</v>
      </c>
      <c r="AC5607" s="336">
        <f t="shared" ca="1" si="9671"/>
        <v>0.89838438126235287</v>
      </c>
      <c r="AD5607" s="336">
        <f t="shared" ca="1" si="9671"/>
        <v>-0.11627461227918219</v>
      </c>
      <c r="AE5607" s="336"/>
      <c r="AF5607" s="336"/>
      <c r="AG5607" s="336"/>
      <c r="AH5607" s="336"/>
      <c r="AI5607" s="54"/>
      <c r="AJ5607" s="54"/>
      <c r="AK5607" s="54"/>
      <c r="AL5607" s="336"/>
      <c r="AM5607" s="336"/>
      <c r="AN5607" s="336"/>
      <c r="AO5607" s="336"/>
      <c r="AP5607" s="54"/>
      <c r="AQ5607" s="336"/>
      <c r="AR5607" s="336"/>
      <c r="AS5607" s="336"/>
    </row>
    <row r="5608" spans="1:45" x14ac:dyDescent="0.3">
      <c r="C5608" s="54"/>
      <c r="D5608" s="56"/>
      <c r="Y5608" s="336">
        <f t="shared" ca="1" si="9671"/>
        <v>5.9856889892529269E-2</v>
      </c>
      <c r="Z5608" s="336">
        <f t="shared" ca="1" si="9671"/>
        <v>-0.36720788066177806</v>
      </c>
      <c r="AA5608" s="336">
        <f t="shared" ca="1" si="9671"/>
        <v>-0.1469626471681526</v>
      </c>
      <c r="AB5608" s="336">
        <f t="shared" ca="1" si="9671"/>
        <v>1.7926880665388802E-2</v>
      </c>
      <c r="AC5608" s="336">
        <f t="shared" ca="1" si="9671"/>
        <v>-1.0470182544999644E-2</v>
      </c>
      <c r="AD5608" s="336">
        <f t="shared" ca="1" si="9671"/>
        <v>0.13060627298290936</v>
      </c>
      <c r="AE5608" s="55"/>
      <c r="AF5608" s="55"/>
      <c r="AG5608" s="55"/>
      <c r="AH5608" s="55"/>
      <c r="AI5608" s="55"/>
      <c r="AJ5608" s="55"/>
      <c r="AK5608" s="55"/>
      <c r="AL5608" s="55"/>
      <c r="AM5608" s="55"/>
      <c r="AN5608" s="55"/>
      <c r="AO5608" s="55"/>
      <c r="AP5608" s="55"/>
      <c r="AQ5608" s="55"/>
      <c r="AR5608" s="55"/>
      <c r="AS5608" s="55"/>
    </row>
    <row r="5609" spans="1:45" x14ac:dyDescent="0.3">
      <c r="B5609" s="54" t="s">
        <v>172</v>
      </c>
      <c r="C5609" s="53">
        <f>C5602</f>
        <v>0</v>
      </c>
      <c r="D5609" s="56" t="e">
        <f t="shared" ref="D5609:D5610" ca="1" si="9684">AJ5609</f>
        <v>#N/A</v>
      </c>
      <c r="E5609" s="52" t="e">
        <f t="shared" ref="E5609:W5609" si="9685">E5602</f>
        <v>#N/A</v>
      </c>
      <c r="F5609" s="52" t="e">
        <f t="shared" si="9685"/>
        <v>#N/A</v>
      </c>
      <c r="G5609" s="52" t="e">
        <f t="shared" si="9685"/>
        <v>#N/A</v>
      </c>
      <c r="H5609" s="52" t="e">
        <f t="shared" si="9685"/>
        <v>#N/A</v>
      </c>
      <c r="I5609" s="52" t="e">
        <f t="shared" si="9685"/>
        <v>#N/A</v>
      </c>
      <c r="J5609" s="52" t="e">
        <f t="shared" si="9685"/>
        <v>#N/A</v>
      </c>
      <c r="K5609" s="52" t="e">
        <f t="shared" si="9685"/>
        <v>#N/A</v>
      </c>
      <c r="L5609" s="52" t="e">
        <f t="shared" si="9685"/>
        <v>#N/A</v>
      </c>
      <c r="M5609" s="52" t="e">
        <f t="shared" si="9685"/>
        <v>#N/A</v>
      </c>
      <c r="N5609" s="52" t="e">
        <f t="shared" si="9685"/>
        <v>#N/A</v>
      </c>
      <c r="O5609" s="52" t="e">
        <f t="shared" si="9685"/>
        <v>#N/A</v>
      </c>
      <c r="P5609" s="52" t="e">
        <f t="shared" si="9685"/>
        <v>#N/A</v>
      </c>
      <c r="Q5609" s="52" t="e">
        <f t="shared" si="9685"/>
        <v>#N/A</v>
      </c>
      <c r="R5609" s="52" t="e">
        <f t="shared" si="9685"/>
        <v>#N/A</v>
      </c>
      <c r="S5609" s="52" t="e">
        <f t="shared" si="9685"/>
        <v>#N/A</v>
      </c>
      <c r="T5609" s="52" t="e">
        <f t="shared" si="9685"/>
        <v>#N/A</v>
      </c>
      <c r="U5609" s="52" t="e">
        <f t="shared" si="9685"/>
        <v>#N/A</v>
      </c>
      <c r="V5609" s="52" t="e">
        <f t="shared" si="9685"/>
        <v>#N/A</v>
      </c>
      <c r="W5609" s="52" t="e">
        <f t="shared" si="9685"/>
        <v>#N/A</v>
      </c>
      <c r="X5609" s="55" t="e">
        <f t="shared" ref="X5609:X5610" si="9686">(H5609-(O5609*P5609)/100-3*(J5609*K5609)/100)/2</f>
        <v>#N/A</v>
      </c>
      <c r="Y5609" s="55" t="e">
        <f t="shared" ref="Y5609:Y5610" si="9687">SUM(X5609,(J5609*K5609/100))/(F5609/100)</f>
        <v>#N/A</v>
      </c>
      <c r="Z5609" s="55" t="e">
        <f t="shared" ref="Z5609" si="9688">U5609*0.5+U5610*0.5</f>
        <v>#N/A</v>
      </c>
      <c r="AA5609" s="55" t="e">
        <f t="shared" ref="AA5609:AA5610" si="9689">J5609/Y5609</f>
        <v>#N/A</v>
      </c>
      <c r="AB5609" s="336" t="e">
        <f t="shared" ref="AB5609:AB5610" si="9690">X5609/(Y5609-J5609)</f>
        <v>#N/A</v>
      </c>
      <c r="AC5609" s="223" t="e">
        <f ca="1">INDEX(FGA_COEFFS,1,1)+Z5609*INDEX(FGA_COEFFS,1,2)+Y5609*INDEX(FGA_COEFFS,1,3)+R5609*INDEX(FGA_COEFFS,1,4)+Q5610*INDEX(FGA_COEFFS,1,5)+S5609*INDEX(FGA_COEFFS,1,6)+T5610*INDEX(FGA_COEFFS,1,7)+M5610*INDEX(FGA_COEFFS,1,8)+Y5613*Y5614</f>
        <v>#N/A</v>
      </c>
      <c r="AD5609" s="223" t="e">
        <f ca="1">INDEX(THREEPTA_COEFFS,1,1)+AC5609*INDEX(THREEPTA_COEFFS,1,2)+J5609*INDEX(THREEPTA_COEFFS,1,3)+AA5609*INDEX(THREEPTA_COEFFS,1,4)+K5609*INDEX(THREEPTA_COEFFS,1,5)+L5610*INDEX(THREEPTA_COEFFS,1,6)+Z5613*Z5614</f>
        <v>#N/A</v>
      </c>
      <c r="AE5609" s="223" t="e">
        <f ca="1">INDEX(THREEPTPCT_COEFFS,1,1)+K5609*INDEX(THREEPTPCT_COEFFS,1,2)+L5610*INDEX(THREEPTPCT_COEFFS,1,3)+AA5613*AA5614</f>
        <v>#N/A</v>
      </c>
      <c r="AF5609" s="55" t="e">
        <f t="shared" ref="AF5609:AF5610" ca="1" si="9691">AC5609-AD5609</f>
        <v>#N/A</v>
      </c>
      <c r="AG5609" s="223" t="e">
        <f ca="1">INDEX(TWOPTPCT_COEFFS,1,1)+AB5609*INDEX(TWOPTPCT_COEFFS,1,2)+I5610*INDEX(TWOPTPCT_COEFFS,1,3)+G5610*INDEX(TWOPTPCT_COEFFS,1,4)+L5610*INDEX(TWOPTPCT_COEFFS,1,5)+AB5613*AB5614</f>
        <v>#N/A</v>
      </c>
      <c r="AH5609" s="223" t="e">
        <f ca="1">INDEX(FTA_COEFFS,1,1)+O5609*INDEX(FTA_COEFFS,1,2)+N5610*INDEX(FTA_COEFFS,1,3)+(Q5609+R5609)*INDEX(FTA_COEFFS,1,4)+(Q5610+R5610)*INDEX(FTA_COEFFS,1,5)+M5610*INDEX(FTA_COEFFS,1,6)+AC5613*AC5614</f>
        <v>#N/A</v>
      </c>
      <c r="AI5609" s="223" t="e">
        <f ca="1">INDEX(FTPCT_COEFFS,1,1)+P5609*INDEX(FTPCT_COEFFS,1,2)+F5609*INDEX(FTPCT_COEFFS,1,3)+G5610*INDEX(FTPCT_COEFFS,1,4)+AD5613*AD5614</f>
        <v>#N/A</v>
      </c>
      <c r="AJ5609" s="338" t="e">
        <f t="shared" ref="AJ5609:AJ5610" ca="1" si="9692">AD5609*AE5609/100+AF5609*AG5609+AH5609*AI5609/100</f>
        <v>#N/A</v>
      </c>
      <c r="AK5609" s="55"/>
      <c r="AL5609" s="55"/>
      <c r="AM5609" s="55"/>
      <c r="AN5609" s="55"/>
      <c r="AO5609" s="55"/>
      <c r="AP5609" s="55"/>
      <c r="AQ5609" s="55"/>
      <c r="AR5609" s="55"/>
    </row>
    <row r="5610" spans="1:45" x14ac:dyDescent="0.3">
      <c r="B5610" s="54" t="s">
        <v>175</v>
      </c>
      <c r="C5610" s="54">
        <f>C5603</f>
        <v>0</v>
      </c>
      <c r="D5610" s="56" t="e">
        <f t="shared" ca="1" si="9684"/>
        <v>#N/A</v>
      </c>
      <c r="E5610" s="52" t="e">
        <f t="shared" ref="E5610:W5610" si="9693">E5603</f>
        <v>#N/A</v>
      </c>
      <c r="F5610" s="52" t="e">
        <f t="shared" si="9693"/>
        <v>#N/A</v>
      </c>
      <c r="G5610" s="52" t="e">
        <f t="shared" si="9693"/>
        <v>#N/A</v>
      </c>
      <c r="H5610" s="52" t="e">
        <f t="shared" si="9693"/>
        <v>#N/A</v>
      </c>
      <c r="I5610" s="52" t="e">
        <f t="shared" si="9693"/>
        <v>#N/A</v>
      </c>
      <c r="J5610" s="52" t="e">
        <f t="shared" si="9693"/>
        <v>#N/A</v>
      </c>
      <c r="K5610" s="52" t="e">
        <f t="shared" si="9693"/>
        <v>#N/A</v>
      </c>
      <c r="L5610" s="52" t="e">
        <f t="shared" si="9693"/>
        <v>#N/A</v>
      </c>
      <c r="M5610" s="52" t="e">
        <f t="shared" si="9693"/>
        <v>#N/A</v>
      </c>
      <c r="N5610" s="52" t="e">
        <f t="shared" si="9693"/>
        <v>#N/A</v>
      </c>
      <c r="O5610" s="52" t="e">
        <f t="shared" si="9693"/>
        <v>#N/A</v>
      </c>
      <c r="P5610" s="52" t="e">
        <f t="shared" si="9693"/>
        <v>#N/A</v>
      </c>
      <c r="Q5610" s="52" t="e">
        <f t="shared" si="9693"/>
        <v>#N/A</v>
      </c>
      <c r="R5610" s="52" t="e">
        <f t="shared" si="9693"/>
        <v>#N/A</v>
      </c>
      <c r="S5610" s="52" t="e">
        <f t="shared" si="9693"/>
        <v>#N/A</v>
      </c>
      <c r="T5610" s="52" t="e">
        <f t="shared" si="9693"/>
        <v>#N/A</v>
      </c>
      <c r="U5610" s="52" t="e">
        <f t="shared" si="9693"/>
        <v>#N/A</v>
      </c>
      <c r="V5610" s="52" t="e">
        <f t="shared" si="9693"/>
        <v>#N/A</v>
      </c>
      <c r="W5610" s="52" t="e">
        <f t="shared" si="9693"/>
        <v>#N/A</v>
      </c>
      <c r="X5610" s="55" t="e">
        <f t="shared" si="9686"/>
        <v>#N/A</v>
      </c>
      <c r="Y5610" s="55" t="e">
        <f t="shared" si="9687"/>
        <v>#N/A</v>
      </c>
      <c r="Z5610" s="55" t="e">
        <f t="shared" ref="Z5610" si="9694">Z5609</f>
        <v>#N/A</v>
      </c>
      <c r="AA5610" s="55" t="e">
        <f t="shared" si="9689"/>
        <v>#N/A</v>
      </c>
      <c r="AB5610" s="336" t="e">
        <f t="shared" si="9690"/>
        <v>#N/A</v>
      </c>
      <c r="AC5610" s="223" t="e">
        <f ca="1">INDEX(FGA_COEFFS,1,1)+Z5610*INDEX(FGA_COEFFS,1,2)+Y5610*INDEX(FGA_COEFFS,1,3)+R5610*INDEX(FGA_COEFFS,1,4)+Q5609*INDEX(FGA_COEFFS,1,5)+S5610*INDEX(FGA_COEFFS,1,6)+T5609*INDEX(FGA_COEFFS,1,7)+M5609*INDEX(FGA_COEFFS,1,8)+Y5613*Y5615</f>
        <v>#N/A</v>
      </c>
      <c r="AD5610" s="223" t="e">
        <f ca="1">INDEX(THREEPTA_COEFFS,1,1)+AC5610*INDEX(THREEPTA_COEFFS,1,2)+J5610*INDEX(THREEPTA_COEFFS,1,3)+AA5610*INDEX(THREEPTA_COEFFS,1,4)+K5610*INDEX(THREEPTA_COEFFS,1,5)+L5609*INDEX(THREEPTA_COEFFS,1,6)+Z5613*Z5615</f>
        <v>#N/A</v>
      </c>
      <c r="AE5610" s="223" t="e">
        <f ca="1">INDEX(THREEPTPCT_COEFFS,1,1)+K5610*INDEX(THREEPTPCT_COEFFS,1,2)+L5609*INDEX(THREEPTPCT_COEFFS,1,3)+AA5613*AA5615</f>
        <v>#N/A</v>
      </c>
      <c r="AF5610" s="55" t="e">
        <f t="shared" ca="1" si="9691"/>
        <v>#N/A</v>
      </c>
      <c r="AG5610" s="223" t="e">
        <f ca="1">INDEX(TWOPTPCT_COEFFS,1,1)+AB5610*INDEX(TWOPTPCT_COEFFS,1,2)+I5609*INDEX(TWOPTPCT_COEFFS,1,3)+G5609*INDEX(TWOPTPCT_COEFFS,1,4)+L5609*INDEX(TWOPTPCT_COEFFS,1,5)+AB5613*AB5615</f>
        <v>#N/A</v>
      </c>
      <c r="AH5610" s="223" t="e">
        <f ca="1">INDEX(FTA_COEFFS,1,1)+O5610*INDEX(FTA_COEFFS,1,2)+N5609*INDEX(FTA_COEFFS,1,3)+(Q5610+R5610)*INDEX(FTA_COEFFS,1,4)+(Q5609+R5609)*INDEX(FTA_COEFFS,1,5)+M5609*INDEX(FTA_COEFFS,1,6)+AC5613*AC5615</f>
        <v>#N/A</v>
      </c>
      <c r="AI5610" s="223" t="e">
        <f ca="1">INDEX(FTPCT_COEFFS,1,1)+P5610*INDEX(FTPCT_COEFFS,1,2)+F5610*INDEX(FTPCT_COEFFS,1,3)+G5609*INDEX(FTPCT_COEFFS,1,4)+AD5613*AD5615</f>
        <v>#N/A</v>
      </c>
      <c r="AJ5610" s="338" t="e">
        <f t="shared" ca="1" si="9692"/>
        <v>#N/A</v>
      </c>
      <c r="AK5610" s="55"/>
      <c r="AL5610" s="55"/>
      <c r="AM5610" s="55"/>
      <c r="AN5610" s="55"/>
      <c r="AO5610" s="55"/>
      <c r="AP5610" s="55"/>
      <c r="AQ5610" s="55"/>
      <c r="AR5610" s="55"/>
    </row>
    <row r="5611" spans="1:45" x14ac:dyDescent="0.3">
      <c r="A5611" s="54" t="e">
        <f ca="1">IF(D5609&gt;(D5610+(AVERAGE(V5609,W5609)-AVERAGE(V5610,W5610))/2)+2.5,C5609,IF(D5610&gt;(D5609+(AVERAGE(V5610,W5610)-AVERAGE(V5609,W5609))/2)+2.5,C5610,"Close"))</f>
        <v>#N/A</v>
      </c>
      <c r="B5611" s="64" t="e">
        <f ca="1">IF(D5610&gt;D5609,C5610,C5609)</f>
        <v>#N/A</v>
      </c>
      <c r="D5611" s="56"/>
      <c r="X5611" s="55"/>
      <c r="Y5611" s="55"/>
      <c r="Z5611" s="55"/>
      <c r="AA5611" s="55"/>
      <c r="AB5611" s="55"/>
      <c r="AC5611" s="337"/>
      <c r="AD5611" s="337"/>
      <c r="AE5611" s="337"/>
      <c r="AF5611" s="337"/>
      <c r="AG5611" s="337"/>
      <c r="AH5611" s="337"/>
      <c r="AI5611" s="337"/>
      <c r="AJ5611" s="337"/>
      <c r="AK5611" s="337"/>
      <c r="AL5611" s="337"/>
      <c r="AM5611" s="55"/>
      <c r="AN5611" s="55"/>
      <c r="AO5611" s="55"/>
      <c r="AP5611" s="55"/>
      <c r="AQ5611" s="55"/>
      <c r="AR5611" s="55"/>
      <c r="AS5611" s="55"/>
    </row>
    <row r="5612" spans="1:45" x14ac:dyDescent="0.3">
      <c r="X5612" s="54" t="s">
        <v>1305</v>
      </c>
      <c r="Y5612" s="54" t="s">
        <v>128</v>
      </c>
      <c r="Z5612" s="54" t="s">
        <v>157</v>
      </c>
      <c r="AA5612" s="54" t="s">
        <v>151</v>
      </c>
      <c r="AB5612" s="54" t="s">
        <v>1327</v>
      </c>
      <c r="AC5612" s="54" t="s">
        <v>129</v>
      </c>
      <c r="AD5612" s="54" t="s">
        <v>116</v>
      </c>
      <c r="AE5612" s="54"/>
      <c r="AF5612" s="54"/>
      <c r="AG5612" s="54"/>
      <c r="AH5612" s="54"/>
      <c r="AI5612" s="54"/>
      <c r="AJ5612" s="54"/>
      <c r="AK5612" s="54"/>
      <c r="AL5612" s="54"/>
      <c r="AM5612" s="54"/>
      <c r="AN5612" s="54"/>
      <c r="AO5612" s="54"/>
      <c r="AP5612" s="54"/>
      <c r="AQ5612" s="54"/>
      <c r="AR5612" s="54"/>
      <c r="AS5612" s="54"/>
    </row>
    <row r="5613" spans="1:45" x14ac:dyDescent="0.3">
      <c r="X5613" s="54"/>
      <c r="Y5613" s="54">
        <f t="shared" ref="Y5613:AD5613" si="9695">Y5606</f>
        <v>6.4436999999999998</v>
      </c>
      <c r="Z5613" s="54">
        <f t="shared" si="9695"/>
        <v>4.9371</v>
      </c>
      <c r="AA5613" s="54">
        <f t="shared" si="9695"/>
        <v>11.350300000000001</v>
      </c>
      <c r="AB5613" s="54">
        <f t="shared" si="9695"/>
        <v>7.1900000000000006E-2</v>
      </c>
      <c r="AC5613" s="54">
        <f t="shared" si="9695"/>
        <v>6.2766000000000002</v>
      </c>
      <c r="AD5613" s="54">
        <f t="shared" si="9695"/>
        <v>11.042999999999999</v>
      </c>
      <c r="AE5613" s="54"/>
      <c r="AF5613" s="336"/>
      <c r="AG5613" s="336"/>
      <c r="AH5613" s="336"/>
      <c r="AI5613" s="54"/>
      <c r="AJ5613" s="54"/>
      <c r="AK5613" s="54"/>
      <c r="AL5613" s="54"/>
      <c r="AM5613" s="54"/>
      <c r="AN5613" s="54"/>
      <c r="AO5613" s="54"/>
      <c r="AP5613" s="54"/>
      <c r="AQ5613" s="54"/>
      <c r="AR5613" s="54"/>
      <c r="AS5613" s="54"/>
    </row>
    <row r="5614" spans="1:45" x14ac:dyDescent="0.3">
      <c r="D5614" s="56"/>
      <c r="X5614" s="336"/>
      <c r="Y5614" s="336">
        <f t="shared" ca="1" si="9671"/>
        <v>-8.3720619273081678E-3</v>
      </c>
      <c r="Z5614" s="336">
        <f t="shared" ca="1" si="9671"/>
        <v>-0.62276437713640331</v>
      </c>
      <c r="AA5614" s="336">
        <f t="shared" ca="1" si="9671"/>
        <v>-0.14000474196582788</v>
      </c>
      <c r="AB5614" s="336">
        <f t="shared" ca="1" si="9671"/>
        <v>0.34347336599586542</v>
      </c>
      <c r="AC5614" s="336">
        <f t="shared" ca="1" si="9671"/>
        <v>-9.5241891406786516E-2</v>
      </c>
      <c r="AD5614" s="336">
        <f t="shared" ca="1" si="9671"/>
        <v>6.0837942419308587E-2</v>
      </c>
      <c r="AE5614" s="336"/>
      <c r="AF5614" s="336"/>
      <c r="AG5614" s="336"/>
      <c r="AH5614" s="336"/>
      <c r="AI5614" s="54"/>
      <c r="AJ5614" s="54"/>
      <c r="AK5614" s="54"/>
      <c r="AL5614" s="336"/>
      <c r="AM5614" s="336"/>
      <c r="AN5614" s="336"/>
      <c r="AO5614" s="336"/>
      <c r="AP5614" s="54"/>
      <c r="AQ5614" s="336"/>
      <c r="AR5614" s="336"/>
      <c r="AS5614" s="336"/>
    </row>
    <row r="5615" spans="1:45" x14ac:dyDescent="0.3">
      <c r="C5615" s="54"/>
      <c r="D5615" s="56"/>
      <c r="Y5615" s="336">
        <f t="shared" ca="1" si="9671"/>
        <v>0.49436494299858519</v>
      </c>
      <c r="Z5615" s="336">
        <f t="shared" ca="1" si="9671"/>
        <v>0.86579151761857043</v>
      </c>
      <c r="AA5615" s="336">
        <f t="shared" ca="1" si="9671"/>
        <v>-3.0460116441209705E-4</v>
      </c>
      <c r="AB5615" s="336">
        <f t="shared" ca="1" si="9671"/>
        <v>-0.66003509982290165</v>
      </c>
      <c r="AC5615" s="336">
        <f t="shared" ca="1" si="9671"/>
        <v>0.53497650203470892</v>
      </c>
      <c r="AD5615" s="336">
        <f t="shared" ca="1" si="9671"/>
        <v>-8.90017787981216E-2</v>
      </c>
      <c r="AE5615" s="55"/>
      <c r="AF5615" s="55"/>
      <c r="AG5615" s="55"/>
      <c r="AH5615" s="55"/>
      <c r="AI5615" s="55"/>
      <c r="AJ5615" s="55"/>
      <c r="AK5615" s="55"/>
      <c r="AL5615" s="55"/>
      <c r="AM5615" s="55"/>
      <c r="AN5615" s="55"/>
      <c r="AO5615" s="55"/>
      <c r="AP5615" s="55"/>
      <c r="AQ5615" s="55"/>
      <c r="AR5615" s="55"/>
      <c r="AS5615" s="55"/>
    </row>
    <row r="5616" spans="1:45" x14ac:dyDescent="0.3">
      <c r="B5616" s="54" t="s">
        <v>172</v>
      </c>
      <c r="C5616" s="53">
        <f>C5609</f>
        <v>0</v>
      </c>
      <c r="D5616" s="56" t="e">
        <f t="shared" ref="D5616:D5617" ca="1" si="9696">AJ5616</f>
        <v>#N/A</v>
      </c>
      <c r="E5616" s="52" t="e">
        <f t="shared" ref="E5616:W5616" si="9697">E5609</f>
        <v>#N/A</v>
      </c>
      <c r="F5616" s="52" t="e">
        <f t="shared" si="9697"/>
        <v>#N/A</v>
      </c>
      <c r="G5616" s="52" t="e">
        <f t="shared" si="9697"/>
        <v>#N/A</v>
      </c>
      <c r="H5616" s="52" t="e">
        <f t="shared" si="9697"/>
        <v>#N/A</v>
      </c>
      <c r="I5616" s="52" t="e">
        <f t="shared" si="9697"/>
        <v>#N/A</v>
      </c>
      <c r="J5616" s="52" t="e">
        <f t="shared" si="9697"/>
        <v>#N/A</v>
      </c>
      <c r="K5616" s="52" t="e">
        <f t="shared" si="9697"/>
        <v>#N/A</v>
      </c>
      <c r="L5616" s="52" t="e">
        <f t="shared" si="9697"/>
        <v>#N/A</v>
      </c>
      <c r="M5616" s="52" t="e">
        <f t="shared" si="9697"/>
        <v>#N/A</v>
      </c>
      <c r="N5616" s="52" t="e">
        <f t="shared" si="9697"/>
        <v>#N/A</v>
      </c>
      <c r="O5616" s="52" t="e">
        <f t="shared" si="9697"/>
        <v>#N/A</v>
      </c>
      <c r="P5616" s="52" t="e">
        <f t="shared" si="9697"/>
        <v>#N/A</v>
      </c>
      <c r="Q5616" s="52" t="e">
        <f t="shared" si="9697"/>
        <v>#N/A</v>
      </c>
      <c r="R5616" s="52" t="e">
        <f t="shared" si="9697"/>
        <v>#N/A</v>
      </c>
      <c r="S5616" s="52" t="e">
        <f t="shared" si="9697"/>
        <v>#N/A</v>
      </c>
      <c r="T5616" s="52" t="e">
        <f t="shared" si="9697"/>
        <v>#N/A</v>
      </c>
      <c r="U5616" s="52" t="e">
        <f t="shared" si="9697"/>
        <v>#N/A</v>
      </c>
      <c r="V5616" s="52" t="e">
        <f t="shared" si="9697"/>
        <v>#N/A</v>
      </c>
      <c r="W5616" s="52" t="e">
        <f t="shared" si="9697"/>
        <v>#N/A</v>
      </c>
      <c r="X5616" s="55" t="e">
        <f t="shared" ref="X5616:X5617" si="9698">(H5616-(O5616*P5616)/100-3*(J5616*K5616)/100)/2</f>
        <v>#N/A</v>
      </c>
      <c r="Y5616" s="55" t="e">
        <f t="shared" ref="Y5616:Y5617" si="9699">SUM(X5616,(J5616*K5616/100))/(F5616/100)</f>
        <v>#N/A</v>
      </c>
      <c r="Z5616" s="55" t="e">
        <f t="shared" ref="Z5616" si="9700">U5616*0.5+U5617*0.5</f>
        <v>#N/A</v>
      </c>
      <c r="AA5616" s="55" t="e">
        <f t="shared" ref="AA5616:AA5617" si="9701">J5616/Y5616</f>
        <v>#N/A</v>
      </c>
      <c r="AB5616" s="336" t="e">
        <f t="shared" ref="AB5616:AB5617" si="9702">X5616/(Y5616-J5616)</f>
        <v>#N/A</v>
      </c>
      <c r="AC5616" s="223" t="e">
        <f ca="1">INDEX(FGA_COEFFS,1,1)+Z5616*INDEX(FGA_COEFFS,1,2)+Y5616*INDEX(FGA_COEFFS,1,3)+R5616*INDEX(FGA_COEFFS,1,4)+Q5617*INDEX(FGA_COEFFS,1,5)+S5616*INDEX(FGA_COEFFS,1,6)+T5617*INDEX(FGA_COEFFS,1,7)+M5617*INDEX(FGA_COEFFS,1,8)+Y5620*Y5621</f>
        <v>#N/A</v>
      </c>
      <c r="AD5616" s="223" t="e">
        <f ca="1">INDEX(THREEPTA_COEFFS,1,1)+AC5616*INDEX(THREEPTA_COEFFS,1,2)+J5616*INDEX(THREEPTA_COEFFS,1,3)+AA5616*INDEX(THREEPTA_COEFFS,1,4)+K5616*INDEX(THREEPTA_COEFFS,1,5)+L5617*INDEX(THREEPTA_COEFFS,1,6)+Z5620*Z5621</f>
        <v>#N/A</v>
      </c>
      <c r="AE5616" s="223" t="e">
        <f ca="1">INDEX(THREEPTPCT_COEFFS,1,1)+K5616*INDEX(THREEPTPCT_COEFFS,1,2)+L5617*INDEX(THREEPTPCT_COEFFS,1,3)+AA5620*AA5621</f>
        <v>#N/A</v>
      </c>
      <c r="AF5616" s="55" t="e">
        <f t="shared" ref="AF5616:AF5617" ca="1" si="9703">AC5616-AD5616</f>
        <v>#N/A</v>
      </c>
      <c r="AG5616" s="223" t="e">
        <f ca="1">INDEX(TWOPTPCT_COEFFS,1,1)+AB5616*INDEX(TWOPTPCT_COEFFS,1,2)+I5617*INDEX(TWOPTPCT_COEFFS,1,3)+G5617*INDEX(TWOPTPCT_COEFFS,1,4)+L5617*INDEX(TWOPTPCT_COEFFS,1,5)+AB5620*AB5621</f>
        <v>#N/A</v>
      </c>
      <c r="AH5616" s="223" t="e">
        <f ca="1">INDEX(FTA_COEFFS,1,1)+O5616*INDEX(FTA_COEFFS,1,2)+N5617*INDEX(FTA_COEFFS,1,3)+(Q5616+R5616)*INDEX(FTA_COEFFS,1,4)+(Q5617+R5617)*INDEX(FTA_COEFFS,1,5)+M5617*INDEX(FTA_COEFFS,1,6)+AC5620*AC5621</f>
        <v>#N/A</v>
      </c>
      <c r="AI5616" s="223" t="e">
        <f ca="1">INDEX(FTPCT_COEFFS,1,1)+P5616*INDEX(FTPCT_COEFFS,1,2)+F5616*INDEX(FTPCT_COEFFS,1,3)+G5617*INDEX(FTPCT_COEFFS,1,4)+AD5620*AD5621</f>
        <v>#N/A</v>
      </c>
      <c r="AJ5616" s="338" t="e">
        <f t="shared" ref="AJ5616:AJ5617" ca="1" si="9704">AD5616*AE5616/100+AF5616*AG5616+AH5616*AI5616/100</f>
        <v>#N/A</v>
      </c>
      <c r="AK5616" s="55"/>
      <c r="AL5616" s="55"/>
      <c r="AM5616" s="55"/>
      <c r="AN5616" s="55"/>
      <c r="AO5616" s="55"/>
      <c r="AP5616" s="55"/>
      <c r="AQ5616" s="55"/>
      <c r="AR5616" s="55"/>
    </row>
    <row r="5617" spans="1:45" x14ac:dyDescent="0.3">
      <c r="B5617" s="54" t="s">
        <v>175</v>
      </c>
      <c r="C5617" s="54">
        <f>C5610</f>
        <v>0</v>
      </c>
      <c r="D5617" s="56" t="e">
        <f t="shared" ca="1" si="9696"/>
        <v>#N/A</v>
      </c>
      <c r="E5617" s="52" t="e">
        <f t="shared" ref="E5617:W5617" si="9705">E5610</f>
        <v>#N/A</v>
      </c>
      <c r="F5617" s="52" t="e">
        <f t="shared" si="9705"/>
        <v>#N/A</v>
      </c>
      <c r="G5617" s="52" t="e">
        <f t="shared" si="9705"/>
        <v>#N/A</v>
      </c>
      <c r="H5617" s="52" t="e">
        <f t="shared" si="9705"/>
        <v>#N/A</v>
      </c>
      <c r="I5617" s="52" t="e">
        <f t="shared" si="9705"/>
        <v>#N/A</v>
      </c>
      <c r="J5617" s="52" t="e">
        <f t="shared" si="9705"/>
        <v>#N/A</v>
      </c>
      <c r="K5617" s="52" t="e">
        <f t="shared" si="9705"/>
        <v>#N/A</v>
      </c>
      <c r="L5617" s="52" t="e">
        <f t="shared" si="9705"/>
        <v>#N/A</v>
      </c>
      <c r="M5617" s="52" t="e">
        <f t="shared" si="9705"/>
        <v>#N/A</v>
      </c>
      <c r="N5617" s="52" t="e">
        <f t="shared" si="9705"/>
        <v>#N/A</v>
      </c>
      <c r="O5617" s="52" t="e">
        <f t="shared" si="9705"/>
        <v>#N/A</v>
      </c>
      <c r="P5617" s="52" t="e">
        <f t="shared" si="9705"/>
        <v>#N/A</v>
      </c>
      <c r="Q5617" s="52" t="e">
        <f t="shared" si="9705"/>
        <v>#N/A</v>
      </c>
      <c r="R5617" s="52" t="e">
        <f t="shared" si="9705"/>
        <v>#N/A</v>
      </c>
      <c r="S5617" s="52" t="e">
        <f t="shared" si="9705"/>
        <v>#N/A</v>
      </c>
      <c r="T5617" s="52" t="e">
        <f t="shared" si="9705"/>
        <v>#N/A</v>
      </c>
      <c r="U5617" s="52" t="e">
        <f t="shared" si="9705"/>
        <v>#N/A</v>
      </c>
      <c r="V5617" s="52" t="e">
        <f t="shared" si="9705"/>
        <v>#N/A</v>
      </c>
      <c r="W5617" s="52" t="e">
        <f t="shared" si="9705"/>
        <v>#N/A</v>
      </c>
      <c r="X5617" s="55" t="e">
        <f t="shared" si="9698"/>
        <v>#N/A</v>
      </c>
      <c r="Y5617" s="55" t="e">
        <f t="shared" si="9699"/>
        <v>#N/A</v>
      </c>
      <c r="Z5617" s="55" t="e">
        <f t="shared" ref="Z5617" si="9706">Z5616</f>
        <v>#N/A</v>
      </c>
      <c r="AA5617" s="55" t="e">
        <f t="shared" si="9701"/>
        <v>#N/A</v>
      </c>
      <c r="AB5617" s="336" t="e">
        <f t="shared" si="9702"/>
        <v>#N/A</v>
      </c>
      <c r="AC5617" s="223" t="e">
        <f ca="1">INDEX(FGA_COEFFS,1,1)+Z5617*INDEX(FGA_COEFFS,1,2)+Y5617*INDEX(FGA_COEFFS,1,3)+R5617*INDEX(FGA_COEFFS,1,4)+Q5616*INDEX(FGA_COEFFS,1,5)+S5617*INDEX(FGA_COEFFS,1,6)+T5616*INDEX(FGA_COEFFS,1,7)+M5616*INDEX(FGA_COEFFS,1,8)+Y5620*Y5622</f>
        <v>#N/A</v>
      </c>
      <c r="AD5617" s="223" t="e">
        <f ca="1">INDEX(THREEPTA_COEFFS,1,1)+AC5617*INDEX(THREEPTA_COEFFS,1,2)+J5617*INDEX(THREEPTA_COEFFS,1,3)+AA5617*INDEX(THREEPTA_COEFFS,1,4)+K5617*INDEX(THREEPTA_COEFFS,1,5)+L5616*INDEX(THREEPTA_COEFFS,1,6)+Z5620*Z5622</f>
        <v>#N/A</v>
      </c>
      <c r="AE5617" s="223" t="e">
        <f ca="1">INDEX(THREEPTPCT_COEFFS,1,1)+K5617*INDEX(THREEPTPCT_COEFFS,1,2)+L5616*INDEX(THREEPTPCT_COEFFS,1,3)+AA5620*AA5622</f>
        <v>#N/A</v>
      </c>
      <c r="AF5617" s="55" t="e">
        <f t="shared" ca="1" si="9703"/>
        <v>#N/A</v>
      </c>
      <c r="AG5617" s="223" t="e">
        <f ca="1">INDEX(TWOPTPCT_COEFFS,1,1)+AB5617*INDEX(TWOPTPCT_COEFFS,1,2)+I5616*INDEX(TWOPTPCT_COEFFS,1,3)+G5616*INDEX(TWOPTPCT_COEFFS,1,4)+L5616*INDEX(TWOPTPCT_COEFFS,1,5)+AB5620*AB5622</f>
        <v>#N/A</v>
      </c>
      <c r="AH5617" s="223" t="e">
        <f ca="1">INDEX(FTA_COEFFS,1,1)+O5617*INDEX(FTA_COEFFS,1,2)+N5616*INDEX(FTA_COEFFS,1,3)+(Q5617+R5617)*INDEX(FTA_COEFFS,1,4)+(Q5616+R5616)*INDEX(FTA_COEFFS,1,5)+M5616*INDEX(FTA_COEFFS,1,6)+AC5620*AC5622</f>
        <v>#N/A</v>
      </c>
      <c r="AI5617" s="223" t="e">
        <f ca="1">INDEX(FTPCT_COEFFS,1,1)+P5617*INDEX(FTPCT_COEFFS,1,2)+F5617*INDEX(FTPCT_COEFFS,1,3)+G5616*INDEX(FTPCT_COEFFS,1,4)+AD5620*AD5622</f>
        <v>#N/A</v>
      </c>
      <c r="AJ5617" s="338" t="e">
        <f t="shared" ca="1" si="9704"/>
        <v>#N/A</v>
      </c>
      <c r="AK5617" s="55"/>
      <c r="AL5617" s="55"/>
      <c r="AM5617" s="55"/>
      <c r="AN5617" s="55"/>
      <c r="AO5617" s="55"/>
      <c r="AP5617" s="55"/>
      <c r="AQ5617" s="55"/>
      <c r="AR5617" s="55"/>
    </row>
    <row r="5618" spans="1:45" x14ac:dyDescent="0.3">
      <c r="A5618" s="54" t="e">
        <f ca="1">IF(D5616&gt;(D5617+(AVERAGE(V5616,W5616)-AVERAGE(V5617,W5617))/2)+2.5,C5616,IF(D5617&gt;(D5616+(AVERAGE(V5617,W5617)-AVERAGE(V5616,W5616))/2)+2.5,C5617,"Close"))</f>
        <v>#N/A</v>
      </c>
      <c r="B5618" s="64" t="e">
        <f ca="1">IF(D5617&gt;D5616,C5617,C5616)</f>
        <v>#N/A</v>
      </c>
      <c r="D5618" s="56"/>
      <c r="X5618" s="55"/>
      <c r="Y5618" s="55"/>
      <c r="Z5618" s="55"/>
      <c r="AA5618" s="55"/>
      <c r="AB5618" s="55"/>
      <c r="AC5618" s="337"/>
      <c r="AD5618" s="337"/>
      <c r="AE5618" s="337"/>
      <c r="AF5618" s="337"/>
      <c r="AG5618" s="337"/>
      <c r="AH5618" s="337"/>
      <c r="AI5618" s="337"/>
      <c r="AJ5618" s="337"/>
      <c r="AK5618" s="337"/>
      <c r="AL5618" s="337"/>
      <c r="AM5618" s="55"/>
      <c r="AN5618" s="55"/>
      <c r="AO5618" s="55"/>
      <c r="AP5618" s="55"/>
      <c r="AQ5618" s="55"/>
      <c r="AR5618" s="55"/>
      <c r="AS5618" s="55"/>
    </row>
    <row r="5619" spans="1:45" x14ac:dyDescent="0.3">
      <c r="X5619" s="54" t="s">
        <v>1305</v>
      </c>
      <c r="Y5619" s="54" t="s">
        <v>128</v>
      </c>
      <c r="Z5619" s="54" t="s">
        <v>157</v>
      </c>
      <c r="AA5619" s="54" t="s">
        <v>151</v>
      </c>
      <c r="AB5619" s="54" t="s">
        <v>1327</v>
      </c>
      <c r="AC5619" s="54" t="s">
        <v>129</v>
      </c>
      <c r="AD5619" s="54" t="s">
        <v>116</v>
      </c>
      <c r="AE5619" s="54"/>
      <c r="AF5619" s="54"/>
      <c r="AG5619" s="54"/>
      <c r="AH5619" s="54"/>
      <c r="AI5619" s="54"/>
      <c r="AJ5619" s="54"/>
      <c r="AK5619" s="54"/>
      <c r="AL5619" s="54"/>
      <c r="AM5619" s="54"/>
      <c r="AN5619" s="54"/>
      <c r="AO5619" s="54"/>
      <c r="AP5619" s="54"/>
      <c r="AQ5619" s="54"/>
      <c r="AR5619" s="54"/>
      <c r="AS5619" s="54"/>
    </row>
    <row r="5620" spans="1:45" x14ac:dyDescent="0.3">
      <c r="X5620" s="54"/>
      <c r="Y5620" s="54">
        <f t="shared" ref="Y5620:AD5620" si="9707">Y5613</f>
        <v>6.4436999999999998</v>
      </c>
      <c r="Z5620" s="54">
        <f t="shared" si="9707"/>
        <v>4.9371</v>
      </c>
      <c r="AA5620" s="54">
        <f t="shared" si="9707"/>
        <v>11.350300000000001</v>
      </c>
      <c r="AB5620" s="54">
        <f t="shared" si="9707"/>
        <v>7.1900000000000006E-2</v>
      </c>
      <c r="AC5620" s="54">
        <f t="shared" si="9707"/>
        <v>6.2766000000000002</v>
      </c>
      <c r="AD5620" s="54">
        <f t="shared" si="9707"/>
        <v>11.042999999999999</v>
      </c>
      <c r="AE5620" s="54"/>
      <c r="AF5620" s="336"/>
      <c r="AG5620" s="336"/>
      <c r="AH5620" s="336"/>
      <c r="AI5620" s="54"/>
      <c r="AJ5620" s="54"/>
      <c r="AK5620" s="54"/>
      <c r="AL5620" s="54"/>
      <c r="AM5620" s="54"/>
      <c r="AN5620" s="54"/>
      <c r="AO5620" s="54"/>
      <c r="AP5620" s="54"/>
      <c r="AQ5620" s="54"/>
      <c r="AR5620" s="54"/>
      <c r="AS5620" s="54"/>
    </row>
    <row r="5621" spans="1:45" x14ac:dyDescent="0.3">
      <c r="D5621" s="56"/>
      <c r="X5621" s="336"/>
      <c r="Y5621" s="336">
        <f t="shared" ca="1" si="9671"/>
        <v>-0.3105886326638912</v>
      </c>
      <c r="Z5621" s="336">
        <f t="shared" ca="1" si="9671"/>
        <v>0.58533422387247014</v>
      </c>
      <c r="AA5621" s="336">
        <f t="shared" ca="1" si="9671"/>
        <v>-0.22668487730490011</v>
      </c>
      <c r="AB5621" s="336">
        <f t="shared" ca="1" si="9671"/>
        <v>-0.43058114494825983</v>
      </c>
      <c r="AC5621" s="336">
        <f t="shared" ca="1" si="9671"/>
        <v>3.1209309347141837E-3</v>
      </c>
      <c r="AD5621" s="336">
        <f t="shared" ca="1" si="9671"/>
        <v>0.7502650262735111</v>
      </c>
      <c r="AE5621" s="336"/>
      <c r="AF5621" s="336"/>
      <c r="AG5621" s="336"/>
      <c r="AH5621" s="336"/>
      <c r="AI5621" s="54"/>
      <c r="AJ5621" s="54"/>
      <c r="AK5621" s="54"/>
      <c r="AL5621" s="336"/>
      <c r="AM5621" s="336"/>
      <c r="AN5621" s="336"/>
      <c r="AO5621" s="336"/>
      <c r="AP5621" s="54"/>
      <c r="AQ5621" s="336"/>
      <c r="AR5621" s="336"/>
      <c r="AS5621" s="336"/>
    </row>
    <row r="5622" spans="1:45" x14ac:dyDescent="0.3">
      <c r="C5622" s="54"/>
      <c r="D5622" s="56"/>
      <c r="Y5622" s="336">
        <f t="shared" ca="1" si="9671"/>
        <v>-2.0978562202088276E-2</v>
      </c>
      <c r="Z5622" s="336">
        <f t="shared" ca="1" si="9671"/>
        <v>-0.33899904689948057</v>
      </c>
      <c r="AA5622" s="336">
        <f t="shared" ca="1" si="9671"/>
        <v>-1.3199691967518765</v>
      </c>
      <c r="AB5622" s="336">
        <f t="shared" ca="1" si="9671"/>
        <v>-4.4000332475247747E-2</v>
      </c>
      <c r="AC5622" s="336">
        <f t="shared" ca="1" si="9671"/>
        <v>0.14794889814677298</v>
      </c>
      <c r="AD5622" s="336">
        <f t="shared" ca="1" si="9671"/>
        <v>0.55479786306802825</v>
      </c>
      <c r="AE5622" s="55"/>
      <c r="AF5622" s="55"/>
      <c r="AG5622" s="55"/>
      <c r="AH5622" s="55"/>
      <c r="AI5622" s="55"/>
      <c r="AJ5622" s="55"/>
      <c r="AK5622" s="55"/>
      <c r="AL5622" s="55"/>
      <c r="AM5622" s="55"/>
      <c r="AN5622" s="55"/>
      <c r="AO5622" s="55"/>
      <c r="AP5622" s="55"/>
      <c r="AQ5622" s="55"/>
      <c r="AR5622" s="55"/>
      <c r="AS5622" s="55"/>
    </row>
    <row r="5623" spans="1:45" x14ac:dyDescent="0.3">
      <c r="B5623" s="54" t="s">
        <v>172</v>
      </c>
      <c r="C5623" s="53">
        <f>C5616</f>
        <v>0</v>
      </c>
      <c r="D5623" s="56" t="e">
        <f t="shared" ref="D5623:D5624" ca="1" si="9708">AJ5623</f>
        <v>#N/A</v>
      </c>
      <c r="E5623" s="52" t="e">
        <f t="shared" ref="E5623:W5623" si="9709">E5616</f>
        <v>#N/A</v>
      </c>
      <c r="F5623" s="52" t="e">
        <f t="shared" si="9709"/>
        <v>#N/A</v>
      </c>
      <c r="G5623" s="52" t="e">
        <f t="shared" si="9709"/>
        <v>#N/A</v>
      </c>
      <c r="H5623" s="52" t="e">
        <f t="shared" si="9709"/>
        <v>#N/A</v>
      </c>
      <c r="I5623" s="52" t="e">
        <f t="shared" si="9709"/>
        <v>#N/A</v>
      </c>
      <c r="J5623" s="52" t="e">
        <f t="shared" si="9709"/>
        <v>#N/A</v>
      </c>
      <c r="K5623" s="52" t="e">
        <f t="shared" si="9709"/>
        <v>#N/A</v>
      </c>
      <c r="L5623" s="52" t="e">
        <f t="shared" si="9709"/>
        <v>#N/A</v>
      </c>
      <c r="M5623" s="52" t="e">
        <f t="shared" si="9709"/>
        <v>#N/A</v>
      </c>
      <c r="N5623" s="52" t="e">
        <f t="shared" si="9709"/>
        <v>#N/A</v>
      </c>
      <c r="O5623" s="52" t="e">
        <f t="shared" si="9709"/>
        <v>#N/A</v>
      </c>
      <c r="P5623" s="52" t="e">
        <f t="shared" si="9709"/>
        <v>#N/A</v>
      </c>
      <c r="Q5623" s="52" t="e">
        <f t="shared" si="9709"/>
        <v>#N/A</v>
      </c>
      <c r="R5623" s="52" t="e">
        <f t="shared" si="9709"/>
        <v>#N/A</v>
      </c>
      <c r="S5623" s="52" t="e">
        <f t="shared" si="9709"/>
        <v>#N/A</v>
      </c>
      <c r="T5623" s="52" t="e">
        <f t="shared" si="9709"/>
        <v>#N/A</v>
      </c>
      <c r="U5623" s="52" t="e">
        <f t="shared" si="9709"/>
        <v>#N/A</v>
      </c>
      <c r="V5623" s="52" t="e">
        <f t="shared" si="9709"/>
        <v>#N/A</v>
      </c>
      <c r="W5623" s="52" t="e">
        <f t="shared" si="9709"/>
        <v>#N/A</v>
      </c>
      <c r="X5623" s="55" t="e">
        <f t="shared" ref="X5623:X5624" si="9710">(H5623-(O5623*P5623)/100-3*(J5623*K5623)/100)/2</f>
        <v>#N/A</v>
      </c>
      <c r="Y5623" s="55" t="e">
        <f t="shared" ref="Y5623:Y5624" si="9711">SUM(X5623,(J5623*K5623/100))/(F5623/100)</f>
        <v>#N/A</v>
      </c>
      <c r="Z5623" s="55" t="e">
        <f t="shared" ref="Z5623" si="9712">U5623*0.5+U5624*0.5</f>
        <v>#N/A</v>
      </c>
      <c r="AA5623" s="55" t="e">
        <f t="shared" ref="AA5623:AA5624" si="9713">J5623/Y5623</f>
        <v>#N/A</v>
      </c>
      <c r="AB5623" s="336" t="e">
        <f t="shared" ref="AB5623:AB5624" si="9714">X5623/(Y5623-J5623)</f>
        <v>#N/A</v>
      </c>
      <c r="AC5623" s="223" t="e">
        <f ca="1">INDEX(FGA_COEFFS,1,1)+Z5623*INDEX(FGA_COEFFS,1,2)+Y5623*INDEX(FGA_COEFFS,1,3)+R5623*INDEX(FGA_COEFFS,1,4)+Q5624*INDEX(FGA_COEFFS,1,5)+S5623*INDEX(FGA_COEFFS,1,6)+T5624*INDEX(FGA_COEFFS,1,7)+M5624*INDEX(FGA_COEFFS,1,8)+Y5627*Y5628</f>
        <v>#N/A</v>
      </c>
      <c r="AD5623" s="223" t="e">
        <f ca="1">INDEX(THREEPTA_COEFFS,1,1)+AC5623*INDEX(THREEPTA_COEFFS,1,2)+J5623*INDEX(THREEPTA_COEFFS,1,3)+AA5623*INDEX(THREEPTA_COEFFS,1,4)+K5623*INDEX(THREEPTA_COEFFS,1,5)+L5624*INDEX(THREEPTA_COEFFS,1,6)+Z5627*Z5628</f>
        <v>#N/A</v>
      </c>
      <c r="AE5623" s="223" t="e">
        <f ca="1">INDEX(THREEPTPCT_COEFFS,1,1)+K5623*INDEX(THREEPTPCT_COEFFS,1,2)+L5624*INDEX(THREEPTPCT_COEFFS,1,3)+AA5627*AA5628</f>
        <v>#N/A</v>
      </c>
      <c r="AF5623" s="55" t="e">
        <f t="shared" ref="AF5623:AF5624" ca="1" si="9715">AC5623-AD5623</f>
        <v>#N/A</v>
      </c>
      <c r="AG5623" s="223" t="e">
        <f ca="1">INDEX(TWOPTPCT_COEFFS,1,1)+AB5623*INDEX(TWOPTPCT_COEFFS,1,2)+I5624*INDEX(TWOPTPCT_COEFFS,1,3)+G5624*INDEX(TWOPTPCT_COEFFS,1,4)+L5624*INDEX(TWOPTPCT_COEFFS,1,5)+AB5627*AB5628</f>
        <v>#N/A</v>
      </c>
      <c r="AH5623" s="223" t="e">
        <f ca="1">INDEX(FTA_COEFFS,1,1)+O5623*INDEX(FTA_COEFFS,1,2)+N5624*INDEX(FTA_COEFFS,1,3)+(Q5623+R5623)*INDEX(FTA_COEFFS,1,4)+(Q5624+R5624)*INDEX(FTA_COEFFS,1,5)+M5624*INDEX(FTA_COEFFS,1,6)+AC5627*AC5628</f>
        <v>#N/A</v>
      </c>
      <c r="AI5623" s="223" t="e">
        <f ca="1">INDEX(FTPCT_COEFFS,1,1)+P5623*INDEX(FTPCT_COEFFS,1,2)+F5623*INDEX(FTPCT_COEFFS,1,3)+G5624*INDEX(FTPCT_COEFFS,1,4)+AD5627*AD5628</f>
        <v>#N/A</v>
      </c>
      <c r="AJ5623" s="338" t="e">
        <f t="shared" ref="AJ5623:AJ5624" ca="1" si="9716">AD5623*AE5623/100+AF5623*AG5623+AH5623*AI5623/100</f>
        <v>#N/A</v>
      </c>
      <c r="AK5623" s="55"/>
      <c r="AL5623" s="55"/>
      <c r="AM5623" s="55"/>
      <c r="AN5623" s="55"/>
      <c r="AO5623" s="55"/>
      <c r="AP5623" s="55"/>
      <c r="AQ5623" s="55"/>
      <c r="AR5623" s="55"/>
    </row>
    <row r="5624" spans="1:45" x14ac:dyDescent="0.3">
      <c r="B5624" s="54" t="s">
        <v>175</v>
      </c>
      <c r="C5624" s="54">
        <f>C5617</f>
        <v>0</v>
      </c>
      <c r="D5624" s="56" t="e">
        <f t="shared" ca="1" si="9708"/>
        <v>#N/A</v>
      </c>
      <c r="E5624" s="52" t="e">
        <f t="shared" ref="E5624:W5624" si="9717">E5617</f>
        <v>#N/A</v>
      </c>
      <c r="F5624" s="52" t="e">
        <f t="shared" si="9717"/>
        <v>#N/A</v>
      </c>
      <c r="G5624" s="52" t="e">
        <f t="shared" si="9717"/>
        <v>#N/A</v>
      </c>
      <c r="H5624" s="52" t="e">
        <f t="shared" si="9717"/>
        <v>#N/A</v>
      </c>
      <c r="I5624" s="52" t="e">
        <f t="shared" si="9717"/>
        <v>#N/A</v>
      </c>
      <c r="J5624" s="52" t="e">
        <f t="shared" si="9717"/>
        <v>#N/A</v>
      </c>
      <c r="K5624" s="52" t="e">
        <f t="shared" si="9717"/>
        <v>#N/A</v>
      </c>
      <c r="L5624" s="52" t="e">
        <f t="shared" si="9717"/>
        <v>#N/A</v>
      </c>
      <c r="M5624" s="52" t="e">
        <f t="shared" si="9717"/>
        <v>#N/A</v>
      </c>
      <c r="N5624" s="52" t="e">
        <f t="shared" si="9717"/>
        <v>#N/A</v>
      </c>
      <c r="O5624" s="52" t="e">
        <f t="shared" si="9717"/>
        <v>#N/A</v>
      </c>
      <c r="P5624" s="52" t="e">
        <f t="shared" si="9717"/>
        <v>#N/A</v>
      </c>
      <c r="Q5624" s="52" t="e">
        <f t="shared" si="9717"/>
        <v>#N/A</v>
      </c>
      <c r="R5624" s="52" t="e">
        <f t="shared" si="9717"/>
        <v>#N/A</v>
      </c>
      <c r="S5624" s="52" t="e">
        <f t="shared" si="9717"/>
        <v>#N/A</v>
      </c>
      <c r="T5624" s="52" t="e">
        <f t="shared" si="9717"/>
        <v>#N/A</v>
      </c>
      <c r="U5624" s="52" t="e">
        <f t="shared" si="9717"/>
        <v>#N/A</v>
      </c>
      <c r="V5624" s="52" t="e">
        <f t="shared" si="9717"/>
        <v>#N/A</v>
      </c>
      <c r="W5624" s="52" t="e">
        <f t="shared" si="9717"/>
        <v>#N/A</v>
      </c>
      <c r="X5624" s="55" t="e">
        <f t="shared" si="9710"/>
        <v>#N/A</v>
      </c>
      <c r="Y5624" s="55" t="e">
        <f t="shared" si="9711"/>
        <v>#N/A</v>
      </c>
      <c r="Z5624" s="55" t="e">
        <f t="shared" ref="Z5624" si="9718">Z5623</f>
        <v>#N/A</v>
      </c>
      <c r="AA5624" s="55" t="e">
        <f t="shared" si="9713"/>
        <v>#N/A</v>
      </c>
      <c r="AB5624" s="336" t="e">
        <f t="shared" si="9714"/>
        <v>#N/A</v>
      </c>
      <c r="AC5624" s="223" t="e">
        <f ca="1">INDEX(FGA_COEFFS,1,1)+Z5624*INDEX(FGA_COEFFS,1,2)+Y5624*INDEX(FGA_COEFFS,1,3)+R5624*INDEX(FGA_COEFFS,1,4)+Q5623*INDEX(FGA_COEFFS,1,5)+S5624*INDEX(FGA_COEFFS,1,6)+T5623*INDEX(FGA_COEFFS,1,7)+M5623*INDEX(FGA_COEFFS,1,8)+Y5627*Y5629</f>
        <v>#N/A</v>
      </c>
      <c r="AD5624" s="223" t="e">
        <f ca="1">INDEX(THREEPTA_COEFFS,1,1)+AC5624*INDEX(THREEPTA_COEFFS,1,2)+J5624*INDEX(THREEPTA_COEFFS,1,3)+AA5624*INDEX(THREEPTA_COEFFS,1,4)+K5624*INDEX(THREEPTA_COEFFS,1,5)+L5623*INDEX(THREEPTA_COEFFS,1,6)+Z5627*Z5629</f>
        <v>#N/A</v>
      </c>
      <c r="AE5624" s="223" t="e">
        <f ca="1">INDEX(THREEPTPCT_COEFFS,1,1)+K5624*INDEX(THREEPTPCT_COEFFS,1,2)+L5623*INDEX(THREEPTPCT_COEFFS,1,3)+AA5627*AA5629</f>
        <v>#N/A</v>
      </c>
      <c r="AF5624" s="55" t="e">
        <f t="shared" ca="1" si="9715"/>
        <v>#N/A</v>
      </c>
      <c r="AG5624" s="223" t="e">
        <f ca="1">INDEX(TWOPTPCT_COEFFS,1,1)+AB5624*INDEX(TWOPTPCT_COEFFS,1,2)+I5623*INDEX(TWOPTPCT_COEFFS,1,3)+G5623*INDEX(TWOPTPCT_COEFFS,1,4)+L5623*INDEX(TWOPTPCT_COEFFS,1,5)+AB5627*AB5629</f>
        <v>#N/A</v>
      </c>
      <c r="AH5624" s="223" t="e">
        <f ca="1">INDEX(FTA_COEFFS,1,1)+O5624*INDEX(FTA_COEFFS,1,2)+N5623*INDEX(FTA_COEFFS,1,3)+(Q5624+R5624)*INDEX(FTA_COEFFS,1,4)+(Q5623+R5623)*INDEX(FTA_COEFFS,1,5)+M5623*INDEX(FTA_COEFFS,1,6)+AC5627*AC5629</f>
        <v>#N/A</v>
      </c>
      <c r="AI5624" s="223" t="e">
        <f ca="1">INDEX(FTPCT_COEFFS,1,1)+P5624*INDEX(FTPCT_COEFFS,1,2)+F5624*INDEX(FTPCT_COEFFS,1,3)+G5623*INDEX(FTPCT_COEFFS,1,4)+AD5627*AD5629</f>
        <v>#N/A</v>
      </c>
      <c r="AJ5624" s="338" t="e">
        <f t="shared" ca="1" si="9716"/>
        <v>#N/A</v>
      </c>
      <c r="AK5624" s="55"/>
      <c r="AL5624" s="55"/>
      <c r="AM5624" s="55"/>
      <c r="AN5624" s="55"/>
      <c r="AO5624" s="55"/>
      <c r="AP5624" s="55"/>
      <c r="AQ5624" s="55"/>
      <c r="AR5624" s="55"/>
    </row>
    <row r="5625" spans="1:45" x14ac:dyDescent="0.3">
      <c r="A5625" s="54" t="e">
        <f ca="1">IF(D5623&gt;(D5624+(AVERAGE(V5623,W5623)-AVERAGE(V5624,W5624))/2)+2.5,C5623,IF(D5624&gt;(D5623+(AVERAGE(V5624,W5624)-AVERAGE(V5623,W5623))/2)+2.5,C5624,"Close"))</f>
        <v>#N/A</v>
      </c>
      <c r="B5625" s="64" t="e">
        <f ca="1">IF(D5624&gt;D5623,C5624,C5623)</f>
        <v>#N/A</v>
      </c>
      <c r="D5625" s="56"/>
      <c r="X5625" s="55"/>
      <c r="Y5625" s="55"/>
      <c r="Z5625" s="55"/>
      <c r="AA5625" s="55"/>
      <c r="AB5625" s="55"/>
      <c r="AC5625" s="337"/>
      <c r="AD5625" s="337"/>
      <c r="AE5625" s="337"/>
      <c r="AF5625" s="337"/>
      <c r="AG5625" s="337"/>
      <c r="AH5625" s="337"/>
      <c r="AI5625" s="337"/>
      <c r="AJ5625" s="337"/>
      <c r="AK5625" s="337"/>
      <c r="AL5625" s="337"/>
      <c r="AM5625" s="55"/>
      <c r="AN5625" s="55"/>
      <c r="AO5625" s="55"/>
      <c r="AP5625" s="55"/>
      <c r="AQ5625" s="55"/>
      <c r="AR5625" s="55"/>
      <c r="AS5625" s="55"/>
    </row>
    <row r="5626" spans="1:45" x14ac:dyDescent="0.3">
      <c r="X5626" s="54" t="s">
        <v>1305</v>
      </c>
      <c r="Y5626" s="54" t="s">
        <v>128</v>
      </c>
      <c r="Z5626" s="54" t="s">
        <v>157</v>
      </c>
      <c r="AA5626" s="54" t="s">
        <v>151</v>
      </c>
      <c r="AB5626" s="54" t="s">
        <v>1327</v>
      </c>
      <c r="AC5626" s="54" t="s">
        <v>129</v>
      </c>
      <c r="AD5626" s="54" t="s">
        <v>116</v>
      </c>
      <c r="AE5626" s="54"/>
      <c r="AF5626" s="54"/>
      <c r="AG5626" s="54"/>
      <c r="AH5626" s="54"/>
      <c r="AI5626" s="54"/>
      <c r="AJ5626" s="54"/>
      <c r="AK5626" s="54"/>
      <c r="AL5626" s="54"/>
      <c r="AM5626" s="54"/>
      <c r="AN5626" s="54"/>
      <c r="AO5626" s="54"/>
      <c r="AP5626" s="54"/>
      <c r="AQ5626" s="54"/>
      <c r="AR5626" s="54"/>
      <c r="AS5626" s="54"/>
    </row>
    <row r="5627" spans="1:45" x14ac:dyDescent="0.3">
      <c r="X5627" s="54"/>
      <c r="Y5627" s="54">
        <f t="shared" ref="Y5627:AD5627" si="9719">Y5620</f>
        <v>6.4436999999999998</v>
      </c>
      <c r="Z5627" s="54">
        <f t="shared" si="9719"/>
        <v>4.9371</v>
      </c>
      <c r="AA5627" s="54">
        <f t="shared" si="9719"/>
        <v>11.350300000000001</v>
      </c>
      <c r="AB5627" s="54">
        <f t="shared" si="9719"/>
        <v>7.1900000000000006E-2</v>
      </c>
      <c r="AC5627" s="54">
        <f t="shared" si="9719"/>
        <v>6.2766000000000002</v>
      </c>
      <c r="AD5627" s="54">
        <f t="shared" si="9719"/>
        <v>11.042999999999999</v>
      </c>
      <c r="AE5627" s="54"/>
      <c r="AF5627" s="336"/>
      <c r="AG5627" s="336"/>
      <c r="AH5627" s="336"/>
      <c r="AI5627" s="54"/>
      <c r="AJ5627" s="54"/>
      <c r="AK5627" s="54"/>
      <c r="AL5627" s="54"/>
      <c r="AM5627" s="54"/>
      <c r="AN5627" s="54"/>
      <c r="AO5627" s="54"/>
      <c r="AP5627" s="54"/>
      <c r="AQ5627" s="54"/>
      <c r="AR5627" s="54"/>
      <c r="AS5627" s="54"/>
    </row>
    <row r="5628" spans="1:45" x14ac:dyDescent="0.3">
      <c r="D5628" s="56"/>
      <c r="X5628" s="336"/>
      <c r="Y5628" s="336">
        <f t="shared" ca="1" si="9671"/>
        <v>-0.1357472800339995</v>
      </c>
      <c r="Z5628" s="336">
        <f t="shared" ca="1" si="9671"/>
        <v>-2.4263050811004352E-2</v>
      </c>
      <c r="AA5628" s="336">
        <f t="shared" ca="1" si="9671"/>
        <v>-3.9520223846804897E-2</v>
      </c>
      <c r="AB5628" s="336">
        <f t="shared" ca="1" si="9671"/>
        <v>0.24082732676931826</v>
      </c>
      <c r="AC5628" s="336">
        <f t="shared" ca="1" si="9671"/>
        <v>-1.0423160329742014</v>
      </c>
      <c r="AD5628" s="336">
        <f t="shared" ca="1" si="9671"/>
        <v>-3.6893030825803294E-2</v>
      </c>
      <c r="AE5628" s="336"/>
      <c r="AF5628" s="336"/>
      <c r="AG5628" s="336"/>
      <c r="AH5628" s="336"/>
      <c r="AI5628" s="54"/>
      <c r="AJ5628" s="54"/>
      <c r="AK5628" s="54"/>
      <c r="AL5628" s="336"/>
      <c r="AM5628" s="336"/>
      <c r="AN5628" s="336"/>
      <c r="AO5628" s="336"/>
      <c r="AP5628" s="54"/>
      <c r="AQ5628" s="336"/>
      <c r="AR5628" s="336"/>
      <c r="AS5628" s="336"/>
    </row>
    <row r="5629" spans="1:45" x14ac:dyDescent="0.3">
      <c r="C5629" s="54"/>
      <c r="D5629" s="56"/>
      <c r="Y5629" s="336">
        <f t="shared" ca="1" si="9671"/>
        <v>0.8394318398829127</v>
      </c>
      <c r="Z5629" s="336">
        <f t="shared" ca="1" si="9671"/>
        <v>0.49354611665675163</v>
      </c>
      <c r="AA5629" s="336">
        <f t="shared" ca="1" si="9671"/>
        <v>7.3672035426551361E-2</v>
      </c>
      <c r="AB5629" s="336">
        <f t="shared" ca="1" si="9671"/>
        <v>0.50665036215191006</v>
      </c>
      <c r="AC5629" s="336">
        <f t="shared" ca="1" si="9671"/>
        <v>0.13692734543425927</v>
      </c>
      <c r="AD5629" s="336">
        <f t="shared" ca="1" si="9671"/>
        <v>-2.6932954669730554E-4</v>
      </c>
      <c r="AE5629" s="55"/>
      <c r="AF5629" s="55"/>
      <c r="AG5629" s="55"/>
      <c r="AH5629" s="55"/>
      <c r="AI5629" s="55"/>
      <c r="AJ5629" s="55"/>
      <c r="AK5629" s="55"/>
      <c r="AL5629" s="55"/>
      <c r="AM5629" s="55"/>
      <c r="AN5629" s="55"/>
      <c r="AO5629" s="55"/>
      <c r="AP5629" s="55"/>
      <c r="AQ5629" s="55"/>
      <c r="AR5629" s="55"/>
      <c r="AS5629" s="55"/>
    </row>
    <row r="5630" spans="1:45" x14ac:dyDescent="0.3">
      <c r="B5630" s="54" t="s">
        <v>172</v>
      </c>
      <c r="C5630" s="53">
        <f>C5623</f>
        <v>0</v>
      </c>
      <c r="D5630" s="56" t="e">
        <f t="shared" ref="D5630:D5631" ca="1" si="9720">AJ5630</f>
        <v>#N/A</v>
      </c>
      <c r="E5630" s="52" t="e">
        <f t="shared" ref="E5630:W5630" si="9721">E5623</f>
        <v>#N/A</v>
      </c>
      <c r="F5630" s="52" t="e">
        <f t="shared" si="9721"/>
        <v>#N/A</v>
      </c>
      <c r="G5630" s="52" t="e">
        <f t="shared" si="9721"/>
        <v>#N/A</v>
      </c>
      <c r="H5630" s="52" t="e">
        <f t="shared" si="9721"/>
        <v>#N/A</v>
      </c>
      <c r="I5630" s="52" t="e">
        <f t="shared" si="9721"/>
        <v>#N/A</v>
      </c>
      <c r="J5630" s="52" t="e">
        <f t="shared" si="9721"/>
        <v>#N/A</v>
      </c>
      <c r="K5630" s="52" t="e">
        <f t="shared" si="9721"/>
        <v>#N/A</v>
      </c>
      <c r="L5630" s="52" t="e">
        <f t="shared" si="9721"/>
        <v>#N/A</v>
      </c>
      <c r="M5630" s="52" t="e">
        <f t="shared" si="9721"/>
        <v>#N/A</v>
      </c>
      <c r="N5630" s="52" t="e">
        <f t="shared" si="9721"/>
        <v>#N/A</v>
      </c>
      <c r="O5630" s="52" t="e">
        <f t="shared" si="9721"/>
        <v>#N/A</v>
      </c>
      <c r="P5630" s="52" t="e">
        <f t="shared" si="9721"/>
        <v>#N/A</v>
      </c>
      <c r="Q5630" s="52" t="e">
        <f t="shared" si="9721"/>
        <v>#N/A</v>
      </c>
      <c r="R5630" s="52" t="e">
        <f t="shared" si="9721"/>
        <v>#N/A</v>
      </c>
      <c r="S5630" s="52" t="e">
        <f t="shared" si="9721"/>
        <v>#N/A</v>
      </c>
      <c r="T5630" s="52" t="e">
        <f t="shared" si="9721"/>
        <v>#N/A</v>
      </c>
      <c r="U5630" s="52" t="e">
        <f t="shared" si="9721"/>
        <v>#N/A</v>
      </c>
      <c r="V5630" s="52" t="e">
        <f t="shared" si="9721"/>
        <v>#N/A</v>
      </c>
      <c r="W5630" s="52" t="e">
        <f t="shared" si="9721"/>
        <v>#N/A</v>
      </c>
      <c r="X5630" s="55" t="e">
        <f t="shared" ref="X5630:X5631" si="9722">(H5630-(O5630*P5630)/100-3*(J5630*K5630)/100)/2</f>
        <v>#N/A</v>
      </c>
      <c r="Y5630" s="55" t="e">
        <f t="shared" ref="Y5630:Y5631" si="9723">SUM(X5630,(J5630*K5630/100))/(F5630/100)</f>
        <v>#N/A</v>
      </c>
      <c r="Z5630" s="55" t="e">
        <f t="shared" ref="Z5630" si="9724">U5630*0.5+U5631*0.5</f>
        <v>#N/A</v>
      </c>
      <c r="AA5630" s="55" t="e">
        <f t="shared" ref="AA5630:AA5631" si="9725">J5630/Y5630</f>
        <v>#N/A</v>
      </c>
      <c r="AB5630" s="336" t="e">
        <f t="shared" ref="AB5630:AB5631" si="9726">X5630/(Y5630-J5630)</f>
        <v>#N/A</v>
      </c>
      <c r="AC5630" s="223" t="e">
        <f ca="1">INDEX(FGA_COEFFS,1,1)+Z5630*INDEX(FGA_COEFFS,1,2)+Y5630*INDEX(FGA_COEFFS,1,3)+R5630*INDEX(FGA_COEFFS,1,4)+Q5631*INDEX(FGA_COEFFS,1,5)+S5630*INDEX(FGA_COEFFS,1,6)+T5631*INDEX(FGA_COEFFS,1,7)+M5631*INDEX(FGA_COEFFS,1,8)+Y5634*Y5635</f>
        <v>#N/A</v>
      </c>
      <c r="AD5630" s="223" t="e">
        <f ca="1">INDEX(THREEPTA_COEFFS,1,1)+AC5630*INDEX(THREEPTA_COEFFS,1,2)+J5630*INDEX(THREEPTA_COEFFS,1,3)+AA5630*INDEX(THREEPTA_COEFFS,1,4)+K5630*INDEX(THREEPTA_COEFFS,1,5)+L5631*INDEX(THREEPTA_COEFFS,1,6)+Z5634*Z5635</f>
        <v>#N/A</v>
      </c>
      <c r="AE5630" s="223" t="e">
        <f ca="1">INDEX(THREEPTPCT_COEFFS,1,1)+K5630*INDEX(THREEPTPCT_COEFFS,1,2)+L5631*INDEX(THREEPTPCT_COEFFS,1,3)+AA5634*AA5635</f>
        <v>#N/A</v>
      </c>
      <c r="AF5630" s="55" t="e">
        <f t="shared" ref="AF5630:AF5631" ca="1" si="9727">AC5630-AD5630</f>
        <v>#N/A</v>
      </c>
      <c r="AG5630" s="223" t="e">
        <f ca="1">INDEX(TWOPTPCT_COEFFS,1,1)+AB5630*INDEX(TWOPTPCT_COEFFS,1,2)+I5631*INDEX(TWOPTPCT_COEFFS,1,3)+G5631*INDEX(TWOPTPCT_COEFFS,1,4)+L5631*INDEX(TWOPTPCT_COEFFS,1,5)+AB5634*AB5635</f>
        <v>#N/A</v>
      </c>
      <c r="AH5630" s="223" t="e">
        <f ca="1">INDEX(FTA_COEFFS,1,1)+O5630*INDEX(FTA_COEFFS,1,2)+N5631*INDEX(FTA_COEFFS,1,3)+(Q5630+R5630)*INDEX(FTA_COEFFS,1,4)+(Q5631+R5631)*INDEX(FTA_COEFFS,1,5)+M5631*INDEX(FTA_COEFFS,1,6)+AC5634*AC5635</f>
        <v>#N/A</v>
      </c>
      <c r="AI5630" s="223" t="e">
        <f ca="1">INDEX(FTPCT_COEFFS,1,1)+P5630*INDEX(FTPCT_COEFFS,1,2)+F5630*INDEX(FTPCT_COEFFS,1,3)+G5631*INDEX(FTPCT_COEFFS,1,4)+AD5634*AD5635</f>
        <v>#N/A</v>
      </c>
      <c r="AJ5630" s="338" t="e">
        <f t="shared" ref="AJ5630:AJ5631" ca="1" si="9728">AD5630*AE5630/100+AF5630*AG5630+AH5630*AI5630/100</f>
        <v>#N/A</v>
      </c>
      <c r="AK5630" s="55"/>
      <c r="AL5630" s="55"/>
      <c r="AM5630" s="55"/>
      <c r="AN5630" s="55"/>
      <c r="AO5630" s="55"/>
      <c r="AP5630" s="55"/>
      <c r="AQ5630" s="55"/>
      <c r="AR5630" s="55"/>
    </row>
    <row r="5631" spans="1:45" x14ac:dyDescent="0.3">
      <c r="B5631" s="54" t="s">
        <v>175</v>
      </c>
      <c r="C5631" s="54">
        <f>C5624</f>
        <v>0</v>
      </c>
      <c r="D5631" s="56" t="e">
        <f t="shared" ca="1" si="9720"/>
        <v>#N/A</v>
      </c>
      <c r="E5631" s="52" t="e">
        <f t="shared" ref="E5631:W5631" si="9729">E5624</f>
        <v>#N/A</v>
      </c>
      <c r="F5631" s="52" t="e">
        <f t="shared" si="9729"/>
        <v>#N/A</v>
      </c>
      <c r="G5631" s="52" t="e">
        <f t="shared" si="9729"/>
        <v>#N/A</v>
      </c>
      <c r="H5631" s="52" t="e">
        <f t="shared" si="9729"/>
        <v>#N/A</v>
      </c>
      <c r="I5631" s="52" t="e">
        <f t="shared" si="9729"/>
        <v>#N/A</v>
      </c>
      <c r="J5631" s="52" t="e">
        <f t="shared" si="9729"/>
        <v>#N/A</v>
      </c>
      <c r="K5631" s="52" t="e">
        <f t="shared" si="9729"/>
        <v>#N/A</v>
      </c>
      <c r="L5631" s="52" t="e">
        <f t="shared" si="9729"/>
        <v>#N/A</v>
      </c>
      <c r="M5631" s="52" t="e">
        <f t="shared" si="9729"/>
        <v>#N/A</v>
      </c>
      <c r="N5631" s="52" t="e">
        <f t="shared" si="9729"/>
        <v>#N/A</v>
      </c>
      <c r="O5631" s="52" t="e">
        <f t="shared" si="9729"/>
        <v>#N/A</v>
      </c>
      <c r="P5631" s="52" t="e">
        <f t="shared" si="9729"/>
        <v>#N/A</v>
      </c>
      <c r="Q5631" s="52" t="e">
        <f t="shared" si="9729"/>
        <v>#N/A</v>
      </c>
      <c r="R5631" s="52" t="e">
        <f t="shared" si="9729"/>
        <v>#N/A</v>
      </c>
      <c r="S5631" s="52" t="e">
        <f t="shared" si="9729"/>
        <v>#N/A</v>
      </c>
      <c r="T5631" s="52" t="e">
        <f t="shared" si="9729"/>
        <v>#N/A</v>
      </c>
      <c r="U5631" s="52" t="e">
        <f t="shared" si="9729"/>
        <v>#N/A</v>
      </c>
      <c r="V5631" s="52" t="e">
        <f t="shared" si="9729"/>
        <v>#N/A</v>
      </c>
      <c r="W5631" s="52" t="e">
        <f t="shared" si="9729"/>
        <v>#N/A</v>
      </c>
      <c r="X5631" s="55" t="e">
        <f t="shared" si="9722"/>
        <v>#N/A</v>
      </c>
      <c r="Y5631" s="55" t="e">
        <f t="shared" si="9723"/>
        <v>#N/A</v>
      </c>
      <c r="Z5631" s="55" t="e">
        <f t="shared" ref="Z5631" si="9730">Z5630</f>
        <v>#N/A</v>
      </c>
      <c r="AA5631" s="55" t="e">
        <f t="shared" si="9725"/>
        <v>#N/A</v>
      </c>
      <c r="AB5631" s="336" t="e">
        <f t="shared" si="9726"/>
        <v>#N/A</v>
      </c>
      <c r="AC5631" s="223" t="e">
        <f ca="1">INDEX(FGA_COEFFS,1,1)+Z5631*INDEX(FGA_COEFFS,1,2)+Y5631*INDEX(FGA_COEFFS,1,3)+R5631*INDEX(FGA_COEFFS,1,4)+Q5630*INDEX(FGA_COEFFS,1,5)+S5631*INDEX(FGA_COEFFS,1,6)+T5630*INDEX(FGA_COEFFS,1,7)+M5630*INDEX(FGA_COEFFS,1,8)+Y5634*Y5636</f>
        <v>#N/A</v>
      </c>
      <c r="AD5631" s="223" t="e">
        <f ca="1">INDEX(THREEPTA_COEFFS,1,1)+AC5631*INDEX(THREEPTA_COEFFS,1,2)+J5631*INDEX(THREEPTA_COEFFS,1,3)+AA5631*INDEX(THREEPTA_COEFFS,1,4)+K5631*INDEX(THREEPTA_COEFFS,1,5)+L5630*INDEX(THREEPTA_COEFFS,1,6)+Z5634*Z5636</f>
        <v>#N/A</v>
      </c>
      <c r="AE5631" s="223" t="e">
        <f ca="1">INDEX(THREEPTPCT_COEFFS,1,1)+K5631*INDEX(THREEPTPCT_COEFFS,1,2)+L5630*INDEX(THREEPTPCT_COEFFS,1,3)+AA5634*AA5636</f>
        <v>#N/A</v>
      </c>
      <c r="AF5631" s="55" t="e">
        <f t="shared" ca="1" si="9727"/>
        <v>#N/A</v>
      </c>
      <c r="AG5631" s="223" t="e">
        <f ca="1">INDEX(TWOPTPCT_COEFFS,1,1)+AB5631*INDEX(TWOPTPCT_COEFFS,1,2)+I5630*INDEX(TWOPTPCT_COEFFS,1,3)+G5630*INDEX(TWOPTPCT_COEFFS,1,4)+L5630*INDEX(TWOPTPCT_COEFFS,1,5)+AB5634*AB5636</f>
        <v>#N/A</v>
      </c>
      <c r="AH5631" s="223" t="e">
        <f ca="1">INDEX(FTA_COEFFS,1,1)+O5631*INDEX(FTA_COEFFS,1,2)+N5630*INDEX(FTA_COEFFS,1,3)+(Q5631+R5631)*INDEX(FTA_COEFFS,1,4)+(Q5630+R5630)*INDEX(FTA_COEFFS,1,5)+M5630*INDEX(FTA_COEFFS,1,6)+AC5634*AC5636</f>
        <v>#N/A</v>
      </c>
      <c r="AI5631" s="223" t="e">
        <f ca="1">INDEX(FTPCT_COEFFS,1,1)+P5631*INDEX(FTPCT_COEFFS,1,2)+F5631*INDEX(FTPCT_COEFFS,1,3)+G5630*INDEX(FTPCT_COEFFS,1,4)+AD5634*AD5636</f>
        <v>#N/A</v>
      </c>
      <c r="AJ5631" s="338" t="e">
        <f t="shared" ca="1" si="9728"/>
        <v>#N/A</v>
      </c>
      <c r="AK5631" s="55"/>
      <c r="AL5631" s="55"/>
      <c r="AM5631" s="55"/>
      <c r="AN5631" s="55"/>
      <c r="AO5631" s="55"/>
      <c r="AP5631" s="55"/>
      <c r="AQ5631" s="55"/>
      <c r="AR5631" s="55"/>
    </row>
    <row r="5632" spans="1:45" x14ac:dyDescent="0.3">
      <c r="A5632" s="54" t="e">
        <f ca="1">IF(D5630&gt;(D5631+(AVERAGE(V5630,W5630)-AVERAGE(V5631,W5631))/2)+2.5,C5630,IF(D5631&gt;(D5630+(AVERAGE(V5631,W5631)-AVERAGE(V5630,W5630))/2)+2.5,C5631,"Close"))</f>
        <v>#N/A</v>
      </c>
      <c r="B5632" s="64" t="e">
        <f ca="1">IF(D5631&gt;D5630,C5631,C5630)</f>
        <v>#N/A</v>
      </c>
      <c r="D5632" s="56"/>
      <c r="X5632" s="55"/>
      <c r="Y5632" s="55"/>
      <c r="Z5632" s="55"/>
      <c r="AA5632" s="55"/>
      <c r="AB5632" s="55"/>
      <c r="AC5632" s="337"/>
      <c r="AD5632" s="337"/>
      <c r="AE5632" s="337"/>
      <c r="AF5632" s="337"/>
      <c r="AG5632" s="337"/>
      <c r="AH5632" s="337"/>
      <c r="AI5632" s="337"/>
      <c r="AJ5632" s="337"/>
      <c r="AK5632" s="337"/>
      <c r="AL5632" s="337"/>
      <c r="AM5632" s="55"/>
      <c r="AN5632" s="55"/>
      <c r="AO5632" s="55"/>
      <c r="AP5632" s="55"/>
      <c r="AQ5632" s="55"/>
      <c r="AR5632" s="55"/>
      <c r="AS5632" s="55"/>
    </row>
    <row r="5633" spans="1:45" x14ac:dyDescent="0.3">
      <c r="X5633" s="54" t="s">
        <v>1305</v>
      </c>
      <c r="Y5633" s="54" t="s">
        <v>128</v>
      </c>
      <c r="Z5633" s="54" t="s">
        <v>157</v>
      </c>
      <c r="AA5633" s="54" t="s">
        <v>151</v>
      </c>
      <c r="AB5633" s="54" t="s">
        <v>1327</v>
      </c>
      <c r="AC5633" s="54" t="s">
        <v>129</v>
      </c>
      <c r="AD5633" s="54" t="s">
        <v>116</v>
      </c>
      <c r="AE5633" s="54"/>
      <c r="AF5633" s="54"/>
      <c r="AG5633" s="54"/>
      <c r="AH5633" s="54"/>
      <c r="AI5633" s="54"/>
      <c r="AJ5633" s="54"/>
      <c r="AK5633" s="54"/>
      <c r="AL5633" s="54"/>
      <c r="AM5633" s="54"/>
      <c r="AN5633" s="54"/>
      <c r="AO5633" s="54"/>
      <c r="AP5633" s="54"/>
      <c r="AQ5633" s="54"/>
      <c r="AR5633" s="54"/>
      <c r="AS5633" s="54"/>
    </row>
    <row r="5634" spans="1:45" x14ac:dyDescent="0.3">
      <c r="X5634" s="54"/>
      <c r="Y5634" s="54">
        <f t="shared" ref="Y5634:AD5634" si="9731">Y5627</f>
        <v>6.4436999999999998</v>
      </c>
      <c r="Z5634" s="54">
        <f t="shared" si="9731"/>
        <v>4.9371</v>
      </c>
      <c r="AA5634" s="54">
        <f t="shared" si="9731"/>
        <v>11.350300000000001</v>
      </c>
      <c r="AB5634" s="54">
        <f t="shared" si="9731"/>
        <v>7.1900000000000006E-2</v>
      </c>
      <c r="AC5634" s="54">
        <f t="shared" si="9731"/>
        <v>6.2766000000000002</v>
      </c>
      <c r="AD5634" s="54">
        <f t="shared" si="9731"/>
        <v>11.042999999999999</v>
      </c>
      <c r="AE5634" s="54"/>
      <c r="AF5634" s="336"/>
      <c r="AG5634" s="336"/>
      <c r="AH5634" s="336"/>
      <c r="AI5634" s="54"/>
      <c r="AJ5634" s="54"/>
      <c r="AK5634" s="54"/>
      <c r="AL5634" s="54"/>
      <c r="AM5634" s="54"/>
      <c r="AN5634" s="54"/>
      <c r="AO5634" s="54"/>
      <c r="AP5634" s="54"/>
      <c r="AQ5634" s="54"/>
      <c r="AR5634" s="54"/>
      <c r="AS5634" s="54"/>
    </row>
    <row r="5635" spans="1:45" x14ac:dyDescent="0.3">
      <c r="D5635" s="56"/>
      <c r="X5635" s="336"/>
      <c r="Y5635" s="336">
        <f t="shared" ca="1" si="9671"/>
        <v>1.4536886348503784</v>
      </c>
      <c r="Z5635" s="336">
        <f t="shared" ca="1" si="9671"/>
        <v>6.5299083896008234E-2</v>
      </c>
      <c r="AA5635" s="336">
        <f t="shared" ca="1" si="9671"/>
        <v>8.4878356999395221E-2</v>
      </c>
      <c r="AB5635" s="336">
        <f t="shared" ca="1" si="9671"/>
        <v>0.16491804383489367</v>
      </c>
      <c r="AC5635" s="336">
        <f t="shared" ca="1" si="9671"/>
        <v>-4.3947558865996121E-4</v>
      </c>
      <c r="AD5635" s="336">
        <f t="shared" ca="1" si="9671"/>
        <v>0.55796545452350421</v>
      </c>
      <c r="AE5635" s="336"/>
      <c r="AF5635" s="336"/>
      <c r="AG5635" s="336"/>
      <c r="AH5635" s="336"/>
      <c r="AI5635" s="54"/>
      <c r="AJ5635" s="54"/>
      <c r="AK5635" s="54"/>
      <c r="AL5635" s="336"/>
      <c r="AM5635" s="336"/>
      <c r="AN5635" s="336"/>
      <c r="AO5635" s="336"/>
      <c r="AP5635" s="54"/>
      <c r="AQ5635" s="336"/>
      <c r="AR5635" s="336"/>
      <c r="AS5635" s="336"/>
    </row>
    <row r="5636" spans="1:45" x14ac:dyDescent="0.3">
      <c r="C5636" s="54"/>
      <c r="D5636" s="56"/>
      <c r="Y5636" s="336">
        <f t="shared" ca="1" si="9671"/>
        <v>-1.3705774655807015</v>
      </c>
      <c r="Z5636" s="336">
        <f t="shared" ca="1" si="9671"/>
        <v>-2.2268523791021604E-2</v>
      </c>
      <c r="AA5636" s="336">
        <f t="shared" ca="1" si="9671"/>
        <v>0.55345209613697788</v>
      </c>
      <c r="AB5636" s="336">
        <f t="shared" ca="1" si="9671"/>
        <v>0.6371231259936978</v>
      </c>
      <c r="AC5636" s="336">
        <f t="shared" ca="1" si="9671"/>
        <v>-7.6282444875376165E-2</v>
      </c>
      <c r="AD5636" s="336">
        <f t="shared" ca="1" si="9671"/>
        <v>1.3255959676108966</v>
      </c>
      <c r="AE5636" s="55"/>
      <c r="AF5636" s="55"/>
      <c r="AG5636" s="55"/>
      <c r="AH5636" s="55"/>
      <c r="AI5636" s="55"/>
      <c r="AJ5636" s="55"/>
      <c r="AK5636" s="55"/>
      <c r="AL5636" s="55"/>
      <c r="AM5636" s="55"/>
      <c r="AN5636" s="55"/>
      <c r="AO5636" s="55"/>
      <c r="AP5636" s="55"/>
      <c r="AQ5636" s="55"/>
      <c r="AR5636" s="55"/>
      <c r="AS5636" s="55"/>
    </row>
    <row r="5637" spans="1:45" x14ac:dyDescent="0.3">
      <c r="B5637" s="54" t="s">
        <v>172</v>
      </c>
      <c r="C5637" s="53">
        <f>C5630</f>
        <v>0</v>
      </c>
      <c r="D5637" s="56" t="e">
        <f t="shared" ref="D5637:D5638" ca="1" si="9732">AJ5637</f>
        <v>#N/A</v>
      </c>
      <c r="E5637" s="52" t="e">
        <f t="shared" ref="E5637:W5637" si="9733">E5630</f>
        <v>#N/A</v>
      </c>
      <c r="F5637" s="52" t="e">
        <f t="shared" si="9733"/>
        <v>#N/A</v>
      </c>
      <c r="G5637" s="52" t="e">
        <f t="shared" si="9733"/>
        <v>#N/A</v>
      </c>
      <c r="H5637" s="52" t="e">
        <f t="shared" si="9733"/>
        <v>#N/A</v>
      </c>
      <c r="I5637" s="52" t="e">
        <f t="shared" si="9733"/>
        <v>#N/A</v>
      </c>
      <c r="J5637" s="52" t="e">
        <f t="shared" si="9733"/>
        <v>#N/A</v>
      </c>
      <c r="K5637" s="52" t="e">
        <f t="shared" si="9733"/>
        <v>#N/A</v>
      </c>
      <c r="L5637" s="52" t="e">
        <f t="shared" si="9733"/>
        <v>#N/A</v>
      </c>
      <c r="M5637" s="52" t="e">
        <f t="shared" si="9733"/>
        <v>#N/A</v>
      </c>
      <c r="N5637" s="52" t="e">
        <f t="shared" si="9733"/>
        <v>#N/A</v>
      </c>
      <c r="O5637" s="52" t="e">
        <f t="shared" si="9733"/>
        <v>#N/A</v>
      </c>
      <c r="P5637" s="52" t="e">
        <f t="shared" si="9733"/>
        <v>#N/A</v>
      </c>
      <c r="Q5637" s="52" t="e">
        <f t="shared" si="9733"/>
        <v>#N/A</v>
      </c>
      <c r="R5637" s="52" t="e">
        <f t="shared" si="9733"/>
        <v>#N/A</v>
      </c>
      <c r="S5637" s="52" t="e">
        <f t="shared" si="9733"/>
        <v>#N/A</v>
      </c>
      <c r="T5637" s="52" t="e">
        <f t="shared" si="9733"/>
        <v>#N/A</v>
      </c>
      <c r="U5637" s="52" t="e">
        <f t="shared" si="9733"/>
        <v>#N/A</v>
      </c>
      <c r="V5637" s="52" t="e">
        <f t="shared" si="9733"/>
        <v>#N/A</v>
      </c>
      <c r="W5637" s="52" t="e">
        <f t="shared" si="9733"/>
        <v>#N/A</v>
      </c>
      <c r="X5637" s="55" t="e">
        <f t="shared" ref="X5637:X5638" si="9734">(H5637-(O5637*P5637)/100-3*(J5637*K5637)/100)/2</f>
        <v>#N/A</v>
      </c>
      <c r="Y5637" s="55" t="e">
        <f t="shared" ref="Y5637:Y5638" si="9735">SUM(X5637,(J5637*K5637/100))/(F5637/100)</f>
        <v>#N/A</v>
      </c>
      <c r="Z5637" s="55" t="e">
        <f t="shared" ref="Z5637" si="9736">U5637*0.5+U5638*0.5</f>
        <v>#N/A</v>
      </c>
      <c r="AA5637" s="55" t="e">
        <f t="shared" ref="AA5637:AA5638" si="9737">J5637/Y5637</f>
        <v>#N/A</v>
      </c>
      <c r="AB5637" s="336" t="e">
        <f t="shared" ref="AB5637:AB5638" si="9738">X5637/(Y5637-J5637)</f>
        <v>#N/A</v>
      </c>
      <c r="AC5637" s="223" t="e">
        <f ca="1">INDEX(FGA_COEFFS,1,1)+Z5637*INDEX(FGA_COEFFS,1,2)+Y5637*INDEX(FGA_COEFFS,1,3)+R5637*INDEX(FGA_COEFFS,1,4)+Q5638*INDEX(FGA_COEFFS,1,5)+S5637*INDEX(FGA_COEFFS,1,6)+T5638*INDEX(FGA_COEFFS,1,7)+M5638*INDEX(FGA_COEFFS,1,8)+Y5641*Y5642</f>
        <v>#N/A</v>
      </c>
      <c r="AD5637" s="223" t="e">
        <f ca="1">INDEX(THREEPTA_COEFFS,1,1)+AC5637*INDEX(THREEPTA_COEFFS,1,2)+J5637*INDEX(THREEPTA_COEFFS,1,3)+AA5637*INDEX(THREEPTA_COEFFS,1,4)+K5637*INDEX(THREEPTA_COEFFS,1,5)+L5638*INDEX(THREEPTA_COEFFS,1,6)+Z5641*Z5642</f>
        <v>#N/A</v>
      </c>
      <c r="AE5637" s="223" t="e">
        <f ca="1">INDEX(THREEPTPCT_COEFFS,1,1)+K5637*INDEX(THREEPTPCT_COEFFS,1,2)+L5638*INDEX(THREEPTPCT_COEFFS,1,3)+AA5641*AA5642</f>
        <v>#N/A</v>
      </c>
      <c r="AF5637" s="55" t="e">
        <f t="shared" ref="AF5637:AF5638" ca="1" si="9739">AC5637-AD5637</f>
        <v>#N/A</v>
      </c>
      <c r="AG5637" s="223" t="e">
        <f ca="1">INDEX(TWOPTPCT_COEFFS,1,1)+AB5637*INDEX(TWOPTPCT_COEFFS,1,2)+I5638*INDEX(TWOPTPCT_COEFFS,1,3)+G5638*INDEX(TWOPTPCT_COEFFS,1,4)+L5638*INDEX(TWOPTPCT_COEFFS,1,5)+AB5641*AB5642</f>
        <v>#N/A</v>
      </c>
      <c r="AH5637" s="223" t="e">
        <f ca="1">INDEX(FTA_COEFFS,1,1)+O5637*INDEX(FTA_COEFFS,1,2)+N5638*INDEX(FTA_COEFFS,1,3)+(Q5637+R5637)*INDEX(FTA_COEFFS,1,4)+(Q5638+R5638)*INDEX(FTA_COEFFS,1,5)+M5638*INDEX(FTA_COEFFS,1,6)+AC5641*AC5642</f>
        <v>#N/A</v>
      </c>
      <c r="AI5637" s="223" t="e">
        <f ca="1">INDEX(FTPCT_COEFFS,1,1)+P5637*INDEX(FTPCT_COEFFS,1,2)+F5637*INDEX(FTPCT_COEFFS,1,3)+G5638*INDEX(FTPCT_COEFFS,1,4)+AD5641*AD5642</f>
        <v>#N/A</v>
      </c>
      <c r="AJ5637" s="338" t="e">
        <f t="shared" ref="AJ5637:AJ5638" ca="1" si="9740">AD5637*AE5637/100+AF5637*AG5637+AH5637*AI5637/100</f>
        <v>#N/A</v>
      </c>
      <c r="AK5637" s="55"/>
      <c r="AL5637" s="55"/>
      <c r="AM5637" s="55"/>
      <c r="AN5637" s="55"/>
      <c r="AO5637" s="55"/>
      <c r="AP5637" s="55"/>
      <c r="AQ5637" s="55"/>
      <c r="AR5637" s="55"/>
    </row>
    <row r="5638" spans="1:45" x14ac:dyDescent="0.3">
      <c r="B5638" s="54" t="s">
        <v>175</v>
      </c>
      <c r="C5638" s="54">
        <f>C5631</f>
        <v>0</v>
      </c>
      <c r="D5638" s="56" t="e">
        <f t="shared" ca="1" si="9732"/>
        <v>#N/A</v>
      </c>
      <c r="E5638" s="52" t="e">
        <f t="shared" ref="E5638:W5638" si="9741">E5631</f>
        <v>#N/A</v>
      </c>
      <c r="F5638" s="52" t="e">
        <f t="shared" si="9741"/>
        <v>#N/A</v>
      </c>
      <c r="G5638" s="52" t="e">
        <f t="shared" si="9741"/>
        <v>#N/A</v>
      </c>
      <c r="H5638" s="52" t="e">
        <f t="shared" si="9741"/>
        <v>#N/A</v>
      </c>
      <c r="I5638" s="52" t="e">
        <f t="shared" si="9741"/>
        <v>#N/A</v>
      </c>
      <c r="J5638" s="52" t="e">
        <f t="shared" si="9741"/>
        <v>#N/A</v>
      </c>
      <c r="K5638" s="52" t="e">
        <f t="shared" si="9741"/>
        <v>#N/A</v>
      </c>
      <c r="L5638" s="52" t="e">
        <f t="shared" si="9741"/>
        <v>#N/A</v>
      </c>
      <c r="M5638" s="52" t="e">
        <f t="shared" si="9741"/>
        <v>#N/A</v>
      </c>
      <c r="N5638" s="52" t="e">
        <f t="shared" si="9741"/>
        <v>#N/A</v>
      </c>
      <c r="O5638" s="52" t="e">
        <f t="shared" si="9741"/>
        <v>#N/A</v>
      </c>
      <c r="P5638" s="52" t="e">
        <f t="shared" si="9741"/>
        <v>#N/A</v>
      </c>
      <c r="Q5638" s="52" t="e">
        <f t="shared" si="9741"/>
        <v>#N/A</v>
      </c>
      <c r="R5638" s="52" t="e">
        <f t="shared" si="9741"/>
        <v>#N/A</v>
      </c>
      <c r="S5638" s="52" t="e">
        <f t="shared" si="9741"/>
        <v>#N/A</v>
      </c>
      <c r="T5638" s="52" t="e">
        <f t="shared" si="9741"/>
        <v>#N/A</v>
      </c>
      <c r="U5638" s="52" t="e">
        <f t="shared" si="9741"/>
        <v>#N/A</v>
      </c>
      <c r="V5638" s="52" t="e">
        <f t="shared" si="9741"/>
        <v>#N/A</v>
      </c>
      <c r="W5638" s="52" t="e">
        <f t="shared" si="9741"/>
        <v>#N/A</v>
      </c>
      <c r="X5638" s="55" t="e">
        <f t="shared" si="9734"/>
        <v>#N/A</v>
      </c>
      <c r="Y5638" s="55" t="e">
        <f t="shared" si="9735"/>
        <v>#N/A</v>
      </c>
      <c r="Z5638" s="55" t="e">
        <f t="shared" ref="Z5638" si="9742">Z5637</f>
        <v>#N/A</v>
      </c>
      <c r="AA5638" s="55" t="e">
        <f t="shared" si="9737"/>
        <v>#N/A</v>
      </c>
      <c r="AB5638" s="336" t="e">
        <f t="shared" si="9738"/>
        <v>#N/A</v>
      </c>
      <c r="AC5638" s="223" t="e">
        <f ca="1">INDEX(FGA_COEFFS,1,1)+Z5638*INDEX(FGA_COEFFS,1,2)+Y5638*INDEX(FGA_COEFFS,1,3)+R5638*INDEX(FGA_COEFFS,1,4)+Q5637*INDEX(FGA_COEFFS,1,5)+S5638*INDEX(FGA_COEFFS,1,6)+T5637*INDEX(FGA_COEFFS,1,7)+M5637*INDEX(FGA_COEFFS,1,8)+Y5641*Y5643</f>
        <v>#N/A</v>
      </c>
      <c r="AD5638" s="223" t="e">
        <f ca="1">INDEX(THREEPTA_COEFFS,1,1)+AC5638*INDEX(THREEPTA_COEFFS,1,2)+J5638*INDEX(THREEPTA_COEFFS,1,3)+AA5638*INDEX(THREEPTA_COEFFS,1,4)+K5638*INDEX(THREEPTA_COEFFS,1,5)+L5637*INDEX(THREEPTA_COEFFS,1,6)+Z5641*Z5643</f>
        <v>#N/A</v>
      </c>
      <c r="AE5638" s="223" t="e">
        <f ca="1">INDEX(THREEPTPCT_COEFFS,1,1)+K5638*INDEX(THREEPTPCT_COEFFS,1,2)+L5637*INDEX(THREEPTPCT_COEFFS,1,3)+AA5641*AA5643</f>
        <v>#N/A</v>
      </c>
      <c r="AF5638" s="55" t="e">
        <f t="shared" ca="1" si="9739"/>
        <v>#N/A</v>
      </c>
      <c r="AG5638" s="223" t="e">
        <f ca="1">INDEX(TWOPTPCT_COEFFS,1,1)+AB5638*INDEX(TWOPTPCT_COEFFS,1,2)+I5637*INDEX(TWOPTPCT_COEFFS,1,3)+G5637*INDEX(TWOPTPCT_COEFFS,1,4)+L5637*INDEX(TWOPTPCT_COEFFS,1,5)+AB5641*AB5643</f>
        <v>#N/A</v>
      </c>
      <c r="AH5638" s="223" t="e">
        <f ca="1">INDEX(FTA_COEFFS,1,1)+O5638*INDEX(FTA_COEFFS,1,2)+N5637*INDEX(FTA_COEFFS,1,3)+(Q5638+R5638)*INDEX(FTA_COEFFS,1,4)+(Q5637+R5637)*INDEX(FTA_COEFFS,1,5)+M5637*INDEX(FTA_COEFFS,1,6)+AC5641*AC5643</f>
        <v>#N/A</v>
      </c>
      <c r="AI5638" s="223" t="e">
        <f ca="1">INDEX(FTPCT_COEFFS,1,1)+P5638*INDEX(FTPCT_COEFFS,1,2)+F5638*INDEX(FTPCT_COEFFS,1,3)+G5637*INDEX(FTPCT_COEFFS,1,4)+AD5641*AD5643</f>
        <v>#N/A</v>
      </c>
      <c r="AJ5638" s="338" t="e">
        <f t="shared" ca="1" si="9740"/>
        <v>#N/A</v>
      </c>
      <c r="AK5638" s="55"/>
      <c r="AL5638" s="55"/>
      <c r="AM5638" s="55"/>
      <c r="AN5638" s="55"/>
      <c r="AO5638" s="55"/>
      <c r="AP5638" s="55"/>
      <c r="AQ5638" s="55"/>
      <c r="AR5638" s="55"/>
    </row>
    <row r="5639" spans="1:45" x14ac:dyDescent="0.3">
      <c r="A5639" s="54" t="e">
        <f ca="1">IF(D5637&gt;(D5638+(AVERAGE(V5637,W5637)-AVERAGE(V5638,W5638))/2)+2.5,C5637,IF(D5638&gt;(D5637+(AVERAGE(V5638,W5638)-AVERAGE(V5637,W5637))/2)+2.5,C5638,"Close"))</f>
        <v>#N/A</v>
      </c>
      <c r="B5639" s="64" t="e">
        <f ca="1">IF(D5638&gt;D5637,C5638,C5637)</f>
        <v>#N/A</v>
      </c>
      <c r="D5639" s="56"/>
      <c r="X5639" s="55"/>
      <c r="Y5639" s="55"/>
      <c r="Z5639" s="55"/>
      <c r="AA5639" s="55"/>
      <c r="AB5639" s="55"/>
      <c r="AC5639" s="337"/>
      <c r="AD5639" s="337"/>
      <c r="AE5639" s="337"/>
      <c r="AF5639" s="337"/>
      <c r="AG5639" s="337"/>
      <c r="AH5639" s="337"/>
      <c r="AI5639" s="337"/>
      <c r="AJ5639" s="337"/>
      <c r="AK5639" s="337"/>
      <c r="AL5639" s="337"/>
      <c r="AM5639" s="55"/>
      <c r="AN5639" s="55"/>
      <c r="AO5639" s="55"/>
      <c r="AP5639" s="55"/>
      <c r="AQ5639" s="55"/>
      <c r="AR5639" s="55"/>
      <c r="AS5639" s="55"/>
    </row>
    <row r="5640" spans="1:45" x14ac:dyDescent="0.3">
      <c r="X5640" s="54" t="s">
        <v>1305</v>
      </c>
      <c r="Y5640" s="54" t="s">
        <v>128</v>
      </c>
      <c r="Z5640" s="54" t="s">
        <v>157</v>
      </c>
      <c r="AA5640" s="54" t="s">
        <v>151</v>
      </c>
      <c r="AB5640" s="54" t="s">
        <v>1327</v>
      </c>
      <c r="AC5640" s="54" t="s">
        <v>129</v>
      </c>
      <c r="AD5640" s="54" t="s">
        <v>116</v>
      </c>
      <c r="AE5640" s="54"/>
      <c r="AF5640" s="54"/>
      <c r="AG5640" s="54"/>
      <c r="AH5640" s="54"/>
      <c r="AI5640" s="54"/>
      <c r="AJ5640" s="54"/>
      <c r="AK5640" s="54"/>
      <c r="AL5640" s="54"/>
      <c r="AM5640" s="54"/>
      <c r="AN5640" s="54"/>
      <c r="AO5640" s="54"/>
      <c r="AP5640" s="54"/>
      <c r="AQ5640" s="54"/>
      <c r="AR5640" s="54"/>
      <c r="AS5640" s="54"/>
    </row>
    <row r="5641" spans="1:45" x14ac:dyDescent="0.3">
      <c r="X5641" s="54"/>
      <c r="Y5641" s="54">
        <f t="shared" ref="Y5641:AD5641" si="9743">Y5634</f>
        <v>6.4436999999999998</v>
      </c>
      <c r="Z5641" s="54">
        <f t="shared" si="9743"/>
        <v>4.9371</v>
      </c>
      <c r="AA5641" s="54">
        <f t="shared" si="9743"/>
        <v>11.350300000000001</v>
      </c>
      <c r="AB5641" s="54">
        <f t="shared" si="9743"/>
        <v>7.1900000000000006E-2</v>
      </c>
      <c r="AC5641" s="54">
        <f t="shared" si="9743"/>
        <v>6.2766000000000002</v>
      </c>
      <c r="AD5641" s="54">
        <f t="shared" si="9743"/>
        <v>11.042999999999999</v>
      </c>
      <c r="AE5641" s="54"/>
      <c r="AF5641" s="336"/>
      <c r="AG5641" s="336"/>
      <c r="AH5641" s="336"/>
      <c r="AI5641" s="54"/>
      <c r="AJ5641" s="54"/>
      <c r="AK5641" s="54"/>
      <c r="AL5641" s="54"/>
      <c r="AM5641" s="54"/>
      <c r="AN5641" s="54"/>
      <c r="AO5641" s="54"/>
      <c r="AP5641" s="54"/>
      <c r="AQ5641" s="54"/>
      <c r="AR5641" s="54"/>
      <c r="AS5641" s="54"/>
    </row>
    <row r="5642" spans="1:45" x14ac:dyDescent="0.3">
      <c r="D5642" s="56"/>
      <c r="X5642" s="336"/>
      <c r="Y5642" s="336">
        <f t="shared" ca="1" si="9671"/>
        <v>-1.3019670448638472E-2</v>
      </c>
      <c r="Z5642" s="336">
        <f t="shared" ca="1" si="9671"/>
        <v>-9.0847080519960832E-3</v>
      </c>
      <c r="AA5642" s="336">
        <f t="shared" ca="1" si="9671"/>
        <v>-0.34274250036757831</v>
      </c>
      <c r="AB5642" s="336">
        <f t="shared" ca="1" si="9671"/>
        <v>-1.417584529595602</v>
      </c>
      <c r="AC5642" s="336">
        <f t="shared" ca="1" si="9671"/>
        <v>-7.2227417993725299E-4</v>
      </c>
      <c r="AD5642" s="336">
        <f t="shared" ca="1" si="9671"/>
        <v>1.3100424674272311E-2</v>
      </c>
      <c r="AE5642" s="336"/>
      <c r="AF5642" s="336"/>
      <c r="AG5642" s="336"/>
      <c r="AH5642" s="336"/>
      <c r="AI5642" s="54"/>
      <c r="AJ5642" s="54"/>
      <c r="AK5642" s="54"/>
      <c r="AL5642" s="336"/>
      <c r="AM5642" s="336"/>
      <c r="AN5642" s="336"/>
      <c r="AO5642" s="336"/>
      <c r="AP5642" s="54"/>
      <c r="AQ5642" s="336"/>
      <c r="AR5642" s="336"/>
      <c r="AS5642" s="336"/>
    </row>
    <row r="5643" spans="1:45" x14ac:dyDescent="0.3">
      <c r="C5643" s="54"/>
      <c r="D5643" s="56"/>
      <c r="Y5643" s="336">
        <f t="shared" ca="1" si="9671"/>
        <v>-0.13143208394461872</v>
      </c>
      <c r="Z5643" s="336">
        <f t="shared" ca="1" si="9671"/>
        <v>-1.3505262080820469E-2</v>
      </c>
      <c r="AA5643" s="336">
        <f t="shared" ca="1" si="9671"/>
        <v>1.4466646947800199</v>
      </c>
      <c r="AB5643" s="336">
        <f t="shared" ca="1" si="9671"/>
        <v>0.80514443659749957</v>
      </c>
      <c r="AC5643" s="336">
        <f t="shared" ca="1" si="9671"/>
        <v>-0.46929659681418867</v>
      </c>
      <c r="AD5643" s="336">
        <f t="shared" ca="1" si="9671"/>
        <v>1.1399646798970533</v>
      </c>
      <c r="AE5643" s="55"/>
      <c r="AF5643" s="55"/>
      <c r="AG5643" s="55"/>
      <c r="AH5643" s="55"/>
      <c r="AI5643" s="55"/>
      <c r="AJ5643" s="55"/>
      <c r="AK5643" s="55"/>
      <c r="AL5643" s="55"/>
      <c r="AM5643" s="55"/>
      <c r="AN5643" s="55"/>
      <c r="AO5643" s="55"/>
      <c r="AP5643" s="55"/>
      <c r="AQ5643" s="55"/>
      <c r="AR5643" s="55"/>
      <c r="AS5643" s="55"/>
    </row>
    <row r="5644" spans="1:45" x14ac:dyDescent="0.3">
      <c r="B5644" s="54" t="s">
        <v>172</v>
      </c>
      <c r="C5644" s="53">
        <f>C5637</f>
        <v>0</v>
      </c>
      <c r="D5644" s="56" t="e">
        <f t="shared" ref="D5644:D5645" ca="1" si="9744">AJ5644</f>
        <v>#N/A</v>
      </c>
      <c r="E5644" s="52" t="e">
        <f t="shared" ref="E5644:W5644" si="9745">E5637</f>
        <v>#N/A</v>
      </c>
      <c r="F5644" s="52" t="e">
        <f t="shared" si="9745"/>
        <v>#N/A</v>
      </c>
      <c r="G5644" s="52" t="e">
        <f t="shared" si="9745"/>
        <v>#N/A</v>
      </c>
      <c r="H5644" s="52" t="e">
        <f t="shared" si="9745"/>
        <v>#N/A</v>
      </c>
      <c r="I5644" s="52" t="e">
        <f t="shared" si="9745"/>
        <v>#N/A</v>
      </c>
      <c r="J5644" s="52" t="e">
        <f t="shared" si="9745"/>
        <v>#N/A</v>
      </c>
      <c r="K5644" s="52" t="e">
        <f t="shared" si="9745"/>
        <v>#N/A</v>
      </c>
      <c r="L5644" s="52" t="e">
        <f t="shared" si="9745"/>
        <v>#N/A</v>
      </c>
      <c r="M5644" s="52" t="e">
        <f t="shared" si="9745"/>
        <v>#N/A</v>
      </c>
      <c r="N5644" s="52" t="e">
        <f t="shared" si="9745"/>
        <v>#N/A</v>
      </c>
      <c r="O5644" s="52" t="e">
        <f t="shared" si="9745"/>
        <v>#N/A</v>
      </c>
      <c r="P5644" s="52" t="e">
        <f t="shared" si="9745"/>
        <v>#N/A</v>
      </c>
      <c r="Q5644" s="52" t="e">
        <f t="shared" si="9745"/>
        <v>#N/A</v>
      </c>
      <c r="R5644" s="52" t="e">
        <f t="shared" si="9745"/>
        <v>#N/A</v>
      </c>
      <c r="S5644" s="52" t="e">
        <f t="shared" si="9745"/>
        <v>#N/A</v>
      </c>
      <c r="T5644" s="52" t="e">
        <f t="shared" si="9745"/>
        <v>#N/A</v>
      </c>
      <c r="U5644" s="52" t="e">
        <f t="shared" si="9745"/>
        <v>#N/A</v>
      </c>
      <c r="V5644" s="52" t="e">
        <f t="shared" si="9745"/>
        <v>#N/A</v>
      </c>
      <c r="W5644" s="52" t="e">
        <f t="shared" si="9745"/>
        <v>#N/A</v>
      </c>
      <c r="X5644" s="55" t="e">
        <f t="shared" ref="X5644:X5645" si="9746">(H5644-(O5644*P5644)/100-3*(J5644*K5644)/100)/2</f>
        <v>#N/A</v>
      </c>
      <c r="Y5644" s="55" t="e">
        <f t="shared" ref="Y5644:Y5645" si="9747">SUM(X5644,(J5644*K5644/100))/(F5644/100)</f>
        <v>#N/A</v>
      </c>
      <c r="Z5644" s="55" t="e">
        <f t="shared" ref="Z5644" si="9748">U5644*0.5+U5645*0.5</f>
        <v>#N/A</v>
      </c>
      <c r="AA5644" s="55" t="e">
        <f t="shared" ref="AA5644:AA5645" si="9749">J5644/Y5644</f>
        <v>#N/A</v>
      </c>
      <c r="AB5644" s="336" t="e">
        <f t="shared" ref="AB5644:AB5645" si="9750">X5644/(Y5644-J5644)</f>
        <v>#N/A</v>
      </c>
      <c r="AC5644" s="223" t="e">
        <f ca="1">INDEX(FGA_COEFFS,1,1)+Z5644*INDEX(FGA_COEFFS,1,2)+Y5644*INDEX(FGA_COEFFS,1,3)+R5644*INDEX(FGA_COEFFS,1,4)+Q5645*INDEX(FGA_COEFFS,1,5)+S5644*INDEX(FGA_COEFFS,1,6)+T5645*INDEX(FGA_COEFFS,1,7)+M5645*INDEX(FGA_COEFFS,1,8)+Y5648*Y5649</f>
        <v>#N/A</v>
      </c>
      <c r="AD5644" s="223" t="e">
        <f ca="1">INDEX(THREEPTA_COEFFS,1,1)+AC5644*INDEX(THREEPTA_COEFFS,1,2)+J5644*INDEX(THREEPTA_COEFFS,1,3)+AA5644*INDEX(THREEPTA_COEFFS,1,4)+K5644*INDEX(THREEPTA_COEFFS,1,5)+L5645*INDEX(THREEPTA_COEFFS,1,6)+Z5648*Z5649</f>
        <v>#N/A</v>
      </c>
      <c r="AE5644" s="223" t="e">
        <f ca="1">INDEX(THREEPTPCT_COEFFS,1,1)+K5644*INDEX(THREEPTPCT_COEFFS,1,2)+L5645*INDEX(THREEPTPCT_COEFFS,1,3)+AA5648*AA5649</f>
        <v>#N/A</v>
      </c>
      <c r="AF5644" s="55" t="e">
        <f t="shared" ref="AF5644:AF5645" ca="1" si="9751">AC5644-AD5644</f>
        <v>#N/A</v>
      </c>
      <c r="AG5644" s="223" t="e">
        <f ca="1">INDEX(TWOPTPCT_COEFFS,1,1)+AB5644*INDEX(TWOPTPCT_COEFFS,1,2)+I5645*INDEX(TWOPTPCT_COEFFS,1,3)+G5645*INDEX(TWOPTPCT_COEFFS,1,4)+L5645*INDEX(TWOPTPCT_COEFFS,1,5)+AB5648*AB5649</f>
        <v>#N/A</v>
      </c>
      <c r="AH5644" s="223" t="e">
        <f ca="1">INDEX(FTA_COEFFS,1,1)+O5644*INDEX(FTA_COEFFS,1,2)+N5645*INDEX(FTA_COEFFS,1,3)+(Q5644+R5644)*INDEX(FTA_COEFFS,1,4)+(Q5645+R5645)*INDEX(FTA_COEFFS,1,5)+M5645*INDEX(FTA_COEFFS,1,6)+AC5648*AC5649</f>
        <v>#N/A</v>
      </c>
      <c r="AI5644" s="223" t="e">
        <f ca="1">INDEX(FTPCT_COEFFS,1,1)+P5644*INDEX(FTPCT_COEFFS,1,2)+F5644*INDEX(FTPCT_COEFFS,1,3)+G5645*INDEX(FTPCT_COEFFS,1,4)+AD5648*AD5649</f>
        <v>#N/A</v>
      </c>
      <c r="AJ5644" s="338" t="e">
        <f t="shared" ref="AJ5644:AJ5645" ca="1" si="9752">AD5644*AE5644/100+AF5644*AG5644+AH5644*AI5644/100</f>
        <v>#N/A</v>
      </c>
      <c r="AK5644" s="55"/>
      <c r="AL5644" s="55"/>
      <c r="AM5644" s="55"/>
      <c r="AN5644" s="55"/>
      <c r="AO5644" s="55"/>
      <c r="AP5644" s="55"/>
      <c r="AQ5644" s="55"/>
      <c r="AR5644" s="55"/>
    </row>
    <row r="5645" spans="1:45" x14ac:dyDescent="0.3">
      <c r="B5645" s="54" t="s">
        <v>175</v>
      </c>
      <c r="C5645" s="54">
        <f>C5638</f>
        <v>0</v>
      </c>
      <c r="D5645" s="56" t="e">
        <f t="shared" ca="1" si="9744"/>
        <v>#N/A</v>
      </c>
      <c r="E5645" s="52" t="e">
        <f t="shared" ref="E5645:W5645" si="9753">E5638</f>
        <v>#N/A</v>
      </c>
      <c r="F5645" s="52" t="e">
        <f t="shared" si="9753"/>
        <v>#N/A</v>
      </c>
      <c r="G5645" s="52" t="e">
        <f t="shared" si="9753"/>
        <v>#N/A</v>
      </c>
      <c r="H5645" s="52" t="e">
        <f t="shared" si="9753"/>
        <v>#N/A</v>
      </c>
      <c r="I5645" s="52" t="e">
        <f t="shared" si="9753"/>
        <v>#N/A</v>
      </c>
      <c r="J5645" s="52" t="e">
        <f t="shared" si="9753"/>
        <v>#N/A</v>
      </c>
      <c r="K5645" s="52" t="e">
        <f t="shared" si="9753"/>
        <v>#N/A</v>
      </c>
      <c r="L5645" s="52" t="e">
        <f t="shared" si="9753"/>
        <v>#N/A</v>
      </c>
      <c r="M5645" s="52" t="e">
        <f t="shared" si="9753"/>
        <v>#N/A</v>
      </c>
      <c r="N5645" s="52" t="e">
        <f t="shared" si="9753"/>
        <v>#N/A</v>
      </c>
      <c r="O5645" s="52" t="e">
        <f t="shared" si="9753"/>
        <v>#N/A</v>
      </c>
      <c r="P5645" s="52" t="e">
        <f t="shared" si="9753"/>
        <v>#N/A</v>
      </c>
      <c r="Q5645" s="52" t="e">
        <f t="shared" si="9753"/>
        <v>#N/A</v>
      </c>
      <c r="R5645" s="52" t="e">
        <f t="shared" si="9753"/>
        <v>#N/A</v>
      </c>
      <c r="S5645" s="52" t="e">
        <f t="shared" si="9753"/>
        <v>#N/A</v>
      </c>
      <c r="T5645" s="52" t="e">
        <f t="shared" si="9753"/>
        <v>#N/A</v>
      </c>
      <c r="U5645" s="52" t="e">
        <f t="shared" si="9753"/>
        <v>#N/A</v>
      </c>
      <c r="V5645" s="52" t="e">
        <f t="shared" si="9753"/>
        <v>#N/A</v>
      </c>
      <c r="W5645" s="52" t="e">
        <f t="shared" si="9753"/>
        <v>#N/A</v>
      </c>
      <c r="X5645" s="55" t="e">
        <f t="shared" si="9746"/>
        <v>#N/A</v>
      </c>
      <c r="Y5645" s="55" t="e">
        <f t="shared" si="9747"/>
        <v>#N/A</v>
      </c>
      <c r="Z5645" s="55" t="e">
        <f t="shared" ref="Z5645" si="9754">Z5644</f>
        <v>#N/A</v>
      </c>
      <c r="AA5645" s="55" t="e">
        <f t="shared" si="9749"/>
        <v>#N/A</v>
      </c>
      <c r="AB5645" s="336" t="e">
        <f t="shared" si="9750"/>
        <v>#N/A</v>
      </c>
      <c r="AC5645" s="223" t="e">
        <f ca="1">INDEX(FGA_COEFFS,1,1)+Z5645*INDEX(FGA_COEFFS,1,2)+Y5645*INDEX(FGA_COEFFS,1,3)+R5645*INDEX(FGA_COEFFS,1,4)+Q5644*INDEX(FGA_COEFFS,1,5)+S5645*INDEX(FGA_COEFFS,1,6)+T5644*INDEX(FGA_COEFFS,1,7)+M5644*INDEX(FGA_COEFFS,1,8)+Y5648*Y5650</f>
        <v>#N/A</v>
      </c>
      <c r="AD5645" s="223" t="e">
        <f ca="1">INDEX(THREEPTA_COEFFS,1,1)+AC5645*INDEX(THREEPTA_COEFFS,1,2)+J5645*INDEX(THREEPTA_COEFFS,1,3)+AA5645*INDEX(THREEPTA_COEFFS,1,4)+K5645*INDEX(THREEPTA_COEFFS,1,5)+L5644*INDEX(THREEPTA_COEFFS,1,6)+Z5648*Z5650</f>
        <v>#N/A</v>
      </c>
      <c r="AE5645" s="223" t="e">
        <f ca="1">INDEX(THREEPTPCT_COEFFS,1,1)+K5645*INDEX(THREEPTPCT_COEFFS,1,2)+L5644*INDEX(THREEPTPCT_COEFFS,1,3)+AA5648*AA5650</f>
        <v>#N/A</v>
      </c>
      <c r="AF5645" s="55" t="e">
        <f t="shared" ca="1" si="9751"/>
        <v>#N/A</v>
      </c>
      <c r="AG5645" s="223" t="e">
        <f ca="1">INDEX(TWOPTPCT_COEFFS,1,1)+AB5645*INDEX(TWOPTPCT_COEFFS,1,2)+I5644*INDEX(TWOPTPCT_COEFFS,1,3)+G5644*INDEX(TWOPTPCT_COEFFS,1,4)+L5644*INDEX(TWOPTPCT_COEFFS,1,5)+AB5648*AB5650</f>
        <v>#N/A</v>
      </c>
      <c r="AH5645" s="223" t="e">
        <f ca="1">INDEX(FTA_COEFFS,1,1)+O5645*INDEX(FTA_COEFFS,1,2)+N5644*INDEX(FTA_COEFFS,1,3)+(Q5645+R5645)*INDEX(FTA_COEFFS,1,4)+(Q5644+R5644)*INDEX(FTA_COEFFS,1,5)+M5644*INDEX(FTA_COEFFS,1,6)+AC5648*AC5650</f>
        <v>#N/A</v>
      </c>
      <c r="AI5645" s="223" t="e">
        <f ca="1">INDEX(FTPCT_COEFFS,1,1)+P5645*INDEX(FTPCT_COEFFS,1,2)+F5645*INDEX(FTPCT_COEFFS,1,3)+G5644*INDEX(FTPCT_COEFFS,1,4)+AD5648*AD5650</f>
        <v>#N/A</v>
      </c>
      <c r="AJ5645" s="338" t="e">
        <f t="shared" ca="1" si="9752"/>
        <v>#N/A</v>
      </c>
      <c r="AK5645" s="55"/>
      <c r="AL5645" s="55"/>
      <c r="AM5645" s="55"/>
      <c r="AN5645" s="55"/>
      <c r="AO5645" s="55"/>
      <c r="AP5645" s="55"/>
      <c r="AQ5645" s="55"/>
      <c r="AR5645" s="55"/>
    </row>
    <row r="5646" spans="1:45" x14ac:dyDescent="0.3">
      <c r="A5646" s="54" t="e">
        <f ca="1">IF(D5644&gt;(D5645+(AVERAGE(V5644,W5644)-AVERAGE(V5645,W5645))/2)+2.5,C5644,IF(D5645&gt;(D5644+(AVERAGE(V5645,W5645)-AVERAGE(V5644,W5644))/2)+2.5,C5645,"Close"))</f>
        <v>#N/A</v>
      </c>
      <c r="B5646" s="64" t="e">
        <f ca="1">IF(D5645&gt;D5644,C5645,C5644)</f>
        <v>#N/A</v>
      </c>
      <c r="D5646" s="56"/>
      <c r="X5646" s="55"/>
      <c r="Y5646" s="55"/>
      <c r="Z5646" s="55"/>
      <c r="AA5646" s="55"/>
      <c r="AB5646" s="55"/>
      <c r="AC5646" s="337"/>
      <c r="AD5646" s="337"/>
      <c r="AE5646" s="337"/>
      <c r="AF5646" s="337"/>
      <c r="AG5646" s="337"/>
      <c r="AH5646" s="337"/>
      <c r="AI5646" s="337"/>
      <c r="AJ5646" s="337"/>
      <c r="AK5646" s="337"/>
      <c r="AL5646" s="337"/>
      <c r="AM5646" s="55"/>
      <c r="AN5646" s="55"/>
      <c r="AO5646" s="55"/>
      <c r="AP5646" s="55"/>
      <c r="AQ5646" s="55"/>
      <c r="AR5646" s="55"/>
      <c r="AS5646" s="55"/>
    </row>
    <row r="5647" spans="1:45" x14ac:dyDescent="0.3">
      <c r="X5647" s="54" t="s">
        <v>1305</v>
      </c>
      <c r="Y5647" s="54" t="s">
        <v>128</v>
      </c>
      <c r="Z5647" s="54" t="s">
        <v>157</v>
      </c>
      <c r="AA5647" s="54" t="s">
        <v>151</v>
      </c>
      <c r="AB5647" s="54" t="s">
        <v>1327</v>
      </c>
      <c r="AC5647" s="54" t="s">
        <v>129</v>
      </c>
      <c r="AD5647" s="54" t="s">
        <v>116</v>
      </c>
      <c r="AE5647" s="54"/>
      <c r="AF5647" s="54"/>
      <c r="AG5647" s="54"/>
      <c r="AH5647" s="54"/>
      <c r="AI5647" s="54"/>
      <c r="AJ5647" s="54"/>
      <c r="AK5647" s="54"/>
      <c r="AL5647" s="54"/>
      <c r="AM5647" s="54"/>
      <c r="AN5647" s="54"/>
      <c r="AO5647" s="54"/>
      <c r="AP5647" s="54"/>
      <c r="AQ5647" s="54"/>
      <c r="AR5647" s="54"/>
      <c r="AS5647" s="54"/>
    </row>
    <row r="5648" spans="1:45" x14ac:dyDescent="0.3">
      <c r="X5648" s="54"/>
      <c r="Y5648" s="54">
        <f t="shared" ref="Y5648:AD5648" si="9755">Y5641</f>
        <v>6.4436999999999998</v>
      </c>
      <c r="Z5648" s="54">
        <f t="shared" si="9755"/>
        <v>4.9371</v>
      </c>
      <c r="AA5648" s="54">
        <f t="shared" si="9755"/>
        <v>11.350300000000001</v>
      </c>
      <c r="AB5648" s="54">
        <f t="shared" si="9755"/>
        <v>7.1900000000000006E-2</v>
      </c>
      <c r="AC5648" s="54">
        <f t="shared" si="9755"/>
        <v>6.2766000000000002</v>
      </c>
      <c r="AD5648" s="54">
        <f t="shared" si="9755"/>
        <v>11.042999999999999</v>
      </c>
      <c r="AE5648" s="54"/>
      <c r="AF5648" s="336"/>
      <c r="AG5648" s="336"/>
      <c r="AH5648" s="336"/>
      <c r="AI5648" s="54"/>
      <c r="AJ5648" s="54"/>
      <c r="AK5648" s="54"/>
      <c r="AL5648" s="54"/>
      <c r="AM5648" s="54"/>
      <c r="AN5648" s="54"/>
      <c r="AO5648" s="54"/>
      <c r="AP5648" s="54"/>
      <c r="AQ5648" s="54"/>
      <c r="AR5648" s="54"/>
      <c r="AS5648" s="54"/>
    </row>
    <row r="5649" spans="1:45" x14ac:dyDescent="0.3">
      <c r="D5649" s="56"/>
      <c r="X5649" s="336"/>
      <c r="Y5649" s="336">
        <f t="shared" ca="1" si="9671"/>
        <v>0.2922077207176495</v>
      </c>
      <c r="Z5649" s="336">
        <f t="shared" ca="1" si="9671"/>
        <v>1.135815440819447</v>
      </c>
      <c r="AA5649" s="336">
        <f t="shared" ca="1" si="9671"/>
        <v>0.27407785122891709</v>
      </c>
      <c r="AB5649" s="336">
        <f t="shared" ca="1" si="9671"/>
        <v>-0.69199452733285194</v>
      </c>
      <c r="AC5649" s="336">
        <f t="shared" ca="1" si="9671"/>
        <v>0.35839545320969068</v>
      </c>
      <c r="AD5649" s="336">
        <f t="shared" ca="1" si="9671"/>
        <v>1.2090301327985478</v>
      </c>
      <c r="AE5649" s="336"/>
      <c r="AF5649" s="336"/>
      <c r="AG5649" s="336"/>
      <c r="AH5649" s="336"/>
      <c r="AI5649" s="54"/>
      <c r="AJ5649" s="54"/>
      <c r="AK5649" s="54"/>
      <c r="AL5649" s="336"/>
      <c r="AM5649" s="336"/>
      <c r="AN5649" s="336"/>
      <c r="AO5649" s="336"/>
      <c r="AP5649" s="54"/>
      <c r="AQ5649" s="336"/>
      <c r="AR5649" s="336"/>
      <c r="AS5649" s="336"/>
    </row>
    <row r="5650" spans="1:45" x14ac:dyDescent="0.3">
      <c r="C5650" s="54"/>
      <c r="D5650" s="56"/>
      <c r="Y5650" s="336">
        <f t="shared" ca="1" si="9671"/>
        <v>0.54326646733776529</v>
      </c>
      <c r="Z5650" s="336">
        <f t="shared" ca="1" si="9671"/>
        <v>-1.3378571100988039</v>
      </c>
      <c r="AA5650" s="336">
        <f t="shared" ca="1" si="9671"/>
        <v>-0.98042770627897402</v>
      </c>
      <c r="AB5650" s="336">
        <f t="shared" ca="1" si="9671"/>
        <v>-0.31044170819590972</v>
      </c>
      <c r="AC5650" s="336">
        <f t="shared" ca="1" si="9671"/>
        <v>-0.88363253857052881</v>
      </c>
      <c r="AD5650" s="336">
        <f t="shared" ca="1" si="9671"/>
        <v>0.15599494020969065</v>
      </c>
      <c r="AE5650" s="55"/>
      <c r="AF5650" s="55"/>
      <c r="AG5650" s="55"/>
      <c r="AH5650" s="55"/>
      <c r="AI5650" s="55"/>
      <c r="AJ5650" s="55"/>
      <c r="AK5650" s="55"/>
      <c r="AL5650" s="55"/>
      <c r="AM5650" s="55"/>
      <c r="AN5650" s="55"/>
      <c r="AO5650" s="55"/>
      <c r="AP5650" s="55"/>
      <c r="AQ5650" s="55"/>
      <c r="AR5650" s="55"/>
      <c r="AS5650" s="55"/>
    </row>
    <row r="5651" spans="1:45" x14ac:dyDescent="0.3">
      <c r="B5651" s="54" t="s">
        <v>172</v>
      </c>
      <c r="C5651" s="53">
        <f>C5644</f>
        <v>0</v>
      </c>
      <c r="D5651" s="56" t="e">
        <f t="shared" ref="D5651:D5652" ca="1" si="9756">AJ5651</f>
        <v>#N/A</v>
      </c>
      <c r="E5651" s="52" t="e">
        <f t="shared" ref="E5651:W5651" si="9757">E5644</f>
        <v>#N/A</v>
      </c>
      <c r="F5651" s="52" t="e">
        <f t="shared" si="9757"/>
        <v>#N/A</v>
      </c>
      <c r="G5651" s="52" t="e">
        <f t="shared" si="9757"/>
        <v>#N/A</v>
      </c>
      <c r="H5651" s="52" t="e">
        <f t="shared" si="9757"/>
        <v>#N/A</v>
      </c>
      <c r="I5651" s="52" t="e">
        <f t="shared" si="9757"/>
        <v>#N/A</v>
      </c>
      <c r="J5651" s="52" t="e">
        <f t="shared" si="9757"/>
        <v>#N/A</v>
      </c>
      <c r="K5651" s="52" t="e">
        <f t="shared" si="9757"/>
        <v>#N/A</v>
      </c>
      <c r="L5651" s="52" t="e">
        <f t="shared" si="9757"/>
        <v>#N/A</v>
      </c>
      <c r="M5651" s="52" t="e">
        <f t="shared" si="9757"/>
        <v>#N/A</v>
      </c>
      <c r="N5651" s="52" t="e">
        <f t="shared" si="9757"/>
        <v>#N/A</v>
      </c>
      <c r="O5651" s="52" t="e">
        <f t="shared" si="9757"/>
        <v>#N/A</v>
      </c>
      <c r="P5651" s="52" t="e">
        <f t="shared" si="9757"/>
        <v>#N/A</v>
      </c>
      <c r="Q5651" s="52" t="e">
        <f t="shared" si="9757"/>
        <v>#N/A</v>
      </c>
      <c r="R5651" s="52" t="e">
        <f t="shared" si="9757"/>
        <v>#N/A</v>
      </c>
      <c r="S5651" s="52" t="e">
        <f t="shared" si="9757"/>
        <v>#N/A</v>
      </c>
      <c r="T5651" s="52" t="e">
        <f t="shared" si="9757"/>
        <v>#N/A</v>
      </c>
      <c r="U5651" s="52" t="e">
        <f t="shared" si="9757"/>
        <v>#N/A</v>
      </c>
      <c r="V5651" s="52" t="e">
        <f t="shared" si="9757"/>
        <v>#N/A</v>
      </c>
      <c r="W5651" s="52" t="e">
        <f t="shared" si="9757"/>
        <v>#N/A</v>
      </c>
      <c r="X5651" s="55" t="e">
        <f t="shared" ref="X5651:X5652" si="9758">(H5651-(O5651*P5651)/100-3*(J5651*K5651)/100)/2</f>
        <v>#N/A</v>
      </c>
      <c r="Y5651" s="55" t="e">
        <f t="shared" ref="Y5651:Y5652" si="9759">SUM(X5651,(J5651*K5651/100))/(F5651/100)</f>
        <v>#N/A</v>
      </c>
      <c r="Z5651" s="55" t="e">
        <f t="shared" ref="Z5651" si="9760">U5651*0.5+U5652*0.5</f>
        <v>#N/A</v>
      </c>
      <c r="AA5651" s="55" t="e">
        <f t="shared" ref="AA5651:AA5652" si="9761">J5651/Y5651</f>
        <v>#N/A</v>
      </c>
      <c r="AB5651" s="336" t="e">
        <f t="shared" ref="AB5651:AB5652" si="9762">X5651/(Y5651-J5651)</f>
        <v>#N/A</v>
      </c>
      <c r="AC5651" s="223" t="e">
        <f ca="1">INDEX(FGA_COEFFS,1,1)+Z5651*INDEX(FGA_COEFFS,1,2)+Y5651*INDEX(FGA_COEFFS,1,3)+R5651*INDEX(FGA_COEFFS,1,4)+Q5652*INDEX(FGA_COEFFS,1,5)+S5651*INDEX(FGA_COEFFS,1,6)+T5652*INDEX(FGA_COEFFS,1,7)+M5652*INDEX(FGA_COEFFS,1,8)+Y5655*Y5656</f>
        <v>#N/A</v>
      </c>
      <c r="AD5651" s="223" t="e">
        <f ca="1">INDEX(THREEPTA_COEFFS,1,1)+AC5651*INDEX(THREEPTA_COEFFS,1,2)+J5651*INDEX(THREEPTA_COEFFS,1,3)+AA5651*INDEX(THREEPTA_COEFFS,1,4)+K5651*INDEX(THREEPTA_COEFFS,1,5)+L5652*INDEX(THREEPTA_COEFFS,1,6)+Z5655*Z5656</f>
        <v>#N/A</v>
      </c>
      <c r="AE5651" s="223" t="e">
        <f ca="1">INDEX(THREEPTPCT_COEFFS,1,1)+K5651*INDEX(THREEPTPCT_COEFFS,1,2)+L5652*INDEX(THREEPTPCT_COEFFS,1,3)+AA5655*AA5656</f>
        <v>#N/A</v>
      </c>
      <c r="AF5651" s="55" t="e">
        <f t="shared" ref="AF5651:AF5652" ca="1" si="9763">AC5651-AD5651</f>
        <v>#N/A</v>
      </c>
      <c r="AG5651" s="223" t="e">
        <f ca="1">INDEX(TWOPTPCT_COEFFS,1,1)+AB5651*INDEX(TWOPTPCT_COEFFS,1,2)+I5652*INDEX(TWOPTPCT_COEFFS,1,3)+G5652*INDEX(TWOPTPCT_COEFFS,1,4)+L5652*INDEX(TWOPTPCT_COEFFS,1,5)+AB5655*AB5656</f>
        <v>#N/A</v>
      </c>
      <c r="AH5651" s="223" t="e">
        <f ca="1">INDEX(FTA_COEFFS,1,1)+O5651*INDEX(FTA_COEFFS,1,2)+N5652*INDEX(FTA_COEFFS,1,3)+(Q5651+R5651)*INDEX(FTA_COEFFS,1,4)+(Q5652+R5652)*INDEX(FTA_COEFFS,1,5)+M5652*INDEX(FTA_COEFFS,1,6)+AC5655*AC5656</f>
        <v>#N/A</v>
      </c>
      <c r="AI5651" s="223" t="e">
        <f ca="1">INDEX(FTPCT_COEFFS,1,1)+P5651*INDEX(FTPCT_COEFFS,1,2)+F5651*INDEX(FTPCT_COEFFS,1,3)+G5652*INDEX(FTPCT_COEFFS,1,4)+AD5655*AD5656</f>
        <v>#N/A</v>
      </c>
      <c r="AJ5651" s="338" t="e">
        <f t="shared" ref="AJ5651:AJ5652" ca="1" si="9764">AD5651*AE5651/100+AF5651*AG5651+AH5651*AI5651/100</f>
        <v>#N/A</v>
      </c>
      <c r="AK5651" s="55"/>
      <c r="AL5651" s="55"/>
      <c r="AM5651" s="55"/>
      <c r="AN5651" s="55"/>
      <c r="AO5651" s="55"/>
      <c r="AP5651" s="55"/>
      <c r="AQ5651" s="55"/>
      <c r="AR5651" s="55"/>
    </row>
    <row r="5652" spans="1:45" x14ac:dyDescent="0.3">
      <c r="B5652" s="54" t="s">
        <v>175</v>
      </c>
      <c r="C5652" s="54">
        <f>C5645</f>
        <v>0</v>
      </c>
      <c r="D5652" s="56" t="e">
        <f t="shared" ca="1" si="9756"/>
        <v>#N/A</v>
      </c>
      <c r="E5652" s="52" t="e">
        <f t="shared" ref="E5652:W5652" si="9765">E5645</f>
        <v>#N/A</v>
      </c>
      <c r="F5652" s="52" t="e">
        <f t="shared" si="9765"/>
        <v>#N/A</v>
      </c>
      <c r="G5652" s="52" t="e">
        <f t="shared" si="9765"/>
        <v>#N/A</v>
      </c>
      <c r="H5652" s="52" t="e">
        <f t="shared" si="9765"/>
        <v>#N/A</v>
      </c>
      <c r="I5652" s="52" t="e">
        <f t="shared" si="9765"/>
        <v>#N/A</v>
      </c>
      <c r="J5652" s="52" t="e">
        <f t="shared" si="9765"/>
        <v>#N/A</v>
      </c>
      <c r="K5652" s="52" t="e">
        <f t="shared" si="9765"/>
        <v>#N/A</v>
      </c>
      <c r="L5652" s="52" t="e">
        <f t="shared" si="9765"/>
        <v>#N/A</v>
      </c>
      <c r="M5652" s="52" t="e">
        <f t="shared" si="9765"/>
        <v>#N/A</v>
      </c>
      <c r="N5652" s="52" t="e">
        <f t="shared" si="9765"/>
        <v>#N/A</v>
      </c>
      <c r="O5652" s="52" t="e">
        <f t="shared" si="9765"/>
        <v>#N/A</v>
      </c>
      <c r="P5652" s="52" t="e">
        <f t="shared" si="9765"/>
        <v>#N/A</v>
      </c>
      <c r="Q5652" s="52" t="e">
        <f t="shared" si="9765"/>
        <v>#N/A</v>
      </c>
      <c r="R5652" s="52" t="e">
        <f t="shared" si="9765"/>
        <v>#N/A</v>
      </c>
      <c r="S5652" s="52" t="e">
        <f t="shared" si="9765"/>
        <v>#N/A</v>
      </c>
      <c r="T5652" s="52" t="e">
        <f t="shared" si="9765"/>
        <v>#N/A</v>
      </c>
      <c r="U5652" s="52" t="e">
        <f t="shared" si="9765"/>
        <v>#N/A</v>
      </c>
      <c r="V5652" s="52" t="e">
        <f t="shared" si="9765"/>
        <v>#N/A</v>
      </c>
      <c r="W5652" s="52" t="e">
        <f t="shared" si="9765"/>
        <v>#N/A</v>
      </c>
      <c r="X5652" s="55" t="e">
        <f t="shared" si="9758"/>
        <v>#N/A</v>
      </c>
      <c r="Y5652" s="55" t="e">
        <f t="shared" si="9759"/>
        <v>#N/A</v>
      </c>
      <c r="Z5652" s="55" t="e">
        <f t="shared" ref="Z5652" si="9766">Z5651</f>
        <v>#N/A</v>
      </c>
      <c r="AA5652" s="55" t="e">
        <f t="shared" si="9761"/>
        <v>#N/A</v>
      </c>
      <c r="AB5652" s="336" t="e">
        <f t="shared" si="9762"/>
        <v>#N/A</v>
      </c>
      <c r="AC5652" s="223" t="e">
        <f ca="1">INDEX(FGA_COEFFS,1,1)+Z5652*INDEX(FGA_COEFFS,1,2)+Y5652*INDEX(FGA_COEFFS,1,3)+R5652*INDEX(FGA_COEFFS,1,4)+Q5651*INDEX(FGA_COEFFS,1,5)+S5652*INDEX(FGA_COEFFS,1,6)+T5651*INDEX(FGA_COEFFS,1,7)+M5651*INDEX(FGA_COEFFS,1,8)+Y5655*Y5657</f>
        <v>#N/A</v>
      </c>
      <c r="AD5652" s="223" t="e">
        <f ca="1">INDEX(THREEPTA_COEFFS,1,1)+AC5652*INDEX(THREEPTA_COEFFS,1,2)+J5652*INDEX(THREEPTA_COEFFS,1,3)+AA5652*INDEX(THREEPTA_COEFFS,1,4)+K5652*INDEX(THREEPTA_COEFFS,1,5)+L5651*INDEX(THREEPTA_COEFFS,1,6)+Z5655*Z5657</f>
        <v>#N/A</v>
      </c>
      <c r="AE5652" s="223" t="e">
        <f ca="1">INDEX(THREEPTPCT_COEFFS,1,1)+K5652*INDEX(THREEPTPCT_COEFFS,1,2)+L5651*INDEX(THREEPTPCT_COEFFS,1,3)+AA5655*AA5657</f>
        <v>#N/A</v>
      </c>
      <c r="AF5652" s="55" t="e">
        <f t="shared" ca="1" si="9763"/>
        <v>#N/A</v>
      </c>
      <c r="AG5652" s="223" t="e">
        <f ca="1">INDEX(TWOPTPCT_COEFFS,1,1)+AB5652*INDEX(TWOPTPCT_COEFFS,1,2)+I5651*INDEX(TWOPTPCT_COEFFS,1,3)+G5651*INDEX(TWOPTPCT_COEFFS,1,4)+L5651*INDEX(TWOPTPCT_COEFFS,1,5)+AB5655*AB5657</f>
        <v>#N/A</v>
      </c>
      <c r="AH5652" s="223" t="e">
        <f ca="1">INDEX(FTA_COEFFS,1,1)+O5652*INDEX(FTA_COEFFS,1,2)+N5651*INDEX(FTA_COEFFS,1,3)+(Q5652+R5652)*INDEX(FTA_COEFFS,1,4)+(Q5651+R5651)*INDEX(FTA_COEFFS,1,5)+M5651*INDEX(FTA_COEFFS,1,6)+AC5655*AC5657</f>
        <v>#N/A</v>
      </c>
      <c r="AI5652" s="223" t="e">
        <f ca="1">INDEX(FTPCT_COEFFS,1,1)+P5652*INDEX(FTPCT_COEFFS,1,2)+F5652*INDEX(FTPCT_COEFFS,1,3)+G5651*INDEX(FTPCT_COEFFS,1,4)+AD5655*AD5657</f>
        <v>#N/A</v>
      </c>
      <c r="AJ5652" s="338" t="e">
        <f t="shared" ca="1" si="9764"/>
        <v>#N/A</v>
      </c>
      <c r="AK5652" s="55"/>
      <c r="AL5652" s="55"/>
      <c r="AM5652" s="55"/>
      <c r="AN5652" s="55"/>
      <c r="AO5652" s="55"/>
      <c r="AP5652" s="55"/>
      <c r="AQ5652" s="55"/>
      <c r="AR5652" s="55"/>
    </row>
    <row r="5653" spans="1:45" x14ac:dyDescent="0.3">
      <c r="A5653" s="54" t="e">
        <f ca="1">IF(D5651&gt;(D5652+(AVERAGE(V5651,W5651)-AVERAGE(V5652,W5652))/2)+2.5,C5651,IF(D5652&gt;(D5651+(AVERAGE(V5652,W5652)-AVERAGE(V5651,W5651))/2)+2.5,C5652,"Close"))</f>
        <v>#N/A</v>
      </c>
      <c r="B5653" s="64" t="e">
        <f ca="1">IF(D5652&gt;D5651,C5652,C5651)</f>
        <v>#N/A</v>
      </c>
      <c r="D5653" s="56"/>
      <c r="X5653" s="55"/>
      <c r="Y5653" s="55"/>
      <c r="Z5653" s="55"/>
      <c r="AA5653" s="55"/>
      <c r="AB5653" s="55"/>
      <c r="AC5653" s="337"/>
      <c r="AD5653" s="337"/>
      <c r="AE5653" s="337"/>
      <c r="AF5653" s="337"/>
      <c r="AG5653" s="337"/>
      <c r="AH5653" s="337"/>
      <c r="AI5653" s="337"/>
      <c r="AJ5653" s="337"/>
      <c r="AK5653" s="337"/>
      <c r="AL5653" s="337"/>
      <c r="AM5653" s="55"/>
      <c r="AN5653" s="55"/>
      <c r="AO5653" s="55"/>
      <c r="AP5653" s="55"/>
      <c r="AQ5653" s="55"/>
      <c r="AR5653" s="55"/>
      <c r="AS5653" s="55"/>
    </row>
    <row r="5654" spans="1:45" x14ac:dyDescent="0.3">
      <c r="X5654" s="54" t="s">
        <v>1305</v>
      </c>
      <c r="Y5654" s="54" t="s">
        <v>128</v>
      </c>
      <c r="Z5654" s="54" t="s">
        <v>157</v>
      </c>
      <c r="AA5654" s="54" t="s">
        <v>151</v>
      </c>
      <c r="AB5654" s="54" t="s">
        <v>1327</v>
      </c>
      <c r="AC5654" s="54" t="s">
        <v>129</v>
      </c>
      <c r="AD5654" s="54" t="s">
        <v>116</v>
      </c>
      <c r="AE5654" s="54"/>
      <c r="AF5654" s="54"/>
      <c r="AG5654" s="54"/>
      <c r="AH5654" s="54"/>
      <c r="AI5654" s="54"/>
      <c r="AJ5654" s="54"/>
      <c r="AK5654" s="54"/>
      <c r="AL5654" s="54"/>
      <c r="AM5654" s="54"/>
      <c r="AN5654" s="54"/>
      <c r="AO5654" s="54"/>
      <c r="AP5654" s="54"/>
      <c r="AQ5654" s="54"/>
      <c r="AR5654" s="54"/>
      <c r="AS5654" s="54"/>
    </row>
    <row r="5655" spans="1:45" x14ac:dyDescent="0.3">
      <c r="X5655" s="54"/>
      <c r="Y5655" s="54">
        <f t="shared" ref="Y5655:AD5655" si="9767">Y5648</f>
        <v>6.4436999999999998</v>
      </c>
      <c r="Z5655" s="54">
        <f t="shared" si="9767"/>
        <v>4.9371</v>
      </c>
      <c r="AA5655" s="54">
        <f t="shared" si="9767"/>
        <v>11.350300000000001</v>
      </c>
      <c r="AB5655" s="54">
        <f t="shared" si="9767"/>
        <v>7.1900000000000006E-2</v>
      </c>
      <c r="AC5655" s="54">
        <f t="shared" si="9767"/>
        <v>6.2766000000000002</v>
      </c>
      <c r="AD5655" s="54">
        <f t="shared" si="9767"/>
        <v>11.042999999999999</v>
      </c>
      <c r="AE5655" s="54"/>
      <c r="AF5655" s="336"/>
      <c r="AG5655" s="336"/>
      <c r="AH5655" s="336"/>
      <c r="AI5655" s="54"/>
      <c r="AJ5655" s="54"/>
      <c r="AK5655" s="54"/>
      <c r="AL5655" s="54"/>
      <c r="AM5655" s="54"/>
      <c r="AN5655" s="54"/>
      <c r="AO5655" s="54"/>
      <c r="AP5655" s="54"/>
      <c r="AQ5655" s="54"/>
      <c r="AR5655" s="54"/>
      <c r="AS5655" s="54"/>
    </row>
    <row r="5656" spans="1:45" x14ac:dyDescent="0.3">
      <c r="D5656" s="56"/>
      <c r="X5656" s="336"/>
      <c r="Y5656" s="336">
        <f t="shared" ca="1" si="9671"/>
        <v>-0.25301388941158343</v>
      </c>
      <c r="Z5656" s="336">
        <f t="shared" ca="1" si="9671"/>
        <v>-9.2997842450999318E-2</v>
      </c>
      <c r="AA5656" s="336">
        <f t="shared" ca="1" si="9671"/>
        <v>-1.2411433374902494</v>
      </c>
      <c r="AB5656" s="336">
        <f t="shared" ca="1" si="9671"/>
        <v>-0.4531995455066905</v>
      </c>
      <c r="AC5656" s="336">
        <f t="shared" ca="1" si="9671"/>
        <v>-0.20450470108024704</v>
      </c>
      <c r="AD5656" s="336">
        <f t="shared" ca="1" si="9671"/>
        <v>-0.49663115814547154</v>
      </c>
      <c r="AE5656" s="336"/>
      <c r="AF5656" s="336"/>
      <c r="AG5656" s="336"/>
      <c r="AH5656" s="336"/>
      <c r="AI5656" s="54"/>
      <c r="AJ5656" s="54"/>
      <c r="AK5656" s="54"/>
      <c r="AL5656" s="336"/>
      <c r="AM5656" s="336"/>
      <c r="AN5656" s="336"/>
      <c r="AO5656" s="336"/>
      <c r="AP5656" s="54"/>
      <c r="AQ5656" s="336"/>
      <c r="AR5656" s="336"/>
      <c r="AS5656" s="336"/>
    </row>
    <row r="5657" spans="1:45" x14ac:dyDescent="0.3">
      <c r="C5657" s="54"/>
      <c r="D5657" s="56"/>
      <c r="Y5657" s="336">
        <f t="shared" ca="1" si="9671"/>
        <v>0.11830468646459683</v>
      </c>
      <c r="Z5657" s="336">
        <f t="shared" ca="1" si="9671"/>
        <v>-0.10901647898419289</v>
      </c>
      <c r="AA5657" s="336">
        <f t="shared" ca="1" si="9671"/>
        <v>0.4000087029093462</v>
      </c>
      <c r="AB5657" s="336">
        <f t="shared" ca="1" si="9671"/>
        <v>2.6690876638295516E-2</v>
      </c>
      <c r="AC5657" s="336">
        <f t="shared" ca="1" si="9671"/>
        <v>0.58890284928968017</v>
      </c>
      <c r="AD5657" s="336">
        <f t="shared" ca="1" si="9671"/>
        <v>3.0401656941454261E-2</v>
      </c>
      <c r="AE5657" s="55"/>
      <c r="AF5657" s="55"/>
      <c r="AG5657" s="55"/>
      <c r="AH5657" s="55"/>
      <c r="AI5657" s="55"/>
      <c r="AJ5657" s="55"/>
      <c r="AK5657" s="55"/>
      <c r="AL5657" s="55"/>
      <c r="AM5657" s="55"/>
      <c r="AN5657" s="55"/>
      <c r="AO5657" s="55"/>
      <c r="AP5657" s="55"/>
      <c r="AQ5657" s="55"/>
      <c r="AR5657" s="55"/>
      <c r="AS5657" s="55"/>
    </row>
    <row r="5658" spans="1:45" x14ac:dyDescent="0.3">
      <c r="B5658" s="54" t="s">
        <v>172</v>
      </c>
      <c r="C5658" s="53">
        <f>C5651</f>
        <v>0</v>
      </c>
      <c r="D5658" s="56" t="e">
        <f t="shared" ref="D5658:D5659" ca="1" si="9768">AJ5658</f>
        <v>#N/A</v>
      </c>
      <c r="E5658" s="52" t="e">
        <f t="shared" ref="E5658:W5658" si="9769">E5651</f>
        <v>#N/A</v>
      </c>
      <c r="F5658" s="52" t="e">
        <f t="shared" si="9769"/>
        <v>#N/A</v>
      </c>
      <c r="G5658" s="52" t="e">
        <f t="shared" si="9769"/>
        <v>#N/A</v>
      </c>
      <c r="H5658" s="52" t="e">
        <f t="shared" si="9769"/>
        <v>#N/A</v>
      </c>
      <c r="I5658" s="52" t="e">
        <f t="shared" si="9769"/>
        <v>#N/A</v>
      </c>
      <c r="J5658" s="52" t="e">
        <f t="shared" si="9769"/>
        <v>#N/A</v>
      </c>
      <c r="K5658" s="52" t="e">
        <f t="shared" si="9769"/>
        <v>#N/A</v>
      </c>
      <c r="L5658" s="52" t="e">
        <f t="shared" si="9769"/>
        <v>#N/A</v>
      </c>
      <c r="M5658" s="52" t="e">
        <f t="shared" si="9769"/>
        <v>#N/A</v>
      </c>
      <c r="N5658" s="52" t="e">
        <f t="shared" si="9769"/>
        <v>#N/A</v>
      </c>
      <c r="O5658" s="52" t="e">
        <f t="shared" si="9769"/>
        <v>#N/A</v>
      </c>
      <c r="P5658" s="52" t="e">
        <f t="shared" si="9769"/>
        <v>#N/A</v>
      </c>
      <c r="Q5658" s="52" t="e">
        <f t="shared" si="9769"/>
        <v>#N/A</v>
      </c>
      <c r="R5658" s="52" t="e">
        <f t="shared" si="9769"/>
        <v>#N/A</v>
      </c>
      <c r="S5658" s="52" t="e">
        <f t="shared" si="9769"/>
        <v>#N/A</v>
      </c>
      <c r="T5658" s="52" t="e">
        <f t="shared" si="9769"/>
        <v>#N/A</v>
      </c>
      <c r="U5658" s="52" t="e">
        <f t="shared" si="9769"/>
        <v>#N/A</v>
      </c>
      <c r="V5658" s="52" t="e">
        <f t="shared" si="9769"/>
        <v>#N/A</v>
      </c>
      <c r="W5658" s="52" t="e">
        <f t="shared" si="9769"/>
        <v>#N/A</v>
      </c>
      <c r="X5658" s="55" t="e">
        <f t="shared" ref="X5658:X5659" si="9770">(H5658-(O5658*P5658)/100-3*(J5658*K5658)/100)/2</f>
        <v>#N/A</v>
      </c>
      <c r="Y5658" s="55" t="e">
        <f t="shared" ref="Y5658:Y5659" si="9771">SUM(X5658,(J5658*K5658/100))/(F5658/100)</f>
        <v>#N/A</v>
      </c>
      <c r="Z5658" s="55" t="e">
        <f t="shared" ref="Z5658" si="9772">U5658*0.5+U5659*0.5</f>
        <v>#N/A</v>
      </c>
      <c r="AA5658" s="55" t="e">
        <f t="shared" ref="AA5658:AA5659" si="9773">J5658/Y5658</f>
        <v>#N/A</v>
      </c>
      <c r="AB5658" s="336" t="e">
        <f t="shared" ref="AB5658:AB5659" si="9774">X5658/(Y5658-J5658)</f>
        <v>#N/A</v>
      </c>
      <c r="AC5658" s="223" t="e">
        <f ca="1">INDEX(FGA_COEFFS,1,1)+Z5658*INDEX(FGA_COEFFS,1,2)+Y5658*INDEX(FGA_COEFFS,1,3)+R5658*INDEX(FGA_COEFFS,1,4)+Q5659*INDEX(FGA_COEFFS,1,5)+S5658*INDEX(FGA_COEFFS,1,6)+T5659*INDEX(FGA_COEFFS,1,7)+M5659*INDEX(FGA_COEFFS,1,8)+Y5662*Y5663</f>
        <v>#N/A</v>
      </c>
      <c r="AD5658" s="223" t="e">
        <f ca="1">INDEX(THREEPTA_COEFFS,1,1)+AC5658*INDEX(THREEPTA_COEFFS,1,2)+J5658*INDEX(THREEPTA_COEFFS,1,3)+AA5658*INDEX(THREEPTA_COEFFS,1,4)+K5658*INDEX(THREEPTA_COEFFS,1,5)+L5659*INDEX(THREEPTA_COEFFS,1,6)+Z5662*Z5663</f>
        <v>#N/A</v>
      </c>
      <c r="AE5658" s="223" t="e">
        <f ca="1">INDEX(THREEPTPCT_COEFFS,1,1)+K5658*INDEX(THREEPTPCT_COEFFS,1,2)+L5659*INDEX(THREEPTPCT_COEFFS,1,3)+AA5662*AA5663</f>
        <v>#N/A</v>
      </c>
      <c r="AF5658" s="55" t="e">
        <f t="shared" ref="AF5658:AF5659" ca="1" si="9775">AC5658-AD5658</f>
        <v>#N/A</v>
      </c>
      <c r="AG5658" s="223" t="e">
        <f ca="1">INDEX(TWOPTPCT_COEFFS,1,1)+AB5658*INDEX(TWOPTPCT_COEFFS,1,2)+I5659*INDEX(TWOPTPCT_COEFFS,1,3)+G5659*INDEX(TWOPTPCT_COEFFS,1,4)+L5659*INDEX(TWOPTPCT_COEFFS,1,5)+AB5662*AB5663</f>
        <v>#N/A</v>
      </c>
      <c r="AH5658" s="223" t="e">
        <f ca="1">INDEX(FTA_COEFFS,1,1)+O5658*INDEX(FTA_COEFFS,1,2)+N5659*INDEX(FTA_COEFFS,1,3)+(Q5658+R5658)*INDEX(FTA_COEFFS,1,4)+(Q5659+R5659)*INDEX(FTA_COEFFS,1,5)+M5659*INDEX(FTA_COEFFS,1,6)+AC5662*AC5663</f>
        <v>#N/A</v>
      </c>
      <c r="AI5658" s="223" t="e">
        <f ca="1">INDEX(FTPCT_COEFFS,1,1)+P5658*INDEX(FTPCT_COEFFS,1,2)+F5658*INDEX(FTPCT_COEFFS,1,3)+G5659*INDEX(FTPCT_COEFFS,1,4)+AD5662*AD5663</f>
        <v>#N/A</v>
      </c>
      <c r="AJ5658" s="338" t="e">
        <f t="shared" ref="AJ5658:AJ5659" ca="1" si="9776">AD5658*AE5658/100+AF5658*AG5658+AH5658*AI5658/100</f>
        <v>#N/A</v>
      </c>
      <c r="AK5658" s="55"/>
      <c r="AL5658" s="55"/>
      <c r="AM5658" s="55"/>
      <c r="AN5658" s="55"/>
      <c r="AO5658" s="55"/>
      <c r="AP5658" s="55"/>
      <c r="AQ5658" s="55"/>
      <c r="AR5658" s="55"/>
    </row>
    <row r="5659" spans="1:45" x14ac:dyDescent="0.3">
      <c r="B5659" s="54" t="s">
        <v>175</v>
      </c>
      <c r="C5659" s="54">
        <f>C5652</f>
        <v>0</v>
      </c>
      <c r="D5659" s="56" t="e">
        <f t="shared" ca="1" si="9768"/>
        <v>#N/A</v>
      </c>
      <c r="E5659" s="52" t="e">
        <f t="shared" ref="E5659:W5659" si="9777">E5652</f>
        <v>#N/A</v>
      </c>
      <c r="F5659" s="52" t="e">
        <f t="shared" si="9777"/>
        <v>#N/A</v>
      </c>
      <c r="G5659" s="52" t="e">
        <f t="shared" si="9777"/>
        <v>#N/A</v>
      </c>
      <c r="H5659" s="52" t="e">
        <f t="shared" si="9777"/>
        <v>#N/A</v>
      </c>
      <c r="I5659" s="52" t="e">
        <f t="shared" si="9777"/>
        <v>#N/A</v>
      </c>
      <c r="J5659" s="52" t="e">
        <f t="shared" si="9777"/>
        <v>#N/A</v>
      </c>
      <c r="K5659" s="52" t="e">
        <f t="shared" si="9777"/>
        <v>#N/A</v>
      </c>
      <c r="L5659" s="52" t="e">
        <f t="shared" si="9777"/>
        <v>#N/A</v>
      </c>
      <c r="M5659" s="52" t="e">
        <f t="shared" si="9777"/>
        <v>#N/A</v>
      </c>
      <c r="N5659" s="52" t="e">
        <f t="shared" si="9777"/>
        <v>#N/A</v>
      </c>
      <c r="O5659" s="52" t="e">
        <f t="shared" si="9777"/>
        <v>#N/A</v>
      </c>
      <c r="P5659" s="52" t="e">
        <f t="shared" si="9777"/>
        <v>#N/A</v>
      </c>
      <c r="Q5659" s="52" t="e">
        <f t="shared" si="9777"/>
        <v>#N/A</v>
      </c>
      <c r="R5659" s="52" t="e">
        <f t="shared" si="9777"/>
        <v>#N/A</v>
      </c>
      <c r="S5659" s="52" t="e">
        <f t="shared" si="9777"/>
        <v>#N/A</v>
      </c>
      <c r="T5659" s="52" t="e">
        <f t="shared" si="9777"/>
        <v>#N/A</v>
      </c>
      <c r="U5659" s="52" t="e">
        <f t="shared" si="9777"/>
        <v>#N/A</v>
      </c>
      <c r="V5659" s="52" t="e">
        <f t="shared" si="9777"/>
        <v>#N/A</v>
      </c>
      <c r="W5659" s="52" t="e">
        <f t="shared" si="9777"/>
        <v>#N/A</v>
      </c>
      <c r="X5659" s="55" t="e">
        <f t="shared" si="9770"/>
        <v>#N/A</v>
      </c>
      <c r="Y5659" s="55" t="e">
        <f t="shared" si="9771"/>
        <v>#N/A</v>
      </c>
      <c r="Z5659" s="55" t="e">
        <f t="shared" ref="Z5659" si="9778">Z5658</f>
        <v>#N/A</v>
      </c>
      <c r="AA5659" s="55" t="e">
        <f t="shared" si="9773"/>
        <v>#N/A</v>
      </c>
      <c r="AB5659" s="336" t="e">
        <f t="shared" si="9774"/>
        <v>#N/A</v>
      </c>
      <c r="AC5659" s="223" t="e">
        <f ca="1">INDEX(FGA_COEFFS,1,1)+Z5659*INDEX(FGA_COEFFS,1,2)+Y5659*INDEX(FGA_COEFFS,1,3)+R5659*INDEX(FGA_COEFFS,1,4)+Q5658*INDEX(FGA_COEFFS,1,5)+S5659*INDEX(FGA_COEFFS,1,6)+T5658*INDEX(FGA_COEFFS,1,7)+M5658*INDEX(FGA_COEFFS,1,8)+Y5662*Y5664</f>
        <v>#N/A</v>
      </c>
      <c r="AD5659" s="223" t="e">
        <f ca="1">INDEX(THREEPTA_COEFFS,1,1)+AC5659*INDEX(THREEPTA_COEFFS,1,2)+J5659*INDEX(THREEPTA_COEFFS,1,3)+AA5659*INDEX(THREEPTA_COEFFS,1,4)+K5659*INDEX(THREEPTA_COEFFS,1,5)+L5658*INDEX(THREEPTA_COEFFS,1,6)+Z5662*Z5664</f>
        <v>#N/A</v>
      </c>
      <c r="AE5659" s="223" t="e">
        <f ca="1">INDEX(THREEPTPCT_COEFFS,1,1)+K5659*INDEX(THREEPTPCT_COEFFS,1,2)+L5658*INDEX(THREEPTPCT_COEFFS,1,3)+AA5662*AA5664</f>
        <v>#N/A</v>
      </c>
      <c r="AF5659" s="55" t="e">
        <f t="shared" ca="1" si="9775"/>
        <v>#N/A</v>
      </c>
      <c r="AG5659" s="223" t="e">
        <f ca="1">INDEX(TWOPTPCT_COEFFS,1,1)+AB5659*INDEX(TWOPTPCT_COEFFS,1,2)+I5658*INDEX(TWOPTPCT_COEFFS,1,3)+G5658*INDEX(TWOPTPCT_COEFFS,1,4)+L5658*INDEX(TWOPTPCT_COEFFS,1,5)+AB5662*AB5664</f>
        <v>#N/A</v>
      </c>
      <c r="AH5659" s="223" t="e">
        <f ca="1">INDEX(FTA_COEFFS,1,1)+O5659*INDEX(FTA_COEFFS,1,2)+N5658*INDEX(FTA_COEFFS,1,3)+(Q5659+R5659)*INDEX(FTA_COEFFS,1,4)+(Q5658+R5658)*INDEX(FTA_COEFFS,1,5)+M5658*INDEX(FTA_COEFFS,1,6)+AC5662*AC5664</f>
        <v>#N/A</v>
      </c>
      <c r="AI5659" s="223" t="e">
        <f ca="1">INDEX(FTPCT_COEFFS,1,1)+P5659*INDEX(FTPCT_COEFFS,1,2)+F5659*INDEX(FTPCT_COEFFS,1,3)+G5658*INDEX(FTPCT_COEFFS,1,4)+AD5662*AD5664</f>
        <v>#N/A</v>
      </c>
      <c r="AJ5659" s="338" t="e">
        <f t="shared" ca="1" si="9776"/>
        <v>#N/A</v>
      </c>
      <c r="AK5659" s="55"/>
      <c r="AL5659" s="55"/>
      <c r="AM5659" s="55"/>
      <c r="AN5659" s="55"/>
      <c r="AO5659" s="55"/>
      <c r="AP5659" s="55"/>
      <c r="AQ5659" s="55"/>
      <c r="AR5659" s="55"/>
    </row>
    <row r="5660" spans="1:45" x14ac:dyDescent="0.3">
      <c r="A5660" s="54" t="e">
        <f ca="1">IF(D5658&gt;(D5659+(AVERAGE(V5658,W5658)-AVERAGE(V5659,W5659))/2)+2.5,C5658,IF(D5659&gt;(D5658+(AVERAGE(V5659,W5659)-AVERAGE(V5658,W5658))/2)+2.5,C5659,"Close"))</f>
        <v>#N/A</v>
      </c>
      <c r="B5660" s="64" t="e">
        <f ca="1">IF(D5659&gt;D5658,C5659,C5658)</f>
        <v>#N/A</v>
      </c>
      <c r="D5660" s="56"/>
      <c r="X5660" s="55"/>
      <c r="Y5660" s="55"/>
      <c r="Z5660" s="55"/>
      <c r="AA5660" s="55"/>
      <c r="AB5660" s="55"/>
      <c r="AC5660" s="337"/>
      <c r="AD5660" s="337"/>
      <c r="AE5660" s="337"/>
      <c r="AF5660" s="337"/>
      <c r="AG5660" s="337"/>
      <c r="AH5660" s="337"/>
      <c r="AI5660" s="337"/>
      <c r="AJ5660" s="337"/>
      <c r="AK5660" s="337"/>
      <c r="AL5660" s="337"/>
      <c r="AM5660" s="55"/>
      <c r="AN5660" s="55"/>
      <c r="AO5660" s="55"/>
      <c r="AP5660" s="55"/>
      <c r="AQ5660" s="55"/>
      <c r="AR5660" s="55"/>
      <c r="AS5660" s="55"/>
    </row>
    <row r="5661" spans="1:45" x14ac:dyDescent="0.3">
      <c r="X5661" s="54" t="s">
        <v>1305</v>
      </c>
      <c r="Y5661" s="54" t="s">
        <v>128</v>
      </c>
      <c r="Z5661" s="54" t="s">
        <v>157</v>
      </c>
      <c r="AA5661" s="54" t="s">
        <v>151</v>
      </c>
      <c r="AB5661" s="54" t="s">
        <v>1327</v>
      </c>
      <c r="AC5661" s="54" t="s">
        <v>129</v>
      </c>
      <c r="AD5661" s="54" t="s">
        <v>116</v>
      </c>
      <c r="AE5661" s="54"/>
      <c r="AF5661" s="54"/>
      <c r="AG5661" s="54"/>
      <c r="AH5661" s="54"/>
      <c r="AI5661" s="54"/>
      <c r="AJ5661" s="54"/>
      <c r="AK5661" s="54"/>
      <c r="AL5661" s="54"/>
      <c r="AM5661" s="54"/>
      <c r="AN5661" s="54"/>
      <c r="AO5661" s="54"/>
      <c r="AP5661" s="54"/>
      <c r="AQ5661" s="54"/>
      <c r="AR5661" s="54"/>
      <c r="AS5661" s="54"/>
    </row>
    <row r="5662" spans="1:45" x14ac:dyDescent="0.3">
      <c r="X5662" s="54"/>
      <c r="Y5662" s="54">
        <f t="shared" ref="Y5662:AD5662" si="9779">Y5655</f>
        <v>6.4436999999999998</v>
      </c>
      <c r="Z5662" s="54">
        <f t="shared" si="9779"/>
        <v>4.9371</v>
      </c>
      <c r="AA5662" s="54">
        <f t="shared" si="9779"/>
        <v>11.350300000000001</v>
      </c>
      <c r="AB5662" s="54">
        <f t="shared" si="9779"/>
        <v>7.1900000000000006E-2</v>
      </c>
      <c r="AC5662" s="54">
        <f t="shared" si="9779"/>
        <v>6.2766000000000002</v>
      </c>
      <c r="AD5662" s="54">
        <f t="shared" si="9779"/>
        <v>11.042999999999999</v>
      </c>
      <c r="AE5662" s="54"/>
      <c r="AF5662" s="336"/>
      <c r="AG5662" s="336"/>
      <c r="AH5662" s="336"/>
      <c r="AI5662" s="54"/>
      <c r="AJ5662" s="54"/>
      <c r="AK5662" s="54"/>
      <c r="AL5662" s="54"/>
      <c r="AM5662" s="54"/>
      <c r="AN5662" s="54"/>
      <c r="AO5662" s="54"/>
      <c r="AP5662" s="54"/>
      <c r="AQ5662" s="54"/>
      <c r="AR5662" s="54"/>
      <c r="AS5662" s="54"/>
    </row>
    <row r="5663" spans="1:45" x14ac:dyDescent="0.3">
      <c r="D5663" s="56"/>
      <c r="X5663" s="336"/>
      <c r="Y5663" s="336">
        <f t="shared" ca="1" si="9671"/>
        <v>-1.3975626460415813</v>
      </c>
      <c r="Z5663" s="336">
        <f t="shared" ca="1" si="9671"/>
        <v>5.0328693425056664E-2</v>
      </c>
      <c r="AA5663" s="336">
        <f t="shared" ca="1" si="9671"/>
        <v>9.2874340072400131E-3</v>
      </c>
      <c r="AB5663" s="336">
        <f t="shared" ca="1" si="9671"/>
        <v>-0.64628236823841678</v>
      </c>
      <c r="AC5663" s="336">
        <f t="shared" ca="1" si="9671"/>
        <v>-0.64706000349556536</v>
      </c>
      <c r="AD5663" s="336">
        <f t="shared" ca="1" si="9671"/>
        <v>0.10121812881426223</v>
      </c>
      <c r="AE5663" s="336"/>
      <c r="AF5663" s="336"/>
      <c r="AG5663" s="336"/>
      <c r="AH5663" s="336"/>
      <c r="AI5663" s="54"/>
      <c r="AJ5663" s="54"/>
      <c r="AK5663" s="54"/>
      <c r="AL5663" s="336"/>
      <c r="AM5663" s="336"/>
      <c r="AN5663" s="336"/>
      <c r="AO5663" s="336"/>
      <c r="AP5663" s="54"/>
      <c r="AQ5663" s="336"/>
      <c r="AR5663" s="336"/>
      <c r="AS5663" s="336"/>
    </row>
    <row r="5664" spans="1:45" x14ac:dyDescent="0.3">
      <c r="C5664" s="54"/>
      <c r="D5664" s="56"/>
      <c r="Y5664" s="336">
        <f t="shared" ref="Y5664:AD5727" ca="1" si="9780">1.5*RAND()^2*IF(RAND()&gt;0.5,1,-1)</f>
        <v>8.3674610323197715E-2</v>
      </c>
      <c r="Z5664" s="336">
        <f t="shared" ca="1" si="9780"/>
        <v>-6.2220882873384046E-3</v>
      </c>
      <c r="AA5664" s="336">
        <f t="shared" ca="1" si="9780"/>
        <v>0.16264000462453576</v>
      </c>
      <c r="AB5664" s="336">
        <f t="shared" ca="1" si="9780"/>
        <v>0.29230046317067099</v>
      </c>
      <c r="AC5664" s="336">
        <f t="shared" ca="1" si="9780"/>
        <v>-0.2247393876115879</v>
      </c>
      <c r="AD5664" s="336">
        <f t="shared" ca="1" si="9780"/>
        <v>0.53281016420421812</v>
      </c>
      <c r="AE5664" s="55"/>
      <c r="AF5664" s="55"/>
      <c r="AG5664" s="55"/>
      <c r="AH5664" s="55"/>
      <c r="AI5664" s="55"/>
      <c r="AJ5664" s="55"/>
      <c r="AK5664" s="55"/>
      <c r="AL5664" s="55"/>
      <c r="AM5664" s="55"/>
      <c r="AN5664" s="55"/>
      <c r="AO5664" s="55"/>
      <c r="AP5664" s="55"/>
      <c r="AQ5664" s="55"/>
      <c r="AR5664" s="55"/>
      <c r="AS5664" s="55"/>
    </row>
    <row r="5665" spans="1:45" x14ac:dyDescent="0.3">
      <c r="B5665" s="54" t="s">
        <v>172</v>
      </c>
      <c r="C5665" s="53">
        <f>C5658</f>
        <v>0</v>
      </c>
      <c r="D5665" s="56" t="e">
        <f t="shared" ref="D5665:D5666" ca="1" si="9781">AJ5665</f>
        <v>#N/A</v>
      </c>
      <c r="E5665" s="52" t="e">
        <f t="shared" ref="E5665:W5665" si="9782">E5658</f>
        <v>#N/A</v>
      </c>
      <c r="F5665" s="52" t="e">
        <f t="shared" si="9782"/>
        <v>#N/A</v>
      </c>
      <c r="G5665" s="52" t="e">
        <f t="shared" si="9782"/>
        <v>#N/A</v>
      </c>
      <c r="H5665" s="52" t="e">
        <f t="shared" si="9782"/>
        <v>#N/A</v>
      </c>
      <c r="I5665" s="52" t="e">
        <f t="shared" si="9782"/>
        <v>#N/A</v>
      </c>
      <c r="J5665" s="52" t="e">
        <f t="shared" si="9782"/>
        <v>#N/A</v>
      </c>
      <c r="K5665" s="52" t="e">
        <f t="shared" si="9782"/>
        <v>#N/A</v>
      </c>
      <c r="L5665" s="52" t="e">
        <f t="shared" si="9782"/>
        <v>#N/A</v>
      </c>
      <c r="M5665" s="52" t="e">
        <f t="shared" si="9782"/>
        <v>#N/A</v>
      </c>
      <c r="N5665" s="52" t="e">
        <f t="shared" si="9782"/>
        <v>#N/A</v>
      </c>
      <c r="O5665" s="52" t="e">
        <f t="shared" si="9782"/>
        <v>#N/A</v>
      </c>
      <c r="P5665" s="52" t="e">
        <f t="shared" si="9782"/>
        <v>#N/A</v>
      </c>
      <c r="Q5665" s="52" t="e">
        <f t="shared" si="9782"/>
        <v>#N/A</v>
      </c>
      <c r="R5665" s="52" t="e">
        <f t="shared" si="9782"/>
        <v>#N/A</v>
      </c>
      <c r="S5665" s="52" t="e">
        <f t="shared" si="9782"/>
        <v>#N/A</v>
      </c>
      <c r="T5665" s="52" t="e">
        <f t="shared" si="9782"/>
        <v>#N/A</v>
      </c>
      <c r="U5665" s="52" t="e">
        <f t="shared" si="9782"/>
        <v>#N/A</v>
      </c>
      <c r="V5665" s="52" t="e">
        <f t="shared" si="9782"/>
        <v>#N/A</v>
      </c>
      <c r="W5665" s="52" t="e">
        <f t="shared" si="9782"/>
        <v>#N/A</v>
      </c>
      <c r="X5665" s="55" t="e">
        <f t="shared" ref="X5665:X5666" si="9783">(H5665-(O5665*P5665)/100-3*(J5665*K5665)/100)/2</f>
        <v>#N/A</v>
      </c>
      <c r="Y5665" s="55" t="e">
        <f t="shared" ref="Y5665:Y5666" si="9784">SUM(X5665,(J5665*K5665/100))/(F5665/100)</f>
        <v>#N/A</v>
      </c>
      <c r="Z5665" s="55" t="e">
        <f t="shared" ref="Z5665" si="9785">U5665*0.5+U5666*0.5</f>
        <v>#N/A</v>
      </c>
      <c r="AA5665" s="55" t="e">
        <f t="shared" ref="AA5665:AA5666" si="9786">J5665/Y5665</f>
        <v>#N/A</v>
      </c>
      <c r="AB5665" s="336" t="e">
        <f t="shared" ref="AB5665:AB5666" si="9787">X5665/(Y5665-J5665)</f>
        <v>#N/A</v>
      </c>
      <c r="AC5665" s="223" t="e">
        <f ca="1">INDEX(FGA_COEFFS,1,1)+Z5665*INDEX(FGA_COEFFS,1,2)+Y5665*INDEX(FGA_COEFFS,1,3)+R5665*INDEX(FGA_COEFFS,1,4)+Q5666*INDEX(FGA_COEFFS,1,5)+S5665*INDEX(FGA_COEFFS,1,6)+T5666*INDEX(FGA_COEFFS,1,7)+M5666*INDEX(FGA_COEFFS,1,8)+Y5669*Y5670</f>
        <v>#N/A</v>
      </c>
      <c r="AD5665" s="223" t="e">
        <f ca="1">INDEX(THREEPTA_COEFFS,1,1)+AC5665*INDEX(THREEPTA_COEFFS,1,2)+J5665*INDEX(THREEPTA_COEFFS,1,3)+AA5665*INDEX(THREEPTA_COEFFS,1,4)+K5665*INDEX(THREEPTA_COEFFS,1,5)+L5666*INDEX(THREEPTA_COEFFS,1,6)+Z5669*Z5670</f>
        <v>#N/A</v>
      </c>
      <c r="AE5665" s="223" t="e">
        <f ca="1">INDEX(THREEPTPCT_COEFFS,1,1)+K5665*INDEX(THREEPTPCT_COEFFS,1,2)+L5666*INDEX(THREEPTPCT_COEFFS,1,3)+AA5669*AA5670</f>
        <v>#N/A</v>
      </c>
      <c r="AF5665" s="55" t="e">
        <f t="shared" ref="AF5665:AF5666" ca="1" si="9788">AC5665-AD5665</f>
        <v>#N/A</v>
      </c>
      <c r="AG5665" s="223" t="e">
        <f ca="1">INDEX(TWOPTPCT_COEFFS,1,1)+AB5665*INDEX(TWOPTPCT_COEFFS,1,2)+I5666*INDEX(TWOPTPCT_COEFFS,1,3)+G5666*INDEX(TWOPTPCT_COEFFS,1,4)+L5666*INDEX(TWOPTPCT_COEFFS,1,5)+AB5669*AB5670</f>
        <v>#N/A</v>
      </c>
      <c r="AH5665" s="223" t="e">
        <f ca="1">INDEX(FTA_COEFFS,1,1)+O5665*INDEX(FTA_COEFFS,1,2)+N5666*INDEX(FTA_COEFFS,1,3)+(Q5665+R5665)*INDEX(FTA_COEFFS,1,4)+(Q5666+R5666)*INDEX(FTA_COEFFS,1,5)+M5666*INDEX(FTA_COEFFS,1,6)+AC5669*AC5670</f>
        <v>#N/A</v>
      </c>
      <c r="AI5665" s="223" t="e">
        <f ca="1">INDEX(FTPCT_COEFFS,1,1)+P5665*INDEX(FTPCT_COEFFS,1,2)+F5665*INDEX(FTPCT_COEFFS,1,3)+G5666*INDEX(FTPCT_COEFFS,1,4)+AD5669*AD5670</f>
        <v>#N/A</v>
      </c>
      <c r="AJ5665" s="338" t="e">
        <f t="shared" ref="AJ5665:AJ5666" ca="1" si="9789">AD5665*AE5665/100+AF5665*AG5665+AH5665*AI5665/100</f>
        <v>#N/A</v>
      </c>
      <c r="AK5665" s="55"/>
      <c r="AL5665" s="55"/>
      <c r="AM5665" s="55"/>
      <c r="AN5665" s="55"/>
      <c r="AO5665" s="55"/>
      <c r="AP5665" s="55"/>
      <c r="AQ5665" s="55"/>
      <c r="AR5665" s="55"/>
    </row>
    <row r="5666" spans="1:45" x14ac:dyDescent="0.3">
      <c r="B5666" s="54" t="s">
        <v>175</v>
      </c>
      <c r="C5666" s="54">
        <f>C5659</f>
        <v>0</v>
      </c>
      <c r="D5666" s="56" t="e">
        <f t="shared" ca="1" si="9781"/>
        <v>#N/A</v>
      </c>
      <c r="E5666" s="52" t="e">
        <f t="shared" ref="E5666:W5666" si="9790">E5659</f>
        <v>#N/A</v>
      </c>
      <c r="F5666" s="52" t="e">
        <f t="shared" si="9790"/>
        <v>#N/A</v>
      </c>
      <c r="G5666" s="52" t="e">
        <f t="shared" si="9790"/>
        <v>#N/A</v>
      </c>
      <c r="H5666" s="52" t="e">
        <f t="shared" si="9790"/>
        <v>#N/A</v>
      </c>
      <c r="I5666" s="52" t="e">
        <f t="shared" si="9790"/>
        <v>#N/A</v>
      </c>
      <c r="J5666" s="52" t="e">
        <f t="shared" si="9790"/>
        <v>#N/A</v>
      </c>
      <c r="K5666" s="52" t="e">
        <f t="shared" si="9790"/>
        <v>#N/A</v>
      </c>
      <c r="L5666" s="52" t="e">
        <f t="shared" si="9790"/>
        <v>#N/A</v>
      </c>
      <c r="M5666" s="52" t="e">
        <f t="shared" si="9790"/>
        <v>#N/A</v>
      </c>
      <c r="N5666" s="52" t="e">
        <f t="shared" si="9790"/>
        <v>#N/A</v>
      </c>
      <c r="O5666" s="52" t="e">
        <f t="shared" si="9790"/>
        <v>#N/A</v>
      </c>
      <c r="P5666" s="52" t="e">
        <f t="shared" si="9790"/>
        <v>#N/A</v>
      </c>
      <c r="Q5666" s="52" t="e">
        <f t="shared" si="9790"/>
        <v>#N/A</v>
      </c>
      <c r="R5666" s="52" t="e">
        <f t="shared" si="9790"/>
        <v>#N/A</v>
      </c>
      <c r="S5666" s="52" t="e">
        <f t="shared" si="9790"/>
        <v>#N/A</v>
      </c>
      <c r="T5666" s="52" t="e">
        <f t="shared" si="9790"/>
        <v>#N/A</v>
      </c>
      <c r="U5666" s="52" t="e">
        <f t="shared" si="9790"/>
        <v>#N/A</v>
      </c>
      <c r="V5666" s="52" t="e">
        <f t="shared" si="9790"/>
        <v>#N/A</v>
      </c>
      <c r="W5666" s="52" t="e">
        <f t="shared" si="9790"/>
        <v>#N/A</v>
      </c>
      <c r="X5666" s="55" t="e">
        <f t="shared" si="9783"/>
        <v>#N/A</v>
      </c>
      <c r="Y5666" s="55" t="e">
        <f t="shared" si="9784"/>
        <v>#N/A</v>
      </c>
      <c r="Z5666" s="55" t="e">
        <f t="shared" ref="Z5666" si="9791">Z5665</f>
        <v>#N/A</v>
      </c>
      <c r="AA5666" s="55" t="e">
        <f t="shared" si="9786"/>
        <v>#N/A</v>
      </c>
      <c r="AB5666" s="336" t="e">
        <f t="shared" si="9787"/>
        <v>#N/A</v>
      </c>
      <c r="AC5666" s="223" t="e">
        <f ca="1">INDEX(FGA_COEFFS,1,1)+Z5666*INDEX(FGA_COEFFS,1,2)+Y5666*INDEX(FGA_COEFFS,1,3)+R5666*INDEX(FGA_COEFFS,1,4)+Q5665*INDEX(FGA_COEFFS,1,5)+S5666*INDEX(FGA_COEFFS,1,6)+T5665*INDEX(FGA_COEFFS,1,7)+M5665*INDEX(FGA_COEFFS,1,8)+Y5669*Y5671</f>
        <v>#N/A</v>
      </c>
      <c r="AD5666" s="223" t="e">
        <f ca="1">INDEX(THREEPTA_COEFFS,1,1)+AC5666*INDEX(THREEPTA_COEFFS,1,2)+J5666*INDEX(THREEPTA_COEFFS,1,3)+AA5666*INDEX(THREEPTA_COEFFS,1,4)+K5666*INDEX(THREEPTA_COEFFS,1,5)+L5665*INDEX(THREEPTA_COEFFS,1,6)+Z5669*Z5671</f>
        <v>#N/A</v>
      </c>
      <c r="AE5666" s="223" t="e">
        <f ca="1">INDEX(THREEPTPCT_COEFFS,1,1)+K5666*INDEX(THREEPTPCT_COEFFS,1,2)+L5665*INDEX(THREEPTPCT_COEFFS,1,3)+AA5669*AA5671</f>
        <v>#N/A</v>
      </c>
      <c r="AF5666" s="55" t="e">
        <f t="shared" ca="1" si="9788"/>
        <v>#N/A</v>
      </c>
      <c r="AG5666" s="223" t="e">
        <f ca="1">INDEX(TWOPTPCT_COEFFS,1,1)+AB5666*INDEX(TWOPTPCT_COEFFS,1,2)+I5665*INDEX(TWOPTPCT_COEFFS,1,3)+G5665*INDEX(TWOPTPCT_COEFFS,1,4)+L5665*INDEX(TWOPTPCT_COEFFS,1,5)+AB5669*AB5671</f>
        <v>#N/A</v>
      </c>
      <c r="AH5666" s="223" t="e">
        <f ca="1">INDEX(FTA_COEFFS,1,1)+O5666*INDEX(FTA_COEFFS,1,2)+N5665*INDEX(FTA_COEFFS,1,3)+(Q5666+R5666)*INDEX(FTA_COEFFS,1,4)+(Q5665+R5665)*INDEX(FTA_COEFFS,1,5)+M5665*INDEX(FTA_COEFFS,1,6)+AC5669*AC5671</f>
        <v>#N/A</v>
      </c>
      <c r="AI5666" s="223" t="e">
        <f ca="1">INDEX(FTPCT_COEFFS,1,1)+P5666*INDEX(FTPCT_COEFFS,1,2)+F5666*INDEX(FTPCT_COEFFS,1,3)+G5665*INDEX(FTPCT_COEFFS,1,4)+AD5669*AD5671</f>
        <v>#N/A</v>
      </c>
      <c r="AJ5666" s="338" t="e">
        <f t="shared" ca="1" si="9789"/>
        <v>#N/A</v>
      </c>
      <c r="AK5666" s="55"/>
      <c r="AL5666" s="55"/>
      <c r="AM5666" s="55"/>
      <c r="AN5666" s="55"/>
      <c r="AO5666" s="55"/>
      <c r="AP5666" s="55"/>
      <c r="AQ5666" s="55"/>
      <c r="AR5666" s="55"/>
    </row>
    <row r="5667" spans="1:45" x14ac:dyDescent="0.3">
      <c r="A5667" s="54" t="e">
        <f ca="1">IF(D5665&gt;(D5666+(AVERAGE(V5665,W5665)-AVERAGE(V5666,W5666))/2)+2.5,C5665,IF(D5666&gt;(D5665+(AVERAGE(V5666,W5666)-AVERAGE(V5665,W5665))/2)+2.5,C5666,"Close"))</f>
        <v>#N/A</v>
      </c>
      <c r="B5667" s="64" t="e">
        <f ca="1">IF(D5666&gt;D5665,C5666,C5665)</f>
        <v>#N/A</v>
      </c>
      <c r="D5667" s="56"/>
      <c r="X5667" s="55"/>
      <c r="Y5667" s="55"/>
      <c r="Z5667" s="55"/>
      <c r="AA5667" s="55"/>
      <c r="AB5667" s="55"/>
      <c r="AC5667" s="337"/>
      <c r="AD5667" s="337"/>
      <c r="AE5667" s="337"/>
      <c r="AF5667" s="337"/>
      <c r="AG5667" s="337"/>
      <c r="AH5667" s="337"/>
      <c r="AI5667" s="337"/>
      <c r="AJ5667" s="337"/>
      <c r="AK5667" s="337"/>
      <c r="AL5667" s="337"/>
      <c r="AM5667" s="55"/>
      <c r="AN5667" s="55"/>
      <c r="AO5667" s="55"/>
      <c r="AP5667" s="55"/>
      <c r="AQ5667" s="55"/>
      <c r="AR5667" s="55"/>
      <c r="AS5667" s="55"/>
    </row>
    <row r="5668" spans="1:45" x14ac:dyDescent="0.3">
      <c r="X5668" s="54" t="s">
        <v>1305</v>
      </c>
      <c r="Y5668" s="54" t="s">
        <v>128</v>
      </c>
      <c r="Z5668" s="54" t="s">
        <v>157</v>
      </c>
      <c r="AA5668" s="54" t="s">
        <v>151</v>
      </c>
      <c r="AB5668" s="54" t="s">
        <v>1327</v>
      </c>
      <c r="AC5668" s="54" t="s">
        <v>129</v>
      </c>
      <c r="AD5668" s="54" t="s">
        <v>116</v>
      </c>
      <c r="AE5668" s="54"/>
      <c r="AF5668" s="54"/>
      <c r="AG5668" s="54"/>
      <c r="AH5668" s="54"/>
      <c r="AI5668" s="54"/>
      <c r="AJ5668" s="54"/>
      <c r="AK5668" s="54"/>
      <c r="AL5668" s="54"/>
      <c r="AM5668" s="54"/>
      <c r="AN5668" s="54"/>
      <c r="AO5668" s="54"/>
      <c r="AP5668" s="54"/>
      <c r="AQ5668" s="54"/>
      <c r="AR5668" s="54"/>
      <c r="AS5668" s="54"/>
    </row>
    <row r="5669" spans="1:45" x14ac:dyDescent="0.3">
      <c r="X5669" s="54"/>
      <c r="Y5669" s="54">
        <f t="shared" ref="Y5669:AD5669" si="9792">Y5662</f>
        <v>6.4436999999999998</v>
      </c>
      <c r="Z5669" s="54">
        <f t="shared" si="9792"/>
        <v>4.9371</v>
      </c>
      <c r="AA5669" s="54">
        <f t="shared" si="9792"/>
        <v>11.350300000000001</v>
      </c>
      <c r="AB5669" s="54">
        <f t="shared" si="9792"/>
        <v>7.1900000000000006E-2</v>
      </c>
      <c r="AC5669" s="54">
        <f t="shared" si="9792"/>
        <v>6.2766000000000002</v>
      </c>
      <c r="AD5669" s="54">
        <f t="shared" si="9792"/>
        <v>11.042999999999999</v>
      </c>
      <c r="AE5669" s="54"/>
      <c r="AF5669" s="336"/>
      <c r="AG5669" s="336"/>
      <c r="AH5669" s="336"/>
      <c r="AI5669" s="54"/>
      <c r="AJ5669" s="54"/>
      <c r="AK5669" s="54"/>
      <c r="AL5669" s="54"/>
      <c r="AM5669" s="54"/>
      <c r="AN5669" s="54"/>
      <c r="AO5669" s="54"/>
      <c r="AP5669" s="54"/>
      <c r="AQ5669" s="54"/>
      <c r="AR5669" s="54"/>
      <c r="AS5669" s="54"/>
    </row>
    <row r="5670" spans="1:45" x14ac:dyDescent="0.3">
      <c r="D5670" s="56"/>
      <c r="X5670" s="336"/>
      <c r="Y5670" s="336">
        <f t="shared" ca="1" si="9780"/>
        <v>1.1859431678433219</v>
      </c>
      <c r="Z5670" s="336">
        <f t="shared" ca="1" si="9780"/>
        <v>0.21505871147161848</v>
      </c>
      <c r="AA5670" s="336">
        <f t="shared" ca="1" si="9780"/>
        <v>-2.0299541440573516E-2</v>
      </c>
      <c r="AB5670" s="336">
        <f t="shared" ca="1" si="9780"/>
        <v>-8.997942452652663E-2</v>
      </c>
      <c r="AC5670" s="336">
        <f t="shared" ca="1" si="9780"/>
        <v>1.1853941854857104</v>
      </c>
      <c r="AD5670" s="336">
        <f t="shared" ca="1" si="9780"/>
        <v>-6.5453238354042393E-3</v>
      </c>
      <c r="AE5670" s="336"/>
      <c r="AF5670" s="336"/>
      <c r="AG5670" s="336"/>
      <c r="AH5670" s="336"/>
      <c r="AI5670" s="54"/>
      <c r="AJ5670" s="54"/>
      <c r="AK5670" s="54"/>
      <c r="AL5670" s="336"/>
      <c r="AM5670" s="336"/>
      <c r="AN5670" s="336"/>
      <c r="AO5670" s="336"/>
      <c r="AP5670" s="54"/>
      <c r="AQ5670" s="336"/>
      <c r="AR5670" s="336"/>
      <c r="AS5670" s="336"/>
    </row>
    <row r="5671" spans="1:45" x14ac:dyDescent="0.3">
      <c r="C5671" s="54"/>
      <c r="D5671" s="56"/>
      <c r="Y5671" s="336">
        <f t="shared" ca="1" si="9780"/>
        <v>0.10690605926328263</v>
      </c>
      <c r="Z5671" s="336">
        <f t="shared" ca="1" si="9780"/>
        <v>-3.6869906315363916E-2</v>
      </c>
      <c r="AA5671" s="336">
        <f t="shared" ca="1" si="9780"/>
        <v>0.3581434678747763</v>
      </c>
      <c r="AB5671" s="336">
        <f t="shared" ca="1" si="9780"/>
        <v>-1.3493393306665047E-2</v>
      </c>
      <c r="AC5671" s="336">
        <f t="shared" ca="1" si="9780"/>
        <v>-8.422330260135771E-3</v>
      </c>
      <c r="AD5671" s="336">
        <f t="shared" ca="1" si="9780"/>
        <v>-6.9733124484363432E-2</v>
      </c>
      <c r="AE5671" s="55"/>
      <c r="AF5671" s="55"/>
      <c r="AG5671" s="55"/>
      <c r="AH5671" s="55"/>
      <c r="AI5671" s="55"/>
      <c r="AJ5671" s="55"/>
      <c r="AK5671" s="55"/>
      <c r="AL5671" s="55"/>
      <c r="AM5671" s="55"/>
      <c r="AN5671" s="55"/>
      <c r="AO5671" s="55"/>
      <c r="AP5671" s="55"/>
      <c r="AQ5671" s="55"/>
      <c r="AR5671" s="55"/>
      <c r="AS5671" s="55"/>
    </row>
    <row r="5672" spans="1:45" x14ac:dyDescent="0.3">
      <c r="B5672" s="54" t="s">
        <v>172</v>
      </c>
      <c r="C5672" s="53">
        <f>C5665</f>
        <v>0</v>
      </c>
      <c r="D5672" s="56" t="e">
        <f t="shared" ref="D5672:D5673" ca="1" si="9793">AJ5672</f>
        <v>#N/A</v>
      </c>
      <c r="E5672" s="52" t="e">
        <f t="shared" ref="E5672:W5672" si="9794">E5665</f>
        <v>#N/A</v>
      </c>
      <c r="F5672" s="52" t="e">
        <f t="shared" si="9794"/>
        <v>#N/A</v>
      </c>
      <c r="G5672" s="52" t="e">
        <f t="shared" si="9794"/>
        <v>#N/A</v>
      </c>
      <c r="H5672" s="52" t="e">
        <f t="shared" si="9794"/>
        <v>#N/A</v>
      </c>
      <c r="I5672" s="52" t="e">
        <f t="shared" si="9794"/>
        <v>#N/A</v>
      </c>
      <c r="J5672" s="52" t="e">
        <f t="shared" si="9794"/>
        <v>#N/A</v>
      </c>
      <c r="K5672" s="52" t="e">
        <f t="shared" si="9794"/>
        <v>#N/A</v>
      </c>
      <c r="L5672" s="52" t="e">
        <f t="shared" si="9794"/>
        <v>#N/A</v>
      </c>
      <c r="M5672" s="52" t="e">
        <f t="shared" si="9794"/>
        <v>#N/A</v>
      </c>
      <c r="N5672" s="52" t="e">
        <f t="shared" si="9794"/>
        <v>#N/A</v>
      </c>
      <c r="O5672" s="52" t="e">
        <f t="shared" si="9794"/>
        <v>#N/A</v>
      </c>
      <c r="P5672" s="52" t="e">
        <f t="shared" si="9794"/>
        <v>#N/A</v>
      </c>
      <c r="Q5672" s="52" t="e">
        <f t="shared" si="9794"/>
        <v>#N/A</v>
      </c>
      <c r="R5672" s="52" t="e">
        <f t="shared" si="9794"/>
        <v>#N/A</v>
      </c>
      <c r="S5672" s="52" t="e">
        <f t="shared" si="9794"/>
        <v>#N/A</v>
      </c>
      <c r="T5672" s="52" t="e">
        <f t="shared" si="9794"/>
        <v>#N/A</v>
      </c>
      <c r="U5672" s="52" t="e">
        <f t="shared" si="9794"/>
        <v>#N/A</v>
      </c>
      <c r="V5672" s="52" t="e">
        <f t="shared" si="9794"/>
        <v>#N/A</v>
      </c>
      <c r="W5672" s="52" t="e">
        <f t="shared" si="9794"/>
        <v>#N/A</v>
      </c>
      <c r="X5672" s="55" t="e">
        <f t="shared" ref="X5672:X5673" si="9795">(H5672-(O5672*P5672)/100-3*(J5672*K5672)/100)/2</f>
        <v>#N/A</v>
      </c>
      <c r="Y5672" s="55" t="e">
        <f t="shared" ref="Y5672:Y5673" si="9796">SUM(X5672,(J5672*K5672/100))/(F5672/100)</f>
        <v>#N/A</v>
      </c>
      <c r="Z5672" s="55" t="e">
        <f t="shared" ref="Z5672" si="9797">U5672*0.5+U5673*0.5</f>
        <v>#N/A</v>
      </c>
      <c r="AA5672" s="55" t="e">
        <f t="shared" ref="AA5672:AA5673" si="9798">J5672/Y5672</f>
        <v>#N/A</v>
      </c>
      <c r="AB5672" s="336" t="e">
        <f t="shared" ref="AB5672:AB5673" si="9799">X5672/(Y5672-J5672)</f>
        <v>#N/A</v>
      </c>
      <c r="AC5672" s="223" t="e">
        <f ca="1">INDEX(FGA_COEFFS,1,1)+Z5672*INDEX(FGA_COEFFS,1,2)+Y5672*INDEX(FGA_COEFFS,1,3)+R5672*INDEX(FGA_COEFFS,1,4)+Q5673*INDEX(FGA_COEFFS,1,5)+S5672*INDEX(FGA_COEFFS,1,6)+T5673*INDEX(FGA_COEFFS,1,7)+M5673*INDEX(FGA_COEFFS,1,8)+Y5676*Y5677</f>
        <v>#N/A</v>
      </c>
      <c r="AD5672" s="223" t="e">
        <f ca="1">INDEX(THREEPTA_COEFFS,1,1)+AC5672*INDEX(THREEPTA_COEFFS,1,2)+J5672*INDEX(THREEPTA_COEFFS,1,3)+AA5672*INDEX(THREEPTA_COEFFS,1,4)+K5672*INDEX(THREEPTA_COEFFS,1,5)+L5673*INDEX(THREEPTA_COEFFS,1,6)+Z5676*Z5677</f>
        <v>#N/A</v>
      </c>
      <c r="AE5672" s="223" t="e">
        <f ca="1">INDEX(THREEPTPCT_COEFFS,1,1)+K5672*INDEX(THREEPTPCT_COEFFS,1,2)+L5673*INDEX(THREEPTPCT_COEFFS,1,3)+AA5676*AA5677</f>
        <v>#N/A</v>
      </c>
      <c r="AF5672" s="55" t="e">
        <f t="shared" ref="AF5672:AF5673" ca="1" si="9800">AC5672-AD5672</f>
        <v>#N/A</v>
      </c>
      <c r="AG5672" s="223" t="e">
        <f ca="1">INDEX(TWOPTPCT_COEFFS,1,1)+AB5672*INDEX(TWOPTPCT_COEFFS,1,2)+I5673*INDEX(TWOPTPCT_COEFFS,1,3)+G5673*INDEX(TWOPTPCT_COEFFS,1,4)+L5673*INDEX(TWOPTPCT_COEFFS,1,5)+AB5676*AB5677</f>
        <v>#N/A</v>
      </c>
      <c r="AH5672" s="223" t="e">
        <f ca="1">INDEX(FTA_COEFFS,1,1)+O5672*INDEX(FTA_COEFFS,1,2)+N5673*INDEX(FTA_COEFFS,1,3)+(Q5672+R5672)*INDEX(FTA_COEFFS,1,4)+(Q5673+R5673)*INDEX(FTA_COEFFS,1,5)+M5673*INDEX(FTA_COEFFS,1,6)+AC5676*AC5677</f>
        <v>#N/A</v>
      </c>
      <c r="AI5672" s="223" t="e">
        <f ca="1">INDEX(FTPCT_COEFFS,1,1)+P5672*INDEX(FTPCT_COEFFS,1,2)+F5672*INDEX(FTPCT_COEFFS,1,3)+G5673*INDEX(FTPCT_COEFFS,1,4)+AD5676*AD5677</f>
        <v>#N/A</v>
      </c>
      <c r="AJ5672" s="338" t="e">
        <f t="shared" ref="AJ5672:AJ5673" ca="1" si="9801">AD5672*AE5672/100+AF5672*AG5672+AH5672*AI5672/100</f>
        <v>#N/A</v>
      </c>
      <c r="AK5672" s="55"/>
      <c r="AL5672" s="55"/>
      <c r="AM5672" s="55"/>
      <c r="AN5672" s="55"/>
      <c r="AO5672" s="55"/>
      <c r="AP5672" s="55"/>
      <c r="AQ5672" s="55"/>
      <c r="AR5672" s="55"/>
    </row>
    <row r="5673" spans="1:45" x14ac:dyDescent="0.3">
      <c r="B5673" s="54" t="s">
        <v>175</v>
      </c>
      <c r="C5673" s="54">
        <f>C5666</f>
        <v>0</v>
      </c>
      <c r="D5673" s="56" t="e">
        <f t="shared" ca="1" si="9793"/>
        <v>#N/A</v>
      </c>
      <c r="E5673" s="52" t="e">
        <f t="shared" ref="E5673:W5673" si="9802">E5666</f>
        <v>#N/A</v>
      </c>
      <c r="F5673" s="52" t="e">
        <f t="shared" si="9802"/>
        <v>#N/A</v>
      </c>
      <c r="G5673" s="52" t="e">
        <f t="shared" si="9802"/>
        <v>#N/A</v>
      </c>
      <c r="H5673" s="52" t="e">
        <f t="shared" si="9802"/>
        <v>#N/A</v>
      </c>
      <c r="I5673" s="52" t="e">
        <f t="shared" si="9802"/>
        <v>#N/A</v>
      </c>
      <c r="J5673" s="52" t="e">
        <f t="shared" si="9802"/>
        <v>#N/A</v>
      </c>
      <c r="K5673" s="52" t="e">
        <f t="shared" si="9802"/>
        <v>#N/A</v>
      </c>
      <c r="L5673" s="52" t="e">
        <f t="shared" si="9802"/>
        <v>#N/A</v>
      </c>
      <c r="M5673" s="52" t="e">
        <f t="shared" si="9802"/>
        <v>#N/A</v>
      </c>
      <c r="N5673" s="52" t="e">
        <f t="shared" si="9802"/>
        <v>#N/A</v>
      </c>
      <c r="O5673" s="52" t="e">
        <f t="shared" si="9802"/>
        <v>#N/A</v>
      </c>
      <c r="P5673" s="52" t="e">
        <f t="shared" si="9802"/>
        <v>#N/A</v>
      </c>
      <c r="Q5673" s="52" t="e">
        <f t="shared" si="9802"/>
        <v>#N/A</v>
      </c>
      <c r="R5673" s="52" t="e">
        <f t="shared" si="9802"/>
        <v>#N/A</v>
      </c>
      <c r="S5673" s="52" t="e">
        <f t="shared" si="9802"/>
        <v>#N/A</v>
      </c>
      <c r="T5673" s="52" t="e">
        <f t="shared" si="9802"/>
        <v>#N/A</v>
      </c>
      <c r="U5673" s="52" t="e">
        <f t="shared" si="9802"/>
        <v>#N/A</v>
      </c>
      <c r="V5673" s="52" t="e">
        <f t="shared" si="9802"/>
        <v>#N/A</v>
      </c>
      <c r="W5673" s="52" t="e">
        <f t="shared" si="9802"/>
        <v>#N/A</v>
      </c>
      <c r="X5673" s="55" t="e">
        <f t="shared" si="9795"/>
        <v>#N/A</v>
      </c>
      <c r="Y5673" s="55" t="e">
        <f t="shared" si="9796"/>
        <v>#N/A</v>
      </c>
      <c r="Z5673" s="55" t="e">
        <f t="shared" ref="Z5673" si="9803">Z5672</f>
        <v>#N/A</v>
      </c>
      <c r="AA5673" s="55" t="e">
        <f t="shared" si="9798"/>
        <v>#N/A</v>
      </c>
      <c r="AB5673" s="336" t="e">
        <f t="shared" si="9799"/>
        <v>#N/A</v>
      </c>
      <c r="AC5673" s="223" t="e">
        <f ca="1">INDEX(FGA_COEFFS,1,1)+Z5673*INDEX(FGA_COEFFS,1,2)+Y5673*INDEX(FGA_COEFFS,1,3)+R5673*INDEX(FGA_COEFFS,1,4)+Q5672*INDEX(FGA_COEFFS,1,5)+S5673*INDEX(FGA_COEFFS,1,6)+T5672*INDEX(FGA_COEFFS,1,7)+M5672*INDEX(FGA_COEFFS,1,8)+Y5676*Y5678</f>
        <v>#N/A</v>
      </c>
      <c r="AD5673" s="223" t="e">
        <f ca="1">INDEX(THREEPTA_COEFFS,1,1)+AC5673*INDEX(THREEPTA_COEFFS,1,2)+J5673*INDEX(THREEPTA_COEFFS,1,3)+AA5673*INDEX(THREEPTA_COEFFS,1,4)+K5673*INDEX(THREEPTA_COEFFS,1,5)+L5672*INDEX(THREEPTA_COEFFS,1,6)+Z5676*Z5678</f>
        <v>#N/A</v>
      </c>
      <c r="AE5673" s="223" t="e">
        <f ca="1">INDEX(THREEPTPCT_COEFFS,1,1)+K5673*INDEX(THREEPTPCT_COEFFS,1,2)+L5672*INDEX(THREEPTPCT_COEFFS,1,3)+AA5676*AA5678</f>
        <v>#N/A</v>
      </c>
      <c r="AF5673" s="55" t="e">
        <f t="shared" ca="1" si="9800"/>
        <v>#N/A</v>
      </c>
      <c r="AG5673" s="223" t="e">
        <f ca="1">INDEX(TWOPTPCT_COEFFS,1,1)+AB5673*INDEX(TWOPTPCT_COEFFS,1,2)+I5672*INDEX(TWOPTPCT_COEFFS,1,3)+G5672*INDEX(TWOPTPCT_COEFFS,1,4)+L5672*INDEX(TWOPTPCT_COEFFS,1,5)+AB5676*AB5678</f>
        <v>#N/A</v>
      </c>
      <c r="AH5673" s="223" t="e">
        <f ca="1">INDEX(FTA_COEFFS,1,1)+O5673*INDEX(FTA_COEFFS,1,2)+N5672*INDEX(FTA_COEFFS,1,3)+(Q5673+R5673)*INDEX(FTA_COEFFS,1,4)+(Q5672+R5672)*INDEX(FTA_COEFFS,1,5)+M5672*INDEX(FTA_COEFFS,1,6)+AC5676*AC5678</f>
        <v>#N/A</v>
      </c>
      <c r="AI5673" s="223" t="e">
        <f ca="1">INDEX(FTPCT_COEFFS,1,1)+P5673*INDEX(FTPCT_COEFFS,1,2)+F5673*INDEX(FTPCT_COEFFS,1,3)+G5672*INDEX(FTPCT_COEFFS,1,4)+AD5676*AD5678</f>
        <v>#N/A</v>
      </c>
      <c r="AJ5673" s="338" t="e">
        <f t="shared" ca="1" si="9801"/>
        <v>#N/A</v>
      </c>
      <c r="AK5673" s="55"/>
      <c r="AL5673" s="55"/>
      <c r="AM5673" s="55"/>
      <c r="AN5673" s="55"/>
      <c r="AO5673" s="55"/>
      <c r="AP5673" s="55"/>
      <c r="AQ5673" s="55"/>
      <c r="AR5673" s="55"/>
    </row>
    <row r="5674" spans="1:45" x14ac:dyDescent="0.3">
      <c r="A5674" s="54" t="e">
        <f ca="1">IF(D5672&gt;(D5673+(AVERAGE(V5672,W5672)-AVERAGE(V5673,W5673))/2)+2.5,C5672,IF(D5673&gt;(D5672+(AVERAGE(V5673,W5673)-AVERAGE(V5672,W5672))/2)+2.5,C5673,"Close"))</f>
        <v>#N/A</v>
      </c>
      <c r="B5674" s="64" t="e">
        <f ca="1">IF(D5673&gt;D5672,C5673,C5672)</f>
        <v>#N/A</v>
      </c>
      <c r="D5674" s="56"/>
      <c r="X5674" s="55"/>
      <c r="Y5674" s="55"/>
      <c r="Z5674" s="55"/>
      <c r="AA5674" s="55"/>
      <c r="AB5674" s="55"/>
      <c r="AC5674" s="337"/>
      <c r="AD5674" s="337"/>
      <c r="AE5674" s="337"/>
      <c r="AF5674" s="337"/>
      <c r="AG5674" s="337"/>
      <c r="AH5674" s="337"/>
      <c r="AI5674" s="337"/>
      <c r="AJ5674" s="337"/>
      <c r="AK5674" s="337"/>
      <c r="AL5674" s="337"/>
      <c r="AM5674" s="55"/>
      <c r="AN5674" s="55"/>
      <c r="AO5674" s="55"/>
      <c r="AP5674" s="55"/>
      <c r="AQ5674" s="55"/>
      <c r="AR5674" s="55"/>
      <c r="AS5674" s="55"/>
    </row>
    <row r="5675" spans="1:45" x14ac:dyDescent="0.3">
      <c r="X5675" s="54" t="s">
        <v>1305</v>
      </c>
      <c r="Y5675" s="54" t="s">
        <v>128</v>
      </c>
      <c r="Z5675" s="54" t="s">
        <v>157</v>
      </c>
      <c r="AA5675" s="54" t="s">
        <v>151</v>
      </c>
      <c r="AB5675" s="54" t="s">
        <v>1327</v>
      </c>
      <c r="AC5675" s="54" t="s">
        <v>129</v>
      </c>
      <c r="AD5675" s="54" t="s">
        <v>116</v>
      </c>
      <c r="AE5675" s="54"/>
      <c r="AF5675" s="54"/>
      <c r="AG5675" s="54"/>
      <c r="AH5675" s="54"/>
      <c r="AI5675" s="54"/>
      <c r="AJ5675" s="54"/>
      <c r="AK5675" s="54"/>
      <c r="AL5675" s="54"/>
      <c r="AM5675" s="54"/>
      <c r="AN5675" s="54"/>
      <c r="AO5675" s="54"/>
      <c r="AP5675" s="54"/>
      <c r="AQ5675" s="54"/>
      <c r="AR5675" s="54"/>
      <c r="AS5675" s="54"/>
    </row>
    <row r="5676" spans="1:45" x14ac:dyDescent="0.3">
      <c r="X5676" s="54"/>
      <c r="Y5676" s="54">
        <f t="shared" ref="Y5676:AD5676" si="9804">Y5669</f>
        <v>6.4436999999999998</v>
      </c>
      <c r="Z5676" s="54">
        <f t="shared" si="9804"/>
        <v>4.9371</v>
      </c>
      <c r="AA5676" s="54">
        <f t="shared" si="9804"/>
        <v>11.350300000000001</v>
      </c>
      <c r="AB5676" s="54">
        <f t="shared" si="9804"/>
        <v>7.1900000000000006E-2</v>
      </c>
      <c r="AC5676" s="54">
        <f t="shared" si="9804"/>
        <v>6.2766000000000002</v>
      </c>
      <c r="AD5676" s="54">
        <f t="shared" si="9804"/>
        <v>11.042999999999999</v>
      </c>
      <c r="AE5676" s="54"/>
      <c r="AF5676" s="336"/>
      <c r="AG5676" s="336"/>
      <c r="AH5676" s="336"/>
      <c r="AI5676" s="54"/>
      <c r="AJ5676" s="54"/>
      <c r="AK5676" s="54"/>
      <c r="AL5676" s="54"/>
      <c r="AM5676" s="54"/>
      <c r="AN5676" s="54"/>
      <c r="AO5676" s="54"/>
      <c r="AP5676" s="54"/>
      <c r="AQ5676" s="54"/>
      <c r="AR5676" s="54"/>
      <c r="AS5676" s="54"/>
    </row>
    <row r="5677" spans="1:45" x14ac:dyDescent="0.3">
      <c r="D5677" s="56"/>
      <c r="X5677" s="336"/>
      <c r="Y5677" s="336">
        <f t="shared" ca="1" si="9780"/>
        <v>-2.6197175720835209E-3</v>
      </c>
      <c r="Z5677" s="336">
        <f t="shared" ca="1" si="9780"/>
        <v>-5.0771566052182193E-2</v>
      </c>
      <c r="AA5677" s="336">
        <f t="shared" ca="1" si="9780"/>
        <v>0.25188803626675332</v>
      </c>
      <c r="AB5677" s="336">
        <f t="shared" ca="1" si="9780"/>
        <v>-0.44234579508307637</v>
      </c>
      <c r="AC5677" s="336">
        <f t="shared" ca="1" si="9780"/>
        <v>-1.3693173046940064</v>
      </c>
      <c r="AD5677" s="336">
        <f t="shared" ca="1" si="9780"/>
        <v>-2.9580321553240266E-2</v>
      </c>
      <c r="AE5677" s="336"/>
      <c r="AF5677" s="336"/>
      <c r="AG5677" s="336"/>
      <c r="AH5677" s="336"/>
      <c r="AI5677" s="54"/>
      <c r="AJ5677" s="54"/>
      <c r="AK5677" s="54"/>
      <c r="AL5677" s="336"/>
      <c r="AM5677" s="336"/>
      <c r="AN5677" s="336"/>
      <c r="AO5677" s="336"/>
      <c r="AP5677" s="54"/>
      <c r="AQ5677" s="336"/>
      <c r="AR5677" s="336"/>
      <c r="AS5677" s="336"/>
    </row>
    <row r="5678" spans="1:45" x14ac:dyDescent="0.3">
      <c r="C5678" s="54"/>
      <c r="D5678" s="56"/>
      <c r="Y5678" s="336">
        <f t="shared" ca="1" si="9780"/>
        <v>1.4636565673310687E-2</v>
      </c>
      <c r="Z5678" s="336">
        <f t="shared" ca="1" si="9780"/>
        <v>-0.99926676784159807</v>
      </c>
      <c r="AA5678" s="336">
        <f t="shared" ca="1" si="9780"/>
        <v>1.3138572028459254</v>
      </c>
      <c r="AB5678" s="336">
        <f t="shared" ca="1" si="9780"/>
        <v>0.37536661576371466</v>
      </c>
      <c r="AC5678" s="336">
        <f t="shared" ca="1" si="9780"/>
        <v>1.1767255252272795</v>
      </c>
      <c r="AD5678" s="336">
        <f t="shared" ca="1" si="9780"/>
        <v>-0.47640601116371206</v>
      </c>
      <c r="AE5678" s="55"/>
      <c r="AF5678" s="55"/>
      <c r="AG5678" s="55"/>
      <c r="AH5678" s="55"/>
      <c r="AI5678" s="55"/>
      <c r="AJ5678" s="55"/>
      <c r="AK5678" s="55"/>
      <c r="AL5678" s="55"/>
      <c r="AM5678" s="55"/>
      <c r="AN5678" s="55"/>
      <c r="AO5678" s="55"/>
      <c r="AP5678" s="55"/>
      <c r="AQ5678" s="55"/>
      <c r="AR5678" s="55"/>
      <c r="AS5678" s="55"/>
    </row>
    <row r="5679" spans="1:45" x14ac:dyDescent="0.3">
      <c r="B5679" s="54" t="s">
        <v>172</v>
      </c>
      <c r="C5679" s="53">
        <f>C5672</f>
        <v>0</v>
      </c>
      <c r="D5679" s="56" t="e">
        <f t="shared" ref="D5679:D5680" ca="1" si="9805">AJ5679</f>
        <v>#N/A</v>
      </c>
      <c r="E5679" s="52" t="e">
        <f t="shared" ref="E5679:W5679" si="9806">E5672</f>
        <v>#N/A</v>
      </c>
      <c r="F5679" s="52" t="e">
        <f t="shared" si="9806"/>
        <v>#N/A</v>
      </c>
      <c r="G5679" s="52" t="e">
        <f t="shared" si="9806"/>
        <v>#N/A</v>
      </c>
      <c r="H5679" s="52" t="e">
        <f t="shared" si="9806"/>
        <v>#N/A</v>
      </c>
      <c r="I5679" s="52" t="e">
        <f t="shared" si="9806"/>
        <v>#N/A</v>
      </c>
      <c r="J5679" s="52" t="e">
        <f t="shared" si="9806"/>
        <v>#N/A</v>
      </c>
      <c r="K5679" s="52" t="e">
        <f t="shared" si="9806"/>
        <v>#N/A</v>
      </c>
      <c r="L5679" s="52" t="e">
        <f t="shared" si="9806"/>
        <v>#N/A</v>
      </c>
      <c r="M5679" s="52" t="e">
        <f t="shared" si="9806"/>
        <v>#N/A</v>
      </c>
      <c r="N5679" s="52" t="e">
        <f t="shared" si="9806"/>
        <v>#N/A</v>
      </c>
      <c r="O5679" s="52" t="e">
        <f t="shared" si="9806"/>
        <v>#N/A</v>
      </c>
      <c r="P5679" s="52" t="e">
        <f t="shared" si="9806"/>
        <v>#N/A</v>
      </c>
      <c r="Q5679" s="52" t="e">
        <f t="shared" si="9806"/>
        <v>#N/A</v>
      </c>
      <c r="R5679" s="52" t="e">
        <f t="shared" si="9806"/>
        <v>#N/A</v>
      </c>
      <c r="S5679" s="52" t="e">
        <f t="shared" si="9806"/>
        <v>#N/A</v>
      </c>
      <c r="T5679" s="52" t="e">
        <f t="shared" si="9806"/>
        <v>#N/A</v>
      </c>
      <c r="U5679" s="52" t="e">
        <f t="shared" si="9806"/>
        <v>#N/A</v>
      </c>
      <c r="V5679" s="52" t="e">
        <f t="shared" si="9806"/>
        <v>#N/A</v>
      </c>
      <c r="W5679" s="52" t="e">
        <f t="shared" si="9806"/>
        <v>#N/A</v>
      </c>
      <c r="X5679" s="55" t="e">
        <f t="shared" ref="X5679:X5680" si="9807">(H5679-(O5679*P5679)/100-3*(J5679*K5679)/100)/2</f>
        <v>#N/A</v>
      </c>
      <c r="Y5679" s="55" t="e">
        <f t="shared" ref="Y5679:Y5680" si="9808">SUM(X5679,(J5679*K5679/100))/(F5679/100)</f>
        <v>#N/A</v>
      </c>
      <c r="Z5679" s="55" t="e">
        <f t="shared" ref="Z5679" si="9809">U5679*0.5+U5680*0.5</f>
        <v>#N/A</v>
      </c>
      <c r="AA5679" s="55" t="e">
        <f t="shared" ref="AA5679:AA5680" si="9810">J5679/Y5679</f>
        <v>#N/A</v>
      </c>
      <c r="AB5679" s="336" t="e">
        <f t="shared" ref="AB5679:AB5680" si="9811">X5679/(Y5679-J5679)</f>
        <v>#N/A</v>
      </c>
      <c r="AC5679" s="223" t="e">
        <f ca="1">INDEX(FGA_COEFFS,1,1)+Z5679*INDEX(FGA_COEFFS,1,2)+Y5679*INDEX(FGA_COEFFS,1,3)+R5679*INDEX(FGA_COEFFS,1,4)+Q5680*INDEX(FGA_COEFFS,1,5)+S5679*INDEX(FGA_COEFFS,1,6)+T5680*INDEX(FGA_COEFFS,1,7)+M5680*INDEX(FGA_COEFFS,1,8)+Y5683*Y5684</f>
        <v>#N/A</v>
      </c>
      <c r="AD5679" s="223" t="e">
        <f ca="1">INDEX(THREEPTA_COEFFS,1,1)+AC5679*INDEX(THREEPTA_COEFFS,1,2)+J5679*INDEX(THREEPTA_COEFFS,1,3)+AA5679*INDEX(THREEPTA_COEFFS,1,4)+K5679*INDEX(THREEPTA_COEFFS,1,5)+L5680*INDEX(THREEPTA_COEFFS,1,6)+Z5683*Z5684</f>
        <v>#N/A</v>
      </c>
      <c r="AE5679" s="223" t="e">
        <f ca="1">INDEX(THREEPTPCT_COEFFS,1,1)+K5679*INDEX(THREEPTPCT_COEFFS,1,2)+L5680*INDEX(THREEPTPCT_COEFFS,1,3)+AA5683*AA5684</f>
        <v>#N/A</v>
      </c>
      <c r="AF5679" s="55" t="e">
        <f t="shared" ref="AF5679:AF5680" ca="1" si="9812">AC5679-AD5679</f>
        <v>#N/A</v>
      </c>
      <c r="AG5679" s="223" t="e">
        <f ca="1">INDEX(TWOPTPCT_COEFFS,1,1)+AB5679*INDEX(TWOPTPCT_COEFFS,1,2)+I5680*INDEX(TWOPTPCT_COEFFS,1,3)+G5680*INDEX(TWOPTPCT_COEFFS,1,4)+L5680*INDEX(TWOPTPCT_COEFFS,1,5)+AB5683*AB5684</f>
        <v>#N/A</v>
      </c>
      <c r="AH5679" s="223" t="e">
        <f ca="1">INDEX(FTA_COEFFS,1,1)+O5679*INDEX(FTA_COEFFS,1,2)+N5680*INDEX(FTA_COEFFS,1,3)+(Q5679+R5679)*INDEX(FTA_COEFFS,1,4)+(Q5680+R5680)*INDEX(FTA_COEFFS,1,5)+M5680*INDEX(FTA_COEFFS,1,6)+AC5683*AC5684</f>
        <v>#N/A</v>
      </c>
      <c r="AI5679" s="223" t="e">
        <f ca="1">INDEX(FTPCT_COEFFS,1,1)+P5679*INDEX(FTPCT_COEFFS,1,2)+F5679*INDEX(FTPCT_COEFFS,1,3)+G5680*INDEX(FTPCT_COEFFS,1,4)+AD5683*AD5684</f>
        <v>#N/A</v>
      </c>
      <c r="AJ5679" s="338" t="e">
        <f t="shared" ref="AJ5679:AJ5680" ca="1" si="9813">AD5679*AE5679/100+AF5679*AG5679+AH5679*AI5679/100</f>
        <v>#N/A</v>
      </c>
      <c r="AK5679" s="55"/>
      <c r="AL5679" s="55"/>
      <c r="AM5679" s="55"/>
      <c r="AN5679" s="55"/>
      <c r="AO5679" s="55"/>
      <c r="AP5679" s="55"/>
      <c r="AQ5679" s="55"/>
      <c r="AR5679" s="55"/>
    </row>
    <row r="5680" spans="1:45" x14ac:dyDescent="0.3">
      <c r="B5680" s="54" t="s">
        <v>175</v>
      </c>
      <c r="C5680" s="54">
        <f>C5673</f>
        <v>0</v>
      </c>
      <c r="D5680" s="56" t="e">
        <f t="shared" ca="1" si="9805"/>
        <v>#N/A</v>
      </c>
      <c r="E5680" s="52" t="e">
        <f t="shared" ref="E5680:W5680" si="9814">E5673</f>
        <v>#N/A</v>
      </c>
      <c r="F5680" s="52" t="e">
        <f t="shared" si="9814"/>
        <v>#N/A</v>
      </c>
      <c r="G5680" s="52" t="e">
        <f t="shared" si="9814"/>
        <v>#N/A</v>
      </c>
      <c r="H5680" s="52" t="e">
        <f t="shared" si="9814"/>
        <v>#N/A</v>
      </c>
      <c r="I5680" s="52" t="e">
        <f t="shared" si="9814"/>
        <v>#N/A</v>
      </c>
      <c r="J5680" s="52" t="e">
        <f t="shared" si="9814"/>
        <v>#N/A</v>
      </c>
      <c r="K5680" s="52" t="e">
        <f t="shared" si="9814"/>
        <v>#N/A</v>
      </c>
      <c r="L5680" s="52" t="e">
        <f t="shared" si="9814"/>
        <v>#N/A</v>
      </c>
      <c r="M5680" s="52" t="e">
        <f t="shared" si="9814"/>
        <v>#N/A</v>
      </c>
      <c r="N5680" s="52" t="e">
        <f t="shared" si="9814"/>
        <v>#N/A</v>
      </c>
      <c r="O5680" s="52" t="e">
        <f t="shared" si="9814"/>
        <v>#N/A</v>
      </c>
      <c r="P5680" s="52" t="e">
        <f t="shared" si="9814"/>
        <v>#N/A</v>
      </c>
      <c r="Q5680" s="52" t="e">
        <f t="shared" si="9814"/>
        <v>#N/A</v>
      </c>
      <c r="R5680" s="52" t="e">
        <f t="shared" si="9814"/>
        <v>#N/A</v>
      </c>
      <c r="S5680" s="52" t="e">
        <f t="shared" si="9814"/>
        <v>#N/A</v>
      </c>
      <c r="T5680" s="52" t="e">
        <f t="shared" si="9814"/>
        <v>#N/A</v>
      </c>
      <c r="U5680" s="52" t="e">
        <f t="shared" si="9814"/>
        <v>#N/A</v>
      </c>
      <c r="V5680" s="52" t="e">
        <f t="shared" si="9814"/>
        <v>#N/A</v>
      </c>
      <c r="W5680" s="52" t="e">
        <f t="shared" si="9814"/>
        <v>#N/A</v>
      </c>
      <c r="X5680" s="55" t="e">
        <f t="shared" si="9807"/>
        <v>#N/A</v>
      </c>
      <c r="Y5680" s="55" t="e">
        <f t="shared" si="9808"/>
        <v>#N/A</v>
      </c>
      <c r="Z5680" s="55" t="e">
        <f t="shared" ref="Z5680" si="9815">Z5679</f>
        <v>#N/A</v>
      </c>
      <c r="AA5680" s="55" t="e">
        <f t="shared" si="9810"/>
        <v>#N/A</v>
      </c>
      <c r="AB5680" s="336" t="e">
        <f t="shared" si="9811"/>
        <v>#N/A</v>
      </c>
      <c r="AC5680" s="223" t="e">
        <f ca="1">INDEX(FGA_COEFFS,1,1)+Z5680*INDEX(FGA_COEFFS,1,2)+Y5680*INDEX(FGA_COEFFS,1,3)+R5680*INDEX(FGA_COEFFS,1,4)+Q5679*INDEX(FGA_COEFFS,1,5)+S5680*INDEX(FGA_COEFFS,1,6)+T5679*INDEX(FGA_COEFFS,1,7)+M5679*INDEX(FGA_COEFFS,1,8)+Y5683*Y5685</f>
        <v>#N/A</v>
      </c>
      <c r="AD5680" s="223" t="e">
        <f ca="1">INDEX(THREEPTA_COEFFS,1,1)+AC5680*INDEX(THREEPTA_COEFFS,1,2)+J5680*INDEX(THREEPTA_COEFFS,1,3)+AA5680*INDEX(THREEPTA_COEFFS,1,4)+K5680*INDEX(THREEPTA_COEFFS,1,5)+L5679*INDEX(THREEPTA_COEFFS,1,6)+Z5683*Z5685</f>
        <v>#N/A</v>
      </c>
      <c r="AE5680" s="223" t="e">
        <f ca="1">INDEX(THREEPTPCT_COEFFS,1,1)+K5680*INDEX(THREEPTPCT_COEFFS,1,2)+L5679*INDEX(THREEPTPCT_COEFFS,1,3)+AA5683*AA5685</f>
        <v>#N/A</v>
      </c>
      <c r="AF5680" s="55" t="e">
        <f t="shared" ca="1" si="9812"/>
        <v>#N/A</v>
      </c>
      <c r="AG5680" s="223" t="e">
        <f ca="1">INDEX(TWOPTPCT_COEFFS,1,1)+AB5680*INDEX(TWOPTPCT_COEFFS,1,2)+I5679*INDEX(TWOPTPCT_COEFFS,1,3)+G5679*INDEX(TWOPTPCT_COEFFS,1,4)+L5679*INDEX(TWOPTPCT_COEFFS,1,5)+AB5683*AB5685</f>
        <v>#N/A</v>
      </c>
      <c r="AH5680" s="223" t="e">
        <f ca="1">INDEX(FTA_COEFFS,1,1)+O5680*INDEX(FTA_COEFFS,1,2)+N5679*INDEX(FTA_COEFFS,1,3)+(Q5680+R5680)*INDEX(FTA_COEFFS,1,4)+(Q5679+R5679)*INDEX(FTA_COEFFS,1,5)+M5679*INDEX(FTA_COEFFS,1,6)+AC5683*AC5685</f>
        <v>#N/A</v>
      </c>
      <c r="AI5680" s="223" t="e">
        <f ca="1">INDEX(FTPCT_COEFFS,1,1)+P5680*INDEX(FTPCT_COEFFS,1,2)+F5680*INDEX(FTPCT_COEFFS,1,3)+G5679*INDEX(FTPCT_COEFFS,1,4)+AD5683*AD5685</f>
        <v>#N/A</v>
      </c>
      <c r="AJ5680" s="338" t="e">
        <f t="shared" ca="1" si="9813"/>
        <v>#N/A</v>
      </c>
      <c r="AK5680" s="55"/>
      <c r="AL5680" s="55"/>
      <c r="AM5680" s="55"/>
      <c r="AN5680" s="55"/>
      <c r="AO5680" s="55"/>
      <c r="AP5680" s="55"/>
      <c r="AQ5680" s="55"/>
      <c r="AR5680" s="55"/>
    </row>
    <row r="5681" spans="1:45" x14ac:dyDescent="0.3">
      <c r="A5681" s="54" t="e">
        <f ca="1">IF(D5679&gt;(D5680+(AVERAGE(V5679,W5679)-AVERAGE(V5680,W5680))/2)+2.5,C5679,IF(D5680&gt;(D5679+(AVERAGE(V5680,W5680)-AVERAGE(V5679,W5679))/2)+2.5,C5680,"Close"))</f>
        <v>#N/A</v>
      </c>
      <c r="B5681" s="64" t="e">
        <f ca="1">IF(D5680&gt;D5679,C5680,C5679)</f>
        <v>#N/A</v>
      </c>
      <c r="D5681" s="56"/>
      <c r="X5681" s="55"/>
      <c r="Y5681" s="55"/>
      <c r="Z5681" s="55"/>
      <c r="AA5681" s="55"/>
      <c r="AB5681" s="55"/>
      <c r="AC5681" s="337"/>
      <c r="AD5681" s="337"/>
      <c r="AE5681" s="337"/>
      <c r="AF5681" s="337"/>
      <c r="AG5681" s="337"/>
      <c r="AH5681" s="337"/>
      <c r="AI5681" s="337"/>
      <c r="AJ5681" s="337"/>
      <c r="AK5681" s="337"/>
      <c r="AL5681" s="337"/>
      <c r="AM5681" s="55"/>
      <c r="AN5681" s="55"/>
      <c r="AO5681" s="55"/>
      <c r="AP5681" s="55"/>
      <c r="AQ5681" s="55"/>
      <c r="AR5681" s="55"/>
      <c r="AS5681" s="55"/>
    </row>
    <row r="5682" spans="1:45" x14ac:dyDescent="0.3">
      <c r="X5682" s="54" t="s">
        <v>1305</v>
      </c>
      <c r="Y5682" s="54" t="s">
        <v>128</v>
      </c>
      <c r="Z5682" s="54" t="s">
        <v>157</v>
      </c>
      <c r="AA5682" s="54" t="s">
        <v>151</v>
      </c>
      <c r="AB5682" s="54" t="s">
        <v>1327</v>
      </c>
      <c r="AC5682" s="54" t="s">
        <v>129</v>
      </c>
      <c r="AD5682" s="54" t="s">
        <v>116</v>
      </c>
      <c r="AE5682" s="54"/>
      <c r="AF5682" s="54"/>
      <c r="AG5682" s="54"/>
      <c r="AH5682" s="54"/>
      <c r="AI5682" s="54"/>
      <c r="AJ5682" s="54"/>
      <c r="AK5682" s="54"/>
      <c r="AL5682" s="54"/>
      <c r="AM5682" s="54"/>
      <c r="AN5682" s="54"/>
      <c r="AO5682" s="54"/>
      <c r="AP5682" s="54"/>
      <c r="AQ5682" s="54"/>
      <c r="AR5682" s="54"/>
      <c r="AS5682" s="54"/>
    </row>
    <row r="5683" spans="1:45" x14ac:dyDescent="0.3">
      <c r="X5683" s="54"/>
      <c r="Y5683" s="54">
        <f t="shared" ref="Y5683:AD5683" si="9816">Y5676</f>
        <v>6.4436999999999998</v>
      </c>
      <c r="Z5683" s="54">
        <f t="shared" si="9816"/>
        <v>4.9371</v>
      </c>
      <c r="AA5683" s="54">
        <f t="shared" si="9816"/>
        <v>11.350300000000001</v>
      </c>
      <c r="AB5683" s="54">
        <f t="shared" si="9816"/>
        <v>7.1900000000000006E-2</v>
      </c>
      <c r="AC5683" s="54">
        <f t="shared" si="9816"/>
        <v>6.2766000000000002</v>
      </c>
      <c r="AD5683" s="54">
        <f t="shared" si="9816"/>
        <v>11.042999999999999</v>
      </c>
      <c r="AE5683" s="54"/>
      <c r="AF5683" s="336"/>
      <c r="AG5683" s="336"/>
      <c r="AH5683" s="336"/>
      <c r="AI5683" s="54"/>
      <c r="AJ5683" s="54"/>
      <c r="AK5683" s="54"/>
      <c r="AL5683" s="54"/>
      <c r="AM5683" s="54"/>
      <c r="AN5683" s="54"/>
      <c r="AO5683" s="54"/>
      <c r="AP5683" s="54"/>
      <c r="AQ5683" s="54"/>
      <c r="AR5683" s="54"/>
      <c r="AS5683" s="54"/>
    </row>
    <row r="5684" spans="1:45" x14ac:dyDescent="0.3">
      <c r="D5684" s="56"/>
      <c r="X5684" s="336"/>
      <c r="Y5684" s="336">
        <f t="shared" ca="1" si="9780"/>
        <v>-0.40989157848567492</v>
      </c>
      <c r="Z5684" s="336">
        <f t="shared" ca="1" si="9780"/>
        <v>9.3328551705102777E-2</v>
      </c>
      <c r="AA5684" s="336">
        <f t="shared" ca="1" si="9780"/>
        <v>1.4941684864293054</v>
      </c>
      <c r="AB5684" s="336">
        <f t="shared" ca="1" si="9780"/>
        <v>-1.003619009489936</v>
      </c>
      <c r="AC5684" s="336">
        <f t="shared" ca="1" si="9780"/>
        <v>-0.35144153568855496</v>
      </c>
      <c r="AD5684" s="336">
        <f t="shared" ca="1" si="9780"/>
        <v>1.1306026776300082</v>
      </c>
      <c r="AE5684" s="336"/>
      <c r="AF5684" s="336"/>
      <c r="AG5684" s="336"/>
      <c r="AH5684" s="336"/>
      <c r="AI5684" s="54"/>
      <c r="AJ5684" s="54"/>
      <c r="AK5684" s="54"/>
      <c r="AL5684" s="336"/>
      <c r="AM5684" s="336"/>
      <c r="AN5684" s="336"/>
      <c r="AO5684" s="336"/>
      <c r="AP5684" s="54"/>
      <c r="AQ5684" s="336"/>
      <c r="AR5684" s="336"/>
      <c r="AS5684" s="336"/>
    </row>
    <row r="5685" spans="1:45" x14ac:dyDescent="0.3">
      <c r="C5685" s="54"/>
      <c r="D5685" s="56"/>
      <c r="Y5685" s="336">
        <f t="shared" ca="1" si="9780"/>
        <v>0.97667740230297051</v>
      </c>
      <c r="Z5685" s="336">
        <f t="shared" ca="1" si="9780"/>
        <v>-0.43935388429890443</v>
      </c>
      <c r="AA5685" s="336">
        <f t="shared" ca="1" si="9780"/>
        <v>0.74787536742964289</v>
      </c>
      <c r="AB5685" s="336">
        <f t="shared" ca="1" si="9780"/>
        <v>-0.42548553208363249</v>
      </c>
      <c r="AC5685" s="336">
        <f t="shared" ca="1" si="9780"/>
        <v>0.90143659367744289</v>
      </c>
      <c r="AD5685" s="336">
        <f t="shared" ca="1" si="9780"/>
        <v>-5.1405713757621818E-2</v>
      </c>
      <c r="AE5685" s="55"/>
      <c r="AF5685" s="55"/>
      <c r="AG5685" s="55"/>
      <c r="AH5685" s="55"/>
      <c r="AI5685" s="55"/>
      <c r="AJ5685" s="55"/>
      <c r="AK5685" s="55"/>
      <c r="AL5685" s="55"/>
      <c r="AM5685" s="55"/>
      <c r="AN5685" s="55"/>
      <c r="AO5685" s="55"/>
      <c r="AP5685" s="55"/>
      <c r="AQ5685" s="55"/>
      <c r="AR5685" s="55"/>
      <c r="AS5685" s="55"/>
    </row>
    <row r="5686" spans="1:45" x14ac:dyDescent="0.3">
      <c r="B5686" s="54" t="s">
        <v>172</v>
      </c>
      <c r="C5686" s="53">
        <f>C5679</f>
        <v>0</v>
      </c>
      <c r="D5686" s="56" t="e">
        <f t="shared" ref="D5686:D5687" ca="1" si="9817">AJ5686</f>
        <v>#N/A</v>
      </c>
      <c r="E5686" s="52" t="e">
        <f t="shared" ref="E5686:W5686" si="9818">E5679</f>
        <v>#N/A</v>
      </c>
      <c r="F5686" s="52" t="e">
        <f t="shared" si="9818"/>
        <v>#N/A</v>
      </c>
      <c r="G5686" s="52" t="e">
        <f t="shared" si="9818"/>
        <v>#N/A</v>
      </c>
      <c r="H5686" s="52" t="e">
        <f t="shared" si="9818"/>
        <v>#N/A</v>
      </c>
      <c r="I5686" s="52" t="e">
        <f t="shared" si="9818"/>
        <v>#N/A</v>
      </c>
      <c r="J5686" s="52" t="e">
        <f t="shared" si="9818"/>
        <v>#N/A</v>
      </c>
      <c r="K5686" s="52" t="e">
        <f t="shared" si="9818"/>
        <v>#N/A</v>
      </c>
      <c r="L5686" s="52" t="e">
        <f t="shared" si="9818"/>
        <v>#N/A</v>
      </c>
      <c r="M5686" s="52" t="e">
        <f t="shared" si="9818"/>
        <v>#N/A</v>
      </c>
      <c r="N5686" s="52" t="e">
        <f t="shared" si="9818"/>
        <v>#N/A</v>
      </c>
      <c r="O5686" s="52" t="e">
        <f t="shared" si="9818"/>
        <v>#N/A</v>
      </c>
      <c r="P5686" s="52" t="e">
        <f t="shared" si="9818"/>
        <v>#N/A</v>
      </c>
      <c r="Q5686" s="52" t="e">
        <f t="shared" si="9818"/>
        <v>#N/A</v>
      </c>
      <c r="R5686" s="52" t="e">
        <f t="shared" si="9818"/>
        <v>#N/A</v>
      </c>
      <c r="S5686" s="52" t="e">
        <f t="shared" si="9818"/>
        <v>#N/A</v>
      </c>
      <c r="T5686" s="52" t="e">
        <f t="shared" si="9818"/>
        <v>#N/A</v>
      </c>
      <c r="U5686" s="52" t="e">
        <f t="shared" si="9818"/>
        <v>#N/A</v>
      </c>
      <c r="V5686" s="52" t="e">
        <f t="shared" si="9818"/>
        <v>#N/A</v>
      </c>
      <c r="W5686" s="52" t="e">
        <f t="shared" si="9818"/>
        <v>#N/A</v>
      </c>
      <c r="X5686" s="55" t="e">
        <f t="shared" ref="X5686:X5687" si="9819">(H5686-(O5686*P5686)/100-3*(J5686*K5686)/100)/2</f>
        <v>#N/A</v>
      </c>
      <c r="Y5686" s="55" t="e">
        <f t="shared" ref="Y5686:Y5687" si="9820">SUM(X5686,(J5686*K5686/100))/(F5686/100)</f>
        <v>#N/A</v>
      </c>
      <c r="Z5686" s="55" t="e">
        <f t="shared" ref="Z5686" si="9821">U5686*0.5+U5687*0.5</f>
        <v>#N/A</v>
      </c>
      <c r="AA5686" s="55" t="e">
        <f t="shared" ref="AA5686:AA5687" si="9822">J5686/Y5686</f>
        <v>#N/A</v>
      </c>
      <c r="AB5686" s="336" t="e">
        <f t="shared" ref="AB5686:AB5687" si="9823">X5686/(Y5686-J5686)</f>
        <v>#N/A</v>
      </c>
      <c r="AC5686" s="223" t="e">
        <f ca="1">INDEX(FGA_COEFFS,1,1)+Z5686*INDEX(FGA_COEFFS,1,2)+Y5686*INDEX(FGA_COEFFS,1,3)+R5686*INDEX(FGA_COEFFS,1,4)+Q5687*INDEX(FGA_COEFFS,1,5)+S5686*INDEX(FGA_COEFFS,1,6)+T5687*INDEX(FGA_COEFFS,1,7)+M5687*INDEX(FGA_COEFFS,1,8)+Y5690*Y5691</f>
        <v>#N/A</v>
      </c>
      <c r="AD5686" s="223" t="e">
        <f ca="1">INDEX(THREEPTA_COEFFS,1,1)+AC5686*INDEX(THREEPTA_COEFFS,1,2)+J5686*INDEX(THREEPTA_COEFFS,1,3)+AA5686*INDEX(THREEPTA_COEFFS,1,4)+K5686*INDEX(THREEPTA_COEFFS,1,5)+L5687*INDEX(THREEPTA_COEFFS,1,6)+Z5690*Z5691</f>
        <v>#N/A</v>
      </c>
      <c r="AE5686" s="223" t="e">
        <f ca="1">INDEX(THREEPTPCT_COEFFS,1,1)+K5686*INDEX(THREEPTPCT_COEFFS,1,2)+L5687*INDEX(THREEPTPCT_COEFFS,1,3)+AA5690*AA5691</f>
        <v>#N/A</v>
      </c>
      <c r="AF5686" s="55" t="e">
        <f t="shared" ref="AF5686:AF5687" ca="1" si="9824">AC5686-AD5686</f>
        <v>#N/A</v>
      </c>
      <c r="AG5686" s="223" t="e">
        <f ca="1">INDEX(TWOPTPCT_COEFFS,1,1)+AB5686*INDEX(TWOPTPCT_COEFFS,1,2)+I5687*INDEX(TWOPTPCT_COEFFS,1,3)+G5687*INDEX(TWOPTPCT_COEFFS,1,4)+L5687*INDEX(TWOPTPCT_COEFFS,1,5)+AB5690*AB5691</f>
        <v>#N/A</v>
      </c>
      <c r="AH5686" s="223" t="e">
        <f ca="1">INDEX(FTA_COEFFS,1,1)+O5686*INDEX(FTA_COEFFS,1,2)+N5687*INDEX(FTA_COEFFS,1,3)+(Q5686+R5686)*INDEX(FTA_COEFFS,1,4)+(Q5687+R5687)*INDEX(FTA_COEFFS,1,5)+M5687*INDEX(FTA_COEFFS,1,6)+AC5690*AC5691</f>
        <v>#N/A</v>
      </c>
      <c r="AI5686" s="223" t="e">
        <f ca="1">INDEX(FTPCT_COEFFS,1,1)+P5686*INDEX(FTPCT_COEFFS,1,2)+F5686*INDEX(FTPCT_COEFFS,1,3)+G5687*INDEX(FTPCT_COEFFS,1,4)+AD5690*AD5691</f>
        <v>#N/A</v>
      </c>
      <c r="AJ5686" s="338" t="e">
        <f t="shared" ref="AJ5686:AJ5687" ca="1" si="9825">AD5686*AE5686/100+AF5686*AG5686+AH5686*AI5686/100</f>
        <v>#N/A</v>
      </c>
      <c r="AK5686" s="55"/>
      <c r="AL5686" s="55"/>
      <c r="AM5686" s="55"/>
      <c r="AN5686" s="55"/>
      <c r="AO5686" s="55"/>
      <c r="AP5686" s="55"/>
      <c r="AQ5686" s="55"/>
      <c r="AR5686" s="55"/>
    </row>
    <row r="5687" spans="1:45" x14ac:dyDescent="0.3">
      <c r="B5687" s="54" t="s">
        <v>175</v>
      </c>
      <c r="C5687" s="54">
        <f>C5680</f>
        <v>0</v>
      </c>
      <c r="D5687" s="56" t="e">
        <f t="shared" ca="1" si="9817"/>
        <v>#N/A</v>
      </c>
      <c r="E5687" s="52" t="e">
        <f t="shared" ref="E5687:W5687" si="9826">E5680</f>
        <v>#N/A</v>
      </c>
      <c r="F5687" s="52" t="e">
        <f t="shared" si="9826"/>
        <v>#N/A</v>
      </c>
      <c r="G5687" s="52" t="e">
        <f t="shared" si="9826"/>
        <v>#N/A</v>
      </c>
      <c r="H5687" s="52" t="e">
        <f t="shared" si="9826"/>
        <v>#N/A</v>
      </c>
      <c r="I5687" s="52" t="e">
        <f t="shared" si="9826"/>
        <v>#N/A</v>
      </c>
      <c r="J5687" s="52" t="e">
        <f t="shared" si="9826"/>
        <v>#N/A</v>
      </c>
      <c r="K5687" s="52" t="e">
        <f t="shared" si="9826"/>
        <v>#N/A</v>
      </c>
      <c r="L5687" s="52" t="e">
        <f t="shared" si="9826"/>
        <v>#N/A</v>
      </c>
      <c r="M5687" s="52" t="e">
        <f t="shared" si="9826"/>
        <v>#N/A</v>
      </c>
      <c r="N5687" s="52" t="e">
        <f t="shared" si="9826"/>
        <v>#N/A</v>
      </c>
      <c r="O5687" s="52" t="e">
        <f t="shared" si="9826"/>
        <v>#N/A</v>
      </c>
      <c r="P5687" s="52" t="e">
        <f t="shared" si="9826"/>
        <v>#N/A</v>
      </c>
      <c r="Q5687" s="52" t="e">
        <f t="shared" si="9826"/>
        <v>#N/A</v>
      </c>
      <c r="R5687" s="52" t="e">
        <f t="shared" si="9826"/>
        <v>#N/A</v>
      </c>
      <c r="S5687" s="52" t="e">
        <f t="shared" si="9826"/>
        <v>#N/A</v>
      </c>
      <c r="T5687" s="52" t="e">
        <f t="shared" si="9826"/>
        <v>#N/A</v>
      </c>
      <c r="U5687" s="52" t="e">
        <f t="shared" si="9826"/>
        <v>#N/A</v>
      </c>
      <c r="V5687" s="52" t="e">
        <f t="shared" si="9826"/>
        <v>#N/A</v>
      </c>
      <c r="W5687" s="52" t="e">
        <f t="shared" si="9826"/>
        <v>#N/A</v>
      </c>
      <c r="X5687" s="55" t="e">
        <f t="shared" si="9819"/>
        <v>#N/A</v>
      </c>
      <c r="Y5687" s="55" t="e">
        <f t="shared" si="9820"/>
        <v>#N/A</v>
      </c>
      <c r="Z5687" s="55" t="e">
        <f t="shared" ref="Z5687" si="9827">Z5686</f>
        <v>#N/A</v>
      </c>
      <c r="AA5687" s="55" t="e">
        <f t="shared" si="9822"/>
        <v>#N/A</v>
      </c>
      <c r="AB5687" s="336" t="e">
        <f t="shared" si="9823"/>
        <v>#N/A</v>
      </c>
      <c r="AC5687" s="223" t="e">
        <f ca="1">INDEX(FGA_COEFFS,1,1)+Z5687*INDEX(FGA_COEFFS,1,2)+Y5687*INDEX(FGA_COEFFS,1,3)+R5687*INDEX(FGA_COEFFS,1,4)+Q5686*INDEX(FGA_COEFFS,1,5)+S5687*INDEX(FGA_COEFFS,1,6)+T5686*INDEX(FGA_COEFFS,1,7)+M5686*INDEX(FGA_COEFFS,1,8)+Y5690*Y5692</f>
        <v>#N/A</v>
      </c>
      <c r="AD5687" s="223" t="e">
        <f ca="1">INDEX(THREEPTA_COEFFS,1,1)+AC5687*INDEX(THREEPTA_COEFFS,1,2)+J5687*INDEX(THREEPTA_COEFFS,1,3)+AA5687*INDEX(THREEPTA_COEFFS,1,4)+K5687*INDEX(THREEPTA_COEFFS,1,5)+L5686*INDEX(THREEPTA_COEFFS,1,6)+Z5690*Z5692</f>
        <v>#N/A</v>
      </c>
      <c r="AE5687" s="223" t="e">
        <f ca="1">INDEX(THREEPTPCT_COEFFS,1,1)+K5687*INDEX(THREEPTPCT_COEFFS,1,2)+L5686*INDEX(THREEPTPCT_COEFFS,1,3)+AA5690*AA5692</f>
        <v>#N/A</v>
      </c>
      <c r="AF5687" s="55" t="e">
        <f t="shared" ca="1" si="9824"/>
        <v>#N/A</v>
      </c>
      <c r="AG5687" s="223" t="e">
        <f ca="1">INDEX(TWOPTPCT_COEFFS,1,1)+AB5687*INDEX(TWOPTPCT_COEFFS,1,2)+I5686*INDEX(TWOPTPCT_COEFFS,1,3)+G5686*INDEX(TWOPTPCT_COEFFS,1,4)+L5686*INDEX(TWOPTPCT_COEFFS,1,5)+AB5690*AB5692</f>
        <v>#N/A</v>
      </c>
      <c r="AH5687" s="223" t="e">
        <f ca="1">INDEX(FTA_COEFFS,1,1)+O5687*INDEX(FTA_COEFFS,1,2)+N5686*INDEX(FTA_COEFFS,1,3)+(Q5687+R5687)*INDEX(FTA_COEFFS,1,4)+(Q5686+R5686)*INDEX(FTA_COEFFS,1,5)+M5686*INDEX(FTA_COEFFS,1,6)+AC5690*AC5692</f>
        <v>#N/A</v>
      </c>
      <c r="AI5687" s="223" t="e">
        <f ca="1">INDEX(FTPCT_COEFFS,1,1)+P5687*INDEX(FTPCT_COEFFS,1,2)+F5687*INDEX(FTPCT_COEFFS,1,3)+G5686*INDEX(FTPCT_COEFFS,1,4)+AD5690*AD5692</f>
        <v>#N/A</v>
      </c>
      <c r="AJ5687" s="338" t="e">
        <f t="shared" ca="1" si="9825"/>
        <v>#N/A</v>
      </c>
      <c r="AK5687" s="55"/>
      <c r="AL5687" s="55"/>
      <c r="AM5687" s="55"/>
      <c r="AN5687" s="55"/>
      <c r="AO5687" s="55"/>
      <c r="AP5687" s="55"/>
      <c r="AQ5687" s="55"/>
      <c r="AR5687" s="55"/>
    </row>
    <row r="5688" spans="1:45" x14ac:dyDescent="0.3">
      <c r="A5688" s="54" t="e">
        <f ca="1">IF(D5686&gt;(D5687+(AVERAGE(V5686,W5686)-AVERAGE(V5687,W5687))/2)+2.5,C5686,IF(D5687&gt;(D5686+(AVERAGE(V5687,W5687)-AVERAGE(V5686,W5686))/2)+2.5,C5687,"Close"))</f>
        <v>#N/A</v>
      </c>
      <c r="B5688" s="64" t="e">
        <f ca="1">IF(D5687&gt;D5686,C5687,C5686)</f>
        <v>#N/A</v>
      </c>
      <c r="D5688" s="56"/>
      <c r="X5688" s="55"/>
      <c r="Y5688" s="55"/>
      <c r="Z5688" s="55"/>
      <c r="AA5688" s="55"/>
      <c r="AB5688" s="55"/>
      <c r="AC5688" s="337"/>
      <c r="AD5688" s="337"/>
      <c r="AE5688" s="337"/>
      <c r="AF5688" s="337"/>
      <c r="AG5688" s="337"/>
      <c r="AH5688" s="337"/>
      <c r="AI5688" s="337"/>
      <c r="AJ5688" s="337"/>
      <c r="AK5688" s="337"/>
      <c r="AL5688" s="337"/>
      <c r="AM5688" s="55"/>
      <c r="AN5688" s="55"/>
      <c r="AO5688" s="55"/>
      <c r="AP5688" s="55"/>
      <c r="AQ5688" s="55"/>
      <c r="AR5688" s="55"/>
      <c r="AS5688" s="55"/>
    </row>
    <row r="5689" spans="1:45" x14ac:dyDescent="0.3">
      <c r="X5689" s="54" t="s">
        <v>1305</v>
      </c>
      <c r="Y5689" s="54" t="s">
        <v>128</v>
      </c>
      <c r="Z5689" s="54" t="s">
        <v>157</v>
      </c>
      <c r="AA5689" s="54" t="s">
        <v>151</v>
      </c>
      <c r="AB5689" s="54" t="s">
        <v>1327</v>
      </c>
      <c r="AC5689" s="54" t="s">
        <v>129</v>
      </c>
      <c r="AD5689" s="54" t="s">
        <v>116</v>
      </c>
      <c r="AE5689" s="54"/>
      <c r="AF5689" s="54"/>
      <c r="AG5689" s="54"/>
      <c r="AH5689" s="54"/>
      <c r="AI5689" s="54"/>
      <c r="AJ5689" s="54"/>
      <c r="AK5689" s="54"/>
      <c r="AL5689" s="54"/>
      <c r="AM5689" s="54"/>
      <c r="AN5689" s="54"/>
      <c r="AO5689" s="54"/>
      <c r="AP5689" s="54"/>
      <c r="AQ5689" s="54"/>
      <c r="AR5689" s="54"/>
      <c r="AS5689" s="54"/>
    </row>
    <row r="5690" spans="1:45" x14ac:dyDescent="0.3">
      <c r="X5690" s="54"/>
      <c r="Y5690" s="54">
        <f t="shared" ref="Y5690:AD5690" si="9828">Y5683</f>
        <v>6.4436999999999998</v>
      </c>
      <c r="Z5690" s="54">
        <f t="shared" si="9828"/>
        <v>4.9371</v>
      </c>
      <c r="AA5690" s="54">
        <f t="shared" si="9828"/>
        <v>11.350300000000001</v>
      </c>
      <c r="AB5690" s="54">
        <f t="shared" si="9828"/>
        <v>7.1900000000000006E-2</v>
      </c>
      <c r="AC5690" s="54">
        <f t="shared" si="9828"/>
        <v>6.2766000000000002</v>
      </c>
      <c r="AD5690" s="54">
        <f t="shared" si="9828"/>
        <v>11.042999999999999</v>
      </c>
      <c r="AE5690" s="54"/>
      <c r="AF5690" s="336"/>
      <c r="AG5690" s="336"/>
      <c r="AH5690" s="336"/>
      <c r="AI5690" s="54"/>
      <c r="AJ5690" s="54"/>
      <c r="AK5690" s="54"/>
      <c r="AL5690" s="54"/>
      <c r="AM5690" s="54"/>
      <c r="AN5690" s="54"/>
      <c r="AO5690" s="54"/>
      <c r="AP5690" s="54"/>
      <c r="AQ5690" s="54"/>
      <c r="AR5690" s="54"/>
      <c r="AS5690" s="54"/>
    </row>
    <row r="5691" spans="1:45" x14ac:dyDescent="0.3">
      <c r="D5691" s="56"/>
      <c r="X5691" s="336"/>
      <c r="Y5691" s="336">
        <f t="shared" ca="1" si="9780"/>
        <v>-0.66852514155496168</v>
      </c>
      <c r="Z5691" s="336">
        <f t="shared" ca="1" si="9780"/>
        <v>0.67789723608449104</v>
      </c>
      <c r="AA5691" s="336">
        <f t="shared" ca="1" si="9780"/>
        <v>-0.15450910846360683</v>
      </c>
      <c r="AB5691" s="336">
        <f t="shared" ca="1" si="9780"/>
        <v>-6.7844794589558874E-2</v>
      </c>
      <c r="AC5691" s="336">
        <f t="shared" ca="1" si="9780"/>
        <v>5.1323449037000016E-3</v>
      </c>
      <c r="AD5691" s="336">
        <f t="shared" ca="1" si="9780"/>
        <v>-0.93060918781502022</v>
      </c>
      <c r="AE5691" s="336"/>
      <c r="AF5691" s="336"/>
      <c r="AG5691" s="336"/>
      <c r="AH5691" s="336"/>
      <c r="AI5691" s="54"/>
      <c r="AJ5691" s="54"/>
      <c r="AK5691" s="54"/>
      <c r="AL5691" s="336"/>
      <c r="AM5691" s="336"/>
      <c r="AN5691" s="336"/>
      <c r="AO5691" s="336"/>
      <c r="AP5691" s="54"/>
      <c r="AQ5691" s="336"/>
      <c r="AR5691" s="336"/>
      <c r="AS5691" s="336"/>
    </row>
    <row r="5692" spans="1:45" x14ac:dyDescent="0.3">
      <c r="C5692" s="54"/>
      <c r="D5692" s="56"/>
      <c r="Y5692" s="336">
        <f t="shared" ca="1" si="9780"/>
        <v>-1.4460526023443183</v>
      </c>
      <c r="Z5692" s="336">
        <f t="shared" ca="1" si="9780"/>
        <v>-1.3248070018620097</v>
      </c>
      <c r="AA5692" s="336">
        <f t="shared" ca="1" si="9780"/>
        <v>0.68287777356250323</v>
      </c>
      <c r="AB5692" s="336">
        <f t="shared" ca="1" si="9780"/>
        <v>-0.46680468314106016</v>
      </c>
      <c r="AC5692" s="336">
        <f t="shared" ca="1" si="9780"/>
        <v>-0.34050060661880804</v>
      </c>
      <c r="AD5692" s="336">
        <f t="shared" ca="1" si="9780"/>
        <v>4.9952644978812466E-2</v>
      </c>
      <c r="AE5692" s="55"/>
      <c r="AF5692" s="55"/>
      <c r="AG5692" s="55"/>
      <c r="AH5692" s="55"/>
      <c r="AI5692" s="55"/>
      <c r="AJ5692" s="55"/>
      <c r="AK5692" s="55"/>
      <c r="AL5692" s="55"/>
      <c r="AM5692" s="55"/>
      <c r="AN5692" s="55"/>
      <c r="AO5692" s="55"/>
      <c r="AP5692" s="55"/>
      <c r="AQ5692" s="55"/>
      <c r="AR5692" s="55"/>
      <c r="AS5692" s="55"/>
    </row>
    <row r="5693" spans="1:45" x14ac:dyDescent="0.3">
      <c r="B5693" s="54" t="s">
        <v>172</v>
      </c>
      <c r="C5693" s="53">
        <f>C5686</f>
        <v>0</v>
      </c>
      <c r="D5693" s="56" t="e">
        <f t="shared" ref="D5693:D5694" ca="1" si="9829">AJ5693</f>
        <v>#N/A</v>
      </c>
      <c r="E5693" s="52" t="e">
        <f t="shared" ref="E5693:W5693" si="9830">E5686</f>
        <v>#N/A</v>
      </c>
      <c r="F5693" s="52" t="e">
        <f t="shared" si="9830"/>
        <v>#N/A</v>
      </c>
      <c r="G5693" s="52" t="e">
        <f t="shared" si="9830"/>
        <v>#N/A</v>
      </c>
      <c r="H5693" s="52" t="e">
        <f t="shared" si="9830"/>
        <v>#N/A</v>
      </c>
      <c r="I5693" s="52" t="e">
        <f t="shared" si="9830"/>
        <v>#N/A</v>
      </c>
      <c r="J5693" s="52" t="e">
        <f t="shared" si="9830"/>
        <v>#N/A</v>
      </c>
      <c r="K5693" s="52" t="e">
        <f t="shared" si="9830"/>
        <v>#N/A</v>
      </c>
      <c r="L5693" s="52" t="e">
        <f t="shared" si="9830"/>
        <v>#N/A</v>
      </c>
      <c r="M5693" s="52" t="e">
        <f t="shared" si="9830"/>
        <v>#N/A</v>
      </c>
      <c r="N5693" s="52" t="e">
        <f t="shared" si="9830"/>
        <v>#N/A</v>
      </c>
      <c r="O5693" s="52" t="e">
        <f t="shared" si="9830"/>
        <v>#N/A</v>
      </c>
      <c r="P5693" s="52" t="e">
        <f t="shared" si="9830"/>
        <v>#N/A</v>
      </c>
      <c r="Q5693" s="52" t="e">
        <f t="shared" si="9830"/>
        <v>#N/A</v>
      </c>
      <c r="R5693" s="52" t="e">
        <f t="shared" si="9830"/>
        <v>#N/A</v>
      </c>
      <c r="S5693" s="52" t="e">
        <f t="shared" si="9830"/>
        <v>#N/A</v>
      </c>
      <c r="T5693" s="52" t="e">
        <f t="shared" si="9830"/>
        <v>#N/A</v>
      </c>
      <c r="U5693" s="52" t="e">
        <f t="shared" si="9830"/>
        <v>#N/A</v>
      </c>
      <c r="V5693" s="52" t="e">
        <f t="shared" si="9830"/>
        <v>#N/A</v>
      </c>
      <c r="W5693" s="52" t="e">
        <f t="shared" si="9830"/>
        <v>#N/A</v>
      </c>
      <c r="X5693" s="55" t="e">
        <f t="shared" ref="X5693:X5694" si="9831">(H5693-(O5693*P5693)/100-3*(J5693*K5693)/100)/2</f>
        <v>#N/A</v>
      </c>
      <c r="Y5693" s="55" t="e">
        <f t="shared" ref="Y5693:Y5694" si="9832">SUM(X5693,(J5693*K5693/100))/(F5693/100)</f>
        <v>#N/A</v>
      </c>
      <c r="Z5693" s="55" t="e">
        <f t="shared" ref="Z5693" si="9833">U5693*0.5+U5694*0.5</f>
        <v>#N/A</v>
      </c>
      <c r="AA5693" s="55" t="e">
        <f t="shared" ref="AA5693:AA5694" si="9834">J5693/Y5693</f>
        <v>#N/A</v>
      </c>
      <c r="AB5693" s="336" t="e">
        <f t="shared" ref="AB5693:AB5694" si="9835">X5693/(Y5693-J5693)</f>
        <v>#N/A</v>
      </c>
      <c r="AC5693" s="223" t="e">
        <f ca="1">INDEX(FGA_COEFFS,1,1)+Z5693*INDEX(FGA_COEFFS,1,2)+Y5693*INDEX(FGA_COEFFS,1,3)+R5693*INDEX(FGA_COEFFS,1,4)+Q5694*INDEX(FGA_COEFFS,1,5)+S5693*INDEX(FGA_COEFFS,1,6)+T5694*INDEX(FGA_COEFFS,1,7)+M5694*INDEX(FGA_COEFFS,1,8)+Y5697*Y5698</f>
        <v>#N/A</v>
      </c>
      <c r="AD5693" s="223" t="e">
        <f ca="1">INDEX(THREEPTA_COEFFS,1,1)+AC5693*INDEX(THREEPTA_COEFFS,1,2)+J5693*INDEX(THREEPTA_COEFFS,1,3)+AA5693*INDEX(THREEPTA_COEFFS,1,4)+K5693*INDEX(THREEPTA_COEFFS,1,5)+L5694*INDEX(THREEPTA_COEFFS,1,6)+Z5697*Z5698</f>
        <v>#N/A</v>
      </c>
      <c r="AE5693" s="223" t="e">
        <f ca="1">INDEX(THREEPTPCT_COEFFS,1,1)+K5693*INDEX(THREEPTPCT_COEFFS,1,2)+L5694*INDEX(THREEPTPCT_COEFFS,1,3)+AA5697*AA5698</f>
        <v>#N/A</v>
      </c>
      <c r="AF5693" s="55" t="e">
        <f t="shared" ref="AF5693:AF5694" ca="1" si="9836">AC5693-AD5693</f>
        <v>#N/A</v>
      </c>
      <c r="AG5693" s="223" t="e">
        <f ca="1">INDEX(TWOPTPCT_COEFFS,1,1)+AB5693*INDEX(TWOPTPCT_COEFFS,1,2)+I5694*INDEX(TWOPTPCT_COEFFS,1,3)+G5694*INDEX(TWOPTPCT_COEFFS,1,4)+L5694*INDEX(TWOPTPCT_COEFFS,1,5)+AB5697*AB5698</f>
        <v>#N/A</v>
      </c>
      <c r="AH5693" s="223" t="e">
        <f ca="1">INDEX(FTA_COEFFS,1,1)+O5693*INDEX(FTA_COEFFS,1,2)+N5694*INDEX(FTA_COEFFS,1,3)+(Q5693+R5693)*INDEX(FTA_COEFFS,1,4)+(Q5694+R5694)*INDEX(FTA_COEFFS,1,5)+M5694*INDEX(FTA_COEFFS,1,6)+AC5697*AC5698</f>
        <v>#N/A</v>
      </c>
      <c r="AI5693" s="223" t="e">
        <f ca="1">INDEX(FTPCT_COEFFS,1,1)+P5693*INDEX(FTPCT_COEFFS,1,2)+F5693*INDEX(FTPCT_COEFFS,1,3)+G5694*INDEX(FTPCT_COEFFS,1,4)+AD5697*AD5698</f>
        <v>#N/A</v>
      </c>
      <c r="AJ5693" s="338" t="e">
        <f t="shared" ref="AJ5693:AJ5694" ca="1" si="9837">AD5693*AE5693/100+AF5693*AG5693+AH5693*AI5693/100</f>
        <v>#N/A</v>
      </c>
      <c r="AK5693" s="55"/>
      <c r="AL5693" s="55"/>
      <c r="AM5693" s="55"/>
      <c r="AN5693" s="55"/>
      <c r="AO5693" s="55"/>
      <c r="AP5693" s="55"/>
      <c r="AQ5693" s="55"/>
      <c r="AR5693" s="55"/>
    </row>
    <row r="5694" spans="1:45" x14ac:dyDescent="0.3">
      <c r="B5694" s="54" t="s">
        <v>175</v>
      </c>
      <c r="C5694" s="54">
        <f>C5687</f>
        <v>0</v>
      </c>
      <c r="D5694" s="56" t="e">
        <f t="shared" ca="1" si="9829"/>
        <v>#N/A</v>
      </c>
      <c r="E5694" s="52" t="e">
        <f t="shared" ref="E5694:W5694" si="9838">E5687</f>
        <v>#N/A</v>
      </c>
      <c r="F5694" s="52" t="e">
        <f t="shared" si="9838"/>
        <v>#N/A</v>
      </c>
      <c r="G5694" s="52" t="e">
        <f t="shared" si="9838"/>
        <v>#N/A</v>
      </c>
      <c r="H5694" s="52" t="e">
        <f t="shared" si="9838"/>
        <v>#N/A</v>
      </c>
      <c r="I5694" s="52" t="e">
        <f t="shared" si="9838"/>
        <v>#N/A</v>
      </c>
      <c r="J5694" s="52" t="e">
        <f t="shared" si="9838"/>
        <v>#N/A</v>
      </c>
      <c r="K5694" s="52" t="e">
        <f t="shared" si="9838"/>
        <v>#N/A</v>
      </c>
      <c r="L5694" s="52" t="e">
        <f t="shared" si="9838"/>
        <v>#N/A</v>
      </c>
      <c r="M5694" s="52" t="e">
        <f t="shared" si="9838"/>
        <v>#N/A</v>
      </c>
      <c r="N5694" s="52" t="e">
        <f t="shared" si="9838"/>
        <v>#N/A</v>
      </c>
      <c r="O5694" s="52" t="e">
        <f t="shared" si="9838"/>
        <v>#N/A</v>
      </c>
      <c r="P5694" s="52" t="e">
        <f t="shared" si="9838"/>
        <v>#N/A</v>
      </c>
      <c r="Q5694" s="52" t="e">
        <f t="shared" si="9838"/>
        <v>#N/A</v>
      </c>
      <c r="R5694" s="52" t="e">
        <f t="shared" si="9838"/>
        <v>#N/A</v>
      </c>
      <c r="S5694" s="52" t="e">
        <f t="shared" si="9838"/>
        <v>#N/A</v>
      </c>
      <c r="T5694" s="52" t="e">
        <f t="shared" si="9838"/>
        <v>#N/A</v>
      </c>
      <c r="U5694" s="52" t="e">
        <f t="shared" si="9838"/>
        <v>#N/A</v>
      </c>
      <c r="V5694" s="52" t="e">
        <f t="shared" si="9838"/>
        <v>#N/A</v>
      </c>
      <c r="W5694" s="52" t="e">
        <f t="shared" si="9838"/>
        <v>#N/A</v>
      </c>
      <c r="X5694" s="55" t="e">
        <f t="shared" si="9831"/>
        <v>#N/A</v>
      </c>
      <c r="Y5694" s="55" t="e">
        <f t="shared" si="9832"/>
        <v>#N/A</v>
      </c>
      <c r="Z5694" s="55" t="e">
        <f t="shared" ref="Z5694" si="9839">Z5693</f>
        <v>#N/A</v>
      </c>
      <c r="AA5694" s="55" t="e">
        <f t="shared" si="9834"/>
        <v>#N/A</v>
      </c>
      <c r="AB5694" s="336" t="e">
        <f t="shared" si="9835"/>
        <v>#N/A</v>
      </c>
      <c r="AC5694" s="223" t="e">
        <f ca="1">INDEX(FGA_COEFFS,1,1)+Z5694*INDEX(FGA_COEFFS,1,2)+Y5694*INDEX(FGA_COEFFS,1,3)+R5694*INDEX(FGA_COEFFS,1,4)+Q5693*INDEX(FGA_COEFFS,1,5)+S5694*INDEX(FGA_COEFFS,1,6)+T5693*INDEX(FGA_COEFFS,1,7)+M5693*INDEX(FGA_COEFFS,1,8)+Y5697*Y5699</f>
        <v>#N/A</v>
      </c>
      <c r="AD5694" s="223" t="e">
        <f ca="1">INDEX(THREEPTA_COEFFS,1,1)+AC5694*INDEX(THREEPTA_COEFFS,1,2)+J5694*INDEX(THREEPTA_COEFFS,1,3)+AA5694*INDEX(THREEPTA_COEFFS,1,4)+K5694*INDEX(THREEPTA_COEFFS,1,5)+L5693*INDEX(THREEPTA_COEFFS,1,6)+Z5697*Z5699</f>
        <v>#N/A</v>
      </c>
      <c r="AE5694" s="223" t="e">
        <f ca="1">INDEX(THREEPTPCT_COEFFS,1,1)+K5694*INDEX(THREEPTPCT_COEFFS,1,2)+L5693*INDEX(THREEPTPCT_COEFFS,1,3)+AA5697*AA5699</f>
        <v>#N/A</v>
      </c>
      <c r="AF5694" s="55" t="e">
        <f t="shared" ca="1" si="9836"/>
        <v>#N/A</v>
      </c>
      <c r="AG5694" s="223" t="e">
        <f ca="1">INDEX(TWOPTPCT_COEFFS,1,1)+AB5694*INDEX(TWOPTPCT_COEFFS,1,2)+I5693*INDEX(TWOPTPCT_COEFFS,1,3)+G5693*INDEX(TWOPTPCT_COEFFS,1,4)+L5693*INDEX(TWOPTPCT_COEFFS,1,5)+AB5697*AB5699</f>
        <v>#N/A</v>
      </c>
      <c r="AH5694" s="223" t="e">
        <f ca="1">INDEX(FTA_COEFFS,1,1)+O5694*INDEX(FTA_COEFFS,1,2)+N5693*INDEX(FTA_COEFFS,1,3)+(Q5694+R5694)*INDEX(FTA_COEFFS,1,4)+(Q5693+R5693)*INDEX(FTA_COEFFS,1,5)+M5693*INDEX(FTA_COEFFS,1,6)+AC5697*AC5699</f>
        <v>#N/A</v>
      </c>
      <c r="AI5694" s="223" t="e">
        <f ca="1">INDEX(FTPCT_COEFFS,1,1)+P5694*INDEX(FTPCT_COEFFS,1,2)+F5694*INDEX(FTPCT_COEFFS,1,3)+G5693*INDEX(FTPCT_COEFFS,1,4)+AD5697*AD5699</f>
        <v>#N/A</v>
      </c>
      <c r="AJ5694" s="338" t="e">
        <f t="shared" ca="1" si="9837"/>
        <v>#N/A</v>
      </c>
      <c r="AK5694" s="55"/>
      <c r="AL5694" s="55"/>
      <c r="AM5694" s="55"/>
      <c r="AN5694" s="55"/>
      <c r="AO5694" s="55"/>
      <c r="AP5694" s="55"/>
      <c r="AQ5694" s="55"/>
      <c r="AR5694" s="55"/>
    </row>
    <row r="5695" spans="1:45" x14ac:dyDescent="0.3">
      <c r="A5695" s="54" t="e">
        <f ca="1">IF(D5693&gt;(D5694+(AVERAGE(V5693,W5693)-AVERAGE(V5694,W5694))/2)+2.5,C5693,IF(D5694&gt;(D5693+(AVERAGE(V5694,W5694)-AVERAGE(V5693,W5693))/2)+2.5,C5694,"Close"))</f>
        <v>#N/A</v>
      </c>
      <c r="B5695" s="64" t="e">
        <f ca="1">IF(D5694&gt;D5693,C5694,C5693)</f>
        <v>#N/A</v>
      </c>
      <c r="D5695" s="56"/>
      <c r="X5695" s="55"/>
      <c r="Y5695" s="55"/>
      <c r="Z5695" s="55"/>
      <c r="AA5695" s="55"/>
      <c r="AB5695" s="55"/>
      <c r="AC5695" s="337"/>
      <c r="AD5695" s="337"/>
      <c r="AE5695" s="337"/>
      <c r="AF5695" s="337"/>
      <c r="AG5695" s="337"/>
      <c r="AH5695" s="337"/>
      <c r="AI5695" s="337"/>
      <c r="AJ5695" s="337"/>
      <c r="AK5695" s="337"/>
      <c r="AL5695" s="337"/>
      <c r="AM5695" s="55"/>
      <c r="AN5695" s="55"/>
      <c r="AO5695" s="55"/>
      <c r="AP5695" s="55"/>
      <c r="AQ5695" s="55"/>
      <c r="AR5695" s="55"/>
      <c r="AS5695" s="55"/>
    </row>
    <row r="5696" spans="1:45" x14ac:dyDescent="0.3">
      <c r="X5696" s="54" t="s">
        <v>1305</v>
      </c>
      <c r="Y5696" s="54" t="s">
        <v>128</v>
      </c>
      <c r="Z5696" s="54" t="s">
        <v>157</v>
      </c>
      <c r="AA5696" s="54" t="s">
        <v>151</v>
      </c>
      <c r="AB5696" s="54" t="s">
        <v>1327</v>
      </c>
      <c r="AC5696" s="54" t="s">
        <v>129</v>
      </c>
      <c r="AD5696" s="54" t="s">
        <v>116</v>
      </c>
      <c r="AE5696" s="54"/>
      <c r="AF5696" s="54"/>
      <c r="AG5696" s="54"/>
      <c r="AH5696" s="54"/>
      <c r="AI5696" s="54"/>
      <c r="AJ5696" s="54"/>
      <c r="AK5696" s="54"/>
      <c r="AL5696" s="54"/>
      <c r="AM5696" s="54"/>
      <c r="AN5696" s="54"/>
      <c r="AO5696" s="54"/>
      <c r="AP5696" s="54"/>
      <c r="AQ5696" s="54"/>
      <c r="AR5696" s="54"/>
      <c r="AS5696" s="54"/>
    </row>
    <row r="5697" spans="1:45" x14ac:dyDescent="0.3">
      <c r="X5697" s="54"/>
      <c r="Y5697" s="54">
        <f t="shared" ref="Y5697:AD5697" si="9840">Y5690</f>
        <v>6.4436999999999998</v>
      </c>
      <c r="Z5697" s="54">
        <f t="shared" si="9840"/>
        <v>4.9371</v>
      </c>
      <c r="AA5697" s="54">
        <f t="shared" si="9840"/>
        <v>11.350300000000001</v>
      </c>
      <c r="AB5697" s="54">
        <f t="shared" si="9840"/>
        <v>7.1900000000000006E-2</v>
      </c>
      <c r="AC5697" s="54">
        <f t="shared" si="9840"/>
        <v>6.2766000000000002</v>
      </c>
      <c r="AD5697" s="54">
        <f t="shared" si="9840"/>
        <v>11.042999999999999</v>
      </c>
      <c r="AE5697" s="54"/>
      <c r="AF5697" s="336"/>
      <c r="AG5697" s="336"/>
      <c r="AH5697" s="336"/>
      <c r="AI5697" s="54"/>
      <c r="AJ5697" s="54"/>
      <c r="AK5697" s="54"/>
      <c r="AL5697" s="54"/>
      <c r="AM5697" s="54"/>
      <c r="AN5697" s="54"/>
      <c r="AO5697" s="54"/>
      <c r="AP5697" s="54"/>
      <c r="AQ5697" s="54"/>
      <c r="AR5697" s="54"/>
      <c r="AS5697" s="54"/>
    </row>
    <row r="5698" spans="1:45" x14ac:dyDescent="0.3">
      <c r="D5698" s="56"/>
      <c r="X5698" s="336"/>
      <c r="Y5698" s="336">
        <f t="shared" ca="1" si="9780"/>
        <v>-0.20578869427984914</v>
      </c>
      <c r="Z5698" s="336">
        <f t="shared" ca="1" si="9780"/>
        <v>0.30383282050332677</v>
      </c>
      <c r="AA5698" s="336">
        <f t="shared" ca="1" si="9780"/>
        <v>-1.1994236115430725</v>
      </c>
      <c r="AB5698" s="336">
        <f t="shared" ca="1" si="9780"/>
        <v>-0.78650127765998601</v>
      </c>
      <c r="AC5698" s="336">
        <f t="shared" ca="1" si="9780"/>
        <v>-0.30961734316483452</v>
      </c>
      <c r="AD5698" s="336">
        <f t="shared" ca="1" si="9780"/>
        <v>-4.2255327197711245E-2</v>
      </c>
      <c r="AE5698" s="336"/>
      <c r="AF5698" s="336"/>
      <c r="AG5698" s="336"/>
      <c r="AH5698" s="336"/>
      <c r="AI5698" s="54"/>
      <c r="AJ5698" s="54"/>
      <c r="AK5698" s="54"/>
      <c r="AL5698" s="336"/>
      <c r="AM5698" s="336"/>
      <c r="AN5698" s="336"/>
      <c r="AO5698" s="336"/>
      <c r="AP5698" s="54"/>
      <c r="AQ5698" s="336"/>
      <c r="AR5698" s="336"/>
      <c r="AS5698" s="336"/>
    </row>
    <row r="5699" spans="1:45" x14ac:dyDescent="0.3">
      <c r="C5699" s="54"/>
      <c r="D5699" s="56"/>
      <c r="Y5699" s="336">
        <f t="shared" ca="1" si="9780"/>
        <v>2.8585402602512278E-3</v>
      </c>
      <c r="Z5699" s="336">
        <f t="shared" ca="1" si="9780"/>
        <v>-0.65097639340517832</v>
      </c>
      <c r="AA5699" s="336">
        <f t="shared" ca="1" si="9780"/>
        <v>-0.15075665425534929</v>
      </c>
      <c r="AB5699" s="336">
        <f t="shared" ca="1" si="9780"/>
        <v>-0.70478685469361924</v>
      </c>
      <c r="AC5699" s="336">
        <f t="shared" ca="1" si="9780"/>
        <v>0.14504245236822988</v>
      </c>
      <c r="AD5699" s="336">
        <f t="shared" ca="1" si="9780"/>
        <v>-0.25753099745219088</v>
      </c>
      <c r="AE5699" s="55"/>
      <c r="AF5699" s="55"/>
      <c r="AG5699" s="55"/>
      <c r="AH5699" s="55"/>
      <c r="AI5699" s="55"/>
      <c r="AJ5699" s="55"/>
      <c r="AK5699" s="55"/>
      <c r="AL5699" s="55"/>
      <c r="AM5699" s="55"/>
      <c r="AN5699" s="55"/>
      <c r="AO5699" s="55"/>
      <c r="AP5699" s="55"/>
      <c r="AQ5699" s="55"/>
      <c r="AR5699" s="55"/>
      <c r="AS5699" s="55"/>
    </row>
    <row r="5700" spans="1:45" x14ac:dyDescent="0.3">
      <c r="B5700" s="54" t="s">
        <v>172</v>
      </c>
      <c r="C5700" s="53">
        <f>C5693</f>
        <v>0</v>
      </c>
      <c r="D5700" s="56" t="e">
        <f t="shared" ref="D5700:D5701" ca="1" si="9841">AJ5700</f>
        <v>#N/A</v>
      </c>
      <c r="E5700" s="52" t="e">
        <f t="shared" ref="E5700:W5700" si="9842">E5693</f>
        <v>#N/A</v>
      </c>
      <c r="F5700" s="52" t="e">
        <f t="shared" si="9842"/>
        <v>#N/A</v>
      </c>
      <c r="G5700" s="52" t="e">
        <f t="shared" si="9842"/>
        <v>#N/A</v>
      </c>
      <c r="H5700" s="52" t="e">
        <f t="shared" si="9842"/>
        <v>#N/A</v>
      </c>
      <c r="I5700" s="52" t="e">
        <f t="shared" si="9842"/>
        <v>#N/A</v>
      </c>
      <c r="J5700" s="52" t="e">
        <f t="shared" si="9842"/>
        <v>#N/A</v>
      </c>
      <c r="K5700" s="52" t="e">
        <f t="shared" si="9842"/>
        <v>#N/A</v>
      </c>
      <c r="L5700" s="52" t="e">
        <f t="shared" si="9842"/>
        <v>#N/A</v>
      </c>
      <c r="M5700" s="52" t="e">
        <f t="shared" si="9842"/>
        <v>#N/A</v>
      </c>
      <c r="N5700" s="52" t="e">
        <f t="shared" si="9842"/>
        <v>#N/A</v>
      </c>
      <c r="O5700" s="52" t="e">
        <f t="shared" si="9842"/>
        <v>#N/A</v>
      </c>
      <c r="P5700" s="52" t="e">
        <f t="shared" si="9842"/>
        <v>#N/A</v>
      </c>
      <c r="Q5700" s="52" t="e">
        <f t="shared" si="9842"/>
        <v>#N/A</v>
      </c>
      <c r="R5700" s="52" t="e">
        <f t="shared" si="9842"/>
        <v>#N/A</v>
      </c>
      <c r="S5700" s="52" t="e">
        <f t="shared" si="9842"/>
        <v>#N/A</v>
      </c>
      <c r="T5700" s="52" t="e">
        <f t="shared" si="9842"/>
        <v>#N/A</v>
      </c>
      <c r="U5700" s="52" t="e">
        <f t="shared" si="9842"/>
        <v>#N/A</v>
      </c>
      <c r="V5700" s="52" t="e">
        <f t="shared" si="9842"/>
        <v>#N/A</v>
      </c>
      <c r="W5700" s="52" t="e">
        <f t="shared" si="9842"/>
        <v>#N/A</v>
      </c>
      <c r="X5700" s="55" t="e">
        <f t="shared" ref="X5700:X5701" si="9843">(H5700-(O5700*P5700)/100-3*(J5700*K5700)/100)/2</f>
        <v>#N/A</v>
      </c>
      <c r="Y5700" s="55" t="e">
        <f t="shared" ref="Y5700:Y5701" si="9844">SUM(X5700,(J5700*K5700/100))/(F5700/100)</f>
        <v>#N/A</v>
      </c>
      <c r="Z5700" s="55" t="e">
        <f t="shared" ref="Z5700" si="9845">U5700*0.5+U5701*0.5</f>
        <v>#N/A</v>
      </c>
      <c r="AA5700" s="55" t="e">
        <f t="shared" ref="AA5700:AA5701" si="9846">J5700/Y5700</f>
        <v>#N/A</v>
      </c>
      <c r="AB5700" s="336" t="e">
        <f t="shared" ref="AB5700:AB5701" si="9847">X5700/(Y5700-J5700)</f>
        <v>#N/A</v>
      </c>
      <c r="AC5700" s="223" t="e">
        <f ca="1">INDEX(FGA_COEFFS,1,1)+Z5700*INDEX(FGA_COEFFS,1,2)+Y5700*INDEX(FGA_COEFFS,1,3)+R5700*INDEX(FGA_COEFFS,1,4)+Q5701*INDEX(FGA_COEFFS,1,5)+S5700*INDEX(FGA_COEFFS,1,6)+T5701*INDEX(FGA_COEFFS,1,7)+M5701*INDEX(FGA_COEFFS,1,8)+Y5704*Y5705</f>
        <v>#N/A</v>
      </c>
      <c r="AD5700" s="223" t="e">
        <f ca="1">INDEX(THREEPTA_COEFFS,1,1)+AC5700*INDEX(THREEPTA_COEFFS,1,2)+J5700*INDEX(THREEPTA_COEFFS,1,3)+AA5700*INDEX(THREEPTA_COEFFS,1,4)+K5700*INDEX(THREEPTA_COEFFS,1,5)+L5701*INDEX(THREEPTA_COEFFS,1,6)+Z5704*Z5705</f>
        <v>#N/A</v>
      </c>
      <c r="AE5700" s="223" t="e">
        <f ca="1">INDEX(THREEPTPCT_COEFFS,1,1)+K5700*INDEX(THREEPTPCT_COEFFS,1,2)+L5701*INDEX(THREEPTPCT_COEFFS,1,3)+AA5704*AA5705</f>
        <v>#N/A</v>
      </c>
      <c r="AF5700" s="55" t="e">
        <f t="shared" ref="AF5700:AF5701" ca="1" si="9848">AC5700-AD5700</f>
        <v>#N/A</v>
      </c>
      <c r="AG5700" s="223" t="e">
        <f ca="1">INDEX(TWOPTPCT_COEFFS,1,1)+AB5700*INDEX(TWOPTPCT_COEFFS,1,2)+I5701*INDEX(TWOPTPCT_COEFFS,1,3)+G5701*INDEX(TWOPTPCT_COEFFS,1,4)+L5701*INDEX(TWOPTPCT_COEFFS,1,5)+AB5704*AB5705</f>
        <v>#N/A</v>
      </c>
      <c r="AH5700" s="223" t="e">
        <f ca="1">INDEX(FTA_COEFFS,1,1)+O5700*INDEX(FTA_COEFFS,1,2)+N5701*INDEX(FTA_COEFFS,1,3)+(Q5700+R5700)*INDEX(FTA_COEFFS,1,4)+(Q5701+R5701)*INDEX(FTA_COEFFS,1,5)+M5701*INDEX(FTA_COEFFS,1,6)+AC5704*AC5705</f>
        <v>#N/A</v>
      </c>
      <c r="AI5700" s="223" t="e">
        <f ca="1">INDEX(FTPCT_COEFFS,1,1)+P5700*INDEX(FTPCT_COEFFS,1,2)+F5700*INDEX(FTPCT_COEFFS,1,3)+G5701*INDEX(FTPCT_COEFFS,1,4)+AD5704*AD5705</f>
        <v>#N/A</v>
      </c>
      <c r="AJ5700" s="338" t="e">
        <f t="shared" ref="AJ5700:AJ5701" ca="1" si="9849">AD5700*AE5700/100+AF5700*AG5700+AH5700*AI5700/100</f>
        <v>#N/A</v>
      </c>
      <c r="AK5700" s="55"/>
      <c r="AL5700" s="55"/>
      <c r="AM5700" s="55"/>
      <c r="AN5700" s="55"/>
      <c r="AO5700" s="55"/>
      <c r="AP5700" s="55"/>
      <c r="AQ5700" s="55"/>
      <c r="AR5700" s="55"/>
    </row>
    <row r="5701" spans="1:45" x14ac:dyDescent="0.3">
      <c r="B5701" s="54" t="s">
        <v>175</v>
      </c>
      <c r="C5701" s="54">
        <f>C5694</f>
        <v>0</v>
      </c>
      <c r="D5701" s="56" t="e">
        <f t="shared" ca="1" si="9841"/>
        <v>#N/A</v>
      </c>
      <c r="E5701" s="52" t="e">
        <f t="shared" ref="E5701:W5701" si="9850">E5694</f>
        <v>#N/A</v>
      </c>
      <c r="F5701" s="52" t="e">
        <f t="shared" si="9850"/>
        <v>#N/A</v>
      </c>
      <c r="G5701" s="52" t="e">
        <f t="shared" si="9850"/>
        <v>#N/A</v>
      </c>
      <c r="H5701" s="52" t="e">
        <f t="shared" si="9850"/>
        <v>#N/A</v>
      </c>
      <c r="I5701" s="52" t="e">
        <f t="shared" si="9850"/>
        <v>#N/A</v>
      </c>
      <c r="J5701" s="52" t="e">
        <f t="shared" si="9850"/>
        <v>#N/A</v>
      </c>
      <c r="K5701" s="52" t="e">
        <f t="shared" si="9850"/>
        <v>#N/A</v>
      </c>
      <c r="L5701" s="52" t="e">
        <f t="shared" si="9850"/>
        <v>#N/A</v>
      </c>
      <c r="M5701" s="52" t="e">
        <f t="shared" si="9850"/>
        <v>#N/A</v>
      </c>
      <c r="N5701" s="52" t="e">
        <f t="shared" si="9850"/>
        <v>#N/A</v>
      </c>
      <c r="O5701" s="52" t="e">
        <f t="shared" si="9850"/>
        <v>#N/A</v>
      </c>
      <c r="P5701" s="52" t="e">
        <f t="shared" si="9850"/>
        <v>#N/A</v>
      </c>
      <c r="Q5701" s="52" t="e">
        <f t="shared" si="9850"/>
        <v>#N/A</v>
      </c>
      <c r="R5701" s="52" t="e">
        <f t="shared" si="9850"/>
        <v>#N/A</v>
      </c>
      <c r="S5701" s="52" t="e">
        <f t="shared" si="9850"/>
        <v>#N/A</v>
      </c>
      <c r="T5701" s="52" t="e">
        <f t="shared" si="9850"/>
        <v>#N/A</v>
      </c>
      <c r="U5701" s="52" t="e">
        <f t="shared" si="9850"/>
        <v>#N/A</v>
      </c>
      <c r="V5701" s="52" t="e">
        <f t="shared" si="9850"/>
        <v>#N/A</v>
      </c>
      <c r="W5701" s="52" t="e">
        <f t="shared" si="9850"/>
        <v>#N/A</v>
      </c>
      <c r="X5701" s="55" t="e">
        <f t="shared" si="9843"/>
        <v>#N/A</v>
      </c>
      <c r="Y5701" s="55" t="e">
        <f t="shared" si="9844"/>
        <v>#N/A</v>
      </c>
      <c r="Z5701" s="55" t="e">
        <f t="shared" ref="Z5701" si="9851">Z5700</f>
        <v>#N/A</v>
      </c>
      <c r="AA5701" s="55" t="e">
        <f t="shared" si="9846"/>
        <v>#N/A</v>
      </c>
      <c r="AB5701" s="336" t="e">
        <f t="shared" si="9847"/>
        <v>#N/A</v>
      </c>
      <c r="AC5701" s="223" t="e">
        <f ca="1">INDEX(FGA_COEFFS,1,1)+Z5701*INDEX(FGA_COEFFS,1,2)+Y5701*INDEX(FGA_COEFFS,1,3)+R5701*INDEX(FGA_COEFFS,1,4)+Q5700*INDEX(FGA_COEFFS,1,5)+S5701*INDEX(FGA_COEFFS,1,6)+T5700*INDEX(FGA_COEFFS,1,7)+M5700*INDEX(FGA_COEFFS,1,8)+Y5704*Y5706</f>
        <v>#N/A</v>
      </c>
      <c r="AD5701" s="223" t="e">
        <f ca="1">INDEX(THREEPTA_COEFFS,1,1)+AC5701*INDEX(THREEPTA_COEFFS,1,2)+J5701*INDEX(THREEPTA_COEFFS,1,3)+AA5701*INDEX(THREEPTA_COEFFS,1,4)+K5701*INDEX(THREEPTA_COEFFS,1,5)+L5700*INDEX(THREEPTA_COEFFS,1,6)+Z5704*Z5706</f>
        <v>#N/A</v>
      </c>
      <c r="AE5701" s="223" t="e">
        <f ca="1">INDEX(THREEPTPCT_COEFFS,1,1)+K5701*INDEX(THREEPTPCT_COEFFS,1,2)+L5700*INDEX(THREEPTPCT_COEFFS,1,3)+AA5704*AA5706</f>
        <v>#N/A</v>
      </c>
      <c r="AF5701" s="55" t="e">
        <f t="shared" ca="1" si="9848"/>
        <v>#N/A</v>
      </c>
      <c r="AG5701" s="223" t="e">
        <f ca="1">INDEX(TWOPTPCT_COEFFS,1,1)+AB5701*INDEX(TWOPTPCT_COEFFS,1,2)+I5700*INDEX(TWOPTPCT_COEFFS,1,3)+G5700*INDEX(TWOPTPCT_COEFFS,1,4)+L5700*INDEX(TWOPTPCT_COEFFS,1,5)+AB5704*AB5706</f>
        <v>#N/A</v>
      </c>
      <c r="AH5701" s="223" t="e">
        <f ca="1">INDEX(FTA_COEFFS,1,1)+O5701*INDEX(FTA_COEFFS,1,2)+N5700*INDEX(FTA_COEFFS,1,3)+(Q5701+R5701)*INDEX(FTA_COEFFS,1,4)+(Q5700+R5700)*INDEX(FTA_COEFFS,1,5)+M5700*INDEX(FTA_COEFFS,1,6)+AC5704*AC5706</f>
        <v>#N/A</v>
      </c>
      <c r="AI5701" s="223" t="e">
        <f ca="1">INDEX(FTPCT_COEFFS,1,1)+P5701*INDEX(FTPCT_COEFFS,1,2)+F5701*INDEX(FTPCT_COEFFS,1,3)+G5700*INDEX(FTPCT_COEFFS,1,4)+AD5704*AD5706</f>
        <v>#N/A</v>
      </c>
      <c r="AJ5701" s="338" t="e">
        <f t="shared" ca="1" si="9849"/>
        <v>#N/A</v>
      </c>
      <c r="AK5701" s="55"/>
      <c r="AL5701" s="55"/>
      <c r="AM5701" s="55"/>
      <c r="AN5701" s="55"/>
      <c r="AO5701" s="55"/>
      <c r="AP5701" s="55"/>
      <c r="AQ5701" s="55"/>
      <c r="AR5701" s="55"/>
    </row>
    <row r="5702" spans="1:45" x14ac:dyDescent="0.3">
      <c r="A5702" s="54" t="e">
        <f ca="1">IF(D5700&gt;(D5701+(AVERAGE(V5700,W5700)-AVERAGE(V5701,W5701))/2)+2.5,C5700,IF(D5701&gt;(D5700+(AVERAGE(V5701,W5701)-AVERAGE(V5700,W5700))/2)+2.5,C5701,"Close"))</f>
        <v>#N/A</v>
      </c>
      <c r="B5702" s="64" t="e">
        <f ca="1">IF(D5701&gt;D5700,C5701,C5700)</f>
        <v>#N/A</v>
      </c>
      <c r="D5702" s="56"/>
      <c r="X5702" s="55"/>
      <c r="Y5702" s="55"/>
      <c r="Z5702" s="55"/>
      <c r="AA5702" s="55"/>
      <c r="AB5702" s="55"/>
      <c r="AC5702" s="337"/>
      <c r="AD5702" s="337"/>
      <c r="AE5702" s="337"/>
      <c r="AF5702" s="337"/>
      <c r="AG5702" s="337"/>
      <c r="AH5702" s="337"/>
      <c r="AI5702" s="337"/>
      <c r="AJ5702" s="337"/>
      <c r="AK5702" s="337"/>
      <c r="AL5702" s="337"/>
      <c r="AM5702" s="55"/>
      <c r="AN5702" s="55"/>
      <c r="AO5702" s="55"/>
      <c r="AP5702" s="55"/>
      <c r="AQ5702" s="55"/>
      <c r="AR5702" s="55"/>
      <c r="AS5702" s="55"/>
    </row>
    <row r="5703" spans="1:45" x14ac:dyDescent="0.3">
      <c r="X5703" s="54" t="s">
        <v>1305</v>
      </c>
      <c r="Y5703" s="54" t="s">
        <v>128</v>
      </c>
      <c r="Z5703" s="54" t="s">
        <v>157</v>
      </c>
      <c r="AA5703" s="54" t="s">
        <v>151</v>
      </c>
      <c r="AB5703" s="54" t="s">
        <v>1327</v>
      </c>
      <c r="AC5703" s="54" t="s">
        <v>129</v>
      </c>
      <c r="AD5703" s="54" t="s">
        <v>116</v>
      </c>
      <c r="AE5703" s="54"/>
      <c r="AF5703" s="54"/>
      <c r="AG5703" s="54"/>
      <c r="AH5703" s="54"/>
      <c r="AI5703" s="54"/>
      <c r="AJ5703" s="54"/>
      <c r="AK5703" s="54"/>
      <c r="AL5703" s="54"/>
      <c r="AM5703" s="54"/>
      <c r="AN5703" s="54"/>
      <c r="AO5703" s="54"/>
      <c r="AP5703" s="54"/>
      <c r="AQ5703" s="54"/>
      <c r="AR5703" s="54"/>
      <c r="AS5703" s="54"/>
    </row>
    <row r="5704" spans="1:45" x14ac:dyDescent="0.3">
      <c r="X5704" s="54"/>
      <c r="Y5704" s="54">
        <f t="shared" ref="Y5704:AD5704" si="9852">Y5697</f>
        <v>6.4436999999999998</v>
      </c>
      <c r="Z5704" s="54">
        <f t="shared" si="9852"/>
        <v>4.9371</v>
      </c>
      <c r="AA5704" s="54">
        <f t="shared" si="9852"/>
        <v>11.350300000000001</v>
      </c>
      <c r="AB5704" s="54">
        <f t="shared" si="9852"/>
        <v>7.1900000000000006E-2</v>
      </c>
      <c r="AC5704" s="54">
        <f t="shared" si="9852"/>
        <v>6.2766000000000002</v>
      </c>
      <c r="AD5704" s="54">
        <f t="shared" si="9852"/>
        <v>11.042999999999999</v>
      </c>
      <c r="AE5704" s="54"/>
      <c r="AF5704" s="336"/>
      <c r="AG5704" s="336"/>
      <c r="AH5704" s="336"/>
      <c r="AI5704" s="54"/>
      <c r="AJ5704" s="54"/>
      <c r="AK5704" s="54"/>
      <c r="AL5704" s="54"/>
      <c r="AM5704" s="54"/>
      <c r="AN5704" s="54"/>
      <c r="AO5704" s="54"/>
      <c r="AP5704" s="54"/>
      <c r="AQ5704" s="54"/>
      <c r="AR5704" s="54"/>
      <c r="AS5704" s="54"/>
    </row>
    <row r="5705" spans="1:45" x14ac:dyDescent="0.3">
      <c r="D5705" s="56"/>
      <c r="X5705" s="336"/>
      <c r="Y5705" s="336">
        <f t="shared" ca="1" si="9780"/>
        <v>0.83786339345080019</v>
      </c>
      <c r="Z5705" s="336">
        <f t="shared" ca="1" si="9780"/>
        <v>0.93999663089006102</v>
      </c>
      <c r="AA5705" s="336">
        <f t="shared" ca="1" si="9780"/>
        <v>-1.1760817714089704</v>
      </c>
      <c r="AB5705" s="336">
        <f t="shared" ca="1" si="9780"/>
        <v>0.44474667369343801</v>
      </c>
      <c r="AC5705" s="336">
        <f t="shared" ca="1" si="9780"/>
        <v>0.43271699195573876</v>
      </c>
      <c r="AD5705" s="336">
        <f t="shared" ca="1" si="9780"/>
        <v>1.0252531864256251</v>
      </c>
      <c r="AE5705" s="336"/>
      <c r="AF5705" s="336"/>
      <c r="AG5705" s="336"/>
      <c r="AH5705" s="336"/>
      <c r="AI5705" s="54"/>
      <c r="AJ5705" s="54"/>
      <c r="AK5705" s="54"/>
      <c r="AL5705" s="336"/>
      <c r="AM5705" s="336"/>
      <c r="AN5705" s="336"/>
      <c r="AO5705" s="336"/>
      <c r="AP5705" s="54"/>
      <c r="AQ5705" s="336"/>
      <c r="AR5705" s="336"/>
      <c r="AS5705" s="336"/>
    </row>
    <row r="5706" spans="1:45" x14ac:dyDescent="0.3">
      <c r="C5706" s="54"/>
      <c r="D5706" s="56"/>
      <c r="Y5706" s="336">
        <f t="shared" ca="1" si="9780"/>
        <v>-1.0733185677651211</v>
      </c>
      <c r="Z5706" s="336">
        <f t="shared" ca="1" si="9780"/>
        <v>-1.4190398304735789E-2</v>
      </c>
      <c r="AA5706" s="336">
        <f t="shared" ca="1" si="9780"/>
        <v>-1.4417932759432848E-2</v>
      </c>
      <c r="AB5706" s="336">
        <f t="shared" ca="1" si="9780"/>
        <v>1.0619591868828941</v>
      </c>
      <c r="AC5706" s="336">
        <f t="shared" ca="1" si="9780"/>
        <v>1.1082248021070764</v>
      </c>
      <c r="AD5706" s="336">
        <f t="shared" ca="1" si="9780"/>
        <v>-7.3841942259584379E-3</v>
      </c>
      <c r="AE5706" s="55"/>
      <c r="AF5706" s="55"/>
      <c r="AG5706" s="55"/>
      <c r="AH5706" s="55"/>
      <c r="AI5706" s="55"/>
      <c r="AJ5706" s="55"/>
      <c r="AK5706" s="55"/>
      <c r="AL5706" s="55"/>
      <c r="AM5706" s="55"/>
      <c r="AN5706" s="55"/>
      <c r="AO5706" s="55"/>
      <c r="AP5706" s="55"/>
      <c r="AQ5706" s="55"/>
      <c r="AR5706" s="55"/>
      <c r="AS5706" s="55"/>
    </row>
    <row r="5707" spans="1:45" x14ac:dyDescent="0.3">
      <c r="B5707" s="54" t="s">
        <v>172</v>
      </c>
      <c r="C5707" s="53">
        <f>C5700</f>
        <v>0</v>
      </c>
      <c r="D5707" s="56" t="e">
        <f t="shared" ref="D5707:D5708" ca="1" si="9853">AJ5707</f>
        <v>#N/A</v>
      </c>
      <c r="E5707" s="52" t="e">
        <f t="shared" ref="E5707:W5707" si="9854">E5700</f>
        <v>#N/A</v>
      </c>
      <c r="F5707" s="52" t="e">
        <f t="shared" si="9854"/>
        <v>#N/A</v>
      </c>
      <c r="G5707" s="52" t="e">
        <f t="shared" si="9854"/>
        <v>#N/A</v>
      </c>
      <c r="H5707" s="52" t="e">
        <f t="shared" si="9854"/>
        <v>#N/A</v>
      </c>
      <c r="I5707" s="52" t="e">
        <f t="shared" si="9854"/>
        <v>#N/A</v>
      </c>
      <c r="J5707" s="52" t="e">
        <f t="shared" si="9854"/>
        <v>#N/A</v>
      </c>
      <c r="K5707" s="52" t="e">
        <f t="shared" si="9854"/>
        <v>#N/A</v>
      </c>
      <c r="L5707" s="52" t="e">
        <f t="shared" si="9854"/>
        <v>#N/A</v>
      </c>
      <c r="M5707" s="52" t="e">
        <f t="shared" si="9854"/>
        <v>#N/A</v>
      </c>
      <c r="N5707" s="52" t="e">
        <f t="shared" si="9854"/>
        <v>#N/A</v>
      </c>
      <c r="O5707" s="52" t="e">
        <f t="shared" si="9854"/>
        <v>#N/A</v>
      </c>
      <c r="P5707" s="52" t="e">
        <f t="shared" si="9854"/>
        <v>#N/A</v>
      </c>
      <c r="Q5707" s="52" t="e">
        <f t="shared" si="9854"/>
        <v>#N/A</v>
      </c>
      <c r="R5707" s="52" t="e">
        <f t="shared" si="9854"/>
        <v>#N/A</v>
      </c>
      <c r="S5707" s="52" t="e">
        <f t="shared" si="9854"/>
        <v>#N/A</v>
      </c>
      <c r="T5707" s="52" t="e">
        <f t="shared" si="9854"/>
        <v>#N/A</v>
      </c>
      <c r="U5707" s="52" t="e">
        <f t="shared" si="9854"/>
        <v>#N/A</v>
      </c>
      <c r="V5707" s="52" t="e">
        <f t="shared" si="9854"/>
        <v>#N/A</v>
      </c>
      <c r="W5707" s="52" t="e">
        <f t="shared" si="9854"/>
        <v>#N/A</v>
      </c>
      <c r="X5707" s="55" t="e">
        <f t="shared" ref="X5707:X5708" si="9855">(H5707-(O5707*P5707)/100-3*(J5707*K5707)/100)/2</f>
        <v>#N/A</v>
      </c>
      <c r="Y5707" s="55" t="e">
        <f t="shared" ref="Y5707:Y5708" si="9856">SUM(X5707,(J5707*K5707/100))/(F5707/100)</f>
        <v>#N/A</v>
      </c>
      <c r="Z5707" s="55" t="e">
        <f t="shared" ref="Z5707" si="9857">U5707*0.5+U5708*0.5</f>
        <v>#N/A</v>
      </c>
      <c r="AA5707" s="55" t="e">
        <f t="shared" ref="AA5707:AA5708" si="9858">J5707/Y5707</f>
        <v>#N/A</v>
      </c>
      <c r="AB5707" s="336" t="e">
        <f t="shared" ref="AB5707:AB5708" si="9859">X5707/(Y5707-J5707)</f>
        <v>#N/A</v>
      </c>
      <c r="AC5707" s="223" t="e">
        <f ca="1">INDEX(FGA_COEFFS,1,1)+Z5707*INDEX(FGA_COEFFS,1,2)+Y5707*INDEX(FGA_COEFFS,1,3)+R5707*INDEX(FGA_COEFFS,1,4)+Q5708*INDEX(FGA_COEFFS,1,5)+S5707*INDEX(FGA_COEFFS,1,6)+T5708*INDEX(FGA_COEFFS,1,7)+M5708*INDEX(FGA_COEFFS,1,8)+Y5711*Y5712</f>
        <v>#N/A</v>
      </c>
      <c r="AD5707" s="223" t="e">
        <f ca="1">INDEX(THREEPTA_COEFFS,1,1)+AC5707*INDEX(THREEPTA_COEFFS,1,2)+J5707*INDEX(THREEPTA_COEFFS,1,3)+AA5707*INDEX(THREEPTA_COEFFS,1,4)+K5707*INDEX(THREEPTA_COEFFS,1,5)+L5708*INDEX(THREEPTA_COEFFS,1,6)+Z5711*Z5712</f>
        <v>#N/A</v>
      </c>
      <c r="AE5707" s="223" t="e">
        <f ca="1">INDEX(THREEPTPCT_COEFFS,1,1)+K5707*INDEX(THREEPTPCT_COEFFS,1,2)+L5708*INDEX(THREEPTPCT_COEFFS,1,3)+AA5711*AA5712</f>
        <v>#N/A</v>
      </c>
      <c r="AF5707" s="55" t="e">
        <f t="shared" ref="AF5707:AF5708" ca="1" si="9860">AC5707-AD5707</f>
        <v>#N/A</v>
      </c>
      <c r="AG5707" s="223" t="e">
        <f ca="1">INDEX(TWOPTPCT_COEFFS,1,1)+AB5707*INDEX(TWOPTPCT_COEFFS,1,2)+I5708*INDEX(TWOPTPCT_COEFFS,1,3)+G5708*INDEX(TWOPTPCT_COEFFS,1,4)+L5708*INDEX(TWOPTPCT_COEFFS,1,5)+AB5711*AB5712</f>
        <v>#N/A</v>
      </c>
      <c r="AH5707" s="223" t="e">
        <f ca="1">INDEX(FTA_COEFFS,1,1)+O5707*INDEX(FTA_COEFFS,1,2)+N5708*INDEX(FTA_COEFFS,1,3)+(Q5707+R5707)*INDEX(FTA_COEFFS,1,4)+(Q5708+R5708)*INDEX(FTA_COEFFS,1,5)+M5708*INDEX(FTA_COEFFS,1,6)+AC5711*AC5712</f>
        <v>#N/A</v>
      </c>
      <c r="AI5707" s="223" t="e">
        <f ca="1">INDEX(FTPCT_COEFFS,1,1)+P5707*INDEX(FTPCT_COEFFS,1,2)+F5707*INDEX(FTPCT_COEFFS,1,3)+G5708*INDEX(FTPCT_COEFFS,1,4)+AD5711*AD5712</f>
        <v>#N/A</v>
      </c>
      <c r="AJ5707" s="338" t="e">
        <f t="shared" ref="AJ5707:AJ5708" ca="1" si="9861">AD5707*AE5707/100+AF5707*AG5707+AH5707*AI5707/100</f>
        <v>#N/A</v>
      </c>
      <c r="AK5707" s="55"/>
      <c r="AL5707" s="55"/>
      <c r="AM5707" s="55"/>
      <c r="AN5707" s="55"/>
      <c r="AO5707" s="55"/>
      <c r="AP5707" s="55"/>
      <c r="AQ5707" s="55"/>
      <c r="AR5707" s="55"/>
    </row>
    <row r="5708" spans="1:45" x14ac:dyDescent="0.3">
      <c r="B5708" s="54" t="s">
        <v>175</v>
      </c>
      <c r="C5708" s="54">
        <f>C5701</f>
        <v>0</v>
      </c>
      <c r="D5708" s="56" t="e">
        <f t="shared" ca="1" si="9853"/>
        <v>#N/A</v>
      </c>
      <c r="E5708" s="52" t="e">
        <f t="shared" ref="E5708:W5708" si="9862">E5701</f>
        <v>#N/A</v>
      </c>
      <c r="F5708" s="52" t="e">
        <f t="shared" si="9862"/>
        <v>#N/A</v>
      </c>
      <c r="G5708" s="52" t="e">
        <f t="shared" si="9862"/>
        <v>#N/A</v>
      </c>
      <c r="H5708" s="52" t="e">
        <f t="shared" si="9862"/>
        <v>#N/A</v>
      </c>
      <c r="I5708" s="52" t="e">
        <f t="shared" si="9862"/>
        <v>#N/A</v>
      </c>
      <c r="J5708" s="52" t="e">
        <f t="shared" si="9862"/>
        <v>#N/A</v>
      </c>
      <c r="K5708" s="52" t="e">
        <f t="shared" si="9862"/>
        <v>#N/A</v>
      </c>
      <c r="L5708" s="52" t="e">
        <f t="shared" si="9862"/>
        <v>#N/A</v>
      </c>
      <c r="M5708" s="52" t="e">
        <f t="shared" si="9862"/>
        <v>#N/A</v>
      </c>
      <c r="N5708" s="52" t="e">
        <f t="shared" si="9862"/>
        <v>#N/A</v>
      </c>
      <c r="O5708" s="52" t="e">
        <f t="shared" si="9862"/>
        <v>#N/A</v>
      </c>
      <c r="P5708" s="52" t="e">
        <f t="shared" si="9862"/>
        <v>#N/A</v>
      </c>
      <c r="Q5708" s="52" t="e">
        <f t="shared" si="9862"/>
        <v>#N/A</v>
      </c>
      <c r="R5708" s="52" t="e">
        <f t="shared" si="9862"/>
        <v>#N/A</v>
      </c>
      <c r="S5708" s="52" t="e">
        <f t="shared" si="9862"/>
        <v>#N/A</v>
      </c>
      <c r="T5708" s="52" t="e">
        <f t="shared" si="9862"/>
        <v>#N/A</v>
      </c>
      <c r="U5708" s="52" t="e">
        <f t="shared" si="9862"/>
        <v>#N/A</v>
      </c>
      <c r="V5708" s="52" t="e">
        <f t="shared" si="9862"/>
        <v>#N/A</v>
      </c>
      <c r="W5708" s="52" t="e">
        <f t="shared" si="9862"/>
        <v>#N/A</v>
      </c>
      <c r="X5708" s="55" t="e">
        <f t="shared" si="9855"/>
        <v>#N/A</v>
      </c>
      <c r="Y5708" s="55" t="e">
        <f t="shared" si="9856"/>
        <v>#N/A</v>
      </c>
      <c r="Z5708" s="55" t="e">
        <f t="shared" ref="Z5708" si="9863">Z5707</f>
        <v>#N/A</v>
      </c>
      <c r="AA5708" s="55" t="e">
        <f t="shared" si="9858"/>
        <v>#N/A</v>
      </c>
      <c r="AB5708" s="336" t="e">
        <f t="shared" si="9859"/>
        <v>#N/A</v>
      </c>
      <c r="AC5708" s="223" t="e">
        <f ca="1">INDEX(FGA_COEFFS,1,1)+Z5708*INDEX(FGA_COEFFS,1,2)+Y5708*INDEX(FGA_COEFFS,1,3)+R5708*INDEX(FGA_COEFFS,1,4)+Q5707*INDEX(FGA_COEFFS,1,5)+S5708*INDEX(FGA_COEFFS,1,6)+T5707*INDEX(FGA_COEFFS,1,7)+M5707*INDEX(FGA_COEFFS,1,8)+Y5711*Y5713</f>
        <v>#N/A</v>
      </c>
      <c r="AD5708" s="223" t="e">
        <f ca="1">INDEX(THREEPTA_COEFFS,1,1)+AC5708*INDEX(THREEPTA_COEFFS,1,2)+J5708*INDEX(THREEPTA_COEFFS,1,3)+AA5708*INDEX(THREEPTA_COEFFS,1,4)+K5708*INDEX(THREEPTA_COEFFS,1,5)+L5707*INDEX(THREEPTA_COEFFS,1,6)+Z5711*Z5713</f>
        <v>#N/A</v>
      </c>
      <c r="AE5708" s="223" t="e">
        <f ca="1">INDEX(THREEPTPCT_COEFFS,1,1)+K5708*INDEX(THREEPTPCT_COEFFS,1,2)+L5707*INDEX(THREEPTPCT_COEFFS,1,3)+AA5711*AA5713</f>
        <v>#N/A</v>
      </c>
      <c r="AF5708" s="55" t="e">
        <f t="shared" ca="1" si="9860"/>
        <v>#N/A</v>
      </c>
      <c r="AG5708" s="223" t="e">
        <f ca="1">INDEX(TWOPTPCT_COEFFS,1,1)+AB5708*INDEX(TWOPTPCT_COEFFS,1,2)+I5707*INDEX(TWOPTPCT_COEFFS,1,3)+G5707*INDEX(TWOPTPCT_COEFFS,1,4)+L5707*INDEX(TWOPTPCT_COEFFS,1,5)+AB5711*AB5713</f>
        <v>#N/A</v>
      </c>
      <c r="AH5708" s="223" t="e">
        <f ca="1">INDEX(FTA_COEFFS,1,1)+O5708*INDEX(FTA_COEFFS,1,2)+N5707*INDEX(FTA_COEFFS,1,3)+(Q5708+R5708)*INDEX(FTA_COEFFS,1,4)+(Q5707+R5707)*INDEX(FTA_COEFFS,1,5)+M5707*INDEX(FTA_COEFFS,1,6)+AC5711*AC5713</f>
        <v>#N/A</v>
      </c>
      <c r="AI5708" s="223" t="e">
        <f ca="1">INDEX(FTPCT_COEFFS,1,1)+P5708*INDEX(FTPCT_COEFFS,1,2)+F5708*INDEX(FTPCT_COEFFS,1,3)+G5707*INDEX(FTPCT_COEFFS,1,4)+AD5711*AD5713</f>
        <v>#N/A</v>
      </c>
      <c r="AJ5708" s="338" t="e">
        <f t="shared" ca="1" si="9861"/>
        <v>#N/A</v>
      </c>
      <c r="AK5708" s="55"/>
      <c r="AL5708" s="55"/>
      <c r="AM5708" s="55"/>
      <c r="AN5708" s="55"/>
      <c r="AO5708" s="55"/>
      <c r="AP5708" s="55"/>
      <c r="AQ5708" s="55"/>
      <c r="AR5708" s="55"/>
    </row>
    <row r="5709" spans="1:45" x14ac:dyDescent="0.3">
      <c r="A5709" s="54" t="e">
        <f ca="1">IF(D5707&gt;(D5708+(AVERAGE(V5707,W5707)-AVERAGE(V5708,W5708))/2)+2.5,C5707,IF(D5708&gt;(D5707+(AVERAGE(V5708,W5708)-AVERAGE(V5707,W5707))/2)+2.5,C5708,"Close"))</f>
        <v>#N/A</v>
      </c>
      <c r="B5709" s="64" t="e">
        <f ca="1">IF(D5708&gt;D5707,C5708,C5707)</f>
        <v>#N/A</v>
      </c>
      <c r="D5709" s="56"/>
      <c r="X5709" s="55"/>
      <c r="Y5709" s="55"/>
      <c r="Z5709" s="55"/>
      <c r="AA5709" s="55"/>
      <c r="AB5709" s="55"/>
      <c r="AC5709" s="337"/>
      <c r="AD5709" s="337"/>
      <c r="AE5709" s="337"/>
      <c r="AF5709" s="337"/>
      <c r="AG5709" s="337"/>
      <c r="AH5709" s="337"/>
      <c r="AI5709" s="337"/>
      <c r="AJ5709" s="337"/>
      <c r="AK5709" s="337"/>
      <c r="AL5709" s="337"/>
      <c r="AM5709" s="55"/>
      <c r="AN5709" s="55"/>
      <c r="AO5709" s="55"/>
      <c r="AP5709" s="55"/>
      <c r="AQ5709" s="55"/>
      <c r="AR5709" s="55"/>
      <c r="AS5709" s="55"/>
    </row>
    <row r="5710" spans="1:45" x14ac:dyDescent="0.3">
      <c r="X5710" s="54" t="s">
        <v>1305</v>
      </c>
      <c r="Y5710" s="54" t="s">
        <v>128</v>
      </c>
      <c r="Z5710" s="54" t="s">
        <v>157</v>
      </c>
      <c r="AA5710" s="54" t="s">
        <v>151</v>
      </c>
      <c r="AB5710" s="54" t="s">
        <v>1327</v>
      </c>
      <c r="AC5710" s="54" t="s">
        <v>129</v>
      </c>
      <c r="AD5710" s="54" t="s">
        <v>116</v>
      </c>
      <c r="AE5710" s="54"/>
      <c r="AF5710" s="54"/>
      <c r="AG5710" s="54"/>
      <c r="AH5710" s="54"/>
      <c r="AI5710" s="54"/>
      <c r="AJ5710" s="54"/>
      <c r="AK5710" s="54"/>
      <c r="AL5710" s="54"/>
      <c r="AM5710" s="54"/>
      <c r="AN5710" s="54"/>
      <c r="AO5710" s="54"/>
      <c r="AP5710" s="54"/>
      <c r="AQ5710" s="54"/>
      <c r="AR5710" s="54"/>
      <c r="AS5710" s="54"/>
    </row>
    <row r="5711" spans="1:45" x14ac:dyDescent="0.3">
      <c r="X5711" s="54"/>
      <c r="Y5711" s="54">
        <f t="shared" ref="Y5711:AD5711" si="9864">Y5704</f>
        <v>6.4436999999999998</v>
      </c>
      <c r="Z5711" s="54">
        <f t="shared" si="9864"/>
        <v>4.9371</v>
      </c>
      <c r="AA5711" s="54">
        <f t="shared" si="9864"/>
        <v>11.350300000000001</v>
      </c>
      <c r="AB5711" s="54">
        <f t="shared" si="9864"/>
        <v>7.1900000000000006E-2</v>
      </c>
      <c r="AC5711" s="54">
        <f t="shared" si="9864"/>
        <v>6.2766000000000002</v>
      </c>
      <c r="AD5711" s="54">
        <f t="shared" si="9864"/>
        <v>11.042999999999999</v>
      </c>
      <c r="AE5711" s="54"/>
      <c r="AF5711" s="336"/>
      <c r="AG5711" s="336"/>
      <c r="AH5711" s="336"/>
      <c r="AI5711" s="54"/>
      <c r="AJ5711" s="54"/>
      <c r="AK5711" s="54"/>
      <c r="AL5711" s="54"/>
      <c r="AM5711" s="54"/>
      <c r="AN5711" s="54"/>
      <c r="AO5711" s="54"/>
      <c r="AP5711" s="54"/>
      <c r="AQ5711" s="54"/>
      <c r="AR5711" s="54"/>
      <c r="AS5711" s="54"/>
    </row>
    <row r="5712" spans="1:45" x14ac:dyDescent="0.3">
      <c r="D5712" s="56"/>
      <c r="X5712" s="336"/>
      <c r="Y5712" s="336">
        <f t="shared" ca="1" si="9780"/>
        <v>-1.4547438266082553</v>
      </c>
      <c r="Z5712" s="336">
        <f t="shared" ca="1" si="9780"/>
        <v>-0.25395568205237035</v>
      </c>
      <c r="AA5712" s="336">
        <f t="shared" ca="1" si="9780"/>
        <v>0.25110105555931622</v>
      </c>
      <c r="AB5712" s="336">
        <f t="shared" ca="1" si="9780"/>
        <v>-0.46218300973185689</v>
      </c>
      <c r="AC5712" s="336">
        <f t="shared" ca="1" si="9780"/>
        <v>0.20694726432922339</v>
      </c>
      <c r="AD5712" s="336">
        <f t="shared" ca="1" si="9780"/>
        <v>-0.11501973359650078</v>
      </c>
      <c r="AE5712" s="336"/>
      <c r="AF5712" s="336"/>
      <c r="AG5712" s="336"/>
      <c r="AH5712" s="336"/>
      <c r="AI5712" s="54"/>
      <c r="AJ5712" s="54"/>
      <c r="AK5712" s="54"/>
      <c r="AL5712" s="336"/>
      <c r="AM5712" s="336"/>
      <c r="AN5712" s="336"/>
      <c r="AO5712" s="336"/>
      <c r="AP5712" s="54"/>
      <c r="AQ5712" s="336"/>
      <c r="AR5712" s="336"/>
      <c r="AS5712" s="336"/>
    </row>
    <row r="5713" spans="1:45" x14ac:dyDescent="0.3">
      <c r="C5713" s="54"/>
      <c r="D5713" s="56"/>
      <c r="Y5713" s="336">
        <f t="shared" ca="1" si="9780"/>
        <v>0.89406651539524495</v>
      </c>
      <c r="Z5713" s="336">
        <f t="shared" ca="1" si="9780"/>
        <v>-0.12025036135708278</v>
      </c>
      <c r="AA5713" s="336">
        <f t="shared" ca="1" si="9780"/>
        <v>1.2683637087134703</v>
      </c>
      <c r="AB5713" s="336">
        <f t="shared" ca="1" si="9780"/>
        <v>0.83889569893724991</v>
      </c>
      <c r="AC5713" s="336">
        <f t="shared" ca="1" si="9780"/>
        <v>-0.4289159750256446</v>
      </c>
      <c r="AD5713" s="336">
        <f t="shared" ca="1" si="9780"/>
        <v>-0.18803061453458164</v>
      </c>
      <c r="AE5713" s="55"/>
      <c r="AF5713" s="55"/>
      <c r="AG5713" s="55"/>
      <c r="AH5713" s="55"/>
      <c r="AI5713" s="55"/>
      <c r="AJ5713" s="55"/>
      <c r="AK5713" s="55"/>
      <c r="AL5713" s="55"/>
      <c r="AM5713" s="55"/>
      <c r="AN5713" s="55"/>
      <c r="AO5713" s="55"/>
      <c r="AP5713" s="55"/>
      <c r="AQ5713" s="55"/>
      <c r="AR5713" s="55"/>
      <c r="AS5713" s="55"/>
    </row>
    <row r="5714" spans="1:45" x14ac:dyDescent="0.3">
      <c r="B5714" s="54" t="s">
        <v>172</v>
      </c>
      <c r="C5714" s="53">
        <f>C5707</f>
        <v>0</v>
      </c>
      <c r="D5714" s="56" t="e">
        <f t="shared" ref="D5714:D5715" ca="1" si="9865">AJ5714</f>
        <v>#N/A</v>
      </c>
      <c r="E5714" s="52" t="e">
        <f t="shared" ref="E5714:W5714" si="9866">E5707</f>
        <v>#N/A</v>
      </c>
      <c r="F5714" s="52" t="e">
        <f t="shared" si="9866"/>
        <v>#N/A</v>
      </c>
      <c r="G5714" s="52" t="e">
        <f t="shared" si="9866"/>
        <v>#N/A</v>
      </c>
      <c r="H5714" s="52" t="e">
        <f t="shared" si="9866"/>
        <v>#N/A</v>
      </c>
      <c r="I5714" s="52" t="e">
        <f t="shared" si="9866"/>
        <v>#N/A</v>
      </c>
      <c r="J5714" s="52" t="e">
        <f t="shared" si="9866"/>
        <v>#N/A</v>
      </c>
      <c r="K5714" s="52" t="e">
        <f t="shared" si="9866"/>
        <v>#N/A</v>
      </c>
      <c r="L5714" s="52" t="e">
        <f t="shared" si="9866"/>
        <v>#N/A</v>
      </c>
      <c r="M5714" s="52" t="e">
        <f t="shared" si="9866"/>
        <v>#N/A</v>
      </c>
      <c r="N5714" s="52" t="e">
        <f t="shared" si="9866"/>
        <v>#N/A</v>
      </c>
      <c r="O5714" s="52" t="e">
        <f t="shared" si="9866"/>
        <v>#N/A</v>
      </c>
      <c r="P5714" s="52" t="e">
        <f t="shared" si="9866"/>
        <v>#N/A</v>
      </c>
      <c r="Q5714" s="52" t="e">
        <f t="shared" si="9866"/>
        <v>#N/A</v>
      </c>
      <c r="R5714" s="52" t="e">
        <f t="shared" si="9866"/>
        <v>#N/A</v>
      </c>
      <c r="S5714" s="52" t="e">
        <f t="shared" si="9866"/>
        <v>#N/A</v>
      </c>
      <c r="T5714" s="52" t="e">
        <f t="shared" si="9866"/>
        <v>#N/A</v>
      </c>
      <c r="U5714" s="52" t="e">
        <f t="shared" si="9866"/>
        <v>#N/A</v>
      </c>
      <c r="V5714" s="52" t="e">
        <f t="shared" si="9866"/>
        <v>#N/A</v>
      </c>
      <c r="W5714" s="52" t="e">
        <f t="shared" si="9866"/>
        <v>#N/A</v>
      </c>
      <c r="X5714" s="55" t="e">
        <f t="shared" ref="X5714:X5715" si="9867">(H5714-(O5714*P5714)/100-3*(J5714*K5714)/100)/2</f>
        <v>#N/A</v>
      </c>
      <c r="Y5714" s="55" t="e">
        <f t="shared" ref="Y5714:Y5715" si="9868">SUM(X5714,(J5714*K5714/100))/(F5714/100)</f>
        <v>#N/A</v>
      </c>
      <c r="Z5714" s="55" t="e">
        <f t="shared" ref="Z5714" si="9869">U5714*0.5+U5715*0.5</f>
        <v>#N/A</v>
      </c>
      <c r="AA5714" s="55" t="e">
        <f t="shared" ref="AA5714:AA5715" si="9870">J5714/Y5714</f>
        <v>#N/A</v>
      </c>
      <c r="AB5714" s="336" t="e">
        <f t="shared" ref="AB5714:AB5715" si="9871">X5714/(Y5714-J5714)</f>
        <v>#N/A</v>
      </c>
      <c r="AC5714" s="223" t="e">
        <f ca="1">INDEX(FGA_COEFFS,1,1)+Z5714*INDEX(FGA_COEFFS,1,2)+Y5714*INDEX(FGA_COEFFS,1,3)+R5714*INDEX(FGA_COEFFS,1,4)+Q5715*INDEX(FGA_COEFFS,1,5)+S5714*INDEX(FGA_COEFFS,1,6)+T5715*INDEX(FGA_COEFFS,1,7)+M5715*INDEX(FGA_COEFFS,1,8)+Y5718*Y5719</f>
        <v>#N/A</v>
      </c>
      <c r="AD5714" s="223" t="e">
        <f ca="1">INDEX(THREEPTA_COEFFS,1,1)+AC5714*INDEX(THREEPTA_COEFFS,1,2)+J5714*INDEX(THREEPTA_COEFFS,1,3)+AA5714*INDEX(THREEPTA_COEFFS,1,4)+K5714*INDEX(THREEPTA_COEFFS,1,5)+L5715*INDEX(THREEPTA_COEFFS,1,6)+Z5718*Z5719</f>
        <v>#N/A</v>
      </c>
      <c r="AE5714" s="223" t="e">
        <f ca="1">INDEX(THREEPTPCT_COEFFS,1,1)+K5714*INDEX(THREEPTPCT_COEFFS,1,2)+L5715*INDEX(THREEPTPCT_COEFFS,1,3)+AA5718*AA5719</f>
        <v>#N/A</v>
      </c>
      <c r="AF5714" s="55" t="e">
        <f t="shared" ref="AF5714:AF5715" ca="1" si="9872">AC5714-AD5714</f>
        <v>#N/A</v>
      </c>
      <c r="AG5714" s="223" t="e">
        <f ca="1">INDEX(TWOPTPCT_COEFFS,1,1)+AB5714*INDEX(TWOPTPCT_COEFFS,1,2)+I5715*INDEX(TWOPTPCT_COEFFS,1,3)+G5715*INDEX(TWOPTPCT_COEFFS,1,4)+L5715*INDEX(TWOPTPCT_COEFFS,1,5)+AB5718*AB5719</f>
        <v>#N/A</v>
      </c>
      <c r="AH5714" s="223" t="e">
        <f ca="1">INDEX(FTA_COEFFS,1,1)+O5714*INDEX(FTA_COEFFS,1,2)+N5715*INDEX(FTA_COEFFS,1,3)+(Q5714+R5714)*INDEX(FTA_COEFFS,1,4)+(Q5715+R5715)*INDEX(FTA_COEFFS,1,5)+M5715*INDEX(FTA_COEFFS,1,6)+AC5718*AC5719</f>
        <v>#N/A</v>
      </c>
      <c r="AI5714" s="223" t="e">
        <f ca="1">INDEX(FTPCT_COEFFS,1,1)+P5714*INDEX(FTPCT_COEFFS,1,2)+F5714*INDEX(FTPCT_COEFFS,1,3)+G5715*INDEX(FTPCT_COEFFS,1,4)+AD5718*AD5719</f>
        <v>#N/A</v>
      </c>
      <c r="AJ5714" s="338" t="e">
        <f t="shared" ref="AJ5714:AJ5715" ca="1" si="9873">AD5714*AE5714/100+AF5714*AG5714+AH5714*AI5714/100</f>
        <v>#N/A</v>
      </c>
      <c r="AK5714" s="55"/>
      <c r="AL5714" s="55"/>
      <c r="AM5714" s="55"/>
      <c r="AN5714" s="55"/>
      <c r="AO5714" s="55"/>
      <c r="AP5714" s="55"/>
      <c r="AQ5714" s="55"/>
      <c r="AR5714" s="55"/>
    </row>
    <row r="5715" spans="1:45" x14ac:dyDescent="0.3">
      <c r="B5715" s="54" t="s">
        <v>175</v>
      </c>
      <c r="C5715" s="54">
        <f>C5708</f>
        <v>0</v>
      </c>
      <c r="D5715" s="56" t="e">
        <f t="shared" ca="1" si="9865"/>
        <v>#N/A</v>
      </c>
      <c r="E5715" s="52" t="e">
        <f t="shared" ref="E5715:W5715" si="9874">E5708</f>
        <v>#N/A</v>
      </c>
      <c r="F5715" s="52" t="e">
        <f t="shared" si="9874"/>
        <v>#N/A</v>
      </c>
      <c r="G5715" s="52" t="e">
        <f t="shared" si="9874"/>
        <v>#N/A</v>
      </c>
      <c r="H5715" s="52" t="e">
        <f t="shared" si="9874"/>
        <v>#N/A</v>
      </c>
      <c r="I5715" s="52" t="e">
        <f t="shared" si="9874"/>
        <v>#N/A</v>
      </c>
      <c r="J5715" s="52" t="e">
        <f t="shared" si="9874"/>
        <v>#N/A</v>
      </c>
      <c r="K5715" s="52" t="e">
        <f t="shared" si="9874"/>
        <v>#N/A</v>
      </c>
      <c r="L5715" s="52" t="e">
        <f t="shared" si="9874"/>
        <v>#N/A</v>
      </c>
      <c r="M5715" s="52" t="e">
        <f t="shared" si="9874"/>
        <v>#N/A</v>
      </c>
      <c r="N5715" s="52" t="e">
        <f t="shared" si="9874"/>
        <v>#N/A</v>
      </c>
      <c r="O5715" s="52" t="e">
        <f t="shared" si="9874"/>
        <v>#N/A</v>
      </c>
      <c r="P5715" s="52" t="e">
        <f t="shared" si="9874"/>
        <v>#N/A</v>
      </c>
      <c r="Q5715" s="52" t="e">
        <f t="shared" si="9874"/>
        <v>#N/A</v>
      </c>
      <c r="R5715" s="52" t="e">
        <f t="shared" si="9874"/>
        <v>#N/A</v>
      </c>
      <c r="S5715" s="52" t="e">
        <f t="shared" si="9874"/>
        <v>#N/A</v>
      </c>
      <c r="T5715" s="52" t="e">
        <f t="shared" si="9874"/>
        <v>#N/A</v>
      </c>
      <c r="U5715" s="52" t="e">
        <f t="shared" si="9874"/>
        <v>#N/A</v>
      </c>
      <c r="V5715" s="52" t="e">
        <f t="shared" si="9874"/>
        <v>#N/A</v>
      </c>
      <c r="W5715" s="52" t="e">
        <f t="shared" si="9874"/>
        <v>#N/A</v>
      </c>
      <c r="X5715" s="55" t="e">
        <f t="shared" si="9867"/>
        <v>#N/A</v>
      </c>
      <c r="Y5715" s="55" t="e">
        <f t="shared" si="9868"/>
        <v>#N/A</v>
      </c>
      <c r="Z5715" s="55" t="e">
        <f t="shared" ref="Z5715" si="9875">Z5714</f>
        <v>#N/A</v>
      </c>
      <c r="AA5715" s="55" t="e">
        <f t="shared" si="9870"/>
        <v>#N/A</v>
      </c>
      <c r="AB5715" s="336" t="e">
        <f t="shared" si="9871"/>
        <v>#N/A</v>
      </c>
      <c r="AC5715" s="223" t="e">
        <f ca="1">INDEX(FGA_COEFFS,1,1)+Z5715*INDEX(FGA_COEFFS,1,2)+Y5715*INDEX(FGA_COEFFS,1,3)+R5715*INDEX(FGA_COEFFS,1,4)+Q5714*INDEX(FGA_COEFFS,1,5)+S5715*INDEX(FGA_COEFFS,1,6)+T5714*INDEX(FGA_COEFFS,1,7)+M5714*INDEX(FGA_COEFFS,1,8)+Y5718*Y5720</f>
        <v>#N/A</v>
      </c>
      <c r="AD5715" s="223" t="e">
        <f ca="1">INDEX(THREEPTA_COEFFS,1,1)+AC5715*INDEX(THREEPTA_COEFFS,1,2)+J5715*INDEX(THREEPTA_COEFFS,1,3)+AA5715*INDEX(THREEPTA_COEFFS,1,4)+K5715*INDEX(THREEPTA_COEFFS,1,5)+L5714*INDEX(THREEPTA_COEFFS,1,6)+Z5718*Z5720</f>
        <v>#N/A</v>
      </c>
      <c r="AE5715" s="223" t="e">
        <f ca="1">INDEX(THREEPTPCT_COEFFS,1,1)+K5715*INDEX(THREEPTPCT_COEFFS,1,2)+L5714*INDEX(THREEPTPCT_COEFFS,1,3)+AA5718*AA5720</f>
        <v>#N/A</v>
      </c>
      <c r="AF5715" s="55" t="e">
        <f t="shared" ca="1" si="9872"/>
        <v>#N/A</v>
      </c>
      <c r="AG5715" s="223" t="e">
        <f ca="1">INDEX(TWOPTPCT_COEFFS,1,1)+AB5715*INDEX(TWOPTPCT_COEFFS,1,2)+I5714*INDEX(TWOPTPCT_COEFFS,1,3)+G5714*INDEX(TWOPTPCT_COEFFS,1,4)+L5714*INDEX(TWOPTPCT_COEFFS,1,5)+AB5718*AB5720</f>
        <v>#N/A</v>
      </c>
      <c r="AH5715" s="223" t="e">
        <f ca="1">INDEX(FTA_COEFFS,1,1)+O5715*INDEX(FTA_COEFFS,1,2)+N5714*INDEX(FTA_COEFFS,1,3)+(Q5715+R5715)*INDEX(FTA_COEFFS,1,4)+(Q5714+R5714)*INDEX(FTA_COEFFS,1,5)+M5714*INDEX(FTA_COEFFS,1,6)+AC5718*AC5720</f>
        <v>#N/A</v>
      </c>
      <c r="AI5715" s="223" t="e">
        <f ca="1">INDEX(FTPCT_COEFFS,1,1)+P5715*INDEX(FTPCT_COEFFS,1,2)+F5715*INDEX(FTPCT_COEFFS,1,3)+G5714*INDEX(FTPCT_COEFFS,1,4)+AD5718*AD5720</f>
        <v>#N/A</v>
      </c>
      <c r="AJ5715" s="338" t="e">
        <f t="shared" ca="1" si="9873"/>
        <v>#N/A</v>
      </c>
      <c r="AK5715" s="55"/>
      <c r="AL5715" s="55"/>
      <c r="AM5715" s="55"/>
      <c r="AN5715" s="55"/>
      <c r="AO5715" s="55"/>
      <c r="AP5715" s="55"/>
      <c r="AQ5715" s="55"/>
      <c r="AR5715" s="55"/>
    </row>
    <row r="5716" spans="1:45" x14ac:dyDescent="0.3">
      <c r="A5716" s="54" t="e">
        <f ca="1">IF(D5714&gt;(D5715+(AVERAGE(V5714,W5714)-AVERAGE(V5715,W5715))/2)+2.5,C5714,IF(D5715&gt;(D5714+(AVERAGE(V5715,W5715)-AVERAGE(V5714,W5714))/2)+2.5,C5715,"Close"))</f>
        <v>#N/A</v>
      </c>
      <c r="B5716" s="64" t="e">
        <f ca="1">IF(D5715&gt;D5714,C5715,C5714)</f>
        <v>#N/A</v>
      </c>
      <c r="D5716" s="56"/>
      <c r="X5716" s="55"/>
      <c r="Y5716" s="55"/>
      <c r="Z5716" s="55"/>
      <c r="AA5716" s="55"/>
      <c r="AB5716" s="55"/>
      <c r="AC5716" s="337"/>
      <c r="AD5716" s="337"/>
      <c r="AE5716" s="337"/>
      <c r="AF5716" s="337"/>
      <c r="AG5716" s="337"/>
      <c r="AH5716" s="337"/>
      <c r="AI5716" s="337"/>
      <c r="AJ5716" s="337"/>
      <c r="AK5716" s="337"/>
      <c r="AL5716" s="337"/>
      <c r="AM5716" s="55"/>
      <c r="AN5716" s="55"/>
      <c r="AO5716" s="55"/>
      <c r="AP5716" s="55"/>
      <c r="AQ5716" s="55"/>
      <c r="AR5716" s="55"/>
      <c r="AS5716" s="55"/>
    </row>
    <row r="5717" spans="1:45" x14ac:dyDescent="0.3">
      <c r="X5717" s="54" t="s">
        <v>1305</v>
      </c>
      <c r="Y5717" s="54" t="s">
        <v>128</v>
      </c>
      <c r="Z5717" s="54" t="s">
        <v>157</v>
      </c>
      <c r="AA5717" s="54" t="s">
        <v>151</v>
      </c>
      <c r="AB5717" s="54" t="s">
        <v>1327</v>
      </c>
      <c r="AC5717" s="54" t="s">
        <v>129</v>
      </c>
      <c r="AD5717" s="54" t="s">
        <v>116</v>
      </c>
      <c r="AE5717" s="54"/>
      <c r="AF5717" s="54"/>
      <c r="AG5717" s="54"/>
      <c r="AH5717" s="54"/>
      <c r="AI5717" s="54"/>
      <c r="AJ5717" s="54"/>
      <c r="AK5717" s="54"/>
      <c r="AL5717" s="54"/>
      <c r="AM5717" s="54"/>
      <c r="AN5717" s="54"/>
      <c r="AO5717" s="54"/>
      <c r="AP5717" s="54"/>
      <c r="AQ5717" s="54"/>
      <c r="AR5717" s="54"/>
      <c r="AS5717" s="54"/>
    </row>
    <row r="5718" spans="1:45" x14ac:dyDescent="0.3">
      <c r="X5718" s="54"/>
      <c r="Y5718" s="54">
        <f t="shared" ref="Y5718:AD5718" si="9876">Y5711</f>
        <v>6.4436999999999998</v>
      </c>
      <c r="Z5718" s="54">
        <f t="shared" si="9876"/>
        <v>4.9371</v>
      </c>
      <c r="AA5718" s="54">
        <f t="shared" si="9876"/>
        <v>11.350300000000001</v>
      </c>
      <c r="AB5718" s="54">
        <f t="shared" si="9876"/>
        <v>7.1900000000000006E-2</v>
      </c>
      <c r="AC5718" s="54">
        <f t="shared" si="9876"/>
        <v>6.2766000000000002</v>
      </c>
      <c r="AD5718" s="54">
        <f t="shared" si="9876"/>
        <v>11.042999999999999</v>
      </c>
      <c r="AE5718" s="54"/>
      <c r="AF5718" s="336"/>
      <c r="AG5718" s="336"/>
      <c r="AH5718" s="336"/>
      <c r="AI5718" s="54"/>
      <c r="AJ5718" s="54"/>
      <c r="AK5718" s="54"/>
      <c r="AL5718" s="54"/>
      <c r="AM5718" s="54"/>
      <c r="AN5718" s="54"/>
      <c r="AO5718" s="54"/>
      <c r="AP5718" s="54"/>
      <c r="AQ5718" s="54"/>
      <c r="AR5718" s="54"/>
      <c r="AS5718" s="54"/>
    </row>
    <row r="5719" spans="1:45" x14ac:dyDescent="0.3">
      <c r="D5719" s="56"/>
      <c r="X5719" s="336"/>
      <c r="Y5719" s="336">
        <f t="shared" ca="1" si="9780"/>
        <v>-1.3810612868864065</v>
      </c>
      <c r="Z5719" s="336">
        <f t="shared" ca="1" si="9780"/>
        <v>-0.48981935075287625</v>
      </c>
      <c r="AA5719" s="336">
        <f t="shared" ca="1" si="9780"/>
        <v>-6.2759477613836059E-4</v>
      </c>
      <c r="AB5719" s="336">
        <f t="shared" ca="1" si="9780"/>
        <v>-2.2765297972248372E-2</v>
      </c>
      <c r="AC5719" s="336">
        <f t="shared" ca="1" si="9780"/>
        <v>0.61558482301724915</v>
      </c>
      <c r="AD5719" s="336">
        <f t="shared" ca="1" si="9780"/>
        <v>0.19688858914273877</v>
      </c>
      <c r="AE5719" s="336"/>
      <c r="AF5719" s="336"/>
      <c r="AG5719" s="336"/>
      <c r="AH5719" s="336"/>
      <c r="AI5719" s="54"/>
      <c r="AJ5719" s="54"/>
      <c r="AK5719" s="54"/>
      <c r="AL5719" s="336"/>
      <c r="AM5719" s="336"/>
      <c r="AN5719" s="336"/>
      <c r="AO5719" s="336"/>
      <c r="AP5719" s="54"/>
      <c r="AQ5719" s="336"/>
      <c r="AR5719" s="336"/>
      <c r="AS5719" s="336"/>
    </row>
    <row r="5720" spans="1:45" x14ac:dyDescent="0.3">
      <c r="C5720" s="54"/>
      <c r="D5720" s="56"/>
      <c r="Y5720" s="336">
        <f t="shared" ca="1" si="9780"/>
        <v>-0.88222835143319189</v>
      </c>
      <c r="Z5720" s="336">
        <f t="shared" ca="1" si="9780"/>
        <v>0.58057532215271079</v>
      </c>
      <c r="AA5720" s="336">
        <f t="shared" ca="1" si="9780"/>
        <v>4.2619987533636869E-3</v>
      </c>
      <c r="AB5720" s="336">
        <f t="shared" ca="1" si="9780"/>
        <v>-0.46793100045197267</v>
      </c>
      <c r="AC5720" s="336">
        <f t="shared" ca="1" si="9780"/>
        <v>-0.81189544012108605</v>
      </c>
      <c r="AD5720" s="336">
        <f t="shared" ca="1" si="9780"/>
        <v>0.27869539583300451</v>
      </c>
      <c r="AE5720" s="55"/>
      <c r="AF5720" s="55"/>
      <c r="AG5720" s="55"/>
      <c r="AH5720" s="55"/>
      <c r="AI5720" s="55"/>
      <c r="AJ5720" s="55"/>
      <c r="AK5720" s="55"/>
      <c r="AL5720" s="55"/>
      <c r="AM5720" s="55"/>
      <c r="AN5720" s="55"/>
      <c r="AO5720" s="55"/>
      <c r="AP5720" s="55"/>
      <c r="AQ5720" s="55"/>
      <c r="AR5720" s="55"/>
      <c r="AS5720" s="55"/>
    </row>
    <row r="5721" spans="1:45" x14ac:dyDescent="0.3">
      <c r="B5721" s="54" t="s">
        <v>172</v>
      </c>
      <c r="C5721" s="53">
        <f>C5714</f>
        <v>0</v>
      </c>
      <c r="D5721" s="56" t="e">
        <f t="shared" ref="D5721:D5722" ca="1" si="9877">AJ5721</f>
        <v>#N/A</v>
      </c>
      <c r="E5721" s="52" t="e">
        <f t="shared" ref="E5721:W5721" si="9878">E5714</f>
        <v>#N/A</v>
      </c>
      <c r="F5721" s="52" t="e">
        <f t="shared" si="9878"/>
        <v>#N/A</v>
      </c>
      <c r="G5721" s="52" t="e">
        <f t="shared" si="9878"/>
        <v>#N/A</v>
      </c>
      <c r="H5721" s="52" t="e">
        <f t="shared" si="9878"/>
        <v>#N/A</v>
      </c>
      <c r="I5721" s="52" t="e">
        <f t="shared" si="9878"/>
        <v>#N/A</v>
      </c>
      <c r="J5721" s="52" t="e">
        <f t="shared" si="9878"/>
        <v>#N/A</v>
      </c>
      <c r="K5721" s="52" t="e">
        <f t="shared" si="9878"/>
        <v>#N/A</v>
      </c>
      <c r="L5721" s="52" t="e">
        <f t="shared" si="9878"/>
        <v>#N/A</v>
      </c>
      <c r="M5721" s="52" t="e">
        <f t="shared" si="9878"/>
        <v>#N/A</v>
      </c>
      <c r="N5721" s="52" t="e">
        <f t="shared" si="9878"/>
        <v>#N/A</v>
      </c>
      <c r="O5721" s="52" t="e">
        <f t="shared" si="9878"/>
        <v>#N/A</v>
      </c>
      <c r="P5721" s="52" t="e">
        <f t="shared" si="9878"/>
        <v>#N/A</v>
      </c>
      <c r="Q5721" s="52" t="e">
        <f t="shared" si="9878"/>
        <v>#N/A</v>
      </c>
      <c r="R5721" s="52" t="e">
        <f t="shared" si="9878"/>
        <v>#N/A</v>
      </c>
      <c r="S5721" s="52" t="e">
        <f t="shared" si="9878"/>
        <v>#N/A</v>
      </c>
      <c r="T5721" s="52" t="e">
        <f t="shared" si="9878"/>
        <v>#N/A</v>
      </c>
      <c r="U5721" s="52" t="e">
        <f t="shared" si="9878"/>
        <v>#N/A</v>
      </c>
      <c r="V5721" s="52" t="e">
        <f t="shared" si="9878"/>
        <v>#N/A</v>
      </c>
      <c r="W5721" s="52" t="e">
        <f t="shared" si="9878"/>
        <v>#N/A</v>
      </c>
      <c r="X5721" s="55" t="e">
        <f t="shared" ref="X5721:X5722" si="9879">(H5721-(O5721*P5721)/100-3*(J5721*K5721)/100)/2</f>
        <v>#N/A</v>
      </c>
      <c r="Y5721" s="55" t="e">
        <f t="shared" ref="Y5721:Y5722" si="9880">SUM(X5721,(J5721*K5721/100))/(F5721/100)</f>
        <v>#N/A</v>
      </c>
      <c r="Z5721" s="55" t="e">
        <f t="shared" ref="Z5721" si="9881">U5721*0.5+U5722*0.5</f>
        <v>#N/A</v>
      </c>
      <c r="AA5721" s="55" t="e">
        <f t="shared" ref="AA5721:AA5722" si="9882">J5721/Y5721</f>
        <v>#N/A</v>
      </c>
      <c r="AB5721" s="336" t="e">
        <f t="shared" ref="AB5721:AB5722" si="9883">X5721/(Y5721-J5721)</f>
        <v>#N/A</v>
      </c>
      <c r="AC5721" s="223" t="e">
        <f ca="1">INDEX(FGA_COEFFS,1,1)+Z5721*INDEX(FGA_COEFFS,1,2)+Y5721*INDEX(FGA_COEFFS,1,3)+R5721*INDEX(FGA_COEFFS,1,4)+Q5722*INDEX(FGA_COEFFS,1,5)+S5721*INDEX(FGA_COEFFS,1,6)+T5722*INDEX(FGA_COEFFS,1,7)+M5722*INDEX(FGA_COEFFS,1,8)+Y5725*Y5726</f>
        <v>#N/A</v>
      </c>
      <c r="AD5721" s="223" t="e">
        <f ca="1">INDEX(THREEPTA_COEFFS,1,1)+AC5721*INDEX(THREEPTA_COEFFS,1,2)+J5721*INDEX(THREEPTA_COEFFS,1,3)+AA5721*INDEX(THREEPTA_COEFFS,1,4)+K5721*INDEX(THREEPTA_COEFFS,1,5)+L5722*INDEX(THREEPTA_COEFFS,1,6)+Z5725*Z5726</f>
        <v>#N/A</v>
      </c>
      <c r="AE5721" s="223" t="e">
        <f ca="1">INDEX(THREEPTPCT_COEFFS,1,1)+K5721*INDEX(THREEPTPCT_COEFFS,1,2)+L5722*INDEX(THREEPTPCT_COEFFS,1,3)+AA5725*AA5726</f>
        <v>#N/A</v>
      </c>
      <c r="AF5721" s="55" t="e">
        <f t="shared" ref="AF5721:AF5722" ca="1" si="9884">AC5721-AD5721</f>
        <v>#N/A</v>
      </c>
      <c r="AG5721" s="223" t="e">
        <f ca="1">INDEX(TWOPTPCT_COEFFS,1,1)+AB5721*INDEX(TWOPTPCT_COEFFS,1,2)+I5722*INDEX(TWOPTPCT_COEFFS,1,3)+G5722*INDEX(TWOPTPCT_COEFFS,1,4)+L5722*INDEX(TWOPTPCT_COEFFS,1,5)+AB5725*AB5726</f>
        <v>#N/A</v>
      </c>
      <c r="AH5721" s="223" t="e">
        <f ca="1">INDEX(FTA_COEFFS,1,1)+O5721*INDEX(FTA_COEFFS,1,2)+N5722*INDEX(FTA_COEFFS,1,3)+(Q5721+R5721)*INDEX(FTA_COEFFS,1,4)+(Q5722+R5722)*INDEX(FTA_COEFFS,1,5)+M5722*INDEX(FTA_COEFFS,1,6)+AC5725*AC5726</f>
        <v>#N/A</v>
      </c>
      <c r="AI5721" s="223" t="e">
        <f ca="1">INDEX(FTPCT_COEFFS,1,1)+P5721*INDEX(FTPCT_COEFFS,1,2)+F5721*INDEX(FTPCT_COEFFS,1,3)+G5722*INDEX(FTPCT_COEFFS,1,4)+AD5725*AD5726</f>
        <v>#N/A</v>
      </c>
      <c r="AJ5721" s="338" t="e">
        <f t="shared" ref="AJ5721:AJ5722" ca="1" si="9885">AD5721*AE5721/100+AF5721*AG5721+AH5721*AI5721/100</f>
        <v>#N/A</v>
      </c>
      <c r="AK5721" s="55"/>
      <c r="AL5721" s="55"/>
      <c r="AM5721" s="55"/>
      <c r="AN5721" s="55"/>
      <c r="AO5721" s="55"/>
      <c r="AP5721" s="55"/>
      <c r="AQ5721" s="55"/>
      <c r="AR5721" s="55"/>
    </row>
    <row r="5722" spans="1:45" x14ac:dyDescent="0.3">
      <c r="B5722" s="54" t="s">
        <v>175</v>
      </c>
      <c r="C5722" s="54">
        <f>C5715</f>
        <v>0</v>
      </c>
      <c r="D5722" s="56" t="e">
        <f t="shared" ca="1" si="9877"/>
        <v>#N/A</v>
      </c>
      <c r="E5722" s="52" t="e">
        <f t="shared" ref="E5722:W5722" si="9886">E5715</f>
        <v>#N/A</v>
      </c>
      <c r="F5722" s="52" t="e">
        <f t="shared" si="9886"/>
        <v>#N/A</v>
      </c>
      <c r="G5722" s="52" t="e">
        <f t="shared" si="9886"/>
        <v>#N/A</v>
      </c>
      <c r="H5722" s="52" t="e">
        <f t="shared" si="9886"/>
        <v>#N/A</v>
      </c>
      <c r="I5722" s="52" t="e">
        <f t="shared" si="9886"/>
        <v>#N/A</v>
      </c>
      <c r="J5722" s="52" t="e">
        <f t="shared" si="9886"/>
        <v>#N/A</v>
      </c>
      <c r="K5722" s="52" t="e">
        <f t="shared" si="9886"/>
        <v>#N/A</v>
      </c>
      <c r="L5722" s="52" t="e">
        <f t="shared" si="9886"/>
        <v>#N/A</v>
      </c>
      <c r="M5722" s="52" t="e">
        <f t="shared" si="9886"/>
        <v>#N/A</v>
      </c>
      <c r="N5722" s="52" t="e">
        <f t="shared" si="9886"/>
        <v>#N/A</v>
      </c>
      <c r="O5722" s="52" t="e">
        <f t="shared" si="9886"/>
        <v>#N/A</v>
      </c>
      <c r="P5722" s="52" t="e">
        <f t="shared" si="9886"/>
        <v>#N/A</v>
      </c>
      <c r="Q5722" s="52" t="e">
        <f t="shared" si="9886"/>
        <v>#N/A</v>
      </c>
      <c r="R5722" s="52" t="e">
        <f t="shared" si="9886"/>
        <v>#N/A</v>
      </c>
      <c r="S5722" s="52" t="e">
        <f t="shared" si="9886"/>
        <v>#N/A</v>
      </c>
      <c r="T5722" s="52" t="e">
        <f t="shared" si="9886"/>
        <v>#N/A</v>
      </c>
      <c r="U5722" s="52" t="e">
        <f t="shared" si="9886"/>
        <v>#N/A</v>
      </c>
      <c r="V5722" s="52" t="e">
        <f t="shared" si="9886"/>
        <v>#N/A</v>
      </c>
      <c r="W5722" s="52" t="e">
        <f t="shared" si="9886"/>
        <v>#N/A</v>
      </c>
      <c r="X5722" s="55" t="e">
        <f t="shared" si="9879"/>
        <v>#N/A</v>
      </c>
      <c r="Y5722" s="55" t="e">
        <f t="shared" si="9880"/>
        <v>#N/A</v>
      </c>
      <c r="Z5722" s="55" t="e">
        <f t="shared" ref="Z5722" si="9887">Z5721</f>
        <v>#N/A</v>
      </c>
      <c r="AA5722" s="55" t="e">
        <f t="shared" si="9882"/>
        <v>#N/A</v>
      </c>
      <c r="AB5722" s="336" t="e">
        <f t="shared" si="9883"/>
        <v>#N/A</v>
      </c>
      <c r="AC5722" s="223" t="e">
        <f ca="1">INDEX(FGA_COEFFS,1,1)+Z5722*INDEX(FGA_COEFFS,1,2)+Y5722*INDEX(FGA_COEFFS,1,3)+R5722*INDEX(FGA_COEFFS,1,4)+Q5721*INDEX(FGA_COEFFS,1,5)+S5722*INDEX(FGA_COEFFS,1,6)+T5721*INDEX(FGA_COEFFS,1,7)+M5721*INDEX(FGA_COEFFS,1,8)+Y5725*Y5727</f>
        <v>#N/A</v>
      </c>
      <c r="AD5722" s="223" t="e">
        <f ca="1">INDEX(THREEPTA_COEFFS,1,1)+AC5722*INDEX(THREEPTA_COEFFS,1,2)+J5722*INDEX(THREEPTA_COEFFS,1,3)+AA5722*INDEX(THREEPTA_COEFFS,1,4)+K5722*INDEX(THREEPTA_COEFFS,1,5)+L5721*INDEX(THREEPTA_COEFFS,1,6)+Z5725*Z5727</f>
        <v>#N/A</v>
      </c>
      <c r="AE5722" s="223" t="e">
        <f ca="1">INDEX(THREEPTPCT_COEFFS,1,1)+K5722*INDEX(THREEPTPCT_COEFFS,1,2)+L5721*INDEX(THREEPTPCT_COEFFS,1,3)+AA5725*AA5727</f>
        <v>#N/A</v>
      </c>
      <c r="AF5722" s="55" t="e">
        <f t="shared" ca="1" si="9884"/>
        <v>#N/A</v>
      </c>
      <c r="AG5722" s="223" t="e">
        <f ca="1">INDEX(TWOPTPCT_COEFFS,1,1)+AB5722*INDEX(TWOPTPCT_COEFFS,1,2)+I5721*INDEX(TWOPTPCT_COEFFS,1,3)+G5721*INDEX(TWOPTPCT_COEFFS,1,4)+L5721*INDEX(TWOPTPCT_COEFFS,1,5)+AB5725*AB5727</f>
        <v>#N/A</v>
      </c>
      <c r="AH5722" s="223" t="e">
        <f ca="1">INDEX(FTA_COEFFS,1,1)+O5722*INDEX(FTA_COEFFS,1,2)+N5721*INDEX(FTA_COEFFS,1,3)+(Q5722+R5722)*INDEX(FTA_COEFFS,1,4)+(Q5721+R5721)*INDEX(FTA_COEFFS,1,5)+M5721*INDEX(FTA_COEFFS,1,6)+AC5725*AC5727</f>
        <v>#N/A</v>
      </c>
      <c r="AI5722" s="223" t="e">
        <f ca="1">INDEX(FTPCT_COEFFS,1,1)+P5722*INDEX(FTPCT_COEFFS,1,2)+F5722*INDEX(FTPCT_COEFFS,1,3)+G5721*INDEX(FTPCT_COEFFS,1,4)+AD5725*AD5727</f>
        <v>#N/A</v>
      </c>
      <c r="AJ5722" s="338" t="e">
        <f t="shared" ca="1" si="9885"/>
        <v>#N/A</v>
      </c>
      <c r="AK5722" s="55"/>
      <c r="AL5722" s="55"/>
      <c r="AM5722" s="55"/>
      <c r="AN5722" s="55"/>
      <c r="AO5722" s="55"/>
      <c r="AP5722" s="55"/>
      <c r="AQ5722" s="55"/>
      <c r="AR5722" s="55"/>
    </row>
    <row r="5723" spans="1:45" x14ac:dyDescent="0.3">
      <c r="A5723" s="54" t="e">
        <f ca="1">IF(D5721&gt;(D5722+(AVERAGE(V5721,W5721)-AVERAGE(V5722,W5722))/2)+2.5,C5721,IF(D5722&gt;(D5721+(AVERAGE(V5722,W5722)-AVERAGE(V5721,W5721))/2)+2.5,C5722,"Close"))</f>
        <v>#N/A</v>
      </c>
      <c r="B5723" s="64" t="e">
        <f ca="1">IF(D5722&gt;D5721,C5722,C5721)</f>
        <v>#N/A</v>
      </c>
      <c r="D5723" s="56"/>
      <c r="X5723" s="55"/>
      <c r="Y5723" s="55"/>
      <c r="Z5723" s="55"/>
      <c r="AA5723" s="55"/>
      <c r="AB5723" s="55"/>
      <c r="AC5723" s="337"/>
      <c r="AD5723" s="337"/>
      <c r="AE5723" s="337"/>
      <c r="AF5723" s="337"/>
      <c r="AG5723" s="337"/>
      <c r="AH5723" s="337"/>
      <c r="AI5723" s="337"/>
      <c r="AJ5723" s="337"/>
      <c r="AK5723" s="337"/>
      <c r="AL5723" s="337"/>
      <c r="AM5723" s="55"/>
      <c r="AN5723" s="55"/>
      <c r="AO5723" s="55"/>
      <c r="AP5723" s="55"/>
      <c r="AQ5723" s="55"/>
      <c r="AR5723" s="55"/>
      <c r="AS5723" s="55"/>
    </row>
    <row r="5724" spans="1:45" x14ac:dyDescent="0.3">
      <c r="X5724" s="54" t="s">
        <v>1305</v>
      </c>
      <c r="Y5724" s="54" t="s">
        <v>128</v>
      </c>
      <c r="Z5724" s="54" t="s">
        <v>157</v>
      </c>
      <c r="AA5724" s="54" t="s">
        <v>151</v>
      </c>
      <c r="AB5724" s="54" t="s">
        <v>1327</v>
      </c>
      <c r="AC5724" s="54" t="s">
        <v>129</v>
      </c>
      <c r="AD5724" s="54" t="s">
        <v>116</v>
      </c>
      <c r="AE5724" s="54"/>
      <c r="AF5724" s="54"/>
      <c r="AG5724" s="54"/>
      <c r="AH5724" s="54"/>
      <c r="AI5724" s="54"/>
      <c r="AJ5724" s="54"/>
      <c r="AK5724" s="54"/>
      <c r="AL5724" s="54"/>
      <c r="AM5724" s="54"/>
      <c r="AN5724" s="54"/>
      <c r="AO5724" s="54"/>
      <c r="AP5724" s="54"/>
      <c r="AQ5724" s="54"/>
      <c r="AR5724" s="54"/>
      <c r="AS5724" s="54"/>
    </row>
    <row r="5725" spans="1:45" x14ac:dyDescent="0.3">
      <c r="X5725" s="54"/>
      <c r="Y5725" s="54">
        <f t="shared" ref="Y5725:AD5725" si="9888">Y5718</f>
        <v>6.4436999999999998</v>
      </c>
      <c r="Z5725" s="54">
        <f t="shared" si="9888"/>
        <v>4.9371</v>
      </c>
      <c r="AA5725" s="54">
        <f t="shared" si="9888"/>
        <v>11.350300000000001</v>
      </c>
      <c r="AB5725" s="54">
        <f t="shared" si="9888"/>
        <v>7.1900000000000006E-2</v>
      </c>
      <c r="AC5725" s="54">
        <f t="shared" si="9888"/>
        <v>6.2766000000000002</v>
      </c>
      <c r="AD5725" s="54">
        <f t="shared" si="9888"/>
        <v>11.042999999999999</v>
      </c>
      <c r="AE5725" s="54"/>
      <c r="AF5725" s="336"/>
      <c r="AG5725" s="336"/>
      <c r="AH5725" s="336"/>
      <c r="AI5725" s="54"/>
      <c r="AJ5725" s="54"/>
      <c r="AK5725" s="54"/>
      <c r="AL5725" s="54"/>
      <c r="AM5725" s="54"/>
      <c r="AN5725" s="54"/>
      <c r="AO5725" s="54"/>
      <c r="AP5725" s="54"/>
      <c r="AQ5725" s="54"/>
      <c r="AR5725" s="54"/>
      <c r="AS5725" s="54"/>
    </row>
    <row r="5726" spans="1:45" x14ac:dyDescent="0.3">
      <c r="D5726" s="56"/>
      <c r="X5726" s="336"/>
      <c r="Y5726" s="336">
        <f t="shared" ca="1" si="9780"/>
        <v>0.18267579979054882</v>
      </c>
      <c r="Z5726" s="336">
        <f t="shared" ca="1" si="9780"/>
        <v>-0.21303719718850828</v>
      </c>
      <c r="AA5726" s="336">
        <f t="shared" ca="1" si="9780"/>
        <v>-0.61395923451361967</v>
      </c>
      <c r="AB5726" s="336">
        <f t="shared" ca="1" si="9780"/>
        <v>0.38166860090987931</v>
      </c>
      <c r="AC5726" s="336">
        <f t="shared" ca="1" si="9780"/>
        <v>0.46480782883383753</v>
      </c>
      <c r="AD5726" s="336">
        <f t="shared" ca="1" si="9780"/>
        <v>1.1235454115539691E-2</v>
      </c>
      <c r="AE5726" s="336"/>
      <c r="AF5726" s="336"/>
      <c r="AG5726" s="336"/>
      <c r="AH5726" s="336"/>
      <c r="AI5726" s="54"/>
      <c r="AJ5726" s="54"/>
      <c r="AK5726" s="54"/>
      <c r="AL5726" s="336"/>
      <c r="AM5726" s="336"/>
      <c r="AN5726" s="336"/>
      <c r="AO5726" s="336"/>
      <c r="AP5726" s="54"/>
      <c r="AQ5726" s="336"/>
      <c r="AR5726" s="336"/>
      <c r="AS5726" s="336"/>
    </row>
    <row r="5727" spans="1:45" x14ac:dyDescent="0.3">
      <c r="C5727" s="54"/>
      <c r="D5727" s="56"/>
      <c r="Y5727" s="336">
        <f t="shared" ca="1" si="9780"/>
        <v>-0.14914241214403498</v>
      </c>
      <c r="Z5727" s="336">
        <f t="shared" ca="1" si="9780"/>
        <v>0.97361655177468864</v>
      </c>
      <c r="AA5727" s="336">
        <f t="shared" ca="1" si="9780"/>
        <v>-0.21645339395193197</v>
      </c>
      <c r="AB5727" s="336">
        <f t="shared" ca="1" si="9780"/>
        <v>0.3329973836949639</v>
      </c>
      <c r="AC5727" s="336">
        <f t="shared" ca="1" si="9780"/>
        <v>-1.2802155861664186</v>
      </c>
      <c r="AD5727" s="336">
        <f t="shared" ca="1" si="9780"/>
        <v>-0.19920916101641112</v>
      </c>
      <c r="AE5727" s="55"/>
      <c r="AF5727" s="55"/>
      <c r="AG5727" s="55"/>
      <c r="AH5727" s="55"/>
      <c r="AI5727" s="55"/>
      <c r="AJ5727" s="55"/>
      <c r="AK5727" s="55"/>
      <c r="AL5727" s="55"/>
      <c r="AM5727" s="55"/>
      <c r="AN5727" s="55"/>
      <c r="AO5727" s="55"/>
      <c r="AP5727" s="55"/>
      <c r="AQ5727" s="55"/>
      <c r="AR5727" s="55"/>
      <c r="AS5727" s="55"/>
    </row>
    <row r="5728" spans="1:45" x14ac:dyDescent="0.3">
      <c r="B5728" s="54" t="s">
        <v>172</v>
      </c>
      <c r="C5728" s="53">
        <f>C5721</f>
        <v>0</v>
      </c>
      <c r="D5728" s="56" t="e">
        <f t="shared" ref="D5728:D5729" ca="1" si="9889">AJ5728</f>
        <v>#N/A</v>
      </c>
      <c r="E5728" s="52" t="e">
        <f t="shared" ref="E5728:W5728" si="9890">E5721</f>
        <v>#N/A</v>
      </c>
      <c r="F5728" s="52" t="e">
        <f t="shared" si="9890"/>
        <v>#N/A</v>
      </c>
      <c r="G5728" s="52" t="e">
        <f t="shared" si="9890"/>
        <v>#N/A</v>
      </c>
      <c r="H5728" s="52" t="e">
        <f t="shared" si="9890"/>
        <v>#N/A</v>
      </c>
      <c r="I5728" s="52" t="e">
        <f t="shared" si="9890"/>
        <v>#N/A</v>
      </c>
      <c r="J5728" s="52" t="e">
        <f t="shared" si="9890"/>
        <v>#N/A</v>
      </c>
      <c r="K5728" s="52" t="e">
        <f t="shared" si="9890"/>
        <v>#N/A</v>
      </c>
      <c r="L5728" s="52" t="e">
        <f t="shared" si="9890"/>
        <v>#N/A</v>
      </c>
      <c r="M5728" s="52" t="e">
        <f t="shared" si="9890"/>
        <v>#N/A</v>
      </c>
      <c r="N5728" s="52" t="e">
        <f t="shared" si="9890"/>
        <v>#N/A</v>
      </c>
      <c r="O5728" s="52" t="e">
        <f t="shared" si="9890"/>
        <v>#N/A</v>
      </c>
      <c r="P5728" s="52" t="e">
        <f t="shared" si="9890"/>
        <v>#N/A</v>
      </c>
      <c r="Q5728" s="52" t="e">
        <f t="shared" si="9890"/>
        <v>#N/A</v>
      </c>
      <c r="R5728" s="52" t="e">
        <f t="shared" si="9890"/>
        <v>#N/A</v>
      </c>
      <c r="S5728" s="52" t="e">
        <f t="shared" si="9890"/>
        <v>#N/A</v>
      </c>
      <c r="T5728" s="52" t="e">
        <f t="shared" si="9890"/>
        <v>#N/A</v>
      </c>
      <c r="U5728" s="52" t="e">
        <f t="shared" si="9890"/>
        <v>#N/A</v>
      </c>
      <c r="V5728" s="52" t="e">
        <f t="shared" si="9890"/>
        <v>#N/A</v>
      </c>
      <c r="W5728" s="52" t="e">
        <f t="shared" si="9890"/>
        <v>#N/A</v>
      </c>
      <c r="X5728" s="55" t="e">
        <f t="shared" ref="X5728:X5729" si="9891">(H5728-(O5728*P5728)/100-3*(J5728*K5728)/100)/2</f>
        <v>#N/A</v>
      </c>
      <c r="Y5728" s="55" t="e">
        <f t="shared" ref="Y5728:Y5729" si="9892">SUM(X5728,(J5728*K5728/100))/(F5728/100)</f>
        <v>#N/A</v>
      </c>
      <c r="Z5728" s="55" t="e">
        <f t="shared" ref="Z5728" si="9893">U5728*0.5+U5729*0.5</f>
        <v>#N/A</v>
      </c>
      <c r="AA5728" s="55" t="e">
        <f t="shared" ref="AA5728:AA5729" si="9894">J5728/Y5728</f>
        <v>#N/A</v>
      </c>
      <c r="AB5728" s="336" t="e">
        <f t="shared" ref="AB5728:AB5729" si="9895">X5728/(Y5728-J5728)</f>
        <v>#N/A</v>
      </c>
      <c r="AC5728" s="223" t="e">
        <f ca="1">INDEX(FGA_COEFFS,1,1)+Z5728*INDEX(FGA_COEFFS,1,2)+Y5728*INDEX(FGA_COEFFS,1,3)+R5728*INDEX(FGA_COEFFS,1,4)+Q5729*INDEX(FGA_COEFFS,1,5)+S5728*INDEX(FGA_COEFFS,1,6)+T5729*INDEX(FGA_COEFFS,1,7)+M5729*INDEX(FGA_COEFFS,1,8)+Y5732*Y5733</f>
        <v>#N/A</v>
      </c>
      <c r="AD5728" s="223" t="e">
        <f ca="1">INDEX(THREEPTA_COEFFS,1,1)+AC5728*INDEX(THREEPTA_COEFFS,1,2)+J5728*INDEX(THREEPTA_COEFFS,1,3)+AA5728*INDEX(THREEPTA_COEFFS,1,4)+K5728*INDEX(THREEPTA_COEFFS,1,5)+L5729*INDEX(THREEPTA_COEFFS,1,6)+Z5732*Z5733</f>
        <v>#N/A</v>
      </c>
      <c r="AE5728" s="223" t="e">
        <f ca="1">INDEX(THREEPTPCT_COEFFS,1,1)+K5728*INDEX(THREEPTPCT_COEFFS,1,2)+L5729*INDEX(THREEPTPCT_COEFFS,1,3)+AA5732*AA5733</f>
        <v>#N/A</v>
      </c>
      <c r="AF5728" s="55" t="e">
        <f t="shared" ref="AF5728:AF5729" ca="1" si="9896">AC5728-AD5728</f>
        <v>#N/A</v>
      </c>
      <c r="AG5728" s="223" t="e">
        <f ca="1">INDEX(TWOPTPCT_COEFFS,1,1)+AB5728*INDEX(TWOPTPCT_COEFFS,1,2)+I5729*INDEX(TWOPTPCT_COEFFS,1,3)+G5729*INDEX(TWOPTPCT_COEFFS,1,4)+L5729*INDEX(TWOPTPCT_COEFFS,1,5)+AB5732*AB5733</f>
        <v>#N/A</v>
      </c>
      <c r="AH5728" s="223" t="e">
        <f ca="1">INDEX(FTA_COEFFS,1,1)+O5728*INDEX(FTA_COEFFS,1,2)+N5729*INDEX(FTA_COEFFS,1,3)+(Q5728+R5728)*INDEX(FTA_COEFFS,1,4)+(Q5729+R5729)*INDEX(FTA_COEFFS,1,5)+M5729*INDEX(FTA_COEFFS,1,6)+AC5732*AC5733</f>
        <v>#N/A</v>
      </c>
      <c r="AI5728" s="223" t="e">
        <f ca="1">INDEX(FTPCT_COEFFS,1,1)+P5728*INDEX(FTPCT_COEFFS,1,2)+F5728*INDEX(FTPCT_COEFFS,1,3)+G5729*INDEX(FTPCT_COEFFS,1,4)+AD5732*AD5733</f>
        <v>#N/A</v>
      </c>
      <c r="AJ5728" s="338" t="e">
        <f t="shared" ref="AJ5728:AJ5729" ca="1" si="9897">AD5728*AE5728/100+AF5728*AG5728+AH5728*AI5728/100</f>
        <v>#N/A</v>
      </c>
      <c r="AK5728" s="55"/>
      <c r="AL5728" s="55"/>
      <c r="AM5728" s="55"/>
      <c r="AN5728" s="55"/>
      <c r="AO5728" s="55"/>
      <c r="AP5728" s="55"/>
      <c r="AQ5728" s="55"/>
      <c r="AR5728" s="55"/>
    </row>
    <row r="5729" spans="1:45" x14ac:dyDescent="0.3">
      <c r="B5729" s="54" t="s">
        <v>175</v>
      </c>
      <c r="C5729" s="54">
        <f>C5722</f>
        <v>0</v>
      </c>
      <c r="D5729" s="56" t="e">
        <f t="shared" ca="1" si="9889"/>
        <v>#N/A</v>
      </c>
      <c r="E5729" s="52" t="e">
        <f t="shared" ref="E5729:W5729" si="9898">E5722</f>
        <v>#N/A</v>
      </c>
      <c r="F5729" s="52" t="e">
        <f t="shared" si="9898"/>
        <v>#N/A</v>
      </c>
      <c r="G5729" s="52" t="e">
        <f t="shared" si="9898"/>
        <v>#N/A</v>
      </c>
      <c r="H5729" s="52" t="e">
        <f t="shared" si="9898"/>
        <v>#N/A</v>
      </c>
      <c r="I5729" s="52" t="e">
        <f t="shared" si="9898"/>
        <v>#N/A</v>
      </c>
      <c r="J5729" s="52" t="e">
        <f t="shared" si="9898"/>
        <v>#N/A</v>
      </c>
      <c r="K5729" s="52" t="e">
        <f t="shared" si="9898"/>
        <v>#N/A</v>
      </c>
      <c r="L5729" s="52" t="e">
        <f t="shared" si="9898"/>
        <v>#N/A</v>
      </c>
      <c r="M5729" s="52" t="e">
        <f t="shared" si="9898"/>
        <v>#N/A</v>
      </c>
      <c r="N5729" s="52" t="e">
        <f t="shared" si="9898"/>
        <v>#N/A</v>
      </c>
      <c r="O5729" s="52" t="e">
        <f t="shared" si="9898"/>
        <v>#N/A</v>
      </c>
      <c r="P5729" s="52" t="e">
        <f t="shared" si="9898"/>
        <v>#N/A</v>
      </c>
      <c r="Q5729" s="52" t="e">
        <f t="shared" si="9898"/>
        <v>#N/A</v>
      </c>
      <c r="R5729" s="52" t="e">
        <f t="shared" si="9898"/>
        <v>#N/A</v>
      </c>
      <c r="S5729" s="52" t="e">
        <f t="shared" si="9898"/>
        <v>#N/A</v>
      </c>
      <c r="T5729" s="52" t="e">
        <f t="shared" si="9898"/>
        <v>#N/A</v>
      </c>
      <c r="U5729" s="52" t="e">
        <f t="shared" si="9898"/>
        <v>#N/A</v>
      </c>
      <c r="V5729" s="52" t="e">
        <f t="shared" si="9898"/>
        <v>#N/A</v>
      </c>
      <c r="W5729" s="52" t="e">
        <f t="shared" si="9898"/>
        <v>#N/A</v>
      </c>
      <c r="X5729" s="55" t="e">
        <f t="shared" si="9891"/>
        <v>#N/A</v>
      </c>
      <c r="Y5729" s="55" t="e">
        <f t="shared" si="9892"/>
        <v>#N/A</v>
      </c>
      <c r="Z5729" s="55" t="e">
        <f t="shared" ref="Z5729" si="9899">Z5728</f>
        <v>#N/A</v>
      </c>
      <c r="AA5729" s="55" t="e">
        <f t="shared" si="9894"/>
        <v>#N/A</v>
      </c>
      <c r="AB5729" s="336" t="e">
        <f t="shared" si="9895"/>
        <v>#N/A</v>
      </c>
      <c r="AC5729" s="223" t="e">
        <f ca="1">INDEX(FGA_COEFFS,1,1)+Z5729*INDEX(FGA_COEFFS,1,2)+Y5729*INDEX(FGA_COEFFS,1,3)+R5729*INDEX(FGA_COEFFS,1,4)+Q5728*INDEX(FGA_COEFFS,1,5)+S5729*INDEX(FGA_COEFFS,1,6)+T5728*INDEX(FGA_COEFFS,1,7)+M5728*INDEX(FGA_COEFFS,1,8)+Y5732*Y5734</f>
        <v>#N/A</v>
      </c>
      <c r="AD5729" s="223" t="e">
        <f ca="1">INDEX(THREEPTA_COEFFS,1,1)+AC5729*INDEX(THREEPTA_COEFFS,1,2)+J5729*INDEX(THREEPTA_COEFFS,1,3)+AA5729*INDEX(THREEPTA_COEFFS,1,4)+K5729*INDEX(THREEPTA_COEFFS,1,5)+L5728*INDEX(THREEPTA_COEFFS,1,6)+Z5732*Z5734</f>
        <v>#N/A</v>
      </c>
      <c r="AE5729" s="223" t="e">
        <f ca="1">INDEX(THREEPTPCT_COEFFS,1,1)+K5729*INDEX(THREEPTPCT_COEFFS,1,2)+L5728*INDEX(THREEPTPCT_COEFFS,1,3)+AA5732*AA5734</f>
        <v>#N/A</v>
      </c>
      <c r="AF5729" s="55" t="e">
        <f t="shared" ca="1" si="9896"/>
        <v>#N/A</v>
      </c>
      <c r="AG5729" s="223" t="e">
        <f ca="1">INDEX(TWOPTPCT_COEFFS,1,1)+AB5729*INDEX(TWOPTPCT_COEFFS,1,2)+I5728*INDEX(TWOPTPCT_COEFFS,1,3)+G5728*INDEX(TWOPTPCT_COEFFS,1,4)+L5728*INDEX(TWOPTPCT_COEFFS,1,5)+AB5732*AB5734</f>
        <v>#N/A</v>
      </c>
      <c r="AH5729" s="223" t="e">
        <f ca="1">INDEX(FTA_COEFFS,1,1)+O5729*INDEX(FTA_COEFFS,1,2)+N5728*INDEX(FTA_COEFFS,1,3)+(Q5729+R5729)*INDEX(FTA_COEFFS,1,4)+(Q5728+R5728)*INDEX(FTA_COEFFS,1,5)+M5728*INDEX(FTA_COEFFS,1,6)+AC5732*AC5734</f>
        <v>#N/A</v>
      </c>
      <c r="AI5729" s="223" t="e">
        <f ca="1">INDEX(FTPCT_COEFFS,1,1)+P5729*INDEX(FTPCT_COEFFS,1,2)+F5729*INDEX(FTPCT_COEFFS,1,3)+G5728*INDEX(FTPCT_COEFFS,1,4)+AD5732*AD5734</f>
        <v>#N/A</v>
      </c>
      <c r="AJ5729" s="338" t="e">
        <f t="shared" ca="1" si="9897"/>
        <v>#N/A</v>
      </c>
      <c r="AK5729" s="55"/>
      <c r="AL5729" s="55"/>
      <c r="AM5729" s="55"/>
      <c r="AN5729" s="55"/>
      <c r="AO5729" s="55"/>
      <c r="AP5729" s="55"/>
      <c r="AQ5729" s="55"/>
      <c r="AR5729" s="55"/>
    </row>
    <row r="5730" spans="1:45" x14ac:dyDescent="0.3">
      <c r="A5730" s="54" t="e">
        <f ca="1">IF(D5728&gt;(D5729+(AVERAGE(V5728,W5728)-AVERAGE(V5729,W5729))/2)+2.5,C5728,IF(D5729&gt;(D5728+(AVERAGE(V5729,W5729)-AVERAGE(V5728,W5728))/2)+2.5,C5729,"Close"))</f>
        <v>#N/A</v>
      </c>
      <c r="B5730" s="64" t="e">
        <f ca="1">IF(D5729&gt;D5728,C5729,C5728)</f>
        <v>#N/A</v>
      </c>
      <c r="D5730" s="56"/>
      <c r="X5730" s="55"/>
      <c r="Y5730" s="55"/>
      <c r="Z5730" s="55"/>
      <c r="AA5730" s="55"/>
      <c r="AB5730" s="55"/>
      <c r="AC5730" s="337"/>
      <c r="AD5730" s="337"/>
      <c r="AE5730" s="337"/>
      <c r="AF5730" s="337"/>
      <c r="AG5730" s="337"/>
      <c r="AH5730" s="337"/>
      <c r="AI5730" s="337"/>
      <c r="AJ5730" s="337"/>
      <c r="AK5730" s="337"/>
      <c r="AL5730" s="337"/>
      <c r="AM5730" s="55"/>
      <c r="AN5730" s="55"/>
      <c r="AO5730" s="55"/>
      <c r="AP5730" s="55"/>
      <c r="AQ5730" s="55"/>
      <c r="AR5730" s="55"/>
      <c r="AS5730" s="55"/>
    </row>
    <row r="5731" spans="1:45" x14ac:dyDescent="0.3">
      <c r="X5731" s="54" t="s">
        <v>1305</v>
      </c>
      <c r="Y5731" s="54" t="s">
        <v>128</v>
      </c>
      <c r="Z5731" s="54" t="s">
        <v>157</v>
      </c>
      <c r="AA5731" s="54" t="s">
        <v>151</v>
      </c>
      <c r="AB5731" s="54" t="s">
        <v>1327</v>
      </c>
      <c r="AC5731" s="54" t="s">
        <v>129</v>
      </c>
      <c r="AD5731" s="54" t="s">
        <v>116</v>
      </c>
      <c r="AE5731" s="54"/>
      <c r="AF5731" s="54"/>
      <c r="AG5731" s="54"/>
      <c r="AH5731" s="54"/>
      <c r="AI5731" s="54"/>
      <c r="AJ5731" s="54"/>
      <c r="AK5731" s="54"/>
      <c r="AL5731" s="54"/>
      <c r="AM5731" s="54"/>
      <c r="AN5731" s="54"/>
      <c r="AO5731" s="54"/>
      <c r="AP5731" s="54"/>
      <c r="AQ5731" s="54"/>
      <c r="AR5731" s="54"/>
      <c r="AS5731" s="54"/>
    </row>
    <row r="5732" spans="1:45" x14ac:dyDescent="0.3">
      <c r="X5732" s="54"/>
      <c r="Y5732" s="54">
        <f t="shared" ref="Y5732:AD5732" si="9900">Y5725</f>
        <v>6.4436999999999998</v>
      </c>
      <c r="Z5732" s="54">
        <f t="shared" si="9900"/>
        <v>4.9371</v>
      </c>
      <c r="AA5732" s="54">
        <f t="shared" si="9900"/>
        <v>11.350300000000001</v>
      </c>
      <c r="AB5732" s="54">
        <f t="shared" si="9900"/>
        <v>7.1900000000000006E-2</v>
      </c>
      <c r="AC5732" s="54">
        <f t="shared" si="9900"/>
        <v>6.2766000000000002</v>
      </c>
      <c r="AD5732" s="54">
        <f t="shared" si="9900"/>
        <v>11.042999999999999</v>
      </c>
      <c r="AE5732" s="54"/>
      <c r="AF5732" s="336"/>
      <c r="AG5732" s="336"/>
      <c r="AH5732" s="336"/>
      <c r="AI5732" s="54"/>
      <c r="AJ5732" s="54"/>
      <c r="AK5732" s="54"/>
      <c r="AL5732" s="54"/>
      <c r="AM5732" s="54"/>
      <c r="AN5732" s="54"/>
      <c r="AO5732" s="54"/>
      <c r="AP5732" s="54"/>
      <c r="AQ5732" s="54"/>
      <c r="AR5732" s="54"/>
      <c r="AS5732" s="54"/>
    </row>
    <row r="5733" spans="1:45" x14ac:dyDescent="0.3">
      <c r="D5733" s="56"/>
      <c r="X5733" s="336"/>
      <c r="Y5733" s="336">
        <f t="shared" ref="Y5733:AD5796" ca="1" si="9901">1.5*RAND()^2*IF(RAND()&gt;0.5,1,-1)</f>
        <v>-0.13648667167759782</v>
      </c>
      <c r="Z5733" s="336">
        <f t="shared" ca="1" si="9901"/>
        <v>1.1822287066997699</v>
      </c>
      <c r="AA5733" s="336">
        <f t="shared" ca="1" si="9901"/>
        <v>0.43168441647740796</v>
      </c>
      <c r="AB5733" s="336">
        <f t="shared" ca="1" si="9901"/>
        <v>-1.0046914305457681</v>
      </c>
      <c r="AC5733" s="336">
        <f t="shared" ca="1" si="9901"/>
        <v>-0.93277470835457899</v>
      </c>
      <c r="AD5733" s="336">
        <f t="shared" ca="1" si="9901"/>
        <v>0.24667378192642059</v>
      </c>
      <c r="AE5733" s="336"/>
      <c r="AF5733" s="336"/>
      <c r="AG5733" s="336"/>
      <c r="AH5733" s="336"/>
      <c r="AI5733" s="54"/>
      <c r="AJ5733" s="54"/>
      <c r="AK5733" s="54"/>
      <c r="AL5733" s="336"/>
      <c r="AM5733" s="336"/>
      <c r="AN5733" s="336"/>
      <c r="AO5733" s="336"/>
      <c r="AP5733" s="54"/>
      <c r="AQ5733" s="336"/>
      <c r="AR5733" s="336"/>
      <c r="AS5733" s="336"/>
    </row>
    <row r="5734" spans="1:45" x14ac:dyDescent="0.3">
      <c r="C5734" s="54"/>
      <c r="D5734" s="56"/>
      <c r="Y5734" s="336">
        <f t="shared" ca="1" si="9901"/>
        <v>0.12969487519933867</v>
      </c>
      <c r="Z5734" s="336">
        <f t="shared" ca="1" si="9901"/>
        <v>-0.26486912858727324</v>
      </c>
      <c r="AA5734" s="336">
        <f t="shared" ca="1" si="9901"/>
        <v>-5.5604102417950788E-2</v>
      </c>
      <c r="AB5734" s="336">
        <f t="shared" ca="1" si="9901"/>
        <v>1.1842104762615131</v>
      </c>
      <c r="AC5734" s="336">
        <f t="shared" ca="1" si="9901"/>
        <v>-0.25871133229339605</v>
      </c>
      <c r="AD5734" s="336">
        <f t="shared" ca="1" si="9901"/>
        <v>0.55543343409357826</v>
      </c>
      <c r="AE5734" s="55"/>
      <c r="AF5734" s="55"/>
      <c r="AG5734" s="55"/>
      <c r="AH5734" s="55"/>
      <c r="AI5734" s="55"/>
      <c r="AJ5734" s="55"/>
      <c r="AK5734" s="55"/>
      <c r="AL5734" s="55"/>
      <c r="AM5734" s="55"/>
      <c r="AN5734" s="55"/>
      <c r="AO5734" s="55"/>
      <c r="AP5734" s="55"/>
      <c r="AQ5734" s="55"/>
      <c r="AR5734" s="55"/>
      <c r="AS5734" s="55"/>
    </row>
    <row r="5735" spans="1:45" x14ac:dyDescent="0.3">
      <c r="B5735" s="54" t="s">
        <v>172</v>
      </c>
      <c r="C5735" s="53">
        <f>C5728</f>
        <v>0</v>
      </c>
      <c r="D5735" s="56" t="e">
        <f t="shared" ref="D5735:D5736" ca="1" si="9902">AJ5735</f>
        <v>#N/A</v>
      </c>
      <c r="E5735" s="52" t="e">
        <f t="shared" ref="E5735:W5735" si="9903">E5728</f>
        <v>#N/A</v>
      </c>
      <c r="F5735" s="52" t="e">
        <f t="shared" si="9903"/>
        <v>#N/A</v>
      </c>
      <c r="G5735" s="52" t="e">
        <f t="shared" si="9903"/>
        <v>#N/A</v>
      </c>
      <c r="H5735" s="52" t="e">
        <f t="shared" si="9903"/>
        <v>#N/A</v>
      </c>
      <c r="I5735" s="52" t="e">
        <f t="shared" si="9903"/>
        <v>#N/A</v>
      </c>
      <c r="J5735" s="52" t="e">
        <f t="shared" si="9903"/>
        <v>#N/A</v>
      </c>
      <c r="K5735" s="52" t="e">
        <f t="shared" si="9903"/>
        <v>#N/A</v>
      </c>
      <c r="L5735" s="52" t="e">
        <f t="shared" si="9903"/>
        <v>#N/A</v>
      </c>
      <c r="M5735" s="52" t="e">
        <f t="shared" si="9903"/>
        <v>#N/A</v>
      </c>
      <c r="N5735" s="52" t="e">
        <f t="shared" si="9903"/>
        <v>#N/A</v>
      </c>
      <c r="O5735" s="52" t="e">
        <f t="shared" si="9903"/>
        <v>#N/A</v>
      </c>
      <c r="P5735" s="52" t="e">
        <f t="shared" si="9903"/>
        <v>#N/A</v>
      </c>
      <c r="Q5735" s="52" t="e">
        <f t="shared" si="9903"/>
        <v>#N/A</v>
      </c>
      <c r="R5735" s="52" t="e">
        <f t="shared" si="9903"/>
        <v>#N/A</v>
      </c>
      <c r="S5735" s="52" t="e">
        <f t="shared" si="9903"/>
        <v>#N/A</v>
      </c>
      <c r="T5735" s="52" t="e">
        <f t="shared" si="9903"/>
        <v>#N/A</v>
      </c>
      <c r="U5735" s="52" t="e">
        <f t="shared" si="9903"/>
        <v>#N/A</v>
      </c>
      <c r="V5735" s="52" t="e">
        <f t="shared" si="9903"/>
        <v>#N/A</v>
      </c>
      <c r="W5735" s="52" t="e">
        <f t="shared" si="9903"/>
        <v>#N/A</v>
      </c>
      <c r="X5735" s="55" t="e">
        <f t="shared" ref="X5735:X5736" si="9904">(H5735-(O5735*P5735)/100-3*(J5735*K5735)/100)/2</f>
        <v>#N/A</v>
      </c>
      <c r="Y5735" s="55" t="e">
        <f t="shared" ref="Y5735:Y5736" si="9905">SUM(X5735,(J5735*K5735/100))/(F5735/100)</f>
        <v>#N/A</v>
      </c>
      <c r="Z5735" s="55" t="e">
        <f t="shared" ref="Z5735" si="9906">U5735*0.5+U5736*0.5</f>
        <v>#N/A</v>
      </c>
      <c r="AA5735" s="55" t="e">
        <f t="shared" ref="AA5735:AA5736" si="9907">J5735/Y5735</f>
        <v>#N/A</v>
      </c>
      <c r="AB5735" s="336" t="e">
        <f t="shared" ref="AB5735:AB5736" si="9908">X5735/(Y5735-J5735)</f>
        <v>#N/A</v>
      </c>
      <c r="AC5735" s="223" t="e">
        <f ca="1">INDEX(FGA_COEFFS,1,1)+Z5735*INDEX(FGA_COEFFS,1,2)+Y5735*INDEX(FGA_COEFFS,1,3)+R5735*INDEX(FGA_COEFFS,1,4)+Q5736*INDEX(FGA_COEFFS,1,5)+S5735*INDEX(FGA_COEFFS,1,6)+T5736*INDEX(FGA_COEFFS,1,7)+M5736*INDEX(FGA_COEFFS,1,8)+Y5739*Y5740</f>
        <v>#N/A</v>
      </c>
      <c r="AD5735" s="223" t="e">
        <f ca="1">INDEX(THREEPTA_COEFFS,1,1)+AC5735*INDEX(THREEPTA_COEFFS,1,2)+J5735*INDEX(THREEPTA_COEFFS,1,3)+AA5735*INDEX(THREEPTA_COEFFS,1,4)+K5735*INDEX(THREEPTA_COEFFS,1,5)+L5736*INDEX(THREEPTA_COEFFS,1,6)+Z5739*Z5740</f>
        <v>#N/A</v>
      </c>
      <c r="AE5735" s="223" t="e">
        <f ca="1">INDEX(THREEPTPCT_COEFFS,1,1)+K5735*INDEX(THREEPTPCT_COEFFS,1,2)+L5736*INDEX(THREEPTPCT_COEFFS,1,3)+AA5739*AA5740</f>
        <v>#N/A</v>
      </c>
      <c r="AF5735" s="55" t="e">
        <f t="shared" ref="AF5735:AF5736" ca="1" si="9909">AC5735-AD5735</f>
        <v>#N/A</v>
      </c>
      <c r="AG5735" s="223" t="e">
        <f ca="1">INDEX(TWOPTPCT_COEFFS,1,1)+AB5735*INDEX(TWOPTPCT_COEFFS,1,2)+I5736*INDEX(TWOPTPCT_COEFFS,1,3)+G5736*INDEX(TWOPTPCT_COEFFS,1,4)+L5736*INDEX(TWOPTPCT_COEFFS,1,5)+AB5739*AB5740</f>
        <v>#N/A</v>
      </c>
      <c r="AH5735" s="223" t="e">
        <f ca="1">INDEX(FTA_COEFFS,1,1)+O5735*INDEX(FTA_COEFFS,1,2)+N5736*INDEX(FTA_COEFFS,1,3)+(Q5735+R5735)*INDEX(FTA_COEFFS,1,4)+(Q5736+R5736)*INDEX(FTA_COEFFS,1,5)+M5736*INDEX(FTA_COEFFS,1,6)+AC5739*AC5740</f>
        <v>#N/A</v>
      </c>
      <c r="AI5735" s="223" t="e">
        <f ca="1">INDEX(FTPCT_COEFFS,1,1)+P5735*INDEX(FTPCT_COEFFS,1,2)+F5735*INDEX(FTPCT_COEFFS,1,3)+G5736*INDEX(FTPCT_COEFFS,1,4)+AD5739*AD5740</f>
        <v>#N/A</v>
      </c>
      <c r="AJ5735" s="338" t="e">
        <f t="shared" ref="AJ5735:AJ5736" ca="1" si="9910">AD5735*AE5735/100+AF5735*AG5735+AH5735*AI5735/100</f>
        <v>#N/A</v>
      </c>
      <c r="AK5735" s="55"/>
      <c r="AL5735" s="55"/>
      <c r="AM5735" s="55"/>
      <c r="AN5735" s="55"/>
      <c r="AO5735" s="55"/>
      <c r="AP5735" s="55"/>
      <c r="AQ5735" s="55"/>
      <c r="AR5735" s="55"/>
    </row>
    <row r="5736" spans="1:45" x14ac:dyDescent="0.3">
      <c r="B5736" s="54" t="s">
        <v>175</v>
      </c>
      <c r="C5736" s="54">
        <f>C5729</f>
        <v>0</v>
      </c>
      <c r="D5736" s="56" t="e">
        <f t="shared" ca="1" si="9902"/>
        <v>#N/A</v>
      </c>
      <c r="E5736" s="52" t="e">
        <f t="shared" ref="E5736:W5736" si="9911">E5729</f>
        <v>#N/A</v>
      </c>
      <c r="F5736" s="52" t="e">
        <f t="shared" si="9911"/>
        <v>#N/A</v>
      </c>
      <c r="G5736" s="52" t="e">
        <f t="shared" si="9911"/>
        <v>#N/A</v>
      </c>
      <c r="H5736" s="52" t="e">
        <f t="shared" si="9911"/>
        <v>#N/A</v>
      </c>
      <c r="I5736" s="52" t="e">
        <f t="shared" si="9911"/>
        <v>#N/A</v>
      </c>
      <c r="J5736" s="52" t="e">
        <f t="shared" si="9911"/>
        <v>#N/A</v>
      </c>
      <c r="K5736" s="52" t="e">
        <f t="shared" si="9911"/>
        <v>#N/A</v>
      </c>
      <c r="L5736" s="52" t="e">
        <f t="shared" si="9911"/>
        <v>#N/A</v>
      </c>
      <c r="M5736" s="52" t="e">
        <f t="shared" si="9911"/>
        <v>#N/A</v>
      </c>
      <c r="N5736" s="52" t="e">
        <f t="shared" si="9911"/>
        <v>#N/A</v>
      </c>
      <c r="O5736" s="52" t="e">
        <f t="shared" si="9911"/>
        <v>#N/A</v>
      </c>
      <c r="P5736" s="52" t="e">
        <f t="shared" si="9911"/>
        <v>#N/A</v>
      </c>
      <c r="Q5736" s="52" t="e">
        <f t="shared" si="9911"/>
        <v>#N/A</v>
      </c>
      <c r="R5736" s="52" t="e">
        <f t="shared" si="9911"/>
        <v>#N/A</v>
      </c>
      <c r="S5736" s="52" t="e">
        <f t="shared" si="9911"/>
        <v>#N/A</v>
      </c>
      <c r="T5736" s="52" t="e">
        <f t="shared" si="9911"/>
        <v>#N/A</v>
      </c>
      <c r="U5736" s="52" t="e">
        <f t="shared" si="9911"/>
        <v>#N/A</v>
      </c>
      <c r="V5736" s="52" t="e">
        <f t="shared" si="9911"/>
        <v>#N/A</v>
      </c>
      <c r="W5736" s="52" t="e">
        <f t="shared" si="9911"/>
        <v>#N/A</v>
      </c>
      <c r="X5736" s="55" t="e">
        <f t="shared" si="9904"/>
        <v>#N/A</v>
      </c>
      <c r="Y5736" s="55" t="e">
        <f t="shared" si="9905"/>
        <v>#N/A</v>
      </c>
      <c r="Z5736" s="55" t="e">
        <f t="shared" ref="Z5736" si="9912">Z5735</f>
        <v>#N/A</v>
      </c>
      <c r="AA5736" s="55" t="e">
        <f t="shared" si="9907"/>
        <v>#N/A</v>
      </c>
      <c r="AB5736" s="336" t="e">
        <f t="shared" si="9908"/>
        <v>#N/A</v>
      </c>
      <c r="AC5736" s="223" t="e">
        <f ca="1">INDEX(FGA_COEFFS,1,1)+Z5736*INDEX(FGA_COEFFS,1,2)+Y5736*INDEX(FGA_COEFFS,1,3)+R5736*INDEX(FGA_COEFFS,1,4)+Q5735*INDEX(FGA_COEFFS,1,5)+S5736*INDEX(FGA_COEFFS,1,6)+T5735*INDEX(FGA_COEFFS,1,7)+M5735*INDEX(FGA_COEFFS,1,8)+Y5739*Y5741</f>
        <v>#N/A</v>
      </c>
      <c r="AD5736" s="223" t="e">
        <f ca="1">INDEX(THREEPTA_COEFFS,1,1)+AC5736*INDEX(THREEPTA_COEFFS,1,2)+J5736*INDEX(THREEPTA_COEFFS,1,3)+AA5736*INDEX(THREEPTA_COEFFS,1,4)+K5736*INDEX(THREEPTA_COEFFS,1,5)+L5735*INDEX(THREEPTA_COEFFS,1,6)+Z5739*Z5741</f>
        <v>#N/A</v>
      </c>
      <c r="AE5736" s="223" t="e">
        <f ca="1">INDEX(THREEPTPCT_COEFFS,1,1)+K5736*INDEX(THREEPTPCT_COEFFS,1,2)+L5735*INDEX(THREEPTPCT_COEFFS,1,3)+AA5739*AA5741</f>
        <v>#N/A</v>
      </c>
      <c r="AF5736" s="55" t="e">
        <f t="shared" ca="1" si="9909"/>
        <v>#N/A</v>
      </c>
      <c r="AG5736" s="223" t="e">
        <f ca="1">INDEX(TWOPTPCT_COEFFS,1,1)+AB5736*INDEX(TWOPTPCT_COEFFS,1,2)+I5735*INDEX(TWOPTPCT_COEFFS,1,3)+G5735*INDEX(TWOPTPCT_COEFFS,1,4)+L5735*INDEX(TWOPTPCT_COEFFS,1,5)+AB5739*AB5741</f>
        <v>#N/A</v>
      </c>
      <c r="AH5736" s="223" t="e">
        <f ca="1">INDEX(FTA_COEFFS,1,1)+O5736*INDEX(FTA_COEFFS,1,2)+N5735*INDEX(FTA_COEFFS,1,3)+(Q5736+R5736)*INDEX(FTA_COEFFS,1,4)+(Q5735+R5735)*INDEX(FTA_COEFFS,1,5)+M5735*INDEX(FTA_COEFFS,1,6)+AC5739*AC5741</f>
        <v>#N/A</v>
      </c>
      <c r="AI5736" s="223" t="e">
        <f ca="1">INDEX(FTPCT_COEFFS,1,1)+P5736*INDEX(FTPCT_COEFFS,1,2)+F5736*INDEX(FTPCT_COEFFS,1,3)+G5735*INDEX(FTPCT_COEFFS,1,4)+AD5739*AD5741</f>
        <v>#N/A</v>
      </c>
      <c r="AJ5736" s="338" t="e">
        <f t="shared" ca="1" si="9910"/>
        <v>#N/A</v>
      </c>
      <c r="AK5736" s="55"/>
      <c r="AL5736" s="55"/>
      <c r="AM5736" s="55"/>
      <c r="AN5736" s="55"/>
      <c r="AO5736" s="55"/>
      <c r="AP5736" s="55"/>
      <c r="AQ5736" s="55"/>
      <c r="AR5736" s="55"/>
    </row>
    <row r="5737" spans="1:45" x14ac:dyDescent="0.3">
      <c r="A5737" s="54" t="e">
        <f ca="1">IF(D5735&gt;(D5736+(AVERAGE(V5735,W5735)-AVERAGE(V5736,W5736))/2)+2.5,C5735,IF(D5736&gt;(D5735+(AVERAGE(V5736,W5736)-AVERAGE(V5735,W5735))/2)+2.5,C5736,"Close"))</f>
        <v>#N/A</v>
      </c>
      <c r="B5737" s="64" t="e">
        <f ca="1">IF(D5736&gt;D5735,C5736,C5735)</f>
        <v>#N/A</v>
      </c>
      <c r="D5737" s="56"/>
      <c r="X5737" s="55"/>
      <c r="Y5737" s="55"/>
      <c r="Z5737" s="55"/>
      <c r="AA5737" s="55"/>
      <c r="AB5737" s="55"/>
      <c r="AC5737" s="337"/>
      <c r="AD5737" s="337"/>
      <c r="AE5737" s="337"/>
      <c r="AF5737" s="337"/>
      <c r="AG5737" s="337"/>
      <c r="AH5737" s="337"/>
      <c r="AI5737" s="337"/>
      <c r="AJ5737" s="337"/>
      <c r="AK5737" s="337"/>
      <c r="AL5737" s="337"/>
      <c r="AM5737" s="55"/>
      <c r="AN5737" s="55"/>
      <c r="AO5737" s="55"/>
      <c r="AP5737" s="55"/>
      <c r="AQ5737" s="55"/>
      <c r="AR5737" s="55"/>
      <c r="AS5737" s="55"/>
    </row>
    <row r="5738" spans="1:45" x14ac:dyDescent="0.3">
      <c r="X5738" s="54" t="s">
        <v>1305</v>
      </c>
      <c r="Y5738" s="54" t="s">
        <v>128</v>
      </c>
      <c r="Z5738" s="54" t="s">
        <v>157</v>
      </c>
      <c r="AA5738" s="54" t="s">
        <v>151</v>
      </c>
      <c r="AB5738" s="54" t="s">
        <v>1327</v>
      </c>
      <c r="AC5738" s="54" t="s">
        <v>129</v>
      </c>
      <c r="AD5738" s="54" t="s">
        <v>116</v>
      </c>
      <c r="AE5738" s="54"/>
      <c r="AF5738" s="54"/>
      <c r="AG5738" s="54"/>
      <c r="AH5738" s="54"/>
      <c r="AI5738" s="54"/>
      <c r="AJ5738" s="54"/>
      <c r="AK5738" s="54"/>
      <c r="AL5738" s="54"/>
      <c r="AM5738" s="54"/>
      <c r="AN5738" s="54"/>
      <c r="AO5738" s="54"/>
      <c r="AP5738" s="54"/>
      <c r="AQ5738" s="54"/>
      <c r="AR5738" s="54"/>
      <c r="AS5738" s="54"/>
    </row>
    <row r="5739" spans="1:45" x14ac:dyDescent="0.3">
      <c r="X5739" s="54"/>
      <c r="Y5739" s="54">
        <f t="shared" ref="Y5739:AD5739" si="9913">Y5732</f>
        <v>6.4436999999999998</v>
      </c>
      <c r="Z5739" s="54">
        <f t="shared" si="9913"/>
        <v>4.9371</v>
      </c>
      <c r="AA5739" s="54">
        <f t="shared" si="9913"/>
        <v>11.350300000000001</v>
      </c>
      <c r="AB5739" s="54">
        <f t="shared" si="9913"/>
        <v>7.1900000000000006E-2</v>
      </c>
      <c r="AC5739" s="54">
        <f t="shared" si="9913"/>
        <v>6.2766000000000002</v>
      </c>
      <c r="AD5739" s="54">
        <f t="shared" si="9913"/>
        <v>11.042999999999999</v>
      </c>
      <c r="AE5739" s="54"/>
      <c r="AF5739" s="336"/>
      <c r="AG5739" s="336"/>
      <c r="AH5739" s="336"/>
      <c r="AI5739" s="54"/>
      <c r="AJ5739" s="54"/>
      <c r="AK5739" s="54"/>
      <c r="AL5739" s="54"/>
      <c r="AM5739" s="54"/>
      <c r="AN5739" s="54"/>
      <c r="AO5739" s="54"/>
      <c r="AP5739" s="54"/>
      <c r="AQ5739" s="54"/>
      <c r="AR5739" s="54"/>
      <c r="AS5739" s="54"/>
    </row>
    <row r="5740" spans="1:45" x14ac:dyDescent="0.3">
      <c r="D5740" s="56"/>
      <c r="X5740" s="336"/>
      <c r="Y5740" s="336">
        <f t="shared" ca="1" si="9901"/>
        <v>0.13467013241239692</v>
      </c>
      <c r="Z5740" s="336">
        <f t="shared" ca="1" si="9901"/>
        <v>5.1120391061533852E-3</v>
      </c>
      <c r="AA5740" s="336">
        <f t="shared" ca="1" si="9901"/>
        <v>-5.2060203435549499E-2</v>
      </c>
      <c r="AB5740" s="336">
        <f t="shared" ca="1" si="9901"/>
        <v>0.27470939660638871</v>
      </c>
      <c r="AC5740" s="336">
        <f t="shared" ca="1" si="9901"/>
        <v>-0.49746758197511776</v>
      </c>
      <c r="AD5740" s="336">
        <f t="shared" ca="1" si="9901"/>
        <v>0.54992548314199219</v>
      </c>
      <c r="AE5740" s="336"/>
      <c r="AF5740" s="336"/>
      <c r="AG5740" s="336"/>
      <c r="AH5740" s="336"/>
      <c r="AI5740" s="54"/>
      <c r="AJ5740" s="54"/>
      <c r="AK5740" s="54"/>
      <c r="AL5740" s="336"/>
      <c r="AM5740" s="336"/>
      <c r="AN5740" s="336"/>
      <c r="AO5740" s="336"/>
      <c r="AP5740" s="54"/>
      <c r="AQ5740" s="336"/>
      <c r="AR5740" s="336"/>
      <c r="AS5740" s="336"/>
    </row>
    <row r="5741" spans="1:45" x14ac:dyDescent="0.3">
      <c r="C5741" s="54"/>
      <c r="D5741" s="56"/>
      <c r="Y5741" s="336">
        <f t="shared" ca="1" si="9901"/>
        <v>-0.65229320945531599</v>
      </c>
      <c r="Z5741" s="336">
        <f t="shared" ca="1" si="9901"/>
        <v>-0.73298805637367792</v>
      </c>
      <c r="AA5741" s="336">
        <f t="shared" ca="1" si="9901"/>
        <v>-8.3948232513852014E-2</v>
      </c>
      <c r="AB5741" s="336">
        <f t="shared" ca="1" si="9901"/>
        <v>0.18357722621242281</v>
      </c>
      <c r="AC5741" s="336">
        <f t="shared" ca="1" si="9901"/>
        <v>0.30522954959984305</v>
      </c>
      <c r="AD5741" s="336">
        <f t="shared" ca="1" si="9901"/>
        <v>0.4598650539565321</v>
      </c>
      <c r="AE5741" s="55"/>
      <c r="AF5741" s="55"/>
      <c r="AG5741" s="55"/>
      <c r="AH5741" s="55"/>
      <c r="AI5741" s="55"/>
      <c r="AJ5741" s="55"/>
      <c r="AK5741" s="55"/>
      <c r="AL5741" s="55"/>
      <c r="AM5741" s="55"/>
      <c r="AN5741" s="55"/>
      <c r="AO5741" s="55"/>
      <c r="AP5741" s="55"/>
      <c r="AQ5741" s="55"/>
      <c r="AR5741" s="55"/>
      <c r="AS5741" s="55"/>
    </row>
    <row r="5742" spans="1:45" x14ac:dyDescent="0.3">
      <c r="B5742" s="54" t="s">
        <v>172</v>
      </c>
      <c r="C5742" s="53">
        <f>C5735</f>
        <v>0</v>
      </c>
      <c r="D5742" s="56" t="e">
        <f t="shared" ref="D5742:D5743" ca="1" si="9914">AJ5742</f>
        <v>#N/A</v>
      </c>
      <c r="E5742" s="52" t="e">
        <f t="shared" ref="E5742:W5742" si="9915">E5735</f>
        <v>#N/A</v>
      </c>
      <c r="F5742" s="52" t="e">
        <f t="shared" si="9915"/>
        <v>#N/A</v>
      </c>
      <c r="G5742" s="52" t="e">
        <f t="shared" si="9915"/>
        <v>#N/A</v>
      </c>
      <c r="H5742" s="52" t="e">
        <f t="shared" si="9915"/>
        <v>#N/A</v>
      </c>
      <c r="I5742" s="52" t="e">
        <f t="shared" si="9915"/>
        <v>#N/A</v>
      </c>
      <c r="J5742" s="52" t="e">
        <f t="shared" si="9915"/>
        <v>#N/A</v>
      </c>
      <c r="K5742" s="52" t="e">
        <f t="shared" si="9915"/>
        <v>#N/A</v>
      </c>
      <c r="L5742" s="52" t="e">
        <f t="shared" si="9915"/>
        <v>#N/A</v>
      </c>
      <c r="M5742" s="52" t="e">
        <f t="shared" si="9915"/>
        <v>#N/A</v>
      </c>
      <c r="N5742" s="52" t="e">
        <f t="shared" si="9915"/>
        <v>#N/A</v>
      </c>
      <c r="O5742" s="52" t="e">
        <f t="shared" si="9915"/>
        <v>#N/A</v>
      </c>
      <c r="P5742" s="52" t="e">
        <f t="shared" si="9915"/>
        <v>#N/A</v>
      </c>
      <c r="Q5742" s="52" t="e">
        <f t="shared" si="9915"/>
        <v>#N/A</v>
      </c>
      <c r="R5742" s="52" t="e">
        <f t="shared" si="9915"/>
        <v>#N/A</v>
      </c>
      <c r="S5742" s="52" t="e">
        <f t="shared" si="9915"/>
        <v>#N/A</v>
      </c>
      <c r="T5742" s="52" t="e">
        <f t="shared" si="9915"/>
        <v>#N/A</v>
      </c>
      <c r="U5742" s="52" t="e">
        <f t="shared" si="9915"/>
        <v>#N/A</v>
      </c>
      <c r="V5742" s="52" t="e">
        <f t="shared" si="9915"/>
        <v>#N/A</v>
      </c>
      <c r="W5742" s="52" t="e">
        <f t="shared" si="9915"/>
        <v>#N/A</v>
      </c>
      <c r="X5742" s="55" t="e">
        <f t="shared" ref="X5742:X5743" si="9916">(H5742-(O5742*P5742)/100-3*(J5742*K5742)/100)/2</f>
        <v>#N/A</v>
      </c>
      <c r="Y5742" s="55" t="e">
        <f t="shared" ref="Y5742:Y5743" si="9917">SUM(X5742,(J5742*K5742/100))/(F5742/100)</f>
        <v>#N/A</v>
      </c>
      <c r="Z5742" s="55" t="e">
        <f t="shared" ref="Z5742" si="9918">U5742*0.5+U5743*0.5</f>
        <v>#N/A</v>
      </c>
      <c r="AA5742" s="55" t="e">
        <f t="shared" ref="AA5742:AA5743" si="9919">J5742/Y5742</f>
        <v>#N/A</v>
      </c>
      <c r="AB5742" s="336" t="e">
        <f t="shared" ref="AB5742:AB5743" si="9920">X5742/(Y5742-J5742)</f>
        <v>#N/A</v>
      </c>
      <c r="AC5742" s="223" t="e">
        <f ca="1">INDEX(FGA_COEFFS,1,1)+Z5742*INDEX(FGA_COEFFS,1,2)+Y5742*INDEX(FGA_COEFFS,1,3)+R5742*INDEX(FGA_COEFFS,1,4)+Q5743*INDEX(FGA_COEFFS,1,5)+S5742*INDEX(FGA_COEFFS,1,6)+T5743*INDEX(FGA_COEFFS,1,7)+M5743*INDEX(FGA_COEFFS,1,8)+Y5746*Y5747</f>
        <v>#N/A</v>
      </c>
      <c r="AD5742" s="223" t="e">
        <f ca="1">INDEX(THREEPTA_COEFFS,1,1)+AC5742*INDEX(THREEPTA_COEFFS,1,2)+J5742*INDEX(THREEPTA_COEFFS,1,3)+AA5742*INDEX(THREEPTA_COEFFS,1,4)+K5742*INDEX(THREEPTA_COEFFS,1,5)+L5743*INDEX(THREEPTA_COEFFS,1,6)+Z5746*Z5747</f>
        <v>#N/A</v>
      </c>
      <c r="AE5742" s="223" t="e">
        <f ca="1">INDEX(THREEPTPCT_COEFFS,1,1)+K5742*INDEX(THREEPTPCT_COEFFS,1,2)+L5743*INDEX(THREEPTPCT_COEFFS,1,3)+AA5746*AA5747</f>
        <v>#N/A</v>
      </c>
      <c r="AF5742" s="55" t="e">
        <f t="shared" ref="AF5742:AF5743" ca="1" si="9921">AC5742-AD5742</f>
        <v>#N/A</v>
      </c>
      <c r="AG5742" s="223" t="e">
        <f ca="1">INDEX(TWOPTPCT_COEFFS,1,1)+AB5742*INDEX(TWOPTPCT_COEFFS,1,2)+I5743*INDEX(TWOPTPCT_COEFFS,1,3)+G5743*INDEX(TWOPTPCT_COEFFS,1,4)+L5743*INDEX(TWOPTPCT_COEFFS,1,5)+AB5746*AB5747</f>
        <v>#N/A</v>
      </c>
      <c r="AH5742" s="223" t="e">
        <f ca="1">INDEX(FTA_COEFFS,1,1)+O5742*INDEX(FTA_COEFFS,1,2)+N5743*INDEX(FTA_COEFFS,1,3)+(Q5742+R5742)*INDEX(FTA_COEFFS,1,4)+(Q5743+R5743)*INDEX(FTA_COEFFS,1,5)+M5743*INDEX(FTA_COEFFS,1,6)+AC5746*AC5747</f>
        <v>#N/A</v>
      </c>
      <c r="AI5742" s="223" t="e">
        <f ca="1">INDEX(FTPCT_COEFFS,1,1)+P5742*INDEX(FTPCT_COEFFS,1,2)+F5742*INDEX(FTPCT_COEFFS,1,3)+G5743*INDEX(FTPCT_COEFFS,1,4)+AD5746*AD5747</f>
        <v>#N/A</v>
      </c>
      <c r="AJ5742" s="338" t="e">
        <f t="shared" ref="AJ5742:AJ5743" ca="1" si="9922">AD5742*AE5742/100+AF5742*AG5742+AH5742*AI5742/100</f>
        <v>#N/A</v>
      </c>
      <c r="AK5742" s="55"/>
      <c r="AL5742" s="55"/>
      <c r="AM5742" s="55"/>
      <c r="AN5742" s="55"/>
      <c r="AO5742" s="55"/>
      <c r="AP5742" s="55"/>
      <c r="AQ5742" s="55"/>
      <c r="AR5742" s="55"/>
    </row>
    <row r="5743" spans="1:45" x14ac:dyDescent="0.3">
      <c r="B5743" s="54" t="s">
        <v>175</v>
      </c>
      <c r="C5743" s="54">
        <f>C5736</f>
        <v>0</v>
      </c>
      <c r="D5743" s="56" t="e">
        <f t="shared" ca="1" si="9914"/>
        <v>#N/A</v>
      </c>
      <c r="E5743" s="52" t="e">
        <f t="shared" ref="E5743:W5743" si="9923">E5736</f>
        <v>#N/A</v>
      </c>
      <c r="F5743" s="52" t="e">
        <f t="shared" si="9923"/>
        <v>#N/A</v>
      </c>
      <c r="G5743" s="52" t="e">
        <f t="shared" si="9923"/>
        <v>#N/A</v>
      </c>
      <c r="H5743" s="52" t="e">
        <f t="shared" si="9923"/>
        <v>#N/A</v>
      </c>
      <c r="I5743" s="52" t="e">
        <f t="shared" si="9923"/>
        <v>#N/A</v>
      </c>
      <c r="J5743" s="52" t="e">
        <f t="shared" si="9923"/>
        <v>#N/A</v>
      </c>
      <c r="K5743" s="52" t="e">
        <f t="shared" si="9923"/>
        <v>#N/A</v>
      </c>
      <c r="L5743" s="52" t="e">
        <f t="shared" si="9923"/>
        <v>#N/A</v>
      </c>
      <c r="M5743" s="52" t="e">
        <f t="shared" si="9923"/>
        <v>#N/A</v>
      </c>
      <c r="N5743" s="52" t="e">
        <f t="shared" si="9923"/>
        <v>#N/A</v>
      </c>
      <c r="O5743" s="52" t="e">
        <f t="shared" si="9923"/>
        <v>#N/A</v>
      </c>
      <c r="P5743" s="52" t="e">
        <f t="shared" si="9923"/>
        <v>#N/A</v>
      </c>
      <c r="Q5743" s="52" t="e">
        <f t="shared" si="9923"/>
        <v>#N/A</v>
      </c>
      <c r="R5743" s="52" t="e">
        <f t="shared" si="9923"/>
        <v>#N/A</v>
      </c>
      <c r="S5743" s="52" t="e">
        <f t="shared" si="9923"/>
        <v>#N/A</v>
      </c>
      <c r="T5743" s="52" t="e">
        <f t="shared" si="9923"/>
        <v>#N/A</v>
      </c>
      <c r="U5743" s="52" t="e">
        <f t="shared" si="9923"/>
        <v>#N/A</v>
      </c>
      <c r="V5743" s="52" t="e">
        <f t="shared" si="9923"/>
        <v>#N/A</v>
      </c>
      <c r="W5743" s="52" t="e">
        <f t="shared" si="9923"/>
        <v>#N/A</v>
      </c>
      <c r="X5743" s="55" t="e">
        <f t="shared" si="9916"/>
        <v>#N/A</v>
      </c>
      <c r="Y5743" s="55" t="e">
        <f t="shared" si="9917"/>
        <v>#N/A</v>
      </c>
      <c r="Z5743" s="55" t="e">
        <f t="shared" ref="Z5743" si="9924">Z5742</f>
        <v>#N/A</v>
      </c>
      <c r="AA5743" s="55" t="e">
        <f t="shared" si="9919"/>
        <v>#N/A</v>
      </c>
      <c r="AB5743" s="336" t="e">
        <f t="shared" si="9920"/>
        <v>#N/A</v>
      </c>
      <c r="AC5743" s="223" t="e">
        <f ca="1">INDEX(FGA_COEFFS,1,1)+Z5743*INDEX(FGA_COEFFS,1,2)+Y5743*INDEX(FGA_COEFFS,1,3)+R5743*INDEX(FGA_COEFFS,1,4)+Q5742*INDEX(FGA_COEFFS,1,5)+S5743*INDEX(FGA_COEFFS,1,6)+T5742*INDEX(FGA_COEFFS,1,7)+M5742*INDEX(FGA_COEFFS,1,8)+Y5746*Y5748</f>
        <v>#N/A</v>
      </c>
      <c r="AD5743" s="223" t="e">
        <f ca="1">INDEX(THREEPTA_COEFFS,1,1)+AC5743*INDEX(THREEPTA_COEFFS,1,2)+J5743*INDEX(THREEPTA_COEFFS,1,3)+AA5743*INDEX(THREEPTA_COEFFS,1,4)+K5743*INDEX(THREEPTA_COEFFS,1,5)+L5742*INDEX(THREEPTA_COEFFS,1,6)+Z5746*Z5748</f>
        <v>#N/A</v>
      </c>
      <c r="AE5743" s="223" t="e">
        <f ca="1">INDEX(THREEPTPCT_COEFFS,1,1)+K5743*INDEX(THREEPTPCT_COEFFS,1,2)+L5742*INDEX(THREEPTPCT_COEFFS,1,3)+AA5746*AA5748</f>
        <v>#N/A</v>
      </c>
      <c r="AF5743" s="55" t="e">
        <f t="shared" ca="1" si="9921"/>
        <v>#N/A</v>
      </c>
      <c r="AG5743" s="223" t="e">
        <f ca="1">INDEX(TWOPTPCT_COEFFS,1,1)+AB5743*INDEX(TWOPTPCT_COEFFS,1,2)+I5742*INDEX(TWOPTPCT_COEFFS,1,3)+G5742*INDEX(TWOPTPCT_COEFFS,1,4)+L5742*INDEX(TWOPTPCT_COEFFS,1,5)+AB5746*AB5748</f>
        <v>#N/A</v>
      </c>
      <c r="AH5743" s="223" t="e">
        <f ca="1">INDEX(FTA_COEFFS,1,1)+O5743*INDEX(FTA_COEFFS,1,2)+N5742*INDEX(FTA_COEFFS,1,3)+(Q5743+R5743)*INDEX(FTA_COEFFS,1,4)+(Q5742+R5742)*INDEX(FTA_COEFFS,1,5)+M5742*INDEX(FTA_COEFFS,1,6)+AC5746*AC5748</f>
        <v>#N/A</v>
      </c>
      <c r="AI5743" s="223" t="e">
        <f ca="1">INDEX(FTPCT_COEFFS,1,1)+P5743*INDEX(FTPCT_COEFFS,1,2)+F5743*INDEX(FTPCT_COEFFS,1,3)+G5742*INDEX(FTPCT_COEFFS,1,4)+AD5746*AD5748</f>
        <v>#N/A</v>
      </c>
      <c r="AJ5743" s="338" t="e">
        <f t="shared" ca="1" si="9922"/>
        <v>#N/A</v>
      </c>
      <c r="AK5743" s="55"/>
      <c r="AL5743" s="55"/>
      <c r="AM5743" s="55"/>
      <c r="AN5743" s="55"/>
      <c r="AO5743" s="55"/>
      <c r="AP5743" s="55"/>
      <c r="AQ5743" s="55"/>
      <c r="AR5743" s="55"/>
    </row>
    <row r="5744" spans="1:45" x14ac:dyDescent="0.3">
      <c r="A5744" s="54" t="e">
        <f ca="1">IF(D5742&gt;(D5743+(AVERAGE(V5742,W5742)-AVERAGE(V5743,W5743))/2)+2.5,C5742,IF(D5743&gt;(D5742+(AVERAGE(V5743,W5743)-AVERAGE(V5742,W5742))/2)+2.5,C5743,"Close"))</f>
        <v>#N/A</v>
      </c>
      <c r="B5744" s="64" t="e">
        <f ca="1">IF(D5743&gt;D5742,C5743,C5742)</f>
        <v>#N/A</v>
      </c>
      <c r="D5744" s="56"/>
      <c r="X5744" s="55"/>
      <c r="Y5744" s="55"/>
      <c r="Z5744" s="55"/>
      <c r="AA5744" s="55"/>
      <c r="AB5744" s="55"/>
      <c r="AC5744" s="337"/>
      <c r="AD5744" s="337"/>
      <c r="AE5744" s="337"/>
      <c r="AF5744" s="337"/>
      <c r="AG5744" s="337"/>
      <c r="AH5744" s="337"/>
      <c r="AI5744" s="337"/>
      <c r="AJ5744" s="337"/>
      <c r="AK5744" s="337"/>
      <c r="AL5744" s="337"/>
      <c r="AM5744" s="55"/>
      <c r="AN5744" s="55"/>
      <c r="AO5744" s="55"/>
      <c r="AP5744" s="55"/>
      <c r="AQ5744" s="55"/>
      <c r="AR5744" s="55"/>
      <c r="AS5744" s="55"/>
    </row>
    <row r="5745" spans="1:45" x14ac:dyDescent="0.3">
      <c r="X5745" s="54" t="s">
        <v>1305</v>
      </c>
      <c r="Y5745" s="54" t="s">
        <v>128</v>
      </c>
      <c r="Z5745" s="54" t="s">
        <v>157</v>
      </c>
      <c r="AA5745" s="54" t="s">
        <v>151</v>
      </c>
      <c r="AB5745" s="54" t="s">
        <v>1327</v>
      </c>
      <c r="AC5745" s="54" t="s">
        <v>129</v>
      </c>
      <c r="AD5745" s="54" t="s">
        <v>116</v>
      </c>
      <c r="AE5745" s="54"/>
      <c r="AF5745" s="54"/>
      <c r="AG5745" s="54"/>
      <c r="AH5745" s="54"/>
      <c r="AI5745" s="54"/>
      <c r="AJ5745" s="54"/>
      <c r="AK5745" s="54"/>
      <c r="AL5745" s="54"/>
      <c r="AM5745" s="54"/>
      <c r="AN5745" s="54"/>
      <c r="AO5745" s="54"/>
      <c r="AP5745" s="54"/>
      <c r="AQ5745" s="54"/>
      <c r="AR5745" s="54"/>
      <c r="AS5745" s="54"/>
    </row>
    <row r="5746" spans="1:45" x14ac:dyDescent="0.3">
      <c r="X5746" s="54"/>
      <c r="Y5746" s="54">
        <f t="shared" ref="Y5746:AD5746" si="9925">Y5739</f>
        <v>6.4436999999999998</v>
      </c>
      <c r="Z5746" s="54">
        <f t="shared" si="9925"/>
        <v>4.9371</v>
      </c>
      <c r="AA5746" s="54">
        <f t="shared" si="9925"/>
        <v>11.350300000000001</v>
      </c>
      <c r="AB5746" s="54">
        <f t="shared" si="9925"/>
        <v>7.1900000000000006E-2</v>
      </c>
      <c r="AC5746" s="54">
        <f t="shared" si="9925"/>
        <v>6.2766000000000002</v>
      </c>
      <c r="AD5746" s="54">
        <f t="shared" si="9925"/>
        <v>11.042999999999999</v>
      </c>
      <c r="AE5746" s="54"/>
      <c r="AF5746" s="336"/>
      <c r="AG5746" s="336"/>
      <c r="AH5746" s="336"/>
      <c r="AI5746" s="54"/>
      <c r="AJ5746" s="54"/>
      <c r="AK5746" s="54"/>
      <c r="AL5746" s="54"/>
      <c r="AM5746" s="54"/>
      <c r="AN5746" s="54"/>
      <c r="AO5746" s="54"/>
      <c r="AP5746" s="54"/>
      <c r="AQ5746" s="54"/>
      <c r="AR5746" s="54"/>
      <c r="AS5746" s="54"/>
    </row>
    <row r="5747" spans="1:45" x14ac:dyDescent="0.3">
      <c r="D5747" s="56"/>
      <c r="X5747" s="336"/>
      <c r="Y5747" s="336">
        <f t="shared" ca="1" si="9901"/>
        <v>-0.12068457694081791</v>
      </c>
      <c r="Z5747" s="336">
        <f t="shared" ca="1" si="9901"/>
        <v>0.13787546462678951</v>
      </c>
      <c r="AA5747" s="336">
        <f t="shared" ca="1" si="9901"/>
        <v>0.94786269332301076</v>
      </c>
      <c r="AB5747" s="336">
        <f t="shared" ca="1" si="9901"/>
        <v>-1.0912174340067691</v>
      </c>
      <c r="AC5747" s="336">
        <f t="shared" ca="1" si="9901"/>
        <v>0.14651986844874876</v>
      </c>
      <c r="AD5747" s="336">
        <f t="shared" ca="1" si="9901"/>
        <v>0.87553959363019707</v>
      </c>
      <c r="AE5747" s="336"/>
      <c r="AF5747" s="336"/>
      <c r="AG5747" s="336"/>
      <c r="AH5747" s="336"/>
      <c r="AI5747" s="54"/>
      <c r="AJ5747" s="54"/>
      <c r="AK5747" s="54"/>
      <c r="AL5747" s="336"/>
      <c r="AM5747" s="336"/>
      <c r="AN5747" s="336"/>
      <c r="AO5747" s="336"/>
      <c r="AP5747" s="54"/>
      <c r="AQ5747" s="336"/>
      <c r="AR5747" s="336"/>
      <c r="AS5747" s="336"/>
    </row>
    <row r="5748" spans="1:45" x14ac:dyDescent="0.3">
      <c r="C5748" s="54"/>
      <c r="D5748" s="56"/>
      <c r="Y5748" s="336">
        <f t="shared" ca="1" si="9901"/>
        <v>-1.05398491465967</v>
      </c>
      <c r="Z5748" s="336">
        <f t="shared" ca="1" si="9901"/>
        <v>0.15020578338817825</v>
      </c>
      <c r="AA5748" s="336">
        <f t="shared" ca="1" si="9901"/>
        <v>1.4971018065891028E-2</v>
      </c>
      <c r="AB5748" s="336">
        <f t="shared" ca="1" si="9901"/>
        <v>1.3079187019316418</v>
      </c>
      <c r="AC5748" s="336">
        <f t="shared" ca="1" si="9901"/>
        <v>-1.046164338962364</v>
      </c>
      <c r="AD5748" s="336">
        <f t="shared" ca="1" si="9901"/>
        <v>-0.78339200284270838</v>
      </c>
      <c r="AE5748" s="55"/>
      <c r="AF5748" s="55"/>
      <c r="AG5748" s="55"/>
      <c r="AH5748" s="55"/>
      <c r="AI5748" s="55"/>
      <c r="AJ5748" s="55"/>
      <c r="AK5748" s="55"/>
      <c r="AL5748" s="55"/>
      <c r="AM5748" s="55"/>
      <c r="AN5748" s="55"/>
      <c r="AO5748" s="55"/>
      <c r="AP5748" s="55"/>
      <c r="AQ5748" s="55"/>
      <c r="AR5748" s="55"/>
      <c r="AS5748" s="55"/>
    </row>
    <row r="5749" spans="1:45" x14ac:dyDescent="0.3">
      <c r="B5749" s="54" t="s">
        <v>172</v>
      </c>
      <c r="C5749" s="53">
        <f>C5742</f>
        <v>0</v>
      </c>
      <c r="D5749" s="56" t="e">
        <f t="shared" ref="D5749:D5750" ca="1" si="9926">AJ5749</f>
        <v>#N/A</v>
      </c>
      <c r="E5749" s="52" t="e">
        <f t="shared" ref="E5749:W5749" si="9927">E5742</f>
        <v>#N/A</v>
      </c>
      <c r="F5749" s="52" t="e">
        <f t="shared" si="9927"/>
        <v>#N/A</v>
      </c>
      <c r="G5749" s="52" t="e">
        <f t="shared" si="9927"/>
        <v>#N/A</v>
      </c>
      <c r="H5749" s="52" t="e">
        <f t="shared" si="9927"/>
        <v>#N/A</v>
      </c>
      <c r="I5749" s="52" t="e">
        <f t="shared" si="9927"/>
        <v>#N/A</v>
      </c>
      <c r="J5749" s="52" t="e">
        <f t="shared" si="9927"/>
        <v>#N/A</v>
      </c>
      <c r="K5749" s="52" t="e">
        <f t="shared" si="9927"/>
        <v>#N/A</v>
      </c>
      <c r="L5749" s="52" t="e">
        <f t="shared" si="9927"/>
        <v>#N/A</v>
      </c>
      <c r="M5749" s="52" t="e">
        <f t="shared" si="9927"/>
        <v>#N/A</v>
      </c>
      <c r="N5749" s="52" t="e">
        <f t="shared" si="9927"/>
        <v>#N/A</v>
      </c>
      <c r="O5749" s="52" t="e">
        <f t="shared" si="9927"/>
        <v>#N/A</v>
      </c>
      <c r="P5749" s="52" t="e">
        <f t="shared" si="9927"/>
        <v>#N/A</v>
      </c>
      <c r="Q5749" s="52" t="e">
        <f t="shared" si="9927"/>
        <v>#N/A</v>
      </c>
      <c r="R5749" s="52" t="e">
        <f t="shared" si="9927"/>
        <v>#N/A</v>
      </c>
      <c r="S5749" s="52" t="e">
        <f t="shared" si="9927"/>
        <v>#N/A</v>
      </c>
      <c r="T5749" s="52" t="e">
        <f t="shared" si="9927"/>
        <v>#N/A</v>
      </c>
      <c r="U5749" s="52" t="e">
        <f t="shared" si="9927"/>
        <v>#N/A</v>
      </c>
      <c r="V5749" s="52" t="e">
        <f t="shared" si="9927"/>
        <v>#N/A</v>
      </c>
      <c r="W5749" s="52" t="e">
        <f t="shared" si="9927"/>
        <v>#N/A</v>
      </c>
      <c r="X5749" s="55" t="e">
        <f t="shared" ref="X5749:X5750" si="9928">(H5749-(O5749*P5749)/100-3*(J5749*K5749)/100)/2</f>
        <v>#N/A</v>
      </c>
      <c r="Y5749" s="55" t="e">
        <f t="shared" ref="Y5749:Y5750" si="9929">SUM(X5749,(J5749*K5749/100))/(F5749/100)</f>
        <v>#N/A</v>
      </c>
      <c r="Z5749" s="55" t="e">
        <f t="shared" ref="Z5749" si="9930">U5749*0.5+U5750*0.5</f>
        <v>#N/A</v>
      </c>
      <c r="AA5749" s="55" t="e">
        <f t="shared" ref="AA5749:AA5750" si="9931">J5749/Y5749</f>
        <v>#N/A</v>
      </c>
      <c r="AB5749" s="336" t="e">
        <f t="shared" ref="AB5749:AB5750" si="9932">X5749/(Y5749-J5749)</f>
        <v>#N/A</v>
      </c>
      <c r="AC5749" s="223" t="e">
        <f ca="1">INDEX(FGA_COEFFS,1,1)+Z5749*INDEX(FGA_COEFFS,1,2)+Y5749*INDEX(FGA_COEFFS,1,3)+R5749*INDEX(FGA_COEFFS,1,4)+Q5750*INDEX(FGA_COEFFS,1,5)+S5749*INDEX(FGA_COEFFS,1,6)+T5750*INDEX(FGA_COEFFS,1,7)+M5750*INDEX(FGA_COEFFS,1,8)+Y5753*Y5754</f>
        <v>#N/A</v>
      </c>
      <c r="AD5749" s="223" t="e">
        <f ca="1">INDEX(THREEPTA_COEFFS,1,1)+AC5749*INDEX(THREEPTA_COEFFS,1,2)+J5749*INDEX(THREEPTA_COEFFS,1,3)+AA5749*INDEX(THREEPTA_COEFFS,1,4)+K5749*INDEX(THREEPTA_COEFFS,1,5)+L5750*INDEX(THREEPTA_COEFFS,1,6)+Z5753*Z5754</f>
        <v>#N/A</v>
      </c>
      <c r="AE5749" s="223" t="e">
        <f ca="1">INDEX(THREEPTPCT_COEFFS,1,1)+K5749*INDEX(THREEPTPCT_COEFFS,1,2)+L5750*INDEX(THREEPTPCT_COEFFS,1,3)+AA5753*AA5754</f>
        <v>#N/A</v>
      </c>
      <c r="AF5749" s="55" t="e">
        <f t="shared" ref="AF5749:AF5750" ca="1" si="9933">AC5749-AD5749</f>
        <v>#N/A</v>
      </c>
      <c r="AG5749" s="223" t="e">
        <f ca="1">INDEX(TWOPTPCT_COEFFS,1,1)+AB5749*INDEX(TWOPTPCT_COEFFS,1,2)+I5750*INDEX(TWOPTPCT_COEFFS,1,3)+G5750*INDEX(TWOPTPCT_COEFFS,1,4)+L5750*INDEX(TWOPTPCT_COEFFS,1,5)+AB5753*AB5754</f>
        <v>#N/A</v>
      </c>
      <c r="AH5749" s="223" t="e">
        <f ca="1">INDEX(FTA_COEFFS,1,1)+O5749*INDEX(FTA_COEFFS,1,2)+N5750*INDEX(FTA_COEFFS,1,3)+(Q5749+R5749)*INDEX(FTA_COEFFS,1,4)+(Q5750+R5750)*INDEX(FTA_COEFFS,1,5)+M5750*INDEX(FTA_COEFFS,1,6)+AC5753*AC5754</f>
        <v>#N/A</v>
      </c>
      <c r="AI5749" s="223" t="e">
        <f ca="1">INDEX(FTPCT_COEFFS,1,1)+P5749*INDEX(FTPCT_COEFFS,1,2)+F5749*INDEX(FTPCT_COEFFS,1,3)+G5750*INDEX(FTPCT_COEFFS,1,4)+AD5753*AD5754</f>
        <v>#N/A</v>
      </c>
      <c r="AJ5749" s="338" t="e">
        <f t="shared" ref="AJ5749:AJ5750" ca="1" si="9934">AD5749*AE5749/100+AF5749*AG5749+AH5749*AI5749/100</f>
        <v>#N/A</v>
      </c>
      <c r="AK5749" s="55"/>
      <c r="AL5749" s="55"/>
      <c r="AM5749" s="55"/>
      <c r="AN5749" s="55"/>
      <c r="AO5749" s="55"/>
      <c r="AP5749" s="55"/>
      <c r="AQ5749" s="55"/>
      <c r="AR5749" s="55"/>
    </row>
    <row r="5750" spans="1:45" x14ac:dyDescent="0.3">
      <c r="B5750" s="54" t="s">
        <v>175</v>
      </c>
      <c r="C5750" s="54">
        <f>C5743</f>
        <v>0</v>
      </c>
      <c r="D5750" s="56" t="e">
        <f t="shared" ca="1" si="9926"/>
        <v>#N/A</v>
      </c>
      <c r="E5750" s="52" t="e">
        <f t="shared" ref="E5750:W5750" si="9935">E5743</f>
        <v>#N/A</v>
      </c>
      <c r="F5750" s="52" t="e">
        <f t="shared" si="9935"/>
        <v>#N/A</v>
      </c>
      <c r="G5750" s="52" t="e">
        <f t="shared" si="9935"/>
        <v>#N/A</v>
      </c>
      <c r="H5750" s="52" t="e">
        <f t="shared" si="9935"/>
        <v>#N/A</v>
      </c>
      <c r="I5750" s="52" t="e">
        <f t="shared" si="9935"/>
        <v>#N/A</v>
      </c>
      <c r="J5750" s="52" t="e">
        <f t="shared" si="9935"/>
        <v>#N/A</v>
      </c>
      <c r="K5750" s="52" t="e">
        <f t="shared" si="9935"/>
        <v>#N/A</v>
      </c>
      <c r="L5750" s="52" t="e">
        <f t="shared" si="9935"/>
        <v>#N/A</v>
      </c>
      <c r="M5750" s="52" t="e">
        <f t="shared" si="9935"/>
        <v>#N/A</v>
      </c>
      <c r="N5750" s="52" t="e">
        <f t="shared" si="9935"/>
        <v>#N/A</v>
      </c>
      <c r="O5750" s="52" t="e">
        <f t="shared" si="9935"/>
        <v>#N/A</v>
      </c>
      <c r="P5750" s="52" t="e">
        <f t="shared" si="9935"/>
        <v>#N/A</v>
      </c>
      <c r="Q5750" s="52" t="e">
        <f t="shared" si="9935"/>
        <v>#N/A</v>
      </c>
      <c r="R5750" s="52" t="e">
        <f t="shared" si="9935"/>
        <v>#N/A</v>
      </c>
      <c r="S5750" s="52" t="e">
        <f t="shared" si="9935"/>
        <v>#N/A</v>
      </c>
      <c r="T5750" s="52" t="e">
        <f t="shared" si="9935"/>
        <v>#N/A</v>
      </c>
      <c r="U5750" s="52" t="e">
        <f t="shared" si="9935"/>
        <v>#N/A</v>
      </c>
      <c r="V5750" s="52" t="e">
        <f t="shared" si="9935"/>
        <v>#N/A</v>
      </c>
      <c r="W5750" s="52" t="e">
        <f t="shared" si="9935"/>
        <v>#N/A</v>
      </c>
      <c r="X5750" s="55" t="e">
        <f t="shared" si="9928"/>
        <v>#N/A</v>
      </c>
      <c r="Y5750" s="55" t="e">
        <f t="shared" si="9929"/>
        <v>#N/A</v>
      </c>
      <c r="Z5750" s="55" t="e">
        <f t="shared" ref="Z5750" si="9936">Z5749</f>
        <v>#N/A</v>
      </c>
      <c r="AA5750" s="55" t="e">
        <f t="shared" si="9931"/>
        <v>#N/A</v>
      </c>
      <c r="AB5750" s="336" t="e">
        <f t="shared" si="9932"/>
        <v>#N/A</v>
      </c>
      <c r="AC5750" s="223" t="e">
        <f ca="1">INDEX(FGA_COEFFS,1,1)+Z5750*INDEX(FGA_COEFFS,1,2)+Y5750*INDEX(FGA_COEFFS,1,3)+R5750*INDEX(FGA_COEFFS,1,4)+Q5749*INDEX(FGA_COEFFS,1,5)+S5750*INDEX(FGA_COEFFS,1,6)+T5749*INDEX(FGA_COEFFS,1,7)+M5749*INDEX(FGA_COEFFS,1,8)+Y5753*Y5755</f>
        <v>#N/A</v>
      </c>
      <c r="AD5750" s="223" t="e">
        <f ca="1">INDEX(THREEPTA_COEFFS,1,1)+AC5750*INDEX(THREEPTA_COEFFS,1,2)+J5750*INDEX(THREEPTA_COEFFS,1,3)+AA5750*INDEX(THREEPTA_COEFFS,1,4)+K5750*INDEX(THREEPTA_COEFFS,1,5)+L5749*INDEX(THREEPTA_COEFFS,1,6)+Z5753*Z5755</f>
        <v>#N/A</v>
      </c>
      <c r="AE5750" s="223" t="e">
        <f ca="1">INDEX(THREEPTPCT_COEFFS,1,1)+K5750*INDEX(THREEPTPCT_COEFFS,1,2)+L5749*INDEX(THREEPTPCT_COEFFS,1,3)+AA5753*AA5755</f>
        <v>#N/A</v>
      </c>
      <c r="AF5750" s="55" t="e">
        <f t="shared" ca="1" si="9933"/>
        <v>#N/A</v>
      </c>
      <c r="AG5750" s="223" t="e">
        <f ca="1">INDEX(TWOPTPCT_COEFFS,1,1)+AB5750*INDEX(TWOPTPCT_COEFFS,1,2)+I5749*INDEX(TWOPTPCT_COEFFS,1,3)+G5749*INDEX(TWOPTPCT_COEFFS,1,4)+L5749*INDEX(TWOPTPCT_COEFFS,1,5)+AB5753*AB5755</f>
        <v>#N/A</v>
      </c>
      <c r="AH5750" s="223" t="e">
        <f ca="1">INDEX(FTA_COEFFS,1,1)+O5750*INDEX(FTA_COEFFS,1,2)+N5749*INDEX(FTA_COEFFS,1,3)+(Q5750+R5750)*INDEX(FTA_COEFFS,1,4)+(Q5749+R5749)*INDEX(FTA_COEFFS,1,5)+M5749*INDEX(FTA_COEFFS,1,6)+AC5753*AC5755</f>
        <v>#N/A</v>
      </c>
      <c r="AI5750" s="223" t="e">
        <f ca="1">INDEX(FTPCT_COEFFS,1,1)+P5750*INDEX(FTPCT_COEFFS,1,2)+F5750*INDEX(FTPCT_COEFFS,1,3)+G5749*INDEX(FTPCT_COEFFS,1,4)+AD5753*AD5755</f>
        <v>#N/A</v>
      </c>
      <c r="AJ5750" s="338" t="e">
        <f t="shared" ca="1" si="9934"/>
        <v>#N/A</v>
      </c>
      <c r="AK5750" s="55"/>
      <c r="AL5750" s="55"/>
      <c r="AM5750" s="55"/>
      <c r="AN5750" s="55"/>
      <c r="AO5750" s="55"/>
      <c r="AP5750" s="55"/>
      <c r="AQ5750" s="55"/>
      <c r="AR5750" s="55"/>
    </row>
    <row r="5751" spans="1:45" x14ac:dyDescent="0.3">
      <c r="A5751" s="54" t="e">
        <f ca="1">IF(D5749&gt;(D5750+(AVERAGE(V5749,W5749)-AVERAGE(V5750,W5750))/2)+2.5,C5749,IF(D5750&gt;(D5749+(AVERAGE(V5750,W5750)-AVERAGE(V5749,W5749))/2)+2.5,C5750,"Close"))</f>
        <v>#N/A</v>
      </c>
      <c r="B5751" s="64" t="e">
        <f ca="1">IF(D5750&gt;D5749,C5750,C5749)</f>
        <v>#N/A</v>
      </c>
      <c r="D5751" s="56"/>
      <c r="X5751" s="55"/>
      <c r="Y5751" s="55"/>
      <c r="Z5751" s="55"/>
      <c r="AA5751" s="55"/>
      <c r="AB5751" s="55"/>
      <c r="AC5751" s="337"/>
      <c r="AD5751" s="337"/>
      <c r="AE5751" s="337"/>
      <c r="AF5751" s="337"/>
      <c r="AG5751" s="337"/>
      <c r="AH5751" s="337"/>
      <c r="AI5751" s="337"/>
      <c r="AJ5751" s="337"/>
      <c r="AK5751" s="337"/>
      <c r="AL5751" s="337"/>
      <c r="AM5751" s="55"/>
      <c r="AN5751" s="55"/>
      <c r="AO5751" s="55"/>
      <c r="AP5751" s="55"/>
      <c r="AQ5751" s="55"/>
      <c r="AR5751" s="55"/>
      <c r="AS5751" s="55"/>
    </row>
    <row r="5752" spans="1:45" x14ac:dyDescent="0.3">
      <c r="X5752" s="54" t="s">
        <v>1305</v>
      </c>
      <c r="Y5752" s="54" t="s">
        <v>128</v>
      </c>
      <c r="Z5752" s="54" t="s">
        <v>157</v>
      </c>
      <c r="AA5752" s="54" t="s">
        <v>151</v>
      </c>
      <c r="AB5752" s="54" t="s">
        <v>1327</v>
      </c>
      <c r="AC5752" s="54" t="s">
        <v>129</v>
      </c>
      <c r="AD5752" s="54" t="s">
        <v>116</v>
      </c>
      <c r="AE5752" s="54"/>
      <c r="AF5752" s="54"/>
      <c r="AG5752" s="54"/>
      <c r="AH5752" s="54"/>
      <c r="AI5752" s="54"/>
      <c r="AJ5752" s="54"/>
      <c r="AK5752" s="54"/>
      <c r="AL5752" s="54"/>
      <c r="AM5752" s="54"/>
      <c r="AN5752" s="54"/>
      <c r="AO5752" s="54"/>
      <c r="AP5752" s="54"/>
      <c r="AQ5752" s="54"/>
      <c r="AR5752" s="54"/>
      <c r="AS5752" s="54"/>
    </row>
    <row r="5753" spans="1:45" x14ac:dyDescent="0.3">
      <c r="X5753" s="54"/>
      <c r="Y5753" s="54">
        <f t="shared" ref="Y5753:AD5753" si="9937">Y5746</f>
        <v>6.4436999999999998</v>
      </c>
      <c r="Z5753" s="54">
        <f t="shared" si="9937"/>
        <v>4.9371</v>
      </c>
      <c r="AA5753" s="54">
        <f t="shared" si="9937"/>
        <v>11.350300000000001</v>
      </c>
      <c r="AB5753" s="54">
        <f t="shared" si="9937"/>
        <v>7.1900000000000006E-2</v>
      </c>
      <c r="AC5753" s="54">
        <f t="shared" si="9937"/>
        <v>6.2766000000000002</v>
      </c>
      <c r="AD5753" s="54">
        <f t="shared" si="9937"/>
        <v>11.042999999999999</v>
      </c>
      <c r="AE5753" s="54"/>
      <c r="AF5753" s="336"/>
      <c r="AG5753" s="336"/>
      <c r="AH5753" s="336"/>
      <c r="AI5753" s="54"/>
      <c r="AJ5753" s="54"/>
      <c r="AK5753" s="54"/>
      <c r="AL5753" s="54"/>
      <c r="AM5753" s="54"/>
      <c r="AN5753" s="54"/>
      <c r="AO5753" s="54"/>
      <c r="AP5753" s="54"/>
      <c r="AQ5753" s="54"/>
      <c r="AR5753" s="54"/>
      <c r="AS5753" s="54"/>
    </row>
    <row r="5754" spans="1:45" x14ac:dyDescent="0.3">
      <c r="D5754" s="56"/>
      <c r="X5754" s="336"/>
      <c r="Y5754" s="336">
        <f t="shared" ca="1" si="9901"/>
        <v>-0.88209009640580716</v>
      </c>
      <c r="Z5754" s="336">
        <f t="shared" ca="1" si="9901"/>
        <v>0.86956502837011929</v>
      </c>
      <c r="AA5754" s="336">
        <f t="shared" ca="1" si="9901"/>
        <v>5.1980881887242564E-2</v>
      </c>
      <c r="AB5754" s="336">
        <f t="shared" ca="1" si="9901"/>
        <v>9.7785688339602897E-2</v>
      </c>
      <c r="AC5754" s="336">
        <f t="shared" ca="1" si="9901"/>
        <v>-1.2248850530952706</v>
      </c>
      <c r="AD5754" s="336">
        <f t="shared" ca="1" si="9901"/>
        <v>-1.0888875858368654</v>
      </c>
      <c r="AE5754" s="336"/>
      <c r="AF5754" s="336"/>
      <c r="AG5754" s="336"/>
      <c r="AH5754" s="336"/>
      <c r="AI5754" s="54"/>
      <c r="AJ5754" s="54"/>
      <c r="AK5754" s="54"/>
      <c r="AL5754" s="336"/>
      <c r="AM5754" s="336"/>
      <c r="AN5754" s="336"/>
      <c r="AO5754" s="336"/>
      <c r="AP5754" s="54"/>
      <c r="AQ5754" s="336"/>
      <c r="AR5754" s="336"/>
      <c r="AS5754" s="336"/>
    </row>
    <row r="5755" spans="1:45" x14ac:dyDescent="0.3">
      <c r="C5755" s="54"/>
      <c r="D5755" s="56"/>
      <c r="Y5755" s="336">
        <f t="shared" ca="1" si="9901"/>
        <v>-7.5188102850630448E-2</v>
      </c>
      <c r="Z5755" s="336">
        <f t="shared" ca="1" si="9901"/>
        <v>1.1802347946076308</v>
      </c>
      <c r="AA5755" s="336">
        <f t="shared" ca="1" si="9901"/>
        <v>-8.7466717128843546E-2</v>
      </c>
      <c r="AB5755" s="336">
        <f t="shared" ca="1" si="9901"/>
        <v>-2.1782891715827382E-2</v>
      </c>
      <c r="AC5755" s="336">
        <f t="shared" ca="1" si="9901"/>
        <v>0.15018902879493815</v>
      </c>
      <c r="AD5755" s="336">
        <f t="shared" ca="1" si="9901"/>
        <v>-7.6766821231351076E-2</v>
      </c>
      <c r="AE5755" s="55"/>
      <c r="AF5755" s="55"/>
      <c r="AG5755" s="55"/>
      <c r="AH5755" s="55"/>
      <c r="AI5755" s="55"/>
      <c r="AJ5755" s="55"/>
      <c r="AK5755" s="55"/>
      <c r="AL5755" s="55"/>
      <c r="AM5755" s="55"/>
      <c r="AN5755" s="55"/>
      <c r="AO5755" s="55"/>
      <c r="AP5755" s="55"/>
      <c r="AQ5755" s="55"/>
      <c r="AR5755" s="55"/>
      <c r="AS5755" s="55"/>
    </row>
    <row r="5756" spans="1:45" x14ac:dyDescent="0.3">
      <c r="B5756" s="54" t="s">
        <v>172</v>
      </c>
      <c r="C5756" s="53">
        <f>C5749</f>
        <v>0</v>
      </c>
      <c r="D5756" s="56" t="e">
        <f t="shared" ref="D5756:D5757" ca="1" si="9938">AJ5756</f>
        <v>#N/A</v>
      </c>
      <c r="E5756" s="52" t="e">
        <f t="shared" ref="E5756:W5756" si="9939">E5749</f>
        <v>#N/A</v>
      </c>
      <c r="F5756" s="52" t="e">
        <f t="shared" si="9939"/>
        <v>#N/A</v>
      </c>
      <c r="G5756" s="52" t="e">
        <f t="shared" si="9939"/>
        <v>#N/A</v>
      </c>
      <c r="H5756" s="52" t="e">
        <f t="shared" si="9939"/>
        <v>#N/A</v>
      </c>
      <c r="I5756" s="52" t="e">
        <f t="shared" si="9939"/>
        <v>#N/A</v>
      </c>
      <c r="J5756" s="52" t="e">
        <f t="shared" si="9939"/>
        <v>#N/A</v>
      </c>
      <c r="K5756" s="52" t="e">
        <f t="shared" si="9939"/>
        <v>#N/A</v>
      </c>
      <c r="L5756" s="52" t="e">
        <f t="shared" si="9939"/>
        <v>#N/A</v>
      </c>
      <c r="M5756" s="52" t="e">
        <f t="shared" si="9939"/>
        <v>#N/A</v>
      </c>
      <c r="N5756" s="52" t="e">
        <f t="shared" si="9939"/>
        <v>#N/A</v>
      </c>
      <c r="O5756" s="52" t="e">
        <f t="shared" si="9939"/>
        <v>#N/A</v>
      </c>
      <c r="P5756" s="52" t="e">
        <f t="shared" si="9939"/>
        <v>#N/A</v>
      </c>
      <c r="Q5756" s="52" t="e">
        <f t="shared" si="9939"/>
        <v>#N/A</v>
      </c>
      <c r="R5756" s="52" t="e">
        <f t="shared" si="9939"/>
        <v>#N/A</v>
      </c>
      <c r="S5756" s="52" t="e">
        <f t="shared" si="9939"/>
        <v>#N/A</v>
      </c>
      <c r="T5756" s="52" t="e">
        <f t="shared" si="9939"/>
        <v>#N/A</v>
      </c>
      <c r="U5756" s="52" t="e">
        <f t="shared" si="9939"/>
        <v>#N/A</v>
      </c>
      <c r="V5756" s="52" t="e">
        <f t="shared" si="9939"/>
        <v>#N/A</v>
      </c>
      <c r="W5756" s="52" t="e">
        <f t="shared" si="9939"/>
        <v>#N/A</v>
      </c>
      <c r="X5756" s="55" t="e">
        <f t="shared" ref="X5756:X5757" si="9940">(H5756-(O5756*P5756)/100-3*(J5756*K5756)/100)/2</f>
        <v>#N/A</v>
      </c>
      <c r="Y5756" s="55" t="e">
        <f t="shared" ref="Y5756:Y5757" si="9941">SUM(X5756,(J5756*K5756/100))/(F5756/100)</f>
        <v>#N/A</v>
      </c>
      <c r="Z5756" s="55" t="e">
        <f t="shared" ref="Z5756" si="9942">U5756*0.5+U5757*0.5</f>
        <v>#N/A</v>
      </c>
      <c r="AA5756" s="55" t="e">
        <f t="shared" ref="AA5756:AA5757" si="9943">J5756/Y5756</f>
        <v>#N/A</v>
      </c>
      <c r="AB5756" s="336" t="e">
        <f t="shared" ref="AB5756:AB5757" si="9944">X5756/(Y5756-J5756)</f>
        <v>#N/A</v>
      </c>
      <c r="AC5756" s="223" t="e">
        <f ca="1">INDEX(FGA_COEFFS,1,1)+Z5756*INDEX(FGA_COEFFS,1,2)+Y5756*INDEX(FGA_COEFFS,1,3)+R5756*INDEX(FGA_COEFFS,1,4)+Q5757*INDEX(FGA_COEFFS,1,5)+S5756*INDEX(FGA_COEFFS,1,6)+T5757*INDEX(FGA_COEFFS,1,7)+M5757*INDEX(FGA_COEFFS,1,8)+Y5760*Y5761</f>
        <v>#N/A</v>
      </c>
      <c r="AD5756" s="223" t="e">
        <f ca="1">INDEX(THREEPTA_COEFFS,1,1)+AC5756*INDEX(THREEPTA_COEFFS,1,2)+J5756*INDEX(THREEPTA_COEFFS,1,3)+AA5756*INDEX(THREEPTA_COEFFS,1,4)+K5756*INDEX(THREEPTA_COEFFS,1,5)+L5757*INDEX(THREEPTA_COEFFS,1,6)+Z5760*Z5761</f>
        <v>#N/A</v>
      </c>
      <c r="AE5756" s="223" t="e">
        <f ca="1">INDEX(THREEPTPCT_COEFFS,1,1)+K5756*INDEX(THREEPTPCT_COEFFS,1,2)+L5757*INDEX(THREEPTPCT_COEFFS,1,3)+AA5760*AA5761</f>
        <v>#N/A</v>
      </c>
      <c r="AF5756" s="55" t="e">
        <f t="shared" ref="AF5756:AF5757" ca="1" si="9945">AC5756-AD5756</f>
        <v>#N/A</v>
      </c>
      <c r="AG5756" s="223" t="e">
        <f ca="1">INDEX(TWOPTPCT_COEFFS,1,1)+AB5756*INDEX(TWOPTPCT_COEFFS,1,2)+I5757*INDEX(TWOPTPCT_COEFFS,1,3)+G5757*INDEX(TWOPTPCT_COEFFS,1,4)+L5757*INDEX(TWOPTPCT_COEFFS,1,5)+AB5760*AB5761</f>
        <v>#N/A</v>
      </c>
      <c r="AH5756" s="223" t="e">
        <f ca="1">INDEX(FTA_COEFFS,1,1)+O5756*INDEX(FTA_COEFFS,1,2)+N5757*INDEX(FTA_COEFFS,1,3)+(Q5756+R5756)*INDEX(FTA_COEFFS,1,4)+(Q5757+R5757)*INDEX(FTA_COEFFS,1,5)+M5757*INDEX(FTA_COEFFS,1,6)+AC5760*AC5761</f>
        <v>#N/A</v>
      </c>
      <c r="AI5756" s="223" t="e">
        <f ca="1">INDEX(FTPCT_COEFFS,1,1)+P5756*INDEX(FTPCT_COEFFS,1,2)+F5756*INDEX(FTPCT_COEFFS,1,3)+G5757*INDEX(FTPCT_COEFFS,1,4)+AD5760*AD5761</f>
        <v>#N/A</v>
      </c>
      <c r="AJ5756" s="338" t="e">
        <f t="shared" ref="AJ5756:AJ5757" ca="1" si="9946">AD5756*AE5756/100+AF5756*AG5756+AH5756*AI5756/100</f>
        <v>#N/A</v>
      </c>
      <c r="AK5756" s="55"/>
      <c r="AL5756" s="55"/>
      <c r="AM5756" s="55"/>
      <c r="AN5756" s="55"/>
      <c r="AO5756" s="55"/>
      <c r="AP5756" s="55"/>
      <c r="AQ5756" s="55"/>
      <c r="AR5756" s="55"/>
    </row>
    <row r="5757" spans="1:45" x14ac:dyDescent="0.3">
      <c r="B5757" s="54" t="s">
        <v>175</v>
      </c>
      <c r="C5757" s="54">
        <f>C5750</f>
        <v>0</v>
      </c>
      <c r="D5757" s="56" t="e">
        <f t="shared" ca="1" si="9938"/>
        <v>#N/A</v>
      </c>
      <c r="E5757" s="52" t="e">
        <f t="shared" ref="E5757:W5757" si="9947">E5750</f>
        <v>#N/A</v>
      </c>
      <c r="F5757" s="52" t="e">
        <f t="shared" si="9947"/>
        <v>#N/A</v>
      </c>
      <c r="G5757" s="52" t="e">
        <f t="shared" si="9947"/>
        <v>#N/A</v>
      </c>
      <c r="H5757" s="52" t="e">
        <f t="shared" si="9947"/>
        <v>#N/A</v>
      </c>
      <c r="I5757" s="52" t="e">
        <f t="shared" si="9947"/>
        <v>#N/A</v>
      </c>
      <c r="J5757" s="52" t="e">
        <f t="shared" si="9947"/>
        <v>#N/A</v>
      </c>
      <c r="K5757" s="52" t="e">
        <f t="shared" si="9947"/>
        <v>#N/A</v>
      </c>
      <c r="L5757" s="52" t="e">
        <f t="shared" si="9947"/>
        <v>#N/A</v>
      </c>
      <c r="M5757" s="52" t="e">
        <f t="shared" si="9947"/>
        <v>#N/A</v>
      </c>
      <c r="N5757" s="52" t="e">
        <f t="shared" si="9947"/>
        <v>#N/A</v>
      </c>
      <c r="O5757" s="52" t="e">
        <f t="shared" si="9947"/>
        <v>#N/A</v>
      </c>
      <c r="P5757" s="52" t="e">
        <f t="shared" si="9947"/>
        <v>#N/A</v>
      </c>
      <c r="Q5757" s="52" t="e">
        <f t="shared" si="9947"/>
        <v>#N/A</v>
      </c>
      <c r="R5757" s="52" t="e">
        <f t="shared" si="9947"/>
        <v>#N/A</v>
      </c>
      <c r="S5757" s="52" t="e">
        <f t="shared" si="9947"/>
        <v>#N/A</v>
      </c>
      <c r="T5757" s="52" t="e">
        <f t="shared" si="9947"/>
        <v>#N/A</v>
      </c>
      <c r="U5757" s="52" t="e">
        <f t="shared" si="9947"/>
        <v>#N/A</v>
      </c>
      <c r="V5757" s="52" t="e">
        <f t="shared" si="9947"/>
        <v>#N/A</v>
      </c>
      <c r="W5757" s="52" t="e">
        <f t="shared" si="9947"/>
        <v>#N/A</v>
      </c>
      <c r="X5757" s="55" t="e">
        <f t="shared" si="9940"/>
        <v>#N/A</v>
      </c>
      <c r="Y5757" s="55" t="e">
        <f t="shared" si="9941"/>
        <v>#N/A</v>
      </c>
      <c r="Z5757" s="55" t="e">
        <f t="shared" ref="Z5757" si="9948">Z5756</f>
        <v>#N/A</v>
      </c>
      <c r="AA5757" s="55" t="e">
        <f t="shared" si="9943"/>
        <v>#N/A</v>
      </c>
      <c r="AB5757" s="336" t="e">
        <f t="shared" si="9944"/>
        <v>#N/A</v>
      </c>
      <c r="AC5757" s="223" t="e">
        <f ca="1">INDEX(FGA_COEFFS,1,1)+Z5757*INDEX(FGA_COEFFS,1,2)+Y5757*INDEX(FGA_COEFFS,1,3)+R5757*INDEX(FGA_COEFFS,1,4)+Q5756*INDEX(FGA_COEFFS,1,5)+S5757*INDEX(FGA_COEFFS,1,6)+T5756*INDEX(FGA_COEFFS,1,7)+M5756*INDEX(FGA_COEFFS,1,8)+Y5760*Y5762</f>
        <v>#N/A</v>
      </c>
      <c r="AD5757" s="223" t="e">
        <f ca="1">INDEX(THREEPTA_COEFFS,1,1)+AC5757*INDEX(THREEPTA_COEFFS,1,2)+J5757*INDEX(THREEPTA_COEFFS,1,3)+AA5757*INDEX(THREEPTA_COEFFS,1,4)+K5757*INDEX(THREEPTA_COEFFS,1,5)+L5756*INDEX(THREEPTA_COEFFS,1,6)+Z5760*Z5762</f>
        <v>#N/A</v>
      </c>
      <c r="AE5757" s="223" t="e">
        <f ca="1">INDEX(THREEPTPCT_COEFFS,1,1)+K5757*INDEX(THREEPTPCT_COEFFS,1,2)+L5756*INDEX(THREEPTPCT_COEFFS,1,3)+AA5760*AA5762</f>
        <v>#N/A</v>
      </c>
      <c r="AF5757" s="55" t="e">
        <f t="shared" ca="1" si="9945"/>
        <v>#N/A</v>
      </c>
      <c r="AG5757" s="223" t="e">
        <f ca="1">INDEX(TWOPTPCT_COEFFS,1,1)+AB5757*INDEX(TWOPTPCT_COEFFS,1,2)+I5756*INDEX(TWOPTPCT_COEFFS,1,3)+G5756*INDEX(TWOPTPCT_COEFFS,1,4)+L5756*INDEX(TWOPTPCT_COEFFS,1,5)+AB5760*AB5762</f>
        <v>#N/A</v>
      </c>
      <c r="AH5757" s="223" t="e">
        <f ca="1">INDEX(FTA_COEFFS,1,1)+O5757*INDEX(FTA_COEFFS,1,2)+N5756*INDEX(FTA_COEFFS,1,3)+(Q5757+R5757)*INDEX(FTA_COEFFS,1,4)+(Q5756+R5756)*INDEX(FTA_COEFFS,1,5)+M5756*INDEX(FTA_COEFFS,1,6)+AC5760*AC5762</f>
        <v>#N/A</v>
      </c>
      <c r="AI5757" s="223" t="e">
        <f ca="1">INDEX(FTPCT_COEFFS,1,1)+P5757*INDEX(FTPCT_COEFFS,1,2)+F5757*INDEX(FTPCT_COEFFS,1,3)+G5756*INDEX(FTPCT_COEFFS,1,4)+AD5760*AD5762</f>
        <v>#N/A</v>
      </c>
      <c r="AJ5757" s="338" t="e">
        <f t="shared" ca="1" si="9946"/>
        <v>#N/A</v>
      </c>
      <c r="AK5757" s="55"/>
      <c r="AL5757" s="55"/>
      <c r="AM5757" s="55"/>
      <c r="AN5757" s="55"/>
      <c r="AO5757" s="55"/>
      <c r="AP5757" s="55"/>
      <c r="AQ5757" s="55"/>
      <c r="AR5757" s="55"/>
    </row>
    <row r="5758" spans="1:45" x14ac:dyDescent="0.3">
      <c r="A5758" s="54" t="e">
        <f ca="1">IF(D5756&gt;(D5757+(AVERAGE(V5756,W5756)-AVERAGE(V5757,W5757))/2)+2.5,C5756,IF(D5757&gt;(D5756+(AVERAGE(V5757,W5757)-AVERAGE(V5756,W5756))/2)+2.5,C5757,"Close"))</f>
        <v>#N/A</v>
      </c>
      <c r="B5758" s="64" t="e">
        <f ca="1">IF(D5757&gt;D5756,C5757,C5756)</f>
        <v>#N/A</v>
      </c>
      <c r="D5758" s="56"/>
      <c r="X5758" s="55"/>
      <c r="Y5758" s="55"/>
      <c r="Z5758" s="55"/>
      <c r="AA5758" s="55"/>
      <c r="AB5758" s="55"/>
      <c r="AC5758" s="337"/>
      <c r="AD5758" s="337"/>
      <c r="AE5758" s="337"/>
      <c r="AF5758" s="337"/>
      <c r="AG5758" s="337"/>
      <c r="AH5758" s="337"/>
      <c r="AI5758" s="337"/>
      <c r="AJ5758" s="337"/>
      <c r="AK5758" s="337"/>
      <c r="AL5758" s="337"/>
      <c r="AM5758" s="55"/>
      <c r="AN5758" s="55"/>
      <c r="AO5758" s="55"/>
      <c r="AP5758" s="55"/>
      <c r="AQ5758" s="55"/>
      <c r="AR5758" s="55"/>
      <c r="AS5758" s="55"/>
    </row>
    <row r="5759" spans="1:45" x14ac:dyDescent="0.3">
      <c r="X5759" s="54" t="s">
        <v>1305</v>
      </c>
      <c r="Y5759" s="54" t="s">
        <v>128</v>
      </c>
      <c r="Z5759" s="54" t="s">
        <v>157</v>
      </c>
      <c r="AA5759" s="54" t="s">
        <v>151</v>
      </c>
      <c r="AB5759" s="54" t="s">
        <v>1327</v>
      </c>
      <c r="AC5759" s="54" t="s">
        <v>129</v>
      </c>
      <c r="AD5759" s="54" t="s">
        <v>116</v>
      </c>
      <c r="AE5759" s="54"/>
      <c r="AF5759" s="54"/>
      <c r="AG5759" s="54"/>
      <c r="AH5759" s="54"/>
      <c r="AI5759" s="54"/>
      <c r="AJ5759" s="54"/>
      <c r="AK5759" s="54"/>
      <c r="AL5759" s="54"/>
      <c r="AM5759" s="54"/>
      <c r="AN5759" s="54"/>
      <c r="AO5759" s="54"/>
      <c r="AP5759" s="54"/>
      <c r="AQ5759" s="54"/>
      <c r="AR5759" s="54"/>
      <c r="AS5759" s="54"/>
    </row>
    <row r="5760" spans="1:45" x14ac:dyDescent="0.3">
      <c r="X5760" s="54"/>
      <c r="Y5760" s="54">
        <f t="shared" ref="Y5760:AD5760" si="9949">Y5753</f>
        <v>6.4436999999999998</v>
      </c>
      <c r="Z5760" s="54">
        <f t="shared" si="9949"/>
        <v>4.9371</v>
      </c>
      <c r="AA5760" s="54">
        <f t="shared" si="9949"/>
        <v>11.350300000000001</v>
      </c>
      <c r="AB5760" s="54">
        <f t="shared" si="9949"/>
        <v>7.1900000000000006E-2</v>
      </c>
      <c r="AC5760" s="54">
        <f t="shared" si="9949"/>
        <v>6.2766000000000002</v>
      </c>
      <c r="AD5760" s="54">
        <f t="shared" si="9949"/>
        <v>11.042999999999999</v>
      </c>
      <c r="AE5760" s="54"/>
      <c r="AF5760" s="336"/>
      <c r="AG5760" s="336"/>
      <c r="AH5760" s="336"/>
      <c r="AI5760" s="54"/>
      <c r="AJ5760" s="54"/>
      <c r="AK5760" s="54"/>
      <c r="AL5760" s="54"/>
      <c r="AM5760" s="54"/>
      <c r="AN5760" s="54"/>
      <c r="AO5760" s="54"/>
      <c r="AP5760" s="54"/>
      <c r="AQ5760" s="54"/>
      <c r="AR5760" s="54"/>
      <c r="AS5760" s="54"/>
    </row>
    <row r="5761" spans="1:45" x14ac:dyDescent="0.3">
      <c r="D5761" s="56"/>
      <c r="X5761" s="336"/>
      <c r="Y5761" s="336">
        <f t="shared" ca="1" si="9901"/>
        <v>-0.70555740353301344</v>
      </c>
      <c r="Z5761" s="336">
        <f t="shared" ca="1" si="9901"/>
        <v>1.475654385840006</v>
      </c>
      <c r="AA5761" s="336">
        <f t="shared" ca="1" si="9901"/>
        <v>2.5408211836218657E-2</v>
      </c>
      <c r="AB5761" s="336">
        <f t="shared" ca="1" si="9901"/>
        <v>0.42887126439498907</v>
      </c>
      <c r="AC5761" s="336">
        <f t="shared" ca="1" si="9901"/>
        <v>0.40525501547362608</v>
      </c>
      <c r="AD5761" s="336">
        <f t="shared" ca="1" si="9901"/>
        <v>-1.4637710660892802</v>
      </c>
      <c r="AE5761" s="336"/>
      <c r="AF5761" s="336"/>
      <c r="AG5761" s="336"/>
      <c r="AH5761" s="336"/>
      <c r="AI5761" s="54"/>
      <c r="AJ5761" s="54"/>
      <c r="AK5761" s="54"/>
      <c r="AL5761" s="336"/>
      <c r="AM5761" s="336"/>
      <c r="AN5761" s="336"/>
      <c r="AO5761" s="336"/>
      <c r="AP5761" s="54"/>
      <c r="AQ5761" s="336"/>
      <c r="AR5761" s="336"/>
      <c r="AS5761" s="336"/>
    </row>
    <row r="5762" spans="1:45" x14ac:dyDescent="0.3">
      <c r="C5762" s="54"/>
      <c r="D5762" s="56"/>
      <c r="Y5762" s="336">
        <f t="shared" ca="1" si="9901"/>
        <v>1.2221642925220986</v>
      </c>
      <c r="Z5762" s="336">
        <f t="shared" ca="1" si="9901"/>
        <v>0.46340368170283736</v>
      </c>
      <c r="AA5762" s="336">
        <f t="shared" ca="1" si="9901"/>
        <v>-1.8124997662555372E-2</v>
      </c>
      <c r="AB5762" s="336">
        <f t="shared" ca="1" si="9901"/>
        <v>3.0156500579579901E-2</v>
      </c>
      <c r="AC5762" s="336">
        <f t="shared" ca="1" si="9901"/>
        <v>-0.60624940552705442</v>
      </c>
      <c r="AD5762" s="336">
        <f t="shared" ca="1" si="9901"/>
        <v>-0.45396878215536729</v>
      </c>
      <c r="AE5762" s="55"/>
      <c r="AF5762" s="55"/>
      <c r="AG5762" s="55"/>
      <c r="AH5762" s="55"/>
      <c r="AI5762" s="55"/>
      <c r="AJ5762" s="55"/>
      <c r="AK5762" s="55"/>
      <c r="AL5762" s="55"/>
      <c r="AM5762" s="55"/>
      <c r="AN5762" s="55"/>
      <c r="AO5762" s="55"/>
      <c r="AP5762" s="55"/>
      <c r="AQ5762" s="55"/>
      <c r="AR5762" s="55"/>
      <c r="AS5762" s="55"/>
    </row>
    <row r="5763" spans="1:45" x14ac:dyDescent="0.3">
      <c r="B5763" s="54" t="s">
        <v>172</v>
      </c>
      <c r="C5763" s="53">
        <f>C5756</f>
        <v>0</v>
      </c>
      <c r="D5763" s="56" t="e">
        <f t="shared" ref="D5763:D5764" ca="1" si="9950">AJ5763</f>
        <v>#N/A</v>
      </c>
      <c r="E5763" s="52" t="e">
        <f t="shared" ref="E5763:W5763" si="9951">E5756</f>
        <v>#N/A</v>
      </c>
      <c r="F5763" s="52" t="e">
        <f t="shared" si="9951"/>
        <v>#N/A</v>
      </c>
      <c r="G5763" s="52" t="e">
        <f t="shared" si="9951"/>
        <v>#N/A</v>
      </c>
      <c r="H5763" s="52" t="e">
        <f t="shared" si="9951"/>
        <v>#N/A</v>
      </c>
      <c r="I5763" s="52" t="e">
        <f t="shared" si="9951"/>
        <v>#N/A</v>
      </c>
      <c r="J5763" s="52" t="e">
        <f t="shared" si="9951"/>
        <v>#N/A</v>
      </c>
      <c r="K5763" s="52" t="e">
        <f t="shared" si="9951"/>
        <v>#N/A</v>
      </c>
      <c r="L5763" s="52" t="e">
        <f t="shared" si="9951"/>
        <v>#N/A</v>
      </c>
      <c r="M5763" s="52" t="e">
        <f t="shared" si="9951"/>
        <v>#N/A</v>
      </c>
      <c r="N5763" s="52" t="e">
        <f t="shared" si="9951"/>
        <v>#N/A</v>
      </c>
      <c r="O5763" s="52" t="e">
        <f t="shared" si="9951"/>
        <v>#N/A</v>
      </c>
      <c r="P5763" s="52" t="e">
        <f t="shared" si="9951"/>
        <v>#N/A</v>
      </c>
      <c r="Q5763" s="52" t="e">
        <f t="shared" si="9951"/>
        <v>#N/A</v>
      </c>
      <c r="R5763" s="52" t="e">
        <f t="shared" si="9951"/>
        <v>#N/A</v>
      </c>
      <c r="S5763" s="52" t="e">
        <f t="shared" si="9951"/>
        <v>#N/A</v>
      </c>
      <c r="T5763" s="52" t="e">
        <f t="shared" si="9951"/>
        <v>#N/A</v>
      </c>
      <c r="U5763" s="52" t="e">
        <f t="shared" si="9951"/>
        <v>#N/A</v>
      </c>
      <c r="V5763" s="52" t="e">
        <f t="shared" si="9951"/>
        <v>#N/A</v>
      </c>
      <c r="W5763" s="52" t="e">
        <f t="shared" si="9951"/>
        <v>#N/A</v>
      </c>
      <c r="X5763" s="55" t="e">
        <f t="shared" ref="X5763:X5764" si="9952">(H5763-(O5763*P5763)/100-3*(J5763*K5763)/100)/2</f>
        <v>#N/A</v>
      </c>
      <c r="Y5763" s="55" t="e">
        <f t="shared" ref="Y5763:Y5764" si="9953">SUM(X5763,(J5763*K5763/100))/(F5763/100)</f>
        <v>#N/A</v>
      </c>
      <c r="Z5763" s="55" t="e">
        <f t="shared" ref="Z5763" si="9954">U5763*0.5+U5764*0.5</f>
        <v>#N/A</v>
      </c>
      <c r="AA5763" s="55" t="e">
        <f t="shared" ref="AA5763:AA5764" si="9955">J5763/Y5763</f>
        <v>#N/A</v>
      </c>
      <c r="AB5763" s="336" t="e">
        <f t="shared" ref="AB5763:AB5764" si="9956">X5763/(Y5763-J5763)</f>
        <v>#N/A</v>
      </c>
      <c r="AC5763" s="223" t="e">
        <f ca="1">INDEX(FGA_COEFFS,1,1)+Z5763*INDEX(FGA_COEFFS,1,2)+Y5763*INDEX(FGA_COEFFS,1,3)+R5763*INDEX(FGA_COEFFS,1,4)+Q5764*INDEX(FGA_COEFFS,1,5)+S5763*INDEX(FGA_COEFFS,1,6)+T5764*INDEX(FGA_COEFFS,1,7)+M5764*INDEX(FGA_COEFFS,1,8)+Y5767*Y5768</f>
        <v>#N/A</v>
      </c>
      <c r="AD5763" s="223" t="e">
        <f ca="1">INDEX(THREEPTA_COEFFS,1,1)+AC5763*INDEX(THREEPTA_COEFFS,1,2)+J5763*INDEX(THREEPTA_COEFFS,1,3)+AA5763*INDEX(THREEPTA_COEFFS,1,4)+K5763*INDEX(THREEPTA_COEFFS,1,5)+L5764*INDEX(THREEPTA_COEFFS,1,6)+Z5767*Z5768</f>
        <v>#N/A</v>
      </c>
      <c r="AE5763" s="223" t="e">
        <f ca="1">INDEX(THREEPTPCT_COEFFS,1,1)+K5763*INDEX(THREEPTPCT_COEFFS,1,2)+L5764*INDEX(THREEPTPCT_COEFFS,1,3)+AA5767*AA5768</f>
        <v>#N/A</v>
      </c>
      <c r="AF5763" s="55" t="e">
        <f t="shared" ref="AF5763:AF5764" ca="1" si="9957">AC5763-AD5763</f>
        <v>#N/A</v>
      </c>
      <c r="AG5763" s="223" t="e">
        <f ca="1">INDEX(TWOPTPCT_COEFFS,1,1)+AB5763*INDEX(TWOPTPCT_COEFFS,1,2)+I5764*INDEX(TWOPTPCT_COEFFS,1,3)+G5764*INDEX(TWOPTPCT_COEFFS,1,4)+L5764*INDEX(TWOPTPCT_COEFFS,1,5)+AB5767*AB5768</f>
        <v>#N/A</v>
      </c>
      <c r="AH5763" s="223" t="e">
        <f ca="1">INDEX(FTA_COEFFS,1,1)+O5763*INDEX(FTA_COEFFS,1,2)+N5764*INDEX(FTA_COEFFS,1,3)+(Q5763+R5763)*INDEX(FTA_COEFFS,1,4)+(Q5764+R5764)*INDEX(FTA_COEFFS,1,5)+M5764*INDEX(FTA_COEFFS,1,6)+AC5767*AC5768</f>
        <v>#N/A</v>
      </c>
      <c r="AI5763" s="223" t="e">
        <f ca="1">INDEX(FTPCT_COEFFS,1,1)+P5763*INDEX(FTPCT_COEFFS,1,2)+F5763*INDEX(FTPCT_COEFFS,1,3)+G5764*INDEX(FTPCT_COEFFS,1,4)+AD5767*AD5768</f>
        <v>#N/A</v>
      </c>
      <c r="AJ5763" s="338" t="e">
        <f t="shared" ref="AJ5763:AJ5764" ca="1" si="9958">AD5763*AE5763/100+AF5763*AG5763+AH5763*AI5763/100</f>
        <v>#N/A</v>
      </c>
      <c r="AK5763" s="55"/>
      <c r="AL5763" s="55"/>
      <c r="AM5763" s="55"/>
      <c r="AN5763" s="55"/>
      <c r="AO5763" s="55"/>
      <c r="AP5763" s="55"/>
      <c r="AQ5763" s="55"/>
      <c r="AR5763" s="55"/>
    </row>
    <row r="5764" spans="1:45" x14ac:dyDescent="0.3">
      <c r="B5764" s="54" t="s">
        <v>175</v>
      </c>
      <c r="C5764" s="54">
        <f>C5757</f>
        <v>0</v>
      </c>
      <c r="D5764" s="56" t="e">
        <f t="shared" ca="1" si="9950"/>
        <v>#N/A</v>
      </c>
      <c r="E5764" s="52" t="e">
        <f t="shared" ref="E5764:W5764" si="9959">E5757</f>
        <v>#N/A</v>
      </c>
      <c r="F5764" s="52" t="e">
        <f t="shared" si="9959"/>
        <v>#N/A</v>
      </c>
      <c r="G5764" s="52" t="e">
        <f t="shared" si="9959"/>
        <v>#N/A</v>
      </c>
      <c r="H5764" s="52" t="e">
        <f t="shared" si="9959"/>
        <v>#N/A</v>
      </c>
      <c r="I5764" s="52" t="e">
        <f t="shared" si="9959"/>
        <v>#N/A</v>
      </c>
      <c r="J5764" s="52" t="e">
        <f t="shared" si="9959"/>
        <v>#N/A</v>
      </c>
      <c r="K5764" s="52" t="e">
        <f t="shared" si="9959"/>
        <v>#N/A</v>
      </c>
      <c r="L5764" s="52" t="e">
        <f t="shared" si="9959"/>
        <v>#N/A</v>
      </c>
      <c r="M5764" s="52" t="e">
        <f t="shared" si="9959"/>
        <v>#N/A</v>
      </c>
      <c r="N5764" s="52" t="e">
        <f t="shared" si="9959"/>
        <v>#N/A</v>
      </c>
      <c r="O5764" s="52" t="e">
        <f t="shared" si="9959"/>
        <v>#N/A</v>
      </c>
      <c r="P5764" s="52" t="e">
        <f t="shared" si="9959"/>
        <v>#N/A</v>
      </c>
      <c r="Q5764" s="52" t="e">
        <f t="shared" si="9959"/>
        <v>#N/A</v>
      </c>
      <c r="R5764" s="52" t="e">
        <f t="shared" si="9959"/>
        <v>#N/A</v>
      </c>
      <c r="S5764" s="52" t="e">
        <f t="shared" si="9959"/>
        <v>#N/A</v>
      </c>
      <c r="T5764" s="52" t="e">
        <f t="shared" si="9959"/>
        <v>#N/A</v>
      </c>
      <c r="U5764" s="52" t="e">
        <f t="shared" si="9959"/>
        <v>#N/A</v>
      </c>
      <c r="V5764" s="52" t="e">
        <f t="shared" si="9959"/>
        <v>#N/A</v>
      </c>
      <c r="W5764" s="52" t="e">
        <f t="shared" si="9959"/>
        <v>#N/A</v>
      </c>
      <c r="X5764" s="55" t="e">
        <f t="shared" si="9952"/>
        <v>#N/A</v>
      </c>
      <c r="Y5764" s="55" t="e">
        <f t="shared" si="9953"/>
        <v>#N/A</v>
      </c>
      <c r="Z5764" s="55" t="e">
        <f t="shared" ref="Z5764" si="9960">Z5763</f>
        <v>#N/A</v>
      </c>
      <c r="AA5764" s="55" t="e">
        <f t="shared" si="9955"/>
        <v>#N/A</v>
      </c>
      <c r="AB5764" s="336" t="e">
        <f t="shared" si="9956"/>
        <v>#N/A</v>
      </c>
      <c r="AC5764" s="223" t="e">
        <f ca="1">INDEX(FGA_COEFFS,1,1)+Z5764*INDEX(FGA_COEFFS,1,2)+Y5764*INDEX(FGA_COEFFS,1,3)+R5764*INDEX(FGA_COEFFS,1,4)+Q5763*INDEX(FGA_COEFFS,1,5)+S5764*INDEX(FGA_COEFFS,1,6)+T5763*INDEX(FGA_COEFFS,1,7)+M5763*INDEX(FGA_COEFFS,1,8)+Y5767*Y5769</f>
        <v>#N/A</v>
      </c>
      <c r="AD5764" s="223" t="e">
        <f ca="1">INDEX(THREEPTA_COEFFS,1,1)+AC5764*INDEX(THREEPTA_COEFFS,1,2)+J5764*INDEX(THREEPTA_COEFFS,1,3)+AA5764*INDEX(THREEPTA_COEFFS,1,4)+K5764*INDEX(THREEPTA_COEFFS,1,5)+L5763*INDEX(THREEPTA_COEFFS,1,6)+Z5767*Z5769</f>
        <v>#N/A</v>
      </c>
      <c r="AE5764" s="223" t="e">
        <f ca="1">INDEX(THREEPTPCT_COEFFS,1,1)+K5764*INDEX(THREEPTPCT_COEFFS,1,2)+L5763*INDEX(THREEPTPCT_COEFFS,1,3)+AA5767*AA5769</f>
        <v>#N/A</v>
      </c>
      <c r="AF5764" s="55" t="e">
        <f t="shared" ca="1" si="9957"/>
        <v>#N/A</v>
      </c>
      <c r="AG5764" s="223" t="e">
        <f ca="1">INDEX(TWOPTPCT_COEFFS,1,1)+AB5764*INDEX(TWOPTPCT_COEFFS,1,2)+I5763*INDEX(TWOPTPCT_COEFFS,1,3)+G5763*INDEX(TWOPTPCT_COEFFS,1,4)+L5763*INDEX(TWOPTPCT_COEFFS,1,5)+AB5767*AB5769</f>
        <v>#N/A</v>
      </c>
      <c r="AH5764" s="223" t="e">
        <f ca="1">INDEX(FTA_COEFFS,1,1)+O5764*INDEX(FTA_COEFFS,1,2)+N5763*INDEX(FTA_COEFFS,1,3)+(Q5764+R5764)*INDEX(FTA_COEFFS,1,4)+(Q5763+R5763)*INDEX(FTA_COEFFS,1,5)+M5763*INDEX(FTA_COEFFS,1,6)+AC5767*AC5769</f>
        <v>#N/A</v>
      </c>
      <c r="AI5764" s="223" t="e">
        <f ca="1">INDEX(FTPCT_COEFFS,1,1)+P5764*INDEX(FTPCT_COEFFS,1,2)+F5764*INDEX(FTPCT_COEFFS,1,3)+G5763*INDEX(FTPCT_COEFFS,1,4)+AD5767*AD5769</f>
        <v>#N/A</v>
      </c>
      <c r="AJ5764" s="338" t="e">
        <f t="shared" ca="1" si="9958"/>
        <v>#N/A</v>
      </c>
      <c r="AK5764" s="55"/>
      <c r="AL5764" s="55"/>
      <c r="AM5764" s="55"/>
      <c r="AN5764" s="55"/>
      <c r="AO5764" s="55"/>
      <c r="AP5764" s="55"/>
      <c r="AQ5764" s="55"/>
      <c r="AR5764" s="55"/>
    </row>
    <row r="5765" spans="1:45" x14ac:dyDescent="0.3">
      <c r="A5765" s="54" t="e">
        <f ca="1">IF(D5763&gt;(D5764+(AVERAGE(V5763,W5763)-AVERAGE(V5764,W5764))/2)+2.5,C5763,IF(D5764&gt;(D5763+(AVERAGE(V5764,W5764)-AVERAGE(V5763,W5763))/2)+2.5,C5764,"Close"))</f>
        <v>#N/A</v>
      </c>
      <c r="B5765" s="64" t="e">
        <f ca="1">IF(D5764&gt;D5763,C5764,C5763)</f>
        <v>#N/A</v>
      </c>
      <c r="D5765" s="56"/>
      <c r="X5765" s="55"/>
      <c r="Y5765" s="55"/>
      <c r="Z5765" s="55"/>
      <c r="AA5765" s="55"/>
      <c r="AB5765" s="55"/>
      <c r="AC5765" s="337"/>
      <c r="AD5765" s="337"/>
      <c r="AE5765" s="337"/>
      <c r="AF5765" s="337"/>
      <c r="AG5765" s="337"/>
      <c r="AH5765" s="337"/>
      <c r="AI5765" s="337"/>
      <c r="AJ5765" s="337"/>
      <c r="AK5765" s="337"/>
      <c r="AL5765" s="337"/>
      <c r="AM5765" s="55"/>
      <c r="AN5765" s="55"/>
      <c r="AO5765" s="55"/>
      <c r="AP5765" s="55"/>
      <c r="AQ5765" s="55"/>
      <c r="AR5765" s="55"/>
      <c r="AS5765" s="55"/>
    </row>
    <row r="5766" spans="1:45" x14ac:dyDescent="0.3">
      <c r="X5766" s="54" t="s">
        <v>1305</v>
      </c>
      <c r="Y5766" s="54" t="s">
        <v>128</v>
      </c>
      <c r="Z5766" s="54" t="s">
        <v>157</v>
      </c>
      <c r="AA5766" s="54" t="s">
        <v>151</v>
      </c>
      <c r="AB5766" s="54" t="s">
        <v>1327</v>
      </c>
      <c r="AC5766" s="54" t="s">
        <v>129</v>
      </c>
      <c r="AD5766" s="54" t="s">
        <v>116</v>
      </c>
      <c r="AE5766" s="54"/>
      <c r="AF5766" s="54"/>
      <c r="AG5766" s="54"/>
      <c r="AH5766" s="54"/>
      <c r="AI5766" s="54"/>
      <c r="AJ5766" s="54"/>
      <c r="AK5766" s="54"/>
      <c r="AL5766" s="54"/>
      <c r="AM5766" s="54"/>
      <c r="AN5766" s="54"/>
      <c r="AO5766" s="54"/>
      <c r="AP5766" s="54"/>
      <c r="AQ5766" s="54"/>
      <c r="AR5766" s="54"/>
      <c r="AS5766" s="54"/>
    </row>
    <row r="5767" spans="1:45" x14ac:dyDescent="0.3">
      <c r="X5767" s="54"/>
      <c r="Y5767" s="54">
        <f t="shared" ref="Y5767:AD5767" si="9961">Y5760</f>
        <v>6.4436999999999998</v>
      </c>
      <c r="Z5767" s="54">
        <f t="shared" si="9961"/>
        <v>4.9371</v>
      </c>
      <c r="AA5767" s="54">
        <f t="shared" si="9961"/>
        <v>11.350300000000001</v>
      </c>
      <c r="AB5767" s="54">
        <f t="shared" si="9961"/>
        <v>7.1900000000000006E-2</v>
      </c>
      <c r="AC5767" s="54">
        <f t="shared" si="9961"/>
        <v>6.2766000000000002</v>
      </c>
      <c r="AD5767" s="54">
        <f t="shared" si="9961"/>
        <v>11.042999999999999</v>
      </c>
      <c r="AE5767" s="54"/>
      <c r="AF5767" s="336"/>
      <c r="AG5767" s="336"/>
      <c r="AH5767" s="336"/>
      <c r="AI5767" s="54"/>
      <c r="AJ5767" s="54"/>
      <c r="AK5767" s="54"/>
      <c r="AL5767" s="54"/>
      <c r="AM5767" s="54"/>
      <c r="AN5767" s="54"/>
      <c r="AO5767" s="54"/>
      <c r="AP5767" s="54"/>
      <c r="AQ5767" s="54"/>
      <c r="AR5767" s="54"/>
      <c r="AS5767" s="54"/>
    </row>
    <row r="5768" spans="1:45" x14ac:dyDescent="0.3">
      <c r="D5768" s="56"/>
      <c r="X5768" s="336"/>
      <c r="Y5768" s="336">
        <f t="shared" ca="1" si="9901"/>
        <v>0.13395576920324659</v>
      </c>
      <c r="Z5768" s="336">
        <f t="shared" ca="1" si="9901"/>
        <v>0.10851221137345438</v>
      </c>
      <c r="AA5768" s="336">
        <f t="shared" ca="1" si="9901"/>
        <v>-3.6259093333177922E-2</v>
      </c>
      <c r="AB5768" s="336">
        <f t="shared" ca="1" si="9901"/>
        <v>-0.58720877566238805</v>
      </c>
      <c r="AC5768" s="336">
        <f t="shared" ca="1" si="9901"/>
        <v>1.2746773908494704</v>
      </c>
      <c r="AD5768" s="336">
        <f t="shared" ca="1" si="9901"/>
        <v>-0.19459491883115787</v>
      </c>
      <c r="AE5768" s="336"/>
      <c r="AF5768" s="336"/>
      <c r="AG5768" s="336"/>
      <c r="AH5768" s="336"/>
      <c r="AI5768" s="54"/>
      <c r="AJ5768" s="54"/>
      <c r="AK5768" s="54"/>
      <c r="AL5768" s="336"/>
      <c r="AM5768" s="336"/>
      <c r="AN5768" s="336"/>
      <c r="AO5768" s="336"/>
      <c r="AP5768" s="54"/>
      <c r="AQ5768" s="336"/>
      <c r="AR5768" s="336"/>
      <c r="AS5768" s="336"/>
    </row>
    <row r="5769" spans="1:45" x14ac:dyDescent="0.3">
      <c r="C5769" s="54"/>
      <c r="D5769" s="56"/>
      <c r="Y5769" s="336">
        <f t="shared" ca="1" si="9901"/>
        <v>-9.1196883650393967E-2</v>
      </c>
      <c r="Z5769" s="336">
        <f t="shared" ca="1" si="9901"/>
        <v>5.3990687414001662E-2</v>
      </c>
      <c r="AA5769" s="336">
        <f t="shared" ca="1" si="9901"/>
        <v>0.15213046979683914</v>
      </c>
      <c r="AB5769" s="336">
        <f t="shared" ca="1" si="9901"/>
        <v>-0.61602266326967325</v>
      </c>
      <c r="AC5769" s="336">
        <f t="shared" ca="1" si="9901"/>
        <v>-7.9733869457354646E-3</v>
      </c>
      <c r="AD5769" s="336">
        <f t="shared" ca="1" si="9901"/>
        <v>-0.91955846154594201</v>
      </c>
      <c r="AE5769" s="55"/>
      <c r="AF5769" s="55"/>
      <c r="AG5769" s="55"/>
      <c r="AH5769" s="55"/>
      <c r="AI5769" s="55"/>
      <c r="AJ5769" s="55"/>
      <c r="AK5769" s="55"/>
      <c r="AL5769" s="55"/>
      <c r="AM5769" s="55"/>
      <c r="AN5769" s="55"/>
      <c r="AO5769" s="55"/>
      <c r="AP5769" s="55"/>
      <c r="AQ5769" s="55"/>
      <c r="AR5769" s="55"/>
      <c r="AS5769" s="55"/>
    </row>
    <row r="5770" spans="1:45" x14ac:dyDescent="0.3">
      <c r="B5770" s="54" t="s">
        <v>172</v>
      </c>
      <c r="C5770" s="53">
        <f>C5763</f>
        <v>0</v>
      </c>
      <c r="D5770" s="56" t="e">
        <f t="shared" ref="D5770:D5771" ca="1" si="9962">AJ5770</f>
        <v>#N/A</v>
      </c>
      <c r="E5770" s="52" t="e">
        <f t="shared" ref="E5770:W5770" si="9963">E5763</f>
        <v>#N/A</v>
      </c>
      <c r="F5770" s="52" t="e">
        <f t="shared" si="9963"/>
        <v>#N/A</v>
      </c>
      <c r="G5770" s="52" t="e">
        <f t="shared" si="9963"/>
        <v>#N/A</v>
      </c>
      <c r="H5770" s="52" t="e">
        <f t="shared" si="9963"/>
        <v>#N/A</v>
      </c>
      <c r="I5770" s="52" t="e">
        <f t="shared" si="9963"/>
        <v>#N/A</v>
      </c>
      <c r="J5770" s="52" t="e">
        <f t="shared" si="9963"/>
        <v>#N/A</v>
      </c>
      <c r="K5770" s="52" t="e">
        <f t="shared" si="9963"/>
        <v>#N/A</v>
      </c>
      <c r="L5770" s="52" t="e">
        <f t="shared" si="9963"/>
        <v>#N/A</v>
      </c>
      <c r="M5770" s="52" t="e">
        <f t="shared" si="9963"/>
        <v>#N/A</v>
      </c>
      <c r="N5770" s="52" t="e">
        <f t="shared" si="9963"/>
        <v>#N/A</v>
      </c>
      <c r="O5770" s="52" t="e">
        <f t="shared" si="9963"/>
        <v>#N/A</v>
      </c>
      <c r="P5770" s="52" t="e">
        <f t="shared" si="9963"/>
        <v>#N/A</v>
      </c>
      <c r="Q5770" s="52" t="e">
        <f t="shared" si="9963"/>
        <v>#N/A</v>
      </c>
      <c r="R5770" s="52" t="e">
        <f t="shared" si="9963"/>
        <v>#N/A</v>
      </c>
      <c r="S5770" s="52" t="e">
        <f t="shared" si="9963"/>
        <v>#N/A</v>
      </c>
      <c r="T5770" s="52" t="e">
        <f t="shared" si="9963"/>
        <v>#N/A</v>
      </c>
      <c r="U5770" s="52" t="e">
        <f t="shared" si="9963"/>
        <v>#N/A</v>
      </c>
      <c r="V5770" s="52" t="e">
        <f t="shared" si="9963"/>
        <v>#N/A</v>
      </c>
      <c r="W5770" s="52" t="e">
        <f t="shared" si="9963"/>
        <v>#N/A</v>
      </c>
      <c r="X5770" s="55" t="e">
        <f t="shared" ref="X5770:X5771" si="9964">(H5770-(O5770*P5770)/100-3*(J5770*K5770)/100)/2</f>
        <v>#N/A</v>
      </c>
      <c r="Y5770" s="55" t="e">
        <f t="shared" ref="Y5770:Y5771" si="9965">SUM(X5770,(J5770*K5770/100))/(F5770/100)</f>
        <v>#N/A</v>
      </c>
      <c r="Z5770" s="55" t="e">
        <f t="shared" ref="Z5770" si="9966">U5770*0.5+U5771*0.5</f>
        <v>#N/A</v>
      </c>
      <c r="AA5770" s="55" t="e">
        <f t="shared" ref="AA5770:AA5771" si="9967">J5770/Y5770</f>
        <v>#N/A</v>
      </c>
      <c r="AB5770" s="336" t="e">
        <f t="shared" ref="AB5770:AB5771" si="9968">X5770/(Y5770-J5770)</f>
        <v>#N/A</v>
      </c>
      <c r="AC5770" s="223" t="e">
        <f ca="1">INDEX(FGA_COEFFS,1,1)+Z5770*INDEX(FGA_COEFFS,1,2)+Y5770*INDEX(FGA_COEFFS,1,3)+R5770*INDEX(FGA_COEFFS,1,4)+Q5771*INDEX(FGA_COEFFS,1,5)+S5770*INDEX(FGA_COEFFS,1,6)+T5771*INDEX(FGA_COEFFS,1,7)+M5771*INDEX(FGA_COEFFS,1,8)+Y5774*Y5775</f>
        <v>#N/A</v>
      </c>
      <c r="AD5770" s="223" t="e">
        <f ca="1">INDEX(THREEPTA_COEFFS,1,1)+AC5770*INDEX(THREEPTA_COEFFS,1,2)+J5770*INDEX(THREEPTA_COEFFS,1,3)+AA5770*INDEX(THREEPTA_COEFFS,1,4)+K5770*INDEX(THREEPTA_COEFFS,1,5)+L5771*INDEX(THREEPTA_COEFFS,1,6)+Z5774*Z5775</f>
        <v>#N/A</v>
      </c>
      <c r="AE5770" s="223" t="e">
        <f ca="1">INDEX(THREEPTPCT_COEFFS,1,1)+K5770*INDEX(THREEPTPCT_COEFFS,1,2)+L5771*INDEX(THREEPTPCT_COEFFS,1,3)+AA5774*AA5775</f>
        <v>#N/A</v>
      </c>
      <c r="AF5770" s="55" t="e">
        <f t="shared" ref="AF5770:AF5771" ca="1" si="9969">AC5770-AD5770</f>
        <v>#N/A</v>
      </c>
      <c r="AG5770" s="223" t="e">
        <f ca="1">INDEX(TWOPTPCT_COEFFS,1,1)+AB5770*INDEX(TWOPTPCT_COEFFS,1,2)+I5771*INDEX(TWOPTPCT_COEFFS,1,3)+G5771*INDEX(TWOPTPCT_COEFFS,1,4)+L5771*INDEX(TWOPTPCT_COEFFS,1,5)+AB5774*AB5775</f>
        <v>#N/A</v>
      </c>
      <c r="AH5770" s="223" t="e">
        <f ca="1">INDEX(FTA_COEFFS,1,1)+O5770*INDEX(FTA_COEFFS,1,2)+N5771*INDEX(FTA_COEFFS,1,3)+(Q5770+R5770)*INDEX(FTA_COEFFS,1,4)+(Q5771+R5771)*INDEX(FTA_COEFFS,1,5)+M5771*INDEX(FTA_COEFFS,1,6)+AC5774*AC5775</f>
        <v>#N/A</v>
      </c>
      <c r="AI5770" s="223" t="e">
        <f ca="1">INDEX(FTPCT_COEFFS,1,1)+P5770*INDEX(FTPCT_COEFFS,1,2)+F5770*INDEX(FTPCT_COEFFS,1,3)+G5771*INDEX(FTPCT_COEFFS,1,4)+AD5774*AD5775</f>
        <v>#N/A</v>
      </c>
      <c r="AJ5770" s="338" t="e">
        <f t="shared" ref="AJ5770:AJ5771" ca="1" si="9970">AD5770*AE5770/100+AF5770*AG5770+AH5770*AI5770/100</f>
        <v>#N/A</v>
      </c>
      <c r="AK5770" s="55"/>
      <c r="AL5770" s="55"/>
      <c r="AM5770" s="55"/>
      <c r="AN5770" s="55"/>
      <c r="AO5770" s="55"/>
      <c r="AP5770" s="55"/>
      <c r="AQ5770" s="55"/>
      <c r="AR5770" s="55"/>
    </row>
    <row r="5771" spans="1:45" x14ac:dyDescent="0.3">
      <c r="B5771" s="54" t="s">
        <v>175</v>
      </c>
      <c r="C5771" s="54">
        <f>C5764</f>
        <v>0</v>
      </c>
      <c r="D5771" s="56" t="e">
        <f t="shared" ca="1" si="9962"/>
        <v>#N/A</v>
      </c>
      <c r="E5771" s="52" t="e">
        <f t="shared" ref="E5771:W5771" si="9971">E5764</f>
        <v>#N/A</v>
      </c>
      <c r="F5771" s="52" t="e">
        <f t="shared" si="9971"/>
        <v>#N/A</v>
      </c>
      <c r="G5771" s="52" t="e">
        <f t="shared" si="9971"/>
        <v>#N/A</v>
      </c>
      <c r="H5771" s="52" t="e">
        <f t="shared" si="9971"/>
        <v>#N/A</v>
      </c>
      <c r="I5771" s="52" t="e">
        <f t="shared" si="9971"/>
        <v>#N/A</v>
      </c>
      <c r="J5771" s="52" t="e">
        <f t="shared" si="9971"/>
        <v>#N/A</v>
      </c>
      <c r="K5771" s="52" t="e">
        <f t="shared" si="9971"/>
        <v>#N/A</v>
      </c>
      <c r="L5771" s="52" t="e">
        <f t="shared" si="9971"/>
        <v>#N/A</v>
      </c>
      <c r="M5771" s="52" t="e">
        <f t="shared" si="9971"/>
        <v>#N/A</v>
      </c>
      <c r="N5771" s="52" t="e">
        <f t="shared" si="9971"/>
        <v>#N/A</v>
      </c>
      <c r="O5771" s="52" t="e">
        <f t="shared" si="9971"/>
        <v>#N/A</v>
      </c>
      <c r="P5771" s="52" t="e">
        <f t="shared" si="9971"/>
        <v>#N/A</v>
      </c>
      <c r="Q5771" s="52" t="e">
        <f t="shared" si="9971"/>
        <v>#N/A</v>
      </c>
      <c r="R5771" s="52" t="e">
        <f t="shared" si="9971"/>
        <v>#N/A</v>
      </c>
      <c r="S5771" s="52" t="e">
        <f t="shared" si="9971"/>
        <v>#N/A</v>
      </c>
      <c r="T5771" s="52" t="e">
        <f t="shared" si="9971"/>
        <v>#N/A</v>
      </c>
      <c r="U5771" s="52" t="e">
        <f t="shared" si="9971"/>
        <v>#N/A</v>
      </c>
      <c r="V5771" s="52" t="e">
        <f t="shared" si="9971"/>
        <v>#N/A</v>
      </c>
      <c r="W5771" s="52" t="e">
        <f t="shared" si="9971"/>
        <v>#N/A</v>
      </c>
      <c r="X5771" s="55" t="e">
        <f t="shared" si="9964"/>
        <v>#N/A</v>
      </c>
      <c r="Y5771" s="55" t="e">
        <f t="shared" si="9965"/>
        <v>#N/A</v>
      </c>
      <c r="Z5771" s="55" t="e">
        <f t="shared" ref="Z5771" si="9972">Z5770</f>
        <v>#N/A</v>
      </c>
      <c r="AA5771" s="55" t="e">
        <f t="shared" si="9967"/>
        <v>#N/A</v>
      </c>
      <c r="AB5771" s="336" t="e">
        <f t="shared" si="9968"/>
        <v>#N/A</v>
      </c>
      <c r="AC5771" s="223" t="e">
        <f ca="1">INDEX(FGA_COEFFS,1,1)+Z5771*INDEX(FGA_COEFFS,1,2)+Y5771*INDEX(FGA_COEFFS,1,3)+R5771*INDEX(FGA_COEFFS,1,4)+Q5770*INDEX(FGA_COEFFS,1,5)+S5771*INDEX(FGA_COEFFS,1,6)+T5770*INDEX(FGA_COEFFS,1,7)+M5770*INDEX(FGA_COEFFS,1,8)+Y5774*Y5776</f>
        <v>#N/A</v>
      </c>
      <c r="AD5771" s="223" t="e">
        <f ca="1">INDEX(THREEPTA_COEFFS,1,1)+AC5771*INDEX(THREEPTA_COEFFS,1,2)+J5771*INDEX(THREEPTA_COEFFS,1,3)+AA5771*INDEX(THREEPTA_COEFFS,1,4)+K5771*INDEX(THREEPTA_COEFFS,1,5)+L5770*INDEX(THREEPTA_COEFFS,1,6)+Z5774*Z5776</f>
        <v>#N/A</v>
      </c>
      <c r="AE5771" s="223" t="e">
        <f ca="1">INDEX(THREEPTPCT_COEFFS,1,1)+K5771*INDEX(THREEPTPCT_COEFFS,1,2)+L5770*INDEX(THREEPTPCT_COEFFS,1,3)+AA5774*AA5776</f>
        <v>#N/A</v>
      </c>
      <c r="AF5771" s="55" t="e">
        <f t="shared" ca="1" si="9969"/>
        <v>#N/A</v>
      </c>
      <c r="AG5771" s="223" t="e">
        <f ca="1">INDEX(TWOPTPCT_COEFFS,1,1)+AB5771*INDEX(TWOPTPCT_COEFFS,1,2)+I5770*INDEX(TWOPTPCT_COEFFS,1,3)+G5770*INDEX(TWOPTPCT_COEFFS,1,4)+L5770*INDEX(TWOPTPCT_COEFFS,1,5)+AB5774*AB5776</f>
        <v>#N/A</v>
      </c>
      <c r="AH5771" s="223" t="e">
        <f ca="1">INDEX(FTA_COEFFS,1,1)+O5771*INDEX(FTA_COEFFS,1,2)+N5770*INDEX(FTA_COEFFS,1,3)+(Q5771+R5771)*INDEX(FTA_COEFFS,1,4)+(Q5770+R5770)*INDEX(FTA_COEFFS,1,5)+M5770*INDEX(FTA_COEFFS,1,6)+AC5774*AC5776</f>
        <v>#N/A</v>
      </c>
      <c r="AI5771" s="223" t="e">
        <f ca="1">INDEX(FTPCT_COEFFS,1,1)+P5771*INDEX(FTPCT_COEFFS,1,2)+F5771*INDEX(FTPCT_COEFFS,1,3)+G5770*INDEX(FTPCT_COEFFS,1,4)+AD5774*AD5776</f>
        <v>#N/A</v>
      </c>
      <c r="AJ5771" s="338" t="e">
        <f t="shared" ca="1" si="9970"/>
        <v>#N/A</v>
      </c>
      <c r="AK5771" s="55"/>
      <c r="AL5771" s="55"/>
      <c r="AM5771" s="55"/>
      <c r="AN5771" s="55"/>
      <c r="AO5771" s="55"/>
      <c r="AP5771" s="55"/>
      <c r="AQ5771" s="55"/>
      <c r="AR5771" s="55"/>
    </row>
    <row r="5772" spans="1:45" x14ac:dyDescent="0.3">
      <c r="A5772" s="54" t="e">
        <f ca="1">IF(D5770&gt;(D5771+(AVERAGE(V5770,W5770)-AVERAGE(V5771,W5771))/2)+2.5,C5770,IF(D5771&gt;(D5770+(AVERAGE(V5771,W5771)-AVERAGE(V5770,W5770))/2)+2.5,C5771,"Close"))</f>
        <v>#N/A</v>
      </c>
      <c r="B5772" s="64" t="e">
        <f ca="1">IF(D5771&gt;D5770,C5771,C5770)</f>
        <v>#N/A</v>
      </c>
      <c r="D5772" s="56"/>
      <c r="X5772" s="55"/>
      <c r="Y5772" s="55"/>
      <c r="Z5772" s="55"/>
      <c r="AA5772" s="55"/>
      <c r="AB5772" s="55"/>
      <c r="AC5772" s="337"/>
      <c r="AD5772" s="337"/>
      <c r="AE5772" s="337"/>
      <c r="AF5772" s="337"/>
      <c r="AG5772" s="337"/>
      <c r="AH5772" s="337"/>
      <c r="AI5772" s="337"/>
      <c r="AJ5772" s="337"/>
      <c r="AK5772" s="337"/>
      <c r="AL5772" s="337"/>
      <c r="AM5772" s="55"/>
      <c r="AN5772" s="55"/>
      <c r="AO5772" s="55"/>
      <c r="AP5772" s="55"/>
      <c r="AQ5772" s="55"/>
      <c r="AR5772" s="55"/>
      <c r="AS5772" s="55"/>
    </row>
    <row r="5773" spans="1:45" x14ac:dyDescent="0.3">
      <c r="X5773" s="54" t="s">
        <v>1305</v>
      </c>
      <c r="Y5773" s="54" t="s">
        <v>128</v>
      </c>
      <c r="Z5773" s="54" t="s">
        <v>157</v>
      </c>
      <c r="AA5773" s="54" t="s">
        <v>151</v>
      </c>
      <c r="AB5773" s="54" t="s">
        <v>1327</v>
      </c>
      <c r="AC5773" s="54" t="s">
        <v>129</v>
      </c>
      <c r="AD5773" s="54" t="s">
        <v>116</v>
      </c>
      <c r="AE5773" s="54"/>
      <c r="AF5773" s="54"/>
      <c r="AG5773" s="54"/>
      <c r="AH5773" s="54"/>
      <c r="AI5773" s="54"/>
      <c r="AJ5773" s="54"/>
      <c r="AK5773" s="54"/>
      <c r="AL5773" s="54"/>
      <c r="AM5773" s="54"/>
      <c r="AN5773" s="54"/>
      <c r="AO5773" s="54"/>
      <c r="AP5773" s="54"/>
      <c r="AQ5773" s="54"/>
      <c r="AR5773" s="54"/>
      <c r="AS5773" s="54"/>
    </row>
    <row r="5774" spans="1:45" x14ac:dyDescent="0.3">
      <c r="X5774" s="54"/>
      <c r="Y5774" s="54">
        <f t="shared" ref="Y5774:AD5774" si="9973">Y5767</f>
        <v>6.4436999999999998</v>
      </c>
      <c r="Z5774" s="54">
        <f t="shared" si="9973"/>
        <v>4.9371</v>
      </c>
      <c r="AA5774" s="54">
        <f t="shared" si="9973"/>
        <v>11.350300000000001</v>
      </c>
      <c r="AB5774" s="54">
        <f t="shared" si="9973"/>
        <v>7.1900000000000006E-2</v>
      </c>
      <c r="AC5774" s="54">
        <f t="shared" si="9973"/>
        <v>6.2766000000000002</v>
      </c>
      <c r="AD5774" s="54">
        <f t="shared" si="9973"/>
        <v>11.042999999999999</v>
      </c>
      <c r="AE5774" s="54"/>
      <c r="AF5774" s="336"/>
      <c r="AG5774" s="336"/>
      <c r="AH5774" s="336"/>
      <c r="AI5774" s="54"/>
      <c r="AJ5774" s="54"/>
      <c r="AK5774" s="54"/>
      <c r="AL5774" s="54"/>
      <c r="AM5774" s="54"/>
      <c r="AN5774" s="54"/>
      <c r="AO5774" s="54"/>
      <c r="AP5774" s="54"/>
      <c r="AQ5774" s="54"/>
      <c r="AR5774" s="54"/>
      <c r="AS5774" s="54"/>
    </row>
    <row r="5775" spans="1:45" x14ac:dyDescent="0.3">
      <c r="D5775" s="56"/>
      <c r="X5775" s="336"/>
      <c r="Y5775" s="336">
        <f t="shared" ca="1" si="9901"/>
        <v>-1.3624792336526743</v>
      </c>
      <c r="Z5775" s="336">
        <f t="shared" ca="1" si="9901"/>
        <v>-1.5776348885381583E-2</v>
      </c>
      <c r="AA5775" s="336">
        <f t="shared" ca="1" si="9901"/>
        <v>-0.59542915834432897</v>
      </c>
      <c r="AB5775" s="336">
        <f t="shared" ca="1" si="9901"/>
        <v>1.2842857757554174</v>
      </c>
      <c r="AC5775" s="336">
        <f t="shared" ca="1" si="9901"/>
        <v>-2.0362400670761891E-3</v>
      </c>
      <c r="AD5775" s="336">
        <f t="shared" ca="1" si="9901"/>
        <v>-0.34195207698771568</v>
      </c>
      <c r="AE5775" s="336"/>
      <c r="AF5775" s="336"/>
      <c r="AG5775" s="336"/>
      <c r="AH5775" s="336"/>
      <c r="AI5775" s="54"/>
      <c r="AJ5775" s="54"/>
      <c r="AK5775" s="54"/>
      <c r="AL5775" s="336"/>
      <c r="AM5775" s="336"/>
      <c r="AN5775" s="336"/>
      <c r="AO5775" s="336"/>
      <c r="AP5775" s="54"/>
      <c r="AQ5775" s="336"/>
      <c r="AR5775" s="336"/>
      <c r="AS5775" s="336"/>
    </row>
    <row r="5776" spans="1:45" x14ac:dyDescent="0.3">
      <c r="C5776" s="54"/>
      <c r="D5776" s="56"/>
      <c r="Y5776" s="336">
        <f t="shared" ca="1" si="9901"/>
        <v>-1.0684721541311752</v>
      </c>
      <c r="Z5776" s="336">
        <f t="shared" ca="1" si="9901"/>
        <v>0.23710356105168817</v>
      </c>
      <c r="AA5776" s="336">
        <f t="shared" ca="1" si="9901"/>
        <v>-0.43333413386929254</v>
      </c>
      <c r="AB5776" s="336">
        <f t="shared" ca="1" si="9901"/>
        <v>3.7706900014904635E-2</v>
      </c>
      <c r="AC5776" s="336">
        <f t="shared" ca="1" si="9901"/>
        <v>3.5029388900295638E-2</v>
      </c>
      <c r="AD5776" s="336">
        <f t="shared" ca="1" si="9901"/>
        <v>-1.1516566074768049</v>
      </c>
      <c r="AE5776" s="55"/>
      <c r="AF5776" s="55"/>
      <c r="AG5776" s="55"/>
      <c r="AH5776" s="55"/>
      <c r="AI5776" s="55"/>
      <c r="AJ5776" s="55"/>
      <c r="AK5776" s="55"/>
      <c r="AL5776" s="55"/>
      <c r="AM5776" s="55"/>
      <c r="AN5776" s="55"/>
      <c r="AO5776" s="55"/>
      <c r="AP5776" s="55"/>
      <c r="AQ5776" s="55"/>
      <c r="AR5776" s="55"/>
      <c r="AS5776" s="55"/>
    </row>
    <row r="5777" spans="1:45" x14ac:dyDescent="0.3">
      <c r="B5777" s="54" t="s">
        <v>172</v>
      </c>
      <c r="C5777" s="53">
        <f>C5770</f>
        <v>0</v>
      </c>
      <c r="D5777" s="56" t="e">
        <f t="shared" ref="D5777:D5778" ca="1" si="9974">AJ5777</f>
        <v>#N/A</v>
      </c>
      <c r="E5777" s="52" t="e">
        <f t="shared" ref="E5777:W5777" si="9975">E5770</f>
        <v>#N/A</v>
      </c>
      <c r="F5777" s="52" t="e">
        <f t="shared" si="9975"/>
        <v>#N/A</v>
      </c>
      <c r="G5777" s="52" t="e">
        <f t="shared" si="9975"/>
        <v>#N/A</v>
      </c>
      <c r="H5777" s="52" t="e">
        <f t="shared" si="9975"/>
        <v>#N/A</v>
      </c>
      <c r="I5777" s="52" t="e">
        <f t="shared" si="9975"/>
        <v>#N/A</v>
      </c>
      <c r="J5777" s="52" t="e">
        <f t="shared" si="9975"/>
        <v>#N/A</v>
      </c>
      <c r="K5777" s="52" t="e">
        <f t="shared" si="9975"/>
        <v>#N/A</v>
      </c>
      <c r="L5777" s="52" t="e">
        <f t="shared" si="9975"/>
        <v>#N/A</v>
      </c>
      <c r="M5777" s="52" t="e">
        <f t="shared" si="9975"/>
        <v>#N/A</v>
      </c>
      <c r="N5777" s="52" t="e">
        <f t="shared" si="9975"/>
        <v>#N/A</v>
      </c>
      <c r="O5777" s="52" t="e">
        <f t="shared" si="9975"/>
        <v>#N/A</v>
      </c>
      <c r="P5777" s="52" t="e">
        <f t="shared" si="9975"/>
        <v>#N/A</v>
      </c>
      <c r="Q5777" s="52" t="e">
        <f t="shared" si="9975"/>
        <v>#N/A</v>
      </c>
      <c r="R5777" s="52" t="e">
        <f t="shared" si="9975"/>
        <v>#N/A</v>
      </c>
      <c r="S5777" s="52" t="e">
        <f t="shared" si="9975"/>
        <v>#N/A</v>
      </c>
      <c r="T5777" s="52" t="e">
        <f t="shared" si="9975"/>
        <v>#N/A</v>
      </c>
      <c r="U5777" s="52" t="e">
        <f t="shared" si="9975"/>
        <v>#N/A</v>
      </c>
      <c r="V5777" s="52" t="e">
        <f t="shared" si="9975"/>
        <v>#N/A</v>
      </c>
      <c r="W5777" s="52" t="e">
        <f t="shared" si="9975"/>
        <v>#N/A</v>
      </c>
      <c r="X5777" s="55" t="e">
        <f t="shared" ref="X5777:X5778" si="9976">(H5777-(O5777*P5777)/100-3*(J5777*K5777)/100)/2</f>
        <v>#N/A</v>
      </c>
      <c r="Y5777" s="55" t="e">
        <f t="shared" ref="Y5777:Y5778" si="9977">SUM(X5777,(J5777*K5777/100))/(F5777/100)</f>
        <v>#N/A</v>
      </c>
      <c r="Z5777" s="55" t="e">
        <f t="shared" ref="Z5777" si="9978">U5777*0.5+U5778*0.5</f>
        <v>#N/A</v>
      </c>
      <c r="AA5777" s="55" t="e">
        <f t="shared" ref="AA5777:AA5778" si="9979">J5777/Y5777</f>
        <v>#N/A</v>
      </c>
      <c r="AB5777" s="336" t="e">
        <f t="shared" ref="AB5777:AB5778" si="9980">X5777/(Y5777-J5777)</f>
        <v>#N/A</v>
      </c>
      <c r="AC5777" s="223" t="e">
        <f ca="1">INDEX(FGA_COEFFS,1,1)+Z5777*INDEX(FGA_COEFFS,1,2)+Y5777*INDEX(FGA_COEFFS,1,3)+R5777*INDEX(FGA_COEFFS,1,4)+Q5778*INDEX(FGA_COEFFS,1,5)+S5777*INDEX(FGA_COEFFS,1,6)+T5778*INDEX(FGA_COEFFS,1,7)+M5778*INDEX(FGA_COEFFS,1,8)+Y5781*Y5782</f>
        <v>#N/A</v>
      </c>
      <c r="AD5777" s="223" t="e">
        <f ca="1">INDEX(THREEPTA_COEFFS,1,1)+AC5777*INDEX(THREEPTA_COEFFS,1,2)+J5777*INDEX(THREEPTA_COEFFS,1,3)+AA5777*INDEX(THREEPTA_COEFFS,1,4)+K5777*INDEX(THREEPTA_COEFFS,1,5)+L5778*INDEX(THREEPTA_COEFFS,1,6)+Z5781*Z5782</f>
        <v>#N/A</v>
      </c>
      <c r="AE5777" s="223" t="e">
        <f ca="1">INDEX(THREEPTPCT_COEFFS,1,1)+K5777*INDEX(THREEPTPCT_COEFFS,1,2)+L5778*INDEX(THREEPTPCT_COEFFS,1,3)+AA5781*AA5782</f>
        <v>#N/A</v>
      </c>
      <c r="AF5777" s="55" t="e">
        <f t="shared" ref="AF5777:AF5778" ca="1" si="9981">AC5777-AD5777</f>
        <v>#N/A</v>
      </c>
      <c r="AG5777" s="223" t="e">
        <f ca="1">INDEX(TWOPTPCT_COEFFS,1,1)+AB5777*INDEX(TWOPTPCT_COEFFS,1,2)+I5778*INDEX(TWOPTPCT_COEFFS,1,3)+G5778*INDEX(TWOPTPCT_COEFFS,1,4)+L5778*INDEX(TWOPTPCT_COEFFS,1,5)+AB5781*AB5782</f>
        <v>#N/A</v>
      </c>
      <c r="AH5777" s="223" t="e">
        <f ca="1">INDEX(FTA_COEFFS,1,1)+O5777*INDEX(FTA_COEFFS,1,2)+N5778*INDEX(FTA_COEFFS,1,3)+(Q5777+R5777)*INDEX(FTA_COEFFS,1,4)+(Q5778+R5778)*INDEX(FTA_COEFFS,1,5)+M5778*INDEX(FTA_COEFFS,1,6)+AC5781*AC5782</f>
        <v>#N/A</v>
      </c>
      <c r="AI5777" s="223" t="e">
        <f ca="1">INDEX(FTPCT_COEFFS,1,1)+P5777*INDEX(FTPCT_COEFFS,1,2)+F5777*INDEX(FTPCT_COEFFS,1,3)+G5778*INDEX(FTPCT_COEFFS,1,4)+AD5781*AD5782</f>
        <v>#N/A</v>
      </c>
      <c r="AJ5777" s="338" t="e">
        <f t="shared" ref="AJ5777:AJ5778" ca="1" si="9982">AD5777*AE5777/100+AF5777*AG5777+AH5777*AI5777/100</f>
        <v>#N/A</v>
      </c>
      <c r="AK5777" s="55"/>
      <c r="AL5777" s="55"/>
      <c r="AM5777" s="55"/>
      <c r="AN5777" s="55"/>
      <c r="AO5777" s="55"/>
      <c r="AP5777" s="55"/>
      <c r="AQ5777" s="55"/>
      <c r="AR5777" s="55"/>
    </row>
    <row r="5778" spans="1:45" x14ac:dyDescent="0.3">
      <c r="B5778" s="54" t="s">
        <v>175</v>
      </c>
      <c r="C5778" s="54">
        <f>C5771</f>
        <v>0</v>
      </c>
      <c r="D5778" s="56" t="e">
        <f t="shared" ca="1" si="9974"/>
        <v>#N/A</v>
      </c>
      <c r="E5778" s="52" t="e">
        <f t="shared" ref="E5778:W5778" si="9983">E5771</f>
        <v>#N/A</v>
      </c>
      <c r="F5778" s="52" t="e">
        <f t="shared" si="9983"/>
        <v>#N/A</v>
      </c>
      <c r="G5778" s="52" t="e">
        <f t="shared" si="9983"/>
        <v>#N/A</v>
      </c>
      <c r="H5778" s="52" t="e">
        <f t="shared" si="9983"/>
        <v>#N/A</v>
      </c>
      <c r="I5778" s="52" t="e">
        <f t="shared" si="9983"/>
        <v>#N/A</v>
      </c>
      <c r="J5778" s="52" t="e">
        <f t="shared" si="9983"/>
        <v>#N/A</v>
      </c>
      <c r="K5778" s="52" t="e">
        <f t="shared" si="9983"/>
        <v>#N/A</v>
      </c>
      <c r="L5778" s="52" t="e">
        <f t="shared" si="9983"/>
        <v>#N/A</v>
      </c>
      <c r="M5778" s="52" t="e">
        <f t="shared" si="9983"/>
        <v>#N/A</v>
      </c>
      <c r="N5778" s="52" t="e">
        <f t="shared" si="9983"/>
        <v>#N/A</v>
      </c>
      <c r="O5778" s="52" t="e">
        <f t="shared" si="9983"/>
        <v>#N/A</v>
      </c>
      <c r="P5778" s="52" t="e">
        <f t="shared" si="9983"/>
        <v>#N/A</v>
      </c>
      <c r="Q5778" s="52" t="e">
        <f t="shared" si="9983"/>
        <v>#N/A</v>
      </c>
      <c r="R5778" s="52" t="e">
        <f t="shared" si="9983"/>
        <v>#N/A</v>
      </c>
      <c r="S5778" s="52" t="e">
        <f t="shared" si="9983"/>
        <v>#N/A</v>
      </c>
      <c r="T5778" s="52" t="e">
        <f t="shared" si="9983"/>
        <v>#N/A</v>
      </c>
      <c r="U5778" s="52" t="e">
        <f t="shared" si="9983"/>
        <v>#N/A</v>
      </c>
      <c r="V5778" s="52" t="e">
        <f t="shared" si="9983"/>
        <v>#N/A</v>
      </c>
      <c r="W5778" s="52" t="e">
        <f t="shared" si="9983"/>
        <v>#N/A</v>
      </c>
      <c r="X5778" s="55" t="e">
        <f t="shared" si="9976"/>
        <v>#N/A</v>
      </c>
      <c r="Y5778" s="55" t="e">
        <f t="shared" si="9977"/>
        <v>#N/A</v>
      </c>
      <c r="Z5778" s="55" t="e">
        <f t="shared" ref="Z5778" si="9984">Z5777</f>
        <v>#N/A</v>
      </c>
      <c r="AA5778" s="55" t="e">
        <f t="shared" si="9979"/>
        <v>#N/A</v>
      </c>
      <c r="AB5778" s="336" t="e">
        <f t="shared" si="9980"/>
        <v>#N/A</v>
      </c>
      <c r="AC5778" s="223" t="e">
        <f ca="1">INDEX(FGA_COEFFS,1,1)+Z5778*INDEX(FGA_COEFFS,1,2)+Y5778*INDEX(FGA_COEFFS,1,3)+R5778*INDEX(FGA_COEFFS,1,4)+Q5777*INDEX(FGA_COEFFS,1,5)+S5778*INDEX(FGA_COEFFS,1,6)+T5777*INDEX(FGA_COEFFS,1,7)+M5777*INDEX(FGA_COEFFS,1,8)+Y5781*Y5783</f>
        <v>#N/A</v>
      </c>
      <c r="AD5778" s="223" t="e">
        <f ca="1">INDEX(THREEPTA_COEFFS,1,1)+AC5778*INDEX(THREEPTA_COEFFS,1,2)+J5778*INDEX(THREEPTA_COEFFS,1,3)+AA5778*INDEX(THREEPTA_COEFFS,1,4)+K5778*INDEX(THREEPTA_COEFFS,1,5)+L5777*INDEX(THREEPTA_COEFFS,1,6)+Z5781*Z5783</f>
        <v>#N/A</v>
      </c>
      <c r="AE5778" s="223" t="e">
        <f ca="1">INDEX(THREEPTPCT_COEFFS,1,1)+K5778*INDEX(THREEPTPCT_COEFFS,1,2)+L5777*INDEX(THREEPTPCT_COEFFS,1,3)+AA5781*AA5783</f>
        <v>#N/A</v>
      </c>
      <c r="AF5778" s="55" t="e">
        <f t="shared" ca="1" si="9981"/>
        <v>#N/A</v>
      </c>
      <c r="AG5778" s="223" t="e">
        <f ca="1">INDEX(TWOPTPCT_COEFFS,1,1)+AB5778*INDEX(TWOPTPCT_COEFFS,1,2)+I5777*INDEX(TWOPTPCT_COEFFS,1,3)+G5777*INDEX(TWOPTPCT_COEFFS,1,4)+L5777*INDEX(TWOPTPCT_COEFFS,1,5)+AB5781*AB5783</f>
        <v>#N/A</v>
      </c>
      <c r="AH5778" s="223" t="e">
        <f ca="1">INDEX(FTA_COEFFS,1,1)+O5778*INDEX(FTA_COEFFS,1,2)+N5777*INDEX(FTA_COEFFS,1,3)+(Q5778+R5778)*INDEX(FTA_COEFFS,1,4)+(Q5777+R5777)*INDEX(FTA_COEFFS,1,5)+M5777*INDEX(FTA_COEFFS,1,6)+AC5781*AC5783</f>
        <v>#N/A</v>
      </c>
      <c r="AI5778" s="223" t="e">
        <f ca="1">INDEX(FTPCT_COEFFS,1,1)+P5778*INDEX(FTPCT_COEFFS,1,2)+F5778*INDEX(FTPCT_COEFFS,1,3)+G5777*INDEX(FTPCT_COEFFS,1,4)+AD5781*AD5783</f>
        <v>#N/A</v>
      </c>
      <c r="AJ5778" s="338" t="e">
        <f t="shared" ca="1" si="9982"/>
        <v>#N/A</v>
      </c>
      <c r="AK5778" s="55"/>
      <c r="AL5778" s="55"/>
      <c r="AM5778" s="55"/>
      <c r="AN5778" s="55"/>
      <c r="AO5778" s="55"/>
      <c r="AP5778" s="55"/>
      <c r="AQ5778" s="55"/>
      <c r="AR5778" s="55"/>
    </row>
    <row r="5779" spans="1:45" x14ac:dyDescent="0.3">
      <c r="A5779" s="54" t="e">
        <f ca="1">IF(D5777&gt;(D5778+(AVERAGE(V5777,W5777)-AVERAGE(V5778,W5778))/2)+2.5,C5777,IF(D5778&gt;(D5777+(AVERAGE(V5778,W5778)-AVERAGE(V5777,W5777))/2)+2.5,C5778,"Close"))</f>
        <v>#N/A</v>
      </c>
      <c r="B5779" s="64" t="e">
        <f ca="1">IF(D5778&gt;D5777,C5778,C5777)</f>
        <v>#N/A</v>
      </c>
      <c r="D5779" s="56"/>
      <c r="X5779" s="55"/>
      <c r="Y5779" s="55"/>
      <c r="Z5779" s="55"/>
      <c r="AA5779" s="55"/>
      <c r="AB5779" s="55"/>
      <c r="AC5779" s="337"/>
      <c r="AD5779" s="337"/>
      <c r="AE5779" s="337"/>
      <c r="AF5779" s="337"/>
      <c r="AG5779" s="337"/>
      <c r="AH5779" s="337"/>
      <c r="AI5779" s="337"/>
      <c r="AJ5779" s="337"/>
      <c r="AK5779" s="337"/>
      <c r="AL5779" s="337"/>
      <c r="AM5779" s="55"/>
      <c r="AN5779" s="55"/>
      <c r="AO5779" s="55"/>
      <c r="AP5779" s="55"/>
      <c r="AQ5779" s="55"/>
      <c r="AR5779" s="55"/>
      <c r="AS5779" s="55"/>
    </row>
    <row r="5780" spans="1:45" x14ac:dyDescent="0.3">
      <c r="X5780" s="54" t="s">
        <v>1305</v>
      </c>
      <c r="Y5780" s="54" t="s">
        <v>128</v>
      </c>
      <c r="Z5780" s="54" t="s">
        <v>157</v>
      </c>
      <c r="AA5780" s="54" t="s">
        <v>151</v>
      </c>
      <c r="AB5780" s="54" t="s">
        <v>1327</v>
      </c>
      <c r="AC5780" s="54" t="s">
        <v>129</v>
      </c>
      <c r="AD5780" s="54" t="s">
        <v>116</v>
      </c>
      <c r="AE5780" s="54"/>
      <c r="AF5780" s="54"/>
      <c r="AG5780" s="54"/>
      <c r="AH5780" s="54"/>
      <c r="AI5780" s="54"/>
      <c r="AJ5780" s="54"/>
      <c r="AK5780" s="54"/>
      <c r="AL5780" s="54"/>
      <c r="AM5780" s="54"/>
      <c r="AN5780" s="54"/>
      <c r="AO5780" s="54"/>
      <c r="AP5780" s="54"/>
      <c r="AQ5780" s="54"/>
      <c r="AR5780" s="54"/>
      <c r="AS5780" s="54"/>
    </row>
    <row r="5781" spans="1:45" x14ac:dyDescent="0.3">
      <c r="X5781" s="54"/>
      <c r="Y5781" s="54">
        <f t="shared" ref="Y5781:AD5781" si="9985">Y5774</f>
        <v>6.4436999999999998</v>
      </c>
      <c r="Z5781" s="54">
        <f t="shared" si="9985"/>
        <v>4.9371</v>
      </c>
      <c r="AA5781" s="54">
        <f t="shared" si="9985"/>
        <v>11.350300000000001</v>
      </c>
      <c r="AB5781" s="54">
        <f t="shared" si="9985"/>
        <v>7.1900000000000006E-2</v>
      </c>
      <c r="AC5781" s="54">
        <f t="shared" si="9985"/>
        <v>6.2766000000000002</v>
      </c>
      <c r="AD5781" s="54">
        <f t="shared" si="9985"/>
        <v>11.042999999999999</v>
      </c>
      <c r="AE5781" s="54"/>
      <c r="AF5781" s="336"/>
      <c r="AG5781" s="336"/>
      <c r="AH5781" s="336"/>
      <c r="AI5781" s="54"/>
      <c r="AJ5781" s="54"/>
      <c r="AK5781" s="54"/>
      <c r="AL5781" s="54"/>
      <c r="AM5781" s="54"/>
      <c r="AN5781" s="54"/>
      <c r="AO5781" s="54"/>
      <c r="AP5781" s="54"/>
      <c r="AQ5781" s="54"/>
      <c r="AR5781" s="54"/>
      <c r="AS5781" s="54"/>
    </row>
    <row r="5782" spans="1:45" x14ac:dyDescent="0.3">
      <c r="D5782" s="56"/>
      <c r="X5782" s="336"/>
      <c r="Y5782" s="336">
        <f t="shared" ca="1" si="9901"/>
        <v>0.70505407602793579</v>
      </c>
      <c r="Z5782" s="336">
        <f t="shared" ca="1" si="9901"/>
        <v>0.58970524538234592</v>
      </c>
      <c r="AA5782" s="336">
        <f t="shared" ca="1" si="9901"/>
        <v>-0.71748816418633721</v>
      </c>
      <c r="AB5782" s="336">
        <f t="shared" ca="1" si="9901"/>
        <v>1.4340524617910464</v>
      </c>
      <c r="AC5782" s="336">
        <f t="shared" ca="1" si="9901"/>
        <v>-0.19472794938355251</v>
      </c>
      <c r="AD5782" s="336">
        <f t="shared" ca="1" si="9901"/>
        <v>8.7181189590461883E-4</v>
      </c>
      <c r="AE5782" s="336"/>
      <c r="AF5782" s="336"/>
      <c r="AG5782" s="336"/>
      <c r="AH5782" s="336"/>
      <c r="AI5782" s="54"/>
      <c r="AJ5782" s="54"/>
      <c r="AK5782" s="54"/>
      <c r="AL5782" s="336"/>
      <c r="AM5782" s="336"/>
      <c r="AN5782" s="336"/>
      <c r="AO5782" s="336"/>
      <c r="AP5782" s="54"/>
      <c r="AQ5782" s="336"/>
      <c r="AR5782" s="336"/>
      <c r="AS5782" s="336"/>
    </row>
    <row r="5783" spans="1:45" x14ac:dyDescent="0.3">
      <c r="C5783" s="54"/>
      <c r="D5783" s="56"/>
      <c r="Y5783" s="336">
        <f t="shared" ca="1" si="9901"/>
        <v>-0.36791102488743588</v>
      </c>
      <c r="Z5783" s="336">
        <f t="shared" ca="1" si="9901"/>
        <v>9.8383784835370344E-2</v>
      </c>
      <c r="AA5783" s="336">
        <f t="shared" ca="1" si="9901"/>
        <v>-0.5027608980267263</v>
      </c>
      <c r="AB5783" s="336">
        <f t="shared" ca="1" si="9901"/>
        <v>6.0027114030744316E-2</v>
      </c>
      <c r="AC5783" s="336">
        <f t="shared" ca="1" si="9901"/>
        <v>-1.2371782724340834</v>
      </c>
      <c r="AD5783" s="336">
        <f t="shared" ca="1" si="9901"/>
        <v>-0.10213461894507815</v>
      </c>
      <c r="AE5783" s="55"/>
      <c r="AF5783" s="55"/>
      <c r="AG5783" s="55"/>
      <c r="AH5783" s="55"/>
      <c r="AI5783" s="55"/>
      <c r="AJ5783" s="55"/>
      <c r="AK5783" s="55"/>
      <c r="AL5783" s="55"/>
      <c r="AM5783" s="55"/>
      <c r="AN5783" s="55"/>
      <c r="AO5783" s="55"/>
      <c r="AP5783" s="55"/>
      <c r="AQ5783" s="55"/>
      <c r="AR5783" s="55"/>
      <c r="AS5783" s="55"/>
    </row>
    <row r="5784" spans="1:45" x14ac:dyDescent="0.3">
      <c r="B5784" s="54" t="s">
        <v>172</v>
      </c>
      <c r="C5784" s="53">
        <f>C5777</f>
        <v>0</v>
      </c>
      <c r="D5784" s="56" t="e">
        <f t="shared" ref="D5784:D5785" ca="1" si="9986">AJ5784</f>
        <v>#N/A</v>
      </c>
      <c r="E5784" s="52" t="e">
        <f t="shared" ref="E5784:W5784" si="9987">E5777</f>
        <v>#N/A</v>
      </c>
      <c r="F5784" s="52" t="e">
        <f t="shared" si="9987"/>
        <v>#N/A</v>
      </c>
      <c r="G5784" s="52" t="e">
        <f t="shared" si="9987"/>
        <v>#N/A</v>
      </c>
      <c r="H5784" s="52" t="e">
        <f t="shared" si="9987"/>
        <v>#N/A</v>
      </c>
      <c r="I5784" s="52" t="e">
        <f t="shared" si="9987"/>
        <v>#N/A</v>
      </c>
      <c r="J5784" s="52" t="e">
        <f t="shared" si="9987"/>
        <v>#N/A</v>
      </c>
      <c r="K5784" s="52" t="e">
        <f t="shared" si="9987"/>
        <v>#N/A</v>
      </c>
      <c r="L5784" s="52" t="e">
        <f t="shared" si="9987"/>
        <v>#N/A</v>
      </c>
      <c r="M5784" s="52" t="e">
        <f t="shared" si="9987"/>
        <v>#N/A</v>
      </c>
      <c r="N5784" s="52" t="e">
        <f t="shared" si="9987"/>
        <v>#N/A</v>
      </c>
      <c r="O5784" s="52" t="e">
        <f t="shared" si="9987"/>
        <v>#N/A</v>
      </c>
      <c r="P5784" s="52" t="e">
        <f t="shared" si="9987"/>
        <v>#N/A</v>
      </c>
      <c r="Q5784" s="52" t="e">
        <f t="shared" si="9987"/>
        <v>#N/A</v>
      </c>
      <c r="R5784" s="52" t="e">
        <f t="shared" si="9987"/>
        <v>#N/A</v>
      </c>
      <c r="S5784" s="52" t="e">
        <f t="shared" si="9987"/>
        <v>#N/A</v>
      </c>
      <c r="T5784" s="52" t="e">
        <f t="shared" si="9987"/>
        <v>#N/A</v>
      </c>
      <c r="U5784" s="52" t="e">
        <f t="shared" si="9987"/>
        <v>#N/A</v>
      </c>
      <c r="V5784" s="52" t="e">
        <f t="shared" si="9987"/>
        <v>#N/A</v>
      </c>
      <c r="W5784" s="52" t="e">
        <f t="shared" si="9987"/>
        <v>#N/A</v>
      </c>
      <c r="X5784" s="55" t="e">
        <f t="shared" ref="X5784:X5785" si="9988">(H5784-(O5784*P5784)/100-3*(J5784*K5784)/100)/2</f>
        <v>#N/A</v>
      </c>
      <c r="Y5784" s="55" t="e">
        <f t="shared" ref="Y5784:Y5785" si="9989">SUM(X5784,(J5784*K5784/100))/(F5784/100)</f>
        <v>#N/A</v>
      </c>
      <c r="Z5784" s="55" t="e">
        <f t="shared" ref="Z5784" si="9990">U5784*0.5+U5785*0.5</f>
        <v>#N/A</v>
      </c>
      <c r="AA5784" s="55" t="e">
        <f t="shared" ref="AA5784:AA5785" si="9991">J5784/Y5784</f>
        <v>#N/A</v>
      </c>
      <c r="AB5784" s="336" t="e">
        <f t="shared" ref="AB5784:AB5785" si="9992">X5784/(Y5784-J5784)</f>
        <v>#N/A</v>
      </c>
      <c r="AC5784" s="223" t="e">
        <f ca="1">INDEX(FGA_COEFFS,1,1)+Z5784*INDEX(FGA_COEFFS,1,2)+Y5784*INDEX(FGA_COEFFS,1,3)+R5784*INDEX(FGA_COEFFS,1,4)+Q5785*INDEX(FGA_COEFFS,1,5)+S5784*INDEX(FGA_COEFFS,1,6)+T5785*INDEX(FGA_COEFFS,1,7)+M5785*INDEX(FGA_COEFFS,1,8)+Y5788*Y5789</f>
        <v>#N/A</v>
      </c>
      <c r="AD5784" s="223" t="e">
        <f ca="1">INDEX(THREEPTA_COEFFS,1,1)+AC5784*INDEX(THREEPTA_COEFFS,1,2)+J5784*INDEX(THREEPTA_COEFFS,1,3)+AA5784*INDEX(THREEPTA_COEFFS,1,4)+K5784*INDEX(THREEPTA_COEFFS,1,5)+L5785*INDEX(THREEPTA_COEFFS,1,6)+Z5788*Z5789</f>
        <v>#N/A</v>
      </c>
      <c r="AE5784" s="223" t="e">
        <f ca="1">INDEX(THREEPTPCT_COEFFS,1,1)+K5784*INDEX(THREEPTPCT_COEFFS,1,2)+L5785*INDEX(THREEPTPCT_COEFFS,1,3)+AA5788*AA5789</f>
        <v>#N/A</v>
      </c>
      <c r="AF5784" s="55" t="e">
        <f t="shared" ref="AF5784:AF5785" ca="1" si="9993">AC5784-AD5784</f>
        <v>#N/A</v>
      </c>
      <c r="AG5784" s="223" t="e">
        <f ca="1">INDEX(TWOPTPCT_COEFFS,1,1)+AB5784*INDEX(TWOPTPCT_COEFFS,1,2)+I5785*INDEX(TWOPTPCT_COEFFS,1,3)+G5785*INDEX(TWOPTPCT_COEFFS,1,4)+L5785*INDEX(TWOPTPCT_COEFFS,1,5)+AB5788*AB5789</f>
        <v>#N/A</v>
      </c>
      <c r="AH5784" s="223" t="e">
        <f ca="1">INDEX(FTA_COEFFS,1,1)+O5784*INDEX(FTA_COEFFS,1,2)+N5785*INDEX(FTA_COEFFS,1,3)+(Q5784+R5784)*INDEX(FTA_COEFFS,1,4)+(Q5785+R5785)*INDEX(FTA_COEFFS,1,5)+M5785*INDEX(FTA_COEFFS,1,6)+AC5788*AC5789</f>
        <v>#N/A</v>
      </c>
      <c r="AI5784" s="223" t="e">
        <f ca="1">INDEX(FTPCT_COEFFS,1,1)+P5784*INDEX(FTPCT_COEFFS,1,2)+F5784*INDEX(FTPCT_COEFFS,1,3)+G5785*INDEX(FTPCT_COEFFS,1,4)+AD5788*AD5789</f>
        <v>#N/A</v>
      </c>
      <c r="AJ5784" s="338" t="e">
        <f t="shared" ref="AJ5784:AJ5785" ca="1" si="9994">AD5784*AE5784/100+AF5784*AG5784+AH5784*AI5784/100</f>
        <v>#N/A</v>
      </c>
      <c r="AK5784" s="55"/>
      <c r="AL5784" s="55"/>
      <c r="AM5784" s="55"/>
      <c r="AN5784" s="55"/>
      <c r="AO5784" s="55"/>
      <c r="AP5784" s="55"/>
      <c r="AQ5784" s="55"/>
      <c r="AR5784" s="55"/>
    </row>
    <row r="5785" spans="1:45" x14ac:dyDescent="0.3">
      <c r="B5785" s="54" t="s">
        <v>175</v>
      </c>
      <c r="C5785" s="54">
        <f>C5778</f>
        <v>0</v>
      </c>
      <c r="D5785" s="56" t="e">
        <f t="shared" ca="1" si="9986"/>
        <v>#N/A</v>
      </c>
      <c r="E5785" s="52" t="e">
        <f t="shared" ref="E5785:W5785" si="9995">E5778</f>
        <v>#N/A</v>
      </c>
      <c r="F5785" s="52" t="e">
        <f t="shared" si="9995"/>
        <v>#N/A</v>
      </c>
      <c r="G5785" s="52" t="e">
        <f t="shared" si="9995"/>
        <v>#N/A</v>
      </c>
      <c r="H5785" s="52" t="e">
        <f t="shared" si="9995"/>
        <v>#N/A</v>
      </c>
      <c r="I5785" s="52" t="e">
        <f t="shared" si="9995"/>
        <v>#N/A</v>
      </c>
      <c r="J5785" s="52" t="e">
        <f t="shared" si="9995"/>
        <v>#N/A</v>
      </c>
      <c r="K5785" s="52" t="e">
        <f t="shared" si="9995"/>
        <v>#N/A</v>
      </c>
      <c r="L5785" s="52" t="e">
        <f t="shared" si="9995"/>
        <v>#N/A</v>
      </c>
      <c r="M5785" s="52" t="e">
        <f t="shared" si="9995"/>
        <v>#N/A</v>
      </c>
      <c r="N5785" s="52" t="e">
        <f t="shared" si="9995"/>
        <v>#N/A</v>
      </c>
      <c r="O5785" s="52" t="e">
        <f t="shared" si="9995"/>
        <v>#N/A</v>
      </c>
      <c r="P5785" s="52" t="e">
        <f t="shared" si="9995"/>
        <v>#N/A</v>
      </c>
      <c r="Q5785" s="52" t="e">
        <f t="shared" si="9995"/>
        <v>#N/A</v>
      </c>
      <c r="R5785" s="52" t="e">
        <f t="shared" si="9995"/>
        <v>#N/A</v>
      </c>
      <c r="S5785" s="52" t="e">
        <f t="shared" si="9995"/>
        <v>#N/A</v>
      </c>
      <c r="T5785" s="52" t="e">
        <f t="shared" si="9995"/>
        <v>#N/A</v>
      </c>
      <c r="U5785" s="52" t="e">
        <f t="shared" si="9995"/>
        <v>#N/A</v>
      </c>
      <c r="V5785" s="52" t="e">
        <f t="shared" si="9995"/>
        <v>#N/A</v>
      </c>
      <c r="W5785" s="52" t="e">
        <f t="shared" si="9995"/>
        <v>#N/A</v>
      </c>
      <c r="X5785" s="55" t="e">
        <f t="shared" si="9988"/>
        <v>#N/A</v>
      </c>
      <c r="Y5785" s="55" t="e">
        <f t="shared" si="9989"/>
        <v>#N/A</v>
      </c>
      <c r="Z5785" s="55" t="e">
        <f t="shared" ref="Z5785" si="9996">Z5784</f>
        <v>#N/A</v>
      </c>
      <c r="AA5785" s="55" t="e">
        <f t="shared" si="9991"/>
        <v>#N/A</v>
      </c>
      <c r="AB5785" s="336" t="e">
        <f t="shared" si="9992"/>
        <v>#N/A</v>
      </c>
      <c r="AC5785" s="223" t="e">
        <f ca="1">INDEX(FGA_COEFFS,1,1)+Z5785*INDEX(FGA_COEFFS,1,2)+Y5785*INDEX(FGA_COEFFS,1,3)+R5785*INDEX(FGA_COEFFS,1,4)+Q5784*INDEX(FGA_COEFFS,1,5)+S5785*INDEX(FGA_COEFFS,1,6)+T5784*INDEX(FGA_COEFFS,1,7)+M5784*INDEX(FGA_COEFFS,1,8)+Y5788*Y5790</f>
        <v>#N/A</v>
      </c>
      <c r="AD5785" s="223" t="e">
        <f ca="1">INDEX(THREEPTA_COEFFS,1,1)+AC5785*INDEX(THREEPTA_COEFFS,1,2)+J5785*INDEX(THREEPTA_COEFFS,1,3)+AA5785*INDEX(THREEPTA_COEFFS,1,4)+K5785*INDEX(THREEPTA_COEFFS,1,5)+L5784*INDEX(THREEPTA_COEFFS,1,6)+Z5788*Z5790</f>
        <v>#N/A</v>
      </c>
      <c r="AE5785" s="223" t="e">
        <f ca="1">INDEX(THREEPTPCT_COEFFS,1,1)+K5785*INDEX(THREEPTPCT_COEFFS,1,2)+L5784*INDEX(THREEPTPCT_COEFFS,1,3)+AA5788*AA5790</f>
        <v>#N/A</v>
      </c>
      <c r="AF5785" s="55" t="e">
        <f t="shared" ca="1" si="9993"/>
        <v>#N/A</v>
      </c>
      <c r="AG5785" s="223" t="e">
        <f ca="1">INDEX(TWOPTPCT_COEFFS,1,1)+AB5785*INDEX(TWOPTPCT_COEFFS,1,2)+I5784*INDEX(TWOPTPCT_COEFFS,1,3)+G5784*INDEX(TWOPTPCT_COEFFS,1,4)+L5784*INDEX(TWOPTPCT_COEFFS,1,5)+AB5788*AB5790</f>
        <v>#N/A</v>
      </c>
      <c r="AH5785" s="223" t="e">
        <f ca="1">INDEX(FTA_COEFFS,1,1)+O5785*INDEX(FTA_COEFFS,1,2)+N5784*INDEX(FTA_COEFFS,1,3)+(Q5785+R5785)*INDEX(FTA_COEFFS,1,4)+(Q5784+R5784)*INDEX(FTA_COEFFS,1,5)+M5784*INDEX(FTA_COEFFS,1,6)+AC5788*AC5790</f>
        <v>#N/A</v>
      </c>
      <c r="AI5785" s="223" t="e">
        <f ca="1">INDEX(FTPCT_COEFFS,1,1)+P5785*INDEX(FTPCT_COEFFS,1,2)+F5785*INDEX(FTPCT_COEFFS,1,3)+G5784*INDEX(FTPCT_COEFFS,1,4)+AD5788*AD5790</f>
        <v>#N/A</v>
      </c>
      <c r="AJ5785" s="338" t="e">
        <f t="shared" ca="1" si="9994"/>
        <v>#N/A</v>
      </c>
      <c r="AK5785" s="55"/>
      <c r="AL5785" s="55"/>
      <c r="AM5785" s="55"/>
      <c r="AN5785" s="55"/>
      <c r="AO5785" s="55"/>
      <c r="AP5785" s="55"/>
      <c r="AQ5785" s="55"/>
      <c r="AR5785" s="55"/>
    </row>
    <row r="5786" spans="1:45" x14ac:dyDescent="0.3">
      <c r="A5786" s="54" t="e">
        <f ca="1">IF(D5784&gt;(D5785+(AVERAGE(V5784,W5784)-AVERAGE(V5785,W5785))/2)+2.5,C5784,IF(D5785&gt;(D5784+(AVERAGE(V5785,W5785)-AVERAGE(V5784,W5784))/2)+2.5,C5785,"Close"))</f>
        <v>#N/A</v>
      </c>
      <c r="B5786" s="64" t="e">
        <f ca="1">IF(D5785&gt;D5784,C5785,C5784)</f>
        <v>#N/A</v>
      </c>
      <c r="D5786" s="56"/>
      <c r="X5786" s="55"/>
      <c r="Y5786" s="55"/>
      <c r="Z5786" s="55"/>
      <c r="AA5786" s="55"/>
      <c r="AB5786" s="55"/>
      <c r="AC5786" s="337"/>
      <c r="AD5786" s="337"/>
      <c r="AE5786" s="337"/>
      <c r="AF5786" s="337"/>
      <c r="AG5786" s="337"/>
      <c r="AH5786" s="337"/>
      <c r="AI5786" s="337"/>
      <c r="AJ5786" s="337"/>
      <c r="AK5786" s="337"/>
      <c r="AL5786" s="337"/>
      <c r="AM5786" s="55"/>
      <c r="AN5786" s="55"/>
      <c r="AO5786" s="55"/>
      <c r="AP5786" s="55"/>
      <c r="AQ5786" s="55"/>
      <c r="AR5786" s="55"/>
      <c r="AS5786" s="55"/>
    </row>
    <row r="5787" spans="1:45" x14ac:dyDescent="0.3">
      <c r="X5787" s="54" t="s">
        <v>1305</v>
      </c>
      <c r="Y5787" s="54" t="s">
        <v>128</v>
      </c>
      <c r="Z5787" s="54" t="s">
        <v>157</v>
      </c>
      <c r="AA5787" s="54" t="s">
        <v>151</v>
      </c>
      <c r="AB5787" s="54" t="s">
        <v>1327</v>
      </c>
      <c r="AC5787" s="54" t="s">
        <v>129</v>
      </c>
      <c r="AD5787" s="54" t="s">
        <v>116</v>
      </c>
      <c r="AE5787" s="54"/>
      <c r="AF5787" s="54"/>
      <c r="AG5787" s="54"/>
      <c r="AH5787" s="54"/>
      <c r="AI5787" s="54"/>
      <c r="AJ5787" s="54"/>
      <c r="AK5787" s="54"/>
      <c r="AL5787" s="54"/>
      <c r="AM5787" s="54"/>
      <c r="AN5787" s="54"/>
      <c r="AO5787" s="54"/>
      <c r="AP5787" s="54"/>
      <c r="AQ5787" s="54"/>
      <c r="AR5787" s="54"/>
      <c r="AS5787" s="54"/>
    </row>
    <row r="5788" spans="1:45" x14ac:dyDescent="0.3">
      <c r="X5788" s="54"/>
      <c r="Y5788" s="54">
        <f t="shared" ref="Y5788:AD5788" si="9997">Y5781</f>
        <v>6.4436999999999998</v>
      </c>
      <c r="Z5788" s="54">
        <f t="shared" si="9997"/>
        <v>4.9371</v>
      </c>
      <c r="AA5788" s="54">
        <f t="shared" si="9997"/>
        <v>11.350300000000001</v>
      </c>
      <c r="AB5788" s="54">
        <f t="shared" si="9997"/>
        <v>7.1900000000000006E-2</v>
      </c>
      <c r="AC5788" s="54">
        <f t="shared" si="9997"/>
        <v>6.2766000000000002</v>
      </c>
      <c r="AD5788" s="54">
        <f t="shared" si="9997"/>
        <v>11.042999999999999</v>
      </c>
      <c r="AE5788" s="54"/>
      <c r="AF5788" s="336"/>
      <c r="AG5788" s="336"/>
      <c r="AH5788" s="336"/>
      <c r="AI5788" s="54"/>
      <c r="AJ5788" s="54"/>
      <c r="AK5788" s="54"/>
      <c r="AL5788" s="54"/>
      <c r="AM5788" s="54"/>
      <c r="AN5788" s="54"/>
      <c r="AO5788" s="54"/>
      <c r="AP5788" s="54"/>
      <c r="AQ5788" s="54"/>
      <c r="AR5788" s="54"/>
      <c r="AS5788" s="54"/>
    </row>
    <row r="5789" spans="1:45" x14ac:dyDescent="0.3">
      <c r="D5789" s="56"/>
      <c r="X5789" s="336"/>
      <c r="Y5789" s="336">
        <f t="shared" ca="1" si="9901"/>
        <v>-0.45473845718525563</v>
      </c>
      <c r="Z5789" s="336">
        <f t="shared" ca="1" si="9901"/>
        <v>-0.12374058706016222</v>
      </c>
      <c r="AA5789" s="336">
        <f t="shared" ca="1" si="9901"/>
        <v>1.780969542333715E-2</v>
      </c>
      <c r="AB5789" s="336">
        <f t="shared" ca="1" si="9901"/>
        <v>1.0586006764779423</v>
      </c>
      <c r="AC5789" s="336">
        <f t="shared" ca="1" si="9901"/>
        <v>0.15138217800375062</v>
      </c>
      <c r="AD5789" s="336">
        <f t="shared" ca="1" si="9901"/>
        <v>0.83659229409567137</v>
      </c>
      <c r="AE5789" s="336"/>
      <c r="AF5789" s="336"/>
      <c r="AG5789" s="336"/>
      <c r="AH5789" s="336"/>
      <c r="AI5789" s="54"/>
      <c r="AJ5789" s="54"/>
      <c r="AK5789" s="54"/>
      <c r="AL5789" s="336"/>
      <c r="AM5789" s="336"/>
      <c r="AN5789" s="336"/>
      <c r="AO5789" s="336"/>
      <c r="AP5789" s="54"/>
      <c r="AQ5789" s="336"/>
      <c r="AR5789" s="336"/>
      <c r="AS5789" s="336"/>
    </row>
    <row r="5790" spans="1:45" x14ac:dyDescent="0.3">
      <c r="C5790" s="54"/>
      <c r="D5790" s="56"/>
      <c r="Y5790" s="336">
        <f t="shared" ca="1" si="9901"/>
        <v>-0.93505678642830303</v>
      </c>
      <c r="Z5790" s="336">
        <f t="shared" ca="1" si="9901"/>
        <v>3.1442457164985488E-3</v>
      </c>
      <c r="AA5790" s="336">
        <f t="shared" ca="1" si="9901"/>
        <v>-0.14859004885249139</v>
      </c>
      <c r="AB5790" s="336">
        <f t="shared" ca="1" si="9901"/>
        <v>-1.3453281731145779</v>
      </c>
      <c r="AC5790" s="336">
        <f t="shared" ca="1" si="9901"/>
        <v>1.4953405929448895</v>
      </c>
      <c r="AD5790" s="336">
        <f t="shared" ca="1" si="9901"/>
        <v>0.16211545657874576</v>
      </c>
      <c r="AE5790" s="55"/>
      <c r="AF5790" s="55"/>
      <c r="AG5790" s="55"/>
      <c r="AH5790" s="55"/>
      <c r="AI5790" s="55"/>
      <c r="AJ5790" s="55"/>
      <c r="AK5790" s="55"/>
      <c r="AL5790" s="55"/>
      <c r="AM5790" s="55"/>
      <c r="AN5790" s="55"/>
      <c r="AO5790" s="55"/>
      <c r="AP5790" s="55"/>
      <c r="AQ5790" s="55"/>
      <c r="AR5790" s="55"/>
      <c r="AS5790" s="55"/>
    </row>
    <row r="5791" spans="1:45" x14ac:dyDescent="0.3">
      <c r="B5791" s="54" t="s">
        <v>172</v>
      </c>
      <c r="C5791" s="53">
        <f>C5784</f>
        <v>0</v>
      </c>
      <c r="D5791" s="56" t="e">
        <f t="shared" ref="D5791:D5792" ca="1" si="9998">AJ5791</f>
        <v>#N/A</v>
      </c>
      <c r="E5791" s="52" t="e">
        <f t="shared" ref="E5791:W5791" si="9999">E5784</f>
        <v>#N/A</v>
      </c>
      <c r="F5791" s="52" t="e">
        <f t="shared" si="9999"/>
        <v>#N/A</v>
      </c>
      <c r="G5791" s="52" t="e">
        <f t="shared" si="9999"/>
        <v>#N/A</v>
      </c>
      <c r="H5791" s="52" t="e">
        <f t="shared" si="9999"/>
        <v>#N/A</v>
      </c>
      <c r="I5791" s="52" t="e">
        <f t="shared" si="9999"/>
        <v>#N/A</v>
      </c>
      <c r="J5791" s="52" t="e">
        <f t="shared" si="9999"/>
        <v>#N/A</v>
      </c>
      <c r="K5791" s="52" t="e">
        <f t="shared" si="9999"/>
        <v>#N/A</v>
      </c>
      <c r="L5791" s="52" t="e">
        <f t="shared" si="9999"/>
        <v>#N/A</v>
      </c>
      <c r="M5791" s="52" t="e">
        <f t="shared" si="9999"/>
        <v>#N/A</v>
      </c>
      <c r="N5791" s="52" t="e">
        <f t="shared" si="9999"/>
        <v>#N/A</v>
      </c>
      <c r="O5791" s="52" t="e">
        <f t="shared" si="9999"/>
        <v>#N/A</v>
      </c>
      <c r="P5791" s="52" t="e">
        <f t="shared" si="9999"/>
        <v>#N/A</v>
      </c>
      <c r="Q5791" s="52" t="e">
        <f t="shared" si="9999"/>
        <v>#N/A</v>
      </c>
      <c r="R5791" s="52" t="e">
        <f t="shared" si="9999"/>
        <v>#N/A</v>
      </c>
      <c r="S5791" s="52" t="e">
        <f t="shared" si="9999"/>
        <v>#N/A</v>
      </c>
      <c r="T5791" s="52" t="e">
        <f t="shared" si="9999"/>
        <v>#N/A</v>
      </c>
      <c r="U5791" s="52" t="e">
        <f t="shared" si="9999"/>
        <v>#N/A</v>
      </c>
      <c r="V5791" s="52" t="e">
        <f t="shared" si="9999"/>
        <v>#N/A</v>
      </c>
      <c r="W5791" s="52" t="e">
        <f t="shared" si="9999"/>
        <v>#N/A</v>
      </c>
      <c r="X5791" s="55" t="e">
        <f t="shared" ref="X5791:X5792" si="10000">(H5791-(O5791*P5791)/100-3*(J5791*K5791)/100)/2</f>
        <v>#N/A</v>
      </c>
      <c r="Y5791" s="55" t="e">
        <f t="shared" ref="Y5791:Y5792" si="10001">SUM(X5791,(J5791*K5791/100))/(F5791/100)</f>
        <v>#N/A</v>
      </c>
      <c r="Z5791" s="55" t="e">
        <f t="shared" ref="Z5791" si="10002">U5791*0.5+U5792*0.5</f>
        <v>#N/A</v>
      </c>
      <c r="AA5791" s="55" t="e">
        <f t="shared" ref="AA5791:AA5792" si="10003">J5791/Y5791</f>
        <v>#N/A</v>
      </c>
      <c r="AB5791" s="336" t="e">
        <f t="shared" ref="AB5791:AB5792" si="10004">X5791/(Y5791-J5791)</f>
        <v>#N/A</v>
      </c>
      <c r="AC5791" s="223" t="e">
        <f ca="1">INDEX(FGA_COEFFS,1,1)+Z5791*INDEX(FGA_COEFFS,1,2)+Y5791*INDEX(FGA_COEFFS,1,3)+R5791*INDEX(FGA_COEFFS,1,4)+Q5792*INDEX(FGA_COEFFS,1,5)+S5791*INDEX(FGA_COEFFS,1,6)+T5792*INDEX(FGA_COEFFS,1,7)+M5792*INDEX(FGA_COEFFS,1,8)+Y5795*Y5796</f>
        <v>#N/A</v>
      </c>
      <c r="AD5791" s="223" t="e">
        <f ca="1">INDEX(THREEPTA_COEFFS,1,1)+AC5791*INDEX(THREEPTA_COEFFS,1,2)+J5791*INDEX(THREEPTA_COEFFS,1,3)+AA5791*INDEX(THREEPTA_COEFFS,1,4)+K5791*INDEX(THREEPTA_COEFFS,1,5)+L5792*INDEX(THREEPTA_COEFFS,1,6)+Z5795*Z5796</f>
        <v>#N/A</v>
      </c>
      <c r="AE5791" s="223" t="e">
        <f ca="1">INDEX(THREEPTPCT_COEFFS,1,1)+K5791*INDEX(THREEPTPCT_COEFFS,1,2)+L5792*INDEX(THREEPTPCT_COEFFS,1,3)+AA5795*AA5796</f>
        <v>#N/A</v>
      </c>
      <c r="AF5791" s="55" t="e">
        <f t="shared" ref="AF5791:AF5792" ca="1" si="10005">AC5791-AD5791</f>
        <v>#N/A</v>
      </c>
      <c r="AG5791" s="223" t="e">
        <f ca="1">INDEX(TWOPTPCT_COEFFS,1,1)+AB5791*INDEX(TWOPTPCT_COEFFS,1,2)+I5792*INDEX(TWOPTPCT_COEFFS,1,3)+G5792*INDEX(TWOPTPCT_COEFFS,1,4)+L5792*INDEX(TWOPTPCT_COEFFS,1,5)+AB5795*AB5796</f>
        <v>#N/A</v>
      </c>
      <c r="AH5791" s="223" t="e">
        <f ca="1">INDEX(FTA_COEFFS,1,1)+O5791*INDEX(FTA_COEFFS,1,2)+N5792*INDEX(FTA_COEFFS,1,3)+(Q5791+R5791)*INDEX(FTA_COEFFS,1,4)+(Q5792+R5792)*INDEX(FTA_COEFFS,1,5)+M5792*INDEX(FTA_COEFFS,1,6)+AC5795*AC5796</f>
        <v>#N/A</v>
      </c>
      <c r="AI5791" s="223" t="e">
        <f ca="1">INDEX(FTPCT_COEFFS,1,1)+P5791*INDEX(FTPCT_COEFFS,1,2)+F5791*INDEX(FTPCT_COEFFS,1,3)+G5792*INDEX(FTPCT_COEFFS,1,4)+AD5795*AD5796</f>
        <v>#N/A</v>
      </c>
      <c r="AJ5791" s="338" t="e">
        <f t="shared" ref="AJ5791:AJ5792" ca="1" si="10006">AD5791*AE5791/100+AF5791*AG5791+AH5791*AI5791/100</f>
        <v>#N/A</v>
      </c>
      <c r="AK5791" s="55"/>
      <c r="AL5791" s="55"/>
      <c r="AM5791" s="55"/>
      <c r="AN5791" s="55"/>
      <c r="AO5791" s="55"/>
      <c r="AP5791" s="55"/>
      <c r="AQ5791" s="55"/>
      <c r="AR5791" s="55"/>
    </row>
    <row r="5792" spans="1:45" x14ac:dyDescent="0.3">
      <c r="B5792" s="54" t="s">
        <v>175</v>
      </c>
      <c r="C5792" s="54">
        <f>C5785</f>
        <v>0</v>
      </c>
      <c r="D5792" s="56" t="e">
        <f t="shared" ca="1" si="9998"/>
        <v>#N/A</v>
      </c>
      <c r="E5792" s="52" t="e">
        <f t="shared" ref="E5792:W5792" si="10007">E5785</f>
        <v>#N/A</v>
      </c>
      <c r="F5792" s="52" t="e">
        <f t="shared" si="10007"/>
        <v>#N/A</v>
      </c>
      <c r="G5792" s="52" t="e">
        <f t="shared" si="10007"/>
        <v>#N/A</v>
      </c>
      <c r="H5792" s="52" t="e">
        <f t="shared" si="10007"/>
        <v>#N/A</v>
      </c>
      <c r="I5792" s="52" t="e">
        <f t="shared" si="10007"/>
        <v>#N/A</v>
      </c>
      <c r="J5792" s="52" t="e">
        <f t="shared" si="10007"/>
        <v>#N/A</v>
      </c>
      <c r="K5792" s="52" t="e">
        <f t="shared" si="10007"/>
        <v>#N/A</v>
      </c>
      <c r="L5792" s="52" t="e">
        <f t="shared" si="10007"/>
        <v>#N/A</v>
      </c>
      <c r="M5792" s="52" t="e">
        <f t="shared" si="10007"/>
        <v>#N/A</v>
      </c>
      <c r="N5792" s="52" t="e">
        <f t="shared" si="10007"/>
        <v>#N/A</v>
      </c>
      <c r="O5792" s="52" t="e">
        <f t="shared" si="10007"/>
        <v>#N/A</v>
      </c>
      <c r="P5792" s="52" t="e">
        <f t="shared" si="10007"/>
        <v>#N/A</v>
      </c>
      <c r="Q5792" s="52" t="e">
        <f t="shared" si="10007"/>
        <v>#N/A</v>
      </c>
      <c r="R5792" s="52" t="e">
        <f t="shared" si="10007"/>
        <v>#N/A</v>
      </c>
      <c r="S5792" s="52" t="e">
        <f t="shared" si="10007"/>
        <v>#N/A</v>
      </c>
      <c r="T5792" s="52" t="e">
        <f t="shared" si="10007"/>
        <v>#N/A</v>
      </c>
      <c r="U5792" s="52" t="e">
        <f t="shared" si="10007"/>
        <v>#N/A</v>
      </c>
      <c r="V5792" s="52" t="e">
        <f t="shared" si="10007"/>
        <v>#N/A</v>
      </c>
      <c r="W5792" s="52" t="e">
        <f t="shared" si="10007"/>
        <v>#N/A</v>
      </c>
      <c r="X5792" s="55" t="e">
        <f t="shared" si="10000"/>
        <v>#N/A</v>
      </c>
      <c r="Y5792" s="55" t="e">
        <f t="shared" si="10001"/>
        <v>#N/A</v>
      </c>
      <c r="Z5792" s="55" t="e">
        <f t="shared" ref="Z5792" si="10008">Z5791</f>
        <v>#N/A</v>
      </c>
      <c r="AA5792" s="55" t="e">
        <f t="shared" si="10003"/>
        <v>#N/A</v>
      </c>
      <c r="AB5792" s="336" t="e">
        <f t="shared" si="10004"/>
        <v>#N/A</v>
      </c>
      <c r="AC5792" s="223" t="e">
        <f ca="1">INDEX(FGA_COEFFS,1,1)+Z5792*INDEX(FGA_COEFFS,1,2)+Y5792*INDEX(FGA_COEFFS,1,3)+R5792*INDEX(FGA_COEFFS,1,4)+Q5791*INDEX(FGA_COEFFS,1,5)+S5792*INDEX(FGA_COEFFS,1,6)+T5791*INDEX(FGA_COEFFS,1,7)+M5791*INDEX(FGA_COEFFS,1,8)+Y5795*Y5797</f>
        <v>#N/A</v>
      </c>
      <c r="AD5792" s="223" t="e">
        <f ca="1">INDEX(THREEPTA_COEFFS,1,1)+AC5792*INDEX(THREEPTA_COEFFS,1,2)+J5792*INDEX(THREEPTA_COEFFS,1,3)+AA5792*INDEX(THREEPTA_COEFFS,1,4)+K5792*INDEX(THREEPTA_COEFFS,1,5)+L5791*INDEX(THREEPTA_COEFFS,1,6)+Z5795*Z5797</f>
        <v>#N/A</v>
      </c>
      <c r="AE5792" s="223" t="e">
        <f ca="1">INDEX(THREEPTPCT_COEFFS,1,1)+K5792*INDEX(THREEPTPCT_COEFFS,1,2)+L5791*INDEX(THREEPTPCT_COEFFS,1,3)+AA5795*AA5797</f>
        <v>#N/A</v>
      </c>
      <c r="AF5792" s="55" t="e">
        <f t="shared" ca="1" si="10005"/>
        <v>#N/A</v>
      </c>
      <c r="AG5792" s="223" t="e">
        <f ca="1">INDEX(TWOPTPCT_COEFFS,1,1)+AB5792*INDEX(TWOPTPCT_COEFFS,1,2)+I5791*INDEX(TWOPTPCT_COEFFS,1,3)+G5791*INDEX(TWOPTPCT_COEFFS,1,4)+L5791*INDEX(TWOPTPCT_COEFFS,1,5)+AB5795*AB5797</f>
        <v>#N/A</v>
      </c>
      <c r="AH5792" s="223" t="e">
        <f ca="1">INDEX(FTA_COEFFS,1,1)+O5792*INDEX(FTA_COEFFS,1,2)+N5791*INDEX(FTA_COEFFS,1,3)+(Q5792+R5792)*INDEX(FTA_COEFFS,1,4)+(Q5791+R5791)*INDEX(FTA_COEFFS,1,5)+M5791*INDEX(FTA_COEFFS,1,6)+AC5795*AC5797</f>
        <v>#N/A</v>
      </c>
      <c r="AI5792" s="223" t="e">
        <f ca="1">INDEX(FTPCT_COEFFS,1,1)+P5792*INDEX(FTPCT_COEFFS,1,2)+F5792*INDEX(FTPCT_COEFFS,1,3)+G5791*INDEX(FTPCT_COEFFS,1,4)+AD5795*AD5797</f>
        <v>#N/A</v>
      </c>
      <c r="AJ5792" s="338" t="e">
        <f t="shared" ca="1" si="10006"/>
        <v>#N/A</v>
      </c>
      <c r="AK5792" s="55"/>
      <c r="AL5792" s="55"/>
      <c r="AM5792" s="55"/>
      <c r="AN5792" s="55"/>
      <c r="AO5792" s="55"/>
      <c r="AP5792" s="55"/>
      <c r="AQ5792" s="55"/>
      <c r="AR5792" s="55"/>
    </row>
    <row r="5793" spans="1:45" x14ac:dyDescent="0.3">
      <c r="A5793" s="54" t="e">
        <f ca="1">IF(D5791&gt;(D5792+(AVERAGE(V5791,W5791)-AVERAGE(V5792,W5792))/2)+2.5,C5791,IF(D5792&gt;(D5791+(AVERAGE(V5792,W5792)-AVERAGE(V5791,W5791))/2)+2.5,C5792,"Close"))</f>
        <v>#N/A</v>
      </c>
      <c r="B5793" s="64" t="e">
        <f ca="1">IF(D5792&gt;D5791,C5792,C5791)</f>
        <v>#N/A</v>
      </c>
      <c r="D5793" s="56"/>
      <c r="X5793" s="55"/>
      <c r="Y5793" s="55"/>
      <c r="Z5793" s="55"/>
      <c r="AA5793" s="55"/>
      <c r="AB5793" s="55"/>
      <c r="AC5793" s="337"/>
      <c r="AD5793" s="337"/>
      <c r="AE5793" s="337"/>
      <c r="AF5793" s="337"/>
      <c r="AG5793" s="337"/>
      <c r="AH5793" s="337"/>
      <c r="AI5793" s="337"/>
      <c r="AJ5793" s="337"/>
      <c r="AK5793" s="337"/>
      <c r="AL5793" s="337"/>
      <c r="AM5793" s="55"/>
      <c r="AN5793" s="55"/>
      <c r="AO5793" s="55"/>
      <c r="AP5793" s="55"/>
      <c r="AQ5793" s="55"/>
      <c r="AR5793" s="55"/>
      <c r="AS5793" s="55"/>
    </row>
    <row r="5794" spans="1:45" x14ac:dyDescent="0.3">
      <c r="X5794" s="54" t="s">
        <v>1305</v>
      </c>
      <c r="Y5794" s="54" t="s">
        <v>128</v>
      </c>
      <c r="Z5794" s="54" t="s">
        <v>157</v>
      </c>
      <c r="AA5794" s="54" t="s">
        <v>151</v>
      </c>
      <c r="AB5794" s="54" t="s">
        <v>1327</v>
      </c>
      <c r="AC5794" s="54" t="s">
        <v>129</v>
      </c>
      <c r="AD5794" s="54" t="s">
        <v>116</v>
      </c>
      <c r="AE5794" s="54"/>
      <c r="AF5794" s="54"/>
      <c r="AG5794" s="54"/>
      <c r="AH5794" s="54"/>
      <c r="AI5794" s="54"/>
      <c r="AJ5794" s="54"/>
      <c r="AK5794" s="54"/>
      <c r="AL5794" s="54"/>
      <c r="AM5794" s="54"/>
      <c r="AN5794" s="54"/>
      <c r="AO5794" s="54"/>
      <c r="AP5794" s="54"/>
      <c r="AQ5794" s="54"/>
      <c r="AR5794" s="54"/>
      <c r="AS5794" s="54"/>
    </row>
    <row r="5795" spans="1:45" x14ac:dyDescent="0.3">
      <c r="X5795" s="54"/>
      <c r="Y5795" s="54">
        <f t="shared" ref="Y5795:AD5795" si="10009">Y5788</f>
        <v>6.4436999999999998</v>
      </c>
      <c r="Z5795" s="54">
        <f t="shared" si="10009"/>
        <v>4.9371</v>
      </c>
      <c r="AA5795" s="54">
        <f t="shared" si="10009"/>
        <v>11.350300000000001</v>
      </c>
      <c r="AB5795" s="54">
        <f t="shared" si="10009"/>
        <v>7.1900000000000006E-2</v>
      </c>
      <c r="AC5795" s="54">
        <f t="shared" si="10009"/>
        <v>6.2766000000000002</v>
      </c>
      <c r="AD5795" s="54">
        <f t="shared" si="10009"/>
        <v>11.042999999999999</v>
      </c>
      <c r="AE5795" s="54"/>
      <c r="AF5795" s="336"/>
      <c r="AG5795" s="336"/>
      <c r="AH5795" s="336"/>
      <c r="AI5795" s="54"/>
      <c r="AJ5795" s="54"/>
      <c r="AK5795" s="54"/>
      <c r="AL5795" s="54"/>
      <c r="AM5795" s="54"/>
      <c r="AN5795" s="54"/>
      <c r="AO5795" s="54"/>
      <c r="AP5795" s="54"/>
      <c r="AQ5795" s="54"/>
      <c r="AR5795" s="54"/>
      <c r="AS5795" s="54"/>
    </row>
    <row r="5796" spans="1:45" x14ac:dyDescent="0.3">
      <c r="D5796" s="56"/>
      <c r="X5796" s="336"/>
      <c r="Y5796" s="336">
        <f t="shared" ca="1" si="9901"/>
        <v>0.99827673193832289</v>
      </c>
      <c r="Z5796" s="336">
        <f t="shared" ca="1" si="9901"/>
        <v>-5.3512735780644735E-2</v>
      </c>
      <c r="AA5796" s="336">
        <f t="shared" ca="1" si="9901"/>
        <v>-0.30316959737379928</v>
      </c>
      <c r="AB5796" s="336">
        <f t="shared" ca="1" si="9901"/>
        <v>-7.8127967319678748E-2</v>
      </c>
      <c r="AC5796" s="336">
        <f t="shared" ca="1" si="9901"/>
        <v>3.5694926283645227E-2</v>
      </c>
      <c r="AD5796" s="336">
        <f t="shared" ca="1" si="9901"/>
        <v>0.41942279143897371</v>
      </c>
      <c r="AE5796" s="336"/>
      <c r="AF5796" s="336"/>
      <c r="AG5796" s="336"/>
      <c r="AH5796" s="336"/>
      <c r="AI5796" s="54"/>
      <c r="AJ5796" s="54"/>
      <c r="AK5796" s="54"/>
      <c r="AL5796" s="336"/>
      <c r="AM5796" s="336"/>
      <c r="AN5796" s="336"/>
      <c r="AO5796" s="336"/>
      <c r="AP5796" s="54"/>
      <c r="AQ5796" s="336"/>
      <c r="AR5796" s="336"/>
      <c r="AS5796" s="336"/>
    </row>
    <row r="5797" spans="1:45" x14ac:dyDescent="0.3">
      <c r="C5797" s="54"/>
      <c r="D5797" s="56"/>
      <c r="Y5797" s="336">
        <f t="shared" ref="Y5797:AD5860" ca="1" si="10010">1.5*RAND()^2*IF(RAND()&gt;0.5,1,-1)</f>
        <v>0.78475382216011536</v>
      </c>
      <c r="Z5797" s="336">
        <f t="shared" ca="1" si="10010"/>
        <v>1.3147307948725508</v>
      </c>
      <c r="AA5797" s="336">
        <f t="shared" ca="1" si="10010"/>
        <v>-0.81508584579659638</v>
      </c>
      <c r="AB5797" s="336">
        <f t="shared" ca="1" si="10010"/>
        <v>0.52579034804272573</v>
      </c>
      <c r="AC5797" s="336">
        <f t="shared" ca="1" si="10010"/>
        <v>-0.38479851364242412</v>
      </c>
      <c r="AD5797" s="336">
        <f t="shared" ca="1" si="10010"/>
        <v>8.038622404669992E-6</v>
      </c>
      <c r="AE5797" s="55"/>
      <c r="AF5797" s="55"/>
      <c r="AG5797" s="55"/>
      <c r="AH5797" s="55"/>
      <c r="AI5797" s="55"/>
      <c r="AJ5797" s="55"/>
      <c r="AK5797" s="55"/>
      <c r="AL5797" s="55"/>
      <c r="AM5797" s="55"/>
      <c r="AN5797" s="55"/>
      <c r="AO5797" s="55"/>
      <c r="AP5797" s="55"/>
      <c r="AQ5797" s="55"/>
      <c r="AR5797" s="55"/>
      <c r="AS5797" s="55"/>
    </row>
    <row r="5798" spans="1:45" x14ac:dyDescent="0.3">
      <c r="B5798" s="54" t="s">
        <v>172</v>
      </c>
      <c r="C5798" s="53">
        <f>C5791</f>
        <v>0</v>
      </c>
      <c r="D5798" s="56" t="e">
        <f t="shared" ref="D5798:D5799" ca="1" si="10011">AJ5798</f>
        <v>#N/A</v>
      </c>
      <c r="E5798" s="52" t="e">
        <f t="shared" ref="E5798:W5798" si="10012">E5791</f>
        <v>#N/A</v>
      </c>
      <c r="F5798" s="52" t="e">
        <f t="shared" si="10012"/>
        <v>#N/A</v>
      </c>
      <c r="G5798" s="52" t="e">
        <f t="shared" si="10012"/>
        <v>#N/A</v>
      </c>
      <c r="H5798" s="52" t="e">
        <f t="shared" si="10012"/>
        <v>#N/A</v>
      </c>
      <c r="I5798" s="52" t="e">
        <f t="shared" si="10012"/>
        <v>#N/A</v>
      </c>
      <c r="J5798" s="52" t="e">
        <f t="shared" si="10012"/>
        <v>#N/A</v>
      </c>
      <c r="K5798" s="52" t="e">
        <f t="shared" si="10012"/>
        <v>#N/A</v>
      </c>
      <c r="L5798" s="52" t="e">
        <f t="shared" si="10012"/>
        <v>#N/A</v>
      </c>
      <c r="M5798" s="52" t="e">
        <f t="shared" si="10012"/>
        <v>#N/A</v>
      </c>
      <c r="N5798" s="52" t="e">
        <f t="shared" si="10012"/>
        <v>#N/A</v>
      </c>
      <c r="O5798" s="52" t="e">
        <f t="shared" si="10012"/>
        <v>#N/A</v>
      </c>
      <c r="P5798" s="52" t="e">
        <f t="shared" si="10012"/>
        <v>#N/A</v>
      </c>
      <c r="Q5798" s="52" t="e">
        <f t="shared" si="10012"/>
        <v>#N/A</v>
      </c>
      <c r="R5798" s="52" t="e">
        <f t="shared" si="10012"/>
        <v>#N/A</v>
      </c>
      <c r="S5798" s="52" t="e">
        <f t="shared" si="10012"/>
        <v>#N/A</v>
      </c>
      <c r="T5798" s="52" t="e">
        <f t="shared" si="10012"/>
        <v>#N/A</v>
      </c>
      <c r="U5798" s="52" t="e">
        <f t="shared" si="10012"/>
        <v>#N/A</v>
      </c>
      <c r="V5798" s="52" t="e">
        <f t="shared" si="10012"/>
        <v>#N/A</v>
      </c>
      <c r="W5798" s="52" t="e">
        <f t="shared" si="10012"/>
        <v>#N/A</v>
      </c>
      <c r="X5798" s="55" t="e">
        <f t="shared" ref="X5798:X5799" si="10013">(H5798-(O5798*P5798)/100-3*(J5798*K5798)/100)/2</f>
        <v>#N/A</v>
      </c>
      <c r="Y5798" s="55" t="e">
        <f t="shared" ref="Y5798:Y5799" si="10014">SUM(X5798,(J5798*K5798/100))/(F5798/100)</f>
        <v>#N/A</v>
      </c>
      <c r="Z5798" s="55" t="e">
        <f t="shared" ref="Z5798" si="10015">U5798*0.5+U5799*0.5</f>
        <v>#N/A</v>
      </c>
      <c r="AA5798" s="55" t="e">
        <f t="shared" ref="AA5798:AA5799" si="10016">J5798/Y5798</f>
        <v>#N/A</v>
      </c>
      <c r="AB5798" s="336" t="e">
        <f t="shared" ref="AB5798:AB5799" si="10017">X5798/(Y5798-J5798)</f>
        <v>#N/A</v>
      </c>
      <c r="AC5798" s="223" t="e">
        <f ca="1">INDEX(FGA_COEFFS,1,1)+Z5798*INDEX(FGA_COEFFS,1,2)+Y5798*INDEX(FGA_COEFFS,1,3)+R5798*INDEX(FGA_COEFFS,1,4)+Q5799*INDEX(FGA_COEFFS,1,5)+S5798*INDEX(FGA_COEFFS,1,6)+T5799*INDEX(FGA_COEFFS,1,7)+M5799*INDEX(FGA_COEFFS,1,8)+Y5802*Y5803</f>
        <v>#N/A</v>
      </c>
      <c r="AD5798" s="223" t="e">
        <f ca="1">INDEX(THREEPTA_COEFFS,1,1)+AC5798*INDEX(THREEPTA_COEFFS,1,2)+J5798*INDEX(THREEPTA_COEFFS,1,3)+AA5798*INDEX(THREEPTA_COEFFS,1,4)+K5798*INDEX(THREEPTA_COEFFS,1,5)+L5799*INDEX(THREEPTA_COEFFS,1,6)+Z5802*Z5803</f>
        <v>#N/A</v>
      </c>
      <c r="AE5798" s="223" t="e">
        <f ca="1">INDEX(THREEPTPCT_COEFFS,1,1)+K5798*INDEX(THREEPTPCT_COEFFS,1,2)+L5799*INDEX(THREEPTPCT_COEFFS,1,3)+AA5802*AA5803</f>
        <v>#N/A</v>
      </c>
      <c r="AF5798" s="55" t="e">
        <f t="shared" ref="AF5798:AF5799" ca="1" si="10018">AC5798-AD5798</f>
        <v>#N/A</v>
      </c>
      <c r="AG5798" s="223" t="e">
        <f ca="1">INDEX(TWOPTPCT_COEFFS,1,1)+AB5798*INDEX(TWOPTPCT_COEFFS,1,2)+I5799*INDEX(TWOPTPCT_COEFFS,1,3)+G5799*INDEX(TWOPTPCT_COEFFS,1,4)+L5799*INDEX(TWOPTPCT_COEFFS,1,5)+AB5802*AB5803</f>
        <v>#N/A</v>
      </c>
      <c r="AH5798" s="223" t="e">
        <f ca="1">INDEX(FTA_COEFFS,1,1)+O5798*INDEX(FTA_COEFFS,1,2)+N5799*INDEX(FTA_COEFFS,1,3)+(Q5798+R5798)*INDEX(FTA_COEFFS,1,4)+(Q5799+R5799)*INDEX(FTA_COEFFS,1,5)+M5799*INDEX(FTA_COEFFS,1,6)+AC5802*AC5803</f>
        <v>#N/A</v>
      </c>
      <c r="AI5798" s="223" t="e">
        <f ca="1">INDEX(FTPCT_COEFFS,1,1)+P5798*INDEX(FTPCT_COEFFS,1,2)+F5798*INDEX(FTPCT_COEFFS,1,3)+G5799*INDEX(FTPCT_COEFFS,1,4)+AD5802*AD5803</f>
        <v>#N/A</v>
      </c>
      <c r="AJ5798" s="338" t="e">
        <f t="shared" ref="AJ5798:AJ5799" ca="1" si="10019">AD5798*AE5798/100+AF5798*AG5798+AH5798*AI5798/100</f>
        <v>#N/A</v>
      </c>
      <c r="AK5798" s="55"/>
      <c r="AL5798" s="55"/>
      <c r="AM5798" s="55"/>
      <c r="AN5798" s="55"/>
      <c r="AO5798" s="55"/>
      <c r="AP5798" s="55"/>
      <c r="AQ5798" s="55"/>
      <c r="AR5798" s="55"/>
    </row>
    <row r="5799" spans="1:45" x14ac:dyDescent="0.3">
      <c r="B5799" s="54" t="s">
        <v>175</v>
      </c>
      <c r="C5799" s="54">
        <f>C5792</f>
        <v>0</v>
      </c>
      <c r="D5799" s="56" t="e">
        <f t="shared" ca="1" si="10011"/>
        <v>#N/A</v>
      </c>
      <c r="E5799" s="52" t="e">
        <f t="shared" ref="E5799:W5799" si="10020">E5792</f>
        <v>#N/A</v>
      </c>
      <c r="F5799" s="52" t="e">
        <f t="shared" si="10020"/>
        <v>#N/A</v>
      </c>
      <c r="G5799" s="52" t="e">
        <f t="shared" si="10020"/>
        <v>#N/A</v>
      </c>
      <c r="H5799" s="52" t="e">
        <f t="shared" si="10020"/>
        <v>#N/A</v>
      </c>
      <c r="I5799" s="52" t="e">
        <f t="shared" si="10020"/>
        <v>#N/A</v>
      </c>
      <c r="J5799" s="52" t="e">
        <f t="shared" si="10020"/>
        <v>#N/A</v>
      </c>
      <c r="K5799" s="52" t="e">
        <f t="shared" si="10020"/>
        <v>#N/A</v>
      </c>
      <c r="L5799" s="52" t="e">
        <f t="shared" si="10020"/>
        <v>#N/A</v>
      </c>
      <c r="M5799" s="52" t="e">
        <f t="shared" si="10020"/>
        <v>#N/A</v>
      </c>
      <c r="N5799" s="52" t="e">
        <f t="shared" si="10020"/>
        <v>#N/A</v>
      </c>
      <c r="O5799" s="52" t="e">
        <f t="shared" si="10020"/>
        <v>#N/A</v>
      </c>
      <c r="P5799" s="52" t="e">
        <f t="shared" si="10020"/>
        <v>#N/A</v>
      </c>
      <c r="Q5799" s="52" t="e">
        <f t="shared" si="10020"/>
        <v>#N/A</v>
      </c>
      <c r="R5799" s="52" t="e">
        <f t="shared" si="10020"/>
        <v>#N/A</v>
      </c>
      <c r="S5799" s="52" t="e">
        <f t="shared" si="10020"/>
        <v>#N/A</v>
      </c>
      <c r="T5799" s="52" t="e">
        <f t="shared" si="10020"/>
        <v>#N/A</v>
      </c>
      <c r="U5799" s="52" t="e">
        <f t="shared" si="10020"/>
        <v>#N/A</v>
      </c>
      <c r="V5799" s="52" t="e">
        <f t="shared" si="10020"/>
        <v>#N/A</v>
      </c>
      <c r="W5799" s="52" t="e">
        <f t="shared" si="10020"/>
        <v>#N/A</v>
      </c>
      <c r="X5799" s="55" t="e">
        <f t="shared" si="10013"/>
        <v>#N/A</v>
      </c>
      <c r="Y5799" s="55" t="e">
        <f t="shared" si="10014"/>
        <v>#N/A</v>
      </c>
      <c r="Z5799" s="55" t="e">
        <f t="shared" ref="Z5799" si="10021">Z5798</f>
        <v>#N/A</v>
      </c>
      <c r="AA5799" s="55" t="e">
        <f t="shared" si="10016"/>
        <v>#N/A</v>
      </c>
      <c r="AB5799" s="336" t="e">
        <f t="shared" si="10017"/>
        <v>#N/A</v>
      </c>
      <c r="AC5799" s="223" t="e">
        <f ca="1">INDEX(FGA_COEFFS,1,1)+Z5799*INDEX(FGA_COEFFS,1,2)+Y5799*INDEX(FGA_COEFFS,1,3)+R5799*INDEX(FGA_COEFFS,1,4)+Q5798*INDEX(FGA_COEFFS,1,5)+S5799*INDEX(FGA_COEFFS,1,6)+T5798*INDEX(FGA_COEFFS,1,7)+M5798*INDEX(FGA_COEFFS,1,8)+Y5802*Y5804</f>
        <v>#N/A</v>
      </c>
      <c r="AD5799" s="223" t="e">
        <f ca="1">INDEX(THREEPTA_COEFFS,1,1)+AC5799*INDEX(THREEPTA_COEFFS,1,2)+J5799*INDEX(THREEPTA_COEFFS,1,3)+AA5799*INDEX(THREEPTA_COEFFS,1,4)+K5799*INDEX(THREEPTA_COEFFS,1,5)+L5798*INDEX(THREEPTA_COEFFS,1,6)+Z5802*Z5804</f>
        <v>#N/A</v>
      </c>
      <c r="AE5799" s="223" t="e">
        <f ca="1">INDEX(THREEPTPCT_COEFFS,1,1)+K5799*INDEX(THREEPTPCT_COEFFS,1,2)+L5798*INDEX(THREEPTPCT_COEFFS,1,3)+AA5802*AA5804</f>
        <v>#N/A</v>
      </c>
      <c r="AF5799" s="55" t="e">
        <f t="shared" ca="1" si="10018"/>
        <v>#N/A</v>
      </c>
      <c r="AG5799" s="223" t="e">
        <f ca="1">INDEX(TWOPTPCT_COEFFS,1,1)+AB5799*INDEX(TWOPTPCT_COEFFS,1,2)+I5798*INDEX(TWOPTPCT_COEFFS,1,3)+G5798*INDEX(TWOPTPCT_COEFFS,1,4)+L5798*INDEX(TWOPTPCT_COEFFS,1,5)+AB5802*AB5804</f>
        <v>#N/A</v>
      </c>
      <c r="AH5799" s="223" t="e">
        <f ca="1">INDEX(FTA_COEFFS,1,1)+O5799*INDEX(FTA_COEFFS,1,2)+N5798*INDEX(FTA_COEFFS,1,3)+(Q5799+R5799)*INDEX(FTA_COEFFS,1,4)+(Q5798+R5798)*INDEX(FTA_COEFFS,1,5)+M5798*INDEX(FTA_COEFFS,1,6)+AC5802*AC5804</f>
        <v>#N/A</v>
      </c>
      <c r="AI5799" s="223" t="e">
        <f ca="1">INDEX(FTPCT_COEFFS,1,1)+P5799*INDEX(FTPCT_COEFFS,1,2)+F5799*INDEX(FTPCT_COEFFS,1,3)+G5798*INDEX(FTPCT_COEFFS,1,4)+AD5802*AD5804</f>
        <v>#N/A</v>
      </c>
      <c r="AJ5799" s="338" t="e">
        <f t="shared" ca="1" si="10019"/>
        <v>#N/A</v>
      </c>
      <c r="AK5799" s="55"/>
      <c r="AL5799" s="55"/>
      <c r="AM5799" s="55"/>
      <c r="AN5799" s="55"/>
      <c r="AO5799" s="55"/>
      <c r="AP5799" s="55"/>
      <c r="AQ5799" s="55"/>
      <c r="AR5799" s="55"/>
    </row>
    <row r="5800" spans="1:45" x14ac:dyDescent="0.3">
      <c r="A5800" s="54" t="e">
        <f ca="1">IF(D5798&gt;(D5799+(AVERAGE(V5798,W5798)-AVERAGE(V5799,W5799))/2)+2.5,C5798,IF(D5799&gt;(D5798+(AVERAGE(V5799,W5799)-AVERAGE(V5798,W5798))/2)+2.5,C5799,"Close"))</f>
        <v>#N/A</v>
      </c>
      <c r="B5800" s="64" t="e">
        <f ca="1">IF(D5799&gt;D5798,C5799,C5798)</f>
        <v>#N/A</v>
      </c>
      <c r="D5800" s="56"/>
      <c r="X5800" s="55"/>
      <c r="Y5800" s="55"/>
      <c r="Z5800" s="55"/>
      <c r="AA5800" s="55"/>
      <c r="AB5800" s="55"/>
      <c r="AC5800" s="337"/>
      <c r="AD5800" s="337"/>
      <c r="AE5800" s="337"/>
      <c r="AF5800" s="337"/>
      <c r="AG5800" s="337"/>
      <c r="AH5800" s="337"/>
      <c r="AI5800" s="337"/>
      <c r="AJ5800" s="337"/>
      <c r="AK5800" s="337"/>
      <c r="AL5800" s="337"/>
      <c r="AM5800" s="55"/>
      <c r="AN5800" s="55"/>
      <c r="AO5800" s="55"/>
      <c r="AP5800" s="55"/>
      <c r="AQ5800" s="55"/>
      <c r="AR5800" s="55"/>
      <c r="AS5800" s="55"/>
    </row>
    <row r="5801" spans="1:45" x14ac:dyDescent="0.3">
      <c r="X5801" s="54" t="s">
        <v>1305</v>
      </c>
      <c r="Y5801" s="54" t="s">
        <v>128</v>
      </c>
      <c r="Z5801" s="54" t="s">
        <v>157</v>
      </c>
      <c r="AA5801" s="54" t="s">
        <v>151</v>
      </c>
      <c r="AB5801" s="54" t="s">
        <v>1327</v>
      </c>
      <c r="AC5801" s="54" t="s">
        <v>129</v>
      </c>
      <c r="AD5801" s="54" t="s">
        <v>116</v>
      </c>
      <c r="AE5801" s="54"/>
      <c r="AF5801" s="54"/>
      <c r="AG5801" s="54"/>
      <c r="AH5801" s="54"/>
      <c r="AI5801" s="54"/>
      <c r="AJ5801" s="54"/>
      <c r="AK5801" s="54"/>
      <c r="AL5801" s="54"/>
      <c r="AM5801" s="54"/>
      <c r="AN5801" s="54"/>
      <c r="AO5801" s="54"/>
      <c r="AP5801" s="54"/>
      <c r="AQ5801" s="54"/>
      <c r="AR5801" s="54"/>
      <c r="AS5801" s="54"/>
    </row>
    <row r="5802" spans="1:45" x14ac:dyDescent="0.3">
      <c r="X5802" s="54"/>
      <c r="Y5802" s="54">
        <f t="shared" ref="Y5802:AD5802" si="10022">Y5795</f>
        <v>6.4436999999999998</v>
      </c>
      <c r="Z5802" s="54">
        <f t="shared" si="10022"/>
        <v>4.9371</v>
      </c>
      <c r="AA5802" s="54">
        <f t="shared" si="10022"/>
        <v>11.350300000000001</v>
      </c>
      <c r="AB5802" s="54">
        <f t="shared" si="10022"/>
        <v>7.1900000000000006E-2</v>
      </c>
      <c r="AC5802" s="54">
        <f t="shared" si="10022"/>
        <v>6.2766000000000002</v>
      </c>
      <c r="AD5802" s="54">
        <f t="shared" si="10022"/>
        <v>11.042999999999999</v>
      </c>
      <c r="AE5802" s="54"/>
      <c r="AF5802" s="336"/>
      <c r="AG5802" s="336"/>
      <c r="AH5802" s="336"/>
      <c r="AI5802" s="54"/>
      <c r="AJ5802" s="54"/>
      <c r="AK5802" s="54"/>
      <c r="AL5802" s="54"/>
      <c r="AM5802" s="54"/>
      <c r="AN5802" s="54"/>
      <c r="AO5802" s="54"/>
      <c r="AP5802" s="54"/>
      <c r="AQ5802" s="54"/>
      <c r="AR5802" s="54"/>
      <c r="AS5802" s="54"/>
    </row>
    <row r="5803" spans="1:45" x14ac:dyDescent="0.3">
      <c r="D5803" s="56"/>
      <c r="X5803" s="336"/>
      <c r="Y5803" s="336">
        <f t="shared" ca="1" si="10010"/>
        <v>9.943543089436066E-2</v>
      </c>
      <c r="Z5803" s="336">
        <f t="shared" ca="1" si="10010"/>
        <v>-0.86593488179293232</v>
      </c>
      <c r="AA5803" s="336">
        <f t="shared" ca="1" si="10010"/>
        <v>1.1218158664615303E-2</v>
      </c>
      <c r="AB5803" s="336">
        <f t="shared" ca="1" si="10010"/>
        <v>-0.27501548864463465</v>
      </c>
      <c r="AC5803" s="336">
        <f t="shared" ca="1" si="10010"/>
        <v>0.16884176118395419</v>
      </c>
      <c r="AD5803" s="336">
        <f t="shared" ca="1" si="10010"/>
        <v>-1.558174519528184E-2</v>
      </c>
      <c r="AE5803" s="336"/>
      <c r="AF5803" s="336"/>
      <c r="AG5803" s="336"/>
      <c r="AH5803" s="336"/>
      <c r="AI5803" s="54"/>
      <c r="AJ5803" s="54"/>
      <c r="AK5803" s="54"/>
      <c r="AL5803" s="336"/>
      <c r="AM5803" s="336"/>
      <c r="AN5803" s="336"/>
      <c r="AO5803" s="336"/>
      <c r="AP5803" s="54"/>
      <c r="AQ5803" s="336"/>
      <c r="AR5803" s="336"/>
      <c r="AS5803" s="336"/>
    </row>
    <row r="5804" spans="1:45" x14ac:dyDescent="0.3">
      <c r="C5804" s="54"/>
      <c r="D5804" s="56"/>
      <c r="Y5804" s="336">
        <f t="shared" ca="1" si="10010"/>
        <v>4.5232049635791031E-3</v>
      </c>
      <c r="Z5804" s="336">
        <f t="shared" ca="1" si="10010"/>
        <v>3.3161696004863996E-2</v>
      </c>
      <c r="AA5804" s="336">
        <f t="shared" ca="1" si="10010"/>
        <v>0.47586746027996984</v>
      </c>
      <c r="AB5804" s="336">
        <f t="shared" ca="1" si="10010"/>
        <v>0.7396940789256945</v>
      </c>
      <c r="AC5804" s="336">
        <f t="shared" ca="1" si="10010"/>
        <v>-0.98692580982448386</v>
      </c>
      <c r="AD5804" s="336">
        <f t="shared" ca="1" si="10010"/>
        <v>-0.15184598015542511</v>
      </c>
      <c r="AE5804" s="55"/>
      <c r="AF5804" s="55"/>
      <c r="AG5804" s="55"/>
      <c r="AH5804" s="55"/>
      <c r="AI5804" s="55"/>
      <c r="AJ5804" s="55"/>
      <c r="AK5804" s="55"/>
      <c r="AL5804" s="55"/>
      <c r="AM5804" s="55"/>
      <c r="AN5804" s="55"/>
      <c r="AO5804" s="55"/>
      <c r="AP5804" s="55"/>
      <c r="AQ5804" s="55"/>
      <c r="AR5804" s="55"/>
      <c r="AS5804" s="55"/>
    </row>
    <row r="5805" spans="1:45" x14ac:dyDescent="0.3">
      <c r="B5805" s="54" t="s">
        <v>172</v>
      </c>
      <c r="C5805" s="53">
        <f>C5798</f>
        <v>0</v>
      </c>
      <c r="D5805" s="56" t="e">
        <f t="shared" ref="D5805:D5806" ca="1" si="10023">AJ5805</f>
        <v>#N/A</v>
      </c>
      <c r="E5805" s="52" t="e">
        <f t="shared" ref="E5805:W5805" si="10024">E5798</f>
        <v>#N/A</v>
      </c>
      <c r="F5805" s="52" t="e">
        <f t="shared" si="10024"/>
        <v>#N/A</v>
      </c>
      <c r="G5805" s="52" t="e">
        <f t="shared" si="10024"/>
        <v>#N/A</v>
      </c>
      <c r="H5805" s="52" t="e">
        <f t="shared" si="10024"/>
        <v>#N/A</v>
      </c>
      <c r="I5805" s="52" t="e">
        <f t="shared" si="10024"/>
        <v>#N/A</v>
      </c>
      <c r="J5805" s="52" t="e">
        <f t="shared" si="10024"/>
        <v>#N/A</v>
      </c>
      <c r="K5805" s="52" t="e">
        <f t="shared" si="10024"/>
        <v>#N/A</v>
      </c>
      <c r="L5805" s="52" t="e">
        <f t="shared" si="10024"/>
        <v>#N/A</v>
      </c>
      <c r="M5805" s="52" t="e">
        <f t="shared" si="10024"/>
        <v>#N/A</v>
      </c>
      <c r="N5805" s="52" t="e">
        <f t="shared" si="10024"/>
        <v>#N/A</v>
      </c>
      <c r="O5805" s="52" t="e">
        <f t="shared" si="10024"/>
        <v>#N/A</v>
      </c>
      <c r="P5805" s="52" t="e">
        <f t="shared" si="10024"/>
        <v>#N/A</v>
      </c>
      <c r="Q5805" s="52" t="e">
        <f t="shared" si="10024"/>
        <v>#N/A</v>
      </c>
      <c r="R5805" s="52" t="e">
        <f t="shared" si="10024"/>
        <v>#N/A</v>
      </c>
      <c r="S5805" s="52" t="e">
        <f t="shared" si="10024"/>
        <v>#N/A</v>
      </c>
      <c r="T5805" s="52" t="e">
        <f t="shared" si="10024"/>
        <v>#N/A</v>
      </c>
      <c r="U5805" s="52" t="e">
        <f t="shared" si="10024"/>
        <v>#N/A</v>
      </c>
      <c r="V5805" s="52" t="e">
        <f t="shared" si="10024"/>
        <v>#N/A</v>
      </c>
      <c r="W5805" s="52" t="e">
        <f t="shared" si="10024"/>
        <v>#N/A</v>
      </c>
      <c r="X5805" s="55" t="e">
        <f t="shared" ref="X5805:X5806" si="10025">(H5805-(O5805*P5805)/100-3*(J5805*K5805)/100)/2</f>
        <v>#N/A</v>
      </c>
      <c r="Y5805" s="55" t="e">
        <f t="shared" ref="Y5805:Y5806" si="10026">SUM(X5805,(J5805*K5805/100))/(F5805/100)</f>
        <v>#N/A</v>
      </c>
      <c r="Z5805" s="55" t="e">
        <f t="shared" ref="Z5805" si="10027">U5805*0.5+U5806*0.5</f>
        <v>#N/A</v>
      </c>
      <c r="AA5805" s="55" t="e">
        <f t="shared" ref="AA5805:AA5806" si="10028">J5805/Y5805</f>
        <v>#N/A</v>
      </c>
      <c r="AB5805" s="336" t="e">
        <f t="shared" ref="AB5805:AB5806" si="10029">X5805/(Y5805-J5805)</f>
        <v>#N/A</v>
      </c>
      <c r="AC5805" s="223" t="e">
        <f ca="1">INDEX(FGA_COEFFS,1,1)+Z5805*INDEX(FGA_COEFFS,1,2)+Y5805*INDEX(FGA_COEFFS,1,3)+R5805*INDEX(FGA_COEFFS,1,4)+Q5806*INDEX(FGA_COEFFS,1,5)+S5805*INDEX(FGA_COEFFS,1,6)+T5806*INDEX(FGA_COEFFS,1,7)+M5806*INDEX(FGA_COEFFS,1,8)+Y5809*Y5810</f>
        <v>#N/A</v>
      </c>
      <c r="AD5805" s="223" t="e">
        <f ca="1">INDEX(THREEPTA_COEFFS,1,1)+AC5805*INDEX(THREEPTA_COEFFS,1,2)+J5805*INDEX(THREEPTA_COEFFS,1,3)+AA5805*INDEX(THREEPTA_COEFFS,1,4)+K5805*INDEX(THREEPTA_COEFFS,1,5)+L5806*INDEX(THREEPTA_COEFFS,1,6)+Z5809*Z5810</f>
        <v>#N/A</v>
      </c>
      <c r="AE5805" s="223" t="e">
        <f ca="1">INDEX(THREEPTPCT_COEFFS,1,1)+K5805*INDEX(THREEPTPCT_COEFFS,1,2)+L5806*INDEX(THREEPTPCT_COEFFS,1,3)+AA5809*AA5810</f>
        <v>#N/A</v>
      </c>
      <c r="AF5805" s="55" t="e">
        <f t="shared" ref="AF5805:AF5806" ca="1" si="10030">AC5805-AD5805</f>
        <v>#N/A</v>
      </c>
      <c r="AG5805" s="223" t="e">
        <f ca="1">INDEX(TWOPTPCT_COEFFS,1,1)+AB5805*INDEX(TWOPTPCT_COEFFS,1,2)+I5806*INDEX(TWOPTPCT_COEFFS,1,3)+G5806*INDEX(TWOPTPCT_COEFFS,1,4)+L5806*INDEX(TWOPTPCT_COEFFS,1,5)+AB5809*AB5810</f>
        <v>#N/A</v>
      </c>
      <c r="AH5805" s="223" t="e">
        <f ca="1">INDEX(FTA_COEFFS,1,1)+O5805*INDEX(FTA_COEFFS,1,2)+N5806*INDEX(FTA_COEFFS,1,3)+(Q5805+R5805)*INDEX(FTA_COEFFS,1,4)+(Q5806+R5806)*INDEX(FTA_COEFFS,1,5)+M5806*INDEX(FTA_COEFFS,1,6)+AC5809*AC5810</f>
        <v>#N/A</v>
      </c>
      <c r="AI5805" s="223" t="e">
        <f ca="1">INDEX(FTPCT_COEFFS,1,1)+P5805*INDEX(FTPCT_COEFFS,1,2)+F5805*INDEX(FTPCT_COEFFS,1,3)+G5806*INDEX(FTPCT_COEFFS,1,4)+AD5809*AD5810</f>
        <v>#N/A</v>
      </c>
      <c r="AJ5805" s="338" t="e">
        <f t="shared" ref="AJ5805:AJ5806" ca="1" si="10031">AD5805*AE5805/100+AF5805*AG5805+AH5805*AI5805/100</f>
        <v>#N/A</v>
      </c>
      <c r="AK5805" s="55"/>
      <c r="AL5805" s="55"/>
      <c r="AM5805" s="55"/>
      <c r="AN5805" s="55"/>
      <c r="AO5805" s="55"/>
      <c r="AP5805" s="55"/>
      <c r="AQ5805" s="55"/>
      <c r="AR5805" s="55"/>
    </row>
    <row r="5806" spans="1:45" x14ac:dyDescent="0.3">
      <c r="B5806" s="54" t="s">
        <v>175</v>
      </c>
      <c r="C5806" s="54">
        <f>C5799</f>
        <v>0</v>
      </c>
      <c r="D5806" s="56" t="e">
        <f t="shared" ca="1" si="10023"/>
        <v>#N/A</v>
      </c>
      <c r="E5806" s="52" t="e">
        <f t="shared" ref="E5806:W5806" si="10032">E5799</f>
        <v>#N/A</v>
      </c>
      <c r="F5806" s="52" t="e">
        <f t="shared" si="10032"/>
        <v>#N/A</v>
      </c>
      <c r="G5806" s="52" t="e">
        <f t="shared" si="10032"/>
        <v>#N/A</v>
      </c>
      <c r="H5806" s="52" t="e">
        <f t="shared" si="10032"/>
        <v>#N/A</v>
      </c>
      <c r="I5806" s="52" t="e">
        <f t="shared" si="10032"/>
        <v>#N/A</v>
      </c>
      <c r="J5806" s="52" t="e">
        <f t="shared" si="10032"/>
        <v>#N/A</v>
      </c>
      <c r="K5806" s="52" t="e">
        <f t="shared" si="10032"/>
        <v>#N/A</v>
      </c>
      <c r="L5806" s="52" t="e">
        <f t="shared" si="10032"/>
        <v>#N/A</v>
      </c>
      <c r="M5806" s="52" t="e">
        <f t="shared" si="10032"/>
        <v>#N/A</v>
      </c>
      <c r="N5806" s="52" t="e">
        <f t="shared" si="10032"/>
        <v>#N/A</v>
      </c>
      <c r="O5806" s="52" t="e">
        <f t="shared" si="10032"/>
        <v>#N/A</v>
      </c>
      <c r="P5806" s="52" t="e">
        <f t="shared" si="10032"/>
        <v>#N/A</v>
      </c>
      <c r="Q5806" s="52" t="e">
        <f t="shared" si="10032"/>
        <v>#N/A</v>
      </c>
      <c r="R5806" s="52" t="e">
        <f t="shared" si="10032"/>
        <v>#N/A</v>
      </c>
      <c r="S5806" s="52" t="e">
        <f t="shared" si="10032"/>
        <v>#N/A</v>
      </c>
      <c r="T5806" s="52" t="e">
        <f t="shared" si="10032"/>
        <v>#N/A</v>
      </c>
      <c r="U5806" s="52" t="e">
        <f t="shared" si="10032"/>
        <v>#N/A</v>
      </c>
      <c r="V5806" s="52" t="e">
        <f t="shared" si="10032"/>
        <v>#N/A</v>
      </c>
      <c r="W5806" s="52" t="e">
        <f t="shared" si="10032"/>
        <v>#N/A</v>
      </c>
      <c r="X5806" s="55" t="e">
        <f t="shared" si="10025"/>
        <v>#N/A</v>
      </c>
      <c r="Y5806" s="55" t="e">
        <f t="shared" si="10026"/>
        <v>#N/A</v>
      </c>
      <c r="Z5806" s="55" t="e">
        <f t="shared" ref="Z5806" si="10033">Z5805</f>
        <v>#N/A</v>
      </c>
      <c r="AA5806" s="55" t="e">
        <f t="shared" si="10028"/>
        <v>#N/A</v>
      </c>
      <c r="AB5806" s="336" t="e">
        <f t="shared" si="10029"/>
        <v>#N/A</v>
      </c>
      <c r="AC5806" s="223" t="e">
        <f ca="1">INDEX(FGA_COEFFS,1,1)+Z5806*INDEX(FGA_COEFFS,1,2)+Y5806*INDEX(FGA_COEFFS,1,3)+R5806*INDEX(FGA_COEFFS,1,4)+Q5805*INDEX(FGA_COEFFS,1,5)+S5806*INDEX(FGA_COEFFS,1,6)+T5805*INDEX(FGA_COEFFS,1,7)+M5805*INDEX(FGA_COEFFS,1,8)+Y5809*Y5811</f>
        <v>#N/A</v>
      </c>
      <c r="AD5806" s="223" t="e">
        <f ca="1">INDEX(THREEPTA_COEFFS,1,1)+AC5806*INDEX(THREEPTA_COEFFS,1,2)+J5806*INDEX(THREEPTA_COEFFS,1,3)+AA5806*INDEX(THREEPTA_COEFFS,1,4)+K5806*INDEX(THREEPTA_COEFFS,1,5)+L5805*INDEX(THREEPTA_COEFFS,1,6)+Z5809*Z5811</f>
        <v>#N/A</v>
      </c>
      <c r="AE5806" s="223" t="e">
        <f ca="1">INDEX(THREEPTPCT_COEFFS,1,1)+K5806*INDEX(THREEPTPCT_COEFFS,1,2)+L5805*INDEX(THREEPTPCT_COEFFS,1,3)+AA5809*AA5811</f>
        <v>#N/A</v>
      </c>
      <c r="AF5806" s="55" t="e">
        <f t="shared" ca="1" si="10030"/>
        <v>#N/A</v>
      </c>
      <c r="AG5806" s="223" t="e">
        <f ca="1">INDEX(TWOPTPCT_COEFFS,1,1)+AB5806*INDEX(TWOPTPCT_COEFFS,1,2)+I5805*INDEX(TWOPTPCT_COEFFS,1,3)+G5805*INDEX(TWOPTPCT_COEFFS,1,4)+L5805*INDEX(TWOPTPCT_COEFFS,1,5)+AB5809*AB5811</f>
        <v>#N/A</v>
      </c>
      <c r="AH5806" s="223" t="e">
        <f ca="1">INDEX(FTA_COEFFS,1,1)+O5806*INDEX(FTA_COEFFS,1,2)+N5805*INDEX(FTA_COEFFS,1,3)+(Q5806+R5806)*INDEX(FTA_COEFFS,1,4)+(Q5805+R5805)*INDEX(FTA_COEFFS,1,5)+M5805*INDEX(FTA_COEFFS,1,6)+AC5809*AC5811</f>
        <v>#N/A</v>
      </c>
      <c r="AI5806" s="223" t="e">
        <f ca="1">INDEX(FTPCT_COEFFS,1,1)+P5806*INDEX(FTPCT_COEFFS,1,2)+F5806*INDEX(FTPCT_COEFFS,1,3)+G5805*INDEX(FTPCT_COEFFS,1,4)+AD5809*AD5811</f>
        <v>#N/A</v>
      </c>
      <c r="AJ5806" s="338" t="e">
        <f t="shared" ca="1" si="10031"/>
        <v>#N/A</v>
      </c>
      <c r="AK5806" s="55"/>
      <c r="AL5806" s="55"/>
      <c r="AM5806" s="55"/>
      <c r="AN5806" s="55"/>
      <c r="AO5806" s="55"/>
      <c r="AP5806" s="55"/>
      <c r="AQ5806" s="55"/>
      <c r="AR5806" s="55"/>
    </row>
    <row r="5807" spans="1:45" x14ac:dyDescent="0.3">
      <c r="A5807" s="54" t="e">
        <f ca="1">IF(D5805&gt;(D5806+(AVERAGE(V5805,W5805)-AVERAGE(V5806,W5806))/2)+2.5,C5805,IF(D5806&gt;(D5805+(AVERAGE(V5806,W5806)-AVERAGE(V5805,W5805))/2)+2.5,C5806,"Close"))</f>
        <v>#N/A</v>
      </c>
      <c r="B5807" s="64" t="e">
        <f ca="1">IF(D5806&gt;D5805,C5806,C5805)</f>
        <v>#N/A</v>
      </c>
      <c r="D5807" s="56"/>
      <c r="X5807" s="55"/>
      <c r="Y5807" s="55"/>
      <c r="Z5807" s="55"/>
      <c r="AA5807" s="55"/>
      <c r="AB5807" s="55"/>
      <c r="AC5807" s="337"/>
      <c r="AD5807" s="337"/>
      <c r="AE5807" s="337"/>
      <c r="AF5807" s="337"/>
      <c r="AG5807" s="337"/>
      <c r="AH5807" s="337"/>
      <c r="AI5807" s="337"/>
      <c r="AJ5807" s="337"/>
      <c r="AK5807" s="337"/>
      <c r="AL5807" s="337"/>
      <c r="AM5807" s="55"/>
      <c r="AN5807" s="55"/>
      <c r="AO5807" s="55"/>
      <c r="AP5807" s="55"/>
      <c r="AQ5807" s="55"/>
      <c r="AR5807" s="55"/>
      <c r="AS5807" s="55"/>
    </row>
    <row r="5808" spans="1:45" x14ac:dyDescent="0.3">
      <c r="X5808" s="54" t="s">
        <v>1305</v>
      </c>
      <c r="Y5808" s="54" t="s">
        <v>128</v>
      </c>
      <c r="Z5808" s="54" t="s">
        <v>157</v>
      </c>
      <c r="AA5808" s="54" t="s">
        <v>151</v>
      </c>
      <c r="AB5808" s="54" t="s">
        <v>1327</v>
      </c>
      <c r="AC5808" s="54" t="s">
        <v>129</v>
      </c>
      <c r="AD5808" s="54" t="s">
        <v>116</v>
      </c>
      <c r="AE5808" s="54"/>
      <c r="AF5808" s="54"/>
      <c r="AG5808" s="54"/>
      <c r="AH5808" s="54"/>
      <c r="AI5808" s="54"/>
      <c r="AJ5808" s="54"/>
      <c r="AK5808" s="54"/>
      <c r="AL5808" s="54"/>
      <c r="AM5808" s="54"/>
      <c r="AN5808" s="54"/>
      <c r="AO5808" s="54"/>
      <c r="AP5808" s="54"/>
      <c r="AQ5808" s="54"/>
      <c r="AR5808" s="54"/>
      <c r="AS5808" s="54"/>
    </row>
    <row r="5809" spans="1:45" x14ac:dyDescent="0.3">
      <c r="X5809" s="54"/>
      <c r="Y5809" s="54">
        <f t="shared" ref="Y5809:AD5809" si="10034">Y5802</f>
        <v>6.4436999999999998</v>
      </c>
      <c r="Z5809" s="54">
        <f t="shared" si="10034"/>
        <v>4.9371</v>
      </c>
      <c r="AA5809" s="54">
        <f t="shared" si="10034"/>
        <v>11.350300000000001</v>
      </c>
      <c r="AB5809" s="54">
        <f t="shared" si="10034"/>
        <v>7.1900000000000006E-2</v>
      </c>
      <c r="AC5809" s="54">
        <f t="shared" si="10034"/>
        <v>6.2766000000000002</v>
      </c>
      <c r="AD5809" s="54">
        <f t="shared" si="10034"/>
        <v>11.042999999999999</v>
      </c>
      <c r="AE5809" s="54"/>
      <c r="AF5809" s="336"/>
      <c r="AG5809" s="336"/>
      <c r="AH5809" s="336"/>
      <c r="AI5809" s="54"/>
      <c r="AJ5809" s="54"/>
      <c r="AK5809" s="54"/>
      <c r="AL5809" s="54"/>
      <c r="AM5809" s="54"/>
      <c r="AN5809" s="54"/>
      <c r="AO5809" s="54"/>
      <c r="AP5809" s="54"/>
      <c r="AQ5809" s="54"/>
      <c r="AR5809" s="54"/>
      <c r="AS5809" s="54"/>
    </row>
    <row r="5810" spans="1:45" x14ac:dyDescent="0.3">
      <c r="D5810" s="56"/>
      <c r="X5810" s="336"/>
      <c r="Y5810" s="336">
        <f t="shared" ca="1" si="10010"/>
        <v>0.688439753050196</v>
      </c>
      <c r="Z5810" s="336">
        <f t="shared" ca="1" si="10010"/>
        <v>0.84805144355610307</v>
      </c>
      <c r="AA5810" s="336">
        <f t="shared" ca="1" si="10010"/>
        <v>0.95867667471166551</v>
      </c>
      <c r="AB5810" s="336">
        <f t="shared" ca="1" si="10010"/>
        <v>-1.2085566149742315</v>
      </c>
      <c r="AC5810" s="336">
        <f t="shared" ca="1" si="10010"/>
        <v>0.10683422056925174</v>
      </c>
      <c r="AD5810" s="336">
        <f t="shared" ca="1" si="10010"/>
        <v>-0.79998347451233487</v>
      </c>
      <c r="AE5810" s="336"/>
      <c r="AF5810" s="336"/>
      <c r="AG5810" s="336"/>
      <c r="AH5810" s="336"/>
      <c r="AI5810" s="54"/>
      <c r="AJ5810" s="54"/>
      <c r="AK5810" s="54"/>
      <c r="AL5810" s="336"/>
      <c r="AM5810" s="336"/>
      <c r="AN5810" s="336"/>
      <c r="AO5810" s="336"/>
      <c r="AP5810" s="54"/>
      <c r="AQ5810" s="336"/>
      <c r="AR5810" s="336"/>
      <c r="AS5810" s="336"/>
    </row>
    <row r="5811" spans="1:45" x14ac:dyDescent="0.3">
      <c r="C5811" s="54"/>
      <c r="D5811" s="56"/>
      <c r="Y5811" s="336">
        <f t="shared" ca="1" si="10010"/>
        <v>1.1112782947052164</v>
      </c>
      <c r="Z5811" s="336">
        <f t="shared" ca="1" si="10010"/>
        <v>-0.43698106865786046</v>
      </c>
      <c r="AA5811" s="336">
        <f t="shared" ca="1" si="10010"/>
        <v>-0.56970776914388566</v>
      </c>
      <c r="AB5811" s="336">
        <f t="shared" ca="1" si="10010"/>
        <v>-1.568852336742256E-2</v>
      </c>
      <c r="AC5811" s="336">
        <f t="shared" ca="1" si="10010"/>
        <v>-0.64572056406171852</v>
      </c>
      <c r="AD5811" s="336">
        <f t="shared" ca="1" si="10010"/>
        <v>0.11213247991626082</v>
      </c>
      <c r="AE5811" s="55"/>
      <c r="AF5811" s="55"/>
      <c r="AG5811" s="55"/>
      <c r="AH5811" s="55"/>
      <c r="AI5811" s="55"/>
      <c r="AJ5811" s="55"/>
      <c r="AK5811" s="55"/>
      <c r="AL5811" s="55"/>
      <c r="AM5811" s="55"/>
      <c r="AN5811" s="55"/>
      <c r="AO5811" s="55"/>
      <c r="AP5811" s="55"/>
      <c r="AQ5811" s="55"/>
      <c r="AR5811" s="55"/>
      <c r="AS5811" s="55"/>
    </row>
    <row r="5812" spans="1:45" x14ac:dyDescent="0.3">
      <c r="B5812" s="54" t="s">
        <v>172</v>
      </c>
      <c r="C5812" s="53">
        <f>C5805</f>
        <v>0</v>
      </c>
      <c r="D5812" s="56" t="e">
        <f t="shared" ref="D5812:D5813" ca="1" si="10035">AJ5812</f>
        <v>#N/A</v>
      </c>
      <c r="E5812" s="52" t="e">
        <f t="shared" ref="E5812:W5812" si="10036">E5805</f>
        <v>#N/A</v>
      </c>
      <c r="F5812" s="52" t="e">
        <f t="shared" si="10036"/>
        <v>#N/A</v>
      </c>
      <c r="G5812" s="52" t="e">
        <f t="shared" si="10036"/>
        <v>#N/A</v>
      </c>
      <c r="H5812" s="52" t="e">
        <f t="shared" si="10036"/>
        <v>#N/A</v>
      </c>
      <c r="I5812" s="52" t="e">
        <f t="shared" si="10036"/>
        <v>#N/A</v>
      </c>
      <c r="J5812" s="52" t="e">
        <f t="shared" si="10036"/>
        <v>#N/A</v>
      </c>
      <c r="K5812" s="52" t="e">
        <f t="shared" si="10036"/>
        <v>#N/A</v>
      </c>
      <c r="L5812" s="52" t="e">
        <f t="shared" si="10036"/>
        <v>#N/A</v>
      </c>
      <c r="M5812" s="52" t="e">
        <f t="shared" si="10036"/>
        <v>#N/A</v>
      </c>
      <c r="N5812" s="52" t="e">
        <f t="shared" si="10036"/>
        <v>#N/A</v>
      </c>
      <c r="O5812" s="52" t="e">
        <f t="shared" si="10036"/>
        <v>#N/A</v>
      </c>
      <c r="P5812" s="52" t="e">
        <f t="shared" si="10036"/>
        <v>#N/A</v>
      </c>
      <c r="Q5812" s="52" t="e">
        <f t="shared" si="10036"/>
        <v>#N/A</v>
      </c>
      <c r="R5812" s="52" t="e">
        <f t="shared" si="10036"/>
        <v>#N/A</v>
      </c>
      <c r="S5812" s="52" t="e">
        <f t="shared" si="10036"/>
        <v>#N/A</v>
      </c>
      <c r="T5812" s="52" t="e">
        <f t="shared" si="10036"/>
        <v>#N/A</v>
      </c>
      <c r="U5812" s="52" t="e">
        <f t="shared" si="10036"/>
        <v>#N/A</v>
      </c>
      <c r="V5812" s="52" t="e">
        <f t="shared" si="10036"/>
        <v>#N/A</v>
      </c>
      <c r="W5812" s="52" t="e">
        <f t="shared" si="10036"/>
        <v>#N/A</v>
      </c>
      <c r="X5812" s="55" t="e">
        <f t="shared" ref="X5812:X5813" si="10037">(H5812-(O5812*P5812)/100-3*(J5812*K5812)/100)/2</f>
        <v>#N/A</v>
      </c>
      <c r="Y5812" s="55" t="e">
        <f t="shared" ref="Y5812:Y5813" si="10038">SUM(X5812,(J5812*K5812/100))/(F5812/100)</f>
        <v>#N/A</v>
      </c>
      <c r="Z5812" s="55" t="e">
        <f t="shared" ref="Z5812" si="10039">U5812*0.5+U5813*0.5</f>
        <v>#N/A</v>
      </c>
      <c r="AA5812" s="55" t="e">
        <f t="shared" ref="AA5812:AA5813" si="10040">J5812/Y5812</f>
        <v>#N/A</v>
      </c>
      <c r="AB5812" s="336" t="e">
        <f t="shared" ref="AB5812:AB5813" si="10041">X5812/(Y5812-J5812)</f>
        <v>#N/A</v>
      </c>
      <c r="AC5812" s="223" t="e">
        <f ca="1">INDEX(FGA_COEFFS,1,1)+Z5812*INDEX(FGA_COEFFS,1,2)+Y5812*INDEX(FGA_COEFFS,1,3)+R5812*INDEX(FGA_COEFFS,1,4)+Q5813*INDEX(FGA_COEFFS,1,5)+S5812*INDEX(FGA_COEFFS,1,6)+T5813*INDEX(FGA_COEFFS,1,7)+M5813*INDEX(FGA_COEFFS,1,8)+Y5816*Y5817</f>
        <v>#N/A</v>
      </c>
      <c r="AD5812" s="223" t="e">
        <f ca="1">INDEX(THREEPTA_COEFFS,1,1)+AC5812*INDEX(THREEPTA_COEFFS,1,2)+J5812*INDEX(THREEPTA_COEFFS,1,3)+AA5812*INDEX(THREEPTA_COEFFS,1,4)+K5812*INDEX(THREEPTA_COEFFS,1,5)+L5813*INDEX(THREEPTA_COEFFS,1,6)+Z5816*Z5817</f>
        <v>#N/A</v>
      </c>
      <c r="AE5812" s="223" t="e">
        <f ca="1">INDEX(THREEPTPCT_COEFFS,1,1)+K5812*INDEX(THREEPTPCT_COEFFS,1,2)+L5813*INDEX(THREEPTPCT_COEFFS,1,3)+AA5816*AA5817</f>
        <v>#N/A</v>
      </c>
      <c r="AF5812" s="55" t="e">
        <f t="shared" ref="AF5812:AF5813" ca="1" si="10042">AC5812-AD5812</f>
        <v>#N/A</v>
      </c>
      <c r="AG5812" s="223" t="e">
        <f ca="1">INDEX(TWOPTPCT_COEFFS,1,1)+AB5812*INDEX(TWOPTPCT_COEFFS,1,2)+I5813*INDEX(TWOPTPCT_COEFFS,1,3)+G5813*INDEX(TWOPTPCT_COEFFS,1,4)+L5813*INDEX(TWOPTPCT_COEFFS,1,5)+AB5816*AB5817</f>
        <v>#N/A</v>
      </c>
      <c r="AH5812" s="223" t="e">
        <f ca="1">INDEX(FTA_COEFFS,1,1)+O5812*INDEX(FTA_COEFFS,1,2)+N5813*INDEX(FTA_COEFFS,1,3)+(Q5812+R5812)*INDEX(FTA_COEFFS,1,4)+(Q5813+R5813)*INDEX(FTA_COEFFS,1,5)+M5813*INDEX(FTA_COEFFS,1,6)+AC5816*AC5817</f>
        <v>#N/A</v>
      </c>
      <c r="AI5812" s="223" t="e">
        <f ca="1">INDEX(FTPCT_COEFFS,1,1)+P5812*INDEX(FTPCT_COEFFS,1,2)+F5812*INDEX(FTPCT_COEFFS,1,3)+G5813*INDEX(FTPCT_COEFFS,1,4)+AD5816*AD5817</f>
        <v>#N/A</v>
      </c>
      <c r="AJ5812" s="338" t="e">
        <f t="shared" ref="AJ5812:AJ5813" ca="1" si="10043">AD5812*AE5812/100+AF5812*AG5812+AH5812*AI5812/100</f>
        <v>#N/A</v>
      </c>
      <c r="AK5812" s="55"/>
      <c r="AL5812" s="55"/>
      <c r="AM5812" s="55"/>
      <c r="AN5812" s="55"/>
      <c r="AO5812" s="55"/>
      <c r="AP5812" s="55"/>
      <c r="AQ5812" s="55"/>
      <c r="AR5812" s="55"/>
    </row>
    <row r="5813" spans="1:45" x14ac:dyDescent="0.3">
      <c r="B5813" s="54" t="s">
        <v>175</v>
      </c>
      <c r="C5813" s="54">
        <f>C5806</f>
        <v>0</v>
      </c>
      <c r="D5813" s="56" t="e">
        <f t="shared" ca="1" si="10035"/>
        <v>#N/A</v>
      </c>
      <c r="E5813" s="52" t="e">
        <f t="shared" ref="E5813:W5813" si="10044">E5806</f>
        <v>#N/A</v>
      </c>
      <c r="F5813" s="52" t="e">
        <f t="shared" si="10044"/>
        <v>#N/A</v>
      </c>
      <c r="G5813" s="52" t="e">
        <f t="shared" si="10044"/>
        <v>#N/A</v>
      </c>
      <c r="H5813" s="52" t="e">
        <f t="shared" si="10044"/>
        <v>#N/A</v>
      </c>
      <c r="I5813" s="52" t="e">
        <f t="shared" si="10044"/>
        <v>#N/A</v>
      </c>
      <c r="J5813" s="52" t="e">
        <f t="shared" si="10044"/>
        <v>#N/A</v>
      </c>
      <c r="K5813" s="52" t="e">
        <f t="shared" si="10044"/>
        <v>#N/A</v>
      </c>
      <c r="L5813" s="52" t="e">
        <f t="shared" si="10044"/>
        <v>#N/A</v>
      </c>
      <c r="M5813" s="52" t="e">
        <f t="shared" si="10044"/>
        <v>#N/A</v>
      </c>
      <c r="N5813" s="52" t="e">
        <f t="shared" si="10044"/>
        <v>#N/A</v>
      </c>
      <c r="O5813" s="52" t="e">
        <f t="shared" si="10044"/>
        <v>#N/A</v>
      </c>
      <c r="P5813" s="52" t="e">
        <f t="shared" si="10044"/>
        <v>#N/A</v>
      </c>
      <c r="Q5813" s="52" t="e">
        <f t="shared" si="10044"/>
        <v>#N/A</v>
      </c>
      <c r="R5813" s="52" t="e">
        <f t="shared" si="10044"/>
        <v>#N/A</v>
      </c>
      <c r="S5813" s="52" t="e">
        <f t="shared" si="10044"/>
        <v>#N/A</v>
      </c>
      <c r="T5813" s="52" t="e">
        <f t="shared" si="10044"/>
        <v>#N/A</v>
      </c>
      <c r="U5813" s="52" t="e">
        <f t="shared" si="10044"/>
        <v>#N/A</v>
      </c>
      <c r="V5813" s="52" t="e">
        <f t="shared" si="10044"/>
        <v>#N/A</v>
      </c>
      <c r="W5813" s="52" t="e">
        <f t="shared" si="10044"/>
        <v>#N/A</v>
      </c>
      <c r="X5813" s="55" t="e">
        <f t="shared" si="10037"/>
        <v>#N/A</v>
      </c>
      <c r="Y5813" s="55" t="e">
        <f t="shared" si="10038"/>
        <v>#N/A</v>
      </c>
      <c r="Z5813" s="55" t="e">
        <f t="shared" ref="Z5813" si="10045">Z5812</f>
        <v>#N/A</v>
      </c>
      <c r="AA5813" s="55" t="e">
        <f t="shared" si="10040"/>
        <v>#N/A</v>
      </c>
      <c r="AB5813" s="336" t="e">
        <f t="shared" si="10041"/>
        <v>#N/A</v>
      </c>
      <c r="AC5813" s="223" t="e">
        <f ca="1">INDEX(FGA_COEFFS,1,1)+Z5813*INDEX(FGA_COEFFS,1,2)+Y5813*INDEX(FGA_COEFFS,1,3)+R5813*INDEX(FGA_COEFFS,1,4)+Q5812*INDEX(FGA_COEFFS,1,5)+S5813*INDEX(FGA_COEFFS,1,6)+T5812*INDEX(FGA_COEFFS,1,7)+M5812*INDEX(FGA_COEFFS,1,8)+Y5816*Y5818</f>
        <v>#N/A</v>
      </c>
      <c r="AD5813" s="223" t="e">
        <f ca="1">INDEX(THREEPTA_COEFFS,1,1)+AC5813*INDEX(THREEPTA_COEFFS,1,2)+J5813*INDEX(THREEPTA_COEFFS,1,3)+AA5813*INDEX(THREEPTA_COEFFS,1,4)+K5813*INDEX(THREEPTA_COEFFS,1,5)+L5812*INDEX(THREEPTA_COEFFS,1,6)+Z5816*Z5818</f>
        <v>#N/A</v>
      </c>
      <c r="AE5813" s="223" t="e">
        <f ca="1">INDEX(THREEPTPCT_COEFFS,1,1)+K5813*INDEX(THREEPTPCT_COEFFS,1,2)+L5812*INDEX(THREEPTPCT_COEFFS,1,3)+AA5816*AA5818</f>
        <v>#N/A</v>
      </c>
      <c r="AF5813" s="55" t="e">
        <f t="shared" ca="1" si="10042"/>
        <v>#N/A</v>
      </c>
      <c r="AG5813" s="223" t="e">
        <f ca="1">INDEX(TWOPTPCT_COEFFS,1,1)+AB5813*INDEX(TWOPTPCT_COEFFS,1,2)+I5812*INDEX(TWOPTPCT_COEFFS,1,3)+G5812*INDEX(TWOPTPCT_COEFFS,1,4)+L5812*INDEX(TWOPTPCT_COEFFS,1,5)+AB5816*AB5818</f>
        <v>#N/A</v>
      </c>
      <c r="AH5813" s="223" t="e">
        <f ca="1">INDEX(FTA_COEFFS,1,1)+O5813*INDEX(FTA_COEFFS,1,2)+N5812*INDEX(FTA_COEFFS,1,3)+(Q5813+R5813)*INDEX(FTA_COEFFS,1,4)+(Q5812+R5812)*INDEX(FTA_COEFFS,1,5)+M5812*INDEX(FTA_COEFFS,1,6)+AC5816*AC5818</f>
        <v>#N/A</v>
      </c>
      <c r="AI5813" s="223" t="e">
        <f ca="1">INDEX(FTPCT_COEFFS,1,1)+P5813*INDEX(FTPCT_COEFFS,1,2)+F5813*INDEX(FTPCT_COEFFS,1,3)+G5812*INDEX(FTPCT_COEFFS,1,4)+AD5816*AD5818</f>
        <v>#N/A</v>
      </c>
      <c r="AJ5813" s="338" t="e">
        <f t="shared" ca="1" si="10043"/>
        <v>#N/A</v>
      </c>
      <c r="AK5813" s="55"/>
      <c r="AL5813" s="55"/>
      <c r="AM5813" s="55"/>
      <c r="AN5813" s="55"/>
      <c r="AO5813" s="55"/>
      <c r="AP5813" s="55"/>
      <c r="AQ5813" s="55"/>
      <c r="AR5813" s="55"/>
    </row>
    <row r="5814" spans="1:45" x14ac:dyDescent="0.3">
      <c r="A5814" s="54" t="e">
        <f ca="1">IF(D5812&gt;(D5813+(AVERAGE(V5812,W5812)-AVERAGE(V5813,W5813))/2)+2.5,C5812,IF(D5813&gt;(D5812+(AVERAGE(V5813,W5813)-AVERAGE(V5812,W5812))/2)+2.5,C5813,"Close"))</f>
        <v>#N/A</v>
      </c>
      <c r="B5814" s="64" t="e">
        <f ca="1">IF(D5813&gt;D5812,C5813,C5812)</f>
        <v>#N/A</v>
      </c>
      <c r="D5814" s="56"/>
      <c r="X5814" s="55"/>
      <c r="Y5814" s="55"/>
      <c r="Z5814" s="55"/>
      <c r="AA5814" s="55"/>
      <c r="AB5814" s="55"/>
      <c r="AC5814" s="337"/>
      <c r="AD5814" s="337"/>
      <c r="AE5814" s="337"/>
      <c r="AF5814" s="337"/>
      <c r="AG5814" s="337"/>
      <c r="AH5814" s="337"/>
      <c r="AI5814" s="337"/>
      <c r="AJ5814" s="337"/>
      <c r="AK5814" s="337"/>
      <c r="AL5814" s="337"/>
      <c r="AM5814" s="55"/>
      <c r="AN5814" s="55"/>
      <c r="AO5814" s="55"/>
      <c r="AP5814" s="55"/>
      <c r="AQ5814" s="55"/>
      <c r="AR5814" s="55"/>
      <c r="AS5814" s="55"/>
    </row>
    <row r="5815" spans="1:45" x14ac:dyDescent="0.3">
      <c r="X5815" s="54" t="s">
        <v>1305</v>
      </c>
      <c r="Y5815" s="54" t="s">
        <v>128</v>
      </c>
      <c r="Z5815" s="54" t="s">
        <v>157</v>
      </c>
      <c r="AA5815" s="54" t="s">
        <v>151</v>
      </c>
      <c r="AB5815" s="54" t="s">
        <v>1327</v>
      </c>
      <c r="AC5815" s="54" t="s">
        <v>129</v>
      </c>
      <c r="AD5815" s="54" t="s">
        <v>116</v>
      </c>
      <c r="AE5815" s="54"/>
      <c r="AF5815" s="54"/>
      <c r="AG5815" s="54"/>
      <c r="AH5815" s="54"/>
      <c r="AI5815" s="54"/>
      <c r="AJ5815" s="54"/>
      <c r="AK5815" s="54"/>
      <c r="AL5815" s="54"/>
      <c r="AM5815" s="54"/>
      <c r="AN5815" s="54"/>
      <c r="AO5815" s="54"/>
      <c r="AP5815" s="54"/>
      <c r="AQ5815" s="54"/>
      <c r="AR5815" s="54"/>
      <c r="AS5815" s="54"/>
    </row>
    <row r="5816" spans="1:45" x14ac:dyDescent="0.3">
      <c r="X5816" s="54"/>
      <c r="Y5816" s="54">
        <f t="shared" ref="Y5816:AD5816" si="10046">Y5809</f>
        <v>6.4436999999999998</v>
      </c>
      <c r="Z5816" s="54">
        <f t="shared" si="10046"/>
        <v>4.9371</v>
      </c>
      <c r="AA5816" s="54">
        <f t="shared" si="10046"/>
        <v>11.350300000000001</v>
      </c>
      <c r="AB5816" s="54">
        <f t="shared" si="10046"/>
        <v>7.1900000000000006E-2</v>
      </c>
      <c r="AC5816" s="54">
        <f t="shared" si="10046"/>
        <v>6.2766000000000002</v>
      </c>
      <c r="AD5816" s="54">
        <f t="shared" si="10046"/>
        <v>11.042999999999999</v>
      </c>
      <c r="AE5816" s="54"/>
      <c r="AF5816" s="336"/>
      <c r="AG5816" s="336"/>
      <c r="AH5816" s="336"/>
      <c r="AI5816" s="54"/>
      <c r="AJ5816" s="54"/>
      <c r="AK5816" s="54"/>
      <c r="AL5816" s="54"/>
      <c r="AM5816" s="54"/>
      <c r="AN5816" s="54"/>
      <c r="AO5816" s="54"/>
      <c r="AP5816" s="54"/>
      <c r="AQ5816" s="54"/>
      <c r="AR5816" s="54"/>
      <c r="AS5816" s="54"/>
    </row>
    <row r="5817" spans="1:45" x14ac:dyDescent="0.3">
      <c r="D5817" s="56"/>
      <c r="X5817" s="336"/>
      <c r="Y5817" s="336">
        <f t="shared" ca="1" si="10010"/>
        <v>-0.8857130721194042</v>
      </c>
      <c r="Z5817" s="336">
        <f t="shared" ca="1" si="10010"/>
        <v>-0.28745524785731985</v>
      </c>
      <c r="AA5817" s="336">
        <f t="shared" ca="1" si="10010"/>
        <v>4.1455982385378204E-2</v>
      </c>
      <c r="AB5817" s="336">
        <f t="shared" ca="1" si="10010"/>
        <v>0.11479533429511313</v>
      </c>
      <c r="AC5817" s="336">
        <f t="shared" ca="1" si="10010"/>
        <v>-0.36451515876952312</v>
      </c>
      <c r="AD5817" s="336">
        <f t="shared" ca="1" si="10010"/>
        <v>-2.261941907329237E-2</v>
      </c>
      <c r="AE5817" s="336"/>
      <c r="AF5817" s="336"/>
      <c r="AG5817" s="336"/>
      <c r="AH5817" s="336"/>
      <c r="AI5817" s="54"/>
      <c r="AJ5817" s="54"/>
      <c r="AK5817" s="54"/>
      <c r="AL5817" s="336"/>
      <c r="AM5817" s="336"/>
      <c r="AN5817" s="336"/>
      <c r="AO5817" s="336"/>
      <c r="AP5817" s="54"/>
      <c r="AQ5817" s="336"/>
      <c r="AR5817" s="336"/>
      <c r="AS5817" s="336"/>
    </row>
    <row r="5818" spans="1:45" x14ac:dyDescent="0.3">
      <c r="C5818" s="54"/>
      <c r="D5818" s="56"/>
      <c r="Y5818" s="336">
        <f t="shared" ca="1" si="10010"/>
        <v>-3.7652889384448038E-2</v>
      </c>
      <c r="Z5818" s="336">
        <f t="shared" ca="1" si="10010"/>
        <v>-0.31457599376286771</v>
      </c>
      <c r="AA5818" s="336">
        <f t="shared" ca="1" si="10010"/>
        <v>-0.52729046564187498</v>
      </c>
      <c r="AB5818" s="336">
        <f t="shared" ca="1" si="10010"/>
        <v>6.7855160759703343E-3</v>
      </c>
      <c r="AC5818" s="336">
        <f t="shared" ca="1" si="10010"/>
        <v>7.9432354914209857E-2</v>
      </c>
      <c r="AD5818" s="336">
        <f t="shared" ca="1" si="10010"/>
        <v>-0.33395346003139831</v>
      </c>
      <c r="AE5818" s="55"/>
      <c r="AF5818" s="55"/>
      <c r="AG5818" s="55"/>
      <c r="AH5818" s="55"/>
      <c r="AI5818" s="55"/>
      <c r="AJ5818" s="55"/>
      <c r="AK5818" s="55"/>
      <c r="AL5818" s="55"/>
      <c r="AM5818" s="55"/>
      <c r="AN5818" s="55"/>
      <c r="AO5818" s="55"/>
      <c r="AP5818" s="55"/>
      <c r="AQ5818" s="55"/>
      <c r="AR5818" s="55"/>
      <c r="AS5818" s="55"/>
    </row>
    <row r="5819" spans="1:45" x14ac:dyDescent="0.3">
      <c r="B5819" s="54" t="s">
        <v>172</v>
      </c>
      <c r="C5819" s="53">
        <f>C5812</f>
        <v>0</v>
      </c>
      <c r="D5819" s="56" t="e">
        <f t="shared" ref="D5819:D5820" ca="1" si="10047">AJ5819</f>
        <v>#N/A</v>
      </c>
      <c r="E5819" s="52" t="e">
        <f t="shared" ref="E5819:W5819" si="10048">E5812</f>
        <v>#N/A</v>
      </c>
      <c r="F5819" s="52" t="e">
        <f t="shared" si="10048"/>
        <v>#N/A</v>
      </c>
      <c r="G5819" s="52" t="e">
        <f t="shared" si="10048"/>
        <v>#N/A</v>
      </c>
      <c r="H5819" s="52" t="e">
        <f t="shared" si="10048"/>
        <v>#N/A</v>
      </c>
      <c r="I5819" s="52" t="e">
        <f t="shared" si="10048"/>
        <v>#N/A</v>
      </c>
      <c r="J5819" s="52" t="e">
        <f t="shared" si="10048"/>
        <v>#N/A</v>
      </c>
      <c r="K5819" s="52" t="e">
        <f t="shared" si="10048"/>
        <v>#N/A</v>
      </c>
      <c r="L5819" s="52" t="e">
        <f t="shared" si="10048"/>
        <v>#N/A</v>
      </c>
      <c r="M5819" s="52" t="e">
        <f t="shared" si="10048"/>
        <v>#N/A</v>
      </c>
      <c r="N5819" s="52" t="e">
        <f t="shared" si="10048"/>
        <v>#N/A</v>
      </c>
      <c r="O5819" s="52" t="e">
        <f t="shared" si="10048"/>
        <v>#N/A</v>
      </c>
      <c r="P5819" s="52" t="e">
        <f t="shared" si="10048"/>
        <v>#N/A</v>
      </c>
      <c r="Q5819" s="52" t="e">
        <f t="shared" si="10048"/>
        <v>#N/A</v>
      </c>
      <c r="R5819" s="52" t="e">
        <f t="shared" si="10048"/>
        <v>#N/A</v>
      </c>
      <c r="S5819" s="52" t="e">
        <f t="shared" si="10048"/>
        <v>#N/A</v>
      </c>
      <c r="T5819" s="52" t="e">
        <f t="shared" si="10048"/>
        <v>#N/A</v>
      </c>
      <c r="U5819" s="52" t="e">
        <f t="shared" si="10048"/>
        <v>#N/A</v>
      </c>
      <c r="V5819" s="52" t="e">
        <f t="shared" si="10048"/>
        <v>#N/A</v>
      </c>
      <c r="W5819" s="52" t="e">
        <f t="shared" si="10048"/>
        <v>#N/A</v>
      </c>
      <c r="X5819" s="55" t="e">
        <f t="shared" ref="X5819:X5820" si="10049">(H5819-(O5819*P5819)/100-3*(J5819*K5819)/100)/2</f>
        <v>#N/A</v>
      </c>
      <c r="Y5819" s="55" t="e">
        <f t="shared" ref="Y5819:Y5820" si="10050">SUM(X5819,(J5819*K5819/100))/(F5819/100)</f>
        <v>#N/A</v>
      </c>
      <c r="Z5819" s="55" t="e">
        <f t="shared" ref="Z5819" si="10051">U5819*0.5+U5820*0.5</f>
        <v>#N/A</v>
      </c>
      <c r="AA5819" s="55" t="e">
        <f t="shared" ref="AA5819:AA5820" si="10052">J5819/Y5819</f>
        <v>#N/A</v>
      </c>
      <c r="AB5819" s="336" t="e">
        <f t="shared" ref="AB5819:AB5820" si="10053">X5819/(Y5819-J5819)</f>
        <v>#N/A</v>
      </c>
      <c r="AC5819" s="223" t="e">
        <f ca="1">INDEX(FGA_COEFFS,1,1)+Z5819*INDEX(FGA_COEFFS,1,2)+Y5819*INDEX(FGA_COEFFS,1,3)+R5819*INDEX(FGA_COEFFS,1,4)+Q5820*INDEX(FGA_COEFFS,1,5)+S5819*INDEX(FGA_COEFFS,1,6)+T5820*INDEX(FGA_COEFFS,1,7)+M5820*INDEX(FGA_COEFFS,1,8)+Y5823*Y5824</f>
        <v>#N/A</v>
      </c>
      <c r="AD5819" s="223" t="e">
        <f ca="1">INDEX(THREEPTA_COEFFS,1,1)+AC5819*INDEX(THREEPTA_COEFFS,1,2)+J5819*INDEX(THREEPTA_COEFFS,1,3)+AA5819*INDEX(THREEPTA_COEFFS,1,4)+K5819*INDEX(THREEPTA_COEFFS,1,5)+L5820*INDEX(THREEPTA_COEFFS,1,6)+Z5823*Z5824</f>
        <v>#N/A</v>
      </c>
      <c r="AE5819" s="223" t="e">
        <f ca="1">INDEX(THREEPTPCT_COEFFS,1,1)+K5819*INDEX(THREEPTPCT_COEFFS,1,2)+L5820*INDEX(THREEPTPCT_COEFFS,1,3)+AA5823*AA5824</f>
        <v>#N/A</v>
      </c>
      <c r="AF5819" s="55" t="e">
        <f t="shared" ref="AF5819:AF5820" ca="1" si="10054">AC5819-AD5819</f>
        <v>#N/A</v>
      </c>
      <c r="AG5819" s="223" t="e">
        <f ca="1">INDEX(TWOPTPCT_COEFFS,1,1)+AB5819*INDEX(TWOPTPCT_COEFFS,1,2)+I5820*INDEX(TWOPTPCT_COEFFS,1,3)+G5820*INDEX(TWOPTPCT_COEFFS,1,4)+L5820*INDEX(TWOPTPCT_COEFFS,1,5)+AB5823*AB5824</f>
        <v>#N/A</v>
      </c>
      <c r="AH5819" s="223" t="e">
        <f ca="1">INDEX(FTA_COEFFS,1,1)+O5819*INDEX(FTA_COEFFS,1,2)+N5820*INDEX(FTA_COEFFS,1,3)+(Q5819+R5819)*INDEX(FTA_COEFFS,1,4)+(Q5820+R5820)*INDEX(FTA_COEFFS,1,5)+M5820*INDEX(FTA_COEFFS,1,6)+AC5823*AC5824</f>
        <v>#N/A</v>
      </c>
      <c r="AI5819" s="223" t="e">
        <f ca="1">INDEX(FTPCT_COEFFS,1,1)+P5819*INDEX(FTPCT_COEFFS,1,2)+F5819*INDEX(FTPCT_COEFFS,1,3)+G5820*INDEX(FTPCT_COEFFS,1,4)+AD5823*AD5824</f>
        <v>#N/A</v>
      </c>
      <c r="AJ5819" s="338" t="e">
        <f t="shared" ref="AJ5819:AJ5820" ca="1" si="10055">AD5819*AE5819/100+AF5819*AG5819+AH5819*AI5819/100</f>
        <v>#N/A</v>
      </c>
      <c r="AK5819" s="55"/>
      <c r="AL5819" s="55"/>
      <c r="AM5819" s="55"/>
      <c r="AN5819" s="55"/>
      <c r="AO5819" s="55"/>
      <c r="AP5819" s="55"/>
      <c r="AQ5819" s="55"/>
      <c r="AR5819" s="55"/>
    </row>
    <row r="5820" spans="1:45" x14ac:dyDescent="0.3">
      <c r="B5820" s="54" t="s">
        <v>175</v>
      </c>
      <c r="C5820" s="54">
        <f>C5813</f>
        <v>0</v>
      </c>
      <c r="D5820" s="56" t="e">
        <f t="shared" ca="1" si="10047"/>
        <v>#N/A</v>
      </c>
      <c r="E5820" s="52" t="e">
        <f t="shared" ref="E5820:W5820" si="10056">E5813</f>
        <v>#N/A</v>
      </c>
      <c r="F5820" s="52" t="e">
        <f t="shared" si="10056"/>
        <v>#N/A</v>
      </c>
      <c r="G5820" s="52" t="e">
        <f t="shared" si="10056"/>
        <v>#N/A</v>
      </c>
      <c r="H5820" s="52" t="e">
        <f t="shared" si="10056"/>
        <v>#N/A</v>
      </c>
      <c r="I5820" s="52" t="e">
        <f t="shared" si="10056"/>
        <v>#N/A</v>
      </c>
      <c r="J5820" s="52" t="e">
        <f t="shared" si="10056"/>
        <v>#N/A</v>
      </c>
      <c r="K5820" s="52" t="e">
        <f t="shared" si="10056"/>
        <v>#N/A</v>
      </c>
      <c r="L5820" s="52" t="e">
        <f t="shared" si="10056"/>
        <v>#N/A</v>
      </c>
      <c r="M5820" s="52" t="e">
        <f t="shared" si="10056"/>
        <v>#N/A</v>
      </c>
      <c r="N5820" s="52" t="e">
        <f t="shared" si="10056"/>
        <v>#N/A</v>
      </c>
      <c r="O5820" s="52" t="e">
        <f t="shared" si="10056"/>
        <v>#N/A</v>
      </c>
      <c r="P5820" s="52" t="e">
        <f t="shared" si="10056"/>
        <v>#N/A</v>
      </c>
      <c r="Q5820" s="52" t="e">
        <f t="shared" si="10056"/>
        <v>#N/A</v>
      </c>
      <c r="R5820" s="52" t="e">
        <f t="shared" si="10056"/>
        <v>#N/A</v>
      </c>
      <c r="S5820" s="52" t="e">
        <f t="shared" si="10056"/>
        <v>#N/A</v>
      </c>
      <c r="T5820" s="52" t="e">
        <f t="shared" si="10056"/>
        <v>#N/A</v>
      </c>
      <c r="U5820" s="52" t="e">
        <f t="shared" si="10056"/>
        <v>#N/A</v>
      </c>
      <c r="V5820" s="52" t="e">
        <f t="shared" si="10056"/>
        <v>#N/A</v>
      </c>
      <c r="W5820" s="52" t="e">
        <f t="shared" si="10056"/>
        <v>#N/A</v>
      </c>
      <c r="X5820" s="55" t="e">
        <f t="shared" si="10049"/>
        <v>#N/A</v>
      </c>
      <c r="Y5820" s="55" t="e">
        <f t="shared" si="10050"/>
        <v>#N/A</v>
      </c>
      <c r="Z5820" s="55" t="e">
        <f t="shared" ref="Z5820" si="10057">Z5819</f>
        <v>#N/A</v>
      </c>
      <c r="AA5820" s="55" t="e">
        <f t="shared" si="10052"/>
        <v>#N/A</v>
      </c>
      <c r="AB5820" s="336" t="e">
        <f t="shared" si="10053"/>
        <v>#N/A</v>
      </c>
      <c r="AC5820" s="223" t="e">
        <f ca="1">INDEX(FGA_COEFFS,1,1)+Z5820*INDEX(FGA_COEFFS,1,2)+Y5820*INDEX(FGA_COEFFS,1,3)+R5820*INDEX(FGA_COEFFS,1,4)+Q5819*INDEX(FGA_COEFFS,1,5)+S5820*INDEX(FGA_COEFFS,1,6)+T5819*INDEX(FGA_COEFFS,1,7)+M5819*INDEX(FGA_COEFFS,1,8)+Y5823*Y5825</f>
        <v>#N/A</v>
      </c>
      <c r="AD5820" s="223" t="e">
        <f ca="1">INDEX(THREEPTA_COEFFS,1,1)+AC5820*INDEX(THREEPTA_COEFFS,1,2)+J5820*INDEX(THREEPTA_COEFFS,1,3)+AA5820*INDEX(THREEPTA_COEFFS,1,4)+K5820*INDEX(THREEPTA_COEFFS,1,5)+L5819*INDEX(THREEPTA_COEFFS,1,6)+Z5823*Z5825</f>
        <v>#N/A</v>
      </c>
      <c r="AE5820" s="223" t="e">
        <f ca="1">INDEX(THREEPTPCT_COEFFS,1,1)+K5820*INDEX(THREEPTPCT_COEFFS,1,2)+L5819*INDEX(THREEPTPCT_COEFFS,1,3)+AA5823*AA5825</f>
        <v>#N/A</v>
      </c>
      <c r="AF5820" s="55" t="e">
        <f t="shared" ca="1" si="10054"/>
        <v>#N/A</v>
      </c>
      <c r="AG5820" s="223" t="e">
        <f ca="1">INDEX(TWOPTPCT_COEFFS,1,1)+AB5820*INDEX(TWOPTPCT_COEFFS,1,2)+I5819*INDEX(TWOPTPCT_COEFFS,1,3)+G5819*INDEX(TWOPTPCT_COEFFS,1,4)+L5819*INDEX(TWOPTPCT_COEFFS,1,5)+AB5823*AB5825</f>
        <v>#N/A</v>
      </c>
      <c r="AH5820" s="223" t="e">
        <f ca="1">INDEX(FTA_COEFFS,1,1)+O5820*INDEX(FTA_COEFFS,1,2)+N5819*INDEX(FTA_COEFFS,1,3)+(Q5820+R5820)*INDEX(FTA_COEFFS,1,4)+(Q5819+R5819)*INDEX(FTA_COEFFS,1,5)+M5819*INDEX(FTA_COEFFS,1,6)+AC5823*AC5825</f>
        <v>#N/A</v>
      </c>
      <c r="AI5820" s="223" t="e">
        <f ca="1">INDEX(FTPCT_COEFFS,1,1)+P5820*INDEX(FTPCT_COEFFS,1,2)+F5820*INDEX(FTPCT_COEFFS,1,3)+G5819*INDEX(FTPCT_COEFFS,1,4)+AD5823*AD5825</f>
        <v>#N/A</v>
      </c>
      <c r="AJ5820" s="338" t="e">
        <f t="shared" ca="1" si="10055"/>
        <v>#N/A</v>
      </c>
      <c r="AK5820" s="55"/>
      <c r="AL5820" s="55"/>
      <c r="AM5820" s="55"/>
      <c r="AN5820" s="55"/>
      <c r="AO5820" s="55"/>
      <c r="AP5820" s="55"/>
      <c r="AQ5820" s="55"/>
      <c r="AR5820" s="55"/>
    </row>
    <row r="5821" spans="1:45" x14ac:dyDescent="0.3">
      <c r="A5821" s="54" t="e">
        <f ca="1">IF(D5819&gt;(D5820+(AVERAGE(V5819,W5819)-AVERAGE(V5820,W5820))/2)+2.5,C5819,IF(D5820&gt;(D5819+(AVERAGE(V5820,W5820)-AVERAGE(V5819,W5819))/2)+2.5,C5820,"Close"))</f>
        <v>#N/A</v>
      </c>
      <c r="B5821" s="64" t="e">
        <f ca="1">IF(D5820&gt;D5819,C5820,C5819)</f>
        <v>#N/A</v>
      </c>
      <c r="D5821" s="56"/>
      <c r="X5821" s="55"/>
      <c r="Y5821" s="55"/>
      <c r="Z5821" s="55"/>
      <c r="AA5821" s="55"/>
      <c r="AB5821" s="55"/>
      <c r="AC5821" s="337"/>
      <c r="AD5821" s="337"/>
      <c r="AE5821" s="337"/>
      <c r="AF5821" s="337"/>
      <c r="AG5821" s="337"/>
      <c r="AH5821" s="337"/>
      <c r="AI5821" s="337"/>
      <c r="AJ5821" s="337"/>
      <c r="AK5821" s="337"/>
      <c r="AL5821" s="337"/>
      <c r="AM5821" s="55"/>
      <c r="AN5821" s="55"/>
      <c r="AO5821" s="55"/>
      <c r="AP5821" s="55"/>
      <c r="AQ5821" s="55"/>
      <c r="AR5821" s="55"/>
      <c r="AS5821" s="55"/>
    </row>
    <row r="5822" spans="1:45" x14ac:dyDescent="0.3">
      <c r="X5822" s="54" t="s">
        <v>1305</v>
      </c>
      <c r="Y5822" s="54" t="s">
        <v>128</v>
      </c>
      <c r="Z5822" s="54" t="s">
        <v>157</v>
      </c>
      <c r="AA5822" s="54" t="s">
        <v>151</v>
      </c>
      <c r="AB5822" s="54" t="s">
        <v>1327</v>
      </c>
      <c r="AC5822" s="54" t="s">
        <v>129</v>
      </c>
      <c r="AD5822" s="54" t="s">
        <v>116</v>
      </c>
      <c r="AE5822" s="54"/>
      <c r="AF5822" s="54"/>
      <c r="AG5822" s="54"/>
      <c r="AH5822" s="54"/>
      <c r="AI5822" s="54"/>
      <c r="AJ5822" s="54"/>
      <c r="AK5822" s="54"/>
      <c r="AL5822" s="54"/>
      <c r="AM5822" s="54"/>
      <c r="AN5822" s="54"/>
      <c r="AO5822" s="54"/>
      <c r="AP5822" s="54"/>
      <c r="AQ5822" s="54"/>
      <c r="AR5822" s="54"/>
      <c r="AS5822" s="54"/>
    </row>
    <row r="5823" spans="1:45" x14ac:dyDescent="0.3">
      <c r="X5823" s="54"/>
      <c r="Y5823" s="54">
        <f t="shared" ref="Y5823:AD5823" si="10058">Y5816</f>
        <v>6.4436999999999998</v>
      </c>
      <c r="Z5823" s="54">
        <f t="shared" si="10058"/>
        <v>4.9371</v>
      </c>
      <c r="AA5823" s="54">
        <f t="shared" si="10058"/>
        <v>11.350300000000001</v>
      </c>
      <c r="AB5823" s="54">
        <f t="shared" si="10058"/>
        <v>7.1900000000000006E-2</v>
      </c>
      <c r="AC5823" s="54">
        <f t="shared" si="10058"/>
        <v>6.2766000000000002</v>
      </c>
      <c r="AD5823" s="54">
        <f t="shared" si="10058"/>
        <v>11.042999999999999</v>
      </c>
      <c r="AE5823" s="54"/>
      <c r="AF5823" s="336"/>
      <c r="AG5823" s="336"/>
      <c r="AH5823" s="336"/>
      <c r="AI5823" s="54"/>
      <c r="AJ5823" s="54"/>
      <c r="AK5823" s="54"/>
      <c r="AL5823" s="54"/>
      <c r="AM5823" s="54"/>
      <c r="AN5823" s="54"/>
      <c r="AO5823" s="54"/>
      <c r="AP5823" s="54"/>
      <c r="AQ5823" s="54"/>
      <c r="AR5823" s="54"/>
      <c r="AS5823" s="54"/>
    </row>
    <row r="5824" spans="1:45" x14ac:dyDescent="0.3">
      <c r="D5824" s="56"/>
      <c r="X5824" s="336"/>
      <c r="Y5824" s="336">
        <f t="shared" ca="1" si="10010"/>
        <v>1.197901909546716</v>
      </c>
      <c r="Z5824" s="336">
        <f t="shared" ca="1" si="10010"/>
        <v>-1.3078089591421511</v>
      </c>
      <c r="AA5824" s="336">
        <f t="shared" ca="1" si="10010"/>
        <v>-9.0597557092777382E-3</v>
      </c>
      <c r="AB5824" s="336">
        <f t="shared" ca="1" si="10010"/>
        <v>2.535365233877361E-4</v>
      </c>
      <c r="AC5824" s="336">
        <f t="shared" ca="1" si="10010"/>
        <v>0.27159803712910219</v>
      </c>
      <c r="AD5824" s="336">
        <f t="shared" ca="1" si="10010"/>
        <v>-0.10854380301265235</v>
      </c>
      <c r="AE5824" s="336"/>
      <c r="AF5824" s="336"/>
      <c r="AG5824" s="336"/>
      <c r="AH5824" s="336"/>
      <c r="AI5824" s="54"/>
      <c r="AJ5824" s="54"/>
      <c r="AK5824" s="54"/>
      <c r="AL5824" s="336"/>
      <c r="AM5824" s="336"/>
      <c r="AN5824" s="336"/>
      <c r="AO5824" s="336"/>
      <c r="AP5824" s="54"/>
      <c r="AQ5824" s="336"/>
      <c r="AR5824" s="336"/>
      <c r="AS5824" s="336"/>
    </row>
    <row r="5825" spans="1:45" x14ac:dyDescent="0.3">
      <c r="C5825" s="54"/>
      <c r="D5825" s="56"/>
      <c r="Y5825" s="336">
        <f t="shared" ca="1" si="10010"/>
        <v>0.65155254478466085</v>
      </c>
      <c r="Z5825" s="336">
        <f t="shared" ca="1" si="10010"/>
        <v>1.029836085034628</v>
      </c>
      <c r="AA5825" s="336">
        <f t="shared" ca="1" si="10010"/>
        <v>1.3994500991283261</v>
      </c>
      <c r="AB5825" s="336">
        <f t="shared" ca="1" si="10010"/>
        <v>-0.94120822750633226</v>
      </c>
      <c r="AC5825" s="336">
        <f t="shared" ca="1" si="10010"/>
        <v>-1.1451660357584137</v>
      </c>
      <c r="AD5825" s="336">
        <f t="shared" ca="1" si="10010"/>
        <v>0.87881145798377736</v>
      </c>
      <c r="AE5825" s="55"/>
      <c r="AF5825" s="55"/>
      <c r="AG5825" s="55"/>
      <c r="AH5825" s="55"/>
      <c r="AI5825" s="55"/>
      <c r="AJ5825" s="55"/>
      <c r="AK5825" s="55"/>
      <c r="AL5825" s="55"/>
      <c r="AM5825" s="55"/>
      <c r="AN5825" s="55"/>
      <c r="AO5825" s="55"/>
      <c r="AP5825" s="55"/>
      <c r="AQ5825" s="55"/>
      <c r="AR5825" s="55"/>
      <c r="AS5825" s="55"/>
    </row>
    <row r="5826" spans="1:45" x14ac:dyDescent="0.3">
      <c r="B5826" s="54" t="s">
        <v>172</v>
      </c>
      <c r="C5826" s="53">
        <f>C5819</f>
        <v>0</v>
      </c>
      <c r="D5826" s="56" t="e">
        <f t="shared" ref="D5826:D5827" ca="1" si="10059">AJ5826</f>
        <v>#N/A</v>
      </c>
      <c r="E5826" s="52" t="e">
        <f t="shared" ref="E5826:W5826" si="10060">E5819</f>
        <v>#N/A</v>
      </c>
      <c r="F5826" s="52" t="e">
        <f t="shared" si="10060"/>
        <v>#N/A</v>
      </c>
      <c r="G5826" s="52" t="e">
        <f t="shared" si="10060"/>
        <v>#N/A</v>
      </c>
      <c r="H5826" s="52" t="e">
        <f t="shared" si="10060"/>
        <v>#N/A</v>
      </c>
      <c r="I5826" s="52" t="e">
        <f t="shared" si="10060"/>
        <v>#N/A</v>
      </c>
      <c r="J5826" s="52" t="e">
        <f t="shared" si="10060"/>
        <v>#N/A</v>
      </c>
      <c r="K5826" s="52" t="e">
        <f t="shared" si="10060"/>
        <v>#N/A</v>
      </c>
      <c r="L5826" s="52" t="e">
        <f t="shared" si="10060"/>
        <v>#N/A</v>
      </c>
      <c r="M5826" s="52" t="e">
        <f t="shared" si="10060"/>
        <v>#N/A</v>
      </c>
      <c r="N5826" s="52" t="e">
        <f t="shared" si="10060"/>
        <v>#N/A</v>
      </c>
      <c r="O5826" s="52" t="e">
        <f t="shared" si="10060"/>
        <v>#N/A</v>
      </c>
      <c r="P5826" s="52" t="e">
        <f t="shared" si="10060"/>
        <v>#N/A</v>
      </c>
      <c r="Q5826" s="52" t="e">
        <f t="shared" si="10060"/>
        <v>#N/A</v>
      </c>
      <c r="R5826" s="52" t="e">
        <f t="shared" si="10060"/>
        <v>#N/A</v>
      </c>
      <c r="S5826" s="52" t="e">
        <f t="shared" si="10060"/>
        <v>#N/A</v>
      </c>
      <c r="T5826" s="52" t="e">
        <f t="shared" si="10060"/>
        <v>#N/A</v>
      </c>
      <c r="U5826" s="52" t="e">
        <f t="shared" si="10060"/>
        <v>#N/A</v>
      </c>
      <c r="V5826" s="52" t="e">
        <f t="shared" si="10060"/>
        <v>#N/A</v>
      </c>
      <c r="W5826" s="52" t="e">
        <f t="shared" si="10060"/>
        <v>#N/A</v>
      </c>
      <c r="X5826" s="55" t="e">
        <f t="shared" ref="X5826:X5827" si="10061">(H5826-(O5826*P5826)/100-3*(J5826*K5826)/100)/2</f>
        <v>#N/A</v>
      </c>
      <c r="Y5826" s="55" t="e">
        <f t="shared" ref="Y5826:Y5827" si="10062">SUM(X5826,(J5826*K5826/100))/(F5826/100)</f>
        <v>#N/A</v>
      </c>
      <c r="Z5826" s="55" t="e">
        <f t="shared" ref="Z5826" si="10063">U5826*0.5+U5827*0.5</f>
        <v>#N/A</v>
      </c>
      <c r="AA5826" s="55" t="e">
        <f t="shared" ref="AA5826:AA5827" si="10064">J5826/Y5826</f>
        <v>#N/A</v>
      </c>
      <c r="AB5826" s="336" t="e">
        <f t="shared" ref="AB5826:AB5827" si="10065">X5826/(Y5826-J5826)</f>
        <v>#N/A</v>
      </c>
      <c r="AC5826" s="223" t="e">
        <f ca="1">INDEX(FGA_COEFFS,1,1)+Z5826*INDEX(FGA_COEFFS,1,2)+Y5826*INDEX(FGA_COEFFS,1,3)+R5826*INDEX(FGA_COEFFS,1,4)+Q5827*INDEX(FGA_COEFFS,1,5)+S5826*INDEX(FGA_COEFFS,1,6)+T5827*INDEX(FGA_COEFFS,1,7)+M5827*INDEX(FGA_COEFFS,1,8)+Y5830*Y5831</f>
        <v>#N/A</v>
      </c>
      <c r="AD5826" s="223" t="e">
        <f ca="1">INDEX(THREEPTA_COEFFS,1,1)+AC5826*INDEX(THREEPTA_COEFFS,1,2)+J5826*INDEX(THREEPTA_COEFFS,1,3)+AA5826*INDEX(THREEPTA_COEFFS,1,4)+K5826*INDEX(THREEPTA_COEFFS,1,5)+L5827*INDEX(THREEPTA_COEFFS,1,6)+Z5830*Z5831</f>
        <v>#N/A</v>
      </c>
      <c r="AE5826" s="223" t="e">
        <f ca="1">INDEX(THREEPTPCT_COEFFS,1,1)+K5826*INDEX(THREEPTPCT_COEFFS,1,2)+L5827*INDEX(THREEPTPCT_COEFFS,1,3)+AA5830*AA5831</f>
        <v>#N/A</v>
      </c>
      <c r="AF5826" s="55" t="e">
        <f t="shared" ref="AF5826:AF5827" ca="1" si="10066">AC5826-AD5826</f>
        <v>#N/A</v>
      </c>
      <c r="AG5826" s="223" t="e">
        <f ca="1">INDEX(TWOPTPCT_COEFFS,1,1)+AB5826*INDEX(TWOPTPCT_COEFFS,1,2)+I5827*INDEX(TWOPTPCT_COEFFS,1,3)+G5827*INDEX(TWOPTPCT_COEFFS,1,4)+L5827*INDEX(TWOPTPCT_COEFFS,1,5)+AB5830*AB5831</f>
        <v>#N/A</v>
      </c>
      <c r="AH5826" s="223" t="e">
        <f ca="1">INDEX(FTA_COEFFS,1,1)+O5826*INDEX(FTA_COEFFS,1,2)+N5827*INDEX(FTA_COEFFS,1,3)+(Q5826+R5826)*INDEX(FTA_COEFFS,1,4)+(Q5827+R5827)*INDEX(FTA_COEFFS,1,5)+M5827*INDEX(FTA_COEFFS,1,6)+AC5830*AC5831</f>
        <v>#N/A</v>
      </c>
      <c r="AI5826" s="223" t="e">
        <f ca="1">INDEX(FTPCT_COEFFS,1,1)+P5826*INDEX(FTPCT_COEFFS,1,2)+F5826*INDEX(FTPCT_COEFFS,1,3)+G5827*INDEX(FTPCT_COEFFS,1,4)+AD5830*AD5831</f>
        <v>#N/A</v>
      </c>
      <c r="AJ5826" s="338" t="e">
        <f t="shared" ref="AJ5826:AJ5827" ca="1" si="10067">AD5826*AE5826/100+AF5826*AG5826+AH5826*AI5826/100</f>
        <v>#N/A</v>
      </c>
      <c r="AK5826" s="55"/>
      <c r="AL5826" s="55"/>
      <c r="AM5826" s="55"/>
      <c r="AN5826" s="55"/>
      <c r="AO5826" s="55"/>
      <c r="AP5826" s="55"/>
      <c r="AQ5826" s="55"/>
      <c r="AR5826" s="55"/>
    </row>
    <row r="5827" spans="1:45" x14ac:dyDescent="0.3">
      <c r="B5827" s="54" t="s">
        <v>175</v>
      </c>
      <c r="C5827" s="54">
        <f>C5820</f>
        <v>0</v>
      </c>
      <c r="D5827" s="56" t="e">
        <f t="shared" ca="1" si="10059"/>
        <v>#N/A</v>
      </c>
      <c r="E5827" s="52" t="e">
        <f t="shared" ref="E5827:W5827" si="10068">E5820</f>
        <v>#N/A</v>
      </c>
      <c r="F5827" s="52" t="e">
        <f t="shared" si="10068"/>
        <v>#N/A</v>
      </c>
      <c r="G5827" s="52" t="e">
        <f t="shared" si="10068"/>
        <v>#N/A</v>
      </c>
      <c r="H5827" s="52" t="e">
        <f t="shared" si="10068"/>
        <v>#N/A</v>
      </c>
      <c r="I5827" s="52" t="e">
        <f t="shared" si="10068"/>
        <v>#N/A</v>
      </c>
      <c r="J5827" s="52" t="e">
        <f t="shared" si="10068"/>
        <v>#N/A</v>
      </c>
      <c r="K5827" s="52" t="e">
        <f t="shared" si="10068"/>
        <v>#N/A</v>
      </c>
      <c r="L5827" s="52" t="e">
        <f t="shared" si="10068"/>
        <v>#N/A</v>
      </c>
      <c r="M5827" s="52" t="e">
        <f t="shared" si="10068"/>
        <v>#N/A</v>
      </c>
      <c r="N5827" s="52" t="e">
        <f t="shared" si="10068"/>
        <v>#N/A</v>
      </c>
      <c r="O5827" s="52" t="e">
        <f t="shared" si="10068"/>
        <v>#N/A</v>
      </c>
      <c r="P5827" s="52" t="e">
        <f t="shared" si="10068"/>
        <v>#N/A</v>
      </c>
      <c r="Q5827" s="52" t="e">
        <f t="shared" si="10068"/>
        <v>#N/A</v>
      </c>
      <c r="R5827" s="52" t="e">
        <f t="shared" si="10068"/>
        <v>#N/A</v>
      </c>
      <c r="S5827" s="52" t="e">
        <f t="shared" si="10068"/>
        <v>#N/A</v>
      </c>
      <c r="T5827" s="52" t="e">
        <f t="shared" si="10068"/>
        <v>#N/A</v>
      </c>
      <c r="U5827" s="52" t="e">
        <f t="shared" si="10068"/>
        <v>#N/A</v>
      </c>
      <c r="V5827" s="52" t="e">
        <f t="shared" si="10068"/>
        <v>#N/A</v>
      </c>
      <c r="W5827" s="52" t="e">
        <f t="shared" si="10068"/>
        <v>#N/A</v>
      </c>
      <c r="X5827" s="55" t="e">
        <f t="shared" si="10061"/>
        <v>#N/A</v>
      </c>
      <c r="Y5827" s="55" t="e">
        <f t="shared" si="10062"/>
        <v>#N/A</v>
      </c>
      <c r="Z5827" s="55" t="e">
        <f t="shared" ref="Z5827" si="10069">Z5826</f>
        <v>#N/A</v>
      </c>
      <c r="AA5827" s="55" t="e">
        <f t="shared" si="10064"/>
        <v>#N/A</v>
      </c>
      <c r="AB5827" s="336" t="e">
        <f t="shared" si="10065"/>
        <v>#N/A</v>
      </c>
      <c r="AC5827" s="223" t="e">
        <f ca="1">INDEX(FGA_COEFFS,1,1)+Z5827*INDEX(FGA_COEFFS,1,2)+Y5827*INDEX(FGA_COEFFS,1,3)+R5827*INDEX(FGA_COEFFS,1,4)+Q5826*INDEX(FGA_COEFFS,1,5)+S5827*INDEX(FGA_COEFFS,1,6)+T5826*INDEX(FGA_COEFFS,1,7)+M5826*INDEX(FGA_COEFFS,1,8)+Y5830*Y5832</f>
        <v>#N/A</v>
      </c>
      <c r="AD5827" s="223" t="e">
        <f ca="1">INDEX(THREEPTA_COEFFS,1,1)+AC5827*INDEX(THREEPTA_COEFFS,1,2)+J5827*INDEX(THREEPTA_COEFFS,1,3)+AA5827*INDEX(THREEPTA_COEFFS,1,4)+K5827*INDEX(THREEPTA_COEFFS,1,5)+L5826*INDEX(THREEPTA_COEFFS,1,6)+Z5830*Z5832</f>
        <v>#N/A</v>
      </c>
      <c r="AE5827" s="223" t="e">
        <f ca="1">INDEX(THREEPTPCT_COEFFS,1,1)+K5827*INDEX(THREEPTPCT_COEFFS,1,2)+L5826*INDEX(THREEPTPCT_COEFFS,1,3)+AA5830*AA5832</f>
        <v>#N/A</v>
      </c>
      <c r="AF5827" s="55" t="e">
        <f t="shared" ca="1" si="10066"/>
        <v>#N/A</v>
      </c>
      <c r="AG5827" s="223" t="e">
        <f ca="1">INDEX(TWOPTPCT_COEFFS,1,1)+AB5827*INDEX(TWOPTPCT_COEFFS,1,2)+I5826*INDEX(TWOPTPCT_COEFFS,1,3)+G5826*INDEX(TWOPTPCT_COEFFS,1,4)+L5826*INDEX(TWOPTPCT_COEFFS,1,5)+AB5830*AB5832</f>
        <v>#N/A</v>
      </c>
      <c r="AH5827" s="223" t="e">
        <f ca="1">INDEX(FTA_COEFFS,1,1)+O5827*INDEX(FTA_COEFFS,1,2)+N5826*INDEX(FTA_COEFFS,1,3)+(Q5827+R5827)*INDEX(FTA_COEFFS,1,4)+(Q5826+R5826)*INDEX(FTA_COEFFS,1,5)+M5826*INDEX(FTA_COEFFS,1,6)+AC5830*AC5832</f>
        <v>#N/A</v>
      </c>
      <c r="AI5827" s="223" t="e">
        <f ca="1">INDEX(FTPCT_COEFFS,1,1)+P5827*INDEX(FTPCT_COEFFS,1,2)+F5827*INDEX(FTPCT_COEFFS,1,3)+G5826*INDEX(FTPCT_COEFFS,1,4)+AD5830*AD5832</f>
        <v>#N/A</v>
      </c>
      <c r="AJ5827" s="338" t="e">
        <f t="shared" ca="1" si="10067"/>
        <v>#N/A</v>
      </c>
      <c r="AK5827" s="55"/>
      <c r="AL5827" s="55"/>
      <c r="AM5827" s="55"/>
      <c r="AN5827" s="55"/>
      <c r="AO5827" s="55"/>
      <c r="AP5827" s="55"/>
      <c r="AQ5827" s="55"/>
      <c r="AR5827" s="55"/>
    </row>
    <row r="5828" spans="1:45" x14ac:dyDescent="0.3">
      <c r="A5828" s="54" t="e">
        <f ca="1">IF(D5826&gt;(D5827+(AVERAGE(V5826,W5826)-AVERAGE(V5827,W5827))/2)+2.5,C5826,IF(D5827&gt;(D5826+(AVERAGE(V5827,W5827)-AVERAGE(V5826,W5826))/2)+2.5,C5827,"Close"))</f>
        <v>#N/A</v>
      </c>
      <c r="B5828" s="64" t="e">
        <f ca="1">IF(D5827&gt;D5826,C5827,C5826)</f>
        <v>#N/A</v>
      </c>
      <c r="D5828" s="56"/>
      <c r="X5828" s="55"/>
      <c r="Y5828" s="55"/>
      <c r="Z5828" s="55"/>
      <c r="AA5828" s="55"/>
      <c r="AB5828" s="55"/>
      <c r="AC5828" s="337"/>
      <c r="AD5828" s="337"/>
      <c r="AE5828" s="337"/>
      <c r="AF5828" s="337"/>
      <c r="AG5828" s="337"/>
      <c r="AH5828" s="337"/>
      <c r="AI5828" s="337"/>
      <c r="AJ5828" s="337"/>
      <c r="AK5828" s="337"/>
      <c r="AL5828" s="337"/>
      <c r="AM5828" s="55"/>
      <c r="AN5828" s="55"/>
      <c r="AO5828" s="55"/>
      <c r="AP5828" s="55"/>
      <c r="AQ5828" s="55"/>
      <c r="AR5828" s="55"/>
      <c r="AS5828" s="55"/>
    </row>
    <row r="5829" spans="1:45" x14ac:dyDescent="0.3">
      <c r="X5829" s="54" t="s">
        <v>1305</v>
      </c>
      <c r="Y5829" s="54" t="s">
        <v>128</v>
      </c>
      <c r="Z5829" s="54" t="s">
        <v>157</v>
      </c>
      <c r="AA5829" s="54" t="s">
        <v>151</v>
      </c>
      <c r="AB5829" s="54" t="s">
        <v>1327</v>
      </c>
      <c r="AC5829" s="54" t="s">
        <v>129</v>
      </c>
      <c r="AD5829" s="54" t="s">
        <v>116</v>
      </c>
      <c r="AE5829" s="54"/>
      <c r="AF5829" s="54"/>
      <c r="AG5829" s="54"/>
      <c r="AH5829" s="54"/>
      <c r="AI5829" s="54"/>
      <c r="AJ5829" s="54"/>
      <c r="AK5829" s="54"/>
      <c r="AL5829" s="54"/>
      <c r="AM5829" s="54"/>
      <c r="AN5829" s="54"/>
      <c r="AO5829" s="54"/>
      <c r="AP5829" s="54"/>
      <c r="AQ5829" s="54"/>
      <c r="AR5829" s="54"/>
      <c r="AS5829" s="54"/>
    </row>
    <row r="5830" spans="1:45" x14ac:dyDescent="0.3">
      <c r="X5830" s="54"/>
      <c r="Y5830" s="54">
        <f t="shared" ref="Y5830:AD5830" si="10070">Y5823</f>
        <v>6.4436999999999998</v>
      </c>
      <c r="Z5830" s="54">
        <f t="shared" si="10070"/>
        <v>4.9371</v>
      </c>
      <c r="AA5830" s="54">
        <f t="shared" si="10070"/>
        <v>11.350300000000001</v>
      </c>
      <c r="AB5830" s="54">
        <f t="shared" si="10070"/>
        <v>7.1900000000000006E-2</v>
      </c>
      <c r="AC5830" s="54">
        <f t="shared" si="10070"/>
        <v>6.2766000000000002</v>
      </c>
      <c r="AD5830" s="54">
        <f t="shared" si="10070"/>
        <v>11.042999999999999</v>
      </c>
      <c r="AE5830" s="54"/>
      <c r="AF5830" s="336"/>
      <c r="AG5830" s="336"/>
      <c r="AH5830" s="336"/>
      <c r="AI5830" s="54"/>
      <c r="AJ5830" s="54"/>
      <c r="AK5830" s="54"/>
      <c r="AL5830" s="54"/>
      <c r="AM5830" s="54"/>
      <c r="AN5830" s="54"/>
      <c r="AO5830" s="54"/>
      <c r="AP5830" s="54"/>
      <c r="AQ5830" s="54"/>
      <c r="AR5830" s="54"/>
      <c r="AS5830" s="54"/>
    </row>
    <row r="5831" spans="1:45" x14ac:dyDescent="0.3">
      <c r="D5831" s="56"/>
      <c r="X5831" s="336"/>
      <c r="Y5831" s="336">
        <f t="shared" ca="1" si="10010"/>
        <v>0.28073812720114111</v>
      </c>
      <c r="Z5831" s="336">
        <f t="shared" ca="1" si="10010"/>
        <v>-9.2775628846886379E-2</v>
      </c>
      <c r="AA5831" s="336">
        <f t="shared" ca="1" si="10010"/>
        <v>1.0065514456977507</v>
      </c>
      <c r="AB5831" s="336">
        <f t="shared" ca="1" si="10010"/>
        <v>-0.12027102686199348</v>
      </c>
      <c r="AC5831" s="336">
        <f t="shared" ca="1" si="10010"/>
        <v>1.215434519932493</v>
      </c>
      <c r="AD5831" s="336">
        <f t="shared" ca="1" si="10010"/>
        <v>0.48599850435497616</v>
      </c>
      <c r="AE5831" s="336"/>
      <c r="AF5831" s="336"/>
      <c r="AG5831" s="336"/>
      <c r="AH5831" s="336"/>
      <c r="AI5831" s="54"/>
      <c r="AJ5831" s="54"/>
      <c r="AK5831" s="54"/>
      <c r="AL5831" s="336"/>
      <c r="AM5831" s="336"/>
      <c r="AN5831" s="336"/>
      <c r="AO5831" s="336"/>
      <c r="AP5831" s="54"/>
      <c r="AQ5831" s="336"/>
      <c r="AR5831" s="336"/>
      <c r="AS5831" s="336"/>
    </row>
    <row r="5832" spans="1:45" x14ac:dyDescent="0.3">
      <c r="C5832" s="54"/>
      <c r="D5832" s="56"/>
      <c r="Y5832" s="336">
        <f t="shared" ca="1" si="10010"/>
        <v>3.3408027345983818E-2</v>
      </c>
      <c r="Z5832" s="336">
        <f t="shared" ca="1" si="10010"/>
        <v>-2.9850503452185099E-2</v>
      </c>
      <c r="AA5832" s="336">
        <f t="shared" ca="1" si="10010"/>
        <v>-0.95399960463973188</v>
      </c>
      <c r="AB5832" s="336">
        <f t="shared" ca="1" si="10010"/>
        <v>7.0721391572326125E-2</v>
      </c>
      <c r="AC5832" s="336">
        <f t="shared" ca="1" si="10010"/>
        <v>0.74977884991854493</v>
      </c>
      <c r="AD5832" s="336">
        <f t="shared" ca="1" si="10010"/>
        <v>-0.23054441099680426</v>
      </c>
      <c r="AE5832" s="55"/>
      <c r="AF5832" s="55"/>
      <c r="AG5832" s="55"/>
      <c r="AH5832" s="55"/>
      <c r="AI5832" s="55"/>
      <c r="AJ5832" s="55"/>
      <c r="AK5832" s="55"/>
      <c r="AL5832" s="55"/>
      <c r="AM5832" s="55"/>
      <c r="AN5832" s="55"/>
      <c r="AO5832" s="55"/>
      <c r="AP5832" s="55"/>
      <c r="AQ5832" s="55"/>
      <c r="AR5832" s="55"/>
      <c r="AS5832" s="55"/>
    </row>
    <row r="5833" spans="1:45" x14ac:dyDescent="0.3">
      <c r="B5833" s="54" t="s">
        <v>172</v>
      </c>
      <c r="C5833" s="53">
        <f>C5826</f>
        <v>0</v>
      </c>
      <c r="D5833" s="56" t="e">
        <f t="shared" ref="D5833:D5834" ca="1" si="10071">AJ5833</f>
        <v>#N/A</v>
      </c>
      <c r="E5833" s="52" t="e">
        <f t="shared" ref="E5833:W5833" si="10072">E5826</f>
        <v>#N/A</v>
      </c>
      <c r="F5833" s="52" t="e">
        <f t="shared" si="10072"/>
        <v>#N/A</v>
      </c>
      <c r="G5833" s="52" t="e">
        <f t="shared" si="10072"/>
        <v>#N/A</v>
      </c>
      <c r="H5833" s="52" t="e">
        <f t="shared" si="10072"/>
        <v>#N/A</v>
      </c>
      <c r="I5833" s="52" t="e">
        <f t="shared" si="10072"/>
        <v>#N/A</v>
      </c>
      <c r="J5833" s="52" t="e">
        <f t="shared" si="10072"/>
        <v>#N/A</v>
      </c>
      <c r="K5833" s="52" t="e">
        <f t="shared" si="10072"/>
        <v>#N/A</v>
      </c>
      <c r="L5833" s="52" t="e">
        <f t="shared" si="10072"/>
        <v>#N/A</v>
      </c>
      <c r="M5833" s="52" t="e">
        <f t="shared" si="10072"/>
        <v>#N/A</v>
      </c>
      <c r="N5833" s="52" t="e">
        <f t="shared" si="10072"/>
        <v>#N/A</v>
      </c>
      <c r="O5833" s="52" t="e">
        <f t="shared" si="10072"/>
        <v>#N/A</v>
      </c>
      <c r="P5833" s="52" t="e">
        <f t="shared" si="10072"/>
        <v>#N/A</v>
      </c>
      <c r="Q5833" s="52" t="e">
        <f t="shared" si="10072"/>
        <v>#N/A</v>
      </c>
      <c r="R5833" s="52" t="e">
        <f t="shared" si="10072"/>
        <v>#N/A</v>
      </c>
      <c r="S5833" s="52" t="e">
        <f t="shared" si="10072"/>
        <v>#N/A</v>
      </c>
      <c r="T5833" s="52" t="e">
        <f t="shared" si="10072"/>
        <v>#N/A</v>
      </c>
      <c r="U5833" s="52" t="e">
        <f t="shared" si="10072"/>
        <v>#N/A</v>
      </c>
      <c r="V5833" s="52" t="e">
        <f t="shared" si="10072"/>
        <v>#N/A</v>
      </c>
      <c r="W5833" s="52" t="e">
        <f t="shared" si="10072"/>
        <v>#N/A</v>
      </c>
      <c r="X5833" s="55" t="e">
        <f t="shared" ref="X5833:X5834" si="10073">(H5833-(O5833*P5833)/100-3*(J5833*K5833)/100)/2</f>
        <v>#N/A</v>
      </c>
      <c r="Y5833" s="55" t="e">
        <f t="shared" ref="Y5833:Y5834" si="10074">SUM(X5833,(J5833*K5833/100))/(F5833/100)</f>
        <v>#N/A</v>
      </c>
      <c r="Z5833" s="55" t="e">
        <f t="shared" ref="Z5833" si="10075">U5833*0.5+U5834*0.5</f>
        <v>#N/A</v>
      </c>
      <c r="AA5833" s="55" t="e">
        <f t="shared" ref="AA5833:AA5834" si="10076">J5833/Y5833</f>
        <v>#N/A</v>
      </c>
      <c r="AB5833" s="336" t="e">
        <f t="shared" ref="AB5833:AB5834" si="10077">X5833/(Y5833-J5833)</f>
        <v>#N/A</v>
      </c>
      <c r="AC5833" s="223" t="e">
        <f ca="1">INDEX(FGA_COEFFS,1,1)+Z5833*INDEX(FGA_COEFFS,1,2)+Y5833*INDEX(FGA_COEFFS,1,3)+R5833*INDEX(FGA_COEFFS,1,4)+Q5834*INDEX(FGA_COEFFS,1,5)+S5833*INDEX(FGA_COEFFS,1,6)+T5834*INDEX(FGA_COEFFS,1,7)+M5834*INDEX(FGA_COEFFS,1,8)+Y5837*Y5838</f>
        <v>#N/A</v>
      </c>
      <c r="AD5833" s="223" t="e">
        <f ca="1">INDEX(THREEPTA_COEFFS,1,1)+AC5833*INDEX(THREEPTA_COEFFS,1,2)+J5833*INDEX(THREEPTA_COEFFS,1,3)+AA5833*INDEX(THREEPTA_COEFFS,1,4)+K5833*INDEX(THREEPTA_COEFFS,1,5)+L5834*INDEX(THREEPTA_COEFFS,1,6)+Z5837*Z5838</f>
        <v>#N/A</v>
      </c>
      <c r="AE5833" s="223" t="e">
        <f ca="1">INDEX(THREEPTPCT_COEFFS,1,1)+K5833*INDEX(THREEPTPCT_COEFFS,1,2)+L5834*INDEX(THREEPTPCT_COEFFS,1,3)+AA5837*AA5838</f>
        <v>#N/A</v>
      </c>
      <c r="AF5833" s="55" t="e">
        <f t="shared" ref="AF5833:AF5834" ca="1" si="10078">AC5833-AD5833</f>
        <v>#N/A</v>
      </c>
      <c r="AG5833" s="223" t="e">
        <f ca="1">INDEX(TWOPTPCT_COEFFS,1,1)+AB5833*INDEX(TWOPTPCT_COEFFS,1,2)+I5834*INDEX(TWOPTPCT_COEFFS,1,3)+G5834*INDEX(TWOPTPCT_COEFFS,1,4)+L5834*INDEX(TWOPTPCT_COEFFS,1,5)+AB5837*AB5838</f>
        <v>#N/A</v>
      </c>
      <c r="AH5833" s="223" t="e">
        <f ca="1">INDEX(FTA_COEFFS,1,1)+O5833*INDEX(FTA_COEFFS,1,2)+N5834*INDEX(FTA_COEFFS,1,3)+(Q5833+R5833)*INDEX(FTA_COEFFS,1,4)+(Q5834+R5834)*INDEX(FTA_COEFFS,1,5)+M5834*INDEX(FTA_COEFFS,1,6)+AC5837*AC5838</f>
        <v>#N/A</v>
      </c>
      <c r="AI5833" s="223" t="e">
        <f ca="1">INDEX(FTPCT_COEFFS,1,1)+P5833*INDEX(FTPCT_COEFFS,1,2)+F5833*INDEX(FTPCT_COEFFS,1,3)+G5834*INDEX(FTPCT_COEFFS,1,4)+AD5837*AD5838</f>
        <v>#N/A</v>
      </c>
      <c r="AJ5833" s="338" t="e">
        <f t="shared" ref="AJ5833:AJ5834" ca="1" si="10079">AD5833*AE5833/100+AF5833*AG5833+AH5833*AI5833/100</f>
        <v>#N/A</v>
      </c>
      <c r="AK5833" s="55"/>
      <c r="AL5833" s="55"/>
      <c r="AM5833" s="55"/>
      <c r="AN5833" s="55"/>
      <c r="AO5833" s="55"/>
      <c r="AP5833" s="55"/>
      <c r="AQ5833" s="55"/>
      <c r="AR5833" s="55"/>
    </row>
    <row r="5834" spans="1:45" x14ac:dyDescent="0.3">
      <c r="B5834" s="54" t="s">
        <v>175</v>
      </c>
      <c r="C5834" s="54">
        <f>C5827</f>
        <v>0</v>
      </c>
      <c r="D5834" s="56" t="e">
        <f t="shared" ca="1" si="10071"/>
        <v>#N/A</v>
      </c>
      <c r="E5834" s="52" t="e">
        <f t="shared" ref="E5834:W5834" si="10080">E5827</f>
        <v>#N/A</v>
      </c>
      <c r="F5834" s="52" t="e">
        <f t="shared" si="10080"/>
        <v>#N/A</v>
      </c>
      <c r="G5834" s="52" t="e">
        <f t="shared" si="10080"/>
        <v>#N/A</v>
      </c>
      <c r="H5834" s="52" t="e">
        <f t="shared" si="10080"/>
        <v>#N/A</v>
      </c>
      <c r="I5834" s="52" t="e">
        <f t="shared" si="10080"/>
        <v>#N/A</v>
      </c>
      <c r="J5834" s="52" t="e">
        <f t="shared" si="10080"/>
        <v>#N/A</v>
      </c>
      <c r="K5834" s="52" t="e">
        <f t="shared" si="10080"/>
        <v>#N/A</v>
      </c>
      <c r="L5834" s="52" t="e">
        <f t="shared" si="10080"/>
        <v>#N/A</v>
      </c>
      <c r="M5834" s="52" t="e">
        <f t="shared" si="10080"/>
        <v>#N/A</v>
      </c>
      <c r="N5834" s="52" t="e">
        <f t="shared" si="10080"/>
        <v>#N/A</v>
      </c>
      <c r="O5834" s="52" t="e">
        <f t="shared" si="10080"/>
        <v>#N/A</v>
      </c>
      <c r="P5834" s="52" t="e">
        <f t="shared" si="10080"/>
        <v>#N/A</v>
      </c>
      <c r="Q5834" s="52" t="e">
        <f t="shared" si="10080"/>
        <v>#N/A</v>
      </c>
      <c r="R5834" s="52" t="e">
        <f t="shared" si="10080"/>
        <v>#N/A</v>
      </c>
      <c r="S5834" s="52" t="e">
        <f t="shared" si="10080"/>
        <v>#N/A</v>
      </c>
      <c r="T5834" s="52" t="e">
        <f t="shared" si="10080"/>
        <v>#N/A</v>
      </c>
      <c r="U5834" s="52" t="e">
        <f t="shared" si="10080"/>
        <v>#N/A</v>
      </c>
      <c r="V5834" s="52" t="e">
        <f t="shared" si="10080"/>
        <v>#N/A</v>
      </c>
      <c r="W5834" s="52" t="e">
        <f t="shared" si="10080"/>
        <v>#N/A</v>
      </c>
      <c r="X5834" s="55" t="e">
        <f t="shared" si="10073"/>
        <v>#N/A</v>
      </c>
      <c r="Y5834" s="55" t="e">
        <f t="shared" si="10074"/>
        <v>#N/A</v>
      </c>
      <c r="Z5834" s="55" t="e">
        <f t="shared" ref="Z5834" si="10081">Z5833</f>
        <v>#N/A</v>
      </c>
      <c r="AA5834" s="55" t="e">
        <f t="shared" si="10076"/>
        <v>#N/A</v>
      </c>
      <c r="AB5834" s="336" t="e">
        <f t="shared" si="10077"/>
        <v>#N/A</v>
      </c>
      <c r="AC5834" s="223" t="e">
        <f ca="1">INDEX(FGA_COEFFS,1,1)+Z5834*INDEX(FGA_COEFFS,1,2)+Y5834*INDEX(FGA_COEFFS,1,3)+R5834*INDEX(FGA_COEFFS,1,4)+Q5833*INDEX(FGA_COEFFS,1,5)+S5834*INDEX(FGA_COEFFS,1,6)+T5833*INDEX(FGA_COEFFS,1,7)+M5833*INDEX(FGA_COEFFS,1,8)+Y5837*Y5839</f>
        <v>#N/A</v>
      </c>
      <c r="AD5834" s="223" t="e">
        <f ca="1">INDEX(THREEPTA_COEFFS,1,1)+AC5834*INDEX(THREEPTA_COEFFS,1,2)+J5834*INDEX(THREEPTA_COEFFS,1,3)+AA5834*INDEX(THREEPTA_COEFFS,1,4)+K5834*INDEX(THREEPTA_COEFFS,1,5)+L5833*INDEX(THREEPTA_COEFFS,1,6)+Z5837*Z5839</f>
        <v>#N/A</v>
      </c>
      <c r="AE5834" s="223" t="e">
        <f ca="1">INDEX(THREEPTPCT_COEFFS,1,1)+K5834*INDEX(THREEPTPCT_COEFFS,1,2)+L5833*INDEX(THREEPTPCT_COEFFS,1,3)+AA5837*AA5839</f>
        <v>#N/A</v>
      </c>
      <c r="AF5834" s="55" t="e">
        <f t="shared" ca="1" si="10078"/>
        <v>#N/A</v>
      </c>
      <c r="AG5834" s="223" t="e">
        <f ca="1">INDEX(TWOPTPCT_COEFFS,1,1)+AB5834*INDEX(TWOPTPCT_COEFFS,1,2)+I5833*INDEX(TWOPTPCT_COEFFS,1,3)+G5833*INDEX(TWOPTPCT_COEFFS,1,4)+L5833*INDEX(TWOPTPCT_COEFFS,1,5)+AB5837*AB5839</f>
        <v>#N/A</v>
      </c>
      <c r="AH5834" s="223" t="e">
        <f ca="1">INDEX(FTA_COEFFS,1,1)+O5834*INDEX(FTA_COEFFS,1,2)+N5833*INDEX(FTA_COEFFS,1,3)+(Q5834+R5834)*INDEX(FTA_COEFFS,1,4)+(Q5833+R5833)*INDEX(FTA_COEFFS,1,5)+M5833*INDEX(FTA_COEFFS,1,6)+AC5837*AC5839</f>
        <v>#N/A</v>
      </c>
      <c r="AI5834" s="223" t="e">
        <f ca="1">INDEX(FTPCT_COEFFS,1,1)+P5834*INDEX(FTPCT_COEFFS,1,2)+F5834*INDEX(FTPCT_COEFFS,1,3)+G5833*INDEX(FTPCT_COEFFS,1,4)+AD5837*AD5839</f>
        <v>#N/A</v>
      </c>
      <c r="AJ5834" s="338" t="e">
        <f t="shared" ca="1" si="10079"/>
        <v>#N/A</v>
      </c>
      <c r="AK5834" s="55"/>
      <c r="AL5834" s="55"/>
      <c r="AM5834" s="55"/>
      <c r="AN5834" s="55"/>
      <c r="AO5834" s="55"/>
      <c r="AP5834" s="55"/>
      <c r="AQ5834" s="55"/>
      <c r="AR5834" s="55"/>
    </row>
    <row r="5835" spans="1:45" x14ac:dyDescent="0.3">
      <c r="A5835" s="54" t="e">
        <f ca="1">IF(D5833&gt;(D5834+(AVERAGE(V5833,W5833)-AVERAGE(V5834,W5834))/2)+2.5,C5833,IF(D5834&gt;(D5833+(AVERAGE(V5834,W5834)-AVERAGE(V5833,W5833))/2)+2.5,C5834,"Close"))</f>
        <v>#N/A</v>
      </c>
      <c r="B5835" s="64" t="e">
        <f ca="1">IF(D5834&gt;D5833,C5834,C5833)</f>
        <v>#N/A</v>
      </c>
      <c r="D5835" s="56"/>
      <c r="X5835" s="55"/>
      <c r="Y5835" s="55"/>
      <c r="Z5835" s="55"/>
      <c r="AA5835" s="55"/>
      <c r="AB5835" s="55"/>
      <c r="AC5835" s="337"/>
      <c r="AD5835" s="337"/>
      <c r="AE5835" s="337"/>
      <c r="AF5835" s="337"/>
      <c r="AG5835" s="337"/>
      <c r="AH5835" s="337"/>
      <c r="AI5835" s="337"/>
      <c r="AJ5835" s="337"/>
      <c r="AK5835" s="337"/>
      <c r="AL5835" s="337"/>
      <c r="AM5835" s="55"/>
      <c r="AN5835" s="55"/>
      <c r="AO5835" s="55"/>
      <c r="AP5835" s="55"/>
      <c r="AQ5835" s="55"/>
      <c r="AR5835" s="55"/>
      <c r="AS5835" s="55"/>
    </row>
    <row r="5836" spans="1:45" x14ac:dyDescent="0.3">
      <c r="X5836" s="54" t="s">
        <v>1305</v>
      </c>
      <c r="Y5836" s="54" t="s">
        <v>128</v>
      </c>
      <c r="Z5836" s="54" t="s">
        <v>157</v>
      </c>
      <c r="AA5836" s="54" t="s">
        <v>151</v>
      </c>
      <c r="AB5836" s="54" t="s">
        <v>1327</v>
      </c>
      <c r="AC5836" s="54" t="s">
        <v>129</v>
      </c>
      <c r="AD5836" s="54" t="s">
        <v>116</v>
      </c>
      <c r="AE5836" s="54"/>
      <c r="AF5836" s="54"/>
      <c r="AG5836" s="54"/>
      <c r="AH5836" s="54"/>
      <c r="AI5836" s="54"/>
      <c r="AJ5836" s="54"/>
      <c r="AK5836" s="54"/>
      <c r="AL5836" s="54"/>
      <c r="AM5836" s="54"/>
      <c r="AN5836" s="54"/>
      <c r="AO5836" s="54"/>
      <c r="AP5836" s="54"/>
      <c r="AQ5836" s="54"/>
      <c r="AR5836" s="54"/>
      <c r="AS5836" s="54"/>
    </row>
    <row r="5837" spans="1:45" x14ac:dyDescent="0.3">
      <c r="X5837" s="54"/>
      <c r="Y5837" s="54">
        <f t="shared" ref="Y5837:AD5837" si="10082">Y5830</f>
        <v>6.4436999999999998</v>
      </c>
      <c r="Z5837" s="54">
        <f t="shared" si="10082"/>
        <v>4.9371</v>
      </c>
      <c r="AA5837" s="54">
        <f t="shared" si="10082"/>
        <v>11.350300000000001</v>
      </c>
      <c r="AB5837" s="54">
        <f t="shared" si="10082"/>
        <v>7.1900000000000006E-2</v>
      </c>
      <c r="AC5837" s="54">
        <f t="shared" si="10082"/>
        <v>6.2766000000000002</v>
      </c>
      <c r="AD5837" s="54">
        <f t="shared" si="10082"/>
        <v>11.042999999999999</v>
      </c>
      <c r="AE5837" s="54"/>
      <c r="AF5837" s="336"/>
      <c r="AG5837" s="336"/>
      <c r="AH5837" s="336"/>
      <c r="AI5837" s="54"/>
      <c r="AJ5837" s="54"/>
      <c r="AK5837" s="54"/>
      <c r="AL5837" s="54"/>
      <c r="AM5837" s="54"/>
      <c r="AN5837" s="54"/>
      <c r="AO5837" s="54"/>
      <c r="AP5837" s="54"/>
      <c r="AQ5837" s="54"/>
      <c r="AR5837" s="54"/>
      <c r="AS5837" s="54"/>
    </row>
    <row r="5838" spans="1:45" x14ac:dyDescent="0.3">
      <c r="D5838" s="56"/>
      <c r="X5838" s="336"/>
      <c r="Y5838" s="336">
        <f t="shared" ca="1" si="10010"/>
        <v>-2.3911521388556307E-2</v>
      </c>
      <c r="Z5838" s="336">
        <f t="shared" ca="1" si="10010"/>
        <v>0.71341019669223427</v>
      </c>
      <c r="AA5838" s="336">
        <f t="shared" ca="1" si="10010"/>
        <v>-1.1259082855849099</v>
      </c>
      <c r="AB5838" s="336">
        <f t="shared" ca="1" si="10010"/>
        <v>-1.3593966912876998</v>
      </c>
      <c r="AC5838" s="336">
        <f t="shared" ca="1" si="10010"/>
        <v>-0.86426761660269202</v>
      </c>
      <c r="AD5838" s="336">
        <f t="shared" ca="1" si="10010"/>
        <v>0.66781320794653121</v>
      </c>
      <c r="AE5838" s="336"/>
      <c r="AF5838" s="336"/>
      <c r="AG5838" s="336"/>
      <c r="AH5838" s="336"/>
      <c r="AI5838" s="54"/>
      <c r="AJ5838" s="54"/>
      <c r="AK5838" s="54"/>
      <c r="AL5838" s="336"/>
      <c r="AM5838" s="336"/>
      <c r="AN5838" s="336"/>
      <c r="AO5838" s="336"/>
      <c r="AP5838" s="54"/>
      <c r="AQ5838" s="336"/>
      <c r="AR5838" s="336"/>
      <c r="AS5838" s="336"/>
    </row>
    <row r="5839" spans="1:45" x14ac:dyDescent="0.3">
      <c r="C5839" s="54"/>
      <c r="D5839" s="56"/>
      <c r="Y5839" s="336">
        <f t="shared" ca="1" si="10010"/>
        <v>0.74737772244102463</v>
      </c>
      <c r="Z5839" s="336">
        <f t="shared" ca="1" si="10010"/>
        <v>0.63882355897191934</v>
      </c>
      <c r="AA5839" s="336">
        <f t="shared" ca="1" si="10010"/>
        <v>-0.81819642022513628</v>
      </c>
      <c r="AB5839" s="336">
        <f t="shared" ca="1" si="10010"/>
        <v>1.2973395046170717</v>
      </c>
      <c r="AC5839" s="336">
        <f t="shared" ca="1" si="10010"/>
        <v>-1.0012274803703356</v>
      </c>
      <c r="AD5839" s="336">
        <f t="shared" ca="1" si="10010"/>
        <v>0.66643080820131884</v>
      </c>
      <c r="AE5839" s="55"/>
      <c r="AF5839" s="55"/>
      <c r="AG5839" s="55"/>
      <c r="AH5839" s="55"/>
      <c r="AI5839" s="55"/>
      <c r="AJ5839" s="55"/>
      <c r="AK5839" s="55"/>
      <c r="AL5839" s="55"/>
      <c r="AM5839" s="55"/>
      <c r="AN5839" s="55"/>
      <c r="AO5839" s="55"/>
      <c r="AP5839" s="55"/>
      <c r="AQ5839" s="55"/>
      <c r="AR5839" s="55"/>
      <c r="AS5839" s="55"/>
    </row>
    <row r="5840" spans="1:45" x14ac:dyDescent="0.3">
      <c r="B5840" s="54" t="s">
        <v>172</v>
      </c>
      <c r="C5840" s="53">
        <f>C5833</f>
        <v>0</v>
      </c>
      <c r="D5840" s="56" t="e">
        <f t="shared" ref="D5840:D5841" ca="1" si="10083">AJ5840</f>
        <v>#N/A</v>
      </c>
      <c r="E5840" s="52" t="e">
        <f t="shared" ref="E5840:W5840" si="10084">E5833</f>
        <v>#N/A</v>
      </c>
      <c r="F5840" s="52" t="e">
        <f t="shared" si="10084"/>
        <v>#N/A</v>
      </c>
      <c r="G5840" s="52" t="e">
        <f t="shared" si="10084"/>
        <v>#N/A</v>
      </c>
      <c r="H5840" s="52" t="e">
        <f t="shared" si="10084"/>
        <v>#N/A</v>
      </c>
      <c r="I5840" s="52" t="e">
        <f t="shared" si="10084"/>
        <v>#N/A</v>
      </c>
      <c r="J5840" s="52" t="e">
        <f t="shared" si="10084"/>
        <v>#N/A</v>
      </c>
      <c r="K5840" s="52" t="e">
        <f t="shared" si="10084"/>
        <v>#N/A</v>
      </c>
      <c r="L5840" s="52" t="e">
        <f t="shared" si="10084"/>
        <v>#N/A</v>
      </c>
      <c r="M5840" s="52" t="e">
        <f t="shared" si="10084"/>
        <v>#N/A</v>
      </c>
      <c r="N5840" s="52" t="e">
        <f t="shared" si="10084"/>
        <v>#N/A</v>
      </c>
      <c r="O5840" s="52" t="e">
        <f t="shared" si="10084"/>
        <v>#N/A</v>
      </c>
      <c r="P5840" s="52" t="e">
        <f t="shared" si="10084"/>
        <v>#N/A</v>
      </c>
      <c r="Q5840" s="52" t="e">
        <f t="shared" si="10084"/>
        <v>#N/A</v>
      </c>
      <c r="R5840" s="52" t="e">
        <f t="shared" si="10084"/>
        <v>#N/A</v>
      </c>
      <c r="S5840" s="52" t="e">
        <f t="shared" si="10084"/>
        <v>#N/A</v>
      </c>
      <c r="T5840" s="52" t="e">
        <f t="shared" si="10084"/>
        <v>#N/A</v>
      </c>
      <c r="U5840" s="52" t="e">
        <f t="shared" si="10084"/>
        <v>#N/A</v>
      </c>
      <c r="V5840" s="52" t="e">
        <f t="shared" si="10084"/>
        <v>#N/A</v>
      </c>
      <c r="W5840" s="52" t="e">
        <f t="shared" si="10084"/>
        <v>#N/A</v>
      </c>
      <c r="X5840" s="55" t="e">
        <f t="shared" ref="X5840:X5841" si="10085">(H5840-(O5840*P5840)/100-3*(J5840*K5840)/100)/2</f>
        <v>#N/A</v>
      </c>
      <c r="Y5840" s="55" t="e">
        <f t="shared" ref="Y5840:Y5841" si="10086">SUM(X5840,(J5840*K5840/100))/(F5840/100)</f>
        <v>#N/A</v>
      </c>
      <c r="Z5840" s="55" t="e">
        <f t="shared" ref="Z5840" si="10087">U5840*0.5+U5841*0.5</f>
        <v>#N/A</v>
      </c>
      <c r="AA5840" s="55" t="e">
        <f t="shared" ref="AA5840:AA5841" si="10088">J5840/Y5840</f>
        <v>#N/A</v>
      </c>
      <c r="AB5840" s="336" t="e">
        <f t="shared" ref="AB5840:AB5841" si="10089">X5840/(Y5840-J5840)</f>
        <v>#N/A</v>
      </c>
      <c r="AC5840" s="223" t="e">
        <f ca="1">INDEX(FGA_COEFFS,1,1)+Z5840*INDEX(FGA_COEFFS,1,2)+Y5840*INDEX(FGA_COEFFS,1,3)+R5840*INDEX(FGA_COEFFS,1,4)+Q5841*INDEX(FGA_COEFFS,1,5)+S5840*INDEX(FGA_COEFFS,1,6)+T5841*INDEX(FGA_COEFFS,1,7)+M5841*INDEX(FGA_COEFFS,1,8)+Y5844*Y5845</f>
        <v>#N/A</v>
      </c>
      <c r="AD5840" s="223" t="e">
        <f ca="1">INDEX(THREEPTA_COEFFS,1,1)+AC5840*INDEX(THREEPTA_COEFFS,1,2)+J5840*INDEX(THREEPTA_COEFFS,1,3)+AA5840*INDEX(THREEPTA_COEFFS,1,4)+K5840*INDEX(THREEPTA_COEFFS,1,5)+L5841*INDEX(THREEPTA_COEFFS,1,6)+Z5844*Z5845</f>
        <v>#N/A</v>
      </c>
      <c r="AE5840" s="223" t="e">
        <f ca="1">INDEX(THREEPTPCT_COEFFS,1,1)+K5840*INDEX(THREEPTPCT_COEFFS,1,2)+L5841*INDEX(THREEPTPCT_COEFFS,1,3)+AA5844*AA5845</f>
        <v>#N/A</v>
      </c>
      <c r="AF5840" s="55" t="e">
        <f t="shared" ref="AF5840:AF5841" ca="1" si="10090">AC5840-AD5840</f>
        <v>#N/A</v>
      </c>
      <c r="AG5840" s="223" t="e">
        <f ca="1">INDEX(TWOPTPCT_COEFFS,1,1)+AB5840*INDEX(TWOPTPCT_COEFFS,1,2)+I5841*INDEX(TWOPTPCT_COEFFS,1,3)+G5841*INDEX(TWOPTPCT_COEFFS,1,4)+L5841*INDEX(TWOPTPCT_COEFFS,1,5)+AB5844*AB5845</f>
        <v>#N/A</v>
      </c>
      <c r="AH5840" s="223" t="e">
        <f ca="1">INDEX(FTA_COEFFS,1,1)+O5840*INDEX(FTA_COEFFS,1,2)+N5841*INDEX(FTA_COEFFS,1,3)+(Q5840+R5840)*INDEX(FTA_COEFFS,1,4)+(Q5841+R5841)*INDEX(FTA_COEFFS,1,5)+M5841*INDEX(FTA_COEFFS,1,6)+AC5844*AC5845</f>
        <v>#N/A</v>
      </c>
      <c r="AI5840" s="223" t="e">
        <f ca="1">INDEX(FTPCT_COEFFS,1,1)+P5840*INDEX(FTPCT_COEFFS,1,2)+F5840*INDEX(FTPCT_COEFFS,1,3)+G5841*INDEX(FTPCT_COEFFS,1,4)+AD5844*AD5845</f>
        <v>#N/A</v>
      </c>
      <c r="AJ5840" s="338" t="e">
        <f t="shared" ref="AJ5840:AJ5841" ca="1" si="10091">AD5840*AE5840/100+AF5840*AG5840+AH5840*AI5840/100</f>
        <v>#N/A</v>
      </c>
      <c r="AK5840" s="55"/>
      <c r="AL5840" s="55"/>
      <c r="AM5840" s="55"/>
      <c r="AN5840" s="55"/>
      <c r="AO5840" s="55"/>
      <c r="AP5840" s="55"/>
      <c r="AQ5840" s="55"/>
      <c r="AR5840" s="55"/>
    </row>
    <row r="5841" spans="1:45" x14ac:dyDescent="0.3">
      <c r="B5841" s="54" t="s">
        <v>175</v>
      </c>
      <c r="C5841" s="54">
        <f>C5834</f>
        <v>0</v>
      </c>
      <c r="D5841" s="56" t="e">
        <f t="shared" ca="1" si="10083"/>
        <v>#N/A</v>
      </c>
      <c r="E5841" s="52" t="e">
        <f t="shared" ref="E5841:W5841" si="10092">E5834</f>
        <v>#N/A</v>
      </c>
      <c r="F5841" s="52" t="e">
        <f t="shared" si="10092"/>
        <v>#N/A</v>
      </c>
      <c r="G5841" s="52" t="e">
        <f t="shared" si="10092"/>
        <v>#N/A</v>
      </c>
      <c r="H5841" s="52" t="e">
        <f t="shared" si="10092"/>
        <v>#N/A</v>
      </c>
      <c r="I5841" s="52" t="e">
        <f t="shared" si="10092"/>
        <v>#N/A</v>
      </c>
      <c r="J5841" s="52" t="e">
        <f t="shared" si="10092"/>
        <v>#N/A</v>
      </c>
      <c r="K5841" s="52" t="e">
        <f t="shared" si="10092"/>
        <v>#N/A</v>
      </c>
      <c r="L5841" s="52" t="e">
        <f t="shared" si="10092"/>
        <v>#N/A</v>
      </c>
      <c r="M5841" s="52" t="e">
        <f t="shared" si="10092"/>
        <v>#N/A</v>
      </c>
      <c r="N5841" s="52" t="e">
        <f t="shared" si="10092"/>
        <v>#N/A</v>
      </c>
      <c r="O5841" s="52" t="e">
        <f t="shared" si="10092"/>
        <v>#N/A</v>
      </c>
      <c r="P5841" s="52" t="e">
        <f t="shared" si="10092"/>
        <v>#N/A</v>
      </c>
      <c r="Q5841" s="52" t="e">
        <f t="shared" si="10092"/>
        <v>#N/A</v>
      </c>
      <c r="R5841" s="52" t="e">
        <f t="shared" si="10092"/>
        <v>#N/A</v>
      </c>
      <c r="S5841" s="52" t="e">
        <f t="shared" si="10092"/>
        <v>#N/A</v>
      </c>
      <c r="T5841" s="52" t="e">
        <f t="shared" si="10092"/>
        <v>#N/A</v>
      </c>
      <c r="U5841" s="52" t="e">
        <f t="shared" si="10092"/>
        <v>#N/A</v>
      </c>
      <c r="V5841" s="52" t="e">
        <f t="shared" si="10092"/>
        <v>#N/A</v>
      </c>
      <c r="W5841" s="52" t="e">
        <f t="shared" si="10092"/>
        <v>#N/A</v>
      </c>
      <c r="X5841" s="55" t="e">
        <f t="shared" si="10085"/>
        <v>#N/A</v>
      </c>
      <c r="Y5841" s="55" t="e">
        <f t="shared" si="10086"/>
        <v>#N/A</v>
      </c>
      <c r="Z5841" s="55" t="e">
        <f t="shared" ref="Z5841" si="10093">Z5840</f>
        <v>#N/A</v>
      </c>
      <c r="AA5841" s="55" t="e">
        <f t="shared" si="10088"/>
        <v>#N/A</v>
      </c>
      <c r="AB5841" s="336" t="e">
        <f t="shared" si="10089"/>
        <v>#N/A</v>
      </c>
      <c r="AC5841" s="223" t="e">
        <f ca="1">INDEX(FGA_COEFFS,1,1)+Z5841*INDEX(FGA_COEFFS,1,2)+Y5841*INDEX(FGA_COEFFS,1,3)+R5841*INDEX(FGA_COEFFS,1,4)+Q5840*INDEX(FGA_COEFFS,1,5)+S5841*INDEX(FGA_COEFFS,1,6)+T5840*INDEX(FGA_COEFFS,1,7)+M5840*INDEX(FGA_COEFFS,1,8)+Y5844*Y5846</f>
        <v>#N/A</v>
      </c>
      <c r="AD5841" s="223" t="e">
        <f ca="1">INDEX(THREEPTA_COEFFS,1,1)+AC5841*INDEX(THREEPTA_COEFFS,1,2)+J5841*INDEX(THREEPTA_COEFFS,1,3)+AA5841*INDEX(THREEPTA_COEFFS,1,4)+K5841*INDEX(THREEPTA_COEFFS,1,5)+L5840*INDEX(THREEPTA_COEFFS,1,6)+Z5844*Z5846</f>
        <v>#N/A</v>
      </c>
      <c r="AE5841" s="223" t="e">
        <f ca="1">INDEX(THREEPTPCT_COEFFS,1,1)+K5841*INDEX(THREEPTPCT_COEFFS,1,2)+L5840*INDEX(THREEPTPCT_COEFFS,1,3)+AA5844*AA5846</f>
        <v>#N/A</v>
      </c>
      <c r="AF5841" s="55" t="e">
        <f t="shared" ca="1" si="10090"/>
        <v>#N/A</v>
      </c>
      <c r="AG5841" s="223" t="e">
        <f ca="1">INDEX(TWOPTPCT_COEFFS,1,1)+AB5841*INDEX(TWOPTPCT_COEFFS,1,2)+I5840*INDEX(TWOPTPCT_COEFFS,1,3)+G5840*INDEX(TWOPTPCT_COEFFS,1,4)+L5840*INDEX(TWOPTPCT_COEFFS,1,5)+AB5844*AB5846</f>
        <v>#N/A</v>
      </c>
      <c r="AH5841" s="223" t="e">
        <f ca="1">INDEX(FTA_COEFFS,1,1)+O5841*INDEX(FTA_COEFFS,1,2)+N5840*INDEX(FTA_COEFFS,1,3)+(Q5841+R5841)*INDEX(FTA_COEFFS,1,4)+(Q5840+R5840)*INDEX(FTA_COEFFS,1,5)+M5840*INDEX(FTA_COEFFS,1,6)+AC5844*AC5846</f>
        <v>#N/A</v>
      </c>
      <c r="AI5841" s="223" t="e">
        <f ca="1">INDEX(FTPCT_COEFFS,1,1)+P5841*INDEX(FTPCT_COEFFS,1,2)+F5841*INDEX(FTPCT_COEFFS,1,3)+G5840*INDEX(FTPCT_COEFFS,1,4)+AD5844*AD5846</f>
        <v>#N/A</v>
      </c>
      <c r="AJ5841" s="338" t="e">
        <f t="shared" ca="1" si="10091"/>
        <v>#N/A</v>
      </c>
      <c r="AK5841" s="55"/>
      <c r="AL5841" s="55"/>
      <c r="AM5841" s="55"/>
      <c r="AN5841" s="55"/>
      <c r="AO5841" s="55"/>
      <c r="AP5841" s="55"/>
      <c r="AQ5841" s="55"/>
      <c r="AR5841" s="55"/>
    </row>
    <row r="5842" spans="1:45" x14ac:dyDescent="0.3">
      <c r="A5842" s="54" t="e">
        <f ca="1">IF(D5840&gt;(D5841+(AVERAGE(V5840,W5840)-AVERAGE(V5841,W5841))/2)+2.5,C5840,IF(D5841&gt;(D5840+(AVERAGE(V5841,W5841)-AVERAGE(V5840,W5840))/2)+2.5,C5841,"Close"))</f>
        <v>#N/A</v>
      </c>
      <c r="B5842" s="64" t="e">
        <f ca="1">IF(D5841&gt;D5840,C5841,C5840)</f>
        <v>#N/A</v>
      </c>
      <c r="D5842" s="56"/>
      <c r="X5842" s="55"/>
      <c r="Y5842" s="55"/>
      <c r="Z5842" s="55"/>
      <c r="AA5842" s="55"/>
      <c r="AB5842" s="55"/>
      <c r="AC5842" s="337"/>
      <c r="AD5842" s="337"/>
      <c r="AE5842" s="337"/>
      <c r="AF5842" s="337"/>
      <c r="AG5842" s="337"/>
      <c r="AH5842" s="337"/>
      <c r="AI5842" s="337"/>
      <c r="AJ5842" s="337"/>
      <c r="AK5842" s="337"/>
      <c r="AL5842" s="337"/>
      <c r="AM5842" s="55"/>
      <c r="AN5842" s="55"/>
      <c r="AO5842" s="55"/>
      <c r="AP5842" s="55"/>
      <c r="AQ5842" s="55"/>
      <c r="AR5842" s="55"/>
      <c r="AS5842" s="55"/>
    </row>
    <row r="5843" spans="1:45" x14ac:dyDescent="0.3">
      <c r="X5843" s="54" t="s">
        <v>1305</v>
      </c>
      <c r="Y5843" s="54" t="s">
        <v>128</v>
      </c>
      <c r="Z5843" s="54" t="s">
        <v>157</v>
      </c>
      <c r="AA5843" s="54" t="s">
        <v>151</v>
      </c>
      <c r="AB5843" s="54" t="s">
        <v>1327</v>
      </c>
      <c r="AC5843" s="54" t="s">
        <v>129</v>
      </c>
      <c r="AD5843" s="54" t="s">
        <v>116</v>
      </c>
      <c r="AE5843" s="54"/>
      <c r="AF5843" s="54"/>
      <c r="AG5843" s="54"/>
      <c r="AH5843" s="54"/>
      <c r="AI5843" s="54"/>
      <c r="AJ5843" s="54"/>
      <c r="AK5843" s="54"/>
      <c r="AL5843" s="54"/>
      <c r="AM5843" s="54"/>
      <c r="AN5843" s="54"/>
      <c r="AO5843" s="54"/>
      <c r="AP5843" s="54"/>
      <c r="AQ5843" s="54"/>
      <c r="AR5843" s="54"/>
      <c r="AS5843" s="54"/>
    </row>
    <row r="5844" spans="1:45" x14ac:dyDescent="0.3">
      <c r="X5844" s="54"/>
      <c r="Y5844" s="54">
        <f t="shared" ref="Y5844:AD5844" si="10094">Y5837</f>
        <v>6.4436999999999998</v>
      </c>
      <c r="Z5844" s="54">
        <f t="shared" si="10094"/>
        <v>4.9371</v>
      </c>
      <c r="AA5844" s="54">
        <f t="shared" si="10094"/>
        <v>11.350300000000001</v>
      </c>
      <c r="AB5844" s="54">
        <f t="shared" si="10094"/>
        <v>7.1900000000000006E-2</v>
      </c>
      <c r="AC5844" s="54">
        <f t="shared" si="10094"/>
        <v>6.2766000000000002</v>
      </c>
      <c r="AD5844" s="54">
        <f t="shared" si="10094"/>
        <v>11.042999999999999</v>
      </c>
      <c r="AE5844" s="54"/>
      <c r="AF5844" s="336"/>
      <c r="AG5844" s="336"/>
      <c r="AH5844" s="336"/>
      <c r="AI5844" s="54"/>
      <c r="AJ5844" s="54"/>
      <c r="AK5844" s="54"/>
      <c r="AL5844" s="54"/>
      <c r="AM5844" s="54"/>
      <c r="AN5844" s="54"/>
      <c r="AO5844" s="54"/>
      <c r="AP5844" s="54"/>
      <c r="AQ5844" s="54"/>
      <c r="AR5844" s="54"/>
      <c r="AS5844" s="54"/>
    </row>
    <row r="5845" spans="1:45" x14ac:dyDescent="0.3">
      <c r="D5845" s="56"/>
      <c r="X5845" s="336"/>
      <c r="Y5845" s="336">
        <f t="shared" ca="1" si="10010"/>
        <v>-1.2308319529478466</v>
      </c>
      <c r="Z5845" s="336">
        <f t="shared" ca="1" si="10010"/>
        <v>-0.61129187343863289</v>
      </c>
      <c r="AA5845" s="336">
        <f t="shared" ca="1" si="10010"/>
        <v>1.3712226002319929</v>
      </c>
      <c r="AB5845" s="336">
        <f t="shared" ca="1" si="10010"/>
        <v>-0.10818143727189139</v>
      </c>
      <c r="AC5845" s="336">
        <f t="shared" ca="1" si="10010"/>
        <v>-9.8020668103284164E-2</v>
      </c>
      <c r="AD5845" s="336">
        <f t="shared" ca="1" si="10010"/>
        <v>0.10992633411022931</v>
      </c>
      <c r="AE5845" s="336"/>
      <c r="AF5845" s="336"/>
      <c r="AG5845" s="336"/>
      <c r="AH5845" s="336"/>
      <c r="AI5845" s="54"/>
      <c r="AJ5845" s="54"/>
      <c r="AK5845" s="54"/>
      <c r="AL5845" s="336"/>
      <c r="AM5845" s="336"/>
      <c r="AN5845" s="336"/>
      <c r="AO5845" s="336"/>
      <c r="AP5845" s="54"/>
      <c r="AQ5845" s="336"/>
      <c r="AR5845" s="336"/>
      <c r="AS5845" s="336"/>
    </row>
    <row r="5846" spans="1:45" x14ac:dyDescent="0.3">
      <c r="C5846" s="54"/>
      <c r="D5846" s="56"/>
      <c r="Y5846" s="336">
        <f t="shared" ca="1" si="10010"/>
        <v>-5.7193462230694089E-2</v>
      </c>
      <c r="Z5846" s="336">
        <f t="shared" ca="1" si="10010"/>
        <v>-0.23989643909984187</v>
      </c>
      <c r="AA5846" s="336">
        <f t="shared" ca="1" si="10010"/>
        <v>0.15054895395601428</v>
      </c>
      <c r="AB5846" s="336">
        <f t="shared" ca="1" si="10010"/>
        <v>-8.0652088883417031E-2</v>
      </c>
      <c r="AC5846" s="336">
        <f t="shared" ca="1" si="10010"/>
        <v>-0.13563180163082153</v>
      </c>
      <c r="AD5846" s="336">
        <f t="shared" ca="1" si="10010"/>
        <v>2.9967779367963066E-2</v>
      </c>
      <c r="AE5846" s="55"/>
      <c r="AF5846" s="55"/>
      <c r="AG5846" s="55"/>
      <c r="AH5846" s="55"/>
      <c r="AI5846" s="55"/>
      <c r="AJ5846" s="55"/>
      <c r="AK5846" s="55"/>
      <c r="AL5846" s="55"/>
      <c r="AM5846" s="55"/>
      <c r="AN5846" s="55"/>
      <c r="AO5846" s="55"/>
      <c r="AP5846" s="55"/>
      <c r="AQ5846" s="55"/>
      <c r="AR5846" s="55"/>
      <c r="AS5846" s="55"/>
    </row>
    <row r="5847" spans="1:45" x14ac:dyDescent="0.3">
      <c r="B5847" s="54" t="s">
        <v>172</v>
      </c>
      <c r="C5847" s="53">
        <f>C5840</f>
        <v>0</v>
      </c>
      <c r="D5847" s="56" t="e">
        <f t="shared" ref="D5847:D5848" ca="1" si="10095">AJ5847</f>
        <v>#N/A</v>
      </c>
      <c r="E5847" s="52" t="e">
        <f t="shared" ref="E5847:W5847" si="10096">E5840</f>
        <v>#N/A</v>
      </c>
      <c r="F5847" s="52" t="e">
        <f t="shared" si="10096"/>
        <v>#N/A</v>
      </c>
      <c r="G5847" s="52" t="e">
        <f t="shared" si="10096"/>
        <v>#N/A</v>
      </c>
      <c r="H5847" s="52" t="e">
        <f t="shared" si="10096"/>
        <v>#N/A</v>
      </c>
      <c r="I5847" s="52" t="e">
        <f t="shared" si="10096"/>
        <v>#N/A</v>
      </c>
      <c r="J5847" s="52" t="e">
        <f t="shared" si="10096"/>
        <v>#N/A</v>
      </c>
      <c r="K5847" s="52" t="e">
        <f t="shared" si="10096"/>
        <v>#N/A</v>
      </c>
      <c r="L5847" s="52" t="e">
        <f t="shared" si="10096"/>
        <v>#N/A</v>
      </c>
      <c r="M5847" s="52" t="e">
        <f t="shared" si="10096"/>
        <v>#N/A</v>
      </c>
      <c r="N5847" s="52" t="e">
        <f t="shared" si="10096"/>
        <v>#N/A</v>
      </c>
      <c r="O5847" s="52" t="e">
        <f t="shared" si="10096"/>
        <v>#N/A</v>
      </c>
      <c r="P5847" s="52" t="e">
        <f t="shared" si="10096"/>
        <v>#N/A</v>
      </c>
      <c r="Q5847" s="52" t="e">
        <f t="shared" si="10096"/>
        <v>#N/A</v>
      </c>
      <c r="R5847" s="52" t="e">
        <f t="shared" si="10096"/>
        <v>#N/A</v>
      </c>
      <c r="S5847" s="52" t="e">
        <f t="shared" si="10096"/>
        <v>#N/A</v>
      </c>
      <c r="T5847" s="52" t="e">
        <f t="shared" si="10096"/>
        <v>#N/A</v>
      </c>
      <c r="U5847" s="52" t="e">
        <f t="shared" si="10096"/>
        <v>#N/A</v>
      </c>
      <c r="V5847" s="52" t="e">
        <f t="shared" si="10096"/>
        <v>#N/A</v>
      </c>
      <c r="W5847" s="52" t="e">
        <f t="shared" si="10096"/>
        <v>#N/A</v>
      </c>
      <c r="X5847" s="55" t="e">
        <f t="shared" ref="X5847:X5848" si="10097">(H5847-(O5847*P5847)/100-3*(J5847*K5847)/100)/2</f>
        <v>#N/A</v>
      </c>
      <c r="Y5847" s="55" t="e">
        <f t="shared" ref="Y5847:Y5848" si="10098">SUM(X5847,(J5847*K5847/100))/(F5847/100)</f>
        <v>#N/A</v>
      </c>
      <c r="Z5847" s="55" t="e">
        <f t="shared" ref="Z5847" si="10099">U5847*0.5+U5848*0.5</f>
        <v>#N/A</v>
      </c>
      <c r="AA5847" s="55" t="e">
        <f t="shared" ref="AA5847:AA5848" si="10100">J5847/Y5847</f>
        <v>#N/A</v>
      </c>
      <c r="AB5847" s="336" t="e">
        <f t="shared" ref="AB5847:AB5848" si="10101">X5847/(Y5847-J5847)</f>
        <v>#N/A</v>
      </c>
      <c r="AC5847" s="223" t="e">
        <f ca="1">INDEX(FGA_COEFFS,1,1)+Z5847*INDEX(FGA_COEFFS,1,2)+Y5847*INDEX(FGA_COEFFS,1,3)+R5847*INDEX(FGA_COEFFS,1,4)+Q5848*INDEX(FGA_COEFFS,1,5)+S5847*INDEX(FGA_COEFFS,1,6)+T5848*INDEX(FGA_COEFFS,1,7)+M5848*INDEX(FGA_COEFFS,1,8)+Y5851*Y5852</f>
        <v>#N/A</v>
      </c>
      <c r="AD5847" s="223" t="e">
        <f ca="1">INDEX(THREEPTA_COEFFS,1,1)+AC5847*INDEX(THREEPTA_COEFFS,1,2)+J5847*INDEX(THREEPTA_COEFFS,1,3)+AA5847*INDEX(THREEPTA_COEFFS,1,4)+K5847*INDEX(THREEPTA_COEFFS,1,5)+L5848*INDEX(THREEPTA_COEFFS,1,6)+Z5851*Z5852</f>
        <v>#N/A</v>
      </c>
      <c r="AE5847" s="223" t="e">
        <f ca="1">INDEX(THREEPTPCT_COEFFS,1,1)+K5847*INDEX(THREEPTPCT_COEFFS,1,2)+L5848*INDEX(THREEPTPCT_COEFFS,1,3)+AA5851*AA5852</f>
        <v>#N/A</v>
      </c>
      <c r="AF5847" s="55" t="e">
        <f t="shared" ref="AF5847:AF5848" ca="1" si="10102">AC5847-AD5847</f>
        <v>#N/A</v>
      </c>
      <c r="AG5847" s="223" t="e">
        <f ca="1">INDEX(TWOPTPCT_COEFFS,1,1)+AB5847*INDEX(TWOPTPCT_COEFFS,1,2)+I5848*INDEX(TWOPTPCT_COEFFS,1,3)+G5848*INDEX(TWOPTPCT_COEFFS,1,4)+L5848*INDEX(TWOPTPCT_COEFFS,1,5)+AB5851*AB5852</f>
        <v>#N/A</v>
      </c>
      <c r="AH5847" s="223" t="e">
        <f ca="1">INDEX(FTA_COEFFS,1,1)+O5847*INDEX(FTA_COEFFS,1,2)+N5848*INDEX(FTA_COEFFS,1,3)+(Q5847+R5847)*INDEX(FTA_COEFFS,1,4)+(Q5848+R5848)*INDEX(FTA_COEFFS,1,5)+M5848*INDEX(FTA_COEFFS,1,6)+AC5851*AC5852</f>
        <v>#N/A</v>
      </c>
      <c r="AI5847" s="223" t="e">
        <f ca="1">INDEX(FTPCT_COEFFS,1,1)+P5847*INDEX(FTPCT_COEFFS,1,2)+F5847*INDEX(FTPCT_COEFFS,1,3)+G5848*INDEX(FTPCT_COEFFS,1,4)+AD5851*AD5852</f>
        <v>#N/A</v>
      </c>
      <c r="AJ5847" s="338" t="e">
        <f t="shared" ref="AJ5847:AJ5848" ca="1" si="10103">AD5847*AE5847/100+AF5847*AG5847+AH5847*AI5847/100</f>
        <v>#N/A</v>
      </c>
      <c r="AK5847" s="55"/>
      <c r="AL5847" s="55"/>
      <c r="AM5847" s="55"/>
      <c r="AN5847" s="55"/>
      <c r="AO5847" s="55"/>
      <c r="AP5847" s="55"/>
      <c r="AQ5847" s="55"/>
      <c r="AR5847" s="55"/>
    </row>
    <row r="5848" spans="1:45" x14ac:dyDescent="0.3">
      <c r="B5848" s="54" t="s">
        <v>175</v>
      </c>
      <c r="C5848" s="54">
        <f>C5841</f>
        <v>0</v>
      </c>
      <c r="D5848" s="56" t="e">
        <f t="shared" ca="1" si="10095"/>
        <v>#N/A</v>
      </c>
      <c r="E5848" s="52" t="e">
        <f t="shared" ref="E5848:W5848" si="10104">E5841</f>
        <v>#N/A</v>
      </c>
      <c r="F5848" s="52" t="e">
        <f t="shared" si="10104"/>
        <v>#N/A</v>
      </c>
      <c r="G5848" s="52" t="e">
        <f t="shared" si="10104"/>
        <v>#N/A</v>
      </c>
      <c r="H5848" s="52" t="e">
        <f t="shared" si="10104"/>
        <v>#N/A</v>
      </c>
      <c r="I5848" s="52" t="e">
        <f t="shared" si="10104"/>
        <v>#N/A</v>
      </c>
      <c r="J5848" s="52" t="e">
        <f t="shared" si="10104"/>
        <v>#N/A</v>
      </c>
      <c r="K5848" s="52" t="e">
        <f t="shared" si="10104"/>
        <v>#N/A</v>
      </c>
      <c r="L5848" s="52" t="e">
        <f t="shared" si="10104"/>
        <v>#N/A</v>
      </c>
      <c r="M5848" s="52" t="e">
        <f t="shared" si="10104"/>
        <v>#N/A</v>
      </c>
      <c r="N5848" s="52" t="e">
        <f t="shared" si="10104"/>
        <v>#N/A</v>
      </c>
      <c r="O5848" s="52" t="e">
        <f t="shared" si="10104"/>
        <v>#N/A</v>
      </c>
      <c r="P5848" s="52" t="e">
        <f t="shared" si="10104"/>
        <v>#N/A</v>
      </c>
      <c r="Q5848" s="52" t="e">
        <f t="shared" si="10104"/>
        <v>#N/A</v>
      </c>
      <c r="R5848" s="52" t="e">
        <f t="shared" si="10104"/>
        <v>#N/A</v>
      </c>
      <c r="S5848" s="52" t="e">
        <f t="shared" si="10104"/>
        <v>#N/A</v>
      </c>
      <c r="T5848" s="52" t="e">
        <f t="shared" si="10104"/>
        <v>#N/A</v>
      </c>
      <c r="U5848" s="52" t="e">
        <f t="shared" si="10104"/>
        <v>#N/A</v>
      </c>
      <c r="V5848" s="52" t="e">
        <f t="shared" si="10104"/>
        <v>#N/A</v>
      </c>
      <c r="W5848" s="52" t="e">
        <f t="shared" si="10104"/>
        <v>#N/A</v>
      </c>
      <c r="X5848" s="55" t="e">
        <f t="shared" si="10097"/>
        <v>#N/A</v>
      </c>
      <c r="Y5848" s="55" t="e">
        <f t="shared" si="10098"/>
        <v>#N/A</v>
      </c>
      <c r="Z5848" s="55" t="e">
        <f t="shared" ref="Z5848" si="10105">Z5847</f>
        <v>#N/A</v>
      </c>
      <c r="AA5848" s="55" t="e">
        <f t="shared" si="10100"/>
        <v>#N/A</v>
      </c>
      <c r="AB5848" s="336" t="e">
        <f t="shared" si="10101"/>
        <v>#N/A</v>
      </c>
      <c r="AC5848" s="223" t="e">
        <f ca="1">INDEX(FGA_COEFFS,1,1)+Z5848*INDEX(FGA_COEFFS,1,2)+Y5848*INDEX(FGA_COEFFS,1,3)+R5848*INDEX(FGA_COEFFS,1,4)+Q5847*INDEX(FGA_COEFFS,1,5)+S5848*INDEX(FGA_COEFFS,1,6)+T5847*INDEX(FGA_COEFFS,1,7)+M5847*INDEX(FGA_COEFFS,1,8)+Y5851*Y5853</f>
        <v>#N/A</v>
      </c>
      <c r="AD5848" s="223" t="e">
        <f ca="1">INDEX(THREEPTA_COEFFS,1,1)+AC5848*INDEX(THREEPTA_COEFFS,1,2)+J5848*INDEX(THREEPTA_COEFFS,1,3)+AA5848*INDEX(THREEPTA_COEFFS,1,4)+K5848*INDEX(THREEPTA_COEFFS,1,5)+L5847*INDEX(THREEPTA_COEFFS,1,6)+Z5851*Z5853</f>
        <v>#N/A</v>
      </c>
      <c r="AE5848" s="223" t="e">
        <f ca="1">INDEX(THREEPTPCT_COEFFS,1,1)+K5848*INDEX(THREEPTPCT_COEFFS,1,2)+L5847*INDEX(THREEPTPCT_COEFFS,1,3)+AA5851*AA5853</f>
        <v>#N/A</v>
      </c>
      <c r="AF5848" s="55" t="e">
        <f t="shared" ca="1" si="10102"/>
        <v>#N/A</v>
      </c>
      <c r="AG5848" s="223" t="e">
        <f ca="1">INDEX(TWOPTPCT_COEFFS,1,1)+AB5848*INDEX(TWOPTPCT_COEFFS,1,2)+I5847*INDEX(TWOPTPCT_COEFFS,1,3)+G5847*INDEX(TWOPTPCT_COEFFS,1,4)+L5847*INDEX(TWOPTPCT_COEFFS,1,5)+AB5851*AB5853</f>
        <v>#N/A</v>
      </c>
      <c r="AH5848" s="223" t="e">
        <f ca="1">INDEX(FTA_COEFFS,1,1)+O5848*INDEX(FTA_COEFFS,1,2)+N5847*INDEX(FTA_COEFFS,1,3)+(Q5848+R5848)*INDEX(FTA_COEFFS,1,4)+(Q5847+R5847)*INDEX(FTA_COEFFS,1,5)+M5847*INDEX(FTA_COEFFS,1,6)+AC5851*AC5853</f>
        <v>#N/A</v>
      </c>
      <c r="AI5848" s="223" t="e">
        <f ca="1">INDEX(FTPCT_COEFFS,1,1)+P5848*INDEX(FTPCT_COEFFS,1,2)+F5848*INDEX(FTPCT_COEFFS,1,3)+G5847*INDEX(FTPCT_COEFFS,1,4)+AD5851*AD5853</f>
        <v>#N/A</v>
      </c>
      <c r="AJ5848" s="338" t="e">
        <f t="shared" ca="1" si="10103"/>
        <v>#N/A</v>
      </c>
      <c r="AK5848" s="55"/>
      <c r="AL5848" s="55"/>
      <c r="AM5848" s="55"/>
      <c r="AN5848" s="55"/>
      <c r="AO5848" s="55"/>
      <c r="AP5848" s="55"/>
      <c r="AQ5848" s="55"/>
      <c r="AR5848" s="55"/>
    </row>
    <row r="5849" spans="1:45" x14ac:dyDescent="0.3">
      <c r="A5849" s="54" t="e">
        <f ca="1">IF(D5847&gt;(D5848+(AVERAGE(V5847,W5847)-AVERAGE(V5848,W5848))/2)+2.5,C5847,IF(D5848&gt;(D5847+(AVERAGE(V5848,W5848)-AVERAGE(V5847,W5847))/2)+2.5,C5848,"Close"))</f>
        <v>#N/A</v>
      </c>
      <c r="B5849" s="64" t="e">
        <f ca="1">IF(D5848&gt;D5847,C5848,C5847)</f>
        <v>#N/A</v>
      </c>
      <c r="D5849" s="56"/>
      <c r="X5849" s="55"/>
      <c r="Y5849" s="55"/>
      <c r="Z5849" s="55"/>
      <c r="AA5849" s="55"/>
      <c r="AB5849" s="55"/>
      <c r="AC5849" s="337"/>
      <c r="AD5849" s="337"/>
      <c r="AE5849" s="337"/>
      <c r="AF5849" s="337"/>
      <c r="AG5849" s="337"/>
      <c r="AH5849" s="337"/>
      <c r="AI5849" s="337"/>
      <c r="AJ5849" s="337"/>
      <c r="AK5849" s="337"/>
      <c r="AL5849" s="337"/>
      <c r="AM5849" s="55"/>
      <c r="AN5849" s="55"/>
      <c r="AO5849" s="55"/>
      <c r="AP5849" s="55"/>
      <c r="AQ5849" s="55"/>
      <c r="AR5849" s="55"/>
      <c r="AS5849" s="55"/>
    </row>
    <row r="5850" spans="1:45" x14ac:dyDescent="0.3">
      <c r="X5850" s="54" t="s">
        <v>1305</v>
      </c>
      <c r="Y5850" s="54" t="s">
        <v>128</v>
      </c>
      <c r="Z5850" s="54" t="s">
        <v>157</v>
      </c>
      <c r="AA5850" s="54" t="s">
        <v>151</v>
      </c>
      <c r="AB5850" s="54" t="s">
        <v>1327</v>
      </c>
      <c r="AC5850" s="54" t="s">
        <v>129</v>
      </c>
      <c r="AD5850" s="54" t="s">
        <v>116</v>
      </c>
      <c r="AE5850" s="54"/>
      <c r="AF5850" s="54"/>
      <c r="AG5850" s="54"/>
      <c r="AH5850" s="54"/>
      <c r="AI5850" s="54"/>
      <c r="AJ5850" s="54"/>
      <c r="AK5850" s="54"/>
      <c r="AL5850" s="54"/>
      <c r="AM5850" s="54"/>
      <c r="AN5850" s="54"/>
      <c r="AO5850" s="54"/>
      <c r="AP5850" s="54"/>
      <c r="AQ5850" s="54"/>
      <c r="AR5850" s="54"/>
      <c r="AS5850" s="54"/>
    </row>
    <row r="5851" spans="1:45" x14ac:dyDescent="0.3">
      <c r="X5851" s="54"/>
      <c r="Y5851" s="54">
        <f t="shared" ref="Y5851:AD5851" si="10106">Y5844</f>
        <v>6.4436999999999998</v>
      </c>
      <c r="Z5851" s="54">
        <f t="shared" si="10106"/>
        <v>4.9371</v>
      </c>
      <c r="AA5851" s="54">
        <f t="shared" si="10106"/>
        <v>11.350300000000001</v>
      </c>
      <c r="AB5851" s="54">
        <f t="shared" si="10106"/>
        <v>7.1900000000000006E-2</v>
      </c>
      <c r="AC5851" s="54">
        <f t="shared" si="10106"/>
        <v>6.2766000000000002</v>
      </c>
      <c r="AD5851" s="54">
        <f t="shared" si="10106"/>
        <v>11.042999999999999</v>
      </c>
      <c r="AE5851" s="54"/>
      <c r="AF5851" s="336"/>
      <c r="AG5851" s="336"/>
      <c r="AH5851" s="336"/>
      <c r="AI5851" s="54"/>
      <c r="AJ5851" s="54"/>
      <c r="AK5851" s="54"/>
      <c r="AL5851" s="54"/>
      <c r="AM5851" s="54"/>
      <c r="AN5851" s="54"/>
      <c r="AO5851" s="54"/>
      <c r="AP5851" s="54"/>
      <c r="AQ5851" s="54"/>
      <c r="AR5851" s="54"/>
      <c r="AS5851" s="54"/>
    </row>
    <row r="5852" spans="1:45" x14ac:dyDescent="0.3">
      <c r="D5852" s="56"/>
      <c r="X5852" s="336"/>
      <c r="Y5852" s="336">
        <f t="shared" ca="1" si="10010"/>
        <v>0.98105465564691952</v>
      </c>
      <c r="Z5852" s="336">
        <f t="shared" ca="1" si="10010"/>
        <v>0.76283081565980071</v>
      </c>
      <c r="AA5852" s="336">
        <f t="shared" ca="1" si="10010"/>
        <v>1.3523588225520566</v>
      </c>
      <c r="AB5852" s="336">
        <f t="shared" ca="1" si="10010"/>
        <v>-1.6225490551863139E-3</v>
      </c>
      <c r="AC5852" s="336">
        <f t="shared" ca="1" si="10010"/>
        <v>0.54518274237789721</v>
      </c>
      <c r="AD5852" s="336">
        <f t="shared" ca="1" si="10010"/>
        <v>-8.9784959157984207E-2</v>
      </c>
      <c r="AE5852" s="336"/>
      <c r="AF5852" s="336"/>
      <c r="AG5852" s="336"/>
      <c r="AH5852" s="336"/>
      <c r="AI5852" s="54"/>
      <c r="AJ5852" s="54"/>
      <c r="AK5852" s="54"/>
      <c r="AL5852" s="336"/>
      <c r="AM5852" s="336"/>
      <c r="AN5852" s="336"/>
      <c r="AO5852" s="336"/>
      <c r="AP5852" s="54"/>
      <c r="AQ5852" s="336"/>
      <c r="AR5852" s="336"/>
      <c r="AS5852" s="336"/>
    </row>
    <row r="5853" spans="1:45" x14ac:dyDescent="0.3">
      <c r="C5853" s="54"/>
      <c r="D5853" s="56"/>
      <c r="Y5853" s="336">
        <f t="shared" ca="1" si="10010"/>
        <v>7.9456662075380838E-2</v>
      </c>
      <c r="Z5853" s="336">
        <f t="shared" ca="1" si="10010"/>
        <v>0.72819092824652976</v>
      </c>
      <c r="AA5853" s="336">
        <f t="shared" ca="1" si="10010"/>
        <v>9.9470089724560451E-2</v>
      </c>
      <c r="AB5853" s="336">
        <f t="shared" ca="1" si="10010"/>
        <v>0.91188340953667868</v>
      </c>
      <c r="AC5853" s="336">
        <f t="shared" ca="1" si="10010"/>
        <v>-1.4507317942860103</v>
      </c>
      <c r="AD5853" s="336">
        <f t="shared" ca="1" si="10010"/>
        <v>-0.61056167566225983</v>
      </c>
      <c r="AE5853" s="55"/>
      <c r="AF5853" s="55"/>
      <c r="AG5853" s="55"/>
      <c r="AH5853" s="55"/>
      <c r="AI5853" s="55"/>
      <c r="AJ5853" s="55"/>
      <c r="AK5853" s="55"/>
      <c r="AL5853" s="55"/>
      <c r="AM5853" s="55"/>
      <c r="AN5853" s="55"/>
      <c r="AO5853" s="55"/>
      <c r="AP5853" s="55"/>
      <c r="AQ5853" s="55"/>
      <c r="AR5853" s="55"/>
      <c r="AS5853" s="55"/>
    </row>
    <row r="5854" spans="1:45" x14ac:dyDescent="0.3">
      <c r="B5854" s="54" t="s">
        <v>172</v>
      </c>
      <c r="C5854" s="53">
        <f>C5847</f>
        <v>0</v>
      </c>
      <c r="D5854" s="56" t="e">
        <f t="shared" ref="D5854:D5855" ca="1" si="10107">AJ5854</f>
        <v>#N/A</v>
      </c>
      <c r="E5854" s="52" t="e">
        <f t="shared" ref="E5854:W5854" si="10108">E5847</f>
        <v>#N/A</v>
      </c>
      <c r="F5854" s="52" t="e">
        <f t="shared" si="10108"/>
        <v>#N/A</v>
      </c>
      <c r="G5854" s="52" t="e">
        <f t="shared" si="10108"/>
        <v>#N/A</v>
      </c>
      <c r="H5854" s="52" t="e">
        <f t="shared" si="10108"/>
        <v>#N/A</v>
      </c>
      <c r="I5854" s="52" t="e">
        <f t="shared" si="10108"/>
        <v>#N/A</v>
      </c>
      <c r="J5854" s="52" t="e">
        <f t="shared" si="10108"/>
        <v>#N/A</v>
      </c>
      <c r="K5854" s="52" t="e">
        <f t="shared" si="10108"/>
        <v>#N/A</v>
      </c>
      <c r="L5854" s="52" t="e">
        <f t="shared" si="10108"/>
        <v>#N/A</v>
      </c>
      <c r="M5854" s="52" t="e">
        <f t="shared" si="10108"/>
        <v>#N/A</v>
      </c>
      <c r="N5854" s="52" t="e">
        <f t="shared" si="10108"/>
        <v>#N/A</v>
      </c>
      <c r="O5854" s="52" t="e">
        <f t="shared" si="10108"/>
        <v>#N/A</v>
      </c>
      <c r="P5854" s="52" t="e">
        <f t="shared" si="10108"/>
        <v>#N/A</v>
      </c>
      <c r="Q5854" s="52" t="e">
        <f t="shared" si="10108"/>
        <v>#N/A</v>
      </c>
      <c r="R5854" s="52" t="e">
        <f t="shared" si="10108"/>
        <v>#N/A</v>
      </c>
      <c r="S5854" s="52" t="e">
        <f t="shared" si="10108"/>
        <v>#N/A</v>
      </c>
      <c r="T5854" s="52" t="e">
        <f t="shared" si="10108"/>
        <v>#N/A</v>
      </c>
      <c r="U5854" s="52" t="e">
        <f t="shared" si="10108"/>
        <v>#N/A</v>
      </c>
      <c r="V5854" s="52" t="e">
        <f t="shared" si="10108"/>
        <v>#N/A</v>
      </c>
      <c r="W5854" s="52" t="e">
        <f t="shared" si="10108"/>
        <v>#N/A</v>
      </c>
      <c r="X5854" s="55" t="e">
        <f t="shared" ref="X5854:X5855" si="10109">(H5854-(O5854*P5854)/100-3*(J5854*K5854)/100)/2</f>
        <v>#N/A</v>
      </c>
      <c r="Y5854" s="55" t="e">
        <f t="shared" ref="Y5854:Y5855" si="10110">SUM(X5854,(J5854*K5854/100))/(F5854/100)</f>
        <v>#N/A</v>
      </c>
      <c r="Z5854" s="55" t="e">
        <f t="shared" ref="Z5854" si="10111">U5854*0.5+U5855*0.5</f>
        <v>#N/A</v>
      </c>
      <c r="AA5854" s="55" t="e">
        <f t="shared" ref="AA5854:AA5855" si="10112">J5854/Y5854</f>
        <v>#N/A</v>
      </c>
      <c r="AB5854" s="336" t="e">
        <f t="shared" ref="AB5854:AB5855" si="10113">X5854/(Y5854-J5854)</f>
        <v>#N/A</v>
      </c>
      <c r="AC5854" s="223" t="e">
        <f ca="1">INDEX(FGA_COEFFS,1,1)+Z5854*INDEX(FGA_COEFFS,1,2)+Y5854*INDEX(FGA_COEFFS,1,3)+R5854*INDEX(FGA_COEFFS,1,4)+Q5855*INDEX(FGA_COEFFS,1,5)+S5854*INDEX(FGA_COEFFS,1,6)+T5855*INDEX(FGA_COEFFS,1,7)+M5855*INDEX(FGA_COEFFS,1,8)+Y5858*Y5859</f>
        <v>#N/A</v>
      </c>
      <c r="AD5854" s="223" t="e">
        <f ca="1">INDEX(THREEPTA_COEFFS,1,1)+AC5854*INDEX(THREEPTA_COEFFS,1,2)+J5854*INDEX(THREEPTA_COEFFS,1,3)+AA5854*INDEX(THREEPTA_COEFFS,1,4)+K5854*INDEX(THREEPTA_COEFFS,1,5)+L5855*INDEX(THREEPTA_COEFFS,1,6)+Z5858*Z5859</f>
        <v>#N/A</v>
      </c>
      <c r="AE5854" s="223" t="e">
        <f ca="1">INDEX(THREEPTPCT_COEFFS,1,1)+K5854*INDEX(THREEPTPCT_COEFFS,1,2)+L5855*INDEX(THREEPTPCT_COEFFS,1,3)+AA5858*AA5859</f>
        <v>#N/A</v>
      </c>
      <c r="AF5854" s="55" t="e">
        <f t="shared" ref="AF5854:AF5855" ca="1" si="10114">AC5854-AD5854</f>
        <v>#N/A</v>
      </c>
      <c r="AG5854" s="223" t="e">
        <f ca="1">INDEX(TWOPTPCT_COEFFS,1,1)+AB5854*INDEX(TWOPTPCT_COEFFS,1,2)+I5855*INDEX(TWOPTPCT_COEFFS,1,3)+G5855*INDEX(TWOPTPCT_COEFFS,1,4)+L5855*INDEX(TWOPTPCT_COEFFS,1,5)+AB5858*AB5859</f>
        <v>#N/A</v>
      </c>
      <c r="AH5854" s="223" t="e">
        <f ca="1">INDEX(FTA_COEFFS,1,1)+O5854*INDEX(FTA_COEFFS,1,2)+N5855*INDEX(FTA_COEFFS,1,3)+(Q5854+R5854)*INDEX(FTA_COEFFS,1,4)+(Q5855+R5855)*INDEX(FTA_COEFFS,1,5)+M5855*INDEX(FTA_COEFFS,1,6)+AC5858*AC5859</f>
        <v>#N/A</v>
      </c>
      <c r="AI5854" s="223" t="e">
        <f ca="1">INDEX(FTPCT_COEFFS,1,1)+P5854*INDEX(FTPCT_COEFFS,1,2)+F5854*INDEX(FTPCT_COEFFS,1,3)+G5855*INDEX(FTPCT_COEFFS,1,4)+AD5858*AD5859</f>
        <v>#N/A</v>
      </c>
      <c r="AJ5854" s="338" t="e">
        <f t="shared" ref="AJ5854:AJ5855" ca="1" si="10115">AD5854*AE5854/100+AF5854*AG5854+AH5854*AI5854/100</f>
        <v>#N/A</v>
      </c>
      <c r="AK5854" s="55"/>
      <c r="AL5854" s="55"/>
      <c r="AM5854" s="55"/>
      <c r="AN5854" s="55"/>
      <c r="AO5854" s="55"/>
      <c r="AP5854" s="55"/>
      <c r="AQ5854" s="55"/>
      <c r="AR5854" s="55"/>
    </row>
    <row r="5855" spans="1:45" x14ac:dyDescent="0.3">
      <c r="B5855" s="54" t="s">
        <v>175</v>
      </c>
      <c r="C5855" s="54">
        <f>C5848</f>
        <v>0</v>
      </c>
      <c r="D5855" s="56" t="e">
        <f t="shared" ca="1" si="10107"/>
        <v>#N/A</v>
      </c>
      <c r="E5855" s="52" t="e">
        <f t="shared" ref="E5855:W5855" si="10116">E5848</f>
        <v>#N/A</v>
      </c>
      <c r="F5855" s="52" t="e">
        <f t="shared" si="10116"/>
        <v>#N/A</v>
      </c>
      <c r="G5855" s="52" t="e">
        <f t="shared" si="10116"/>
        <v>#N/A</v>
      </c>
      <c r="H5855" s="52" t="e">
        <f t="shared" si="10116"/>
        <v>#N/A</v>
      </c>
      <c r="I5855" s="52" t="e">
        <f t="shared" si="10116"/>
        <v>#N/A</v>
      </c>
      <c r="J5855" s="52" t="e">
        <f t="shared" si="10116"/>
        <v>#N/A</v>
      </c>
      <c r="K5855" s="52" t="e">
        <f t="shared" si="10116"/>
        <v>#N/A</v>
      </c>
      <c r="L5855" s="52" t="e">
        <f t="shared" si="10116"/>
        <v>#N/A</v>
      </c>
      <c r="M5855" s="52" t="e">
        <f t="shared" si="10116"/>
        <v>#N/A</v>
      </c>
      <c r="N5855" s="52" t="e">
        <f t="shared" si="10116"/>
        <v>#N/A</v>
      </c>
      <c r="O5855" s="52" t="e">
        <f t="shared" si="10116"/>
        <v>#N/A</v>
      </c>
      <c r="P5855" s="52" t="e">
        <f t="shared" si="10116"/>
        <v>#N/A</v>
      </c>
      <c r="Q5855" s="52" t="e">
        <f t="shared" si="10116"/>
        <v>#N/A</v>
      </c>
      <c r="R5855" s="52" t="e">
        <f t="shared" si="10116"/>
        <v>#N/A</v>
      </c>
      <c r="S5855" s="52" t="e">
        <f t="shared" si="10116"/>
        <v>#N/A</v>
      </c>
      <c r="T5855" s="52" t="e">
        <f t="shared" si="10116"/>
        <v>#N/A</v>
      </c>
      <c r="U5855" s="52" t="e">
        <f t="shared" si="10116"/>
        <v>#N/A</v>
      </c>
      <c r="V5855" s="52" t="e">
        <f t="shared" si="10116"/>
        <v>#N/A</v>
      </c>
      <c r="W5855" s="52" t="e">
        <f t="shared" si="10116"/>
        <v>#N/A</v>
      </c>
      <c r="X5855" s="55" t="e">
        <f t="shared" si="10109"/>
        <v>#N/A</v>
      </c>
      <c r="Y5855" s="55" t="e">
        <f t="shared" si="10110"/>
        <v>#N/A</v>
      </c>
      <c r="Z5855" s="55" t="e">
        <f t="shared" ref="Z5855" si="10117">Z5854</f>
        <v>#N/A</v>
      </c>
      <c r="AA5855" s="55" t="e">
        <f t="shared" si="10112"/>
        <v>#N/A</v>
      </c>
      <c r="AB5855" s="336" t="e">
        <f t="shared" si="10113"/>
        <v>#N/A</v>
      </c>
      <c r="AC5855" s="223" t="e">
        <f ca="1">INDEX(FGA_COEFFS,1,1)+Z5855*INDEX(FGA_COEFFS,1,2)+Y5855*INDEX(FGA_COEFFS,1,3)+R5855*INDEX(FGA_COEFFS,1,4)+Q5854*INDEX(FGA_COEFFS,1,5)+S5855*INDEX(FGA_COEFFS,1,6)+T5854*INDEX(FGA_COEFFS,1,7)+M5854*INDEX(FGA_COEFFS,1,8)+Y5858*Y5860</f>
        <v>#N/A</v>
      </c>
      <c r="AD5855" s="223" t="e">
        <f ca="1">INDEX(THREEPTA_COEFFS,1,1)+AC5855*INDEX(THREEPTA_COEFFS,1,2)+J5855*INDEX(THREEPTA_COEFFS,1,3)+AA5855*INDEX(THREEPTA_COEFFS,1,4)+K5855*INDEX(THREEPTA_COEFFS,1,5)+L5854*INDEX(THREEPTA_COEFFS,1,6)+Z5858*Z5860</f>
        <v>#N/A</v>
      </c>
      <c r="AE5855" s="223" t="e">
        <f ca="1">INDEX(THREEPTPCT_COEFFS,1,1)+K5855*INDEX(THREEPTPCT_COEFFS,1,2)+L5854*INDEX(THREEPTPCT_COEFFS,1,3)+AA5858*AA5860</f>
        <v>#N/A</v>
      </c>
      <c r="AF5855" s="55" t="e">
        <f t="shared" ca="1" si="10114"/>
        <v>#N/A</v>
      </c>
      <c r="AG5855" s="223" t="e">
        <f ca="1">INDEX(TWOPTPCT_COEFFS,1,1)+AB5855*INDEX(TWOPTPCT_COEFFS,1,2)+I5854*INDEX(TWOPTPCT_COEFFS,1,3)+G5854*INDEX(TWOPTPCT_COEFFS,1,4)+L5854*INDEX(TWOPTPCT_COEFFS,1,5)+AB5858*AB5860</f>
        <v>#N/A</v>
      </c>
      <c r="AH5855" s="223" t="e">
        <f ca="1">INDEX(FTA_COEFFS,1,1)+O5855*INDEX(FTA_COEFFS,1,2)+N5854*INDEX(FTA_COEFFS,1,3)+(Q5855+R5855)*INDEX(FTA_COEFFS,1,4)+(Q5854+R5854)*INDEX(FTA_COEFFS,1,5)+M5854*INDEX(FTA_COEFFS,1,6)+AC5858*AC5860</f>
        <v>#N/A</v>
      </c>
      <c r="AI5855" s="223" t="e">
        <f ca="1">INDEX(FTPCT_COEFFS,1,1)+P5855*INDEX(FTPCT_COEFFS,1,2)+F5855*INDEX(FTPCT_COEFFS,1,3)+G5854*INDEX(FTPCT_COEFFS,1,4)+AD5858*AD5860</f>
        <v>#N/A</v>
      </c>
      <c r="AJ5855" s="338" t="e">
        <f t="shared" ca="1" si="10115"/>
        <v>#N/A</v>
      </c>
      <c r="AK5855" s="55"/>
      <c r="AL5855" s="55"/>
      <c r="AM5855" s="55"/>
      <c r="AN5855" s="55"/>
      <c r="AO5855" s="55"/>
      <c r="AP5855" s="55"/>
      <c r="AQ5855" s="55"/>
      <c r="AR5855" s="55"/>
    </row>
    <row r="5856" spans="1:45" x14ac:dyDescent="0.3">
      <c r="A5856" s="54" t="e">
        <f ca="1">IF(D5854&gt;(D5855+(AVERAGE(V5854,W5854)-AVERAGE(V5855,W5855))/2)+2.5,C5854,IF(D5855&gt;(D5854+(AVERAGE(V5855,W5855)-AVERAGE(V5854,W5854))/2)+2.5,C5855,"Close"))</f>
        <v>#N/A</v>
      </c>
      <c r="B5856" s="64" t="e">
        <f ca="1">IF(D5855&gt;D5854,C5855,C5854)</f>
        <v>#N/A</v>
      </c>
      <c r="D5856" s="56"/>
      <c r="X5856" s="55"/>
      <c r="Y5856" s="55"/>
      <c r="Z5856" s="55"/>
      <c r="AA5856" s="55"/>
      <c r="AB5856" s="55"/>
      <c r="AC5856" s="337"/>
      <c r="AD5856" s="337"/>
      <c r="AE5856" s="337"/>
      <c r="AF5856" s="337"/>
      <c r="AG5856" s="337"/>
      <c r="AH5856" s="337"/>
      <c r="AI5856" s="337"/>
      <c r="AJ5856" s="337"/>
      <c r="AK5856" s="337"/>
      <c r="AL5856" s="337"/>
      <c r="AM5856" s="55"/>
      <c r="AN5856" s="55"/>
      <c r="AO5856" s="55"/>
      <c r="AP5856" s="55"/>
      <c r="AQ5856" s="55"/>
      <c r="AR5856" s="55"/>
      <c r="AS5856" s="55"/>
    </row>
    <row r="5857" spans="1:45" x14ac:dyDescent="0.3">
      <c r="X5857" s="54" t="s">
        <v>1305</v>
      </c>
      <c r="Y5857" s="54" t="s">
        <v>128</v>
      </c>
      <c r="Z5857" s="54" t="s">
        <v>157</v>
      </c>
      <c r="AA5857" s="54" t="s">
        <v>151</v>
      </c>
      <c r="AB5857" s="54" t="s">
        <v>1327</v>
      </c>
      <c r="AC5857" s="54" t="s">
        <v>129</v>
      </c>
      <c r="AD5857" s="54" t="s">
        <v>116</v>
      </c>
      <c r="AE5857" s="54"/>
      <c r="AF5857" s="54"/>
      <c r="AG5857" s="54"/>
      <c r="AH5857" s="54"/>
      <c r="AI5857" s="54"/>
      <c r="AJ5857" s="54"/>
      <c r="AK5857" s="54"/>
      <c r="AL5857" s="54"/>
      <c r="AM5857" s="54"/>
      <c r="AN5857" s="54"/>
      <c r="AO5857" s="54"/>
      <c r="AP5857" s="54"/>
      <c r="AQ5857" s="54"/>
      <c r="AR5857" s="54"/>
      <c r="AS5857" s="54"/>
    </row>
    <row r="5858" spans="1:45" x14ac:dyDescent="0.3">
      <c r="X5858" s="54"/>
      <c r="Y5858" s="54">
        <f t="shared" ref="Y5858:AD5858" si="10118">Y5851</f>
        <v>6.4436999999999998</v>
      </c>
      <c r="Z5858" s="54">
        <f t="shared" si="10118"/>
        <v>4.9371</v>
      </c>
      <c r="AA5858" s="54">
        <f t="shared" si="10118"/>
        <v>11.350300000000001</v>
      </c>
      <c r="AB5858" s="54">
        <f t="shared" si="10118"/>
        <v>7.1900000000000006E-2</v>
      </c>
      <c r="AC5858" s="54">
        <f t="shared" si="10118"/>
        <v>6.2766000000000002</v>
      </c>
      <c r="AD5858" s="54">
        <f t="shared" si="10118"/>
        <v>11.042999999999999</v>
      </c>
      <c r="AE5858" s="54"/>
      <c r="AF5858" s="336"/>
      <c r="AG5858" s="336"/>
      <c r="AH5858" s="336"/>
      <c r="AI5858" s="54"/>
      <c r="AJ5858" s="54"/>
      <c r="AK5858" s="54"/>
      <c r="AL5858" s="54"/>
      <c r="AM5858" s="54"/>
      <c r="AN5858" s="54"/>
      <c r="AO5858" s="54"/>
      <c r="AP5858" s="54"/>
      <c r="AQ5858" s="54"/>
      <c r="AR5858" s="54"/>
      <c r="AS5858" s="54"/>
    </row>
    <row r="5859" spans="1:45" x14ac:dyDescent="0.3">
      <c r="D5859" s="56"/>
      <c r="X5859" s="336"/>
      <c r="Y5859" s="336">
        <f t="shared" ca="1" si="10010"/>
        <v>-0.12141775619604114</v>
      </c>
      <c r="Z5859" s="336">
        <f t="shared" ca="1" si="10010"/>
        <v>-0.19779237174398726</v>
      </c>
      <c r="AA5859" s="336">
        <f t="shared" ca="1" si="10010"/>
        <v>0.62255103643919474</v>
      </c>
      <c r="AB5859" s="336">
        <f t="shared" ca="1" si="10010"/>
        <v>0.74399043073577331</v>
      </c>
      <c r="AC5859" s="336">
        <f t="shared" ca="1" si="10010"/>
        <v>0.36119547492545762</v>
      </c>
      <c r="AD5859" s="336">
        <f t="shared" ca="1" si="10010"/>
        <v>1.3851704433873302</v>
      </c>
      <c r="AE5859" s="336"/>
      <c r="AF5859" s="336"/>
      <c r="AG5859" s="336"/>
      <c r="AH5859" s="336"/>
      <c r="AI5859" s="54"/>
      <c r="AJ5859" s="54"/>
      <c r="AK5859" s="54"/>
      <c r="AL5859" s="336"/>
      <c r="AM5859" s="336"/>
      <c r="AN5859" s="336"/>
      <c r="AO5859" s="336"/>
      <c r="AP5859" s="54"/>
      <c r="AQ5859" s="336"/>
      <c r="AR5859" s="336"/>
      <c r="AS5859" s="336"/>
    </row>
    <row r="5860" spans="1:45" x14ac:dyDescent="0.3">
      <c r="C5860" s="54"/>
      <c r="D5860" s="56"/>
      <c r="Y5860" s="336">
        <f t="shared" ca="1" si="10010"/>
        <v>-7.1010316774071824E-2</v>
      </c>
      <c r="Z5860" s="336">
        <f t="shared" ca="1" si="10010"/>
        <v>-0.31811716418336194</v>
      </c>
      <c r="AA5860" s="336">
        <f t="shared" ca="1" si="10010"/>
        <v>-1.063317824434638</v>
      </c>
      <c r="AB5860" s="336">
        <f t="shared" ca="1" si="10010"/>
        <v>7.587862213990145E-3</v>
      </c>
      <c r="AC5860" s="336">
        <f t="shared" ca="1" si="10010"/>
        <v>-0.89673971536116182</v>
      </c>
      <c r="AD5860" s="336">
        <f t="shared" ca="1" si="10010"/>
        <v>0.59744851543543298</v>
      </c>
      <c r="AE5860" s="55"/>
      <c r="AF5860" s="55"/>
      <c r="AG5860" s="55"/>
      <c r="AH5860" s="55"/>
      <c r="AI5860" s="55"/>
      <c r="AJ5860" s="55"/>
      <c r="AK5860" s="55"/>
      <c r="AL5860" s="55"/>
      <c r="AM5860" s="55"/>
      <c r="AN5860" s="55"/>
      <c r="AO5860" s="55"/>
      <c r="AP5860" s="55"/>
      <c r="AQ5860" s="55"/>
      <c r="AR5860" s="55"/>
      <c r="AS5860" s="55"/>
    </row>
    <row r="5861" spans="1:45" x14ac:dyDescent="0.3">
      <c r="B5861" s="54" t="s">
        <v>172</v>
      </c>
      <c r="C5861" s="53">
        <f>C5854</f>
        <v>0</v>
      </c>
      <c r="D5861" s="56" t="e">
        <f t="shared" ref="D5861:D5862" ca="1" si="10119">AJ5861</f>
        <v>#N/A</v>
      </c>
      <c r="E5861" s="52" t="e">
        <f t="shared" ref="E5861:W5861" si="10120">E5854</f>
        <v>#N/A</v>
      </c>
      <c r="F5861" s="52" t="e">
        <f t="shared" si="10120"/>
        <v>#N/A</v>
      </c>
      <c r="G5861" s="52" t="e">
        <f t="shared" si="10120"/>
        <v>#N/A</v>
      </c>
      <c r="H5861" s="52" t="e">
        <f t="shared" si="10120"/>
        <v>#N/A</v>
      </c>
      <c r="I5861" s="52" t="e">
        <f t="shared" si="10120"/>
        <v>#N/A</v>
      </c>
      <c r="J5861" s="52" t="e">
        <f t="shared" si="10120"/>
        <v>#N/A</v>
      </c>
      <c r="K5861" s="52" t="e">
        <f t="shared" si="10120"/>
        <v>#N/A</v>
      </c>
      <c r="L5861" s="52" t="e">
        <f t="shared" si="10120"/>
        <v>#N/A</v>
      </c>
      <c r="M5861" s="52" t="e">
        <f t="shared" si="10120"/>
        <v>#N/A</v>
      </c>
      <c r="N5861" s="52" t="e">
        <f t="shared" si="10120"/>
        <v>#N/A</v>
      </c>
      <c r="O5861" s="52" t="e">
        <f t="shared" si="10120"/>
        <v>#N/A</v>
      </c>
      <c r="P5861" s="52" t="e">
        <f t="shared" si="10120"/>
        <v>#N/A</v>
      </c>
      <c r="Q5861" s="52" t="e">
        <f t="shared" si="10120"/>
        <v>#N/A</v>
      </c>
      <c r="R5861" s="52" t="e">
        <f t="shared" si="10120"/>
        <v>#N/A</v>
      </c>
      <c r="S5861" s="52" t="e">
        <f t="shared" si="10120"/>
        <v>#N/A</v>
      </c>
      <c r="T5861" s="52" t="e">
        <f t="shared" si="10120"/>
        <v>#N/A</v>
      </c>
      <c r="U5861" s="52" t="e">
        <f t="shared" si="10120"/>
        <v>#N/A</v>
      </c>
      <c r="V5861" s="52" t="e">
        <f t="shared" si="10120"/>
        <v>#N/A</v>
      </c>
      <c r="W5861" s="52" t="e">
        <f t="shared" si="10120"/>
        <v>#N/A</v>
      </c>
      <c r="X5861" s="55" t="e">
        <f t="shared" ref="X5861:X5862" si="10121">(H5861-(O5861*P5861)/100-3*(J5861*K5861)/100)/2</f>
        <v>#N/A</v>
      </c>
      <c r="Y5861" s="55" t="e">
        <f t="shared" ref="Y5861:Y5862" si="10122">SUM(X5861,(J5861*K5861/100))/(F5861/100)</f>
        <v>#N/A</v>
      </c>
      <c r="Z5861" s="55" t="e">
        <f t="shared" ref="Z5861" si="10123">U5861*0.5+U5862*0.5</f>
        <v>#N/A</v>
      </c>
      <c r="AA5861" s="55" t="e">
        <f t="shared" ref="AA5861:AA5862" si="10124">J5861/Y5861</f>
        <v>#N/A</v>
      </c>
      <c r="AB5861" s="336" t="e">
        <f t="shared" ref="AB5861:AB5862" si="10125">X5861/(Y5861-J5861)</f>
        <v>#N/A</v>
      </c>
      <c r="AC5861" s="223" t="e">
        <f ca="1">INDEX(FGA_COEFFS,1,1)+Z5861*INDEX(FGA_COEFFS,1,2)+Y5861*INDEX(FGA_COEFFS,1,3)+R5861*INDEX(FGA_COEFFS,1,4)+Q5862*INDEX(FGA_COEFFS,1,5)+S5861*INDEX(FGA_COEFFS,1,6)+T5862*INDEX(FGA_COEFFS,1,7)+M5862*INDEX(FGA_COEFFS,1,8)+Y5865*Y5866</f>
        <v>#N/A</v>
      </c>
      <c r="AD5861" s="223" t="e">
        <f ca="1">INDEX(THREEPTA_COEFFS,1,1)+AC5861*INDEX(THREEPTA_COEFFS,1,2)+J5861*INDEX(THREEPTA_COEFFS,1,3)+AA5861*INDEX(THREEPTA_COEFFS,1,4)+K5861*INDEX(THREEPTA_COEFFS,1,5)+L5862*INDEX(THREEPTA_COEFFS,1,6)+Z5865*Z5866</f>
        <v>#N/A</v>
      </c>
      <c r="AE5861" s="223" t="e">
        <f ca="1">INDEX(THREEPTPCT_COEFFS,1,1)+K5861*INDEX(THREEPTPCT_COEFFS,1,2)+L5862*INDEX(THREEPTPCT_COEFFS,1,3)+AA5865*AA5866</f>
        <v>#N/A</v>
      </c>
      <c r="AF5861" s="55" t="e">
        <f t="shared" ref="AF5861:AF5862" ca="1" si="10126">AC5861-AD5861</f>
        <v>#N/A</v>
      </c>
      <c r="AG5861" s="223" t="e">
        <f ca="1">INDEX(TWOPTPCT_COEFFS,1,1)+AB5861*INDEX(TWOPTPCT_COEFFS,1,2)+I5862*INDEX(TWOPTPCT_COEFFS,1,3)+G5862*INDEX(TWOPTPCT_COEFFS,1,4)+L5862*INDEX(TWOPTPCT_COEFFS,1,5)+AB5865*AB5866</f>
        <v>#N/A</v>
      </c>
      <c r="AH5861" s="223" t="e">
        <f ca="1">INDEX(FTA_COEFFS,1,1)+O5861*INDEX(FTA_COEFFS,1,2)+N5862*INDEX(FTA_COEFFS,1,3)+(Q5861+R5861)*INDEX(FTA_COEFFS,1,4)+(Q5862+R5862)*INDEX(FTA_COEFFS,1,5)+M5862*INDEX(FTA_COEFFS,1,6)+AC5865*AC5866</f>
        <v>#N/A</v>
      </c>
      <c r="AI5861" s="223" t="e">
        <f ca="1">INDEX(FTPCT_COEFFS,1,1)+P5861*INDEX(FTPCT_COEFFS,1,2)+F5861*INDEX(FTPCT_COEFFS,1,3)+G5862*INDEX(FTPCT_COEFFS,1,4)+AD5865*AD5866</f>
        <v>#N/A</v>
      </c>
      <c r="AJ5861" s="338" t="e">
        <f t="shared" ref="AJ5861:AJ5862" ca="1" si="10127">AD5861*AE5861/100+AF5861*AG5861+AH5861*AI5861/100</f>
        <v>#N/A</v>
      </c>
      <c r="AK5861" s="55"/>
      <c r="AL5861" s="55"/>
      <c r="AM5861" s="55"/>
      <c r="AN5861" s="55"/>
      <c r="AO5861" s="55"/>
      <c r="AP5861" s="55"/>
      <c r="AQ5861" s="55"/>
      <c r="AR5861" s="55"/>
    </row>
    <row r="5862" spans="1:45" x14ac:dyDescent="0.3">
      <c r="B5862" s="54" t="s">
        <v>175</v>
      </c>
      <c r="C5862" s="54">
        <f>C5855</f>
        <v>0</v>
      </c>
      <c r="D5862" s="56" t="e">
        <f t="shared" ca="1" si="10119"/>
        <v>#N/A</v>
      </c>
      <c r="E5862" s="52" t="e">
        <f t="shared" ref="E5862:W5862" si="10128">E5855</f>
        <v>#N/A</v>
      </c>
      <c r="F5862" s="52" t="e">
        <f t="shared" si="10128"/>
        <v>#N/A</v>
      </c>
      <c r="G5862" s="52" t="e">
        <f t="shared" si="10128"/>
        <v>#N/A</v>
      </c>
      <c r="H5862" s="52" t="e">
        <f t="shared" si="10128"/>
        <v>#N/A</v>
      </c>
      <c r="I5862" s="52" t="e">
        <f t="shared" si="10128"/>
        <v>#N/A</v>
      </c>
      <c r="J5862" s="52" t="e">
        <f t="shared" si="10128"/>
        <v>#N/A</v>
      </c>
      <c r="K5862" s="52" t="e">
        <f t="shared" si="10128"/>
        <v>#N/A</v>
      </c>
      <c r="L5862" s="52" t="e">
        <f t="shared" si="10128"/>
        <v>#N/A</v>
      </c>
      <c r="M5862" s="52" t="e">
        <f t="shared" si="10128"/>
        <v>#N/A</v>
      </c>
      <c r="N5862" s="52" t="e">
        <f t="shared" si="10128"/>
        <v>#N/A</v>
      </c>
      <c r="O5862" s="52" t="e">
        <f t="shared" si="10128"/>
        <v>#N/A</v>
      </c>
      <c r="P5862" s="52" t="e">
        <f t="shared" si="10128"/>
        <v>#N/A</v>
      </c>
      <c r="Q5862" s="52" t="e">
        <f t="shared" si="10128"/>
        <v>#N/A</v>
      </c>
      <c r="R5862" s="52" t="e">
        <f t="shared" si="10128"/>
        <v>#N/A</v>
      </c>
      <c r="S5862" s="52" t="e">
        <f t="shared" si="10128"/>
        <v>#N/A</v>
      </c>
      <c r="T5862" s="52" t="e">
        <f t="shared" si="10128"/>
        <v>#N/A</v>
      </c>
      <c r="U5862" s="52" t="e">
        <f t="shared" si="10128"/>
        <v>#N/A</v>
      </c>
      <c r="V5862" s="52" t="e">
        <f t="shared" si="10128"/>
        <v>#N/A</v>
      </c>
      <c r="W5862" s="52" t="e">
        <f t="shared" si="10128"/>
        <v>#N/A</v>
      </c>
      <c r="X5862" s="55" t="e">
        <f t="shared" si="10121"/>
        <v>#N/A</v>
      </c>
      <c r="Y5862" s="55" t="e">
        <f t="shared" si="10122"/>
        <v>#N/A</v>
      </c>
      <c r="Z5862" s="55" t="e">
        <f t="shared" ref="Z5862" si="10129">Z5861</f>
        <v>#N/A</v>
      </c>
      <c r="AA5862" s="55" t="e">
        <f t="shared" si="10124"/>
        <v>#N/A</v>
      </c>
      <c r="AB5862" s="336" t="e">
        <f t="shared" si="10125"/>
        <v>#N/A</v>
      </c>
      <c r="AC5862" s="223" t="e">
        <f ca="1">INDEX(FGA_COEFFS,1,1)+Z5862*INDEX(FGA_COEFFS,1,2)+Y5862*INDEX(FGA_COEFFS,1,3)+R5862*INDEX(FGA_COEFFS,1,4)+Q5861*INDEX(FGA_COEFFS,1,5)+S5862*INDEX(FGA_COEFFS,1,6)+T5861*INDEX(FGA_COEFFS,1,7)+M5861*INDEX(FGA_COEFFS,1,8)+Y5865*Y5867</f>
        <v>#N/A</v>
      </c>
      <c r="AD5862" s="223" t="e">
        <f ca="1">INDEX(THREEPTA_COEFFS,1,1)+AC5862*INDEX(THREEPTA_COEFFS,1,2)+J5862*INDEX(THREEPTA_COEFFS,1,3)+AA5862*INDEX(THREEPTA_COEFFS,1,4)+K5862*INDEX(THREEPTA_COEFFS,1,5)+L5861*INDEX(THREEPTA_COEFFS,1,6)+Z5865*Z5867</f>
        <v>#N/A</v>
      </c>
      <c r="AE5862" s="223" t="e">
        <f ca="1">INDEX(THREEPTPCT_COEFFS,1,1)+K5862*INDEX(THREEPTPCT_COEFFS,1,2)+L5861*INDEX(THREEPTPCT_COEFFS,1,3)+AA5865*AA5867</f>
        <v>#N/A</v>
      </c>
      <c r="AF5862" s="55" t="e">
        <f t="shared" ca="1" si="10126"/>
        <v>#N/A</v>
      </c>
      <c r="AG5862" s="223" t="e">
        <f ca="1">INDEX(TWOPTPCT_COEFFS,1,1)+AB5862*INDEX(TWOPTPCT_COEFFS,1,2)+I5861*INDEX(TWOPTPCT_COEFFS,1,3)+G5861*INDEX(TWOPTPCT_COEFFS,1,4)+L5861*INDEX(TWOPTPCT_COEFFS,1,5)+AB5865*AB5867</f>
        <v>#N/A</v>
      </c>
      <c r="AH5862" s="223" t="e">
        <f ca="1">INDEX(FTA_COEFFS,1,1)+O5862*INDEX(FTA_COEFFS,1,2)+N5861*INDEX(FTA_COEFFS,1,3)+(Q5862+R5862)*INDEX(FTA_COEFFS,1,4)+(Q5861+R5861)*INDEX(FTA_COEFFS,1,5)+M5861*INDEX(FTA_COEFFS,1,6)+AC5865*AC5867</f>
        <v>#N/A</v>
      </c>
      <c r="AI5862" s="223" t="e">
        <f ca="1">INDEX(FTPCT_COEFFS,1,1)+P5862*INDEX(FTPCT_COEFFS,1,2)+F5862*INDEX(FTPCT_COEFFS,1,3)+G5861*INDEX(FTPCT_COEFFS,1,4)+AD5865*AD5867</f>
        <v>#N/A</v>
      </c>
      <c r="AJ5862" s="338" t="e">
        <f t="shared" ca="1" si="10127"/>
        <v>#N/A</v>
      </c>
      <c r="AK5862" s="55"/>
      <c r="AL5862" s="55"/>
      <c r="AM5862" s="55"/>
      <c r="AN5862" s="55"/>
      <c r="AO5862" s="55"/>
      <c r="AP5862" s="55"/>
      <c r="AQ5862" s="55"/>
      <c r="AR5862" s="55"/>
    </row>
    <row r="5863" spans="1:45" x14ac:dyDescent="0.3">
      <c r="A5863" s="54" t="e">
        <f ca="1">IF(D5861&gt;(D5862+(AVERAGE(V5861,W5861)-AVERAGE(V5862,W5862))/2)+2.5,C5861,IF(D5862&gt;(D5861+(AVERAGE(V5862,W5862)-AVERAGE(V5861,W5861))/2)+2.5,C5862,"Close"))</f>
        <v>#N/A</v>
      </c>
      <c r="B5863" s="64" t="e">
        <f ca="1">IF(D5862&gt;D5861,C5862,C5861)</f>
        <v>#N/A</v>
      </c>
      <c r="D5863" s="56"/>
      <c r="X5863" s="55"/>
      <c r="Y5863" s="55"/>
      <c r="Z5863" s="55"/>
      <c r="AA5863" s="55"/>
      <c r="AB5863" s="55"/>
      <c r="AC5863" s="337"/>
      <c r="AD5863" s="337"/>
      <c r="AE5863" s="337"/>
      <c r="AF5863" s="337"/>
      <c r="AG5863" s="337"/>
      <c r="AH5863" s="337"/>
      <c r="AI5863" s="337"/>
      <c r="AJ5863" s="337"/>
      <c r="AK5863" s="337"/>
      <c r="AL5863" s="337"/>
      <c r="AM5863" s="55"/>
      <c r="AN5863" s="55"/>
      <c r="AO5863" s="55"/>
      <c r="AP5863" s="55"/>
      <c r="AQ5863" s="55"/>
      <c r="AR5863" s="55"/>
      <c r="AS5863" s="55"/>
    </row>
    <row r="5864" spans="1:45" x14ac:dyDescent="0.3">
      <c r="X5864" s="54" t="s">
        <v>1305</v>
      </c>
      <c r="Y5864" s="54" t="s">
        <v>128</v>
      </c>
      <c r="Z5864" s="54" t="s">
        <v>157</v>
      </c>
      <c r="AA5864" s="54" t="s">
        <v>151</v>
      </c>
      <c r="AB5864" s="54" t="s">
        <v>1327</v>
      </c>
      <c r="AC5864" s="54" t="s">
        <v>129</v>
      </c>
      <c r="AD5864" s="54" t="s">
        <v>116</v>
      </c>
      <c r="AE5864" s="54"/>
      <c r="AF5864" s="54"/>
      <c r="AG5864" s="54"/>
      <c r="AH5864" s="54"/>
      <c r="AI5864" s="54"/>
      <c r="AJ5864" s="54"/>
      <c r="AK5864" s="54"/>
      <c r="AL5864" s="54"/>
      <c r="AM5864" s="54"/>
      <c r="AN5864" s="54"/>
      <c r="AO5864" s="54"/>
      <c r="AP5864" s="54"/>
      <c r="AQ5864" s="54"/>
      <c r="AR5864" s="54"/>
      <c r="AS5864" s="54"/>
    </row>
    <row r="5865" spans="1:45" x14ac:dyDescent="0.3">
      <c r="X5865" s="54"/>
      <c r="Y5865" s="54">
        <f t="shared" ref="Y5865:AD5865" si="10130">Y5858</f>
        <v>6.4436999999999998</v>
      </c>
      <c r="Z5865" s="54">
        <f t="shared" si="10130"/>
        <v>4.9371</v>
      </c>
      <c r="AA5865" s="54">
        <f t="shared" si="10130"/>
        <v>11.350300000000001</v>
      </c>
      <c r="AB5865" s="54">
        <f t="shared" si="10130"/>
        <v>7.1900000000000006E-2</v>
      </c>
      <c r="AC5865" s="54">
        <f t="shared" si="10130"/>
        <v>6.2766000000000002</v>
      </c>
      <c r="AD5865" s="54">
        <f t="shared" si="10130"/>
        <v>11.042999999999999</v>
      </c>
      <c r="AE5865" s="54"/>
      <c r="AF5865" s="336"/>
      <c r="AG5865" s="336"/>
      <c r="AH5865" s="336"/>
      <c r="AI5865" s="54"/>
      <c r="AJ5865" s="54"/>
      <c r="AK5865" s="54"/>
      <c r="AL5865" s="54"/>
      <c r="AM5865" s="54"/>
      <c r="AN5865" s="54"/>
      <c r="AO5865" s="54"/>
      <c r="AP5865" s="54"/>
      <c r="AQ5865" s="54"/>
      <c r="AR5865" s="54"/>
      <c r="AS5865" s="54"/>
    </row>
    <row r="5866" spans="1:45" x14ac:dyDescent="0.3">
      <c r="D5866" s="56"/>
      <c r="X5866" s="336"/>
      <c r="Y5866" s="336">
        <f t="shared" ref="Y5866:AD5929" ca="1" si="10131">1.5*RAND()^2*IF(RAND()&gt;0.5,1,-1)</f>
        <v>0.39533350136852263</v>
      </c>
      <c r="Z5866" s="336">
        <f t="shared" ca="1" si="10131"/>
        <v>1.4148947868353501</v>
      </c>
      <c r="AA5866" s="336">
        <f t="shared" ca="1" si="10131"/>
        <v>-8.4274441263245306E-2</v>
      </c>
      <c r="AB5866" s="336">
        <f t="shared" ca="1" si="10131"/>
        <v>-0.91260612767252902</v>
      </c>
      <c r="AC5866" s="336">
        <f t="shared" ca="1" si="10131"/>
        <v>6.137793950650642E-2</v>
      </c>
      <c r="AD5866" s="336">
        <f t="shared" ca="1" si="10131"/>
        <v>-1.1562900272778509</v>
      </c>
      <c r="AE5866" s="336"/>
      <c r="AF5866" s="336"/>
      <c r="AG5866" s="336"/>
      <c r="AH5866" s="336"/>
      <c r="AI5866" s="54"/>
      <c r="AJ5866" s="54"/>
      <c r="AK5866" s="54"/>
      <c r="AL5866" s="336"/>
      <c r="AM5866" s="336"/>
      <c r="AN5866" s="336"/>
      <c r="AO5866" s="336"/>
      <c r="AP5866" s="54"/>
      <c r="AQ5866" s="336"/>
      <c r="AR5866" s="336"/>
      <c r="AS5866" s="336"/>
    </row>
    <row r="5867" spans="1:45" x14ac:dyDescent="0.3">
      <c r="C5867" s="54"/>
      <c r="D5867" s="56"/>
      <c r="Y5867" s="336">
        <f t="shared" ca="1" si="10131"/>
        <v>-0.89860174155169614</v>
      </c>
      <c r="Z5867" s="336">
        <f t="shared" ca="1" si="10131"/>
        <v>0.85900501806702489</v>
      </c>
      <c r="AA5867" s="336">
        <f t="shared" ca="1" si="10131"/>
        <v>0.46598724319985607</v>
      </c>
      <c r="AB5867" s="336">
        <f t="shared" ca="1" si="10131"/>
        <v>-0.15902038153630593</v>
      </c>
      <c r="AC5867" s="336">
        <f t="shared" ca="1" si="10131"/>
        <v>-0.72086262348383345</v>
      </c>
      <c r="AD5867" s="336">
        <f t="shared" ca="1" si="10131"/>
        <v>-0.39970489375023949</v>
      </c>
      <c r="AE5867" s="55"/>
      <c r="AF5867" s="55"/>
      <c r="AG5867" s="55"/>
      <c r="AH5867" s="55"/>
      <c r="AI5867" s="55"/>
      <c r="AJ5867" s="55"/>
      <c r="AK5867" s="55"/>
      <c r="AL5867" s="55"/>
      <c r="AM5867" s="55"/>
      <c r="AN5867" s="55"/>
      <c r="AO5867" s="55"/>
      <c r="AP5867" s="55"/>
      <c r="AQ5867" s="55"/>
      <c r="AR5867" s="55"/>
      <c r="AS5867" s="55"/>
    </row>
    <row r="5868" spans="1:45" x14ac:dyDescent="0.3">
      <c r="B5868" s="54" t="s">
        <v>172</v>
      </c>
      <c r="C5868" s="53">
        <f>C5861</f>
        <v>0</v>
      </c>
      <c r="D5868" s="56" t="e">
        <f t="shared" ref="D5868:D5869" ca="1" si="10132">AJ5868</f>
        <v>#N/A</v>
      </c>
      <c r="E5868" s="52" t="e">
        <f t="shared" ref="E5868:W5868" si="10133">E5861</f>
        <v>#N/A</v>
      </c>
      <c r="F5868" s="52" t="e">
        <f t="shared" si="10133"/>
        <v>#N/A</v>
      </c>
      <c r="G5868" s="52" t="e">
        <f t="shared" si="10133"/>
        <v>#N/A</v>
      </c>
      <c r="H5868" s="52" t="e">
        <f t="shared" si="10133"/>
        <v>#N/A</v>
      </c>
      <c r="I5868" s="52" t="e">
        <f t="shared" si="10133"/>
        <v>#N/A</v>
      </c>
      <c r="J5868" s="52" t="e">
        <f t="shared" si="10133"/>
        <v>#N/A</v>
      </c>
      <c r="K5868" s="52" t="e">
        <f t="shared" si="10133"/>
        <v>#N/A</v>
      </c>
      <c r="L5868" s="52" t="e">
        <f t="shared" si="10133"/>
        <v>#N/A</v>
      </c>
      <c r="M5868" s="52" t="e">
        <f t="shared" si="10133"/>
        <v>#N/A</v>
      </c>
      <c r="N5868" s="52" t="e">
        <f t="shared" si="10133"/>
        <v>#N/A</v>
      </c>
      <c r="O5868" s="52" t="e">
        <f t="shared" si="10133"/>
        <v>#N/A</v>
      </c>
      <c r="P5868" s="52" t="e">
        <f t="shared" si="10133"/>
        <v>#N/A</v>
      </c>
      <c r="Q5868" s="52" t="e">
        <f t="shared" si="10133"/>
        <v>#N/A</v>
      </c>
      <c r="R5868" s="52" t="e">
        <f t="shared" si="10133"/>
        <v>#N/A</v>
      </c>
      <c r="S5868" s="52" t="e">
        <f t="shared" si="10133"/>
        <v>#N/A</v>
      </c>
      <c r="T5868" s="52" t="e">
        <f t="shared" si="10133"/>
        <v>#N/A</v>
      </c>
      <c r="U5868" s="52" t="e">
        <f t="shared" si="10133"/>
        <v>#N/A</v>
      </c>
      <c r="V5868" s="52" t="e">
        <f t="shared" si="10133"/>
        <v>#N/A</v>
      </c>
      <c r="W5868" s="52" t="e">
        <f t="shared" si="10133"/>
        <v>#N/A</v>
      </c>
      <c r="X5868" s="55" t="e">
        <f t="shared" ref="X5868:X5869" si="10134">(H5868-(O5868*P5868)/100-3*(J5868*K5868)/100)/2</f>
        <v>#N/A</v>
      </c>
      <c r="Y5868" s="55" t="e">
        <f t="shared" ref="Y5868:Y5869" si="10135">SUM(X5868,(J5868*K5868/100))/(F5868/100)</f>
        <v>#N/A</v>
      </c>
      <c r="Z5868" s="55" t="e">
        <f t="shared" ref="Z5868" si="10136">U5868*0.5+U5869*0.5</f>
        <v>#N/A</v>
      </c>
      <c r="AA5868" s="55" t="e">
        <f t="shared" ref="AA5868:AA5869" si="10137">J5868/Y5868</f>
        <v>#N/A</v>
      </c>
      <c r="AB5868" s="336" t="e">
        <f t="shared" ref="AB5868:AB5869" si="10138">X5868/(Y5868-J5868)</f>
        <v>#N/A</v>
      </c>
      <c r="AC5868" s="223" t="e">
        <f ca="1">INDEX(FGA_COEFFS,1,1)+Z5868*INDEX(FGA_COEFFS,1,2)+Y5868*INDEX(FGA_COEFFS,1,3)+R5868*INDEX(FGA_COEFFS,1,4)+Q5869*INDEX(FGA_COEFFS,1,5)+S5868*INDEX(FGA_COEFFS,1,6)+T5869*INDEX(FGA_COEFFS,1,7)+M5869*INDEX(FGA_COEFFS,1,8)+Y5872*Y5873</f>
        <v>#N/A</v>
      </c>
      <c r="AD5868" s="223" t="e">
        <f ca="1">INDEX(THREEPTA_COEFFS,1,1)+AC5868*INDEX(THREEPTA_COEFFS,1,2)+J5868*INDEX(THREEPTA_COEFFS,1,3)+AA5868*INDEX(THREEPTA_COEFFS,1,4)+K5868*INDEX(THREEPTA_COEFFS,1,5)+L5869*INDEX(THREEPTA_COEFFS,1,6)+Z5872*Z5873</f>
        <v>#N/A</v>
      </c>
      <c r="AE5868" s="223" t="e">
        <f ca="1">INDEX(THREEPTPCT_COEFFS,1,1)+K5868*INDEX(THREEPTPCT_COEFFS,1,2)+L5869*INDEX(THREEPTPCT_COEFFS,1,3)+AA5872*AA5873</f>
        <v>#N/A</v>
      </c>
      <c r="AF5868" s="55" t="e">
        <f t="shared" ref="AF5868:AF5869" ca="1" si="10139">AC5868-AD5868</f>
        <v>#N/A</v>
      </c>
      <c r="AG5868" s="223" t="e">
        <f ca="1">INDEX(TWOPTPCT_COEFFS,1,1)+AB5868*INDEX(TWOPTPCT_COEFFS,1,2)+I5869*INDEX(TWOPTPCT_COEFFS,1,3)+G5869*INDEX(TWOPTPCT_COEFFS,1,4)+L5869*INDEX(TWOPTPCT_COEFFS,1,5)+AB5872*AB5873</f>
        <v>#N/A</v>
      </c>
      <c r="AH5868" s="223" t="e">
        <f ca="1">INDEX(FTA_COEFFS,1,1)+O5868*INDEX(FTA_COEFFS,1,2)+N5869*INDEX(FTA_COEFFS,1,3)+(Q5868+R5868)*INDEX(FTA_COEFFS,1,4)+(Q5869+R5869)*INDEX(FTA_COEFFS,1,5)+M5869*INDEX(FTA_COEFFS,1,6)+AC5872*AC5873</f>
        <v>#N/A</v>
      </c>
      <c r="AI5868" s="223" t="e">
        <f ca="1">INDEX(FTPCT_COEFFS,1,1)+P5868*INDEX(FTPCT_COEFFS,1,2)+F5868*INDEX(FTPCT_COEFFS,1,3)+G5869*INDEX(FTPCT_COEFFS,1,4)+AD5872*AD5873</f>
        <v>#N/A</v>
      </c>
      <c r="AJ5868" s="338" t="e">
        <f t="shared" ref="AJ5868:AJ5869" ca="1" si="10140">AD5868*AE5868/100+AF5868*AG5868+AH5868*AI5868/100</f>
        <v>#N/A</v>
      </c>
      <c r="AK5868" s="55"/>
      <c r="AL5868" s="55"/>
      <c r="AM5868" s="55"/>
      <c r="AN5868" s="55"/>
      <c r="AO5868" s="55"/>
      <c r="AP5868" s="55"/>
      <c r="AQ5868" s="55"/>
      <c r="AR5868" s="55"/>
    </row>
    <row r="5869" spans="1:45" x14ac:dyDescent="0.3">
      <c r="B5869" s="54" t="s">
        <v>175</v>
      </c>
      <c r="C5869" s="54">
        <f>C5862</f>
        <v>0</v>
      </c>
      <c r="D5869" s="56" t="e">
        <f t="shared" ca="1" si="10132"/>
        <v>#N/A</v>
      </c>
      <c r="E5869" s="52" t="e">
        <f t="shared" ref="E5869:W5869" si="10141">E5862</f>
        <v>#N/A</v>
      </c>
      <c r="F5869" s="52" t="e">
        <f t="shared" si="10141"/>
        <v>#N/A</v>
      </c>
      <c r="G5869" s="52" t="e">
        <f t="shared" si="10141"/>
        <v>#N/A</v>
      </c>
      <c r="H5869" s="52" t="e">
        <f t="shared" si="10141"/>
        <v>#N/A</v>
      </c>
      <c r="I5869" s="52" t="e">
        <f t="shared" si="10141"/>
        <v>#N/A</v>
      </c>
      <c r="J5869" s="52" t="e">
        <f t="shared" si="10141"/>
        <v>#N/A</v>
      </c>
      <c r="K5869" s="52" t="e">
        <f t="shared" si="10141"/>
        <v>#N/A</v>
      </c>
      <c r="L5869" s="52" t="e">
        <f t="shared" si="10141"/>
        <v>#N/A</v>
      </c>
      <c r="M5869" s="52" t="e">
        <f t="shared" si="10141"/>
        <v>#N/A</v>
      </c>
      <c r="N5869" s="52" t="e">
        <f t="shared" si="10141"/>
        <v>#N/A</v>
      </c>
      <c r="O5869" s="52" t="e">
        <f t="shared" si="10141"/>
        <v>#N/A</v>
      </c>
      <c r="P5869" s="52" t="e">
        <f t="shared" si="10141"/>
        <v>#N/A</v>
      </c>
      <c r="Q5869" s="52" t="e">
        <f t="shared" si="10141"/>
        <v>#N/A</v>
      </c>
      <c r="R5869" s="52" t="e">
        <f t="shared" si="10141"/>
        <v>#N/A</v>
      </c>
      <c r="S5869" s="52" t="e">
        <f t="shared" si="10141"/>
        <v>#N/A</v>
      </c>
      <c r="T5869" s="52" t="e">
        <f t="shared" si="10141"/>
        <v>#N/A</v>
      </c>
      <c r="U5869" s="52" t="e">
        <f t="shared" si="10141"/>
        <v>#N/A</v>
      </c>
      <c r="V5869" s="52" t="e">
        <f t="shared" si="10141"/>
        <v>#N/A</v>
      </c>
      <c r="W5869" s="52" t="e">
        <f t="shared" si="10141"/>
        <v>#N/A</v>
      </c>
      <c r="X5869" s="55" t="e">
        <f t="shared" si="10134"/>
        <v>#N/A</v>
      </c>
      <c r="Y5869" s="55" t="e">
        <f t="shared" si="10135"/>
        <v>#N/A</v>
      </c>
      <c r="Z5869" s="55" t="e">
        <f t="shared" ref="Z5869" si="10142">Z5868</f>
        <v>#N/A</v>
      </c>
      <c r="AA5869" s="55" t="e">
        <f t="shared" si="10137"/>
        <v>#N/A</v>
      </c>
      <c r="AB5869" s="336" t="e">
        <f t="shared" si="10138"/>
        <v>#N/A</v>
      </c>
      <c r="AC5869" s="223" t="e">
        <f ca="1">INDEX(FGA_COEFFS,1,1)+Z5869*INDEX(FGA_COEFFS,1,2)+Y5869*INDEX(FGA_COEFFS,1,3)+R5869*INDEX(FGA_COEFFS,1,4)+Q5868*INDEX(FGA_COEFFS,1,5)+S5869*INDEX(FGA_COEFFS,1,6)+T5868*INDEX(FGA_COEFFS,1,7)+M5868*INDEX(FGA_COEFFS,1,8)+Y5872*Y5874</f>
        <v>#N/A</v>
      </c>
      <c r="AD5869" s="223" t="e">
        <f ca="1">INDEX(THREEPTA_COEFFS,1,1)+AC5869*INDEX(THREEPTA_COEFFS,1,2)+J5869*INDEX(THREEPTA_COEFFS,1,3)+AA5869*INDEX(THREEPTA_COEFFS,1,4)+K5869*INDEX(THREEPTA_COEFFS,1,5)+L5868*INDEX(THREEPTA_COEFFS,1,6)+Z5872*Z5874</f>
        <v>#N/A</v>
      </c>
      <c r="AE5869" s="223" t="e">
        <f ca="1">INDEX(THREEPTPCT_COEFFS,1,1)+K5869*INDEX(THREEPTPCT_COEFFS,1,2)+L5868*INDEX(THREEPTPCT_COEFFS,1,3)+AA5872*AA5874</f>
        <v>#N/A</v>
      </c>
      <c r="AF5869" s="55" t="e">
        <f t="shared" ca="1" si="10139"/>
        <v>#N/A</v>
      </c>
      <c r="AG5869" s="223" t="e">
        <f ca="1">INDEX(TWOPTPCT_COEFFS,1,1)+AB5869*INDEX(TWOPTPCT_COEFFS,1,2)+I5868*INDEX(TWOPTPCT_COEFFS,1,3)+G5868*INDEX(TWOPTPCT_COEFFS,1,4)+L5868*INDEX(TWOPTPCT_COEFFS,1,5)+AB5872*AB5874</f>
        <v>#N/A</v>
      </c>
      <c r="AH5869" s="223" t="e">
        <f ca="1">INDEX(FTA_COEFFS,1,1)+O5869*INDEX(FTA_COEFFS,1,2)+N5868*INDEX(FTA_COEFFS,1,3)+(Q5869+R5869)*INDEX(FTA_COEFFS,1,4)+(Q5868+R5868)*INDEX(FTA_COEFFS,1,5)+M5868*INDEX(FTA_COEFFS,1,6)+AC5872*AC5874</f>
        <v>#N/A</v>
      </c>
      <c r="AI5869" s="223" t="e">
        <f ca="1">INDEX(FTPCT_COEFFS,1,1)+P5869*INDEX(FTPCT_COEFFS,1,2)+F5869*INDEX(FTPCT_COEFFS,1,3)+G5868*INDEX(FTPCT_COEFFS,1,4)+AD5872*AD5874</f>
        <v>#N/A</v>
      </c>
      <c r="AJ5869" s="338" t="e">
        <f t="shared" ca="1" si="10140"/>
        <v>#N/A</v>
      </c>
      <c r="AK5869" s="55"/>
      <c r="AL5869" s="55"/>
      <c r="AM5869" s="55"/>
      <c r="AN5869" s="55"/>
      <c r="AO5869" s="55"/>
      <c r="AP5869" s="55"/>
      <c r="AQ5869" s="55"/>
      <c r="AR5869" s="55"/>
    </row>
    <row r="5870" spans="1:45" x14ac:dyDescent="0.3">
      <c r="A5870" s="54" t="e">
        <f ca="1">IF(D5868&gt;(D5869+(AVERAGE(V5868,W5868)-AVERAGE(V5869,W5869))/2)+2.5,C5868,IF(D5869&gt;(D5868+(AVERAGE(V5869,W5869)-AVERAGE(V5868,W5868))/2)+2.5,C5869,"Close"))</f>
        <v>#N/A</v>
      </c>
      <c r="B5870" s="64" t="e">
        <f ca="1">IF(D5869&gt;D5868,C5869,C5868)</f>
        <v>#N/A</v>
      </c>
      <c r="D5870" s="56"/>
      <c r="X5870" s="55"/>
      <c r="Y5870" s="55"/>
      <c r="Z5870" s="55"/>
      <c r="AA5870" s="55"/>
      <c r="AB5870" s="55"/>
      <c r="AC5870" s="337"/>
      <c r="AD5870" s="337"/>
      <c r="AE5870" s="337"/>
      <c r="AF5870" s="337"/>
      <c r="AG5870" s="337"/>
      <c r="AH5870" s="337"/>
      <c r="AI5870" s="337"/>
      <c r="AJ5870" s="337"/>
      <c r="AK5870" s="337"/>
      <c r="AL5870" s="337"/>
      <c r="AM5870" s="55"/>
      <c r="AN5870" s="55"/>
      <c r="AO5870" s="55"/>
      <c r="AP5870" s="55"/>
      <c r="AQ5870" s="55"/>
      <c r="AR5870" s="55"/>
      <c r="AS5870" s="55"/>
    </row>
    <row r="5871" spans="1:45" x14ac:dyDescent="0.3">
      <c r="X5871" s="54" t="s">
        <v>1305</v>
      </c>
      <c r="Y5871" s="54" t="s">
        <v>128</v>
      </c>
      <c r="Z5871" s="54" t="s">
        <v>157</v>
      </c>
      <c r="AA5871" s="54" t="s">
        <v>151</v>
      </c>
      <c r="AB5871" s="54" t="s">
        <v>1327</v>
      </c>
      <c r="AC5871" s="54" t="s">
        <v>129</v>
      </c>
      <c r="AD5871" s="54" t="s">
        <v>116</v>
      </c>
      <c r="AE5871" s="54"/>
      <c r="AF5871" s="54"/>
      <c r="AG5871" s="54"/>
      <c r="AH5871" s="54"/>
      <c r="AI5871" s="54"/>
      <c r="AJ5871" s="54"/>
      <c r="AK5871" s="54"/>
      <c r="AL5871" s="54"/>
      <c r="AM5871" s="54"/>
      <c r="AN5871" s="54"/>
      <c r="AO5871" s="54"/>
      <c r="AP5871" s="54"/>
      <c r="AQ5871" s="54"/>
      <c r="AR5871" s="54"/>
      <c r="AS5871" s="54"/>
    </row>
    <row r="5872" spans="1:45" x14ac:dyDescent="0.3">
      <c r="X5872" s="54"/>
      <c r="Y5872" s="54">
        <f t="shared" ref="Y5872:AD5872" si="10143">Y5865</f>
        <v>6.4436999999999998</v>
      </c>
      <c r="Z5872" s="54">
        <f t="shared" si="10143"/>
        <v>4.9371</v>
      </c>
      <c r="AA5872" s="54">
        <f t="shared" si="10143"/>
        <v>11.350300000000001</v>
      </c>
      <c r="AB5872" s="54">
        <f t="shared" si="10143"/>
        <v>7.1900000000000006E-2</v>
      </c>
      <c r="AC5872" s="54">
        <f t="shared" si="10143"/>
        <v>6.2766000000000002</v>
      </c>
      <c r="AD5872" s="54">
        <f t="shared" si="10143"/>
        <v>11.042999999999999</v>
      </c>
      <c r="AE5872" s="54"/>
      <c r="AF5872" s="336"/>
      <c r="AG5872" s="336"/>
      <c r="AH5872" s="336"/>
      <c r="AI5872" s="54"/>
      <c r="AJ5872" s="54"/>
      <c r="AK5872" s="54"/>
      <c r="AL5872" s="54"/>
      <c r="AM5872" s="54"/>
      <c r="AN5872" s="54"/>
      <c r="AO5872" s="54"/>
      <c r="AP5872" s="54"/>
      <c r="AQ5872" s="54"/>
      <c r="AR5872" s="54"/>
      <c r="AS5872" s="54"/>
    </row>
    <row r="5873" spans="1:45" x14ac:dyDescent="0.3">
      <c r="D5873" s="56"/>
      <c r="X5873" s="336"/>
      <c r="Y5873" s="336">
        <f t="shared" ca="1" si="10131"/>
        <v>0.22792508975652187</v>
      </c>
      <c r="Z5873" s="336">
        <f t="shared" ca="1" si="10131"/>
        <v>-0.62195315736639256</v>
      </c>
      <c r="AA5873" s="336">
        <f t="shared" ca="1" si="10131"/>
        <v>-0.33205403124709959</v>
      </c>
      <c r="AB5873" s="336">
        <f t="shared" ca="1" si="10131"/>
        <v>0.50075527450015067</v>
      </c>
      <c r="AC5873" s="336">
        <f t="shared" ca="1" si="10131"/>
        <v>0.45298064228348817</v>
      </c>
      <c r="AD5873" s="336">
        <f t="shared" ca="1" si="10131"/>
        <v>-0.30083906901988205</v>
      </c>
      <c r="AE5873" s="336"/>
      <c r="AF5873" s="336"/>
      <c r="AG5873" s="336"/>
      <c r="AH5873" s="336"/>
      <c r="AI5873" s="54"/>
      <c r="AJ5873" s="54"/>
      <c r="AK5873" s="54"/>
      <c r="AL5873" s="336"/>
      <c r="AM5873" s="336"/>
      <c r="AN5873" s="336"/>
      <c r="AO5873" s="336"/>
      <c r="AP5873" s="54"/>
      <c r="AQ5873" s="336"/>
      <c r="AR5873" s="336"/>
      <c r="AS5873" s="336"/>
    </row>
    <row r="5874" spans="1:45" x14ac:dyDescent="0.3">
      <c r="C5874" s="54"/>
      <c r="D5874" s="56"/>
      <c r="Y5874" s="336">
        <f t="shared" ca="1" si="10131"/>
        <v>-0.59258499350011573</v>
      </c>
      <c r="Z5874" s="336">
        <f t="shared" ca="1" si="10131"/>
        <v>-6.9692255874627046E-2</v>
      </c>
      <c r="AA5874" s="336">
        <f t="shared" ca="1" si="10131"/>
        <v>-0.29983015314442202</v>
      </c>
      <c r="AB5874" s="336">
        <f t="shared" ca="1" si="10131"/>
        <v>7.8055272896628361E-5</v>
      </c>
      <c r="AC5874" s="336">
        <f t="shared" ca="1" si="10131"/>
        <v>0.13762587575815283</v>
      </c>
      <c r="AD5874" s="336">
        <f t="shared" ca="1" si="10131"/>
        <v>-0.46781912966988209</v>
      </c>
      <c r="AE5874" s="55"/>
      <c r="AF5874" s="55"/>
      <c r="AG5874" s="55"/>
      <c r="AH5874" s="55"/>
      <c r="AI5874" s="55"/>
      <c r="AJ5874" s="55"/>
      <c r="AK5874" s="55"/>
      <c r="AL5874" s="55"/>
      <c r="AM5874" s="55"/>
      <c r="AN5874" s="55"/>
      <c r="AO5874" s="55"/>
      <c r="AP5874" s="55"/>
      <c r="AQ5874" s="55"/>
      <c r="AR5874" s="55"/>
      <c r="AS5874" s="55"/>
    </row>
    <row r="5875" spans="1:45" x14ac:dyDescent="0.3">
      <c r="B5875" s="54" t="s">
        <v>172</v>
      </c>
      <c r="C5875" s="53">
        <f>C5868</f>
        <v>0</v>
      </c>
      <c r="D5875" s="56" t="e">
        <f t="shared" ref="D5875:D5876" ca="1" si="10144">AJ5875</f>
        <v>#N/A</v>
      </c>
      <c r="E5875" s="52" t="e">
        <f t="shared" ref="E5875:W5875" si="10145">E5868</f>
        <v>#N/A</v>
      </c>
      <c r="F5875" s="52" t="e">
        <f t="shared" si="10145"/>
        <v>#N/A</v>
      </c>
      <c r="G5875" s="52" t="e">
        <f t="shared" si="10145"/>
        <v>#N/A</v>
      </c>
      <c r="H5875" s="52" t="e">
        <f t="shared" si="10145"/>
        <v>#N/A</v>
      </c>
      <c r="I5875" s="52" t="e">
        <f t="shared" si="10145"/>
        <v>#N/A</v>
      </c>
      <c r="J5875" s="52" t="e">
        <f t="shared" si="10145"/>
        <v>#N/A</v>
      </c>
      <c r="K5875" s="52" t="e">
        <f t="shared" si="10145"/>
        <v>#N/A</v>
      </c>
      <c r="L5875" s="52" t="e">
        <f t="shared" si="10145"/>
        <v>#N/A</v>
      </c>
      <c r="M5875" s="52" t="e">
        <f t="shared" si="10145"/>
        <v>#N/A</v>
      </c>
      <c r="N5875" s="52" t="e">
        <f t="shared" si="10145"/>
        <v>#N/A</v>
      </c>
      <c r="O5875" s="52" t="e">
        <f t="shared" si="10145"/>
        <v>#N/A</v>
      </c>
      <c r="P5875" s="52" t="e">
        <f t="shared" si="10145"/>
        <v>#N/A</v>
      </c>
      <c r="Q5875" s="52" t="e">
        <f t="shared" si="10145"/>
        <v>#N/A</v>
      </c>
      <c r="R5875" s="52" t="e">
        <f t="shared" si="10145"/>
        <v>#N/A</v>
      </c>
      <c r="S5875" s="52" t="e">
        <f t="shared" si="10145"/>
        <v>#N/A</v>
      </c>
      <c r="T5875" s="52" t="e">
        <f t="shared" si="10145"/>
        <v>#N/A</v>
      </c>
      <c r="U5875" s="52" t="e">
        <f t="shared" si="10145"/>
        <v>#N/A</v>
      </c>
      <c r="V5875" s="52" t="e">
        <f t="shared" si="10145"/>
        <v>#N/A</v>
      </c>
      <c r="W5875" s="52" t="e">
        <f t="shared" si="10145"/>
        <v>#N/A</v>
      </c>
      <c r="X5875" s="55" t="e">
        <f t="shared" ref="X5875:X5876" si="10146">(H5875-(O5875*P5875)/100-3*(J5875*K5875)/100)/2</f>
        <v>#N/A</v>
      </c>
      <c r="Y5875" s="55" t="e">
        <f t="shared" ref="Y5875:Y5876" si="10147">SUM(X5875,(J5875*K5875/100))/(F5875/100)</f>
        <v>#N/A</v>
      </c>
      <c r="Z5875" s="55" t="e">
        <f t="shared" ref="Z5875" si="10148">U5875*0.5+U5876*0.5</f>
        <v>#N/A</v>
      </c>
      <c r="AA5875" s="55" t="e">
        <f t="shared" ref="AA5875:AA5876" si="10149">J5875/Y5875</f>
        <v>#N/A</v>
      </c>
      <c r="AB5875" s="336" t="e">
        <f t="shared" ref="AB5875:AB5876" si="10150">X5875/(Y5875-J5875)</f>
        <v>#N/A</v>
      </c>
      <c r="AC5875" s="223" t="e">
        <f ca="1">INDEX(FGA_COEFFS,1,1)+Z5875*INDEX(FGA_COEFFS,1,2)+Y5875*INDEX(FGA_COEFFS,1,3)+R5875*INDEX(FGA_COEFFS,1,4)+Q5876*INDEX(FGA_COEFFS,1,5)+S5875*INDEX(FGA_COEFFS,1,6)+T5876*INDEX(FGA_COEFFS,1,7)+M5876*INDEX(FGA_COEFFS,1,8)+Y5879*Y5880</f>
        <v>#N/A</v>
      </c>
      <c r="AD5875" s="223" t="e">
        <f ca="1">INDEX(THREEPTA_COEFFS,1,1)+AC5875*INDEX(THREEPTA_COEFFS,1,2)+J5875*INDEX(THREEPTA_COEFFS,1,3)+AA5875*INDEX(THREEPTA_COEFFS,1,4)+K5875*INDEX(THREEPTA_COEFFS,1,5)+L5876*INDEX(THREEPTA_COEFFS,1,6)+Z5879*Z5880</f>
        <v>#N/A</v>
      </c>
      <c r="AE5875" s="223" t="e">
        <f ca="1">INDEX(THREEPTPCT_COEFFS,1,1)+K5875*INDEX(THREEPTPCT_COEFFS,1,2)+L5876*INDEX(THREEPTPCT_COEFFS,1,3)+AA5879*AA5880</f>
        <v>#N/A</v>
      </c>
      <c r="AF5875" s="55" t="e">
        <f t="shared" ref="AF5875:AF5876" ca="1" si="10151">AC5875-AD5875</f>
        <v>#N/A</v>
      </c>
      <c r="AG5875" s="223" t="e">
        <f ca="1">INDEX(TWOPTPCT_COEFFS,1,1)+AB5875*INDEX(TWOPTPCT_COEFFS,1,2)+I5876*INDEX(TWOPTPCT_COEFFS,1,3)+G5876*INDEX(TWOPTPCT_COEFFS,1,4)+L5876*INDEX(TWOPTPCT_COEFFS,1,5)+AB5879*AB5880</f>
        <v>#N/A</v>
      </c>
      <c r="AH5875" s="223" t="e">
        <f ca="1">INDEX(FTA_COEFFS,1,1)+O5875*INDEX(FTA_COEFFS,1,2)+N5876*INDEX(FTA_COEFFS,1,3)+(Q5875+R5875)*INDEX(FTA_COEFFS,1,4)+(Q5876+R5876)*INDEX(FTA_COEFFS,1,5)+M5876*INDEX(FTA_COEFFS,1,6)+AC5879*AC5880</f>
        <v>#N/A</v>
      </c>
      <c r="AI5875" s="223" t="e">
        <f ca="1">INDEX(FTPCT_COEFFS,1,1)+P5875*INDEX(FTPCT_COEFFS,1,2)+F5875*INDEX(FTPCT_COEFFS,1,3)+G5876*INDEX(FTPCT_COEFFS,1,4)+AD5879*AD5880</f>
        <v>#N/A</v>
      </c>
      <c r="AJ5875" s="338" t="e">
        <f t="shared" ref="AJ5875:AJ5876" ca="1" si="10152">AD5875*AE5875/100+AF5875*AG5875+AH5875*AI5875/100</f>
        <v>#N/A</v>
      </c>
      <c r="AK5875" s="55"/>
      <c r="AL5875" s="55"/>
      <c r="AM5875" s="55"/>
      <c r="AN5875" s="55"/>
      <c r="AO5875" s="55"/>
      <c r="AP5875" s="55"/>
      <c r="AQ5875" s="55"/>
      <c r="AR5875" s="55"/>
    </row>
    <row r="5876" spans="1:45" x14ac:dyDescent="0.3">
      <c r="B5876" s="54" t="s">
        <v>175</v>
      </c>
      <c r="C5876" s="54">
        <f>C5869</f>
        <v>0</v>
      </c>
      <c r="D5876" s="56" t="e">
        <f t="shared" ca="1" si="10144"/>
        <v>#N/A</v>
      </c>
      <c r="E5876" s="52" t="e">
        <f t="shared" ref="E5876:W5876" si="10153">E5869</f>
        <v>#N/A</v>
      </c>
      <c r="F5876" s="52" t="e">
        <f t="shared" si="10153"/>
        <v>#N/A</v>
      </c>
      <c r="G5876" s="52" t="e">
        <f t="shared" si="10153"/>
        <v>#N/A</v>
      </c>
      <c r="H5876" s="52" t="e">
        <f t="shared" si="10153"/>
        <v>#N/A</v>
      </c>
      <c r="I5876" s="52" t="e">
        <f t="shared" si="10153"/>
        <v>#N/A</v>
      </c>
      <c r="J5876" s="52" t="e">
        <f t="shared" si="10153"/>
        <v>#N/A</v>
      </c>
      <c r="K5876" s="52" t="e">
        <f t="shared" si="10153"/>
        <v>#N/A</v>
      </c>
      <c r="L5876" s="52" t="e">
        <f t="shared" si="10153"/>
        <v>#N/A</v>
      </c>
      <c r="M5876" s="52" t="e">
        <f t="shared" si="10153"/>
        <v>#N/A</v>
      </c>
      <c r="N5876" s="52" t="e">
        <f t="shared" si="10153"/>
        <v>#N/A</v>
      </c>
      <c r="O5876" s="52" t="e">
        <f t="shared" si="10153"/>
        <v>#N/A</v>
      </c>
      <c r="P5876" s="52" t="e">
        <f t="shared" si="10153"/>
        <v>#N/A</v>
      </c>
      <c r="Q5876" s="52" t="e">
        <f t="shared" si="10153"/>
        <v>#N/A</v>
      </c>
      <c r="R5876" s="52" t="e">
        <f t="shared" si="10153"/>
        <v>#N/A</v>
      </c>
      <c r="S5876" s="52" t="e">
        <f t="shared" si="10153"/>
        <v>#N/A</v>
      </c>
      <c r="T5876" s="52" t="e">
        <f t="shared" si="10153"/>
        <v>#N/A</v>
      </c>
      <c r="U5876" s="52" t="e">
        <f t="shared" si="10153"/>
        <v>#N/A</v>
      </c>
      <c r="V5876" s="52" t="e">
        <f t="shared" si="10153"/>
        <v>#N/A</v>
      </c>
      <c r="W5876" s="52" t="e">
        <f t="shared" si="10153"/>
        <v>#N/A</v>
      </c>
      <c r="X5876" s="55" t="e">
        <f t="shared" si="10146"/>
        <v>#N/A</v>
      </c>
      <c r="Y5876" s="55" t="e">
        <f t="shared" si="10147"/>
        <v>#N/A</v>
      </c>
      <c r="Z5876" s="55" t="e">
        <f t="shared" ref="Z5876" si="10154">Z5875</f>
        <v>#N/A</v>
      </c>
      <c r="AA5876" s="55" t="e">
        <f t="shared" si="10149"/>
        <v>#N/A</v>
      </c>
      <c r="AB5876" s="336" t="e">
        <f t="shared" si="10150"/>
        <v>#N/A</v>
      </c>
      <c r="AC5876" s="223" t="e">
        <f ca="1">INDEX(FGA_COEFFS,1,1)+Z5876*INDEX(FGA_COEFFS,1,2)+Y5876*INDEX(FGA_COEFFS,1,3)+R5876*INDEX(FGA_COEFFS,1,4)+Q5875*INDEX(FGA_COEFFS,1,5)+S5876*INDEX(FGA_COEFFS,1,6)+T5875*INDEX(FGA_COEFFS,1,7)+M5875*INDEX(FGA_COEFFS,1,8)+Y5879*Y5881</f>
        <v>#N/A</v>
      </c>
      <c r="AD5876" s="223" t="e">
        <f ca="1">INDEX(THREEPTA_COEFFS,1,1)+AC5876*INDEX(THREEPTA_COEFFS,1,2)+J5876*INDEX(THREEPTA_COEFFS,1,3)+AA5876*INDEX(THREEPTA_COEFFS,1,4)+K5876*INDEX(THREEPTA_COEFFS,1,5)+L5875*INDEX(THREEPTA_COEFFS,1,6)+Z5879*Z5881</f>
        <v>#N/A</v>
      </c>
      <c r="AE5876" s="223" t="e">
        <f ca="1">INDEX(THREEPTPCT_COEFFS,1,1)+K5876*INDEX(THREEPTPCT_COEFFS,1,2)+L5875*INDEX(THREEPTPCT_COEFFS,1,3)+AA5879*AA5881</f>
        <v>#N/A</v>
      </c>
      <c r="AF5876" s="55" t="e">
        <f t="shared" ca="1" si="10151"/>
        <v>#N/A</v>
      </c>
      <c r="AG5876" s="223" t="e">
        <f ca="1">INDEX(TWOPTPCT_COEFFS,1,1)+AB5876*INDEX(TWOPTPCT_COEFFS,1,2)+I5875*INDEX(TWOPTPCT_COEFFS,1,3)+G5875*INDEX(TWOPTPCT_COEFFS,1,4)+L5875*INDEX(TWOPTPCT_COEFFS,1,5)+AB5879*AB5881</f>
        <v>#N/A</v>
      </c>
      <c r="AH5876" s="223" t="e">
        <f ca="1">INDEX(FTA_COEFFS,1,1)+O5876*INDEX(FTA_COEFFS,1,2)+N5875*INDEX(FTA_COEFFS,1,3)+(Q5876+R5876)*INDEX(FTA_COEFFS,1,4)+(Q5875+R5875)*INDEX(FTA_COEFFS,1,5)+M5875*INDEX(FTA_COEFFS,1,6)+AC5879*AC5881</f>
        <v>#N/A</v>
      </c>
      <c r="AI5876" s="223" t="e">
        <f ca="1">INDEX(FTPCT_COEFFS,1,1)+P5876*INDEX(FTPCT_COEFFS,1,2)+F5876*INDEX(FTPCT_COEFFS,1,3)+G5875*INDEX(FTPCT_COEFFS,1,4)+AD5879*AD5881</f>
        <v>#N/A</v>
      </c>
      <c r="AJ5876" s="338" t="e">
        <f t="shared" ca="1" si="10152"/>
        <v>#N/A</v>
      </c>
      <c r="AK5876" s="55"/>
      <c r="AL5876" s="55"/>
      <c r="AM5876" s="55"/>
      <c r="AN5876" s="55"/>
      <c r="AO5876" s="55"/>
      <c r="AP5876" s="55"/>
      <c r="AQ5876" s="55"/>
      <c r="AR5876" s="55"/>
    </row>
    <row r="5877" spans="1:45" x14ac:dyDescent="0.3">
      <c r="A5877" s="54" t="e">
        <f ca="1">IF(D5875&gt;(D5876+(AVERAGE(V5875,W5875)-AVERAGE(V5876,W5876))/2)+2.5,C5875,IF(D5876&gt;(D5875+(AVERAGE(V5876,W5876)-AVERAGE(V5875,W5875))/2)+2.5,C5876,"Close"))</f>
        <v>#N/A</v>
      </c>
      <c r="B5877" s="64" t="e">
        <f ca="1">IF(D5876&gt;D5875,C5876,C5875)</f>
        <v>#N/A</v>
      </c>
      <c r="D5877" s="56"/>
      <c r="X5877" s="55"/>
      <c r="Y5877" s="55"/>
      <c r="Z5877" s="55"/>
      <c r="AA5877" s="55"/>
      <c r="AB5877" s="55"/>
      <c r="AC5877" s="337"/>
      <c r="AD5877" s="337"/>
      <c r="AE5877" s="337"/>
      <c r="AF5877" s="337"/>
      <c r="AG5877" s="337"/>
      <c r="AH5877" s="337"/>
      <c r="AI5877" s="337"/>
      <c r="AJ5877" s="337"/>
      <c r="AK5877" s="337"/>
      <c r="AL5877" s="337"/>
      <c r="AM5877" s="55"/>
      <c r="AN5877" s="55"/>
      <c r="AO5877" s="55"/>
      <c r="AP5877" s="55"/>
      <c r="AQ5877" s="55"/>
      <c r="AR5877" s="55"/>
      <c r="AS5877" s="55"/>
    </row>
    <row r="5878" spans="1:45" x14ac:dyDescent="0.3">
      <c r="X5878" s="54" t="s">
        <v>1305</v>
      </c>
      <c r="Y5878" s="54" t="s">
        <v>128</v>
      </c>
      <c r="Z5878" s="54" t="s">
        <v>157</v>
      </c>
      <c r="AA5878" s="54" t="s">
        <v>151</v>
      </c>
      <c r="AB5878" s="54" t="s">
        <v>1327</v>
      </c>
      <c r="AC5878" s="54" t="s">
        <v>129</v>
      </c>
      <c r="AD5878" s="54" t="s">
        <v>116</v>
      </c>
      <c r="AE5878" s="54"/>
      <c r="AF5878" s="54"/>
      <c r="AG5878" s="54"/>
      <c r="AH5878" s="54"/>
      <c r="AI5878" s="54"/>
      <c r="AJ5878" s="54"/>
      <c r="AK5878" s="54"/>
      <c r="AL5878" s="54"/>
      <c r="AM5878" s="54"/>
      <c r="AN5878" s="54"/>
      <c r="AO5878" s="54"/>
      <c r="AP5878" s="54"/>
      <c r="AQ5878" s="54"/>
      <c r="AR5878" s="54"/>
      <c r="AS5878" s="54"/>
    </row>
    <row r="5879" spans="1:45" x14ac:dyDescent="0.3">
      <c r="X5879" s="54"/>
      <c r="Y5879" s="54">
        <f t="shared" ref="Y5879:AD5879" si="10155">Y5872</f>
        <v>6.4436999999999998</v>
      </c>
      <c r="Z5879" s="54">
        <f t="shared" si="10155"/>
        <v>4.9371</v>
      </c>
      <c r="AA5879" s="54">
        <f t="shared" si="10155"/>
        <v>11.350300000000001</v>
      </c>
      <c r="AB5879" s="54">
        <f t="shared" si="10155"/>
        <v>7.1900000000000006E-2</v>
      </c>
      <c r="AC5879" s="54">
        <f t="shared" si="10155"/>
        <v>6.2766000000000002</v>
      </c>
      <c r="AD5879" s="54">
        <f t="shared" si="10155"/>
        <v>11.042999999999999</v>
      </c>
      <c r="AE5879" s="54"/>
      <c r="AF5879" s="336"/>
      <c r="AG5879" s="336"/>
      <c r="AH5879" s="336"/>
      <c r="AI5879" s="54"/>
      <c r="AJ5879" s="54"/>
      <c r="AK5879" s="54"/>
      <c r="AL5879" s="54"/>
      <c r="AM5879" s="54"/>
      <c r="AN5879" s="54"/>
      <c r="AO5879" s="54"/>
      <c r="AP5879" s="54"/>
      <c r="AQ5879" s="54"/>
      <c r="AR5879" s="54"/>
      <c r="AS5879" s="54"/>
    </row>
    <row r="5880" spans="1:45" x14ac:dyDescent="0.3">
      <c r="D5880" s="56"/>
      <c r="X5880" s="336"/>
      <c r="Y5880" s="336">
        <f t="shared" ca="1" si="10131"/>
        <v>1.0115399921378727E-2</v>
      </c>
      <c r="Z5880" s="336">
        <f t="shared" ca="1" si="10131"/>
        <v>0.36525583807690426</v>
      </c>
      <c r="AA5880" s="336">
        <f t="shared" ca="1" si="10131"/>
        <v>0.37088024675715658</v>
      </c>
      <c r="AB5880" s="336">
        <f t="shared" ca="1" si="10131"/>
        <v>1.3006839261456986</v>
      </c>
      <c r="AC5880" s="336">
        <f t="shared" ca="1" si="10131"/>
        <v>-6.691332690167176E-2</v>
      </c>
      <c r="AD5880" s="336">
        <f t="shared" ca="1" si="10131"/>
        <v>0.63439574118834141</v>
      </c>
      <c r="AE5880" s="336"/>
      <c r="AF5880" s="336"/>
      <c r="AG5880" s="336"/>
      <c r="AH5880" s="336"/>
      <c r="AI5880" s="54"/>
      <c r="AJ5880" s="54"/>
      <c r="AK5880" s="54"/>
      <c r="AL5880" s="336"/>
      <c r="AM5880" s="336"/>
      <c r="AN5880" s="336"/>
      <c r="AO5880" s="336"/>
      <c r="AP5880" s="54"/>
      <c r="AQ5880" s="336"/>
      <c r="AR5880" s="336"/>
      <c r="AS5880" s="336"/>
    </row>
    <row r="5881" spans="1:45" x14ac:dyDescent="0.3">
      <c r="C5881" s="54"/>
      <c r="D5881" s="56"/>
      <c r="Y5881" s="336">
        <f t="shared" ca="1" si="10131"/>
        <v>0.42132678675614293</v>
      </c>
      <c r="Z5881" s="336">
        <f t="shared" ca="1" si="10131"/>
        <v>-0.94209090360422187</v>
      </c>
      <c r="AA5881" s="336">
        <f t="shared" ca="1" si="10131"/>
        <v>-0.16887583783260296</v>
      </c>
      <c r="AB5881" s="336">
        <f t="shared" ca="1" si="10131"/>
        <v>-0.51824945928086708</v>
      </c>
      <c r="AC5881" s="336">
        <f t="shared" ca="1" si="10131"/>
        <v>-0.56510717483013773</v>
      </c>
      <c r="AD5881" s="336">
        <f t="shared" ca="1" si="10131"/>
        <v>2.1031566918130093E-4</v>
      </c>
      <c r="AE5881" s="55"/>
      <c r="AF5881" s="55"/>
      <c r="AG5881" s="55"/>
      <c r="AH5881" s="55"/>
      <c r="AI5881" s="55"/>
      <c r="AJ5881" s="55"/>
      <c r="AK5881" s="55"/>
      <c r="AL5881" s="55"/>
      <c r="AM5881" s="55"/>
      <c r="AN5881" s="55"/>
      <c r="AO5881" s="55"/>
      <c r="AP5881" s="55"/>
      <c r="AQ5881" s="55"/>
      <c r="AR5881" s="55"/>
      <c r="AS5881" s="55"/>
    </row>
    <row r="5882" spans="1:45" x14ac:dyDescent="0.3">
      <c r="B5882" s="54" t="s">
        <v>172</v>
      </c>
      <c r="C5882" s="53">
        <f>C5875</f>
        <v>0</v>
      </c>
      <c r="D5882" s="56" t="e">
        <f t="shared" ref="D5882:D5883" ca="1" si="10156">AJ5882</f>
        <v>#N/A</v>
      </c>
      <c r="E5882" s="52" t="e">
        <f t="shared" ref="E5882:W5882" si="10157">E5875</f>
        <v>#N/A</v>
      </c>
      <c r="F5882" s="52" t="e">
        <f t="shared" si="10157"/>
        <v>#N/A</v>
      </c>
      <c r="G5882" s="52" t="e">
        <f t="shared" si="10157"/>
        <v>#N/A</v>
      </c>
      <c r="H5882" s="52" t="e">
        <f t="shared" si="10157"/>
        <v>#N/A</v>
      </c>
      <c r="I5882" s="52" t="e">
        <f t="shared" si="10157"/>
        <v>#N/A</v>
      </c>
      <c r="J5882" s="52" t="e">
        <f t="shared" si="10157"/>
        <v>#N/A</v>
      </c>
      <c r="K5882" s="52" t="e">
        <f t="shared" si="10157"/>
        <v>#N/A</v>
      </c>
      <c r="L5882" s="52" t="e">
        <f t="shared" si="10157"/>
        <v>#N/A</v>
      </c>
      <c r="M5882" s="52" t="e">
        <f t="shared" si="10157"/>
        <v>#N/A</v>
      </c>
      <c r="N5882" s="52" t="e">
        <f t="shared" si="10157"/>
        <v>#N/A</v>
      </c>
      <c r="O5882" s="52" t="e">
        <f t="shared" si="10157"/>
        <v>#N/A</v>
      </c>
      <c r="P5882" s="52" t="e">
        <f t="shared" si="10157"/>
        <v>#N/A</v>
      </c>
      <c r="Q5882" s="52" t="e">
        <f t="shared" si="10157"/>
        <v>#N/A</v>
      </c>
      <c r="R5882" s="52" t="e">
        <f t="shared" si="10157"/>
        <v>#N/A</v>
      </c>
      <c r="S5882" s="52" t="e">
        <f t="shared" si="10157"/>
        <v>#N/A</v>
      </c>
      <c r="T5882" s="52" t="e">
        <f t="shared" si="10157"/>
        <v>#N/A</v>
      </c>
      <c r="U5882" s="52" t="e">
        <f t="shared" si="10157"/>
        <v>#N/A</v>
      </c>
      <c r="V5882" s="52" t="e">
        <f t="shared" si="10157"/>
        <v>#N/A</v>
      </c>
      <c r="W5882" s="52" t="e">
        <f t="shared" si="10157"/>
        <v>#N/A</v>
      </c>
      <c r="X5882" s="55" t="e">
        <f t="shared" ref="X5882:X5883" si="10158">(H5882-(O5882*P5882)/100-3*(J5882*K5882)/100)/2</f>
        <v>#N/A</v>
      </c>
      <c r="Y5882" s="55" t="e">
        <f t="shared" ref="Y5882:Y5883" si="10159">SUM(X5882,(J5882*K5882/100))/(F5882/100)</f>
        <v>#N/A</v>
      </c>
      <c r="Z5882" s="55" t="e">
        <f t="shared" ref="Z5882" si="10160">U5882*0.5+U5883*0.5</f>
        <v>#N/A</v>
      </c>
      <c r="AA5882" s="55" t="e">
        <f t="shared" ref="AA5882:AA5883" si="10161">J5882/Y5882</f>
        <v>#N/A</v>
      </c>
      <c r="AB5882" s="336" t="e">
        <f t="shared" ref="AB5882:AB5883" si="10162">X5882/(Y5882-J5882)</f>
        <v>#N/A</v>
      </c>
      <c r="AC5882" s="223" t="e">
        <f ca="1">INDEX(FGA_COEFFS,1,1)+Z5882*INDEX(FGA_COEFFS,1,2)+Y5882*INDEX(FGA_COEFFS,1,3)+R5882*INDEX(FGA_COEFFS,1,4)+Q5883*INDEX(FGA_COEFFS,1,5)+S5882*INDEX(FGA_COEFFS,1,6)+T5883*INDEX(FGA_COEFFS,1,7)+M5883*INDEX(FGA_COEFFS,1,8)+Y5886*Y5887</f>
        <v>#N/A</v>
      </c>
      <c r="AD5882" s="223" t="e">
        <f ca="1">INDEX(THREEPTA_COEFFS,1,1)+AC5882*INDEX(THREEPTA_COEFFS,1,2)+J5882*INDEX(THREEPTA_COEFFS,1,3)+AA5882*INDEX(THREEPTA_COEFFS,1,4)+K5882*INDEX(THREEPTA_COEFFS,1,5)+L5883*INDEX(THREEPTA_COEFFS,1,6)+Z5886*Z5887</f>
        <v>#N/A</v>
      </c>
      <c r="AE5882" s="223" t="e">
        <f ca="1">INDEX(THREEPTPCT_COEFFS,1,1)+K5882*INDEX(THREEPTPCT_COEFFS,1,2)+L5883*INDEX(THREEPTPCT_COEFFS,1,3)+AA5886*AA5887</f>
        <v>#N/A</v>
      </c>
      <c r="AF5882" s="55" t="e">
        <f t="shared" ref="AF5882:AF5883" ca="1" si="10163">AC5882-AD5882</f>
        <v>#N/A</v>
      </c>
      <c r="AG5882" s="223" t="e">
        <f ca="1">INDEX(TWOPTPCT_COEFFS,1,1)+AB5882*INDEX(TWOPTPCT_COEFFS,1,2)+I5883*INDEX(TWOPTPCT_COEFFS,1,3)+G5883*INDEX(TWOPTPCT_COEFFS,1,4)+L5883*INDEX(TWOPTPCT_COEFFS,1,5)+AB5886*AB5887</f>
        <v>#N/A</v>
      </c>
      <c r="AH5882" s="223" t="e">
        <f ca="1">INDEX(FTA_COEFFS,1,1)+O5882*INDEX(FTA_COEFFS,1,2)+N5883*INDEX(FTA_COEFFS,1,3)+(Q5882+R5882)*INDEX(FTA_COEFFS,1,4)+(Q5883+R5883)*INDEX(FTA_COEFFS,1,5)+M5883*INDEX(FTA_COEFFS,1,6)+AC5886*AC5887</f>
        <v>#N/A</v>
      </c>
      <c r="AI5882" s="223" t="e">
        <f ca="1">INDEX(FTPCT_COEFFS,1,1)+P5882*INDEX(FTPCT_COEFFS,1,2)+F5882*INDEX(FTPCT_COEFFS,1,3)+G5883*INDEX(FTPCT_COEFFS,1,4)+AD5886*AD5887</f>
        <v>#N/A</v>
      </c>
      <c r="AJ5882" s="338" t="e">
        <f t="shared" ref="AJ5882:AJ5883" ca="1" si="10164">AD5882*AE5882/100+AF5882*AG5882+AH5882*AI5882/100</f>
        <v>#N/A</v>
      </c>
      <c r="AK5882" s="55"/>
      <c r="AL5882" s="55"/>
      <c r="AM5882" s="55"/>
      <c r="AN5882" s="55"/>
      <c r="AO5882" s="55"/>
      <c r="AP5882" s="55"/>
      <c r="AQ5882" s="55"/>
      <c r="AR5882" s="55"/>
    </row>
    <row r="5883" spans="1:45" x14ac:dyDescent="0.3">
      <c r="B5883" s="54" t="s">
        <v>175</v>
      </c>
      <c r="C5883" s="54">
        <f>C5876</f>
        <v>0</v>
      </c>
      <c r="D5883" s="56" t="e">
        <f t="shared" ca="1" si="10156"/>
        <v>#N/A</v>
      </c>
      <c r="E5883" s="52" t="e">
        <f t="shared" ref="E5883:W5883" si="10165">E5876</f>
        <v>#N/A</v>
      </c>
      <c r="F5883" s="52" t="e">
        <f t="shared" si="10165"/>
        <v>#N/A</v>
      </c>
      <c r="G5883" s="52" t="e">
        <f t="shared" si="10165"/>
        <v>#N/A</v>
      </c>
      <c r="H5883" s="52" t="e">
        <f t="shared" si="10165"/>
        <v>#N/A</v>
      </c>
      <c r="I5883" s="52" t="e">
        <f t="shared" si="10165"/>
        <v>#N/A</v>
      </c>
      <c r="J5883" s="52" t="e">
        <f t="shared" si="10165"/>
        <v>#N/A</v>
      </c>
      <c r="K5883" s="52" t="e">
        <f t="shared" si="10165"/>
        <v>#N/A</v>
      </c>
      <c r="L5883" s="52" t="e">
        <f t="shared" si="10165"/>
        <v>#N/A</v>
      </c>
      <c r="M5883" s="52" t="e">
        <f t="shared" si="10165"/>
        <v>#N/A</v>
      </c>
      <c r="N5883" s="52" t="e">
        <f t="shared" si="10165"/>
        <v>#N/A</v>
      </c>
      <c r="O5883" s="52" t="e">
        <f t="shared" si="10165"/>
        <v>#N/A</v>
      </c>
      <c r="P5883" s="52" t="e">
        <f t="shared" si="10165"/>
        <v>#N/A</v>
      </c>
      <c r="Q5883" s="52" t="e">
        <f t="shared" si="10165"/>
        <v>#N/A</v>
      </c>
      <c r="R5883" s="52" t="e">
        <f t="shared" si="10165"/>
        <v>#N/A</v>
      </c>
      <c r="S5883" s="52" t="e">
        <f t="shared" si="10165"/>
        <v>#N/A</v>
      </c>
      <c r="T5883" s="52" t="e">
        <f t="shared" si="10165"/>
        <v>#N/A</v>
      </c>
      <c r="U5883" s="52" t="e">
        <f t="shared" si="10165"/>
        <v>#N/A</v>
      </c>
      <c r="V5883" s="52" t="e">
        <f t="shared" si="10165"/>
        <v>#N/A</v>
      </c>
      <c r="W5883" s="52" t="e">
        <f t="shared" si="10165"/>
        <v>#N/A</v>
      </c>
      <c r="X5883" s="55" t="e">
        <f t="shared" si="10158"/>
        <v>#N/A</v>
      </c>
      <c r="Y5883" s="55" t="e">
        <f t="shared" si="10159"/>
        <v>#N/A</v>
      </c>
      <c r="Z5883" s="55" t="e">
        <f t="shared" ref="Z5883" si="10166">Z5882</f>
        <v>#N/A</v>
      </c>
      <c r="AA5883" s="55" t="e">
        <f t="shared" si="10161"/>
        <v>#N/A</v>
      </c>
      <c r="AB5883" s="336" t="e">
        <f t="shared" si="10162"/>
        <v>#N/A</v>
      </c>
      <c r="AC5883" s="223" t="e">
        <f ca="1">INDEX(FGA_COEFFS,1,1)+Z5883*INDEX(FGA_COEFFS,1,2)+Y5883*INDEX(FGA_COEFFS,1,3)+R5883*INDEX(FGA_COEFFS,1,4)+Q5882*INDEX(FGA_COEFFS,1,5)+S5883*INDEX(FGA_COEFFS,1,6)+T5882*INDEX(FGA_COEFFS,1,7)+M5882*INDEX(FGA_COEFFS,1,8)+Y5886*Y5888</f>
        <v>#N/A</v>
      </c>
      <c r="AD5883" s="223" t="e">
        <f ca="1">INDEX(THREEPTA_COEFFS,1,1)+AC5883*INDEX(THREEPTA_COEFFS,1,2)+J5883*INDEX(THREEPTA_COEFFS,1,3)+AA5883*INDEX(THREEPTA_COEFFS,1,4)+K5883*INDEX(THREEPTA_COEFFS,1,5)+L5882*INDEX(THREEPTA_COEFFS,1,6)+Z5886*Z5888</f>
        <v>#N/A</v>
      </c>
      <c r="AE5883" s="223" t="e">
        <f ca="1">INDEX(THREEPTPCT_COEFFS,1,1)+K5883*INDEX(THREEPTPCT_COEFFS,1,2)+L5882*INDEX(THREEPTPCT_COEFFS,1,3)+AA5886*AA5888</f>
        <v>#N/A</v>
      </c>
      <c r="AF5883" s="55" t="e">
        <f t="shared" ca="1" si="10163"/>
        <v>#N/A</v>
      </c>
      <c r="AG5883" s="223" t="e">
        <f ca="1">INDEX(TWOPTPCT_COEFFS,1,1)+AB5883*INDEX(TWOPTPCT_COEFFS,1,2)+I5882*INDEX(TWOPTPCT_COEFFS,1,3)+G5882*INDEX(TWOPTPCT_COEFFS,1,4)+L5882*INDEX(TWOPTPCT_COEFFS,1,5)+AB5886*AB5888</f>
        <v>#N/A</v>
      </c>
      <c r="AH5883" s="223" t="e">
        <f ca="1">INDEX(FTA_COEFFS,1,1)+O5883*INDEX(FTA_COEFFS,1,2)+N5882*INDEX(FTA_COEFFS,1,3)+(Q5883+R5883)*INDEX(FTA_COEFFS,1,4)+(Q5882+R5882)*INDEX(FTA_COEFFS,1,5)+M5882*INDEX(FTA_COEFFS,1,6)+AC5886*AC5888</f>
        <v>#N/A</v>
      </c>
      <c r="AI5883" s="223" t="e">
        <f ca="1">INDEX(FTPCT_COEFFS,1,1)+P5883*INDEX(FTPCT_COEFFS,1,2)+F5883*INDEX(FTPCT_COEFFS,1,3)+G5882*INDEX(FTPCT_COEFFS,1,4)+AD5886*AD5888</f>
        <v>#N/A</v>
      </c>
      <c r="AJ5883" s="338" t="e">
        <f t="shared" ca="1" si="10164"/>
        <v>#N/A</v>
      </c>
      <c r="AK5883" s="55"/>
      <c r="AL5883" s="55"/>
      <c r="AM5883" s="55"/>
      <c r="AN5883" s="55"/>
      <c r="AO5883" s="55"/>
      <c r="AP5883" s="55"/>
      <c r="AQ5883" s="55"/>
      <c r="AR5883" s="55"/>
    </row>
    <row r="5884" spans="1:45" x14ac:dyDescent="0.3">
      <c r="A5884" s="54" t="e">
        <f ca="1">IF(D5882&gt;(D5883+(AVERAGE(V5882,W5882)-AVERAGE(V5883,W5883))/2)+2.5,C5882,IF(D5883&gt;(D5882+(AVERAGE(V5883,W5883)-AVERAGE(V5882,W5882))/2)+2.5,C5883,"Close"))</f>
        <v>#N/A</v>
      </c>
      <c r="B5884" s="64" t="e">
        <f ca="1">IF(D5883&gt;D5882,C5883,C5882)</f>
        <v>#N/A</v>
      </c>
      <c r="D5884" s="56"/>
      <c r="X5884" s="55"/>
      <c r="Y5884" s="55"/>
      <c r="Z5884" s="55"/>
      <c r="AA5884" s="55"/>
      <c r="AB5884" s="55"/>
      <c r="AC5884" s="337"/>
      <c r="AD5884" s="337"/>
      <c r="AE5884" s="337"/>
      <c r="AF5884" s="337"/>
      <c r="AG5884" s="337"/>
      <c r="AH5884" s="337"/>
      <c r="AI5884" s="337"/>
      <c r="AJ5884" s="337"/>
      <c r="AK5884" s="337"/>
      <c r="AL5884" s="337"/>
      <c r="AM5884" s="55"/>
      <c r="AN5884" s="55"/>
      <c r="AO5884" s="55"/>
      <c r="AP5884" s="55"/>
      <c r="AQ5884" s="55"/>
      <c r="AR5884" s="55"/>
      <c r="AS5884" s="55"/>
    </row>
    <row r="5885" spans="1:45" x14ac:dyDescent="0.3">
      <c r="X5885" s="54" t="s">
        <v>1305</v>
      </c>
      <c r="Y5885" s="54" t="s">
        <v>128</v>
      </c>
      <c r="Z5885" s="54" t="s">
        <v>157</v>
      </c>
      <c r="AA5885" s="54" t="s">
        <v>151</v>
      </c>
      <c r="AB5885" s="54" t="s">
        <v>1327</v>
      </c>
      <c r="AC5885" s="54" t="s">
        <v>129</v>
      </c>
      <c r="AD5885" s="54" t="s">
        <v>116</v>
      </c>
      <c r="AE5885" s="54"/>
      <c r="AF5885" s="54"/>
      <c r="AG5885" s="54"/>
      <c r="AH5885" s="54"/>
      <c r="AI5885" s="54"/>
      <c r="AJ5885" s="54"/>
      <c r="AK5885" s="54"/>
      <c r="AL5885" s="54"/>
      <c r="AM5885" s="54"/>
      <c r="AN5885" s="54"/>
      <c r="AO5885" s="54"/>
      <c r="AP5885" s="54"/>
      <c r="AQ5885" s="54"/>
      <c r="AR5885" s="54"/>
      <c r="AS5885" s="54"/>
    </row>
    <row r="5886" spans="1:45" x14ac:dyDescent="0.3">
      <c r="X5886" s="54"/>
      <c r="Y5886" s="54">
        <f t="shared" ref="Y5886:AD5886" si="10167">Y5879</f>
        <v>6.4436999999999998</v>
      </c>
      <c r="Z5886" s="54">
        <f t="shared" si="10167"/>
        <v>4.9371</v>
      </c>
      <c r="AA5886" s="54">
        <f t="shared" si="10167"/>
        <v>11.350300000000001</v>
      </c>
      <c r="AB5886" s="54">
        <f t="shared" si="10167"/>
        <v>7.1900000000000006E-2</v>
      </c>
      <c r="AC5886" s="54">
        <f t="shared" si="10167"/>
        <v>6.2766000000000002</v>
      </c>
      <c r="AD5886" s="54">
        <f t="shared" si="10167"/>
        <v>11.042999999999999</v>
      </c>
      <c r="AE5886" s="54"/>
      <c r="AF5886" s="336"/>
      <c r="AG5886" s="336"/>
      <c r="AH5886" s="336"/>
      <c r="AI5886" s="54"/>
      <c r="AJ5886" s="54"/>
      <c r="AK5886" s="54"/>
      <c r="AL5886" s="54"/>
      <c r="AM5886" s="54"/>
      <c r="AN5886" s="54"/>
      <c r="AO5886" s="54"/>
      <c r="AP5886" s="54"/>
      <c r="AQ5886" s="54"/>
      <c r="AR5886" s="54"/>
      <c r="AS5886" s="54"/>
    </row>
    <row r="5887" spans="1:45" x14ac:dyDescent="0.3">
      <c r="D5887" s="56"/>
      <c r="X5887" s="336"/>
      <c r="Y5887" s="336">
        <f t="shared" ca="1" si="10131"/>
        <v>-0.4890611040676639</v>
      </c>
      <c r="Z5887" s="336">
        <f t="shared" ca="1" si="10131"/>
        <v>-0.7706291212812052</v>
      </c>
      <c r="AA5887" s="336">
        <f t="shared" ca="1" si="10131"/>
        <v>-1.1140250952535369</v>
      </c>
      <c r="AB5887" s="336">
        <f t="shared" ca="1" si="10131"/>
        <v>-3.4742772805965083E-3</v>
      </c>
      <c r="AC5887" s="336">
        <f t="shared" ca="1" si="10131"/>
        <v>8.2147871625698546E-2</v>
      </c>
      <c r="AD5887" s="336">
        <f t="shared" ca="1" si="10131"/>
        <v>-9.010276410431281E-2</v>
      </c>
      <c r="AE5887" s="336"/>
      <c r="AF5887" s="336"/>
      <c r="AG5887" s="336"/>
      <c r="AH5887" s="336"/>
      <c r="AI5887" s="54"/>
      <c r="AJ5887" s="54"/>
      <c r="AK5887" s="54"/>
      <c r="AL5887" s="336"/>
      <c r="AM5887" s="336"/>
      <c r="AN5887" s="336"/>
      <c r="AO5887" s="336"/>
      <c r="AP5887" s="54"/>
      <c r="AQ5887" s="336"/>
      <c r="AR5887" s="336"/>
      <c r="AS5887" s="336"/>
    </row>
    <row r="5888" spans="1:45" x14ac:dyDescent="0.3">
      <c r="C5888" s="54"/>
      <c r="D5888" s="56"/>
      <c r="Y5888" s="336">
        <f t="shared" ca="1" si="10131"/>
        <v>0.34995314359606505</v>
      </c>
      <c r="Z5888" s="336">
        <f t="shared" ca="1" si="10131"/>
        <v>3.1758989464416937E-2</v>
      </c>
      <c r="AA5888" s="336">
        <f t="shared" ca="1" si="10131"/>
        <v>0.13571770583573398</v>
      </c>
      <c r="AB5888" s="336">
        <f t="shared" ca="1" si="10131"/>
        <v>-0.20709680267594582</v>
      </c>
      <c r="AC5888" s="336">
        <f t="shared" ca="1" si="10131"/>
        <v>-2.5255597713458168E-3</v>
      </c>
      <c r="AD5888" s="336">
        <f t="shared" ca="1" si="10131"/>
        <v>8.4555164919796255E-2</v>
      </c>
      <c r="AE5888" s="55"/>
      <c r="AF5888" s="55"/>
      <c r="AG5888" s="55"/>
      <c r="AH5888" s="55"/>
      <c r="AI5888" s="55"/>
      <c r="AJ5888" s="55"/>
      <c r="AK5888" s="55"/>
      <c r="AL5888" s="55"/>
      <c r="AM5888" s="55"/>
      <c r="AN5888" s="55"/>
      <c r="AO5888" s="55"/>
      <c r="AP5888" s="55"/>
      <c r="AQ5888" s="55"/>
      <c r="AR5888" s="55"/>
      <c r="AS5888" s="55"/>
    </row>
    <row r="5889" spans="1:45" x14ac:dyDescent="0.3">
      <c r="B5889" s="54" t="s">
        <v>172</v>
      </c>
      <c r="C5889" s="53">
        <f>C5882</f>
        <v>0</v>
      </c>
      <c r="D5889" s="56" t="e">
        <f t="shared" ref="D5889:D5890" ca="1" si="10168">AJ5889</f>
        <v>#N/A</v>
      </c>
      <c r="E5889" s="52" t="e">
        <f t="shared" ref="E5889:W5889" si="10169">E5882</f>
        <v>#N/A</v>
      </c>
      <c r="F5889" s="52" t="e">
        <f t="shared" si="10169"/>
        <v>#N/A</v>
      </c>
      <c r="G5889" s="52" t="e">
        <f t="shared" si="10169"/>
        <v>#N/A</v>
      </c>
      <c r="H5889" s="52" t="e">
        <f t="shared" si="10169"/>
        <v>#N/A</v>
      </c>
      <c r="I5889" s="52" t="e">
        <f t="shared" si="10169"/>
        <v>#N/A</v>
      </c>
      <c r="J5889" s="52" t="e">
        <f t="shared" si="10169"/>
        <v>#N/A</v>
      </c>
      <c r="K5889" s="52" t="e">
        <f t="shared" si="10169"/>
        <v>#N/A</v>
      </c>
      <c r="L5889" s="52" t="e">
        <f t="shared" si="10169"/>
        <v>#N/A</v>
      </c>
      <c r="M5889" s="52" t="e">
        <f t="shared" si="10169"/>
        <v>#N/A</v>
      </c>
      <c r="N5889" s="52" t="e">
        <f t="shared" si="10169"/>
        <v>#N/A</v>
      </c>
      <c r="O5889" s="52" t="e">
        <f t="shared" si="10169"/>
        <v>#N/A</v>
      </c>
      <c r="P5889" s="52" t="e">
        <f t="shared" si="10169"/>
        <v>#N/A</v>
      </c>
      <c r="Q5889" s="52" t="e">
        <f t="shared" si="10169"/>
        <v>#N/A</v>
      </c>
      <c r="R5889" s="52" t="e">
        <f t="shared" si="10169"/>
        <v>#N/A</v>
      </c>
      <c r="S5889" s="52" t="e">
        <f t="shared" si="10169"/>
        <v>#N/A</v>
      </c>
      <c r="T5889" s="52" t="e">
        <f t="shared" si="10169"/>
        <v>#N/A</v>
      </c>
      <c r="U5889" s="52" t="e">
        <f t="shared" si="10169"/>
        <v>#N/A</v>
      </c>
      <c r="V5889" s="52" t="e">
        <f t="shared" si="10169"/>
        <v>#N/A</v>
      </c>
      <c r="W5889" s="52" t="e">
        <f t="shared" si="10169"/>
        <v>#N/A</v>
      </c>
      <c r="X5889" s="55" t="e">
        <f t="shared" ref="X5889:X5890" si="10170">(H5889-(O5889*P5889)/100-3*(J5889*K5889)/100)/2</f>
        <v>#N/A</v>
      </c>
      <c r="Y5889" s="55" t="e">
        <f t="shared" ref="Y5889:Y5890" si="10171">SUM(X5889,(J5889*K5889/100))/(F5889/100)</f>
        <v>#N/A</v>
      </c>
      <c r="Z5889" s="55" t="e">
        <f t="shared" ref="Z5889" si="10172">U5889*0.5+U5890*0.5</f>
        <v>#N/A</v>
      </c>
      <c r="AA5889" s="55" t="e">
        <f t="shared" ref="AA5889:AA5890" si="10173">J5889/Y5889</f>
        <v>#N/A</v>
      </c>
      <c r="AB5889" s="336" t="e">
        <f t="shared" ref="AB5889:AB5890" si="10174">X5889/(Y5889-J5889)</f>
        <v>#N/A</v>
      </c>
      <c r="AC5889" s="223" t="e">
        <f ca="1">INDEX(FGA_COEFFS,1,1)+Z5889*INDEX(FGA_COEFFS,1,2)+Y5889*INDEX(FGA_COEFFS,1,3)+R5889*INDEX(FGA_COEFFS,1,4)+Q5890*INDEX(FGA_COEFFS,1,5)+S5889*INDEX(FGA_COEFFS,1,6)+T5890*INDEX(FGA_COEFFS,1,7)+M5890*INDEX(FGA_COEFFS,1,8)+Y5893*Y5894</f>
        <v>#N/A</v>
      </c>
      <c r="AD5889" s="223" t="e">
        <f ca="1">INDEX(THREEPTA_COEFFS,1,1)+AC5889*INDEX(THREEPTA_COEFFS,1,2)+J5889*INDEX(THREEPTA_COEFFS,1,3)+AA5889*INDEX(THREEPTA_COEFFS,1,4)+K5889*INDEX(THREEPTA_COEFFS,1,5)+L5890*INDEX(THREEPTA_COEFFS,1,6)+Z5893*Z5894</f>
        <v>#N/A</v>
      </c>
      <c r="AE5889" s="223" t="e">
        <f ca="1">INDEX(THREEPTPCT_COEFFS,1,1)+K5889*INDEX(THREEPTPCT_COEFFS,1,2)+L5890*INDEX(THREEPTPCT_COEFFS,1,3)+AA5893*AA5894</f>
        <v>#N/A</v>
      </c>
      <c r="AF5889" s="55" t="e">
        <f t="shared" ref="AF5889:AF5890" ca="1" si="10175">AC5889-AD5889</f>
        <v>#N/A</v>
      </c>
      <c r="AG5889" s="223" t="e">
        <f ca="1">INDEX(TWOPTPCT_COEFFS,1,1)+AB5889*INDEX(TWOPTPCT_COEFFS,1,2)+I5890*INDEX(TWOPTPCT_COEFFS,1,3)+G5890*INDEX(TWOPTPCT_COEFFS,1,4)+L5890*INDEX(TWOPTPCT_COEFFS,1,5)+AB5893*AB5894</f>
        <v>#N/A</v>
      </c>
      <c r="AH5889" s="223" t="e">
        <f ca="1">INDEX(FTA_COEFFS,1,1)+O5889*INDEX(FTA_COEFFS,1,2)+N5890*INDEX(FTA_COEFFS,1,3)+(Q5889+R5889)*INDEX(FTA_COEFFS,1,4)+(Q5890+R5890)*INDEX(FTA_COEFFS,1,5)+M5890*INDEX(FTA_COEFFS,1,6)+AC5893*AC5894</f>
        <v>#N/A</v>
      </c>
      <c r="AI5889" s="223" t="e">
        <f ca="1">INDEX(FTPCT_COEFFS,1,1)+P5889*INDEX(FTPCT_COEFFS,1,2)+F5889*INDEX(FTPCT_COEFFS,1,3)+G5890*INDEX(FTPCT_COEFFS,1,4)+AD5893*AD5894</f>
        <v>#N/A</v>
      </c>
      <c r="AJ5889" s="338" t="e">
        <f t="shared" ref="AJ5889:AJ5890" ca="1" si="10176">AD5889*AE5889/100+AF5889*AG5889+AH5889*AI5889/100</f>
        <v>#N/A</v>
      </c>
      <c r="AK5889" s="55"/>
      <c r="AL5889" s="55"/>
      <c r="AM5889" s="55"/>
      <c r="AN5889" s="55"/>
      <c r="AO5889" s="55"/>
      <c r="AP5889" s="55"/>
      <c r="AQ5889" s="55"/>
      <c r="AR5889" s="55"/>
    </row>
    <row r="5890" spans="1:45" x14ac:dyDescent="0.3">
      <c r="B5890" s="54" t="s">
        <v>175</v>
      </c>
      <c r="C5890" s="54">
        <f>C5883</f>
        <v>0</v>
      </c>
      <c r="D5890" s="56" t="e">
        <f t="shared" ca="1" si="10168"/>
        <v>#N/A</v>
      </c>
      <c r="E5890" s="52" t="e">
        <f t="shared" ref="E5890:W5890" si="10177">E5883</f>
        <v>#N/A</v>
      </c>
      <c r="F5890" s="52" t="e">
        <f t="shared" si="10177"/>
        <v>#N/A</v>
      </c>
      <c r="G5890" s="52" t="e">
        <f t="shared" si="10177"/>
        <v>#N/A</v>
      </c>
      <c r="H5890" s="52" t="e">
        <f t="shared" si="10177"/>
        <v>#N/A</v>
      </c>
      <c r="I5890" s="52" t="e">
        <f t="shared" si="10177"/>
        <v>#N/A</v>
      </c>
      <c r="J5890" s="52" t="e">
        <f t="shared" si="10177"/>
        <v>#N/A</v>
      </c>
      <c r="K5890" s="52" t="e">
        <f t="shared" si="10177"/>
        <v>#N/A</v>
      </c>
      <c r="L5890" s="52" t="e">
        <f t="shared" si="10177"/>
        <v>#N/A</v>
      </c>
      <c r="M5890" s="52" t="e">
        <f t="shared" si="10177"/>
        <v>#N/A</v>
      </c>
      <c r="N5890" s="52" t="e">
        <f t="shared" si="10177"/>
        <v>#N/A</v>
      </c>
      <c r="O5890" s="52" t="e">
        <f t="shared" si="10177"/>
        <v>#N/A</v>
      </c>
      <c r="P5890" s="52" t="e">
        <f t="shared" si="10177"/>
        <v>#N/A</v>
      </c>
      <c r="Q5890" s="52" t="e">
        <f t="shared" si="10177"/>
        <v>#N/A</v>
      </c>
      <c r="R5890" s="52" t="e">
        <f t="shared" si="10177"/>
        <v>#N/A</v>
      </c>
      <c r="S5890" s="52" t="e">
        <f t="shared" si="10177"/>
        <v>#N/A</v>
      </c>
      <c r="T5890" s="52" t="e">
        <f t="shared" si="10177"/>
        <v>#N/A</v>
      </c>
      <c r="U5890" s="52" t="e">
        <f t="shared" si="10177"/>
        <v>#N/A</v>
      </c>
      <c r="V5890" s="52" t="e">
        <f t="shared" si="10177"/>
        <v>#N/A</v>
      </c>
      <c r="W5890" s="52" t="e">
        <f t="shared" si="10177"/>
        <v>#N/A</v>
      </c>
      <c r="X5890" s="55" t="e">
        <f t="shared" si="10170"/>
        <v>#N/A</v>
      </c>
      <c r="Y5890" s="55" t="e">
        <f t="shared" si="10171"/>
        <v>#N/A</v>
      </c>
      <c r="Z5890" s="55" t="e">
        <f t="shared" ref="Z5890" si="10178">Z5889</f>
        <v>#N/A</v>
      </c>
      <c r="AA5890" s="55" t="e">
        <f t="shared" si="10173"/>
        <v>#N/A</v>
      </c>
      <c r="AB5890" s="336" t="e">
        <f t="shared" si="10174"/>
        <v>#N/A</v>
      </c>
      <c r="AC5890" s="223" t="e">
        <f ca="1">INDEX(FGA_COEFFS,1,1)+Z5890*INDEX(FGA_COEFFS,1,2)+Y5890*INDEX(FGA_COEFFS,1,3)+R5890*INDEX(FGA_COEFFS,1,4)+Q5889*INDEX(FGA_COEFFS,1,5)+S5890*INDEX(FGA_COEFFS,1,6)+T5889*INDEX(FGA_COEFFS,1,7)+M5889*INDEX(FGA_COEFFS,1,8)+Y5893*Y5895</f>
        <v>#N/A</v>
      </c>
      <c r="AD5890" s="223" t="e">
        <f ca="1">INDEX(THREEPTA_COEFFS,1,1)+AC5890*INDEX(THREEPTA_COEFFS,1,2)+J5890*INDEX(THREEPTA_COEFFS,1,3)+AA5890*INDEX(THREEPTA_COEFFS,1,4)+K5890*INDEX(THREEPTA_COEFFS,1,5)+L5889*INDEX(THREEPTA_COEFFS,1,6)+Z5893*Z5895</f>
        <v>#N/A</v>
      </c>
      <c r="AE5890" s="223" t="e">
        <f ca="1">INDEX(THREEPTPCT_COEFFS,1,1)+K5890*INDEX(THREEPTPCT_COEFFS,1,2)+L5889*INDEX(THREEPTPCT_COEFFS,1,3)+AA5893*AA5895</f>
        <v>#N/A</v>
      </c>
      <c r="AF5890" s="55" t="e">
        <f t="shared" ca="1" si="10175"/>
        <v>#N/A</v>
      </c>
      <c r="AG5890" s="223" t="e">
        <f ca="1">INDEX(TWOPTPCT_COEFFS,1,1)+AB5890*INDEX(TWOPTPCT_COEFFS,1,2)+I5889*INDEX(TWOPTPCT_COEFFS,1,3)+G5889*INDEX(TWOPTPCT_COEFFS,1,4)+L5889*INDEX(TWOPTPCT_COEFFS,1,5)+AB5893*AB5895</f>
        <v>#N/A</v>
      </c>
      <c r="AH5890" s="223" t="e">
        <f ca="1">INDEX(FTA_COEFFS,1,1)+O5890*INDEX(FTA_COEFFS,1,2)+N5889*INDEX(FTA_COEFFS,1,3)+(Q5890+R5890)*INDEX(FTA_COEFFS,1,4)+(Q5889+R5889)*INDEX(FTA_COEFFS,1,5)+M5889*INDEX(FTA_COEFFS,1,6)+AC5893*AC5895</f>
        <v>#N/A</v>
      </c>
      <c r="AI5890" s="223" t="e">
        <f ca="1">INDEX(FTPCT_COEFFS,1,1)+P5890*INDEX(FTPCT_COEFFS,1,2)+F5890*INDEX(FTPCT_COEFFS,1,3)+G5889*INDEX(FTPCT_COEFFS,1,4)+AD5893*AD5895</f>
        <v>#N/A</v>
      </c>
      <c r="AJ5890" s="338" t="e">
        <f t="shared" ca="1" si="10176"/>
        <v>#N/A</v>
      </c>
      <c r="AK5890" s="55"/>
      <c r="AL5890" s="55"/>
      <c r="AM5890" s="55"/>
      <c r="AN5890" s="55"/>
      <c r="AO5890" s="55"/>
      <c r="AP5890" s="55"/>
      <c r="AQ5890" s="55"/>
      <c r="AR5890" s="55"/>
    </row>
    <row r="5891" spans="1:45" x14ac:dyDescent="0.3">
      <c r="A5891" s="54" t="e">
        <f ca="1">IF(D5889&gt;(D5890+(AVERAGE(V5889,W5889)-AVERAGE(V5890,W5890))/2)+2.5,C5889,IF(D5890&gt;(D5889+(AVERAGE(V5890,W5890)-AVERAGE(V5889,W5889))/2)+2.5,C5890,"Close"))</f>
        <v>#N/A</v>
      </c>
      <c r="B5891" s="64" t="e">
        <f ca="1">IF(D5890&gt;D5889,C5890,C5889)</f>
        <v>#N/A</v>
      </c>
      <c r="D5891" s="56"/>
      <c r="X5891" s="55"/>
      <c r="Y5891" s="55"/>
      <c r="Z5891" s="55"/>
      <c r="AA5891" s="55"/>
      <c r="AB5891" s="55"/>
      <c r="AC5891" s="337"/>
      <c r="AD5891" s="337"/>
      <c r="AE5891" s="337"/>
      <c r="AF5891" s="337"/>
      <c r="AG5891" s="337"/>
      <c r="AH5891" s="337"/>
      <c r="AI5891" s="337"/>
      <c r="AJ5891" s="337"/>
      <c r="AK5891" s="337"/>
      <c r="AL5891" s="337"/>
      <c r="AM5891" s="55"/>
      <c r="AN5891" s="55"/>
      <c r="AO5891" s="55"/>
      <c r="AP5891" s="55"/>
      <c r="AQ5891" s="55"/>
      <c r="AR5891" s="55"/>
      <c r="AS5891" s="55"/>
    </row>
    <row r="5892" spans="1:45" x14ac:dyDescent="0.3">
      <c r="X5892" s="54" t="s">
        <v>1305</v>
      </c>
      <c r="Y5892" s="54" t="s">
        <v>128</v>
      </c>
      <c r="Z5892" s="54" t="s">
        <v>157</v>
      </c>
      <c r="AA5892" s="54" t="s">
        <v>151</v>
      </c>
      <c r="AB5892" s="54" t="s">
        <v>1327</v>
      </c>
      <c r="AC5892" s="54" t="s">
        <v>129</v>
      </c>
      <c r="AD5892" s="54" t="s">
        <v>116</v>
      </c>
      <c r="AE5892" s="54"/>
      <c r="AF5892" s="54"/>
      <c r="AG5892" s="54"/>
      <c r="AH5892" s="54"/>
      <c r="AI5892" s="54"/>
      <c r="AJ5892" s="54"/>
      <c r="AK5892" s="54"/>
      <c r="AL5892" s="54"/>
      <c r="AM5892" s="54"/>
      <c r="AN5892" s="54"/>
      <c r="AO5892" s="54"/>
      <c r="AP5892" s="54"/>
      <c r="AQ5892" s="54"/>
      <c r="AR5892" s="54"/>
      <c r="AS5892" s="54"/>
    </row>
    <row r="5893" spans="1:45" x14ac:dyDescent="0.3">
      <c r="X5893" s="54"/>
      <c r="Y5893" s="54">
        <f t="shared" ref="Y5893:AD5893" si="10179">Y5886</f>
        <v>6.4436999999999998</v>
      </c>
      <c r="Z5893" s="54">
        <f t="shared" si="10179"/>
        <v>4.9371</v>
      </c>
      <c r="AA5893" s="54">
        <f t="shared" si="10179"/>
        <v>11.350300000000001</v>
      </c>
      <c r="AB5893" s="54">
        <f t="shared" si="10179"/>
        <v>7.1900000000000006E-2</v>
      </c>
      <c r="AC5893" s="54">
        <f t="shared" si="10179"/>
        <v>6.2766000000000002</v>
      </c>
      <c r="AD5893" s="54">
        <f t="shared" si="10179"/>
        <v>11.042999999999999</v>
      </c>
      <c r="AE5893" s="54"/>
      <c r="AF5893" s="336"/>
      <c r="AG5893" s="336"/>
      <c r="AH5893" s="336"/>
      <c r="AI5893" s="54"/>
      <c r="AJ5893" s="54"/>
      <c r="AK5893" s="54"/>
      <c r="AL5893" s="54"/>
      <c r="AM5893" s="54"/>
      <c r="AN5893" s="54"/>
      <c r="AO5893" s="54"/>
      <c r="AP5893" s="54"/>
      <c r="AQ5893" s="54"/>
      <c r="AR5893" s="54"/>
      <c r="AS5893" s="54"/>
    </row>
    <row r="5894" spans="1:45" x14ac:dyDescent="0.3">
      <c r="D5894" s="56"/>
      <c r="X5894" s="336"/>
      <c r="Y5894" s="336">
        <f t="shared" ca="1" si="10131"/>
        <v>-0.14682146654558112</v>
      </c>
      <c r="Z5894" s="336">
        <f t="shared" ca="1" si="10131"/>
        <v>-0.92580452792829515</v>
      </c>
      <c r="AA5894" s="336">
        <f t="shared" ca="1" si="10131"/>
        <v>0.11250384892159135</v>
      </c>
      <c r="AB5894" s="336">
        <f t="shared" ca="1" si="10131"/>
        <v>6.1417000018996609E-2</v>
      </c>
      <c r="AC5894" s="336">
        <f t="shared" ca="1" si="10131"/>
        <v>-0.26843282115375866</v>
      </c>
      <c r="AD5894" s="336">
        <f t="shared" ca="1" si="10131"/>
        <v>-0.31952805177671956</v>
      </c>
      <c r="AE5894" s="336"/>
      <c r="AF5894" s="336"/>
      <c r="AG5894" s="336"/>
      <c r="AH5894" s="336"/>
      <c r="AI5894" s="54"/>
      <c r="AJ5894" s="54"/>
      <c r="AK5894" s="54"/>
      <c r="AL5894" s="336"/>
      <c r="AM5894" s="336"/>
      <c r="AN5894" s="336"/>
      <c r="AO5894" s="336"/>
      <c r="AP5894" s="54"/>
      <c r="AQ5894" s="336"/>
      <c r="AR5894" s="336"/>
      <c r="AS5894" s="336"/>
    </row>
    <row r="5895" spans="1:45" x14ac:dyDescent="0.3">
      <c r="C5895" s="54"/>
      <c r="D5895" s="56"/>
      <c r="Y5895" s="336">
        <f t="shared" ca="1" si="10131"/>
        <v>6.0471097115362638E-2</v>
      </c>
      <c r="Z5895" s="336">
        <f t="shared" ca="1" si="10131"/>
        <v>-0.22137120143424582</v>
      </c>
      <c r="AA5895" s="336">
        <f t="shared" ca="1" si="10131"/>
        <v>0.37365844443376917</v>
      </c>
      <c r="AB5895" s="336">
        <f t="shared" ca="1" si="10131"/>
        <v>9.6284686320946555E-2</v>
      </c>
      <c r="AC5895" s="336">
        <f t="shared" ca="1" si="10131"/>
        <v>0.9617206253774303</v>
      </c>
      <c r="AD5895" s="336">
        <f t="shared" ca="1" si="10131"/>
        <v>0.24654415554616671</v>
      </c>
      <c r="AE5895" s="55"/>
      <c r="AF5895" s="55"/>
      <c r="AG5895" s="55"/>
      <c r="AH5895" s="55"/>
      <c r="AI5895" s="55"/>
      <c r="AJ5895" s="55"/>
      <c r="AK5895" s="55"/>
      <c r="AL5895" s="55"/>
      <c r="AM5895" s="55"/>
      <c r="AN5895" s="55"/>
      <c r="AO5895" s="55"/>
      <c r="AP5895" s="55"/>
      <c r="AQ5895" s="55"/>
      <c r="AR5895" s="55"/>
      <c r="AS5895" s="55"/>
    </row>
    <row r="5896" spans="1:45" x14ac:dyDescent="0.3">
      <c r="B5896" s="54" t="s">
        <v>172</v>
      </c>
      <c r="C5896" s="53">
        <f>C5889</f>
        <v>0</v>
      </c>
      <c r="D5896" s="56" t="e">
        <f t="shared" ref="D5896:D5897" ca="1" si="10180">AJ5896</f>
        <v>#N/A</v>
      </c>
      <c r="E5896" s="52" t="e">
        <f t="shared" ref="E5896:W5896" si="10181">E5889</f>
        <v>#N/A</v>
      </c>
      <c r="F5896" s="52" t="e">
        <f t="shared" si="10181"/>
        <v>#N/A</v>
      </c>
      <c r="G5896" s="52" t="e">
        <f t="shared" si="10181"/>
        <v>#N/A</v>
      </c>
      <c r="H5896" s="52" t="e">
        <f t="shared" si="10181"/>
        <v>#N/A</v>
      </c>
      <c r="I5896" s="52" t="e">
        <f t="shared" si="10181"/>
        <v>#N/A</v>
      </c>
      <c r="J5896" s="52" t="e">
        <f t="shared" si="10181"/>
        <v>#N/A</v>
      </c>
      <c r="K5896" s="52" t="e">
        <f t="shared" si="10181"/>
        <v>#N/A</v>
      </c>
      <c r="L5896" s="52" t="e">
        <f t="shared" si="10181"/>
        <v>#N/A</v>
      </c>
      <c r="M5896" s="52" t="e">
        <f t="shared" si="10181"/>
        <v>#N/A</v>
      </c>
      <c r="N5896" s="52" t="e">
        <f t="shared" si="10181"/>
        <v>#N/A</v>
      </c>
      <c r="O5896" s="52" t="e">
        <f t="shared" si="10181"/>
        <v>#N/A</v>
      </c>
      <c r="P5896" s="52" t="e">
        <f t="shared" si="10181"/>
        <v>#N/A</v>
      </c>
      <c r="Q5896" s="52" t="e">
        <f t="shared" si="10181"/>
        <v>#N/A</v>
      </c>
      <c r="R5896" s="52" t="e">
        <f t="shared" si="10181"/>
        <v>#N/A</v>
      </c>
      <c r="S5896" s="52" t="e">
        <f t="shared" si="10181"/>
        <v>#N/A</v>
      </c>
      <c r="T5896" s="52" t="e">
        <f t="shared" si="10181"/>
        <v>#N/A</v>
      </c>
      <c r="U5896" s="52" t="e">
        <f t="shared" si="10181"/>
        <v>#N/A</v>
      </c>
      <c r="V5896" s="52" t="e">
        <f t="shared" si="10181"/>
        <v>#N/A</v>
      </c>
      <c r="W5896" s="52" t="e">
        <f t="shared" si="10181"/>
        <v>#N/A</v>
      </c>
      <c r="X5896" s="55" t="e">
        <f t="shared" ref="X5896:X5897" si="10182">(H5896-(O5896*P5896)/100-3*(J5896*K5896)/100)/2</f>
        <v>#N/A</v>
      </c>
      <c r="Y5896" s="55" t="e">
        <f t="shared" ref="Y5896:Y5897" si="10183">SUM(X5896,(J5896*K5896/100))/(F5896/100)</f>
        <v>#N/A</v>
      </c>
      <c r="Z5896" s="55" t="e">
        <f t="shared" ref="Z5896" si="10184">U5896*0.5+U5897*0.5</f>
        <v>#N/A</v>
      </c>
      <c r="AA5896" s="55" t="e">
        <f t="shared" ref="AA5896:AA5897" si="10185">J5896/Y5896</f>
        <v>#N/A</v>
      </c>
      <c r="AB5896" s="336" t="e">
        <f t="shared" ref="AB5896:AB5897" si="10186">X5896/(Y5896-J5896)</f>
        <v>#N/A</v>
      </c>
      <c r="AC5896" s="223" t="e">
        <f ca="1">INDEX(FGA_COEFFS,1,1)+Z5896*INDEX(FGA_COEFFS,1,2)+Y5896*INDEX(FGA_COEFFS,1,3)+R5896*INDEX(FGA_COEFFS,1,4)+Q5897*INDEX(FGA_COEFFS,1,5)+S5896*INDEX(FGA_COEFFS,1,6)+T5897*INDEX(FGA_COEFFS,1,7)+M5897*INDEX(FGA_COEFFS,1,8)+Y5900*Y5901</f>
        <v>#N/A</v>
      </c>
      <c r="AD5896" s="223" t="e">
        <f ca="1">INDEX(THREEPTA_COEFFS,1,1)+AC5896*INDEX(THREEPTA_COEFFS,1,2)+J5896*INDEX(THREEPTA_COEFFS,1,3)+AA5896*INDEX(THREEPTA_COEFFS,1,4)+K5896*INDEX(THREEPTA_COEFFS,1,5)+L5897*INDEX(THREEPTA_COEFFS,1,6)+Z5900*Z5901</f>
        <v>#N/A</v>
      </c>
      <c r="AE5896" s="223" t="e">
        <f ca="1">INDEX(THREEPTPCT_COEFFS,1,1)+K5896*INDEX(THREEPTPCT_COEFFS,1,2)+L5897*INDEX(THREEPTPCT_COEFFS,1,3)+AA5900*AA5901</f>
        <v>#N/A</v>
      </c>
      <c r="AF5896" s="55" t="e">
        <f t="shared" ref="AF5896:AF5897" ca="1" si="10187">AC5896-AD5896</f>
        <v>#N/A</v>
      </c>
      <c r="AG5896" s="223" t="e">
        <f ca="1">INDEX(TWOPTPCT_COEFFS,1,1)+AB5896*INDEX(TWOPTPCT_COEFFS,1,2)+I5897*INDEX(TWOPTPCT_COEFFS,1,3)+G5897*INDEX(TWOPTPCT_COEFFS,1,4)+L5897*INDEX(TWOPTPCT_COEFFS,1,5)+AB5900*AB5901</f>
        <v>#N/A</v>
      </c>
      <c r="AH5896" s="223" t="e">
        <f ca="1">INDEX(FTA_COEFFS,1,1)+O5896*INDEX(FTA_COEFFS,1,2)+N5897*INDEX(FTA_COEFFS,1,3)+(Q5896+R5896)*INDEX(FTA_COEFFS,1,4)+(Q5897+R5897)*INDEX(FTA_COEFFS,1,5)+M5897*INDEX(FTA_COEFFS,1,6)+AC5900*AC5901</f>
        <v>#N/A</v>
      </c>
      <c r="AI5896" s="223" t="e">
        <f ca="1">INDEX(FTPCT_COEFFS,1,1)+P5896*INDEX(FTPCT_COEFFS,1,2)+F5896*INDEX(FTPCT_COEFFS,1,3)+G5897*INDEX(FTPCT_COEFFS,1,4)+AD5900*AD5901</f>
        <v>#N/A</v>
      </c>
      <c r="AJ5896" s="338" t="e">
        <f t="shared" ref="AJ5896:AJ5897" ca="1" si="10188">AD5896*AE5896/100+AF5896*AG5896+AH5896*AI5896/100</f>
        <v>#N/A</v>
      </c>
      <c r="AK5896" s="55"/>
      <c r="AL5896" s="55"/>
      <c r="AM5896" s="55"/>
      <c r="AN5896" s="55"/>
      <c r="AO5896" s="55"/>
      <c r="AP5896" s="55"/>
      <c r="AQ5896" s="55"/>
      <c r="AR5896" s="55"/>
    </row>
    <row r="5897" spans="1:45" x14ac:dyDescent="0.3">
      <c r="B5897" s="54" t="s">
        <v>175</v>
      </c>
      <c r="C5897" s="54">
        <f>C5890</f>
        <v>0</v>
      </c>
      <c r="D5897" s="56" t="e">
        <f t="shared" ca="1" si="10180"/>
        <v>#N/A</v>
      </c>
      <c r="E5897" s="52" t="e">
        <f t="shared" ref="E5897:W5897" si="10189">E5890</f>
        <v>#N/A</v>
      </c>
      <c r="F5897" s="52" t="e">
        <f t="shared" si="10189"/>
        <v>#N/A</v>
      </c>
      <c r="G5897" s="52" t="e">
        <f t="shared" si="10189"/>
        <v>#N/A</v>
      </c>
      <c r="H5897" s="52" t="e">
        <f t="shared" si="10189"/>
        <v>#N/A</v>
      </c>
      <c r="I5897" s="52" t="e">
        <f t="shared" si="10189"/>
        <v>#N/A</v>
      </c>
      <c r="J5897" s="52" t="e">
        <f t="shared" si="10189"/>
        <v>#N/A</v>
      </c>
      <c r="K5897" s="52" t="e">
        <f t="shared" si="10189"/>
        <v>#N/A</v>
      </c>
      <c r="L5897" s="52" t="e">
        <f t="shared" si="10189"/>
        <v>#N/A</v>
      </c>
      <c r="M5897" s="52" t="e">
        <f t="shared" si="10189"/>
        <v>#N/A</v>
      </c>
      <c r="N5897" s="52" t="e">
        <f t="shared" si="10189"/>
        <v>#N/A</v>
      </c>
      <c r="O5897" s="52" t="e">
        <f t="shared" si="10189"/>
        <v>#N/A</v>
      </c>
      <c r="P5897" s="52" t="e">
        <f t="shared" si="10189"/>
        <v>#N/A</v>
      </c>
      <c r="Q5897" s="52" t="e">
        <f t="shared" si="10189"/>
        <v>#N/A</v>
      </c>
      <c r="R5897" s="52" t="e">
        <f t="shared" si="10189"/>
        <v>#N/A</v>
      </c>
      <c r="S5897" s="52" t="e">
        <f t="shared" si="10189"/>
        <v>#N/A</v>
      </c>
      <c r="T5897" s="52" t="e">
        <f t="shared" si="10189"/>
        <v>#N/A</v>
      </c>
      <c r="U5897" s="52" t="e">
        <f t="shared" si="10189"/>
        <v>#N/A</v>
      </c>
      <c r="V5897" s="52" t="e">
        <f t="shared" si="10189"/>
        <v>#N/A</v>
      </c>
      <c r="W5897" s="52" t="e">
        <f t="shared" si="10189"/>
        <v>#N/A</v>
      </c>
      <c r="X5897" s="55" t="e">
        <f t="shared" si="10182"/>
        <v>#N/A</v>
      </c>
      <c r="Y5897" s="55" t="e">
        <f t="shared" si="10183"/>
        <v>#N/A</v>
      </c>
      <c r="Z5897" s="55" t="e">
        <f t="shared" ref="Z5897" si="10190">Z5896</f>
        <v>#N/A</v>
      </c>
      <c r="AA5897" s="55" t="e">
        <f t="shared" si="10185"/>
        <v>#N/A</v>
      </c>
      <c r="AB5897" s="336" t="e">
        <f t="shared" si="10186"/>
        <v>#N/A</v>
      </c>
      <c r="AC5897" s="223" t="e">
        <f ca="1">INDEX(FGA_COEFFS,1,1)+Z5897*INDEX(FGA_COEFFS,1,2)+Y5897*INDEX(FGA_COEFFS,1,3)+R5897*INDEX(FGA_COEFFS,1,4)+Q5896*INDEX(FGA_COEFFS,1,5)+S5897*INDEX(FGA_COEFFS,1,6)+T5896*INDEX(FGA_COEFFS,1,7)+M5896*INDEX(FGA_COEFFS,1,8)+Y5900*Y5902</f>
        <v>#N/A</v>
      </c>
      <c r="AD5897" s="223" t="e">
        <f ca="1">INDEX(THREEPTA_COEFFS,1,1)+AC5897*INDEX(THREEPTA_COEFFS,1,2)+J5897*INDEX(THREEPTA_COEFFS,1,3)+AA5897*INDEX(THREEPTA_COEFFS,1,4)+K5897*INDEX(THREEPTA_COEFFS,1,5)+L5896*INDEX(THREEPTA_COEFFS,1,6)+Z5900*Z5902</f>
        <v>#N/A</v>
      </c>
      <c r="AE5897" s="223" t="e">
        <f ca="1">INDEX(THREEPTPCT_COEFFS,1,1)+K5897*INDEX(THREEPTPCT_COEFFS,1,2)+L5896*INDEX(THREEPTPCT_COEFFS,1,3)+AA5900*AA5902</f>
        <v>#N/A</v>
      </c>
      <c r="AF5897" s="55" t="e">
        <f t="shared" ca="1" si="10187"/>
        <v>#N/A</v>
      </c>
      <c r="AG5897" s="223" t="e">
        <f ca="1">INDEX(TWOPTPCT_COEFFS,1,1)+AB5897*INDEX(TWOPTPCT_COEFFS,1,2)+I5896*INDEX(TWOPTPCT_COEFFS,1,3)+G5896*INDEX(TWOPTPCT_COEFFS,1,4)+L5896*INDEX(TWOPTPCT_COEFFS,1,5)+AB5900*AB5902</f>
        <v>#N/A</v>
      </c>
      <c r="AH5897" s="223" t="e">
        <f ca="1">INDEX(FTA_COEFFS,1,1)+O5897*INDEX(FTA_COEFFS,1,2)+N5896*INDEX(FTA_COEFFS,1,3)+(Q5897+R5897)*INDEX(FTA_COEFFS,1,4)+(Q5896+R5896)*INDEX(FTA_COEFFS,1,5)+M5896*INDEX(FTA_COEFFS,1,6)+AC5900*AC5902</f>
        <v>#N/A</v>
      </c>
      <c r="AI5897" s="223" t="e">
        <f ca="1">INDEX(FTPCT_COEFFS,1,1)+P5897*INDEX(FTPCT_COEFFS,1,2)+F5897*INDEX(FTPCT_COEFFS,1,3)+G5896*INDEX(FTPCT_COEFFS,1,4)+AD5900*AD5902</f>
        <v>#N/A</v>
      </c>
      <c r="AJ5897" s="338" t="e">
        <f t="shared" ca="1" si="10188"/>
        <v>#N/A</v>
      </c>
      <c r="AK5897" s="55"/>
      <c r="AL5897" s="55"/>
      <c r="AM5897" s="55"/>
      <c r="AN5897" s="55"/>
      <c r="AO5897" s="55"/>
      <c r="AP5897" s="55"/>
      <c r="AQ5897" s="55"/>
      <c r="AR5897" s="55"/>
    </row>
    <row r="5898" spans="1:45" x14ac:dyDescent="0.3">
      <c r="A5898" s="54" t="e">
        <f ca="1">IF(D5896&gt;(D5897+(AVERAGE(V5896,W5896)-AVERAGE(V5897,W5897))/2)+2.5,C5896,IF(D5897&gt;(D5896+(AVERAGE(V5897,W5897)-AVERAGE(V5896,W5896))/2)+2.5,C5897,"Close"))</f>
        <v>#N/A</v>
      </c>
      <c r="B5898" s="64" t="e">
        <f ca="1">IF(D5897&gt;D5896,C5897,C5896)</f>
        <v>#N/A</v>
      </c>
      <c r="D5898" s="56"/>
      <c r="X5898" s="55"/>
      <c r="Y5898" s="55"/>
      <c r="Z5898" s="55"/>
      <c r="AA5898" s="55"/>
      <c r="AB5898" s="55"/>
      <c r="AC5898" s="337"/>
      <c r="AD5898" s="337"/>
      <c r="AE5898" s="337"/>
      <c r="AF5898" s="337"/>
      <c r="AG5898" s="337"/>
      <c r="AH5898" s="337"/>
      <c r="AI5898" s="337"/>
      <c r="AJ5898" s="337"/>
      <c r="AK5898" s="337"/>
      <c r="AL5898" s="337"/>
      <c r="AM5898" s="55"/>
      <c r="AN5898" s="55"/>
      <c r="AO5898" s="55"/>
      <c r="AP5898" s="55"/>
      <c r="AQ5898" s="55"/>
      <c r="AR5898" s="55"/>
      <c r="AS5898" s="55"/>
    </row>
    <row r="5899" spans="1:45" x14ac:dyDescent="0.3">
      <c r="X5899" s="54" t="s">
        <v>1305</v>
      </c>
      <c r="Y5899" s="54" t="s">
        <v>128</v>
      </c>
      <c r="Z5899" s="54" t="s">
        <v>157</v>
      </c>
      <c r="AA5899" s="54" t="s">
        <v>151</v>
      </c>
      <c r="AB5899" s="54" t="s">
        <v>1327</v>
      </c>
      <c r="AC5899" s="54" t="s">
        <v>129</v>
      </c>
      <c r="AD5899" s="54" t="s">
        <v>116</v>
      </c>
      <c r="AE5899" s="54"/>
      <c r="AF5899" s="54"/>
      <c r="AG5899" s="54"/>
      <c r="AH5899" s="54"/>
      <c r="AI5899" s="54"/>
      <c r="AJ5899" s="54"/>
      <c r="AK5899" s="54"/>
      <c r="AL5899" s="54"/>
      <c r="AM5899" s="54"/>
      <c r="AN5899" s="54"/>
      <c r="AO5899" s="54"/>
      <c r="AP5899" s="54"/>
      <c r="AQ5899" s="54"/>
      <c r="AR5899" s="54"/>
      <c r="AS5899" s="54"/>
    </row>
    <row r="5900" spans="1:45" x14ac:dyDescent="0.3">
      <c r="X5900" s="54"/>
      <c r="Y5900" s="54">
        <f t="shared" ref="Y5900:AD5900" si="10191">Y5893</f>
        <v>6.4436999999999998</v>
      </c>
      <c r="Z5900" s="54">
        <f t="shared" si="10191"/>
        <v>4.9371</v>
      </c>
      <c r="AA5900" s="54">
        <f t="shared" si="10191"/>
        <v>11.350300000000001</v>
      </c>
      <c r="AB5900" s="54">
        <f t="shared" si="10191"/>
        <v>7.1900000000000006E-2</v>
      </c>
      <c r="AC5900" s="54">
        <f t="shared" si="10191"/>
        <v>6.2766000000000002</v>
      </c>
      <c r="AD5900" s="54">
        <f t="shared" si="10191"/>
        <v>11.042999999999999</v>
      </c>
      <c r="AE5900" s="54"/>
      <c r="AF5900" s="336"/>
      <c r="AG5900" s="336"/>
      <c r="AH5900" s="336"/>
      <c r="AI5900" s="54"/>
      <c r="AJ5900" s="54"/>
      <c r="AK5900" s="54"/>
      <c r="AL5900" s="54"/>
      <c r="AM5900" s="54"/>
      <c r="AN5900" s="54"/>
      <c r="AO5900" s="54"/>
      <c r="AP5900" s="54"/>
      <c r="AQ5900" s="54"/>
      <c r="AR5900" s="54"/>
      <c r="AS5900" s="54"/>
    </row>
    <row r="5901" spans="1:45" x14ac:dyDescent="0.3">
      <c r="D5901" s="56"/>
      <c r="X5901" s="336"/>
      <c r="Y5901" s="336">
        <f t="shared" ca="1" si="10131"/>
        <v>-0.48873723926074969</v>
      </c>
      <c r="Z5901" s="336">
        <f t="shared" ca="1" si="10131"/>
        <v>-0.11991303028071508</v>
      </c>
      <c r="AA5901" s="336">
        <f t="shared" ca="1" si="10131"/>
        <v>0.45538297252735671</v>
      </c>
      <c r="AB5901" s="336">
        <f t="shared" ca="1" si="10131"/>
        <v>1.4185458689271697</v>
      </c>
      <c r="AC5901" s="336">
        <f t="shared" ca="1" si="10131"/>
        <v>0.36396530651092118</v>
      </c>
      <c r="AD5901" s="336">
        <f t="shared" ca="1" si="10131"/>
        <v>3.5863642460745196E-6</v>
      </c>
      <c r="AE5901" s="336"/>
      <c r="AF5901" s="336"/>
      <c r="AG5901" s="336"/>
      <c r="AH5901" s="336"/>
      <c r="AI5901" s="54"/>
      <c r="AJ5901" s="54"/>
      <c r="AK5901" s="54"/>
      <c r="AL5901" s="336"/>
      <c r="AM5901" s="336"/>
      <c r="AN5901" s="336"/>
      <c r="AO5901" s="336"/>
      <c r="AP5901" s="54"/>
      <c r="AQ5901" s="336"/>
      <c r="AR5901" s="336"/>
      <c r="AS5901" s="336"/>
    </row>
    <row r="5902" spans="1:45" x14ac:dyDescent="0.3">
      <c r="C5902" s="54"/>
      <c r="D5902" s="56"/>
      <c r="Y5902" s="336">
        <f t="shared" ca="1" si="10131"/>
        <v>1.4359591952274173</v>
      </c>
      <c r="Z5902" s="336">
        <f t="shared" ca="1" si="10131"/>
        <v>-1.078702687284872</v>
      </c>
      <c r="AA5902" s="336">
        <f t="shared" ca="1" si="10131"/>
        <v>-0.14759856440490962</v>
      </c>
      <c r="AB5902" s="336">
        <f t="shared" ca="1" si="10131"/>
        <v>-0.16339466570413771</v>
      </c>
      <c r="AC5902" s="336">
        <f t="shared" ca="1" si="10131"/>
        <v>-9.2465965689751989E-2</v>
      </c>
      <c r="AD5902" s="336">
        <f t="shared" ca="1" si="10131"/>
        <v>-9.5042585666292145E-2</v>
      </c>
      <c r="AE5902" s="55"/>
      <c r="AF5902" s="55"/>
      <c r="AG5902" s="55"/>
      <c r="AH5902" s="55"/>
      <c r="AI5902" s="55"/>
      <c r="AJ5902" s="55"/>
      <c r="AK5902" s="55"/>
      <c r="AL5902" s="55"/>
      <c r="AM5902" s="55"/>
      <c r="AN5902" s="55"/>
      <c r="AO5902" s="55"/>
      <c r="AP5902" s="55"/>
      <c r="AQ5902" s="55"/>
      <c r="AR5902" s="55"/>
      <c r="AS5902" s="55"/>
    </row>
    <row r="5903" spans="1:45" x14ac:dyDescent="0.3">
      <c r="B5903" s="54" t="s">
        <v>172</v>
      </c>
      <c r="C5903" s="53">
        <f>C5896</f>
        <v>0</v>
      </c>
      <c r="D5903" s="56" t="e">
        <f t="shared" ref="D5903:D5904" ca="1" si="10192">AJ5903</f>
        <v>#N/A</v>
      </c>
      <c r="E5903" s="52" t="e">
        <f t="shared" ref="E5903:W5903" si="10193">E5896</f>
        <v>#N/A</v>
      </c>
      <c r="F5903" s="52" t="e">
        <f t="shared" si="10193"/>
        <v>#N/A</v>
      </c>
      <c r="G5903" s="52" t="e">
        <f t="shared" si="10193"/>
        <v>#N/A</v>
      </c>
      <c r="H5903" s="52" t="e">
        <f t="shared" si="10193"/>
        <v>#N/A</v>
      </c>
      <c r="I5903" s="52" t="e">
        <f t="shared" si="10193"/>
        <v>#N/A</v>
      </c>
      <c r="J5903" s="52" t="e">
        <f t="shared" si="10193"/>
        <v>#N/A</v>
      </c>
      <c r="K5903" s="52" t="e">
        <f t="shared" si="10193"/>
        <v>#N/A</v>
      </c>
      <c r="L5903" s="52" t="e">
        <f t="shared" si="10193"/>
        <v>#N/A</v>
      </c>
      <c r="M5903" s="52" t="e">
        <f t="shared" si="10193"/>
        <v>#N/A</v>
      </c>
      <c r="N5903" s="52" t="e">
        <f t="shared" si="10193"/>
        <v>#N/A</v>
      </c>
      <c r="O5903" s="52" t="e">
        <f t="shared" si="10193"/>
        <v>#N/A</v>
      </c>
      <c r="P5903" s="52" t="e">
        <f t="shared" si="10193"/>
        <v>#N/A</v>
      </c>
      <c r="Q5903" s="52" t="e">
        <f t="shared" si="10193"/>
        <v>#N/A</v>
      </c>
      <c r="R5903" s="52" t="e">
        <f t="shared" si="10193"/>
        <v>#N/A</v>
      </c>
      <c r="S5903" s="52" t="e">
        <f t="shared" si="10193"/>
        <v>#N/A</v>
      </c>
      <c r="T5903" s="52" t="e">
        <f t="shared" si="10193"/>
        <v>#N/A</v>
      </c>
      <c r="U5903" s="52" t="e">
        <f t="shared" si="10193"/>
        <v>#N/A</v>
      </c>
      <c r="V5903" s="52" t="e">
        <f t="shared" si="10193"/>
        <v>#N/A</v>
      </c>
      <c r="W5903" s="52" t="e">
        <f t="shared" si="10193"/>
        <v>#N/A</v>
      </c>
      <c r="X5903" s="55" t="e">
        <f t="shared" ref="X5903:X5904" si="10194">(H5903-(O5903*P5903)/100-3*(J5903*K5903)/100)/2</f>
        <v>#N/A</v>
      </c>
      <c r="Y5903" s="55" t="e">
        <f t="shared" ref="Y5903:Y5904" si="10195">SUM(X5903,(J5903*K5903/100))/(F5903/100)</f>
        <v>#N/A</v>
      </c>
      <c r="Z5903" s="55" t="e">
        <f t="shared" ref="Z5903" si="10196">U5903*0.5+U5904*0.5</f>
        <v>#N/A</v>
      </c>
      <c r="AA5903" s="55" t="e">
        <f t="shared" ref="AA5903:AA5904" si="10197">J5903/Y5903</f>
        <v>#N/A</v>
      </c>
      <c r="AB5903" s="336" t="e">
        <f t="shared" ref="AB5903:AB5904" si="10198">X5903/(Y5903-J5903)</f>
        <v>#N/A</v>
      </c>
      <c r="AC5903" s="223" t="e">
        <f ca="1">INDEX(FGA_COEFFS,1,1)+Z5903*INDEX(FGA_COEFFS,1,2)+Y5903*INDEX(FGA_COEFFS,1,3)+R5903*INDEX(FGA_COEFFS,1,4)+Q5904*INDEX(FGA_COEFFS,1,5)+S5903*INDEX(FGA_COEFFS,1,6)+T5904*INDEX(FGA_COEFFS,1,7)+M5904*INDEX(FGA_COEFFS,1,8)+Y5907*Y5908</f>
        <v>#N/A</v>
      </c>
      <c r="AD5903" s="223" t="e">
        <f ca="1">INDEX(THREEPTA_COEFFS,1,1)+AC5903*INDEX(THREEPTA_COEFFS,1,2)+J5903*INDEX(THREEPTA_COEFFS,1,3)+AA5903*INDEX(THREEPTA_COEFFS,1,4)+K5903*INDEX(THREEPTA_COEFFS,1,5)+L5904*INDEX(THREEPTA_COEFFS,1,6)+Z5907*Z5908</f>
        <v>#N/A</v>
      </c>
      <c r="AE5903" s="223" t="e">
        <f ca="1">INDEX(THREEPTPCT_COEFFS,1,1)+K5903*INDEX(THREEPTPCT_COEFFS,1,2)+L5904*INDEX(THREEPTPCT_COEFFS,1,3)+AA5907*AA5908</f>
        <v>#N/A</v>
      </c>
      <c r="AF5903" s="55" t="e">
        <f t="shared" ref="AF5903:AF5904" ca="1" si="10199">AC5903-AD5903</f>
        <v>#N/A</v>
      </c>
      <c r="AG5903" s="223" t="e">
        <f ca="1">INDEX(TWOPTPCT_COEFFS,1,1)+AB5903*INDEX(TWOPTPCT_COEFFS,1,2)+I5904*INDEX(TWOPTPCT_COEFFS,1,3)+G5904*INDEX(TWOPTPCT_COEFFS,1,4)+L5904*INDEX(TWOPTPCT_COEFFS,1,5)+AB5907*AB5908</f>
        <v>#N/A</v>
      </c>
      <c r="AH5903" s="223" t="e">
        <f ca="1">INDEX(FTA_COEFFS,1,1)+O5903*INDEX(FTA_COEFFS,1,2)+N5904*INDEX(FTA_COEFFS,1,3)+(Q5903+R5903)*INDEX(FTA_COEFFS,1,4)+(Q5904+R5904)*INDEX(FTA_COEFFS,1,5)+M5904*INDEX(FTA_COEFFS,1,6)+AC5907*AC5908</f>
        <v>#N/A</v>
      </c>
      <c r="AI5903" s="223" t="e">
        <f ca="1">INDEX(FTPCT_COEFFS,1,1)+P5903*INDEX(FTPCT_COEFFS,1,2)+F5903*INDEX(FTPCT_COEFFS,1,3)+G5904*INDEX(FTPCT_COEFFS,1,4)+AD5907*AD5908</f>
        <v>#N/A</v>
      </c>
      <c r="AJ5903" s="338" t="e">
        <f t="shared" ref="AJ5903:AJ5904" ca="1" si="10200">AD5903*AE5903/100+AF5903*AG5903+AH5903*AI5903/100</f>
        <v>#N/A</v>
      </c>
      <c r="AK5903" s="55"/>
      <c r="AL5903" s="55"/>
      <c r="AM5903" s="55"/>
      <c r="AN5903" s="55"/>
      <c r="AO5903" s="55"/>
      <c r="AP5903" s="55"/>
      <c r="AQ5903" s="55"/>
      <c r="AR5903" s="55"/>
    </row>
    <row r="5904" spans="1:45" x14ac:dyDescent="0.3">
      <c r="B5904" s="54" t="s">
        <v>175</v>
      </c>
      <c r="C5904" s="54">
        <f>C5897</f>
        <v>0</v>
      </c>
      <c r="D5904" s="56" t="e">
        <f t="shared" ca="1" si="10192"/>
        <v>#N/A</v>
      </c>
      <c r="E5904" s="52" t="e">
        <f t="shared" ref="E5904:W5904" si="10201">E5897</f>
        <v>#N/A</v>
      </c>
      <c r="F5904" s="52" t="e">
        <f t="shared" si="10201"/>
        <v>#N/A</v>
      </c>
      <c r="G5904" s="52" t="e">
        <f t="shared" si="10201"/>
        <v>#N/A</v>
      </c>
      <c r="H5904" s="52" t="e">
        <f t="shared" si="10201"/>
        <v>#N/A</v>
      </c>
      <c r="I5904" s="52" t="e">
        <f t="shared" si="10201"/>
        <v>#N/A</v>
      </c>
      <c r="J5904" s="52" t="e">
        <f t="shared" si="10201"/>
        <v>#N/A</v>
      </c>
      <c r="K5904" s="52" t="e">
        <f t="shared" si="10201"/>
        <v>#N/A</v>
      </c>
      <c r="L5904" s="52" t="e">
        <f t="shared" si="10201"/>
        <v>#N/A</v>
      </c>
      <c r="M5904" s="52" t="e">
        <f t="shared" si="10201"/>
        <v>#N/A</v>
      </c>
      <c r="N5904" s="52" t="e">
        <f t="shared" si="10201"/>
        <v>#N/A</v>
      </c>
      <c r="O5904" s="52" t="e">
        <f t="shared" si="10201"/>
        <v>#N/A</v>
      </c>
      <c r="P5904" s="52" t="e">
        <f t="shared" si="10201"/>
        <v>#N/A</v>
      </c>
      <c r="Q5904" s="52" t="e">
        <f t="shared" si="10201"/>
        <v>#N/A</v>
      </c>
      <c r="R5904" s="52" t="e">
        <f t="shared" si="10201"/>
        <v>#N/A</v>
      </c>
      <c r="S5904" s="52" t="e">
        <f t="shared" si="10201"/>
        <v>#N/A</v>
      </c>
      <c r="T5904" s="52" t="e">
        <f t="shared" si="10201"/>
        <v>#N/A</v>
      </c>
      <c r="U5904" s="52" t="e">
        <f t="shared" si="10201"/>
        <v>#N/A</v>
      </c>
      <c r="V5904" s="52" t="e">
        <f t="shared" si="10201"/>
        <v>#N/A</v>
      </c>
      <c r="W5904" s="52" t="e">
        <f t="shared" si="10201"/>
        <v>#N/A</v>
      </c>
      <c r="X5904" s="55" t="e">
        <f t="shared" si="10194"/>
        <v>#N/A</v>
      </c>
      <c r="Y5904" s="55" t="e">
        <f t="shared" si="10195"/>
        <v>#N/A</v>
      </c>
      <c r="Z5904" s="55" t="e">
        <f t="shared" ref="Z5904" si="10202">Z5903</f>
        <v>#N/A</v>
      </c>
      <c r="AA5904" s="55" t="e">
        <f t="shared" si="10197"/>
        <v>#N/A</v>
      </c>
      <c r="AB5904" s="336" t="e">
        <f t="shared" si="10198"/>
        <v>#N/A</v>
      </c>
      <c r="AC5904" s="223" t="e">
        <f ca="1">INDEX(FGA_COEFFS,1,1)+Z5904*INDEX(FGA_COEFFS,1,2)+Y5904*INDEX(FGA_COEFFS,1,3)+R5904*INDEX(FGA_COEFFS,1,4)+Q5903*INDEX(FGA_COEFFS,1,5)+S5904*INDEX(FGA_COEFFS,1,6)+T5903*INDEX(FGA_COEFFS,1,7)+M5903*INDEX(FGA_COEFFS,1,8)+Y5907*Y5909</f>
        <v>#N/A</v>
      </c>
      <c r="AD5904" s="223" t="e">
        <f ca="1">INDEX(THREEPTA_COEFFS,1,1)+AC5904*INDEX(THREEPTA_COEFFS,1,2)+J5904*INDEX(THREEPTA_COEFFS,1,3)+AA5904*INDEX(THREEPTA_COEFFS,1,4)+K5904*INDEX(THREEPTA_COEFFS,1,5)+L5903*INDEX(THREEPTA_COEFFS,1,6)+Z5907*Z5909</f>
        <v>#N/A</v>
      </c>
      <c r="AE5904" s="223" t="e">
        <f ca="1">INDEX(THREEPTPCT_COEFFS,1,1)+K5904*INDEX(THREEPTPCT_COEFFS,1,2)+L5903*INDEX(THREEPTPCT_COEFFS,1,3)+AA5907*AA5909</f>
        <v>#N/A</v>
      </c>
      <c r="AF5904" s="55" t="e">
        <f t="shared" ca="1" si="10199"/>
        <v>#N/A</v>
      </c>
      <c r="AG5904" s="223" t="e">
        <f ca="1">INDEX(TWOPTPCT_COEFFS,1,1)+AB5904*INDEX(TWOPTPCT_COEFFS,1,2)+I5903*INDEX(TWOPTPCT_COEFFS,1,3)+G5903*INDEX(TWOPTPCT_COEFFS,1,4)+L5903*INDEX(TWOPTPCT_COEFFS,1,5)+AB5907*AB5909</f>
        <v>#N/A</v>
      </c>
      <c r="AH5904" s="223" t="e">
        <f ca="1">INDEX(FTA_COEFFS,1,1)+O5904*INDEX(FTA_COEFFS,1,2)+N5903*INDEX(FTA_COEFFS,1,3)+(Q5904+R5904)*INDEX(FTA_COEFFS,1,4)+(Q5903+R5903)*INDEX(FTA_COEFFS,1,5)+M5903*INDEX(FTA_COEFFS,1,6)+AC5907*AC5909</f>
        <v>#N/A</v>
      </c>
      <c r="AI5904" s="223" t="e">
        <f ca="1">INDEX(FTPCT_COEFFS,1,1)+P5904*INDEX(FTPCT_COEFFS,1,2)+F5904*INDEX(FTPCT_COEFFS,1,3)+G5903*INDEX(FTPCT_COEFFS,1,4)+AD5907*AD5909</f>
        <v>#N/A</v>
      </c>
      <c r="AJ5904" s="338" t="e">
        <f t="shared" ca="1" si="10200"/>
        <v>#N/A</v>
      </c>
      <c r="AK5904" s="55"/>
      <c r="AL5904" s="55"/>
      <c r="AM5904" s="55"/>
      <c r="AN5904" s="55"/>
      <c r="AO5904" s="55"/>
      <c r="AP5904" s="55"/>
      <c r="AQ5904" s="55"/>
      <c r="AR5904" s="55"/>
    </row>
    <row r="5905" spans="1:45" x14ac:dyDescent="0.3">
      <c r="A5905" s="54" t="e">
        <f ca="1">IF(D5903&gt;(D5904+(AVERAGE(V5903,W5903)-AVERAGE(V5904,W5904))/2)+2.5,C5903,IF(D5904&gt;(D5903+(AVERAGE(V5904,W5904)-AVERAGE(V5903,W5903))/2)+2.5,C5904,"Close"))</f>
        <v>#N/A</v>
      </c>
      <c r="B5905" s="64" t="e">
        <f ca="1">IF(D5904&gt;D5903,C5904,C5903)</f>
        <v>#N/A</v>
      </c>
      <c r="D5905" s="56"/>
      <c r="X5905" s="55"/>
      <c r="Y5905" s="55"/>
      <c r="Z5905" s="55"/>
      <c r="AA5905" s="55"/>
      <c r="AB5905" s="55"/>
      <c r="AC5905" s="337"/>
      <c r="AD5905" s="337"/>
      <c r="AE5905" s="337"/>
      <c r="AF5905" s="337"/>
      <c r="AG5905" s="337"/>
      <c r="AH5905" s="337"/>
      <c r="AI5905" s="337"/>
      <c r="AJ5905" s="337"/>
      <c r="AK5905" s="337"/>
      <c r="AL5905" s="337"/>
      <c r="AM5905" s="55"/>
      <c r="AN5905" s="55"/>
      <c r="AO5905" s="55"/>
      <c r="AP5905" s="55"/>
      <c r="AQ5905" s="55"/>
      <c r="AR5905" s="55"/>
      <c r="AS5905" s="55"/>
    </row>
    <row r="5906" spans="1:45" x14ac:dyDescent="0.3">
      <c r="X5906" s="54" t="s">
        <v>1305</v>
      </c>
      <c r="Y5906" s="54" t="s">
        <v>128</v>
      </c>
      <c r="Z5906" s="54" t="s">
        <v>157</v>
      </c>
      <c r="AA5906" s="54" t="s">
        <v>151</v>
      </c>
      <c r="AB5906" s="54" t="s">
        <v>1327</v>
      </c>
      <c r="AC5906" s="54" t="s">
        <v>129</v>
      </c>
      <c r="AD5906" s="54" t="s">
        <v>116</v>
      </c>
      <c r="AE5906" s="54"/>
      <c r="AF5906" s="54"/>
      <c r="AG5906" s="54"/>
      <c r="AH5906" s="54"/>
      <c r="AI5906" s="54"/>
      <c r="AJ5906" s="54"/>
      <c r="AK5906" s="54"/>
      <c r="AL5906" s="54"/>
      <c r="AM5906" s="54"/>
      <c r="AN5906" s="54"/>
      <c r="AO5906" s="54"/>
      <c r="AP5906" s="54"/>
      <c r="AQ5906" s="54"/>
      <c r="AR5906" s="54"/>
      <c r="AS5906" s="54"/>
    </row>
    <row r="5907" spans="1:45" x14ac:dyDescent="0.3">
      <c r="X5907" s="54"/>
      <c r="Y5907" s="54">
        <f t="shared" ref="Y5907:AD5907" si="10203">Y5900</f>
        <v>6.4436999999999998</v>
      </c>
      <c r="Z5907" s="54">
        <f t="shared" si="10203"/>
        <v>4.9371</v>
      </c>
      <c r="AA5907" s="54">
        <f t="shared" si="10203"/>
        <v>11.350300000000001</v>
      </c>
      <c r="AB5907" s="54">
        <f t="shared" si="10203"/>
        <v>7.1900000000000006E-2</v>
      </c>
      <c r="AC5907" s="54">
        <f t="shared" si="10203"/>
        <v>6.2766000000000002</v>
      </c>
      <c r="AD5907" s="54">
        <f t="shared" si="10203"/>
        <v>11.042999999999999</v>
      </c>
      <c r="AE5907" s="54"/>
      <c r="AF5907" s="336"/>
      <c r="AG5907" s="336"/>
      <c r="AH5907" s="336"/>
      <c r="AI5907" s="54"/>
      <c r="AJ5907" s="54"/>
      <c r="AK5907" s="54"/>
      <c r="AL5907" s="54"/>
      <c r="AM5907" s="54"/>
      <c r="AN5907" s="54"/>
      <c r="AO5907" s="54"/>
      <c r="AP5907" s="54"/>
      <c r="AQ5907" s="54"/>
      <c r="AR5907" s="54"/>
      <c r="AS5907" s="54"/>
    </row>
    <row r="5908" spans="1:45" x14ac:dyDescent="0.3">
      <c r="D5908" s="56"/>
      <c r="X5908" s="336"/>
      <c r="Y5908" s="336">
        <f t="shared" ca="1" si="10131"/>
        <v>-0.27975635711927077</v>
      </c>
      <c r="Z5908" s="336">
        <f t="shared" ca="1" si="10131"/>
        <v>0.68427898787495223</v>
      </c>
      <c r="AA5908" s="336">
        <f t="shared" ca="1" si="10131"/>
        <v>0.47569881962987981</v>
      </c>
      <c r="AB5908" s="336">
        <f t="shared" ca="1" si="10131"/>
        <v>-0.23576073042871901</v>
      </c>
      <c r="AC5908" s="336">
        <f t="shared" ca="1" si="10131"/>
        <v>1.2513310191123035</v>
      </c>
      <c r="AD5908" s="336">
        <f t="shared" ca="1" si="10131"/>
        <v>-1.0191798735592228</v>
      </c>
      <c r="AE5908" s="336"/>
      <c r="AF5908" s="336"/>
      <c r="AG5908" s="336"/>
      <c r="AH5908" s="336"/>
      <c r="AI5908" s="54"/>
      <c r="AJ5908" s="54"/>
      <c r="AK5908" s="54"/>
      <c r="AL5908" s="336"/>
      <c r="AM5908" s="336"/>
      <c r="AN5908" s="336"/>
      <c r="AO5908" s="336"/>
      <c r="AP5908" s="54"/>
      <c r="AQ5908" s="336"/>
      <c r="AR5908" s="336"/>
      <c r="AS5908" s="336"/>
    </row>
    <row r="5909" spans="1:45" x14ac:dyDescent="0.3">
      <c r="C5909" s="54"/>
      <c r="D5909" s="56"/>
      <c r="Y5909" s="336">
        <f t="shared" ca="1" si="10131"/>
        <v>-9.3716739166102028E-2</v>
      </c>
      <c r="Z5909" s="336">
        <f t="shared" ca="1" si="10131"/>
        <v>-1.4201519990995239</v>
      </c>
      <c r="AA5909" s="336">
        <f t="shared" ca="1" si="10131"/>
        <v>0.16287514864135247</v>
      </c>
      <c r="AB5909" s="336">
        <f t="shared" ca="1" si="10131"/>
        <v>0.80299338965499212</v>
      </c>
      <c r="AC5909" s="336">
        <f t="shared" ca="1" si="10131"/>
        <v>-1.4727853809782774</v>
      </c>
      <c r="AD5909" s="336">
        <f t="shared" ca="1" si="10131"/>
        <v>1.1067608334602443</v>
      </c>
      <c r="AE5909" s="55"/>
      <c r="AF5909" s="55"/>
      <c r="AG5909" s="55"/>
      <c r="AH5909" s="55"/>
      <c r="AI5909" s="55"/>
      <c r="AJ5909" s="55"/>
      <c r="AK5909" s="55"/>
      <c r="AL5909" s="55"/>
      <c r="AM5909" s="55"/>
      <c r="AN5909" s="55"/>
      <c r="AO5909" s="55"/>
      <c r="AP5909" s="55"/>
      <c r="AQ5909" s="55"/>
      <c r="AR5909" s="55"/>
      <c r="AS5909" s="55"/>
    </row>
    <row r="5910" spans="1:45" x14ac:dyDescent="0.3">
      <c r="B5910" s="54" t="s">
        <v>172</v>
      </c>
      <c r="C5910" s="53">
        <f>C5903</f>
        <v>0</v>
      </c>
      <c r="D5910" s="56" t="e">
        <f t="shared" ref="D5910:D5911" ca="1" si="10204">AJ5910</f>
        <v>#N/A</v>
      </c>
      <c r="E5910" s="52" t="e">
        <f t="shared" ref="E5910:W5910" si="10205">E5903</f>
        <v>#N/A</v>
      </c>
      <c r="F5910" s="52" t="e">
        <f t="shared" si="10205"/>
        <v>#N/A</v>
      </c>
      <c r="G5910" s="52" t="e">
        <f t="shared" si="10205"/>
        <v>#N/A</v>
      </c>
      <c r="H5910" s="52" t="e">
        <f t="shared" si="10205"/>
        <v>#N/A</v>
      </c>
      <c r="I5910" s="52" t="e">
        <f t="shared" si="10205"/>
        <v>#N/A</v>
      </c>
      <c r="J5910" s="52" t="e">
        <f t="shared" si="10205"/>
        <v>#N/A</v>
      </c>
      <c r="K5910" s="52" t="e">
        <f t="shared" si="10205"/>
        <v>#N/A</v>
      </c>
      <c r="L5910" s="52" t="e">
        <f t="shared" si="10205"/>
        <v>#N/A</v>
      </c>
      <c r="M5910" s="52" t="e">
        <f t="shared" si="10205"/>
        <v>#N/A</v>
      </c>
      <c r="N5910" s="52" t="e">
        <f t="shared" si="10205"/>
        <v>#N/A</v>
      </c>
      <c r="O5910" s="52" t="e">
        <f t="shared" si="10205"/>
        <v>#N/A</v>
      </c>
      <c r="P5910" s="52" t="e">
        <f t="shared" si="10205"/>
        <v>#N/A</v>
      </c>
      <c r="Q5910" s="52" t="e">
        <f t="shared" si="10205"/>
        <v>#N/A</v>
      </c>
      <c r="R5910" s="52" t="e">
        <f t="shared" si="10205"/>
        <v>#N/A</v>
      </c>
      <c r="S5910" s="52" t="e">
        <f t="shared" si="10205"/>
        <v>#N/A</v>
      </c>
      <c r="T5910" s="52" t="e">
        <f t="shared" si="10205"/>
        <v>#N/A</v>
      </c>
      <c r="U5910" s="52" t="e">
        <f t="shared" si="10205"/>
        <v>#N/A</v>
      </c>
      <c r="V5910" s="52" t="e">
        <f t="shared" si="10205"/>
        <v>#N/A</v>
      </c>
      <c r="W5910" s="52" t="e">
        <f t="shared" si="10205"/>
        <v>#N/A</v>
      </c>
      <c r="X5910" s="55" t="e">
        <f t="shared" ref="X5910:X5911" si="10206">(H5910-(O5910*P5910)/100-3*(J5910*K5910)/100)/2</f>
        <v>#N/A</v>
      </c>
      <c r="Y5910" s="55" t="e">
        <f t="shared" ref="Y5910:Y5911" si="10207">SUM(X5910,(J5910*K5910/100))/(F5910/100)</f>
        <v>#N/A</v>
      </c>
      <c r="Z5910" s="55" t="e">
        <f t="shared" ref="Z5910" si="10208">U5910*0.5+U5911*0.5</f>
        <v>#N/A</v>
      </c>
      <c r="AA5910" s="55" t="e">
        <f t="shared" ref="AA5910:AA5911" si="10209">J5910/Y5910</f>
        <v>#N/A</v>
      </c>
      <c r="AB5910" s="336" t="e">
        <f t="shared" ref="AB5910:AB5911" si="10210">X5910/(Y5910-J5910)</f>
        <v>#N/A</v>
      </c>
      <c r="AC5910" s="223" t="e">
        <f ca="1">INDEX(FGA_COEFFS,1,1)+Z5910*INDEX(FGA_COEFFS,1,2)+Y5910*INDEX(FGA_COEFFS,1,3)+R5910*INDEX(FGA_COEFFS,1,4)+Q5911*INDEX(FGA_COEFFS,1,5)+S5910*INDEX(FGA_COEFFS,1,6)+T5911*INDEX(FGA_COEFFS,1,7)+M5911*INDEX(FGA_COEFFS,1,8)+Y5914*Y5915</f>
        <v>#N/A</v>
      </c>
      <c r="AD5910" s="223" t="e">
        <f ca="1">INDEX(THREEPTA_COEFFS,1,1)+AC5910*INDEX(THREEPTA_COEFFS,1,2)+J5910*INDEX(THREEPTA_COEFFS,1,3)+AA5910*INDEX(THREEPTA_COEFFS,1,4)+K5910*INDEX(THREEPTA_COEFFS,1,5)+L5911*INDEX(THREEPTA_COEFFS,1,6)+Z5914*Z5915</f>
        <v>#N/A</v>
      </c>
      <c r="AE5910" s="223" t="e">
        <f ca="1">INDEX(THREEPTPCT_COEFFS,1,1)+K5910*INDEX(THREEPTPCT_COEFFS,1,2)+L5911*INDEX(THREEPTPCT_COEFFS,1,3)+AA5914*AA5915</f>
        <v>#N/A</v>
      </c>
      <c r="AF5910" s="55" t="e">
        <f t="shared" ref="AF5910:AF5911" ca="1" si="10211">AC5910-AD5910</f>
        <v>#N/A</v>
      </c>
      <c r="AG5910" s="223" t="e">
        <f ca="1">INDEX(TWOPTPCT_COEFFS,1,1)+AB5910*INDEX(TWOPTPCT_COEFFS,1,2)+I5911*INDEX(TWOPTPCT_COEFFS,1,3)+G5911*INDEX(TWOPTPCT_COEFFS,1,4)+L5911*INDEX(TWOPTPCT_COEFFS,1,5)+AB5914*AB5915</f>
        <v>#N/A</v>
      </c>
      <c r="AH5910" s="223" t="e">
        <f ca="1">INDEX(FTA_COEFFS,1,1)+O5910*INDEX(FTA_COEFFS,1,2)+N5911*INDEX(FTA_COEFFS,1,3)+(Q5910+R5910)*INDEX(FTA_COEFFS,1,4)+(Q5911+R5911)*INDEX(FTA_COEFFS,1,5)+M5911*INDEX(FTA_COEFFS,1,6)+AC5914*AC5915</f>
        <v>#N/A</v>
      </c>
      <c r="AI5910" s="223" t="e">
        <f ca="1">INDEX(FTPCT_COEFFS,1,1)+P5910*INDEX(FTPCT_COEFFS,1,2)+F5910*INDEX(FTPCT_COEFFS,1,3)+G5911*INDEX(FTPCT_COEFFS,1,4)+AD5914*AD5915</f>
        <v>#N/A</v>
      </c>
      <c r="AJ5910" s="338" t="e">
        <f t="shared" ref="AJ5910:AJ5911" ca="1" si="10212">AD5910*AE5910/100+AF5910*AG5910+AH5910*AI5910/100</f>
        <v>#N/A</v>
      </c>
      <c r="AK5910" s="55"/>
      <c r="AL5910" s="55"/>
      <c r="AM5910" s="55"/>
      <c r="AN5910" s="55"/>
      <c r="AO5910" s="55"/>
      <c r="AP5910" s="55"/>
      <c r="AQ5910" s="55"/>
      <c r="AR5910" s="55"/>
    </row>
    <row r="5911" spans="1:45" x14ac:dyDescent="0.3">
      <c r="B5911" s="54" t="s">
        <v>175</v>
      </c>
      <c r="C5911" s="54">
        <f>C5904</f>
        <v>0</v>
      </c>
      <c r="D5911" s="56" t="e">
        <f t="shared" ca="1" si="10204"/>
        <v>#N/A</v>
      </c>
      <c r="E5911" s="52" t="e">
        <f t="shared" ref="E5911:W5911" si="10213">E5904</f>
        <v>#N/A</v>
      </c>
      <c r="F5911" s="52" t="e">
        <f t="shared" si="10213"/>
        <v>#N/A</v>
      </c>
      <c r="G5911" s="52" t="e">
        <f t="shared" si="10213"/>
        <v>#N/A</v>
      </c>
      <c r="H5911" s="52" t="e">
        <f t="shared" si="10213"/>
        <v>#N/A</v>
      </c>
      <c r="I5911" s="52" t="e">
        <f t="shared" si="10213"/>
        <v>#N/A</v>
      </c>
      <c r="J5911" s="52" t="e">
        <f t="shared" si="10213"/>
        <v>#N/A</v>
      </c>
      <c r="K5911" s="52" t="e">
        <f t="shared" si="10213"/>
        <v>#N/A</v>
      </c>
      <c r="L5911" s="52" t="e">
        <f t="shared" si="10213"/>
        <v>#N/A</v>
      </c>
      <c r="M5911" s="52" t="e">
        <f t="shared" si="10213"/>
        <v>#N/A</v>
      </c>
      <c r="N5911" s="52" t="e">
        <f t="shared" si="10213"/>
        <v>#N/A</v>
      </c>
      <c r="O5911" s="52" t="e">
        <f t="shared" si="10213"/>
        <v>#N/A</v>
      </c>
      <c r="P5911" s="52" t="e">
        <f t="shared" si="10213"/>
        <v>#N/A</v>
      </c>
      <c r="Q5911" s="52" t="e">
        <f t="shared" si="10213"/>
        <v>#N/A</v>
      </c>
      <c r="R5911" s="52" t="e">
        <f t="shared" si="10213"/>
        <v>#N/A</v>
      </c>
      <c r="S5911" s="52" t="e">
        <f t="shared" si="10213"/>
        <v>#N/A</v>
      </c>
      <c r="T5911" s="52" t="e">
        <f t="shared" si="10213"/>
        <v>#N/A</v>
      </c>
      <c r="U5911" s="52" t="e">
        <f t="shared" si="10213"/>
        <v>#N/A</v>
      </c>
      <c r="V5911" s="52" t="e">
        <f t="shared" si="10213"/>
        <v>#N/A</v>
      </c>
      <c r="W5911" s="52" t="e">
        <f t="shared" si="10213"/>
        <v>#N/A</v>
      </c>
      <c r="X5911" s="55" t="e">
        <f t="shared" si="10206"/>
        <v>#N/A</v>
      </c>
      <c r="Y5911" s="55" t="e">
        <f t="shared" si="10207"/>
        <v>#N/A</v>
      </c>
      <c r="Z5911" s="55" t="e">
        <f t="shared" ref="Z5911" si="10214">Z5910</f>
        <v>#N/A</v>
      </c>
      <c r="AA5911" s="55" t="e">
        <f t="shared" si="10209"/>
        <v>#N/A</v>
      </c>
      <c r="AB5911" s="336" t="e">
        <f t="shared" si="10210"/>
        <v>#N/A</v>
      </c>
      <c r="AC5911" s="223" t="e">
        <f ca="1">INDEX(FGA_COEFFS,1,1)+Z5911*INDEX(FGA_COEFFS,1,2)+Y5911*INDEX(FGA_COEFFS,1,3)+R5911*INDEX(FGA_COEFFS,1,4)+Q5910*INDEX(FGA_COEFFS,1,5)+S5911*INDEX(FGA_COEFFS,1,6)+T5910*INDEX(FGA_COEFFS,1,7)+M5910*INDEX(FGA_COEFFS,1,8)+Y5914*Y5916</f>
        <v>#N/A</v>
      </c>
      <c r="AD5911" s="223" t="e">
        <f ca="1">INDEX(THREEPTA_COEFFS,1,1)+AC5911*INDEX(THREEPTA_COEFFS,1,2)+J5911*INDEX(THREEPTA_COEFFS,1,3)+AA5911*INDEX(THREEPTA_COEFFS,1,4)+K5911*INDEX(THREEPTA_COEFFS,1,5)+L5910*INDEX(THREEPTA_COEFFS,1,6)+Z5914*Z5916</f>
        <v>#N/A</v>
      </c>
      <c r="AE5911" s="223" t="e">
        <f ca="1">INDEX(THREEPTPCT_COEFFS,1,1)+K5911*INDEX(THREEPTPCT_COEFFS,1,2)+L5910*INDEX(THREEPTPCT_COEFFS,1,3)+AA5914*AA5916</f>
        <v>#N/A</v>
      </c>
      <c r="AF5911" s="55" t="e">
        <f t="shared" ca="1" si="10211"/>
        <v>#N/A</v>
      </c>
      <c r="AG5911" s="223" t="e">
        <f ca="1">INDEX(TWOPTPCT_COEFFS,1,1)+AB5911*INDEX(TWOPTPCT_COEFFS,1,2)+I5910*INDEX(TWOPTPCT_COEFFS,1,3)+G5910*INDEX(TWOPTPCT_COEFFS,1,4)+L5910*INDEX(TWOPTPCT_COEFFS,1,5)+AB5914*AB5916</f>
        <v>#N/A</v>
      </c>
      <c r="AH5911" s="223" t="e">
        <f ca="1">INDEX(FTA_COEFFS,1,1)+O5911*INDEX(FTA_COEFFS,1,2)+N5910*INDEX(FTA_COEFFS,1,3)+(Q5911+R5911)*INDEX(FTA_COEFFS,1,4)+(Q5910+R5910)*INDEX(FTA_COEFFS,1,5)+M5910*INDEX(FTA_COEFFS,1,6)+AC5914*AC5916</f>
        <v>#N/A</v>
      </c>
      <c r="AI5911" s="223" t="e">
        <f ca="1">INDEX(FTPCT_COEFFS,1,1)+P5911*INDEX(FTPCT_COEFFS,1,2)+F5911*INDEX(FTPCT_COEFFS,1,3)+G5910*INDEX(FTPCT_COEFFS,1,4)+AD5914*AD5916</f>
        <v>#N/A</v>
      </c>
      <c r="AJ5911" s="338" t="e">
        <f t="shared" ca="1" si="10212"/>
        <v>#N/A</v>
      </c>
      <c r="AK5911" s="55"/>
      <c r="AL5911" s="55"/>
      <c r="AM5911" s="55"/>
      <c r="AN5911" s="55"/>
      <c r="AO5911" s="55"/>
      <c r="AP5911" s="55"/>
      <c r="AQ5911" s="55"/>
      <c r="AR5911" s="55"/>
    </row>
    <row r="5912" spans="1:45" x14ac:dyDescent="0.3">
      <c r="A5912" s="54" t="e">
        <f ca="1">IF(D5910&gt;(D5911+(AVERAGE(V5910,W5910)-AVERAGE(V5911,W5911))/2)+2.5,C5910,IF(D5911&gt;(D5910+(AVERAGE(V5911,W5911)-AVERAGE(V5910,W5910))/2)+2.5,C5911,"Close"))</f>
        <v>#N/A</v>
      </c>
      <c r="B5912" s="64" t="e">
        <f ca="1">IF(D5911&gt;D5910,C5911,C5910)</f>
        <v>#N/A</v>
      </c>
      <c r="D5912" s="56"/>
      <c r="X5912" s="55"/>
      <c r="Y5912" s="55"/>
      <c r="Z5912" s="55"/>
      <c r="AA5912" s="55"/>
      <c r="AB5912" s="55"/>
      <c r="AC5912" s="337"/>
      <c r="AD5912" s="337"/>
      <c r="AE5912" s="337"/>
      <c r="AF5912" s="337"/>
      <c r="AG5912" s="337"/>
      <c r="AH5912" s="337"/>
      <c r="AI5912" s="337"/>
      <c r="AJ5912" s="337"/>
      <c r="AK5912" s="337"/>
      <c r="AL5912" s="337"/>
      <c r="AM5912" s="55"/>
      <c r="AN5912" s="55"/>
      <c r="AO5912" s="55"/>
      <c r="AP5912" s="55"/>
      <c r="AQ5912" s="55"/>
      <c r="AR5912" s="55"/>
      <c r="AS5912" s="55"/>
    </row>
    <row r="5913" spans="1:45" x14ac:dyDescent="0.3">
      <c r="X5913" s="54" t="s">
        <v>1305</v>
      </c>
      <c r="Y5913" s="54" t="s">
        <v>128</v>
      </c>
      <c r="Z5913" s="54" t="s">
        <v>157</v>
      </c>
      <c r="AA5913" s="54" t="s">
        <v>151</v>
      </c>
      <c r="AB5913" s="54" t="s">
        <v>1327</v>
      </c>
      <c r="AC5913" s="54" t="s">
        <v>129</v>
      </c>
      <c r="AD5913" s="54" t="s">
        <v>116</v>
      </c>
      <c r="AE5913" s="54"/>
      <c r="AF5913" s="54"/>
      <c r="AG5913" s="54"/>
      <c r="AH5913" s="54"/>
      <c r="AI5913" s="54"/>
      <c r="AJ5913" s="54"/>
      <c r="AK5913" s="54"/>
      <c r="AL5913" s="54"/>
      <c r="AM5913" s="54"/>
      <c r="AN5913" s="54"/>
      <c r="AO5913" s="54"/>
      <c r="AP5913" s="54"/>
      <c r="AQ5913" s="54"/>
      <c r="AR5913" s="54"/>
      <c r="AS5913" s="54"/>
    </row>
    <row r="5914" spans="1:45" x14ac:dyDescent="0.3">
      <c r="X5914" s="54"/>
      <c r="Y5914" s="54">
        <f t="shared" ref="Y5914:AD5914" si="10215">Y5907</f>
        <v>6.4436999999999998</v>
      </c>
      <c r="Z5914" s="54">
        <f t="shared" si="10215"/>
        <v>4.9371</v>
      </c>
      <c r="AA5914" s="54">
        <f t="shared" si="10215"/>
        <v>11.350300000000001</v>
      </c>
      <c r="AB5914" s="54">
        <f t="shared" si="10215"/>
        <v>7.1900000000000006E-2</v>
      </c>
      <c r="AC5914" s="54">
        <f t="shared" si="10215"/>
        <v>6.2766000000000002</v>
      </c>
      <c r="AD5914" s="54">
        <f t="shared" si="10215"/>
        <v>11.042999999999999</v>
      </c>
      <c r="AE5914" s="54"/>
      <c r="AF5914" s="336"/>
      <c r="AG5914" s="336"/>
      <c r="AH5914" s="336"/>
      <c r="AI5914" s="54"/>
      <c r="AJ5914" s="54"/>
      <c r="AK5914" s="54"/>
      <c r="AL5914" s="54"/>
      <c r="AM5914" s="54"/>
      <c r="AN5914" s="54"/>
      <c r="AO5914" s="54"/>
      <c r="AP5914" s="54"/>
      <c r="AQ5914" s="54"/>
      <c r="AR5914" s="54"/>
      <c r="AS5914" s="54"/>
    </row>
    <row r="5915" spans="1:45" x14ac:dyDescent="0.3">
      <c r="D5915" s="56"/>
      <c r="X5915" s="336"/>
      <c r="Y5915" s="336">
        <f t="shared" ca="1" si="10131"/>
        <v>-0.19080796225936181</v>
      </c>
      <c r="Z5915" s="336">
        <f t="shared" ca="1" si="10131"/>
        <v>1.2106298147371146</v>
      </c>
      <c r="AA5915" s="336">
        <f t="shared" ca="1" si="10131"/>
        <v>0.10271688666368833</v>
      </c>
      <c r="AB5915" s="336">
        <f t="shared" ca="1" si="10131"/>
        <v>-1.4523427711463097</v>
      </c>
      <c r="AC5915" s="336">
        <f t="shared" ca="1" si="10131"/>
        <v>0.65075523838705829</v>
      </c>
      <c r="AD5915" s="336">
        <f t="shared" ca="1" si="10131"/>
        <v>9.8544003607243021E-3</v>
      </c>
      <c r="AE5915" s="336"/>
      <c r="AF5915" s="336"/>
      <c r="AG5915" s="336"/>
      <c r="AH5915" s="336"/>
      <c r="AI5915" s="54"/>
      <c r="AJ5915" s="54"/>
      <c r="AK5915" s="54"/>
      <c r="AL5915" s="336"/>
      <c r="AM5915" s="336"/>
      <c r="AN5915" s="336"/>
      <c r="AO5915" s="336"/>
      <c r="AP5915" s="54"/>
      <c r="AQ5915" s="336"/>
      <c r="AR5915" s="336"/>
      <c r="AS5915" s="336"/>
    </row>
    <row r="5916" spans="1:45" x14ac:dyDescent="0.3">
      <c r="C5916" s="54"/>
      <c r="D5916" s="56"/>
      <c r="Y5916" s="336">
        <f t="shared" ca="1" si="10131"/>
        <v>5.4668683760899964E-2</v>
      </c>
      <c r="Z5916" s="336">
        <f t="shared" ca="1" si="10131"/>
        <v>0.68788321058249202</v>
      </c>
      <c r="AA5916" s="336">
        <f t="shared" ca="1" si="10131"/>
        <v>0.7764693388905286</v>
      </c>
      <c r="AB5916" s="336">
        <f t="shared" ca="1" si="10131"/>
        <v>-0.49069756993489999</v>
      </c>
      <c r="AC5916" s="336">
        <f t="shared" ca="1" si="10131"/>
        <v>-3.348070110310148E-2</v>
      </c>
      <c r="AD5916" s="336">
        <f t="shared" ca="1" si="10131"/>
        <v>-2.272729019517657E-2</v>
      </c>
      <c r="AE5916" s="55"/>
      <c r="AF5916" s="55"/>
      <c r="AG5916" s="55"/>
      <c r="AH5916" s="55"/>
      <c r="AI5916" s="55"/>
      <c r="AJ5916" s="55"/>
      <c r="AK5916" s="55"/>
      <c r="AL5916" s="55"/>
      <c r="AM5916" s="55"/>
      <c r="AN5916" s="55"/>
      <c r="AO5916" s="55"/>
      <c r="AP5916" s="55"/>
      <c r="AQ5916" s="55"/>
      <c r="AR5916" s="55"/>
      <c r="AS5916" s="55"/>
    </row>
    <row r="5917" spans="1:45" x14ac:dyDescent="0.3">
      <c r="B5917" s="54" t="s">
        <v>172</v>
      </c>
      <c r="C5917" s="53">
        <f>C5910</f>
        <v>0</v>
      </c>
      <c r="D5917" s="56" t="e">
        <f t="shared" ref="D5917:D5918" ca="1" si="10216">AJ5917</f>
        <v>#N/A</v>
      </c>
      <c r="E5917" s="52" t="e">
        <f t="shared" ref="E5917:W5917" si="10217">E5910</f>
        <v>#N/A</v>
      </c>
      <c r="F5917" s="52" t="e">
        <f t="shared" si="10217"/>
        <v>#N/A</v>
      </c>
      <c r="G5917" s="52" t="e">
        <f t="shared" si="10217"/>
        <v>#N/A</v>
      </c>
      <c r="H5917" s="52" t="e">
        <f t="shared" si="10217"/>
        <v>#N/A</v>
      </c>
      <c r="I5917" s="52" t="e">
        <f t="shared" si="10217"/>
        <v>#N/A</v>
      </c>
      <c r="J5917" s="52" t="e">
        <f t="shared" si="10217"/>
        <v>#N/A</v>
      </c>
      <c r="K5917" s="52" t="e">
        <f t="shared" si="10217"/>
        <v>#N/A</v>
      </c>
      <c r="L5917" s="52" t="e">
        <f t="shared" si="10217"/>
        <v>#N/A</v>
      </c>
      <c r="M5917" s="52" t="e">
        <f t="shared" si="10217"/>
        <v>#N/A</v>
      </c>
      <c r="N5917" s="52" t="e">
        <f t="shared" si="10217"/>
        <v>#N/A</v>
      </c>
      <c r="O5917" s="52" t="e">
        <f t="shared" si="10217"/>
        <v>#N/A</v>
      </c>
      <c r="P5917" s="52" t="e">
        <f t="shared" si="10217"/>
        <v>#N/A</v>
      </c>
      <c r="Q5917" s="52" t="e">
        <f t="shared" si="10217"/>
        <v>#N/A</v>
      </c>
      <c r="R5917" s="52" t="e">
        <f t="shared" si="10217"/>
        <v>#N/A</v>
      </c>
      <c r="S5917" s="52" t="e">
        <f t="shared" si="10217"/>
        <v>#N/A</v>
      </c>
      <c r="T5917" s="52" t="e">
        <f t="shared" si="10217"/>
        <v>#N/A</v>
      </c>
      <c r="U5917" s="52" t="e">
        <f t="shared" si="10217"/>
        <v>#N/A</v>
      </c>
      <c r="V5917" s="52" t="e">
        <f t="shared" si="10217"/>
        <v>#N/A</v>
      </c>
      <c r="W5917" s="52" t="e">
        <f t="shared" si="10217"/>
        <v>#N/A</v>
      </c>
      <c r="X5917" s="55" t="e">
        <f t="shared" ref="X5917:X5918" si="10218">(H5917-(O5917*P5917)/100-3*(J5917*K5917)/100)/2</f>
        <v>#N/A</v>
      </c>
      <c r="Y5917" s="55" t="e">
        <f t="shared" ref="Y5917:Y5918" si="10219">SUM(X5917,(J5917*K5917/100))/(F5917/100)</f>
        <v>#N/A</v>
      </c>
      <c r="Z5917" s="55" t="e">
        <f t="shared" ref="Z5917" si="10220">U5917*0.5+U5918*0.5</f>
        <v>#N/A</v>
      </c>
      <c r="AA5917" s="55" t="e">
        <f t="shared" ref="AA5917:AA5918" si="10221">J5917/Y5917</f>
        <v>#N/A</v>
      </c>
      <c r="AB5917" s="336" t="e">
        <f t="shared" ref="AB5917:AB5918" si="10222">X5917/(Y5917-J5917)</f>
        <v>#N/A</v>
      </c>
      <c r="AC5917" s="223" t="e">
        <f ca="1">INDEX(FGA_COEFFS,1,1)+Z5917*INDEX(FGA_COEFFS,1,2)+Y5917*INDEX(FGA_COEFFS,1,3)+R5917*INDEX(FGA_COEFFS,1,4)+Q5918*INDEX(FGA_COEFFS,1,5)+S5917*INDEX(FGA_COEFFS,1,6)+T5918*INDEX(FGA_COEFFS,1,7)+M5918*INDEX(FGA_COEFFS,1,8)+Y5921*Y5922</f>
        <v>#N/A</v>
      </c>
      <c r="AD5917" s="223" t="e">
        <f ca="1">INDEX(THREEPTA_COEFFS,1,1)+AC5917*INDEX(THREEPTA_COEFFS,1,2)+J5917*INDEX(THREEPTA_COEFFS,1,3)+AA5917*INDEX(THREEPTA_COEFFS,1,4)+K5917*INDEX(THREEPTA_COEFFS,1,5)+L5918*INDEX(THREEPTA_COEFFS,1,6)+Z5921*Z5922</f>
        <v>#N/A</v>
      </c>
      <c r="AE5917" s="223" t="e">
        <f ca="1">INDEX(THREEPTPCT_COEFFS,1,1)+K5917*INDEX(THREEPTPCT_COEFFS,1,2)+L5918*INDEX(THREEPTPCT_COEFFS,1,3)+AA5921*AA5922</f>
        <v>#N/A</v>
      </c>
      <c r="AF5917" s="55" t="e">
        <f t="shared" ref="AF5917:AF5918" ca="1" si="10223">AC5917-AD5917</f>
        <v>#N/A</v>
      </c>
      <c r="AG5917" s="223" t="e">
        <f ca="1">INDEX(TWOPTPCT_COEFFS,1,1)+AB5917*INDEX(TWOPTPCT_COEFFS,1,2)+I5918*INDEX(TWOPTPCT_COEFFS,1,3)+G5918*INDEX(TWOPTPCT_COEFFS,1,4)+L5918*INDEX(TWOPTPCT_COEFFS,1,5)+AB5921*AB5922</f>
        <v>#N/A</v>
      </c>
      <c r="AH5917" s="223" t="e">
        <f ca="1">INDEX(FTA_COEFFS,1,1)+O5917*INDEX(FTA_COEFFS,1,2)+N5918*INDEX(FTA_COEFFS,1,3)+(Q5917+R5917)*INDEX(FTA_COEFFS,1,4)+(Q5918+R5918)*INDEX(FTA_COEFFS,1,5)+M5918*INDEX(FTA_COEFFS,1,6)+AC5921*AC5922</f>
        <v>#N/A</v>
      </c>
      <c r="AI5917" s="223" t="e">
        <f ca="1">INDEX(FTPCT_COEFFS,1,1)+P5917*INDEX(FTPCT_COEFFS,1,2)+F5917*INDEX(FTPCT_COEFFS,1,3)+G5918*INDEX(FTPCT_COEFFS,1,4)+AD5921*AD5922</f>
        <v>#N/A</v>
      </c>
      <c r="AJ5917" s="338" t="e">
        <f t="shared" ref="AJ5917:AJ5918" ca="1" si="10224">AD5917*AE5917/100+AF5917*AG5917+AH5917*AI5917/100</f>
        <v>#N/A</v>
      </c>
      <c r="AK5917" s="55"/>
      <c r="AL5917" s="55"/>
      <c r="AM5917" s="55"/>
      <c r="AN5917" s="55"/>
      <c r="AO5917" s="55"/>
      <c r="AP5917" s="55"/>
      <c r="AQ5917" s="55"/>
      <c r="AR5917" s="55"/>
    </row>
    <row r="5918" spans="1:45" x14ac:dyDescent="0.3">
      <c r="B5918" s="54" t="s">
        <v>175</v>
      </c>
      <c r="C5918" s="54">
        <f>C5911</f>
        <v>0</v>
      </c>
      <c r="D5918" s="56" t="e">
        <f t="shared" ca="1" si="10216"/>
        <v>#N/A</v>
      </c>
      <c r="E5918" s="52" t="e">
        <f t="shared" ref="E5918:W5918" si="10225">E5911</f>
        <v>#N/A</v>
      </c>
      <c r="F5918" s="52" t="e">
        <f t="shared" si="10225"/>
        <v>#N/A</v>
      </c>
      <c r="G5918" s="52" t="e">
        <f t="shared" si="10225"/>
        <v>#N/A</v>
      </c>
      <c r="H5918" s="52" t="e">
        <f t="shared" si="10225"/>
        <v>#N/A</v>
      </c>
      <c r="I5918" s="52" t="e">
        <f t="shared" si="10225"/>
        <v>#N/A</v>
      </c>
      <c r="J5918" s="52" t="e">
        <f t="shared" si="10225"/>
        <v>#N/A</v>
      </c>
      <c r="K5918" s="52" t="e">
        <f t="shared" si="10225"/>
        <v>#N/A</v>
      </c>
      <c r="L5918" s="52" t="e">
        <f t="shared" si="10225"/>
        <v>#N/A</v>
      </c>
      <c r="M5918" s="52" t="e">
        <f t="shared" si="10225"/>
        <v>#N/A</v>
      </c>
      <c r="N5918" s="52" t="e">
        <f t="shared" si="10225"/>
        <v>#N/A</v>
      </c>
      <c r="O5918" s="52" t="e">
        <f t="shared" si="10225"/>
        <v>#N/A</v>
      </c>
      <c r="P5918" s="52" t="e">
        <f t="shared" si="10225"/>
        <v>#N/A</v>
      </c>
      <c r="Q5918" s="52" t="e">
        <f t="shared" si="10225"/>
        <v>#N/A</v>
      </c>
      <c r="R5918" s="52" t="e">
        <f t="shared" si="10225"/>
        <v>#N/A</v>
      </c>
      <c r="S5918" s="52" t="e">
        <f t="shared" si="10225"/>
        <v>#N/A</v>
      </c>
      <c r="T5918" s="52" t="e">
        <f t="shared" si="10225"/>
        <v>#N/A</v>
      </c>
      <c r="U5918" s="52" t="e">
        <f t="shared" si="10225"/>
        <v>#N/A</v>
      </c>
      <c r="V5918" s="52" t="e">
        <f t="shared" si="10225"/>
        <v>#N/A</v>
      </c>
      <c r="W5918" s="52" t="e">
        <f t="shared" si="10225"/>
        <v>#N/A</v>
      </c>
      <c r="X5918" s="55" t="e">
        <f t="shared" si="10218"/>
        <v>#N/A</v>
      </c>
      <c r="Y5918" s="55" t="e">
        <f t="shared" si="10219"/>
        <v>#N/A</v>
      </c>
      <c r="Z5918" s="55" t="e">
        <f t="shared" ref="Z5918" si="10226">Z5917</f>
        <v>#N/A</v>
      </c>
      <c r="AA5918" s="55" t="e">
        <f t="shared" si="10221"/>
        <v>#N/A</v>
      </c>
      <c r="AB5918" s="336" t="e">
        <f t="shared" si="10222"/>
        <v>#N/A</v>
      </c>
      <c r="AC5918" s="223" t="e">
        <f ca="1">INDEX(FGA_COEFFS,1,1)+Z5918*INDEX(FGA_COEFFS,1,2)+Y5918*INDEX(FGA_COEFFS,1,3)+R5918*INDEX(FGA_COEFFS,1,4)+Q5917*INDEX(FGA_COEFFS,1,5)+S5918*INDEX(FGA_COEFFS,1,6)+T5917*INDEX(FGA_COEFFS,1,7)+M5917*INDEX(FGA_COEFFS,1,8)+Y5921*Y5923</f>
        <v>#N/A</v>
      </c>
      <c r="AD5918" s="223" t="e">
        <f ca="1">INDEX(THREEPTA_COEFFS,1,1)+AC5918*INDEX(THREEPTA_COEFFS,1,2)+J5918*INDEX(THREEPTA_COEFFS,1,3)+AA5918*INDEX(THREEPTA_COEFFS,1,4)+K5918*INDEX(THREEPTA_COEFFS,1,5)+L5917*INDEX(THREEPTA_COEFFS,1,6)+Z5921*Z5923</f>
        <v>#N/A</v>
      </c>
      <c r="AE5918" s="223" t="e">
        <f ca="1">INDEX(THREEPTPCT_COEFFS,1,1)+K5918*INDEX(THREEPTPCT_COEFFS,1,2)+L5917*INDEX(THREEPTPCT_COEFFS,1,3)+AA5921*AA5923</f>
        <v>#N/A</v>
      </c>
      <c r="AF5918" s="55" t="e">
        <f t="shared" ca="1" si="10223"/>
        <v>#N/A</v>
      </c>
      <c r="AG5918" s="223" t="e">
        <f ca="1">INDEX(TWOPTPCT_COEFFS,1,1)+AB5918*INDEX(TWOPTPCT_COEFFS,1,2)+I5917*INDEX(TWOPTPCT_COEFFS,1,3)+G5917*INDEX(TWOPTPCT_COEFFS,1,4)+L5917*INDEX(TWOPTPCT_COEFFS,1,5)+AB5921*AB5923</f>
        <v>#N/A</v>
      </c>
      <c r="AH5918" s="223" t="e">
        <f ca="1">INDEX(FTA_COEFFS,1,1)+O5918*INDEX(FTA_COEFFS,1,2)+N5917*INDEX(FTA_COEFFS,1,3)+(Q5918+R5918)*INDEX(FTA_COEFFS,1,4)+(Q5917+R5917)*INDEX(FTA_COEFFS,1,5)+M5917*INDEX(FTA_COEFFS,1,6)+AC5921*AC5923</f>
        <v>#N/A</v>
      </c>
      <c r="AI5918" s="223" t="e">
        <f ca="1">INDEX(FTPCT_COEFFS,1,1)+P5918*INDEX(FTPCT_COEFFS,1,2)+F5918*INDEX(FTPCT_COEFFS,1,3)+G5917*INDEX(FTPCT_COEFFS,1,4)+AD5921*AD5923</f>
        <v>#N/A</v>
      </c>
      <c r="AJ5918" s="338" t="e">
        <f t="shared" ca="1" si="10224"/>
        <v>#N/A</v>
      </c>
      <c r="AK5918" s="55"/>
      <c r="AL5918" s="55"/>
      <c r="AM5918" s="55"/>
      <c r="AN5918" s="55"/>
      <c r="AO5918" s="55"/>
      <c r="AP5918" s="55"/>
      <c r="AQ5918" s="55"/>
      <c r="AR5918" s="55"/>
    </row>
    <row r="5919" spans="1:45" x14ac:dyDescent="0.3">
      <c r="A5919" s="54" t="e">
        <f ca="1">IF(D5917&gt;(D5918+(AVERAGE(V5917,W5917)-AVERAGE(V5918,W5918))/2)+2.5,C5917,IF(D5918&gt;(D5917+(AVERAGE(V5918,W5918)-AVERAGE(V5917,W5917))/2)+2.5,C5918,"Close"))</f>
        <v>#N/A</v>
      </c>
      <c r="B5919" s="64" t="e">
        <f ca="1">IF(D5918&gt;D5917,C5918,C5917)</f>
        <v>#N/A</v>
      </c>
      <c r="D5919" s="56"/>
      <c r="X5919" s="55"/>
      <c r="Y5919" s="55"/>
      <c r="Z5919" s="55"/>
      <c r="AA5919" s="55"/>
      <c r="AB5919" s="55"/>
      <c r="AC5919" s="337"/>
      <c r="AD5919" s="337"/>
      <c r="AE5919" s="337"/>
      <c r="AF5919" s="337"/>
      <c r="AG5919" s="337"/>
      <c r="AH5919" s="337"/>
      <c r="AI5919" s="337"/>
      <c r="AJ5919" s="337"/>
      <c r="AK5919" s="337"/>
      <c r="AL5919" s="337"/>
      <c r="AM5919" s="55"/>
      <c r="AN5919" s="55"/>
      <c r="AO5919" s="55"/>
      <c r="AP5919" s="55"/>
      <c r="AQ5919" s="55"/>
      <c r="AR5919" s="55"/>
      <c r="AS5919" s="55"/>
    </row>
    <row r="5920" spans="1:45" x14ac:dyDescent="0.3">
      <c r="X5920" s="54" t="s">
        <v>1305</v>
      </c>
      <c r="Y5920" s="54" t="s">
        <v>128</v>
      </c>
      <c r="Z5920" s="54" t="s">
        <v>157</v>
      </c>
      <c r="AA5920" s="54" t="s">
        <v>151</v>
      </c>
      <c r="AB5920" s="54" t="s">
        <v>1327</v>
      </c>
      <c r="AC5920" s="54" t="s">
        <v>129</v>
      </c>
      <c r="AD5920" s="54" t="s">
        <v>116</v>
      </c>
      <c r="AE5920" s="54"/>
      <c r="AF5920" s="54"/>
      <c r="AG5920" s="54"/>
      <c r="AH5920" s="54"/>
      <c r="AI5920" s="54"/>
      <c r="AJ5920" s="54"/>
      <c r="AK5920" s="54"/>
      <c r="AL5920" s="54"/>
      <c r="AM5920" s="54"/>
      <c r="AN5920" s="54"/>
      <c r="AO5920" s="54"/>
      <c r="AP5920" s="54"/>
      <c r="AQ5920" s="54"/>
      <c r="AR5920" s="54"/>
      <c r="AS5920" s="54"/>
    </row>
    <row r="5921" spans="1:45" x14ac:dyDescent="0.3">
      <c r="X5921" s="54"/>
      <c r="Y5921" s="54">
        <f t="shared" ref="Y5921:AD5921" si="10227">Y5914</f>
        <v>6.4436999999999998</v>
      </c>
      <c r="Z5921" s="54">
        <f t="shared" si="10227"/>
        <v>4.9371</v>
      </c>
      <c r="AA5921" s="54">
        <f t="shared" si="10227"/>
        <v>11.350300000000001</v>
      </c>
      <c r="AB5921" s="54">
        <f t="shared" si="10227"/>
        <v>7.1900000000000006E-2</v>
      </c>
      <c r="AC5921" s="54">
        <f t="shared" si="10227"/>
        <v>6.2766000000000002</v>
      </c>
      <c r="AD5921" s="54">
        <f t="shared" si="10227"/>
        <v>11.042999999999999</v>
      </c>
      <c r="AE5921" s="54"/>
      <c r="AF5921" s="336"/>
      <c r="AG5921" s="336"/>
      <c r="AH5921" s="336"/>
      <c r="AI5921" s="54"/>
      <c r="AJ5921" s="54"/>
      <c r="AK5921" s="54"/>
      <c r="AL5921" s="54"/>
      <c r="AM5921" s="54"/>
      <c r="AN5921" s="54"/>
      <c r="AO5921" s="54"/>
      <c r="AP5921" s="54"/>
      <c r="AQ5921" s="54"/>
      <c r="AR5921" s="54"/>
      <c r="AS5921" s="54"/>
    </row>
    <row r="5922" spans="1:45" x14ac:dyDescent="0.3">
      <c r="D5922" s="56"/>
      <c r="X5922" s="336"/>
      <c r="Y5922" s="336">
        <f t="shared" ca="1" si="10131"/>
        <v>1.0459217750141581</v>
      </c>
      <c r="Z5922" s="336">
        <f t="shared" ca="1" si="10131"/>
        <v>1.4575089842501781</v>
      </c>
      <c r="AA5922" s="336">
        <f t="shared" ca="1" si="10131"/>
        <v>-0.44473197372182049</v>
      </c>
      <c r="AB5922" s="336">
        <f t="shared" ca="1" si="10131"/>
        <v>-0.7234785695307584</v>
      </c>
      <c r="AC5922" s="336">
        <f t="shared" ca="1" si="10131"/>
        <v>-0.84999665895073484</v>
      </c>
      <c r="AD5922" s="336">
        <f t="shared" ca="1" si="10131"/>
        <v>-1.470941174384734</v>
      </c>
      <c r="AE5922" s="336"/>
      <c r="AF5922" s="336"/>
      <c r="AG5922" s="336"/>
      <c r="AH5922" s="336"/>
      <c r="AI5922" s="54"/>
      <c r="AJ5922" s="54"/>
      <c r="AK5922" s="54"/>
      <c r="AL5922" s="336"/>
      <c r="AM5922" s="336"/>
      <c r="AN5922" s="336"/>
      <c r="AO5922" s="336"/>
      <c r="AP5922" s="54"/>
      <c r="AQ5922" s="336"/>
      <c r="AR5922" s="336"/>
      <c r="AS5922" s="336"/>
    </row>
    <row r="5923" spans="1:45" x14ac:dyDescent="0.3">
      <c r="C5923" s="54"/>
      <c r="D5923" s="56"/>
      <c r="Y5923" s="336">
        <f t="shared" ca="1" si="10131"/>
        <v>1.4306316604536446</v>
      </c>
      <c r="Z5923" s="336">
        <f t="shared" ca="1" si="10131"/>
        <v>0.96716395854309245</v>
      </c>
      <c r="AA5923" s="336">
        <f t="shared" ca="1" si="10131"/>
        <v>0.56794609342956281</v>
      </c>
      <c r="AB5923" s="336">
        <f t="shared" ca="1" si="10131"/>
        <v>-1.4925593553817662</v>
      </c>
      <c r="AC5923" s="336">
        <f t="shared" ca="1" si="10131"/>
        <v>-0.57334940914516253</v>
      </c>
      <c r="AD5923" s="336">
        <f t="shared" ca="1" si="10131"/>
        <v>0.57061545979519235</v>
      </c>
      <c r="AE5923" s="55"/>
      <c r="AF5923" s="55"/>
      <c r="AG5923" s="55"/>
      <c r="AH5923" s="55"/>
      <c r="AI5923" s="55"/>
      <c r="AJ5923" s="55"/>
      <c r="AK5923" s="55"/>
      <c r="AL5923" s="55"/>
      <c r="AM5923" s="55"/>
      <c r="AN5923" s="55"/>
      <c r="AO5923" s="55"/>
      <c r="AP5923" s="55"/>
      <c r="AQ5923" s="55"/>
      <c r="AR5923" s="55"/>
      <c r="AS5923" s="55"/>
    </row>
    <row r="5924" spans="1:45" x14ac:dyDescent="0.3">
      <c r="B5924" s="54" t="s">
        <v>172</v>
      </c>
      <c r="C5924" s="53">
        <f>C5917</f>
        <v>0</v>
      </c>
      <c r="D5924" s="56" t="e">
        <f t="shared" ref="D5924:D5925" ca="1" si="10228">AJ5924</f>
        <v>#N/A</v>
      </c>
      <c r="E5924" s="52" t="e">
        <f t="shared" ref="E5924:W5924" si="10229">E5917</f>
        <v>#N/A</v>
      </c>
      <c r="F5924" s="52" t="e">
        <f t="shared" si="10229"/>
        <v>#N/A</v>
      </c>
      <c r="G5924" s="52" t="e">
        <f t="shared" si="10229"/>
        <v>#N/A</v>
      </c>
      <c r="H5924" s="52" t="e">
        <f t="shared" si="10229"/>
        <v>#N/A</v>
      </c>
      <c r="I5924" s="52" t="e">
        <f t="shared" si="10229"/>
        <v>#N/A</v>
      </c>
      <c r="J5924" s="52" t="e">
        <f t="shared" si="10229"/>
        <v>#N/A</v>
      </c>
      <c r="K5924" s="52" t="e">
        <f t="shared" si="10229"/>
        <v>#N/A</v>
      </c>
      <c r="L5924" s="52" t="e">
        <f t="shared" si="10229"/>
        <v>#N/A</v>
      </c>
      <c r="M5924" s="52" t="e">
        <f t="shared" si="10229"/>
        <v>#N/A</v>
      </c>
      <c r="N5924" s="52" t="e">
        <f t="shared" si="10229"/>
        <v>#N/A</v>
      </c>
      <c r="O5924" s="52" t="e">
        <f t="shared" si="10229"/>
        <v>#N/A</v>
      </c>
      <c r="P5924" s="52" t="e">
        <f t="shared" si="10229"/>
        <v>#N/A</v>
      </c>
      <c r="Q5924" s="52" t="e">
        <f t="shared" si="10229"/>
        <v>#N/A</v>
      </c>
      <c r="R5924" s="52" t="e">
        <f t="shared" si="10229"/>
        <v>#N/A</v>
      </c>
      <c r="S5924" s="52" t="e">
        <f t="shared" si="10229"/>
        <v>#N/A</v>
      </c>
      <c r="T5924" s="52" t="e">
        <f t="shared" si="10229"/>
        <v>#N/A</v>
      </c>
      <c r="U5924" s="52" t="e">
        <f t="shared" si="10229"/>
        <v>#N/A</v>
      </c>
      <c r="V5924" s="52" t="e">
        <f t="shared" si="10229"/>
        <v>#N/A</v>
      </c>
      <c r="W5924" s="52" t="e">
        <f t="shared" si="10229"/>
        <v>#N/A</v>
      </c>
      <c r="X5924" s="55" t="e">
        <f t="shared" ref="X5924:X5925" si="10230">(H5924-(O5924*P5924)/100-3*(J5924*K5924)/100)/2</f>
        <v>#N/A</v>
      </c>
      <c r="Y5924" s="55" t="e">
        <f t="shared" ref="Y5924:Y5925" si="10231">SUM(X5924,(J5924*K5924/100))/(F5924/100)</f>
        <v>#N/A</v>
      </c>
      <c r="Z5924" s="55" t="e">
        <f t="shared" ref="Z5924" si="10232">U5924*0.5+U5925*0.5</f>
        <v>#N/A</v>
      </c>
      <c r="AA5924" s="55" t="e">
        <f t="shared" ref="AA5924:AA5925" si="10233">J5924/Y5924</f>
        <v>#N/A</v>
      </c>
      <c r="AB5924" s="336" t="e">
        <f t="shared" ref="AB5924:AB5925" si="10234">X5924/(Y5924-J5924)</f>
        <v>#N/A</v>
      </c>
      <c r="AC5924" s="223" t="e">
        <f ca="1">INDEX(FGA_COEFFS,1,1)+Z5924*INDEX(FGA_COEFFS,1,2)+Y5924*INDEX(FGA_COEFFS,1,3)+R5924*INDEX(FGA_COEFFS,1,4)+Q5925*INDEX(FGA_COEFFS,1,5)+S5924*INDEX(FGA_COEFFS,1,6)+T5925*INDEX(FGA_COEFFS,1,7)+M5925*INDEX(FGA_COEFFS,1,8)+Y5928*Y5929</f>
        <v>#N/A</v>
      </c>
      <c r="AD5924" s="223" t="e">
        <f ca="1">INDEX(THREEPTA_COEFFS,1,1)+AC5924*INDEX(THREEPTA_COEFFS,1,2)+J5924*INDEX(THREEPTA_COEFFS,1,3)+AA5924*INDEX(THREEPTA_COEFFS,1,4)+K5924*INDEX(THREEPTA_COEFFS,1,5)+L5925*INDEX(THREEPTA_COEFFS,1,6)+Z5928*Z5929</f>
        <v>#N/A</v>
      </c>
      <c r="AE5924" s="223" t="e">
        <f ca="1">INDEX(THREEPTPCT_COEFFS,1,1)+K5924*INDEX(THREEPTPCT_COEFFS,1,2)+L5925*INDEX(THREEPTPCT_COEFFS,1,3)+AA5928*AA5929</f>
        <v>#N/A</v>
      </c>
      <c r="AF5924" s="55" t="e">
        <f t="shared" ref="AF5924:AF5925" ca="1" si="10235">AC5924-AD5924</f>
        <v>#N/A</v>
      </c>
      <c r="AG5924" s="223" t="e">
        <f ca="1">INDEX(TWOPTPCT_COEFFS,1,1)+AB5924*INDEX(TWOPTPCT_COEFFS,1,2)+I5925*INDEX(TWOPTPCT_COEFFS,1,3)+G5925*INDEX(TWOPTPCT_COEFFS,1,4)+L5925*INDEX(TWOPTPCT_COEFFS,1,5)+AB5928*AB5929</f>
        <v>#N/A</v>
      </c>
      <c r="AH5924" s="223" t="e">
        <f ca="1">INDEX(FTA_COEFFS,1,1)+O5924*INDEX(FTA_COEFFS,1,2)+N5925*INDEX(FTA_COEFFS,1,3)+(Q5924+R5924)*INDEX(FTA_COEFFS,1,4)+(Q5925+R5925)*INDEX(FTA_COEFFS,1,5)+M5925*INDEX(FTA_COEFFS,1,6)+AC5928*AC5929</f>
        <v>#N/A</v>
      </c>
      <c r="AI5924" s="223" t="e">
        <f ca="1">INDEX(FTPCT_COEFFS,1,1)+P5924*INDEX(FTPCT_COEFFS,1,2)+F5924*INDEX(FTPCT_COEFFS,1,3)+G5925*INDEX(FTPCT_COEFFS,1,4)+AD5928*AD5929</f>
        <v>#N/A</v>
      </c>
      <c r="AJ5924" s="338" t="e">
        <f t="shared" ref="AJ5924:AJ5925" ca="1" si="10236">AD5924*AE5924/100+AF5924*AG5924+AH5924*AI5924/100</f>
        <v>#N/A</v>
      </c>
      <c r="AK5924" s="55"/>
      <c r="AL5924" s="55"/>
      <c r="AM5924" s="55"/>
      <c r="AN5924" s="55"/>
      <c r="AO5924" s="55"/>
      <c r="AP5924" s="55"/>
      <c r="AQ5924" s="55"/>
      <c r="AR5924" s="55"/>
    </row>
    <row r="5925" spans="1:45" x14ac:dyDescent="0.3">
      <c r="B5925" s="54" t="s">
        <v>175</v>
      </c>
      <c r="C5925" s="54">
        <f>C5918</f>
        <v>0</v>
      </c>
      <c r="D5925" s="56" t="e">
        <f t="shared" ca="1" si="10228"/>
        <v>#N/A</v>
      </c>
      <c r="E5925" s="52" t="e">
        <f t="shared" ref="E5925:W5925" si="10237">E5918</f>
        <v>#N/A</v>
      </c>
      <c r="F5925" s="52" t="e">
        <f t="shared" si="10237"/>
        <v>#N/A</v>
      </c>
      <c r="G5925" s="52" t="e">
        <f t="shared" si="10237"/>
        <v>#N/A</v>
      </c>
      <c r="H5925" s="52" t="e">
        <f t="shared" si="10237"/>
        <v>#N/A</v>
      </c>
      <c r="I5925" s="52" t="e">
        <f t="shared" si="10237"/>
        <v>#N/A</v>
      </c>
      <c r="J5925" s="52" t="e">
        <f t="shared" si="10237"/>
        <v>#N/A</v>
      </c>
      <c r="K5925" s="52" t="e">
        <f t="shared" si="10237"/>
        <v>#N/A</v>
      </c>
      <c r="L5925" s="52" t="e">
        <f t="shared" si="10237"/>
        <v>#N/A</v>
      </c>
      <c r="M5925" s="52" t="e">
        <f t="shared" si="10237"/>
        <v>#N/A</v>
      </c>
      <c r="N5925" s="52" t="e">
        <f t="shared" si="10237"/>
        <v>#N/A</v>
      </c>
      <c r="O5925" s="52" t="e">
        <f t="shared" si="10237"/>
        <v>#N/A</v>
      </c>
      <c r="P5925" s="52" t="e">
        <f t="shared" si="10237"/>
        <v>#N/A</v>
      </c>
      <c r="Q5925" s="52" t="e">
        <f t="shared" si="10237"/>
        <v>#N/A</v>
      </c>
      <c r="R5925" s="52" t="e">
        <f t="shared" si="10237"/>
        <v>#N/A</v>
      </c>
      <c r="S5925" s="52" t="e">
        <f t="shared" si="10237"/>
        <v>#N/A</v>
      </c>
      <c r="T5925" s="52" t="e">
        <f t="shared" si="10237"/>
        <v>#N/A</v>
      </c>
      <c r="U5925" s="52" t="e">
        <f t="shared" si="10237"/>
        <v>#N/A</v>
      </c>
      <c r="V5925" s="52" t="e">
        <f t="shared" si="10237"/>
        <v>#N/A</v>
      </c>
      <c r="W5925" s="52" t="e">
        <f t="shared" si="10237"/>
        <v>#N/A</v>
      </c>
      <c r="X5925" s="55" t="e">
        <f t="shared" si="10230"/>
        <v>#N/A</v>
      </c>
      <c r="Y5925" s="55" t="e">
        <f t="shared" si="10231"/>
        <v>#N/A</v>
      </c>
      <c r="Z5925" s="55" t="e">
        <f t="shared" ref="Z5925" si="10238">Z5924</f>
        <v>#N/A</v>
      </c>
      <c r="AA5925" s="55" t="e">
        <f t="shared" si="10233"/>
        <v>#N/A</v>
      </c>
      <c r="AB5925" s="336" t="e">
        <f t="shared" si="10234"/>
        <v>#N/A</v>
      </c>
      <c r="AC5925" s="223" t="e">
        <f ca="1">INDEX(FGA_COEFFS,1,1)+Z5925*INDEX(FGA_COEFFS,1,2)+Y5925*INDEX(FGA_COEFFS,1,3)+R5925*INDEX(FGA_COEFFS,1,4)+Q5924*INDEX(FGA_COEFFS,1,5)+S5925*INDEX(FGA_COEFFS,1,6)+T5924*INDEX(FGA_COEFFS,1,7)+M5924*INDEX(FGA_COEFFS,1,8)+Y5928*Y5930</f>
        <v>#N/A</v>
      </c>
      <c r="AD5925" s="223" t="e">
        <f ca="1">INDEX(THREEPTA_COEFFS,1,1)+AC5925*INDEX(THREEPTA_COEFFS,1,2)+J5925*INDEX(THREEPTA_COEFFS,1,3)+AA5925*INDEX(THREEPTA_COEFFS,1,4)+K5925*INDEX(THREEPTA_COEFFS,1,5)+L5924*INDEX(THREEPTA_COEFFS,1,6)+Z5928*Z5930</f>
        <v>#N/A</v>
      </c>
      <c r="AE5925" s="223" t="e">
        <f ca="1">INDEX(THREEPTPCT_COEFFS,1,1)+K5925*INDEX(THREEPTPCT_COEFFS,1,2)+L5924*INDEX(THREEPTPCT_COEFFS,1,3)+AA5928*AA5930</f>
        <v>#N/A</v>
      </c>
      <c r="AF5925" s="55" t="e">
        <f t="shared" ca="1" si="10235"/>
        <v>#N/A</v>
      </c>
      <c r="AG5925" s="223" t="e">
        <f ca="1">INDEX(TWOPTPCT_COEFFS,1,1)+AB5925*INDEX(TWOPTPCT_COEFFS,1,2)+I5924*INDEX(TWOPTPCT_COEFFS,1,3)+G5924*INDEX(TWOPTPCT_COEFFS,1,4)+L5924*INDEX(TWOPTPCT_COEFFS,1,5)+AB5928*AB5930</f>
        <v>#N/A</v>
      </c>
      <c r="AH5925" s="223" t="e">
        <f ca="1">INDEX(FTA_COEFFS,1,1)+O5925*INDEX(FTA_COEFFS,1,2)+N5924*INDEX(FTA_COEFFS,1,3)+(Q5925+R5925)*INDEX(FTA_COEFFS,1,4)+(Q5924+R5924)*INDEX(FTA_COEFFS,1,5)+M5924*INDEX(FTA_COEFFS,1,6)+AC5928*AC5930</f>
        <v>#N/A</v>
      </c>
      <c r="AI5925" s="223" t="e">
        <f ca="1">INDEX(FTPCT_COEFFS,1,1)+P5925*INDEX(FTPCT_COEFFS,1,2)+F5925*INDEX(FTPCT_COEFFS,1,3)+G5924*INDEX(FTPCT_COEFFS,1,4)+AD5928*AD5930</f>
        <v>#N/A</v>
      </c>
      <c r="AJ5925" s="338" t="e">
        <f t="shared" ca="1" si="10236"/>
        <v>#N/A</v>
      </c>
      <c r="AK5925" s="55"/>
      <c r="AL5925" s="55"/>
      <c r="AM5925" s="55"/>
      <c r="AN5925" s="55"/>
      <c r="AO5925" s="55"/>
      <c r="AP5925" s="55"/>
      <c r="AQ5925" s="55"/>
      <c r="AR5925" s="55"/>
    </row>
    <row r="5926" spans="1:45" x14ac:dyDescent="0.3">
      <c r="A5926" s="54" t="e">
        <f ca="1">IF(D5924&gt;(D5925+(AVERAGE(V5924,W5924)-AVERAGE(V5925,W5925))/2)+2.5,C5924,IF(D5925&gt;(D5924+(AVERAGE(V5925,W5925)-AVERAGE(V5924,W5924))/2)+2.5,C5925,"Close"))</f>
        <v>#N/A</v>
      </c>
      <c r="B5926" s="64" t="e">
        <f ca="1">IF(D5925&gt;D5924,C5925,C5924)</f>
        <v>#N/A</v>
      </c>
      <c r="D5926" s="56"/>
      <c r="X5926" s="55"/>
      <c r="Y5926" s="55"/>
      <c r="Z5926" s="55"/>
      <c r="AA5926" s="55"/>
      <c r="AB5926" s="55"/>
      <c r="AC5926" s="337"/>
      <c r="AD5926" s="337"/>
      <c r="AE5926" s="337"/>
      <c r="AF5926" s="337"/>
      <c r="AG5926" s="337"/>
      <c r="AH5926" s="337"/>
      <c r="AI5926" s="337"/>
      <c r="AJ5926" s="337"/>
      <c r="AK5926" s="337"/>
      <c r="AL5926" s="337"/>
      <c r="AM5926" s="55"/>
      <c r="AN5926" s="55"/>
      <c r="AO5926" s="55"/>
      <c r="AP5926" s="55"/>
      <c r="AQ5926" s="55"/>
      <c r="AR5926" s="55"/>
      <c r="AS5926" s="55"/>
    </row>
    <row r="5927" spans="1:45" x14ac:dyDescent="0.3">
      <c r="X5927" s="54" t="s">
        <v>1305</v>
      </c>
      <c r="Y5927" s="54" t="s">
        <v>128</v>
      </c>
      <c r="Z5927" s="54" t="s">
        <v>157</v>
      </c>
      <c r="AA5927" s="54" t="s">
        <v>151</v>
      </c>
      <c r="AB5927" s="54" t="s">
        <v>1327</v>
      </c>
      <c r="AC5927" s="54" t="s">
        <v>129</v>
      </c>
      <c r="AD5927" s="54" t="s">
        <v>116</v>
      </c>
      <c r="AE5927" s="54"/>
      <c r="AF5927" s="54"/>
      <c r="AG5927" s="54"/>
      <c r="AH5927" s="54"/>
      <c r="AI5927" s="54"/>
      <c r="AJ5927" s="54"/>
      <c r="AK5927" s="54"/>
      <c r="AL5927" s="54"/>
      <c r="AM5927" s="54"/>
      <c r="AN5927" s="54"/>
      <c r="AO5927" s="54"/>
      <c r="AP5927" s="54"/>
      <c r="AQ5927" s="54"/>
      <c r="AR5927" s="54"/>
      <c r="AS5927" s="54"/>
    </row>
    <row r="5928" spans="1:45" x14ac:dyDescent="0.3">
      <c r="X5928" s="54"/>
      <c r="Y5928" s="54">
        <f t="shared" ref="Y5928:AD5928" si="10239">Y5921</f>
        <v>6.4436999999999998</v>
      </c>
      <c r="Z5928" s="54">
        <f t="shared" si="10239"/>
        <v>4.9371</v>
      </c>
      <c r="AA5928" s="54">
        <f t="shared" si="10239"/>
        <v>11.350300000000001</v>
      </c>
      <c r="AB5928" s="54">
        <f t="shared" si="10239"/>
        <v>7.1900000000000006E-2</v>
      </c>
      <c r="AC5928" s="54">
        <f t="shared" si="10239"/>
        <v>6.2766000000000002</v>
      </c>
      <c r="AD5928" s="54">
        <f t="shared" si="10239"/>
        <v>11.042999999999999</v>
      </c>
      <c r="AE5928" s="54"/>
      <c r="AF5928" s="336"/>
      <c r="AG5928" s="336"/>
      <c r="AH5928" s="336"/>
      <c r="AI5928" s="54"/>
      <c r="AJ5928" s="54"/>
      <c r="AK5928" s="54"/>
      <c r="AL5928" s="54"/>
      <c r="AM5928" s="54"/>
      <c r="AN5928" s="54"/>
      <c r="AO5928" s="54"/>
      <c r="AP5928" s="54"/>
      <c r="AQ5928" s="54"/>
      <c r="AR5928" s="54"/>
      <c r="AS5928" s="54"/>
    </row>
    <row r="5929" spans="1:45" x14ac:dyDescent="0.3">
      <c r="D5929" s="56"/>
      <c r="X5929" s="336"/>
      <c r="Y5929" s="336">
        <f t="shared" ca="1" si="10131"/>
        <v>0.95603930388321889</v>
      </c>
      <c r="Z5929" s="336">
        <f t="shared" ca="1" si="10131"/>
        <v>0.32492969339600475</v>
      </c>
      <c r="AA5929" s="336">
        <f t="shared" ca="1" si="10131"/>
        <v>-1.3525607115015821</v>
      </c>
      <c r="AB5929" s="336">
        <f t="shared" ca="1" si="10131"/>
        <v>1.2869891077717115E-2</v>
      </c>
      <c r="AC5929" s="336">
        <f t="shared" ca="1" si="10131"/>
        <v>-0.16131029714217454</v>
      </c>
      <c r="AD5929" s="336">
        <f t="shared" ca="1" si="10131"/>
        <v>0.96000226722464888</v>
      </c>
      <c r="AE5929" s="336"/>
      <c r="AF5929" s="336"/>
      <c r="AG5929" s="336"/>
      <c r="AH5929" s="336"/>
      <c r="AI5929" s="54"/>
      <c r="AJ5929" s="54"/>
      <c r="AK5929" s="54"/>
      <c r="AL5929" s="336"/>
      <c r="AM5929" s="336"/>
      <c r="AN5929" s="336"/>
      <c r="AO5929" s="336"/>
      <c r="AP5929" s="54"/>
      <c r="AQ5929" s="336"/>
      <c r="AR5929" s="336"/>
      <c r="AS5929" s="336"/>
    </row>
    <row r="5930" spans="1:45" x14ac:dyDescent="0.3">
      <c r="C5930" s="54"/>
      <c r="D5930" s="56"/>
      <c r="Y5930" s="336">
        <f t="shared" ref="Y5930:AD5993" ca="1" si="10240">1.5*RAND()^2*IF(RAND()&gt;0.5,1,-1)</f>
        <v>0.23273688584736651</v>
      </c>
      <c r="Z5930" s="336">
        <f t="shared" ca="1" si="10240"/>
        <v>1.0629489714154294</v>
      </c>
      <c r="AA5930" s="336">
        <f t="shared" ca="1" si="10240"/>
        <v>-0.33098378543314533</v>
      </c>
      <c r="AB5930" s="336">
        <f t="shared" ca="1" si="10240"/>
        <v>-1.0832846336994371</v>
      </c>
      <c r="AC5930" s="336">
        <f t="shared" ca="1" si="10240"/>
        <v>-0.91505831716208053</v>
      </c>
      <c r="AD5930" s="336">
        <f t="shared" ca="1" si="10240"/>
        <v>-1.8988212900785961E-2</v>
      </c>
      <c r="AE5930" s="55"/>
      <c r="AF5930" s="55"/>
      <c r="AG5930" s="55"/>
      <c r="AH5930" s="55"/>
      <c r="AI5930" s="55"/>
      <c r="AJ5930" s="55"/>
      <c r="AK5930" s="55"/>
      <c r="AL5930" s="55"/>
      <c r="AM5930" s="55"/>
      <c r="AN5930" s="55"/>
      <c r="AO5930" s="55"/>
      <c r="AP5930" s="55"/>
      <c r="AQ5930" s="55"/>
      <c r="AR5930" s="55"/>
      <c r="AS5930" s="55"/>
    </row>
    <row r="5931" spans="1:45" x14ac:dyDescent="0.3">
      <c r="B5931" s="54" t="s">
        <v>172</v>
      </c>
      <c r="C5931" s="53">
        <f>C5924</f>
        <v>0</v>
      </c>
      <c r="D5931" s="56" t="e">
        <f t="shared" ref="D5931:D5932" ca="1" si="10241">AJ5931</f>
        <v>#N/A</v>
      </c>
      <c r="E5931" s="52" t="e">
        <f t="shared" ref="E5931:W5931" si="10242">E5924</f>
        <v>#N/A</v>
      </c>
      <c r="F5931" s="52" t="e">
        <f t="shared" si="10242"/>
        <v>#N/A</v>
      </c>
      <c r="G5931" s="52" t="e">
        <f t="shared" si="10242"/>
        <v>#N/A</v>
      </c>
      <c r="H5931" s="52" t="e">
        <f t="shared" si="10242"/>
        <v>#N/A</v>
      </c>
      <c r="I5931" s="52" t="e">
        <f t="shared" si="10242"/>
        <v>#N/A</v>
      </c>
      <c r="J5931" s="52" t="e">
        <f t="shared" si="10242"/>
        <v>#N/A</v>
      </c>
      <c r="K5931" s="52" t="e">
        <f t="shared" si="10242"/>
        <v>#N/A</v>
      </c>
      <c r="L5931" s="52" t="e">
        <f t="shared" si="10242"/>
        <v>#N/A</v>
      </c>
      <c r="M5931" s="52" t="e">
        <f t="shared" si="10242"/>
        <v>#N/A</v>
      </c>
      <c r="N5931" s="52" t="e">
        <f t="shared" si="10242"/>
        <v>#N/A</v>
      </c>
      <c r="O5931" s="52" t="e">
        <f t="shared" si="10242"/>
        <v>#N/A</v>
      </c>
      <c r="P5931" s="52" t="e">
        <f t="shared" si="10242"/>
        <v>#N/A</v>
      </c>
      <c r="Q5931" s="52" t="e">
        <f t="shared" si="10242"/>
        <v>#N/A</v>
      </c>
      <c r="R5931" s="52" t="e">
        <f t="shared" si="10242"/>
        <v>#N/A</v>
      </c>
      <c r="S5931" s="52" t="e">
        <f t="shared" si="10242"/>
        <v>#N/A</v>
      </c>
      <c r="T5931" s="52" t="e">
        <f t="shared" si="10242"/>
        <v>#N/A</v>
      </c>
      <c r="U5931" s="52" t="e">
        <f t="shared" si="10242"/>
        <v>#N/A</v>
      </c>
      <c r="V5931" s="52" t="e">
        <f t="shared" si="10242"/>
        <v>#N/A</v>
      </c>
      <c r="W5931" s="52" t="e">
        <f t="shared" si="10242"/>
        <v>#N/A</v>
      </c>
      <c r="X5931" s="55" t="e">
        <f t="shared" ref="X5931:X5932" si="10243">(H5931-(O5931*P5931)/100-3*(J5931*K5931)/100)/2</f>
        <v>#N/A</v>
      </c>
      <c r="Y5931" s="55" t="e">
        <f t="shared" ref="Y5931:Y5932" si="10244">SUM(X5931,(J5931*K5931/100))/(F5931/100)</f>
        <v>#N/A</v>
      </c>
      <c r="Z5931" s="55" t="e">
        <f t="shared" ref="Z5931" si="10245">U5931*0.5+U5932*0.5</f>
        <v>#N/A</v>
      </c>
      <c r="AA5931" s="55" t="e">
        <f t="shared" ref="AA5931:AA5932" si="10246">J5931/Y5931</f>
        <v>#N/A</v>
      </c>
      <c r="AB5931" s="336" t="e">
        <f t="shared" ref="AB5931:AB5932" si="10247">X5931/(Y5931-J5931)</f>
        <v>#N/A</v>
      </c>
      <c r="AC5931" s="223" t="e">
        <f ca="1">INDEX(FGA_COEFFS,1,1)+Z5931*INDEX(FGA_COEFFS,1,2)+Y5931*INDEX(FGA_COEFFS,1,3)+R5931*INDEX(FGA_COEFFS,1,4)+Q5932*INDEX(FGA_COEFFS,1,5)+S5931*INDEX(FGA_COEFFS,1,6)+T5932*INDEX(FGA_COEFFS,1,7)+M5932*INDEX(FGA_COEFFS,1,8)+Y5935*Y5936</f>
        <v>#N/A</v>
      </c>
      <c r="AD5931" s="223" t="e">
        <f ca="1">INDEX(THREEPTA_COEFFS,1,1)+AC5931*INDEX(THREEPTA_COEFFS,1,2)+J5931*INDEX(THREEPTA_COEFFS,1,3)+AA5931*INDEX(THREEPTA_COEFFS,1,4)+K5931*INDEX(THREEPTA_COEFFS,1,5)+L5932*INDEX(THREEPTA_COEFFS,1,6)+Z5935*Z5936</f>
        <v>#N/A</v>
      </c>
      <c r="AE5931" s="223" t="e">
        <f ca="1">INDEX(THREEPTPCT_COEFFS,1,1)+K5931*INDEX(THREEPTPCT_COEFFS,1,2)+L5932*INDEX(THREEPTPCT_COEFFS,1,3)+AA5935*AA5936</f>
        <v>#N/A</v>
      </c>
      <c r="AF5931" s="55" t="e">
        <f t="shared" ref="AF5931:AF5932" ca="1" si="10248">AC5931-AD5931</f>
        <v>#N/A</v>
      </c>
      <c r="AG5931" s="223" t="e">
        <f ca="1">INDEX(TWOPTPCT_COEFFS,1,1)+AB5931*INDEX(TWOPTPCT_COEFFS,1,2)+I5932*INDEX(TWOPTPCT_COEFFS,1,3)+G5932*INDEX(TWOPTPCT_COEFFS,1,4)+L5932*INDEX(TWOPTPCT_COEFFS,1,5)+AB5935*AB5936</f>
        <v>#N/A</v>
      </c>
      <c r="AH5931" s="223" t="e">
        <f ca="1">INDEX(FTA_COEFFS,1,1)+O5931*INDEX(FTA_COEFFS,1,2)+N5932*INDEX(FTA_COEFFS,1,3)+(Q5931+R5931)*INDEX(FTA_COEFFS,1,4)+(Q5932+R5932)*INDEX(FTA_COEFFS,1,5)+M5932*INDEX(FTA_COEFFS,1,6)+AC5935*AC5936</f>
        <v>#N/A</v>
      </c>
      <c r="AI5931" s="223" t="e">
        <f ca="1">INDEX(FTPCT_COEFFS,1,1)+P5931*INDEX(FTPCT_COEFFS,1,2)+F5931*INDEX(FTPCT_COEFFS,1,3)+G5932*INDEX(FTPCT_COEFFS,1,4)+AD5935*AD5936</f>
        <v>#N/A</v>
      </c>
      <c r="AJ5931" s="338" t="e">
        <f t="shared" ref="AJ5931:AJ5932" ca="1" si="10249">AD5931*AE5931/100+AF5931*AG5931+AH5931*AI5931/100</f>
        <v>#N/A</v>
      </c>
      <c r="AK5931" s="55"/>
      <c r="AL5931" s="55"/>
      <c r="AM5931" s="55"/>
      <c r="AN5931" s="55"/>
      <c r="AO5931" s="55"/>
      <c r="AP5931" s="55"/>
      <c r="AQ5931" s="55"/>
      <c r="AR5931" s="55"/>
    </row>
    <row r="5932" spans="1:45" x14ac:dyDescent="0.3">
      <c r="B5932" s="54" t="s">
        <v>175</v>
      </c>
      <c r="C5932" s="54">
        <f>C5925</f>
        <v>0</v>
      </c>
      <c r="D5932" s="56" t="e">
        <f t="shared" ca="1" si="10241"/>
        <v>#N/A</v>
      </c>
      <c r="E5932" s="52" t="e">
        <f t="shared" ref="E5932:W5932" si="10250">E5925</f>
        <v>#N/A</v>
      </c>
      <c r="F5932" s="52" t="e">
        <f t="shared" si="10250"/>
        <v>#N/A</v>
      </c>
      <c r="G5932" s="52" t="e">
        <f t="shared" si="10250"/>
        <v>#N/A</v>
      </c>
      <c r="H5932" s="52" t="e">
        <f t="shared" si="10250"/>
        <v>#N/A</v>
      </c>
      <c r="I5932" s="52" t="e">
        <f t="shared" si="10250"/>
        <v>#N/A</v>
      </c>
      <c r="J5932" s="52" t="e">
        <f t="shared" si="10250"/>
        <v>#N/A</v>
      </c>
      <c r="K5932" s="52" t="e">
        <f t="shared" si="10250"/>
        <v>#N/A</v>
      </c>
      <c r="L5932" s="52" t="e">
        <f t="shared" si="10250"/>
        <v>#N/A</v>
      </c>
      <c r="M5932" s="52" t="e">
        <f t="shared" si="10250"/>
        <v>#N/A</v>
      </c>
      <c r="N5932" s="52" t="e">
        <f t="shared" si="10250"/>
        <v>#N/A</v>
      </c>
      <c r="O5932" s="52" t="e">
        <f t="shared" si="10250"/>
        <v>#N/A</v>
      </c>
      <c r="P5932" s="52" t="e">
        <f t="shared" si="10250"/>
        <v>#N/A</v>
      </c>
      <c r="Q5932" s="52" t="e">
        <f t="shared" si="10250"/>
        <v>#N/A</v>
      </c>
      <c r="R5932" s="52" t="e">
        <f t="shared" si="10250"/>
        <v>#N/A</v>
      </c>
      <c r="S5932" s="52" t="e">
        <f t="shared" si="10250"/>
        <v>#N/A</v>
      </c>
      <c r="T5932" s="52" t="e">
        <f t="shared" si="10250"/>
        <v>#N/A</v>
      </c>
      <c r="U5932" s="52" t="e">
        <f t="shared" si="10250"/>
        <v>#N/A</v>
      </c>
      <c r="V5932" s="52" t="e">
        <f t="shared" si="10250"/>
        <v>#N/A</v>
      </c>
      <c r="W5932" s="52" t="e">
        <f t="shared" si="10250"/>
        <v>#N/A</v>
      </c>
      <c r="X5932" s="55" t="e">
        <f t="shared" si="10243"/>
        <v>#N/A</v>
      </c>
      <c r="Y5932" s="55" t="e">
        <f t="shared" si="10244"/>
        <v>#N/A</v>
      </c>
      <c r="Z5932" s="55" t="e">
        <f t="shared" ref="Z5932" si="10251">Z5931</f>
        <v>#N/A</v>
      </c>
      <c r="AA5932" s="55" t="e">
        <f t="shared" si="10246"/>
        <v>#N/A</v>
      </c>
      <c r="AB5932" s="336" t="e">
        <f t="shared" si="10247"/>
        <v>#N/A</v>
      </c>
      <c r="AC5932" s="223" t="e">
        <f ca="1">INDEX(FGA_COEFFS,1,1)+Z5932*INDEX(FGA_COEFFS,1,2)+Y5932*INDEX(FGA_COEFFS,1,3)+R5932*INDEX(FGA_COEFFS,1,4)+Q5931*INDEX(FGA_COEFFS,1,5)+S5932*INDEX(FGA_COEFFS,1,6)+T5931*INDEX(FGA_COEFFS,1,7)+M5931*INDEX(FGA_COEFFS,1,8)+Y5935*Y5937</f>
        <v>#N/A</v>
      </c>
      <c r="AD5932" s="223" t="e">
        <f ca="1">INDEX(THREEPTA_COEFFS,1,1)+AC5932*INDEX(THREEPTA_COEFFS,1,2)+J5932*INDEX(THREEPTA_COEFFS,1,3)+AA5932*INDEX(THREEPTA_COEFFS,1,4)+K5932*INDEX(THREEPTA_COEFFS,1,5)+L5931*INDEX(THREEPTA_COEFFS,1,6)+Z5935*Z5937</f>
        <v>#N/A</v>
      </c>
      <c r="AE5932" s="223" t="e">
        <f ca="1">INDEX(THREEPTPCT_COEFFS,1,1)+K5932*INDEX(THREEPTPCT_COEFFS,1,2)+L5931*INDEX(THREEPTPCT_COEFFS,1,3)+AA5935*AA5937</f>
        <v>#N/A</v>
      </c>
      <c r="AF5932" s="55" t="e">
        <f t="shared" ca="1" si="10248"/>
        <v>#N/A</v>
      </c>
      <c r="AG5932" s="223" t="e">
        <f ca="1">INDEX(TWOPTPCT_COEFFS,1,1)+AB5932*INDEX(TWOPTPCT_COEFFS,1,2)+I5931*INDEX(TWOPTPCT_COEFFS,1,3)+G5931*INDEX(TWOPTPCT_COEFFS,1,4)+L5931*INDEX(TWOPTPCT_COEFFS,1,5)+AB5935*AB5937</f>
        <v>#N/A</v>
      </c>
      <c r="AH5932" s="223" t="e">
        <f ca="1">INDEX(FTA_COEFFS,1,1)+O5932*INDEX(FTA_COEFFS,1,2)+N5931*INDEX(FTA_COEFFS,1,3)+(Q5932+R5932)*INDEX(FTA_COEFFS,1,4)+(Q5931+R5931)*INDEX(FTA_COEFFS,1,5)+M5931*INDEX(FTA_COEFFS,1,6)+AC5935*AC5937</f>
        <v>#N/A</v>
      </c>
      <c r="AI5932" s="223" t="e">
        <f ca="1">INDEX(FTPCT_COEFFS,1,1)+P5932*INDEX(FTPCT_COEFFS,1,2)+F5932*INDEX(FTPCT_COEFFS,1,3)+G5931*INDEX(FTPCT_COEFFS,1,4)+AD5935*AD5937</f>
        <v>#N/A</v>
      </c>
      <c r="AJ5932" s="338" t="e">
        <f t="shared" ca="1" si="10249"/>
        <v>#N/A</v>
      </c>
      <c r="AK5932" s="55"/>
      <c r="AL5932" s="55"/>
      <c r="AM5932" s="55"/>
      <c r="AN5932" s="55"/>
      <c r="AO5932" s="55"/>
      <c r="AP5932" s="55"/>
      <c r="AQ5932" s="55"/>
      <c r="AR5932" s="55"/>
    </row>
    <row r="5933" spans="1:45" x14ac:dyDescent="0.3">
      <c r="A5933" s="54" t="e">
        <f ca="1">IF(D5931&gt;(D5932+(AVERAGE(V5931,W5931)-AVERAGE(V5932,W5932))/2)+2.5,C5931,IF(D5932&gt;(D5931+(AVERAGE(V5932,W5932)-AVERAGE(V5931,W5931))/2)+2.5,C5932,"Close"))</f>
        <v>#N/A</v>
      </c>
      <c r="B5933" s="64" t="e">
        <f ca="1">IF(D5932&gt;D5931,C5932,C5931)</f>
        <v>#N/A</v>
      </c>
      <c r="D5933" s="56"/>
      <c r="X5933" s="55"/>
      <c r="Y5933" s="55"/>
      <c r="Z5933" s="55"/>
      <c r="AA5933" s="55"/>
      <c r="AB5933" s="55"/>
      <c r="AC5933" s="337"/>
      <c r="AD5933" s="337"/>
      <c r="AE5933" s="337"/>
      <c r="AF5933" s="337"/>
      <c r="AG5933" s="337"/>
      <c r="AH5933" s="337"/>
      <c r="AI5933" s="337"/>
      <c r="AJ5933" s="337"/>
      <c r="AK5933" s="337"/>
      <c r="AL5933" s="337"/>
      <c r="AM5933" s="55"/>
      <c r="AN5933" s="55"/>
      <c r="AO5933" s="55"/>
      <c r="AP5933" s="55"/>
      <c r="AQ5933" s="55"/>
      <c r="AR5933" s="55"/>
      <c r="AS5933" s="55"/>
    </row>
    <row r="5934" spans="1:45" x14ac:dyDescent="0.3">
      <c r="X5934" s="54" t="s">
        <v>1305</v>
      </c>
      <c r="Y5934" s="54" t="s">
        <v>128</v>
      </c>
      <c r="Z5934" s="54" t="s">
        <v>157</v>
      </c>
      <c r="AA5934" s="54" t="s">
        <v>151</v>
      </c>
      <c r="AB5934" s="54" t="s">
        <v>1327</v>
      </c>
      <c r="AC5934" s="54" t="s">
        <v>129</v>
      </c>
      <c r="AD5934" s="54" t="s">
        <v>116</v>
      </c>
      <c r="AE5934" s="54"/>
      <c r="AF5934" s="54"/>
      <c r="AG5934" s="54"/>
      <c r="AH5934" s="54"/>
      <c r="AI5934" s="54"/>
      <c r="AJ5934" s="54"/>
      <c r="AK5934" s="54"/>
      <c r="AL5934" s="54"/>
      <c r="AM5934" s="54"/>
      <c r="AN5934" s="54"/>
      <c r="AO5934" s="54"/>
      <c r="AP5934" s="54"/>
      <c r="AQ5934" s="54"/>
      <c r="AR5934" s="54"/>
      <c r="AS5934" s="54"/>
    </row>
    <row r="5935" spans="1:45" x14ac:dyDescent="0.3">
      <c r="X5935" s="54"/>
      <c r="Y5935" s="54">
        <f t="shared" ref="Y5935:AD5935" si="10252">Y5928</f>
        <v>6.4436999999999998</v>
      </c>
      <c r="Z5935" s="54">
        <f t="shared" si="10252"/>
        <v>4.9371</v>
      </c>
      <c r="AA5935" s="54">
        <f t="shared" si="10252"/>
        <v>11.350300000000001</v>
      </c>
      <c r="AB5935" s="54">
        <f t="shared" si="10252"/>
        <v>7.1900000000000006E-2</v>
      </c>
      <c r="AC5935" s="54">
        <f t="shared" si="10252"/>
        <v>6.2766000000000002</v>
      </c>
      <c r="AD5935" s="54">
        <f t="shared" si="10252"/>
        <v>11.042999999999999</v>
      </c>
      <c r="AE5935" s="54"/>
      <c r="AF5935" s="336"/>
      <c r="AG5935" s="336"/>
      <c r="AH5935" s="336"/>
      <c r="AI5935" s="54"/>
      <c r="AJ5935" s="54"/>
      <c r="AK5935" s="54"/>
      <c r="AL5935" s="54"/>
      <c r="AM5935" s="54"/>
      <c r="AN5935" s="54"/>
      <c r="AO5935" s="54"/>
      <c r="AP5935" s="54"/>
      <c r="AQ5935" s="54"/>
      <c r="AR5935" s="54"/>
      <c r="AS5935" s="54"/>
    </row>
    <row r="5936" spans="1:45" x14ac:dyDescent="0.3">
      <c r="D5936" s="56"/>
      <c r="X5936" s="336"/>
      <c r="Y5936" s="336">
        <f t="shared" ca="1" si="10240"/>
        <v>1.2941779468773831</v>
      </c>
      <c r="Z5936" s="336">
        <f t="shared" ca="1" si="10240"/>
        <v>0.61372431678988471</v>
      </c>
      <c r="AA5936" s="336">
        <f t="shared" ca="1" si="10240"/>
        <v>0.97614787372107881</v>
      </c>
      <c r="AB5936" s="336">
        <f t="shared" ca="1" si="10240"/>
        <v>-0.17145887316151526</v>
      </c>
      <c r="AC5936" s="336">
        <f t="shared" ca="1" si="10240"/>
        <v>-1.1524105265810527</v>
      </c>
      <c r="AD5936" s="336">
        <f t="shared" ca="1" si="10240"/>
        <v>0.14445457350209484</v>
      </c>
      <c r="AE5936" s="336"/>
      <c r="AF5936" s="336"/>
      <c r="AG5936" s="336"/>
      <c r="AH5936" s="336"/>
      <c r="AI5936" s="54"/>
      <c r="AJ5936" s="54"/>
      <c r="AK5936" s="54"/>
      <c r="AL5936" s="336"/>
      <c r="AM5936" s="336"/>
      <c r="AN5936" s="336"/>
      <c r="AO5936" s="336"/>
      <c r="AP5936" s="54"/>
      <c r="AQ5936" s="336"/>
      <c r="AR5936" s="336"/>
      <c r="AS5936" s="336"/>
    </row>
    <row r="5937" spans="1:45" x14ac:dyDescent="0.3">
      <c r="C5937" s="54"/>
      <c r="D5937" s="56"/>
      <c r="Y5937" s="336">
        <f t="shared" ca="1" si="10240"/>
        <v>5.9319285532257928E-3</v>
      </c>
      <c r="Z5937" s="336">
        <f t="shared" ca="1" si="10240"/>
        <v>-1.1600857947076315</v>
      </c>
      <c r="AA5937" s="336">
        <f t="shared" ca="1" si="10240"/>
        <v>0.11977243690025088</v>
      </c>
      <c r="AB5937" s="336">
        <f t="shared" ca="1" si="10240"/>
        <v>0.15035510461821708</v>
      </c>
      <c r="AC5937" s="336">
        <f t="shared" ca="1" si="10240"/>
        <v>-0.53132870778553398</v>
      </c>
      <c r="AD5937" s="336">
        <f t="shared" ca="1" si="10240"/>
        <v>-5.8154802784563558E-2</v>
      </c>
      <c r="AE5937" s="55"/>
      <c r="AF5937" s="55"/>
      <c r="AG5937" s="55"/>
      <c r="AH5937" s="55"/>
      <c r="AI5937" s="55"/>
      <c r="AJ5937" s="55"/>
      <c r="AK5937" s="55"/>
      <c r="AL5937" s="55"/>
      <c r="AM5937" s="55"/>
      <c r="AN5937" s="55"/>
      <c r="AO5937" s="55"/>
      <c r="AP5937" s="55"/>
      <c r="AQ5937" s="55"/>
      <c r="AR5937" s="55"/>
      <c r="AS5937" s="55"/>
    </row>
    <row r="5938" spans="1:45" x14ac:dyDescent="0.3">
      <c r="B5938" s="54" t="s">
        <v>172</v>
      </c>
      <c r="C5938" s="53">
        <f>C5931</f>
        <v>0</v>
      </c>
      <c r="D5938" s="56" t="e">
        <f t="shared" ref="D5938:D5939" ca="1" si="10253">AJ5938</f>
        <v>#N/A</v>
      </c>
      <c r="E5938" s="52" t="e">
        <f t="shared" ref="E5938:W5938" si="10254">E5931</f>
        <v>#N/A</v>
      </c>
      <c r="F5938" s="52" t="e">
        <f t="shared" si="10254"/>
        <v>#N/A</v>
      </c>
      <c r="G5938" s="52" t="e">
        <f t="shared" si="10254"/>
        <v>#N/A</v>
      </c>
      <c r="H5938" s="52" t="e">
        <f t="shared" si="10254"/>
        <v>#N/A</v>
      </c>
      <c r="I5938" s="52" t="e">
        <f t="shared" si="10254"/>
        <v>#N/A</v>
      </c>
      <c r="J5938" s="52" t="e">
        <f t="shared" si="10254"/>
        <v>#N/A</v>
      </c>
      <c r="K5938" s="52" t="e">
        <f t="shared" si="10254"/>
        <v>#N/A</v>
      </c>
      <c r="L5938" s="52" t="e">
        <f t="shared" si="10254"/>
        <v>#N/A</v>
      </c>
      <c r="M5938" s="52" t="e">
        <f t="shared" si="10254"/>
        <v>#N/A</v>
      </c>
      <c r="N5938" s="52" t="e">
        <f t="shared" si="10254"/>
        <v>#N/A</v>
      </c>
      <c r="O5938" s="52" t="e">
        <f t="shared" si="10254"/>
        <v>#N/A</v>
      </c>
      <c r="P5938" s="52" t="e">
        <f t="shared" si="10254"/>
        <v>#N/A</v>
      </c>
      <c r="Q5938" s="52" t="e">
        <f t="shared" si="10254"/>
        <v>#N/A</v>
      </c>
      <c r="R5938" s="52" t="e">
        <f t="shared" si="10254"/>
        <v>#N/A</v>
      </c>
      <c r="S5938" s="52" t="e">
        <f t="shared" si="10254"/>
        <v>#N/A</v>
      </c>
      <c r="T5938" s="52" t="e">
        <f t="shared" si="10254"/>
        <v>#N/A</v>
      </c>
      <c r="U5938" s="52" t="e">
        <f t="shared" si="10254"/>
        <v>#N/A</v>
      </c>
      <c r="V5938" s="52" t="e">
        <f t="shared" si="10254"/>
        <v>#N/A</v>
      </c>
      <c r="W5938" s="52" t="e">
        <f t="shared" si="10254"/>
        <v>#N/A</v>
      </c>
      <c r="X5938" s="55" t="e">
        <f t="shared" ref="X5938:X5939" si="10255">(H5938-(O5938*P5938)/100-3*(J5938*K5938)/100)/2</f>
        <v>#N/A</v>
      </c>
      <c r="Y5938" s="55" t="e">
        <f t="shared" ref="Y5938:Y5939" si="10256">SUM(X5938,(J5938*K5938/100))/(F5938/100)</f>
        <v>#N/A</v>
      </c>
      <c r="Z5938" s="55" t="e">
        <f t="shared" ref="Z5938" si="10257">U5938*0.5+U5939*0.5</f>
        <v>#N/A</v>
      </c>
      <c r="AA5938" s="55" t="e">
        <f t="shared" ref="AA5938:AA5939" si="10258">J5938/Y5938</f>
        <v>#N/A</v>
      </c>
      <c r="AB5938" s="336" t="e">
        <f t="shared" ref="AB5938:AB5939" si="10259">X5938/(Y5938-J5938)</f>
        <v>#N/A</v>
      </c>
      <c r="AC5938" s="223" t="e">
        <f ca="1">INDEX(FGA_COEFFS,1,1)+Z5938*INDEX(FGA_COEFFS,1,2)+Y5938*INDEX(FGA_COEFFS,1,3)+R5938*INDEX(FGA_COEFFS,1,4)+Q5939*INDEX(FGA_COEFFS,1,5)+S5938*INDEX(FGA_COEFFS,1,6)+T5939*INDEX(FGA_COEFFS,1,7)+M5939*INDEX(FGA_COEFFS,1,8)+Y5942*Y5943</f>
        <v>#N/A</v>
      </c>
      <c r="AD5938" s="223" t="e">
        <f ca="1">INDEX(THREEPTA_COEFFS,1,1)+AC5938*INDEX(THREEPTA_COEFFS,1,2)+J5938*INDEX(THREEPTA_COEFFS,1,3)+AA5938*INDEX(THREEPTA_COEFFS,1,4)+K5938*INDEX(THREEPTA_COEFFS,1,5)+L5939*INDEX(THREEPTA_COEFFS,1,6)+Z5942*Z5943</f>
        <v>#N/A</v>
      </c>
      <c r="AE5938" s="223" t="e">
        <f ca="1">INDEX(THREEPTPCT_COEFFS,1,1)+K5938*INDEX(THREEPTPCT_COEFFS,1,2)+L5939*INDEX(THREEPTPCT_COEFFS,1,3)+AA5942*AA5943</f>
        <v>#N/A</v>
      </c>
      <c r="AF5938" s="55" t="e">
        <f t="shared" ref="AF5938:AF5939" ca="1" si="10260">AC5938-AD5938</f>
        <v>#N/A</v>
      </c>
      <c r="AG5938" s="223" t="e">
        <f ca="1">INDEX(TWOPTPCT_COEFFS,1,1)+AB5938*INDEX(TWOPTPCT_COEFFS,1,2)+I5939*INDEX(TWOPTPCT_COEFFS,1,3)+G5939*INDEX(TWOPTPCT_COEFFS,1,4)+L5939*INDEX(TWOPTPCT_COEFFS,1,5)+AB5942*AB5943</f>
        <v>#N/A</v>
      </c>
      <c r="AH5938" s="223" t="e">
        <f ca="1">INDEX(FTA_COEFFS,1,1)+O5938*INDEX(FTA_COEFFS,1,2)+N5939*INDEX(FTA_COEFFS,1,3)+(Q5938+R5938)*INDEX(FTA_COEFFS,1,4)+(Q5939+R5939)*INDEX(FTA_COEFFS,1,5)+M5939*INDEX(FTA_COEFFS,1,6)+AC5942*AC5943</f>
        <v>#N/A</v>
      </c>
      <c r="AI5938" s="223" t="e">
        <f ca="1">INDEX(FTPCT_COEFFS,1,1)+P5938*INDEX(FTPCT_COEFFS,1,2)+F5938*INDEX(FTPCT_COEFFS,1,3)+G5939*INDEX(FTPCT_COEFFS,1,4)+AD5942*AD5943</f>
        <v>#N/A</v>
      </c>
      <c r="AJ5938" s="338" t="e">
        <f t="shared" ref="AJ5938:AJ5939" ca="1" si="10261">AD5938*AE5938/100+AF5938*AG5938+AH5938*AI5938/100</f>
        <v>#N/A</v>
      </c>
      <c r="AK5938" s="55"/>
      <c r="AL5938" s="55"/>
      <c r="AM5938" s="55"/>
      <c r="AN5938" s="55"/>
      <c r="AO5938" s="55"/>
      <c r="AP5938" s="55"/>
      <c r="AQ5938" s="55"/>
      <c r="AR5938" s="55"/>
    </row>
    <row r="5939" spans="1:45" x14ac:dyDescent="0.3">
      <c r="B5939" s="54" t="s">
        <v>175</v>
      </c>
      <c r="C5939" s="54">
        <f>C5932</f>
        <v>0</v>
      </c>
      <c r="D5939" s="56" t="e">
        <f t="shared" ca="1" si="10253"/>
        <v>#N/A</v>
      </c>
      <c r="E5939" s="52" t="e">
        <f t="shared" ref="E5939:W5939" si="10262">E5932</f>
        <v>#N/A</v>
      </c>
      <c r="F5939" s="52" t="e">
        <f t="shared" si="10262"/>
        <v>#N/A</v>
      </c>
      <c r="G5939" s="52" t="e">
        <f t="shared" si="10262"/>
        <v>#N/A</v>
      </c>
      <c r="H5939" s="52" t="e">
        <f t="shared" si="10262"/>
        <v>#N/A</v>
      </c>
      <c r="I5939" s="52" t="e">
        <f t="shared" si="10262"/>
        <v>#N/A</v>
      </c>
      <c r="J5939" s="52" t="e">
        <f t="shared" si="10262"/>
        <v>#N/A</v>
      </c>
      <c r="K5939" s="52" t="e">
        <f t="shared" si="10262"/>
        <v>#N/A</v>
      </c>
      <c r="L5939" s="52" t="e">
        <f t="shared" si="10262"/>
        <v>#N/A</v>
      </c>
      <c r="M5939" s="52" t="e">
        <f t="shared" si="10262"/>
        <v>#N/A</v>
      </c>
      <c r="N5939" s="52" t="e">
        <f t="shared" si="10262"/>
        <v>#N/A</v>
      </c>
      <c r="O5939" s="52" t="e">
        <f t="shared" si="10262"/>
        <v>#N/A</v>
      </c>
      <c r="P5939" s="52" t="e">
        <f t="shared" si="10262"/>
        <v>#N/A</v>
      </c>
      <c r="Q5939" s="52" t="e">
        <f t="shared" si="10262"/>
        <v>#N/A</v>
      </c>
      <c r="R5939" s="52" t="e">
        <f t="shared" si="10262"/>
        <v>#N/A</v>
      </c>
      <c r="S5939" s="52" t="e">
        <f t="shared" si="10262"/>
        <v>#N/A</v>
      </c>
      <c r="T5939" s="52" t="e">
        <f t="shared" si="10262"/>
        <v>#N/A</v>
      </c>
      <c r="U5939" s="52" t="e">
        <f t="shared" si="10262"/>
        <v>#N/A</v>
      </c>
      <c r="V5939" s="52" t="e">
        <f t="shared" si="10262"/>
        <v>#N/A</v>
      </c>
      <c r="W5939" s="52" t="e">
        <f t="shared" si="10262"/>
        <v>#N/A</v>
      </c>
      <c r="X5939" s="55" t="e">
        <f t="shared" si="10255"/>
        <v>#N/A</v>
      </c>
      <c r="Y5939" s="55" t="e">
        <f t="shared" si="10256"/>
        <v>#N/A</v>
      </c>
      <c r="Z5939" s="55" t="e">
        <f t="shared" ref="Z5939" si="10263">Z5938</f>
        <v>#N/A</v>
      </c>
      <c r="AA5939" s="55" t="e">
        <f t="shared" si="10258"/>
        <v>#N/A</v>
      </c>
      <c r="AB5939" s="336" t="e">
        <f t="shared" si="10259"/>
        <v>#N/A</v>
      </c>
      <c r="AC5939" s="223" t="e">
        <f ca="1">INDEX(FGA_COEFFS,1,1)+Z5939*INDEX(FGA_COEFFS,1,2)+Y5939*INDEX(FGA_COEFFS,1,3)+R5939*INDEX(FGA_COEFFS,1,4)+Q5938*INDEX(FGA_COEFFS,1,5)+S5939*INDEX(FGA_COEFFS,1,6)+T5938*INDEX(FGA_COEFFS,1,7)+M5938*INDEX(FGA_COEFFS,1,8)+Y5942*Y5944</f>
        <v>#N/A</v>
      </c>
      <c r="AD5939" s="223" t="e">
        <f ca="1">INDEX(THREEPTA_COEFFS,1,1)+AC5939*INDEX(THREEPTA_COEFFS,1,2)+J5939*INDEX(THREEPTA_COEFFS,1,3)+AA5939*INDEX(THREEPTA_COEFFS,1,4)+K5939*INDEX(THREEPTA_COEFFS,1,5)+L5938*INDEX(THREEPTA_COEFFS,1,6)+Z5942*Z5944</f>
        <v>#N/A</v>
      </c>
      <c r="AE5939" s="223" t="e">
        <f ca="1">INDEX(THREEPTPCT_COEFFS,1,1)+K5939*INDEX(THREEPTPCT_COEFFS,1,2)+L5938*INDEX(THREEPTPCT_COEFFS,1,3)+AA5942*AA5944</f>
        <v>#N/A</v>
      </c>
      <c r="AF5939" s="55" t="e">
        <f t="shared" ca="1" si="10260"/>
        <v>#N/A</v>
      </c>
      <c r="AG5939" s="223" t="e">
        <f ca="1">INDEX(TWOPTPCT_COEFFS,1,1)+AB5939*INDEX(TWOPTPCT_COEFFS,1,2)+I5938*INDEX(TWOPTPCT_COEFFS,1,3)+G5938*INDEX(TWOPTPCT_COEFFS,1,4)+L5938*INDEX(TWOPTPCT_COEFFS,1,5)+AB5942*AB5944</f>
        <v>#N/A</v>
      </c>
      <c r="AH5939" s="223" t="e">
        <f ca="1">INDEX(FTA_COEFFS,1,1)+O5939*INDEX(FTA_COEFFS,1,2)+N5938*INDEX(FTA_COEFFS,1,3)+(Q5939+R5939)*INDEX(FTA_COEFFS,1,4)+(Q5938+R5938)*INDEX(FTA_COEFFS,1,5)+M5938*INDEX(FTA_COEFFS,1,6)+AC5942*AC5944</f>
        <v>#N/A</v>
      </c>
      <c r="AI5939" s="223" t="e">
        <f ca="1">INDEX(FTPCT_COEFFS,1,1)+P5939*INDEX(FTPCT_COEFFS,1,2)+F5939*INDEX(FTPCT_COEFFS,1,3)+G5938*INDEX(FTPCT_COEFFS,1,4)+AD5942*AD5944</f>
        <v>#N/A</v>
      </c>
      <c r="AJ5939" s="338" t="e">
        <f t="shared" ca="1" si="10261"/>
        <v>#N/A</v>
      </c>
      <c r="AK5939" s="55"/>
      <c r="AL5939" s="55"/>
      <c r="AM5939" s="55"/>
      <c r="AN5939" s="55"/>
      <c r="AO5939" s="55"/>
      <c r="AP5939" s="55"/>
      <c r="AQ5939" s="55"/>
      <c r="AR5939" s="55"/>
    </row>
    <row r="5940" spans="1:45" x14ac:dyDescent="0.3">
      <c r="A5940" s="54" t="e">
        <f ca="1">IF(D5938&gt;(D5939+(AVERAGE(V5938,W5938)-AVERAGE(V5939,W5939))/2)+2.5,C5938,IF(D5939&gt;(D5938+(AVERAGE(V5939,W5939)-AVERAGE(V5938,W5938))/2)+2.5,C5939,"Close"))</f>
        <v>#N/A</v>
      </c>
      <c r="B5940" s="64" t="e">
        <f ca="1">IF(D5939&gt;D5938,C5939,C5938)</f>
        <v>#N/A</v>
      </c>
      <c r="D5940" s="56"/>
      <c r="X5940" s="55"/>
      <c r="Y5940" s="55"/>
      <c r="Z5940" s="55"/>
      <c r="AA5940" s="55"/>
      <c r="AB5940" s="55"/>
      <c r="AC5940" s="337"/>
      <c r="AD5940" s="337"/>
      <c r="AE5940" s="337"/>
      <c r="AF5940" s="337"/>
      <c r="AG5940" s="337"/>
      <c r="AH5940" s="337"/>
      <c r="AI5940" s="337"/>
      <c r="AJ5940" s="337"/>
      <c r="AK5940" s="337"/>
      <c r="AL5940" s="337"/>
      <c r="AM5940" s="55"/>
      <c r="AN5940" s="55"/>
      <c r="AO5940" s="55"/>
      <c r="AP5940" s="55"/>
      <c r="AQ5940" s="55"/>
      <c r="AR5940" s="55"/>
      <c r="AS5940" s="55"/>
    </row>
    <row r="5941" spans="1:45" x14ac:dyDescent="0.3">
      <c r="X5941" s="54" t="s">
        <v>1305</v>
      </c>
      <c r="Y5941" s="54" t="s">
        <v>128</v>
      </c>
      <c r="Z5941" s="54" t="s">
        <v>157</v>
      </c>
      <c r="AA5941" s="54" t="s">
        <v>151</v>
      </c>
      <c r="AB5941" s="54" t="s">
        <v>1327</v>
      </c>
      <c r="AC5941" s="54" t="s">
        <v>129</v>
      </c>
      <c r="AD5941" s="54" t="s">
        <v>116</v>
      </c>
      <c r="AE5941" s="54"/>
      <c r="AF5941" s="54"/>
      <c r="AG5941" s="54"/>
      <c r="AH5941" s="54"/>
      <c r="AI5941" s="54"/>
      <c r="AJ5941" s="54"/>
      <c r="AK5941" s="54"/>
      <c r="AL5941" s="54"/>
      <c r="AM5941" s="54"/>
      <c r="AN5941" s="54"/>
      <c r="AO5941" s="54"/>
      <c r="AP5941" s="54"/>
      <c r="AQ5941" s="54"/>
      <c r="AR5941" s="54"/>
      <c r="AS5941" s="54"/>
    </row>
    <row r="5942" spans="1:45" x14ac:dyDescent="0.3">
      <c r="X5942" s="54"/>
      <c r="Y5942" s="54">
        <f t="shared" ref="Y5942:AD5942" si="10264">Y5935</f>
        <v>6.4436999999999998</v>
      </c>
      <c r="Z5942" s="54">
        <f t="shared" si="10264"/>
        <v>4.9371</v>
      </c>
      <c r="AA5942" s="54">
        <f t="shared" si="10264"/>
        <v>11.350300000000001</v>
      </c>
      <c r="AB5942" s="54">
        <f t="shared" si="10264"/>
        <v>7.1900000000000006E-2</v>
      </c>
      <c r="AC5942" s="54">
        <f t="shared" si="10264"/>
        <v>6.2766000000000002</v>
      </c>
      <c r="AD5942" s="54">
        <f t="shared" si="10264"/>
        <v>11.042999999999999</v>
      </c>
      <c r="AE5942" s="54"/>
      <c r="AF5942" s="336"/>
      <c r="AG5942" s="336"/>
      <c r="AH5942" s="336"/>
      <c r="AI5942" s="54"/>
      <c r="AJ5942" s="54"/>
      <c r="AK5942" s="54"/>
      <c r="AL5942" s="54"/>
      <c r="AM5942" s="54"/>
      <c r="AN5942" s="54"/>
      <c r="AO5942" s="54"/>
      <c r="AP5942" s="54"/>
      <c r="AQ5942" s="54"/>
      <c r="AR5942" s="54"/>
      <c r="AS5942" s="54"/>
    </row>
    <row r="5943" spans="1:45" x14ac:dyDescent="0.3">
      <c r="D5943" s="56"/>
      <c r="X5943" s="336"/>
      <c r="Y5943" s="336">
        <f t="shared" ca="1" si="10240"/>
        <v>-1.1940036927208661</v>
      </c>
      <c r="Z5943" s="336">
        <f t="shared" ca="1" si="10240"/>
        <v>-1.0046209955873497</v>
      </c>
      <c r="AA5943" s="336">
        <f t="shared" ca="1" si="10240"/>
        <v>-1.0732764545064284</v>
      </c>
      <c r="AB5943" s="336">
        <f t="shared" ca="1" si="10240"/>
        <v>0.3160247168357937</v>
      </c>
      <c r="AC5943" s="336">
        <f t="shared" ca="1" si="10240"/>
        <v>0.35273690968895721</v>
      </c>
      <c r="AD5943" s="336">
        <f t="shared" ca="1" si="10240"/>
        <v>-4.3452420597308535E-2</v>
      </c>
      <c r="AE5943" s="336"/>
      <c r="AF5943" s="336"/>
      <c r="AG5943" s="336"/>
      <c r="AH5943" s="336"/>
      <c r="AI5943" s="54"/>
      <c r="AJ5943" s="54"/>
      <c r="AK5943" s="54"/>
      <c r="AL5943" s="336"/>
      <c r="AM5943" s="336"/>
      <c r="AN5943" s="336"/>
      <c r="AO5943" s="336"/>
      <c r="AP5943" s="54"/>
      <c r="AQ5943" s="336"/>
      <c r="AR5943" s="336"/>
      <c r="AS5943" s="336"/>
    </row>
    <row r="5944" spans="1:45" x14ac:dyDescent="0.3">
      <c r="C5944" s="54"/>
      <c r="D5944" s="56"/>
      <c r="Y5944" s="336">
        <f t="shared" ca="1" si="10240"/>
        <v>3.1794530092919257E-2</v>
      </c>
      <c r="Z5944" s="336">
        <f t="shared" ca="1" si="10240"/>
        <v>0.57437209071865691</v>
      </c>
      <c r="AA5944" s="336">
        <f t="shared" ca="1" si="10240"/>
        <v>0.37529030935880231</v>
      </c>
      <c r="AB5944" s="336">
        <f t="shared" ca="1" si="10240"/>
        <v>-0.56819050894622791</v>
      </c>
      <c r="AC5944" s="336">
        <f t="shared" ca="1" si="10240"/>
        <v>-0.41114415539754023</v>
      </c>
      <c r="AD5944" s="336">
        <f t="shared" ca="1" si="10240"/>
        <v>0.85810994662879314</v>
      </c>
      <c r="AE5944" s="55"/>
      <c r="AF5944" s="55"/>
      <c r="AG5944" s="55"/>
      <c r="AH5944" s="55"/>
      <c r="AI5944" s="55"/>
      <c r="AJ5944" s="55"/>
      <c r="AK5944" s="55"/>
      <c r="AL5944" s="55"/>
      <c r="AM5944" s="55"/>
      <c r="AN5944" s="55"/>
      <c r="AO5944" s="55"/>
      <c r="AP5944" s="55"/>
      <c r="AQ5944" s="55"/>
      <c r="AR5944" s="55"/>
      <c r="AS5944" s="55"/>
    </row>
    <row r="5945" spans="1:45" x14ac:dyDescent="0.3">
      <c r="B5945" s="54" t="s">
        <v>172</v>
      </c>
      <c r="C5945" s="53">
        <f>C5938</f>
        <v>0</v>
      </c>
      <c r="D5945" s="56" t="e">
        <f t="shared" ref="D5945:D5946" ca="1" si="10265">AJ5945</f>
        <v>#N/A</v>
      </c>
      <c r="E5945" s="52" t="e">
        <f t="shared" ref="E5945:W5945" si="10266">E5938</f>
        <v>#N/A</v>
      </c>
      <c r="F5945" s="52" t="e">
        <f t="shared" si="10266"/>
        <v>#N/A</v>
      </c>
      <c r="G5945" s="52" t="e">
        <f t="shared" si="10266"/>
        <v>#N/A</v>
      </c>
      <c r="H5945" s="52" t="e">
        <f t="shared" si="10266"/>
        <v>#N/A</v>
      </c>
      <c r="I5945" s="52" t="e">
        <f t="shared" si="10266"/>
        <v>#N/A</v>
      </c>
      <c r="J5945" s="52" t="e">
        <f t="shared" si="10266"/>
        <v>#N/A</v>
      </c>
      <c r="K5945" s="52" t="e">
        <f t="shared" si="10266"/>
        <v>#N/A</v>
      </c>
      <c r="L5945" s="52" t="e">
        <f t="shared" si="10266"/>
        <v>#N/A</v>
      </c>
      <c r="M5945" s="52" t="e">
        <f t="shared" si="10266"/>
        <v>#N/A</v>
      </c>
      <c r="N5945" s="52" t="e">
        <f t="shared" si="10266"/>
        <v>#N/A</v>
      </c>
      <c r="O5945" s="52" t="e">
        <f t="shared" si="10266"/>
        <v>#N/A</v>
      </c>
      <c r="P5945" s="52" t="e">
        <f t="shared" si="10266"/>
        <v>#N/A</v>
      </c>
      <c r="Q5945" s="52" t="e">
        <f t="shared" si="10266"/>
        <v>#N/A</v>
      </c>
      <c r="R5945" s="52" t="e">
        <f t="shared" si="10266"/>
        <v>#N/A</v>
      </c>
      <c r="S5945" s="52" t="e">
        <f t="shared" si="10266"/>
        <v>#N/A</v>
      </c>
      <c r="T5945" s="52" t="e">
        <f t="shared" si="10266"/>
        <v>#N/A</v>
      </c>
      <c r="U5945" s="52" t="e">
        <f t="shared" si="10266"/>
        <v>#N/A</v>
      </c>
      <c r="V5945" s="52" t="e">
        <f t="shared" si="10266"/>
        <v>#N/A</v>
      </c>
      <c r="W5945" s="52" t="e">
        <f t="shared" si="10266"/>
        <v>#N/A</v>
      </c>
      <c r="X5945" s="55" t="e">
        <f t="shared" ref="X5945:X5946" si="10267">(H5945-(O5945*P5945)/100-3*(J5945*K5945)/100)/2</f>
        <v>#N/A</v>
      </c>
      <c r="Y5945" s="55" t="e">
        <f t="shared" ref="Y5945:Y5946" si="10268">SUM(X5945,(J5945*K5945/100))/(F5945/100)</f>
        <v>#N/A</v>
      </c>
      <c r="Z5945" s="55" t="e">
        <f t="shared" ref="Z5945" si="10269">U5945*0.5+U5946*0.5</f>
        <v>#N/A</v>
      </c>
      <c r="AA5945" s="55" t="e">
        <f t="shared" ref="AA5945:AA5946" si="10270">J5945/Y5945</f>
        <v>#N/A</v>
      </c>
      <c r="AB5945" s="336" t="e">
        <f t="shared" ref="AB5945:AB5946" si="10271">X5945/(Y5945-J5945)</f>
        <v>#N/A</v>
      </c>
      <c r="AC5945" s="223" t="e">
        <f ca="1">INDEX(FGA_COEFFS,1,1)+Z5945*INDEX(FGA_COEFFS,1,2)+Y5945*INDEX(FGA_COEFFS,1,3)+R5945*INDEX(FGA_COEFFS,1,4)+Q5946*INDEX(FGA_COEFFS,1,5)+S5945*INDEX(FGA_COEFFS,1,6)+T5946*INDEX(FGA_COEFFS,1,7)+M5946*INDEX(FGA_COEFFS,1,8)+Y5949*Y5950</f>
        <v>#N/A</v>
      </c>
      <c r="AD5945" s="223" t="e">
        <f ca="1">INDEX(THREEPTA_COEFFS,1,1)+AC5945*INDEX(THREEPTA_COEFFS,1,2)+J5945*INDEX(THREEPTA_COEFFS,1,3)+AA5945*INDEX(THREEPTA_COEFFS,1,4)+K5945*INDEX(THREEPTA_COEFFS,1,5)+L5946*INDEX(THREEPTA_COEFFS,1,6)+Z5949*Z5950</f>
        <v>#N/A</v>
      </c>
      <c r="AE5945" s="223" t="e">
        <f ca="1">INDEX(THREEPTPCT_COEFFS,1,1)+K5945*INDEX(THREEPTPCT_COEFFS,1,2)+L5946*INDEX(THREEPTPCT_COEFFS,1,3)+AA5949*AA5950</f>
        <v>#N/A</v>
      </c>
      <c r="AF5945" s="55" t="e">
        <f t="shared" ref="AF5945:AF5946" ca="1" si="10272">AC5945-AD5945</f>
        <v>#N/A</v>
      </c>
      <c r="AG5945" s="223" t="e">
        <f ca="1">INDEX(TWOPTPCT_COEFFS,1,1)+AB5945*INDEX(TWOPTPCT_COEFFS,1,2)+I5946*INDEX(TWOPTPCT_COEFFS,1,3)+G5946*INDEX(TWOPTPCT_COEFFS,1,4)+L5946*INDEX(TWOPTPCT_COEFFS,1,5)+AB5949*AB5950</f>
        <v>#N/A</v>
      </c>
      <c r="AH5945" s="223" t="e">
        <f ca="1">INDEX(FTA_COEFFS,1,1)+O5945*INDEX(FTA_COEFFS,1,2)+N5946*INDEX(FTA_COEFFS,1,3)+(Q5945+R5945)*INDEX(FTA_COEFFS,1,4)+(Q5946+R5946)*INDEX(FTA_COEFFS,1,5)+M5946*INDEX(FTA_COEFFS,1,6)+AC5949*AC5950</f>
        <v>#N/A</v>
      </c>
      <c r="AI5945" s="223" t="e">
        <f ca="1">INDEX(FTPCT_COEFFS,1,1)+P5945*INDEX(FTPCT_COEFFS,1,2)+F5945*INDEX(FTPCT_COEFFS,1,3)+G5946*INDEX(FTPCT_COEFFS,1,4)+AD5949*AD5950</f>
        <v>#N/A</v>
      </c>
      <c r="AJ5945" s="338" t="e">
        <f t="shared" ref="AJ5945:AJ5946" ca="1" si="10273">AD5945*AE5945/100+AF5945*AG5945+AH5945*AI5945/100</f>
        <v>#N/A</v>
      </c>
      <c r="AK5945" s="55"/>
      <c r="AL5945" s="55"/>
      <c r="AM5945" s="55"/>
      <c r="AN5945" s="55"/>
      <c r="AO5945" s="55"/>
      <c r="AP5945" s="55"/>
      <c r="AQ5945" s="55"/>
      <c r="AR5945" s="55"/>
    </row>
    <row r="5946" spans="1:45" x14ac:dyDescent="0.3">
      <c r="B5946" s="54" t="s">
        <v>175</v>
      </c>
      <c r="C5946" s="54">
        <f>C5939</f>
        <v>0</v>
      </c>
      <c r="D5946" s="56" t="e">
        <f t="shared" ca="1" si="10265"/>
        <v>#N/A</v>
      </c>
      <c r="E5946" s="52" t="e">
        <f t="shared" ref="E5946:W5946" si="10274">E5939</f>
        <v>#N/A</v>
      </c>
      <c r="F5946" s="52" t="e">
        <f t="shared" si="10274"/>
        <v>#N/A</v>
      </c>
      <c r="G5946" s="52" t="e">
        <f t="shared" si="10274"/>
        <v>#N/A</v>
      </c>
      <c r="H5946" s="52" t="e">
        <f t="shared" si="10274"/>
        <v>#N/A</v>
      </c>
      <c r="I5946" s="52" t="e">
        <f t="shared" si="10274"/>
        <v>#N/A</v>
      </c>
      <c r="J5946" s="52" t="e">
        <f t="shared" si="10274"/>
        <v>#N/A</v>
      </c>
      <c r="K5946" s="52" t="e">
        <f t="shared" si="10274"/>
        <v>#N/A</v>
      </c>
      <c r="L5946" s="52" t="e">
        <f t="shared" si="10274"/>
        <v>#N/A</v>
      </c>
      <c r="M5946" s="52" t="e">
        <f t="shared" si="10274"/>
        <v>#N/A</v>
      </c>
      <c r="N5946" s="52" t="e">
        <f t="shared" si="10274"/>
        <v>#N/A</v>
      </c>
      <c r="O5946" s="52" t="e">
        <f t="shared" si="10274"/>
        <v>#N/A</v>
      </c>
      <c r="P5946" s="52" t="e">
        <f t="shared" si="10274"/>
        <v>#N/A</v>
      </c>
      <c r="Q5946" s="52" t="e">
        <f t="shared" si="10274"/>
        <v>#N/A</v>
      </c>
      <c r="R5946" s="52" t="e">
        <f t="shared" si="10274"/>
        <v>#N/A</v>
      </c>
      <c r="S5946" s="52" t="e">
        <f t="shared" si="10274"/>
        <v>#N/A</v>
      </c>
      <c r="T5946" s="52" t="e">
        <f t="shared" si="10274"/>
        <v>#N/A</v>
      </c>
      <c r="U5946" s="52" t="e">
        <f t="shared" si="10274"/>
        <v>#N/A</v>
      </c>
      <c r="V5946" s="52" t="e">
        <f t="shared" si="10274"/>
        <v>#N/A</v>
      </c>
      <c r="W5946" s="52" t="e">
        <f t="shared" si="10274"/>
        <v>#N/A</v>
      </c>
      <c r="X5946" s="55" t="e">
        <f t="shared" si="10267"/>
        <v>#N/A</v>
      </c>
      <c r="Y5946" s="55" t="e">
        <f t="shared" si="10268"/>
        <v>#N/A</v>
      </c>
      <c r="Z5946" s="55" t="e">
        <f t="shared" ref="Z5946" si="10275">Z5945</f>
        <v>#N/A</v>
      </c>
      <c r="AA5946" s="55" t="e">
        <f t="shared" si="10270"/>
        <v>#N/A</v>
      </c>
      <c r="AB5946" s="336" t="e">
        <f t="shared" si="10271"/>
        <v>#N/A</v>
      </c>
      <c r="AC5946" s="223" t="e">
        <f ca="1">INDEX(FGA_COEFFS,1,1)+Z5946*INDEX(FGA_COEFFS,1,2)+Y5946*INDEX(FGA_COEFFS,1,3)+R5946*INDEX(FGA_COEFFS,1,4)+Q5945*INDEX(FGA_COEFFS,1,5)+S5946*INDEX(FGA_COEFFS,1,6)+T5945*INDEX(FGA_COEFFS,1,7)+M5945*INDEX(FGA_COEFFS,1,8)+Y5949*Y5951</f>
        <v>#N/A</v>
      </c>
      <c r="AD5946" s="223" t="e">
        <f ca="1">INDEX(THREEPTA_COEFFS,1,1)+AC5946*INDEX(THREEPTA_COEFFS,1,2)+J5946*INDEX(THREEPTA_COEFFS,1,3)+AA5946*INDEX(THREEPTA_COEFFS,1,4)+K5946*INDEX(THREEPTA_COEFFS,1,5)+L5945*INDEX(THREEPTA_COEFFS,1,6)+Z5949*Z5951</f>
        <v>#N/A</v>
      </c>
      <c r="AE5946" s="223" t="e">
        <f ca="1">INDEX(THREEPTPCT_COEFFS,1,1)+K5946*INDEX(THREEPTPCT_COEFFS,1,2)+L5945*INDEX(THREEPTPCT_COEFFS,1,3)+AA5949*AA5951</f>
        <v>#N/A</v>
      </c>
      <c r="AF5946" s="55" t="e">
        <f t="shared" ca="1" si="10272"/>
        <v>#N/A</v>
      </c>
      <c r="AG5946" s="223" t="e">
        <f ca="1">INDEX(TWOPTPCT_COEFFS,1,1)+AB5946*INDEX(TWOPTPCT_COEFFS,1,2)+I5945*INDEX(TWOPTPCT_COEFFS,1,3)+G5945*INDEX(TWOPTPCT_COEFFS,1,4)+L5945*INDEX(TWOPTPCT_COEFFS,1,5)+AB5949*AB5951</f>
        <v>#N/A</v>
      </c>
      <c r="AH5946" s="223" t="e">
        <f ca="1">INDEX(FTA_COEFFS,1,1)+O5946*INDEX(FTA_COEFFS,1,2)+N5945*INDEX(FTA_COEFFS,1,3)+(Q5946+R5946)*INDEX(FTA_COEFFS,1,4)+(Q5945+R5945)*INDEX(FTA_COEFFS,1,5)+M5945*INDEX(FTA_COEFFS,1,6)+AC5949*AC5951</f>
        <v>#N/A</v>
      </c>
      <c r="AI5946" s="223" t="e">
        <f ca="1">INDEX(FTPCT_COEFFS,1,1)+P5946*INDEX(FTPCT_COEFFS,1,2)+F5946*INDEX(FTPCT_COEFFS,1,3)+G5945*INDEX(FTPCT_COEFFS,1,4)+AD5949*AD5951</f>
        <v>#N/A</v>
      </c>
      <c r="AJ5946" s="338" t="e">
        <f t="shared" ca="1" si="10273"/>
        <v>#N/A</v>
      </c>
      <c r="AK5946" s="55"/>
      <c r="AL5946" s="55"/>
      <c r="AM5946" s="55"/>
      <c r="AN5946" s="55"/>
      <c r="AO5946" s="55"/>
      <c r="AP5946" s="55"/>
      <c r="AQ5946" s="55"/>
      <c r="AR5946" s="55"/>
    </row>
    <row r="5947" spans="1:45" x14ac:dyDescent="0.3">
      <c r="A5947" s="54" t="e">
        <f ca="1">IF(D5945&gt;(D5946+(AVERAGE(V5945,W5945)-AVERAGE(V5946,W5946))/2)+2.5,C5945,IF(D5946&gt;(D5945+(AVERAGE(V5946,W5946)-AVERAGE(V5945,W5945))/2)+2.5,C5946,"Close"))</f>
        <v>#N/A</v>
      </c>
      <c r="B5947" s="64" t="e">
        <f ca="1">IF(D5946&gt;D5945,C5946,C5945)</f>
        <v>#N/A</v>
      </c>
      <c r="D5947" s="56"/>
      <c r="X5947" s="55"/>
      <c r="Y5947" s="55"/>
      <c r="Z5947" s="55"/>
      <c r="AA5947" s="55"/>
      <c r="AB5947" s="55"/>
      <c r="AC5947" s="337"/>
      <c r="AD5947" s="337"/>
      <c r="AE5947" s="337"/>
      <c r="AF5947" s="337"/>
      <c r="AG5947" s="337"/>
      <c r="AH5947" s="337"/>
      <c r="AI5947" s="337"/>
      <c r="AJ5947" s="337"/>
      <c r="AK5947" s="337"/>
      <c r="AL5947" s="337"/>
      <c r="AM5947" s="55"/>
      <c r="AN5947" s="55"/>
      <c r="AO5947" s="55"/>
      <c r="AP5947" s="55"/>
      <c r="AQ5947" s="55"/>
      <c r="AR5947" s="55"/>
      <c r="AS5947" s="55"/>
    </row>
    <row r="5948" spans="1:45" x14ac:dyDescent="0.3">
      <c r="X5948" s="54" t="s">
        <v>1305</v>
      </c>
      <c r="Y5948" s="54" t="s">
        <v>128</v>
      </c>
      <c r="Z5948" s="54" t="s">
        <v>157</v>
      </c>
      <c r="AA5948" s="54" t="s">
        <v>151</v>
      </c>
      <c r="AB5948" s="54" t="s">
        <v>1327</v>
      </c>
      <c r="AC5948" s="54" t="s">
        <v>129</v>
      </c>
      <c r="AD5948" s="54" t="s">
        <v>116</v>
      </c>
      <c r="AE5948" s="54"/>
      <c r="AF5948" s="54"/>
      <c r="AG5948" s="54"/>
      <c r="AH5948" s="54"/>
      <c r="AI5948" s="54"/>
      <c r="AJ5948" s="54"/>
      <c r="AK5948" s="54"/>
      <c r="AL5948" s="54"/>
      <c r="AM5948" s="54"/>
      <c r="AN5948" s="54"/>
      <c r="AO5948" s="54"/>
      <c r="AP5948" s="54"/>
      <c r="AQ5948" s="54"/>
      <c r="AR5948" s="54"/>
      <c r="AS5948" s="54"/>
    </row>
    <row r="5949" spans="1:45" x14ac:dyDescent="0.3">
      <c r="X5949" s="54"/>
      <c r="Y5949" s="54">
        <f t="shared" ref="Y5949:AD5949" si="10276">Y5942</f>
        <v>6.4436999999999998</v>
      </c>
      <c r="Z5949" s="54">
        <f t="shared" si="10276"/>
        <v>4.9371</v>
      </c>
      <c r="AA5949" s="54">
        <f t="shared" si="10276"/>
        <v>11.350300000000001</v>
      </c>
      <c r="AB5949" s="54">
        <f t="shared" si="10276"/>
        <v>7.1900000000000006E-2</v>
      </c>
      <c r="AC5949" s="54">
        <f t="shared" si="10276"/>
        <v>6.2766000000000002</v>
      </c>
      <c r="AD5949" s="54">
        <f t="shared" si="10276"/>
        <v>11.042999999999999</v>
      </c>
      <c r="AE5949" s="54"/>
      <c r="AF5949" s="336"/>
      <c r="AG5949" s="336"/>
      <c r="AH5949" s="336"/>
      <c r="AI5949" s="54"/>
      <c r="AJ5949" s="54"/>
      <c r="AK5949" s="54"/>
      <c r="AL5949" s="54"/>
      <c r="AM5949" s="54"/>
      <c r="AN5949" s="54"/>
      <c r="AO5949" s="54"/>
      <c r="AP5949" s="54"/>
      <c r="AQ5949" s="54"/>
      <c r="AR5949" s="54"/>
      <c r="AS5949" s="54"/>
    </row>
    <row r="5950" spans="1:45" x14ac:dyDescent="0.3">
      <c r="D5950" s="56"/>
      <c r="X5950" s="336"/>
      <c r="Y5950" s="336">
        <f t="shared" ca="1" si="10240"/>
        <v>-0.48468600489566216</v>
      </c>
      <c r="Z5950" s="336">
        <f t="shared" ca="1" si="10240"/>
        <v>8.9857519760765652E-3</v>
      </c>
      <c r="AA5950" s="336">
        <f t="shared" ca="1" si="10240"/>
        <v>-0.30350716322533405</v>
      </c>
      <c r="AB5950" s="336">
        <f t="shared" ca="1" si="10240"/>
        <v>-0.45850809326066694</v>
      </c>
      <c r="AC5950" s="336">
        <f t="shared" ca="1" si="10240"/>
        <v>-7.0140875606382741E-3</v>
      </c>
      <c r="AD5950" s="336">
        <f t="shared" ca="1" si="10240"/>
        <v>0.95703328691582867</v>
      </c>
      <c r="AE5950" s="336"/>
      <c r="AF5950" s="336"/>
      <c r="AG5950" s="336"/>
      <c r="AH5950" s="336"/>
      <c r="AI5950" s="54"/>
      <c r="AJ5950" s="54"/>
      <c r="AK5950" s="54"/>
      <c r="AL5950" s="336"/>
      <c r="AM5950" s="336"/>
      <c r="AN5950" s="336"/>
      <c r="AO5950" s="336"/>
      <c r="AP5950" s="54"/>
      <c r="AQ5950" s="336"/>
      <c r="AR5950" s="336"/>
      <c r="AS5950" s="336"/>
    </row>
    <row r="5951" spans="1:45" x14ac:dyDescent="0.3">
      <c r="C5951" s="54"/>
      <c r="D5951" s="56"/>
      <c r="Y5951" s="336">
        <f t="shared" ca="1" si="10240"/>
        <v>-1.2704782930029102</v>
      </c>
      <c r="Z5951" s="336">
        <f t="shared" ca="1" si="10240"/>
        <v>-2.0214779300356603E-2</v>
      </c>
      <c r="AA5951" s="336">
        <f t="shared" ca="1" si="10240"/>
        <v>-0.11244193910426425</v>
      </c>
      <c r="AB5951" s="336">
        <f t="shared" ca="1" si="10240"/>
        <v>0.38769729286275878</v>
      </c>
      <c r="AC5951" s="336">
        <f t="shared" ca="1" si="10240"/>
        <v>-8.778676316146608E-2</v>
      </c>
      <c r="AD5951" s="336">
        <f t="shared" ca="1" si="10240"/>
        <v>3.5062335382226093E-4</v>
      </c>
      <c r="AE5951" s="55"/>
      <c r="AF5951" s="55"/>
      <c r="AG5951" s="55"/>
      <c r="AH5951" s="55"/>
      <c r="AI5951" s="55"/>
      <c r="AJ5951" s="55"/>
      <c r="AK5951" s="55"/>
      <c r="AL5951" s="55"/>
      <c r="AM5951" s="55"/>
      <c r="AN5951" s="55"/>
      <c r="AO5951" s="55"/>
      <c r="AP5951" s="55"/>
      <c r="AQ5951" s="55"/>
      <c r="AR5951" s="55"/>
      <c r="AS5951" s="55"/>
    </row>
    <row r="5952" spans="1:45" x14ac:dyDescent="0.3">
      <c r="B5952" s="54" t="s">
        <v>172</v>
      </c>
      <c r="C5952" s="53">
        <f>C5945</f>
        <v>0</v>
      </c>
      <c r="D5952" s="56" t="e">
        <f t="shared" ref="D5952:D5953" ca="1" si="10277">AJ5952</f>
        <v>#N/A</v>
      </c>
      <c r="E5952" s="52" t="e">
        <f t="shared" ref="E5952:W5952" si="10278">E5945</f>
        <v>#N/A</v>
      </c>
      <c r="F5952" s="52" t="e">
        <f t="shared" si="10278"/>
        <v>#N/A</v>
      </c>
      <c r="G5952" s="52" t="e">
        <f t="shared" si="10278"/>
        <v>#N/A</v>
      </c>
      <c r="H5952" s="52" t="e">
        <f t="shared" si="10278"/>
        <v>#N/A</v>
      </c>
      <c r="I5952" s="52" t="e">
        <f t="shared" si="10278"/>
        <v>#N/A</v>
      </c>
      <c r="J5952" s="52" t="e">
        <f t="shared" si="10278"/>
        <v>#N/A</v>
      </c>
      <c r="K5952" s="52" t="e">
        <f t="shared" si="10278"/>
        <v>#N/A</v>
      </c>
      <c r="L5952" s="52" t="e">
        <f t="shared" si="10278"/>
        <v>#N/A</v>
      </c>
      <c r="M5952" s="52" t="e">
        <f t="shared" si="10278"/>
        <v>#N/A</v>
      </c>
      <c r="N5952" s="52" t="e">
        <f t="shared" si="10278"/>
        <v>#N/A</v>
      </c>
      <c r="O5952" s="52" t="e">
        <f t="shared" si="10278"/>
        <v>#N/A</v>
      </c>
      <c r="P5952" s="52" t="e">
        <f t="shared" si="10278"/>
        <v>#N/A</v>
      </c>
      <c r="Q5952" s="52" t="e">
        <f t="shared" si="10278"/>
        <v>#N/A</v>
      </c>
      <c r="R5952" s="52" t="e">
        <f t="shared" si="10278"/>
        <v>#N/A</v>
      </c>
      <c r="S5952" s="52" t="e">
        <f t="shared" si="10278"/>
        <v>#N/A</v>
      </c>
      <c r="T5952" s="52" t="e">
        <f t="shared" si="10278"/>
        <v>#N/A</v>
      </c>
      <c r="U5952" s="52" t="e">
        <f t="shared" si="10278"/>
        <v>#N/A</v>
      </c>
      <c r="V5952" s="52" t="e">
        <f t="shared" si="10278"/>
        <v>#N/A</v>
      </c>
      <c r="W5952" s="52" t="e">
        <f t="shared" si="10278"/>
        <v>#N/A</v>
      </c>
      <c r="X5952" s="55" t="e">
        <f t="shared" ref="X5952:X5953" si="10279">(H5952-(O5952*P5952)/100-3*(J5952*K5952)/100)/2</f>
        <v>#N/A</v>
      </c>
      <c r="Y5952" s="55" t="e">
        <f t="shared" ref="Y5952:Y5953" si="10280">SUM(X5952,(J5952*K5952/100))/(F5952/100)</f>
        <v>#N/A</v>
      </c>
      <c r="Z5952" s="55" t="e">
        <f t="shared" ref="Z5952" si="10281">U5952*0.5+U5953*0.5</f>
        <v>#N/A</v>
      </c>
      <c r="AA5952" s="55" t="e">
        <f t="shared" ref="AA5952:AA5953" si="10282">J5952/Y5952</f>
        <v>#N/A</v>
      </c>
      <c r="AB5952" s="336" t="e">
        <f t="shared" ref="AB5952:AB5953" si="10283">X5952/(Y5952-J5952)</f>
        <v>#N/A</v>
      </c>
      <c r="AC5952" s="223" t="e">
        <f ca="1">INDEX(FGA_COEFFS,1,1)+Z5952*INDEX(FGA_COEFFS,1,2)+Y5952*INDEX(FGA_COEFFS,1,3)+R5952*INDEX(FGA_COEFFS,1,4)+Q5953*INDEX(FGA_COEFFS,1,5)+S5952*INDEX(FGA_COEFFS,1,6)+T5953*INDEX(FGA_COEFFS,1,7)+M5953*INDEX(FGA_COEFFS,1,8)+Y5956*Y5957</f>
        <v>#N/A</v>
      </c>
      <c r="AD5952" s="223" t="e">
        <f ca="1">INDEX(THREEPTA_COEFFS,1,1)+AC5952*INDEX(THREEPTA_COEFFS,1,2)+J5952*INDEX(THREEPTA_COEFFS,1,3)+AA5952*INDEX(THREEPTA_COEFFS,1,4)+K5952*INDEX(THREEPTA_COEFFS,1,5)+L5953*INDEX(THREEPTA_COEFFS,1,6)+Z5956*Z5957</f>
        <v>#N/A</v>
      </c>
      <c r="AE5952" s="223" t="e">
        <f ca="1">INDEX(THREEPTPCT_COEFFS,1,1)+K5952*INDEX(THREEPTPCT_COEFFS,1,2)+L5953*INDEX(THREEPTPCT_COEFFS,1,3)+AA5956*AA5957</f>
        <v>#N/A</v>
      </c>
      <c r="AF5952" s="55" t="e">
        <f t="shared" ref="AF5952:AF5953" ca="1" si="10284">AC5952-AD5952</f>
        <v>#N/A</v>
      </c>
      <c r="AG5952" s="223" t="e">
        <f ca="1">INDEX(TWOPTPCT_COEFFS,1,1)+AB5952*INDEX(TWOPTPCT_COEFFS,1,2)+I5953*INDEX(TWOPTPCT_COEFFS,1,3)+G5953*INDEX(TWOPTPCT_COEFFS,1,4)+L5953*INDEX(TWOPTPCT_COEFFS,1,5)+AB5956*AB5957</f>
        <v>#N/A</v>
      </c>
      <c r="AH5952" s="223" t="e">
        <f ca="1">INDEX(FTA_COEFFS,1,1)+O5952*INDEX(FTA_COEFFS,1,2)+N5953*INDEX(FTA_COEFFS,1,3)+(Q5952+R5952)*INDEX(FTA_COEFFS,1,4)+(Q5953+R5953)*INDEX(FTA_COEFFS,1,5)+M5953*INDEX(FTA_COEFFS,1,6)+AC5956*AC5957</f>
        <v>#N/A</v>
      </c>
      <c r="AI5952" s="223" t="e">
        <f ca="1">INDEX(FTPCT_COEFFS,1,1)+P5952*INDEX(FTPCT_COEFFS,1,2)+F5952*INDEX(FTPCT_COEFFS,1,3)+G5953*INDEX(FTPCT_COEFFS,1,4)+AD5956*AD5957</f>
        <v>#N/A</v>
      </c>
      <c r="AJ5952" s="338" t="e">
        <f t="shared" ref="AJ5952:AJ5953" ca="1" si="10285">AD5952*AE5952/100+AF5952*AG5952+AH5952*AI5952/100</f>
        <v>#N/A</v>
      </c>
      <c r="AK5952" s="55"/>
      <c r="AL5952" s="55"/>
      <c r="AM5952" s="55"/>
      <c r="AN5952" s="55"/>
      <c r="AO5952" s="55"/>
      <c r="AP5952" s="55"/>
      <c r="AQ5952" s="55"/>
      <c r="AR5952" s="55"/>
    </row>
    <row r="5953" spans="1:45" x14ac:dyDescent="0.3">
      <c r="B5953" s="54" t="s">
        <v>175</v>
      </c>
      <c r="C5953" s="54">
        <f>C5946</f>
        <v>0</v>
      </c>
      <c r="D5953" s="56" t="e">
        <f t="shared" ca="1" si="10277"/>
        <v>#N/A</v>
      </c>
      <c r="E5953" s="52" t="e">
        <f t="shared" ref="E5953:W5953" si="10286">E5946</f>
        <v>#N/A</v>
      </c>
      <c r="F5953" s="52" t="e">
        <f t="shared" si="10286"/>
        <v>#N/A</v>
      </c>
      <c r="G5953" s="52" t="e">
        <f t="shared" si="10286"/>
        <v>#N/A</v>
      </c>
      <c r="H5953" s="52" t="e">
        <f t="shared" si="10286"/>
        <v>#N/A</v>
      </c>
      <c r="I5953" s="52" t="e">
        <f t="shared" si="10286"/>
        <v>#N/A</v>
      </c>
      <c r="J5953" s="52" t="e">
        <f t="shared" si="10286"/>
        <v>#N/A</v>
      </c>
      <c r="K5953" s="52" t="e">
        <f t="shared" si="10286"/>
        <v>#N/A</v>
      </c>
      <c r="L5953" s="52" t="e">
        <f t="shared" si="10286"/>
        <v>#N/A</v>
      </c>
      <c r="M5953" s="52" t="e">
        <f t="shared" si="10286"/>
        <v>#N/A</v>
      </c>
      <c r="N5953" s="52" t="e">
        <f t="shared" si="10286"/>
        <v>#N/A</v>
      </c>
      <c r="O5953" s="52" t="e">
        <f t="shared" si="10286"/>
        <v>#N/A</v>
      </c>
      <c r="P5953" s="52" t="e">
        <f t="shared" si="10286"/>
        <v>#N/A</v>
      </c>
      <c r="Q5953" s="52" t="e">
        <f t="shared" si="10286"/>
        <v>#N/A</v>
      </c>
      <c r="R5953" s="52" t="e">
        <f t="shared" si="10286"/>
        <v>#N/A</v>
      </c>
      <c r="S5953" s="52" t="e">
        <f t="shared" si="10286"/>
        <v>#N/A</v>
      </c>
      <c r="T5953" s="52" t="e">
        <f t="shared" si="10286"/>
        <v>#N/A</v>
      </c>
      <c r="U5953" s="52" t="e">
        <f t="shared" si="10286"/>
        <v>#N/A</v>
      </c>
      <c r="V5953" s="52" t="e">
        <f t="shared" si="10286"/>
        <v>#N/A</v>
      </c>
      <c r="W5953" s="52" t="e">
        <f t="shared" si="10286"/>
        <v>#N/A</v>
      </c>
      <c r="X5953" s="55" t="e">
        <f t="shared" si="10279"/>
        <v>#N/A</v>
      </c>
      <c r="Y5953" s="55" t="e">
        <f t="shared" si="10280"/>
        <v>#N/A</v>
      </c>
      <c r="Z5953" s="55" t="e">
        <f t="shared" ref="Z5953" si="10287">Z5952</f>
        <v>#N/A</v>
      </c>
      <c r="AA5953" s="55" t="e">
        <f t="shared" si="10282"/>
        <v>#N/A</v>
      </c>
      <c r="AB5953" s="336" t="e">
        <f t="shared" si="10283"/>
        <v>#N/A</v>
      </c>
      <c r="AC5953" s="223" t="e">
        <f ca="1">INDEX(FGA_COEFFS,1,1)+Z5953*INDEX(FGA_COEFFS,1,2)+Y5953*INDEX(FGA_COEFFS,1,3)+R5953*INDEX(FGA_COEFFS,1,4)+Q5952*INDEX(FGA_COEFFS,1,5)+S5953*INDEX(FGA_COEFFS,1,6)+T5952*INDEX(FGA_COEFFS,1,7)+M5952*INDEX(FGA_COEFFS,1,8)+Y5956*Y5958</f>
        <v>#N/A</v>
      </c>
      <c r="AD5953" s="223" t="e">
        <f ca="1">INDEX(THREEPTA_COEFFS,1,1)+AC5953*INDEX(THREEPTA_COEFFS,1,2)+J5953*INDEX(THREEPTA_COEFFS,1,3)+AA5953*INDEX(THREEPTA_COEFFS,1,4)+K5953*INDEX(THREEPTA_COEFFS,1,5)+L5952*INDEX(THREEPTA_COEFFS,1,6)+Z5956*Z5958</f>
        <v>#N/A</v>
      </c>
      <c r="AE5953" s="223" t="e">
        <f ca="1">INDEX(THREEPTPCT_COEFFS,1,1)+K5953*INDEX(THREEPTPCT_COEFFS,1,2)+L5952*INDEX(THREEPTPCT_COEFFS,1,3)+AA5956*AA5958</f>
        <v>#N/A</v>
      </c>
      <c r="AF5953" s="55" t="e">
        <f t="shared" ca="1" si="10284"/>
        <v>#N/A</v>
      </c>
      <c r="AG5953" s="223" t="e">
        <f ca="1">INDEX(TWOPTPCT_COEFFS,1,1)+AB5953*INDEX(TWOPTPCT_COEFFS,1,2)+I5952*INDEX(TWOPTPCT_COEFFS,1,3)+G5952*INDEX(TWOPTPCT_COEFFS,1,4)+L5952*INDEX(TWOPTPCT_COEFFS,1,5)+AB5956*AB5958</f>
        <v>#N/A</v>
      </c>
      <c r="AH5953" s="223" t="e">
        <f ca="1">INDEX(FTA_COEFFS,1,1)+O5953*INDEX(FTA_COEFFS,1,2)+N5952*INDEX(FTA_COEFFS,1,3)+(Q5953+R5953)*INDEX(FTA_COEFFS,1,4)+(Q5952+R5952)*INDEX(FTA_COEFFS,1,5)+M5952*INDEX(FTA_COEFFS,1,6)+AC5956*AC5958</f>
        <v>#N/A</v>
      </c>
      <c r="AI5953" s="223" t="e">
        <f ca="1">INDEX(FTPCT_COEFFS,1,1)+P5953*INDEX(FTPCT_COEFFS,1,2)+F5953*INDEX(FTPCT_COEFFS,1,3)+G5952*INDEX(FTPCT_COEFFS,1,4)+AD5956*AD5958</f>
        <v>#N/A</v>
      </c>
      <c r="AJ5953" s="338" t="e">
        <f t="shared" ca="1" si="10285"/>
        <v>#N/A</v>
      </c>
      <c r="AK5953" s="55"/>
      <c r="AL5953" s="55"/>
      <c r="AM5953" s="55"/>
      <c r="AN5953" s="55"/>
      <c r="AO5953" s="55"/>
      <c r="AP5953" s="55"/>
      <c r="AQ5953" s="55"/>
      <c r="AR5953" s="55"/>
    </row>
    <row r="5954" spans="1:45" x14ac:dyDescent="0.3">
      <c r="A5954" s="54" t="e">
        <f ca="1">IF(D5952&gt;(D5953+(AVERAGE(V5952,W5952)-AVERAGE(V5953,W5953))/2)+2.5,C5952,IF(D5953&gt;(D5952+(AVERAGE(V5953,W5953)-AVERAGE(V5952,W5952))/2)+2.5,C5953,"Close"))</f>
        <v>#N/A</v>
      </c>
      <c r="B5954" s="64" t="e">
        <f ca="1">IF(D5953&gt;D5952,C5953,C5952)</f>
        <v>#N/A</v>
      </c>
      <c r="D5954" s="56"/>
      <c r="X5954" s="55"/>
      <c r="Y5954" s="55"/>
      <c r="Z5954" s="55"/>
      <c r="AA5954" s="55"/>
      <c r="AB5954" s="55"/>
      <c r="AC5954" s="337"/>
      <c r="AD5954" s="337"/>
      <c r="AE5954" s="337"/>
      <c r="AF5954" s="337"/>
      <c r="AG5954" s="337"/>
      <c r="AH5954" s="337"/>
      <c r="AI5954" s="337"/>
      <c r="AJ5954" s="337"/>
      <c r="AK5954" s="337"/>
      <c r="AL5954" s="337"/>
      <c r="AM5954" s="55"/>
      <c r="AN5954" s="55"/>
      <c r="AO5954" s="55"/>
      <c r="AP5954" s="55"/>
      <c r="AQ5954" s="55"/>
      <c r="AR5954" s="55"/>
      <c r="AS5954" s="55"/>
    </row>
    <row r="5955" spans="1:45" x14ac:dyDescent="0.3">
      <c r="X5955" s="54" t="s">
        <v>1305</v>
      </c>
      <c r="Y5955" s="54" t="s">
        <v>128</v>
      </c>
      <c r="Z5955" s="54" t="s">
        <v>157</v>
      </c>
      <c r="AA5955" s="54" t="s">
        <v>151</v>
      </c>
      <c r="AB5955" s="54" t="s">
        <v>1327</v>
      </c>
      <c r="AC5955" s="54" t="s">
        <v>129</v>
      </c>
      <c r="AD5955" s="54" t="s">
        <v>116</v>
      </c>
      <c r="AE5955" s="54"/>
      <c r="AF5955" s="54"/>
      <c r="AG5955" s="54"/>
      <c r="AH5955" s="54"/>
      <c r="AI5955" s="54"/>
      <c r="AJ5955" s="54"/>
      <c r="AK5955" s="54"/>
      <c r="AL5955" s="54"/>
      <c r="AM5955" s="54"/>
      <c r="AN5955" s="54"/>
      <c r="AO5955" s="54"/>
      <c r="AP5955" s="54"/>
      <c r="AQ5955" s="54"/>
      <c r="AR5955" s="54"/>
      <c r="AS5955" s="54"/>
    </row>
    <row r="5956" spans="1:45" x14ac:dyDescent="0.3">
      <c r="X5956" s="54"/>
      <c r="Y5956" s="54">
        <f t="shared" ref="Y5956:AD5956" si="10288">Y5949</f>
        <v>6.4436999999999998</v>
      </c>
      <c r="Z5956" s="54">
        <f t="shared" si="10288"/>
        <v>4.9371</v>
      </c>
      <c r="AA5956" s="54">
        <f t="shared" si="10288"/>
        <v>11.350300000000001</v>
      </c>
      <c r="AB5956" s="54">
        <f t="shared" si="10288"/>
        <v>7.1900000000000006E-2</v>
      </c>
      <c r="AC5956" s="54">
        <f t="shared" si="10288"/>
        <v>6.2766000000000002</v>
      </c>
      <c r="AD5956" s="54">
        <f t="shared" si="10288"/>
        <v>11.042999999999999</v>
      </c>
      <c r="AE5956" s="54"/>
      <c r="AF5956" s="336"/>
      <c r="AG5956" s="336"/>
      <c r="AH5956" s="336"/>
      <c r="AI5956" s="54"/>
      <c r="AJ5956" s="54"/>
      <c r="AK5956" s="54"/>
      <c r="AL5956" s="54"/>
      <c r="AM5956" s="54"/>
      <c r="AN5956" s="54"/>
      <c r="AO5956" s="54"/>
      <c r="AP5956" s="54"/>
      <c r="AQ5956" s="54"/>
      <c r="AR5956" s="54"/>
      <c r="AS5956" s="54"/>
    </row>
    <row r="5957" spans="1:45" x14ac:dyDescent="0.3">
      <c r="D5957" s="56"/>
      <c r="X5957" s="336"/>
      <c r="Y5957" s="336">
        <f t="shared" ca="1" si="10240"/>
        <v>5.659853374508389E-2</v>
      </c>
      <c r="Z5957" s="336">
        <f t="shared" ca="1" si="10240"/>
        <v>-1.1284964168031535</v>
      </c>
      <c r="AA5957" s="336">
        <f t="shared" ca="1" si="10240"/>
        <v>-0.14045399357356347</v>
      </c>
      <c r="AB5957" s="336">
        <f t="shared" ca="1" si="10240"/>
        <v>0.824960223865838</v>
      </c>
      <c r="AC5957" s="336">
        <f t="shared" ca="1" si="10240"/>
        <v>0.21907483595677676</v>
      </c>
      <c r="AD5957" s="336">
        <f t="shared" ca="1" si="10240"/>
        <v>-1.1861213654735664E-2</v>
      </c>
      <c r="AE5957" s="336"/>
      <c r="AF5957" s="336"/>
      <c r="AG5957" s="336"/>
      <c r="AH5957" s="336"/>
      <c r="AI5957" s="54"/>
      <c r="AJ5957" s="54"/>
      <c r="AK5957" s="54"/>
      <c r="AL5957" s="336"/>
      <c r="AM5957" s="336"/>
      <c r="AN5957" s="336"/>
      <c r="AO5957" s="336"/>
      <c r="AP5957" s="54"/>
      <c r="AQ5957" s="336"/>
      <c r="AR5957" s="336"/>
      <c r="AS5957" s="336"/>
    </row>
    <row r="5958" spans="1:45" x14ac:dyDescent="0.3">
      <c r="C5958" s="54"/>
      <c r="D5958" s="56"/>
      <c r="Y5958" s="336">
        <f t="shared" ca="1" si="10240"/>
        <v>-1.338969883413083</v>
      </c>
      <c r="Z5958" s="336">
        <f t="shared" ca="1" si="10240"/>
        <v>-0.22401274651576075</v>
      </c>
      <c r="AA5958" s="336">
        <f t="shared" ca="1" si="10240"/>
        <v>-7.0050785853914666E-2</v>
      </c>
      <c r="AB5958" s="336">
        <f t="shared" ca="1" si="10240"/>
        <v>1.0153380761914961</v>
      </c>
      <c r="AC5958" s="336">
        <f t="shared" ca="1" si="10240"/>
        <v>0.19014562422728071</v>
      </c>
      <c r="AD5958" s="336">
        <f t="shared" ca="1" si="10240"/>
        <v>1.0081078913922032</v>
      </c>
      <c r="AE5958" s="55"/>
      <c r="AF5958" s="55"/>
      <c r="AG5958" s="55"/>
      <c r="AH5958" s="55"/>
      <c r="AI5958" s="55"/>
      <c r="AJ5958" s="55"/>
      <c r="AK5958" s="55"/>
      <c r="AL5958" s="55"/>
      <c r="AM5958" s="55"/>
      <c r="AN5958" s="55"/>
      <c r="AO5958" s="55"/>
      <c r="AP5958" s="55"/>
      <c r="AQ5958" s="55"/>
      <c r="AR5958" s="55"/>
      <c r="AS5958" s="55"/>
    </row>
    <row r="5959" spans="1:45" x14ac:dyDescent="0.3">
      <c r="B5959" s="54" t="s">
        <v>172</v>
      </c>
      <c r="C5959" s="53">
        <f>C5952</f>
        <v>0</v>
      </c>
      <c r="D5959" s="56" t="e">
        <f t="shared" ref="D5959:D5960" ca="1" si="10289">AJ5959</f>
        <v>#N/A</v>
      </c>
      <c r="E5959" s="52" t="e">
        <f t="shared" ref="E5959:W5959" si="10290">E5952</f>
        <v>#N/A</v>
      </c>
      <c r="F5959" s="52" t="e">
        <f t="shared" si="10290"/>
        <v>#N/A</v>
      </c>
      <c r="G5959" s="52" t="e">
        <f t="shared" si="10290"/>
        <v>#N/A</v>
      </c>
      <c r="H5959" s="52" t="e">
        <f t="shared" si="10290"/>
        <v>#N/A</v>
      </c>
      <c r="I5959" s="52" t="e">
        <f t="shared" si="10290"/>
        <v>#N/A</v>
      </c>
      <c r="J5959" s="52" t="e">
        <f t="shared" si="10290"/>
        <v>#N/A</v>
      </c>
      <c r="K5959" s="52" t="e">
        <f t="shared" si="10290"/>
        <v>#N/A</v>
      </c>
      <c r="L5959" s="52" t="e">
        <f t="shared" si="10290"/>
        <v>#N/A</v>
      </c>
      <c r="M5959" s="52" t="e">
        <f t="shared" si="10290"/>
        <v>#N/A</v>
      </c>
      <c r="N5959" s="52" t="e">
        <f t="shared" si="10290"/>
        <v>#N/A</v>
      </c>
      <c r="O5959" s="52" t="e">
        <f t="shared" si="10290"/>
        <v>#N/A</v>
      </c>
      <c r="P5959" s="52" t="e">
        <f t="shared" si="10290"/>
        <v>#N/A</v>
      </c>
      <c r="Q5959" s="52" t="e">
        <f t="shared" si="10290"/>
        <v>#N/A</v>
      </c>
      <c r="R5959" s="52" t="e">
        <f t="shared" si="10290"/>
        <v>#N/A</v>
      </c>
      <c r="S5959" s="52" t="e">
        <f t="shared" si="10290"/>
        <v>#N/A</v>
      </c>
      <c r="T5959" s="52" t="e">
        <f t="shared" si="10290"/>
        <v>#N/A</v>
      </c>
      <c r="U5959" s="52" t="e">
        <f t="shared" si="10290"/>
        <v>#N/A</v>
      </c>
      <c r="V5959" s="52" t="e">
        <f t="shared" si="10290"/>
        <v>#N/A</v>
      </c>
      <c r="W5959" s="52" t="e">
        <f t="shared" si="10290"/>
        <v>#N/A</v>
      </c>
      <c r="X5959" s="55" t="e">
        <f t="shared" ref="X5959:X5960" si="10291">(H5959-(O5959*P5959)/100-3*(J5959*K5959)/100)/2</f>
        <v>#N/A</v>
      </c>
      <c r="Y5959" s="55" t="e">
        <f t="shared" ref="Y5959:Y5960" si="10292">SUM(X5959,(J5959*K5959/100))/(F5959/100)</f>
        <v>#N/A</v>
      </c>
      <c r="Z5959" s="55" t="e">
        <f t="shared" ref="Z5959" si="10293">U5959*0.5+U5960*0.5</f>
        <v>#N/A</v>
      </c>
      <c r="AA5959" s="55" t="e">
        <f t="shared" ref="AA5959:AA5960" si="10294">J5959/Y5959</f>
        <v>#N/A</v>
      </c>
      <c r="AB5959" s="336" t="e">
        <f t="shared" ref="AB5959:AB5960" si="10295">X5959/(Y5959-J5959)</f>
        <v>#N/A</v>
      </c>
      <c r="AC5959" s="223" t="e">
        <f ca="1">INDEX(FGA_COEFFS,1,1)+Z5959*INDEX(FGA_COEFFS,1,2)+Y5959*INDEX(FGA_COEFFS,1,3)+R5959*INDEX(FGA_COEFFS,1,4)+Q5960*INDEX(FGA_COEFFS,1,5)+S5959*INDEX(FGA_COEFFS,1,6)+T5960*INDEX(FGA_COEFFS,1,7)+M5960*INDEX(FGA_COEFFS,1,8)+Y5963*Y5964</f>
        <v>#N/A</v>
      </c>
      <c r="AD5959" s="223" t="e">
        <f ca="1">INDEX(THREEPTA_COEFFS,1,1)+AC5959*INDEX(THREEPTA_COEFFS,1,2)+J5959*INDEX(THREEPTA_COEFFS,1,3)+AA5959*INDEX(THREEPTA_COEFFS,1,4)+K5959*INDEX(THREEPTA_COEFFS,1,5)+L5960*INDEX(THREEPTA_COEFFS,1,6)+Z5963*Z5964</f>
        <v>#N/A</v>
      </c>
      <c r="AE5959" s="223" t="e">
        <f ca="1">INDEX(THREEPTPCT_COEFFS,1,1)+K5959*INDEX(THREEPTPCT_COEFFS,1,2)+L5960*INDEX(THREEPTPCT_COEFFS,1,3)+AA5963*AA5964</f>
        <v>#N/A</v>
      </c>
      <c r="AF5959" s="55" t="e">
        <f t="shared" ref="AF5959:AF5960" ca="1" si="10296">AC5959-AD5959</f>
        <v>#N/A</v>
      </c>
      <c r="AG5959" s="223" t="e">
        <f ca="1">INDEX(TWOPTPCT_COEFFS,1,1)+AB5959*INDEX(TWOPTPCT_COEFFS,1,2)+I5960*INDEX(TWOPTPCT_COEFFS,1,3)+G5960*INDEX(TWOPTPCT_COEFFS,1,4)+L5960*INDEX(TWOPTPCT_COEFFS,1,5)+AB5963*AB5964</f>
        <v>#N/A</v>
      </c>
      <c r="AH5959" s="223" t="e">
        <f ca="1">INDEX(FTA_COEFFS,1,1)+O5959*INDEX(FTA_COEFFS,1,2)+N5960*INDEX(FTA_COEFFS,1,3)+(Q5959+R5959)*INDEX(FTA_COEFFS,1,4)+(Q5960+R5960)*INDEX(FTA_COEFFS,1,5)+M5960*INDEX(FTA_COEFFS,1,6)+AC5963*AC5964</f>
        <v>#N/A</v>
      </c>
      <c r="AI5959" s="223" t="e">
        <f ca="1">INDEX(FTPCT_COEFFS,1,1)+P5959*INDEX(FTPCT_COEFFS,1,2)+F5959*INDEX(FTPCT_COEFFS,1,3)+G5960*INDEX(FTPCT_COEFFS,1,4)+AD5963*AD5964</f>
        <v>#N/A</v>
      </c>
      <c r="AJ5959" s="338" t="e">
        <f t="shared" ref="AJ5959:AJ5960" ca="1" si="10297">AD5959*AE5959/100+AF5959*AG5959+AH5959*AI5959/100</f>
        <v>#N/A</v>
      </c>
      <c r="AK5959" s="55"/>
      <c r="AL5959" s="55"/>
      <c r="AM5959" s="55"/>
      <c r="AN5959" s="55"/>
      <c r="AO5959" s="55"/>
      <c r="AP5959" s="55"/>
      <c r="AQ5959" s="55"/>
      <c r="AR5959" s="55"/>
    </row>
    <row r="5960" spans="1:45" x14ac:dyDescent="0.3">
      <c r="B5960" s="54" t="s">
        <v>175</v>
      </c>
      <c r="C5960" s="54">
        <f>C5953</f>
        <v>0</v>
      </c>
      <c r="D5960" s="56" t="e">
        <f t="shared" ca="1" si="10289"/>
        <v>#N/A</v>
      </c>
      <c r="E5960" s="52" t="e">
        <f t="shared" ref="E5960:W5960" si="10298">E5953</f>
        <v>#N/A</v>
      </c>
      <c r="F5960" s="52" t="e">
        <f t="shared" si="10298"/>
        <v>#N/A</v>
      </c>
      <c r="G5960" s="52" t="e">
        <f t="shared" si="10298"/>
        <v>#N/A</v>
      </c>
      <c r="H5960" s="52" t="e">
        <f t="shared" si="10298"/>
        <v>#N/A</v>
      </c>
      <c r="I5960" s="52" t="e">
        <f t="shared" si="10298"/>
        <v>#N/A</v>
      </c>
      <c r="J5960" s="52" t="e">
        <f t="shared" si="10298"/>
        <v>#N/A</v>
      </c>
      <c r="K5960" s="52" t="e">
        <f t="shared" si="10298"/>
        <v>#N/A</v>
      </c>
      <c r="L5960" s="52" t="e">
        <f t="shared" si="10298"/>
        <v>#N/A</v>
      </c>
      <c r="M5960" s="52" t="e">
        <f t="shared" si="10298"/>
        <v>#N/A</v>
      </c>
      <c r="N5960" s="52" t="e">
        <f t="shared" si="10298"/>
        <v>#N/A</v>
      </c>
      <c r="O5960" s="52" t="e">
        <f t="shared" si="10298"/>
        <v>#N/A</v>
      </c>
      <c r="P5960" s="52" t="e">
        <f t="shared" si="10298"/>
        <v>#N/A</v>
      </c>
      <c r="Q5960" s="52" t="e">
        <f t="shared" si="10298"/>
        <v>#N/A</v>
      </c>
      <c r="R5960" s="52" t="e">
        <f t="shared" si="10298"/>
        <v>#N/A</v>
      </c>
      <c r="S5960" s="52" t="e">
        <f t="shared" si="10298"/>
        <v>#N/A</v>
      </c>
      <c r="T5960" s="52" t="e">
        <f t="shared" si="10298"/>
        <v>#N/A</v>
      </c>
      <c r="U5960" s="52" t="e">
        <f t="shared" si="10298"/>
        <v>#N/A</v>
      </c>
      <c r="V5960" s="52" t="e">
        <f t="shared" si="10298"/>
        <v>#N/A</v>
      </c>
      <c r="W5960" s="52" t="e">
        <f t="shared" si="10298"/>
        <v>#N/A</v>
      </c>
      <c r="X5960" s="55" t="e">
        <f t="shared" si="10291"/>
        <v>#N/A</v>
      </c>
      <c r="Y5960" s="55" t="e">
        <f t="shared" si="10292"/>
        <v>#N/A</v>
      </c>
      <c r="Z5960" s="55" t="e">
        <f t="shared" ref="Z5960" si="10299">Z5959</f>
        <v>#N/A</v>
      </c>
      <c r="AA5960" s="55" t="e">
        <f t="shared" si="10294"/>
        <v>#N/A</v>
      </c>
      <c r="AB5960" s="336" t="e">
        <f t="shared" si="10295"/>
        <v>#N/A</v>
      </c>
      <c r="AC5960" s="223" t="e">
        <f ca="1">INDEX(FGA_COEFFS,1,1)+Z5960*INDEX(FGA_COEFFS,1,2)+Y5960*INDEX(FGA_COEFFS,1,3)+R5960*INDEX(FGA_COEFFS,1,4)+Q5959*INDEX(FGA_COEFFS,1,5)+S5960*INDEX(FGA_COEFFS,1,6)+T5959*INDEX(FGA_COEFFS,1,7)+M5959*INDEX(FGA_COEFFS,1,8)+Y5963*Y5965</f>
        <v>#N/A</v>
      </c>
      <c r="AD5960" s="223" t="e">
        <f ca="1">INDEX(THREEPTA_COEFFS,1,1)+AC5960*INDEX(THREEPTA_COEFFS,1,2)+J5960*INDEX(THREEPTA_COEFFS,1,3)+AA5960*INDEX(THREEPTA_COEFFS,1,4)+K5960*INDEX(THREEPTA_COEFFS,1,5)+L5959*INDEX(THREEPTA_COEFFS,1,6)+Z5963*Z5965</f>
        <v>#N/A</v>
      </c>
      <c r="AE5960" s="223" t="e">
        <f ca="1">INDEX(THREEPTPCT_COEFFS,1,1)+K5960*INDEX(THREEPTPCT_COEFFS,1,2)+L5959*INDEX(THREEPTPCT_COEFFS,1,3)+AA5963*AA5965</f>
        <v>#N/A</v>
      </c>
      <c r="AF5960" s="55" t="e">
        <f t="shared" ca="1" si="10296"/>
        <v>#N/A</v>
      </c>
      <c r="AG5960" s="223" t="e">
        <f ca="1">INDEX(TWOPTPCT_COEFFS,1,1)+AB5960*INDEX(TWOPTPCT_COEFFS,1,2)+I5959*INDEX(TWOPTPCT_COEFFS,1,3)+G5959*INDEX(TWOPTPCT_COEFFS,1,4)+L5959*INDEX(TWOPTPCT_COEFFS,1,5)+AB5963*AB5965</f>
        <v>#N/A</v>
      </c>
      <c r="AH5960" s="223" t="e">
        <f ca="1">INDEX(FTA_COEFFS,1,1)+O5960*INDEX(FTA_COEFFS,1,2)+N5959*INDEX(FTA_COEFFS,1,3)+(Q5960+R5960)*INDEX(FTA_COEFFS,1,4)+(Q5959+R5959)*INDEX(FTA_COEFFS,1,5)+M5959*INDEX(FTA_COEFFS,1,6)+AC5963*AC5965</f>
        <v>#N/A</v>
      </c>
      <c r="AI5960" s="223" t="e">
        <f ca="1">INDEX(FTPCT_COEFFS,1,1)+P5960*INDEX(FTPCT_COEFFS,1,2)+F5960*INDEX(FTPCT_COEFFS,1,3)+G5959*INDEX(FTPCT_COEFFS,1,4)+AD5963*AD5965</f>
        <v>#N/A</v>
      </c>
      <c r="AJ5960" s="338" t="e">
        <f t="shared" ca="1" si="10297"/>
        <v>#N/A</v>
      </c>
      <c r="AK5960" s="55"/>
      <c r="AL5960" s="55"/>
      <c r="AM5960" s="55"/>
      <c r="AN5960" s="55"/>
      <c r="AO5960" s="55"/>
      <c r="AP5960" s="55"/>
      <c r="AQ5960" s="55"/>
      <c r="AR5960" s="55"/>
    </row>
    <row r="5961" spans="1:45" x14ac:dyDescent="0.3">
      <c r="A5961" s="54" t="e">
        <f ca="1">IF(D5959&gt;(D5960+(AVERAGE(V5959,W5959)-AVERAGE(V5960,W5960))/2)+2.5,C5959,IF(D5960&gt;(D5959+(AVERAGE(V5960,W5960)-AVERAGE(V5959,W5959))/2)+2.5,C5960,"Close"))</f>
        <v>#N/A</v>
      </c>
      <c r="B5961" s="64" t="e">
        <f ca="1">IF(D5960&gt;D5959,C5960,C5959)</f>
        <v>#N/A</v>
      </c>
      <c r="D5961" s="56"/>
      <c r="X5961" s="55"/>
      <c r="Y5961" s="55"/>
      <c r="Z5961" s="55"/>
      <c r="AA5961" s="55"/>
      <c r="AB5961" s="55"/>
      <c r="AC5961" s="337"/>
      <c r="AD5961" s="337"/>
      <c r="AE5961" s="337"/>
      <c r="AF5961" s="337"/>
      <c r="AG5961" s="337"/>
      <c r="AH5961" s="337"/>
      <c r="AI5961" s="337"/>
      <c r="AJ5961" s="337"/>
      <c r="AK5961" s="337"/>
      <c r="AL5961" s="337"/>
      <c r="AM5961" s="55"/>
      <c r="AN5961" s="55"/>
      <c r="AO5961" s="55"/>
      <c r="AP5961" s="55"/>
      <c r="AQ5961" s="55"/>
      <c r="AR5961" s="55"/>
      <c r="AS5961" s="55"/>
    </row>
    <row r="5962" spans="1:45" x14ac:dyDescent="0.3">
      <c r="X5962" s="54" t="s">
        <v>1305</v>
      </c>
      <c r="Y5962" s="54" t="s">
        <v>128</v>
      </c>
      <c r="Z5962" s="54" t="s">
        <v>157</v>
      </c>
      <c r="AA5962" s="54" t="s">
        <v>151</v>
      </c>
      <c r="AB5962" s="54" t="s">
        <v>1327</v>
      </c>
      <c r="AC5962" s="54" t="s">
        <v>129</v>
      </c>
      <c r="AD5962" s="54" t="s">
        <v>116</v>
      </c>
      <c r="AE5962" s="54"/>
      <c r="AF5962" s="54"/>
      <c r="AG5962" s="54"/>
      <c r="AH5962" s="54"/>
      <c r="AI5962" s="54"/>
      <c r="AJ5962" s="54"/>
      <c r="AK5962" s="54"/>
      <c r="AL5962" s="54"/>
      <c r="AM5962" s="54"/>
      <c r="AN5962" s="54"/>
      <c r="AO5962" s="54"/>
      <c r="AP5962" s="54"/>
      <c r="AQ5962" s="54"/>
      <c r="AR5962" s="54"/>
      <c r="AS5962" s="54"/>
    </row>
    <row r="5963" spans="1:45" x14ac:dyDescent="0.3">
      <c r="X5963" s="54"/>
      <c r="Y5963" s="54">
        <f t="shared" ref="Y5963:AD5963" si="10300">Y5956</f>
        <v>6.4436999999999998</v>
      </c>
      <c r="Z5963" s="54">
        <f t="shared" si="10300"/>
        <v>4.9371</v>
      </c>
      <c r="AA5963" s="54">
        <f t="shared" si="10300"/>
        <v>11.350300000000001</v>
      </c>
      <c r="AB5963" s="54">
        <f t="shared" si="10300"/>
        <v>7.1900000000000006E-2</v>
      </c>
      <c r="AC5963" s="54">
        <f t="shared" si="10300"/>
        <v>6.2766000000000002</v>
      </c>
      <c r="AD5963" s="54">
        <f t="shared" si="10300"/>
        <v>11.042999999999999</v>
      </c>
      <c r="AE5963" s="54"/>
      <c r="AF5963" s="336"/>
      <c r="AG5963" s="336"/>
      <c r="AH5963" s="336"/>
      <c r="AI5963" s="54"/>
      <c r="AJ5963" s="54"/>
      <c r="AK5963" s="54"/>
      <c r="AL5963" s="54"/>
      <c r="AM5963" s="54"/>
      <c r="AN5963" s="54"/>
      <c r="AO5963" s="54"/>
      <c r="AP5963" s="54"/>
      <c r="AQ5963" s="54"/>
      <c r="AR5963" s="54"/>
      <c r="AS5963" s="54"/>
    </row>
    <row r="5964" spans="1:45" x14ac:dyDescent="0.3">
      <c r="D5964" s="56"/>
      <c r="X5964" s="336"/>
      <c r="Y5964" s="336">
        <f t="shared" ca="1" si="10240"/>
        <v>-0.17880464009417074</v>
      </c>
      <c r="Z5964" s="336">
        <f t="shared" ca="1" si="10240"/>
        <v>0.9880216833544464</v>
      </c>
      <c r="AA5964" s="336">
        <f t="shared" ca="1" si="10240"/>
        <v>0.28803939726289413</v>
      </c>
      <c r="AB5964" s="336">
        <f t="shared" ca="1" si="10240"/>
        <v>-0.38466142471131093</v>
      </c>
      <c r="AC5964" s="336">
        <f t="shared" ca="1" si="10240"/>
        <v>2.6111250225389661E-3</v>
      </c>
      <c r="AD5964" s="336">
        <f t="shared" ca="1" si="10240"/>
        <v>1.3309127646049475</v>
      </c>
      <c r="AE5964" s="336"/>
      <c r="AF5964" s="336"/>
      <c r="AG5964" s="336"/>
      <c r="AH5964" s="336"/>
      <c r="AI5964" s="54"/>
      <c r="AJ5964" s="54"/>
      <c r="AK5964" s="54"/>
      <c r="AL5964" s="336"/>
      <c r="AM5964" s="336"/>
      <c r="AN5964" s="336"/>
      <c r="AO5964" s="336"/>
      <c r="AP5964" s="54"/>
      <c r="AQ5964" s="336"/>
      <c r="AR5964" s="336"/>
      <c r="AS5964" s="336"/>
    </row>
    <row r="5965" spans="1:45" x14ac:dyDescent="0.3">
      <c r="C5965" s="54"/>
      <c r="D5965" s="56"/>
      <c r="Y5965" s="336">
        <f t="shared" ca="1" si="10240"/>
        <v>0.38777026561190336</v>
      </c>
      <c r="Z5965" s="336">
        <f t="shared" ca="1" si="10240"/>
        <v>-0.23449490700656811</v>
      </c>
      <c r="AA5965" s="336">
        <f t="shared" ca="1" si="10240"/>
        <v>0.74388513157966463</v>
      </c>
      <c r="AB5965" s="336">
        <f t="shared" ca="1" si="10240"/>
        <v>0.49051910570541057</v>
      </c>
      <c r="AC5965" s="336">
        <f t="shared" ca="1" si="10240"/>
        <v>-0.88044557415334679</v>
      </c>
      <c r="AD5965" s="336">
        <f t="shared" ca="1" si="10240"/>
        <v>4.013245918443863E-3</v>
      </c>
      <c r="AE5965" s="55"/>
      <c r="AF5965" s="55"/>
      <c r="AG5965" s="55"/>
      <c r="AH5965" s="55"/>
      <c r="AI5965" s="55"/>
      <c r="AJ5965" s="55"/>
      <c r="AK5965" s="55"/>
      <c r="AL5965" s="55"/>
      <c r="AM5965" s="55"/>
      <c r="AN5965" s="55"/>
      <c r="AO5965" s="55"/>
      <c r="AP5965" s="55"/>
      <c r="AQ5965" s="55"/>
      <c r="AR5965" s="55"/>
      <c r="AS5965" s="55"/>
    </row>
    <row r="5966" spans="1:45" x14ac:dyDescent="0.3">
      <c r="B5966" s="54" t="s">
        <v>172</v>
      </c>
      <c r="C5966" s="53">
        <f>C5959</f>
        <v>0</v>
      </c>
      <c r="D5966" s="56" t="e">
        <f t="shared" ref="D5966:D5967" ca="1" si="10301">AJ5966</f>
        <v>#N/A</v>
      </c>
      <c r="E5966" s="52" t="e">
        <f t="shared" ref="E5966:W5966" si="10302">E5959</f>
        <v>#N/A</v>
      </c>
      <c r="F5966" s="52" t="e">
        <f t="shared" si="10302"/>
        <v>#N/A</v>
      </c>
      <c r="G5966" s="52" t="e">
        <f t="shared" si="10302"/>
        <v>#N/A</v>
      </c>
      <c r="H5966" s="52" t="e">
        <f t="shared" si="10302"/>
        <v>#N/A</v>
      </c>
      <c r="I5966" s="52" t="e">
        <f t="shared" si="10302"/>
        <v>#N/A</v>
      </c>
      <c r="J5966" s="52" t="e">
        <f t="shared" si="10302"/>
        <v>#N/A</v>
      </c>
      <c r="K5966" s="52" t="e">
        <f t="shared" si="10302"/>
        <v>#N/A</v>
      </c>
      <c r="L5966" s="52" t="e">
        <f t="shared" si="10302"/>
        <v>#N/A</v>
      </c>
      <c r="M5966" s="52" t="e">
        <f t="shared" si="10302"/>
        <v>#N/A</v>
      </c>
      <c r="N5966" s="52" t="e">
        <f t="shared" si="10302"/>
        <v>#N/A</v>
      </c>
      <c r="O5966" s="52" t="e">
        <f t="shared" si="10302"/>
        <v>#N/A</v>
      </c>
      <c r="P5966" s="52" t="e">
        <f t="shared" si="10302"/>
        <v>#N/A</v>
      </c>
      <c r="Q5966" s="52" t="e">
        <f t="shared" si="10302"/>
        <v>#N/A</v>
      </c>
      <c r="R5966" s="52" t="e">
        <f t="shared" si="10302"/>
        <v>#N/A</v>
      </c>
      <c r="S5966" s="52" t="e">
        <f t="shared" si="10302"/>
        <v>#N/A</v>
      </c>
      <c r="T5966" s="52" t="e">
        <f t="shared" si="10302"/>
        <v>#N/A</v>
      </c>
      <c r="U5966" s="52" t="e">
        <f t="shared" si="10302"/>
        <v>#N/A</v>
      </c>
      <c r="V5966" s="52" t="e">
        <f t="shared" si="10302"/>
        <v>#N/A</v>
      </c>
      <c r="W5966" s="52" t="e">
        <f t="shared" si="10302"/>
        <v>#N/A</v>
      </c>
      <c r="X5966" s="55" t="e">
        <f t="shared" ref="X5966:X5967" si="10303">(H5966-(O5966*P5966)/100-3*(J5966*K5966)/100)/2</f>
        <v>#N/A</v>
      </c>
      <c r="Y5966" s="55" t="e">
        <f t="shared" ref="Y5966:Y5967" si="10304">SUM(X5966,(J5966*K5966/100))/(F5966/100)</f>
        <v>#N/A</v>
      </c>
      <c r="Z5966" s="55" t="e">
        <f t="shared" ref="Z5966" si="10305">U5966*0.5+U5967*0.5</f>
        <v>#N/A</v>
      </c>
      <c r="AA5966" s="55" t="e">
        <f t="shared" ref="AA5966:AA5967" si="10306">J5966/Y5966</f>
        <v>#N/A</v>
      </c>
      <c r="AB5966" s="336" t="e">
        <f t="shared" ref="AB5966:AB5967" si="10307">X5966/(Y5966-J5966)</f>
        <v>#N/A</v>
      </c>
      <c r="AC5966" s="223" t="e">
        <f ca="1">INDEX(FGA_COEFFS,1,1)+Z5966*INDEX(FGA_COEFFS,1,2)+Y5966*INDEX(FGA_COEFFS,1,3)+R5966*INDEX(FGA_COEFFS,1,4)+Q5967*INDEX(FGA_COEFFS,1,5)+S5966*INDEX(FGA_COEFFS,1,6)+T5967*INDEX(FGA_COEFFS,1,7)+M5967*INDEX(FGA_COEFFS,1,8)+Y5970*Y5971</f>
        <v>#N/A</v>
      </c>
      <c r="AD5966" s="223" t="e">
        <f ca="1">INDEX(THREEPTA_COEFFS,1,1)+AC5966*INDEX(THREEPTA_COEFFS,1,2)+J5966*INDEX(THREEPTA_COEFFS,1,3)+AA5966*INDEX(THREEPTA_COEFFS,1,4)+K5966*INDEX(THREEPTA_COEFFS,1,5)+L5967*INDEX(THREEPTA_COEFFS,1,6)+Z5970*Z5971</f>
        <v>#N/A</v>
      </c>
      <c r="AE5966" s="223" t="e">
        <f ca="1">INDEX(THREEPTPCT_COEFFS,1,1)+K5966*INDEX(THREEPTPCT_COEFFS,1,2)+L5967*INDEX(THREEPTPCT_COEFFS,1,3)+AA5970*AA5971</f>
        <v>#N/A</v>
      </c>
      <c r="AF5966" s="55" t="e">
        <f t="shared" ref="AF5966:AF5967" ca="1" si="10308">AC5966-AD5966</f>
        <v>#N/A</v>
      </c>
      <c r="AG5966" s="223" t="e">
        <f ca="1">INDEX(TWOPTPCT_COEFFS,1,1)+AB5966*INDEX(TWOPTPCT_COEFFS,1,2)+I5967*INDEX(TWOPTPCT_COEFFS,1,3)+G5967*INDEX(TWOPTPCT_COEFFS,1,4)+L5967*INDEX(TWOPTPCT_COEFFS,1,5)+AB5970*AB5971</f>
        <v>#N/A</v>
      </c>
      <c r="AH5966" s="223" t="e">
        <f ca="1">INDEX(FTA_COEFFS,1,1)+O5966*INDEX(FTA_COEFFS,1,2)+N5967*INDEX(FTA_COEFFS,1,3)+(Q5966+R5966)*INDEX(FTA_COEFFS,1,4)+(Q5967+R5967)*INDEX(FTA_COEFFS,1,5)+M5967*INDEX(FTA_COEFFS,1,6)+AC5970*AC5971</f>
        <v>#N/A</v>
      </c>
      <c r="AI5966" s="223" t="e">
        <f ca="1">INDEX(FTPCT_COEFFS,1,1)+P5966*INDEX(FTPCT_COEFFS,1,2)+F5966*INDEX(FTPCT_COEFFS,1,3)+G5967*INDEX(FTPCT_COEFFS,1,4)+AD5970*AD5971</f>
        <v>#N/A</v>
      </c>
      <c r="AJ5966" s="338" t="e">
        <f t="shared" ref="AJ5966:AJ5967" ca="1" si="10309">AD5966*AE5966/100+AF5966*AG5966+AH5966*AI5966/100</f>
        <v>#N/A</v>
      </c>
      <c r="AK5966" s="55"/>
      <c r="AL5966" s="55"/>
      <c r="AM5966" s="55"/>
      <c r="AN5966" s="55"/>
      <c r="AO5966" s="55"/>
      <c r="AP5966" s="55"/>
      <c r="AQ5966" s="55"/>
      <c r="AR5966" s="55"/>
    </row>
    <row r="5967" spans="1:45" x14ac:dyDescent="0.3">
      <c r="B5967" s="54" t="s">
        <v>175</v>
      </c>
      <c r="C5967" s="54">
        <f>C5960</f>
        <v>0</v>
      </c>
      <c r="D5967" s="56" t="e">
        <f t="shared" ca="1" si="10301"/>
        <v>#N/A</v>
      </c>
      <c r="E5967" s="52" t="e">
        <f t="shared" ref="E5967:W5967" si="10310">E5960</f>
        <v>#N/A</v>
      </c>
      <c r="F5967" s="52" t="e">
        <f t="shared" si="10310"/>
        <v>#N/A</v>
      </c>
      <c r="G5967" s="52" t="e">
        <f t="shared" si="10310"/>
        <v>#N/A</v>
      </c>
      <c r="H5967" s="52" t="e">
        <f t="shared" si="10310"/>
        <v>#N/A</v>
      </c>
      <c r="I5967" s="52" t="e">
        <f t="shared" si="10310"/>
        <v>#N/A</v>
      </c>
      <c r="J5967" s="52" t="e">
        <f t="shared" si="10310"/>
        <v>#N/A</v>
      </c>
      <c r="K5967" s="52" t="e">
        <f t="shared" si="10310"/>
        <v>#N/A</v>
      </c>
      <c r="L5967" s="52" t="e">
        <f t="shared" si="10310"/>
        <v>#N/A</v>
      </c>
      <c r="M5967" s="52" t="e">
        <f t="shared" si="10310"/>
        <v>#N/A</v>
      </c>
      <c r="N5967" s="52" t="e">
        <f t="shared" si="10310"/>
        <v>#N/A</v>
      </c>
      <c r="O5967" s="52" t="e">
        <f t="shared" si="10310"/>
        <v>#N/A</v>
      </c>
      <c r="P5967" s="52" t="e">
        <f t="shared" si="10310"/>
        <v>#N/A</v>
      </c>
      <c r="Q5967" s="52" t="e">
        <f t="shared" si="10310"/>
        <v>#N/A</v>
      </c>
      <c r="R5967" s="52" t="e">
        <f t="shared" si="10310"/>
        <v>#N/A</v>
      </c>
      <c r="S5967" s="52" t="e">
        <f t="shared" si="10310"/>
        <v>#N/A</v>
      </c>
      <c r="T5967" s="52" t="e">
        <f t="shared" si="10310"/>
        <v>#N/A</v>
      </c>
      <c r="U5967" s="52" t="e">
        <f t="shared" si="10310"/>
        <v>#N/A</v>
      </c>
      <c r="V5967" s="52" t="e">
        <f t="shared" si="10310"/>
        <v>#N/A</v>
      </c>
      <c r="W5967" s="52" t="e">
        <f t="shared" si="10310"/>
        <v>#N/A</v>
      </c>
      <c r="X5967" s="55" t="e">
        <f t="shared" si="10303"/>
        <v>#N/A</v>
      </c>
      <c r="Y5967" s="55" t="e">
        <f t="shared" si="10304"/>
        <v>#N/A</v>
      </c>
      <c r="Z5967" s="55" t="e">
        <f t="shared" ref="Z5967" si="10311">Z5966</f>
        <v>#N/A</v>
      </c>
      <c r="AA5967" s="55" t="e">
        <f t="shared" si="10306"/>
        <v>#N/A</v>
      </c>
      <c r="AB5967" s="336" t="e">
        <f t="shared" si="10307"/>
        <v>#N/A</v>
      </c>
      <c r="AC5967" s="223" t="e">
        <f ca="1">INDEX(FGA_COEFFS,1,1)+Z5967*INDEX(FGA_COEFFS,1,2)+Y5967*INDEX(FGA_COEFFS,1,3)+R5967*INDEX(FGA_COEFFS,1,4)+Q5966*INDEX(FGA_COEFFS,1,5)+S5967*INDEX(FGA_COEFFS,1,6)+T5966*INDEX(FGA_COEFFS,1,7)+M5966*INDEX(FGA_COEFFS,1,8)+Y5970*Y5972</f>
        <v>#N/A</v>
      </c>
      <c r="AD5967" s="223" t="e">
        <f ca="1">INDEX(THREEPTA_COEFFS,1,1)+AC5967*INDEX(THREEPTA_COEFFS,1,2)+J5967*INDEX(THREEPTA_COEFFS,1,3)+AA5967*INDEX(THREEPTA_COEFFS,1,4)+K5967*INDEX(THREEPTA_COEFFS,1,5)+L5966*INDEX(THREEPTA_COEFFS,1,6)+Z5970*Z5972</f>
        <v>#N/A</v>
      </c>
      <c r="AE5967" s="223" t="e">
        <f ca="1">INDEX(THREEPTPCT_COEFFS,1,1)+K5967*INDEX(THREEPTPCT_COEFFS,1,2)+L5966*INDEX(THREEPTPCT_COEFFS,1,3)+AA5970*AA5972</f>
        <v>#N/A</v>
      </c>
      <c r="AF5967" s="55" t="e">
        <f t="shared" ca="1" si="10308"/>
        <v>#N/A</v>
      </c>
      <c r="AG5967" s="223" t="e">
        <f ca="1">INDEX(TWOPTPCT_COEFFS,1,1)+AB5967*INDEX(TWOPTPCT_COEFFS,1,2)+I5966*INDEX(TWOPTPCT_COEFFS,1,3)+G5966*INDEX(TWOPTPCT_COEFFS,1,4)+L5966*INDEX(TWOPTPCT_COEFFS,1,5)+AB5970*AB5972</f>
        <v>#N/A</v>
      </c>
      <c r="AH5967" s="223" t="e">
        <f ca="1">INDEX(FTA_COEFFS,1,1)+O5967*INDEX(FTA_COEFFS,1,2)+N5966*INDEX(FTA_COEFFS,1,3)+(Q5967+R5967)*INDEX(FTA_COEFFS,1,4)+(Q5966+R5966)*INDEX(FTA_COEFFS,1,5)+M5966*INDEX(FTA_COEFFS,1,6)+AC5970*AC5972</f>
        <v>#N/A</v>
      </c>
      <c r="AI5967" s="223" t="e">
        <f ca="1">INDEX(FTPCT_COEFFS,1,1)+P5967*INDEX(FTPCT_COEFFS,1,2)+F5967*INDEX(FTPCT_COEFFS,1,3)+G5966*INDEX(FTPCT_COEFFS,1,4)+AD5970*AD5972</f>
        <v>#N/A</v>
      </c>
      <c r="AJ5967" s="338" t="e">
        <f t="shared" ca="1" si="10309"/>
        <v>#N/A</v>
      </c>
      <c r="AK5967" s="55"/>
      <c r="AL5967" s="55"/>
      <c r="AM5967" s="55"/>
      <c r="AN5967" s="55"/>
      <c r="AO5967" s="55"/>
      <c r="AP5967" s="55"/>
      <c r="AQ5967" s="55"/>
      <c r="AR5967" s="55"/>
    </row>
    <row r="5968" spans="1:45" x14ac:dyDescent="0.3">
      <c r="A5968" s="54" t="e">
        <f ca="1">IF(D5966&gt;(D5967+(AVERAGE(V5966,W5966)-AVERAGE(V5967,W5967))/2)+2.5,C5966,IF(D5967&gt;(D5966+(AVERAGE(V5967,W5967)-AVERAGE(V5966,W5966))/2)+2.5,C5967,"Close"))</f>
        <v>#N/A</v>
      </c>
      <c r="B5968" s="64" t="e">
        <f ca="1">IF(D5967&gt;D5966,C5967,C5966)</f>
        <v>#N/A</v>
      </c>
      <c r="D5968" s="56"/>
      <c r="X5968" s="55"/>
      <c r="Y5968" s="55"/>
      <c r="Z5968" s="55"/>
      <c r="AA5968" s="55"/>
      <c r="AB5968" s="55"/>
      <c r="AC5968" s="337"/>
      <c r="AD5968" s="337"/>
      <c r="AE5968" s="337"/>
      <c r="AF5968" s="337"/>
      <c r="AG5968" s="337"/>
      <c r="AH5968" s="337"/>
      <c r="AI5968" s="337"/>
      <c r="AJ5968" s="337"/>
      <c r="AK5968" s="337"/>
      <c r="AL5968" s="337"/>
      <c r="AM5968" s="55"/>
      <c r="AN5968" s="55"/>
      <c r="AO5968" s="55"/>
      <c r="AP5968" s="55"/>
      <c r="AQ5968" s="55"/>
      <c r="AR5968" s="55"/>
      <c r="AS5968" s="55"/>
    </row>
    <row r="5969" spans="1:45" x14ac:dyDescent="0.3">
      <c r="X5969" s="54" t="s">
        <v>1305</v>
      </c>
      <c r="Y5969" s="54" t="s">
        <v>128</v>
      </c>
      <c r="Z5969" s="54" t="s">
        <v>157</v>
      </c>
      <c r="AA5969" s="54" t="s">
        <v>151</v>
      </c>
      <c r="AB5969" s="54" t="s">
        <v>1327</v>
      </c>
      <c r="AC5969" s="54" t="s">
        <v>129</v>
      </c>
      <c r="AD5969" s="54" t="s">
        <v>116</v>
      </c>
      <c r="AE5969" s="54"/>
      <c r="AF5969" s="54"/>
      <c r="AG5969" s="54"/>
      <c r="AH5969" s="54"/>
      <c r="AI5969" s="54"/>
      <c r="AJ5969" s="54"/>
      <c r="AK5969" s="54"/>
      <c r="AL5969" s="54"/>
      <c r="AM5969" s="54"/>
      <c r="AN5969" s="54"/>
      <c r="AO5969" s="54"/>
      <c r="AP5969" s="54"/>
      <c r="AQ5969" s="54"/>
      <c r="AR5969" s="54"/>
      <c r="AS5969" s="54"/>
    </row>
    <row r="5970" spans="1:45" x14ac:dyDescent="0.3">
      <c r="X5970" s="54"/>
      <c r="Y5970" s="54">
        <f t="shared" ref="Y5970:AD5970" si="10312">Y5963</f>
        <v>6.4436999999999998</v>
      </c>
      <c r="Z5970" s="54">
        <f t="shared" si="10312"/>
        <v>4.9371</v>
      </c>
      <c r="AA5970" s="54">
        <f t="shared" si="10312"/>
        <v>11.350300000000001</v>
      </c>
      <c r="AB5970" s="54">
        <f t="shared" si="10312"/>
        <v>7.1900000000000006E-2</v>
      </c>
      <c r="AC5970" s="54">
        <f t="shared" si="10312"/>
        <v>6.2766000000000002</v>
      </c>
      <c r="AD5970" s="54">
        <f t="shared" si="10312"/>
        <v>11.042999999999999</v>
      </c>
      <c r="AE5970" s="54"/>
      <c r="AF5970" s="336"/>
      <c r="AG5970" s="336"/>
      <c r="AH5970" s="336"/>
      <c r="AI5970" s="54"/>
      <c r="AJ5970" s="54"/>
      <c r="AK5970" s="54"/>
      <c r="AL5970" s="54"/>
      <c r="AM5970" s="54"/>
      <c r="AN5970" s="54"/>
      <c r="AO5970" s="54"/>
      <c r="AP5970" s="54"/>
      <c r="AQ5970" s="54"/>
      <c r="AR5970" s="54"/>
      <c r="AS5970" s="54"/>
    </row>
    <row r="5971" spans="1:45" x14ac:dyDescent="0.3">
      <c r="D5971" s="56"/>
      <c r="X5971" s="336"/>
      <c r="Y5971" s="336">
        <f t="shared" ca="1" si="10240"/>
        <v>-0.6518291096266341</v>
      </c>
      <c r="Z5971" s="336">
        <f t="shared" ca="1" si="10240"/>
        <v>0.17179202365521926</v>
      </c>
      <c r="AA5971" s="336">
        <f t="shared" ca="1" si="10240"/>
        <v>-0.42151824341417204</v>
      </c>
      <c r="AB5971" s="336">
        <f t="shared" ca="1" si="10240"/>
        <v>-0.43363781465429951</v>
      </c>
      <c r="AC5971" s="336">
        <f t="shared" ca="1" si="10240"/>
        <v>0.44451289445682163</v>
      </c>
      <c r="AD5971" s="336">
        <f t="shared" ca="1" si="10240"/>
        <v>-0.6286866777917598</v>
      </c>
      <c r="AE5971" s="336"/>
      <c r="AF5971" s="336"/>
      <c r="AG5971" s="336"/>
      <c r="AH5971" s="336"/>
      <c r="AI5971" s="54"/>
      <c r="AJ5971" s="54"/>
      <c r="AK5971" s="54"/>
      <c r="AL5971" s="336"/>
      <c r="AM5971" s="336"/>
      <c r="AN5971" s="336"/>
      <c r="AO5971" s="336"/>
      <c r="AP5971" s="54"/>
      <c r="AQ5971" s="336"/>
      <c r="AR5971" s="336"/>
      <c r="AS5971" s="336"/>
    </row>
    <row r="5972" spans="1:45" x14ac:dyDescent="0.3">
      <c r="C5972" s="54"/>
      <c r="D5972" s="56"/>
      <c r="Y5972" s="336">
        <f t="shared" ca="1" si="10240"/>
        <v>0.26444556744772829</v>
      </c>
      <c r="Z5972" s="336">
        <f t="shared" ca="1" si="10240"/>
        <v>1.4499489386701643</v>
      </c>
      <c r="AA5972" s="336">
        <f t="shared" ca="1" si="10240"/>
        <v>-1.3560154620494855</v>
      </c>
      <c r="AB5972" s="336">
        <f t="shared" ca="1" si="10240"/>
        <v>-5.0763291788491698E-2</v>
      </c>
      <c r="AC5972" s="336">
        <f t="shared" ca="1" si="10240"/>
        <v>-1.4782263668890177</v>
      </c>
      <c r="AD5972" s="336">
        <f t="shared" ca="1" si="10240"/>
        <v>-0.61407628085746202</v>
      </c>
      <c r="AE5972" s="55"/>
      <c r="AF5972" s="55"/>
      <c r="AG5972" s="55"/>
      <c r="AH5972" s="55"/>
      <c r="AI5972" s="55"/>
      <c r="AJ5972" s="55"/>
      <c r="AK5972" s="55"/>
      <c r="AL5972" s="55"/>
      <c r="AM5972" s="55"/>
      <c r="AN5972" s="55"/>
      <c r="AO5972" s="55"/>
      <c r="AP5972" s="55"/>
      <c r="AQ5972" s="55"/>
      <c r="AR5972" s="55"/>
      <c r="AS5972" s="55"/>
    </row>
    <row r="5973" spans="1:45" x14ac:dyDescent="0.3">
      <c r="B5973" s="54" t="s">
        <v>172</v>
      </c>
      <c r="C5973" s="53">
        <f>C5966</f>
        <v>0</v>
      </c>
      <c r="D5973" s="56" t="e">
        <f t="shared" ref="D5973:D5974" ca="1" si="10313">AJ5973</f>
        <v>#N/A</v>
      </c>
      <c r="E5973" s="52" t="e">
        <f t="shared" ref="E5973:W5973" si="10314">E5966</f>
        <v>#N/A</v>
      </c>
      <c r="F5973" s="52" t="e">
        <f t="shared" si="10314"/>
        <v>#N/A</v>
      </c>
      <c r="G5973" s="52" t="e">
        <f t="shared" si="10314"/>
        <v>#N/A</v>
      </c>
      <c r="H5973" s="52" t="e">
        <f t="shared" si="10314"/>
        <v>#N/A</v>
      </c>
      <c r="I5973" s="52" t="e">
        <f t="shared" si="10314"/>
        <v>#N/A</v>
      </c>
      <c r="J5973" s="52" t="e">
        <f t="shared" si="10314"/>
        <v>#N/A</v>
      </c>
      <c r="K5973" s="52" t="e">
        <f t="shared" si="10314"/>
        <v>#N/A</v>
      </c>
      <c r="L5973" s="52" t="e">
        <f t="shared" si="10314"/>
        <v>#N/A</v>
      </c>
      <c r="M5973" s="52" t="e">
        <f t="shared" si="10314"/>
        <v>#N/A</v>
      </c>
      <c r="N5973" s="52" t="e">
        <f t="shared" si="10314"/>
        <v>#N/A</v>
      </c>
      <c r="O5973" s="52" t="e">
        <f t="shared" si="10314"/>
        <v>#N/A</v>
      </c>
      <c r="P5973" s="52" t="e">
        <f t="shared" si="10314"/>
        <v>#N/A</v>
      </c>
      <c r="Q5973" s="52" t="e">
        <f t="shared" si="10314"/>
        <v>#N/A</v>
      </c>
      <c r="R5973" s="52" t="e">
        <f t="shared" si="10314"/>
        <v>#N/A</v>
      </c>
      <c r="S5973" s="52" t="e">
        <f t="shared" si="10314"/>
        <v>#N/A</v>
      </c>
      <c r="T5973" s="52" t="e">
        <f t="shared" si="10314"/>
        <v>#N/A</v>
      </c>
      <c r="U5973" s="52" t="e">
        <f t="shared" si="10314"/>
        <v>#N/A</v>
      </c>
      <c r="V5973" s="52" t="e">
        <f t="shared" si="10314"/>
        <v>#N/A</v>
      </c>
      <c r="W5973" s="52" t="e">
        <f t="shared" si="10314"/>
        <v>#N/A</v>
      </c>
      <c r="X5973" s="55" t="e">
        <f t="shared" ref="X5973:X5974" si="10315">(H5973-(O5973*P5973)/100-3*(J5973*K5973)/100)/2</f>
        <v>#N/A</v>
      </c>
      <c r="Y5973" s="55" t="e">
        <f t="shared" ref="Y5973:Y5974" si="10316">SUM(X5973,(J5973*K5973/100))/(F5973/100)</f>
        <v>#N/A</v>
      </c>
      <c r="Z5973" s="55" t="e">
        <f t="shared" ref="Z5973" si="10317">U5973*0.5+U5974*0.5</f>
        <v>#N/A</v>
      </c>
      <c r="AA5973" s="55" t="e">
        <f t="shared" ref="AA5973:AA5974" si="10318">J5973/Y5973</f>
        <v>#N/A</v>
      </c>
      <c r="AB5973" s="336" t="e">
        <f t="shared" ref="AB5973:AB5974" si="10319">X5973/(Y5973-J5973)</f>
        <v>#N/A</v>
      </c>
      <c r="AC5973" s="223" t="e">
        <f ca="1">INDEX(FGA_COEFFS,1,1)+Z5973*INDEX(FGA_COEFFS,1,2)+Y5973*INDEX(FGA_COEFFS,1,3)+R5973*INDEX(FGA_COEFFS,1,4)+Q5974*INDEX(FGA_COEFFS,1,5)+S5973*INDEX(FGA_COEFFS,1,6)+T5974*INDEX(FGA_COEFFS,1,7)+M5974*INDEX(FGA_COEFFS,1,8)+Y5977*Y5978</f>
        <v>#N/A</v>
      </c>
      <c r="AD5973" s="223" t="e">
        <f ca="1">INDEX(THREEPTA_COEFFS,1,1)+AC5973*INDEX(THREEPTA_COEFFS,1,2)+J5973*INDEX(THREEPTA_COEFFS,1,3)+AA5973*INDEX(THREEPTA_COEFFS,1,4)+K5973*INDEX(THREEPTA_COEFFS,1,5)+L5974*INDEX(THREEPTA_COEFFS,1,6)+Z5977*Z5978</f>
        <v>#N/A</v>
      </c>
      <c r="AE5973" s="223" t="e">
        <f ca="1">INDEX(THREEPTPCT_COEFFS,1,1)+K5973*INDEX(THREEPTPCT_COEFFS,1,2)+L5974*INDEX(THREEPTPCT_COEFFS,1,3)+AA5977*AA5978</f>
        <v>#N/A</v>
      </c>
      <c r="AF5973" s="55" t="e">
        <f t="shared" ref="AF5973:AF5974" ca="1" si="10320">AC5973-AD5973</f>
        <v>#N/A</v>
      </c>
      <c r="AG5973" s="223" t="e">
        <f ca="1">INDEX(TWOPTPCT_COEFFS,1,1)+AB5973*INDEX(TWOPTPCT_COEFFS,1,2)+I5974*INDEX(TWOPTPCT_COEFFS,1,3)+G5974*INDEX(TWOPTPCT_COEFFS,1,4)+L5974*INDEX(TWOPTPCT_COEFFS,1,5)+AB5977*AB5978</f>
        <v>#N/A</v>
      </c>
      <c r="AH5973" s="223" t="e">
        <f ca="1">INDEX(FTA_COEFFS,1,1)+O5973*INDEX(FTA_COEFFS,1,2)+N5974*INDEX(FTA_COEFFS,1,3)+(Q5973+R5973)*INDEX(FTA_COEFFS,1,4)+(Q5974+R5974)*INDEX(FTA_COEFFS,1,5)+M5974*INDEX(FTA_COEFFS,1,6)+AC5977*AC5978</f>
        <v>#N/A</v>
      </c>
      <c r="AI5973" s="223" t="e">
        <f ca="1">INDEX(FTPCT_COEFFS,1,1)+P5973*INDEX(FTPCT_COEFFS,1,2)+F5973*INDEX(FTPCT_COEFFS,1,3)+G5974*INDEX(FTPCT_COEFFS,1,4)+AD5977*AD5978</f>
        <v>#N/A</v>
      </c>
      <c r="AJ5973" s="338" t="e">
        <f t="shared" ref="AJ5973:AJ5974" ca="1" si="10321">AD5973*AE5973/100+AF5973*AG5973+AH5973*AI5973/100</f>
        <v>#N/A</v>
      </c>
      <c r="AK5973" s="55"/>
      <c r="AL5973" s="55"/>
      <c r="AM5973" s="55"/>
      <c r="AN5973" s="55"/>
      <c r="AO5973" s="55"/>
      <c r="AP5973" s="55"/>
      <c r="AQ5973" s="55"/>
      <c r="AR5973" s="55"/>
    </row>
    <row r="5974" spans="1:45" x14ac:dyDescent="0.3">
      <c r="B5974" s="54" t="s">
        <v>175</v>
      </c>
      <c r="C5974" s="54">
        <f>C5967</f>
        <v>0</v>
      </c>
      <c r="D5974" s="56" t="e">
        <f t="shared" ca="1" si="10313"/>
        <v>#N/A</v>
      </c>
      <c r="E5974" s="52" t="e">
        <f t="shared" ref="E5974:W5974" si="10322">E5967</f>
        <v>#N/A</v>
      </c>
      <c r="F5974" s="52" t="e">
        <f t="shared" si="10322"/>
        <v>#N/A</v>
      </c>
      <c r="G5974" s="52" t="e">
        <f t="shared" si="10322"/>
        <v>#N/A</v>
      </c>
      <c r="H5974" s="52" t="e">
        <f t="shared" si="10322"/>
        <v>#N/A</v>
      </c>
      <c r="I5974" s="52" t="e">
        <f t="shared" si="10322"/>
        <v>#N/A</v>
      </c>
      <c r="J5974" s="52" t="e">
        <f t="shared" si="10322"/>
        <v>#N/A</v>
      </c>
      <c r="K5974" s="52" t="e">
        <f t="shared" si="10322"/>
        <v>#N/A</v>
      </c>
      <c r="L5974" s="52" t="e">
        <f t="shared" si="10322"/>
        <v>#N/A</v>
      </c>
      <c r="M5974" s="52" t="e">
        <f t="shared" si="10322"/>
        <v>#N/A</v>
      </c>
      <c r="N5974" s="52" t="e">
        <f t="shared" si="10322"/>
        <v>#N/A</v>
      </c>
      <c r="O5974" s="52" t="e">
        <f t="shared" si="10322"/>
        <v>#N/A</v>
      </c>
      <c r="P5974" s="52" t="e">
        <f t="shared" si="10322"/>
        <v>#N/A</v>
      </c>
      <c r="Q5974" s="52" t="e">
        <f t="shared" si="10322"/>
        <v>#N/A</v>
      </c>
      <c r="R5974" s="52" t="e">
        <f t="shared" si="10322"/>
        <v>#N/A</v>
      </c>
      <c r="S5974" s="52" t="e">
        <f t="shared" si="10322"/>
        <v>#N/A</v>
      </c>
      <c r="T5974" s="52" t="e">
        <f t="shared" si="10322"/>
        <v>#N/A</v>
      </c>
      <c r="U5974" s="52" t="e">
        <f t="shared" si="10322"/>
        <v>#N/A</v>
      </c>
      <c r="V5974" s="52" t="e">
        <f t="shared" si="10322"/>
        <v>#N/A</v>
      </c>
      <c r="W5974" s="52" t="e">
        <f t="shared" si="10322"/>
        <v>#N/A</v>
      </c>
      <c r="X5974" s="55" t="e">
        <f t="shared" si="10315"/>
        <v>#N/A</v>
      </c>
      <c r="Y5974" s="55" t="e">
        <f t="shared" si="10316"/>
        <v>#N/A</v>
      </c>
      <c r="Z5974" s="55" t="e">
        <f t="shared" ref="Z5974" si="10323">Z5973</f>
        <v>#N/A</v>
      </c>
      <c r="AA5974" s="55" t="e">
        <f t="shared" si="10318"/>
        <v>#N/A</v>
      </c>
      <c r="AB5974" s="336" t="e">
        <f t="shared" si="10319"/>
        <v>#N/A</v>
      </c>
      <c r="AC5974" s="223" t="e">
        <f ca="1">INDEX(FGA_COEFFS,1,1)+Z5974*INDEX(FGA_COEFFS,1,2)+Y5974*INDEX(FGA_COEFFS,1,3)+R5974*INDEX(FGA_COEFFS,1,4)+Q5973*INDEX(FGA_COEFFS,1,5)+S5974*INDEX(FGA_COEFFS,1,6)+T5973*INDEX(FGA_COEFFS,1,7)+M5973*INDEX(FGA_COEFFS,1,8)+Y5977*Y5979</f>
        <v>#N/A</v>
      </c>
      <c r="AD5974" s="223" t="e">
        <f ca="1">INDEX(THREEPTA_COEFFS,1,1)+AC5974*INDEX(THREEPTA_COEFFS,1,2)+J5974*INDEX(THREEPTA_COEFFS,1,3)+AA5974*INDEX(THREEPTA_COEFFS,1,4)+K5974*INDEX(THREEPTA_COEFFS,1,5)+L5973*INDEX(THREEPTA_COEFFS,1,6)+Z5977*Z5979</f>
        <v>#N/A</v>
      </c>
      <c r="AE5974" s="223" t="e">
        <f ca="1">INDEX(THREEPTPCT_COEFFS,1,1)+K5974*INDEX(THREEPTPCT_COEFFS,1,2)+L5973*INDEX(THREEPTPCT_COEFFS,1,3)+AA5977*AA5979</f>
        <v>#N/A</v>
      </c>
      <c r="AF5974" s="55" t="e">
        <f t="shared" ca="1" si="10320"/>
        <v>#N/A</v>
      </c>
      <c r="AG5974" s="223" t="e">
        <f ca="1">INDEX(TWOPTPCT_COEFFS,1,1)+AB5974*INDEX(TWOPTPCT_COEFFS,1,2)+I5973*INDEX(TWOPTPCT_COEFFS,1,3)+G5973*INDEX(TWOPTPCT_COEFFS,1,4)+L5973*INDEX(TWOPTPCT_COEFFS,1,5)+AB5977*AB5979</f>
        <v>#N/A</v>
      </c>
      <c r="AH5974" s="223" t="e">
        <f ca="1">INDEX(FTA_COEFFS,1,1)+O5974*INDEX(FTA_COEFFS,1,2)+N5973*INDEX(FTA_COEFFS,1,3)+(Q5974+R5974)*INDEX(FTA_COEFFS,1,4)+(Q5973+R5973)*INDEX(FTA_COEFFS,1,5)+M5973*INDEX(FTA_COEFFS,1,6)+AC5977*AC5979</f>
        <v>#N/A</v>
      </c>
      <c r="AI5974" s="223" t="e">
        <f ca="1">INDEX(FTPCT_COEFFS,1,1)+P5974*INDEX(FTPCT_COEFFS,1,2)+F5974*INDEX(FTPCT_COEFFS,1,3)+G5973*INDEX(FTPCT_COEFFS,1,4)+AD5977*AD5979</f>
        <v>#N/A</v>
      </c>
      <c r="AJ5974" s="338" t="e">
        <f t="shared" ca="1" si="10321"/>
        <v>#N/A</v>
      </c>
      <c r="AK5974" s="55"/>
      <c r="AL5974" s="55"/>
      <c r="AM5974" s="55"/>
      <c r="AN5974" s="55"/>
      <c r="AO5974" s="55"/>
      <c r="AP5974" s="55"/>
      <c r="AQ5974" s="55"/>
      <c r="AR5974" s="55"/>
    </row>
    <row r="5975" spans="1:45" x14ac:dyDescent="0.3">
      <c r="A5975" s="54" t="e">
        <f ca="1">IF(D5973&gt;(D5974+(AVERAGE(V5973,W5973)-AVERAGE(V5974,W5974))/2)+2.5,C5973,IF(D5974&gt;(D5973+(AVERAGE(V5974,W5974)-AVERAGE(V5973,W5973))/2)+2.5,C5974,"Close"))</f>
        <v>#N/A</v>
      </c>
      <c r="B5975" s="64" t="e">
        <f ca="1">IF(D5974&gt;D5973,C5974,C5973)</f>
        <v>#N/A</v>
      </c>
      <c r="D5975" s="56"/>
      <c r="X5975" s="55"/>
      <c r="Y5975" s="55"/>
      <c r="Z5975" s="55"/>
      <c r="AA5975" s="55"/>
      <c r="AB5975" s="55"/>
      <c r="AC5975" s="337"/>
      <c r="AD5975" s="337"/>
      <c r="AE5975" s="337"/>
      <c r="AF5975" s="337"/>
      <c r="AG5975" s="337"/>
      <c r="AH5975" s="337"/>
      <c r="AI5975" s="337"/>
      <c r="AJ5975" s="337"/>
      <c r="AK5975" s="337"/>
      <c r="AL5975" s="337"/>
      <c r="AM5975" s="55"/>
      <c r="AN5975" s="55"/>
      <c r="AO5975" s="55"/>
      <c r="AP5975" s="55"/>
      <c r="AQ5975" s="55"/>
      <c r="AR5975" s="55"/>
      <c r="AS5975" s="55"/>
    </row>
    <row r="5976" spans="1:45" x14ac:dyDescent="0.3">
      <c r="X5976" s="54" t="s">
        <v>1305</v>
      </c>
      <c r="Y5976" s="54" t="s">
        <v>128</v>
      </c>
      <c r="Z5976" s="54" t="s">
        <v>157</v>
      </c>
      <c r="AA5976" s="54" t="s">
        <v>151</v>
      </c>
      <c r="AB5976" s="54" t="s">
        <v>1327</v>
      </c>
      <c r="AC5976" s="54" t="s">
        <v>129</v>
      </c>
      <c r="AD5976" s="54" t="s">
        <v>116</v>
      </c>
      <c r="AE5976" s="54"/>
      <c r="AF5976" s="54"/>
      <c r="AG5976" s="54"/>
      <c r="AH5976" s="54"/>
      <c r="AI5976" s="54"/>
      <c r="AJ5976" s="54"/>
      <c r="AK5976" s="54"/>
      <c r="AL5976" s="54"/>
      <c r="AM5976" s="54"/>
      <c r="AN5976" s="54"/>
      <c r="AO5976" s="54"/>
      <c r="AP5976" s="54"/>
      <c r="AQ5976" s="54"/>
      <c r="AR5976" s="54"/>
      <c r="AS5976" s="54"/>
    </row>
    <row r="5977" spans="1:45" x14ac:dyDescent="0.3">
      <c r="X5977" s="54"/>
      <c r="Y5977" s="54">
        <f t="shared" ref="Y5977:AD5977" si="10324">Y5970</f>
        <v>6.4436999999999998</v>
      </c>
      <c r="Z5977" s="54">
        <f t="shared" si="10324"/>
        <v>4.9371</v>
      </c>
      <c r="AA5977" s="54">
        <f t="shared" si="10324"/>
        <v>11.350300000000001</v>
      </c>
      <c r="AB5977" s="54">
        <f t="shared" si="10324"/>
        <v>7.1900000000000006E-2</v>
      </c>
      <c r="AC5977" s="54">
        <f t="shared" si="10324"/>
        <v>6.2766000000000002</v>
      </c>
      <c r="AD5977" s="54">
        <f t="shared" si="10324"/>
        <v>11.042999999999999</v>
      </c>
      <c r="AE5977" s="54"/>
      <c r="AF5977" s="336"/>
      <c r="AG5977" s="336"/>
      <c r="AH5977" s="336"/>
      <c r="AI5977" s="54"/>
      <c r="AJ5977" s="54"/>
      <c r="AK5977" s="54"/>
      <c r="AL5977" s="54"/>
      <c r="AM5977" s="54"/>
      <c r="AN5977" s="54"/>
      <c r="AO5977" s="54"/>
      <c r="AP5977" s="54"/>
      <c r="AQ5977" s="54"/>
      <c r="AR5977" s="54"/>
      <c r="AS5977" s="54"/>
    </row>
    <row r="5978" spans="1:45" x14ac:dyDescent="0.3">
      <c r="D5978" s="56"/>
      <c r="X5978" s="336"/>
      <c r="Y5978" s="336">
        <f t="shared" ca="1" si="10240"/>
        <v>9.6971315545425249E-2</v>
      </c>
      <c r="Z5978" s="336">
        <f t="shared" ca="1" si="10240"/>
        <v>-0.91893490696252744</v>
      </c>
      <c r="AA5978" s="336">
        <f t="shared" ca="1" si="10240"/>
        <v>-1.0157227350505227</v>
      </c>
      <c r="AB5978" s="336">
        <f t="shared" ca="1" si="10240"/>
        <v>-2.792773355338303E-4</v>
      </c>
      <c r="AC5978" s="336">
        <f t="shared" ca="1" si="10240"/>
        <v>0.89228346059829899</v>
      </c>
      <c r="AD5978" s="336">
        <f t="shared" ca="1" si="10240"/>
        <v>3.1218827662029963E-3</v>
      </c>
      <c r="AE5978" s="336"/>
      <c r="AF5978" s="336"/>
      <c r="AG5978" s="336"/>
      <c r="AH5978" s="336"/>
      <c r="AI5978" s="54"/>
      <c r="AJ5978" s="54"/>
      <c r="AK5978" s="54"/>
      <c r="AL5978" s="336"/>
      <c r="AM5978" s="336"/>
      <c r="AN5978" s="336"/>
      <c r="AO5978" s="336"/>
      <c r="AP5978" s="54"/>
      <c r="AQ5978" s="336"/>
      <c r="AR5978" s="336"/>
      <c r="AS5978" s="336"/>
    </row>
    <row r="5979" spans="1:45" x14ac:dyDescent="0.3">
      <c r="C5979" s="54"/>
      <c r="D5979" s="56"/>
      <c r="Y5979" s="336">
        <f t="shared" ca="1" si="10240"/>
        <v>4.9280977657690073E-2</v>
      </c>
      <c r="Z5979" s="336">
        <f t="shared" ca="1" si="10240"/>
        <v>-0.31032430056995891</v>
      </c>
      <c r="AA5979" s="336">
        <f t="shared" ca="1" si="10240"/>
        <v>-0.16855751292665844</v>
      </c>
      <c r="AB5979" s="336">
        <f t="shared" ca="1" si="10240"/>
        <v>-0.13393198320250227</v>
      </c>
      <c r="AC5979" s="336">
        <f t="shared" ca="1" si="10240"/>
        <v>-5.8387263768764325E-2</v>
      </c>
      <c r="AD5979" s="336">
        <f t="shared" ca="1" si="10240"/>
        <v>-5.2158556098571895E-2</v>
      </c>
      <c r="AE5979" s="55"/>
      <c r="AF5979" s="55"/>
      <c r="AG5979" s="55"/>
      <c r="AH5979" s="55"/>
      <c r="AI5979" s="55"/>
      <c r="AJ5979" s="55"/>
      <c r="AK5979" s="55"/>
      <c r="AL5979" s="55"/>
      <c r="AM5979" s="55"/>
      <c r="AN5979" s="55"/>
      <c r="AO5979" s="55"/>
      <c r="AP5979" s="55"/>
      <c r="AQ5979" s="55"/>
      <c r="AR5979" s="55"/>
      <c r="AS5979" s="55"/>
    </row>
    <row r="5980" spans="1:45" x14ac:dyDescent="0.3">
      <c r="B5980" s="54" t="s">
        <v>172</v>
      </c>
      <c r="C5980" s="53">
        <f>C5973</f>
        <v>0</v>
      </c>
      <c r="D5980" s="56" t="e">
        <f t="shared" ref="D5980:D5981" ca="1" si="10325">AJ5980</f>
        <v>#N/A</v>
      </c>
      <c r="E5980" s="52" t="e">
        <f t="shared" ref="E5980:W5980" si="10326">E5973</f>
        <v>#N/A</v>
      </c>
      <c r="F5980" s="52" t="e">
        <f t="shared" si="10326"/>
        <v>#N/A</v>
      </c>
      <c r="G5980" s="52" t="e">
        <f t="shared" si="10326"/>
        <v>#N/A</v>
      </c>
      <c r="H5980" s="52" t="e">
        <f t="shared" si="10326"/>
        <v>#N/A</v>
      </c>
      <c r="I5980" s="52" t="e">
        <f t="shared" si="10326"/>
        <v>#N/A</v>
      </c>
      <c r="J5980" s="52" t="e">
        <f t="shared" si="10326"/>
        <v>#N/A</v>
      </c>
      <c r="K5980" s="52" t="e">
        <f t="shared" si="10326"/>
        <v>#N/A</v>
      </c>
      <c r="L5980" s="52" t="e">
        <f t="shared" si="10326"/>
        <v>#N/A</v>
      </c>
      <c r="M5980" s="52" t="e">
        <f t="shared" si="10326"/>
        <v>#N/A</v>
      </c>
      <c r="N5980" s="52" t="e">
        <f t="shared" si="10326"/>
        <v>#N/A</v>
      </c>
      <c r="O5980" s="52" t="e">
        <f t="shared" si="10326"/>
        <v>#N/A</v>
      </c>
      <c r="P5980" s="52" t="e">
        <f t="shared" si="10326"/>
        <v>#N/A</v>
      </c>
      <c r="Q5980" s="52" t="e">
        <f t="shared" si="10326"/>
        <v>#N/A</v>
      </c>
      <c r="R5980" s="52" t="e">
        <f t="shared" si="10326"/>
        <v>#N/A</v>
      </c>
      <c r="S5980" s="52" t="e">
        <f t="shared" si="10326"/>
        <v>#N/A</v>
      </c>
      <c r="T5980" s="52" t="e">
        <f t="shared" si="10326"/>
        <v>#N/A</v>
      </c>
      <c r="U5980" s="52" t="e">
        <f t="shared" si="10326"/>
        <v>#N/A</v>
      </c>
      <c r="V5980" s="52" t="e">
        <f t="shared" si="10326"/>
        <v>#N/A</v>
      </c>
      <c r="W5980" s="52" t="e">
        <f t="shared" si="10326"/>
        <v>#N/A</v>
      </c>
      <c r="X5980" s="55" t="e">
        <f t="shared" ref="X5980:X5981" si="10327">(H5980-(O5980*P5980)/100-3*(J5980*K5980)/100)/2</f>
        <v>#N/A</v>
      </c>
      <c r="Y5980" s="55" t="e">
        <f t="shared" ref="Y5980:Y5981" si="10328">SUM(X5980,(J5980*K5980/100))/(F5980/100)</f>
        <v>#N/A</v>
      </c>
      <c r="Z5980" s="55" t="e">
        <f t="shared" ref="Z5980" si="10329">U5980*0.5+U5981*0.5</f>
        <v>#N/A</v>
      </c>
      <c r="AA5980" s="55" t="e">
        <f t="shared" ref="AA5980:AA5981" si="10330">J5980/Y5980</f>
        <v>#N/A</v>
      </c>
      <c r="AB5980" s="336" t="e">
        <f t="shared" ref="AB5980:AB5981" si="10331">X5980/(Y5980-J5980)</f>
        <v>#N/A</v>
      </c>
      <c r="AC5980" s="223" t="e">
        <f ca="1">INDEX(FGA_COEFFS,1,1)+Z5980*INDEX(FGA_COEFFS,1,2)+Y5980*INDEX(FGA_COEFFS,1,3)+R5980*INDEX(FGA_COEFFS,1,4)+Q5981*INDEX(FGA_COEFFS,1,5)+S5980*INDEX(FGA_COEFFS,1,6)+T5981*INDEX(FGA_COEFFS,1,7)+M5981*INDEX(FGA_COEFFS,1,8)+Y5984*Y5985</f>
        <v>#N/A</v>
      </c>
      <c r="AD5980" s="223" t="e">
        <f ca="1">INDEX(THREEPTA_COEFFS,1,1)+AC5980*INDEX(THREEPTA_COEFFS,1,2)+J5980*INDEX(THREEPTA_COEFFS,1,3)+AA5980*INDEX(THREEPTA_COEFFS,1,4)+K5980*INDEX(THREEPTA_COEFFS,1,5)+L5981*INDEX(THREEPTA_COEFFS,1,6)+Z5984*Z5985</f>
        <v>#N/A</v>
      </c>
      <c r="AE5980" s="223" t="e">
        <f ca="1">INDEX(THREEPTPCT_COEFFS,1,1)+K5980*INDEX(THREEPTPCT_COEFFS,1,2)+L5981*INDEX(THREEPTPCT_COEFFS,1,3)+AA5984*AA5985</f>
        <v>#N/A</v>
      </c>
      <c r="AF5980" s="55" t="e">
        <f t="shared" ref="AF5980:AF5981" ca="1" si="10332">AC5980-AD5980</f>
        <v>#N/A</v>
      </c>
      <c r="AG5980" s="223" t="e">
        <f ca="1">INDEX(TWOPTPCT_COEFFS,1,1)+AB5980*INDEX(TWOPTPCT_COEFFS,1,2)+I5981*INDEX(TWOPTPCT_COEFFS,1,3)+G5981*INDEX(TWOPTPCT_COEFFS,1,4)+L5981*INDEX(TWOPTPCT_COEFFS,1,5)+AB5984*AB5985</f>
        <v>#N/A</v>
      </c>
      <c r="AH5980" s="223" t="e">
        <f ca="1">INDEX(FTA_COEFFS,1,1)+O5980*INDEX(FTA_COEFFS,1,2)+N5981*INDEX(FTA_COEFFS,1,3)+(Q5980+R5980)*INDEX(FTA_COEFFS,1,4)+(Q5981+R5981)*INDEX(FTA_COEFFS,1,5)+M5981*INDEX(FTA_COEFFS,1,6)+AC5984*AC5985</f>
        <v>#N/A</v>
      </c>
      <c r="AI5980" s="223" t="e">
        <f ca="1">INDEX(FTPCT_COEFFS,1,1)+P5980*INDEX(FTPCT_COEFFS,1,2)+F5980*INDEX(FTPCT_COEFFS,1,3)+G5981*INDEX(FTPCT_COEFFS,1,4)+AD5984*AD5985</f>
        <v>#N/A</v>
      </c>
      <c r="AJ5980" s="338" t="e">
        <f t="shared" ref="AJ5980:AJ5981" ca="1" si="10333">AD5980*AE5980/100+AF5980*AG5980+AH5980*AI5980/100</f>
        <v>#N/A</v>
      </c>
      <c r="AK5980" s="55"/>
      <c r="AL5980" s="55"/>
      <c r="AM5980" s="55"/>
      <c r="AN5980" s="55"/>
      <c r="AO5980" s="55"/>
      <c r="AP5980" s="55"/>
      <c r="AQ5980" s="55"/>
      <c r="AR5980" s="55"/>
    </row>
    <row r="5981" spans="1:45" x14ac:dyDescent="0.3">
      <c r="B5981" s="54" t="s">
        <v>175</v>
      </c>
      <c r="C5981" s="54">
        <f>C5974</f>
        <v>0</v>
      </c>
      <c r="D5981" s="56" t="e">
        <f t="shared" ca="1" si="10325"/>
        <v>#N/A</v>
      </c>
      <c r="E5981" s="52" t="e">
        <f t="shared" ref="E5981:W5981" si="10334">E5974</f>
        <v>#N/A</v>
      </c>
      <c r="F5981" s="52" t="e">
        <f t="shared" si="10334"/>
        <v>#N/A</v>
      </c>
      <c r="G5981" s="52" t="e">
        <f t="shared" si="10334"/>
        <v>#N/A</v>
      </c>
      <c r="H5981" s="52" t="e">
        <f t="shared" si="10334"/>
        <v>#N/A</v>
      </c>
      <c r="I5981" s="52" t="e">
        <f t="shared" si="10334"/>
        <v>#N/A</v>
      </c>
      <c r="J5981" s="52" t="e">
        <f t="shared" si="10334"/>
        <v>#N/A</v>
      </c>
      <c r="K5981" s="52" t="e">
        <f t="shared" si="10334"/>
        <v>#N/A</v>
      </c>
      <c r="L5981" s="52" t="e">
        <f t="shared" si="10334"/>
        <v>#N/A</v>
      </c>
      <c r="M5981" s="52" t="e">
        <f t="shared" si="10334"/>
        <v>#N/A</v>
      </c>
      <c r="N5981" s="52" t="e">
        <f t="shared" si="10334"/>
        <v>#N/A</v>
      </c>
      <c r="O5981" s="52" t="e">
        <f t="shared" si="10334"/>
        <v>#N/A</v>
      </c>
      <c r="P5981" s="52" t="e">
        <f t="shared" si="10334"/>
        <v>#N/A</v>
      </c>
      <c r="Q5981" s="52" t="e">
        <f t="shared" si="10334"/>
        <v>#N/A</v>
      </c>
      <c r="R5981" s="52" t="e">
        <f t="shared" si="10334"/>
        <v>#N/A</v>
      </c>
      <c r="S5981" s="52" t="e">
        <f t="shared" si="10334"/>
        <v>#N/A</v>
      </c>
      <c r="T5981" s="52" t="e">
        <f t="shared" si="10334"/>
        <v>#N/A</v>
      </c>
      <c r="U5981" s="52" t="e">
        <f t="shared" si="10334"/>
        <v>#N/A</v>
      </c>
      <c r="V5981" s="52" t="e">
        <f t="shared" si="10334"/>
        <v>#N/A</v>
      </c>
      <c r="W5981" s="52" t="e">
        <f t="shared" si="10334"/>
        <v>#N/A</v>
      </c>
      <c r="X5981" s="55" t="e">
        <f t="shared" si="10327"/>
        <v>#N/A</v>
      </c>
      <c r="Y5981" s="55" t="e">
        <f t="shared" si="10328"/>
        <v>#N/A</v>
      </c>
      <c r="Z5981" s="55" t="e">
        <f t="shared" ref="Z5981" si="10335">Z5980</f>
        <v>#N/A</v>
      </c>
      <c r="AA5981" s="55" t="e">
        <f t="shared" si="10330"/>
        <v>#N/A</v>
      </c>
      <c r="AB5981" s="336" t="e">
        <f t="shared" si="10331"/>
        <v>#N/A</v>
      </c>
      <c r="AC5981" s="223" t="e">
        <f ca="1">INDEX(FGA_COEFFS,1,1)+Z5981*INDEX(FGA_COEFFS,1,2)+Y5981*INDEX(FGA_COEFFS,1,3)+R5981*INDEX(FGA_COEFFS,1,4)+Q5980*INDEX(FGA_COEFFS,1,5)+S5981*INDEX(FGA_COEFFS,1,6)+T5980*INDEX(FGA_COEFFS,1,7)+M5980*INDEX(FGA_COEFFS,1,8)+Y5984*Y5986</f>
        <v>#N/A</v>
      </c>
      <c r="AD5981" s="223" t="e">
        <f ca="1">INDEX(THREEPTA_COEFFS,1,1)+AC5981*INDEX(THREEPTA_COEFFS,1,2)+J5981*INDEX(THREEPTA_COEFFS,1,3)+AA5981*INDEX(THREEPTA_COEFFS,1,4)+K5981*INDEX(THREEPTA_COEFFS,1,5)+L5980*INDEX(THREEPTA_COEFFS,1,6)+Z5984*Z5986</f>
        <v>#N/A</v>
      </c>
      <c r="AE5981" s="223" t="e">
        <f ca="1">INDEX(THREEPTPCT_COEFFS,1,1)+K5981*INDEX(THREEPTPCT_COEFFS,1,2)+L5980*INDEX(THREEPTPCT_COEFFS,1,3)+AA5984*AA5986</f>
        <v>#N/A</v>
      </c>
      <c r="AF5981" s="55" t="e">
        <f t="shared" ca="1" si="10332"/>
        <v>#N/A</v>
      </c>
      <c r="AG5981" s="223" t="e">
        <f ca="1">INDEX(TWOPTPCT_COEFFS,1,1)+AB5981*INDEX(TWOPTPCT_COEFFS,1,2)+I5980*INDEX(TWOPTPCT_COEFFS,1,3)+G5980*INDEX(TWOPTPCT_COEFFS,1,4)+L5980*INDEX(TWOPTPCT_COEFFS,1,5)+AB5984*AB5986</f>
        <v>#N/A</v>
      </c>
      <c r="AH5981" s="223" t="e">
        <f ca="1">INDEX(FTA_COEFFS,1,1)+O5981*INDEX(FTA_COEFFS,1,2)+N5980*INDEX(FTA_COEFFS,1,3)+(Q5981+R5981)*INDEX(FTA_COEFFS,1,4)+(Q5980+R5980)*INDEX(FTA_COEFFS,1,5)+M5980*INDEX(FTA_COEFFS,1,6)+AC5984*AC5986</f>
        <v>#N/A</v>
      </c>
      <c r="AI5981" s="223" t="e">
        <f ca="1">INDEX(FTPCT_COEFFS,1,1)+P5981*INDEX(FTPCT_COEFFS,1,2)+F5981*INDEX(FTPCT_COEFFS,1,3)+G5980*INDEX(FTPCT_COEFFS,1,4)+AD5984*AD5986</f>
        <v>#N/A</v>
      </c>
      <c r="AJ5981" s="338" t="e">
        <f t="shared" ca="1" si="10333"/>
        <v>#N/A</v>
      </c>
      <c r="AK5981" s="55"/>
      <c r="AL5981" s="55"/>
      <c r="AM5981" s="55"/>
      <c r="AN5981" s="55"/>
      <c r="AO5981" s="55"/>
      <c r="AP5981" s="55"/>
      <c r="AQ5981" s="55"/>
      <c r="AR5981" s="55"/>
    </row>
    <row r="5982" spans="1:45" x14ac:dyDescent="0.3">
      <c r="A5982" s="54" t="e">
        <f ca="1">IF(D5980&gt;(D5981+(AVERAGE(V5980,W5980)-AVERAGE(V5981,W5981))/2)+2.5,C5980,IF(D5981&gt;(D5980+(AVERAGE(V5981,W5981)-AVERAGE(V5980,W5980))/2)+2.5,C5981,"Close"))</f>
        <v>#N/A</v>
      </c>
      <c r="B5982" s="64" t="e">
        <f ca="1">IF(D5981&gt;D5980,C5981,C5980)</f>
        <v>#N/A</v>
      </c>
      <c r="D5982" s="56"/>
      <c r="X5982" s="55"/>
      <c r="Y5982" s="55"/>
      <c r="Z5982" s="55"/>
      <c r="AA5982" s="55"/>
      <c r="AB5982" s="55"/>
      <c r="AC5982" s="337"/>
      <c r="AD5982" s="337"/>
      <c r="AE5982" s="337"/>
      <c r="AF5982" s="337"/>
      <c r="AG5982" s="337"/>
      <c r="AH5982" s="337"/>
      <c r="AI5982" s="337"/>
      <c r="AJ5982" s="337"/>
      <c r="AK5982" s="337"/>
      <c r="AL5982" s="337"/>
      <c r="AM5982" s="55"/>
      <c r="AN5982" s="55"/>
      <c r="AO5982" s="55"/>
      <c r="AP5982" s="55"/>
      <c r="AQ5982" s="55"/>
      <c r="AR5982" s="55"/>
      <c r="AS5982" s="55"/>
    </row>
    <row r="5983" spans="1:45" x14ac:dyDescent="0.3">
      <c r="X5983" s="54" t="s">
        <v>1305</v>
      </c>
      <c r="Y5983" s="54" t="s">
        <v>128</v>
      </c>
      <c r="Z5983" s="54" t="s">
        <v>157</v>
      </c>
      <c r="AA5983" s="54" t="s">
        <v>151</v>
      </c>
      <c r="AB5983" s="54" t="s">
        <v>1327</v>
      </c>
      <c r="AC5983" s="54" t="s">
        <v>129</v>
      </c>
      <c r="AD5983" s="54" t="s">
        <v>116</v>
      </c>
      <c r="AE5983" s="54"/>
      <c r="AF5983" s="54"/>
      <c r="AG5983" s="54"/>
      <c r="AH5983" s="54"/>
      <c r="AI5983" s="54"/>
      <c r="AJ5983" s="54"/>
      <c r="AK5983" s="54"/>
      <c r="AL5983" s="54"/>
      <c r="AM5983" s="54"/>
      <c r="AN5983" s="54"/>
      <c r="AO5983" s="54"/>
      <c r="AP5983" s="54"/>
      <c r="AQ5983" s="54"/>
      <c r="AR5983" s="54"/>
      <c r="AS5983" s="54"/>
    </row>
    <row r="5984" spans="1:45" x14ac:dyDescent="0.3">
      <c r="X5984" s="54"/>
      <c r="Y5984" s="54">
        <f t="shared" ref="Y5984:AD5984" si="10336">Y5977</f>
        <v>6.4436999999999998</v>
      </c>
      <c r="Z5984" s="54">
        <f t="shared" si="10336"/>
        <v>4.9371</v>
      </c>
      <c r="AA5984" s="54">
        <f t="shared" si="10336"/>
        <v>11.350300000000001</v>
      </c>
      <c r="AB5984" s="54">
        <f t="shared" si="10336"/>
        <v>7.1900000000000006E-2</v>
      </c>
      <c r="AC5984" s="54">
        <f t="shared" si="10336"/>
        <v>6.2766000000000002</v>
      </c>
      <c r="AD5984" s="54">
        <f t="shared" si="10336"/>
        <v>11.042999999999999</v>
      </c>
      <c r="AE5984" s="54"/>
      <c r="AF5984" s="336"/>
      <c r="AG5984" s="336"/>
      <c r="AH5984" s="336"/>
      <c r="AI5984" s="54"/>
      <c r="AJ5984" s="54"/>
      <c r="AK5984" s="54"/>
      <c r="AL5984" s="54"/>
      <c r="AM5984" s="54"/>
      <c r="AN5984" s="54"/>
      <c r="AO5984" s="54"/>
      <c r="AP5984" s="54"/>
      <c r="AQ5984" s="54"/>
      <c r="AR5984" s="54"/>
      <c r="AS5984" s="54"/>
    </row>
    <row r="5985" spans="1:45" x14ac:dyDescent="0.3">
      <c r="D5985" s="56"/>
      <c r="X5985" s="336"/>
      <c r="Y5985" s="336">
        <f t="shared" ca="1" si="10240"/>
        <v>0.1798442984416655</v>
      </c>
      <c r="Z5985" s="336">
        <f t="shared" ca="1" si="10240"/>
        <v>0.22856907737560805</v>
      </c>
      <c r="AA5985" s="336">
        <f t="shared" ca="1" si="10240"/>
        <v>-1.2471598168890461</v>
      </c>
      <c r="AB5985" s="336">
        <f t="shared" ca="1" si="10240"/>
        <v>0.17102953168482082</v>
      </c>
      <c r="AC5985" s="336">
        <f t="shared" ca="1" si="10240"/>
        <v>-1.012943666554015</v>
      </c>
      <c r="AD5985" s="336">
        <f t="shared" ca="1" si="10240"/>
        <v>-2.2019541912974606E-2</v>
      </c>
      <c r="AE5985" s="336"/>
      <c r="AF5985" s="336"/>
      <c r="AG5985" s="336"/>
      <c r="AH5985" s="336"/>
      <c r="AI5985" s="54"/>
      <c r="AJ5985" s="54"/>
      <c r="AK5985" s="54"/>
      <c r="AL5985" s="336"/>
      <c r="AM5985" s="336"/>
      <c r="AN5985" s="336"/>
      <c r="AO5985" s="336"/>
      <c r="AP5985" s="54"/>
      <c r="AQ5985" s="336"/>
      <c r="AR5985" s="336"/>
      <c r="AS5985" s="336"/>
    </row>
    <row r="5986" spans="1:45" x14ac:dyDescent="0.3">
      <c r="C5986" s="54"/>
      <c r="D5986" s="56"/>
      <c r="Y5986" s="336">
        <f t="shared" ca="1" si="10240"/>
        <v>1.2980654601498667</v>
      </c>
      <c r="Z5986" s="336">
        <f t="shared" ca="1" si="10240"/>
        <v>0.35483324669799898</v>
      </c>
      <c r="AA5986" s="336">
        <f t="shared" ca="1" si="10240"/>
        <v>-1.3416281708666593</v>
      </c>
      <c r="AB5986" s="336">
        <f t="shared" ca="1" si="10240"/>
        <v>0.16957708361394769</v>
      </c>
      <c r="AC5986" s="336">
        <f t="shared" ca="1" si="10240"/>
        <v>1.4802042051288329E-3</v>
      </c>
      <c r="AD5986" s="336">
        <f t="shared" ca="1" si="10240"/>
        <v>0.51388385224875099</v>
      </c>
      <c r="AE5986" s="55"/>
      <c r="AF5986" s="55"/>
      <c r="AG5986" s="55"/>
      <c r="AH5986" s="55"/>
      <c r="AI5986" s="55"/>
      <c r="AJ5986" s="55"/>
      <c r="AK5986" s="55"/>
      <c r="AL5986" s="55"/>
      <c r="AM5986" s="55"/>
      <c r="AN5986" s="55"/>
      <c r="AO5986" s="55"/>
      <c r="AP5986" s="55"/>
      <c r="AQ5986" s="55"/>
      <c r="AR5986" s="55"/>
      <c r="AS5986" s="55"/>
    </row>
    <row r="5987" spans="1:45" x14ac:dyDescent="0.3">
      <c r="B5987" s="54" t="s">
        <v>172</v>
      </c>
      <c r="C5987" s="53">
        <f>C5980</f>
        <v>0</v>
      </c>
      <c r="D5987" s="56" t="e">
        <f t="shared" ref="D5987:D5988" ca="1" si="10337">AJ5987</f>
        <v>#N/A</v>
      </c>
      <c r="E5987" s="52" t="e">
        <f t="shared" ref="E5987:W5987" si="10338">E5980</f>
        <v>#N/A</v>
      </c>
      <c r="F5987" s="52" t="e">
        <f t="shared" si="10338"/>
        <v>#N/A</v>
      </c>
      <c r="G5987" s="52" t="e">
        <f t="shared" si="10338"/>
        <v>#N/A</v>
      </c>
      <c r="H5987" s="52" t="e">
        <f t="shared" si="10338"/>
        <v>#N/A</v>
      </c>
      <c r="I5987" s="52" t="e">
        <f t="shared" si="10338"/>
        <v>#N/A</v>
      </c>
      <c r="J5987" s="52" t="e">
        <f t="shared" si="10338"/>
        <v>#N/A</v>
      </c>
      <c r="K5987" s="52" t="e">
        <f t="shared" si="10338"/>
        <v>#N/A</v>
      </c>
      <c r="L5987" s="52" t="e">
        <f t="shared" si="10338"/>
        <v>#N/A</v>
      </c>
      <c r="M5987" s="52" t="e">
        <f t="shared" si="10338"/>
        <v>#N/A</v>
      </c>
      <c r="N5987" s="52" t="e">
        <f t="shared" si="10338"/>
        <v>#N/A</v>
      </c>
      <c r="O5987" s="52" t="e">
        <f t="shared" si="10338"/>
        <v>#N/A</v>
      </c>
      <c r="P5987" s="52" t="e">
        <f t="shared" si="10338"/>
        <v>#N/A</v>
      </c>
      <c r="Q5987" s="52" t="e">
        <f t="shared" si="10338"/>
        <v>#N/A</v>
      </c>
      <c r="R5987" s="52" t="e">
        <f t="shared" si="10338"/>
        <v>#N/A</v>
      </c>
      <c r="S5987" s="52" t="e">
        <f t="shared" si="10338"/>
        <v>#N/A</v>
      </c>
      <c r="T5987" s="52" t="e">
        <f t="shared" si="10338"/>
        <v>#N/A</v>
      </c>
      <c r="U5987" s="52" t="e">
        <f t="shared" si="10338"/>
        <v>#N/A</v>
      </c>
      <c r="V5987" s="52" t="e">
        <f t="shared" si="10338"/>
        <v>#N/A</v>
      </c>
      <c r="W5987" s="52" t="e">
        <f t="shared" si="10338"/>
        <v>#N/A</v>
      </c>
      <c r="X5987" s="55" t="e">
        <f t="shared" ref="X5987:X5988" si="10339">(H5987-(O5987*P5987)/100-3*(J5987*K5987)/100)/2</f>
        <v>#N/A</v>
      </c>
      <c r="Y5987" s="55" t="e">
        <f t="shared" ref="Y5987:Y5988" si="10340">SUM(X5987,(J5987*K5987/100))/(F5987/100)</f>
        <v>#N/A</v>
      </c>
      <c r="Z5987" s="55" t="e">
        <f t="shared" ref="Z5987" si="10341">U5987*0.5+U5988*0.5</f>
        <v>#N/A</v>
      </c>
      <c r="AA5987" s="55" t="e">
        <f t="shared" ref="AA5987:AA5988" si="10342">J5987/Y5987</f>
        <v>#N/A</v>
      </c>
      <c r="AB5987" s="336" t="e">
        <f t="shared" ref="AB5987:AB5988" si="10343">X5987/(Y5987-J5987)</f>
        <v>#N/A</v>
      </c>
      <c r="AC5987" s="223" t="e">
        <f ca="1">INDEX(FGA_COEFFS,1,1)+Z5987*INDEX(FGA_COEFFS,1,2)+Y5987*INDEX(FGA_COEFFS,1,3)+R5987*INDEX(FGA_COEFFS,1,4)+Q5988*INDEX(FGA_COEFFS,1,5)+S5987*INDEX(FGA_COEFFS,1,6)+T5988*INDEX(FGA_COEFFS,1,7)+M5988*INDEX(FGA_COEFFS,1,8)+Y5991*Y5992</f>
        <v>#N/A</v>
      </c>
      <c r="AD5987" s="223" t="e">
        <f ca="1">INDEX(THREEPTA_COEFFS,1,1)+AC5987*INDEX(THREEPTA_COEFFS,1,2)+J5987*INDEX(THREEPTA_COEFFS,1,3)+AA5987*INDEX(THREEPTA_COEFFS,1,4)+K5987*INDEX(THREEPTA_COEFFS,1,5)+L5988*INDEX(THREEPTA_COEFFS,1,6)+Z5991*Z5992</f>
        <v>#N/A</v>
      </c>
      <c r="AE5987" s="223" t="e">
        <f ca="1">INDEX(THREEPTPCT_COEFFS,1,1)+K5987*INDEX(THREEPTPCT_COEFFS,1,2)+L5988*INDEX(THREEPTPCT_COEFFS,1,3)+AA5991*AA5992</f>
        <v>#N/A</v>
      </c>
      <c r="AF5987" s="55" t="e">
        <f t="shared" ref="AF5987:AF5988" ca="1" si="10344">AC5987-AD5987</f>
        <v>#N/A</v>
      </c>
      <c r="AG5987" s="223" t="e">
        <f ca="1">INDEX(TWOPTPCT_COEFFS,1,1)+AB5987*INDEX(TWOPTPCT_COEFFS,1,2)+I5988*INDEX(TWOPTPCT_COEFFS,1,3)+G5988*INDEX(TWOPTPCT_COEFFS,1,4)+L5988*INDEX(TWOPTPCT_COEFFS,1,5)+AB5991*AB5992</f>
        <v>#N/A</v>
      </c>
      <c r="AH5987" s="223" t="e">
        <f ca="1">INDEX(FTA_COEFFS,1,1)+O5987*INDEX(FTA_COEFFS,1,2)+N5988*INDEX(FTA_COEFFS,1,3)+(Q5987+R5987)*INDEX(FTA_COEFFS,1,4)+(Q5988+R5988)*INDEX(FTA_COEFFS,1,5)+M5988*INDEX(FTA_COEFFS,1,6)+AC5991*AC5992</f>
        <v>#N/A</v>
      </c>
      <c r="AI5987" s="223" t="e">
        <f ca="1">INDEX(FTPCT_COEFFS,1,1)+P5987*INDEX(FTPCT_COEFFS,1,2)+F5987*INDEX(FTPCT_COEFFS,1,3)+G5988*INDEX(FTPCT_COEFFS,1,4)+AD5991*AD5992</f>
        <v>#N/A</v>
      </c>
      <c r="AJ5987" s="338" t="e">
        <f t="shared" ref="AJ5987:AJ5988" ca="1" si="10345">AD5987*AE5987/100+AF5987*AG5987+AH5987*AI5987/100</f>
        <v>#N/A</v>
      </c>
      <c r="AK5987" s="55"/>
      <c r="AL5987" s="55"/>
      <c r="AM5987" s="55"/>
      <c r="AN5987" s="55"/>
      <c r="AO5987" s="55"/>
      <c r="AP5987" s="55"/>
      <c r="AQ5987" s="55"/>
      <c r="AR5987" s="55"/>
    </row>
    <row r="5988" spans="1:45" x14ac:dyDescent="0.3">
      <c r="B5988" s="54" t="s">
        <v>175</v>
      </c>
      <c r="C5988" s="54">
        <f>C5981</f>
        <v>0</v>
      </c>
      <c r="D5988" s="56" t="e">
        <f t="shared" ca="1" si="10337"/>
        <v>#N/A</v>
      </c>
      <c r="E5988" s="52" t="e">
        <f t="shared" ref="E5988:W5988" si="10346">E5981</f>
        <v>#N/A</v>
      </c>
      <c r="F5988" s="52" t="e">
        <f t="shared" si="10346"/>
        <v>#N/A</v>
      </c>
      <c r="G5988" s="52" t="e">
        <f t="shared" si="10346"/>
        <v>#N/A</v>
      </c>
      <c r="H5988" s="52" t="e">
        <f t="shared" si="10346"/>
        <v>#N/A</v>
      </c>
      <c r="I5988" s="52" t="e">
        <f t="shared" si="10346"/>
        <v>#N/A</v>
      </c>
      <c r="J5988" s="52" t="e">
        <f t="shared" si="10346"/>
        <v>#N/A</v>
      </c>
      <c r="K5988" s="52" t="e">
        <f t="shared" si="10346"/>
        <v>#N/A</v>
      </c>
      <c r="L5988" s="52" t="e">
        <f t="shared" si="10346"/>
        <v>#N/A</v>
      </c>
      <c r="M5988" s="52" t="e">
        <f t="shared" si="10346"/>
        <v>#N/A</v>
      </c>
      <c r="N5988" s="52" t="e">
        <f t="shared" si="10346"/>
        <v>#N/A</v>
      </c>
      <c r="O5988" s="52" t="e">
        <f t="shared" si="10346"/>
        <v>#N/A</v>
      </c>
      <c r="P5988" s="52" t="e">
        <f t="shared" si="10346"/>
        <v>#N/A</v>
      </c>
      <c r="Q5988" s="52" t="e">
        <f t="shared" si="10346"/>
        <v>#N/A</v>
      </c>
      <c r="R5988" s="52" t="e">
        <f t="shared" si="10346"/>
        <v>#N/A</v>
      </c>
      <c r="S5988" s="52" t="e">
        <f t="shared" si="10346"/>
        <v>#N/A</v>
      </c>
      <c r="T5988" s="52" t="e">
        <f t="shared" si="10346"/>
        <v>#N/A</v>
      </c>
      <c r="U5988" s="52" t="e">
        <f t="shared" si="10346"/>
        <v>#N/A</v>
      </c>
      <c r="V5988" s="52" t="e">
        <f t="shared" si="10346"/>
        <v>#N/A</v>
      </c>
      <c r="W5988" s="52" t="e">
        <f t="shared" si="10346"/>
        <v>#N/A</v>
      </c>
      <c r="X5988" s="55" t="e">
        <f t="shared" si="10339"/>
        <v>#N/A</v>
      </c>
      <c r="Y5988" s="55" t="e">
        <f t="shared" si="10340"/>
        <v>#N/A</v>
      </c>
      <c r="Z5988" s="55" t="e">
        <f t="shared" ref="Z5988" si="10347">Z5987</f>
        <v>#N/A</v>
      </c>
      <c r="AA5988" s="55" t="e">
        <f t="shared" si="10342"/>
        <v>#N/A</v>
      </c>
      <c r="AB5988" s="336" t="e">
        <f t="shared" si="10343"/>
        <v>#N/A</v>
      </c>
      <c r="AC5988" s="223" t="e">
        <f ca="1">INDEX(FGA_COEFFS,1,1)+Z5988*INDEX(FGA_COEFFS,1,2)+Y5988*INDEX(FGA_COEFFS,1,3)+R5988*INDEX(FGA_COEFFS,1,4)+Q5987*INDEX(FGA_COEFFS,1,5)+S5988*INDEX(FGA_COEFFS,1,6)+T5987*INDEX(FGA_COEFFS,1,7)+M5987*INDEX(FGA_COEFFS,1,8)+Y5991*Y5993</f>
        <v>#N/A</v>
      </c>
      <c r="AD5988" s="223" t="e">
        <f ca="1">INDEX(THREEPTA_COEFFS,1,1)+AC5988*INDEX(THREEPTA_COEFFS,1,2)+J5988*INDEX(THREEPTA_COEFFS,1,3)+AA5988*INDEX(THREEPTA_COEFFS,1,4)+K5988*INDEX(THREEPTA_COEFFS,1,5)+L5987*INDEX(THREEPTA_COEFFS,1,6)+Z5991*Z5993</f>
        <v>#N/A</v>
      </c>
      <c r="AE5988" s="223" t="e">
        <f ca="1">INDEX(THREEPTPCT_COEFFS,1,1)+K5988*INDEX(THREEPTPCT_COEFFS,1,2)+L5987*INDEX(THREEPTPCT_COEFFS,1,3)+AA5991*AA5993</f>
        <v>#N/A</v>
      </c>
      <c r="AF5988" s="55" t="e">
        <f t="shared" ca="1" si="10344"/>
        <v>#N/A</v>
      </c>
      <c r="AG5988" s="223" t="e">
        <f ca="1">INDEX(TWOPTPCT_COEFFS,1,1)+AB5988*INDEX(TWOPTPCT_COEFFS,1,2)+I5987*INDEX(TWOPTPCT_COEFFS,1,3)+G5987*INDEX(TWOPTPCT_COEFFS,1,4)+L5987*INDEX(TWOPTPCT_COEFFS,1,5)+AB5991*AB5993</f>
        <v>#N/A</v>
      </c>
      <c r="AH5988" s="223" t="e">
        <f ca="1">INDEX(FTA_COEFFS,1,1)+O5988*INDEX(FTA_COEFFS,1,2)+N5987*INDEX(FTA_COEFFS,1,3)+(Q5988+R5988)*INDEX(FTA_COEFFS,1,4)+(Q5987+R5987)*INDEX(FTA_COEFFS,1,5)+M5987*INDEX(FTA_COEFFS,1,6)+AC5991*AC5993</f>
        <v>#N/A</v>
      </c>
      <c r="AI5988" s="223" t="e">
        <f ca="1">INDEX(FTPCT_COEFFS,1,1)+P5988*INDEX(FTPCT_COEFFS,1,2)+F5988*INDEX(FTPCT_COEFFS,1,3)+G5987*INDEX(FTPCT_COEFFS,1,4)+AD5991*AD5993</f>
        <v>#N/A</v>
      </c>
      <c r="AJ5988" s="338" t="e">
        <f t="shared" ca="1" si="10345"/>
        <v>#N/A</v>
      </c>
      <c r="AK5988" s="55"/>
      <c r="AL5988" s="55"/>
      <c r="AM5988" s="55"/>
      <c r="AN5988" s="55"/>
      <c r="AO5988" s="55"/>
      <c r="AP5988" s="55"/>
      <c r="AQ5988" s="55"/>
      <c r="AR5988" s="55"/>
    </row>
    <row r="5989" spans="1:45" x14ac:dyDescent="0.3">
      <c r="A5989" s="54" t="e">
        <f ca="1">IF(D5987&gt;(D5988+(AVERAGE(V5987,W5987)-AVERAGE(V5988,W5988))/2)+2.5,C5987,IF(D5988&gt;(D5987+(AVERAGE(V5988,W5988)-AVERAGE(V5987,W5987))/2)+2.5,C5988,"Close"))</f>
        <v>#N/A</v>
      </c>
      <c r="B5989" s="64" t="e">
        <f ca="1">IF(D5988&gt;D5987,C5988,C5987)</f>
        <v>#N/A</v>
      </c>
      <c r="D5989" s="56"/>
      <c r="X5989" s="55"/>
      <c r="Y5989" s="55"/>
      <c r="Z5989" s="55"/>
      <c r="AA5989" s="55"/>
      <c r="AB5989" s="55"/>
      <c r="AC5989" s="337"/>
      <c r="AD5989" s="337"/>
      <c r="AE5989" s="337"/>
      <c r="AF5989" s="337"/>
      <c r="AG5989" s="337"/>
      <c r="AH5989" s="337"/>
      <c r="AI5989" s="337"/>
      <c r="AJ5989" s="337"/>
      <c r="AK5989" s="337"/>
      <c r="AL5989" s="337"/>
      <c r="AM5989" s="55"/>
      <c r="AN5989" s="55"/>
      <c r="AO5989" s="55"/>
      <c r="AP5989" s="55"/>
      <c r="AQ5989" s="55"/>
      <c r="AR5989" s="55"/>
      <c r="AS5989" s="55"/>
    </row>
    <row r="5990" spans="1:45" x14ac:dyDescent="0.3">
      <c r="X5990" s="54" t="s">
        <v>1305</v>
      </c>
      <c r="Y5990" s="54" t="s">
        <v>128</v>
      </c>
      <c r="Z5990" s="54" t="s">
        <v>157</v>
      </c>
      <c r="AA5990" s="54" t="s">
        <v>151</v>
      </c>
      <c r="AB5990" s="54" t="s">
        <v>1327</v>
      </c>
      <c r="AC5990" s="54" t="s">
        <v>129</v>
      </c>
      <c r="AD5990" s="54" t="s">
        <v>116</v>
      </c>
      <c r="AE5990" s="54"/>
      <c r="AF5990" s="54"/>
      <c r="AG5990" s="54"/>
      <c r="AH5990" s="54"/>
      <c r="AI5990" s="54"/>
      <c r="AJ5990" s="54"/>
      <c r="AK5990" s="54"/>
      <c r="AL5990" s="54"/>
      <c r="AM5990" s="54"/>
      <c r="AN5990" s="54"/>
      <c r="AO5990" s="54"/>
      <c r="AP5990" s="54"/>
      <c r="AQ5990" s="54"/>
      <c r="AR5990" s="54"/>
      <c r="AS5990" s="54"/>
    </row>
    <row r="5991" spans="1:45" x14ac:dyDescent="0.3">
      <c r="X5991" s="54"/>
      <c r="Y5991" s="54">
        <f t="shared" ref="Y5991:AD5991" si="10348">Y5984</f>
        <v>6.4436999999999998</v>
      </c>
      <c r="Z5991" s="54">
        <f t="shared" si="10348"/>
        <v>4.9371</v>
      </c>
      <c r="AA5991" s="54">
        <f t="shared" si="10348"/>
        <v>11.350300000000001</v>
      </c>
      <c r="AB5991" s="54">
        <f t="shared" si="10348"/>
        <v>7.1900000000000006E-2</v>
      </c>
      <c r="AC5991" s="54">
        <f t="shared" si="10348"/>
        <v>6.2766000000000002</v>
      </c>
      <c r="AD5991" s="54">
        <f t="shared" si="10348"/>
        <v>11.042999999999999</v>
      </c>
      <c r="AE5991" s="54"/>
      <c r="AF5991" s="336"/>
      <c r="AG5991" s="336"/>
      <c r="AH5991" s="336"/>
      <c r="AI5991" s="54"/>
      <c r="AJ5991" s="54"/>
      <c r="AK5991" s="54"/>
      <c r="AL5991" s="54"/>
      <c r="AM5991" s="54"/>
      <c r="AN5991" s="54"/>
      <c r="AO5991" s="54"/>
      <c r="AP5991" s="54"/>
      <c r="AQ5991" s="54"/>
      <c r="AR5991" s="54"/>
      <c r="AS5991" s="54"/>
    </row>
    <row r="5992" spans="1:45" x14ac:dyDescent="0.3">
      <c r="D5992" s="56"/>
      <c r="X5992" s="336"/>
      <c r="Y5992" s="336">
        <f t="shared" ca="1" si="10240"/>
        <v>-0.62511722698695249</v>
      </c>
      <c r="Z5992" s="336">
        <f t="shared" ca="1" si="10240"/>
        <v>-0.51486694690482748</v>
      </c>
      <c r="AA5992" s="336">
        <f t="shared" ca="1" si="10240"/>
        <v>1.0594481340546183E-3</v>
      </c>
      <c r="AB5992" s="336">
        <f t="shared" ca="1" si="10240"/>
        <v>1.8507622845139401E-2</v>
      </c>
      <c r="AC5992" s="336">
        <f t="shared" ca="1" si="10240"/>
        <v>-4.0462143620255624E-2</v>
      </c>
      <c r="AD5992" s="336">
        <f t="shared" ca="1" si="10240"/>
        <v>0.98818457448840635</v>
      </c>
      <c r="AE5992" s="336"/>
      <c r="AF5992" s="336"/>
      <c r="AG5992" s="336"/>
      <c r="AH5992" s="336"/>
      <c r="AI5992" s="54"/>
      <c r="AJ5992" s="54"/>
      <c r="AK5992" s="54"/>
      <c r="AL5992" s="336"/>
      <c r="AM5992" s="336"/>
      <c r="AN5992" s="336"/>
      <c r="AO5992" s="336"/>
      <c r="AP5992" s="54"/>
      <c r="AQ5992" s="336"/>
      <c r="AR5992" s="336"/>
      <c r="AS5992" s="336"/>
    </row>
    <row r="5993" spans="1:45" x14ac:dyDescent="0.3">
      <c r="C5993" s="54"/>
      <c r="D5993" s="56"/>
      <c r="Y5993" s="336">
        <f t="shared" ca="1" si="10240"/>
        <v>0.82878132292293505</v>
      </c>
      <c r="Z5993" s="336">
        <f t="shared" ca="1" si="10240"/>
        <v>-0.98565768186039926</v>
      </c>
      <c r="AA5993" s="336">
        <f t="shared" ca="1" si="10240"/>
        <v>1.2393913059053909</v>
      </c>
      <c r="AB5993" s="336">
        <f t="shared" ca="1" si="10240"/>
        <v>-0.34737460413842491</v>
      </c>
      <c r="AC5993" s="336">
        <f t="shared" ca="1" si="10240"/>
        <v>9.3620891952327451E-2</v>
      </c>
      <c r="AD5993" s="336">
        <f t="shared" ca="1" si="10240"/>
        <v>1.1388439043815612</v>
      </c>
      <c r="AE5993" s="55"/>
      <c r="AF5993" s="55"/>
      <c r="AG5993" s="55"/>
      <c r="AH5993" s="55"/>
      <c r="AI5993" s="55"/>
      <c r="AJ5993" s="55"/>
      <c r="AK5993" s="55"/>
      <c r="AL5993" s="55"/>
      <c r="AM5993" s="55"/>
      <c r="AN5993" s="55"/>
      <c r="AO5993" s="55"/>
      <c r="AP5993" s="55"/>
      <c r="AQ5993" s="55"/>
      <c r="AR5993" s="55"/>
      <c r="AS5993" s="55"/>
    </row>
    <row r="5994" spans="1:45" x14ac:dyDescent="0.3">
      <c r="B5994" s="54" t="s">
        <v>172</v>
      </c>
      <c r="C5994" s="53">
        <f>C5987</f>
        <v>0</v>
      </c>
      <c r="D5994" s="56" t="e">
        <f t="shared" ref="D5994:D5995" ca="1" si="10349">AJ5994</f>
        <v>#N/A</v>
      </c>
      <c r="E5994" s="52" t="e">
        <f t="shared" ref="E5994:W5994" si="10350">E5987</f>
        <v>#N/A</v>
      </c>
      <c r="F5994" s="52" t="e">
        <f t="shared" si="10350"/>
        <v>#N/A</v>
      </c>
      <c r="G5994" s="52" t="e">
        <f t="shared" si="10350"/>
        <v>#N/A</v>
      </c>
      <c r="H5994" s="52" t="e">
        <f t="shared" si="10350"/>
        <v>#N/A</v>
      </c>
      <c r="I5994" s="52" t="e">
        <f t="shared" si="10350"/>
        <v>#N/A</v>
      </c>
      <c r="J5994" s="52" t="e">
        <f t="shared" si="10350"/>
        <v>#N/A</v>
      </c>
      <c r="K5994" s="52" t="e">
        <f t="shared" si="10350"/>
        <v>#N/A</v>
      </c>
      <c r="L5994" s="52" t="e">
        <f t="shared" si="10350"/>
        <v>#N/A</v>
      </c>
      <c r="M5994" s="52" t="e">
        <f t="shared" si="10350"/>
        <v>#N/A</v>
      </c>
      <c r="N5994" s="52" t="e">
        <f t="shared" si="10350"/>
        <v>#N/A</v>
      </c>
      <c r="O5994" s="52" t="e">
        <f t="shared" si="10350"/>
        <v>#N/A</v>
      </c>
      <c r="P5994" s="52" t="e">
        <f t="shared" si="10350"/>
        <v>#N/A</v>
      </c>
      <c r="Q5994" s="52" t="e">
        <f t="shared" si="10350"/>
        <v>#N/A</v>
      </c>
      <c r="R5994" s="52" t="e">
        <f t="shared" si="10350"/>
        <v>#N/A</v>
      </c>
      <c r="S5994" s="52" t="e">
        <f t="shared" si="10350"/>
        <v>#N/A</v>
      </c>
      <c r="T5994" s="52" t="e">
        <f t="shared" si="10350"/>
        <v>#N/A</v>
      </c>
      <c r="U5994" s="52" t="e">
        <f t="shared" si="10350"/>
        <v>#N/A</v>
      </c>
      <c r="V5994" s="52" t="e">
        <f t="shared" si="10350"/>
        <v>#N/A</v>
      </c>
      <c r="W5994" s="52" t="e">
        <f t="shared" si="10350"/>
        <v>#N/A</v>
      </c>
      <c r="X5994" s="55" t="e">
        <f t="shared" ref="X5994:X5995" si="10351">(H5994-(O5994*P5994)/100-3*(J5994*K5994)/100)/2</f>
        <v>#N/A</v>
      </c>
      <c r="Y5994" s="55" t="e">
        <f t="shared" ref="Y5994:Y5995" si="10352">SUM(X5994,(J5994*K5994/100))/(F5994/100)</f>
        <v>#N/A</v>
      </c>
      <c r="Z5994" s="55" t="e">
        <f t="shared" ref="Z5994" si="10353">U5994*0.5+U5995*0.5</f>
        <v>#N/A</v>
      </c>
      <c r="AA5994" s="55" t="e">
        <f t="shared" ref="AA5994:AA5995" si="10354">J5994/Y5994</f>
        <v>#N/A</v>
      </c>
      <c r="AB5994" s="336" t="e">
        <f t="shared" ref="AB5994:AB5995" si="10355">X5994/(Y5994-J5994)</f>
        <v>#N/A</v>
      </c>
      <c r="AC5994" s="223" t="e">
        <f ca="1">INDEX(FGA_COEFFS,1,1)+Z5994*INDEX(FGA_COEFFS,1,2)+Y5994*INDEX(FGA_COEFFS,1,3)+R5994*INDEX(FGA_COEFFS,1,4)+Q5995*INDEX(FGA_COEFFS,1,5)+S5994*INDEX(FGA_COEFFS,1,6)+T5995*INDEX(FGA_COEFFS,1,7)+M5995*INDEX(FGA_COEFFS,1,8)+Y5998*Y5999</f>
        <v>#N/A</v>
      </c>
      <c r="AD5994" s="223" t="e">
        <f ca="1">INDEX(THREEPTA_COEFFS,1,1)+AC5994*INDEX(THREEPTA_COEFFS,1,2)+J5994*INDEX(THREEPTA_COEFFS,1,3)+AA5994*INDEX(THREEPTA_COEFFS,1,4)+K5994*INDEX(THREEPTA_COEFFS,1,5)+L5995*INDEX(THREEPTA_COEFFS,1,6)+Z5998*Z5999</f>
        <v>#N/A</v>
      </c>
      <c r="AE5994" s="223" t="e">
        <f ca="1">INDEX(THREEPTPCT_COEFFS,1,1)+K5994*INDEX(THREEPTPCT_COEFFS,1,2)+L5995*INDEX(THREEPTPCT_COEFFS,1,3)+AA5998*AA5999</f>
        <v>#N/A</v>
      </c>
      <c r="AF5994" s="55" t="e">
        <f t="shared" ref="AF5994:AF5995" ca="1" si="10356">AC5994-AD5994</f>
        <v>#N/A</v>
      </c>
      <c r="AG5994" s="223" t="e">
        <f ca="1">INDEX(TWOPTPCT_COEFFS,1,1)+AB5994*INDEX(TWOPTPCT_COEFFS,1,2)+I5995*INDEX(TWOPTPCT_COEFFS,1,3)+G5995*INDEX(TWOPTPCT_COEFFS,1,4)+L5995*INDEX(TWOPTPCT_COEFFS,1,5)+AB5998*AB5999</f>
        <v>#N/A</v>
      </c>
      <c r="AH5994" s="223" t="e">
        <f ca="1">INDEX(FTA_COEFFS,1,1)+O5994*INDEX(FTA_COEFFS,1,2)+N5995*INDEX(FTA_COEFFS,1,3)+(Q5994+R5994)*INDEX(FTA_COEFFS,1,4)+(Q5995+R5995)*INDEX(FTA_COEFFS,1,5)+M5995*INDEX(FTA_COEFFS,1,6)+AC5998*AC5999</f>
        <v>#N/A</v>
      </c>
      <c r="AI5994" s="223" t="e">
        <f ca="1">INDEX(FTPCT_COEFFS,1,1)+P5994*INDEX(FTPCT_COEFFS,1,2)+F5994*INDEX(FTPCT_COEFFS,1,3)+G5995*INDEX(FTPCT_COEFFS,1,4)+AD5998*AD5999</f>
        <v>#N/A</v>
      </c>
      <c r="AJ5994" s="338" t="e">
        <f t="shared" ref="AJ5994:AJ5995" ca="1" si="10357">AD5994*AE5994/100+AF5994*AG5994+AH5994*AI5994/100</f>
        <v>#N/A</v>
      </c>
      <c r="AK5994" s="55"/>
      <c r="AL5994" s="55"/>
      <c r="AM5994" s="55"/>
      <c r="AN5994" s="55"/>
      <c r="AO5994" s="55"/>
      <c r="AP5994" s="55"/>
      <c r="AQ5994" s="55"/>
      <c r="AR5994" s="55"/>
    </row>
    <row r="5995" spans="1:45" x14ac:dyDescent="0.3">
      <c r="B5995" s="54" t="s">
        <v>175</v>
      </c>
      <c r="C5995" s="54">
        <f>C5988</f>
        <v>0</v>
      </c>
      <c r="D5995" s="56" t="e">
        <f t="shared" ca="1" si="10349"/>
        <v>#N/A</v>
      </c>
      <c r="E5995" s="52" t="e">
        <f t="shared" ref="E5995:W5995" si="10358">E5988</f>
        <v>#N/A</v>
      </c>
      <c r="F5995" s="52" t="e">
        <f t="shared" si="10358"/>
        <v>#N/A</v>
      </c>
      <c r="G5995" s="52" t="e">
        <f t="shared" si="10358"/>
        <v>#N/A</v>
      </c>
      <c r="H5995" s="52" t="e">
        <f t="shared" si="10358"/>
        <v>#N/A</v>
      </c>
      <c r="I5995" s="52" t="e">
        <f t="shared" si="10358"/>
        <v>#N/A</v>
      </c>
      <c r="J5995" s="52" t="e">
        <f t="shared" si="10358"/>
        <v>#N/A</v>
      </c>
      <c r="K5995" s="52" t="e">
        <f t="shared" si="10358"/>
        <v>#N/A</v>
      </c>
      <c r="L5995" s="52" t="e">
        <f t="shared" si="10358"/>
        <v>#N/A</v>
      </c>
      <c r="M5995" s="52" t="e">
        <f t="shared" si="10358"/>
        <v>#N/A</v>
      </c>
      <c r="N5995" s="52" t="e">
        <f t="shared" si="10358"/>
        <v>#N/A</v>
      </c>
      <c r="O5995" s="52" t="e">
        <f t="shared" si="10358"/>
        <v>#N/A</v>
      </c>
      <c r="P5995" s="52" t="e">
        <f t="shared" si="10358"/>
        <v>#N/A</v>
      </c>
      <c r="Q5995" s="52" t="e">
        <f t="shared" si="10358"/>
        <v>#N/A</v>
      </c>
      <c r="R5995" s="52" t="e">
        <f t="shared" si="10358"/>
        <v>#N/A</v>
      </c>
      <c r="S5995" s="52" t="e">
        <f t="shared" si="10358"/>
        <v>#N/A</v>
      </c>
      <c r="T5995" s="52" t="e">
        <f t="shared" si="10358"/>
        <v>#N/A</v>
      </c>
      <c r="U5995" s="52" t="e">
        <f t="shared" si="10358"/>
        <v>#N/A</v>
      </c>
      <c r="V5995" s="52" t="e">
        <f t="shared" si="10358"/>
        <v>#N/A</v>
      </c>
      <c r="W5995" s="52" t="e">
        <f t="shared" si="10358"/>
        <v>#N/A</v>
      </c>
      <c r="X5995" s="55" t="e">
        <f t="shared" si="10351"/>
        <v>#N/A</v>
      </c>
      <c r="Y5995" s="55" t="e">
        <f t="shared" si="10352"/>
        <v>#N/A</v>
      </c>
      <c r="Z5995" s="55" t="e">
        <f t="shared" ref="Z5995" si="10359">Z5994</f>
        <v>#N/A</v>
      </c>
      <c r="AA5995" s="55" t="e">
        <f t="shared" si="10354"/>
        <v>#N/A</v>
      </c>
      <c r="AB5995" s="336" t="e">
        <f t="shared" si="10355"/>
        <v>#N/A</v>
      </c>
      <c r="AC5995" s="223" t="e">
        <f ca="1">INDEX(FGA_COEFFS,1,1)+Z5995*INDEX(FGA_COEFFS,1,2)+Y5995*INDEX(FGA_COEFFS,1,3)+R5995*INDEX(FGA_COEFFS,1,4)+Q5994*INDEX(FGA_COEFFS,1,5)+S5995*INDEX(FGA_COEFFS,1,6)+T5994*INDEX(FGA_COEFFS,1,7)+M5994*INDEX(FGA_COEFFS,1,8)+Y5998*Y6000</f>
        <v>#N/A</v>
      </c>
      <c r="AD5995" s="223" t="e">
        <f ca="1">INDEX(THREEPTA_COEFFS,1,1)+AC5995*INDEX(THREEPTA_COEFFS,1,2)+J5995*INDEX(THREEPTA_COEFFS,1,3)+AA5995*INDEX(THREEPTA_COEFFS,1,4)+K5995*INDEX(THREEPTA_COEFFS,1,5)+L5994*INDEX(THREEPTA_COEFFS,1,6)+Z5998*Z6000</f>
        <v>#N/A</v>
      </c>
      <c r="AE5995" s="223" t="e">
        <f ca="1">INDEX(THREEPTPCT_COEFFS,1,1)+K5995*INDEX(THREEPTPCT_COEFFS,1,2)+L5994*INDEX(THREEPTPCT_COEFFS,1,3)+AA5998*AA6000</f>
        <v>#N/A</v>
      </c>
      <c r="AF5995" s="55" t="e">
        <f t="shared" ca="1" si="10356"/>
        <v>#N/A</v>
      </c>
      <c r="AG5995" s="223" t="e">
        <f ca="1">INDEX(TWOPTPCT_COEFFS,1,1)+AB5995*INDEX(TWOPTPCT_COEFFS,1,2)+I5994*INDEX(TWOPTPCT_COEFFS,1,3)+G5994*INDEX(TWOPTPCT_COEFFS,1,4)+L5994*INDEX(TWOPTPCT_COEFFS,1,5)+AB5998*AB6000</f>
        <v>#N/A</v>
      </c>
      <c r="AH5995" s="223" t="e">
        <f ca="1">INDEX(FTA_COEFFS,1,1)+O5995*INDEX(FTA_COEFFS,1,2)+N5994*INDEX(FTA_COEFFS,1,3)+(Q5995+R5995)*INDEX(FTA_COEFFS,1,4)+(Q5994+R5994)*INDEX(FTA_COEFFS,1,5)+M5994*INDEX(FTA_COEFFS,1,6)+AC5998*AC6000</f>
        <v>#N/A</v>
      </c>
      <c r="AI5995" s="223" t="e">
        <f ca="1">INDEX(FTPCT_COEFFS,1,1)+P5995*INDEX(FTPCT_COEFFS,1,2)+F5995*INDEX(FTPCT_COEFFS,1,3)+G5994*INDEX(FTPCT_COEFFS,1,4)+AD5998*AD6000</f>
        <v>#N/A</v>
      </c>
      <c r="AJ5995" s="338" t="e">
        <f t="shared" ca="1" si="10357"/>
        <v>#N/A</v>
      </c>
      <c r="AK5995" s="55"/>
      <c r="AL5995" s="55"/>
      <c r="AM5995" s="55"/>
      <c r="AN5995" s="55"/>
      <c r="AO5995" s="55"/>
      <c r="AP5995" s="55"/>
      <c r="AQ5995" s="55"/>
      <c r="AR5995" s="55"/>
    </row>
    <row r="5996" spans="1:45" x14ac:dyDescent="0.3">
      <c r="A5996" s="54" t="e">
        <f ca="1">IF(D5994&gt;(D5995+(AVERAGE(V5994,W5994)-AVERAGE(V5995,W5995))/2)+2.5,C5994,IF(D5995&gt;(D5994+(AVERAGE(V5995,W5995)-AVERAGE(V5994,W5994))/2)+2.5,C5995,"Close"))</f>
        <v>#N/A</v>
      </c>
      <c r="B5996" s="64" t="e">
        <f ca="1">IF(D5995&gt;D5994,C5995,C5994)</f>
        <v>#N/A</v>
      </c>
      <c r="D5996" s="56"/>
      <c r="X5996" s="55"/>
      <c r="Y5996" s="55"/>
      <c r="Z5996" s="55"/>
      <c r="AA5996" s="55"/>
      <c r="AB5996" s="55"/>
      <c r="AC5996" s="337"/>
      <c r="AD5996" s="337"/>
      <c r="AE5996" s="337"/>
      <c r="AF5996" s="337"/>
      <c r="AG5996" s="337"/>
      <c r="AH5996" s="337"/>
      <c r="AI5996" s="337"/>
      <c r="AJ5996" s="337"/>
      <c r="AK5996" s="337"/>
      <c r="AL5996" s="337"/>
      <c r="AM5996" s="55"/>
      <c r="AN5996" s="55"/>
      <c r="AO5996" s="55"/>
      <c r="AP5996" s="55"/>
      <c r="AQ5996" s="55"/>
      <c r="AR5996" s="55"/>
      <c r="AS5996" s="55"/>
    </row>
    <row r="5997" spans="1:45" x14ac:dyDescent="0.3">
      <c r="X5997" s="54" t="s">
        <v>1305</v>
      </c>
      <c r="Y5997" s="54" t="s">
        <v>128</v>
      </c>
      <c r="Z5997" s="54" t="s">
        <v>157</v>
      </c>
      <c r="AA5997" s="54" t="s">
        <v>151</v>
      </c>
      <c r="AB5997" s="54" t="s">
        <v>1327</v>
      </c>
      <c r="AC5997" s="54" t="s">
        <v>129</v>
      </c>
      <c r="AD5997" s="54" t="s">
        <v>116</v>
      </c>
      <c r="AE5997" s="54"/>
      <c r="AF5997" s="54"/>
      <c r="AG5997" s="54"/>
      <c r="AH5997" s="54"/>
      <c r="AI5997" s="54"/>
      <c r="AJ5997" s="54"/>
      <c r="AK5997" s="54"/>
      <c r="AL5997" s="54"/>
      <c r="AM5997" s="54"/>
      <c r="AN5997" s="54"/>
      <c r="AO5997" s="54"/>
      <c r="AP5997" s="54"/>
      <c r="AQ5997" s="54"/>
      <c r="AR5997" s="54"/>
      <c r="AS5997" s="54"/>
    </row>
    <row r="5998" spans="1:45" x14ac:dyDescent="0.3">
      <c r="X5998" s="54"/>
      <c r="Y5998" s="54">
        <f t="shared" ref="Y5998:AD5998" si="10360">Y5991</f>
        <v>6.4436999999999998</v>
      </c>
      <c r="Z5998" s="54">
        <f t="shared" si="10360"/>
        <v>4.9371</v>
      </c>
      <c r="AA5998" s="54">
        <f t="shared" si="10360"/>
        <v>11.350300000000001</v>
      </c>
      <c r="AB5998" s="54">
        <f t="shared" si="10360"/>
        <v>7.1900000000000006E-2</v>
      </c>
      <c r="AC5998" s="54">
        <f t="shared" si="10360"/>
        <v>6.2766000000000002</v>
      </c>
      <c r="AD5998" s="54">
        <f t="shared" si="10360"/>
        <v>11.042999999999999</v>
      </c>
      <c r="AE5998" s="54"/>
      <c r="AF5998" s="336"/>
      <c r="AG5998" s="336"/>
      <c r="AH5998" s="336"/>
      <c r="AI5998" s="54"/>
      <c r="AJ5998" s="54"/>
      <c r="AK5998" s="54"/>
      <c r="AL5998" s="54"/>
      <c r="AM5998" s="54"/>
      <c r="AN5998" s="54"/>
      <c r="AO5998" s="54"/>
      <c r="AP5998" s="54"/>
      <c r="AQ5998" s="54"/>
      <c r="AR5998" s="54"/>
      <c r="AS5998" s="54"/>
    </row>
    <row r="5999" spans="1:45" x14ac:dyDescent="0.3">
      <c r="D5999" s="56"/>
      <c r="X5999" s="336"/>
      <c r="Y5999" s="336">
        <f t="shared" ref="Y5999:AD6062" ca="1" si="10361">1.5*RAND()^2*IF(RAND()&gt;0.5,1,-1)</f>
        <v>-6.8058770728344391E-4</v>
      </c>
      <c r="Z5999" s="336">
        <f t="shared" ca="1" si="10361"/>
        <v>-0.84049594149825246</v>
      </c>
      <c r="AA5999" s="336">
        <f t="shared" ca="1" si="10361"/>
        <v>-0.1488634472368984</v>
      </c>
      <c r="AB5999" s="336">
        <f t="shared" ca="1" si="10361"/>
        <v>0.62773771171111836</v>
      </c>
      <c r="AC5999" s="336">
        <f t="shared" ca="1" si="10361"/>
        <v>-1.3225902807280203</v>
      </c>
      <c r="AD5999" s="336">
        <f t="shared" ca="1" si="10361"/>
        <v>-0.47928426478170538</v>
      </c>
      <c r="AE5999" s="336"/>
      <c r="AF5999" s="336"/>
      <c r="AG5999" s="336"/>
      <c r="AH5999" s="336"/>
      <c r="AI5999" s="54"/>
      <c r="AJ5999" s="54"/>
      <c r="AK5999" s="54"/>
      <c r="AL5999" s="336"/>
      <c r="AM5999" s="336"/>
      <c r="AN5999" s="336"/>
      <c r="AO5999" s="336"/>
      <c r="AP5999" s="54"/>
      <c r="AQ5999" s="336"/>
      <c r="AR5999" s="336"/>
      <c r="AS5999" s="336"/>
    </row>
    <row r="6000" spans="1:45" x14ac:dyDescent="0.3">
      <c r="C6000" s="54"/>
      <c r="D6000" s="56"/>
      <c r="Y6000" s="336">
        <f t="shared" ca="1" si="10361"/>
        <v>-0.52169803502631495</v>
      </c>
      <c r="Z6000" s="336">
        <f t="shared" ca="1" si="10361"/>
        <v>-0.11809453446710105</v>
      </c>
      <c r="AA6000" s="336">
        <f t="shared" ca="1" si="10361"/>
        <v>9.5563119653461668E-4</v>
      </c>
      <c r="AB6000" s="336">
        <f t="shared" ca="1" si="10361"/>
        <v>2.8331991659048626E-2</v>
      </c>
      <c r="AC6000" s="336">
        <f t="shared" ca="1" si="10361"/>
        <v>6.9513620318442784E-2</v>
      </c>
      <c r="AD6000" s="336">
        <f t="shared" ca="1" si="10361"/>
        <v>-1.3899628378070497</v>
      </c>
      <c r="AE6000" s="55"/>
      <c r="AF6000" s="55"/>
      <c r="AG6000" s="55"/>
      <c r="AH6000" s="55"/>
      <c r="AI6000" s="55"/>
      <c r="AJ6000" s="55"/>
      <c r="AK6000" s="55"/>
      <c r="AL6000" s="55"/>
      <c r="AM6000" s="55"/>
      <c r="AN6000" s="55"/>
      <c r="AO6000" s="55"/>
      <c r="AP6000" s="55"/>
      <c r="AQ6000" s="55"/>
      <c r="AR6000" s="55"/>
      <c r="AS6000" s="55"/>
    </row>
    <row r="6001" spans="1:45" x14ac:dyDescent="0.3">
      <c r="B6001" s="54" t="s">
        <v>172</v>
      </c>
      <c r="C6001" s="53">
        <f>C5994</f>
        <v>0</v>
      </c>
      <c r="D6001" s="56" t="e">
        <f t="shared" ref="D6001:D6002" ca="1" si="10362">AJ6001</f>
        <v>#N/A</v>
      </c>
      <c r="E6001" s="52" t="e">
        <f t="shared" ref="E6001:W6001" si="10363">E5994</f>
        <v>#N/A</v>
      </c>
      <c r="F6001" s="52" t="e">
        <f t="shared" si="10363"/>
        <v>#N/A</v>
      </c>
      <c r="G6001" s="52" t="e">
        <f t="shared" si="10363"/>
        <v>#N/A</v>
      </c>
      <c r="H6001" s="52" t="e">
        <f t="shared" si="10363"/>
        <v>#N/A</v>
      </c>
      <c r="I6001" s="52" t="e">
        <f t="shared" si="10363"/>
        <v>#N/A</v>
      </c>
      <c r="J6001" s="52" t="e">
        <f t="shared" si="10363"/>
        <v>#N/A</v>
      </c>
      <c r="K6001" s="52" t="e">
        <f t="shared" si="10363"/>
        <v>#N/A</v>
      </c>
      <c r="L6001" s="52" t="e">
        <f t="shared" si="10363"/>
        <v>#N/A</v>
      </c>
      <c r="M6001" s="52" t="e">
        <f t="shared" si="10363"/>
        <v>#N/A</v>
      </c>
      <c r="N6001" s="52" t="e">
        <f t="shared" si="10363"/>
        <v>#N/A</v>
      </c>
      <c r="O6001" s="52" t="e">
        <f t="shared" si="10363"/>
        <v>#N/A</v>
      </c>
      <c r="P6001" s="52" t="e">
        <f t="shared" si="10363"/>
        <v>#N/A</v>
      </c>
      <c r="Q6001" s="52" t="e">
        <f t="shared" si="10363"/>
        <v>#N/A</v>
      </c>
      <c r="R6001" s="52" t="e">
        <f t="shared" si="10363"/>
        <v>#N/A</v>
      </c>
      <c r="S6001" s="52" t="e">
        <f t="shared" si="10363"/>
        <v>#N/A</v>
      </c>
      <c r="T6001" s="52" t="e">
        <f t="shared" si="10363"/>
        <v>#N/A</v>
      </c>
      <c r="U6001" s="52" t="e">
        <f t="shared" si="10363"/>
        <v>#N/A</v>
      </c>
      <c r="V6001" s="52" t="e">
        <f t="shared" si="10363"/>
        <v>#N/A</v>
      </c>
      <c r="W6001" s="52" t="e">
        <f t="shared" si="10363"/>
        <v>#N/A</v>
      </c>
      <c r="X6001" s="55" t="e">
        <f t="shared" ref="X6001:X6002" si="10364">(H6001-(O6001*P6001)/100-3*(J6001*K6001)/100)/2</f>
        <v>#N/A</v>
      </c>
      <c r="Y6001" s="55" t="e">
        <f t="shared" ref="Y6001:Y6002" si="10365">SUM(X6001,(J6001*K6001/100))/(F6001/100)</f>
        <v>#N/A</v>
      </c>
      <c r="Z6001" s="55" t="e">
        <f t="shared" ref="Z6001" si="10366">U6001*0.5+U6002*0.5</f>
        <v>#N/A</v>
      </c>
      <c r="AA6001" s="55" t="e">
        <f t="shared" ref="AA6001:AA6002" si="10367">J6001/Y6001</f>
        <v>#N/A</v>
      </c>
      <c r="AB6001" s="336" t="e">
        <f t="shared" ref="AB6001:AB6002" si="10368">X6001/(Y6001-J6001)</f>
        <v>#N/A</v>
      </c>
      <c r="AC6001" s="223" t="e">
        <f ca="1">INDEX(FGA_COEFFS,1,1)+Z6001*INDEX(FGA_COEFFS,1,2)+Y6001*INDEX(FGA_COEFFS,1,3)+R6001*INDEX(FGA_COEFFS,1,4)+Q6002*INDEX(FGA_COEFFS,1,5)+S6001*INDEX(FGA_COEFFS,1,6)+T6002*INDEX(FGA_COEFFS,1,7)+M6002*INDEX(FGA_COEFFS,1,8)+Y6005*Y6006</f>
        <v>#N/A</v>
      </c>
      <c r="AD6001" s="223" t="e">
        <f ca="1">INDEX(THREEPTA_COEFFS,1,1)+AC6001*INDEX(THREEPTA_COEFFS,1,2)+J6001*INDEX(THREEPTA_COEFFS,1,3)+AA6001*INDEX(THREEPTA_COEFFS,1,4)+K6001*INDEX(THREEPTA_COEFFS,1,5)+L6002*INDEX(THREEPTA_COEFFS,1,6)+Z6005*Z6006</f>
        <v>#N/A</v>
      </c>
      <c r="AE6001" s="223" t="e">
        <f ca="1">INDEX(THREEPTPCT_COEFFS,1,1)+K6001*INDEX(THREEPTPCT_COEFFS,1,2)+L6002*INDEX(THREEPTPCT_COEFFS,1,3)+AA6005*AA6006</f>
        <v>#N/A</v>
      </c>
      <c r="AF6001" s="55" t="e">
        <f t="shared" ref="AF6001:AF6002" ca="1" si="10369">AC6001-AD6001</f>
        <v>#N/A</v>
      </c>
      <c r="AG6001" s="223" t="e">
        <f ca="1">INDEX(TWOPTPCT_COEFFS,1,1)+AB6001*INDEX(TWOPTPCT_COEFFS,1,2)+I6002*INDEX(TWOPTPCT_COEFFS,1,3)+G6002*INDEX(TWOPTPCT_COEFFS,1,4)+L6002*INDEX(TWOPTPCT_COEFFS,1,5)+AB6005*AB6006</f>
        <v>#N/A</v>
      </c>
      <c r="AH6001" s="223" t="e">
        <f ca="1">INDEX(FTA_COEFFS,1,1)+O6001*INDEX(FTA_COEFFS,1,2)+N6002*INDEX(FTA_COEFFS,1,3)+(Q6001+R6001)*INDEX(FTA_COEFFS,1,4)+(Q6002+R6002)*INDEX(FTA_COEFFS,1,5)+M6002*INDEX(FTA_COEFFS,1,6)+AC6005*AC6006</f>
        <v>#N/A</v>
      </c>
      <c r="AI6001" s="223" t="e">
        <f ca="1">INDEX(FTPCT_COEFFS,1,1)+P6001*INDEX(FTPCT_COEFFS,1,2)+F6001*INDEX(FTPCT_COEFFS,1,3)+G6002*INDEX(FTPCT_COEFFS,1,4)+AD6005*AD6006</f>
        <v>#N/A</v>
      </c>
      <c r="AJ6001" s="338" t="e">
        <f t="shared" ref="AJ6001:AJ6002" ca="1" si="10370">AD6001*AE6001/100+AF6001*AG6001+AH6001*AI6001/100</f>
        <v>#N/A</v>
      </c>
      <c r="AK6001" s="55"/>
      <c r="AL6001" s="55"/>
      <c r="AM6001" s="55"/>
      <c r="AN6001" s="55"/>
      <c r="AO6001" s="55"/>
      <c r="AP6001" s="55"/>
      <c r="AQ6001" s="55"/>
      <c r="AR6001" s="55"/>
    </row>
    <row r="6002" spans="1:45" x14ac:dyDescent="0.3">
      <c r="B6002" s="54" t="s">
        <v>175</v>
      </c>
      <c r="C6002" s="54">
        <f>C5995</f>
        <v>0</v>
      </c>
      <c r="D6002" s="56" t="e">
        <f t="shared" ca="1" si="10362"/>
        <v>#N/A</v>
      </c>
      <c r="E6002" s="52" t="e">
        <f t="shared" ref="E6002:W6002" si="10371">E5995</f>
        <v>#N/A</v>
      </c>
      <c r="F6002" s="52" t="e">
        <f t="shared" si="10371"/>
        <v>#N/A</v>
      </c>
      <c r="G6002" s="52" t="e">
        <f t="shared" si="10371"/>
        <v>#N/A</v>
      </c>
      <c r="H6002" s="52" t="e">
        <f t="shared" si="10371"/>
        <v>#N/A</v>
      </c>
      <c r="I6002" s="52" t="e">
        <f t="shared" si="10371"/>
        <v>#N/A</v>
      </c>
      <c r="J6002" s="52" t="e">
        <f t="shared" si="10371"/>
        <v>#N/A</v>
      </c>
      <c r="K6002" s="52" t="e">
        <f t="shared" si="10371"/>
        <v>#N/A</v>
      </c>
      <c r="L6002" s="52" t="e">
        <f t="shared" si="10371"/>
        <v>#N/A</v>
      </c>
      <c r="M6002" s="52" t="e">
        <f t="shared" si="10371"/>
        <v>#N/A</v>
      </c>
      <c r="N6002" s="52" t="e">
        <f t="shared" si="10371"/>
        <v>#N/A</v>
      </c>
      <c r="O6002" s="52" t="e">
        <f t="shared" si="10371"/>
        <v>#N/A</v>
      </c>
      <c r="P6002" s="52" t="e">
        <f t="shared" si="10371"/>
        <v>#N/A</v>
      </c>
      <c r="Q6002" s="52" t="e">
        <f t="shared" si="10371"/>
        <v>#N/A</v>
      </c>
      <c r="R6002" s="52" t="e">
        <f t="shared" si="10371"/>
        <v>#N/A</v>
      </c>
      <c r="S6002" s="52" t="e">
        <f t="shared" si="10371"/>
        <v>#N/A</v>
      </c>
      <c r="T6002" s="52" t="e">
        <f t="shared" si="10371"/>
        <v>#N/A</v>
      </c>
      <c r="U6002" s="52" t="e">
        <f t="shared" si="10371"/>
        <v>#N/A</v>
      </c>
      <c r="V6002" s="52" t="e">
        <f t="shared" si="10371"/>
        <v>#N/A</v>
      </c>
      <c r="W6002" s="52" t="e">
        <f t="shared" si="10371"/>
        <v>#N/A</v>
      </c>
      <c r="X6002" s="55" t="e">
        <f t="shared" si="10364"/>
        <v>#N/A</v>
      </c>
      <c r="Y6002" s="55" t="e">
        <f t="shared" si="10365"/>
        <v>#N/A</v>
      </c>
      <c r="Z6002" s="55" t="e">
        <f t="shared" ref="Z6002" si="10372">Z6001</f>
        <v>#N/A</v>
      </c>
      <c r="AA6002" s="55" t="e">
        <f t="shared" si="10367"/>
        <v>#N/A</v>
      </c>
      <c r="AB6002" s="336" t="e">
        <f t="shared" si="10368"/>
        <v>#N/A</v>
      </c>
      <c r="AC6002" s="223" t="e">
        <f ca="1">INDEX(FGA_COEFFS,1,1)+Z6002*INDEX(FGA_COEFFS,1,2)+Y6002*INDEX(FGA_COEFFS,1,3)+R6002*INDEX(FGA_COEFFS,1,4)+Q6001*INDEX(FGA_COEFFS,1,5)+S6002*INDEX(FGA_COEFFS,1,6)+T6001*INDEX(FGA_COEFFS,1,7)+M6001*INDEX(FGA_COEFFS,1,8)+Y6005*Y6007</f>
        <v>#N/A</v>
      </c>
      <c r="AD6002" s="223" t="e">
        <f ca="1">INDEX(THREEPTA_COEFFS,1,1)+AC6002*INDEX(THREEPTA_COEFFS,1,2)+J6002*INDEX(THREEPTA_COEFFS,1,3)+AA6002*INDEX(THREEPTA_COEFFS,1,4)+K6002*INDEX(THREEPTA_COEFFS,1,5)+L6001*INDEX(THREEPTA_COEFFS,1,6)+Z6005*Z6007</f>
        <v>#N/A</v>
      </c>
      <c r="AE6002" s="223" t="e">
        <f ca="1">INDEX(THREEPTPCT_COEFFS,1,1)+K6002*INDEX(THREEPTPCT_COEFFS,1,2)+L6001*INDEX(THREEPTPCT_COEFFS,1,3)+AA6005*AA6007</f>
        <v>#N/A</v>
      </c>
      <c r="AF6002" s="55" t="e">
        <f t="shared" ca="1" si="10369"/>
        <v>#N/A</v>
      </c>
      <c r="AG6002" s="223" t="e">
        <f ca="1">INDEX(TWOPTPCT_COEFFS,1,1)+AB6002*INDEX(TWOPTPCT_COEFFS,1,2)+I6001*INDEX(TWOPTPCT_COEFFS,1,3)+G6001*INDEX(TWOPTPCT_COEFFS,1,4)+L6001*INDEX(TWOPTPCT_COEFFS,1,5)+AB6005*AB6007</f>
        <v>#N/A</v>
      </c>
      <c r="AH6002" s="223" t="e">
        <f ca="1">INDEX(FTA_COEFFS,1,1)+O6002*INDEX(FTA_COEFFS,1,2)+N6001*INDEX(FTA_COEFFS,1,3)+(Q6002+R6002)*INDEX(FTA_COEFFS,1,4)+(Q6001+R6001)*INDEX(FTA_COEFFS,1,5)+M6001*INDEX(FTA_COEFFS,1,6)+AC6005*AC6007</f>
        <v>#N/A</v>
      </c>
      <c r="AI6002" s="223" t="e">
        <f ca="1">INDEX(FTPCT_COEFFS,1,1)+P6002*INDEX(FTPCT_COEFFS,1,2)+F6002*INDEX(FTPCT_COEFFS,1,3)+G6001*INDEX(FTPCT_COEFFS,1,4)+AD6005*AD6007</f>
        <v>#N/A</v>
      </c>
      <c r="AJ6002" s="338" t="e">
        <f t="shared" ca="1" si="10370"/>
        <v>#N/A</v>
      </c>
      <c r="AK6002" s="55"/>
      <c r="AL6002" s="55"/>
      <c r="AM6002" s="55"/>
      <c r="AN6002" s="55"/>
      <c r="AO6002" s="55"/>
      <c r="AP6002" s="55"/>
      <c r="AQ6002" s="55"/>
      <c r="AR6002" s="55"/>
    </row>
    <row r="6003" spans="1:45" x14ac:dyDescent="0.3">
      <c r="A6003" s="54" t="e">
        <f ca="1">IF(D6001&gt;(D6002+(AVERAGE(V6001,W6001)-AVERAGE(V6002,W6002))/2)+2.5,C6001,IF(D6002&gt;(D6001+(AVERAGE(V6002,W6002)-AVERAGE(V6001,W6001))/2)+2.5,C6002,"Close"))</f>
        <v>#N/A</v>
      </c>
      <c r="B6003" s="64" t="e">
        <f ca="1">IF(D6002&gt;D6001,C6002,C6001)</f>
        <v>#N/A</v>
      </c>
      <c r="D6003" s="56"/>
      <c r="X6003" s="55"/>
      <c r="Y6003" s="55"/>
      <c r="Z6003" s="55"/>
      <c r="AA6003" s="55"/>
      <c r="AB6003" s="55"/>
      <c r="AC6003" s="337"/>
      <c r="AD6003" s="337"/>
      <c r="AE6003" s="337"/>
      <c r="AF6003" s="337"/>
      <c r="AG6003" s="337"/>
      <c r="AH6003" s="337"/>
      <c r="AI6003" s="337"/>
      <c r="AJ6003" s="337"/>
      <c r="AK6003" s="337"/>
      <c r="AL6003" s="337"/>
      <c r="AM6003" s="55"/>
      <c r="AN6003" s="55"/>
      <c r="AO6003" s="55"/>
      <c r="AP6003" s="55"/>
      <c r="AQ6003" s="55"/>
      <c r="AR6003" s="55"/>
      <c r="AS6003" s="55"/>
    </row>
    <row r="6004" spans="1:45" x14ac:dyDescent="0.3">
      <c r="X6004" s="54" t="s">
        <v>1305</v>
      </c>
      <c r="Y6004" s="54" t="s">
        <v>128</v>
      </c>
      <c r="Z6004" s="54" t="s">
        <v>157</v>
      </c>
      <c r="AA6004" s="54" t="s">
        <v>151</v>
      </c>
      <c r="AB6004" s="54" t="s">
        <v>1327</v>
      </c>
      <c r="AC6004" s="54" t="s">
        <v>129</v>
      </c>
      <c r="AD6004" s="54" t="s">
        <v>116</v>
      </c>
      <c r="AE6004" s="54"/>
      <c r="AF6004" s="54"/>
      <c r="AG6004" s="54"/>
      <c r="AH6004" s="54"/>
      <c r="AI6004" s="54"/>
      <c r="AJ6004" s="54"/>
      <c r="AK6004" s="54"/>
      <c r="AL6004" s="54"/>
      <c r="AM6004" s="54"/>
      <c r="AN6004" s="54"/>
      <c r="AO6004" s="54"/>
      <c r="AP6004" s="54"/>
      <c r="AQ6004" s="54"/>
      <c r="AR6004" s="54"/>
      <c r="AS6004" s="54"/>
    </row>
    <row r="6005" spans="1:45" x14ac:dyDescent="0.3">
      <c r="X6005" s="54"/>
      <c r="Y6005" s="54">
        <f t="shared" ref="Y6005:AD6005" si="10373">Y5998</f>
        <v>6.4436999999999998</v>
      </c>
      <c r="Z6005" s="54">
        <f t="shared" si="10373"/>
        <v>4.9371</v>
      </c>
      <c r="AA6005" s="54">
        <f t="shared" si="10373"/>
        <v>11.350300000000001</v>
      </c>
      <c r="AB6005" s="54">
        <f t="shared" si="10373"/>
        <v>7.1900000000000006E-2</v>
      </c>
      <c r="AC6005" s="54">
        <f t="shared" si="10373"/>
        <v>6.2766000000000002</v>
      </c>
      <c r="AD6005" s="54">
        <f t="shared" si="10373"/>
        <v>11.042999999999999</v>
      </c>
      <c r="AE6005" s="54"/>
      <c r="AF6005" s="336"/>
      <c r="AG6005" s="336"/>
      <c r="AH6005" s="336"/>
      <c r="AI6005" s="54"/>
      <c r="AJ6005" s="54"/>
      <c r="AK6005" s="54"/>
      <c r="AL6005" s="54"/>
      <c r="AM6005" s="54"/>
      <c r="AN6005" s="54"/>
      <c r="AO6005" s="54"/>
      <c r="AP6005" s="54"/>
      <c r="AQ6005" s="54"/>
      <c r="AR6005" s="54"/>
      <c r="AS6005" s="54"/>
    </row>
    <row r="6006" spans="1:45" x14ac:dyDescent="0.3">
      <c r="D6006" s="56"/>
      <c r="X6006" s="336"/>
      <c r="Y6006" s="336">
        <f t="shared" ca="1" si="10361"/>
        <v>1.3047920284453078</v>
      </c>
      <c r="Z6006" s="336">
        <f t="shared" ca="1" si="10361"/>
        <v>0.43921300291172694</v>
      </c>
      <c r="AA6006" s="336">
        <f t="shared" ca="1" si="10361"/>
        <v>0.41383680467196127</v>
      </c>
      <c r="AB6006" s="336">
        <f t="shared" ca="1" si="10361"/>
        <v>-0.25946344727857018</v>
      </c>
      <c r="AC6006" s="336">
        <f t="shared" ca="1" si="10361"/>
        <v>0.44292588920830556</v>
      </c>
      <c r="AD6006" s="336">
        <f t="shared" ca="1" si="10361"/>
        <v>-0.659929811320636</v>
      </c>
      <c r="AE6006" s="336"/>
      <c r="AF6006" s="336"/>
      <c r="AG6006" s="336"/>
      <c r="AH6006" s="336"/>
      <c r="AI6006" s="54"/>
      <c r="AJ6006" s="54"/>
      <c r="AK6006" s="54"/>
      <c r="AL6006" s="336"/>
      <c r="AM6006" s="336"/>
      <c r="AN6006" s="336"/>
      <c r="AO6006" s="336"/>
      <c r="AP6006" s="54"/>
      <c r="AQ6006" s="336"/>
      <c r="AR6006" s="336"/>
      <c r="AS6006" s="336"/>
    </row>
    <row r="6007" spans="1:45" x14ac:dyDescent="0.3">
      <c r="C6007" s="54"/>
      <c r="D6007" s="56"/>
      <c r="Y6007" s="336">
        <f t="shared" ca="1" si="10361"/>
        <v>0.22882655398690815</v>
      </c>
      <c r="Z6007" s="336">
        <f t="shared" ca="1" si="10361"/>
        <v>4.9767649731635819E-2</v>
      </c>
      <c r="AA6007" s="336">
        <f t="shared" ca="1" si="10361"/>
        <v>1.269140842104852</v>
      </c>
      <c r="AB6007" s="336">
        <f t="shared" ca="1" si="10361"/>
        <v>-1.1935336834977686</v>
      </c>
      <c r="AC6007" s="336">
        <f t="shared" ca="1" si="10361"/>
        <v>-0.78569283513130539</v>
      </c>
      <c r="AD6007" s="336">
        <f t="shared" ca="1" si="10361"/>
        <v>-0.84679898670305531</v>
      </c>
      <c r="AE6007" s="55"/>
      <c r="AF6007" s="55"/>
      <c r="AG6007" s="55"/>
      <c r="AH6007" s="55"/>
      <c r="AI6007" s="55"/>
      <c r="AJ6007" s="55"/>
      <c r="AK6007" s="55"/>
      <c r="AL6007" s="55"/>
      <c r="AM6007" s="55"/>
      <c r="AN6007" s="55"/>
      <c r="AO6007" s="55"/>
      <c r="AP6007" s="55"/>
      <c r="AQ6007" s="55"/>
      <c r="AR6007" s="55"/>
      <c r="AS6007" s="55"/>
    </row>
    <row r="6008" spans="1:45" x14ac:dyDescent="0.3">
      <c r="B6008" s="54" t="s">
        <v>172</v>
      </c>
      <c r="C6008" s="53">
        <f>C6001</f>
        <v>0</v>
      </c>
      <c r="D6008" s="56" t="e">
        <f t="shared" ref="D6008:D6009" ca="1" si="10374">AJ6008</f>
        <v>#N/A</v>
      </c>
      <c r="E6008" s="52" t="e">
        <f t="shared" ref="E6008:W6008" si="10375">E6001</f>
        <v>#N/A</v>
      </c>
      <c r="F6008" s="52" t="e">
        <f t="shared" si="10375"/>
        <v>#N/A</v>
      </c>
      <c r="G6008" s="52" t="e">
        <f t="shared" si="10375"/>
        <v>#N/A</v>
      </c>
      <c r="H6008" s="52" t="e">
        <f t="shared" si="10375"/>
        <v>#N/A</v>
      </c>
      <c r="I6008" s="52" t="e">
        <f t="shared" si="10375"/>
        <v>#N/A</v>
      </c>
      <c r="J6008" s="52" t="e">
        <f t="shared" si="10375"/>
        <v>#N/A</v>
      </c>
      <c r="K6008" s="52" t="e">
        <f t="shared" si="10375"/>
        <v>#N/A</v>
      </c>
      <c r="L6008" s="52" t="e">
        <f t="shared" si="10375"/>
        <v>#N/A</v>
      </c>
      <c r="M6008" s="52" t="e">
        <f t="shared" si="10375"/>
        <v>#N/A</v>
      </c>
      <c r="N6008" s="52" t="e">
        <f t="shared" si="10375"/>
        <v>#N/A</v>
      </c>
      <c r="O6008" s="52" t="e">
        <f t="shared" si="10375"/>
        <v>#N/A</v>
      </c>
      <c r="P6008" s="52" t="e">
        <f t="shared" si="10375"/>
        <v>#N/A</v>
      </c>
      <c r="Q6008" s="52" t="e">
        <f t="shared" si="10375"/>
        <v>#N/A</v>
      </c>
      <c r="R6008" s="52" t="e">
        <f t="shared" si="10375"/>
        <v>#N/A</v>
      </c>
      <c r="S6008" s="52" t="e">
        <f t="shared" si="10375"/>
        <v>#N/A</v>
      </c>
      <c r="T6008" s="52" t="e">
        <f t="shared" si="10375"/>
        <v>#N/A</v>
      </c>
      <c r="U6008" s="52" t="e">
        <f t="shared" si="10375"/>
        <v>#N/A</v>
      </c>
      <c r="V6008" s="52" t="e">
        <f t="shared" si="10375"/>
        <v>#N/A</v>
      </c>
      <c r="W6008" s="52" t="e">
        <f t="shared" si="10375"/>
        <v>#N/A</v>
      </c>
      <c r="X6008" s="55" t="e">
        <f t="shared" ref="X6008:X6009" si="10376">(H6008-(O6008*P6008)/100-3*(J6008*K6008)/100)/2</f>
        <v>#N/A</v>
      </c>
      <c r="Y6008" s="55" t="e">
        <f t="shared" ref="Y6008:Y6009" si="10377">SUM(X6008,(J6008*K6008/100))/(F6008/100)</f>
        <v>#N/A</v>
      </c>
      <c r="Z6008" s="55" t="e">
        <f t="shared" ref="Z6008" si="10378">U6008*0.5+U6009*0.5</f>
        <v>#N/A</v>
      </c>
      <c r="AA6008" s="55" t="e">
        <f t="shared" ref="AA6008:AA6009" si="10379">J6008/Y6008</f>
        <v>#N/A</v>
      </c>
      <c r="AB6008" s="336" t="e">
        <f t="shared" ref="AB6008:AB6009" si="10380">X6008/(Y6008-J6008)</f>
        <v>#N/A</v>
      </c>
      <c r="AC6008" s="223" t="e">
        <f ca="1">INDEX(FGA_COEFFS,1,1)+Z6008*INDEX(FGA_COEFFS,1,2)+Y6008*INDEX(FGA_COEFFS,1,3)+R6008*INDEX(FGA_COEFFS,1,4)+Q6009*INDEX(FGA_COEFFS,1,5)+S6008*INDEX(FGA_COEFFS,1,6)+T6009*INDEX(FGA_COEFFS,1,7)+M6009*INDEX(FGA_COEFFS,1,8)+Y6012*Y6013</f>
        <v>#N/A</v>
      </c>
      <c r="AD6008" s="223" t="e">
        <f ca="1">INDEX(THREEPTA_COEFFS,1,1)+AC6008*INDEX(THREEPTA_COEFFS,1,2)+J6008*INDEX(THREEPTA_COEFFS,1,3)+AA6008*INDEX(THREEPTA_COEFFS,1,4)+K6008*INDEX(THREEPTA_COEFFS,1,5)+L6009*INDEX(THREEPTA_COEFFS,1,6)+Z6012*Z6013</f>
        <v>#N/A</v>
      </c>
      <c r="AE6008" s="223" t="e">
        <f ca="1">INDEX(THREEPTPCT_COEFFS,1,1)+K6008*INDEX(THREEPTPCT_COEFFS,1,2)+L6009*INDEX(THREEPTPCT_COEFFS,1,3)+AA6012*AA6013</f>
        <v>#N/A</v>
      </c>
      <c r="AF6008" s="55" t="e">
        <f t="shared" ref="AF6008:AF6009" ca="1" si="10381">AC6008-AD6008</f>
        <v>#N/A</v>
      </c>
      <c r="AG6008" s="223" t="e">
        <f ca="1">INDEX(TWOPTPCT_COEFFS,1,1)+AB6008*INDEX(TWOPTPCT_COEFFS,1,2)+I6009*INDEX(TWOPTPCT_COEFFS,1,3)+G6009*INDEX(TWOPTPCT_COEFFS,1,4)+L6009*INDEX(TWOPTPCT_COEFFS,1,5)+AB6012*AB6013</f>
        <v>#N/A</v>
      </c>
      <c r="AH6008" s="223" t="e">
        <f ca="1">INDEX(FTA_COEFFS,1,1)+O6008*INDEX(FTA_COEFFS,1,2)+N6009*INDEX(FTA_COEFFS,1,3)+(Q6008+R6008)*INDEX(FTA_COEFFS,1,4)+(Q6009+R6009)*INDEX(FTA_COEFFS,1,5)+M6009*INDEX(FTA_COEFFS,1,6)+AC6012*AC6013</f>
        <v>#N/A</v>
      </c>
      <c r="AI6008" s="223" t="e">
        <f ca="1">INDEX(FTPCT_COEFFS,1,1)+P6008*INDEX(FTPCT_COEFFS,1,2)+F6008*INDEX(FTPCT_COEFFS,1,3)+G6009*INDEX(FTPCT_COEFFS,1,4)+AD6012*AD6013</f>
        <v>#N/A</v>
      </c>
      <c r="AJ6008" s="338" t="e">
        <f t="shared" ref="AJ6008:AJ6009" ca="1" si="10382">AD6008*AE6008/100+AF6008*AG6008+AH6008*AI6008/100</f>
        <v>#N/A</v>
      </c>
      <c r="AK6008" s="55"/>
      <c r="AL6008" s="55"/>
      <c r="AM6008" s="55"/>
      <c r="AN6008" s="55"/>
      <c r="AO6008" s="55"/>
      <c r="AP6008" s="55"/>
      <c r="AQ6008" s="55"/>
      <c r="AR6008" s="55"/>
    </row>
    <row r="6009" spans="1:45" x14ac:dyDescent="0.3">
      <c r="B6009" s="54" t="s">
        <v>175</v>
      </c>
      <c r="C6009" s="54">
        <f>C6002</f>
        <v>0</v>
      </c>
      <c r="D6009" s="56" t="e">
        <f t="shared" ca="1" si="10374"/>
        <v>#N/A</v>
      </c>
      <c r="E6009" s="52" t="e">
        <f t="shared" ref="E6009:W6009" si="10383">E6002</f>
        <v>#N/A</v>
      </c>
      <c r="F6009" s="52" t="e">
        <f t="shared" si="10383"/>
        <v>#N/A</v>
      </c>
      <c r="G6009" s="52" t="e">
        <f t="shared" si="10383"/>
        <v>#N/A</v>
      </c>
      <c r="H6009" s="52" t="e">
        <f t="shared" si="10383"/>
        <v>#N/A</v>
      </c>
      <c r="I6009" s="52" t="e">
        <f t="shared" si="10383"/>
        <v>#N/A</v>
      </c>
      <c r="J6009" s="52" t="e">
        <f t="shared" si="10383"/>
        <v>#N/A</v>
      </c>
      <c r="K6009" s="52" t="e">
        <f t="shared" si="10383"/>
        <v>#N/A</v>
      </c>
      <c r="L6009" s="52" t="e">
        <f t="shared" si="10383"/>
        <v>#N/A</v>
      </c>
      <c r="M6009" s="52" t="e">
        <f t="shared" si="10383"/>
        <v>#N/A</v>
      </c>
      <c r="N6009" s="52" t="e">
        <f t="shared" si="10383"/>
        <v>#N/A</v>
      </c>
      <c r="O6009" s="52" t="e">
        <f t="shared" si="10383"/>
        <v>#N/A</v>
      </c>
      <c r="P6009" s="52" t="e">
        <f t="shared" si="10383"/>
        <v>#N/A</v>
      </c>
      <c r="Q6009" s="52" t="e">
        <f t="shared" si="10383"/>
        <v>#N/A</v>
      </c>
      <c r="R6009" s="52" t="e">
        <f t="shared" si="10383"/>
        <v>#N/A</v>
      </c>
      <c r="S6009" s="52" t="e">
        <f t="shared" si="10383"/>
        <v>#N/A</v>
      </c>
      <c r="T6009" s="52" t="e">
        <f t="shared" si="10383"/>
        <v>#N/A</v>
      </c>
      <c r="U6009" s="52" t="e">
        <f t="shared" si="10383"/>
        <v>#N/A</v>
      </c>
      <c r="V6009" s="52" t="e">
        <f t="shared" si="10383"/>
        <v>#N/A</v>
      </c>
      <c r="W6009" s="52" t="e">
        <f t="shared" si="10383"/>
        <v>#N/A</v>
      </c>
      <c r="X6009" s="55" t="e">
        <f t="shared" si="10376"/>
        <v>#N/A</v>
      </c>
      <c r="Y6009" s="55" t="e">
        <f t="shared" si="10377"/>
        <v>#N/A</v>
      </c>
      <c r="Z6009" s="55" t="e">
        <f t="shared" ref="Z6009" si="10384">Z6008</f>
        <v>#N/A</v>
      </c>
      <c r="AA6009" s="55" t="e">
        <f t="shared" si="10379"/>
        <v>#N/A</v>
      </c>
      <c r="AB6009" s="336" t="e">
        <f t="shared" si="10380"/>
        <v>#N/A</v>
      </c>
      <c r="AC6009" s="223" t="e">
        <f ca="1">INDEX(FGA_COEFFS,1,1)+Z6009*INDEX(FGA_COEFFS,1,2)+Y6009*INDEX(FGA_COEFFS,1,3)+R6009*INDEX(FGA_COEFFS,1,4)+Q6008*INDEX(FGA_COEFFS,1,5)+S6009*INDEX(FGA_COEFFS,1,6)+T6008*INDEX(FGA_COEFFS,1,7)+M6008*INDEX(FGA_COEFFS,1,8)+Y6012*Y6014</f>
        <v>#N/A</v>
      </c>
      <c r="AD6009" s="223" t="e">
        <f ca="1">INDEX(THREEPTA_COEFFS,1,1)+AC6009*INDEX(THREEPTA_COEFFS,1,2)+J6009*INDEX(THREEPTA_COEFFS,1,3)+AA6009*INDEX(THREEPTA_COEFFS,1,4)+K6009*INDEX(THREEPTA_COEFFS,1,5)+L6008*INDEX(THREEPTA_COEFFS,1,6)+Z6012*Z6014</f>
        <v>#N/A</v>
      </c>
      <c r="AE6009" s="223" t="e">
        <f ca="1">INDEX(THREEPTPCT_COEFFS,1,1)+K6009*INDEX(THREEPTPCT_COEFFS,1,2)+L6008*INDEX(THREEPTPCT_COEFFS,1,3)+AA6012*AA6014</f>
        <v>#N/A</v>
      </c>
      <c r="AF6009" s="55" t="e">
        <f t="shared" ca="1" si="10381"/>
        <v>#N/A</v>
      </c>
      <c r="AG6009" s="223" t="e">
        <f ca="1">INDEX(TWOPTPCT_COEFFS,1,1)+AB6009*INDEX(TWOPTPCT_COEFFS,1,2)+I6008*INDEX(TWOPTPCT_COEFFS,1,3)+G6008*INDEX(TWOPTPCT_COEFFS,1,4)+L6008*INDEX(TWOPTPCT_COEFFS,1,5)+AB6012*AB6014</f>
        <v>#N/A</v>
      </c>
      <c r="AH6009" s="223" t="e">
        <f ca="1">INDEX(FTA_COEFFS,1,1)+O6009*INDEX(FTA_COEFFS,1,2)+N6008*INDEX(FTA_COEFFS,1,3)+(Q6009+R6009)*INDEX(FTA_COEFFS,1,4)+(Q6008+R6008)*INDEX(FTA_COEFFS,1,5)+M6008*INDEX(FTA_COEFFS,1,6)+AC6012*AC6014</f>
        <v>#N/A</v>
      </c>
      <c r="AI6009" s="223" t="e">
        <f ca="1">INDEX(FTPCT_COEFFS,1,1)+P6009*INDEX(FTPCT_COEFFS,1,2)+F6009*INDEX(FTPCT_COEFFS,1,3)+G6008*INDEX(FTPCT_COEFFS,1,4)+AD6012*AD6014</f>
        <v>#N/A</v>
      </c>
      <c r="AJ6009" s="338" t="e">
        <f t="shared" ca="1" si="10382"/>
        <v>#N/A</v>
      </c>
      <c r="AK6009" s="55"/>
      <c r="AL6009" s="55"/>
      <c r="AM6009" s="55"/>
      <c r="AN6009" s="55"/>
      <c r="AO6009" s="55"/>
      <c r="AP6009" s="55"/>
      <c r="AQ6009" s="55"/>
      <c r="AR6009" s="55"/>
    </row>
    <row r="6010" spans="1:45" x14ac:dyDescent="0.3">
      <c r="A6010" s="54" t="e">
        <f ca="1">IF(D6008&gt;(D6009+(AVERAGE(V6008,W6008)-AVERAGE(V6009,W6009))/2)+2.5,C6008,IF(D6009&gt;(D6008+(AVERAGE(V6009,W6009)-AVERAGE(V6008,W6008))/2)+2.5,C6009,"Close"))</f>
        <v>#N/A</v>
      </c>
      <c r="B6010" s="64" t="e">
        <f ca="1">IF(D6009&gt;D6008,C6009,C6008)</f>
        <v>#N/A</v>
      </c>
      <c r="D6010" s="56"/>
      <c r="X6010" s="55"/>
      <c r="Y6010" s="55"/>
      <c r="Z6010" s="55"/>
      <c r="AA6010" s="55"/>
      <c r="AB6010" s="55"/>
      <c r="AC6010" s="337"/>
      <c r="AD6010" s="337"/>
      <c r="AE6010" s="337"/>
      <c r="AF6010" s="337"/>
      <c r="AG6010" s="337"/>
      <c r="AH6010" s="337"/>
      <c r="AI6010" s="337"/>
      <c r="AJ6010" s="337"/>
      <c r="AK6010" s="337"/>
      <c r="AL6010" s="337"/>
      <c r="AM6010" s="55"/>
      <c r="AN6010" s="55"/>
      <c r="AO6010" s="55"/>
      <c r="AP6010" s="55"/>
      <c r="AQ6010" s="55"/>
      <c r="AR6010" s="55"/>
      <c r="AS6010" s="55"/>
    </row>
    <row r="6011" spans="1:45" x14ac:dyDescent="0.3">
      <c r="X6011" s="54" t="s">
        <v>1305</v>
      </c>
      <c r="Y6011" s="54" t="s">
        <v>128</v>
      </c>
      <c r="Z6011" s="54" t="s">
        <v>157</v>
      </c>
      <c r="AA6011" s="54" t="s">
        <v>151</v>
      </c>
      <c r="AB6011" s="54" t="s">
        <v>1327</v>
      </c>
      <c r="AC6011" s="54" t="s">
        <v>129</v>
      </c>
      <c r="AD6011" s="54" t="s">
        <v>116</v>
      </c>
      <c r="AE6011" s="54"/>
      <c r="AF6011" s="54"/>
      <c r="AG6011" s="54"/>
      <c r="AH6011" s="54"/>
      <c r="AI6011" s="54"/>
      <c r="AJ6011" s="54"/>
      <c r="AK6011" s="54"/>
      <c r="AL6011" s="54"/>
      <c r="AM6011" s="54"/>
      <c r="AN6011" s="54"/>
      <c r="AO6011" s="54"/>
      <c r="AP6011" s="54"/>
      <c r="AQ6011" s="54"/>
      <c r="AR6011" s="54"/>
      <c r="AS6011" s="54"/>
    </row>
    <row r="6012" spans="1:45" x14ac:dyDescent="0.3">
      <c r="X6012" s="54"/>
      <c r="Y6012" s="54">
        <f t="shared" ref="Y6012:AD6012" si="10385">Y6005</f>
        <v>6.4436999999999998</v>
      </c>
      <c r="Z6012" s="54">
        <f t="shared" si="10385"/>
        <v>4.9371</v>
      </c>
      <c r="AA6012" s="54">
        <f t="shared" si="10385"/>
        <v>11.350300000000001</v>
      </c>
      <c r="AB6012" s="54">
        <f t="shared" si="10385"/>
        <v>7.1900000000000006E-2</v>
      </c>
      <c r="AC6012" s="54">
        <f t="shared" si="10385"/>
        <v>6.2766000000000002</v>
      </c>
      <c r="AD6012" s="54">
        <f t="shared" si="10385"/>
        <v>11.042999999999999</v>
      </c>
      <c r="AE6012" s="54"/>
      <c r="AF6012" s="336"/>
      <c r="AG6012" s="336"/>
      <c r="AH6012" s="336"/>
      <c r="AI6012" s="54"/>
      <c r="AJ6012" s="54"/>
      <c r="AK6012" s="54"/>
      <c r="AL6012" s="54"/>
      <c r="AM6012" s="54"/>
      <c r="AN6012" s="54"/>
      <c r="AO6012" s="54"/>
      <c r="AP6012" s="54"/>
      <c r="AQ6012" s="54"/>
      <c r="AR6012" s="54"/>
      <c r="AS6012" s="54"/>
    </row>
    <row r="6013" spans="1:45" x14ac:dyDescent="0.3">
      <c r="D6013" s="56"/>
      <c r="X6013" s="336"/>
      <c r="Y6013" s="336">
        <f t="shared" ca="1" si="10361"/>
        <v>7.1704296932096873E-2</v>
      </c>
      <c r="Z6013" s="336">
        <f t="shared" ca="1" si="10361"/>
        <v>1.4876403848450574E-2</v>
      </c>
      <c r="AA6013" s="336">
        <f t="shared" ca="1" si="10361"/>
        <v>0.48112376070699137</v>
      </c>
      <c r="AB6013" s="336">
        <f t="shared" ca="1" si="10361"/>
        <v>-5.1350341439197193E-2</v>
      </c>
      <c r="AC6013" s="336">
        <f t="shared" ca="1" si="10361"/>
        <v>-2.6540435191394606E-2</v>
      </c>
      <c r="AD6013" s="336">
        <f t="shared" ca="1" si="10361"/>
        <v>-0.45629771812151232</v>
      </c>
      <c r="AE6013" s="336"/>
      <c r="AF6013" s="336"/>
      <c r="AG6013" s="336"/>
      <c r="AH6013" s="336"/>
      <c r="AI6013" s="54"/>
      <c r="AJ6013" s="54"/>
      <c r="AK6013" s="54"/>
      <c r="AL6013" s="336"/>
      <c r="AM6013" s="336"/>
      <c r="AN6013" s="336"/>
      <c r="AO6013" s="336"/>
      <c r="AP6013" s="54"/>
      <c r="AQ6013" s="336"/>
      <c r="AR6013" s="336"/>
      <c r="AS6013" s="336"/>
    </row>
    <row r="6014" spans="1:45" x14ac:dyDescent="0.3">
      <c r="C6014" s="54"/>
      <c r="D6014" s="56"/>
      <c r="Y6014" s="336">
        <f t="shared" ca="1" si="10361"/>
        <v>-0.1140834807764514</v>
      </c>
      <c r="Z6014" s="336">
        <f t="shared" ca="1" si="10361"/>
        <v>-0.69879912135356248</v>
      </c>
      <c r="AA6014" s="336">
        <f t="shared" ca="1" si="10361"/>
        <v>0.91369885339626666</v>
      </c>
      <c r="AB6014" s="336">
        <f t="shared" ca="1" si="10361"/>
        <v>-0.42785362626392215</v>
      </c>
      <c r="AC6014" s="336">
        <f t="shared" ca="1" si="10361"/>
        <v>-3.4912599129105951E-2</v>
      </c>
      <c r="AD6014" s="336">
        <f t="shared" ca="1" si="10361"/>
        <v>0.44853162588251416</v>
      </c>
      <c r="AE6014" s="55"/>
      <c r="AF6014" s="55"/>
      <c r="AG6014" s="55"/>
      <c r="AH6014" s="55"/>
      <c r="AI6014" s="55"/>
      <c r="AJ6014" s="55"/>
      <c r="AK6014" s="55"/>
      <c r="AL6014" s="55"/>
      <c r="AM6014" s="55"/>
      <c r="AN6014" s="55"/>
      <c r="AO6014" s="55"/>
      <c r="AP6014" s="55"/>
      <c r="AQ6014" s="55"/>
      <c r="AR6014" s="55"/>
      <c r="AS6014" s="55"/>
    </row>
    <row r="6015" spans="1:45" x14ac:dyDescent="0.3">
      <c r="B6015" s="54" t="s">
        <v>172</v>
      </c>
      <c r="C6015" s="53">
        <f>C6008</f>
        <v>0</v>
      </c>
      <c r="D6015" s="56" t="e">
        <f t="shared" ref="D6015:D6016" ca="1" si="10386">AJ6015</f>
        <v>#N/A</v>
      </c>
      <c r="E6015" s="52" t="e">
        <f t="shared" ref="E6015:W6015" si="10387">E6008</f>
        <v>#N/A</v>
      </c>
      <c r="F6015" s="52" t="e">
        <f t="shared" si="10387"/>
        <v>#N/A</v>
      </c>
      <c r="G6015" s="52" t="e">
        <f t="shared" si="10387"/>
        <v>#N/A</v>
      </c>
      <c r="H6015" s="52" t="e">
        <f t="shared" si="10387"/>
        <v>#N/A</v>
      </c>
      <c r="I6015" s="52" t="e">
        <f t="shared" si="10387"/>
        <v>#N/A</v>
      </c>
      <c r="J6015" s="52" t="e">
        <f t="shared" si="10387"/>
        <v>#N/A</v>
      </c>
      <c r="K6015" s="52" t="e">
        <f t="shared" si="10387"/>
        <v>#N/A</v>
      </c>
      <c r="L6015" s="52" t="e">
        <f t="shared" si="10387"/>
        <v>#N/A</v>
      </c>
      <c r="M6015" s="52" t="e">
        <f t="shared" si="10387"/>
        <v>#N/A</v>
      </c>
      <c r="N6015" s="52" t="e">
        <f t="shared" si="10387"/>
        <v>#N/A</v>
      </c>
      <c r="O6015" s="52" t="e">
        <f t="shared" si="10387"/>
        <v>#N/A</v>
      </c>
      <c r="P6015" s="52" t="e">
        <f t="shared" si="10387"/>
        <v>#N/A</v>
      </c>
      <c r="Q6015" s="52" t="e">
        <f t="shared" si="10387"/>
        <v>#N/A</v>
      </c>
      <c r="R6015" s="52" t="e">
        <f t="shared" si="10387"/>
        <v>#N/A</v>
      </c>
      <c r="S6015" s="52" t="e">
        <f t="shared" si="10387"/>
        <v>#N/A</v>
      </c>
      <c r="T6015" s="52" t="e">
        <f t="shared" si="10387"/>
        <v>#N/A</v>
      </c>
      <c r="U6015" s="52" t="e">
        <f t="shared" si="10387"/>
        <v>#N/A</v>
      </c>
      <c r="V6015" s="52" t="e">
        <f t="shared" si="10387"/>
        <v>#N/A</v>
      </c>
      <c r="W6015" s="52" t="e">
        <f t="shared" si="10387"/>
        <v>#N/A</v>
      </c>
      <c r="X6015" s="55" t="e">
        <f t="shared" ref="X6015:X6016" si="10388">(H6015-(O6015*P6015)/100-3*(J6015*K6015)/100)/2</f>
        <v>#N/A</v>
      </c>
      <c r="Y6015" s="55" t="e">
        <f t="shared" ref="Y6015:Y6016" si="10389">SUM(X6015,(J6015*K6015/100))/(F6015/100)</f>
        <v>#N/A</v>
      </c>
      <c r="Z6015" s="55" t="e">
        <f t="shared" ref="Z6015" si="10390">U6015*0.5+U6016*0.5</f>
        <v>#N/A</v>
      </c>
      <c r="AA6015" s="55" t="e">
        <f t="shared" ref="AA6015:AA6016" si="10391">J6015/Y6015</f>
        <v>#N/A</v>
      </c>
      <c r="AB6015" s="336" t="e">
        <f t="shared" ref="AB6015:AB6016" si="10392">X6015/(Y6015-J6015)</f>
        <v>#N/A</v>
      </c>
      <c r="AC6015" s="223" t="e">
        <f ca="1">INDEX(FGA_COEFFS,1,1)+Z6015*INDEX(FGA_COEFFS,1,2)+Y6015*INDEX(FGA_COEFFS,1,3)+R6015*INDEX(FGA_COEFFS,1,4)+Q6016*INDEX(FGA_COEFFS,1,5)+S6015*INDEX(FGA_COEFFS,1,6)+T6016*INDEX(FGA_COEFFS,1,7)+M6016*INDEX(FGA_COEFFS,1,8)+Y6019*Y6020</f>
        <v>#N/A</v>
      </c>
      <c r="AD6015" s="223" t="e">
        <f ca="1">INDEX(THREEPTA_COEFFS,1,1)+AC6015*INDEX(THREEPTA_COEFFS,1,2)+J6015*INDEX(THREEPTA_COEFFS,1,3)+AA6015*INDEX(THREEPTA_COEFFS,1,4)+K6015*INDEX(THREEPTA_COEFFS,1,5)+L6016*INDEX(THREEPTA_COEFFS,1,6)+Z6019*Z6020</f>
        <v>#N/A</v>
      </c>
      <c r="AE6015" s="223" t="e">
        <f ca="1">INDEX(THREEPTPCT_COEFFS,1,1)+K6015*INDEX(THREEPTPCT_COEFFS,1,2)+L6016*INDEX(THREEPTPCT_COEFFS,1,3)+AA6019*AA6020</f>
        <v>#N/A</v>
      </c>
      <c r="AF6015" s="55" t="e">
        <f t="shared" ref="AF6015:AF6016" ca="1" si="10393">AC6015-AD6015</f>
        <v>#N/A</v>
      </c>
      <c r="AG6015" s="223" t="e">
        <f ca="1">INDEX(TWOPTPCT_COEFFS,1,1)+AB6015*INDEX(TWOPTPCT_COEFFS,1,2)+I6016*INDEX(TWOPTPCT_COEFFS,1,3)+G6016*INDEX(TWOPTPCT_COEFFS,1,4)+L6016*INDEX(TWOPTPCT_COEFFS,1,5)+AB6019*AB6020</f>
        <v>#N/A</v>
      </c>
      <c r="AH6015" s="223" t="e">
        <f ca="1">INDEX(FTA_COEFFS,1,1)+O6015*INDEX(FTA_COEFFS,1,2)+N6016*INDEX(FTA_COEFFS,1,3)+(Q6015+R6015)*INDEX(FTA_COEFFS,1,4)+(Q6016+R6016)*INDEX(FTA_COEFFS,1,5)+M6016*INDEX(FTA_COEFFS,1,6)+AC6019*AC6020</f>
        <v>#N/A</v>
      </c>
      <c r="AI6015" s="223" t="e">
        <f ca="1">INDEX(FTPCT_COEFFS,1,1)+P6015*INDEX(FTPCT_COEFFS,1,2)+F6015*INDEX(FTPCT_COEFFS,1,3)+G6016*INDEX(FTPCT_COEFFS,1,4)+AD6019*AD6020</f>
        <v>#N/A</v>
      </c>
      <c r="AJ6015" s="338" t="e">
        <f t="shared" ref="AJ6015:AJ6016" ca="1" si="10394">AD6015*AE6015/100+AF6015*AG6015+AH6015*AI6015/100</f>
        <v>#N/A</v>
      </c>
      <c r="AK6015" s="55"/>
      <c r="AL6015" s="55"/>
      <c r="AM6015" s="55"/>
      <c r="AN6015" s="55"/>
      <c r="AO6015" s="55"/>
      <c r="AP6015" s="55"/>
      <c r="AQ6015" s="55"/>
      <c r="AR6015" s="55"/>
    </row>
    <row r="6016" spans="1:45" x14ac:dyDescent="0.3">
      <c r="B6016" s="54" t="s">
        <v>175</v>
      </c>
      <c r="C6016" s="54">
        <f>C6009</f>
        <v>0</v>
      </c>
      <c r="D6016" s="56" t="e">
        <f t="shared" ca="1" si="10386"/>
        <v>#N/A</v>
      </c>
      <c r="E6016" s="52" t="e">
        <f t="shared" ref="E6016:W6016" si="10395">E6009</f>
        <v>#N/A</v>
      </c>
      <c r="F6016" s="52" t="e">
        <f t="shared" si="10395"/>
        <v>#N/A</v>
      </c>
      <c r="G6016" s="52" t="e">
        <f t="shared" si="10395"/>
        <v>#N/A</v>
      </c>
      <c r="H6016" s="52" t="e">
        <f t="shared" si="10395"/>
        <v>#N/A</v>
      </c>
      <c r="I6016" s="52" t="e">
        <f t="shared" si="10395"/>
        <v>#N/A</v>
      </c>
      <c r="J6016" s="52" t="e">
        <f t="shared" si="10395"/>
        <v>#N/A</v>
      </c>
      <c r="K6016" s="52" t="e">
        <f t="shared" si="10395"/>
        <v>#N/A</v>
      </c>
      <c r="L6016" s="52" t="e">
        <f t="shared" si="10395"/>
        <v>#N/A</v>
      </c>
      <c r="M6016" s="52" t="e">
        <f t="shared" si="10395"/>
        <v>#N/A</v>
      </c>
      <c r="N6016" s="52" t="e">
        <f t="shared" si="10395"/>
        <v>#N/A</v>
      </c>
      <c r="O6016" s="52" t="e">
        <f t="shared" si="10395"/>
        <v>#N/A</v>
      </c>
      <c r="P6016" s="52" t="e">
        <f t="shared" si="10395"/>
        <v>#N/A</v>
      </c>
      <c r="Q6016" s="52" t="e">
        <f t="shared" si="10395"/>
        <v>#N/A</v>
      </c>
      <c r="R6016" s="52" t="e">
        <f t="shared" si="10395"/>
        <v>#N/A</v>
      </c>
      <c r="S6016" s="52" t="e">
        <f t="shared" si="10395"/>
        <v>#N/A</v>
      </c>
      <c r="T6016" s="52" t="e">
        <f t="shared" si="10395"/>
        <v>#N/A</v>
      </c>
      <c r="U6016" s="52" t="e">
        <f t="shared" si="10395"/>
        <v>#N/A</v>
      </c>
      <c r="V6016" s="52" t="e">
        <f t="shared" si="10395"/>
        <v>#N/A</v>
      </c>
      <c r="W6016" s="52" t="e">
        <f t="shared" si="10395"/>
        <v>#N/A</v>
      </c>
      <c r="X6016" s="55" t="e">
        <f t="shared" si="10388"/>
        <v>#N/A</v>
      </c>
      <c r="Y6016" s="55" t="e">
        <f t="shared" si="10389"/>
        <v>#N/A</v>
      </c>
      <c r="Z6016" s="55" t="e">
        <f t="shared" ref="Z6016" si="10396">Z6015</f>
        <v>#N/A</v>
      </c>
      <c r="AA6016" s="55" t="e">
        <f t="shared" si="10391"/>
        <v>#N/A</v>
      </c>
      <c r="AB6016" s="336" t="e">
        <f t="shared" si="10392"/>
        <v>#N/A</v>
      </c>
      <c r="AC6016" s="223" t="e">
        <f ca="1">INDEX(FGA_COEFFS,1,1)+Z6016*INDEX(FGA_COEFFS,1,2)+Y6016*INDEX(FGA_COEFFS,1,3)+R6016*INDEX(FGA_COEFFS,1,4)+Q6015*INDEX(FGA_COEFFS,1,5)+S6016*INDEX(FGA_COEFFS,1,6)+T6015*INDEX(FGA_COEFFS,1,7)+M6015*INDEX(FGA_COEFFS,1,8)+Y6019*Y6021</f>
        <v>#N/A</v>
      </c>
      <c r="AD6016" s="223" t="e">
        <f ca="1">INDEX(THREEPTA_COEFFS,1,1)+AC6016*INDEX(THREEPTA_COEFFS,1,2)+J6016*INDEX(THREEPTA_COEFFS,1,3)+AA6016*INDEX(THREEPTA_COEFFS,1,4)+K6016*INDEX(THREEPTA_COEFFS,1,5)+L6015*INDEX(THREEPTA_COEFFS,1,6)+Z6019*Z6021</f>
        <v>#N/A</v>
      </c>
      <c r="AE6016" s="223" t="e">
        <f ca="1">INDEX(THREEPTPCT_COEFFS,1,1)+K6016*INDEX(THREEPTPCT_COEFFS,1,2)+L6015*INDEX(THREEPTPCT_COEFFS,1,3)+AA6019*AA6021</f>
        <v>#N/A</v>
      </c>
      <c r="AF6016" s="55" t="e">
        <f t="shared" ca="1" si="10393"/>
        <v>#N/A</v>
      </c>
      <c r="AG6016" s="223" t="e">
        <f ca="1">INDEX(TWOPTPCT_COEFFS,1,1)+AB6016*INDEX(TWOPTPCT_COEFFS,1,2)+I6015*INDEX(TWOPTPCT_COEFFS,1,3)+G6015*INDEX(TWOPTPCT_COEFFS,1,4)+L6015*INDEX(TWOPTPCT_COEFFS,1,5)+AB6019*AB6021</f>
        <v>#N/A</v>
      </c>
      <c r="AH6016" s="223" t="e">
        <f ca="1">INDEX(FTA_COEFFS,1,1)+O6016*INDEX(FTA_COEFFS,1,2)+N6015*INDEX(FTA_COEFFS,1,3)+(Q6016+R6016)*INDEX(FTA_COEFFS,1,4)+(Q6015+R6015)*INDEX(FTA_COEFFS,1,5)+M6015*INDEX(FTA_COEFFS,1,6)+AC6019*AC6021</f>
        <v>#N/A</v>
      </c>
      <c r="AI6016" s="223" t="e">
        <f ca="1">INDEX(FTPCT_COEFFS,1,1)+P6016*INDEX(FTPCT_COEFFS,1,2)+F6016*INDEX(FTPCT_COEFFS,1,3)+G6015*INDEX(FTPCT_COEFFS,1,4)+AD6019*AD6021</f>
        <v>#N/A</v>
      </c>
      <c r="AJ6016" s="338" t="e">
        <f t="shared" ca="1" si="10394"/>
        <v>#N/A</v>
      </c>
      <c r="AK6016" s="55"/>
      <c r="AL6016" s="55"/>
      <c r="AM6016" s="55"/>
      <c r="AN6016" s="55"/>
      <c r="AO6016" s="55"/>
      <c r="AP6016" s="55"/>
      <c r="AQ6016" s="55"/>
      <c r="AR6016" s="55"/>
    </row>
    <row r="6017" spans="1:45" x14ac:dyDescent="0.3">
      <c r="A6017" s="54" t="e">
        <f ca="1">IF(D6015&gt;(D6016+(AVERAGE(V6015,W6015)-AVERAGE(V6016,W6016))/2)+2.5,C6015,IF(D6016&gt;(D6015+(AVERAGE(V6016,W6016)-AVERAGE(V6015,W6015))/2)+2.5,C6016,"Close"))</f>
        <v>#N/A</v>
      </c>
      <c r="B6017" s="64" t="e">
        <f ca="1">IF(D6016&gt;D6015,C6016,C6015)</f>
        <v>#N/A</v>
      </c>
      <c r="D6017" s="56"/>
      <c r="X6017" s="55"/>
      <c r="Y6017" s="55"/>
      <c r="Z6017" s="55"/>
      <c r="AA6017" s="55"/>
      <c r="AB6017" s="55"/>
      <c r="AC6017" s="337"/>
      <c r="AD6017" s="337"/>
      <c r="AE6017" s="337"/>
      <c r="AF6017" s="337"/>
      <c r="AG6017" s="337"/>
      <c r="AH6017" s="337"/>
      <c r="AI6017" s="337"/>
      <c r="AJ6017" s="337"/>
      <c r="AK6017" s="337"/>
      <c r="AL6017" s="337"/>
      <c r="AM6017" s="55"/>
      <c r="AN6017" s="55"/>
      <c r="AO6017" s="55"/>
      <c r="AP6017" s="55"/>
      <c r="AQ6017" s="55"/>
      <c r="AR6017" s="55"/>
      <c r="AS6017" s="55"/>
    </row>
    <row r="6018" spans="1:45" x14ac:dyDescent="0.3">
      <c r="X6018" s="54" t="s">
        <v>1305</v>
      </c>
      <c r="Y6018" s="54" t="s">
        <v>128</v>
      </c>
      <c r="Z6018" s="54" t="s">
        <v>157</v>
      </c>
      <c r="AA6018" s="54" t="s">
        <v>151</v>
      </c>
      <c r="AB6018" s="54" t="s">
        <v>1327</v>
      </c>
      <c r="AC6018" s="54" t="s">
        <v>129</v>
      </c>
      <c r="AD6018" s="54" t="s">
        <v>116</v>
      </c>
      <c r="AE6018" s="54"/>
      <c r="AF6018" s="54"/>
      <c r="AG6018" s="54"/>
      <c r="AH6018" s="54"/>
      <c r="AI6018" s="54"/>
      <c r="AJ6018" s="54"/>
      <c r="AK6018" s="54"/>
      <c r="AL6018" s="54"/>
      <c r="AM6018" s="54"/>
      <c r="AN6018" s="54"/>
      <c r="AO6018" s="54"/>
      <c r="AP6018" s="54"/>
      <c r="AQ6018" s="54"/>
      <c r="AR6018" s="54"/>
      <c r="AS6018" s="54"/>
    </row>
    <row r="6019" spans="1:45" x14ac:dyDescent="0.3">
      <c r="X6019" s="54"/>
      <c r="Y6019" s="54">
        <f t="shared" ref="Y6019:AD6019" si="10397">Y6012</f>
        <v>6.4436999999999998</v>
      </c>
      <c r="Z6019" s="54">
        <f t="shared" si="10397"/>
        <v>4.9371</v>
      </c>
      <c r="AA6019" s="54">
        <f t="shared" si="10397"/>
        <v>11.350300000000001</v>
      </c>
      <c r="AB6019" s="54">
        <f t="shared" si="10397"/>
        <v>7.1900000000000006E-2</v>
      </c>
      <c r="AC6019" s="54">
        <f t="shared" si="10397"/>
        <v>6.2766000000000002</v>
      </c>
      <c r="AD6019" s="54">
        <f t="shared" si="10397"/>
        <v>11.042999999999999</v>
      </c>
      <c r="AE6019" s="54"/>
      <c r="AF6019" s="336"/>
      <c r="AG6019" s="336"/>
      <c r="AH6019" s="336"/>
      <c r="AI6019" s="54"/>
      <c r="AJ6019" s="54"/>
      <c r="AK6019" s="54"/>
      <c r="AL6019" s="54"/>
      <c r="AM6019" s="54"/>
      <c r="AN6019" s="54"/>
      <c r="AO6019" s="54"/>
      <c r="AP6019" s="54"/>
      <c r="AQ6019" s="54"/>
      <c r="AR6019" s="54"/>
      <c r="AS6019" s="54"/>
    </row>
    <row r="6020" spans="1:45" x14ac:dyDescent="0.3">
      <c r="D6020" s="56"/>
      <c r="X6020" s="336"/>
      <c r="Y6020" s="336">
        <f t="shared" ca="1" si="10361"/>
        <v>0.98947624844389792</v>
      </c>
      <c r="Z6020" s="336">
        <f t="shared" ca="1" si="10361"/>
        <v>0.76084757231919176</v>
      </c>
      <c r="AA6020" s="336">
        <f t="shared" ca="1" si="10361"/>
        <v>3.261225502936832E-2</v>
      </c>
      <c r="AB6020" s="336">
        <f t="shared" ca="1" si="10361"/>
        <v>1.0923385778698608E-2</v>
      </c>
      <c r="AC6020" s="336">
        <f t="shared" ca="1" si="10361"/>
        <v>0.72094119558741276</v>
      </c>
      <c r="AD6020" s="336">
        <f t="shared" ca="1" si="10361"/>
        <v>0.1810130062763054</v>
      </c>
      <c r="AE6020" s="336"/>
      <c r="AF6020" s="336"/>
      <c r="AG6020" s="336"/>
      <c r="AH6020" s="336"/>
      <c r="AI6020" s="54"/>
      <c r="AJ6020" s="54"/>
      <c r="AK6020" s="54"/>
      <c r="AL6020" s="336"/>
      <c r="AM6020" s="336"/>
      <c r="AN6020" s="336"/>
      <c r="AO6020" s="336"/>
      <c r="AP6020" s="54"/>
      <c r="AQ6020" s="336"/>
      <c r="AR6020" s="336"/>
      <c r="AS6020" s="336"/>
    </row>
    <row r="6021" spans="1:45" x14ac:dyDescent="0.3">
      <c r="C6021" s="54"/>
      <c r="D6021" s="56"/>
      <c r="Y6021" s="336">
        <f t="shared" ca="1" si="10361"/>
        <v>-0.17794173423776799</v>
      </c>
      <c r="Z6021" s="336">
        <f t="shared" ca="1" si="10361"/>
        <v>-0.16835315895694652</v>
      </c>
      <c r="AA6021" s="336">
        <f t="shared" ca="1" si="10361"/>
        <v>0.33179890569671583</v>
      </c>
      <c r="AB6021" s="336">
        <f t="shared" ca="1" si="10361"/>
        <v>0.30698968551970607</v>
      </c>
      <c r="AC6021" s="336">
        <f t="shared" ca="1" si="10361"/>
        <v>0.38901871271769867</v>
      </c>
      <c r="AD6021" s="336">
        <f t="shared" ca="1" si="10361"/>
        <v>-1.4448782814991797E-2</v>
      </c>
      <c r="AE6021" s="55"/>
      <c r="AF6021" s="55"/>
      <c r="AG6021" s="55"/>
      <c r="AH6021" s="55"/>
      <c r="AI6021" s="55"/>
      <c r="AJ6021" s="55"/>
      <c r="AK6021" s="55"/>
      <c r="AL6021" s="55"/>
      <c r="AM6021" s="55"/>
      <c r="AN6021" s="55"/>
      <c r="AO6021" s="55"/>
      <c r="AP6021" s="55"/>
      <c r="AQ6021" s="55"/>
      <c r="AR6021" s="55"/>
      <c r="AS6021" s="55"/>
    </row>
    <row r="6022" spans="1:45" x14ac:dyDescent="0.3">
      <c r="B6022" s="54" t="s">
        <v>172</v>
      </c>
      <c r="C6022" s="53">
        <f>C6015</f>
        <v>0</v>
      </c>
      <c r="D6022" s="56" t="e">
        <f t="shared" ref="D6022:D6023" ca="1" si="10398">AJ6022</f>
        <v>#N/A</v>
      </c>
      <c r="E6022" s="52" t="e">
        <f t="shared" ref="E6022:W6022" si="10399">E6015</f>
        <v>#N/A</v>
      </c>
      <c r="F6022" s="52" t="e">
        <f t="shared" si="10399"/>
        <v>#N/A</v>
      </c>
      <c r="G6022" s="52" t="e">
        <f t="shared" si="10399"/>
        <v>#N/A</v>
      </c>
      <c r="H6022" s="52" t="e">
        <f t="shared" si="10399"/>
        <v>#N/A</v>
      </c>
      <c r="I6022" s="52" t="e">
        <f t="shared" si="10399"/>
        <v>#N/A</v>
      </c>
      <c r="J6022" s="52" t="e">
        <f t="shared" si="10399"/>
        <v>#N/A</v>
      </c>
      <c r="K6022" s="52" t="e">
        <f t="shared" si="10399"/>
        <v>#N/A</v>
      </c>
      <c r="L6022" s="52" t="e">
        <f t="shared" si="10399"/>
        <v>#N/A</v>
      </c>
      <c r="M6022" s="52" t="e">
        <f t="shared" si="10399"/>
        <v>#N/A</v>
      </c>
      <c r="N6022" s="52" t="e">
        <f t="shared" si="10399"/>
        <v>#N/A</v>
      </c>
      <c r="O6022" s="52" t="e">
        <f t="shared" si="10399"/>
        <v>#N/A</v>
      </c>
      <c r="P6022" s="52" t="e">
        <f t="shared" si="10399"/>
        <v>#N/A</v>
      </c>
      <c r="Q6022" s="52" t="e">
        <f t="shared" si="10399"/>
        <v>#N/A</v>
      </c>
      <c r="R6022" s="52" t="e">
        <f t="shared" si="10399"/>
        <v>#N/A</v>
      </c>
      <c r="S6022" s="52" t="e">
        <f t="shared" si="10399"/>
        <v>#N/A</v>
      </c>
      <c r="T6022" s="52" t="e">
        <f t="shared" si="10399"/>
        <v>#N/A</v>
      </c>
      <c r="U6022" s="52" t="e">
        <f t="shared" si="10399"/>
        <v>#N/A</v>
      </c>
      <c r="V6022" s="52" t="e">
        <f t="shared" si="10399"/>
        <v>#N/A</v>
      </c>
      <c r="W6022" s="52" t="e">
        <f t="shared" si="10399"/>
        <v>#N/A</v>
      </c>
      <c r="X6022" s="55" t="e">
        <f t="shared" ref="X6022:X6023" si="10400">(H6022-(O6022*P6022)/100-3*(J6022*K6022)/100)/2</f>
        <v>#N/A</v>
      </c>
      <c r="Y6022" s="55" t="e">
        <f t="shared" ref="Y6022:Y6023" si="10401">SUM(X6022,(J6022*K6022/100))/(F6022/100)</f>
        <v>#N/A</v>
      </c>
      <c r="Z6022" s="55" t="e">
        <f t="shared" ref="Z6022" si="10402">U6022*0.5+U6023*0.5</f>
        <v>#N/A</v>
      </c>
      <c r="AA6022" s="55" t="e">
        <f t="shared" ref="AA6022:AA6023" si="10403">J6022/Y6022</f>
        <v>#N/A</v>
      </c>
      <c r="AB6022" s="336" t="e">
        <f t="shared" ref="AB6022:AB6023" si="10404">X6022/(Y6022-J6022)</f>
        <v>#N/A</v>
      </c>
      <c r="AC6022" s="223" t="e">
        <f ca="1">INDEX(FGA_COEFFS,1,1)+Z6022*INDEX(FGA_COEFFS,1,2)+Y6022*INDEX(FGA_COEFFS,1,3)+R6022*INDEX(FGA_COEFFS,1,4)+Q6023*INDEX(FGA_COEFFS,1,5)+S6022*INDEX(FGA_COEFFS,1,6)+T6023*INDEX(FGA_COEFFS,1,7)+M6023*INDEX(FGA_COEFFS,1,8)+Y6026*Y6027</f>
        <v>#N/A</v>
      </c>
      <c r="AD6022" s="223" t="e">
        <f ca="1">INDEX(THREEPTA_COEFFS,1,1)+AC6022*INDEX(THREEPTA_COEFFS,1,2)+J6022*INDEX(THREEPTA_COEFFS,1,3)+AA6022*INDEX(THREEPTA_COEFFS,1,4)+K6022*INDEX(THREEPTA_COEFFS,1,5)+L6023*INDEX(THREEPTA_COEFFS,1,6)+Z6026*Z6027</f>
        <v>#N/A</v>
      </c>
      <c r="AE6022" s="223" t="e">
        <f ca="1">INDEX(THREEPTPCT_COEFFS,1,1)+K6022*INDEX(THREEPTPCT_COEFFS,1,2)+L6023*INDEX(THREEPTPCT_COEFFS,1,3)+AA6026*AA6027</f>
        <v>#N/A</v>
      </c>
      <c r="AF6022" s="55" t="e">
        <f t="shared" ref="AF6022:AF6023" ca="1" si="10405">AC6022-AD6022</f>
        <v>#N/A</v>
      </c>
      <c r="AG6022" s="223" t="e">
        <f ca="1">INDEX(TWOPTPCT_COEFFS,1,1)+AB6022*INDEX(TWOPTPCT_COEFFS,1,2)+I6023*INDEX(TWOPTPCT_COEFFS,1,3)+G6023*INDEX(TWOPTPCT_COEFFS,1,4)+L6023*INDEX(TWOPTPCT_COEFFS,1,5)+AB6026*AB6027</f>
        <v>#N/A</v>
      </c>
      <c r="AH6022" s="223" t="e">
        <f ca="1">INDEX(FTA_COEFFS,1,1)+O6022*INDEX(FTA_COEFFS,1,2)+N6023*INDEX(FTA_COEFFS,1,3)+(Q6022+R6022)*INDEX(FTA_COEFFS,1,4)+(Q6023+R6023)*INDEX(FTA_COEFFS,1,5)+M6023*INDEX(FTA_COEFFS,1,6)+AC6026*AC6027</f>
        <v>#N/A</v>
      </c>
      <c r="AI6022" s="223" t="e">
        <f ca="1">INDEX(FTPCT_COEFFS,1,1)+P6022*INDEX(FTPCT_COEFFS,1,2)+F6022*INDEX(FTPCT_COEFFS,1,3)+G6023*INDEX(FTPCT_COEFFS,1,4)+AD6026*AD6027</f>
        <v>#N/A</v>
      </c>
      <c r="AJ6022" s="338" t="e">
        <f t="shared" ref="AJ6022:AJ6023" ca="1" si="10406">AD6022*AE6022/100+AF6022*AG6022+AH6022*AI6022/100</f>
        <v>#N/A</v>
      </c>
      <c r="AK6022" s="55"/>
      <c r="AL6022" s="55"/>
      <c r="AM6022" s="55"/>
      <c r="AN6022" s="55"/>
      <c r="AO6022" s="55"/>
      <c r="AP6022" s="55"/>
      <c r="AQ6022" s="55"/>
      <c r="AR6022" s="55"/>
    </row>
    <row r="6023" spans="1:45" x14ac:dyDescent="0.3">
      <c r="B6023" s="54" t="s">
        <v>175</v>
      </c>
      <c r="C6023" s="54">
        <f>C6016</f>
        <v>0</v>
      </c>
      <c r="D6023" s="56" t="e">
        <f t="shared" ca="1" si="10398"/>
        <v>#N/A</v>
      </c>
      <c r="E6023" s="52" t="e">
        <f t="shared" ref="E6023:W6023" si="10407">E6016</f>
        <v>#N/A</v>
      </c>
      <c r="F6023" s="52" t="e">
        <f t="shared" si="10407"/>
        <v>#N/A</v>
      </c>
      <c r="G6023" s="52" t="e">
        <f t="shared" si="10407"/>
        <v>#N/A</v>
      </c>
      <c r="H6023" s="52" t="e">
        <f t="shared" si="10407"/>
        <v>#N/A</v>
      </c>
      <c r="I6023" s="52" t="e">
        <f t="shared" si="10407"/>
        <v>#N/A</v>
      </c>
      <c r="J6023" s="52" t="e">
        <f t="shared" si="10407"/>
        <v>#N/A</v>
      </c>
      <c r="K6023" s="52" t="e">
        <f t="shared" si="10407"/>
        <v>#N/A</v>
      </c>
      <c r="L6023" s="52" t="e">
        <f t="shared" si="10407"/>
        <v>#N/A</v>
      </c>
      <c r="M6023" s="52" t="e">
        <f t="shared" si="10407"/>
        <v>#N/A</v>
      </c>
      <c r="N6023" s="52" t="e">
        <f t="shared" si="10407"/>
        <v>#N/A</v>
      </c>
      <c r="O6023" s="52" t="e">
        <f t="shared" si="10407"/>
        <v>#N/A</v>
      </c>
      <c r="P6023" s="52" t="e">
        <f t="shared" si="10407"/>
        <v>#N/A</v>
      </c>
      <c r="Q6023" s="52" t="e">
        <f t="shared" si="10407"/>
        <v>#N/A</v>
      </c>
      <c r="R6023" s="52" t="e">
        <f t="shared" si="10407"/>
        <v>#N/A</v>
      </c>
      <c r="S6023" s="52" t="e">
        <f t="shared" si="10407"/>
        <v>#N/A</v>
      </c>
      <c r="T6023" s="52" t="e">
        <f t="shared" si="10407"/>
        <v>#N/A</v>
      </c>
      <c r="U6023" s="52" t="e">
        <f t="shared" si="10407"/>
        <v>#N/A</v>
      </c>
      <c r="V6023" s="52" t="e">
        <f t="shared" si="10407"/>
        <v>#N/A</v>
      </c>
      <c r="W6023" s="52" t="e">
        <f t="shared" si="10407"/>
        <v>#N/A</v>
      </c>
      <c r="X6023" s="55" t="e">
        <f t="shared" si="10400"/>
        <v>#N/A</v>
      </c>
      <c r="Y6023" s="55" t="e">
        <f t="shared" si="10401"/>
        <v>#N/A</v>
      </c>
      <c r="Z6023" s="55" t="e">
        <f t="shared" ref="Z6023" si="10408">Z6022</f>
        <v>#N/A</v>
      </c>
      <c r="AA6023" s="55" t="e">
        <f t="shared" si="10403"/>
        <v>#N/A</v>
      </c>
      <c r="AB6023" s="336" t="e">
        <f t="shared" si="10404"/>
        <v>#N/A</v>
      </c>
      <c r="AC6023" s="223" t="e">
        <f ca="1">INDEX(FGA_COEFFS,1,1)+Z6023*INDEX(FGA_COEFFS,1,2)+Y6023*INDEX(FGA_COEFFS,1,3)+R6023*INDEX(FGA_COEFFS,1,4)+Q6022*INDEX(FGA_COEFFS,1,5)+S6023*INDEX(FGA_COEFFS,1,6)+T6022*INDEX(FGA_COEFFS,1,7)+M6022*INDEX(FGA_COEFFS,1,8)+Y6026*Y6028</f>
        <v>#N/A</v>
      </c>
      <c r="AD6023" s="223" t="e">
        <f ca="1">INDEX(THREEPTA_COEFFS,1,1)+AC6023*INDEX(THREEPTA_COEFFS,1,2)+J6023*INDEX(THREEPTA_COEFFS,1,3)+AA6023*INDEX(THREEPTA_COEFFS,1,4)+K6023*INDEX(THREEPTA_COEFFS,1,5)+L6022*INDEX(THREEPTA_COEFFS,1,6)+Z6026*Z6028</f>
        <v>#N/A</v>
      </c>
      <c r="AE6023" s="223" t="e">
        <f ca="1">INDEX(THREEPTPCT_COEFFS,1,1)+K6023*INDEX(THREEPTPCT_COEFFS,1,2)+L6022*INDEX(THREEPTPCT_COEFFS,1,3)+AA6026*AA6028</f>
        <v>#N/A</v>
      </c>
      <c r="AF6023" s="55" t="e">
        <f t="shared" ca="1" si="10405"/>
        <v>#N/A</v>
      </c>
      <c r="AG6023" s="223" t="e">
        <f ca="1">INDEX(TWOPTPCT_COEFFS,1,1)+AB6023*INDEX(TWOPTPCT_COEFFS,1,2)+I6022*INDEX(TWOPTPCT_COEFFS,1,3)+G6022*INDEX(TWOPTPCT_COEFFS,1,4)+L6022*INDEX(TWOPTPCT_COEFFS,1,5)+AB6026*AB6028</f>
        <v>#N/A</v>
      </c>
      <c r="AH6023" s="223" t="e">
        <f ca="1">INDEX(FTA_COEFFS,1,1)+O6023*INDEX(FTA_COEFFS,1,2)+N6022*INDEX(FTA_COEFFS,1,3)+(Q6023+R6023)*INDEX(FTA_COEFFS,1,4)+(Q6022+R6022)*INDEX(FTA_COEFFS,1,5)+M6022*INDEX(FTA_COEFFS,1,6)+AC6026*AC6028</f>
        <v>#N/A</v>
      </c>
      <c r="AI6023" s="223" t="e">
        <f ca="1">INDEX(FTPCT_COEFFS,1,1)+P6023*INDEX(FTPCT_COEFFS,1,2)+F6023*INDEX(FTPCT_COEFFS,1,3)+G6022*INDEX(FTPCT_COEFFS,1,4)+AD6026*AD6028</f>
        <v>#N/A</v>
      </c>
      <c r="AJ6023" s="338" t="e">
        <f t="shared" ca="1" si="10406"/>
        <v>#N/A</v>
      </c>
      <c r="AK6023" s="55"/>
      <c r="AL6023" s="55"/>
      <c r="AM6023" s="55"/>
      <c r="AN6023" s="55"/>
      <c r="AO6023" s="55"/>
      <c r="AP6023" s="55"/>
      <c r="AQ6023" s="55"/>
      <c r="AR6023" s="55"/>
    </row>
    <row r="6024" spans="1:45" x14ac:dyDescent="0.3">
      <c r="A6024" s="54" t="e">
        <f ca="1">IF(D6022&gt;(D6023+(AVERAGE(V6022,W6022)-AVERAGE(V6023,W6023))/2)+2.5,C6022,IF(D6023&gt;(D6022+(AVERAGE(V6023,W6023)-AVERAGE(V6022,W6022))/2)+2.5,C6023,"Close"))</f>
        <v>#N/A</v>
      </c>
      <c r="B6024" s="64" t="e">
        <f ca="1">IF(D6023&gt;D6022,C6023,C6022)</f>
        <v>#N/A</v>
      </c>
      <c r="D6024" s="56"/>
      <c r="X6024" s="55"/>
      <c r="Y6024" s="55"/>
      <c r="Z6024" s="55"/>
      <c r="AA6024" s="55"/>
      <c r="AB6024" s="55"/>
      <c r="AC6024" s="337"/>
      <c r="AD6024" s="337"/>
      <c r="AE6024" s="337"/>
      <c r="AF6024" s="337"/>
      <c r="AG6024" s="337"/>
      <c r="AH6024" s="337"/>
      <c r="AI6024" s="337"/>
      <c r="AJ6024" s="337"/>
      <c r="AK6024" s="337"/>
      <c r="AL6024" s="337"/>
      <c r="AM6024" s="55"/>
      <c r="AN6024" s="55"/>
      <c r="AO6024" s="55"/>
      <c r="AP6024" s="55"/>
      <c r="AQ6024" s="55"/>
      <c r="AR6024" s="55"/>
      <c r="AS6024" s="55"/>
    </row>
    <row r="6025" spans="1:45" x14ac:dyDescent="0.3">
      <c r="X6025" s="54" t="s">
        <v>1305</v>
      </c>
      <c r="Y6025" s="54" t="s">
        <v>128</v>
      </c>
      <c r="Z6025" s="54" t="s">
        <v>157</v>
      </c>
      <c r="AA6025" s="54" t="s">
        <v>151</v>
      </c>
      <c r="AB6025" s="54" t="s">
        <v>1327</v>
      </c>
      <c r="AC6025" s="54" t="s">
        <v>129</v>
      </c>
      <c r="AD6025" s="54" t="s">
        <v>116</v>
      </c>
      <c r="AE6025" s="54"/>
      <c r="AF6025" s="54"/>
      <c r="AG6025" s="54"/>
      <c r="AH6025" s="54"/>
      <c r="AI6025" s="54"/>
      <c r="AJ6025" s="54"/>
      <c r="AK6025" s="54"/>
      <c r="AL6025" s="54"/>
      <c r="AM6025" s="54"/>
      <c r="AN6025" s="54"/>
      <c r="AO6025" s="54"/>
      <c r="AP6025" s="54"/>
      <c r="AQ6025" s="54"/>
      <c r="AR6025" s="54"/>
      <c r="AS6025" s="54"/>
    </row>
    <row r="6026" spans="1:45" x14ac:dyDescent="0.3">
      <c r="X6026" s="54"/>
      <c r="Y6026" s="54">
        <f t="shared" ref="Y6026:AD6026" si="10409">Y6019</f>
        <v>6.4436999999999998</v>
      </c>
      <c r="Z6026" s="54">
        <f t="shared" si="10409"/>
        <v>4.9371</v>
      </c>
      <c r="AA6026" s="54">
        <f t="shared" si="10409"/>
        <v>11.350300000000001</v>
      </c>
      <c r="AB6026" s="54">
        <f t="shared" si="10409"/>
        <v>7.1900000000000006E-2</v>
      </c>
      <c r="AC6026" s="54">
        <f t="shared" si="10409"/>
        <v>6.2766000000000002</v>
      </c>
      <c r="AD6026" s="54">
        <f t="shared" si="10409"/>
        <v>11.042999999999999</v>
      </c>
      <c r="AE6026" s="54"/>
      <c r="AF6026" s="336"/>
      <c r="AG6026" s="336"/>
      <c r="AH6026" s="336"/>
      <c r="AI6026" s="54"/>
      <c r="AJ6026" s="54"/>
      <c r="AK6026" s="54"/>
      <c r="AL6026" s="54"/>
      <c r="AM6026" s="54"/>
      <c r="AN6026" s="54"/>
      <c r="AO6026" s="54"/>
      <c r="AP6026" s="54"/>
      <c r="AQ6026" s="54"/>
      <c r="AR6026" s="54"/>
      <c r="AS6026" s="54"/>
    </row>
    <row r="6027" spans="1:45" x14ac:dyDescent="0.3">
      <c r="D6027" s="56"/>
      <c r="X6027" s="336"/>
      <c r="Y6027" s="336">
        <f t="shared" ca="1" si="10361"/>
        <v>-0.32147300525052841</v>
      </c>
      <c r="Z6027" s="336">
        <f t="shared" ca="1" si="10361"/>
        <v>-0.3235487849814031</v>
      </c>
      <c r="AA6027" s="336">
        <f t="shared" ca="1" si="10361"/>
        <v>1.2921511427290922</v>
      </c>
      <c r="AB6027" s="336">
        <f t="shared" ca="1" si="10361"/>
        <v>1.9492719137474523E-2</v>
      </c>
      <c r="AC6027" s="336">
        <f t="shared" ca="1" si="10361"/>
        <v>1.1817113229539951</v>
      </c>
      <c r="AD6027" s="336">
        <f t="shared" ca="1" si="10361"/>
        <v>-0.53107877625119304</v>
      </c>
      <c r="AE6027" s="336"/>
      <c r="AF6027" s="336"/>
      <c r="AG6027" s="336"/>
      <c r="AH6027" s="336"/>
      <c r="AI6027" s="54"/>
      <c r="AJ6027" s="54"/>
      <c r="AK6027" s="54"/>
      <c r="AL6027" s="336"/>
      <c r="AM6027" s="336"/>
      <c r="AN6027" s="336"/>
      <c r="AO6027" s="336"/>
      <c r="AP6027" s="54"/>
      <c r="AQ6027" s="336"/>
      <c r="AR6027" s="336"/>
      <c r="AS6027" s="336"/>
    </row>
    <row r="6028" spans="1:45" x14ac:dyDescent="0.3">
      <c r="C6028" s="54"/>
      <c r="D6028" s="56"/>
      <c r="Y6028" s="336">
        <f t="shared" ca="1" si="10361"/>
        <v>-8.5739728674526974E-3</v>
      </c>
      <c r="Z6028" s="336">
        <f t="shared" ca="1" si="10361"/>
        <v>1.0607740387821385</v>
      </c>
      <c r="AA6028" s="336">
        <f t="shared" ca="1" si="10361"/>
        <v>-0.86602873432131722</v>
      </c>
      <c r="AB6028" s="336">
        <f t="shared" ca="1" si="10361"/>
        <v>2.2367221029283589E-2</v>
      </c>
      <c r="AC6028" s="336">
        <f t="shared" ca="1" si="10361"/>
        <v>1.4162627909555725</v>
      </c>
      <c r="AD6028" s="336">
        <f t="shared" ca="1" si="10361"/>
        <v>0.81593538814615041</v>
      </c>
      <c r="AE6028" s="55"/>
      <c r="AF6028" s="55"/>
      <c r="AG6028" s="55"/>
      <c r="AH6028" s="55"/>
      <c r="AI6028" s="55"/>
      <c r="AJ6028" s="55"/>
      <c r="AK6028" s="55"/>
      <c r="AL6028" s="55"/>
      <c r="AM6028" s="55"/>
      <c r="AN6028" s="55"/>
      <c r="AO6028" s="55"/>
      <c r="AP6028" s="55"/>
      <c r="AQ6028" s="55"/>
      <c r="AR6028" s="55"/>
      <c r="AS6028" s="55"/>
    </row>
    <row r="6029" spans="1:45" x14ac:dyDescent="0.3">
      <c r="B6029" s="54" t="s">
        <v>172</v>
      </c>
      <c r="C6029" s="53">
        <f>C6022</f>
        <v>0</v>
      </c>
      <c r="D6029" s="56" t="e">
        <f t="shared" ref="D6029:D6030" ca="1" si="10410">AJ6029</f>
        <v>#N/A</v>
      </c>
      <c r="E6029" s="52" t="e">
        <f t="shared" ref="E6029:W6029" si="10411">E6022</f>
        <v>#N/A</v>
      </c>
      <c r="F6029" s="52" t="e">
        <f t="shared" si="10411"/>
        <v>#N/A</v>
      </c>
      <c r="G6029" s="52" t="e">
        <f t="shared" si="10411"/>
        <v>#N/A</v>
      </c>
      <c r="H6029" s="52" t="e">
        <f t="shared" si="10411"/>
        <v>#N/A</v>
      </c>
      <c r="I6029" s="52" t="e">
        <f t="shared" si="10411"/>
        <v>#N/A</v>
      </c>
      <c r="J6029" s="52" t="e">
        <f t="shared" si="10411"/>
        <v>#N/A</v>
      </c>
      <c r="K6029" s="52" t="e">
        <f t="shared" si="10411"/>
        <v>#N/A</v>
      </c>
      <c r="L6029" s="52" t="e">
        <f t="shared" si="10411"/>
        <v>#N/A</v>
      </c>
      <c r="M6029" s="52" t="e">
        <f t="shared" si="10411"/>
        <v>#N/A</v>
      </c>
      <c r="N6029" s="52" t="e">
        <f t="shared" si="10411"/>
        <v>#N/A</v>
      </c>
      <c r="O6029" s="52" t="e">
        <f t="shared" si="10411"/>
        <v>#N/A</v>
      </c>
      <c r="P6029" s="52" t="e">
        <f t="shared" si="10411"/>
        <v>#N/A</v>
      </c>
      <c r="Q6029" s="52" t="e">
        <f t="shared" si="10411"/>
        <v>#N/A</v>
      </c>
      <c r="R6029" s="52" t="e">
        <f t="shared" si="10411"/>
        <v>#N/A</v>
      </c>
      <c r="S6029" s="52" t="e">
        <f t="shared" si="10411"/>
        <v>#N/A</v>
      </c>
      <c r="T6029" s="52" t="e">
        <f t="shared" si="10411"/>
        <v>#N/A</v>
      </c>
      <c r="U6029" s="52" t="e">
        <f t="shared" si="10411"/>
        <v>#N/A</v>
      </c>
      <c r="V6029" s="52" t="e">
        <f t="shared" si="10411"/>
        <v>#N/A</v>
      </c>
      <c r="W6029" s="52" t="e">
        <f t="shared" si="10411"/>
        <v>#N/A</v>
      </c>
      <c r="X6029" s="55" t="e">
        <f t="shared" ref="X6029:X6030" si="10412">(H6029-(O6029*P6029)/100-3*(J6029*K6029)/100)/2</f>
        <v>#N/A</v>
      </c>
      <c r="Y6029" s="55" t="e">
        <f t="shared" ref="Y6029:Y6030" si="10413">SUM(X6029,(J6029*K6029/100))/(F6029/100)</f>
        <v>#N/A</v>
      </c>
      <c r="Z6029" s="55" t="e">
        <f t="shared" ref="Z6029" si="10414">U6029*0.5+U6030*0.5</f>
        <v>#N/A</v>
      </c>
      <c r="AA6029" s="55" t="e">
        <f t="shared" ref="AA6029:AA6030" si="10415">J6029/Y6029</f>
        <v>#N/A</v>
      </c>
      <c r="AB6029" s="336" t="e">
        <f t="shared" ref="AB6029:AB6030" si="10416">X6029/(Y6029-J6029)</f>
        <v>#N/A</v>
      </c>
      <c r="AC6029" s="223" t="e">
        <f ca="1">INDEX(FGA_COEFFS,1,1)+Z6029*INDEX(FGA_COEFFS,1,2)+Y6029*INDEX(FGA_COEFFS,1,3)+R6029*INDEX(FGA_COEFFS,1,4)+Q6030*INDEX(FGA_COEFFS,1,5)+S6029*INDEX(FGA_COEFFS,1,6)+T6030*INDEX(FGA_COEFFS,1,7)+M6030*INDEX(FGA_COEFFS,1,8)+Y6033*Y6034</f>
        <v>#N/A</v>
      </c>
      <c r="AD6029" s="223" t="e">
        <f ca="1">INDEX(THREEPTA_COEFFS,1,1)+AC6029*INDEX(THREEPTA_COEFFS,1,2)+J6029*INDEX(THREEPTA_COEFFS,1,3)+AA6029*INDEX(THREEPTA_COEFFS,1,4)+K6029*INDEX(THREEPTA_COEFFS,1,5)+L6030*INDEX(THREEPTA_COEFFS,1,6)+Z6033*Z6034</f>
        <v>#N/A</v>
      </c>
      <c r="AE6029" s="223" t="e">
        <f ca="1">INDEX(THREEPTPCT_COEFFS,1,1)+K6029*INDEX(THREEPTPCT_COEFFS,1,2)+L6030*INDEX(THREEPTPCT_COEFFS,1,3)+AA6033*AA6034</f>
        <v>#N/A</v>
      </c>
      <c r="AF6029" s="55" t="e">
        <f t="shared" ref="AF6029:AF6030" ca="1" si="10417">AC6029-AD6029</f>
        <v>#N/A</v>
      </c>
      <c r="AG6029" s="223" t="e">
        <f ca="1">INDEX(TWOPTPCT_COEFFS,1,1)+AB6029*INDEX(TWOPTPCT_COEFFS,1,2)+I6030*INDEX(TWOPTPCT_COEFFS,1,3)+G6030*INDEX(TWOPTPCT_COEFFS,1,4)+L6030*INDEX(TWOPTPCT_COEFFS,1,5)+AB6033*AB6034</f>
        <v>#N/A</v>
      </c>
      <c r="AH6029" s="223" t="e">
        <f ca="1">INDEX(FTA_COEFFS,1,1)+O6029*INDEX(FTA_COEFFS,1,2)+N6030*INDEX(FTA_COEFFS,1,3)+(Q6029+R6029)*INDEX(FTA_COEFFS,1,4)+(Q6030+R6030)*INDEX(FTA_COEFFS,1,5)+M6030*INDEX(FTA_COEFFS,1,6)+AC6033*AC6034</f>
        <v>#N/A</v>
      </c>
      <c r="AI6029" s="223" t="e">
        <f ca="1">INDEX(FTPCT_COEFFS,1,1)+P6029*INDEX(FTPCT_COEFFS,1,2)+F6029*INDEX(FTPCT_COEFFS,1,3)+G6030*INDEX(FTPCT_COEFFS,1,4)+AD6033*AD6034</f>
        <v>#N/A</v>
      </c>
      <c r="AJ6029" s="338" t="e">
        <f t="shared" ref="AJ6029:AJ6030" ca="1" si="10418">AD6029*AE6029/100+AF6029*AG6029+AH6029*AI6029/100</f>
        <v>#N/A</v>
      </c>
      <c r="AK6029" s="55"/>
      <c r="AL6029" s="55"/>
      <c r="AM6029" s="55"/>
      <c r="AN6029" s="55"/>
      <c r="AO6029" s="55"/>
      <c r="AP6029" s="55"/>
      <c r="AQ6029" s="55"/>
      <c r="AR6029" s="55"/>
    </row>
    <row r="6030" spans="1:45" x14ac:dyDescent="0.3">
      <c r="B6030" s="54" t="s">
        <v>175</v>
      </c>
      <c r="C6030" s="54">
        <f>C6023</f>
        <v>0</v>
      </c>
      <c r="D6030" s="56" t="e">
        <f t="shared" ca="1" si="10410"/>
        <v>#N/A</v>
      </c>
      <c r="E6030" s="52" t="e">
        <f t="shared" ref="E6030:W6030" si="10419">E6023</f>
        <v>#N/A</v>
      </c>
      <c r="F6030" s="52" t="e">
        <f t="shared" si="10419"/>
        <v>#N/A</v>
      </c>
      <c r="G6030" s="52" t="e">
        <f t="shared" si="10419"/>
        <v>#N/A</v>
      </c>
      <c r="H6030" s="52" t="e">
        <f t="shared" si="10419"/>
        <v>#N/A</v>
      </c>
      <c r="I6030" s="52" t="e">
        <f t="shared" si="10419"/>
        <v>#N/A</v>
      </c>
      <c r="J6030" s="52" t="e">
        <f t="shared" si="10419"/>
        <v>#N/A</v>
      </c>
      <c r="K6030" s="52" t="e">
        <f t="shared" si="10419"/>
        <v>#N/A</v>
      </c>
      <c r="L6030" s="52" t="e">
        <f t="shared" si="10419"/>
        <v>#N/A</v>
      </c>
      <c r="M6030" s="52" t="e">
        <f t="shared" si="10419"/>
        <v>#N/A</v>
      </c>
      <c r="N6030" s="52" t="e">
        <f t="shared" si="10419"/>
        <v>#N/A</v>
      </c>
      <c r="O6030" s="52" t="e">
        <f t="shared" si="10419"/>
        <v>#N/A</v>
      </c>
      <c r="P6030" s="52" t="e">
        <f t="shared" si="10419"/>
        <v>#N/A</v>
      </c>
      <c r="Q6030" s="52" t="e">
        <f t="shared" si="10419"/>
        <v>#N/A</v>
      </c>
      <c r="R6030" s="52" t="e">
        <f t="shared" si="10419"/>
        <v>#N/A</v>
      </c>
      <c r="S6030" s="52" t="e">
        <f t="shared" si="10419"/>
        <v>#N/A</v>
      </c>
      <c r="T6030" s="52" t="e">
        <f t="shared" si="10419"/>
        <v>#N/A</v>
      </c>
      <c r="U6030" s="52" t="e">
        <f t="shared" si="10419"/>
        <v>#N/A</v>
      </c>
      <c r="V6030" s="52" t="e">
        <f t="shared" si="10419"/>
        <v>#N/A</v>
      </c>
      <c r="W6030" s="52" t="e">
        <f t="shared" si="10419"/>
        <v>#N/A</v>
      </c>
      <c r="X6030" s="55" t="e">
        <f t="shared" si="10412"/>
        <v>#N/A</v>
      </c>
      <c r="Y6030" s="55" t="e">
        <f t="shared" si="10413"/>
        <v>#N/A</v>
      </c>
      <c r="Z6030" s="55" t="e">
        <f t="shared" ref="Z6030" si="10420">Z6029</f>
        <v>#N/A</v>
      </c>
      <c r="AA6030" s="55" t="e">
        <f t="shared" si="10415"/>
        <v>#N/A</v>
      </c>
      <c r="AB6030" s="336" t="e">
        <f t="shared" si="10416"/>
        <v>#N/A</v>
      </c>
      <c r="AC6030" s="223" t="e">
        <f ca="1">INDEX(FGA_COEFFS,1,1)+Z6030*INDEX(FGA_COEFFS,1,2)+Y6030*INDEX(FGA_COEFFS,1,3)+R6030*INDEX(FGA_COEFFS,1,4)+Q6029*INDEX(FGA_COEFFS,1,5)+S6030*INDEX(FGA_COEFFS,1,6)+T6029*INDEX(FGA_COEFFS,1,7)+M6029*INDEX(FGA_COEFFS,1,8)+Y6033*Y6035</f>
        <v>#N/A</v>
      </c>
      <c r="AD6030" s="223" t="e">
        <f ca="1">INDEX(THREEPTA_COEFFS,1,1)+AC6030*INDEX(THREEPTA_COEFFS,1,2)+J6030*INDEX(THREEPTA_COEFFS,1,3)+AA6030*INDEX(THREEPTA_COEFFS,1,4)+K6030*INDEX(THREEPTA_COEFFS,1,5)+L6029*INDEX(THREEPTA_COEFFS,1,6)+Z6033*Z6035</f>
        <v>#N/A</v>
      </c>
      <c r="AE6030" s="223" t="e">
        <f ca="1">INDEX(THREEPTPCT_COEFFS,1,1)+K6030*INDEX(THREEPTPCT_COEFFS,1,2)+L6029*INDEX(THREEPTPCT_COEFFS,1,3)+AA6033*AA6035</f>
        <v>#N/A</v>
      </c>
      <c r="AF6030" s="55" t="e">
        <f t="shared" ca="1" si="10417"/>
        <v>#N/A</v>
      </c>
      <c r="AG6030" s="223" t="e">
        <f ca="1">INDEX(TWOPTPCT_COEFFS,1,1)+AB6030*INDEX(TWOPTPCT_COEFFS,1,2)+I6029*INDEX(TWOPTPCT_COEFFS,1,3)+G6029*INDEX(TWOPTPCT_COEFFS,1,4)+L6029*INDEX(TWOPTPCT_COEFFS,1,5)+AB6033*AB6035</f>
        <v>#N/A</v>
      </c>
      <c r="AH6030" s="223" t="e">
        <f ca="1">INDEX(FTA_COEFFS,1,1)+O6030*INDEX(FTA_COEFFS,1,2)+N6029*INDEX(FTA_COEFFS,1,3)+(Q6030+R6030)*INDEX(FTA_COEFFS,1,4)+(Q6029+R6029)*INDEX(FTA_COEFFS,1,5)+M6029*INDEX(FTA_COEFFS,1,6)+AC6033*AC6035</f>
        <v>#N/A</v>
      </c>
      <c r="AI6030" s="223" t="e">
        <f ca="1">INDEX(FTPCT_COEFFS,1,1)+P6030*INDEX(FTPCT_COEFFS,1,2)+F6030*INDEX(FTPCT_COEFFS,1,3)+G6029*INDEX(FTPCT_COEFFS,1,4)+AD6033*AD6035</f>
        <v>#N/A</v>
      </c>
      <c r="AJ6030" s="338" t="e">
        <f t="shared" ca="1" si="10418"/>
        <v>#N/A</v>
      </c>
      <c r="AK6030" s="55"/>
      <c r="AL6030" s="55"/>
      <c r="AM6030" s="55"/>
      <c r="AN6030" s="55"/>
      <c r="AO6030" s="55"/>
      <c r="AP6030" s="55"/>
      <c r="AQ6030" s="55"/>
      <c r="AR6030" s="55"/>
    </row>
    <row r="6031" spans="1:45" x14ac:dyDescent="0.3">
      <c r="A6031" s="54" t="e">
        <f ca="1">IF(D6029&gt;(D6030+(AVERAGE(V6029,W6029)-AVERAGE(V6030,W6030))/2)+2.5,C6029,IF(D6030&gt;(D6029+(AVERAGE(V6030,W6030)-AVERAGE(V6029,W6029))/2)+2.5,C6030,"Close"))</f>
        <v>#N/A</v>
      </c>
      <c r="B6031" s="64" t="e">
        <f ca="1">IF(D6030&gt;D6029,C6030,C6029)</f>
        <v>#N/A</v>
      </c>
      <c r="D6031" s="56"/>
      <c r="X6031" s="55"/>
      <c r="Y6031" s="55"/>
      <c r="Z6031" s="55"/>
      <c r="AA6031" s="55"/>
      <c r="AB6031" s="55"/>
      <c r="AC6031" s="337"/>
      <c r="AD6031" s="337"/>
      <c r="AE6031" s="337"/>
      <c r="AF6031" s="337"/>
      <c r="AG6031" s="337"/>
      <c r="AH6031" s="337"/>
      <c r="AI6031" s="337"/>
      <c r="AJ6031" s="337"/>
      <c r="AK6031" s="337"/>
      <c r="AL6031" s="337"/>
      <c r="AM6031" s="55"/>
      <c r="AN6031" s="55"/>
      <c r="AO6031" s="55"/>
      <c r="AP6031" s="55"/>
      <c r="AQ6031" s="55"/>
      <c r="AR6031" s="55"/>
      <c r="AS6031" s="55"/>
    </row>
    <row r="6032" spans="1:45" x14ac:dyDescent="0.3">
      <c r="X6032" s="54" t="s">
        <v>1305</v>
      </c>
      <c r="Y6032" s="54" t="s">
        <v>128</v>
      </c>
      <c r="Z6032" s="54" t="s">
        <v>157</v>
      </c>
      <c r="AA6032" s="54" t="s">
        <v>151</v>
      </c>
      <c r="AB6032" s="54" t="s">
        <v>1327</v>
      </c>
      <c r="AC6032" s="54" t="s">
        <v>129</v>
      </c>
      <c r="AD6032" s="54" t="s">
        <v>116</v>
      </c>
      <c r="AE6032" s="54"/>
      <c r="AF6032" s="54"/>
      <c r="AG6032" s="54"/>
      <c r="AH6032" s="54"/>
      <c r="AI6032" s="54"/>
      <c r="AJ6032" s="54"/>
      <c r="AK6032" s="54"/>
      <c r="AL6032" s="54"/>
      <c r="AM6032" s="54"/>
      <c r="AN6032" s="54"/>
      <c r="AO6032" s="54"/>
      <c r="AP6032" s="54"/>
      <c r="AQ6032" s="54"/>
      <c r="AR6032" s="54"/>
      <c r="AS6032" s="54"/>
    </row>
    <row r="6033" spans="1:45" x14ac:dyDescent="0.3">
      <c r="X6033" s="54"/>
      <c r="Y6033" s="54">
        <f t="shared" ref="Y6033:AD6033" si="10421">Y6026</f>
        <v>6.4436999999999998</v>
      </c>
      <c r="Z6033" s="54">
        <f t="shared" si="10421"/>
        <v>4.9371</v>
      </c>
      <c r="AA6033" s="54">
        <f t="shared" si="10421"/>
        <v>11.350300000000001</v>
      </c>
      <c r="AB6033" s="54">
        <f t="shared" si="10421"/>
        <v>7.1900000000000006E-2</v>
      </c>
      <c r="AC6033" s="54">
        <f t="shared" si="10421"/>
        <v>6.2766000000000002</v>
      </c>
      <c r="AD6033" s="54">
        <f t="shared" si="10421"/>
        <v>11.042999999999999</v>
      </c>
      <c r="AE6033" s="54"/>
      <c r="AF6033" s="336"/>
      <c r="AG6033" s="336"/>
      <c r="AH6033" s="336"/>
      <c r="AI6033" s="54"/>
      <c r="AJ6033" s="54"/>
      <c r="AK6033" s="54"/>
      <c r="AL6033" s="54"/>
      <c r="AM6033" s="54"/>
      <c r="AN6033" s="54"/>
      <c r="AO6033" s="54"/>
      <c r="AP6033" s="54"/>
      <c r="AQ6033" s="54"/>
      <c r="AR6033" s="54"/>
      <c r="AS6033" s="54"/>
    </row>
    <row r="6034" spans="1:45" x14ac:dyDescent="0.3">
      <c r="D6034" s="56"/>
      <c r="X6034" s="336"/>
      <c r="Y6034" s="336">
        <f t="shared" ca="1" si="10361"/>
        <v>0.44676868929645469</v>
      </c>
      <c r="Z6034" s="336">
        <f t="shared" ca="1" si="10361"/>
        <v>1.0181587750220094</v>
      </c>
      <c r="AA6034" s="336">
        <f t="shared" ca="1" si="10361"/>
        <v>-0.4418029999403289</v>
      </c>
      <c r="AB6034" s="336">
        <f t="shared" ca="1" si="10361"/>
        <v>7.3739201463011161E-2</v>
      </c>
      <c r="AC6034" s="336">
        <f t="shared" ca="1" si="10361"/>
        <v>1.0793014873559188</v>
      </c>
      <c r="AD6034" s="336">
        <f t="shared" ca="1" si="10361"/>
        <v>9.4202166381726599E-2</v>
      </c>
      <c r="AE6034" s="336"/>
      <c r="AF6034" s="336"/>
      <c r="AG6034" s="336"/>
      <c r="AH6034" s="336"/>
      <c r="AI6034" s="54"/>
      <c r="AJ6034" s="54"/>
      <c r="AK6034" s="54"/>
      <c r="AL6034" s="336"/>
      <c r="AM6034" s="336"/>
      <c r="AN6034" s="336"/>
      <c r="AO6034" s="336"/>
      <c r="AP6034" s="54"/>
      <c r="AQ6034" s="336"/>
      <c r="AR6034" s="336"/>
      <c r="AS6034" s="336"/>
    </row>
    <row r="6035" spans="1:45" x14ac:dyDescent="0.3">
      <c r="C6035" s="54"/>
      <c r="D6035" s="56"/>
      <c r="Y6035" s="336">
        <f t="shared" ca="1" si="10361"/>
        <v>1.1210242168990305</v>
      </c>
      <c r="Z6035" s="336">
        <f t="shared" ca="1" si="10361"/>
        <v>4.7551371768365977E-2</v>
      </c>
      <c r="AA6035" s="336">
        <f t="shared" ca="1" si="10361"/>
        <v>-6.5472587205023686E-5</v>
      </c>
      <c r="AB6035" s="336">
        <f t="shared" ca="1" si="10361"/>
        <v>0.38563930421094894</v>
      </c>
      <c r="AC6035" s="336">
        <f t="shared" ca="1" si="10361"/>
        <v>-1.1835523793379978E-5</v>
      </c>
      <c r="AD6035" s="336">
        <f t="shared" ca="1" si="10361"/>
        <v>-0.32629168490928284</v>
      </c>
      <c r="AE6035" s="55"/>
      <c r="AF6035" s="55"/>
      <c r="AG6035" s="55"/>
      <c r="AH6035" s="55"/>
      <c r="AI6035" s="55"/>
      <c r="AJ6035" s="55"/>
      <c r="AK6035" s="55"/>
      <c r="AL6035" s="55"/>
      <c r="AM6035" s="55"/>
      <c r="AN6035" s="55"/>
      <c r="AO6035" s="55"/>
      <c r="AP6035" s="55"/>
      <c r="AQ6035" s="55"/>
      <c r="AR6035" s="55"/>
      <c r="AS6035" s="55"/>
    </row>
    <row r="6036" spans="1:45" x14ac:dyDescent="0.3">
      <c r="B6036" s="54" t="s">
        <v>172</v>
      </c>
      <c r="C6036" s="53">
        <f>C6029</f>
        <v>0</v>
      </c>
      <c r="D6036" s="56" t="e">
        <f t="shared" ref="D6036:D6037" ca="1" si="10422">AJ6036</f>
        <v>#N/A</v>
      </c>
      <c r="E6036" s="52" t="e">
        <f t="shared" ref="E6036:W6036" si="10423">E6029</f>
        <v>#N/A</v>
      </c>
      <c r="F6036" s="52" t="e">
        <f t="shared" si="10423"/>
        <v>#N/A</v>
      </c>
      <c r="G6036" s="52" t="e">
        <f t="shared" si="10423"/>
        <v>#N/A</v>
      </c>
      <c r="H6036" s="52" t="e">
        <f t="shared" si="10423"/>
        <v>#N/A</v>
      </c>
      <c r="I6036" s="52" t="e">
        <f t="shared" si="10423"/>
        <v>#N/A</v>
      </c>
      <c r="J6036" s="52" t="e">
        <f t="shared" si="10423"/>
        <v>#N/A</v>
      </c>
      <c r="K6036" s="52" t="e">
        <f t="shared" si="10423"/>
        <v>#N/A</v>
      </c>
      <c r="L6036" s="52" t="e">
        <f t="shared" si="10423"/>
        <v>#N/A</v>
      </c>
      <c r="M6036" s="52" t="e">
        <f t="shared" si="10423"/>
        <v>#N/A</v>
      </c>
      <c r="N6036" s="52" t="e">
        <f t="shared" si="10423"/>
        <v>#N/A</v>
      </c>
      <c r="O6036" s="52" t="e">
        <f t="shared" si="10423"/>
        <v>#N/A</v>
      </c>
      <c r="P6036" s="52" t="e">
        <f t="shared" si="10423"/>
        <v>#N/A</v>
      </c>
      <c r="Q6036" s="52" t="e">
        <f t="shared" si="10423"/>
        <v>#N/A</v>
      </c>
      <c r="R6036" s="52" t="e">
        <f t="shared" si="10423"/>
        <v>#N/A</v>
      </c>
      <c r="S6036" s="52" t="e">
        <f t="shared" si="10423"/>
        <v>#N/A</v>
      </c>
      <c r="T6036" s="52" t="e">
        <f t="shared" si="10423"/>
        <v>#N/A</v>
      </c>
      <c r="U6036" s="52" t="e">
        <f t="shared" si="10423"/>
        <v>#N/A</v>
      </c>
      <c r="V6036" s="52" t="e">
        <f t="shared" si="10423"/>
        <v>#N/A</v>
      </c>
      <c r="W6036" s="52" t="e">
        <f t="shared" si="10423"/>
        <v>#N/A</v>
      </c>
      <c r="X6036" s="55" t="e">
        <f t="shared" ref="X6036:X6037" si="10424">(H6036-(O6036*P6036)/100-3*(J6036*K6036)/100)/2</f>
        <v>#N/A</v>
      </c>
      <c r="Y6036" s="55" t="e">
        <f t="shared" ref="Y6036:Y6037" si="10425">SUM(X6036,(J6036*K6036/100))/(F6036/100)</f>
        <v>#N/A</v>
      </c>
      <c r="Z6036" s="55" t="e">
        <f t="shared" ref="Z6036" si="10426">U6036*0.5+U6037*0.5</f>
        <v>#N/A</v>
      </c>
      <c r="AA6036" s="55" t="e">
        <f t="shared" ref="AA6036:AA6037" si="10427">J6036/Y6036</f>
        <v>#N/A</v>
      </c>
      <c r="AB6036" s="336" t="e">
        <f t="shared" ref="AB6036:AB6037" si="10428">X6036/(Y6036-J6036)</f>
        <v>#N/A</v>
      </c>
      <c r="AC6036" s="223" t="e">
        <f ca="1">INDEX(FGA_COEFFS,1,1)+Z6036*INDEX(FGA_COEFFS,1,2)+Y6036*INDEX(FGA_COEFFS,1,3)+R6036*INDEX(FGA_COEFFS,1,4)+Q6037*INDEX(FGA_COEFFS,1,5)+S6036*INDEX(FGA_COEFFS,1,6)+T6037*INDEX(FGA_COEFFS,1,7)+M6037*INDEX(FGA_COEFFS,1,8)+Y6040*Y6041</f>
        <v>#N/A</v>
      </c>
      <c r="AD6036" s="223" t="e">
        <f ca="1">INDEX(THREEPTA_COEFFS,1,1)+AC6036*INDEX(THREEPTA_COEFFS,1,2)+J6036*INDEX(THREEPTA_COEFFS,1,3)+AA6036*INDEX(THREEPTA_COEFFS,1,4)+K6036*INDEX(THREEPTA_COEFFS,1,5)+L6037*INDEX(THREEPTA_COEFFS,1,6)+Z6040*Z6041</f>
        <v>#N/A</v>
      </c>
      <c r="AE6036" s="223" t="e">
        <f ca="1">INDEX(THREEPTPCT_COEFFS,1,1)+K6036*INDEX(THREEPTPCT_COEFFS,1,2)+L6037*INDEX(THREEPTPCT_COEFFS,1,3)+AA6040*AA6041</f>
        <v>#N/A</v>
      </c>
      <c r="AF6036" s="55" t="e">
        <f t="shared" ref="AF6036:AF6037" ca="1" si="10429">AC6036-AD6036</f>
        <v>#N/A</v>
      </c>
      <c r="AG6036" s="223" t="e">
        <f ca="1">INDEX(TWOPTPCT_COEFFS,1,1)+AB6036*INDEX(TWOPTPCT_COEFFS,1,2)+I6037*INDEX(TWOPTPCT_COEFFS,1,3)+G6037*INDEX(TWOPTPCT_COEFFS,1,4)+L6037*INDEX(TWOPTPCT_COEFFS,1,5)+AB6040*AB6041</f>
        <v>#N/A</v>
      </c>
      <c r="AH6036" s="223" t="e">
        <f ca="1">INDEX(FTA_COEFFS,1,1)+O6036*INDEX(FTA_COEFFS,1,2)+N6037*INDEX(FTA_COEFFS,1,3)+(Q6036+R6036)*INDEX(FTA_COEFFS,1,4)+(Q6037+R6037)*INDEX(FTA_COEFFS,1,5)+M6037*INDEX(FTA_COEFFS,1,6)+AC6040*AC6041</f>
        <v>#N/A</v>
      </c>
      <c r="AI6036" s="223" t="e">
        <f ca="1">INDEX(FTPCT_COEFFS,1,1)+P6036*INDEX(FTPCT_COEFFS,1,2)+F6036*INDEX(FTPCT_COEFFS,1,3)+G6037*INDEX(FTPCT_COEFFS,1,4)+AD6040*AD6041</f>
        <v>#N/A</v>
      </c>
      <c r="AJ6036" s="338" t="e">
        <f t="shared" ref="AJ6036:AJ6037" ca="1" si="10430">AD6036*AE6036/100+AF6036*AG6036+AH6036*AI6036/100</f>
        <v>#N/A</v>
      </c>
      <c r="AK6036" s="55"/>
      <c r="AL6036" s="55"/>
      <c r="AM6036" s="55"/>
      <c r="AN6036" s="55"/>
      <c r="AO6036" s="55"/>
      <c r="AP6036" s="55"/>
      <c r="AQ6036" s="55"/>
      <c r="AR6036" s="55"/>
    </row>
    <row r="6037" spans="1:45" x14ac:dyDescent="0.3">
      <c r="B6037" s="54" t="s">
        <v>175</v>
      </c>
      <c r="C6037" s="54">
        <f>C6030</f>
        <v>0</v>
      </c>
      <c r="D6037" s="56" t="e">
        <f t="shared" ca="1" si="10422"/>
        <v>#N/A</v>
      </c>
      <c r="E6037" s="52" t="e">
        <f t="shared" ref="E6037:W6037" si="10431">E6030</f>
        <v>#N/A</v>
      </c>
      <c r="F6037" s="52" t="e">
        <f t="shared" si="10431"/>
        <v>#N/A</v>
      </c>
      <c r="G6037" s="52" t="e">
        <f t="shared" si="10431"/>
        <v>#N/A</v>
      </c>
      <c r="H6037" s="52" t="e">
        <f t="shared" si="10431"/>
        <v>#N/A</v>
      </c>
      <c r="I6037" s="52" t="e">
        <f t="shared" si="10431"/>
        <v>#N/A</v>
      </c>
      <c r="J6037" s="52" t="e">
        <f t="shared" si="10431"/>
        <v>#N/A</v>
      </c>
      <c r="K6037" s="52" t="e">
        <f t="shared" si="10431"/>
        <v>#N/A</v>
      </c>
      <c r="L6037" s="52" t="e">
        <f t="shared" si="10431"/>
        <v>#N/A</v>
      </c>
      <c r="M6037" s="52" t="e">
        <f t="shared" si="10431"/>
        <v>#N/A</v>
      </c>
      <c r="N6037" s="52" t="e">
        <f t="shared" si="10431"/>
        <v>#N/A</v>
      </c>
      <c r="O6037" s="52" t="e">
        <f t="shared" si="10431"/>
        <v>#N/A</v>
      </c>
      <c r="P6037" s="52" t="e">
        <f t="shared" si="10431"/>
        <v>#N/A</v>
      </c>
      <c r="Q6037" s="52" t="e">
        <f t="shared" si="10431"/>
        <v>#N/A</v>
      </c>
      <c r="R6037" s="52" t="e">
        <f t="shared" si="10431"/>
        <v>#N/A</v>
      </c>
      <c r="S6037" s="52" t="e">
        <f t="shared" si="10431"/>
        <v>#N/A</v>
      </c>
      <c r="T6037" s="52" t="e">
        <f t="shared" si="10431"/>
        <v>#N/A</v>
      </c>
      <c r="U6037" s="52" t="e">
        <f t="shared" si="10431"/>
        <v>#N/A</v>
      </c>
      <c r="V6037" s="52" t="e">
        <f t="shared" si="10431"/>
        <v>#N/A</v>
      </c>
      <c r="W6037" s="52" t="e">
        <f t="shared" si="10431"/>
        <v>#N/A</v>
      </c>
      <c r="X6037" s="55" t="e">
        <f t="shared" si="10424"/>
        <v>#N/A</v>
      </c>
      <c r="Y6037" s="55" t="e">
        <f t="shared" si="10425"/>
        <v>#N/A</v>
      </c>
      <c r="Z6037" s="55" t="e">
        <f t="shared" ref="Z6037" si="10432">Z6036</f>
        <v>#N/A</v>
      </c>
      <c r="AA6037" s="55" t="e">
        <f t="shared" si="10427"/>
        <v>#N/A</v>
      </c>
      <c r="AB6037" s="336" t="e">
        <f t="shared" si="10428"/>
        <v>#N/A</v>
      </c>
      <c r="AC6037" s="223" t="e">
        <f ca="1">INDEX(FGA_COEFFS,1,1)+Z6037*INDEX(FGA_COEFFS,1,2)+Y6037*INDEX(FGA_COEFFS,1,3)+R6037*INDEX(FGA_COEFFS,1,4)+Q6036*INDEX(FGA_COEFFS,1,5)+S6037*INDEX(FGA_COEFFS,1,6)+T6036*INDEX(FGA_COEFFS,1,7)+M6036*INDEX(FGA_COEFFS,1,8)+Y6040*Y6042</f>
        <v>#N/A</v>
      </c>
      <c r="AD6037" s="223" t="e">
        <f ca="1">INDEX(THREEPTA_COEFFS,1,1)+AC6037*INDEX(THREEPTA_COEFFS,1,2)+J6037*INDEX(THREEPTA_COEFFS,1,3)+AA6037*INDEX(THREEPTA_COEFFS,1,4)+K6037*INDEX(THREEPTA_COEFFS,1,5)+L6036*INDEX(THREEPTA_COEFFS,1,6)+Z6040*Z6042</f>
        <v>#N/A</v>
      </c>
      <c r="AE6037" s="223" t="e">
        <f ca="1">INDEX(THREEPTPCT_COEFFS,1,1)+K6037*INDEX(THREEPTPCT_COEFFS,1,2)+L6036*INDEX(THREEPTPCT_COEFFS,1,3)+AA6040*AA6042</f>
        <v>#N/A</v>
      </c>
      <c r="AF6037" s="55" t="e">
        <f t="shared" ca="1" si="10429"/>
        <v>#N/A</v>
      </c>
      <c r="AG6037" s="223" t="e">
        <f ca="1">INDEX(TWOPTPCT_COEFFS,1,1)+AB6037*INDEX(TWOPTPCT_COEFFS,1,2)+I6036*INDEX(TWOPTPCT_COEFFS,1,3)+G6036*INDEX(TWOPTPCT_COEFFS,1,4)+L6036*INDEX(TWOPTPCT_COEFFS,1,5)+AB6040*AB6042</f>
        <v>#N/A</v>
      </c>
      <c r="AH6037" s="223" t="e">
        <f ca="1">INDEX(FTA_COEFFS,1,1)+O6037*INDEX(FTA_COEFFS,1,2)+N6036*INDEX(FTA_COEFFS,1,3)+(Q6037+R6037)*INDEX(FTA_COEFFS,1,4)+(Q6036+R6036)*INDEX(FTA_COEFFS,1,5)+M6036*INDEX(FTA_COEFFS,1,6)+AC6040*AC6042</f>
        <v>#N/A</v>
      </c>
      <c r="AI6037" s="223" t="e">
        <f ca="1">INDEX(FTPCT_COEFFS,1,1)+P6037*INDEX(FTPCT_COEFFS,1,2)+F6037*INDEX(FTPCT_COEFFS,1,3)+G6036*INDEX(FTPCT_COEFFS,1,4)+AD6040*AD6042</f>
        <v>#N/A</v>
      </c>
      <c r="AJ6037" s="338" t="e">
        <f t="shared" ca="1" si="10430"/>
        <v>#N/A</v>
      </c>
      <c r="AK6037" s="55"/>
      <c r="AL6037" s="55"/>
      <c r="AM6037" s="55"/>
      <c r="AN6037" s="55"/>
      <c r="AO6037" s="55"/>
      <c r="AP6037" s="55"/>
      <c r="AQ6037" s="55"/>
      <c r="AR6037" s="55"/>
    </row>
    <row r="6038" spans="1:45" x14ac:dyDescent="0.3">
      <c r="A6038" s="54" t="e">
        <f ca="1">IF(D6036&gt;(D6037+(AVERAGE(V6036,W6036)-AVERAGE(V6037,W6037))/2)+2.5,C6036,IF(D6037&gt;(D6036+(AVERAGE(V6037,W6037)-AVERAGE(V6036,W6036))/2)+2.5,C6037,"Close"))</f>
        <v>#N/A</v>
      </c>
      <c r="B6038" s="64" t="e">
        <f ca="1">IF(D6037&gt;D6036,C6037,C6036)</f>
        <v>#N/A</v>
      </c>
      <c r="D6038" s="56"/>
      <c r="X6038" s="55"/>
      <c r="Y6038" s="55"/>
      <c r="Z6038" s="55"/>
      <c r="AA6038" s="55"/>
      <c r="AB6038" s="55"/>
      <c r="AC6038" s="337"/>
      <c r="AD6038" s="337"/>
      <c r="AE6038" s="337"/>
      <c r="AF6038" s="337"/>
      <c r="AG6038" s="337"/>
      <c r="AH6038" s="337"/>
      <c r="AI6038" s="337"/>
      <c r="AJ6038" s="337"/>
      <c r="AK6038" s="337"/>
      <c r="AL6038" s="337"/>
      <c r="AM6038" s="55"/>
      <c r="AN6038" s="55"/>
      <c r="AO6038" s="55"/>
      <c r="AP6038" s="55"/>
      <c r="AQ6038" s="55"/>
      <c r="AR6038" s="55"/>
      <c r="AS6038" s="55"/>
    </row>
    <row r="6039" spans="1:45" x14ac:dyDescent="0.3">
      <c r="X6039" s="54" t="s">
        <v>1305</v>
      </c>
      <c r="Y6039" s="54" t="s">
        <v>128</v>
      </c>
      <c r="Z6039" s="54" t="s">
        <v>157</v>
      </c>
      <c r="AA6039" s="54" t="s">
        <v>151</v>
      </c>
      <c r="AB6039" s="54" t="s">
        <v>1327</v>
      </c>
      <c r="AC6039" s="54" t="s">
        <v>129</v>
      </c>
      <c r="AD6039" s="54" t="s">
        <v>116</v>
      </c>
      <c r="AE6039" s="54"/>
      <c r="AF6039" s="54"/>
      <c r="AG6039" s="54"/>
      <c r="AH6039" s="54"/>
      <c r="AI6039" s="54"/>
      <c r="AJ6039" s="54"/>
      <c r="AK6039" s="54"/>
      <c r="AL6039" s="54"/>
      <c r="AM6039" s="54"/>
      <c r="AN6039" s="54"/>
      <c r="AO6039" s="54"/>
      <c r="AP6039" s="54"/>
      <c r="AQ6039" s="54"/>
      <c r="AR6039" s="54"/>
      <c r="AS6039" s="54"/>
    </row>
    <row r="6040" spans="1:45" x14ac:dyDescent="0.3">
      <c r="X6040" s="54"/>
      <c r="Y6040" s="54">
        <f t="shared" ref="Y6040:AD6040" si="10433">Y6033</f>
        <v>6.4436999999999998</v>
      </c>
      <c r="Z6040" s="54">
        <f t="shared" si="10433"/>
        <v>4.9371</v>
      </c>
      <c r="AA6040" s="54">
        <f t="shared" si="10433"/>
        <v>11.350300000000001</v>
      </c>
      <c r="AB6040" s="54">
        <f t="shared" si="10433"/>
        <v>7.1900000000000006E-2</v>
      </c>
      <c r="AC6040" s="54">
        <f t="shared" si="10433"/>
        <v>6.2766000000000002</v>
      </c>
      <c r="AD6040" s="54">
        <f t="shared" si="10433"/>
        <v>11.042999999999999</v>
      </c>
      <c r="AE6040" s="54"/>
      <c r="AF6040" s="336"/>
      <c r="AG6040" s="336"/>
      <c r="AH6040" s="336"/>
      <c r="AI6040" s="54"/>
      <c r="AJ6040" s="54"/>
      <c r="AK6040" s="54"/>
      <c r="AL6040" s="54"/>
      <c r="AM6040" s="54"/>
      <c r="AN6040" s="54"/>
      <c r="AO6040" s="54"/>
      <c r="AP6040" s="54"/>
      <c r="AQ6040" s="54"/>
      <c r="AR6040" s="54"/>
      <c r="AS6040" s="54"/>
    </row>
    <row r="6041" spans="1:45" x14ac:dyDescent="0.3">
      <c r="D6041" s="56"/>
      <c r="X6041" s="336"/>
      <c r="Y6041" s="336">
        <f t="shared" ca="1" si="10361"/>
        <v>0.97111268549599572</v>
      </c>
      <c r="Z6041" s="336">
        <f t="shared" ca="1" si="10361"/>
        <v>0.56700104157249398</v>
      </c>
      <c r="AA6041" s="336">
        <f t="shared" ca="1" si="10361"/>
        <v>-1.195060860828679</v>
      </c>
      <c r="AB6041" s="336">
        <f t="shared" ca="1" si="10361"/>
        <v>1.1690613200875619</v>
      </c>
      <c r="AC6041" s="336">
        <f t="shared" ca="1" si="10361"/>
        <v>-1.0314126464837976</v>
      </c>
      <c r="AD6041" s="336">
        <f t="shared" ca="1" si="10361"/>
        <v>0.79927451803407823</v>
      </c>
      <c r="AE6041" s="336"/>
      <c r="AF6041" s="336"/>
      <c r="AG6041" s="336"/>
      <c r="AH6041" s="336"/>
      <c r="AI6041" s="54"/>
      <c r="AJ6041" s="54"/>
      <c r="AK6041" s="54"/>
      <c r="AL6041" s="336"/>
      <c r="AM6041" s="336"/>
      <c r="AN6041" s="336"/>
      <c r="AO6041" s="336"/>
      <c r="AP6041" s="54"/>
      <c r="AQ6041" s="336"/>
      <c r="AR6041" s="336"/>
      <c r="AS6041" s="336"/>
    </row>
    <row r="6042" spans="1:45" x14ac:dyDescent="0.3">
      <c r="C6042" s="54"/>
      <c r="D6042" s="56"/>
      <c r="Y6042" s="336">
        <f t="shared" ca="1" si="10361"/>
        <v>-6.1880561071529477E-2</v>
      </c>
      <c r="Z6042" s="336">
        <f t="shared" ca="1" si="10361"/>
        <v>0.12663749386102566</v>
      </c>
      <c r="AA6042" s="336">
        <f t="shared" ca="1" si="10361"/>
        <v>-6.3341709292072765E-2</v>
      </c>
      <c r="AB6042" s="336">
        <f t="shared" ca="1" si="10361"/>
        <v>-9.2376113337256475E-3</v>
      </c>
      <c r="AC6042" s="336">
        <f t="shared" ca="1" si="10361"/>
        <v>1.2646954060986126</v>
      </c>
      <c r="AD6042" s="336">
        <f t="shared" ca="1" si="10361"/>
        <v>-0.89487640436805072</v>
      </c>
      <c r="AE6042" s="55"/>
      <c r="AF6042" s="55"/>
      <c r="AG6042" s="55"/>
      <c r="AH6042" s="55"/>
      <c r="AI6042" s="55"/>
      <c r="AJ6042" s="55"/>
      <c r="AK6042" s="55"/>
      <c r="AL6042" s="55"/>
      <c r="AM6042" s="55"/>
      <c r="AN6042" s="55"/>
      <c r="AO6042" s="55"/>
      <c r="AP6042" s="55"/>
      <c r="AQ6042" s="55"/>
      <c r="AR6042" s="55"/>
      <c r="AS6042" s="55"/>
    </row>
    <row r="6043" spans="1:45" x14ac:dyDescent="0.3">
      <c r="B6043" s="54" t="s">
        <v>172</v>
      </c>
      <c r="C6043" s="53">
        <f>C6036</f>
        <v>0</v>
      </c>
      <c r="D6043" s="56" t="e">
        <f t="shared" ref="D6043:D6044" ca="1" si="10434">AJ6043</f>
        <v>#N/A</v>
      </c>
      <c r="E6043" s="52" t="e">
        <f t="shared" ref="E6043:W6043" si="10435">E6036</f>
        <v>#N/A</v>
      </c>
      <c r="F6043" s="52" t="e">
        <f t="shared" si="10435"/>
        <v>#N/A</v>
      </c>
      <c r="G6043" s="52" t="e">
        <f t="shared" si="10435"/>
        <v>#N/A</v>
      </c>
      <c r="H6043" s="52" t="e">
        <f t="shared" si="10435"/>
        <v>#N/A</v>
      </c>
      <c r="I6043" s="52" t="e">
        <f t="shared" si="10435"/>
        <v>#N/A</v>
      </c>
      <c r="J6043" s="52" t="e">
        <f t="shared" si="10435"/>
        <v>#N/A</v>
      </c>
      <c r="K6043" s="52" t="e">
        <f t="shared" si="10435"/>
        <v>#N/A</v>
      </c>
      <c r="L6043" s="52" t="e">
        <f t="shared" si="10435"/>
        <v>#N/A</v>
      </c>
      <c r="M6043" s="52" t="e">
        <f t="shared" si="10435"/>
        <v>#N/A</v>
      </c>
      <c r="N6043" s="52" t="e">
        <f t="shared" si="10435"/>
        <v>#N/A</v>
      </c>
      <c r="O6043" s="52" t="e">
        <f t="shared" si="10435"/>
        <v>#N/A</v>
      </c>
      <c r="P6043" s="52" t="e">
        <f t="shared" si="10435"/>
        <v>#N/A</v>
      </c>
      <c r="Q6043" s="52" t="e">
        <f t="shared" si="10435"/>
        <v>#N/A</v>
      </c>
      <c r="R6043" s="52" t="e">
        <f t="shared" si="10435"/>
        <v>#N/A</v>
      </c>
      <c r="S6043" s="52" t="e">
        <f t="shared" si="10435"/>
        <v>#N/A</v>
      </c>
      <c r="T6043" s="52" t="e">
        <f t="shared" si="10435"/>
        <v>#N/A</v>
      </c>
      <c r="U6043" s="52" t="e">
        <f t="shared" si="10435"/>
        <v>#N/A</v>
      </c>
      <c r="V6043" s="52" t="e">
        <f t="shared" si="10435"/>
        <v>#N/A</v>
      </c>
      <c r="W6043" s="52" t="e">
        <f t="shared" si="10435"/>
        <v>#N/A</v>
      </c>
      <c r="X6043" s="55" t="e">
        <f t="shared" ref="X6043:X6044" si="10436">(H6043-(O6043*P6043)/100-3*(J6043*K6043)/100)/2</f>
        <v>#N/A</v>
      </c>
      <c r="Y6043" s="55" t="e">
        <f t="shared" ref="Y6043:Y6044" si="10437">SUM(X6043,(J6043*K6043/100))/(F6043/100)</f>
        <v>#N/A</v>
      </c>
      <c r="Z6043" s="55" t="e">
        <f t="shared" ref="Z6043" si="10438">U6043*0.5+U6044*0.5</f>
        <v>#N/A</v>
      </c>
      <c r="AA6043" s="55" t="e">
        <f t="shared" ref="AA6043:AA6044" si="10439">J6043/Y6043</f>
        <v>#N/A</v>
      </c>
      <c r="AB6043" s="336" t="e">
        <f t="shared" ref="AB6043:AB6044" si="10440">X6043/(Y6043-J6043)</f>
        <v>#N/A</v>
      </c>
      <c r="AC6043" s="223" t="e">
        <f ca="1">INDEX(FGA_COEFFS,1,1)+Z6043*INDEX(FGA_COEFFS,1,2)+Y6043*INDEX(FGA_COEFFS,1,3)+R6043*INDEX(FGA_COEFFS,1,4)+Q6044*INDEX(FGA_COEFFS,1,5)+S6043*INDEX(FGA_COEFFS,1,6)+T6044*INDEX(FGA_COEFFS,1,7)+M6044*INDEX(FGA_COEFFS,1,8)+Y6047*Y6048</f>
        <v>#N/A</v>
      </c>
      <c r="AD6043" s="223" t="e">
        <f ca="1">INDEX(THREEPTA_COEFFS,1,1)+AC6043*INDEX(THREEPTA_COEFFS,1,2)+J6043*INDEX(THREEPTA_COEFFS,1,3)+AA6043*INDEX(THREEPTA_COEFFS,1,4)+K6043*INDEX(THREEPTA_COEFFS,1,5)+L6044*INDEX(THREEPTA_COEFFS,1,6)+Z6047*Z6048</f>
        <v>#N/A</v>
      </c>
      <c r="AE6043" s="223" t="e">
        <f ca="1">INDEX(THREEPTPCT_COEFFS,1,1)+K6043*INDEX(THREEPTPCT_COEFFS,1,2)+L6044*INDEX(THREEPTPCT_COEFFS,1,3)+AA6047*AA6048</f>
        <v>#N/A</v>
      </c>
      <c r="AF6043" s="55" t="e">
        <f t="shared" ref="AF6043:AF6044" ca="1" si="10441">AC6043-AD6043</f>
        <v>#N/A</v>
      </c>
      <c r="AG6043" s="223" t="e">
        <f ca="1">INDEX(TWOPTPCT_COEFFS,1,1)+AB6043*INDEX(TWOPTPCT_COEFFS,1,2)+I6044*INDEX(TWOPTPCT_COEFFS,1,3)+G6044*INDEX(TWOPTPCT_COEFFS,1,4)+L6044*INDEX(TWOPTPCT_COEFFS,1,5)+AB6047*AB6048</f>
        <v>#N/A</v>
      </c>
      <c r="AH6043" s="223" t="e">
        <f ca="1">INDEX(FTA_COEFFS,1,1)+O6043*INDEX(FTA_COEFFS,1,2)+N6044*INDEX(FTA_COEFFS,1,3)+(Q6043+R6043)*INDEX(FTA_COEFFS,1,4)+(Q6044+R6044)*INDEX(FTA_COEFFS,1,5)+M6044*INDEX(FTA_COEFFS,1,6)+AC6047*AC6048</f>
        <v>#N/A</v>
      </c>
      <c r="AI6043" s="223" t="e">
        <f ca="1">INDEX(FTPCT_COEFFS,1,1)+P6043*INDEX(FTPCT_COEFFS,1,2)+F6043*INDEX(FTPCT_COEFFS,1,3)+G6044*INDEX(FTPCT_COEFFS,1,4)+AD6047*AD6048</f>
        <v>#N/A</v>
      </c>
      <c r="AJ6043" s="338" t="e">
        <f t="shared" ref="AJ6043:AJ6044" ca="1" si="10442">AD6043*AE6043/100+AF6043*AG6043+AH6043*AI6043/100</f>
        <v>#N/A</v>
      </c>
      <c r="AK6043" s="55"/>
      <c r="AL6043" s="55"/>
      <c r="AM6043" s="55"/>
      <c r="AN6043" s="55"/>
      <c r="AO6043" s="55"/>
      <c r="AP6043" s="55"/>
      <c r="AQ6043" s="55"/>
      <c r="AR6043" s="55"/>
    </row>
    <row r="6044" spans="1:45" x14ac:dyDescent="0.3">
      <c r="B6044" s="54" t="s">
        <v>175</v>
      </c>
      <c r="C6044" s="54">
        <f>C6037</f>
        <v>0</v>
      </c>
      <c r="D6044" s="56" t="e">
        <f t="shared" ca="1" si="10434"/>
        <v>#N/A</v>
      </c>
      <c r="E6044" s="52" t="e">
        <f t="shared" ref="E6044:W6044" si="10443">E6037</f>
        <v>#N/A</v>
      </c>
      <c r="F6044" s="52" t="e">
        <f t="shared" si="10443"/>
        <v>#N/A</v>
      </c>
      <c r="G6044" s="52" t="e">
        <f t="shared" si="10443"/>
        <v>#N/A</v>
      </c>
      <c r="H6044" s="52" t="e">
        <f t="shared" si="10443"/>
        <v>#N/A</v>
      </c>
      <c r="I6044" s="52" t="e">
        <f t="shared" si="10443"/>
        <v>#N/A</v>
      </c>
      <c r="J6044" s="52" t="e">
        <f t="shared" si="10443"/>
        <v>#N/A</v>
      </c>
      <c r="K6044" s="52" t="e">
        <f t="shared" si="10443"/>
        <v>#N/A</v>
      </c>
      <c r="L6044" s="52" t="e">
        <f t="shared" si="10443"/>
        <v>#N/A</v>
      </c>
      <c r="M6044" s="52" t="e">
        <f t="shared" si="10443"/>
        <v>#N/A</v>
      </c>
      <c r="N6044" s="52" t="e">
        <f t="shared" si="10443"/>
        <v>#N/A</v>
      </c>
      <c r="O6044" s="52" t="e">
        <f t="shared" si="10443"/>
        <v>#N/A</v>
      </c>
      <c r="P6044" s="52" t="e">
        <f t="shared" si="10443"/>
        <v>#N/A</v>
      </c>
      <c r="Q6044" s="52" t="e">
        <f t="shared" si="10443"/>
        <v>#N/A</v>
      </c>
      <c r="R6044" s="52" t="e">
        <f t="shared" si="10443"/>
        <v>#N/A</v>
      </c>
      <c r="S6044" s="52" t="e">
        <f t="shared" si="10443"/>
        <v>#N/A</v>
      </c>
      <c r="T6044" s="52" t="e">
        <f t="shared" si="10443"/>
        <v>#N/A</v>
      </c>
      <c r="U6044" s="52" t="e">
        <f t="shared" si="10443"/>
        <v>#N/A</v>
      </c>
      <c r="V6044" s="52" t="e">
        <f t="shared" si="10443"/>
        <v>#N/A</v>
      </c>
      <c r="W6044" s="52" t="e">
        <f t="shared" si="10443"/>
        <v>#N/A</v>
      </c>
      <c r="X6044" s="55" t="e">
        <f t="shared" si="10436"/>
        <v>#N/A</v>
      </c>
      <c r="Y6044" s="55" t="e">
        <f t="shared" si="10437"/>
        <v>#N/A</v>
      </c>
      <c r="Z6044" s="55" t="e">
        <f t="shared" ref="Z6044" si="10444">Z6043</f>
        <v>#N/A</v>
      </c>
      <c r="AA6044" s="55" t="e">
        <f t="shared" si="10439"/>
        <v>#N/A</v>
      </c>
      <c r="AB6044" s="336" t="e">
        <f t="shared" si="10440"/>
        <v>#N/A</v>
      </c>
      <c r="AC6044" s="223" t="e">
        <f ca="1">INDEX(FGA_COEFFS,1,1)+Z6044*INDEX(FGA_COEFFS,1,2)+Y6044*INDEX(FGA_COEFFS,1,3)+R6044*INDEX(FGA_COEFFS,1,4)+Q6043*INDEX(FGA_COEFFS,1,5)+S6044*INDEX(FGA_COEFFS,1,6)+T6043*INDEX(FGA_COEFFS,1,7)+M6043*INDEX(FGA_COEFFS,1,8)+Y6047*Y6049</f>
        <v>#N/A</v>
      </c>
      <c r="AD6044" s="223" t="e">
        <f ca="1">INDEX(THREEPTA_COEFFS,1,1)+AC6044*INDEX(THREEPTA_COEFFS,1,2)+J6044*INDEX(THREEPTA_COEFFS,1,3)+AA6044*INDEX(THREEPTA_COEFFS,1,4)+K6044*INDEX(THREEPTA_COEFFS,1,5)+L6043*INDEX(THREEPTA_COEFFS,1,6)+Z6047*Z6049</f>
        <v>#N/A</v>
      </c>
      <c r="AE6044" s="223" t="e">
        <f ca="1">INDEX(THREEPTPCT_COEFFS,1,1)+K6044*INDEX(THREEPTPCT_COEFFS,1,2)+L6043*INDEX(THREEPTPCT_COEFFS,1,3)+AA6047*AA6049</f>
        <v>#N/A</v>
      </c>
      <c r="AF6044" s="55" t="e">
        <f t="shared" ca="1" si="10441"/>
        <v>#N/A</v>
      </c>
      <c r="AG6044" s="223" t="e">
        <f ca="1">INDEX(TWOPTPCT_COEFFS,1,1)+AB6044*INDEX(TWOPTPCT_COEFFS,1,2)+I6043*INDEX(TWOPTPCT_COEFFS,1,3)+G6043*INDEX(TWOPTPCT_COEFFS,1,4)+L6043*INDEX(TWOPTPCT_COEFFS,1,5)+AB6047*AB6049</f>
        <v>#N/A</v>
      </c>
      <c r="AH6044" s="223" t="e">
        <f ca="1">INDEX(FTA_COEFFS,1,1)+O6044*INDEX(FTA_COEFFS,1,2)+N6043*INDEX(FTA_COEFFS,1,3)+(Q6044+R6044)*INDEX(FTA_COEFFS,1,4)+(Q6043+R6043)*INDEX(FTA_COEFFS,1,5)+M6043*INDEX(FTA_COEFFS,1,6)+AC6047*AC6049</f>
        <v>#N/A</v>
      </c>
      <c r="AI6044" s="223" t="e">
        <f ca="1">INDEX(FTPCT_COEFFS,1,1)+P6044*INDEX(FTPCT_COEFFS,1,2)+F6044*INDEX(FTPCT_COEFFS,1,3)+G6043*INDEX(FTPCT_COEFFS,1,4)+AD6047*AD6049</f>
        <v>#N/A</v>
      </c>
      <c r="AJ6044" s="338" t="e">
        <f t="shared" ca="1" si="10442"/>
        <v>#N/A</v>
      </c>
      <c r="AK6044" s="55"/>
      <c r="AL6044" s="55"/>
      <c r="AM6044" s="55"/>
      <c r="AN6044" s="55"/>
      <c r="AO6044" s="55"/>
      <c r="AP6044" s="55"/>
      <c r="AQ6044" s="55"/>
      <c r="AR6044" s="55"/>
    </row>
    <row r="6045" spans="1:45" x14ac:dyDescent="0.3">
      <c r="A6045" s="54" t="e">
        <f ca="1">IF(D6043&gt;(D6044+(AVERAGE(V6043,W6043)-AVERAGE(V6044,W6044))/2)+2.5,C6043,IF(D6044&gt;(D6043+(AVERAGE(V6044,W6044)-AVERAGE(V6043,W6043))/2)+2.5,C6044,"Close"))</f>
        <v>#N/A</v>
      </c>
      <c r="B6045" s="64" t="e">
        <f ca="1">IF(D6044&gt;D6043,C6044,C6043)</f>
        <v>#N/A</v>
      </c>
      <c r="D6045" s="56"/>
      <c r="X6045" s="55"/>
      <c r="Y6045" s="55"/>
      <c r="Z6045" s="55"/>
      <c r="AA6045" s="55"/>
      <c r="AB6045" s="55"/>
      <c r="AC6045" s="337"/>
      <c r="AD6045" s="337"/>
      <c r="AE6045" s="337"/>
      <c r="AF6045" s="337"/>
      <c r="AG6045" s="337"/>
      <c r="AH6045" s="337"/>
      <c r="AI6045" s="337"/>
      <c r="AJ6045" s="337"/>
      <c r="AK6045" s="337"/>
      <c r="AL6045" s="337"/>
      <c r="AM6045" s="55"/>
      <c r="AN6045" s="55"/>
      <c r="AO6045" s="55"/>
      <c r="AP6045" s="55"/>
      <c r="AQ6045" s="55"/>
      <c r="AR6045" s="55"/>
      <c r="AS6045" s="55"/>
    </row>
    <row r="6046" spans="1:45" x14ac:dyDescent="0.3">
      <c r="X6046" s="54" t="s">
        <v>1305</v>
      </c>
      <c r="Y6046" s="54" t="s">
        <v>128</v>
      </c>
      <c r="Z6046" s="54" t="s">
        <v>157</v>
      </c>
      <c r="AA6046" s="54" t="s">
        <v>151</v>
      </c>
      <c r="AB6046" s="54" t="s">
        <v>1327</v>
      </c>
      <c r="AC6046" s="54" t="s">
        <v>129</v>
      </c>
      <c r="AD6046" s="54" t="s">
        <v>116</v>
      </c>
      <c r="AE6046" s="54"/>
      <c r="AF6046" s="54"/>
      <c r="AG6046" s="54"/>
      <c r="AH6046" s="54"/>
      <c r="AI6046" s="54"/>
      <c r="AJ6046" s="54"/>
      <c r="AK6046" s="54"/>
      <c r="AL6046" s="54"/>
      <c r="AM6046" s="54"/>
      <c r="AN6046" s="54"/>
      <c r="AO6046" s="54"/>
      <c r="AP6046" s="54"/>
      <c r="AQ6046" s="54"/>
      <c r="AR6046" s="54"/>
      <c r="AS6046" s="54"/>
    </row>
    <row r="6047" spans="1:45" x14ac:dyDescent="0.3">
      <c r="X6047" s="54"/>
      <c r="Y6047" s="54">
        <f t="shared" ref="Y6047:AD6047" si="10445">Y6040</f>
        <v>6.4436999999999998</v>
      </c>
      <c r="Z6047" s="54">
        <f t="shared" si="10445"/>
        <v>4.9371</v>
      </c>
      <c r="AA6047" s="54">
        <f t="shared" si="10445"/>
        <v>11.350300000000001</v>
      </c>
      <c r="AB6047" s="54">
        <f t="shared" si="10445"/>
        <v>7.1900000000000006E-2</v>
      </c>
      <c r="AC6047" s="54">
        <f t="shared" si="10445"/>
        <v>6.2766000000000002</v>
      </c>
      <c r="AD6047" s="54">
        <f t="shared" si="10445"/>
        <v>11.042999999999999</v>
      </c>
      <c r="AE6047" s="54"/>
      <c r="AF6047" s="336"/>
      <c r="AG6047" s="336"/>
      <c r="AH6047" s="336"/>
      <c r="AI6047" s="54"/>
      <c r="AJ6047" s="54"/>
      <c r="AK6047" s="54"/>
      <c r="AL6047" s="54"/>
      <c r="AM6047" s="54"/>
      <c r="AN6047" s="54"/>
      <c r="AO6047" s="54"/>
      <c r="AP6047" s="54"/>
      <c r="AQ6047" s="54"/>
      <c r="AR6047" s="54"/>
      <c r="AS6047" s="54"/>
    </row>
    <row r="6048" spans="1:45" x14ac:dyDescent="0.3">
      <c r="D6048" s="56"/>
      <c r="X6048" s="336"/>
      <c r="Y6048" s="336">
        <f t="shared" ca="1" si="10361"/>
        <v>0.38317293095397975</v>
      </c>
      <c r="Z6048" s="336">
        <f t="shared" ca="1" si="10361"/>
        <v>-0.93355595797269109</v>
      </c>
      <c r="AA6048" s="336">
        <f t="shared" ca="1" si="10361"/>
        <v>0.85292533759814715</v>
      </c>
      <c r="AB6048" s="336">
        <f t="shared" ca="1" si="10361"/>
        <v>0.57398141939337322</v>
      </c>
      <c r="AC6048" s="336">
        <f t="shared" ca="1" si="10361"/>
        <v>-9.2713901421694847E-2</v>
      </c>
      <c r="AD6048" s="336">
        <f t="shared" ca="1" si="10361"/>
        <v>6.4279609507307389E-3</v>
      </c>
      <c r="AE6048" s="336"/>
      <c r="AF6048" s="336"/>
      <c r="AG6048" s="336"/>
      <c r="AH6048" s="336"/>
      <c r="AI6048" s="54"/>
      <c r="AJ6048" s="54"/>
      <c r="AK6048" s="54"/>
      <c r="AL6048" s="336"/>
      <c r="AM6048" s="336"/>
      <c r="AN6048" s="336"/>
      <c r="AO6048" s="336"/>
      <c r="AP6048" s="54"/>
      <c r="AQ6048" s="336"/>
      <c r="AR6048" s="336"/>
      <c r="AS6048" s="336"/>
    </row>
    <row r="6049" spans="1:45" x14ac:dyDescent="0.3">
      <c r="C6049" s="54"/>
      <c r="D6049" s="56"/>
      <c r="Y6049" s="336">
        <f t="shared" ca="1" si="10361"/>
        <v>-0.50895180515362459</v>
      </c>
      <c r="Z6049" s="336">
        <f t="shared" ca="1" si="10361"/>
        <v>-0.80882219238453179</v>
      </c>
      <c r="AA6049" s="336">
        <f t="shared" ca="1" si="10361"/>
        <v>1.0201148702240201</v>
      </c>
      <c r="AB6049" s="336">
        <f t="shared" ca="1" si="10361"/>
        <v>7.0239587864552339E-2</v>
      </c>
      <c r="AC6049" s="336">
        <f t="shared" ca="1" si="10361"/>
        <v>-3.5820214756735753E-2</v>
      </c>
      <c r="AD6049" s="336">
        <f t="shared" ca="1" si="10361"/>
        <v>-9.1391857040679959E-3</v>
      </c>
      <c r="AE6049" s="55"/>
      <c r="AF6049" s="55"/>
      <c r="AG6049" s="55"/>
      <c r="AH6049" s="55"/>
      <c r="AI6049" s="55"/>
      <c r="AJ6049" s="55"/>
      <c r="AK6049" s="55"/>
      <c r="AL6049" s="55"/>
      <c r="AM6049" s="55"/>
      <c r="AN6049" s="55"/>
      <c r="AO6049" s="55"/>
      <c r="AP6049" s="55"/>
      <c r="AQ6049" s="55"/>
      <c r="AR6049" s="55"/>
      <c r="AS6049" s="55"/>
    </row>
    <row r="6050" spans="1:45" x14ac:dyDescent="0.3">
      <c r="B6050" s="54" t="s">
        <v>172</v>
      </c>
      <c r="C6050" s="53">
        <f>C6043</f>
        <v>0</v>
      </c>
      <c r="D6050" s="56" t="e">
        <f t="shared" ref="D6050:D6051" ca="1" si="10446">AJ6050</f>
        <v>#N/A</v>
      </c>
      <c r="E6050" s="52" t="e">
        <f t="shared" ref="E6050:W6050" si="10447">E6043</f>
        <v>#N/A</v>
      </c>
      <c r="F6050" s="52" t="e">
        <f t="shared" si="10447"/>
        <v>#N/A</v>
      </c>
      <c r="G6050" s="52" t="e">
        <f t="shared" si="10447"/>
        <v>#N/A</v>
      </c>
      <c r="H6050" s="52" t="e">
        <f t="shared" si="10447"/>
        <v>#N/A</v>
      </c>
      <c r="I6050" s="52" t="e">
        <f t="shared" si="10447"/>
        <v>#N/A</v>
      </c>
      <c r="J6050" s="52" t="e">
        <f t="shared" si="10447"/>
        <v>#N/A</v>
      </c>
      <c r="K6050" s="52" t="e">
        <f t="shared" si="10447"/>
        <v>#N/A</v>
      </c>
      <c r="L6050" s="52" t="e">
        <f t="shared" si="10447"/>
        <v>#N/A</v>
      </c>
      <c r="M6050" s="52" t="e">
        <f t="shared" si="10447"/>
        <v>#N/A</v>
      </c>
      <c r="N6050" s="52" t="e">
        <f t="shared" si="10447"/>
        <v>#N/A</v>
      </c>
      <c r="O6050" s="52" t="e">
        <f t="shared" si="10447"/>
        <v>#N/A</v>
      </c>
      <c r="P6050" s="52" t="e">
        <f t="shared" si="10447"/>
        <v>#N/A</v>
      </c>
      <c r="Q6050" s="52" t="e">
        <f t="shared" si="10447"/>
        <v>#N/A</v>
      </c>
      <c r="R6050" s="52" t="e">
        <f t="shared" si="10447"/>
        <v>#N/A</v>
      </c>
      <c r="S6050" s="52" t="e">
        <f t="shared" si="10447"/>
        <v>#N/A</v>
      </c>
      <c r="T6050" s="52" t="e">
        <f t="shared" si="10447"/>
        <v>#N/A</v>
      </c>
      <c r="U6050" s="52" t="e">
        <f t="shared" si="10447"/>
        <v>#N/A</v>
      </c>
      <c r="V6050" s="52" t="e">
        <f t="shared" si="10447"/>
        <v>#N/A</v>
      </c>
      <c r="W6050" s="52" t="e">
        <f t="shared" si="10447"/>
        <v>#N/A</v>
      </c>
      <c r="X6050" s="55" t="e">
        <f t="shared" ref="X6050:X6051" si="10448">(H6050-(O6050*P6050)/100-3*(J6050*K6050)/100)/2</f>
        <v>#N/A</v>
      </c>
      <c r="Y6050" s="55" t="e">
        <f t="shared" ref="Y6050:Y6051" si="10449">SUM(X6050,(J6050*K6050/100))/(F6050/100)</f>
        <v>#N/A</v>
      </c>
      <c r="Z6050" s="55" t="e">
        <f t="shared" ref="Z6050" si="10450">U6050*0.5+U6051*0.5</f>
        <v>#N/A</v>
      </c>
      <c r="AA6050" s="55" t="e">
        <f t="shared" ref="AA6050:AA6051" si="10451">J6050/Y6050</f>
        <v>#N/A</v>
      </c>
      <c r="AB6050" s="336" t="e">
        <f t="shared" ref="AB6050:AB6051" si="10452">X6050/(Y6050-J6050)</f>
        <v>#N/A</v>
      </c>
      <c r="AC6050" s="223" t="e">
        <f ca="1">INDEX(FGA_COEFFS,1,1)+Z6050*INDEX(FGA_COEFFS,1,2)+Y6050*INDEX(FGA_COEFFS,1,3)+R6050*INDEX(FGA_COEFFS,1,4)+Q6051*INDEX(FGA_COEFFS,1,5)+S6050*INDEX(FGA_COEFFS,1,6)+T6051*INDEX(FGA_COEFFS,1,7)+M6051*INDEX(FGA_COEFFS,1,8)+Y6054*Y6055</f>
        <v>#N/A</v>
      </c>
      <c r="AD6050" s="223" t="e">
        <f ca="1">INDEX(THREEPTA_COEFFS,1,1)+AC6050*INDEX(THREEPTA_COEFFS,1,2)+J6050*INDEX(THREEPTA_COEFFS,1,3)+AA6050*INDEX(THREEPTA_COEFFS,1,4)+K6050*INDEX(THREEPTA_COEFFS,1,5)+L6051*INDEX(THREEPTA_COEFFS,1,6)+Z6054*Z6055</f>
        <v>#N/A</v>
      </c>
      <c r="AE6050" s="223" t="e">
        <f ca="1">INDEX(THREEPTPCT_COEFFS,1,1)+K6050*INDEX(THREEPTPCT_COEFFS,1,2)+L6051*INDEX(THREEPTPCT_COEFFS,1,3)+AA6054*AA6055</f>
        <v>#N/A</v>
      </c>
      <c r="AF6050" s="55" t="e">
        <f t="shared" ref="AF6050:AF6051" ca="1" si="10453">AC6050-AD6050</f>
        <v>#N/A</v>
      </c>
      <c r="AG6050" s="223" t="e">
        <f ca="1">INDEX(TWOPTPCT_COEFFS,1,1)+AB6050*INDEX(TWOPTPCT_COEFFS,1,2)+I6051*INDEX(TWOPTPCT_COEFFS,1,3)+G6051*INDEX(TWOPTPCT_COEFFS,1,4)+L6051*INDEX(TWOPTPCT_COEFFS,1,5)+AB6054*AB6055</f>
        <v>#N/A</v>
      </c>
      <c r="AH6050" s="223" t="e">
        <f ca="1">INDEX(FTA_COEFFS,1,1)+O6050*INDEX(FTA_COEFFS,1,2)+N6051*INDEX(FTA_COEFFS,1,3)+(Q6050+R6050)*INDEX(FTA_COEFFS,1,4)+(Q6051+R6051)*INDEX(FTA_COEFFS,1,5)+M6051*INDEX(FTA_COEFFS,1,6)+AC6054*AC6055</f>
        <v>#N/A</v>
      </c>
      <c r="AI6050" s="223" t="e">
        <f ca="1">INDEX(FTPCT_COEFFS,1,1)+P6050*INDEX(FTPCT_COEFFS,1,2)+F6050*INDEX(FTPCT_COEFFS,1,3)+G6051*INDEX(FTPCT_COEFFS,1,4)+AD6054*AD6055</f>
        <v>#N/A</v>
      </c>
      <c r="AJ6050" s="338" t="e">
        <f t="shared" ref="AJ6050:AJ6051" ca="1" si="10454">AD6050*AE6050/100+AF6050*AG6050+AH6050*AI6050/100</f>
        <v>#N/A</v>
      </c>
      <c r="AK6050" s="55"/>
      <c r="AL6050" s="55"/>
      <c r="AM6050" s="55"/>
      <c r="AN6050" s="55"/>
      <c r="AO6050" s="55"/>
      <c r="AP6050" s="55"/>
      <c r="AQ6050" s="55"/>
      <c r="AR6050" s="55"/>
    </row>
    <row r="6051" spans="1:45" x14ac:dyDescent="0.3">
      <c r="B6051" s="54" t="s">
        <v>175</v>
      </c>
      <c r="C6051" s="54">
        <f>C6044</f>
        <v>0</v>
      </c>
      <c r="D6051" s="56" t="e">
        <f t="shared" ca="1" si="10446"/>
        <v>#N/A</v>
      </c>
      <c r="E6051" s="52" t="e">
        <f t="shared" ref="E6051:W6051" si="10455">E6044</f>
        <v>#N/A</v>
      </c>
      <c r="F6051" s="52" t="e">
        <f t="shared" si="10455"/>
        <v>#N/A</v>
      </c>
      <c r="G6051" s="52" t="e">
        <f t="shared" si="10455"/>
        <v>#N/A</v>
      </c>
      <c r="H6051" s="52" t="e">
        <f t="shared" si="10455"/>
        <v>#N/A</v>
      </c>
      <c r="I6051" s="52" t="e">
        <f t="shared" si="10455"/>
        <v>#N/A</v>
      </c>
      <c r="J6051" s="52" t="e">
        <f t="shared" si="10455"/>
        <v>#N/A</v>
      </c>
      <c r="K6051" s="52" t="e">
        <f t="shared" si="10455"/>
        <v>#N/A</v>
      </c>
      <c r="L6051" s="52" t="e">
        <f t="shared" si="10455"/>
        <v>#N/A</v>
      </c>
      <c r="M6051" s="52" t="e">
        <f t="shared" si="10455"/>
        <v>#N/A</v>
      </c>
      <c r="N6051" s="52" t="e">
        <f t="shared" si="10455"/>
        <v>#N/A</v>
      </c>
      <c r="O6051" s="52" t="e">
        <f t="shared" si="10455"/>
        <v>#N/A</v>
      </c>
      <c r="P6051" s="52" t="e">
        <f t="shared" si="10455"/>
        <v>#N/A</v>
      </c>
      <c r="Q6051" s="52" t="e">
        <f t="shared" si="10455"/>
        <v>#N/A</v>
      </c>
      <c r="R6051" s="52" t="e">
        <f t="shared" si="10455"/>
        <v>#N/A</v>
      </c>
      <c r="S6051" s="52" t="e">
        <f t="shared" si="10455"/>
        <v>#N/A</v>
      </c>
      <c r="T6051" s="52" t="e">
        <f t="shared" si="10455"/>
        <v>#N/A</v>
      </c>
      <c r="U6051" s="52" t="e">
        <f t="shared" si="10455"/>
        <v>#N/A</v>
      </c>
      <c r="V6051" s="52" t="e">
        <f t="shared" si="10455"/>
        <v>#N/A</v>
      </c>
      <c r="W6051" s="52" t="e">
        <f t="shared" si="10455"/>
        <v>#N/A</v>
      </c>
      <c r="X6051" s="55" t="e">
        <f t="shared" si="10448"/>
        <v>#N/A</v>
      </c>
      <c r="Y6051" s="55" t="e">
        <f t="shared" si="10449"/>
        <v>#N/A</v>
      </c>
      <c r="Z6051" s="55" t="e">
        <f t="shared" ref="Z6051" si="10456">Z6050</f>
        <v>#N/A</v>
      </c>
      <c r="AA6051" s="55" t="e">
        <f t="shared" si="10451"/>
        <v>#N/A</v>
      </c>
      <c r="AB6051" s="336" t="e">
        <f t="shared" si="10452"/>
        <v>#N/A</v>
      </c>
      <c r="AC6051" s="223" t="e">
        <f ca="1">INDEX(FGA_COEFFS,1,1)+Z6051*INDEX(FGA_COEFFS,1,2)+Y6051*INDEX(FGA_COEFFS,1,3)+R6051*INDEX(FGA_COEFFS,1,4)+Q6050*INDEX(FGA_COEFFS,1,5)+S6051*INDEX(FGA_COEFFS,1,6)+T6050*INDEX(FGA_COEFFS,1,7)+M6050*INDEX(FGA_COEFFS,1,8)+Y6054*Y6056</f>
        <v>#N/A</v>
      </c>
      <c r="AD6051" s="223" t="e">
        <f ca="1">INDEX(THREEPTA_COEFFS,1,1)+AC6051*INDEX(THREEPTA_COEFFS,1,2)+J6051*INDEX(THREEPTA_COEFFS,1,3)+AA6051*INDEX(THREEPTA_COEFFS,1,4)+K6051*INDEX(THREEPTA_COEFFS,1,5)+L6050*INDEX(THREEPTA_COEFFS,1,6)+Z6054*Z6056</f>
        <v>#N/A</v>
      </c>
      <c r="AE6051" s="223" t="e">
        <f ca="1">INDEX(THREEPTPCT_COEFFS,1,1)+K6051*INDEX(THREEPTPCT_COEFFS,1,2)+L6050*INDEX(THREEPTPCT_COEFFS,1,3)+AA6054*AA6056</f>
        <v>#N/A</v>
      </c>
      <c r="AF6051" s="55" t="e">
        <f t="shared" ca="1" si="10453"/>
        <v>#N/A</v>
      </c>
      <c r="AG6051" s="223" t="e">
        <f ca="1">INDEX(TWOPTPCT_COEFFS,1,1)+AB6051*INDEX(TWOPTPCT_COEFFS,1,2)+I6050*INDEX(TWOPTPCT_COEFFS,1,3)+G6050*INDEX(TWOPTPCT_COEFFS,1,4)+L6050*INDEX(TWOPTPCT_COEFFS,1,5)+AB6054*AB6056</f>
        <v>#N/A</v>
      </c>
      <c r="AH6051" s="223" t="e">
        <f ca="1">INDEX(FTA_COEFFS,1,1)+O6051*INDEX(FTA_COEFFS,1,2)+N6050*INDEX(FTA_COEFFS,1,3)+(Q6051+R6051)*INDEX(FTA_COEFFS,1,4)+(Q6050+R6050)*INDEX(FTA_COEFFS,1,5)+M6050*INDEX(FTA_COEFFS,1,6)+AC6054*AC6056</f>
        <v>#N/A</v>
      </c>
      <c r="AI6051" s="223" t="e">
        <f ca="1">INDEX(FTPCT_COEFFS,1,1)+P6051*INDEX(FTPCT_COEFFS,1,2)+F6051*INDEX(FTPCT_COEFFS,1,3)+G6050*INDEX(FTPCT_COEFFS,1,4)+AD6054*AD6056</f>
        <v>#N/A</v>
      </c>
      <c r="AJ6051" s="338" t="e">
        <f t="shared" ca="1" si="10454"/>
        <v>#N/A</v>
      </c>
      <c r="AK6051" s="55"/>
      <c r="AL6051" s="55"/>
      <c r="AM6051" s="55"/>
      <c r="AN6051" s="55"/>
      <c r="AO6051" s="55"/>
      <c r="AP6051" s="55"/>
      <c r="AQ6051" s="55"/>
      <c r="AR6051" s="55"/>
    </row>
    <row r="6052" spans="1:45" x14ac:dyDescent="0.3">
      <c r="A6052" s="54" t="e">
        <f ca="1">IF(D6050&gt;(D6051+(AVERAGE(V6050,W6050)-AVERAGE(V6051,W6051))/2)+2.5,C6050,IF(D6051&gt;(D6050+(AVERAGE(V6051,W6051)-AVERAGE(V6050,W6050))/2)+2.5,C6051,"Close"))</f>
        <v>#N/A</v>
      </c>
      <c r="B6052" s="64" t="e">
        <f ca="1">IF(D6051&gt;D6050,C6051,C6050)</f>
        <v>#N/A</v>
      </c>
      <c r="D6052" s="56"/>
      <c r="X6052" s="55"/>
      <c r="Y6052" s="55"/>
      <c r="Z6052" s="55"/>
      <c r="AA6052" s="55"/>
      <c r="AB6052" s="55"/>
      <c r="AC6052" s="337"/>
      <c r="AD6052" s="337"/>
      <c r="AE6052" s="337"/>
      <c r="AF6052" s="337"/>
      <c r="AG6052" s="337"/>
      <c r="AH6052" s="337"/>
      <c r="AI6052" s="337"/>
      <c r="AJ6052" s="337"/>
      <c r="AK6052" s="337"/>
      <c r="AL6052" s="337"/>
      <c r="AM6052" s="55"/>
      <c r="AN6052" s="55"/>
      <c r="AO6052" s="55"/>
      <c r="AP6052" s="55"/>
      <c r="AQ6052" s="55"/>
      <c r="AR6052" s="55"/>
      <c r="AS6052" s="55"/>
    </row>
    <row r="6053" spans="1:45" x14ac:dyDescent="0.3">
      <c r="X6053" s="54" t="s">
        <v>1305</v>
      </c>
      <c r="Y6053" s="54" t="s">
        <v>128</v>
      </c>
      <c r="Z6053" s="54" t="s">
        <v>157</v>
      </c>
      <c r="AA6053" s="54" t="s">
        <v>151</v>
      </c>
      <c r="AB6053" s="54" t="s">
        <v>1327</v>
      </c>
      <c r="AC6053" s="54" t="s">
        <v>129</v>
      </c>
      <c r="AD6053" s="54" t="s">
        <v>116</v>
      </c>
      <c r="AE6053" s="54"/>
      <c r="AF6053" s="54"/>
      <c r="AG6053" s="54"/>
      <c r="AH6053" s="54"/>
      <c r="AI6053" s="54"/>
      <c r="AJ6053" s="54"/>
      <c r="AK6053" s="54"/>
      <c r="AL6053" s="54"/>
      <c r="AM6053" s="54"/>
      <c r="AN6053" s="54"/>
      <c r="AO6053" s="54"/>
      <c r="AP6053" s="54"/>
      <c r="AQ6053" s="54"/>
      <c r="AR6053" s="54"/>
      <c r="AS6053" s="54"/>
    </row>
    <row r="6054" spans="1:45" x14ac:dyDescent="0.3">
      <c r="X6054" s="54"/>
      <c r="Y6054" s="54">
        <f t="shared" ref="Y6054:AD6054" si="10457">Y6047</f>
        <v>6.4436999999999998</v>
      </c>
      <c r="Z6054" s="54">
        <f t="shared" si="10457"/>
        <v>4.9371</v>
      </c>
      <c r="AA6054" s="54">
        <f t="shared" si="10457"/>
        <v>11.350300000000001</v>
      </c>
      <c r="AB6054" s="54">
        <f t="shared" si="10457"/>
        <v>7.1900000000000006E-2</v>
      </c>
      <c r="AC6054" s="54">
        <f t="shared" si="10457"/>
        <v>6.2766000000000002</v>
      </c>
      <c r="AD6054" s="54">
        <f t="shared" si="10457"/>
        <v>11.042999999999999</v>
      </c>
      <c r="AE6054" s="54"/>
      <c r="AF6054" s="336"/>
      <c r="AG6054" s="336"/>
      <c r="AH6054" s="336"/>
      <c r="AI6054" s="54"/>
      <c r="AJ6054" s="54"/>
      <c r="AK6054" s="54"/>
      <c r="AL6054" s="54"/>
      <c r="AM6054" s="54"/>
      <c r="AN6054" s="54"/>
      <c r="AO6054" s="54"/>
      <c r="AP6054" s="54"/>
      <c r="AQ6054" s="54"/>
      <c r="AR6054" s="54"/>
      <c r="AS6054" s="54"/>
    </row>
    <row r="6055" spans="1:45" x14ac:dyDescent="0.3">
      <c r="D6055" s="56"/>
      <c r="X6055" s="336"/>
      <c r="Y6055" s="336">
        <f t="shared" ca="1" si="10361"/>
        <v>-0.8959659448767674</v>
      </c>
      <c r="Z6055" s="336">
        <f t="shared" ca="1" si="10361"/>
        <v>3.4618685923481921E-4</v>
      </c>
      <c r="AA6055" s="336">
        <f t="shared" ca="1" si="10361"/>
        <v>0.7831228446928078</v>
      </c>
      <c r="AB6055" s="336">
        <f t="shared" ca="1" si="10361"/>
        <v>-0.84858546435978144</v>
      </c>
      <c r="AC6055" s="336">
        <f t="shared" ca="1" si="10361"/>
        <v>-0.44818990421368665</v>
      </c>
      <c r="AD6055" s="336">
        <f t="shared" ca="1" si="10361"/>
        <v>-0.574420374671194</v>
      </c>
      <c r="AE6055" s="336"/>
      <c r="AF6055" s="336"/>
      <c r="AG6055" s="336"/>
      <c r="AH6055" s="336"/>
      <c r="AI6055" s="54"/>
      <c r="AJ6055" s="54"/>
      <c r="AK6055" s="54"/>
      <c r="AL6055" s="336"/>
      <c r="AM6055" s="336"/>
      <c r="AN6055" s="336"/>
      <c r="AO6055" s="336"/>
      <c r="AP6055" s="54"/>
      <c r="AQ6055" s="336"/>
      <c r="AR6055" s="336"/>
      <c r="AS6055" s="336"/>
    </row>
    <row r="6056" spans="1:45" x14ac:dyDescent="0.3">
      <c r="C6056" s="54"/>
      <c r="D6056" s="56"/>
      <c r="Y6056" s="336">
        <f t="shared" ca="1" si="10361"/>
        <v>0.27170153171211453</v>
      </c>
      <c r="Z6056" s="336">
        <f t="shared" ca="1" si="10361"/>
        <v>-1.0568769088190111</v>
      </c>
      <c r="AA6056" s="336">
        <f t="shared" ca="1" si="10361"/>
        <v>-0.28038966582753638</v>
      </c>
      <c r="AB6056" s="336">
        <f t="shared" ca="1" si="10361"/>
        <v>0.21391318620493999</v>
      </c>
      <c r="AC6056" s="336">
        <f t="shared" ca="1" si="10361"/>
        <v>-1.2113387369489172</v>
      </c>
      <c r="AD6056" s="336">
        <f t="shared" ca="1" si="10361"/>
        <v>5.2179885105511734E-2</v>
      </c>
      <c r="AE6056" s="55"/>
      <c r="AF6056" s="55"/>
      <c r="AG6056" s="55"/>
      <c r="AH6056" s="55"/>
      <c r="AI6056" s="55"/>
      <c r="AJ6056" s="55"/>
      <c r="AK6056" s="55"/>
      <c r="AL6056" s="55"/>
      <c r="AM6056" s="55"/>
      <c r="AN6056" s="55"/>
      <c r="AO6056" s="55"/>
      <c r="AP6056" s="55"/>
      <c r="AQ6056" s="55"/>
      <c r="AR6056" s="55"/>
      <c r="AS6056" s="55"/>
    </row>
    <row r="6057" spans="1:45" x14ac:dyDescent="0.3">
      <c r="B6057" s="54" t="s">
        <v>172</v>
      </c>
      <c r="C6057" s="53">
        <f>C6050</f>
        <v>0</v>
      </c>
      <c r="D6057" s="56" t="e">
        <f t="shared" ref="D6057:D6058" ca="1" si="10458">AJ6057</f>
        <v>#N/A</v>
      </c>
      <c r="E6057" s="52" t="e">
        <f t="shared" ref="E6057:W6057" si="10459">E6050</f>
        <v>#N/A</v>
      </c>
      <c r="F6057" s="52" t="e">
        <f t="shared" si="10459"/>
        <v>#N/A</v>
      </c>
      <c r="G6057" s="52" t="e">
        <f t="shared" si="10459"/>
        <v>#N/A</v>
      </c>
      <c r="H6057" s="52" t="e">
        <f t="shared" si="10459"/>
        <v>#N/A</v>
      </c>
      <c r="I6057" s="52" t="e">
        <f t="shared" si="10459"/>
        <v>#N/A</v>
      </c>
      <c r="J6057" s="52" t="e">
        <f t="shared" si="10459"/>
        <v>#N/A</v>
      </c>
      <c r="K6057" s="52" t="e">
        <f t="shared" si="10459"/>
        <v>#N/A</v>
      </c>
      <c r="L6057" s="52" t="e">
        <f t="shared" si="10459"/>
        <v>#N/A</v>
      </c>
      <c r="M6057" s="52" t="e">
        <f t="shared" si="10459"/>
        <v>#N/A</v>
      </c>
      <c r="N6057" s="52" t="e">
        <f t="shared" si="10459"/>
        <v>#N/A</v>
      </c>
      <c r="O6057" s="52" t="e">
        <f t="shared" si="10459"/>
        <v>#N/A</v>
      </c>
      <c r="P6057" s="52" t="e">
        <f t="shared" si="10459"/>
        <v>#N/A</v>
      </c>
      <c r="Q6057" s="52" t="e">
        <f t="shared" si="10459"/>
        <v>#N/A</v>
      </c>
      <c r="R6057" s="52" t="e">
        <f t="shared" si="10459"/>
        <v>#N/A</v>
      </c>
      <c r="S6057" s="52" t="e">
        <f t="shared" si="10459"/>
        <v>#N/A</v>
      </c>
      <c r="T6057" s="52" t="e">
        <f t="shared" si="10459"/>
        <v>#N/A</v>
      </c>
      <c r="U6057" s="52" t="e">
        <f t="shared" si="10459"/>
        <v>#N/A</v>
      </c>
      <c r="V6057" s="52" t="e">
        <f t="shared" si="10459"/>
        <v>#N/A</v>
      </c>
      <c r="W6057" s="52" t="e">
        <f t="shared" si="10459"/>
        <v>#N/A</v>
      </c>
      <c r="X6057" s="55" t="e">
        <f t="shared" ref="X6057:X6058" si="10460">(H6057-(O6057*P6057)/100-3*(J6057*K6057)/100)/2</f>
        <v>#N/A</v>
      </c>
      <c r="Y6057" s="55" t="e">
        <f t="shared" ref="Y6057:Y6058" si="10461">SUM(X6057,(J6057*K6057/100))/(F6057/100)</f>
        <v>#N/A</v>
      </c>
      <c r="Z6057" s="55" t="e">
        <f t="shared" ref="Z6057" si="10462">U6057*0.5+U6058*0.5</f>
        <v>#N/A</v>
      </c>
      <c r="AA6057" s="55" t="e">
        <f t="shared" ref="AA6057:AA6058" si="10463">J6057/Y6057</f>
        <v>#N/A</v>
      </c>
      <c r="AB6057" s="336" t="e">
        <f t="shared" ref="AB6057:AB6058" si="10464">X6057/(Y6057-J6057)</f>
        <v>#N/A</v>
      </c>
      <c r="AC6057" s="223" t="e">
        <f ca="1">INDEX(FGA_COEFFS,1,1)+Z6057*INDEX(FGA_COEFFS,1,2)+Y6057*INDEX(FGA_COEFFS,1,3)+R6057*INDEX(FGA_COEFFS,1,4)+Q6058*INDEX(FGA_COEFFS,1,5)+S6057*INDEX(FGA_COEFFS,1,6)+T6058*INDEX(FGA_COEFFS,1,7)+M6058*INDEX(FGA_COEFFS,1,8)+Y6061*Y6062</f>
        <v>#N/A</v>
      </c>
      <c r="AD6057" s="223" t="e">
        <f ca="1">INDEX(THREEPTA_COEFFS,1,1)+AC6057*INDEX(THREEPTA_COEFFS,1,2)+J6057*INDEX(THREEPTA_COEFFS,1,3)+AA6057*INDEX(THREEPTA_COEFFS,1,4)+K6057*INDEX(THREEPTA_COEFFS,1,5)+L6058*INDEX(THREEPTA_COEFFS,1,6)+Z6061*Z6062</f>
        <v>#N/A</v>
      </c>
      <c r="AE6057" s="223" t="e">
        <f ca="1">INDEX(THREEPTPCT_COEFFS,1,1)+K6057*INDEX(THREEPTPCT_COEFFS,1,2)+L6058*INDEX(THREEPTPCT_COEFFS,1,3)+AA6061*AA6062</f>
        <v>#N/A</v>
      </c>
      <c r="AF6057" s="55" t="e">
        <f t="shared" ref="AF6057:AF6058" ca="1" si="10465">AC6057-AD6057</f>
        <v>#N/A</v>
      </c>
      <c r="AG6057" s="223" t="e">
        <f ca="1">INDEX(TWOPTPCT_COEFFS,1,1)+AB6057*INDEX(TWOPTPCT_COEFFS,1,2)+I6058*INDEX(TWOPTPCT_COEFFS,1,3)+G6058*INDEX(TWOPTPCT_COEFFS,1,4)+L6058*INDEX(TWOPTPCT_COEFFS,1,5)+AB6061*AB6062</f>
        <v>#N/A</v>
      </c>
      <c r="AH6057" s="223" t="e">
        <f ca="1">INDEX(FTA_COEFFS,1,1)+O6057*INDEX(FTA_COEFFS,1,2)+N6058*INDEX(FTA_COEFFS,1,3)+(Q6057+R6057)*INDEX(FTA_COEFFS,1,4)+(Q6058+R6058)*INDEX(FTA_COEFFS,1,5)+M6058*INDEX(FTA_COEFFS,1,6)+AC6061*AC6062</f>
        <v>#N/A</v>
      </c>
      <c r="AI6057" s="223" t="e">
        <f ca="1">INDEX(FTPCT_COEFFS,1,1)+P6057*INDEX(FTPCT_COEFFS,1,2)+F6057*INDEX(FTPCT_COEFFS,1,3)+G6058*INDEX(FTPCT_COEFFS,1,4)+AD6061*AD6062</f>
        <v>#N/A</v>
      </c>
      <c r="AJ6057" s="338" t="e">
        <f t="shared" ref="AJ6057:AJ6058" ca="1" si="10466">AD6057*AE6057/100+AF6057*AG6057+AH6057*AI6057/100</f>
        <v>#N/A</v>
      </c>
      <c r="AK6057" s="55"/>
      <c r="AL6057" s="55"/>
      <c r="AM6057" s="55"/>
      <c r="AN6057" s="55"/>
      <c r="AO6057" s="55"/>
      <c r="AP6057" s="55"/>
      <c r="AQ6057" s="55"/>
      <c r="AR6057" s="55"/>
    </row>
    <row r="6058" spans="1:45" x14ac:dyDescent="0.3">
      <c r="B6058" s="54" t="s">
        <v>175</v>
      </c>
      <c r="C6058" s="54">
        <f>C6051</f>
        <v>0</v>
      </c>
      <c r="D6058" s="56" t="e">
        <f t="shared" ca="1" si="10458"/>
        <v>#N/A</v>
      </c>
      <c r="E6058" s="52" t="e">
        <f t="shared" ref="E6058:W6058" si="10467">E6051</f>
        <v>#N/A</v>
      </c>
      <c r="F6058" s="52" t="e">
        <f t="shared" si="10467"/>
        <v>#N/A</v>
      </c>
      <c r="G6058" s="52" t="e">
        <f t="shared" si="10467"/>
        <v>#N/A</v>
      </c>
      <c r="H6058" s="52" t="e">
        <f t="shared" si="10467"/>
        <v>#N/A</v>
      </c>
      <c r="I6058" s="52" t="e">
        <f t="shared" si="10467"/>
        <v>#N/A</v>
      </c>
      <c r="J6058" s="52" t="e">
        <f t="shared" si="10467"/>
        <v>#N/A</v>
      </c>
      <c r="K6058" s="52" t="e">
        <f t="shared" si="10467"/>
        <v>#N/A</v>
      </c>
      <c r="L6058" s="52" t="e">
        <f t="shared" si="10467"/>
        <v>#N/A</v>
      </c>
      <c r="M6058" s="52" t="e">
        <f t="shared" si="10467"/>
        <v>#N/A</v>
      </c>
      <c r="N6058" s="52" t="e">
        <f t="shared" si="10467"/>
        <v>#N/A</v>
      </c>
      <c r="O6058" s="52" t="e">
        <f t="shared" si="10467"/>
        <v>#N/A</v>
      </c>
      <c r="P6058" s="52" t="e">
        <f t="shared" si="10467"/>
        <v>#N/A</v>
      </c>
      <c r="Q6058" s="52" t="e">
        <f t="shared" si="10467"/>
        <v>#N/A</v>
      </c>
      <c r="R6058" s="52" t="e">
        <f t="shared" si="10467"/>
        <v>#N/A</v>
      </c>
      <c r="S6058" s="52" t="e">
        <f t="shared" si="10467"/>
        <v>#N/A</v>
      </c>
      <c r="T6058" s="52" t="e">
        <f t="shared" si="10467"/>
        <v>#N/A</v>
      </c>
      <c r="U6058" s="52" t="e">
        <f t="shared" si="10467"/>
        <v>#N/A</v>
      </c>
      <c r="V6058" s="52" t="e">
        <f t="shared" si="10467"/>
        <v>#N/A</v>
      </c>
      <c r="W6058" s="52" t="e">
        <f t="shared" si="10467"/>
        <v>#N/A</v>
      </c>
      <c r="X6058" s="55" t="e">
        <f t="shared" si="10460"/>
        <v>#N/A</v>
      </c>
      <c r="Y6058" s="55" t="e">
        <f t="shared" si="10461"/>
        <v>#N/A</v>
      </c>
      <c r="Z6058" s="55" t="e">
        <f t="shared" ref="Z6058" si="10468">Z6057</f>
        <v>#N/A</v>
      </c>
      <c r="AA6058" s="55" t="e">
        <f t="shared" si="10463"/>
        <v>#N/A</v>
      </c>
      <c r="AB6058" s="336" t="e">
        <f t="shared" si="10464"/>
        <v>#N/A</v>
      </c>
      <c r="AC6058" s="223" t="e">
        <f ca="1">INDEX(FGA_COEFFS,1,1)+Z6058*INDEX(FGA_COEFFS,1,2)+Y6058*INDEX(FGA_COEFFS,1,3)+R6058*INDEX(FGA_COEFFS,1,4)+Q6057*INDEX(FGA_COEFFS,1,5)+S6058*INDEX(FGA_COEFFS,1,6)+T6057*INDEX(FGA_COEFFS,1,7)+M6057*INDEX(FGA_COEFFS,1,8)+Y6061*Y6063</f>
        <v>#N/A</v>
      </c>
      <c r="AD6058" s="223" t="e">
        <f ca="1">INDEX(THREEPTA_COEFFS,1,1)+AC6058*INDEX(THREEPTA_COEFFS,1,2)+J6058*INDEX(THREEPTA_COEFFS,1,3)+AA6058*INDEX(THREEPTA_COEFFS,1,4)+K6058*INDEX(THREEPTA_COEFFS,1,5)+L6057*INDEX(THREEPTA_COEFFS,1,6)+Z6061*Z6063</f>
        <v>#N/A</v>
      </c>
      <c r="AE6058" s="223" t="e">
        <f ca="1">INDEX(THREEPTPCT_COEFFS,1,1)+K6058*INDEX(THREEPTPCT_COEFFS,1,2)+L6057*INDEX(THREEPTPCT_COEFFS,1,3)+AA6061*AA6063</f>
        <v>#N/A</v>
      </c>
      <c r="AF6058" s="55" t="e">
        <f t="shared" ca="1" si="10465"/>
        <v>#N/A</v>
      </c>
      <c r="AG6058" s="223" t="e">
        <f ca="1">INDEX(TWOPTPCT_COEFFS,1,1)+AB6058*INDEX(TWOPTPCT_COEFFS,1,2)+I6057*INDEX(TWOPTPCT_COEFFS,1,3)+G6057*INDEX(TWOPTPCT_COEFFS,1,4)+L6057*INDEX(TWOPTPCT_COEFFS,1,5)+AB6061*AB6063</f>
        <v>#N/A</v>
      </c>
      <c r="AH6058" s="223" t="e">
        <f ca="1">INDEX(FTA_COEFFS,1,1)+O6058*INDEX(FTA_COEFFS,1,2)+N6057*INDEX(FTA_COEFFS,1,3)+(Q6058+R6058)*INDEX(FTA_COEFFS,1,4)+(Q6057+R6057)*INDEX(FTA_COEFFS,1,5)+M6057*INDEX(FTA_COEFFS,1,6)+AC6061*AC6063</f>
        <v>#N/A</v>
      </c>
      <c r="AI6058" s="223" t="e">
        <f ca="1">INDEX(FTPCT_COEFFS,1,1)+P6058*INDEX(FTPCT_COEFFS,1,2)+F6058*INDEX(FTPCT_COEFFS,1,3)+G6057*INDEX(FTPCT_COEFFS,1,4)+AD6061*AD6063</f>
        <v>#N/A</v>
      </c>
      <c r="AJ6058" s="338" t="e">
        <f t="shared" ca="1" si="10466"/>
        <v>#N/A</v>
      </c>
      <c r="AK6058" s="55"/>
      <c r="AL6058" s="55"/>
      <c r="AM6058" s="55"/>
      <c r="AN6058" s="55"/>
      <c r="AO6058" s="55"/>
      <c r="AP6058" s="55"/>
      <c r="AQ6058" s="55"/>
      <c r="AR6058" s="55"/>
    </row>
    <row r="6059" spans="1:45" x14ac:dyDescent="0.3">
      <c r="A6059" s="54" t="e">
        <f ca="1">IF(D6057&gt;(D6058+(AVERAGE(V6057,W6057)-AVERAGE(V6058,W6058))/2)+2.5,C6057,IF(D6058&gt;(D6057+(AVERAGE(V6058,W6058)-AVERAGE(V6057,W6057))/2)+2.5,C6058,"Close"))</f>
        <v>#N/A</v>
      </c>
      <c r="B6059" s="64" t="e">
        <f ca="1">IF(D6058&gt;D6057,C6058,C6057)</f>
        <v>#N/A</v>
      </c>
      <c r="D6059" s="56"/>
      <c r="X6059" s="55"/>
      <c r="Y6059" s="55"/>
      <c r="Z6059" s="55"/>
      <c r="AA6059" s="55"/>
      <c r="AB6059" s="55"/>
      <c r="AC6059" s="337"/>
      <c r="AD6059" s="337"/>
      <c r="AE6059" s="337"/>
      <c r="AF6059" s="337"/>
      <c r="AG6059" s="337"/>
      <c r="AH6059" s="337"/>
      <c r="AI6059" s="337"/>
      <c r="AJ6059" s="337"/>
      <c r="AK6059" s="337"/>
      <c r="AL6059" s="337"/>
      <c r="AM6059" s="55"/>
      <c r="AN6059" s="55"/>
      <c r="AO6059" s="55"/>
      <c r="AP6059" s="55"/>
      <c r="AQ6059" s="55"/>
      <c r="AR6059" s="55"/>
      <c r="AS6059" s="55"/>
    </row>
    <row r="6060" spans="1:45" x14ac:dyDescent="0.3">
      <c r="X6060" s="54" t="s">
        <v>1305</v>
      </c>
      <c r="Y6060" s="54" t="s">
        <v>128</v>
      </c>
      <c r="Z6060" s="54" t="s">
        <v>157</v>
      </c>
      <c r="AA6060" s="54" t="s">
        <v>151</v>
      </c>
      <c r="AB6060" s="54" t="s">
        <v>1327</v>
      </c>
      <c r="AC6060" s="54" t="s">
        <v>129</v>
      </c>
      <c r="AD6060" s="54" t="s">
        <v>116</v>
      </c>
      <c r="AE6060" s="54"/>
      <c r="AF6060" s="54"/>
      <c r="AG6060" s="54"/>
      <c r="AH6060" s="54"/>
      <c r="AI6060" s="54"/>
      <c r="AJ6060" s="54"/>
      <c r="AK6060" s="54"/>
      <c r="AL6060" s="54"/>
      <c r="AM6060" s="54"/>
      <c r="AN6060" s="54"/>
      <c r="AO6060" s="54"/>
      <c r="AP6060" s="54"/>
      <c r="AQ6060" s="54"/>
      <c r="AR6060" s="54"/>
      <c r="AS6060" s="54"/>
    </row>
    <row r="6061" spans="1:45" x14ac:dyDescent="0.3">
      <c r="X6061" s="54"/>
      <c r="Y6061" s="54">
        <f t="shared" ref="Y6061:AD6061" si="10469">Y6054</f>
        <v>6.4436999999999998</v>
      </c>
      <c r="Z6061" s="54">
        <f t="shared" si="10469"/>
        <v>4.9371</v>
      </c>
      <c r="AA6061" s="54">
        <f t="shared" si="10469"/>
        <v>11.350300000000001</v>
      </c>
      <c r="AB6061" s="54">
        <f t="shared" si="10469"/>
        <v>7.1900000000000006E-2</v>
      </c>
      <c r="AC6061" s="54">
        <f t="shared" si="10469"/>
        <v>6.2766000000000002</v>
      </c>
      <c r="AD6061" s="54">
        <f t="shared" si="10469"/>
        <v>11.042999999999999</v>
      </c>
      <c r="AE6061" s="54"/>
      <c r="AF6061" s="336"/>
      <c r="AG6061" s="336"/>
      <c r="AH6061" s="336"/>
      <c r="AI6061" s="54"/>
      <c r="AJ6061" s="54"/>
      <c r="AK6061" s="54"/>
      <c r="AL6061" s="54"/>
      <c r="AM6061" s="54"/>
      <c r="AN6061" s="54"/>
      <c r="AO6061" s="54"/>
      <c r="AP6061" s="54"/>
      <c r="AQ6061" s="54"/>
      <c r="AR6061" s="54"/>
      <c r="AS6061" s="54"/>
    </row>
    <row r="6062" spans="1:45" x14ac:dyDescent="0.3">
      <c r="D6062" s="56"/>
      <c r="X6062" s="336"/>
      <c r="Y6062" s="336">
        <f t="shared" ca="1" si="10361"/>
        <v>0.14497403522948724</v>
      </c>
      <c r="Z6062" s="336">
        <f t="shared" ca="1" si="10361"/>
        <v>-0.25247480430516045</v>
      </c>
      <c r="AA6062" s="336">
        <f t="shared" ca="1" si="10361"/>
        <v>-1.3644265890475071</v>
      </c>
      <c r="AB6062" s="336">
        <f t="shared" ca="1" si="10361"/>
        <v>-0.48133179352835509</v>
      </c>
      <c r="AC6062" s="336">
        <f t="shared" ca="1" si="10361"/>
        <v>1.1714225527917845</v>
      </c>
      <c r="AD6062" s="336">
        <f t="shared" ca="1" si="10361"/>
        <v>-0.20644030204626457</v>
      </c>
      <c r="AE6062" s="336"/>
      <c r="AF6062" s="336"/>
      <c r="AG6062" s="336"/>
      <c r="AH6062" s="336"/>
      <c r="AI6062" s="54"/>
      <c r="AJ6062" s="54"/>
      <c r="AK6062" s="54"/>
      <c r="AL6062" s="336"/>
      <c r="AM6062" s="336"/>
      <c r="AN6062" s="336"/>
      <c r="AO6062" s="336"/>
      <c r="AP6062" s="54"/>
      <c r="AQ6062" s="336"/>
      <c r="AR6062" s="336"/>
      <c r="AS6062" s="336"/>
    </row>
    <row r="6063" spans="1:45" x14ac:dyDescent="0.3">
      <c r="C6063" s="54"/>
      <c r="D6063" s="56"/>
      <c r="Y6063" s="336">
        <f t="shared" ref="Y6063:AD6126" ca="1" si="10470">1.5*RAND()^2*IF(RAND()&gt;0.5,1,-1)</f>
        <v>0.26225939815484273</v>
      </c>
      <c r="Z6063" s="336">
        <f t="shared" ca="1" si="10470"/>
        <v>2.1885402800952535E-3</v>
      </c>
      <c r="AA6063" s="336">
        <f t="shared" ca="1" si="10470"/>
        <v>8.3118613664849947E-2</v>
      </c>
      <c r="AB6063" s="336">
        <f t="shared" ca="1" si="10470"/>
        <v>1.1830042973336443</v>
      </c>
      <c r="AC6063" s="336">
        <f t="shared" ca="1" si="10470"/>
        <v>0.29247200272957952</v>
      </c>
      <c r="AD6063" s="336">
        <f t="shared" ca="1" si="10470"/>
        <v>0.98790363417502625</v>
      </c>
      <c r="AE6063" s="55"/>
      <c r="AF6063" s="55"/>
      <c r="AG6063" s="55"/>
      <c r="AH6063" s="55"/>
      <c r="AI6063" s="55"/>
      <c r="AJ6063" s="55"/>
      <c r="AK6063" s="55"/>
      <c r="AL6063" s="55"/>
      <c r="AM6063" s="55"/>
      <c r="AN6063" s="55"/>
      <c r="AO6063" s="55"/>
      <c r="AP6063" s="55"/>
      <c r="AQ6063" s="55"/>
      <c r="AR6063" s="55"/>
      <c r="AS6063" s="55"/>
    </row>
    <row r="6064" spans="1:45" x14ac:dyDescent="0.3">
      <c r="B6064" s="54" t="s">
        <v>172</v>
      </c>
      <c r="C6064" s="53">
        <f>C6057</f>
        <v>0</v>
      </c>
      <c r="D6064" s="56" t="e">
        <f t="shared" ref="D6064:D6065" ca="1" si="10471">AJ6064</f>
        <v>#N/A</v>
      </c>
      <c r="E6064" s="52" t="e">
        <f t="shared" ref="E6064:W6064" si="10472">E6057</f>
        <v>#N/A</v>
      </c>
      <c r="F6064" s="52" t="e">
        <f t="shared" si="10472"/>
        <v>#N/A</v>
      </c>
      <c r="G6064" s="52" t="e">
        <f t="shared" si="10472"/>
        <v>#N/A</v>
      </c>
      <c r="H6064" s="52" t="e">
        <f t="shared" si="10472"/>
        <v>#N/A</v>
      </c>
      <c r="I6064" s="52" t="e">
        <f t="shared" si="10472"/>
        <v>#N/A</v>
      </c>
      <c r="J6064" s="52" t="e">
        <f t="shared" si="10472"/>
        <v>#N/A</v>
      </c>
      <c r="K6064" s="52" t="e">
        <f t="shared" si="10472"/>
        <v>#N/A</v>
      </c>
      <c r="L6064" s="52" t="e">
        <f t="shared" si="10472"/>
        <v>#N/A</v>
      </c>
      <c r="M6064" s="52" t="e">
        <f t="shared" si="10472"/>
        <v>#N/A</v>
      </c>
      <c r="N6064" s="52" t="e">
        <f t="shared" si="10472"/>
        <v>#N/A</v>
      </c>
      <c r="O6064" s="52" t="e">
        <f t="shared" si="10472"/>
        <v>#N/A</v>
      </c>
      <c r="P6064" s="52" t="e">
        <f t="shared" si="10472"/>
        <v>#N/A</v>
      </c>
      <c r="Q6064" s="52" t="e">
        <f t="shared" si="10472"/>
        <v>#N/A</v>
      </c>
      <c r="R6064" s="52" t="e">
        <f t="shared" si="10472"/>
        <v>#N/A</v>
      </c>
      <c r="S6064" s="52" t="e">
        <f t="shared" si="10472"/>
        <v>#N/A</v>
      </c>
      <c r="T6064" s="52" t="e">
        <f t="shared" si="10472"/>
        <v>#N/A</v>
      </c>
      <c r="U6064" s="52" t="e">
        <f t="shared" si="10472"/>
        <v>#N/A</v>
      </c>
      <c r="V6064" s="52" t="e">
        <f t="shared" si="10472"/>
        <v>#N/A</v>
      </c>
      <c r="W6064" s="52" t="e">
        <f t="shared" si="10472"/>
        <v>#N/A</v>
      </c>
      <c r="X6064" s="55" t="e">
        <f t="shared" ref="X6064:X6065" si="10473">(H6064-(O6064*P6064)/100-3*(J6064*K6064)/100)/2</f>
        <v>#N/A</v>
      </c>
      <c r="Y6064" s="55" t="e">
        <f t="shared" ref="Y6064:Y6065" si="10474">SUM(X6064,(J6064*K6064/100))/(F6064/100)</f>
        <v>#N/A</v>
      </c>
      <c r="Z6064" s="55" t="e">
        <f t="shared" ref="Z6064" si="10475">U6064*0.5+U6065*0.5</f>
        <v>#N/A</v>
      </c>
      <c r="AA6064" s="55" t="e">
        <f t="shared" ref="AA6064:AA6065" si="10476">J6064/Y6064</f>
        <v>#N/A</v>
      </c>
      <c r="AB6064" s="336" t="e">
        <f t="shared" ref="AB6064:AB6065" si="10477">X6064/(Y6064-J6064)</f>
        <v>#N/A</v>
      </c>
      <c r="AC6064" s="223" t="e">
        <f ca="1">INDEX(FGA_COEFFS,1,1)+Z6064*INDEX(FGA_COEFFS,1,2)+Y6064*INDEX(FGA_COEFFS,1,3)+R6064*INDEX(FGA_COEFFS,1,4)+Q6065*INDEX(FGA_COEFFS,1,5)+S6064*INDEX(FGA_COEFFS,1,6)+T6065*INDEX(FGA_COEFFS,1,7)+M6065*INDEX(FGA_COEFFS,1,8)+Y6068*Y6069</f>
        <v>#N/A</v>
      </c>
      <c r="AD6064" s="223" t="e">
        <f ca="1">INDEX(THREEPTA_COEFFS,1,1)+AC6064*INDEX(THREEPTA_COEFFS,1,2)+J6064*INDEX(THREEPTA_COEFFS,1,3)+AA6064*INDEX(THREEPTA_COEFFS,1,4)+K6064*INDEX(THREEPTA_COEFFS,1,5)+L6065*INDEX(THREEPTA_COEFFS,1,6)+Z6068*Z6069</f>
        <v>#N/A</v>
      </c>
      <c r="AE6064" s="223" t="e">
        <f ca="1">INDEX(THREEPTPCT_COEFFS,1,1)+K6064*INDEX(THREEPTPCT_COEFFS,1,2)+L6065*INDEX(THREEPTPCT_COEFFS,1,3)+AA6068*AA6069</f>
        <v>#N/A</v>
      </c>
      <c r="AF6064" s="55" t="e">
        <f t="shared" ref="AF6064:AF6065" ca="1" si="10478">AC6064-AD6064</f>
        <v>#N/A</v>
      </c>
      <c r="AG6064" s="223" t="e">
        <f ca="1">INDEX(TWOPTPCT_COEFFS,1,1)+AB6064*INDEX(TWOPTPCT_COEFFS,1,2)+I6065*INDEX(TWOPTPCT_COEFFS,1,3)+G6065*INDEX(TWOPTPCT_COEFFS,1,4)+L6065*INDEX(TWOPTPCT_COEFFS,1,5)+AB6068*AB6069</f>
        <v>#N/A</v>
      </c>
      <c r="AH6064" s="223" t="e">
        <f ca="1">INDEX(FTA_COEFFS,1,1)+O6064*INDEX(FTA_COEFFS,1,2)+N6065*INDEX(FTA_COEFFS,1,3)+(Q6064+R6064)*INDEX(FTA_COEFFS,1,4)+(Q6065+R6065)*INDEX(FTA_COEFFS,1,5)+M6065*INDEX(FTA_COEFFS,1,6)+AC6068*AC6069</f>
        <v>#N/A</v>
      </c>
      <c r="AI6064" s="223" t="e">
        <f ca="1">INDEX(FTPCT_COEFFS,1,1)+P6064*INDEX(FTPCT_COEFFS,1,2)+F6064*INDEX(FTPCT_COEFFS,1,3)+G6065*INDEX(FTPCT_COEFFS,1,4)+AD6068*AD6069</f>
        <v>#N/A</v>
      </c>
      <c r="AJ6064" s="338" t="e">
        <f t="shared" ref="AJ6064:AJ6065" ca="1" si="10479">AD6064*AE6064/100+AF6064*AG6064+AH6064*AI6064/100</f>
        <v>#N/A</v>
      </c>
      <c r="AK6064" s="55"/>
      <c r="AL6064" s="55"/>
      <c r="AM6064" s="55"/>
      <c r="AN6064" s="55"/>
      <c r="AO6064" s="55"/>
      <c r="AP6064" s="55"/>
      <c r="AQ6064" s="55"/>
      <c r="AR6064" s="55"/>
    </row>
    <row r="6065" spans="1:45" x14ac:dyDescent="0.3">
      <c r="B6065" s="54" t="s">
        <v>175</v>
      </c>
      <c r="C6065" s="54">
        <f>C6058</f>
        <v>0</v>
      </c>
      <c r="D6065" s="56" t="e">
        <f t="shared" ca="1" si="10471"/>
        <v>#N/A</v>
      </c>
      <c r="E6065" s="52" t="e">
        <f t="shared" ref="E6065:W6065" si="10480">E6058</f>
        <v>#N/A</v>
      </c>
      <c r="F6065" s="52" t="e">
        <f t="shared" si="10480"/>
        <v>#N/A</v>
      </c>
      <c r="G6065" s="52" t="e">
        <f t="shared" si="10480"/>
        <v>#N/A</v>
      </c>
      <c r="H6065" s="52" t="e">
        <f t="shared" si="10480"/>
        <v>#N/A</v>
      </c>
      <c r="I6065" s="52" t="e">
        <f t="shared" si="10480"/>
        <v>#N/A</v>
      </c>
      <c r="J6065" s="52" t="e">
        <f t="shared" si="10480"/>
        <v>#N/A</v>
      </c>
      <c r="K6065" s="52" t="e">
        <f t="shared" si="10480"/>
        <v>#N/A</v>
      </c>
      <c r="L6065" s="52" t="e">
        <f t="shared" si="10480"/>
        <v>#N/A</v>
      </c>
      <c r="M6065" s="52" t="e">
        <f t="shared" si="10480"/>
        <v>#N/A</v>
      </c>
      <c r="N6065" s="52" t="e">
        <f t="shared" si="10480"/>
        <v>#N/A</v>
      </c>
      <c r="O6065" s="52" t="e">
        <f t="shared" si="10480"/>
        <v>#N/A</v>
      </c>
      <c r="P6065" s="52" t="e">
        <f t="shared" si="10480"/>
        <v>#N/A</v>
      </c>
      <c r="Q6065" s="52" t="e">
        <f t="shared" si="10480"/>
        <v>#N/A</v>
      </c>
      <c r="R6065" s="52" t="e">
        <f t="shared" si="10480"/>
        <v>#N/A</v>
      </c>
      <c r="S6065" s="52" t="e">
        <f t="shared" si="10480"/>
        <v>#N/A</v>
      </c>
      <c r="T6065" s="52" t="e">
        <f t="shared" si="10480"/>
        <v>#N/A</v>
      </c>
      <c r="U6065" s="52" t="e">
        <f t="shared" si="10480"/>
        <v>#N/A</v>
      </c>
      <c r="V6065" s="52" t="e">
        <f t="shared" si="10480"/>
        <v>#N/A</v>
      </c>
      <c r="W6065" s="52" t="e">
        <f t="shared" si="10480"/>
        <v>#N/A</v>
      </c>
      <c r="X6065" s="55" t="e">
        <f t="shared" si="10473"/>
        <v>#N/A</v>
      </c>
      <c r="Y6065" s="55" t="e">
        <f t="shared" si="10474"/>
        <v>#N/A</v>
      </c>
      <c r="Z6065" s="55" t="e">
        <f t="shared" ref="Z6065" si="10481">Z6064</f>
        <v>#N/A</v>
      </c>
      <c r="AA6065" s="55" t="e">
        <f t="shared" si="10476"/>
        <v>#N/A</v>
      </c>
      <c r="AB6065" s="336" t="e">
        <f t="shared" si="10477"/>
        <v>#N/A</v>
      </c>
      <c r="AC6065" s="223" t="e">
        <f ca="1">INDEX(FGA_COEFFS,1,1)+Z6065*INDEX(FGA_COEFFS,1,2)+Y6065*INDEX(FGA_COEFFS,1,3)+R6065*INDEX(FGA_COEFFS,1,4)+Q6064*INDEX(FGA_COEFFS,1,5)+S6065*INDEX(FGA_COEFFS,1,6)+T6064*INDEX(FGA_COEFFS,1,7)+M6064*INDEX(FGA_COEFFS,1,8)+Y6068*Y6070</f>
        <v>#N/A</v>
      </c>
      <c r="AD6065" s="223" t="e">
        <f ca="1">INDEX(THREEPTA_COEFFS,1,1)+AC6065*INDEX(THREEPTA_COEFFS,1,2)+J6065*INDEX(THREEPTA_COEFFS,1,3)+AA6065*INDEX(THREEPTA_COEFFS,1,4)+K6065*INDEX(THREEPTA_COEFFS,1,5)+L6064*INDEX(THREEPTA_COEFFS,1,6)+Z6068*Z6070</f>
        <v>#N/A</v>
      </c>
      <c r="AE6065" s="223" t="e">
        <f ca="1">INDEX(THREEPTPCT_COEFFS,1,1)+K6065*INDEX(THREEPTPCT_COEFFS,1,2)+L6064*INDEX(THREEPTPCT_COEFFS,1,3)+AA6068*AA6070</f>
        <v>#N/A</v>
      </c>
      <c r="AF6065" s="55" t="e">
        <f t="shared" ca="1" si="10478"/>
        <v>#N/A</v>
      </c>
      <c r="AG6065" s="223" t="e">
        <f ca="1">INDEX(TWOPTPCT_COEFFS,1,1)+AB6065*INDEX(TWOPTPCT_COEFFS,1,2)+I6064*INDEX(TWOPTPCT_COEFFS,1,3)+G6064*INDEX(TWOPTPCT_COEFFS,1,4)+L6064*INDEX(TWOPTPCT_COEFFS,1,5)+AB6068*AB6070</f>
        <v>#N/A</v>
      </c>
      <c r="AH6065" s="223" t="e">
        <f ca="1">INDEX(FTA_COEFFS,1,1)+O6065*INDEX(FTA_COEFFS,1,2)+N6064*INDEX(FTA_COEFFS,1,3)+(Q6065+R6065)*INDEX(FTA_COEFFS,1,4)+(Q6064+R6064)*INDEX(FTA_COEFFS,1,5)+M6064*INDEX(FTA_COEFFS,1,6)+AC6068*AC6070</f>
        <v>#N/A</v>
      </c>
      <c r="AI6065" s="223" t="e">
        <f ca="1">INDEX(FTPCT_COEFFS,1,1)+P6065*INDEX(FTPCT_COEFFS,1,2)+F6065*INDEX(FTPCT_COEFFS,1,3)+G6064*INDEX(FTPCT_COEFFS,1,4)+AD6068*AD6070</f>
        <v>#N/A</v>
      </c>
      <c r="AJ6065" s="338" t="e">
        <f t="shared" ca="1" si="10479"/>
        <v>#N/A</v>
      </c>
      <c r="AK6065" s="55"/>
      <c r="AL6065" s="55"/>
      <c r="AM6065" s="55"/>
      <c r="AN6065" s="55"/>
      <c r="AO6065" s="55"/>
      <c r="AP6065" s="55"/>
      <c r="AQ6065" s="55"/>
      <c r="AR6065" s="55"/>
    </row>
    <row r="6066" spans="1:45" x14ac:dyDescent="0.3">
      <c r="A6066" s="54" t="e">
        <f ca="1">IF(D6064&gt;(D6065+(AVERAGE(V6064,W6064)-AVERAGE(V6065,W6065))/2)+2.5,C6064,IF(D6065&gt;(D6064+(AVERAGE(V6065,W6065)-AVERAGE(V6064,W6064))/2)+2.5,C6065,"Close"))</f>
        <v>#N/A</v>
      </c>
      <c r="B6066" s="64" t="e">
        <f ca="1">IF(D6065&gt;D6064,C6065,C6064)</f>
        <v>#N/A</v>
      </c>
      <c r="D6066" s="56"/>
      <c r="X6066" s="55"/>
      <c r="Y6066" s="55"/>
      <c r="Z6066" s="55"/>
      <c r="AA6066" s="55"/>
      <c r="AB6066" s="55"/>
      <c r="AC6066" s="337"/>
      <c r="AD6066" s="337"/>
      <c r="AE6066" s="337"/>
      <c r="AF6066" s="337"/>
      <c r="AG6066" s="337"/>
      <c r="AH6066" s="337"/>
      <c r="AI6066" s="337"/>
      <c r="AJ6066" s="337"/>
      <c r="AK6066" s="337"/>
      <c r="AL6066" s="337"/>
      <c r="AM6066" s="55"/>
      <c r="AN6066" s="55"/>
      <c r="AO6066" s="55"/>
      <c r="AP6066" s="55"/>
      <c r="AQ6066" s="55"/>
      <c r="AR6066" s="55"/>
      <c r="AS6066" s="55"/>
    </row>
    <row r="6067" spans="1:45" x14ac:dyDescent="0.3">
      <c r="X6067" s="54" t="s">
        <v>1305</v>
      </c>
      <c r="Y6067" s="54" t="s">
        <v>128</v>
      </c>
      <c r="Z6067" s="54" t="s">
        <v>157</v>
      </c>
      <c r="AA6067" s="54" t="s">
        <v>151</v>
      </c>
      <c r="AB6067" s="54" t="s">
        <v>1327</v>
      </c>
      <c r="AC6067" s="54" t="s">
        <v>129</v>
      </c>
      <c r="AD6067" s="54" t="s">
        <v>116</v>
      </c>
      <c r="AE6067" s="54"/>
      <c r="AF6067" s="54"/>
      <c r="AG6067" s="54"/>
      <c r="AH6067" s="54"/>
      <c r="AI6067" s="54"/>
      <c r="AJ6067" s="54"/>
      <c r="AK6067" s="54"/>
      <c r="AL6067" s="54"/>
      <c r="AM6067" s="54"/>
      <c r="AN6067" s="54"/>
      <c r="AO6067" s="54"/>
      <c r="AP6067" s="54"/>
      <c r="AQ6067" s="54"/>
      <c r="AR6067" s="54"/>
      <c r="AS6067" s="54"/>
    </row>
    <row r="6068" spans="1:45" x14ac:dyDescent="0.3">
      <c r="X6068" s="54"/>
      <c r="Y6068" s="54">
        <f t="shared" ref="Y6068:AD6068" si="10482">Y6061</f>
        <v>6.4436999999999998</v>
      </c>
      <c r="Z6068" s="54">
        <f t="shared" si="10482"/>
        <v>4.9371</v>
      </c>
      <c r="AA6068" s="54">
        <f t="shared" si="10482"/>
        <v>11.350300000000001</v>
      </c>
      <c r="AB6068" s="54">
        <f t="shared" si="10482"/>
        <v>7.1900000000000006E-2</v>
      </c>
      <c r="AC6068" s="54">
        <f t="shared" si="10482"/>
        <v>6.2766000000000002</v>
      </c>
      <c r="AD6068" s="54">
        <f t="shared" si="10482"/>
        <v>11.042999999999999</v>
      </c>
      <c r="AE6068" s="54"/>
      <c r="AF6068" s="336"/>
      <c r="AG6068" s="336"/>
      <c r="AH6068" s="336"/>
      <c r="AI6068" s="54"/>
      <c r="AJ6068" s="54"/>
      <c r="AK6068" s="54"/>
      <c r="AL6068" s="54"/>
      <c r="AM6068" s="54"/>
      <c r="AN6068" s="54"/>
      <c r="AO6068" s="54"/>
      <c r="AP6068" s="54"/>
      <c r="AQ6068" s="54"/>
      <c r="AR6068" s="54"/>
      <c r="AS6068" s="54"/>
    </row>
    <row r="6069" spans="1:45" x14ac:dyDescent="0.3">
      <c r="D6069" s="56"/>
      <c r="X6069" s="336"/>
      <c r="Y6069" s="336">
        <f t="shared" ca="1" si="10470"/>
        <v>0.95132148744293943</v>
      </c>
      <c r="Z6069" s="336">
        <f t="shared" ca="1" si="10470"/>
        <v>-0.58074382627319321</v>
      </c>
      <c r="AA6069" s="336">
        <f t="shared" ca="1" si="10470"/>
        <v>-0.95241233161671901</v>
      </c>
      <c r="AB6069" s="336">
        <f t="shared" ca="1" si="10470"/>
        <v>-0.43907524699696643</v>
      </c>
      <c r="AC6069" s="336">
        <f t="shared" ca="1" si="10470"/>
        <v>-1.2315712148674836E-2</v>
      </c>
      <c r="AD6069" s="336">
        <f t="shared" ca="1" si="10470"/>
        <v>7.3088576801276312E-2</v>
      </c>
      <c r="AE6069" s="336"/>
      <c r="AF6069" s="336"/>
      <c r="AG6069" s="336"/>
      <c r="AH6069" s="336"/>
      <c r="AI6069" s="54"/>
      <c r="AJ6069" s="54"/>
      <c r="AK6069" s="54"/>
      <c r="AL6069" s="336"/>
      <c r="AM6069" s="336"/>
      <c r="AN6069" s="336"/>
      <c r="AO6069" s="336"/>
      <c r="AP6069" s="54"/>
      <c r="AQ6069" s="336"/>
      <c r="AR6069" s="336"/>
      <c r="AS6069" s="336"/>
    </row>
    <row r="6070" spans="1:45" x14ac:dyDescent="0.3">
      <c r="C6070" s="54"/>
      <c r="D6070" s="56"/>
      <c r="Y6070" s="336">
        <f t="shared" ca="1" si="10470"/>
        <v>-7.4173505770889149E-8</v>
      </c>
      <c r="Z6070" s="336">
        <f t="shared" ca="1" si="10470"/>
        <v>0.18321826115232825</v>
      </c>
      <c r="AA6070" s="336">
        <f t="shared" ca="1" si="10470"/>
        <v>0.62290665992695915</v>
      </c>
      <c r="AB6070" s="336">
        <f t="shared" ca="1" si="10470"/>
        <v>0.6051248913759526</v>
      </c>
      <c r="AC6070" s="336">
        <f t="shared" ca="1" si="10470"/>
        <v>-7.595623101357283E-5</v>
      </c>
      <c r="AD6070" s="336">
        <f t="shared" ca="1" si="10470"/>
        <v>5.594265603311234E-2</v>
      </c>
      <c r="AE6070" s="55"/>
      <c r="AF6070" s="55"/>
      <c r="AG6070" s="55"/>
      <c r="AH6070" s="55"/>
      <c r="AI6070" s="55"/>
      <c r="AJ6070" s="55"/>
      <c r="AK6070" s="55"/>
      <c r="AL6070" s="55"/>
      <c r="AM6070" s="55"/>
      <c r="AN6070" s="55"/>
      <c r="AO6070" s="55"/>
      <c r="AP6070" s="55"/>
      <c r="AQ6070" s="55"/>
      <c r="AR6070" s="55"/>
      <c r="AS6070" s="55"/>
    </row>
    <row r="6071" spans="1:45" x14ac:dyDescent="0.3">
      <c r="B6071" s="54" t="s">
        <v>172</v>
      </c>
      <c r="C6071" s="53">
        <f>C6064</f>
        <v>0</v>
      </c>
      <c r="D6071" s="56" t="e">
        <f t="shared" ref="D6071:D6072" ca="1" si="10483">AJ6071</f>
        <v>#N/A</v>
      </c>
      <c r="E6071" s="52" t="e">
        <f t="shared" ref="E6071:W6071" si="10484">E6064</f>
        <v>#N/A</v>
      </c>
      <c r="F6071" s="52" t="e">
        <f t="shared" si="10484"/>
        <v>#N/A</v>
      </c>
      <c r="G6071" s="52" t="e">
        <f t="shared" si="10484"/>
        <v>#N/A</v>
      </c>
      <c r="H6071" s="52" t="e">
        <f t="shared" si="10484"/>
        <v>#N/A</v>
      </c>
      <c r="I6071" s="52" t="e">
        <f t="shared" si="10484"/>
        <v>#N/A</v>
      </c>
      <c r="J6071" s="52" t="e">
        <f t="shared" si="10484"/>
        <v>#N/A</v>
      </c>
      <c r="K6071" s="52" t="e">
        <f t="shared" si="10484"/>
        <v>#N/A</v>
      </c>
      <c r="L6071" s="52" t="e">
        <f t="shared" si="10484"/>
        <v>#N/A</v>
      </c>
      <c r="M6071" s="52" t="e">
        <f t="shared" si="10484"/>
        <v>#N/A</v>
      </c>
      <c r="N6071" s="52" t="e">
        <f t="shared" si="10484"/>
        <v>#N/A</v>
      </c>
      <c r="O6071" s="52" t="e">
        <f t="shared" si="10484"/>
        <v>#N/A</v>
      </c>
      <c r="P6071" s="52" t="e">
        <f t="shared" si="10484"/>
        <v>#N/A</v>
      </c>
      <c r="Q6071" s="52" t="e">
        <f t="shared" si="10484"/>
        <v>#N/A</v>
      </c>
      <c r="R6071" s="52" t="e">
        <f t="shared" si="10484"/>
        <v>#N/A</v>
      </c>
      <c r="S6071" s="52" t="e">
        <f t="shared" si="10484"/>
        <v>#N/A</v>
      </c>
      <c r="T6071" s="52" t="e">
        <f t="shared" si="10484"/>
        <v>#N/A</v>
      </c>
      <c r="U6071" s="52" t="e">
        <f t="shared" si="10484"/>
        <v>#N/A</v>
      </c>
      <c r="V6071" s="52" t="e">
        <f t="shared" si="10484"/>
        <v>#N/A</v>
      </c>
      <c r="W6071" s="52" t="e">
        <f t="shared" si="10484"/>
        <v>#N/A</v>
      </c>
      <c r="X6071" s="55" t="e">
        <f t="shared" ref="X6071:X6072" si="10485">(H6071-(O6071*P6071)/100-3*(J6071*K6071)/100)/2</f>
        <v>#N/A</v>
      </c>
      <c r="Y6071" s="55" t="e">
        <f t="shared" ref="Y6071:Y6072" si="10486">SUM(X6071,(J6071*K6071/100))/(F6071/100)</f>
        <v>#N/A</v>
      </c>
      <c r="Z6071" s="55" t="e">
        <f t="shared" ref="Z6071" si="10487">U6071*0.5+U6072*0.5</f>
        <v>#N/A</v>
      </c>
      <c r="AA6071" s="55" t="e">
        <f t="shared" ref="AA6071:AA6072" si="10488">J6071/Y6071</f>
        <v>#N/A</v>
      </c>
      <c r="AB6071" s="336" t="e">
        <f t="shared" ref="AB6071:AB6072" si="10489">X6071/(Y6071-J6071)</f>
        <v>#N/A</v>
      </c>
      <c r="AC6071" s="223" t="e">
        <f ca="1">INDEX(FGA_COEFFS,1,1)+Z6071*INDEX(FGA_COEFFS,1,2)+Y6071*INDEX(FGA_COEFFS,1,3)+R6071*INDEX(FGA_COEFFS,1,4)+Q6072*INDEX(FGA_COEFFS,1,5)+S6071*INDEX(FGA_COEFFS,1,6)+T6072*INDEX(FGA_COEFFS,1,7)+M6072*INDEX(FGA_COEFFS,1,8)+Y6075*Y6076</f>
        <v>#N/A</v>
      </c>
      <c r="AD6071" s="223" t="e">
        <f ca="1">INDEX(THREEPTA_COEFFS,1,1)+AC6071*INDEX(THREEPTA_COEFFS,1,2)+J6071*INDEX(THREEPTA_COEFFS,1,3)+AA6071*INDEX(THREEPTA_COEFFS,1,4)+K6071*INDEX(THREEPTA_COEFFS,1,5)+L6072*INDEX(THREEPTA_COEFFS,1,6)+Z6075*Z6076</f>
        <v>#N/A</v>
      </c>
      <c r="AE6071" s="223" t="e">
        <f ca="1">INDEX(THREEPTPCT_COEFFS,1,1)+K6071*INDEX(THREEPTPCT_COEFFS,1,2)+L6072*INDEX(THREEPTPCT_COEFFS,1,3)+AA6075*AA6076</f>
        <v>#N/A</v>
      </c>
      <c r="AF6071" s="55" t="e">
        <f t="shared" ref="AF6071:AF6072" ca="1" si="10490">AC6071-AD6071</f>
        <v>#N/A</v>
      </c>
      <c r="AG6071" s="223" t="e">
        <f ca="1">INDEX(TWOPTPCT_COEFFS,1,1)+AB6071*INDEX(TWOPTPCT_COEFFS,1,2)+I6072*INDEX(TWOPTPCT_COEFFS,1,3)+G6072*INDEX(TWOPTPCT_COEFFS,1,4)+L6072*INDEX(TWOPTPCT_COEFFS,1,5)+AB6075*AB6076</f>
        <v>#N/A</v>
      </c>
      <c r="AH6071" s="223" t="e">
        <f ca="1">INDEX(FTA_COEFFS,1,1)+O6071*INDEX(FTA_COEFFS,1,2)+N6072*INDEX(FTA_COEFFS,1,3)+(Q6071+R6071)*INDEX(FTA_COEFFS,1,4)+(Q6072+R6072)*INDEX(FTA_COEFFS,1,5)+M6072*INDEX(FTA_COEFFS,1,6)+AC6075*AC6076</f>
        <v>#N/A</v>
      </c>
      <c r="AI6071" s="223" t="e">
        <f ca="1">INDEX(FTPCT_COEFFS,1,1)+P6071*INDEX(FTPCT_COEFFS,1,2)+F6071*INDEX(FTPCT_COEFFS,1,3)+G6072*INDEX(FTPCT_COEFFS,1,4)+AD6075*AD6076</f>
        <v>#N/A</v>
      </c>
      <c r="AJ6071" s="338" t="e">
        <f t="shared" ref="AJ6071:AJ6072" ca="1" si="10491">AD6071*AE6071/100+AF6071*AG6071+AH6071*AI6071/100</f>
        <v>#N/A</v>
      </c>
      <c r="AK6071" s="55"/>
      <c r="AL6071" s="55"/>
      <c r="AM6071" s="55"/>
      <c r="AN6071" s="55"/>
      <c r="AO6071" s="55"/>
      <c r="AP6071" s="55"/>
      <c r="AQ6071" s="55"/>
      <c r="AR6071" s="55"/>
    </row>
    <row r="6072" spans="1:45" x14ac:dyDescent="0.3">
      <c r="B6072" s="54" t="s">
        <v>175</v>
      </c>
      <c r="C6072" s="54">
        <f>C6065</f>
        <v>0</v>
      </c>
      <c r="D6072" s="56" t="e">
        <f t="shared" ca="1" si="10483"/>
        <v>#N/A</v>
      </c>
      <c r="E6072" s="52" t="e">
        <f t="shared" ref="E6072:W6072" si="10492">E6065</f>
        <v>#N/A</v>
      </c>
      <c r="F6072" s="52" t="e">
        <f t="shared" si="10492"/>
        <v>#N/A</v>
      </c>
      <c r="G6072" s="52" t="e">
        <f t="shared" si="10492"/>
        <v>#N/A</v>
      </c>
      <c r="H6072" s="52" t="e">
        <f t="shared" si="10492"/>
        <v>#N/A</v>
      </c>
      <c r="I6072" s="52" t="e">
        <f t="shared" si="10492"/>
        <v>#N/A</v>
      </c>
      <c r="J6072" s="52" t="e">
        <f t="shared" si="10492"/>
        <v>#N/A</v>
      </c>
      <c r="K6072" s="52" t="e">
        <f t="shared" si="10492"/>
        <v>#N/A</v>
      </c>
      <c r="L6072" s="52" t="e">
        <f t="shared" si="10492"/>
        <v>#N/A</v>
      </c>
      <c r="M6072" s="52" t="e">
        <f t="shared" si="10492"/>
        <v>#N/A</v>
      </c>
      <c r="N6072" s="52" t="e">
        <f t="shared" si="10492"/>
        <v>#N/A</v>
      </c>
      <c r="O6072" s="52" t="e">
        <f t="shared" si="10492"/>
        <v>#N/A</v>
      </c>
      <c r="P6072" s="52" t="e">
        <f t="shared" si="10492"/>
        <v>#N/A</v>
      </c>
      <c r="Q6072" s="52" t="e">
        <f t="shared" si="10492"/>
        <v>#N/A</v>
      </c>
      <c r="R6072" s="52" t="e">
        <f t="shared" si="10492"/>
        <v>#N/A</v>
      </c>
      <c r="S6072" s="52" t="e">
        <f t="shared" si="10492"/>
        <v>#N/A</v>
      </c>
      <c r="T6072" s="52" t="e">
        <f t="shared" si="10492"/>
        <v>#N/A</v>
      </c>
      <c r="U6072" s="52" t="e">
        <f t="shared" si="10492"/>
        <v>#N/A</v>
      </c>
      <c r="V6072" s="52" t="e">
        <f t="shared" si="10492"/>
        <v>#N/A</v>
      </c>
      <c r="W6072" s="52" t="e">
        <f t="shared" si="10492"/>
        <v>#N/A</v>
      </c>
      <c r="X6072" s="55" t="e">
        <f t="shared" si="10485"/>
        <v>#N/A</v>
      </c>
      <c r="Y6072" s="55" t="e">
        <f t="shared" si="10486"/>
        <v>#N/A</v>
      </c>
      <c r="Z6072" s="55" t="e">
        <f t="shared" ref="Z6072" si="10493">Z6071</f>
        <v>#N/A</v>
      </c>
      <c r="AA6072" s="55" t="e">
        <f t="shared" si="10488"/>
        <v>#N/A</v>
      </c>
      <c r="AB6072" s="336" t="e">
        <f t="shared" si="10489"/>
        <v>#N/A</v>
      </c>
      <c r="AC6072" s="223" t="e">
        <f ca="1">INDEX(FGA_COEFFS,1,1)+Z6072*INDEX(FGA_COEFFS,1,2)+Y6072*INDEX(FGA_COEFFS,1,3)+R6072*INDEX(FGA_COEFFS,1,4)+Q6071*INDEX(FGA_COEFFS,1,5)+S6072*INDEX(FGA_COEFFS,1,6)+T6071*INDEX(FGA_COEFFS,1,7)+M6071*INDEX(FGA_COEFFS,1,8)+Y6075*Y6077</f>
        <v>#N/A</v>
      </c>
      <c r="AD6072" s="223" t="e">
        <f ca="1">INDEX(THREEPTA_COEFFS,1,1)+AC6072*INDEX(THREEPTA_COEFFS,1,2)+J6072*INDEX(THREEPTA_COEFFS,1,3)+AA6072*INDEX(THREEPTA_COEFFS,1,4)+K6072*INDEX(THREEPTA_COEFFS,1,5)+L6071*INDEX(THREEPTA_COEFFS,1,6)+Z6075*Z6077</f>
        <v>#N/A</v>
      </c>
      <c r="AE6072" s="223" t="e">
        <f ca="1">INDEX(THREEPTPCT_COEFFS,1,1)+K6072*INDEX(THREEPTPCT_COEFFS,1,2)+L6071*INDEX(THREEPTPCT_COEFFS,1,3)+AA6075*AA6077</f>
        <v>#N/A</v>
      </c>
      <c r="AF6072" s="55" t="e">
        <f t="shared" ca="1" si="10490"/>
        <v>#N/A</v>
      </c>
      <c r="AG6072" s="223" t="e">
        <f ca="1">INDEX(TWOPTPCT_COEFFS,1,1)+AB6072*INDEX(TWOPTPCT_COEFFS,1,2)+I6071*INDEX(TWOPTPCT_COEFFS,1,3)+G6071*INDEX(TWOPTPCT_COEFFS,1,4)+L6071*INDEX(TWOPTPCT_COEFFS,1,5)+AB6075*AB6077</f>
        <v>#N/A</v>
      </c>
      <c r="AH6072" s="223" t="e">
        <f ca="1">INDEX(FTA_COEFFS,1,1)+O6072*INDEX(FTA_COEFFS,1,2)+N6071*INDEX(FTA_COEFFS,1,3)+(Q6072+R6072)*INDEX(FTA_COEFFS,1,4)+(Q6071+R6071)*INDEX(FTA_COEFFS,1,5)+M6071*INDEX(FTA_COEFFS,1,6)+AC6075*AC6077</f>
        <v>#N/A</v>
      </c>
      <c r="AI6072" s="223" t="e">
        <f ca="1">INDEX(FTPCT_COEFFS,1,1)+P6072*INDEX(FTPCT_COEFFS,1,2)+F6072*INDEX(FTPCT_COEFFS,1,3)+G6071*INDEX(FTPCT_COEFFS,1,4)+AD6075*AD6077</f>
        <v>#N/A</v>
      </c>
      <c r="AJ6072" s="338" t="e">
        <f t="shared" ca="1" si="10491"/>
        <v>#N/A</v>
      </c>
      <c r="AK6072" s="55"/>
      <c r="AL6072" s="55"/>
      <c r="AM6072" s="55"/>
      <c r="AN6072" s="55"/>
      <c r="AO6072" s="55"/>
      <c r="AP6072" s="55"/>
      <c r="AQ6072" s="55"/>
      <c r="AR6072" s="55"/>
    </row>
    <row r="6073" spans="1:45" x14ac:dyDescent="0.3">
      <c r="A6073" s="54" t="e">
        <f ca="1">IF(D6071&gt;(D6072+(AVERAGE(V6071,W6071)-AVERAGE(V6072,W6072))/2)+2.5,C6071,IF(D6072&gt;(D6071+(AVERAGE(V6072,W6072)-AVERAGE(V6071,W6071))/2)+2.5,C6072,"Close"))</f>
        <v>#N/A</v>
      </c>
      <c r="B6073" s="64" t="e">
        <f ca="1">IF(D6072&gt;D6071,C6072,C6071)</f>
        <v>#N/A</v>
      </c>
      <c r="D6073" s="56"/>
      <c r="X6073" s="55"/>
      <c r="Y6073" s="55"/>
      <c r="Z6073" s="55"/>
      <c r="AA6073" s="55"/>
      <c r="AB6073" s="55"/>
      <c r="AC6073" s="337"/>
      <c r="AD6073" s="337"/>
      <c r="AE6073" s="337"/>
      <c r="AF6073" s="337"/>
      <c r="AG6073" s="337"/>
      <c r="AH6073" s="337"/>
      <c r="AI6073" s="337"/>
      <c r="AJ6073" s="337"/>
      <c r="AK6073" s="337"/>
      <c r="AL6073" s="337"/>
      <c r="AM6073" s="55"/>
      <c r="AN6073" s="55"/>
      <c r="AO6073" s="55"/>
      <c r="AP6073" s="55"/>
      <c r="AQ6073" s="55"/>
      <c r="AR6073" s="55"/>
      <c r="AS6073" s="55"/>
    </row>
    <row r="6074" spans="1:45" x14ac:dyDescent="0.3">
      <c r="X6074" s="54" t="s">
        <v>1305</v>
      </c>
      <c r="Y6074" s="54" t="s">
        <v>128</v>
      </c>
      <c r="Z6074" s="54" t="s">
        <v>157</v>
      </c>
      <c r="AA6074" s="54" t="s">
        <v>151</v>
      </c>
      <c r="AB6074" s="54" t="s">
        <v>1327</v>
      </c>
      <c r="AC6074" s="54" t="s">
        <v>129</v>
      </c>
      <c r="AD6074" s="54" t="s">
        <v>116</v>
      </c>
      <c r="AE6074" s="54"/>
      <c r="AF6074" s="54"/>
      <c r="AG6074" s="54"/>
      <c r="AH6074" s="54"/>
      <c r="AI6074" s="54"/>
      <c r="AJ6074" s="54"/>
      <c r="AK6074" s="54"/>
      <c r="AL6074" s="54"/>
      <c r="AM6074" s="54"/>
      <c r="AN6074" s="54"/>
      <c r="AO6074" s="54"/>
      <c r="AP6074" s="54"/>
      <c r="AQ6074" s="54"/>
      <c r="AR6074" s="54"/>
      <c r="AS6074" s="54"/>
    </row>
    <row r="6075" spans="1:45" x14ac:dyDescent="0.3">
      <c r="X6075" s="54"/>
      <c r="Y6075" s="54">
        <f t="shared" ref="Y6075:AD6075" si="10494">Y6068</f>
        <v>6.4436999999999998</v>
      </c>
      <c r="Z6075" s="54">
        <f t="shared" si="10494"/>
        <v>4.9371</v>
      </c>
      <c r="AA6075" s="54">
        <f t="shared" si="10494"/>
        <v>11.350300000000001</v>
      </c>
      <c r="AB6075" s="54">
        <f t="shared" si="10494"/>
        <v>7.1900000000000006E-2</v>
      </c>
      <c r="AC6075" s="54">
        <f t="shared" si="10494"/>
        <v>6.2766000000000002</v>
      </c>
      <c r="AD6075" s="54">
        <f t="shared" si="10494"/>
        <v>11.042999999999999</v>
      </c>
      <c r="AE6075" s="54"/>
      <c r="AF6075" s="336"/>
      <c r="AG6075" s="336"/>
      <c r="AH6075" s="336"/>
      <c r="AI6075" s="54"/>
      <c r="AJ6075" s="54"/>
      <c r="AK6075" s="54"/>
      <c r="AL6075" s="54"/>
      <c r="AM6075" s="54"/>
      <c r="AN6075" s="54"/>
      <c r="AO6075" s="54"/>
      <c r="AP6075" s="54"/>
      <c r="AQ6075" s="54"/>
      <c r="AR6075" s="54"/>
      <c r="AS6075" s="54"/>
    </row>
    <row r="6076" spans="1:45" x14ac:dyDescent="0.3">
      <c r="D6076" s="56"/>
      <c r="X6076" s="336"/>
      <c r="Y6076" s="336">
        <f t="shared" ca="1" si="10470"/>
        <v>-0.17153543080566128</v>
      </c>
      <c r="Z6076" s="336">
        <f t="shared" ca="1" si="10470"/>
        <v>-0.81354652959968243</v>
      </c>
      <c r="AA6076" s="336">
        <f t="shared" ca="1" si="10470"/>
        <v>0.25981798008426271</v>
      </c>
      <c r="AB6076" s="336">
        <f t="shared" ca="1" si="10470"/>
        <v>-0.39446307050855117</v>
      </c>
      <c r="AC6076" s="336">
        <f t="shared" ca="1" si="10470"/>
        <v>0.41746419752158115</v>
      </c>
      <c r="AD6076" s="336">
        <f t="shared" ca="1" si="10470"/>
        <v>1.1135287108910856</v>
      </c>
      <c r="AE6076" s="336"/>
      <c r="AF6076" s="336"/>
      <c r="AG6076" s="336"/>
      <c r="AH6076" s="336"/>
      <c r="AI6076" s="54"/>
      <c r="AJ6076" s="54"/>
      <c r="AK6076" s="54"/>
      <c r="AL6076" s="336"/>
      <c r="AM6076" s="336"/>
      <c r="AN6076" s="336"/>
      <c r="AO6076" s="336"/>
      <c r="AP6076" s="54"/>
      <c r="AQ6076" s="336"/>
      <c r="AR6076" s="336"/>
      <c r="AS6076" s="336"/>
    </row>
    <row r="6077" spans="1:45" x14ac:dyDescent="0.3">
      <c r="C6077" s="54"/>
      <c r="D6077" s="56"/>
      <c r="Y6077" s="336">
        <f t="shared" ca="1" si="10470"/>
        <v>1.0988203776445267</v>
      </c>
      <c r="Z6077" s="336">
        <f t="shared" ca="1" si="10470"/>
        <v>1.6650409948297585E-3</v>
      </c>
      <c r="AA6077" s="336">
        <f t="shared" ca="1" si="10470"/>
        <v>0.52654999933709279</v>
      </c>
      <c r="AB6077" s="336">
        <f t="shared" ca="1" si="10470"/>
        <v>-0.50771604368447443</v>
      </c>
      <c r="AC6077" s="336">
        <f t="shared" ca="1" si="10470"/>
        <v>3.0791603756889278E-2</v>
      </c>
      <c r="AD6077" s="336">
        <f t="shared" ca="1" si="10470"/>
        <v>1.0865660962556063</v>
      </c>
      <c r="AE6077" s="55"/>
      <c r="AF6077" s="55"/>
      <c r="AG6077" s="55"/>
      <c r="AH6077" s="55"/>
      <c r="AI6077" s="55"/>
      <c r="AJ6077" s="55"/>
      <c r="AK6077" s="55"/>
      <c r="AL6077" s="55"/>
      <c r="AM6077" s="55"/>
      <c r="AN6077" s="55"/>
      <c r="AO6077" s="55"/>
      <c r="AP6077" s="55"/>
      <c r="AQ6077" s="55"/>
      <c r="AR6077" s="55"/>
      <c r="AS6077" s="55"/>
    </row>
    <row r="6078" spans="1:45" x14ac:dyDescent="0.3">
      <c r="B6078" s="54" t="s">
        <v>172</v>
      </c>
      <c r="C6078" s="53">
        <f>C6071</f>
        <v>0</v>
      </c>
      <c r="D6078" s="56" t="e">
        <f t="shared" ref="D6078:D6079" ca="1" si="10495">AJ6078</f>
        <v>#N/A</v>
      </c>
      <c r="E6078" s="52" t="e">
        <f t="shared" ref="E6078:W6078" si="10496">E6071</f>
        <v>#N/A</v>
      </c>
      <c r="F6078" s="52" t="e">
        <f t="shared" si="10496"/>
        <v>#N/A</v>
      </c>
      <c r="G6078" s="52" t="e">
        <f t="shared" si="10496"/>
        <v>#N/A</v>
      </c>
      <c r="H6078" s="52" t="e">
        <f t="shared" si="10496"/>
        <v>#N/A</v>
      </c>
      <c r="I6078" s="52" t="e">
        <f t="shared" si="10496"/>
        <v>#N/A</v>
      </c>
      <c r="J6078" s="52" t="e">
        <f t="shared" si="10496"/>
        <v>#N/A</v>
      </c>
      <c r="K6078" s="52" t="e">
        <f t="shared" si="10496"/>
        <v>#N/A</v>
      </c>
      <c r="L6078" s="52" t="e">
        <f t="shared" si="10496"/>
        <v>#N/A</v>
      </c>
      <c r="M6078" s="52" t="e">
        <f t="shared" si="10496"/>
        <v>#N/A</v>
      </c>
      <c r="N6078" s="52" t="e">
        <f t="shared" si="10496"/>
        <v>#N/A</v>
      </c>
      <c r="O6078" s="52" t="e">
        <f t="shared" si="10496"/>
        <v>#N/A</v>
      </c>
      <c r="P6078" s="52" t="e">
        <f t="shared" si="10496"/>
        <v>#N/A</v>
      </c>
      <c r="Q6078" s="52" t="e">
        <f t="shared" si="10496"/>
        <v>#N/A</v>
      </c>
      <c r="R6078" s="52" t="e">
        <f t="shared" si="10496"/>
        <v>#N/A</v>
      </c>
      <c r="S6078" s="52" t="e">
        <f t="shared" si="10496"/>
        <v>#N/A</v>
      </c>
      <c r="T6078" s="52" t="e">
        <f t="shared" si="10496"/>
        <v>#N/A</v>
      </c>
      <c r="U6078" s="52" t="e">
        <f t="shared" si="10496"/>
        <v>#N/A</v>
      </c>
      <c r="V6078" s="52" t="e">
        <f t="shared" si="10496"/>
        <v>#N/A</v>
      </c>
      <c r="W6078" s="52" t="e">
        <f t="shared" si="10496"/>
        <v>#N/A</v>
      </c>
      <c r="X6078" s="55" t="e">
        <f t="shared" ref="X6078:X6079" si="10497">(H6078-(O6078*P6078)/100-3*(J6078*K6078)/100)/2</f>
        <v>#N/A</v>
      </c>
      <c r="Y6078" s="55" t="e">
        <f t="shared" ref="Y6078:Y6079" si="10498">SUM(X6078,(J6078*K6078/100))/(F6078/100)</f>
        <v>#N/A</v>
      </c>
      <c r="Z6078" s="55" t="e">
        <f t="shared" ref="Z6078" si="10499">U6078*0.5+U6079*0.5</f>
        <v>#N/A</v>
      </c>
      <c r="AA6078" s="55" t="e">
        <f t="shared" ref="AA6078:AA6079" si="10500">J6078/Y6078</f>
        <v>#N/A</v>
      </c>
      <c r="AB6078" s="336" t="e">
        <f t="shared" ref="AB6078:AB6079" si="10501">X6078/(Y6078-J6078)</f>
        <v>#N/A</v>
      </c>
      <c r="AC6078" s="223" t="e">
        <f ca="1">INDEX(FGA_COEFFS,1,1)+Z6078*INDEX(FGA_COEFFS,1,2)+Y6078*INDEX(FGA_COEFFS,1,3)+R6078*INDEX(FGA_COEFFS,1,4)+Q6079*INDEX(FGA_COEFFS,1,5)+S6078*INDEX(FGA_COEFFS,1,6)+T6079*INDEX(FGA_COEFFS,1,7)+M6079*INDEX(FGA_COEFFS,1,8)+Y6082*Y6083</f>
        <v>#N/A</v>
      </c>
      <c r="AD6078" s="223" t="e">
        <f ca="1">INDEX(THREEPTA_COEFFS,1,1)+AC6078*INDEX(THREEPTA_COEFFS,1,2)+J6078*INDEX(THREEPTA_COEFFS,1,3)+AA6078*INDEX(THREEPTA_COEFFS,1,4)+K6078*INDEX(THREEPTA_COEFFS,1,5)+L6079*INDEX(THREEPTA_COEFFS,1,6)+Z6082*Z6083</f>
        <v>#N/A</v>
      </c>
      <c r="AE6078" s="223" t="e">
        <f ca="1">INDEX(THREEPTPCT_COEFFS,1,1)+K6078*INDEX(THREEPTPCT_COEFFS,1,2)+L6079*INDEX(THREEPTPCT_COEFFS,1,3)+AA6082*AA6083</f>
        <v>#N/A</v>
      </c>
      <c r="AF6078" s="55" t="e">
        <f t="shared" ref="AF6078:AF6079" ca="1" si="10502">AC6078-AD6078</f>
        <v>#N/A</v>
      </c>
      <c r="AG6078" s="223" t="e">
        <f ca="1">INDEX(TWOPTPCT_COEFFS,1,1)+AB6078*INDEX(TWOPTPCT_COEFFS,1,2)+I6079*INDEX(TWOPTPCT_COEFFS,1,3)+G6079*INDEX(TWOPTPCT_COEFFS,1,4)+L6079*INDEX(TWOPTPCT_COEFFS,1,5)+AB6082*AB6083</f>
        <v>#N/A</v>
      </c>
      <c r="AH6078" s="223" t="e">
        <f ca="1">INDEX(FTA_COEFFS,1,1)+O6078*INDEX(FTA_COEFFS,1,2)+N6079*INDEX(FTA_COEFFS,1,3)+(Q6078+R6078)*INDEX(FTA_COEFFS,1,4)+(Q6079+R6079)*INDEX(FTA_COEFFS,1,5)+M6079*INDEX(FTA_COEFFS,1,6)+AC6082*AC6083</f>
        <v>#N/A</v>
      </c>
      <c r="AI6078" s="223" t="e">
        <f ca="1">INDEX(FTPCT_COEFFS,1,1)+P6078*INDEX(FTPCT_COEFFS,1,2)+F6078*INDEX(FTPCT_COEFFS,1,3)+G6079*INDEX(FTPCT_COEFFS,1,4)+AD6082*AD6083</f>
        <v>#N/A</v>
      </c>
      <c r="AJ6078" s="338" t="e">
        <f t="shared" ref="AJ6078:AJ6079" ca="1" si="10503">AD6078*AE6078/100+AF6078*AG6078+AH6078*AI6078/100</f>
        <v>#N/A</v>
      </c>
      <c r="AK6078" s="55"/>
      <c r="AL6078" s="55"/>
      <c r="AM6078" s="55"/>
      <c r="AN6078" s="55"/>
      <c r="AO6078" s="55"/>
      <c r="AP6078" s="55"/>
      <c r="AQ6078" s="55"/>
      <c r="AR6078" s="55"/>
    </row>
    <row r="6079" spans="1:45" x14ac:dyDescent="0.3">
      <c r="B6079" s="54" t="s">
        <v>175</v>
      </c>
      <c r="C6079" s="54">
        <f>C6072</f>
        <v>0</v>
      </c>
      <c r="D6079" s="56" t="e">
        <f t="shared" ca="1" si="10495"/>
        <v>#N/A</v>
      </c>
      <c r="E6079" s="52" t="e">
        <f t="shared" ref="E6079:W6079" si="10504">E6072</f>
        <v>#N/A</v>
      </c>
      <c r="F6079" s="52" t="e">
        <f t="shared" si="10504"/>
        <v>#N/A</v>
      </c>
      <c r="G6079" s="52" t="e">
        <f t="shared" si="10504"/>
        <v>#N/A</v>
      </c>
      <c r="H6079" s="52" t="e">
        <f t="shared" si="10504"/>
        <v>#N/A</v>
      </c>
      <c r="I6079" s="52" t="e">
        <f t="shared" si="10504"/>
        <v>#N/A</v>
      </c>
      <c r="J6079" s="52" t="e">
        <f t="shared" si="10504"/>
        <v>#N/A</v>
      </c>
      <c r="K6079" s="52" t="e">
        <f t="shared" si="10504"/>
        <v>#N/A</v>
      </c>
      <c r="L6079" s="52" t="e">
        <f t="shared" si="10504"/>
        <v>#N/A</v>
      </c>
      <c r="M6079" s="52" t="e">
        <f t="shared" si="10504"/>
        <v>#N/A</v>
      </c>
      <c r="N6079" s="52" t="e">
        <f t="shared" si="10504"/>
        <v>#N/A</v>
      </c>
      <c r="O6079" s="52" t="e">
        <f t="shared" si="10504"/>
        <v>#N/A</v>
      </c>
      <c r="P6079" s="52" t="e">
        <f t="shared" si="10504"/>
        <v>#N/A</v>
      </c>
      <c r="Q6079" s="52" t="e">
        <f t="shared" si="10504"/>
        <v>#N/A</v>
      </c>
      <c r="R6079" s="52" t="e">
        <f t="shared" si="10504"/>
        <v>#N/A</v>
      </c>
      <c r="S6079" s="52" t="e">
        <f t="shared" si="10504"/>
        <v>#N/A</v>
      </c>
      <c r="T6079" s="52" t="e">
        <f t="shared" si="10504"/>
        <v>#N/A</v>
      </c>
      <c r="U6079" s="52" t="e">
        <f t="shared" si="10504"/>
        <v>#N/A</v>
      </c>
      <c r="V6079" s="52" t="e">
        <f t="shared" si="10504"/>
        <v>#N/A</v>
      </c>
      <c r="W6079" s="52" t="e">
        <f t="shared" si="10504"/>
        <v>#N/A</v>
      </c>
      <c r="X6079" s="55" t="e">
        <f t="shared" si="10497"/>
        <v>#N/A</v>
      </c>
      <c r="Y6079" s="55" t="e">
        <f t="shared" si="10498"/>
        <v>#N/A</v>
      </c>
      <c r="Z6079" s="55" t="e">
        <f t="shared" ref="Z6079" si="10505">Z6078</f>
        <v>#N/A</v>
      </c>
      <c r="AA6079" s="55" t="e">
        <f t="shared" si="10500"/>
        <v>#N/A</v>
      </c>
      <c r="AB6079" s="336" t="e">
        <f t="shared" si="10501"/>
        <v>#N/A</v>
      </c>
      <c r="AC6079" s="223" t="e">
        <f ca="1">INDEX(FGA_COEFFS,1,1)+Z6079*INDEX(FGA_COEFFS,1,2)+Y6079*INDEX(FGA_COEFFS,1,3)+R6079*INDEX(FGA_COEFFS,1,4)+Q6078*INDEX(FGA_COEFFS,1,5)+S6079*INDEX(FGA_COEFFS,1,6)+T6078*INDEX(FGA_COEFFS,1,7)+M6078*INDEX(FGA_COEFFS,1,8)+Y6082*Y6084</f>
        <v>#N/A</v>
      </c>
      <c r="AD6079" s="223" t="e">
        <f ca="1">INDEX(THREEPTA_COEFFS,1,1)+AC6079*INDEX(THREEPTA_COEFFS,1,2)+J6079*INDEX(THREEPTA_COEFFS,1,3)+AA6079*INDEX(THREEPTA_COEFFS,1,4)+K6079*INDEX(THREEPTA_COEFFS,1,5)+L6078*INDEX(THREEPTA_COEFFS,1,6)+Z6082*Z6084</f>
        <v>#N/A</v>
      </c>
      <c r="AE6079" s="223" t="e">
        <f ca="1">INDEX(THREEPTPCT_COEFFS,1,1)+K6079*INDEX(THREEPTPCT_COEFFS,1,2)+L6078*INDEX(THREEPTPCT_COEFFS,1,3)+AA6082*AA6084</f>
        <v>#N/A</v>
      </c>
      <c r="AF6079" s="55" t="e">
        <f t="shared" ca="1" si="10502"/>
        <v>#N/A</v>
      </c>
      <c r="AG6079" s="223" t="e">
        <f ca="1">INDEX(TWOPTPCT_COEFFS,1,1)+AB6079*INDEX(TWOPTPCT_COEFFS,1,2)+I6078*INDEX(TWOPTPCT_COEFFS,1,3)+G6078*INDEX(TWOPTPCT_COEFFS,1,4)+L6078*INDEX(TWOPTPCT_COEFFS,1,5)+AB6082*AB6084</f>
        <v>#N/A</v>
      </c>
      <c r="AH6079" s="223" t="e">
        <f ca="1">INDEX(FTA_COEFFS,1,1)+O6079*INDEX(FTA_COEFFS,1,2)+N6078*INDEX(FTA_COEFFS,1,3)+(Q6079+R6079)*INDEX(FTA_COEFFS,1,4)+(Q6078+R6078)*INDEX(FTA_COEFFS,1,5)+M6078*INDEX(FTA_COEFFS,1,6)+AC6082*AC6084</f>
        <v>#N/A</v>
      </c>
      <c r="AI6079" s="223" t="e">
        <f ca="1">INDEX(FTPCT_COEFFS,1,1)+P6079*INDEX(FTPCT_COEFFS,1,2)+F6079*INDEX(FTPCT_COEFFS,1,3)+G6078*INDEX(FTPCT_COEFFS,1,4)+AD6082*AD6084</f>
        <v>#N/A</v>
      </c>
      <c r="AJ6079" s="338" t="e">
        <f t="shared" ca="1" si="10503"/>
        <v>#N/A</v>
      </c>
      <c r="AK6079" s="55"/>
      <c r="AL6079" s="55"/>
      <c r="AM6079" s="55"/>
      <c r="AN6079" s="55"/>
      <c r="AO6079" s="55"/>
      <c r="AP6079" s="55"/>
      <c r="AQ6079" s="55"/>
      <c r="AR6079" s="55"/>
    </row>
    <row r="6080" spans="1:45" x14ac:dyDescent="0.3">
      <c r="A6080" s="54" t="e">
        <f ca="1">IF(D6078&gt;(D6079+(AVERAGE(V6078,W6078)-AVERAGE(V6079,W6079))/2)+2.5,C6078,IF(D6079&gt;(D6078+(AVERAGE(V6079,W6079)-AVERAGE(V6078,W6078))/2)+2.5,C6079,"Close"))</f>
        <v>#N/A</v>
      </c>
      <c r="B6080" s="64" t="e">
        <f ca="1">IF(D6079&gt;D6078,C6079,C6078)</f>
        <v>#N/A</v>
      </c>
      <c r="D6080" s="56"/>
      <c r="X6080" s="55"/>
      <c r="Y6080" s="55"/>
      <c r="Z6080" s="55"/>
      <c r="AA6080" s="55"/>
      <c r="AB6080" s="55"/>
      <c r="AC6080" s="337"/>
      <c r="AD6080" s="337"/>
      <c r="AE6080" s="337"/>
      <c r="AF6080" s="337"/>
      <c r="AG6080" s="337"/>
      <c r="AH6080" s="337"/>
      <c r="AI6080" s="337"/>
      <c r="AJ6080" s="337"/>
      <c r="AK6080" s="337"/>
      <c r="AL6080" s="337"/>
      <c r="AM6080" s="55"/>
      <c r="AN6080" s="55"/>
      <c r="AO6080" s="55"/>
      <c r="AP6080" s="55"/>
      <c r="AQ6080" s="55"/>
      <c r="AR6080" s="55"/>
      <c r="AS6080" s="55"/>
    </row>
    <row r="6081" spans="1:45" x14ac:dyDescent="0.3">
      <c r="X6081" s="54" t="s">
        <v>1305</v>
      </c>
      <c r="Y6081" s="54" t="s">
        <v>128</v>
      </c>
      <c r="Z6081" s="54" t="s">
        <v>157</v>
      </c>
      <c r="AA6081" s="54" t="s">
        <v>151</v>
      </c>
      <c r="AB6081" s="54" t="s">
        <v>1327</v>
      </c>
      <c r="AC6081" s="54" t="s">
        <v>129</v>
      </c>
      <c r="AD6081" s="54" t="s">
        <v>116</v>
      </c>
      <c r="AE6081" s="54"/>
      <c r="AF6081" s="54"/>
      <c r="AG6081" s="54"/>
      <c r="AH6081" s="54"/>
      <c r="AI6081" s="54"/>
      <c r="AJ6081" s="54"/>
      <c r="AK6081" s="54"/>
      <c r="AL6081" s="54"/>
      <c r="AM6081" s="54"/>
      <c r="AN6081" s="54"/>
      <c r="AO6081" s="54"/>
      <c r="AP6081" s="54"/>
      <c r="AQ6081" s="54"/>
      <c r="AR6081" s="54"/>
      <c r="AS6081" s="54"/>
    </row>
    <row r="6082" spans="1:45" x14ac:dyDescent="0.3">
      <c r="X6082" s="54"/>
      <c r="Y6082" s="54">
        <f t="shared" ref="Y6082:AD6082" si="10506">Y6075</f>
        <v>6.4436999999999998</v>
      </c>
      <c r="Z6082" s="54">
        <f t="shared" si="10506"/>
        <v>4.9371</v>
      </c>
      <c r="AA6082" s="54">
        <f t="shared" si="10506"/>
        <v>11.350300000000001</v>
      </c>
      <c r="AB6082" s="54">
        <f t="shared" si="10506"/>
        <v>7.1900000000000006E-2</v>
      </c>
      <c r="AC6082" s="54">
        <f t="shared" si="10506"/>
        <v>6.2766000000000002</v>
      </c>
      <c r="AD6082" s="54">
        <f t="shared" si="10506"/>
        <v>11.042999999999999</v>
      </c>
      <c r="AE6082" s="54"/>
      <c r="AF6082" s="336"/>
      <c r="AG6082" s="336"/>
      <c r="AH6082" s="336"/>
      <c r="AI6082" s="54"/>
      <c r="AJ6082" s="54"/>
      <c r="AK6082" s="54"/>
      <c r="AL6082" s="54"/>
      <c r="AM6082" s="54"/>
      <c r="AN6082" s="54"/>
      <c r="AO6082" s="54"/>
      <c r="AP6082" s="54"/>
      <c r="AQ6082" s="54"/>
      <c r="AR6082" s="54"/>
      <c r="AS6082" s="54"/>
    </row>
    <row r="6083" spans="1:45" x14ac:dyDescent="0.3">
      <c r="D6083" s="56"/>
      <c r="X6083" s="336"/>
      <c r="Y6083" s="336">
        <f t="shared" ca="1" si="10470"/>
        <v>4.4415118282171387E-2</v>
      </c>
      <c r="Z6083" s="336">
        <f t="shared" ca="1" si="10470"/>
        <v>9.2079674677462919E-2</v>
      </c>
      <c r="AA6083" s="336">
        <f t="shared" ca="1" si="10470"/>
        <v>5.2291653359329136E-2</v>
      </c>
      <c r="AB6083" s="336">
        <f t="shared" ca="1" si="10470"/>
        <v>0.64726794937717824</v>
      </c>
      <c r="AC6083" s="336">
        <f t="shared" ca="1" si="10470"/>
        <v>0.3580732472166403</v>
      </c>
      <c r="AD6083" s="336">
        <f t="shared" ca="1" si="10470"/>
        <v>3.3077459555198849E-2</v>
      </c>
      <c r="AE6083" s="336"/>
      <c r="AF6083" s="336"/>
      <c r="AG6083" s="336"/>
      <c r="AH6083" s="336"/>
      <c r="AI6083" s="54"/>
      <c r="AJ6083" s="54"/>
      <c r="AK6083" s="54"/>
      <c r="AL6083" s="336"/>
      <c r="AM6083" s="336"/>
      <c r="AN6083" s="336"/>
      <c r="AO6083" s="336"/>
      <c r="AP6083" s="54"/>
      <c r="AQ6083" s="336"/>
      <c r="AR6083" s="336"/>
      <c r="AS6083" s="336"/>
    </row>
    <row r="6084" spans="1:45" x14ac:dyDescent="0.3">
      <c r="C6084" s="54"/>
      <c r="D6084" s="56"/>
      <c r="Y6084" s="336">
        <f t="shared" ca="1" si="10470"/>
        <v>5.852859194889445E-3</v>
      </c>
      <c r="Z6084" s="336">
        <f t="shared" ca="1" si="10470"/>
        <v>-1.1442467903120501</v>
      </c>
      <c r="AA6084" s="336">
        <f t="shared" ca="1" si="10470"/>
        <v>-0.36294971738420728</v>
      </c>
      <c r="AB6084" s="336">
        <f t="shared" ca="1" si="10470"/>
        <v>5.5811479284564688E-2</v>
      </c>
      <c r="AC6084" s="336">
        <f t="shared" ca="1" si="10470"/>
        <v>-8.8563922040104326E-2</v>
      </c>
      <c r="AD6084" s="336">
        <f t="shared" ca="1" si="10470"/>
        <v>-0.13301206516967362</v>
      </c>
      <c r="AE6084" s="55"/>
      <c r="AF6084" s="55"/>
      <c r="AG6084" s="55"/>
      <c r="AH6084" s="55"/>
      <c r="AI6084" s="55"/>
      <c r="AJ6084" s="55"/>
      <c r="AK6084" s="55"/>
      <c r="AL6084" s="55"/>
      <c r="AM6084" s="55"/>
      <c r="AN6084" s="55"/>
      <c r="AO6084" s="55"/>
      <c r="AP6084" s="55"/>
      <c r="AQ6084" s="55"/>
      <c r="AR6084" s="55"/>
      <c r="AS6084" s="55"/>
    </row>
    <row r="6085" spans="1:45" x14ac:dyDescent="0.3">
      <c r="B6085" s="54" t="s">
        <v>172</v>
      </c>
      <c r="C6085" s="53">
        <f>C6078</f>
        <v>0</v>
      </c>
      <c r="D6085" s="56" t="e">
        <f t="shared" ref="D6085:D6086" ca="1" si="10507">AJ6085</f>
        <v>#N/A</v>
      </c>
      <c r="E6085" s="52" t="e">
        <f t="shared" ref="E6085:W6085" si="10508">E6078</f>
        <v>#N/A</v>
      </c>
      <c r="F6085" s="52" t="e">
        <f t="shared" si="10508"/>
        <v>#N/A</v>
      </c>
      <c r="G6085" s="52" t="e">
        <f t="shared" si="10508"/>
        <v>#N/A</v>
      </c>
      <c r="H6085" s="52" t="e">
        <f t="shared" si="10508"/>
        <v>#N/A</v>
      </c>
      <c r="I6085" s="52" t="e">
        <f t="shared" si="10508"/>
        <v>#N/A</v>
      </c>
      <c r="J6085" s="52" t="e">
        <f t="shared" si="10508"/>
        <v>#N/A</v>
      </c>
      <c r="K6085" s="52" t="e">
        <f t="shared" si="10508"/>
        <v>#N/A</v>
      </c>
      <c r="L6085" s="52" t="e">
        <f t="shared" si="10508"/>
        <v>#N/A</v>
      </c>
      <c r="M6085" s="52" t="e">
        <f t="shared" si="10508"/>
        <v>#N/A</v>
      </c>
      <c r="N6085" s="52" t="e">
        <f t="shared" si="10508"/>
        <v>#N/A</v>
      </c>
      <c r="O6085" s="52" t="e">
        <f t="shared" si="10508"/>
        <v>#N/A</v>
      </c>
      <c r="P6085" s="52" t="e">
        <f t="shared" si="10508"/>
        <v>#N/A</v>
      </c>
      <c r="Q6085" s="52" t="e">
        <f t="shared" si="10508"/>
        <v>#N/A</v>
      </c>
      <c r="R6085" s="52" t="e">
        <f t="shared" si="10508"/>
        <v>#N/A</v>
      </c>
      <c r="S6085" s="52" t="e">
        <f t="shared" si="10508"/>
        <v>#N/A</v>
      </c>
      <c r="T6085" s="52" t="e">
        <f t="shared" si="10508"/>
        <v>#N/A</v>
      </c>
      <c r="U6085" s="52" t="e">
        <f t="shared" si="10508"/>
        <v>#N/A</v>
      </c>
      <c r="V6085" s="52" t="e">
        <f t="shared" si="10508"/>
        <v>#N/A</v>
      </c>
      <c r="W6085" s="52" t="e">
        <f t="shared" si="10508"/>
        <v>#N/A</v>
      </c>
      <c r="X6085" s="55" t="e">
        <f t="shared" ref="X6085:X6086" si="10509">(H6085-(O6085*P6085)/100-3*(J6085*K6085)/100)/2</f>
        <v>#N/A</v>
      </c>
      <c r="Y6085" s="55" t="e">
        <f t="shared" ref="Y6085:Y6086" si="10510">SUM(X6085,(J6085*K6085/100))/(F6085/100)</f>
        <v>#N/A</v>
      </c>
      <c r="Z6085" s="55" t="e">
        <f t="shared" ref="Z6085" si="10511">U6085*0.5+U6086*0.5</f>
        <v>#N/A</v>
      </c>
      <c r="AA6085" s="55" t="e">
        <f t="shared" ref="AA6085:AA6086" si="10512">J6085/Y6085</f>
        <v>#N/A</v>
      </c>
      <c r="AB6085" s="336" t="e">
        <f t="shared" ref="AB6085:AB6086" si="10513">X6085/(Y6085-J6085)</f>
        <v>#N/A</v>
      </c>
      <c r="AC6085" s="223" t="e">
        <f ca="1">INDEX(FGA_COEFFS,1,1)+Z6085*INDEX(FGA_COEFFS,1,2)+Y6085*INDEX(FGA_COEFFS,1,3)+R6085*INDEX(FGA_COEFFS,1,4)+Q6086*INDEX(FGA_COEFFS,1,5)+S6085*INDEX(FGA_COEFFS,1,6)+T6086*INDEX(FGA_COEFFS,1,7)+M6086*INDEX(FGA_COEFFS,1,8)+Y6089*Y6090</f>
        <v>#N/A</v>
      </c>
      <c r="AD6085" s="223" t="e">
        <f ca="1">INDEX(THREEPTA_COEFFS,1,1)+AC6085*INDEX(THREEPTA_COEFFS,1,2)+J6085*INDEX(THREEPTA_COEFFS,1,3)+AA6085*INDEX(THREEPTA_COEFFS,1,4)+K6085*INDEX(THREEPTA_COEFFS,1,5)+L6086*INDEX(THREEPTA_COEFFS,1,6)+Z6089*Z6090</f>
        <v>#N/A</v>
      </c>
      <c r="AE6085" s="223" t="e">
        <f ca="1">INDEX(THREEPTPCT_COEFFS,1,1)+K6085*INDEX(THREEPTPCT_COEFFS,1,2)+L6086*INDEX(THREEPTPCT_COEFFS,1,3)+AA6089*AA6090</f>
        <v>#N/A</v>
      </c>
      <c r="AF6085" s="55" t="e">
        <f t="shared" ref="AF6085:AF6086" ca="1" si="10514">AC6085-AD6085</f>
        <v>#N/A</v>
      </c>
      <c r="AG6085" s="223" t="e">
        <f ca="1">INDEX(TWOPTPCT_COEFFS,1,1)+AB6085*INDEX(TWOPTPCT_COEFFS,1,2)+I6086*INDEX(TWOPTPCT_COEFFS,1,3)+G6086*INDEX(TWOPTPCT_COEFFS,1,4)+L6086*INDEX(TWOPTPCT_COEFFS,1,5)+AB6089*AB6090</f>
        <v>#N/A</v>
      </c>
      <c r="AH6085" s="223" t="e">
        <f ca="1">INDEX(FTA_COEFFS,1,1)+O6085*INDEX(FTA_COEFFS,1,2)+N6086*INDEX(FTA_COEFFS,1,3)+(Q6085+R6085)*INDEX(FTA_COEFFS,1,4)+(Q6086+R6086)*INDEX(FTA_COEFFS,1,5)+M6086*INDEX(FTA_COEFFS,1,6)+AC6089*AC6090</f>
        <v>#N/A</v>
      </c>
      <c r="AI6085" s="223" t="e">
        <f ca="1">INDEX(FTPCT_COEFFS,1,1)+P6085*INDEX(FTPCT_COEFFS,1,2)+F6085*INDEX(FTPCT_COEFFS,1,3)+G6086*INDEX(FTPCT_COEFFS,1,4)+AD6089*AD6090</f>
        <v>#N/A</v>
      </c>
      <c r="AJ6085" s="338" t="e">
        <f t="shared" ref="AJ6085:AJ6086" ca="1" si="10515">AD6085*AE6085/100+AF6085*AG6085+AH6085*AI6085/100</f>
        <v>#N/A</v>
      </c>
      <c r="AK6085" s="55"/>
      <c r="AL6085" s="55"/>
      <c r="AM6085" s="55"/>
      <c r="AN6085" s="55"/>
      <c r="AO6085" s="55"/>
      <c r="AP6085" s="55"/>
      <c r="AQ6085" s="55"/>
      <c r="AR6085" s="55"/>
    </row>
    <row r="6086" spans="1:45" x14ac:dyDescent="0.3">
      <c r="B6086" s="54" t="s">
        <v>175</v>
      </c>
      <c r="C6086" s="54">
        <f>C6079</f>
        <v>0</v>
      </c>
      <c r="D6086" s="56" t="e">
        <f t="shared" ca="1" si="10507"/>
        <v>#N/A</v>
      </c>
      <c r="E6086" s="52" t="e">
        <f t="shared" ref="E6086:W6086" si="10516">E6079</f>
        <v>#N/A</v>
      </c>
      <c r="F6086" s="52" t="e">
        <f t="shared" si="10516"/>
        <v>#N/A</v>
      </c>
      <c r="G6086" s="52" t="e">
        <f t="shared" si="10516"/>
        <v>#N/A</v>
      </c>
      <c r="H6086" s="52" t="e">
        <f t="shared" si="10516"/>
        <v>#N/A</v>
      </c>
      <c r="I6086" s="52" t="e">
        <f t="shared" si="10516"/>
        <v>#N/A</v>
      </c>
      <c r="J6086" s="52" t="e">
        <f t="shared" si="10516"/>
        <v>#N/A</v>
      </c>
      <c r="K6086" s="52" t="e">
        <f t="shared" si="10516"/>
        <v>#N/A</v>
      </c>
      <c r="L6086" s="52" t="e">
        <f t="shared" si="10516"/>
        <v>#N/A</v>
      </c>
      <c r="M6086" s="52" t="e">
        <f t="shared" si="10516"/>
        <v>#N/A</v>
      </c>
      <c r="N6086" s="52" t="e">
        <f t="shared" si="10516"/>
        <v>#N/A</v>
      </c>
      <c r="O6086" s="52" t="e">
        <f t="shared" si="10516"/>
        <v>#N/A</v>
      </c>
      <c r="P6086" s="52" t="e">
        <f t="shared" si="10516"/>
        <v>#N/A</v>
      </c>
      <c r="Q6086" s="52" t="e">
        <f t="shared" si="10516"/>
        <v>#N/A</v>
      </c>
      <c r="R6086" s="52" t="e">
        <f t="shared" si="10516"/>
        <v>#N/A</v>
      </c>
      <c r="S6086" s="52" t="e">
        <f t="shared" si="10516"/>
        <v>#N/A</v>
      </c>
      <c r="T6086" s="52" t="e">
        <f t="shared" si="10516"/>
        <v>#N/A</v>
      </c>
      <c r="U6086" s="52" t="e">
        <f t="shared" si="10516"/>
        <v>#N/A</v>
      </c>
      <c r="V6086" s="52" t="e">
        <f t="shared" si="10516"/>
        <v>#N/A</v>
      </c>
      <c r="W6086" s="52" t="e">
        <f t="shared" si="10516"/>
        <v>#N/A</v>
      </c>
      <c r="X6086" s="55" t="e">
        <f t="shared" si="10509"/>
        <v>#N/A</v>
      </c>
      <c r="Y6086" s="55" t="e">
        <f t="shared" si="10510"/>
        <v>#N/A</v>
      </c>
      <c r="Z6086" s="55" t="e">
        <f t="shared" ref="Z6086" si="10517">Z6085</f>
        <v>#N/A</v>
      </c>
      <c r="AA6086" s="55" t="e">
        <f t="shared" si="10512"/>
        <v>#N/A</v>
      </c>
      <c r="AB6086" s="336" t="e">
        <f t="shared" si="10513"/>
        <v>#N/A</v>
      </c>
      <c r="AC6086" s="223" t="e">
        <f ca="1">INDEX(FGA_COEFFS,1,1)+Z6086*INDEX(FGA_COEFFS,1,2)+Y6086*INDEX(FGA_COEFFS,1,3)+R6086*INDEX(FGA_COEFFS,1,4)+Q6085*INDEX(FGA_COEFFS,1,5)+S6086*INDEX(FGA_COEFFS,1,6)+T6085*INDEX(FGA_COEFFS,1,7)+M6085*INDEX(FGA_COEFFS,1,8)+Y6089*Y6091</f>
        <v>#N/A</v>
      </c>
      <c r="AD6086" s="223" t="e">
        <f ca="1">INDEX(THREEPTA_COEFFS,1,1)+AC6086*INDEX(THREEPTA_COEFFS,1,2)+J6086*INDEX(THREEPTA_COEFFS,1,3)+AA6086*INDEX(THREEPTA_COEFFS,1,4)+K6086*INDEX(THREEPTA_COEFFS,1,5)+L6085*INDEX(THREEPTA_COEFFS,1,6)+Z6089*Z6091</f>
        <v>#N/A</v>
      </c>
      <c r="AE6086" s="223" t="e">
        <f ca="1">INDEX(THREEPTPCT_COEFFS,1,1)+K6086*INDEX(THREEPTPCT_COEFFS,1,2)+L6085*INDEX(THREEPTPCT_COEFFS,1,3)+AA6089*AA6091</f>
        <v>#N/A</v>
      </c>
      <c r="AF6086" s="55" t="e">
        <f t="shared" ca="1" si="10514"/>
        <v>#N/A</v>
      </c>
      <c r="AG6086" s="223" t="e">
        <f ca="1">INDEX(TWOPTPCT_COEFFS,1,1)+AB6086*INDEX(TWOPTPCT_COEFFS,1,2)+I6085*INDEX(TWOPTPCT_COEFFS,1,3)+G6085*INDEX(TWOPTPCT_COEFFS,1,4)+L6085*INDEX(TWOPTPCT_COEFFS,1,5)+AB6089*AB6091</f>
        <v>#N/A</v>
      </c>
      <c r="AH6086" s="223" t="e">
        <f ca="1">INDEX(FTA_COEFFS,1,1)+O6086*INDEX(FTA_COEFFS,1,2)+N6085*INDEX(FTA_COEFFS,1,3)+(Q6086+R6086)*INDEX(FTA_COEFFS,1,4)+(Q6085+R6085)*INDEX(FTA_COEFFS,1,5)+M6085*INDEX(FTA_COEFFS,1,6)+AC6089*AC6091</f>
        <v>#N/A</v>
      </c>
      <c r="AI6086" s="223" t="e">
        <f ca="1">INDEX(FTPCT_COEFFS,1,1)+P6086*INDEX(FTPCT_COEFFS,1,2)+F6086*INDEX(FTPCT_COEFFS,1,3)+G6085*INDEX(FTPCT_COEFFS,1,4)+AD6089*AD6091</f>
        <v>#N/A</v>
      </c>
      <c r="AJ6086" s="338" t="e">
        <f t="shared" ca="1" si="10515"/>
        <v>#N/A</v>
      </c>
      <c r="AK6086" s="55"/>
      <c r="AL6086" s="55"/>
      <c r="AM6086" s="55"/>
      <c r="AN6086" s="55"/>
      <c r="AO6086" s="55"/>
      <c r="AP6086" s="55"/>
      <c r="AQ6086" s="55"/>
      <c r="AR6086" s="55"/>
    </row>
    <row r="6087" spans="1:45" x14ac:dyDescent="0.3">
      <c r="A6087" s="54" t="e">
        <f ca="1">IF(D6085&gt;(D6086+(AVERAGE(V6085,W6085)-AVERAGE(V6086,W6086))/2)+2.5,C6085,IF(D6086&gt;(D6085+(AVERAGE(V6086,W6086)-AVERAGE(V6085,W6085))/2)+2.5,C6086,"Close"))</f>
        <v>#N/A</v>
      </c>
      <c r="B6087" s="64" t="e">
        <f ca="1">IF(D6086&gt;D6085,C6086,C6085)</f>
        <v>#N/A</v>
      </c>
      <c r="D6087" s="56"/>
      <c r="X6087" s="55"/>
      <c r="Y6087" s="55"/>
      <c r="Z6087" s="55"/>
      <c r="AA6087" s="55"/>
      <c r="AB6087" s="55"/>
      <c r="AC6087" s="337"/>
      <c r="AD6087" s="337"/>
      <c r="AE6087" s="337"/>
      <c r="AF6087" s="337"/>
      <c r="AG6087" s="337"/>
      <c r="AH6087" s="337"/>
      <c r="AI6087" s="337"/>
      <c r="AJ6087" s="337"/>
      <c r="AK6087" s="337"/>
      <c r="AL6087" s="337"/>
      <c r="AM6087" s="55"/>
      <c r="AN6087" s="55"/>
      <c r="AO6087" s="55"/>
      <c r="AP6087" s="55"/>
      <c r="AQ6087" s="55"/>
      <c r="AR6087" s="55"/>
      <c r="AS6087" s="55"/>
    </row>
    <row r="6088" spans="1:45" x14ac:dyDescent="0.3">
      <c r="X6088" s="54" t="s">
        <v>1305</v>
      </c>
      <c r="Y6088" s="54" t="s">
        <v>128</v>
      </c>
      <c r="Z6088" s="54" t="s">
        <v>157</v>
      </c>
      <c r="AA6088" s="54" t="s">
        <v>151</v>
      </c>
      <c r="AB6088" s="54" t="s">
        <v>1327</v>
      </c>
      <c r="AC6088" s="54" t="s">
        <v>129</v>
      </c>
      <c r="AD6088" s="54" t="s">
        <v>116</v>
      </c>
      <c r="AE6088" s="54"/>
      <c r="AF6088" s="54"/>
      <c r="AG6088" s="54"/>
      <c r="AH6088" s="54"/>
      <c r="AI6088" s="54"/>
      <c r="AJ6088" s="54"/>
      <c r="AK6088" s="54"/>
      <c r="AL6088" s="54"/>
      <c r="AM6088" s="54"/>
      <c r="AN6088" s="54"/>
      <c r="AO6088" s="54"/>
      <c r="AP6088" s="54"/>
      <c r="AQ6088" s="54"/>
      <c r="AR6088" s="54"/>
      <c r="AS6088" s="54"/>
    </row>
    <row r="6089" spans="1:45" x14ac:dyDescent="0.3">
      <c r="X6089" s="54"/>
      <c r="Y6089" s="54">
        <f t="shared" ref="Y6089:AD6089" si="10518">Y6082</f>
        <v>6.4436999999999998</v>
      </c>
      <c r="Z6089" s="54">
        <f t="shared" si="10518"/>
        <v>4.9371</v>
      </c>
      <c r="AA6089" s="54">
        <f t="shared" si="10518"/>
        <v>11.350300000000001</v>
      </c>
      <c r="AB6089" s="54">
        <f t="shared" si="10518"/>
        <v>7.1900000000000006E-2</v>
      </c>
      <c r="AC6089" s="54">
        <f t="shared" si="10518"/>
        <v>6.2766000000000002</v>
      </c>
      <c r="AD6089" s="54">
        <f t="shared" si="10518"/>
        <v>11.042999999999999</v>
      </c>
      <c r="AE6089" s="54"/>
      <c r="AF6089" s="336"/>
      <c r="AG6089" s="336"/>
      <c r="AH6089" s="336"/>
      <c r="AI6089" s="54"/>
      <c r="AJ6089" s="54"/>
      <c r="AK6089" s="54"/>
      <c r="AL6089" s="54"/>
      <c r="AM6089" s="54"/>
      <c r="AN6089" s="54"/>
      <c r="AO6089" s="54"/>
      <c r="AP6089" s="54"/>
      <c r="AQ6089" s="54"/>
      <c r="AR6089" s="54"/>
      <c r="AS6089" s="54"/>
    </row>
    <row r="6090" spans="1:45" x14ac:dyDescent="0.3">
      <c r="D6090" s="56"/>
      <c r="X6090" s="336"/>
      <c r="Y6090" s="336">
        <f t="shared" ca="1" si="10470"/>
        <v>0.5160307125456729</v>
      </c>
      <c r="Z6090" s="336">
        <f t="shared" ca="1" si="10470"/>
        <v>-1.3662406201127422</v>
      </c>
      <c r="AA6090" s="336">
        <f t="shared" ca="1" si="10470"/>
        <v>1.0405357290122501</v>
      </c>
      <c r="AB6090" s="336">
        <f t="shared" ca="1" si="10470"/>
        <v>0.33773637080629637</v>
      </c>
      <c r="AC6090" s="336">
        <f t="shared" ca="1" si="10470"/>
        <v>5.4222922458611794E-2</v>
      </c>
      <c r="AD6090" s="336">
        <f t="shared" ca="1" si="10470"/>
        <v>8.5528417266745385E-2</v>
      </c>
      <c r="AE6090" s="336"/>
      <c r="AF6090" s="336"/>
      <c r="AG6090" s="336"/>
      <c r="AH6090" s="336"/>
      <c r="AI6090" s="54"/>
      <c r="AJ6090" s="54"/>
      <c r="AK6090" s="54"/>
      <c r="AL6090" s="336"/>
      <c r="AM6090" s="336"/>
      <c r="AN6090" s="336"/>
      <c r="AO6090" s="336"/>
      <c r="AP6090" s="54"/>
      <c r="AQ6090" s="336"/>
      <c r="AR6090" s="336"/>
      <c r="AS6090" s="336"/>
    </row>
    <row r="6091" spans="1:45" x14ac:dyDescent="0.3">
      <c r="C6091" s="54"/>
      <c r="D6091" s="56"/>
      <c r="Y6091" s="336">
        <f t="shared" ca="1" si="10470"/>
        <v>0.44155861983100597</v>
      </c>
      <c r="Z6091" s="336">
        <f t="shared" ca="1" si="10470"/>
        <v>5.9789349176025217E-3</v>
      </c>
      <c r="AA6091" s="336">
        <f t="shared" ca="1" si="10470"/>
        <v>-0.3379320480587929</v>
      </c>
      <c r="AB6091" s="336">
        <f t="shared" ca="1" si="10470"/>
        <v>-0.34294097890049152</v>
      </c>
      <c r="AC6091" s="336">
        <f t="shared" ca="1" si="10470"/>
        <v>0.24631294334775486</v>
      </c>
      <c r="AD6091" s="336">
        <f t="shared" ca="1" si="10470"/>
        <v>-0.36331694807848464</v>
      </c>
      <c r="AE6091" s="55"/>
      <c r="AF6091" s="55"/>
      <c r="AG6091" s="55"/>
      <c r="AH6091" s="55"/>
      <c r="AI6091" s="55"/>
      <c r="AJ6091" s="55"/>
      <c r="AK6091" s="55"/>
      <c r="AL6091" s="55"/>
      <c r="AM6091" s="55"/>
      <c r="AN6091" s="55"/>
      <c r="AO6091" s="55"/>
      <c r="AP6091" s="55"/>
      <c r="AQ6091" s="55"/>
      <c r="AR6091" s="55"/>
      <c r="AS6091" s="55"/>
    </row>
    <row r="6092" spans="1:45" x14ac:dyDescent="0.3">
      <c r="B6092" s="54" t="s">
        <v>172</v>
      </c>
      <c r="C6092" s="53">
        <f>C6085</f>
        <v>0</v>
      </c>
      <c r="D6092" s="56" t="e">
        <f t="shared" ref="D6092:D6093" ca="1" si="10519">AJ6092</f>
        <v>#N/A</v>
      </c>
      <c r="E6092" s="52" t="e">
        <f t="shared" ref="E6092:W6092" si="10520">E6085</f>
        <v>#N/A</v>
      </c>
      <c r="F6092" s="52" t="e">
        <f t="shared" si="10520"/>
        <v>#N/A</v>
      </c>
      <c r="G6092" s="52" t="e">
        <f t="shared" si="10520"/>
        <v>#N/A</v>
      </c>
      <c r="H6092" s="52" t="e">
        <f t="shared" si="10520"/>
        <v>#N/A</v>
      </c>
      <c r="I6092" s="52" t="e">
        <f t="shared" si="10520"/>
        <v>#N/A</v>
      </c>
      <c r="J6092" s="52" t="e">
        <f t="shared" si="10520"/>
        <v>#N/A</v>
      </c>
      <c r="K6092" s="52" t="e">
        <f t="shared" si="10520"/>
        <v>#N/A</v>
      </c>
      <c r="L6092" s="52" t="e">
        <f t="shared" si="10520"/>
        <v>#N/A</v>
      </c>
      <c r="M6092" s="52" t="e">
        <f t="shared" si="10520"/>
        <v>#N/A</v>
      </c>
      <c r="N6092" s="52" t="e">
        <f t="shared" si="10520"/>
        <v>#N/A</v>
      </c>
      <c r="O6092" s="52" t="e">
        <f t="shared" si="10520"/>
        <v>#N/A</v>
      </c>
      <c r="P6092" s="52" t="e">
        <f t="shared" si="10520"/>
        <v>#N/A</v>
      </c>
      <c r="Q6092" s="52" t="e">
        <f t="shared" si="10520"/>
        <v>#N/A</v>
      </c>
      <c r="R6092" s="52" t="e">
        <f t="shared" si="10520"/>
        <v>#N/A</v>
      </c>
      <c r="S6092" s="52" t="e">
        <f t="shared" si="10520"/>
        <v>#N/A</v>
      </c>
      <c r="T6092" s="52" t="e">
        <f t="shared" si="10520"/>
        <v>#N/A</v>
      </c>
      <c r="U6092" s="52" t="e">
        <f t="shared" si="10520"/>
        <v>#N/A</v>
      </c>
      <c r="V6092" s="52" t="e">
        <f t="shared" si="10520"/>
        <v>#N/A</v>
      </c>
      <c r="W6092" s="52" t="e">
        <f t="shared" si="10520"/>
        <v>#N/A</v>
      </c>
      <c r="X6092" s="55" t="e">
        <f t="shared" ref="X6092:X6093" si="10521">(H6092-(O6092*P6092)/100-3*(J6092*K6092)/100)/2</f>
        <v>#N/A</v>
      </c>
      <c r="Y6092" s="55" t="e">
        <f t="shared" ref="Y6092:Y6093" si="10522">SUM(X6092,(J6092*K6092/100))/(F6092/100)</f>
        <v>#N/A</v>
      </c>
      <c r="Z6092" s="55" t="e">
        <f t="shared" ref="Z6092" si="10523">U6092*0.5+U6093*0.5</f>
        <v>#N/A</v>
      </c>
      <c r="AA6092" s="55" t="e">
        <f t="shared" ref="AA6092:AA6093" si="10524">J6092/Y6092</f>
        <v>#N/A</v>
      </c>
      <c r="AB6092" s="336" t="e">
        <f t="shared" ref="AB6092:AB6093" si="10525">X6092/(Y6092-J6092)</f>
        <v>#N/A</v>
      </c>
      <c r="AC6092" s="223" t="e">
        <f ca="1">INDEX(FGA_COEFFS,1,1)+Z6092*INDEX(FGA_COEFFS,1,2)+Y6092*INDEX(FGA_COEFFS,1,3)+R6092*INDEX(FGA_COEFFS,1,4)+Q6093*INDEX(FGA_COEFFS,1,5)+S6092*INDEX(FGA_COEFFS,1,6)+T6093*INDEX(FGA_COEFFS,1,7)+M6093*INDEX(FGA_COEFFS,1,8)+Y6096*Y6097</f>
        <v>#N/A</v>
      </c>
      <c r="AD6092" s="223" t="e">
        <f ca="1">INDEX(THREEPTA_COEFFS,1,1)+AC6092*INDEX(THREEPTA_COEFFS,1,2)+J6092*INDEX(THREEPTA_COEFFS,1,3)+AA6092*INDEX(THREEPTA_COEFFS,1,4)+K6092*INDEX(THREEPTA_COEFFS,1,5)+L6093*INDEX(THREEPTA_COEFFS,1,6)+Z6096*Z6097</f>
        <v>#N/A</v>
      </c>
      <c r="AE6092" s="223" t="e">
        <f ca="1">INDEX(THREEPTPCT_COEFFS,1,1)+K6092*INDEX(THREEPTPCT_COEFFS,1,2)+L6093*INDEX(THREEPTPCT_COEFFS,1,3)+AA6096*AA6097</f>
        <v>#N/A</v>
      </c>
      <c r="AF6092" s="55" t="e">
        <f t="shared" ref="AF6092:AF6093" ca="1" si="10526">AC6092-AD6092</f>
        <v>#N/A</v>
      </c>
      <c r="AG6092" s="223" t="e">
        <f ca="1">INDEX(TWOPTPCT_COEFFS,1,1)+AB6092*INDEX(TWOPTPCT_COEFFS,1,2)+I6093*INDEX(TWOPTPCT_COEFFS,1,3)+G6093*INDEX(TWOPTPCT_COEFFS,1,4)+L6093*INDEX(TWOPTPCT_COEFFS,1,5)+AB6096*AB6097</f>
        <v>#N/A</v>
      </c>
      <c r="AH6092" s="223" t="e">
        <f ca="1">INDEX(FTA_COEFFS,1,1)+O6092*INDEX(FTA_COEFFS,1,2)+N6093*INDEX(FTA_COEFFS,1,3)+(Q6092+R6092)*INDEX(FTA_COEFFS,1,4)+(Q6093+R6093)*INDEX(FTA_COEFFS,1,5)+M6093*INDEX(FTA_COEFFS,1,6)+AC6096*AC6097</f>
        <v>#N/A</v>
      </c>
      <c r="AI6092" s="223" t="e">
        <f ca="1">INDEX(FTPCT_COEFFS,1,1)+P6092*INDEX(FTPCT_COEFFS,1,2)+F6092*INDEX(FTPCT_COEFFS,1,3)+G6093*INDEX(FTPCT_COEFFS,1,4)+AD6096*AD6097</f>
        <v>#N/A</v>
      </c>
      <c r="AJ6092" s="338" t="e">
        <f t="shared" ref="AJ6092:AJ6093" ca="1" si="10527">AD6092*AE6092/100+AF6092*AG6092+AH6092*AI6092/100</f>
        <v>#N/A</v>
      </c>
      <c r="AK6092" s="55"/>
      <c r="AL6092" s="55"/>
      <c r="AM6092" s="55"/>
      <c r="AN6092" s="55"/>
      <c r="AO6092" s="55"/>
      <c r="AP6092" s="55"/>
      <c r="AQ6092" s="55"/>
      <c r="AR6092" s="55"/>
    </row>
    <row r="6093" spans="1:45" x14ac:dyDescent="0.3">
      <c r="B6093" s="54" t="s">
        <v>175</v>
      </c>
      <c r="C6093" s="54">
        <f>C6086</f>
        <v>0</v>
      </c>
      <c r="D6093" s="56" t="e">
        <f t="shared" ca="1" si="10519"/>
        <v>#N/A</v>
      </c>
      <c r="E6093" s="52" t="e">
        <f t="shared" ref="E6093:W6093" si="10528">E6086</f>
        <v>#N/A</v>
      </c>
      <c r="F6093" s="52" t="e">
        <f t="shared" si="10528"/>
        <v>#N/A</v>
      </c>
      <c r="G6093" s="52" t="e">
        <f t="shared" si="10528"/>
        <v>#N/A</v>
      </c>
      <c r="H6093" s="52" t="e">
        <f t="shared" si="10528"/>
        <v>#N/A</v>
      </c>
      <c r="I6093" s="52" t="e">
        <f t="shared" si="10528"/>
        <v>#N/A</v>
      </c>
      <c r="J6093" s="52" t="e">
        <f t="shared" si="10528"/>
        <v>#N/A</v>
      </c>
      <c r="K6093" s="52" t="e">
        <f t="shared" si="10528"/>
        <v>#N/A</v>
      </c>
      <c r="L6093" s="52" t="e">
        <f t="shared" si="10528"/>
        <v>#N/A</v>
      </c>
      <c r="M6093" s="52" t="e">
        <f t="shared" si="10528"/>
        <v>#N/A</v>
      </c>
      <c r="N6093" s="52" t="e">
        <f t="shared" si="10528"/>
        <v>#N/A</v>
      </c>
      <c r="O6093" s="52" t="e">
        <f t="shared" si="10528"/>
        <v>#N/A</v>
      </c>
      <c r="P6093" s="52" t="e">
        <f t="shared" si="10528"/>
        <v>#N/A</v>
      </c>
      <c r="Q6093" s="52" t="e">
        <f t="shared" si="10528"/>
        <v>#N/A</v>
      </c>
      <c r="R6093" s="52" t="e">
        <f t="shared" si="10528"/>
        <v>#N/A</v>
      </c>
      <c r="S6093" s="52" t="e">
        <f t="shared" si="10528"/>
        <v>#N/A</v>
      </c>
      <c r="T6093" s="52" t="e">
        <f t="shared" si="10528"/>
        <v>#N/A</v>
      </c>
      <c r="U6093" s="52" t="e">
        <f t="shared" si="10528"/>
        <v>#N/A</v>
      </c>
      <c r="V6093" s="52" t="e">
        <f t="shared" si="10528"/>
        <v>#N/A</v>
      </c>
      <c r="W6093" s="52" t="e">
        <f t="shared" si="10528"/>
        <v>#N/A</v>
      </c>
      <c r="X6093" s="55" t="e">
        <f t="shared" si="10521"/>
        <v>#N/A</v>
      </c>
      <c r="Y6093" s="55" t="e">
        <f t="shared" si="10522"/>
        <v>#N/A</v>
      </c>
      <c r="Z6093" s="55" t="e">
        <f t="shared" ref="Z6093" si="10529">Z6092</f>
        <v>#N/A</v>
      </c>
      <c r="AA6093" s="55" t="e">
        <f t="shared" si="10524"/>
        <v>#N/A</v>
      </c>
      <c r="AB6093" s="336" t="e">
        <f t="shared" si="10525"/>
        <v>#N/A</v>
      </c>
      <c r="AC6093" s="223" t="e">
        <f ca="1">INDEX(FGA_COEFFS,1,1)+Z6093*INDEX(FGA_COEFFS,1,2)+Y6093*INDEX(FGA_COEFFS,1,3)+R6093*INDEX(FGA_COEFFS,1,4)+Q6092*INDEX(FGA_COEFFS,1,5)+S6093*INDEX(FGA_COEFFS,1,6)+T6092*INDEX(FGA_COEFFS,1,7)+M6092*INDEX(FGA_COEFFS,1,8)+Y6096*Y6098</f>
        <v>#N/A</v>
      </c>
      <c r="AD6093" s="223" t="e">
        <f ca="1">INDEX(THREEPTA_COEFFS,1,1)+AC6093*INDEX(THREEPTA_COEFFS,1,2)+J6093*INDEX(THREEPTA_COEFFS,1,3)+AA6093*INDEX(THREEPTA_COEFFS,1,4)+K6093*INDEX(THREEPTA_COEFFS,1,5)+L6092*INDEX(THREEPTA_COEFFS,1,6)+Z6096*Z6098</f>
        <v>#N/A</v>
      </c>
      <c r="AE6093" s="223" t="e">
        <f ca="1">INDEX(THREEPTPCT_COEFFS,1,1)+K6093*INDEX(THREEPTPCT_COEFFS,1,2)+L6092*INDEX(THREEPTPCT_COEFFS,1,3)+AA6096*AA6098</f>
        <v>#N/A</v>
      </c>
      <c r="AF6093" s="55" t="e">
        <f t="shared" ca="1" si="10526"/>
        <v>#N/A</v>
      </c>
      <c r="AG6093" s="223" t="e">
        <f ca="1">INDEX(TWOPTPCT_COEFFS,1,1)+AB6093*INDEX(TWOPTPCT_COEFFS,1,2)+I6092*INDEX(TWOPTPCT_COEFFS,1,3)+G6092*INDEX(TWOPTPCT_COEFFS,1,4)+L6092*INDEX(TWOPTPCT_COEFFS,1,5)+AB6096*AB6098</f>
        <v>#N/A</v>
      </c>
      <c r="AH6093" s="223" t="e">
        <f ca="1">INDEX(FTA_COEFFS,1,1)+O6093*INDEX(FTA_COEFFS,1,2)+N6092*INDEX(FTA_COEFFS,1,3)+(Q6093+R6093)*INDEX(FTA_COEFFS,1,4)+(Q6092+R6092)*INDEX(FTA_COEFFS,1,5)+M6092*INDEX(FTA_COEFFS,1,6)+AC6096*AC6098</f>
        <v>#N/A</v>
      </c>
      <c r="AI6093" s="223" t="e">
        <f ca="1">INDEX(FTPCT_COEFFS,1,1)+P6093*INDEX(FTPCT_COEFFS,1,2)+F6093*INDEX(FTPCT_COEFFS,1,3)+G6092*INDEX(FTPCT_COEFFS,1,4)+AD6096*AD6098</f>
        <v>#N/A</v>
      </c>
      <c r="AJ6093" s="338" t="e">
        <f t="shared" ca="1" si="10527"/>
        <v>#N/A</v>
      </c>
      <c r="AK6093" s="55"/>
      <c r="AL6093" s="55"/>
      <c r="AM6093" s="55"/>
      <c r="AN6093" s="55"/>
      <c r="AO6093" s="55"/>
      <c r="AP6093" s="55"/>
      <c r="AQ6093" s="55"/>
      <c r="AR6093" s="55"/>
    </row>
    <row r="6094" spans="1:45" x14ac:dyDescent="0.3">
      <c r="A6094" s="54" t="e">
        <f ca="1">IF(D6092&gt;(D6093+(AVERAGE(V6092,W6092)-AVERAGE(V6093,W6093))/2)+2.5,C6092,IF(D6093&gt;(D6092+(AVERAGE(V6093,W6093)-AVERAGE(V6092,W6092))/2)+2.5,C6093,"Close"))</f>
        <v>#N/A</v>
      </c>
      <c r="B6094" s="64" t="e">
        <f ca="1">IF(D6093&gt;D6092,C6093,C6092)</f>
        <v>#N/A</v>
      </c>
      <c r="D6094" s="56"/>
      <c r="X6094" s="55"/>
      <c r="Y6094" s="55"/>
      <c r="Z6094" s="55"/>
      <c r="AA6094" s="55"/>
      <c r="AB6094" s="55"/>
      <c r="AC6094" s="337"/>
      <c r="AD6094" s="337"/>
      <c r="AE6094" s="337"/>
      <c r="AF6094" s="337"/>
      <c r="AG6094" s="337"/>
      <c r="AH6094" s="337"/>
      <c r="AI6094" s="337"/>
      <c r="AJ6094" s="337"/>
      <c r="AK6094" s="337"/>
      <c r="AL6094" s="337"/>
      <c r="AM6094" s="55"/>
      <c r="AN6094" s="55"/>
      <c r="AO6094" s="55"/>
      <c r="AP6094" s="55"/>
      <c r="AQ6094" s="55"/>
      <c r="AR6094" s="55"/>
      <c r="AS6094" s="55"/>
    </row>
    <row r="6095" spans="1:45" x14ac:dyDescent="0.3">
      <c r="X6095" s="54" t="s">
        <v>1305</v>
      </c>
      <c r="Y6095" s="54" t="s">
        <v>128</v>
      </c>
      <c r="Z6095" s="54" t="s">
        <v>157</v>
      </c>
      <c r="AA6095" s="54" t="s">
        <v>151</v>
      </c>
      <c r="AB6095" s="54" t="s">
        <v>1327</v>
      </c>
      <c r="AC6095" s="54" t="s">
        <v>129</v>
      </c>
      <c r="AD6095" s="54" t="s">
        <v>116</v>
      </c>
      <c r="AE6095" s="54"/>
      <c r="AF6095" s="54"/>
      <c r="AG6095" s="54"/>
      <c r="AH6095" s="54"/>
      <c r="AI6095" s="54"/>
      <c r="AJ6095" s="54"/>
      <c r="AK6095" s="54"/>
      <c r="AL6095" s="54"/>
      <c r="AM6095" s="54"/>
      <c r="AN6095" s="54"/>
      <c r="AO6095" s="54"/>
      <c r="AP6095" s="54"/>
      <c r="AQ6095" s="54"/>
      <c r="AR6095" s="54"/>
      <c r="AS6095" s="54"/>
    </row>
    <row r="6096" spans="1:45" x14ac:dyDescent="0.3">
      <c r="X6096" s="54"/>
      <c r="Y6096" s="54">
        <f t="shared" ref="Y6096:AD6096" si="10530">Y6089</f>
        <v>6.4436999999999998</v>
      </c>
      <c r="Z6096" s="54">
        <f t="shared" si="10530"/>
        <v>4.9371</v>
      </c>
      <c r="AA6096" s="54">
        <f t="shared" si="10530"/>
        <v>11.350300000000001</v>
      </c>
      <c r="AB6096" s="54">
        <f t="shared" si="10530"/>
        <v>7.1900000000000006E-2</v>
      </c>
      <c r="AC6096" s="54">
        <f t="shared" si="10530"/>
        <v>6.2766000000000002</v>
      </c>
      <c r="AD6096" s="54">
        <f t="shared" si="10530"/>
        <v>11.042999999999999</v>
      </c>
      <c r="AE6096" s="54"/>
      <c r="AF6096" s="336"/>
      <c r="AG6096" s="336"/>
      <c r="AH6096" s="336"/>
      <c r="AI6096" s="54"/>
      <c r="AJ6096" s="54"/>
      <c r="AK6096" s="54"/>
      <c r="AL6096" s="54"/>
      <c r="AM6096" s="54"/>
      <c r="AN6096" s="54"/>
      <c r="AO6096" s="54"/>
      <c r="AP6096" s="54"/>
      <c r="AQ6096" s="54"/>
      <c r="AR6096" s="54"/>
      <c r="AS6096" s="54"/>
    </row>
    <row r="6097" spans="1:45" x14ac:dyDescent="0.3">
      <c r="D6097" s="56"/>
      <c r="X6097" s="336"/>
      <c r="Y6097" s="336">
        <f t="shared" ca="1" si="10470"/>
        <v>-0.92322008618992868</v>
      </c>
      <c r="Z6097" s="336">
        <f t="shared" ca="1" si="10470"/>
        <v>0.4303677338590583</v>
      </c>
      <c r="AA6097" s="336">
        <f t="shared" ca="1" si="10470"/>
        <v>-1.2464299649611901</v>
      </c>
      <c r="AB6097" s="336">
        <f t="shared" ca="1" si="10470"/>
        <v>0.97619820768508858</v>
      </c>
      <c r="AC6097" s="336">
        <f t="shared" ca="1" si="10470"/>
        <v>-0.25233217925670742</v>
      </c>
      <c r="AD6097" s="336">
        <f t="shared" ca="1" si="10470"/>
        <v>5.2865796340605564E-2</v>
      </c>
      <c r="AE6097" s="336"/>
      <c r="AF6097" s="336"/>
      <c r="AG6097" s="336"/>
      <c r="AH6097" s="336"/>
      <c r="AI6097" s="54"/>
      <c r="AJ6097" s="54"/>
      <c r="AK6097" s="54"/>
      <c r="AL6097" s="336"/>
      <c r="AM6097" s="336"/>
      <c r="AN6097" s="336"/>
      <c r="AO6097" s="336"/>
      <c r="AP6097" s="54"/>
      <c r="AQ6097" s="336"/>
      <c r="AR6097" s="336"/>
      <c r="AS6097" s="336"/>
    </row>
    <row r="6098" spans="1:45" x14ac:dyDescent="0.3">
      <c r="C6098" s="54"/>
      <c r="D6098" s="56"/>
      <c r="Y6098" s="336">
        <f t="shared" ca="1" si="10470"/>
        <v>-0.19400416837038237</v>
      </c>
      <c r="Z6098" s="336">
        <f t="shared" ca="1" si="10470"/>
        <v>0.14936539211406583</v>
      </c>
      <c r="AA6098" s="336">
        <f t="shared" ca="1" si="10470"/>
        <v>0.14395901669607136</v>
      </c>
      <c r="AB6098" s="336">
        <f t="shared" ca="1" si="10470"/>
        <v>-0.54280421741316998</v>
      </c>
      <c r="AC6098" s="336">
        <f t="shared" ca="1" si="10470"/>
        <v>1.0912658069573955</v>
      </c>
      <c r="AD6098" s="336">
        <f t="shared" ca="1" si="10470"/>
        <v>-7.8192665115078094E-2</v>
      </c>
      <c r="AE6098" s="55"/>
      <c r="AF6098" s="55"/>
      <c r="AG6098" s="55"/>
      <c r="AH6098" s="55"/>
      <c r="AI6098" s="55"/>
      <c r="AJ6098" s="55"/>
      <c r="AK6098" s="55"/>
      <c r="AL6098" s="55"/>
      <c r="AM6098" s="55"/>
      <c r="AN6098" s="55"/>
      <c r="AO6098" s="55"/>
      <c r="AP6098" s="55"/>
      <c r="AQ6098" s="55"/>
      <c r="AR6098" s="55"/>
      <c r="AS6098" s="55"/>
    </row>
    <row r="6099" spans="1:45" x14ac:dyDescent="0.3">
      <c r="B6099" s="54" t="s">
        <v>172</v>
      </c>
      <c r="C6099" s="53">
        <f>C6092</f>
        <v>0</v>
      </c>
      <c r="D6099" s="56" t="e">
        <f t="shared" ref="D6099:D6100" ca="1" si="10531">AJ6099</f>
        <v>#N/A</v>
      </c>
      <c r="E6099" s="52" t="e">
        <f t="shared" ref="E6099:W6099" si="10532">E6092</f>
        <v>#N/A</v>
      </c>
      <c r="F6099" s="52" t="e">
        <f t="shared" si="10532"/>
        <v>#N/A</v>
      </c>
      <c r="G6099" s="52" t="e">
        <f t="shared" si="10532"/>
        <v>#N/A</v>
      </c>
      <c r="H6099" s="52" t="e">
        <f t="shared" si="10532"/>
        <v>#N/A</v>
      </c>
      <c r="I6099" s="52" t="e">
        <f t="shared" si="10532"/>
        <v>#N/A</v>
      </c>
      <c r="J6099" s="52" t="e">
        <f t="shared" si="10532"/>
        <v>#N/A</v>
      </c>
      <c r="K6099" s="52" t="e">
        <f t="shared" si="10532"/>
        <v>#N/A</v>
      </c>
      <c r="L6099" s="52" t="e">
        <f t="shared" si="10532"/>
        <v>#N/A</v>
      </c>
      <c r="M6099" s="52" t="e">
        <f t="shared" si="10532"/>
        <v>#N/A</v>
      </c>
      <c r="N6099" s="52" t="e">
        <f t="shared" si="10532"/>
        <v>#N/A</v>
      </c>
      <c r="O6099" s="52" t="e">
        <f t="shared" si="10532"/>
        <v>#N/A</v>
      </c>
      <c r="P6099" s="52" t="e">
        <f t="shared" si="10532"/>
        <v>#N/A</v>
      </c>
      <c r="Q6099" s="52" t="e">
        <f t="shared" si="10532"/>
        <v>#N/A</v>
      </c>
      <c r="R6099" s="52" t="e">
        <f t="shared" si="10532"/>
        <v>#N/A</v>
      </c>
      <c r="S6099" s="52" t="e">
        <f t="shared" si="10532"/>
        <v>#N/A</v>
      </c>
      <c r="T6099" s="52" t="e">
        <f t="shared" si="10532"/>
        <v>#N/A</v>
      </c>
      <c r="U6099" s="52" t="e">
        <f t="shared" si="10532"/>
        <v>#N/A</v>
      </c>
      <c r="V6099" s="52" t="e">
        <f t="shared" si="10532"/>
        <v>#N/A</v>
      </c>
      <c r="W6099" s="52" t="e">
        <f t="shared" si="10532"/>
        <v>#N/A</v>
      </c>
      <c r="X6099" s="55" t="e">
        <f t="shared" ref="X6099:X6100" si="10533">(H6099-(O6099*P6099)/100-3*(J6099*K6099)/100)/2</f>
        <v>#N/A</v>
      </c>
      <c r="Y6099" s="55" t="e">
        <f t="shared" ref="Y6099:Y6100" si="10534">SUM(X6099,(J6099*K6099/100))/(F6099/100)</f>
        <v>#N/A</v>
      </c>
      <c r="Z6099" s="55" t="e">
        <f t="shared" ref="Z6099" si="10535">U6099*0.5+U6100*0.5</f>
        <v>#N/A</v>
      </c>
      <c r="AA6099" s="55" t="e">
        <f t="shared" ref="AA6099:AA6100" si="10536">J6099/Y6099</f>
        <v>#N/A</v>
      </c>
      <c r="AB6099" s="336" t="e">
        <f t="shared" ref="AB6099:AB6100" si="10537">X6099/(Y6099-J6099)</f>
        <v>#N/A</v>
      </c>
      <c r="AC6099" s="223" t="e">
        <f ca="1">INDEX(FGA_COEFFS,1,1)+Z6099*INDEX(FGA_COEFFS,1,2)+Y6099*INDEX(FGA_COEFFS,1,3)+R6099*INDEX(FGA_COEFFS,1,4)+Q6100*INDEX(FGA_COEFFS,1,5)+S6099*INDEX(FGA_COEFFS,1,6)+T6100*INDEX(FGA_COEFFS,1,7)+M6100*INDEX(FGA_COEFFS,1,8)+Y6103*Y6104</f>
        <v>#N/A</v>
      </c>
      <c r="AD6099" s="223" t="e">
        <f ca="1">INDEX(THREEPTA_COEFFS,1,1)+AC6099*INDEX(THREEPTA_COEFFS,1,2)+J6099*INDEX(THREEPTA_COEFFS,1,3)+AA6099*INDEX(THREEPTA_COEFFS,1,4)+K6099*INDEX(THREEPTA_COEFFS,1,5)+L6100*INDEX(THREEPTA_COEFFS,1,6)+Z6103*Z6104</f>
        <v>#N/A</v>
      </c>
      <c r="AE6099" s="223" t="e">
        <f ca="1">INDEX(THREEPTPCT_COEFFS,1,1)+K6099*INDEX(THREEPTPCT_COEFFS,1,2)+L6100*INDEX(THREEPTPCT_COEFFS,1,3)+AA6103*AA6104</f>
        <v>#N/A</v>
      </c>
      <c r="AF6099" s="55" t="e">
        <f t="shared" ref="AF6099:AF6100" ca="1" si="10538">AC6099-AD6099</f>
        <v>#N/A</v>
      </c>
      <c r="AG6099" s="223" t="e">
        <f ca="1">INDEX(TWOPTPCT_COEFFS,1,1)+AB6099*INDEX(TWOPTPCT_COEFFS,1,2)+I6100*INDEX(TWOPTPCT_COEFFS,1,3)+G6100*INDEX(TWOPTPCT_COEFFS,1,4)+L6100*INDEX(TWOPTPCT_COEFFS,1,5)+AB6103*AB6104</f>
        <v>#N/A</v>
      </c>
      <c r="AH6099" s="223" t="e">
        <f ca="1">INDEX(FTA_COEFFS,1,1)+O6099*INDEX(FTA_COEFFS,1,2)+N6100*INDEX(FTA_COEFFS,1,3)+(Q6099+R6099)*INDEX(FTA_COEFFS,1,4)+(Q6100+R6100)*INDEX(FTA_COEFFS,1,5)+M6100*INDEX(FTA_COEFFS,1,6)+AC6103*AC6104</f>
        <v>#N/A</v>
      </c>
      <c r="AI6099" s="223" t="e">
        <f ca="1">INDEX(FTPCT_COEFFS,1,1)+P6099*INDEX(FTPCT_COEFFS,1,2)+F6099*INDEX(FTPCT_COEFFS,1,3)+G6100*INDEX(FTPCT_COEFFS,1,4)+AD6103*AD6104</f>
        <v>#N/A</v>
      </c>
      <c r="AJ6099" s="338" t="e">
        <f t="shared" ref="AJ6099:AJ6100" ca="1" si="10539">AD6099*AE6099/100+AF6099*AG6099+AH6099*AI6099/100</f>
        <v>#N/A</v>
      </c>
      <c r="AK6099" s="55"/>
      <c r="AL6099" s="55"/>
      <c r="AM6099" s="55"/>
      <c r="AN6099" s="55"/>
      <c r="AO6099" s="55"/>
      <c r="AP6099" s="55"/>
      <c r="AQ6099" s="55"/>
      <c r="AR6099" s="55"/>
    </row>
    <row r="6100" spans="1:45" x14ac:dyDescent="0.3">
      <c r="B6100" s="54" t="s">
        <v>175</v>
      </c>
      <c r="C6100" s="54">
        <f>C6093</f>
        <v>0</v>
      </c>
      <c r="D6100" s="56" t="e">
        <f t="shared" ca="1" si="10531"/>
        <v>#N/A</v>
      </c>
      <c r="E6100" s="52" t="e">
        <f t="shared" ref="E6100:W6100" si="10540">E6093</f>
        <v>#N/A</v>
      </c>
      <c r="F6100" s="52" t="e">
        <f t="shared" si="10540"/>
        <v>#N/A</v>
      </c>
      <c r="G6100" s="52" t="e">
        <f t="shared" si="10540"/>
        <v>#N/A</v>
      </c>
      <c r="H6100" s="52" t="e">
        <f t="shared" si="10540"/>
        <v>#N/A</v>
      </c>
      <c r="I6100" s="52" t="e">
        <f t="shared" si="10540"/>
        <v>#N/A</v>
      </c>
      <c r="J6100" s="52" t="e">
        <f t="shared" si="10540"/>
        <v>#N/A</v>
      </c>
      <c r="K6100" s="52" t="e">
        <f t="shared" si="10540"/>
        <v>#N/A</v>
      </c>
      <c r="L6100" s="52" t="e">
        <f t="shared" si="10540"/>
        <v>#N/A</v>
      </c>
      <c r="M6100" s="52" t="e">
        <f t="shared" si="10540"/>
        <v>#N/A</v>
      </c>
      <c r="N6100" s="52" t="e">
        <f t="shared" si="10540"/>
        <v>#N/A</v>
      </c>
      <c r="O6100" s="52" t="e">
        <f t="shared" si="10540"/>
        <v>#N/A</v>
      </c>
      <c r="P6100" s="52" t="e">
        <f t="shared" si="10540"/>
        <v>#N/A</v>
      </c>
      <c r="Q6100" s="52" t="e">
        <f t="shared" si="10540"/>
        <v>#N/A</v>
      </c>
      <c r="R6100" s="52" t="e">
        <f t="shared" si="10540"/>
        <v>#N/A</v>
      </c>
      <c r="S6100" s="52" t="e">
        <f t="shared" si="10540"/>
        <v>#N/A</v>
      </c>
      <c r="T6100" s="52" t="e">
        <f t="shared" si="10540"/>
        <v>#N/A</v>
      </c>
      <c r="U6100" s="52" t="e">
        <f t="shared" si="10540"/>
        <v>#N/A</v>
      </c>
      <c r="V6100" s="52" t="e">
        <f t="shared" si="10540"/>
        <v>#N/A</v>
      </c>
      <c r="W6100" s="52" t="e">
        <f t="shared" si="10540"/>
        <v>#N/A</v>
      </c>
      <c r="X6100" s="55" t="e">
        <f t="shared" si="10533"/>
        <v>#N/A</v>
      </c>
      <c r="Y6100" s="55" t="e">
        <f t="shared" si="10534"/>
        <v>#N/A</v>
      </c>
      <c r="Z6100" s="55" t="e">
        <f t="shared" ref="Z6100" si="10541">Z6099</f>
        <v>#N/A</v>
      </c>
      <c r="AA6100" s="55" t="e">
        <f t="shared" si="10536"/>
        <v>#N/A</v>
      </c>
      <c r="AB6100" s="336" t="e">
        <f t="shared" si="10537"/>
        <v>#N/A</v>
      </c>
      <c r="AC6100" s="223" t="e">
        <f ca="1">INDEX(FGA_COEFFS,1,1)+Z6100*INDEX(FGA_COEFFS,1,2)+Y6100*INDEX(FGA_COEFFS,1,3)+R6100*INDEX(FGA_COEFFS,1,4)+Q6099*INDEX(FGA_COEFFS,1,5)+S6100*INDEX(FGA_COEFFS,1,6)+T6099*INDEX(FGA_COEFFS,1,7)+M6099*INDEX(FGA_COEFFS,1,8)+Y6103*Y6105</f>
        <v>#N/A</v>
      </c>
      <c r="AD6100" s="223" t="e">
        <f ca="1">INDEX(THREEPTA_COEFFS,1,1)+AC6100*INDEX(THREEPTA_COEFFS,1,2)+J6100*INDEX(THREEPTA_COEFFS,1,3)+AA6100*INDEX(THREEPTA_COEFFS,1,4)+K6100*INDEX(THREEPTA_COEFFS,1,5)+L6099*INDEX(THREEPTA_COEFFS,1,6)+Z6103*Z6105</f>
        <v>#N/A</v>
      </c>
      <c r="AE6100" s="223" t="e">
        <f ca="1">INDEX(THREEPTPCT_COEFFS,1,1)+K6100*INDEX(THREEPTPCT_COEFFS,1,2)+L6099*INDEX(THREEPTPCT_COEFFS,1,3)+AA6103*AA6105</f>
        <v>#N/A</v>
      </c>
      <c r="AF6100" s="55" t="e">
        <f t="shared" ca="1" si="10538"/>
        <v>#N/A</v>
      </c>
      <c r="AG6100" s="223" t="e">
        <f ca="1">INDEX(TWOPTPCT_COEFFS,1,1)+AB6100*INDEX(TWOPTPCT_COEFFS,1,2)+I6099*INDEX(TWOPTPCT_COEFFS,1,3)+G6099*INDEX(TWOPTPCT_COEFFS,1,4)+L6099*INDEX(TWOPTPCT_COEFFS,1,5)+AB6103*AB6105</f>
        <v>#N/A</v>
      </c>
      <c r="AH6100" s="223" t="e">
        <f ca="1">INDEX(FTA_COEFFS,1,1)+O6100*INDEX(FTA_COEFFS,1,2)+N6099*INDEX(FTA_COEFFS,1,3)+(Q6100+R6100)*INDEX(FTA_COEFFS,1,4)+(Q6099+R6099)*INDEX(FTA_COEFFS,1,5)+M6099*INDEX(FTA_COEFFS,1,6)+AC6103*AC6105</f>
        <v>#N/A</v>
      </c>
      <c r="AI6100" s="223" t="e">
        <f ca="1">INDEX(FTPCT_COEFFS,1,1)+P6100*INDEX(FTPCT_COEFFS,1,2)+F6100*INDEX(FTPCT_COEFFS,1,3)+G6099*INDEX(FTPCT_COEFFS,1,4)+AD6103*AD6105</f>
        <v>#N/A</v>
      </c>
      <c r="AJ6100" s="338" t="e">
        <f t="shared" ca="1" si="10539"/>
        <v>#N/A</v>
      </c>
      <c r="AK6100" s="55"/>
      <c r="AL6100" s="55"/>
      <c r="AM6100" s="55"/>
      <c r="AN6100" s="55"/>
      <c r="AO6100" s="55"/>
      <c r="AP6100" s="55"/>
      <c r="AQ6100" s="55"/>
      <c r="AR6100" s="55"/>
    </row>
    <row r="6101" spans="1:45" x14ac:dyDescent="0.3">
      <c r="A6101" s="54" t="e">
        <f ca="1">IF(D6099&gt;(D6100+(AVERAGE(V6099,W6099)-AVERAGE(V6100,W6100))/2)+2.5,C6099,IF(D6100&gt;(D6099+(AVERAGE(V6100,W6100)-AVERAGE(V6099,W6099))/2)+2.5,C6100,"Close"))</f>
        <v>#N/A</v>
      </c>
      <c r="B6101" s="64" t="e">
        <f ca="1">IF(D6100&gt;D6099,C6100,C6099)</f>
        <v>#N/A</v>
      </c>
      <c r="D6101" s="56"/>
      <c r="X6101" s="55"/>
      <c r="Y6101" s="55"/>
      <c r="Z6101" s="55"/>
      <c r="AA6101" s="55"/>
      <c r="AB6101" s="55"/>
      <c r="AC6101" s="337"/>
      <c r="AD6101" s="337"/>
      <c r="AE6101" s="337"/>
      <c r="AF6101" s="337"/>
      <c r="AG6101" s="337"/>
      <c r="AH6101" s="337"/>
      <c r="AI6101" s="337"/>
      <c r="AJ6101" s="337"/>
      <c r="AK6101" s="337"/>
      <c r="AL6101" s="337"/>
      <c r="AM6101" s="55"/>
      <c r="AN6101" s="55"/>
      <c r="AO6101" s="55"/>
      <c r="AP6101" s="55"/>
      <c r="AQ6101" s="55"/>
      <c r="AR6101" s="55"/>
      <c r="AS6101" s="55"/>
    </row>
    <row r="6102" spans="1:45" x14ac:dyDescent="0.3">
      <c r="X6102" s="54" t="s">
        <v>1305</v>
      </c>
      <c r="Y6102" s="54" t="s">
        <v>128</v>
      </c>
      <c r="Z6102" s="54" t="s">
        <v>157</v>
      </c>
      <c r="AA6102" s="54" t="s">
        <v>151</v>
      </c>
      <c r="AB6102" s="54" t="s">
        <v>1327</v>
      </c>
      <c r="AC6102" s="54" t="s">
        <v>129</v>
      </c>
      <c r="AD6102" s="54" t="s">
        <v>116</v>
      </c>
      <c r="AE6102" s="54"/>
      <c r="AF6102" s="54"/>
      <c r="AG6102" s="54"/>
      <c r="AH6102" s="54"/>
      <c r="AI6102" s="54"/>
      <c r="AJ6102" s="54"/>
      <c r="AK6102" s="54"/>
      <c r="AL6102" s="54"/>
      <c r="AM6102" s="54"/>
      <c r="AN6102" s="54"/>
      <c r="AO6102" s="54"/>
      <c r="AP6102" s="54"/>
      <c r="AQ6102" s="54"/>
      <c r="AR6102" s="54"/>
      <c r="AS6102" s="54"/>
    </row>
    <row r="6103" spans="1:45" x14ac:dyDescent="0.3">
      <c r="X6103" s="54"/>
      <c r="Y6103" s="54">
        <f t="shared" ref="Y6103:AD6103" si="10542">Y6096</f>
        <v>6.4436999999999998</v>
      </c>
      <c r="Z6103" s="54">
        <f t="shared" si="10542"/>
        <v>4.9371</v>
      </c>
      <c r="AA6103" s="54">
        <f t="shared" si="10542"/>
        <v>11.350300000000001</v>
      </c>
      <c r="AB6103" s="54">
        <f t="shared" si="10542"/>
        <v>7.1900000000000006E-2</v>
      </c>
      <c r="AC6103" s="54">
        <f t="shared" si="10542"/>
        <v>6.2766000000000002</v>
      </c>
      <c r="AD6103" s="54">
        <f t="shared" si="10542"/>
        <v>11.042999999999999</v>
      </c>
      <c r="AE6103" s="54"/>
      <c r="AF6103" s="336"/>
      <c r="AG6103" s="336"/>
      <c r="AH6103" s="336"/>
      <c r="AI6103" s="54"/>
      <c r="AJ6103" s="54"/>
      <c r="AK6103" s="54"/>
      <c r="AL6103" s="54"/>
      <c r="AM6103" s="54"/>
      <c r="AN6103" s="54"/>
      <c r="AO6103" s="54"/>
      <c r="AP6103" s="54"/>
      <c r="AQ6103" s="54"/>
      <c r="AR6103" s="54"/>
      <c r="AS6103" s="54"/>
    </row>
    <row r="6104" spans="1:45" x14ac:dyDescent="0.3">
      <c r="D6104" s="56"/>
      <c r="X6104" s="336"/>
      <c r="Y6104" s="336">
        <f t="shared" ca="1" si="10470"/>
        <v>2.3089656109336585E-2</v>
      </c>
      <c r="Z6104" s="336">
        <f t="shared" ca="1" si="10470"/>
        <v>0.55614513674133703</v>
      </c>
      <c r="AA6104" s="336">
        <f t="shared" ca="1" si="10470"/>
        <v>-0.91369994631009877</v>
      </c>
      <c r="AB6104" s="336">
        <f t="shared" ca="1" si="10470"/>
        <v>0.18127737654120313</v>
      </c>
      <c r="AC6104" s="336">
        <f t="shared" ca="1" si="10470"/>
        <v>2.4822899702579564E-3</v>
      </c>
      <c r="AD6104" s="336">
        <f t="shared" ca="1" si="10470"/>
        <v>-1.4217729201958698</v>
      </c>
      <c r="AE6104" s="336"/>
      <c r="AF6104" s="336"/>
      <c r="AG6104" s="336"/>
      <c r="AH6104" s="336"/>
      <c r="AI6104" s="54"/>
      <c r="AJ6104" s="54"/>
      <c r="AK6104" s="54"/>
      <c r="AL6104" s="336"/>
      <c r="AM6104" s="336"/>
      <c r="AN6104" s="336"/>
      <c r="AO6104" s="336"/>
      <c r="AP6104" s="54"/>
      <c r="AQ6104" s="336"/>
      <c r="AR6104" s="336"/>
      <c r="AS6104" s="336"/>
    </row>
    <row r="6105" spans="1:45" x14ac:dyDescent="0.3">
      <c r="C6105" s="54"/>
      <c r="D6105" s="56"/>
      <c r="Y6105" s="336">
        <f t="shared" ca="1" si="10470"/>
        <v>-0.31539373948909227</v>
      </c>
      <c r="Z6105" s="336">
        <f t="shared" ca="1" si="10470"/>
        <v>-0.13588070777290367</v>
      </c>
      <c r="AA6105" s="336">
        <f t="shared" ca="1" si="10470"/>
        <v>-0.99720532312811683</v>
      </c>
      <c r="AB6105" s="336">
        <f t="shared" ca="1" si="10470"/>
        <v>0.12586533869554054</v>
      </c>
      <c r="AC6105" s="336">
        <f t="shared" ca="1" si="10470"/>
        <v>1.4201159326267909</v>
      </c>
      <c r="AD6105" s="336">
        <f t="shared" ca="1" si="10470"/>
        <v>-4.2220634526027437E-2</v>
      </c>
      <c r="AE6105" s="55"/>
      <c r="AF6105" s="55"/>
      <c r="AG6105" s="55"/>
      <c r="AH6105" s="55"/>
      <c r="AI6105" s="55"/>
      <c r="AJ6105" s="55"/>
      <c r="AK6105" s="55"/>
      <c r="AL6105" s="55"/>
      <c r="AM6105" s="55"/>
      <c r="AN6105" s="55"/>
      <c r="AO6105" s="55"/>
      <c r="AP6105" s="55"/>
      <c r="AQ6105" s="55"/>
      <c r="AR6105" s="55"/>
      <c r="AS6105" s="55"/>
    </row>
    <row r="6106" spans="1:45" x14ac:dyDescent="0.3">
      <c r="B6106" s="54" t="s">
        <v>172</v>
      </c>
      <c r="C6106" s="53">
        <f>C6099</f>
        <v>0</v>
      </c>
      <c r="D6106" s="56" t="e">
        <f t="shared" ref="D6106:D6107" ca="1" si="10543">AJ6106</f>
        <v>#N/A</v>
      </c>
      <c r="E6106" s="52" t="e">
        <f t="shared" ref="E6106:W6106" si="10544">E6099</f>
        <v>#N/A</v>
      </c>
      <c r="F6106" s="52" t="e">
        <f t="shared" si="10544"/>
        <v>#N/A</v>
      </c>
      <c r="G6106" s="52" t="e">
        <f t="shared" si="10544"/>
        <v>#N/A</v>
      </c>
      <c r="H6106" s="52" t="e">
        <f t="shared" si="10544"/>
        <v>#N/A</v>
      </c>
      <c r="I6106" s="52" t="e">
        <f t="shared" si="10544"/>
        <v>#N/A</v>
      </c>
      <c r="J6106" s="52" t="e">
        <f t="shared" si="10544"/>
        <v>#N/A</v>
      </c>
      <c r="K6106" s="52" t="e">
        <f t="shared" si="10544"/>
        <v>#N/A</v>
      </c>
      <c r="L6106" s="52" t="e">
        <f t="shared" si="10544"/>
        <v>#N/A</v>
      </c>
      <c r="M6106" s="52" t="e">
        <f t="shared" si="10544"/>
        <v>#N/A</v>
      </c>
      <c r="N6106" s="52" t="e">
        <f t="shared" si="10544"/>
        <v>#N/A</v>
      </c>
      <c r="O6106" s="52" t="e">
        <f t="shared" si="10544"/>
        <v>#N/A</v>
      </c>
      <c r="P6106" s="52" t="e">
        <f t="shared" si="10544"/>
        <v>#N/A</v>
      </c>
      <c r="Q6106" s="52" t="e">
        <f t="shared" si="10544"/>
        <v>#N/A</v>
      </c>
      <c r="R6106" s="52" t="e">
        <f t="shared" si="10544"/>
        <v>#N/A</v>
      </c>
      <c r="S6106" s="52" t="e">
        <f t="shared" si="10544"/>
        <v>#N/A</v>
      </c>
      <c r="T6106" s="52" t="e">
        <f t="shared" si="10544"/>
        <v>#N/A</v>
      </c>
      <c r="U6106" s="52" t="e">
        <f t="shared" si="10544"/>
        <v>#N/A</v>
      </c>
      <c r="V6106" s="52" t="e">
        <f t="shared" si="10544"/>
        <v>#N/A</v>
      </c>
      <c r="W6106" s="52" t="e">
        <f t="shared" si="10544"/>
        <v>#N/A</v>
      </c>
      <c r="X6106" s="55" t="e">
        <f t="shared" ref="X6106:X6107" si="10545">(H6106-(O6106*P6106)/100-3*(J6106*K6106)/100)/2</f>
        <v>#N/A</v>
      </c>
      <c r="Y6106" s="55" t="e">
        <f t="shared" ref="Y6106:Y6107" si="10546">SUM(X6106,(J6106*K6106/100))/(F6106/100)</f>
        <v>#N/A</v>
      </c>
      <c r="Z6106" s="55" t="e">
        <f t="shared" ref="Z6106" si="10547">U6106*0.5+U6107*0.5</f>
        <v>#N/A</v>
      </c>
      <c r="AA6106" s="55" t="e">
        <f t="shared" ref="AA6106:AA6107" si="10548">J6106/Y6106</f>
        <v>#N/A</v>
      </c>
      <c r="AB6106" s="336" t="e">
        <f t="shared" ref="AB6106:AB6107" si="10549">X6106/(Y6106-J6106)</f>
        <v>#N/A</v>
      </c>
      <c r="AC6106" s="223" t="e">
        <f ca="1">INDEX(FGA_COEFFS,1,1)+Z6106*INDEX(FGA_COEFFS,1,2)+Y6106*INDEX(FGA_COEFFS,1,3)+R6106*INDEX(FGA_COEFFS,1,4)+Q6107*INDEX(FGA_COEFFS,1,5)+S6106*INDEX(FGA_COEFFS,1,6)+T6107*INDEX(FGA_COEFFS,1,7)+M6107*INDEX(FGA_COEFFS,1,8)+Y6110*Y6111</f>
        <v>#N/A</v>
      </c>
      <c r="AD6106" s="223" t="e">
        <f ca="1">INDEX(THREEPTA_COEFFS,1,1)+AC6106*INDEX(THREEPTA_COEFFS,1,2)+J6106*INDEX(THREEPTA_COEFFS,1,3)+AA6106*INDEX(THREEPTA_COEFFS,1,4)+K6106*INDEX(THREEPTA_COEFFS,1,5)+L6107*INDEX(THREEPTA_COEFFS,1,6)+Z6110*Z6111</f>
        <v>#N/A</v>
      </c>
      <c r="AE6106" s="223" t="e">
        <f ca="1">INDEX(THREEPTPCT_COEFFS,1,1)+K6106*INDEX(THREEPTPCT_COEFFS,1,2)+L6107*INDEX(THREEPTPCT_COEFFS,1,3)+AA6110*AA6111</f>
        <v>#N/A</v>
      </c>
      <c r="AF6106" s="55" t="e">
        <f t="shared" ref="AF6106:AF6107" ca="1" si="10550">AC6106-AD6106</f>
        <v>#N/A</v>
      </c>
      <c r="AG6106" s="223" t="e">
        <f ca="1">INDEX(TWOPTPCT_COEFFS,1,1)+AB6106*INDEX(TWOPTPCT_COEFFS,1,2)+I6107*INDEX(TWOPTPCT_COEFFS,1,3)+G6107*INDEX(TWOPTPCT_COEFFS,1,4)+L6107*INDEX(TWOPTPCT_COEFFS,1,5)+AB6110*AB6111</f>
        <v>#N/A</v>
      </c>
      <c r="AH6106" s="223" t="e">
        <f ca="1">INDEX(FTA_COEFFS,1,1)+O6106*INDEX(FTA_COEFFS,1,2)+N6107*INDEX(FTA_COEFFS,1,3)+(Q6106+R6106)*INDEX(FTA_COEFFS,1,4)+(Q6107+R6107)*INDEX(FTA_COEFFS,1,5)+M6107*INDEX(FTA_COEFFS,1,6)+AC6110*AC6111</f>
        <v>#N/A</v>
      </c>
      <c r="AI6106" s="223" t="e">
        <f ca="1">INDEX(FTPCT_COEFFS,1,1)+P6106*INDEX(FTPCT_COEFFS,1,2)+F6106*INDEX(FTPCT_COEFFS,1,3)+G6107*INDEX(FTPCT_COEFFS,1,4)+AD6110*AD6111</f>
        <v>#N/A</v>
      </c>
      <c r="AJ6106" s="338" t="e">
        <f t="shared" ref="AJ6106:AJ6107" ca="1" si="10551">AD6106*AE6106/100+AF6106*AG6106+AH6106*AI6106/100</f>
        <v>#N/A</v>
      </c>
      <c r="AK6106" s="55"/>
      <c r="AL6106" s="55"/>
      <c r="AM6106" s="55"/>
      <c r="AN6106" s="55"/>
      <c r="AO6106" s="55"/>
      <c r="AP6106" s="55"/>
      <c r="AQ6106" s="55"/>
      <c r="AR6106" s="55"/>
    </row>
    <row r="6107" spans="1:45" x14ac:dyDescent="0.3">
      <c r="B6107" s="54" t="s">
        <v>175</v>
      </c>
      <c r="C6107" s="54">
        <f>C6100</f>
        <v>0</v>
      </c>
      <c r="D6107" s="56" t="e">
        <f t="shared" ca="1" si="10543"/>
        <v>#N/A</v>
      </c>
      <c r="E6107" s="52" t="e">
        <f t="shared" ref="E6107:W6107" si="10552">E6100</f>
        <v>#N/A</v>
      </c>
      <c r="F6107" s="52" t="e">
        <f t="shared" si="10552"/>
        <v>#N/A</v>
      </c>
      <c r="G6107" s="52" t="e">
        <f t="shared" si="10552"/>
        <v>#N/A</v>
      </c>
      <c r="H6107" s="52" t="e">
        <f t="shared" si="10552"/>
        <v>#N/A</v>
      </c>
      <c r="I6107" s="52" t="e">
        <f t="shared" si="10552"/>
        <v>#N/A</v>
      </c>
      <c r="J6107" s="52" t="e">
        <f t="shared" si="10552"/>
        <v>#N/A</v>
      </c>
      <c r="K6107" s="52" t="e">
        <f t="shared" si="10552"/>
        <v>#N/A</v>
      </c>
      <c r="L6107" s="52" t="e">
        <f t="shared" si="10552"/>
        <v>#N/A</v>
      </c>
      <c r="M6107" s="52" t="e">
        <f t="shared" si="10552"/>
        <v>#N/A</v>
      </c>
      <c r="N6107" s="52" t="e">
        <f t="shared" si="10552"/>
        <v>#N/A</v>
      </c>
      <c r="O6107" s="52" t="e">
        <f t="shared" si="10552"/>
        <v>#N/A</v>
      </c>
      <c r="P6107" s="52" t="e">
        <f t="shared" si="10552"/>
        <v>#N/A</v>
      </c>
      <c r="Q6107" s="52" t="e">
        <f t="shared" si="10552"/>
        <v>#N/A</v>
      </c>
      <c r="R6107" s="52" t="e">
        <f t="shared" si="10552"/>
        <v>#N/A</v>
      </c>
      <c r="S6107" s="52" t="e">
        <f t="shared" si="10552"/>
        <v>#N/A</v>
      </c>
      <c r="T6107" s="52" t="e">
        <f t="shared" si="10552"/>
        <v>#N/A</v>
      </c>
      <c r="U6107" s="52" t="e">
        <f t="shared" si="10552"/>
        <v>#N/A</v>
      </c>
      <c r="V6107" s="52" t="e">
        <f t="shared" si="10552"/>
        <v>#N/A</v>
      </c>
      <c r="W6107" s="52" t="e">
        <f t="shared" si="10552"/>
        <v>#N/A</v>
      </c>
      <c r="X6107" s="55" t="e">
        <f t="shared" si="10545"/>
        <v>#N/A</v>
      </c>
      <c r="Y6107" s="55" t="e">
        <f t="shared" si="10546"/>
        <v>#N/A</v>
      </c>
      <c r="Z6107" s="55" t="e">
        <f t="shared" ref="Z6107" si="10553">Z6106</f>
        <v>#N/A</v>
      </c>
      <c r="AA6107" s="55" t="e">
        <f t="shared" si="10548"/>
        <v>#N/A</v>
      </c>
      <c r="AB6107" s="336" t="e">
        <f t="shared" si="10549"/>
        <v>#N/A</v>
      </c>
      <c r="AC6107" s="223" t="e">
        <f ca="1">INDEX(FGA_COEFFS,1,1)+Z6107*INDEX(FGA_COEFFS,1,2)+Y6107*INDEX(FGA_COEFFS,1,3)+R6107*INDEX(FGA_COEFFS,1,4)+Q6106*INDEX(FGA_COEFFS,1,5)+S6107*INDEX(FGA_COEFFS,1,6)+T6106*INDEX(FGA_COEFFS,1,7)+M6106*INDEX(FGA_COEFFS,1,8)+Y6110*Y6112</f>
        <v>#N/A</v>
      </c>
      <c r="AD6107" s="223" t="e">
        <f ca="1">INDEX(THREEPTA_COEFFS,1,1)+AC6107*INDEX(THREEPTA_COEFFS,1,2)+J6107*INDEX(THREEPTA_COEFFS,1,3)+AA6107*INDEX(THREEPTA_COEFFS,1,4)+K6107*INDEX(THREEPTA_COEFFS,1,5)+L6106*INDEX(THREEPTA_COEFFS,1,6)+Z6110*Z6112</f>
        <v>#N/A</v>
      </c>
      <c r="AE6107" s="223" t="e">
        <f ca="1">INDEX(THREEPTPCT_COEFFS,1,1)+K6107*INDEX(THREEPTPCT_COEFFS,1,2)+L6106*INDEX(THREEPTPCT_COEFFS,1,3)+AA6110*AA6112</f>
        <v>#N/A</v>
      </c>
      <c r="AF6107" s="55" t="e">
        <f t="shared" ca="1" si="10550"/>
        <v>#N/A</v>
      </c>
      <c r="AG6107" s="223" t="e">
        <f ca="1">INDEX(TWOPTPCT_COEFFS,1,1)+AB6107*INDEX(TWOPTPCT_COEFFS,1,2)+I6106*INDEX(TWOPTPCT_COEFFS,1,3)+G6106*INDEX(TWOPTPCT_COEFFS,1,4)+L6106*INDEX(TWOPTPCT_COEFFS,1,5)+AB6110*AB6112</f>
        <v>#N/A</v>
      </c>
      <c r="AH6107" s="223" t="e">
        <f ca="1">INDEX(FTA_COEFFS,1,1)+O6107*INDEX(FTA_COEFFS,1,2)+N6106*INDEX(FTA_COEFFS,1,3)+(Q6107+R6107)*INDEX(FTA_COEFFS,1,4)+(Q6106+R6106)*INDEX(FTA_COEFFS,1,5)+M6106*INDEX(FTA_COEFFS,1,6)+AC6110*AC6112</f>
        <v>#N/A</v>
      </c>
      <c r="AI6107" s="223" t="e">
        <f ca="1">INDEX(FTPCT_COEFFS,1,1)+P6107*INDEX(FTPCT_COEFFS,1,2)+F6107*INDEX(FTPCT_COEFFS,1,3)+G6106*INDEX(FTPCT_COEFFS,1,4)+AD6110*AD6112</f>
        <v>#N/A</v>
      </c>
      <c r="AJ6107" s="338" t="e">
        <f t="shared" ca="1" si="10551"/>
        <v>#N/A</v>
      </c>
      <c r="AK6107" s="55"/>
      <c r="AL6107" s="55"/>
      <c r="AM6107" s="55"/>
      <c r="AN6107" s="55"/>
      <c r="AO6107" s="55"/>
      <c r="AP6107" s="55"/>
      <c r="AQ6107" s="55"/>
      <c r="AR6107" s="55"/>
    </row>
    <row r="6108" spans="1:45" x14ac:dyDescent="0.3">
      <c r="A6108" s="54" t="e">
        <f ca="1">IF(D6106&gt;(D6107+(AVERAGE(V6106,W6106)-AVERAGE(V6107,W6107))/2)+2.5,C6106,IF(D6107&gt;(D6106+(AVERAGE(V6107,W6107)-AVERAGE(V6106,W6106))/2)+2.5,C6107,"Close"))</f>
        <v>#N/A</v>
      </c>
      <c r="B6108" s="64" t="e">
        <f ca="1">IF(D6107&gt;D6106,C6107,C6106)</f>
        <v>#N/A</v>
      </c>
      <c r="D6108" s="56"/>
      <c r="X6108" s="55"/>
      <c r="Y6108" s="55"/>
      <c r="Z6108" s="55"/>
      <c r="AA6108" s="55"/>
      <c r="AB6108" s="55"/>
      <c r="AC6108" s="337"/>
      <c r="AD6108" s="337"/>
      <c r="AE6108" s="337"/>
      <c r="AF6108" s="337"/>
      <c r="AG6108" s="337"/>
      <c r="AH6108" s="337"/>
      <c r="AI6108" s="337"/>
      <c r="AJ6108" s="337"/>
      <c r="AK6108" s="337"/>
      <c r="AL6108" s="337"/>
      <c r="AM6108" s="55"/>
      <c r="AN6108" s="55"/>
      <c r="AO6108" s="55"/>
      <c r="AP6108" s="55"/>
      <c r="AQ6108" s="55"/>
      <c r="AR6108" s="55"/>
      <c r="AS6108" s="55"/>
    </row>
    <row r="6109" spans="1:45" x14ac:dyDescent="0.3">
      <c r="X6109" s="54" t="s">
        <v>1305</v>
      </c>
      <c r="Y6109" s="54" t="s">
        <v>128</v>
      </c>
      <c r="Z6109" s="54" t="s">
        <v>157</v>
      </c>
      <c r="AA6109" s="54" t="s">
        <v>151</v>
      </c>
      <c r="AB6109" s="54" t="s">
        <v>1327</v>
      </c>
      <c r="AC6109" s="54" t="s">
        <v>129</v>
      </c>
      <c r="AD6109" s="54" t="s">
        <v>116</v>
      </c>
      <c r="AE6109" s="54"/>
      <c r="AF6109" s="54"/>
      <c r="AG6109" s="54"/>
      <c r="AH6109" s="54"/>
      <c r="AI6109" s="54"/>
      <c r="AJ6109" s="54"/>
      <c r="AK6109" s="54"/>
      <c r="AL6109" s="54"/>
      <c r="AM6109" s="54"/>
      <c r="AN6109" s="54"/>
      <c r="AO6109" s="54"/>
      <c r="AP6109" s="54"/>
      <c r="AQ6109" s="54"/>
      <c r="AR6109" s="54"/>
      <c r="AS6109" s="54"/>
    </row>
    <row r="6110" spans="1:45" x14ac:dyDescent="0.3">
      <c r="X6110" s="54"/>
      <c r="Y6110" s="54">
        <f t="shared" ref="Y6110:AD6110" si="10554">Y6103</f>
        <v>6.4436999999999998</v>
      </c>
      <c r="Z6110" s="54">
        <f t="shared" si="10554"/>
        <v>4.9371</v>
      </c>
      <c r="AA6110" s="54">
        <f t="shared" si="10554"/>
        <v>11.350300000000001</v>
      </c>
      <c r="AB6110" s="54">
        <f t="shared" si="10554"/>
        <v>7.1900000000000006E-2</v>
      </c>
      <c r="AC6110" s="54">
        <f t="shared" si="10554"/>
        <v>6.2766000000000002</v>
      </c>
      <c r="AD6110" s="54">
        <f t="shared" si="10554"/>
        <v>11.042999999999999</v>
      </c>
      <c r="AE6110" s="54"/>
      <c r="AF6110" s="336"/>
      <c r="AG6110" s="336"/>
      <c r="AH6110" s="336"/>
      <c r="AI6110" s="54"/>
      <c r="AJ6110" s="54"/>
      <c r="AK6110" s="54"/>
      <c r="AL6110" s="54"/>
      <c r="AM6110" s="54"/>
      <c r="AN6110" s="54"/>
      <c r="AO6110" s="54"/>
      <c r="AP6110" s="54"/>
      <c r="AQ6110" s="54"/>
      <c r="AR6110" s="54"/>
      <c r="AS6110" s="54"/>
    </row>
    <row r="6111" spans="1:45" x14ac:dyDescent="0.3">
      <c r="D6111" s="56"/>
      <c r="X6111" s="336"/>
      <c r="Y6111" s="336">
        <f t="shared" ca="1" si="10470"/>
        <v>-0.62294235553067845</v>
      </c>
      <c r="Z6111" s="336">
        <f t="shared" ca="1" si="10470"/>
        <v>-0.16582447565717265</v>
      </c>
      <c r="AA6111" s="336">
        <f t="shared" ca="1" si="10470"/>
        <v>-1.3741405986632367</v>
      </c>
      <c r="AB6111" s="336">
        <f t="shared" ca="1" si="10470"/>
        <v>8.5812742940204717E-2</v>
      </c>
      <c r="AC6111" s="336">
        <f t="shared" ca="1" si="10470"/>
        <v>-0.77096393735323931</v>
      </c>
      <c r="AD6111" s="336">
        <f t="shared" ca="1" si="10470"/>
        <v>1.9693304359394799E-3</v>
      </c>
      <c r="AE6111" s="336"/>
      <c r="AF6111" s="336"/>
      <c r="AG6111" s="336"/>
      <c r="AH6111" s="336"/>
      <c r="AI6111" s="54"/>
      <c r="AJ6111" s="54"/>
      <c r="AK6111" s="54"/>
      <c r="AL6111" s="336"/>
      <c r="AM6111" s="336"/>
      <c r="AN6111" s="336"/>
      <c r="AO6111" s="336"/>
      <c r="AP6111" s="54"/>
      <c r="AQ6111" s="336"/>
      <c r="AR6111" s="336"/>
      <c r="AS6111" s="336"/>
    </row>
    <row r="6112" spans="1:45" x14ac:dyDescent="0.3">
      <c r="C6112" s="54"/>
      <c r="D6112" s="56"/>
      <c r="Y6112" s="336">
        <f t="shared" ca="1" si="10470"/>
        <v>7.1794185948215766E-2</v>
      </c>
      <c r="Z6112" s="336">
        <f t="shared" ca="1" si="10470"/>
        <v>3.6340141706421386E-2</v>
      </c>
      <c r="AA6112" s="336">
        <f t="shared" ca="1" si="10470"/>
        <v>-0.36015775153108076</v>
      </c>
      <c r="AB6112" s="336">
        <f t="shared" ca="1" si="10470"/>
        <v>-9.304126880772684E-2</v>
      </c>
      <c r="AC6112" s="336">
        <f t="shared" ca="1" si="10470"/>
        <v>4.6497625574238892E-3</v>
      </c>
      <c r="AD6112" s="336">
        <f t="shared" ca="1" si="10470"/>
        <v>-0.16495874545220435</v>
      </c>
      <c r="AE6112" s="55"/>
      <c r="AF6112" s="55"/>
      <c r="AG6112" s="55"/>
      <c r="AH6112" s="55"/>
      <c r="AI6112" s="55"/>
      <c r="AJ6112" s="55"/>
      <c r="AK6112" s="55"/>
      <c r="AL6112" s="55"/>
      <c r="AM6112" s="55"/>
      <c r="AN6112" s="55"/>
      <c r="AO6112" s="55"/>
      <c r="AP6112" s="55"/>
      <c r="AQ6112" s="55"/>
      <c r="AR6112" s="55"/>
      <c r="AS6112" s="55"/>
    </row>
    <row r="6113" spans="1:45" x14ac:dyDescent="0.3">
      <c r="B6113" s="54" t="s">
        <v>172</v>
      </c>
      <c r="C6113" s="53">
        <f>C6106</f>
        <v>0</v>
      </c>
      <c r="D6113" s="56" t="e">
        <f t="shared" ref="D6113:D6114" ca="1" si="10555">AJ6113</f>
        <v>#N/A</v>
      </c>
      <c r="E6113" s="52" t="e">
        <f t="shared" ref="E6113:W6113" si="10556">E6106</f>
        <v>#N/A</v>
      </c>
      <c r="F6113" s="52" t="e">
        <f t="shared" si="10556"/>
        <v>#N/A</v>
      </c>
      <c r="G6113" s="52" t="e">
        <f t="shared" si="10556"/>
        <v>#N/A</v>
      </c>
      <c r="H6113" s="52" t="e">
        <f t="shared" si="10556"/>
        <v>#N/A</v>
      </c>
      <c r="I6113" s="52" t="e">
        <f t="shared" si="10556"/>
        <v>#N/A</v>
      </c>
      <c r="J6113" s="52" t="e">
        <f t="shared" si="10556"/>
        <v>#N/A</v>
      </c>
      <c r="K6113" s="52" t="e">
        <f t="shared" si="10556"/>
        <v>#N/A</v>
      </c>
      <c r="L6113" s="52" t="e">
        <f t="shared" si="10556"/>
        <v>#N/A</v>
      </c>
      <c r="M6113" s="52" t="e">
        <f t="shared" si="10556"/>
        <v>#N/A</v>
      </c>
      <c r="N6113" s="52" t="e">
        <f t="shared" si="10556"/>
        <v>#N/A</v>
      </c>
      <c r="O6113" s="52" t="e">
        <f t="shared" si="10556"/>
        <v>#N/A</v>
      </c>
      <c r="P6113" s="52" t="e">
        <f t="shared" si="10556"/>
        <v>#N/A</v>
      </c>
      <c r="Q6113" s="52" t="e">
        <f t="shared" si="10556"/>
        <v>#N/A</v>
      </c>
      <c r="R6113" s="52" t="e">
        <f t="shared" si="10556"/>
        <v>#N/A</v>
      </c>
      <c r="S6113" s="52" t="e">
        <f t="shared" si="10556"/>
        <v>#N/A</v>
      </c>
      <c r="T6113" s="52" t="e">
        <f t="shared" si="10556"/>
        <v>#N/A</v>
      </c>
      <c r="U6113" s="52" t="e">
        <f t="shared" si="10556"/>
        <v>#N/A</v>
      </c>
      <c r="V6113" s="52" t="e">
        <f t="shared" si="10556"/>
        <v>#N/A</v>
      </c>
      <c r="W6113" s="52" t="e">
        <f t="shared" si="10556"/>
        <v>#N/A</v>
      </c>
      <c r="X6113" s="55" t="e">
        <f t="shared" ref="X6113:X6114" si="10557">(H6113-(O6113*P6113)/100-3*(J6113*K6113)/100)/2</f>
        <v>#N/A</v>
      </c>
      <c r="Y6113" s="55" t="e">
        <f t="shared" ref="Y6113:Y6114" si="10558">SUM(X6113,(J6113*K6113/100))/(F6113/100)</f>
        <v>#N/A</v>
      </c>
      <c r="Z6113" s="55" t="e">
        <f t="shared" ref="Z6113" si="10559">U6113*0.5+U6114*0.5</f>
        <v>#N/A</v>
      </c>
      <c r="AA6113" s="55" t="e">
        <f t="shared" ref="AA6113:AA6114" si="10560">J6113/Y6113</f>
        <v>#N/A</v>
      </c>
      <c r="AB6113" s="336" t="e">
        <f t="shared" ref="AB6113:AB6114" si="10561">X6113/(Y6113-J6113)</f>
        <v>#N/A</v>
      </c>
      <c r="AC6113" s="223" t="e">
        <f ca="1">INDEX(FGA_COEFFS,1,1)+Z6113*INDEX(FGA_COEFFS,1,2)+Y6113*INDEX(FGA_COEFFS,1,3)+R6113*INDEX(FGA_COEFFS,1,4)+Q6114*INDEX(FGA_COEFFS,1,5)+S6113*INDEX(FGA_COEFFS,1,6)+T6114*INDEX(FGA_COEFFS,1,7)+M6114*INDEX(FGA_COEFFS,1,8)+Y6117*Y6118</f>
        <v>#N/A</v>
      </c>
      <c r="AD6113" s="223" t="e">
        <f ca="1">INDEX(THREEPTA_COEFFS,1,1)+AC6113*INDEX(THREEPTA_COEFFS,1,2)+J6113*INDEX(THREEPTA_COEFFS,1,3)+AA6113*INDEX(THREEPTA_COEFFS,1,4)+K6113*INDEX(THREEPTA_COEFFS,1,5)+L6114*INDEX(THREEPTA_COEFFS,1,6)+Z6117*Z6118</f>
        <v>#N/A</v>
      </c>
      <c r="AE6113" s="223" t="e">
        <f ca="1">INDEX(THREEPTPCT_COEFFS,1,1)+K6113*INDEX(THREEPTPCT_COEFFS,1,2)+L6114*INDEX(THREEPTPCT_COEFFS,1,3)+AA6117*AA6118</f>
        <v>#N/A</v>
      </c>
      <c r="AF6113" s="55" t="e">
        <f t="shared" ref="AF6113:AF6114" ca="1" si="10562">AC6113-AD6113</f>
        <v>#N/A</v>
      </c>
      <c r="AG6113" s="223" t="e">
        <f ca="1">INDEX(TWOPTPCT_COEFFS,1,1)+AB6113*INDEX(TWOPTPCT_COEFFS,1,2)+I6114*INDEX(TWOPTPCT_COEFFS,1,3)+G6114*INDEX(TWOPTPCT_COEFFS,1,4)+L6114*INDEX(TWOPTPCT_COEFFS,1,5)+AB6117*AB6118</f>
        <v>#N/A</v>
      </c>
      <c r="AH6113" s="223" t="e">
        <f ca="1">INDEX(FTA_COEFFS,1,1)+O6113*INDEX(FTA_COEFFS,1,2)+N6114*INDEX(FTA_COEFFS,1,3)+(Q6113+R6113)*INDEX(FTA_COEFFS,1,4)+(Q6114+R6114)*INDEX(FTA_COEFFS,1,5)+M6114*INDEX(FTA_COEFFS,1,6)+AC6117*AC6118</f>
        <v>#N/A</v>
      </c>
      <c r="AI6113" s="223" t="e">
        <f ca="1">INDEX(FTPCT_COEFFS,1,1)+P6113*INDEX(FTPCT_COEFFS,1,2)+F6113*INDEX(FTPCT_COEFFS,1,3)+G6114*INDEX(FTPCT_COEFFS,1,4)+AD6117*AD6118</f>
        <v>#N/A</v>
      </c>
      <c r="AJ6113" s="338" t="e">
        <f t="shared" ref="AJ6113:AJ6114" ca="1" si="10563">AD6113*AE6113/100+AF6113*AG6113+AH6113*AI6113/100</f>
        <v>#N/A</v>
      </c>
      <c r="AK6113" s="55"/>
      <c r="AL6113" s="55"/>
      <c r="AM6113" s="55"/>
      <c r="AN6113" s="55"/>
      <c r="AO6113" s="55"/>
      <c r="AP6113" s="55"/>
      <c r="AQ6113" s="55"/>
      <c r="AR6113" s="55"/>
    </row>
    <row r="6114" spans="1:45" x14ac:dyDescent="0.3">
      <c r="B6114" s="54" t="s">
        <v>175</v>
      </c>
      <c r="C6114" s="54">
        <f>C6107</f>
        <v>0</v>
      </c>
      <c r="D6114" s="56" t="e">
        <f t="shared" ca="1" si="10555"/>
        <v>#N/A</v>
      </c>
      <c r="E6114" s="52" t="e">
        <f t="shared" ref="E6114:W6114" si="10564">E6107</f>
        <v>#N/A</v>
      </c>
      <c r="F6114" s="52" t="e">
        <f t="shared" si="10564"/>
        <v>#N/A</v>
      </c>
      <c r="G6114" s="52" t="e">
        <f t="shared" si="10564"/>
        <v>#N/A</v>
      </c>
      <c r="H6114" s="52" t="e">
        <f t="shared" si="10564"/>
        <v>#N/A</v>
      </c>
      <c r="I6114" s="52" t="e">
        <f t="shared" si="10564"/>
        <v>#N/A</v>
      </c>
      <c r="J6114" s="52" t="e">
        <f t="shared" si="10564"/>
        <v>#N/A</v>
      </c>
      <c r="K6114" s="52" t="e">
        <f t="shared" si="10564"/>
        <v>#N/A</v>
      </c>
      <c r="L6114" s="52" t="e">
        <f t="shared" si="10564"/>
        <v>#N/A</v>
      </c>
      <c r="M6114" s="52" t="e">
        <f t="shared" si="10564"/>
        <v>#N/A</v>
      </c>
      <c r="N6114" s="52" t="e">
        <f t="shared" si="10564"/>
        <v>#N/A</v>
      </c>
      <c r="O6114" s="52" t="e">
        <f t="shared" si="10564"/>
        <v>#N/A</v>
      </c>
      <c r="P6114" s="52" t="e">
        <f t="shared" si="10564"/>
        <v>#N/A</v>
      </c>
      <c r="Q6114" s="52" t="e">
        <f t="shared" si="10564"/>
        <v>#N/A</v>
      </c>
      <c r="R6114" s="52" t="e">
        <f t="shared" si="10564"/>
        <v>#N/A</v>
      </c>
      <c r="S6114" s="52" t="e">
        <f t="shared" si="10564"/>
        <v>#N/A</v>
      </c>
      <c r="T6114" s="52" t="e">
        <f t="shared" si="10564"/>
        <v>#N/A</v>
      </c>
      <c r="U6114" s="52" t="e">
        <f t="shared" si="10564"/>
        <v>#N/A</v>
      </c>
      <c r="V6114" s="52" t="e">
        <f t="shared" si="10564"/>
        <v>#N/A</v>
      </c>
      <c r="W6114" s="52" t="e">
        <f t="shared" si="10564"/>
        <v>#N/A</v>
      </c>
      <c r="X6114" s="55" t="e">
        <f t="shared" si="10557"/>
        <v>#N/A</v>
      </c>
      <c r="Y6114" s="55" t="e">
        <f t="shared" si="10558"/>
        <v>#N/A</v>
      </c>
      <c r="Z6114" s="55" t="e">
        <f t="shared" ref="Z6114" si="10565">Z6113</f>
        <v>#N/A</v>
      </c>
      <c r="AA6114" s="55" t="e">
        <f t="shared" si="10560"/>
        <v>#N/A</v>
      </c>
      <c r="AB6114" s="336" t="e">
        <f t="shared" si="10561"/>
        <v>#N/A</v>
      </c>
      <c r="AC6114" s="223" t="e">
        <f ca="1">INDEX(FGA_COEFFS,1,1)+Z6114*INDEX(FGA_COEFFS,1,2)+Y6114*INDEX(FGA_COEFFS,1,3)+R6114*INDEX(FGA_COEFFS,1,4)+Q6113*INDEX(FGA_COEFFS,1,5)+S6114*INDEX(FGA_COEFFS,1,6)+T6113*INDEX(FGA_COEFFS,1,7)+M6113*INDEX(FGA_COEFFS,1,8)+Y6117*Y6119</f>
        <v>#N/A</v>
      </c>
      <c r="AD6114" s="223" t="e">
        <f ca="1">INDEX(THREEPTA_COEFFS,1,1)+AC6114*INDEX(THREEPTA_COEFFS,1,2)+J6114*INDEX(THREEPTA_COEFFS,1,3)+AA6114*INDEX(THREEPTA_COEFFS,1,4)+K6114*INDEX(THREEPTA_COEFFS,1,5)+L6113*INDEX(THREEPTA_COEFFS,1,6)+Z6117*Z6119</f>
        <v>#N/A</v>
      </c>
      <c r="AE6114" s="223" t="e">
        <f ca="1">INDEX(THREEPTPCT_COEFFS,1,1)+K6114*INDEX(THREEPTPCT_COEFFS,1,2)+L6113*INDEX(THREEPTPCT_COEFFS,1,3)+AA6117*AA6119</f>
        <v>#N/A</v>
      </c>
      <c r="AF6114" s="55" t="e">
        <f t="shared" ca="1" si="10562"/>
        <v>#N/A</v>
      </c>
      <c r="AG6114" s="223" t="e">
        <f ca="1">INDEX(TWOPTPCT_COEFFS,1,1)+AB6114*INDEX(TWOPTPCT_COEFFS,1,2)+I6113*INDEX(TWOPTPCT_COEFFS,1,3)+G6113*INDEX(TWOPTPCT_COEFFS,1,4)+L6113*INDEX(TWOPTPCT_COEFFS,1,5)+AB6117*AB6119</f>
        <v>#N/A</v>
      </c>
      <c r="AH6114" s="223" t="e">
        <f ca="1">INDEX(FTA_COEFFS,1,1)+O6114*INDEX(FTA_COEFFS,1,2)+N6113*INDEX(FTA_COEFFS,1,3)+(Q6114+R6114)*INDEX(FTA_COEFFS,1,4)+(Q6113+R6113)*INDEX(FTA_COEFFS,1,5)+M6113*INDEX(FTA_COEFFS,1,6)+AC6117*AC6119</f>
        <v>#N/A</v>
      </c>
      <c r="AI6114" s="223" t="e">
        <f ca="1">INDEX(FTPCT_COEFFS,1,1)+P6114*INDEX(FTPCT_COEFFS,1,2)+F6114*INDEX(FTPCT_COEFFS,1,3)+G6113*INDEX(FTPCT_COEFFS,1,4)+AD6117*AD6119</f>
        <v>#N/A</v>
      </c>
      <c r="AJ6114" s="338" t="e">
        <f t="shared" ca="1" si="10563"/>
        <v>#N/A</v>
      </c>
      <c r="AK6114" s="55"/>
      <c r="AL6114" s="55"/>
      <c r="AM6114" s="55"/>
      <c r="AN6114" s="55"/>
      <c r="AO6114" s="55"/>
      <c r="AP6114" s="55"/>
      <c r="AQ6114" s="55"/>
      <c r="AR6114" s="55"/>
    </row>
    <row r="6115" spans="1:45" x14ac:dyDescent="0.3">
      <c r="A6115" s="54" t="e">
        <f ca="1">IF(D6113&gt;(D6114+(AVERAGE(V6113,W6113)-AVERAGE(V6114,W6114))/2)+2.5,C6113,IF(D6114&gt;(D6113+(AVERAGE(V6114,W6114)-AVERAGE(V6113,W6113))/2)+2.5,C6114,"Close"))</f>
        <v>#N/A</v>
      </c>
      <c r="B6115" s="64" t="e">
        <f ca="1">IF(D6114&gt;D6113,C6114,C6113)</f>
        <v>#N/A</v>
      </c>
      <c r="D6115" s="56"/>
      <c r="X6115" s="55"/>
      <c r="Y6115" s="55"/>
      <c r="Z6115" s="55"/>
      <c r="AA6115" s="55"/>
      <c r="AB6115" s="55"/>
      <c r="AC6115" s="337"/>
      <c r="AD6115" s="337"/>
      <c r="AE6115" s="337"/>
      <c r="AF6115" s="337"/>
      <c r="AG6115" s="337"/>
      <c r="AH6115" s="337"/>
      <c r="AI6115" s="337"/>
      <c r="AJ6115" s="337"/>
      <c r="AK6115" s="337"/>
      <c r="AL6115" s="337"/>
      <c r="AM6115" s="55"/>
      <c r="AN6115" s="55"/>
      <c r="AO6115" s="55"/>
      <c r="AP6115" s="55"/>
      <c r="AQ6115" s="55"/>
      <c r="AR6115" s="55"/>
      <c r="AS6115" s="55"/>
    </row>
    <row r="6116" spans="1:45" x14ac:dyDescent="0.3">
      <c r="X6116" s="54" t="s">
        <v>1305</v>
      </c>
      <c r="Y6116" s="54" t="s">
        <v>128</v>
      </c>
      <c r="Z6116" s="54" t="s">
        <v>157</v>
      </c>
      <c r="AA6116" s="54" t="s">
        <v>151</v>
      </c>
      <c r="AB6116" s="54" t="s">
        <v>1327</v>
      </c>
      <c r="AC6116" s="54" t="s">
        <v>129</v>
      </c>
      <c r="AD6116" s="54" t="s">
        <v>116</v>
      </c>
      <c r="AE6116" s="54"/>
      <c r="AF6116" s="54"/>
      <c r="AG6116" s="54"/>
      <c r="AH6116" s="54"/>
      <c r="AI6116" s="54"/>
      <c r="AJ6116" s="54"/>
      <c r="AK6116" s="54"/>
      <c r="AL6116" s="54"/>
      <c r="AM6116" s="54"/>
      <c r="AN6116" s="54"/>
      <c r="AO6116" s="54"/>
      <c r="AP6116" s="54"/>
      <c r="AQ6116" s="54"/>
      <c r="AR6116" s="54"/>
      <c r="AS6116" s="54"/>
    </row>
    <row r="6117" spans="1:45" x14ac:dyDescent="0.3">
      <c r="X6117" s="54"/>
      <c r="Y6117" s="54">
        <f t="shared" ref="Y6117:AD6117" si="10566">Y6110</f>
        <v>6.4436999999999998</v>
      </c>
      <c r="Z6117" s="54">
        <f t="shared" si="10566"/>
        <v>4.9371</v>
      </c>
      <c r="AA6117" s="54">
        <f t="shared" si="10566"/>
        <v>11.350300000000001</v>
      </c>
      <c r="AB6117" s="54">
        <f t="shared" si="10566"/>
        <v>7.1900000000000006E-2</v>
      </c>
      <c r="AC6117" s="54">
        <f t="shared" si="10566"/>
        <v>6.2766000000000002</v>
      </c>
      <c r="AD6117" s="54">
        <f t="shared" si="10566"/>
        <v>11.042999999999999</v>
      </c>
      <c r="AE6117" s="54"/>
      <c r="AF6117" s="336"/>
      <c r="AG6117" s="336"/>
      <c r="AH6117" s="336"/>
      <c r="AI6117" s="54"/>
      <c r="AJ6117" s="54"/>
      <c r="AK6117" s="54"/>
      <c r="AL6117" s="54"/>
      <c r="AM6117" s="54"/>
      <c r="AN6117" s="54"/>
      <c r="AO6117" s="54"/>
      <c r="AP6117" s="54"/>
      <c r="AQ6117" s="54"/>
      <c r="AR6117" s="54"/>
      <c r="AS6117" s="54"/>
    </row>
    <row r="6118" spans="1:45" x14ac:dyDescent="0.3">
      <c r="D6118" s="56"/>
      <c r="X6118" s="336"/>
      <c r="Y6118" s="336">
        <f t="shared" ca="1" si="10470"/>
        <v>-0.50564220123212189</v>
      </c>
      <c r="Z6118" s="336">
        <f t="shared" ca="1" si="10470"/>
        <v>3.5694648447900983E-2</v>
      </c>
      <c r="AA6118" s="336">
        <f t="shared" ca="1" si="10470"/>
        <v>1.2690371628134645</v>
      </c>
      <c r="AB6118" s="336">
        <f t="shared" ca="1" si="10470"/>
        <v>-0.44111265305483377</v>
      </c>
      <c r="AC6118" s="336">
        <f t="shared" ca="1" si="10470"/>
        <v>0.65190660190854566</v>
      </c>
      <c r="AD6118" s="336">
        <f t="shared" ca="1" si="10470"/>
        <v>-0.75885719912849114</v>
      </c>
      <c r="AE6118" s="336"/>
      <c r="AF6118" s="336"/>
      <c r="AG6118" s="336"/>
      <c r="AH6118" s="336"/>
      <c r="AI6118" s="54"/>
      <c r="AJ6118" s="54"/>
      <c r="AK6118" s="54"/>
      <c r="AL6118" s="336"/>
      <c r="AM6118" s="336"/>
      <c r="AN6118" s="336"/>
      <c r="AO6118" s="336"/>
      <c r="AP6118" s="54"/>
      <c r="AQ6118" s="336"/>
      <c r="AR6118" s="336"/>
      <c r="AS6118" s="336"/>
    </row>
    <row r="6119" spans="1:45" x14ac:dyDescent="0.3">
      <c r="C6119" s="54"/>
      <c r="D6119" s="56"/>
      <c r="Y6119" s="336">
        <f t="shared" ca="1" si="10470"/>
        <v>-0.28588377016885075</v>
      </c>
      <c r="Z6119" s="336">
        <f t="shared" ca="1" si="10470"/>
        <v>1.4279922776154693E-2</v>
      </c>
      <c r="AA6119" s="336">
        <f t="shared" ca="1" si="10470"/>
        <v>0.59641090996902013</v>
      </c>
      <c r="AB6119" s="336">
        <f t="shared" ca="1" si="10470"/>
        <v>-9.3923427279230226E-2</v>
      </c>
      <c r="AC6119" s="336">
        <f t="shared" ca="1" si="10470"/>
        <v>1.2092687350220679</v>
      </c>
      <c r="AD6119" s="336">
        <f t="shared" ca="1" si="10470"/>
        <v>1.1513403865009881</v>
      </c>
      <c r="AE6119" s="55"/>
      <c r="AF6119" s="55"/>
      <c r="AG6119" s="55"/>
      <c r="AH6119" s="55"/>
      <c r="AI6119" s="55"/>
      <c r="AJ6119" s="55"/>
      <c r="AK6119" s="55"/>
      <c r="AL6119" s="55"/>
      <c r="AM6119" s="55"/>
      <c r="AN6119" s="55"/>
      <c r="AO6119" s="55"/>
      <c r="AP6119" s="55"/>
      <c r="AQ6119" s="55"/>
      <c r="AR6119" s="55"/>
      <c r="AS6119" s="55"/>
    </row>
    <row r="6120" spans="1:45" x14ac:dyDescent="0.3">
      <c r="B6120" s="54" t="s">
        <v>172</v>
      </c>
      <c r="C6120" s="53">
        <f>C6113</f>
        <v>0</v>
      </c>
      <c r="D6120" s="56" t="e">
        <f t="shared" ref="D6120:D6121" ca="1" si="10567">AJ6120</f>
        <v>#N/A</v>
      </c>
      <c r="E6120" s="52" t="e">
        <f t="shared" ref="E6120:W6120" si="10568">E6113</f>
        <v>#N/A</v>
      </c>
      <c r="F6120" s="52" t="e">
        <f t="shared" si="10568"/>
        <v>#N/A</v>
      </c>
      <c r="G6120" s="52" t="e">
        <f t="shared" si="10568"/>
        <v>#N/A</v>
      </c>
      <c r="H6120" s="52" t="e">
        <f t="shared" si="10568"/>
        <v>#N/A</v>
      </c>
      <c r="I6120" s="52" t="e">
        <f t="shared" si="10568"/>
        <v>#N/A</v>
      </c>
      <c r="J6120" s="52" t="e">
        <f t="shared" si="10568"/>
        <v>#N/A</v>
      </c>
      <c r="K6120" s="52" t="e">
        <f t="shared" si="10568"/>
        <v>#N/A</v>
      </c>
      <c r="L6120" s="52" t="e">
        <f t="shared" si="10568"/>
        <v>#N/A</v>
      </c>
      <c r="M6120" s="52" t="e">
        <f t="shared" si="10568"/>
        <v>#N/A</v>
      </c>
      <c r="N6120" s="52" t="e">
        <f t="shared" si="10568"/>
        <v>#N/A</v>
      </c>
      <c r="O6120" s="52" t="e">
        <f t="shared" si="10568"/>
        <v>#N/A</v>
      </c>
      <c r="P6120" s="52" t="e">
        <f t="shared" si="10568"/>
        <v>#N/A</v>
      </c>
      <c r="Q6120" s="52" t="e">
        <f t="shared" si="10568"/>
        <v>#N/A</v>
      </c>
      <c r="R6120" s="52" t="e">
        <f t="shared" si="10568"/>
        <v>#N/A</v>
      </c>
      <c r="S6120" s="52" t="e">
        <f t="shared" si="10568"/>
        <v>#N/A</v>
      </c>
      <c r="T6120" s="52" t="e">
        <f t="shared" si="10568"/>
        <v>#N/A</v>
      </c>
      <c r="U6120" s="52" t="e">
        <f t="shared" si="10568"/>
        <v>#N/A</v>
      </c>
      <c r="V6120" s="52" t="e">
        <f t="shared" si="10568"/>
        <v>#N/A</v>
      </c>
      <c r="W6120" s="52" t="e">
        <f t="shared" si="10568"/>
        <v>#N/A</v>
      </c>
      <c r="X6120" s="55" t="e">
        <f t="shared" ref="X6120:X6121" si="10569">(H6120-(O6120*P6120)/100-3*(J6120*K6120)/100)/2</f>
        <v>#N/A</v>
      </c>
      <c r="Y6120" s="55" t="e">
        <f t="shared" ref="Y6120:Y6121" si="10570">SUM(X6120,(J6120*K6120/100))/(F6120/100)</f>
        <v>#N/A</v>
      </c>
      <c r="Z6120" s="55" t="e">
        <f t="shared" ref="Z6120" si="10571">U6120*0.5+U6121*0.5</f>
        <v>#N/A</v>
      </c>
      <c r="AA6120" s="55" t="e">
        <f t="shared" ref="AA6120:AA6121" si="10572">J6120/Y6120</f>
        <v>#N/A</v>
      </c>
      <c r="AB6120" s="336" t="e">
        <f t="shared" ref="AB6120:AB6121" si="10573">X6120/(Y6120-J6120)</f>
        <v>#N/A</v>
      </c>
      <c r="AC6120" s="223" t="e">
        <f ca="1">INDEX(FGA_COEFFS,1,1)+Z6120*INDEX(FGA_COEFFS,1,2)+Y6120*INDEX(FGA_COEFFS,1,3)+R6120*INDEX(FGA_COEFFS,1,4)+Q6121*INDEX(FGA_COEFFS,1,5)+S6120*INDEX(FGA_COEFFS,1,6)+T6121*INDEX(FGA_COEFFS,1,7)+M6121*INDEX(FGA_COEFFS,1,8)+Y6124*Y6125</f>
        <v>#N/A</v>
      </c>
      <c r="AD6120" s="223" t="e">
        <f ca="1">INDEX(THREEPTA_COEFFS,1,1)+AC6120*INDEX(THREEPTA_COEFFS,1,2)+J6120*INDEX(THREEPTA_COEFFS,1,3)+AA6120*INDEX(THREEPTA_COEFFS,1,4)+K6120*INDEX(THREEPTA_COEFFS,1,5)+L6121*INDEX(THREEPTA_COEFFS,1,6)+Z6124*Z6125</f>
        <v>#N/A</v>
      </c>
      <c r="AE6120" s="223" t="e">
        <f ca="1">INDEX(THREEPTPCT_COEFFS,1,1)+K6120*INDEX(THREEPTPCT_COEFFS,1,2)+L6121*INDEX(THREEPTPCT_COEFFS,1,3)+AA6124*AA6125</f>
        <v>#N/A</v>
      </c>
      <c r="AF6120" s="55" t="e">
        <f t="shared" ref="AF6120:AF6121" ca="1" si="10574">AC6120-AD6120</f>
        <v>#N/A</v>
      </c>
      <c r="AG6120" s="223" t="e">
        <f ca="1">INDEX(TWOPTPCT_COEFFS,1,1)+AB6120*INDEX(TWOPTPCT_COEFFS,1,2)+I6121*INDEX(TWOPTPCT_COEFFS,1,3)+G6121*INDEX(TWOPTPCT_COEFFS,1,4)+L6121*INDEX(TWOPTPCT_COEFFS,1,5)+AB6124*AB6125</f>
        <v>#N/A</v>
      </c>
      <c r="AH6120" s="223" t="e">
        <f ca="1">INDEX(FTA_COEFFS,1,1)+O6120*INDEX(FTA_COEFFS,1,2)+N6121*INDEX(FTA_COEFFS,1,3)+(Q6120+R6120)*INDEX(FTA_COEFFS,1,4)+(Q6121+R6121)*INDEX(FTA_COEFFS,1,5)+M6121*INDEX(FTA_COEFFS,1,6)+AC6124*AC6125</f>
        <v>#N/A</v>
      </c>
      <c r="AI6120" s="223" t="e">
        <f ca="1">INDEX(FTPCT_COEFFS,1,1)+P6120*INDEX(FTPCT_COEFFS,1,2)+F6120*INDEX(FTPCT_COEFFS,1,3)+G6121*INDEX(FTPCT_COEFFS,1,4)+AD6124*AD6125</f>
        <v>#N/A</v>
      </c>
      <c r="AJ6120" s="338" t="e">
        <f t="shared" ref="AJ6120:AJ6121" ca="1" si="10575">AD6120*AE6120/100+AF6120*AG6120+AH6120*AI6120/100</f>
        <v>#N/A</v>
      </c>
      <c r="AK6120" s="55"/>
      <c r="AL6120" s="55"/>
      <c r="AM6120" s="55"/>
      <c r="AN6120" s="55"/>
      <c r="AO6120" s="55"/>
      <c r="AP6120" s="55"/>
      <c r="AQ6120" s="55"/>
      <c r="AR6120" s="55"/>
    </row>
    <row r="6121" spans="1:45" x14ac:dyDescent="0.3">
      <c r="B6121" s="54" t="s">
        <v>175</v>
      </c>
      <c r="C6121" s="54">
        <f>C6114</f>
        <v>0</v>
      </c>
      <c r="D6121" s="56" t="e">
        <f t="shared" ca="1" si="10567"/>
        <v>#N/A</v>
      </c>
      <c r="E6121" s="52" t="e">
        <f t="shared" ref="E6121:W6121" si="10576">E6114</f>
        <v>#N/A</v>
      </c>
      <c r="F6121" s="52" t="e">
        <f t="shared" si="10576"/>
        <v>#N/A</v>
      </c>
      <c r="G6121" s="52" t="e">
        <f t="shared" si="10576"/>
        <v>#N/A</v>
      </c>
      <c r="H6121" s="52" t="e">
        <f t="shared" si="10576"/>
        <v>#N/A</v>
      </c>
      <c r="I6121" s="52" t="e">
        <f t="shared" si="10576"/>
        <v>#N/A</v>
      </c>
      <c r="J6121" s="52" t="e">
        <f t="shared" si="10576"/>
        <v>#N/A</v>
      </c>
      <c r="K6121" s="52" t="e">
        <f t="shared" si="10576"/>
        <v>#N/A</v>
      </c>
      <c r="L6121" s="52" t="e">
        <f t="shared" si="10576"/>
        <v>#N/A</v>
      </c>
      <c r="M6121" s="52" t="e">
        <f t="shared" si="10576"/>
        <v>#N/A</v>
      </c>
      <c r="N6121" s="52" t="e">
        <f t="shared" si="10576"/>
        <v>#N/A</v>
      </c>
      <c r="O6121" s="52" t="e">
        <f t="shared" si="10576"/>
        <v>#N/A</v>
      </c>
      <c r="P6121" s="52" t="e">
        <f t="shared" si="10576"/>
        <v>#N/A</v>
      </c>
      <c r="Q6121" s="52" t="e">
        <f t="shared" si="10576"/>
        <v>#N/A</v>
      </c>
      <c r="R6121" s="52" t="e">
        <f t="shared" si="10576"/>
        <v>#N/A</v>
      </c>
      <c r="S6121" s="52" t="e">
        <f t="shared" si="10576"/>
        <v>#N/A</v>
      </c>
      <c r="T6121" s="52" t="e">
        <f t="shared" si="10576"/>
        <v>#N/A</v>
      </c>
      <c r="U6121" s="52" t="e">
        <f t="shared" si="10576"/>
        <v>#N/A</v>
      </c>
      <c r="V6121" s="52" t="e">
        <f t="shared" si="10576"/>
        <v>#N/A</v>
      </c>
      <c r="W6121" s="52" t="e">
        <f t="shared" si="10576"/>
        <v>#N/A</v>
      </c>
      <c r="X6121" s="55" t="e">
        <f t="shared" si="10569"/>
        <v>#N/A</v>
      </c>
      <c r="Y6121" s="55" t="e">
        <f t="shared" si="10570"/>
        <v>#N/A</v>
      </c>
      <c r="Z6121" s="55" t="e">
        <f t="shared" ref="Z6121" si="10577">Z6120</f>
        <v>#N/A</v>
      </c>
      <c r="AA6121" s="55" t="e">
        <f t="shared" si="10572"/>
        <v>#N/A</v>
      </c>
      <c r="AB6121" s="336" t="e">
        <f t="shared" si="10573"/>
        <v>#N/A</v>
      </c>
      <c r="AC6121" s="223" t="e">
        <f ca="1">INDEX(FGA_COEFFS,1,1)+Z6121*INDEX(FGA_COEFFS,1,2)+Y6121*INDEX(FGA_COEFFS,1,3)+R6121*INDEX(FGA_COEFFS,1,4)+Q6120*INDEX(FGA_COEFFS,1,5)+S6121*INDEX(FGA_COEFFS,1,6)+T6120*INDEX(FGA_COEFFS,1,7)+M6120*INDEX(FGA_COEFFS,1,8)+Y6124*Y6126</f>
        <v>#N/A</v>
      </c>
      <c r="AD6121" s="223" t="e">
        <f ca="1">INDEX(THREEPTA_COEFFS,1,1)+AC6121*INDEX(THREEPTA_COEFFS,1,2)+J6121*INDEX(THREEPTA_COEFFS,1,3)+AA6121*INDEX(THREEPTA_COEFFS,1,4)+K6121*INDEX(THREEPTA_COEFFS,1,5)+L6120*INDEX(THREEPTA_COEFFS,1,6)+Z6124*Z6126</f>
        <v>#N/A</v>
      </c>
      <c r="AE6121" s="223" t="e">
        <f ca="1">INDEX(THREEPTPCT_COEFFS,1,1)+K6121*INDEX(THREEPTPCT_COEFFS,1,2)+L6120*INDEX(THREEPTPCT_COEFFS,1,3)+AA6124*AA6126</f>
        <v>#N/A</v>
      </c>
      <c r="AF6121" s="55" t="e">
        <f t="shared" ca="1" si="10574"/>
        <v>#N/A</v>
      </c>
      <c r="AG6121" s="223" t="e">
        <f ca="1">INDEX(TWOPTPCT_COEFFS,1,1)+AB6121*INDEX(TWOPTPCT_COEFFS,1,2)+I6120*INDEX(TWOPTPCT_COEFFS,1,3)+G6120*INDEX(TWOPTPCT_COEFFS,1,4)+L6120*INDEX(TWOPTPCT_COEFFS,1,5)+AB6124*AB6126</f>
        <v>#N/A</v>
      </c>
      <c r="AH6121" s="223" t="e">
        <f ca="1">INDEX(FTA_COEFFS,1,1)+O6121*INDEX(FTA_COEFFS,1,2)+N6120*INDEX(FTA_COEFFS,1,3)+(Q6121+R6121)*INDEX(FTA_COEFFS,1,4)+(Q6120+R6120)*INDEX(FTA_COEFFS,1,5)+M6120*INDEX(FTA_COEFFS,1,6)+AC6124*AC6126</f>
        <v>#N/A</v>
      </c>
      <c r="AI6121" s="223" t="e">
        <f ca="1">INDEX(FTPCT_COEFFS,1,1)+P6121*INDEX(FTPCT_COEFFS,1,2)+F6121*INDEX(FTPCT_COEFFS,1,3)+G6120*INDEX(FTPCT_COEFFS,1,4)+AD6124*AD6126</f>
        <v>#N/A</v>
      </c>
      <c r="AJ6121" s="338" t="e">
        <f t="shared" ca="1" si="10575"/>
        <v>#N/A</v>
      </c>
      <c r="AK6121" s="55"/>
      <c r="AL6121" s="55"/>
      <c r="AM6121" s="55"/>
      <c r="AN6121" s="55"/>
      <c r="AO6121" s="55"/>
      <c r="AP6121" s="55"/>
      <c r="AQ6121" s="55"/>
      <c r="AR6121" s="55"/>
    </row>
    <row r="6122" spans="1:45" x14ac:dyDescent="0.3">
      <c r="A6122" s="54" t="e">
        <f ca="1">IF(D6120&gt;(D6121+(AVERAGE(V6120,W6120)-AVERAGE(V6121,W6121))/2)+2.5,C6120,IF(D6121&gt;(D6120+(AVERAGE(V6121,W6121)-AVERAGE(V6120,W6120))/2)+2.5,C6121,"Close"))</f>
        <v>#N/A</v>
      </c>
      <c r="B6122" s="64" t="e">
        <f ca="1">IF(D6121&gt;D6120,C6121,C6120)</f>
        <v>#N/A</v>
      </c>
      <c r="D6122" s="56"/>
      <c r="X6122" s="55"/>
      <c r="Y6122" s="55"/>
      <c r="Z6122" s="55"/>
      <c r="AA6122" s="55"/>
      <c r="AB6122" s="55"/>
      <c r="AC6122" s="337"/>
      <c r="AD6122" s="337"/>
      <c r="AE6122" s="337"/>
      <c r="AF6122" s="337"/>
      <c r="AG6122" s="337"/>
      <c r="AH6122" s="337"/>
      <c r="AI6122" s="337"/>
      <c r="AJ6122" s="337"/>
      <c r="AK6122" s="337"/>
      <c r="AL6122" s="337"/>
      <c r="AM6122" s="55"/>
      <c r="AN6122" s="55"/>
      <c r="AO6122" s="55"/>
      <c r="AP6122" s="55"/>
      <c r="AQ6122" s="55"/>
      <c r="AR6122" s="55"/>
      <c r="AS6122" s="55"/>
    </row>
    <row r="6123" spans="1:45" x14ac:dyDescent="0.3">
      <c r="X6123" s="54" t="s">
        <v>1305</v>
      </c>
      <c r="Y6123" s="54" t="s">
        <v>128</v>
      </c>
      <c r="Z6123" s="54" t="s">
        <v>157</v>
      </c>
      <c r="AA6123" s="54" t="s">
        <v>151</v>
      </c>
      <c r="AB6123" s="54" t="s">
        <v>1327</v>
      </c>
      <c r="AC6123" s="54" t="s">
        <v>129</v>
      </c>
      <c r="AD6123" s="54" t="s">
        <v>116</v>
      </c>
      <c r="AE6123" s="54"/>
      <c r="AF6123" s="54"/>
      <c r="AG6123" s="54"/>
      <c r="AH6123" s="54"/>
      <c r="AI6123" s="54"/>
      <c r="AJ6123" s="54"/>
      <c r="AK6123" s="54"/>
      <c r="AL6123" s="54"/>
      <c r="AM6123" s="54"/>
      <c r="AN6123" s="54"/>
      <c r="AO6123" s="54"/>
      <c r="AP6123" s="54"/>
      <c r="AQ6123" s="54"/>
      <c r="AR6123" s="54"/>
      <c r="AS6123" s="54"/>
    </row>
    <row r="6124" spans="1:45" x14ac:dyDescent="0.3">
      <c r="X6124" s="54"/>
      <c r="Y6124" s="54">
        <f t="shared" ref="Y6124:AD6124" si="10578">Y6117</f>
        <v>6.4436999999999998</v>
      </c>
      <c r="Z6124" s="54">
        <f t="shared" si="10578"/>
        <v>4.9371</v>
      </c>
      <c r="AA6124" s="54">
        <f t="shared" si="10578"/>
        <v>11.350300000000001</v>
      </c>
      <c r="AB6124" s="54">
        <f t="shared" si="10578"/>
        <v>7.1900000000000006E-2</v>
      </c>
      <c r="AC6124" s="54">
        <f t="shared" si="10578"/>
        <v>6.2766000000000002</v>
      </c>
      <c r="AD6124" s="54">
        <f t="shared" si="10578"/>
        <v>11.042999999999999</v>
      </c>
      <c r="AE6124" s="54"/>
      <c r="AF6124" s="336"/>
      <c r="AG6124" s="336"/>
      <c r="AH6124" s="336"/>
      <c r="AI6124" s="54"/>
      <c r="AJ6124" s="54"/>
      <c r="AK6124" s="54"/>
      <c r="AL6124" s="54"/>
      <c r="AM6124" s="54"/>
      <c r="AN6124" s="54"/>
      <c r="AO6124" s="54"/>
      <c r="AP6124" s="54"/>
      <c r="AQ6124" s="54"/>
      <c r="AR6124" s="54"/>
      <c r="AS6124" s="54"/>
    </row>
    <row r="6125" spans="1:45" x14ac:dyDescent="0.3">
      <c r="D6125" s="56"/>
      <c r="X6125" s="336"/>
      <c r="Y6125" s="336">
        <f t="shared" ca="1" si="10470"/>
        <v>-0.53480482076678659</v>
      </c>
      <c r="Z6125" s="336">
        <f t="shared" ca="1" si="10470"/>
        <v>0.91517644723881086</v>
      </c>
      <c r="AA6125" s="336">
        <f t="shared" ca="1" si="10470"/>
        <v>1.473133153229637</v>
      </c>
      <c r="AB6125" s="336">
        <f t="shared" ca="1" si="10470"/>
        <v>-1.0317094448284964E-2</v>
      </c>
      <c r="AC6125" s="336">
        <f t="shared" ca="1" si="10470"/>
        <v>-0.68208242644460937</v>
      </c>
      <c r="AD6125" s="336">
        <f t="shared" ca="1" si="10470"/>
        <v>-0.249724914180984</v>
      </c>
      <c r="AE6125" s="336"/>
      <c r="AF6125" s="336"/>
      <c r="AG6125" s="336"/>
      <c r="AH6125" s="336"/>
      <c r="AI6125" s="54"/>
      <c r="AJ6125" s="54"/>
      <c r="AK6125" s="54"/>
      <c r="AL6125" s="336"/>
      <c r="AM6125" s="336"/>
      <c r="AN6125" s="336"/>
      <c r="AO6125" s="336"/>
      <c r="AP6125" s="54"/>
      <c r="AQ6125" s="336"/>
      <c r="AR6125" s="336"/>
      <c r="AS6125" s="336"/>
    </row>
    <row r="6126" spans="1:45" x14ac:dyDescent="0.3">
      <c r="C6126" s="54"/>
      <c r="D6126" s="56"/>
      <c r="Y6126" s="336">
        <f t="shared" ca="1" si="10470"/>
        <v>-0.12820308590048604</v>
      </c>
      <c r="Z6126" s="336">
        <f t="shared" ca="1" si="10470"/>
        <v>7.4473550557123533E-3</v>
      </c>
      <c r="AA6126" s="336">
        <f t="shared" ca="1" si="10470"/>
        <v>0.5763014545103704</v>
      </c>
      <c r="AB6126" s="336">
        <f t="shared" ca="1" si="10470"/>
        <v>-0.99468578784886086</v>
      </c>
      <c r="AC6126" s="336">
        <f t="shared" ca="1" si="10470"/>
        <v>1.2668762312373394</v>
      </c>
      <c r="AD6126" s="336">
        <f t="shared" ca="1" si="10470"/>
        <v>-1.2971472337236709</v>
      </c>
      <c r="AE6126" s="55"/>
      <c r="AF6126" s="55"/>
      <c r="AG6126" s="55"/>
      <c r="AH6126" s="55"/>
      <c r="AI6126" s="55"/>
      <c r="AJ6126" s="55"/>
      <c r="AK6126" s="55"/>
      <c r="AL6126" s="55"/>
      <c r="AM6126" s="55"/>
      <c r="AN6126" s="55"/>
      <c r="AO6126" s="55"/>
      <c r="AP6126" s="55"/>
      <c r="AQ6126" s="55"/>
      <c r="AR6126" s="55"/>
      <c r="AS6126" s="55"/>
    </row>
    <row r="6127" spans="1:45" x14ac:dyDescent="0.3">
      <c r="B6127" s="54" t="s">
        <v>172</v>
      </c>
      <c r="C6127" s="53">
        <f>C6120</f>
        <v>0</v>
      </c>
      <c r="D6127" s="56" t="e">
        <f t="shared" ref="D6127:D6128" ca="1" si="10579">AJ6127</f>
        <v>#N/A</v>
      </c>
      <c r="E6127" s="52" t="e">
        <f t="shared" ref="E6127:W6127" si="10580">E6120</f>
        <v>#N/A</v>
      </c>
      <c r="F6127" s="52" t="e">
        <f t="shared" si="10580"/>
        <v>#N/A</v>
      </c>
      <c r="G6127" s="52" t="e">
        <f t="shared" si="10580"/>
        <v>#N/A</v>
      </c>
      <c r="H6127" s="52" t="e">
        <f t="shared" si="10580"/>
        <v>#N/A</v>
      </c>
      <c r="I6127" s="52" t="e">
        <f t="shared" si="10580"/>
        <v>#N/A</v>
      </c>
      <c r="J6127" s="52" t="e">
        <f t="shared" si="10580"/>
        <v>#N/A</v>
      </c>
      <c r="K6127" s="52" t="e">
        <f t="shared" si="10580"/>
        <v>#N/A</v>
      </c>
      <c r="L6127" s="52" t="e">
        <f t="shared" si="10580"/>
        <v>#N/A</v>
      </c>
      <c r="M6127" s="52" t="e">
        <f t="shared" si="10580"/>
        <v>#N/A</v>
      </c>
      <c r="N6127" s="52" t="e">
        <f t="shared" si="10580"/>
        <v>#N/A</v>
      </c>
      <c r="O6127" s="52" t="e">
        <f t="shared" si="10580"/>
        <v>#N/A</v>
      </c>
      <c r="P6127" s="52" t="e">
        <f t="shared" si="10580"/>
        <v>#N/A</v>
      </c>
      <c r="Q6127" s="52" t="e">
        <f t="shared" si="10580"/>
        <v>#N/A</v>
      </c>
      <c r="R6127" s="52" t="e">
        <f t="shared" si="10580"/>
        <v>#N/A</v>
      </c>
      <c r="S6127" s="52" t="e">
        <f t="shared" si="10580"/>
        <v>#N/A</v>
      </c>
      <c r="T6127" s="52" t="e">
        <f t="shared" si="10580"/>
        <v>#N/A</v>
      </c>
      <c r="U6127" s="52" t="e">
        <f t="shared" si="10580"/>
        <v>#N/A</v>
      </c>
      <c r="V6127" s="52" t="e">
        <f t="shared" si="10580"/>
        <v>#N/A</v>
      </c>
      <c r="W6127" s="52" t="e">
        <f t="shared" si="10580"/>
        <v>#N/A</v>
      </c>
      <c r="X6127" s="55" t="e">
        <f t="shared" ref="X6127:X6128" si="10581">(H6127-(O6127*P6127)/100-3*(J6127*K6127)/100)/2</f>
        <v>#N/A</v>
      </c>
      <c r="Y6127" s="55" t="e">
        <f t="shared" ref="Y6127:Y6128" si="10582">SUM(X6127,(J6127*K6127/100))/(F6127/100)</f>
        <v>#N/A</v>
      </c>
      <c r="Z6127" s="55" t="e">
        <f t="shared" ref="Z6127" si="10583">U6127*0.5+U6128*0.5</f>
        <v>#N/A</v>
      </c>
      <c r="AA6127" s="55" t="e">
        <f t="shared" ref="AA6127:AA6128" si="10584">J6127/Y6127</f>
        <v>#N/A</v>
      </c>
      <c r="AB6127" s="336" t="e">
        <f t="shared" ref="AB6127:AB6128" si="10585">X6127/(Y6127-J6127)</f>
        <v>#N/A</v>
      </c>
      <c r="AC6127" s="223" t="e">
        <f ca="1">INDEX(FGA_COEFFS,1,1)+Z6127*INDEX(FGA_COEFFS,1,2)+Y6127*INDEX(FGA_COEFFS,1,3)+R6127*INDEX(FGA_COEFFS,1,4)+Q6128*INDEX(FGA_COEFFS,1,5)+S6127*INDEX(FGA_COEFFS,1,6)+T6128*INDEX(FGA_COEFFS,1,7)+M6128*INDEX(FGA_COEFFS,1,8)+Y6131*Y6132</f>
        <v>#N/A</v>
      </c>
      <c r="AD6127" s="223" t="e">
        <f ca="1">INDEX(THREEPTA_COEFFS,1,1)+AC6127*INDEX(THREEPTA_COEFFS,1,2)+J6127*INDEX(THREEPTA_COEFFS,1,3)+AA6127*INDEX(THREEPTA_COEFFS,1,4)+K6127*INDEX(THREEPTA_COEFFS,1,5)+L6128*INDEX(THREEPTA_COEFFS,1,6)+Z6131*Z6132</f>
        <v>#N/A</v>
      </c>
      <c r="AE6127" s="223" t="e">
        <f ca="1">INDEX(THREEPTPCT_COEFFS,1,1)+K6127*INDEX(THREEPTPCT_COEFFS,1,2)+L6128*INDEX(THREEPTPCT_COEFFS,1,3)+AA6131*AA6132</f>
        <v>#N/A</v>
      </c>
      <c r="AF6127" s="55" t="e">
        <f t="shared" ref="AF6127:AF6128" ca="1" si="10586">AC6127-AD6127</f>
        <v>#N/A</v>
      </c>
      <c r="AG6127" s="223" t="e">
        <f ca="1">INDEX(TWOPTPCT_COEFFS,1,1)+AB6127*INDEX(TWOPTPCT_COEFFS,1,2)+I6128*INDEX(TWOPTPCT_COEFFS,1,3)+G6128*INDEX(TWOPTPCT_COEFFS,1,4)+L6128*INDEX(TWOPTPCT_COEFFS,1,5)+AB6131*AB6132</f>
        <v>#N/A</v>
      </c>
      <c r="AH6127" s="223" t="e">
        <f ca="1">INDEX(FTA_COEFFS,1,1)+O6127*INDEX(FTA_COEFFS,1,2)+N6128*INDEX(FTA_COEFFS,1,3)+(Q6127+R6127)*INDEX(FTA_COEFFS,1,4)+(Q6128+R6128)*INDEX(FTA_COEFFS,1,5)+M6128*INDEX(FTA_COEFFS,1,6)+AC6131*AC6132</f>
        <v>#N/A</v>
      </c>
      <c r="AI6127" s="223" t="e">
        <f ca="1">INDEX(FTPCT_COEFFS,1,1)+P6127*INDEX(FTPCT_COEFFS,1,2)+F6127*INDEX(FTPCT_COEFFS,1,3)+G6128*INDEX(FTPCT_COEFFS,1,4)+AD6131*AD6132</f>
        <v>#N/A</v>
      </c>
      <c r="AJ6127" s="338" t="e">
        <f t="shared" ref="AJ6127:AJ6128" ca="1" si="10587">AD6127*AE6127/100+AF6127*AG6127+AH6127*AI6127/100</f>
        <v>#N/A</v>
      </c>
      <c r="AK6127" s="55"/>
      <c r="AL6127" s="55"/>
      <c r="AM6127" s="55"/>
      <c r="AN6127" s="55"/>
      <c r="AO6127" s="55"/>
      <c r="AP6127" s="55"/>
      <c r="AQ6127" s="55"/>
      <c r="AR6127" s="55"/>
    </row>
    <row r="6128" spans="1:45" x14ac:dyDescent="0.3">
      <c r="B6128" s="54" t="s">
        <v>175</v>
      </c>
      <c r="C6128" s="54">
        <f>C6121</f>
        <v>0</v>
      </c>
      <c r="D6128" s="56" t="e">
        <f t="shared" ca="1" si="10579"/>
        <v>#N/A</v>
      </c>
      <c r="E6128" s="52" t="e">
        <f t="shared" ref="E6128:W6128" si="10588">E6121</f>
        <v>#N/A</v>
      </c>
      <c r="F6128" s="52" t="e">
        <f t="shared" si="10588"/>
        <v>#N/A</v>
      </c>
      <c r="G6128" s="52" t="e">
        <f t="shared" si="10588"/>
        <v>#N/A</v>
      </c>
      <c r="H6128" s="52" t="e">
        <f t="shared" si="10588"/>
        <v>#N/A</v>
      </c>
      <c r="I6128" s="52" t="e">
        <f t="shared" si="10588"/>
        <v>#N/A</v>
      </c>
      <c r="J6128" s="52" t="e">
        <f t="shared" si="10588"/>
        <v>#N/A</v>
      </c>
      <c r="K6128" s="52" t="e">
        <f t="shared" si="10588"/>
        <v>#N/A</v>
      </c>
      <c r="L6128" s="52" t="e">
        <f t="shared" si="10588"/>
        <v>#N/A</v>
      </c>
      <c r="M6128" s="52" t="e">
        <f t="shared" si="10588"/>
        <v>#N/A</v>
      </c>
      <c r="N6128" s="52" t="e">
        <f t="shared" si="10588"/>
        <v>#N/A</v>
      </c>
      <c r="O6128" s="52" t="e">
        <f t="shared" si="10588"/>
        <v>#N/A</v>
      </c>
      <c r="P6128" s="52" t="e">
        <f t="shared" si="10588"/>
        <v>#N/A</v>
      </c>
      <c r="Q6128" s="52" t="e">
        <f t="shared" si="10588"/>
        <v>#N/A</v>
      </c>
      <c r="R6128" s="52" t="e">
        <f t="shared" si="10588"/>
        <v>#N/A</v>
      </c>
      <c r="S6128" s="52" t="e">
        <f t="shared" si="10588"/>
        <v>#N/A</v>
      </c>
      <c r="T6128" s="52" t="e">
        <f t="shared" si="10588"/>
        <v>#N/A</v>
      </c>
      <c r="U6128" s="52" t="e">
        <f t="shared" si="10588"/>
        <v>#N/A</v>
      </c>
      <c r="V6128" s="52" t="e">
        <f t="shared" si="10588"/>
        <v>#N/A</v>
      </c>
      <c r="W6128" s="52" t="e">
        <f t="shared" si="10588"/>
        <v>#N/A</v>
      </c>
      <c r="X6128" s="55" t="e">
        <f t="shared" si="10581"/>
        <v>#N/A</v>
      </c>
      <c r="Y6128" s="55" t="e">
        <f t="shared" si="10582"/>
        <v>#N/A</v>
      </c>
      <c r="Z6128" s="55" t="e">
        <f t="shared" ref="Z6128" si="10589">Z6127</f>
        <v>#N/A</v>
      </c>
      <c r="AA6128" s="55" t="e">
        <f t="shared" si="10584"/>
        <v>#N/A</v>
      </c>
      <c r="AB6128" s="336" t="e">
        <f t="shared" si="10585"/>
        <v>#N/A</v>
      </c>
      <c r="AC6128" s="223" t="e">
        <f ca="1">INDEX(FGA_COEFFS,1,1)+Z6128*INDEX(FGA_COEFFS,1,2)+Y6128*INDEX(FGA_COEFFS,1,3)+R6128*INDEX(FGA_COEFFS,1,4)+Q6127*INDEX(FGA_COEFFS,1,5)+S6128*INDEX(FGA_COEFFS,1,6)+T6127*INDEX(FGA_COEFFS,1,7)+M6127*INDEX(FGA_COEFFS,1,8)+Y6131*Y6133</f>
        <v>#N/A</v>
      </c>
      <c r="AD6128" s="223" t="e">
        <f ca="1">INDEX(THREEPTA_COEFFS,1,1)+AC6128*INDEX(THREEPTA_COEFFS,1,2)+J6128*INDEX(THREEPTA_COEFFS,1,3)+AA6128*INDEX(THREEPTA_COEFFS,1,4)+K6128*INDEX(THREEPTA_COEFFS,1,5)+L6127*INDEX(THREEPTA_COEFFS,1,6)+Z6131*Z6133</f>
        <v>#N/A</v>
      </c>
      <c r="AE6128" s="223" t="e">
        <f ca="1">INDEX(THREEPTPCT_COEFFS,1,1)+K6128*INDEX(THREEPTPCT_COEFFS,1,2)+L6127*INDEX(THREEPTPCT_COEFFS,1,3)+AA6131*AA6133</f>
        <v>#N/A</v>
      </c>
      <c r="AF6128" s="55" t="e">
        <f t="shared" ca="1" si="10586"/>
        <v>#N/A</v>
      </c>
      <c r="AG6128" s="223" t="e">
        <f ca="1">INDEX(TWOPTPCT_COEFFS,1,1)+AB6128*INDEX(TWOPTPCT_COEFFS,1,2)+I6127*INDEX(TWOPTPCT_COEFFS,1,3)+G6127*INDEX(TWOPTPCT_COEFFS,1,4)+L6127*INDEX(TWOPTPCT_COEFFS,1,5)+AB6131*AB6133</f>
        <v>#N/A</v>
      </c>
      <c r="AH6128" s="223" t="e">
        <f ca="1">INDEX(FTA_COEFFS,1,1)+O6128*INDEX(FTA_COEFFS,1,2)+N6127*INDEX(FTA_COEFFS,1,3)+(Q6128+R6128)*INDEX(FTA_COEFFS,1,4)+(Q6127+R6127)*INDEX(FTA_COEFFS,1,5)+M6127*INDEX(FTA_COEFFS,1,6)+AC6131*AC6133</f>
        <v>#N/A</v>
      </c>
      <c r="AI6128" s="223" t="e">
        <f ca="1">INDEX(FTPCT_COEFFS,1,1)+P6128*INDEX(FTPCT_COEFFS,1,2)+F6128*INDEX(FTPCT_COEFFS,1,3)+G6127*INDEX(FTPCT_COEFFS,1,4)+AD6131*AD6133</f>
        <v>#N/A</v>
      </c>
      <c r="AJ6128" s="338" t="e">
        <f t="shared" ca="1" si="10587"/>
        <v>#N/A</v>
      </c>
      <c r="AK6128" s="55"/>
      <c r="AL6128" s="55"/>
      <c r="AM6128" s="55"/>
      <c r="AN6128" s="55"/>
      <c r="AO6128" s="55"/>
      <c r="AP6128" s="55"/>
      <c r="AQ6128" s="55"/>
      <c r="AR6128" s="55"/>
    </row>
    <row r="6129" spans="1:45" x14ac:dyDescent="0.3">
      <c r="A6129" s="54" t="e">
        <f ca="1">IF(D6127&gt;(D6128+(AVERAGE(V6127,W6127)-AVERAGE(V6128,W6128))/2)+2.5,C6127,IF(D6128&gt;(D6127+(AVERAGE(V6128,W6128)-AVERAGE(V6127,W6127))/2)+2.5,C6128,"Close"))</f>
        <v>#N/A</v>
      </c>
      <c r="B6129" s="64" t="e">
        <f ca="1">IF(D6128&gt;D6127,C6128,C6127)</f>
        <v>#N/A</v>
      </c>
      <c r="D6129" s="56"/>
      <c r="X6129" s="55"/>
      <c r="Y6129" s="55"/>
      <c r="Z6129" s="55"/>
      <c r="AA6129" s="55"/>
      <c r="AB6129" s="55"/>
      <c r="AC6129" s="337"/>
      <c r="AD6129" s="337"/>
      <c r="AE6129" s="337"/>
      <c r="AF6129" s="337"/>
      <c r="AG6129" s="337"/>
      <c r="AH6129" s="337"/>
      <c r="AI6129" s="337"/>
      <c r="AJ6129" s="337"/>
      <c r="AK6129" s="337"/>
      <c r="AL6129" s="337"/>
      <c r="AM6129" s="55"/>
      <c r="AN6129" s="55"/>
      <c r="AO6129" s="55"/>
      <c r="AP6129" s="55"/>
      <c r="AQ6129" s="55"/>
      <c r="AR6129" s="55"/>
      <c r="AS6129" s="55"/>
    </row>
    <row r="6130" spans="1:45" x14ac:dyDescent="0.3">
      <c r="X6130" s="54" t="s">
        <v>1305</v>
      </c>
      <c r="Y6130" s="54" t="s">
        <v>128</v>
      </c>
      <c r="Z6130" s="54" t="s">
        <v>157</v>
      </c>
      <c r="AA6130" s="54" t="s">
        <v>151</v>
      </c>
      <c r="AB6130" s="54" t="s">
        <v>1327</v>
      </c>
      <c r="AC6130" s="54" t="s">
        <v>129</v>
      </c>
      <c r="AD6130" s="54" t="s">
        <v>116</v>
      </c>
      <c r="AE6130" s="54"/>
      <c r="AF6130" s="54"/>
      <c r="AG6130" s="54"/>
      <c r="AH6130" s="54"/>
      <c r="AI6130" s="54"/>
      <c r="AJ6130" s="54"/>
      <c r="AK6130" s="54"/>
      <c r="AL6130" s="54"/>
      <c r="AM6130" s="54"/>
      <c r="AN6130" s="54"/>
      <c r="AO6130" s="54"/>
      <c r="AP6130" s="54"/>
      <c r="AQ6130" s="54"/>
      <c r="AR6130" s="54"/>
      <c r="AS6130" s="54"/>
    </row>
    <row r="6131" spans="1:45" x14ac:dyDescent="0.3">
      <c r="X6131" s="54"/>
      <c r="Y6131" s="54">
        <f t="shared" ref="Y6131:AD6131" si="10590">Y6124</f>
        <v>6.4436999999999998</v>
      </c>
      <c r="Z6131" s="54">
        <f t="shared" si="10590"/>
        <v>4.9371</v>
      </c>
      <c r="AA6131" s="54">
        <f t="shared" si="10590"/>
        <v>11.350300000000001</v>
      </c>
      <c r="AB6131" s="54">
        <f t="shared" si="10590"/>
        <v>7.1900000000000006E-2</v>
      </c>
      <c r="AC6131" s="54">
        <f t="shared" si="10590"/>
        <v>6.2766000000000002</v>
      </c>
      <c r="AD6131" s="54">
        <f t="shared" si="10590"/>
        <v>11.042999999999999</v>
      </c>
      <c r="AE6131" s="54"/>
      <c r="AF6131" s="336"/>
      <c r="AG6131" s="336"/>
      <c r="AH6131" s="336"/>
      <c r="AI6131" s="54"/>
      <c r="AJ6131" s="54"/>
      <c r="AK6131" s="54"/>
      <c r="AL6131" s="54"/>
      <c r="AM6131" s="54"/>
      <c r="AN6131" s="54"/>
      <c r="AO6131" s="54"/>
      <c r="AP6131" s="54"/>
      <c r="AQ6131" s="54"/>
      <c r="AR6131" s="54"/>
      <c r="AS6131" s="54"/>
    </row>
    <row r="6132" spans="1:45" x14ac:dyDescent="0.3">
      <c r="D6132" s="56"/>
      <c r="X6132" s="336"/>
      <c r="Y6132" s="336">
        <f t="shared" ref="Y6132:AD6195" ca="1" si="10591">1.5*RAND()^2*IF(RAND()&gt;0.5,1,-1)</f>
        <v>-0.18330754194510246</v>
      </c>
      <c r="Z6132" s="336">
        <f t="shared" ca="1" si="10591"/>
        <v>-0.42904928656937025</v>
      </c>
      <c r="AA6132" s="336">
        <f t="shared" ca="1" si="10591"/>
        <v>8.4366404182401891E-2</v>
      </c>
      <c r="AB6132" s="336">
        <f t="shared" ca="1" si="10591"/>
        <v>1.4789363490161684</v>
      </c>
      <c r="AC6132" s="336">
        <f t="shared" ca="1" si="10591"/>
        <v>1.1869340839700067</v>
      </c>
      <c r="AD6132" s="336">
        <f t="shared" ca="1" si="10591"/>
        <v>-3.8442149039902049E-2</v>
      </c>
      <c r="AE6132" s="336"/>
      <c r="AF6132" s="336"/>
      <c r="AG6132" s="336"/>
      <c r="AH6132" s="336"/>
      <c r="AI6132" s="54"/>
      <c r="AJ6132" s="54"/>
      <c r="AK6132" s="54"/>
      <c r="AL6132" s="336"/>
      <c r="AM6132" s="336"/>
      <c r="AN6132" s="336"/>
      <c r="AO6132" s="336"/>
      <c r="AP6132" s="54"/>
      <c r="AQ6132" s="336"/>
      <c r="AR6132" s="336"/>
      <c r="AS6132" s="336"/>
    </row>
    <row r="6133" spans="1:45" x14ac:dyDescent="0.3">
      <c r="C6133" s="54"/>
      <c r="D6133" s="56"/>
      <c r="Y6133" s="336">
        <f t="shared" ca="1" si="10591"/>
        <v>-9.1877600908440521E-2</v>
      </c>
      <c r="Z6133" s="336">
        <f t="shared" ca="1" si="10591"/>
        <v>-0.65126901749300203</v>
      </c>
      <c r="AA6133" s="336">
        <f t="shared" ca="1" si="10591"/>
        <v>1.8318215844478368E-2</v>
      </c>
      <c r="AB6133" s="336">
        <f t="shared" ca="1" si="10591"/>
        <v>0.2082755742610638</v>
      </c>
      <c r="AC6133" s="336">
        <f t="shared" ca="1" si="10591"/>
        <v>-0.32214361446231471</v>
      </c>
      <c r="AD6133" s="336">
        <f t="shared" ca="1" si="10591"/>
        <v>1.0581149856835343</v>
      </c>
      <c r="AE6133" s="55"/>
      <c r="AF6133" s="55"/>
      <c r="AG6133" s="55"/>
      <c r="AH6133" s="55"/>
      <c r="AI6133" s="55"/>
      <c r="AJ6133" s="55"/>
      <c r="AK6133" s="55"/>
      <c r="AL6133" s="55"/>
      <c r="AM6133" s="55"/>
      <c r="AN6133" s="55"/>
      <c r="AO6133" s="55"/>
      <c r="AP6133" s="55"/>
      <c r="AQ6133" s="55"/>
      <c r="AR6133" s="55"/>
      <c r="AS6133" s="55"/>
    </row>
    <row r="6134" spans="1:45" x14ac:dyDescent="0.3">
      <c r="B6134" s="54" t="s">
        <v>172</v>
      </c>
      <c r="C6134" s="53">
        <f>C6127</f>
        <v>0</v>
      </c>
      <c r="D6134" s="56" t="e">
        <f t="shared" ref="D6134:D6135" ca="1" si="10592">AJ6134</f>
        <v>#N/A</v>
      </c>
      <c r="E6134" s="52" t="e">
        <f t="shared" ref="E6134:W6134" si="10593">E6127</f>
        <v>#N/A</v>
      </c>
      <c r="F6134" s="52" t="e">
        <f t="shared" si="10593"/>
        <v>#N/A</v>
      </c>
      <c r="G6134" s="52" t="e">
        <f t="shared" si="10593"/>
        <v>#N/A</v>
      </c>
      <c r="H6134" s="52" t="e">
        <f t="shared" si="10593"/>
        <v>#N/A</v>
      </c>
      <c r="I6134" s="52" t="e">
        <f t="shared" si="10593"/>
        <v>#N/A</v>
      </c>
      <c r="J6134" s="52" t="e">
        <f t="shared" si="10593"/>
        <v>#N/A</v>
      </c>
      <c r="K6134" s="52" t="e">
        <f t="shared" si="10593"/>
        <v>#N/A</v>
      </c>
      <c r="L6134" s="52" t="e">
        <f t="shared" si="10593"/>
        <v>#N/A</v>
      </c>
      <c r="M6134" s="52" t="e">
        <f t="shared" si="10593"/>
        <v>#N/A</v>
      </c>
      <c r="N6134" s="52" t="e">
        <f t="shared" si="10593"/>
        <v>#N/A</v>
      </c>
      <c r="O6134" s="52" t="e">
        <f t="shared" si="10593"/>
        <v>#N/A</v>
      </c>
      <c r="P6134" s="52" t="e">
        <f t="shared" si="10593"/>
        <v>#N/A</v>
      </c>
      <c r="Q6134" s="52" t="e">
        <f t="shared" si="10593"/>
        <v>#N/A</v>
      </c>
      <c r="R6134" s="52" t="e">
        <f t="shared" si="10593"/>
        <v>#N/A</v>
      </c>
      <c r="S6134" s="52" t="e">
        <f t="shared" si="10593"/>
        <v>#N/A</v>
      </c>
      <c r="T6134" s="52" t="e">
        <f t="shared" si="10593"/>
        <v>#N/A</v>
      </c>
      <c r="U6134" s="52" t="e">
        <f t="shared" si="10593"/>
        <v>#N/A</v>
      </c>
      <c r="V6134" s="52" t="e">
        <f t="shared" si="10593"/>
        <v>#N/A</v>
      </c>
      <c r="W6134" s="52" t="e">
        <f t="shared" si="10593"/>
        <v>#N/A</v>
      </c>
      <c r="X6134" s="55" t="e">
        <f t="shared" ref="X6134:X6135" si="10594">(H6134-(O6134*P6134)/100-3*(J6134*K6134)/100)/2</f>
        <v>#N/A</v>
      </c>
      <c r="Y6134" s="55" t="e">
        <f t="shared" ref="Y6134:Y6135" si="10595">SUM(X6134,(J6134*K6134/100))/(F6134/100)</f>
        <v>#N/A</v>
      </c>
      <c r="Z6134" s="55" t="e">
        <f t="shared" ref="Z6134" si="10596">U6134*0.5+U6135*0.5</f>
        <v>#N/A</v>
      </c>
      <c r="AA6134" s="55" t="e">
        <f t="shared" ref="AA6134:AA6135" si="10597">J6134/Y6134</f>
        <v>#N/A</v>
      </c>
      <c r="AB6134" s="336" t="e">
        <f t="shared" ref="AB6134:AB6135" si="10598">X6134/(Y6134-J6134)</f>
        <v>#N/A</v>
      </c>
      <c r="AC6134" s="223" t="e">
        <f ca="1">INDEX(FGA_COEFFS,1,1)+Z6134*INDEX(FGA_COEFFS,1,2)+Y6134*INDEX(FGA_COEFFS,1,3)+R6134*INDEX(FGA_COEFFS,1,4)+Q6135*INDEX(FGA_COEFFS,1,5)+S6134*INDEX(FGA_COEFFS,1,6)+T6135*INDEX(FGA_COEFFS,1,7)+M6135*INDEX(FGA_COEFFS,1,8)+Y6138*Y6139</f>
        <v>#N/A</v>
      </c>
      <c r="AD6134" s="223" t="e">
        <f ca="1">INDEX(THREEPTA_COEFFS,1,1)+AC6134*INDEX(THREEPTA_COEFFS,1,2)+J6134*INDEX(THREEPTA_COEFFS,1,3)+AA6134*INDEX(THREEPTA_COEFFS,1,4)+K6134*INDEX(THREEPTA_COEFFS,1,5)+L6135*INDEX(THREEPTA_COEFFS,1,6)+Z6138*Z6139</f>
        <v>#N/A</v>
      </c>
      <c r="AE6134" s="223" t="e">
        <f ca="1">INDEX(THREEPTPCT_COEFFS,1,1)+K6134*INDEX(THREEPTPCT_COEFFS,1,2)+L6135*INDEX(THREEPTPCT_COEFFS,1,3)+AA6138*AA6139</f>
        <v>#N/A</v>
      </c>
      <c r="AF6134" s="55" t="e">
        <f t="shared" ref="AF6134:AF6135" ca="1" si="10599">AC6134-AD6134</f>
        <v>#N/A</v>
      </c>
      <c r="AG6134" s="223" t="e">
        <f ca="1">INDEX(TWOPTPCT_COEFFS,1,1)+AB6134*INDEX(TWOPTPCT_COEFFS,1,2)+I6135*INDEX(TWOPTPCT_COEFFS,1,3)+G6135*INDEX(TWOPTPCT_COEFFS,1,4)+L6135*INDEX(TWOPTPCT_COEFFS,1,5)+AB6138*AB6139</f>
        <v>#N/A</v>
      </c>
      <c r="AH6134" s="223" t="e">
        <f ca="1">INDEX(FTA_COEFFS,1,1)+O6134*INDEX(FTA_COEFFS,1,2)+N6135*INDEX(FTA_COEFFS,1,3)+(Q6134+R6134)*INDEX(FTA_COEFFS,1,4)+(Q6135+R6135)*INDEX(FTA_COEFFS,1,5)+M6135*INDEX(FTA_COEFFS,1,6)+AC6138*AC6139</f>
        <v>#N/A</v>
      </c>
      <c r="AI6134" s="223" t="e">
        <f ca="1">INDEX(FTPCT_COEFFS,1,1)+P6134*INDEX(FTPCT_COEFFS,1,2)+F6134*INDEX(FTPCT_COEFFS,1,3)+G6135*INDEX(FTPCT_COEFFS,1,4)+AD6138*AD6139</f>
        <v>#N/A</v>
      </c>
      <c r="AJ6134" s="338" t="e">
        <f t="shared" ref="AJ6134:AJ6135" ca="1" si="10600">AD6134*AE6134/100+AF6134*AG6134+AH6134*AI6134/100</f>
        <v>#N/A</v>
      </c>
      <c r="AK6134" s="55"/>
      <c r="AL6134" s="55"/>
      <c r="AM6134" s="55"/>
      <c r="AN6134" s="55"/>
      <c r="AO6134" s="55"/>
      <c r="AP6134" s="55"/>
      <c r="AQ6134" s="55"/>
      <c r="AR6134" s="55"/>
    </row>
    <row r="6135" spans="1:45" x14ac:dyDescent="0.3">
      <c r="B6135" s="54" t="s">
        <v>175</v>
      </c>
      <c r="C6135" s="54">
        <f>C6128</f>
        <v>0</v>
      </c>
      <c r="D6135" s="56" t="e">
        <f t="shared" ca="1" si="10592"/>
        <v>#N/A</v>
      </c>
      <c r="E6135" s="52" t="e">
        <f t="shared" ref="E6135:W6135" si="10601">E6128</f>
        <v>#N/A</v>
      </c>
      <c r="F6135" s="52" t="e">
        <f t="shared" si="10601"/>
        <v>#N/A</v>
      </c>
      <c r="G6135" s="52" t="e">
        <f t="shared" si="10601"/>
        <v>#N/A</v>
      </c>
      <c r="H6135" s="52" t="e">
        <f t="shared" si="10601"/>
        <v>#N/A</v>
      </c>
      <c r="I6135" s="52" t="e">
        <f t="shared" si="10601"/>
        <v>#N/A</v>
      </c>
      <c r="J6135" s="52" t="e">
        <f t="shared" si="10601"/>
        <v>#N/A</v>
      </c>
      <c r="K6135" s="52" t="e">
        <f t="shared" si="10601"/>
        <v>#N/A</v>
      </c>
      <c r="L6135" s="52" t="e">
        <f t="shared" si="10601"/>
        <v>#N/A</v>
      </c>
      <c r="M6135" s="52" t="e">
        <f t="shared" si="10601"/>
        <v>#N/A</v>
      </c>
      <c r="N6135" s="52" t="e">
        <f t="shared" si="10601"/>
        <v>#N/A</v>
      </c>
      <c r="O6135" s="52" t="e">
        <f t="shared" si="10601"/>
        <v>#N/A</v>
      </c>
      <c r="P6135" s="52" t="e">
        <f t="shared" si="10601"/>
        <v>#N/A</v>
      </c>
      <c r="Q6135" s="52" t="e">
        <f t="shared" si="10601"/>
        <v>#N/A</v>
      </c>
      <c r="R6135" s="52" t="e">
        <f t="shared" si="10601"/>
        <v>#N/A</v>
      </c>
      <c r="S6135" s="52" t="e">
        <f t="shared" si="10601"/>
        <v>#N/A</v>
      </c>
      <c r="T6135" s="52" t="e">
        <f t="shared" si="10601"/>
        <v>#N/A</v>
      </c>
      <c r="U6135" s="52" t="e">
        <f t="shared" si="10601"/>
        <v>#N/A</v>
      </c>
      <c r="V6135" s="52" t="e">
        <f t="shared" si="10601"/>
        <v>#N/A</v>
      </c>
      <c r="W6135" s="52" t="e">
        <f t="shared" si="10601"/>
        <v>#N/A</v>
      </c>
      <c r="X6135" s="55" t="e">
        <f t="shared" si="10594"/>
        <v>#N/A</v>
      </c>
      <c r="Y6135" s="55" t="e">
        <f t="shared" si="10595"/>
        <v>#N/A</v>
      </c>
      <c r="Z6135" s="55" t="e">
        <f t="shared" ref="Z6135" si="10602">Z6134</f>
        <v>#N/A</v>
      </c>
      <c r="AA6135" s="55" t="e">
        <f t="shared" si="10597"/>
        <v>#N/A</v>
      </c>
      <c r="AB6135" s="336" t="e">
        <f t="shared" si="10598"/>
        <v>#N/A</v>
      </c>
      <c r="AC6135" s="223" t="e">
        <f ca="1">INDEX(FGA_COEFFS,1,1)+Z6135*INDEX(FGA_COEFFS,1,2)+Y6135*INDEX(FGA_COEFFS,1,3)+R6135*INDEX(FGA_COEFFS,1,4)+Q6134*INDEX(FGA_COEFFS,1,5)+S6135*INDEX(FGA_COEFFS,1,6)+T6134*INDEX(FGA_COEFFS,1,7)+M6134*INDEX(FGA_COEFFS,1,8)+Y6138*Y6140</f>
        <v>#N/A</v>
      </c>
      <c r="AD6135" s="223" t="e">
        <f ca="1">INDEX(THREEPTA_COEFFS,1,1)+AC6135*INDEX(THREEPTA_COEFFS,1,2)+J6135*INDEX(THREEPTA_COEFFS,1,3)+AA6135*INDEX(THREEPTA_COEFFS,1,4)+K6135*INDEX(THREEPTA_COEFFS,1,5)+L6134*INDEX(THREEPTA_COEFFS,1,6)+Z6138*Z6140</f>
        <v>#N/A</v>
      </c>
      <c r="AE6135" s="223" t="e">
        <f ca="1">INDEX(THREEPTPCT_COEFFS,1,1)+K6135*INDEX(THREEPTPCT_COEFFS,1,2)+L6134*INDEX(THREEPTPCT_COEFFS,1,3)+AA6138*AA6140</f>
        <v>#N/A</v>
      </c>
      <c r="AF6135" s="55" t="e">
        <f t="shared" ca="1" si="10599"/>
        <v>#N/A</v>
      </c>
      <c r="AG6135" s="223" t="e">
        <f ca="1">INDEX(TWOPTPCT_COEFFS,1,1)+AB6135*INDEX(TWOPTPCT_COEFFS,1,2)+I6134*INDEX(TWOPTPCT_COEFFS,1,3)+G6134*INDEX(TWOPTPCT_COEFFS,1,4)+L6134*INDEX(TWOPTPCT_COEFFS,1,5)+AB6138*AB6140</f>
        <v>#N/A</v>
      </c>
      <c r="AH6135" s="223" t="e">
        <f ca="1">INDEX(FTA_COEFFS,1,1)+O6135*INDEX(FTA_COEFFS,1,2)+N6134*INDEX(FTA_COEFFS,1,3)+(Q6135+R6135)*INDEX(FTA_COEFFS,1,4)+(Q6134+R6134)*INDEX(FTA_COEFFS,1,5)+M6134*INDEX(FTA_COEFFS,1,6)+AC6138*AC6140</f>
        <v>#N/A</v>
      </c>
      <c r="AI6135" s="223" t="e">
        <f ca="1">INDEX(FTPCT_COEFFS,1,1)+P6135*INDEX(FTPCT_COEFFS,1,2)+F6135*INDEX(FTPCT_COEFFS,1,3)+G6134*INDEX(FTPCT_COEFFS,1,4)+AD6138*AD6140</f>
        <v>#N/A</v>
      </c>
      <c r="AJ6135" s="338" t="e">
        <f t="shared" ca="1" si="10600"/>
        <v>#N/A</v>
      </c>
      <c r="AK6135" s="55"/>
      <c r="AL6135" s="55"/>
      <c r="AM6135" s="55"/>
      <c r="AN6135" s="55"/>
      <c r="AO6135" s="55"/>
      <c r="AP6135" s="55"/>
      <c r="AQ6135" s="55"/>
      <c r="AR6135" s="55"/>
    </row>
    <row r="6136" spans="1:45" x14ac:dyDescent="0.3">
      <c r="A6136" s="54" t="e">
        <f ca="1">IF(D6134&gt;(D6135+(AVERAGE(V6134,W6134)-AVERAGE(V6135,W6135))/2)+2.5,C6134,IF(D6135&gt;(D6134+(AVERAGE(V6135,W6135)-AVERAGE(V6134,W6134))/2)+2.5,C6135,"Close"))</f>
        <v>#N/A</v>
      </c>
      <c r="B6136" s="64" t="e">
        <f ca="1">IF(D6135&gt;D6134,C6135,C6134)</f>
        <v>#N/A</v>
      </c>
      <c r="D6136" s="56"/>
      <c r="X6136" s="55"/>
      <c r="Y6136" s="55"/>
      <c r="Z6136" s="55"/>
      <c r="AA6136" s="55"/>
      <c r="AB6136" s="55"/>
      <c r="AC6136" s="337"/>
      <c r="AD6136" s="337"/>
      <c r="AE6136" s="337"/>
      <c r="AF6136" s="337"/>
      <c r="AG6136" s="337"/>
      <c r="AH6136" s="337"/>
      <c r="AI6136" s="337"/>
      <c r="AJ6136" s="337"/>
      <c r="AK6136" s="337"/>
      <c r="AL6136" s="337"/>
      <c r="AM6136" s="55"/>
      <c r="AN6136" s="55"/>
      <c r="AO6136" s="55"/>
      <c r="AP6136" s="55"/>
      <c r="AQ6136" s="55"/>
      <c r="AR6136" s="55"/>
      <c r="AS6136" s="55"/>
    </row>
    <row r="6137" spans="1:45" x14ac:dyDescent="0.3">
      <c r="X6137" s="54" t="s">
        <v>1305</v>
      </c>
      <c r="Y6137" s="54" t="s">
        <v>128</v>
      </c>
      <c r="Z6137" s="54" t="s">
        <v>157</v>
      </c>
      <c r="AA6137" s="54" t="s">
        <v>151</v>
      </c>
      <c r="AB6137" s="54" t="s">
        <v>1327</v>
      </c>
      <c r="AC6137" s="54" t="s">
        <v>129</v>
      </c>
      <c r="AD6137" s="54" t="s">
        <v>116</v>
      </c>
      <c r="AE6137" s="54"/>
      <c r="AF6137" s="54"/>
      <c r="AG6137" s="54"/>
      <c r="AH6137" s="54"/>
      <c r="AI6137" s="54"/>
      <c r="AJ6137" s="54"/>
      <c r="AK6137" s="54"/>
      <c r="AL6137" s="54"/>
      <c r="AM6137" s="54"/>
      <c r="AN6137" s="54"/>
      <c r="AO6137" s="54"/>
      <c r="AP6137" s="54"/>
      <c r="AQ6137" s="54"/>
      <c r="AR6137" s="54"/>
      <c r="AS6137" s="54"/>
    </row>
    <row r="6138" spans="1:45" x14ac:dyDescent="0.3">
      <c r="X6138" s="54"/>
      <c r="Y6138" s="54">
        <f t="shared" ref="Y6138:AD6138" si="10603">Y6131</f>
        <v>6.4436999999999998</v>
      </c>
      <c r="Z6138" s="54">
        <f t="shared" si="10603"/>
        <v>4.9371</v>
      </c>
      <c r="AA6138" s="54">
        <f t="shared" si="10603"/>
        <v>11.350300000000001</v>
      </c>
      <c r="AB6138" s="54">
        <f t="shared" si="10603"/>
        <v>7.1900000000000006E-2</v>
      </c>
      <c r="AC6138" s="54">
        <f t="shared" si="10603"/>
        <v>6.2766000000000002</v>
      </c>
      <c r="AD6138" s="54">
        <f t="shared" si="10603"/>
        <v>11.042999999999999</v>
      </c>
      <c r="AE6138" s="54"/>
      <c r="AF6138" s="336"/>
      <c r="AG6138" s="336"/>
      <c r="AH6138" s="336"/>
      <c r="AI6138" s="54"/>
      <c r="AJ6138" s="54"/>
      <c r="AK6138" s="54"/>
      <c r="AL6138" s="54"/>
      <c r="AM6138" s="54"/>
      <c r="AN6138" s="54"/>
      <c r="AO6138" s="54"/>
      <c r="AP6138" s="54"/>
      <c r="AQ6138" s="54"/>
      <c r="AR6138" s="54"/>
      <c r="AS6138" s="54"/>
    </row>
    <row r="6139" spans="1:45" x14ac:dyDescent="0.3">
      <c r="D6139" s="56"/>
      <c r="X6139" s="336"/>
      <c r="Y6139" s="336">
        <f t="shared" ca="1" si="10591"/>
        <v>-1.2913973297062218</v>
      </c>
      <c r="Z6139" s="336">
        <f t="shared" ca="1" si="10591"/>
        <v>0.58153442558380131</v>
      </c>
      <c r="AA6139" s="336">
        <f t="shared" ca="1" si="10591"/>
        <v>0.47572637610948343</v>
      </c>
      <c r="AB6139" s="336">
        <f t="shared" ca="1" si="10591"/>
        <v>-2.2917396359474252E-2</v>
      </c>
      <c r="AC6139" s="336">
        <f t="shared" ca="1" si="10591"/>
        <v>-0.52250892151576878</v>
      </c>
      <c r="AD6139" s="336">
        <f t="shared" ca="1" si="10591"/>
        <v>-4.9284827697140786E-3</v>
      </c>
      <c r="AE6139" s="336"/>
      <c r="AF6139" s="336"/>
      <c r="AG6139" s="336"/>
      <c r="AH6139" s="336"/>
      <c r="AI6139" s="54"/>
      <c r="AJ6139" s="54"/>
      <c r="AK6139" s="54"/>
      <c r="AL6139" s="336"/>
      <c r="AM6139" s="336"/>
      <c r="AN6139" s="336"/>
      <c r="AO6139" s="336"/>
      <c r="AP6139" s="54"/>
      <c r="AQ6139" s="336"/>
      <c r="AR6139" s="336"/>
      <c r="AS6139" s="336"/>
    </row>
    <row r="6140" spans="1:45" x14ac:dyDescent="0.3">
      <c r="C6140" s="54"/>
      <c r="D6140" s="56"/>
      <c r="Y6140" s="336">
        <f t="shared" ca="1" si="10591"/>
        <v>0.52048443507364861</v>
      </c>
      <c r="Z6140" s="336">
        <f t="shared" ca="1" si="10591"/>
        <v>7.5582872239586429E-2</v>
      </c>
      <c r="AA6140" s="336">
        <f t="shared" ca="1" si="10591"/>
        <v>0.26700059290563738</v>
      </c>
      <c r="AB6140" s="336">
        <f t="shared" ca="1" si="10591"/>
        <v>-2.9287968158145928E-2</v>
      </c>
      <c r="AC6140" s="336">
        <f t="shared" ca="1" si="10591"/>
        <v>-0.53771075566436277</v>
      </c>
      <c r="AD6140" s="336">
        <f t="shared" ca="1" si="10591"/>
        <v>-1.064295718286743</v>
      </c>
      <c r="AE6140" s="55"/>
      <c r="AF6140" s="55"/>
      <c r="AG6140" s="55"/>
      <c r="AH6140" s="55"/>
      <c r="AI6140" s="55"/>
      <c r="AJ6140" s="55"/>
      <c r="AK6140" s="55"/>
      <c r="AL6140" s="55"/>
      <c r="AM6140" s="55"/>
      <c r="AN6140" s="55"/>
      <c r="AO6140" s="55"/>
      <c r="AP6140" s="55"/>
      <c r="AQ6140" s="55"/>
      <c r="AR6140" s="55"/>
      <c r="AS6140" s="55"/>
    </row>
    <row r="6141" spans="1:45" x14ac:dyDescent="0.3">
      <c r="B6141" s="54" t="s">
        <v>172</v>
      </c>
      <c r="C6141" s="53">
        <f>C6134</f>
        <v>0</v>
      </c>
      <c r="D6141" s="56" t="e">
        <f t="shared" ref="D6141:D6142" ca="1" si="10604">AJ6141</f>
        <v>#N/A</v>
      </c>
      <c r="E6141" s="52" t="e">
        <f t="shared" ref="E6141:W6141" si="10605">E6134</f>
        <v>#N/A</v>
      </c>
      <c r="F6141" s="52" t="e">
        <f t="shared" si="10605"/>
        <v>#N/A</v>
      </c>
      <c r="G6141" s="52" t="e">
        <f t="shared" si="10605"/>
        <v>#N/A</v>
      </c>
      <c r="H6141" s="52" t="e">
        <f t="shared" si="10605"/>
        <v>#N/A</v>
      </c>
      <c r="I6141" s="52" t="e">
        <f t="shared" si="10605"/>
        <v>#N/A</v>
      </c>
      <c r="J6141" s="52" t="e">
        <f t="shared" si="10605"/>
        <v>#N/A</v>
      </c>
      <c r="K6141" s="52" t="e">
        <f t="shared" si="10605"/>
        <v>#N/A</v>
      </c>
      <c r="L6141" s="52" t="e">
        <f t="shared" si="10605"/>
        <v>#N/A</v>
      </c>
      <c r="M6141" s="52" t="e">
        <f t="shared" si="10605"/>
        <v>#N/A</v>
      </c>
      <c r="N6141" s="52" t="e">
        <f t="shared" si="10605"/>
        <v>#N/A</v>
      </c>
      <c r="O6141" s="52" t="e">
        <f t="shared" si="10605"/>
        <v>#N/A</v>
      </c>
      <c r="P6141" s="52" t="e">
        <f t="shared" si="10605"/>
        <v>#N/A</v>
      </c>
      <c r="Q6141" s="52" t="e">
        <f t="shared" si="10605"/>
        <v>#N/A</v>
      </c>
      <c r="R6141" s="52" t="e">
        <f t="shared" si="10605"/>
        <v>#N/A</v>
      </c>
      <c r="S6141" s="52" t="e">
        <f t="shared" si="10605"/>
        <v>#N/A</v>
      </c>
      <c r="T6141" s="52" t="e">
        <f t="shared" si="10605"/>
        <v>#N/A</v>
      </c>
      <c r="U6141" s="52" t="e">
        <f t="shared" si="10605"/>
        <v>#N/A</v>
      </c>
      <c r="V6141" s="52" t="e">
        <f t="shared" si="10605"/>
        <v>#N/A</v>
      </c>
      <c r="W6141" s="52" t="e">
        <f t="shared" si="10605"/>
        <v>#N/A</v>
      </c>
      <c r="X6141" s="55" t="e">
        <f t="shared" ref="X6141:X6142" si="10606">(H6141-(O6141*P6141)/100-3*(J6141*K6141)/100)/2</f>
        <v>#N/A</v>
      </c>
      <c r="Y6141" s="55" t="e">
        <f t="shared" ref="Y6141:Y6142" si="10607">SUM(X6141,(J6141*K6141/100))/(F6141/100)</f>
        <v>#N/A</v>
      </c>
      <c r="Z6141" s="55" t="e">
        <f t="shared" ref="Z6141" si="10608">U6141*0.5+U6142*0.5</f>
        <v>#N/A</v>
      </c>
      <c r="AA6141" s="55" t="e">
        <f t="shared" ref="AA6141:AA6142" si="10609">J6141/Y6141</f>
        <v>#N/A</v>
      </c>
      <c r="AB6141" s="336" t="e">
        <f t="shared" ref="AB6141:AB6142" si="10610">X6141/(Y6141-J6141)</f>
        <v>#N/A</v>
      </c>
      <c r="AC6141" s="223" t="e">
        <f ca="1">INDEX(FGA_COEFFS,1,1)+Z6141*INDEX(FGA_COEFFS,1,2)+Y6141*INDEX(FGA_COEFFS,1,3)+R6141*INDEX(FGA_COEFFS,1,4)+Q6142*INDEX(FGA_COEFFS,1,5)+S6141*INDEX(FGA_COEFFS,1,6)+T6142*INDEX(FGA_COEFFS,1,7)+M6142*INDEX(FGA_COEFFS,1,8)+Y6145*Y6146</f>
        <v>#N/A</v>
      </c>
      <c r="AD6141" s="223" t="e">
        <f ca="1">INDEX(THREEPTA_COEFFS,1,1)+AC6141*INDEX(THREEPTA_COEFFS,1,2)+J6141*INDEX(THREEPTA_COEFFS,1,3)+AA6141*INDEX(THREEPTA_COEFFS,1,4)+K6141*INDEX(THREEPTA_COEFFS,1,5)+L6142*INDEX(THREEPTA_COEFFS,1,6)+Z6145*Z6146</f>
        <v>#N/A</v>
      </c>
      <c r="AE6141" s="223" t="e">
        <f ca="1">INDEX(THREEPTPCT_COEFFS,1,1)+K6141*INDEX(THREEPTPCT_COEFFS,1,2)+L6142*INDEX(THREEPTPCT_COEFFS,1,3)+AA6145*AA6146</f>
        <v>#N/A</v>
      </c>
      <c r="AF6141" s="55" t="e">
        <f t="shared" ref="AF6141:AF6142" ca="1" si="10611">AC6141-AD6141</f>
        <v>#N/A</v>
      </c>
      <c r="AG6141" s="223" t="e">
        <f ca="1">INDEX(TWOPTPCT_COEFFS,1,1)+AB6141*INDEX(TWOPTPCT_COEFFS,1,2)+I6142*INDEX(TWOPTPCT_COEFFS,1,3)+G6142*INDEX(TWOPTPCT_COEFFS,1,4)+L6142*INDEX(TWOPTPCT_COEFFS,1,5)+AB6145*AB6146</f>
        <v>#N/A</v>
      </c>
      <c r="AH6141" s="223" t="e">
        <f ca="1">INDEX(FTA_COEFFS,1,1)+O6141*INDEX(FTA_COEFFS,1,2)+N6142*INDEX(FTA_COEFFS,1,3)+(Q6141+R6141)*INDEX(FTA_COEFFS,1,4)+(Q6142+R6142)*INDEX(FTA_COEFFS,1,5)+M6142*INDEX(FTA_COEFFS,1,6)+AC6145*AC6146</f>
        <v>#N/A</v>
      </c>
      <c r="AI6141" s="223" t="e">
        <f ca="1">INDEX(FTPCT_COEFFS,1,1)+P6141*INDEX(FTPCT_COEFFS,1,2)+F6141*INDEX(FTPCT_COEFFS,1,3)+G6142*INDEX(FTPCT_COEFFS,1,4)+AD6145*AD6146</f>
        <v>#N/A</v>
      </c>
      <c r="AJ6141" s="338" t="e">
        <f t="shared" ref="AJ6141:AJ6142" ca="1" si="10612">AD6141*AE6141/100+AF6141*AG6141+AH6141*AI6141/100</f>
        <v>#N/A</v>
      </c>
      <c r="AK6141" s="55"/>
      <c r="AL6141" s="55"/>
      <c r="AM6141" s="55"/>
      <c r="AN6141" s="55"/>
      <c r="AO6141" s="55"/>
      <c r="AP6141" s="55"/>
      <c r="AQ6141" s="55"/>
      <c r="AR6141" s="55"/>
    </row>
    <row r="6142" spans="1:45" x14ac:dyDescent="0.3">
      <c r="B6142" s="54" t="s">
        <v>175</v>
      </c>
      <c r="C6142" s="54">
        <f>C6135</f>
        <v>0</v>
      </c>
      <c r="D6142" s="56" t="e">
        <f t="shared" ca="1" si="10604"/>
        <v>#N/A</v>
      </c>
      <c r="E6142" s="52" t="e">
        <f t="shared" ref="E6142:W6142" si="10613">E6135</f>
        <v>#N/A</v>
      </c>
      <c r="F6142" s="52" t="e">
        <f t="shared" si="10613"/>
        <v>#N/A</v>
      </c>
      <c r="G6142" s="52" t="e">
        <f t="shared" si="10613"/>
        <v>#N/A</v>
      </c>
      <c r="H6142" s="52" t="e">
        <f t="shared" si="10613"/>
        <v>#N/A</v>
      </c>
      <c r="I6142" s="52" t="e">
        <f t="shared" si="10613"/>
        <v>#N/A</v>
      </c>
      <c r="J6142" s="52" t="e">
        <f t="shared" si="10613"/>
        <v>#N/A</v>
      </c>
      <c r="K6142" s="52" t="e">
        <f t="shared" si="10613"/>
        <v>#N/A</v>
      </c>
      <c r="L6142" s="52" t="e">
        <f t="shared" si="10613"/>
        <v>#N/A</v>
      </c>
      <c r="M6142" s="52" t="e">
        <f t="shared" si="10613"/>
        <v>#N/A</v>
      </c>
      <c r="N6142" s="52" t="e">
        <f t="shared" si="10613"/>
        <v>#N/A</v>
      </c>
      <c r="O6142" s="52" t="e">
        <f t="shared" si="10613"/>
        <v>#N/A</v>
      </c>
      <c r="P6142" s="52" t="e">
        <f t="shared" si="10613"/>
        <v>#N/A</v>
      </c>
      <c r="Q6142" s="52" t="e">
        <f t="shared" si="10613"/>
        <v>#N/A</v>
      </c>
      <c r="R6142" s="52" t="e">
        <f t="shared" si="10613"/>
        <v>#N/A</v>
      </c>
      <c r="S6142" s="52" t="e">
        <f t="shared" si="10613"/>
        <v>#N/A</v>
      </c>
      <c r="T6142" s="52" t="e">
        <f t="shared" si="10613"/>
        <v>#N/A</v>
      </c>
      <c r="U6142" s="52" t="e">
        <f t="shared" si="10613"/>
        <v>#N/A</v>
      </c>
      <c r="V6142" s="52" t="e">
        <f t="shared" si="10613"/>
        <v>#N/A</v>
      </c>
      <c r="W6142" s="52" t="e">
        <f t="shared" si="10613"/>
        <v>#N/A</v>
      </c>
      <c r="X6142" s="55" t="e">
        <f t="shared" si="10606"/>
        <v>#N/A</v>
      </c>
      <c r="Y6142" s="55" t="e">
        <f t="shared" si="10607"/>
        <v>#N/A</v>
      </c>
      <c r="Z6142" s="55" t="e">
        <f t="shared" ref="Z6142" si="10614">Z6141</f>
        <v>#N/A</v>
      </c>
      <c r="AA6142" s="55" t="e">
        <f t="shared" si="10609"/>
        <v>#N/A</v>
      </c>
      <c r="AB6142" s="336" t="e">
        <f t="shared" si="10610"/>
        <v>#N/A</v>
      </c>
      <c r="AC6142" s="223" t="e">
        <f ca="1">INDEX(FGA_COEFFS,1,1)+Z6142*INDEX(FGA_COEFFS,1,2)+Y6142*INDEX(FGA_COEFFS,1,3)+R6142*INDEX(FGA_COEFFS,1,4)+Q6141*INDEX(FGA_COEFFS,1,5)+S6142*INDEX(FGA_COEFFS,1,6)+T6141*INDEX(FGA_COEFFS,1,7)+M6141*INDEX(FGA_COEFFS,1,8)+Y6145*Y6147</f>
        <v>#N/A</v>
      </c>
      <c r="AD6142" s="223" t="e">
        <f ca="1">INDEX(THREEPTA_COEFFS,1,1)+AC6142*INDEX(THREEPTA_COEFFS,1,2)+J6142*INDEX(THREEPTA_COEFFS,1,3)+AA6142*INDEX(THREEPTA_COEFFS,1,4)+K6142*INDEX(THREEPTA_COEFFS,1,5)+L6141*INDEX(THREEPTA_COEFFS,1,6)+Z6145*Z6147</f>
        <v>#N/A</v>
      </c>
      <c r="AE6142" s="223" t="e">
        <f ca="1">INDEX(THREEPTPCT_COEFFS,1,1)+K6142*INDEX(THREEPTPCT_COEFFS,1,2)+L6141*INDEX(THREEPTPCT_COEFFS,1,3)+AA6145*AA6147</f>
        <v>#N/A</v>
      </c>
      <c r="AF6142" s="55" t="e">
        <f t="shared" ca="1" si="10611"/>
        <v>#N/A</v>
      </c>
      <c r="AG6142" s="223" t="e">
        <f ca="1">INDEX(TWOPTPCT_COEFFS,1,1)+AB6142*INDEX(TWOPTPCT_COEFFS,1,2)+I6141*INDEX(TWOPTPCT_COEFFS,1,3)+G6141*INDEX(TWOPTPCT_COEFFS,1,4)+L6141*INDEX(TWOPTPCT_COEFFS,1,5)+AB6145*AB6147</f>
        <v>#N/A</v>
      </c>
      <c r="AH6142" s="223" t="e">
        <f ca="1">INDEX(FTA_COEFFS,1,1)+O6142*INDEX(FTA_COEFFS,1,2)+N6141*INDEX(FTA_COEFFS,1,3)+(Q6142+R6142)*INDEX(FTA_COEFFS,1,4)+(Q6141+R6141)*INDEX(FTA_COEFFS,1,5)+M6141*INDEX(FTA_COEFFS,1,6)+AC6145*AC6147</f>
        <v>#N/A</v>
      </c>
      <c r="AI6142" s="223" t="e">
        <f ca="1">INDEX(FTPCT_COEFFS,1,1)+P6142*INDEX(FTPCT_COEFFS,1,2)+F6142*INDEX(FTPCT_COEFFS,1,3)+G6141*INDEX(FTPCT_COEFFS,1,4)+AD6145*AD6147</f>
        <v>#N/A</v>
      </c>
      <c r="AJ6142" s="338" t="e">
        <f t="shared" ca="1" si="10612"/>
        <v>#N/A</v>
      </c>
      <c r="AK6142" s="55"/>
      <c r="AL6142" s="55"/>
      <c r="AM6142" s="55"/>
      <c r="AN6142" s="55"/>
      <c r="AO6142" s="55"/>
      <c r="AP6142" s="55"/>
      <c r="AQ6142" s="55"/>
      <c r="AR6142" s="55"/>
    </row>
    <row r="6143" spans="1:45" x14ac:dyDescent="0.3">
      <c r="A6143" s="54" t="e">
        <f ca="1">IF(D6141&gt;(D6142+(AVERAGE(V6141,W6141)-AVERAGE(V6142,W6142))/2)+2.5,C6141,IF(D6142&gt;(D6141+(AVERAGE(V6142,W6142)-AVERAGE(V6141,W6141))/2)+2.5,C6142,"Close"))</f>
        <v>#N/A</v>
      </c>
      <c r="B6143" s="64" t="e">
        <f ca="1">IF(D6142&gt;D6141,C6142,C6141)</f>
        <v>#N/A</v>
      </c>
      <c r="D6143" s="56"/>
      <c r="X6143" s="55"/>
      <c r="Y6143" s="55"/>
      <c r="Z6143" s="55"/>
      <c r="AA6143" s="55"/>
      <c r="AB6143" s="55"/>
      <c r="AC6143" s="337"/>
      <c r="AD6143" s="337"/>
      <c r="AE6143" s="337"/>
      <c r="AF6143" s="337"/>
      <c r="AG6143" s="337"/>
      <c r="AH6143" s="337"/>
      <c r="AI6143" s="337"/>
      <c r="AJ6143" s="337"/>
      <c r="AK6143" s="337"/>
      <c r="AL6143" s="337"/>
      <c r="AM6143" s="55"/>
      <c r="AN6143" s="55"/>
      <c r="AO6143" s="55"/>
      <c r="AP6143" s="55"/>
      <c r="AQ6143" s="55"/>
      <c r="AR6143" s="55"/>
      <c r="AS6143" s="55"/>
    </row>
    <row r="6144" spans="1:45" x14ac:dyDescent="0.3">
      <c r="X6144" s="54" t="s">
        <v>1305</v>
      </c>
      <c r="Y6144" s="54" t="s">
        <v>128</v>
      </c>
      <c r="Z6144" s="54" t="s">
        <v>157</v>
      </c>
      <c r="AA6144" s="54" t="s">
        <v>151</v>
      </c>
      <c r="AB6144" s="54" t="s">
        <v>1327</v>
      </c>
      <c r="AC6144" s="54" t="s">
        <v>129</v>
      </c>
      <c r="AD6144" s="54" t="s">
        <v>116</v>
      </c>
      <c r="AE6144" s="54"/>
      <c r="AF6144" s="54"/>
      <c r="AG6144" s="54"/>
      <c r="AH6144" s="54"/>
      <c r="AI6144" s="54"/>
      <c r="AJ6144" s="54"/>
      <c r="AK6144" s="54"/>
      <c r="AL6144" s="54"/>
      <c r="AM6144" s="54"/>
      <c r="AN6144" s="54"/>
      <c r="AO6144" s="54"/>
      <c r="AP6144" s="54"/>
      <c r="AQ6144" s="54"/>
      <c r="AR6144" s="54"/>
      <c r="AS6144" s="54"/>
    </row>
    <row r="6145" spans="1:45" x14ac:dyDescent="0.3">
      <c r="X6145" s="54"/>
      <c r="Y6145" s="54">
        <f t="shared" ref="Y6145:AD6145" si="10615">Y6138</f>
        <v>6.4436999999999998</v>
      </c>
      <c r="Z6145" s="54">
        <f t="shared" si="10615"/>
        <v>4.9371</v>
      </c>
      <c r="AA6145" s="54">
        <f t="shared" si="10615"/>
        <v>11.350300000000001</v>
      </c>
      <c r="AB6145" s="54">
        <f t="shared" si="10615"/>
        <v>7.1900000000000006E-2</v>
      </c>
      <c r="AC6145" s="54">
        <f t="shared" si="10615"/>
        <v>6.2766000000000002</v>
      </c>
      <c r="AD6145" s="54">
        <f t="shared" si="10615"/>
        <v>11.042999999999999</v>
      </c>
      <c r="AE6145" s="54"/>
      <c r="AF6145" s="336"/>
      <c r="AG6145" s="336"/>
      <c r="AH6145" s="336"/>
      <c r="AI6145" s="54"/>
      <c r="AJ6145" s="54"/>
      <c r="AK6145" s="54"/>
      <c r="AL6145" s="54"/>
      <c r="AM6145" s="54"/>
      <c r="AN6145" s="54"/>
      <c r="AO6145" s="54"/>
      <c r="AP6145" s="54"/>
      <c r="AQ6145" s="54"/>
      <c r="AR6145" s="54"/>
      <c r="AS6145" s="54"/>
    </row>
    <row r="6146" spans="1:45" x14ac:dyDescent="0.3">
      <c r="D6146" s="56"/>
      <c r="X6146" s="336"/>
      <c r="Y6146" s="336">
        <f t="shared" ca="1" si="10591"/>
        <v>0.69621841197769418</v>
      </c>
      <c r="Z6146" s="336">
        <f t="shared" ca="1" si="10591"/>
        <v>0.36516260824566049</v>
      </c>
      <c r="AA6146" s="336">
        <f t="shared" ca="1" si="10591"/>
        <v>-0.32323925609713461</v>
      </c>
      <c r="AB6146" s="336">
        <f t="shared" ca="1" si="10591"/>
        <v>1.1285745937702698</v>
      </c>
      <c r="AC6146" s="336">
        <f t="shared" ca="1" si="10591"/>
        <v>-5.9763789608290405E-3</v>
      </c>
      <c r="AD6146" s="336">
        <f t="shared" ca="1" si="10591"/>
        <v>-1.0321230527685072</v>
      </c>
      <c r="AE6146" s="336"/>
      <c r="AF6146" s="336"/>
      <c r="AG6146" s="336"/>
      <c r="AH6146" s="336"/>
      <c r="AI6146" s="54"/>
      <c r="AJ6146" s="54"/>
      <c r="AK6146" s="54"/>
      <c r="AL6146" s="336"/>
      <c r="AM6146" s="336"/>
      <c r="AN6146" s="336"/>
      <c r="AO6146" s="336"/>
      <c r="AP6146" s="54"/>
      <c r="AQ6146" s="336"/>
      <c r="AR6146" s="336"/>
      <c r="AS6146" s="336"/>
    </row>
    <row r="6147" spans="1:45" x14ac:dyDescent="0.3">
      <c r="C6147" s="54"/>
      <c r="D6147" s="56"/>
      <c r="Y6147" s="336">
        <f t="shared" ca="1" si="10591"/>
        <v>0.3885700155768283</v>
      </c>
      <c r="Z6147" s="336">
        <f t="shared" ca="1" si="10591"/>
        <v>1.2735860880637571E-2</v>
      </c>
      <c r="AA6147" s="336">
        <f t="shared" ca="1" si="10591"/>
        <v>-0.82559228135193008</v>
      </c>
      <c r="AB6147" s="336">
        <f t="shared" ca="1" si="10591"/>
        <v>0.25265540730291547</v>
      </c>
      <c r="AC6147" s="336">
        <f t="shared" ca="1" si="10591"/>
        <v>0.85736640362948435</v>
      </c>
      <c r="AD6147" s="336">
        <f t="shared" ca="1" si="10591"/>
        <v>-5.8854066319987727E-2</v>
      </c>
      <c r="AE6147" s="55"/>
      <c r="AF6147" s="55"/>
      <c r="AG6147" s="55"/>
      <c r="AH6147" s="55"/>
      <c r="AI6147" s="55"/>
      <c r="AJ6147" s="55"/>
      <c r="AK6147" s="55"/>
      <c r="AL6147" s="55"/>
      <c r="AM6147" s="55"/>
      <c r="AN6147" s="55"/>
      <c r="AO6147" s="55"/>
      <c r="AP6147" s="55"/>
      <c r="AQ6147" s="55"/>
      <c r="AR6147" s="55"/>
      <c r="AS6147" s="55"/>
    </row>
    <row r="6148" spans="1:45" x14ac:dyDescent="0.3">
      <c r="B6148" s="54" t="s">
        <v>172</v>
      </c>
      <c r="C6148" s="53">
        <f>C6141</f>
        <v>0</v>
      </c>
      <c r="D6148" s="56" t="e">
        <f t="shared" ref="D6148:D6149" ca="1" si="10616">AJ6148</f>
        <v>#N/A</v>
      </c>
      <c r="E6148" s="52" t="e">
        <f t="shared" ref="E6148:W6148" si="10617">E6141</f>
        <v>#N/A</v>
      </c>
      <c r="F6148" s="52" t="e">
        <f t="shared" si="10617"/>
        <v>#N/A</v>
      </c>
      <c r="G6148" s="52" t="e">
        <f t="shared" si="10617"/>
        <v>#N/A</v>
      </c>
      <c r="H6148" s="52" t="e">
        <f t="shared" si="10617"/>
        <v>#N/A</v>
      </c>
      <c r="I6148" s="52" t="e">
        <f t="shared" si="10617"/>
        <v>#N/A</v>
      </c>
      <c r="J6148" s="52" t="e">
        <f t="shared" si="10617"/>
        <v>#N/A</v>
      </c>
      <c r="K6148" s="52" t="e">
        <f t="shared" si="10617"/>
        <v>#N/A</v>
      </c>
      <c r="L6148" s="52" t="e">
        <f t="shared" si="10617"/>
        <v>#N/A</v>
      </c>
      <c r="M6148" s="52" t="e">
        <f t="shared" si="10617"/>
        <v>#N/A</v>
      </c>
      <c r="N6148" s="52" t="e">
        <f t="shared" si="10617"/>
        <v>#N/A</v>
      </c>
      <c r="O6148" s="52" t="e">
        <f t="shared" si="10617"/>
        <v>#N/A</v>
      </c>
      <c r="P6148" s="52" t="e">
        <f t="shared" si="10617"/>
        <v>#N/A</v>
      </c>
      <c r="Q6148" s="52" t="e">
        <f t="shared" si="10617"/>
        <v>#N/A</v>
      </c>
      <c r="R6148" s="52" t="e">
        <f t="shared" si="10617"/>
        <v>#N/A</v>
      </c>
      <c r="S6148" s="52" t="e">
        <f t="shared" si="10617"/>
        <v>#N/A</v>
      </c>
      <c r="T6148" s="52" t="e">
        <f t="shared" si="10617"/>
        <v>#N/A</v>
      </c>
      <c r="U6148" s="52" t="e">
        <f t="shared" si="10617"/>
        <v>#N/A</v>
      </c>
      <c r="V6148" s="52" t="e">
        <f t="shared" si="10617"/>
        <v>#N/A</v>
      </c>
      <c r="W6148" s="52" t="e">
        <f t="shared" si="10617"/>
        <v>#N/A</v>
      </c>
      <c r="X6148" s="55" t="e">
        <f t="shared" ref="X6148:X6149" si="10618">(H6148-(O6148*P6148)/100-3*(J6148*K6148)/100)/2</f>
        <v>#N/A</v>
      </c>
      <c r="Y6148" s="55" t="e">
        <f t="shared" ref="Y6148:Y6149" si="10619">SUM(X6148,(J6148*K6148/100))/(F6148/100)</f>
        <v>#N/A</v>
      </c>
      <c r="Z6148" s="55" t="e">
        <f t="shared" ref="Z6148" si="10620">U6148*0.5+U6149*0.5</f>
        <v>#N/A</v>
      </c>
      <c r="AA6148" s="55" t="e">
        <f t="shared" ref="AA6148:AA6149" si="10621">J6148/Y6148</f>
        <v>#N/A</v>
      </c>
      <c r="AB6148" s="336" t="e">
        <f t="shared" ref="AB6148:AB6149" si="10622">X6148/(Y6148-J6148)</f>
        <v>#N/A</v>
      </c>
      <c r="AC6148" s="223" t="e">
        <f ca="1">INDEX(FGA_COEFFS,1,1)+Z6148*INDEX(FGA_COEFFS,1,2)+Y6148*INDEX(FGA_COEFFS,1,3)+R6148*INDEX(FGA_COEFFS,1,4)+Q6149*INDEX(FGA_COEFFS,1,5)+S6148*INDEX(FGA_COEFFS,1,6)+T6149*INDEX(FGA_COEFFS,1,7)+M6149*INDEX(FGA_COEFFS,1,8)+Y6152*Y6153</f>
        <v>#N/A</v>
      </c>
      <c r="AD6148" s="223" t="e">
        <f ca="1">INDEX(THREEPTA_COEFFS,1,1)+AC6148*INDEX(THREEPTA_COEFFS,1,2)+J6148*INDEX(THREEPTA_COEFFS,1,3)+AA6148*INDEX(THREEPTA_COEFFS,1,4)+K6148*INDEX(THREEPTA_COEFFS,1,5)+L6149*INDEX(THREEPTA_COEFFS,1,6)+Z6152*Z6153</f>
        <v>#N/A</v>
      </c>
      <c r="AE6148" s="223" t="e">
        <f ca="1">INDEX(THREEPTPCT_COEFFS,1,1)+K6148*INDEX(THREEPTPCT_COEFFS,1,2)+L6149*INDEX(THREEPTPCT_COEFFS,1,3)+AA6152*AA6153</f>
        <v>#N/A</v>
      </c>
      <c r="AF6148" s="55" t="e">
        <f t="shared" ref="AF6148:AF6149" ca="1" si="10623">AC6148-AD6148</f>
        <v>#N/A</v>
      </c>
      <c r="AG6148" s="223" t="e">
        <f ca="1">INDEX(TWOPTPCT_COEFFS,1,1)+AB6148*INDEX(TWOPTPCT_COEFFS,1,2)+I6149*INDEX(TWOPTPCT_COEFFS,1,3)+G6149*INDEX(TWOPTPCT_COEFFS,1,4)+L6149*INDEX(TWOPTPCT_COEFFS,1,5)+AB6152*AB6153</f>
        <v>#N/A</v>
      </c>
      <c r="AH6148" s="223" t="e">
        <f ca="1">INDEX(FTA_COEFFS,1,1)+O6148*INDEX(FTA_COEFFS,1,2)+N6149*INDEX(FTA_COEFFS,1,3)+(Q6148+R6148)*INDEX(FTA_COEFFS,1,4)+(Q6149+R6149)*INDEX(FTA_COEFFS,1,5)+M6149*INDEX(FTA_COEFFS,1,6)+AC6152*AC6153</f>
        <v>#N/A</v>
      </c>
      <c r="AI6148" s="223" t="e">
        <f ca="1">INDEX(FTPCT_COEFFS,1,1)+P6148*INDEX(FTPCT_COEFFS,1,2)+F6148*INDEX(FTPCT_COEFFS,1,3)+G6149*INDEX(FTPCT_COEFFS,1,4)+AD6152*AD6153</f>
        <v>#N/A</v>
      </c>
      <c r="AJ6148" s="338" t="e">
        <f t="shared" ref="AJ6148:AJ6149" ca="1" si="10624">AD6148*AE6148/100+AF6148*AG6148+AH6148*AI6148/100</f>
        <v>#N/A</v>
      </c>
      <c r="AK6148" s="55"/>
      <c r="AL6148" s="55"/>
      <c r="AM6148" s="55"/>
      <c r="AN6148" s="55"/>
      <c r="AO6148" s="55"/>
      <c r="AP6148" s="55"/>
      <c r="AQ6148" s="55"/>
      <c r="AR6148" s="55"/>
    </row>
    <row r="6149" spans="1:45" x14ac:dyDescent="0.3">
      <c r="B6149" s="54" t="s">
        <v>175</v>
      </c>
      <c r="C6149" s="54">
        <f>C6142</f>
        <v>0</v>
      </c>
      <c r="D6149" s="56" t="e">
        <f t="shared" ca="1" si="10616"/>
        <v>#N/A</v>
      </c>
      <c r="E6149" s="52" t="e">
        <f t="shared" ref="E6149:W6149" si="10625">E6142</f>
        <v>#N/A</v>
      </c>
      <c r="F6149" s="52" t="e">
        <f t="shared" si="10625"/>
        <v>#N/A</v>
      </c>
      <c r="G6149" s="52" t="e">
        <f t="shared" si="10625"/>
        <v>#N/A</v>
      </c>
      <c r="H6149" s="52" t="e">
        <f t="shared" si="10625"/>
        <v>#N/A</v>
      </c>
      <c r="I6149" s="52" t="e">
        <f t="shared" si="10625"/>
        <v>#N/A</v>
      </c>
      <c r="J6149" s="52" t="e">
        <f t="shared" si="10625"/>
        <v>#N/A</v>
      </c>
      <c r="K6149" s="52" t="e">
        <f t="shared" si="10625"/>
        <v>#N/A</v>
      </c>
      <c r="L6149" s="52" t="e">
        <f t="shared" si="10625"/>
        <v>#N/A</v>
      </c>
      <c r="M6149" s="52" t="e">
        <f t="shared" si="10625"/>
        <v>#N/A</v>
      </c>
      <c r="N6149" s="52" t="e">
        <f t="shared" si="10625"/>
        <v>#N/A</v>
      </c>
      <c r="O6149" s="52" t="e">
        <f t="shared" si="10625"/>
        <v>#N/A</v>
      </c>
      <c r="P6149" s="52" t="e">
        <f t="shared" si="10625"/>
        <v>#N/A</v>
      </c>
      <c r="Q6149" s="52" t="e">
        <f t="shared" si="10625"/>
        <v>#N/A</v>
      </c>
      <c r="R6149" s="52" t="e">
        <f t="shared" si="10625"/>
        <v>#N/A</v>
      </c>
      <c r="S6149" s="52" t="e">
        <f t="shared" si="10625"/>
        <v>#N/A</v>
      </c>
      <c r="T6149" s="52" t="e">
        <f t="shared" si="10625"/>
        <v>#N/A</v>
      </c>
      <c r="U6149" s="52" t="e">
        <f t="shared" si="10625"/>
        <v>#N/A</v>
      </c>
      <c r="V6149" s="52" t="e">
        <f t="shared" si="10625"/>
        <v>#N/A</v>
      </c>
      <c r="W6149" s="52" t="e">
        <f t="shared" si="10625"/>
        <v>#N/A</v>
      </c>
      <c r="X6149" s="55" t="e">
        <f t="shared" si="10618"/>
        <v>#N/A</v>
      </c>
      <c r="Y6149" s="55" t="e">
        <f t="shared" si="10619"/>
        <v>#N/A</v>
      </c>
      <c r="Z6149" s="55" t="e">
        <f t="shared" ref="Z6149" si="10626">Z6148</f>
        <v>#N/A</v>
      </c>
      <c r="AA6149" s="55" t="e">
        <f t="shared" si="10621"/>
        <v>#N/A</v>
      </c>
      <c r="AB6149" s="336" t="e">
        <f t="shared" si="10622"/>
        <v>#N/A</v>
      </c>
      <c r="AC6149" s="223" t="e">
        <f ca="1">INDEX(FGA_COEFFS,1,1)+Z6149*INDEX(FGA_COEFFS,1,2)+Y6149*INDEX(FGA_COEFFS,1,3)+R6149*INDEX(FGA_COEFFS,1,4)+Q6148*INDEX(FGA_COEFFS,1,5)+S6149*INDEX(FGA_COEFFS,1,6)+T6148*INDEX(FGA_COEFFS,1,7)+M6148*INDEX(FGA_COEFFS,1,8)+Y6152*Y6154</f>
        <v>#N/A</v>
      </c>
      <c r="AD6149" s="223" t="e">
        <f ca="1">INDEX(THREEPTA_COEFFS,1,1)+AC6149*INDEX(THREEPTA_COEFFS,1,2)+J6149*INDEX(THREEPTA_COEFFS,1,3)+AA6149*INDEX(THREEPTA_COEFFS,1,4)+K6149*INDEX(THREEPTA_COEFFS,1,5)+L6148*INDEX(THREEPTA_COEFFS,1,6)+Z6152*Z6154</f>
        <v>#N/A</v>
      </c>
      <c r="AE6149" s="223" t="e">
        <f ca="1">INDEX(THREEPTPCT_COEFFS,1,1)+K6149*INDEX(THREEPTPCT_COEFFS,1,2)+L6148*INDEX(THREEPTPCT_COEFFS,1,3)+AA6152*AA6154</f>
        <v>#N/A</v>
      </c>
      <c r="AF6149" s="55" t="e">
        <f t="shared" ca="1" si="10623"/>
        <v>#N/A</v>
      </c>
      <c r="AG6149" s="223" t="e">
        <f ca="1">INDEX(TWOPTPCT_COEFFS,1,1)+AB6149*INDEX(TWOPTPCT_COEFFS,1,2)+I6148*INDEX(TWOPTPCT_COEFFS,1,3)+G6148*INDEX(TWOPTPCT_COEFFS,1,4)+L6148*INDEX(TWOPTPCT_COEFFS,1,5)+AB6152*AB6154</f>
        <v>#N/A</v>
      </c>
      <c r="AH6149" s="223" t="e">
        <f ca="1">INDEX(FTA_COEFFS,1,1)+O6149*INDEX(FTA_COEFFS,1,2)+N6148*INDEX(FTA_COEFFS,1,3)+(Q6149+R6149)*INDEX(FTA_COEFFS,1,4)+(Q6148+R6148)*INDEX(FTA_COEFFS,1,5)+M6148*INDEX(FTA_COEFFS,1,6)+AC6152*AC6154</f>
        <v>#N/A</v>
      </c>
      <c r="AI6149" s="223" t="e">
        <f ca="1">INDEX(FTPCT_COEFFS,1,1)+P6149*INDEX(FTPCT_COEFFS,1,2)+F6149*INDEX(FTPCT_COEFFS,1,3)+G6148*INDEX(FTPCT_COEFFS,1,4)+AD6152*AD6154</f>
        <v>#N/A</v>
      </c>
      <c r="AJ6149" s="338" t="e">
        <f t="shared" ca="1" si="10624"/>
        <v>#N/A</v>
      </c>
      <c r="AK6149" s="55"/>
      <c r="AL6149" s="55"/>
      <c r="AM6149" s="55"/>
      <c r="AN6149" s="55"/>
      <c r="AO6149" s="55"/>
      <c r="AP6149" s="55"/>
      <c r="AQ6149" s="55"/>
      <c r="AR6149" s="55"/>
    </row>
    <row r="6150" spans="1:45" x14ac:dyDescent="0.3">
      <c r="A6150" s="54" t="e">
        <f ca="1">IF(D6148&gt;(D6149+(AVERAGE(V6148,W6148)-AVERAGE(V6149,W6149))/2)+2.5,C6148,IF(D6149&gt;(D6148+(AVERAGE(V6149,W6149)-AVERAGE(V6148,W6148))/2)+2.5,C6149,"Close"))</f>
        <v>#N/A</v>
      </c>
      <c r="B6150" s="64" t="e">
        <f ca="1">IF(D6149&gt;D6148,C6149,C6148)</f>
        <v>#N/A</v>
      </c>
      <c r="D6150" s="56"/>
      <c r="X6150" s="55"/>
      <c r="Y6150" s="55"/>
      <c r="Z6150" s="55"/>
      <c r="AA6150" s="55"/>
      <c r="AB6150" s="55"/>
      <c r="AC6150" s="337"/>
      <c r="AD6150" s="337"/>
      <c r="AE6150" s="337"/>
      <c r="AF6150" s="337"/>
      <c r="AG6150" s="337"/>
      <c r="AH6150" s="337"/>
      <c r="AI6150" s="337"/>
      <c r="AJ6150" s="337"/>
      <c r="AK6150" s="337"/>
      <c r="AL6150" s="337"/>
      <c r="AM6150" s="55"/>
      <c r="AN6150" s="55"/>
      <c r="AO6150" s="55"/>
      <c r="AP6150" s="55"/>
      <c r="AQ6150" s="55"/>
      <c r="AR6150" s="55"/>
      <c r="AS6150" s="55"/>
    </row>
    <row r="6151" spans="1:45" x14ac:dyDescent="0.3">
      <c r="X6151" s="54" t="s">
        <v>1305</v>
      </c>
      <c r="Y6151" s="54" t="s">
        <v>128</v>
      </c>
      <c r="Z6151" s="54" t="s">
        <v>157</v>
      </c>
      <c r="AA6151" s="54" t="s">
        <v>151</v>
      </c>
      <c r="AB6151" s="54" t="s">
        <v>1327</v>
      </c>
      <c r="AC6151" s="54" t="s">
        <v>129</v>
      </c>
      <c r="AD6151" s="54" t="s">
        <v>116</v>
      </c>
      <c r="AE6151" s="54"/>
      <c r="AF6151" s="54"/>
      <c r="AG6151" s="54"/>
      <c r="AH6151" s="54"/>
      <c r="AI6151" s="54"/>
      <c r="AJ6151" s="54"/>
      <c r="AK6151" s="54"/>
      <c r="AL6151" s="54"/>
      <c r="AM6151" s="54"/>
      <c r="AN6151" s="54"/>
      <c r="AO6151" s="54"/>
      <c r="AP6151" s="54"/>
      <c r="AQ6151" s="54"/>
      <c r="AR6151" s="54"/>
      <c r="AS6151" s="54"/>
    </row>
    <row r="6152" spans="1:45" x14ac:dyDescent="0.3">
      <c r="X6152" s="54"/>
      <c r="Y6152" s="54">
        <f t="shared" ref="Y6152:AD6152" si="10627">Y6145</f>
        <v>6.4436999999999998</v>
      </c>
      <c r="Z6152" s="54">
        <f t="shared" si="10627"/>
        <v>4.9371</v>
      </c>
      <c r="AA6152" s="54">
        <f t="shared" si="10627"/>
        <v>11.350300000000001</v>
      </c>
      <c r="AB6152" s="54">
        <f t="shared" si="10627"/>
        <v>7.1900000000000006E-2</v>
      </c>
      <c r="AC6152" s="54">
        <f t="shared" si="10627"/>
        <v>6.2766000000000002</v>
      </c>
      <c r="AD6152" s="54">
        <f t="shared" si="10627"/>
        <v>11.042999999999999</v>
      </c>
      <c r="AE6152" s="54"/>
      <c r="AF6152" s="336"/>
      <c r="AG6152" s="336"/>
      <c r="AH6152" s="336"/>
      <c r="AI6152" s="54"/>
      <c r="AJ6152" s="54"/>
      <c r="AK6152" s="54"/>
      <c r="AL6152" s="54"/>
      <c r="AM6152" s="54"/>
      <c r="AN6152" s="54"/>
      <c r="AO6152" s="54"/>
      <c r="AP6152" s="54"/>
      <c r="AQ6152" s="54"/>
      <c r="AR6152" s="54"/>
      <c r="AS6152" s="54"/>
    </row>
    <row r="6153" spans="1:45" x14ac:dyDescent="0.3">
      <c r="D6153" s="56"/>
      <c r="X6153" s="336"/>
      <c r="Y6153" s="336">
        <f t="shared" ca="1" si="10591"/>
        <v>3.3547982013231753E-2</v>
      </c>
      <c r="Z6153" s="336">
        <f t="shared" ca="1" si="10591"/>
        <v>-1.4115238098112455</v>
      </c>
      <c r="AA6153" s="336">
        <f t="shared" ca="1" si="10591"/>
        <v>-9.5296529318516121E-2</v>
      </c>
      <c r="AB6153" s="336">
        <f t="shared" ca="1" si="10591"/>
        <v>1.314821392222209</v>
      </c>
      <c r="AC6153" s="336">
        <f t="shared" ca="1" si="10591"/>
        <v>-7.7928181879819605E-2</v>
      </c>
      <c r="AD6153" s="336">
        <f t="shared" ca="1" si="10591"/>
        <v>0.65341656770344314</v>
      </c>
      <c r="AE6153" s="336"/>
      <c r="AF6153" s="336"/>
      <c r="AG6153" s="336"/>
      <c r="AH6153" s="336"/>
      <c r="AI6153" s="54"/>
      <c r="AJ6153" s="54"/>
      <c r="AK6153" s="54"/>
      <c r="AL6153" s="336"/>
      <c r="AM6153" s="336"/>
      <c r="AN6153" s="336"/>
      <c r="AO6153" s="336"/>
      <c r="AP6153" s="54"/>
      <c r="AQ6153" s="336"/>
      <c r="AR6153" s="336"/>
      <c r="AS6153" s="336"/>
    </row>
    <row r="6154" spans="1:45" x14ac:dyDescent="0.3">
      <c r="C6154" s="54"/>
      <c r="D6154" s="56"/>
      <c r="Y6154" s="336">
        <f t="shared" ca="1" si="10591"/>
        <v>-5.6399479818859833E-3</v>
      </c>
      <c r="Z6154" s="336">
        <f t="shared" ca="1" si="10591"/>
        <v>0.93458472138066018</v>
      </c>
      <c r="AA6154" s="336">
        <f t="shared" ca="1" si="10591"/>
        <v>-0.34770568513340561</v>
      </c>
      <c r="AB6154" s="336">
        <f t="shared" ca="1" si="10591"/>
        <v>6.3618363412706602E-2</v>
      </c>
      <c r="AC6154" s="336">
        <f t="shared" ca="1" si="10591"/>
        <v>-0.21564106947140305</v>
      </c>
      <c r="AD6154" s="336">
        <f t="shared" ca="1" si="10591"/>
        <v>1.0945743662429297</v>
      </c>
      <c r="AE6154" s="55"/>
      <c r="AF6154" s="55"/>
      <c r="AG6154" s="55"/>
      <c r="AH6154" s="55"/>
      <c r="AI6154" s="55"/>
      <c r="AJ6154" s="55"/>
      <c r="AK6154" s="55"/>
      <c r="AL6154" s="55"/>
      <c r="AM6154" s="55"/>
      <c r="AN6154" s="55"/>
      <c r="AO6154" s="55"/>
      <c r="AP6154" s="55"/>
      <c r="AQ6154" s="55"/>
      <c r="AR6154" s="55"/>
      <c r="AS6154" s="55"/>
    </row>
    <row r="6155" spans="1:45" x14ac:dyDescent="0.3">
      <c r="B6155" s="54" t="s">
        <v>172</v>
      </c>
      <c r="C6155" s="53">
        <f>C6148</f>
        <v>0</v>
      </c>
      <c r="D6155" s="56" t="e">
        <f t="shared" ref="D6155:D6156" ca="1" si="10628">AJ6155</f>
        <v>#N/A</v>
      </c>
      <c r="E6155" s="52" t="e">
        <f t="shared" ref="E6155:W6155" si="10629">E6148</f>
        <v>#N/A</v>
      </c>
      <c r="F6155" s="52" t="e">
        <f t="shared" si="10629"/>
        <v>#N/A</v>
      </c>
      <c r="G6155" s="52" t="e">
        <f t="shared" si="10629"/>
        <v>#N/A</v>
      </c>
      <c r="H6155" s="52" t="e">
        <f t="shared" si="10629"/>
        <v>#N/A</v>
      </c>
      <c r="I6155" s="52" t="e">
        <f t="shared" si="10629"/>
        <v>#N/A</v>
      </c>
      <c r="J6155" s="52" t="e">
        <f t="shared" si="10629"/>
        <v>#N/A</v>
      </c>
      <c r="K6155" s="52" t="e">
        <f t="shared" si="10629"/>
        <v>#N/A</v>
      </c>
      <c r="L6155" s="52" t="e">
        <f t="shared" si="10629"/>
        <v>#N/A</v>
      </c>
      <c r="M6155" s="52" t="e">
        <f t="shared" si="10629"/>
        <v>#N/A</v>
      </c>
      <c r="N6155" s="52" t="e">
        <f t="shared" si="10629"/>
        <v>#N/A</v>
      </c>
      <c r="O6155" s="52" t="e">
        <f t="shared" si="10629"/>
        <v>#N/A</v>
      </c>
      <c r="P6155" s="52" t="e">
        <f t="shared" si="10629"/>
        <v>#N/A</v>
      </c>
      <c r="Q6155" s="52" t="e">
        <f t="shared" si="10629"/>
        <v>#N/A</v>
      </c>
      <c r="R6155" s="52" t="e">
        <f t="shared" si="10629"/>
        <v>#N/A</v>
      </c>
      <c r="S6155" s="52" t="e">
        <f t="shared" si="10629"/>
        <v>#N/A</v>
      </c>
      <c r="T6155" s="52" t="e">
        <f t="shared" si="10629"/>
        <v>#N/A</v>
      </c>
      <c r="U6155" s="52" t="e">
        <f t="shared" si="10629"/>
        <v>#N/A</v>
      </c>
      <c r="V6155" s="52" t="e">
        <f t="shared" si="10629"/>
        <v>#N/A</v>
      </c>
      <c r="W6155" s="52" t="e">
        <f t="shared" si="10629"/>
        <v>#N/A</v>
      </c>
      <c r="X6155" s="55" t="e">
        <f t="shared" ref="X6155:X6156" si="10630">(H6155-(O6155*P6155)/100-3*(J6155*K6155)/100)/2</f>
        <v>#N/A</v>
      </c>
      <c r="Y6155" s="55" t="e">
        <f t="shared" ref="Y6155:Y6156" si="10631">SUM(X6155,(J6155*K6155/100))/(F6155/100)</f>
        <v>#N/A</v>
      </c>
      <c r="Z6155" s="55" t="e">
        <f t="shared" ref="Z6155" si="10632">U6155*0.5+U6156*0.5</f>
        <v>#N/A</v>
      </c>
      <c r="AA6155" s="55" t="e">
        <f t="shared" ref="AA6155:AA6156" si="10633">J6155/Y6155</f>
        <v>#N/A</v>
      </c>
      <c r="AB6155" s="336" t="e">
        <f t="shared" ref="AB6155:AB6156" si="10634">X6155/(Y6155-J6155)</f>
        <v>#N/A</v>
      </c>
      <c r="AC6155" s="223" t="e">
        <f ca="1">INDEX(FGA_COEFFS,1,1)+Z6155*INDEX(FGA_COEFFS,1,2)+Y6155*INDEX(FGA_COEFFS,1,3)+R6155*INDEX(FGA_COEFFS,1,4)+Q6156*INDEX(FGA_COEFFS,1,5)+S6155*INDEX(FGA_COEFFS,1,6)+T6156*INDEX(FGA_COEFFS,1,7)+M6156*INDEX(FGA_COEFFS,1,8)+Y6159*Y6160</f>
        <v>#N/A</v>
      </c>
      <c r="AD6155" s="223" t="e">
        <f ca="1">INDEX(THREEPTA_COEFFS,1,1)+AC6155*INDEX(THREEPTA_COEFFS,1,2)+J6155*INDEX(THREEPTA_COEFFS,1,3)+AA6155*INDEX(THREEPTA_COEFFS,1,4)+K6155*INDEX(THREEPTA_COEFFS,1,5)+L6156*INDEX(THREEPTA_COEFFS,1,6)+Z6159*Z6160</f>
        <v>#N/A</v>
      </c>
      <c r="AE6155" s="223" t="e">
        <f ca="1">INDEX(THREEPTPCT_COEFFS,1,1)+K6155*INDEX(THREEPTPCT_COEFFS,1,2)+L6156*INDEX(THREEPTPCT_COEFFS,1,3)+AA6159*AA6160</f>
        <v>#N/A</v>
      </c>
      <c r="AF6155" s="55" t="e">
        <f t="shared" ref="AF6155:AF6156" ca="1" si="10635">AC6155-AD6155</f>
        <v>#N/A</v>
      </c>
      <c r="AG6155" s="223" t="e">
        <f ca="1">INDEX(TWOPTPCT_COEFFS,1,1)+AB6155*INDEX(TWOPTPCT_COEFFS,1,2)+I6156*INDEX(TWOPTPCT_COEFFS,1,3)+G6156*INDEX(TWOPTPCT_COEFFS,1,4)+L6156*INDEX(TWOPTPCT_COEFFS,1,5)+AB6159*AB6160</f>
        <v>#N/A</v>
      </c>
      <c r="AH6155" s="223" t="e">
        <f ca="1">INDEX(FTA_COEFFS,1,1)+O6155*INDEX(FTA_COEFFS,1,2)+N6156*INDEX(FTA_COEFFS,1,3)+(Q6155+R6155)*INDEX(FTA_COEFFS,1,4)+(Q6156+R6156)*INDEX(FTA_COEFFS,1,5)+M6156*INDEX(FTA_COEFFS,1,6)+AC6159*AC6160</f>
        <v>#N/A</v>
      </c>
      <c r="AI6155" s="223" t="e">
        <f ca="1">INDEX(FTPCT_COEFFS,1,1)+P6155*INDEX(FTPCT_COEFFS,1,2)+F6155*INDEX(FTPCT_COEFFS,1,3)+G6156*INDEX(FTPCT_COEFFS,1,4)+AD6159*AD6160</f>
        <v>#N/A</v>
      </c>
      <c r="AJ6155" s="338" t="e">
        <f t="shared" ref="AJ6155:AJ6156" ca="1" si="10636">AD6155*AE6155/100+AF6155*AG6155+AH6155*AI6155/100</f>
        <v>#N/A</v>
      </c>
      <c r="AK6155" s="55"/>
      <c r="AL6155" s="55"/>
      <c r="AM6155" s="55"/>
      <c r="AN6155" s="55"/>
      <c r="AO6155" s="55"/>
      <c r="AP6155" s="55"/>
      <c r="AQ6155" s="55"/>
      <c r="AR6155" s="55"/>
    </row>
    <row r="6156" spans="1:45" x14ac:dyDescent="0.3">
      <c r="B6156" s="54" t="s">
        <v>175</v>
      </c>
      <c r="C6156" s="54">
        <f>C6149</f>
        <v>0</v>
      </c>
      <c r="D6156" s="56" t="e">
        <f t="shared" ca="1" si="10628"/>
        <v>#N/A</v>
      </c>
      <c r="E6156" s="52" t="e">
        <f t="shared" ref="E6156:W6156" si="10637">E6149</f>
        <v>#N/A</v>
      </c>
      <c r="F6156" s="52" t="e">
        <f t="shared" si="10637"/>
        <v>#N/A</v>
      </c>
      <c r="G6156" s="52" t="e">
        <f t="shared" si="10637"/>
        <v>#N/A</v>
      </c>
      <c r="H6156" s="52" t="e">
        <f t="shared" si="10637"/>
        <v>#N/A</v>
      </c>
      <c r="I6156" s="52" t="e">
        <f t="shared" si="10637"/>
        <v>#N/A</v>
      </c>
      <c r="J6156" s="52" t="e">
        <f t="shared" si="10637"/>
        <v>#N/A</v>
      </c>
      <c r="K6156" s="52" t="e">
        <f t="shared" si="10637"/>
        <v>#N/A</v>
      </c>
      <c r="L6156" s="52" t="e">
        <f t="shared" si="10637"/>
        <v>#N/A</v>
      </c>
      <c r="M6156" s="52" t="e">
        <f t="shared" si="10637"/>
        <v>#N/A</v>
      </c>
      <c r="N6156" s="52" t="e">
        <f t="shared" si="10637"/>
        <v>#N/A</v>
      </c>
      <c r="O6156" s="52" t="e">
        <f t="shared" si="10637"/>
        <v>#N/A</v>
      </c>
      <c r="P6156" s="52" t="e">
        <f t="shared" si="10637"/>
        <v>#N/A</v>
      </c>
      <c r="Q6156" s="52" t="e">
        <f t="shared" si="10637"/>
        <v>#N/A</v>
      </c>
      <c r="R6156" s="52" t="e">
        <f t="shared" si="10637"/>
        <v>#N/A</v>
      </c>
      <c r="S6156" s="52" t="e">
        <f t="shared" si="10637"/>
        <v>#N/A</v>
      </c>
      <c r="T6156" s="52" t="e">
        <f t="shared" si="10637"/>
        <v>#N/A</v>
      </c>
      <c r="U6156" s="52" t="e">
        <f t="shared" si="10637"/>
        <v>#N/A</v>
      </c>
      <c r="V6156" s="52" t="e">
        <f t="shared" si="10637"/>
        <v>#N/A</v>
      </c>
      <c r="W6156" s="52" t="e">
        <f t="shared" si="10637"/>
        <v>#N/A</v>
      </c>
      <c r="X6156" s="55" t="e">
        <f t="shared" si="10630"/>
        <v>#N/A</v>
      </c>
      <c r="Y6156" s="55" t="e">
        <f t="shared" si="10631"/>
        <v>#N/A</v>
      </c>
      <c r="Z6156" s="55" t="e">
        <f t="shared" ref="Z6156" si="10638">Z6155</f>
        <v>#N/A</v>
      </c>
      <c r="AA6156" s="55" t="e">
        <f t="shared" si="10633"/>
        <v>#N/A</v>
      </c>
      <c r="AB6156" s="336" t="e">
        <f t="shared" si="10634"/>
        <v>#N/A</v>
      </c>
      <c r="AC6156" s="223" t="e">
        <f ca="1">INDEX(FGA_COEFFS,1,1)+Z6156*INDEX(FGA_COEFFS,1,2)+Y6156*INDEX(FGA_COEFFS,1,3)+R6156*INDEX(FGA_COEFFS,1,4)+Q6155*INDEX(FGA_COEFFS,1,5)+S6156*INDEX(FGA_COEFFS,1,6)+T6155*INDEX(FGA_COEFFS,1,7)+M6155*INDEX(FGA_COEFFS,1,8)+Y6159*Y6161</f>
        <v>#N/A</v>
      </c>
      <c r="AD6156" s="223" t="e">
        <f ca="1">INDEX(THREEPTA_COEFFS,1,1)+AC6156*INDEX(THREEPTA_COEFFS,1,2)+J6156*INDEX(THREEPTA_COEFFS,1,3)+AA6156*INDEX(THREEPTA_COEFFS,1,4)+K6156*INDEX(THREEPTA_COEFFS,1,5)+L6155*INDEX(THREEPTA_COEFFS,1,6)+Z6159*Z6161</f>
        <v>#N/A</v>
      </c>
      <c r="AE6156" s="223" t="e">
        <f ca="1">INDEX(THREEPTPCT_COEFFS,1,1)+K6156*INDEX(THREEPTPCT_COEFFS,1,2)+L6155*INDEX(THREEPTPCT_COEFFS,1,3)+AA6159*AA6161</f>
        <v>#N/A</v>
      </c>
      <c r="AF6156" s="55" t="e">
        <f t="shared" ca="1" si="10635"/>
        <v>#N/A</v>
      </c>
      <c r="AG6156" s="223" t="e">
        <f ca="1">INDEX(TWOPTPCT_COEFFS,1,1)+AB6156*INDEX(TWOPTPCT_COEFFS,1,2)+I6155*INDEX(TWOPTPCT_COEFFS,1,3)+G6155*INDEX(TWOPTPCT_COEFFS,1,4)+L6155*INDEX(TWOPTPCT_COEFFS,1,5)+AB6159*AB6161</f>
        <v>#N/A</v>
      </c>
      <c r="AH6156" s="223" t="e">
        <f ca="1">INDEX(FTA_COEFFS,1,1)+O6156*INDEX(FTA_COEFFS,1,2)+N6155*INDEX(FTA_COEFFS,1,3)+(Q6156+R6156)*INDEX(FTA_COEFFS,1,4)+(Q6155+R6155)*INDEX(FTA_COEFFS,1,5)+M6155*INDEX(FTA_COEFFS,1,6)+AC6159*AC6161</f>
        <v>#N/A</v>
      </c>
      <c r="AI6156" s="223" t="e">
        <f ca="1">INDEX(FTPCT_COEFFS,1,1)+P6156*INDEX(FTPCT_COEFFS,1,2)+F6156*INDEX(FTPCT_COEFFS,1,3)+G6155*INDEX(FTPCT_COEFFS,1,4)+AD6159*AD6161</f>
        <v>#N/A</v>
      </c>
      <c r="AJ6156" s="338" t="e">
        <f t="shared" ca="1" si="10636"/>
        <v>#N/A</v>
      </c>
      <c r="AK6156" s="55"/>
      <c r="AL6156" s="55"/>
      <c r="AM6156" s="55"/>
      <c r="AN6156" s="55"/>
      <c r="AO6156" s="55"/>
      <c r="AP6156" s="55"/>
      <c r="AQ6156" s="55"/>
      <c r="AR6156" s="55"/>
    </row>
    <row r="6157" spans="1:45" x14ac:dyDescent="0.3">
      <c r="A6157" s="54" t="e">
        <f ca="1">IF(D6155&gt;(D6156+(AVERAGE(V6155,W6155)-AVERAGE(V6156,W6156))/2)+2.5,C6155,IF(D6156&gt;(D6155+(AVERAGE(V6156,W6156)-AVERAGE(V6155,W6155))/2)+2.5,C6156,"Close"))</f>
        <v>#N/A</v>
      </c>
      <c r="B6157" s="64" t="e">
        <f ca="1">IF(D6156&gt;D6155,C6156,C6155)</f>
        <v>#N/A</v>
      </c>
      <c r="D6157" s="56"/>
      <c r="X6157" s="55"/>
      <c r="Y6157" s="55"/>
      <c r="Z6157" s="55"/>
      <c r="AA6157" s="55"/>
      <c r="AB6157" s="55"/>
      <c r="AC6157" s="337"/>
      <c r="AD6157" s="337"/>
      <c r="AE6157" s="337"/>
      <c r="AF6157" s="337"/>
      <c r="AG6157" s="337"/>
      <c r="AH6157" s="337"/>
      <c r="AI6157" s="337"/>
      <c r="AJ6157" s="337"/>
      <c r="AK6157" s="337"/>
      <c r="AL6157" s="337"/>
      <c r="AM6157" s="55"/>
      <c r="AN6157" s="55"/>
      <c r="AO6157" s="55"/>
      <c r="AP6157" s="55"/>
      <c r="AQ6157" s="55"/>
      <c r="AR6157" s="55"/>
      <c r="AS6157" s="55"/>
    </row>
    <row r="6158" spans="1:45" x14ac:dyDescent="0.3">
      <c r="X6158" s="54" t="s">
        <v>1305</v>
      </c>
      <c r="Y6158" s="54" t="s">
        <v>128</v>
      </c>
      <c r="Z6158" s="54" t="s">
        <v>157</v>
      </c>
      <c r="AA6158" s="54" t="s">
        <v>151</v>
      </c>
      <c r="AB6158" s="54" t="s">
        <v>1327</v>
      </c>
      <c r="AC6158" s="54" t="s">
        <v>129</v>
      </c>
      <c r="AD6158" s="54" t="s">
        <v>116</v>
      </c>
      <c r="AE6158" s="54"/>
      <c r="AF6158" s="54"/>
      <c r="AG6158" s="54"/>
      <c r="AH6158" s="54"/>
      <c r="AI6158" s="54"/>
      <c r="AJ6158" s="54"/>
      <c r="AK6158" s="54"/>
      <c r="AL6158" s="54"/>
      <c r="AM6158" s="54"/>
      <c r="AN6158" s="54"/>
      <c r="AO6158" s="54"/>
      <c r="AP6158" s="54"/>
      <c r="AQ6158" s="54"/>
      <c r="AR6158" s="54"/>
      <c r="AS6158" s="54"/>
    </row>
    <row r="6159" spans="1:45" x14ac:dyDescent="0.3">
      <c r="X6159" s="54"/>
      <c r="Y6159" s="54">
        <f t="shared" ref="Y6159:AD6159" si="10639">Y6152</f>
        <v>6.4436999999999998</v>
      </c>
      <c r="Z6159" s="54">
        <f t="shared" si="10639"/>
        <v>4.9371</v>
      </c>
      <c r="AA6159" s="54">
        <f t="shared" si="10639"/>
        <v>11.350300000000001</v>
      </c>
      <c r="AB6159" s="54">
        <f t="shared" si="10639"/>
        <v>7.1900000000000006E-2</v>
      </c>
      <c r="AC6159" s="54">
        <f t="shared" si="10639"/>
        <v>6.2766000000000002</v>
      </c>
      <c r="AD6159" s="54">
        <f t="shared" si="10639"/>
        <v>11.042999999999999</v>
      </c>
      <c r="AE6159" s="54"/>
      <c r="AF6159" s="336"/>
      <c r="AG6159" s="336"/>
      <c r="AH6159" s="336"/>
      <c r="AI6159" s="54"/>
      <c r="AJ6159" s="54"/>
      <c r="AK6159" s="54"/>
      <c r="AL6159" s="54"/>
      <c r="AM6159" s="54"/>
      <c r="AN6159" s="54"/>
      <c r="AO6159" s="54"/>
      <c r="AP6159" s="54"/>
      <c r="AQ6159" s="54"/>
      <c r="AR6159" s="54"/>
      <c r="AS6159" s="54"/>
    </row>
    <row r="6160" spans="1:45" x14ac:dyDescent="0.3">
      <c r="D6160" s="56"/>
      <c r="X6160" s="336"/>
      <c r="Y6160" s="336">
        <f t="shared" ca="1" si="10591"/>
        <v>0.54046974608572174</v>
      </c>
      <c r="Z6160" s="336">
        <f t="shared" ca="1" si="10591"/>
        <v>0.57370529493896383</v>
      </c>
      <c r="AA6160" s="336">
        <f t="shared" ca="1" si="10591"/>
        <v>7.9925029252718134E-4</v>
      </c>
      <c r="AB6160" s="336">
        <f t="shared" ca="1" si="10591"/>
        <v>-0.19087568952966483</v>
      </c>
      <c r="AC6160" s="336">
        <f t="shared" ca="1" si="10591"/>
        <v>-0.38511277109607644</v>
      </c>
      <c r="AD6160" s="336">
        <f t="shared" ca="1" si="10591"/>
        <v>-2.3452754658033108E-3</v>
      </c>
      <c r="AE6160" s="336"/>
      <c r="AF6160" s="336"/>
      <c r="AG6160" s="336"/>
      <c r="AH6160" s="336"/>
      <c r="AI6160" s="54"/>
      <c r="AJ6160" s="54"/>
      <c r="AK6160" s="54"/>
      <c r="AL6160" s="336"/>
      <c r="AM6160" s="336"/>
      <c r="AN6160" s="336"/>
      <c r="AO6160" s="336"/>
      <c r="AP6160" s="54"/>
      <c r="AQ6160" s="336"/>
      <c r="AR6160" s="336"/>
      <c r="AS6160" s="336"/>
    </row>
    <row r="6161" spans="1:45" x14ac:dyDescent="0.3">
      <c r="C6161" s="54"/>
      <c r="D6161" s="56"/>
      <c r="Y6161" s="336">
        <f t="shared" ca="1" si="10591"/>
        <v>-9.3440914199915612E-2</v>
      </c>
      <c r="Z6161" s="336">
        <f t="shared" ca="1" si="10591"/>
        <v>1.8368528085457053E-2</v>
      </c>
      <c r="AA6161" s="336">
        <f t="shared" ca="1" si="10591"/>
        <v>9.8853276391442681E-4</v>
      </c>
      <c r="AB6161" s="336">
        <f t="shared" ca="1" si="10591"/>
        <v>5.411241079197012E-4</v>
      </c>
      <c r="AC6161" s="336">
        <f t="shared" ca="1" si="10591"/>
        <v>-0.27035927503998913</v>
      </c>
      <c r="AD6161" s="336">
        <f t="shared" ca="1" si="10591"/>
        <v>0.51337247437271638</v>
      </c>
      <c r="AE6161" s="55"/>
      <c r="AF6161" s="55"/>
      <c r="AG6161" s="55"/>
      <c r="AH6161" s="55"/>
      <c r="AI6161" s="55"/>
      <c r="AJ6161" s="55"/>
      <c r="AK6161" s="55"/>
      <c r="AL6161" s="55"/>
      <c r="AM6161" s="55"/>
      <c r="AN6161" s="55"/>
      <c r="AO6161" s="55"/>
      <c r="AP6161" s="55"/>
      <c r="AQ6161" s="55"/>
      <c r="AR6161" s="55"/>
      <c r="AS6161" s="55"/>
    </row>
    <row r="6162" spans="1:45" x14ac:dyDescent="0.3">
      <c r="B6162" s="54" t="s">
        <v>172</v>
      </c>
      <c r="C6162" s="53">
        <f>C6155</f>
        <v>0</v>
      </c>
      <c r="D6162" s="56" t="e">
        <f t="shared" ref="D6162:D6163" ca="1" si="10640">AJ6162</f>
        <v>#N/A</v>
      </c>
      <c r="E6162" s="52" t="e">
        <f t="shared" ref="E6162:W6162" si="10641">E6155</f>
        <v>#N/A</v>
      </c>
      <c r="F6162" s="52" t="e">
        <f t="shared" si="10641"/>
        <v>#N/A</v>
      </c>
      <c r="G6162" s="52" t="e">
        <f t="shared" si="10641"/>
        <v>#N/A</v>
      </c>
      <c r="H6162" s="52" t="e">
        <f t="shared" si="10641"/>
        <v>#N/A</v>
      </c>
      <c r="I6162" s="52" t="e">
        <f t="shared" si="10641"/>
        <v>#N/A</v>
      </c>
      <c r="J6162" s="52" t="e">
        <f t="shared" si="10641"/>
        <v>#N/A</v>
      </c>
      <c r="K6162" s="52" t="e">
        <f t="shared" si="10641"/>
        <v>#N/A</v>
      </c>
      <c r="L6162" s="52" t="e">
        <f t="shared" si="10641"/>
        <v>#N/A</v>
      </c>
      <c r="M6162" s="52" t="e">
        <f t="shared" si="10641"/>
        <v>#N/A</v>
      </c>
      <c r="N6162" s="52" t="e">
        <f t="shared" si="10641"/>
        <v>#N/A</v>
      </c>
      <c r="O6162" s="52" t="e">
        <f t="shared" si="10641"/>
        <v>#N/A</v>
      </c>
      <c r="P6162" s="52" t="e">
        <f t="shared" si="10641"/>
        <v>#N/A</v>
      </c>
      <c r="Q6162" s="52" t="e">
        <f t="shared" si="10641"/>
        <v>#N/A</v>
      </c>
      <c r="R6162" s="52" t="e">
        <f t="shared" si="10641"/>
        <v>#N/A</v>
      </c>
      <c r="S6162" s="52" t="e">
        <f t="shared" si="10641"/>
        <v>#N/A</v>
      </c>
      <c r="T6162" s="52" t="e">
        <f t="shared" si="10641"/>
        <v>#N/A</v>
      </c>
      <c r="U6162" s="52" t="e">
        <f t="shared" si="10641"/>
        <v>#N/A</v>
      </c>
      <c r="V6162" s="52" t="e">
        <f t="shared" si="10641"/>
        <v>#N/A</v>
      </c>
      <c r="W6162" s="52" t="e">
        <f t="shared" si="10641"/>
        <v>#N/A</v>
      </c>
      <c r="X6162" s="55" t="e">
        <f t="shared" ref="X6162:X6163" si="10642">(H6162-(O6162*P6162)/100-3*(J6162*K6162)/100)/2</f>
        <v>#N/A</v>
      </c>
      <c r="Y6162" s="55" t="e">
        <f t="shared" ref="Y6162:Y6163" si="10643">SUM(X6162,(J6162*K6162/100))/(F6162/100)</f>
        <v>#N/A</v>
      </c>
      <c r="Z6162" s="55" t="e">
        <f t="shared" ref="Z6162" si="10644">U6162*0.5+U6163*0.5</f>
        <v>#N/A</v>
      </c>
      <c r="AA6162" s="55" t="e">
        <f t="shared" ref="AA6162:AA6163" si="10645">J6162/Y6162</f>
        <v>#N/A</v>
      </c>
      <c r="AB6162" s="336" t="e">
        <f t="shared" ref="AB6162:AB6163" si="10646">X6162/(Y6162-J6162)</f>
        <v>#N/A</v>
      </c>
      <c r="AC6162" s="223" t="e">
        <f ca="1">INDEX(FGA_COEFFS,1,1)+Z6162*INDEX(FGA_COEFFS,1,2)+Y6162*INDEX(FGA_COEFFS,1,3)+R6162*INDEX(FGA_COEFFS,1,4)+Q6163*INDEX(FGA_COEFFS,1,5)+S6162*INDEX(FGA_COEFFS,1,6)+T6163*INDEX(FGA_COEFFS,1,7)+M6163*INDEX(FGA_COEFFS,1,8)+Y6166*Y6167</f>
        <v>#N/A</v>
      </c>
      <c r="AD6162" s="223" t="e">
        <f ca="1">INDEX(THREEPTA_COEFFS,1,1)+AC6162*INDEX(THREEPTA_COEFFS,1,2)+J6162*INDEX(THREEPTA_COEFFS,1,3)+AA6162*INDEX(THREEPTA_COEFFS,1,4)+K6162*INDEX(THREEPTA_COEFFS,1,5)+L6163*INDEX(THREEPTA_COEFFS,1,6)+Z6166*Z6167</f>
        <v>#N/A</v>
      </c>
      <c r="AE6162" s="223" t="e">
        <f ca="1">INDEX(THREEPTPCT_COEFFS,1,1)+K6162*INDEX(THREEPTPCT_COEFFS,1,2)+L6163*INDEX(THREEPTPCT_COEFFS,1,3)+AA6166*AA6167</f>
        <v>#N/A</v>
      </c>
      <c r="AF6162" s="55" t="e">
        <f t="shared" ref="AF6162:AF6163" ca="1" si="10647">AC6162-AD6162</f>
        <v>#N/A</v>
      </c>
      <c r="AG6162" s="223" t="e">
        <f ca="1">INDEX(TWOPTPCT_COEFFS,1,1)+AB6162*INDEX(TWOPTPCT_COEFFS,1,2)+I6163*INDEX(TWOPTPCT_COEFFS,1,3)+G6163*INDEX(TWOPTPCT_COEFFS,1,4)+L6163*INDEX(TWOPTPCT_COEFFS,1,5)+AB6166*AB6167</f>
        <v>#N/A</v>
      </c>
      <c r="AH6162" s="223" t="e">
        <f ca="1">INDEX(FTA_COEFFS,1,1)+O6162*INDEX(FTA_COEFFS,1,2)+N6163*INDEX(FTA_COEFFS,1,3)+(Q6162+R6162)*INDEX(FTA_COEFFS,1,4)+(Q6163+R6163)*INDEX(FTA_COEFFS,1,5)+M6163*INDEX(FTA_COEFFS,1,6)+AC6166*AC6167</f>
        <v>#N/A</v>
      </c>
      <c r="AI6162" s="223" t="e">
        <f ca="1">INDEX(FTPCT_COEFFS,1,1)+P6162*INDEX(FTPCT_COEFFS,1,2)+F6162*INDEX(FTPCT_COEFFS,1,3)+G6163*INDEX(FTPCT_COEFFS,1,4)+AD6166*AD6167</f>
        <v>#N/A</v>
      </c>
      <c r="AJ6162" s="338" t="e">
        <f t="shared" ref="AJ6162:AJ6163" ca="1" si="10648">AD6162*AE6162/100+AF6162*AG6162+AH6162*AI6162/100</f>
        <v>#N/A</v>
      </c>
      <c r="AK6162" s="55"/>
      <c r="AL6162" s="55"/>
      <c r="AM6162" s="55"/>
      <c r="AN6162" s="55"/>
      <c r="AO6162" s="55"/>
      <c r="AP6162" s="55"/>
      <c r="AQ6162" s="55"/>
      <c r="AR6162" s="55"/>
    </row>
    <row r="6163" spans="1:45" x14ac:dyDescent="0.3">
      <c r="B6163" s="54" t="s">
        <v>175</v>
      </c>
      <c r="C6163" s="54">
        <f>C6156</f>
        <v>0</v>
      </c>
      <c r="D6163" s="56" t="e">
        <f t="shared" ca="1" si="10640"/>
        <v>#N/A</v>
      </c>
      <c r="E6163" s="52" t="e">
        <f t="shared" ref="E6163:W6163" si="10649">E6156</f>
        <v>#N/A</v>
      </c>
      <c r="F6163" s="52" t="e">
        <f t="shared" si="10649"/>
        <v>#N/A</v>
      </c>
      <c r="G6163" s="52" t="e">
        <f t="shared" si="10649"/>
        <v>#N/A</v>
      </c>
      <c r="H6163" s="52" t="e">
        <f t="shared" si="10649"/>
        <v>#N/A</v>
      </c>
      <c r="I6163" s="52" t="e">
        <f t="shared" si="10649"/>
        <v>#N/A</v>
      </c>
      <c r="J6163" s="52" t="e">
        <f t="shared" si="10649"/>
        <v>#N/A</v>
      </c>
      <c r="K6163" s="52" t="e">
        <f t="shared" si="10649"/>
        <v>#N/A</v>
      </c>
      <c r="L6163" s="52" t="e">
        <f t="shared" si="10649"/>
        <v>#N/A</v>
      </c>
      <c r="M6163" s="52" t="e">
        <f t="shared" si="10649"/>
        <v>#N/A</v>
      </c>
      <c r="N6163" s="52" t="e">
        <f t="shared" si="10649"/>
        <v>#N/A</v>
      </c>
      <c r="O6163" s="52" t="e">
        <f t="shared" si="10649"/>
        <v>#N/A</v>
      </c>
      <c r="P6163" s="52" t="e">
        <f t="shared" si="10649"/>
        <v>#N/A</v>
      </c>
      <c r="Q6163" s="52" t="e">
        <f t="shared" si="10649"/>
        <v>#N/A</v>
      </c>
      <c r="R6163" s="52" t="e">
        <f t="shared" si="10649"/>
        <v>#N/A</v>
      </c>
      <c r="S6163" s="52" t="e">
        <f t="shared" si="10649"/>
        <v>#N/A</v>
      </c>
      <c r="T6163" s="52" t="e">
        <f t="shared" si="10649"/>
        <v>#N/A</v>
      </c>
      <c r="U6163" s="52" t="e">
        <f t="shared" si="10649"/>
        <v>#N/A</v>
      </c>
      <c r="V6163" s="52" t="e">
        <f t="shared" si="10649"/>
        <v>#N/A</v>
      </c>
      <c r="W6163" s="52" t="e">
        <f t="shared" si="10649"/>
        <v>#N/A</v>
      </c>
      <c r="X6163" s="55" t="e">
        <f t="shared" si="10642"/>
        <v>#N/A</v>
      </c>
      <c r="Y6163" s="55" t="e">
        <f t="shared" si="10643"/>
        <v>#N/A</v>
      </c>
      <c r="Z6163" s="55" t="e">
        <f t="shared" ref="Z6163" si="10650">Z6162</f>
        <v>#N/A</v>
      </c>
      <c r="AA6163" s="55" t="e">
        <f t="shared" si="10645"/>
        <v>#N/A</v>
      </c>
      <c r="AB6163" s="336" t="e">
        <f t="shared" si="10646"/>
        <v>#N/A</v>
      </c>
      <c r="AC6163" s="223" t="e">
        <f ca="1">INDEX(FGA_COEFFS,1,1)+Z6163*INDEX(FGA_COEFFS,1,2)+Y6163*INDEX(FGA_COEFFS,1,3)+R6163*INDEX(FGA_COEFFS,1,4)+Q6162*INDEX(FGA_COEFFS,1,5)+S6163*INDEX(FGA_COEFFS,1,6)+T6162*INDEX(FGA_COEFFS,1,7)+M6162*INDEX(FGA_COEFFS,1,8)+Y6166*Y6168</f>
        <v>#N/A</v>
      </c>
      <c r="AD6163" s="223" t="e">
        <f ca="1">INDEX(THREEPTA_COEFFS,1,1)+AC6163*INDEX(THREEPTA_COEFFS,1,2)+J6163*INDEX(THREEPTA_COEFFS,1,3)+AA6163*INDEX(THREEPTA_COEFFS,1,4)+K6163*INDEX(THREEPTA_COEFFS,1,5)+L6162*INDEX(THREEPTA_COEFFS,1,6)+Z6166*Z6168</f>
        <v>#N/A</v>
      </c>
      <c r="AE6163" s="223" t="e">
        <f ca="1">INDEX(THREEPTPCT_COEFFS,1,1)+K6163*INDEX(THREEPTPCT_COEFFS,1,2)+L6162*INDEX(THREEPTPCT_COEFFS,1,3)+AA6166*AA6168</f>
        <v>#N/A</v>
      </c>
      <c r="AF6163" s="55" t="e">
        <f t="shared" ca="1" si="10647"/>
        <v>#N/A</v>
      </c>
      <c r="AG6163" s="223" t="e">
        <f ca="1">INDEX(TWOPTPCT_COEFFS,1,1)+AB6163*INDEX(TWOPTPCT_COEFFS,1,2)+I6162*INDEX(TWOPTPCT_COEFFS,1,3)+G6162*INDEX(TWOPTPCT_COEFFS,1,4)+L6162*INDEX(TWOPTPCT_COEFFS,1,5)+AB6166*AB6168</f>
        <v>#N/A</v>
      </c>
      <c r="AH6163" s="223" t="e">
        <f ca="1">INDEX(FTA_COEFFS,1,1)+O6163*INDEX(FTA_COEFFS,1,2)+N6162*INDEX(FTA_COEFFS,1,3)+(Q6163+R6163)*INDEX(FTA_COEFFS,1,4)+(Q6162+R6162)*INDEX(FTA_COEFFS,1,5)+M6162*INDEX(FTA_COEFFS,1,6)+AC6166*AC6168</f>
        <v>#N/A</v>
      </c>
      <c r="AI6163" s="223" t="e">
        <f ca="1">INDEX(FTPCT_COEFFS,1,1)+P6163*INDEX(FTPCT_COEFFS,1,2)+F6163*INDEX(FTPCT_COEFFS,1,3)+G6162*INDEX(FTPCT_COEFFS,1,4)+AD6166*AD6168</f>
        <v>#N/A</v>
      </c>
      <c r="AJ6163" s="338" t="e">
        <f t="shared" ca="1" si="10648"/>
        <v>#N/A</v>
      </c>
      <c r="AK6163" s="55"/>
      <c r="AL6163" s="55"/>
      <c r="AM6163" s="55"/>
      <c r="AN6163" s="55"/>
      <c r="AO6163" s="55"/>
      <c r="AP6163" s="55"/>
      <c r="AQ6163" s="55"/>
      <c r="AR6163" s="55"/>
    </row>
    <row r="6164" spans="1:45" x14ac:dyDescent="0.3">
      <c r="A6164" s="54" t="e">
        <f ca="1">IF(D6162&gt;(D6163+(AVERAGE(V6162,W6162)-AVERAGE(V6163,W6163))/2)+2.5,C6162,IF(D6163&gt;(D6162+(AVERAGE(V6163,W6163)-AVERAGE(V6162,W6162))/2)+2.5,C6163,"Close"))</f>
        <v>#N/A</v>
      </c>
      <c r="B6164" s="64" t="e">
        <f ca="1">IF(D6163&gt;D6162,C6163,C6162)</f>
        <v>#N/A</v>
      </c>
      <c r="D6164" s="56"/>
      <c r="X6164" s="55"/>
      <c r="Y6164" s="55"/>
      <c r="Z6164" s="55"/>
      <c r="AA6164" s="55"/>
      <c r="AB6164" s="55"/>
      <c r="AC6164" s="337"/>
      <c r="AD6164" s="337"/>
      <c r="AE6164" s="337"/>
      <c r="AF6164" s="337"/>
      <c r="AG6164" s="337"/>
      <c r="AH6164" s="337"/>
      <c r="AI6164" s="337"/>
      <c r="AJ6164" s="337"/>
      <c r="AK6164" s="337"/>
      <c r="AL6164" s="337"/>
      <c r="AM6164" s="55"/>
      <c r="AN6164" s="55"/>
      <c r="AO6164" s="55"/>
      <c r="AP6164" s="55"/>
      <c r="AQ6164" s="55"/>
      <c r="AR6164" s="55"/>
      <c r="AS6164" s="55"/>
    </row>
    <row r="6165" spans="1:45" x14ac:dyDescent="0.3">
      <c r="X6165" s="54" t="s">
        <v>1305</v>
      </c>
      <c r="Y6165" s="54" t="s">
        <v>128</v>
      </c>
      <c r="Z6165" s="54" t="s">
        <v>157</v>
      </c>
      <c r="AA6165" s="54" t="s">
        <v>151</v>
      </c>
      <c r="AB6165" s="54" t="s">
        <v>1327</v>
      </c>
      <c r="AC6165" s="54" t="s">
        <v>129</v>
      </c>
      <c r="AD6165" s="54" t="s">
        <v>116</v>
      </c>
      <c r="AE6165" s="54"/>
      <c r="AF6165" s="54"/>
      <c r="AG6165" s="54"/>
      <c r="AH6165" s="54"/>
      <c r="AI6165" s="54"/>
      <c r="AJ6165" s="54"/>
      <c r="AK6165" s="54"/>
      <c r="AL6165" s="54"/>
      <c r="AM6165" s="54"/>
      <c r="AN6165" s="54"/>
      <c r="AO6165" s="54"/>
      <c r="AP6165" s="54"/>
      <c r="AQ6165" s="54"/>
      <c r="AR6165" s="54"/>
      <c r="AS6165" s="54"/>
    </row>
    <row r="6166" spans="1:45" x14ac:dyDescent="0.3">
      <c r="X6166" s="54"/>
      <c r="Y6166" s="54">
        <f t="shared" ref="Y6166:AD6166" si="10651">Y6159</f>
        <v>6.4436999999999998</v>
      </c>
      <c r="Z6166" s="54">
        <f t="shared" si="10651"/>
        <v>4.9371</v>
      </c>
      <c r="AA6166" s="54">
        <f t="shared" si="10651"/>
        <v>11.350300000000001</v>
      </c>
      <c r="AB6166" s="54">
        <f t="shared" si="10651"/>
        <v>7.1900000000000006E-2</v>
      </c>
      <c r="AC6166" s="54">
        <f t="shared" si="10651"/>
        <v>6.2766000000000002</v>
      </c>
      <c r="AD6166" s="54">
        <f t="shared" si="10651"/>
        <v>11.042999999999999</v>
      </c>
      <c r="AE6166" s="54"/>
      <c r="AF6166" s="336"/>
      <c r="AG6166" s="336"/>
      <c r="AH6166" s="336"/>
      <c r="AI6166" s="54"/>
      <c r="AJ6166" s="54"/>
      <c r="AK6166" s="54"/>
      <c r="AL6166" s="54"/>
      <c r="AM6166" s="54"/>
      <c r="AN6166" s="54"/>
      <c r="AO6166" s="54"/>
      <c r="AP6166" s="54"/>
      <c r="AQ6166" s="54"/>
      <c r="AR6166" s="54"/>
      <c r="AS6166" s="54"/>
    </row>
    <row r="6167" spans="1:45" x14ac:dyDescent="0.3">
      <c r="D6167" s="56"/>
      <c r="X6167" s="336"/>
      <c r="Y6167" s="336">
        <f t="shared" ca="1" si="10591"/>
        <v>0.13547457630294302</v>
      </c>
      <c r="Z6167" s="336">
        <f t="shared" ca="1" si="10591"/>
        <v>-0.48203202203906675</v>
      </c>
      <c r="AA6167" s="336">
        <f t="shared" ca="1" si="10591"/>
        <v>-0.19302683230557444</v>
      </c>
      <c r="AB6167" s="336">
        <f t="shared" ca="1" si="10591"/>
        <v>4.0683416813901266E-2</v>
      </c>
      <c r="AC6167" s="336">
        <f t="shared" ca="1" si="10591"/>
        <v>0.20584059016438633</v>
      </c>
      <c r="AD6167" s="336">
        <f t="shared" ca="1" si="10591"/>
        <v>2.6422321846792E-2</v>
      </c>
      <c r="AE6167" s="336"/>
      <c r="AF6167" s="336"/>
      <c r="AG6167" s="336"/>
      <c r="AH6167" s="336"/>
      <c r="AI6167" s="54"/>
      <c r="AJ6167" s="54"/>
      <c r="AK6167" s="54"/>
      <c r="AL6167" s="336"/>
      <c r="AM6167" s="336"/>
      <c r="AN6167" s="336"/>
      <c r="AO6167" s="336"/>
      <c r="AP6167" s="54"/>
      <c r="AQ6167" s="336"/>
      <c r="AR6167" s="336"/>
      <c r="AS6167" s="336"/>
    </row>
    <row r="6168" spans="1:45" x14ac:dyDescent="0.3">
      <c r="C6168" s="54"/>
      <c r="D6168" s="56"/>
      <c r="Y6168" s="336">
        <f t="shared" ca="1" si="10591"/>
        <v>0.80216870332489709</v>
      </c>
      <c r="Z6168" s="336">
        <f t="shared" ca="1" si="10591"/>
        <v>0.5535879796051284</v>
      </c>
      <c r="AA6168" s="336">
        <f t="shared" ca="1" si="10591"/>
        <v>0.28060233188296047</v>
      </c>
      <c r="AB6168" s="336">
        <f t="shared" ca="1" si="10591"/>
        <v>-0.71454308078907336</v>
      </c>
      <c r="AC6168" s="336">
        <f t="shared" ca="1" si="10591"/>
        <v>0.38621581143272943</v>
      </c>
      <c r="AD6168" s="336">
        <f t="shared" ca="1" si="10591"/>
        <v>-1.2195396824769036</v>
      </c>
      <c r="AE6168" s="55"/>
      <c r="AF6168" s="55"/>
      <c r="AG6168" s="55"/>
      <c r="AH6168" s="55"/>
      <c r="AI6168" s="55"/>
      <c r="AJ6168" s="55"/>
      <c r="AK6168" s="55"/>
      <c r="AL6168" s="55"/>
      <c r="AM6168" s="55"/>
      <c r="AN6168" s="55"/>
      <c r="AO6168" s="55"/>
      <c r="AP6168" s="55"/>
      <c r="AQ6168" s="55"/>
      <c r="AR6168" s="55"/>
      <c r="AS6168" s="55"/>
    </row>
    <row r="6169" spans="1:45" x14ac:dyDescent="0.3">
      <c r="B6169" s="54" t="s">
        <v>172</v>
      </c>
      <c r="C6169" s="53">
        <f>C6162</f>
        <v>0</v>
      </c>
      <c r="D6169" s="56" t="e">
        <f t="shared" ref="D6169:D6170" ca="1" si="10652">AJ6169</f>
        <v>#N/A</v>
      </c>
      <c r="E6169" s="52" t="e">
        <f t="shared" ref="E6169:W6169" si="10653">E6162</f>
        <v>#N/A</v>
      </c>
      <c r="F6169" s="52" t="e">
        <f t="shared" si="10653"/>
        <v>#N/A</v>
      </c>
      <c r="G6169" s="52" t="e">
        <f t="shared" si="10653"/>
        <v>#N/A</v>
      </c>
      <c r="H6169" s="52" t="e">
        <f t="shared" si="10653"/>
        <v>#N/A</v>
      </c>
      <c r="I6169" s="52" t="e">
        <f t="shared" si="10653"/>
        <v>#N/A</v>
      </c>
      <c r="J6169" s="52" t="e">
        <f t="shared" si="10653"/>
        <v>#N/A</v>
      </c>
      <c r="K6169" s="52" t="e">
        <f t="shared" si="10653"/>
        <v>#N/A</v>
      </c>
      <c r="L6169" s="52" t="e">
        <f t="shared" si="10653"/>
        <v>#N/A</v>
      </c>
      <c r="M6169" s="52" t="e">
        <f t="shared" si="10653"/>
        <v>#N/A</v>
      </c>
      <c r="N6169" s="52" t="e">
        <f t="shared" si="10653"/>
        <v>#N/A</v>
      </c>
      <c r="O6169" s="52" t="e">
        <f t="shared" si="10653"/>
        <v>#N/A</v>
      </c>
      <c r="P6169" s="52" t="e">
        <f t="shared" si="10653"/>
        <v>#N/A</v>
      </c>
      <c r="Q6169" s="52" t="e">
        <f t="shared" si="10653"/>
        <v>#N/A</v>
      </c>
      <c r="R6169" s="52" t="e">
        <f t="shared" si="10653"/>
        <v>#N/A</v>
      </c>
      <c r="S6169" s="52" t="e">
        <f t="shared" si="10653"/>
        <v>#N/A</v>
      </c>
      <c r="T6169" s="52" t="e">
        <f t="shared" si="10653"/>
        <v>#N/A</v>
      </c>
      <c r="U6169" s="52" t="e">
        <f t="shared" si="10653"/>
        <v>#N/A</v>
      </c>
      <c r="V6169" s="52" t="e">
        <f t="shared" si="10653"/>
        <v>#N/A</v>
      </c>
      <c r="W6169" s="52" t="e">
        <f t="shared" si="10653"/>
        <v>#N/A</v>
      </c>
      <c r="X6169" s="55" t="e">
        <f t="shared" ref="X6169:X6170" si="10654">(H6169-(O6169*P6169)/100-3*(J6169*K6169)/100)/2</f>
        <v>#N/A</v>
      </c>
      <c r="Y6169" s="55" t="e">
        <f t="shared" ref="Y6169:Y6170" si="10655">SUM(X6169,(J6169*K6169/100))/(F6169/100)</f>
        <v>#N/A</v>
      </c>
      <c r="Z6169" s="55" t="e">
        <f t="shared" ref="Z6169" si="10656">U6169*0.5+U6170*0.5</f>
        <v>#N/A</v>
      </c>
      <c r="AA6169" s="55" t="e">
        <f t="shared" ref="AA6169:AA6170" si="10657">J6169/Y6169</f>
        <v>#N/A</v>
      </c>
      <c r="AB6169" s="336" t="e">
        <f t="shared" ref="AB6169:AB6170" si="10658">X6169/(Y6169-J6169)</f>
        <v>#N/A</v>
      </c>
      <c r="AC6169" s="223" t="e">
        <f ca="1">INDEX(FGA_COEFFS,1,1)+Z6169*INDEX(FGA_COEFFS,1,2)+Y6169*INDEX(FGA_COEFFS,1,3)+R6169*INDEX(FGA_COEFFS,1,4)+Q6170*INDEX(FGA_COEFFS,1,5)+S6169*INDEX(FGA_COEFFS,1,6)+T6170*INDEX(FGA_COEFFS,1,7)+M6170*INDEX(FGA_COEFFS,1,8)+Y6173*Y6174</f>
        <v>#N/A</v>
      </c>
      <c r="AD6169" s="223" t="e">
        <f ca="1">INDEX(THREEPTA_COEFFS,1,1)+AC6169*INDEX(THREEPTA_COEFFS,1,2)+J6169*INDEX(THREEPTA_COEFFS,1,3)+AA6169*INDEX(THREEPTA_COEFFS,1,4)+K6169*INDEX(THREEPTA_COEFFS,1,5)+L6170*INDEX(THREEPTA_COEFFS,1,6)+Z6173*Z6174</f>
        <v>#N/A</v>
      </c>
      <c r="AE6169" s="223" t="e">
        <f ca="1">INDEX(THREEPTPCT_COEFFS,1,1)+K6169*INDEX(THREEPTPCT_COEFFS,1,2)+L6170*INDEX(THREEPTPCT_COEFFS,1,3)+AA6173*AA6174</f>
        <v>#N/A</v>
      </c>
      <c r="AF6169" s="55" t="e">
        <f t="shared" ref="AF6169:AF6170" ca="1" si="10659">AC6169-AD6169</f>
        <v>#N/A</v>
      </c>
      <c r="AG6169" s="223" t="e">
        <f ca="1">INDEX(TWOPTPCT_COEFFS,1,1)+AB6169*INDEX(TWOPTPCT_COEFFS,1,2)+I6170*INDEX(TWOPTPCT_COEFFS,1,3)+G6170*INDEX(TWOPTPCT_COEFFS,1,4)+L6170*INDEX(TWOPTPCT_COEFFS,1,5)+AB6173*AB6174</f>
        <v>#N/A</v>
      </c>
      <c r="AH6169" s="223" t="e">
        <f ca="1">INDEX(FTA_COEFFS,1,1)+O6169*INDEX(FTA_COEFFS,1,2)+N6170*INDEX(FTA_COEFFS,1,3)+(Q6169+R6169)*INDEX(FTA_COEFFS,1,4)+(Q6170+R6170)*INDEX(FTA_COEFFS,1,5)+M6170*INDEX(FTA_COEFFS,1,6)+AC6173*AC6174</f>
        <v>#N/A</v>
      </c>
      <c r="AI6169" s="223" t="e">
        <f ca="1">INDEX(FTPCT_COEFFS,1,1)+P6169*INDEX(FTPCT_COEFFS,1,2)+F6169*INDEX(FTPCT_COEFFS,1,3)+G6170*INDEX(FTPCT_COEFFS,1,4)+AD6173*AD6174</f>
        <v>#N/A</v>
      </c>
      <c r="AJ6169" s="338" t="e">
        <f t="shared" ref="AJ6169:AJ6170" ca="1" si="10660">AD6169*AE6169/100+AF6169*AG6169+AH6169*AI6169/100</f>
        <v>#N/A</v>
      </c>
      <c r="AK6169" s="55"/>
      <c r="AL6169" s="55"/>
      <c r="AM6169" s="55"/>
      <c r="AN6169" s="55"/>
      <c r="AO6169" s="55"/>
      <c r="AP6169" s="55"/>
      <c r="AQ6169" s="55"/>
      <c r="AR6169" s="55"/>
    </row>
    <row r="6170" spans="1:45" x14ac:dyDescent="0.3">
      <c r="B6170" s="54" t="s">
        <v>175</v>
      </c>
      <c r="C6170" s="54">
        <f>C6163</f>
        <v>0</v>
      </c>
      <c r="D6170" s="56" t="e">
        <f t="shared" ca="1" si="10652"/>
        <v>#N/A</v>
      </c>
      <c r="E6170" s="52" t="e">
        <f t="shared" ref="E6170:W6170" si="10661">E6163</f>
        <v>#N/A</v>
      </c>
      <c r="F6170" s="52" t="e">
        <f t="shared" si="10661"/>
        <v>#N/A</v>
      </c>
      <c r="G6170" s="52" t="e">
        <f t="shared" si="10661"/>
        <v>#N/A</v>
      </c>
      <c r="H6170" s="52" t="e">
        <f t="shared" si="10661"/>
        <v>#N/A</v>
      </c>
      <c r="I6170" s="52" t="e">
        <f t="shared" si="10661"/>
        <v>#N/A</v>
      </c>
      <c r="J6170" s="52" t="e">
        <f t="shared" si="10661"/>
        <v>#N/A</v>
      </c>
      <c r="K6170" s="52" t="e">
        <f t="shared" si="10661"/>
        <v>#N/A</v>
      </c>
      <c r="L6170" s="52" t="e">
        <f t="shared" si="10661"/>
        <v>#N/A</v>
      </c>
      <c r="M6170" s="52" t="e">
        <f t="shared" si="10661"/>
        <v>#N/A</v>
      </c>
      <c r="N6170" s="52" t="e">
        <f t="shared" si="10661"/>
        <v>#N/A</v>
      </c>
      <c r="O6170" s="52" t="e">
        <f t="shared" si="10661"/>
        <v>#N/A</v>
      </c>
      <c r="P6170" s="52" t="e">
        <f t="shared" si="10661"/>
        <v>#N/A</v>
      </c>
      <c r="Q6170" s="52" t="e">
        <f t="shared" si="10661"/>
        <v>#N/A</v>
      </c>
      <c r="R6170" s="52" t="e">
        <f t="shared" si="10661"/>
        <v>#N/A</v>
      </c>
      <c r="S6170" s="52" t="e">
        <f t="shared" si="10661"/>
        <v>#N/A</v>
      </c>
      <c r="T6170" s="52" t="e">
        <f t="shared" si="10661"/>
        <v>#N/A</v>
      </c>
      <c r="U6170" s="52" t="e">
        <f t="shared" si="10661"/>
        <v>#N/A</v>
      </c>
      <c r="V6170" s="52" t="e">
        <f t="shared" si="10661"/>
        <v>#N/A</v>
      </c>
      <c r="W6170" s="52" t="e">
        <f t="shared" si="10661"/>
        <v>#N/A</v>
      </c>
      <c r="X6170" s="55" t="e">
        <f t="shared" si="10654"/>
        <v>#N/A</v>
      </c>
      <c r="Y6170" s="55" t="e">
        <f t="shared" si="10655"/>
        <v>#N/A</v>
      </c>
      <c r="Z6170" s="55" t="e">
        <f t="shared" ref="Z6170" si="10662">Z6169</f>
        <v>#N/A</v>
      </c>
      <c r="AA6170" s="55" t="e">
        <f t="shared" si="10657"/>
        <v>#N/A</v>
      </c>
      <c r="AB6170" s="336" t="e">
        <f t="shared" si="10658"/>
        <v>#N/A</v>
      </c>
      <c r="AC6170" s="223" t="e">
        <f ca="1">INDEX(FGA_COEFFS,1,1)+Z6170*INDEX(FGA_COEFFS,1,2)+Y6170*INDEX(FGA_COEFFS,1,3)+R6170*INDEX(FGA_COEFFS,1,4)+Q6169*INDEX(FGA_COEFFS,1,5)+S6170*INDEX(FGA_COEFFS,1,6)+T6169*INDEX(FGA_COEFFS,1,7)+M6169*INDEX(FGA_COEFFS,1,8)+Y6173*Y6175</f>
        <v>#N/A</v>
      </c>
      <c r="AD6170" s="223" t="e">
        <f ca="1">INDEX(THREEPTA_COEFFS,1,1)+AC6170*INDEX(THREEPTA_COEFFS,1,2)+J6170*INDEX(THREEPTA_COEFFS,1,3)+AA6170*INDEX(THREEPTA_COEFFS,1,4)+K6170*INDEX(THREEPTA_COEFFS,1,5)+L6169*INDEX(THREEPTA_COEFFS,1,6)+Z6173*Z6175</f>
        <v>#N/A</v>
      </c>
      <c r="AE6170" s="223" t="e">
        <f ca="1">INDEX(THREEPTPCT_COEFFS,1,1)+K6170*INDEX(THREEPTPCT_COEFFS,1,2)+L6169*INDEX(THREEPTPCT_COEFFS,1,3)+AA6173*AA6175</f>
        <v>#N/A</v>
      </c>
      <c r="AF6170" s="55" t="e">
        <f t="shared" ca="1" si="10659"/>
        <v>#N/A</v>
      </c>
      <c r="AG6170" s="223" t="e">
        <f ca="1">INDEX(TWOPTPCT_COEFFS,1,1)+AB6170*INDEX(TWOPTPCT_COEFFS,1,2)+I6169*INDEX(TWOPTPCT_COEFFS,1,3)+G6169*INDEX(TWOPTPCT_COEFFS,1,4)+L6169*INDEX(TWOPTPCT_COEFFS,1,5)+AB6173*AB6175</f>
        <v>#N/A</v>
      </c>
      <c r="AH6170" s="223" t="e">
        <f ca="1">INDEX(FTA_COEFFS,1,1)+O6170*INDEX(FTA_COEFFS,1,2)+N6169*INDEX(FTA_COEFFS,1,3)+(Q6170+R6170)*INDEX(FTA_COEFFS,1,4)+(Q6169+R6169)*INDEX(FTA_COEFFS,1,5)+M6169*INDEX(FTA_COEFFS,1,6)+AC6173*AC6175</f>
        <v>#N/A</v>
      </c>
      <c r="AI6170" s="223" t="e">
        <f ca="1">INDEX(FTPCT_COEFFS,1,1)+P6170*INDEX(FTPCT_COEFFS,1,2)+F6170*INDEX(FTPCT_COEFFS,1,3)+G6169*INDEX(FTPCT_COEFFS,1,4)+AD6173*AD6175</f>
        <v>#N/A</v>
      </c>
      <c r="AJ6170" s="338" t="e">
        <f t="shared" ca="1" si="10660"/>
        <v>#N/A</v>
      </c>
      <c r="AK6170" s="55"/>
      <c r="AL6170" s="55"/>
      <c r="AM6170" s="55"/>
      <c r="AN6170" s="55"/>
      <c r="AO6170" s="55"/>
      <c r="AP6170" s="55"/>
      <c r="AQ6170" s="55"/>
      <c r="AR6170" s="55"/>
    </row>
    <row r="6171" spans="1:45" x14ac:dyDescent="0.3">
      <c r="A6171" s="54" t="e">
        <f ca="1">IF(D6169&gt;(D6170+(AVERAGE(V6169,W6169)-AVERAGE(V6170,W6170))/2)+2.5,C6169,IF(D6170&gt;(D6169+(AVERAGE(V6170,W6170)-AVERAGE(V6169,W6169))/2)+2.5,C6170,"Close"))</f>
        <v>#N/A</v>
      </c>
      <c r="B6171" s="64" t="e">
        <f ca="1">IF(D6170&gt;D6169,C6170,C6169)</f>
        <v>#N/A</v>
      </c>
      <c r="D6171" s="56"/>
      <c r="X6171" s="55"/>
      <c r="Y6171" s="55"/>
      <c r="Z6171" s="55"/>
      <c r="AA6171" s="55"/>
      <c r="AB6171" s="55"/>
      <c r="AC6171" s="337"/>
      <c r="AD6171" s="337"/>
      <c r="AE6171" s="337"/>
      <c r="AF6171" s="337"/>
      <c r="AG6171" s="337"/>
      <c r="AH6171" s="337"/>
      <c r="AI6171" s="337"/>
      <c r="AJ6171" s="337"/>
      <c r="AK6171" s="337"/>
      <c r="AL6171" s="337"/>
      <c r="AM6171" s="55"/>
      <c r="AN6171" s="55"/>
      <c r="AO6171" s="55"/>
      <c r="AP6171" s="55"/>
      <c r="AQ6171" s="55"/>
      <c r="AR6171" s="55"/>
      <c r="AS6171" s="55"/>
    </row>
    <row r="6172" spans="1:45" x14ac:dyDescent="0.3">
      <c r="X6172" s="54" t="s">
        <v>1305</v>
      </c>
      <c r="Y6172" s="54" t="s">
        <v>128</v>
      </c>
      <c r="Z6172" s="54" t="s">
        <v>157</v>
      </c>
      <c r="AA6172" s="54" t="s">
        <v>151</v>
      </c>
      <c r="AB6172" s="54" t="s">
        <v>1327</v>
      </c>
      <c r="AC6172" s="54" t="s">
        <v>129</v>
      </c>
      <c r="AD6172" s="54" t="s">
        <v>116</v>
      </c>
      <c r="AE6172" s="54"/>
      <c r="AF6172" s="54"/>
      <c r="AG6172" s="54"/>
      <c r="AH6172" s="54"/>
      <c r="AI6172" s="54"/>
      <c r="AJ6172" s="54"/>
      <c r="AK6172" s="54"/>
      <c r="AL6172" s="54"/>
      <c r="AM6172" s="54"/>
      <c r="AN6172" s="54"/>
      <c r="AO6172" s="54"/>
      <c r="AP6172" s="54"/>
      <c r="AQ6172" s="54"/>
      <c r="AR6172" s="54"/>
      <c r="AS6172" s="54"/>
    </row>
    <row r="6173" spans="1:45" x14ac:dyDescent="0.3">
      <c r="X6173" s="54"/>
      <c r="Y6173" s="54">
        <f t="shared" ref="Y6173:AD6173" si="10663">Y6166</f>
        <v>6.4436999999999998</v>
      </c>
      <c r="Z6173" s="54">
        <f t="shared" si="10663"/>
        <v>4.9371</v>
      </c>
      <c r="AA6173" s="54">
        <f t="shared" si="10663"/>
        <v>11.350300000000001</v>
      </c>
      <c r="AB6173" s="54">
        <f t="shared" si="10663"/>
        <v>7.1900000000000006E-2</v>
      </c>
      <c r="AC6173" s="54">
        <f t="shared" si="10663"/>
        <v>6.2766000000000002</v>
      </c>
      <c r="AD6173" s="54">
        <f t="shared" si="10663"/>
        <v>11.042999999999999</v>
      </c>
      <c r="AE6173" s="54"/>
      <c r="AF6173" s="336"/>
      <c r="AG6173" s="336"/>
      <c r="AH6173" s="336"/>
      <c r="AI6173" s="54"/>
      <c r="AJ6173" s="54"/>
      <c r="AK6173" s="54"/>
      <c r="AL6173" s="54"/>
      <c r="AM6173" s="54"/>
      <c r="AN6173" s="54"/>
      <c r="AO6173" s="54"/>
      <c r="AP6173" s="54"/>
      <c r="AQ6173" s="54"/>
      <c r="AR6173" s="54"/>
      <c r="AS6173" s="54"/>
    </row>
    <row r="6174" spans="1:45" x14ac:dyDescent="0.3">
      <c r="D6174" s="56"/>
      <c r="X6174" s="336"/>
      <c r="Y6174" s="336">
        <f t="shared" ca="1" si="10591"/>
        <v>-0.74807323896485145</v>
      </c>
      <c r="Z6174" s="336">
        <f t="shared" ca="1" si="10591"/>
        <v>1.3563396035014832</v>
      </c>
      <c r="AA6174" s="336">
        <f t="shared" ca="1" si="10591"/>
        <v>1.1632271546093165</v>
      </c>
      <c r="AB6174" s="336">
        <f t="shared" ca="1" si="10591"/>
        <v>-7.0216670711683971E-2</v>
      </c>
      <c r="AC6174" s="336">
        <f t="shared" ca="1" si="10591"/>
        <v>0.25574966815116668</v>
      </c>
      <c r="AD6174" s="336">
        <f t="shared" ca="1" si="10591"/>
        <v>0.24923281967703914</v>
      </c>
      <c r="AE6174" s="336"/>
      <c r="AF6174" s="336"/>
      <c r="AG6174" s="336"/>
      <c r="AH6174" s="336"/>
      <c r="AI6174" s="54"/>
      <c r="AJ6174" s="54"/>
      <c r="AK6174" s="54"/>
      <c r="AL6174" s="336"/>
      <c r="AM6174" s="336"/>
      <c r="AN6174" s="336"/>
      <c r="AO6174" s="336"/>
      <c r="AP6174" s="54"/>
      <c r="AQ6174" s="336"/>
      <c r="AR6174" s="336"/>
      <c r="AS6174" s="336"/>
    </row>
    <row r="6175" spans="1:45" x14ac:dyDescent="0.3">
      <c r="C6175" s="54"/>
      <c r="D6175" s="56"/>
      <c r="Y6175" s="336">
        <f t="shared" ca="1" si="10591"/>
        <v>0.42190271717492406</v>
      </c>
      <c r="Z6175" s="336">
        <f t="shared" ca="1" si="10591"/>
        <v>0.1206575206625678</v>
      </c>
      <c r="AA6175" s="336">
        <f t="shared" ca="1" si="10591"/>
        <v>1.2140805155792256</v>
      </c>
      <c r="AB6175" s="336">
        <f t="shared" ca="1" si="10591"/>
        <v>0.26217634259898137</v>
      </c>
      <c r="AC6175" s="336">
        <f t="shared" ca="1" si="10591"/>
        <v>1.2075553294681667</v>
      </c>
      <c r="AD6175" s="336">
        <f t="shared" ca="1" si="10591"/>
        <v>1.2546837887370182E-2</v>
      </c>
      <c r="AE6175" s="55"/>
      <c r="AF6175" s="55"/>
      <c r="AG6175" s="55"/>
      <c r="AH6175" s="55"/>
      <c r="AI6175" s="55"/>
      <c r="AJ6175" s="55"/>
      <c r="AK6175" s="55"/>
      <c r="AL6175" s="55"/>
      <c r="AM6175" s="55"/>
      <c r="AN6175" s="55"/>
      <c r="AO6175" s="55"/>
      <c r="AP6175" s="55"/>
      <c r="AQ6175" s="55"/>
      <c r="AR6175" s="55"/>
      <c r="AS6175" s="55"/>
    </row>
    <row r="6176" spans="1:45" x14ac:dyDescent="0.3">
      <c r="B6176" s="54" t="s">
        <v>172</v>
      </c>
      <c r="C6176" s="53">
        <f>C6169</f>
        <v>0</v>
      </c>
      <c r="D6176" s="56" t="e">
        <f t="shared" ref="D6176:D6177" ca="1" si="10664">AJ6176</f>
        <v>#N/A</v>
      </c>
      <c r="E6176" s="52" t="e">
        <f t="shared" ref="E6176:W6176" si="10665">E6169</f>
        <v>#N/A</v>
      </c>
      <c r="F6176" s="52" t="e">
        <f t="shared" si="10665"/>
        <v>#N/A</v>
      </c>
      <c r="G6176" s="52" t="e">
        <f t="shared" si="10665"/>
        <v>#N/A</v>
      </c>
      <c r="H6176" s="52" t="e">
        <f t="shared" si="10665"/>
        <v>#N/A</v>
      </c>
      <c r="I6176" s="52" t="e">
        <f t="shared" si="10665"/>
        <v>#N/A</v>
      </c>
      <c r="J6176" s="52" t="e">
        <f t="shared" si="10665"/>
        <v>#N/A</v>
      </c>
      <c r="K6176" s="52" t="e">
        <f t="shared" si="10665"/>
        <v>#N/A</v>
      </c>
      <c r="L6176" s="52" t="e">
        <f t="shared" si="10665"/>
        <v>#N/A</v>
      </c>
      <c r="M6176" s="52" t="e">
        <f t="shared" si="10665"/>
        <v>#N/A</v>
      </c>
      <c r="N6176" s="52" t="e">
        <f t="shared" si="10665"/>
        <v>#N/A</v>
      </c>
      <c r="O6176" s="52" t="e">
        <f t="shared" si="10665"/>
        <v>#N/A</v>
      </c>
      <c r="P6176" s="52" t="e">
        <f t="shared" si="10665"/>
        <v>#N/A</v>
      </c>
      <c r="Q6176" s="52" t="e">
        <f t="shared" si="10665"/>
        <v>#N/A</v>
      </c>
      <c r="R6176" s="52" t="e">
        <f t="shared" si="10665"/>
        <v>#N/A</v>
      </c>
      <c r="S6176" s="52" t="e">
        <f t="shared" si="10665"/>
        <v>#N/A</v>
      </c>
      <c r="T6176" s="52" t="e">
        <f t="shared" si="10665"/>
        <v>#N/A</v>
      </c>
      <c r="U6176" s="52" t="e">
        <f t="shared" si="10665"/>
        <v>#N/A</v>
      </c>
      <c r="V6176" s="52" t="e">
        <f t="shared" si="10665"/>
        <v>#N/A</v>
      </c>
      <c r="W6176" s="52" t="e">
        <f t="shared" si="10665"/>
        <v>#N/A</v>
      </c>
      <c r="X6176" s="55" t="e">
        <f t="shared" ref="X6176:X6177" si="10666">(H6176-(O6176*P6176)/100-3*(J6176*K6176)/100)/2</f>
        <v>#N/A</v>
      </c>
      <c r="Y6176" s="55" t="e">
        <f t="shared" ref="Y6176:Y6177" si="10667">SUM(X6176,(J6176*K6176/100))/(F6176/100)</f>
        <v>#N/A</v>
      </c>
      <c r="Z6176" s="55" t="e">
        <f t="shared" ref="Z6176" si="10668">U6176*0.5+U6177*0.5</f>
        <v>#N/A</v>
      </c>
      <c r="AA6176" s="55" t="e">
        <f t="shared" ref="AA6176:AA6177" si="10669">J6176/Y6176</f>
        <v>#N/A</v>
      </c>
      <c r="AB6176" s="336" t="e">
        <f t="shared" ref="AB6176:AB6177" si="10670">X6176/(Y6176-J6176)</f>
        <v>#N/A</v>
      </c>
      <c r="AC6176" s="223" t="e">
        <f ca="1">INDEX(FGA_COEFFS,1,1)+Z6176*INDEX(FGA_COEFFS,1,2)+Y6176*INDEX(FGA_COEFFS,1,3)+R6176*INDEX(FGA_COEFFS,1,4)+Q6177*INDEX(FGA_COEFFS,1,5)+S6176*INDEX(FGA_COEFFS,1,6)+T6177*INDEX(FGA_COEFFS,1,7)+M6177*INDEX(FGA_COEFFS,1,8)+Y6180*Y6181</f>
        <v>#N/A</v>
      </c>
      <c r="AD6176" s="223" t="e">
        <f ca="1">INDEX(THREEPTA_COEFFS,1,1)+AC6176*INDEX(THREEPTA_COEFFS,1,2)+J6176*INDEX(THREEPTA_COEFFS,1,3)+AA6176*INDEX(THREEPTA_COEFFS,1,4)+K6176*INDEX(THREEPTA_COEFFS,1,5)+L6177*INDEX(THREEPTA_COEFFS,1,6)+Z6180*Z6181</f>
        <v>#N/A</v>
      </c>
      <c r="AE6176" s="223" t="e">
        <f ca="1">INDEX(THREEPTPCT_COEFFS,1,1)+K6176*INDEX(THREEPTPCT_COEFFS,1,2)+L6177*INDEX(THREEPTPCT_COEFFS,1,3)+AA6180*AA6181</f>
        <v>#N/A</v>
      </c>
      <c r="AF6176" s="55" t="e">
        <f t="shared" ref="AF6176:AF6177" ca="1" si="10671">AC6176-AD6176</f>
        <v>#N/A</v>
      </c>
      <c r="AG6176" s="223" t="e">
        <f ca="1">INDEX(TWOPTPCT_COEFFS,1,1)+AB6176*INDEX(TWOPTPCT_COEFFS,1,2)+I6177*INDEX(TWOPTPCT_COEFFS,1,3)+G6177*INDEX(TWOPTPCT_COEFFS,1,4)+L6177*INDEX(TWOPTPCT_COEFFS,1,5)+AB6180*AB6181</f>
        <v>#N/A</v>
      </c>
      <c r="AH6176" s="223" t="e">
        <f ca="1">INDEX(FTA_COEFFS,1,1)+O6176*INDEX(FTA_COEFFS,1,2)+N6177*INDEX(FTA_COEFFS,1,3)+(Q6176+R6176)*INDEX(FTA_COEFFS,1,4)+(Q6177+R6177)*INDEX(FTA_COEFFS,1,5)+M6177*INDEX(FTA_COEFFS,1,6)+AC6180*AC6181</f>
        <v>#N/A</v>
      </c>
      <c r="AI6176" s="223" t="e">
        <f ca="1">INDEX(FTPCT_COEFFS,1,1)+P6176*INDEX(FTPCT_COEFFS,1,2)+F6176*INDEX(FTPCT_COEFFS,1,3)+G6177*INDEX(FTPCT_COEFFS,1,4)+AD6180*AD6181</f>
        <v>#N/A</v>
      </c>
      <c r="AJ6176" s="338" t="e">
        <f t="shared" ref="AJ6176:AJ6177" ca="1" si="10672">AD6176*AE6176/100+AF6176*AG6176+AH6176*AI6176/100</f>
        <v>#N/A</v>
      </c>
      <c r="AK6176" s="55"/>
      <c r="AL6176" s="55"/>
      <c r="AM6176" s="55"/>
      <c r="AN6176" s="55"/>
      <c r="AO6176" s="55"/>
      <c r="AP6176" s="55"/>
      <c r="AQ6176" s="55"/>
      <c r="AR6176" s="55"/>
    </row>
    <row r="6177" spans="1:45" x14ac:dyDescent="0.3">
      <c r="B6177" s="54" t="s">
        <v>175</v>
      </c>
      <c r="C6177" s="54">
        <f>C6170</f>
        <v>0</v>
      </c>
      <c r="D6177" s="56" t="e">
        <f t="shared" ca="1" si="10664"/>
        <v>#N/A</v>
      </c>
      <c r="E6177" s="52" t="e">
        <f t="shared" ref="E6177:W6177" si="10673">E6170</f>
        <v>#N/A</v>
      </c>
      <c r="F6177" s="52" t="e">
        <f t="shared" si="10673"/>
        <v>#N/A</v>
      </c>
      <c r="G6177" s="52" t="e">
        <f t="shared" si="10673"/>
        <v>#N/A</v>
      </c>
      <c r="H6177" s="52" t="e">
        <f t="shared" si="10673"/>
        <v>#N/A</v>
      </c>
      <c r="I6177" s="52" t="e">
        <f t="shared" si="10673"/>
        <v>#N/A</v>
      </c>
      <c r="J6177" s="52" t="e">
        <f t="shared" si="10673"/>
        <v>#N/A</v>
      </c>
      <c r="K6177" s="52" t="e">
        <f t="shared" si="10673"/>
        <v>#N/A</v>
      </c>
      <c r="L6177" s="52" t="e">
        <f t="shared" si="10673"/>
        <v>#N/A</v>
      </c>
      <c r="M6177" s="52" t="e">
        <f t="shared" si="10673"/>
        <v>#N/A</v>
      </c>
      <c r="N6177" s="52" t="e">
        <f t="shared" si="10673"/>
        <v>#N/A</v>
      </c>
      <c r="O6177" s="52" t="e">
        <f t="shared" si="10673"/>
        <v>#N/A</v>
      </c>
      <c r="P6177" s="52" t="e">
        <f t="shared" si="10673"/>
        <v>#N/A</v>
      </c>
      <c r="Q6177" s="52" t="e">
        <f t="shared" si="10673"/>
        <v>#N/A</v>
      </c>
      <c r="R6177" s="52" t="e">
        <f t="shared" si="10673"/>
        <v>#N/A</v>
      </c>
      <c r="S6177" s="52" t="e">
        <f t="shared" si="10673"/>
        <v>#N/A</v>
      </c>
      <c r="T6177" s="52" t="e">
        <f t="shared" si="10673"/>
        <v>#N/A</v>
      </c>
      <c r="U6177" s="52" t="e">
        <f t="shared" si="10673"/>
        <v>#N/A</v>
      </c>
      <c r="V6177" s="52" t="e">
        <f t="shared" si="10673"/>
        <v>#N/A</v>
      </c>
      <c r="W6177" s="52" t="e">
        <f t="shared" si="10673"/>
        <v>#N/A</v>
      </c>
      <c r="X6177" s="55" t="e">
        <f t="shared" si="10666"/>
        <v>#N/A</v>
      </c>
      <c r="Y6177" s="55" t="e">
        <f t="shared" si="10667"/>
        <v>#N/A</v>
      </c>
      <c r="Z6177" s="55" t="e">
        <f t="shared" ref="Z6177" si="10674">Z6176</f>
        <v>#N/A</v>
      </c>
      <c r="AA6177" s="55" t="e">
        <f t="shared" si="10669"/>
        <v>#N/A</v>
      </c>
      <c r="AB6177" s="336" t="e">
        <f t="shared" si="10670"/>
        <v>#N/A</v>
      </c>
      <c r="AC6177" s="223" t="e">
        <f ca="1">INDEX(FGA_COEFFS,1,1)+Z6177*INDEX(FGA_COEFFS,1,2)+Y6177*INDEX(FGA_COEFFS,1,3)+R6177*INDEX(FGA_COEFFS,1,4)+Q6176*INDEX(FGA_COEFFS,1,5)+S6177*INDEX(FGA_COEFFS,1,6)+T6176*INDEX(FGA_COEFFS,1,7)+M6176*INDEX(FGA_COEFFS,1,8)+Y6180*Y6182</f>
        <v>#N/A</v>
      </c>
      <c r="AD6177" s="223" t="e">
        <f ca="1">INDEX(THREEPTA_COEFFS,1,1)+AC6177*INDEX(THREEPTA_COEFFS,1,2)+J6177*INDEX(THREEPTA_COEFFS,1,3)+AA6177*INDEX(THREEPTA_COEFFS,1,4)+K6177*INDEX(THREEPTA_COEFFS,1,5)+L6176*INDEX(THREEPTA_COEFFS,1,6)+Z6180*Z6182</f>
        <v>#N/A</v>
      </c>
      <c r="AE6177" s="223" t="e">
        <f ca="1">INDEX(THREEPTPCT_COEFFS,1,1)+K6177*INDEX(THREEPTPCT_COEFFS,1,2)+L6176*INDEX(THREEPTPCT_COEFFS,1,3)+AA6180*AA6182</f>
        <v>#N/A</v>
      </c>
      <c r="AF6177" s="55" t="e">
        <f t="shared" ca="1" si="10671"/>
        <v>#N/A</v>
      </c>
      <c r="AG6177" s="223" t="e">
        <f ca="1">INDEX(TWOPTPCT_COEFFS,1,1)+AB6177*INDEX(TWOPTPCT_COEFFS,1,2)+I6176*INDEX(TWOPTPCT_COEFFS,1,3)+G6176*INDEX(TWOPTPCT_COEFFS,1,4)+L6176*INDEX(TWOPTPCT_COEFFS,1,5)+AB6180*AB6182</f>
        <v>#N/A</v>
      </c>
      <c r="AH6177" s="223" t="e">
        <f ca="1">INDEX(FTA_COEFFS,1,1)+O6177*INDEX(FTA_COEFFS,1,2)+N6176*INDEX(FTA_COEFFS,1,3)+(Q6177+R6177)*INDEX(FTA_COEFFS,1,4)+(Q6176+R6176)*INDEX(FTA_COEFFS,1,5)+M6176*INDEX(FTA_COEFFS,1,6)+AC6180*AC6182</f>
        <v>#N/A</v>
      </c>
      <c r="AI6177" s="223" t="e">
        <f ca="1">INDEX(FTPCT_COEFFS,1,1)+P6177*INDEX(FTPCT_COEFFS,1,2)+F6177*INDEX(FTPCT_COEFFS,1,3)+G6176*INDEX(FTPCT_COEFFS,1,4)+AD6180*AD6182</f>
        <v>#N/A</v>
      </c>
      <c r="AJ6177" s="338" t="e">
        <f t="shared" ca="1" si="10672"/>
        <v>#N/A</v>
      </c>
      <c r="AK6177" s="55"/>
      <c r="AL6177" s="55"/>
      <c r="AM6177" s="55"/>
      <c r="AN6177" s="55"/>
      <c r="AO6177" s="55"/>
      <c r="AP6177" s="55"/>
      <c r="AQ6177" s="55"/>
      <c r="AR6177" s="55"/>
    </row>
    <row r="6178" spans="1:45" x14ac:dyDescent="0.3">
      <c r="A6178" s="54" t="e">
        <f ca="1">IF(D6176&gt;(D6177+(AVERAGE(V6176,W6176)-AVERAGE(V6177,W6177))/2)+2.5,C6176,IF(D6177&gt;(D6176+(AVERAGE(V6177,W6177)-AVERAGE(V6176,W6176))/2)+2.5,C6177,"Close"))</f>
        <v>#N/A</v>
      </c>
      <c r="B6178" s="64" t="e">
        <f ca="1">IF(D6177&gt;D6176,C6177,C6176)</f>
        <v>#N/A</v>
      </c>
      <c r="D6178" s="56"/>
      <c r="X6178" s="55"/>
      <c r="Y6178" s="55"/>
      <c r="Z6178" s="55"/>
      <c r="AA6178" s="55"/>
      <c r="AB6178" s="55"/>
      <c r="AC6178" s="337"/>
      <c r="AD6178" s="337"/>
      <c r="AE6178" s="337"/>
      <c r="AF6178" s="337"/>
      <c r="AG6178" s="337"/>
      <c r="AH6178" s="337"/>
      <c r="AI6178" s="337"/>
      <c r="AJ6178" s="337"/>
      <c r="AK6178" s="337"/>
      <c r="AL6178" s="337"/>
      <c r="AM6178" s="55"/>
      <c r="AN6178" s="55"/>
      <c r="AO6178" s="55"/>
      <c r="AP6178" s="55"/>
      <c r="AQ6178" s="55"/>
      <c r="AR6178" s="55"/>
      <c r="AS6178" s="55"/>
    </row>
    <row r="6179" spans="1:45" x14ac:dyDescent="0.3">
      <c r="X6179" s="54" t="s">
        <v>1305</v>
      </c>
      <c r="Y6179" s="54" t="s">
        <v>128</v>
      </c>
      <c r="Z6179" s="54" t="s">
        <v>157</v>
      </c>
      <c r="AA6179" s="54" t="s">
        <v>151</v>
      </c>
      <c r="AB6179" s="54" t="s">
        <v>1327</v>
      </c>
      <c r="AC6179" s="54" t="s">
        <v>129</v>
      </c>
      <c r="AD6179" s="54" t="s">
        <v>116</v>
      </c>
      <c r="AE6179" s="54"/>
      <c r="AF6179" s="54"/>
      <c r="AG6179" s="54"/>
      <c r="AH6179" s="54"/>
      <c r="AI6179" s="54"/>
      <c r="AJ6179" s="54"/>
      <c r="AK6179" s="54"/>
      <c r="AL6179" s="54"/>
      <c r="AM6179" s="54"/>
      <c r="AN6179" s="54"/>
      <c r="AO6179" s="54"/>
      <c r="AP6179" s="54"/>
      <c r="AQ6179" s="54"/>
      <c r="AR6179" s="54"/>
      <c r="AS6179" s="54"/>
    </row>
    <row r="6180" spans="1:45" x14ac:dyDescent="0.3">
      <c r="X6180" s="54"/>
      <c r="Y6180" s="54">
        <f t="shared" ref="Y6180:AD6180" si="10675">Y6173</f>
        <v>6.4436999999999998</v>
      </c>
      <c r="Z6180" s="54">
        <f t="shared" si="10675"/>
        <v>4.9371</v>
      </c>
      <c r="AA6180" s="54">
        <f t="shared" si="10675"/>
        <v>11.350300000000001</v>
      </c>
      <c r="AB6180" s="54">
        <f t="shared" si="10675"/>
        <v>7.1900000000000006E-2</v>
      </c>
      <c r="AC6180" s="54">
        <f t="shared" si="10675"/>
        <v>6.2766000000000002</v>
      </c>
      <c r="AD6180" s="54">
        <f t="shared" si="10675"/>
        <v>11.042999999999999</v>
      </c>
      <c r="AE6180" s="54"/>
      <c r="AF6180" s="336"/>
      <c r="AG6180" s="336"/>
      <c r="AH6180" s="336"/>
      <c r="AI6180" s="54"/>
      <c r="AJ6180" s="54"/>
      <c r="AK6180" s="54"/>
      <c r="AL6180" s="54"/>
      <c r="AM6180" s="54"/>
      <c r="AN6180" s="54"/>
      <c r="AO6180" s="54"/>
      <c r="AP6180" s="54"/>
      <c r="AQ6180" s="54"/>
      <c r="AR6180" s="54"/>
      <c r="AS6180" s="54"/>
    </row>
    <row r="6181" spans="1:45" x14ac:dyDescent="0.3">
      <c r="D6181" s="56"/>
      <c r="X6181" s="336"/>
      <c r="Y6181" s="336">
        <f t="shared" ca="1" si="10591"/>
        <v>0.19808238958122815</v>
      </c>
      <c r="Z6181" s="336">
        <f t="shared" ca="1" si="10591"/>
        <v>-0.50287401173220858</v>
      </c>
      <c r="AA6181" s="336">
        <f t="shared" ca="1" si="10591"/>
        <v>0.50871839860652601</v>
      </c>
      <c r="AB6181" s="336">
        <f t="shared" ca="1" si="10591"/>
        <v>2.897867430324385E-2</v>
      </c>
      <c r="AC6181" s="336">
        <f t="shared" ca="1" si="10591"/>
        <v>-1.1759502575225189</v>
      </c>
      <c r="AD6181" s="336">
        <f t="shared" ca="1" si="10591"/>
        <v>-5.4666991696838768E-4</v>
      </c>
      <c r="AE6181" s="336"/>
      <c r="AF6181" s="336"/>
      <c r="AG6181" s="336"/>
      <c r="AH6181" s="336"/>
      <c r="AI6181" s="54"/>
      <c r="AJ6181" s="54"/>
      <c r="AK6181" s="54"/>
      <c r="AL6181" s="336"/>
      <c r="AM6181" s="336"/>
      <c r="AN6181" s="336"/>
      <c r="AO6181" s="336"/>
      <c r="AP6181" s="54"/>
      <c r="AQ6181" s="336"/>
      <c r="AR6181" s="336"/>
      <c r="AS6181" s="336"/>
    </row>
    <row r="6182" spans="1:45" x14ac:dyDescent="0.3">
      <c r="C6182" s="54"/>
      <c r="D6182" s="56"/>
      <c r="Y6182" s="336">
        <f t="shared" ca="1" si="10591"/>
        <v>1.2734087797904546E-2</v>
      </c>
      <c r="Z6182" s="336">
        <f t="shared" ca="1" si="10591"/>
        <v>0.23767354663193441</v>
      </c>
      <c r="AA6182" s="336">
        <f t="shared" ca="1" si="10591"/>
        <v>7.1829040388980955E-2</v>
      </c>
      <c r="AB6182" s="336">
        <f t="shared" ca="1" si="10591"/>
        <v>1.3763831401451836</v>
      </c>
      <c r="AC6182" s="336">
        <f t="shared" ca="1" si="10591"/>
        <v>-4.9785479866105015E-3</v>
      </c>
      <c r="AD6182" s="336">
        <f t="shared" ca="1" si="10591"/>
        <v>-1.4460689599590077</v>
      </c>
      <c r="AE6182" s="55"/>
      <c r="AF6182" s="55"/>
      <c r="AG6182" s="55"/>
      <c r="AH6182" s="55"/>
      <c r="AI6182" s="55"/>
      <c r="AJ6182" s="55"/>
      <c r="AK6182" s="55"/>
      <c r="AL6182" s="55"/>
      <c r="AM6182" s="55"/>
      <c r="AN6182" s="55"/>
      <c r="AO6182" s="55"/>
      <c r="AP6182" s="55"/>
      <c r="AQ6182" s="55"/>
      <c r="AR6182" s="55"/>
      <c r="AS6182" s="55"/>
    </row>
    <row r="6183" spans="1:45" x14ac:dyDescent="0.3">
      <c r="B6183" s="54" t="s">
        <v>172</v>
      </c>
      <c r="C6183" s="53">
        <f>C6176</f>
        <v>0</v>
      </c>
      <c r="D6183" s="56" t="e">
        <f t="shared" ref="D6183:D6184" ca="1" si="10676">AJ6183</f>
        <v>#N/A</v>
      </c>
      <c r="E6183" s="52" t="e">
        <f t="shared" ref="E6183:W6183" si="10677">E6176</f>
        <v>#N/A</v>
      </c>
      <c r="F6183" s="52" t="e">
        <f t="shared" si="10677"/>
        <v>#N/A</v>
      </c>
      <c r="G6183" s="52" t="e">
        <f t="shared" si="10677"/>
        <v>#N/A</v>
      </c>
      <c r="H6183" s="52" t="e">
        <f t="shared" si="10677"/>
        <v>#N/A</v>
      </c>
      <c r="I6183" s="52" t="e">
        <f t="shared" si="10677"/>
        <v>#N/A</v>
      </c>
      <c r="J6183" s="52" t="e">
        <f t="shared" si="10677"/>
        <v>#N/A</v>
      </c>
      <c r="K6183" s="52" t="e">
        <f t="shared" si="10677"/>
        <v>#N/A</v>
      </c>
      <c r="L6183" s="52" t="e">
        <f t="shared" si="10677"/>
        <v>#N/A</v>
      </c>
      <c r="M6183" s="52" t="e">
        <f t="shared" si="10677"/>
        <v>#N/A</v>
      </c>
      <c r="N6183" s="52" t="e">
        <f t="shared" si="10677"/>
        <v>#N/A</v>
      </c>
      <c r="O6183" s="52" t="e">
        <f t="shared" si="10677"/>
        <v>#N/A</v>
      </c>
      <c r="P6183" s="52" t="e">
        <f t="shared" si="10677"/>
        <v>#N/A</v>
      </c>
      <c r="Q6183" s="52" t="e">
        <f t="shared" si="10677"/>
        <v>#N/A</v>
      </c>
      <c r="R6183" s="52" t="e">
        <f t="shared" si="10677"/>
        <v>#N/A</v>
      </c>
      <c r="S6183" s="52" t="e">
        <f t="shared" si="10677"/>
        <v>#N/A</v>
      </c>
      <c r="T6183" s="52" t="e">
        <f t="shared" si="10677"/>
        <v>#N/A</v>
      </c>
      <c r="U6183" s="52" t="e">
        <f t="shared" si="10677"/>
        <v>#N/A</v>
      </c>
      <c r="V6183" s="52" t="e">
        <f t="shared" si="10677"/>
        <v>#N/A</v>
      </c>
      <c r="W6183" s="52" t="e">
        <f t="shared" si="10677"/>
        <v>#N/A</v>
      </c>
      <c r="X6183" s="55" t="e">
        <f t="shared" ref="X6183:X6184" si="10678">(H6183-(O6183*P6183)/100-3*(J6183*K6183)/100)/2</f>
        <v>#N/A</v>
      </c>
      <c r="Y6183" s="55" t="e">
        <f t="shared" ref="Y6183:Y6184" si="10679">SUM(X6183,(J6183*K6183/100))/(F6183/100)</f>
        <v>#N/A</v>
      </c>
      <c r="Z6183" s="55" t="e">
        <f t="shared" ref="Z6183" si="10680">U6183*0.5+U6184*0.5</f>
        <v>#N/A</v>
      </c>
      <c r="AA6183" s="55" t="e">
        <f t="shared" ref="AA6183:AA6184" si="10681">J6183/Y6183</f>
        <v>#N/A</v>
      </c>
      <c r="AB6183" s="336" t="e">
        <f t="shared" ref="AB6183:AB6184" si="10682">X6183/(Y6183-J6183)</f>
        <v>#N/A</v>
      </c>
      <c r="AC6183" s="223" t="e">
        <f ca="1">INDEX(FGA_COEFFS,1,1)+Z6183*INDEX(FGA_COEFFS,1,2)+Y6183*INDEX(FGA_COEFFS,1,3)+R6183*INDEX(FGA_COEFFS,1,4)+Q6184*INDEX(FGA_COEFFS,1,5)+S6183*INDEX(FGA_COEFFS,1,6)+T6184*INDEX(FGA_COEFFS,1,7)+M6184*INDEX(FGA_COEFFS,1,8)+Y6187*Y6188</f>
        <v>#N/A</v>
      </c>
      <c r="AD6183" s="223" t="e">
        <f ca="1">INDEX(THREEPTA_COEFFS,1,1)+AC6183*INDEX(THREEPTA_COEFFS,1,2)+J6183*INDEX(THREEPTA_COEFFS,1,3)+AA6183*INDEX(THREEPTA_COEFFS,1,4)+K6183*INDEX(THREEPTA_COEFFS,1,5)+L6184*INDEX(THREEPTA_COEFFS,1,6)+Z6187*Z6188</f>
        <v>#N/A</v>
      </c>
      <c r="AE6183" s="223" t="e">
        <f ca="1">INDEX(THREEPTPCT_COEFFS,1,1)+K6183*INDEX(THREEPTPCT_COEFFS,1,2)+L6184*INDEX(THREEPTPCT_COEFFS,1,3)+AA6187*AA6188</f>
        <v>#N/A</v>
      </c>
      <c r="AF6183" s="55" t="e">
        <f t="shared" ref="AF6183:AF6184" ca="1" si="10683">AC6183-AD6183</f>
        <v>#N/A</v>
      </c>
      <c r="AG6183" s="223" t="e">
        <f ca="1">INDEX(TWOPTPCT_COEFFS,1,1)+AB6183*INDEX(TWOPTPCT_COEFFS,1,2)+I6184*INDEX(TWOPTPCT_COEFFS,1,3)+G6184*INDEX(TWOPTPCT_COEFFS,1,4)+L6184*INDEX(TWOPTPCT_COEFFS,1,5)+AB6187*AB6188</f>
        <v>#N/A</v>
      </c>
      <c r="AH6183" s="223" t="e">
        <f ca="1">INDEX(FTA_COEFFS,1,1)+O6183*INDEX(FTA_COEFFS,1,2)+N6184*INDEX(FTA_COEFFS,1,3)+(Q6183+R6183)*INDEX(FTA_COEFFS,1,4)+(Q6184+R6184)*INDEX(FTA_COEFFS,1,5)+M6184*INDEX(FTA_COEFFS,1,6)+AC6187*AC6188</f>
        <v>#N/A</v>
      </c>
      <c r="AI6183" s="223" t="e">
        <f ca="1">INDEX(FTPCT_COEFFS,1,1)+P6183*INDEX(FTPCT_COEFFS,1,2)+F6183*INDEX(FTPCT_COEFFS,1,3)+G6184*INDEX(FTPCT_COEFFS,1,4)+AD6187*AD6188</f>
        <v>#N/A</v>
      </c>
      <c r="AJ6183" s="338" t="e">
        <f t="shared" ref="AJ6183:AJ6184" ca="1" si="10684">AD6183*AE6183/100+AF6183*AG6183+AH6183*AI6183/100</f>
        <v>#N/A</v>
      </c>
      <c r="AK6183" s="55"/>
      <c r="AL6183" s="55"/>
      <c r="AM6183" s="55"/>
      <c r="AN6183" s="55"/>
      <c r="AO6183" s="55"/>
      <c r="AP6183" s="55"/>
      <c r="AQ6183" s="55"/>
      <c r="AR6183" s="55"/>
    </row>
    <row r="6184" spans="1:45" x14ac:dyDescent="0.3">
      <c r="B6184" s="54" t="s">
        <v>175</v>
      </c>
      <c r="C6184" s="54">
        <f>C6177</f>
        <v>0</v>
      </c>
      <c r="D6184" s="56" t="e">
        <f t="shared" ca="1" si="10676"/>
        <v>#N/A</v>
      </c>
      <c r="E6184" s="52" t="e">
        <f t="shared" ref="E6184:W6184" si="10685">E6177</f>
        <v>#N/A</v>
      </c>
      <c r="F6184" s="52" t="e">
        <f t="shared" si="10685"/>
        <v>#N/A</v>
      </c>
      <c r="G6184" s="52" t="e">
        <f t="shared" si="10685"/>
        <v>#N/A</v>
      </c>
      <c r="H6184" s="52" t="e">
        <f t="shared" si="10685"/>
        <v>#N/A</v>
      </c>
      <c r="I6184" s="52" t="e">
        <f t="shared" si="10685"/>
        <v>#N/A</v>
      </c>
      <c r="J6184" s="52" t="e">
        <f t="shared" si="10685"/>
        <v>#N/A</v>
      </c>
      <c r="K6184" s="52" t="e">
        <f t="shared" si="10685"/>
        <v>#N/A</v>
      </c>
      <c r="L6184" s="52" t="e">
        <f t="shared" si="10685"/>
        <v>#N/A</v>
      </c>
      <c r="M6184" s="52" t="e">
        <f t="shared" si="10685"/>
        <v>#N/A</v>
      </c>
      <c r="N6184" s="52" t="e">
        <f t="shared" si="10685"/>
        <v>#N/A</v>
      </c>
      <c r="O6184" s="52" t="e">
        <f t="shared" si="10685"/>
        <v>#N/A</v>
      </c>
      <c r="P6184" s="52" t="e">
        <f t="shared" si="10685"/>
        <v>#N/A</v>
      </c>
      <c r="Q6184" s="52" t="e">
        <f t="shared" si="10685"/>
        <v>#N/A</v>
      </c>
      <c r="R6184" s="52" t="e">
        <f t="shared" si="10685"/>
        <v>#N/A</v>
      </c>
      <c r="S6184" s="52" t="e">
        <f t="shared" si="10685"/>
        <v>#N/A</v>
      </c>
      <c r="T6184" s="52" t="e">
        <f t="shared" si="10685"/>
        <v>#N/A</v>
      </c>
      <c r="U6184" s="52" t="e">
        <f t="shared" si="10685"/>
        <v>#N/A</v>
      </c>
      <c r="V6184" s="52" t="e">
        <f t="shared" si="10685"/>
        <v>#N/A</v>
      </c>
      <c r="W6184" s="52" t="e">
        <f t="shared" si="10685"/>
        <v>#N/A</v>
      </c>
      <c r="X6184" s="55" t="e">
        <f t="shared" si="10678"/>
        <v>#N/A</v>
      </c>
      <c r="Y6184" s="55" t="e">
        <f t="shared" si="10679"/>
        <v>#N/A</v>
      </c>
      <c r="Z6184" s="55" t="e">
        <f t="shared" ref="Z6184" si="10686">Z6183</f>
        <v>#N/A</v>
      </c>
      <c r="AA6184" s="55" t="e">
        <f t="shared" si="10681"/>
        <v>#N/A</v>
      </c>
      <c r="AB6184" s="336" t="e">
        <f t="shared" si="10682"/>
        <v>#N/A</v>
      </c>
      <c r="AC6184" s="223" t="e">
        <f ca="1">INDEX(FGA_COEFFS,1,1)+Z6184*INDEX(FGA_COEFFS,1,2)+Y6184*INDEX(FGA_COEFFS,1,3)+R6184*INDEX(FGA_COEFFS,1,4)+Q6183*INDEX(FGA_COEFFS,1,5)+S6184*INDEX(FGA_COEFFS,1,6)+T6183*INDEX(FGA_COEFFS,1,7)+M6183*INDEX(FGA_COEFFS,1,8)+Y6187*Y6189</f>
        <v>#N/A</v>
      </c>
      <c r="AD6184" s="223" t="e">
        <f ca="1">INDEX(THREEPTA_COEFFS,1,1)+AC6184*INDEX(THREEPTA_COEFFS,1,2)+J6184*INDEX(THREEPTA_COEFFS,1,3)+AA6184*INDEX(THREEPTA_COEFFS,1,4)+K6184*INDEX(THREEPTA_COEFFS,1,5)+L6183*INDEX(THREEPTA_COEFFS,1,6)+Z6187*Z6189</f>
        <v>#N/A</v>
      </c>
      <c r="AE6184" s="223" t="e">
        <f ca="1">INDEX(THREEPTPCT_COEFFS,1,1)+K6184*INDEX(THREEPTPCT_COEFFS,1,2)+L6183*INDEX(THREEPTPCT_COEFFS,1,3)+AA6187*AA6189</f>
        <v>#N/A</v>
      </c>
      <c r="AF6184" s="55" t="e">
        <f t="shared" ca="1" si="10683"/>
        <v>#N/A</v>
      </c>
      <c r="AG6184" s="223" t="e">
        <f ca="1">INDEX(TWOPTPCT_COEFFS,1,1)+AB6184*INDEX(TWOPTPCT_COEFFS,1,2)+I6183*INDEX(TWOPTPCT_COEFFS,1,3)+G6183*INDEX(TWOPTPCT_COEFFS,1,4)+L6183*INDEX(TWOPTPCT_COEFFS,1,5)+AB6187*AB6189</f>
        <v>#N/A</v>
      </c>
      <c r="AH6184" s="223" t="e">
        <f ca="1">INDEX(FTA_COEFFS,1,1)+O6184*INDEX(FTA_COEFFS,1,2)+N6183*INDEX(FTA_COEFFS,1,3)+(Q6184+R6184)*INDEX(FTA_COEFFS,1,4)+(Q6183+R6183)*INDEX(FTA_COEFFS,1,5)+M6183*INDEX(FTA_COEFFS,1,6)+AC6187*AC6189</f>
        <v>#N/A</v>
      </c>
      <c r="AI6184" s="223" t="e">
        <f ca="1">INDEX(FTPCT_COEFFS,1,1)+P6184*INDEX(FTPCT_COEFFS,1,2)+F6184*INDEX(FTPCT_COEFFS,1,3)+G6183*INDEX(FTPCT_COEFFS,1,4)+AD6187*AD6189</f>
        <v>#N/A</v>
      </c>
      <c r="AJ6184" s="338" t="e">
        <f t="shared" ca="1" si="10684"/>
        <v>#N/A</v>
      </c>
      <c r="AK6184" s="55"/>
      <c r="AL6184" s="55"/>
      <c r="AM6184" s="55"/>
      <c r="AN6184" s="55"/>
      <c r="AO6184" s="55"/>
      <c r="AP6184" s="55"/>
      <c r="AQ6184" s="55"/>
      <c r="AR6184" s="55"/>
    </row>
    <row r="6185" spans="1:45" x14ac:dyDescent="0.3">
      <c r="A6185" s="54" t="e">
        <f ca="1">IF(D6183&gt;(D6184+(AVERAGE(V6183,W6183)-AVERAGE(V6184,W6184))/2)+2.5,C6183,IF(D6184&gt;(D6183+(AVERAGE(V6184,W6184)-AVERAGE(V6183,W6183))/2)+2.5,C6184,"Close"))</f>
        <v>#N/A</v>
      </c>
      <c r="B6185" s="64" t="e">
        <f ca="1">IF(D6184&gt;D6183,C6184,C6183)</f>
        <v>#N/A</v>
      </c>
      <c r="D6185" s="56"/>
      <c r="X6185" s="55"/>
      <c r="Y6185" s="55"/>
      <c r="Z6185" s="55"/>
      <c r="AA6185" s="55"/>
      <c r="AB6185" s="55"/>
      <c r="AC6185" s="337"/>
      <c r="AD6185" s="337"/>
      <c r="AE6185" s="337"/>
      <c r="AF6185" s="337"/>
      <c r="AG6185" s="337"/>
      <c r="AH6185" s="337"/>
      <c r="AI6185" s="337"/>
      <c r="AJ6185" s="337"/>
      <c r="AK6185" s="337"/>
      <c r="AL6185" s="337"/>
      <c r="AM6185" s="55"/>
      <c r="AN6185" s="55"/>
      <c r="AO6185" s="55"/>
      <c r="AP6185" s="55"/>
      <c r="AQ6185" s="55"/>
      <c r="AR6185" s="55"/>
      <c r="AS6185" s="55"/>
    </row>
    <row r="6186" spans="1:45" x14ac:dyDescent="0.3">
      <c r="X6186" s="54" t="s">
        <v>1305</v>
      </c>
      <c r="Y6186" s="54" t="s">
        <v>128</v>
      </c>
      <c r="Z6186" s="54" t="s">
        <v>157</v>
      </c>
      <c r="AA6186" s="54" t="s">
        <v>151</v>
      </c>
      <c r="AB6186" s="54" t="s">
        <v>1327</v>
      </c>
      <c r="AC6186" s="54" t="s">
        <v>129</v>
      </c>
      <c r="AD6186" s="54" t="s">
        <v>116</v>
      </c>
      <c r="AE6186" s="54"/>
      <c r="AF6186" s="54"/>
      <c r="AG6186" s="54"/>
      <c r="AH6186" s="54"/>
      <c r="AI6186" s="54"/>
      <c r="AJ6186" s="54"/>
      <c r="AK6186" s="54"/>
      <c r="AL6186" s="54"/>
      <c r="AM6186" s="54"/>
      <c r="AN6186" s="54"/>
      <c r="AO6186" s="54"/>
      <c r="AP6186" s="54"/>
      <c r="AQ6186" s="54"/>
      <c r="AR6186" s="54"/>
      <c r="AS6186" s="54"/>
    </row>
    <row r="6187" spans="1:45" x14ac:dyDescent="0.3">
      <c r="X6187" s="54"/>
      <c r="Y6187" s="54">
        <f t="shared" ref="Y6187:AD6187" si="10687">Y6180</f>
        <v>6.4436999999999998</v>
      </c>
      <c r="Z6187" s="54">
        <f t="shared" si="10687"/>
        <v>4.9371</v>
      </c>
      <c r="AA6187" s="54">
        <f t="shared" si="10687"/>
        <v>11.350300000000001</v>
      </c>
      <c r="AB6187" s="54">
        <f t="shared" si="10687"/>
        <v>7.1900000000000006E-2</v>
      </c>
      <c r="AC6187" s="54">
        <f t="shared" si="10687"/>
        <v>6.2766000000000002</v>
      </c>
      <c r="AD6187" s="54">
        <f t="shared" si="10687"/>
        <v>11.042999999999999</v>
      </c>
      <c r="AE6187" s="54"/>
      <c r="AF6187" s="336"/>
      <c r="AG6187" s="336"/>
      <c r="AH6187" s="336"/>
      <c r="AI6187" s="54"/>
      <c r="AJ6187" s="54"/>
      <c r="AK6187" s="54"/>
      <c r="AL6187" s="54"/>
      <c r="AM6187" s="54"/>
      <c r="AN6187" s="54"/>
      <c r="AO6187" s="54"/>
      <c r="AP6187" s="54"/>
      <c r="AQ6187" s="54"/>
      <c r="AR6187" s="54"/>
      <c r="AS6187" s="54"/>
    </row>
    <row r="6188" spans="1:45" x14ac:dyDescent="0.3">
      <c r="D6188" s="56"/>
      <c r="X6188" s="336"/>
      <c r="Y6188" s="336">
        <f t="shared" ca="1" si="10591"/>
        <v>-1.3969030091335271</v>
      </c>
      <c r="Z6188" s="336">
        <f t="shared" ca="1" si="10591"/>
        <v>-1.2019118900508463</v>
      </c>
      <c r="AA6188" s="336">
        <f t="shared" ca="1" si="10591"/>
        <v>0.11415973154410468</v>
      </c>
      <c r="AB6188" s="336">
        <f t="shared" ca="1" si="10591"/>
        <v>-1.3949918605346194</v>
      </c>
      <c r="AC6188" s="336">
        <f t="shared" ca="1" si="10591"/>
        <v>8.2316073799782924E-2</v>
      </c>
      <c r="AD6188" s="336">
        <f t="shared" ca="1" si="10591"/>
        <v>-0.54338321910345544</v>
      </c>
      <c r="AE6188" s="336"/>
      <c r="AF6188" s="336"/>
      <c r="AG6188" s="336"/>
      <c r="AH6188" s="336"/>
      <c r="AI6188" s="54"/>
      <c r="AJ6188" s="54"/>
      <c r="AK6188" s="54"/>
      <c r="AL6188" s="336"/>
      <c r="AM6188" s="336"/>
      <c r="AN6188" s="336"/>
      <c r="AO6188" s="336"/>
      <c r="AP6188" s="54"/>
      <c r="AQ6188" s="336"/>
      <c r="AR6188" s="336"/>
      <c r="AS6188" s="336"/>
    </row>
    <row r="6189" spans="1:45" x14ac:dyDescent="0.3">
      <c r="C6189" s="54"/>
      <c r="D6189" s="56"/>
      <c r="Y6189" s="336">
        <f t="shared" ca="1" si="10591"/>
        <v>1.6594885812391682E-2</v>
      </c>
      <c r="Z6189" s="336">
        <f t="shared" ca="1" si="10591"/>
        <v>-0.24988972373044732</v>
      </c>
      <c r="AA6189" s="336">
        <f t="shared" ca="1" si="10591"/>
        <v>-0.36509450792749681</v>
      </c>
      <c r="AB6189" s="336">
        <f t="shared" ca="1" si="10591"/>
        <v>-0.47303560852432452</v>
      </c>
      <c r="AC6189" s="336">
        <f t="shared" ca="1" si="10591"/>
        <v>8.3473396930644223E-3</v>
      </c>
      <c r="AD6189" s="336">
        <f t="shared" ca="1" si="10591"/>
        <v>0.79054902902367119</v>
      </c>
      <c r="AE6189" s="55"/>
      <c r="AF6189" s="55"/>
      <c r="AG6189" s="55"/>
      <c r="AH6189" s="55"/>
      <c r="AI6189" s="55"/>
      <c r="AJ6189" s="55"/>
      <c r="AK6189" s="55"/>
      <c r="AL6189" s="55"/>
      <c r="AM6189" s="55"/>
      <c r="AN6189" s="55"/>
      <c r="AO6189" s="55"/>
      <c r="AP6189" s="55"/>
      <c r="AQ6189" s="55"/>
      <c r="AR6189" s="55"/>
      <c r="AS6189" s="55"/>
    </row>
    <row r="6190" spans="1:45" x14ac:dyDescent="0.3">
      <c r="B6190" s="54" t="s">
        <v>172</v>
      </c>
      <c r="C6190" s="53">
        <f>C6183</f>
        <v>0</v>
      </c>
      <c r="D6190" s="56" t="e">
        <f t="shared" ref="D6190:D6191" ca="1" si="10688">AJ6190</f>
        <v>#N/A</v>
      </c>
      <c r="E6190" s="52" t="e">
        <f t="shared" ref="E6190:W6190" si="10689">E6183</f>
        <v>#N/A</v>
      </c>
      <c r="F6190" s="52" t="e">
        <f t="shared" si="10689"/>
        <v>#N/A</v>
      </c>
      <c r="G6190" s="52" t="e">
        <f t="shared" si="10689"/>
        <v>#N/A</v>
      </c>
      <c r="H6190" s="52" t="e">
        <f t="shared" si="10689"/>
        <v>#N/A</v>
      </c>
      <c r="I6190" s="52" t="e">
        <f t="shared" si="10689"/>
        <v>#N/A</v>
      </c>
      <c r="J6190" s="52" t="e">
        <f t="shared" si="10689"/>
        <v>#N/A</v>
      </c>
      <c r="K6190" s="52" t="e">
        <f t="shared" si="10689"/>
        <v>#N/A</v>
      </c>
      <c r="L6190" s="52" t="e">
        <f t="shared" si="10689"/>
        <v>#N/A</v>
      </c>
      <c r="M6190" s="52" t="e">
        <f t="shared" si="10689"/>
        <v>#N/A</v>
      </c>
      <c r="N6190" s="52" t="e">
        <f t="shared" si="10689"/>
        <v>#N/A</v>
      </c>
      <c r="O6190" s="52" t="e">
        <f t="shared" si="10689"/>
        <v>#N/A</v>
      </c>
      <c r="P6190" s="52" t="e">
        <f t="shared" si="10689"/>
        <v>#N/A</v>
      </c>
      <c r="Q6190" s="52" t="e">
        <f t="shared" si="10689"/>
        <v>#N/A</v>
      </c>
      <c r="R6190" s="52" t="e">
        <f t="shared" si="10689"/>
        <v>#N/A</v>
      </c>
      <c r="S6190" s="52" t="e">
        <f t="shared" si="10689"/>
        <v>#N/A</v>
      </c>
      <c r="T6190" s="52" t="e">
        <f t="shared" si="10689"/>
        <v>#N/A</v>
      </c>
      <c r="U6190" s="52" t="e">
        <f t="shared" si="10689"/>
        <v>#N/A</v>
      </c>
      <c r="V6190" s="52" t="e">
        <f t="shared" si="10689"/>
        <v>#N/A</v>
      </c>
      <c r="W6190" s="52" t="e">
        <f t="shared" si="10689"/>
        <v>#N/A</v>
      </c>
      <c r="X6190" s="55" t="e">
        <f t="shared" ref="X6190:X6191" si="10690">(H6190-(O6190*P6190)/100-3*(J6190*K6190)/100)/2</f>
        <v>#N/A</v>
      </c>
      <c r="Y6190" s="55" t="e">
        <f t="shared" ref="Y6190:Y6191" si="10691">SUM(X6190,(J6190*K6190/100))/(F6190/100)</f>
        <v>#N/A</v>
      </c>
      <c r="Z6190" s="55" t="e">
        <f t="shared" ref="Z6190" si="10692">U6190*0.5+U6191*0.5</f>
        <v>#N/A</v>
      </c>
      <c r="AA6190" s="55" t="e">
        <f t="shared" ref="AA6190:AA6191" si="10693">J6190/Y6190</f>
        <v>#N/A</v>
      </c>
      <c r="AB6190" s="336" t="e">
        <f t="shared" ref="AB6190:AB6191" si="10694">X6190/(Y6190-J6190)</f>
        <v>#N/A</v>
      </c>
      <c r="AC6190" s="223" t="e">
        <f ca="1">INDEX(FGA_COEFFS,1,1)+Z6190*INDEX(FGA_COEFFS,1,2)+Y6190*INDEX(FGA_COEFFS,1,3)+R6190*INDEX(FGA_COEFFS,1,4)+Q6191*INDEX(FGA_COEFFS,1,5)+S6190*INDEX(FGA_COEFFS,1,6)+T6191*INDEX(FGA_COEFFS,1,7)+M6191*INDEX(FGA_COEFFS,1,8)+Y6194*Y6195</f>
        <v>#N/A</v>
      </c>
      <c r="AD6190" s="223" t="e">
        <f ca="1">INDEX(THREEPTA_COEFFS,1,1)+AC6190*INDEX(THREEPTA_COEFFS,1,2)+J6190*INDEX(THREEPTA_COEFFS,1,3)+AA6190*INDEX(THREEPTA_COEFFS,1,4)+K6190*INDEX(THREEPTA_COEFFS,1,5)+L6191*INDEX(THREEPTA_COEFFS,1,6)+Z6194*Z6195</f>
        <v>#N/A</v>
      </c>
      <c r="AE6190" s="223" t="e">
        <f ca="1">INDEX(THREEPTPCT_COEFFS,1,1)+K6190*INDEX(THREEPTPCT_COEFFS,1,2)+L6191*INDEX(THREEPTPCT_COEFFS,1,3)+AA6194*AA6195</f>
        <v>#N/A</v>
      </c>
      <c r="AF6190" s="55" t="e">
        <f t="shared" ref="AF6190:AF6191" ca="1" si="10695">AC6190-AD6190</f>
        <v>#N/A</v>
      </c>
      <c r="AG6190" s="223" t="e">
        <f ca="1">INDEX(TWOPTPCT_COEFFS,1,1)+AB6190*INDEX(TWOPTPCT_COEFFS,1,2)+I6191*INDEX(TWOPTPCT_COEFFS,1,3)+G6191*INDEX(TWOPTPCT_COEFFS,1,4)+L6191*INDEX(TWOPTPCT_COEFFS,1,5)+AB6194*AB6195</f>
        <v>#N/A</v>
      </c>
      <c r="AH6190" s="223" t="e">
        <f ca="1">INDEX(FTA_COEFFS,1,1)+O6190*INDEX(FTA_COEFFS,1,2)+N6191*INDEX(FTA_COEFFS,1,3)+(Q6190+R6190)*INDEX(FTA_COEFFS,1,4)+(Q6191+R6191)*INDEX(FTA_COEFFS,1,5)+M6191*INDEX(FTA_COEFFS,1,6)+AC6194*AC6195</f>
        <v>#N/A</v>
      </c>
      <c r="AI6190" s="223" t="e">
        <f ca="1">INDEX(FTPCT_COEFFS,1,1)+P6190*INDEX(FTPCT_COEFFS,1,2)+F6190*INDEX(FTPCT_COEFFS,1,3)+G6191*INDEX(FTPCT_COEFFS,1,4)+AD6194*AD6195</f>
        <v>#N/A</v>
      </c>
      <c r="AJ6190" s="338" t="e">
        <f t="shared" ref="AJ6190:AJ6191" ca="1" si="10696">AD6190*AE6190/100+AF6190*AG6190+AH6190*AI6190/100</f>
        <v>#N/A</v>
      </c>
      <c r="AK6190" s="55"/>
      <c r="AL6190" s="55"/>
      <c r="AM6190" s="55"/>
      <c r="AN6190" s="55"/>
      <c r="AO6190" s="55"/>
      <c r="AP6190" s="55"/>
      <c r="AQ6190" s="55"/>
      <c r="AR6190" s="55"/>
    </row>
    <row r="6191" spans="1:45" x14ac:dyDescent="0.3">
      <c r="B6191" s="54" t="s">
        <v>175</v>
      </c>
      <c r="C6191" s="54">
        <f>C6184</f>
        <v>0</v>
      </c>
      <c r="D6191" s="56" t="e">
        <f t="shared" ca="1" si="10688"/>
        <v>#N/A</v>
      </c>
      <c r="E6191" s="52" t="e">
        <f t="shared" ref="E6191:W6191" si="10697">E6184</f>
        <v>#N/A</v>
      </c>
      <c r="F6191" s="52" t="e">
        <f t="shared" si="10697"/>
        <v>#N/A</v>
      </c>
      <c r="G6191" s="52" t="e">
        <f t="shared" si="10697"/>
        <v>#N/A</v>
      </c>
      <c r="H6191" s="52" t="e">
        <f t="shared" si="10697"/>
        <v>#N/A</v>
      </c>
      <c r="I6191" s="52" t="e">
        <f t="shared" si="10697"/>
        <v>#N/A</v>
      </c>
      <c r="J6191" s="52" t="e">
        <f t="shared" si="10697"/>
        <v>#N/A</v>
      </c>
      <c r="K6191" s="52" t="e">
        <f t="shared" si="10697"/>
        <v>#N/A</v>
      </c>
      <c r="L6191" s="52" t="e">
        <f t="shared" si="10697"/>
        <v>#N/A</v>
      </c>
      <c r="M6191" s="52" t="e">
        <f t="shared" si="10697"/>
        <v>#N/A</v>
      </c>
      <c r="N6191" s="52" t="e">
        <f t="shared" si="10697"/>
        <v>#N/A</v>
      </c>
      <c r="O6191" s="52" t="e">
        <f t="shared" si="10697"/>
        <v>#N/A</v>
      </c>
      <c r="P6191" s="52" t="e">
        <f t="shared" si="10697"/>
        <v>#N/A</v>
      </c>
      <c r="Q6191" s="52" t="e">
        <f t="shared" si="10697"/>
        <v>#N/A</v>
      </c>
      <c r="R6191" s="52" t="e">
        <f t="shared" si="10697"/>
        <v>#N/A</v>
      </c>
      <c r="S6191" s="52" t="e">
        <f t="shared" si="10697"/>
        <v>#N/A</v>
      </c>
      <c r="T6191" s="52" t="e">
        <f t="shared" si="10697"/>
        <v>#N/A</v>
      </c>
      <c r="U6191" s="52" t="e">
        <f t="shared" si="10697"/>
        <v>#N/A</v>
      </c>
      <c r="V6191" s="52" t="e">
        <f t="shared" si="10697"/>
        <v>#N/A</v>
      </c>
      <c r="W6191" s="52" t="e">
        <f t="shared" si="10697"/>
        <v>#N/A</v>
      </c>
      <c r="X6191" s="55" t="e">
        <f t="shared" si="10690"/>
        <v>#N/A</v>
      </c>
      <c r="Y6191" s="55" t="e">
        <f t="shared" si="10691"/>
        <v>#N/A</v>
      </c>
      <c r="Z6191" s="55" t="e">
        <f t="shared" ref="Z6191" si="10698">Z6190</f>
        <v>#N/A</v>
      </c>
      <c r="AA6191" s="55" t="e">
        <f t="shared" si="10693"/>
        <v>#N/A</v>
      </c>
      <c r="AB6191" s="336" t="e">
        <f t="shared" si="10694"/>
        <v>#N/A</v>
      </c>
      <c r="AC6191" s="223" t="e">
        <f ca="1">INDEX(FGA_COEFFS,1,1)+Z6191*INDEX(FGA_COEFFS,1,2)+Y6191*INDEX(FGA_COEFFS,1,3)+R6191*INDEX(FGA_COEFFS,1,4)+Q6190*INDEX(FGA_COEFFS,1,5)+S6191*INDEX(FGA_COEFFS,1,6)+T6190*INDEX(FGA_COEFFS,1,7)+M6190*INDEX(FGA_COEFFS,1,8)+Y6194*Y6196</f>
        <v>#N/A</v>
      </c>
      <c r="AD6191" s="223" t="e">
        <f ca="1">INDEX(THREEPTA_COEFFS,1,1)+AC6191*INDEX(THREEPTA_COEFFS,1,2)+J6191*INDEX(THREEPTA_COEFFS,1,3)+AA6191*INDEX(THREEPTA_COEFFS,1,4)+K6191*INDEX(THREEPTA_COEFFS,1,5)+L6190*INDEX(THREEPTA_COEFFS,1,6)+Z6194*Z6196</f>
        <v>#N/A</v>
      </c>
      <c r="AE6191" s="223" t="e">
        <f ca="1">INDEX(THREEPTPCT_COEFFS,1,1)+K6191*INDEX(THREEPTPCT_COEFFS,1,2)+L6190*INDEX(THREEPTPCT_COEFFS,1,3)+AA6194*AA6196</f>
        <v>#N/A</v>
      </c>
      <c r="AF6191" s="55" t="e">
        <f t="shared" ca="1" si="10695"/>
        <v>#N/A</v>
      </c>
      <c r="AG6191" s="223" t="e">
        <f ca="1">INDEX(TWOPTPCT_COEFFS,1,1)+AB6191*INDEX(TWOPTPCT_COEFFS,1,2)+I6190*INDEX(TWOPTPCT_COEFFS,1,3)+G6190*INDEX(TWOPTPCT_COEFFS,1,4)+L6190*INDEX(TWOPTPCT_COEFFS,1,5)+AB6194*AB6196</f>
        <v>#N/A</v>
      </c>
      <c r="AH6191" s="223" t="e">
        <f ca="1">INDEX(FTA_COEFFS,1,1)+O6191*INDEX(FTA_COEFFS,1,2)+N6190*INDEX(FTA_COEFFS,1,3)+(Q6191+R6191)*INDEX(FTA_COEFFS,1,4)+(Q6190+R6190)*INDEX(FTA_COEFFS,1,5)+M6190*INDEX(FTA_COEFFS,1,6)+AC6194*AC6196</f>
        <v>#N/A</v>
      </c>
      <c r="AI6191" s="223" t="e">
        <f ca="1">INDEX(FTPCT_COEFFS,1,1)+P6191*INDEX(FTPCT_COEFFS,1,2)+F6191*INDEX(FTPCT_COEFFS,1,3)+G6190*INDEX(FTPCT_COEFFS,1,4)+AD6194*AD6196</f>
        <v>#N/A</v>
      </c>
      <c r="AJ6191" s="338" t="e">
        <f t="shared" ca="1" si="10696"/>
        <v>#N/A</v>
      </c>
      <c r="AK6191" s="55"/>
      <c r="AL6191" s="55"/>
      <c r="AM6191" s="55"/>
      <c r="AN6191" s="55"/>
      <c r="AO6191" s="55"/>
      <c r="AP6191" s="55"/>
      <c r="AQ6191" s="55"/>
      <c r="AR6191" s="55"/>
    </row>
    <row r="6192" spans="1:45" x14ac:dyDescent="0.3">
      <c r="A6192" s="54" t="e">
        <f ca="1">IF(D6190&gt;(D6191+(AVERAGE(V6190,W6190)-AVERAGE(V6191,W6191))/2)+2.5,C6190,IF(D6191&gt;(D6190+(AVERAGE(V6191,W6191)-AVERAGE(V6190,W6190))/2)+2.5,C6191,"Close"))</f>
        <v>#N/A</v>
      </c>
      <c r="B6192" s="64" t="e">
        <f ca="1">IF(D6191&gt;D6190,C6191,C6190)</f>
        <v>#N/A</v>
      </c>
      <c r="D6192" s="56"/>
      <c r="X6192" s="55"/>
      <c r="Y6192" s="55"/>
      <c r="Z6192" s="55"/>
      <c r="AA6192" s="55"/>
      <c r="AB6192" s="55"/>
      <c r="AC6192" s="337"/>
      <c r="AD6192" s="337"/>
      <c r="AE6192" s="337"/>
      <c r="AF6192" s="337"/>
      <c r="AG6192" s="337"/>
      <c r="AH6192" s="337"/>
      <c r="AI6192" s="337"/>
      <c r="AJ6192" s="337"/>
      <c r="AK6192" s="337"/>
      <c r="AL6192" s="337"/>
      <c r="AM6192" s="55"/>
      <c r="AN6192" s="55"/>
      <c r="AO6192" s="55"/>
      <c r="AP6192" s="55"/>
      <c r="AQ6192" s="55"/>
      <c r="AR6192" s="55"/>
      <c r="AS6192" s="55"/>
    </row>
    <row r="6193" spans="1:45" x14ac:dyDescent="0.3">
      <c r="X6193" s="54" t="s">
        <v>1305</v>
      </c>
      <c r="Y6193" s="54" t="s">
        <v>128</v>
      </c>
      <c r="Z6193" s="54" t="s">
        <v>157</v>
      </c>
      <c r="AA6193" s="54" t="s">
        <v>151</v>
      </c>
      <c r="AB6193" s="54" t="s">
        <v>1327</v>
      </c>
      <c r="AC6193" s="54" t="s">
        <v>129</v>
      </c>
      <c r="AD6193" s="54" t="s">
        <v>116</v>
      </c>
      <c r="AE6193" s="54"/>
      <c r="AF6193" s="54"/>
      <c r="AG6193" s="54"/>
      <c r="AH6193" s="54"/>
      <c r="AI6193" s="54"/>
      <c r="AJ6193" s="54"/>
      <c r="AK6193" s="54"/>
      <c r="AL6193" s="54"/>
      <c r="AM6193" s="54"/>
      <c r="AN6193" s="54"/>
      <c r="AO6193" s="54"/>
      <c r="AP6193" s="54"/>
      <c r="AQ6193" s="54"/>
      <c r="AR6193" s="54"/>
      <c r="AS6193" s="54"/>
    </row>
    <row r="6194" spans="1:45" x14ac:dyDescent="0.3">
      <c r="X6194" s="54"/>
      <c r="Y6194" s="54">
        <f t="shared" ref="Y6194:AD6194" si="10699">Y6187</f>
        <v>6.4436999999999998</v>
      </c>
      <c r="Z6194" s="54">
        <f t="shared" si="10699"/>
        <v>4.9371</v>
      </c>
      <c r="AA6194" s="54">
        <f t="shared" si="10699"/>
        <v>11.350300000000001</v>
      </c>
      <c r="AB6194" s="54">
        <f t="shared" si="10699"/>
        <v>7.1900000000000006E-2</v>
      </c>
      <c r="AC6194" s="54">
        <f t="shared" si="10699"/>
        <v>6.2766000000000002</v>
      </c>
      <c r="AD6194" s="54">
        <f t="shared" si="10699"/>
        <v>11.042999999999999</v>
      </c>
      <c r="AE6194" s="54"/>
      <c r="AF6194" s="336"/>
      <c r="AG6194" s="336"/>
      <c r="AH6194" s="336"/>
      <c r="AI6194" s="54"/>
      <c r="AJ6194" s="54"/>
      <c r="AK6194" s="54"/>
      <c r="AL6194" s="54"/>
      <c r="AM6194" s="54"/>
      <c r="AN6194" s="54"/>
      <c r="AO6194" s="54"/>
      <c r="AP6194" s="54"/>
      <c r="AQ6194" s="54"/>
      <c r="AR6194" s="54"/>
      <c r="AS6194" s="54"/>
    </row>
    <row r="6195" spans="1:45" x14ac:dyDescent="0.3">
      <c r="D6195" s="56"/>
      <c r="X6195" s="336"/>
      <c r="Y6195" s="336">
        <f t="shared" ca="1" si="10591"/>
        <v>1.0903666850962606</v>
      </c>
      <c r="Z6195" s="336">
        <f t="shared" ca="1" si="10591"/>
        <v>-4.4133533733501843E-4</v>
      </c>
      <c r="AA6195" s="336">
        <f t="shared" ca="1" si="10591"/>
        <v>-8.0413329465148578E-3</v>
      </c>
      <c r="AB6195" s="336">
        <f t="shared" ca="1" si="10591"/>
        <v>0.40632860224356532</v>
      </c>
      <c r="AC6195" s="336">
        <f t="shared" ca="1" si="10591"/>
        <v>-7.4842378653710212E-2</v>
      </c>
      <c r="AD6195" s="336">
        <f t="shared" ca="1" si="10591"/>
        <v>-0.21800520038925142</v>
      </c>
      <c r="AE6195" s="336"/>
      <c r="AF6195" s="336"/>
      <c r="AG6195" s="336"/>
      <c r="AH6195" s="336"/>
      <c r="AI6195" s="54"/>
      <c r="AJ6195" s="54"/>
      <c r="AK6195" s="54"/>
      <c r="AL6195" s="336"/>
      <c r="AM6195" s="336"/>
      <c r="AN6195" s="336"/>
      <c r="AO6195" s="336"/>
      <c r="AP6195" s="54"/>
      <c r="AQ6195" s="336"/>
      <c r="AR6195" s="336"/>
      <c r="AS6195" s="336"/>
    </row>
    <row r="6196" spans="1:45" x14ac:dyDescent="0.3">
      <c r="C6196" s="54"/>
      <c r="D6196" s="56"/>
      <c r="Y6196" s="336">
        <f t="shared" ref="Y6196:AD6259" ca="1" si="10700">1.5*RAND()^2*IF(RAND()&gt;0.5,1,-1)</f>
        <v>-0.13382282468623061</v>
      </c>
      <c r="Z6196" s="336">
        <f t="shared" ca="1" si="10700"/>
        <v>-1.1928768371791236</v>
      </c>
      <c r="AA6196" s="336">
        <f t="shared" ca="1" si="10700"/>
        <v>0.17097214359710297</v>
      </c>
      <c r="AB6196" s="336">
        <f t="shared" ca="1" si="10700"/>
        <v>-0.16155060112316</v>
      </c>
      <c r="AC6196" s="336">
        <f t="shared" ca="1" si="10700"/>
        <v>1.4137807550147252</v>
      </c>
      <c r="AD6196" s="336">
        <f t="shared" ca="1" si="10700"/>
        <v>-0.64990077654564327</v>
      </c>
      <c r="AE6196" s="55"/>
      <c r="AF6196" s="55"/>
      <c r="AG6196" s="55"/>
      <c r="AH6196" s="55"/>
      <c r="AI6196" s="55"/>
      <c r="AJ6196" s="55"/>
      <c r="AK6196" s="55"/>
      <c r="AL6196" s="55"/>
      <c r="AM6196" s="55"/>
      <c r="AN6196" s="55"/>
      <c r="AO6196" s="55"/>
      <c r="AP6196" s="55"/>
      <c r="AQ6196" s="55"/>
      <c r="AR6196" s="55"/>
      <c r="AS6196" s="55"/>
    </row>
    <row r="6197" spans="1:45" x14ac:dyDescent="0.3">
      <c r="B6197" s="54" t="s">
        <v>172</v>
      </c>
      <c r="C6197" s="53">
        <f>C6190</f>
        <v>0</v>
      </c>
      <c r="D6197" s="56" t="e">
        <f t="shared" ref="D6197:D6198" ca="1" si="10701">AJ6197</f>
        <v>#N/A</v>
      </c>
      <c r="E6197" s="52" t="e">
        <f t="shared" ref="E6197:W6197" si="10702">E6190</f>
        <v>#N/A</v>
      </c>
      <c r="F6197" s="52" t="e">
        <f t="shared" si="10702"/>
        <v>#N/A</v>
      </c>
      <c r="G6197" s="52" t="e">
        <f t="shared" si="10702"/>
        <v>#N/A</v>
      </c>
      <c r="H6197" s="52" t="e">
        <f t="shared" si="10702"/>
        <v>#N/A</v>
      </c>
      <c r="I6197" s="52" t="e">
        <f t="shared" si="10702"/>
        <v>#N/A</v>
      </c>
      <c r="J6197" s="52" t="e">
        <f t="shared" si="10702"/>
        <v>#N/A</v>
      </c>
      <c r="K6197" s="52" t="e">
        <f t="shared" si="10702"/>
        <v>#N/A</v>
      </c>
      <c r="L6197" s="52" t="e">
        <f t="shared" si="10702"/>
        <v>#N/A</v>
      </c>
      <c r="M6197" s="52" t="e">
        <f t="shared" si="10702"/>
        <v>#N/A</v>
      </c>
      <c r="N6197" s="52" t="e">
        <f t="shared" si="10702"/>
        <v>#N/A</v>
      </c>
      <c r="O6197" s="52" t="e">
        <f t="shared" si="10702"/>
        <v>#N/A</v>
      </c>
      <c r="P6197" s="52" t="e">
        <f t="shared" si="10702"/>
        <v>#N/A</v>
      </c>
      <c r="Q6197" s="52" t="e">
        <f t="shared" si="10702"/>
        <v>#N/A</v>
      </c>
      <c r="R6197" s="52" t="e">
        <f t="shared" si="10702"/>
        <v>#N/A</v>
      </c>
      <c r="S6197" s="52" t="e">
        <f t="shared" si="10702"/>
        <v>#N/A</v>
      </c>
      <c r="T6197" s="52" t="e">
        <f t="shared" si="10702"/>
        <v>#N/A</v>
      </c>
      <c r="U6197" s="52" t="e">
        <f t="shared" si="10702"/>
        <v>#N/A</v>
      </c>
      <c r="V6197" s="52" t="e">
        <f t="shared" si="10702"/>
        <v>#N/A</v>
      </c>
      <c r="W6197" s="52" t="e">
        <f t="shared" si="10702"/>
        <v>#N/A</v>
      </c>
      <c r="X6197" s="55" t="e">
        <f t="shared" ref="X6197:X6198" si="10703">(H6197-(O6197*P6197)/100-3*(J6197*K6197)/100)/2</f>
        <v>#N/A</v>
      </c>
      <c r="Y6197" s="55" t="e">
        <f t="shared" ref="Y6197:Y6198" si="10704">SUM(X6197,(J6197*K6197/100))/(F6197/100)</f>
        <v>#N/A</v>
      </c>
      <c r="Z6197" s="55" t="e">
        <f t="shared" ref="Z6197" si="10705">U6197*0.5+U6198*0.5</f>
        <v>#N/A</v>
      </c>
      <c r="AA6197" s="55" t="e">
        <f t="shared" ref="AA6197:AA6198" si="10706">J6197/Y6197</f>
        <v>#N/A</v>
      </c>
      <c r="AB6197" s="336" t="e">
        <f t="shared" ref="AB6197:AB6198" si="10707">X6197/(Y6197-J6197)</f>
        <v>#N/A</v>
      </c>
      <c r="AC6197" s="223" t="e">
        <f ca="1">INDEX(FGA_COEFFS,1,1)+Z6197*INDEX(FGA_COEFFS,1,2)+Y6197*INDEX(FGA_COEFFS,1,3)+R6197*INDEX(FGA_COEFFS,1,4)+Q6198*INDEX(FGA_COEFFS,1,5)+S6197*INDEX(FGA_COEFFS,1,6)+T6198*INDEX(FGA_COEFFS,1,7)+M6198*INDEX(FGA_COEFFS,1,8)+Y6201*Y6202</f>
        <v>#N/A</v>
      </c>
      <c r="AD6197" s="223" t="e">
        <f ca="1">INDEX(THREEPTA_COEFFS,1,1)+AC6197*INDEX(THREEPTA_COEFFS,1,2)+J6197*INDEX(THREEPTA_COEFFS,1,3)+AA6197*INDEX(THREEPTA_COEFFS,1,4)+K6197*INDEX(THREEPTA_COEFFS,1,5)+L6198*INDEX(THREEPTA_COEFFS,1,6)+Z6201*Z6202</f>
        <v>#N/A</v>
      </c>
      <c r="AE6197" s="223" t="e">
        <f ca="1">INDEX(THREEPTPCT_COEFFS,1,1)+K6197*INDEX(THREEPTPCT_COEFFS,1,2)+L6198*INDEX(THREEPTPCT_COEFFS,1,3)+AA6201*AA6202</f>
        <v>#N/A</v>
      </c>
      <c r="AF6197" s="55" t="e">
        <f t="shared" ref="AF6197:AF6198" ca="1" si="10708">AC6197-AD6197</f>
        <v>#N/A</v>
      </c>
      <c r="AG6197" s="223" t="e">
        <f ca="1">INDEX(TWOPTPCT_COEFFS,1,1)+AB6197*INDEX(TWOPTPCT_COEFFS,1,2)+I6198*INDEX(TWOPTPCT_COEFFS,1,3)+G6198*INDEX(TWOPTPCT_COEFFS,1,4)+L6198*INDEX(TWOPTPCT_COEFFS,1,5)+AB6201*AB6202</f>
        <v>#N/A</v>
      </c>
      <c r="AH6197" s="223" t="e">
        <f ca="1">INDEX(FTA_COEFFS,1,1)+O6197*INDEX(FTA_COEFFS,1,2)+N6198*INDEX(FTA_COEFFS,1,3)+(Q6197+R6197)*INDEX(FTA_COEFFS,1,4)+(Q6198+R6198)*INDEX(FTA_COEFFS,1,5)+M6198*INDEX(FTA_COEFFS,1,6)+AC6201*AC6202</f>
        <v>#N/A</v>
      </c>
      <c r="AI6197" s="223" t="e">
        <f ca="1">INDEX(FTPCT_COEFFS,1,1)+P6197*INDEX(FTPCT_COEFFS,1,2)+F6197*INDEX(FTPCT_COEFFS,1,3)+G6198*INDEX(FTPCT_COEFFS,1,4)+AD6201*AD6202</f>
        <v>#N/A</v>
      </c>
      <c r="AJ6197" s="338" t="e">
        <f t="shared" ref="AJ6197:AJ6198" ca="1" si="10709">AD6197*AE6197/100+AF6197*AG6197+AH6197*AI6197/100</f>
        <v>#N/A</v>
      </c>
      <c r="AK6197" s="55"/>
      <c r="AL6197" s="55"/>
      <c r="AM6197" s="55"/>
      <c r="AN6197" s="55"/>
      <c r="AO6197" s="55"/>
      <c r="AP6197" s="55"/>
      <c r="AQ6197" s="55"/>
      <c r="AR6197" s="55"/>
    </row>
    <row r="6198" spans="1:45" x14ac:dyDescent="0.3">
      <c r="B6198" s="54" t="s">
        <v>175</v>
      </c>
      <c r="C6198" s="54">
        <f>C6191</f>
        <v>0</v>
      </c>
      <c r="D6198" s="56" t="e">
        <f t="shared" ca="1" si="10701"/>
        <v>#N/A</v>
      </c>
      <c r="E6198" s="52" t="e">
        <f t="shared" ref="E6198:W6198" si="10710">E6191</f>
        <v>#N/A</v>
      </c>
      <c r="F6198" s="52" t="e">
        <f t="shared" si="10710"/>
        <v>#N/A</v>
      </c>
      <c r="G6198" s="52" t="e">
        <f t="shared" si="10710"/>
        <v>#N/A</v>
      </c>
      <c r="H6198" s="52" t="e">
        <f t="shared" si="10710"/>
        <v>#N/A</v>
      </c>
      <c r="I6198" s="52" t="e">
        <f t="shared" si="10710"/>
        <v>#N/A</v>
      </c>
      <c r="J6198" s="52" t="e">
        <f t="shared" si="10710"/>
        <v>#N/A</v>
      </c>
      <c r="K6198" s="52" t="e">
        <f t="shared" si="10710"/>
        <v>#N/A</v>
      </c>
      <c r="L6198" s="52" t="e">
        <f t="shared" si="10710"/>
        <v>#N/A</v>
      </c>
      <c r="M6198" s="52" t="e">
        <f t="shared" si="10710"/>
        <v>#N/A</v>
      </c>
      <c r="N6198" s="52" t="e">
        <f t="shared" si="10710"/>
        <v>#N/A</v>
      </c>
      <c r="O6198" s="52" t="e">
        <f t="shared" si="10710"/>
        <v>#N/A</v>
      </c>
      <c r="P6198" s="52" t="e">
        <f t="shared" si="10710"/>
        <v>#N/A</v>
      </c>
      <c r="Q6198" s="52" t="e">
        <f t="shared" si="10710"/>
        <v>#N/A</v>
      </c>
      <c r="R6198" s="52" t="e">
        <f t="shared" si="10710"/>
        <v>#N/A</v>
      </c>
      <c r="S6198" s="52" t="e">
        <f t="shared" si="10710"/>
        <v>#N/A</v>
      </c>
      <c r="T6198" s="52" t="e">
        <f t="shared" si="10710"/>
        <v>#N/A</v>
      </c>
      <c r="U6198" s="52" t="e">
        <f t="shared" si="10710"/>
        <v>#N/A</v>
      </c>
      <c r="V6198" s="52" t="e">
        <f t="shared" si="10710"/>
        <v>#N/A</v>
      </c>
      <c r="W6198" s="52" t="e">
        <f t="shared" si="10710"/>
        <v>#N/A</v>
      </c>
      <c r="X6198" s="55" t="e">
        <f t="shared" si="10703"/>
        <v>#N/A</v>
      </c>
      <c r="Y6198" s="55" t="e">
        <f t="shared" si="10704"/>
        <v>#N/A</v>
      </c>
      <c r="Z6198" s="55" t="e">
        <f t="shared" ref="Z6198" si="10711">Z6197</f>
        <v>#N/A</v>
      </c>
      <c r="AA6198" s="55" t="e">
        <f t="shared" si="10706"/>
        <v>#N/A</v>
      </c>
      <c r="AB6198" s="336" t="e">
        <f t="shared" si="10707"/>
        <v>#N/A</v>
      </c>
      <c r="AC6198" s="223" t="e">
        <f ca="1">INDEX(FGA_COEFFS,1,1)+Z6198*INDEX(FGA_COEFFS,1,2)+Y6198*INDEX(FGA_COEFFS,1,3)+R6198*INDEX(FGA_COEFFS,1,4)+Q6197*INDEX(FGA_COEFFS,1,5)+S6198*INDEX(FGA_COEFFS,1,6)+T6197*INDEX(FGA_COEFFS,1,7)+M6197*INDEX(FGA_COEFFS,1,8)+Y6201*Y6203</f>
        <v>#N/A</v>
      </c>
      <c r="AD6198" s="223" t="e">
        <f ca="1">INDEX(THREEPTA_COEFFS,1,1)+AC6198*INDEX(THREEPTA_COEFFS,1,2)+J6198*INDEX(THREEPTA_COEFFS,1,3)+AA6198*INDEX(THREEPTA_COEFFS,1,4)+K6198*INDEX(THREEPTA_COEFFS,1,5)+L6197*INDEX(THREEPTA_COEFFS,1,6)+Z6201*Z6203</f>
        <v>#N/A</v>
      </c>
      <c r="AE6198" s="223" t="e">
        <f ca="1">INDEX(THREEPTPCT_COEFFS,1,1)+K6198*INDEX(THREEPTPCT_COEFFS,1,2)+L6197*INDEX(THREEPTPCT_COEFFS,1,3)+AA6201*AA6203</f>
        <v>#N/A</v>
      </c>
      <c r="AF6198" s="55" t="e">
        <f t="shared" ca="1" si="10708"/>
        <v>#N/A</v>
      </c>
      <c r="AG6198" s="223" t="e">
        <f ca="1">INDEX(TWOPTPCT_COEFFS,1,1)+AB6198*INDEX(TWOPTPCT_COEFFS,1,2)+I6197*INDEX(TWOPTPCT_COEFFS,1,3)+G6197*INDEX(TWOPTPCT_COEFFS,1,4)+L6197*INDEX(TWOPTPCT_COEFFS,1,5)+AB6201*AB6203</f>
        <v>#N/A</v>
      </c>
      <c r="AH6198" s="223" t="e">
        <f ca="1">INDEX(FTA_COEFFS,1,1)+O6198*INDEX(FTA_COEFFS,1,2)+N6197*INDEX(FTA_COEFFS,1,3)+(Q6198+R6198)*INDEX(FTA_COEFFS,1,4)+(Q6197+R6197)*INDEX(FTA_COEFFS,1,5)+M6197*INDEX(FTA_COEFFS,1,6)+AC6201*AC6203</f>
        <v>#N/A</v>
      </c>
      <c r="AI6198" s="223" t="e">
        <f ca="1">INDEX(FTPCT_COEFFS,1,1)+P6198*INDEX(FTPCT_COEFFS,1,2)+F6198*INDEX(FTPCT_COEFFS,1,3)+G6197*INDEX(FTPCT_COEFFS,1,4)+AD6201*AD6203</f>
        <v>#N/A</v>
      </c>
      <c r="AJ6198" s="338" t="e">
        <f t="shared" ca="1" si="10709"/>
        <v>#N/A</v>
      </c>
      <c r="AK6198" s="55"/>
      <c r="AL6198" s="55"/>
      <c r="AM6198" s="55"/>
      <c r="AN6198" s="55"/>
      <c r="AO6198" s="55"/>
      <c r="AP6198" s="55"/>
      <c r="AQ6198" s="55"/>
      <c r="AR6198" s="55"/>
    </row>
    <row r="6199" spans="1:45" x14ac:dyDescent="0.3">
      <c r="A6199" s="54" t="e">
        <f ca="1">IF(D6197&gt;(D6198+(AVERAGE(V6197,W6197)-AVERAGE(V6198,W6198))/2)+2.5,C6197,IF(D6198&gt;(D6197+(AVERAGE(V6198,W6198)-AVERAGE(V6197,W6197))/2)+2.5,C6198,"Close"))</f>
        <v>#N/A</v>
      </c>
      <c r="B6199" s="64" t="e">
        <f ca="1">IF(D6198&gt;D6197,C6198,C6197)</f>
        <v>#N/A</v>
      </c>
      <c r="D6199" s="56"/>
      <c r="X6199" s="55"/>
      <c r="Y6199" s="55"/>
      <c r="Z6199" s="55"/>
      <c r="AA6199" s="55"/>
      <c r="AB6199" s="55"/>
      <c r="AC6199" s="337"/>
      <c r="AD6199" s="337"/>
      <c r="AE6199" s="337"/>
      <c r="AF6199" s="337"/>
      <c r="AG6199" s="337"/>
      <c r="AH6199" s="337"/>
      <c r="AI6199" s="337"/>
      <c r="AJ6199" s="337"/>
      <c r="AK6199" s="337"/>
      <c r="AL6199" s="337"/>
      <c r="AM6199" s="55"/>
      <c r="AN6199" s="55"/>
      <c r="AO6199" s="55"/>
      <c r="AP6199" s="55"/>
      <c r="AQ6199" s="55"/>
      <c r="AR6199" s="55"/>
      <c r="AS6199" s="55"/>
    </row>
    <row r="6200" spans="1:45" x14ac:dyDescent="0.3">
      <c r="X6200" s="54" t="s">
        <v>1305</v>
      </c>
      <c r="Y6200" s="54" t="s">
        <v>128</v>
      </c>
      <c r="Z6200" s="54" t="s">
        <v>157</v>
      </c>
      <c r="AA6200" s="54" t="s">
        <v>151</v>
      </c>
      <c r="AB6200" s="54" t="s">
        <v>1327</v>
      </c>
      <c r="AC6200" s="54" t="s">
        <v>129</v>
      </c>
      <c r="AD6200" s="54" t="s">
        <v>116</v>
      </c>
      <c r="AE6200" s="54"/>
      <c r="AF6200" s="54"/>
      <c r="AG6200" s="54"/>
      <c r="AH6200" s="54"/>
      <c r="AI6200" s="54"/>
      <c r="AJ6200" s="54"/>
      <c r="AK6200" s="54"/>
      <c r="AL6200" s="54"/>
      <c r="AM6200" s="54"/>
      <c r="AN6200" s="54"/>
      <c r="AO6200" s="54"/>
      <c r="AP6200" s="54"/>
      <c r="AQ6200" s="54"/>
      <c r="AR6200" s="54"/>
      <c r="AS6200" s="54"/>
    </row>
    <row r="6201" spans="1:45" x14ac:dyDescent="0.3">
      <c r="X6201" s="54"/>
      <c r="Y6201" s="54">
        <f t="shared" ref="Y6201:AD6201" si="10712">Y6194</f>
        <v>6.4436999999999998</v>
      </c>
      <c r="Z6201" s="54">
        <f t="shared" si="10712"/>
        <v>4.9371</v>
      </c>
      <c r="AA6201" s="54">
        <f t="shared" si="10712"/>
        <v>11.350300000000001</v>
      </c>
      <c r="AB6201" s="54">
        <f t="shared" si="10712"/>
        <v>7.1900000000000006E-2</v>
      </c>
      <c r="AC6201" s="54">
        <f t="shared" si="10712"/>
        <v>6.2766000000000002</v>
      </c>
      <c r="AD6201" s="54">
        <f t="shared" si="10712"/>
        <v>11.042999999999999</v>
      </c>
      <c r="AE6201" s="54"/>
      <c r="AF6201" s="336"/>
      <c r="AG6201" s="336"/>
      <c r="AH6201" s="336"/>
      <c r="AI6201" s="54"/>
      <c r="AJ6201" s="54"/>
      <c r="AK6201" s="54"/>
      <c r="AL6201" s="54"/>
      <c r="AM6201" s="54"/>
      <c r="AN6201" s="54"/>
      <c r="AO6201" s="54"/>
      <c r="AP6201" s="54"/>
      <c r="AQ6201" s="54"/>
      <c r="AR6201" s="54"/>
      <c r="AS6201" s="54"/>
    </row>
    <row r="6202" spans="1:45" x14ac:dyDescent="0.3">
      <c r="D6202" s="56"/>
      <c r="X6202" s="336"/>
      <c r="Y6202" s="336">
        <f t="shared" ca="1" si="10700"/>
        <v>-1.0106589595479303</v>
      </c>
      <c r="Z6202" s="336">
        <f t="shared" ca="1" si="10700"/>
        <v>-1.153566535936656</v>
      </c>
      <c r="AA6202" s="336">
        <f t="shared" ca="1" si="10700"/>
        <v>-0.23812447833914879</v>
      </c>
      <c r="AB6202" s="336">
        <f t="shared" ca="1" si="10700"/>
        <v>0.45427105074599994</v>
      </c>
      <c r="AC6202" s="336">
        <f t="shared" ca="1" si="10700"/>
        <v>1.3062562163158553</v>
      </c>
      <c r="AD6202" s="336">
        <f t="shared" ca="1" si="10700"/>
        <v>-0.72307962267692827</v>
      </c>
      <c r="AE6202" s="336"/>
      <c r="AF6202" s="336"/>
      <c r="AG6202" s="336"/>
      <c r="AH6202" s="336"/>
      <c r="AI6202" s="54"/>
      <c r="AJ6202" s="54"/>
      <c r="AK6202" s="54"/>
      <c r="AL6202" s="336"/>
      <c r="AM6202" s="336"/>
      <c r="AN6202" s="336"/>
      <c r="AO6202" s="336"/>
      <c r="AP6202" s="54"/>
      <c r="AQ6202" s="336"/>
      <c r="AR6202" s="336"/>
      <c r="AS6202" s="336"/>
    </row>
    <row r="6203" spans="1:45" x14ac:dyDescent="0.3">
      <c r="C6203" s="54"/>
      <c r="D6203" s="56"/>
      <c r="Y6203" s="336">
        <f t="shared" ca="1" si="10700"/>
        <v>-0.21547057656104238</v>
      </c>
      <c r="Z6203" s="336">
        <f t="shared" ca="1" si="10700"/>
        <v>0.41647944309292451</v>
      </c>
      <c r="AA6203" s="336">
        <f t="shared" ca="1" si="10700"/>
        <v>-0.18839296502558606</v>
      </c>
      <c r="AB6203" s="336">
        <f t="shared" ca="1" si="10700"/>
        <v>0.70065283402862133</v>
      </c>
      <c r="AC6203" s="336">
        <f t="shared" ca="1" si="10700"/>
        <v>2.0681101597237704E-2</v>
      </c>
      <c r="AD6203" s="336">
        <f t="shared" ca="1" si="10700"/>
        <v>-9.017240035144504E-2</v>
      </c>
      <c r="AE6203" s="55"/>
      <c r="AF6203" s="55"/>
      <c r="AG6203" s="55"/>
      <c r="AH6203" s="55"/>
      <c r="AI6203" s="55"/>
      <c r="AJ6203" s="55"/>
      <c r="AK6203" s="55"/>
      <c r="AL6203" s="55"/>
      <c r="AM6203" s="55"/>
      <c r="AN6203" s="55"/>
      <c r="AO6203" s="55"/>
      <c r="AP6203" s="55"/>
      <c r="AQ6203" s="55"/>
      <c r="AR6203" s="55"/>
      <c r="AS6203" s="55"/>
    </row>
    <row r="6204" spans="1:45" x14ac:dyDescent="0.3">
      <c r="B6204" s="54" t="s">
        <v>172</v>
      </c>
      <c r="C6204" s="53">
        <f>C6197</f>
        <v>0</v>
      </c>
      <c r="D6204" s="56" t="e">
        <f t="shared" ref="D6204:D6205" ca="1" si="10713">AJ6204</f>
        <v>#N/A</v>
      </c>
      <c r="E6204" s="52" t="e">
        <f t="shared" ref="E6204:W6204" si="10714">E6197</f>
        <v>#N/A</v>
      </c>
      <c r="F6204" s="52" t="e">
        <f t="shared" si="10714"/>
        <v>#N/A</v>
      </c>
      <c r="G6204" s="52" t="e">
        <f t="shared" si="10714"/>
        <v>#N/A</v>
      </c>
      <c r="H6204" s="52" t="e">
        <f t="shared" si="10714"/>
        <v>#N/A</v>
      </c>
      <c r="I6204" s="52" t="e">
        <f t="shared" si="10714"/>
        <v>#N/A</v>
      </c>
      <c r="J6204" s="52" t="e">
        <f t="shared" si="10714"/>
        <v>#N/A</v>
      </c>
      <c r="K6204" s="52" t="e">
        <f t="shared" si="10714"/>
        <v>#N/A</v>
      </c>
      <c r="L6204" s="52" t="e">
        <f t="shared" si="10714"/>
        <v>#N/A</v>
      </c>
      <c r="M6204" s="52" t="e">
        <f t="shared" si="10714"/>
        <v>#N/A</v>
      </c>
      <c r="N6204" s="52" t="e">
        <f t="shared" si="10714"/>
        <v>#N/A</v>
      </c>
      <c r="O6204" s="52" t="e">
        <f t="shared" si="10714"/>
        <v>#N/A</v>
      </c>
      <c r="P6204" s="52" t="e">
        <f t="shared" si="10714"/>
        <v>#N/A</v>
      </c>
      <c r="Q6204" s="52" t="e">
        <f t="shared" si="10714"/>
        <v>#N/A</v>
      </c>
      <c r="R6204" s="52" t="e">
        <f t="shared" si="10714"/>
        <v>#N/A</v>
      </c>
      <c r="S6204" s="52" t="e">
        <f t="shared" si="10714"/>
        <v>#N/A</v>
      </c>
      <c r="T6204" s="52" t="e">
        <f t="shared" si="10714"/>
        <v>#N/A</v>
      </c>
      <c r="U6204" s="52" t="e">
        <f t="shared" si="10714"/>
        <v>#N/A</v>
      </c>
      <c r="V6204" s="52" t="e">
        <f t="shared" si="10714"/>
        <v>#N/A</v>
      </c>
      <c r="W6204" s="52" t="e">
        <f t="shared" si="10714"/>
        <v>#N/A</v>
      </c>
      <c r="X6204" s="55" t="e">
        <f t="shared" ref="X6204:X6205" si="10715">(H6204-(O6204*P6204)/100-3*(J6204*K6204)/100)/2</f>
        <v>#N/A</v>
      </c>
      <c r="Y6204" s="55" t="e">
        <f t="shared" ref="Y6204:Y6205" si="10716">SUM(X6204,(J6204*K6204/100))/(F6204/100)</f>
        <v>#N/A</v>
      </c>
      <c r="Z6204" s="55" t="e">
        <f t="shared" ref="Z6204" si="10717">U6204*0.5+U6205*0.5</f>
        <v>#N/A</v>
      </c>
      <c r="AA6204" s="55" t="e">
        <f t="shared" ref="AA6204:AA6205" si="10718">J6204/Y6204</f>
        <v>#N/A</v>
      </c>
      <c r="AB6204" s="336" t="e">
        <f t="shared" ref="AB6204:AB6205" si="10719">X6204/(Y6204-J6204)</f>
        <v>#N/A</v>
      </c>
      <c r="AC6204" s="223" t="e">
        <f ca="1">INDEX(FGA_COEFFS,1,1)+Z6204*INDEX(FGA_COEFFS,1,2)+Y6204*INDEX(FGA_COEFFS,1,3)+R6204*INDEX(FGA_COEFFS,1,4)+Q6205*INDEX(FGA_COEFFS,1,5)+S6204*INDEX(FGA_COEFFS,1,6)+T6205*INDEX(FGA_COEFFS,1,7)+M6205*INDEX(FGA_COEFFS,1,8)+Y6208*Y6209</f>
        <v>#N/A</v>
      </c>
      <c r="AD6204" s="223" t="e">
        <f ca="1">INDEX(THREEPTA_COEFFS,1,1)+AC6204*INDEX(THREEPTA_COEFFS,1,2)+J6204*INDEX(THREEPTA_COEFFS,1,3)+AA6204*INDEX(THREEPTA_COEFFS,1,4)+K6204*INDEX(THREEPTA_COEFFS,1,5)+L6205*INDEX(THREEPTA_COEFFS,1,6)+Z6208*Z6209</f>
        <v>#N/A</v>
      </c>
      <c r="AE6204" s="223" t="e">
        <f ca="1">INDEX(THREEPTPCT_COEFFS,1,1)+K6204*INDEX(THREEPTPCT_COEFFS,1,2)+L6205*INDEX(THREEPTPCT_COEFFS,1,3)+AA6208*AA6209</f>
        <v>#N/A</v>
      </c>
      <c r="AF6204" s="55" t="e">
        <f t="shared" ref="AF6204:AF6205" ca="1" si="10720">AC6204-AD6204</f>
        <v>#N/A</v>
      </c>
      <c r="AG6204" s="223" t="e">
        <f ca="1">INDEX(TWOPTPCT_COEFFS,1,1)+AB6204*INDEX(TWOPTPCT_COEFFS,1,2)+I6205*INDEX(TWOPTPCT_COEFFS,1,3)+G6205*INDEX(TWOPTPCT_COEFFS,1,4)+L6205*INDEX(TWOPTPCT_COEFFS,1,5)+AB6208*AB6209</f>
        <v>#N/A</v>
      </c>
      <c r="AH6204" s="223" t="e">
        <f ca="1">INDEX(FTA_COEFFS,1,1)+O6204*INDEX(FTA_COEFFS,1,2)+N6205*INDEX(FTA_COEFFS,1,3)+(Q6204+R6204)*INDEX(FTA_COEFFS,1,4)+(Q6205+R6205)*INDEX(FTA_COEFFS,1,5)+M6205*INDEX(FTA_COEFFS,1,6)+AC6208*AC6209</f>
        <v>#N/A</v>
      </c>
      <c r="AI6204" s="223" t="e">
        <f ca="1">INDEX(FTPCT_COEFFS,1,1)+P6204*INDEX(FTPCT_COEFFS,1,2)+F6204*INDEX(FTPCT_COEFFS,1,3)+G6205*INDEX(FTPCT_COEFFS,1,4)+AD6208*AD6209</f>
        <v>#N/A</v>
      </c>
      <c r="AJ6204" s="338" t="e">
        <f t="shared" ref="AJ6204:AJ6205" ca="1" si="10721">AD6204*AE6204/100+AF6204*AG6204+AH6204*AI6204/100</f>
        <v>#N/A</v>
      </c>
      <c r="AK6204" s="55"/>
      <c r="AL6204" s="55"/>
      <c r="AM6204" s="55"/>
      <c r="AN6204" s="55"/>
      <c r="AO6204" s="55"/>
      <c r="AP6204" s="55"/>
      <c r="AQ6204" s="55"/>
      <c r="AR6204" s="55"/>
    </row>
    <row r="6205" spans="1:45" x14ac:dyDescent="0.3">
      <c r="B6205" s="54" t="s">
        <v>175</v>
      </c>
      <c r="C6205" s="54">
        <f>C6198</f>
        <v>0</v>
      </c>
      <c r="D6205" s="56" t="e">
        <f t="shared" ca="1" si="10713"/>
        <v>#N/A</v>
      </c>
      <c r="E6205" s="52" t="e">
        <f t="shared" ref="E6205:W6205" si="10722">E6198</f>
        <v>#N/A</v>
      </c>
      <c r="F6205" s="52" t="e">
        <f t="shared" si="10722"/>
        <v>#N/A</v>
      </c>
      <c r="G6205" s="52" t="e">
        <f t="shared" si="10722"/>
        <v>#N/A</v>
      </c>
      <c r="H6205" s="52" t="e">
        <f t="shared" si="10722"/>
        <v>#N/A</v>
      </c>
      <c r="I6205" s="52" t="e">
        <f t="shared" si="10722"/>
        <v>#N/A</v>
      </c>
      <c r="J6205" s="52" t="e">
        <f t="shared" si="10722"/>
        <v>#N/A</v>
      </c>
      <c r="K6205" s="52" t="e">
        <f t="shared" si="10722"/>
        <v>#N/A</v>
      </c>
      <c r="L6205" s="52" t="e">
        <f t="shared" si="10722"/>
        <v>#N/A</v>
      </c>
      <c r="M6205" s="52" t="e">
        <f t="shared" si="10722"/>
        <v>#N/A</v>
      </c>
      <c r="N6205" s="52" t="e">
        <f t="shared" si="10722"/>
        <v>#N/A</v>
      </c>
      <c r="O6205" s="52" t="e">
        <f t="shared" si="10722"/>
        <v>#N/A</v>
      </c>
      <c r="P6205" s="52" t="e">
        <f t="shared" si="10722"/>
        <v>#N/A</v>
      </c>
      <c r="Q6205" s="52" t="e">
        <f t="shared" si="10722"/>
        <v>#N/A</v>
      </c>
      <c r="R6205" s="52" t="e">
        <f t="shared" si="10722"/>
        <v>#N/A</v>
      </c>
      <c r="S6205" s="52" t="e">
        <f t="shared" si="10722"/>
        <v>#N/A</v>
      </c>
      <c r="T6205" s="52" t="e">
        <f t="shared" si="10722"/>
        <v>#N/A</v>
      </c>
      <c r="U6205" s="52" t="e">
        <f t="shared" si="10722"/>
        <v>#N/A</v>
      </c>
      <c r="V6205" s="52" t="e">
        <f t="shared" si="10722"/>
        <v>#N/A</v>
      </c>
      <c r="W6205" s="52" t="e">
        <f t="shared" si="10722"/>
        <v>#N/A</v>
      </c>
      <c r="X6205" s="55" t="e">
        <f t="shared" si="10715"/>
        <v>#N/A</v>
      </c>
      <c r="Y6205" s="55" t="e">
        <f t="shared" si="10716"/>
        <v>#N/A</v>
      </c>
      <c r="Z6205" s="55" t="e">
        <f t="shared" ref="Z6205" si="10723">Z6204</f>
        <v>#N/A</v>
      </c>
      <c r="AA6205" s="55" t="e">
        <f t="shared" si="10718"/>
        <v>#N/A</v>
      </c>
      <c r="AB6205" s="336" t="e">
        <f t="shared" si="10719"/>
        <v>#N/A</v>
      </c>
      <c r="AC6205" s="223" t="e">
        <f ca="1">INDEX(FGA_COEFFS,1,1)+Z6205*INDEX(FGA_COEFFS,1,2)+Y6205*INDEX(FGA_COEFFS,1,3)+R6205*INDEX(FGA_COEFFS,1,4)+Q6204*INDEX(FGA_COEFFS,1,5)+S6205*INDEX(FGA_COEFFS,1,6)+T6204*INDEX(FGA_COEFFS,1,7)+M6204*INDEX(FGA_COEFFS,1,8)+Y6208*Y6210</f>
        <v>#N/A</v>
      </c>
      <c r="AD6205" s="223" t="e">
        <f ca="1">INDEX(THREEPTA_COEFFS,1,1)+AC6205*INDEX(THREEPTA_COEFFS,1,2)+J6205*INDEX(THREEPTA_COEFFS,1,3)+AA6205*INDEX(THREEPTA_COEFFS,1,4)+K6205*INDEX(THREEPTA_COEFFS,1,5)+L6204*INDEX(THREEPTA_COEFFS,1,6)+Z6208*Z6210</f>
        <v>#N/A</v>
      </c>
      <c r="AE6205" s="223" t="e">
        <f ca="1">INDEX(THREEPTPCT_COEFFS,1,1)+K6205*INDEX(THREEPTPCT_COEFFS,1,2)+L6204*INDEX(THREEPTPCT_COEFFS,1,3)+AA6208*AA6210</f>
        <v>#N/A</v>
      </c>
      <c r="AF6205" s="55" t="e">
        <f t="shared" ca="1" si="10720"/>
        <v>#N/A</v>
      </c>
      <c r="AG6205" s="223" t="e">
        <f ca="1">INDEX(TWOPTPCT_COEFFS,1,1)+AB6205*INDEX(TWOPTPCT_COEFFS,1,2)+I6204*INDEX(TWOPTPCT_COEFFS,1,3)+G6204*INDEX(TWOPTPCT_COEFFS,1,4)+L6204*INDEX(TWOPTPCT_COEFFS,1,5)+AB6208*AB6210</f>
        <v>#N/A</v>
      </c>
      <c r="AH6205" s="223" t="e">
        <f ca="1">INDEX(FTA_COEFFS,1,1)+O6205*INDEX(FTA_COEFFS,1,2)+N6204*INDEX(FTA_COEFFS,1,3)+(Q6205+R6205)*INDEX(FTA_COEFFS,1,4)+(Q6204+R6204)*INDEX(FTA_COEFFS,1,5)+M6204*INDEX(FTA_COEFFS,1,6)+AC6208*AC6210</f>
        <v>#N/A</v>
      </c>
      <c r="AI6205" s="223" t="e">
        <f ca="1">INDEX(FTPCT_COEFFS,1,1)+P6205*INDEX(FTPCT_COEFFS,1,2)+F6205*INDEX(FTPCT_COEFFS,1,3)+G6204*INDEX(FTPCT_COEFFS,1,4)+AD6208*AD6210</f>
        <v>#N/A</v>
      </c>
      <c r="AJ6205" s="338" t="e">
        <f t="shared" ca="1" si="10721"/>
        <v>#N/A</v>
      </c>
      <c r="AK6205" s="55"/>
      <c r="AL6205" s="55"/>
      <c r="AM6205" s="55"/>
      <c r="AN6205" s="55"/>
      <c r="AO6205" s="55"/>
      <c r="AP6205" s="55"/>
      <c r="AQ6205" s="55"/>
      <c r="AR6205" s="55"/>
    </row>
    <row r="6206" spans="1:45" x14ac:dyDescent="0.3">
      <c r="A6206" s="54" t="e">
        <f ca="1">IF(D6204&gt;(D6205+(AVERAGE(V6204,W6204)-AVERAGE(V6205,W6205))/2)+2.5,C6204,IF(D6205&gt;(D6204+(AVERAGE(V6205,W6205)-AVERAGE(V6204,W6204))/2)+2.5,C6205,"Close"))</f>
        <v>#N/A</v>
      </c>
      <c r="B6206" s="64" t="e">
        <f ca="1">IF(D6205&gt;D6204,C6205,C6204)</f>
        <v>#N/A</v>
      </c>
      <c r="D6206" s="56"/>
      <c r="X6206" s="55"/>
      <c r="Y6206" s="55"/>
      <c r="Z6206" s="55"/>
      <c r="AA6206" s="55"/>
      <c r="AB6206" s="55"/>
      <c r="AC6206" s="337"/>
      <c r="AD6206" s="337"/>
      <c r="AE6206" s="337"/>
      <c r="AF6206" s="337"/>
      <c r="AG6206" s="337"/>
      <c r="AH6206" s="337"/>
      <c r="AI6206" s="337"/>
      <c r="AJ6206" s="337"/>
      <c r="AK6206" s="337"/>
      <c r="AL6206" s="337"/>
      <c r="AM6206" s="55"/>
      <c r="AN6206" s="55"/>
      <c r="AO6206" s="55"/>
      <c r="AP6206" s="55"/>
      <c r="AQ6206" s="55"/>
      <c r="AR6206" s="55"/>
      <c r="AS6206" s="55"/>
    </row>
    <row r="6207" spans="1:45" x14ac:dyDescent="0.3">
      <c r="X6207" s="54" t="s">
        <v>1305</v>
      </c>
      <c r="Y6207" s="54" t="s">
        <v>128</v>
      </c>
      <c r="Z6207" s="54" t="s">
        <v>157</v>
      </c>
      <c r="AA6207" s="54" t="s">
        <v>151</v>
      </c>
      <c r="AB6207" s="54" t="s">
        <v>1327</v>
      </c>
      <c r="AC6207" s="54" t="s">
        <v>129</v>
      </c>
      <c r="AD6207" s="54" t="s">
        <v>116</v>
      </c>
      <c r="AE6207" s="54"/>
      <c r="AF6207" s="54"/>
      <c r="AG6207" s="54"/>
      <c r="AH6207" s="54"/>
      <c r="AI6207" s="54"/>
      <c r="AJ6207" s="54"/>
      <c r="AK6207" s="54"/>
      <c r="AL6207" s="54"/>
      <c r="AM6207" s="54"/>
      <c r="AN6207" s="54"/>
      <c r="AO6207" s="54"/>
      <c r="AP6207" s="54"/>
      <c r="AQ6207" s="54"/>
      <c r="AR6207" s="54"/>
      <c r="AS6207" s="54"/>
    </row>
    <row r="6208" spans="1:45" x14ac:dyDescent="0.3">
      <c r="X6208" s="54"/>
      <c r="Y6208" s="54">
        <f t="shared" ref="Y6208:AD6208" si="10724">Y6201</f>
        <v>6.4436999999999998</v>
      </c>
      <c r="Z6208" s="54">
        <f t="shared" si="10724"/>
        <v>4.9371</v>
      </c>
      <c r="AA6208" s="54">
        <f t="shared" si="10724"/>
        <v>11.350300000000001</v>
      </c>
      <c r="AB6208" s="54">
        <f t="shared" si="10724"/>
        <v>7.1900000000000006E-2</v>
      </c>
      <c r="AC6208" s="54">
        <f t="shared" si="10724"/>
        <v>6.2766000000000002</v>
      </c>
      <c r="AD6208" s="54">
        <f t="shared" si="10724"/>
        <v>11.042999999999999</v>
      </c>
      <c r="AE6208" s="54"/>
      <c r="AF6208" s="336"/>
      <c r="AG6208" s="336"/>
      <c r="AH6208" s="336"/>
      <c r="AI6208" s="54"/>
      <c r="AJ6208" s="54"/>
      <c r="AK6208" s="54"/>
      <c r="AL6208" s="54"/>
      <c r="AM6208" s="54"/>
      <c r="AN6208" s="54"/>
      <c r="AO6208" s="54"/>
      <c r="AP6208" s="54"/>
      <c r="AQ6208" s="54"/>
      <c r="AR6208" s="54"/>
      <c r="AS6208" s="54"/>
    </row>
    <row r="6209" spans="1:45" x14ac:dyDescent="0.3">
      <c r="D6209" s="56"/>
      <c r="X6209" s="336"/>
      <c r="Y6209" s="336">
        <f t="shared" ca="1" si="10700"/>
        <v>4.8473684867563621E-2</v>
      </c>
      <c r="Z6209" s="336">
        <f t="shared" ca="1" si="10700"/>
        <v>0.19671615672757853</v>
      </c>
      <c r="AA6209" s="336">
        <f t="shared" ca="1" si="10700"/>
        <v>-1.5115972056520439E-3</v>
      </c>
      <c r="AB6209" s="336">
        <f t="shared" ca="1" si="10700"/>
        <v>-3.3126515397430501E-4</v>
      </c>
      <c r="AC6209" s="336">
        <f t="shared" ca="1" si="10700"/>
        <v>0.10318180670847162</v>
      </c>
      <c r="AD6209" s="336">
        <f t="shared" ca="1" si="10700"/>
        <v>-1.4058236976984286</v>
      </c>
      <c r="AE6209" s="336"/>
      <c r="AF6209" s="336"/>
      <c r="AG6209" s="336"/>
      <c r="AH6209" s="336"/>
      <c r="AI6209" s="54"/>
      <c r="AJ6209" s="54"/>
      <c r="AK6209" s="54"/>
      <c r="AL6209" s="336"/>
      <c r="AM6209" s="336"/>
      <c r="AN6209" s="336"/>
      <c r="AO6209" s="336"/>
      <c r="AP6209" s="54"/>
      <c r="AQ6209" s="336"/>
      <c r="AR6209" s="336"/>
      <c r="AS6209" s="336"/>
    </row>
    <row r="6210" spans="1:45" x14ac:dyDescent="0.3">
      <c r="C6210" s="54"/>
      <c r="D6210" s="56"/>
      <c r="Y6210" s="336">
        <f t="shared" ca="1" si="10700"/>
        <v>-2.6040856558498617E-2</v>
      </c>
      <c r="Z6210" s="336">
        <f t="shared" ca="1" si="10700"/>
        <v>1.2529317917317084</v>
      </c>
      <c r="AA6210" s="336">
        <f t="shared" ca="1" si="10700"/>
        <v>0.30038770533012898</v>
      </c>
      <c r="AB6210" s="336">
        <f t="shared" ca="1" si="10700"/>
        <v>0.9158515649460266</v>
      </c>
      <c r="AC6210" s="336">
        <f t="shared" ca="1" si="10700"/>
        <v>0.19684696686276867</v>
      </c>
      <c r="AD6210" s="336">
        <f t="shared" ca="1" si="10700"/>
        <v>-0.94402159590232637</v>
      </c>
      <c r="AE6210" s="55"/>
      <c r="AF6210" s="55"/>
      <c r="AG6210" s="55"/>
      <c r="AH6210" s="55"/>
      <c r="AI6210" s="55"/>
      <c r="AJ6210" s="55"/>
      <c r="AK6210" s="55"/>
      <c r="AL6210" s="55"/>
      <c r="AM6210" s="55"/>
      <c r="AN6210" s="55"/>
      <c r="AO6210" s="55"/>
      <c r="AP6210" s="55"/>
      <c r="AQ6210" s="55"/>
      <c r="AR6210" s="55"/>
      <c r="AS6210" s="55"/>
    </row>
    <row r="6211" spans="1:45" x14ac:dyDescent="0.3">
      <c r="B6211" s="54" t="s">
        <v>172</v>
      </c>
      <c r="C6211" s="53">
        <f>C6204</f>
        <v>0</v>
      </c>
      <c r="D6211" s="56" t="e">
        <f t="shared" ref="D6211:D6212" ca="1" si="10725">AJ6211</f>
        <v>#N/A</v>
      </c>
      <c r="E6211" s="52" t="e">
        <f t="shared" ref="E6211:W6211" si="10726">E6204</f>
        <v>#N/A</v>
      </c>
      <c r="F6211" s="52" t="e">
        <f t="shared" si="10726"/>
        <v>#N/A</v>
      </c>
      <c r="G6211" s="52" t="e">
        <f t="shared" si="10726"/>
        <v>#N/A</v>
      </c>
      <c r="H6211" s="52" t="e">
        <f t="shared" si="10726"/>
        <v>#N/A</v>
      </c>
      <c r="I6211" s="52" t="e">
        <f t="shared" si="10726"/>
        <v>#N/A</v>
      </c>
      <c r="J6211" s="52" t="e">
        <f t="shared" si="10726"/>
        <v>#N/A</v>
      </c>
      <c r="K6211" s="52" t="e">
        <f t="shared" si="10726"/>
        <v>#N/A</v>
      </c>
      <c r="L6211" s="52" t="e">
        <f t="shared" si="10726"/>
        <v>#N/A</v>
      </c>
      <c r="M6211" s="52" t="e">
        <f t="shared" si="10726"/>
        <v>#N/A</v>
      </c>
      <c r="N6211" s="52" t="e">
        <f t="shared" si="10726"/>
        <v>#N/A</v>
      </c>
      <c r="O6211" s="52" t="e">
        <f t="shared" si="10726"/>
        <v>#N/A</v>
      </c>
      <c r="P6211" s="52" t="e">
        <f t="shared" si="10726"/>
        <v>#N/A</v>
      </c>
      <c r="Q6211" s="52" t="e">
        <f t="shared" si="10726"/>
        <v>#N/A</v>
      </c>
      <c r="R6211" s="52" t="e">
        <f t="shared" si="10726"/>
        <v>#N/A</v>
      </c>
      <c r="S6211" s="52" t="e">
        <f t="shared" si="10726"/>
        <v>#N/A</v>
      </c>
      <c r="T6211" s="52" t="e">
        <f t="shared" si="10726"/>
        <v>#N/A</v>
      </c>
      <c r="U6211" s="52" t="e">
        <f t="shared" si="10726"/>
        <v>#N/A</v>
      </c>
      <c r="V6211" s="52" t="e">
        <f t="shared" si="10726"/>
        <v>#N/A</v>
      </c>
      <c r="W6211" s="52" t="e">
        <f t="shared" si="10726"/>
        <v>#N/A</v>
      </c>
      <c r="X6211" s="55" t="e">
        <f t="shared" ref="X6211:X6212" si="10727">(H6211-(O6211*P6211)/100-3*(J6211*K6211)/100)/2</f>
        <v>#N/A</v>
      </c>
      <c r="Y6211" s="55" t="e">
        <f t="shared" ref="Y6211:Y6212" si="10728">SUM(X6211,(J6211*K6211/100))/(F6211/100)</f>
        <v>#N/A</v>
      </c>
      <c r="Z6211" s="55" t="e">
        <f t="shared" ref="Z6211" si="10729">U6211*0.5+U6212*0.5</f>
        <v>#N/A</v>
      </c>
      <c r="AA6211" s="55" t="e">
        <f t="shared" ref="AA6211:AA6212" si="10730">J6211/Y6211</f>
        <v>#N/A</v>
      </c>
      <c r="AB6211" s="336" t="e">
        <f t="shared" ref="AB6211:AB6212" si="10731">X6211/(Y6211-J6211)</f>
        <v>#N/A</v>
      </c>
      <c r="AC6211" s="223" t="e">
        <f ca="1">INDEX(FGA_COEFFS,1,1)+Z6211*INDEX(FGA_COEFFS,1,2)+Y6211*INDEX(FGA_COEFFS,1,3)+R6211*INDEX(FGA_COEFFS,1,4)+Q6212*INDEX(FGA_COEFFS,1,5)+S6211*INDEX(FGA_COEFFS,1,6)+T6212*INDEX(FGA_COEFFS,1,7)+M6212*INDEX(FGA_COEFFS,1,8)+Y6215*Y6216</f>
        <v>#N/A</v>
      </c>
      <c r="AD6211" s="223" t="e">
        <f ca="1">INDEX(THREEPTA_COEFFS,1,1)+AC6211*INDEX(THREEPTA_COEFFS,1,2)+J6211*INDEX(THREEPTA_COEFFS,1,3)+AA6211*INDEX(THREEPTA_COEFFS,1,4)+K6211*INDEX(THREEPTA_COEFFS,1,5)+L6212*INDEX(THREEPTA_COEFFS,1,6)+Z6215*Z6216</f>
        <v>#N/A</v>
      </c>
      <c r="AE6211" s="223" t="e">
        <f ca="1">INDEX(THREEPTPCT_COEFFS,1,1)+K6211*INDEX(THREEPTPCT_COEFFS,1,2)+L6212*INDEX(THREEPTPCT_COEFFS,1,3)+AA6215*AA6216</f>
        <v>#N/A</v>
      </c>
      <c r="AF6211" s="55" t="e">
        <f t="shared" ref="AF6211:AF6212" ca="1" si="10732">AC6211-AD6211</f>
        <v>#N/A</v>
      </c>
      <c r="AG6211" s="223" t="e">
        <f ca="1">INDEX(TWOPTPCT_COEFFS,1,1)+AB6211*INDEX(TWOPTPCT_COEFFS,1,2)+I6212*INDEX(TWOPTPCT_COEFFS,1,3)+G6212*INDEX(TWOPTPCT_COEFFS,1,4)+L6212*INDEX(TWOPTPCT_COEFFS,1,5)+AB6215*AB6216</f>
        <v>#N/A</v>
      </c>
      <c r="AH6211" s="223" t="e">
        <f ca="1">INDEX(FTA_COEFFS,1,1)+O6211*INDEX(FTA_COEFFS,1,2)+N6212*INDEX(FTA_COEFFS,1,3)+(Q6211+R6211)*INDEX(FTA_COEFFS,1,4)+(Q6212+R6212)*INDEX(FTA_COEFFS,1,5)+M6212*INDEX(FTA_COEFFS,1,6)+AC6215*AC6216</f>
        <v>#N/A</v>
      </c>
      <c r="AI6211" s="223" t="e">
        <f ca="1">INDEX(FTPCT_COEFFS,1,1)+P6211*INDEX(FTPCT_COEFFS,1,2)+F6211*INDEX(FTPCT_COEFFS,1,3)+G6212*INDEX(FTPCT_COEFFS,1,4)+AD6215*AD6216</f>
        <v>#N/A</v>
      </c>
      <c r="AJ6211" s="338" t="e">
        <f t="shared" ref="AJ6211:AJ6212" ca="1" si="10733">AD6211*AE6211/100+AF6211*AG6211+AH6211*AI6211/100</f>
        <v>#N/A</v>
      </c>
      <c r="AK6211" s="55"/>
      <c r="AL6211" s="55"/>
      <c r="AM6211" s="55"/>
      <c r="AN6211" s="55"/>
      <c r="AO6211" s="55"/>
      <c r="AP6211" s="55"/>
      <c r="AQ6211" s="55"/>
      <c r="AR6211" s="55"/>
    </row>
    <row r="6212" spans="1:45" x14ac:dyDescent="0.3">
      <c r="B6212" s="54" t="s">
        <v>175</v>
      </c>
      <c r="C6212" s="54">
        <f>C6205</f>
        <v>0</v>
      </c>
      <c r="D6212" s="56" t="e">
        <f t="shared" ca="1" si="10725"/>
        <v>#N/A</v>
      </c>
      <c r="E6212" s="52" t="e">
        <f t="shared" ref="E6212:W6212" si="10734">E6205</f>
        <v>#N/A</v>
      </c>
      <c r="F6212" s="52" t="e">
        <f t="shared" si="10734"/>
        <v>#N/A</v>
      </c>
      <c r="G6212" s="52" t="e">
        <f t="shared" si="10734"/>
        <v>#N/A</v>
      </c>
      <c r="H6212" s="52" t="e">
        <f t="shared" si="10734"/>
        <v>#N/A</v>
      </c>
      <c r="I6212" s="52" t="e">
        <f t="shared" si="10734"/>
        <v>#N/A</v>
      </c>
      <c r="J6212" s="52" t="e">
        <f t="shared" si="10734"/>
        <v>#N/A</v>
      </c>
      <c r="K6212" s="52" t="e">
        <f t="shared" si="10734"/>
        <v>#N/A</v>
      </c>
      <c r="L6212" s="52" t="e">
        <f t="shared" si="10734"/>
        <v>#N/A</v>
      </c>
      <c r="M6212" s="52" t="e">
        <f t="shared" si="10734"/>
        <v>#N/A</v>
      </c>
      <c r="N6212" s="52" t="e">
        <f t="shared" si="10734"/>
        <v>#N/A</v>
      </c>
      <c r="O6212" s="52" t="e">
        <f t="shared" si="10734"/>
        <v>#N/A</v>
      </c>
      <c r="P6212" s="52" t="e">
        <f t="shared" si="10734"/>
        <v>#N/A</v>
      </c>
      <c r="Q6212" s="52" t="e">
        <f t="shared" si="10734"/>
        <v>#N/A</v>
      </c>
      <c r="R6212" s="52" t="e">
        <f t="shared" si="10734"/>
        <v>#N/A</v>
      </c>
      <c r="S6212" s="52" t="e">
        <f t="shared" si="10734"/>
        <v>#N/A</v>
      </c>
      <c r="T6212" s="52" t="e">
        <f t="shared" si="10734"/>
        <v>#N/A</v>
      </c>
      <c r="U6212" s="52" t="e">
        <f t="shared" si="10734"/>
        <v>#N/A</v>
      </c>
      <c r="V6212" s="52" t="e">
        <f t="shared" si="10734"/>
        <v>#N/A</v>
      </c>
      <c r="W6212" s="52" t="e">
        <f t="shared" si="10734"/>
        <v>#N/A</v>
      </c>
      <c r="X6212" s="55" t="e">
        <f t="shared" si="10727"/>
        <v>#N/A</v>
      </c>
      <c r="Y6212" s="55" t="e">
        <f t="shared" si="10728"/>
        <v>#N/A</v>
      </c>
      <c r="Z6212" s="55" t="e">
        <f t="shared" ref="Z6212" si="10735">Z6211</f>
        <v>#N/A</v>
      </c>
      <c r="AA6212" s="55" t="e">
        <f t="shared" si="10730"/>
        <v>#N/A</v>
      </c>
      <c r="AB6212" s="336" t="e">
        <f t="shared" si="10731"/>
        <v>#N/A</v>
      </c>
      <c r="AC6212" s="223" t="e">
        <f ca="1">INDEX(FGA_COEFFS,1,1)+Z6212*INDEX(FGA_COEFFS,1,2)+Y6212*INDEX(FGA_COEFFS,1,3)+R6212*INDEX(FGA_COEFFS,1,4)+Q6211*INDEX(FGA_COEFFS,1,5)+S6212*INDEX(FGA_COEFFS,1,6)+T6211*INDEX(FGA_COEFFS,1,7)+M6211*INDEX(FGA_COEFFS,1,8)+Y6215*Y6217</f>
        <v>#N/A</v>
      </c>
      <c r="AD6212" s="223" t="e">
        <f ca="1">INDEX(THREEPTA_COEFFS,1,1)+AC6212*INDEX(THREEPTA_COEFFS,1,2)+J6212*INDEX(THREEPTA_COEFFS,1,3)+AA6212*INDEX(THREEPTA_COEFFS,1,4)+K6212*INDEX(THREEPTA_COEFFS,1,5)+L6211*INDEX(THREEPTA_COEFFS,1,6)+Z6215*Z6217</f>
        <v>#N/A</v>
      </c>
      <c r="AE6212" s="223" t="e">
        <f ca="1">INDEX(THREEPTPCT_COEFFS,1,1)+K6212*INDEX(THREEPTPCT_COEFFS,1,2)+L6211*INDEX(THREEPTPCT_COEFFS,1,3)+AA6215*AA6217</f>
        <v>#N/A</v>
      </c>
      <c r="AF6212" s="55" t="e">
        <f t="shared" ca="1" si="10732"/>
        <v>#N/A</v>
      </c>
      <c r="AG6212" s="223" t="e">
        <f ca="1">INDEX(TWOPTPCT_COEFFS,1,1)+AB6212*INDEX(TWOPTPCT_COEFFS,1,2)+I6211*INDEX(TWOPTPCT_COEFFS,1,3)+G6211*INDEX(TWOPTPCT_COEFFS,1,4)+L6211*INDEX(TWOPTPCT_COEFFS,1,5)+AB6215*AB6217</f>
        <v>#N/A</v>
      </c>
      <c r="AH6212" s="223" t="e">
        <f ca="1">INDEX(FTA_COEFFS,1,1)+O6212*INDEX(FTA_COEFFS,1,2)+N6211*INDEX(FTA_COEFFS,1,3)+(Q6212+R6212)*INDEX(FTA_COEFFS,1,4)+(Q6211+R6211)*INDEX(FTA_COEFFS,1,5)+M6211*INDEX(FTA_COEFFS,1,6)+AC6215*AC6217</f>
        <v>#N/A</v>
      </c>
      <c r="AI6212" s="223" t="e">
        <f ca="1">INDEX(FTPCT_COEFFS,1,1)+P6212*INDEX(FTPCT_COEFFS,1,2)+F6212*INDEX(FTPCT_COEFFS,1,3)+G6211*INDEX(FTPCT_COEFFS,1,4)+AD6215*AD6217</f>
        <v>#N/A</v>
      </c>
      <c r="AJ6212" s="338" t="e">
        <f t="shared" ca="1" si="10733"/>
        <v>#N/A</v>
      </c>
      <c r="AK6212" s="55"/>
      <c r="AL6212" s="55"/>
      <c r="AM6212" s="55"/>
      <c r="AN6212" s="55"/>
      <c r="AO6212" s="55"/>
      <c r="AP6212" s="55"/>
      <c r="AQ6212" s="55"/>
      <c r="AR6212" s="55"/>
    </row>
    <row r="6213" spans="1:45" x14ac:dyDescent="0.3">
      <c r="A6213" s="54" t="e">
        <f ca="1">IF(D6211&gt;(D6212+(AVERAGE(V6211,W6211)-AVERAGE(V6212,W6212))/2)+2.5,C6211,IF(D6212&gt;(D6211+(AVERAGE(V6212,W6212)-AVERAGE(V6211,W6211))/2)+2.5,C6212,"Close"))</f>
        <v>#N/A</v>
      </c>
      <c r="B6213" s="64" t="e">
        <f ca="1">IF(D6212&gt;D6211,C6212,C6211)</f>
        <v>#N/A</v>
      </c>
      <c r="D6213" s="56"/>
      <c r="X6213" s="55"/>
      <c r="Y6213" s="55"/>
      <c r="Z6213" s="55"/>
      <c r="AA6213" s="55"/>
      <c r="AB6213" s="55"/>
      <c r="AC6213" s="337"/>
      <c r="AD6213" s="337"/>
      <c r="AE6213" s="337"/>
      <c r="AF6213" s="337"/>
      <c r="AG6213" s="337"/>
      <c r="AH6213" s="337"/>
      <c r="AI6213" s="337"/>
      <c r="AJ6213" s="337"/>
      <c r="AK6213" s="337"/>
      <c r="AL6213" s="337"/>
      <c r="AM6213" s="55"/>
      <c r="AN6213" s="55"/>
      <c r="AO6213" s="55"/>
      <c r="AP6213" s="55"/>
      <c r="AQ6213" s="55"/>
      <c r="AR6213" s="55"/>
      <c r="AS6213" s="55"/>
    </row>
    <row r="6214" spans="1:45" x14ac:dyDescent="0.3">
      <c r="X6214" s="54" t="s">
        <v>1305</v>
      </c>
      <c r="Y6214" s="54" t="s">
        <v>128</v>
      </c>
      <c r="Z6214" s="54" t="s">
        <v>157</v>
      </c>
      <c r="AA6214" s="54" t="s">
        <v>151</v>
      </c>
      <c r="AB6214" s="54" t="s">
        <v>1327</v>
      </c>
      <c r="AC6214" s="54" t="s">
        <v>129</v>
      </c>
      <c r="AD6214" s="54" t="s">
        <v>116</v>
      </c>
      <c r="AE6214" s="54"/>
      <c r="AF6214" s="54"/>
      <c r="AG6214" s="54"/>
      <c r="AH6214" s="54"/>
      <c r="AI6214" s="54"/>
      <c r="AJ6214" s="54"/>
      <c r="AK6214" s="54"/>
      <c r="AL6214" s="54"/>
      <c r="AM6214" s="54"/>
      <c r="AN6214" s="54"/>
      <c r="AO6214" s="54"/>
      <c r="AP6214" s="54"/>
      <c r="AQ6214" s="54"/>
      <c r="AR6214" s="54"/>
      <c r="AS6214" s="54"/>
    </row>
    <row r="6215" spans="1:45" x14ac:dyDescent="0.3">
      <c r="X6215" s="54"/>
      <c r="Y6215" s="54">
        <f t="shared" ref="Y6215:AD6215" si="10736">Y6208</f>
        <v>6.4436999999999998</v>
      </c>
      <c r="Z6215" s="54">
        <f t="shared" si="10736"/>
        <v>4.9371</v>
      </c>
      <c r="AA6215" s="54">
        <f t="shared" si="10736"/>
        <v>11.350300000000001</v>
      </c>
      <c r="AB6215" s="54">
        <f t="shared" si="10736"/>
        <v>7.1900000000000006E-2</v>
      </c>
      <c r="AC6215" s="54">
        <f t="shared" si="10736"/>
        <v>6.2766000000000002</v>
      </c>
      <c r="AD6215" s="54">
        <f t="shared" si="10736"/>
        <v>11.042999999999999</v>
      </c>
      <c r="AE6215" s="54"/>
      <c r="AF6215" s="336"/>
      <c r="AG6215" s="336"/>
      <c r="AH6215" s="336"/>
      <c r="AI6215" s="54"/>
      <c r="AJ6215" s="54"/>
      <c r="AK6215" s="54"/>
      <c r="AL6215" s="54"/>
      <c r="AM6215" s="54"/>
      <c r="AN6215" s="54"/>
      <c r="AO6215" s="54"/>
      <c r="AP6215" s="54"/>
      <c r="AQ6215" s="54"/>
      <c r="AR6215" s="54"/>
      <c r="AS6215" s="54"/>
    </row>
    <row r="6216" spans="1:45" x14ac:dyDescent="0.3">
      <c r="D6216" s="56"/>
      <c r="X6216" s="336"/>
      <c r="Y6216" s="336">
        <f t="shared" ca="1" si="10700"/>
        <v>1.0101781514843793</v>
      </c>
      <c r="Z6216" s="336">
        <f t="shared" ca="1" si="10700"/>
        <v>5.7653219718674716E-2</v>
      </c>
      <c r="AA6216" s="336">
        <f t="shared" ca="1" si="10700"/>
        <v>1.295373149836776</v>
      </c>
      <c r="AB6216" s="336">
        <f t="shared" ca="1" si="10700"/>
        <v>-0.95031990185002158</v>
      </c>
      <c r="AC6216" s="336">
        <f t="shared" ca="1" si="10700"/>
        <v>0.73426182355206593</v>
      </c>
      <c r="AD6216" s="336">
        <f t="shared" ca="1" si="10700"/>
        <v>0.25936189323587328</v>
      </c>
      <c r="AE6216" s="336"/>
      <c r="AF6216" s="336"/>
      <c r="AG6216" s="336"/>
      <c r="AH6216" s="336"/>
      <c r="AI6216" s="54"/>
      <c r="AJ6216" s="54"/>
      <c r="AK6216" s="54"/>
      <c r="AL6216" s="336"/>
      <c r="AM6216" s="336"/>
      <c r="AN6216" s="336"/>
      <c r="AO6216" s="336"/>
      <c r="AP6216" s="54"/>
      <c r="AQ6216" s="336"/>
      <c r="AR6216" s="336"/>
      <c r="AS6216" s="336"/>
    </row>
    <row r="6217" spans="1:45" x14ac:dyDescent="0.3">
      <c r="C6217" s="54"/>
      <c r="D6217" s="56"/>
      <c r="Y6217" s="336">
        <f t="shared" ca="1" si="10700"/>
        <v>1.2595678664023153</v>
      </c>
      <c r="Z6217" s="336">
        <f t="shared" ca="1" si="10700"/>
        <v>0.90274016731271267</v>
      </c>
      <c r="AA6217" s="336">
        <f t="shared" ca="1" si="10700"/>
        <v>-0.67694082977812808</v>
      </c>
      <c r="AB6217" s="336">
        <f t="shared" ca="1" si="10700"/>
        <v>0.56953184298402704</v>
      </c>
      <c r="AC6217" s="336">
        <f t="shared" ca="1" si="10700"/>
        <v>1.1496111096414816</v>
      </c>
      <c r="AD6217" s="336">
        <f t="shared" ca="1" si="10700"/>
        <v>1.1431063933560753E-2</v>
      </c>
      <c r="AE6217" s="55"/>
      <c r="AF6217" s="55"/>
      <c r="AG6217" s="55"/>
      <c r="AH6217" s="55"/>
      <c r="AI6217" s="55"/>
      <c r="AJ6217" s="55"/>
      <c r="AK6217" s="55"/>
      <c r="AL6217" s="55"/>
      <c r="AM6217" s="55"/>
      <c r="AN6217" s="55"/>
      <c r="AO6217" s="55"/>
      <c r="AP6217" s="55"/>
      <c r="AQ6217" s="55"/>
      <c r="AR6217" s="55"/>
      <c r="AS6217" s="55"/>
    </row>
    <row r="6218" spans="1:45" x14ac:dyDescent="0.3">
      <c r="B6218" s="54" t="s">
        <v>172</v>
      </c>
      <c r="C6218" s="53">
        <f>C6211</f>
        <v>0</v>
      </c>
      <c r="D6218" s="56" t="e">
        <f t="shared" ref="D6218:D6219" ca="1" si="10737">AJ6218</f>
        <v>#N/A</v>
      </c>
      <c r="E6218" s="52" t="e">
        <f t="shared" ref="E6218:W6218" si="10738">E6211</f>
        <v>#N/A</v>
      </c>
      <c r="F6218" s="52" t="e">
        <f t="shared" si="10738"/>
        <v>#N/A</v>
      </c>
      <c r="G6218" s="52" t="e">
        <f t="shared" si="10738"/>
        <v>#N/A</v>
      </c>
      <c r="H6218" s="52" t="e">
        <f t="shared" si="10738"/>
        <v>#N/A</v>
      </c>
      <c r="I6218" s="52" t="e">
        <f t="shared" si="10738"/>
        <v>#N/A</v>
      </c>
      <c r="J6218" s="52" t="e">
        <f t="shared" si="10738"/>
        <v>#N/A</v>
      </c>
      <c r="K6218" s="52" t="e">
        <f t="shared" si="10738"/>
        <v>#N/A</v>
      </c>
      <c r="L6218" s="52" t="e">
        <f t="shared" si="10738"/>
        <v>#N/A</v>
      </c>
      <c r="M6218" s="52" t="e">
        <f t="shared" si="10738"/>
        <v>#N/A</v>
      </c>
      <c r="N6218" s="52" t="e">
        <f t="shared" si="10738"/>
        <v>#N/A</v>
      </c>
      <c r="O6218" s="52" t="e">
        <f t="shared" si="10738"/>
        <v>#N/A</v>
      </c>
      <c r="P6218" s="52" t="e">
        <f t="shared" si="10738"/>
        <v>#N/A</v>
      </c>
      <c r="Q6218" s="52" t="e">
        <f t="shared" si="10738"/>
        <v>#N/A</v>
      </c>
      <c r="R6218" s="52" t="e">
        <f t="shared" si="10738"/>
        <v>#N/A</v>
      </c>
      <c r="S6218" s="52" t="e">
        <f t="shared" si="10738"/>
        <v>#N/A</v>
      </c>
      <c r="T6218" s="52" t="e">
        <f t="shared" si="10738"/>
        <v>#N/A</v>
      </c>
      <c r="U6218" s="52" t="e">
        <f t="shared" si="10738"/>
        <v>#N/A</v>
      </c>
      <c r="V6218" s="52" t="e">
        <f t="shared" si="10738"/>
        <v>#N/A</v>
      </c>
      <c r="W6218" s="52" t="e">
        <f t="shared" si="10738"/>
        <v>#N/A</v>
      </c>
      <c r="X6218" s="55" t="e">
        <f t="shared" ref="X6218:X6219" si="10739">(H6218-(O6218*P6218)/100-3*(J6218*K6218)/100)/2</f>
        <v>#N/A</v>
      </c>
      <c r="Y6218" s="55" t="e">
        <f t="shared" ref="Y6218:Y6219" si="10740">SUM(X6218,(J6218*K6218/100))/(F6218/100)</f>
        <v>#N/A</v>
      </c>
      <c r="Z6218" s="55" t="e">
        <f t="shared" ref="Z6218" si="10741">U6218*0.5+U6219*0.5</f>
        <v>#N/A</v>
      </c>
      <c r="AA6218" s="55" t="e">
        <f t="shared" ref="AA6218:AA6219" si="10742">J6218/Y6218</f>
        <v>#N/A</v>
      </c>
      <c r="AB6218" s="336" t="e">
        <f t="shared" ref="AB6218:AB6219" si="10743">X6218/(Y6218-J6218)</f>
        <v>#N/A</v>
      </c>
      <c r="AC6218" s="223" t="e">
        <f ca="1">INDEX(FGA_COEFFS,1,1)+Z6218*INDEX(FGA_COEFFS,1,2)+Y6218*INDEX(FGA_COEFFS,1,3)+R6218*INDEX(FGA_COEFFS,1,4)+Q6219*INDEX(FGA_COEFFS,1,5)+S6218*INDEX(FGA_COEFFS,1,6)+T6219*INDEX(FGA_COEFFS,1,7)+M6219*INDEX(FGA_COEFFS,1,8)+Y6222*Y6223</f>
        <v>#N/A</v>
      </c>
      <c r="AD6218" s="223" t="e">
        <f ca="1">INDEX(THREEPTA_COEFFS,1,1)+AC6218*INDEX(THREEPTA_COEFFS,1,2)+J6218*INDEX(THREEPTA_COEFFS,1,3)+AA6218*INDEX(THREEPTA_COEFFS,1,4)+K6218*INDEX(THREEPTA_COEFFS,1,5)+L6219*INDEX(THREEPTA_COEFFS,1,6)+Z6222*Z6223</f>
        <v>#N/A</v>
      </c>
      <c r="AE6218" s="223" t="e">
        <f ca="1">INDEX(THREEPTPCT_COEFFS,1,1)+K6218*INDEX(THREEPTPCT_COEFFS,1,2)+L6219*INDEX(THREEPTPCT_COEFFS,1,3)+AA6222*AA6223</f>
        <v>#N/A</v>
      </c>
      <c r="AF6218" s="55" t="e">
        <f t="shared" ref="AF6218:AF6219" ca="1" si="10744">AC6218-AD6218</f>
        <v>#N/A</v>
      </c>
      <c r="AG6218" s="223" t="e">
        <f ca="1">INDEX(TWOPTPCT_COEFFS,1,1)+AB6218*INDEX(TWOPTPCT_COEFFS,1,2)+I6219*INDEX(TWOPTPCT_COEFFS,1,3)+G6219*INDEX(TWOPTPCT_COEFFS,1,4)+L6219*INDEX(TWOPTPCT_COEFFS,1,5)+AB6222*AB6223</f>
        <v>#N/A</v>
      </c>
      <c r="AH6218" s="223" t="e">
        <f ca="1">INDEX(FTA_COEFFS,1,1)+O6218*INDEX(FTA_COEFFS,1,2)+N6219*INDEX(FTA_COEFFS,1,3)+(Q6218+R6218)*INDEX(FTA_COEFFS,1,4)+(Q6219+R6219)*INDEX(FTA_COEFFS,1,5)+M6219*INDEX(FTA_COEFFS,1,6)+AC6222*AC6223</f>
        <v>#N/A</v>
      </c>
      <c r="AI6218" s="223" t="e">
        <f ca="1">INDEX(FTPCT_COEFFS,1,1)+P6218*INDEX(FTPCT_COEFFS,1,2)+F6218*INDEX(FTPCT_COEFFS,1,3)+G6219*INDEX(FTPCT_COEFFS,1,4)+AD6222*AD6223</f>
        <v>#N/A</v>
      </c>
      <c r="AJ6218" s="338" t="e">
        <f t="shared" ref="AJ6218:AJ6219" ca="1" si="10745">AD6218*AE6218/100+AF6218*AG6218+AH6218*AI6218/100</f>
        <v>#N/A</v>
      </c>
      <c r="AK6218" s="55"/>
      <c r="AL6218" s="55"/>
      <c r="AM6218" s="55"/>
      <c r="AN6218" s="55"/>
      <c r="AO6218" s="55"/>
      <c r="AP6218" s="55"/>
      <c r="AQ6218" s="55"/>
      <c r="AR6218" s="55"/>
    </row>
    <row r="6219" spans="1:45" x14ac:dyDescent="0.3">
      <c r="B6219" s="54" t="s">
        <v>175</v>
      </c>
      <c r="C6219" s="54">
        <f>C6212</f>
        <v>0</v>
      </c>
      <c r="D6219" s="56" t="e">
        <f t="shared" ca="1" si="10737"/>
        <v>#N/A</v>
      </c>
      <c r="E6219" s="52" t="e">
        <f t="shared" ref="E6219:W6219" si="10746">E6212</f>
        <v>#N/A</v>
      </c>
      <c r="F6219" s="52" t="e">
        <f t="shared" si="10746"/>
        <v>#N/A</v>
      </c>
      <c r="G6219" s="52" t="e">
        <f t="shared" si="10746"/>
        <v>#N/A</v>
      </c>
      <c r="H6219" s="52" t="e">
        <f t="shared" si="10746"/>
        <v>#N/A</v>
      </c>
      <c r="I6219" s="52" t="e">
        <f t="shared" si="10746"/>
        <v>#N/A</v>
      </c>
      <c r="J6219" s="52" t="e">
        <f t="shared" si="10746"/>
        <v>#N/A</v>
      </c>
      <c r="K6219" s="52" t="e">
        <f t="shared" si="10746"/>
        <v>#N/A</v>
      </c>
      <c r="L6219" s="52" t="e">
        <f t="shared" si="10746"/>
        <v>#N/A</v>
      </c>
      <c r="M6219" s="52" t="e">
        <f t="shared" si="10746"/>
        <v>#N/A</v>
      </c>
      <c r="N6219" s="52" t="e">
        <f t="shared" si="10746"/>
        <v>#N/A</v>
      </c>
      <c r="O6219" s="52" t="e">
        <f t="shared" si="10746"/>
        <v>#N/A</v>
      </c>
      <c r="P6219" s="52" t="e">
        <f t="shared" si="10746"/>
        <v>#N/A</v>
      </c>
      <c r="Q6219" s="52" t="e">
        <f t="shared" si="10746"/>
        <v>#N/A</v>
      </c>
      <c r="R6219" s="52" t="e">
        <f t="shared" si="10746"/>
        <v>#N/A</v>
      </c>
      <c r="S6219" s="52" t="e">
        <f t="shared" si="10746"/>
        <v>#N/A</v>
      </c>
      <c r="T6219" s="52" t="e">
        <f t="shared" si="10746"/>
        <v>#N/A</v>
      </c>
      <c r="U6219" s="52" t="e">
        <f t="shared" si="10746"/>
        <v>#N/A</v>
      </c>
      <c r="V6219" s="52" t="e">
        <f t="shared" si="10746"/>
        <v>#N/A</v>
      </c>
      <c r="W6219" s="52" t="e">
        <f t="shared" si="10746"/>
        <v>#N/A</v>
      </c>
      <c r="X6219" s="55" t="e">
        <f t="shared" si="10739"/>
        <v>#N/A</v>
      </c>
      <c r="Y6219" s="55" t="e">
        <f t="shared" si="10740"/>
        <v>#N/A</v>
      </c>
      <c r="Z6219" s="55" t="e">
        <f t="shared" ref="Z6219" si="10747">Z6218</f>
        <v>#N/A</v>
      </c>
      <c r="AA6219" s="55" t="e">
        <f t="shared" si="10742"/>
        <v>#N/A</v>
      </c>
      <c r="AB6219" s="336" t="e">
        <f t="shared" si="10743"/>
        <v>#N/A</v>
      </c>
      <c r="AC6219" s="223" t="e">
        <f ca="1">INDEX(FGA_COEFFS,1,1)+Z6219*INDEX(FGA_COEFFS,1,2)+Y6219*INDEX(FGA_COEFFS,1,3)+R6219*INDEX(FGA_COEFFS,1,4)+Q6218*INDEX(FGA_COEFFS,1,5)+S6219*INDEX(FGA_COEFFS,1,6)+T6218*INDEX(FGA_COEFFS,1,7)+M6218*INDEX(FGA_COEFFS,1,8)+Y6222*Y6224</f>
        <v>#N/A</v>
      </c>
      <c r="AD6219" s="223" t="e">
        <f ca="1">INDEX(THREEPTA_COEFFS,1,1)+AC6219*INDEX(THREEPTA_COEFFS,1,2)+J6219*INDEX(THREEPTA_COEFFS,1,3)+AA6219*INDEX(THREEPTA_COEFFS,1,4)+K6219*INDEX(THREEPTA_COEFFS,1,5)+L6218*INDEX(THREEPTA_COEFFS,1,6)+Z6222*Z6224</f>
        <v>#N/A</v>
      </c>
      <c r="AE6219" s="223" t="e">
        <f ca="1">INDEX(THREEPTPCT_COEFFS,1,1)+K6219*INDEX(THREEPTPCT_COEFFS,1,2)+L6218*INDEX(THREEPTPCT_COEFFS,1,3)+AA6222*AA6224</f>
        <v>#N/A</v>
      </c>
      <c r="AF6219" s="55" t="e">
        <f t="shared" ca="1" si="10744"/>
        <v>#N/A</v>
      </c>
      <c r="AG6219" s="223" t="e">
        <f ca="1">INDEX(TWOPTPCT_COEFFS,1,1)+AB6219*INDEX(TWOPTPCT_COEFFS,1,2)+I6218*INDEX(TWOPTPCT_COEFFS,1,3)+G6218*INDEX(TWOPTPCT_COEFFS,1,4)+L6218*INDEX(TWOPTPCT_COEFFS,1,5)+AB6222*AB6224</f>
        <v>#N/A</v>
      </c>
      <c r="AH6219" s="223" t="e">
        <f ca="1">INDEX(FTA_COEFFS,1,1)+O6219*INDEX(FTA_COEFFS,1,2)+N6218*INDEX(FTA_COEFFS,1,3)+(Q6219+R6219)*INDEX(FTA_COEFFS,1,4)+(Q6218+R6218)*INDEX(FTA_COEFFS,1,5)+M6218*INDEX(FTA_COEFFS,1,6)+AC6222*AC6224</f>
        <v>#N/A</v>
      </c>
      <c r="AI6219" s="223" t="e">
        <f ca="1">INDEX(FTPCT_COEFFS,1,1)+P6219*INDEX(FTPCT_COEFFS,1,2)+F6219*INDEX(FTPCT_COEFFS,1,3)+G6218*INDEX(FTPCT_COEFFS,1,4)+AD6222*AD6224</f>
        <v>#N/A</v>
      </c>
      <c r="AJ6219" s="338" t="e">
        <f t="shared" ca="1" si="10745"/>
        <v>#N/A</v>
      </c>
      <c r="AK6219" s="55"/>
      <c r="AL6219" s="55"/>
      <c r="AM6219" s="55"/>
      <c r="AN6219" s="55"/>
      <c r="AO6219" s="55"/>
      <c r="AP6219" s="55"/>
      <c r="AQ6219" s="55"/>
      <c r="AR6219" s="55"/>
    </row>
    <row r="6220" spans="1:45" x14ac:dyDescent="0.3">
      <c r="A6220" s="54" t="e">
        <f ca="1">IF(D6218&gt;(D6219+(AVERAGE(V6218,W6218)-AVERAGE(V6219,W6219))/2)+2.5,C6218,IF(D6219&gt;(D6218+(AVERAGE(V6219,W6219)-AVERAGE(V6218,W6218))/2)+2.5,C6219,"Close"))</f>
        <v>#N/A</v>
      </c>
      <c r="B6220" s="64" t="e">
        <f ca="1">IF(D6219&gt;D6218,C6219,C6218)</f>
        <v>#N/A</v>
      </c>
      <c r="D6220" s="56"/>
      <c r="X6220" s="55"/>
      <c r="Y6220" s="55"/>
      <c r="Z6220" s="55"/>
      <c r="AA6220" s="55"/>
      <c r="AB6220" s="55"/>
      <c r="AC6220" s="337"/>
      <c r="AD6220" s="337"/>
      <c r="AE6220" s="337"/>
      <c r="AF6220" s="337"/>
      <c r="AG6220" s="337"/>
      <c r="AH6220" s="337"/>
      <c r="AI6220" s="337"/>
      <c r="AJ6220" s="337"/>
      <c r="AK6220" s="337"/>
      <c r="AL6220" s="337"/>
      <c r="AM6220" s="55"/>
      <c r="AN6220" s="55"/>
      <c r="AO6220" s="55"/>
      <c r="AP6220" s="55"/>
      <c r="AQ6220" s="55"/>
      <c r="AR6220" s="55"/>
      <c r="AS6220" s="55"/>
    </row>
    <row r="6221" spans="1:45" x14ac:dyDescent="0.3">
      <c r="X6221" s="54" t="s">
        <v>1305</v>
      </c>
      <c r="Y6221" s="54" t="s">
        <v>128</v>
      </c>
      <c r="Z6221" s="54" t="s">
        <v>157</v>
      </c>
      <c r="AA6221" s="54" t="s">
        <v>151</v>
      </c>
      <c r="AB6221" s="54" t="s">
        <v>1327</v>
      </c>
      <c r="AC6221" s="54" t="s">
        <v>129</v>
      </c>
      <c r="AD6221" s="54" t="s">
        <v>116</v>
      </c>
      <c r="AE6221" s="54"/>
      <c r="AF6221" s="54"/>
      <c r="AG6221" s="54"/>
      <c r="AH6221" s="54"/>
      <c r="AI6221" s="54"/>
      <c r="AJ6221" s="54"/>
      <c r="AK6221" s="54"/>
      <c r="AL6221" s="54"/>
      <c r="AM6221" s="54"/>
      <c r="AN6221" s="54"/>
      <c r="AO6221" s="54"/>
      <c r="AP6221" s="54"/>
      <c r="AQ6221" s="54"/>
      <c r="AR6221" s="54"/>
      <c r="AS6221" s="54"/>
    </row>
    <row r="6222" spans="1:45" x14ac:dyDescent="0.3">
      <c r="X6222" s="54"/>
      <c r="Y6222" s="54">
        <f t="shared" ref="Y6222:AD6222" si="10748">Y6215</f>
        <v>6.4436999999999998</v>
      </c>
      <c r="Z6222" s="54">
        <f t="shared" si="10748"/>
        <v>4.9371</v>
      </c>
      <c r="AA6222" s="54">
        <f t="shared" si="10748"/>
        <v>11.350300000000001</v>
      </c>
      <c r="AB6222" s="54">
        <f t="shared" si="10748"/>
        <v>7.1900000000000006E-2</v>
      </c>
      <c r="AC6222" s="54">
        <f t="shared" si="10748"/>
        <v>6.2766000000000002</v>
      </c>
      <c r="AD6222" s="54">
        <f t="shared" si="10748"/>
        <v>11.042999999999999</v>
      </c>
      <c r="AE6222" s="54"/>
      <c r="AF6222" s="336"/>
      <c r="AG6222" s="336"/>
      <c r="AH6222" s="336"/>
      <c r="AI6222" s="54"/>
      <c r="AJ6222" s="54"/>
      <c r="AK6222" s="54"/>
      <c r="AL6222" s="54"/>
      <c r="AM6222" s="54"/>
      <c r="AN6222" s="54"/>
      <c r="AO6222" s="54"/>
      <c r="AP6222" s="54"/>
      <c r="AQ6222" s="54"/>
      <c r="AR6222" s="54"/>
      <c r="AS6222" s="54"/>
    </row>
    <row r="6223" spans="1:45" x14ac:dyDescent="0.3">
      <c r="D6223" s="56"/>
      <c r="X6223" s="336"/>
      <c r="Y6223" s="336">
        <f t="shared" ca="1" si="10700"/>
        <v>0.1700606558757769</v>
      </c>
      <c r="Z6223" s="336">
        <f t="shared" ca="1" si="10700"/>
        <v>-1.18577639947516</v>
      </c>
      <c r="AA6223" s="336">
        <f t="shared" ca="1" si="10700"/>
        <v>1.3079266453352085</v>
      </c>
      <c r="AB6223" s="336">
        <f t="shared" ca="1" si="10700"/>
        <v>0.48609509706507348</v>
      </c>
      <c r="AC6223" s="336">
        <f t="shared" ca="1" si="10700"/>
        <v>-3.2029581469575495E-3</v>
      </c>
      <c r="AD6223" s="336">
        <f t="shared" ca="1" si="10700"/>
        <v>-0.52449552636938457</v>
      </c>
      <c r="AE6223" s="336"/>
      <c r="AF6223" s="336"/>
      <c r="AG6223" s="336"/>
      <c r="AH6223" s="336"/>
      <c r="AI6223" s="54"/>
      <c r="AJ6223" s="54"/>
      <c r="AK6223" s="54"/>
      <c r="AL6223" s="336"/>
      <c r="AM6223" s="336"/>
      <c r="AN6223" s="336"/>
      <c r="AO6223" s="336"/>
      <c r="AP6223" s="54"/>
      <c r="AQ6223" s="336"/>
      <c r="AR6223" s="336"/>
      <c r="AS6223" s="336"/>
    </row>
    <row r="6224" spans="1:45" x14ac:dyDescent="0.3">
      <c r="C6224" s="54"/>
      <c r="D6224" s="56"/>
      <c r="Y6224" s="336">
        <f t="shared" ca="1" si="10700"/>
        <v>0.10406931364465341</v>
      </c>
      <c r="Z6224" s="336">
        <f t="shared" ca="1" si="10700"/>
        <v>0.33559842007287627</v>
      </c>
      <c r="AA6224" s="336">
        <f t="shared" ca="1" si="10700"/>
        <v>-0.59170351916421138</v>
      </c>
      <c r="AB6224" s="336">
        <f t="shared" ca="1" si="10700"/>
        <v>0.62927773000319021</v>
      </c>
      <c r="AC6224" s="336">
        <f t="shared" ca="1" si="10700"/>
        <v>-0.98822754935371493</v>
      </c>
      <c r="AD6224" s="336">
        <f t="shared" ca="1" si="10700"/>
        <v>-1.6975249148273201E-2</v>
      </c>
      <c r="AE6224" s="55"/>
      <c r="AF6224" s="55"/>
      <c r="AG6224" s="55"/>
      <c r="AH6224" s="55"/>
      <c r="AI6224" s="55"/>
      <c r="AJ6224" s="55"/>
      <c r="AK6224" s="55"/>
      <c r="AL6224" s="55"/>
      <c r="AM6224" s="55"/>
      <c r="AN6224" s="55"/>
      <c r="AO6224" s="55"/>
      <c r="AP6224" s="55"/>
      <c r="AQ6224" s="55"/>
      <c r="AR6224" s="55"/>
      <c r="AS6224" s="55"/>
    </row>
    <row r="6225" spans="1:45" x14ac:dyDescent="0.3">
      <c r="B6225" s="54" t="s">
        <v>172</v>
      </c>
      <c r="C6225" s="53">
        <f>C6218</f>
        <v>0</v>
      </c>
      <c r="D6225" s="56" t="e">
        <f t="shared" ref="D6225:D6226" ca="1" si="10749">AJ6225</f>
        <v>#N/A</v>
      </c>
      <c r="E6225" s="52" t="e">
        <f t="shared" ref="E6225:W6225" si="10750">E6218</f>
        <v>#N/A</v>
      </c>
      <c r="F6225" s="52" t="e">
        <f t="shared" si="10750"/>
        <v>#N/A</v>
      </c>
      <c r="G6225" s="52" t="e">
        <f t="shared" si="10750"/>
        <v>#N/A</v>
      </c>
      <c r="H6225" s="52" t="e">
        <f t="shared" si="10750"/>
        <v>#N/A</v>
      </c>
      <c r="I6225" s="52" t="e">
        <f t="shared" si="10750"/>
        <v>#N/A</v>
      </c>
      <c r="J6225" s="52" t="e">
        <f t="shared" si="10750"/>
        <v>#N/A</v>
      </c>
      <c r="K6225" s="52" t="e">
        <f t="shared" si="10750"/>
        <v>#N/A</v>
      </c>
      <c r="L6225" s="52" t="e">
        <f t="shared" si="10750"/>
        <v>#N/A</v>
      </c>
      <c r="M6225" s="52" t="e">
        <f t="shared" si="10750"/>
        <v>#N/A</v>
      </c>
      <c r="N6225" s="52" t="e">
        <f t="shared" si="10750"/>
        <v>#N/A</v>
      </c>
      <c r="O6225" s="52" t="e">
        <f t="shared" si="10750"/>
        <v>#N/A</v>
      </c>
      <c r="P6225" s="52" t="e">
        <f t="shared" si="10750"/>
        <v>#N/A</v>
      </c>
      <c r="Q6225" s="52" t="e">
        <f t="shared" si="10750"/>
        <v>#N/A</v>
      </c>
      <c r="R6225" s="52" t="e">
        <f t="shared" si="10750"/>
        <v>#N/A</v>
      </c>
      <c r="S6225" s="52" t="e">
        <f t="shared" si="10750"/>
        <v>#N/A</v>
      </c>
      <c r="T6225" s="52" t="e">
        <f t="shared" si="10750"/>
        <v>#N/A</v>
      </c>
      <c r="U6225" s="52" t="e">
        <f t="shared" si="10750"/>
        <v>#N/A</v>
      </c>
      <c r="V6225" s="52" t="e">
        <f t="shared" si="10750"/>
        <v>#N/A</v>
      </c>
      <c r="W6225" s="52" t="e">
        <f t="shared" si="10750"/>
        <v>#N/A</v>
      </c>
      <c r="X6225" s="55" t="e">
        <f t="shared" ref="X6225:X6226" si="10751">(H6225-(O6225*P6225)/100-3*(J6225*K6225)/100)/2</f>
        <v>#N/A</v>
      </c>
      <c r="Y6225" s="55" t="e">
        <f t="shared" ref="Y6225:Y6226" si="10752">SUM(X6225,(J6225*K6225/100))/(F6225/100)</f>
        <v>#N/A</v>
      </c>
      <c r="Z6225" s="55" t="e">
        <f t="shared" ref="Z6225" si="10753">U6225*0.5+U6226*0.5</f>
        <v>#N/A</v>
      </c>
      <c r="AA6225" s="55" t="e">
        <f t="shared" ref="AA6225:AA6226" si="10754">J6225/Y6225</f>
        <v>#N/A</v>
      </c>
      <c r="AB6225" s="336" t="e">
        <f t="shared" ref="AB6225:AB6226" si="10755">X6225/(Y6225-J6225)</f>
        <v>#N/A</v>
      </c>
      <c r="AC6225" s="223" t="e">
        <f ca="1">INDEX(FGA_COEFFS,1,1)+Z6225*INDEX(FGA_COEFFS,1,2)+Y6225*INDEX(FGA_COEFFS,1,3)+R6225*INDEX(FGA_COEFFS,1,4)+Q6226*INDEX(FGA_COEFFS,1,5)+S6225*INDEX(FGA_COEFFS,1,6)+T6226*INDEX(FGA_COEFFS,1,7)+M6226*INDEX(FGA_COEFFS,1,8)+Y6229*Y6230</f>
        <v>#N/A</v>
      </c>
      <c r="AD6225" s="223" t="e">
        <f ca="1">INDEX(THREEPTA_COEFFS,1,1)+AC6225*INDEX(THREEPTA_COEFFS,1,2)+J6225*INDEX(THREEPTA_COEFFS,1,3)+AA6225*INDEX(THREEPTA_COEFFS,1,4)+K6225*INDEX(THREEPTA_COEFFS,1,5)+L6226*INDEX(THREEPTA_COEFFS,1,6)+Z6229*Z6230</f>
        <v>#N/A</v>
      </c>
      <c r="AE6225" s="223" t="e">
        <f ca="1">INDEX(THREEPTPCT_COEFFS,1,1)+K6225*INDEX(THREEPTPCT_COEFFS,1,2)+L6226*INDEX(THREEPTPCT_COEFFS,1,3)+AA6229*AA6230</f>
        <v>#N/A</v>
      </c>
      <c r="AF6225" s="55" t="e">
        <f t="shared" ref="AF6225:AF6226" ca="1" si="10756">AC6225-AD6225</f>
        <v>#N/A</v>
      </c>
      <c r="AG6225" s="223" t="e">
        <f ca="1">INDEX(TWOPTPCT_COEFFS,1,1)+AB6225*INDEX(TWOPTPCT_COEFFS,1,2)+I6226*INDEX(TWOPTPCT_COEFFS,1,3)+G6226*INDEX(TWOPTPCT_COEFFS,1,4)+L6226*INDEX(TWOPTPCT_COEFFS,1,5)+AB6229*AB6230</f>
        <v>#N/A</v>
      </c>
      <c r="AH6225" s="223" t="e">
        <f ca="1">INDEX(FTA_COEFFS,1,1)+O6225*INDEX(FTA_COEFFS,1,2)+N6226*INDEX(FTA_COEFFS,1,3)+(Q6225+R6225)*INDEX(FTA_COEFFS,1,4)+(Q6226+R6226)*INDEX(FTA_COEFFS,1,5)+M6226*INDEX(FTA_COEFFS,1,6)+AC6229*AC6230</f>
        <v>#N/A</v>
      </c>
      <c r="AI6225" s="223" t="e">
        <f ca="1">INDEX(FTPCT_COEFFS,1,1)+P6225*INDEX(FTPCT_COEFFS,1,2)+F6225*INDEX(FTPCT_COEFFS,1,3)+G6226*INDEX(FTPCT_COEFFS,1,4)+AD6229*AD6230</f>
        <v>#N/A</v>
      </c>
      <c r="AJ6225" s="338" t="e">
        <f t="shared" ref="AJ6225:AJ6226" ca="1" si="10757">AD6225*AE6225/100+AF6225*AG6225+AH6225*AI6225/100</f>
        <v>#N/A</v>
      </c>
      <c r="AK6225" s="55"/>
      <c r="AL6225" s="55"/>
      <c r="AM6225" s="55"/>
      <c r="AN6225" s="55"/>
      <c r="AO6225" s="55"/>
      <c r="AP6225" s="55"/>
      <c r="AQ6225" s="55"/>
      <c r="AR6225" s="55"/>
    </row>
    <row r="6226" spans="1:45" x14ac:dyDescent="0.3">
      <c r="B6226" s="54" t="s">
        <v>175</v>
      </c>
      <c r="C6226" s="54">
        <f>C6219</f>
        <v>0</v>
      </c>
      <c r="D6226" s="56" t="e">
        <f t="shared" ca="1" si="10749"/>
        <v>#N/A</v>
      </c>
      <c r="E6226" s="52" t="e">
        <f t="shared" ref="E6226:W6226" si="10758">E6219</f>
        <v>#N/A</v>
      </c>
      <c r="F6226" s="52" t="e">
        <f t="shared" si="10758"/>
        <v>#N/A</v>
      </c>
      <c r="G6226" s="52" t="e">
        <f t="shared" si="10758"/>
        <v>#N/A</v>
      </c>
      <c r="H6226" s="52" t="e">
        <f t="shared" si="10758"/>
        <v>#N/A</v>
      </c>
      <c r="I6226" s="52" t="e">
        <f t="shared" si="10758"/>
        <v>#N/A</v>
      </c>
      <c r="J6226" s="52" t="e">
        <f t="shared" si="10758"/>
        <v>#N/A</v>
      </c>
      <c r="K6226" s="52" t="e">
        <f t="shared" si="10758"/>
        <v>#N/A</v>
      </c>
      <c r="L6226" s="52" t="e">
        <f t="shared" si="10758"/>
        <v>#N/A</v>
      </c>
      <c r="M6226" s="52" t="e">
        <f t="shared" si="10758"/>
        <v>#N/A</v>
      </c>
      <c r="N6226" s="52" t="e">
        <f t="shared" si="10758"/>
        <v>#N/A</v>
      </c>
      <c r="O6226" s="52" t="e">
        <f t="shared" si="10758"/>
        <v>#N/A</v>
      </c>
      <c r="P6226" s="52" t="e">
        <f t="shared" si="10758"/>
        <v>#N/A</v>
      </c>
      <c r="Q6226" s="52" t="e">
        <f t="shared" si="10758"/>
        <v>#N/A</v>
      </c>
      <c r="R6226" s="52" t="e">
        <f t="shared" si="10758"/>
        <v>#N/A</v>
      </c>
      <c r="S6226" s="52" t="e">
        <f t="shared" si="10758"/>
        <v>#N/A</v>
      </c>
      <c r="T6226" s="52" t="e">
        <f t="shared" si="10758"/>
        <v>#N/A</v>
      </c>
      <c r="U6226" s="52" t="e">
        <f t="shared" si="10758"/>
        <v>#N/A</v>
      </c>
      <c r="V6226" s="52" t="e">
        <f t="shared" si="10758"/>
        <v>#N/A</v>
      </c>
      <c r="W6226" s="52" t="e">
        <f t="shared" si="10758"/>
        <v>#N/A</v>
      </c>
      <c r="X6226" s="55" t="e">
        <f t="shared" si="10751"/>
        <v>#N/A</v>
      </c>
      <c r="Y6226" s="55" t="e">
        <f t="shared" si="10752"/>
        <v>#N/A</v>
      </c>
      <c r="Z6226" s="55" t="e">
        <f t="shared" ref="Z6226" si="10759">Z6225</f>
        <v>#N/A</v>
      </c>
      <c r="AA6226" s="55" t="e">
        <f t="shared" si="10754"/>
        <v>#N/A</v>
      </c>
      <c r="AB6226" s="336" t="e">
        <f t="shared" si="10755"/>
        <v>#N/A</v>
      </c>
      <c r="AC6226" s="223" t="e">
        <f ca="1">INDEX(FGA_COEFFS,1,1)+Z6226*INDEX(FGA_COEFFS,1,2)+Y6226*INDEX(FGA_COEFFS,1,3)+R6226*INDEX(FGA_COEFFS,1,4)+Q6225*INDEX(FGA_COEFFS,1,5)+S6226*INDEX(FGA_COEFFS,1,6)+T6225*INDEX(FGA_COEFFS,1,7)+M6225*INDEX(FGA_COEFFS,1,8)+Y6229*Y6231</f>
        <v>#N/A</v>
      </c>
      <c r="AD6226" s="223" t="e">
        <f ca="1">INDEX(THREEPTA_COEFFS,1,1)+AC6226*INDEX(THREEPTA_COEFFS,1,2)+J6226*INDEX(THREEPTA_COEFFS,1,3)+AA6226*INDEX(THREEPTA_COEFFS,1,4)+K6226*INDEX(THREEPTA_COEFFS,1,5)+L6225*INDEX(THREEPTA_COEFFS,1,6)+Z6229*Z6231</f>
        <v>#N/A</v>
      </c>
      <c r="AE6226" s="223" t="e">
        <f ca="1">INDEX(THREEPTPCT_COEFFS,1,1)+K6226*INDEX(THREEPTPCT_COEFFS,1,2)+L6225*INDEX(THREEPTPCT_COEFFS,1,3)+AA6229*AA6231</f>
        <v>#N/A</v>
      </c>
      <c r="AF6226" s="55" t="e">
        <f t="shared" ca="1" si="10756"/>
        <v>#N/A</v>
      </c>
      <c r="AG6226" s="223" t="e">
        <f ca="1">INDEX(TWOPTPCT_COEFFS,1,1)+AB6226*INDEX(TWOPTPCT_COEFFS,1,2)+I6225*INDEX(TWOPTPCT_COEFFS,1,3)+G6225*INDEX(TWOPTPCT_COEFFS,1,4)+L6225*INDEX(TWOPTPCT_COEFFS,1,5)+AB6229*AB6231</f>
        <v>#N/A</v>
      </c>
      <c r="AH6226" s="223" t="e">
        <f ca="1">INDEX(FTA_COEFFS,1,1)+O6226*INDEX(FTA_COEFFS,1,2)+N6225*INDEX(FTA_COEFFS,1,3)+(Q6226+R6226)*INDEX(FTA_COEFFS,1,4)+(Q6225+R6225)*INDEX(FTA_COEFFS,1,5)+M6225*INDEX(FTA_COEFFS,1,6)+AC6229*AC6231</f>
        <v>#N/A</v>
      </c>
      <c r="AI6226" s="223" t="e">
        <f ca="1">INDEX(FTPCT_COEFFS,1,1)+P6226*INDEX(FTPCT_COEFFS,1,2)+F6226*INDEX(FTPCT_COEFFS,1,3)+G6225*INDEX(FTPCT_COEFFS,1,4)+AD6229*AD6231</f>
        <v>#N/A</v>
      </c>
      <c r="AJ6226" s="338" t="e">
        <f t="shared" ca="1" si="10757"/>
        <v>#N/A</v>
      </c>
      <c r="AK6226" s="55"/>
      <c r="AL6226" s="55"/>
      <c r="AM6226" s="55"/>
      <c r="AN6226" s="55"/>
      <c r="AO6226" s="55"/>
      <c r="AP6226" s="55"/>
      <c r="AQ6226" s="55"/>
      <c r="AR6226" s="55"/>
    </row>
    <row r="6227" spans="1:45" x14ac:dyDescent="0.3">
      <c r="A6227" s="54" t="e">
        <f ca="1">IF(D6225&gt;(D6226+(AVERAGE(V6225,W6225)-AVERAGE(V6226,W6226))/2)+2.5,C6225,IF(D6226&gt;(D6225+(AVERAGE(V6226,W6226)-AVERAGE(V6225,W6225))/2)+2.5,C6226,"Close"))</f>
        <v>#N/A</v>
      </c>
      <c r="B6227" s="64" t="e">
        <f ca="1">IF(D6226&gt;D6225,C6226,C6225)</f>
        <v>#N/A</v>
      </c>
      <c r="D6227" s="56"/>
      <c r="X6227" s="55"/>
      <c r="Y6227" s="55"/>
      <c r="Z6227" s="55"/>
      <c r="AA6227" s="55"/>
      <c r="AB6227" s="55"/>
      <c r="AC6227" s="337"/>
      <c r="AD6227" s="337"/>
      <c r="AE6227" s="337"/>
      <c r="AF6227" s="337"/>
      <c r="AG6227" s="337"/>
      <c r="AH6227" s="337"/>
      <c r="AI6227" s="337"/>
      <c r="AJ6227" s="337"/>
      <c r="AK6227" s="337"/>
      <c r="AL6227" s="337"/>
      <c r="AM6227" s="55"/>
      <c r="AN6227" s="55"/>
      <c r="AO6227" s="55"/>
      <c r="AP6227" s="55"/>
      <c r="AQ6227" s="55"/>
      <c r="AR6227" s="55"/>
      <c r="AS6227" s="55"/>
    </row>
    <row r="6228" spans="1:45" x14ac:dyDescent="0.3">
      <c r="X6228" s="54" t="s">
        <v>1305</v>
      </c>
      <c r="Y6228" s="54" t="s">
        <v>128</v>
      </c>
      <c r="Z6228" s="54" t="s">
        <v>157</v>
      </c>
      <c r="AA6228" s="54" t="s">
        <v>151</v>
      </c>
      <c r="AB6228" s="54" t="s">
        <v>1327</v>
      </c>
      <c r="AC6228" s="54" t="s">
        <v>129</v>
      </c>
      <c r="AD6228" s="54" t="s">
        <v>116</v>
      </c>
      <c r="AE6228" s="54"/>
      <c r="AF6228" s="54"/>
      <c r="AG6228" s="54"/>
      <c r="AH6228" s="54"/>
      <c r="AI6228" s="54"/>
      <c r="AJ6228" s="54"/>
      <c r="AK6228" s="54"/>
      <c r="AL6228" s="54"/>
      <c r="AM6228" s="54"/>
      <c r="AN6228" s="54"/>
      <c r="AO6228" s="54"/>
      <c r="AP6228" s="54"/>
      <c r="AQ6228" s="54"/>
      <c r="AR6228" s="54"/>
      <c r="AS6228" s="54"/>
    </row>
    <row r="6229" spans="1:45" x14ac:dyDescent="0.3">
      <c r="X6229" s="54"/>
      <c r="Y6229" s="54">
        <f t="shared" ref="Y6229:AD6229" si="10760">Y6222</f>
        <v>6.4436999999999998</v>
      </c>
      <c r="Z6229" s="54">
        <f t="shared" si="10760"/>
        <v>4.9371</v>
      </c>
      <c r="AA6229" s="54">
        <f t="shared" si="10760"/>
        <v>11.350300000000001</v>
      </c>
      <c r="AB6229" s="54">
        <f t="shared" si="10760"/>
        <v>7.1900000000000006E-2</v>
      </c>
      <c r="AC6229" s="54">
        <f t="shared" si="10760"/>
        <v>6.2766000000000002</v>
      </c>
      <c r="AD6229" s="54">
        <f t="shared" si="10760"/>
        <v>11.042999999999999</v>
      </c>
      <c r="AE6229" s="54"/>
      <c r="AF6229" s="336"/>
      <c r="AG6229" s="336"/>
      <c r="AH6229" s="336"/>
      <c r="AI6229" s="54"/>
      <c r="AJ6229" s="54"/>
      <c r="AK6229" s="54"/>
      <c r="AL6229" s="54"/>
      <c r="AM6229" s="54"/>
      <c r="AN6229" s="54"/>
      <c r="AO6229" s="54"/>
      <c r="AP6229" s="54"/>
      <c r="AQ6229" s="54"/>
      <c r="AR6229" s="54"/>
      <c r="AS6229" s="54"/>
    </row>
    <row r="6230" spans="1:45" x14ac:dyDescent="0.3">
      <c r="D6230" s="56"/>
      <c r="X6230" s="336"/>
      <c r="Y6230" s="336">
        <f t="shared" ca="1" si="10700"/>
        <v>-0.1141668296524429</v>
      </c>
      <c r="Z6230" s="336">
        <f t="shared" ca="1" si="10700"/>
        <v>-0.99527735225564062</v>
      </c>
      <c r="AA6230" s="336">
        <f t="shared" ca="1" si="10700"/>
        <v>-0.12496220842121897</v>
      </c>
      <c r="AB6230" s="336">
        <f t="shared" ca="1" si="10700"/>
        <v>-2.8590528722951234E-2</v>
      </c>
      <c r="AC6230" s="336">
        <f t="shared" ca="1" si="10700"/>
        <v>0.33060451977138572</v>
      </c>
      <c r="AD6230" s="336">
        <f t="shared" ca="1" si="10700"/>
        <v>-4.3110077970825722E-2</v>
      </c>
      <c r="AE6230" s="336"/>
      <c r="AF6230" s="336"/>
      <c r="AG6230" s="336"/>
      <c r="AH6230" s="336"/>
      <c r="AI6230" s="54"/>
      <c r="AJ6230" s="54"/>
      <c r="AK6230" s="54"/>
      <c r="AL6230" s="336"/>
      <c r="AM6230" s="336"/>
      <c r="AN6230" s="336"/>
      <c r="AO6230" s="336"/>
      <c r="AP6230" s="54"/>
      <c r="AQ6230" s="336"/>
      <c r="AR6230" s="336"/>
      <c r="AS6230" s="336"/>
    </row>
    <row r="6231" spans="1:45" x14ac:dyDescent="0.3">
      <c r="C6231" s="54"/>
      <c r="D6231" s="56"/>
      <c r="Y6231" s="336">
        <f t="shared" ca="1" si="10700"/>
        <v>1.3776394775697427</v>
      </c>
      <c r="Z6231" s="336">
        <f t="shared" ca="1" si="10700"/>
        <v>0.93899899867379633</v>
      </c>
      <c r="AA6231" s="336">
        <f t="shared" ca="1" si="10700"/>
        <v>0.32589012573222786</v>
      </c>
      <c r="AB6231" s="336">
        <f t="shared" ca="1" si="10700"/>
        <v>-1.4590851149245168</v>
      </c>
      <c r="AC6231" s="336">
        <f t="shared" ca="1" si="10700"/>
        <v>0.78911885787151104</v>
      </c>
      <c r="AD6231" s="336">
        <f t="shared" ca="1" si="10700"/>
        <v>-0.34785510759060756</v>
      </c>
      <c r="AE6231" s="55"/>
      <c r="AF6231" s="55"/>
      <c r="AG6231" s="55"/>
      <c r="AH6231" s="55"/>
      <c r="AI6231" s="55"/>
      <c r="AJ6231" s="55"/>
      <c r="AK6231" s="55"/>
      <c r="AL6231" s="55"/>
      <c r="AM6231" s="55"/>
      <c r="AN6231" s="55"/>
      <c r="AO6231" s="55"/>
      <c r="AP6231" s="55"/>
      <c r="AQ6231" s="55"/>
      <c r="AR6231" s="55"/>
      <c r="AS6231" s="55"/>
    </row>
    <row r="6232" spans="1:45" x14ac:dyDescent="0.3">
      <c r="B6232" s="54" t="s">
        <v>172</v>
      </c>
      <c r="C6232" s="53">
        <f>C6225</f>
        <v>0</v>
      </c>
      <c r="D6232" s="56" t="e">
        <f t="shared" ref="D6232:D6233" ca="1" si="10761">AJ6232</f>
        <v>#N/A</v>
      </c>
      <c r="E6232" s="52" t="e">
        <f t="shared" ref="E6232:W6232" si="10762">E6225</f>
        <v>#N/A</v>
      </c>
      <c r="F6232" s="52" t="e">
        <f t="shared" si="10762"/>
        <v>#N/A</v>
      </c>
      <c r="G6232" s="52" t="e">
        <f t="shared" si="10762"/>
        <v>#N/A</v>
      </c>
      <c r="H6232" s="52" t="e">
        <f t="shared" si="10762"/>
        <v>#N/A</v>
      </c>
      <c r="I6232" s="52" t="e">
        <f t="shared" si="10762"/>
        <v>#N/A</v>
      </c>
      <c r="J6232" s="52" t="e">
        <f t="shared" si="10762"/>
        <v>#N/A</v>
      </c>
      <c r="K6232" s="52" t="e">
        <f t="shared" si="10762"/>
        <v>#N/A</v>
      </c>
      <c r="L6232" s="52" t="e">
        <f t="shared" si="10762"/>
        <v>#N/A</v>
      </c>
      <c r="M6232" s="52" t="e">
        <f t="shared" si="10762"/>
        <v>#N/A</v>
      </c>
      <c r="N6232" s="52" t="e">
        <f t="shared" si="10762"/>
        <v>#N/A</v>
      </c>
      <c r="O6232" s="52" t="e">
        <f t="shared" si="10762"/>
        <v>#N/A</v>
      </c>
      <c r="P6232" s="52" t="e">
        <f t="shared" si="10762"/>
        <v>#N/A</v>
      </c>
      <c r="Q6232" s="52" t="e">
        <f t="shared" si="10762"/>
        <v>#N/A</v>
      </c>
      <c r="R6232" s="52" t="e">
        <f t="shared" si="10762"/>
        <v>#N/A</v>
      </c>
      <c r="S6232" s="52" t="e">
        <f t="shared" si="10762"/>
        <v>#N/A</v>
      </c>
      <c r="T6232" s="52" t="e">
        <f t="shared" si="10762"/>
        <v>#N/A</v>
      </c>
      <c r="U6232" s="52" t="e">
        <f t="shared" si="10762"/>
        <v>#N/A</v>
      </c>
      <c r="V6232" s="52" t="e">
        <f t="shared" si="10762"/>
        <v>#N/A</v>
      </c>
      <c r="W6232" s="52" t="e">
        <f t="shared" si="10762"/>
        <v>#N/A</v>
      </c>
      <c r="X6232" s="55" t="e">
        <f t="shared" ref="X6232:X6233" si="10763">(H6232-(O6232*P6232)/100-3*(J6232*K6232)/100)/2</f>
        <v>#N/A</v>
      </c>
      <c r="Y6232" s="55" t="e">
        <f t="shared" ref="Y6232:Y6233" si="10764">SUM(X6232,(J6232*K6232/100))/(F6232/100)</f>
        <v>#N/A</v>
      </c>
      <c r="Z6232" s="55" t="e">
        <f t="shared" ref="Z6232" si="10765">U6232*0.5+U6233*0.5</f>
        <v>#N/A</v>
      </c>
      <c r="AA6232" s="55" t="e">
        <f t="shared" ref="AA6232:AA6233" si="10766">J6232/Y6232</f>
        <v>#N/A</v>
      </c>
      <c r="AB6232" s="336" t="e">
        <f t="shared" ref="AB6232:AB6233" si="10767">X6232/(Y6232-J6232)</f>
        <v>#N/A</v>
      </c>
      <c r="AC6232" s="223" t="e">
        <f ca="1">INDEX(FGA_COEFFS,1,1)+Z6232*INDEX(FGA_COEFFS,1,2)+Y6232*INDEX(FGA_COEFFS,1,3)+R6232*INDEX(FGA_COEFFS,1,4)+Q6233*INDEX(FGA_COEFFS,1,5)+S6232*INDEX(FGA_COEFFS,1,6)+T6233*INDEX(FGA_COEFFS,1,7)+M6233*INDEX(FGA_COEFFS,1,8)+Y6236*Y6237</f>
        <v>#N/A</v>
      </c>
      <c r="AD6232" s="223" t="e">
        <f ca="1">INDEX(THREEPTA_COEFFS,1,1)+AC6232*INDEX(THREEPTA_COEFFS,1,2)+J6232*INDEX(THREEPTA_COEFFS,1,3)+AA6232*INDEX(THREEPTA_COEFFS,1,4)+K6232*INDEX(THREEPTA_COEFFS,1,5)+L6233*INDEX(THREEPTA_COEFFS,1,6)+Z6236*Z6237</f>
        <v>#N/A</v>
      </c>
      <c r="AE6232" s="223" t="e">
        <f ca="1">INDEX(THREEPTPCT_COEFFS,1,1)+K6232*INDEX(THREEPTPCT_COEFFS,1,2)+L6233*INDEX(THREEPTPCT_COEFFS,1,3)+AA6236*AA6237</f>
        <v>#N/A</v>
      </c>
      <c r="AF6232" s="55" t="e">
        <f t="shared" ref="AF6232:AF6233" ca="1" si="10768">AC6232-AD6232</f>
        <v>#N/A</v>
      </c>
      <c r="AG6232" s="223" t="e">
        <f ca="1">INDEX(TWOPTPCT_COEFFS,1,1)+AB6232*INDEX(TWOPTPCT_COEFFS,1,2)+I6233*INDEX(TWOPTPCT_COEFFS,1,3)+G6233*INDEX(TWOPTPCT_COEFFS,1,4)+L6233*INDEX(TWOPTPCT_COEFFS,1,5)+AB6236*AB6237</f>
        <v>#N/A</v>
      </c>
      <c r="AH6232" s="223" t="e">
        <f ca="1">INDEX(FTA_COEFFS,1,1)+O6232*INDEX(FTA_COEFFS,1,2)+N6233*INDEX(FTA_COEFFS,1,3)+(Q6232+R6232)*INDEX(FTA_COEFFS,1,4)+(Q6233+R6233)*INDEX(FTA_COEFFS,1,5)+M6233*INDEX(FTA_COEFFS,1,6)+AC6236*AC6237</f>
        <v>#N/A</v>
      </c>
      <c r="AI6232" s="223" t="e">
        <f ca="1">INDEX(FTPCT_COEFFS,1,1)+P6232*INDEX(FTPCT_COEFFS,1,2)+F6232*INDEX(FTPCT_COEFFS,1,3)+G6233*INDEX(FTPCT_COEFFS,1,4)+AD6236*AD6237</f>
        <v>#N/A</v>
      </c>
      <c r="AJ6232" s="338" t="e">
        <f t="shared" ref="AJ6232:AJ6233" ca="1" si="10769">AD6232*AE6232/100+AF6232*AG6232+AH6232*AI6232/100</f>
        <v>#N/A</v>
      </c>
      <c r="AK6232" s="55"/>
      <c r="AL6232" s="55"/>
      <c r="AM6232" s="55"/>
      <c r="AN6232" s="55"/>
      <c r="AO6232" s="55"/>
      <c r="AP6232" s="55"/>
      <c r="AQ6232" s="55"/>
      <c r="AR6232" s="55"/>
    </row>
    <row r="6233" spans="1:45" x14ac:dyDescent="0.3">
      <c r="B6233" s="54" t="s">
        <v>175</v>
      </c>
      <c r="C6233" s="54">
        <f>C6226</f>
        <v>0</v>
      </c>
      <c r="D6233" s="56" t="e">
        <f t="shared" ca="1" si="10761"/>
        <v>#N/A</v>
      </c>
      <c r="E6233" s="52" t="e">
        <f t="shared" ref="E6233:W6233" si="10770">E6226</f>
        <v>#N/A</v>
      </c>
      <c r="F6233" s="52" t="e">
        <f t="shared" si="10770"/>
        <v>#N/A</v>
      </c>
      <c r="G6233" s="52" t="e">
        <f t="shared" si="10770"/>
        <v>#N/A</v>
      </c>
      <c r="H6233" s="52" t="e">
        <f t="shared" si="10770"/>
        <v>#N/A</v>
      </c>
      <c r="I6233" s="52" t="e">
        <f t="shared" si="10770"/>
        <v>#N/A</v>
      </c>
      <c r="J6233" s="52" t="e">
        <f t="shared" si="10770"/>
        <v>#N/A</v>
      </c>
      <c r="K6233" s="52" t="e">
        <f t="shared" si="10770"/>
        <v>#N/A</v>
      </c>
      <c r="L6233" s="52" t="e">
        <f t="shared" si="10770"/>
        <v>#N/A</v>
      </c>
      <c r="M6233" s="52" t="e">
        <f t="shared" si="10770"/>
        <v>#N/A</v>
      </c>
      <c r="N6233" s="52" t="e">
        <f t="shared" si="10770"/>
        <v>#N/A</v>
      </c>
      <c r="O6233" s="52" t="e">
        <f t="shared" si="10770"/>
        <v>#N/A</v>
      </c>
      <c r="P6233" s="52" t="e">
        <f t="shared" si="10770"/>
        <v>#N/A</v>
      </c>
      <c r="Q6233" s="52" t="e">
        <f t="shared" si="10770"/>
        <v>#N/A</v>
      </c>
      <c r="R6233" s="52" t="e">
        <f t="shared" si="10770"/>
        <v>#N/A</v>
      </c>
      <c r="S6233" s="52" t="e">
        <f t="shared" si="10770"/>
        <v>#N/A</v>
      </c>
      <c r="T6233" s="52" t="e">
        <f t="shared" si="10770"/>
        <v>#N/A</v>
      </c>
      <c r="U6233" s="52" t="e">
        <f t="shared" si="10770"/>
        <v>#N/A</v>
      </c>
      <c r="V6233" s="52" t="e">
        <f t="shared" si="10770"/>
        <v>#N/A</v>
      </c>
      <c r="W6233" s="52" t="e">
        <f t="shared" si="10770"/>
        <v>#N/A</v>
      </c>
      <c r="X6233" s="55" t="e">
        <f t="shared" si="10763"/>
        <v>#N/A</v>
      </c>
      <c r="Y6233" s="55" t="e">
        <f t="shared" si="10764"/>
        <v>#N/A</v>
      </c>
      <c r="Z6233" s="55" t="e">
        <f t="shared" ref="Z6233" si="10771">Z6232</f>
        <v>#N/A</v>
      </c>
      <c r="AA6233" s="55" t="e">
        <f t="shared" si="10766"/>
        <v>#N/A</v>
      </c>
      <c r="AB6233" s="336" t="e">
        <f t="shared" si="10767"/>
        <v>#N/A</v>
      </c>
      <c r="AC6233" s="223" t="e">
        <f ca="1">INDEX(FGA_COEFFS,1,1)+Z6233*INDEX(FGA_COEFFS,1,2)+Y6233*INDEX(FGA_COEFFS,1,3)+R6233*INDEX(FGA_COEFFS,1,4)+Q6232*INDEX(FGA_COEFFS,1,5)+S6233*INDEX(FGA_COEFFS,1,6)+T6232*INDEX(FGA_COEFFS,1,7)+M6232*INDEX(FGA_COEFFS,1,8)+Y6236*Y6238</f>
        <v>#N/A</v>
      </c>
      <c r="AD6233" s="223" t="e">
        <f ca="1">INDEX(THREEPTA_COEFFS,1,1)+AC6233*INDEX(THREEPTA_COEFFS,1,2)+J6233*INDEX(THREEPTA_COEFFS,1,3)+AA6233*INDEX(THREEPTA_COEFFS,1,4)+K6233*INDEX(THREEPTA_COEFFS,1,5)+L6232*INDEX(THREEPTA_COEFFS,1,6)+Z6236*Z6238</f>
        <v>#N/A</v>
      </c>
      <c r="AE6233" s="223" t="e">
        <f ca="1">INDEX(THREEPTPCT_COEFFS,1,1)+K6233*INDEX(THREEPTPCT_COEFFS,1,2)+L6232*INDEX(THREEPTPCT_COEFFS,1,3)+AA6236*AA6238</f>
        <v>#N/A</v>
      </c>
      <c r="AF6233" s="55" t="e">
        <f t="shared" ca="1" si="10768"/>
        <v>#N/A</v>
      </c>
      <c r="AG6233" s="223" t="e">
        <f ca="1">INDEX(TWOPTPCT_COEFFS,1,1)+AB6233*INDEX(TWOPTPCT_COEFFS,1,2)+I6232*INDEX(TWOPTPCT_COEFFS,1,3)+G6232*INDEX(TWOPTPCT_COEFFS,1,4)+L6232*INDEX(TWOPTPCT_COEFFS,1,5)+AB6236*AB6238</f>
        <v>#N/A</v>
      </c>
      <c r="AH6233" s="223" t="e">
        <f ca="1">INDEX(FTA_COEFFS,1,1)+O6233*INDEX(FTA_COEFFS,1,2)+N6232*INDEX(FTA_COEFFS,1,3)+(Q6233+R6233)*INDEX(FTA_COEFFS,1,4)+(Q6232+R6232)*INDEX(FTA_COEFFS,1,5)+M6232*INDEX(FTA_COEFFS,1,6)+AC6236*AC6238</f>
        <v>#N/A</v>
      </c>
      <c r="AI6233" s="223" t="e">
        <f ca="1">INDEX(FTPCT_COEFFS,1,1)+P6233*INDEX(FTPCT_COEFFS,1,2)+F6233*INDEX(FTPCT_COEFFS,1,3)+G6232*INDEX(FTPCT_COEFFS,1,4)+AD6236*AD6238</f>
        <v>#N/A</v>
      </c>
      <c r="AJ6233" s="338" t="e">
        <f t="shared" ca="1" si="10769"/>
        <v>#N/A</v>
      </c>
      <c r="AK6233" s="55"/>
      <c r="AL6233" s="55"/>
      <c r="AM6233" s="55"/>
      <c r="AN6233" s="55"/>
      <c r="AO6233" s="55"/>
      <c r="AP6233" s="55"/>
      <c r="AQ6233" s="55"/>
      <c r="AR6233" s="55"/>
    </row>
    <row r="6234" spans="1:45" x14ac:dyDescent="0.3">
      <c r="A6234" s="54" t="e">
        <f ca="1">IF(D6232&gt;(D6233+(AVERAGE(V6232,W6232)-AVERAGE(V6233,W6233))/2)+2.5,C6232,IF(D6233&gt;(D6232+(AVERAGE(V6233,W6233)-AVERAGE(V6232,W6232))/2)+2.5,C6233,"Close"))</f>
        <v>#N/A</v>
      </c>
      <c r="B6234" s="64" t="e">
        <f ca="1">IF(D6233&gt;D6232,C6233,C6232)</f>
        <v>#N/A</v>
      </c>
      <c r="D6234" s="56"/>
      <c r="X6234" s="55"/>
      <c r="Y6234" s="55"/>
      <c r="Z6234" s="55"/>
      <c r="AA6234" s="55"/>
      <c r="AB6234" s="55"/>
      <c r="AC6234" s="337"/>
      <c r="AD6234" s="337"/>
      <c r="AE6234" s="337"/>
      <c r="AF6234" s="337"/>
      <c r="AG6234" s="337"/>
      <c r="AH6234" s="337"/>
      <c r="AI6234" s="337"/>
      <c r="AJ6234" s="337"/>
      <c r="AK6234" s="337"/>
      <c r="AL6234" s="337"/>
      <c r="AM6234" s="55"/>
      <c r="AN6234" s="55"/>
      <c r="AO6234" s="55"/>
      <c r="AP6234" s="55"/>
      <c r="AQ6234" s="55"/>
      <c r="AR6234" s="55"/>
      <c r="AS6234" s="55"/>
    </row>
    <row r="6235" spans="1:45" x14ac:dyDescent="0.3">
      <c r="X6235" s="54" t="s">
        <v>1305</v>
      </c>
      <c r="Y6235" s="54" t="s">
        <v>128</v>
      </c>
      <c r="Z6235" s="54" t="s">
        <v>157</v>
      </c>
      <c r="AA6235" s="54" t="s">
        <v>151</v>
      </c>
      <c r="AB6235" s="54" t="s">
        <v>1327</v>
      </c>
      <c r="AC6235" s="54" t="s">
        <v>129</v>
      </c>
      <c r="AD6235" s="54" t="s">
        <v>116</v>
      </c>
      <c r="AE6235" s="54"/>
      <c r="AF6235" s="54"/>
      <c r="AG6235" s="54"/>
      <c r="AH6235" s="54"/>
      <c r="AI6235" s="54"/>
      <c r="AJ6235" s="54"/>
      <c r="AK6235" s="54"/>
      <c r="AL6235" s="54"/>
      <c r="AM6235" s="54"/>
      <c r="AN6235" s="54"/>
      <c r="AO6235" s="54"/>
      <c r="AP6235" s="54"/>
      <c r="AQ6235" s="54"/>
      <c r="AR6235" s="54"/>
      <c r="AS6235" s="54"/>
    </row>
    <row r="6236" spans="1:45" x14ac:dyDescent="0.3">
      <c r="X6236" s="54"/>
      <c r="Y6236" s="54">
        <f t="shared" ref="Y6236:AD6236" si="10772">Y6229</f>
        <v>6.4436999999999998</v>
      </c>
      <c r="Z6236" s="54">
        <f t="shared" si="10772"/>
        <v>4.9371</v>
      </c>
      <c r="AA6236" s="54">
        <f t="shared" si="10772"/>
        <v>11.350300000000001</v>
      </c>
      <c r="AB6236" s="54">
        <f t="shared" si="10772"/>
        <v>7.1900000000000006E-2</v>
      </c>
      <c r="AC6236" s="54">
        <f t="shared" si="10772"/>
        <v>6.2766000000000002</v>
      </c>
      <c r="AD6236" s="54">
        <f t="shared" si="10772"/>
        <v>11.042999999999999</v>
      </c>
      <c r="AE6236" s="54"/>
      <c r="AF6236" s="336"/>
      <c r="AG6236" s="336"/>
      <c r="AH6236" s="336"/>
      <c r="AI6236" s="54"/>
      <c r="AJ6236" s="54"/>
      <c r="AK6236" s="54"/>
      <c r="AL6236" s="54"/>
      <c r="AM6236" s="54"/>
      <c r="AN6236" s="54"/>
      <c r="AO6236" s="54"/>
      <c r="AP6236" s="54"/>
      <c r="AQ6236" s="54"/>
      <c r="AR6236" s="54"/>
      <c r="AS6236" s="54"/>
    </row>
    <row r="6237" spans="1:45" x14ac:dyDescent="0.3">
      <c r="D6237" s="56"/>
      <c r="X6237" s="336"/>
      <c r="Y6237" s="336">
        <f t="shared" ca="1" si="10700"/>
        <v>-0.6590516889091218</v>
      </c>
      <c r="Z6237" s="336">
        <f t="shared" ca="1" si="10700"/>
        <v>-5.4815422772387636E-2</v>
      </c>
      <c r="AA6237" s="336">
        <f t="shared" ca="1" si="10700"/>
        <v>-1.344763250246223</v>
      </c>
      <c r="AB6237" s="336">
        <f t="shared" ca="1" si="10700"/>
        <v>-1.9270787838579511E-4</v>
      </c>
      <c r="AC6237" s="336">
        <f t="shared" ca="1" si="10700"/>
        <v>-1.1688929464092215</v>
      </c>
      <c r="AD6237" s="336">
        <f t="shared" ca="1" si="10700"/>
        <v>9.1617899693823182E-2</v>
      </c>
      <c r="AE6237" s="336"/>
      <c r="AF6237" s="336"/>
      <c r="AG6237" s="336"/>
      <c r="AH6237" s="336"/>
      <c r="AI6237" s="54"/>
      <c r="AJ6237" s="54"/>
      <c r="AK6237" s="54"/>
      <c r="AL6237" s="336"/>
      <c r="AM6237" s="336"/>
      <c r="AN6237" s="336"/>
      <c r="AO6237" s="336"/>
      <c r="AP6237" s="54"/>
      <c r="AQ6237" s="336"/>
      <c r="AR6237" s="336"/>
      <c r="AS6237" s="336"/>
    </row>
    <row r="6238" spans="1:45" x14ac:dyDescent="0.3">
      <c r="C6238" s="54"/>
      <c r="D6238" s="56"/>
      <c r="Y6238" s="336">
        <f t="shared" ca="1" si="10700"/>
        <v>-1.3701600009166319</v>
      </c>
      <c r="Z6238" s="336">
        <f t="shared" ca="1" si="10700"/>
        <v>2.9383817064224313E-3</v>
      </c>
      <c r="AA6238" s="336">
        <f t="shared" ca="1" si="10700"/>
        <v>9.0083478688323341E-3</v>
      </c>
      <c r="AB6238" s="336">
        <f t="shared" ca="1" si="10700"/>
        <v>-6.6608356868577464E-3</v>
      </c>
      <c r="AC6238" s="336">
        <f t="shared" ca="1" si="10700"/>
        <v>-0.10793901206749357</v>
      </c>
      <c r="AD6238" s="336">
        <f t="shared" ca="1" si="10700"/>
        <v>-3.7991212426410403E-2</v>
      </c>
      <c r="AE6238" s="55"/>
      <c r="AF6238" s="55"/>
      <c r="AG6238" s="55"/>
      <c r="AH6238" s="55"/>
      <c r="AI6238" s="55"/>
      <c r="AJ6238" s="55"/>
      <c r="AK6238" s="55"/>
      <c r="AL6238" s="55"/>
      <c r="AM6238" s="55"/>
      <c r="AN6238" s="55"/>
      <c r="AO6238" s="55"/>
      <c r="AP6238" s="55"/>
      <c r="AQ6238" s="55"/>
      <c r="AR6238" s="55"/>
      <c r="AS6238" s="55"/>
    </row>
    <row r="6239" spans="1:45" x14ac:dyDescent="0.3">
      <c r="B6239" s="54" t="s">
        <v>172</v>
      </c>
      <c r="C6239" s="53">
        <f>C6232</f>
        <v>0</v>
      </c>
      <c r="D6239" s="56" t="e">
        <f t="shared" ref="D6239:D6240" ca="1" si="10773">AJ6239</f>
        <v>#N/A</v>
      </c>
      <c r="E6239" s="52" t="e">
        <f t="shared" ref="E6239:W6239" si="10774">E6232</f>
        <v>#N/A</v>
      </c>
      <c r="F6239" s="52" t="e">
        <f t="shared" si="10774"/>
        <v>#N/A</v>
      </c>
      <c r="G6239" s="52" t="e">
        <f t="shared" si="10774"/>
        <v>#N/A</v>
      </c>
      <c r="H6239" s="52" t="e">
        <f t="shared" si="10774"/>
        <v>#N/A</v>
      </c>
      <c r="I6239" s="52" t="e">
        <f t="shared" si="10774"/>
        <v>#N/A</v>
      </c>
      <c r="J6239" s="52" t="e">
        <f t="shared" si="10774"/>
        <v>#N/A</v>
      </c>
      <c r="K6239" s="52" t="e">
        <f t="shared" si="10774"/>
        <v>#N/A</v>
      </c>
      <c r="L6239" s="52" t="e">
        <f t="shared" si="10774"/>
        <v>#N/A</v>
      </c>
      <c r="M6239" s="52" t="e">
        <f t="shared" si="10774"/>
        <v>#N/A</v>
      </c>
      <c r="N6239" s="52" t="e">
        <f t="shared" si="10774"/>
        <v>#N/A</v>
      </c>
      <c r="O6239" s="52" t="e">
        <f t="shared" si="10774"/>
        <v>#N/A</v>
      </c>
      <c r="P6239" s="52" t="e">
        <f t="shared" si="10774"/>
        <v>#N/A</v>
      </c>
      <c r="Q6239" s="52" t="e">
        <f t="shared" si="10774"/>
        <v>#N/A</v>
      </c>
      <c r="R6239" s="52" t="e">
        <f t="shared" si="10774"/>
        <v>#N/A</v>
      </c>
      <c r="S6239" s="52" t="e">
        <f t="shared" si="10774"/>
        <v>#N/A</v>
      </c>
      <c r="T6239" s="52" t="e">
        <f t="shared" si="10774"/>
        <v>#N/A</v>
      </c>
      <c r="U6239" s="52" t="e">
        <f t="shared" si="10774"/>
        <v>#N/A</v>
      </c>
      <c r="V6239" s="52" t="e">
        <f t="shared" si="10774"/>
        <v>#N/A</v>
      </c>
      <c r="W6239" s="52" t="e">
        <f t="shared" si="10774"/>
        <v>#N/A</v>
      </c>
      <c r="X6239" s="55" t="e">
        <f t="shared" ref="X6239:X6240" si="10775">(H6239-(O6239*P6239)/100-3*(J6239*K6239)/100)/2</f>
        <v>#N/A</v>
      </c>
      <c r="Y6239" s="55" t="e">
        <f t="shared" ref="Y6239:Y6240" si="10776">SUM(X6239,(J6239*K6239/100))/(F6239/100)</f>
        <v>#N/A</v>
      </c>
      <c r="Z6239" s="55" t="e">
        <f t="shared" ref="Z6239" si="10777">U6239*0.5+U6240*0.5</f>
        <v>#N/A</v>
      </c>
      <c r="AA6239" s="55" t="e">
        <f t="shared" ref="AA6239:AA6240" si="10778">J6239/Y6239</f>
        <v>#N/A</v>
      </c>
      <c r="AB6239" s="336" t="e">
        <f t="shared" ref="AB6239:AB6240" si="10779">X6239/(Y6239-J6239)</f>
        <v>#N/A</v>
      </c>
      <c r="AC6239" s="223" t="e">
        <f ca="1">INDEX(FGA_COEFFS,1,1)+Z6239*INDEX(FGA_COEFFS,1,2)+Y6239*INDEX(FGA_COEFFS,1,3)+R6239*INDEX(FGA_COEFFS,1,4)+Q6240*INDEX(FGA_COEFFS,1,5)+S6239*INDEX(FGA_COEFFS,1,6)+T6240*INDEX(FGA_COEFFS,1,7)+M6240*INDEX(FGA_COEFFS,1,8)+Y6243*Y6244</f>
        <v>#N/A</v>
      </c>
      <c r="AD6239" s="223" t="e">
        <f ca="1">INDEX(THREEPTA_COEFFS,1,1)+AC6239*INDEX(THREEPTA_COEFFS,1,2)+J6239*INDEX(THREEPTA_COEFFS,1,3)+AA6239*INDEX(THREEPTA_COEFFS,1,4)+K6239*INDEX(THREEPTA_COEFFS,1,5)+L6240*INDEX(THREEPTA_COEFFS,1,6)+Z6243*Z6244</f>
        <v>#N/A</v>
      </c>
      <c r="AE6239" s="223" t="e">
        <f ca="1">INDEX(THREEPTPCT_COEFFS,1,1)+K6239*INDEX(THREEPTPCT_COEFFS,1,2)+L6240*INDEX(THREEPTPCT_COEFFS,1,3)+AA6243*AA6244</f>
        <v>#N/A</v>
      </c>
      <c r="AF6239" s="55" t="e">
        <f t="shared" ref="AF6239:AF6240" ca="1" si="10780">AC6239-AD6239</f>
        <v>#N/A</v>
      </c>
      <c r="AG6239" s="223" t="e">
        <f ca="1">INDEX(TWOPTPCT_COEFFS,1,1)+AB6239*INDEX(TWOPTPCT_COEFFS,1,2)+I6240*INDEX(TWOPTPCT_COEFFS,1,3)+G6240*INDEX(TWOPTPCT_COEFFS,1,4)+L6240*INDEX(TWOPTPCT_COEFFS,1,5)+AB6243*AB6244</f>
        <v>#N/A</v>
      </c>
      <c r="AH6239" s="223" t="e">
        <f ca="1">INDEX(FTA_COEFFS,1,1)+O6239*INDEX(FTA_COEFFS,1,2)+N6240*INDEX(FTA_COEFFS,1,3)+(Q6239+R6239)*INDEX(FTA_COEFFS,1,4)+(Q6240+R6240)*INDEX(FTA_COEFFS,1,5)+M6240*INDEX(FTA_COEFFS,1,6)+AC6243*AC6244</f>
        <v>#N/A</v>
      </c>
      <c r="AI6239" s="223" t="e">
        <f ca="1">INDEX(FTPCT_COEFFS,1,1)+P6239*INDEX(FTPCT_COEFFS,1,2)+F6239*INDEX(FTPCT_COEFFS,1,3)+G6240*INDEX(FTPCT_COEFFS,1,4)+AD6243*AD6244</f>
        <v>#N/A</v>
      </c>
      <c r="AJ6239" s="338" t="e">
        <f t="shared" ref="AJ6239:AJ6240" ca="1" si="10781">AD6239*AE6239/100+AF6239*AG6239+AH6239*AI6239/100</f>
        <v>#N/A</v>
      </c>
      <c r="AK6239" s="55"/>
      <c r="AL6239" s="55"/>
      <c r="AM6239" s="55"/>
      <c r="AN6239" s="55"/>
      <c r="AO6239" s="55"/>
      <c r="AP6239" s="55"/>
      <c r="AQ6239" s="55"/>
      <c r="AR6239" s="55"/>
    </row>
    <row r="6240" spans="1:45" x14ac:dyDescent="0.3">
      <c r="B6240" s="54" t="s">
        <v>175</v>
      </c>
      <c r="C6240" s="54">
        <f>C6233</f>
        <v>0</v>
      </c>
      <c r="D6240" s="56" t="e">
        <f t="shared" ca="1" si="10773"/>
        <v>#N/A</v>
      </c>
      <c r="E6240" s="52" t="e">
        <f t="shared" ref="E6240:W6240" si="10782">E6233</f>
        <v>#N/A</v>
      </c>
      <c r="F6240" s="52" t="e">
        <f t="shared" si="10782"/>
        <v>#N/A</v>
      </c>
      <c r="G6240" s="52" t="e">
        <f t="shared" si="10782"/>
        <v>#N/A</v>
      </c>
      <c r="H6240" s="52" t="e">
        <f t="shared" si="10782"/>
        <v>#N/A</v>
      </c>
      <c r="I6240" s="52" t="e">
        <f t="shared" si="10782"/>
        <v>#N/A</v>
      </c>
      <c r="J6240" s="52" t="e">
        <f t="shared" si="10782"/>
        <v>#N/A</v>
      </c>
      <c r="K6240" s="52" t="e">
        <f t="shared" si="10782"/>
        <v>#N/A</v>
      </c>
      <c r="L6240" s="52" t="e">
        <f t="shared" si="10782"/>
        <v>#N/A</v>
      </c>
      <c r="M6240" s="52" t="e">
        <f t="shared" si="10782"/>
        <v>#N/A</v>
      </c>
      <c r="N6240" s="52" t="e">
        <f t="shared" si="10782"/>
        <v>#N/A</v>
      </c>
      <c r="O6240" s="52" t="e">
        <f t="shared" si="10782"/>
        <v>#N/A</v>
      </c>
      <c r="P6240" s="52" t="e">
        <f t="shared" si="10782"/>
        <v>#N/A</v>
      </c>
      <c r="Q6240" s="52" t="e">
        <f t="shared" si="10782"/>
        <v>#N/A</v>
      </c>
      <c r="R6240" s="52" t="e">
        <f t="shared" si="10782"/>
        <v>#N/A</v>
      </c>
      <c r="S6240" s="52" t="e">
        <f t="shared" si="10782"/>
        <v>#N/A</v>
      </c>
      <c r="T6240" s="52" t="e">
        <f t="shared" si="10782"/>
        <v>#N/A</v>
      </c>
      <c r="U6240" s="52" t="e">
        <f t="shared" si="10782"/>
        <v>#N/A</v>
      </c>
      <c r="V6240" s="52" t="e">
        <f t="shared" si="10782"/>
        <v>#N/A</v>
      </c>
      <c r="W6240" s="52" t="e">
        <f t="shared" si="10782"/>
        <v>#N/A</v>
      </c>
      <c r="X6240" s="55" t="e">
        <f t="shared" si="10775"/>
        <v>#N/A</v>
      </c>
      <c r="Y6240" s="55" t="e">
        <f t="shared" si="10776"/>
        <v>#N/A</v>
      </c>
      <c r="Z6240" s="55" t="e">
        <f t="shared" ref="Z6240" si="10783">Z6239</f>
        <v>#N/A</v>
      </c>
      <c r="AA6240" s="55" t="e">
        <f t="shared" si="10778"/>
        <v>#N/A</v>
      </c>
      <c r="AB6240" s="336" t="e">
        <f t="shared" si="10779"/>
        <v>#N/A</v>
      </c>
      <c r="AC6240" s="223" t="e">
        <f ca="1">INDEX(FGA_COEFFS,1,1)+Z6240*INDEX(FGA_COEFFS,1,2)+Y6240*INDEX(FGA_COEFFS,1,3)+R6240*INDEX(FGA_COEFFS,1,4)+Q6239*INDEX(FGA_COEFFS,1,5)+S6240*INDEX(FGA_COEFFS,1,6)+T6239*INDEX(FGA_COEFFS,1,7)+M6239*INDEX(FGA_COEFFS,1,8)+Y6243*Y6245</f>
        <v>#N/A</v>
      </c>
      <c r="AD6240" s="223" t="e">
        <f ca="1">INDEX(THREEPTA_COEFFS,1,1)+AC6240*INDEX(THREEPTA_COEFFS,1,2)+J6240*INDEX(THREEPTA_COEFFS,1,3)+AA6240*INDEX(THREEPTA_COEFFS,1,4)+K6240*INDEX(THREEPTA_COEFFS,1,5)+L6239*INDEX(THREEPTA_COEFFS,1,6)+Z6243*Z6245</f>
        <v>#N/A</v>
      </c>
      <c r="AE6240" s="223" t="e">
        <f ca="1">INDEX(THREEPTPCT_COEFFS,1,1)+K6240*INDEX(THREEPTPCT_COEFFS,1,2)+L6239*INDEX(THREEPTPCT_COEFFS,1,3)+AA6243*AA6245</f>
        <v>#N/A</v>
      </c>
      <c r="AF6240" s="55" t="e">
        <f t="shared" ca="1" si="10780"/>
        <v>#N/A</v>
      </c>
      <c r="AG6240" s="223" t="e">
        <f ca="1">INDEX(TWOPTPCT_COEFFS,1,1)+AB6240*INDEX(TWOPTPCT_COEFFS,1,2)+I6239*INDEX(TWOPTPCT_COEFFS,1,3)+G6239*INDEX(TWOPTPCT_COEFFS,1,4)+L6239*INDEX(TWOPTPCT_COEFFS,1,5)+AB6243*AB6245</f>
        <v>#N/A</v>
      </c>
      <c r="AH6240" s="223" t="e">
        <f ca="1">INDEX(FTA_COEFFS,1,1)+O6240*INDEX(FTA_COEFFS,1,2)+N6239*INDEX(FTA_COEFFS,1,3)+(Q6240+R6240)*INDEX(FTA_COEFFS,1,4)+(Q6239+R6239)*INDEX(FTA_COEFFS,1,5)+M6239*INDEX(FTA_COEFFS,1,6)+AC6243*AC6245</f>
        <v>#N/A</v>
      </c>
      <c r="AI6240" s="223" t="e">
        <f ca="1">INDEX(FTPCT_COEFFS,1,1)+P6240*INDEX(FTPCT_COEFFS,1,2)+F6240*INDEX(FTPCT_COEFFS,1,3)+G6239*INDEX(FTPCT_COEFFS,1,4)+AD6243*AD6245</f>
        <v>#N/A</v>
      </c>
      <c r="AJ6240" s="338" t="e">
        <f t="shared" ca="1" si="10781"/>
        <v>#N/A</v>
      </c>
      <c r="AK6240" s="55"/>
      <c r="AL6240" s="55"/>
      <c r="AM6240" s="55"/>
      <c r="AN6240" s="55"/>
      <c r="AO6240" s="55"/>
      <c r="AP6240" s="55"/>
      <c r="AQ6240" s="55"/>
      <c r="AR6240" s="55"/>
    </row>
    <row r="6241" spans="1:45" x14ac:dyDescent="0.3">
      <c r="A6241" s="54" t="e">
        <f ca="1">IF(D6239&gt;(D6240+(AVERAGE(V6239,W6239)-AVERAGE(V6240,W6240))/2)+2.5,C6239,IF(D6240&gt;(D6239+(AVERAGE(V6240,W6240)-AVERAGE(V6239,W6239))/2)+2.5,C6240,"Close"))</f>
        <v>#N/A</v>
      </c>
      <c r="B6241" s="64" t="e">
        <f ca="1">IF(D6240&gt;D6239,C6240,C6239)</f>
        <v>#N/A</v>
      </c>
      <c r="D6241" s="56"/>
      <c r="X6241" s="55"/>
      <c r="Y6241" s="55"/>
      <c r="Z6241" s="55"/>
      <c r="AA6241" s="55"/>
      <c r="AB6241" s="55"/>
      <c r="AC6241" s="337"/>
      <c r="AD6241" s="337"/>
      <c r="AE6241" s="337"/>
      <c r="AF6241" s="337"/>
      <c r="AG6241" s="337"/>
      <c r="AH6241" s="337"/>
      <c r="AI6241" s="337"/>
      <c r="AJ6241" s="337"/>
      <c r="AK6241" s="337"/>
      <c r="AL6241" s="337"/>
      <c r="AM6241" s="55"/>
      <c r="AN6241" s="55"/>
      <c r="AO6241" s="55"/>
      <c r="AP6241" s="55"/>
      <c r="AQ6241" s="55"/>
      <c r="AR6241" s="55"/>
      <c r="AS6241" s="55"/>
    </row>
    <row r="6242" spans="1:45" x14ac:dyDescent="0.3">
      <c r="X6242" s="54" t="s">
        <v>1305</v>
      </c>
      <c r="Y6242" s="54" t="s">
        <v>128</v>
      </c>
      <c r="Z6242" s="54" t="s">
        <v>157</v>
      </c>
      <c r="AA6242" s="54" t="s">
        <v>151</v>
      </c>
      <c r="AB6242" s="54" t="s">
        <v>1327</v>
      </c>
      <c r="AC6242" s="54" t="s">
        <v>129</v>
      </c>
      <c r="AD6242" s="54" t="s">
        <v>116</v>
      </c>
      <c r="AE6242" s="54"/>
      <c r="AF6242" s="54"/>
      <c r="AG6242" s="54"/>
      <c r="AH6242" s="54"/>
      <c r="AI6242" s="54"/>
      <c r="AJ6242" s="54"/>
      <c r="AK6242" s="54"/>
      <c r="AL6242" s="54"/>
      <c r="AM6242" s="54"/>
      <c r="AN6242" s="54"/>
      <c r="AO6242" s="54"/>
      <c r="AP6242" s="54"/>
      <c r="AQ6242" s="54"/>
      <c r="AR6242" s="54"/>
      <c r="AS6242" s="54"/>
    </row>
    <row r="6243" spans="1:45" x14ac:dyDescent="0.3">
      <c r="X6243" s="54"/>
      <c r="Y6243" s="54">
        <f t="shared" ref="Y6243:AD6243" si="10784">Y6236</f>
        <v>6.4436999999999998</v>
      </c>
      <c r="Z6243" s="54">
        <f t="shared" si="10784"/>
        <v>4.9371</v>
      </c>
      <c r="AA6243" s="54">
        <f t="shared" si="10784"/>
        <v>11.350300000000001</v>
      </c>
      <c r="AB6243" s="54">
        <f t="shared" si="10784"/>
        <v>7.1900000000000006E-2</v>
      </c>
      <c r="AC6243" s="54">
        <f t="shared" si="10784"/>
        <v>6.2766000000000002</v>
      </c>
      <c r="AD6243" s="54">
        <f t="shared" si="10784"/>
        <v>11.042999999999999</v>
      </c>
      <c r="AE6243" s="54"/>
      <c r="AF6243" s="336"/>
      <c r="AG6243" s="336"/>
      <c r="AH6243" s="336"/>
      <c r="AI6243" s="54"/>
      <c r="AJ6243" s="54"/>
      <c r="AK6243" s="54"/>
      <c r="AL6243" s="54"/>
      <c r="AM6243" s="54"/>
      <c r="AN6243" s="54"/>
      <c r="AO6243" s="54"/>
      <c r="AP6243" s="54"/>
      <c r="AQ6243" s="54"/>
      <c r="AR6243" s="54"/>
      <c r="AS6243" s="54"/>
    </row>
    <row r="6244" spans="1:45" x14ac:dyDescent="0.3">
      <c r="D6244" s="56"/>
      <c r="X6244" s="336"/>
      <c r="Y6244" s="336">
        <f t="shared" ca="1" si="10700"/>
        <v>-7.9033130917541577E-2</v>
      </c>
      <c r="Z6244" s="336">
        <f t="shared" ca="1" si="10700"/>
        <v>0.90687566744759729</v>
      </c>
      <c r="AA6244" s="336">
        <f t="shared" ca="1" si="10700"/>
        <v>-0.12712240982090317</v>
      </c>
      <c r="AB6244" s="336">
        <f t="shared" ca="1" si="10700"/>
        <v>-7.9483358314915986E-2</v>
      </c>
      <c r="AC6244" s="336">
        <f t="shared" ca="1" si="10700"/>
        <v>-0.29754832395140374</v>
      </c>
      <c r="AD6244" s="336">
        <f t="shared" ca="1" si="10700"/>
        <v>1.0978516041687549</v>
      </c>
      <c r="AE6244" s="336"/>
      <c r="AF6244" s="336"/>
      <c r="AG6244" s="336"/>
      <c r="AH6244" s="336"/>
      <c r="AI6244" s="54"/>
      <c r="AJ6244" s="54"/>
      <c r="AK6244" s="54"/>
      <c r="AL6244" s="336"/>
      <c r="AM6244" s="336"/>
      <c r="AN6244" s="336"/>
      <c r="AO6244" s="336"/>
      <c r="AP6244" s="54"/>
      <c r="AQ6244" s="336"/>
      <c r="AR6244" s="336"/>
      <c r="AS6244" s="336"/>
    </row>
    <row r="6245" spans="1:45" x14ac:dyDescent="0.3">
      <c r="C6245" s="54"/>
      <c r="D6245" s="56"/>
      <c r="Y6245" s="336">
        <f t="shared" ca="1" si="10700"/>
        <v>-0.22567607940110362</v>
      </c>
      <c r="Z6245" s="336">
        <f t="shared" ca="1" si="10700"/>
        <v>1.2876282572159328</v>
      </c>
      <c r="AA6245" s="336">
        <f t="shared" ca="1" si="10700"/>
        <v>1.1000006653350036</v>
      </c>
      <c r="AB6245" s="336">
        <f t="shared" ca="1" si="10700"/>
        <v>-4.2634736779850059E-2</v>
      </c>
      <c r="AC6245" s="336">
        <f t="shared" ca="1" si="10700"/>
        <v>2.5081126837797257E-2</v>
      </c>
      <c r="AD6245" s="336">
        <f t="shared" ca="1" si="10700"/>
        <v>-5.4765363082099087E-4</v>
      </c>
      <c r="AE6245" s="55"/>
      <c r="AF6245" s="55"/>
      <c r="AG6245" s="55"/>
      <c r="AH6245" s="55"/>
      <c r="AI6245" s="55"/>
      <c r="AJ6245" s="55"/>
      <c r="AK6245" s="55"/>
      <c r="AL6245" s="55"/>
      <c r="AM6245" s="55"/>
      <c r="AN6245" s="55"/>
      <c r="AO6245" s="55"/>
      <c r="AP6245" s="55"/>
      <c r="AQ6245" s="55"/>
      <c r="AR6245" s="55"/>
      <c r="AS6245" s="55"/>
    </row>
    <row r="6246" spans="1:45" x14ac:dyDescent="0.3">
      <c r="B6246" s="54" t="s">
        <v>172</v>
      </c>
      <c r="C6246" s="53">
        <f>C6239</f>
        <v>0</v>
      </c>
      <c r="D6246" s="56" t="e">
        <f t="shared" ref="D6246:D6247" ca="1" si="10785">AJ6246</f>
        <v>#N/A</v>
      </c>
      <c r="E6246" s="52" t="e">
        <f t="shared" ref="E6246:W6246" si="10786">E6239</f>
        <v>#N/A</v>
      </c>
      <c r="F6246" s="52" t="e">
        <f t="shared" si="10786"/>
        <v>#N/A</v>
      </c>
      <c r="G6246" s="52" t="e">
        <f t="shared" si="10786"/>
        <v>#N/A</v>
      </c>
      <c r="H6246" s="52" t="e">
        <f t="shared" si="10786"/>
        <v>#N/A</v>
      </c>
      <c r="I6246" s="52" t="e">
        <f t="shared" si="10786"/>
        <v>#N/A</v>
      </c>
      <c r="J6246" s="52" t="e">
        <f t="shared" si="10786"/>
        <v>#N/A</v>
      </c>
      <c r="K6246" s="52" t="e">
        <f t="shared" si="10786"/>
        <v>#N/A</v>
      </c>
      <c r="L6246" s="52" t="e">
        <f t="shared" si="10786"/>
        <v>#N/A</v>
      </c>
      <c r="M6246" s="52" t="e">
        <f t="shared" si="10786"/>
        <v>#N/A</v>
      </c>
      <c r="N6246" s="52" t="e">
        <f t="shared" si="10786"/>
        <v>#N/A</v>
      </c>
      <c r="O6246" s="52" t="e">
        <f t="shared" si="10786"/>
        <v>#N/A</v>
      </c>
      <c r="P6246" s="52" t="e">
        <f t="shared" si="10786"/>
        <v>#N/A</v>
      </c>
      <c r="Q6246" s="52" t="e">
        <f t="shared" si="10786"/>
        <v>#N/A</v>
      </c>
      <c r="R6246" s="52" t="e">
        <f t="shared" si="10786"/>
        <v>#N/A</v>
      </c>
      <c r="S6246" s="52" t="e">
        <f t="shared" si="10786"/>
        <v>#N/A</v>
      </c>
      <c r="T6246" s="52" t="e">
        <f t="shared" si="10786"/>
        <v>#N/A</v>
      </c>
      <c r="U6246" s="52" t="e">
        <f t="shared" si="10786"/>
        <v>#N/A</v>
      </c>
      <c r="V6246" s="52" t="e">
        <f t="shared" si="10786"/>
        <v>#N/A</v>
      </c>
      <c r="W6246" s="52" t="e">
        <f t="shared" si="10786"/>
        <v>#N/A</v>
      </c>
      <c r="X6246" s="55" t="e">
        <f t="shared" ref="X6246:X6247" si="10787">(H6246-(O6246*P6246)/100-3*(J6246*K6246)/100)/2</f>
        <v>#N/A</v>
      </c>
      <c r="Y6246" s="55" t="e">
        <f t="shared" ref="Y6246:Y6247" si="10788">SUM(X6246,(J6246*K6246/100))/(F6246/100)</f>
        <v>#N/A</v>
      </c>
      <c r="Z6246" s="55" t="e">
        <f t="shared" ref="Z6246" si="10789">U6246*0.5+U6247*0.5</f>
        <v>#N/A</v>
      </c>
      <c r="AA6246" s="55" t="e">
        <f t="shared" ref="AA6246:AA6247" si="10790">J6246/Y6246</f>
        <v>#N/A</v>
      </c>
      <c r="AB6246" s="336" t="e">
        <f t="shared" ref="AB6246:AB6247" si="10791">X6246/(Y6246-J6246)</f>
        <v>#N/A</v>
      </c>
      <c r="AC6246" s="223" t="e">
        <f ca="1">INDEX(FGA_COEFFS,1,1)+Z6246*INDEX(FGA_COEFFS,1,2)+Y6246*INDEX(FGA_COEFFS,1,3)+R6246*INDEX(FGA_COEFFS,1,4)+Q6247*INDEX(FGA_COEFFS,1,5)+S6246*INDEX(FGA_COEFFS,1,6)+T6247*INDEX(FGA_COEFFS,1,7)+M6247*INDEX(FGA_COEFFS,1,8)+Y6250*Y6251</f>
        <v>#N/A</v>
      </c>
      <c r="AD6246" s="223" t="e">
        <f ca="1">INDEX(THREEPTA_COEFFS,1,1)+AC6246*INDEX(THREEPTA_COEFFS,1,2)+J6246*INDEX(THREEPTA_COEFFS,1,3)+AA6246*INDEX(THREEPTA_COEFFS,1,4)+K6246*INDEX(THREEPTA_COEFFS,1,5)+L6247*INDEX(THREEPTA_COEFFS,1,6)+Z6250*Z6251</f>
        <v>#N/A</v>
      </c>
      <c r="AE6246" s="223" t="e">
        <f ca="1">INDEX(THREEPTPCT_COEFFS,1,1)+K6246*INDEX(THREEPTPCT_COEFFS,1,2)+L6247*INDEX(THREEPTPCT_COEFFS,1,3)+AA6250*AA6251</f>
        <v>#N/A</v>
      </c>
      <c r="AF6246" s="55" t="e">
        <f t="shared" ref="AF6246:AF6247" ca="1" si="10792">AC6246-AD6246</f>
        <v>#N/A</v>
      </c>
      <c r="AG6246" s="223" t="e">
        <f ca="1">INDEX(TWOPTPCT_COEFFS,1,1)+AB6246*INDEX(TWOPTPCT_COEFFS,1,2)+I6247*INDEX(TWOPTPCT_COEFFS,1,3)+G6247*INDEX(TWOPTPCT_COEFFS,1,4)+L6247*INDEX(TWOPTPCT_COEFFS,1,5)+AB6250*AB6251</f>
        <v>#N/A</v>
      </c>
      <c r="AH6246" s="223" t="e">
        <f ca="1">INDEX(FTA_COEFFS,1,1)+O6246*INDEX(FTA_COEFFS,1,2)+N6247*INDEX(FTA_COEFFS,1,3)+(Q6246+R6246)*INDEX(FTA_COEFFS,1,4)+(Q6247+R6247)*INDEX(FTA_COEFFS,1,5)+M6247*INDEX(FTA_COEFFS,1,6)+AC6250*AC6251</f>
        <v>#N/A</v>
      </c>
      <c r="AI6246" s="223" t="e">
        <f ca="1">INDEX(FTPCT_COEFFS,1,1)+P6246*INDEX(FTPCT_COEFFS,1,2)+F6246*INDEX(FTPCT_COEFFS,1,3)+G6247*INDEX(FTPCT_COEFFS,1,4)+AD6250*AD6251</f>
        <v>#N/A</v>
      </c>
      <c r="AJ6246" s="338" t="e">
        <f t="shared" ref="AJ6246:AJ6247" ca="1" si="10793">AD6246*AE6246/100+AF6246*AG6246+AH6246*AI6246/100</f>
        <v>#N/A</v>
      </c>
      <c r="AK6246" s="55"/>
      <c r="AL6246" s="55"/>
      <c r="AM6246" s="55"/>
      <c r="AN6246" s="55"/>
      <c r="AO6246" s="55"/>
      <c r="AP6246" s="55"/>
      <c r="AQ6246" s="55"/>
      <c r="AR6246" s="55"/>
    </row>
    <row r="6247" spans="1:45" x14ac:dyDescent="0.3">
      <c r="B6247" s="54" t="s">
        <v>175</v>
      </c>
      <c r="C6247" s="54">
        <f>C6240</f>
        <v>0</v>
      </c>
      <c r="D6247" s="56" t="e">
        <f t="shared" ca="1" si="10785"/>
        <v>#N/A</v>
      </c>
      <c r="E6247" s="52" t="e">
        <f t="shared" ref="E6247:W6247" si="10794">E6240</f>
        <v>#N/A</v>
      </c>
      <c r="F6247" s="52" t="e">
        <f t="shared" si="10794"/>
        <v>#N/A</v>
      </c>
      <c r="G6247" s="52" t="e">
        <f t="shared" si="10794"/>
        <v>#N/A</v>
      </c>
      <c r="H6247" s="52" t="e">
        <f t="shared" si="10794"/>
        <v>#N/A</v>
      </c>
      <c r="I6247" s="52" t="e">
        <f t="shared" si="10794"/>
        <v>#N/A</v>
      </c>
      <c r="J6247" s="52" t="e">
        <f t="shared" si="10794"/>
        <v>#N/A</v>
      </c>
      <c r="K6247" s="52" t="e">
        <f t="shared" si="10794"/>
        <v>#N/A</v>
      </c>
      <c r="L6247" s="52" t="e">
        <f t="shared" si="10794"/>
        <v>#N/A</v>
      </c>
      <c r="M6247" s="52" t="e">
        <f t="shared" si="10794"/>
        <v>#N/A</v>
      </c>
      <c r="N6247" s="52" t="e">
        <f t="shared" si="10794"/>
        <v>#N/A</v>
      </c>
      <c r="O6247" s="52" t="e">
        <f t="shared" si="10794"/>
        <v>#N/A</v>
      </c>
      <c r="P6247" s="52" t="e">
        <f t="shared" si="10794"/>
        <v>#N/A</v>
      </c>
      <c r="Q6247" s="52" t="e">
        <f t="shared" si="10794"/>
        <v>#N/A</v>
      </c>
      <c r="R6247" s="52" t="e">
        <f t="shared" si="10794"/>
        <v>#N/A</v>
      </c>
      <c r="S6247" s="52" t="e">
        <f t="shared" si="10794"/>
        <v>#N/A</v>
      </c>
      <c r="T6247" s="52" t="e">
        <f t="shared" si="10794"/>
        <v>#N/A</v>
      </c>
      <c r="U6247" s="52" t="e">
        <f t="shared" si="10794"/>
        <v>#N/A</v>
      </c>
      <c r="V6247" s="52" t="e">
        <f t="shared" si="10794"/>
        <v>#N/A</v>
      </c>
      <c r="W6247" s="52" t="e">
        <f t="shared" si="10794"/>
        <v>#N/A</v>
      </c>
      <c r="X6247" s="55" t="e">
        <f t="shared" si="10787"/>
        <v>#N/A</v>
      </c>
      <c r="Y6247" s="55" t="e">
        <f t="shared" si="10788"/>
        <v>#N/A</v>
      </c>
      <c r="Z6247" s="55" t="e">
        <f t="shared" ref="Z6247" si="10795">Z6246</f>
        <v>#N/A</v>
      </c>
      <c r="AA6247" s="55" t="e">
        <f t="shared" si="10790"/>
        <v>#N/A</v>
      </c>
      <c r="AB6247" s="336" t="e">
        <f t="shared" si="10791"/>
        <v>#N/A</v>
      </c>
      <c r="AC6247" s="223" t="e">
        <f ca="1">INDEX(FGA_COEFFS,1,1)+Z6247*INDEX(FGA_COEFFS,1,2)+Y6247*INDEX(FGA_COEFFS,1,3)+R6247*INDEX(FGA_COEFFS,1,4)+Q6246*INDEX(FGA_COEFFS,1,5)+S6247*INDEX(FGA_COEFFS,1,6)+T6246*INDEX(FGA_COEFFS,1,7)+M6246*INDEX(FGA_COEFFS,1,8)+Y6250*Y6252</f>
        <v>#N/A</v>
      </c>
      <c r="AD6247" s="223" t="e">
        <f ca="1">INDEX(THREEPTA_COEFFS,1,1)+AC6247*INDEX(THREEPTA_COEFFS,1,2)+J6247*INDEX(THREEPTA_COEFFS,1,3)+AA6247*INDEX(THREEPTA_COEFFS,1,4)+K6247*INDEX(THREEPTA_COEFFS,1,5)+L6246*INDEX(THREEPTA_COEFFS,1,6)+Z6250*Z6252</f>
        <v>#N/A</v>
      </c>
      <c r="AE6247" s="223" t="e">
        <f ca="1">INDEX(THREEPTPCT_COEFFS,1,1)+K6247*INDEX(THREEPTPCT_COEFFS,1,2)+L6246*INDEX(THREEPTPCT_COEFFS,1,3)+AA6250*AA6252</f>
        <v>#N/A</v>
      </c>
      <c r="AF6247" s="55" t="e">
        <f t="shared" ca="1" si="10792"/>
        <v>#N/A</v>
      </c>
      <c r="AG6247" s="223" t="e">
        <f ca="1">INDEX(TWOPTPCT_COEFFS,1,1)+AB6247*INDEX(TWOPTPCT_COEFFS,1,2)+I6246*INDEX(TWOPTPCT_COEFFS,1,3)+G6246*INDEX(TWOPTPCT_COEFFS,1,4)+L6246*INDEX(TWOPTPCT_COEFFS,1,5)+AB6250*AB6252</f>
        <v>#N/A</v>
      </c>
      <c r="AH6247" s="223" t="e">
        <f ca="1">INDEX(FTA_COEFFS,1,1)+O6247*INDEX(FTA_COEFFS,1,2)+N6246*INDEX(FTA_COEFFS,1,3)+(Q6247+R6247)*INDEX(FTA_COEFFS,1,4)+(Q6246+R6246)*INDEX(FTA_COEFFS,1,5)+M6246*INDEX(FTA_COEFFS,1,6)+AC6250*AC6252</f>
        <v>#N/A</v>
      </c>
      <c r="AI6247" s="223" t="e">
        <f ca="1">INDEX(FTPCT_COEFFS,1,1)+P6247*INDEX(FTPCT_COEFFS,1,2)+F6247*INDEX(FTPCT_COEFFS,1,3)+G6246*INDEX(FTPCT_COEFFS,1,4)+AD6250*AD6252</f>
        <v>#N/A</v>
      </c>
      <c r="AJ6247" s="338" t="e">
        <f t="shared" ca="1" si="10793"/>
        <v>#N/A</v>
      </c>
      <c r="AK6247" s="55"/>
      <c r="AL6247" s="55"/>
      <c r="AM6247" s="55"/>
      <c r="AN6247" s="55"/>
      <c r="AO6247" s="55"/>
      <c r="AP6247" s="55"/>
      <c r="AQ6247" s="55"/>
      <c r="AR6247" s="55"/>
    </row>
    <row r="6248" spans="1:45" x14ac:dyDescent="0.3">
      <c r="A6248" s="54" t="e">
        <f ca="1">IF(D6246&gt;(D6247+(AVERAGE(V6246,W6246)-AVERAGE(V6247,W6247))/2)+2.5,C6246,IF(D6247&gt;(D6246+(AVERAGE(V6247,W6247)-AVERAGE(V6246,W6246))/2)+2.5,C6247,"Close"))</f>
        <v>#N/A</v>
      </c>
      <c r="B6248" s="64" t="e">
        <f ca="1">IF(D6247&gt;D6246,C6247,C6246)</f>
        <v>#N/A</v>
      </c>
      <c r="D6248" s="56"/>
      <c r="X6248" s="55"/>
      <c r="Y6248" s="55"/>
      <c r="Z6248" s="55"/>
      <c r="AA6248" s="55"/>
      <c r="AB6248" s="55"/>
      <c r="AC6248" s="337"/>
      <c r="AD6248" s="337"/>
      <c r="AE6248" s="337"/>
      <c r="AF6248" s="337"/>
      <c r="AG6248" s="337"/>
      <c r="AH6248" s="337"/>
      <c r="AI6248" s="337"/>
      <c r="AJ6248" s="337"/>
      <c r="AK6248" s="337"/>
      <c r="AL6248" s="337"/>
      <c r="AM6248" s="55"/>
      <c r="AN6248" s="55"/>
      <c r="AO6248" s="55"/>
      <c r="AP6248" s="55"/>
      <c r="AQ6248" s="55"/>
      <c r="AR6248" s="55"/>
      <c r="AS6248" s="55"/>
    </row>
    <row r="6249" spans="1:45" x14ac:dyDescent="0.3">
      <c r="X6249" s="54" t="s">
        <v>1305</v>
      </c>
      <c r="Y6249" s="54" t="s">
        <v>128</v>
      </c>
      <c r="Z6249" s="54" t="s">
        <v>157</v>
      </c>
      <c r="AA6249" s="54" t="s">
        <v>151</v>
      </c>
      <c r="AB6249" s="54" t="s">
        <v>1327</v>
      </c>
      <c r="AC6249" s="54" t="s">
        <v>129</v>
      </c>
      <c r="AD6249" s="54" t="s">
        <v>116</v>
      </c>
      <c r="AE6249" s="54"/>
      <c r="AF6249" s="54"/>
      <c r="AG6249" s="54"/>
      <c r="AH6249" s="54"/>
      <c r="AI6249" s="54"/>
      <c r="AJ6249" s="54"/>
      <c r="AK6249" s="54"/>
      <c r="AL6249" s="54"/>
      <c r="AM6249" s="54"/>
      <c r="AN6249" s="54"/>
      <c r="AO6249" s="54"/>
      <c r="AP6249" s="54"/>
      <c r="AQ6249" s="54"/>
      <c r="AR6249" s="54"/>
      <c r="AS6249" s="54"/>
    </row>
    <row r="6250" spans="1:45" x14ac:dyDescent="0.3">
      <c r="X6250" s="54"/>
      <c r="Y6250" s="54">
        <f t="shared" ref="Y6250:AD6250" si="10796">Y6243</f>
        <v>6.4436999999999998</v>
      </c>
      <c r="Z6250" s="54">
        <f t="shared" si="10796"/>
        <v>4.9371</v>
      </c>
      <c r="AA6250" s="54">
        <f t="shared" si="10796"/>
        <v>11.350300000000001</v>
      </c>
      <c r="AB6250" s="54">
        <f t="shared" si="10796"/>
        <v>7.1900000000000006E-2</v>
      </c>
      <c r="AC6250" s="54">
        <f t="shared" si="10796"/>
        <v>6.2766000000000002</v>
      </c>
      <c r="AD6250" s="54">
        <f t="shared" si="10796"/>
        <v>11.042999999999999</v>
      </c>
      <c r="AE6250" s="54"/>
      <c r="AF6250" s="336"/>
      <c r="AG6250" s="336"/>
      <c r="AH6250" s="336"/>
      <c r="AI6250" s="54"/>
      <c r="AJ6250" s="54"/>
      <c r="AK6250" s="54"/>
      <c r="AL6250" s="54"/>
      <c r="AM6250" s="54"/>
      <c r="AN6250" s="54"/>
      <c r="AO6250" s="54"/>
      <c r="AP6250" s="54"/>
      <c r="AQ6250" s="54"/>
      <c r="AR6250" s="54"/>
      <c r="AS6250" s="54"/>
    </row>
    <row r="6251" spans="1:45" x14ac:dyDescent="0.3">
      <c r="D6251" s="56"/>
      <c r="X6251" s="336"/>
      <c r="Y6251" s="336">
        <f t="shared" ca="1" si="10700"/>
        <v>-0.60987809101294843</v>
      </c>
      <c r="Z6251" s="336">
        <f t="shared" ca="1" si="10700"/>
        <v>-4.4512566259829823E-3</v>
      </c>
      <c r="AA6251" s="336">
        <f t="shared" ca="1" si="10700"/>
        <v>-1.0915373802351476</v>
      </c>
      <c r="AB6251" s="336">
        <f t="shared" ca="1" si="10700"/>
        <v>0.75740636050162946</v>
      </c>
      <c r="AC6251" s="336">
        <f t="shared" ca="1" si="10700"/>
        <v>4.6848907632308652E-4</v>
      </c>
      <c r="AD6251" s="336">
        <f t="shared" ca="1" si="10700"/>
        <v>-4.5217654875935112E-2</v>
      </c>
      <c r="AE6251" s="336"/>
      <c r="AF6251" s="336"/>
      <c r="AG6251" s="336"/>
      <c r="AH6251" s="336"/>
      <c r="AI6251" s="54"/>
      <c r="AJ6251" s="54"/>
      <c r="AK6251" s="54"/>
      <c r="AL6251" s="336"/>
      <c r="AM6251" s="336"/>
      <c r="AN6251" s="336"/>
      <c r="AO6251" s="336"/>
      <c r="AP6251" s="54"/>
      <c r="AQ6251" s="336"/>
      <c r="AR6251" s="336"/>
      <c r="AS6251" s="336"/>
    </row>
    <row r="6252" spans="1:45" x14ac:dyDescent="0.3">
      <c r="C6252" s="54"/>
      <c r="D6252" s="56"/>
      <c r="Y6252" s="336">
        <f t="shared" ca="1" si="10700"/>
        <v>-0.6332421702472002</v>
      </c>
      <c r="Z6252" s="336">
        <f t="shared" ca="1" si="10700"/>
        <v>-0.8437237582354209</v>
      </c>
      <c r="AA6252" s="336">
        <f t="shared" ca="1" si="10700"/>
        <v>-0.4782030244254607</v>
      </c>
      <c r="AB6252" s="336">
        <f t="shared" ca="1" si="10700"/>
        <v>1.3733212302647431</v>
      </c>
      <c r="AC6252" s="336">
        <f t="shared" ca="1" si="10700"/>
        <v>1.4188588680021457</v>
      </c>
      <c r="AD6252" s="336">
        <f t="shared" ca="1" si="10700"/>
        <v>0.41134587358025776</v>
      </c>
      <c r="AE6252" s="55"/>
      <c r="AF6252" s="55"/>
      <c r="AG6252" s="55"/>
      <c r="AH6252" s="55"/>
      <c r="AI6252" s="55"/>
      <c r="AJ6252" s="55"/>
      <c r="AK6252" s="55"/>
      <c r="AL6252" s="55"/>
      <c r="AM6252" s="55"/>
      <c r="AN6252" s="55"/>
      <c r="AO6252" s="55"/>
      <c r="AP6252" s="55"/>
      <c r="AQ6252" s="55"/>
      <c r="AR6252" s="55"/>
      <c r="AS6252" s="55"/>
    </row>
    <row r="6253" spans="1:45" x14ac:dyDescent="0.3">
      <c r="B6253" s="54" t="s">
        <v>172</v>
      </c>
      <c r="C6253" s="53">
        <f>C6246</f>
        <v>0</v>
      </c>
      <c r="D6253" s="56" t="e">
        <f t="shared" ref="D6253:D6254" ca="1" si="10797">AJ6253</f>
        <v>#N/A</v>
      </c>
      <c r="E6253" s="52" t="e">
        <f t="shared" ref="E6253:W6253" si="10798">E6246</f>
        <v>#N/A</v>
      </c>
      <c r="F6253" s="52" t="e">
        <f t="shared" si="10798"/>
        <v>#N/A</v>
      </c>
      <c r="G6253" s="52" t="e">
        <f t="shared" si="10798"/>
        <v>#N/A</v>
      </c>
      <c r="H6253" s="52" t="e">
        <f t="shared" si="10798"/>
        <v>#N/A</v>
      </c>
      <c r="I6253" s="52" t="e">
        <f t="shared" si="10798"/>
        <v>#N/A</v>
      </c>
      <c r="J6253" s="52" t="e">
        <f t="shared" si="10798"/>
        <v>#N/A</v>
      </c>
      <c r="K6253" s="52" t="e">
        <f t="shared" si="10798"/>
        <v>#N/A</v>
      </c>
      <c r="L6253" s="52" t="e">
        <f t="shared" si="10798"/>
        <v>#N/A</v>
      </c>
      <c r="M6253" s="52" t="e">
        <f t="shared" si="10798"/>
        <v>#N/A</v>
      </c>
      <c r="N6253" s="52" t="e">
        <f t="shared" si="10798"/>
        <v>#N/A</v>
      </c>
      <c r="O6253" s="52" t="e">
        <f t="shared" si="10798"/>
        <v>#N/A</v>
      </c>
      <c r="P6253" s="52" t="e">
        <f t="shared" si="10798"/>
        <v>#N/A</v>
      </c>
      <c r="Q6253" s="52" t="e">
        <f t="shared" si="10798"/>
        <v>#N/A</v>
      </c>
      <c r="R6253" s="52" t="e">
        <f t="shared" si="10798"/>
        <v>#N/A</v>
      </c>
      <c r="S6253" s="52" t="e">
        <f t="shared" si="10798"/>
        <v>#N/A</v>
      </c>
      <c r="T6253" s="52" t="e">
        <f t="shared" si="10798"/>
        <v>#N/A</v>
      </c>
      <c r="U6253" s="52" t="e">
        <f t="shared" si="10798"/>
        <v>#N/A</v>
      </c>
      <c r="V6253" s="52" t="e">
        <f t="shared" si="10798"/>
        <v>#N/A</v>
      </c>
      <c r="W6253" s="52" t="e">
        <f t="shared" si="10798"/>
        <v>#N/A</v>
      </c>
      <c r="X6253" s="55" t="e">
        <f t="shared" ref="X6253:X6254" si="10799">(H6253-(O6253*P6253)/100-3*(J6253*K6253)/100)/2</f>
        <v>#N/A</v>
      </c>
      <c r="Y6253" s="55" t="e">
        <f t="shared" ref="Y6253:Y6254" si="10800">SUM(X6253,(J6253*K6253/100))/(F6253/100)</f>
        <v>#N/A</v>
      </c>
      <c r="Z6253" s="55" t="e">
        <f t="shared" ref="Z6253" si="10801">U6253*0.5+U6254*0.5</f>
        <v>#N/A</v>
      </c>
      <c r="AA6253" s="55" t="e">
        <f t="shared" ref="AA6253:AA6254" si="10802">J6253/Y6253</f>
        <v>#N/A</v>
      </c>
      <c r="AB6253" s="336" t="e">
        <f t="shared" ref="AB6253:AB6254" si="10803">X6253/(Y6253-J6253)</f>
        <v>#N/A</v>
      </c>
      <c r="AC6253" s="223" t="e">
        <f ca="1">INDEX(FGA_COEFFS,1,1)+Z6253*INDEX(FGA_COEFFS,1,2)+Y6253*INDEX(FGA_COEFFS,1,3)+R6253*INDEX(FGA_COEFFS,1,4)+Q6254*INDEX(FGA_COEFFS,1,5)+S6253*INDEX(FGA_COEFFS,1,6)+T6254*INDEX(FGA_COEFFS,1,7)+M6254*INDEX(FGA_COEFFS,1,8)+Y6257*Y6258</f>
        <v>#N/A</v>
      </c>
      <c r="AD6253" s="223" t="e">
        <f ca="1">INDEX(THREEPTA_COEFFS,1,1)+AC6253*INDEX(THREEPTA_COEFFS,1,2)+J6253*INDEX(THREEPTA_COEFFS,1,3)+AA6253*INDEX(THREEPTA_COEFFS,1,4)+K6253*INDEX(THREEPTA_COEFFS,1,5)+L6254*INDEX(THREEPTA_COEFFS,1,6)+Z6257*Z6258</f>
        <v>#N/A</v>
      </c>
      <c r="AE6253" s="223" t="e">
        <f ca="1">INDEX(THREEPTPCT_COEFFS,1,1)+K6253*INDEX(THREEPTPCT_COEFFS,1,2)+L6254*INDEX(THREEPTPCT_COEFFS,1,3)+AA6257*AA6258</f>
        <v>#N/A</v>
      </c>
      <c r="AF6253" s="55" t="e">
        <f t="shared" ref="AF6253:AF6254" ca="1" si="10804">AC6253-AD6253</f>
        <v>#N/A</v>
      </c>
      <c r="AG6253" s="223" t="e">
        <f ca="1">INDEX(TWOPTPCT_COEFFS,1,1)+AB6253*INDEX(TWOPTPCT_COEFFS,1,2)+I6254*INDEX(TWOPTPCT_COEFFS,1,3)+G6254*INDEX(TWOPTPCT_COEFFS,1,4)+L6254*INDEX(TWOPTPCT_COEFFS,1,5)+AB6257*AB6258</f>
        <v>#N/A</v>
      </c>
      <c r="AH6253" s="223" t="e">
        <f ca="1">INDEX(FTA_COEFFS,1,1)+O6253*INDEX(FTA_COEFFS,1,2)+N6254*INDEX(FTA_COEFFS,1,3)+(Q6253+R6253)*INDEX(FTA_COEFFS,1,4)+(Q6254+R6254)*INDEX(FTA_COEFFS,1,5)+M6254*INDEX(FTA_COEFFS,1,6)+AC6257*AC6258</f>
        <v>#N/A</v>
      </c>
      <c r="AI6253" s="223" t="e">
        <f ca="1">INDEX(FTPCT_COEFFS,1,1)+P6253*INDEX(FTPCT_COEFFS,1,2)+F6253*INDEX(FTPCT_COEFFS,1,3)+G6254*INDEX(FTPCT_COEFFS,1,4)+AD6257*AD6258</f>
        <v>#N/A</v>
      </c>
      <c r="AJ6253" s="338" t="e">
        <f t="shared" ref="AJ6253:AJ6254" ca="1" si="10805">AD6253*AE6253/100+AF6253*AG6253+AH6253*AI6253/100</f>
        <v>#N/A</v>
      </c>
      <c r="AK6253" s="55"/>
      <c r="AL6253" s="55"/>
      <c r="AM6253" s="55"/>
      <c r="AN6253" s="55"/>
      <c r="AO6253" s="55"/>
      <c r="AP6253" s="55"/>
      <c r="AQ6253" s="55"/>
      <c r="AR6253" s="55"/>
    </row>
    <row r="6254" spans="1:45" x14ac:dyDescent="0.3">
      <c r="B6254" s="54" t="s">
        <v>175</v>
      </c>
      <c r="C6254" s="54">
        <f>C6247</f>
        <v>0</v>
      </c>
      <c r="D6254" s="56" t="e">
        <f t="shared" ca="1" si="10797"/>
        <v>#N/A</v>
      </c>
      <c r="E6254" s="52" t="e">
        <f t="shared" ref="E6254:W6254" si="10806">E6247</f>
        <v>#N/A</v>
      </c>
      <c r="F6254" s="52" t="e">
        <f t="shared" si="10806"/>
        <v>#N/A</v>
      </c>
      <c r="G6254" s="52" t="e">
        <f t="shared" si="10806"/>
        <v>#N/A</v>
      </c>
      <c r="H6254" s="52" t="e">
        <f t="shared" si="10806"/>
        <v>#N/A</v>
      </c>
      <c r="I6254" s="52" t="e">
        <f t="shared" si="10806"/>
        <v>#N/A</v>
      </c>
      <c r="J6254" s="52" t="e">
        <f t="shared" si="10806"/>
        <v>#N/A</v>
      </c>
      <c r="K6254" s="52" t="e">
        <f t="shared" si="10806"/>
        <v>#N/A</v>
      </c>
      <c r="L6254" s="52" t="e">
        <f t="shared" si="10806"/>
        <v>#N/A</v>
      </c>
      <c r="M6254" s="52" t="e">
        <f t="shared" si="10806"/>
        <v>#N/A</v>
      </c>
      <c r="N6254" s="52" t="e">
        <f t="shared" si="10806"/>
        <v>#N/A</v>
      </c>
      <c r="O6254" s="52" t="e">
        <f t="shared" si="10806"/>
        <v>#N/A</v>
      </c>
      <c r="P6254" s="52" t="e">
        <f t="shared" si="10806"/>
        <v>#N/A</v>
      </c>
      <c r="Q6254" s="52" t="e">
        <f t="shared" si="10806"/>
        <v>#N/A</v>
      </c>
      <c r="R6254" s="52" t="e">
        <f t="shared" si="10806"/>
        <v>#N/A</v>
      </c>
      <c r="S6254" s="52" t="e">
        <f t="shared" si="10806"/>
        <v>#N/A</v>
      </c>
      <c r="T6254" s="52" t="e">
        <f t="shared" si="10806"/>
        <v>#N/A</v>
      </c>
      <c r="U6254" s="52" t="e">
        <f t="shared" si="10806"/>
        <v>#N/A</v>
      </c>
      <c r="V6254" s="52" t="e">
        <f t="shared" si="10806"/>
        <v>#N/A</v>
      </c>
      <c r="W6254" s="52" t="e">
        <f t="shared" si="10806"/>
        <v>#N/A</v>
      </c>
      <c r="X6254" s="55" t="e">
        <f t="shared" si="10799"/>
        <v>#N/A</v>
      </c>
      <c r="Y6254" s="55" t="e">
        <f t="shared" si="10800"/>
        <v>#N/A</v>
      </c>
      <c r="Z6254" s="55" t="e">
        <f t="shared" ref="Z6254" si="10807">Z6253</f>
        <v>#N/A</v>
      </c>
      <c r="AA6254" s="55" t="e">
        <f t="shared" si="10802"/>
        <v>#N/A</v>
      </c>
      <c r="AB6254" s="336" t="e">
        <f t="shared" si="10803"/>
        <v>#N/A</v>
      </c>
      <c r="AC6254" s="223" t="e">
        <f ca="1">INDEX(FGA_COEFFS,1,1)+Z6254*INDEX(FGA_COEFFS,1,2)+Y6254*INDEX(FGA_COEFFS,1,3)+R6254*INDEX(FGA_COEFFS,1,4)+Q6253*INDEX(FGA_COEFFS,1,5)+S6254*INDEX(FGA_COEFFS,1,6)+T6253*INDEX(FGA_COEFFS,1,7)+M6253*INDEX(FGA_COEFFS,1,8)+Y6257*Y6259</f>
        <v>#N/A</v>
      </c>
      <c r="AD6254" s="223" t="e">
        <f ca="1">INDEX(THREEPTA_COEFFS,1,1)+AC6254*INDEX(THREEPTA_COEFFS,1,2)+J6254*INDEX(THREEPTA_COEFFS,1,3)+AA6254*INDEX(THREEPTA_COEFFS,1,4)+K6254*INDEX(THREEPTA_COEFFS,1,5)+L6253*INDEX(THREEPTA_COEFFS,1,6)+Z6257*Z6259</f>
        <v>#N/A</v>
      </c>
      <c r="AE6254" s="223" t="e">
        <f ca="1">INDEX(THREEPTPCT_COEFFS,1,1)+K6254*INDEX(THREEPTPCT_COEFFS,1,2)+L6253*INDEX(THREEPTPCT_COEFFS,1,3)+AA6257*AA6259</f>
        <v>#N/A</v>
      </c>
      <c r="AF6254" s="55" t="e">
        <f t="shared" ca="1" si="10804"/>
        <v>#N/A</v>
      </c>
      <c r="AG6254" s="223" t="e">
        <f ca="1">INDEX(TWOPTPCT_COEFFS,1,1)+AB6254*INDEX(TWOPTPCT_COEFFS,1,2)+I6253*INDEX(TWOPTPCT_COEFFS,1,3)+G6253*INDEX(TWOPTPCT_COEFFS,1,4)+L6253*INDEX(TWOPTPCT_COEFFS,1,5)+AB6257*AB6259</f>
        <v>#N/A</v>
      </c>
      <c r="AH6254" s="223" t="e">
        <f ca="1">INDEX(FTA_COEFFS,1,1)+O6254*INDEX(FTA_COEFFS,1,2)+N6253*INDEX(FTA_COEFFS,1,3)+(Q6254+R6254)*INDEX(FTA_COEFFS,1,4)+(Q6253+R6253)*INDEX(FTA_COEFFS,1,5)+M6253*INDEX(FTA_COEFFS,1,6)+AC6257*AC6259</f>
        <v>#N/A</v>
      </c>
      <c r="AI6254" s="223" t="e">
        <f ca="1">INDEX(FTPCT_COEFFS,1,1)+P6254*INDEX(FTPCT_COEFFS,1,2)+F6254*INDEX(FTPCT_COEFFS,1,3)+G6253*INDEX(FTPCT_COEFFS,1,4)+AD6257*AD6259</f>
        <v>#N/A</v>
      </c>
      <c r="AJ6254" s="338" t="e">
        <f t="shared" ca="1" si="10805"/>
        <v>#N/A</v>
      </c>
      <c r="AK6254" s="55"/>
      <c r="AL6254" s="55"/>
      <c r="AM6254" s="55"/>
      <c r="AN6254" s="55"/>
      <c r="AO6254" s="55"/>
      <c r="AP6254" s="55"/>
      <c r="AQ6254" s="55"/>
      <c r="AR6254" s="55"/>
    </row>
    <row r="6255" spans="1:45" x14ac:dyDescent="0.3">
      <c r="A6255" s="54" t="e">
        <f ca="1">IF(D6253&gt;(D6254+(AVERAGE(V6253,W6253)-AVERAGE(V6254,W6254))/2)+2.5,C6253,IF(D6254&gt;(D6253+(AVERAGE(V6254,W6254)-AVERAGE(V6253,W6253))/2)+2.5,C6254,"Close"))</f>
        <v>#N/A</v>
      </c>
      <c r="B6255" s="64" t="e">
        <f ca="1">IF(D6254&gt;D6253,C6254,C6253)</f>
        <v>#N/A</v>
      </c>
      <c r="D6255" s="56"/>
      <c r="X6255" s="55"/>
      <c r="Y6255" s="55"/>
      <c r="Z6255" s="55"/>
      <c r="AA6255" s="55"/>
      <c r="AB6255" s="55"/>
      <c r="AC6255" s="337"/>
      <c r="AD6255" s="337"/>
      <c r="AE6255" s="337"/>
      <c r="AF6255" s="337"/>
      <c r="AG6255" s="337"/>
      <c r="AH6255" s="337"/>
      <c r="AI6255" s="337"/>
      <c r="AJ6255" s="337"/>
      <c r="AK6255" s="337"/>
      <c r="AL6255" s="337"/>
      <c r="AM6255" s="55"/>
      <c r="AN6255" s="55"/>
      <c r="AO6255" s="55"/>
      <c r="AP6255" s="55"/>
      <c r="AQ6255" s="55"/>
      <c r="AR6255" s="55"/>
      <c r="AS6255" s="55"/>
    </row>
    <row r="6256" spans="1:45" x14ac:dyDescent="0.3">
      <c r="X6256" s="54" t="s">
        <v>1305</v>
      </c>
      <c r="Y6256" s="54" t="s">
        <v>128</v>
      </c>
      <c r="Z6256" s="54" t="s">
        <v>157</v>
      </c>
      <c r="AA6256" s="54" t="s">
        <v>151</v>
      </c>
      <c r="AB6256" s="54" t="s">
        <v>1327</v>
      </c>
      <c r="AC6256" s="54" t="s">
        <v>129</v>
      </c>
      <c r="AD6256" s="54" t="s">
        <v>116</v>
      </c>
      <c r="AE6256" s="54"/>
      <c r="AF6256" s="54"/>
      <c r="AG6256" s="54"/>
      <c r="AH6256" s="54"/>
      <c r="AI6256" s="54"/>
      <c r="AJ6256" s="54"/>
      <c r="AK6256" s="54"/>
      <c r="AL6256" s="54"/>
      <c r="AM6256" s="54"/>
      <c r="AN6256" s="54"/>
      <c r="AO6256" s="54"/>
      <c r="AP6256" s="54"/>
      <c r="AQ6256" s="54"/>
      <c r="AR6256" s="54"/>
      <c r="AS6256" s="54"/>
    </row>
    <row r="6257" spans="1:45" x14ac:dyDescent="0.3">
      <c r="X6257" s="54"/>
      <c r="Y6257" s="54">
        <f t="shared" ref="Y6257:AD6257" si="10808">Y6250</f>
        <v>6.4436999999999998</v>
      </c>
      <c r="Z6257" s="54">
        <f t="shared" si="10808"/>
        <v>4.9371</v>
      </c>
      <c r="AA6257" s="54">
        <f t="shared" si="10808"/>
        <v>11.350300000000001</v>
      </c>
      <c r="AB6257" s="54">
        <f t="shared" si="10808"/>
        <v>7.1900000000000006E-2</v>
      </c>
      <c r="AC6257" s="54">
        <f t="shared" si="10808"/>
        <v>6.2766000000000002</v>
      </c>
      <c r="AD6257" s="54">
        <f t="shared" si="10808"/>
        <v>11.042999999999999</v>
      </c>
      <c r="AE6257" s="54"/>
      <c r="AF6257" s="336"/>
      <c r="AG6257" s="336"/>
      <c r="AH6257" s="336"/>
      <c r="AI6257" s="54"/>
      <c r="AJ6257" s="54"/>
      <c r="AK6257" s="54"/>
      <c r="AL6257" s="54"/>
      <c r="AM6257" s="54"/>
      <c r="AN6257" s="54"/>
      <c r="AO6257" s="54"/>
      <c r="AP6257" s="54"/>
      <c r="AQ6257" s="54"/>
      <c r="AR6257" s="54"/>
      <c r="AS6257" s="54"/>
    </row>
    <row r="6258" spans="1:45" x14ac:dyDescent="0.3">
      <c r="D6258" s="56"/>
      <c r="X6258" s="336"/>
      <c r="Y6258" s="336">
        <f t="shared" ca="1" si="10700"/>
        <v>0.38264734480252893</v>
      </c>
      <c r="Z6258" s="336">
        <f t="shared" ca="1" si="10700"/>
        <v>0.17665277443521443</v>
      </c>
      <c r="AA6258" s="336">
        <f t="shared" ca="1" si="10700"/>
        <v>0.19163369172810263</v>
      </c>
      <c r="AB6258" s="336">
        <f t="shared" ca="1" si="10700"/>
        <v>0.53548529028339031</v>
      </c>
      <c r="AC6258" s="336">
        <f t="shared" ca="1" si="10700"/>
        <v>-0.59507566956706981</v>
      </c>
      <c r="AD6258" s="336">
        <f t="shared" ca="1" si="10700"/>
        <v>-0.24462180350393564</v>
      </c>
      <c r="AE6258" s="336"/>
      <c r="AF6258" s="336"/>
      <c r="AG6258" s="336"/>
      <c r="AH6258" s="336"/>
      <c r="AI6258" s="54"/>
      <c r="AJ6258" s="54"/>
      <c r="AK6258" s="54"/>
      <c r="AL6258" s="336"/>
      <c r="AM6258" s="336"/>
      <c r="AN6258" s="336"/>
      <c r="AO6258" s="336"/>
      <c r="AP6258" s="54"/>
      <c r="AQ6258" s="336"/>
      <c r="AR6258" s="336"/>
      <c r="AS6258" s="336"/>
    </row>
    <row r="6259" spans="1:45" x14ac:dyDescent="0.3">
      <c r="C6259" s="54"/>
      <c r="D6259" s="56"/>
      <c r="Y6259" s="336">
        <f t="shared" ca="1" si="10700"/>
        <v>0.88872257218819817</v>
      </c>
      <c r="Z6259" s="336">
        <f t="shared" ca="1" si="10700"/>
        <v>-1.0806705152555789</v>
      </c>
      <c r="AA6259" s="336">
        <f t="shared" ca="1" si="10700"/>
        <v>-0.72216107118427231</v>
      </c>
      <c r="AB6259" s="336">
        <f t="shared" ca="1" si="10700"/>
        <v>-1.3550362370819569</v>
      </c>
      <c r="AC6259" s="336">
        <f t="shared" ca="1" si="10700"/>
        <v>0.13000981106625892</v>
      </c>
      <c r="AD6259" s="336">
        <f t="shared" ca="1" si="10700"/>
        <v>-1.8905109107677804E-2</v>
      </c>
      <c r="AE6259" s="55"/>
      <c r="AF6259" s="55"/>
      <c r="AG6259" s="55"/>
      <c r="AH6259" s="55"/>
      <c r="AI6259" s="55"/>
      <c r="AJ6259" s="55"/>
      <c r="AK6259" s="55"/>
      <c r="AL6259" s="55"/>
      <c r="AM6259" s="55"/>
      <c r="AN6259" s="55"/>
      <c r="AO6259" s="55"/>
      <c r="AP6259" s="55"/>
      <c r="AQ6259" s="55"/>
      <c r="AR6259" s="55"/>
      <c r="AS6259" s="55"/>
    </row>
    <row r="6260" spans="1:45" x14ac:dyDescent="0.3">
      <c r="B6260" s="54" t="s">
        <v>172</v>
      </c>
      <c r="C6260" s="53">
        <f>C6253</f>
        <v>0</v>
      </c>
      <c r="D6260" s="56" t="e">
        <f t="shared" ref="D6260:D6261" ca="1" si="10809">AJ6260</f>
        <v>#N/A</v>
      </c>
      <c r="E6260" s="52" t="e">
        <f t="shared" ref="E6260:W6260" si="10810">E6253</f>
        <v>#N/A</v>
      </c>
      <c r="F6260" s="52" t="e">
        <f t="shared" si="10810"/>
        <v>#N/A</v>
      </c>
      <c r="G6260" s="52" t="e">
        <f t="shared" si="10810"/>
        <v>#N/A</v>
      </c>
      <c r="H6260" s="52" t="e">
        <f t="shared" si="10810"/>
        <v>#N/A</v>
      </c>
      <c r="I6260" s="52" t="e">
        <f t="shared" si="10810"/>
        <v>#N/A</v>
      </c>
      <c r="J6260" s="52" t="e">
        <f t="shared" si="10810"/>
        <v>#N/A</v>
      </c>
      <c r="K6260" s="52" t="e">
        <f t="shared" si="10810"/>
        <v>#N/A</v>
      </c>
      <c r="L6260" s="52" t="e">
        <f t="shared" si="10810"/>
        <v>#N/A</v>
      </c>
      <c r="M6260" s="52" t="e">
        <f t="shared" si="10810"/>
        <v>#N/A</v>
      </c>
      <c r="N6260" s="52" t="e">
        <f t="shared" si="10810"/>
        <v>#N/A</v>
      </c>
      <c r="O6260" s="52" t="e">
        <f t="shared" si="10810"/>
        <v>#N/A</v>
      </c>
      <c r="P6260" s="52" t="e">
        <f t="shared" si="10810"/>
        <v>#N/A</v>
      </c>
      <c r="Q6260" s="52" t="e">
        <f t="shared" si="10810"/>
        <v>#N/A</v>
      </c>
      <c r="R6260" s="52" t="e">
        <f t="shared" si="10810"/>
        <v>#N/A</v>
      </c>
      <c r="S6260" s="52" t="e">
        <f t="shared" si="10810"/>
        <v>#N/A</v>
      </c>
      <c r="T6260" s="52" t="e">
        <f t="shared" si="10810"/>
        <v>#N/A</v>
      </c>
      <c r="U6260" s="52" t="e">
        <f t="shared" si="10810"/>
        <v>#N/A</v>
      </c>
      <c r="V6260" s="52" t="e">
        <f t="shared" si="10810"/>
        <v>#N/A</v>
      </c>
      <c r="W6260" s="52" t="e">
        <f t="shared" si="10810"/>
        <v>#N/A</v>
      </c>
      <c r="X6260" s="55" t="e">
        <f t="shared" ref="X6260:X6261" si="10811">(H6260-(O6260*P6260)/100-3*(J6260*K6260)/100)/2</f>
        <v>#N/A</v>
      </c>
      <c r="Y6260" s="55" t="e">
        <f t="shared" ref="Y6260:Y6261" si="10812">SUM(X6260,(J6260*K6260/100))/(F6260/100)</f>
        <v>#N/A</v>
      </c>
      <c r="Z6260" s="55" t="e">
        <f t="shared" ref="Z6260" si="10813">U6260*0.5+U6261*0.5</f>
        <v>#N/A</v>
      </c>
      <c r="AA6260" s="55" t="e">
        <f t="shared" ref="AA6260:AA6261" si="10814">J6260/Y6260</f>
        <v>#N/A</v>
      </c>
      <c r="AB6260" s="336" t="e">
        <f t="shared" ref="AB6260:AB6261" si="10815">X6260/(Y6260-J6260)</f>
        <v>#N/A</v>
      </c>
      <c r="AC6260" s="223" t="e">
        <f ca="1">INDEX(FGA_COEFFS,1,1)+Z6260*INDEX(FGA_COEFFS,1,2)+Y6260*INDEX(FGA_COEFFS,1,3)+R6260*INDEX(FGA_COEFFS,1,4)+Q6261*INDEX(FGA_COEFFS,1,5)+S6260*INDEX(FGA_COEFFS,1,6)+T6261*INDEX(FGA_COEFFS,1,7)+M6261*INDEX(FGA_COEFFS,1,8)+Y6264*Y6265</f>
        <v>#N/A</v>
      </c>
      <c r="AD6260" s="223" t="e">
        <f ca="1">INDEX(THREEPTA_COEFFS,1,1)+AC6260*INDEX(THREEPTA_COEFFS,1,2)+J6260*INDEX(THREEPTA_COEFFS,1,3)+AA6260*INDEX(THREEPTA_COEFFS,1,4)+K6260*INDEX(THREEPTA_COEFFS,1,5)+L6261*INDEX(THREEPTA_COEFFS,1,6)+Z6264*Z6265</f>
        <v>#N/A</v>
      </c>
      <c r="AE6260" s="223" t="e">
        <f ca="1">INDEX(THREEPTPCT_COEFFS,1,1)+K6260*INDEX(THREEPTPCT_COEFFS,1,2)+L6261*INDEX(THREEPTPCT_COEFFS,1,3)+AA6264*AA6265</f>
        <v>#N/A</v>
      </c>
      <c r="AF6260" s="55" t="e">
        <f t="shared" ref="AF6260:AF6261" ca="1" si="10816">AC6260-AD6260</f>
        <v>#N/A</v>
      </c>
      <c r="AG6260" s="223" t="e">
        <f ca="1">INDEX(TWOPTPCT_COEFFS,1,1)+AB6260*INDEX(TWOPTPCT_COEFFS,1,2)+I6261*INDEX(TWOPTPCT_COEFFS,1,3)+G6261*INDEX(TWOPTPCT_COEFFS,1,4)+L6261*INDEX(TWOPTPCT_COEFFS,1,5)+AB6264*AB6265</f>
        <v>#N/A</v>
      </c>
      <c r="AH6260" s="223" t="e">
        <f ca="1">INDEX(FTA_COEFFS,1,1)+O6260*INDEX(FTA_COEFFS,1,2)+N6261*INDEX(FTA_COEFFS,1,3)+(Q6260+R6260)*INDEX(FTA_COEFFS,1,4)+(Q6261+R6261)*INDEX(FTA_COEFFS,1,5)+M6261*INDEX(FTA_COEFFS,1,6)+AC6264*AC6265</f>
        <v>#N/A</v>
      </c>
      <c r="AI6260" s="223" t="e">
        <f ca="1">INDEX(FTPCT_COEFFS,1,1)+P6260*INDEX(FTPCT_COEFFS,1,2)+F6260*INDEX(FTPCT_COEFFS,1,3)+G6261*INDEX(FTPCT_COEFFS,1,4)+AD6264*AD6265</f>
        <v>#N/A</v>
      </c>
      <c r="AJ6260" s="338" t="e">
        <f t="shared" ref="AJ6260:AJ6261" ca="1" si="10817">AD6260*AE6260/100+AF6260*AG6260+AH6260*AI6260/100</f>
        <v>#N/A</v>
      </c>
      <c r="AK6260" s="55"/>
      <c r="AL6260" s="55"/>
      <c r="AM6260" s="55"/>
      <c r="AN6260" s="55"/>
      <c r="AO6260" s="55"/>
      <c r="AP6260" s="55"/>
      <c r="AQ6260" s="55"/>
      <c r="AR6260" s="55"/>
    </row>
    <row r="6261" spans="1:45" x14ac:dyDescent="0.3">
      <c r="B6261" s="54" t="s">
        <v>175</v>
      </c>
      <c r="C6261" s="54">
        <f>C6254</f>
        <v>0</v>
      </c>
      <c r="D6261" s="56" t="e">
        <f t="shared" ca="1" si="10809"/>
        <v>#N/A</v>
      </c>
      <c r="E6261" s="52" t="e">
        <f t="shared" ref="E6261:W6261" si="10818">E6254</f>
        <v>#N/A</v>
      </c>
      <c r="F6261" s="52" t="e">
        <f t="shared" si="10818"/>
        <v>#N/A</v>
      </c>
      <c r="G6261" s="52" t="e">
        <f t="shared" si="10818"/>
        <v>#N/A</v>
      </c>
      <c r="H6261" s="52" t="e">
        <f t="shared" si="10818"/>
        <v>#N/A</v>
      </c>
      <c r="I6261" s="52" t="e">
        <f t="shared" si="10818"/>
        <v>#N/A</v>
      </c>
      <c r="J6261" s="52" t="e">
        <f t="shared" si="10818"/>
        <v>#N/A</v>
      </c>
      <c r="K6261" s="52" t="e">
        <f t="shared" si="10818"/>
        <v>#N/A</v>
      </c>
      <c r="L6261" s="52" t="e">
        <f t="shared" si="10818"/>
        <v>#N/A</v>
      </c>
      <c r="M6261" s="52" t="e">
        <f t="shared" si="10818"/>
        <v>#N/A</v>
      </c>
      <c r="N6261" s="52" t="e">
        <f t="shared" si="10818"/>
        <v>#N/A</v>
      </c>
      <c r="O6261" s="52" t="e">
        <f t="shared" si="10818"/>
        <v>#N/A</v>
      </c>
      <c r="P6261" s="52" t="e">
        <f t="shared" si="10818"/>
        <v>#N/A</v>
      </c>
      <c r="Q6261" s="52" t="e">
        <f t="shared" si="10818"/>
        <v>#N/A</v>
      </c>
      <c r="R6261" s="52" t="e">
        <f t="shared" si="10818"/>
        <v>#N/A</v>
      </c>
      <c r="S6261" s="52" t="e">
        <f t="shared" si="10818"/>
        <v>#N/A</v>
      </c>
      <c r="T6261" s="52" t="e">
        <f t="shared" si="10818"/>
        <v>#N/A</v>
      </c>
      <c r="U6261" s="52" t="e">
        <f t="shared" si="10818"/>
        <v>#N/A</v>
      </c>
      <c r="V6261" s="52" t="e">
        <f t="shared" si="10818"/>
        <v>#N/A</v>
      </c>
      <c r="W6261" s="52" t="e">
        <f t="shared" si="10818"/>
        <v>#N/A</v>
      </c>
      <c r="X6261" s="55" t="e">
        <f t="shared" si="10811"/>
        <v>#N/A</v>
      </c>
      <c r="Y6261" s="55" t="e">
        <f t="shared" si="10812"/>
        <v>#N/A</v>
      </c>
      <c r="Z6261" s="55" t="e">
        <f t="shared" ref="Z6261" si="10819">Z6260</f>
        <v>#N/A</v>
      </c>
      <c r="AA6261" s="55" t="e">
        <f t="shared" si="10814"/>
        <v>#N/A</v>
      </c>
      <c r="AB6261" s="336" t="e">
        <f t="shared" si="10815"/>
        <v>#N/A</v>
      </c>
      <c r="AC6261" s="223" t="e">
        <f ca="1">INDEX(FGA_COEFFS,1,1)+Z6261*INDEX(FGA_COEFFS,1,2)+Y6261*INDEX(FGA_COEFFS,1,3)+R6261*INDEX(FGA_COEFFS,1,4)+Q6260*INDEX(FGA_COEFFS,1,5)+S6261*INDEX(FGA_COEFFS,1,6)+T6260*INDEX(FGA_COEFFS,1,7)+M6260*INDEX(FGA_COEFFS,1,8)+Y6264*Y6266</f>
        <v>#N/A</v>
      </c>
      <c r="AD6261" s="223" t="e">
        <f ca="1">INDEX(THREEPTA_COEFFS,1,1)+AC6261*INDEX(THREEPTA_COEFFS,1,2)+J6261*INDEX(THREEPTA_COEFFS,1,3)+AA6261*INDEX(THREEPTA_COEFFS,1,4)+K6261*INDEX(THREEPTA_COEFFS,1,5)+L6260*INDEX(THREEPTA_COEFFS,1,6)+Z6264*Z6266</f>
        <v>#N/A</v>
      </c>
      <c r="AE6261" s="223" t="e">
        <f ca="1">INDEX(THREEPTPCT_COEFFS,1,1)+K6261*INDEX(THREEPTPCT_COEFFS,1,2)+L6260*INDEX(THREEPTPCT_COEFFS,1,3)+AA6264*AA6266</f>
        <v>#N/A</v>
      </c>
      <c r="AF6261" s="55" t="e">
        <f t="shared" ca="1" si="10816"/>
        <v>#N/A</v>
      </c>
      <c r="AG6261" s="223" t="e">
        <f ca="1">INDEX(TWOPTPCT_COEFFS,1,1)+AB6261*INDEX(TWOPTPCT_COEFFS,1,2)+I6260*INDEX(TWOPTPCT_COEFFS,1,3)+G6260*INDEX(TWOPTPCT_COEFFS,1,4)+L6260*INDEX(TWOPTPCT_COEFFS,1,5)+AB6264*AB6266</f>
        <v>#N/A</v>
      </c>
      <c r="AH6261" s="223" t="e">
        <f ca="1">INDEX(FTA_COEFFS,1,1)+O6261*INDEX(FTA_COEFFS,1,2)+N6260*INDEX(FTA_COEFFS,1,3)+(Q6261+R6261)*INDEX(FTA_COEFFS,1,4)+(Q6260+R6260)*INDEX(FTA_COEFFS,1,5)+M6260*INDEX(FTA_COEFFS,1,6)+AC6264*AC6266</f>
        <v>#N/A</v>
      </c>
      <c r="AI6261" s="223" t="e">
        <f ca="1">INDEX(FTPCT_COEFFS,1,1)+P6261*INDEX(FTPCT_COEFFS,1,2)+F6261*INDEX(FTPCT_COEFFS,1,3)+G6260*INDEX(FTPCT_COEFFS,1,4)+AD6264*AD6266</f>
        <v>#N/A</v>
      </c>
      <c r="AJ6261" s="338" t="e">
        <f t="shared" ca="1" si="10817"/>
        <v>#N/A</v>
      </c>
      <c r="AK6261" s="55"/>
      <c r="AL6261" s="55"/>
      <c r="AM6261" s="55"/>
      <c r="AN6261" s="55"/>
      <c r="AO6261" s="55"/>
      <c r="AP6261" s="55"/>
      <c r="AQ6261" s="55"/>
      <c r="AR6261" s="55"/>
    </row>
    <row r="6262" spans="1:45" x14ac:dyDescent="0.3">
      <c r="A6262" s="54" t="e">
        <f ca="1">IF(D6260&gt;(D6261+(AVERAGE(V6260,W6260)-AVERAGE(V6261,W6261))/2)+2.5,C6260,IF(D6261&gt;(D6260+(AVERAGE(V6261,W6261)-AVERAGE(V6260,W6260))/2)+2.5,C6261,"Close"))</f>
        <v>#N/A</v>
      </c>
      <c r="B6262" s="64" t="e">
        <f ca="1">IF(D6261&gt;D6260,C6261,C6260)</f>
        <v>#N/A</v>
      </c>
      <c r="D6262" s="56"/>
      <c r="X6262" s="55"/>
      <c r="Y6262" s="55"/>
      <c r="Z6262" s="55"/>
      <c r="AA6262" s="55"/>
      <c r="AB6262" s="55"/>
      <c r="AC6262" s="337"/>
      <c r="AD6262" s="337"/>
      <c r="AE6262" s="337"/>
      <c r="AF6262" s="337"/>
      <c r="AG6262" s="337"/>
      <c r="AH6262" s="337"/>
      <c r="AI6262" s="337"/>
      <c r="AJ6262" s="337"/>
      <c r="AK6262" s="337"/>
      <c r="AL6262" s="337"/>
      <c r="AM6262" s="55"/>
      <c r="AN6262" s="55"/>
      <c r="AO6262" s="55"/>
      <c r="AP6262" s="55"/>
      <c r="AQ6262" s="55"/>
      <c r="AR6262" s="55"/>
      <c r="AS6262" s="55"/>
    </row>
    <row r="6263" spans="1:45" x14ac:dyDescent="0.3">
      <c r="X6263" s="54" t="s">
        <v>1305</v>
      </c>
      <c r="Y6263" s="54" t="s">
        <v>128</v>
      </c>
      <c r="Z6263" s="54" t="s">
        <v>157</v>
      </c>
      <c r="AA6263" s="54" t="s">
        <v>151</v>
      </c>
      <c r="AB6263" s="54" t="s">
        <v>1327</v>
      </c>
      <c r="AC6263" s="54" t="s">
        <v>129</v>
      </c>
      <c r="AD6263" s="54" t="s">
        <v>116</v>
      </c>
      <c r="AE6263" s="54"/>
      <c r="AF6263" s="54"/>
      <c r="AG6263" s="54"/>
      <c r="AH6263" s="54"/>
      <c r="AI6263" s="54"/>
      <c r="AJ6263" s="54"/>
      <c r="AK6263" s="54"/>
      <c r="AL6263" s="54"/>
      <c r="AM6263" s="54"/>
      <c r="AN6263" s="54"/>
      <c r="AO6263" s="54"/>
      <c r="AP6263" s="54"/>
      <c r="AQ6263" s="54"/>
      <c r="AR6263" s="54"/>
      <c r="AS6263" s="54"/>
    </row>
    <row r="6264" spans="1:45" x14ac:dyDescent="0.3">
      <c r="X6264" s="54"/>
      <c r="Y6264" s="54">
        <f t="shared" ref="Y6264:AD6264" si="10820">Y6257</f>
        <v>6.4436999999999998</v>
      </c>
      <c r="Z6264" s="54">
        <f t="shared" si="10820"/>
        <v>4.9371</v>
      </c>
      <c r="AA6264" s="54">
        <f t="shared" si="10820"/>
        <v>11.350300000000001</v>
      </c>
      <c r="AB6264" s="54">
        <f t="shared" si="10820"/>
        <v>7.1900000000000006E-2</v>
      </c>
      <c r="AC6264" s="54">
        <f t="shared" si="10820"/>
        <v>6.2766000000000002</v>
      </c>
      <c r="AD6264" s="54">
        <f t="shared" si="10820"/>
        <v>11.042999999999999</v>
      </c>
      <c r="AE6264" s="54"/>
      <c r="AF6264" s="336"/>
      <c r="AG6264" s="336"/>
      <c r="AH6264" s="336"/>
      <c r="AI6264" s="54"/>
      <c r="AJ6264" s="54"/>
      <c r="AK6264" s="54"/>
      <c r="AL6264" s="54"/>
      <c r="AM6264" s="54"/>
      <c r="AN6264" s="54"/>
      <c r="AO6264" s="54"/>
      <c r="AP6264" s="54"/>
      <c r="AQ6264" s="54"/>
      <c r="AR6264" s="54"/>
      <c r="AS6264" s="54"/>
    </row>
    <row r="6265" spans="1:45" x14ac:dyDescent="0.3">
      <c r="D6265" s="56"/>
      <c r="X6265" s="336"/>
      <c r="Y6265" s="336">
        <f t="shared" ref="Y6265:AD6328" ca="1" si="10821">1.5*RAND()^2*IF(RAND()&gt;0.5,1,-1)</f>
        <v>-0.91485340287197814</v>
      </c>
      <c r="Z6265" s="336">
        <f t="shared" ca="1" si="10821"/>
        <v>-0.13828440961990593</v>
      </c>
      <c r="AA6265" s="336">
        <f t="shared" ca="1" si="10821"/>
        <v>3.9138656618623598E-2</v>
      </c>
      <c r="AB6265" s="336">
        <f t="shared" ca="1" si="10821"/>
        <v>0.80484840418064163</v>
      </c>
      <c r="AC6265" s="336">
        <f t="shared" ca="1" si="10821"/>
        <v>4.2335004794137349E-2</v>
      </c>
      <c r="AD6265" s="336">
        <f t="shared" ca="1" si="10821"/>
        <v>1.0624684172857992</v>
      </c>
      <c r="AE6265" s="336"/>
      <c r="AF6265" s="336"/>
      <c r="AG6265" s="336"/>
      <c r="AH6265" s="336"/>
      <c r="AI6265" s="54"/>
      <c r="AJ6265" s="54"/>
      <c r="AK6265" s="54"/>
      <c r="AL6265" s="336"/>
      <c r="AM6265" s="336"/>
      <c r="AN6265" s="336"/>
      <c r="AO6265" s="336"/>
      <c r="AP6265" s="54"/>
      <c r="AQ6265" s="336"/>
      <c r="AR6265" s="336"/>
      <c r="AS6265" s="336"/>
    </row>
    <row r="6266" spans="1:45" x14ac:dyDescent="0.3">
      <c r="C6266" s="54"/>
      <c r="D6266" s="56"/>
      <c r="Y6266" s="336">
        <f t="shared" ca="1" si="10821"/>
        <v>1.1219311637887799</v>
      </c>
      <c r="Z6266" s="336">
        <f t="shared" ca="1" si="10821"/>
        <v>-0.23478544406459606</v>
      </c>
      <c r="AA6266" s="336">
        <f t="shared" ca="1" si="10821"/>
        <v>1.2344438718660403E-3</v>
      </c>
      <c r="AB6266" s="336">
        <f t="shared" ca="1" si="10821"/>
        <v>0.18821466704718282</v>
      </c>
      <c r="AC6266" s="336">
        <f t="shared" ca="1" si="10821"/>
        <v>-0.16788158334588452</v>
      </c>
      <c r="AD6266" s="336">
        <f t="shared" ca="1" si="10821"/>
        <v>-0.60603408653537738</v>
      </c>
      <c r="AE6266" s="55"/>
      <c r="AF6266" s="55"/>
      <c r="AG6266" s="55"/>
      <c r="AH6266" s="55"/>
      <c r="AI6266" s="55"/>
      <c r="AJ6266" s="55"/>
      <c r="AK6266" s="55"/>
      <c r="AL6266" s="55"/>
      <c r="AM6266" s="55"/>
      <c r="AN6266" s="55"/>
      <c r="AO6266" s="55"/>
      <c r="AP6266" s="55"/>
      <c r="AQ6266" s="55"/>
      <c r="AR6266" s="55"/>
      <c r="AS6266" s="55"/>
    </row>
    <row r="6267" spans="1:45" x14ac:dyDescent="0.3">
      <c r="B6267" s="54" t="s">
        <v>172</v>
      </c>
      <c r="C6267" s="53">
        <f>C6260</f>
        <v>0</v>
      </c>
      <c r="D6267" s="56" t="e">
        <f t="shared" ref="D6267:D6268" ca="1" si="10822">AJ6267</f>
        <v>#N/A</v>
      </c>
      <c r="E6267" s="52" t="e">
        <f t="shared" ref="E6267:W6267" si="10823">E6260</f>
        <v>#N/A</v>
      </c>
      <c r="F6267" s="52" t="e">
        <f t="shared" si="10823"/>
        <v>#N/A</v>
      </c>
      <c r="G6267" s="52" t="e">
        <f t="shared" si="10823"/>
        <v>#N/A</v>
      </c>
      <c r="H6267" s="52" t="e">
        <f t="shared" si="10823"/>
        <v>#N/A</v>
      </c>
      <c r="I6267" s="52" t="e">
        <f t="shared" si="10823"/>
        <v>#N/A</v>
      </c>
      <c r="J6267" s="52" t="e">
        <f t="shared" si="10823"/>
        <v>#N/A</v>
      </c>
      <c r="K6267" s="52" t="e">
        <f t="shared" si="10823"/>
        <v>#N/A</v>
      </c>
      <c r="L6267" s="52" t="e">
        <f t="shared" si="10823"/>
        <v>#N/A</v>
      </c>
      <c r="M6267" s="52" t="e">
        <f t="shared" si="10823"/>
        <v>#N/A</v>
      </c>
      <c r="N6267" s="52" t="e">
        <f t="shared" si="10823"/>
        <v>#N/A</v>
      </c>
      <c r="O6267" s="52" t="e">
        <f t="shared" si="10823"/>
        <v>#N/A</v>
      </c>
      <c r="P6267" s="52" t="e">
        <f t="shared" si="10823"/>
        <v>#N/A</v>
      </c>
      <c r="Q6267" s="52" t="e">
        <f t="shared" si="10823"/>
        <v>#N/A</v>
      </c>
      <c r="R6267" s="52" t="e">
        <f t="shared" si="10823"/>
        <v>#N/A</v>
      </c>
      <c r="S6267" s="52" t="e">
        <f t="shared" si="10823"/>
        <v>#N/A</v>
      </c>
      <c r="T6267" s="52" t="e">
        <f t="shared" si="10823"/>
        <v>#N/A</v>
      </c>
      <c r="U6267" s="52" t="e">
        <f t="shared" si="10823"/>
        <v>#N/A</v>
      </c>
      <c r="V6267" s="52" t="e">
        <f t="shared" si="10823"/>
        <v>#N/A</v>
      </c>
      <c r="W6267" s="52" t="e">
        <f t="shared" si="10823"/>
        <v>#N/A</v>
      </c>
      <c r="X6267" s="55" t="e">
        <f t="shared" ref="X6267:X6268" si="10824">(H6267-(O6267*P6267)/100-3*(J6267*K6267)/100)/2</f>
        <v>#N/A</v>
      </c>
      <c r="Y6267" s="55" t="e">
        <f t="shared" ref="Y6267:Y6268" si="10825">SUM(X6267,(J6267*K6267/100))/(F6267/100)</f>
        <v>#N/A</v>
      </c>
      <c r="Z6267" s="55" t="e">
        <f t="shared" ref="Z6267" si="10826">U6267*0.5+U6268*0.5</f>
        <v>#N/A</v>
      </c>
      <c r="AA6267" s="55" t="e">
        <f t="shared" ref="AA6267:AA6268" si="10827">J6267/Y6267</f>
        <v>#N/A</v>
      </c>
      <c r="AB6267" s="336" t="e">
        <f t="shared" ref="AB6267:AB6268" si="10828">X6267/(Y6267-J6267)</f>
        <v>#N/A</v>
      </c>
      <c r="AC6267" s="223" t="e">
        <f ca="1">INDEX(FGA_COEFFS,1,1)+Z6267*INDEX(FGA_COEFFS,1,2)+Y6267*INDEX(FGA_COEFFS,1,3)+R6267*INDEX(FGA_COEFFS,1,4)+Q6268*INDEX(FGA_COEFFS,1,5)+S6267*INDEX(FGA_COEFFS,1,6)+T6268*INDEX(FGA_COEFFS,1,7)+M6268*INDEX(FGA_COEFFS,1,8)+Y6271*Y6272</f>
        <v>#N/A</v>
      </c>
      <c r="AD6267" s="223" t="e">
        <f ca="1">INDEX(THREEPTA_COEFFS,1,1)+AC6267*INDEX(THREEPTA_COEFFS,1,2)+J6267*INDEX(THREEPTA_COEFFS,1,3)+AA6267*INDEX(THREEPTA_COEFFS,1,4)+K6267*INDEX(THREEPTA_COEFFS,1,5)+L6268*INDEX(THREEPTA_COEFFS,1,6)+Z6271*Z6272</f>
        <v>#N/A</v>
      </c>
      <c r="AE6267" s="223" t="e">
        <f ca="1">INDEX(THREEPTPCT_COEFFS,1,1)+K6267*INDEX(THREEPTPCT_COEFFS,1,2)+L6268*INDEX(THREEPTPCT_COEFFS,1,3)+AA6271*AA6272</f>
        <v>#N/A</v>
      </c>
      <c r="AF6267" s="55" t="e">
        <f t="shared" ref="AF6267:AF6268" ca="1" si="10829">AC6267-AD6267</f>
        <v>#N/A</v>
      </c>
      <c r="AG6267" s="223" t="e">
        <f ca="1">INDEX(TWOPTPCT_COEFFS,1,1)+AB6267*INDEX(TWOPTPCT_COEFFS,1,2)+I6268*INDEX(TWOPTPCT_COEFFS,1,3)+G6268*INDEX(TWOPTPCT_COEFFS,1,4)+L6268*INDEX(TWOPTPCT_COEFFS,1,5)+AB6271*AB6272</f>
        <v>#N/A</v>
      </c>
      <c r="AH6267" s="223" t="e">
        <f ca="1">INDEX(FTA_COEFFS,1,1)+O6267*INDEX(FTA_COEFFS,1,2)+N6268*INDEX(FTA_COEFFS,1,3)+(Q6267+R6267)*INDEX(FTA_COEFFS,1,4)+(Q6268+R6268)*INDEX(FTA_COEFFS,1,5)+M6268*INDEX(FTA_COEFFS,1,6)+AC6271*AC6272</f>
        <v>#N/A</v>
      </c>
      <c r="AI6267" s="223" t="e">
        <f ca="1">INDEX(FTPCT_COEFFS,1,1)+P6267*INDEX(FTPCT_COEFFS,1,2)+F6267*INDEX(FTPCT_COEFFS,1,3)+G6268*INDEX(FTPCT_COEFFS,1,4)+AD6271*AD6272</f>
        <v>#N/A</v>
      </c>
      <c r="AJ6267" s="338" t="e">
        <f t="shared" ref="AJ6267:AJ6268" ca="1" si="10830">AD6267*AE6267/100+AF6267*AG6267+AH6267*AI6267/100</f>
        <v>#N/A</v>
      </c>
      <c r="AK6267" s="55"/>
      <c r="AL6267" s="55"/>
      <c r="AM6267" s="55"/>
      <c r="AN6267" s="55"/>
      <c r="AO6267" s="55"/>
      <c r="AP6267" s="55"/>
      <c r="AQ6267" s="55"/>
      <c r="AR6267" s="55"/>
    </row>
    <row r="6268" spans="1:45" x14ac:dyDescent="0.3">
      <c r="B6268" s="54" t="s">
        <v>175</v>
      </c>
      <c r="C6268" s="54">
        <f>C6261</f>
        <v>0</v>
      </c>
      <c r="D6268" s="56" t="e">
        <f t="shared" ca="1" si="10822"/>
        <v>#N/A</v>
      </c>
      <c r="E6268" s="52" t="e">
        <f t="shared" ref="E6268:W6268" si="10831">E6261</f>
        <v>#N/A</v>
      </c>
      <c r="F6268" s="52" t="e">
        <f t="shared" si="10831"/>
        <v>#N/A</v>
      </c>
      <c r="G6268" s="52" t="e">
        <f t="shared" si="10831"/>
        <v>#N/A</v>
      </c>
      <c r="H6268" s="52" t="e">
        <f t="shared" si="10831"/>
        <v>#N/A</v>
      </c>
      <c r="I6268" s="52" t="e">
        <f t="shared" si="10831"/>
        <v>#N/A</v>
      </c>
      <c r="J6268" s="52" t="e">
        <f t="shared" si="10831"/>
        <v>#N/A</v>
      </c>
      <c r="K6268" s="52" t="e">
        <f t="shared" si="10831"/>
        <v>#N/A</v>
      </c>
      <c r="L6268" s="52" t="e">
        <f t="shared" si="10831"/>
        <v>#N/A</v>
      </c>
      <c r="M6268" s="52" t="e">
        <f t="shared" si="10831"/>
        <v>#N/A</v>
      </c>
      <c r="N6268" s="52" t="e">
        <f t="shared" si="10831"/>
        <v>#N/A</v>
      </c>
      <c r="O6268" s="52" t="e">
        <f t="shared" si="10831"/>
        <v>#N/A</v>
      </c>
      <c r="P6268" s="52" t="e">
        <f t="shared" si="10831"/>
        <v>#N/A</v>
      </c>
      <c r="Q6268" s="52" t="e">
        <f t="shared" si="10831"/>
        <v>#N/A</v>
      </c>
      <c r="R6268" s="52" t="e">
        <f t="shared" si="10831"/>
        <v>#N/A</v>
      </c>
      <c r="S6268" s="52" t="e">
        <f t="shared" si="10831"/>
        <v>#N/A</v>
      </c>
      <c r="T6268" s="52" t="e">
        <f t="shared" si="10831"/>
        <v>#N/A</v>
      </c>
      <c r="U6268" s="52" t="e">
        <f t="shared" si="10831"/>
        <v>#N/A</v>
      </c>
      <c r="V6268" s="52" t="e">
        <f t="shared" si="10831"/>
        <v>#N/A</v>
      </c>
      <c r="W6268" s="52" t="e">
        <f t="shared" si="10831"/>
        <v>#N/A</v>
      </c>
      <c r="X6268" s="55" t="e">
        <f t="shared" si="10824"/>
        <v>#N/A</v>
      </c>
      <c r="Y6268" s="55" t="e">
        <f t="shared" si="10825"/>
        <v>#N/A</v>
      </c>
      <c r="Z6268" s="55" t="e">
        <f t="shared" ref="Z6268" si="10832">Z6267</f>
        <v>#N/A</v>
      </c>
      <c r="AA6268" s="55" t="e">
        <f t="shared" si="10827"/>
        <v>#N/A</v>
      </c>
      <c r="AB6268" s="336" t="e">
        <f t="shared" si="10828"/>
        <v>#N/A</v>
      </c>
      <c r="AC6268" s="223" t="e">
        <f ca="1">INDEX(FGA_COEFFS,1,1)+Z6268*INDEX(FGA_COEFFS,1,2)+Y6268*INDEX(FGA_COEFFS,1,3)+R6268*INDEX(FGA_COEFFS,1,4)+Q6267*INDEX(FGA_COEFFS,1,5)+S6268*INDEX(FGA_COEFFS,1,6)+T6267*INDEX(FGA_COEFFS,1,7)+M6267*INDEX(FGA_COEFFS,1,8)+Y6271*Y6273</f>
        <v>#N/A</v>
      </c>
      <c r="AD6268" s="223" t="e">
        <f ca="1">INDEX(THREEPTA_COEFFS,1,1)+AC6268*INDEX(THREEPTA_COEFFS,1,2)+J6268*INDEX(THREEPTA_COEFFS,1,3)+AA6268*INDEX(THREEPTA_COEFFS,1,4)+K6268*INDEX(THREEPTA_COEFFS,1,5)+L6267*INDEX(THREEPTA_COEFFS,1,6)+Z6271*Z6273</f>
        <v>#N/A</v>
      </c>
      <c r="AE6268" s="223" t="e">
        <f ca="1">INDEX(THREEPTPCT_COEFFS,1,1)+K6268*INDEX(THREEPTPCT_COEFFS,1,2)+L6267*INDEX(THREEPTPCT_COEFFS,1,3)+AA6271*AA6273</f>
        <v>#N/A</v>
      </c>
      <c r="AF6268" s="55" t="e">
        <f t="shared" ca="1" si="10829"/>
        <v>#N/A</v>
      </c>
      <c r="AG6268" s="223" t="e">
        <f ca="1">INDEX(TWOPTPCT_COEFFS,1,1)+AB6268*INDEX(TWOPTPCT_COEFFS,1,2)+I6267*INDEX(TWOPTPCT_COEFFS,1,3)+G6267*INDEX(TWOPTPCT_COEFFS,1,4)+L6267*INDEX(TWOPTPCT_COEFFS,1,5)+AB6271*AB6273</f>
        <v>#N/A</v>
      </c>
      <c r="AH6268" s="223" t="e">
        <f ca="1">INDEX(FTA_COEFFS,1,1)+O6268*INDEX(FTA_COEFFS,1,2)+N6267*INDEX(FTA_COEFFS,1,3)+(Q6268+R6268)*INDEX(FTA_COEFFS,1,4)+(Q6267+R6267)*INDEX(FTA_COEFFS,1,5)+M6267*INDEX(FTA_COEFFS,1,6)+AC6271*AC6273</f>
        <v>#N/A</v>
      </c>
      <c r="AI6268" s="223" t="e">
        <f ca="1">INDEX(FTPCT_COEFFS,1,1)+P6268*INDEX(FTPCT_COEFFS,1,2)+F6268*INDEX(FTPCT_COEFFS,1,3)+G6267*INDEX(FTPCT_COEFFS,1,4)+AD6271*AD6273</f>
        <v>#N/A</v>
      </c>
      <c r="AJ6268" s="338" t="e">
        <f t="shared" ca="1" si="10830"/>
        <v>#N/A</v>
      </c>
      <c r="AK6268" s="55"/>
      <c r="AL6268" s="55"/>
      <c r="AM6268" s="55"/>
      <c r="AN6268" s="55"/>
      <c r="AO6268" s="55"/>
      <c r="AP6268" s="55"/>
      <c r="AQ6268" s="55"/>
      <c r="AR6268" s="55"/>
    </row>
    <row r="6269" spans="1:45" x14ac:dyDescent="0.3">
      <c r="A6269" s="54" t="e">
        <f ca="1">IF(D6267&gt;(D6268+(AVERAGE(V6267,W6267)-AVERAGE(V6268,W6268))/2)+2.5,C6267,IF(D6268&gt;(D6267+(AVERAGE(V6268,W6268)-AVERAGE(V6267,W6267))/2)+2.5,C6268,"Close"))</f>
        <v>#N/A</v>
      </c>
      <c r="B6269" s="64" t="e">
        <f ca="1">IF(D6268&gt;D6267,C6268,C6267)</f>
        <v>#N/A</v>
      </c>
      <c r="D6269" s="56"/>
      <c r="X6269" s="55"/>
      <c r="Y6269" s="55"/>
      <c r="Z6269" s="55"/>
      <c r="AA6269" s="55"/>
      <c r="AB6269" s="55"/>
      <c r="AC6269" s="337"/>
      <c r="AD6269" s="337"/>
      <c r="AE6269" s="337"/>
      <c r="AF6269" s="337"/>
      <c r="AG6269" s="337"/>
      <c r="AH6269" s="337"/>
      <c r="AI6269" s="337"/>
      <c r="AJ6269" s="337"/>
      <c r="AK6269" s="337"/>
      <c r="AL6269" s="337"/>
      <c r="AM6269" s="55"/>
      <c r="AN6269" s="55"/>
      <c r="AO6269" s="55"/>
      <c r="AP6269" s="55"/>
      <c r="AQ6269" s="55"/>
      <c r="AR6269" s="55"/>
      <c r="AS6269" s="55"/>
    </row>
    <row r="6270" spans="1:45" x14ac:dyDescent="0.3">
      <c r="X6270" s="54" t="s">
        <v>1305</v>
      </c>
      <c r="Y6270" s="54" t="s">
        <v>128</v>
      </c>
      <c r="Z6270" s="54" t="s">
        <v>157</v>
      </c>
      <c r="AA6270" s="54" t="s">
        <v>151</v>
      </c>
      <c r="AB6270" s="54" t="s">
        <v>1327</v>
      </c>
      <c r="AC6270" s="54" t="s">
        <v>129</v>
      </c>
      <c r="AD6270" s="54" t="s">
        <v>116</v>
      </c>
      <c r="AE6270" s="54"/>
      <c r="AF6270" s="54"/>
      <c r="AG6270" s="54"/>
      <c r="AH6270" s="54"/>
      <c r="AI6270" s="54"/>
      <c r="AJ6270" s="54"/>
      <c r="AK6270" s="54"/>
      <c r="AL6270" s="54"/>
      <c r="AM6270" s="54"/>
      <c r="AN6270" s="54"/>
      <c r="AO6270" s="54"/>
      <c r="AP6270" s="54"/>
      <c r="AQ6270" s="54"/>
      <c r="AR6270" s="54"/>
      <c r="AS6270" s="54"/>
    </row>
    <row r="6271" spans="1:45" x14ac:dyDescent="0.3">
      <c r="X6271" s="54"/>
      <c r="Y6271" s="54">
        <f t="shared" ref="Y6271:AD6271" si="10833">Y6264</f>
        <v>6.4436999999999998</v>
      </c>
      <c r="Z6271" s="54">
        <f t="shared" si="10833"/>
        <v>4.9371</v>
      </c>
      <c r="AA6271" s="54">
        <f t="shared" si="10833"/>
        <v>11.350300000000001</v>
      </c>
      <c r="AB6271" s="54">
        <f t="shared" si="10833"/>
        <v>7.1900000000000006E-2</v>
      </c>
      <c r="AC6271" s="54">
        <f t="shared" si="10833"/>
        <v>6.2766000000000002</v>
      </c>
      <c r="AD6271" s="54">
        <f t="shared" si="10833"/>
        <v>11.042999999999999</v>
      </c>
      <c r="AE6271" s="54"/>
      <c r="AF6271" s="336"/>
      <c r="AG6271" s="336"/>
      <c r="AH6271" s="336"/>
      <c r="AI6271" s="54"/>
      <c r="AJ6271" s="54"/>
      <c r="AK6271" s="54"/>
      <c r="AL6271" s="54"/>
      <c r="AM6271" s="54"/>
      <c r="AN6271" s="54"/>
      <c r="AO6271" s="54"/>
      <c r="AP6271" s="54"/>
      <c r="AQ6271" s="54"/>
      <c r="AR6271" s="54"/>
      <c r="AS6271" s="54"/>
    </row>
    <row r="6272" spans="1:45" x14ac:dyDescent="0.3">
      <c r="D6272" s="56"/>
      <c r="X6272" s="336"/>
      <c r="Y6272" s="336">
        <f t="shared" ca="1" si="10821"/>
        <v>0.52848247092619016</v>
      </c>
      <c r="Z6272" s="336">
        <f t="shared" ca="1" si="10821"/>
        <v>0.71890031899170614</v>
      </c>
      <c r="AA6272" s="336">
        <f t="shared" ca="1" si="10821"/>
        <v>-8.008942088462391E-2</v>
      </c>
      <c r="AB6272" s="336">
        <f t="shared" ca="1" si="10821"/>
        <v>8.4964929043090165E-2</v>
      </c>
      <c r="AC6272" s="336">
        <f t="shared" ca="1" si="10821"/>
        <v>8.6768095205126322E-2</v>
      </c>
      <c r="AD6272" s="336">
        <f t="shared" ca="1" si="10821"/>
        <v>0.89117132138867472</v>
      </c>
      <c r="AE6272" s="336"/>
      <c r="AF6272" s="336"/>
      <c r="AG6272" s="336"/>
      <c r="AH6272" s="336"/>
      <c r="AI6272" s="54"/>
      <c r="AJ6272" s="54"/>
      <c r="AK6272" s="54"/>
      <c r="AL6272" s="336"/>
      <c r="AM6272" s="336"/>
      <c r="AN6272" s="336"/>
      <c r="AO6272" s="336"/>
      <c r="AP6272" s="54"/>
      <c r="AQ6272" s="336"/>
      <c r="AR6272" s="336"/>
      <c r="AS6272" s="336"/>
    </row>
    <row r="6273" spans="1:45" x14ac:dyDescent="0.3">
      <c r="C6273" s="54"/>
      <c r="D6273" s="56"/>
      <c r="Y6273" s="336">
        <f t="shared" ca="1" si="10821"/>
        <v>-1.4702863655883567</v>
      </c>
      <c r="Z6273" s="336">
        <f t="shared" ca="1" si="10821"/>
        <v>-1.1123080977641515</v>
      </c>
      <c r="AA6273" s="336">
        <f t="shared" ca="1" si="10821"/>
        <v>0.86077981643987522</v>
      </c>
      <c r="AB6273" s="336">
        <f t="shared" ca="1" si="10821"/>
        <v>8.0258120717258186E-2</v>
      </c>
      <c r="AC6273" s="336">
        <f t="shared" ca="1" si="10821"/>
        <v>-2.1991572100277058E-2</v>
      </c>
      <c r="AD6273" s="336">
        <f t="shared" ca="1" si="10821"/>
        <v>-0.34708168763029962</v>
      </c>
      <c r="AE6273" s="55"/>
      <c r="AF6273" s="55"/>
      <c r="AG6273" s="55"/>
      <c r="AH6273" s="55"/>
      <c r="AI6273" s="55"/>
      <c r="AJ6273" s="55"/>
      <c r="AK6273" s="55"/>
      <c r="AL6273" s="55"/>
      <c r="AM6273" s="55"/>
      <c r="AN6273" s="55"/>
      <c r="AO6273" s="55"/>
      <c r="AP6273" s="55"/>
      <c r="AQ6273" s="55"/>
      <c r="AR6273" s="55"/>
      <c r="AS6273" s="55"/>
    </row>
    <row r="6274" spans="1:45" x14ac:dyDescent="0.3">
      <c r="B6274" s="54" t="s">
        <v>172</v>
      </c>
      <c r="C6274" s="53">
        <f>C6267</f>
        <v>0</v>
      </c>
      <c r="D6274" s="56" t="e">
        <f t="shared" ref="D6274:D6275" ca="1" si="10834">AJ6274</f>
        <v>#N/A</v>
      </c>
      <c r="E6274" s="52" t="e">
        <f t="shared" ref="E6274:W6274" si="10835">E6267</f>
        <v>#N/A</v>
      </c>
      <c r="F6274" s="52" t="e">
        <f t="shared" si="10835"/>
        <v>#N/A</v>
      </c>
      <c r="G6274" s="52" t="e">
        <f t="shared" si="10835"/>
        <v>#N/A</v>
      </c>
      <c r="H6274" s="52" t="e">
        <f t="shared" si="10835"/>
        <v>#N/A</v>
      </c>
      <c r="I6274" s="52" t="e">
        <f t="shared" si="10835"/>
        <v>#N/A</v>
      </c>
      <c r="J6274" s="52" t="e">
        <f t="shared" si="10835"/>
        <v>#N/A</v>
      </c>
      <c r="K6274" s="52" t="e">
        <f t="shared" si="10835"/>
        <v>#N/A</v>
      </c>
      <c r="L6274" s="52" t="e">
        <f t="shared" si="10835"/>
        <v>#N/A</v>
      </c>
      <c r="M6274" s="52" t="e">
        <f t="shared" si="10835"/>
        <v>#N/A</v>
      </c>
      <c r="N6274" s="52" t="e">
        <f t="shared" si="10835"/>
        <v>#N/A</v>
      </c>
      <c r="O6274" s="52" t="e">
        <f t="shared" si="10835"/>
        <v>#N/A</v>
      </c>
      <c r="P6274" s="52" t="e">
        <f t="shared" si="10835"/>
        <v>#N/A</v>
      </c>
      <c r="Q6274" s="52" t="e">
        <f t="shared" si="10835"/>
        <v>#N/A</v>
      </c>
      <c r="R6274" s="52" t="e">
        <f t="shared" si="10835"/>
        <v>#N/A</v>
      </c>
      <c r="S6274" s="52" t="e">
        <f t="shared" si="10835"/>
        <v>#N/A</v>
      </c>
      <c r="T6274" s="52" t="e">
        <f t="shared" si="10835"/>
        <v>#N/A</v>
      </c>
      <c r="U6274" s="52" t="e">
        <f t="shared" si="10835"/>
        <v>#N/A</v>
      </c>
      <c r="V6274" s="52" t="e">
        <f t="shared" si="10835"/>
        <v>#N/A</v>
      </c>
      <c r="W6274" s="52" t="e">
        <f t="shared" si="10835"/>
        <v>#N/A</v>
      </c>
      <c r="X6274" s="55" t="e">
        <f t="shared" ref="X6274:X6275" si="10836">(H6274-(O6274*P6274)/100-3*(J6274*K6274)/100)/2</f>
        <v>#N/A</v>
      </c>
      <c r="Y6274" s="55" t="e">
        <f t="shared" ref="Y6274:Y6275" si="10837">SUM(X6274,(J6274*K6274/100))/(F6274/100)</f>
        <v>#N/A</v>
      </c>
      <c r="Z6274" s="55" t="e">
        <f t="shared" ref="Z6274" si="10838">U6274*0.5+U6275*0.5</f>
        <v>#N/A</v>
      </c>
      <c r="AA6274" s="55" t="e">
        <f t="shared" ref="AA6274:AA6275" si="10839">J6274/Y6274</f>
        <v>#N/A</v>
      </c>
      <c r="AB6274" s="336" t="e">
        <f t="shared" ref="AB6274:AB6275" si="10840">X6274/(Y6274-J6274)</f>
        <v>#N/A</v>
      </c>
      <c r="AC6274" s="223" t="e">
        <f ca="1">INDEX(FGA_COEFFS,1,1)+Z6274*INDEX(FGA_COEFFS,1,2)+Y6274*INDEX(FGA_COEFFS,1,3)+R6274*INDEX(FGA_COEFFS,1,4)+Q6275*INDEX(FGA_COEFFS,1,5)+S6274*INDEX(FGA_COEFFS,1,6)+T6275*INDEX(FGA_COEFFS,1,7)+M6275*INDEX(FGA_COEFFS,1,8)+Y6278*Y6279</f>
        <v>#N/A</v>
      </c>
      <c r="AD6274" s="223" t="e">
        <f ca="1">INDEX(THREEPTA_COEFFS,1,1)+AC6274*INDEX(THREEPTA_COEFFS,1,2)+J6274*INDEX(THREEPTA_COEFFS,1,3)+AA6274*INDEX(THREEPTA_COEFFS,1,4)+K6274*INDEX(THREEPTA_COEFFS,1,5)+L6275*INDEX(THREEPTA_COEFFS,1,6)+Z6278*Z6279</f>
        <v>#N/A</v>
      </c>
      <c r="AE6274" s="223" t="e">
        <f ca="1">INDEX(THREEPTPCT_COEFFS,1,1)+K6274*INDEX(THREEPTPCT_COEFFS,1,2)+L6275*INDEX(THREEPTPCT_COEFFS,1,3)+AA6278*AA6279</f>
        <v>#N/A</v>
      </c>
      <c r="AF6274" s="55" t="e">
        <f t="shared" ref="AF6274:AF6275" ca="1" si="10841">AC6274-AD6274</f>
        <v>#N/A</v>
      </c>
      <c r="AG6274" s="223" t="e">
        <f ca="1">INDEX(TWOPTPCT_COEFFS,1,1)+AB6274*INDEX(TWOPTPCT_COEFFS,1,2)+I6275*INDEX(TWOPTPCT_COEFFS,1,3)+G6275*INDEX(TWOPTPCT_COEFFS,1,4)+L6275*INDEX(TWOPTPCT_COEFFS,1,5)+AB6278*AB6279</f>
        <v>#N/A</v>
      </c>
      <c r="AH6274" s="223" t="e">
        <f ca="1">INDEX(FTA_COEFFS,1,1)+O6274*INDEX(FTA_COEFFS,1,2)+N6275*INDEX(FTA_COEFFS,1,3)+(Q6274+R6274)*INDEX(FTA_COEFFS,1,4)+(Q6275+R6275)*INDEX(FTA_COEFFS,1,5)+M6275*INDEX(FTA_COEFFS,1,6)+AC6278*AC6279</f>
        <v>#N/A</v>
      </c>
      <c r="AI6274" s="223" t="e">
        <f ca="1">INDEX(FTPCT_COEFFS,1,1)+P6274*INDEX(FTPCT_COEFFS,1,2)+F6274*INDEX(FTPCT_COEFFS,1,3)+G6275*INDEX(FTPCT_COEFFS,1,4)+AD6278*AD6279</f>
        <v>#N/A</v>
      </c>
      <c r="AJ6274" s="338" t="e">
        <f t="shared" ref="AJ6274:AJ6275" ca="1" si="10842">AD6274*AE6274/100+AF6274*AG6274+AH6274*AI6274/100</f>
        <v>#N/A</v>
      </c>
      <c r="AK6274" s="55"/>
      <c r="AL6274" s="55"/>
      <c r="AM6274" s="55"/>
      <c r="AN6274" s="55"/>
      <c r="AO6274" s="55"/>
      <c r="AP6274" s="55"/>
      <c r="AQ6274" s="55"/>
      <c r="AR6274" s="55"/>
    </row>
    <row r="6275" spans="1:45" x14ac:dyDescent="0.3">
      <c r="B6275" s="54" t="s">
        <v>175</v>
      </c>
      <c r="C6275" s="54">
        <f>C6268</f>
        <v>0</v>
      </c>
      <c r="D6275" s="56" t="e">
        <f t="shared" ca="1" si="10834"/>
        <v>#N/A</v>
      </c>
      <c r="E6275" s="52" t="e">
        <f t="shared" ref="E6275:W6275" si="10843">E6268</f>
        <v>#N/A</v>
      </c>
      <c r="F6275" s="52" t="e">
        <f t="shared" si="10843"/>
        <v>#N/A</v>
      </c>
      <c r="G6275" s="52" t="e">
        <f t="shared" si="10843"/>
        <v>#N/A</v>
      </c>
      <c r="H6275" s="52" t="e">
        <f t="shared" si="10843"/>
        <v>#N/A</v>
      </c>
      <c r="I6275" s="52" t="e">
        <f t="shared" si="10843"/>
        <v>#N/A</v>
      </c>
      <c r="J6275" s="52" t="e">
        <f t="shared" si="10843"/>
        <v>#N/A</v>
      </c>
      <c r="K6275" s="52" t="e">
        <f t="shared" si="10843"/>
        <v>#N/A</v>
      </c>
      <c r="L6275" s="52" t="e">
        <f t="shared" si="10843"/>
        <v>#N/A</v>
      </c>
      <c r="M6275" s="52" t="e">
        <f t="shared" si="10843"/>
        <v>#N/A</v>
      </c>
      <c r="N6275" s="52" t="e">
        <f t="shared" si="10843"/>
        <v>#N/A</v>
      </c>
      <c r="O6275" s="52" t="e">
        <f t="shared" si="10843"/>
        <v>#N/A</v>
      </c>
      <c r="P6275" s="52" t="e">
        <f t="shared" si="10843"/>
        <v>#N/A</v>
      </c>
      <c r="Q6275" s="52" t="e">
        <f t="shared" si="10843"/>
        <v>#N/A</v>
      </c>
      <c r="R6275" s="52" t="e">
        <f t="shared" si="10843"/>
        <v>#N/A</v>
      </c>
      <c r="S6275" s="52" t="e">
        <f t="shared" si="10843"/>
        <v>#N/A</v>
      </c>
      <c r="T6275" s="52" t="e">
        <f t="shared" si="10843"/>
        <v>#N/A</v>
      </c>
      <c r="U6275" s="52" t="e">
        <f t="shared" si="10843"/>
        <v>#N/A</v>
      </c>
      <c r="V6275" s="52" t="e">
        <f t="shared" si="10843"/>
        <v>#N/A</v>
      </c>
      <c r="W6275" s="52" t="e">
        <f t="shared" si="10843"/>
        <v>#N/A</v>
      </c>
      <c r="X6275" s="55" t="e">
        <f t="shared" si="10836"/>
        <v>#N/A</v>
      </c>
      <c r="Y6275" s="55" t="e">
        <f t="shared" si="10837"/>
        <v>#N/A</v>
      </c>
      <c r="Z6275" s="55" t="e">
        <f t="shared" ref="Z6275" si="10844">Z6274</f>
        <v>#N/A</v>
      </c>
      <c r="AA6275" s="55" t="e">
        <f t="shared" si="10839"/>
        <v>#N/A</v>
      </c>
      <c r="AB6275" s="336" t="e">
        <f t="shared" si="10840"/>
        <v>#N/A</v>
      </c>
      <c r="AC6275" s="223" t="e">
        <f ca="1">INDEX(FGA_COEFFS,1,1)+Z6275*INDEX(FGA_COEFFS,1,2)+Y6275*INDEX(FGA_COEFFS,1,3)+R6275*INDEX(FGA_COEFFS,1,4)+Q6274*INDEX(FGA_COEFFS,1,5)+S6275*INDEX(FGA_COEFFS,1,6)+T6274*INDEX(FGA_COEFFS,1,7)+M6274*INDEX(FGA_COEFFS,1,8)+Y6278*Y6280</f>
        <v>#N/A</v>
      </c>
      <c r="AD6275" s="223" t="e">
        <f ca="1">INDEX(THREEPTA_COEFFS,1,1)+AC6275*INDEX(THREEPTA_COEFFS,1,2)+J6275*INDEX(THREEPTA_COEFFS,1,3)+AA6275*INDEX(THREEPTA_COEFFS,1,4)+K6275*INDEX(THREEPTA_COEFFS,1,5)+L6274*INDEX(THREEPTA_COEFFS,1,6)+Z6278*Z6280</f>
        <v>#N/A</v>
      </c>
      <c r="AE6275" s="223" t="e">
        <f ca="1">INDEX(THREEPTPCT_COEFFS,1,1)+K6275*INDEX(THREEPTPCT_COEFFS,1,2)+L6274*INDEX(THREEPTPCT_COEFFS,1,3)+AA6278*AA6280</f>
        <v>#N/A</v>
      </c>
      <c r="AF6275" s="55" t="e">
        <f t="shared" ca="1" si="10841"/>
        <v>#N/A</v>
      </c>
      <c r="AG6275" s="223" t="e">
        <f ca="1">INDEX(TWOPTPCT_COEFFS,1,1)+AB6275*INDEX(TWOPTPCT_COEFFS,1,2)+I6274*INDEX(TWOPTPCT_COEFFS,1,3)+G6274*INDEX(TWOPTPCT_COEFFS,1,4)+L6274*INDEX(TWOPTPCT_COEFFS,1,5)+AB6278*AB6280</f>
        <v>#N/A</v>
      </c>
      <c r="AH6275" s="223" t="e">
        <f ca="1">INDEX(FTA_COEFFS,1,1)+O6275*INDEX(FTA_COEFFS,1,2)+N6274*INDEX(FTA_COEFFS,1,3)+(Q6275+R6275)*INDEX(FTA_COEFFS,1,4)+(Q6274+R6274)*INDEX(FTA_COEFFS,1,5)+M6274*INDEX(FTA_COEFFS,1,6)+AC6278*AC6280</f>
        <v>#N/A</v>
      </c>
      <c r="AI6275" s="223" t="e">
        <f ca="1">INDEX(FTPCT_COEFFS,1,1)+P6275*INDEX(FTPCT_COEFFS,1,2)+F6275*INDEX(FTPCT_COEFFS,1,3)+G6274*INDEX(FTPCT_COEFFS,1,4)+AD6278*AD6280</f>
        <v>#N/A</v>
      </c>
      <c r="AJ6275" s="338" t="e">
        <f t="shared" ca="1" si="10842"/>
        <v>#N/A</v>
      </c>
      <c r="AK6275" s="55"/>
      <c r="AL6275" s="55"/>
      <c r="AM6275" s="55"/>
      <c r="AN6275" s="55"/>
      <c r="AO6275" s="55"/>
      <c r="AP6275" s="55"/>
      <c r="AQ6275" s="55"/>
      <c r="AR6275" s="55"/>
    </row>
    <row r="6276" spans="1:45" x14ac:dyDescent="0.3">
      <c r="A6276" s="54" t="e">
        <f ca="1">IF(D6274&gt;(D6275+(AVERAGE(V6274,W6274)-AVERAGE(V6275,W6275))/2)+2.5,C6274,IF(D6275&gt;(D6274+(AVERAGE(V6275,W6275)-AVERAGE(V6274,W6274))/2)+2.5,C6275,"Close"))</f>
        <v>#N/A</v>
      </c>
      <c r="B6276" s="64" t="e">
        <f ca="1">IF(D6275&gt;D6274,C6275,C6274)</f>
        <v>#N/A</v>
      </c>
      <c r="D6276" s="56"/>
      <c r="X6276" s="55"/>
      <c r="Y6276" s="55"/>
      <c r="Z6276" s="55"/>
      <c r="AA6276" s="55"/>
      <c r="AB6276" s="55"/>
      <c r="AC6276" s="337"/>
      <c r="AD6276" s="337"/>
      <c r="AE6276" s="337"/>
      <c r="AF6276" s="337"/>
      <c r="AG6276" s="337"/>
      <c r="AH6276" s="337"/>
      <c r="AI6276" s="337"/>
      <c r="AJ6276" s="337"/>
      <c r="AK6276" s="337"/>
      <c r="AL6276" s="337"/>
      <c r="AM6276" s="55"/>
      <c r="AN6276" s="55"/>
      <c r="AO6276" s="55"/>
      <c r="AP6276" s="55"/>
      <c r="AQ6276" s="55"/>
      <c r="AR6276" s="55"/>
      <c r="AS6276" s="55"/>
    </row>
    <row r="6277" spans="1:45" x14ac:dyDescent="0.3">
      <c r="X6277" s="54" t="s">
        <v>1305</v>
      </c>
      <c r="Y6277" s="54" t="s">
        <v>128</v>
      </c>
      <c r="Z6277" s="54" t="s">
        <v>157</v>
      </c>
      <c r="AA6277" s="54" t="s">
        <v>151</v>
      </c>
      <c r="AB6277" s="54" t="s">
        <v>1327</v>
      </c>
      <c r="AC6277" s="54" t="s">
        <v>129</v>
      </c>
      <c r="AD6277" s="54" t="s">
        <v>116</v>
      </c>
      <c r="AE6277" s="54"/>
      <c r="AF6277" s="54"/>
      <c r="AG6277" s="54"/>
      <c r="AH6277" s="54"/>
      <c r="AI6277" s="54"/>
      <c r="AJ6277" s="54"/>
      <c r="AK6277" s="54"/>
      <c r="AL6277" s="54"/>
      <c r="AM6277" s="54"/>
      <c r="AN6277" s="54"/>
      <c r="AO6277" s="54"/>
      <c r="AP6277" s="54"/>
      <c r="AQ6277" s="54"/>
      <c r="AR6277" s="54"/>
      <c r="AS6277" s="54"/>
    </row>
    <row r="6278" spans="1:45" x14ac:dyDescent="0.3">
      <c r="X6278" s="54"/>
      <c r="Y6278" s="54">
        <f t="shared" ref="Y6278:AD6278" si="10845">Y6271</f>
        <v>6.4436999999999998</v>
      </c>
      <c r="Z6278" s="54">
        <f t="shared" si="10845"/>
        <v>4.9371</v>
      </c>
      <c r="AA6278" s="54">
        <f t="shared" si="10845"/>
        <v>11.350300000000001</v>
      </c>
      <c r="AB6278" s="54">
        <f t="shared" si="10845"/>
        <v>7.1900000000000006E-2</v>
      </c>
      <c r="AC6278" s="54">
        <f t="shared" si="10845"/>
        <v>6.2766000000000002</v>
      </c>
      <c r="AD6278" s="54">
        <f t="shared" si="10845"/>
        <v>11.042999999999999</v>
      </c>
      <c r="AE6278" s="54"/>
      <c r="AF6278" s="336"/>
      <c r="AG6278" s="336"/>
      <c r="AH6278" s="336"/>
      <c r="AI6278" s="54"/>
      <c r="AJ6278" s="54"/>
      <c r="AK6278" s="54"/>
      <c r="AL6278" s="54"/>
      <c r="AM6278" s="54"/>
      <c r="AN6278" s="54"/>
      <c r="AO6278" s="54"/>
      <c r="AP6278" s="54"/>
      <c r="AQ6278" s="54"/>
      <c r="AR6278" s="54"/>
      <c r="AS6278" s="54"/>
    </row>
    <row r="6279" spans="1:45" x14ac:dyDescent="0.3">
      <c r="D6279" s="56"/>
      <c r="X6279" s="336"/>
      <c r="Y6279" s="336">
        <f t="shared" ca="1" si="10821"/>
        <v>-1.1931941462946711</v>
      </c>
      <c r="Z6279" s="336">
        <f t="shared" ca="1" si="10821"/>
        <v>-1.9623558768481018E-2</v>
      </c>
      <c r="AA6279" s="336">
        <f t="shared" ca="1" si="10821"/>
        <v>0.17181367034198033</v>
      </c>
      <c r="AB6279" s="336">
        <f t="shared" ca="1" si="10821"/>
        <v>1.3495053283405203</v>
      </c>
      <c r="AC6279" s="336">
        <f t="shared" ca="1" si="10821"/>
        <v>-0.63234895976983352</v>
      </c>
      <c r="AD6279" s="336">
        <f t="shared" ca="1" si="10821"/>
        <v>-1.2305988033322066</v>
      </c>
      <c r="AE6279" s="336"/>
      <c r="AF6279" s="336"/>
      <c r="AG6279" s="336"/>
      <c r="AH6279" s="336"/>
      <c r="AI6279" s="54"/>
      <c r="AJ6279" s="54"/>
      <c r="AK6279" s="54"/>
      <c r="AL6279" s="336"/>
      <c r="AM6279" s="336"/>
      <c r="AN6279" s="336"/>
      <c r="AO6279" s="336"/>
      <c r="AP6279" s="54"/>
      <c r="AQ6279" s="336"/>
      <c r="AR6279" s="336"/>
      <c r="AS6279" s="336"/>
    </row>
    <row r="6280" spans="1:45" x14ac:dyDescent="0.3">
      <c r="C6280" s="54"/>
      <c r="D6280" s="56"/>
      <c r="Y6280" s="336">
        <f t="shared" ca="1" si="10821"/>
        <v>1.0973766166939589</v>
      </c>
      <c r="Z6280" s="336">
        <f t="shared" ca="1" si="10821"/>
        <v>0.62141054967838882</v>
      </c>
      <c r="AA6280" s="336">
        <f t="shared" ca="1" si="10821"/>
        <v>0.8671998309035136</v>
      </c>
      <c r="AB6280" s="336">
        <f t="shared" ca="1" si="10821"/>
        <v>0.2317960810216082</v>
      </c>
      <c r="AC6280" s="336">
        <f t="shared" ca="1" si="10821"/>
        <v>1.0845824483344244</v>
      </c>
      <c r="AD6280" s="336">
        <f t="shared" ca="1" si="10821"/>
        <v>1.2522820780592461E-3</v>
      </c>
      <c r="AE6280" s="55"/>
      <c r="AF6280" s="55"/>
      <c r="AG6280" s="55"/>
      <c r="AH6280" s="55"/>
      <c r="AI6280" s="55"/>
      <c r="AJ6280" s="55"/>
      <c r="AK6280" s="55"/>
      <c r="AL6280" s="55"/>
      <c r="AM6280" s="55"/>
      <c r="AN6280" s="55"/>
      <c r="AO6280" s="55"/>
      <c r="AP6280" s="55"/>
      <c r="AQ6280" s="55"/>
      <c r="AR6280" s="55"/>
      <c r="AS6280" s="55"/>
    </row>
    <row r="6281" spans="1:45" x14ac:dyDescent="0.3">
      <c r="B6281" s="54" t="s">
        <v>172</v>
      </c>
      <c r="C6281" s="53">
        <f>C6274</f>
        <v>0</v>
      </c>
      <c r="D6281" s="56" t="e">
        <f t="shared" ref="D6281:D6282" ca="1" si="10846">AJ6281</f>
        <v>#N/A</v>
      </c>
      <c r="E6281" s="52" t="e">
        <f t="shared" ref="E6281:W6281" si="10847">E6274</f>
        <v>#N/A</v>
      </c>
      <c r="F6281" s="52" t="e">
        <f t="shared" si="10847"/>
        <v>#N/A</v>
      </c>
      <c r="G6281" s="52" t="e">
        <f t="shared" si="10847"/>
        <v>#N/A</v>
      </c>
      <c r="H6281" s="52" t="e">
        <f t="shared" si="10847"/>
        <v>#N/A</v>
      </c>
      <c r="I6281" s="52" t="e">
        <f t="shared" si="10847"/>
        <v>#N/A</v>
      </c>
      <c r="J6281" s="52" t="e">
        <f t="shared" si="10847"/>
        <v>#N/A</v>
      </c>
      <c r="K6281" s="52" t="e">
        <f t="shared" si="10847"/>
        <v>#N/A</v>
      </c>
      <c r="L6281" s="52" t="e">
        <f t="shared" si="10847"/>
        <v>#N/A</v>
      </c>
      <c r="M6281" s="52" t="e">
        <f t="shared" si="10847"/>
        <v>#N/A</v>
      </c>
      <c r="N6281" s="52" t="e">
        <f t="shared" si="10847"/>
        <v>#N/A</v>
      </c>
      <c r="O6281" s="52" t="e">
        <f t="shared" si="10847"/>
        <v>#N/A</v>
      </c>
      <c r="P6281" s="52" t="e">
        <f t="shared" si="10847"/>
        <v>#N/A</v>
      </c>
      <c r="Q6281" s="52" t="e">
        <f t="shared" si="10847"/>
        <v>#N/A</v>
      </c>
      <c r="R6281" s="52" t="e">
        <f t="shared" si="10847"/>
        <v>#N/A</v>
      </c>
      <c r="S6281" s="52" t="e">
        <f t="shared" si="10847"/>
        <v>#N/A</v>
      </c>
      <c r="T6281" s="52" t="e">
        <f t="shared" si="10847"/>
        <v>#N/A</v>
      </c>
      <c r="U6281" s="52" t="e">
        <f t="shared" si="10847"/>
        <v>#N/A</v>
      </c>
      <c r="V6281" s="52" t="e">
        <f t="shared" si="10847"/>
        <v>#N/A</v>
      </c>
      <c r="W6281" s="52" t="e">
        <f t="shared" si="10847"/>
        <v>#N/A</v>
      </c>
      <c r="X6281" s="55" t="e">
        <f t="shared" ref="X6281:X6282" si="10848">(H6281-(O6281*P6281)/100-3*(J6281*K6281)/100)/2</f>
        <v>#N/A</v>
      </c>
      <c r="Y6281" s="55" t="e">
        <f t="shared" ref="Y6281:Y6282" si="10849">SUM(X6281,(J6281*K6281/100))/(F6281/100)</f>
        <v>#N/A</v>
      </c>
      <c r="Z6281" s="55" t="e">
        <f t="shared" ref="Z6281" si="10850">U6281*0.5+U6282*0.5</f>
        <v>#N/A</v>
      </c>
      <c r="AA6281" s="55" t="e">
        <f t="shared" ref="AA6281:AA6282" si="10851">J6281/Y6281</f>
        <v>#N/A</v>
      </c>
      <c r="AB6281" s="336" t="e">
        <f t="shared" ref="AB6281:AB6282" si="10852">X6281/(Y6281-J6281)</f>
        <v>#N/A</v>
      </c>
      <c r="AC6281" s="223" t="e">
        <f ca="1">INDEX(FGA_COEFFS,1,1)+Z6281*INDEX(FGA_COEFFS,1,2)+Y6281*INDEX(FGA_COEFFS,1,3)+R6281*INDEX(FGA_COEFFS,1,4)+Q6282*INDEX(FGA_COEFFS,1,5)+S6281*INDEX(FGA_COEFFS,1,6)+T6282*INDEX(FGA_COEFFS,1,7)+M6282*INDEX(FGA_COEFFS,1,8)+Y6285*Y6286</f>
        <v>#N/A</v>
      </c>
      <c r="AD6281" s="223" t="e">
        <f ca="1">INDEX(THREEPTA_COEFFS,1,1)+AC6281*INDEX(THREEPTA_COEFFS,1,2)+J6281*INDEX(THREEPTA_COEFFS,1,3)+AA6281*INDEX(THREEPTA_COEFFS,1,4)+K6281*INDEX(THREEPTA_COEFFS,1,5)+L6282*INDEX(THREEPTA_COEFFS,1,6)+Z6285*Z6286</f>
        <v>#N/A</v>
      </c>
      <c r="AE6281" s="223" t="e">
        <f ca="1">INDEX(THREEPTPCT_COEFFS,1,1)+K6281*INDEX(THREEPTPCT_COEFFS,1,2)+L6282*INDEX(THREEPTPCT_COEFFS,1,3)+AA6285*AA6286</f>
        <v>#N/A</v>
      </c>
      <c r="AF6281" s="55" t="e">
        <f t="shared" ref="AF6281:AF6282" ca="1" si="10853">AC6281-AD6281</f>
        <v>#N/A</v>
      </c>
      <c r="AG6281" s="223" t="e">
        <f ca="1">INDEX(TWOPTPCT_COEFFS,1,1)+AB6281*INDEX(TWOPTPCT_COEFFS,1,2)+I6282*INDEX(TWOPTPCT_COEFFS,1,3)+G6282*INDEX(TWOPTPCT_COEFFS,1,4)+L6282*INDEX(TWOPTPCT_COEFFS,1,5)+AB6285*AB6286</f>
        <v>#N/A</v>
      </c>
      <c r="AH6281" s="223" t="e">
        <f ca="1">INDEX(FTA_COEFFS,1,1)+O6281*INDEX(FTA_COEFFS,1,2)+N6282*INDEX(FTA_COEFFS,1,3)+(Q6281+R6281)*INDEX(FTA_COEFFS,1,4)+(Q6282+R6282)*INDEX(FTA_COEFFS,1,5)+M6282*INDEX(FTA_COEFFS,1,6)+AC6285*AC6286</f>
        <v>#N/A</v>
      </c>
      <c r="AI6281" s="223" t="e">
        <f ca="1">INDEX(FTPCT_COEFFS,1,1)+P6281*INDEX(FTPCT_COEFFS,1,2)+F6281*INDEX(FTPCT_COEFFS,1,3)+G6282*INDEX(FTPCT_COEFFS,1,4)+AD6285*AD6286</f>
        <v>#N/A</v>
      </c>
      <c r="AJ6281" s="338" t="e">
        <f t="shared" ref="AJ6281:AJ6282" ca="1" si="10854">AD6281*AE6281/100+AF6281*AG6281+AH6281*AI6281/100</f>
        <v>#N/A</v>
      </c>
      <c r="AK6281" s="55"/>
      <c r="AL6281" s="55"/>
      <c r="AM6281" s="55"/>
      <c r="AN6281" s="55"/>
      <c r="AO6281" s="55"/>
      <c r="AP6281" s="55"/>
      <c r="AQ6281" s="55"/>
      <c r="AR6281" s="55"/>
    </row>
    <row r="6282" spans="1:45" x14ac:dyDescent="0.3">
      <c r="B6282" s="54" t="s">
        <v>175</v>
      </c>
      <c r="C6282" s="54">
        <f>C6275</f>
        <v>0</v>
      </c>
      <c r="D6282" s="56" t="e">
        <f t="shared" ca="1" si="10846"/>
        <v>#N/A</v>
      </c>
      <c r="E6282" s="52" t="e">
        <f t="shared" ref="E6282:W6282" si="10855">E6275</f>
        <v>#N/A</v>
      </c>
      <c r="F6282" s="52" t="e">
        <f t="shared" si="10855"/>
        <v>#N/A</v>
      </c>
      <c r="G6282" s="52" t="e">
        <f t="shared" si="10855"/>
        <v>#N/A</v>
      </c>
      <c r="H6282" s="52" t="e">
        <f t="shared" si="10855"/>
        <v>#N/A</v>
      </c>
      <c r="I6282" s="52" t="e">
        <f t="shared" si="10855"/>
        <v>#N/A</v>
      </c>
      <c r="J6282" s="52" t="e">
        <f t="shared" si="10855"/>
        <v>#N/A</v>
      </c>
      <c r="K6282" s="52" t="e">
        <f t="shared" si="10855"/>
        <v>#N/A</v>
      </c>
      <c r="L6282" s="52" t="e">
        <f t="shared" si="10855"/>
        <v>#N/A</v>
      </c>
      <c r="M6282" s="52" t="e">
        <f t="shared" si="10855"/>
        <v>#N/A</v>
      </c>
      <c r="N6282" s="52" t="e">
        <f t="shared" si="10855"/>
        <v>#N/A</v>
      </c>
      <c r="O6282" s="52" t="e">
        <f t="shared" si="10855"/>
        <v>#N/A</v>
      </c>
      <c r="P6282" s="52" t="e">
        <f t="shared" si="10855"/>
        <v>#N/A</v>
      </c>
      <c r="Q6282" s="52" t="e">
        <f t="shared" si="10855"/>
        <v>#N/A</v>
      </c>
      <c r="R6282" s="52" t="e">
        <f t="shared" si="10855"/>
        <v>#N/A</v>
      </c>
      <c r="S6282" s="52" t="e">
        <f t="shared" si="10855"/>
        <v>#N/A</v>
      </c>
      <c r="T6282" s="52" t="e">
        <f t="shared" si="10855"/>
        <v>#N/A</v>
      </c>
      <c r="U6282" s="52" t="e">
        <f t="shared" si="10855"/>
        <v>#N/A</v>
      </c>
      <c r="V6282" s="52" t="e">
        <f t="shared" si="10855"/>
        <v>#N/A</v>
      </c>
      <c r="W6282" s="52" t="e">
        <f t="shared" si="10855"/>
        <v>#N/A</v>
      </c>
      <c r="X6282" s="55" t="e">
        <f t="shared" si="10848"/>
        <v>#N/A</v>
      </c>
      <c r="Y6282" s="55" t="e">
        <f t="shared" si="10849"/>
        <v>#N/A</v>
      </c>
      <c r="Z6282" s="55" t="e">
        <f t="shared" ref="Z6282" si="10856">Z6281</f>
        <v>#N/A</v>
      </c>
      <c r="AA6282" s="55" t="e">
        <f t="shared" si="10851"/>
        <v>#N/A</v>
      </c>
      <c r="AB6282" s="336" t="e">
        <f t="shared" si="10852"/>
        <v>#N/A</v>
      </c>
      <c r="AC6282" s="223" t="e">
        <f ca="1">INDEX(FGA_COEFFS,1,1)+Z6282*INDEX(FGA_COEFFS,1,2)+Y6282*INDEX(FGA_COEFFS,1,3)+R6282*INDEX(FGA_COEFFS,1,4)+Q6281*INDEX(FGA_COEFFS,1,5)+S6282*INDEX(FGA_COEFFS,1,6)+T6281*INDEX(FGA_COEFFS,1,7)+M6281*INDEX(FGA_COEFFS,1,8)+Y6285*Y6287</f>
        <v>#N/A</v>
      </c>
      <c r="AD6282" s="223" t="e">
        <f ca="1">INDEX(THREEPTA_COEFFS,1,1)+AC6282*INDEX(THREEPTA_COEFFS,1,2)+J6282*INDEX(THREEPTA_COEFFS,1,3)+AA6282*INDEX(THREEPTA_COEFFS,1,4)+K6282*INDEX(THREEPTA_COEFFS,1,5)+L6281*INDEX(THREEPTA_COEFFS,1,6)+Z6285*Z6287</f>
        <v>#N/A</v>
      </c>
      <c r="AE6282" s="223" t="e">
        <f ca="1">INDEX(THREEPTPCT_COEFFS,1,1)+K6282*INDEX(THREEPTPCT_COEFFS,1,2)+L6281*INDEX(THREEPTPCT_COEFFS,1,3)+AA6285*AA6287</f>
        <v>#N/A</v>
      </c>
      <c r="AF6282" s="55" t="e">
        <f t="shared" ca="1" si="10853"/>
        <v>#N/A</v>
      </c>
      <c r="AG6282" s="223" t="e">
        <f ca="1">INDEX(TWOPTPCT_COEFFS,1,1)+AB6282*INDEX(TWOPTPCT_COEFFS,1,2)+I6281*INDEX(TWOPTPCT_COEFFS,1,3)+G6281*INDEX(TWOPTPCT_COEFFS,1,4)+L6281*INDEX(TWOPTPCT_COEFFS,1,5)+AB6285*AB6287</f>
        <v>#N/A</v>
      </c>
      <c r="AH6282" s="223" t="e">
        <f ca="1">INDEX(FTA_COEFFS,1,1)+O6282*INDEX(FTA_COEFFS,1,2)+N6281*INDEX(FTA_COEFFS,1,3)+(Q6282+R6282)*INDEX(FTA_COEFFS,1,4)+(Q6281+R6281)*INDEX(FTA_COEFFS,1,5)+M6281*INDEX(FTA_COEFFS,1,6)+AC6285*AC6287</f>
        <v>#N/A</v>
      </c>
      <c r="AI6282" s="223" t="e">
        <f ca="1">INDEX(FTPCT_COEFFS,1,1)+P6282*INDEX(FTPCT_COEFFS,1,2)+F6282*INDEX(FTPCT_COEFFS,1,3)+G6281*INDEX(FTPCT_COEFFS,1,4)+AD6285*AD6287</f>
        <v>#N/A</v>
      </c>
      <c r="AJ6282" s="338" t="e">
        <f t="shared" ca="1" si="10854"/>
        <v>#N/A</v>
      </c>
      <c r="AK6282" s="55"/>
      <c r="AL6282" s="55"/>
      <c r="AM6282" s="55"/>
      <c r="AN6282" s="55"/>
      <c r="AO6282" s="55"/>
      <c r="AP6282" s="55"/>
      <c r="AQ6282" s="55"/>
      <c r="AR6282" s="55"/>
    </row>
    <row r="6283" spans="1:45" x14ac:dyDescent="0.3">
      <c r="A6283" s="54" t="e">
        <f ca="1">IF(D6281&gt;(D6282+(AVERAGE(V6281,W6281)-AVERAGE(V6282,W6282))/2)+2.5,C6281,IF(D6282&gt;(D6281+(AVERAGE(V6282,W6282)-AVERAGE(V6281,W6281))/2)+2.5,C6282,"Close"))</f>
        <v>#N/A</v>
      </c>
      <c r="B6283" s="64" t="e">
        <f ca="1">IF(D6282&gt;D6281,C6282,C6281)</f>
        <v>#N/A</v>
      </c>
      <c r="D6283" s="56"/>
      <c r="X6283" s="55"/>
      <c r="Y6283" s="55"/>
      <c r="Z6283" s="55"/>
      <c r="AA6283" s="55"/>
      <c r="AB6283" s="55"/>
      <c r="AC6283" s="337"/>
      <c r="AD6283" s="337"/>
      <c r="AE6283" s="337"/>
      <c r="AF6283" s="337"/>
      <c r="AG6283" s="337"/>
      <c r="AH6283" s="337"/>
      <c r="AI6283" s="337"/>
      <c r="AJ6283" s="337"/>
      <c r="AK6283" s="337"/>
      <c r="AL6283" s="337"/>
      <c r="AM6283" s="55"/>
      <c r="AN6283" s="55"/>
      <c r="AO6283" s="55"/>
      <c r="AP6283" s="55"/>
      <c r="AQ6283" s="55"/>
      <c r="AR6283" s="55"/>
      <c r="AS6283" s="55"/>
    </row>
    <row r="6284" spans="1:45" x14ac:dyDescent="0.3">
      <c r="X6284" s="54" t="s">
        <v>1305</v>
      </c>
      <c r="Y6284" s="54" t="s">
        <v>128</v>
      </c>
      <c r="Z6284" s="54" t="s">
        <v>157</v>
      </c>
      <c r="AA6284" s="54" t="s">
        <v>151</v>
      </c>
      <c r="AB6284" s="54" t="s">
        <v>1327</v>
      </c>
      <c r="AC6284" s="54" t="s">
        <v>129</v>
      </c>
      <c r="AD6284" s="54" t="s">
        <v>116</v>
      </c>
      <c r="AE6284" s="54"/>
      <c r="AF6284" s="54"/>
      <c r="AG6284" s="54"/>
      <c r="AH6284" s="54"/>
      <c r="AI6284" s="54"/>
      <c r="AJ6284" s="54"/>
      <c r="AK6284" s="54"/>
      <c r="AL6284" s="54"/>
      <c r="AM6284" s="54"/>
      <c r="AN6284" s="54"/>
      <c r="AO6284" s="54"/>
      <c r="AP6284" s="54"/>
      <c r="AQ6284" s="54"/>
      <c r="AR6284" s="54"/>
      <c r="AS6284" s="54"/>
    </row>
    <row r="6285" spans="1:45" x14ac:dyDescent="0.3">
      <c r="X6285" s="54"/>
      <c r="Y6285" s="54">
        <f t="shared" ref="Y6285:AD6285" si="10857">Y6278</f>
        <v>6.4436999999999998</v>
      </c>
      <c r="Z6285" s="54">
        <f t="shared" si="10857"/>
        <v>4.9371</v>
      </c>
      <c r="AA6285" s="54">
        <f t="shared" si="10857"/>
        <v>11.350300000000001</v>
      </c>
      <c r="AB6285" s="54">
        <f t="shared" si="10857"/>
        <v>7.1900000000000006E-2</v>
      </c>
      <c r="AC6285" s="54">
        <f t="shared" si="10857"/>
        <v>6.2766000000000002</v>
      </c>
      <c r="AD6285" s="54">
        <f t="shared" si="10857"/>
        <v>11.042999999999999</v>
      </c>
      <c r="AE6285" s="54"/>
      <c r="AF6285" s="336"/>
      <c r="AG6285" s="336"/>
      <c r="AH6285" s="336"/>
      <c r="AI6285" s="54"/>
      <c r="AJ6285" s="54"/>
      <c r="AK6285" s="54"/>
      <c r="AL6285" s="54"/>
      <c r="AM6285" s="54"/>
      <c r="AN6285" s="54"/>
      <c r="AO6285" s="54"/>
      <c r="AP6285" s="54"/>
      <c r="AQ6285" s="54"/>
      <c r="AR6285" s="54"/>
      <c r="AS6285" s="54"/>
    </row>
    <row r="6286" spans="1:45" x14ac:dyDescent="0.3">
      <c r="D6286" s="56"/>
      <c r="X6286" s="336"/>
      <c r="Y6286" s="336">
        <f t="shared" ca="1" si="10821"/>
        <v>0.62778257248581548</v>
      </c>
      <c r="Z6286" s="336">
        <f t="shared" ca="1" si="10821"/>
        <v>0.23269788141546405</v>
      </c>
      <c r="AA6286" s="336">
        <f t="shared" ca="1" si="10821"/>
        <v>-2.3258813373627403E-2</v>
      </c>
      <c r="AB6286" s="336">
        <f t="shared" ca="1" si="10821"/>
        <v>1.1752306169203492</v>
      </c>
      <c r="AC6286" s="336">
        <f t="shared" ca="1" si="10821"/>
        <v>-1.3557529919976914</v>
      </c>
      <c r="AD6286" s="336">
        <f t="shared" ca="1" si="10821"/>
        <v>-1.2527248588859599</v>
      </c>
      <c r="AE6286" s="336"/>
      <c r="AF6286" s="336"/>
      <c r="AG6286" s="336"/>
      <c r="AH6286" s="336"/>
      <c r="AI6286" s="54"/>
      <c r="AJ6286" s="54"/>
      <c r="AK6286" s="54"/>
      <c r="AL6286" s="336"/>
      <c r="AM6286" s="336"/>
      <c r="AN6286" s="336"/>
      <c r="AO6286" s="336"/>
      <c r="AP6286" s="54"/>
      <c r="AQ6286" s="336"/>
      <c r="AR6286" s="336"/>
      <c r="AS6286" s="336"/>
    </row>
    <row r="6287" spans="1:45" x14ac:dyDescent="0.3">
      <c r="C6287" s="54"/>
      <c r="D6287" s="56"/>
      <c r="Y6287" s="336">
        <f t="shared" ca="1" si="10821"/>
        <v>-2.959561599891955E-2</v>
      </c>
      <c r="Z6287" s="336">
        <f t="shared" ca="1" si="10821"/>
        <v>9.1672066941769798E-2</v>
      </c>
      <c r="AA6287" s="336">
        <f t="shared" ca="1" si="10821"/>
        <v>1.1908711746507463</v>
      </c>
      <c r="AB6287" s="336">
        <f t="shared" ca="1" si="10821"/>
        <v>-0.55547328546749364</v>
      </c>
      <c r="AC6287" s="336">
        <f t="shared" ca="1" si="10821"/>
        <v>0.79746329738627608</v>
      </c>
      <c r="AD6287" s="336">
        <f t="shared" ca="1" si="10821"/>
        <v>-3.1101937246044167E-2</v>
      </c>
      <c r="AE6287" s="55"/>
      <c r="AF6287" s="55"/>
      <c r="AG6287" s="55"/>
      <c r="AH6287" s="55"/>
      <c r="AI6287" s="55"/>
      <c r="AJ6287" s="55"/>
      <c r="AK6287" s="55"/>
      <c r="AL6287" s="55"/>
      <c r="AM6287" s="55"/>
      <c r="AN6287" s="55"/>
      <c r="AO6287" s="55"/>
      <c r="AP6287" s="55"/>
      <c r="AQ6287" s="55"/>
      <c r="AR6287" s="55"/>
      <c r="AS6287" s="55"/>
    </row>
    <row r="6288" spans="1:45" x14ac:dyDescent="0.3">
      <c r="B6288" s="54" t="s">
        <v>172</v>
      </c>
      <c r="C6288" s="53">
        <f>C6281</f>
        <v>0</v>
      </c>
      <c r="D6288" s="56" t="e">
        <f t="shared" ref="D6288:D6289" ca="1" si="10858">AJ6288</f>
        <v>#N/A</v>
      </c>
      <c r="E6288" s="52" t="e">
        <f t="shared" ref="E6288:W6288" si="10859">E6281</f>
        <v>#N/A</v>
      </c>
      <c r="F6288" s="52" t="e">
        <f t="shared" si="10859"/>
        <v>#N/A</v>
      </c>
      <c r="G6288" s="52" t="e">
        <f t="shared" si="10859"/>
        <v>#N/A</v>
      </c>
      <c r="H6288" s="52" t="e">
        <f t="shared" si="10859"/>
        <v>#N/A</v>
      </c>
      <c r="I6288" s="52" t="e">
        <f t="shared" si="10859"/>
        <v>#N/A</v>
      </c>
      <c r="J6288" s="52" t="e">
        <f t="shared" si="10859"/>
        <v>#N/A</v>
      </c>
      <c r="K6288" s="52" t="e">
        <f t="shared" si="10859"/>
        <v>#N/A</v>
      </c>
      <c r="L6288" s="52" t="e">
        <f t="shared" si="10859"/>
        <v>#N/A</v>
      </c>
      <c r="M6288" s="52" t="e">
        <f t="shared" si="10859"/>
        <v>#N/A</v>
      </c>
      <c r="N6288" s="52" t="e">
        <f t="shared" si="10859"/>
        <v>#N/A</v>
      </c>
      <c r="O6288" s="52" t="e">
        <f t="shared" si="10859"/>
        <v>#N/A</v>
      </c>
      <c r="P6288" s="52" t="e">
        <f t="shared" si="10859"/>
        <v>#N/A</v>
      </c>
      <c r="Q6288" s="52" t="e">
        <f t="shared" si="10859"/>
        <v>#N/A</v>
      </c>
      <c r="R6288" s="52" t="e">
        <f t="shared" si="10859"/>
        <v>#N/A</v>
      </c>
      <c r="S6288" s="52" t="e">
        <f t="shared" si="10859"/>
        <v>#N/A</v>
      </c>
      <c r="T6288" s="52" t="e">
        <f t="shared" si="10859"/>
        <v>#N/A</v>
      </c>
      <c r="U6288" s="52" t="e">
        <f t="shared" si="10859"/>
        <v>#N/A</v>
      </c>
      <c r="V6288" s="52" t="e">
        <f t="shared" si="10859"/>
        <v>#N/A</v>
      </c>
      <c r="W6288" s="52" t="e">
        <f t="shared" si="10859"/>
        <v>#N/A</v>
      </c>
      <c r="X6288" s="55" t="e">
        <f t="shared" ref="X6288:X6289" si="10860">(H6288-(O6288*P6288)/100-3*(J6288*K6288)/100)/2</f>
        <v>#N/A</v>
      </c>
      <c r="Y6288" s="55" t="e">
        <f t="shared" ref="Y6288:Y6289" si="10861">SUM(X6288,(J6288*K6288/100))/(F6288/100)</f>
        <v>#N/A</v>
      </c>
      <c r="Z6288" s="55" t="e">
        <f t="shared" ref="Z6288" si="10862">U6288*0.5+U6289*0.5</f>
        <v>#N/A</v>
      </c>
      <c r="AA6288" s="55" t="e">
        <f t="shared" ref="AA6288:AA6289" si="10863">J6288/Y6288</f>
        <v>#N/A</v>
      </c>
      <c r="AB6288" s="336" t="e">
        <f t="shared" ref="AB6288:AB6289" si="10864">X6288/(Y6288-J6288)</f>
        <v>#N/A</v>
      </c>
      <c r="AC6288" s="223" t="e">
        <f ca="1">INDEX(FGA_COEFFS,1,1)+Z6288*INDEX(FGA_COEFFS,1,2)+Y6288*INDEX(FGA_COEFFS,1,3)+R6288*INDEX(FGA_COEFFS,1,4)+Q6289*INDEX(FGA_COEFFS,1,5)+S6288*INDEX(FGA_COEFFS,1,6)+T6289*INDEX(FGA_COEFFS,1,7)+M6289*INDEX(FGA_COEFFS,1,8)+Y6292*Y6293</f>
        <v>#N/A</v>
      </c>
      <c r="AD6288" s="223" t="e">
        <f ca="1">INDEX(THREEPTA_COEFFS,1,1)+AC6288*INDEX(THREEPTA_COEFFS,1,2)+J6288*INDEX(THREEPTA_COEFFS,1,3)+AA6288*INDEX(THREEPTA_COEFFS,1,4)+K6288*INDEX(THREEPTA_COEFFS,1,5)+L6289*INDEX(THREEPTA_COEFFS,1,6)+Z6292*Z6293</f>
        <v>#N/A</v>
      </c>
      <c r="AE6288" s="223" t="e">
        <f ca="1">INDEX(THREEPTPCT_COEFFS,1,1)+K6288*INDEX(THREEPTPCT_COEFFS,1,2)+L6289*INDEX(THREEPTPCT_COEFFS,1,3)+AA6292*AA6293</f>
        <v>#N/A</v>
      </c>
      <c r="AF6288" s="55" t="e">
        <f t="shared" ref="AF6288:AF6289" ca="1" si="10865">AC6288-AD6288</f>
        <v>#N/A</v>
      </c>
      <c r="AG6288" s="223" t="e">
        <f ca="1">INDEX(TWOPTPCT_COEFFS,1,1)+AB6288*INDEX(TWOPTPCT_COEFFS,1,2)+I6289*INDEX(TWOPTPCT_COEFFS,1,3)+G6289*INDEX(TWOPTPCT_COEFFS,1,4)+L6289*INDEX(TWOPTPCT_COEFFS,1,5)+AB6292*AB6293</f>
        <v>#N/A</v>
      </c>
      <c r="AH6288" s="223" t="e">
        <f ca="1">INDEX(FTA_COEFFS,1,1)+O6288*INDEX(FTA_COEFFS,1,2)+N6289*INDEX(FTA_COEFFS,1,3)+(Q6288+R6288)*INDEX(FTA_COEFFS,1,4)+(Q6289+R6289)*INDEX(FTA_COEFFS,1,5)+M6289*INDEX(FTA_COEFFS,1,6)+AC6292*AC6293</f>
        <v>#N/A</v>
      </c>
      <c r="AI6288" s="223" t="e">
        <f ca="1">INDEX(FTPCT_COEFFS,1,1)+P6288*INDEX(FTPCT_COEFFS,1,2)+F6288*INDEX(FTPCT_COEFFS,1,3)+G6289*INDEX(FTPCT_COEFFS,1,4)+AD6292*AD6293</f>
        <v>#N/A</v>
      </c>
      <c r="AJ6288" s="338" t="e">
        <f t="shared" ref="AJ6288:AJ6289" ca="1" si="10866">AD6288*AE6288/100+AF6288*AG6288+AH6288*AI6288/100</f>
        <v>#N/A</v>
      </c>
      <c r="AK6288" s="55"/>
      <c r="AL6288" s="55"/>
      <c r="AM6288" s="55"/>
      <c r="AN6288" s="55"/>
      <c r="AO6288" s="55"/>
      <c r="AP6288" s="55"/>
      <c r="AQ6288" s="55"/>
      <c r="AR6288" s="55"/>
    </row>
    <row r="6289" spans="1:45" x14ac:dyDescent="0.3">
      <c r="B6289" s="54" t="s">
        <v>175</v>
      </c>
      <c r="C6289" s="54">
        <f>C6282</f>
        <v>0</v>
      </c>
      <c r="D6289" s="56" t="e">
        <f t="shared" ca="1" si="10858"/>
        <v>#N/A</v>
      </c>
      <c r="E6289" s="52" t="e">
        <f t="shared" ref="E6289:W6289" si="10867">E6282</f>
        <v>#N/A</v>
      </c>
      <c r="F6289" s="52" t="e">
        <f t="shared" si="10867"/>
        <v>#N/A</v>
      </c>
      <c r="G6289" s="52" t="e">
        <f t="shared" si="10867"/>
        <v>#N/A</v>
      </c>
      <c r="H6289" s="52" t="e">
        <f t="shared" si="10867"/>
        <v>#N/A</v>
      </c>
      <c r="I6289" s="52" t="e">
        <f t="shared" si="10867"/>
        <v>#N/A</v>
      </c>
      <c r="J6289" s="52" t="e">
        <f t="shared" si="10867"/>
        <v>#N/A</v>
      </c>
      <c r="K6289" s="52" t="e">
        <f t="shared" si="10867"/>
        <v>#N/A</v>
      </c>
      <c r="L6289" s="52" t="e">
        <f t="shared" si="10867"/>
        <v>#N/A</v>
      </c>
      <c r="M6289" s="52" t="e">
        <f t="shared" si="10867"/>
        <v>#N/A</v>
      </c>
      <c r="N6289" s="52" t="e">
        <f t="shared" si="10867"/>
        <v>#N/A</v>
      </c>
      <c r="O6289" s="52" t="e">
        <f t="shared" si="10867"/>
        <v>#N/A</v>
      </c>
      <c r="P6289" s="52" t="e">
        <f t="shared" si="10867"/>
        <v>#N/A</v>
      </c>
      <c r="Q6289" s="52" t="e">
        <f t="shared" si="10867"/>
        <v>#N/A</v>
      </c>
      <c r="R6289" s="52" t="e">
        <f t="shared" si="10867"/>
        <v>#N/A</v>
      </c>
      <c r="S6289" s="52" t="e">
        <f t="shared" si="10867"/>
        <v>#N/A</v>
      </c>
      <c r="T6289" s="52" t="e">
        <f t="shared" si="10867"/>
        <v>#N/A</v>
      </c>
      <c r="U6289" s="52" t="e">
        <f t="shared" si="10867"/>
        <v>#N/A</v>
      </c>
      <c r="V6289" s="52" t="e">
        <f t="shared" si="10867"/>
        <v>#N/A</v>
      </c>
      <c r="W6289" s="52" t="e">
        <f t="shared" si="10867"/>
        <v>#N/A</v>
      </c>
      <c r="X6289" s="55" t="e">
        <f t="shared" si="10860"/>
        <v>#N/A</v>
      </c>
      <c r="Y6289" s="55" t="e">
        <f t="shared" si="10861"/>
        <v>#N/A</v>
      </c>
      <c r="Z6289" s="55" t="e">
        <f t="shared" ref="Z6289" si="10868">Z6288</f>
        <v>#N/A</v>
      </c>
      <c r="AA6289" s="55" t="e">
        <f t="shared" si="10863"/>
        <v>#N/A</v>
      </c>
      <c r="AB6289" s="336" t="e">
        <f t="shared" si="10864"/>
        <v>#N/A</v>
      </c>
      <c r="AC6289" s="223" t="e">
        <f ca="1">INDEX(FGA_COEFFS,1,1)+Z6289*INDEX(FGA_COEFFS,1,2)+Y6289*INDEX(FGA_COEFFS,1,3)+R6289*INDEX(FGA_COEFFS,1,4)+Q6288*INDEX(FGA_COEFFS,1,5)+S6289*INDEX(FGA_COEFFS,1,6)+T6288*INDEX(FGA_COEFFS,1,7)+M6288*INDEX(FGA_COEFFS,1,8)+Y6292*Y6294</f>
        <v>#N/A</v>
      </c>
      <c r="AD6289" s="223" t="e">
        <f ca="1">INDEX(THREEPTA_COEFFS,1,1)+AC6289*INDEX(THREEPTA_COEFFS,1,2)+J6289*INDEX(THREEPTA_COEFFS,1,3)+AA6289*INDEX(THREEPTA_COEFFS,1,4)+K6289*INDEX(THREEPTA_COEFFS,1,5)+L6288*INDEX(THREEPTA_COEFFS,1,6)+Z6292*Z6294</f>
        <v>#N/A</v>
      </c>
      <c r="AE6289" s="223" t="e">
        <f ca="1">INDEX(THREEPTPCT_COEFFS,1,1)+K6289*INDEX(THREEPTPCT_COEFFS,1,2)+L6288*INDEX(THREEPTPCT_COEFFS,1,3)+AA6292*AA6294</f>
        <v>#N/A</v>
      </c>
      <c r="AF6289" s="55" t="e">
        <f t="shared" ca="1" si="10865"/>
        <v>#N/A</v>
      </c>
      <c r="AG6289" s="223" t="e">
        <f ca="1">INDEX(TWOPTPCT_COEFFS,1,1)+AB6289*INDEX(TWOPTPCT_COEFFS,1,2)+I6288*INDEX(TWOPTPCT_COEFFS,1,3)+G6288*INDEX(TWOPTPCT_COEFFS,1,4)+L6288*INDEX(TWOPTPCT_COEFFS,1,5)+AB6292*AB6294</f>
        <v>#N/A</v>
      </c>
      <c r="AH6289" s="223" t="e">
        <f ca="1">INDEX(FTA_COEFFS,1,1)+O6289*INDEX(FTA_COEFFS,1,2)+N6288*INDEX(FTA_COEFFS,1,3)+(Q6289+R6289)*INDEX(FTA_COEFFS,1,4)+(Q6288+R6288)*INDEX(FTA_COEFFS,1,5)+M6288*INDEX(FTA_COEFFS,1,6)+AC6292*AC6294</f>
        <v>#N/A</v>
      </c>
      <c r="AI6289" s="223" t="e">
        <f ca="1">INDEX(FTPCT_COEFFS,1,1)+P6289*INDEX(FTPCT_COEFFS,1,2)+F6289*INDEX(FTPCT_COEFFS,1,3)+G6288*INDEX(FTPCT_COEFFS,1,4)+AD6292*AD6294</f>
        <v>#N/A</v>
      </c>
      <c r="AJ6289" s="338" t="e">
        <f t="shared" ca="1" si="10866"/>
        <v>#N/A</v>
      </c>
      <c r="AK6289" s="55"/>
      <c r="AL6289" s="55"/>
      <c r="AM6289" s="55"/>
      <c r="AN6289" s="55"/>
      <c r="AO6289" s="55"/>
      <c r="AP6289" s="55"/>
      <c r="AQ6289" s="55"/>
      <c r="AR6289" s="55"/>
    </row>
    <row r="6290" spans="1:45" x14ac:dyDescent="0.3">
      <c r="A6290" s="54" t="e">
        <f ca="1">IF(D6288&gt;(D6289+(AVERAGE(V6288,W6288)-AVERAGE(V6289,W6289))/2)+2.5,C6288,IF(D6289&gt;(D6288+(AVERAGE(V6289,W6289)-AVERAGE(V6288,W6288))/2)+2.5,C6289,"Close"))</f>
        <v>#N/A</v>
      </c>
      <c r="B6290" s="64" t="e">
        <f ca="1">IF(D6289&gt;D6288,C6289,C6288)</f>
        <v>#N/A</v>
      </c>
      <c r="D6290" s="56"/>
      <c r="X6290" s="55"/>
      <c r="Y6290" s="55"/>
      <c r="Z6290" s="55"/>
      <c r="AA6290" s="55"/>
      <c r="AB6290" s="55"/>
      <c r="AC6290" s="337"/>
      <c r="AD6290" s="337"/>
      <c r="AE6290" s="337"/>
      <c r="AF6290" s="337"/>
      <c r="AG6290" s="337"/>
      <c r="AH6290" s="337"/>
      <c r="AI6290" s="337"/>
      <c r="AJ6290" s="337"/>
      <c r="AK6290" s="337"/>
      <c r="AL6290" s="337"/>
      <c r="AM6290" s="55"/>
      <c r="AN6290" s="55"/>
      <c r="AO6290" s="55"/>
      <c r="AP6290" s="55"/>
      <c r="AQ6290" s="55"/>
      <c r="AR6290" s="55"/>
      <c r="AS6290" s="55"/>
    </row>
    <row r="6291" spans="1:45" x14ac:dyDescent="0.3">
      <c r="X6291" s="54" t="s">
        <v>1305</v>
      </c>
      <c r="Y6291" s="54" t="s">
        <v>128</v>
      </c>
      <c r="Z6291" s="54" t="s">
        <v>157</v>
      </c>
      <c r="AA6291" s="54" t="s">
        <v>151</v>
      </c>
      <c r="AB6291" s="54" t="s">
        <v>1327</v>
      </c>
      <c r="AC6291" s="54" t="s">
        <v>129</v>
      </c>
      <c r="AD6291" s="54" t="s">
        <v>116</v>
      </c>
      <c r="AE6291" s="54"/>
      <c r="AF6291" s="54"/>
      <c r="AG6291" s="54"/>
      <c r="AH6291" s="54"/>
      <c r="AI6291" s="54"/>
      <c r="AJ6291" s="54"/>
      <c r="AK6291" s="54"/>
      <c r="AL6291" s="54"/>
      <c r="AM6291" s="54"/>
      <c r="AN6291" s="54"/>
      <c r="AO6291" s="54"/>
      <c r="AP6291" s="54"/>
      <c r="AQ6291" s="54"/>
      <c r="AR6291" s="54"/>
      <c r="AS6291" s="54"/>
    </row>
    <row r="6292" spans="1:45" x14ac:dyDescent="0.3">
      <c r="X6292" s="54"/>
      <c r="Y6292" s="54">
        <f t="shared" ref="Y6292:AD6292" si="10869">Y6285</f>
        <v>6.4436999999999998</v>
      </c>
      <c r="Z6292" s="54">
        <f t="shared" si="10869"/>
        <v>4.9371</v>
      </c>
      <c r="AA6292" s="54">
        <f t="shared" si="10869"/>
        <v>11.350300000000001</v>
      </c>
      <c r="AB6292" s="54">
        <f t="shared" si="10869"/>
        <v>7.1900000000000006E-2</v>
      </c>
      <c r="AC6292" s="54">
        <f t="shared" si="10869"/>
        <v>6.2766000000000002</v>
      </c>
      <c r="AD6292" s="54">
        <f t="shared" si="10869"/>
        <v>11.042999999999999</v>
      </c>
      <c r="AE6292" s="54"/>
      <c r="AF6292" s="336"/>
      <c r="AG6292" s="336"/>
      <c r="AH6292" s="336"/>
      <c r="AI6292" s="54"/>
      <c r="AJ6292" s="54"/>
      <c r="AK6292" s="54"/>
      <c r="AL6292" s="54"/>
      <c r="AM6292" s="54"/>
      <c r="AN6292" s="54"/>
      <c r="AO6292" s="54"/>
      <c r="AP6292" s="54"/>
      <c r="AQ6292" s="54"/>
      <c r="AR6292" s="54"/>
      <c r="AS6292" s="54"/>
    </row>
    <row r="6293" spans="1:45" x14ac:dyDescent="0.3">
      <c r="D6293" s="56"/>
      <c r="X6293" s="336"/>
      <c r="Y6293" s="336">
        <f t="shared" ca="1" si="10821"/>
        <v>0.10771068475863391</v>
      </c>
      <c r="Z6293" s="336">
        <f t="shared" ca="1" si="10821"/>
        <v>-7.4292520669609011E-3</v>
      </c>
      <c r="AA6293" s="336">
        <f t="shared" ca="1" si="10821"/>
        <v>-2.4616163298605782E-2</v>
      </c>
      <c r="AB6293" s="336">
        <f t="shared" ca="1" si="10821"/>
        <v>3.9804002183349745E-3</v>
      </c>
      <c r="AC6293" s="336">
        <f t="shared" ca="1" si="10821"/>
        <v>-1.1216414807675261</v>
      </c>
      <c r="AD6293" s="336">
        <f t="shared" ca="1" si="10821"/>
        <v>-0.28977688929952461</v>
      </c>
      <c r="AE6293" s="336"/>
      <c r="AF6293" s="336"/>
      <c r="AG6293" s="336"/>
      <c r="AH6293" s="336"/>
      <c r="AI6293" s="54"/>
      <c r="AJ6293" s="54"/>
      <c r="AK6293" s="54"/>
      <c r="AL6293" s="336"/>
      <c r="AM6293" s="336"/>
      <c r="AN6293" s="336"/>
      <c r="AO6293" s="336"/>
      <c r="AP6293" s="54"/>
      <c r="AQ6293" s="336"/>
      <c r="AR6293" s="336"/>
      <c r="AS6293" s="336"/>
    </row>
    <row r="6294" spans="1:45" x14ac:dyDescent="0.3">
      <c r="C6294" s="54"/>
      <c r="D6294" s="56"/>
      <c r="Y6294" s="336">
        <f t="shared" ca="1" si="10821"/>
        <v>1.1999534943100976</v>
      </c>
      <c r="Z6294" s="336">
        <f t="shared" ca="1" si="10821"/>
        <v>-0.82889219317135532</v>
      </c>
      <c r="AA6294" s="336">
        <f t="shared" ca="1" si="10821"/>
        <v>0.4295869132638947</v>
      </c>
      <c r="AB6294" s="336">
        <f t="shared" ca="1" si="10821"/>
        <v>-1.2655897780780043</v>
      </c>
      <c r="AC6294" s="336">
        <f t="shared" ca="1" si="10821"/>
        <v>0.87931381769253358</v>
      </c>
      <c r="AD6294" s="336">
        <f t="shared" ca="1" si="10821"/>
        <v>0.26478795961941598</v>
      </c>
      <c r="AE6294" s="55"/>
      <c r="AF6294" s="55"/>
      <c r="AG6294" s="55"/>
      <c r="AH6294" s="55"/>
      <c r="AI6294" s="55"/>
      <c r="AJ6294" s="55"/>
      <c r="AK6294" s="55"/>
      <c r="AL6294" s="55"/>
      <c r="AM6294" s="55"/>
      <c r="AN6294" s="55"/>
      <c r="AO6294" s="55"/>
      <c r="AP6294" s="55"/>
      <c r="AQ6294" s="55"/>
      <c r="AR6294" s="55"/>
      <c r="AS6294" s="55"/>
    </row>
    <row r="6295" spans="1:45" x14ac:dyDescent="0.3">
      <c r="B6295" s="54" t="s">
        <v>172</v>
      </c>
      <c r="C6295" s="53">
        <f>C6288</f>
        <v>0</v>
      </c>
      <c r="D6295" s="56" t="e">
        <f t="shared" ref="D6295:D6296" ca="1" si="10870">AJ6295</f>
        <v>#N/A</v>
      </c>
      <c r="E6295" s="52" t="e">
        <f t="shared" ref="E6295:W6295" si="10871">E6288</f>
        <v>#N/A</v>
      </c>
      <c r="F6295" s="52" t="e">
        <f t="shared" si="10871"/>
        <v>#N/A</v>
      </c>
      <c r="G6295" s="52" t="e">
        <f t="shared" si="10871"/>
        <v>#N/A</v>
      </c>
      <c r="H6295" s="52" t="e">
        <f t="shared" si="10871"/>
        <v>#N/A</v>
      </c>
      <c r="I6295" s="52" t="e">
        <f t="shared" si="10871"/>
        <v>#N/A</v>
      </c>
      <c r="J6295" s="52" t="e">
        <f t="shared" si="10871"/>
        <v>#N/A</v>
      </c>
      <c r="K6295" s="52" t="e">
        <f t="shared" si="10871"/>
        <v>#N/A</v>
      </c>
      <c r="L6295" s="52" t="e">
        <f t="shared" si="10871"/>
        <v>#N/A</v>
      </c>
      <c r="M6295" s="52" t="e">
        <f t="shared" si="10871"/>
        <v>#N/A</v>
      </c>
      <c r="N6295" s="52" t="e">
        <f t="shared" si="10871"/>
        <v>#N/A</v>
      </c>
      <c r="O6295" s="52" t="e">
        <f t="shared" si="10871"/>
        <v>#N/A</v>
      </c>
      <c r="P6295" s="52" t="e">
        <f t="shared" si="10871"/>
        <v>#N/A</v>
      </c>
      <c r="Q6295" s="52" t="e">
        <f t="shared" si="10871"/>
        <v>#N/A</v>
      </c>
      <c r="R6295" s="52" t="e">
        <f t="shared" si="10871"/>
        <v>#N/A</v>
      </c>
      <c r="S6295" s="52" t="e">
        <f t="shared" si="10871"/>
        <v>#N/A</v>
      </c>
      <c r="T6295" s="52" t="e">
        <f t="shared" si="10871"/>
        <v>#N/A</v>
      </c>
      <c r="U6295" s="52" t="e">
        <f t="shared" si="10871"/>
        <v>#N/A</v>
      </c>
      <c r="V6295" s="52" t="e">
        <f t="shared" si="10871"/>
        <v>#N/A</v>
      </c>
      <c r="W6295" s="52" t="e">
        <f t="shared" si="10871"/>
        <v>#N/A</v>
      </c>
      <c r="X6295" s="55" t="e">
        <f t="shared" ref="X6295:X6296" si="10872">(H6295-(O6295*P6295)/100-3*(J6295*K6295)/100)/2</f>
        <v>#N/A</v>
      </c>
      <c r="Y6295" s="55" t="e">
        <f t="shared" ref="Y6295:Y6296" si="10873">SUM(X6295,(J6295*K6295/100))/(F6295/100)</f>
        <v>#N/A</v>
      </c>
      <c r="Z6295" s="55" t="e">
        <f t="shared" ref="Z6295" si="10874">U6295*0.5+U6296*0.5</f>
        <v>#N/A</v>
      </c>
      <c r="AA6295" s="55" t="e">
        <f t="shared" ref="AA6295:AA6296" si="10875">J6295/Y6295</f>
        <v>#N/A</v>
      </c>
      <c r="AB6295" s="336" t="e">
        <f t="shared" ref="AB6295:AB6296" si="10876">X6295/(Y6295-J6295)</f>
        <v>#N/A</v>
      </c>
      <c r="AC6295" s="223" t="e">
        <f ca="1">INDEX(FGA_COEFFS,1,1)+Z6295*INDEX(FGA_COEFFS,1,2)+Y6295*INDEX(FGA_COEFFS,1,3)+R6295*INDEX(FGA_COEFFS,1,4)+Q6296*INDEX(FGA_COEFFS,1,5)+S6295*INDEX(FGA_COEFFS,1,6)+T6296*INDEX(FGA_COEFFS,1,7)+M6296*INDEX(FGA_COEFFS,1,8)+Y6299*Y6300</f>
        <v>#N/A</v>
      </c>
      <c r="AD6295" s="223" t="e">
        <f ca="1">INDEX(THREEPTA_COEFFS,1,1)+AC6295*INDEX(THREEPTA_COEFFS,1,2)+J6295*INDEX(THREEPTA_COEFFS,1,3)+AA6295*INDEX(THREEPTA_COEFFS,1,4)+K6295*INDEX(THREEPTA_COEFFS,1,5)+L6296*INDEX(THREEPTA_COEFFS,1,6)+Z6299*Z6300</f>
        <v>#N/A</v>
      </c>
      <c r="AE6295" s="223" t="e">
        <f ca="1">INDEX(THREEPTPCT_COEFFS,1,1)+K6295*INDEX(THREEPTPCT_COEFFS,1,2)+L6296*INDEX(THREEPTPCT_COEFFS,1,3)+AA6299*AA6300</f>
        <v>#N/A</v>
      </c>
      <c r="AF6295" s="55" t="e">
        <f t="shared" ref="AF6295:AF6296" ca="1" si="10877">AC6295-AD6295</f>
        <v>#N/A</v>
      </c>
      <c r="AG6295" s="223" t="e">
        <f ca="1">INDEX(TWOPTPCT_COEFFS,1,1)+AB6295*INDEX(TWOPTPCT_COEFFS,1,2)+I6296*INDEX(TWOPTPCT_COEFFS,1,3)+G6296*INDEX(TWOPTPCT_COEFFS,1,4)+L6296*INDEX(TWOPTPCT_COEFFS,1,5)+AB6299*AB6300</f>
        <v>#N/A</v>
      </c>
      <c r="AH6295" s="223" t="e">
        <f ca="1">INDEX(FTA_COEFFS,1,1)+O6295*INDEX(FTA_COEFFS,1,2)+N6296*INDEX(FTA_COEFFS,1,3)+(Q6295+R6295)*INDEX(FTA_COEFFS,1,4)+(Q6296+R6296)*INDEX(FTA_COEFFS,1,5)+M6296*INDEX(FTA_COEFFS,1,6)+AC6299*AC6300</f>
        <v>#N/A</v>
      </c>
      <c r="AI6295" s="223" t="e">
        <f ca="1">INDEX(FTPCT_COEFFS,1,1)+P6295*INDEX(FTPCT_COEFFS,1,2)+F6295*INDEX(FTPCT_COEFFS,1,3)+G6296*INDEX(FTPCT_COEFFS,1,4)+AD6299*AD6300</f>
        <v>#N/A</v>
      </c>
      <c r="AJ6295" s="338" t="e">
        <f t="shared" ref="AJ6295:AJ6296" ca="1" si="10878">AD6295*AE6295/100+AF6295*AG6295+AH6295*AI6295/100</f>
        <v>#N/A</v>
      </c>
      <c r="AK6295" s="55"/>
      <c r="AL6295" s="55"/>
      <c r="AM6295" s="55"/>
      <c r="AN6295" s="55"/>
      <c r="AO6295" s="55"/>
      <c r="AP6295" s="55"/>
      <c r="AQ6295" s="55"/>
      <c r="AR6295" s="55"/>
    </row>
    <row r="6296" spans="1:45" x14ac:dyDescent="0.3">
      <c r="B6296" s="54" t="s">
        <v>175</v>
      </c>
      <c r="C6296" s="54">
        <f>C6289</f>
        <v>0</v>
      </c>
      <c r="D6296" s="56" t="e">
        <f t="shared" ca="1" si="10870"/>
        <v>#N/A</v>
      </c>
      <c r="E6296" s="52" t="e">
        <f t="shared" ref="E6296:W6296" si="10879">E6289</f>
        <v>#N/A</v>
      </c>
      <c r="F6296" s="52" t="e">
        <f t="shared" si="10879"/>
        <v>#N/A</v>
      </c>
      <c r="G6296" s="52" t="e">
        <f t="shared" si="10879"/>
        <v>#N/A</v>
      </c>
      <c r="H6296" s="52" t="e">
        <f t="shared" si="10879"/>
        <v>#N/A</v>
      </c>
      <c r="I6296" s="52" t="e">
        <f t="shared" si="10879"/>
        <v>#N/A</v>
      </c>
      <c r="J6296" s="52" t="e">
        <f t="shared" si="10879"/>
        <v>#N/A</v>
      </c>
      <c r="K6296" s="52" t="e">
        <f t="shared" si="10879"/>
        <v>#N/A</v>
      </c>
      <c r="L6296" s="52" t="e">
        <f t="shared" si="10879"/>
        <v>#N/A</v>
      </c>
      <c r="M6296" s="52" t="e">
        <f t="shared" si="10879"/>
        <v>#N/A</v>
      </c>
      <c r="N6296" s="52" t="e">
        <f t="shared" si="10879"/>
        <v>#N/A</v>
      </c>
      <c r="O6296" s="52" t="e">
        <f t="shared" si="10879"/>
        <v>#N/A</v>
      </c>
      <c r="P6296" s="52" t="e">
        <f t="shared" si="10879"/>
        <v>#N/A</v>
      </c>
      <c r="Q6296" s="52" t="e">
        <f t="shared" si="10879"/>
        <v>#N/A</v>
      </c>
      <c r="R6296" s="52" t="e">
        <f t="shared" si="10879"/>
        <v>#N/A</v>
      </c>
      <c r="S6296" s="52" t="e">
        <f t="shared" si="10879"/>
        <v>#N/A</v>
      </c>
      <c r="T6296" s="52" t="e">
        <f t="shared" si="10879"/>
        <v>#N/A</v>
      </c>
      <c r="U6296" s="52" t="e">
        <f t="shared" si="10879"/>
        <v>#N/A</v>
      </c>
      <c r="V6296" s="52" t="e">
        <f t="shared" si="10879"/>
        <v>#N/A</v>
      </c>
      <c r="W6296" s="52" t="e">
        <f t="shared" si="10879"/>
        <v>#N/A</v>
      </c>
      <c r="X6296" s="55" t="e">
        <f t="shared" si="10872"/>
        <v>#N/A</v>
      </c>
      <c r="Y6296" s="55" t="e">
        <f t="shared" si="10873"/>
        <v>#N/A</v>
      </c>
      <c r="Z6296" s="55" t="e">
        <f t="shared" ref="Z6296" si="10880">Z6295</f>
        <v>#N/A</v>
      </c>
      <c r="AA6296" s="55" t="e">
        <f t="shared" si="10875"/>
        <v>#N/A</v>
      </c>
      <c r="AB6296" s="336" t="e">
        <f t="shared" si="10876"/>
        <v>#N/A</v>
      </c>
      <c r="AC6296" s="223" t="e">
        <f ca="1">INDEX(FGA_COEFFS,1,1)+Z6296*INDEX(FGA_COEFFS,1,2)+Y6296*INDEX(FGA_COEFFS,1,3)+R6296*INDEX(FGA_COEFFS,1,4)+Q6295*INDEX(FGA_COEFFS,1,5)+S6296*INDEX(FGA_COEFFS,1,6)+T6295*INDEX(FGA_COEFFS,1,7)+M6295*INDEX(FGA_COEFFS,1,8)+Y6299*Y6301</f>
        <v>#N/A</v>
      </c>
      <c r="AD6296" s="223" t="e">
        <f ca="1">INDEX(THREEPTA_COEFFS,1,1)+AC6296*INDEX(THREEPTA_COEFFS,1,2)+J6296*INDEX(THREEPTA_COEFFS,1,3)+AA6296*INDEX(THREEPTA_COEFFS,1,4)+K6296*INDEX(THREEPTA_COEFFS,1,5)+L6295*INDEX(THREEPTA_COEFFS,1,6)+Z6299*Z6301</f>
        <v>#N/A</v>
      </c>
      <c r="AE6296" s="223" t="e">
        <f ca="1">INDEX(THREEPTPCT_COEFFS,1,1)+K6296*INDEX(THREEPTPCT_COEFFS,1,2)+L6295*INDEX(THREEPTPCT_COEFFS,1,3)+AA6299*AA6301</f>
        <v>#N/A</v>
      </c>
      <c r="AF6296" s="55" t="e">
        <f t="shared" ca="1" si="10877"/>
        <v>#N/A</v>
      </c>
      <c r="AG6296" s="223" t="e">
        <f ca="1">INDEX(TWOPTPCT_COEFFS,1,1)+AB6296*INDEX(TWOPTPCT_COEFFS,1,2)+I6295*INDEX(TWOPTPCT_COEFFS,1,3)+G6295*INDEX(TWOPTPCT_COEFFS,1,4)+L6295*INDEX(TWOPTPCT_COEFFS,1,5)+AB6299*AB6301</f>
        <v>#N/A</v>
      </c>
      <c r="AH6296" s="223" t="e">
        <f ca="1">INDEX(FTA_COEFFS,1,1)+O6296*INDEX(FTA_COEFFS,1,2)+N6295*INDEX(FTA_COEFFS,1,3)+(Q6296+R6296)*INDEX(FTA_COEFFS,1,4)+(Q6295+R6295)*INDEX(FTA_COEFFS,1,5)+M6295*INDEX(FTA_COEFFS,1,6)+AC6299*AC6301</f>
        <v>#N/A</v>
      </c>
      <c r="AI6296" s="223" t="e">
        <f ca="1">INDEX(FTPCT_COEFFS,1,1)+P6296*INDEX(FTPCT_COEFFS,1,2)+F6296*INDEX(FTPCT_COEFFS,1,3)+G6295*INDEX(FTPCT_COEFFS,1,4)+AD6299*AD6301</f>
        <v>#N/A</v>
      </c>
      <c r="AJ6296" s="338" t="e">
        <f t="shared" ca="1" si="10878"/>
        <v>#N/A</v>
      </c>
      <c r="AK6296" s="55"/>
      <c r="AL6296" s="55"/>
      <c r="AM6296" s="55"/>
      <c r="AN6296" s="55"/>
      <c r="AO6296" s="55"/>
      <c r="AP6296" s="55"/>
      <c r="AQ6296" s="55"/>
      <c r="AR6296" s="55"/>
    </row>
    <row r="6297" spans="1:45" x14ac:dyDescent="0.3">
      <c r="A6297" s="54" t="e">
        <f ca="1">IF(D6295&gt;(D6296+(AVERAGE(V6295,W6295)-AVERAGE(V6296,W6296))/2)+2.5,C6295,IF(D6296&gt;(D6295+(AVERAGE(V6296,W6296)-AVERAGE(V6295,W6295))/2)+2.5,C6296,"Close"))</f>
        <v>#N/A</v>
      </c>
      <c r="B6297" s="64" t="e">
        <f ca="1">IF(D6296&gt;D6295,C6296,C6295)</f>
        <v>#N/A</v>
      </c>
      <c r="D6297" s="56"/>
      <c r="X6297" s="55"/>
      <c r="Y6297" s="55"/>
      <c r="Z6297" s="55"/>
      <c r="AA6297" s="55"/>
      <c r="AB6297" s="55"/>
      <c r="AC6297" s="337"/>
      <c r="AD6297" s="337"/>
      <c r="AE6297" s="337"/>
      <c r="AF6297" s="337"/>
      <c r="AG6297" s="337"/>
      <c r="AH6297" s="337"/>
      <c r="AI6297" s="337"/>
      <c r="AJ6297" s="337"/>
      <c r="AK6297" s="337"/>
      <c r="AL6297" s="337"/>
      <c r="AM6297" s="55"/>
      <c r="AN6297" s="55"/>
      <c r="AO6297" s="55"/>
      <c r="AP6297" s="55"/>
      <c r="AQ6297" s="55"/>
      <c r="AR6297" s="55"/>
      <c r="AS6297" s="55"/>
    </row>
    <row r="6298" spans="1:45" x14ac:dyDescent="0.3">
      <c r="X6298" s="54" t="s">
        <v>1305</v>
      </c>
      <c r="Y6298" s="54" t="s">
        <v>128</v>
      </c>
      <c r="Z6298" s="54" t="s">
        <v>157</v>
      </c>
      <c r="AA6298" s="54" t="s">
        <v>151</v>
      </c>
      <c r="AB6298" s="54" t="s">
        <v>1327</v>
      </c>
      <c r="AC6298" s="54" t="s">
        <v>129</v>
      </c>
      <c r="AD6298" s="54" t="s">
        <v>116</v>
      </c>
      <c r="AE6298" s="54"/>
      <c r="AF6298" s="54"/>
      <c r="AG6298" s="54"/>
      <c r="AH6298" s="54"/>
      <c r="AI6298" s="54"/>
      <c r="AJ6298" s="54"/>
      <c r="AK6298" s="54"/>
      <c r="AL6298" s="54"/>
      <c r="AM6298" s="54"/>
      <c r="AN6298" s="54"/>
      <c r="AO6298" s="54"/>
      <c r="AP6298" s="54"/>
      <c r="AQ6298" s="54"/>
      <c r="AR6298" s="54"/>
      <c r="AS6298" s="54"/>
    </row>
    <row r="6299" spans="1:45" x14ac:dyDescent="0.3">
      <c r="X6299" s="54"/>
      <c r="Y6299" s="54">
        <f t="shared" ref="Y6299:AD6299" si="10881">Y6292</f>
        <v>6.4436999999999998</v>
      </c>
      <c r="Z6299" s="54">
        <f t="shared" si="10881"/>
        <v>4.9371</v>
      </c>
      <c r="AA6299" s="54">
        <f t="shared" si="10881"/>
        <v>11.350300000000001</v>
      </c>
      <c r="AB6299" s="54">
        <f t="shared" si="10881"/>
        <v>7.1900000000000006E-2</v>
      </c>
      <c r="AC6299" s="54">
        <f t="shared" si="10881"/>
        <v>6.2766000000000002</v>
      </c>
      <c r="AD6299" s="54">
        <f t="shared" si="10881"/>
        <v>11.042999999999999</v>
      </c>
      <c r="AE6299" s="54"/>
      <c r="AF6299" s="336"/>
      <c r="AG6299" s="336"/>
      <c r="AH6299" s="336"/>
      <c r="AI6299" s="54"/>
      <c r="AJ6299" s="54"/>
      <c r="AK6299" s="54"/>
      <c r="AL6299" s="54"/>
      <c r="AM6299" s="54"/>
      <c r="AN6299" s="54"/>
      <c r="AO6299" s="54"/>
      <c r="AP6299" s="54"/>
      <c r="AQ6299" s="54"/>
      <c r="AR6299" s="54"/>
      <c r="AS6299" s="54"/>
    </row>
    <row r="6300" spans="1:45" x14ac:dyDescent="0.3">
      <c r="D6300" s="56"/>
      <c r="X6300" s="336"/>
      <c r="Y6300" s="336">
        <f t="shared" ca="1" si="10821"/>
        <v>0.48629779933613448</v>
      </c>
      <c r="Z6300" s="336">
        <f t="shared" ca="1" si="10821"/>
        <v>0.19426730063919889</v>
      </c>
      <c r="AA6300" s="336">
        <f t="shared" ca="1" si="10821"/>
        <v>0.77603235286375849</v>
      </c>
      <c r="AB6300" s="336">
        <f t="shared" ca="1" si="10821"/>
        <v>-1.482847130929533E-2</v>
      </c>
      <c r="AC6300" s="336">
        <f t="shared" ca="1" si="10821"/>
        <v>0.27841259613266128</v>
      </c>
      <c r="AD6300" s="336">
        <f t="shared" ca="1" si="10821"/>
        <v>5.3024932486902682E-2</v>
      </c>
      <c r="AE6300" s="336"/>
      <c r="AF6300" s="336"/>
      <c r="AG6300" s="336"/>
      <c r="AH6300" s="336"/>
      <c r="AI6300" s="54"/>
      <c r="AJ6300" s="54"/>
      <c r="AK6300" s="54"/>
      <c r="AL6300" s="336"/>
      <c r="AM6300" s="336"/>
      <c r="AN6300" s="336"/>
      <c r="AO6300" s="336"/>
      <c r="AP6300" s="54"/>
      <c r="AQ6300" s="336"/>
      <c r="AR6300" s="336"/>
      <c r="AS6300" s="336"/>
    </row>
    <row r="6301" spans="1:45" x14ac:dyDescent="0.3">
      <c r="C6301" s="54"/>
      <c r="D6301" s="56"/>
      <c r="Y6301" s="336">
        <f t="shared" ca="1" si="10821"/>
        <v>-0.55496966389245672</v>
      </c>
      <c r="Z6301" s="336">
        <f t="shared" ca="1" si="10821"/>
        <v>0.54492760818632391</v>
      </c>
      <c r="AA6301" s="336">
        <f t="shared" ca="1" si="10821"/>
        <v>0.51837747458055516</v>
      </c>
      <c r="AB6301" s="336">
        <f t="shared" ca="1" si="10821"/>
        <v>0.79278535136351658</v>
      </c>
      <c r="AC6301" s="336">
        <f t="shared" ca="1" si="10821"/>
        <v>8.9933577021189842E-2</v>
      </c>
      <c r="AD6301" s="336">
        <f t="shared" ca="1" si="10821"/>
        <v>-0.10169156275223171</v>
      </c>
      <c r="AE6301" s="55"/>
      <c r="AF6301" s="55"/>
      <c r="AG6301" s="55"/>
      <c r="AH6301" s="55"/>
      <c r="AI6301" s="55"/>
      <c r="AJ6301" s="55"/>
      <c r="AK6301" s="55"/>
      <c r="AL6301" s="55"/>
      <c r="AM6301" s="55"/>
      <c r="AN6301" s="55"/>
      <c r="AO6301" s="55"/>
      <c r="AP6301" s="55"/>
      <c r="AQ6301" s="55"/>
      <c r="AR6301" s="55"/>
      <c r="AS6301" s="55"/>
    </row>
    <row r="6302" spans="1:45" x14ac:dyDescent="0.3">
      <c r="B6302" s="54" t="s">
        <v>172</v>
      </c>
      <c r="C6302" s="53">
        <f>C6295</f>
        <v>0</v>
      </c>
      <c r="D6302" s="56" t="e">
        <f t="shared" ref="D6302:D6303" ca="1" si="10882">AJ6302</f>
        <v>#N/A</v>
      </c>
      <c r="E6302" s="52" t="e">
        <f t="shared" ref="E6302:W6302" si="10883">E6295</f>
        <v>#N/A</v>
      </c>
      <c r="F6302" s="52" t="e">
        <f t="shared" si="10883"/>
        <v>#N/A</v>
      </c>
      <c r="G6302" s="52" t="e">
        <f t="shared" si="10883"/>
        <v>#N/A</v>
      </c>
      <c r="H6302" s="52" t="e">
        <f t="shared" si="10883"/>
        <v>#N/A</v>
      </c>
      <c r="I6302" s="52" t="e">
        <f t="shared" si="10883"/>
        <v>#N/A</v>
      </c>
      <c r="J6302" s="52" t="e">
        <f t="shared" si="10883"/>
        <v>#N/A</v>
      </c>
      <c r="K6302" s="52" t="e">
        <f t="shared" si="10883"/>
        <v>#N/A</v>
      </c>
      <c r="L6302" s="52" t="e">
        <f t="shared" si="10883"/>
        <v>#N/A</v>
      </c>
      <c r="M6302" s="52" t="e">
        <f t="shared" si="10883"/>
        <v>#N/A</v>
      </c>
      <c r="N6302" s="52" t="e">
        <f t="shared" si="10883"/>
        <v>#N/A</v>
      </c>
      <c r="O6302" s="52" t="e">
        <f t="shared" si="10883"/>
        <v>#N/A</v>
      </c>
      <c r="P6302" s="52" t="e">
        <f t="shared" si="10883"/>
        <v>#N/A</v>
      </c>
      <c r="Q6302" s="52" t="e">
        <f t="shared" si="10883"/>
        <v>#N/A</v>
      </c>
      <c r="R6302" s="52" t="e">
        <f t="shared" si="10883"/>
        <v>#N/A</v>
      </c>
      <c r="S6302" s="52" t="e">
        <f t="shared" si="10883"/>
        <v>#N/A</v>
      </c>
      <c r="T6302" s="52" t="e">
        <f t="shared" si="10883"/>
        <v>#N/A</v>
      </c>
      <c r="U6302" s="52" t="e">
        <f t="shared" si="10883"/>
        <v>#N/A</v>
      </c>
      <c r="V6302" s="52" t="e">
        <f t="shared" si="10883"/>
        <v>#N/A</v>
      </c>
      <c r="W6302" s="52" t="e">
        <f t="shared" si="10883"/>
        <v>#N/A</v>
      </c>
      <c r="X6302" s="55" t="e">
        <f t="shared" ref="X6302:X6303" si="10884">(H6302-(O6302*P6302)/100-3*(J6302*K6302)/100)/2</f>
        <v>#N/A</v>
      </c>
      <c r="Y6302" s="55" t="e">
        <f t="shared" ref="Y6302:Y6303" si="10885">SUM(X6302,(J6302*K6302/100))/(F6302/100)</f>
        <v>#N/A</v>
      </c>
      <c r="Z6302" s="55" t="e">
        <f t="shared" ref="Z6302" si="10886">U6302*0.5+U6303*0.5</f>
        <v>#N/A</v>
      </c>
      <c r="AA6302" s="55" t="e">
        <f t="shared" ref="AA6302:AA6303" si="10887">J6302/Y6302</f>
        <v>#N/A</v>
      </c>
      <c r="AB6302" s="336" t="e">
        <f t="shared" ref="AB6302:AB6303" si="10888">X6302/(Y6302-J6302)</f>
        <v>#N/A</v>
      </c>
      <c r="AC6302" s="223" t="e">
        <f ca="1">INDEX(FGA_COEFFS,1,1)+Z6302*INDEX(FGA_COEFFS,1,2)+Y6302*INDEX(FGA_COEFFS,1,3)+R6302*INDEX(FGA_COEFFS,1,4)+Q6303*INDEX(FGA_COEFFS,1,5)+S6302*INDEX(FGA_COEFFS,1,6)+T6303*INDEX(FGA_COEFFS,1,7)+M6303*INDEX(FGA_COEFFS,1,8)+Y6306*Y6307</f>
        <v>#N/A</v>
      </c>
      <c r="AD6302" s="223" t="e">
        <f ca="1">INDEX(THREEPTA_COEFFS,1,1)+AC6302*INDEX(THREEPTA_COEFFS,1,2)+J6302*INDEX(THREEPTA_COEFFS,1,3)+AA6302*INDEX(THREEPTA_COEFFS,1,4)+K6302*INDEX(THREEPTA_COEFFS,1,5)+L6303*INDEX(THREEPTA_COEFFS,1,6)+Z6306*Z6307</f>
        <v>#N/A</v>
      </c>
      <c r="AE6302" s="223" t="e">
        <f ca="1">INDEX(THREEPTPCT_COEFFS,1,1)+K6302*INDEX(THREEPTPCT_COEFFS,1,2)+L6303*INDEX(THREEPTPCT_COEFFS,1,3)+AA6306*AA6307</f>
        <v>#N/A</v>
      </c>
      <c r="AF6302" s="55" t="e">
        <f t="shared" ref="AF6302:AF6303" ca="1" si="10889">AC6302-AD6302</f>
        <v>#N/A</v>
      </c>
      <c r="AG6302" s="223" t="e">
        <f ca="1">INDEX(TWOPTPCT_COEFFS,1,1)+AB6302*INDEX(TWOPTPCT_COEFFS,1,2)+I6303*INDEX(TWOPTPCT_COEFFS,1,3)+G6303*INDEX(TWOPTPCT_COEFFS,1,4)+L6303*INDEX(TWOPTPCT_COEFFS,1,5)+AB6306*AB6307</f>
        <v>#N/A</v>
      </c>
      <c r="AH6302" s="223" t="e">
        <f ca="1">INDEX(FTA_COEFFS,1,1)+O6302*INDEX(FTA_COEFFS,1,2)+N6303*INDEX(FTA_COEFFS,1,3)+(Q6302+R6302)*INDEX(FTA_COEFFS,1,4)+(Q6303+R6303)*INDEX(FTA_COEFFS,1,5)+M6303*INDEX(FTA_COEFFS,1,6)+AC6306*AC6307</f>
        <v>#N/A</v>
      </c>
      <c r="AI6302" s="223" t="e">
        <f ca="1">INDEX(FTPCT_COEFFS,1,1)+P6302*INDEX(FTPCT_COEFFS,1,2)+F6302*INDEX(FTPCT_COEFFS,1,3)+G6303*INDEX(FTPCT_COEFFS,1,4)+AD6306*AD6307</f>
        <v>#N/A</v>
      </c>
      <c r="AJ6302" s="338" t="e">
        <f t="shared" ref="AJ6302:AJ6303" ca="1" si="10890">AD6302*AE6302/100+AF6302*AG6302+AH6302*AI6302/100</f>
        <v>#N/A</v>
      </c>
      <c r="AK6302" s="55"/>
      <c r="AL6302" s="55"/>
      <c r="AM6302" s="55"/>
      <c r="AN6302" s="55"/>
      <c r="AO6302" s="55"/>
      <c r="AP6302" s="55"/>
      <c r="AQ6302" s="55"/>
      <c r="AR6302" s="55"/>
    </row>
    <row r="6303" spans="1:45" x14ac:dyDescent="0.3">
      <c r="B6303" s="54" t="s">
        <v>175</v>
      </c>
      <c r="C6303" s="54">
        <f>C6296</f>
        <v>0</v>
      </c>
      <c r="D6303" s="56" t="e">
        <f t="shared" ca="1" si="10882"/>
        <v>#N/A</v>
      </c>
      <c r="E6303" s="52" t="e">
        <f t="shared" ref="E6303:W6303" si="10891">E6296</f>
        <v>#N/A</v>
      </c>
      <c r="F6303" s="52" t="e">
        <f t="shared" si="10891"/>
        <v>#N/A</v>
      </c>
      <c r="G6303" s="52" t="e">
        <f t="shared" si="10891"/>
        <v>#N/A</v>
      </c>
      <c r="H6303" s="52" t="e">
        <f t="shared" si="10891"/>
        <v>#N/A</v>
      </c>
      <c r="I6303" s="52" t="e">
        <f t="shared" si="10891"/>
        <v>#N/A</v>
      </c>
      <c r="J6303" s="52" t="e">
        <f t="shared" si="10891"/>
        <v>#N/A</v>
      </c>
      <c r="K6303" s="52" t="e">
        <f t="shared" si="10891"/>
        <v>#N/A</v>
      </c>
      <c r="L6303" s="52" t="e">
        <f t="shared" si="10891"/>
        <v>#N/A</v>
      </c>
      <c r="M6303" s="52" t="e">
        <f t="shared" si="10891"/>
        <v>#N/A</v>
      </c>
      <c r="N6303" s="52" t="e">
        <f t="shared" si="10891"/>
        <v>#N/A</v>
      </c>
      <c r="O6303" s="52" t="e">
        <f t="shared" si="10891"/>
        <v>#N/A</v>
      </c>
      <c r="P6303" s="52" t="e">
        <f t="shared" si="10891"/>
        <v>#N/A</v>
      </c>
      <c r="Q6303" s="52" t="e">
        <f t="shared" si="10891"/>
        <v>#N/A</v>
      </c>
      <c r="R6303" s="52" t="e">
        <f t="shared" si="10891"/>
        <v>#N/A</v>
      </c>
      <c r="S6303" s="52" t="e">
        <f t="shared" si="10891"/>
        <v>#N/A</v>
      </c>
      <c r="T6303" s="52" t="e">
        <f t="shared" si="10891"/>
        <v>#N/A</v>
      </c>
      <c r="U6303" s="52" t="e">
        <f t="shared" si="10891"/>
        <v>#N/A</v>
      </c>
      <c r="V6303" s="52" t="e">
        <f t="shared" si="10891"/>
        <v>#N/A</v>
      </c>
      <c r="W6303" s="52" t="e">
        <f t="shared" si="10891"/>
        <v>#N/A</v>
      </c>
      <c r="X6303" s="55" t="e">
        <f t="shared" si="10884"/>
        <v>#N/A</v>
      </c>
      <c r="Y6303" s="55" t="e">
        <f t="shared" si="10885"/>
        <v>#N/A</v>
      </c>
      <c r="Z6303" s="55" t="e">
        <f t="shared" ref="Z6303" si="10892">Z6302</f>
        <v>#N/A</v>
      </c>
      <c r="AA6303" s="55" t="e">
        <f t="shared" si="10887"/>
        <v>#N/A</v>
      </c>
      <c r="AB6303" s="336" t="e">
        <f t="shared" si="10888"/>
        <v>#N/A</v>
      </c>
      <c r="AC6303" s="223" t="e">
        <f ca="1">INDEX(FGA_COEFFS,1,1)+Z6303*INDEX(FGA_COEFFS,1,2)+Y6303*INDEX(FGA_COEFFS,1,3)+R6303*INDEX(FGA_COEFFS,1,4)+Q6302*INDEX(FGA_COEFFS,1,5)+S6303*INDEX(FGA_COEFFS,1,6)+T6302*INDEX(FGA_COEFFS,1,7)+M6302*INDEX(FGA_COEFFS,1,8)+Y6306*Y6308</f>
        <v>#N/A</v>
      </c>
      <c r="AD6303" s="223" t="e">
        <f ca="1">INDEX(THREEPTA_COEFFS,1,1)+AC6303*INDEX(THREEPTA_COEFFS,1,2)+J6303*INDEX(THREEPTA_COEFFS,1,3)+AA6303*INDEX(THREEPTA_COEFFS,1,4)+K6303*INDEX(THREEPTA_COEFFS,1,5)+L6302*INDEX(THREEPTA_COEFFS,1,6)+Z6306*Z6308</f>
        <v>#N/A</v>
      </c>
      <c r="AE6303" s="223" t="e">
        <f ca="1">INDEX(THREEPTPCT_COEFFS,1,1)+K6303*INDEX(THREEPTPCT_COEFFS,1,2)+L6302*INDEX(THREEPTPCT_COEFFS,1,3)+AA6306*AA6308</f>
        <v>#N/A</v>
      </c>
      <c r="AF6303" s="55" t="e">
        <f t="shared" ca="1" si="10889"/>
        <v>#N/A</v>
      </c>
      <c r="AG6303" s="223" t="e">
        <f ca="1">INDEX(TWOPTPCT_COEFFS,1,1)+AB6303*INDEX(TWOPTPCT_COEFFS,1,2)+I6302*INDEX(TWOPTPCT_COEFFS,1,3)+G6302*INDEX(TWOPTPCT_COEFFS,1,4)+L6302*INDEX(TWOPTPCT_COEFFS,1,5)+AB6306*AB6308</f>
        <v>#N/A</v>
      </c>
      <c r="AH6303" s="223" t="e">
        <f ca="1">INDEX(FTA_COEFFS,1,1)+O6303*INDEX(FTA_COEFFS,1,2)+N6302*INDEX(FTA_COEFFS,1,3)+(Q6303+R6303)*INDEX(FTA_COEFFS,1,4)+(Q6302+R6302)*INDEX(FTA_COEFFS,1,5)+M6302*INDEX(FTA_COEFFS,1,6)+AC6306*AC6308</f>
        <v>#N/A</v>
      </c>
      <c r="AI6303" s="223" t="e">
        <f ca="1">INDEX(FTPCT_COEFFS,1,1)+P6303*INDEX(FTPCT_COEFFS,1,2)+F6303*INDEX(FTPCT_COEFFS,1,3)+G6302*INDEX(FTPCT_COEFFS,1,4)+AD6306*AD6308</f>
        <v>#N/A</v>
      </c>
      <c r="AJ6303" s="338" t="e">
        <f t="shared" ca="1" si="10890"/>
        <v>#N/A</v>
      </c>
      <c r="AK6303" s="55"/>
      <c r="AL6303" s="55"/>
      <c r="AM6303" s="55"/>
      <c r="AN6303" s="55"/>
      <c r="AO6303" s="55"/>
      <c r="AP6303" s="55"/>
      <c r="AQ6303" s="55"/>
      <c r="AR6303" s="55"/>
    </row>
    <row r="6304" spans="1:45" x14ac:dyDescent="0.3">
      <c r="A6304" s="54" t="e">
        <f ca="1">IF(D6302&gt;(D6303+(AVERAGE(V6302,W6302)-AVERAGE(V6303,W6303))/2)+2.5,C6302,IF(D6303&gt;(D6302+(AVERAGE(V6303,W6303)-AVERAGE(V6302,W6302))/2)+2.5,C6303,"Close"))</f>
        <v>#N/A</v>
      </c>
      <c r="B6304" s="64" t="e">
        <f ca="1">IF(D6303&gt;D6302,C6303,C6302)</f>
        <v>#N/A</v>
      </c>
      <c r="D6304" s="56"/>
      <c r="X6304" s="55"/>
      <c r="Y6304" s="55"/>
      <c r="Z6304" s="55"/>
      <c r="AA6304" s="55"/>
      <c r="AB6304" s="55"/>
      <c r="AC6304" s="337"/>
      <c r="AD6304" s="337"/>
      <c r="AE6304" s="337"/>
      <c r="AF6304" s="337"/>
      <c r="AG6304" s="337"/>
      <c r="AH6304" s="337"/>
      <c r="AI6304" s="337"/>
      <c r="AJ6304" s="337"/>
      <c r="AK6304" s="337"/>
      <c r="AL6304" s="337"/>
      <c r="AM6304" s="55"/>
      <c r="AN6304" s="55"/>
      <c r="AO6304" s="55"/>
      <c r="AP6304" s="55"/>
      <c r="AQ6304" s="55"/>
      <c r="AR6304" s="55"/>
      <c r="AS6304" s="55"/>
    </row>
    <row r="6305" spans="1:45" x14ac:dyDescent="0.3">
      <c r="X6305" s="54" t="s">
        <v>1305</v>
      </c>
      <c r="Y6305" s="54" t="s">
        <v>128</v>
      </c>
      <c r="Z6305" s="54" t="s">
        <v>157</v>
      </c>
      <c r="AA6305" s="54" t="s">
        <v>151</v>
      </c>
      <c r="AB6305" s="54" t="s">
        <v>1327</v>
      </c>
      <c r="AC6305" s="54" t="s">
        <v>129</v>
      </c>
      <c r="AD6305" s="54" t="s">
        <v>116</v>
      </c>
      <c r="AE6305" s="54"/>
      <c r="AF6305" s="54"/>
      <c r="AG6305" s="54"/>
      <c r="AH6305" s="54"/>
      <c r="AI6305" s="54"/>
      <c r="AJ6305" s="54"/>
      <c r="AK6305" s="54"/>
      <c r="AL6305" s="54"/>
      <c r="AM6305" s="54"/>
      <c r="AN6305" s="54"/>
      <c r="AO6305" s="54"/>
      <c r="AP6305" s="54"/>
      <c r="AQ6305" s="54"/>
      <c r="AR6305" s="54"/>
      <c r="AS6305" s="54"/>
    </row>
    <row r="6306" spans="1:45" x14ac:dyDescent="0.3">
      <c r="X6306" s="54"/>
      <c r="Y6306" s="54">
        <f t="shared" ref="Y6306:AD6306" si="10893">Y6299</f>
        <v>6.4436999999999998</v>
      </c>
      <c r="Z6306" s="54">
        <f t="shared" si="10893"/>
        <v>4.9371</v>
      </c>
      <c r="AA6306" s="54">
        <f t="shared" si="10893"/>
        <v>11.350300000000001</v>
      </c>
      <c r="AB6306" s="54">
        <f t="shared" si="10893"/>
        <v>7.1900000000000006E-2</v>
      </c>
      <c r="AC6306" s="54">
        <f t="shared" si="10893"/>
        <v>6.2766000000000002</v>
      </c>
      <c r="AD6306" s="54">
        <f t="shared" si="10893"/>
        <v>11.042999999999999</v>
      </c>
      <c r="AE6306" s="54"/>
      <c r="AF6306" s="336"/>
      <c r="AG6306" s="336"/>
      <c r="AH6306" s="336"/>
      <c r="AI6306" s="54"/>
      <c r="AJ6306" s="54"/>
      <c r="AK6306" s="54"/>
      <c r="AL6306" s="54"/>
      <c r="AM6306" s="54"/>
      <c r="AN6306" s="54"/>
      <c r="AO6306" s="54"/>
      <c r="AP6306" s="54"/>
      <c r="AQ6306" s="54"/>
      <c r="AR6306" s="54"/>
      <c r="AS6306" s="54"/>
    </row>
    <row r="6307" spans="1:45" x14ac:dyDescent="0.3">
      <c r="D6307" s="56"/>
      <c r="X6307" s="336"/>
      <c r="Y6307" s="336">
        <f t="shared" ca="1" si="10821"/>
        <v>-0.17142553818481387</v>
      </c>
      <c r="Z6307" s="336">
        <f t="shared" ca="1" si="10821"/>
        <v>-4.1691074122629193E-2</v>
      </c>
      <c r="AA6307" s="336">
        <f t="shared" ca="1" si="10821"/>
        <v>0.46822709209975966</v>
      </c>
      <c r="AB6307" s="336">
        <f t="shared" ca="1" si="10821"/>
        <v>-0.90554363701077401</v>
      </c>
      <c r="AC6307" s="336">
        <f t="shared" ca="1" si="10821"/>
        <v>0.6478597559250111</v>
      </c>
      <c r="AD6307" s="336">
        <f t="shared" ca="1" si="10821"/>
        <v>-7.4611224698337891E-2</v>
      </c>
      <c r="AE6307" s="336"/>
      <c r="AF6307" s="336"/>
      <c r="AG6307" s="336"/>
      <c r="AH6307" s="336"/>
      <c r="AI6307" s="54"/>
      <c r="AJ6307" s="54"/>
      <c r="AK6307" s="54"/>
      <c r="AL6307" s="336"/>
      <c r="AM6307" s="336"/>
      <c r="AN6307" s="336"/>
      <c r="AO6307" s="336"/>
      <c r="AP6307" s="54"/>
      <c r="AQ6307" s="336"/>
      <c r="AR6307" s="336"/>
      <c r="AS6307" s="336"/>
    </row>
    <row r="6308" spans="1:45" x14ac:dyDescent="0.3">
      <c r="C6308" s="54"/>
      <c r="D6308" s="56"/>
      <c r="Y6308" s="336">
        <f t="shared" ca="1" si="10821"/>
        <v>-0.11540756238556818</v>
      </c>
      <c r="Z6308" s="336">
        <f t="shared" ca="1" si="10821"/>
        <v>-8.99851114739907E-2</v>
      </c>
      <c r="AA6308" s="336">
        <f t="shared" ca="1" si="10821"/>
        <v>7.0005680547118365E-2</v>
      </c>
      <c r="AB6308" s="336">
        <f t="shared" ca="1" si="10821"/>
        <v>-0.44096461893895988</v>
      </c>
      <c r="AC6308" s="336">
        <f t="shared" ca="1" si="10821"/>
        <v>0.95833411817687009</v>
      </c>
      <c r="AD6308" s="336">
        <f t="shared" ca="1" si="10821"/>
        <v>-0.36550363522186119</v>
      </c>
      <c r="AE6308" s="55"/>
      <c r="AF6308" s="55"/>
      <c r="AG6308" s="55"/>
      <c r="AH6308" s="55"/>
      <c r="AI6308" s="55"/>
      <c r="AJ6308" s="55"/>
      <c r="AK6308" s="55"/>
      <c r="AL6308" s="55"/>
      <c r="AM6308" s="55"/>
      <c r="AN6308" s="55"/>
      <c r="AO6308" s="55"/>
      <c r="AP6308" s="55"/>
      <c r="AQ6308" s="55"/>
      <c r="AR6308" s="55"/>
      <c r="AS6308" s="55"/>
    </row>
    <row r="6309" spans="1:45" x14ac:dyDescent="0.3">
      <c r="B6309" s="54" t="s">
        <v>172</v>
      </c>
      <c r="C6309" s="53">
        <f>C6302</f>
        <v>0</v>
      </c>
      <c r="D6309" s="56" t="e">
        <f t="shared" ref="D6309:D6310" ca="1" si="10894">AJ6309</f>
        <v>#N/A</v>
      </c>
      <c r="E6309" s="52" t="e">
        <f t="shared" ref="E6309:W6309" si="10895">E6302</f>
        <v>#N/A</v>
      </c>
      <c r="F6309" s="52" t="e">
        <f t="shared" si="10895"/>
        <v>#N/A</v>
      </c>
      <c r="G6309" s="52" t="e">
        <f t="shared" si="10895"/>
        <v>#N/A</v>
      </c>
      <c r="H6309" s="52" t="e">
        <f t="shared" si="10895"/>
        <v>#N/A</v>
      </c>
      <c r="I6309" s="52" t="e">
        <f t="shared" si="10895"/>
        <v>#N/A</v>
      </c>
      <c r="J6309" s="52" t="e">
        <f t="shared" si="10895"/>
        <v>#N/A</v>
      </c>
      <c r="K6309" s="52" t="e">
        <f t="shared" si="10895"/>
        <v>#N/A</v>
      </c>
      <c r="L6309" s="52" t="e">
        <f t="shared" si="10895"/>
        <v>#N/A</v>
      </c>
      <c r="M6309" s="52" t="e">
        <f t="shared" si="10895"/>
        <v>#N/A</v>
      </c>
      <c r="N6309" s="52" t="e">
        <f t="shared" si="10895"/>
        <v>#N/A</v>
      </c>
      <c r="O6309" s="52" t="e">
        <f t="shared" si="10895"/>
        <v>#N/A</v>
      </c>
      <c r="P6309" s="52" t="e">
        <f t="shared" si="10895"/>
        <v>#N/A</v>
      </c>
      <c r="Q6309" s="52" t="e">
        <f t="shared" si="10895"/>
        <v>#N/A</v>
      </c>
      <c r="R6309" s="52" t="e">
        <f t="shared" si="10895"/>
        <v>#N/A</v>
      </c>
      <c r="S6309" s="52" t="e">
        <f t="shared" si="10895"/>
        <v>#N/A</v>
      </c>
      <c r="T6309" s="52" t="e">
        <f t="shared" si="10895"/>
        <v>#N/A</v>
      </c>
      <c r="U6309" s="52" t="e">
        <f t="shared" si="10895"/>
        <v>#N/A</v>
      </c>
      <c r="V6309" s="52" t="e">
        <f t="shared" si="10895"/>
        <v>#N/A</v>
      </c>
      <c r="W6309" s="52" t="e">
        <f t="shared" si="10895"/>
        <v>#N/A</v>
      </c>
      <c r="X6309" s="55" t="e">
        <f t="shared" ref="X6309:X6310" si="10896">(H6309-(O6309*P6309)/100-3*(J6309*K6309)/100)/2</f>
        <v>#N/A</v>
      </c>
      <c r="Y6309" s="55" t="e">
        <f t="shared" ref="Y6309:Y6310" si="10897">SUM(X6309,(J6309*K6309/100))/(F6309/100)</f>
        <v>#N/A</v>
      </c>
      <c r="Z6309" s="55" t="e">
        <f t="shared" ref="Z6309" si="10898">U6309*0.5+U6310*0.5</f>
        <v>#N/A</v>
      </c>
      <c r="AA6309" s="55" t="e">
        <f t="shared" ref="AA6309:AA6310" si="10899">J6309/Y6309</f>
        <v>#N/A</v>
      </c>
      <c r="AB6309" s="336" t="e">
        <f t="shared" ref="AB6309:AB6310" si="10900">X6309/(Y6309-J6309)</f>
        <v>#N/A</v>
      </c>
      <c r="AC6309" s="223" t="e">
        <f ca="1">INDEX(FGA_COEFFS,1,1)+Z6309*INDEX(FGA_COEFFS,1,2)+Y6309*INDEX(FGA_COEFFS,1,3)+R6309*INDEX(FGA_COEFFS,1,4)+Q6310*INDEX(FGA_COEFFS,1,5)+S6309*INDEX(FGA_COEFFS,1,6)+T6310*INDEX(FGA_COEFFS,1,7)+M6310*INDEX(FGA_COEFFS,1,8)+Y6313*Y6314</f>
        <v>#N/A</v>
      </c>
      <c r="AD6309" s="223" t="e">
        <f ca="1">INDEX(THREEPTA_COEFFS,1,1)+AC6309*INDEX(THREEPTA_COEFFS,1,2)+J6309*INDEX(THREEPTA_COEFFS,1,3)+AA6309*INDEX(THREEPTA_COEFFS,1,4)+K6309*INDEX(THREEPTA_COEFFS,1,5)+L6310*INDEX(THREEPTA_COEFFS,1,6)+Z6313*Z6314</f>
        <v>#N/A</v>
      </c>
      <c r="AE6309" s="223" t="e">
        <f ca="1">INDEX(THREEPTPCT_COEFFS,1,1)+K6309*INDEX(THREEPTPCT_COEFFS,1,2)+L6310*INDEX(THREEPTPCT_COEFFS,1,3)+AA6313*AA6314</f>
        <v>#N/A</v>
      </c>
      <c r="AF6309" s="55" t="e">
        <f t="shared" ref="AF6309:AF6310" ca="1" si="10901">AC6309-AD6309</f>
        <v>#N/A</v>
      </c>
      <c r="AG6309" s="223" t="e">
        <f ca="1">INDEX(TWOPTPCT_COEFFS,1,1)+AB6309*INDEX(TWOPTPCT_COEFFS,1,2)+I6310*INDEX(TWOPTPCT_COEFFS,1,3)+G6310*INDEX(TWOPTPCT_COEFFS,1,4)+L6310*INDEX(TWOPTPCT_COEFFS,1,5)+AB6313*AB6314</f>
        <v>#N/A</v>
      </c>
      <c r="AH6309" s="223" t="e">
        <f ca="1">INDEX(FTA_COEFFS,1,1)+O6309*INDEX(FTA_COEFFS,1,2)+N6310*INDEX(FTA_COEFFS,1,3)+(Q6309+R6309)*INDEX(FTA_COEFFS,1,4)+(Q6310+R6310)*INDEX(FTA_COEFFS,1,5)+M6310*INDEX(FTA_COEFFS,1,6)+AC6313*AC6314</f>
        <v>#N/A</v>
      </c>
      <c r="AI6309" s="223" t="e">
        <f ca="1">INDEX(FTPCT_COEFFS,1,1)+P6309*INDEX(FTPCT_COEFFS,1,2)+F6309*INDEX(FTPCT_COEFFS,1,3)+G6310*INDEX(FTPCT_COEFFS,1,4)+AD6313*AD6314</f>
        <v>#N/A</v>
      </c>
      <c r="AJ6309" s="338" t="e">
        <f t="shared" ref="AJ6309:AJ6310" ca="1" si="10902">AD6309*AE6309/100+AF6309*AG6309+AH6309*AI6309/100</f>
        <v>#N/A</v>
      </c>
      <c r="AK6309" s="55"/>
      <c r="AL6309" s="55"/>
      <c r="AM6309" s="55"/>
      <c r="AN6309" s="55"/>
      <c r="AO6309" s="55"/>
      <c r="AP6309" s="55"/>
      <c r="AQ6309" s="55"/>
      <c r="AR6309" s="55"/>
    </row>
    <row r="6310" spans="1:45" x14ac:dyDescent="0.3">
      <c r="B6310" s="54" t="s">
        <v>175</v>
      </c>
      <c r="C6310" s="54">
        <f>C6303</f>
        <v>0</v>
      </c>
      <c r="D6310" s="56" t="e">
        <f t="shared" ca="1" si="10894"/>
        <v>#N/A</v>
      </c>
      <c r="E6310" s="52" t="e">
        <f t="shared" ref="E6310:W6310" si="10903">E6303</f>
        <v>#N/A</v>
      </c>
      <c r="F6310" s="52" t="e">
        <f t="shared" si="10903"/>
        <v>#N/A</v>
      </c>
      <c r="G6310" s="52" t="e">
        <f t="shared" si="10903"/>
        <v>#N/A</v>
      </c>
      <c r="H6310" s="52" t="e">
        <f t="shared" si="10903"/>
        <v>#N/A</v>
      </c>
      <c r="I6310" s="52" t="e">
        <f t="shared" si="10903"/>
        <v>#N/A</v>
      </c>
      <c r="J6310" s="52" t="e">
        <f t="shared" si="10903"/>
        <v>#N/A</v>
      </c>
      <c r="K6310" s="52" t="e">
        <f t="shared" si="10903"/>
        <v>#N/A</v>
      </c>
      <c r="L6310" s="52" t="e">
        <f t="shared" si="10903"/>
        <v>#N/A</v>
      </c>
      <c r="M6310" s="52" t="e">
        <f t="shared" si="10903"/>
        <v>#N/A</v>
      </c>
      <c r="N6310" s="52" t="e">
        <f t="shared" si="10903"/>
        <v>#N/A</v>
      </c>
      <c r="O6310" s="52" t="e">
        <f t="shared" si="10903"/>
        <v>#N/A</v>
      </c>
      <c r="P6310" s="52" t="e">
        <f t="shared" si="10903"/>
        <v>#N/A</v>
      </c>
      <c r="Q6310" s="52" t="e">
        <f t="shared" si="10903"/>
        <v>#N/A</v>
      </c>
      <c r="R6310" s="52" t="e">
        <f t="shared" si="10903"/>
        <v>#N/A</v>
      </c>
      <c r="S6310" s="52" t="e">
        <f t="shared" si="10903"/>
        <v>#N/A</v>
      </c>
      <c r="T6310" s="52" t="e">
        <f t="shared" si="10903"/>
        <v>#N/A</v>
      </c>
      <c r="U6310" s="52" t="e">
        <f t="shared" si="10903"/>
        <v>#N/A</v>
      </c>
      <c r="V6310" s="52" t="e">
        <f t="shared" si="10903"/>
        <v>#N/A</v>
      </c>
      <c r="W6310" s="52" t="e">
        <f t="shared" si="10903"/>
        <v>#N/A</v>
      </c>
      <c r="X6310" s="55" t="e">
        <f t="shared" si="10896"/>
        <v>#N/A</v>
      </c>
      <c r="Y6310" s="55" t="e">
        <f t="shared" si="10897"/>
        <v>#N/A</v>
      </c>
      <c r="Z6310" s="55" t="e">
        <f t="shared" ref="Z6310" si="10904">Z6309</f>
        <v>#N/A</v>
      </c>
      <c r="AA6310" s="55" t="e">
        <f t="shared" si="10899"/>
        <v>#N/A</v>
      </c>
      <c r="AB6310" s="336" t="e">
        <f t="shared" si="10900"/>
        <v>#N/A</v>
      </c>
      <c r="AC6310" s="223" t="e">
        <f ca="1">INDEX(FGA_COEFFS,1,1)+Z6310*INDEX(FGA_COEFFS,1,2)+Y6310*INDEX(FGA_COEFFS,1,3)+R6310*INDEX(FGA_COEFFS,1,4)+Q6309*INDEX(FGA_COEFFS,1,5)+S6310*INDEX(FGA_COEFFS,1,6)+T6309*INDEX(FGA_COEFFS,1,7)+M6309*INDEX(FGA_COEFFS,1,8)+Y6313*Y6315</f>
        <v>#N/A</v>
      </c>
      <c r="AD6310" s="223" t="e">
        <f ca="1">INDEX(THREEPTA_COEFFS,1,1)+AC6310*INDEX(THREEPTA_COEFFS,1,2)+J6310*INDEX(THREEPTA_COEFFS,1,3)+AA6310*INDEX(THREEPTA_COEFFS,1,4)+K6310*INDEX(THREEPTA_COEFFS,1,5)+L6309*INDEX(THREEPTA_COEFFS,1,6)+Z6313*Z6315</f>
        <v>#N/A</v>
      </c>
      <c r="AE6310" s="223" t="e">
        <f ca="1">INDEX(THREEPTPCT_COEFFS,1,1)+K6310*INDEX(THREEPTPCT_COEFFS,1,2)+L6309*INDEX(THREEPTPCT_COEFFS,1,3)+AA6313*AA6315</f>
        <v>#N/A</v>
      </c>
      <c r="AF6310" s="55" t="e">
        <f t="shared" ca="1" si="10901"/>
        <v>#N/A</v>
      </c>
      <c r="AG6310" s="223" t="e">
        <f ca="1">INDEX(TWOPTPCT_COEFFS,1,1)+AB6310*INDEX(TWOPTPCT_COEFFS,1,2)+I6309*INDEX(TWOPTPCT_COEFFS,1,3)+G6309*INDEX(TWOPTPCT_COEFFS,1,4)+L6309*INDEX(TWOPTPCT_COEFFS,1,5)+AB6313*AB6315</f>
        <v>#N/A</v>
      </c>
      <c r="AH6310" s="223" t="e">
        <f ca="1">INDEX(FTA_COEFFS,1,1)+O6310*INDEX(FTA_COEFFS,1,2)+N6309*INDEX(FTA_COEFFS,1,3)+(Q6310+R6310)*INDEX(FTA_COEFFS,1,4)+(Q6309+R6309)*INDEX(FTA_COEFFS,1,5)+M6309*INDEX(FTA_COEFFS,1,6)+AC6313*AC6315</f>
        <v>#N/A</v>
      </c>
      <c r="AI6310" s="223" t="e">
        <f ca="1">INDEX(FTPCT_COEFFS,1,1)+P6310*INDEX(FTPCT_COEFFS,1,2)+F6310*INDEX(FTPCT_COEFFS,1,3)+G6309*INDEX(FTPCT_COEFFS,1,4)+AD6313*AD6315</f>
        <v>#N/A</v>
      </c>
      <c r="AJ6310" s="338" t="e">
        <f t="shared" ca="1" si="10902"/>
        <v>#N/A</v>
      </c>
      <c r="AK6310" s="55"/>
      <c r="AL6310" s="55"/>
      <c r="AM6310" s="55"/>
      <c r="AN6310" s="55"/>
      <c r="AO6310" s="55"/>
      <c r="AP6310" s="55"/>
      <c r="AQ6310" s="55"/>
      <c r="AR6310" s="55"/>
    </row>
    <row r="6311" spans="1:45" x14ac:dyDescent="0.3">
      <c r="A6311" s="54" t="e">
        <f ca="1">IF(D6309&gt;(D6310+(AVERAGE(V6309,W6309)-AVERAGE(V6310,W6310))/2)+2.5,C6309,IF(D6310&gt;(D6309+(AVERAGE(V6310,W6310)-AVERAGE(V6309,W6309))/2)+2.5,C6310,"Close"))</f>
        <v>#N/A</v>
      </c>
      <c r="B6311" s="64" t="e">
        <f ca="1">IF(D6310&gt;D6309,C6310,C6309)</f>
        <v>#N/A</v>
      </c>
      <c r="D6311" s="56"/>
      <c r="X6311" s="55"/>
      <c r="Y6311" s="55"/>
      <c r="Z6311" s="55"/>
      <c r="AA6311" s="55"/>
      <c r="AB6311" s="55"/>
      <c r="AC6311" s="337"/>
      <c r="AD6311" s="337"/>
      <c r="AE6311" s="337"/>
      <c r="AF6311" s="337"/>
      <c r="AG6311" s="337"/>
      <c r="AH6311" s="337"/>
      <c r="AI6311" s="337"/>
      <c r="AJ6311" s="337"/>
      <c r="AK6311" s="337"/>
      <c r="AL6311" s="337"/>
      <c r="AM6311" s="55"/>
      <c r="AN6311" s="55"/>
      <c r="AO6311" s="55"/>
      <c r="AP6311" s="55"/>
      <c r="AQ6311" s="55"/>
      <c r="AR6311" s="55"/>
      <c r="AS6311" s="55"/>
    </row>
    <row r="6312" spans="1:45" x14ac:dyDescent="0.3">
      <c r="X6312" s="54" t="s">
        <v>1305</v>
      </c>
      <c r="Y6312" s="54" t="s">
        <v>128</v>
      </c>
      <c r="Z6312" s="54" t="s">
        <v>157</v>
      </c>
      <c r="AA6312" s="54" t="s">
        <v>151</v>
      </c>
      <c r="AB6312" s="54" t="s">
        <v>1327</v>
      </c>
      <c r="AC6312" s="54" t="s">
        <v>129</v>
      </c>
      <c r="AD6312" s="54" t="s">
        <v>116</v>
      </c>
      <c r="AE6312" s="54"/>
      <c r="AF6312" s="54"/>
      <c r="AG6312" s="54"/>
      <c r="AH6312" s="54"/>
      <c r="AI6312" s="54"/>
      <c r="AJ6312" s="54"/>
      <c r="AK6312" s="54"/>
      <c r="AL6312" s="54"/>
      <c r="AM6312" s="54"/>
      <c r="AN6312" s="54"/>
      <c r="AO6312" s="54"/>
      <c r="AP6312" s="54"/>
      <c r="AQ6312" s="54"/>
      <c r="AR6312" s="54"/>
      <c r="AS6312" s="54"/>
    </row>
    <row r="6313" spans="1:45" x14ac:dyDescent="0.3">
      <c r="X6313" s="54"/>
      <c r="Y6313" s="54">
        <f t="shared" ref="Y6313:AD6313" si="10905">Y6306</f>
        <v>6.4436999999999998</v>
      </c>
      <c r="Z6313" s="54">
        <f t="shared" si="10905"/>
        <v>4.9371</v>
      </c>
      <c r="AA6313" s="54">
        <f t="shared" si="10905"/>
        <v>11.350300000000001</v>
      </c>
      <c r="AB6313" s="54">
        <f t="shared" si="10905"/>
        <v>7.1900000000000006E-2</v>
      </c>
      <c r="AC6313" s="54">
        <f t="shared" si="10905"/>
        <v>6.2766000000000002</v>
      </c>
      <c r="AD6313" s="54">
        <f t="shared" si="10905"/>
        <v>11.042999999999999</v>
      </c>
      <c r="AE6313" s="54"/>
      <c r="AF6313" s="336"/>
      <c r="AG6313" s="336"/>
      <c r="AH6313" s="336"/>
      <c r="AI6313" s="54"/>
      <c r="AJ6313" s="54"/>
      <c r="AK6313" s="54"/>
      <c r="AL6313" s="54"/>
      <c r="AM6313" s="54"/>
      <c r="AN6313" s="54"/>
      <c r="AO6313" s="54"/>
      <c r="AP6313" s="54"/>
      <c r="AQ6313" s="54"/>
      <c r="AR6313" s="54"/>
      <c r="AS6313" s="54"/>
    </row>
    <row r="6314" spans="1:45" x14ac:dyDescent="0.3">
      <c r="D6314" s="56"/>
      <c r="X6314" s="336"/>
      <c r="Y6314" s="336">
        <f t="shared" ca="1" si="10821"/>
        <v>0.74702910349634144</v>
      </c>
      <c r="Z6314" s="336">
        <f t="shared" ca="1" si="10821"/>
        <v>0.53701779529616878</v>
      </c>
      <c r="AA6314" s="336">
        <f t="shared" ca="1" si="10821"/>
        <v>0.91064843204867352</v>
      </c>
      <c r="AB6314" s="336">
        <f t="shared" ca="1" si="10821"/>
        <v>-0.91674359116736071</v>
      </c>
      <c r="AC6314" s="336">
        <f t="shared" ca="1" si="10821"/>
        <v>1.3236077137453433</v>
      </c>
      <c r="AD6314" s="336">
        <f t="shared" ca="1" si="10821"/>
        <v>0.16579233817424827</v>
      </c>
      <c r="AE6314" s="336"/>
      <c r="AF6314" s="336"/>
      <c r="AG6314" s="336"/>
      <c r="AH6314" s="336"/>
      <c r="AI6314" s="54"/>
      <c r="AJ6314" s="54"/>
      <c r="AK6314" s="54"/>
      <c r="AL6314" s="336"/>
      <c r="AM6314" s="336"/>
      <c r="AN6314" s="336"/>
      <c r="AO6314" s="336"/>
      <c r="AP6314" s="54"/>
      <c r="AQ6314" s="336"/>
      <c r="AR6314" s="336"/>
      <c r="AS6314" s="336"/>
    </row>
    <row r="6315" spans="1:45" x14ac:dyDescent="0.3">
      <c r="C6315" s="54"/>
      <c r="D6315" s="56"/>
      <c r="Y6315" s="336">
        <f t="shared" ca="1" si="10821"/>
        <v>1.0550001329277503</v>
      </c>
      <c r="Z6315" s="336">
        <f t="shared" ca="1" si="10821"/>
        <v>8.7732038379626204E-2</v>
      </c>
      <c r="AA6315" s="336">
        <f t="shared" ca="1" si="10821"/>
        <v>-0.5206739478577187</v>
      </c>
      <c r="AB6315" s="336">
        <f t="shared" ca="1" si="10821"/>
        <v>0.36755362079993109</v>
      </c>
      <c r="AC6315" s="336">
        <f t="shared" ca="1" si="10821"/>
        <v>-1.271707908599542</v>
      </c>
      <c r="AD6315" s="336">
        <f t="shared" ca="1" si="10821"/>
        <v>1.4737623747336328</v>
      </c>
      <c r="AE6315" s="55"/>
      <c r="AF6315" s="55"/>
      <c r="AG6315" s="55"/>
      <c r="AH6315" s="55"/>
      <c r="AI6315" s="55"/>
      <c r="AJ6315" s="55"/>
      <c r="AK6315" s="55"/>
      <c r="AL6315" s="55"/>
      <c r="AM6315" s="55"/>
      <c r="AN6315" s="55"/>
      <c r="AO6315" s="55"/>
      <c r="AP6315" s="55"/>
      <c r="AQ6315" s="55"/>
      <c r="AR6315" s="55"/>
      <c r="AS6315" s="55"/>
    </row>
    <row r="6316" spans="1:45" x14ac:dyDescent="0.3">
      <c r="B6316" s="54" t="s">
        <v>172</v>
      </c>
      <c r="C6316" s="53">
        <f>C6309</f>
        <v>0</v>
      </c>
      <c r="D6316" s="56" t="e">
        <f t="shared" ref="D6316:D6317" ca="1" si="10906">AJ6316</f>
        <v>#N/A</v>
      </c>
      <c r="E6316" s="52" t="e">
        <f t="shared" ref="E6316:W6316" si="10907">E6309</f>
        <v>#N/A</v>
      </c>
      <c r="F6316" s="52" t="e">
        <f t="shared" si="10907"/>
        <v>#N/A</v>
      </c>
      <c r="G6316" s="52" t="e">
        <f t="shared" si="10907"/>
        <v>#N/A</v>
      </c>
      <c r="H6316" s="52" t="e">
        <f t="shared" si="10907"/>
        <v>#N/A</v>
      </c>
      <c r="I6316" s="52" t="e">
        <f t="shared" si="10907"/>
        <v>#N/A</v>
      </c>
      <c r="J6316" s="52" t="e">
        <f t="shared" si="10907"/>
        <v>#N/A</v>
      </c>
      <c r="K6316" s="52" t="e">
        <f t="shared" si="10907"/>
        <v>#N/A</v>
      </c>
      <c r="L6316" s="52" t="e">
        <f t="shared" si="10907"/>
        <v>#N/A</v>
      </c>
      <c r="M6316" s="52" t="e">
        <f t="shared" si="10907"/>
        <v>#N/A</v>
      </c>
      <c r="N6316" s="52" t="e">
        <f t="shared" si="10907"/>
        <v>#N/A</v>
      </c>
      <c r="O6316" s="52" t="e">
        <f t="shared" si="10907"/>
        <v>#N/A</v>
      </c>
      <c r="P6316" s="52" t="e">
        <f t="shared" si="10907"/>
        <v>#N/A</v>
      </c>
      <c r="Q6316" s="52" t="e">
        <f t="shared" si="10907"/>
        <v>#N/A</v>
      </c>
      <c r="R6316" s="52" t="e">
        <f t="shared" si="10907"/>
        <v>#N/A</v>
      </c>
      <c r="S6316" s="52" t="e">
        <f t="shared" si="10907"/>
        <v>#N/A</v>
      </c>
      <c r="T6316" s="52" t="e">
        <f t="shared" si="10907"/>
        <v>#N/A</v>
      </c>
      <c r="U6316" s="52" t="e">
        <f t="shared" si="10907"/>
        <v>#N/A</v>
      </c>
      <c r="V6316" s="52" t="e">
        <f t="shared" si="10907"/>
        <v>#N/A</v>
      </c>
      <c r="W6316" s="52" t="e">
        <f t="shared" si="10907"/>
        <v>#N/A</v>
      </c>
      <c r="X6316" s="55" t="e">
        <f t="shared" ref="X6316:X6317" si="10908">(H6316-(O6316*P6316)/100-3*(J6316*K6316)/100)/2</f>
        <v>#N/A</v>
      </c>
      <c r="Y6316" s="55" t="e">
        <f t="shared" ref="Y6316:Y6317" si="10909">SUM(X6316,(J6316*K6316/100))/(F6316/100)</f>
        <v>#N/A</v>
      </c>
      <c r="Z6316" s="55" t="e">
        <f t="shared" ref="Z6316" si="10910">U6316*0.5+U6317*0.5</f>
        <v>#N/A</v>
      </c>
      <c r="AA6316" s="55" t="e">
        <f t="shared" ref="AA6316:AA6317" si="10911">J6316/Y6316</f>
        <v>#N/A</v>
      </c>
      <c r="AB6316" s="336" t="e">
        <f t="shared" ref="AB6316:AB6317" si="10912">X6316/(Y6316-J6316)</f>
        <v>#N/A</v>
      </c>
      <c r="AC6316" s="223" t="e">
        <f ca="1">INDEX(FGA_COEFFS,1,1)+Z6316*INDEX(FGA_COEFFS,1,2)+Y6316*INDEX(FGA_COEFFS,1,3)+R6316*INDEX(FGA_COEFFS,1,4)+Q6317*INDEX(FGA_COEFFS,1,5)+S6316*INDEX(FGA_COEFFS,1,6)+T6317*INDEX(FGA_COEFFS,1,7)+M6317*INDEX(FGA_COEFFS,1,8)+Y6320*Y6321</f>
        <v>#N/A</v>
      </c>
      <c r="AD6316" s="223" t="e">
        <f ca="1">INDEX(THREEPTA_COEFFS,1,1)+AC6316*INDEX(THREEPTA_COEFFS,1,2)+J6316*INDEX(THREEPTA_COEFFS,1,3)+AA6316*INDEX(THREEPTA_COEFFS,1,4)+K6316*INDEX(THREEPTA_COEFFS,1,5)+L6317*INDEX(THREEPTA_COEFFS,1,6)+Z6320*Z6321</f>
        <v>#N/A</v>
      </c>
      <c r="AE6316" s="223" t="e">
        <f ca="1">INDEX(THREEPTPCT_COEFFS,1,1)+K6316*INDEX(THREEPTPCT_COEFFS,1,2)+L6317*INDEX(THREEPTPCT_COEFFS,1,3)+AA6320*AA6321</f>
        <v>#N/A</v>
      </c>
      <c r="AF6316" s="55" t="e">
        <f t="shared" ref="AF6316:AF6317" ca="1" si="10913">AC6316-AD6316</f>
        <v>#N/A</v>
      </c>
      <c r="AG6316" s="223" t="e">
        <f ca="1">INDEX(TWOPTPCT_COEFFS,1,1)+AB6316*INDEX(TWOPTPCT_COEFFS,1,2)+I6317*INDEX(TWOPTPCT_COEFFS,1,3)+G6317*INDEX(TWOPTPCT_COEFFS,1,4)+L6317*INDEX(TWOPTPCT_COEFFS,1,5)+AB6320*AB6321</f>
        <v>#N/A</v>
      </c>
      <c r="AH6316" s="223" t="e">
        <f ca="1">INDEX(FTA_COEFFS,1,1)+O6316*INDEX(FTA_COEFFS,1,2)+N6317*INDEX(FTA_COEFFS,1,3)+(Q6316+R6316)*INDEX(FTA_COEFFS,1,4)+(Q6317+R6317)*INDEX(FTA_COEFFS,1,5)+M6317*INDEX(FTA_COEFFS,1,6)+AC6320*AC6321</f>
        <v>#N/A</v>
      </c>
      <c r="AI6316" s="223" t="e">
        <f ca="1">INDEX(FTPCT_COEFFS,1,1)+P6316*INDEX(FTPCT_COEFFS,1,2)+F6316*INDEX(FTPCT_COEFFS,1,3)+G6317*INDEX(FTPCT_COEFFS,1,4)+AD6320*AD6321</f>
        <v>#N/A</v>
      </c>
      <c r="AJ6316" s="338" t="e">
        <f t="shared" ref="AJ6316:AJ6317" ca="1" si="10914">AD6316*AE6316/100+AF6316*AG6316+AH6316*AI6316/100</f>
        <v>#N/A</v>
      </c>
      <c r="AK6316" s="55"/>
      <c r="AL6316" s="55"/>
      <c r="AM6316" s="55"/>
      <c r="AN6316" s="55"/>
      <c r="AO6316" s="55"/>
      <c r="AP6316" s="55"/>
      <c r="AQ6316" s="55"/>
      <c r="AR6316" s="55"/>
    </row>
    <row r="6317" spans="1:45" x14ac:dyDescent="0.3">
      <c r="B6317" s="54" t="s">
        <v>175</v>
      </c>
      <c r="C6317" s="54">
        <f>C6310</f>
        <v>0</v>
      </c>
      <c r="D6317" s="56" t="e">
        <f t="shared" ca="1" si="10906"/>
        <v>#N/A</v>
      </c>
      <c r="E6317" s="52" t="e">
        <f t="shared" ref="E6317:W6317" si="10915">E6310</f>
        <v>#N/A</v>
      </c>
      <c r="F6317" s="52" t="e">
        <f t="shared" si="10915"/>
        <v>#N/A</v>
      </c>
      <c r="G6317" s="52" t="e">
        <f t="shared" si="10915"/>
        <v>#N/A</v>
      </c>
      <c r="H6317" s="52" t="e">
        <f t="shared" si="10915"/>
        <v>#N/A</v>
      </c>
      <c r="I6317" s="52" t="e">
        <f t="shared" si="10915"/>
        <v>#N/A</v>
      </c>
      <c r="J6317" s="52" t="e">
        <f t="shared" si="10915"/>
        <v>#N/A</v>
      </c>
      <c r="K6317" s="52" t="e">
        <f t="shared" si="10915"/>
        <v>#N/A</v>
      </c>
      <c r="L6317" s="52" t="e">
        <f t="shared" si="10915"/>
        <v>#N/A</v>
      </c>
      <c r="M6317" s="52" t="e">
        <f t="shared" si="10915"/>
        <v>#N/A</v>
      </c>
      <c r="N6317" s="52" t="e">
        <f t="shared" si="10915"/>
        <v>#N/A</v>
      </c>
      <c r="O6317" s="52" t="e">
        <f t="shared" si="10915"/>
        <v>#N/A</v>
      </c>
      <c r="P6317" s="52" t="e">
        <f t="shared" si="10915"/>
        <v>#N/A</v>
      </c>
      <c r="Q6317" s="52" t="e">
        <f t="shared" si="10915"/>
        <v>#N/A</v>
      </c>
      <c r="R6317" s="52" t="e">
        <f t="shared" si="10915"/>
        <v>#N/A</v>
      </c>
      <c r="S6317" s="52" t="e">
        <f t="shared" si="10915"/>
        <v>#N/A</v>
      </c>
      <c r="T6317" s="52" t="e">
        <f t="shared" si="10915"/>
        <v>#N/A</v>
      </c>
      <c r="U6317" s="52" t="e">
        <f t="shared" si="10915"/>
        <v>#N/A</v>
      </c>
      <c r="V6317" s="52" t="e">
        <f t="shared" si="10915"/>
        <v>#N/A</v>
      </c>
      <c r="W6317" s="52" t="e">
        <f t="shared" si="10915"/>
        <v>#N/A</v>
      </c>
      <c r="X6317" s="55" t="e">
        <f t="shared" si="10908"/>
        <v>#N/A</v>
      </c>
      <c r="Y6317" s="55" t="e">
        <f t="shared" si="10909"/>
        <v>#N/A</v>
      </c>
      <c r="Z6317" s="55" t="e">
        <f t="shared" ref="Z6317" si="10916">Z6316</f>
        <v>#N/A</v>
      </c>
      <c r="AA6317" s="55" t="e">
        <f t="shared" si="10911"/>
        <v>#N/A</v>
      </c>
      <c r="AB6317" s="336" t="e">
        <f t="shared" si="10912"/>
        <v>#N/A</v>
      </c>
      <c r="AC6317" s="223" t="e">
        <f ca="1">INDEX(FGA_COEFFS,1,1)+Z6317*INDEX(FGA_COEFFS,1,2)+Y6317*INDEX(FGA_COEFFS,1,3)+R6317*INDEX(FGA_COEFFS,1,4)+Q6316*INDEX(FGA_COEFFS,1,5)+S6317*INDEX(FGA_COEFFS,1,6)+T6316*INDEX(FGA_COEFFS,1,7)+M6316*INDEX(FGA_COEFFS,1,8)+Y6320*Y6322</f>
        <v>#N/A</v>
      </c>
      <c r="AD6317" s="223" t="e">
        <f ca="1">INDEX(THREEPTA_COEFFS,1,1)+AC6317*INDEX(THREEPTA_COEFFS,1,2)+J6317*INDEX(THREEPTA_COEFFS,1,3)+AA6317*INDEX(THREEPTA_COEFFS,1,4)+K6317*INDEX(THREEPTA_COEFFS,1,5)+L6316*INDEX(THREEPTA_COEFFS,1,6)+Z6320*Z6322</f>
        <v>#N/A</v>
      </c>
      <c r="AE6317" s="223" t="e">
        <f ca="1">INDEX(THREEPTPCT_COEFFS,1,1)+K6317*INDEX(THREEPTPCT_COEFFS,1,2)+L6316*INDEX(THREEPTPCT_COEFFS,1,3)+AA6320*AA6322</f>
        <v>#N/A</v>
      </c>
      <c r="AF6317" s="55" t="e">
        <f t="shared" ca="1" si="10913"/>
        <v>#N/A</v>
      </c>
      <c r="AG6317" s="223" t="e">
        <f ca="1">INDEX(TWOPTPCT_COEFFS,1,1)+AB6317*INDEX(TWOPTPCT_COEFFS,1,2)+I6316*INDEX(TWOPTPCT_COEFFS,1,3)+G6316*INDEX(TWOPTPCT_COEFFS,1,4)+L6316*INDEX(TWOPTPCT_COEFFS,1,5)+AB6320*AB6322</f>
        <v>#N/A</v>
      </c>
      <c r="AH6317" s="223" t="e">
        <f ca="1">INDEX(FTA_COEFFS,1,1)+O6317*INDEX(FTA_COEFFS,1,2)+N6316*INDEX(FTA_COEFFS,1,3)+(Q6317+R6317)*INDEX(FTA_COEFFS,1,4)+(Q6316+R6316)*INDEX(FTA_COEFFS,1,5)+M6316*INDEX(FTA_COEFFS,1,6)+AC6320*AC6322</f>
        <v>#N/A</v>
      </c>
      <c r="AI6317" s="223" t="e">
        <f ca="1">INDEX(FTPCT_COEFFS,1,1)+P6317*INDEX(FTPCT_COEFFS,1,2)+F6317*INDEX(FTPCT_COEFFS,1,3)+G6316*INDEX(FTPCT_COEFFS,1,4)+AD6320*AD6322</f>
        <v>#N/A</v>
      </c>
      <c r="AJ6317" s="338" t="e">
        <f t="shared" ca="1" si="10914"/>
        <v>#N/A</v>
      </c>
      <c r="AK6317" s="55"/>
      <c r="AL6317" s="55"/>
      <c r="AM6317" s="55"/>
      <c r="AN6317" s="55"/>
      <c r="AO6317" s="55"/>
      <c r="AP6317" s="55"/>
      <c r="AQ6317" s="55"/>
      <c r="AR6317" s="55"/>
    </row>
    <row r="6318" spans="1:45" x14ac:dyDescent="0.3">
      <c r="A6318" s="54" t="e">
        <f ca="1">IF(D6316&gt;(D6317+(AVERAGE(V6316,W6316)-AVERAGE(V6317,W6317))/2)+2.5,C6316,IF(D6317&gt;(D6316+(AVERAGE(V6317,W6317)-AVERAGE(V6316,W6316))/2)+2.5,C6317,"Close"))</f>
        <v>#N/A</v>
      </c>
      <c r="B6318" s="64" t="e">
        <f ca="1">IF(D6317&gt;D6316,C6317,C6316)</f>
        <v>#N/A</v>
      </c>
      <c r="D6318" s="56"/>
      <c r="X6318" s="55"/>
      <c r="Y6318" s="55"/>
      <c r="Z6318" s="55"/>
      <c r="AA6318" s="55"/>
      <c r="AB6318" s="55"/>
      <c r="AC6318" s="337"/>
      <c r="AD6318" s="337"/>
      <c r="AE6318" s="337"/>
      <c r="AF6318" s="337"/>
      <c r="AG6318" s="337"/>
      <c r="AH6318" s="337"/>
      <c r="AI6318" s="337"/>
      <c r="AJ6318" s="337"/>
      <c r="AK6318" s="337"/>
      <c r="AL6318" s="337"/>
      <c r="AM6318" s="55"/>
      <c r="AN6318" s="55"/>
      <c r="AO6318" s="55"/>
      <c r="AP6318" s="55"/>
      <c r="AQ6318" s="55"/>
      <c r="AR6318" s="55"/>
      <c r="AS6318" s="55"/>
    </row>
    <row r="6319" spans="1:45" x14ac:dyDescent="0.3">
      <c r="X6319" s="54" t="s">
        <v>1305</v>
      </c>
      <c r="Y6319" s="54" t="s">
        <v>128</v>
      </c>
      <c r="Z6319" s="54" t="s">
        <v>157</v>
      </c>
      <c r="AA6319" s="54" t="s">
        <v>151</v>
      </c>
      <c r="AB6319" s="54" t="s">
        <v>1327</v>
      </c>
      <c r="AC6319" s="54" t="s">
        <v>129</v>
      </c>
      <c r="AD6319" s="54" t="s">
        <v>116</v>
      </c>
      <c r="AE6319" s="54"/>
      <c r="AF6319" s="54"/>
      <c r="AG6319" s="54"/>
      <c r="AH6319" s="54"/>
      <c r="AI6319" s="54"/>
      <c r="AJ6319" s="54"/>
      <c r="AK6319" s="54"/>
      <c r="AL6319" s="54"/>
      <c r="AM6319" s="54"/>
      <c r="AN6319" s="54"/>
      <c r="AO6319" s="54"/>
      <c r="AP6319" s="54"/>
      <c r="AQ6319" s="54"/>
      <c r="AR6319" s="54"/>
      <c r="AS6319" s="54"/>
    </row>
    <row r="6320" spans="1:45" x14ac:dyDescent="0.3">
      <c r="X6320" s="54"/>
      <c r="Y6320" s="54">
        <f t="shared" ref="Y6320:AD6320" si="10917">Y6313</f>
        <v>6.4436999999999998</v>
      </c>
      <c r="Z6320" s="54">
        <f t="shared" si="10917"/>
        <v>4.9371</v>
      </c>
      <c r="AA6320" s="54">
        <f t="shared" si="10917"/>
        <v>11.350300000000001</v>
      </c>
      <c r="AB6320" s="54">
        <f t="shared" si="10917"/>
        <v>7.1900000000000006E-2</v>
      </c>
      <c r="AC6320" s="54">
        <f t="shared" si="10917"/>
        <v>6.2766000000000002</v>
      </c>
      <c r="AD6320" s="54">
        <f t="shared" si="10917"/>
        <v>11.042999999999999</v>
      </c>
      <c r="AE6320" s="54"/>
      <c r="AF6320" s="336"/>
      <c r="AG6320" s="336"/>
      <c r="AH6320" s="336"/>
      <c r="AI6320" s="54"/>
      <c r="AJ6320" s="54"/>
      <c r="AK6320" s="54"/>
      <c r="AL6320" s="54"/>
      <c r="AM6320" s="54"/>
      <c r="AN6320" s="54"/>
      <c r="AO6320" s="54"/>
      <c r="AP6320" s="54"/>
      <c r="AQ6320" s="54"/>
      <c r="AR6320" s="54"/>
      <c r="AS6320" s="54"/>
    </row>
    <row r="6321" spans="1:45" x14ac:dyDescent="0.3">
      <c r="D6321" s="56"/>
      <c r="X6321" s="336"/>
      <c r="Y6321" s="336">
        <f t="shared" ca="1" si="10821"/>
        <v>1.0214684835768724</v>
      </c>
      <c r="Z6321" s="336">
        <f t="shared" ca="1" si="10821"/>
        <v>-0.58491648893378878</v>
      </c>
      <c r="AA6321" s="336">
        <f t="shared" ca="1" si="10821"/>
        <v>1.5420783212440448E-2</v>
      </c>
      <c r="AB6321" s="336">
        <f t="shared" ca="1" si="10821"/>
        <v>7.6414700915783271E-2</v>
      </c>
      <c r="AC6321" s="336">
        <f t="shared" ca="1" si="10821"/>
        <v>0.18074371673456363</v>
      </c>
      <c r="AD6321" s="336">
        <f t="shared" ca="1" si="10821"/>
        <v>-0.12776263692263645</v>
      </c>
      <c r="AE6321" s="336"/>
      <c r="AF6321" s="336"/>
      <c r="AG6321" s="336"/>
      <c r="AH6321" s="336"/>
      <c r="AI6321" s="54"/>
      <c r="AJ6321" s="54"/>
      <c r="AK6321" s="54"/>
      <c r="AL6321" s="336"/>
      <c r="AM6321" s="336"/>
      <c r="AN6321" s="336"/>
      <c r="AO6321" s="336"/>
      <c r="AP6321" s="54"/>
      <c r="AQ6321" s="336"/>
      <c r="AR6321" s="336"/>
      <c r="AS6321" s="336"/>
    </row>
    <row r="6322" spans="1:45" x14ac:dyDescent="0.3">
      <c r="C6322" s="54"/>
      <c r="D6322" s="56"/>
      <c r="Y6322" s="336">
        <f t="shared" ca="1" si="10821"/>
        <v>0.19054898510439555</v>
      </c>
      <c r="Z6322" s="336">
        <f t="shared" ca="1" si="10821"/>
        <v>-0.75474802364195726</v>
      </c>
      <c r="AA6322" s="336">
        <f t="shared" ca="1" si="10821"/>
        <v>-0.11008348404940625</v>
      </c>
      <c r="AB6322" s="336">
        <f t="shared" ca="1" si="10821"/>
        <v>1.4085937642006567</v>
      </c>
      <c r="AC6322" s="336">
        <f t="shared" ca="1" si="10821"/>
        <v>1.4480857976969519</v>
      </c>
      <c r="AD6322" s="336">
        <f t="shared" ca="1" si="10821"/>
        <v>0.14200837058310153</v>
      </c>
      <c r="AE6322" s="55"/>
      <c r="AF6322" s="55"/>
      <c r="AG6322" s="55"/>
      <c r="AH6322" s="55"/>
      <c r="AI6322" s="55"/>
      <c r="AJ6322" s="55"/>
      <c r="AK6322" s="55"/>
      <c r="AL6322" s="55"/>
      <c r="AM6322" s="55"/>
      <c r="AN6322" s="55"/>
      <c r="AO6322" s="55"/>
      <c r="AP6322" s="55"/>
      <c r="AQ6322" s="55"/>
      <c r="AR6322" s="55"/>
      <c r="AS6322" s="55"/>
    </row>
    <row r="6323" spans="1:45" x14ac:dyDescent="0.3">
      <c r="B6323" s="54" t="s">
        <v>172</v>
      </c>
      <c r="C6323" s="53">
        <f>C6316</f>
        <v>0</v>
      </c>
      <c r="D6323" s="56" t="e">
        <f t="shared" ref="D6323:D6324" ca="1" si="10918">AJ6323</f>
        <v>#N/A</v>
      </c>
      <c r="E6323" s="52" t="e">
        <f t="shared" ref="E6323:W6323" si="10919">E6316</f>
        <v>#N/A</v>
      </c>
      <c r="F6323" s="52" t="e">
        <f t="shared" si="10919"/>
        <v>#N/A</v>
      </c>
      <c r="G6323" s="52" t="e">
        <f t="shared" si="10919"/>
        <v>#N/A</v>
      </c>
      <c r="H6323" s="52" t="e">
        <f t="shared" si="10919"/>
        <v>#N/A</v>
      </c>
      <c r="I6323" s="52" t="e">
        <f t="shared" si="10919"/>
        <v>#N/A</v>
      </c>
      <c r="J6323" s="52" t="e">
        <f t="shared" si="10919"/>
        <v>#N/A</v>
      </c>
      <c r="K6323" s="52" t="e">
        <f t="shared" si="10919"/>
        <v>#N/A</v>
      </c>
      <c r="L6323" s="52" t="e">
        <f t="shared" si="10919"/>
        <v>#N/A</v>
      </c>
      <c r="M6323" s="52" t="e">
        <f t="shared" si="10919"/>
        <v>#N/A</v>
      </c>
      <c r="N6323" s="52" t="e">
        <f t="shared" si="10919"/>
        <v>#N/A</v>
      </c>
      <c r="O6323" s="52" t="e">
        <f t="shared" si="10919"/>
        <v>#N/A</v>
      </c>
      <c r="P6323" s="52" t="e">
        <f t="shared" si="10919"/>
        <v>#N/A</v>
      </c>
      <c r="Q6323" s="52" t="e">
        <f t="shared" si="10919"/>
        <v>#N/A</v>
      </c>
      <c r="R6323" s="52" t="e">
        <f t="shared" si="10919"/>
        <v>#N/A</v>
      </c>
      <c r="S6323" s="52" t="e">
        <f t="shared" si="10919"/>
        <v>#N/A</v>
      </c>
      <c r="T6323" s="52" t="e">
        <f t="shared" si="10919"/>
        <v>#N/A</v>
      </c>
      <c r="U6323" s="52" t="e">
        <f t="shared" si="10919"/>
        <v>#N/A</v>
      </c>
      <c r="V6323" s="52" t="e">
        <f t="shared" si="10919"/>
        <v>#N/A</v>
      </c>
      <c r="W6323" s="52" t="e">
        <f t="shared" si="10919"/>
        <v>#N/A</v>
      </c>
      <c r="X6323" s="55" t="e">
        <f t="shared" ref="X6323:X6324" si="10920">(H6323-(O6323*P6323)/100-3*(J6323*K6323)/100)/2</f>
        <v>#N/A</v>
      </c>
      <c r="Y6323" s="55" t="e">
        <f t="shared" ref="Y6323:Y6324" si="10921">SUM(X6323,(J6323*K6323/100))/(F6323/100)</f>
        <v>#N/A</v>
      </c>
      <c r="Z6323" s="55" t="e">
        <f t="shared" ref="Z6323" si="10922">U6323*0.5+U6324*0.5</f>
        <v>#N/A</v>
      </c>
      <c r="AA6323" s="55" t="e">
        <f t="shared" ref="AA6323:AA6324" si="10923">J6323/Y6323</f>
        <v>#N/A</v>
      </c>
      <c r="AB6323" s="336" t="e">
        <f t="shared" ref="AB6323:AB6324" si="10924">X6323/(Y6323-J6323)</f>
        <v>#N/A</v>
      </c>
      <c r="AC6323" s="223" t="e">
        <f ca="1">INDEX(FGA_COEFFS,1,1)+Z6323*INDEX(FGA_COEFFS,1,2)+Y6323*INDEX(FGA_COEFFS,1,3)+R6323*INDEX(FGA_COEFFS,1,4)+Q6324*INDEX(FGA_COEFFS,1,5)+S6323*INDEX(FGA_COEFFS,1,6)+T6324*INDEX(FGA_COEFFS,1,7)+M6324*INDEX(FGA_COEFFS,1,8)+Y6327*Y6328</f>
        <v>#N/A</v>
      </c>
      <c r="AD6323" s="223" t="e">
        <f ca="1">INDEX(THREEPTA_COEFFS,1,1)+AC6323*INDEX(THREEPTA_COEFFS,1,2)+J6323*INDEX(THREEPTA_COEFFS,1,3)+AA6323*INDEX(THREEPTA_COEFFS,1,4)+K6323*INDEX(THREEPTA_COEFFS,1,5)+L6324*INDEX(THREEPTA_COEFFS,1,6)+Z6327*Z6328</f>
        <v>#N/A</v>
      </c>
      <c r="AE6323" s="223" t="e">
        <f ca="1">INDEX(THREEPTPCT_COEFFS,1,1)+K6323*INDEX(THREEPTPCT_COEFFS,1,2)+L6324*INDEX(THREEPTPCT_COEFFS,1,3)+AA6327*AA6328</f>
        <v>#N/A</v>
      </c>
      <c r="AF6323" s="55" t="e">
        <f t="shared" ref="AF6323:AF6324" ca="1" si="10925">AC6323-AD6323</f>
        <v>#N/A</v>
      </c>
      <c r="AG6323" s="223" t="e">
        <f ca="1">INDEX(TWOPTPCT_COEFFS,1,1)+AB6323*INDEX(TWOPTPCT_COEFFS,1,2)+I6324*INDEX(TWOPTPCT_COEFFS,1,3)+G6324*INDEX(TWOPTPCT_COEFFS,1,4)+L6324*INDEX(TWOPTPCT_COEFFS,1,5)+AB6327*AB6328</f>
        <v>#N/A</v>
      </c>
      <c r="AH6323" s="223" t="e">
        <f ca="1">INDEX(FTA_COEFFS,1,1)+O6323*INDEX(FTA_COEFFS,1,2)+N6324*INDEX(FTA_COEFFS,1,3)+(Q6323+R6323)*INDEX(FTA_COEFFS,1,4)+(Q6324+R6324)*INDEX(FTA_COEFFS,1,5)+M6324*INDEX(FTA_COEFFS,1,6)+AC6327*AC6328</f>
        <v>#N/A</v>
      </c>
      <c r="AI6323" s="223" t="e">
        <f ca="1">INDEX(FTPCT_COEFFS,1,1)+P6323*INDEX(FTPCT_COEFFS,1,2)+F6323*INDEX(FTPCT_COEFFS,1,3)+G6324*INDEX(FTPCT_COEFFS,1,4)+AD6327*AD6328</f>
        <v>#N/A</v>
      </c>
      <c r="AJ6323" s="338" t="e">
        <f t="shared" ref="AJ6323:AJ6324" ca="1" si="10926">AD6323*AE6323/100+AF6323*AG6323+AH6323*AI6323/100</f>
        <v>#N/A</v>
      </c>
      <c r="AK6323" s="55"/>
      <c r="AL6323" s="55"/>
      <c r="AM6323" s="55"/>
      <c r="AN6323" s="55"/>
      <c r="AO6323" s="55"/>
      <c r="AP6323" s="55"/>
      <c r="AQ6323" s="55"/>
      <c r="AR6323" s="55"/>
    </row>
    <row r="6324" spans="1:45" x14ac:dyDescent="0.3">
      <c r="B6324" s="54" t="s">
        <v>175</v>
      </c>
      <c r="C6324" s="54">
        <f>C6317</f>
        <v>0</v>
      </c>
      <c r="D6324" s="56" t="e">
        <f t="shared" ca="1" si="10918"/>
        <v>#N/A</v>
      </c>
      <c r="E6324" s="52" t="e">
        <f t="shared" ref="E6324:W6324" si="10927">E6317</f>
        <v>#N/A</v>
      </c>
      <c r="F6324" s="52" t="e">
        <f t="shared" si="10927"/>
        <v>#N/A</v>
      </c>
      <c r="G6324" s="52" t="e">
        <f t="shared" si="10927"/>
        <v>#N/A</v>
      </c>
      <c r="H6324" s="52" t="e">
        <f t="shared" si="10927"/>
        <v>#N/A</v>
      </c>
      <c r="I6324" s="52" t="e">
        <f t="shared" si="10927"/>
        <v>#N/A</v>
      </c>
      <c r="J6324" s="52" t="e">
        <f t="shared" si="10927"/>
        <v>#N/A</v>
      </c>
      <c r="K6324" s="52" t="e">
        <f t="shared" si="10927"/>
        <v>#N/A</v>
      </c>
      <c r="L6324" s="52" t="e">
        <f t="shared" si="10927"/>
        <v>#N/A</v>
      </c>
      <c r="M6324" s="52" t="e">
        <f t="shared" si="10927"/>
        <v>#N/A</v>
      </c>
      <c r="N6324" s="52" t="e">
        <f t="shared" si="10927"/>
        <v>#N/A</v>
      </c>
      <c r="O6324" s="52" t="e">
        <f t="shared" si="10927"/>
        <v>#N/A</v>
      </c>
      <c r="P6324" s="52" t="e">
        <f t="shared" si="10927"/>
        <v>#N/A</v>
      </c>
      <c r="Q6324" s="52" t="e">
        <f t="shared" si="10927"/>
        <v>#N/A</v>
      </c>
      <c r="R6324" s="52" t="e">
        <f t="shared" si="10927"/>
        <v>#N/A</v>
      </c>
      <c r="S6324" s="52" t="e">
        <f t="shared" si="10927"/>
        <v>#N/A</v>
      </c>
      <c r="T6324" s="52" t="e">
        <f t="shared" si="10927"/>
        <v>#N/A</v>
      </c>
      <c r="U6324" s="52" t="e">
        <f t="shared" si="10927"/>
        <v>#N/A</v>
      </c>
      <c r="V6324" s="52" t="e">
        <f t="shared" si="10927"/>
        <v>#N/A</v>
      </c>
      <c r="W6324" s="52" t="e">
        <f t="shared" si="10927"/>
        <v>#N/A</v>
      </c>
      <c r="X6324" s="55" t="e">
        <f t="shared" si="10920"/>
        <v>#N/A</v>
      </c>
      <c r="Y6324" s="55" t="e">
        <f t="shared" si="10921"/>
        <v>#N/A</v>
      </c>
      <c r="Z6324" s="55" t="e">
        <f t="shared" ref="Z6324" si="10928">Z6323</f>
        <v>#N/A</v>
      </c>
      <c r="AA6324" s="55" t="e">
        <f t="shared" si="10923"/>
        <v>#N/A</v>
      </c>
      <c r="AB6324" s="336" t="e">
        <f t="shared" si="10924"/>
        <v>#N/A</v>
      </c>
      <c r="AC6324" s="223" t="e">
        <f ca="1">INDEX(FGA_COEFFS,1,1)+Z6324*INDEX(FGA_COEFFS,1,2)+Y6324*INDEX(FGA_COEFFS,1,3)+R6324*INDEX(FGA_COEFFS,1,4)+Q6323*INDEX(FGA_COEFFS,1,5)+S6324*INDEX(FGA_COEFFS,1,6)+T6323*INDEX(FGA_COEFFS,1,7)+M6323*INDEX(FGA_COEFFS,1,8)+Y6327*Y6329</f>
        <v>#N/A</v>
      </c>
      <c r="AD6324" s="223" t="e">
        <f ca="1">INDEX(THREEPTA_COEFFS,1,1)+AC6324*INDEX(THREEPTA_COEFFS,1,2)+J6324*INDEX(THREEPTA_COEFFS,1,3)+AA6324*INDEX(THREEPTA_COEFFS,1,4)+K6324*INDEX(THREEPTA_COEFFS,1,5)+L6323*INDEX(THREEPTA_COEFFS,1,6)+Z6327*Z6329</f>
        <v>#N/A</v>
      </c>
      <c r="AE6324" s="223" t="e">
        <f ca="1">INDEX(THREEPTPCT_COEFFS,1,1)+K6324*INDEX(THREEPTPCT_COEFFS,1,2)+L6323*INDEX(THREEPTPCT_COEFFS,1,3)+AA6327*AA6329</f>
        <v>#N/A</v>
      </c>
      <c r="AF6324" s="55" t="e">
        <f t="shared" ca="1" si="10925"/>
        <v>#N/A</v>
      </c>
      <c r="AG6324" s="223" t="e">
        <f ca="1">INDEX(TWOPTPCT_COEFFS,1,1)+AB6324*INDEX(TWOPTPCT_COEFFS,1,2)+I6323*INDEX(TWOPTPCT_COEFFS,1,3)+G6323*INDEX(TWOPTPCT_COEFFS,1,4)+L6323*INDEX(TWOPTPCT_COEFFS,1,5)+AB6327*AB6329</f>
        <v>#N/A</v>
      </c>
      <c r="AH6324" s="223" t="e">
        <f ca="1">INDEX(FTA_COEFFS,1,1)+O6324*INDEX(FTA_COEFFS,1,2)+N6323*INDEX(FTA_COEFFS,1,3)+(Q6324+R6324)*INDEX(FTA_COEFFS,1,4)+(Q6323+R6323)*INDEX(FTA_COEFFS,1,5)+M6323*INDEX(FTA_COEFFS,1,6)+AC6327*AC6329</f>
        <v>#N/A</v>
      </c>
      <c r="AI6324" s="223" t="e">
        <f ca="1">INDEX(FTPCT_COEFFS,1,1)+P6324*INDEX(FTPCT_COEFFS,1,2)+F6324*INDEX(FTPCT_COEFFS,1,3)+G6323*INDEX(FTPCT_COEFFS,1,4)+AD6327*AD6329</f>
        <v>#N/A</v>
      </c>
      <c r="AJ6324" s="338" t="e">
        <f t="shared" ca="1" si="10926"/>
        <v>#N/A</v>
      </c>
      <c r="AK6324" s="55"/>
      <c r="AL6324" s="55"/>
      <c r="AM6324" s="55"/>
      <c r="AN6324" s="55"/>
      <c r="AO6324" s="55"/>
      <c r="AP6324" s="55"/>
      <c r="AQ6324" s="55"/>
      <c r="AR6324" s="55"/>
    </row>
    <row r="6325" spans="1:45" x14ac:dyDescent="0.3">
      <c r="A6325" s="54" t="e">
        <f ca="1">IF(D6323&gt;(D6324+(AVERAGE(V6323,W6323)-AVERAGE(V6324,W6324))/2)+2.5,C6323,IF(D6324&gt;(D6323+(AVERAGE(V6324,W6324)-AVERAGE(V6323,W6323))/2)+2.5,C6324,"Close"))</f>
        <v>#N/A</v>
      </c>
      <c r="B6325" s="64" t="e">
        <f ca="1">IF(D6324&gt;D6323,C6324,C6323)</f>
        <v>#N/A</v>
      </c>
      <c r="D6325" s="56"/>
      <c r="X6325" s="55"/>
      <c r="Y6325" s="55"/>
      <c r="Z6325" s="55"/>
      <c r="AA6325" s="55"/>
      <c r="AB6325" s="55"/>
      <c r="AC6325" s="337"/>
      <c r="AD6325" s="337"/>
      <c r="AE6325" s="337"/>
      <c r="AF6325" s="337"/>
      <c r="AG6325" s="337"/>
      <c r="AH6325" s="337"/>
      <c r="AI6325" s="337"/>
      <c r="AJ6325" s="337"/>
      <c r="AK6325" s="337"/>
      <c r="AL6325" s="337"/>
      <c r="AM6325" s="55"/>
      <c r="AN6325" s="55"/>
      <c r="AO6325" s="55"/>
      <c r="AP6325" s="55"/>
      <c r="AQ6325" s="55"/>
      <c r="AR6325" s="55"/>
      <c r="AS6325" s="55"/>
    </row>
    <row r="6326" spans="1:45" x14ac:dyDescent="0.3">
      <c r="X6326" s="54" t="s">
        <v>1305</v>
      </c>
      <c r="Y6326" s="54" t="s">
        <v>128</v>
      </c>
      <c r="Z6326" s="54" t="s">
        <v>157</v>
      </c>
      <c r="AA6326" s="54" t="s">
        <v>151</v>
      </c>
      <c r="AB6326" s="54" t="s">
        <v>1327</v>
      </c>
      <c r="AC6326" s="54" t="s">
        <v>129</v>
      </c>
      <c r="AD6326" s="54" t="s">
        <v>116</v>
      </c>
      <c r="AE6326" s="54"/>
      <c r="AF6326" s="54"/>
      <c r="AG6326" s="54"/>
      <c r="AH6326" s="54"/>
      <c r="AI6326" s="54"/>
      <c r="AJ6326" s="54"/>
      <c r="AK6326" s="54"/>
      <c r="AL6326" s="54"/>
      <c r="AM6326" s="54"/>
      <c r="AN6326" s="54"/>
      <c r="AO6326" s="54"/>
      <c r="AP6326" s="54"/>
      <c r="AQ6326" s="54"/>
      <c r="AR6326" s="54"/>
      <c r="AS6326" s="54"/>
    </row>
    <row r="6327" spans="1:45" x14ac:dyDescent="0.3">
      <c r="X6327" s="54"/>
      <c r="Y6327" s="54">
        <f t="shared" ref="Y6327:AD6327" si="10929">Y6320</f>
        <v>6.4436999999999998</v>
      </c>
      <c r="Z6327" s="54">
        <f t="shared" si="10929"/>
        <v>4.9371</v>
      </c>
      <c r="AA6327" s="54">
        <f t="shared" si="10929"/>
        <v>11.350300000000001</v>
      </c>
      <c r="AB6327" s="54">
        <f t="shared" si="10929"/>
        <v>7.1900000000000006E-2</v>
      </c>
      <c r="AC6327" s="54">
        <f t="shared" si="10929"/>
        <v>6.2766000000000002</v>
      </c>
      <c r="AD6327" s="54">
        <f t="shared" si="10929"/>
        <v>11.042999999999999</v>
      </c>
      <c r="AE6327" s="54"/>
      <c r="AF6327" s="336"/>
      <c r="AG6327" s="336"/>
      <c r="AH6327" s="336"/>
      <c r="AI6327" s="54"/>
      <c r="AJ6327" s="54"/>
      <c r="AK6327" s="54"/>
      <c r="AL6327" s="54"/>
      <c r="AM6327" s="54"/>
      <c r="AN6327" s="54"/>
      <c r="AO6327" s="54"/>
      <c r="AP6327" s="54"/>
      <c r="AQ6327" s="54"/>
      <c r="AR6327" s="54"/>
      <c r="AS6327" s="54"/>
    </row>
    <row r="6328" spans="1:45" x14ac:dyDescent="0.3">
      <c r="D6328" s="56"/>
      <c r="X6328" s="336"/>
      <c r="Y6328" s="336">
        <f t="shared" ca="1" si="10821"/>
        <v>6.4633276793224226E-2</v>
      </c>
      <c r="Z6328" s="336">
        <f t="shared" ca="1" si="10821"/>
        <v>-1.5733387855417804E-2</v>
      </c>
      <c r="AA6328" s="336">
        <f t="shared" ca="1" si="10821"/>
        <v>-1.0985047872387486</v>
      </c>
      <c r="AB6328" s="336">
        <f t="shared" ca="1" si="10821"/>
        <v>-1.0244976632651364</v>
      </c>
      <c r="AC6328" s="336">
        <f t="shared" ca="1" si="10821"/>
        <v>2.2717075422592516E-2</v>
      </c>
      <c r="AD6328" s="336">
        <f t="shared" ca="1" si="10821"/>
        <v>-0.4150186372602116</v>
      </c>
      <c r="AE6328" s="336"/>
      <c r="AF6328" s="336"/>
      <c r="AG6328" s="336"/>
      <c r="AH6328" s="336"/>
      <c r="AI6328" s="54"/>
      <c r="AJ6328" s="54"/>
      <c r="AK6328" s="54"/>
      <c r="AL6328" s="336"/>
      <c r="AM6328" s="336"/>
      <c r="AN6328" s="336"/>
      <c r="AO6328" s="336"/>
      <c r="AP6328" s="54"/>
      <c r="AQ6328" s="336"/>
      <c r="AR6328" s="336"/>
      <c r="AS6328" s="336"/>
    </row>
    <row r="6329" spans="1:45" x14ac:dyDescent="0.3">
      <c r="C6329" s="54"/>
      <c r="D6329" s="56"/>
      <c r="Y6329" s="336">
        <f t="shared" ref="Y6329:AD6392" ca="1" si="10930">1.5*RAND()^2*IF(RAND()&gt;0.5,1,-1)</f>
        <v>-0.81628018540747815</v>
      </c>
      <c r="Z6329" s="336">
        <f t="shared" ca="1" si="10930"/>
        <v>-1.0228731759340117</v>
      </c>
      <c r="AA6329" s="336">
        <f t="shared" ca="1" si="10930"/>
        <v>-0.18098407113794984</v>
      </c>
      <c r="AB6329" s="336">
        <f t="shared" ca="1" si="10930"/>
        <v>3.5408718759634427E-4</v>
      </c>
      <c r="AC6329" s="336">
        <f t="shared" ca="1" si="10930"/>
        <v>1.3903230029953124</v>
      </c>
      <c r="AD6329" s="336">
        <f t="shared" ca="1" si="10930"/>
        <v>6.9330277761231685E-2</v>
      </c>
      <c r="AE6329" s="55"/>
      <c r="AF6329" s="55"/>
      <c r="AG6329" s="55"/>
      <c r="AH6329" s="55"/>
      <c r="AI6329" s="55"/>
      <c r="AJ6329" s="55"/>
      <c r="AK6329" s="55"/>
      <c r="AL6329" s="55"/>
      <c r="AM6329" s="55"/>
      <c r="AN6329" s="55"/>
      <c r="AO6329" s="55"/>
      <c r="AP6329" s="55"/>
      <c r="AQ6329" s="55"/>
      <c r="AR6329" s="55"/>
      <c r="AS6329" s="55"/>
    </row>
    <row r="6330" spans="1:45" x14ac:dyDescent="0.3">
      <c r="B6330" s="54" t="s">
        <v>172</v>
      </c>
      <c r="C6330" s="53">
        <f>C6323</f>
        <v>0</v>
      </c>
      <c r="D6330" s="56" t="e">
        <f t="shared" ref="D6330:D6331" ca="1" si="10931">AJ6330</f>
        <v>#N/A</v>
      </c>
      <c r="E6330" s="52" t="e">
        <f t="shared" ref="E6330:W6330" si="10932">E6323</f>
        <v>#N/A</v>
      </c>
      <c r="F6330" s="52" t="e">
        <f t="shared" si="10932"/>
        <v>#N/A</v>
      </c>
      <c r="G6330" s="52" t="e">
        <f t="shared" si="10932"/>
        <v>#N/A</v>
      </c>
      <c r="H6330" s="52" t="e">
        <f t="shared" si="10932"/>
        <v>#N/A</v>
      </c>
      <c r="I6330" s="52" t="e">
        <f t="shared" si="10932"/>
        <v>#N/A</v>
      </c>
      <c r="J6330" s="52" t="e">
        <f t="shared" si="10932"/>
        <v>#N/A</v>
      </c>
      <c r="K6330" s="52" t="e">
        <f t="shared" si="10932"/>
        <v>#N/A</v>
      </c>
      <c r="L6330" s="52" t="e">
        <f t="shared" si="10932"/>
        <v>#N/A</v>
      </c>
      <c r="M6330" s="52" t="e">
        <f t="shared" si="10932"/>
        <v>#N/A</v>
      </c>
      <c r="N6330" s="52" t="e">
        <f t="shared" si="10932"/>
        <v>#N/A</v>
      </c>
      <c r="O6330" s="52" t="e">
        <f t="shared" si="10932"/>
        <v>#N/A</v>
      </c>
      <c r="P6330" s="52" t="e">
        <f t="shared" si="10932"/>
        <v>#N/A</v>
      </c>
      <c r="Q6330" s="52" t="e">
        <f t="shared" si="10932"/>
        <v>#N/A</v>
      </c>
      <c r="R6330" s="52" t="e">
        <f t="shared" si="10932"/>
        <v>#N/A</v>
      </c>
      <c r="S6330" s="52" t="e">
        <f t="shared" si="10932"/>
        <v>#N/A</v>
      </c>
      <c r="T6330" s="52" t="e">
        <f t="shared" si="10932"/>
        <v>#N/A</v>
      </c>
      <c r="U6330" s="52" t="e">
        <f t="shared" si="10932"/>
        <v>#N/A</v>
      </c>
      <c r="V6330" s="52" t="e">
        <f t="shared" si="10932"/>
        <v>#N/A</v>
      </c>
      <c r="W6330" s="52" t="e">
        <f t="shared" si="10932"/>
        <v>#N/A</v>
      </c>
      <c r="X6330" s="55" t="e">
        <f t="shared" ref="X6330:X6331" si="10933">(H6330-(O6330*P6330)/100-3*(J6330*K6330)/100)/2</f>
        <v>#N/A</v>
      </c>
      <c r="Y6330" s="55" t="e">
        <f t="shared" ref="Y6330:Y6331" si="10934">SUM(X6330,(J6330*K6330/100))/(F6330/100)</f>
        <v>#N/A</v>
      </c>
      <c r="Z6330" s="55" t="e">
        <f t="shared" ref="Z6330" si="10935">U6330*0.5+U6331*0.5</f>
        <v>#N/A</v>
      </c>
      <c r="AA6330" s="55" t="e">
        <f t="shared" ref="AA6330:AA6331" si="10936">J6330/Y6330</f>
        <v>#N/A</v>
      </c>
      <c r="AB6330" s="336" t="e">
        <f t="shared" ref="AB6330:AB6331" si="10937">X6330/(Y6330-J6330)</f>
        <v>#N/A</v>
      </c>
      <c r="AC6330" s="223" t="e">
        <f ca="1">INDEX(FGA_COEFFS,1,1)+Z6330*INDEX(FGA_COEFFS,1,2)+Y6330*INDEX(FGA_COEFFS,1,3)+R6330*INDEX(FGA_COEFFS,1,4)+Q6331*INDEX(FGA_COEFFS,1,5)+S6330*INDEX(FGA_COEFFS,1,6)+T6331*INDEX(FGA_COEFFS,1,7)+M6331*INDEX(FGA_COEFFS,1,8)+Y6334*Y6335</f>
        <v>#N/A</v>
      </c>
      <c r="AD6330" s="223" t="e">
        <f ca="1">INDEX(THREEPTA_COEFFS,1,1)+AC6330*INDEX(THREEPTA_COEFFS,1,2)+J6330*INDEX(THREEPTA_COEFFS,1,3)+AA6330*INDEX(THREEPTA_COEFFS,1,4)+K6330*INDEX(THREEPTA_COEFFS,1,5)+L6331*INDEX(THREEPTA_COEFFS,1,6)+Z6334*Z6335</f>
        <v>#N/A</v>
      </c>
      <c r="AE6330" s="223" t="e">
        <f ca="1">INDEX(THREEPTPCT_COEFFS,1,1)+K6330*INDEX(THREEPTPCT_COEFFS,1,2)+L6331*INDEX(THREEPTPCT_COEFFS,1,3)+AA6334*AA6335</f>
        <v>#N/A</v>
      </c>
      <c r="AF6330" s="55" t="e">
        <f t="shared" ref="AF6330:AF6331" ca="1" si="10938">AC6330-AD6330</f>
        <v>#N/A</v>
      </c>
      <c r="AG6330" s="223" t="e">
        <f ca="1">INDEX(TWOPTPCT_COEFFS,1,1)+AB6330*INDEX(TWOPTPCT_COEFFS,1,2)+I6331*INDEX(TWOPTPCT_COEFFS,1,3)+G6331*INDEX(TWOPTPCT_COEFFS,1,4)+L6331*INDEX(TWOPTPCT_COEFFS,1,5)+AB6334*AB6335</f>
        <v>#N/A</v>
      </c>
      <c r="AH6330" s="223" t="e">
        <f ca="1">INDEX(FTA_COEFFS,1,1)+O6330*INDEX(FTA_COEFFS,1,2)+N6331*INDEX(FTA_COEFFS,1,3)+(Q6330+R6330)*INDEX(FTA_COEFFS,1,4)+(Q6331+R6331)*INDEX(FTA_COEFFS,1,5)+M6331*INDEX(FTA_COEFFS,1,6)+AC6334*AC6335</f>
        <v>#N/A</v>
      </c>
      <c r="AI6330" s="223" t="e">
        <f ca="1">INDEX(FTPCT_COEFFS,1,1)+P6330*INDEX(FTPCT_COEFFS,1,2)+F6330*INDEX(FTPCT_COEFFS,1,3)+G6331*INDEX(FTPCT_COEFFS,1,4)+AD6334*AD6335</f>
        <v>#N/A</v>
      </c>
      <c r="AJ6330" s="338" t="e">
        <f t="shared" ref="AJ6330:AJ6331" ca="1" si="10939">AD6330*AE6330/100+AF6330*AG6330+AH6330*AI6330/100</f>
        <v>#N/A</v>
      </c>
      <c r="AK6330" s="55"/>
      <c r="AL6330" s="55"/>
      <c r="AM6330" s="55"/>
      <c r="AN6330" s="55"/>
      <c r="AO6330" s="55"/>
      <c r="AP6330" s="55"/>
      <c r="AQ6330" s="55"/>
      <c r="AR6330" s="55"/>
    </row>
    <row r="6331" spans="1:45" x14ac:dyDescent="0.3">
      <c r="B6331" s="54" t="s">
        <v>175</v>
      </c>
      <c r="C6331" s="54">
        <f>C6324</f>
        <v>0</v>
      </c>
      <c r="D6331" s="56" t="e">
        <f t="shared" ca="1" si="10931"/>
        <v>#N/A</v>
      </c>
      <c r="E6331" s="52" t="e">
        <f t="shared" ref="E6331:W6331" si="10940">E6324</f>
        <v>#N/A</v>
      </c>
      <c r="F6331" s="52" t="e">
        <f t="shared" si="10940"/>
        <v>#N/A</v>
      </c>
      <c r="G6331" s="52" t="e">
        <f t="shared" si="10940"/>
        <v>#N/A</v>
      </c>
      <c r="H6331" s="52" t="e">
        <f t="shared" si="10940"/>
        <v>#N/A</v>
      </c>
      <c r="I6331" s="52" t="e">
        <f t="shared" si="10940"/>
        <v>#N/A</v>
      </c>
      <c r="J6331" s="52" t="e">
        <f t="shared" si="10940"/>
        <v>#N/A</v>
      </c>
      <c r="K6331" s="52" t="e">
        <f t="shared" si="10940"/>
        <v>#N/A</v>
      </c>
      <c r="L6331" s="52" t="e">
        <f t="shared" si="10940"/>
        <v>#N/A</v>
      </c>
      <c r="M6331" s="52" t="e">
        <f t="shared" si="10940"/>
        <v>#N/A</v>
      </c>
      <c r="N6331" s="52" t="e">
        <f t="shared" si="10940"/>
        <v>#N/A</v>
      </c>
      <c r="O6331" s="52" t="e">
        <f t="shared" si="10940"/>
        <v>#N/A</v>
      </c>
      <c r="P6331" s="52" t="e">
        <f t="shared" si="10940"/>
        <v>#N/A</v>
      </c>
      <c r="Q6331" s="52" t="e">
        <f t="shared" si="10940"/>
        <v>#N/A</v>
      </c>
      <c r="R6331" s="52" t="e">
        <f t="shared" si="10940"/>
        <v>#N/A</v>
      </c>
      <c r="S6331" s="52" t="e">
        <f t="shared" si="10940"/>
        <v>#N/A</v>
      </c>
      <c r="T6331" s="52" t="e">
        <f t="shared" si="10940"/>
        <v>#N/A</v>
      </c>
      <c r="U6331" s="52" t="e">
        <f t="shared" si="10940"/>
        <v>#N/A</v>
      </c>
      <c r="V6331" s="52" t="e">
        <f t="shared" si="10940"/>
        <v>#N/A</v>
      </c>
      <c r="W6331" s="52" t="e">
        <f t="shared" si="10940"/>
        <v>#N/A</v>
      </c>
      <c r="X6331" s="55" t="e">
        <f t="shared" si="10933"/>
        <v>#N/A</v>
      </c>
      <c r="Y6331" s="55" t="e">
        <f t="shared" si="10934"/>
        <v>#N/A</v>
      </c>
      <c r="Z6331" s="55" t="e">
        <f t="shared" ref="Z6331" si="10941">Z6330</f>
        <v>#N/A</v>
      </c>
      <c r="AA6331" s="55" t="e">
        <f t="shared" si="10936"/>
        <v>#N/A</v>
      </c>
      <c r="AB6331" s="336" t="e">
        <f t="shared" si="10937"/>
        <v>#N/A</v>
      </c>
      <c r="AC6331" s="223" t="e">
        <f ca="1">INDEX(FGA_COEFFS,1,1)+Z6331*INDEX(FGA_COEFFS,1,2)+Y6331*INDEX(FGA_COEFFS,1,3)+R6331*INDEX(FGA_COEFFS,1,4)+Q6330*INDEX(FGA_COEFFS,1,5)+S6331*INDEX(FGA_COEFFS,1,6)+T6330*INDEX(FGA_COEFFS,1,7)+M6330*INDEX(FGA_COEFFS,1,8)+Y6334*Y6336</f>
        <v>#N/A</v>
      </c>
      <c r="AD6331" s="223" t="e">
        <f ca="1">INDEX(THREEPTA_COEFFS,1,1)+AC6331*INDEX(THREEPTA_COEFFS,1,2)+J6331*INDEX(THREEPTA_COEFFS,1,3)+AA6331*INDEX(THREEPTA_COEFFS,1,4)+K6331*INDEX(THREEPTA_COEFFS,1,5)+L6330*INDEX(THREEPTA_COEFFS,1,6)+Z6334*Z6336</f>
        <v>#N/A</v>
      </c>
      <c r="AE6331" s="223" t="e">
        <f ca="1">INDEX(THREEPTPCT_COEFFS,1,1)+K6331*INDEX(THREEPTPCT_COEFFS,1,2)+L6330*INDEX(THREEPTPCT_COEFFS,1,3)+AA6334*AA6336</f>
        <v>#N/A</v>
      </c>
      <c r="AF6331" s="55" t="e">
        <f t="shared" ca="1" si="10938"/>
        <v>#N/A</v>
      </c>
      <c r="AG6331" s="223" t="e">
        <f ca="1">INDEX(TWOPTPCT_COEFFS,1,1)+AB6331*INDEX(TWOPTPCT_COEFFS,1,2)+I6330*INDEX(TWOPTPCT_COEFFS,1,3)+G6330*INDEX(TWOPTPCT_COEFFS,1,4)+L6330*INDEX(TWOPTPCT_COEFFS,1,5)+AB6334*AB6336</f>
        <v>#N/A</v>
      </c>
      <c r="AH6331" s="223" t="e">
        <f ca="1">INDEX(FTA_COEFFS,1,1)+O6331*INDEX(FTA_COEFFS,1,2)+N6330*INDEX(FTA_COEFFS,1,3)+(Q6331+R6331)*INDEX(FTA_COEFFS,1,4)+(Q6330+R6330)*INDEX(FTA_COEFFS,1,5)+M6330*INDEX(FTA_COEFFS,1,6)+AC6334*AC6336</f>
        <v>#N/A</v>
      </c>
      <c r="AI6331" s="223" t="e">
        <f ca="1">INDEX(FTPCT_COEFFS,1,1)+P6331*INDEX(FTPCT_COEFFS,1,2)+F6331*INDEX(FTPCT_COEFFS,1,3)+G6330*INDEX(FTPCT_COEFFS,1,4)+AD6334*AD6336</f>
        <v>#N/A</v>
      </c>
      <c r="AJ6331" s="338" t="e">
        <f t="shared" ca="1" si="10939"/>
        <v>#N/A</v>
      </c>
      <c r="AK6331" s="55"/>
      <c r="AL6331" s="55"/>
      <c r="AM6331" s="55"/>
      <c r="AN6331" s="55"/>
      <c r="AO6331" s="55"/>
      <c r="AP6331" s="55"/>
      <c r="AQ6331" s="55"/>
      <c r="AR6331" s="55"/>
    </row>
    <row r="6332" spans="1:45" x14ac:dyDescent="0.3">
      <c r="A6332" s="54" t="e">
        <f ca="1">IF(D6330&gt;(D6331+(AVERAGE(V6330,W6330)-AVERAGE(V6331,W6331))/2)+2.5,C6330,IF(D6331&gt;(D6330+(AVERAGE(V6331,W6331)-AVERAGE(V6330,W6330))/2)+2.5,C6331,"Close"))</f>
        <v>#N/A</v>
      </c>
      <c r="B6332" s="64" t="e">
        <f ca="1">IF(D6331&gt;D6330,C6331,C6330)</f>
        <v>#N/A</v>
      </c>
      <c r="D6332" s="56"/>
      <c r="X6332" s="55"/>
      <c r="Y6332" s="55"/>
      <c r="Z6332" s="55"/>
      <c r="AA6332" s="55"/>
      <c r="AB6332" s="55"/>
      <c r="AC6332" s="337"/>
      <c r="AD6332" s="337"/>
      <c r="AE6332" s="337"/>
      <c r="AF6332" s="337"/>
      <c r="AG6332" s="337"/>
      <c r="AH6332" s="337"/>
      <c r="AI6332" s="337"/>
      <c r="AJ6332" s="337"/>
      <c r="AK6332" s="337"/>
      <c r="AL6332" s="337"/>
      <c r="AM6332" s="55"/>
      <c r="AN6332" s="55"/>
      <c r="AO6332" s="55"/>
      <c r="AP6332" s="55"/>
      <c r="AQ6332" s="55"/>
      <c r="AR6332" s="55"/>
      <c r="AS6332" s="55"/>
    </row>
    <row r="6333" spans="1:45" x14ac:dyDescent="0.3">
      <c r="X6333" s="54" t="s">
        <v>1305</v>
      </c>
      <c r="Y6333" s="54" t="s">
        <v>128</v>
      </c>
      <c r="Z6333" s="54" t="s">
        <v>157</v>
      </c>
      <c r="AA6333" s="54" t="s">
        <v>151</v>
      </c>
      <c r="AB6333" s="54" t="s">
        <v>1327</v>
      </c>
      <c r="AC6333" s="54" t="s">
        <v>129</v>
      </c>
      <c r="AD6333" s="54" t="s">
        <v>116</v>
      </c>
      <c r="AE6333" s="54"/>
      <c r="AF6333" s="54"/>
      <c r="AG6333" s="54"/>
      <c r="AH6333" s="54"/>
      <c r="AI6333" s="54"/>
      <c r="AJ6333" s="54"/>
      <c r="AK6333" s="54"/>
      <c r="AL6333" s="54"/>
      <c r="AM6333" s="54"/>
      <c r="AN6333" s="54"/>
      <c r="AO6333" s="54"/>
      <c r="AP6333" s="54"/>
      <c r="AQ6333" s="54"/>
      <c r="AR6333" s="54"/>
      <c r="AS6333" s="54"/>
    </row>
    <row r="6334" spans="1:45" x14ac:dyDescent="0.3">
      <c r="X6334" s="54"/>
      <c r="Y6334" s="54">
        <f t="shared" ref="Y6334:AD6334" si="10942">Y6327</f>
        <v>6.4436999999999998</v>
      </c>
      <c r="Z6334" s="54">
        <f t="shared" si="10942"/>
        <v>4.9371</v>
      </c>
      <c r="AA6334" s="54">
        <f t="shared" si="10942"/>
        <v>11.350300000000001</v>
      </c>
      <c r="AB6334" s="54">
        <f t="shared" si="10942"/>
        <v>7.1900000000000006E-2</v>
      </c>
      <c r="AC6334" s="54">
        <f t="shared" si="10942"/>
        <v>6.2766000000000002</v>
      </c>
      <c r="AD6334" s="54">
        <f t="shared" si="10942"/>
        <v>11.042999999999999</v>
      </c>
      <c r="AE6334" s="54"/>
      <c r="AF6334" s="336"/>
      <c r="AG6334" s="336"/>
      <c r="AH6334" s="336"/>
      <c r="AI6334" s="54"/>
      <c r="AJ6334" s="54"/>
      <c r="AK6334" s="54"/>
      <c r="AL6334" s="54"/>
      <c r="AM6334" s="54"/>
      <c r="AN6334" s="54"/>
      <c r="AO6334" s="54"/>
      <c r="AP6334" s="54"/>
      <c r="AQ6334" s="54"/>
      <c r="AR6334" s="54"/>
      <c r="AS6334" s="54"/>
    </row>
    <row r="6335" spans="1:45" x14ac:dyDescent="0.3">
      <c r="D6335" s="56"/>
      <c r="X6335" s="336"/>
      <c r="Y6335" s="336">
        <f t="shared" ca="1" si="10930"/>
        <v>1.0793191938476894</v>
      </c>
      <c r="Z6335" s="336">
        <f t="shared" ca="1" si="10930"/>
        <v>-0.11198208915720745</v>
      </c>
      <c r="AA6335" s="336">
        <f t="shared" ca="1" si="10930"/>
        <v>-0.10230608259622823</v>
      </c>
      <c r="AB6335" s="336">
        <f t="shared" ca="1" si="10930"/>
        <v>-0.91379672941999912</v>
      </c>
      <c r="AC6335" s="336">
        <f t="shared" ca="1" si="10930"/>
        <v>-0.80487325581876801</v>
      </c>
      <c r="AD6335" s="336">
        <f t="shared" ca="1" si="10930"/>
        <v>-0.13748005075843822</v>
      </c>
      <c r="AE6335" s="336"/>
      <c r="AF6335" s="336"/>
      <c r="AG6335" s="336"/>
      <c r="AH6335" s="336"/>
      <c r="AI6335" s="54"/>
      <c r="AJ6335" s="54"/>
      <c r="AK6335" s="54"/>
      <c r="AL6335" s="336"/>
      <c r="AM6335" s="336"/>
      <c r="AN6335" s="336"/>
      <c r="AO6335" s="336"/>
      <c r="AP6335" s="54"/>
      <c r="AQ6335" s="336"/>
      <c r="AR6335" s="336"/>
      <c r="AS6335" s="336"/>
    </row>
    <row r="6336" spans="1:45" x14ac:dyDescent="0.3">
      <c r="C6336" s="54"/>
      <c r="D6336" s="56"/>
      <c r="Y6336" s="336">
        <f t="shared" ca="1" si="10930"/>
        <v>-0.71477630257213132</v>
      </c>
      <c r="Z6336" s="336">
        <f t="shared" ca="1" si="10930"/>
        <v>-9.6303947374943091E-2</v>
      </c>
      <c r="AA6336" s="336">
        <f t="shared" ca="1" si="10930"/>
        <v>1.1867373697640435</v>
      </c>
      <c r="AB6336" s="336">
        <f t="shared" ca="1" si="10930"/>
        <v>-1.1391708688022981</v>
      </c>
      <c r="AC6336" s="336">
        <f t="shared" ca="1" si="10930"/>
        <v>1.2979270743461391</v>
      </c>
      <c r="AD6336" s="336">
        <f t="shared" ca="1" si="10930"/>
        <v>9.3914262033507837E-3</v>
      </c>
      <c r="AE6336" s="55"/>
      <c r="AF6336" s="55"/>
      <c r="AG6336" s="55"/>
      <c r="AH6336" s="55"/>
      <c r="AI6336" s="55"/>
      <c r="AJ6336" s="55"/>
      <c r="AK6336" s="55"/>
      <c r="AL6336" s="55"/>
      <c r="AM6336" s="55"/>
      <c r="AN6336" s="55"/>
      <c r="AO6336" s="55"/>
      <c r="AP6336" s="55"/>
      <c r="AQ6336" s="55"/>
      <c r="AR6336" s="55"/>
      <c r="AS6336" s="55"/>
    </row>
    <row r="6337" spans="1:45" x14ac:dyDescent="0.3">
      <c r="B6337" s="54" t="s">
        <v>172</v>
      </c>
      <c r="C6337" s="53">
        <f>C6330</f>
        <v>0</v>
      </c>
      <c r="D6337" s="56" t="e">
        <f t="shared" ref="D6337:D6338" ca="1" si="10943">AJ6337</f>
        <v>#N/A</v>
      </c>
      <c r="E6337" s="52" t="e">
        <f t="shared" ref="E6337:W6337" si="10944">E6330</f>
        <v>#N/A</v>
      </c>
      <c r="F6337" s="52" t="e">
        <f t="shared" si="10944"/>
        <v>#N/A</v>
      </c>
      <c r="G6337" s="52" t="e">
        <f t="shared" si="10944"/>
        <v>#N/A</v>
      </c>
      <c r="H6337" s="52" t="e">
        <f t="shared" si="10944"/>
        <v>#N/A</v>
      </c>
      <c r="I6337" s="52" t="e">
        <f t="shared" si="10944"/>
        <v>#N/A</v>
      </c>
      <c r="J6337" s="52" t="e">
        <f t="shared" si="10944"/>
        <v>#N/A</v>
      </c>
      <c r="K6337" s="52" t="e">
        <f t="shared" si="10944"/>
        <v>#N/A</v>
      </c>
      <c r="L6337" s="52" t="e">
        <f t="shared" si="10944"/>
        <v>#N/A</v>
      </c>
      <c r="M6337" s="52" t="e">
        <f t="shared" si="10944"/>
        <v>#N/A</v>
      </c>
      <c r="N6337" s="52" t="e">
        <f t="shared" si="10944"/>
        <v>#N/A</v>
      </c>
      <c r="O6337" s="52" t="e">
        <f t="shared" si="10944"/>
        <v>#N/A</v>
      </c>
      <c r="P6337" s="52" t="e">
        <f t="shared" si="10944"/>
        <v>#N/A</v>
      </c>
      <c r="Q6337" s="52" t="e">
        <f t="shared" si="10944"/>
        <v>#N/A</v>
      </c>
      <c r="R6337" s="52" t="e">
        <f t="shared" si="10944"/>
        <v>#N/A</v>
      </c>
      <c r="S6337" s="52" t="e">
        <f t="shared" si="10944"/>
        <v>#N/A</v>
      </c>
      <c r="T6337" s="52" t="e">
        <f t="shared" si="10944"/>
        <v>#N/A</v>
      </c>
      <c r="U6337" s="52" t="e">
        <f t="shared" si="10944"/>
        <v>#N/A</v>
      </c>
      <c r="V6337" s="52" t="e">
        <f t="shared" si="10944"/>
        <v>#N/A</v>
      </c>
      <c r="W6337" s="52" t="e">
        <f t="shared" si="10944"/>
        <v>#N/A</v>
      </c>
      <c r="X6337" s="55" t="e">
        <f t="shared" ref="X6337:X6338" si="10945">(H6337-(O6337*P6337)/100-3*(J6337*K6337)/100)/2</f>
        <v>#N/A</v>
      </c>
      <c r="Y6337" s="55" t="e">
        <f t="shared" ref="Y6337:Y6338" si="10946">SUM(X6337,(J6337*K6337/100))/(F6337/100)</f>
        <v>#N/A</v>
      </c>
      <c r="Z6337" s="55" t="e">
        <f t="shared" ref="Z6337" si="10947">U6337*0.5+U6338*0.5</f>
        <v>#N/A</v>
      </c>
      <c r="AA6337" s="55" t="e">
        <f t="shared" ref="AA6337:AA6338" si="10948">J6337/Y6337</f>
        <v>#N/A</v>
      </c>
      <c r="AB6337" s="336" t="e">
        <f t="shared" ref="AB6337:AB6338" si="10949">X6337/(Y6337-J6337)</f>
        <v>#N/A</v>
      </c>
      <c r="AC6337" s="223" t="e">
        <f ca="1">INDEX(FGA_COEFFS,1,1)+Z6337*INDEX(FGA_COEFFS,1,2)+Y6337*INDEX(FGA_COEFFS,1,3)+R6337*INDEX(FGA_COEFFS,1,4)+Q6338*INDEX(FGA_COEFFS,1,5)+S6337*INDEX(FGA_COEFFS,1,6)+T6338*INDEX(FGA_COEFFS,1,7)+M6338*INDEX(FGA_COEFFS,1,8)+Y6341*Y6342</f>
        <v>#N/A</v>
      </c>
      <c r="AD6337" s="223" t="e">
        <f ca="1">INDEX(THREEPTA_COEFFS,1,1)+AC6337*INDEX(THREEPTA_COEFFS,1,2)+J6337*INDEX(THREEPTA_COEFFS,1,3)+AA6337*INDEX(THREEPTA_COEFFS,1,4)+K6337*INDEX(THREEPTA_COEFFS,1,5)+L6338*INDEX(THREEPTA_COEFFS,1,6)+Z6341*Z6342</f>
        <v>#N/A</v>
      </c>
      <c r="AE6337" s="223" t="e">
        <f ca="1">INDEX(THREEPTPCT_COEFFS,1,1)+K6337*INDEX(THREEPTPCT_COEFFS,1,2)+L6338*INDEX(THREEPTPCT_COEFFS,1,3)+AA6341*AA6342</f>
        <v>#N/A</v>
      </c>
      <c r="AF6337" s="55" t="e">
        <f t="shared" ref="AF6337:AF6338" ca="1" si="10950">AC6337-AD6337</f>
        <v>#N/A</v>
      </c>
      <c r="AG6337" s="223" t="e">
        <f ca="1">INDEX(TWOPTPCT_COEFFS,1,1)+AB6337*INDEX(TWOPTPCT_COEFFS,1,2)+I6338*INDEX(TWOPTPCT_COEFFS,1,3)+G6338*INDEX(TWOPTPCT_COEFFS,1,4)+L6338*INDEX(TWOPTPCT_COEFFS,1,5)+AB6341*AB6342</f>
        <v>#N/A</v>
      </c>
      <c r="AH6337" s="223" t="e">
        <f ca="1">INDEX(FTA_COEFFS,1,1)+O6337*INDEX(FTA_COEFFS,1,2)+N6338*INDEX(FTA_COEFFS,1,3)+(Q6337+R6337)*INDEX(FTA_COEFFS,1,4)+(Q6338+R6338)*INDEX(FTA_COEFFS,1,5)+M6338*INDEX(FTA_COEFFS,1,6)+AC6341*AC6342</f>
        <v>#N/A</v>
      </c>
      <c r="AI6337" s="223" t="e">
        <f ca="1">INDEX(FTPCT_COEFFS,1,1)+P6337*INDEX(FTPCT_COEFFS,1,2)+F6337*INDEX(FTPCT_COEFFS,1,3)+G6338*INDEX(FTPCT_COEFFS,1,4)+AD6341*AD6342</f>
        <v>#N/A</v>
      </c>
      <c r="AJ6337" s="338" t="e">
        <f t="shared" ref="AJ6337:AJ6338" ca="1" si="10951">AD6337*AE6337/100+AF6337*AG6337+AH6337*AI6337/100</f>
        <v>#N/A</v>
      </c>
      <c r="AK6337" s="55"/>
      <c r="AL6337" s="55"/>
      <c r="AM6337" s="55"/>
      <c r="AN6337" s="55"/>
      <c r="AO6337" s="55"/>
      <c r="AP6337" s="55"/>
      <c r="AQ6337" s="55"/>
      <c r="AR6337" s="55"/>
    </row>
    <row r="6338" spans="1:45" x14ac:dyDescent="0.3">
      <c r="B6338" s="54" t="s">
        <v>175</v>
      </c>
      <c r="C6338" s="54">
        <f>C6331</f>
        <v>0</v>
      </c>
      <c r="D6338" s="56" t="e">
        <f t="shared" ca="1" si="10943"/>
        <v>#N/A</v>
      </c>
      <c r="E6338" s="52" t="e">
        <f t="shared" ref="E6338:W6338" si="10952">E6331</f>
        <v>#N/A</v>
      </c>
      <c r="F6338" s="52" t="e">
        <f t="shared" si="10952"/>
        <v>#N/A</v>
      </c>
      <c r="G6338" s="52" t="e">
        <f t="shared" si="10952"/>
        <v>#N/A</v>
      </c>
      <c r="H6338" s="52" t="e">
        <f t="shared" si="10952"/>
        <v>#N/A</v>
      </c>
      <c r="I6338" s="52" t="e">
        <f t="shared" si="10952"/>
        <v>#N/A</v>
      </c>
      <c r="J6338" s="52" t="e">
        <f t="shared" si="10952"/>
        <v>#N/A</v>
      </c>
      <c r="K6338" s="52" t="e">
        <f t="shared" si="10952"/>
        <v>#N/A</v>
      </c>
      <c r="L6338" s="52" t="e">
        <f t="shared" si="10952"/>
        <v>#N/A</v>
      </c>
      <c r="M6338" s="52" t="e">
        <f t="shared" si="10952"/>
        <v>#N/A</v>
      </c>
      <c r="N6338" s="52" t="e">
        <f t="shared" si="10952"/>
        <v>#N/A</v>
      </c>
      <c r="O6338" s="52" t="e">
        <f t="shared" si="10952"/>
        <v>#N/A</v>
      </c>
      <c r="P6338" s="52" t="e">
        <f t="shared" si="10952"/>
        <v>#N/A</v>
      </c>
      <c r="Q6338" s="52" t="e">
        <f t="shared" si="10952"/>
        <v>#N/A</v>
      </c>
      <c r="R6338" s="52" t="e">
        <f t="shared" si="10952"/>
        <v>#N/A</v>
      </c>
      <c r="S6338" s="52" t="e">
        <f t="shared" si="10952"/>
        <v>#N/A</v>
      </c>
      <c r="T6338" s="52" t="e">
        <f t="shared" si="10952"/>
        <v>#N/A</v>
      </c>
      <c r="U6338" s="52" t="e">
        <f t="shared" si="10952"/>
        <v>#N/A</v>
      </c>
      <c r="V6338" s="52" t="e">
        <f t="shared" si="10952"/>
        <v>#N/A</v>
      </c>
      <c r="W6338" s="52" t="e">
        <f t="shared" si="10952"/>
        <v>#N/A</v>
      </c>
      <c r="X6338" s="55" t="e">
        <f t="shared" si="10945"/>
        <v>#N/A</v>
      </c>
      <c r="Y6338" s="55" t="e">
        <f t="shared" si="10946"/>
        <v>#N/A</v>
      </c>
      <c r="Z6338" s="55" t="e">
        <f t="shared" ref="Z6338" si="10953">Z6337</f>
        <v>#N/A</v>
      </c>
      <c r="AA6338" s="55" t="e">
        <f t="shared" si="10948"/>
        <v>#N/A</v>
      </c>
      <c r="AB6338" s="336" t="e">
        <f t="shared" si="10949"/>
        <v>#N/A</v>
      </c>
      <c r="AC6338" s="223" t="e">
        <f ca="1">INDEX(FGA_COEFFS,1,1)+Z6338*INDEX(FGA_COEFFS,1,2)+Y6338*INDEX(FGA_COEFFS,1,3)+R6338*INDEX(FGA_COEFFS,1,4)+Q6337*INDEX(FGA_COEFFS,1,5)+S6338*INDEX(FGA_COEFFS,1,6)+T6337*INDEX(FGA_COEFFS,1,7)+M6337*INDEX(FGA_COEFFS,1,8)+Y6341*Y6343</f>
        <v>#N/A</v>
      </c>
      <c r="AD6338" s="223" t="e">
        <f ca="1">INDEX(THREEPTA_COEFFS,1,1)+AC6338*INDEX(THREEPTA_COEFFS,1,2)+J6338*INDEX(THREEPTA_COEFFS,1,3)+AA6338*INDEX(THREEPTA_COEFFS,1,4)+K6338*INDEX(THREEPTA_COEFFS,1,5)+L6337*INDEX(THREEPTA_COEFFS,1,6)+Z6341*Z6343</f>
        <v>#N/A</v>
      </c>
      <c r="AE6338" s="223" t="e">
        <f ca="1">INDEX(THREEPTPCT_COEFFS,1,1)+K6338*INDEX(THREEPTPCT_COEFFS,1,2)+L6337*INDEX(THREEPTPCT_COEFFS,1,3)+AA6341*AA6343</f>
        <v>#N/A</v>
      </c>
      <c r="AF6338" s="55" t="e">
        <f t="shared" ca="1" si="10950"/>
        <v>#N/A</v>
      </c>
      <c r="AG6338" s="223" t="e">
        <f ca="1">INDEX(TWOPTPCT_COEFFS,1,1)+AB6338*INDEX(TWOPTPCT_COEFFS,1,2)+I6337*INDEX(TWOPTPCT_COEFFS,1,3)+G6337*INDEX(TWOPTPCT_COEFFS,1,4)+L6337*INDEX(TWOPTPCT_COEFFS,1,5)+AB6341*AB6343</f>
        <v>#N/A</v>
      </c>
      <c r="AH6338" s="223" t="e">
        <f ca="1">INDEX(FTA_COEFFS,1,1)+O6338*INDEX(FTA_COEFFS,1,2)+N6337*INDEX(FTA_COEFFS,1,3)+(Q6338+R6338)*INDEX(FTA_COEFFS,1,4)+(Q6337+R6337)*INDEX(FTA_COEFFS,1,5)+M6337*INDEX(FTA_COEFFS,1,6)+AC6341*AC6343</f>
        <v>#N/A</v>
      </c>
      <c r="AI6338" s="223" t="e">
        <f ca="1">INDEX(FTPCT_COEFFS,1,1)+P6338*INDEX(FTPCT_COEFFS,1,2)+F6338*INDEX(FTPCT_COEFFS,1,3)+G6337*INDEX(FTPCT_COEFFS,1,4)+AD6341*AD6343</f>
        <v>#N/A</v>
      </c>
      <c r="AJ6338" s="338" t="e">
        <f t="shared" ca="1" si="10951"/>
        <v>#N/A</v>
      </c>
      <c r="AK6338" s="55"/>
      <c r="AL6338" s="55"/>
      <c r="AM6338" s="55"/>
      <c r="AN6338" s="55"/>
      <c r="AO6338" s="55"/>
      <c r="AP6338" s="55"/>
      <c r="AQ6338" s="55"/>
      <c r="AR6338" s="55"/>
    </row>
    <row r="6339" spans="1:45" x14ac:dyDescent="0.3">
      <c r="A6339" s="54" t="e">
        <f ca="1">IF(D6337&gt;(D6338+(AVERAGE(V6337,W6337)-AVERAGE(V6338,W6338))/2)+2.5,C6337,IF(D6338&gt;(D6337+(AVERAGE(V6338,W6338)-AVERAGE(V6337,W6337))/2)+2.5,C6338,"Close"))</f>
        <v>#N/A</v>
      </c>
      <c r="B6339" s="64" t="e">
        <f ca="1">IF(D6338&gt;D6337,C6338,C6337)</f>
        <v>#N/A</v>
      </c>
      <c r="D6339" s="56"/>
      <c r="X6339" s="55"/>
      <c r="Y6339" s="55"/>
      <c r="Z6339" s="55"/>
      <c r="AA6339" s="55"/>
      <c r="AB6339" s="55"/>
      <c r="AC6339" s="337"/>
      <c r="AD6339" s="337"/>
      <c r="AE6339" s="337"/>
      <c r="AF6339" s="337"/>
      <c r="AG6339" s="337"/>
      <c r="AH6339" s="337"/>
      <c r="AI6339" s="337"/>
      <c r="AJ6339" s="337"/>
      <c r="AK6339" s="337"/>
      <c r="AL6339" s="337"/>
      <c r="AM6339" s="55"/>
      <c r="AN6339" s="55"/>
      <c r="AO6339" s="55"/>
      <c r="AP6339" s="55"/>
      <c r="AQ6339" s="55"/>
      <c r="AR6339" s="55"/>
      <c r="AS6339" s="55"/>
    </row>
    <row r="6340" spans="1:45" x14ac:dyDescent="0.3">
      <c r="X6340" s="54" t="s">
        <v>1305</v>
      </c>
      <c r="Y6340" s="54" t="s">
        <v>128</v>
      </c>
      <c r="Z6340" s="54" t="s">
        <v>157</v>
      </c>
      <c r="AA6340" s="54" t="s">
        <v>151</v>
      </c>
      <c r="AB6340" s="54" t="s">
        <v>1327</v>
      </c>
      <c r="AC6340" s="54" t="s">
        <v>129</v>
      </c>
      <c r="AD6340" s="54" t="s">
        <v>116</v>
      </c>
      <c r="AE6340" s="54"/>
      <c r="AF6340" s="54"/>
      <c r="AG6340" s="54"/>
      <c r="AH6340" s="54"/>
      <c r="AI6340" s="54"/>
      <c r="AJ6340" s="54"/>
      <c r="AK6340" s="54"/>
      <c r="AL6340" s="54"/>
      <c r="AM6340" s="54"/>
      <c r="AN6340" s="54"/>
      <c r="AO6340" s="54"/>
      <c r="AP6340" s="54"/>
      <c r="AQ6340" s="54"/>
      <c r="AR6340" s="54"/>
      <c r="AS6340" s="54"/>
    </row>
    <row r="6341" spans="1:45" x14ac:dyDescent="0.3">
      <c r="X6341" s="54"/>
      <c r="Y6341" s="54">
        <f t="shared" ref="Y6341:AD6341" si="10954">Y6334</f>
        <v>6.4436999999999998</v>
      </c>
      <c r="Z6341" s="54">
        <f t="shared" si="10954"/>
        <v>4.9371</v>
      </c>
      <c r="AA6341" s="54">
        <f t="shared" si="10954"/>
        <v>11.350300000000001</v>
      </c>
      <c r="AB6341" s="54">
        <f t="shared" si="10954"/>
        <v>7.1900000000000006E-2</v>
      </c>
      <c r="AC6341" s="54">
        <f t="shared" si="10954"/>
        <v>6.2766000000000002</v>
      </c>
      <c r="AD6341" s="54">
        <f t="shared" si="10954"/>
        <v>11.042999999999999</v>
      </c>
      <c r="AE6341" s="54"/>
      <c r="AF6341" s="336"/>
      <c r="AG6341" s="336"/>
      <c r="AH6341" s="336"/>
      <c r="AI6341" s="54"/>
      <c r="AJ6341" s="54"/>
      <c r="AK6341" s="54"/>
      <c r="AL6341" s="54"/>
      <c r="AM6341" s="54"/>
      <c r="AN6341" s="54"/>
      <c r="AO6341" s="54"/>
      <c r="AP6341" s="54"/>
      <c r="AQ6341" s="54"/>
      <c r="AR6341" s="54"/>
      <c r="AS6341" s="54"/>
    </row>
    <row r="6342" spans="1:45" x14ac:dyDescent="0.3">
      <c r="D6342" s="56"/>
      <c r="X6342" s="336"/>
      <c r="Y6342" s="336">
        <f t="shared" ca="1" si="10930"/>
        <v>1.378357704222219</v>
      </c>
      <c r="Z6342" s="336">
        <f t="shared" ca="1" si="10930"/>
        <v>-2.4476666134812066E-3</v>
      </c>
      <c r="AA6342" s="336">
        <f t="shared" ca="1" si="10930"/>
        <v>0.10159955529110345</v>
      </c>
      <c r="AB6342" s="336">
        <f t="shared" ca="1" si="10930"/>
        <v>-4.8233851054677056E-2</v>
      </c>
      <c r="AC6342" s="336">
        <f t="shared" ca="1" si="10930"/>
        <v>-0.16839187497444447</v>
      </c>
      <c r="AD6342" s="336">
        <f t="shared" ca="1" si="10930"/>
        <v>-0.75999654068540745</v>
      </c>
      <c r="AE6342" s="336"/>
      <c r="AF6342" s="336"/>
      <c r="AG6342" s="336"/>
      <c r="AH6342" s="336"/>
      <c r="AI6342" s="54"/>
      <c r="AJ6342" s="54"/>
      <c r="AK6342" s="54"/>
      <c r="AL6342" s="336"/>
      <c r="AM6342" s="336"/>
      <c r="AN6342" s="336"/>
      <c r="AO6342" s="336"/>
      <c r="AP6342" s="54"/>
      <c r="AQ6342" s="336"/>
      <c r="AR6342" s="336"/>
      <c r="AS6342" s="336"/>
    </row>
    <row r="6343" spans="1:45" x14ac:dyDescent="0.3">
      <c r="C6343" s="54"/>
      <c r="D6343" s="56"/>
      <c r="Y6343" s="336">
        <f t="shared" ca="1" si="10930"/>
        <v>-0.67061177805655325</v>
      </c>
      <c r="Z6343" s="336">
        <f t="shared" ca="1" si="10930"/>
        <v>-1.8907011396642786E-2</v>
      </c>
      <c r="AA6343" s="336">
        <f t="shared" ca="1" si="10930"/>
        <v>-0.20039824818574703</v>
      </c>
      <c r="AB6343" s="336">
        <f t="shared" ca="1" si="10930"/>
        <v>-0.97931549842862897</v>
      </c>
      <c r="AC6343" s="336">
        <f t="shared" ca="1" si="10930"/>
        <v>7.369744766686722E-3</v>
      </c>
      <c r="AD6343" s="336">
        <f t="shared" ca="1" si="10930"/>
        <v>1.4024006762391978</v>
      </c>
      <c r="AE6343" s="55"/>
      <c r="AF6343" s="55"/>
      <c r="AG6343" s="55"/>
      <c r="AH6343" s="55"/>
      <c r="AI6343" s="55"/>
      <c r="AJ6343" s="55"/>
      <c r="AK6343" s="55"/>
      <c r="AL6343" s="55"/>
      <c r="AM6343" s="55"/>
      <c r="AN6343" s="55"/>
      <c r="AO6343" s="55"/>
      <c r="AP6343" s="55"/>
      <c r="AQ6343" s="55"/>
      <c r="AR6343" s="55"/>
      <c r="AS6343" s="55"/>
    </row>
    <row r="6344" spans="1:45" x14ac:dyDescent="0.3">
      <c r="B6344" s="54" t="s">
        <v>172</v>
      </c>
      <c r="C6344" s="53">
        <f>C6337</f>
        <v>0</v>
      </c>
      <c r="D6344" s="56" t="e">
        <f t="shared" ref="D6344:D6345" ca="1" si="10955">AJ6344</f>
        <v>#N/A</v>
      </c>
      <c r="E6344" s="52" t="e">
        <f t="shared" ref="E6344:W6344" si="10956">E6337</f>
        <v>#N/A</v>
      </c>
      <c r="F6344" s="52" t="e">
        <f t="shared" si="10956"/>
        <v>#N/A</v>
      </c>
      <c r="G6344" s="52" t="e">
        <f t="shared" si="10956"/>
        <v>#N/A</v>
      </c>
      <c r="H6344" s="52" t="e">
        <f t="shared" si="10956"/>
        <v>#N/A</v>
      </c>
      <c r="I6344" s="52" t="e">
        <f t="shared" si="10956"/>
        <v>#N/A</v>
      </c>
      <c r="J6344" s="52" t="e">
        <f t="shared" si="10956"/>
        <v>#N/A</v>
      </c>
      <c r="K6344" s="52" t="e">
        <f t="shared" si="10956"/>
        <v>#N/A</v>
      </c>
      <c r="L6344" s="52" t="e">
        <f t="shared" si="10956"/>
        <v>#N/A</v>
      </c>
      <c r="M6344" s="52" t="e">
        <f t="shared" si="10956"/>
        <v>#N/A</v>
      </c>
      <c r="N6344" s="52" t="e">
        <f t="shared" si="10956"/>
        <v>#N/A</v>
      </c>
      <c r="O6344" s="52" t="e">
        <f t="shared" si="10956"/>
        <v>#N/A</v>
      </c>
      <c r="P6344" s="52" t="e">
        <f t="shared" si="10956"/>
        <v>#N/A</v>
      </c>
      <c r="Q6344" s="52" t="e">
        <f t="shared" si="10956"/>
        <v>#N/A</v>
      </c>
      <c r="R6344" s="52" t="e">
        <f t="shared" si="10956"/>
        <v>#N/A</v>
      </c>
      <c r="S6344" s="52" t="e">
        <f t="shared" si="10956"/>
        <v>#N/A</v>
      </c>
      <c r="T6344" s="52" t="e">
        <f t="shared" si="10956"/>
        <v>#N/A</v>
      </c>
      <c r="U6344" s="52" t="e">
        <f t="shared" si="10956"/>
        <v>#N/A</v>
      </c>
      <c r="V6344" s="52" t="e">
        <f t="shared" si="10956"/>
        <v>#N/A</v>
      </c>
      <c r="W6344" s="52" t="e">
        <f t="shared" si="10956"/>
        <v>#N/A</v>
      </c>
      <c r="X6344" s="55" t="e">
        <f t="shared" ref="X6344:X6345" si="10957">(H6344-(O6344*P6344)/100-3*(J6344*K6344)/100)/2</f>
        <v>#N/A</v>
      </c>
      <c r="Y6344" s="55" t="e">
        <f t="shared" ref="Y6344:Y6345" si="10958">SUM(X6344,(J6344*K6344/100))/(F6344/100)</f>
        <v>#N/A</v>
      </c>
      <c r="Z6344" s="55" t="e">
        <f t="shared" ref="Z6344" si="10959">U6344*0.5+U6345*0.5</f>
        <v>#N/A</v>
      </c>
      <c r="AA6344" s="55" t="e">
        <f t="shared" ref="AA6344:AA6345" si="10960">J6344/Y6344</f>
        <v>#N/A</v>
      </c>
      <c r="AB6344" s="336" t="e">
        <f t="shared" ref="AB6344:AB6345" si="10961">X6344/(Y6344-J6344)</f>
        <v>#N/A</v>
      </c>
      <c r="AC6344" s="223" t="e">
        <f ca="1">INDEX(FGA_COEFFS,1,1)+Z6344*INDEX(FGA_COEFFS,1,2)+Y6344*INDEX(FGA_COEFFS,1,3)+R6344*INDEX(FGA_COEFFS,1,4)+Q6345*INDEX(FGA_COEFFS,1,5)+S6344*INDEX(FGA_COEFFS,1,6)+T6345*INDEX(FGA_COEFFS,1,7)+M6345*INDEX(FGA_COEFFS,1,8)+Y6348*Y6349</f>
        <v>#N/A</v>
      </c>
      <c r="AD6344" s="223" t="e">
        <f ca="1">INDEX(THREEPTA_COEFFS,1,1)+AC6344*INDEX(THREEPTA_COEFFS,1,2)+J6344*INDEX(THREEPTA_COEFFS,1,3)+AA6344*INDEX(THREEPTA_COEFFS,1,4)+K6344*INDEX(THREEPTA_COEFFS,1,5)+L6345*INDEX(THREEPTA_COEFFS,1,6)+Z6348*Z6349</f>
        <v>#N/A</v>
      </c>
      <c r="AE6344" s="223" t="e">
        <f ca="1">INDEX(THREEPTPCT_COEFFS,1,1)+K6344*INDEX(THREEPTPCT_COEFFS,1,2)+L6345*INDEX(THREEPTPCT_COEFFS,1,3)+AA6348*AA6349</f>
        <v>#N/A</v>
      </c>
      <c r="AF6344" s="55" t="e">
        <f t="shared" ref="AF6344:AF6345" ca="1" si="10962">AC6344-AD6344</f>
        <v>#N/A</v>
      </c>
      <c r="AG6344" s="223" t="e">
        <f ca="1">INDEX(TWOPTPCT_COEFFS,1,1)+AB6344*INDEX(TWOPTPCT_COEFFS,1,2)+I6345*INDEX(TWOPTPCT_COEFFS,1,3)+G6345*INDEX(TWOPTPCT_COEFFS,1,4)+L6345*INDEX(TWOPTPCT_COEFFS,1,5)+AB6348*AB6349</f>
        <v>#N/A</v>
      </c>
      <c r="AH6344" s="223" t="e">
        <f ca="1">INDEX(FTA_COEFFS,1,1)+O6344*INDEX(FTA_COEFFS,1,2)+N6345*INDEX(FTA_COEFFS,1,3)+(Q6344+R6344)*INDEX(FTA_COEFFS,1,4)+(Q6345+R6345)*INDEX(FTA_COEFFS,1,5)+M6345*INDEX(FTA_COEFFS,1,6)+AC6348*AC6349</f>
        <v>#N/A</v>
      </c>
      <c r="AI6344" s="223" t="e">
        <f ca="1">INDEX(FTPCT_COEFFS,1,1)+P6344*INDEX(FTPCT_COEFFS,1,2)+F6344*INDEX(FTPCT_COEFFS,1,3)+G6345*INDEX(FTPCT_COEFFS,1,4)+AD6348*AD6349</f>
        <v>#N/A</v>
      </c>
      <c r="AJ6344" s="338" t="e">
        <f t="shared" ref="AJ6344:AJ6345" ca="1" si="10963">AD6344*AE6344/100+AF6344*AG6344+AH6344*AI6344/100</f>
        <v>#N/A</v>
      </c>
      <c r="AK6344" s="55"/>
      <c r="AL6344" s="55"/>
      <c r="AM6344" s="55"/>
      <c r="AN6344" s="55"/>
      <c r="AO6344" s="55"/>
      <c r="AP6344" s="55"/>
      <c r="AQ6344" s="55"/>
      <c r="AR6344" s="55"/>
    </row>
    <row r="6345" spans="1:45" x14ac:dyDescent="0.3">
      <c r="B6345" s="54" t="s">
        <v>175</v>
      </c>
      <c r="C6345" s="54">
        <f>C6338</f>
        <v>0</v>
      </c>
      <c r="D6345" s="56" t="e">
        <f t="shared" ca="1" si="10955"/>
        <v>#N/A</v>
      </c>
      <c r="E6345" s="52" t="e">
        <f t="shared" ref="E6345:W6345" si="10964">E6338</f>
        <v>#N/A</v>
      </c>
      <c r="F6345" s="52" t="e">
        <f t="shared" si="10964"/>
        <v>#N/A</v>
      </c>
      <c r="G6345" s="52" t="e">
        <f t="shared" si="10964"/>
        <v>#N/A</v>
      </c>
      <c r="H6345" s="52" t="e">
        <f t="shared" si="10964"/>
        <v>#N/A</v>
      </c>
      <c r="I6345" s="52" t="e">
        <f t="shared" si="10964"/>
        <v>#N/A</v>
      </c>
      <c r="J6345" s="52" t="e">
        <f t="shared" si="10964"/>
        <v>#N/A</v>
      </c>
      <c r="K6345" s="52" t="e">
        <f t="shared" si="10964"/>
        <v>#N/A</v>
      </c>
      <c r="L6345" s="52" t="e">
        <f t="shared" si="10964"/>
        <v>#N/A</v>
      </c>
      <c r="M6345" s="52" t="e">
        <f t="shared" si="10964"/>
        <v>#N/A</v>
      </c>
      <c r="N6345" s="52" t="e">
        <f t="shared" si="10964"/>
        <v>#N/A</v>
      </c>
      <c r="O6345" s="52" t="e">
        <f t="shared" si="10964"/>
        <v>#N/A</v>
      </c>
      <c r="P6345" s="52" t="e">
        <f t="shared" si="10964"/>
        <v>#N/A</v>
      </c>
      <c r="Q6345" s="52" t="e">
        <f t="shared" si="10964"/>
        <v>#N/A</v>
      </c>
      <c r="R6345" s="52" t="e">
        <f t="shared" si="10964"/>
        <v>#N/A</v>
      </c>
      <c r="S6345" s="52" t="e">
        <f t="shared" si="10964"/>
        <v>#N/A</v>
      </c>
      <c r="T6345" s="52" t="e">
        <f t="shared" si="10964"/>
        <v>#N/A</v>
      </c>
      <c r="U6345" s="52" t="e">
        <f t="shared" si="10964"/>
        <v>#N/A</v>
      </c>
      <c r="V6345" s="52" t="e">
        <f t="shared" si="10964"/>
        <v>#N/A</v>
      </c>
      <c r="W6345" s="52" t="e">
        <f t="shared" si="10964"/>
        <v>#N/A</v>
      </c>
      <c r="X6345" s="55" t="e">
        <f t="shared" si="10957"/>
        <v>#N/A</v>
      </c>
      <c r="Y6345" s="55" t="e">
        <f t="shared" si="10958"/>
        <v>#N/A</v>
      </c>
      <c r="Z6345" s="55" t="e">
        <f t="shared" ref="Z6345" si="10965">Z6344</f>
        <v>#N/A</v>
      </c>
      <c r="AA6345" s="55" t="e">
        <f t="shared" si="10960"/>
        <v>#N/A</v>
      </c>
      <c r="AB6345" s="336" t="e">
        <f t="shared" si="10961"/>
        <v>#N/A</v>
      </c>
      <c r="AC6345" s="223" t="e">
        <f ca="1">INDEX(FGA_COEFFS,1,1)+Z6345*INDEX(FGA_COEFFS,1,2)+Y6345*INDEX(FGA_COEFFS,1,3)+R6345*INDEX(FGA_COEFFS,1,4)+Q6344*INDEX(FGA_COEFFS,1,5)+S6345*INDEX(FGA_COEFFS,1,6)+T6344*INDEX(FGA_COEFFS,1,7)+M6344*INDEX(FGA_COEFFS,1,8)+Y6348*Y6350</f>
        <v>#N/A</v>
      </c>
      <c r="AD6345" s="223" t="e">
        <f ca="1">INDEX(THREEPTA_COEFFS,1,1)+AC6345*INDEX(THREEPTA_COEFFS,1,2)+J6345*INDEX(THREEPTA_COEFFS,1,3)+AA6345*INDEX(THREEPTA_COEFFS,1,4)+K6345*INDEX(THREEPTA_COEFFS,1,5)+L6344*INDEX(THREEPTA_COEFFS,1,6)+Z6348*Z6350</f>
        <v>#N/A</v>
      </c>
      <c r="AE6345" s="223" t="e">
        <f ca="1">INDEX(THREEPTPCT_COEFFS,1,1)+K6345*INDEX(THREEPTPCT_COEFFS,1,2)+L6344*INDEX(THREEPTPCT_COEFFS,1,3)+AA6348*AA6350</f>
        <v>#N/A</v>
      </c>
      <c r="AF6345" s="55" t="e">
        <f t="shared" ca="1" si="10962"/>
        <v>#N/A</v>
      </c>
      <c r="AG6345" s="223" t="e">
        <f ca="1">INDEX(TWOPTPCT_COEFFS,1,1)+AB6345*INDEX(TWOPTPCT_COEFFS,1,2)+I6344*INDEX(TWOPTPCT_COEFFS,1,3)+G6344*INDEX(TWOPTPCT_COEFFS,1,4)+L6344*INDEX(TWOPTPCT_COEFFS,1,5)+AB6348*AB6350</f>
        <v>#N/A</v>
      </c>
      <c r="AH6345" s="223" t="e">
        <f ca="1">INDEX(FTA_COEFFS,1,1)+O6345*INDEX(FTA_COEFFS,1,2)+N6344*INDEX(FTA_COEFFS,1,3)+(Q6345+R6345)*INDEX(FTA_COEFFS,1,4)+(Q6344+R6344)*INDEX(FTA_COEFFS,1,5)+M6344*INDEX(FTA_COEFFS,1,6)+AC6348*AC6350</f>
        <v>#N/A</v>
      </c>
      <c r="AI6345" s="223" t="e">
        <f ca="1">INDEX(FTPCT_COEFFS,1,1)+P6345*INDEX(FTPCT_COEFFS,1,2)+F6345*INDEX(FTPCT_COEFFS,1,3)+G6344*INDEX(FTPCT_COEFFS,1,4)+AD6348*AD6350</f>
        <v>#N/A</v>
      </c>
      <c r="AJ6345" s="338" t="e">
        <f t="shared" ca="1" si="10963"/>
        <v>#N/A</v>
      </c>
      <c r="AK6345" s="55"/>
      <c r="AL6345" s="55"/>
      <c r="AM6345" s="55"/>
      <c r="AN6345" s="55"/>
      <c r="AO6345" s="55"/>
      <c r="AP6345" s="55"/>
      <c r="AQ6345" s="55"/>
      <c r="AR6345" s="55"/>
    </row>
    <row r="6346" spans="1:45" x14ac:dyDescent="0.3">
      <c r="A6346" s="54" t="e">
        <f ca="1">IF(D6344&gt;(D6345+(AVERAGE(V6344,W6344)-AVERAGE(V6345,W6345))/2)+2.5,C6344,IF(D6345&gt;(D6344+(AVERAGE(V6345,W6345)-AVERAGE(V6344,W6344))/2)+2.5,C6345,"Close"))</f>
        <v>#N/A</v>
      </c>
      <c r="B6346" s="64" t="e">
        <f ca="1">IF(D6345&gt;D6344,C6345,C6344)</f>
        <v>#N/A</v>
      </c>
      <c r="D6346" s="56"/>
      <c r="X6346" s="55"/>
      <c r="Y6346" s="55"/>
      <c r="Z6346" s="55"/>
      <c r="AA6346" s="55"/>
      <c r="AB6346" s="55"/>
      <c r="AC6346" s="337"/>
      <c r="AD6346" s="337"/>
      <c r="AE6346" s="337"/>
      <c r="AF6346" s="337"/>
      <c r="AG6346" s="337"/>
      <c r="AH6346" s="337"/>
      <c r="AI6346" s="337"/>
      <c r="AJ6346" s="337"/>
      <c r="AK6346" s="337"/>
      <c r="AL6346" s="337"/>
      <c r="AM6346" s="55"/>
      <c r="AN6346" s="55"/>
      <c r="AO6346" s="55"/>
      <c r="AP6346" s="55"/>
      <c r="AQ6346" s="55"/>
      <c r="AR6346" s="55"/>
      <c r="AS6346" s="55"/>
    </row>
    <row r="6347" spans="1:45" x14ac:dyDescent="0.3">
      <c r="X6347" s="54" t="s">
        <v>1305</v>
      </c>
      <c r="Y6347" s="54" t="s">
        <v>128</v>
      </c>
      <c r="Z6347" s="54" t="s">
        <v>157</v>
      </c>
      <c r="AA6347" s="54" t="s">
        <v>151</v>
      </c>
      <c r="AB6347" s="54" t="s">
        <v>1327</v>
      </c>
      <c r="AC6347" s="54" t="s">
        <v>129</v>
      </c>
      <c r="AD6347" s="54" t="s">
        <v>116</v>
      </c>
      <c r="AE6347" s="54"/>
      <c r="AF6347" s="54"/>
      <c r="AG6347" s="54"/>
      <c r="AH6347" s="54"/>
      <c r="AI6347" s="54"/>
      <c r="AJ6347" s="54"/>
      <c r="AK6347" s="54"/>
      <c r="AL6347" s="54"/>
      <c r="AM6347" s="54"/>
      <c r="AN6347" s="54"/>
      <c r="AO6347" s="54"/>
      <c r="AP6347" s="54"/>
      <c r="AQ6347" s="54"/>
      <c r="AR6347" s="54"/>
      <c r="AS6347" s="54"/>
    </row>
    <row r="6348" spans="1:45" x14ac:dyDescent="0.3">
      <c r="X6348" s="54"/>
      <c r="Y6348" s="54">
        <f t="shared" ref="Y6348:AD6348" si="10966">Y6341</f>
        <v>6.4436999999999998</v>
      </c>
      <c r="Z6348" s="54">
        <f t="shared" si="10966"/>
        <v>4.9371</v>
      </c>
      <c r="AA6348" s="54">
        <f t="shared" si="10966"/>
        <v>11.350300000000001</v>
      </c>
      <c r="AB6348" s="54">
        <f t="shared" si="10966"/>
        <v>7.1900000000000006E-2</v>
      </c>
      <c r="AC6348" s="54">
        <f t="shared" si="10966"/>
        <v>6.2766000000000002</v>
      </c>
      <c r="AD6348" s="54">
        <f t="shared" si="10966"/>
        <v>11.042999999999999</v>
      </c>
      <c r="AE6348" s="54"/>
      <c r="AF6348" s="336"/>
      <c r="AG6348" s="336"/>
      <c r="AH6348" s="336"/>
      <c r="AI6348" s="54"/>
      <c r="AJ6348" s="54"/>
      <c r="AK6348" s="54"/>
      <c r="AL6348" s="54"/>
      <c r="AM6348" s="54"/>
      <c r="AN6348" s="54"/>
      <c r="AO6348" s="54"/>
      <c r="AP6348" s="54"/>
      <c r="AQ6348" s="54"/>
      <c r="AR6348" s="54"/>
      <c r="AS6348" s="54"/>
    </row>
    <row r="6349" spans="1:45" x14ac:dyDescent="0.3">
      <c r="D6349" s="56"/>
      <c r="X6349" s="336"/>
      <c r="Y6349" s="336">
        <f t="shared" ca="1" si="10930"/>
        <v>0.93559993510514827</v>
      </c>
      <c r="Z6349" s="336">
        <f t="shared" ca="1" si="10930"/>
        <v>1.2529312352755297</v>
      </c>
      <c r="AA6349" s="336">
        <f t="shared" ca="1" si="10930"/>
        <v>-0.27395020787081148</v>
      </c>
      <c r="AB6349" s="336">
        <f t="shared" ca="1" si="10930"/>
        <v>1.4495284482906208</v>
      </c>
      <c r="AC6349" s="336">
        <f t="shared" ca="1" si="10930"/>
        <v>-0.44369650096256147</v>
      </c>
      <c r="AD6349" s="336">
        <f t="shared" ca="1" si="10930"/>
        <v>3.8931899838117207E-2</v>
      </c>
      <c r="AE6349" s="336"/>
      <c r="AF6349" s="336"/>
      <c r="AG6349" s="336"/>
      <c r="AH6349" s="336"/>
      <c r="AI6349" s="54"/>
      <c r="AJ6349" s="54"/>
      <c r="AK6349" s="54"/>
      <c r="AL6349" s="336"/>
      <c r="AM6349" s="336"/>
      <c r="AN6349" s="336"/>
      <c r="AO6349" s="336"/>
      <c r="AP6349" s="54"/>
      <c r="AQ6349" s="336"/>
      <c r="AR6349" s="336"/>
      <c r="AS6349" s="336"/>
    </row>
    <row r="6350" spans="1:45" x14ac:dyDescent="0.3">
      <c r="C6350" s="54"/>
      <c r="D6350" s="56"/>
      <c r="Y6350" s="336">
        <f t="shared" ca="1" si="10930"/>
        <v>0.50991608072450834</v>
      </c>
      <c r="Z6350" s="336">
        <f t="shared" ca="1" si="10930"/>
        <v>-0.64290262202629767</v>
      </c>
      <c r="AA6350" s="336">
        <f t="shared" ca="1" si="10930"/>
        <v>-1.1298266132180632E-2</v>
      </c>
      <c r="AB6350" s="336">
        <f t="shared" ca="1" si="10930"/>
        <v>-7.4106937845847237E-2</v>
      </c>
      <c r="AC6350" s="336">
        <f t="shared" ca="1" si="10930"/>
        <v>-2.6284906205326143E-3</v>
      </c>
      <c r="AD6350" s="336">
        <f t="shared" ca="1" si="10930"/>
        <v>0.76356507775421734</v>
      </c>
      <c r="AE6350" s="55"/>
      <c r="AF6350" s="55"/>
      <c r="AG6350" s="55"/>
      <c r="AH6350" s="55"/>
      <c r="AI6350" s="55"/>
      <c r="AJ6350" s="55"/>
      <c r="AK6350" s="55"/>
      <c r="AL6350" s="55"/>
      <c r="AM6350" s="55"/>
      <c r="AN6350" s="55"/>
      <c r="AO6350" s="55"/>
      <c r="AP6350" s="55"/>
      <c r="AQ6350" s="55"/>
      <c r="AR6350" s="55"/>
      <c r="AS6350" s="55"/>
    </row>
    <row r="6351" spans="1:45" x14ac:dyDescent="0.3">
      <c r="B6351" s="54" t="s">
        <v>172</v>
      </c>
      <c r="C6351" s="53">
        <f>C6344</f>
        <v>0</v>
      </c>
      <c r="D6351" s="56" t="e">
        <f t="shared" ref="D6351:D6352" ca="1" si="10967">AJ6351</f>
        <v>#N/A</v>
      </c>
      <c r="E6351" s="52" t="e">
        <f t="shared" ref="E6351:W6351" si="10968">E6344</f>
        <v>#N/A</v>
      </c>
      <c r="F6351" s="52" t="e">
        <f t="shared" si="10968"/>
        <v>#N/A</v>
      </c>
      <c r="G6351" s="52" t="e">
        <f t="shared" si="10968"/>
        <v>#N/A</v>
      </c>
      <c r="H6351" s="52" t="e">
        <f t="shared" si="10968"/>
        <v>#N/A</v>
      </c>
      <c r="I6351" s="52" t="e">
        <f t="shared" si="10968"/>
        <v>#N/A</v>
      </c>
      <c r="J6351" s="52" t="e">
        <f t="shared" si="10968"/>
        <v>#N/A</v>
      </c>
      <c r="K6351" s="52" t="e">
        <f t="shared" si="10968"/>
        <v>#N/A</v>
      </c>
      <c r="L6351" s="52" t="e">
        <f t="shared" si="10968"/>
        <v>#N/A</v>
      </c>
      <c r="M6351" s="52" t="e">
        <f t="shared" si="10968"/>
        <v>#N/A</v>
      </c>
      <c r="N6351" s="52" t="e">
        <f t="shared" si="10968"/>
        <v>#N/A</v>
      </c>
      <c r="O6351" s="52" t="e">
        <f t="shared" si="10968"/>
        <v>#N/A</v>
      </c>
      <c r="P6351" s="52" t="e">
        <f t="shared" si="10968"/>
        <v>#N/A</v>
      </c>
      <c r="Q6351" s="52" t="e">
        <f t="shared" si="10968"/>
        <v>#N/A</v>
      </c>
      <c r="R6351" s="52" t="e">
        <f t="shared" si="10968"/>
        <v>#N/A</v>
      </c>
      <c r="S6351" s="52" t="e">
        <f t="shared" si="10968"/>
        <v>#N/A</v>
      </c>
      <c r="T6351" s="52" t="e">
        <f t="shared" si="10968"/>
        <v>#N/A</v>
      </c>
      <c r="U6351" s="52" t="e">
        <f t="shared" si="10968"/>
        <v>#N/A</v>
      </c>
      <c r="V6351" s="52" t="e">
        <f t="shared" si="10968"/>
        <v>#N/A</v>
      </c>
      <c r="W6351" s="52" t="e">
        <f t="shared" si="10968"/>
        <v>#N/A</v>
      </c>
      <c r="X6351" s="55" t="e">
        <f t="shared" ref="X6351:X6352" si="10969">(H6351-(O6351*P6351)/100-3*(J6351*K6351)/100)/2</f>
        <v>#N/A</v>
      </c>
      <c r="Y6351" s="55" t="e">
        <f t="shared" ref="Y6351:Y6352" si="10970">SUM(X6351,(J6351*K6351/100))/(F6351/100)</f>
        <v>#N/A</v>
      </c>
      <c r="Z6351" s="55" t="e">
        <f t="shared" ref="Z6351" si="10971">U6351*0.5+U6352*0.5</f>
        <v>#N/A</v>
      </c>
      <c r="AA6351" s="55" t="e">
        <f t="shared" ref="AA6351:AA6352" si="10972">J6351/Y6351</f>
        <v>#N/A</v>
      </c>
      <c r="AB6351" s="336" t="e">
        <f t="shared" ref="AB6351:AB6352" si="10973">X6351/(Y6351-J6351)</f>
        <v>#N/A</v>
      </c>
      <c r="AC6351" s="223" t="e">
        <f ca="1">INDEX(FGA_COEFFS,1,1)+Z6351*INDEX(FGA_COEFFS,1,2)+Y6351*INDEX(FGA_COEFFS,1,3)+R6351*INDEX(FGA_COEFFS,1,4)+Q6352*INDEX(FGA_COEFFS,1,5)+S6351*INDEX(FGA_COEFFS,1,6)+T6352*INDEX(FGA_COEFFS,1,7)+M6352*INDEX(FGA_COEFFS,1,8)+Y6355*Y6356</f>
        <v>#N/A</v>
      </c>
      <c r="AD6351" s="223" t="e">
        <f ca="1">INDEX(THREEPTA_COEFFS,1,1)+AC6351*INDEX(THREEPTA_COEFFS,1,2)+J6351*INDEX(THREEPTA_COEFFS,1,3)+AA6351*INDEX(THREEPTA_COEFFS,1,4)+K6351*INDEX(THREEPTA_COEFFS,1,5)+L6352*INDEX(THREEPTA_COEFFS,1,6)+Z6355*Z6356</f>
        <v>#N/A</v>
      </c>
      <c r="AE6351" s="223" t="e">
        <f ca="1">INDEX(THREEPTPCT_COEFFS,1,1)+K6351*INDEX(THREEPTPCT_COEFFS,1,2)+L6352*INDEX(THREEPTPCT_COEFFS,1,3)+AA6355*AA6356</f>
        <v>#N/A</v>
      </c>
      <c r="AF6351" s="55" t="e">
        <f t="shared" ref="AF6351:AF6352" ca="1" si="10974">AC6351-AD6351</f>
        <v>#N/A</v>
      </c>
      <c r="AG6351" s="223" t="e">
        <f ca="1">INDEX(TWOPTPCT_COEFFS,1,1)+AB6351*INDEX(TWOPTPCT_COEFFS,1,2)+I6352*INDEX(TWOPTPCT_COEFFS,1,3)+G6352*INDEX(TWOPTPCT_COEFFS,1,4)+L6352*INDEX(TWOPTPCT_COEFFS,1,5)+AB6355*AB6356</f>
        <v>#N/A</v>
      </c>
      <c r="AH6351" s="223" t="e">
        <f ca="1">INDEX(FTA_COEFFS,1,1)+O6351*INDEX(FTA_COEFFS,1,2)+N6352*INDEX(FTA_COEFFS,1,3)+(Q6351+R6351)*INDEX(FTA_COEFFS,1,4)+(Q6352+R6352)*INDEX(FTA_COEFFS,1,5)+M6352*INDEX(FTA_COEFFS,1,6)+AC6355*AC6356</f>
        <v>#N/A</v>
      </c>
      <c r="AI6351" s="223" t="e">
        <f ca="1">INDEX(FTPCT_COEFFS,1,1)+P6351*INDEX(FTPCT_COEFFS,1,2)+F6351*INDEX(FTPCT_COEFFS,1,3)+G6352*INDEX(FTPCT_COEFFS,1,4)+AD6355*AD6356</f>
        <v>#N/A</v>
      </c>
      <c r="AJ6351" s="338" t="e">
        <f t="shared" ref="AJ6351:AJ6352" ca="1" si="10975">AD6351*AE6351/100+AF6351*AG6351+AH6351*AI6351/100</f>
        <v>#N/A</v>
      </c>
      <c r="AK6351" s="55"/>
      <c r="AL6351" s="55"/>
      <c r="AM6351" s="55"/>
      <c r="AN6351" s="55"/>
      <c r="AO6351" s="55"/>
      <c r="AP6351" s="55"/>
      <c r="AQ6351" s="55"/>
      <c r="AR6351" s="55"/>
    </row>
    <row r="6352" spans="1:45" x14ac:dyDescent="0.3">
      <c r="B6352" s="54" t="s">
        <v>175</v>
      </c>
      <c r="C6352" s="54">
        <f>C6345</f>
        <v>0</v>
      </c>
      <c r="D6352" s="56" t="e">
        <f t="shared" ca="1" si="10967"/>
        <v>#N/A</v>
      </c>
      <c r="E6352" s="52" t="e">
        <f t="shared" ref="E6352:W6352" si="10976">E6345</f>
        <v>#N/A</v>
      </c>
      <c r="F6352" s="52" t="e">
        <f t="shared" si="10976"/>
        <v>#N/A</v>
      </c>
      <c r="G6352" s="52" t="e">
        <f t="shared" si="10976"/>
        <v>#N/A</v>
      </c>
      <c r="H6352" s="52" t="e">
        <f t="shared" si="10976"/>
        <v>#N/A</v>
      </c>
      <c r="I6352" s="52" t="e">
        <f t="shared" si="10976"/>
        <v>#N/A</v>
      </c>
      <c r="J6352" s="52" t="e">
        <f t="shared" si="10976"/>
        <v>#N/A</v>
      </c>
      <c r="K6352" s="52" t="e">
        <f t="shared" si="10976"/>
        <v>#N/A</v>
      </c>
      <c r="L6352" s="52" t="e">
        <f t="shared" si="10976"/>
        <v>#N/A</v>
      </c>
      <c r="M6352" s="52" t="e">
        <f t="shared" si="10976"/>
        <v>#N/A</v>
      </c>
      <c r="N6352" s="52" t="e">
        <f t="shared" si="10976"/>
        <v>#N/A</v>
      </c>
      <c r="O6352" s="52" t="e">
        <f t="shared" si="10976"/>
        <v>#N/A</v>
      </c>
      <c r="P6352" s="52" t="e">
        <f t="shared" si="10976"/>
        <v>#N/A</v>
      </c>
      <c r="Q6352" s="52" t="e">
        <f t="shared" si="10976"/>
        <v>#N/A</v>
      </c>
      <c r="R6352" s="52" t="e">
        <f t="shared" si="10976"/>
        <v>#N/A</v>
      </c>
      <c r="S6352" s="52" t="e">
        <f t="shared" si="10976"/>
        <v>#N/A</v>
      </c>
      <c r="T6352" s="52" t="e">
        <f t="shared" si="10976"/>
        <v>#N/A</v>
      </c>
      <c r="U6352" s="52" t="e">
        <f t="shared" si="10976"/>
        <v>#N/A</v>
      </c>
      <c r="V6352" s="52" t="e">
        <f t="shared" si="10976"/>
        <v>#N/A</v>
      </c>
      <c r="W6352" s="52" t="e">
        <f t="shared" si="10976"/>
        <v>#N/A</v>
      </c>
      <c r="X6352" s="55" t="e">
        <f t="shared" si="10969"/>
        <v>#N/A</v>
      </c>
      <c r="Y6352" s="55" t="e">
        <f t="shared" si="10970"/>
        <v>#N/A</v>
      </c>
      <c r="Z6352" s="55" t="e">
        <f t="shared" ref="Z6352" si="10977">Z6351</f>
        <v>#N/A</v>
      </c>
      <c r="AA6352" s="55" t="e">
        <f t="shared" si="10972"/>
        <v>#N/A</v>
      </c>
      <c r="AB6352" s="336" t="e">
        <f t="shared" si="10973"/>
        <v>#N/A</v>
      </c>
      <c r="AC6352" s="223" t="e">
        <f ca="1">INDEX(FGA_COEFFS,1,1)+Z6352*INDEX(FGA_COEFFS,1,2)+Y6352*INDEX(FGA_COEFFS,1,3)+R6352*INDEX(FGA_COEFFS,1,4)+Q6351*INDEX(FGA_COEFFS,1,5)+S6352*INDEX(FGA_COEFFS,1,6)+T6351*INDEX(FGA_COEFFS,1,7)+M6351*INDEX(FGA_COEFFS,1,8)+Y6355*Y6357</f>
        <v>#N/A</v>
      </c>
      <c r="AD6352" s="223" t="e">
        <f ca="1">INDEX(THREEPTA_COEFFS,1,1)+AC6352*INDEX(THREEPTA_COEFFS,1,2)+J6352*INDEX(THREEPTA_COEFFS,1,3)+AA6352*INDEX(THREEPTA_COEFFS,1,4)+K6352*INDEX(THREEPTA_COEFFS,1,5)+L6351*INDEX(THREEPTA_COEFFS,1,6)+Z6355*Z6357</f>
        <v>#N/A</v>
      </c>
      <c r="AE6352" s="223" t="e">
        <f ca="1">INDEX(THREEPTPCT_COEFFS,1,1)+K6352*INDEX(THREEPTPCT_COEFFS,1,2)+L6351*INDEX(THREEPTPCT_COEFFS,1,3)+AA6355*AA6357</f>
        <v>#N/A</v>
      </c>
      <c r="AF6352" s="55" t="e">
        <f t="shared" ca="1" si="10974"/>
        <v>#N/A</v>
      </c>
      <c r="AG6352" s="223" t="e">
        <f ca="1">INDEX(TWOPTPCT_COEFFS,1,1)+AB6352*INDEX(TWOPTPCT_COEFFS,1,2)+I6351*INDEX(TWOPTPCT_COEFFS,1,3)+G6351*INDEX(TWOPTPCT_COEFFS,1,4)+L6351*INDEX(TWOPTPCT_COEFFS,1,5)+AB6355*AB6357</f>
        <v>#N/A</v>
      </c>
      <c r="AH6352" s="223" t="e">
        <f ca="1">INDEX(FTA_COEFFS,1,1)+O6352*INDEX(FTA_COEFFS,1,2)+N6351*INDEX(FTA_COEFFS,1,3)+(Q6352+R6352)*INDEX(FTA_COEFFS,1,4)+(Q6351+R6351)*INDEX(FTA_COEFFS,1,5)+M6351*INDEX(FTA_COEFFS,1,6)+AC6355*AC6357</f>
        <v>#N/A</v>
      </c>
      <c r="AI6352" s="223" t="e">
        <f ca="1">INDEX(FTPCT_COEFFS,1,1)+P6352*INDEX(FTPCT_COEFFS,1,2)+F6352*INDEX(FTPCT_COEFFS,1,3)+G6351*INDEX(FTPCT_COEFFS,1,4)+AD6355*AD6357</f>
        <v>#N/A</v>
      </c>
      <c r="AJ6352" s="338" t="e">
        <f t="shared" ca="1" si="10975"/>
        <v>#N/A</v>
      </c>
      <c r="AK6352" s="55"/>
      <c r="AL6352" s="55"/>
      <c r="AM6352" s="55"/>
      <c r="AN6352" s="55"/>
      <c r="AO6352" s="55"/>
      <c r="AP6352" s="55"/>
      <c r="AQ6352" s="55"/>
      <c r="AR6352" s="55"/>
    </row>
    <row r="6353" spans="1:45" x14ac:dyDescent="0.3">
      <c r="A6353" s="54" t="e">
        <f ca="1">IF(D6351&gt;(D6352+(AVERAGE(V6351,W6351)-AVERAGE(V6352,W6352))/2)+2.5,C6351,IF(D6352&gt;(D6351+(AVERAGE(V6352,W6352)-AVERAGE(V6351,W6351))/2)+2.5,C6352,"Close"))</f>
        <v>#N/A</v>
      </c>
      <c r="B6353" s="64" t="e">
        <f ca="1">IF(D6352&gt;D6351,C6352,C6351)</f>
        <v>#N/A</v>
      </c>
      <c r="D6353" s="56"/>
      <c r="X6353" s="55"/>
      <c r="Y6353" s="55"/>
      <c r="Z6353" s="55"/>
      <c r="AA6353" s="55"/>
      <c r="AB6353" s="55"/>
      <c r="AC6353" s="337"/>
      <c r="AD6353" s="337"/>
      <c r="AE6353" s="337"/>
      <c r="AF6353" s="337"/>
      <c r="AG6353" s="337"/>
      <c r="AH6353" s="337"/>
      <c r="AI6353" s="337"/>
      <c r="AJ6353" s="337"/>
      <c r="AK6353" s="337"/>
      <c r="AL6353" s="337"/>
      <c r="AM6353" s="55"/>
      <c r="AN6353" s="55"/>
      <c r="AO6353" s="55"/>
      <c r="AP6353" s="55"/>
      <c r="AQ6353" s="55"/>
      <c r="AR6353" s="55"/>
      <c r="AS6353" s="55"/>
    </row>
    <row r="6354" spans="1:45" x14ac:dyDescent="0.3">
      <c r="X6354" s="54" t="s">
        <v>1305</v>
      </c>
      <c r="Y6354" s="54" t="s">
        <v>128</v>
      </c>
      <c r="Z6354" s="54" t="s">
        <v>157</v>
      </c>
      <c r="AA6354" s="54" t="s">
        <v>151</v>
      </c>
      <c r="AB6354" s="54" t="s">
        <v>1327</v>
      </c>
      <c r="AC6354" s="54" t="s">
        <v>129</v>
      </c>
      <c r="AD6354" s="54" t="s">
        <v>116</v>
      </c>
      <c r="AE6354" s="54"/>
      <c r="AF6354" s="54"/>
      <c r="AG6354" s="54"/>
      <c r="AH6354" s="54"/>
      <c r="AI6354" s="54"/>
      <c r="AJ6354" s="54"/>
      <c r="AK6354" s="54"/>
      <c r="AL6354" s="54"/>
      <c r="AM6354" s="54"/>
      <c r="AN6354" s="54"/>
      <c r="AO6354" s="54"/>
      <c r="AP6354" s="54"/>
      <c r="AQ6354" s="54"/>
      <c r="AR6354" s="54"/>
      <c r="AS6354" s="54"/>
    </row>
    <row r="6355" spans="1:45" x14ac:dyDescent="0.3">
      <c r="X6355" s="54"/>
      <c r="Y6355" s="54">
        <f t="shared" ref="Y6355:AD6355" si="10978">Y6348</f>
        <v>6.4436999999999998</v>
      </c>
      <c r="Z6355" s="54">
        <f t="shared" si="10978"/>
        <v>4.9371</v>
      </c>
      <c r="AA6355" s="54">
        <f t="shared" si="10978"/>
        <v>11.350300000000001</v>
      </c>
      <c r="AB6355" s="54">
        <f t="shared" si="10978"/>
        <v>7.1900000000000006E-2</v>
      </c>
      <c r="AC6355" s="54">
        <f t="shared" si="10978"/>
        <v>6.2766000000000002</v>
      </c>
      <c r="AD6355" s="54">
        <f t="shared" si="10978"/>
        <v>11.042999999999999</v>
      </c>
      <c r="AE6355" s="54"/>
      <c r="AF6355" s="336"/>
      <c r="AG6355" s="336"/>
      <c r="AH6355" s="336"/>
      <c r="AI6355" s="54"/>
      <c r="AJ6355" s="54"/>
      <c r="AK6355" s="54"/>
      <c r="AL6355" s="54"/>
      <c r="AM6355" s="54"/>
      <c r="AN6355" s="54"/>
      <c r="AO6355" s="54"/>
      <c r="AP6355" s="54"/>
      <c r="AQ6355" s="54"/>
      <c r="AR6355" s="54"/>
      <c r="AS6355" s="54"/>
    </row>
    <row r="6356" spans="1:45" x14ac:dyDescent="0.3">
      <c r="D6356" s="56"/>
      <c r="X6356" s="336"/>
      <c r="Y6356" s="336">
        <f t="shared" ca="1" si="10930"/>
        <v>-0.53665185020283779</v>
      </c>
      <c r="Z6356" s="336">
        <f t="shared" ca="1" si="10930"/>
        <v>0.75316117833894314</v>
      </c>
      <c r="AA6356" s="336">
        <f t="shared" ca="1" si="10930"/>
        <v>-0.41016070998196885</v>
      </c>
      <c r="AB6356" s="336">
        <f t="shared" ca="1" si="10930"/>
        <v>-2.0232531715682992E-6</v>
      </c>
      <c r="AC6356" s="336">
        <f t="shared" ca="1" si="10930"/>
        <v>0.61695109761519729</v>
      </c>
      <c r="AD6356" s="336">
        <f t="shared" ca="1" si="10930"/>
        <v>-9.1888690718375313E-2</v>
      </c>
      <c r="AE6356" s="336"/>
      <c r="AF6356" s="336"/>
      <c r="AG6356" s="336"/>
      <c r="AH6356" s="336"/>
      <c r="AI6356" s="54"/>
      <c r="AJ6356" s="54"/>
      <c r="AK6356" s="54"/>
      <c r="AL6356" s="336"/>
      <c r="AM6356" s="336"/>
      <c r="AN6356" s="336"/>
      <c r="AO6356" s="336"/>
      <c r="AP6356" s="54"/>
      <c r="AQ6356" s="336"/>
      <c r="AR6356" s="336"/>
      <c r="AS6356" s="336"/>
    </row>
    <row r="6357" spans="1:45" x14ac:dyDescent="0.3">
      <c r="C6357" s="54"/>
      <c r="D6357" s="56"/>
      <c r="Y6357" s="336">
        <f t="shared" ca="1" si="10930"/>
        <v>-0.93804000724712888</v>
      </c>
      <c r="Z6357" s="336">
        <f t="shared" ca="1" si="10930"/>
        <v>-0.91799203514112482</v>
      </c>
      <c r="AA6357" s="336">
        <f t="shared" ca="1" si="10930"/>
        <v>-1.289468654677715</v>
      </c>
      <c r="AB6357" s="336">
        <f t="shared" ca="1" si="10930"/>
        <v>0.26563427581891658</v>
      </c>
      <c r="AC6357" s="336">
        <f t="shared" ca="1" si="10930"/>
        <v>8.8971314609753924E-2</v>
      </c>
      <c r="AD6357" s="336">
        <f t="shared" ca="1" si="10930"/>
        <v>-0.13555459587823251</v>
      </c>
      <c r="AE6357" s="55"/>
      <c r="AF6357" s="55"/>
      <c r="AG6357" s="55"/>
      <c r="AH6357" s="55"/>
      <c r="AI6357" s="55"/>
      <c r="AJ6357" s="55"/>
      <c r="AK6357" s="55"/>
      <c r="AL6357" s="55"/>
      <c r="AM6357" s="55"/>
      <c r="AN6357" s="55"/>
      <c r="AO6357" s="55"/>
      <c r="AP6357" s="55"/>
      <c r="AQ6357" s="55"/>
      <c r="AR6357" s="55"/>
      <c r="AS6357" s="55"/>
    </row>
    <row r="6358" spans="1:45" x14ac:dyDescent="0.3">
      <c r="B6358" s="54" t="s">
        <v>172</v>
      </c>
      <c r="C6358" s="53">
        <f>C6351</f>
        <v>0</v>
      </c>
      <c r="D6358" s="56" t="e">
        <f t="shared" ref="D6358:D6359" ca="1" si="10979">AJ6358</f>
        <v>#N/A</v>
      </c>
      <c r="E6358" s="52" t="e">
        <f t="shared" ref="E6358:W6358" si="10980">E6351</f>
        <v>#N/A</v>
      </c>
      <c r="F6358" s="52" t="e">
        <f t="shared" si="10980"/>
        <v>#N/A</v>
      </c>
      <c r="G6358" s="52" t="e">
        <f t="shared" si="10980"/>
        <v>#N/A</v>
      </c>
      <c r="H6358" s="52" t="e">
        <f t="shared" si="10980"/>
        <v>#N/A</v>
      </c>
      <c r="I6358" s="52" t="e">
        <f t="shared" si="10980"/>
        <v>#N/A</v>
      </c>
      <c r="J6358" s="52" t="e">
        <f t="shared" si="10980"/>
        <v>#N/A</v>
      </c>
      <c r="K6358" s="52" t="e">
        <f t="shared" si="10980"/>
        <v>#N/A</v>
      </c>
      <c r="L6358" s="52" t="e">
        <f t="shared" si="10980"/>
        <v>#N/A</v>
      </c>
      <c r="M6358" s="52" t="e">
        <f t="shared" si="10980"/>
        <v>#N/A</v>
      </c>
      <c r="N6358" s="52" t="e">
        <f t="shared" si="10980"/>
        <v>#N/A</v>
      </c>
      <c r="O6358" s="52" t="e">
        <f t="shared" si="10980"/>
        <v>#N/A</v>
      </c>
      <c r="P6358" s="52" t="e">
        <f t="shared" si="10980"/>
        <v>#N/A</v>
      </c>
      <c r="Q6358" s="52" t="e">
        <f t="shared" si="10980"/>
        <v>#N/A</v>
      </c>
      <c r="R6358" s="52" t="e">
        <f t="shared" si="10980"/>
        <v>#N/A</v>
      </c>
      <c r="S6358" s="52" t="e">
        <f t="shared" si="10980"/>
        <v>#N/A</v>
      </c>
      <c r="T6358" s="52" t="e">
        <f t="shared" si="10980"/>
        <v>#N/A</v>
      </c>
      <c r="U6358" s="52" t="e">
        <f t="shared" si="10980"/>
        <v>#N/A</v>
      </c>
      <c r="V6358" s="52" t="e">
        <f t="shared" si="10980"/>
        <v>#N/A</v>
      </c>
      <c r="W6358" s="52" t="e">
        <f t="shared" si="10980"/>
        <v>#N/A</v>
      </c>
      <c r="X6358" s="55" t="e">
        <f t="shared" ref="X6358:X6359" si="10981">(H6358-(O6358*P6358)/100-3*(J6358*K6358)/100)/2</f>
        <v>#N/A</v>
      </c>
      <c r="Y6358" s="55" t="e">
        <f t="shared" ref="Y6358:Y6359" si="10982">SUM(X6358,(J6358*K6358/100))/(F6358/100)</f>
        <v>#N/A</v>
      </c>
      <c r="Z6358" s="55" t="e">
        <f t="shared" ref="Z6358" si="10983">U6358*0.5+U6359*0.5</f>
        <v>#N/A</v>
      </c>
      <c r="AA6358" s="55" t="e">
        <f t="shared" ref="AA6358:AA6359" si="10984">J6358/Y6358</f>
        <v>#N/A</v>
      </c>
      <c r="AB6358" s="336" t="e">
        <f t="shared" ref="AB6358:AB6359" si="10985">X6358/(Y6358-J6358)</f>
        <v>#N/A</v>
      </c>
      <c r="AC6358" s="223" t="e">
        <f ca="1">INDEX(FGA_COEFFS,1,1)+Z6358*INDEX(FGA_COEFFS,1,2)+Y6358*INDEX(FGA_COEFFS,1,3)+R6358*INDEX(FGA_COEFFS,1,4)+Q6359*INDEX(FGA_COEFFS,1,5)+S6358*INDEX(FGA_COEFFS,1,6)+T6359*INDEX(FGA_COEFFS,1,7)+M6359*INDEX(FGA_COEFFS,1,8)+Y6362*Y6363</f>
        <v>#N/A</v>
      </c>
      <c r="AD6358" s="223" t="e">
        <f ca="1">INDEX(THREEPTA_COEFFS,1,1)+AC6358*INDEX(THREEPTA_COEFFS,1,2)+J6358*INDEX(THREEPTA_COEFFS,1,3)+AA6358*INDEX(THREEPTA_COEFFS,1,4)+K6358*INDEX(THREEPTA_COEFFS,1,5)+L6359*INDEX(THREEPTA_COEFFS,1,6)+Z6362*Z6363</f>
        <v>#N/A</v>
      </c>
      <c r="AE6358" s="223" t="e">
        <f ca="1">INDEX(THREEPTPCT_COEFFS,1,1)+K6358*INDEX(THREEPTPCT_COEFFS,1,2)+L6359*INDEX(THREEPTPCT_COEFFS,1,3)+AA6362*AA6363</f>
        <v>#N/A</v>
      </c>
      <c r="AF6358" s="55" t="e">
        <f t="shared" ref="AF6358:AF6359" ca="1" si="10986">AC6358-AD6358</f>
        <v>#N/A</v>
      </c>
      <c r="AG6358" s="223" t="e">
        <f ca="1">INDEX(TWOPTPCT_COEFFS,1,1)+AB6358*INDEX(TWOPTPCT_COEFFS,1,2)+I6359*INDEX(TWOPTPCT_COEFFS,1,3)+G6359*INDEX(TWOPTPCT_COEFFS,1,4)+L6359*INDEX(TWOPTPCT_COEFFS,1,5)+AB6362*AB6363</f>
        <v>#N/A</v>
      </c>
      <c r="AH6358" s="223" t="e">
        <f ca="1">INDEX(FTA_COEFFS,1,1)+O6358*INDEX(FTA_COEFFS,1,2)+N6359*INDEX(FTA_COEFFS,1,3)+(Q6358+R6358)*INDEX(FTA_COEFFS,1,4)+(Q6359+R6359)*INDEX(FTA_COEFFS,1,5)+M6359*INDEX(FTA_COEFFS,1,6)+AC6362*AC6363</f>
        <v>#N/A</v>
      </c>
      <c r="AI6358" s="223" t="e">
        <f ca="1">INDEX(FTPCT_COEFFS,1,1)+P6358*INDEX(FTPCT_COEFFS,1,2)+F6358*INDEX(FTPCT_COEFFS,1,3)+G6359*INDEX(FTPCT_COEFFS,1,4)+AD6362*AD6363</f>
        <v>#N/A</v>
      </c>
      <c r="AJ6358" s="338" t="e">
        <f t="shared" ref="AJ6358:AJ6359" ca="1" si="10987">AD6358*AE6358/100+AF6358*AG6358+AH6358*AI6358/100</f>
        <v>#N/A</v>
      </c>
      <c r="AK6358" s="55"/>
      <c r="AL6358" s="55"/>
      <c r="AM6358" s="55"/>
      <c r="AN6358" s="55"/>
      <c r="AO6358" s="55"/>
      <c r="AP6358" s="55"/>
      <c r="AQ6358" s="55"/>
      <c r="AR6358" s="55"/>
    </row>
    <row r="6359" spans="1:45" x14ac:dyDescent="0.3">
      <c r="B6359" s="54" t="s">
        <v>175</v>
      </c>
      <c r="C6359" s="54">
        <f>C6352</f>
        <v>0</v>
      </c>
      <c r="D6359" s="56" t="e">
        <f t="shared" ca="1" si="10979"/>
        <v>#N/A</v>
      </c>
      <c r="E6359" s="52" t="e">
        <f t="shared" ref="E6359:W6359" si="10988">E6352</f>
        <v>#N/A</v>
      </c>
      <c r="F6359" s="52" t="e">
        <f t="shared" si="10988"/>
        <v>#N/A</v>
      </c>
      <c r="G6359" s="52" t="e">
        <f t="shared" si="10988"/>
        <v>#N/A</v>
      </c>
      <c r="H6359" s="52" t="e">
        <f t="shared" si="10988"/>
        <v>#N/A</v>
      </c>
      <c r="I6359" s="52" t="e">
        <f t="shared" si="10988"/>
        <v>#N/A</v>
      </c>
      <c r="J6359" s="52" t="e">
        <f t="shared" si="10988"/>
        <v>#N/A</v>
      </c>
      <c r="K6359" s="52" t="e">
        <f t="shared" si="10988"/>
        <v>#N/A</v>
      </c>
      <c r="L6359" s="52" t="e">
        <f t="shared" si="10988"/>
        <v>#N/A</v>
      </c>
      <c r="M6359" s="52" t="e">
        <f t="shared" si="10988"/>
        <v>#N/A</v>
      </c>
      <c r="N6359" s="52" t="e">
        <f t="shared" si="10988"/>
        <v>#N/A</v>
      </c>
      <c r="O6359" s="52" t="e">
        <f t="shared" si="10988"/>
        <v>#N/A</v>
      </c>
      <c r="P6359" s="52" t="e">
        <f t="shared" si="10988"/>
        <v>#N/A</v>
      </c>
      <c r="Q6359" s="52" t="e">
        <f t="shared" si="10988"/>
        <v>#N/A</v>
      </c>
      <c r="R6359" s="52" t="e">
        <f t="shared" si="10988"/>
        <v>#N/A</v>
      </c>
      <c r="S6359" s="52" t="e">
        <f t="shared" si="10988"/>
        <v>#N/A</v>
      </c>
      <c r="T6359" s="52" t="e">
        <f t="shared" si="10988"/>
        <v>#N/A</v>
      </c>
      <c r="U6359" s="52" t="e">
        <f t="shared" si="10988"/>
        <v>#N/A</v>
      </c>
      <c r="V6359" s="52" t="e">
        <f t="shared" si="10988"/>
        <v>#N/A</v>
      </c>
      <c r="W6359" s="52" t="e">
        <f t="shared" si="10988"/>
        <v>#N/A</v>
      </c>
      <c r="X6359" s="55" t="e">
        <f t="shared" si="10981"/>
        <v>#N/A</v>
      </c>
      <c r="Y6359" s="55" t="e">
        <f t="shared" si="10982"/>
        <v>#N/A</v>
      </c>
      <c r="Z6359" s="55" t="e">
        <f t="shared" ref="Z6359" si="10989">Z6358</f>
        <v>#N/A</v>
      </c>
      <c r="AA6359" s="55" t="e">
        <f t="shared" si="10984"/>
        <v>#N/A</v>
      </c>
      <c r="AB6359" s="336" t="e">
        <f t="shared" si="10985"/>
        <v>#N/A</v>
      </c>
      <c r="AC6359" s="223" t="e">
        <f ca="1">INDEX(FGA_COEFFS,1,1)+Z6359*INDEX(FGA_COEFFS,1,2)+Y6359*INDEX(FGA_COEFFS,1,3)+R6359*INDEX(FGA_COEFFS,1,4)+Q6358*INDEX(FGA_COEFFS,1,5)+S6359*INDEX(FGA_COEFFS,1,6)+T6358*INDEX(FGA_COEFFS,1,7)+M6358*INDEX(FGA_COEFFS,1,8)+Y6362*Y6364</f>
        <v>#N/A</v>
      </c>
      <c r="AD6359" s="223" t="e">
        <f ca="1">INDEX(THREEPTA_COEFFS,1,1)+AC6359*INDEX(THREEPTA_COEFFS,1,2)+J6359*INDEX(THREEPTA_COEFFS,1,3)+AA6359*INDEX(THREEPTA_COEFFS,1,4)+K6359*INDEX(THREEPTA_COEFFS,1,5)+L6358*INDEX(THREEPTA_COEFFS,1,6)+Z6362*Z6364</f>
        <v>#N/A</v>
      </c>
      <c r="AE6359" s="223" t="e">
        <f ca="1">INDEX(THREEPTPCT_COEFFS,1,1)+K6359*INDEX(THREEPTPCT_COEFFS,1,2)+L6358*INDEX(THREEPTPCT_COEFFS,1,3)+AA6362*AA6364</f>
        <v>#N/A</v>
      </c>
      <c r="AF6359" s="55" t="e">
        <f t="shared" ca="1" si="10986"/>
        <v>#N/A</v>
      </c>
      <c r="AG6359" s="223" t="e">
        <f ca="1">INDEX(TWOPTPCT_COEFFS,1,1)+AB6359*INDEX(TWOPTPCT_COEFFS,1,2)+I6358*INDEX(TWOPTPCT_COEFFS,1,3)+G6358*INDEX(TWOPTPCT_COEFFS,1,4)+L6358*INDEX(TWOPTPCT_COEFFS,1,5)+AB6362*AB6364</f>
        <v>#N/A</v>
      </c>
      <c r="AH6359" s="223" t="e">
        <f ca="1">INDEX(FTA_COEFFS,1,1)+O6359*INDEX(FTA_COEFFS,1,2)+N6358*INDEX(FTA_COEFFS,1,3)+(Q6359+R6359)*INDEX(FTA_COEFFS,1,4)+(Q6358+R6358)*INDEX(FTA_COEFFS,1,5)+M6358*INDEX(FTA_COEFFS,1,6)+AC6362*AC6364</f>
        <v>#N/A</v>
      </c>
      <c r="AI6359" s="223" t="e">
        <f ca="1">INDEX(FTPCT_COEFFS,1,1)+P6359*INDEX(FTPCT_COEFFS,1,2)+F6359*INDEX(FTPCT_COEFFS,1,3)+G6358*INDEX(FTPCT_COEFFS,1,4)+AD6362*AD6364</f>
        <v>#N/A</v>
      </c>
      <c r="AJ6359" s="338" t="e">
        <f t="shared" ca="1" si="10987"/>
        <v>#N/A</v>
      </c>
      <c r="AK6359" s="55"/>
      <c r="AL6359" s="55"/>
      <c r="AM6359" s="55"/>
      <c r="AN6359" s="55"/>
      <c r="AO6359" s="55"/>
      <c r="AP6359" s="55"/>
      <c r="AQ6359" s="55"/>
      <c r="AR6359" s="55"/>
    </row>
    <row r="6360" spans="1:45" x14ac:dyDescent="0.3">
      <c r="A6360" s="54" t="e">
        <f ca="1">IF(D6358&gt;(D6359+(AVERAGE(V6358,W6358)-AVERAGE(V6359,W6359))/2)+2.5,C6358,IF(D6359&gt;(D6358+(AVERAGE(V6359,W6359)-AVERAGE(V6358,W6358))/2)+2.5,C6359,"Close"))</f>
        <v>#N/A</v>
      </c>
      <c r="B6360" s="64" t="e">
        <f ca="1">IF(D6359&gt;D6358,C6359,C6358)</f>
        <v>#N/A</v>
      </c>
      <c r="D6360" s="56"/>
      <c r="X6360" s="55"/>
      <c r="Y6360" s="55"/>
      <c r="Z6360" s="55"/>
      <c r="AA6360" s="55"/>
      <c r="AB6360" s="55"/>
      <c r="AC6360" s="337"/>
      <c r="AD6360" s="337"/>
      <c r="AE6360" s="337"/>
      <c r="AF6360" s="337"/>
      <c r="AG6360" s="337"/>
      <c r="AH6360" s="337"/>
      <c r="AI6360" s="337"/>
      <c r="AJ6360" s="337"/>
      <c r="AK6360" s="337"/>
      <c r="AL6360" s="337"/>
      <c r="AM6360" s="55"/>
      <c r="AN6360" s="55"/>
      <c r="AO6360" s="55"/>
      <c r="AP6360" s="55"/>
      <c r="AQ6360" s="55"/>
      <c r="AR6360" s="55"/>
      <c r="AS6360" s="55"/>
    </row>
    <row r="6361" spans="1:45" x14ac:dyDescent="0.3">
      <c r="X6361" s="54" t="s">
        <v>1305</v>
      </c>
      <c r="Y6361" s="54" t="s">
        <v>128</v>
      </c>
      <c r="Z6361" s="54" t="s">
        <v>157</v>
      </c>
      <c r="AA6361" s="54" t="s">
        <v>151</v>
      </c>
      <c r="AB6361" s="54" t="s">
        <v>1327</v>
      </c>
      <c r="AC6361" s="54" t="s">
        <v>129</v>
      </c>
      <c r="AD6361" s="54" t="s">
        <v>116</v>
      </c>
      <c r="AE6361" s="54"/>
      <c r="AF6361" s="54"/>
      <c r="AG6361" s="54"/>
      <c r="AH6361" s="54"/>
      <c r="AI6361" s="54"/>
      <c r="AJ6361" s="54"/>
      <c r="AK6361" s="54"/>
      <c r="AL6361" s="54"/>
      <c r="AM6361" s="54"/>
      <c r="AN6361" s="54"/>
      <c r="AO6361" s="54"/>
      <c r="AP6361" s="54"/>
      <c r="AQ6361" s="54"/>
      <c r="AR6361" s="54"/>
      <c r="AS6361" s="54"/>
    </row>
    <row r="6362" spans="1:45" x14ac:dyDescent="0.3">
      <c r="X6362" s="54"/>
      <c r="Y6362" s="54">
        <f t="shared" ref="Y6362:AD6362" si="10990">Y6355</f>
        <v>6.4436999999999998</v>
      </c>
      <c r="Z6362" s="54">
        <f t="shared" si="10990"/>
        <v>4.9371</v>
      </c>
      <c r="AA6362" s="54">
        <f t="shared" si="10990"/>
        <v>11.350300000000001</v>
      </c>
      <c r="AB6362" s="54">
        <f t="shared" si="10990"/>
        <v>7.1900000000000006E-2</v>
      </c>
      <c r="AC6362" s="54">
        <f t="shared" si="10990"/>
        <v>6.2766000000000002</v>
      </c>
      <c r="AD6362" s="54">
        <f t="shared" si="10990"/>
        <v>11.042999999999999</v>
      </c>
      <c r="AE6362" s="54"/>
      <c r="AF6362" s="336"/>
      <c r="AG6362" s="336"/>
      <c r="AH6362" s="336"/>
      <c r="AI6362" s="54"/>
      <c r="AJ6362" s="54"/>
      <c r="AK6362" s="54"/>
      <c r="AL6362" s="54"/>
      <c r="AM6362" s="54"/>
      <c r="AN6362" s="54"/>
      <c r="AO6362" s="54"/>
      <c r="AP6362" s="54"/>
      <c r="AQ6362" s="54"/>
      <c r="AR6362" s="54"/>
      <c r="AS6362" s="54"/>
    </row>
    <row r="6363" spans="1:45" x14ac:dyDescent="0.3">
      <c r="D6363" s="56"/>
      <c r="X6363" s="336"/>
      <c r="Y6363" s="336">
        <f t="shared" ca="1" si="10930"/>
        <v>-0.41986838500242468</v>
      </c>
      <c r="Z6363" s="336">
        <f t="shared" ca="1" si="10930"/>
        <v>1.4021557243818479</v>
      </c>
      <c r="AA6363" s="336">
        <f t="shared" ca="1" si="10930"/>
        <v>-9.6927053027786481E-2</v>
      </c>
      <c r="AB6363" s="336">
        <f t="shared" ca="1" si="10930"/>
        <v>-0.56531350308399941</v>
      </c>
      <c r="AC6363" s="336">
        <f t="shared" ca="1" si="10930"/>
        <v>0.20232053822253065</v>
      </c>
      <c r="AD6363" s="336">
        <f t="shared" ca="1" si="10930"/>
        <v>-0.11439375738035701</v>
      </c>
      <c r="AE6363" s="336"/>
      <c r="AF6363" s="336"/>
      <c r="AG6363" s="336"/>
      <c r="AH6363" s="336"/>
      <c r="AI6363" s="54"/>
      <c r="AJ6363" s="54"/>
      <c r="AK6363" s="54"/>
      <c r="AL6363" s="336"/>
      <c r="AM6363" s="336"/>
      <c r="AN6363" s="336"/>
      <c r="AO6363" s="336"/>
      <c r="AP6363" s="54"/>
      <c r="AQ6363" s="336"/>
      <c r="AR6363" s="336"/>
      <c r="AS6363" s="336"/>
    </row>
    <row r="6364" spans="1:45" x14ac:dyDescent="0.3">
      <c r="C6364" s="54"/>
      <c r="D6364" s="56"/>
      <c r="Y6364" s="336">
        <f t="shared" ca="1" si="10930"/>
        <v>-4.7717147006253891E-3</v>
      </c>
      <c r="Z6364" s="336">
        <f t="shared" ca="1" si="10930"/>
        <v>-0.56367144031576266</v>
      </c>
      <c r="AA6364" s="336">
        <f t="shared" ca="1" si="10930"/>
        <v>-0.13226288951947546</v>
      </c>
      <c r="AB6364" s="336">
        <f t="shared" ca="1" si="10930"/>
        <v>0.16169890469510798</v>
      </c>
      <c r="AC6364" s="336">
        <f t="shared" ca="1" si="10930"/>
        <v>-1.2982336625411307E-2</v>
      </c>
      <c r="AD6364" s="336">
        <f t="shared" ca="1" si="10930"/>
        <v>1.0975598050932494</v>
      </c>
      <c r="AE6364" s="55"/>
      <c r="AF6364" s="55"/>
      <c r="AG6364" s="55"/>
      <c r="AH6364" s="55"/>
      <c r="AI6364" s="55"/>
      <c r="AJ6364" s="55"/>
      <c r="AK6364" s="55"/>
      <c r="AL6364" s="55"/>
      <c r="AM6364" s="55"/>
      <c r="AN6364" s="55"/>
      <c r="AO6364" s="55"/>
      <c r="AP6364" s="55"/>
      <c r="AQ6364" s="55"/>
      <c r="AR6364" s="55"/>
      <c r="AS6364" s="55"/>
    </row>
    <row r="6365" spans="1:45" x14ac:dyDescent="0.3">
      <c r="B6365" s="54" t="s">
        <v>172</v>
      </c>
      <c r="C6365" s="53">
        <f>C6358</f>
        <v>0</v>
      </c>
      <c r="D6365" s="56" t="e">
        <f t="shared" ref="D6365:D6366" ca="1" si="10991">AJ6365</f>
        <v>#N/A</v>
      </c>
      <c r="E6365" s="52" t="e">
        <f t="shared" ref="E6365:W6365" si="10992">E6358</f>
        <v>#N/A</v>
      </c>
      <c r="F6365" s="52" t="e">
        <f t="shared" si="10992"/>
        <v>#N/A</v>
      </c>
      <c r="G6365" s="52" t="e">
        <f t="shared" si="10992"/>
        <v>#N/A</v>
      </c>
      <c r="H6365" s="52" t="e">
        <f t="shared" si="10992"/>
        <v>#N/A</v>
      </c>
      <c r="I6365" s="52" t="e">
        <f t="shared" si="10992"/>
        <v>#N/A</v>
      </c>
      <c r="J6365" s="52" t="e">
        <f t="shared" si="10992"/>
        <v>#N/A</v>
      </c>
      <c r="K6365" s="52" t="e">
        <f t="shared" si="10992"/>
        <v>#N/A</v>
      </c>
      <c r="L6365" s="52" t="e">
        <f t="shared" si="10992"/>
        <v>#N/A</v>
      </c>
      <c r="M6365" s="52" t="e">
        <f t="shared" si="10992"/>
        <v>#N/A</v>
      </c>
      <c r="N6365" s="52" t="e">
        <f t="shared" si="10992"/>
        <v>#N/A</v>
      </c>
      <c r="O6365" s="52" t="e">
        <f t="shared" si="10992"/>
        <v>#N/A</v>
      </c>
      <c r="P6365" s="52" t="e">
        <f t="shared" si="10992"/>
        <v>#N/A</v>
      </c>
      <c r="Q6365" s="52" t="e">
        <f t="shared" si="10992"/>
        <v>#N/A</v>
      </c>
      <c r="R6365" s="52" t="e">
        <f t="shared" si="10992"/>
        <v>#N/A</v>
      </c>
      <c r="S6365" s="52" t="e">
        <f t="shared" si="10992"/>
        <v>#N/A</v>
      </c>
      <c r="T6365" s="52" t="e">
        <f t="shared" si="10992"/>
        <v>#N/A</v>
      </c>
      <c r="U6365" s="52" t="e">
        <f t="shared" si="10992"/>
        <v>#N/A</v>
      </c>
      <c r="V6365" s="52" t="e">
        <f t="shared" si="10992"/>
        <v>#N/A</v>
      </c>
      <c r="W6365" s="52" t="e">
        <f t="shared" si="10992"/>
        <v>#N/A</v>
      </c>
      <c r="X6365" s="55" t="e">
        <f t="shared" ref="X6365:X6366" si="10993">(H6365-(O6365*P6365)/100-3*(J6365*K6365)/100)/2</f>
        <v>#N/A</v>
      </c>
      <c r="Y6365" s="55" t="e">
        <f t="shared" ref="Y6365:Y6366" si="10994">SUM(X6365,(J6365*K6365/100))/(F6365/100)</f>
        <v>#N/A</v>
      </c>
      <c r="Z6365" s="55" t="e">
        <f t="shared" ref="Z6365" si="10995">U6365*0.5+U6366*0.5</f>
        <v>#N/A</v>
      </c>
      <c r="AA6365" s="55" t="e">
        <f t="shared" ref="AA6365:AA6366" si="10996">J6365/Y6365</f>
        <v>#N/A</v>
      </c>
      <c r="AB6365" s="336" t="e">
        <f t="shared" ref="AB6365:AB6366" si="10997">X6365/(Y6365-J6365)</f>
        <v>#N/A</v>
      </c>
      <c r="AC6365" s="223" t="e">
        <f ca="1">INDEX(FGA_COEFFS,1,1)+Z6365*INDEX(FGA_COEFFS,1,2)+Y6365*INDEX(FGA_COEFFS,1,3)+R6365*INDEX(FGA_COEFFS,1,4)+Q6366*INDEX(FGA_COEFFS,1,5)+S6365*INDEX(FGA_COEFFS,1,6)+T6366*INDEX(FGA_COEFFS,1,7)+M6366*INDEX(FGA_COEFFS,1,8)+Y6369*Y6370</f>
        <v>#N/A</v>
      </c>
      <c r="AD6365" s="223" t="e">
        <f ca="1">INDEX(THREEPTA_COEFFS,1,1)+AC6365*INDEX(THREEPTA_COEFFS,1,2)+J6365*INDEX(THREEPTA_COEFFS,1,3)+AA6365*INDEX(THREEPTA_COEFFS,1,4)+K6365*INDEX(THREEPTA_COEFFS,1,5)+L6366*INDEX(THREEPTA_COEFFS,1,6)+Z6369*Z6370</f>
        <v>#N/A</v>
      </c>
      <c r="AE6365" s="223" t="e">
        <f ca="1">INDEX(THREEPTPCT_COEFFS,1,1)+K6365*INDEX(THREEPTPCT_COEFFS,1,2)+L6366*INDEX(THREEPTPCT_COEFFS,1,3)+AA6369*AA6370</f>
        <v>#N/A</v>
      </c>
      <c r="AF6365" s="55" t="e">
        <f t="shared" ref="AF6365:AF6366" ca="1" si="10998">AC6365-AD6365</f>
        <v>#N/A</v>
      </c>
      <c r="AG6365" s="223" t="e">
        <f ca="1">INDEX(TWOPTPCT_COEFFS,1,1)+AB6365*INDEX(TWOPTPCT_COEFFS,1,2)+I6366*INDEX(TWOPTPCT_COEFFS,1,3)+G6366*INDEX(TWOPTPCT_COEFFS,1,4)+L6366*INDEX(TWOPTPCT_COEFFS,1,5)+AB6369*AB6370</f>
        <v>#N/A</v>
      </c>
      <c r="AH6365" s="223" t="e">
        <f ca="1">INDEX(FTA_COEFFS,1,1)+O6365*INDEX(FTA_COEFFS,1,2)+N6366*INDEX(FTA_COEFFS,1,3)+(Q6365+R6365)*INDEX(FTA_COEFFS,1,4)+(Q6366+R6366)*INDEX(FTA_COEFFS,1,5)+M6366*INDEX(FTA_COEFFS,1,6)+AC6369*AC6370</f>
        <v>#N/A</v>
      </c>
      <c r="AI6365" s="223" t="e">
        <f ca="1">INDEX(FTPCT_COEFFS,1,1)+P6365*INDEX(FTPCT_COEFFS,1,2)+F6365*INDEX(FTPCT_COEFFS,1,3)+G6366*INDEX(FTPCT_COEFFS,1,4)+AD6369*AD6370</f>
        <v>#N/A</v>
      </c>
      <c r="AJ6365" s="338" t="e">
        <f t="shared" ref="AJ6365:AJ6366" ca="1" si="10999">AD6365*AE6365/100+AF6365*AG6365+AH6365*AI6365/100</f>
        <v>#N/A</v>
      </c>
      <c r="AK6365" s="55"/>
      <c r="AL6365" s="55"/>
      <c r="AM6365" s="55"/>
      <c r="AN6365" s="55"/>
      <c r="AO6365" s="55"/>
      <c r="AP6365" s="55"/>
      <c r="AQ6365" s="55"/>
      <c r="AR6365" s="55"/>
    </row>
    <row r="6366" spans="1:45" x14ac:dyDescent="0.3">
      <c r="B6366" s="54" t="s">
        <v>175</v>
      </c>
      <c r="C6366" s="54">
        <f>C6359</f>
        <v>0</v>
      </c>
      <c r="D6366" s="56" t="e">
        <f t="shared" ca="1" si="10991"/>
        <v>#N/A</v>
      </c>
      <c r="E6366" s="52" t="e">
        <f t="shared" ref="E6366:W6366" si="11000">E6359</f>
        <v>#N/A</v>
      </c>
      <c r="F6366" s="52" t="e">
        <f t="shared" si="11000"/>
        <v>#N/A</v>
      </c>
      <c r="G6366" s="52" t="e">
        <f t="shared" si="11000"/>
        <v>#N/A</v>
      </c>
      <c r="H6366" s="52" t="e">
        <f t="shared" si="11000"/>
        <v>#N/A</v>
      </c>
      <c r="I6366" s="52" t="e">
        <f t="shared" si="11000"/>
        <v>#N/A</v>
      </c>
      <c r="J6366" s="52" t="e">
        <f t="shared" si="11000"/>
        <v>#N/A</v>
      </c>
      <c r="K6366" s="52" t="e">
        <f t="shared" si="11000"/>
        <v>#N/A</v>
      </c>
      <c r="L6366" s="52" t="e">
        <f t="shared" si="11000"/>
        <v>#N/A</v>
      </c>
      <c r="M6366" s="52" t="e">
        <f t="shared" si="11000"/>
        <v>#N/A</v>
      </c>
      <c r="N6366" s="52" t="e">
        <f t="shared" si="11000"/>
        <v>#N/A</v>
      </c>
      <c r="O6366" s="52" t="e">
        <f t="shared" si="11000"/>
        <v>#N/A</v>
      </c>
      <c r="P6366" s="52" t="e">
        <f t="shared" si="11000"/>
        <v>#N/A</v>
      </c>
      <c r="Q6366" s="52" t="e">
        <f t="shared" si="11000"/>
        <v>#N/A</v>
      </c>
      <c r="R6366" s="52" t="e">
        <f t="shared" si="11000"/>
        <v>#N/A</v>
      </c>
      <c r="S6366" s="52" t="e">
        <f t="shared" si="11000"/>
        <v>#N/A</v>
      </c>
      <c r="T6366" s="52" t="e">
        <f t="shared" si="11000"/>
        <v>#N/A</v>
      </c>
      <c r="U6366" s="52" t="e">
        <f t="shared" si="11000"/>
        <v>#N/A</v>
      </c>
      <c r="V6366" s="52" t="e">
        <f t="shared" si="11000"/>
        <v>#N/A</v>
      </c>
      <c r="W6366" s="52" t="e">
        <f t="shared" si="11000"/>
        <v>#N/A</v>
      </c>
      <c r="X6366" s="55" t="e">
        <f t="shared" si="10993"/>
        <v>#N/A</v>
      </c>
      <c r="Y6366" s="55" t="e">
        <f t="shared" si="10994"/>
        <v>#N/A</v>
      </c>
      <c r="Z6366" s="55" t="e">
        <f t="shared" ref="Z6366" si="11001">Z6365</f>
        <v>#N/A</v>
      </c>
      <c r="AA6366" s="55" t="e">
        <f t="shared" si="10996"/>
        <v>#N/A</v>
      </c>
      <c r="AB6366" s="336" t="e">
        <f t="shared" si="10997"/>
        <v>#N/A</v>
      </c>
      <c r="AC6366" s="223" t="e">
        <f ca="1">INDEX(FGA_COEFFS,1,1)+Z6366*INDEX(FGA_COEFFS,1,2)+Y6366*INDEX(FGA_COEFFS,1,3)+R6366*INDEX(FGA_COEFFS,1,4)+Q6365*INDEX(FGA_COEFFS,1,5)+S6366*INDEX(FGA_COEFFS,1,6)+T6365*INDEX(FGA_COEFFS,1,7)+M6365*INDEX(FGA_COEFFS,1,8)+Y6369*Y6371</f>
        <v>#N/A</v>
      </c>
      <c r="AD6366" s="223" t="e">
        <f ca="1">INDEX(THREEPTA_COEFFS,1,1)+AC6366*INDEX(THREEPTA_COEFFS,1,2)+J6366*INDEX(THREEPTA_COEFFS,1,3)+AA6366*INDEX(THREEPTA_COEFFS,1,4)+K6366*INDEX(THREEPTA_COEFFS,1,5)+L6365*INDEX(THREEPTA_COEFFS,1,6)+Z6369*Z6371</f>
        <v>#N/A</v>
      </c>
      <c r="AE6366" s="223" t="e">
        <f ca="1">INDEX(THREEPTPCT_COEFFS,1,1)+K6366*INDEX(THREEPTPCT_COEFFS,1,2)+L6365*INDEX(THREEPTPCT_COEFFS,1,3)+AA6369*AA6371</f>
        <v>#N/A</v>
      </c>
      <c r="AF6366" s="55" t="e">
        <f t="shared" ca="1" si="10998"/>
        <v>#N/A</v>
      </c>
      <c r="AG6366" s="223" t="e">
        <f ca="1">INDEX(TWOPTPCT_COEFFS,1,1)+AB6366*INDEX(TWOPTPCT_COEFFS,1,2)+I6365*INDEX(TWOPTPCT_COEFFS,1,3)+G6365*INDEX(TWOPTPCT_COEFFS,1,4)+L6365*INDEX(TWOPTPCT_COEFFS,1,5)+AB6369*AB6371</f>
        <v>#N/A</v>
      </c>
      <c r="AH6366" s="223" t="e">
        <f ca="1">INDEX(FTA_COEFFS,1,1)+O6366*INDEX(FTA_COEFFS,1,2)+N6365*INDEX(FTA_COEFFS,1,3)+(Q6366+R6366)*INDEX(FTA_COEFFS,1,4)+(Q6365+R6365)*INDEX(FTA_COEFFS,1,5)+M6365*INDEX(FTA_COEFFS,1,6)+AC6369*AC6371</f>
        <v>#N/A</v>
      </c>
      <c r="AI6366" s="223" t="e">
        <f ca="1">INDEX(FTPCT_COEFFS,1,1)+P6366*INDEX(FTPCT_COEFFS,1,2)+F6366*INDEX(FTPCT_COEFFS,1,3)+G6365*INDEX(FTPCT_COEFFS,1,4)+AD6369*AD6371</f>
        <v>#N/A</v>
      </c>
      <c r="AJ6366" s="338" t="e">
        <f t="shared" ca="1" si="10999"/>
        <v>#N/A</v>
      </c>
      <c r="AK6366" s="55"/>
      <c r="AL6366" s="55"/>
      <c r="AM6366" s="55"/>
      <c r="AN6366" s="55"/>
      <c r="AO6366" s="55"/>
      <c r="AP6366" s="55"/>
      <c r="AQ6366" s="55"/>
      <c r="AR6366" s="55"/>
    </row>
    <row r="6367" spans="1:45" x14ac:dyDescent="0.3">
      <c r="A6367" s="54" t="e">
        <f ca="1">IF(D6365&gt;(D6366+(AVERAGE(V6365,W6365)-AVERAGE(V6366,W6366))/2)+2.5,C6365,IF(D6366&gt;(D6365+(AVERAGE(V6366,W6366)-AVERAGE(V6365,W6365))/2)+2.5,C6366,"Close"))</f>
        <v>#N/A</v>
      </c>
      <c r="B6367" s="64" t="e">
        <f ca="1">IF(D6366&gt;D6365,C6366,C6365)</f>
        <v>#N/A</v>
      </c>
      <c r="D6367" s="56"/>
      <c r="X6367" s="55"/>
      <c r="Y6367" s="55"/>
      <c r="Z6367" s="55"/>
      <c r="AA6367" s="55"/>
      <c r="AB6367" s="55"/>
      <c r="AC6367" s="337"/>
      <c r="AD6367" s="337"/>
      <c r="AE6367" s="337"/>
      <c r="AF6367" s="337"/>
      <c r="AG6367" s="337"/>
      <c r="AH6367" s="337"/>
      <c r="AI6367" s="337"/>
      <c r="AJ6367" s="337"/>
      <c r="AK6367" s="337"/>
      <c r="AL6367" s="337"/>
      <c r="AM6367" s="55"/>
      <c r="AN6367" s="55"/>
      <c r="AO6367" s="55"/>
      <c r="AP6367" s="55"/>
      <c r="AQ6367" s="55"/>
      <c r="AR6367" s="55"/>
      <c r="AS6367" s="55"/>
    </row>
    <row r="6368" spans="1:45" x14ac:dyDescent="0.3">
      <c r="X6368" s="54" t="s">
        <v>1305</v>
      </c>
      <c r="Y6368" s="54" t="s">
        <v>128</v>
      </c>
      <c r="Z6368" s="54" t="s">
        <v>157</v>
      </c>
      <c r="AA6368" s="54" t="s">
        <v>151</v>
      </c>
      <c r="AB6368" s="54" t="s">
        <v>1327</v>
      </c>
      <c r="AC6368" s="54" t="s">
        <v>129</v>
      </c>
      <c r="AD6368" s="54" t="s">
        <v>116</v>
      </c>
      <c r="AE6368" s="54"/>
      <c r="AF6368" s="54"/>
      <c r="AG6368" s="54"/>
      <c r="AH6368" s="54"/>
      <c r="AI6368" s="54"/>
      <c r="AJ6368" s="54"/>
      <c r="AK6368" s="54"/>
      <c r="AL6368" s="54"/>
      <c r="AM6368" s="54"/>
      <c r="AN6368" s="54"/>
      <c r="AO6368" s="54"/>
      <c r="AP6368" s="54"/>
      <c r="AQ6368" s="54"/>
      <c r="AR6368" s="54"/>
      <c r="AS6368" s="54"/>
    </row>
    <row r="6369" spans="1:45" x14ac:dyDescent="0.3">
      <c r="X6369" s="54"/>
      <c r="Y6369" s="54">
        <f t="shared" ref="Y6369:AD6369" si="11002">Y6362</f>
        <v>6.4436999999999998</v>
      </c>
      <c r="Z6369" s="54">
        <f t="shared" si="11002"/>
        <v>4.9371</v>
      </c>
      <c r="AA6369" s="54">
        <f t="shared" si="11002"/>
        <v>11.350300000000001</v>
      </c>
      <c r="AB6369" s="54">
        <f t="shared" si="11002"/>
        <v>7.1900000000000006E-2</v>
      </c>
      <c r="AC6369" s="54">
        <f t="shared" si="11002"/>
        <v>6.2766000000000002</v>
      </c>
      <c r="AD6369" s="54">
        <f t="shared" si="11002"/>
        <v>11.042999999999999</v>
      </c>
      <c r="AE6369" s="54"/>
      <c r="AF6369" s="336"/>
      <c r="AG6369" s="336"/>
      <c r="AH6369" s="336"/>
      <c r="AI6369" s="54"/>
      <c r="AJ6369" s="54"/>
      <c r="AK6369" s="54"/>
      <c r="AL6369" s="54"/>
      <c r="AM6369" s="54"/>
      <c r="AN6369" s="54"/>
      <c r="AO6369" s="54"/>
      <c r="AP6369" s="54"/>
      <c r="AQ6369" s="54"/>
      <c r="AR6369" s="54"/>
      <c r="AS6369" s="54"/>
    </row>
    <row r="6370" spans="1:45" x14ac:dyDescent="0.3">
      <c r="D6370" s="56"/>
      <c r="X6370" s="336"/>
      <c r="Y6370" s="336">
        <f t="shared" ca="1" si="10930"/>
        <v>-0.2326821516970049</v>
      </c>
      <c r="Z6370" s="336">
        <f t="shared" ca="1" si="10930"/>
        <v>0.1706319497950563</v>
      </c>
      <c r="AA6370" s="336">
        <f t="shared" ca="1" si="10930"/>
        <v>0.11235324637035812</v>
      </c>
      <c r="AB6370" s="336">
        <f t="shared" ca="1" si="10930"/>
        <v>-2.5019232863605148E-2</v>
      </c>
      <c r="AC6370" s="336">
        <f t="shared" ca="1" si="10930"/>
        <v>0.64312861042598657</v>
      </c>
      <c r="AD6370" s="336">
        <f t="shared" ca="1" si="10930"/>
        <v>1.4162962866041837E-2</v>
      </c>
      <c r="AE6370" s="336"/>
      <c r="AF6370" s="336"/>
      <c r="AG6370" s="336"/>
      <c r="AH6370" s="336"/>
      <c r="AI6370" s="54"/>
      <c r="AJ6370" s="54"/>
      <c r="AK6370" s="54"/>
      <c r="AL6370" s="336"/>
      <c r="AM6370" s="336"/>
      <c r="AN6370" s="336"/>
      <c r="AO6370" s="336"/>
      <c r="AP6370" s="54"/>
      <c r="AQ6370" s="336"/>
      <c r="AR6370" s="336"/>
      <c r="AS6370" s="336"/>
    </row>
    <row r="6371" spans="1:45" x14ac:dyDescent="0.3">
      <c r="C6371" s="54"/>
      <c r="D6371" s="56"/>
      <c r="Y6371" s="336">
        <f t="shared" ca="1" si="10930"/>
        <v>0.68663800267190267</v>
      </c>
      <c r="Z6371" s="336">
        <f t="shared" ca="1" si="10930"/>
        <v>0.46851680614053992</v>
      </c>
      <c r="AA6371" s="336">
        <f t="shared" ca="1" si="10930"/>
        <v>0.50185492052845515</v>
      </c>
      <c r="AB6371" s="336">
        <f t="shared" ca="1" si="10930"/>
        <v>1.0898824428924918</v>
      </c>
      <c r="AC6371" s="336">
        <f t="shared" ca="1" si="10930"/>
        <v>-1.1436699351238073</v>
      </c>
      <c r="AD6371" s="336">
        <f t="shared" ca="1" si="10930"/>
        <v>-1.4753269057951122</v>
      </c>
      <c r="AE6371" s="55"/>
      <c r="AF6371" s="55"/>
      <c r="AG6371" s="55"/>
      <c r="AH6371" s="55"/>
      <c r="AI6371" s="55"/>
      <c r="AJ6371" s="55"/>
      <c r="AK6371" s="55"/>
      <c r="AL6371" s="55"/>
      <c r="AM6371" s="55"/>
      <c r="AN6371" s="55"/>
      <c r="AO6371" s="55"/>
      <c r="AP6371" s="55"/>
      <c r="AQ6371" s="55"/>
      <c r="AR6371" s="55"/>
      <c r="AS6371" s="55"/>
    </row>
    <row r="6372" spans="1:45" x14ac:dyDescent="0.3">
      <c r="B6372" s="54" t="s">
        <v>172</v>
      </c>
      <c r="C6372" s="53">
        <f>C6365</f>
        <v>0</v>
      </c>
      <c r="D6372" s="56" t="e">
        <f t="shared" ref="D6372:D6373" ca="1" si="11003">AJ6372</f>
        <v>#N/A</v>
      </c>
      <c r="E6372" s="52" t="e">
        <f t="shared" ref="E6372:W6372" si="11004">E6365</f>
        <v>#N/A</v>
      </c>
      <c r="F6372" s="52" t="e">
        <f t="shared" si="11004"/>
        <v>#N/A</v>
      </c>
      <c r="G6372" s="52" t="e">
        <f t="shared" si="11004"/>
        <v>#N/A</v>
      </c>
      <c r="H6372" s="52" t="e">
        <f t="shared" si="11004"/>
        <v>#N/A</v>
      </c>
      <c r="I6372" s="52" t="e">
        <f t="shared" si="11004"/>
        <v>#N/A</v>
      </c>
      <c r="J6372" s="52" t="e">
        <f t="shared" si="11004"/>
        <v>#N/A</v>
      </c>
      <c r="K6372" s="52" t="e">
        <f t="shared" si="11004"/>
        <v>#N/A</v>
      </c>
      <c r="L6372" s="52" t="e">
        <f t="shared" si="11004"/>
        <v>#N/A</v>
      </c>
      <c r="M6372" s="52" t="e">
        <f t="shared" si="11004"/>
        <v>#N/A</v>
      </c>
      <c r="N6372" s="52" t="e">
        <f t="shared" si="11004"/>
        <v>#N/A</v>
      </c>
      <c r="O6372" s="52" t="e">
        <f t="shared" si="11004"/>
        <v>#N/A</v>
      </c>
      <c r="P6372" s="52" t="e">
        <f t="shared" si="11004"/>
        <v>#N/A</v>
      </c>
      <c r="Q6372" s="52" t="e">
        <f t="shared" si="11004"/>
        <v>#N/A</v>
      </c>
      <c r="R6372" s="52" t="e">
        <f t="shared" si="11004"/>
        <v>#N/A</v>
      </c>
      <c r="S6372" s="52" t="e">
        <f t="shared" si="11004"/>
        <v>#N/A</v>
      </c>
      <c r="T6372" s="52" t="e">
        <f t="shared" si="11004"/>
        <v>#N/A</v>
      </c>
      <c r="U6372" s="52" t="e">
        <f t="shared" si="11004"/>
        <v>#N/A</v>
      </c>
      <c r="V6372" s="52" t="e">
        <f t="shared" si="11004"/>
        <v>#N/A</v>
      </c>
      <c r="W6372" s="52" t="e">
        <f t="shared" si="11004"/>
        <v>#N/A</v>
      </c>
      <c r="X6372" s="55" t="e">
        <f t="shared" ref="X6372:X6373" si="11005">(H6372-(O6372*P6372)/100-3*(J6372*K6372)/100)/2</f>
        <v>#N/A</v>
      </c>
      <c r="Y6372" s="55" t="e">
        <f t="shared" ref="Y6372:Y6373" si="11006">SUM(X6372,(J6372*K6372/100))/(F6372/100)</f>
        <v>#N/A</v>
      </c>
      <c r="Z6372" s="55" t="e">
        <f t="shared" ref="Z6372" si="11007">U6372*0.5+U6373*0.5</f>
        <v>#N/A</v>
      </c>
      <c r="AA6372" s="55" t="e">
        <f t="shared" ref="AA6372:AA6373" si="11008">J6372/Y6372</f>
        <v>#N/A</v>
      </c>
      <c r="AB6372" s="336" t="e">
        <f t="shared" ref="AB6372:AB6373" si="11009">X6372/(Y6372-J6372)</f>
        <v>#N/A</v>
      </c>
      <c r="AC6372" s="223" t="e">
        <f ca="1">INDEX(FGA_COEFFS,1,1)+Z6372*INDEX(FGA_COEFFS,1,2)+Y6372*INDEX(FGA_COEFFS,1,3)+R6372*INDEX(FGA_COEFFS,1,4)+Q6373*INDEX(FGA_COEFFS,1,5)+S6372*INDEX(FGA_COEFFS,1,6)+T6373*INDEX(FGA_COEFFS,1,7)+M6373*INDEX(FGA_COEFFS,1,8)+Y6376*Y6377</f>
        <v>#N/A</v>
      </c>
      <c r="AD6372" s="223" t="e">
        <f ca="1">INDEX(THREEPTA_COEFFS,1,1)+AC6372*INDEX(THREEPTA_COEFFS,1,2)+J6372*INDEX(THREEPTA_COEFFS,1,3)+AA6372*INDEX(THREEPTA_COEFFS,1,4)+K6372*INDEX(THREEPTA_COEFFS,1,5)+L6373*INDEX(THREEPTA_COEFFS,1,6)+Z6376*Z6377</f>
        <v>#N/A</v>
      </c>
      <c r="AE6372" s="223" t="e">
        <f ca="1">INDEX(THREEPTPCT_COEFFS,1,1)+K6372*INDEX(THREEPTPCT_COEFFS,1,2)+L6373*INDEX(THREEPTPCT_COEFFS,1,3)+AA6376*AA6377</f>
        <v>#N/A</v>
      </c>
      <c r="AF6372" s="55" t="e">
        <f t="shared" ref="AF6372:AF6373" ca="1" si="11010">AC6372-AD6372</f>
        <v>#N/A</v>
      </c>
      <c r="AG6372" s="223" t="e">
        <f ca="1">INDEX(TWOPTPCT_COEFFS,1,1)+AB6372*INDEX(TWOPTPCT_COEFFS,1,2)+I6373*INDEX(TWOPTPCT_COEFFS,1,3)+G6373*INDEX(TWOPTPCT_COEFFS,1,4)+L6373*INDEX(TWOPTPCT_COEFFS,1,5)+AB6376*AB6377</f>
        <v>#N/A</v>
      </c>
      <c r="AH6372" s="223" t="e">
        <f ca="1">INDEX(FTA_COEFFS,1,1)+O6372*INDEX(FTA_COEFFS,1,2)+N6373*INDEX(FTA_COEFFS,1,3)+(Q6372+R6372)*INDEX(FTA_COEFFS,1,4)+(Q6373+R6373)*INDEX(FTA_COEFFS,1,5)+M6373*INDEX(FTA_COEFFS,1,6)+AC6376*AC6377</f>
        <v>#N/A</v>
      </c>
      <c r="AI6372" s="223" t="e">
        <f ca="1">INDEX(FTPCT_COEFFS,1,1)+P6372*INDEX(FTPCT_COEFFS,1,2)+F6372*INDEX(FTPCT_COEFFS,1,3)+G6373*INDEX(FTPCT_COEFFS,1,4)+AD6376*AD6377</f>
        <v>#N/A</v>
      </c>
      <c r="AJ6372" s="338" t="e">
        <f t="shared" ref="AJ6372:AJ6373" ca="1" si="11011">AD6372*AE6372/100+AF6372*AG6372+AH6372*AI6372/100</f>
        <v>#N/A</v>
      </c>
      <c r="AK6372" s="55"/>
      <c r="AL6372" s="55"/>
      <c r="AM6372" s="55"/>
      <c r="AN6372" s="55"/>
      <c r="AO6372" s="55"/>
      <c r="AP6372" s="55"/>
      <c r="AQ6372" s="55"/>
      <c r="AR6372" s="55"/>
    </row>
    <row r="6373" spans="1:45" x14ac:dyDescent="0.3">
      <c r="B6373" s="54" t="s">
        <v>175</v>
      </c>
      <c r="C6373" s="54">
        <f>C6366</f>
        <v>0</v>
      </c>
      <c r="D6373" s="56" t="e">
        <f t="shared" ca="1" si="11003"/>
        <v>#N/A</v>
      </c>
      <c r="E6373" s="52" t="e">
        <f t="shared" ref="E6373:W6373" si="11012">E6366</f>
        <v>#N/A</v>
      </c>
      <c r="F6373" s="52" t="e">
        <f t="shared" si="11012"/>
        <v>#N/A</v>
      </c>
      <c r="G6373" s="52" t="e">
        <f t="shared" si="11012"/>
        <v>#N/A</v>
      </c>
      <c r="H6373" s="52" t="e">
        <f t="shared" si="11012"/>
        <v>#N/A</v>
      </c>
      <c r="I6373" s="52" t="e">
        <f t="shared" si="11012"/>
        <v>#N/A</v>
      </c>
      <c r="J6373" s="52" t="e">
        <f t="shared" si="11012"/>
        <v>#N/A</v>
      </c>
      <c r="K6373" s="52" t="e">
        <f t="shared" si="11012"/>
        <v>#N/A</v>
      </c>
      <c r="L6373" s="52" t="e">
        <f t="shared" si="11012"/>
        <v>#N/A</v>
      </c>
      <c r="M6373" s="52" t="e">
        <f t="shared" si="11012"/>
        <v>#N/A</v>
      </c>
      <c r="N6373" s="52" t="e">
        <f t="shared" si="11012"/>
        <v>#N/A</v>
      </c>
      <c r="O6373" s="52" t="e">
        <f t="shared" si="11012"/>
        <v>#N/A</v>
      </c>
      <c r="P6373" s="52" t="e">
        <f t="shared" si="11012"/>
        <v>#N/A</v>
      </c>
      <c r="Q6373" s="52" t="e">
        <f t="shared" si="11012"/>
        <v>#N/A</v>
      </c>
      <c r="R6373" s="52" t="e">
        <f t="shared" si="11012"/>
        <v>#N/A</v>
      </c>
      <c r="S6373" s="52" t="e">
        <f t="shared" si="11012"/>
        <v>#N/A</v>
      </c>
      <c r="T6373" s="52" t="e">
        <f t="shared" si="11012"/>
        <v>#N/A</v>
      </c>
      <c r="U6373" s="52" t="e">
        <f t="shared" si="11012"/>
        <v>#N/A</v>
      </c>
      <c r="V6373" s="52" t="e">
        <f t="shared" si="11012"/>
        <v>#N/A</v>
      </c>
      <c r="W6373" s="52" t="e">
        <f t="shared" si="11012"/>
        <v>#N/A</v>
      </c>
      <c r="X6373" s="55" t="e">
        <f t="shared" si="11005"/>
        <v>#N/A</v>
      </c>
      <c r="Y6373" s="55" t="e">
        <f t="shared" si="11006"/>
        <v>#N/A</v>
      </c>
      <c r="Z6373" s="55" t="e">
        <f t="shared" ref="Z6373" si="11013">Z6372</f>
        <v>#N/A</v>
      </c>
      <c r="AA6373" s="55" t="e">
        <f t="shared" si="11008"/>
        <v>#N/A</v>
      </c>
      <c r="AB6373" s="336" t="e">
        <f t="shared" si="11009"/>
        <v>#N/A</v>
      </c>
      <c r="AC6373" s="223" t="e">
        <f ca="1">INDEX(FGA_COEFFS,1,1)+Z6373*INDEX(FGA_COEFFS,1,2)+Y6373*INDEX(FGA_COEFFS,1,3)+R6373*INDEX(FGA_COEFFS,1,4)+Q6372*INDEX(FGA_COEFFS,1,5)+S6373*INDEX(FGA_COEFFS,1,6)+T6372*INDEX(FGA_COEFFS,1,7)+M6372*INDEX(FGA_COEFFS,1,8)+Y6376*Y6378</f>
        <v>#N/A</v>
      </c>
      <c r="AD6373" s="223" t="e">
        <f ca="1">INDEX(THREEPTA_COEFFS,1,1)+AC6373*INDEX(THREEPTA_COEFFS,1,2)+J6373*INDEX(THREEPTA_COEFFS,1,3)+AA6373*INDEX(THREEPTA_COEFFS,1,4)+K6373*INDEX(THREEPTA_COEFFS,1,5)+L6372*INDEX(THREEPTA_COEFFS,1,6)+Z6376*Z6378</f>
        <v>#N/A</v>
      </c>
      <c r="AE6373" s="223" t="e">
        <f ca="1">INDEX(THREEPTPCT_COEFFS,1,1)+K6373*INDEX(THREEPTPCT_COEFFS,1,2)+L6372*INDEX(THREEPTPCT_COEFFS,1,3)+AA6376*AA6378</f>
        <v>#N/A</v>
      </c>
      <c r="AF6373" s="55" t="e">
        <f t="shared" ca="1" si="11010"/>
        <v>#N/A</v>
      </c>
      <c r="AG6373" s="223" t="e">
        <f ca="1">INDEX(TWOPTPCT_COEFFS,1,1)+AB6373*INDEX(TWOPTPCT_COEFFS,1,2)+I6372*INDEX(TWOPTPCT_COEFFS,1,3)+G6372*INDEX(TWOPTPCT_COEFFS,1,4)+L6372*INDEX(TWOPTPCT_COEFFS,1,5)+AB6376*AB6378</f>
        <v>#N/A</v>
      </c>
      <c r="AH6373" s="223" t="e">
        <f ca="1">INDEX(FTA_COEFFS,1,1)+O6373*INDEX(FTA_COEFFS,1,2)+N6372*INDEX(FTA_COEFFS,1,3)+(Q6373+R6373)*INDEX(FTA_COEFFS,1,4)+(Q6372+R6372)*INDEX(FTA_COEFFS,1,5)+M6372*INDEX(FTA_COEFFS,1,6)+AC6376*AC6378</f>
        <v>#N/A</v>
      </c>
      <c r="AI6373" s="223" t="e">
        <f ca="1">INDEX(FTPCT_COEFFS,1,1)+P6373*INDEX(FTPCT_COEFFS,1,2)+F6373*INDEX(FTPCT_COEFFS,1,3)+G6372*INDEX(FTPCT_COEFFS,1,4)+AD6376*AD6378</f>
        <v>#N/A</v>
      </c>
      <c r="AJ6373" s="338" t="e">
        <f t="shared" ca="1" si="11011"/>
        <v>#N/A</v>
      </c>
      <c r="AK6373" s="55"/>
      <c r="AL6373" s="55"/>
      <c r="AM6373" s="55"/>
      <c r="AN6373" s="55"/>
      <c r="AO6373" s="55"/>
      <c r="AP6373" s="55"/>
      <c r="AQ6373" s="55"/>
      <c r="AR6373" s="55"/>
    </row>
    <row r="6374" spans="1:45" x14ac:dyDescent="0.3">
      <c r="A6374" s="54" t="e">
        <f ca="1">IF(D6372&gt;(D6373+(AVERAGE(V6372,W6372)-AVERAGE(V6373,W6373))/2)+2.5,C6372,IF(D6373&gt;(D6372+(AVERAGE(V6373,W6373)-AVERAGE(V6372,W6372))/2)+2.5,C6373,"Close"))</f>
        <v>#N/A</v>
      </c>
      <c r="B6374" s="64" t="e">
        <f ca="1">IF(D6373&gt;D6372,C6373,C6372)</f>
        <v>#N/A</v>
      </c>
      <c r="D6374" s="56"/>
      <c r="X6374" s="55"/>
      <c r="Y6374" s="55"/>
      <c r="Z6374" s="55"/>
      <c r="AA6374" s="55"/>
      <c r="AB6374" s="55"/>
      <c r="AC6374" s="337"/>
      <c r="AD6374" s="337"/>
      <c r="AE6374" s="337"/>
      <c r="AF6374" s="337"/>
      <c r="AG6374" s="337"/>
      <c r="AH6374" s="337"/>
      <c r="AI6374" s="337"/>
      <c r="AJ6374" s="337"/>
      <c r="AK6374" s="337"/>
      <c r="AL6374" s="337"/>
      <c r="AM6374" s="55"/>
      <c r="AN6374" s="55"/>
      <c r="AO6374" s="55"/>
      <c r="AP6374" s="55"/>
      <c r="AQ6374" s="55"/>
      <c r="AR6374" s="55"/>
      <c r="AS6374" s="55"/>
    </row>
    <row r="6375" spans="1:45" x14ac:dyDescent="0.3">
      <c r="X6375" s="54" t="s">
        <v>1305</v>
      </c>
      <c r="Y6375" s="54" t="s">
        <v>128</v>
      </c>
      <c r="Z6375" s="54" t="s">
        <v>157</v>
      </c>
      <c r="AA6375" s="54" t="s">
        <v>151</v>
      </c>
      <c r="AB6375" s="54" t="s">
        <v>1327</v>
      </c>
      <c r="AC6375" s="54" t="s">
        <v>129</v>
      </c>
      <c r="AD6375" s="54" t="s">
        <v>116</v>
      </c>
      <c r="AE6375" s="54"/>
      <c r="AF6375" s="54"/>
      <c r="AG6375" s="54"/>
      <c r="AH6375" s="54"/>
      <c r="AI6375" s="54"/>
      <c r="AJ6375" s="54"/>
      <c r="AK6375" s="54"/>
      <c r="AL6375" s="54"/>
      <c r="AM6375" s="54"/>
      <c r="AN6375" s="54"/>
      <c r="AO6375" s="54"/>
      <c r="AP6375" s="54"/>
      <c r="AQ6375" s="54"/>
      <c r="AR6375" s="54"/>
      <c r="AS6375" s="54"/>
    </row>
    <row r="6376" spans="1:45" x14ac:dyDescent="0.3">
      <c r="X6376" s="54"/>
      <c r="Y6376" s="54">
        <f t="shared" ref="Y6376:AD6376" si="11014">Y6369</f>
        <v>6.4436999999999998</v>
      </c>
      <c r="Z6376" s="54">
        <f t="shared" si="11014"/>
        <v>4.9371</v>
      </c>
      <c r="AA6376" s="54">
        <f t="shared" si="11014"/>
        <v>11.350300000000001</v>
      </c>
      <c r="AB6376" s="54">
        <f t="shared" si="11014"/>
        <v>7.1900000000000006E-2</v>
      </c>
      <c r="AC6376" s="54">
        <f t="shared" si="11014"/>
        <v>6.2766000000000002</v>
      </c>
      <c r="AD6376" s="54">
        <f t="shared" si="11014"/>
        <v>11.042999999999999</v>
      </c>
      <c r="AE6376" s="54"/>
      <c r="AF6376" s="336"/>
      <c r="AG6376" s="336"/>
      <c r="AH6376" s="336"/>
      <c r="AI6376" s="54"/>
      <c r="AJ6376" s="54"/>
      <c r="AK6376" s="54"/>
      <c r="AL6376" s="54"/>
      <c r="AM6376" s="54"/>
      <c r="AN6376" s="54"/>
      <c r="AO6376" s="54"/>
      <c r="AP6376" s="54"/>
      <c r="AQ6376" s="54"/>
      <c r="AR6376" s="54"/>
      <c r="AS6376" s="54"/>
    </row>
    <row r="6377" spans="1:45" x14ac:dyDescent="0.3">
      <c r="D6377" s="56"/>
      <c r="X6377" s="336"/>
      <c r="Y6377" s="336">
        <f t="shared" ca="1" si="10930"/>
        <v>8.7675324960148626E-2</v>
      </c>
      <c r="Z6377" s="336">
        <f t="shared" ca="1" si="10930"/>
        <v>-0.9890864426184891</v>
      </c>
      <c r="AA6377" s="336">
        <f t="shared" ca="1" si="10930"/>
        <v>0.32838051039397942</v>
      </c>
      <c r="AB6377" s="336">
        <f t="shared" ca="1" si="10930"/>
        <v>-0.28685104822197638</v>
      </c>
      <c r="AC6377" s="336">
        <f t="shared" ca="1" si="10930"/>
        <v>0.76719447175647337</v>
      </c>
      <c r="AD6377" s="336">
        <f t="shared" ca="1" si="10930"/>
        <v>-0.16770065467055853</v>
      </c>
      <c r="AE6377" s="336"/>
      <c r="AF6377" s="336"/>
      <c r="AG6377" s="336"/>
      <c r="AH6377" s="336"/>
      <c r="AI6377" s="54"/>
      <c r="AJ6377" s="54"/>
      <c r="AK6377" s="54"/>
      <c r="AL6377" s="336"/>
      <c r="AM6377" s="336"/>
      <c r="AN6377" s="336"/>
      <c r="AO6377" s="336"/>
      <c r="AP6377" s="54"/>
      <c r="AQ6377" s="336"/>
      <c r="AR6377" s="336"/>
      <c r="AS6377" s="336"/>
    </row>
    <row r="6378" spans="1:45" x14ac:dyDescent="0.3">
      <c r="C6378" s="54"/>
      <c r="D6378" s="56"/>
      <c r="Y6378" s="336">
        <f t="shared" ca="1" si="10930"/>
        <v>0.22259756324827881</v>
      </c>
      <c r="Z6378" s="336">
        <f t="shared" ca="1" si="10930"/>
        <v>-2.0735864603000843E-2</v>
      </c>
      <c r="AA6378" s="336">
        <f t="shared" ca="1" si="10930"/>
        <v>-1.0714701452305189</v>
      </c>
      <c r="AB6378" s="336">
        <f t="shared" ca="1" si="10930"/>
        <v>0.3207149100219755</v>
      </c>
      <c r="AC6378" s="336">
        <f t="shared" ca="1" si="10930"/>
        <v>-0.21512627977942148</v>
      </c>
      <c r="AD6378" s="336">
        <f t="shared" ca="1" si="10930"/>
        <v>-2.9865792140501774E-3</v>
      </c>
      <c r="AE6378" s="55"/>
      <c r="AF6378" s="55"/>
      <c r="AG6378" s="55"/>
      <c r="AH6378" s="55"/>
      <c r="AI6378" s="55"/>
      <c r="AJ6378" s="55"/>
      <c r="AK6378" s="55"/>
      <c r="AL6378" s="55"/>
      <c r="AM6378" s="55"/>
      <c r="AN6378" s="55"/>
      <c r="AO6378" s="55"/>
      <c r="AP6378" s="55"/>
      <c r="AQ6378" s="55"/>
      <c r="AR6378" s="55"/>
      <c r="AS6378" s="55"/>
    </row>
    <row r="6379" spans="1:45" x14ac:dyDescent="0.3">
      <c r="B6379" s="54" t="s">
        <v>172</v>
      </c>
      <c r="C6379" s="53">
        <f>C6372</f>
        <v>0</v>
      </c>
      <c r="D6379" s="56" t="e">
        <f t="shared" ref="D6379:D6380" ca="1" si="11015">AJ6379</f>
        <v>#N/A</v>
      </c>
      <c r="E6379" s="52" t="e">
        <f t="shared" ref="E6379:W6379" si="11016">E6372</f>
        <v>#N/A</v>
      </c>
      <c r="F6379" s="52" t="e">
        <f t="shared" si="11016"/>
        <v>#N/A</v>
      </c>
      <c r="G6379" s="52" t="e">
        <f t="shared" si="11016"/>
        <v>#N/A</v>
      </c>
      <c r="H6379" s="52" t="e">
        <f t="shared" si="11016"/>
        <v>#N/A</v>
      </c>
      <c r="I6379" s="52" t="e">
        <f t="shared" si="11016"/>
        <v>#N/A</v>
      </c>
      <c r="J6379" s="52" t="e">
        <f t="shared" si="11016"/>
        <v>#N/A</v>
      </c>
      <c r="K6379" s="52" t="e">
        <f t="shared" si="11016"/>
        <v>#N/A</v>
      </c>
      <c r="L6379" s="52" t="e">
        <f t="shared" si="11016"/>
        <v>#N/A</v>
      </c>
      <c r="M6379" s="52" t="e">
        <f t="shared" si="11016"/>
        <v>#N/A</v>
      </c>
      <c r="N6379" s="52" t="e">
        <f t="shared" si="11016"/>
        <v>#N/A</v>
      </c>
      <c r="O6379" s="52" t="e">
        <f t="shared" si="11016"/>
        <v>#N/A</v>
      </c>
      <c r="P6379" s="52" t="e">
        <f t="shared" si="11016"/>
        <v>#N/A</v>
      </c>
      <c r="Q6379" s="52" t="e">
        <f t="shared" si="11016"/>
        <v>#N/A</v>
      </c>
      <c r="R6379" s="52" t="e">
        <f t="shared" si="11016"/>
        <v>#N/A</v>
      </c>
      <c r="S6379" s="52" t="e">
        <f t="shared" si="11016"/>
        <v>#N/A</v>
      </c>
      <c r="T6379" s="52" t="e">
        <f t="shared" si="11016"/>
        <v>#N/A</v>
      </c>
      <c r="U6379" s="52" t="e">
        <f t="shared" si="11016"/>
        <v>#N/A</v>
      </c>
      <c r="V6379" s="52" t="e">
        <f t="shared" si="11016"/>
        <v>#N/A</v>
      </c>
      <c r="W6379" s="52" t="e">
        <f t="shared" si="11016"/>
        <v>#N/A</v>
      </c>
      <c r="X6379" s="55" t="e">
        <f t="shared" ref="X6379:X6380" si="11017">(H6379-(O6379*P6379)/100-3*(J6379*K6379)/100)/2</f>
        <v>#N/A</v>
      </c>
      <c r="Y6379" s="55" t="e">
        <f t="shared" ref="Y6379:Y6380" si="11018">SUM(X6379,(J6379*K6379/100))/(F6379/100)</f>
        <v>#N/A</v>
      </c>
      <c r="Z6379" s="55" t="e">
        <f t="shared" ref="Z6379" si="11019">U6379*0.5+U6380*0.5</f>
        <v>#N/A</v>
      </c>
      <c r="AA6379" s="55" t="e">
        <f t="shared" ref="AA6379:AA6380" si="11020">J6379/Y6379</f>
        <v>#N/A</v>
      </c>
      <c r="AB6379" s="336" t="e">
        <f t="shared" ref="AB6379:AB6380" si="11021">X6379/(Y6379-J6379)</f>
        <v>#N/A</v>
      </c>
      <c r="AC6379" s="223" t="e">
        <f ca="1">INDEX(FGA_COEFFS,1,1)+Z6379*INDEX(FGA_COEFFS,1,2)+Y6379*INDEX(FGA_COEFFS,1,3)+R6379*INDEX(FGA_COEFFS,1,4)+Q6380*INDEX(FGA_COEFFS,1,5)+S6379*INDEX(FGA_COEFFS,1,6)+T6380*INDEX(FGA_COEFFS,1,7)+M6380*INDEX(FGA_COEFFS,1,8)+Y6383*Y6384</f>
        <v>#N/A</v>
      </c>
      <c r="AD6379" s="223" t="e">
        <f ca="1">INDEX(THREEPTA_COEFFS,1,1)+AC6379*INDEX(THREEPTA_COEFFS,1,2)+J6379*INDEX(THREEPTA_COEFFS,1,3)+AA6379*INDEX(THREEPTA_COEFFS,1,4)+K6379*INDEX(THREEPTA_COEFFS,1,5)+L6380*INDEX(THREEPTA_COEFFS,1,6)+Z6383*Z6384</f>
        <v>#N/A</v>
      </c>
      <c r="AE6379" s="223" t="e">
        <f ca="1">INDEX(THREEPTPCT_COEFFS,1,1)+K6379*INDEX(THREEPTPCT_COEFFS,1,2)+L6380*INDEX(THREEPTPCT_COEFFS,1,3)+AA6383*AA6384</f>
        <v>#N/A</v>
      </c>
      <c r="AF6379" s="55" t="e">
        <f t="shared" ref="AF6379:AF6380" ca="1" si="11022">AC6379-AD6379</f>
        <v>#N/A</v>
      </c>
      <c r="AG6379" s="223" t="e">
        <f ca="1">INDEX(TWOPTPCT_COEFFS,1,1)+AB6379*INDEX(TWOPTPCT_COEFFS,1,2)+I6380*INDEX(TWOPTPCT_COEFFS,1,3)+G6380*INDEX(TWOPTPCT_COEFFS,1,4)+L6380*INDEX(TWOPTPCT_COEFFS,1,5)+AB6383*AB6384</f>
        <v>#N/A</v>
      </c>
      <c r="AH6379" s="223" t="e">
        <f ca="1">INDEX(FTA_COEFFS,1,1)+O6379*INDEX(FTA_COEFFS,1,2)+N6380*INDEX(FTA_COEFFS,1,3)+(Q6379+R6379)*INDEX(FTA_COEFFS,1,4)+(Q6380+R6380)*INDEX(FTA_COEFFS,1,5)+M6380*INDEX(FTA_COEFFS,1,6)+AC6383*AC6384</f>
        <v>#N/A</v>
      </c>
      <c r="AI6379" s="223" t="e">
        <f ca="1">INDEX(FTPCT_COEFFS,1,1)+P6379*INDEX(FTPCT_COEFFS,1,2)+F6379*INDEX(FTPCT_COEFFS,1,3)+G6380*INDEX(FTPCT_COEFFS,1,4)+AD6383*AD6384</f>
        <v>#N/A</v>
      </c>
      <c r="AJ6379" s="338" t="e">
        <f t="shared" ref="AJ6379:AJ6380" ca="1" si="11023">AD6379*AE6379/100+AF6379*AG6379+AH6379*AI6379/100</f>
        <v>#N/A</v>
      </c>
      <c r="AK6379" s="55"/>
      <c r="AL6379" s="55"/>
      <c r="AM6379" s="55"/>
      <c r="AN6379" s="55"/>
      <c r="AO6379" s="55"/>
      <c r="AP6379" s="55"/>
      <c r="AQ6379" s="55"/>
      <c r="AR6379" s="55"/>
    </row>
    <row r="6380" spans="1:45" x14ac:dyDescent="0.3">
      <c r="B6380" s="54" t="s">
        <v>175</v>
      </c>
      <c r="C6380" s="54">
        <f>C6373</f>
        <v>0</v>
      </c>
      <c r="D6380" s="56" t="e">
        <f t="shared" ca="1" si="11015"/>
        <v>#N/A</v>
      </c>
      <c r="E6380" s="52" t="e">
        <f t="shared" ref="E6380:W6380" si="11024">E6373</f>
        <v>#N/A</v>
      </c>
      <c r="F6380" s="52" t="e">
        <f t="shared" si="11024"/>
        <v>#N/A</v>
      </c>
      <c r="G6380" s="52" t="e">
        <f t="shared" si="11024"/>
        <v>#N/A</v>
      </c>
      <c r="H6380" s="52" t="e">
        <f t="shared" si="11024"/>
        <v>#N/A</v>
      </c>
      <c r="I6380" s="52" t="e">
        <f t="shared" si="11024"/>
        <v>#N/A</v>
      </c>
      <c r="J6380" s="52" t="e">
        <f t="shared" si="11024"/>
        <v>#N/A</v>
      </c>
      <c r="K6380" s="52" t="e">
        <f t="shared" si="11024"/>
        <v>#N/A</v>
      </c>
      <c r="L6380" s="52" t="e">
        <f t="shared" si="11024"/>
        <v>#N/A</v>
      </c>
      <c r="M6380" s="52" t="e">
        <f t="shared" si="11024"/>
        <v>#N/A</v>
      </c>
      <c r="N6380" s="52" t="e">
        <f t="shared" si="11024"/>
        <v>#N/A</v>
      </c>
      <c r="O6380" s="52" t="e">
        <f t="shared" si="11024"/>
        <v>#N/A</v>
      </c>
      <c r="P6380" s="52" t="e">
        <f t="shared" si="11024"/>
        <v>#N/A</v>
      </c>
      <c r="Q6380" s="52" t="e">
        <f t="shared" si="11024"/>
        <v>#N/A</v>
      </c>
      <c r="R6380" s="52" t="e">
        <f t="shared" si="11024"/>
        <v>#N/A</v>
      </c>
      <c r="S6380" s="52" t="e">
        <f t="shared" si="11024"/>
        <v>#N/A</v>
      </c>
      <c r="T6380" s="52" t="e">
        <f t="shared" si="11024"/>
        <v>#N/A</v>
      </c>
      <c r="U6380" s="52" t="e">
        <f t="shared" si="11024"/>
        <v>#N/A</v>
      </c>
      <c r="V6380" s="52" t="e">
        <f t="shared" si="11024"/>
        <v>#N/A</v>
      </c>
      <c r="W6380" s="52" t="e">
        <f t="shared" si="11024"/>
        <v>#N/A</v>
      </c>
      <c r="X6380" s="55" t="e">
        <f t="shared" si="11017"/>
        <v>#N/A</v>
      </c>
      <c r="Y6380" s="55" t="e">
        <f t="shared" si="11018"/>
        <v>#N/A</v>
      </c>
      <c r="Z6380" s="55" t="e">
        <f t="shared" ref="Z6380" si="11025">Z6379</f>
        <v>#N/A</v>
      </c>
      <c r="AA6380" s="55" t="e">
        <f t="shared" si="11020"/>
        <v>#N/A</v>
      </c>
      <c r="AB6380" s="336" t="e">
        <f t="shared" si="11021"/>
        <v>#N/A</v>
      </c>
      <c r="AC6380" s="223" t="e">
        <f ca="1">INDEX(FGA_COEFFS,1,1)+Z6380*INDEX(FGA_COEFFS,1,2)+Y6380*INDEX(FGA_COEFFS,1,3)+R6380*INDEX(FGA_COEFFS,1,4)+Q6379*INDEX(FGA_COEFFS,1,5)+S6380*INDEX(FGA_COEFFS,1,6)+T6379*INDEX(FGA_COEFFS,1,7)+M6379*INDEX(FGA_COEFFS,1,8)+Y6383*Y6385</f>
        <v>#N/A</v>
      </c>
      <c r="AD6380" s="223" t="e">
        <f ca="1">INDEX(THREEPTA_COEFFS,1,1)+AC6380*INDEX(THREEPTA_COEFFS,1,2)+J6380*INDEX(THREEPTA_COEFFS,1,3)+AA6380*INDEX(THREEPTA_COEFFS,1,4)+K6380*INDEX(THREEPTA_COEFFS,1,5)+L6379*INDEX(THREEPTA_COEFFS,1,6)+Z6383*Z6385</f>
        <v>#N/A</v>
      </c>
      <c r="AE6380" s="223" t="e">
        <f ca="1">INDEX(THREEPTPCT_COEFFS,1,1)+K6380*INDEX(THREEPTPCT_COEFFS,1,2)+L6379*INDEX(THREEPTPCT_COEFFS,1,3)+AA6383*AA6385</f>
        <v>#N/A</v>
      </c>
      <c r="AF6380" s="55" t="e">
        <f t="shared" ca="1" si="11022"/>
        <v>#N/A</v>
      </c>
      <c r="AG6380" s="223" t="e">
        <f ca="1">INDEX(TWOPTPCT_COEFFS,1,1)+AB6380*INDEX(TWOPTPCT_COEFFS,1,2)+I6379*INDEX(TWOPTPCT_COEFFS,1,3)+G6379*INDEX(TWOPTPCT_COEFFS,1,4)+L6379*INDEX(TWOPTPCT_COEFFS,1,5)+AB6383*AB6385</f>
        <v>#N/A</v>
      </c>
      <c r="AH6380" s="223" t="e">
        <f ca="1">INDEX(FTA_COEFFS,1,1)+O6380*INDEX(FTA_COEFFS,1,2)+N6379*INDEX(FTA_COEFFS,1,3)+(Q6380+R6380)*INDEX(FTA_COEFFS,1,4)+(Q6379+R6379)*INDEX(FTA_COEFFS,1,5)+M6379*INDEX(FTA_COEFFS,1,6)+AC6383*AC6385</f>
        <v>#N/A</v>
      </c>
      <c r="AI6380" s="223" t="e">
        <f ca="1">INDEX(FTPCT_COEFFS,1,1)+P6380*INDEX(FTPCT_COEFFS,1,2)+F6380*INDEX(FTPCT_COEFFS,1,3)+G6379*INDEX(FTPCT_COEFFS,1,4)+AD6383*AD6385</f>
        <v>#N/A</v>
      </c>
      <c r="AJ6380" s="338" t="e">
        <f t="shared" ca="1" si="11023"/>
        <v>#N/A</v>
      </c>
      <c r="AK6380" s="55"/>
      <c r="AL6380" s="55"/>
      <c r="AM6380" s="55"/>
      <c r="AN6380" s="55"/>
      <c r="AO6380" s="55"/>
      <c r="AP6380" s="55"/>
      <c r="AQ6380" s="55"/>
      <c r="AR6380" s="55"/>
    </row>
    <row r="6381" spans="1:45" x14ac:dyDescent="0.3">
      <c r="A6381" s="54" t="e">
        <f ca="1">IF(D6379&gt;(D6380+(AVERAGE(V6379,W6379)-AVERAGE(V6380,W6380))/2)+2.5,C6379,IF(D6380&gt;(D6379+(AVERAGE(V6380,W6380)-AVERAGE(V6379,W6379))/2)+2.5,C6380,"Close"))</f>
        <v>#N/A</v>
      </c>
      <c r="B6381" s="64" t="e">
        <f ca="1">IF(D6380&gt;D6379,C6380,C6379)</f>
        <v>#N/A</v>
      </c>
      <c r="D6381" s="56"/>
      <c r="X6381" s="55"/>
      <c r="Y6381" s="55"/>
      <c r="Z6381" s="55"/>
      <c r="AA6381" s="55"/>
      <c r="AB6381" s="55"/>
      <c r="AC6381" s="337"/>
      <c r="AD6381" s="337"/>
      <c r="AE6381" s="337"/>
      <c r="AF6381" s="337"/>
      <c r="AG6381" s="337"/>
      <c r="AH6381" s="337"/>
      <c r="AI6381" s="337"/>
      <c r="AJ6381" s="337"/>
      <c r="AK6381" s="337"/>
      <c r="AL6381" s="337"/>
      <c r="AM6381" s="55"/>
      <c r="AN6381" s="55"/>
      <c r="AO6381" s="55"/>
      <c r="AP6381" s="55"/>
      <c r="AQ6381" s="55"/>
      <c r="AR6381" s="55"/>
      <c r="AS6381" s="55"/>
    </row>
    <row r="6382" spans="1:45" x14ac:dyDescent="0.3">
      <c r="X6382" s="54" t="s">
        <v>1305</v>
      </c>
      <c r="Y6382" s="54" t="s">
        <v>128</v>
      </c>
      <c r="Z6382" s="54" t="s">
        <v>157</v>
      </c>
      <c r="AA6382" s="54" t="s">
        <v>151</v>
      </c>
      <c r="AB6382" s="54" t="s">
        <v>1327</v>
      </c>
      <c r="AC6382" s="54" t="s">
        <v>129</v>
      </c>
      <c r="AD6382" s="54" t="s">
        <v>116</v>
      </c>
      <c r="AE6382" s="54"/>
      <c r="AF6382" s="54"/>
      <c r="AG6382" s="54"/>
      <c r="AH6382" s="54"/>
      <c r="AI6382" s="54"/>
      <c r="AJ6382" s="54"/>
      <c r="AK6382" s="54"/>
      <c r="AL6382" s="54"/>
      <c r="AM6382" s="54"/>
      <c r="AN6382" s="54"/>
      <c r="AO6382" s="54"/>
      <c r="AP6382" s="54"/>
      <c r="AQ6382" s="54"/>
      <c r="AR6382" s="54"/>
      <c r="AS6382" s="54"/>
    </row>
    <row r="6383" spans="1:45" x14ac:dyDescent="0.3">
      <c r="X6383" s="54"/>
      <c r="Y6383" s="54">
        <f t="shared" ref="Y6383:AD6383" si="11026">Y6376</f>
        <v>6.4436999999999998</v>
      </c>
      <c r="Z6383" s="54">
        <f t="shared" si="11026"/>
        <v>4.9371</v>
      </c>
      <c r="AA6383" s="54">
        <f t="shared" si="11026"/>
        <v>11.350300000000001</v>
      </c>
      <c r="AB6383" s="54">
        <f t="shared" si="11026"/>
        <v>7.1900000000000006E-2</v>
      </c>
      <c r="AC6383" s="54">
        <f t="shared" si="11026"/>
        <v>6.2766000000000002</v>
      </c>
      <c r="AD6383" s="54">
        <f t="shared" si="11026"/>
        <v>11.042999999999999</v>
      </c>
      <c r="AE6383" s="54"/>
      <c r="AF6383" s="336"/>
      <c r="AG6383" s="336"/>
      <c r="AH6383" s="336"/>
      <c r="AI6383" s="54"/>
      <c r="AJ6383" s="54"/>
      <c r="AK6383" s="54"/>
      <c r="AL6383" s="54"/>
      <c r="AM6383" s="54"/>
      <c r="AN6383" s="54"/>
      <c r="AO6383" s="54"/>
      <c r="AP6383" s="54"/>
      <c r="AQ6383" s="54"/>
      <c r="AR6383" s="54"/>
      <c r="AS6383" s="54"/>
    </row>
    <row r="6384" spans="1:45" x14ac:dyDescent="0.3">
      <c r="D6384" s="56"/>
      <c r="X6384" s="336"/>
      <c r="Y6384" s="336">
        <f t="shared" ca="1" si="10930"/>
        <v>-8.9956250981441891E-3</v>
      </c>
      <c r="Z6384" s="336">
        <f t="shared" ca="1" si="10930"/>
        <v>-0.41310279989316179</v>
      </c>
      <c r="AA6384" s="336">
        <f t="shared" ca="1" si="10930"/>
        <v>0.443435240838014</v>
      </c>
      <c r="AB6384" s="336">
        <f t="shared" ca="1" si="10930"/>
        <v>0.60271214632103676</v>
      </c>
      <c r="AC6384" s="336">
        <f t="shared" ca="1" si="10930"/>
        <v>-0.20659727442171116</v>
      </c>
      <c r="AD6384" s="336">
        <f t="shared" ca="1" si="10930"/>
        <v>0.1273763132319739</v>
      </c>
      <c r="AE6384" s="336"/>
      <c r="AF6384" s="336"/>
      <c r="AG6384" s="336"/>
      <c r="AH6384" s="336"/>
      <c r="AI6384" s="54"/>
      <c r="AJ6384" s="54"/>
      <c r="AK6384" s="54"/>
      <c r="AL6384" s="336"/>
      <c r="AM6384" s="336"/>
      <c r="AN6384" s="336"/>
      <c r="AO6384" s="336"/>
      <c r="AP6384" s="54"/>
      <c r="AQ6384" s="336"/>
      <c r="AR6384" s="336"/>
      <c r="AS6384" s="336"/>
    </row>
    <row r="6385" spans="1:45" x14ac:dyDescent="0.3">
      <c r="C6385" s="54"/>
      <c r="D6385" s="56"/>
      <c r="Y6385" s="336">
        <f t="shared" ca="1" si="10930"/>
        <v>4.4621636249962005E-3</v>
      </c>
      <c r="Z6385" s="336">
        <f t="shared" ca="1" si="10930"/>
        <v>0.66563844074949041</v>
      </c>
      <c r="AA6385" s="336">
        <f t="shared" ca="1" si="10930"/>
        <v>-0.12262634388424795</v>
      </c>
      <c r="AB6385" s="336">
        <f t="shared" ca="1" si="10930"/>
        <v>-0.65519726041003801</v>
      </c>
      <c r="AC6385" s="336">
        <f t="shared" ca="1" si="10930"/>
        <v>5.5553714278111142E-2</v>
      </c>
      <c r="AD6385" s="336">
        <f t="shared" ca="1" si="10930"/>
        <v>-1.4896889189981091</v>
      </c>
      <c r="AE6385" s="55"/>
      <c r="AF6385" s="55"/>
      <c r="AG6385" s="55"/>
      <c r="AH6385" s="55"/>
      <c r="AI6385" s="55"/>
      <c r="AJ6385" s="55"/>
      <c r="AK6385" s="55"/>
      <c r="AL6385" s="55"/>
      <c r="AM6385" s="55"/>
      <c r="AN6385" s="55"/>
      <c r="AO6385" s="55"/>
      <c r="AP6385" s="55"/>
      <c r="AQ6385" s="55"/>
      <c r="AR6385" s="55"/>
      <c r="AS6385" s="55"/>
    </row>
    <row r="6386" spans="1:45" x14ac:dyDescent="0.3">
      <c r="B6386" s="54" t="s">
        <v>172</v>
      </c>
      <c r="C6386" s="53">
        <f>C6379</f>
        <v>0</v>
      </c>
      <c r="D6386" s="56" t="e">
        <f t="shared" ref="D6386:D6387" ca="1" si="11027">AJ6386</f>
        <v>#N/A</v>
      </c>
      <c r="E6386" s="52" t="e">
        <f t="shared" ref="E6386:W6386" si="11028">E6379</f>
        <v>#N/A</v>
      </c>
      <c r="F6386" s="52" t="e">
        <f t="shared" si="11028"/>
        <v>#N/A</v>
      </c>
      <c r="G6386" s="52" t="e">
        <f t="shared" si="11028"/>
        <v>#N/A</v>
      </c>
      <c r="H6386" s="52" t="e">
        <f t="shared" si="11028"/>
        <v>#N/A</v>
      </c>
      <c r="I6386" s="52" t="e">
        <f t="shared" si="11028"/>
        <v>#N/A</v>
      </c>
      <c r="J6386" s="52" t="e">
        <f t="shared" si="11028"/>
        <v>#N/A</v>
      </c>
      <c r="K6386" s="52" t="e">
        <f t="shared" si="11028"/>
        <v>#N/A</v>
      </c>
      <c r="L6386" s="52" t="e">
        <f t="shared" si="11028"/>
        <v>#N/A</v>
      </c>
      <c r="M6386" s="52" t="e">
        <f t="shared" si="11028"/>
        <v>#N/A</v>
      </c>
      <c r="N6386" s="52" t="e">
        <f t="shared" si="11028"/>
        <v>#N/A</v>
      </c>
      <c r="O6386" s="52" t="e">
        <f t="shared" si="11028"/>
        <v>#N/A</v>
      </c>
      <c r="P6386" s="52" t="e">
        <f t="shared" si="11028"/>
        <v>#N/A</v>
      </c>
      <c r="Q6386" s="52" t="e">
        <f t="shared" si="11028"/>
        <v>#N/A</v>
      </c>
      <c r="R6386" s="52" t="e">
        <f t="shared" si="11028"/>
        <v>#N/A</v>
      </c>
      <c r="S6386" s="52" t="e">
        <f t="shared" si="11028"/>
        <v>#N/A</v>
      </c>
      <c r="T6386" s="52" t="e">
        <f t="shared" si="11028"/>
        <v>#N/A</v>
      </c>
      <c r="U6386" s="52" t="e">
        <f t="shared" si="11028"/>
        <v>#N/A</v>
      </c>
      <c r="V6386" s="52" t="e">
        <f t="shared" si="11028"/>
        <v>#N/A</v>
      </c>
      <c r="W6386" s="52" t="e">
        <f t="shared" si="11028"/>
        <v>#N/A</v>
      </c>
      <c r="X6386" s="55" t="e">
        <f t="shared" ref="X6386:X6387" si="11029">(H6386-(O6386*P6386)/100-3*(J6386*K6386)/100)/2</f>
        <v>#N/A</v>
      </c>
      <c r="Y6386" s="55" t="e">
        <f t="shared" ref="Y6386:Y6387" si="11030">SUM(X6386,(J6386*K6386/100))/(F6386/100)</f>
        <v>#N/A</v>
      </c>
      <c r="Z6386" s="55" t="e">
        <f t="shared" ref="Z6386" si="11031">U6386*0.5+U6387*0.5</f>
        <v>#N/A</v>
      </c>
      <c r="AA6386" s="55" t="e">
        <f t="shared" ref="AA6386:AA6387" si="11032">J6386/Y6386</f>
        <v>#N/A</v>
      </c>
      <c r="AB6386" s="336" t="e">
        <f t="shared" ref="AB6386:AB6387" si="11033">X6386/(Y6386-J6386)</f>
        <v>#N/A</v>
      </c>
      <c r="AC6386" s="223" t="e">
        <f ca="1">INDEX(FGA_COEFFS,1,1)+Z6386*INDEX(FGA_COEFFS,1,2)+Y6386*INDEX(FGA_COEFFS,1,3)+R6386*INDEX(FGA_COEFFS,1,4)+Q6387*INDEX(FGA_COEFFS,1,5)+S6386*INDEX(FGA_COEFFS,1,6)+T6387*INDEX(FGA_COEFFS,1,7)+M6387*INDEX(FGA_COEFFS,1,8)+Y6390*Y6391</f>
        <v>#N/A</v>
      </c>
      <c r="AD6386" s="223" t="e">
        <f ca="1">INDEX(THREEPTA_COEFFS,1,1)+AC6386*INDEX(THREEPTA_COEFFS,1,2)+J6386*INDEX(THREEPTA_COEFFS,1,3)+AA6386*INDEX(THREEPTA_COEFFS,1,4)+K6386*INDEX(THREEPTA_COEFFS,1,5)+L6387*INDEX(THREEPTA_COEFFS,1,6)+Z6390*Z6391</f>
        <v>#N/A</v>
      </c>
      <c r="AE6386" s="223" t="e">
        <f ca="1">INDEX(THREEPTPCT_COEFFS,1,1)+K6386*INDEX(THREEPTPCT_COEFFS,1,2)+L6387*INDEX(THREEPTPCT_COEFFS,1,3)+AA6390*AA6391</f>
        <v>#N/A</v>
      </c>
      <c r="AF6386" s="55" t="e">
        <f t="shared" ref="AF6386:AF6387" ca="1" si="11034">AC6386-AD6386</f>
        <v>#N/A</v>
      </c>
      <c r="AG6386" s="223" t="e">
        <f ca="1">INDEX(TWOPTPCT_COEFFS,1,1)+AB6386*INDEX(TWOPTPCT_COEFFS,1,2)+I6387*INDEX(TWOPTPCT_COEFFS,1,3)+G6387*INDEX(TWOPTPCT_COEFFS,1,4)+L6387*INDEX(TWOPTPCT_COEFFS,1,5)+AB6390*AB6391</f>
        <v>#N/A</v>
      </c>
      <c r="AH6386" s="223" t="e">
        <f ca="1">INDEX(FTA_COEFFS,1,1)+O6386*INDEX(FTA_COEFFS,1,2)+N6387*INDEX(FTA_COEFFS,1,3)+(Q6386+R6386)*INDEX(FTA_COEFFS,1,4)+(Q6387+R6387)*INDEX(FTA_COEFFS,1,5)+M6387*INDEX(FTA_COEFFS,1,6)+AC6390*AC6391</f>
        <v>#N/A</v>
      </c>
      <c r="AI6386" s="223" t="e">
        <f ca="1">INDEX(FTPCT_COEFFS,1,1)+P6386*INDEX(FTPCT_COEFFS,1,2)+F6386*INDEX(FTPCT_COEFFS,1,3)+G6387*INDEX(FTPCT_COEFFS,1,4)+AD6390*AD6391</f>
        <v>#N/A</v>
      </c>
      <c r="AJ6386" s="338" t="e">
        <f t="shared" ref="AJ6386:AJ6387" ca="1" si="11035">AD6386*AE6386/100+AF6386*AG6386+AH6386*AI6386/100</f>
        <v>#N/A</v>
      </c>
      <c r="AK6386" s="55"/>
      <c r="AL6386" s="55"/>
      <c r="AM6386" s="55"/>
      <c r="AN6386" s="55"/>
      <c r="AO6386" s="55"/>
      <c r="AP6386" s="55"/>
      <c r="AQ6386" s="55"/>
      <c r="AR6386" s="55"/>
    </row>
    <row r="6387" spans="1:45" x14ac:dyDescent="0.3">
      <c r="B6387" s="54" t="s">
        <v>175</v>
      </c>
      <c r="C6387" s="54">
        <f>C6380</f>
        <v>0</v>
      </c>
      <c r="D6387" s="56" t="e">
        <f t="shared" ca="1" si="11027"/>
        <v>#N/A</v>
      </c>
      <c r="E6387" s="52" t="e">
        <f t="shared" ref="E6387:W6387" si="11036">E6380</f>
        <v>#N/A</v>
      </c>
      <c r="F6387" s="52" t="e">
        <f t="shared" si="11036"/>
        <v>#N/A</v>
      </c>
      <c r="G6387" s="52" t="e">
        <f t="shared" si="11036"/>
        <v>#N/A</v>
      </c>
      <c r="H6387" s="52" t="e">
        <f t="shared" si="11036"/>
        <v>#N/A</v>
      </c>
      <c r="I6387" s="52" t="e">
        <f t="shared" si="11036"/>
        <v>#N/A</v>
      </c>
      <c r="J6387" s="52" t="e">
        <f t="shared" si="11036"/>
        <v>#N/A</v>
      </c>
      <c r="K6387" s="52" t="e">
        <f t="shared" si="11036"/>
        <v>#N/A</v>
      </c>
      <c r="L6387" s="52" t="e">
        <f t="shared" si="11036"/>
        <v>#N/A</v>
      </c>
      <c r="M6387" s="52" t="e">
        <f t="shared" si="11036"/>
        <v>#N/A</v>
      </c>
      <c r="N6387" s="52" t="e">
        <f t="shared" si="11036"/>
        <v>#N/A</v>
      </c>
      <c r="O6387" s="52" t="e">
        <f t="shared" si="11036"/>
        <v>#N/A</v>
      </c>
      <c r="P6387" s="52" t="e">
        <f t="shared" si="11036"/>
        <v>#N/A</v>
      </c>
      <c r="Q6387" s="52" t="e">
        <f t="shared" si="11036"/>
        <v>#N/A</v>
      </c>
      <c r="R6387" s="52" t="e">
        <f t="shared" si="11036"/>
        <v>#N/A</v>
      </c>
      <c r="S6387" s="52" t="e">
        <f t="shared" si="11036"/>
        <v>#N/A</v>
      </c>
      <c r="T6387" s="52" t="e">
        <f t="shared" si="11036"/>
        <v>#N/A</v>
      </c>
      <c r="U6387" s="52" t="e">
        <f t="shared" si="11036"/>
        <v>#N/A</v>
      </c>
      <c r="V6387" s="52" t="e">
        <f t="shared" si="11036"/>
        <v>#N/A</v>
      </c>
      <c r="W6387" s="52" t="e">
        <f t="shared" si="11036"/>
        <v>#N/A</v>
      </c>
      <c r="X6387" s="55" t="e">
        <f t="shared" si="11029"/>
        <v>#N/A</v>
      </c>
      <c r="Y6387" s="55" t="e">
        <f t="shared" si="11030"/>
        <v>#N/A</v>
      </c>
      <c r="Z6387" s="55" t="e">
        <f t="shared" ref="Z6387" si="11037">Z6386</f>
        <v>#N/A</v>
      </c>
      <c r="AA6387" s="55" t="e">
        <f t="shared" si="11032"/>
        <v>#N/A</v>
      </c>
      <c r="AB6387" s="336" t="e">
        <f t="shared" si="11033"/>
        <v>#N/A</v>
      </c>
      <c r="AC6387" s="223" t="e">
        <f ca="1">INDEX(FGA_COEFFS,1,1)+Z6387*INDEX(FGA_COEFFS,1,2)+Y6387*INDEX(FGA_COEFFS,1,3)+R6387*INDEX(FGA_COEFFS,1,4)+Q6386*INDEX(FGA_COEFFS,1,5)+S6387*INDEX(FGA_COEFFS,1,6)+T6386*INDEX(FGA_COEFFS,1,7)+M6386*INDEX(FGA_COEFFS,1,8)+Y6390*Y6392</f>
        <v>#N/A</v>
      </c>
      <c r="AD6387" s="223" t="e">
        <f ca="1">INDEX(THREEPTA_COEFFS,1,1)+AC6387*INDEX(THREEPTA_COEFFS,1,2)+J6387*INDEX(THREEPTA_COEFFS,1,3)+AA6387*INDEX(THREEPTA_COEFFS,1,4)+K6387*INDEX(THREEPTA_COEFFS,1,5)+L6386*INDEX(THREEPTA_COEFFS,1,6)+Z6390*Z6392</f>
        <v>#N/A</v>
      </c>
      <c r="AE6387" s="223" t="e">
        <f ca="1">INDEX(THREEPTPCT_COEFFS,1,1)+K6387*INDEX(THREEPTPCT_COEFFS,1,2)+L6386*INDEX(THREEPTPCT_COEFFS,1,3)+AA6390*AA6392</f>
        <v>#N/A</v>
      </c>
      <c r="AF6387" s="55" t="e">
        <f t="shared" ca="1" si="11034"/>
        <v>#N/A</v>
      </c>
      <c r="AG6387" s="223" t="e">
        <f ca="1">INDEX(TWOPTPCT_COEFFS,1,1)+AB6387*INDEX(TWOPTPCT_COEFFS,1,2)+I6386*INDEX(TWOPTPCT_COEFFS,1,3)+G6386*INDEX(TWOPTPCT_COEFFS,1,4)+L6386*INDEX(TWOPTPCT_COEFFS,1,5)+AB6390*AB6392</f>
        <v>#N/A</v>
      </c>
      <c r="AH6387" s="223" t="e">
        <f ca="1">INDEX(FTA_COEFFS,1,1)+O6387*INDEX(FTA_COEFFS,1,2)+N6386*INDEX(FTA_COEFFS,1,3)+(Q6387+R6387)*INDEX(FTA_COEFFS,1,4)+(Q6386+R6386)*INDEX(FTA_COEFFS,1,5)+M6386*INDEX(FTA_COEFFS,1,6)+AC6390*AC6392</f>
        <v>#N/A</v>
      </c>
      <c r="AI6387" s="223" t="e">
        <f ca="1">INDEX(FTPCT_COEFFS,1,1)+P6387*INDEX(FTPCT_COEFFS,1,2)+F6387*INDEX(FTPCT_COEFFS,1,3)+G6386*INDEX(FTPCT_COEFFS,1,4)+AD6390*AD6392</f>
        <v>#N/A</v>
      </c>
      <c r="AJ6387" s="338" t="e">
        <f t="shared" ca="1" si="11035"/>
        <v>#N/A</v>
      </c>
      <c r="AK6387" s="55"/>
      <c r="AL6387" s="55"/>
      <c r="AM6387" s="55"/>
      <c r="AN6387" s="55"/>
      <c r="AO6387" s="55"/>
      <c r="AP6387" s="55"/>
      <c r="AQ6387" s="55"/>
      <c r="AR6387" s="55"/>
    </row>
    <row r="6388" spans="1:45" x14ac:dyDescent="0.3">
      <c r="A6388" s="54" t="e">
        <f ca="1">IF(D6386&gt;(D6387+(AVERAGE(V6386,W6386)-AVERAGE(V6387,W6387))/2)+2.5,C6386,IF(D6387&gt;(D6386+(AVERAGE(V6387,W6387)-AVERAGE(V6386,W6386))/2)+2.5,C6387,"Close"))</f>
        <v>#N/A</v>
      </c>
      <c r="B6388" s="64" t="e">
        <f ca="1">IF(D6387&gt;D6386,C6387,C6386)</f>
        <v>#N/A</v>
      </c>
      <c r="D6388" s="56"/>
      <c r="X6388" s="55"/>
      <c r="Y6388" s="55"/>
      <c r="Z6388" s="55"/>
      <c r="AA6388" s="55"/>
      <c r="AB6388" s="55"/>
      <c r="AC6388" s="337"/>
      <c r="AD6388" s="337"/>
      <c r="AE6388" s="337"/>
      <c r="AF6388" s="337"/>
      <c r="AG6388" s="337"/>
      <c r="AH6388" s="337"/>
      <c r="AI6388" s="337"/>
      <c r="AJ6388" s="337"/>
      <c r="AK6388" s="337"/>
      <c r="AL6388" s="337"/>
      <c r="AM6388" s="55"/>
      <c r="AN6388" s="55"/>
      <c r="AO6388" s="55"/>
      <c r="AP6388" s="55"/>
      <c r="AQ6388" s="55"/>
      <c r="AR6388" s="55"/>
      <c r="AS6388" s="55"/>
    </row>
    <row r="6389" spans="1:45" x14ac:dyDescent="0.3">
      <c r="X6389" s="54" t="s">
        <v>1305</v>
      </c>
      <c r="Y6389" s="54" t="s">
        <v>128</v>
      </c>
      <c r="Z6389" s="54" t="s">
        <v>157</v>
      </c>
      <c r="AA6389" s="54" t="s">
        <v>151</v>
      </c>
      <c r="AB6389" s="54" t="s">
        <v>1327</v>
      </c>
      <c r="AC6389" s="54" t="s">
        <v>129</v>
      </c>
      <c r="AD6389" s="54" t="s">
        <v>116</v>
      </c>
      <c r="AE6389" s="54"/>
      <c r="AF6389" s="54"/>
      <c r="AG6389" s="54"/>
      <c r="AH6389" s="54"/>
      <c r="AI6389" s="54"/>
      <c r="AJ6389" s="54"/>
      <c r="AK6389" s="54"/>
      <c r="AL6389" s="54"/>
      <c r="AM6389" s="54"/>
      <c r="AN6389" s="54"/>
      <c r="AO6389" s="54"/>
      <c r="AP6389" s="54"/>
      <c r="AQ6389" s="54"/>
      <c r="AR6389" s="54"/>
      <c r="AS6389" s="54"/>
    </row>
    <row r="6390" spans="1:45" x14ac:dyDescent="0.3">
      <c r="X6390" s="54"/>
      <c r="Y6390" s="54">
        <f t="shared" ref="Y6390:AD6390" si="11038">Y6383</f>
        <v>6.4436999999999998</v>
      </c>
      <c r="Z6390" s="54">
        <f t="shared" si="11038"/>
        <v>4.9371</v>
      </c>
      <c r="AA6390" s="54">
        <f t="shared" si="11038"/>
        <v>11.350300000000001</v>
      </c>
      <c r="AB6390" s="54">
        <f t="shared" si="11038"/>
        <v>7.1900000000000006E-2</v>
      </c>
      <c r="AC6390" s="54">
        <f t="shared" si="11038"/>
        <v>6.2766000000000002</v>
      </c>
      <c r="AD6390" s="54">
        <f t="shared" si="11038"/>
        <v>11.042999999999999</v>
      </c>
      <c r="AE6390" s="54"/>
      <c r="AF6390" s="336"/>
      <c r="AG6390" s="336"/>
      <c r="AH6390" s="336"/>
      <c r="AI6390" s="54"/>
      <c r="AJ6390" s="54"/>
      <c r="AK6390" s="54"/>
      <c r="AL6390" s="54"/>
      <c r="AM6390" s="54"/>
      <c r="AN6390" s="54"/>
      <c r="AO6390" s="54"/>
      <c r="AP6390" s="54"/>
      <c r="AQ6390" s="54"/>
      <c r="AR6390" s="54"/>
      <c r="AS6390" s="54"/>
    </row>
    <row r="6391" spans="1:45" x14ac:dyDescent="0.3">
      <c r="D6391" s="56"/>
      <c r="X6391" s="336"/>
      <c r="Y6391" s="336">
        <f t="shared" ca="1" si="10930"/>
        <v>1.2733193735541297</v>
      </c>
      <c r="Z6391" s="336">
        <f t="shared" ca="1" si="10930"/>
        <v>-3.7302208903435115E-2</v>
      </c>
      <c r="AA6391" s="336">
        <f t="shared" ca="1" si="10930"/>
        <v>-1.3804615981962951</v>
      </c>
      <c r="AB6391" s="336">
        <f t="shared" ca="1" si="10930"/>
        <v>8.7022880714240025E-2</v>
      </c>
      <c r="AC6391" s="336">
        <f t="shared" ca="1" si="10930"/>
        <v>-0.89546270246309789</v>
      </c>
      <c r="AD6391" s="336">
        <f t="shared" ca="1" si="10930"/>
        <v>0.85911627762500453</v>
      </c>
      <c r="AE6391" s="336"/>
      <c r="AF6391" s="336"/>
      <c r="AG6391" s="336"/>
      <c r="AH6391" s="336"/>
      <c r="AI6391" s="54"/>
      <c r="AJ6391" s="54"/>
      <c r="AK6391" s="54"/>
      <c r="AL6391" s="336"/>
      <c r="AM6391" s="336"/>
      <c r="AN6391" s="336"/>
      <c r="AO6391" s="336"/>
      <c r="AP6391" s="54"/>
      <c r="AQ6391" s="336"/>
      <c r="AR6391" s="336"/>
      <c r="AS6391" s="336"/>
    </row>
    <row r="6392" spans="1:45" x14ac:dyDescent="0.3">
      <c r="C6392" s="54"/>
      <c r="D6392" s="56"/>
      <c r="Y6392" s="336">
        <f t="shared" ca="1" si="10930"/>
        <v>-0.61889924148347775</v>
      </c>
      <c r="Z6392" s="336">
        <f t="shared" ca="1" si="10930"/>
        <v>0.48097111343483795</v>
      </c>
      <c r="AA6392" s="336">
        <f t="shared" ca="1" si="10930"/>
        <v>-0.50811798667711816</v>
      </c>
      <c r="AB6392" s="336">
        <f t="shared" ca="1" si="10930"/>
        <v>-0.62823651620471188</v>
      </c>
      <c r="AC6392" s="336">
        <f t="shared" ca="1" si="10930"/>
        <v>0.34586644580907699</v>
      </c>
      <c r="AD6392" s="336">
        <f t="shared" ca="1" si="10930"/>
        <v>-0.69337006291202108</v>
      </c>
      <c r="AE6392" s="55"/>
      <c r="AF6392" s="55"/>
      <c r="AG6392" s="55"/>
      <c r="AH6392" s="55"/>
      <c r="AI6392" s="55"/>
      <c r="AJ6392" s="55"/>
      <c r="AK6392" s="55"/>
      <c r="AL6392" s="55"/>
      <c r="AM6392" s="55"/>
      <c r="AN6392" s="55"/>
      <c r="AO6392" s="55"/>
      <c r="AP6392" s="55"/>
      <c r="AQ6392" s="55"/>
      <c r="AR6392" s="55"/>
      <c r="AS6392" s="55"/>
    </row>
    <row r="6393" spans="1:45" x14ac:dyDescent="0.3">
      <c r="B6393" s="54" t="s">
        <v>172</v>
      </c>
      <c r="C6393" s="53">
        <f>C6386</f>
        <v>0</v>
      </c>
      <c r="D6393" s="56" t="e">
        <f t="shared" ref="D6393:D6394" ca="1" si="11039">AJ6393</f>
        <v>#N/A</v>
      </c>
      <c r="E6393" s="52" t="e">
        <f t="shared" ref="E6393:W6393" si="11040">E6386</f>
        <v>#N/A</v>
      </c>
      <c r="F6393" s="52" t="e">
        <f t="shared" si="11040"/>
        <v>#N/A</v>
      </c>
      <c r="G6393" s="52" t="e">
        <f t="shared" si="11040"/>
        <v>#N/A</v>
      </c>
      <c r="H6393" s="52" t="e">
        <f t="shared" si="11040"/>
        <v>#N/A</v>
      </c>
      <c r="I6393" s="52" t="e">
        <f t="shared" si="11040"/>
        <v>#N/A</v>
      </c>
      <c r="J6393" s="52" t="e">
        <f t="shared" si="11040"/>
        <v>#N/A</v>
      </c>
      <c r="K6393" s="52" t="e">
        <f t="shared" si="11040"/>
        <v>#N/A</v>
      </c>
      <c r="L6393" s="52" t="e">
        <f t="shared" si="11040"/>
        <v>#N/A</v>
      </c>
      <c r="M6393" s="52" t="e">
        <f t="shared" si="11040"/>
        <v>#N/A</v>
      </c>
      <c r="N6393" s="52" t="e">
        <f t="shared" si="11040"/>
        <v>#N/A</v>
      </c>
      <c r="O6393" s="52" t="e">
        <f t="shared" si="11040"/>
        <v>#N/A</v>
      </c>
      <c r="P6393" s="52" t="e">
        <f t="shared" si="11040"/>
        <v>#N/A</v>
      </c>
      <c r="Q6393" s="52" t="e">
        <f t="shared" si="11040"/>
        <v>#N/A</v>
      </c>
      <c r="R6393" s="52" t="e">
        <f t="shared" si="11040"/>
        <v>#N/A</v>
      </c>
      <c r="S6393" s="52" t="e">
        <f t="shared" si="11040"/>
        <v>#N/A</v>
      </c>
      <c r="T6393" s="52" t="e">
        <f t="shared" si="11040"/>
        <v>#N/A</v>
      </c>
      <c r="U6393" s="52" t="e">
        <f t="shared" si="11040"/>
        <v>#N/A</v>
      </c>
      <c r="V6393" s="52" t="e">
        <f t="shared" si="11040"/>
        <v>#N/A</v>
      </c>
      <c r="W6393" s="52" t="e">
        <f t="shared" si="11040"/>
        <v>#N/A</v>
      </c>
      <c r="X6393" s="55" t="e">
        <f t="shared" ref="X6393:X6394" si="11041">(H6393-(O6393*P6393)/100-3*(J6393*K6393)/100)/2</f>
        <v>#N/A</v>
      </c>
      <c r="Y6393" s="55" t="e">
        <f t="shared" ref="Y6393:Y6394" si="11042">SUM(X6393,(J6393*K6393/100))/(F6393/100)</f>
        <v>#N/A</v>
      </c>
      <c r="Z6393" s="55" t="e">
        <f t="shared" ref="Z6393" si="11043">U6393*0.5+U6394*0.5</f>
        <v>#N/A</v>
      </c>
      <c r="AA6393" s="55" t="e">
        <f t="shared" ref="AA6393:AA6394" si="11044">J6393/Y6393</f>
        <v>#N/A</v>
      </c>
      <c r="AB6393" s="336" t="e">
        <f t="shared" ref="AB6393:AB6394" si="11045">X6393/(Y6393-J6393)</f>
        <v>#N/A</v>
      </c>
      <c r="AC6393" s="223" t="e">
        <f ca="1">INDEX(FGA_COEFFS,1,1)+Z6393*INDEX(FGA_COEFFS,1,2)+Y6393*INDEX(FGA_COEFFS,1,3)+R6393*INDEX(FGA_COEFFS,1,4)+Q6394*INDEX(FGA_COEFFS,1,5)+S6393*INDEX(FGA_COEFFS,1,6)+T6394*INDEX(FGA_COEFFS,1,7)+M6394*INDEX(FGA_COEFFS,1,8)+Y6397*Y6398</f>
        <v>#N/A</v>
      </c>
      <c r="AD6393" s="223" t="e">
        <f ca="1">INDEX(THREEPTA_COEFFS,1,1)+AC6393*INDEX(THREEPTA_COEFFS,1,2)+J6393*INDEX(THREEPTA_COEFFS,1,3)+AA6393*INDEX(THREEPTA_COEFFS,1,4)+K6393*INDEX(THREEPTA_COEFFS,1,5)+L6394*INDEX(THREEPTA_COEFFS,1,6)+Z6397*Z6398</f>
        <v>#N/A</v>
      </c>
      <c r="AE6393" s="223" t="e">
        <f ca="1">INDEX(THREEPTPCT_COEFFS,1,1)+K6393*INDEX(THREEPTPCT_COEFFS,1,2)+L6394*INDEX(THREEPTPCT_COEFFS,1,3)+AA6397*AA6398</f>
        <v>#N/A</v>
      </c>
      <c r="AF6393" s="55" t="e">
        <f t="shared" ref="AF6393:AF6394" ca="1" si="11046">AC6393-AD6393</f>
        <v>#N/A</v>
      </c>
      <c r="AG6393" s="223" t="e">
        <f ca="1">INDEX(TWOPTPCT_COEFFS,1,1)+AB6393*INDEX(TWOPTPCT_COEFFS,1,2)+I6394*INDEX(TWOPTPCT_COEFFS,1,3)+G6394*INDEX(TWOPTPCT_COEFFS,1,4)+L6394*INDEX(TWOPTPCT_COEFFS,1,5)+AB6397*AB6398</f>
        <v>#N/A</v>
      </c>
      <c r="AH6393" s="223" t="e">
        <f ca="1">INDEX(FTA_COEFFS,1,1)+O6393*INDEX(FTA_COEFFS,1,2)+N6394*INDEX(FTA_COEFFS,1,3)+(Q6393+R6393)*INDEX(FTA_COEFFS,1,4)+(Q6394+R6394)*INDEX(FTA_COEFFS,1,5)+M6394*INDEX(FTA_COEFFS,1,6)+AC6397*AC6398</f>
        <v>#N/A</v>
      </c>
      <c r="AI6393" s="223" t="e">
        <f ca="1">INDEX(FTPCT_COEFFS,1,1)+P6393*INDEX(FTPCT_COEFFS,1,2)+F6393*INDEX(FTPCT_COEFFS,1,3)+G6394*INDEX(FTPCT_COEFFS,1,4)+AD6397*AD6398</f>
        <v>#N/A</v>
      </c>
      <c r="AJ6393" s="338" t="e">
        <f t="shared" ref="AJ6393:AJ6394" ca="1" si="11047">AD6393*AE6393/100+AF6393*AG6393+AH6393*AI6393/100</f>
        <v>#N/A</v>
      </c>
      <c r="AK6393" s="55"/>
      <c r="AL6393" s="55"/>
      <c r="AM6393" s="55"/>
      <c r="AN6393" s="55"/>
      <c r="AO6393" s="55"/>
      <c r="AP6393" s="55"/>
      <c r="AQ6393" s="55"/>
      <c r="AR6393" s="55"/>
    </row>
    <row r="6394" spans="1:45" x14ac:dyDescent="0.3">
      <c r="B6394" s="54" t="s">
        <v>175</v>
      </c>
      <c r="C6394" s="54">
        <f>C6387</f>
        <v>0</v>
      </c>
      <c r="D6394" s="56" t="e">
        <f t="shared" ca="1" si="11039"/>
        <v>#N/A</v>
      </c>
      <c r="E6394" s="52" t="e">
        <f t="shared" ref="E6394:W6394" si="11048">E6387</f>
        <v>#N/A</v>
      </c>
      <c r="F6394" s="52" t="e">
        <f t="shared" si="11048"/>
        <v>#N/A</v>
      </c>
      <c r="G6394" s="52" t="e">
        <f t="shared" si="11048"/>
        <v>#N/A</v>
      </c>
      <c r="H6394" s="52" t="e">
        <f t="shared" si="11048"/>
        <v>#N/A</v>
      </c>
      <c r="I6394" s="52" t="e">
        <f t="shared" si="11048"/>
        <v>#N/A</v>
      </c>
      <c r="J6394" s="52" t="e">
        <f t="shared" si="11048"/>
        <v>#N/A</v>
      </c>
      <c r="K6394" s="52" t="e">
        <f t="shared" si="11048"/>
        <v>#N/A</v>
      </c>
      <c r="L6394" s="52" t="e">
        <f t="shared" si="11048"/>
        <v>#N/A</v>
      </c>
      <c r="M6394" s="52" t="e">
        <f t="shared" si="11048"/>
        <v>#N/A</v>
      </c>
      <c r="N6394" s="52" t="e">
        <f t="shared" si="11048"/>
        <v>#N/A</v>
      </c>
      <c r="O6394" s="52" t="e">
        <f t="shared" si="11048"/>
        <v>#N/A</v>
      </c>
      <c r="P6394" s="52" t="e">
        <f t="shared" si="11048"/>
        <v>#N/A</v>
      </c>
      <c r="Q6394" s="52" t="e">
        <f t="shared" si="11048"/>
        <v>#N/A</v>
      </c>
      <c r="R6394" s="52" t="e">
        <f t="shared" si="11048"/>
        <v>#N/A</v>
      </c>
      <c r="S6394" s="52" t="e">
        <f t="shared" si="11048"/>
        <v>#N/A</v>
      </c>
      <c r="T6394" s="52" t="e">
        <f t="shared" si="11048"/>
        <v>#N/A</v>
      </c>
      <c r="U6394" s="52" t="e">
        <f t="shared" si="11048"/>
        <v>#N/A</v>
      </c>
      <c r="V6394" s="52" t="e">
        <f t="shared" si="11048"/>
        <v>#N/A</v>
      </c>
      <c r="W6394" s="52" t="e">
        <f t="shared" si="11048"/>
        <v>#N/A</v>
      </c>
      <c r="X6394" s="55" t="e">
        <f t="shared" si="11041"/>
        <v>#N/A</v>
      </c>
      <c r="Y6394" s="55" t="e">
        <f t="shared" si="11042"/>
        <v>#N/A</v>
      </c>
      <c r="Z6394" s="55" t="e">
        <f t="shared" ref="Z6394" si="11049">Z6393</f>
        <v>#N/A</v>
      </c>
      <c r="AA6394" s="55" t="e">
        <f t="shared" si="11044"/>
        <v>#N/A</v>
      </c>
      <c r="AB6394" s="336" t="e">
        <f t="shared" si="11045"/>
        <v>#N/A</v>
      </c>
      <c r="AC6394" s="223" t="e">
        <f ca="1">INDEX(FGA_COEFFS,1,1)+Z6394*INDEX(FGA_COEFFS,1,2)+Y6394*INDEX(FGA_COEFFS,1,3)+R6394*INDEX(FGA_COEFFS,1,4)+Q6393*INDEX(FGA_COEFFS,1,5)+S6394*INDEX(FGA_COEFFS,1,6)+T6393*INDEX(FGA_COEFFS,1,7)+M6393*INDEX(FGA_COEFFS,1,8)+Y6397*Y6399</f>
        <v>#N/A</v>
      </c>
      <c r="AD6394" s="223" t="e">
        <f ca="1">INDEX(THREEPTA_COEFFS,1,1)+AC6394*INDEX(THREEPTA_COEFFS,1,2)+J6394*INDEX(THREEPTA_COEFFS,1,3)+AA6394*INDEX(THREEPTA_COEFFS,1,4)+K6394*INDEX(THREEPTA_COEFFS,1,5)+L6393*INDEX(THREEPTA_COEFFS,1,6)+Z6397*Z6399</f>
        <v>#N/A</v>
      </c>
      <c r="AE6394" s="223" t="e">
        <f ca="1">INDEX(THREEPTPCT_COEFFS,1,1)+K6394*INDEX(THREEPTPCT_COEFFS,1,2)+L6393*INDEX(THREEPTPCT_COEFFS,1,3)+AA6397*AA6399</f>
        <v>#N/A</v>
      </c>
      <c r="AF6394" s="55" t="e">
        <f t="shared" ca="1" si="11046"/>
        <v>#N/A</v>
      </c>
      <c r="AG6394" s="223" t="e">
        <f ca="1">INDEX(TWOPTPCT_COEFFS,1,1)+AB6394*INDEX(TWOPTPCT_COEFFS,1,2)+I6393*INDEX(TWOPTPCT_COEFFS,1,3)+G6393*INDEX(TWOPTPCT_COEFFS,1,4)+L6393*INDEX(TWOPTPCT_COEFFS,1,5)+AB6397*AB6399</f>
        <v>#N/A</v>
      </c>
      <c r="AH6394" s="223" t="e">
        <f ca="1">INDEX(FTA_COEFFS,1,1)+O6394*INDEX(FTA_COEFFS,1,2)+N6393*INDEX(FTA_COEFFS,1,3)+(Q6394+R6394)*INDEX(FTA_COEFFS,1,4)+(Q6393+R6393)*INDEX(FTA_COEFFS,1,5)+M6393*INDEX(FTA_COEFFS,1,6)+AC6397*AC6399</f>
        <v>#N/A</v>
      </c>
      <c r="AI6394" s="223" t="e">
        <f ca="1">INDEX(FTPCT_COEFFS,1,1)+P6394*INDEX(FTPCT_COEFFS,1,2)+F6394*INDEX(FTPCT_COEFFS,1,3)+G6393*INDEX(FTPCT_COEFFS,1,4)+AD6397*AD6399</f>
        <v>#N/A</v>
      </c>
      <c r="AJ6394" s="338" t="e">
        <f t="shared" ca="1" si="11047"/>
        <v>#N/A</v>
      </c>
      <c r="AK6394" s="55"/>
      <c r="AL6394" s="55"/>
      <c r="AM6394" s="55"/>
      <c r="AN6394" s="55"/>
      <c r="AO6394" s="55"/>
      <c r="AP6394" s="55"/>
      <c r="AQ6394" s="55"/>
      <c r="AR6394" s="55"/>
    </row>
    <row r="6395" spans="1:45" x14ac:dyDescent="0.3">
      <c r="A6395" s="54" t="e">
        <f ca="1">IF(D6393&gt;(D6394+(AVERAGE(V6393,W6393)-AVERAGE(V6394,W6394))/2)+2.5,C6393,IF(D6394&gt;(D6393+(AVERAGE(V6394,W6394)-AVERAGE(V6393,W6393))/2)+2.5,C6394,"Close"))</f>
        <v>#N/A</v>
      </c>
      <c r="B6395" s="64" t="e">
        <f ca="1">IF(D6394&gt;D6393,C6394,C6393)</f>
        <v>#N/A</v>
      </c>
      <c r="D6395" s="56"/>
      <c r="X6395" s="55"/>
      <c r="Y6395" s="55"/>
      <c r="Z6395" s="55"/>
      <c r="AA6395" s="55"/>
      <c r="AB6395" s="55"/>
      <c r="AC6395" s="337"/>
      <c r="AD6395" s="337"/>
      <c r="AE6395" s="337"/>
      <c r="AF6395" s="337"/>
      <c r="AG6395" s="337"/>
      <c r="AH6395" s="337"/>
      <c r="AI6395" s="337"/>
      <c r="AJ6395" s="337"/>
      <c r="AK6395" s="337"/>
      <c r="AL6395" s="337"/>
      <c r="AM6395" s="55"/>
      <c r="AN6395" s="55"/>
      <c r="AO6395" s="55"/>
      <c r="AP6395" s="55"/>
      <c r="AQ6395" s="55"/>
      <c r="AR6395" s="55"/>
      <c r="AS6395" s="55"/>
    </row>
    <row r="6396" spans="1:45" x14ac:dyDescent="0.3">
      <c r="X6396" s="54" t="s">
        <v>1305</v>
      </c>
      <c r="Y6396" s="54" t="s">
        <v>128</v>
      </c>
      <c r="Z6396" s="54" t="s">
        <v>157</v>
      </c>
      <c r="AA6396" s="54" t="s">
        <v>151</v>
      </c>
      <c r="AB6396" s="54" t="s">
        <v>1327</v>
      </c>
      <c r="AC6396" s="54" t="s">
        <v>129</v>
      </c>
      <c r="AD6396" s="54" t="s">
        <v>116</v>
      </c>
      <c r="AE6396" s="54"/>
      <c r="AF6396" s="54"/>
      <c r="AG6396" s="54"/>
      <c r="AH6396" s="54"/>
      <c r="AI6396" s="54"/>
      <c r="AJ6396" s="54"/>
      <c r="AK6396" s="54"/>
      <c r="AL6396" s="54"/>
      <c r="AM6396" s="54"/>
      <c r="AN6396" s="54"/>
      <c r="AO6396" s="54"/>
      <c r="AP6396" s="54"/>
      <c r="AQ6396" s="54"/>
      <c r="AR6396" s="54"/>
      <c r="AS6396" s="54"/>
    </row>
    <row r="6397" spans="1:45" x14ac:dyDescent="0.3">
      <c r="X6397" s="54"/>
      <c r="Y6397" s="54">
        <f t="shared" ref="Y6397:AD6397" si="11050">Y6390</f>
        <v>6.4436999999999998</v>
      </c>
      <c r="Z6397" s="54">
        <f t="shared" si="11050"/>
        <v>4.9371</v>
      </c>
      <c r="AA6397" s="54">
        <f t="shared" si="11050"/>
        <v>11.350300000000001</v>
      </c>
      <c r="AB6397" s="54">
        <f t="shared" si="11050"/>
        <v>7.1900000000000006E-2</v>
      </c>
      <c r="AC6397" s="54">
        <f t="shared" si="11050"/>
        <v>6.2766000000000002</v>
      </c>
      <c r="AD6397" s="54">
        <f t="shared" si="11050"/>
        <v>11.042999999999999</v>
      </c>
      <c r="AE6397" s="54"/>
      <c r="AF6397" s="336"/>
      <c r="AG6397" s="336"/>
      <c r="AH6397" s="336"/>
      <c r="AI6397" s="54"/>
      <c r="AJ6397" s="54"/>
      <c r="AK6397" s="54"/>
      <c r="AL6397" s="54"/>
      <c r="AM6397" s="54"/>
      <c r="AN6397" s="54"/>
      <c r="AO6397" s="54"/>
      <c r="AP6397" s="54"/>
      <c r="AQ6397" s="54"/>
      <c r="AR6397" s="54"/>
      <c r="AS6397" s="54"/>
    </row>
    <row r="6398" spans="1:45" x14ac:dyDescent="0.3">
      <c r="D6398" s="56"/>
      <c r="X6398" s="336"/>
      <c r="Y6398" s="336">
        <f t="shared" ref="Y6398:AD6461" ca="1" si="11051">1.5*RAND()^2*IF(RAND()&gt;0.5,1,-1)</f>
        <v>0.87399789288593543</v>
      </c>
      <c r="Z6398" s="336">
        <f t="shared" ca="1" si="11051"/>
        <v>-0.63638060656585238</v>
      </c>
      <c r="AA6398" s="336">
        <f t="shared" ca="1" si="11051"/>
        <v>-9.6030686543703059E-2</v>
      </c>
      <c r="AB6398" s="336">
        <f t="shared" ca="1" si="11051"/>
        <v>0.11233390181315769</v>
      </c>
      <c r="AC6398" s="336">
        <f t="shared" ca="1" si="11051"/>
        <v>-0.2870680054419848</v>
      </c>
      <c r="AD6398" s="336">
        <f t="shared" ca="1" si="11051"/>
        <v>0.93378986815474785</v>
      </c>
      <c r="AE6398" s="336"/>
      <c r="AF6398" s="336"/>
      <c r="AG6398" s="336"/>
      <c r="AH6398" s="336"/>
      <c r="AI6398" s="54"/>
      <c r="AJ6398" s="54"/>
      <c r="AK6398" s="54"/>
      <c r="AL6398" s="336"/>
      <c r="AM6398" s="336"/>
      <c r="AN6398" s="336"/>
      <c r="AO6398" s="336"/>
      <c r="AP6398" s="54"/>
      <c r="AQ6398" s="336"/>
      <c r="AR6398" s="336"/>
      <c r="AS6398" s="336"/>
    </row>
    <row r="6399" spans="1:45" x14ac:dyDescent="0.3">
      <c r="C6399" s="54"/>
      <c r="D6399" s="56"/>
      <c r="Y6399" s="336">
        <f t="shared" ca="1" si="11051"/>
        <v>-0.99575481429382684</v>
      </c>
      <c r="Z6399" s="336">
        <f t="shared" ca="1" si="11051"/>
        <v>-0.80837727938502846</v>
      </c>
      <c r="AA6399" s="336">
        <f t="shared" ca="1" si="11051"/>
        <v>0.54969838857494679</v>
      </c>
      <c r="AB6399" s="336">
        <f t="shared" ca="1" si="11051"/>
        <v>-0.23133019884631889</v>
      </c>
      <c r="AC6399" s="336">
        <f t="shared" ca="1" si="11051"/>
        <v>-2.9222561478425828E-2</v>
      </c>
      <c r="AD6399" s="336">
        <f t="shared" ca="1" si="11051"/>
        <v>0.11690797025256319</v>
      </c>
      <c r="AE6399" s="55"/>
      <c r="AF6399" s="55"/>
      <c r="AG6399" s="55"/>
      <c r="AH6399" s="55"/>
      <c r="AI6399" s="55"/>
      <c r="AJ6399" s="55"/>
      <c r="AK6399" s="55"/>
      <c r="AL6399" s="55"/>
      <c r="AM6399" s="55"/>
      <c r="AN6399" s="55"/>
      <c r="AO6399" s="55"/>
      <c r="AP6399" s="55"/>
      <c r="AQ6399" s="55"/>
      <c r="AR6399" s="55"/>
      <c r="AS6399" s="55"/>
    </row>
    <row r="6400" spans="1:45" x14ac:dyDescent="0.3">
      <c r="B6400" s="54" t="s">
        <v>172</v>
      </c>
      <c r="C6400" s="53">
        <f>C6393</f>
        <v>0</v>
      </c>
      <c r="D6400" s="56" t="e">
        <f t="shared" ref="D6400:D6401" ca="1" si="11052">AJ6400</f>
        <v>#N/A</v>
      </c>
      <c r="E6400" s="52" t="e">
        <f t="shared" ref="E6400:W6400" si="11053">E6393</f>
        <v>#N/A</v>
      </c>
      <c r="F6400" s="52" t="e">
        <f t="shared" si="11053"/>
        <v>#N/A</v>
      </c>
      <c r="G6400" s="52" t="e">
        <f t="shared" si="11053"/>
        <v>#N/A</v>
      </c>
      <c r="H6400" s="52" t="e">
        <f t="shared" si="11053"/>
        <v>#N/A</v>
      </c>
      <c r="I6400" s="52" t="e">
        <f t="shared" si="11053"/>
        <v>#N/A</v>
      </c>
      <c r="J6400" s="52" t="e">
        <f t="shared" si="11053"/>
        <v>#N/A</v>
      </c>
      <c r="K6400" s="52" t="e">
        <f t="shared" si="11053"/>
        <v>#N/A</v>
      </c>
      <c r="L6400" s="52" t="e">
        <f t="shared" si="11053"/>
        <v>#N/A</v>
      </c>
      <c r="M6400" s="52" t="e">
        <f t="shared" si="11053"/>
        <v>#N/A</v>
      </c>
      <c r="N6400" s="52" t="e">
        <f t="shared" si="11053"/>
        <v>#N/A</v>
      </c>
      <c r="O6400" s="52" t="e">
        <f t="shared" si="11053"/>
        <v>#N/A</v>
      </c>
      <c r="P6400" s="52" t="e">
        <f t="shared" si="11053"/>
        <v>#N/A</v>
      </c>
      <c r="Q6400" s="52" t="e">
        <f t="shared" si="11053"/>
        <v>#N/A</v>
      </c>
      <c r="R6400" s="52" t="e">
        <f t="shared" si="11053"/>
        <v>#N/A</v>
      </c>
      <c r="S6400" s="52" t="e">
        <f t="shared" si="11053"/>
        <v>#N/A</v>
      </c>
      <c r="T6400" s="52" t="e">
        <f t="shared" si="11053"/>
        <v>#N/A</v>
      </c>
      <c r="U6400" s="52" t="e">
        <f t="shared" si="11053"/>
        <v>#N/A</v>
      </c>
      <c r="V6400" s="52" t="e">
        <f t="shared" si="11053"/>
        <v>#N/A</v>
      </c>
      <c r="W6400" s="52" t="e">
        <f t="shared" si="11053"/>
        <v>#N/A</v>
      </c>
      <c r="X6400" s="55" t="e">
        <f t="shared" ref="X6400:X6401" si="11054">(H6400-(O6400*P6400)/100-3*(J6400*K6400)/100)/2</f>
        <v>#N/A</v>
      </c>
      <c r="Y6400" s="55" t="e">
        <f t="shared" ref="Y6400:Y6401" si="11055">SUM(X6400,(J6400*K6400/100))/(F6400/100)</f>
        <v>#N/A</v>
      </c>
      <c r="Z6400" s="55" t="e">
        <f t="shared" ref="Z6400" si="11056">U6400*0.5+U6401*0.5</f>
        <v>#N/A</v>
      </c>
      <c r="AA6400" s="55" t="e">
        <f t="shared" ref="AA6400:AA6401" si="11057">J6400/Y6400</f>
        <v>#N/A</v>
      </c>
      <c r="AB6400" s="336" t="e">
        <f t="shared" ref="AB6400:AB6401" si="11058">X6400/(Y6400-J6400)</f>
        <v>#N/A</v>
      </c>
      <c r="AC6400" s="223" t="e">
        <f ca="1">INDEX(FGA_COEFFS,1,1)+Z6400*INDEX(FGA_COEFFS,1,2)+Y6400*INDEX(FGA_COEFFS,1,3)+R6400*INDEX(FGA_COEFFS,1,4)+Q6401*INDEX(FGA_COEFFS,1,5)+S6400*INDEX(FGA_COEFFS,1,6)+T6401*INDEX(FGA_COEFFS,1,7)+M6401*INDEX(FGA_COEFFS,1,8)+Y6404*Y6405</f>
        <v>#N/A</v>
      </c>
      <c r="AD6400" s="223" t="e">
        <f ca="1">INDEX(THREEPTA_COEFFS,1,1)+AC6400*INDEX(THREEPTA_COEFFS,1,2)+J6400*INDEX(THREEPTA_COEFFS,1,3)+AA6400*INDEX(THREEPTA_COEFFS,1,4)+K6400*INDEX(THREEPTA_COEFFS,1,5)+L6401*INDEX(THREEPTA_COEFFS,1,6)+Z6404*Z6405</f>
        <v>#N/A</v>
      </c>
      <c r="AE6400" s="223" t="e">
        <f ca="1">INDEX(THREEPTPCT_COEFFS,1,1)+K6400*INDEX(THREEPTPCT_COEFFS,1,2)+L6401*INDEX(THREEPTPCT_COEFFS,1,3)+AA6404*AA6405</f>
        <v>#N/A</v>
      </c>
      <c r="AF6400" s="55" t="e">
        <f t="shared" ref="AF6400:AF6401" ca="1" si="11059">AC6400-AD6400</f>
        <v>#N/A</v>
      </c>
      <c r="AG6400" s="223" t="e">
        <f ca="1">INDEX(TWOPTPCT_COEFFS,1,1)+AB6400*INDEX(TWOPTPCT_COEFFS,1,2)+I6401*INDEX(TWOPTPCT_COEFFS,1,3)+G6401*INDEX(TWOPTPCT_COEFFS,1,4)+L6401*INDEX(TWOPTPCT_COEFFS,1,5)+AB6404*AB6405</f>
        <v>#N/A</v>
      </c>
      <c r="AH6400" s="223" t="e">
        <f ca="1">INDEX(FTA_COEFFS,1,1)+O6400*INDEX(FTA_COEFFS,1,2)+N6401*INDEX(FTA_COEFFS,1,3)+(Q6400+R6400)*INDEX(FTA_COEFFS,1,4)+(Q6401+R6401)*INDEX(FTA_COEFFS,1,5)+M6401*INDEX(FTA_COEFFS,1,6)+AC6404*AC6405</f>
        <v>#N/A</v>
      </c>
      <c r="AI6400" s="223" t="e">
        <f ca="1">INDEX(FTPCT_COEFFS,1,1)+P6400*INDEX(FTPCT_COEFFS,1,2)+F6400*INDEX(FTPCT_COEFFS,1,3)+G6401*INDEX(FTPCT_COEFFS,1,4)+AD6404*AD6405</f>
        <v>#N/A</v>
      </c>
      <c r="AJ6400" s="338" t="e">
        <f t="shared" ref="AJ6400:AJ6401" ca="1" si="11060">AD6400*AE6400/100+AF6400*AG6400+AH6400*AI6400/100</f>
        <v>#N/A</v>
      </c>
      <c r="AK6400" s="55"/>
      <c r="AL6400" s="55"/>
      <c r="AM6400" s="55"/>
      <c r="AN6400" s="55"/>
      <c r="AO6400" s="55"/>
      <c r="AP6400" s="55"/>
      <c r="AQ6400" s="55"/>
      <c r="AR6400" s="55"/>
    </row>
    <row r="6401" spans="1:45" x14ac:dyDescent="0.3">
      <c r="B6401" s="54" t="s">
        <v>175</v>
      </c>
      <c r="C6401" s="54">
        <f>C6394</f>
        <v>0</v>
      </c>
      <c r="D6401" s="56" t="e">
        <f t="shared" ca="1" si="11052"/>
        <v>#N/A</v>
      </c>
      <c r="E6401" s="52" t="e">
        <f t="shared" ref="E6401:W6401" si="11061">E6394</f>
        <v>#N/A</v>
      </c>
      <c r="F6401" s="52" t="e">
        <f t="shared" si="11061"/>
        <v>#N/A</v>
      </c>
      <c r="G6401" s="52" t="e">
        <f t="shared" si="11061"/>
        <v>#N/A</v>
      </c>
      <c r="H6401" s="52" t="e">
        <f t="shared" si="11061"/>
        <v>#N/A</v>
      </c>
      <c r="I6401" s="52" t="e">
        <f t="shared" si="11061"/>
        <v>#N/A</v>
      </c>
      <c r="J6401" s="52" t="e">
        <f t="shared" si="11061"/>
        <v>#N/A</v>
      </c>
      <c r="K6401" s="52" t="e">
        <f t="shared" si="11061"/>
        <v>#N/A</v>
      </c>
      <c r="L6401" s="52" t="e">
        <f t="shared" si="11061"/>
        <v>#N/A</v>
      </c>
      <c r="M6401" s="52" t="e">
        <f t="shared" si="11061"/>
        <v>#N/A</v>
      </c>
      <c r="N6401" s="52" t="e">
        <f t="shared" si="11061"/>
        <v>#N/A</v>
      </c>
      <c r="O6401" s="52" t="e">
        <f t="shared" si="11061"/>
        <v>#N/A</v>
      </c>
      <c r="P6401" s="52" t="e">
        <f t="shared" si="11061"/>
        <v>#N/A</v>
      </c>
      <c r="Q6401" s="52" t="e">
        <f t="shared" si="11061"/>
        <v>#N/A</v>
      </c>
      <c r="R6401" s="52" t="e">
        <f t="shared" si="11061"/>
        <v>#N/A</v>
      </c>
      <c r="S6401" s="52" t="e">
        <f t="shared" si="11061"/>
        <v>#N/A</v>
      </c>
      <c r="T6401" s="52" t="e">
        <f t="shared" si="11061"/>
        <v>#N/A</v>
      </c>
      <c r="U6401" s="52" t="e">
        <f t="shared" si="11061"/>
        <v>#N/A</v>
      </c>
      <c r="V6401" s="52" t="e">
        <f t="shared" si="11061"/>
        <v>#N/A</v>
      </c>
      <c r="W6401" s="52" t="e">
        <f t="shared" si="11061"/>
        <v>#N/A</v>
      </c>
      <c r="X6401" s="55" t="e">
        <f t="shared" si="11054"/>
        <v>#N/A</v>
      </c>
      <c r="Y6401" s="55" t="e">
        <f t="shared" si="11055"/>
        <v>#N/A</v>
      </c>
      <c r="Z6401" s="55" t="e">
        <f t="shared" ref="Z6401" si="11062">Z6400</f>
        <v>#N/A</v>
      </c>
      <c r="AA6401" s="55" t="e">
        <f t="shared" si="11057"/>
        <v>#N/A</v>
      </c>
      <c r="AB6401" s="336" t="e">
        <f t="shared" si="11058"/>
        <v>#N/A</v>
      </c>
      <c r="AC6401" s="223" t="e">
        <f ca="1">INDEX(FGA_COEFFS,1,1)+Z6401*INDEX(FGA_COEFFS,1,2)+Y6401*INDEX(FGA_COEFFS,1,3)+R6401*INDEX(FGA_COEFFS,1,4)+Q6400*INDEX(FGA_COEFFS,1,5)+S6401*INDEX(FGA_COEFFS,1,6)+T6400*INDEX(FGA_COEFFS,1,7)+M6400*INDEX(FGA_COEFFS,1,8)+Y6404*Y6406</f>
        <v>#N/A</v>
      </c>
      <c r="AD6401" s="223" t="e">
        <f ca="1">INDEX(THREEPTA_COEFFS,1,1)+AC6401*INDEX(THREEPTA_COEFFS,1,2)+J6401*INDEX(THREEPTA_COEFFS,1,3)+AA6401*INDEX(THREEPTA_COEFFS,1,4)+K6401*INDEX(THREEPTA_COEFFS,1,5)+L6400*INDEX(THREEPTA_COEFFS,1,6)+Z6404*Z6406</f>
        <v>#N/A</v>
      </c>
      <c r="AE6401" s="223" t="e">
        <f ca="1">INDEX(THREEPTPCT_COEFFS,1,1)+K6401*INDEX(THREEPTPCT_COEFFS,1,2)+L6400*INDEX(THREEPTPCT_COEFFS,1,3)+AA6404*AA6406</f>
        <v>#N/A</v>
      </c>
      <c r="AF6401" s="55" t="e">
        <f t="shared" ca="1" si="11059"/>
        <v>#N/A</v>
      </c>
      <c r="AG6401" s="223" t="e">
        <f ca="1">INDEX(TWOPTPCT_COEFFS,1,1)+AB6401*INDEX(TWOPTPCT_COEFFS,1,2)+I6400*INDEX(TWOPTPCT_COEFFS,1,3)+G6400*INDEX(TWOPTPCT_COEFFS,1,4)+L6400*INDEX(TWOPTPCT_COEFFS,1,5)+AB6404*AB6406</f>
        <v>#N/A</v>
      </c>
      <c r="AH6401" s="223" t="e">
        <f ca="1">INDEX(FTA_COEFFS,1,1)+O6401*INDEX(FTA_COEFFS,1,2)+N6400*INDEX(FTA_COEFFS,1,3)+(Q6401+R6401)*INDEX(FTA_COEFFS,1,4)+(Q6400+R6400)*INDEX(FTA_COEFFS,1,5)+M6400*INDEX(FTA_COEFFS,1,6)+AC6404*AC6406</f>
        <v>#N/A</v>
      </c>
      <c r="AI6401" s="223" t="e">
        <f ca="1">INDEX(FTPCT_COEFFS,1,1)+P6401*INDEX(FTPCT_COEFFS,1,2)+F6401*INDEX(FTPCT_COEFFS,1,3)+G6400*INDEX(FTPCT_COEFFS,1,4)+AD6404*AD6406</f>
        <v>#N/A</v>
      </c>
      <c r="AJ6401" s="338" t="e">
        <f t="shared" ca="1" si="11060"/>
        <v>#N/A</v>
      </c>
      <c r="AK6401" s="55"/>
      <c r="AL6401" s="55"/>
      <c r="AM6401" s="55"/>
      <c r="AN6401" s="55"/>
      <c r="AO6401" s="55"/>
      <c r="AP6401" s="55"/>
      <c r="AQ6401" s="55"/>
      <c r="AR6401" s="55"/>
    </row>
    <row r="6402" spans="1:45" x14ac:dyDescent="0.3">
      <c r="A6402" s="54" t="e">
        <f ca="1">IF(D6400&gt;(D6401+(AVERAGE(V6400,W6400)-AVERAGE(V6401,W6401))/2)+2.5,C6400,IF(D6401&gt;(D6400+(AVERAGE(V6401,W6401)-AVERAGE(V6400,W6400))/2)+2.5,C6401,"Close"))</f>
        <v>#N/A</v>
      </c>
      <c r="B6402" s="64" t="e">
        <f ca="1">IF(D6401&gt;D6400,C6401,C6400)</f>
        <v>#N/A</v>
      </c>
      <c r="D6402" s="56"/>
      <c r="X6402" s="55"/>
      <c r="Y6402" s="55"/>
      <c r="Z6402" s="55"/>
      <c r="AA6402" s="55"/>
      <c r="AB6402" s="55"/>
      <c r="AC6402" s="337"/>
      <c r="AD6402" s="337"/>
      <c r="AE6402" s="337"/>
      <c r="AF6402" s="337"/>
      <c r="AG6402" s="337"/>
      <c r="AH6402" s="337"/>
      <c r="AI6402" s="337"/>
      <c r="AJ6402" s="337"/>
      <c r="AK6402" s="337"/>
      <c r="AL6402" s="337"/>
      <c r="AM6402" s="55"/>
      <c r="AN6402" s="55"/>
      <c r="AO6402" s="55"/>
      <c r="AP6402" s="55"/>
      <c r="AQ6402" s="55"/>
      <c r="AR6402" s="55"/>
      <c r="AS6402" s="55"/>
    </row>
    <row r="6403" spans="1:45" x14ac:dyDescent="0.3">
      <c r="X6403" s="54" t="s">
        <v>1305</v>
      </c>
      <c r="Y6403" s="54" t="s">
        <v>128</v>
      </c>
      <c r="Z6403" s="54" t="s">
        <v>157</v>
      </c>
      <c r="AA6403" s="54" t="s">
        <v>151</v>
      </c>
      <c r="AB6403" s="54" t="s">
        <v>1327</v>
      </c>
      <c r="AC6403" s="54" t="s">
        <v>129</v>
      </c>
      <c r="AD6403" s="54" t="s">
        <v>116</v>
      </c>
      <c r="AE6403" s="54"/>
      <c r="AF6403" s="54"/>
      <c r="AG6403" s="54"/>
      <c r="AH6403" s="54"/>
      <c r="AI6403" s="54"/>
      <c r="AJ6403" s="54"/>
      <c r="AK6403" s="54"/>
      <c r="AL6403" s="54"/>
      <c r="AM6403" s="54"/>
      <c r="AN6403" s="54"/>
      <c r="AO6403" s="54"/>
      <c r="AP6403" s="54"/>
      <c r="AQ6403" s="54"/>
      <c r="AR6403" s="54"/>
      <c r="AS6403" s="54"/>
    </row>
    <row r="6404" spans="1:45" x14ac:dyDescent="0.3">
      <c r="X6404" s="54"/>
      <c r="Y6404" s="54">
        <f t="shared" ref="Y6404:AD6404" si="11063">Y6397</f>
        <v>6.4436999999999998</v>
      </c>
      <c r="Z6404" s="54">
        <f t="shared" si="11063"/>
        <v>4.9371</v>
      </c>
      <c r="AA6404" s="54">
        <f t="shared" si="11063"/>
        <v>11.350300000000001</v>
      </c>
      <c r="AB6404" s="54">
        <f t="shared" si="11063"/>
        <v>7.1900000000000006E-2</v>
      </c>
      <c r="AC6404" s="54">
        <f t="shared" si="11063"/>
        <v>6.2766000000000002</v>
      </c>
      <c r="AD6404" s="54">
        <f t="shared" si="11063"/>
        <v>11.042999999999999</v>
      </c>
      <c r="AE6404" s="54"/>
      <c r="AF6404" s="336"/>
      <c r="AG6404" s="336"/>
      <c r="AH6404" s="336"/>
      <c r="AI6404" s="54"/>
      <c r="AJ6404" s="54"/>
      <c r="AK6404" s="54"/>
      <c r="AL6404" s="54"/>
      <c r="AM6404" s="54"/>
      <c r="AN6404" s="54"/>
      <c r="AO6404" s="54"/>
      <c r="AP6404" s="54"/>
      <c r="AQ6404" s="54"/>
      <c r="AR6404" s="54"/>
      <c r="AS6404" s="54"/>
    </row>
    <row r="6405" spans="1:45" x14ac:dyDescent="0.3">
      <c r="D6405" s="56"/>
      <c r="X6405" s="336"/>
      <c r="Y6405" s="336">
        <f t="shared" ca="1" si="11051"/>
        <v>-0.62452713570994156</v>
      </c>
      <c r="Z6405" s="336">
        <f t="shared" ca="1" si="11051"/>
        <v>8.7979300127264543E-2</v>
      </c>
      <c r="AA6405" s="336">
        <f t="shared" ca="1" si="11051"/>
        <v>-0.88732857137393073</v>
      </c>
      <c r="AB6405" s="336">
        <f t="shared" ca="1" si="11051"/>
        <v>-8.9645951331193272E-6</v>
      </c>
      <c r="AC6405" s="336">
        <f t="shared" ca="1" si="11051"/>
        <v>-0.71252390583350067</v>
      </c>
      <c r="AD6405" s="336">
        <f t="shared" ca="1" si="11051"/>
        <v>-0.8847692495916053</v>
      </c>
      <c r="AE6405" s="336"/>
      <c r="AF6405" s="336"/>
      <c r="AG6405" s="336"/>
      <c r="AH6405" s="336"/>
      <c r="AI6405" s="54"/>
      <c r="AJ6405" s="54"/>
      <c r="AK6405" s="54"/>
      <c r="AL6405" s="336"/>
      <c r="AM6405" s="336"/>
      <c r="AN6405" s="336"/>
      <c r="AO6405" s="336"/>
      <c r="AP6405" s="54"/>
      <c r="AQ6405" s="336"/>
      <c r="AR6405" s="336"/>
      <c r="AS6405" s="336"/>
    </row>
    <row r="6406" spans="1:45" x14ac:dyDescent="0.3">
      <c r="C6406" s="54"/>
      <c r="D6406" s="56"/>
      <c r="Y6406" s="336">
        <f t="shared" ca="1" si="11051"/>
        <v>-0.37117871965130544</v>
      </c>
      <c r="Z6406" s="336">
        <f t="shared" ca="1" si="11051"/>
        <v>-1.7709171594580173E-2</v>
      </c>
      <c r="AA6406" s="336">
        <f t="shared" ca="1" si="11051"/>
        <v>-1.3498559493848135</v>
      </c>
      <c r="AB6406" s="336">
        <f t="shared" ca="1" si="11051"/>
        <v>0.20425301052420583</v>
      </c>
      <c r="AC6406" s="336">
        <f t="shared" ca="1" si="11051"/>
        <v>9.3317473956343516E-2</v>
      </c>
      <c r="AD6406" s="336">
        <f t="shared" ca="1" si="11051"/>
        <v>0.50464944373842902</v>
      </c>
      <c r="AE6406" s="55"/>
      <c r="AF6406" s="55"/>
      <c r="AG6406" s="55"/>
      <c r="AH6406" s="55"/>
      <c r="AI6406" s="55"/>
      <c r="AJ6406" s="55"/>
      <c r="AK6406" s="55"/>
      <c r="AL6406" s="55"/>
      <c r="AM6406" s="55"/>
      <c r="AN6406" s="55"/>
      <c r="AO6406" s="55"/>
      <c r="AP6406" s="55"/>
      <c r="AQ6406" s="55"/>
      <c r="AR6406" s="55"/>
      <c r="AS6406" s="55"/>
    </row>
    <row r="6407" spans="1:45" x14ac:dyDescent="0.3">
      <c r="B6407" s="54" t="s">
        <v>172</v>
      </c>
      <c r="C6407" s="53">
        <f>C6400</f>
        <v>0</v>
      </c>
      <c r="D6407" s="56" t="e">
        <f t="shared" ref="D6407:D6408" ca="1" si="11064">AJ6407</f>
        <v>#N/A</v>
      </c>
      <c r="E6407" s="52" t="e">
        <f t="shared" ref="E6407:W6407" si="11065">E6400</f>
        <v>#N/A</v>
      </c>
      <c r="F6407" s="52" t="e">
        <f t="shared" si="11065"/>
        <v>#N/A</v>
      </c>
      <c r="G6407" s="52" t="e">
        <f t="shared" si="11065"/>
        <v>#N/A</v>
      </c>
      <c r="H6407" s="52" t="e">
        <f t="shared" si="11065"/>
        <v>#N/A</v>
      </c>
      <c r="I6407" s="52" t="e">
        <f t="shared" si="11065"/>
        <v>#N/A</v>
      </c>
      <c r="J6407" s="52" t="e">
        <f t="shared" si="11065"/>
        <v>#N/A</v>
      </c>
      <c r="K6407" s="52" t="e">
        <f t="shared" si="11065"/>
        <v>#N/A</v>
      </c>
      <c r="L6407" s="52" t="e">
        <f t="shared" si="11065"/>
        <v>#N/A</v>
      </c>
      <c r="M6407" s="52" t="e">
        <f t="shared" si="11065"/>
        <v>#N/A</v>
      </c>
      <c r="N6407" s="52" t="e">
        <f t="shared" si="11065"/>
        <v>#N/A</v>
      </c>
      <c r="O6407" s="52" t="e">
        <f t="shared" si="11065"/>
        <v>#N/A</v>
      </c>
      <c r="P6407" s="52" t="e">
        <f t="shared" si="11065"/>
        <v>#N/A</v>
      </c>
      <c r="Q6407" s="52" t="e">
        <f t="shared" si="11065"/>
        <v>#N/A</v>
      </c>
      <c r="R6407" s="52" t="e">
        <f t="shared" si="11065"/>
        <v>#N/A</v>
      </c>
      <c r="S6407" s="52" t="e">
        <f t="shared" si="11065"/>
        <v>#N/A</v>
      </c>
      <c r="T6407" s="52" t="e">
        <f t="shared" si="11065"/>
        <v>#N/A</v>
      </c>
      <c r="U6407" s="52" t="e">
        <f t="shared" si="11065"/>
        <v>#N/A</v>
      </c>
      <c r="V6407" s="52" t="e">
        <f t="shared" si="11065"/>
        <v>#N/A</v>
      </c>
      <c r="W6407" s="52" t="e">
        <f t="shared" si="11065"/>
        <v>#N/A</v>
      </c>
      <c r="X6407" s="55" t="e">
        <f t="shared" ref="X6407:X6408" si="11066">(H6407-(O6407*P6407)/100-3*(J6407*K6407)/100)/2</f>
        <v>#N/A</v>
      </c>
      <c r="Y6407" s="55" t="e">
        <f t="shared" ref="Y6407:Y6408" si="11067">SUM(X6407,(J6407*K6407/100))/(F6407/100)</f>
        <v>#N/A</v>
      </c>
      <c r="Z6407" s="55" t="e">
        <f t="shared" ref="Z6407" si="11068">U6407*0.5+U6408*0.5</f>
        <v>#N/A</v>
      </c>
      <c r="AA6407" s="55" t="e">
        <f t="shared" ref="AA6407:AA6408" si="11069">J6407/Y6407</f>
        <v>#N/A</v>
      </c>
      <c r="AB6407" s="336" t="e">
        <f t="shared" ref="AB6407:AB6408" si="11070">X6407/(Y6407-J6407)</f>
        <v>#N/A</v>
      </c>
      <c r="AC6407" s="223" t="e">
        <f ca="1">INDEX(FGA_COEFFS,1,1)+Z6407*INDEX(FGA_COEFFS,1,2)+Y6407*INDEX(FGA_COEFFS,1,3)+R6407*INDEX(FGA_COEFFS,1,4)+Q6408*INDEX(FGA_COEFFS,1,5)+S6407*INDEX(FGA_COEFFS,1,6)+T6408*INDEX(FGA_COEFFS,1,7)+M6408*INDEX(FGA_COEFFS,1,8)+Y6411*Y6412</f>
        <v>#N/A</v>
      </c>
      <c r="AD6407" s="223" t="e">
        <f ca="1">INDEX(THREEPTA_COEFFS,1,1)+AC6407*INDEX(THREEPTA_COEFFS,1,2)+J6407*INDEX(THREEPTA_COEFFS,1,3)+AA6407*INDEX(THREEPTA_COEFFS,1,4)+K6407*INDEX(THREEPTA_COEFFS,1,5)+L6408*INDEX(THREEPTA_COEFFS,1,6)+Z6411*Z6412</f>
        <v>#N/A</v>
      </c>
      <c r="AE6407" s="223" t="e">
        <f ca="1">INDEX(THREEPTPCT_COEFFS,1,1)+K6407*INDEX(THREEPTPCT_COEFFS,1,2)+L6408*INDEX(THREEPTPCT_COEFFS,1,3)+AA6411*AA6412</f>
        <v>#N/A</v>
      </c>
      <c r="AF6407" s="55" t="e">
        <f t="shared" ref="AF6407:AF6408" ca="1" si="11071">AC6407-AD6407</f>
        <v>#N/A</v>
      </c>
      <c r="AG6407" s="223" t="e">
        <f ca="1">INDEX(TWOPTPCT_COEFFS,1,1)+AB6407*INDEX(TWOPTPCT_COEFFS,1,2)+I6408*INDEX(TWOPTPCT_COEFFS,1,3)+G6408*INDEX(TWOPTPCT_COEFFS,1,4)+L6408*INDEX(TWOPTPCT_COEFFS,1,5)+AB6411*AB6412</f>
        <v>#N/A</v>
      </c>
      <c r="AH6407" s="223" t="e">
        <f ca="1">INDEX(FTA_COEFFS,1,1)+O6407*INDEX(FTA_COEFFS,1,2)+N6408*INDEX(FTA_COEFFS,1,3)+(Q6407+R6407)*INDEX(FTA_COEFFS,1,4)+(Q6408+R6408)*INDEX(FTA_COEFFS,1,5)+M6408*INDEX(FTA_COEFFS,1,6)+AC6411*AC6412</f>
        <v>#N/A</v>
      </c>
      <c r="AI6407" s="223" t="e">
        <f ca="1">INDEX(FTPCT_COEFFS,1,1)+P6407*INDEX(FTPCT_COEFFS,1,2)+F6407*INDEX(FTPCT_COEFFS,1,3)+G6408*INDEX(FTPCT_COEFFS,1,4)+AD6411*AD6412</f>
        <v>#N/A</v>
      </c>
      <c r="AJ6407" s="338" t="e">
        <f t="shared" ref="AJ6407:AJ6408" ca="1" si="11072">AD6407*AE6407/100+AF6407*AG6407+AH6407*AI6407/100</f>
        <v>#N/A</v>
      </c>
      <c r="AK6407" s="55"/>
      <c r="AL6407" s="55"/>
      <c r="AM6407" s="55"/>
      <c r="AN6407" s="55"/>
      <c r="AO6407" s="55"/>
      <c r="AP6407" s="55"/>
      <c r="AQ6407" s="55"/>
      <c r="AR6407" s="55"/>
    </row>
    <row r="6408" spans="1:45" x14ac:dyDescent="0.3">
      <c r="B6408" s="54" t="s">
        <v>175</v>
      </c>
      <c r="C6408" s="54">
        <f>C6401</f>
        <v>0</v>
      </c>
      <c r="D6408" s="56" t="e">
        <f t="shared" ca="1" si="11064"/>
        <v>#N/A</v>
      </c>
      <c r="E6408" s="52" t="e">
        <f t="shared" ref="E6408:W6408" si="11073">E6401</f>
        <v>#N/A</v>
      </c>
      <c r="F6408" s="52" t="e">
        <f t="shared" si="11073"/>
        <v>#N/A</v>
      </c>
      <c r="G6408" s="52" t="e">
        <f t="shared" si="11073"/>
        <v>#N/A</v>
      </c>
      <c r="H6408" s="52" t="e">
        <f t="shared" si="11073"/>
        <v>#N/A</v>
      </c>
      <c r="I6408" s="52" t="e">
        <f t="shared" si="11073"/>
        <v>#N/A</v>
      </c>
      <c r="J6408" s="52" t="e">
        <f t="shared" si="11073"/>
        <v>#N/A</v>
      </c>
      <c r="K6408" s="52" t="e">
        <f t="shared" si="11073"/>
        <v>#N/A</v>
      </c>
      <c r="L6408" s="52" t="e">
        <f t="shared" si="11073"/>
        <v>#N/A</v>
      </c>
      <c r="M6408" s="52" t="e">
        <f t="shared" si="11073"/>
        <v>#N/A</v>
      </c>
      <c r="N6408" s="52" t="e">
        <f t="shared" si="11073"/>
        <v>#N/A</v>
      </c>
      <c r="O6408" s="52" t="e">
        <f t="shared" si="11073"/>
        <v>#N/A</v>
      </c>
      <c r="P6408" s="52" t="e">
        <f t="shared" si="11073"/>
        <v>#N/A</v>
      </c>
      <c r="Q6408" s="52" t="e">
        <f t="shared" si="11073"/>
        <v>#N/A</v>
      </c>
      <c r="R6408" s="52" t="e">
        <f t="shared" si="11073"/>
        <v>#N/A</v>
      </c>
      <c r="S6408" s="52" t="e">
        <f t="shared" si="11073"/>
        <v>#N/A</v>
      </c>
      <c r="T6408" s="52" t="e">
        <f t="shared" si="11073"/>
        <v>#N/A</v>
      </c>
      <c r="U6408" s="52" t="e">
        <f t="shared" si="11073"/>
        <v>#N/A</v>
      </c>
      <c r="V6408" s="52" t="e">
        <f t="shared" si="11073"/>
        <v>#N/A</v>
      </c>
      <c r="W6408" s="52" t="e">
        <f t="shared" si="11073"/>
        <v>#N/A</v>
      </c>
      <c r="X6408" s="55" t="e">
        <f t="shared" si="11066"/>
        <v>#N/A</v>
      </c>
      <c r="Y6408" s="55" t="e">
        <f t="shared" si="11067"/>
        <v>#N/A</v>
      </c>
      <c r="Z6408" s="55" t="e">
        <f t="shared" ref="Z6408" si="11074">Z6407</f>
        <v>#N/A</v>
      </c>
      <c r="AA6408" s="55" t="e">
        <f t="shared" si="11069"/>
        <v>#N/A</v>
      </c>
      <c r="AB6408" s="336" t="e">
        <f t="shared" si="11070"/>
        <v>#N/A</v>
      </c>
      <c r="AC6408" s="223" t="e">
        <f ca="1">INDEX(FGA_COEFFS,1,1)+Z6408*INDEX(FGA_COEFFS,1,2)+Y6408*INDEX(FGA_COEFFS,1,3)+R6408*INDEX(FGA_COEFFS,1,4)+Q6407*INDEX(FGA_COEFFS,1,5)+S6408*INDEX(FGA_COEFFS,1,6)+T6407*INDEX(FGA_COEFFS,1,7)+M6407*INDEX(FGA_COEFFS,1,8)+Y6411*Y6413</f>
        <v>#N/A</v>
      </c>
      <c r="AD6408" s="223" t="e">
        <f ca="1">INDEX(THREEPTA_COEFFS,1,1)+AC6408*INDEX(THREEPTA_COEFFS,1,2)+J6408*INDEX(THREEPTA_COEFFS,1,3)+AA6408*INDEX(THREEPTA_COEFFS,1,4)+K6408*INDEX(THREEPTA_COEFFS,1,5)+L6407*INDEX(THREEPTA_COEFFS,1,6)+Z6411*Z6413</f>
        <v>#N/A</v>
      </c>
      <c r="AE6408" s="223" t="e">
        <f ca="1">INDEX(THREEPTPCT_COEFFS,1,1)+K6408*INDEX(THREEPTPCT_COEFFS,1,2)+L6407*INDEX(THREEPTPCT_COEFFS,1,3)+AA6411*AA6413</f>
        <v>#N/A</v>
      </c>
      <c r="AF6408" s="55" t="e">
        <f t="shared" ca="1" si="11071"/>
        <v>#N/A</v>
      </c>
      <c r="AG6408" s="223" t="e">
        <f ca="1">INDEX(TWOPTPCT_COEFFS,1,1)+AB6408*INDEX(TWOPTPCT_COEFFS,1,2)+I6407*INDEX(TWOPTPCT_COEFFS,1,3)+G6407*INDEX(TWOPTPCT_COEFFS,1,4)+L6407*INDEX(TWOPTPCT_COEFFS,1,5)+AB6411*AB6413</f>
        <v>#N/A</v>
      </c>
      <c r="AH6408" s="223" t="e">
        <f ca="1">INDEX(FTA_COEFFS,1,1)+O6408*INDEX(FTA_COEFFS,1,2)+N6407*INDEX(FTA_COEFFS,1,3)+(Q6408+R6408)*INDEX(FTA_COEFFS,1,4)+(Q6407+R6407)*INDEX(FTA_COEFFS,1,5)+M6407*INDEX(FTA_COEFFS,1,6)+AC6411*AC6413</f>
        <v>#N/A</v>
      </c>
      <c r="AI6408" s="223" t="e">
        <f ca="1">INDEX(FTPCT_COEFFS,1,1)+P6408*INDEX(FTPCT_COEFFS,1,2)+F6408*INDEX(FTPCT_COEFFS,1,3)+G6407*INDEX(FTPCT_COEFFS,1,4)+AD6411*AD6413</f>
        <v>#N/A</v>
      </c>
      <c r="AJ6408" s="338" t="e">
        <f t="shared" ca="1" si="11072"/>
        <v>#N/A</v>
      </c>
      <c r="AK6408" s="55"/>
      <c r="AL6408" s="55"/>
      <c r="AM6408" s="55"/>
      <c r="AN6408" s="55"/>
      <c r="AO6408" s="55"/>
      <c r="AP6408" s="55"/>
      <c r="AQ6408" s="55"/>
      <c r="AR6408" s="55"/>
    </row>
    <row r="6409" spans="1:45" x14ac:dyDescent="0.3">
      <c r="A6409" s="54" t="e">
        <f ca="1">IF(D6407&gt;(D6408+(AVERAGE(V6407,W6407)-AVERAGE(V6408,W6408))/2)+2.5,C6407,IF(D6408&gt;(D6407+(AVERAGE(V6408,W6408)-AVERAGE(V6407,W6407))/2)+2.5,C6408,"Close"))</f>
        <v>#N/A</v>
      </c>
      <c r="B6409" s="64" t="e">
        <f ca="1">IF(D6408&gt;D6407,C6408,C6407)</f>
        <v>#N/A</v>
      </c>
      <c r="D6409" s="56"/>
      <c r="X6409" s="55"/>
      <c r="Y6409" s="55"/>
      <c r="Z6409" s="55"/>
      <c r="AA6409" s="55"/>
      <c r="AB6409" s="55"/>
      <c r="AC6409" s="337"/>
      <c r="AD6409" s="337"/>
      <c r="AE6409" s="337"/>
      <c r="AF6409" s="337"/>
      <c r="AG6409" s="337"/>
      <c r="AH6409" s="337"/>
      <c r="AI6409" s="337"/>
      <c r="AJ6409" s="337"/>
      <c r="AK6409" s="337"/>
      <c r="AL6409" s="337"/>
      <c r="AM6409" s="55"/>
      <c r="AN6409" s="55"/>
      <c r="AO6409" s="55"/>
      <c r="AP6409" s="55"/>
      <c r="AQ6409" s="55"/>
      <c r="AR6409" s="55"/>
      <c r="AS6409" s="55"/>
    </row>
    <row r="6410" spans="1:45" x14ac:dyDescent="0.3">
      <c r="X6410" s="54" t="s">
        <v>1305</v>
      </c>
      <c r="Y6410" s="54" t="s">
        <v>128</v>
      </c>
      <c r="Z6410" s="54" t="s">
        <v>157</v>
      </c>
      <c r="AA6410" s="54" t="s">
        <v>151</v>
      </c>
      <c r="AB6410" s="54" t="s">
        <v>1327</v>
      </c>
      <c r="AC6410" s="54" t="s">
        <v>129</v>
      </c>
      <c r="AD6410" s="54" t="s">
        <v>116</v>
      </c>
      <c r="AE6410" s="54"/>
      <c r="AF6410" s="54"/>
      <c r="AG6410" s="54"/>
      <c r="AH6410" s="54"/>
      <c r="AI6410" s="54"/>
      <c r="AJ6410" s="54"/>
      <c r="AK6410" s="54"/>
      <c r="AL6410" s="54"/>
      <c r="AM6410" s="54"/>
      <c r="AN6410" s="54"/>
      <c r="AO6410" s="54"/>
      <c r="AP6410" s="54"/>
      <c r="AQ6410" s="54"/>
      <c r="AR6410" s="54"/>
      <c r="AS6410" s="54"/>
    </row>
    <row r="6411" spans="1:45" x14ac:dyDescent="0.3">
      <c r="X6411" s="54"/>
      <c r="Y6411" s="54">
        <f t="shared" ref="Y6411:AD6411" si="11075">Y6404</f>
        <v>6.4436999999999998</v>
      </c>
      <c r="Z6411" s="54">
        <f t="shared" si="11075"/>
        <v>4.9371</v>
      </c>
      <c r="AA6411" s="54">
        <f t="shared" si="11075"/>
        <v>11.350300000000001</v>
      </c>
      <c r="AB6411" s="54">
        <f t="shared" si="11075"/>
        <v>7.1900000000000006E-2</v>
      </c>
      <c r="AC6411" s="54">
        <f t="shared" si="11075"/>
        <v>6.2766000000000002</v>
      </c>
      <c r="AD6411" s="54">
        <f t="shared" si="11075"/>
        <v>11.042999999999999</v>
      </c>
      <c r="AE6411" s="54"/>
      <c r="AF6411" s="336"/>
      <c r="AG6411" s="336"/>
      <c r="AH6411" s="336"/>
      <c r="AI6411" s="54"/>
      <c r="AJ6411" s="54"/>
      <c r="AK6411" s="54"/>
      <c r="AL6411" s="54"/>
      <c r="AM6411" s="54"/>
      <c r="AN6411" s="54"/>
      <c r="AO6411" s="54"/>
      <c r="AP6411" s="54"/>
      <c r="AQ6411" s="54"/>
      <c r="AR6411" s="54"/>
      <c r="AS6411" s="54"/>
    </row>
    <row r="6412" spans="1:45" x14ac:dyDescent="0.3">
      <c r="D6412" s="56"/>
      <c r="X6412" s="336"/>
      <c r="Y6412" s="336">
        <f t="shared" ca="1" si="11051"/>
        <v>-0.29332888553368164</v>
      </c>
      <c r="Z6412" s="336">
        <f t="shared" ca="1" si="11051"/>
        <v>0.20917581785571915</v>
      </c>
      <c r="AA6412" s="336">
        <f t="shared" ca="1" si="11051"/>
        <v>0.46591378816467643</v>
      </c>
      <c r="AB6412" s="336">
        <f t="shared" ca="1" si="11051"/>
        <v>0.98328455949512261</v>
      </c>
      <c r="AC6412" s="336">
        <f t="shared" ca="1" si="11051"/>
        <v>-0.14644696799911372</v>
      </c>
      <c r="AD6412" s="336">
        <f t="shared" ca="1" si="11051"/>
        <v>-0.13209533491870887</v>
      </c>
      <c r="AE6412" s="336"/>
      <c r="AF6412" s="336"/>
      <c r="AG6412" s="336"/>
      <c r="AH6412" s="336"/>
      <c r="AI6412" s="54"/>
      <c r="AJ6412" s="54"/>
      <c r="AK6412" s="54"/>
      <c r="AL6412" s="336"/>
      <c r="AM6412" s="336"/>
      <c r="AN6412" s="336"/>
      <c r="AO6412" s="336"/>
      <c r="AP6412" s="54"/>
      <c r="AQ6412" s="336"/>
      <c r="AR6412" s="336"/>
      <c r="AS6412" s="336"/>
    </row>
    <row r="6413" spans="1:45" x14ac:dyDescent="0.3">
      <c r="C6413" s="54"/>
      <c r="D6413" s="56"/>
      <c r="Y6413" s="336">
        <f t="shared" ca="1" si="11051"/>
        <v>1.085323906273397</v>
      </c>
      <c r="Z6413" s="336">
        <f t="shared" ca="1" si="11051"/>
        <v>-7.0401931452180935E-5</v>
      </c>
      <c r="AA6413" s="336">
        <f t="shared" ca="1" si="11051"/>
        <v>0.31978232924285499</v>
      </c>
      <c r="AB6413" s="336">
        <f t="shared" ca="1" si="11051"/>
        <v>2.572143981236976E-2</v>
      </c>
      <c r="AC6413" s="336">
        <f t="shared" ca="1" si="11051"/>
        <v>0.96598725657646844</v>
      </c>
      <c r="AD6413" s="336">
        <f t="shared" ca="1" si="11051"/>
        <v>-0.1978685405566972</v>
      </c>
      <c r="AE6413" s="55"/>
      <c r="AF6413" s="55"/>
      <c r="AG6413" s="55"/>
      <c r="AH6413" s="55"/>
      <c r="AI6413" s="55"/>
      <c r="AJ6413" s="55"/>
      <c r="AK6413" s="55"/>
      <c r="AL6413" s="55"/>
      <c r="AM6413" s="55"/>
      <c r="AN6413" s="55"/>
      <c r="AO6413" s="55"/>
      <c r="AP6413" s="55"/>
      <c r="AQ6413" s="55"/>
      <c r="AR6413" s="55"/>
      <c r="AS6413" s="55"/>
    </row>
    <row r="6414" spans="1:45" x14ac:dyDescent="0.3">
      <c r="B6414" s="54" t="s">
        <v>172</v>
      </c>
      <c r="C6414" s="53">
        <f>C6407</f>
        <v>0</v>
      </c>
      <c r="D6414" s="56" t="e">
        <f t="shared" ref="D6414:D6415" ca="1" si="11076">AJ6414</f>
        <v>#N/A</v>
      </c>
      <c r="E6414" s="52" t="e">
        <f t="shared" ref="E6414:W6414" si="11077">E6407</f>
        <v>#N/A</v>
      </c>
      <c r="F6414" s="52" t="e">
        <f t="shared" si="11077"/>
        <v>#N/A</v>
      </c>
      <c r="G6414" s="52" t="e">
        <f t="shared" si="11077"/>
        <v>#N/A</v>
      </c>
      <c r="H6414" s="52" t="e">
        <f t="shared" si="11077"/>
        <v>#N/A</v>
      </c>
      <c r="I6414" s="52" t="e">
        <f t="shared" si="11077"/>
        <v>#N/A</v>
      </c>
      <c r="J6414" s="52" t="e">
        <f t="shared" si="11077"/>
        <v>#N/A</v>
      </c>
      <c r="K6414" s="52" t="e">
        <f t="shared" si="11077"/>
        <v>#N/A</v>
      </c>
      <c r="L6414" s="52" t="e">
        <f t="shared" si="11077"/>
        <v>#N/A</v>
      </c>
      <c r="M6414" s="52" t="e">
        <f t="shared" si="11077"/>
        <v>#N/A</v>
      </c>
      <c r="N6414" s="52" t="e">
        <f t="shared" si="11077"/>
        <v>#N/A</v>
      </c>
      <c r="O6414" s="52" t="e">
        <f t="shared" si="11077"/>
        <v>#N/A</v>
      </c>
      <c r="P6414" s="52" t="e">
        <f t="shared" si="11077"/>
        <v>#N/A</v>
      </c>
      <c r="Q6414" s="52" t="e">
        <f t="shared" si="11077"/>
        <v>#N/A</v>
      </c>
      <c r="R6414" s="52" t="e">
        <f t="shared" si="11077"/>
        <v>#N/A</v>
      </c>
      <c r="S6414" s="52" t="e">
        <f t="shared" si="11077"/>
        <v>#N/A</v>
      </c>
      <c r="T6414" s="52" t="e">
        <f t="shared" si="11077"/>
        <v>#N/A</v>
      </c>
      <c r="U6414" s="52" t="e">
        <f t="shared" si="11077"/>
        <v>#N/A</v>
      </c>
      <c r="V6414" s="52" t="e">
        <f t="shared" si="11077"/>
        <v>#N/A</v>
      </c>
      <c r="W6414" s="52" t="e">
        <f t="shared" si="11077"/>
        <v>#N/A</v>
      </c>
      <c r="X6414" s="55" t="e">
        <f t="shared" ref="X6414:X6415" si="11078">(H6414-(O6414*P6414)/100-3*(J6414*K6414)/100)/2</f>
        <v>#N/A</v>
      </c>
      <c r="Y6414" s="55" t="e">
        <f t="shared" ref="Y6414:Y6415" si="11079">SUM(X6414,(J6414*K6414/100))/(F6414/100)</f>
        <v>#N/A</v>
      </c>
      <c r="Z6414" s="55" t="e">
        <f t="shared" ref="Z6414" si="11080">U6414*0.5+U6415*0.5</f>
        <v>#N/A</v>
      </c>
      <c r="AA6414" s="55" t="e">
        <f t="shared" ref="AA6414:AA6415" si="11081">J6414/Y6414</f>
        <v>#N/A</v>
      </c>
      <c r="AB6414" s="336" t="e">
        <f t="shared" ref="AB6414:AB6415" si="11082">X6414/(Y6414-J6414)</f>
        <v>#N/A</v>
      </c>
      <c r="AC6414" s="223" t="e">
        <f ca="1">INDEX(FGA_COEFFS,1,1)+Z6414*INDEX(FGA_COEFFS,1,2)+Y6414*INDEX(FGA_COEFFS,1,3)+R6414*INDEX(FGA_COEFFS,1,4)+Q6415*INDEX(FGA_COEFFS,1,5)+S6414*INDEX(FGA_COEFFS,1,6)+T6415*INDEX(FGA_COEFFS,1,7)+M6415*INDEX(FGA_COEFFS,1,8)+Y6418*Y6419</f>
        <v>#N/A</v>
      </c>
      <c r="AD6414" s="223" t="e">
        <f ca="1">INDEX(THREEPTA_COEFFS,1,1)+AC6414*INDEX(THREEPTA_COEFFS,1,2)+J6414*INDEX(THREEPTA_COEFFS,1,3)+AA6414*INDEX(THREEPTA_COEFFS,1,4)+K6414*INDEX(THREEPTA_COEFFS,1,5)+L6415*INDEX(THREEPTA_COEFFS,1,6)+Z6418*Z6419</f>
        <v>#N/A</v>
      </c>
      <c r="AE6414" s="223" t="e">
        <f ca="1">INDEX(THREEPTPCT_COEFFS,1,1)+K6414*INDEX(THREEPTPCT_COEFFS,1,2)+L6415*INDEX(THREEPTPCT_COEFFS,1,3)+AA6418*AA6419</f>
        <v>#N/A</v>
      </c>
      <c r="AF6414" s="55" t="e">
        <f t="shared" ref="AF6414:AF6415" ca="1" si="11083">AC6414-AD6414</f>
        <v>#N/A</v>
      </c>
      <c r="AG6414" s="223" t="e">
        <f ca="1">INDEX(TWOPTPCT_COEFFS,1,1)+AB6414*INDEX(TWOPTPCT_COEFFS,1,2)+I6415*INDEX(TWOPTPCT_COEFFS,1,3)+G6415*INDEX(TWOPTPCT_COEFFS,1,4)+L6415*INDEX(TWOPTPCT_COEFFS,1,5)+AB6418*AB6419</f>
        <v>#N/A</v>
      </c>
      <c r="AH6414" s="223" t="e">
        <f ca="1">INDEX(FTA_COEFFS,1,1)+O6414*INDEX(FTA_COEFFS,1,2)+N6415*INDEX(FTA_COEFFS,1,3)+(Q6414+R6414)*INDEX(FTA_COEFFS,1,4)+(Q6415+R6415)*INDEX(FTA_COEFFS,1,5)+M6415*INDEX(FTA_COEFFS,1,6)+AC6418*AC6419</f>
        <v>#N/A</v>
      </c>
      <c r="AI6414" s="223" t="e">
        <f ca="1">INDEX(FTPCT_COEFFS,1,1)+P6414*INDEX(FTPCT_COEFFS,1,2)+F6414*INDEX(FTPCT_COEFFS,1,3)+G6415*INDEX(FTPCT_COEFFS,1,4)+AD6418*AD6419</f>
        <v>#N/A</v>
      </c>
      <c r="AJ6414" s="338" t="e">
        <f t="shared" ref="AJ6414:AJ6415" ca="1" si="11084">AD6414*AE6414/100+AF6414*AG6414+AH6414*AI6414/100</f>
        <v>#N/A</v>
      </c>
      <c r="AK6414" s="55"/>
      <c r="AL6414" s="55"/>
      <c r="AM6414" s="55"/>
      <c r="AN6414" s="55"/>
      <c r="AO6414" s="55"/>
      <c r="AP6414" s="55"/>
      <c r="AQ6414" s="55"/>
      <c r="AR6414" s="55"/>
    </row>
    <row r="6415" spans="1:45" x14ac:dyDescent="0.3">
      <c r="B6415" s="54" t="s">
        <v>175</v>
      </c>
      <c r="C6415" s="54">
        <f>C6408</f>
        <v>0</v>
      </c>
      <c r="D6415" s="56" t="e">
        <f t="shared" ca="1" si="11076"/>
        <v>#N/A</v>
      </c>
      <c r="E6415" s="52" t="e">
        <f t="shared" ref="E6415:W6415" si="11085">E6408</f>
        <v>#N/A</v>
      </c>
      <c r="F6415" s="52" t="e">
        <f t="shared" si="11085"/>
        <v>#N/A</v>
      </c>
      <c r="G6415" s="52" t="e">
        <f t="shared" si="11085"/>
        <v>#N/A</v>
      </c>
      <c r="H6415" s="52" t="e">
        <f t="shared" si="11085"/>
        <v>#N/A</v>
      </c>
      <c r="I6415" s="52" t="e">
        <f t="shared" si="11085"/>
        <v>#N/A</v>
      </c>
      <c r="J6415" s="52" t="e">
        <f t="shared" si="11085"/>
        <v>#N/A</v>
      </c>
      <c r="K6415" s="52" t="e">
        <f t="shared" si="11085"/>
        <v>#N/A</v>
      </c>
      <c r="L6415" s="52" t="e">
        <f t="shared" si="11085"/>
        <v>#N/A</v>
      </c>
      <c r="M6415" s="52" t="e">
        <f t="shared" si="11085"/>
        <v>#N/A</v>
      </c>
      <c r="N6415" s="52" t="e">
        <f t="shared" si="11085"/>
        <v>#N/A</v>
      </c>
      <c r="O6415" s="52" t="e">
        <f t="shared" si="11085"/>
        <v>#N/A</v>
      </c>
      <c r="P6415" s="52" t="e">
        <f t="shared" si="11085"/>
        <v>#N/A</v>
      </c>
      <c r="Q6415" s="52" t="e">
        <f t="shared" si="11085"/>
        <v>#N/A</v>
      </c>
      <c r="R6415" s="52" t="e">
        <f t="shared" si="11085"/>
        <v>#N/A</v>
      </c>
      <c r="S6415" s="52" t="e">
        <f t="shared" si="11085"/>
        <v>#N/A</v>
      </c>
      <c r="T6415" s="52" t="e">
        <f t="shared" si="11085"/>
        <v>#N/A</v>
      </c>
      <c r="U6415" s="52" t="e">
        <f t="shared" si="11085"/>
        <v>#N/A</v>
      </c>
      <c r="V6415" s="52" t="e">
        <f t="shared" si="11085"/>
        <v>#N/A</v>
      </c>
      <c r="W6415" s="52" t="e">
        <f t="shared" si="11085"/>
        <v>#N/A</v>
      </c>
      <c r="X6415" s="55" t="e">
        <f t="shared" si="11078"/>
        <v>#N/A</v>
      </c>
      <c r="Y6415" s="55" t="e">
        <f t="shared" si="11079"/>
        <v>#N/A</v>
      </c>
      <c r="Z6415" s="55" t="e">
        <f t="shared" ref="Z6415" si="11086">Z6414</f>
        <v>#N/A</v>
      </c>
      <c r="AA6415" s="55" t="e">
        <f t="shared" si="11081"/>
        <v>#N/A</v>
      </c>
      <c r="AB6415" s="336" t="e">
        <f t="shared" si="11082"/>
        <v>#N/A</v>
      </c>
      <c r="AC6415" s="223" t="e">
        <f ca="1">INDEX(FGA_COEFFS,1,1)+Z6415*INDEX(FGA_COEFFS,1,2)+Y6415*INDEX(FGA_COEFFS,1,3)+R6415*INDEX(FGA_COEFFS,1,4)+Q6414*INDEX(FGA_COEFFS,1,5)+S6415*INDEX(FGA_COEFFS,1,6)+T6414*INDEX(FGA_COEFFS,1,7)+M6414*INDEX(FGA_COEFFS,1,8)+Y6418*Y6420</f>
        <v>#N/A</v>
      </c>
      <c r="AD6415" s="223" t="e">
        <f ca="1">INDEX(THREEPTA_COEFFS,1,1)+AC6415*INDEX(THREEPTA_COEFFS,1,2)+J6415*INDEX(THREEPTA_COEFFS,1,3)+AA6415*INDEX(THREEPTA_COEFFS,1,4)+K6415*INDEX(THREEPTA_COEFFS,1,5)+L6414*INDEX(THREEPTA_COEFFS,1,6)+Z6418*Z6420</f>
        <v>#N/A</v>
      </c>
      <c r="AE6415" s="223" t="e">
        <f ca="1">INDEX(THREEPTPCT_COEFFS,1,1)+K6415*INDEX(THREEPTPCT_COEFFS,1,2)+L6414*INDEX(THREEPTPCT_COEFFS,1,3)+AA6418*AA6420</f>
        <v>#N/A</v>
      </c>
      <c r="AF6415" s="55" t="e">
        <f t="shared" ca="1" si="11083"/>
        <v>#N/A</v>
      </c>
      <c r="AG6415" s="223" t="e">
        <f ca="1">INDEX(TWOPTPCT_COEFFS,1,1)+AB6415*INDEX(TWOPTPCT_COEFFS,1,2)+I6414*INDEX(TWOPTPCT_COEFFS,1,3)+G6414*INDEX(TWOPTPCT_COEFFS,1,4)+L6414*INDEX(TWOPTPCT_COEFFS,1,5)+AB6418*AB6420</f>
        <v>#N/A</v>
      </c>
      <c r="AH6415" s="223" t="e">
        <f ca="1">INDEX(FTA_COEFFS,1,1)+O6415*INDEX(FTA_COEFFS,1,2)+N6414*INDEX(FTA_COEFFS,1,3)+(Q6415+R6415)*INDEX(FTA_COEFFS,1,4)+(Q6414+R6414)*INDEX(FTA_COEFFS,1,5)+M6414*INDEX(FTA_COEFFS,1,6)+AC6418*AC6420</f>
        <v>#N/A</v>
      </c>
      <c r="AI6415" s="223" t="e">
        <f ca="1">INDEX(FTPCT_COEFFS,1,1)+P6415*INDEX(FTPCT_COEFFS,1,2)+F6415*INDEX(FTPCT_COEFFS,1,3)+G6414*INDEX(FTPCT_COEFFS,1,4)+AD6418*AD6420</f>
        <v>#N/A</v>
      </c>
      <c r="AJ6415" s="338" t="e">
        <f t="shared" ca="1" si="11084"/>
        <v>#N/A</v>
      </c>
      <c r="AK6415" s="55"/>
      <c r="AL6415" s="55"/>
      <c r="AM6415" s="55"/>
      <c r="AN6415" s="55"/>
      <c r="AO6415" s="55"/>
      <c r="AP6415" s="55"/>
      <c r="AQ6415" s="55"/>
      <c r="AR6415" s="55"/>
    </row>
    <row r="6416" spans="1:45" x14ac:dyDescent="0.3">
      <c r="A6416" s="54" t="e">
        <f ca="1">IF(D6414&gt;(D6415+(AVERAGE(V6414,W6414)-AVERAGE(V6415,W6415))/2)+2.5,C6414,IF(D6415&gt;(D6414+(AVERAGE(V6415,W6415)-AVERAGE(V6414,W6414))/2)+2.5,C6415,"Close"))</f>
        <v>#N/A</v>
      </c>
      <c r="B6416" s="64" t="e">
        <f ca="1">IF(D6415&gt;D6414,C6415,C6414)</f>
        <v>#N/A</v>
      </c>
      <c r="D6416" s="56"/>
      <c r="X6416" s="55"/>
      <c r="Y6416" s="55"/>
      <c r="Z6416" s="55"/>
      <c r="AA6416" s="55"/>
      <c r="AB6416" s="55"/>
      <c r="AC6416" s="337"/>
      <c r="AD6416" s="337"/>
      <c r="AE6416" s="337"/>
      <c r="AF6416" s="337"/>
      <c r="AG6416" s="337"/>
      <c r="AH6416" s="337"/>
      <c r="AI6416" s="337"/>
      <c r="AJ6416" s="337"/>
      <c r="AK6416" s="337"/>
      <c r="AL6416" s="337"/>
      <c r="AM6416" s="55"/>
      <c r="AN6416" s="55"/>
      <c r="AO6416" s="55"/>
      <c r="AP6416" s="55"/>
      <c r="AQ6416" s="55"/>
      <c r="AR6416" s="55"/>
      <c r="AS6416" s="55"/>
    </row>
    <row r="6417" spans="1:45" x14ac:dyDescent="0.3">
      <c r="X6417" s="54" t="s">
        <v>1305</v>
      </c>
      <c r="Y6417" s="54" t="s">
        <v>128</v>
      </c>
      <c r="Z6417" s="54" t="s">
        <v>157</v>
      </c>
      <c r="AA6417" s="54" t="s">
        <v>151</v>
      </c>
      <c r="AB6417" s="54" t="s">
        <v>1327</v>
      </c>
      <c r="AC6417" s="54" t="s">
        <v>129</v>
      </c>
      <c r="AD6417" s="54" t="s">
        <v>116</v>
      </c>
      <c r="AE6417" s="54"/>
      <c r="AF6417" s="54"/>
      <c r="AG6417" s="54"/>
      <c r="AH6417" s="54"/>
      <c r="AI6417" s="54"/>
      <c r="AJ6417" s="54"/>
      <c r="AK6417" s="54"/>
      <c r="AL6417" s="54"/>
      <c r="AM6417" s="54"/>
      <c r="AN6417" s="54"/>
      <c r="AO6417" s="54"/>
      <c r="AP6417" s="54"/>
      <c r="AQ6417" s="54"/>
      <c r="AR6417" s="54"/>
      <c r="AS6417" s="54"/>
    </row>
    <row r="6418" spans="1:45" x14ac:dyDescent="0.3">
      <c r="X6418" s="54"/>
      <c r="Y6418" s="54">
        <f t="shared" ref="Y6418:AD6418" si="11087">Y6411</f>
        <v>6.4436999999999998</v>
      </c>
      <c r="Z6418" s="54">
        <f t="shared" si="11087"/>
        <v>4.9371</v>
      </c>
      <c r="AA6418" s="54">
        <f t="shared" si="11087"/>
        <v>11.350300000000001</v>
      </c>
      <c r="AB6418" s="54">
        <f t="shared" si="11087"/>
        <v>7.1900000000000006E-2</v>
      </c>
      <c r="AC6418" s="54">
        <f t="shared" si="11087"/>
        <v>6.2766000000000002</v>
      </c>
      <c r="AD6418" s="54">
        <f t="shared" si="11087"/>
        <v>11.042999999999999</v>
      </c>
      <c r="AE6418" s="54"/>
      <c r="AF6418" s="336"/>
      <c r="AG6418" s="336"/>
      <c r="AH6418" s="336"/>
      <c r="AI6418" s="54"/>
      <c r="AJ6418" s="54"/>
      <c r="AK6418" s="54"/>
      <c r="AL6418" s="54"/>
      <c r="AM6418" s="54"/>
      <c r="AN6418" s="54"/>
      <c r="AO6418" s="54"/>
      <c r="AP6418" s="54"/>
      <c r="AQ6418" s="54"/>
      <c r="AR6418" s="54"/>
      <c r="AS6418" s="54"/>
    </row>
    <row r="6419" spans="1:45" x14ac:dyDescent="0.3">
      <c r="D6419" s="56"/>
      <c r="X6419" s="336"/>
      <c r="Y6419" s="336">
        <f t="shared" ca="1" si="11051"/>
        <v>0.51090172454480709</v>
      </c>
      <c r="Z6419" s="336">
        <f t="shared" ca="1" si="11051"/>
        <v>1.2447252032348111</v>
      </c>
      <c r="AA6419" s="336">
        <f t="shared" ca="1" si="11051"/>
        <v>0.26199068594655012</v>
      </c>
      <c r="AB6419" s="336">
        <f t="shared" ca="1" si="11051"/>
        <v>0.2524692954074188</v>
      </c>
      <c r="AC6419" s="336">
        <f t="shared" ca="1" si="11051"/>
        <v>1.2269159911076031</v>
      </c>
      <c r="AD6419" s="336">
        <f t="shared" ca="1" si="11051"/>
        <v>-0.43129548736013018</v>
      </c>
      <c r="AE6419" s="336"/>
      <c r="AF6419" s="336"/>
      <c r="AG6419" s="336"/>
      <c r="AH6419" s="336"/>
      <c r="AI6419" s="54"/>
      <c r="AJ6419" s="54"/>
      <c r="AK6419" s="54"/>
      <c r="AL6419" s="336"/>
      <c r="AM6419" s="336"/>
      <c r="AN6419" s="336"/>
      <c r="AO6419" s="336"/>
      <c r="AP6419" s="54"/>
      <c r="AQ6419" s="336"/>
      <c r="AR6419" s="336"/>
      <c r="AS6419" s="336"/>
    </row>
    <row r="6420" spans="1:45" x14ac:dyDescent="0.3">
      <c r="C6420" s="54"/>
      <c r="D6420" s="56"/>
      <c r="Y6420" s="336">
        <f t="shared" ca="1" si="11051"/>
        <v>0.20292583068591213</v>
      </c>
      <c r="Z6420" s="336">
        <f t="shared" ca="1" si="11051"/>
        <v>-0.22255065268861696</v>
      </c>
      <c r="AA6420" s="336">
        <f t="shared" ca="1" si="11051"/>
        <v>1.2264988365270344</v>
      </c>
      <c r="AB6420" s="336">
        <f t="shared" ca="1" si="11051"/>
        <v>0.81139189402983236</v>
      </c>
      <c r="AC6420" s="336">
        <f t="shared" ca="1" si="11051"/>
        <v>-0.57969986338691504</v>
      </c>
      <c r="AD6420" s="336">
        <f t="shared" ca="1" si="11051"/>
        <v>1.2839472211775851</v>
      </c>
      <c r="AE6420" s="55"/>
      <c r="AF6420" s="55"/>
      <c r="AG6420" s="55"/>
      <c r="AH6420" s="55"/>
      <c r="AI6420" s="55"/>
      <c r="AJ6420" s="55"/>
      <c r="AK6420" s="55"/>
      <c r="AL6420" s="55"/>
      <c r="AM6420" s="55"/>
      <c r="AN6420" s="55"/>
      <c r="AO6420" s="55"/>
      <c r="AP6420" s="55"/>
      <c r="AQ6420" s="55"/>
      <c r="AR6420" s="55"/>
      <c r="AS6420" s="55"/>
    </row>
    <row r="6421" spans="1:45" x14ac:dyDescent="0.3">
      <c r="B6421" s="54" t="s">
        <v>172</v>
      </c>
      <c r="C6421" s="53">
        <f>C6414</f>
        <v>0</v>
      </c>
      <c r="D6421" s="56" t="e">
        <f t="shared" ref="D6421:D6422" ca="1" si="11088">AJ6421</f>
        <v>#N/A</v>
      </c>
      <c r="E6421" s="52" t="e">
        <f t="shared" ref="E6421:W6421" si="11089">E6414</f>
        <v>#N/A</v>
      </c>
      <c r="F6421" s="52" t="e">
        <f t="shared" si="11089"/>
        <v>#N/A</v>
      </c>
      <c r="G6421" s="52" t="e">
        <f t="shared" si="11089"/>
        <v>#N/A</v>
      </c>
      <c r="H6421" s="52" t="e">
        <f t="shared" si="11089"/>
        <v>#N/A</v>
      </c>
      <c r="I6421" s="52" t="e">
        <f t="shared" si="11089"/>
        <v>#N/A</v>
      </c>
      <c r="J6421" s="52" t="e">
        <f t="shared" si="11089"/>
        <v>#N/A</v>
      </c>
      <c r="K6421" s="52" t="e">
        <f t="shared" si="11089"/>
        <v>#N/A</v>
      </c>
      <c r="L6421" s="52" t="e">
        <f t="shared" si="11089"/>
        <v>#N/A</v>
      </c>
      <c r="M6421" s="52" t="e">
        <f t="shared" si="11089"/>
        <v>#N/A</v>
      </c>
      <c r="N6421" s="52" t="e">
        <f t="shared" si="11089"/>
        <v>#N/A</v>
      </c>
      <c r="O6421" s="52" t="e">
        <f t="shared" si="11089"/>
        <v>#N/A</v>
      </c>
      <c r="P6421" s="52" t="e">
        <f t="shared" si="11089"/>
        <v>#N/A</v>
      </c>
      <c r="Q6421" s="52" t="e">
        <f t="shared" si="11089"/>
        <v>#N/A</v>
      </c>
      <c r="R6421" s="52" t="e">
        <f t="shared" si="11089"/>
        <v>#N/A</v>
      </c>
      <c r="S6421" s="52" t="e">
        <f t="shared" si="11089"/>
        <v>#N/A</v>
      </c>
      <c r="T6421" s="52" t="e">
        <f t="shared" si="11089"/>
        <v>#N/A</v>
      </c>
      <c r="U6421" s="52" t="e">
        <f t="shared" si="11089"/>
        <v>#N/A</v>
      </c>
      <c r="V6421" s="52" t="e">
        <f t="shared" si="11089"/>
        <v>#N/A</v>
      </c>
      <c r="W6421" s="52" t="e">
        <f t="shared" si="11089"/>
        <v>#N/A</v>
      </c>
      <c r="X6421" s="55" t="e">
        <f t="shared" ref="X6421:X6422" si="11090">(H6421-(O6421*P6421)/100-3*(J6421*K6421)/100)/2</f>
        <v>#N/A</v>
      </c>
      <c r="Y6421" s="55" t="e">
        <f t="shared" ref="Y6421:Y6422" si="11091">SUM(X6421,(J6421*K6421/100))/(F6421/100)</f>
        <v>#N/A</v>
      </c>
      <c r="Z6421" s="55" t="e">
        <f t="shared" ref="Z6421" si="11092">U6421*0.5+U6422*0.5</f>
        <v>#N/A</v>
      </c>
      <c r="AA6421" s="55" t="e">
        <f t="shared" ref="AA6421:AA6422" si="11093">J6421/Y6421</f>
        <v>#N/A</v>
      </c>
      <c r="AB6421" s="336" t="e">
        <f t="shared" ref="AB6421:AB6422" si="11094">X6421/(Y6421-J6421)</f>
        <v>#N/A</v>
      </c>
      <c r="AC6421" s="223" t="e">
        <f ca="1">INDEX(FGA_COEFFS,1,1)+Z6421*INDEX(FGA_COEFFS,1,2)+Y6421*INDEX(FGA_COEFFS,1,3)+R6421*INDEX(FGA_COEFFS,1,4)+Q6422*INDEX(FGA_COEFFS,1,5)+S6421*INDEX(FGA_COEFFS,1,6)+T6422*INDEX(FGA_COEFFS,1,7)+M6422*INDEX(FGA_COEFFS,1,8)+Y6425*Y6426</f>
        <v>#N/A</v>
      </c>
      <c r="AD6421" s="223" t="e">
        <f ca="1">INDEX(THREEPTA_COEFFS,1,1)+AC6421*INDEX(THREEPTA_COEFFS,1,2)+J6421*INDEX(THREEPTA_COEFFS,1,3)+AA6421*INDEX(THREEPTA_COEFFS,1,4)+K6421*INDEX(THREEPTA_COEFFS,1,5)+L6422*INDEX(THREEPTA_COEFFS,1,6)+Z6425*Z6426</f>
        <v>#N/A</v>
      </c>
      <c r="AE6421" s="223" t="e">
        <f ca="1">INDEX(THREEPTPCT_COEFFS,1,1)+K6421*INDEX(THREEPTPCT_COEFFS,1,2)+L6422*INDEX(THREEPTPCT_COEFFS,1,3)+AA6425*AA6426</f>
        <v>#N/A</v>
      </c>
      <c r="AF6421" s="55" t="e">
        <f t="shared" ref="AF6421:AF6422" ca="1" si="11095">AC6421-AD6421</f>
        <v>#N/A</v>
      </c>
      <c r="AG6421" s="223" t="e">
        <f ca="1">INDEX(TWOPTPCT_COEFFS,1,1)+AB6421*INDEX(TWOPTPCT_COEFFS,1,2)+I6422*INDEX(TWOPTPCT_COEFFS,1,3)+G6422*INDEX(TWOPTPCT_COEFFS,1,4)+L6422*INDEX(TWOPTPCT_COEFFS,1,5)+AB6425*AB6426</f>
        <v>#N/A</v>
      </c>
      <c r="AH6421" s="223" t="e">
        <f ca="1">INDEX(FTA_COEFFS,1,1)+O6421*INDEX(FTA_COEFFS,1,2)+N6422*INDEX(FTA_COEFFS,1,3)+(Q6421+R6421)*INDEX(FTA_COEFFS,1,4)+(Q6422+R6422)*INDEX(FTA_COEFFS,1,5)+M6422*INDEX(FTA_COEFFS,1,6)+AC6425*AC6426</f>
        <v>#N/A</v>
      </c>
      <c r="AI6421" s="223" t="e">
        <f ca="1">INDEX(FTPCT_COEFFS,1,1)+P6421*INDEX(FTPCT_COEFFS,1,2)+F6421*INDEX(FTPCT_COEFFS,1,3)+G6422*INDEX(FTPCT_COEFFS,1,4)+AD6425*AD6426</f>
        <v>#N/A</v>
      </c>
      <c r="AJ6421" s="338" t="e">
        <f t="shared" ref="AJ6421:AJ6422" ca="1" si="11096">AD6421*AE6421/100+AF6421*AG6421+AH6421*AI6421/100</f>
        <v>#N/A</v>
      </c>
      <c r="AK6421" s="55"/>
      <c r="AL6421" s="55"/>
      <c r="AM6421" s="55"/>
      <c r="AN6421" s="55"/>
      <c r="AO6421" s="55"/>
      <c r="AP6421" s="55"/>
      <c r="AQ6421" s="55"/>
      <c r="AR6421" s="55"/>
    </row>
    <row r="6422" spans="1:45" x14ac:dyDescent="0.3">
      <c r="B6422" s="54" t="s">
        <v>175</v>
      </c>
      <c r="C6422" s="54">
        <f>C6415</f>
        <v>0</v>
      </c>
      <c r="D6422" s="56" t="e">
        <f t="shared" ca="1" si="11088"/>
        <v>#N/A</v>
      </c>
      <c r="E6422" s="52" t="e">
        <f t="shared" ref="E6422:W6422" si="11097">E6415</f>
        <v>#N/A</v>
      </c>
      <c r="F6422" s="52" t="e">
        <f t="shared" si="11097"/>
        <v>#N/A</v>
      </c>
      <c r="G6422" s="52" t="e">
        <f t="shared" si="11097"/>
        <v>#N/A</v>
      </c>
      <c r="H6422" s="52" t="e">
        <f t="shared" si="11097"/>
        <v>#N/A</v>
      </c>
      <c r="I6422" s="52" t="e">
        <f t="shared" si="11097"/>
        <v>#N/A</v>
      </c>
      <c r="J6422" s="52" t="e">
        <f t="shared" si="11097"/>
        <v>#N/A</v>
      </c>
      <c r="K6422" s="52" t="e">
        <f t="shared" si="11097"/>
        <v>#N/A</v>
      </c>
      <c r="L6422" s="52" t="e">
        <f t="shared" si="11097"/>
        <v>#N/A</v>
      </c>
      <c r="M6422" s="52" t="e">
        <f t="shared" si="11097"/>
        <v>#N/A</v>
      </c>
      <c r="N6422" s="52" t="e">
        <f t="shared" si="11097"/>
        <v>#N/A</v>
      </c>
      <c r="O6422" s="52" t="e">
        <f t="shared" si="11097"/>
        <v>#N/A</v>
      </c>
      <c r="P6422" s="52" t="e">
        <f t="shared" si="11097"/>
        <v>#N/A</v>
      </c>
      <c r="Q6422" s="52" t="e">
        <f t="shared" si="11097"/>
        <v>#N/A</v>
      </c>
      <c r="R6422" s="52" t="e">
        <f t="shared" si="11097"/>
        <v>#N/A</v>
      </c>
      <c r="S6422" s="52" t="e">
        <f t="shared" si="11097"/>
        <v>#N/A</v>
      </c>
      <c r="T6422" s="52" t="e">
        <f t="shared" si="11097"/>
        <v>#N/A</v>
      </c>
      <c r="U6422" s="52" t="e">
        <f t="shared" si="11097"/>
        <v>#N/A</v>
      </c>
      <c r="V6422" s="52" t="e">
        <f t="shared" si="11097"/>
        <v>#N/A</v>
      </c>
      <c r="W6422" s="52" t="e">
        <f t="shared" si="11097"/>
        <v>#N/A</v>
      </c>
      <c r="X6422" s="55" t="e">
        <f t="shared" si="11090"/>
        <v>#N/A</v>
      </c>
      <c r="Y6422" s="55" t="e">
        <f t="shared" si="11091"/>
        <v>#N/A</v>
      </c>
      <c r="Z6422" s="55" t="e">
        <f t="shared" ref="Z6422" si="11098">Z6421</f>
        <v>#N/A</v>
      </c>
      <c r="AA6422" s="55" t="e">
        <f t="shared" si="11093"/>
        <v>#N/A</v>
      </c>
      <c r="AB6422" s="336" t="e">
        <f t="shared" si="11094"/>
        <v>#N/A</v>
      </c>
      <c r="AC6422" s="223" t="e">
        <f ca="1">INDEX(FGA_COEFFS,1,1)+Z6422*INDEX(FGA_COEFFS,1,2)+Y6422*INDEX(FGA_COEFFS,1,3)+R6422*INDEX(FGA_COEFFS,1,4)+Q6421*INDEX(FGA_COEFFS,1,5)+S6422*INDEX(FGA_COEFFS,1,6)+T6421*INDEX(FGA_COEFFS,1,7)+M6421*INDEX(FGA_COEFFS,1,8)+Y6425*Y6427</f>
        <v>#N/A</v>
      </c>
      <c r="AD6422" s="223" t="e">
        <f ca="1">INDEX(THREEPTA_COEFFS,1,1)+AC6422*INDEX(THREEPTA_COEFFS,1,2)+J6422*INDEX(THREEPTA_COEFFS,1,3)+AA6422*INDEX(THREEPTA_COEFFS,1,4)+K6422*INDEX(THREEPTA_COEFFS,1,5)+L6421*INDEX(THREEPTA_COEFFS,1,6)+Z6425*Z6427</f>
        <v>#N/A</v>
      </c>
      <c r="AE6422" s="223" t="e">
        <f ca="1">INDEX(THREEPTPCT_COEFFS,1,1)+K6422*INDEX(THREEPTPCT_COEFFS,1,2)+L6421*INDEX(THREEPTPCT_COEFFS,1,3)+AA6425*AA6427</f>
        <v>#N/A</v>
      </c>
      <c r="AF6422" s="55" t="e">
        <f t="shared" ca="1" si="11095"/>
        <v>#N/A</v>
      </c>
      <c r="AG6422" s="223" t="e">
        <f ca="1">INDEX(TWOPTPCT_COEFFS,1,1)+AB6422*INDEX(TWOPTPCT_COEFFS,1,2)+I6421*INDEX(TWOPTPCT_COEFFS,1,3)+G6421*INDEX(TWOPTPCT_COEFFS,1,4)+L6421*INDEX(TWOPTPCT_COEFFS,1,5)+AB6425*AB6427</f>
        <v>#N/A</v>
      </c>
      <c r="AH6422" s="223" t="e">
        <f ca="1">INDEX(FTA_COEFFS,1,1)+O6422*INDEX(FTA_COEFFS,1,2)+N6421*INDEX(FTA_COEFFS,1,3)+(Q6422+R6422)*INDEX(FTA_COEFFS,1,4)+(Q6421+R6421)*INDEX(FTA_COEFFS,1,5)+M6421*INDEX(FTA_COEFFS,1,6)+AC6425*AC6427</f>
        <v>#N/A</v>
      </c>
      <c r="AI6422" s="223" t="e">
        <f ca="1">INDEX(FTPCT_COEFFS,1,1)+P6422*INDEX(FTPCT_COEFFS,1,2)+F6422*INDEX(FTPCT_COEFFS,1,3)+G6421*INDEX(FTPCT_COEFFS,1,4)+AD6425*AD6427</f>
        <v>#N/A</v>
      </c>
      <c r="AJ6422" s="338" t="e">
        <f t="shared" ca="1" si="11096"/>
        <v>#N/A</v>
      </c>
      <c r="AK6422" s="55"/>
      <c r="AL6422" s="55"/>
      <c r="AM6422" s="55"/>
      <c r="AN6422" s="55"/>
      <c r="AO6422" s="55"/>
      <c r="AP6422" s="55"/>
      <c r="AQ6422" s="55"/>
      <c r="AR6422" s="55"/>
    </row>
    <row r="6423" spans="1:45" x14ac:dyDescent="0.3">
      <c r="A6423" s="54" t="e">
        <f ca="1">IF(D6421&gt;(D6422+(AVERAGE(V6421,W6421)-AVERAGE(V6422,W6422))/2)+2.5,C6421,IF(D6422&gt;(D6421+(AVERAGE(V6422,W6422)-AVERAGE(V6421,W6421))/2)+2.5,C6422,"Close"))</f>
        <v>#N/A</v>
      </c>
      <c r="B6423" s="64" t="e">
        <f ca="1">IF(D6422&gt;D6421,C6422,C6421)</f>
        <v>#N/A</v>
      </c>
      <c r="D6423" s="56"/>
      <c r="X6423" s="55"/>
      <c r="Y6423" s="55"/>
      <c r="Z6423" s="55"/>
      <c r="AA6423" s="55"/>
      <c r="AB6423" s="55"/>
      <c r="AC6423" s="337"/>
      <c r="AD6423" s="337"/>
      <c r="AE6423" s="337"/>
      <c r="AF6423" s="337"/>
      <c r="AG6423" s="337"/>
      <c r="AH6423" s="337"/>
      <c r="AI6423" s="337"/>
      <c r="AJ6423" s="337"/>
      <c r="AK6423" s="337"/>
      <c r="AL6423" s="337"/>
      <c r="AM6423" s="55"/>
      <c r="AN6423" s="55"/>
      <c r="AO6423" s="55"/>
      <c r="AP6423" s="55"/>
      <c r="AQ6423" s="55"/>
      <c r="AR6423" s="55"/>
      <c r="AS6423" s="55"/>
    </row>
    <row r="6424" spans="1:45" x14ac:dyDescent="0.3">
      <c r="X6424" s="54" t="s">
        <v>1305</v>
      </c>
      <c r="Y6424" s="54" t="s">
        <v>128</v>
      </c>
      <c r="Z6424" s="54" t="s">
        <v>157</v>
      </c>
      <c r="AA6424" s="54" t="s">
        <v>151</v>
      </c>
      <c r="AB6424" s="54" t="s">
        <v>1327</v>
      </c>
      <c r="AC6424" s="54" t="s">
        <v>129</v>
      </c>
      <c r="AD6424" s="54" t="s">
        <v>116</v>
      </c>
      <c r="AE6424" s="54"/>
      <c r="AF6424" s="54"/>
      <c r="AG6424" s="54"/>
      <c r="AH6424" s="54"/>
      <c r="AI6424" s="54"/>
      <c r="AJ6424" s="54"/>
      <c r="AK6424" s="54"/>
      <c r="AL6424" s="54"/>
      <c r="AM6424" s="54"/>
      <c r="AN6424" s="54"/>
      <c r="AO6424" s="54"/>
      <c r="AP6424" s="54"/>
      <c r="AQ6424" s="54"/>
      <c r="AR6424" s="54"/>
      <c r="AS6424" s="54"/>
    </row>
    <row r="6425" spans="1:45" x14ac:dyDescent="0.3">
      <c r="X6425" s="54"/>
      <c r="Y6425" s="54">
        <f t="shared" ref="Y6425:AD6425" si="11099">Y6418</f>
        <v>6.4436999999999998</v>
      </c>
      <c r="Z6425" s="54">
        <f t="shared" si="11099"/>
        <v>4.9371</v>
      </c>
      <c r="AA6425" s="54">
        <f t="shared" si="11099"/>
        <v>11.350300000000001</v>
      </c>
      <c r="AB6425" s="54">
        <f t="shared" si="11099"/>
        <v>7.1900000000000006E-2</v>
      </c>
      <c r="AC6425" s="54">
        <f t="shared" si="11099"/>
        <v>6.2766000000000002</v>
      </c>
      <c r="AD6425" s="54">
        <f t="shared" si="11099"/>
        <v>11.042999999999999</v>
      </c>
      <c r="AE6425" s="54"/>
      <c r="AF6425" s="336"/>
      <c r="AG6425" s="336"/>
      <c r="AH6425" s="336"/>
      <c r="AI6425" s="54"/>
      <c r="AJ6425" s="54"/>
      <c r="AK6425" s="54"/>
      <c r="AL6425" s="54"/>
      <c r="AM6425" s="54"/>
      <c r="AN6425" s="54"/>
      <c r="AO6425" s="54"/>
      <c r="AP6425" s="54"/>
      <c r="AQ6425" s="54"/>
      <c r="AR6425" s="54"/>
      <c r="AS6425" s="54"/>
    </row>
    <row r="6426" spans="1:45" x14ac:dyDescent="0.3">
      <c r="D6426" s="56"/>
      <c r="X6426" s="336"/>
      <c r="Y6426" s="336">
        <f t="shared" ca="1" si="11051"/>
        <v>-6.5499352702361638E-2</v>
      </c>
      <c r="Z6426" s="336">
        <f t="shared" ca="1" si="11051"/>
        <v>-0.86285196045937784</v>
      </c>
      <c r="AA6426" s="336">
        <f t="shared" ca="1" si="11051"/>
        <v>-1.0161625182185399</v>
      </c>
      <c r="AB6426" s="336">
        <f t="shared" ca="1" si="11051"/>
        <v>0.60824866066801975</v>
      </c>
      <c r="AC6426" s="336">
        <f t="shared" ca="1" si="11051"/>
        <v>1.2055207603012983</v>
      </c>
      <c r="AD6426" s="336">
        <f t="shared" ca="1" si="11051"/>
        <v>-0.20516488713816003</v>
      </c>
      <c r="AE6426" s="336"/>
      <c r="AF6426" s="336"/>
      <c r="AG6426" s="336"/>
      <c r="AH6426" s="336"/>
      <c r="AI6426" s="54"/>
      <c r="AJ6426" s="54"/>
      <c r="AK6426" s="54"/>
      <c r="AL6426" s="336"/>
      <c r="AM6426" s="336"/>
      <c r="AN6426" s="336"/>
      <c r="AO6426" s="336"/>
      <c r="AP6426" s="54"/>
      <c r="AQ6426" s="336"/>
      <c r="AR6426" s="336"/>
      <c r="AS6426" s="336"/>
    </row>
    <row r="6427" spans="1:45" x14ac:dyDescent="0.3">
      <c r="C6427" s="54"/>
      <c r="D6427" s="56"/>
      <c r="Y6427" s="336">
        <f t="shared" ca="1" si="11051"/>
        <v>0.46343832466284868</v>
      </c>
      <c r="Z6427" s="336">
        <f t="shared" ca="1" si="11051"/>
        <v>-0.25763520675315366</v>
      </c>
      <c r="AA6427" s="336">
        <f t="shared" ca="1" si="11051"/>
        <v>-9.8974946534087227E-2</v>
      </c>
      <c r="AB6427" s="336">
        <f t="shared" ca="1" si="11051"/>
        <v>0.67563321284121702</v>
      </c>
      <c r="AC6427" s="336">
        <f t="shared" ca="1" si="11051"/>
        <v>0.19052489997935115</v>
      </c>
      <c r="AD6427" s="336">
        <f t="shared" ca="1" si="11051"/>
        <v>0.36429268049545238</v>
      </c>
      <c r="AE6427" s="55"/>
      <c r="AF6427" s="55"/>
      <c r="AG6427" s="55"/>
      <c r="AH6427" s="55"/>
      <c r="AI6427" s="55"/>
      <c r="AJ6427" s="55"/>
      <c r="AK6427" s="55"/>
      <c r="AL6427" s="55"/>
      <c r="AM6427" s="55"/>
      <c r="AN6427" s="55"/>
      <c r="AO6427" s="55"/>
      <c r="AP6427" s="55"/>
      <c r="AQ6427" s="55"/>
      <c r="AR6427" s="55"/>
      <c r="AS6427" s="55"/>
    </row>
    <row r="6428" spans="1:45" x14ac:dyDescent="0.3">
      <c r="B6428" s="54" t="s">
        <v>172</v>
      </c>
      <c r="C6428" s="53">
        <f>C6421</f>
        <v>0</v>
      </c>
      <c r="D6428" s="56" t="e">
        <f t="shared" ref="D6428:D6429" ca="1" si="11100">AJ6428</f>
        <v>#N/A</v>
      </c>
      <c r="E6428" s="52" t="e">
        <f t="shared" ref="E6428:W6428" si="11101">E6421</f>
        <v>#N/A</v>
      </c>
      <c r="F6428" s="52" t="e">
        <f t="shared" si="11101"/>
        <v>#N/A</v>
      </c>
      <c r="G6428" s="52" t="e">
        <f t="shared" si="11101"/>
        <v>#N/A</v>
      </c>
      <c r="H6428" s="52" t="e">
        <f t="shared" si="11101"/>
        <v>#N/A</v>
      </c>
      <c r="I6428" s="52" t="e">
        <f t="shared" si="11101"/>
        <v>#N/A</v>
      </c>
      <c r="J6428" s="52" t="e">
        <f t="shared" si="11101"/>
        <v>#N/A</v>
      </c>
      <c r="K6428" s="52" t="e">
        <f t="shared" si="11101"/>
        <v>#N/A</v>
      </c>
      <c r="L6428" s="52" t="e">
        <f t="shared" si="11101"/>
        <v>#N/A</v>
      </c>
      <c r="M6428" s="52" t="e">
        <f t="shared" si="11101"/>
        <v>#N/A</v>
      </c>
      <c r="N6428" s="52" t="e">
        <f t="shared" si="11101"/>
        <v>#N/A</v>
      </c>
      <c r="O6428" s="52" t="e">
        <f t="shared" si="11101"/>
        <v>#N/A</v>
      </c>
      <c r="P6428" s="52" t="e">
        <f t="shared" si="11101"/>
        <v>#N/A</v>
      </c>
      <c r="Q6428" s="52" t="e">
        <f t="shared" si="11101"/>
        <v>#N/A</v>
      </c>
      <c r="R6428" s="52" t="e">
        <f t="shared" si="11101"/>
        <v>#N/A</v>
      </c>
      <c r="S6428" s="52" t="e">
        <f t="shared" si="11101"/>
        <v>#N/A</v>
      </c>
      <c r="T6428" s="52" t="e">
        <f t="shared" si="11101"/>
        <v>#N/A</v>
      </c>
      <c r="U6428" s="52" t="e">
        <f t="shared" si="11101"/>
        <v>#N/A</v>
      </c>
      <c r="V6428" s="52" t="e">
        <f t="shared" si="11101"/>
        <v>#N/A</v>
      </c>
      <c r="W6428" s="52" t="e">
        <f t="shared" si="11101"/>
        <v>#N/A</v>
      </c>
      <c r="X6428" s="55" t="e">
        <f t="shared" ref="X6428:X6429" si="11102">(H6428-(O6428*P6428)/100-3*(J6428*K6428)/100)/2</f>
        <v>#N/A</v>
      </c>
      <c r="Y6428" s="55" t="e">
        <f t="shared" ref="Y6428:Y6429" si="11103">SUM(X6428,(J6428*K6428/100))/(F6428/100)</f>
        <v>#N/A</v>
      </c>
      <c r="Z6428" s="55" t="e">
        <f t="shared" ref="Z6428" si="11104">U6428*0.5+U6429*0.5</f>
        <v>#N/A</v>
      </c>
      <c r="AA6428" s="55" t="e">
        <f t="shared" ref="AA6428:AA6429" si="11105">J6428/Y6428</f>
        <v>#N/A</v>
      </c>
      <c r="AB6428" s="336" t="e">
        <f t="shared" ref="AB6428:AB6429" si="11106">X6428/(Y6428-J6428)</f>
        <v>#N/A</v>
      </c>
      <c r="AC6428" s="223" t="e">
        <f ca="1">INDEX(FGA_COEFFS,1,1)+Z6428*INDEX(FGA_COEFFS,1,2)+Y6428*INDEX(FGA_COEFFS,1,3)+R6428*INDEX(FGA_COEFFS,1,4)+Q6429*INDEX(FGA_COEFFS,1,5)+S6428*INDEX(FGA_COEFFS,1,6)+T6429*INDEX(FGA_COEFFS,1,7)+M6429*INDEX(FGA_COEFFS,1,8)+Y6432*Y6433</f>
        <v>#N/A</v>
      </c>
      <c r="AD6428" s="223" t="e">
        <f ca="1">INDEX(THREEPTA_COEFFS,1,1)+AC6428*INDEX(THREEPTA_COEFFS,1,2)+J6428*INDEX(THREEPTA_COEFFS,1,3)+AA6428*INDEX(THREEPTA_COEFFS,1,4)+K6428*INDEX(THREEPTA_COEFFS,1,5)+L6429*INDEX(THREEPTA_COEFFS,1,6)+Z6432*Z6433</f>
        <v>#N/A</v>
      </c>
      <c r="AE6428" s="223" t="e">
        <f ca="1">INDEX(THREEPTPCT_COEFFS,1,1)+K6428*INDEX(THREEPTPCT_COEFFS,1,2)+L6429*INDEX(THREEPTPCT_COEFFS,1,3)+AA6432*AA6433</f>
        <v>#N/A</v>
      </c>
      <c r="AF6428" s="55" t="e">
        <f t="shared" ref="AF6428:AF6429" ca="1" si="11107">AC6428-AD6428</f>
        <v>#N/A</v>
      </c>
      <c r="AG6428" s="223" t="e">
        <f ca="1">INDEX(TWOPTPCT_COEFFS,1,1)+AB6428*INDEX(TWOPTPCT_COEFFS,1,2)+I6429*INDEX(TWOPTPCT_COEFFS,1,3)+G6429*INDEX(TWOPTPCT_COEFFS,1,4)+L6429*INDEX(TWOPTPCT_COEFFS,1,5)+AB6432*AB6433</f>
        <v>#N/A</v>
      </c>
      <c r="AH6428" s="223" t="e">
        <f ca="1">INDEX(FTA_COEFFS,1,1)+O6428*INDEX(FTA_COEFFS,1,2)+N6429*INDEX(FTA_COEFFS,1,3)+(Q6428+R6428)*INDEX(FTA_COEFFS,1,4)+(Q6429+R6429)*INDEX(FTA_COEFFS,1,5)+M6429*INDEX(FTA_COEFFS,1,6)+AC6432*AC6433</f>
        <v>#N/A</v>
      </c>
      <c r="AI6428" s="223" t="e">
        <f ca="1">INDEX(FTPCT_COEFFS,1,1)+P6428*INDEX(FTPCT_COEFFS,1,2)+F6428*INDEX(FTPCT_COEFFS,1,3)+G6429*INDEX(FTPCT_COEFFS,1,4)+AD6432*AD6433</f>
        <v>#N/A</v>
      </c>
      <c r="AJ6428" s="338" t="e">
        <f t="shared" ref="AJ6428:AJ6429" ca="1" si="11108">AD6428*AE6428/100+AF6428*AG6428+AH6428*AI6428/100</f>
        <v>#N/A</v>
      </c>
      <c r="AK6428" s="55"/>
      <c r="AL6428" s="55"/>
      <c r="AM6428" s="55"/>
      <c r="AN6428" s="55"/>
      <c r="AO6428" s="55"/>
      <c r="AP6428" s="55"/>
      <c r="AQ6428" s="55"/>
      <c r="AR6428" s="55"/>
    </row>
    <row r="6429" spans="1:45" x14ac:dyDescent="0.3">
      <c r="B6429" s="54" t="s">
        <v>175</v>
      </c>
      <c r="C6429" s="54">
        <f>C6422</f>
        <v>0</v>
      </c>
      <c r="D6429" s="56" t="e">
        <f t="shared" ca="1" si="11100"/>
        <v>#N/A</v>
      </c>
      <c r="E6429" s="52" t="e">
        <f t="shared" ref="E6429:W6429" si="11109">E6422</f>
        <v>#N/A</v>
      </c>
      <c r="F6429" s="52" t="e">
        <f t="shared" si="11109"/>
        <v>#N/A</v>
      </c>
      <c r="G6429" s="52" t="e">
        <f t="shared" si="11109"/>
        <v>#N/A</v>
      </c>
      <c r="H6429" s="52" t="e">
        <f t="shared" si="11109"/>
        <v>#N/A</v>
      </c>
      <c r="I6429" s="52" t="e">
        <f t="shared" si="11109"/>
        <v>#N/A</v>
      </c>
      <c r="J6429" s="52" t="e">
        <f t="shared" si="11109"/>
        <v>#N/A</v>
      </c>
      <c r="K6429" s="52" t="e">
        <f t="shared" si="11109"/>
        <v>#N/A</v>
      </c>
      <c r="L6429" s="52" t="e">
        <f t="shared" si="11109"/>
        <v>#N/A</v>
      </c>
      <c r="M6429" s="52" t="e">
        <f t="shared" si="11109"/>
        <v>#N/A</v>
      </c>
      <c r="N6429" s="52" t="e">
        <f t="shared" si="11109"/>
        <v>#N/A</v>
      </c>
      <c r="O6429" s="52" t="e">
        <f t="shared" si="11109"/>
        <v>#N/A</v>
      </c>
      <c r="P6429" s="52" t="e">
        <f t="shared" si="11109"/>
        <v>#N/A</v>
      </c>
      <c r="Q6429" s="52" t="e">
        <f t="shared" si="11109"/>
        <v>#N/A</v>
      </c>
      <c r="R6429" s="52" t="e">
        <f t="shared" si="11109"/>
        <v>#N/A</v>
      </c>
      <c r="S6429" s="52" t="e">
        <f t="shared" si="11109"/>
        <v>#N/A</v>
      </c>
      <c r="T6429" s="52" t="e">
        <f t="shared" si="11109"/>
        <v>#N/A</v>
      </c>
      <c r="U6429" s="52" t="e">
        <f t="shared" si="11109"/>
        <v>#N/A</v>
      </c>
      <c r="V6429" s="52" t="e">
        <f t="shared" si="11109"/>
        <v>#N/A</v>
      </c>
      <c r="W6429" s="52" t="e">
        <f t="shared" si="11109"/>
        <v>#N/A</v>
      </c>
      <c r="X6429" s="55" t="e">
        <f t="shared" si="11102"/>
        <v>#N/A</v>
      </c>
      <c r="Y6429" s="55" t="e">
        <f t="shared" si="11103"/>
        <v>#N/A</v>
      </c>
      <c r="Z6429" s="55" t="e">
        <f t="shared" ref="Z6429" si="11110">Z6428</f>
        <v>#N/A</v>
      </c>
      <c r="AA6429" s="55" t="e">
        <f t="shared" si="11105"/>
        <v>#N/A</v>
      </c>
      <c r="AB6429" s="336" t="e">
        <f t="shared" si="11106"/>
        <v>#N/A</v>
      </c>
      <c r="AC6429" s="223" t="e">
        <f ca="1">INDEX(FGA_COEFFS,1,1)+Z6429*INDEX(FGA_COEFFS,1,2)+Y6429*INDEX(FGA_COEFFS,1,3)+R6429*INDEX(FGA_COEFFS,1,4)+Q6428*INDEX(FGA_COEFFS,1,5)+S6429*INDEX(FGA_COEFFS,1,6)+T6428*INDEX(FGA_COEFFS,1,7)+M6428*INDEX(FGA_COEFFS,1,8)+Y6432*Y6434</f>
        <v>#N/A</v>
      </c>
      <c r="AD6429" s="223" t="e">
        <f ca="1">INDEX(THREEPTA_COEFFS,1,1)+AC6429*INDEX(THREEPTA_COEFFS,1,2)+J6429*INDEX(THREEPTA_COEFFS,1,3)+AA6429*INDEX(THREEPTA_COEFFS,1,4)+K6429*INDEX(THREEPTA_COEFFS,1,5)+L6428*INDEX(THREEPTA_COEFFS,1,6)+Z6432*Z6434</f>
        <v>#N/A</v>
      </c>
      <c r="AE6429" s="223" t="e">
        <f ca="1">INDEX(THREEPTPCT_COEFFS,1,1)+K6429*INDEX(THREEPTPCT_COEFFS,1,2)+L6428*INDEX(THREEPTPCT_COEFFS,1,3)+AA6432*AA6434</f>
        <v>#N/A</v>
      </c>
      <c r="AF6429" s="55" t="e">
        <f t="shared" ca="1" si="11107"/>
        <v>#N/A</v>
      </c>
      <c r="AG6429" s="223" t="e">
        <f ca="1">INDEX(TWOPTPCT_COEFFS,1,1)+AB6429*INDEX(TWOPTPCT_COEFFS,1,2)+I6428*INDEX(TWOPTPCT_COEFFS,1,3)+G6428*INDEX(TWOPTPCT_COEFFS,1,4)+L6428*INDEX(TWOPTPCT_COEFFS,1,5)+AB6432*AB6434</f>
        <v>#N/A</v>
      </c>
      <c r="AH6429" s="223" t="e">
        <f ca="1">INDEX(FTA_COEFFS,1,1)+O6429*INDEX(FTA_COEFFS,1,2)+N6428*INDEX(FTA_COEFFS,1,3)+(Q6429+R6429)*INDEX(FTA_COEFFS,1,4)+(Q6428+R6428)*INDEX(FTA_COEFFS,1,5)+M6428*INDEX(FTA_COEFFS,1,6)+AC6432*AC6434</f>
        <v>#N/A</v>
      </c>
      <c r="AI6429" s="223" t="e">
        <f ca="1">INDEX(FTPCT_COEFFS,1,1)+P6429*INDEX(FTPCT_COEFFS,1,2)+F6429*INDEX(FTPCT_COEFFS,1,3)+G6428*INDEX(FTPCT_COEFFS,1,4)+AD6432*AD6434</f>
        <v>#N/A</v>
      </c>
      <c r="AJ6429" s="338" t="e">
        <f t="shared" ca="1" si="11108"/>
        <v>#N/A</v>
      </c>
      <c r="AK6429" s="55"/>
      <c r="AL6429" s="55"/>
      <c r="AM6429" s="55"/>
      <c r="AN6429" s="55"/>
      <c r="AO6429" s="55"/>
      <c r="AP6429" s="55"/>
      <c r="AQ6429" s="55"/>
      <c r="AR6429" s="55"/>
    </row>
    <row r="6430" spans="1:45" x14ac:dyDescent="0.3">
      <c r="A6430" s="54" t="e">
        <f ca="1">IF(D6428&gt;(D6429+(AVERAGE(V6428,W6428)-AVERAGE(V6429,W6429))/2)+2.5,C6428,IF(D6429&gt;(D6428+(AVERAGE(V6429,W6429)-AVERAGE(V6428,W6428))/2)+2.5,C6429,"Close"))</f>
        <v>#N/A</v>
      </c>
      <c r="B6430" s="64" t="e">
        <f ca="1">IF(D6429&gt;D6428,C6429,C6428)</f>
        <v>#N/A</v>
      </c>
      <c r="D6430" s="56"/>
      <c r="X6430" s="55"/>
      <c r="Y6430" s="55"/>
      <c r="Z6430" s="55"/>
      <c r="AA6430" s="55"/>
      <c r="AB6430" s="55"/>
      <c r="AC6430" s="337"/>
      <c r="AD6430" s="337"/>
      <c r="AE6430" s="337"/>
      <c r="AF6430" s="337"/>
      <c r="AG6430" s="337"/>
      <c r="AH6430" s="337"/>
      <c r="AI6430" s="337"/>
      <c r="AJ6430" s="337"/>
      <c r="AK6430" s="337"/>
      <c r="AL6430" s="337"/>
      <c r="AM6430" s="55"/>
      <c r="AN6430" s="55"/>
      <c r="AO6430" s="55"/>
      <c r="AP6430" s="55"/>
      <c r="AQ6430" s="55"/>
      <c r="AR6430" s="55"/>
      <c r="AS6430" s="55"/>
    </row>
    <row r="6431" spans="1:45" x14ac:dyDescent="0.3">
      <c r="X6431" s="54" t="s">
        <v>1305</v>
      </c>
      <c r="Y6431" s="54" t="s">
        <v>128</v>
      </c>
      <c r="Z6431" s="54" t="s">
        <v>157</v>
      </c>
      <c r="AA6431" s="54" t="s">
        <v>151</v>
      </c>
      <c r="AB6431" s="54" t="s">
        <v>1327</v>
      </c>
      <c r="AC6431" s="54" t="s">
        <v>129</v>
      </c>
      <c r="AD6431" s="54" t="s">
        <v>116</v>
      </c>
      <c r="AE6431" s="54"/>
      <c r="AF6431" s="54"/>
      <c r="AG6431" s="54"/>
      <c r="AH6431" s="54"/>
      <c r="AI6431" s="54"/>
      <c r="AJ6431" s="54"/>
      <c r="AK6431" s="54"/>
      <c r="AL6431" s="54"/>
      <c r="AM6431" s="54"/>
      <c r="AN6431" s="54"/>
      <c r="AO6431" s="54"/>
      <c r="AP6431" s="54"/>
      <c r="AQ6431" s="54"/>
      <c r="AR6431" s="54"/>
      <c r="AS6431" s="54"/>
    </row>
    <row r="6432" spans="1:45" x14ac:dyDescent="0.3">
      <c r="X6432" s="54"/>
      <c r="Y6432" s="54">
        <f t="shared" ref="Y6432:AD6432" si="11111">Y6425</f>
        <v>6.4436999999999998</v>
      </c>
      <c r="Z6432" s="54">
        <f t="shared" si="11111"/>
        <v>4.9371</v>
      </c>
      <c r="AA6432" s="54">
        <f t="shared" si="11111"/>
        <v>11.350300000000001</v>
      </c>
      <c r="AB6432" s="54">
        <f t="shared" si="11111"/>
        <v>7.1900000000000006E-2</v>
      </c>
      <c r="AC6432" s="54">
        <f t="shared" si="11111"/>
        <v>6.2766000000000002</v>
      </c>
      <c r="AD6432" s="54">
        <f t="shared" si="11111"/>
        <v>11.042999999999999</v>
      </c>
      <c r="AE6432" s="54"/>
      <c r="AF6432" s="336"/>
      <c r="AG6432" s="336"/>
      <c r="AH6432" s="336"/>
      <c r="AI6432" s="54"/>
      <c r="AJ6432" s="54"/>
      <c r="AK6432" s="54"/>
      <c r="AL6432" s="54"/>
      <c r="AM6432" s="54"/>
      <c r="AN6432" s="54"/>
      <c r="AO6432" s="54"/>
      <c r="AP6432" s="54"/>
      <c r="AQ6432" s="54"/>
      <c r="AR6432" s="54"/>
      <c r="AS6432" s="54"/>
    </row>
    <row r="6433" spans="1:45" x14ac:dyDescent="0.3">
      <c r="D6433" s="56"/>
      <c r="X6433" s="336"/>
      <c r="Y6433" s="336">
        <f t="shared" ca="1" si="11051"/>
        <v>1.5659640158451841E-2</v>
      </c>
      <c r="Z6433" s="336">
        <f t="shared" ca="1" si="11051"/>
        <v>0.49700949794867227</v>
      </c>
      <c r="AA6433" s="336">
        <f t="shared" ca="1" si="11051"/>
        <v>-1.0688178708631275</v>
      </c>
      <c r="AB6433" s="336">
        <f t="shared" ca="1" si="11051"/>
        <v>6.0002164268595545E-2</v>
      </c>
      <c r="AC6433" s="336">
        <f t="shared" ca="1" si="11051"/>
        <v>3.2569779395670046E-5</v>
      </c>
      <c r="AD6433" s="336">
        <f t="shared" ca="1" si="11051"/>
        <v>-0.22120028550563275</v>
      </c>
      <c r="AE6433" s="336"/>
      <c r="AF6433" s="336"/>
      <c r="AG6433" s="336"/>
      <c r="AH6433" s="336"/>
      <c r="AI6433" s="54"/>
      <c r="AJ6433" s="54"/>
      <c r="AK6433" s="54"/>
      <c r="AL6433" s="336"/>
      <c r="AM6433" s="336"/>
      <c r="AN6433" s="336"/>
      <c r="AO6433" s="336"/>
      <c r="AP6433" s="54"/>
      <c r="AQ6433" s="336"/>
      <c r="AR6433" s="336"/>
      <c r="AS6433" s="336"/>
    </row>
    <row r="6434" spans="1:45" x14ac:dyDescent="0.3">
      <c r="C6434" s="54"/>
      <c r="D6434" s="56"/>
      <c r="Y6434" s="336">
        <f t="shared" ca="1" si="11051"/>
        <v>-1.319415644546758</v>
      </c>
      <c r="Z6434" s="336">
        <f t="shared" ca="1" si="11051"/>
        <v>-1.4589162637916441E-2</v>
      </c>
      <c r="AA6434" s="336">
        <f t="shared" ca="1" si="11051"/>
        <v>3.047364726889306E-2</v>
      </c>
      <c r="AB6434" s="336">
        <f t="shared" ca="1" si="11051"/>
        <v>1.3908423118066093</v>
      </c>
      <c r="AC6434" s="336">
        <f t="shared" ca="1" si="11051"/>
        <v>0.11723906000386754</v>
      </c>
      <c r="AD6434" s="336">
        <f t="shared" ca="1" si="11051"/>
        <v>-4.8808214047314667E-3</v>
      </c>
      <c r="AE6434" s="55"/>
      <c r="AF6434" s="55"/>
      <c r="AG6434" s="55"/>
      <c r="AH6434" s="55"/>
      <c r="AI6434" s="55"/>
      <c r="AJ6434" s="55"/>
      <c r="AK6434" s="55"/>
      <c r="AL6434" s="55"/>
      <c r="AM6434" s="55"/>
      <c r="AN6434" s="55"/>
      <c r="AO6434" s="55"/>
      <c r="AP6434" s="55"/>
      <c r="AQ6434" s="55"/>
      <c r="AR6434" s="55"/>
      <c r="AS6434" s="55"/>
    </row>
    <row r="6435" spans="1:45" x14ac:dyDescent="0.3">
      <c r="B6435" s="54" t="s">
        <v>172</v>
      </c>
      <c r="C6435" s="53">
        <f>C6428</f>
        <v>0</v>
      </c>
      <c r="D6435" s="56" t="e">
        <f t="shared" ref="D6435:D6436" ca="1" si="11112">AJ6435</f>
        <v>#N/A</v>
      </c>
      <c r="E6435" s="52" t="e">
        <f t="shared" ref="E6435:W6435" si="11113">E6428</f>
        <v>#N/A</v>
      </c>
      <c r="F6435" s="52" t="e">
        <f t="shared" si="11113"/>
        <v>#N/A</v>
      </c>
      <c r="G6435" s="52" t="e">
        <f t="shared" si="11113"/>
        <v>#N/A</v>
      </c>
      <c r="H6435" s="52" t="e">
        <f t="shared" si="11113"/>
        <v>#N/A</v>
      </c>
      <c r="I6435" s="52" t="e">
        <f t="shared" si="11113"/>
        <v>#N/A</v>
      </c>
      <c r="J6435" s="52" t="e">
        <f t="shared" si="11113"/>
        <v>#N/A</v>
      </c>
      <c r="K6435" s="52" t="e">
        <f t="shared" si="11113"/>
        <v>#N/A</v>
      </c>
      <c r="L6435" s="52" t="e">
        <f t="shared" si="11113"/>
        <v>#N/A</v>
      </c>
      <c r="M6435" s="52" t="e">
        <f t="shared" si="11113"/>
        <v>#N/A</v>
      </c>
      <c r="N6435" s="52" t="e">
        <f t="shared" si="11113"/>
        <v>#N/A</v>
      </c>
      <c r="O6435" s="52" t="e">
        <f t="shared" si="11113"/>
        <v>#N/A</v>
      </c>
      <c r="P6435" s="52" t="e">
        <f t="shared" si="11113"/>
        <v>#N/A</v>
      </c>
      <c r="Q6435" s="52" t="e">
        <f t="shared" si="11113"/>
        <v>#N/A</v>
      </c>
      <c r="R6435" s="52" t="e">
        <f t="shared" si="11113"/>
        <v>#N/A</v>
      </c>
      <c r="S6435" s="52" t="e">
        <f t="shared" si="11113"/>
        <v>#N/A</v>
      </c>
      <c r="T6435" s="52" t="e">
        <f t="shared" si="11113"/>
        <v>#N/A</v>
      </c>
      <c r="U6435" s="52" t="e">
        <f t="shared" si="11113"/>
        <v>#N/A</v>
      </c>
      <c r="V6435" s="52" t="e">
        <f t="shared" si="11113"/>
        <v>#N/A</v>
      </c>
      <c r="W6435" s="52" t="e">
        <f t="shared" si="11113"/>
        <v>#N/A</v>
      </c>
      <c r="X6435" s="55" t="e">
        <f t="shared" ref="X6435:X6436" si="11114">(H6435-(O6435*P6435)/100-3*(J6435*K6435)/100)/2</f>
        <v>#N/A</v>
      </c>
      <c r="Y6435" s="55" t="e">
        <f t="shared" ref="Y6435:Y6436" si="11115">SUM(X6435,(J6435*K6435/100))/(F6435/100)</f>
        <v>#N/A</v>
      </c>
      <c r="Z6435" s="55" t="e">
        <f t="shared" ref="Z6435" si="11116">U6435*0.5+U6436*0.5</f>
        <v>#N/A</v>
      </c>
      <c r="AA6435" s="55" t="e">
        <f t="shared" ref="AA6435:AA6436" si="11117">J6435/Y6435</f>
        <v>#N/A</v>
      </c>
      <c r="AB6435" s="336" t="e">
        <f t="shared" ref="AB6435:AB6436" si="11118">X6435/(Y6435-J6435)</f>
        <v>#N/A</v>
      </c>
      <c r="AC6435" s="223" t="e">
        <f ca="1">INDEX(FGA_COEFFS,1,1)+Z6435*INDEX(FGA_COEFFS,1,2)+Y6435*INDEX(FGA_COEFFS,1,3)+R6435*INDEX(FGA_COEFFS,1,4)+Q6436*INDEX(FGA_COEFFS,1,5)+S6435*INDEX(FGA_COEFFS,1,6)+T6436*INDEX(FGA_COEFFS,1,7)+M6436*INDEX(FGA_COEFFS,1,8)+Y6439*Y6440</f>
        <v>#N/A</v>
      </c>
      <c r="AD6435" s="223" t="e">
        <f ca="1">INDEX(THREEPTA_COEFFS,1,1)+AC6435*INDEX(THREEPTA_COEFFS,1,2)+J6435*INDEX(THREEPTA_COEFFS,1,3)+AA6435*INDEX(THREEPTA_COEFFS,1,4)+K6435*INDEX(THREEPTA_COEFFS,1,5)+L6436*INDEX(THREEPTA_COEFFS,1,6)+Z6439*Z6440</f>
        <v>#N/A</v>
      </c>
      <c r="AE6435" s="223" t="e">
        <f ca="1">INDEX(THREEPTPCT_COEFFS,1,1)+K6435*INDEX(THREEPTPCT_COEFFS,1,2)+L6436*INDEX(THREEPTPCT_COEFFS,1,3)+AA6439*AA6440</f>
        <v>#N/A</v>
      </c>
      <c r="AF6435" s="55" t="e">
        <f t="shared" ref="AF6435:AF6436" ca="1" si="11119">AC6435-AD6435</f>
        <v>#N/A</v>
      </c>
      <c r="AG6435" s="223" t="e">
        <f ca="1">INDEX(TWOPTPCT_COEFFS,1,1)+AB6435*INDEX(TWOPTPCT_COEFFS,1,2)+I6436*INDEX(TWOPTPCT_COEFFS,1,3)+G6436*INDEX(TWOPTPCT_COEFFS,1,4)+L6436*INDEX(TWOPTPCT_COEFFS,1,5)+AB6439*AB6440</f>
        <v>#N/A</v>
      </c>
      <c r="AH6435" s="223" t="e">
        <f ca="1">INDEX(FTA_COEFFS,1,1)+O6435*INDEX(FTA_COEFFS,1,2)+N6436*INDEX(FTA_COEFFS,1,3)+(Q6435+R6435)*INDEX(FTA_COEFFS,1,4)+(Q6436+R6436)*INDEX(FTA_COEFFS,1,5)+M6436*INDEX(FTA_COEFFS,1,6)+AC6439*AC6440</f>
        <v>#N/A</v>
      </c>
      <c r="AI6435" s="223" t="e">
        <f ca="1">INDEX(FTPCT_COEFFS,1,1)+P6435*INDEX(FTPCT_COEFFS,1,2)+F6435*INDEX(FTPCT_COEFFS,1,3)+G6436*INDEX(FTPCT_COEFFS,1,4)+AD6439*AD6440</f>
        <v>#N/A</v>
      </c>
      <c r="AJ6435" s="338" t="e">
        <f t="shared" ref="AJ6435:AJ6436" ca="1" si="11120">AD6435*AE6435/100+AF6435*AG6435+AH6435*AI6435/100</f>
        <v>#N/A</v>
      </c>
      <c r="AK6435" s="55"/>
      <c r="AL6435" s="55"/>
      <c r="AM6435" s="55"/>
      <c r="AN6435" s="55"/>
      <c r="AO6435" s="55"/>
      <c r="AP6435" s="55"/>
      <c r="AQ6435" s="55"/>
      <c r="AR6435" s="55"/>
    </row>
    <row r="6436" spans="1:45" x14ac:dyDescent="0.3">
      <c r="B6436" s="54" t="s">
        <v>175</v>
      </c>
      <c r="C6436" s="54">
        <f>C6429</f>
        <v>0</v>
      </c>
      <c r="D6436" s="56" t="e">
        <f t="shared" ca="1" si="11112"/>
        <v>#N/A</v>
      </c>
      <c r="E6436" s="52" t="e">
        <f t="shared" ref="E6436:W6436" si="11121">E6429</f>
        <v>#N/A</v>
      </c>
      <c r="F6436" s="52" t="e">
        <f t="shared" si="11121"/>
        <v>#N/A</v>
      </c>
      <c r="G6436" s="52" t="e">
        <f t="shared" si="11121"/>
        <v>#N/A</v>
      </c>
      <c r="H6436" s="52" t="e">
        <f t="shared" si="11121"/>
        <v>#N/A</v>
      </c>
      <c r="I6436" s="52" t="e">
        <f t="shared" si="11121"/>
        <v>#N/A</v>
      </c>
      <c r="J6436" s="52" t="e">
        <f t="shared" si="11121"/>
        <v>#N/A</v>
      </c>
      <c r="K6436" s="52" t="e">
        <f t="shared" si="11121"/>
        <v>#N/A</v>
      </c>
      <c r="L6436" s="52" t="e">
        <f t="shared" si="11121"/>
        <v>#N/A</v>
      </c>
      <c r="M6436" s="52" t="e">
        <f t="shared" si="11121"/>
        <v>#N/A</v>
      </c>
      <c r="N6436" s="52" t="e">
        <f t="shared" si="11121"/>
        <v>#N/A</v>
      </c>
      <c r="O6436" s="52" t="e">
        <f t="shared" si="11121"/>
        <v>#N/A</v>
      </c>
      <c r="P6436" s="52" t="e">
        <f t="shared" si="11121"/>
        <v>#N/A</v>
      </c>
      <c r="Q6436" s="52" t="e">
        <f t="shared" si="11121"/>
        <v>#N/A</v>
      </c>
      <c r="R6436" s="52" t="e">
        <f t="shared" si="11121"/>
        <v>#N/A</v>
      </c>
      <c r="S6436" s="52" t="e">
        <f t="shared" si="11121"/>
        <v>#N/A</v>
      </c>
      <c r="T6436" s="52" t="e">
        <f t="shared" si="11121"/>
        <v>#N/A</v>
      </c>
      <c r="U6436" s="52" t="e">
        <f t="shared" si="11121"/>
        <v>#N/A</v>
      </c>
      <c r="V6436" s="52" t="e">
        <f t="shared" si="11121"/>
        <v>#N/A</v>
      </c>
      <c r="W6436" s="52" t="e">
        <f t="shared" si="11121"/>
        <v>#N/A</v>
      </c>
      <c r="X6436" s="55" t="e">
        <f t="shared" si="11114"/>
        <v>#N/A</v>
      </c>
      <c r="Y6436" s="55" t="e">
        <f t="shared" si="11115"/>
        <v>#N/A</v>
      </c>
      <c r="Z6436" s="55" t="e">
        <f t="shared" ref="Z6436" si="11122">Z6435</f>
        <v>#N/A</v>
      </c>
      <c r="AA6436" s="55" t="e">
        <f t="shared" si="11117"/>
        <v>#N/A</v>
      </c>
      <c r="AB6436" s="336" t="e">
        <f t="shared" si="11118"/>
        <v>#N/A</v>
      </c>
      <c r="AC6436" s="223" t="e">
        <f ca="1">INDEX(FGA_COEFFS,1,1)+Z6436*INDEX(FGA_COEFFS,1,2)+Y6436*INDEX(FGA_COEFFS,1,3)+R6436*INDEX(FGA_COEFFS,1,4)+Q6435*INDEX(FGA_COEFFS,1,5)+S6436*INDEX(FGA_COEFFS,1,6)+T6435*INDEX(FGA_COEFFS,1,7)+M6435*INDEX(FGA_COEFFS,1,8)+Y6439*Y6441</f>
        <v>#N/A</v>
      </c>
      <c r="AD6436" s="223" t="e">
        <f ca="1">INDEX(THREEPTA_COEFFS,1,1)+AC6436*INDEX(THREEPTA_COEFFS,1,2)+J6436*INDEX(THREEPTA_COEFFS,1,3)+AA6436*INDEX(THREEPTA_COEFFS,1,4)+K6436*INDEX(THREEPTA_COEFFS,1,5)+L6435*INDEX(THREEPTA_COEFFS,1,6)+Z6439*Z6441</f>
        <v>#N/A</v>
      </c>
      <c r="AE6436" s="223" t="e">
        <f ca="1">INDEX(THREEPTPCT_COEFFS,1,1)+K6436*INDEX(THREEPTPCT_COEFFS,1,2)+L6435*INDEX(THREEPTPCT_COEFFS,1,3)+AA6439*AA6441</f>
        <v>#N/A</v>
      </c>
      <c r="AF6436" s="55" t="e">
        <f t="shared" ca="1" si="11119"/>
        <v>#N/A</v>
      </c>
      <c r="AG6436" s="223" t="e">
        <f ca="1">INDEX(TWOPTPCT_COEFFS,1,1)+AB6436*INDEX(TWOPTPCT_COEFFS,1,2)+I6435*INDEX(TWOPTPCT_COEFFS,1,3)+G6435*INDEX(TWOPTPCT_COEFFS,1,4)+L6435*INDEX(TWOPTPCT_COEFFS,1,5)+AB6439*AB6441</f>
        <v>#N/A</v>
      </c>
      <c r="AH6436" s="223" t="e">
        <f ca="1">INDEX(FTA_COEFFS,1,1)+O6436*INDEX(FTA_COEFFS,1,2)+N6435*INDEX(FTA_COEFFS,1,3)+(Q6436+R6436)*INDEX(FTA_COEFFS,1,4)+(Q6435+R6435)*INDEX(FTA_COEFFS,1,5)+M6435*INDEX(FTA_COEFFS,1,6)+AC6439*AC6441</f>
        <v>#N/A</v>
      </c>
      <c r="AI6436" s="223" t="e">
        <f ca="1">INDEX(FTPCT_COEFFS,1,1)+P6436*INDEX(FTPCT_COEFFS,1,2)+F6436*INDEX(FTPCT_COEFFS,1,3)+G6435*INDEX(FTPCT_COEFFS,1,4)+AD6439*AD6441</f>
        <v>#N/A</v>
      </c>
      <c r="AJ6436" s="338" t="e">
        <f t="shared" ca="1" si="11120"/>
        <v>#N/A</v>
      </c>
      <c r="AK6436" s="55"/>
      <c r="AL6436" s="55"/>
      <c r="AM6436" s="55"/>
      <c r="AN6436" s="55"/>
      <c r="AO6436" s="55"/>
      <c r="AP6436" s="55"/>
      <c r="AQ6436" s="55"/>
      <c r="AR6436" s="55"/>
    </row>
    <row r="6437" spans="1:45" x14ac:dyDescent="0.3">
      <c r="A6437" s="54" t="e">
        <f ca="1">IF(D6435&gt;(D6436+(AVERAGE(V6435,W6435)-AVERAGE(V6436,W6436))/2)+2.5,C6435,IF(D6436&gt;(D6435+(AVERAGE(V6436,W6436)-AVERAGE(V6435,W6435))/2)+2.5,C6436,"Close"))</f>
        <v>#N/A</v>
      </c>
      <c r="B6437" s="64" t="e">
        <f ca="1">IF(D6436&gt;D6435,C6436,C6435)</f>
        <v>#N/A</v>
      </c>
      <c r="D6437" s="56"/>
      <c r="X6437" s="55"/>
      <c r="Y6437" s="55"/>
      <c r="Z6437" s="55"/>
      <c r="AA6437" s="55"/>
      <c r="AB6437" s="55"/>
      <c r="AC6437" s="337"/>
      <c r="AD6437" s="337"/>
      <c r="AE6437" s="337"/>
      <c r="AF6437" s="337"/>
      <c r="AG6437" s="337"/>
      <c r="AH6437" s="337"/>
      <c r="AI6437" s="337"/>
      <c r="AJ6437" s="337"/>
      <c r="AK6437" s="337"/>
      <c r="AL6437" s="337"/>
      <c r="AM6437" s="55"/>
      <c r="AN6437" s="55"/>
      <c r="AO6437" s="55"/>
      <c r="AP6437" s="55"/>
      <c r="AQ6437" s="55"/>
      <c r="AR6437" s="55"/>
      <c r="AS6437" s="55"/>
    </row>
    <row r="6438" spans="1:45" x14ac:dyDescent="0.3">
      <c r="X6438" s="54" t="s">
        <v>1305</v>
      </c>
      <c r="Y6438" s="54" t="s">
        <v>128</v>
      </c>
      <c r="Z6438" s="54" t="s">
        <v>157</v>
      </c>
      <c r="AA6438" s="54" t="s">
        <v>151</v>
      </c>
      <c r="AB6438" s="54" t="s">
        <v>1327</v>
      </c>
      <c r="AC6438" s="54" t="s">
        <v>129</v>
      </c>
      <c r="AD6438" s="54" t="s">
        <v>116</v>
      </c>
      <c r="AE6438" s="54"/>
      <c r="AF6438" s="54"/>
      <c r="AG6438" s="54"/>
      <c r="AH6438" s="54"/>
      <c r="AI6438" s="54"/>
      <c r="AJ6438" s="54"/>
      <c r="AK6438" s="54"/>
      <c r="AL6438" s="54"/>
      <c r="AM6438" s="54"/>
      <c r="AN6438" s="54"/>
      <c r="AO6438" s="54"/>
      <c r="AP6438" s="54"/>
      <c r="AQ6438" s="54"/>
      <c r="AR6438" s="54"/>
      <c r="AS6438" s="54"/>
    </row>
    <row r="6439" spans="1:45" x14ac:dyDescent="0.3">
      <c r="X6439" s="54"/>
      <c r="Y6439" s="54">
        <f t="shared" ref="Y6439:AD6439" si="11123">Y6432</f>
        <v>6.4436999999999998</v>
      </c>
      <c r="Z6439" s="54">
        <f t="shared" si="11123"/>
        <v>4.9371</v>
      </c>
      <c r="AA6439" s="54">
        <f t="shared" si="11123"/>
        <v>11.350300000000001</v>
      </c>
      <c r="AB6439" s="54">
        <f t="shared" si="11123"/>
        <v>7.1900000000000006E-2</v>
      </c>
      <c r="AC6439" s="54">
        <f t="shared" si="11123"/>
        <v>6.2766000000000002</v>
      </c>
      <c r="AD6439" s="54">
        <f t="shared" si="11123"/>
        <v>11.042999999999999</v>
      </c>
      <c r="AE6439" s="54"/>
      <c r="AF6439" s="336"/>
      <c r="AG6439" s="336"/>
      <c r="AH6439" s="336"/>
      <c r="AI6439" s="54"/>
      <c r="AJ6439" s="54"/>
      <c r="AK6439" s="54"/>
      <c r="AL6439" s="54"/>
      <c r="AM6439" s="54"/>
      <c r="AN6439" s="54"/>
      <c r="AO6439" s="54"/>
      <c r="AP6439" s="54"/>
      <c r="AQ6439" s="54"/>
      <c r="AR6439" s="54"/>
      <c r="AS6439" s="54"/>
    </row>
    <row r="6440" spans="1:45" x14ac:dyDescent="0.3">
      <c r="D6440" s="56"/>
      <c r="X6440" s="336"/>
      <c r="Y6440" s="336">
        <f t="shared" ca="1" si="11051"/>
        <v>-0.33072473792115098</v>
      </c>
      <c r="Z6440" s="336">
        <f t="shared" ca="1" si="11051"/>
        <v>1.4869608389240161</v>
      </c>
      <c r="AA6440" s="336">
        <f t="shared" ca="1" si="11051"/>
        <v>-1.491354313381329</v>
      </c>
      <c r="AB6440" s="336">
        <f t="shared" ca="1" si="11051"/>
        <v>0.97833443451815394</v>
      </c>
      <c r="AC6440" s="336">
        <f t="shared" ca="1" si="11051"/>
        <v>-0.42338465337027553</v>
      </c>
      <c r="AD6440" s="336">
        <f t="shared" ca="1" si="11051"/>
        <v>-4.9905257893827437E-2</v>
      </c>
      <c r="AE6440" s="336"/>
      <c r="AF6440" s="336"/>
      <c r="AG6440" s="336"/>
      <c r="AH6440" s="336"/>
      <c r="AI6440" s="54"/>
      <c r="AJ6440" s="54"/>
      <c r="AK6440" s="54"/>
      <c r="AL6440" s="336"/>
      <c r="AM6440" s="336"/>
      <c r="AN6440" s="336"/>
      <c r="AO6440" s="336"/>
      <c r="AP6440" s="54"/>
      <c r="AQ6440" s="336"/>
      <c r="AR6440" s="336"/>
      <c r="AS6440" s="336"/>
    </row>
    <row r="6441" spans="1:45" x14ac:dyDescent="0.3">
      <c r="C6441" s="54"/>
      <c r="D6441" s="56"/>
      <c r="Y6441" s="336">
        <f t="shared" ca="1" si="11051"/>
        <v>-0.2665114988118939</v>
      </c>
      <c r="Z6441" s="336">
        <f t="shared" ca="1" si="11051"/>
        <v>-4.002761328076998E-2</v>
      </c>
      <c r="AA6441" s="336">
        <f t="shared" ca="1" si="11051"/>
        <v>-0.29075640408549569</v>
      </c>
      <c r="AB6441" s="336">
        <f t="shared" ca="1" si="11051"/>
        <v>-8.3109258002514758E-2</v>
      </c>
      <c r="AC6441" s="336">
        <f t="shared" ca="1" si="11051"/>
        <v>-1.2441025756424129</v>
      </c>
      <c r="AD6441" s="336">
        <f t="shared" ca="1" si="11051"/>
        <v>-3.0472774558388247E-4</v>
      </c>
      <c r="AE6441" s="55"/>
      <c r="AF6441" s="55"/>
      <c r="AG6441" s="55"/>
      <c r="AH6441" s="55"/>
      <c r="AI6441" s="55"/>
      <c r="AJ6441" s="55"/>
      <c r="AK6441" s="55"/>
      <c r="AL6441" s="55"/>
      <c r="AM6441" s="55"/>
      <c r="AN6441" s="55"/>
      <c r="AO6441" s="55"/>
      <c r="AP6441" s="55"/>
      <c r="AQ6441" s="55"/>
      <c r="AR6441" s="55"/>
      <c r="AS6441" s="55"/>
    </row>
    <row r="6442" spans="1:45" x14ac:dyDescent="0.3">
      <c r="B6442" s="54" t="s">
        <v>172</v>
      </c>
      <c r="C6442" s="53">
        <f>C6435</f>
        <v>0</v>
      </c>
      <c r="D6442" s="56" t="e">
        <f t="shared" ref="D6442:D6443" ca="1" si="11124">AJ6442</f>
        <v>#N/A</v>
      </c>
      <c r="E6442" s="52" t="e">
        <f t="shared" ref="E6442:W6442" si="11125">E6435</f>
        <v>#N/A</v>
      </c>
      <c r="F6442" s="52" t="e">
        <f t="shared" si="11125"/>
        <v>#N/A</v>
      </c>
      <c r="G6442" s="52" t="e">
        <f t="shared" si="11125"/>
        <v>#N/A</v>
      </c>
      <c r="H6442" s="52" t="e">
        <f t="shared" si="11125"/>
        <v>#N/A</v>
      </c>
      <c r="I6442" s="52" t="e">
        <f t="shared" si="11125"/>
        <v>#N/A</v>
      </c>
      <c r="J6442" s="52" t="e">
        <f t="shared" si="11125"/>
        <v>#N/A</v>
      </c>
      <c r="K6442" s="52" t="e">
        <f t="shared" si="11125"/>
        <v>#N/A</v>
      </c>
      <c r="L6442" s="52" t="e">
        <f t="shared" si="11125"/>
        <v>#N/A</v>
      </c>
      <c r="M6442" s="52" t="e">
        <f t="shared" si="11125"/>
        <v>#N/A</v>
      </c>
      <c r="N6442" s="52" t="e">
        <f t="shared" si="11125"/>
        <v>#N/A</v>
      </c>
      <c r="O6442" s="52" t="e">
        <f t="shared" si="11125"/>
        <v>#N/A</v>
      </c>
      <c r="P6442" s="52" t="e">
        <f t="shared" si="11125"/>
        <v>#N/A</v>
      </c>
      <c r="Q6442" s="52" t="e">
        <f t="shared" si="11125"/>
        <v>#N/A</v>
      </c>
      <c r="R6442" s="52" t="e">
        <f t="shared" si="11125"/>
        <v>#N/A</v>
      </c>
      <c r="S6442" s="52" t="e">
        <f t="shared" si="11125"/>
        <v>#N/A</v>
      </c>
      <c r="T6442" s="52" t="e">
        <f t="shared" si="11125"/>
        <v>#N/A</v>
      </c>
      <c r="U6442" s="52" t="e">
        <f t="shared" si="11125"/>
        <v>#N/A</v>
      </c>
      <c r="V6442" s="52" t="e">
        <f t="shared" si="11125"/>
        <v>#N/A</v>
      </c>
      <c r="W6442" s="52" t="e">
        <f t="shared" si="11125"/>
        <v>#N/A</v>
      </c>
      <c r="X6442" s="55" t="e">
        <f t="shared" ref="X6442:X6443" si="11126">(H6442-(O6442*P6442)/100-3*(J6442*K6442)/100)/2</f>
        <v>#N/A</v>
      </c>
      <c r="Y6442" s="55" t="e">
        <f t="shared" ref="Y6442:Y6443" si="11127">SUM(X6442,(J6442*K6442/100))/(F6442/100)</f>
        <v>#N/A</v>
      </c>
      <c r="Z6442" s="55" t="e">
        <f t="shared" ref="Z6442" si="11128">U6442*0.5+U6443*0.5</f>
        <v>#N/A</v>
      </c>
      <c r="AA6442" s="55" t="e">
        <f t="shared" ref="AA6442:AA6443" si="11129">J6442/Y6442</f>
        <v>#N/A</v>
      </c>
      <c r="AB6442" s="336" t="e">
        <f t="shared" ref="AB6442:AB6443" si="11130">X6442/(Y6442-J6442)</f>
        <v>#N/A</v>
      </c>
      <c r="AC6442" s="223" t="e">
        <f ca="1">INDEX(FGA_COEFFS,1,1)+Z6442*INDEX(FGA_COEFFS,1,2)+Y6442*INDEX(FGA_COEFFS,1,3)+R6442*INDEX(FGA_COEFFS,1,4)+Q6443*INDEX(FGA_COEFFS,1,5)+S6442*INDEX(FGA_COEFFS,1,6)+T6443*INDEX(FGA_COEFFS,1,7)+M6443*INDEX(FGA_COEFFS,1,8)+Y6446*Y6447</f>
        <v>#N/A</v>
      </c>
      <c r="AD6442" s="223" t="e">
        <f ca="1">INDEX(THREEPTA_COEFFS,1,1)+AC6442*INDEX(THREEPTA_COEFFS,1,2)+J6442*INDEX(THREEPTA_COEFFS,1,3)+AA6442*INDEX(THREEPTA_COEFFS,1,4)+K6442*INDEX(THREEPTA_COEFFS,1,5)+L6443*INDEX(THREEPTA_COEFFS,1,6)+Z6446*Z6447</f>
        <v>#N/A</v>
      </c>
      <c r="AE6442" s="223" t="e">
        <f ca="1">INDEX(THREEPTPCT_COEFFS,1,1)+K6442*INDEX(THREEPTPCT_COEFFS,1,2)+L6443*INDEX(THREEPTPCT_COEFFS,1,3)+AA6446*AA6447</f>
        <v>#N/A</v>
      </c>
      <c r="AF6442" s="55" t="e">
        <f t="shared" ref="AF6442:AF6443" ca="1" si="11131">AC6442-AD6442</f>
        <v>#N/A</v>
      </c>
      <c r="AG6442" s="223" t="e">
        <f ca="1">INDEX(TWOPTPCT_COEFFS,1,1)+AB6442*INDEX(TWOPTPCT_COEFFS,1,2)+I6443*INDEX(TWOPTPCT_COEFFS,1,3)+G6443*INDEX(TWOPTPCT_COEFFS,1,4)+L6443*INDEX(TWOPTPCT_COEFFS,1,5)+AB6446*AB6447</f>
        <v>#N/A</v>
      </c>
      <c r="AH6442" s="223" t="e">
        <f ca="1">INDEX(FTA_COEFFS,1,1)+O6442*INDEX(FTA_COEFFS,1,2)+N6443*INDEX(FTA_COEFFS,1,3)+(Q6442+R6442)*INDEX(FTA_COEFFS,1,4)+(Q6443+R6443)*INDEX(FTA_COEFFS,1,5)+M6443*INDEX(FTA_COEFFS,1,6)+AC6446*AC6447</f>
        <v>#N/A</v>
      </c>
      <c r="AI6442" s="223" t="e">
        <f ca="1">INDEX(FTPCT_COEFFS,1,1)+P6442*INDEX(FTPCT_COEFFS,1,2)+F6442*INDEX(FTPCT_COEFFS,1,3)+G6443*INDEX(FTPCT_COEFFS,1,4)+AD6446*AD6447</f>
        <v>#N/A</v>
      </c>
      <c r="AJ6442" s="338" t="e">
        <f t="shared" ref="AJ6442:AJ6443" ca="1" si="11132">AD6442*AE6442/100+AF6442*AG6442+AH6442*AI6442/100</f>
        <v>#N/A</v>
      </c>
      <c r="AK6442" s="55"/>
      <c r="AL6442" s="55"/>
      <c r="AM6442" s="55"/>
      <c r="AN6442" s="55"/>
      <c r="AO6442" s="55"/>
      <c r="AP6442" s="55"/>
      <c r="AQ6442" s="55"/>
      <c r="AR6442" s="55"/>
    </row>
    <row r="6443" spans="1:45" x14ac:dyDescent="0.3">
      <c r="B6443" s="54" t="s">
        <v>175</v>
      </c>
      <c r="C6443" s="54">
        <f>C6436</f>
        <v>0</v>
      </c>
      <c r="D6443" s="56" t="e">
        <f t="shared" ca="1" si="11124"/>
        <v>#N/A</v>
      </c>
      <c r="E6443" s="52" t="e">
        <f t="shared" ref="E6443:W6443" si="11133">E6436</f>
        <v>#N/A</v>
      </c>
      <c r="F6443" s="52" t="e">
        <f t="shared" si="11133"/>
        <v>#N/A</v>
      </c>
      <c r="G6443" s="52" t="e">
        <f t="shared" si="11133"/>
        <v>#N/A</v>
      </c>
      <c r="H6443" s="52" t="e">
        <f t="shared" si="11133"/>
        <v>#N/A</v>
      </c>
      <c r="I6443" s="52" t="e">
        <f t="shared" si="11133"/>
        <v>#N/A</v>
      </c>
      <c r="J6443" s="52" t="e">
        <f t="shared" si="11133"/>
        <v>#N/A</v>
      </c>
      <c r="K6443" s="52" t="e">
        <f t="shared" si="11133"/>
        <v>#N/A</v>
      </c>
      <c r="L6443" s="52" t="e">
        <f t="shared" si="11133"/>
        <v>#N/A</v>
      </c>
      <c r="M6443" s="52" t="e">
        <f t="shared" si="11133"/>
        <v>#N/A</v>
      </c>
      <c r="N6443" s="52" t="e">
        <f t="shared" si="11133"/>
        <v>#N/A</v>
      </c>
      <c r="O6443" s="52" t="e">
        <f t="shared" si="11133"/>
        <v>#N/A</v>
      </c>
      <c r="P6443" s="52" t="e">
        <f t="shared" si="11133"/>
        <v>#N/A</v>
      </c>
      <c r="Q6443" s="52" t="e">
        <f t="shared" si="11133"/>
        <v>#N/A</v>
      </c>
      <c r="R6443" s="52" t="e">
        <f t="shared" si="11133"/>
        <v>#N/A</v>
      </c>
      <c r="S6443" s="52" t="e">
        <f t="shared" si="11133"/>
        <v>#N/A</v>
      </c>
      <c r="T6443" s="52" t="e">
        <f t="shared" si="11133"/>
        <v>#N/A</v>
      </c>
      <c r="U6443" s="52" t="e">
        <f t="shared" si="11133"/>
        <v>#N/A</v>
      </c>
      <c r="V6443" s="52" t="e">
        <f t="shared" si="11133"/>
        <v>#N/A</v>
      </c>
      <c r="W6443" s="52" t="e">
        <f t="shared" si="11133"/>
        <v>#N/A</v>
      </c>
      <c r="X6443" s="55" t="e">
        <f t="shared" si="11126"/>
        <v>#N/A</v>
      </c>
      <c r="Y6443" s="55" t="e">
        <f t="shared" si="11127"/>
        <v>#N/A</v>
      </c>
      <c r="Z6443" s="55" t="e">
        <f t="shared" ref="Z6443" si="11134">Z6442</f>
        <v>#N/A</v>
      </c>
      <c r="AA6443" s="55" t="e">
        <f t="shared" si="11129"/>
        <v>#N/A</v>
      </c>
      <c r="AB6443" s="336" t="e">
        <f t="shared" si="11130"/>
        <v>#N/A</v>
      </c>
      <c r="AC6443" s="223" t="e">
        <f ca="1">INDEX(FGA_COEFFS,1,1)+Z6443*INDEX(FGA_COEFFS,1,2)+Y6443*INDEX(FGA_COEFFS,1,3)+R6443*INDEX(FGA_COEFFS,1,4)+Q6442*INDEX(FGA_COEFFS,1,5)+S6443*INDEX(FGA_COEFFS,1,6)+T6442*INDEX(FGA_COEFFS,1,7)+M6442*INDEX(FGA_COEFFS,1,8)+Y6446*Y6448</f>
        <v>#N/A</v>
      </c>
      <c r="AD6443" s="223" t="e">
        <f ca="1">INDEX(THREEPTA_COEFFS,1,1)+AC6443*INDEX(THREEPTA_COEFFS,1,2)+J6443*INDEX(THREEPTA_COEFFS,1,3)+AA6443*INDEX(THREEPTA_COEFFS,1,4)+K6443*INDEX(THREEPTA_COEFFS,1,5)+L6442*INDEX(THREEPTA_COEFFS,1,6)+Z6446*Z6448</f>
        <v>#N/A</v>
      </c>
      <c r="AE6443" s="223" t="e">
        <f ca="1">INDEX(THREEPTPCT_COEFFS,1,1)+K6443*INDEX(THREEPTPCT_COEFFS,1,2)+L6442*INDEX(THREEPTPCT_COEFFS,1,3)+AA6446*AA6448</f>
        <v>#N/A</v>
      </c>
      <c r="AF6443" s="55" t="e">
        <f t="shared" ca="1" si="11131"/>
        <v>#N/A</v>
      </c>
      <c r="AG6443" s="223" t="e">
        <f ca="1">INDEX(TWOPTPCT_COEFFS,1,1)+AB6443*INDEX(TWOPTPCT_COEFFS,1,2)+I6442*INDEX(TWOPTPCT_COEFFS,1,3)+G6442*INDEX(TWOPTPCT_COEFFS,1,4)+L6442*INDEX(TWOPTPCT_COEFFS,1,5)+AB6446*AB6448</f>
        <v>#N/A</v>
      </c>
      <c r="AH6443" s="223" t="e">
        <f ca="1">INDEX(FTA_COEFFS,1,1)+O6443*INDEX(FTA_COEFFS,1,2)+N6442*INDEX(FTA_COEFFS,1,3)+(Q6443+R6443)*INDEX(FTA_COEFFS,1,4)+(Q6442+R6442)*INDEX(FTA_COEFFS,1,5)+M6442*INDEX(FTA_COEFFS,1,6)+AC6446*AC6448</f>
        <v>#N/A</v>
      </c>
      <c r="AI6443" s="223" t="e">
        <f ca="1">INDEX(FTPCT_COEFFS,1,1)+P6443*INDEX(FTPCT_COEFFS,1,2)+F6443*INDEX(FTPCT_COEFFS,1,3)+G6442*INDEX(FTPCT_COEFFS,1,4)+AD6446*AD6448</f>
        <v>#N/A</v>
      </c>
      <c r="AJ6443" s="338" t="e">
        <f t="shared" ca="1" si="11132"/>
        <v>#N/A</v>
      </c>
      <c r="AK6443" s="55"/>
      <c r="AL6443" s="55"/>
      <c r="AM6443" s="55"/>
      <c r="AN6443" s="55"/>
      <c r="AO6443" s="55"/>
      <c r="AP6443" s="55"/>
      <c r="AQ6443" s="55"/>
      <c r="AR6443" s="55"/>
    </row>
    <row r="6444" spans="1:45" x14ac:dyDescent="0.3">
      <c r="A6444" s="54" t="e">
        <f ca="1">IF(D6442&gt;(D6443+(AVERAGE(V6442,W6442)-AVERAGE(V6443,W6443))/2)+2.5,C6442,IF(D6443&gt;(D6442+(AVERAGE(V6443,W6443)-AVERAGE(V6442,W6442))/2)+2.5,C6443,"Close"))</f>
        <v>#N/A</v>
      </c>
      <c r="B6444" s="64" t="e">
        <f ca="1">IF(D6443&gt;D6442,C6443,C6442)</f>
        <v>#N/A</v>
      </c>
      <c r="D6444" s="56"/>
      <c r="X6444" s="55"/>
      <c r="Y6444" s="55"/>
      <c r="Z6444" s="55"/>
      <c r="AA6444" s="55"/>
      <c r="AB6444" s="55"/>
      <c r="AC6444" s="337"/>
      <c r="AD6444" s="337"/>
      <c r="AE6444" s="337"/>
      <c r="AF6444" s="337"/>
      <c r="AG6444" s="337"/>
      <c r="AH6444" s="337"/>
      <c r="AI6444" s="337"/>
      <c r="AJ6444" s="337"/>
      <c r="AK6444" s="337"/>
      <c r="AL6444" s="337"/>
      <c r="AM6444" s="55"/>
      <c r="AN6444" s="55"/>
      <c r="AO6444" s="55"/>
      <c r="AP6444" s="55"/>
      <c r="AQ6444" s="55"/>
      <c r="AR6444" s="55"/>
      <c r="AS6444" s="55"/>
    </row>
    <row r="6445" spans="1:45" x14ac:dyDescent="0.3">
      <c r="X6445" s="54" t="s">
        <v>1305</v>
      </c>
      <c r="Y6445" s="54" t="s">
        <v>128</v>
      </c>
      <c r="Z6445" s="54" t="s">
        <v>157</v>
      </c>
      <c r="AA6445" s="54" t="s">
        <v>151</v>
      </c>
      <c r="AB6445" s="54" t="s">
        <v>1327</v>
      </c>
      <c r="AC6445" s="54" t="s">
        <v>129</v>
      </c>
      <c r="AD6445" s="54" t="s">
        <v>116</v>
      </c>
      <c r="AE6445" s="54"/>
      <c r="AF6445" s="54"/>
      <c r="AG6445" s="54"/>
      <c r="AH6445" s="54"/>
      <c r="AI6445" s="54"/>
      <c r="AJ6445" s="54"/>
      <c r="AK6445" s="54"/>
      <c r="AL6445" s="54"/>
      <c r="AM6445" s="54"/>
      <c r="AN6445" s="54"/>
      <c r="AO6445" s="54"/>
      <c r="AP6445" s="54"/>
      <c r="AQ6445" s="54"/>
      <c r="AR6445" s="54"/>
      <c r="AS6445" s="54"/>
    </row>
    <row r="6446" spans="1:45" x14ac:dyDescent="0.3">
      <c r="X6446" s="54"/>
      <c r="Y6446" s="54">
        <f t="shared" ref="Y6446:AD6446" si="11135">Y6439</f>
        <v>6.4436999999999998</v>
      </c>
      <c r="Z6446" s="54">
        <f t="shared" si="11135"/>
        <v>4.9371</v>
      </c>
      <c r="AA6446" s="54">
        <f t="shared" si="11135"/>
        <v>11.350300000000001</v>
      </c>
      <c r="AB6446" s="54">
        <f t="shared" si="11135"/>
        <v>7.1900000000000006E-2</v>
      </c>
      <c r="AC6446" s="54">
        <f t="shared" si="11135"/>
        <v>6.2766000000000002</v>
      </c>
      <c r="AD6446" s="54">
        <f t="shared" si="11135"/>
        <v>11.042999999999999</v>
      </c>
      <c r="AE6446" s="54"/>
      <c r="AF6446" s="336"/>
      <c r="AG6446" s="336"/>
      <c r="AH6446" s="336"/>
      <c r="AI6446" s="54"/>
      <c r="AJ6446" s="54"/>
      <c r="AK6446" s="54"/>
      <c r="AL6446" s="54"/>
      <c r="AM6446" s="54"/>
      <c r="AN6446" s="54"/>
      <c r="AO6446" s="54"/>
      <c r="AP6446" s="54"/>
      <c r="AQ6446" s="54"/>
      <c r="AR6446" s="54"/>
      <c r="AS6446" s="54"/>
    </row>
    <row r="6447" spans="1:45" x14ac:dyDescent="0.3">
      <c r="D6447" s="56"/>
      <c r="X6447" s="336"/>
      <c r="Y6447" s="336">
        <f t="shared" ca="1" si="11051"/>
        <v>-0.97361965492601676</v>
      </c>
      <c r="Z6447" s="336">
        <f t="shared" ca="1" si="11051"/>
        <v>-4.727249873336508E-2</v>
      </c>
      <c r="AA6447" s="336">
        <f t="shared" ca="1" si="11051"/>
        <v>-0.80513389286215509</v>
      </c>
      <c r="AB6447" s="336">
        <f t="shared" ca="1" si="11051"/>
        <v>5.0953605667704002E-2</v>
      </c>
      <c r="AC6447" s="336">
        <f t="shared" ca="1" si="11051"/>
        <v>-0.5922635618023242</v>
      </c>
      <c r="AD6447" s="336">
        <f t="shared" ca="1" si="11051"/>
        <v>-8.6425687521153355E-4</v>
      </c>
      <c r="AE6447" s="336"/>
      <c r="AF6447" s="336"/>
      <c r="AG6447" s="336"/>
      <c r="AH6447" s="336"/>
      <c r="AI6447" s="54"/>
      <c r="AJ6447" s="54"/>
      <c r="AK6447" s="54"/>
      <c r="AL6447" s="336"/>
      <c r="AM6447" s="336"/>
      <c r="AN6447" s="336"/>
      <c r="AO6447" s="336"/>
      <c r="AP6447" s="54"/>
      <c r="AQ6447" s="336"/>
      <c r="AR6447" s="336"/>
      <c r="AS6447" s="336"/>
    </row>
    <row r="6448" spans="1:45" x14ac:dyDescent="0.3">
      <c r="C6448" s="54"/>
      <c r="D6448" s="56"/>
      <c r="Y6448" s="336">
        <f t="shared" ca="1" si="11051"/>
        <v>0.30227913630798631</v>
      </c>
      <c r="Z6448" s="336">
        <f t="shared" ca="1" si="11051"/>
        <v>0.95653641877555473</v>
      </c>
      <c r="AA6448" s="336">
        <f t="shared" ca="1" si="11051"/>
        <v>-0.45070268747124254</v>
      </c>
      <c r="AB6448" s="336">
        <f t="shared" ca="1" si="11051"/>
        <v>-1.0560536552362818</v>
      </c>
      <c r="AC6448" s="336">
        <f t="shared" ca="1" si="11051"/>
        <v>0.17774404271294275</v>
      </c>
      <c r="AD6448" s="336">
        <f t="shared" ca="1" si="11051"/>
        <v>1.2510930371952849</v>
      </c>
      <c r="AE6448" s="55"/>
      <c r="AF6448" s="55"/>
      <c r="AG6448" s="55"/>
      <c r="AH6448" s="55"/>
      <c r="AI6448" s="55"/>
      <c r="AJ6448" s="55"/>
      <c r="AK6448" s="55"/>
      <c r="AL6448" s="55"/>
      <c r="AM6448" s="55"/>
      <c r="AN6448" s="55"/>
      <c r="AO6448" s="55"/>
      <c r="AP6448" s="55"/>
      <c r="AQ6448" s="55"/>
      <c r="AR6448" s="55"/>
      <c r="AS6448" s="55"/>
    </row>
    <row r="6449" spans="1:45" x14ac:dyDescent="0.3">
      <c r="B6449" s="54" t="s">
        <v>172</v>
      </c>
      <c r="C6449" s="53">
        <f>C6442</f>
        <v>0</v>
      </c>
      <c r="D6449" s="56" t="e">
        <f t="shared" ref="D6449:D6450" ca="1" si="11136">AJ6449</f>
        <v>#N/A</v>
      </c>
      <c r="E6449" s="52" t="e">
        <f t="shared" ref="E6449:W6449" si="11137">E6442</f>
        <v>#N/A</v>
      </c>
      <c r="F6449" s="52" t="e">
        <f t="shared" si="11137"/>
        <v>#N/A</v>
      </c>
      <c r="G6449" s="52" t="e">
        <f t="shared" si="11137"/>
        <v>#N/A</v>
      </c>
      <c r="H6449" s="52" t="e">
        <f t="shared" si="11137"/>
        <v>#N/A</v>
      </c>
      <c r="I6449" s="52" t="e">
        <f t="shared" si="11137"/>
        <v>#N/A</v>
      </c>
      <c r="J6449" s="52" t="e">
        <f t="shared" si="11137"/>
        <v>#N/A</v>
      </c>
      <c r="K6449" s="52" t="e">
        <f t="shared" si="11137"/>
        <v>#N/A</v>
      </c>
      <c r="L6449" s="52" t="e">
        <f t="shared" si="11137"/>
        <v>#N/A</v>
      </c>
      <c r="M6449" s="52" t="e">
        <f t="shared" si="11137"/>
        <v>#N/A</v>
      </c>
      <c r="N6449" s="52" t="e">
        <f t="shared" si="11137"/>
        <v>#N/A</v>
      </c>
      <c r="O6449" s="52" t="e">
        <f t="shared" si="11137"/>
        <v>#N/A</v>
      </c>
      <c r="P6449" s="52" t="e">
        <f t="shared" si="11137"/>
        <v>#N/A</v>
      </c>
      <c r="Q6449" s="52" t="e">
        <f t="shared" si="11137"/>
        <v>#N/A</v>
      </c>
      <c r="R6449" s="52" t="e">
        <f t="shared" si="11137"/>
        <v>#N/A</v>
      </c>
      <c r="S6449" s="52" t="e">
        <f t="shared" si="11137"/>
        <v>#N/A</v>
      </c>
      <c r="T6449" s="52" t="e">
        <f t="shared" si="11137"/>
        <v>#N/A</v>
      </c>
      <c r="U6449" s="52" t="e">
        <f t="shared" si="11137"/>
        <v>#N/A</v>
      </c>
      <c r="V6449" s="52" t="e">
        <f t="shared" si="11137"/>
        <v>#N/A</v>
      </c>
      <c r="W6449" s="52" t="e">
        <f t="shared" si="11137"/>
        <v>#N/A</v>
      </c>
      <c r="X6449" s="55" t="e">
        <f t="shared" ref="X6449:X6450" si="11138">(H6449-(O6449*P6449)/100-3*(J6449*K6449)/100)/2</f>
        <v>#N/A</v>
      </c>
      <c r="Y6449" s="55" t="e">
        <f t="shared" ref="Y6449:Y6450" si="11139">SUM(X6449,(J6449*K6449/100))/(F6449/100)</f>
        <v>#N/A</v>
      </c>
      <c r="Z6449" s="55" t="e">
        <f t="shared" ref="Z6449" si="11140">U6449*0.5+U6450*0.5</f>
        <v>#N/A</v>
      </c>
      <c r="AA6449" s="55" t="e">
        <f t="shared" ref="AA6449:AA6450" si="11141">J6449/Y6449</f>
        <v>#N/A</v>
      </c>
      <c r="AB6449" s="336" t="e">
        <f t="shared" ref="AB6449:AB6450" si="11142">X6449/(Y6449-J6449)</f>
        <v>#N/A</v>
      </c>
      <c r="AC6449" s="223" t="e">
        <f ca="1">INDEX(FGA_COEFFS,1,1)+Z6449*INDEX(FGA_COEFFS,1,2)+Y6449*INDEX(FGA_COEFFS,1,3)+R6449*INDEX(FGA_COEFFS,1,4)+Q6450*INDEX(FGA_COEFFS,1,5)+S6449*INDEX(FGA_COEFFS,1,6)+T6450*INDEX(FGA_COEFFS,1,7)+M6450*INDEX(FGA_COEFFS,1,8)+Y6453*Y6454</f>
        <v>#N/A</v>
      </c>
      <c r="AD6449" s="223" t="e">
        <f ca="1">INDEX(THREEPTA_COEFFS,1,1)+AC6449*INDEX(THREEPTA_COEFFS,1,2)+J6449*INDEX(THREEPTA_COEFFS,1,3)+AA6449*INDEX(THREEPTA_COEFFS,1,4)+K6449*INDEX(THREEPTA_COEFFS,1,5)+L6450*INDEX(THREEPTA_COEFFS,1,6)+Z6453*Z6454</f>
        <v>#N/A</v>
      </c>
      <c r="AE6449" s="223" t="e">
        <f ca="1">INDEX(THREEPTPCT_COEFFS,1,1)+K6449*INDEX(THREEPTPCT_COEFFS,1,2)+L6450*INDEX(THREEPTPCT_COEFFS,1,3)+AA6453*AA6454</f>
        <v>#N/A</v>
      </c>
      <c r="AF6449" s="55" t="e">
        <f t="shared" ref="AF6449:AF6450" ca="1" si="11143">AC6449-AD6449</f>
        <v>#N/A</v>
      </c>
      <c r="AG6449" s="223" t="e">
        <f ca="1">INDEX(TWOPTPCT_COEFFS,1,1)+AB6449*INDEX(TWOPTPCT_COEFFS,1,2)+I6450*INDEX(TWOPTPCT_COEFFS,1,3)+G6450*INDEX(TWOPTPCT_COEFFS,1,4)+L6450*INDEX(TWOPTPCT_COEFFS,1,5)+AB6453*AB6454</f>
        <v>#N/A</v>
      </c>
      <c r="AH6449" s="223" t="e">
        <f ca="1">INDEX(FTA_COEFFS,1,1)+O6449*INDEX(FTA_COEFFS,1,2)+N6450*INDEX(FTA_COEFFS,1,3)+(Q6449+R6449)*INDEX(FTA_COEFFS,1,4)+(Q6450+R6450)*INDEX(FTA_COEFFS,1,5)+M6450*INDEX(FTA_COEFFS,1,6)+AC6453*AC6454</f>
        <v>#N/A</v>
      </c>
      <c r="AI6449" s="223" t="e">
        <f ca="1">INDEX(FTPCT_COEFFS,1,1)+P6449*INDEX(FTPCT_COEFFS,1,2)+F6449*INDEX(FTPCT_COEFFS,1,3)+G6450*INDEX(FTPCT_COEFFS,1,4)+AD6453*AD6454</f>
        <v>#N/A</v>
      </c>
      <c r="AJ6449" s="338" t="e">
        <f t="shared" ref="AJ6449:AJ6450" ca="1" si="11144">AD6449*AE6449/100+AF6449*AG6449+AH6449*AI6449/100</f>
        <v>#N/A</v>
      </c>
      <c r="AK6449" s="55"/>
      <c r="AL6449" s="55"/>
      <c r="AM6449" s="55"/>
      <c r="AN6449" s="55"/>
      <c r="AO6449" s="55"/>
      <c r="AP6449" s="55"/>
      <c r="AQ6449" s="55"/>
      <c r="AR6449" s="55"/>
    </row>
    <row r="6450" spans="1:45" x14ac:dyDescent="0.3">
      <c r="B6450" s="54" t="s">
        <v>175</v>
      </c>
      <c r="C6450" s="54">
        <f>C6443</f>
        <v>0</v>
      </c>
      <c r="D6450" s="56" t="e">
        <f t="shared" ca="1" si="11136"/>
        <v>#N/A</v>
      </c>
      <c r="E6450" s="52" t="e">
        <f t="shared" ref="E6450:W6450" si="11145">E6443</f>
        <v>#N/A</v>
      </c>
      <c r="F6450" s="52" t="e">
        <f t="shared" si="11145"/>
        <v>#N/A</v>
      </c>
      <c r="G6450" s="52" t="e">
        <f t="shared" si="11145"/>
        <v>#N/A</v>
      </c>
      <c r="H6450" s="52" t="e">
        <f t="shared" si="11145"/>
        <v>#N/A</v>
      </c>
      <c r="I6450" s="52" t="e">
        <f t="shared" si="11145"/>
        <v>#N/A</v>
      </c>
      <c r="J6450" s="52" t="e">
        <f t="shared" si="11145"/>
        <v>#N/A</v>
      </c>
      <c r="K6450" s="52" t="e">
        <f t="shared" si="11145"/>
        <v>#N/A</v>
      </c>
      <c r="L6450" s="52" t="e">
        <f t="shared" si="11145"/>
        <v>#N/A</v>
      </c>
      <c r="M6450" s="52" t="e">
        <f t="shared" si="11145"/>
        <v>#N/A</v>
      </c>
      <c r="N6450" s="52" t="e">
        <f t="shared" si="11145"/>
        <v>#N/A</v>
      </c>
      <c r="O6450" s="52" t="e">
        <f t="shared" si="11145"/>
        <v>#N/A</v>
      </c>
      <c r="P6450" s="52" t="e">
        <f t="shared" si="11145"/>
        <v>#N/A</v>
      </c>
      <c r="Q6450" s="52" t="e">
        <f t="shared" si="11145"/>
        <v>#N/A</v>
      </c>
      <c r="R6450" s="52" t="e">
        <f t="shared" si="11145"/>
        <v>#N/A</v>
      </c>
      <c r="S6450" s="52" t="e">
        <f t="shared" si="11145"/>
        <v>#N/A</v>
      </c>
      <c r="T6450" s="52" t="e">
        <f t="shared" si="11145"/>
        <v>#N/A</v>
      </c>
      <c r="U6450" s="52" t="e">
        <f t="shared" si="11145"/>
        <v>#N/A</v>
      </c>
      <c r="V6450" s="52" t="e">
        <f t="shared" si="11145"/>
        <v>#N/A</v>
      </c>
      <c r="W6450" s="52" t="e">
        <f t="shared" si="11145"/>
        <v>#N/A</v>
      </c>
      <c r="X6450" s="55" t="e">
        <f t="shared" si="11138"/>
        <v>#N/A</v>
      </c>
      <c r="Y6450" s="55" t="e">
        <f t="shared" si="11139"/>
        <v>#N/A</v>
      </c>
      <c r="Z6450" s="55" t="e">
        <f t="shared" ref="Z6450" si="11146">Z6449</f>
        <v>#N/A</v>
      </c>
      <c r="AA6450" s="55" t="e">
        <f t="shared" si="11141"/>
        <v>#N/A</v>
      </c>
      <c r="AB6450" s="336" t="e">
        <f t="shared" si="11142"/>
        <v>#N/A</v>
      </c>
      <c r="AC6450" s="223" t="e">
        <f ca="1">INDEX(FGA_COEFFS,1,1)+Z6450*INDEX(FGA_COEFFS,1,2)+Y6450*INDEX(FGA_COEFFS,1,3)+R6450*INDEX(FGA_COEFFS,1,4)+Q6449*INDEX(FGA_COEFFS,1,5)+S6450*INDEX(FGA_COEFFS,1,6)+T6449*INDEX(FGA_COEFFS,1,7)+M6449*INDEX(FGA_COEFFS,1,8)+Y6453*Y6455</f>
        <v>#N/A</v>
      </c>
      <c r="AD6450" s="223" t="e">
        <f ca="1">INDEX(THREEPTA_COEFFS,1,1)+AC6450*INDEX(THREEPTA_COEFFS,1,2)+J6450*INDEX(THREEPTA_COEFFS,1,3)+AA6450*INDEX(THREEPTA_COEFFS,1,4)+K6450*INDEX(THREEPTA_COEFFS,1,5)+L6449*INDEX(THREEPTA_COEFFS,1,6)+Z6453*Z6455</f>
        <v>#N/A</v>
      </c>
      <c r="AE6450" s="223" t="e">
        <f ca="1">INDEX(THREEPTPCT_COEFFS,1,1)+K6450*INDEX(THREEPTPCT_COEFFS,1,2)+L6449*INDEX(THREEPTPCT_COEFFS,1,3)+AA6453*AA6455</f>
        <v>#N/A</v>
      </c>
      <c r="AF6450" s="55" t="e">
        <f t="shared" ca="1" si="11143"/>
        <v>#N/A</v>
      </c>
      <c r="AG6450" s="223" t="e">
        <f ca="1">INDEX(TWOPTPCT_COEFFS,1,1)+AB6450*INDEX(TWOPTPCT_COEFFS,1,2)+I6449*INDEX(TWOPTPCT_COEFFS,1,3)+G6449*INDEX(TWOPTPCT_COEFFS,1,4)+L6449*INDEX(TWOPTPCT_COEFFS,1,5)+AB6453*AB6455</f>
        <v>#N/A</v>
      </c>
      <c r="AH6450" s="223" t="e">
        <f ca="1">INDEX(FTA_COEFFS,1,1)+O6450*INDEX(FTA_COEFFS,1,2)+N6449*INDEX(FTA_COEFFS,1,3)+(Q6450+R6450)*INDEX(FTA_COEFFS,1,4)+(Q6449+R6449)*INDEX(FTA_COEFFS,1,5)+M6449*INDEX(FTA_COEFFS,1,6)+AC6453*AC6455</f>
        <v>#N/A</v>
      </c>
      <c r="AI6450" s="223" t="e">
        <f ca="1">INDEX(FTPCT_COEFFS,1,1)+P6450*INDEX(FTPCT_COEFFS,1,2)+F6450*INDEX(FTPCT_COEFFS,1,3)+G6449*INDEX(FTPCT_COEFFS,1,4)+AD6453*AD6455</f>
        <v>#N/A</v>
      </c>
      <c r="AJ6450" s="338" t="e">
        <f t="shared" ca="1" si="11144"/>
        <v>#N/A</v>
      </c>
      <c r="AK6450" s="55"/>
      <c r="AL6450" s="55"/>
      <c r="AM6450" s="55"/>
      <c r="AN6450" s="55"/>
      <c r="AO6450" s="55"/>
      <c r="AP6450" s="55"/>
      <c r="AQ6450" s="55"/>
      <c r="AR6450" s="55"/>
    </row>
    <row r="6451" spans="1:45" x14ac:dyDescent="0.3">
      <c r="A6451" s="54" t="e">
        <f ca="1">IF(D6449&gt;(D6450+(AVERAGE(V6449,W6449)-AVERAGE(V6450,W6450))/2)+2.5,C6449,IF(D6450&gt;(D6449+(AVERAGE(V6450,W6450)-AVERAGE(V6449,W6449))/2)+2.5,C6450,"Close"))</f>
        <v>#N/A</v>
      </c>
      <c r="B6451" s="64" t="e">
        <f ca="1">IF(D6450&gt;D6449,C6450,C6449)</f>
        <v>#N/A</v>
      </c>
      <c r="D6451" s="56"/>
      <c r="X6451" s="55"/>
      <c r="Y6451" s="55"/>
      <c r="Z6451" s="55"/>
      <c r="AA6451" s="55"/>
      <c r="AB6451" s="55"/>
      <c r="AC6451" s="337"/>
      <c r="AD6451" s="337"/>
      <c r="AE6451" s="337"/>
      <c r="AF6451" s="337"/>
      <c r="AG6451" s="337"/>
      <c r="AH6451" s="337"/>
      <c r="AI6451" s="337"/>
      <c r="AJ6451" s="337"/>
      <c r="AK6451" s="337"/>
      <c r="AL6451" s="337"/>
      <c r="AM6451" s="55"/>
      <c r="AN6451" s="55"/>
      <c r="AO6451" s="55"/>
      <c r="AP6451" s="55"/>
      <c r="AQ6451" s="55"/>
      <c r="AR6451" s="55"/>
      <c r="AS6451" s="55"/>
    </row>
    <row r="6452" spans="1:45" x14ac:dyDescent="0.3">
      <c r="X6452" s="54" t="s">
        <v>1305</v>
      </c>
      <c r="Y6452" s="54" t="s">
        <v>128</v>
      </c>
      <c r="Z6452" s="54" t="s">
        <v>157</v>
      </c>
      <c r="AA6452" s="54" t="s">
        <v>151</v>
      </c>
      <c r="AB6452" s="54" t="s">
        <v>1327</v>
      </c>
      <c r="AC6452" s="54" t="s">
        <v>129</v>
      </c>
      <c r="AD6452" s="54" t="s">
        <v>116</v>
      </c>
      <c r="AE6452" s="54"/>
      <c r="AF6452" s="54"/>
      <c r="AG6452" s="54"/>
      <c r="AH6452" s="54"/>
      <c r="AI6452" s="54"/>
      <c r="AJ6452" s="54"/>
      <c r="AK6452" s="54"/>
      <c r="AL6452" s="54"/>
      <c r="AM6452" s="54"/>
      <c r="AN6452" s="54"/>
      <c r="AO6452" s="54"/>
      <c r="AP6452" s="54"/>
      <c r="AQ6452" s="54"/>
      <c r="AR6452" s="54"/>
      <c r="AS6452" s="54"/>
    </row>
    <row r="6453" spans="1:45" x14ac:dyDescent="0.3">
      <c r="X6453" s="54"/>
      <c r="Y6453" s="54">
        <f t="shared" ref="Y6453:AD6453" si="11147">Y6446</f>
        <v>6.4436999999999998</v>
      </c>
      <c r="Z6453" s="54">
        <f t="shared" si="11147"/>
        <v>4.9371</v>
      </c>
      <c r="AA6453" s="54">
        <f t="shared" si="11147"/>
        <v>11.350300000000001</v>
      </c>
      <c r="AB6453" s="54">
        <f t="shared" si="11147"/>
        <v>7.1900000000000006E-2</v>
      </c>
      <c r="AC6453" s="54">
        <f t="shared" si="11147"/>
        <v>6.2766000000000002</v>
      </c>
      <c r="AD6453" s="54">
        <f t="shared" si="11147"/>
        <v>11.042999999999999</v>
      </c>
      <c r="AE6453" s="54"/>
      <c r="AF6453" s="336"/>
      <c r="AG6453" s="336"/>
      <c r="AH6453" s="336"/>
      <c r="AI6453" s="54"/>
      <c r="AJ6453" s="54"/>
      <c r="AK6453" s="54"/>
      <c r="AL6453" s="54"/>
      <c r="AM6453" s="54"/>
      <c r="AN6453" s="54"/>
      <c r="AO6453" s="54"/>
      <c r="AP6453" s="54"/>
      <c r="AQ6453" s="54"/>
      <c r="AR6453" s="54"/>
      <c r="AS6453" s="54"/>
    </row>
    <row r="6454" spans="1:45" x14ac:dyDescent="0.3">
      <c r="D6454" s="56"/>
      <c r="X6454" s="336"/>
      <c r="Y6454" s="336">
        <f t="shared" ca="1" si="11051"/>
        <v>-0.65313246266746072</v>
      </c>
      <c r="Z6454" s="336">
        <f t="shared" ca="1" si="11051"/>
        <v>0.63645488088143931</v>
      </c>
      <c r="AA6454" s="336">
        <f t="shared" ca="1" si="11051"/>
        <v>0.18099963235070682</v>
      </c>
      <c r="AB6454" s="336">
        <f t="shared" ca="1" si="11051"/>
        <v>8.7595920412062461E-2</v>
      </c>
      <c r="AC6454" s="336">
        <f t="shared" ca="1" si="11051"/>
        <v>-1.8016058277028912E-2</v>
      </c>
      <c r="AD6454" s="336">
        <f t="shared" ca="1" si="11051"/>
        <v>-0.54291224057451981</v>
      </c>
      <c r="AE6454" s="336"/>
      <c r="AF6454" s="336"/>
      <c r="AG6454" s="336"/>
      <c r="AH6454" s="336"/>
      <c r="AI6454" s="54"/>
      <c r="AJ6454" s="54"/>
      <c r="AK6454" s="54"/>
      <c r="AL6454" s="336"/>
      <c r="AM6454" s="336"/>
      <c r="AN6454" s="336"/>
      <c r="AO6454" s="336"/>
      <c r="AP6454" s="54"/>
      <c r="AQ6454" s="336"/>
      <c r="AR6454" s="336"/>
      <c r="AS6454" s="336"/>
    </row>
    <row r="6455" spans="1:45" x14ac:dyDescent="0.3">
      <c r="C6455" s="54"/>
      <c r="D6455" s="56"/>
      <c r="Y6455" s="336">
        <f t="shared" ca="1" si="11051"/>
        <v>2.5644536656167284E-3</v>
      </c>
      <c r="Z6455" s="336">
        <f t="shared" ca="1" si="11051"/>
        <v>0.22425615592596448</v>
      </c>
      <c r="AA6455" s="336">
        <f t="shared" ca="1" si="11051"/>
        <v>0.10216721521012642</v>
      </c>
      <c r="AB6455" s="336">
        <f t="shared" ca="1" si="11051"/>
        <v>0.14844312526208359</v>
      </c>
      <c r="AC6455" s="336">
        <f t="shared" ca="1" si="11051"/>
        <v>1.4177349613676096</v>
      </c>
      <c r="AD6455" s="336">
        <f t="shared" ca="1" si="11051"/>
        <v>0.2612663355280771</v>
      </c>
      <c r="AE6455" s="55"/>
      <c r="AF6455" s="55"/>
      <c r="AG6455" s="55"/>
      <c r="AH6455" s="55"/>
      <c r="AI6455" s="55"/>
      <c r="AJ6455" s="55"/>
      <c r="AK6455" s="55"/>
      <c r="AL6455" s="55"/>
      <c r="AM6455" s="55"/>
      <c r="AN6455" s="55"/>
      <c r="AO6455" s="55"/>
      <c r="AP6455" s="55"/>
      <c r="AQ6455" s="55"/>
      <c r="AR6455" s="55"/>
      <c r="AS6455" s="55"/>
    </row>
    <row r="6456" spans="1:45" x14ac:dyDescent="0.3">
      <c r="B6456" s="54" t="s">
        <v>172</v>
      </c>
      <c r="C6456" s="53">
        <f>C6449</f>
        <v>0</v>
      </c>
      <c r="D6456" s="56" t="e">
        <f t="shared" ref="D6456:D6457" ca="1" si="11148">AJ6456</f>
        <v>#N/A</v>
      </c>
      <c r="E6456" s="52" t="e">
        <f t="shared" ref="E6456:W6456" si="11149">E6449</f>
        <v>#N/A</v>
      </c>
      <c r="F6456" s="52" t="e">
        <f t="shared" si="11149"/>
        <v>#N/A</v>
      </c>
      <c r="G6456" s="52" t="e">
        <f t="shared" si="11149"/>
        <v>#N/A</v>
      </c>
      <c r="H6456" s="52" t="e">
        <f t="shared" si="11149"/>
        <v>#N/A</v>
      </c>
      <c r="I6456" s="52" t="e">
        <f t="shared" si="11149"/>
        <v>#N/A</v>
      </c>
      <c r="J6456" s="52" t="e">
        <f t="shared" si="11149"/>
        <v>#N/A</v>
      </c>
      <c r="K6456" s="52" t="e">
        <f t="shared" si="11149"/>
        <v>#N/A</v>
      </c>
      <c r="L6456" s="52" t="e">
        <f t="shared" si="11149"/>
        <v>#N/A</v>
      </c>
      <c r="M6456" s="52" t="e">
        <f t="shared" si="11149"/>
        <v>#N/A</v>
      </c>
      <c r="N6456" s="52" t="e">
        <f t="shared" si="11149"/>
        <v>#N/A</v>
      </c>
      <c r="O6456" s="52" t="e">
        <f t="shared" si="11149"/>
        <v>#N/A</v>
      </c>
      <c r="P6456" s="52" t="e">
        <f t="shared" si="11149"/>
        <v>#N/A</v>
      </c>
      <c r="Q6456" s="52" t="e">
        <f t="shared" si="11149"/>
        <v>#N/A</v>
      </c>
      <c r="R6456" s="52" t="e">
        <f t="shared" si="11149"/>
        <v>#N/A</v>
      </c>
      <c r="S6456" s="52" t="e">
        <f t="shared" si="11149"/>
        <v>#N/A</v>
      </c>
      <c r="T6456" s="52" t="e">
        <f t="shared" si="11149"/>
        <v>#N/A</v>
      </c>
      <c r="U6456" s="52" t="e">
        <f t="shared" si="11149"/>
        <v>#N/A</v>
      </c>
      <c r="V6456" s="52" t="e">
        <f t="shared" si="11149"/>
        <v>#N/A</v>
      </c>
      <c r="W6456" s="52" t="e">
        <f t="shared" si="11149"/>
        <v>#N/A</v>
      </c>
      <c r="X6456" s="55" t="e">
        <f t="shared" ref="X6456:X6457" si="11150">(H6456-(O6456*P6456)/100-3*(J6456*K6456)/100)/2</f>
        <v>#N/A</v>
      </c>
      <c r="Y6456" s="55" t="e">
        <f t="shared" ref="Y6456:Y6457" si="11151">SUM(X6456,(J6456*K6456/100))/(F6456/100)</f>
        <v>#N/A</v>
      </c>
      <c r="Z6456" s="55" t="e">
        <f t="shared" ref="Z6456" si="11152">U6456*0.5+U6457*0.5</f>
        <v>#N/A</v>
      </c>
      <c r="AA6456" s="55" t="e">
        <f t="shared" ref="AA6456:AA6457" si="11153">J6456/Y6456</f>
        <v>#N/A</v>
      </c>
      <c r="AB6456" s="336" t="e">
        <f t="shared" ref="AB6456:AB6457" si="11154">X6456/(Y6456-J6456)</f>
        <v>#N/A</v>
      </c>
      <c r="AC6456" s="223" t="e">
        <f ca="1">INDEX(FGA_COEFFS,1,1)+Z6456*INDEX(FGA_COEFFS,1,2)+Y6456*INDEX(FGA_COEFFS,1,3)+R6456*INDEX(FGA_COEFFS,1,4)+Q6457*INDEX(FGA_COEFFS,1,5)+S6456*INDEX(FGA_COEFFS,1,6)+T6457*INDEX(FGA_COEFFS,1,7)+M6457*INDEX(FGA_COEFFS,1,8)+Y6460*Y6461</f>
        <v>#N/A</v>
      </c>
      <c r="AD6456" s="223" t="e">
        <f ca="1">INDEX(THREEPTA_COEFFS,1,1)+AC6456*INDEX(THREEPTA_COEFFS,1,2)+J6456*INDEX(THREEPTA_COEFFS,1,3)+AA6456*INDEX(THREEPTA_COEFFS,1,4)+K6456*INDEX(THREEPTA_COEFFS,1,5)+L6457*INDEX(THREEPTA_COEFFS,1,6)+Z6460*Z6461</f>
        <v>#N/A</v>
      </c>
      <c r="AE6456" s="223" t="e">
        <f ca="1">INDEX(THREEPTPCT_COEFFS,1,1)+K6456*INDEX(THREEPTPCT_COEFFS,1,2)+L6457*INDEX(THREEPTPCT_COEFFS,1,3)+AA6460*AA6461</f>
        <v>#N/A</v>
      </c>
      <c r="AF6456" s="55" t="e">
        <f t="shared" ref="AF6456:AF6457" ca="1" si="11155">AC6456-AD6456</f>
        <v>#N/A</v>
      </c>
      <c r="AG6456" s="223" t="e">
        <f ca="1">INDEX(TWOPTPCT_COEFFS,1,1)+AB6456*INDEX(TWOPTPCT_COEFFS,1,2)+I6457*INDEX(TWOPTPCT_COEFFS,1,3)+G6457*INDEX(TWOPTPCT_COEFFS,1,4)+L6457*INDEX(TWOPTPCT_COEFFS,1,5)+AB6460*AB6461</f>
        <v>#N/A</v>
      </c>
      <c r="AH6456" s="223" t="e">
        <f ca="1">INDEX(FTA_COEFFS,1,1)+O6456*INDEX(FTA_COEFFS,1,2)+N6457*INDEX(FTA_COEFFS,1,3)+(Q6456+R6456)*INDEX(FTA_COEFFS,1,4)+(Q6457+R6457)*INDEX(FTA_COEFFS,1,5)+M6457*INDEX(FTA_COEFFS,1,6)+AC6460*AC6461</f>
        <v>#N/A</v>
      </c>
      <c r="AI6456" s="223" t="e">
        <f ca="1">INDEX(FTPCT_COEFFS,1,1)+P6456*INDEX(FTPCT_COEFFS,1,2)+F6456*INDEX(FTPCT_COEFFS,1,3)+G6457*INDEX(FTPCT_COEFFS,1,4)+AD6460*AD6461</f>
        <v>#N/A</v>
      </c>
      <c r="AJ6456" s="338" t="e">
        <f t="shared" ref="AJ6456:AJ6457" ca="1" si="11156">AD6456*AE6456/100+AF6456*AG6456+AH6456*AI6456/100</f>
        <v>#N/A</v>
      </c>
      <c r="AK6456" s="55"/>
      <c r="AL6456" s="55"/>
      <c r="AM6456" s="55"/>
      <c r="AN6456" s="55"/>
      <c r="AO6456" s="55"/>
      <c r="AP6456" s="55"/>
      <c r="AQ6456" s="55"/>
      <c r="AR6456" s="55"/>
    </row>
    <row r="6457" spans="1:45" x14ac:dyDescent="0.3">
      <c r="B6457" s="54" t="s">
        <v>175</v>
      </c>
      <c r="C6457" s="54">
        <f>C6450</f>
        <v>0</v>
      </c>
      <c r="D6457" s="56" t="e">
        <f t="shared" ca="1" si="11148"/>
        <v>#N/A</v>
      </c>
      <c r="E6457" s="52" t="e">
        <f t="shared" ref="E6457:W6457" si="11157">E6450</f>
        <v>#N/A</v>
      </c>
      <c r="F6457" s="52" t="e">
        <f t="shared" si="11157"/>
        <v>#N/A</v>
      </c>
      <c r="G6457" s="52" t="e">
        <f t="shared" si="11157"/>
        <v>#N/A</v>
      </c>
      <c r="H6457" s="52" t="e">
        <f t="shared" si="11157"/>
        <v>#N/A</v>
      </c>
      <c r="I6457" s="52" t="e">
        <f t="shared" si="11157"/>
        <v>#N/A</v>
      </c>
      <c r="J6457" s="52" t="e">
        <f t="shared" si="11157"/>
        <v>#N/A</v>
      </c>
      <c r="K6457" s="52" t="e">
        <f t="shared" si="11157"/>
        <v>#N/A</v>
      </c>
      <c r="L6457" s="52" t="e">
        <f t="shared" si="11157"/>
        <v>#N/A</v>
      </c>
      <c r="M6457" s="52" t="e">
        <f t="shared" si="11157"/>
        <v>#N/A</v>
      </c>
      <c r="N6457" s="52" t="e">
        <f t="shared" si="11157"/>
        <v>#N/A</v>
      </c>
      <c r="O6457" s="52" t="e">
        <f t="shared" si="11157"/>
        <v>#N/A</v>
      </c>
      <c r="P6457" s="52" t="e">
        <f t="shared" si="11157"/>
        <v>#N/A</v>
      </c>
      <c r="Q6457" s="52" t="e">
        <f t="shared" si="11157"/>
        <v>#N/A</v>
      </c>
      <c r="R6457" s="52" t="e">
        <f t="shared" si="11157"/>
        <v>#N/A</v>
      </c>
      <c r="S6457" s="52" t="e">
        <f t="shared" si="11157"/>
        <v>#N/A</v>
      </c>
      <c r="T6457" s="52" t="e">
        <f t="shared" si="11157"/>
        <v>#N/A</v>
      </c>
      <c r="U6457" s="52" t="e">
        <f t="shared" si="11157"/>
        <v>#N/A</v>
      </c>
      <c r="V6457" s="52" t="e">
        <f t="shared" si="11157"/>
        <v>#N/A</v>
      </c>
      <c r="W6457" s="52" t="e">
        <f t="shared" si="11157"/>
        <v>#N/A</v>
      </c>
      <c r="X6457" s="55" t="e">
        <f t="shared" si="11150"/>
        <v>#N/A</v>
      </c>
      <c r="Y6457" s="55" t="e">
        <f t="shared" si="11151"/>
        <v>#N/A</v>
      </c>
      <c r="Z6457" s="55" t="e">
        <f t="shared" ref="Z6457" si="11158">Z6456</f>
        <v>#N/A</v>
      </c>
      <c r="AA6457" s="55" t="e">
        <f t="shared" si="11153"/>
        <v>#N/A</v>
      </c>
      <c r="AB6457" s="336" t="e">
        <f t="shared" si="11154"/>
        <v>#N/A</v>
      </c>
      <c r="AC6457" s="223" t="e">
        <f ca="1">INDEX(FGA_COEFFS,1,1)+Z6457*INDEX(FGA_COEFFS,1,2)+Y6457*INDEX(FGA_COEFFS,1,3)+R6457*INDEX(FGA_COEFFS,1,4)+Q6456*INDEX(FGA_COEFFS,1,5)+S6457*INDEX(FGA_COEFFS,1,6)+T6456*INDEX(FGA_COEFFS,1,7)+M6456*INDEX(FGA_COEFFS,1,8)+Y6460*Y6462</f>
        <v>#N/A</v>
      </c>
      <c r="AD6457" s="223" t="e">
        <f ca="1">INDEX(THREEPTA_COEFFS,1,1)+AC6457*INDEX(THREEPTA_COEFFS,1,2)+J6457*INDEX(THREEPTA_COEFFS,1,3)+AA6457*INDEX(THREEPTA_COEFFS,1,4)+K6457*INDEX(THREEPTA_COEFFS,1,5)+L6456*INDEX(THREEPTA_COEFFS,1,6)+Z6460*Z6462</f>
        <v>#N/A</v>
      </c>
      <c r="AE6457" s="223" t="e">
        <f ca="1">INDEX(THREEPTPCT_COEFFS,1,1)+K6457*INDEX(THREEPTPCT_COEFFS,1,2)+L6456*INDEX(THREEPTPCT_COEFFS,1,3)+AA6460*AA6462</f>
        <v>#N/A</v>
      </c>
      <c r="AF6457" s="55" t="e">
        <f t="shared" ca="1" si="11155"/>
        <v>#N/A</v>
      </c>
      <c r="AG6457" s="223" t="e">
        <f ca="1">INDEX(TWOPTPCT_COEFFS,1,1)+AB6457*INDEX(TWOPTPCT_COEFFS,1,2)+I6456*INDEX(TWOPTPCT_COEFFS,1,3)+G6456*INDEX(TWOPTPCT_COEFFS,1,4)+L6456*INDEX(TWOPTPCT_COEFFS,1,5)+AB6460*AB6462</f>
        <v>#N/A</v>
      </c>
      <c r="AH6457" s="223" t="e">
        <f ca="1">INDEX(FTA_COEFFS,1,1)+O6457*INDEX(FTA_COEFFS,1,2)+N6456*INDEX(FTA_COEFFS,1,3)+(Q6457+R6457)*INDEX(FTA_COEFFS,1,4)+(Q6456+R6456)*INDEX(FTA_COEFFS,1,5)+M6456*INDEX(FTA_COEFFS,1,6)+AC6460*AC6462</f>
        <v>#N/A</v>
      </c>
      <c r="AI6457" s="223" t="e">
        <f ca="1">INDEX(FTPCT_COEFFS,1,1)+P6457*INDEX(FTPCT_COEFFS,1,2)+F6457*INDEX(FTPCT_COEFFS,1,3)+G6456*INDEX(FTPCT_COEFFS,1,4)+AD6460*AD6462</f>
        <v>#N/A</v>
      </c>
      <c r="AJ6457" s="338" t="e">
        <f t="shared" ca="1" si="11156"/>
        <v>#N/A</v>
      </c>
      <c r="AK6457" s="55"/>
      <c r="AL6457" s="55"/>
      <c r="AM6457" s="55"/>
      <c r="AN6457" s="55"/>
      <c r="AO6457" s="55"/>
      <c r="AP6457" s="55"/>
      <c r="AQ6457" s="55"/>
      <c r="AR6457" s="55"/>
    </row>
    <row r="6458" spans="1:45" x14ac:dyDescent="0.3">
      <c r="A6458" s="54" t="e">
        <f ca="1">IF(D6456&gt;(D6457+(AVERAGE(V6456,W6456)-AVERAGE(V6457,W6457))/2)+2.5,C6456,IF(D6457&gt;(D6456+(AVERAGE(V6457,W6457)-AVERAGE(V6456,W6456))/2)+2.5,C6457,"Close"))</f>
        <v>#N/A</v>
      </c>
      <c r="B6458" s="64" t="e">
        <f ca="1">IF(D6457&gt;D6456,C6457,C6456)</f>
        <v>#N/A</v>
      </c>
      <c r="D6458" s="56"/>
      <c r="X6458" s="55"/>
      <c r="Y6458" s="55"/>
      <c r="Z6458" s="55"/>
      <c r="AA6458" s="55"/>
      <c r="AB6458" s="55"/>
      <c r="AC6458" s="337"/>
      <c r="AD6458" s="337"/>
      <c r="AE6458" s="337"/>
      <c r="AF6458" s="337"/>
      <c r="AG6458" s="337"/>
      <c r="AH6458" s="337"/>
      <c r="AI6458" s="337"/>
      <c r="AJ6458" s="337"/>
      <c r="AK6458" s="337"/>
      <c r="AL6458" s="337"/>
      <c r="AM6458" s="55"/>
      <c r="AN6458" s="55"/>
      <c r="AO6458" s="55"/>
      <c r="AP6458" s="55"/>
      <c r="AQ6458" s="55"/>
      <c r="AR6458" s="55"/>
      <c r="AS6458" s="55"/>
    </row>
    <row r="6459" spans="1:45" x14ac:dyDescent="0.3">
      <c r="X6459" s="54" t="s">
        <v>1305</v>
      </c>
      <c r="Y6459" s="54" t="s">
        <v>128</v>
      </c>
      <c r="Z6459" s="54" t="s">
        <v>157</v>
      </c>
      <c r="AA6459" s="54" t="s">
        <v>151</v>
      </c>
      <c r="AB6459" s="54" t="s">
        <v>1327</v>
      </c>
      <c r="AC6459" s="54" t="s">
        <v>129</v>
      </c>
      <c r="AD6459" s="54" t="s">
        <v>116</v>
      </c>
      <c r="AE6459" s="54"/>
      <c r="AF6459" s="54"/>
      <c r="AG6459" s="54"/>
      <c r="AH6459" s="54"/>
      <c r="AI6459" s="54"/>
      <c r="AJ6459" s="54"/>
      <c r="AK6459" s="54"/>
      <c r="AL6459" s="54"/>
      <c r="AM6459" s="54"/>
      <c r="AN6459" s="54"/>
      <c r="AO6459" s="54"/>
      <c r="AP6459" s="54"/>
      <c r="AQ6459" s="54"/>
      <c r="AR6459" s="54"/>
      <c r="AS6459" s="54"/>
    </row>
    <row r="6460" spans="1:45" x14ac:dyDescent="0.3">
      <c r="X6460" s="54"/>
      <c r="Y6460" s="54">
        <f t="shared" ref="Y6460:AD6460" si="11159">Y6453</f>
        <v>6.4436999999999998</v>
      </c>
      <c r="Z6460" s="54">
        <f t="shared" si="11159"/>
        <v>4.9371</v>
      </c>
      <c r="AA6460" s="54">
        <f t="shared" si="11159"/>
        <v>11.350300000000001</v>
      </c>
      <c r="AB6460" s="54">
        <f t="shared" si="11159"/>
        <v>7.1900000000000006E-2</v>
      </c>
      <c r="AC6460" s="54">
        <f t="shared" si="11159"/>
        <v>6.2766000000000002</v>
      </c>
      <c r="AD6460" s="54">
        <f t="shared" si="11159"/>
        <v>11.042999999999999</v>
      </c>
      <c r="AE6460" s="54"/>
      <c r="AF6460" s="336"/>
      <c r="AG6460" s="336"/>
      <c r="AH6460" s="336"/>
      <c r="AI6460" s="54"/>
      <c r="AJ6460" s="54"/>
      <c r="AK6460" s="54"/>
      <c r="AL6460" s="54"/>
      <c r="AM6460" s="54"/>
      <c r="AN6460" s="54"/>
      <c r="AO6460" s="54"/>
      <c r="AP6460" s="54"/>
      <c r="AQ6460" s="54"/>
      <c r="AR6460" s="54"/>
      <c r="AS6460" s="54"/>
    </row>
    <row r="6461" spans="1:45" x14ac:dyDescent="0.3">
      <c r="D6461" s="56"/>
      <c r="X6461" s="336"/>
      <c r="Y6461" s="336">
        <f t="shared" ca="1" si="11051"/>
        <v>0.11690172840456015</v>
      </c>
      <c r="Z6461" s="336">
        <f t="shared" ca="1" si="11051"/>
        <v>1.3369489162053176</v>
      </c>
      <c r="AA6461" s="336">
        <f t="shared" ca="1" si="11051"/>
        <v>-3.8103990745529236E-3</v>
      </c>
      <c r="AB6461" s="336">
        <f t="shared" ca="1" si="11051"/>
        <v>-1.0692284727620573</v>
      </c>
      <c r="AC6461" s="336">
        <f t="shared" ca="1" si="11051"/>
        <v>0.49377053137525917</v>
      </c>
      <c r="AD6461" s="336">
        <f t="shared" ca="1" si="11051"/>
        <v>-1.4432460280691326</v>
      </c>
      <c r="AE6461" s="336"/>
      <c r="AF6461" s="336"/>
      <c r="AG6461" s="336"/>
      <c r="AH6461" s="336"/>
      <c r="AI6461" s="54"/>
      <c r="AJ6461" s="54"/>
      <c r="AK6461" s="54"/>
      <c r="AL6461" s="336"/>
      <c r="AM6461" s="336"/>
      <c r="AN6461" s="336"/>
      <c r="AO6461" s="336"/>
      <c r="AP6461" s="54"/>
      <c r="AQ6461" s="336"/>
      <c r="AR6461" s="336"/>
      <c r="AS6461" s="336"/>
    </row>
    <row r="6462" spans="1:45" x14ac:dyDescent="0.3">
      <c r="C6462" s="54"/>
      <c r="D6462" s="56"/>
      <c r="Y6462" s="336">
        <f t="shared" ref="Y6462:AD6525" ca="1" si="11160">1.5*RAND()^2*IF(RAND()&gt;0.5,1,-1)</f>
        <v>-8.2904070036926378E-3</v>
      </c>
      <c r="Z6462" s="336">
        <f t="shared" ca="1" si="11160"/>
        <v>-0.90998429353932053</v>
      </c>
      <c r="AA6462" s="336">
        <f t="shared" ca="1" si="11160"/>
        <v>1.1495222026197365</v>
      </c>
      <c r="AB6462" s="336">
        <f t="shared" ca="1" si="11160"/>
        <v>-0.80172454758453404</v>
      </c>
      <c r="AC6462" s="336">
        <f t="shared" ca="1" si="11160"/>
        <v>-0.15136043865905588</v>
      </c>
      <c r="AD6462" s="336">
        <f t="shared" ca="1" si="11160"/>
        <v>0.72146428124394113</v>
      </c>
      <c r="AE6462" s="55"/>
      <c r="AF6462" s="55"/>
      <c r="AG6462" s="55"/>
      <c r="AH6462" s="55"/>
      <c r="AI6462" s="55"/>
      <c r="AJ6462" s="55"/>
      <c r="AK6462" s="55"/>
      <c r="AL6462" s="55"/>
      <c r="AM6462" s="55"/>
      <c r="AN6462" s="55"/>
      <c r="AO6462" s="55"/>
      <c r="AP6462" s="55"/>
      <c r="AQ6462" s="55"/>
      <c r="AR6462" s="55"/>
      <c r="AS6462" s="55"/>
    </row>
    <row r="6463" spans="1:45" x14ac:dyDescent="0.3">
      <c r="B6463" s="54" t="s">
        <v>172</v>
      </c>
      <c r="C6463" s="53">
        <f>C6456</f>
        <v>0</v>
      </c>
      <c r="D6463" s="56" t="e">
        <f t="shared" ref="D6463:D6464" ca="1" si="11161">AJ6463</f>
        <v>#N/A</v>
      </c>
      <c r="E6463" s="52" t="e">
        <f t="shared" ref="E6463:W6463" si="11162">E6456</f>
        <v>#N/A</v>
      </c>
      <c r="F6463" s="52" t="e">
        <f t="shared" si="11162"/>
        <v>#N/A</v>
      </c>
      <c r="G6463" s="52" t="e">
        <f t="shared" si="11162"/>
        <v>#N/A</v>
      </c>
      <c r="H6463" s="52" t="e">
        <f t="shared" si="11162"/>
        <v>#N/A</v>
      </c>
      <c r="I6463" s="52" t="e">
        <f t="shared" si="11162"/>
        <v>#N/A</v>
      </c>
      <c r="J6463" s="52" t="e">
        <f t="shared" si="11162"/>
        <v>#N/A</v>
      </c>
      <c r="K6463" s="52" t="e">
        <f t="shared" si="11162"/>
        <v>#N/A</v>
      </c>
      <c r="L6463" s="52" t="e">
        <f t="shared" si="11162"/>
        <v>#N/A</v>
      </c>
      <c r="M6463" s="52" t="e">
        <f t="shared" si="11162"/>
        <v>#N/A</v>
      </c>
      <c r="N6463" s="52" t="e">
        <f t="shared" si="11162"/>
        <v>#N/A</v>
      </c>
      <c r="O6463" s="52" t="e">
        <f t="shared" si="11162"/>
        <v>#N/A</v>
      </c>
      <c r="P6463" s="52" t="e">
        <f t="shared" si="11162"/>
        <v>#N/A</v>
      </c>
      <c r="Q6463" s="52" t="e">
        <f t="shared" si="11162"/>
        <v>#N/A</v>
      </c>
      <c r="R6463" s="52" t="e">
        <f t="shared" si="11162"/>
        <v>#N/A</v>
      </c>
      <c r="S6463" s="52" t="e">
        <f t="shared" si="11162"/>
        <v>#N/A</v>
      </c>
      <c r="T6463" s="52" t="e">
        <f t="shared" si="11162"/>
        <v>#N/A</v>
      </c>
      <c r="U6463" s="52" t="e">
        <f t="shared" si="11162"/>
        <v>#N/A</v>
      </c>
      <c r="V6463" s="52" t="e">
        <f t="shared" si="11162"/>
        <v>#N/A</v>
      </c>
      <c r="W6463" s="52" t="e">
        <f t="shared" si="11162"/>
        <v>#N/A</v>
      </c>
      <c r="X6463" s="55" t="e">
        <f t="shared" ref="X6463:X6464" si="11163">(H6463-(O6463*P6463)/100-3*(J6463*K6463)/100)/2</f>
        <v>#N/A</v>
      </c>
      <c r="Y6463" s="55" t="e">
        <f t="shared" ref="Y6463:Y6464" si="11164">SUM(X6463,(J6463*K6463/100))/(F6463/100)</f>
        <v>#N/A</v>
      </c>
      <c r="Z6463" s="55" t="e">
        <f t="shared" ref="Z6463" si="11165">U6463*0.5+U6464*0.5</f>
        <v>#N/A</v>
      </c>
      <c r="AA6463" s="55" t="e">
        <f t="shared" ref="AA6463:AA6464" si="11166">J6463/Y6463</f>
        <v>#N/A</v>
      </c>
      <c r="AB6463" s="336" t="e">
        <f t="shared" ref="AB6463:AB6464" si="11167">X6463/(Y6463-J6463)</f>
        <v>#N/A</v>
      </c>
      <c r="AC6463" s="223" t="e">
        <f ca="1">INDEX(FGA_COEFFS,1,1)+Z6463*INDEX(FGA_COEFFS,1,2)+Y6463*INDEX(FGA_COEFFS,1,3)+R6463*INDEX(FGA_COEFFS,1,4)+Q6464*INDEX(FGA_COEFFS,1,5)+S6463*INDEX(FGA_COEFFS,1,6)+T6464*INDEX(FGA_COEFFS,1,7)+M6464*INDEX(FGA_COEFFS,1,8)+Y6467*Y6468</f>
        <v>#N/A</v>
      </c>
      <c r="AD6463" s="223" t="e">
        <f ca="1">INDEX(THREEPTA_COEFFS,1,1)+AC6463*INDEX(THREEPTA_COEFFS,1,2)+J6463*INDEX(THREEPTA_COEFFS,1,3)+AA6463*INDEX(THREEPTA_COEFFS,1,4)+K6463*INDEX(THREEPTA_COEFFS,1,5)+L6464*INDEX(THREEPTA_COEFFS,1,6)+Z6467*Z6468</f>
        <v>#N/A</v>
      </c>
      <c r="AE6463" s="223" t="e">
        <f ca="1">INDEX(THREEPTPCT_COEFFS,1,1)+K6463*INDEX(THREEPTPCT_COEFFS,1,2)+L6464*INDEX(THREEPTPCT_COEFFS,1,3)+AA6467*AA6468</f>
        <v>#N/A</v>
      </c>
      <c r="AF6463" s="55" t="e">
        <f t="shared" ref="AF6463:AF6464" ca="1" si="11168">AC6463-AD6463</f>
        <v>#N/A</v>
      </c>
      <c r="AG6463" s="223" t="e">
        <f ca="1">INDEX(TWOPTPCT_COEFFS,1,1)+AB6463*INDEX(TWOPTPCT_COEFFS,1,2)+I6464*INDEX(TWOPTPCT_COEFFS,1,3)+G6464*INDEX(TWOPTPCT_COEFFS,1,4)+L6464*INDEX(TWOPTPCT_COEFFS,1,5)+AB6467*AB6468</f>
        <v>#N/A</v>
      </c>
      <c r="AH6463" s="223" t="e">
        <f ca="1">INDEX(FTA_COEFFS,1,1)+O6463*INDEX(FTA_COEFFS,1,2)+N6464*INDEX(FTA_COEFFS,1,3)+(Q6463+R6463)*INDEX(FTA_COEFFS,1,4)+(Q6464+R6464)*INDEX(FTA_COEFFS,1,5)+M6464*INDEX(FTA_COEFFS,1,6)+AC6467*AC6468</f>
        <v>#N/A</v>
      </c>
      <c r="AI6463" s="223" t="e">
        <f ca="1">INDEX(FTPCT_COEFFS,1,1)+P6463*INDEX(FTPCT_COEFFS,1,2)+F6463*INDEX(FTPCT_COEFFS,1,3)+G6464*INDEX(FTPCT_COEFFS,1,4)+AD6467*AD6468</f>
        <v>#N/A</v>
      </c>
      <c r="AJ6463" s="338" t="e">
        <f t="shared" ref="AJ6463:AJ6464" ca="1" si="11169">AD6463*AE6463/100+AF6463*AG6463+AH6463*AI6463/100</f>
        <v>#N/A</v>
      </c>
      <c r="AK6463" s="55"/>
      <c r="AL6463" s="55"/>
      <c r="AM6463" s="55"/>
      <c r="AN6463" s="55"/>
      <c r="AO6463" s="55"/>
      <c r="AP6463" s="55"/>
      <c r="AQ6463" s="55"/>
      <c r="AR6463" s="55"/>
    </row>
    <row r="6464" spans="1:45" x14ac:dyDescent="0.3">
      <c r="B6464" s="54" t="s">
        <v>175</v>
      </c>
      <c r="C6464" s="54">
        <f>C6457</f>
        <v>0</v>
      </c>
      <c r="D6464" s="56" t="e">
        <f t="shared" ca="1" si="11161"/>
        <v>#N/A</v>
      </c>
      <c r="E6464" s="52" t="e">
        <f t="shared" ref="E6464:W6464" si="11170">E6457</f>
        <v>#N/A</v>
      </c>
      <c r="F6464" s="52" t="e">
        <f t="shared" si="11170"/>
        <v>#N/A</v>
      </c>
      <c r="G6464" s="52" t="e">
        <f t="shared" si="11170"/>
        <v>#N/A</v>
      </c>
      <c r="H6464" s="52" t="e">
        <f t="shared" si="11170"/>
        <v>#N/A</v>
      </c>
      <c r="I6464" s="52" t="e">
        <f t="shared" si="11170"/>
        <v>#N/A</v>
      </c>
      <c r="J6464" s="52" t="e">
        <f t="shared" si="11170"/>
        <v>#N/A</v>
      </c>
      <c r="K6464" s="52" t="e">
        <f t="shared" si="11170"/>
        <v>#N/A</v>
      </c>
      <c r="L6464" s="52" t="e">
        <f t="shared" si="11170"/>
        <v>#N/A</v>
      </c>
      <c r="M6464" s="52" t="e">
        <f t="shared" si="11170"/>
        <v>#N/A</v>
      </c>
      <c r="N6464" s="52" t="e">
        <f t="shared" si="11170"/>
        <v>#N/A</v>
      </c>
      <c r="O6464" s="52" t="e">
        <f t="shared" si="11170"/>
        <v>#N/A</v>
      </c>
      <c r="P6464" s="52" t="e">
        <f t="shared" si="11170"/>
        <v>#N/A</v>
      </c>
      <c r="Q6464" s="52" t="e">
        <f t="shared" si="11170"/>
        <v>#N/A</v>
      </c>
      <c r="R6464" s="52" t="e">
        <f t="shared" si="11170"/>
        <v>#N/A</v>
      </c>
      <c r="S6464" s="52" t="e">
        <f t="shared" si="11170"/>
        <v>#N/A</v>
      </c>
      <c r="T6464" s="52" t="e">
        <f t="shared" si="11170"/>
        <v>#N/A</v>
      </c>
      <c r="U6464" s="52" t="e">
        <f t="shared" si="11170"/>
        <v>#N/A</v>
      </c>
      <c r="V6464" s="52" t="e">
        <f t="shared" si="11170"/>
        <v>#N/A</v>
      </c>
      <c r="W6464" s="52" t="e">
        <f t="shared" si="11170"/>
        <v>#N/A</v>
      </c>
      <c r="X6464" s="55" t="e">
        <f t="shared" si="11163"/>
        <v>#N/A</v>
      </c>
      <c r="Y6464" s="55" t="e">
        <f t="shared" si="11164"/>
        <v>#N/A</v>
      </c>
      <c r="Z6464" s="55" t="e">
        <f t="shared" ref="Z6464" si="11171">Z6463</f>
        <v>#N/A</v>
      </c>
      <c r="AA6464" s="55" t="e">
        <f t="shared" si="11166"/>
        <v>#N/A</v>
      </c>
      <c r="AB6464" s="336" t="e">
        <f t="shared" si="11167"/>
        <v>#N/A</v>
      </c>
      <c r="AC6464" s="223" t="e">
        <f ca="1">INDEX(FGA_COEFFS,1,1)+Z6464*INDEX(FGA_COEFFS,1,2)+Y6464*INDEX(FGA_COEFFS,1,3)+R6464*INDEX(FGA_COEFFS,1,4)+Q6463*INDEX(FGA_COEFFS,1,5)+S6464*INDEX(FGA_COEFFS,1,6)+T6463*INDEX(FGA_COEFFS,1,7)+M6463*INDEX(FGA_COEFFS,1,8)+Y6467*Y6469</f>
        <v>#N/A</v>
      </c>
      <c r="AD6464" s="223" t="e">
        <f ca="1">INDEX(THREEPTA_COEFFS,1,1)+AC6464*INDEX(THREEPTA_COEFFS,1,2)+J6464*INDEX(THREEPTA_COEFFS,1,3)+AA6464*INDEX(THREEPTA_COEFFS,1,4)+K6464*INDEX(THREEPTA_COEFFS,1,5)+L6463*INDEX(THREEPTA_COEFFS,1,6)+Z6467*Z6469</f>
        <v>#N/A</v>
      </c>
      <c r="AE6464" s="223" t="e">
        <f ca="1">INDEX(THREEPTPCT_COEFFS,1,1)+K6464*INDEX(THREEPTPCT_COEFFS,1,2)+L6463*INDEX(THREEPTPCT_COEFFS,1,3)+AA6467*AA6469</f>
        <v>#N/A</v>
      </c>
      <c r="AF6464" s="55" t="e">
        <f t="shared" ca="1" si="11168"/>
        <v>#N/A</v>
      </c>
      <c r="AG6464" s="223" t="e">
        <f ca="1">INDEX(TWOPTPCT_COEFFS,1,1)+AB6464*INDEX(TWOPTPCT_COEFFS,1,2)+I6463*INDEX(TWOPTPCT_COEFFS,1,3)+G6463*INDEX(TWOPTPCT_COEFFS,1,4)+L6463*INDEX(TWOPTPCT_COEFFS,1,5)+AB6467*AB6469</f>
        <v>#N/A</v>
      </c>
      <c r="AH6464" s="223" t="e">
        <f ca="1">INDEX(FTA_COEFFS,1,1)+O6464*INDEX(FTA_COEFFS,1,2)+N6463*INDEX(FTA_COEFFS,1,3)+(Q6464+R6464)*INDEX(FTA_COEFFS,1,4)+(Q6463+R6463)*INDEX(FTA_COEFFS,1,5)+M6463*INDEX(FTA_COEFFS,1,6)+AC6467*AC6469</f>
        <v>#N/A</v>
      </c>
      <c r="AI6464" s="223" t="e">
        <f ca="1">INDEX(FTPCT_COEFFS,1,1)+P6464*INDEX(FTPCT_COEFFS,1,2)+F6464*INDEX(FTPCT_COEFFS,1,3)+G6463*INDEX(FTPCT_COEFFS,1,4)+AD6467*AD6469</f>
        <v>#N/A</v>
      </c>
      <c r="AJ6464" s="338" t="e">
        <f t="shared" ca="1" si="11169"/>
        <v>#N/A</v>
      </c>
      <c r="AK6464" s="55"/>
      <c r="AL6464" s="55"/>
      <c r="AM6464" s="55"/>
      <c r="AN6464" s="55"/>
      <c r="AO6464" s="55"/>
      <c r="AP6464" s="55"/>
      <c r="AQ6464" s="55"/>
      <c r="AR6464" s="55"/>
    </row>
    <row r="6465" spans="1:45" x14ac:dyDescent="0.3">
      <c r="A6465" s="54" t="e">
        <f ca="1">IF(D6463&gt;(D6464+(AVERAGE(V6463,W6463)-AVERAGE(V6464,W6464))/2)+2.5,C6463,IF(D6464&gt;(D6463+(AVERAGE(V6464,W6464)-AVERAGE(V6463,W6463))/2)+2.5,C6464,"Close"))</f>
        <v>#N/A</v>
      </c>
      <c r="B6465" s="64" t="e">
        <f ca="1">IF(D6464&gt;D6463,C6464,C6463)</f>
        <v>#N/A</v>
      </c>
      <c r="D6465" s="56"/>
      <c r="X6465" s="55"/>
      <c r="Y6465" s="55"/>
      <c r="Z6465" s="55"/>
      <c r="AA6465" s="55"/>
      <c r="AB6465" s="55"/>
      <c r="AC6465" s="337"/>
      <c r="AD6465" s="337"/>
      <c r="AE6465" s="337"/>
      <c r="AF6465" s="337"/>
      <c r="AG6465" s="337"/>
      <c r="AH6465" s="337"/>
      <c r="AI6465" s="337"/>
      <c r="AJ6465" s="337"/>
      <c r="AK6465" s="337"/>
      <c r="AL6465" s="337"/>
      <c r="AM6465" s="55"/>
      <c r="AN6465" s="55"/>
      <c r="AO6465" s="55"/>
      <c r="AP6465" s="55"/>
      <c r="AQ6465" s="55"/>
      <c r="AR6465" s="55"/>
      <c r="AS6465" s="55"/>
    </row>
    <row r="6466" spans="1:45" x14ac:dyDescent="0.3">
      <c r="X6466" s="54" t="s">
        <v>1305</v>
      </c>
      <c r="Y6466" s="54" t="s">
        <v>128</v>
      </c>
      <c r="Z6466" s="54" t="s">
        <v>157</v>
      </c>
      <c r="AA6466" s="54" t="s">
        <v>151</v>
      </c>
      <c r="AB6466" s="54" t="s">
        <v>1327</v>
      </c>
      <c r="AC6466" s="54" t="s">
        <v>129</v>
      </c>
      <c r="AD6466" s="54" t="s">
        <v>116</v>
      </c>
      <c r="AE6466" s="54"/>
      <c r="AF6466" s="54"/>
      <c r="AG6466" s="54"/>
      <c r="AH6466" s="54"/>
      <c r="AI6466" s="54"/>
      <c r="AJ6466" s="54"/>
      <c r="AK6466" s="54"/>
      <c r="AL6466" s="54"/>
      <c r="AM6466" s="54"/>
      <c r="AN6466" s="54"/>
      <c r="AO6466" s="54"/>
      <c r="AP6466" s="54"/>
      <c r="AQ6466" s="54"/>
      <c r="AR6466" s="54"/>
      <c r="AS6466" s="54"/>
    </row>
    <row r="6467" spans="1:45" x14ac:dyDescent="0.3">
      <c r="X6467" s="54"/>
      <c r="Y6467" s="54">
        <f t="shared" ref="Y6467:AD6467" si="11172">Y6460</f>
        <v>6.4436999999999998</v>
      </c>
      <c r="Z6467" s="54">
        <f t="shared" si="11172"/>
        <v>4.9371</v>
      </c>
      <c r="AA6467" s="54">
        <f t="shared" si="11172"/>
        <v>11.350300000000001</v>
      </c>
      <c r="AB6467" s="54">
        <f t="shared" si="11172"/>
        <v>7.1900000000000006E-2</v>
      </c>
      <c r="AC6467" s="54">
        <f t="shared" si="11172"/>
        <v>6.2766000000000002</v>
      </c>
      <c r="AD6467" s="54">
        <f t="shared" si="11172"/>
        <v>11.042999999999999</v>
      </c>
      <c r="AE6467" s="54"/>
      <c r="AF6467" s="336"/>
      <c r="AG6467" s="336"/>
      <c r="AH6467" s="336"/>
      <c r="AI6467" s="54"/>
      <c r="AJ6467" s="54"/>
      <c r="AK6467" s="54"/>
      <c r="AL6467" s="54"/>
      <c r="AM6467" s="54"/>
      <c r="AN6467" s="54"/>
      <c r="AO6467" s="54"/>
      <c r="AP6467" s="54"/>
      <c r="AQ6467" s="54"/>
      <c r="AR6467" s="54"/>
      <c r="AS6467" s="54"/>
    </row>
    <row r="6468" spans="1:45" x14ac:dyDescent="0.3">
      <c r="D6468" s="56"/>
      <c r="X6468" s="336"/>
      <c r="Y6468" s="336">
        <f t="shared" ca="1" si="11160"/>
        <v>1.2542681874278969</v>
      </c>
      <c r="Z6468" s="336">
        <f t="shared" ca="1" si="11160"/>
        <v>7.60759928549505E-3</v>
      </c>
      <c r="AA6468" s="336">
        <f t="shared" ca="1" si="11160"/>
        <v>-1.4463319616630035</v>
      </c>
      <c r="AB6468" s="336">
        <f t="shared" ca="1" si="11160"/>
        <v>-1.4409017438630958</v>
      </c>
      <c r="AC6468" s="336">
        <f t="shared" ca="1" si="11160"/>
        <v>-0.39084204950334206</v>
      </c>
      <c r="AD6468" s="336">
        <f t="shared" ca="1" si="11160"/>
        <v>-0.66246442227731883</v>
      </c>
      <c r="AE6468" s="336"/>
      <c r="AF6468" s="336"/>
      <c r="AG6468" s="336"/>
      <c r="AH6468" s="336"/>
      <c r="AI6468" s="54"/>
      <c r="AJ6468" s="54"/>
      <c r="AK6468" s="54"/>
      <c r="AL6468" s="336"/>
      <c r="AM6468" s="336"/>
      <c r="AN6468" s="336"/>
      <c r="AO6468" s="336"/>
      <c r="AP6468" s="54"/>
      <c r="AQ6468" s="336"/>
      <c r="AR6468" s="336"/>
      <c r="AS6468" s="336"/>
    </row>
    <row r="6469" spans="1:45" x14ac:dyDescent="0.3">
      <c r="C6469" s="54"/>
      <c r="D6469" s="56"/>
      <c r="Y6469" s="336">
        <f t="shared" ca="1" si="11160"/>
        <v>-1.9189856341240413E-3</v>
      </c>
      <c r="Z6469" s="336">
        <f t="shared" ca="1" si="11160"/>
        <v>-2.7499682454050101E-2</v>
      </c>
      <c r="AA6469" s="336">
        <f t="shared" ca="1" si="11160"/>
        <v>-1.0780708479492445</v>
      </c>
      <c r="AB6469" s="336">
        <f t="shared" ca="1" si="11160"/>
        <v>-1.0576880763768135</v>
      </c>
      <c r="AC6469" s="336">
        <f t="shared" ca="1" si="11160"/>
        <v>-0.38528366099422451</v>
      </c>
      <c r="AD6469" s="336">
        <f t="shared" ca="1" si="11160"/>
        <v>-0.10765973944653459</v>
      </c>
      <c r="AE6469" s="55"/>
      <c r="AF6469" s="55"/>
      <c r="AG6469" s="55"/>
      <c r="AH6469" s="55"/>
      <c r="AI6469" s="55"/>
      <c r="AJ6469" s="55"/>
      <c r="AK6469" s="55"/>
      <c r="AL6469" s="55"/>
      <c r="AM6469" s="55"/>
      <c r="AN6469" s="55"/>
      <c r="AO6469" s="55"/>
      <c r="AP6469" s="55"/>
      <c r="AQ6469" s="55"/>
      <c r="AR6469" s="55"/>
      <c r="AS6469" s="55"/>
    </row>
    <row r="6470" spans="1:45" x14ac:dyDescent="0.3">
      <c r="B6470" s="54" t="s">
        <v>172</v>
      </c>
      <c r="C6470" s="53">
        <f>C6463</f>
        <v>0</v>
      </c>
      <c r="D6470" s="56" t="e">
        <f t="shared" ref="D6470:D6471" ca="1" si="11173">AJ6470</f>
        <v>#N/A</v>
      </c>
      <c r="E6470" s="52" t="e">
        <f t="shared" ref="E6470:W6470" si="11174">E6463</f>
        <v>#N/A</v>
      </c>
      <c r="F6470" s="52" t="e">
        <f t="shared" si="11174"/>
        <v>#N/A</v>
      </c>
      <c r="G6470" s="52" t="e">
        <f t="shared" si="11174"/>
        <v>#N/A</v>
      </c>
      <c r="H6470" s="52" t="e">
        <f t="shared" si="11174"/>
        <v>#N/A</v>
      </c>
      <c r="I6470" s="52" t="e">
        <f t="shared" si="11174"/>
        <v>#N/A</v>
      </c>
      <c r="J6470" s="52" t="e">
        <f t="shared" si="11174"/>
        <v>#N/A</v>
      </c>
      <c r="K6470" s="52" t="e">
        <f t="shared" si="11174"/>
        <v>#N/A</v>
      </c>
      <c r="L6470" s="52" t="e">
        <f t="shared" si="11174"/>
        <v>#N/A</v>
      </c>
      <c r="M6470" s="52" t="e">
        <f t="shared" si="11174"/>
        <v>#N/A</v>
      </c>
      <c r="N6470" s="52" t="e">
        <f t="shared" si="11174"/>
        <v>#N/A</v>
      </c>
      <c r="O6470" s="52" t="e">
        <f t="shared" si="11174"/>
        <v>#N/A</v>
      </c>
      <c r="P6470" s="52" t="e">
        <f t="shared" si="11174"/>
        <v>#N/A</v>
      </c>
      <c r="Q6470" s="52" t="e">
        <f t="shared" si="11174"/>
        <v>#N/A</v>
      </c>
      <c r="R6470" s="52" t="e">
        <f t="shared" si="11174"/>
        <v>#N/A</v>
      </c>
      <c r="S6470" s="52" t="e">
        <f t="shared" si="11174"/>
        <v>#N/A</v>
      </c>
      <c r="T6470" s="52" t="e">
        <f t="shared" si="11174"/>
        <v>#N/A</v>
      </c>
      <c r="U6470" s="52" t="e">
        <f t="shared" si="11174"/>
        <v>#N/A</v>
      </c>
      <c r="V6470" s="52" t="e">
        <f t="shared" si="11174"/>
        <v>#N/A</v>
      </c>
      <c r="W6470" s="52" t="e">
        <f t="shared" si="11174"/>
        <v>#N/A</v>
      </c>
      <c r="X6470" s="55" t="e">
        <f t="shared" ref="X6470:X6471" si="11175">(H6470-(O6470*P6470)/100-3*(J6470*K6470)/100)/2</f>
        <v>#N/A</v>
      </c>
      <c r="Y6470" s="55" t="e">
        <f t="shared" ref="Y6470:Y6471" si="11176">SUM(X6470,(J6470*K6470/100))/(F6470/100)</f>
        <v>#N/A</v>
      </c>
      <c r="Z6470" s="55" t="e">
        <f t="shared" ref="Z6470" si="11177">U6470*0.5+U6471*0.5</f>
        <v>#N/A</v>
      </c>
      <c r="AA6470" s="55" t="e">
        <f t="shared" ref="AA6470:AA6471" si="11178">J6470/Y6470</f>
        <v>#N/A</v>
      </c>
      <c r="AB6470" s="336" t="e">
        <f t="shared" ref="AB6470:AB6471" si="11179">X6470/(Y6470-J6470)</f>
        <v>#N/A</v>
      </c>
      <c r="AC6470" s="223" t="e">
        <f ca="1">INDEX(FGA_COEFFS,1,1)+Z6470*INDEX(FGA_COEFFS,1,2)+Y6470*INDEX(FGA_COEFFS,1,3)+R6470*INDEX(FGA_COEFFS,1,4)+Q6471*INDEX(FGA_COEFFS,1,5)+S6470*INDEX(FGA_COEFFS,1,6)+T6471*INDEX(FGA_COEFFS,1,7)+M6471*INDEX(FGA_COEFFS,1,8)+Y6474*Y6475</f>
        <v>#N/A</v>
      </c>
      <c r="AD6470" s="223" t="e">
        <f ca="1">INDEX(THREEPTA_COEFFS,1,1)+AC6470*INDEX(THREEPTA_COEFFS,1,2)+J6470*INDEX(THREEPTA_COEFFS,1,3)+AA6470*INDEX(THREEPTA_COEFFS,1,4)+K6470*INDEX(THREEPTA_COEFFS,1,5)+L6471*INDEX(THREEPTA_COEFFS,1,6)+Z6474*Z6475</f>
        <v>#N/A</v>
      </c>
      <c r="AE6470" s="223" t="e">
        <f ca="1">INDEX(THREEPTPCT_COEFFS,1,1)+K6470*INDEX(THREEPTPCT_COEFFS,1,2)+L6471*INDEX(THREEPTPCT_COEFFS,1,3)+AA6474*AA6475</f>
        <v>#N/A</v>
      </c>
      <c r="AF6470" s="55" t="e">
        <f t="shared" ref="AF6470:AF6471" ca="1" si="11180">AC6470-AD6470</f>
        <v>#N/A</v>
      </c>
      <c r="AG6470" s="223" t="e">
        <f ca="1">INDEX(TWOPTPCT_COEFFS,1,1)+AB6470*INDEX(TWOPTPCT_COEFFS,1,2)+I6471*INDEX(TWOPTPCT_COEFFS,1,3)+G6471*INDEX(TWOPTPCT_COEFFS,1,4)+L6471*INDEX(TWOPTPCT_COEFFS,1,5)+AB6474*AB6475</f>
        <v>#N/A</v>
      </c>
      <c r="AH6470" s="223" t="e">
        <f ca="1">INDEX(FTA_COEFFS,1,1)+O6470*INDEX(FTA_COEFFS,1,2)+N6471*INDEX(FTA_COEFFS,1,3)+(Q6470+R6470)*INDEX(FTA_COEFFS,1,4)+(Q6471+R6471)*INDEX(FTA_COEFFS,1,5)+M6471*INDEX(FTA_COEFFS,1,6)+AC6474*AC6475</f>
        <v>#N/A</v>
      </c>
      <c r="AI6470" s="223" t="e">
        <f ca="1">INDEX(FTPCT_COEFFS,1,1)+P6470*INDEX(FTPCT_COEFFS,1,2)+F6470*INDEX(FTPCT_COEFFS,1,3)+G6471*INDEX(FTPCT_COEFFS,1,4)+AD6474*AD6475</f>
        <v>#N/A</v>
      </c>
      <c r="AJ6470" s="338" t="e">
        <f t="shared" ref="AJ6470:AJ6471" ca="1" si="11181">AD6470*AE6470/100+AF6470*AG6470+AH6470*AI6470/100</f>
        <v>#N/A</v>
      </c>
      <c r="AK6470" s="55"/>
      <c r="AL6470" s="55"/>
      <c r="AM6470" s="55"/>
      <c r="AN6470" s="55"/>
      <c r="AO6470" s="55"/>
      <c r="AP6470" s="55"/>
      <c r="AQ6470" s="55"/>
      <c r="AR6470" s="55"/>
    </row>
    <row r="6471" spans="1:45" x14ac:dyDescent="0.3">
      <c r="B6471" s="54" t="s">
        <v>175</v>
      </c>
      <c r="C6471" s="54">
        <f>C6464</f>
        <v>0</v>
      </c>
      <c r="D6471" s="56" t="e">
        <f t="shared" ca="1" si="11173"/>
        <v>#N/A</v>
      </c>
      <c r="E6471" s="52" t="e">
        <f t="shared" ref="E6471:W6471" si="11182">E6464</f>
        <v>#N/A</v>
      </c>
      <c r="F6471" s="52" t="e">
        <f t="shared" si="11182"/>
        <v>#N/A</v>
      </c>
      <c r="G6471" s="52" t="e">
        <f t="shared" si="11182"/>
        <v>#N/A</v>
      </c>
      <c r="H6471" s="52" t="e">
        <f t="shared" si="11182"/>
        <v>#N/A</v>
      </c>
      <c r="I6471" s="52" t="e">
        <f t="shared" si="11182"/>
        <v>#N/A</v>
      </c>
      <c r="J6471" s="52" t="e">
        <f t="shared" si="11182"/>
        <v>#N/A</v>
      </c>
      <c r="K6471" s="52" t="e">
        <f t="shared" si="11182"/>
        <v>#N/A</v>
      </c>
      <c r="L6471" s="52" t="e">
        <f t="shared" si="11182"/>
        <v>#N/A</v>
      </c>
      <c r="M6471" s="52" t="e">
        <f t="shared" si="11182"/>
        <v>#N/A</v>
      </c>
      <c r="N6471" s="52" t="e">
        <f t="shared" si="11182"/>
        <v>#N/A</v>
      </c>
      <c r="O6471" s="52" t="e">
        <f t="shared" si="11182"/>
        <v>#N/A</v>
      </c>
      <c r="P6471" s="52" t="e">
        <f t="shared" si="11182"/>
        <v>#N/A</v>
      </c>
      <c r="Q6471" s="52" t="e">
        <f t="shared" si="11182"/>
        <v>#N/A</v>
      </c>
      <c r="R6471" s="52" t="e">
        <f t="shared" si="11182"/>
        <v>#N/A</v>
      </c>
      <c r="S6471" s="52" t="e">
        <f t="shared" si="11182"/>
        <v>#N/A</v>
      </c>
      <c r="T6471" s="52" t="e">
        <f t="shared" si="11182"/>
        <v>#N/A</v>
      </c>
      <c r="U6471" s="52" t="e">
        <f t="shared" si="11182"/>
        <v>#N/A</v>
      </c>
      <c r="V6471" s="52" t="e">
        <f t="shared" si="11182"/>
        <v>#N/A</v>
      </c>
      <c r="W6471" s="52" t="e">
        <f t="shared" si="11182"/>
        <v>#N/A</v>
      </c>
      <c r="X6471" s="55" t="e">
        <f t="shared" si="11175"/>
        <v>#N/A</v>
      </c>
      <c r="Y6471" s="55" t="e">
        <f t="shared" si="11176"/>
        <v>#N/A</v>
      </c>
      <c r="Z6471" s="55" t="e">
        <f t="shared" ref="Z6471" si="11183">Z6470</f>
        <v>#N/A</v>
      </c>
      <c r="AA6471" s="55" t="e">
        <f t="shared" si="11178"/>
        <v>#N/A</v>
      </c>
      <c r="AB6471" s="336" t="e">
        <f t="shared" si="11179"/>
        <v>#N/A</v>
      </c>
      <c r="AC6471" s="223" t="e">
        <f ca="1">INDEX(FGA_COEFFS,1,1)+Z6471*INDEX(FGA_COEFFS,1,2)+Y6471*INDEX(FGA_COEFFS,1,3)+R6471*INDEX(FGA_COEFFS,1,4)+Q6470*INDEX(FGA_COEFFS,1,5)+S6471*INDEX(FGA_COEFFS,1,6)+T6470*INDEX(FGA_COEFFS,1,7)+M6470*INDEX(FGA_COEFFS,1,8)+Y6474*Y6476</f>
        <v>#N/A</v>
      </c>
      <c r="AD6471" s="223" t="e">
        <f ca="1">INDEX(THREEPTA_COEFFS,1,1)+AC6471*INDEX(THREEPTA_COEFFS,1,2)+J6471*INDEX(THREEPTA_COEFFS,1,3)+AA6471*INDEX(THREEPTA_COEFFS,1,4)+K6471*INDEX(THREEPTA_COEFFS,1,5)+L6470*INDEX(THREEPTA_COEFFS,1,6)+Z6474*Z6476</f>
        <v>#N/A</v>
      </c>
      <c r="AE6471" s="223" t="e">
        <f ca="1">INDEX(THREEPTPCT_COEFFS,1,1)+K6471*INDEX(THREEPTPCT_COEFFS,1,2)+L6470*INDEX(THREEPTPCT_COEFFS,1,3)+AA6474*AA6476</f>
        <v>#N/A</v>
      </c>
      <c r="AF6471" s="55" t="e">
        <f t="shared" ca="1" si="11180"/>
        <v>#N/A</v>
      </c>
      <c r="AG6471" s="223" t="e">
        <f ca="1">INDEX(TWOPTPCT_COEFFS,1,1)+AB6471*INDEX(TWOPTPCT_COEFFS,1,2)+I6470*INDEX(TWOPTPCT_COEFFS,1,3)+G6470*INDEX(TWOPTPCT_COEFFS,1,4)+L6470*INDEX(TWOPTPCT_COEFFS,1,5)+AB6474*AB6476</f>
        <v>#N/A</v>
      </c>
      <c r="AH6471" s="223" t="e">
        <f ca="1">INDEX(FTA_COEFFS,1,1)+O6471*INDEX(FTA_COEFFS,1,2)+N6470*INDEX(FTA_COEFFS,1,3)+(Q6471+R6471)*INDEX(FTA_COEFFS,1,4)+(Q6470+R6470)*INDEX(FTA_COEFFS,1,5)+M6470*INDEX(FTA_COEFFS,1,6)+AC6474*AC6476</f>
        <v>#N/A</v>
      </c>
      <c r="AI6471" s="223" t="e">
        <f ca="1">INDEX(FTPCT_COEFFS,1,1)+P6471*INDEX(FTPCT_COEFFS,1,2)+F6471*INDEX(FTPCT_COEFFS,1,3)+G6470*INDEX(FTPCT_COEFFS,1,4)+AD6474*AD6476</f>
        <v>#N/A</v>
      </c>
      <c r="AJ6471" s="338" t="e">
        <f t="shared" ca="1" si="11181"/>
        <v>#N/A</v>
      </c>
      <c r="AK6471" s="55"/>
      <c r="AL6471" s="55"/>
      <c r="AM6471" s="55"/>
      <c r="AN6471" s="55"/>
      <c r="AO6471" s="55"/>
      <c r="AP6471" s="55"/>
      <c r="AQ6471" s="55"/>
      <c r="AR6471" s="55"/>
    </row>
    <row r="6472" spans="1:45" x14ac:dyDescent="0.3">
      <c r="A6472" s="54" t="e">
        <f ca="1">IF(D6470&gt;(D6471+(AVERAGE(V6470,W6470)-AVERAGE(V6471,W6471))/2)+2.5,C6470,IF(D6471&gt;(D6470+(AVERAGE(V6471,W6471)-AVERAGE(V6470,W6470))/2)+2.5,C6471,"Close"))</f>
        <v>#N/A</v>
      </c>
      <c r="B6472" s="64" t="e">
        <f ca="1">IF(D6471&gt;D6470,C6471,C6470)</f>
        <v>#N/A</v>
      </c>
      <c r="D6472" s="56"/>
      <c r="X6472" s="55"/>
      <c r="Y6472" s="55"/>
      <c r="Z6472" s="55"/>
      <c r="AA6472" s="55"/>
      <c r="AB6472" s="55"/>
      <c r="AC6472" s="337"/>
      <c r="AD6472" s="337"/>
      <c r="AE6472" s="337"/>
      <c r="AF6472" s="337"/>
      <c r="AG6472" s="337"/>
      <c r="AH6472" s="337"/>
      <c r="AI6472" s="337"/>
      <c r="AJ6472" s="337"/>
      <c r="AK6472" s="337"/>
      <c r="AL6472" s="337"/>
      <c r="AM6472" s="55"/>
      <c r="AN6472" s="55"/>
      <c r="AO6472" s="55"/>
      <c r="AP6472" s="55"/>
      <c r="AQ6472" s="55"/>
      <c r="AR6472" s="55"/>
      <c r="AS6472" s="55"/>
    </row>
    <row r="6473" spans="1:45" x14ac:dyDescent="0.3">
      <c r="X6473" s="54" t="s">
        <v>1305</v>
      </c>
      <c r="Y6473" s="54" t="s">
        <v>128</v>
      </c>
      <c r="Z6473" s="54" t="s">
        <v>157</v>
      </c>
      <c r="AA6473" s="54" t="s">
        <v>151</v>
      </c>
      <c r="AB6473" s="54" t="s">
        <v>1327</v>
      </c>
      <c r="AC6473" s="54" t="s">
        <v>129</v>
      </c>
      <c r="AD6473" s="54" t="s">
        <v>116</v>
      </c>
      <c r="AE6473" s="54"/>
      <c r="AF6473" s="54"/>
      <c r="AG6473" s="54"/>
      <c r="AH6473" s="54"/>
      <c r="AI6473" s="54"/>
      <c r="AJ6473" s="54"/>
      <c r="AK6473" s="54"/>
      <c r="AL6473" s="54"/>
      <c r="AM6473" s="54"/>
      <c r="AN6473" s="54"/>
      <c r="AO6473" s="54"/>
      <c r="AP6473" s="54"/>
      <c r="AQ6473" s="54"/>
      <c r="AR6473" s="54"/>
      <c r="AS6473" s="54"/>
    </row>
    <row r="6474" spans="1:45" x14ac:dyDescent="0.3">
      <c r="X6474" s="54"/>
      <c r="Y6474" s="54">
        <f t="shared" ref="Y6474:AD6474" si="11184">Y6467</f>
        <v>6.4436999999999998</v>
      </c>
      <c r="Z6474" s="54">
        <f t="shared" si="11184"/>
        <v>4.9371</v>
      </c>
      <c r="AA6474" s="54">
        <f t="shared" si="11184"/>
        <v>11.350300000000001</v>
      </c>
      <c r="AB6474" s="54">
        <f t="shared" si="11184"/>
        <v>7.1900000000000006E-2</v>
      </c>
      <c r="AC6474" s="54">
        <f t="shared" si="11184"/>
        <v>6.2766000000000002</v>
      </c>
      <c r="AD6474" s="54">
        <f t="shared" si="11184"/>
        <v>11.042999999999999</v>
      </c>
      <c r="AE6474" s="54"/>
      <c r="AF6474" s="336"/>
      <c r="AG6474" s="336"/>
      <c r="AH6474" s="336"/>
      <c r="AI6474" s="54"/>
      <c r="AJ6474" s="54"/>
      <c r="AK6474" s="54"/>
      <c r="AL6474" s="54"/>
      <c r="AM6474" s="54"/>
      <c r="AN6474" s="54"/>
      <c r="AO6474" s="54"/>
      <c r="AP6474" s="54"/>
      <c r="AQ6474" s="54"/>
      <c r="AR6474" s="54"/>
      <c r="AS6474" s="54"/>
    </row>
    <row r="6475" spans="1:45" x14ac:dyDescent="0.3">
      <c r="D6475" s="56"/>
      <c r="X6475" s="336"/>
      <c r="Y6475" s="336">
        <f t="shared" ca="1" si="11160"/>
        <v>-0.54606282455508515</v>
      </c>
      <c r="Z6475" s="336">
        <f t="shared" ca="1" si="11160"/>
        <v>4.3066520009810705E-2</v>
      </c>
      <c r="AA6475" s="336">
        <f t="shared" ca="1" si="11160"/>
        <v>-0.36967857278161093</v>
      </c>
      <c r="AB6475" s="336">
        <f t="shared" ca="1" si="11160"/>
        <v>0.11540878755556508</v>
      </c>
      <c r="AC6475" s="336">
        <f t="shared" ca="1" si="11160"/>
        <v>0.54499923418163609</v>
      </c>
      <c r="AD6475" s="336">
        <f t="shared" ca="1" si="11160"/>
        <v>2.4174701476363061E-3</v>
      </c>
      <c r="AE6475" s="336"/>
      <c r="AF6475" s="336"/>
      <c r="AG6475" s="336"/>
      <c r="AH6475" s="336"/>
      <c r="AI6475" s="54"/>
      <c r="AJ6475" s="54"/>
      <c r="AK6475" s="54"/>
      <c r="AL6475" s="336"/>
      <c r="AM6475" s="336"/>
      <c r="AN6475" s="336"/>
      <c r="AO6475" s="336"/>
      <c r="AP6475" s="54"/>
      <c r="AQ6475" s="336"/>
      <c r="AR6475" s="336"/>
      <c r="AS6475" s="336"/>
    </row>
    <row r="6476" spans="1:45" x14ac:dyDescent="0.3">
      <c r="C6476" s="54"/>
      <c r="D6476" s="56"/>
      <c r="Y6476" s="336">
        <f t="shared" ca="1" si="11160"/>
        <v>-0.84492092000949448</v>
      </c>
      <c r="Z6476" s="336">
        <f t="shared" ca="1" si="11160"/>
        <v>0.45734703569327684</v>
      </c>
      <c r="AA6476" s="336">
        <f t="shared" ca="1" si="11160"/>
        <v>0.91237111242367908</v>
      </c>
      <c r="AB6476" s="336">
        <f t="shared" ca="1" si="11160"/>
        <v>0.11228399043769161</v>
      </c>
      <c r="AC6476" s="336">
        <f t="shared" ca="1" si="11160"/>
        <v>8.1812140948373371E-2</v>
      </c>
      <c r="AD6476" s="336">
        <f t="shared" ca="1" si="11160"/>
        <v>0.22865034753206367</v>
      </c>
      <c r="AE6476" s="55"/>
      <c r="AF6476" s="55"/>
      <c r="AG6476" s="55"/>
      <c r="AH6476" s="55"/>
      <c r="AI6476" s="55"/>
      <c r="AJ6476" s="55"/>
      <c r="AK6476" s="55"/>
      <c r="AL6476" s="55"/>
      <c r="AM6476" s="55"/>
      <c r="AN6476" s="55"/>
      <c r="AO6476" s="55"/>
      <c r="AP6476" s="55"/>
      <c r="AQ6476" s="55"/>
      <c r="AR6476" s="55"/>
      <c r="AS6476" s="55"/>
    </row>
    <row r="6477" spans="1:45" x14ac:dyDescent="0.3">
      <c r="B6477" s="54" t="s">
        <v>172</v>
      </c>
      <c r="C6477" s="53">
        <f>C6470</f>
        <v>0</v>
      </c>
      <c r="D6477" s="56" t="e">
        <f t="shared" ref="D6477:D6478" ca="1" si="11185">AJ6477</f>
        <v>#N/A</v>
      </c>
      <c r="E6477" s="52" t="e">
        <f t="shared" ref="E6477:W6477" si="11186">E6470</f>
        <v>#N/A</v>
      </c>
      <c r="F6477" s="52" t="e">
        <f t="shared" si="11186"/>
        <v>#N/A</v>
      </c>
      <c r="G6477" s="52" t="e">
        <f t="shared" si="11186"/>
        <v>#N/A</v>
      </c>
      <c r="H6477" s="52" t="e">
        <f t="shared" si="11186"/>
        <v>#N/A</v>
      </c>
      <c r="I6477" s="52" t="e">
        <f t="shared" si="11186"/>
        <v>#N/A</v>
      </c>
      <c r="J6477" s="52" t="e">
        <f t="shared" si="11186"/>
        <v>#N/A</v>
      </c>
      <c r="K6477" s="52" t="e">
        <f t="shared" si="11186"/>
        <v>#N/A</v>
      </c>
      <c r="L6477" s="52" t="e">
        <f t="shared" si="11186"/>
        <v>#N/A</v>
      </c>
      <c r="M6477" s="52" t="e">
        <f t="shared" si="11186"/>
        <v>#N/A</v>
      </c>
      <c r="N6477" s="52" t="e">
        <f t="shared" si="11186"/>
        <v>#N/A</v>
      </c>
      <c r="O6477" s="52" t="e">
        <f t="shared" si="11186"/>
        <v>#N/A</v>
      </c>
      <c r="P6477" s="52" t="e">
        <f t="shared" si="11186"/>
        <v>#N/A</v>
      </c>
      <c r="Q6477" s="52" t="e">
        <f t="shared" si="11186"/>
        <v>#N/A</v>
      </c>
      <c r="R6477" s="52" t="e">
        <f t="shared" si="11186"/>
        <v>#N/A</v>
      </c>
      <c r="S6477" s="52" t="e">
        <f t="shared" si="11186"/>
        <v>#N/A</v>
      </c>
      <c r="T6477" s="52" t="e">
        <f t="shared" si="11186"/>
        <v>#N/A</v>
      </c>
      <c r="U6477" s="52" t="e">
        <f t="shared" si="11186"/>
        <v>#N/A</v>
      </c>
      <c r="V6477" s="52" t="e">
        <f t="shared" si="11186"/>
        <v>#N/A</v>
      </c>
      <c r="W6477" s="52" t="e">
        <f t="shared" si="11186"/>
        <v>#N/A</v>
      </c>
      <c r="X6477" s="55" t="e">
        <f t="shared" ref="X6477:X6478" si="11187">(H6477-(O6477*P6477)/100-3*(J6477*K6477)/100)/2</f>
        <v>#N/A</v>
      </c>
      <c r="Y6477" s="55" t="e">
        <f t="shared" ref="Y6477:Y6478" si="11188">SUM(X6477,(J6477*K6477/100))/(F6477/100)</f>
        <v>#N/A</v>
      </c>
      <c r="Z6477" s="55" t="e">
        <f t="shared" ref="Z6477" si="11189">U6477*0.5+U6478*0.5</f>
        <v>#N/A</v>
      </c>
      <c r="AA6477" s="55" t="e">
        <f t="shared" ref="AA6477:AA6478" si="11190">J6477/Y6477</f>
        <v>#N/A</v>
      </c>
      <c r="AB6477" s="336" t="e">
        <f t="shared" ref="AB6477:AB6478" si="11191">X6477/(Y6477-J6477)</f>
        <v>#N/A</v>
      </c>
      <c r="AC6477" s="223" t="e">
        <f ca="1">INDEX(FGA_COEFFS,1,1)+Z6477*INDEX(FGA_COEFFS,1,2)+Y6477*INDEX(FGA_COEFFS,1,3)+R6477*INDEX(FGA_COEFFS,1,4)+Q6478*INDEX(FGA_COEFFS,1,5)+S6477*INDEX(FGA_COEFFS,1,6)+T6478*INDEX(FGA_COEFFS,1,7)+M6478*INDEX(FGA_COEFFS,1,8)+Y6481*Y6482</f>
        <v>#N/A</v>
      </c>
      <c r="AD6477" s="223" t="e">
        <f ca="1">INDEX(THREEPTA_COEFFS,1,1)+AC6477*INDEX(THREEPTA_COEFFS,1,2)+J6477*INDEX(THREEPTA_COEFFS,1,3)+AA6477*INDEX(THREEPTA_COEFFS,1,4)+K6477*INDEX(THREEPTA_COEFFS,1,5)+L6478*INDEX(THREEPTA_COEFFS,1,6)+Z6481*Z6482</f>
        <v>#N/A</v>
      </c>
      <c r="AE6477" s="223" t="e">
        <f ca="1">INDEX(THREEPTPCT_COEFFS,1,1)+K6477*INDEX(THREEPTPCT_COEFFS,1,2)+L6478*INDEX(THREEPTPCT_COEFFS,1,3)+AA6481*AA6482</f>
        <v>#N/A</v>
      </c>
      <c r="AF6477" s="55" t="e">
        <f t="shared" ref="AF6477:AF6478" ca="1" si="11192">AC6477-AD6477</f>
        <v>#N/A</v>
      </c>
      <c r="AG6477" s="223" t="e">
        <f ca="1">INDEX(TWOPTPCT_COEFFS,1,1)+AB6477*INDEX(TWOPTPCT_COEFFS,1,2)+I6478*INDEX(TWOPTPCT_COEFFS,1,3)+G6478*INDEX(TWOPTPCT_COEFFS,1,4)+L6478*INDEX(TWOPTPCT_COEFFS,1,5)+AB6481*AB6482</f>
        <v>#N/A</v>
      </c>
      <c r="AH6477" s="223" t="e">
        <f ca="1">INDEX(FTA_COEFFS,1,1)+O6477*INDEX(FTA_COEFFS,1,2)+N6478*INDEX(FTA_COEFFS,1,3)+(Q6477+R6477)*INDEX(FTA_COEFFS,1,4)+(Q6478+R6478)*INDEX(FTA_COEFFS,1,5)+M6478*INDEX(FTA_COEFFS,1,6)+AC6481*AC6482</f>
        <v>#N/A</v>
      </c>
      <c r="AI6477" s="223" t="e">
        <f ca="1">INDEX(FTPCT_COEFFS,1,1)+P6477*INDEX(FTPCT_COEFFS,1,2)+F6477*INDEX(FTPCT_COEFFS,1,3)+G6478*INDEX(FTPCT_COEFFS,1,4)+AD6481*AD6482</f>
        <v>#N/A</v>
      </c>
      <c r="AJ6477" s="338" t="e">
        <f t="shared" ref="AJ6477:AJ6478" ca="1" si="11193">AD6477*AE6477/100+AF6477*AG6477+AH6477*AI6477/100</f>
        <v>#N/A</v>
      </c>
      <c r="AK6477" s="55"/>
      <c r="AL6477" s="55"/>
      <c r="AM6477" s="55"/>
      <c r="AN6477" s="55"/>
      <c r="AO6477" s="55"/>
      <c r="AP6477" s="55"/>
      <c r="AQ6477" s="55"/>
      <c r="AR6477" s="55"/>
    </row>
    <row r="6478" spans="1:45" x14ac:dyDescent="0.3">
      <c r="B6478" s="54" t="s">
        <v>175</v>
      </c>
      <c r="C6478" s="54">
        <f>C6471</f>
        <v>0</v>
      </c>
      <c r="D6478" s="56" t="e">
        <f t="shared" ca="1" si="11185"/>
        <v>#N/A</v>
      </c>
      <c r="E6478" s="52" t="e">
        <f t="shared" ref="E6478:W6478" si="11194">E6471</f>
        <v>#N/A</v>
      </c>
      <c r="F6478" s="52" t="e">
        <f t="shared" si="11194"/>
        <v>#N/A</v>
      </c>
      <c r="G6478" s="52" t="e">
        <f t="shared" si="11194"/>
        <v>#N/A</v>
      </c>
      <c r="H6478" s="52" t="e">
        <f t="shared" si="11194"/>
        <v>#N/A</v>
      </c>
      <c r="I6478" s="52" t="e">
        <f t="shared" si="11194"/>
        <v>#N/A</v>
      </c>
      <c r="J6478" s="52" t="e">
        <f t="shared" si="11194"/>
        <v>#N/A</v>
      </c>
      <c r="K6478" s="52" t="e">
        <f t="shared" si="11194"/>
        <v>#N/A</v>
      </c>
      <c r="L6478" s="52" t="e">
        <f t="shared" si="11194"/>
        <v>#N/A</v>
      </c>
      <c r="M6478" s="52" t="e">
        <f t="shared" si="11194"/>
        <v>#N/A</v>
      </c>
      <c r="N6478" s="52" t="e">
        <f t="shared" si="11194"/>
        <v>#N/A</v>
      </c>
      <c r="O6478" s="52" t="e">
        <f t="shared" si="11194"/>
        <v>#N/A</v>
      </c>
      <c r="P6478" s="52" t="e">
        <f t="shared" si="11194"/>
        <v>#N/A</v>
      </c>
      <c r="Q6478" s="52" t="e">
        <f t="shared" si="11194"/>
        <v>#N/A</v>
      </c>
      <c r="R6478" s="52" t="e">
        <f t="shared" si="11194"/>
        <v>#N/A</v>
      </c>
      <c r="S6478" s="52" t="e">
        <f t="shared" si="11194"/>
        <v>#N/A</v>
      </c>
      <c r="T6478" s="52" t="e">
        <f t="shared" si="11194"/>
        <v>#N/A</v>
      </c>
      <c r="U6478" s="52" t="e">
        <f t="shared" si="11194"/>
        <v>#N/A</v>
      </c>
      <c r="V6478" s="52" t="e">
        <f t="shared" si="11194"/>
        <v>#N/A</v>
      </c>
      <c r="W6478" s="52" t="e">
        <f t="shared" si="11194"/>
        <v>#N/A</v>
      </c>
      <c r="X6478" s="55" t="e">
        <f t="shared" si="11187"/>
        <v>#N/A</v>
      </c>
      <c r="Y6478" s="55" t="e">
        <f t="shared" si="11188"/>
        <v>#N/A</v>
      </c>
      <c r="Z6478" s="55" t="e">
        <f t="shared" ref="Z6478" si="11195">Z6477</f>
        <v>#N/A</v>
      </c>
      <c r="AA6478" s="55" t="e">
        <f t="shared" si="11190"/>
        <v>#N/A</v>
      </c>
      <c r="AB6478" s="336" t="e">
        <f t="shared" si="11191"/>
        <v>#N/A</v>
      </c>
      <c r="AC6478" s="223" t="e">
        <f ca="1">INDEX(FGA_COEFFS,1,1)+Z6478*INDEX(FGA_COEFFS,1,2)+Y6478*INDEX(FGA_COEFFS,1,3)+R6478*INDEX(FGA_COEFFS,1,4)+Q6477*INDEX(FGA_COEFFS,1,5)+S6478*INDEX(FGA_COEFFS,1,6)+T6477*INDEX(FGA_COEFFS,1,7)+M6477*INDEX(FGA_COEFFS,1,8)+Y6481*Y6483</f>
        <v>#N/A</v>
      </c>
      <c r="AD6478" s="223" t="e">
        <f ca="1">INDEX(THREEPTA_COEFFS,1,1)+AC6478*INDEX(THREEPTA_COEFFS,1,2)+J6478*INDEX(THREEPTA_COEFFS,1,3)+AA6478*INDEX(THREEPTA_COEFFS,1,4)+K6478*INDEX(THREEPTA_COEFFS,1,5)+L6477*INDEX(THREEPTA_COEFFS,1,6)+Z6481*Z6483</f>
        <v>#N/A</v>
      </c>
      <c r="AE6478" s="223" t="e">
        <f ca="1">INDEX(THREEPTPCT_COEFFS,1,1)+K6478*INDEX(THREEPTPCT_COEFFS,1,2)+L6477*INDEX(THREEPTPCT_COEFFS,1,3)+AA6481*AA6483</f>
        <v>#N/A</v>
      </c>
      <c r="AF6478" s="55" t="e">
        <f t="shared" ca="1" si="11192"/>
        <v>#N/A</v>
      </c>
      <c r="AG6478" s="223" t="e">
        <f ca="1">INDEX(TWOPTPCT_COEFFS,1,1)+AB6478*INDEX(TWOPTPCT_COEFFS,1,2)+I6477*INDEX(TWOPTPCT_COEFFS,1,3)+G6477*INDEX(TWOPTPCT_COEFFS,1,4)+L6477*INDEX(TWOPTPCT_COEFFS,1,5)+AB6481*AB6483</f>
        <v>#N/A</v>
      </c>
      <c r="AH6478" s="223" t="e">
        <f ca="1">INDEX(FTA_COEFFS,1,1)+O6478*INDEX(FTA_COEFFS,1,2)+N6477*INDEX(FTA_COEFFS,1,3)+(Q6478+R6478)*INDEX(FTA_COEFFS,1,4)+(Q6477+R6477)*INDEX(FTA_COEFFS,1,5)+M6477*INDEX(FTA_COEFFS,1,6)+AC6481*AC6483</f>
        <v>#N/A</v>
      </c>
      <c r="AI6478" s="223" t="e">
        <f ca="1">INDEX(FTPCT_COEFFS,1,1)+P6478*INDEX(FTPCT_COEFFS,1,2)+F6478*INDEX(FTPCT_COEFFS,1,3)+G6477*INDEX(FTPCT_COEFFS,1,4)+AD6481*AD6483</f>
        <v>#N/A</v>
      </c>
      <c r="AJ6478" s="338" t="e">
        <f t="shared" ca="1" si="11193"/>
        <v>#N/A</v>
      </c>
      <c r="AK6478" s="55"/>
      <c r="AL6478" s="55"/>
      <c r="AM6478" s="55"/>
      <c r="AN6478" s="55"/>
      <c r="AO6478" s="55"/>
      <c r="AP6478" s="55"/>
      <c r="AQ6478" s="55"/>
      <c r="AR6478" s="55"/>
    </row>
    <row r="6479" spans="1:45" x14ac:dyDescent="0.3">
      <c r="A6479" s="54" t="e">
        <f ca="1">IF(D6477&gt;(D6478+(AVERAGE(V6477,W6477)-AVERAGE(V6478,W6478))/2)+2.5,C6477,IF(D6478&gt;(D6477+(AVERAGE(V6478,W6478)-AVERAGE(V6477,W6477))/2)+2.5,C6478,"Close"))</f>
        <v>#N/A</v>
      </c>
      <c r="B6479" s="64" t="e">
        <f ca="1">IF(D6478&gt;D6477,C6478,C6477)</f>
        <v>#N/A</v>
      </c>
      <c r="D6479" s="56"/>
      <c r="X6479" s="55"/>
      <c r="Y6479" s="55"/>
      <c r="Z6479" s="55"/>
      <c r="AA6479" s="55"/>
      <c r="AB6479" s="55"/>
      <c r="AC6479" s="337"/>
      <c r="AD6479" s="337"/>
      <c r="AE6479" s="337"/>
      <c r="AF6479" s="337"/>
      <c r="AG6479" s="337"/>
      <c r="AH6479" s="337"/>
      <c r="AI6479" s="337"/>
      <c r="AJ6479" s="337"/>
      <c r="AK6479" s="337"/>
      <c r="AL6479" s="337"/>
      <c r="AM6479" s="55"/>
      <c r="AN6479" s="55"/>
      <c r="AO6479" s="55"/>
      <c r="AP6479" s="55"/>
      <c r="AQ6479" s="55"/>
      <c r="AR6479" s="55"/>
      <c r="AS6479" s="55"/>
    </row>
    <row r="6480" spans="1:45" x14ac:dyDescent="0.3">
      <c r="X6480" s="54" t="s">
        <v>1305</v>
      </c>
      <c r="Y6480" s="54" t="s">
        <v>128</v>
      </c>
      <c r="Z6480" s="54" t="s">
        <v>157</v>
      </c>
      <c r="AA6480" s="54" t="s">
        <v>151</v>
      </c>
      <c r="AB6480" s="54" t="s">
        <v>1327</v>
      </c>
      <c r="AC6480" s="54" t="s">
        <v>129</v>
      </c>
      <c r="AD6480" s="54" t="s">
        <v>116</v>
      </c>
      <c r="AE6480" s="54"/>
      <c r="AF6480" s="54"/>
      <c r="AG6480" s="54"/>
      <c r="AH6480" s="54"/>
      <c r="AI6480" s="54"/>
      <c r="AJ6480" s="54"/>
      <c r="AK6480" s="54"/>
      <c r="AL6480" s="54"/>
      <c r="AM6480" s="54"/>
      <c r="AN6480" s="54"/>
      <c r="AO6480" s="54"/>
      <c r="AP6480" s="54"/>
      <c r="AQ6480" s="54"/>
      <c r="AR6480" s="54"/>
      <c r="AS6480" s="54"/>
    </row>
    <row r="6481" spans="1:45" x14ac:dyDescent="0.3">
      <c r="X6481" s="54"/>
      <c r="Y6481" s="54">
        <f t="shared" ref="Y6481:AD6481" si="11196">Y6474</f>
        <v>6.4436999999999998</v>
      </c>
      <c r="Z6481" s="54">
        <f t="shared" si="11196"/>
        <v>4.9371</v>
      </c>
      <c r="AA6481" s="54">
        <f t="shared" si="11196"/>
        <v>11.350300000000001</v>
      </c>
      <c r="AB6481" s="54">
        <f t="shared" si="11196"/>
        <v>7.1900000000000006E-2</v>
      </c>
      <c r="AC6481" s="54">
        <f t="shared" si="11196"/>
        <v>6.2766000000000002</v>
      </c>
      <c r="AD6481" s="54">
        <f t="shared" si="11196"/>
        <v>11.042999999999999</v>
      </c>
      <c r="AE6481" s="54"/>
      <c r="AF6481" s="336"/>
      <c r="AG6481" s="336"/>
      <c r="AH6481" s="336"/>
      <c r="AI6481" s="54"/>
      <c r="AJ6481" s="54"/>
      <c r="AK6481" s="54"/>
      <c r="AL6481" s="54"/>
      <c r="AM6481" s="54"/>
      <c r="AN6481" s="54"/>
      <c r="AO6481" s="54"/>
      <c r="AP6481" s="54"/>
      <c r="AQ6481" s="54"/>
      <c r="AR6481" s="54"/>
      <c r="AS6481" s="54"/>
    </row>
    <row r="6482" spans="1:45" x14ac:dyDescent="0.3">
      <c r="D6482" s="56"/>
      <c r="X6482" s="336"/>
      <c r="Y6482" s="336">
        <f t="shared" ca="1" si="11160"/>
        <v>-0.21435885635699936</v>
      </c>
      <c r="Z6482" s="336">
        <f t="shared" ca="1" si="11160"/>
        <v>2.0499413174597195E-2</v>
      </c>
      <c r="AA6482" s="336">
        <f t="shared" ca="1" si="11160"/>
        <v>0.79888094475882532</v>
      </c>
      <c r="AB6482" s="336">
        <f t="shared" ca="1" si="11160"/>
        <v>6.3513873580504976E-2</v>
      </c>
      <c r="AC6482" s="336">
        <f t="shared" ca="1" si="11160"/>
        <v>0.41302959455596883</v>
      </c>
      <c r="AD6482" s="336">
        <f t="shared" ca="1" si="11160"/>
        <v>-0.87791894405471815</v>
      </c>
      <c r="AE6482" s="336"/>
      <c r="AF6482" s="336"/>
      <c r="AG6482" s="336"/>
      <c r="AH6482" s="336"/>
      <c r="AI6482" s="54"/>
      <c r="AJ6482" s="54"/>
      <c r="AK6482" s="54"/>
      <c r="AL6482" s="336"/>
      <c r="AM6482" s="336"/>
      <c r="AN6482" s="336"/>
      <c r="AO6482" s="336"/>
      <c r="AP6482" s="54"/>
      <c r="AQ6482" s="336"/>
      <c r="AR6482" s="336"/>
      <c r="AS6482" s="336"/>
    </row>
    <row r="6483" spans="1:45" x14ac:dyDescent="0.3">
      <c r="C6483" s="54"/>
      <c r="D6483" s="56"/>
      <c r="Y6483" s="336">
        <f t="shared" ca="1" si="11160"/>
        <v>-0.97826276816710833</v>
      </c>
      <c r="Z6483" s="336">
        <f t="shared" ca="1" si="11160"/>
        <v>0.52199573601911986</v>
      </c>
      <c r="AA6483" s="336">
        <f t="shared" ca="1" si="11160"/>
        <v>1.731296525966862E-2</v>
      </c>
      <c r="AB6483" s="336">
        <f t="shared" ca="1" si="11160"/>
        <v>0.77085749691093985</v>
      </c>
      <c r="AC6483" s="336">
        <f t="shared" ca="1" si="11160"/>
        <v>-1.5864726818711695E-2</v>
      </c>
      <c r="AD6483" s="336">
        <f t="shared" ca="1" si="11160"/>
        <v>6.1426080535222805E-2</v>
      </c>
      <c r="AE6483" s="55"/>
      <c r="AF6483" s="55"/>
      <c r="AG6483" s="55"/>
      <c r="AH6483" s="55"/>
      <c r="AI6483" s="55"/>
      <c r="AJ6483" s="55"/>
      <c r="AK6483" s="55"/>
      <c r="AL6483" s="55"/>
      <c r="AM6483" s="55"/>
      <c r="AN6483" s="55"/>
      <c r="AO6483" s="55"/>
      <c r="AP6483" s="55"/>
      <c r="AQ6483" s="55"/>
      <c r="AR6483" s="55"/>
      <c r="AS6483" s="55"/>
    </row>
    <row r="6484" spans="1:45" x14ac:dyDescent="0.3">
      <c r="B6484" s="54" t="s">
        <v>172</v>
      </c>
      <c r="C6484" s="53">
        <f>C6477</f>
        <v>0</v>
      </c>
      <c r="D6484" s="56" t="e">
        <f t="shared" ref="D6484:D6485" ca="1" si="11197">AJ6484</f>
        <v>#N/A</v>
      </c>
      <c r="E6484" s="52" t="e">
        <f t="shared" ref="E6484:W6484" si="11198">E6477</f>
        <v>#N/A</v>
      </c>
      <c r="F6484" s="52" t="e">
        <f t="shared" si="11198"/>
        <v>#N/A</v>
      </c>
      <c r="G6484" s="52" t="e">
        <f t="shared" si="11198"/>
        <v>#N/A</v>
      </c>
      <c r="H6484" s="52" t="e">
        <f t="shared" si="11198"/>
        <v>#N/A</v>
      </c>
      <c r="I6484" s="52" t="e">
        <f t="shared" si="11198"/>
        <v>#N/A</v>
      </c>
      <c r="J6484" s="52" t="e">
        <f t="shared" si="11198"/>
        <v>#N/A</v>
      </c>
      <c r="K6484" s="52" t="e">
        <f t="shared" si="11198"/>
        <v>#N/A</v>
      </c>
      <c r="L6484" s="52" t="e">
        <f t="shared" si="11198"/>
        <v>#N/A</v>
      </c>
      <c r="M6484" s="52" t="e">
        <f t="shared" si="11198"/>
        <v>#N/A</v>
      </c>
      <c r="N6484" s="52" t="e">
        <f t="shared" si="11198"/>
        <v>#N/A</v>
      </c>
      <c r="O6484" s="52" t="e">
        <f t="shared" si="11198"/>
        <v>#N/A</v>
      </c>
      <c r="P6484" s="52" t="e">
        <f t="shared" si="11198"/>
        <v>#N/A</v>
      </c>
      <c r="Q6484" s="52" t="e">
        <f t="shared" si="11198"/>
        <v>#N/A</v>
      </c>
      <c r="R6484" s="52" t="e">
        <f t="shared" si="11198"/>
        <v>#N/A</v>
      </c>
      <c r="S6484" s="52" t="e">
        <f t="shared" si="11198"/>
        <v>#N/A</v>
      </c>
      <c r="T6484" s="52" t="e">
        <f t="shared" si="11198"/>
        <v>#N/A</v>
      </c>
      <c r="U6484" s="52" t="e">
        <f t="shared" si="11198"/>
        <v>#N/A</v>
      </c>
      <c r="V6484" s="52" t="e">
        <f t="shared" si="11198"/>
        <v>#N/A</v>
      </c>
      <c r="W6484" s="52" t="e">
        <f t="shared" si="11198"/>
        <v>#N/A</v>
      </c>
      <c r="X6484" s="55" t="e">
        <f t="shared" ref="X6484:X6485" si="11199">(H6484-(O6484*P6484)/100-3*(J6484*K6484)/100)/2</f>
        <v>#N/A</v>
      </c>
      <c r="Y6484" s="55" t="e">
        <f t="shared" ref="Y6484:Y6485" si="11200">SUM(X6484,(J6484*K6484/100))/(F6484/100)</f>
        <v>#N/A</v>
      </c>
      <c r="Z6484" s="55" t="e">
        <f t="shared" ref="Z6484" si="11201">U6484*0.5+U6485*0.5</f>
        <v>#N/A</v>
      </c>
      <c r="AA6484" s="55" t="e">
        <f t="shared" ref="AA6484:AA6485" si="11202">J6484/Y6484</f>
        <v>#N/A</v>
      </c>
      <c r="AB6484" s="336" t="e">
        <f t="shared" ref="AB6484:AB6485" si="11203">X6484/(Y6484-J6484)</f>
        <v>#N/A</v>
      </c>
      <c r="AC6484" s="223" t="e">
        <f ca="1">INDEX(FGA_COEFFS,1,1)+Z6484*INDEX(FGA_COEFFS,1,2)+Y6484*INDEX(FGA_COEFFS,1,3)+R6484*INDEX(FGA_COEFFS,1,4)+Q6485*INDEX(FGA_COEFFS,1,5)+S6484*INDEX(FGA_COEFFS,1,6)+T6485*INDEX(FGA_COEFFS,1,7)+M6485*INDEX(FGA_COEFFS,1,8)+Y6488*Y6489</f>
        <v>#N/A</v>
      </c>
      <c r="AD6484" s="223" t="e">
        <f ca="1">INDEX(THREEPTA_COEFFS,1,1)+AC6484*INDEX(THREEPTA_COEFFS,1,2)+J6484*INDEX(THREEPTA_COEFFS,1,3)+AA6484*INDEX(THREEPTA_COEFFS,1,4)+K6484*INDEX(THREEPTA_COEFFS,1,5)+L6485*INDEX(THREEPTA_COEFFS,1,6)+Z6488*Z6489</f>
        <v>#N/A</v>
      </c>
      <c r="AE6484" s="223" t="e">
        <f ca="1">INDEX(THREEPTPCT_COEFFS,1,1)+K6484*INDEX(THREEPTPCT_COEFFS,1,2)+L6485*INDEX(THREEPTPCT_COEFFS,1,3)+AA6488*AA6489</f>
        <v>#N/A</v>
      </c>
      <c r="AF6484" s="55" t="e">
        <f t="shared" ref="AF6484:AF6485" ca="1" si="11204">AC6484-AD6484</f>
        <v>#N/A</v>
      </c>
      <c r="AG6484" s="223" t="e">
        <f ca="1">INDEX(TWOPTPCT_COEFFS,1,1)+AB6484*INDEX(TWOPTPCT_COEFFS,1,2)+I6485*INDEX(TWOPTPCT_COEFFS,1,3)+G6485*INDEX(TWOPTPCT_COEFFS,1,4)+L6485*INDEX(TWOPTPCT_COEFFS,1,5)+AB6488*AB6489</f>
        <v>#N/A</v>
      </c>
      <c r="AH6484" s="223" t="e">
        <f ca="1">INDEX(FTA_COEFFS,1,1)+O6484*INDEX(FTA_COEFFS,1,2)+N6485*INDEX(FTA_COEFFS,1,3)+(Q6484+R6484)*INDEX(FTA_COEFFS,1,4)+(Q6485+R6485)*INDEX(FTA_COEFFS,1,5)+M6485*INDEX(FTA_COEFFS,1,6)+AC6488*AC6489</f>
        <v>#N/A</v>
      </c>
      <c r="AI6484" s="223" t="e">
        <f ca="1">INDEX(FTPCT_COEFFS,1,1)+P6484*INDEX(FTPCT_COEFFS,1,2)+F6484*INDEX(FTPCT_COEFFS,1,3)+G6485*INDEX(FTPCT_COEFFS,1,4)+AD6488*AD6489</f>
        <v>#N/A</v>
      </c>
      <c r="AJ6484" s="338" t="e">
        <f t="shared" ref="AJ6484:AJ6485" ca="1" si="11205">AD6484*AE6484/100+AF6484*AG6484+AH6484*AI6484/100</f>
        <v>#N/A</v>
      </c>
      <c r="AK6484" s="55"/>
      <c r="AL6484" s="55"/>
      <c r="AM6484" s="55"/>
      <c r="AN6484" s="55"/>
      <c r="AO6484" s="55"/>
      <c r="AP6484" s="55"/>
      <c r="AQ6484" s="55"/>
      <c r="AR6484" s="55"/>
    </row>
    <row r="6485" spans="1:45" x14ac:dyDescent="0.3">
      <c r="B6485" s="54" t="s">
        <v>175</v>
      </c>
      <c r="C6485" s="54">
        <f>C6478</f>
        <v>0</v>
      </c>
      <c r="D6485" s="56" t="e">
        <f t="shared" ca="1" si="11197"/>
        <v>#N/A</v>
      </c>
      <c r="E6485" s="52" t="e">
        <f t="shared" ref="E6485:W6485" si="11206">E6478</f>
        <v>#N/A</v>
      </c>
      <c r="F6485" s="52" t="e">
        <f t="shared" si="11206"/>
        <v>#N/A</v>
      </c>
      <c r="G6485" s="52" t="e">
        <f t="shared" si="11206"/>
        <v>#N/A</v>
      </c>
      <c r="H6485" s="52" t="e">
        <f t="shared" si="11206"/>
        <v>#N/A</v>
      </c>
      <c r="I6485" s="52" t="e">
        <f t="shared" si="11206"/>
        <v>#N/A</v>
      </c>
      <c r="J6485" s="52" t="e">
        <f t="shared" si="11206"/>
        <v>#N/A</v>
      </c>
      <c r="K6485" s="52" t="e">
        <f t="shared" si="11206"/>
        <v>#N/A</v>
      </c>
      <c r="L6485" s="52" t="e">
        <f t="shared" si="11206"/>
        <v>#N/A</v>
      </c>
      <c r="M6485" s="52" t="e">
        <f t="shared" si="11206"/>
        <v>#N/A</v>
      </c>
      <c r="N6485" s="52" t="e">
        <f t="shared" si="11206"/>
        <v>#N/A</v>
      </c>
      <c r="O6485" s="52" t="e">
        <f t="shared" si="11206"/>
        <v>#N/A</v>
      </c>
      <c r="P6485" s="52" t="e">
        <f t="shared" si="11206"/>
        <v>#N/A</v>
      </c>
      <c r="Q6485" s="52" t="e">
        <f t="shared" si="11206"/>
        <v>#N/A</v>
      </c>
      <c r="R6485" s="52" t="e">
        <f t="shared" si="11206"/>
        <v>#N/A</v>
      </c>
      <c r="S6485" s="52" t="e">
        <f t="shared" si="11206"/>
        <v>#N/A</v>
      </c>
      <c r="T6485" s="52" t="e">
        <f t="shared" si="11206"/>
        <v>#N/A</v>
      </c>
      <c r="U6485" s="52" t="e">
        <f t="shared" si="11206"/>
        <v>#N/A</v>
      </c>
      <c r="V6485" s="52" t="e">
        <f t="shared" si="11206"/>
        <v>#N/A</v>
      </c>
      <c r="W6485" s="52" t="e">
        <f t="shared" si="11206"/>
        <v>#N/A</v>
      </c>
      <c r="X6485" s="55" t="e">
        <f t="shared" si="11199"/>
        <v>#N/A</v>
      </c>
      <c r="Y6485" s="55" t="e">
        <f t="shared" si="11200"/>
        <v>#N/A</v>
      </c>
      <c r="Z6485" s="55" t="e">
        <f t="shared" ref="Z6485" si="11207">Z6484</f>
        <v>#N/A</v>
      </c>
      <c r="AA6485" s="55" t="e">
        <f t="shared" si="11202"/>
        <v>#N/A</v>
      </c>
      <c r="AB6485" s="336" t="e">
        <f t="shared" si="11203"/>
        <v>#N/A</v>
      </c>
      <c r="AC6485" s="223" t="e">
        <f ca="1">INDEX(FGA_COEFFS,1,1)+Z6485*INDEX(FGA_COEFFS,1,2)+Y6485*INDEX(FGA_COEFFS,1,3)+R6485*INDEX(FGA_COEFFS,1,4)+Q6484*INDEX(FGA_COEFFS,1,5)+S6485*INDEX(FGA_COEFFS,1,6)+T6484*INDEX(FGA_COEFFS,1,7)+M6484*INDEX(FGA_COEFFS,1,8)+Y6488*Y6490</f>
        <v>#N/A</v>
      </c>
      <c r="AD6485" s="223" t="e">
        <f ca="1">INDEX(THREEPTA_COEFFS,1,1)+AC6485*INDEX(THREEPTA_COEFFS,1,2)+J6485*INDEX(THREEPTA_COEFFS,1,3)+AA6485*INDEX(THREEPTA_COEFFS,1,4)+K6485*INDEX(THREEPTA_COEFFS,1,5)+L6484*INDEX(THREEPTA_COEFFS,1,6)+Z6488*Z6490</f>
        <v>#N/A</v>
      </c>
      <c r="AE6485" s="223" t="e">
        <f ca="1">INDEX(THREEPTPCT_COEFFS,1,1)+K6485*INDEX(THREEPTPCT_COEFFS,1,2)+L6484*INDEX(THREEPTPCT_COEFFS,1,3)+AA6488*AA6490</f>
        <v>#N/A</v>
      </c>
      <c r="AF6485" s="55" t="e">
        <f t="shared" ca="1" si="11204"/>
        <v>#N/A</v>
      </c>
      <c r="AG6485" s="223" t="e">
        <f ca="1">INDEX(TWOPTPCT_COEFFS,1,1)+AB6485*INDEX(TWOPTPCT_COEFFS,1,2)+I6484*INDEX(TWOPTPCT_COEFFS,1,3)+G6484*INDEX(TWOPTPCT_COEFFS,1,4)+L6484*INDEX(TWOPTPCT_COEFFS,1,5)+AB6488*AB6490</f>
        <v>#N/A</v>
      </c>
      <c r="AH6485" s="223" t="e">
        <f ca="1">INDEX(FTA_COEFFS,1,1)+O6485*INDEX(FTA_COEFFS,1,2)+N6484*INDEX(FTA_COEFFS,1,3)+(Q6485+R6485)*INDEX(FTA_COEFFS,1,4)+(Q6484+R6484)*INDEX(FTA_COEFFS,1,5)+M6484*INDEX(FTA_COEFFS,1,6)+AC6488*AC6490</f>
        <v>#N/A</v>
      </c>
      <c r="AI6485" s="223" t="e">
        <f ca="1">INDEX(FTPCT_COEFFS,1,1)+P6485*INDEX(FTPCT_COEFFS,1,2)+F6485*INDEX(FTPCT_COEFFS,1,3)+G6484*INDEX(FTPCT_COEFFS,1,4)+AD6488*AD6490</f>
        <v>#N/A</v>
      </c>
      <c r="AJ6485" s="338" t="e">
        <f t="shared" ca="1" si="11205"/>
        <v>#N/A</v>
      </c>
      <c r="AK6485" s="55"/>
      <c r="AL6485" s="55"/>
      <c r="AM6485" s="55"/>
      <c r="AN6485" s="55"/>
      <c r="AO6485" s="55"/>
      <c r="AP6485" s="55"/>
      <c r="AQ6485" s="55"/>
      <c r="AR6485" s="55"/>
    </row>
    <row r="6486" spans="1:45" x14ac:dyDescent="0.3">
      <c r="A6486" s="54" t="e">
        <f ca="1">IF(D6484&gt;(D6485+(AVERAGE(V6484,W6484)-AVERAGE(V6485,W6485))/2)+2.5,C6484,IF(D6485&gt;(D6484+(AVERAGE(V6485,W6485)-AVERAGE(V6484,W6484))/2)+2.5,C6485,"Close"))</f>
        <v>#N/A</v>
      </c>
      <c r="B6486" s="64" t="e">
        <f ca="1">IF(D6485&gt;D6484,C6485,C6484)</f>
        <v>#N/A</v>
      </c>
      <c r="D6486" s="56"/>
      <c r="X6486" s="55"/>
      <c r="Y6486" s="55"/>
      <c r="Z6486" s="55"/>
      <c r="AA6486" s="55"/>
      <c r="AB6486" s="55"/>
      <c r="AC6486" s="337"/>
      <c r="AD6486" s="337"/>
      <c r="AE6486" s="337"/>
      <c r="AF6486" s="337"/>
      <c r="AG6486" s="337"/>
      <c r="AH6486" s="337"/>
      <c r="AI6486" s="337"/>
      <c r="AJ6486" s="337"/>
      <c r="AK6486" s="337"/>
      <c r="AL6486" s="337"/>
      <c r="AM6486" s="55"/>
      <c r="AN6486" s="55"/>
      <c r="AO6486" s="55"/>
      <c r="AP6486" s="55"/>
      <c r="AQ6486" s="55"/>
      <c r="AR6486" s="55"/>
      <c r="AS6486" s="55"/>
    </row>
    <row r="6487" spans="1:45" x14ac:dyDescent="0.3">
      <c r="X6487" s="54" t="s">
        <v>1305</v>
      </c>
      <c r="Y6487" s="54" t="s">
        <v>128</v>
      </c>
      <c r="Z6487" s="54" t="s">
        <v>157</v>
      </c>
      <c r="AA6487" s="54" t="s">
        <v>151</v>
      </c>
      <c r="AB6487" s="54" t="s">
        <v>1327</v>
      </c>
      <c r="AC6487" s="54" t="s">
        <v>129</v>
      </c>
      <c r="AD6487" s="54" t="s">
        <v>116</v>
      </c>
      <c r="AE6487" s="54"/>
      <c r="AF6487" s="54"/>
      <c r="AG6487" s="54"/>
      <c r="AH6487" s="54"/>
      <c r="AI6487" s="54"/>
      <c r="AJ6487" s="54"/>
      <c r="AK6487" s="54"/>
      <c r="AL6487" s="54"/>
      <c r="AM6487" s="54"/>
      <c r="AN6487" s="54"/>
      <c r="AO6487" s="54"/>
      <c r="AP6487" s="54"/>
      <c r="AQ6487" s="54"/>
      <c r="AR6487" s="54"/>
      <c r="AS6487" s="54"/>
    </row>
    <row r="6488" spans="1:45" x14ac:dyDescent="0.3">
      <c r="X6488" s="54"/>
      <c r="Y6488" s="54">
        <f t="shared" ref="Y6488:AD6488" si="11208">Y6481</f>
        <v>6.4436999999999998</v>
      </c>
      <c r="Z6488" s="54">
        <f t="shared" si="11208"/>
        <v>4.9371</v>
      </c>
      <c r="AA6488" s="54">
        <f t="shared" si="11208"/>
        <v>11.350300000000001</v>
      </c>
      <c r="AB6488" s="54">
        <f t="shared" si="11208"/>
        <v>7.1900000000000006E-2</v>
      </c>
      <c r="AC6488" s="54">
        <f t="shared" si="11208"/>
        <v>6.2766000000000002</v>
      </c>
      <c r="AD6488" s="54">
        <f t="shared" si="11208"/>
        <v>11.042999999999999</v>
      </c>
      <c r="AE6488" s="54"/>
      <c r="AF6488" s="336"/>
      <c r="AG6488" s="336"/>
      <c r="AH6488" s="336"/>
      <c r="AI6488" s="54"/>
      <c r="AJ6488" s="54"/>
      <c r="AK6488" s="54"/>
      <c r="AL6488" s="54"/>
      <c r="AM6488" s="54"/>
      <c r="AN6488" s="54"/>
      <c r="AO6488" s="54"/>
      <c r="AP6488" s="54"/>
      <c r="AQ6488" s="54"/>
      <c r="AR6488" s="54"/>
      <c r="AS6488" s="54"/>
    </row>
    <row r="6489" spans="1:45" x14ac:dyDescent="0.3">
      <c r="D6489" s="56"/>
      <c r="X6489" s="336"/>
      <c r="Y6489" s="336">
        <f t="shared" ca="1" si="11160"/>
        <v>1.3267006406020896</v>
      </c>
      <c r="Z6489" s="336">
        <f t="shared" ca="1" si="11160"/>
        <v>-1.315359162324746</v>
      </c>
      <c r="AA6489" s="336">
        <f t="shared" ca="1" si="11160"/>
        <v>-0.64706186350417227</v>
      </c>
      <c r="AB6489" s="336">
        <f t="shared" ca="1" si="11160"/>
        <v>0.99211173199989022</v>
      </c>
      <c r="AC6489" s="336">
        <f t="shared" ca="1" si="11160"/>
        <v>0.23613956281000281</v>
      </c>
      <c r="AD6489" s="336">
        <f t="shared" ca="1" si="11160"/>
        <v>0.36139584094045518</v>
      </c>
      <c r="AE6489" s="336"/>
      <c r="AF6489" s="336"/>
      <c r="AG6489" s="336"/>
      <c r="AH6489" s="336"/>
      <c r="AI6489" s="54"/>
      <c r="AJ6489" s="54"/>
      <c r="AK6489" s="54"/>
      <c r="AL6489" s="336"/>
      <c r="AM6489" s="336"/>
      <c r="AN6489" s="336"/>
      <c r="AO6489" s="336"/>
      <c r="AP6489" s="54"/>
      <c r="AQ6489" s="336"/>
      <c r="AR6489" s="336"/>
      <c r="AS6489" s="336"/>
    </row>
    <row r="6490" spans="1:45" x14ac:dyDescent="0.3">
      <c r="C6490" s="54"/>
      <c r="D6490" s="56"/>
      <c r="Y6490" s="336">
        <f t="shared" ca="1" si="11160"/>
        <v>1.7924583285003924E-2</v>
      </c>
      <c r="Z6490" s="336">
        <f t="shared" ca="1" si="11160"/>
        <v>-1.0199489757688212</v>
      </c>
      <c r="AA6490" s="336">
        <f t="shared" ca="1" si="11160"/>
        <v>-1.3774259526789243</v>
      </c>
      <c r="AB6490" s="336">
        <f t="shared" ca="1" si="11160"/>
        <v>0.21534291717600412</v>
      </c>
      <c r="AC6490" s="336">
        <f t="shared" ca="1" si="11160"/>
        <v>1.155251913660359</v>
      </c>
      <c r="AD6490" s="336">
        <f t="shared" ca="1" si="11160"/>
        <v>-0.37637479457850304</v>
      </c>
      <c r="AE6490" s="55"/>
      <c r="AF6490" s="55"/>
      <c r="AG6490" s="55"/>
      <c r="AH6490" s="55"/>
      <c r="AI6490" s="55"/>
      <c r="AJ6490" s="55"/>
      <c r="AK6490" s="55"/>
      <c r="AL6490" s="55"/>
      <c r="AM6490" s="55"/>
      <c r="AN6490" s="55"/>
      <c r="AO6490" s="55"/>
      <c r="AP6490" s="55"/>
      <c r="AQ6490" s="55"/>
      <c r="AR6490" s="55"/>
      <c r="AS6490" s="55"/>
    </row>
    <row r="6491" spans="1:45" x14ac:dyDescent="0.3">
      <c r="B6491" s="54" t="s">
        <v>172</v>
      </c>
      <c r="C6491" s="53">
        <f>C6484</f>
        <v>0</v>
      </c>
      <c r="D6491" s="56" t="e">
        <f t="shared" ref="D6491:D6492" ca="1" si="11209">AJ6491</f>
        <v>#N/A</v>
      </c>
      <c r="E6491" s="52" t="e">
        <f t="shared" ref="E6491:W6491" si="11210">E6484</f>
        <v>#N/A</v>
      </c>
      <c r="F6491" s="52" t="e">
        <f t="shared" si="11210"/>
        <v>#N/A</v>
      </c>
      <c r="G6491" s="52" t="e">
        <f t="shared" si="11210"/>
        <v>#N/A</v>
      </c>
      <c r="H6491" s="52" t="e">
        <f t="shared" si="11210"/>
        <v>#N/A</v>
      </c>
      <c r="I6491" s="52" t="e">
        <f t="shared" si="11210"/>
        <v>#N/A</v>
      </c>
      <c r="J6491" s="52" t="e">
        <f t="shared" si="11210"/>
        <v>#N/A</v>
      </c>
      <c r="K6491" s="52" t="e">
        <f t="shared" si="11210"/>
        <v>#N/A</v>
      </c>
      <c r="L6491" s="52" t="e">
        <f t="shared" si="11210"/>
        <v>#N/A</v>
      </c>
      <c r="M6491" s="52" t="e">
        <f t="shared" si="11210"/>
        <v>#N/A</v>
      </c>
      <c r="N6491" s="52" t="e">
        <f t="shared" si="11210"/>
        <v>#N/A</v>
      </c>
      <c r="O6491" s="52" t="e">
        <f t="shared" si="11210"/>
        <v>#N/A</v>
      </c>
      <c r="P6491" s="52" t="e">
        <f t="shared" si="11210"/>
        <v>#N/A</v>
      </c>
      <c r="Q6491" s="52" t="e">
        <f t="shared" si="11210"/>
        <v>#N/A</v>
      </c>
      <c r="R6491" s="52" t="e">
        <f t="shared" si="11210"/>
        <v>#N/A</v>
      </c>
      <c r="S6491" s="52" t="e">
        <f t="shared" si="11210"/>
        <v>#N/A</v>
      </c>
      <c r="T6491" s="52" t="e">
        <f t="shared" si="11210"/>
        <v>#N/A</v>
      </c>
      <c r="U6491" s="52" t="e">
        <f t="shared" si="11210"/>
        <v>#N/A</v>
      </c>
      <c r="V6491" s="52" t="e">
        <f t="shared" si="11210"/>
        <v>#N/A</v>
      </c>
      <c r="W6491" s="52" t="e">
        <f t="shared" si="11210"/>
        <v>#N/A</v>
      </c>
      <c r="X6491" s="55" t="e">
        <f t="shared" ref="X6491:X6492" si="11211">(H6491-(O6491*P6491)/100-3*(J6491*K6491)/100)/2</f>
        <v>#N/A</v>
      </c>
      <c r="Y6491" s="55" t="e">
        <f t="shared" ref="Y6491:Y6492" si="11212">SUM(X6491,(J6491*K6491/100))/(F6491/100)</f>
        <v>#N/A</v>
      </c>
      <c r="Z6491" s="55" t="e">
        <f t="shared" ref="Z6491" si="11213">U6491*0.5+U6492*0.5</f>
        <v>#N/A</v>
      </c>
      <c r="AA6491" s="55" t="e">
        <f t="shared" ref="AA6491:AA6492" si="11214">J6491/Y6491</f>
        <v>#N/A</v>
      </c>
      <c r="AB6491" s="336" t="e">
        <f t="shared" ref="AB6491:AB6492" si="11215">X6491/(Y6491-J6491)</f>
        <v>#N/A</v>
      </c>
      <c r="AC6491" s="223" t="e">
        <f ca="1">INDEX(FGA_COEFFS,1,1)+Z6491*INDEX(FGA_COEFFS,1,2)+Y6491*INDEX(FGA_COEFFS,1,3)+R6491*INDEX(FGA_COEFFS,1,4)+Q6492*INDEX(FGA_COEFFS,1,5)+S6491*INDEX(FGA_COEFFS,1,6)+T6492*INDEX(FGA_COEFFS,1,7)+M6492*INDEX(FGA_COEFFS,1,8)+Y6495*Y6496</f>
        <v>#N/A</v>
      </c>
      <c r="AD6491" s="223" t="e">
        <f ca="1">INDEX(THREEPTA_COEFFS,1,1)+AC6491*INDEX(THREEPTA_COEFFS,1,2)+J6491*INDEX(THREEPTA_COEFFS,1,3)+AA6491*INDEX(THREEPTA_COEFFS,1,4)+K6491*INDEX(THREEPTA_COEFFS,1,5)+L6492*INDEX(THREEPTA_COEFFS,1,6)+Z6495*Z6496</f>
        <v>#N/A</v>
      </c>
      <c r="AE6491" s="223" t="e">
        <f ca="1">INDEX(THREEPTPCT_COEFFS,1,1)+K6491*INDEX(THREEPTPCT_COEFFS,1,2)+L6492*INDEX(THREEPTPCT_COEFFS,1,3)+AA6495*AA6496</f>
        <v>#N/A</v>
      </c>
      <c r="AF6491" s="55" t="e">
        <f t="shared" ref="AF6491:AF6492" ca="1" si="11216">AC6491-AD6491</f>
        <v>#N/A</v>
      </c>
      <c r="AG6491" s="223" t="e">
        <f ca="1">INDEX(TWOPTPCT_COEFFS,1,1)+AB6491*INDEX(TWOPTPCT_COEFFS,1,2)+I6492*INDEX(TWOPTPCT_COEFFS,1,3)+G6492*INDEX(TWOPTPCT_COEFFS,1,4)+L6492*INDEX(TWOPTPCT_COEFFS,1,5)+AB6495*AB6496</f>
        <v>#N/A</v>
      </c>
      <c r="AH6491" s="223" t="e">
        <f ca="1">INDEX(FTA_COEFFS,1,1)+O6491*INDEX(FTA_COEFFS,1,2)+N6492*INDEX(FTA_COEFFS,1,3)+(Q6491+R6491)*INDEX(FTA_COEFFS,1,4)+(Q6492+R6492)*INDEX(FTA_COEFFS,1,5)+M6492*INDEX(FTA_COEFFS,1,6)+AC6495*AC6496</f>
        <v>#N/A</v>
      </c>
      <c r="AI6491" s="223" t="e">
        <f ca="1">INDEX(FTPCT_COEFFS,1,1)+P6491*INDEX(FTPCT_COEFFS,1,2)+F6491*INDEX(FTPCT_COEFFS,1,3)+G6492*INDEX(FTPCT_COEFFS,1,4)+AD6495*AD6496</f>
        <v>#N/A</v>
      </c>
      <c r="AJ6491" s="338" t="e">
        <f t="shared" ref="AJ6491:AJ6492" ca="1" si="11217">AD6491*AE6491/100+AF6491*AG6491+AH6491*AI6491/100</f>
        <v>#N/A</v>
      </c>
      <c r="AK6491" s="55"/>
      <c r="AL6491" s="55"/>
      <c r="AM6491" s="55"/>
      <c r="AN6491" s="55"/>
      <c r="AO6491" s="55"/>
      <c r="AP6491" s="55"/>
      <c r="AQ6491" s="55"/>
      <c r="AR6491" s="55"/>
    </row>
    <row r="6492" spans="1:45" x14ac:dyDescent="0.3">
      <c r="B6492" s="54" t="s">
        <v>175</v>
      </c>
      <c r="C6492" s="54">
        <f>C6485</f>
        <v>0</v>
      </c>
      <c r="D6492" s="56" t="e">
        <f t="shared" ca="1" si="11209"/>
        <v>#N/A</v>
      </c>
      <c r="E6492" s="52" t="e">
        <f t="shared" ref="E6492:W6492" si="11218">E6485</f>
        <v>#N/A</v>
      </c>
      <c r="F6492" s="52" t="e">
        <f t="shared" si="11218"/>
        <v>#N/A</v>
      </c>
      <c r="G6492" s="52" t="e">
        <f t="shared" si="11218"/>
        <v>#N/A</v>
      </c>
      <c r="H6492" s="52" t="e">
        <f t="shared" si="11218"/>
        <v>#N/A</v>
      </c>
      <c r="I6492" s="52" t="e">
        <f t="shared" si="11218"/>
        <v>#N/A</v>
      </c>
      <c r="J6492" s="52" t="e">
        <f t="shared" si="11218"/>
        <v>#N/A</v>
      </c>
      <c r="K6492" s="52" t="e">
        <f t="shared" si="11218"/>
        <v>#N/A</v>
      </c>
      <c r="L6492" s="52" t="e">
        <f t="shared" si="11218"/>
        <v>#N/A</v>
      </c>
      <c r="M6492" s="52" t="e">
        <f t="shared" si="11218"/>
        <v>#N/A</v>
      </c>
      <c r="N6492" s="52" t="e">
        <f t="shared" si="11218"/>
        <v>#N/A</v>
      </c>
      <c r="O6492" s="52" t="e">
        <f t="shared" si="11218"/>
        <v>#N/A</v>
      </c>
      <c r="P6492" s="52" t="e">
        <f t="shared" si="11218"/>
        <v>#N/A</v>
      </c>
      <c r="Q6492" s="52" t="e">
        <f t="shared" si="11218"/>
        <v>#N/A</v>
      </c>
      <c r="R6492" s="52" t="e">
        <f t="shared" si="11218"/>
        <v>#N/A</v>
      </c>
      <c r="S6492" s="52" t="e">
        <f t="shared" si="11218"/>
        <v>#N/A</v>
      </c>
      <c r="T6492" s="52" t="e">
        <f t="shared" si="11218"/>
        <v>#N/A</v>
      </c>
      <c r="U6492" s="52" t="e">
        <f t="shared" si="11218"/>
        <v>#N/A</v>
      </c>
      <c r="V6492" s="52" t="e">
        <f t="shared" si="11218"/>
        <v>#N/A</v>
      </c>
      <c r="W6492" s="52" t="e">
        <f t="shared" si="11218"/>
        <v>#N/A</v>
      </c>
      <c r="X6492" s="55" t="e">
        <f t="shared" si="11211"/>
        <v>#N/A</v>
      </c>
      <c r="Y6492" s="55" t="e">
        <f t="shared" si="11212"/>
        <v>#N/A</v>
      </c>
      <c r="Z6492" s="55" t="e">
        <f t="shared" ref="Z6492" si="11219">Z6491</f>
        <v>#N/A</v>
      </c>
      <c r="AA6492" s="55" t="e">
        <f t="shared" si="11214"/>
        <v>#N/A</v>
      </c>
      <c r="AB6492" s="336" t="e">
        <f t="shared" si="11215"/>
        <v>#N/A</v>
      </c>
      <c r="AC6492" s="223" t="e">
        <f ca="1">INDEX(FGA_COEFFS,1,1)+Z6492*INDEX(FGA_COEFFS,1,2)+Y6492*INDEX(FGA_COEFFS,1,3)+R6492*INDEX(FGA_COEFFS,1,4)+Q6491*INDEX(FGA_COEFFS,1,5)+S6492*INDEX(FGA_COEFFS,1,6)+T6491*INDEX(FGA_COEFFS,1,7)+M6491*INDEX(FGA_COEFFS,1,8)+Y6495*Y6497</f>
        <v>#N/A</v>
      </c>
      <c r="AD6492" s="223" t="e">
        <f ca="1">INDEX(THREEPTA_COEFFS,1,1)+AC6492*INDEX(THREEPTA_COEFFS,1,2)+J6492*INDEX(THREEPTA_COEFFS,1,3)+AA6492*INDEX(THREEPTA_COEFFS,1,4)+K6492*INDEX(THREEPTA_COEFFS,1,5)+L6491*INDEX(THREEPTA_COEFFS,1,6)+Z6495*Z6497</f>
        <v>#N/A</v>
      </c>
      <c r="AE6492" s="223" t="e">
        <f ca="1">INDEX(THREEPTPCT_COEFFS,1,1)+K6492*INDEX(THREEPTPCT_COEFFS,1,2)+L6491*INDEX(THREEPTPCT_COEFFS,1,3)+AA6495*AA6497</f>
        <v>#N/A</v>
      </c>
      <c r="AF6492" s="55" t="e">
        <f t="shared" ca="1" si="11216"/>
        <v>#N/A</v>
      </c>
      <c r="AG6492" s="223" t="e">
        <f ca="1">INDEX(TWOPTPCT_COEFFS,1,1)+AB6492*INDEX(TWOPTPCT_COEFFS,1,2)+I6491*INDEX(TWOPTPCT_COEFFS,1,3)+G6491*INDEX(TWOPTPCT_COEFFS,1,4)+L6491*INDEX(TWOPTPCT_COEFFS,1,5)+AB6495*AB6497</f>
        <v>#N/A</v>
      </c>
      <c r="AH6492" s="223" t="e">
        <f ca="1">INDEX(FTA_COEFFS,1,1)+O6492*INDEX(FTA_COEFFS,1,2)+N6491*INDEX(FTA_COEFFS,1,3)+(Q6492+R6492)*INDEX(FTA_COEFFS,1,4)+(Q6491+R6491)*INDEX(FTA_COEFFS,1,5)+M6491*INDEX(FTA_COEFFS,1,6)+AC6495*AC6497</f>
        <v>#N/A</v>
      </c>
      <c r="AI6492" s="223" t="e">
        <f ca="1">INDEX(FTPCT_COEFFS,1,1)+P6492*INDEX(FTPCT_COEFFS,1,2)+F6492*INDEX(FTPCT_COEFFS,1,3)+G6491*INDEX(FTPCT_COEFFS,1,4)+AD6495*AD6497</f>
        <v>#N/A</v>
      </c>
      <c r="AJ6492" s="338" t="e">
        <f t="shared" ca="1" si="11217"/>
        <v>#N/A</v>
      </c>
      <c r="AK6492" s="55"/>
      <c r="AL6492" s="55"/>
      <c r="AM6492" s="55"/>
      <c r="AN6492" s="55"/>
      <c r="AO6492" s="55"/>
      <c r="AP6492" s="55"/>
      <c r="AQ6492" s="55"/>
      <c r="AR6492" s="55"/>
    </row>
    <row r="6493" spans="1:45" x14ac:dyDescent="0.3">
      <c r="A6493" s="54" t="e">
        <f ca="1">IF(D6491&gt;(D6492+(AVERAGE(V6491,W6491)-AVERAGE(V6492,W6492))/2)+2.5,C6491,IF(D6492&gt;(D6491+(AVERAGE(V6492,W6492)-AVERAGE(V6491,W6491))/2)+2.5,C6492,"Close"))</f>
        <v>#N/A</v>
      </c>
      <c r="B6493" s="64" t="e">
        <f ca="1">IF(D6492&gt;D6491,C6492,C6491)</f>
        <v>#N/A</v>
      </c>
      <c r="D6493" s="56"/>
      <c r="X6493" s="55"/>
      <c r="Y6493" s="55"/>
      <c r="Z6493" s="55"/>
      <c r="AA6493" s="55"/>
      <c r="AB6493" s="55"/>
      <c r="AC6493" s="337"/>
      <c r="AD6493" s="337"/>
      <c r="AE6493" s="337"/>
      <c r="AF6493" s="337"/>
      <c r="AG6493" s="337"/>
      <c r="AH6493" s="337"/>
      <c r="AI6493" s="337"/>
      <c r="AJ6493" s="337"/>
      <c r="AK6493" s="337"/>
      <c r="AL6493" s="337"/>
      <c r="AM6493" s="55"/>
      <c r="AN6493" s="55"/>
      <c r="AO6493" s="55"/>
      <c r="AP6493" s="55"/>
      <c r="AQ6493" s="55"/>
      <c r="AR6493" s="55"/>
      <c r="AS6493" s="55"/>
    </row>
    <row r="6494" spans="1:45" x14ac:dyDescent="0.3">
      <c r="X6494" s="54" t="s">
        <v>1305</v>
      </c>
      <c r="Y6494" s="54" t="s">
        <v>128</v>
      </c>
      <c r="Z6494" s="54" t="s">
        <v>157</v>
      </c>
      <c r="AA6494" s="54" t="s">
        <v>151</v>
      </c>
      <c r="AB6494" s="54" t="s">
        <v>1327</v>
      </c>
      <c r="AC6494" s="54" t="s">
        <v>129</v>
      </c>
      <c r="AD6494" s="54" t="s">
        <v>116</v>
      </c>
      <c r="AE6494" s="54"/>
      <c r="AF6494" s="54"/>
      <c r="AG6494" s="54"/>
      <c r="AH6494" s="54"/>
      <c r="AI6494" s="54"/>
      <c r="AJ6494" s="54"/>
      <c r="AK6494" s="54"/>
      <c r="AL6494" s="54"/>
      <c r="AM6494" s="54"/>
      <c r="AN6494" s="54"/>
      <c r="AO6494" s="54"/>
      <c r="AP6494" s="54"/>
      <c r="AQ6494" s="54"/>
      <c r="AR6494" s="54"/>
      <c r="AS6494" s="54"/>
    </row>
    <row r="6495" spans="1:45" x14ac:dyDescent="0.3">
      <c r="X6495" s="54"/>
      <c r="Y6495" s="54">
        <f t="shared" ref="Y6495:AD6495" si="11220">Y6488</f>
        <v>6.4436999999999998</v>
      </c>
      <c r="Z6495" s="54">
        <f t="shared" si="11220"/>
        <v>4.9371</v>
      </c>
      <c r="AA6495" s="54">
        <f t="shared" si="11220"/>
        <v>11.350300000000001</v>
      </c>
      <c r="AB6495" s="54">
        <f t="shared" si="11220"/>
        <v>7.1900000000000006E-2</v>
      </c>
      <c r="AC6495" s="54">
        <f t="shared" si="11220"/>
        <v>6.2766000000000002</v>
      </c>
      <c r="AD6495" s="54">
        <f t="shared" si="11220"/>
        <v>11.042999999999999</v>
      </c>
      <c r="AE6495" s="54"/>
      <c r="AF6495" s="336"/>
      <c r="AG6495" s="336"/>
      <c r="AH6495" s="336"/>
      <c r="AI6495" s="54"/>
      <c r="AJ6495" s="54"/>
      <c r="AK6495" s="54"/>
      <c r="AL6495" s="54"/>
      <c r="AM6495" s="54"/>
      <c r="AN6495" s="54"/>
      <c r="AO6495" s="54"/>
      <c r="AP6495" s="54"/>
      <c r="AQ6495" s="54"/>
      <c r="AR6495" s="54"/>
      <c r="AS6495" s="54"/>
    </row>
    <row r="6496" spans="1:45" x14ac:dyDescent="0.3">
      <c r="D6496" s="56"/>
      <c r="X6496" s="336"/>
      <c r="Y6496" s="336">
        <f t="shared" ca="1" si="11160"/>
        <v>-1.5973653880678394E-5</v>
      </c>
      <c r="Z6496" s="336">
        <f t="shared" ca="1" si="11160"/>
        <v>-0.15003501567113126</v>
      </c>
      <c r="AA6496" s="336">
        <f t="shared" ca="1" si="11160"/>
        <v>0.75791773590450284</v>
      </c>
      <c r="AB6496" s="336">
        <f t="shared" ca="1" si="11160"/>
        <v>-0.40734992789862506</v>
      </c>
      <c r="AC6496" s="336">
        <f t="shared" ca="1" si="11160"/>
        <v>-1.1271931860617228</v>
      </c>
      <c r="AD6496" s="336">
        <f t="shared" ca="1" si="11160"/>
        <v>0.26162231552374893</v>
      </c>
      <c r="AE6496" s="336"/>
      <c r="AF6496" s="336"/>
      <c r="AG6496" s="336"/>
      <c r="AH6496" s="336"/>
      <c r="AI6496" s="54"/>
      <c r="AJ6496" s="54"/>
      <c r="AK6496" s="54"/>
      <c r="AL6496" s="336"/>
      <c r="AM6496" s="336"/>
      <c r="AN6496" s="336"/>
      <c r="AO6496" s="336"/>
      <c r="AP6496" s="54"/>
      <c r="AQ6496" s="336"/>
      <c r="AR6496" s="336"/>
      <c r="AS6496" s="336"/>
    </row>
    <row r="6497" spans="1:45" x14ac:dyDescent="0.3">
      <c r="C6497" s="54"/>
      <c r="D6497" s="56"/>
      <c r="Y6497" s="336">
        <f t="shared" ca="1" si="11160"/>
        <v>6.7519344539916405E-3</v>
      </c>
      <c r="Z6497" s="336">
        <f t="shared" ca="1" si="11160"/>
        <v>0.18660250828251379</v>
      </c>
      <c r="AA6497" s="336">
        <f t="shared" ca="1" si="11160"/>
        <v>1.2069242806095861E-6</v>
      </c>
      <c r="AB6497" s="336">
        <f t="shared" ca="1" si="11160"/>
        <v>-0.74526521931858214</v>
      </c>
      <c r="AC6497" s="336">
        <f t="shared" ca="1" si="11160"/>
        <v>-0.11748449527762143</v>
      </c>
      <c r="AD6497" s="336">
        <f t="shared" ca="1" si="11160"/>
        <v>-0.25176987316056704</v>
      </c>
      <c r="AE6497" s="55"/>
      <c r="AF6497" s="55"/>
      <c r="AG6497" s="55"/>
      <c r="AH6497" s="55"/>
      <c r="AI6497" s="55"/>
      <c r="AJ6497" s="55"/>
      <c r="AK6497" s="55"/>
      <c r="AL6497" s="55"/>
      <c r="AM6497" s="55"/>
      <c r="AN6497" s="55"/>
      <c r="AO6497" s="55"/>
      <c r="AP6497" s="55"/>
      <c r="AQ6497" s="55"/>
      <c r="AR6497" s="55"/>
      <c r="AS6497" s="55"/>
    </row>
    <row r="6498" spans="1:45" x14ac:dyDescent="0.3">
      <c r="B6498" s="54" t="s">
        <v>172</v>
      </c>
      <c r="C6498" s="53">
        <f>C6491</f>
        <v>0</v>
      </c>
      <c r="D6498" s="56" t="e">
        <f t="shared" ref="D6498:D6499" ca="1" si="11221">AJ6498</f>
        <v>#N/A</v>
      </c>
      <c r="E6498" s="52" t="e">
        <f t="shared" ref="E6498:W6498" si="11222">E6491</f>
        <v>#N/A</v>
      </c>
      <c r="F6498" s="52" t="e">
        <f t="shared" si="11222"/>
        <v>#N/A</v>
      </c>
      <c r="G6498" s="52" t="e">
        <f t="shared" si="11222"/>
        <v>#N/A</v>
      </c>
      <c r="H6498" s="52" t="e">
        <f t="shared" si="11222"/>
        <v>#N/A</v>
      </c>
      <c r="I6498" s="52" t="e">
        <f t="shared" si="11222"/>
        <v>#N/A</v>
      </c>
      <c r="J6498" s="52" t="e">
        <f t="shared" si="11222"/>
        <v>#N/A</v>
      </c>
      <c r="K6498" s="52" t="e">
        <f t="shared" si="11222"/>
        <v>#N/A</v>
      </c>
      <c r="L6498" s="52" t="e">
        <f t="shared" si="11222"/>
        <v>#N/A</v>
      </c>
      <c r="M6498" s="52" t="e">
        <f t="shared" si="11222"/>
        <v>#N/A</v>
      </c>
      <c r="N6498" s="52" t="e">
        <f t="shared" si="11222"/>
        <v>#N/A</v>
      </c>
      <c r="O6498" s="52" t="e">
        <f t="shared" si="11222"/>
        <v>#N/A</v>
      </c>
      <c r="P6498" s="52" t="e">
        <f t="shared" si="11222"/>
        <v>#N/A</v>
      </c>
      <c r="Q6498" s="52" t="e">
        <f t="shared" si="11222"/>
        <v>#N/A</v>
      </c>
      <c r="R6498" s="52" t="e">
        <f t="shared" si="11222"/>
        <v>#N/A</v>
      </c>
      <c r="S6498" s="52" t="e">
        <f t="shared" si="11222"/>
        <v>#N/A</v>
      </c>
      <c r="T6498" s="52" t="e">
        <f t="shared" si="11222"/>
        <v>#N/A</v>
      </c>
      <c r="U6498" s="52" t="e">
        <f t="shared" si="11222"/>
        <v>#N/A</v>
      </c>
      <c r="V6498" s="52" t="e">
        <f t="shared" si="11222"/>
        <v>#N/A</v>
      </c>
      <c r="W6498" s="52" t="e">
        <f t="shared" si="11222"/>
        <v>#N/A</v>
      </c>
      <c r="X6498" s="55" t="e">
        <f t="shared" ref="X6498:X6499" si="11223">(H6498-(O6498*P6498)/100-3*(J6498*K6498)/100)/2</f>
        <v>#N/A</v>
      </c>
      <c r="Y6498" s="55" t="e">
        <f t="shared" ref="Y6498:Y6499" si="11224">SUM(X6498,(J6498*K6498/100))/(F6498/100)</f>
        <v>#N/A</v>
      </c>
      <c r="Z6498" s="55" t="e">
        <f t="shared" ref="Z6498" si="11225">U6498*0.5+U6499*0.5</f>
        <v>#N/A</v>
      </c>
      <c r="AA6498" s="55" t="e">
        <f t="shared" ref="AA6498:AA6499" si="11226">J6498/Y6498</f>
        <v>#N/A</v>
      </c>
      <c r="AB6498" s="336" t="e">
        <f t="shared" ref="AB6498:AB6499" si="11227">X6498/(Y6498-J6498)</f>
        <v>#N/A</v>
      </c>
      <c r="AC6498" s="223" t="e">
        <f ca="1">INDEX(FGA_COEFFS,1,1)+Z6498*INDEX(FGA_COEFFS,1,2)+Y6498*INDEX(FGA_COEFFS,1,3)+R6498*INDEX(FGA_COEFFS,1,4)+Q6499*INDEX(FGA_COEFFS,1,5)+S6498*INDEX(FGA_COEFFS,1,6)+T6499*INDEX(FGA_COEFFS,1,7)+M6499*INDEX(FGA_COEFFS,1,8)+Y6502*Y6503</f>
        <v>#N/A</v>
      </c>
      <c r="AD6498" s="223" t="e">
        <f ca="1">INDEX(THREEPTA_COEFFS,1,1)+AC6498*INDEX(THREEPTA_COEFFS,1,2)+J6498*INDEX(THREEPTA_COEFFS,1,3)+AA6498*INDEX(THREEPTA_COEFFS,1,4)+K6498*INDEX(THREEPTA_COEFFS,1,5)+L6499*INDEX(THREEPTA_COEFFS,1,6)+Z6502*Z6503</f>
        <v>#N/A</v>
      </c>
      <c r="AE6498" s="223" t="e">
        <f ca="1">INDEX(THREEPTPCT_COEFFS,1,1)+K6498*INDEX(THREEPTPCT_COEFFS,1,2)+L6499*INDEX(THREEPTPCT_COEFFS,1,3)+AA6502*AA6503</f>
        <v>#N/A</v>
      </c>
      <c r="AF6498" s="55" t="e">
        <f t="shared" ref="AF6498:AF6499" ca="1" si="11228">AC6498-AD6498</f>
        <v>#N/A</v>
      </c>
      <c r="AG6498" s="223" t="e">
        <f ca="1">INDEX(TWOPTPCT_COEFFS,1,1)+AB6498*INDEX(TWOPTPCT_COEFFS,1,2)+I6499*INDEX(TWOPTPCT_COEFFS,1,3)+G6499*INDEX(TWOPTPCT_COEFFS,1,4)+L6499*INDEX(TWOPTPCT_COEFFS,1,5)+AB6502*AB6503</f>
        <v>#N/A</v>
      </c>
      <c r="AH6498" s="223" t="e">
        <f ca="1">INDEX(FTA_COEFFS,1,1)+O6498*INDEX(FTA_COEFFS,1,2)+N6499*INDEX(FTA_COEFFS,1,3)+(Q6498+R6498)*INDEX(FTA_COEFFS,1,4)+(Q6499+R6499)*INDEX(FTA_COEFFS,1,5)+M6499*INDEX(FTA_COEFFS,1,6)+AC6502*AC6503</f>
        <v>#N/A</v>
      </c>
      <c r="AI6498" s="223" t="e">
        <f ca="1">INDEX(FTPCT_COEFFS,1,1)+P6498*INDEX(FTPCT_COEFFS,1,2)+F6498*INDEX(FTPCT_COEFFS,1,3)+G6499*INDEX(FTPCT_COEFFS,1,4)+AD6502*AD6503</f>
        <v>#N/A</v>
      </c>
      <c r="AJ6498" s="338" t="e">
        <f t="shared" ref="AJ6498:AJ6499" ca="1" si="11229">AD6498*AE6498/100+AF6498*AG6498+AH6498*AI6498/100</f>
        <v>#N/A</v>
      </c>
      <c r="AK6498" s="55"/>
      <c r="AL6498" s="55"/>
      <c r="AM6498" s="55"/>
      <c r="AN6498" s="55"/>
      <c r="AO6498" s="55"/>
      <c r="AP6498" s="55"/>
      <c r="AQ6498" s="55"/>
      <c r="AR6498" s="55"/>
    </row>
    <row r="6499" spans="1:45" x14ac:dyDescent="0.3">
      <c r="B6499" s="54" t="s">
        <v>175</v>
      </c>
      <c r="C6499" s="54">
        <f>C6492</f>
        <v>0</v>
      </c>
      <c r="D6499" s="56" t="e">
        <f t="shared" ca="1" si="11221"/>
        <v>#N/A</v>
      </c>
      <c r="E6499" s="52" t="e">
        <f t="shared" ref="E6499:W6499" si="11230">E6492</f>
        <v>#N/A</v>
      </c>
      <c r="F6499" s="52" t="e">
        <f t="shared" si="11230"/>
        <v>#N/A</v>
      </c>
      <c r="G6499" s="52" t="e">
        <f t="shared" si="11230"/>
        <v>#N/A</v>
      </c>
      <c r="H6499" s="52" t="e">
        <f t="shared" si="11230"/>
        <v>#N/A</v>
      </c>
      <c r="I6499" s="52" t="e">
        <f t="shared" si="11230"/>
        <v>#N/A</v>
      </c>
      <c r="J6499" s="52" t="e">
        <f t="shared" si="11230"/>
        <v>#N/A</v>
      </c>
      <c r="K6499" s="52" t="e">
        <f t="shared" si="11230"/>
        <v>#N/A</v>
      </c>
      <c r="L6499" s="52" t="e">
        <f t="shared" si="11230"/>
        <v>#N/A</v>
      </c>
      <c r="M6499" s="52" t="e">
        <f t="shared" si="11230"/>
        <v>#N/A</v>
      </c>
      <c r="N6499" s="52" t="e">
        <f t="shared" si="11230"/>
        <v>#N/A</v>
      </c>
      <c r="O6499" s="52" t="e">
        <f t="shared" si="11230"/>
        <v>#N/A</v>
      </c>
      <c r="P6499" s="52" t="e">
        <f t="shared" si="11230"/>
        <v>#N/A</v>
      </c>
      <c r="Q6499" s="52" t="e">
        <f t="shared" si="11230"/>
        <v>#N/A</v>
      </c>
      <c r="R6499" s="52" t="e">
        <f t="shared" si="11230"/>
        <v>#N/A</v>
      </c>
      <c r="S6499" s="52" t="e">
        <f t="shared" si="11230"/>
        <v>#N/A</v>
      </c>
      <c r="T6499" s="52" t="e">
        <f t="shared" si="11230"/>
        <v>#N/A</v>
      </c>
      <c r="U6499" s="52" t="e">
        <f t="shared" si="11230"/>
        <v>#N/A</v>
      </c>
      <c r="V6499" s="52" t="e">
        <f t="shared" si="11230"/>
        <v>#N/A</v>
      </c>
      <c r="W6499" s="52" t="e">
        <f t="shared" si="11230"/>
        <v>#N/A</v>
      </c>
      <c r="X6499" s="55" t="e">
        <f t="shared" si="11223"/>
        <v>#N/A</v>
      </c>
      <c r="Y6499" s="55" t="e">
        <f t="shared" si="11224"/>
        <v>#N/A</v>
      </c>
      <c r="Z6499" s="55" t="e">
        <f t="shared" ref="Z6499" si="11231">Z6498</f>
        <v>#N/A</v>
      </c>
      <c r="AA6499" s="55" t="e">
        <f t="shared" si="11226"/>
        <v>#N/A</v>
      </c>
      <c r="AB6499" s="336" t="e">
        <f t="shared" si="11227"/>
        <v>#N/A</v>
      </c>
      <c r="AC6499" s="223" t="e">
        <f ca="1">INDEX(FGA_COEFFS,1,1)+Z6499*INDEX(FGA_COEFFS,1,2)+Y6499*INDEX(FGA_COEFFS,1,3)+R6499*INDEX(FGA_COEFFS,1,4)+Q6498*INDEX(FGA_COEFFS,1,5)+S6499*INDEX(FGA_COEFFS,1,6)+T6498*INDEX(FGA_COEFFS,1,7)+M6498*INDEX(FGA_COEFFS,1,8)+Y6502*Y6504</f>
        <v>#N/A</v>
      </c>
      <c r="AD6499" s="223" t="e">
        <f ca="1">INDEX(THREEPTA_COEFFS,1,1)+AC6499*INDEX(THREEPTA_COEFFS,1,2)+J6499*INDEX(THREEPTA_COEFFS,1,3)+AA6499*INDEX(THREEPTA_COEFFS,1,4)+K6499*INDEX(THREEPTA_COEFFS,1,5)+L6498*INDEX(THREEPTA_COEFFS,1,6)+Z6502*Z6504</f>
        <v>#N/A</v>
      </c>
      <c r="AE6499" s="223" t="e">
        <f ca="1">INDEX(THREEPTPCT_COEFFS,1,1)+K6499*INDEX(THREEPTPCT_COEFFS,1,2)+L6498*INDEX(THREEPTPCT_COEFFS,1,3)+AA6502*AA6504</f>
        <v>#N/A</v>
      </c>
      <c r="AF6499" s="55" t="e">
        <f t="shared" ca="1" si="11228"/>
        <v>#N/A</v>
      </c>
      <c r="AG6499" s="223" t="e">
        <f ca="1">INDEX(TWOPTPCT_COEFFS,1,1)+AB6499*INDEX(TWOPTPCT_COEFFS,1,2)+I6498*INDEX(TWOPTPCT_COEFFS,1,3)+G6498*INDEX(TWOPTPCT_COEFFS,1,4)+L6498*INDEX(TWOPTPCT_COEFFS,1,5)+AB6502*AB6504</f>
        <v>#N/A</v>
      </c>
      <c r="AH6499" s="223" t="e">
        <f ca="1">INDEX(FTA_COEFFS,1,1)+O6499*INDEX(FTA_COEFFS,1,2)+N6498*INDEX(FTA_COEFFS,1,3)+(Q6499+R6499)*INDEX(FTA_COEFFS,1,4)+(Q6498+R6498)*INDEX(FTA_COEFFS,1,5)+M6498*INDEX(FTA_COEFFS,1,6)+AC6502*AC6504</f>
        <v>#N/A</v>
      </c>
      <c r="AI6499" s="223" t="e">
        <f ca="1">INDEX(FTPCT_COEFFS,1,1)+P6499*INDEX(FTPCT_COEFFS,1,2)+F6499*INDEX(FTPCT_COEFFS,1,3)+G6498*INDEX(FTPCT_COEFFS,1,4)+AD6502*AD6504</f>
        <v>#N/A</v>
      </c>
      <c r="AJ6499" s="338" t="e">
        <f t="shared" ca="1" si="11229"/>
        <v>#N/A</v>
      </c>
      <c r="AK6499" s="55"/>
      <c r="AL6499" s="55"/>
      <c r="AM6499" s="55"/>
      <c r="AN6499" s="55"/>
      <c r="AO6499" s="55"/>
      <c r="AP6499" s="55"/>
      <c r="AQ6499" s="55"/>
      <c r="AR6499" s="55"/>
    </row>
    <row r="6500" spans="1:45" x14ac:dyDescent="0.3">
      <c r="A6500" s="54" t="e">
        <f ca="1">IF(D6498&gt;(D6499+(AVERAGE(V6498,W6498)-AVERAGE(V6499,W6499))/2)+2.5,C6498,IF(D6499&gt;(D6498+(AVERAGE(V6499,W6499)-AVERAGE(V6498,W6498))/2)+2.5,C6499,"Close"))</f>
        <v>#N/A</v>
      </c>
      <c r="B6500" s="64" t="e">
        <f ca="1">IF(D6499&gt;D6498,C6499,C6498)</f>
        <v>#N/A</v>
      </c>
      <c r="D6500" s="56"/>
      <c r="X6500" s="55"/>
      <c r="Y6500" s="55"/>
      <c r="Z6500" s="55"/>
      <c r="AA6500" s="55"/>
      <c r="AB6500" s="55"/>
      <c r="AC6500" s="337"/>
      <c r="AD6500" s="337"/>
      <c r="AE6500" s="337"/>
      <c r="AF6500" s="337"/>
      <c r="AG6500" s="337"/>
      <c r="AH6500" s="337"/>
      <c r="AI6500" s="337"/>
      <c r="AJ6500" s="337"/>
      <c r="AK6500" s="337"/>
      <c r="AL6500" s="337"/>
      <c r="AM6500" s="55"/>
      <c r="AN6500" s="55"/>
      <c r="AO6500" s="55"/>
      <c r="AP6500" s="55"/>
      <c r="AQ6500" s="55"/>
      <c r="AR6500" s="55"/>
      <c r="AS6500" s="55"/>
    </row>
    <row r="6501" spans="1:45" x14ac:dyDescent="0.3">
      <c r="X6501" s="54" t="s">
        <v>1305</v>
      </c>
      <c r="Y6501" s="54" t="s">
        <v>128</v>
      </c>
      <c r="Z6501" s="54" t="s">
        <v>157</v>
      </c>
      <c r="AA6501" s="54" t="s">
        <v>151</v>
      </c>
      <c r="AB6501" s="54" t="s">
        <v>1327</v>
      </c>
      <c r="AC6501" s="54" t="s">
        <v>129</v>
      </c>
      <c r="AD6501" s="54" t="s">
        <v>116</v>
      </c>
      <c r="AE6501" s="54"/>
      <c r="AF6501" s="54"/>
      <c r="AG6501" s="54"/>
      <c r="AH6501" s="54"/>
      <c r="AI6501" s="54"/>
      <c r="AJ6501" s="54"/>
      <c r="AK6501" s="54"/>
      <c r="AL6501" s="54"/>
      <c r="AM6501" s="54"/>
      <c r="AN6501" s="54"/>
      <c r="AO6501" s="54"/>
      <c r="AP6501" s="54"/>
      <c r="AQ6501" s="54"/>
      <c r="AR6501" s="54"/>
      <c r="AS6501" s="54"/>
    </row>
    <row r="6502" spans="1:45" x14ac:dyDescent="0.3">
      <c r="X6502" s="54"/>
      <c r="Y6502" s="54">
        <f t="shared" ref="Y6502:AD6502" si="11232">Y6495</f>
        <v>6.4436999999999998</v>
      </c>
      <c r="Z6502" s="54">
        <f t="shared" si="11232"/>
        <v>4.9371</v>
      </c>
      <c r="AA6502" s="54">
        <f t="shared" si="11232"/>
        <v>11.350300000000001</v>
      </c>
      <c r="AB6502" s="54">
        <f t="shared" si="11232"/>
        <v>7.1900000000000006E-2</v>
      </c>
      <c r="AC6502" s="54">
        <f t="shared" si="11232"/>
        <v>6.2766000000000002</v>
      </c>
      <c r="AD6502" s="54">
        <f t="shared" si="11232"/>
        <v>11.042999999999999</v>
      </c>
      <c r="AE6502" s="54"/>
      <c r="AF6502" s="336"/>
      <c r="AG6502" s="336"/>
      <c r="AH6502" s="336"/>
      <c r="AI6502" s="54"/>
      <c r="AJ6502" s="54"/>
      <c r="AK6502" s="54"/>
      <c r="AL6502" s="54"/>
      <c r="AM6502" s="54"/>
      <c r="AN6502" s="54"/>
      <c r="AO6502" s="54"/>
      <c r="AP6502" s="54"/>
      <c r="AQ6502" s="54"/>
      <c r="AR6502" s="54"/>
      <c r="AS6502" s="54"/>
    </row>
    <row r="6503" spans="1:45" x14ac:dyDescent="0.3">
      <c r="D6503" s="56"/>
      <c r="X6503" s="336"/>
      <c r="Y6503" s="336">
        <f t="shared" ca="1" si="11160"/>
        <v>0.5940340308225851</v>
      </c>
      <c r="Z6503" s="336">
        <f t="shared" ca="1" si="11160"/>
        <v>-0.13693431849357737</v>
      </c>
      <c r="AA6503" s="336">
        <f t="shared" ca="1" si="11160"/>
        <v>2.5214772602404241E-2</v>
      </c>
      <c r="AB6503" s="336">
        <f t="shared" ca="1" si="11160"/>
        <v>0.15846480619153572</v>
      </c>
      <c r="AC6503" s="336">
        <f t="shared" ca="1" si="11160"/>
        <v>-3.6313102323021984E-2</v>
      </c>
      <c r="AD6503" s="336">
        <f t="shared" ca="1" si="11160"/>
        <v>0.70357305857048802</v>
      </c>
      <c r="AE6503" s="336"/>
      <c r="AF6503" s="336"/>
      <c r="AG6503" s="336"/>
      <c r="AH6503" s="336"/>
      <c r="AI6503" s="54"/>
      <c r="AJ6503" s="54"/>
      <c r="AK6503" s="54"/>
      <c r="AL6503" s="336"/>
      <c r="AM6503" s="336"/>
      <c r="AN6503" s="336"/>
      <c r="AO6503" s="336"/>
      <c r="AP6503" s="54"/>
      <c r="AQ6503" s="336"/>
      <c r="AR6503" s="336"/>
      <c r="AS6503" s="336"/>
    </row>
    <row r="6504" spans="1:45" x14ac:dyDescent="0.3">
      <c r="C6504" s="54"/>
      <c r="D6504" s="56"/>
      <c r="Y6504" s="336">
        <f t="shared" ca="1" si="11160"/>
        <v>5.6778076043723384E-4</v>
      </c>
      <c r="Z6504" s="336">
        <f t="shared" ca="1" si="11160"/>
        <v>0.74073362069517401</v>
      </c>
      <c r="AA6504" s="336">
        <f t="shared" ca="1" si="11160"/>
        <v>1.1831665600998096</v>
      </c>
      <c r="AB6504" s="336">
        <f t="shared" ca="1" si="11160"/>
        <v>-1.1221341644567766</v>
      </c>
      <c r="AC6504" s="336">
        <f t="shared" ca="1" si="11160"/>
        <v>-1.253650897646136</v>
      </c>
      <c r="AD6504" s="336">
        <f t="shared" ca="1" si="11160"/>
        <v>0.5800437271612725</v>
      </c>
      <c r="AE6504" s="55"/>
      <c r="AF6504" s="55"/>
      <c r="AG6504" s="55"/>
      <c r="AH6504" s="55"/>
      <c r="AI6504" s="55"/>
      <c r="AJ6504" s="55"/>
      <c r="AK6504" s="55"/>
      <c r="AL6504" s="55"/>
      <c r="AM6504" s="55"/>
      <c r="AN6504" s="55"/>
      <c r="AO6504" s="55"/>
      <c r="AP6504" s="55"/>
      <c r="AQ6504" s="55"/>
      <c r="AR6504" s="55"/>
      <c r="AS6504" s="55"/>
    </row>
    <row r="6505" spans="1:45" x14ac:dyDescent="0.3">
      <c r="B6505" s="54" t="s">
        <v>172</v>
      </c>
      <c r="C6505" s="53">
        <f>C6498</f>
        <v>0</v>
      </c>
      <c r="D6505" s="56" t="e">
        <f t="shared" ref="D6505:D6506" ca="1" si="11233">AJ6505</f>
        <v>#N/A</v>
      </c>
      <c r="E6505" s="52" t="e">
        <f t="shared" ref="E6505:W6505" si="11234">E6498</f>
        <v>#N/A</v>
      </c>
      <c r="F6505" s="52" t="e">
        <f t="shared" si="11234"/>
        <v>#N/A</v>
      </c>
      <c r="G6505" s="52" t="e">
        <f t="shared" si="11234"/>
        <v>#N/A</v>
      </c>
      <c r="H6505" s="52" t="e">
        <f t="shared" si="11234"/>
        <v>#N/A</v>
      </c>
      <c r="I6505" s="52" t="e">
        <f t="shared" si="11234"/>
        <v>#N/A</v>
      </c>
      <c r="J6505" s="52" t="e">
        <f t="shared" si="11234"/>
        <v>#N/A</v>
      </c>
      <c r="K6505" s="52" t="e">
        <f t="shared" si="11234"/>
        <v>#N/A</v>
      </c>
      <c r="L6505" s="52" t="e">
        <f t="shared" si="11234"/>
        <v>#N/A</v>
      </c>
      <c r="M6505" s="52" t="e">
        <f t="shared" si="11234"/>
        <v>#N/A</v>
      </c>
      <c r="N6505" s="52" t="e">
        <f t="shared" si="11234"/>
        <v>#N/A</v>
      </c>
      <c r="O6505" s="52" t="e">
        <f t="shared" si="11234"/>
        <v>#N/A</v>
      </c>
      <c r="P6505" s="52" t="e">
        <f t="shared" si="11234"/>
        <v>#N/A</v>
      </c>
      <c r="Q6505" s="52" t="e">
        <f t="shared" si="11234"/>
        <v>#N/A</v>
      </c>
      <c r="R6505" s="52" t="e">
        <f t="shared" si="11234"/>
        <v>#N/A</v>
      </c>
      <c r="S6505" s="52" t="e">
        <f t="shared" si="11234"/>
        <v>#N/A</v>
      </c>
      <c r="T6505" s="52" t="e">
        <f t="shared" si="11234"/>
        <v>#N/A</v>
      </c>
      <c r="U6505" s="52" t="e">
        <f t="shared" si="11234"/>
        <v>#N/A</v>
      </c>
      <c r="V6505" s="52" t="e">
        <f t="shared" si="11234"/>
        <v>#N/A</v>
      </c>
      <c r="W6505" s="52" t="e">
        <f t="shared" si="11234"/>
        <v>#N/A</v>
      </c>
      <c r="X6505" s="55" t="e">
        <f t="shared" ref="X6505:X6506" si="11235">(H6505-(O6505*P6505)/100-3*(J6505*K6505)/100)/2</f>
        <v>#N/A</v>
      </c>
      <c r="Y6505" s="55" t="e">
        <f t="shared" ref="Y6505:Y6506" si="11236">SUM(X6505,(J6505*K6505/100))/(F6505/100)</f>
        <v>#N/A</v>
      </c>
      <c r="Z6505" s="55" t="e">
        <f t="shared" ref="Z6505" si="11237">U6505*0.5+U6506*0.5</f>
        <v>#N/A</v>
      </c>
      <c r="AA6505" s="55" t="e">
        <f t="shared" ref="AA6505:AA6506" si="11238">J6505/Y6505</f>
        <v>#N/A</v>
      </c>
      <c r="AB6505" s="336" t="e">
        <f t="shared" ref="AB6505:AB6506" si="11239">X6505/(Y6505-J6505)</f>
        <v>#N/A</v>
      </c>
      <c r="AC6505" s="223" t="e">
        <f ca="1">INDEX(FGA_COEFFS,1,1)+Z6505*INDEX(FGA_COEFFS,1,2)+Y6505*INDEX(FGA_COEFFS,1,3)+R6505*INDEX(FGA_COEFFS,1,4)+Q6506*INDEX(FGA_COEFFS,1,5)+S6505*INDEX(FGA_COEFFS,1,6)+T6506*INDEX(FGA_COEFFS,1,7)+M6506*INDEX(FGA_COEFFS,1,8)+Y6509*Y6510</f>
        <v>#N/A</v>
      </c>
      <c r="AD6505" s="223" t="e">
        <f ca="1">INDEX(THREEPTA_COEFFS,1,1)+AC6505*INDEX(THREEPTA_COEFFS,1,2)+J6505*INDEX(THREEPTA_COEFFS,1,3)+AA6505*INDEX(THREEPTA_COEFFS,1,4)+K6505*INDEX(THREEPTA_COEFFS,1,5)+L6506*INDEX(THREEPTA_COEFFS,1,6)+Z6509*Z6510</f>
        <v>#N/A</v>
      </c>
      <c r="AE6505" s="223" t="e">
        <f ca="1">INDEX(THREEPTPCT_COEFFS,1,1)+K6505*INDEX(THREEPTPCT_COEFFS,1,2)+L6506*INDEX(THREEPTPCT_COEFFS,1,3)+AA6509*AA6510</f>
        <v>#N/A</v>
      </c>
      <c r="AF6505" s="55" t="e">
        <f t="shared" ref="AF6505:AF6506" ca="1" si="11240">AC6505-AD6505</f>
        <v>#N/A</v>
      </c>
      <c r="AG6505" s="223" t="e">
        <f ca="1">INDEX(TWOPTPCT_COEFFS,1,1)+AB6505*INDEX(TWOPTPCT_COEFFS,1,2)+I6506*INDEX(TWOPTPCT_COEFFS,1,3)+G6506*INDEX(TWOPTPCT_COEFFS,1,4)+L6506*INDEX(TWOPTPCT_COEFFS,1,5)+AB6509*AB6510</f>
        <v>#N/A</v>
      </c>
      <c r="AH6505" s="223" t="e">
        <f ca="1">INDEX(FTA_COEFFS,1,1)+O6505*INDEX(FTA_COEFFS,1,2)+N6506*INDEX(FTA_COEFFS,1,3)+(Q6505+R6505)*INDEX(FTA_COEFFS,1,4)+(Q6506+R6506)*INDEX(FTA_COEFFS,1,5)+M6506*INDEX(FTA_COEFFS,1,6)+AC6509*AC6510</f>
        <v>#N/A</v>
      </c>
      <c r="AI6505" s="223" t="e">
        <f ca="1">INDEX(FTPCT_COEFFS,1,1)+P6505*INDEX(FTPCT_COEFFS,1,2)+F6505*INDEX(FTPCT_COEFFS,1,3)+G6506*INDEX(FTPCT_COEFFS,1,4)+AD6509*AD6510</f>
        <v>#N/A</v>
      </c>
      <c r="AJ6505" s="338" t="e">
        <f t="shared" ref="AJ6505:AJ6506" ca="1" si="11241">AD6505*AE6505/100+AF6505*AG6505+AH6505*AI6505/100</f>
        <v>#N/A</v>
      </c>
      <c r="AK6505" s="55"/>
      <c r="AL6505" s="55"/>
      <c r="AM6505" s="55"/>
      <c r="AN6505" s="55"/>
      <c r="AO6505" s="55"/>
      <c r="AP6505" s="55"/>
      <c r="AQ6505" s="55"/>
      <c r="AR6505" s="55"/>
    </row>
    <row r="6506" spans="1:45" x14ac:dyDescent="0.3">
      <c r="B6506" s="54" t="s">
        <v>175</v>
      </c>
      <c r="C6506" s="54">
        <f>C6499</f>
        <v>0</v>
      </c>
      <c r="D6506" s="56" t="e">
        <f t="shared" ca="1" si="11233"/>
        <v>#N/A</v>
      </c>
      <c r="E6506" s="52" t="e">
        <f t="shared" ref="E6506:W6506" si="11242">E6499</f>
        <v>#N/A</v>
      </c>
      <c r="F6506" s="52" t="e">
        <f t="shared" si="11242"/>
        <v>#N/A</v>
      </c>
      <c r="G6506" s="52" t="e">
        <f t="shared" si="11242"/>
        <v>#N/A</v>
      </c>
      <c r="H6506" s="52" t="e">
        <f t="shared" si="11242"/>
        <v>#N/A</v>
      </c>
      <c r="I6506" s="52" t="e">
        <f t="shared" si="11242"/>
        <v>#N/A</v>
      </c>
      <c r="J6506" s="52" t="e">
        <f t="shared" si="11242"/>
        <v>#N/A</v>
      </c>
      <c r="K6506" s="52" t="e">
        <f t="shared" si="11242"/>
        <v>#N/A</v>
      </c>
      <c r="L6506" s="52" t="e">
        <f t="shared" si="11242"/>
        <v>#N/A</v>
      </c>
      <c r="M6506" s="52" t="e">
        <f t="shared" si="11242"/>
        <v>#N/A</v>
      </c>
      <c r="N6506" s="52" t="e">
        <f t="shared" si="11242"/>
        <v>#N/A</v>
      </c>
      <c r="O6506" s="52" t="e">
        <f t="shared" si="11242"/>
        <v>#N/A</v>
      </c>
      <c r="P6506" s="52" t="e">
        <f t="shared" si="11242"/>
        <v>#N/A</v>
      </c>
      <c r="Q6506" s="52" t="e">
        <f t="shared" si="11242"/>
        <v>#N/A</v>
      </c>
      <c r="R6506" s="52" t="e">
        <f t="shared" si="11242"/>
        <v>#N/A</v>
      </c>
      <c r="S6506" s="52" t="e">
        <f t="shared" si="11242"/>
        <v>#N/A</v>
      </c>
      <c r="T6506" s="52" t="e">
        <f t="shared" si="11242"/>
        <v>#N/A</v>
      </c>
      <c r="U6506" s="52" t="e">
        <f t="shared" si="11242"/>
        <v>#N/A</v>
      </c>
      <c r="V6506" s="52" t="e">
        <f t="shared" si="11242"/>
        <v>#N/A</v>
      </c>
      <c r="W6506" s="52" t="e">
        <f t="shared" si="11242"/>
        <v>#N/A</v>
      </c>
      <c r="X6506" s="55" t="e">
        <f t="shared" si="11235"/>
        <v>#N/A</v>
      </c>
      <c r="Y6506" s="55" t="e">
        <f t="shared" si="11236"/>
        <v>#N/A</v>
      </c>
      <c r="Z6506" s="55" t="e">
        <f t="shared" ref="Z6506" si="11243">Z6505</f>
        <v>#N/A</v>
      </c>
      <c r="AA6506" s="55" t="e">
        <f t="shared" si="11238"/>
        <v>#N/A</v>
      </c>
      <c r="AB6506" s="336" t="e">
        <f t="shared" si="11239"/>
        <v>#N/A</v>
      </c>
      <c r="AC6506" s="223" t="e">
        <f ca="1">INDEX(FGA_COEFFS,1,1)+Z6506*INDEX(FGA_COEFFS,1,2)+Y6506*INDEX(FGA_COEFFS,1,3)+R6506*INDEX(FGA_COEFFS,1,4)+Q6505*INDEX(FGA_COEFFS,1,5)+S6506*INDEX(FGA_COEFFS,1,6)+T6505*INDEX(FGA_COEFFS,1,7)+M6505*INDEX(FGA_COEFFS,1,8)+Y6509*Y6511</f>
        <v>#N/A</v>
      </c>
      <c r="AD6506" s="223" t="e">
        <f ca="1">INDEX(THREEPTA_COEFFS,1,1)+AC6506*INDEX(THREEPTA_COEFFS,1,2)+J6506*INDEX(THREEPTA_COEFFS,1,3)+AA6506*INDEX(THREEPTA_COEFFS,1,4)+K6506*INDEX(THREEPTA_COEFFS,1,5)+L6505*INDEX(THREEPTA_COEFFS,1,6)+Z6509*Z6511</f>
        <v>#N/A</v>
      </c>
      <c r="AE6506" s="223" t="e">
        <f ca="1">INDEX(THREEPTPCT_COEFFS,1,1)+K6506*INDEX(THREEPTPCT_COEFFS,1,2)+L6505*INDEX(THREEPTPCT_COEFFS,1,3)+AA6509*AA6511</f>
        <v>#N/A</v>
      </c>
      <c r="AF6506" s="55" t="e">
        <f t="shared" ca="1" si="11240"/>
        <v>#N/A</v>
      </c>
      <c r="AG6506" s="223" t="e">
        <f ca="1">INDEX(TWOPTPCT_COEFFS,1,1)+AB6506*INDEX(TWOPTPCT_COEFFS,1,2)+I6505*INDEX(TWOPTPCT_COEFFS,1,3)+G6505*INDEX(TWOPTPCT_COEFFS,1,4)+L6505*INDEX(TWOPTPCT_COEFFS,1,5)+AB6509*AB6511</f>
        <v>#N/A</v>
      </c>
      <c r="AH6506" s="223" t="e">
        <f ca="1">INDEX(FTA_COEFFS,1,1)+O6506*INDEX(FTA_COEFFS,1,2)+N6505*INDEX(FTA_COEFFS,1,3)+(Q6506+R6506)*INDEX(FTA_COEFFS,1,4)+(Q6505+R6505)*INDEX(FTA_COEFFS,1,5)+M6505*INDEX(FTA_COEFFS,1,6)+AC6509*AC6511</f>
        <v>#N/A</v>
      </c>
      <c r="AI6506" s="223" t="e">
        <f ca="1">INDEX(FTPCT_COEFFS,1,1)+P6506*INDEX(FTPCT_COEFFS,1,2)+F6506*INDEX(FTPCT_COEFFS,1,3)+G6505*INDEX(FTPCT_COEFFS,1,4)+AD6509*AD6511</f>
        <v>#N/A</v>
      </c>
      <c r="AJ6506" s="338" t="e">
        <f t="shared" ca="1" si="11241"/>
        <v>#N/A</v>
      </c>
      <c r="AK6506" s="55"/>
      <c r="AL6506" s="55"/>
      <c r="AM6506" s="55"/>
      <c r="AN6506" s="55"/>
      <c r="AO6506" s="55"/>
      <c r="AP6506" s="55"/>
      <c r="AQ6506" s="55"/>
      <c r="AR6506" s="55"/>
    </row>
    <row r="6507" spans="1:45" x14ac:dyDescent="0.3">
      <c r="A6507" s="54" t="e">
        <f ca="1">IF(D6505&gt;(D6506+(AVERAGE(V6505,W6505)-AVERAGE(V6506,W6506))/2)+2.5,C6505,IF(D6506&gt;(D6505+(AVERAGE(V6506,W6506)-AVERAGE(V6505,W6505))/2)+2.5,C6506,"Close"))</f>
        <v>#N/A</v>
      </c>
      <c r="B6507" s="64" t="e">
        <f ca="1">IF(D6506&gt;D6505,C6506,C6505)</f>
        <v>#N/A</v>
      </c>
      <c r="D6507" s="56"/>
      <c r="X6507" s="55"/>
      <c r="Y6507" s="55"/>
      <c r="Z6507" s="55"/>
      <c r="AA6507" s="55"/>
      <c r="AB6507" s="55"/>
      <c r="AC6507" s="337"/>
      <c r="AD6507" s="337"/>
      <c r="AE6507" s="337"/>
      <c r="AF6507" s="337"/>
      <c r="AG6507" s="337"/>
      <c r="AH6507" s="337"/>
      <c r="AI6507" s="337"/>
      <c r="AJ6507" s="337"/>
      <c r="AK6507" s="337"/>
      <c r="AL6507" s="337"/>
      <c r="AM6507" s="55"/>
      <c r="AN6507" s="55"/>
      <c r="AO6507" s="55"/>
      <c r="AP6507" s="55"/>
      <c r="AQ6507" s="55"/>
      <c r="AR6507" s="55"/>
      <c r="AS6507" s="55"/>
    </row>
    <row r="6508" spans="1:45" x14ac:dyDescent="0.3">
      <c r="X6508" s="54" t="s">
        <v>1305</v>
      </c>
      <c r="Y6508" s="54" t="s">
        <v>128</v>
      </c>
      <c r="Z6508" s="54" t="s">
        <v>157</v>
      </c>
      <c r="AA6508" s="54" t="s">
        <v>151</v>
      </c>
      <c r="AB6508" s="54" t="s">
        <v>1327</v>
      </c>
      <c r="AC6508" s="54" t="s">
        <v>129</v>
      </c>
      <c r="AD6508" s="54" t="s">
        <v>116</v>
      </c>
      <c r="AE6508" s="54"/>
      <c r="AF6508" s="54"/>
      <c r="AG6508" s="54"/>
      <c r="AH6508" s="54"/>
      <c r="AI6508" s="54"/>
      <c r="AJ6508" s="54"/>
      <c r="AK6508" s="54"/>
      <c r="AL6508" s="54"/>
      <c r="AM6508" s="54"/>
      <c r="AN6508" s="54"/>
      <c r="AO6508" s="54"/>
      <c r="AP6508" s="54"/>
      <c r="AQ6508" s="54"/>
      <c r="AR6508" s="54"/>
      <c r="AS6508" s="54"/>
    </row>
    <row r="6509" spans="1:45" x14ac:dyDescent="0.3">
      <c r="X6509" s="54"/>
      <c r="Y6509" s="54">
        <f t="shared" ref="Y6509:AD6509" si="11244">Y6502</f>
        <v>6.4436999999999998</v>
      </c>
      <c r="Z6509" s="54">
        <f t="shared" si="11244"/>
        <v>4.9371</v>
      </c>
      <c r="AA6509" s="54">
        <f t="shared" si="11244"/>
        <v>11.350300000000001</v>
      </c>
      <c r="AB6509" s="54">
        <f t="shared" si="11244"/>
        <v>7.1900000000000006E-2</v>
      </c>
      <c r="AC6509" s="54">
        <f t="shared" si="11244"/>
        <v>6.2766000000000002</v>
      </c>
      <c r="AD6509" s="54">
        <f t="shared" si="11244"/>
        <v>11.042999999999999</v>
      </c>
      <c r="AE6509" s="54"/>
      <c r="AF6509" s="336"/>
      <c r="AG6509" s="336"/>
      <c r="AH6509" s="336"/>
      <c r="AI6509" s="54"/>
      <c r="AJ6509" s="54"/>
      <c r="AK6509" s="54"/>
      <c r="AL6509" s="54"/>
      <c r="AM6509" s="54"/>
      <c r="AN6509" s="54"/>
      <c r="AO6509" s="54"/>
      <c r="AP6509" s="54"/>
      <c r="AQ6509" s="54"/>
      <c r="AR6509" s="54"/>
      <c r="AS6509" s="54"/>
    </row>
    <row r="6510" spans="1:45" x14ac:dyDescent="0.3">
      <c r="D6510" s="56"/>
      <c r="X6510" s="336"/>
      <c r="Y6510" s="336">
        <f t="shared" ca="1" si="11160"/>
        <v>0.17716135377024281</v>
      </c>
      <c r="Z6510" s="336">
        <f t="shared" ca="1" si="11160"/>
        <v>-0.14408817290662693</v>
      </c>
      <c r="AA6510" s="336">
        <f t="shared" ca="1" si="11160"/>
        <v>7.6821927744398749E-2</v>
      </c>
      <c r="AB6510" s="336">
        <f t="shared" ca="1" si="11160"/>
        <v>0.96111879920898935</v>
      </c>
      <c r="AC6510" s="336">
        <f t="shared" ca="1" si="11160"/>
        <v>-1.1461513329664145E-4</v>
      </c>
      <c r="AD6510" s="336">
        <f t="shared" ca="1" si="11160"/>
        <v>5.5132777571162001E-2</v>
      </c>
      <c r="AE6510" s="336"/>
      <c r="AF6510" s="336"/>
      <c r="AG6510" s="336"/>
      <c r="AH6510" s="336"/>
      <c r="AI6510" s="54"/>
      <c r="AJ6510" s="54"/>
      <c r="AK6510" s="54"/>
      <c r="AL6510" s="336"/>
      <c r="AM6510" s="336"/>
      <c r="AN6510" s="336"/>
      <c r="AO6510" s="336"/>
      <c r="AP6510" s="54"/>
      <c r="AQ6510" s="336"/>
      <c r="AR6510" s="336"/>
      <c r="AS6510" s="336"/>
    </row>
    <row r="6511" spans="1:45" x14ac:dyDescent="0.3">
      <c r="C6511" s="54"/>
      <c r="D6511" s="56"/>
      <c r="Y6511" s="336">
        <f t="shared" ca="1" si="11160"/>
        <v>-0.61466805737348063</v>
      </c>
      <c r="Z6511" s="336">
        <f t="shared" ca="1" si="11160"/>
        <v>0.98394841355762774</v>
      </c>
      <c r="AA6511" s="336">
        <f t="shared" ca="1" si="11160"/>
        <v>0.15156638799076391</v>
      </c>
      <c r="AB6511" s="336">
        <f t="shared" ca="1" si="11160"/>
        <v>0.35298132981806291</v>
      </c>
      <c r="AC6511" s="336">
        <f t="shared" ca="1" si="11160"/>
        <v>0.53906453540935739</v>
      </c>
      <c r="AD6511" s="336">
        <f t="shared" ca="1" si="11160"/>
        <v>-0.83592123211796565</v>
      </c>
      <c r="AE6511" s="55"/>
      <c r="AF6511" s="55"/>
      <c r="AG6511" s="55"/>
      <c r="AH6511" s="55"/>
      <c r="AI6511" s="55"/>
      <c r="AJ6511" s="55"/>
      <c r="AK6511" s="55"/>
      <c r="AL6511" s="55"/>
      <c r="AM6511" s="55"/>
      <c r="AN6511" s="55"/>
      <c r="AO6511" s="55"/>
      <c r="AP6511" s="55"/>
      <c r="AQ6511" s="55"/>
      <c r="AR6511" s="55"/>
      <c r="AS6511" s="55"/>
    </row>
    <row r="6512" spans="1:45" x14ac:dyDescent="0.3">
      <c r="B6512" s="54" t="s">
        <v>172</v>
      </c>
      <c r="C6512" s="53">
        <f>C6505</f>
        <v>0</v>
      </c>
      <c r="D6512" s="56" t="e">
        <f t="shared" ref="D6512:D6513" ca="1" si="11245">AJ6512</f>
        <v>#N/A</v>
      </c>
      <c r="E6512" s="52" t="e">
        <f t="shared" ref="E6512:W6512" si="11246">E6505</f>
        <v>#N/A</v>
      </c>
      <c r="F6512" s="52" t="e">
        <f t="shared" si="11246"/>
        <v>#N/A</v>
      </c>
      <c r="G6512" s="52" t="e">
        <f t="shared" si="11246"/>
        <v>#N/A</v>
      </c>
      <c r="H6512" s="52" t="e">
        <f t="shared" si="11246"/>
        <v>#N/A</v>
      </c>
      <c r="I6512" s="52" t="e">
        <f t="shared" si="11246"/>
        <v>#N/A</v>
      </c>
      <c r="J6512" s="52" t="e">
        <f t="shared" si="11246"/>
        <v>#N/A</v>
      </c>
      <c r="K6512" s="52" t="e">
        <f t="shared" si="11246"/>
        <v>#N/A</v>
      </c>
      <c r="L6512" s="52" t="e">
        <f t="shared" si="11246"/>
        <v>#N/A</v>
      </c>
      <c r="M6512" s="52" t="e">
        <f t="shared" si="11246"/>
        <v>#N/A</v>
      </c>
      <c r="N6512" s="52" t="e">
        <f t="shared" si="11246"/>
        <v>#N/A</v>
      </c>
      <c r="O6512" s="52" t="e">
        <f t="shared" si="11246"/>
        <v>#N/A</v>
      </c>
      <c r="P6512" s="52" t="e">
        <f t="shared" si="11246"/>
        <v>#N/A</v>
      </c>
      <c r="Q6512" s="52" t="e">
        <f t="shared" si="11246"/>
        <v>#N/A</v>
      </c>
      <c r="R6512" s="52" t="e">
        <f t="shared" si="11246"/>
        <v>#N/A</v>
      </c>
      <c r="S6512" s="52" t="e">
        <f t="shared" si="11246"/>
        <v>#N/A</v>
      </c>
      <c r="T6512" s="52" t="e">
        <f t="shared" si="11246"/>
        <v>#N/A</v>
      </c>
      <c r="U6512" s="52" t="e">
        <f t="shared" si="11246"/>
        <v>#N/A</v>
      </c>
      <c r="V6512" s="52" t="e">
        <f t="shared" si="11246"/>
        <v>#N/A</v>
      </c>
      <c r="W6512" s="52" t="e">
        <f t="shared" si="11246"/>
        <v>#N/A</v>
      </c>
      <c r="X6512" s="55" t="e">
        <f t="shared" ref="X6512:X6513" si="11247">(H6512-(O6512*P6512)/100-3*(J6512*K6512)/100)/2</f>
        <v>#N/A</v>
      </c>
      <c r="Y6512" s="55" t="e">
        <f t="shared" ref="Y6512:Y6513" si="11248">SUM(X6512,(J6512*K6512/100))/(F6512/100)</f>
        <v>#N/A</v>
      </c>
      <c r="Z6512" s="55" t="e">
        <f t="shared" ref="Z6512" si="11249">U6512*0.5+U6513*0.5</f>
        <v>#N/A</v>
      </c>
      <c r="AA6512" s="55" t="e">
        <f t="shared" ref="AA6512:AA6513" si="11250">J6512/Y6512</f>
        <v>#N/A</v>
      </c>
      <c r="AB6512" s="336" t="e">
        <f t="shared" ref="AB6512:AB6513" si="11251">X6512/(Y6512-J6512)</f>
        <v>#N/A</v>
      </c>
      <c r="AC6512" s="223" t="e">
        <f ca="1">INDEX(FGA_COEFFS,1,1)+Z6512*INDEX(FGA_COEFFS,1,2)+Y6512*INDEX(FGA_COEFFS,1,3)+R6512*INDEX(FGA_COEFFS,1,4)+Q6513*INDEX(FGA_COEFFS,1,5)+S6512*INDEX(FGA_COEFFS,1,6)+T6513*INDEX(FGA_COEFFS,1,7)+M6513*INDEX(FGA_COEFFS,1,8)+Y6516*Y6517</f>
        <v>#N/A</v>
      </c>
      <c r="AD6512" s="223" t="e">
        <f ca="1">INDEX(THREEPTA_COEFFS,1,1)+AC6512*INDEX(THREEPTA_COEFFS,1,2)+J6512*INDEX(THREEPTA_COEFFS,1,3)+AA6512*INDEX(THREEPTA_COEFFS,1,4)+K6512*INDEX(THREEPTA_COEFFS,1,5)+L6513*INDEX(THREEPTA_COEFFS,1,6)+Z6516*Z6517</f>
        <v>#N/A</v>
      </c>
      <c r="AE6512" s="223" t="e">
        <f ca="1">INDEX(THREEPTPCT_COEFFS,1,1)+K6512*INDEX(THREEPTPCT_COEFFS,1,2)+L6513*INDEX(THREEPTPCT_COEFFS,1,3)+AA6516*AA6517</f>
        <v>#N/A</v>
      </c>
      <c r="AF6512" s="55" t="e">
        <f t="shared" ref="AF6512:AF6513" ca="1" si="11252">AC6512-AD6512</f>
        <v>#N/A</v>
      </c>
      <c r="AG6512" s="223" t="e">
        <f ca="1">INDEX(TWOPTPCT_COEFFS,1,1)+AB6512*INDEX(TWOPTPCT_COEFFS,1,2)+I6513*INDEX(TWOPTPCT_COEFFS,1,3)+G6513*INDEX(TWOPTPCT_COEFFS,1,4)+L6513*INDEX(TWOPTPCT_COEFFS,1,5)+AB6516*AB6517</f>
        <v>#N/A</v>
      </c>
      <c r="AH6512" s="223" t="e">
        <f ca="1">INDEX(FTA_COEFFS,1,1)+O6512*INDEX(FTA_COEFFS,1,2)+N6513*INDEX(FTA_COEFFS,1,3)+(Q6512+R6512)*INDEX(FTA_COEFFS,1,4)+(Q6513+R6513)*INDEX(FTA_COEFFS,1,5)+M6513*INDEX(FTA_COEFFS,1,6)+AC6516*AC6517</f>
        <v>#N/A</v>
      </c>
      <c r="AI6512" s="223" t="e">
        <f ca="1">INDEX(FTPCT_COEFFS,1,1)+P6512*INDEX(FTPCT_COEFFS,1,2)+F6512*INDEX(FTPCT_COEFFS,1,3)+G6513*INDEX(FTPCT_COEFFS,1,4)+AD6516*AD6517</f>
        <v>#N/A</v>
      </c>
      <c r="AJ6512" s="338" t="e">
        <f t="shared" ref="AJ6512:AJ6513" ca="1" si="11253">AD6512*AE6512/100+AF6512*AG6512+AH6512*AI6512/100</f>
        <v>#N/A</v>
      </c>
      <c r="AK6512" s="55"/>
      <c r="AL6512" s="55"/>
      <c r="AM6512" s="55"/>
      <c r="AN6512" s="55"/>
      <c r="AO6512" s="55"/>
      <c r="AP6512" s="55"/>
      <c r="AQ6512" s="55"/>
      <c r="AR6512" s="55"/>
    </row>
    <row r="6513" spans="1:45" x14ac:dyDescent="0.3">
      <c r="B6513" s="54" t="s">
        <v>175</v>
      </c>
      <c r="C6513" s="54">
        <f>C6506</f>
        <v>0</v>
      </c>
      <c r="D6513" s="56" t="e">
        <f t="shared" ca="1" si="11245"/>
        <v>#N/A</v>
      </c>
      <c r="E6513" s="52" t="e">
        <f t="shared" ref="E6513:W6513" si="11254">E6506</f>
        <v>#N/A</v>
      </c>
      <c r="F6513" s="52" t="e">
        <f t="shared" si="11254"/>
        <v>#N/A</v>
      </c>
      <c r="G6513" s="52" t="e">
        <f t="shared" si="11254"/>
        <v>#N/A</v>
      </c>
      <c r="H6513" s="52" t="e">
        <f t="shared" si="11254"/>
        <v>#N/A</v>
      </c>
      <c r="I6513" s="52" t="e">
        <f t="shared" si="11254"/>
        <v>#N/A</v>
      </c>
      <c r="J6513" s="52" t="e">
        <f t="shared" si="11254"/>
        <v>#N/A</v>
      </c>
      <c r="K6513" s="52" t="e">
        <f t="shared" si="11254"/>
        <v>#N/A</v>
      </c>
      <c r="L6513" s="52" t="e">
        <f t="shared" si="11254"/>
        <v>#N/A</v>
      </c>
      <c r="M6513" s="52" t="e">
        <f t="shared" si="11254"/>
        <v>#N/A</v>
      </c>
      <c r="N6513" s="52" t="e">
        <f t="shared" si="11254"/>
        <v>#N/A</v>
      </c>
      <c r="O6513" s="52" t="e">
        <f t="shared" si="11254"/>
        <v>#N/A</v>
      </c>
      <c r="P6513" s="52" t="e">
        <f t="shared" si="11254"/>
        <v>#N/A</v>
      </c>
      <c r="Q6513" s="52" t="e">
        <f t="shared" si="11254"/>
        <v>#N/A</v>
      </c>
      <c r="R6513" s="52" t="e">
        <f t="shared" si="11254"/>
        <v>#N/A</v>
      </c>
      <c r="S6513" s="52" t="e">
        <f t="shared" si="11254"/>
        <v>#N/A</v>
      </c>
      <c r="T6513" s="52" t="e">
        <f t="shared" si="11254"/>
        <v>#N/A</v>
      </c>
      <c r="U6513" s="52" t="e">
        <f t="shared" si="11254"/>
        <v>#N/A</v>
      </c>
      <c r="V6513" s="52" t="e">
        <f t="shared" si="11254"/>
        <v>#N/A</v>
      </c>
      <c r="W6513" s="52" t="e">
        <f t="shared" si="11254"/>
        <v>#N/A</v>
      </c>
      <c r="X6513" s="55" t="e">
        <f t="shared" si="11247"/>
        <v>#N/A</v>
      </c>
      <c r="Y6513" s="55" t="e">
        <f t="shared" si="11248"/>
        <v>#N/A</v>
      </c>
      <c r="Z6513" s="55" t="e">
        <f t="shared" ref="Z6513" si="11255">Z6512</f>
        <v>#N/A</v>
      </c>
      <c r="AA6513" s="55" t="e">
        <f t="shared" si="11250"/>
        <v>#N/A</v>
      </c>
      <c r="AB6513" s="336" t="e">
        <f t="shared" si="11251"/>
        <v>#N/A</v>
      </c>
      <c r="AC6513" s="223" t="e">
        <f ca="1">INDEX(FGA_COEFFS,1,1)+Z6513*INDEX(FGA_COEFFS,1,2)+Y6513*INDEX(FGA_COEFFS,1,3)+R6513*INDEX(FGA_COEFFS,1,4)+Q6512*INDEX(FGA_COEFFS,1,5)+S6513*INDEX(FGA_COEFFS,1,6)+T6512*INDEX(FGA_COEFFS,1,7)+M6512*INDEX(FGA_COEFFS,1,8)+Y6516*Y6518</f>
        <v>#N/A</v>
      </c>
      <c r="AD6513" s="223" t="e">
        <f ca="1">INDEX(THREEPTA_COEFFS,1,1)+AC6513*INDEX(THREEPTA_COEFFS,1,2)+J6513*INDEX(THREEPTA_COEFFS,1,3)+AA6513*INDEX(THREEPTA_COEFFS,1,4)+K6513*INDEX(THREEPTA_COEFFS,1,5)+L6512*INDEX(THREEPTA_COEFFS,1,6)+Z6516*Z6518</f>
        <v>#N/A</v>
      </c>
      <c r="AE6513" s="223" t="e">
        <f ca="1">INDEX(THREEPTPCT_COEFFS,1,1)+K6513*INDEX(THREEPTPCT_COEFFS,1,2)+L6512*INDEX(THREEPTPCT_COEFFS,1,3)+AA6516*AA6518</f>
        <v>#N/A</v>
      </c>
      <c r="AF6513" s="55" t="e">
        <f t="shared" ca="1" si="11252"/>
        <v>#N/A</v>
      </c>
      <c r="AG6513" s="223" t="e">
        <f ca="1">INDEX(TWOPTPCT_COEFFS,1,1)+AB6513*INDEX(TWOPTPCT_COEFFS,1,2)+I6512*INDEX(TWOPTPCT_COEFFS,1,3)+G6512*INDEX(TWOPTPCT_COEFFS,1,4)+L6512*INDEX(TWOPTPCT_COEFFS,1,5)+AB6516*AB6518</f>
        <v>#N/A</v>
      </c>
      <c r="AH6513" s="223" t="e">
        <f ca="1">INDEX(FTA_COEFFS,1,1)+O6513*INDEX(FTA_COEFFS,1,2)+N6512*INDEX(FTA_COEFFS,1,3)+(Q6513+R6513)*INDEX(FTA_COEFFS,1,4)+(Q6512+R6512)*INDEX(FTA_COEFFS,1,5)+M6512*INDEX(FTA_COEFFS,1,6)+AC6516*AC6518</f>
        <v>#N/A</v>
      </c>
      <c r="AI6513" s="223" t="e">
        <f ca="1">INDEX(FTPCT_COEFFS,1,1)+P6513*INDEX(FTPCT_COEFFS,1,2)+F6513*INDEX(FTPCT_COEFFS,1,3)+G6512*INDEX(FTPCT_COEFFS,1,4)+AD6516*AD6518</f>
        <v>#N/A</v>
      </c>
      <c r="AJ6513" s="338" t="e">
        <f t="shared" ca="1" si="11253"/>
        <v>#N/A</v>
      </c>
      <c r="AK6513" s="55"/>
      <c r="AL6513" s="55"/>
      <c r="AM6513" s="55"/>
      <c r="AN6513" s="55"/>
      <c r="AO6513" s="55"/>
      <c r="AP6513" s="55"/>
      <c r="AQ6513" s="55"/>
      <c r="AR6513" s="55"/>
    </row>
    <row r="6514" spans="1:45" x14ac:dyDescent="0.3">
      <c r="A6514" s="54" t="e">
        <f ca="1">IF(D6512&gt;(D6513+(AVERAGE(V6512,W6512)-AVERAGE(V6513,W6513))/2)+2.5,C6512,IF(D6513&gt;(D6512+(AVERAGE(V6513,W6513)-AVERAGE(V6512,W6512))/2)+2.5,C6513,"Close"))</f>
        <v>#N/A</v>
      </c>
      <c r="B6514" s="64" t="e">
        <f ca="1">IF(D6513&gt;D6512,C6513,C6512)</f>
        <v>#N/A</v>
      </c>
      <c r="D6514" s="56"/>
      <c r="X6514" s="55"/>
      <c r="Y6514" s="55"/>
      <c r="Z6514" s="55"/>
      <c r="AA6514" s="55"/>
      <c r="AB6514" s="55"/>
      <c r="AC6514" s="337"/>
      <c r="AD6514" s="337"/>
      <c r="AE6514" s="337"/>
      <c r="AF6514" s="337"/>
      <c r="AG6514" s="337"/>
      <c r="AH6514" s="337"/>
      <c r="AI6514" s="337"/>
      <c r="AJ6514" s="337"/>
      <c r="AK6514" s="337"/>
      <c r="AL6514" s="337"/>
      <c r="AM6514" s="55"/>
      <c r="AN6514" s="55"/>
      <c r="AO6514" s="55"/>
      <c r="AP6514" s="55"/>
      <c r="AQ6514" s="55"/>
      <c r="AR6514" s="55"/>
      <c r="AS6514" s="55"/>
    </row>
    <row r="6515" spans="1:45" x14ac:dyDescent="0.3">
      <c r="X6515" s="54" t="s">
        <v>1305</v>
      </c>
      <c r="Y6515" s="54" t="s">
        <v>128</v>
      </c>
      <c r="Z6515" s="54" t="s">
        <v>157</v>
      </c>
      <c r="AA6515" s="54" t="s">
        <v>151</v>
      </c>
      <c r="AB6515" s="54" t="s">
        <v>1327</v>
      </c>
      <c r="AC6515" s="54" t="s">
        <v>129</v>
      </c>
      <c r="AD6515" s="54" t="s">
        <v>116</v>
      </c>
      <c r="AE6515" s="54"/>
      <c r="AF6515" s="54"/>
      <c r="AG6515" s="54"/>
      <c r="AH6515" s="54"/>
      <c r="AI6515" s="54"/>
      <c r="AJ6515" s="54"/>
      <c r="AK6515" s="54"/>
      <c r="AL6515" s="54"/>
      <c r="AM6515" s="54"/>
      <c r="AN6515" s="54"/>
      <c r="AO6515" s="54"/>
      <c r="AP6515" s="54"/>
      <c r="AQ6515" s="54"/>
      <c r="AR6515" s="54"/>
      <c r="AS6515" s="54"/>
    </row>
    <row r="6516" spans="1:45" x14ac:dyDescent="0.3">
      <c r="X6516" s="54"/>
      <c r="Y6516" s="54">
        <f t="shared" ref="Y6516:AD6516" si="11256">Y6509</f>
        <v>6.4436999999999998</v>
      </c>
      <c r="Z6516" s="54">
        <f t="shared" si="11256"/>
        <v>4.9371</v>
      </c>
      <c r="AA6516" s="54">
        <f t="shared" si="11256"/>
        <v>11.350300000000001</v>
      </c>
      <c r="AB6516" s="54">
        <f t="shared" si="11256"/>
        <v>7.1900000000000006E-2</v>
      </c>
      <c r="AC6516" s="54">
        <f t="shared" si="11256"/>
        <v>6.2766000000000002</v>
      </c>
      <c r="AD6516" s="54">
        <f t="shared" si="11256"/>
        <v>11.042999999999999</v>
      </c>
      <c r="AE6516" s="54"/>
      <c r="AF6516" s="336"/>
      <c r="AG6516" s="336"/>
      <c r="AH6516" s="336"/>
      <c r="AI6516" s="54"/>
      <c r="AJ6516" s="54"/>
      <c r="AK6516" s="54"/>
      <c r="AL6516" s="54"/>
      <c r="AM6516" s="54"/>
      <c r="AN6516" s="54"/>
      <c r="AO6516" s="54"/>
      <c r="AP6516" s="54"/>
      <c r="AQ6516" s="54"/>
      <c r="AR6516" s="54"/>
      <c r="AS6516" s="54"/>
    </row>
    <row r="6517" spans="1:45" x14ac:dyDescent="0.3">
      <c r="D6517" s="56"/>
      <c r="X6517" s="336"/>
      <c r="Y6517" s="336">
        <f t="shared" ca="1" si="11160"/>
        <v>-1.4793161811276829</v>
      </c>
      <c r="Z6517" s="336">
        <f t="shared" ca="1" si="11160"/>
        <v>0.31684461214178672</v>
      </c>
      <c r="AA6517" s="336">
        <f t="shared" ca="1" si="11160"/>
        <v>1.0833914994679046</v>
      </c>
      <c r="AB6517" s="336">
        <f t="shared" ca="1" si="11160"/>
        <v>-1.243252061683026</v>
      </c>
      <c r="AC6517" s="336">
        <f t="shared" ca="1" si="11160"/>
        <v>-1.3866128347536519</v>
      </c>
      <c r="AD6517" s="336">
        <f t="shared" ca="1" si="11160"/>
        <v>0.68615961459257624</v>
      </c>
      <c r="AE6517" s="336"/>
      <c r="AF6517" s="336"/>
      <c r="AG6517" s="336"/>
      <c r="AH6517" s="336"/>
      <c r="AI6517" s="54"/>
      <c r="AJ6517" s="54"/>
      <c r="AK6517" s="54"/>
      <c r="AL6517" s="336"/>
      <c r="AM6517" s="336"/>
      <c r="AN6517" s="336"/>
      <c r="AO6517" s="336"/>
      <c r="AP6517" s="54"/>
      <c r="AQ6517" s="336"/>
      <c r="AR6517" s="336"/>
      <c r="AS6517" s="336"/>
    </row>
    <row r="6518" spans="1:45" x14ac:dyDescent="0.3">
      <c r="C6518" s="54"/>
      <c r="D6518" s="56"/>
      <c r="Y6518" s="336">
        <f t="shared" ca="1" si="11160"/>
        <v>-1.0079041151848545</v>
      </c>
      <c r="Z6518" s="336">
        <f t="shared" ca="1" si="11160"/>
        <v>0.50747135254604026</v>
      </c>
      <c r="AA6518" s="336">
        <f t="shared" ca="1" si="11160"/>
        <v>-1.038085284556026</v>
      </c>
      <c r="AB6518" s="336">
        <f t="shared" ca="1" si="11160"/>
        <v>-1.4285280067179809</v>
      </c>
      <c r="AC6518" s="336">
        <f t="shared" ca="1" si="11160"/>
        <v>-0.15876445462501046</v>
      </c>
      <c r="AD6518" s="336">
        <f t="shared" ca="1" si="11160"/>
        <v>-1.3574950950937359</v>
      </c>
      <c r="AE6518" s="55"/>
      <c r="AF6518" s="55"/>
      <c r="AG6518" s="55"/>
      <c r="AH6518" s="55"/>
      <c r="AI6518" s="55"/>
      <c r="AJ6518" s="55"/>
      <c r="AK6518" s="55"/>
      <c r="AL6518" s="55"/>
      <c r="AM6518" s="55"/>
      <c r="AN6518" s="55"/>
      <c r="AO6518" s="55"/>
      <c r="AP6518" s="55"/>
      <c r="AQ6518" s="55"/>
      <c r="AR6518" s="55"/>
      <c r="AS6518" s="55"/>
    </row>
    <row r="6519" spans="1:45" x14ac:dyDescent="0.3">
      <c r="B6519" s="54" t="s">
        <v>172</v>
      </c>
      <c r="C6519" s="53">
        <f>C6512</f>
        <v>0</v>
      </c>
      <c r="D6519" s="56" t="e">
        <f t="shared" ref="D6519:D6520" ca="1" si="11257">AJ6519</f>
        <v>#N/A</v>
      </c>
      <c r="E6519" s="52" t="e">
        <f t="shared" ref="E6519:W6519" si="11258">E6512</f>
        <v>#N/A</v>
      </c>
      <c r="F6519" s="52" t="e">
        <f t="shared" si="11258"/>
        <v>#N/A</v>
      </c>
      <c r="G6519" s="52" t="e">
        <f t="shared" si="11258"/>
        <v>#N/A</v>
      </c>
      <c r="H6519" s="52" t="e">
        <f t="shared" si="11258"/>
        <v>#N/A</v>
      </c>
      <c r="I6519" s="52" t="e">
        <f t="shared" si="11258"/>
        <v>#N/A</v>
      </c>
      <c r="J6519" s="52" t="e">
        <f t="shared" si="11258"/>
        <v>#N/A</v>
      </c>
      <c r="K6519" s="52" t="e">
        <f t="shared" si="11258"/>
        <v>#N/A</v>
      </c>
      <c r="L6519" s="52" t="e">
        <f t="shared" si="11258"/>
        <v>#N/A</v>
      </c>
      <c r="M6519" s="52" t="e">
        <f t="shared" si="11258"/>
        <v>#N/A</v>
      </c>
      <c r="N6519" s="52" t="e">
        <f t="shared" si="11258"/>
        <v>#N/A</v>
      </c>
      <c r="O6519" s="52" t="e">
        <f t="shared" si="11258"/>
        <v>#N/A</v>
      </c>
      <c r="P6519" s="52" t="e">
        <f t="shared" si="11258"/>
        <v>#N/A</v>
      </c>
      <c r="Q6519" s="52" t="e">
        <f t="shared" si="11258"/>
        <v>#N/A</v>
      </c>
      <c r="R6519" s="52" t="e">
        <f t="shared" si="11258"/>
        <v>#N/A</v>
      </c>
      <c r="S6519" s="52" t="e">
        <f t="shared" si="11258"/>
        <v>#N/A</v>
      </c>
      <c r="T6519" s="52" t="e">
        <f t="shared" si="11258"/>
        <v>#N/A</v>
      </c>
      <c r="U6519" s="52" t="e">
        <f t="shared" si="11258"/>
        <v>#N/A</v>
      </c>
      <c r="V6519" s="52" t="e">
        <f t="shared" si="11258"/>
        <v>#N/A</v>
      </c>
      <c r="W6519" s="52" t="e">
        <f t="shared" si="11258"/>
        <v>#N/A</v>
      </c>
      <c r="X6519" s="55" t="e">
        <f t="shared" ref="X6519:X6520" si="11259">(H6519-(O6519*P6519)/100-3*(J6519*K6519)/100)/2</f>
        <v>#N/A</v>
      </c>
      <c r="Y6519" s="55" t="e">
        <f t="shared" ref="Y6519:Y6520" si="11260">SUM(X6519,(J6519*K6519/100))/(F6519/100)</f>
        <v>#N/A</v>
      </c>
      <c r="Z6519" s="55" t="e">
        <f t="shared" ref="Z6519" si="11261">U6519*0.5+U6520*0.5</f>
        <v>#N/A</v>
      </c>
      <c r="AA6519" s="55" t="e">
        <f t="shared" ref="AA6519:AA6520" si="11262">J6519/Y6519</f>
        <v>#N/A</v>
      </c>
      <c r="AB6519" s="336" t="e">
        <f t="shared" ref="AB6519:AB6520" si="11263">X6519/(Y6519-J6519)</f>
        <v>#N/A</v>
      </c>
      <c r="AC6519" s="223" t="e">
        <f ca="1">INDEX(FGA_COEFFS,1,1)+Z6519*INDEX(FGA_COEFFS,1,2)+Y6519*INDEX(FGA_COEFFS,1,3)+R6519*INDEX(FGA_COEFFS,1,4)+Q6520*INDEX(FGA_COEFFS,1,5)+S6519*INDEX(FGA_COEFFS,1,6)+T6520*INDEX(FGA_COEFFS,1,7)+M6520*INDEX(FGA_COEFFS,1,8)+Y6523*Y6524</f>
        <v>#N/A</v>
      </c>
      <c r="AD6519" s="223" t="e">
        <f ca="1">INDEX(THREEPTA_COEFFS,1,1)+AC6519*INDEX(THREEPTA_COEFFS,1,2)+J6519*INDEX(THREEPTA_COEFFS,1,3)+AA6519*INDEX(THREEPTA_COEFFS,1,4)+K6519*INDEX(THREEPTA_COEFFS,1,5)+L6520*INDEX(THREEPTA_COEFFS,1,6)+Z6523*Z6524</f>
        <v>#N/A</v>
      </c>
      <c r="AE6519" s="223" t="e">
        <f ca="1">INDEX(THREEPTPCT_COEFFS,1,1)+K6519*INDEX(THREEPTPCT_COEFFS,1,2)+L6520*INDEX(THREEPTPCT_COEFFS,1,3)+AA6523*AA6524</f>
        <v>#N/A</v>
      </c>
      <c r="AF6519" s="55" t="e">
        <f t="shared" ref="AF6519:AF6520" ca="1" si="11264">AC6519-AD6519</f>
        <v>#N/A</v>
      </c>
      <c r="AG6519" s="223" t="e">
        <f ca="1">INDEX(TWOPTPCT_COEFFS,1,1)+AB6519*INDEX(TWOPTPCT_COEFFS,1,2)+I6520*INDEX(TWOPTPCT_COEFFS,1,3)+G6520*INDEX(TWOPTPCT_COEFFS,1,4)+L6520*INDEX(TWOPTPCT_COEFFS,1,5)+AB6523*AB6524</f>
        <v>#N/A</v>
      </c>
      <c r="AH6519" s="223" t="e">
        <f ca="1">INDEX(FTA_COEFFS,1,1)+O6519*INDEX(FTA_COEFFS,1,2)+N6520*INDEX(FTA_COEFFS,1,3)+(Q6519+R6519)*INDEX(FTA_COEFFS,1,4)+(Q6520+R6520)*INDEX(FTA_COEFFS,1,5)+M6520*INDEX(FTA_COEFFS,1,6)+AC6523*AC6524</f>
        <v>#N/A</v>
      </c>
      <c r="AI6519" s="223" t="e">
        <f ca="1">INDEX(FTPCT_COEFFS,1,1)+P6519*INDEX(FTPCT_COEFFS,1,2)+F6519*INDEX(FTPCT_COEFFS,1,3)+G6520*INDEX(FTPCT_COEFFS,1,4)+AD6523*AD6524</f>
        <v>#N/A</v>
      </c>
      <c r="AJ6519" s="338" t="e">
        <f t="shared" ref="AJ6519:AJ6520" ca="1" si="11265">AD6519*AE6519/100+AF6519*AG6519+AH6519*AI6519/100</f>
        <v>#N/A</v>
      </c>
      <c r="AK6519" s="55"/>
      <c r="AL6519" s="55"/>
      <c r="AM6519" s="55"/>
      <c r="AN6519" s="55"/>
      <c r="AO6519" s="55"/>
      <c r="AP6519" s="55"/>
      <c r="AQ6519" s="55"/>
      <c r="AR6519" s="55"/>
    </row>
    <row r="6520" spans="1:45" x14ac:dyDescent="0.3">
      <c r="B6520" s="54" t="s">
        <v>175</v>
      </c>
      <c r="C6520" s="54">
        <f>C6513</f>
        <v>0</v>
      </c>
      <c r="D6520" s="56" t="e">
        <f t="shared" ca="1" si="11257"/>
        <v>#N/A</v>
      </c>
      <c r="E6520" s="52" t="e">
        <f t="shared" ref="E6520:W6520" si="11266">E6513</f>
        <v>#N/A</v>
      </c>
      <c r="F6520" s="52" t="e">
        <f t="shared" si="11266"/>
        <v>#N/A</v>
      </c>
      <c r="G6520" s="52" t="e">
        <f t="shared" si="11266"/>
        <v>#N/A</v>
      </c>
      <c r="H6520" s="52" t="e">
        <f t="shared" si="11266"/>
        <v>#N/A</v>
      </c>
      <c r="I6520" s="52" t="e">
        <f t="shared" si="11266"/>
        <v>#N/A</v>
      </c>
      <c r="J6520" s="52" t="e">
        <f t="shared" si="11266"/>
        <v>#N/A</v>
      </c>
      <c r="K6520" s="52" t="e">
        <f t="shared" si="11266"/>
        <v>#N/A</v>
      </c>
      <c r="L6520" s="52" t="e">
        <f t="shared" si="11266"/>
        <v>#N/A</v>
      </c>
      <c r="M6520" s="52" t="e">
        <f t="shared" si="11266"/>
        <v>#N/A</v>
      </c>
      <c r="N6520" s="52" t="e">
        <f t="shared" si="11266"/>
        <v>#N/A</v>
      </c>
      <c r="O6520" s="52" t="e">
        <f t="shared" si="11266"/>
        <v>#N/A</v>
      </c>
      <c r="P6520" s="52" t="e">
        <f t="shared" si="11266"/>
        <v>#N/A</v>
      </c>
      <c r="Q6520" s="52" t="e">
        <f t="shared" si="11266"/>
        <v>#N/A</v>
      </c>
      <c r="R6520" s="52" t="e">
        <f t="shared" si="11266"/>
        <v>#N/A</v>
      </c>
      <c r="S6520" s="52" t="e">
        <f t="shared" si="11266"/>
        <v>#N/A</v>
      </c>
      <c r="T6520" s="52" t="e">
        <f t="shared" si="11266"/>
        <v>#N/A</v>
      </c>
      <c r="U6520" s="52" t="e">
        <f t="shared" si="11266"/>
        <v>#N/A</v>
      </c>
      <c r="V6520" s="52" t="e">
        <f t="shared" si="11266"/>
        <v>#N/A</v>
      </c>
      <c r="W6520" s="52" t="e">
        <f t="shared" si="11266"/>
        <v>#N/A</v>
      </c>
      <c r="X6520" s="55" t="e">
        <f t="shared" si="11259"/>
        <v>#N/A</v>
      </c>
      <c r="Y6520" s="55" t="e">
        <f t="shared" si="11260"/>
        <v>#N/A</v>
      </c>
      <c r="Z6520" s="55" t="e">
        <f t="shared" ref="Z6520" si="11267">Z6519</f>
        <v>#N/A</v>
      </c>
      <c r="AA6520" s="55" t="e">
        <f t="shared" si="11262"/>
        <v>#N/A</v>
      </c>
      <c r="AB6520" s="336" t="e">
        <f t="shared" si="11263"/>
        <v>#N/A</v>
      </c>
      <c r="AC6520" s="223" t="e">
        <f ca="1">INDEX(FGA_COEFFS,1,1)+Z6520*INDEX(FGA_COEFFS,1,2)+Y6520*INDEX(FGA_COEFFS,1,3)+R6520*INDEX(FGA_COEFFS,1,4)+Q6519*INDEX(FGA_COEFFS,1,5)+S6520*INDEX(FGA_COEFFS,1,6)+T6519*INDEX(FGA_COEFFS,1,7)+M6519*INDEX(FGA_COEFFS,1,8)+Y6523*Y6525</f>
        <v>#N/A</v>
      </c>
      <c r="AD6520" s="223" t="e">
        <f ca="1">INDEX(THREEPTA_COEFFS,1,1)+AC6520*INDEX(THREEPTA_COEFFS,1,2)+J6520*INDEX(THREEPTA_COEFFS,1,3)+AA6520*INDEX(THREEPTA_COEFFS,1,4)+K6520*INDEX(THREEPTA_COEFFS,1,5)+L6519*INDEX(THREEPTA_COEFFS,1,6)+Z6523*Z6525</f>
        <v>#N/A</v>
      </c>
      <c r="AE6520" s="223" t="e">
        <f ca="1">INDEX(THREEPTPCT_COEFFS,1,1)+K6520*INDEX(THREEPTPCT_COEFFS,1,2)+L6519*INDEX(THREEPTPCT_COEFFS,1,3)+AA6523*AA6525</f>
        <v>#N/A</v>
      </c>
      <c r="AF6520" s="55" t="e">
        <f t="shared" ca="1" si="11264"/>
        <v>#N/A</v>
      </c>
      <c r="AG6520" s="223" t="e">
        <f ca="1">INDEX(TWOPTPCT_COEFFS,1,1)+AB6520*INDEX(TWOPTPCT_COEFFS,1,2)+I6519*INDEX(TWOPTPCT_COEFFS,1,3)+G6519*INDEX(TWOPTPCT_COEFFS,1,4)+L6519*INDEX(TWOPTPCT_COEFFS,1,5)+AB6523*AB6525</f>
        <v>#N/A</v>
      </c>
      <c r="AH6520" s="223" t="e">
        <f ca="1">INDEX(FTA_COEFFS,1,1)+O6520*INDEX(FTA_COEFFS,1,2)+N6519*INDEX(FTA_COEFFS,1,3)+(Q6520+R6520)*INDEX(FTA_COEFFS,1,4)+(Q6519+R6519)*INDEX(FTA_COEFFS,1,5)+M6519*INDEX(FTA_COEFFS,1,6)+AC6523*AC6525</f>
        <v>#N/A</v>
      </c>
      <c r="AI6520" s="223" t="e">
        <f ca="1">INDEX(FTPCT_COEFFS,1,1)+P6520*INDEX(FTPCT_COEFFS,1,2)+F6520*INDEX(FTPCT_COEFFS,1,3)+G6519*INDEX(FTPCT_COEFFS,1,4)+AD6523*AD6525</f>
        <v>#N/A</v>
      </c>
      <c r="AJ6520" s="338" t="e">
        <f t="shared" ca="1" si="11265"/>
        <v>#N/A</v>
      </c>
      <c r="AK6520" s="55"/>
      <c r="AL6520" s="55"/>
      <c r="AM6520" s="55"/>
      <c r="AN6520" s="55"/>
      <c r="AO6520" s="55"/>
      <c r="AP6520" s="55"/>
      <c r="AQ6520" s="55"/>
      <c r="AR6520" s="55"/>
    </row>
    <row r="6521" spans="1:45" x14ac:dyDescent="0.3">
      <c r="A6521" s="54" t="e">
        <f ca="1">IF(D6519&gt;(D6520+(AVERAGE(V6519,W6519)-AVERAGE(V6520,W6520))/2)+2.5,C6519,IF(D6520&gt;(D6519+(AVERAGE(V6520,W6520)-AVERAGE(V6519,W6519))/2)+2.5,C6520,"Close"))</f>
        <v>#N/A</v>
      </c>
      <c r="B6521" s="64" t="e">
        <f ca="1">IF(D6520&gt;D6519,C6520,C6519)</f>
        <v>#N/A</v>
      </c>
      <c r="D6521" s="56"/>
      <c r="X6521" s="55"/>
      <c r="Y6521" s="55"/>
      <c r="Z6521" s="55"/>
      <c r="AA6521" s="55"/>
      <c r="AB6521" s="55"/>
      <c r="AC6521" s="337"/>
      <c r="AD6521" s="337"/>
      <c r="AE6521" s="337"/>
      <c r="AF6521" s="337"/>
      <c r="AG6521" s="337"/>
      <c r="AH6521" s="337"/>
      <c r="AI6521" s="337"/>
      <c r="AJ6521" s="337"/>
      <c r="AK6521" s="337"/>
      <c r="AL6521" s="337"/>
      <c r="AM6521" s="55"/>
      <c r="AN6521" s="55"/>
      <c r="AO6521" s="55"/>
      <c r="AP6521" s="55"/>
      <c r="AQ6521" s="55"/>
      <c r="AR6521" s="55"/>
      <c r="AS6521" s="55"/>
    </row>
    <row r="6522" spans="1:45" x14ac:dyDescent="0.3">
      <c r="X6522" s="54" t="s">
        <v>1305</v>
      </c>
      <c r="Y6522" s="54" t="s">
        <v>128</v>
      </c>
      <c r="Z6522" s="54" t="s">
        <v>157</v>
      </c>
      <c r="AA6522" s="54" t="s">
        <v>151</v>
      </c>
      <c r="AB6522" s="54" t="s">
        <v>1327</v>
      </c>
      <c r="AC6522" s="54" t="s">
        <v>129</v>
      </c>
      <c r="AD6522" s="54" t="s">
        <v>116</v>
      </c>
      <c r="AE6522" s="54"/>
      <c r="AF6522" s="54"/>
      <c r="AG6522" s="54"/>
      <c r="AH6522" s="54"/>
      <c r="AI6522" s="54"/>
      <c r="AJ6522" s="54"/>
      <c r="AK6522" s="54"/>
      <c r="AL6522" s="54"/>
      <c r="AM6522" s="54"/>
      <c r="AN6522" s="54"/>
      <c r="AO6522" s="54"/>
      <c r="AP6522" s="54"/>
      <c r="AQ6522" s="54"/>
      <c r="AR6522" s="54"/>
      <c r="AS6522" s="54"/>
    </row>
    <row r="6523" spans="1:45" x14ac:dyDescent="0.3">
      <c r="X6523" s="54"/>
      <c r="Y6523" s="54">
        <f t="shared" ref="Y6523:AD6523" si="11268">Y6516</f>
        <v>6.4436999999999998</v>
      </c>
      <c r="Z6523" s="54">
        <f t="shared" si="11268"/>
        <v>4.9371</v>
      </c>
      <c r="AA6523" s="54">
        <f t="shared" si="11268"/>
        <v>11.350300000000001</v>
      </c>
      <c r="AB6523" s="54">
        <f t="shared" si="11268"/>
        <v>7.1900000000000006E-2</v>
      </c>
      <c r="AC6523" s="54">
        <f t="shared" si="11268"/>
        <v>6.2766000000000002</v>
      </c>
      <c r="AD6523" s="54">
        <f t="shared" si="11268"/>
        <v>11.042999999999999</v>
      </c>
      <c r="AE6523" s="54"/>
      <c r="AF6523" s="336"/>
      <c r="AG6523" s="336"/>
      <c r="AH6523" s="336"/>
      <c r="AI6523" s="54"/>
      <c r="AJ6523" s="54"/>
      <c r="AK6523" s="54"/>
      <c r="AL6523" s="54"/>
      <c r="AM6523" s="54"/>
      <c r="AN6523" s="54"/>
      <c r="AO6523" s="54"/>
      <c r="AP6523" s="54"/>
      <c r="AQ6523" s="54"/>
      <c r="AR6523" s="54"/>
      <c r="AS6523" s="54"/>
    </row>
    <row r="6524" spans="1:45" x14ac:dyDescent="0.3">
      <c r="D6524" s="56"/>
      <c r="X6524" s="336"/>
      <c r="Y6524" s="336">
        <f t="shared" ca="1" si="11160"/>
        <v>9.6703336305291017E-4</v>
      </c>
      <c r="Z6524" s="336">
        <f t="shared" ca="1" si="11160"/>
        <v>-0.86975024934720491</v>
      </c>
      <c r="AA6524" s="336">
        <f t="shared" ca="1" si="11160"/>
        <v>-0.70396732841250642</v>
      </c>
      <c r="AB6524" s="336">
        <f t="shared" ca="1" si="11160"/>
        <v>1.5260557039624974E-3</v>
      </c>
      <c r="AC6524" s="336">
        <f t="shared" ca="1" si="11160"/>
        <v>-0.16279040452442944</v>
      </c>
      <c r="AD6524" s="336">
        <f t="shared" ca="1" si="11160"/>
        <v>0.70900693365897782</v>
      </c>
      <c r="AE6524" s="336"/>
      <c r="AF6524" s="336"/>
      <c r="AG6524" s="336"/>
      <c r="AH6524" s="336"/>
      <c r="AI6524" s="54"/>
      <c r="AJ6524" s="54"/>
      <c r="AK6524" s="54"/>
      <c r="AL6524" s="336"/>
      <c r="AM6524" s="336"/>
      <c r="AN6524" s="336"/>
      <c r="AO6524" s="336"/>
      <c r="AP6524" s="54"/>
      <c r="AQ6524" s="336"/>
      <c r="AR6524" s="336"/>
      <c r="AS6524" s="336"/>
    </row>
    <row r="6525" spans="1:45" x14ac:dyDescent="0.3">
      <c r="C6525" s="54"/>
      <c r="D6525" s="56"/>
      <c r="Y6525" s="336">
        <f t="shared" ca="1" si="11160"/>
        <v>0.29720207544513239</v>
      </c>
      <c r="Z6525" s="336">
        <f t="shared" ca="1" si="11160"/>
        <v>1.1883482274227253</v>
      </c>
      <c r="AA6525" s="336">
        <f t="shared" ca="1" si="11160"/>
        <v>1.3633330487836401</v>
      </c>
      <c r="AB6525" s="336">
        <f t="shared" ca="1" si="11160"/>
        <v>-3.6215971720140988E-2</v>
      </c>
      <c r="AC6525" s="336">
        <f t="shared" ca="1" si="11160"/>
        <v>-1.0894931545225379</v>
      </c>
      <c r="AD6525" s="336">
        <f t="shared" ca="1" si="11160"/>
        <v>-0.55858125971474271</v>
      </c>
      <c r="AE6525" s="55"/>
      <c r="AF6525" s="55"/>
      <c r="AG6525" s="55"/>
      <c r="AH6525" s="55"/>
      <c r="AI6525" s="55"/>
      <c r="AJ6525" s="55"/>
      <c r="AK6525" s="55"/>
      <c r="AL6525" s="55"/>
      <c r="AM6525" s="55"/>
      <c r="AN6525" s="55"/>
      <c r="AO6525" s="55"/>
      <c r="AP6525" s="55"/>
      <c r="AQ6525" s="55"/>
      <c r="AR6525" s="55"/>
      <c r="AS6525" s="55"/>
    </row>
    <row r="6526" spans="1:45" x14ac:dyDescent="0.3">
      <c r="B6526" s="54" t="s">
        <v>172</v>
      </c>
      <c r="C6526" s="53">
        <f>C6519</f>
        <v>0</v>
      </c>
      <c r="D6526" s="56" t="e">
        <f t="shared" ref="D6526:D6527" ca="1" si="11269">AJ6526</f>
        <v>#N/A</v>
      </c>
      <c r="E6526" s="52" t="e">
        <f t="shared" ref="E6526:W6526" si="11270">E6519</f>
        <v>#N/A</v>
      </c>
      <c r="F6526" s="52" t="e">
        <f t="shared" si="11270"/>
        <v>#N/A</v>
      </c>
      <c r="G6526" s="52" t="e">
        <f t="shared" si="11270"/>
        <v>#N/A</v>
      </c>
      <c r="H6526" s="52" t="e">
        <f t="shared" si="11270"/>
        <v>#N/A</v>
      </c>
      <c r="I6526" s="52" t="e">
        <f t="shared" si="11270"/>
        <v>#N/A</v>
      </c>
      <c r="J6526" s="52" t="e">
        <f t="shared" si="11270"/>
        <v>#N/A</v>
      </c>
      <c r="K6526" s="52" t="e">
        <f t="shared" si="11270"/>
        <v>#N/A</v>
      </c>
      <c r="L6526" s="52" t="e">
        <f t="shared" si="11270"/>
        <v>#N/A</v>
      </c>
      <c r="M6526" s="52" t="e">
        <f t="shared" si="11270"/>
        <v>#N/A</v>
      </c>
      <c r="N6526" s="52" t="e">
        <f t="shared" si="11270"/>
        <v>#N/A</v>
      </c>
      <c r="O6526" s="52" t="e">
        <f t="shared" si="11270"/>
        <v>#N/A</v>
      </c>
      <c r="P6526" s="52" t="e">
        <f t="shared" si="11270"/>
        <v>#N/A</v>
      </c>
      <c r="Q6526" s="52" t="e">
        <f t="shared" si="11270"/>
        <v>#N/A</v>
      </c>
      <c r="R6526" s="52" t="e">
        <f t="shared" si="11270"/>
        <v>#N/A</v>
      </c>
      <c r="S6526" s="52" t="e">
        <f t="shared" si="11270"/>
        <v>#N/A</v>
      </c>
      <c r="T6526" s="52" t="e">
        <f t="shared" si="11270"/>
        <v>#N/A</v>
      </c>
      <c r="U6526" s="52" t="e">
        <f t="shared" si="11270"/>
        <v>#N/A</v>
      </c>
      <c r="V6526" s="52" t="e">
        <f t="shared" si="11270"/>
        <v>#N/A</v>
      </c>
      <c r="W6526" s="52" t="e">
        <f t="shared" si="11270"/>
        <v>#N/A</v>
      </c>
      <c r="X6526" s="55" t="e">
        <f t="shared" ref="X6526:X6527" si="11271">(H6526-(O6526*P6526)/100-3*(J6526*K6526)/100)/2</f>
        <v>#N/A</v>
      </c>
      <c r="Y6526" s="55" t="e">
        <f t="shared" ref="Y6526:Y6527" si="11272">SUM(X6526,(J6526*K6526/100))/(F6526/100)</f>
        <v>#N/A</v>
      </c>
      <c r="Z6526" s="55" t="e">
        <f t="shared" ref="Z6526" si="11273">U6526*0.5+U6527*0.5</f>
        <v>#N/A</v>
      </c>
      <c r="AA6526" s="55" t="e">
        <f t="shared" ref="AA6526:AA6527" si="11274">J6526/Y6526</f>
        <v>#N/A</v>
      </c>
      <c r="AB6526" s="336" t="e">
        <f t="shared" ref="AB6526:AB6527" si="11275">X6526/(Y6526-J6526)</f>
        <v>#N/A</v>
      </c>
      <c r="AC6526" s="223" t="e">
        <f ca="1">INDEX(FGA_COEFFS,1,1)+Z6526*INDEX(FGA_COEFFS,1,2)+Y6526*INDEX(FGA_COEFFS,1,3)+R6526*INDEX(FGA_COEFFS,1,4)+Q6527*INDEX(FGA_COEFFS,1,5)+S6526*INDEX(FGA_COEFFS,1,6)+T6527*INDEX(FGA_COEFFS,1,7)+M6527*INDEX(FGA_COEFFS,1,8)+Y6530*Y6531</f>
        <v>#N/A</v>
      </c>
      <c r="AD6526" s="223" t="e">
        <f ca="1">INDEX(THREEPTA_COEFFS,1,1)+AC6526*INDEX(THREEPTA_COEFFS,1,2)+J6526*INDEX(THREEPTA_COEFFS,1,3)+AA6526*INDEX(THREEPTA_COEFFS,1,4)+K6526*INDEX(THREEPTA_COEFFS,1,5)+L6527*INDEX(THREEPTA_COEFFS,1,6)+Z6530*Z6531</f>
        <v>#N/A</v>
      </c>
      <c r="AE6526" s="223" t="e">
        <f ca="1">INDEX(THREEPTPCT_COEFFS,1,1)+K6526*INDEX(THREEPTPCT_COEFFS,1,2)+L6527*INDEX(THREEPTPCT_COEFFS,1,3)+AA6530*AA6531</f>
        <v>#N/A</v>
      </c>
      <c r="AF6526" s="55" t="e">
        <f t="shared" ref="AF6526:AF6527" ca="1" si="11276">AC6526-AD6526</f>
        <v>#N/A</v>
      </c>
      <c r="AG6526" s="223" t="e">
        <f ca="1">INDEX(TWOPTPCT_COEFFS,1,1)+AB6526*INDEX(TWOPTPCT_COEFFS,1,2)+I6527*INDEX(TWOPTPCT_COEFFS,1,3)+G6527*INDEX(TWOPTPCT_COEFFS,1,4)+L6527*INDEX(TWOPTPCT_COEFFS,1,5)+AB6530*AB6531</f>
        <v>#N/A</v>
      </c>
      <c r="AH6526" s="223" t="e">
        <f ca="1">INDEX(FTA_COEFFS,1,1)+O6526*INDEX(FTA_COEFFS,1,2)+N6527*INDEX(FTA_COEFFS,1,3)+(Q6526+R6526)*INDEX(FTA_COEFFS,1,4)+(Q6527+R6527)*INDEX(FTA_COEFFS,1,5)+M6527*INDEX(FTA_COEFFS,1,6)+AC6530*AC6531</f>
        <v>#N/A</v>
      </c>
      <c r="AI6526" s="223" t="e">
        <f ca="1">INDEX(FTPCT_COEFFS,1,1)+P6526*INDEX(FTPCT_COEFFS,1,2)+F6526*INDEX(FTPCT_COEFFS,1,3)+G6527*INDEX(FTPCT_COEFFS,1,4)+AD6530*AD6531</f>
        <v>#N/A</v>
      </c>
      <c r="AJ6526" s="338" t="e">
        <f t="shared" ref="AJ6526:AJ6527" ca="1" si="11277">AD6526*AE6526/100+AF6526*AG6526+AH6526*AI6526/100</f>
        <v>#N/A</v>
      </c>
      <c r="AK6526" s="55"/>
      <c r="AL6526" s="55"/>
      <c r="AM6526" s="55"/>
      <c r="AN6526" s="55"/>
      <c r="AO6526" s="55"/>
      <c r="AP6526" s="55"/>
      <c r="AQ6526" s="55"/>
      <c r="AR6526" s="55"/>
    </row>
    <row r="6527" spans="1:45" x14ac:dyDescent="0.3">
      <c r="B6527" s="54" t="s">
        <v>175</v>
      </c>
      <c r="C6527" s="54">
        <f>C6520</f>
        <v>0</v>
      </c>
      <c r="D6527" s="56" t="e">
        <f t="shared" ca="1" si="11269"/>
        <v>#N/A</v>
      </c>
      <c r="E6527" s="52" t="e">
        <f t="shared" ref="E6527:W6527" si="11278">E6520</f>
        <v>#N/A</v>
      </c>
      <c r="F6527" s="52" t="e">
        <f t="shared" si="11278"/>
        <v>#N/A</v>
      </c>
      <c r="G6527" s="52" t="e">
        <f t="shared" si="11278"/>
        <v>#N/A</v>
      </c>
      <c r="H6527" s="52" t="e">
        <f t="shared" si="11278"/>
        <v>#N/A</v>
      </c>
      <c r="I6527" s="52" t="e">
        <f t="shared" si="11278"/>
        <v>#N/A</v>
      </c>
      <c r="J6527" s="52" t="e">
        <f t="shared" si="11278"/>
        <v>#N/A</v>
      </c>
      <c r="K6527" s="52" t="e">
        <f t="shared" si="11278"/>
        <v>#N/A</v>
      </c>
      <c r="L6527" s="52" t="e">
        <f t="shared" si="11278"/>
        <v>#N/A</v>
      </c>
      <c r="M6527" s="52" t="e">
        <f t="shared" si="11278"/>
        <v>#N/A</v>
      </c>
      <c r="N6527" s="52" t="e">
        <f t="shared" si="11278"/>
        <v>#N/A</v>
      </c>
      <c r="O6527" s="52" t="e">
        <f t="shared" si="11278"/>
        <v>#N/A</v>
      </c>
      <c r="P6527" s="52" t="e">
        <f t="shared" si="11278"/>
        <v>#N/A</v>
      </c>
      <c r="Q6527" s="52" t="e">
        <f t="shared" si="11278"/>
        <v>#N/A</v>
      </c>
      <c r="R6527" s="52" t="e">
        <f t="shared" si="11278"/>
        <v>#N/A</v>
      </c>
      <c r="S6527" s="52" t="e">
        <f t="shared" si="11278"/>
        <v>#N/A</v>
      </c>
      <c r="T6527" s="52" t="e">
        <f t="shared" si="11278"/>
        <v>#N/A</v>
      </c>
      <c r="U6527" s="52" t="e">
        <f t="shared" si="11278"/>
        <v>#N/A</v>
      </c>
      <c r="V6527" s="52" t="e">
        <f t="shared" si="11278"/>
        <v>#N/A</v>
      </c>
      <c r="W6527" s="52" t="e">
        <f t="shared" si="11278"/>
        <v>#N/A</v>
      </c>
      <c r="X6527" s="55" t="e">
        <f t="shared" si="11271"/>
        <v>#N/A</v>
      </c>
      <c r="Y6527" s="55" t="e">
        <f t="shared" si="11272"/>
        <v>#N/A</v>
      </c>
      <c r="Z6527" s="55" t="e">
        <f t="shared" ref="Z6527" si="11279">Z6526</f>
        <v>#N/A</v>
      </c>
      <c r="AA6527" s="55" t="e">
        <f t="shared" si="11274"/>
        <v>#N/A</v>
      </c>
      <c r="AB6527" s="336" t="e">
        <f t="shared" si="11275"/>
        <v>#N/A</v>
      </c>
      <c r="AC6527" s="223" t="e">
        <f ca="1">INDEX(FGA_COEFFS,1,1)+Z6527*INDEX(FGA_COEFFS,1,2)+Y6527*INDEX(FGA_COEFFS,1,3)+R6527*INDEX(FGA_COEFFS,1,4)+Q6526*INDEX(FGA_COEFFS,1,5)+S6527*INDEX(FGA_COEFFS,1,6)+T6526*INDEX(FGA_COEFFS,1,7)+M6526*INDEX(FGA_COEFFS,1,8)+Y6530*Y6532</f>
        <v>#N/A</v>
      </c>
      <c r="AD6527" s="223" t="e">
        <f ca="1">INDEX(THREEPTA_COEFFS,1,1)+AC6527*INDEX(THREEPTA_COEFFS,1,2)+J6527*INDEX(THREEPTA_COEFFS,1,3)+AA6527*INDEX(THREEPTA_COEFFS,1,4)+K6527*INDEX(THREEPTA_COEFFS,1,5)+L6526*INDEX(THREEPTA_COEFFS,1,6)+Z6530*Z6532</f>
        <v>#N/A</v>
      </c>
      <c r="AE6527" s="223" t="e">
        <f ca="1">INDEX(THREEPTPCT_COEFFS,1,1)+K6527*INDEX(THREEPTPCT_COEFFS,1,2)+L6526*INDEX(THREEPTPCT_COEFFS,1,3)+AA6530*AA6532</f>
        <v>#N/A</v>
      </c>
      <c r="AF6527" s="55" t="e">
        <f t="shared" ca="1" si="11276"/>
        <v>#N/A</v>
      </c>
      <c r="AG6527" s="223" t="e">
        <f ca="1">INDEX(TWOPTPCT_COEFFS,1,1)+AB6527*INDEX(TWOPTPCT_COEFFS,1,2)+I6526*INDEX(TWOPTPCT_COEFFS,1,3)+G6526*INDEX(TWOPTPCT_COEFFS,1,4)+L6526*INDEX(TWOPTPCT_COEFFS,1,5)+AB6530*AB6532</f>
        <v>#N/A</v>
      </c>
      <c r="AH6527" s="223" t="e">
        <f ca="1">INDEX(FTA_COEFFS,1,1)+O6527*INDEX(FTA_COEFFS,1,2)+N6526*INDEX(FTA_COEFFS,1,3)+(Q6527+R6527)*INDEX(FTA_COEFFS,1,4)+(Q6526+R6526)*INDEX(FTA_COEFFS,1,5)+M6526*INDEX(FTA_COEFFS,1,6)+AC6530*AC6532</f>
        <v>#N/A</v>
      </c>
      <c r="AI6527" s="223" t="e">
        <f ca="1">INDEX(FTPCT_COEFFS,1,1)+P6527*INDEX(FTPCT_COEFFS,1,2)+F6527*INDEX(FTPCT_COEFFS,1,3)+G6526*INDEX(FTPCT_COEFFS,1,4)+AD6530*AD6532</f>
        <v>#N/A</v>
      </c>
      <c r="AJ6527" s="338" t="e">
        <f t="shared" ca="1" si="11277"/>
        <v>#N/A</v>
      </c>
      <c r="AK6527" s="55"/>
      <c r="AL6527" s="55"/>
      <c r="AM6527" s="55"/>
      <c r="AN6527" s="55"/>
      <c r="AO6527" s="55"/>
      <c r="AP6527" s="55"/>
      <c r="AQ6527" s="55"/>
      <c r="AR6527" s="55"/>
    </row>
    <row r="6528" spans="1:45" x14ac:dyDescent="0.3">
      <c r="A6528" s="54" t="e">
        <f ca="1">IF(D6526&gt;(D6527+(AVERAGE(V6526,W6526)-AVERAGE(V6527,W6527))/2)+2.5,C6526,IF(D6527&gt;(D6526+(AVERAGE(V6527,W6527)-AVERAGE(V6526,W6526))/2)+2.5,C6527,"Close"))</f>
        <v>#N/A</v>
      </c>
      <c r="B6528" s="64" t="e">
        <f ca="1">IF(D6527&gt;D6526,C6527,C6526)</f>
        <v>#N/A</v>
      </c>
      <c r="D6528" s="56"/>
      <c r="X6528" s="55"/>
      <c r="Y6528" s="55"/>
      <c r="Z6528" s="55"/>
      <c r="AA6528" s="55"/>
      <c r="AB6528" s="55"/>
      <c r="AC6528" s="337"/>
      <c r="AD6528" s="337"/>
      <c r="AE6528" s="337"/>
      <c r="AF6528" s="337"/>
      <c r="AG6528" s="337"/>
      <c r="AH6528" s="337"/>
      <c r="AI6528" s="337"/>
      <c r="AJ6528" s="337"/>
      <c r="AK6528" s="337"/>
      <c r="AL6528" s="337"/>
      <c r="AM6528" s="55"/>
      <c r="AN6528" s="55"/>
      <c r="AO6528" s="55"/>
      <c r="AP6528" s="55"/>
      <c r="AQ6528" s="55"/>
      <c r="AR6528" s="55"/>
      <c r="AS6528" s="55"/>
    </row>
    <row r="6529" spans="1:45" x14ac:dyDescent="0.3">
      <c r="X6529" s="54" t="s">
        <v>1305</v>
      </c>
      <c r="Y6529" s="54" t="s">
        <v>128</v>
      </c>
      <c r="Z6529" s="54" t="s">
        <v>157</v>
      </c>
      <c r="AA6529" s="54" t="s">
        <v>151</v>
      </c>
      <c r="AB6529" s="54" t="s">
        <v>1327</v>
      </c>
      <c r="AC6529" s="54" t="s">
        <v>129</v>
      </c>
      <c r="AD6529" s="54" t="s">
        <v>116</v>
      </c>
      <c r="AE6529" s="54"/>
      <c r="AF6529" s="54"/>
      <c r="AG6529" s="54"/>
      <c r="AH6529" s="54"/>
      <c r="AI6529" s="54"/>
      <c r="AJ6529" s="54"/>
      <c r="AK6529" s="54"/>
      <c r="AL6529" s="54"/>
      <c r="AM6529" s="54"/>
      <c r="AN6529" s="54"/>
      <c r="AO6529" s="54"/>
      <c r="AP6529" s="54"/>
      <c r="AQ6529" s="54"/>
      <c r="AR6529" s="54"/>
      <c r="AS6529" s="54"/>
    </row>
    <row r="6530" spans="1:45" x14ac:dyDescent="0.3">
      <c r="X6530" s="54"/>
      <c r="Y6530" s="54">
        <f t="shared" ref="Y6530:AD6530" si="11280">Y6523</f>
        <v>6.4436999999999998</v>
      </c>
      <c r="Z6530" s="54">
        <f t="shared" si="11280"/>
        <v>4.9371</v>
      </c>
      <c r="AA6530" s="54">
        <f t="shared" si="11280"/>
        <v>11.350300000000001</v>
      </c>
      <c r="AB6530" s="54">
        <f t="shared" si="11280"/>
        <v>7.1900000000000006E-2</v>
      </c>
      <c r="AC6530" s="54">
        <f t="shared" si="11280"/>
        <v>6.2766000000000002</v>
      </c>
      <c r="AD6530" s="54">
        <f t="shared" si="11280"/>
        <v>11.042999999999999</v>
      </c>
      <c r="AE6530" s="54"/>
      <c r="AF6530" s="336"/>
      <c r="AG6530" s="336"/>
      <c r="AH6530" s="336"/>
      <c r="AI6530" s="54"/>
      <c r="AJ6530" s="54"/>
      <c r="AK6530" s="54"/>
      <c r="AL6530" s="54"/>
      <c r="AM6530" s="54"/>
      <c r="AN6530" s="54"/>
      <c r="AO6530" s="54"/>
      <c r="AP6530" s="54"/>
      <c r="AQ6530" s="54"/>
      <c r="AR6530" s="54"/>
      <c r="AS6530" s="54"/>
    </row>
    <row r="6531" spans="1:45" x14ac:dyDescent="0.3">
      <c r="D6531" s="56"/>
      <c r="X6531" s="336"/>
      <c r="Y6531" s="336">
        <f t="shared" ref="Y6531:AD6594" ca="1" si="11281">1.5*RAND()^2*IF(RAND()&gt;0.5,1,-1)</f>
        <v>0.59172194645569987</v>
      </c>
      <c r="Z6531" s="336">
        <f t="shared" ca="1" si="11281"/>
        <v>-0.14212719831775095</v>
      </c>
      <c r="AA6531" s="336">
        <f t="shared" ca="1" si="11281"/>
        <v>2.0651195301632674E-2</v>
      </c>
      <c r="AB6531" s="336">
        <f t="shared" ca="1" si="11281"/>
        <v>-0.68500411524282545</v>
      </c>
      <c r="AC6531" s="336">
        <f t="shared" ca="1" si="11281"/>
        <v>-1.9124344775236765E-2</v>
      </c>
      <c r="AD6531" s="336">
        <f t="shared" ca="1" si="11281"/>
        <v>3.3003184258173458E-4</v>
      </c>
      <c r="AE6531" s="336"/>
      <c r="AF6531" s="336"/>
      <c r="AG6531" s="336"/>
      <c r="AH6531" s="336"/>
      <c r="AI6531" s="54"/>
      <c r="AJ6531" s="54"/>
      <c r="AK6531" s="54"/>
      <c r="AL6531" s="336"/>
      <c r="AM6531" s="336"/>
      <c r="AN6531" s="336"/>
      <c r="AO6531" s="336"/>
      <c r="AP6531" s="54"/>
      <c r="AQ6531" s="336"/>
      <c r="AR6531" s="336"/>
      <c r="AS6531" s="336"/>
    </row>
    <row r="6532" spans="1:45" x14ac:dyDescent="0.3">
      <c r="C6532" s="54"/>
      <c r="D6532" s="56"/>
      <c r="Y6532" s="336">
        <f t="shared" ca="1" si="11281"/>
        <v>-1.684793723980551E-3</v>
      </c>
      <c r="Z6532" s="336">
        <f t="shared" ca="1" si="11281"/>
        <v>0.85730245168691466</v>
      </c>
      <c r="AA6532" s="336">
        <f t="shared" ca="1" si="11281"/>
        <v>0.61042267829523356</v>
      </c>
      <c r="AB6532" s="336">
        <f t="shared" ca="1" si="11281"/>
        <v>4.5301330392003597E-2</v>
      </c>
      <c r="AC6532" s="336">
        <f t="shared" ca="1" si="11281"/>
        <v>-0.25959567573655451</v>
      </c>
      <c r="AD6532" s="336">
        <f t="shared" ca="1" si="11281"/>
        <v>-1.1924322587419027</v>
      </c>
      <c r="AE6532" s="55"/>
      <c r="AF6532" s="55"/>
      <c r="AG6532" s="55"/>
      <c r="AH6532" s="55"/>
      <c r="AI6532" s="55"/>
      <c r="AJ6532" s="55"/>
      <c r="AK6532" s="55"/>
      <c r="AL6532" s="55"/>
      <c r="AM6532" s="55"/>
      <c r="AN6532" s="55"/>
      <c r="AO6532" s="55"/>
      <c r="AP6532" s="55"/>
      <c r="AQ6532" s="55"/>
      <c r="AR6532" s="55"/>
      <c r="AS6532" s="55"/>
    </row>
    <row r="6533" spans="1:45" x14ac:dyDescent="0.3">
      <c r="B6533" s="54" t="s">
        <v>172</v>
      </c>
      <c r="C6533" s="53">
        <f>C6526</f>
        <v>0</v>
      </c>
      <c r="D6533" s="56" t="e">
        <f t="shared" ref="D6533:D6534" ca="1" si="11282">AJ6533</f>
        <v>#N/A</v>
      </c>
      <c r="E6533" s="52" t="e">
        <f t="shared" ref="E6533:W6533" si="11283">E6526</f>
        <v>#N/A</v>
      </c>
      <c r="F6533" s="52" t="e">
        <f t="shared" si="11283"/>
        <v>#N/A</v>
      </c>
      <c r="G6533" s="52" t="e">
        <f t="shared" si="11283"/>
        <v>#N/A</v>
      </c>
      <c r="H6533" s="52" t="e">
        <f t="shared" si="11283"/>
        <v>#N/A</v>
      </c>
      <c r="I6533" s="52" t="e">
        <f t="shared" si="11283"/>
        <v>#N/A</v>
      </c>
      <c r="J6533" s="52" t="e">
        <f t="shared" si="11283"/>
        <v>#N/A</v>
      </c>
      <c r="K6533" s="52" t="e">
        <f t="shared" si="11283"/>
        <v>#N/A</v>
      </c>
      <c r="L6533" s="52" t="e">
        <f t="shared" si="11283"/>
        <v>#N/A</v>
      </c>
      <c r="M6533" s="52" t="e">
        <f t="shared" si="11283"/>
        <v>#N/A</v>
      </c>
      <c r="N6533" s="52" t="e">
        <f t="shared" si="11283"/>
        <v>#N/A</v>
      </c>
      <c r="O6533" s="52" t="e">
        <f t="shared" si="11283"/>
        <v>#N/A</v>
      </c>
      <c r="P6533" s="52" t="e">
        <f t="shared" si="11283"/>
        <v>#N/A</v>
      </c>
      <c r="Q6533" s="52" t="e">
        <f t="shared" si="11283"/>
        <v>#N/A</v>
      </c>
      <c r="R6533" s="52" t="e">
        <f t="shared" si="11283"/>
        <v>#N/A</v>
      </c>
      <c r="S6533" s="52" t="e">
        <f t="shared" si="11283"/>
        <v>#N/A</v>
      </c>
      <c r="T6533" s="52" t="e">
        <f t="shared" si="11283"/>
        <v>#N/A</v>
      </c>
      <c r="U6533" s="52" t="e">
        <f t="shared" si="11283"/>
        <v>#N/A</v>
      </c>
      <c r="V6533" s="52" t="e">
        <f t="shared" si="11283"/>
        <v>#N/A</v>
      </c>
      <c r="W6533" s="52" t="e">
        <f t="shared" si="11283"/>
        <v>#N/A</v>
      </c>
      <c r="X6533" s="55" t="e">
        <f t="shared" ref="X6533:X6534" si="11284">(H6533-(O6533*P6533)/100-3*(J6533*K6533)/100)/2</f>
        <v>#N/A</v>
      </c>
      <c r="Y6533" s="55" t="e">
        <f t="shared" ref="Y6533:Y6534" si="11285">SUM(X6533,(J6533*K6533/100))/(F6533/100)</f>
        <v>#N/A</v>
      </c>
      <c r="Z6533" s="55" t="e">
        <f t="shared" ref="Z6533" si="11286">U6533*0.5+U6534*0.5</f>
        <v>#N/A</v>
      </c>
      <c r="AA6533" s="55" t="e">
        <f t="shared" ref="AA6533:AA6534" si="11287">J6533/Y6533</f>
        <v>#N/A</v>
      </c>
      <c r="AB6533" s="336" t="e">
        <f t="shared" ref="AB6533:AB6534" si="11288">X6533/(Y6533-J6533)</f>
        <v>#N/A</v>
      </c>
      <c r="AC6533" s="223" t="e">
        <f ca="1">INDEX(FGA_COEFFS,1,1)+Z6533*INDEX(FGA_COEFFS,1,2)+Y6533*INDEX(FGA_COEFFS,1,3)+R6533*INDEX(FGA_COEFFS,1,4)+Q6534*INDEX(FGA_COEFFS,1,5)+S6533*INDEX(FGA_COEFFS,1,6)+T6534*INDEX(FGA_COEFFS,1,7)+M6534*INDEX(FGA_COEFFS,1,8)+Y6537*Y6538</f>
        <v>#N/A</v>
      </c>
      <c r="AD6533" s="223" t="e">
        <f ca="1">INDEX(THREEPTA_COEFFS,1,1)+AC6533*INDEX(THREEPTA_COEFFS,1,2)+J6533*INDEX(THREEPTA_COEFFS,1,3)+AA6533*INDEX(THREEPTA_COEFFS,1,4)+K6533*INDEX(THREEPTA_COEFFS,1,5)+L6534*INDEX(THREEPTA_COEFFS,1,6)+Z6537*Z6538</f>
        <v>#N/A</v>
      </c>
      <c r="AE6533" s="223" t="e">
        <f ca="1">INDEX(THREEPTPCT_COEFFS,1,1)+K6533*INDEX(THREEPTPCT_COEFFS,1,2)+L6534*INDEX(THREEPTPCT_COEFFS,1,3)+AA6537*AA6538</f>
        <v>#N/A</v>
      </c>
      <c r="AF6533" s="55" t="e">
        <f t="shared" ref="AF6533:AF6534" ca="1" si="11289">AC6533-AD6533</f>
        <v>#N/A</v>
      </c>
      <c r="AG6533" s="223" t="e">
        <f ca="1">INDEX(TWOPTPCT_COEFFS,1,1)+AB6533*INDEX(TWOPTPCT_COEFFS,1,2)+I6534*INDEX(TWOPTPCT_COEFFS,1,3)+G6534*INDEX(TWOPTPCT_COEFFS,1,4)+L6534*INDEX(TWOPTPCT_COEFFS,1,5)+AB6537*AB6538</f>
        <v>#N/A</v>
      </c>
      <c r="AH6533" s="223" t="e">
        <f ca="1">INDEX(FTA_COEFFS,1,1)+O6533*INDEX(FTA_COEFFS,1,2)+N6534*INDEX(FTA_COEFFS,1,3)+(Q6533+R6533)*INDEX(FTA_COEFFS,1,4)+(Q6534+R6534)*INDEX(FTA_COEFFS,1,5)+M6534*INDEX(FTA_COEFFS,1,6)+AC6537*AC6538</f>
        <v>#N/A</v>
      </c>
      <c r="AI6533" s="223" t="e">
        <f ca="1">INDEX(FTPCT_COEFFS,1,1)+P6533*INDEX(FTPCT_COEFFS,1,2)+F6533*INDEX(FTPCT_COEFFS,1,3)+G6534*INDEX(FTPCT_COEFFS,1,4)+AD6537*AD6538</f>
        <v>#N/A</v>
      </c>
      <c r="AJ6533" s="338" t="e">
        <f t="shared" ref="AJ6533:AJ6534" ca="1" si="11290">AD6533*AE6533/100+AF6533*AG6533+AH6533*AI6533/100</f>
        <v>#N/A</v>
      </c>
      <c r="AK6533" s="55"/>
      <c r="AL6533" s="55"/>
      <c r="AM6533" s="55"/>
      <c r="AN6533" s="55"/>
      <c r="AO6533" s="55"/>
      <c r="AP6533" s="55"/>
      <c r="AQ6533" s="55"/>
      <c r="AR6533" s="55"/>
    </row>
    <row r="6534" spans="1:45" x14ac:dyDescent="0.3">
      <c r="B6534" s="54" t="s">
        <v>175</v>
      </c>
      <c r="C6534" s="54">
        <f>C6527</f>
        <v>0</v>
      </c>
      <c r="D6534" s="56" t="e">
        <f t="shared" ca="1" si="11282"/>
        <v>#N/A</v>
      </c>
      <c r="E6534" s="52" t="e">
        <f t="shared" ref="E6534:W6534" si="11291">E6527</f>
        <v>#N/A</v>
      </c>
      <c r="F6534" s="52" t="e">
        <f t="shared" si="11291"/>
        <v>#N/A</v>
      </c>
      <c r="G6534" s="52" t="e">
        <f t="shared" si="11291"/>
        <v>#N/A</v>
      </c>
      <c r="H6534" s="52" t="e">
        <f t="shared" si="11291"/>
        <v>#N/A</v>
      </c>
      <c r="I6534" s="52" t="e">
        <f t="shared" si="11291"/>
        <v>#N/A</v>
      </c>
      <c r="J6534" s="52" t="e">
        <f t="shared" si="11291"/>
        <v>#N/A</v>
      </c>
      <c r="K6534" s="52" t="e">
        <f t="shared" si="11291"/>
        <v>#N/A</v>
      </c>
      <c r="L6534" s="52" t="e">
        <f t="shared" si="11291"/>
        <v>#N/A</v>
      </c>
      <c r="M6534" s="52" t="e">
        <f t="shared" si="11291"/>
        <v>#N/A</v>
      </c>
      <c r="N6534" s="52" t="e">
        <f t="shared" si="11291"/>
        <v>#N/A</v>
      </c>
      <c r="O6534" s="52" t="e">
        <f t="shared" si="11291"/>
        <v>#N/A</v>
      </c>
      <c r="P6534" s="52" t="e">
        <f t="shared" si="11291"/>
        <v>#N/A</v>
      </c>
      <c r="Q6534" s="52" t="e">
        <f t="shared" si="11291"/>
        <v>#N/A</v>
      </c>
      <c r="R6534" s="52" t="e">
        <f t="shared" si="11291"/>
        <v>#N/A</v>
      </c>
      <c r="S6534" s="52" t="e">
        <f t="shared" si="11291"/>
        <v>#N/A</v>
      </c>
      <c r="T6534" s="52" t="e">
        <f t="shared" si="11291"/>
        <v>#N/A</v>
      </c>
      <c r="U6534" s="52" t="e">
        <f t="shared" si="11291"/>
        <v>#N/A</v>
      </c>
      <c r="V6534" s="52" t="e">
        <f t="shared" si="11291"/>
        <v>#N/A</v>
      </c>
      <c r="W6534" s="52" t="e">
        <f t="shared" si="11291"/>
        <v>#N/A</v>
      </c>
      <c r="X6534" s="55" t="e">
        <f t="shared" si="11284"/>
        <v>#N/A</v>
      </c>
      <c r="Y6534" s="55" t="e">
        <f t="shared" si="11285"/>
        <v>#N/A</v>
      </c>
      <c r="Z6534" s="55" t="e">
        <f t="shared" ref="Z6534" si="11292">Z6533</f>
        <v>#N/A</v>
      </c>
      <c r="AA6534" s="55" t="e">
        <f t="shared" si="11287"/>
        <v>#N/A</v>
      </c>
      <c r="AB6534" s="336" t="e">
        <f t="shared" si="11288"/>
        <v>#N/A</v>
      </c>
      <c r="AC6534" s="223" t="e">
        <f ca="1">INDEX(FGA_COEFFS,1,1)+Z6534*INDEX(FGA_COEFFS,1,2)+Y6534*INDEX(FGA_COEFFS,1,3)+R6534*INDEX(FGA_COEFFS,1,4)+Q6533*INDEX(FGA_COEFFS,1,5)+S6534*INDEX(FGA_COEFFS,1,6)+T6533*INDEX(FGA_COEFFS,1,7)+M6533*INDEX(FGA_COEFFS,1,8)+Y6537*Y6539</f>
        <v>#N/A</v>
      </c>
      <c r="AD6534" s="223" t="e">
        <f ca="1">INDEX(THREEPTA_COEFFS,1,1)+AC6534*INDEX(THREEPTA_COEFFS,1,2)+J6534*INDEX(THREEPTA_COEFFS,1,3)+AA6534*INDEX(THREEPTA_COEFFS,1,4)+K6534*INDEX(THREEPTA_COEFFS,1,5)+L6533*INDEX(THREEPTA_COEFFS,1,6)+Z6537*Z6539</f>
        <v>#N/A</v>
      </c>
      <c r="AE6534" s="223" t="e">
        <f ca="1">INDEX(THREEPTPCT_COEFFS,1,1)+K6534*INDEX(THREEPTPCT_COEFFS,1,2)+L6533*INDEX(THREEPTPCT_COEFFS,1,3)+AA6537*AA6539</f>
        <v>#N/A</v>
      </c>
      <c r="AF6534" s="55" t="e">
        <f t="shared" ca="1" si="11289"/>
        <v>#N/A</v>
      </c>
      <c r="AG6534" s="223" t="e">
        <f ca="1">INDEX(TWOPTPCT_COEFFS,1,1)+AB6534*INDEX(TWOPTPCT_COEFFS,1,2)+I6533*INDEX(TWOPTPCT_COEFFS,1,3)+G6533*INDEX(TWOPTPCT_COEFFS,1,4)+L6533*INDEX(TWOPTPCT_COEFFS,1,5)+AB6537*AB6539</f>
        <v>#N/A</v>
      </c>
      <c r="AH6534" s="223" t="e">
        <f ca="1">INDEX(FTA_COEFFS,1,1)+O6534*INDEX(FTA_COEFFS,1,2)+N6533*INDEX(FTA_COEFFS,1,3)+(Q6534+R6534)*INDEX(FTA_COEFFS,1,4)+(Q6533+R6533)*INDEX(FTA_COEFFS,1,5)+M6533*INDEX(FTA_COEFFS,1,6)+AC6537*AC6539</f>
        <v>#N/A</v>
      </c>
      <c r="AI6534" s="223" t="e">
        <f ca="1">INDEX(FTPCT_COEFFS,1,1)+P6534*INDEX(FTPCT_COEFFS,1,2)+F6534*INDEX(FTPCT_COEFFS,1,3)+G6533*INDEX(FTPCT_COEFFS,1,4)+AD6537*AD6539</f>
        <v>#N/A</v>
      </c>
      <c r="AJ6534" s="338" t="e">
        <f t="shared" ca="1" si="11290"/>
        <v>#N/A</v>
      </c>
      <c r="AK6534" s="55"/>
      <c r="AL6534" s="55"/>
      <c r="AM6534" s="55"/>
      <c r="AN6534" s="55"/>
      <c r="AO6534" s="55"/>
      <c r="AP6534" s="55"/>
      <c r="AQ6534" s="55"/>
      <c r="AR6534" s="55"/>
    </row>
    <row r="6535" spans="1:45" x14ac:dyDescent="0.3">
      <c r="A6535" s="54" t="e">
        <f ca="1">IF(D6533&gt;(D6534+(AVERAGE(V6533,W6533)-AVERAGE(V6534,W6534))/2)+2.5,C6533,IF(D6534&gt;(D6533+(AVERAGE(V6534,W6534)-AVERAGE(V6533,W6533))/2)+2.5,C6534,"Close"))</f>
        <v>#N/A</v>
      </c>
      <c r="B6535" s="64" t="e">
        <f ca="1">IF(D6534&gt;D6533,C6534,C6533)</f>
        <v>#N/A</v>
      </c>
      <c r="D6535" s="56"/>
      <c r="X6535" s="55"/>
      <c r="Y6535" s="55"/>
      <c r="Z6535" s="55"/>
      <c r="AA6535" s="55"/>
      <c r="AB6535" s="55"/>
      <c r="AC6535" s="337"/>
      <c r="AD6535" s="337"/>
      <c r="AE6535" s="337"/>
      <c r="AF6535" s="337"/>
      <c r="AG6535" s="337"/>
      <c r="AH6535" s="337"/>
      <c r="AI6535" s="337"/>
      <c r="AJ6535" s="337"/>
      <c r="AK6535" s="337"/>
      <c r="AL6535" s="337"/>
      <c r="AM6535" s="55"/>
      <c r="AN6535" s="55"/>
      <c r="AO6535" s="55"/>
      <c r="AP6535" s="55"/>
      <c r="AQ6535" s="55"/>
      <c r="AR6535" s="55"/>
      <c r="AS6535" s="55"/>
    </row>
    <row r="6536" spans="1:45" x14ac:dyDescent="0.3">
      <c r="X6536" s="54" t="s">
        <v>1305</v>
      </c>
      <c r="Y6536" s="54" t="s">
        <v>128</v>
      </c>
      <c r="Z6536" s="54" t="s">
        <v>157</v>
      </c>
      <c r="AA6536" s="54" t="s">
        <v>151</v>
      </c>
      <c r="AB6536" s="54" t="s">
        <v>1327</v>
      </c>
      <c r="AC6536" s="54" t="s">
        <v>129</v>
      </c>
      <c r="AD6536" s="54" t="s">
        <v>116</v>
      </c>
      <c r="AE6536" s="54"/>
      <c r="AF6536" s="54"/>
      <c r="AG6536" s="54"/>
      <c r="AH6536" s="54"/>
      <c r="AI6536" s="54"/>
      <c r="AJ6536" s="54"/>
      <c r="AK6536" s="54"/>
      <c r="AL6536" s="54"/>
      <c r="AM6536" s="54"/>
      <c r="AN6536" s="54"/>
      <c r="AO6536" s="54"/>
      <c r="AP6536" s="54"/>
      <c r="AQ6536" s="54"/>
      <c r="AR6536" s="54"/>
      <c r="AS6536" s="54"/>
    </row>
    <row r="6537" spans="1:45" x14ac:dyDescent="0.3">
      <c r="X6537" s="54"/>
      <c r="Y6537" s="54">
        <f t="shared" ref="Y6537:AD6537" si="11293">Y6530</f>
        <v>6.4436999999999998</v>
      </c>
      <c r="Z6537" s="54">
        <f t="shared" si="11293"/>
        <v>4.9371</v>
      </c>
      <c r="AA6537" s="54">
        <f t="shared" si="11293"/>
        <v>11.350300000000001</v>
      </c>
      <c r="AB6537" s="54">
        <f t="shared" si="11293"/>
        <v>7.1900000000000006E-2</v>
      </c>
      <c r="AC6537" s="54">
        <f t="shared" si="11293"/>
        <v>6.2766000000000002</v>
      </c>
      <c r="AD6537" s="54">
        <f t="shared" si="11293"/>
        <v>11.042999999999999</v>
      </c>
      <c r="AE6537" s="54"/>
      <c r="AF6537" s="336"/>
      <c r="AG6537" s="336"/>
      <c r="AH6537" s="336"/>
      <c r="AI6537" s="54"/>
      <c r="AJ6537" s="54"/>
      <c r="AK6537" s="54"/>
      <c r="AL6537" s="54"/>
      <c r="AM6537" s="54"/>
      <c r="AN6537" s="54"/>
      <c r="AO6537" s="54"/>
      <c r="AP6537" s="54"/>
      <c r="AQ6537" s="54"/>
      <c r="AR6537" s="54"/>
      <c r="AS6537" s="54"/>
    </row>
    <row r="6538" spans="1:45" x14ac:dyDescent="0.3">
      <c r="D6538" s="56"/>
      <c r="X6538" s="336"/>
      <c r="Y6538" s="336">
        <f t="shared" ca="1" si="11281"/>
        <v>0.13918386710540681</v>
      </c>
      <c r="Z6538" s="336">
        <f t="shared" ca="1" si="11281"/>
        <v>-8.2450348536532103E-2</v>
      </c>
      <c r="AA6538" s="336">
        <f t="shared" ca="1" si="11281"/>
        <v>-1.1468605627779713</v>
      </c>
      <c r="AB6538" s="336">
        <f t="shared" ca="1" si="11281"/>
        <v>1.4750240094715958</v>
      </c>
      <c r="AC6538" s="336">
        <f t="shared" ca="1" si="11281"/>
        <v>0.98160319466226054</v>
      </c>
      <c r="AD6538" s="336">
        <f t="shared" ca="1" si="11281"/>
        <v>-3.86144370280758E-2</v>
      </c>
      <c r="AE6538" s="336"/>
      <c r="AF6538" s="336"/>
      <c r="AG6538" s="336"/>
      <c r="AH6538" s="336"/>
      <c r="AI6538" s="54"/>
      <c r="AJ6538" s="54"/>
      <c r="AK6538" s="54"/>
      <c r="AL6538" s="336"/>
      <c r="AM6538" s="336"/>
      <c r="AN6538" s="336"/>
      <c r="AO6538" s="336"/>
      <c r="AP6538" s="54"/>
      <c r="AQ6538" s="336"/>
      <c r="AR6538" s="336"/>
      <c r="AS6538" s="336"/>
    </row>
    <row r="6539" spans="1:45" x14ac:dyDescent="0.3">
      <c r="C6539" s="54"/>
      <c r="D6539" s="56"/>
      <c r="Y6539" s="336">
        <f t="shared" ca="1" si="11281"/>
        <v>5.0924589542639592E-2</v>
      </c>
      <c r="Z6539" s="336">
        <f t="shared" ca="1" si="11281"/>
        <v>0.9005620748971036</v>
      </c>
      <c r="AA6539" s="336">
        <f t="shared" ca="1" si="11281"/>
        <v>-0.26542827397913393</v>
      </c>
      <c r="AB6539" s="336">
        <f t="shared" ca="1" si="11281"/>
        <v>-0.56931995957424142</v>
      </c>
      <c r="AC6539" s="336">
        <f t="shared" ca="1" si="11281"/>
        <v>0.20059616419653031</v>
      </c>
      <c r="AD6539" s="336">
        <f t="shared" ca="1" si="11281"/>
        <v>-9.7672360786792201E-2</v>
      </c>
      <c r="AE6539" s="55"/>
      <c r="AF6539" s="55"/>
      <c r="AG6539" s="55"/>
      <c r="AH6539" s="55"/>
      <c r="AI6539" s="55"/>
      <c r="AJ6539" s="55"/>
      <c r="AK6539" s="55"/>
      <c r="AL6539" s="55"/>
      <c r="AM6539" s="55"/>
      <c r="AN6539" s="55"/>
      <c r="AO6539" s="55"/>
      <c r="AP6539" s="55"/>
      <c r="AQ6539" s="55"/>
      <c r="AR6539" s="55"/>
      <c r="AS6539" s="55"/>
    </row>
    <row r="6540" spans="1:45" x14ac:dyDescent="0.3">
      <c r="B6540" s="54" t="s">
        <v>172</v>
      </c>
      <c r="C6540" s="53">
        <f>C6533</f>
        <v>0</v>
      </c>
      <c r="D6540" s="56" t="e">
        <f t="shared" ref="D6540:D6541" ca="1" si="11294">AJ6540</f>
        <v>#N/A</v>
      </c>
      <c r="E6540" s="52" t="e">
        <f t="shared" ref="E6540:W6540" si="11295">E6533</f>
        <v>#N/A</v>
      </c>
      <c r="F6540" s="52" t="e">
        <f t="shared" si="11295"/>
        <v>#N/A</v>
      </c>
      <c r="G6540" s="52" t="e">
        <f t="shared" si="11295"/>
        <v>#N/A</v>
      </c>
      <c r="H6540" s="52" t="e">
        <f t="shared" si="11295"/>
        <v>#N/A</v>
      </c>
      <c r="I6540" s="52" t="e">
        <f t="shared" si="11295"/>
        <v>#N/A</v>
      </c>
      <c r="J6540" s="52" t="e">
        <f t="shared" si="11295"/>
        <v>#N/A</v>
      </c>
      <c r="K6540" s="52" t="e">
        <f t="shared" si="11295"/>
        <v>#N/A</v>
      </c>
      <c r="L6540" s="52" t="e">
        <f t="shared" si="11295"/>
        <v>#N/A</v>
      </c>
      <c r="M6540" s="52" t="e">
        <f t="shared" si="11295"/>
        <v>#N/A</v>
      </c>
      <c r="N6540" s="52" t="e">
        <f t="shared" si="11295"/>
        <v>#N/A</v>
      </c>
      <c r="O6540" s="52" t="e">
        <f t="shared" si="11295"/>
        <v>#N/A</v>
      </c>
      <c r="P6540" s="52" t="e">
        <f t="shared" si="11295"/>
        <v>#N/A</v>
      </c>
      <c r="Q6540" s="52" t="e">
        <f t="shared" si="11295"/>
        <v>#N/A</v>
      </c>
      <c r="R6540" s="52" t="e">
        <f t="shared" si="11295"/>
        <v>#N/A</v>
      </c>
      <c r="S6540" s="52" t="e">
        <f t="shared" si="11295"/>
        <v>#N/A</v>
      </c>
      <c r="T6540" s="52" t="e">
        <f t="shared" si="11295"/>
        <v>#N/A</v>
      </c>
      <c r="U6540" s="52" t="e">
        <f t="shared" si="11295"/>
        <v>#N/A</v>
      </c>
      <c r="V6540" s="52" t="e">
        <f t="shared" si="11295"/>
        <v>#N/A</v>
      </c>
      <c r="W6540" s="52" t="e">
        <f t="shared" si="11295"/>
        <v>#N/A</v>
      </c>
      <c r="X6540" s="55" t="e">
        <f t="shared" ref="X6540:X6541" si="11296">(H6540-(O6540*P6540)/100-3*(J6540*K6540)/100)/2</f>
        <v>#N/A</v>
      </c>
      <c r="Y6540" s="55" t="e">
        <f t="shared" ref="Y6540:Y6541" si="11297">SUM(X6540,(J6540*K6540/100))/(F6540/100)</f>
        <v>#N/A</v>
      </c>
      <c r="Z6540" s="55" t="e">
        <f t="shared" ref="Z6540" si="11298">U6540*0.5+U6541*0.5</f>
        <v>#N/A</v>
      </c>
      <c r="AA6540" s="55" t="e">
        <f t="shared" ref="AA6540:AA6541" si="11299">J6540/Y6540</f>
        <v>#N/A</v>
      </c>
      <c r="AB6540" s="336" t="e">
        <f t="shared" ref="AB6540:AB6541" si="11300">X6540/(Y6540-J6540)</f>
        <v>#N/A</v>
      </c>
      <c r="AC6540" s="223" t="e">
        <f ca="1">INDEX(FGA_COEFFS,1,1)+Z6540*INDEX(FGA_COEFFS,1,2)+Y6540*INDEX(FGA_COEFFS,1,3)+R6540*INDEX(FGA_COEFFS,1,4)+Q6541*INDEX(FGA_COEFFS,1,5)+S6540*INDEX(FGA_COEFFS,1,6)+T6541*INDEX(FGA_COEFFS,1,7)+M6541*INDEX(FGA_COEFFS,1,8)+Y6544*Y6545</f>
        <v>#N/A</v>
      </c>
      <c r="AD6540" s="223" t="e">
        <f ca="1">INDEX(THREEPTA_COEFFS,1,1)+AC6540*INDEX(THREEPTA_COEFFS,1,2)+J6540*INDEX(THREEPTA_COEFFS,1,3)+AA6540*INDEX(THREEPTA_COEFFS,1,4)+K6540*INDEX(THREEPTA_COEFFS,1,5)+L6541*INDEX(THREEPTA_COEFFS,1,6)+Z6544*Z6545</f>
        <v>#N/A</v>
      </c>
      <c r="AE6540" s="223" t="e">
        <f ca="1">INDEX(THREEPTPCT_COEFFS,1,1)+K6540*INDEX(THREEPTPCT_COEFFS,1,2)+L6541*INDEX(THREEPTPCT_COEFFS,1,3)+AA6544*AA6545</f>
        <v>#N/A</v>
      </c>
      <c r="AF6540" s="55" t="e">
        <f t="shared" ref="AF6540:AF6541" ca="1" si="11301">AC6540-AD6540</f>
        <v>#N/A</v>
      </c>
      <c r="AG6540" s="223" t="e">
        <f ca="1">INDEX(TWOPTPCT_COEFFS,1,1)+AB6540*INDEX(TWOPTPCT_COEFFS,1,2)+I6541*INDEX(TWOPTPCT_COEFFS,1,3)+G6541*INDEX(TWOPTPCT_COEFFS,1,4)+L6541*INDEX(TWOPTPCT_COEFFS,1,5)+AB6544*AB6545</f>
        <v>#N/A</v>
      </c>
      <c r="AH6540" s="223" t="e">
        <f ca="1">INDEX(FTA_COEFFS,1,1)+O6540*INDEX(FTA_COEFFS,1,2)+N6541*INDEX(FTA_COEFFS,1,3)+(Q6540+R6540)*INDEX(FTA_COEFFS,1,4)+(Q6541+R6541)*INDEX(FTA_COEFFS,1,5)+M6541*INDEX(FTA_COEFFS,1,6)+AC6544*AC6545</f>
        <v>#N/A</v>
      </c>
      <c r="AI6540" s="223" t="e">
        <f ca="1">INDEX(FTPCT_COEFFS,1,1)+P6540*INDEX(FTPCT_COEFFS,1,2)+F6540*INDEX(FTPCT_COEFFS,1,3)+G6541*INDEX(FTPCT_COEFFS,1,4)+AD6544*AD6545</f>
        <v>#N/A</v>
      </c>
      <c r="AJ6540" s="338" t="e">
        <f t="shared" ref="AJ6540:AJ6541" ca="1" si="11302">AD6540*AE6540/100+AF6540*AG6540+AH6540*AI6540/100</f>
        <v>#N/A</v>
      </c>
      <c r="AK6540" s="55"/>
      <c r="AL6540" s="55"/>
      <c r="AM6540" s="55"/>
      <c r="AN6540" s="55"/>
      <c r="AO6540" s="55"/>
      <c r="AP6540" s="55"/>
      <c r="AQ6540" s="55"/>
      <c r="AR6540" s="55"/>
    </row>
    <row r="6541" spans="1:45" x14ac:dyDescent="0.3">
      <c r="B6541" s="54" t="s">
        <v>175</v>
      </c>
      <c r="C6541" s="54">
        <f>C6534</f>
        <v>0</v>
      </c>
      <c r="D6541" s="56" t="e">
        <f t="shared" ca="1" si="11294"/>
        <v>#N/A</v>
      </c>
      <c r="E6541" s="52" t="e">
        <f t="shared" ref="E6541:W6541" si="11303">E6534</f>
        <v>#N/A</v>
      </c>
      <c r="F6541" s="52" t="e">
        <f t="shared" si="11303"/>
        <v>#N/A</v>
      </c>
      <c r="G6541" s="52" t="e">
        <f t="shared" si="11303"/>
        <v>#N/A</v>
      </c>
      <c r="H6541" s="52" t="e">
        <f t="shared" si="11303"/>
        <v>#N/A</v>
      </c>
      <c r="I6541" s="52" t="e">
        <f t="shared" si="11303"/>
        <v>#N/A</v>
      </c>
      <c r="J6541" s="52" t="e">
        <f t="shared" si="11303"/>
        <v>#N/A</v>
      </c>
      <c r="K6541" s="52" t="e">
        <f t="shared" si="11303"/>
        <v>#N/A</v>
      </c>
      <c r="L6541" s="52" t="e">
        <f t="shared" si="11303"/>
        <v>#N/A</v>
      </c>
      <c r="M6541" s="52" t="e">
        <f t="shared" si="11303"/>
        <v>#N/A</v>
      </c>
      <c r="N6541" s="52" t="e">
        <f t="shared" si="11303"/>
        <v>#N/A</v>
      </c>
      <c r="O6541" s="52" t="e">
        <f t="shared" si="11303"/>
        <v>#N/A</v>
      </c>
      <c r="P6541" s="52" t="e">
        <f t="shared" si="11303"/>
        <v>#N/A</v>
      </c>
      <c r="Q6541" s="52" t="e">
        <f t="shared" si="11303"/>
        <v>#N/A</v>
      </c>
      <c r="R6541" s="52" t="e">
        <f t="shared" si="11303"/>
        <v>#N/A</v>
      </c>
      <c r="S6541" s="52" t="e">
        <f t="shared" si="11303"/>
        <v>#N/A</v>
      </c>
      <c r="T6541" s="52" t="e">
        <f t="shared" si="11303"/>
        <v>#N/A</v>
      </c>
      <c r="U6541" s="52" t="e">
        <f t="shared" si="11303"/>
        <v>#N/A</v>
      </c>
      <c r="V6541" s="52" t="e">
        <f t="shared" si="11303"/>
        <v>#N/A</v>
      </c>
      <c r="W6541" s="52" t="e">
        <f t="shared" si="11303"/>
        <v>#N/A</v>
      </c>
      <c r="X6541" s="55" t="e">
        <f t="shared" si="11296"/>
        <v>#N/A</v>
      </c>
      <c r="Y6541" s="55" t="e">
        <f t="shared" si="11297"/>
        <v>#N/A</v>
      </c>
      <c r="Z6541" s="55" t="e">
        <f t="shared" ref="Z6541" si="11304">Z6540</f>
        <v>#N/A</v>
      </c>
      <c r="AA6541" s="55" t="e">
        <f t="shared" si="11299"/>
        <v>#N/A</v>
      </c>
      <c r="AB6541" s="336" t="e">
        <f t="shared" si="11300"/>
        <v>#N/A</v>
      </c>
      <c r="AC6541" s="223" t="e">
        <f ca="1">INDEX(FGA_COEFFS,1,1)+Z6541*INDEX(FGA_COEFFS,1,2)+Y6541*INDEX(FGA_COEFFS,1,3)+R6541*INDEX(FGA_COEFFS,1,4)+Q6540*INDEX(FGA_COEFFS,1,5)+S6541*INDEX(FGA_COEFFS,1,6)+T6540*INDEX(FGA_COEFFS,1,7)+M6540*INDEX(FGA_COEFFS,1,8)+Y6544*Y6546</f>
        <v>#N/A</v>
      </c>
      <c r="AD6541" s="223" t="e">
        <f ca="1">INDEX(THREEPTA_COEFFS,1,1)+AC6541*INDEX(THREEPTA_COEFFS,1,2)+J6541*INDEX(THREEPTA_COEFFS,1,3)+AA6541*INDEX(THREEPTA_COEFFS,1,4)+K6541*INDEX(THREEPTA_COEFFS,1,5)+L6540*INDEX(THREEPTA_COEFFS,1,6)+Z6544*Z6546</f>
        <v>#N/A</v>
      </c>
      <c r="AE6541" s="223" t="e">
        <f ca="1">INDEX(THREEPTPCT_COEFFS,1,1)+K6541*INDEX(THREEPTPCT_COEFFS,1,2)+L6540*INDEX(THREEPTPCT_COEFFS,1,3)+AA6544*AA6546</f>
        <v>#N/A</v>
      </c>
      <c r="AF6541" s="55" t="e">
        <f t="shared" ca="1" si="11301"/>
        <v>#N/A</v>
      </c>
      <c r="AG6541" s="223" t="e">
        <f ca="1">INDEX(TWOPTPCT_COEFFS,1,1)+AB6541*INDEX(TWOPTPCT_COEFFS,1,2)+I6540*INDEX(TWOPTPCT_COEFFS,1,3)+G6540*INDEX(TWOPTPCT_COEFFS,1,4)+L6540*INDEX(TWOPTPCT_COEFFS,1,5)+AB6544*AB6546</f>
        <v>#N/A</v>
      </c>
      <c r="AH6541" s="223" t="e">
        <f ca="1">INDEX(FTA_COEFFS,1,1)+O6541*INDEX(FTA_COEFFS,1,2)+N6540*INDEX(FTA_COEFFS,1,3)+(Q6541+R6541)*INDEX(FTA_COEFFS,1,4)+(Q6540+R6540)*INDEX(FTA_COEFFS,1,5)+M6540*INDEX(FTA_COEFFS,1,6)+AC6544*AC6546</f>
        <v>#N/A</v>
      </c>
      <c r="AI6541" s="223" t="e">
        <f ca="1">INDEX(FTPCT_COEFFS,1,1)+P6541*INDEX(FTPCT_COEFFS,1,2)+F6541*INDEX(FTPCT_COEFFS,1,3)+G6540*INDEX(FTPCT_COEFFS,1,4)+AD6544*AD6546</f>
        <v>#N/A</v>
      </c>
      <c r="AJ6541" s="338" t="e">
        <f t="shared" ca="1" si="11302"/>
        <v>#N/A</v>
      </c>
      <c r="AK6541" s="55"/>
      <c r="AL6541" s="55"/>
      <c r="AM6541" s="55"/>
      <c r="AN6541" s="55"/>
      <c r="AO6541" s="55"/>
      <c r="AP6541" s="55"/>
      <c r="AQ6541" s="55"/>
      <c r="AR6541" s="55"/>
    </row>
    <row r="6542" spans="1:45" x14ac:dyDescent="0.3">
      <c r="A6542" s="54" t="e">
        <f ca="1">IF(D6540&gt;(D6541+(AVERAGE(V6540,W6540)-AVERAGE(V6541,W6541))/2)+2.5,C6540,IF(D6541&gt;(D6540+(AVERAGE(V6541,W6541)-AVERAGE(V6540,W6540))/2)+2.5,C6541,"Close"))</f>
        <v>#N/A</v>
      </c>
      <c r="B6542" s="64" t="e">
        <f ca="1">IF(D6541&gt;D6540,C6541,C6540)</f>
        <v>#N/A</v>
      </c>
      <c r="D6542" s="56"/>
      <c r="X6542" s="55"/>
      <c r="Y6542" s="55"/>
      <c r="Z6542" s="55"/>
      <c r="AA6542" s="55"/>
      <c r="AB6542" s="55"/>
      <c r="AC6542" s="337"/>
      <c r="AD6542" s="337"/>
      <c r="AE6542" s="337"/>
      <c r="AF6542" s="337"/>
      <c r="AG6542" s="337"/>
      <c r="AH6542" s="337"/>
      <c r="AI6542" s="337"/>
      <c r="AJ6542" s="337"/>
      <c r="AK6542" s="337"/>
      <c r="AL6542" s="337"/>
      <c r="AM6542" s="55"/>
      <c r="AN6542" s="55"/>
      <c r="AO6542" s="55"/>
      <c r="AP6542" s="55"/>
      <c r="AQ6542" s="55"/>
      <c r="AR6542" s="55"/>
      <c r="AS6542" s="55"/>
    </row>
    <row r="6543" spans="1:45" x14ac:dyDescent="0.3">
      <c r="X6543" s="54" t="s">
        <v>1305</v>
      </c>
      <c r="Y6543" s="54" t="s">
        <v>128</v>
      </c>
      <c r="Z6543" s="54" t="s">
        <v>157</v>
      </c>
      <c r="AA6543" s="54" t="s">
        <v>151</v>
      </c>
      <c r="AB6543" s="54" t="s">
        <v>1327</v>
      </c>
      <c r="AC6543" s="54" t="s">
        <v>129</v>
      </c>
      <c r="AD6543" s="54" t="s">
        <v>116</v>
      </c>
      <c r="AE6543" s="54"/>
      <c r="AF6543" s="54"/>
      <c r="AG6543" s="54"/>
      <c r="AH6543" s="54"/>
      <c r="AI6543" s="54"/>
      <c r="AJ6543" s="54"/>
      <c r="AK6543" s="54"/>
      <c r="AL6543" s="54"/>
      <c r="AM6543" s="54"/>
      <c r="AN6543" s="54"/>
      <c r="AO6543" s="54"/>
      <c r="AP6543" s="54"/>
      <c r="AQ6543" s="54"/>
      <c r="AR6543" s="54"/>
      <c r="AS6543" s="54"/>
    </row>
    <row r="6544" spans="1:45" x14ac:dyDescent="0.3">
      <c r="X6544" s="54"/>
      <c r="Y6544" s="54">
        <f t="shared" ref="Y6544:AD6544" si="11305">Y6537</f>
        <v>6.4436999999999998</v>
      </c>
      <c r="Z6544" s="54">
        <f t="shared" si="11305"/>
        <v>4.9371</v>
      </c>
      <c r="AA6544" s="54">
        <f t="shared" si="11305"/>
        <v>11.350300000000001</v>
      </c>
      <c r="AB6544" s="54">
        <f t="shared" si="11305"/>
        <v>7.1900000000000006E-2</v>
      </c>
      <c r="AC6544" s="54">
        <f t="shared" si="11305"/>
        <v>6.2766000000000002</v>
      </c>
      <c r="AD6544" s="54">
        <f t="shared" si="11305"/>
        <v>11.042999999999999</v>
      </c>
      <c r="AE6544" s="54"/>
      <c r="AF6544" s="336"/>
      <c r="AG6544" s="336"/>
      <c r="AH6544" s="336"/>
      <c r="AI6544" s="54"/>
      <c r="AJ6544" s="54"/>
      <c r="AK6544" s="54"/>
      <c r="AL6544" s="54"/>
      <c r="AM6544" s="54"/>
      <c r="AN6544" s="54"/>
      <c r="AO6544" s="54"/>
      <c r="AP6544" s="54"/>
      <c r="AQ6544" s="54"/>
      <c r="AR6544" s="54"/>
      <c r="AS6544" s="54"/>
    </row>
    <row r="6545" spans="1:45" x14ac:dyDescent="0.3">
      <c r="D6545" s="56"/>
      <c r="X6545" s="336"/>
      <c r="Y6545" s="336">
        <f t="shared" ca="1" si="11281"/>
        <v>1.5723597601626088E-2</v>
      </c>
      <c r="Z6545" s="336">
        <f t="shared" ca="1" si="11281"/>
        <v>0.13298897649117974</v>
      </c>
      <c r="AA6545" s="336">
        <f t="shared" ca="1" si="11281"/>
        <v>0.95468895176217972</v>
      </c>
      <c r="AB6545" s="336">
        <f t="shared" ca="1" si="11281"/>
        <v>0.21491260372605586</v>
      </c>
      <c r="AC6545" s="336">
        <f t="shared" ca="1" si="11281"/>
        <v>1.3079241883204082</v>
      </c>
      <c r="AD6545" s="336">
        <f t="shared" ca="1" si="11281"/>
        <v>5.5667329070360684E-2</v>
      </c>
      <c r="AE6545" s="336"/>
      <c r="AF6545" s="336"/>
      <c r="AG6545" s="336"/>
      <c r="AH6545" s="336"/>
      <c r="AI6545" s="54"/>
      <c r="AJ6545" s="54"/>
      <c r="AK6545" s="54"/>
      <c r="AL6545" s="336"/>
      <c r="AM6545" s="336"/>
      <c r="AN6545" s="336"/>
      <c r="AO6545" s="336"/>
      <c r="AP6545" s="54"/>
      <c r="AQ6545" s="336"/>
      <c r="AR6545" s="336"/>
      <c r="AS6545" s="336"/>
    </row>
    <row r="6546" spans="1:45" x14ac:dyDescent="0.3">
      <c r="C6546" s="54"/>
      <c r="D6546" s="56"/>
      <c r="Y6546" s="336">
        <f t="shared" ca="1" si="11281"/>
        <v>0.99053807040295161</v>
      </c>
      <c r="Z6546" s="336">
        <f t="shared" ca="1" si="11281"/>
        <v>-0.96068390852842422</v>
      </c>
      <c r="AA6546" s="336">
        <f t="shared" ca="1" si="11281"/>
        <v>-0.2463292037395394</v>
      </c>
      <c r="AB6546" s="336">
        <f t="shared" ca="1" si="11281"/>
        <v>0.95941644606813858</v>
      </c>
      <c r="AC6546" s="336">
        <f t="shared" ca="1" si="11281"/>
        <v>0.47556877851267093</v>
      </c>
      <c r="AD6546" s="336">
        <f t="shared" ca="1" si="11281"/>
        <v>1.0161030527638247E-2</v>
      </c>
      <c r="AE6546" s="55"/>
      <c r="AF6546" s="55"/>
      <c r="AG6546" s="55"/>
      <c r="AH6546" s="55"/>
      <c r="AI6546" s="55"/>
      <c r="AJ6546" s="55"/>
      <c r="AK6546" s="55"/>
      <c r="AL6546" s="55"/>
      <c r="AM6546" s="55"/>
      <c r="AN6546" s="55"/>
      <c r="AO6546" s="55"/>
      <c r="AP6546" s="55"/>
      <c r="AQ6546" s="55"/>
      <c r="AR6546" s="55"/>
      <c r="AS6546" s="55"/>
    </row>
    <row r="6547" spans="1:45" x14ac:dyDescent="0.3">
      <c r="B6547" s="54" t="s">
        <v>172</v>
      </c>
      <c r="C6547" s="53">
        <f>C6540</f>
        <v>0</v>
      </c>
      <c r="D6547" s="56" t="e">
        <f t="shared" ref="D6547:D6548" ca="1" si="11306">AJ6547</f>
        <v>#N/A</v>
      </c>
      <c r="E6547" s="52" t="e">
        <f t="shared" ref="E6547:W6547" si="11307">E6540</f>
        <v>#N/A</v>
      </c>
      <c r="F6547" s="52" t="e">
        <f t="shared" si="11307"/>
        <v>#N/A</v>
      </c>
      <c r="G6547" s="52" t="e">
        <f t="shared" si="11307"/>
        <v>#N/A</v>
      </c>
      <c r="H6547" s="52" t="e">
        <f t="shared" si="11307"/>
        <v>#N/A</v>
      </c>
      <c r="I6547" s="52" t="e">
        <f t="shared" si="11307"/>
        <v>#N/A</v>
      </c>
      <c r="J6547" s="52" t="e">
        <f t="shared" si="11307"/>
        <v>#N/A</v>
      </c>
      <c r="K6547" s="52" t="e">
        <f t="shared" si="11307"/>
        <v>#N/A</v>
      </c>
      <c r="L6547" s="52" t="e">
        <f t="shared" si="11307"/>
        <v>#N/A</v>
      </c>
      <c r="M6547" s="52" t="e">
        <f t="shared" si="11307"/>
        <v>#N/A</v>
      </c>
      <c r="N6547" s="52" t="e">
        <f t="shared" si="11307"/>
        <v>#N/A</v>
      </c>
      <c r="O6547" s="52" t="e">
        <f t="shared" si="11307"/>
        <v>#N/A</v>
      </c>
      <c r="P6547" s="52" t="e">
        <f t="shared" si="11307"/>
        <v>#N/A</v>
      </c>
      <c r="Q6547" s="52" t="e">
        <f t="shared" si="11307"/>
        <v>#N/A</v>
      </c>
      <c r="R6547" s="52" t="e">
        <f t="shared" si="11307"/>
        <v>#N/A</v>
      </c>
      <c r="S6547" s="52" t="e">
        <f t="shared" si="11307"/>
        <v>#N/A</v>
      </c>
      <c r="T6547" s="52" t="e">
        <f t="shared" si="11307"/>
        <v>#N/A</v>
      </c>
      <c r="U6547" s="52" t="e">
        <f t="shared" si="11307"/>
        <v>#N/A</v>
      </c>
      <c r="V6547" s="52" t="e">
        <f t="shared" si="11307"/>
        <v>#N/A</v>
      </c>
      <c r="W6547" s="52" t="e">
        <f t="shared" si="11307"/>
        <v>#N/A</v>
      </c>
      <c r="X6547" s="55" t="e">
        <f t="shared" ref="X6547:X6548" si="11308">(H6547-(O6547*P6547)/100-3*(J6547*K6547)/100)/2</f>
        <v>#N/A</v>
      </c>
      <c r="Y6547" s="55" t="e">
        <f t="shared" ref="Y6547:Y6548" si="11309">SUM(X6547,(J6547*K6547/100))/(F6547/100)</f>
        <v>#N/A</v>
      </c>
      <c r="Z6547" s="55" t="e">
        <f t="shared" ref="Z6547" si="11310">U6547*0.5+U6548*0.5</f>
        <v>#N/A</v>
      </c>
      <c r="AA6547" s="55" t="e">
        <f t="shared" ref="AA6547:AA6548" si="11311">J6547/Y6547</f>
        <v>#N/A</v>
      </c>
      <c r="AB6547" s="336" t="e">
        <f t="shared" ref="AB6547:AB6548" si="11312">X6547/(Y6547-J6547)</f>
        <v>#N/A</v>
      </c>
      <c r="AC6547" s="223" t="e">
        <f ca="1">INDEX(FGA_COEFFS,1,1)+Z6547*INDEX(FGA_COEFFS,1,2)+Y6547*INDEX(FGA_COEFFS,1,3)+R6547*INDEX(FGA_COEFFS,1,4)+Q6548*INDEX(FGA_COEFFS,1,5)+S6547*INDEX(FGA_COEFFS,1,6)+T6548*INDEX(FGA_COEFFS,1,7)+M6548*INDEX(FGA_COEFFS,1,8)+Y6551*Y6552</f>
        <v>#N/A</v>
      </c>
      <c r="AD6547" s="223" t="e">
        <f ca="1">INDEX(THREEPTA_COEFFS,1,1)+AC6547*INDEX(THREEPTA_COEFFS,1,2)+J6547*INDEX(THREEPTA_COEFFS,1,3)+AA6547*INDEX(THREEPTA_COEFFS,1,4)+K6547*INDEX(THREEPTA_COEFFS,1,5)+L6548*INDEX(THREEPTA_COEFFS,1,6)+Z6551*Z6552</f>
        <v>#N/A</v>
      </c>
      <c r="AE6547" s="223" t="e">
        <f ca="1">INDEX(THREEPTPCT_COEFFS,1,1)+K6547*INDEX(THREEPTPCT_COEFFS,1,2)+L6548*INDEX(THREEPTPCT_COEFFS,1,3)+AA6551*AA6552</f>
        <v>#N/A</v>
      </c>
      <c r="AF6547" s="55" t="e">
        <f t="shared" ref="AF6547:AF6548" ca="1" si="11313">AC6547-AD6547</f>
        <v>#N/A</v>
      </c>
      <c r="AG6547" s="223" t="e">
        <f ca="1">INDEX(TWOPTPCT_COEFFS,1,1)+AB6547*INDEX(TWOPTPCT_COEFFS,1,2)+I6548*INDEX(TWOPTPCT_COEFFS,1,3)+G6548*INDEX(TWOPTPCT_COEFFS,1,4)+L6548*INDEX(TWOPTPCT_COEFFS,1,5)+AB6551*AB6552</f>
        <v>#N/A</v>
      </c>
      <c r="AH6547" s="223" t="e">
        <f ca="1">INDEX(FTA_COEFFS,1,1)+O6547*INDEX(FTA_COEFFS,1,2)+N6548*INDEX(FTA_COEFFS,1,3)+(Q6547+R6547)*INDEX(FTA_COEFFS,1,4)+(Q6548+R6548)*INDEX(FTA_COEFFS,1,5)+M6548*INDEX(FTA_COEFFS,1,6)+AC6551*AC6552</f>
        <v>#N/A</v>
      </c>
      <c r="AI6547" s="223" t="e">
        <f ca="1">INDEX(FTPCT_COEFFS,1,1)+P6547*INDEX(FTPCT_COEFFS,1,2)+F6547*INDEX(FTPCT_COEFFS,1,3)+G6548*INDEX(FTPCT_COEFFS,1,4)+AD6551*AD6552</f>
        <v>#N/A</v>
      </c>
      <c r="AJ6547" s="338" t="e">
        <f t="shared" ref="AJ6547:AJ6548" ca="1" si="11314">AD6547*AE6547/100+AF6547*AG6547+AH6547*AI6547/100</f>
        <v>#N/A</v>
      </c>
      <c r="AK6547" s="55"/>
      <c r="AL6547" s="55"/>
      <c r="AM6547" s="55"/>
      <c r="AN6547" s="55"/>
      <c r="AO6547" s="55"/>
      <c r="AP6547" s="55"/>
      <c r="AQ6547" s="55"/>
      <c r="AR6547" s="55"/>
    </row>
    <row r="6548" spans="1:45" x14ac:dyDescent="0.3">
      <c r="B6548" s="54" t="s">
        <v>175</v>
      </c>
      <c r="C6548" s="54">
        <f>C6541</f>
        <v>0</v>
      </c>
      <c r="D6548" s="56" t="e">
        <f t="shared" ca="1" si="11306"/>
        <v>#N/A</v>
      </c>
      <c r="E6548" s="52" t="e">
        <f t="shared" ref="E6548:W6548" si="11315">E6541</f>
        <v>#N/A</v>
      </c>
      <c r="F6548" s="52" t="e">
        <f t="shared" si="11315"/>
        <v>#N/A</v>
      </c>
      <c r="G6548" s="52" t="e">
        <f t="shared" si="11315"/>
        <v>#N/A</v>
      </c>
      <c r="H6548" s="52" t="e">
        <f t="shared" si="11315"/>
        <v>#N/A</v>
      </c>
      <c r="I6548" s="52" t="e">
        <f t="shared" si="11315"/>
        <v>#N/A</v>
      </c>
      <c r="J6548" s="52" t="e">
        <f t="shared" si="11315"/>
        <v>#N/A</v>
      </c>
      <c r="K6548" s="52" t="e">
        <f t="shared" si="11315"/>
        <v>#N/A</v>
      </c>
      <c r="L6548" s="52" t="e">
        <f t="shared" si="11315"/>
        <v>#N/A</v>
      </c>
      <c r="M6548" s="52" t="e">
        <f t="shared" si="11315"/>
        <v>#N/A</v>
      </c>
      <c r="N6548" s="52" t="e">
        <f t="shared" si="11315"/>
        <v>#N/A</v>
      </c>
      <c r="O6548" s="52" t="e">
        <f t="shared" si="11315"/>
        <v>#N/A</v>
      </c>
      <c r="P6548" s="52" t="e">
        <f t="shared" si="11315"/>
        <v>#N/A</v>
      </c>
      <c r="Q6548" s="52" t="e">
        <f t="shared" si="11315"/>
        <v>#N/A</v>
      </c>
      <c r="R6548" s="52" t="e">
        <f t="shared" si="11315"/>
        <v>#N/A</v>
      </c>
      <c r="S6548" s="52" t="e">
        <f t="shared" si="11315"/>
        <v>#N/A</v>
      </c>
      <c r="T6548" s="52" t="e">
        <f t="shared" si="11315"/>
        <v>#N/A</v>
      </c>
      <c r="U6548" s="52" t="e">
        <f t="shared" si="11315"/>
        <v>#N/A</v>
      </c>
      <c r="V6548" s="52" t="e">
        <f t="shared" si="11315"/>
        <v>#N/A</v>
      </c>
      <c r="W6548" s="52" t="e">
        <f t="shared" si="11315"/>
        <v>#N/A</v>
      </c>
      <c r="X6548" s="55" t="e">
        <f t="shared" si="11308"/>
        <v>#N/A</v>
      </c>
      <c r="Y6548" s="55" t="e">
        <f t="shared" si="11309"/>
        <v>#N/A</v>
      </c>
      <c r="Z6548" s="55" t="e">
        <f t="shared" ref="Z6548" si="11316">Z6547</f>
        <v>#N/A</v>
      </c>
      <c r="AA6548" s="55" t="e">
        <f t="shared" si="11311"/>
        <v>#N/A</v>
      </c>
      <c r="AB6548" s="336" t="e">
        <f t="shared" si="11312"/>
        <v>#N/A</v>
      </c>
      <c r="AC6548" s="223" t="e">
        <f ca="1">INDEX(FGA_COEFFS,1,1)+Z6548*INDEX(FGA_COEFFS,1,2)+Y6548*INDEX(FGA_COEFFS,1,3)+R6548*INDEX(FGA_COEFFS,1,4)+Q6547*INDEX(FGA_COEFFS,1,5)+S6548*INDEX(FGA_COEFFS,1,6)+T6547*INDEX(FGA_COEFFS,1,7)+M6547*INDEX(FGA_COEFFS,1,8)+Y6551*Y6553</f>
        <v>#N/A</v>
      </c>
      <c r="AD6548" s="223" t="e">
        <f ca="1">INDEX(THREEPTA_COEFFS,1,1)+AC6548*INDEX(THREEPTA_COEFFS,1,2)+J6548*INDEX(THREEPTA_COEFFS,1,3)+AA6548*INDEX(THREEPTA_COEFFS,1,4)+K6548*INDEX(THREEPTA_COEFFS,1,5)+L6547*INDEX(THREEPTA_COEFFS,1,6)+Z6551*Z6553</f>
        <v>#N/A</v>
      </c>
      <c r="AE6548" s="223" t="e">
        <f ca="1">INDEX(THREEPTPCT_COEFFS,1,1)+K6548*INDEX(THREEPTPCT_COEFFS,1,2)+L6547*INDEX(THREEPTPCT_COEFFS,1,3)+AA6551*AA6553</f>
        <v>#N/A</v>
      </c>
      <c r="AF6548" s="55" t="e">
        <f t="shared" ca="1" si="11313"/>
        <v>#N/A</v>
      </c>
      <c r="AG6548" s="223" t="e">
        <f ca="1">INDEX(TWOPTPCT_COEFFS,1,1)+AB6548*INDEX(TWOPTPCT_COEFFS,1,2)+I6547*INDEX(TWOPTPCT_COEFFS,1,3)+G6547*INDEX(TWOPTPCT_COEFFS,1,4)+L6547*INDEX(TWOPTPCT_COEFFS,1,5)+AB6551*AB6553</f>
        <v>#N/A</v>
      </c>
      <c r="AH6548" s="223" t="e">
        <f ca="1">INDEX(FTA_COEFFS,1,1)+O6548*INDEX(FTA_COEFFS,1,2)+N6547*INDEX(FTA_COEFFS,1,3)+(Q6548+R6548)*INDEX(FTA_COEFFS,1,4)+(Q6547+R6547)*INDEX(FTA_COEFFS,1,5)+M6547*INDEX(FTA_COEFFS,1,6)+AC6551*AC6553</f>
        <v>#N/A</v>
      </c>
      <c r="AI6548" s="223" t="e">
        <f ca="1">INDEX(FTPCT_COEFFS,1,1)+P6548*INDEX(FTPCT_COEFFS,1,2)+F6548*INDEX(FTPCT_COEFFS,1,3)+G6547*INDEX(FTPCT_COEFFS,1,4)+AD6551*AD6553</f>
        <v>#N/A</v>
      </c>
      <c r="AJ6548" s="338" t="e">
        <f t="shared" ca="1" si="11314"/>
        <v>#N/A</v>
      </c>
      <c r="AK6548" s="55"/>
      <c r="AL6548" s="55"/>
      <c r="AM6548" s="55"/>
      <c r="AN6548" s="55"/>
      <c r="AO6548" s="55"/>
      <c r="AP6548" s="55"/>
      <c r="AQ6548" s="55"/>
      <c r="AR6548" s="55"/>
    </row>
    <row r="6549" spans="1:45" x14ac:dyDescent="0.3">
      <c r="A6549" s="54" t="e">
        <f ca="1">IF(D6547&gt;(D6548+(AVERAGE(V6547,W6547)-AVERAGE(V6548,W6548))/2)+2.5,C6547,IF(D6548&gt;(D6547+(AVERAGE(V6548,W6548)-AVERAGE(V6547,W6547))/2)+2.5,C6548,"Close"))</f>
        <v>#N/A</v>
      </c>
      <c r="B6549" s="64" t="e">
        <f ca="1">IF(D6548&gt;D6547,C6548,C6547)</f>
        <v>#N/A</v>
      </c>
      <c r="D6549" s="56"/>
      <c r="X6549" s="55"/>
      <c r="Y6549" s="55"/>
      <c r="Z6549" s="55"/>
      <c r="AA6549" s="55"/>
      <c r="AB6549" s="55"/>
      <c r="AC6549" s="337"/>
      <c r="AD6549" s="337"/>
      <c r="AE6549" s="337"/>
      <c r="AF6549" s="337"/>
      <c r="AG6549" s="337"/>
      <c r="AH6549" s="337"/>
      <c r="AI6549" s="337"/>
      <c r="AJ6549" s="337"/>
      <c r="AK6549" s="337"/>
      <c r="AL6549" s="337"/>
      <c r="AM6549" s="55"/>
      <c r="AN6549" s="55"/>
      <c r="AO6549" s="55"/>
      <c r="AP6549" s="55"/>
      <c r="AQ6549" s="55"/>
      <c r="AR6549" s="55"/>
      <c r="AS6549" s="55"/>
    </row>
    <row r="6550" spans="1:45" x14ac:dyDescent="0.3">
      <c r="X6550" s="54" t="s">
        <v>1305</v>
      </c>
      <c r="Y6550" s="54" t="s">
        <v>128</v>
      </c>
      <c r="Z6550" s="54" t="s">
        <v>157</v>
      </c>
      <c r="AA6550" s="54" t="s">
        <v>151</v>
      </c>
      <c r="AB6550" s="54" t="s">
        <v>1327</v>
      </c>
      <c r="AC6550" s="54" t="s">
        <v>129</v>
      </c>
      <c r="AD6550" s="54" t="s">
        <v>116</v>
      </c>
      <c r="AE6550" s="54"/>
      <c r="AF6550" s="54"/>
      <c r="AG6550" s="54"/>
      <c r="AH6550" s="54"/>
      <c r="AI6550" s="54"/>
      <c r="AJ6550" s="54"/>
      <c r="AK6550" s="54"/>
      <c r="AL6550" s="54"/>
      <c r="AM6550" s="54"/>
      <c r="AN6550" s="54"/>
      <c r="AO6550" s="54"/>
      <c r="AP6550" s="54"/>
      <c r="AQ6550" s="54"/>
      <c r="AR6550" s="54"/>
      <c r="AS6550" s="54"/>
    </row>
    <row r="6551" spans="1:45" x14ac:dyDescent="0.3">
      <c r="X6551" s="54"/>
      <c r="Y6551" s="54">
        <f t="shared" ref="Y6551:AD6551" si="11317">Y6544</f>
        <v>6.4436999999999998</v>
      </c>
      <c r="Z6551" s="54">
        <f t="shared" si="11317"/>
        <v>4.9371</v>
      </c>
      <c r="AA6551" s="54">
        <f t="shared" si="11317"/>
        <v>11.350300000000001</v>
      </c>
      <c r="AB6551" s="54">
        <f t="shared" si="11317"/>
        <v>7.1900000000000006E-2</v>
      </c>
      <c r="AC6551" s="54">
        <f t="shared" si="11317"/>
        <v>6.2766000000000002</v>
      </c>
      <c r="AD6551" s="54">
        <f t="shared" si="11317"/>
        <v>11.042999999999999</v>
      </c>
      <c r="AE6551" s="54"/>
      <c r="AF6551" s="336"/>
      <c r="AG6551" s="336"/>
      <c r="AH6551" s="336"/>
      <c r="AI6551" s="54"/>
      <c r="AJ6551" s="54"/>
      <c r="AK6551" s="54"/>
      <c r="AL6551" s="54"/>
      <c r="AM6551" s="54"/>
      <c r="AN6551" s="54"/>
      <c r="AO6551" s="54"/>
      <c r="AP6551" s="54"/>
      <c r="AQ6551" s="54"/>
      <c r="AR6551" s="54"/>
      <c r="AS6551" s="54"/>
    </row>
    <row r="6552" spans="1:45" x14ac:dyDescent="0.3">
      <c r="D6552" s="56"/>
      <c r="X6552" s="336"/>
      <c r="Y6552" s="336">
        <f t="shared" ca="1" si="11281"/>
        <v>0.13221375097257262</v>
      </c>
      <c r="Z6552" s="336">
        <f t="shared" ca="1" si="11281"/>
        <v>-1.357929504270601</v>
      </c>
      <c r="AA6552" s="336">
        <f t="shared" ca="1" si="11281"/>
        <v>1.4308959970268709</v>
      </c>
      <c r="AB6552" s="336">
        <f t="shared" ca="1" si="11281"/>
        <v>9.3057053653409841E-2</v>
      </c>
      <c r="AC6552" s="336">
        <f t="shared" ca="1" si="11281"/>
        <v>-0.67955538923003767</v>
      </c>
      <c r="AD6552" s="336">
        <f t="shared" ca="1" si="11281"/>
        <v>-0.38326291907884757</v>
      </c>
      <c r="AE6552" s="336"/>
      <c r="AF6552" s="336"/>
      <c r="AG6552" s="336"/>
      <c r="AH6552" s="336"/>
      <c r="AI6552" s="54"/>
      <c r="AJ6552" s="54"/>
      <c r="AK6552" s="54"/>
      <c r="AL6552" s="336"/>
      <c r="AM6552" s="336"/>
      <c r="AN6552" s="336"/>
      <c r="AO6552" s="336"/>
      <c r="AP6552" s="54"/>
      <c r="AQ6552" s="336"/>
      <c r="AR6552" s="336"/>
      <c r="AS6552" s="336"/>
    </row>
    <row r="6553" spans="1:45" x14ac:dyDescent="0.3">
      <c r="C6553" s="54"/>
      <c r="D6553" s="56"/>
      <c r="Y6553" s="336">
        <f t="shared" ca="1" si="11281"/>
        <v>1.8117133969535668E-2</v>
      </c>
      <c r="Z6553" s="336">
        <f t="shared" ca="1" si="11281"/>
        <v>4.62902755426853E-5</v>
      </c>
      <c r="AA6553" s="336">
        <f t="shared" ca="1" si="11281"/>
        <v>-0.91861969776638608</v>
      </c>
      <c r="AB6553" s="336">
        <f t="shared" ca="1" si="11281"/>
        <v>0.67713381482692858</v>
      </c>
      <c r="AC6553" s="336">
        <f t="shared" ca="1" si="11281"/>
        <v>-0.45491124555068452</v>
      </c>
      <c r="AD6553" s="336">
        <f t="shared" ca="1" si="11281"/>
        <v>-0.14160685847918625</v>
      </c>
      <c r="AE6553" s="55"/>
      <c r="AF6553" s="55"/>
      <c r="AG6553" s="55"/>
      <c r="AH6553" s="55"/>
      <c r="AI6553" s="55"/>
      <c r="AJ6553" s="55"/>
      <c r="AK6553" s="55"/>
      <c r="AL6553" s="55"/>
      <c r="AM6553" s="55"/>
      <c r="AN6553" s="55"/>
      <c r="AO6553" s="55"/>
      <c r="AP6553" s="55"/>
      <c r="AQ6553" s="55"/>
      <c r="AR6553" s="55"/>
      <c r="AS6553" s="55"/>
    </row>
    <row r="6554" spans="1:45" x14ac:dyDescent="0.3">
      <c r="B6554" s="54" t="s">
        <v>172</v>
      </c>
      <c r="C6554" s="53">
        <f>C6547</f>
        <v>0</v>
      </c>
      <c r="D6554" s="56" t="e">
        <f t="shared" ref="D6554:D6555" ca="1" si="11318">AJ6554</f>
        <v>#N/A</v>
      </c>
      <c r="E6554" s="52" t="e">
        <f t="shared" ref="E6554:W6554" si="11319">E6547</f>
        <v>#N/A</v>
      </c>
      <c r="F6554" s="52" t="e">
        <f t="shared" si="11319"/>
        <v>#N/A</v>
      </c>
      <c r="G6554" s="52" t="e">
        <f t="shared" si="11319"/>
        <v>#N/A</v>
      </c>
      <c r="H6554" s="52" t="e">
        <f t="shared" si="11319"/>
        <v>#N/A</v>
      </c>
      <c r="I6554" s="52" t="e">
        <f t="shared" si="11319"/>
        <v>#N/A</v>
      </c>
      <c r="J6554" s="52" t="e">
        <f t="shared" si="11319"/>
        <v>#N/A</v>
      </c>
      <c r="K6554" s="52" t="e">
        <f t="shared" si="11319"/>
        <v>#N/A</v>
      </c>
      <c r="L6554" s="52" t="e">
        <f t="shared" si="11319"/>
        <v>#N/A</v>
      </c>
      <c r="M6554" s="52" t="e">
        <f t="shared" si="11319"/>
        <v>#N/A</v>
      </c>
      <c r="N6554" s="52" t="e">
        <f t="shared" si="11319"/>
        <v>#N/A</v>
      </c>
      <c r="O6554" s="52" t="e">
        <f t="shared" si="11319"/>
        <v>#N/A</v>
      </c>
      <c r="P6554" s="52" t="e">
        <f t="shared" si="11319"/>
        <v>#N/A</v>
      </c>
      <c r="Q6554" s="52" t="e">
        <f t="shared" si="11319"/>
        <v>#N/A</v>
      </c>
      <c r="R6554" s="52" t="e">
        <f t="shared" si="11319"/>
        <v>#N/A</v>
      </c>
      <c r="S6554" s="52" t="e">
        <f t="shared" si="11319"/>
        <v>#N/A</v>
      </c>
      <c r="T6554" s="52" t="e">
        <f t="shared" si="11319"/>
        <v>#N/A</v>
      </c>
      <c r="U6554" s="52" t="e">
        <f t="shared" si="11319"/>
        <v>#N/A</v>
      </c>
      <c r="V6554" s="52" t="e">
        <f t="shared" si="11319"/>
        <v>#N/A</v>
      </c>
      <c r="W6554" s="52" t="e">
        <f t="shared" si="11319"/>
        <v>#N/A</v>
      </c>
      <c r="X6554" s="55" t="e">
        <f t="shared" ref="X6554:X6555" si="11320">(H6554-(O6554*P6554)/100-3*(J6554*K6554)/100)/2</f>
        <v>#N/A</v>
      </c>
      <c r="Y6554" s="55" t="e">
        <f t="shared" ref="Y6554:Y6555" si="11321">SUM(X6554,(J6554*K6554/100))/(F6554/100)</f>
        <v>#N/A</v>
      </c>
      <c r="Z6554" s="55" t="e">
        <f t="shared" ref="Z6554" si="11322">U6554*0.5+U6555*0.5</f>
        <v>#N/A</v>
      </c>
      <c r="AA6554" s="55" t="e">
        <f t="shared" ref="AA6554:AA6555" si="11323">J6554/Y6554</f>
        <v>#N/A</v>
      </c>
      <c r="AB6554" s="336" t="e">
        <f t="shared" ref="AB6554:AB6555" si="11324">X6554/(Y6554-J6554)</f>
        <v>#N/A</v>
      </c>
      <c r="AC6554" s="223" t="e">
        <f ca="1">INDEX(FGA_COEFFS,1,1)+Z6554*INDEX(FGA_COEFFS,1,2)+Y6554*INDEX(FGA_COEFFS,1,3)+R6554*INDEX(FGA_COEFFS,1,4)+Q6555*INDEX(FGA_COEFFS,1,5)+S6554*INDEX(FGA_COEFFS,1,6)+T6555*INDEX(FGA_COEFFS,1,7)+M6555*INDEX(FGA_COEFFS,1,8)+Y6558*Y6559</f>
        <v>#N/A</v>
      </c>
      <c r="AD6554" s="223" t="e">
        <f ca="1">INDEX(THREEPTA_COEFFS,1,1)+AC6554*INDEX(THREEPTA_COEFFS,1,2)+J6554*INDEX(THREEPTA_COEFFS,1,3)+AA6554*INDEX(THREEPTA_COEFFS,1,4)+K6554*INDEX(THREEPTA_COEFFS,1,5)+L6555*INDEX(THREEPTA_COEFFS,1,6)+Z6558*Z6559</f>
        <v>#N/A</v>
      </c>
      <c r="AE6554" s="223" t="e">
        <f ca="1">INDEX(THREEPTPCT_COEFFS,1,1)+K6554*INDEX(THREEPTPCT_COEFFS,1,2)+L6555*INDEX(THREEPTPCT_COEFFS,1,3)+AA6558*AA6559</f>
        <v>#N/A</v>
      </c>
      <c r="AF6554" s="55" t="e">
        <f t="shared" ref="AF6554:AF6555" ca="1" si="11325">AC6554-AD6554</f>
        <v>#N/A</v>
      </c>
      <c r="AG6554" s="223" t="e">
        <f ca="1">INDEX(TWOPTPCT_COEFFS,1,1)+AB6554*INDEX(TWOPTPCT_COEFFS,1,2)+I6555*INDEX(TWOPTPCT_COEFFS,1,3)+G6555*INDEX(TWOPTPCT_COEFFS,1,4)+L6555*INDEX(TWOPTPCT_COEFFS,1,5)+AB6558*AB6559</f>
        <v>#N/A</v>
      </c>
      <c r="AH6554" s="223" t="e">
        <f ca="1">INDEX(FTA_COEFFS,1,1)+O6554*INDEX(FTA_COEFFS,1,2)+N6555*INDEX(FTA_COEFFS,1,3)+(Q6554+R6554)*INDEX(FTA_COEFFS,1,4)+(Q6555+R6555)*INDEX(FTA_COEFFS,1,5)+M6555*INDEX(FTA_COEFFS,1,6)+AC6558*AC6559</f>
        <v>#N/A</v>
      </c>
      <c r="AI6554" s="223" t="e">
        <f ca="1">INDEX(FTPCT_COEFFS,1,1)+P6554*INDEX(FTPCT_COEFFS,1,2)+F6554*INDEX(FTPCT_COEFFS,1,3)+G6555*INDEX(FTPCT_COEFFS,1,4)+AD6558*AD6559</f>
        <v>#N/A</v>
      </c>
      <c r="AJ6554" s="338" t="e">
        <f t="shared" ref="AJ6554:AJ6555" ca="1" si="11326">AD6554*AE6554/100+AF6554*AG6554+AH6554*AI6554/100</f>
        <v>#N/A</v>
      </c>
      <c r="AK6554" s="55"/>
      <c r="AL6554" s="55"/>
      <c r="AM6554" s="55"/>
      <c r="AN6554" s="55"/>
      <c r="AO6554" s="55"/>
      <c r="AP6554" s="55"/>
      <c r="AQ6554" s="55"/>
      <c r="AR6554" s="55"/>
    </row>
    <row r="6555" spans="1:45" x14ac:dyDescent="0.3">
      <c r="B6555" s="54" t="s">
        <v>175</v>
      </c>
      <c r="C6555" s="54">
        <f>C6548</f>
        <v>0</v>
      </c>
      <c r="D6555" s="56" t="e">
        <f t="shared" ca="1" si="11318"/>
        <v>#N/A</v>
      </c>
      <c r="E6555" s="52" t="e">
        <f t="shared" ref="E6555:W6555" si="11327">E6548</f>
        <v>#N/A</v>
      </c>
      <c r="F6555" s="52" t="e">
        <f t="shared" si="11327"/>
        <v>#N/A</v>
      </c>
      <c r="G6555" s="52" t="e">
        <f t="shared" si="11327"/>
        <v>#N/A</v>
      </c>
      <c r="H6555" s="52" t="e">
        <f t="shared" si="11327"/>
        <v>#N/A</v>
      </c>
      <c r="I6555" s="52" t="e">
        <f t="shared" si="11327"/>
        <v>#N/A</v>
      </c>
      <c r="J6555" s="52" t="e">
        <f t="shared" si="11327"/>
        <v>#N/A</v>
      </c>
      <c r="K6555" s="52" t="e">
        <f t="shared" si="11327"/>
        <v>#N/A</v>
      </c>
      <c r="L6555" s="52" t="e">
        <f t="shared" si="11327"/>
        <v>#N/A</v>
      </c>
      <c r="M6555" s="52" t="e">
        <f t="shared" si="11327"/>
        <v>#N/A</v>
      </c>
      <c r="N6555" s="52" t="e">
        <f t="shared" si="11327"/>
        <v>#N/A</v>
      </c>
      <c r="O6555" s="52" t="e">
        <f t="shared" si="11327"/>
        <v>#N/A</v>
      </c>
      <c r="P6555" s="52" t="e">
        <f t="shared" si="11327"/>
        <v>#N/A</v>
      </c>
      <c r="Q6555" s="52" t="e">
        <f t="shared" si="11327"/>
        <v>#N/A</v>
      </c>
      <c r="R6555" s="52" t="e">
        <f t="shared" si="11327"/>
        <v>#N/A</v>
      </c>
      <c r="S6555" s="52" t="e">
        <f t="shared" si="11327"/>
        <v>#N/A</v>
      </c>
      <c r="T6555" s="52" t="e">
        <f t="shared" si="11327"/>
        <v>#N/A</v>
      </c>
      <c r="U6555" s="52" t="e">
        <f t="shared" si="11327"/>
        <v>#N/A</v>
      </c>
      <c r="V6555" s="52" t="e">
        <f t="shared" si="11327"/>
        <v>#N/A</v>
      </c>
      <c r="W6555" s="52" t="e">
        <f t="shared" si="11327"/>
        <v>#N/A</v>
      </c>
      <c r="X6555" s="55" t="e">
        <f t="shared" si="11320"/>
        <v>#N/A</v>
      </c>
      <c r="Y6555" s="55" t="e">
        <f t="shared" si="11321"/>
        <v>#N/A</v>
      </c>
      <c r="Z6555" s="55" t="e">
        <f t="shared" ref="Z6555" si="11328">Z6554</f>
        <v>#N/A</v>
      </c>
      <c r="AA6555" s="55" t="e">
        <f t="shared" si="11323"/>
        <v>#N/A</v>
      </c>
      <c r="AB6555" s="336" t="e">
        <f t="shared" si="11324"/>
        <v>#N/A</v>
      </c>
      <c r="AC6555" s="223" t="e">
        <f ca="1">INDEX(FGA_COEFFS,1,1)+Z6555*INDEX(FGA_COEFFS,1,2)+Y6555*INDEX(FGA_COEFFS,1,3)+R6555*INDEX(FGA_COEFFS,1,4)+Q6554*INDEX(FGA_COEFFS,1,5)+S6555*INDEX(FGA_COEFFS,1,6)+T6554*INDEX(FGA_COEFFS,1,7)+M6554*INDEX(FGA_COEFFS,1,8)+Y6558*Y6560</f>
        <v>#N/A</v>
      </c>
      <c r="AD6555" s="223" t="e">
        <f ca="1">INDEX(THREEPTA_COEFFS,1,1)+AC6555*INDEX(THREEPTA_COEFFS,1,2)+J6555*INDEX(THREEPTA_COEFFS,1,3)+AA6555*INDEX(THREEPTA_COEFFS,1,4)+K6555*INDEX(THREEPTA_COEFFS,1,5)+L6554*INDEX(THREEPTA_COEFFS,1,6)+Z6558*Z6560</f>
        <v>#N/A</v>
      </c>
      <c r="AE6555" s="223" t="e">
        <f ca="1">INDEX(THREEPTPCT_COEFFS,1,1)+K6555*INDEX(THREEPTPCT_COEFFS,1,2)+L6554*INDEX(THREEPTPCT_COEFFS,1,3)+AA6558*AA6560</f>
        <v>#N/A</v>
      </c>
      <c r="AF6555" s="55" t="e">
        <f t="shared" ca="1" si="11325"/>
        <v>#N/A</v>
      </c>
      <c r="AG6555" s="223" t="e">
        <f ca="1">INDEX(TWOPTPCT_COEFFS,1,1)+AB6555*INDEX(TWOPTPCT_COEFFS,1,2)+I6554*INDEX(TWOPTPCT_COEFFS,1,3)+G6554*INDEX(TWOPTPCT_COEFFS,1,4)+L6554*INDEX(TWOPTPCT_COEFFS,1,5)+AB6558*AB6560</f>
        <v>#N/A</v>
      </c>
      <c r="AH6555" s="223" t="e">
        <f ca="1">INDEX(FTA_COEFFS,1,1)+O6555*INDEX(FTA_COEFFS,1,2)+N6554*INDEX(FTA_COEFFS,1,3)+(Q6555+R6555)*INDEX(FTA_COEFFS,1,4)+(Q6554+R6554)*INDEX(FTA_COEFFS,1,5)+M6554*INDEX(FTA_COEFFS,1,6)+AC6558*AC6560</f>
        <v>#N/A</v>
      </c>
      <c r="AI6555" s="223" t="e">
        <f ca="1">INDEX(FTPCT_COEFFS,1,1)+P6555*INDEX(FTPCT_COEFFS,1,2)+F6555*INDEX(FTPCT_COEFFS,1,3)+G6554*INDEX(FTPCT_COEFFS,1,4)+AD6558*AD6560</f>
        <v>#N/A</v>
      </c>
      <c r="AJ6555" s="338" t="e">
        <f t="shared" ca="1" si="11326"/>
        <v>#N/A</v>
      </c>
      <c r="AK6555" s="55"/>
      <c r="AL6555" s="55"/>
      <c r="AM6555" s="55"/>
      <c r="AN6555" s="55"/>
      <c r="AO6555" s="55"/>
      <c r="AP6555" s="55"/>
      <c r="AQ6555" s="55"/>
      <c r="AR6555" s="55"/>
    </row>
    <row r="6556" spans="1:45" x14ac:dyDescent="0.3">
      <c r="A6556" s="54" t="e">
        <f ca="1">IF(D6554&gt;(D6555+(AVERAGE(V6554,W6554)-AVERAGE(V6555,W6555))/2)+2.5,C6554,IF(D6555&gt;(D6554+(AVERAGE(V6555,W6555)-AVERAGE(V6554,W6554))/2)+2.5,C6555,"Close"))</f>
        <v>#N/A</v>
      </c>
      <c r="B6556" s="64" t="e">
        <f ca="1">IF(D6555&gt;D6554,C6555,C6554)</f>
        <v>#N/A</v>
      </c>
      <c r="D6556" s="56"/>
      <c r="X6556" s="55"/>
      <c r="Y6556" s="55"/>
      <c r="Z6556" s="55"/>
      <c r="AA6556" s="55"/>
      <c r="AB6556" s="55"/>
      <c r="AC6556" s="337"/>
      <c r="AD6556" s="337"/>
      <c r="AE6556" s="337"/>
      <c r="AF6556" s="337"/>
      <c r="AG6556" s="337"/>
      <c r="AH6556" s="337"/>
      <c r="AI6556" s="337"/>
      <c r="AJ6556" s="337"/>
      <c r="AK6556" s="337"/>
      <c r="AL6556" s="337"/>
      <c r="AM6556" s="55"/>
      <c r="AN6556" s="55"/>
      <c r="AO6556" s="55"/>
      <c r="AP6556" s="55"/>
      <c r="AQ6556" s="55"/>
      <c r="AR6556" s="55"/>
      <c r="AS6556" s="55"/>
    </row>
    <row r="6557" spans="1:45" x14ac:dyDescent="0.3">
      <c r="X6557" s="54" t="s">
        <v>1305</v>
      </c>
      <c r="Y6557" s="54" t="s">
        <v>128</v>
      </c>
      <c r="Z6557" s="54" t="s">
        <v>157</v>
      </c>
      <c r="AA6557" s="54" t="s">
        <v>151</v>
      </c>
      <c r="AB6557" s="54" t="s">
        <v>1327</v>
      </c>
      <c r="AC6557" s="54" t="s">
        <v>129</v>
      </c>
      <c r="AD6557" s="54" t="s">
        <v>116</v>
      </c>
      <c r="AE6557" s="54"/>
      <c r="AF6557" s="54"/>
      <c r="AG6557" s="54"/>
      <c r="AH6557" s="54"/>
      <c r="AI6557" s="54"/>
      <c r="AJ6557" s="54"/>
      <c r="AK6557" s="54"/>
      <c r="AL6557" s="54"/>
      <c r="AM6557" s="54"/>
      <c r="AN6557" s="54"/>
      <c r="AO6557" s="54"/>
      <c r="AP6557" s="54"/>
      <c r="AQ6557" s="54"/>
      <c r="AR6557" s="54"/>
      <c r="AS6557" s="54"/>
    </row>
    <row r="6558" spans="1:45" x14ac:dyDescent="0.3">
      <c r="X6558" s="54"/>
      <c r="Y6558" s="54">
        <f t="shared" ref="Y6558:AD6558" si="11329">Y6551</f>
        <v>6.4436999999999998</v>
      </c>
      <c r="Z6558" s="54">
        <f t="shared" si="11329"/>
        <v>4.9371</v>
      </c>
      <c r="AA6558" s="54">
        <f t="shared" si="11329"/>
        <v>11.350300000000001</v>
      </c>
      <c r="AB6558" s="54">
        <f t="shared" si="11329"/>
        <v>7.1900000000000006E-2</v>
      </c>
      <c r="AC6558" s="54">
        <f t="shared" si="11329"/>
        <v>6.2766000000000002</v>
      </c>
      <c r="AD6558" s="54">
        <f t="shared" si="11329"/>
        <v>11.042999999999999</v>
      </c>
      <c r="AE6558" s="54"/>
      <c r="AF6558" s="336"/>
      <c r="AG6558" s="336"/>
      <c r="AH6558" s="336"/>
      <c r="AI6558" s="54"/>
      <c r="AJ6558" s="54"/>
      <c r="AK6558" s="54"/>
      <c r="AL6558" s="54"/>
      <c r="AM6558" s="54"/>
      <c r="AN6558" s="54"/>
      <c r="AO6558" s="54"/>
      <c r="AP6558" s="54"/>
      <c r="AQ6558" s="54"/>
      <c r="AR6558" s="54"/>
      <c r="AS6558" s="54"/>
    </row>
    <row r="6559" spans="1:45" x14ac:dyDescent="0.3">
      <c r="D6559" s="56"/>
      <c r="X6559" s="336"/>
      <c r="Y6559" s="336">
        <f t="shared" ca="1" si="11281"/>
        <v>0.78137448064048187</v>
      </c>
      <c r="Z6559" s="336">
        <f t="shared" ca="1" si="11281"/>
        <v>1.0927210998200936</v>
      </c>
      <c r="AA6559" s="336">
        <f t="shared" ca="1" si="11281"/>
        <v>0.15573867281984202</v>
      </c>
      <c r="AB6559" s="336">
        <f t="shared" ca="1" si="11281"/>
        <v>-0.25798310173247574</v>
      </c>
      <c r="AC6559" s="336">
        <f t="shared" ca="1" si="11281"/>
        <v>-0.15445009272044785</v>
      </c>
      <c r="AD6559" s="336">
        <f t="shared" ca="1" si="11281"/>
        <v>-0.80499680012070618</v>
      </c>
      <c r="AE6559" s="336"/>
      <c r="AF6559" s="336"/>
      <c r="AG6559" s="336"/>
      <c r="AH6559" s="336"/>
      <c r="AI6559" s="54"/>
      <c r="AJ6559" s="54"/>
      <c r="AK6559" s="54"/>
      <c r="AL6559" s="336"/>
      <c r="AM6559" s="336"/>
      <c r="AN6559" s="336"/>
      <c r="AO6559" s="336"/>
      <c r="AP6559" s="54"/>
      <c r="AQ6559" s="336"/>
      <c r="AR6559" s="336"/>
      <c r="AS6559" s="336"/>
    </row>
    <row r="6560" spans="1:45" x14ac:dyDescent="0.3">
      <c r="C6560" s="54"/>
      <c r="D6560" s="56"/>
      <c r="Y6560" s="336">
        <f t="shared" ca="1" si="11281"/>
        <v>1.752202905519273E-2</v>
      </c>
      <c r="Z6560" s="336">
        <f t="shared" ca="1" si="11281"/>
        <v>1.0970714663691004</v>
      </c>
      <c r="AA6560" s="336">
        <f t="shared" ca="1" si="11281"/>
        <v>-0.48458477892155583</v>
      </c>
      <c r="AB6560" s="336">
        <f t="shared" ca="1" si="11281"/>
        <v>9.8978489286173629E-2</v>
      </c>
      <c r="AC6560" s="336">
        <f t="shared" ca="1" si="11281"/>
        <v>-0.15857345193528691</v>
      </c>
      <c r="AD6560" s="336">
        <f t="shared" ca="1" si="11281"/>
        <v>-0.31497457628021691</v>
      </c>
      <c r="AE6560" s="55"/>
      <c r="AF6560" s="55"/>
      <c r="AG6560" s="55"/>
      <c r="AH6560" s="55"/>
      <c r="AI6560" s="55"/>
      <c r="AJ6560" s="55"/>
      <c r="AK6560" s="55"/>
      <c r="AL6560" s="55"/>
      <c r="AM6560" s="55"/>
      <c r="AN6560" s="55"/>
      <c r="AO6560" s="55"/>
      <c r="AP6560" s="55"/>
      <c r="AQ6560" s="55"/>
      <c r="AR6560" s="55"/>
      <c r="AS6560" s="55"/>
    </row>
    <row r="6561" spans="1:45" x14ac:dyDescent="0.3">
      <c r="B6561" s="54" t="s">
        <v>172</v>
      </c>
      <c r="C6561" s="53">
        <f>C6554</f>
        <v>0</v>
      </c>
      <c r="D6561" s="56" t="e">
        <f t="shared" ref="D6561:D6562" ca="1" si="11330">AJ6561</f>
        <v>#N/A</v>
      </c>
      <c r="E6561" s="52" t="e">
        <f t="shared" ref="E6561:W6561" si="11331">E6554</f>
        <v>#N/A</v>
      </c>
      <c r="F6561" s="52" t="e">
        <f t="shared" si="11331"/>
        <v>#N/A</v>
      </c>
      <c r="G6561" s="52" t="e">
        <f t="shared" si="11331"/>
        <v>#N/A</v>
      </c>
      <c r="H6561" s="52" t="e">
        <f t="shared" si="11331"/>
        <v>#N/A</v>
      </c>
      <c r="I6561" s="52" t="e">
        <f t="shared" si="11331"/>
        <v>#N/A</v>
      </c>
      <c r="J6561" s="52" t="e">
        <f t="shared" si="11331"/>
        <v>#N/A</v>
      </c>
      <c r="K6561" s="52" t="e">
        <f t="shared" si="11331"/>
        <v>#N/A</v>
      </c>
      <c r="L6561" s="52" t="e">
        <f t="shared" si="11331"/>
        <v>#N/A</v>
      </c>
      <c r="M6561" s="52" t="e">
        <f t="shared" si="11331"/>
        <v>#N/A</v>
      </c>
      <c r="N6561" s="52" t="e">
        <f t="shared" si="11331"/>
        <v>#N/A</v>
      </c>
      <c r="O6561" s="52" t="e">
        <f t="shared" si="11331"/>
        <v>#N/A</v>
      </c>
      <c r="P6561" s="52" t="e">
        <f t="shared" si="11331"/>
        <v>#N/A</v>
      </c>
      <c r="Q6561" s="52" t="e">
        <f t="shared" si="11331"/>
        <v>#N/A</v>
      </c>
      <c r="R6561" s="52" t="e">
        <f t="shared" si="11331"/>
        <v>#N/A</v>
      </c>
      <c r="S6561" s="52" t="e">
        <f t="shared" si="11331"/>
        <v>#N/A</v>
      </c>
      <c r="T6561" s="52" t="e">
        <f t="shared" si="11331"/>
        <v>#N/A</v>
      </c>
      <c r="U6561" s="52" t="e">
        <f t="shared" si="11331"/>
        <v>#N/A</v>
      </c>
      <c r="V6561" s="52" t="e">
        <f t="shared" si="11331"/>
        <v>#N/A</v>
      </c>
      <c r="W6561" s="52" t="e">
        <f t="shared" si="11331"/>
        <v>#N/A</v>
      </c>
      <c r="X6561" s="55" t="e">
        <f t="shared" ref="X6561:X6562" si="11332">(H6561-(O6561*P6561)/100-3*(J6561*K6561)/100)/2</f>
        <v>#N/A</v>
      </c>
      <c r="Y6561" s="55" t="e">
        <f t="shared" ref="Y6561:Y6562" si="11333">SUM(X6561,(J6561*K6561/100))/(F6561/100)</f>
        <v>#N/A</v>
      </c>
      <c r="Z6561" s="55" t="e">
        <f t="shared" ref="Z6561" si="11334">U6561*0.5+U6562*0.5</f>
        <v>#N/A</v>
      </c>
      <c r="AA6561" s="55" t="e">
        <f t="shared" ref="AA6561:AA6562" si="11335">J6561/Y6561</f>
        <v>#N/A</v>
      </c>
      <c r="AB6561" s="336" t="e">
        <f t="shared" ref="AB6561:AB6562" si="11336">X6561/(Y6561-J6561)</f>
        <v>#N/A</v>
      </c>
      <c r="AC6561" s="223" t="e">
        <f ca="1">INDEX(FGA_COEFFS,1,1)+Z6561*INDEX(FGA_COEFFS,1,2)+Y6561*INDEX(FGA_COEFFS,1,3)+R6561*INDEX(FGA_COEFFS,1,4)+Q6562*INDEX(FGA_COEFFS,1,5)+S6561*INDEX(FGA_COEFFS,1,6)+T6562*INDEX(FGA_COEFFS,1,7)+M6562*INDEX(FGA_COEFFS,1,8)+Y6565*Y6566</f>
        <v>#N/A</v>
      </c>
      <c r="AD6561" s="223" t="e">
        <f ca="1">INDEX(THREEPTA_COEFFS,1,1)+AC6561*INDEX(THREEPTA_COEFFS,1,2)+J6561*INDEX(THREEPTA_COEFFS,1,3)+AA6561*INDEX(THREEPTA_COEFFS,1,4)+K6561*INDEX(THREEPTA_COEFFS,1,5)+L6562*INDEX(THREEPTA_COEFFS,1,6)+Z6565*Z6566</f>
        <v>#N/A</v>
      </c>
      <c r="AE6561" s="223" t="e">
        <f ca="1">INDEX(THREEPTPCT_COEFFS,1,1)+K6561*INDEX(THREEPTPCT_COEFFS,1,2)+L6562*INDEX(THREEPTPCT_COEFFS,1,3)+AA6565*AA6566</f>
        <v>#N/A</v>
      </c>
      <c r="AF6561" s="55" t="e">
        <f t="shared" ref="AF6561:AF6562" ca="1" si="11337">AC6561-AD6561</f>
        <v>#N/A</v>
      </c>
      <c r="AG6561" s="223" t="e">
        <f ca="1">INDEX(TWOPTPCT_COEFFS,1,1)+AB6561*INDEX(TWOPTPCT_COEFFS,1,2)+I6562*INDEX(TWOPTPCT_COEFFS,1,3)+G6562*INDEX(TWOPTPCT_COEFFS,1,4)+L6562*INDEX(TWOPTPCT_COEFFS,1,5)+AB6565*AB6566</f>
        <v>#N/A</v>
      </c>
      <c r="AH6561" s="223" t="e">
        <f ca="1">INDEX(FTA_COEFFS,1,1)+O6561*INDEX(FTA_COEFFS,1,2)+N6562*INDEX(FTA_COEFFS,1,3)+(Q6561+R6561)*INDEX(FTA_COEFFS,1,4)+(Q6562+R6562)*INDEX(FTA_COEFFS,1,5)+M6562*INDEX(FTA_COEFFS,1,6)+AC6565*AC6566</f>
        <v>#N/A</v>
      </c>
      <c r="AI6561" s="223" t="e">
        <f ca="1">INDEX(FTPCT_COEFFS,1,1)+P6561*INDEX(FTPCT_COEFFS,1,2)+F6561*INDEX(FTPCT_COEFFS,1,3)+G6562*INDEX(FTPCT_COEFFS,1,4)+AD6565*AD6566</f>
        <v>#N/A</v>
      </c>
      <c r="AJ6561" s="338" t="e">
        <f t="shared" ref="AJ6561:AJ6562" ca="1" si="11338">AD6561*AE6561/100+AF6561*AG6561+AH6561*AI6561/100</f>
        <v>#N/A</v>
      </c>
      <c r="AK6561" s="55"/>
      <c r="AL6561" s="55"/>
      <c r="AM6561" s="55"/>
      <c r="AN6561" s="55"/>
      <c r="AO6561" s="55"/>
      <c r="AP6561" s="55"/>
      <c r="AQ6561" s="55"/>
      <c r="AR6561" s="55"/>
    </row>
    <row r="6562" spans="1:45" x14ac:dyDescent="0.3">
      <c r="B6562" s="54" t="s">
        <v>175</v>
      </c>
      <c r="C6562" s="54">
        <f>C6555</f>
        <v>0</v>
      </c>
      <c r="D6562" s="56" t="e">
        <f t="shared" ca="1" si="11330"/>
        <v>#N/A</v>
      </c>
      <c r="E6562" s="52" t="e">
        <f t="shared" ref="E6562:W6562" si="11339">E6555</f>
        <v>#N/A</v>
      </c>
      <c r="F6562" s="52" t="e">
        <f t="shared" si="11339"/>
        <v>#N/A</v>
      </c>
      <c r="G6562" s="52" t="e">
        <f t="shared" si="11339"/>
        <v>#N/A</v>
      </c>
      <c r="H6562" s="52" t="e">
        <f t="shared" si="11339"/>
        <v>#N/A</v>
      </c>
      <c r="I6562" s="52" t="e">
        <f t="shared" si="11339"/>
        <v>#N/A</v>
      </c>
      <c r="J6562" s="52" t="e">
        <f t="shared" si="11339"/>
        <v>#N/A</v>
      </c>
      <c r="K6562" s="52" t="e">
        <f t="shared" si="11339"/>
        <v>#N/A</v>
      </c>
      <c r="L6562" s="52" t="e">
        <f t="shared" si="11339"/>
        <v>#N/A</v>
      </c>
      <c r="M6562" s="52" t="e">
        <f t="shared" si="11339"/>
        <v>#N/A</v>
      </c>
      <c r="N6562" s="52" t="e">
        <f t="shared" si="11339"/>
        <v>#N/A</v>
      </c>
      <c r="O6562" s="52" t="e">
        <f t="shared" si="11339"/>
        <v>#N/A</v>
      </c>
      <c r="P6562" s="52" t="e">
        <f t="shared" si="11339"/>
        <v>#N/A</v>
      </c>
      <c r="Q6562" s="52" t="e">
        <f t="shared" si="11339"/>
        <v>#N/A</v>
      </c>
      <c r="R6562" s="52" t="e">
        <f t="shared" si="11339"/>
        <v>#N/A</v>
      </c>
      <c r="S6562" s="52" t="e">
        <f t="shared" si="11339"/>
        <v>#N/A</v>
      </c>
      <c r="T6562" s="52" t="e">
        <f t="shared" si="11339"/>
        <v>#N/A</v>
      </c>
      <c r="U6562" s="52" t="e">
        <f t="shared" si="11339"/>
        <v>#N/A</v>
      </c>
      <c r="V6562" s="52" t="e">
        <f t="shared" si="11339"/>
        <v>#N/A</v>
      </c>
      <c r="W6562" s="52" t="e">
        <f t="shared" si="11339"/>
        <v>#N/A</v>
      </c>
      <c r="X6562" s="55" t="e">
        <f t="shared" si="11332"/>
        <v>#N/A</v>
      </c>
      <c r="Y6562" s="55" t="e">
        <f t="shared" si="11333"/>
        <v>#N/A</v>
      </c>
      <c r="Z6562" s="55" t="e">
        <f t="shared" ref="Z6562" si="11340">Z6561</f>
        <v>#N/A</v>
      </c>
      <c r="AA6562" s="55" t="e">
        <f t="shared" si="11335"/>
        <v>#N/A</v>
      </c>
      <c r="AB6562" s="336" t="e">
        <f t="shared" si="11336"/>
        <v>#N/A</v>
      </c>
      <c r="AC6562" s="223" t="e">
        <f ca="1">INDEX(FGA_COEFFS,1,1)+Z6562*INDEX(FGA_COEFFS,1,2)+Y6562*INDEX(FGA_COEFFS,1,3)+R6562*INDEX(FGA_COEFFS,1,4)+Q6561*INDEX(FGA_COEFFS,1,5)+S6562*INDEX(FGA_COEFFS,1,6)+T6561*INDEX(FGA_COEFFS,1,7)+M6561*INDEX(FGA_COEFFS,1,8)+Y6565*Y6567</f>
        <v>#N/A</v>
      </c>
      <c r="AD6562" s="223" t="e">
        <f ca="1">INDEX(THREEPTA_COEFFS,1,1)+AC6562*INDEX(THREEPTA_COEFFS,1,2)+J6562*INDEX(THREEPTA_COEFFS,1,3)+AA6562*INDEX(THREEPTA_COEFFS,1,4)+K6562*INDEX(THREEPTA_COEFFS,1,5)+L6561*INDEX(THREEPTA_COEFFS,1,6)+Z6565*Z6567</f>
        <v>#N/A</v>
      </c>
      <c r="AE6562" s="223" t="e">
        <f ca="1">INDEX(THREEPTPCT_COEFFS,1,1)+K6562*INDEX(THREEPTPCT_COEFFS,1,2)+L6561*INDEX(THREEPTPCT_COEFFS,1,3)+AA6565*AA6567</f>
        <v>#N/A</v>
      </c>
      <c r="AF6562" s="55" t="e">
        <f t="shared" ca="1" si="11337"/>
        <v>#N/A</v>
      </c>
      <c r="AG6562" s="223" t="e">
        <f ca="1">INDEX(TWOPTPCT_COEFFS,1,1)+AB6562*INDEX(TWOPTPCT_COEFFS,1,2)+I6561*INDEX(TWOPTPCT_COEFFS,1,3)+G6561*INDEX(TWOPTPCT_COEFFS,1,4)+L6561*INDEX(TWOPTPCT_COEFFS,1,5)+AB6565*AB6567</f>
        <v>#N/A</v>
      </c>
      <c r="AH6562" s="223" t="e">
        <f ca="1">INDEX(FTA_COEFFS,1,1)+O6562*INDEX(FTA_COEFFS,1,2)+N6561*INDEX(FTA_COEFFS,1,3)+(Q6562+R6562)*INDEX(FTA_COEFFS,1,4)+(Q6561+R6561)*INDEX(FTA_COEFFS,1,5)+M6561*INDEX(FTA_COEFFS,1,6)+AC6565*AC6567</f>
        <v>#N/A</v>
      </c>
      <c r="AI6562" s="223" t="e">
        <f ca="1">INDEX(FTPCT_COEFFS,1,1)+P6562*INDEX(FTPCT_COEFFS,1,2)+F6562*INDEX(FTPCT_COEFFS,1,3)+G6561*INDEX(FTPCT_COEFFS,1,4)+AD6565*AD6567</f>
        <v>#N/A</v>
      </c>
      <c r="AJ6562" s="338" t="e">
        <f t="shared" ca="1" si="11338"/>
        <v>#N/A</v>
      </c>
      <c r="AK6562" s="55"/>
      <c r="AL6562" s="55"/>
      <c r="AM6562" s="55"/>
      <c r="AN6562" s="55"/>
      <c r="AO6562" s="55"/>
      <c r="AP6562" s="55"/>
      <c r="AQ6562" s="55"/>
      <c r="AR6562" s="55"/>
    </row>
    <row r="6563" spans="1:45" x14ac:dyDescent="0.3">
      <c r="A6563" s="54" t="e">
        <f ca="1">IF(D6561&gt;(D6562+(AVERAGE(V6561,W6561)-AVERAGE(V6562,W6562))/2)+2.5,C6561,IF(D6562&gt;(D6561+(AVERAGE(V6562,W6562)-AVERAGE(V6561,W6561))/2)+2.5,C6562,"Close"))</f>
        <v>#N/A</v>
      </c>
      <c r="B6563" s="64" t="e">
        <f ca="1">IF(D6562&gt;D6561,C6562,C6561)</f>
        <v>#N/A</v>
      </c>
      <c r="D6563" s="56"/>
      <c r="X6563" s="55"/>
      <c r="Y6563" s="55"/>
      <c r="Z6563" s="55"/>
      <c r="AA6563" s="55"/>
      <c r="AB6563" s="55"/>
      <c r="AC6563" s="337"/>
      <c r="AD6563" s="337"/>
      <c r="AE6563" s="337"/>
      <c r="AF6563" s="337"/>
      <c r="AG6563" s="337"/>
      <c r="AH6563" s="337"/>
      <c r="AI6563" s="337"/>
      <c r="AJ6563" s="337"/>
      <c r="AK6563" s="337"/>
      <c r="AL6563" s="337"/>
      <c r="AM6563" s="55"/>
      <c r="AN6563" s="55"/>
      <c r="AO6563" s="55"/>
      <c r="AP6563" s="55"/>
      <c r="AQ6563" s="55"/>
      <c r="AR6563" s="55"/>
      <c r="AS6563" s="55"/>
    </row>
    <row r="6564" spans="1:45" x14ac:dyDescent="0.3">
      <c r="X6564" s="54" t="s">
        <v>1305</v>
      </c>
      <c r="Y6564" s="54" t="s">
        <v>128</v>
      </c>
      <c r="Z6564" s="54" t="s">
        <v>157</v>
      </c>
      <c r="AA6564" s="54" t="s">
        <v>151</v>
      </c>
      <c r="AB6564" s="54" t="s">
        <v>1327</v>
      </c>
      <c r="AC6564" s="54" t="s">
        <v>129</v>
      </c>
      <c r="AD6564" s="54" t="s">
        <v>116</v>
      </c>
      <c r="AE6564" s="54"/>
      <c r="AF6564" s="54"/>
      <c r="AG6564" s="54"/>
      <c r="AH6564" s="54"/>
      <c r="AI6564" s="54"/>
      <c r="AJ6564" s="54"/>
      <c r="AK6564" s="54"/>
      <c r="AL6564" s="54"/>
      <c r="AM6564" s="54"/>
      <c r="AN6564" s="54"/>
      <c r="AO6564" s="54"/>
      <c r="AP6564" s="54"/>
      <c r="AQ6564" s="54"/>
      <c r="AR6564" s="54"/>
      <c r="AS6564" s="54"/>
    </row>
    <row r="6565" spans="1:45" x14ac:dyDescent="0.3">
      <c r="X6565" s="54"/>
      <c r="Y6565" s="54">
        <f t="shared" ref="Y6565:AD6565" si="11341">Y6558</f>
        <v>6.4436999999999998</v>
      </c>
      <c r="Z6565" s="54">
        <f t="shared" si="11341"/>
        <v>4.9371</v>
      </c>
      <c r="AA6565" s="54">
        <f t="shared" si="11341"/>
        <v>11.350300000000001</v>
      </c>
      <c r="AB6565" s="54">
        <f t="shared" si="11341"/>
        <v>7.1900000000000006E-2</v>
      </c>
      <c r="AC6565" s="54">
        <f t="shared" si="11341"/>
        <v>6.2766000000000002</v>
      </c>
      <c r="AD6565" s="54">
        <f t="shared" si="11341"/>
        <v>11.042999999999999</v>
      </c>
      <c r="AE6565" s="54"/>
      <c r="AF6565" s="336"/>
      <c r="AG6565" s="336"/>
      <c r="AH6565" s="336"/>
      <c r="AI6565" s="54"/>
      <c r="AJ6565" s="54"/>
      <c r="AK6565" s="54"/>
      <c r="AL6565" s="54"/>
      <c r="AM6565" s="54"/>
      <c r="AN6565" s="54"/>
      <c r="AO6565" s="54"/>
      <c r="AP6565" s="54"/>
      <c r="AQ6565" s="54"/>
      <c r="AR6565" s="54"/>
      <c r="AS6565" s="54"/>
    </row>
    <row r="6566" spans="1:45" x14ac:dyDescent="0.3">
      <c r="D6566" s="56"/>
      <c r="X6566" s="336"/>
      <c r="Y6566" s="336">
        <f t="shared" ca="1" si="11281"/>
        <v>1.2006185791550832</v>
      </c>
      <c r="Z6566" s="336">
        <f t="shared" ca="1" si="11281"/>
        <v>-0.46506013894536269</v>
      </c>
      <c r="AA6566" s="336">
        <f t="shared" ca="1" si="11281"/>
        <v>0.22651034314910184</v>
      </c>
      <c r="AB6566" s="336">
        <f t="shared" ca="1" si="11281"/>
        <v>-0.23957338808763146</v>
      </c>
      <c r="AC6566" s="336">
        <f t="shared" ca="1" si="11281"/>
        <v>8.1324101959440245E-2</v>
      </c>
      <c r="AD6566" s="336">
        <f t="shared" ca="1" si="11281"/>
        <v>-0.95620639528989859</v>
      </c>
      <c r="AE6566" s="336"/>
      <c r="AF6566" s="336"/>
      <c r="AG6566" s="336"/>
      <c r="AH6566" s="336"/>
      <c r="AI6566" s="54"/>
      <c r="AJ6566" s="54"/>
      <c r="AK6566" s="54"/>
      <c r="AL6566" s="336"/>
      <c r="AM6566" s="336"/>
      <c r="AN6566" s="336"/>
      <c r="AO6566" s="336"/>
      <c r="AP6566" s="54"/>
      <c r="AQ6566" s="336"/>
      <c r="AR6566" s="336"/>
      <c r="AS6566" s="336"/>
    </row>
    <row r="6567" spans="1:45" x14ac:dyDescent="0.3">
      <c r="C6567" s="54"/>
      <c r="D6567" s="56"/>
      <c r="Y6567" s="336">
        <f t="shared" ca="1" si="11281"/>
        <v>-4.5393260544345712E-2</v>
      </c>
      <c r="Z6567" s="336">
        <f t="shared" ca="1" si="11281"/>
        <v>0.34694080343528905</v>
      </c>
      <c r="AA6567" s="336">
        <f t="shared" ca="1" si="11281"/>
        <v>0.33755639450156105</v>
      </c>
      <c r="AB6567" s="336">
        <f t="shared" ca="1" si="11281"/>
        <v>0.46787568648800554</v>
      </c>
      <c r="AC6567" s="336">
        <f t="shared" ca="1" si="11281"/>
        <v>-0.24489746384991132</v>
      </c>
      <c r="AD6567" s="336">
        <f t="shared" ca="1" si="11281"/>
        <v>-0.46977652410032344</v>
      </c>
      <c r="AE6567" s="55"/>
      <c r="AF6567" s="55"/>
      <c r="AG6567" s="55"/>
      <c r="AH6567" s="55"/>
      <c r="AI6567" s="55"/>
      <c r="AJ6567" s="55"/>
      <c r="AK6567" s="55"/>
      <c r="AL6567" s="55"/>
      <c r="AM6567" s="55"/>
      <c r="AN6567" s="55"/>
      <c r="AO6567" s="55"/>
      <c r="AP6567" s="55"/>
      <c r="AQ6567" s="55"/>
      <c r="AR6567" s="55"/>
      <c r="AS6567" s="55"/>
    </row>
    <row r="6568" spans="1:45" x14ac:dyDescent="0.3">
      <c r="B6568" s="54" t="s">
        <v>172</v>
      </c>
      <c r="C6568" s="53">
        <f>C6561</f>
        <v>0</v>
      </c>
      <c r="D6568" s="56" t="e">
        <f t="shared" ref="D6568:D6569" ca="1" si="11342">AJ6568</f>
        <v>#N/A</v>
      </c>
      <c r="E6568" s="52" t="e">
        <f t="shared" ref="E6568:W6568" si="11343">E6561</f>
        <v>#N/A</v>
      </c>
      <c r="F6568" s="52" t="e">
        <f t="shared" si="11343"/>
        <v>#N/A</v>
      </c>
      <c r="G6568" s="52" t="e">
        <f t="shared" si="11343"/>
        <v>#N/A</v>
      </c>
      <c r="H6568" s="52" t="e">
        <f t="shared" si="11343"/>
        <v>#N/A</v>
      </c>
      <c r="I6568" s="52" t="e">
        <f t="shared" si="11343"/>
        <v>#N/A</v>
      </c>
      <c r="J6568" s="52" t="e">
        <f t="shared" si="11343"/>
        <v>#N/A</v>
      </c>
      <c r="K6568" s="52" t="e">
        <f t="shared" si="11343"/>
        <v>#N/A</v>
      </c>
      <c r="L6568" s="52" t="e">
        <f t="shared" si="11343"/>
        <v>#N/A</v>
      </c>
      <c r="M6568" s="52" t="e">
        <f t="shared" si="11343"/>
        <v>#N/A</v>
      </c>
      <c r="N6568" s="52" t="e">
        <f t="shared" si="11343"/>
        <v>#N/A</v>
      </c>
      <c r="O6568" s="52" t="e">
        <f t="shared" si="11343"/>
        <v>#N/A</v>
      </c>
      <c r="P6568" s="52" t="e">
        <f t="shared" si="11343"/>
        <v>#N/A</v>
      </c>
      <c r="Q6568" s="52" t="e">
        <f t="shared" si="11343"/>
        <v>#N/A</v>
      </c>
      <c r="R6568" s="52" t="e">
        <f t="shared" si="11343"/>
        <v>#N/A</v>
      </c>
      <c r="S6568" s="52" t="e">
        <f t="shared" si="11343"/>
        <v>#N/A</v>
      </c>
      <c r="T6568" s="52" t="e">
        <f t="shared" si="11343"/>
        <v>#N/A</v>
      </c>
      <c r="U6568" s="52" t="e">
        <f t="shared" si="11343"/>
        <v>#N/A</v>
      </c>
      <c r="V6568" s="52" t="e">
        <f t="shared" si="11343"/>
        <v>#N/A</v>
      </c>
      <c r="W6568" s="52" t="e">
        <f t="shared" si="11343"/>
        <v>#N/A</v>
      </c>
      <c r="X6568" s="55" t="e">
        <f t="shared" ref="X6568:X6569" si="11344">(H6568-(O6568*P6568)/100-3*(J6568*K6568)/100)/2</f>
        <v>#N/A</v>
      </c>
      <c r="Y6568" s="55" t="e">
        <f t="shared" ref="Y6568:Y6569" si="11345">SUM(X6568,(J6568*K6568/100))/(F6568/100)</f>
        <v>#N/A</v>
      </c>
      <c r="Z6568" s="55" t="e">
        <f t="shared" ref="Z6568" si="11346">U6568*0.5+U6569*0.5</f>
        <v>#N/A</v>
      </c>
      <c r="AA6568" s="55" t="e">
        <f t="shared" ref="AA6568:AA6569" si="11347">J6568/Y6568</f>
        <v>#N/A</v>
      </c>
      <c r="AB6568" s="336" t="e">
        <f t="shared" ref="AB6568:AB6569" si="11348">X6568/(Y6568-J6568)</f>
        <v>#N/A</v>
      </c>
      <c r="AC6568" s="223" t="e">
        <f ca="1">INDEX(FGA_COEFFS,1,1)+Z6568*INDEX(FGA_COEFFS,1,2)+Y6568*INDEX(FGA_COEFFS,1,3)+R6568*INDEX(FGA_COEFFS,1,4)+Q6569*INDEX(FGA_COEFFS,1,5)+S6568*INDEX(FGA_COEFFS,1,6)+T6569*INDEX(FGA_COEFFS,1,7)+M6569*INDEX(FGA_COEFFS,1,8)+Y6572*Y6573</f>
        <v>#N/A</v>
      </c>
      <c r="AD6568" s="223" t="e">
        <f ca="1">INDEX(THREEPTA_COEFFS,1,1)+AC6568*INDEX(THREEPTA_COEFFS,1,2)+J6568*INDEX(THREEPTA_COEFFS,1,3)+AA6568*INDEX(THREEPTA_COEFFS,1,4)+K6568*INDEX(THREEPTA_COEFFS,1,5)+L6569*INDEX(THREEPTA_COEFFS,1,6)+Z6572*Z6573</f>
        <v>#N/A</v>
      </c>
      <c r="AE6568" s="223" t="e">
        <f ca="1">INDEX(THREEPTPCT_COEFFS,1,1)+K6568*INDEX(THREEPTPCT_COEFFS,1,2)+L6569*INDEX(THREEPTPCT_COEFFS,1,3)+AA6572*AA6573</f>
        <v>#N/A</v>
      </c>
      <c r="AF6568" s="55" t="e">
        <f t="shared" ref="AF6568:AF6569" ca="1" si="11349">AC6568-AD6568</f>
        <v>#N/A</v>
      </c>
      <c r="AG6568" s="223" t="e">
        <f ca="1">INDEX(TWOPTPCT_COEFFS,1,1)+AB6568*INDEX(TWOPTPCT_COEFFS,1,2)+I6569*INDEX(TWOPTPCT_COEFFS,1,3)+G6569*INDEX(TWOPTPCT_COEFFS,1,4)+L6569*INDEX(TWOPTPCT_COEFFS,1,5)+AB6572*AB6573</f>
        <v>#N/A</v>
      </c>
      <c r="AH6568" s="223" t="e">
        <f ca="1">INDEX(FTA_COEFFS,1,1)+O6568*INDEX(FTA_COEFFS,1,2)+N6569*INDEX(FTA_COEFFS,1,3)+(Q6568+R6568)*INDEX(FTA_COEFFS,1,4)+(Q6569+R6569)*INDEX(FTA_COEFFS,1,5)+M6569*INDEX(FTA_COEFFS,1,6)+AC6572*AC6573</f>
        <v>#N/A</v>
      </c>
      <c r="AI6568" s="223" t="e">
        <f ca="1">INDEX(FTPCT_COEFFS,1,1)+P6568*INDEX(FTPCT_COEFFS,1,2)+F6568*INDEX(FTPCT_COEFFS,1,3)+G6569*INDEX(FTPCT_COEFFS,1,4)+AD6572*AD6573</f>
        <v>#N/A</v>
      </c>
      <c r="AJ6568" s="338" t="e">
        <f t="shared" ref="AJ6568:AJ6569" ca="1" si="11350">AD6568*AE6568/100+AF6568*AG6568+AH6568*AI6568/100</f>
        <v>#N/A</v>
      </c>
      <c r="AK6568" s="55"/>
      <c r="AL6568" s="55"/>
      <c r="AM6568" s="55"/>
      <c r="AN6568" s="55"/>
      <c r="AO6568" s="55"/>
      <c r="AP6568" s="55"/>
      <c r="AQ6568" s="55"/>
      <c r="AR6568" s="55"/>
    </row>
    <row r="6569" spans="1:45" x14ac:dyDescent="0.3">
      <c r="B6569" s="54" t="s">
        <v>175</v>
      </c>
      <c r="C6569" s="54">
        <f>C6562</f>
        <v>0</v>
      </c>
      <c r="D6569" s="56" t="e">
        <f t="shared" ca="1" si="11342"/>
        <v>#N/A</v>
      </c>
      <c r="E6569" s="52" t="e">
        <f t="shared" ref="E6569:W6569" si="11351">E6562</f>
        <v>#N/A</v>
      </c>
      <c r="F6569" s="52" t="e">
        <f t="shared" si="11351"/>
        <v>#N/A</v>
      </c>
      <c r="G6569" s="52" t="e">
        <f t="shared" si="11351"/>
        <v>#N/A</v>
      </c>
      <c r="H6569" s="52" t="e">
        <f t="shared" si="11351"/>
        <v>#N/A</v>
      </c>
      <c r="I6569" s="52" t="e">
        <f t="shared" si="11351"/>
        <v>#N/A</v>
      </c>
      <c r="J6569" s="52" t="e">
        <f t="shared" si="11351"/>
        <v>#N/A</v>
      </c>
      <c r="K6569" s="52" t="e">
        <f t="shared" si="11351"/>
        <v>#N/A</v>
      </c>
      <c r="L6569" s="52" t="e">
        <f t="shared" si="11351"/>
        <v>#N/A</v>
      </c>
      <c r="M6569" s="52" t="e">
        <f t="shared" si="11351"/>
        <v>#N/A</v>
      </c>
      <c r="N6569" s="52" t="e">
        <f t="shared" si="11351"/>
        <v>#N/A</v>
      </c>
      <c r="O6569" s="52" t="e">
        <f t="shared" si="11351"/>
        <v>#N/A</v>
      </c>
      <c r="P6569" s="52" t="e">
        <f t="shared" si="11351"/>
        <v>#N/A</v>
      </c>
      <c r="Q6569" s="52" t="e">
        <f t="shared" si="11351"/>
        <v>#N/A</v>
      </c>
      <c r="R6569" s="52" t="e">
        <f t="shared" si="11351"/>
        <v>#N/A</v>
      </c>
      <c r="S6569" s="52" t="e">
        <f t="shared" si="11351"/>
        <v>#N/A</v>
      </c>
      <c r="T6569" s="52" t="e">
        <f t="shared" si="11351"/>
        <v>#N/A</v>
      </c>
      <c r="U6569" s="52" t="e">
        <f t="shared" si="11351"/>
        <v>#N/A</v>
      </c>
      <c r="V6569" s="52" t="e">
        <f t="shared" si="11351"/>
        <v>#N/A</v>
      </c>
      <c r="W6569" s="52" t="e">
        <f t="shared" si="11351"/>
        <v>#N/A</v>
      </c>
      <c r="X6569" s="55" t="e">
        <f t="shared" si="11344"/>
        <v>#N/A</v>
      </c>
      <c r="Y6569" s="55" t="e">
        <f t="shared" si="11345"/>
        <v>#N/A</v>
      </c>
      <c r="Z6569" s="55" t="e">
        <f t="shared" ref="Z6569" si="11352">Z6568</f>
        <v>#N/A</v>
      </c>
      <c r="AA6569" s="55" t="e">
        <f t="shared" si="11347"/>
        <v>#N/A</v>
      </c>
      <c r="AB6569" s="336" t="e">
        <f t="shared" si="11348"/>
        <v>#N/A</v>
      </c>
      <c r="AC6569" s="223" t="e">
        <f ca="1">INDEX(FGA_COEFFS,1,1)+Z6569*INDEX(FGA_COEFFS,1,2)+Y6569*INDEX(FGA_COEFFS,1,3)+R6569*INDEX(FGA_COEFFS,1,4)+Q6568*INDEX(FGA_COEFFS,1,5)+S6569*INDEX(FGA_COEFFS,1,6)+T6568*INDEX(FGA_COEFFS,1,7)+M6568*INDEX(FGA_COEFFS,1,8)+Y6572*Y6574</f>
        <v>#N/A</v>
      </c>
      <c r="AD6569" s="223" t="e">
        <f ca="1">INDEX(THREEPTA_COEFFS,1,1)+AC6569*INDEX(THREEPTA_COEFFS,1,2)+J6569*INDEX(THREEPTA_COEFFS,1,3)+AA6569*INDEX(THREEPTA_COEFFS,1,4)+K6569*INDEX(THREEPTA_COEFFS,1,5)+L6568*INDEX(THREEPTA_COEFFS,1,6)+Z6572*Z6574</f>
        <v>#N/A</v>
      </c>
      <c r="AE6569" s="223" t="e">
        <f ca="1">INDEX(THREEPTPCT_COEFFS,1,1)+K6569*INDEX(THREEPTPCT_COEFFS,1,2)+L6568*INDEX(THREEPTPCT_COEFFS,1,3)+AA6572*AA6574</f>
        <v>#N/A</v>
      </c>
      <c r="AF6569" s="55" t="e">
        <f t="shared" ca="1" si="11349"/>
        <v>#N/A</v>
      </c>
      <c r="AG6569" s="223" t="e">
        <f ca="1">INDEX(TWOPTPCT_COEFFS,1,1)+AB6569*INDEX(TWOPTPCT_COEFFS,1,2)+I6568*INDEX(TWOPTPCT_COEFFS,1,3)+G6568*INDEX(TWOPTPCT_COEFFS,1,4)+L6568*INDEX(TWOPTPCT_COEFFS,1,5)+AB6572*AB6574</f>
        <v>#N/A</v>
      </c>
      <c r="AH6569" s="223" t="e">
        <f ca="1">INDEX(FTA_COEFFS,1,1)+O6569*INDEX(FTA_COEFFS,1,2)+N6568*INDEX(FTA_COEFFS,1,3)+(Q6569+R6569)*INDEX(FTA_COEFFS,1,4)+(Q6568+R6568)*INDEX(FTA_COEFFS,1,5)+M6568*INDEX(FTA_COEFFS,1,6)+AC6572*AC6574</f>
        <v>#N/A</v>
      </c>
      <c r="AI6569" s="223" t="e">
        <f ca="1">INDEX(FTPCT_COEFFS,1,1)+P6569*INDEX(FTPCT_COEFFS,1,2)+F6569*INDEX(FTPCT_COEFFS,1,3)+G6568*INDEX(FTPCT_COEFFS,1,4)+AD6572*AD6574</f>
        <v>#N/A</v>
      </c>
      <c r="AJ6569" s="338" t="e">
        <f t="shared" ca="1" si="11350"/>
        <v>#N/A</v>
      </c>
      <c r="AK6569" s="55"/>
      <c r="AL6569" s="55"/>
      <c r="AM6569" s="55"/>
      <c r="AN6569" s="55"/>
      <c r="AO6569" s="55"/>
      <c r="AP6569" s="55"/>
      <c r="AQ6569" s="55"/>
      <c r="AR6569" s="55"/>
    </row>
    <row r="6570" spans="1:45" x14ac:dyDescent="0.3">
      <c r="A6570" s="54" t="e">
        <f ca="1">IF(D6568&gt;(D6569+(AVERAGE(V6568,W6568)-AVERAGE(V6569,W6569))/2)+2.5,C6568,IF(D6569&gt;(D6568+(AVERAGE(V6569,W6569)-AVERAGE(V6568,W6568))/2)+2.5,C6569,"Close"))</f>
        <v>#N/A</v>
      </c>
      <c r="B6570" s="64" t="e">
        <f ca="1">IF(D6569&gt;D6568,C6569,C6568)</f>
        <v>#N/A</v>
      </c>
      <c r="D6570" s="56"/>
      <c r="X6570" s="55"/>
      <c r="Y6570" s="55"/>
      <c r="Z6570" s="55"/>
      <c r="AA6570" s="55"/>
      <c r="AB6570" s="55"/>
      <c r="AC6570" s="337"/>
      <c r="AD6570" s="337"/>
      <c r="AE6570" s="337"/>
      <c r="AF6570" s="337"/>
      <c r="AG6570" s="337"/>
      <c r="AH6570" s="337"/>
      <c r="AI6570" s="337"/>
      <c r="AJ6570" s="337"/>
      <c r="AK6570" s="337"/>
      <c r="AL6570" s="337"/>
      <c r="AM6570" s="55"/>
      <c r="AN6570" s="55"/>
      <c r="AO6570" s="55"/>
      <c r="AP6570" s="55"/>
      <c r="AQ6570" s="55"/>
      <c r="AR6570" s="55"/>
      <c r="AS6570" s="55"/>
    </row>
    <row r="6571" spans="1:45" x14ac:dyDescent="0.3">
      <c r="X6571" s="54" t="s">
        <v>1305</v>
      </c>
      <c r="Y6571" s="54" t="s">
        <v>128</v>
      </c>
      <c r="Z6571" s="54" t="s">
        <v>157</v>
      </c>
      <c r="AA6571" s="54" t="s">
        <v>151</v>
      </c>
      <c r="AB6571" s="54" t="s">
        <v>1327</v>
      </c>
      <c r="AC6571" s="54" t="s">
        <v>129</v>
      </c>
      <c r="AD6571" s="54" t="s">
        <v>116</v>
      </c>
      <c r="AE6571" s="54"/>
      <c r="AF6571" s="54"/>
      <c r="AG6571" s="54"/>
      <c r="AH6571" s="54"/>
      <c r="AI6571" s="54"/>
      <c r="AJ6571" s="54"/>
      <c r="AK6571" s="54"/>
      <c r="AL6571" s="54"/>
      <c r="AM6571" s="54"/>
      <c r="AN6571" s="54"/>
      <c r="AO6571" s="54"/>
      <c r="AP6571" s="54"/>
      <c r="AQ6571" s="54"/>
      <c r="AR6571" s="54"/>
      <c r="AS6571" s="54"/>
    </row>
    <row r="6572" spans="1:45" x14ac:dyDescent="0.3">
      <c r="X6572" s="54"/>
      <c r="Y6572" s="54">
        <f t="shared" ref="Y6572:AD6572" si="11353">Y6565</f>
        <v>6.4436999999999998</v>
      </c>
      <c r="Z6572" s="54">
        <f t="shared" si="11353"/>
        <v>4.9371</v>
      </c>
      <c r="AA6572" s="54">
        <f t="shared" si="11353"/>
        <v>11.350300000000001</v>
      </c>
      <c r="AB6572" s="54">
        <f t="shared" si="11353"/>
        <v>7.1900000000000006E-2</v>
      </c>
      <c r="AC6572" s="54">
        <f t="shared" si="11353"/>
        <v>6.2766000000000002</v>
      </c>
      <c r="AD6572" s="54">
        <f t="shared" si="11353"/>
        <v>11.042999999999999</v>
      </c>
      <c r="AE6572" s="54"/>
      <c r="AF6572" s="336"/>
      <c r="AG6572" s="336"/>
      <c r="AH6572" s="336"/>
      <c r="AI6572" s="54"/>
      <c r="AJ6572" s="54"/>
      <c r="AK6572" s="54"/>
      <c r="AL6572" s="54"/>
      <c r="AM6572" s="54"/>
      <c r="AN6572" s="54"/>
      <c r="AO6572" s="54"/>
      <c r="AP6572" s="54"/>
      <c r="AQ6572" s="54"/>
      <c r="AR6572" s="54"/>
      <c r="AS6572" s="54"/>
    </row>
    <row r="6573" spans="1:45" x14ac:dyDescent="0.3">
      <c r="D6573" s="56"/>
      <c r="X6573" s="336"/>
      <c r="Y6573" s="336">
        <f t="shared" ca="1" si="11281"/>
        <v>-9.4255588558591424E-2</v>
      </c>
      <c r="Z6573" s="336">
        <f t="shared" ca="1" si="11281"/>
        <v>1.4475009803689659E-6</v>
      </c>
      <c r="AA6573" s="336">
        <f t="shared" ca="1" si="11281"/>
        <v>-0.58105789557770871</v>
      </c>
      <c r="AB6573" s="336">
        <f t="shared" ca="1" si="11281"/>
        <v>0.43788662936260181</v>
      </c>
      <c r="AC6573" s="336">
        <f t="shared" ca="1" si="11281"/>
        <v>1.415306528118327</v>
      </c>
      <c r="AD6573" s="336">
        <f t="shared" ca="1" si="11281"/>
        <v>-7.0165674855209276E-2</v>
      </c>
      <c r="AE6573" s="336"/>
      <c r="AF6573" s="336"/>
      <c r="AG6573" s="336"/>
      <c r="AH6573" s="336"/>
      <c r="AI6573" s="54"/>
      <c r="AJ6573" s="54"/>
      <c r="AK6573" s="54"/>
      <c r="AL6573" s="336"/>
      <c r="AM6573" s="336"/>
      <c r="AN6573" s="336"/>
      <c r="AO6573" s="336"/>
      <c r="AP6573" s="54"/>
      <c r="AQ6573" s="336"/>
      <c r="AR6573" s="336"/>
      <c r="AS6573" s="336"/>
    </row>
    <row r="6574" spans="1:45" x14ac:dyDescent="0.3">
      <c r="C6574" s="54"/>
      <c r="D6574" s="56"/>
      <c r="Y6574" s="336">
        <f t="shared" ca="1" si="11281"/>
        <v>-0.14339253085655682</v>
      </c>
      <c r="Z6574" s="336">
        <f t="shared" ca="1" si="11281"/>
        <v>0.10214587561757112</v>
      </c>
      <c r="AA6574" s="336">
        <f t="shared" ca="1" si="11281"/>
        <v>-0.23010095606812336</v>
      </c>
      <c r="AB6574" s="336">
        <f t="shared" ca="1" si="11281"/>
        <v>0.34831040227850152</v>
      </c>
      <c r="AC6574" s="336">
        <f t="shared" ca="1" si="11281"/>
        <v>-2.5283371205193986E-2</v>
      </c>
      <c r="AD6574" s="336">
        <f t="shared" ca="1" si="11281"/>
        <v>0.22750527705274076</v>
      </c>
      <c r="AE6574" s="55"/>
      <c r="AF6574" s="55"/>
      <c r="AG6574" s="55"/>
      <c r="AH6574" s="55"/>
      <c r="AI6574" s="55"/>
      <c r="AJ6574" s="55"/>
      <c r="AK6574" s="55"/>
      <c r="AL6574" s="55"/>
      <c r="AM6574" s="55"/>
      <c r="AN6574" s="55"/>
      <c r="AO6574" s="55"/>
      <c r="AP6574" s="55"/>
      <c r="AQ6574" s="55"/>
      <c r="AR6574" s="55"/>
      <c r="AS6574" s="55"/>
    </row>
    <row r="6575" spans="1:45" x14ac:dyDescent="0.3">
      <c r="B6575" s="54" t="s">
        <v>172</v>
      </c>
      <c r="C6575" s="53">
        <f>C6568</f>
        <v>0</v>
      </c>
      <c r="D6575" s="56" t="e">
        <f t="shared" ref="D6575:D6576" ca="1" si="11354">AJ6575</f>
        <v>#N/A</v>
      </c>
      <c r="E6575" s="52" t="e">
        <f t="shared" ref="E6575:W6575" si="11355">E6568</f>
        <v>#N/A</v>
      </c>
      <c r="F6575" s="52" t="e">
        <f t="shared" si="11355"/>
        <v>#N/A</v>
      </c>
      <c r="G6575" s="52" t="e">
        <f t="shared" si="11355"/>
        <v>#N/A</v>
      </c>
      <c r="H6575" s="52" t="e">
        <f t="shared" si="11355"/>
        <v>#N/A</v>
      </c>
      <c r="I6575" s="52" t="e">
        <f t="shared" si="11355"/>
        <v>#N/A</v>
      </c>
      <c r="J6575" s="52" t="e">
        <f t="shared" si="11355"/>
        <v>#N/A</v>
      </c>
      <c r="K6575" s="52" t="e">
        <f t="shared" si="11355"/>
        <v>#N/A</v>
      </c>
      <c r="L6575" s="52" t="e">
        <f t="shared" si="11355"/>
        <v>#N/A</v>
      </c>
      <c r="M6575" s="52" t="e">
        <f t="shared" si="11355"/>
        <v>#N/A</v>
      </c>
      <c r="N6575" s="52" t="e">
        <f t="shared" si="11355"/>
        <v>#N/A</v>
      </c>
      <c r="O6575" s="52" t="e">
        <f t="shared" si="11355"/>
        <v>#N/A</v>
      </c>
      <c r="P6575" s="52" t="e">
        <f t="shared" si="11355"/>
        <v>#N/A</v>
      </c>
      <c r="Q6575" s="52" t="e">
        <f t="shared" si="11355"/>
        <v>#N/A</v>
      </c>
      <c r="R6575" s="52" t="e">
        <f t="shared" si="11355"/>
        <v>#N/A</v>
      </c>
      <c r="S6575" s="52" t="e">
        <f t="shared" si="11355"/>
        <v>#N/A</v>
      </c>
      <c r="T6575" s="52" t="e">
        <f t="shared" si="11355"/>
        <v>#N/A</v>
      </c>
      <c r="U6575" s="52" t="e">
        <f t="shared" si="11355"/>
        <v>#N/A</v>
      </c>
      <c r="V6575" s="52" t="e">
        <f t="shared" si="11355"/>
        <v>#N/A</v>
      </c>
      <c r="W6575" s="52" t="e">
        <f t="shared" si="11355"/>
        <v>#N/A</v>
      </c>
      <c r="X6575" s="55" t="e">
        <f t="shared" ref="X6575:X6576" si="11356">(H6575-(O6575*P6575)/100-3*(J6575*K6575)/100)/2</f>
        <v>#N/A</v>
      </c>
      <c r="Y6575" s="55" t="e">
        <f t="shared" ref="Y6575:Y6576" si="11357">SUM(X6575,(J6575*K6575/100))/(F6575/100)</f>
        <v>#N/A</v>
      </c>
      <c r="Z6575" s="55" t="e">
        <f t="shared" ref="Z6575" si="11358">U6575*0.5+U6576*0.5</f>
        <v>#N/A</v>
      </c>
      <c r="AA6575" s="55" t="e">
        <f t="shared" ref="AA6575:AA6576" si="11359">J6575/Y6575</f>
        <v>#N/A</v>
      </c>
      <c r="AB6575" s="336" t="e">
        <f t="shared" ref="AB6575:AB6576" si="11360">X6575/(Y6575-J6575)</f>
        <v>#N/A</v>
      </c>
      <c r="AC6575" s="223" t="e">
        <f ca="1">INDEX(FGA_COEFFS,1,1)+Z6575*INDEX(FGA_COEFFS,1,2)+Y6575*INDEX(FGA_COEFFS,1,3)+R6575*INDEX(FGA_COEFFS,1,4)+Q6576*INDEX(FGA_COEFFS,1,5)+S6575*INDEX(FGA_COEFFS,1,6)+T6576*INDEX(FGA_COEFFS,1,7)+M6576*INDEX(FGA_COEFFS,1,8)+Y6579*Y6580</f>
        <v>#N/A</v>
      </c>
      <c r="AD6575" s="223" t="e">
        <f ca="1">INDEX(THREEPTA_COEFFS,1,1)+AC6575*INDEX(THREEPTA_COEFFS,1,2)+J6575*INDEX(THREEPTA_COEFFS,1,3)+AA6575*INDEX(THREEPTA_COEFFS,1,4)+K6575*INDEX(THREEPTA_COEFFS,1,5)+L6576*INDEX(THREEPTA_COEFFS,1,6)+Z6579*Z6580</f>
        <v>#N/A</v>
      </c>
      <c r="AE6575" s="223" t="e">
        <f ca="1">INDEX(THREEPTPCT_COEFFS,1,1)+K6575*INDEX(THREEPTPCT_COEFFS,1,2)+L6576*INDEX(THREEPTPCT_COEFFS,1,3)+AA6579*AA6580</f>
        <v>#N/A</v>
      </c>
      <c r="AF6575" s="55" t="e">
        <f t="shared" ref="AF6575:AF6576" ca="1" si="11361">AC6575-AD6575</f>
        <v>#N/A</v>
      </c>
      <c r="AG6575" s="223" t="e">
        <f ca="1">INDEX(TWOPTPCT_COEFFS,1,1)+AB6575*INDEX(TWOPTPCT_COEFFS,1,2)+I6576*INDEX(TWOPTPCT_COEFFS,1,3)+G6576*INDEX(TWOPTPCT_COEFFS,1,4)+L6576*INDEX(TWOPTPCT_COEFFS,1,5)+AB6579*AB6580</f>
        <v>#N/A</v>
      </c>
      <c r="AH6575" s="223" t="e">
        <f ca="1">INDEX(FTA_COEFFS,1,1)+O6575*INDEX(FTA_COEFFS,1,2)+N6576*INDEX(FTA_COEFFS,1,3)+(Q6575+R6575)*INDEX(FTA_COEFFS,1,4)+(Q6576+R6576)*INDEX(FTA_COEFFS,1,5)+M6576*INDEX(FTA_COEFFS,1,6)+AC6579*AC6580</f>
        <v>#N/A</v>
      </c>
      <c r="AI6575" s="223" t="e">
        <f ca="1">INDEX(FTPCT_COEFFS,1,1)+P6575*INDEX(FTPCT_COEFFS,1,2)+F6575*INDEX(FTPCT_COEFFS,1,3)+G6576*INDEX(FTPCT_COEFFS,1,4)+AD6579*AD6580</f>
        <v>#N/A</v>
      </c>
      <c r="AJ6575" s="338" t="e">
        <f t="shared" ref="AJ6575:AJ6576" ca="1" si="11362">AD6575*AE6575/100+AF6575*AG6575+AH6575*AI6575/100</f>
        <v>#N/A</v>
      </c>
      <c r="AK6575" s="55"/>
      <c r="AL6575" s="55"/>
      <c r="AM6575" s="55"/>
      <c r="AN6575" s="55"/>
      <c r="AO6575" s="55"/>
      <c r="AP6575" s="55"/>
      <c r="AQ6575" s="55"/>
      <c r="AR6575" s="55"/>
    </row>
    <row r="6576" spans="1:45" x14ac:dyDescent="0.3">
      <c r="B6576" s="54" t="s">
        <v>175</v>
      </c>
      <c r="C6576" s="54">
        <f>C6569</f>
        <v>0</v>
      </c>
      <c r="D6576" s="56" t="e">
        <f t="shared" ca="1" si="11354"/>
        <v>#N/A</v>
      </c>
      <c r="E6576" s="52" t="e">
        <f t="shared" ref="E6576:W6576" si="11363">E6569</f>
        <v>#N/A</v>
      </c>
      <c r="F6576" s="52" t="e">
        <f t="shared" si="11363"/>
        <v>#N/A</v>
      </c>
      <c r="G6576" s="52" t="e">
        <f t="shared" si="11363"/>
        <v>#N/A</v>
      </c>
      <c r="H6576" s="52" t="e">
        <f t="shared" si="11363"/>
        <v>#N/A</v>
      </c>
      <c r="I6576" s="52" t="e">
        <f t="shared" si="11363"/>
        <v>#N/A</v>
      </c>
      <c r="J6576" s="52" t="e">
        <f t="shared" si="11363"/>
        <v>#N/A</v>
      </c>
      <c r="K6576" s="52" t="e">
        <f t="shared" si="11363"/>
        <v>#N/A</v>
      </c>
      <c r="L6576" s="52" t="e">
        <f t="shared" si="11363"/>
        <v>#N/A</v>
      </c>
      <c r="M6576" s="52" t="e">
        <f t="shared" si="11363"/>
        <v>#N/A</v>
      </c>
      <c r="N6576" s="52" t="e">
        <f t="shared" si="11363"/>
        <v>#N/A</v>
      </c>
      <c r="O6576" s="52" t="e">
        <f t="shared" si="11363"/>
        <v>#N/A</v>
      </c>
      <c r="P6576" s="52" t="e">
        <f t="shared" si="11363"/>
        <v>#N/A</v>
      </c>
      <c r="Q6576" s="52" t="e">
        <f t="shared" si="11363"/>
        <v>#N/A</v>
      </c>
      <c r="R6576" s="52" t="e">
        <f t="shared" si="11363"/>
        <v>#N/A</v>
      </c>
      <c r="S6576" s="52" t="e">
        <f t="shared" si="11363"/>
        <v>#N/A</v>
      </c>
      <c r="T6576" s="52" t="e">
        <f t="shared" si="11363"/>
        <v>#N/A</v>
      </c>
      <c r="U6576" s="52" t="e">
        <f t="shared" si="11363"/>
        <v>#N/A</v>
      </c>
      <c r="V6576" s="52" t="e">
        <f t="shared" si="11363"/>
        <v>#N/A</v>
      </c>
      <c r="W6576" s="52" t="e">
        <f t="shared" si="11363"/>
        <v>#N/A</v>
      </c>
      <c r="X6576" s="55" t="e">
        <f t="shared" si="11356"/>
        <v>#N/A</v>
      </c>
      <c r="Y6576" s="55" t="e">
        <f t="shared" si="11357"/>
        <v>#N/A</v>
      </c>
      <c r="Z6576" s="55" t="e">
        <f t="shared" ref="Z6576" si="11364">Z6575</f>
        <v>#N/A</v>
      </c>
      <c r="AA6576" s="55" t="e">
        <f t="shared" si="11359"/>
        <v>#N/A</v>
      </c>
      <c r="AB6576" s="336" t="e">
        <f t="shared" si="11360"/>
        <v>#N/A</v>
      </c>
      <c r="AC6576" s="223" t="e">
        <f ca="1">INDEX(FGA_COEFFS,1,1)+Z6576*INDEX(FGA_COEFFS,1,2)+Y6576*INDEX(FGA_COEFFS,1,3)+R6576*INDEX(FGA_COEFFS,1,4)+Q6575*INDEX(FGA_COEFFS,1,5)+S6576*INDEX(FGA_COEFFS,1,6)+T6575*INDEX(FGA_COEFFS,1,7)+M6575*INDEX(FGA_COEFFS,1,8)+Y6579*Y6581</f>
        <v>#N/A</v>
      </c>
      <c r="AD6576" s="223" t="e">
        <f ca="1">INDEX(THREEPTA_COEFFS,1,1)+AC6576*INDEX(THREEPTA_COEFFS,1,2)+J6576*INDEX(THREEPTA_COEFFS,1,3)+AA6576*INDEX(THREEPTA_COEFFS,1,4)+K6576*INDEX(THREEPTA_COEFFS,1,5)+L6575*INDEX(THREEPTA_COEFFS,1,6)+Z6579*Z6581</f>
        <v>#N/A</v>
      </c>
      <c r="AE6576" s="223" t="e">
        <f ca="1">INDEX(THREEPTPCT_COEFFS,1,1)+K6576*INDEX(THREEPTPCT_COEFFS,1,2)+L6575*INDEX(THREEPTPCT_COEFFS,1,3)+AA6579*AA6581</f>
        <v>#N/A</v>
      </c>
      <c r="AF6576" s="55" t="e">
        <f t="shared" ca="1" si="11361"/>
        <v>#N/A</v>
      </c>
      <c r="AG6576" s="223" t="e">
        <f ca="1">INDEX(TWOPTPCT_COEFFS,1,1)+AB6576*INDEX(TWOPTPCT_COEFFS,1,2)+I6575*INDEX(TWOPTPCT_COEFFS,1,3)+G6575*INDEX(TWOPTPCT_COEFFS,1,4)+L6575*INDEX(TWOPTPCT_COEFFS,1,5)+AB6579*AB6581</f>
        <v>#N/A</v>
      </c>
      <c r="AH6576" s="223" t="e">
        <f ca="1">INDEX(FTA_COEFFS,1,1)+O6576*INDEX(FTA_COEFFS,1,2)+N6575*INDEX(FTA_COEFFS,1,3)+(Q6576+R6576)*INDEX(FTA_COEFFS,1,4)+(Q6575+R6575)*INDEX(FTA_COEFFS,1,5)+M6575*INDEX(FTA_COEFFS,1,6)+AC6579*AC6581</f>
        <v>#N/A</v>
      </c>
      <c r="AI6576" s="223" t="e">
        <f ca="1">INDEX(FTPCT_COEFFS,1,1)+P6576*INDEX(FTPCT_COEFFS,1,2)+F6576*INDEX(FTPCT_COEFFS,1,3)+G6575*INDEX(FTPCT_COEFFS,1,4)+AD6579*AD6581</f>
        <v>#N/A</v>
      </c>
      <c r="AJ6576" s="338" t="e">
        <f t="shared" ca="1" si="11362"/>
        <v>#N/A</v>
      </c>
      <c r="AK6576" s="55"/>
      <c r="AL6576" s="55"/>
      <c r="AM6576" s="55"/>
      <c r="AN6576" s="55"/>
      <c r="AO6576" s="55"/>
      <c r="AP6576" s="55"/>
      <c r="AQ6576" s="55"/>
      <c r="AR6576" s="55"/>
    </row>
    <row r="6577" spans="1:45" x14ac:dyDescent="0.3">
      <c r="A6577" s="54" t="e">
        <f ca="1">IF(D6575&gt;(D6576+(AVERAGE(V6575,W6575)-AVERAGE(V6576,W6576))/2)+2.5,C6575,IF(D6576&gt;(D6575+(AVERAGE(V6576,W6576)-AVERAGE(V6575,W6575))/2)+2.5,C6576,"Close"))</f>
        <v>#N/A</v>
      </c>
      <c r="B6577" s="64" t="e">
        <f ca="1">IF(D6576&gt;D6575,C6576,C6575)</f>
        <v>#N/A</v>
      </c>
      <c r="D6577" s="56"/>
      <c r="X6577" s="55"/>
      <c r="Y6577" s="55"/>
      <c r="Z6577" s="55"/>
      <c r="AA6577" s="55"/>
      <c r="AB6577" s="55"/>
      <c r="AC6577" s="337"/>
      <c r="AD6577" s="337"/>
      <c r="AE6577" s="337"/>
      <c r="AF6577" s="337"/>
      <c r="AG6577" s="337"/>
      <c r="AH6577" s="337"/>
      <c r="AI6577" s="337"/>
      <c r="AJ6577" s="337"/>
      <c r="AK6577" s="337"/>
      <c r="AL6577" s="337"/>
      <c r="AM6577" s="55"/>
      <c r="AN6577" s="55"/>
      <c r="AO6577" s="55"/>
      <c r="AP6577" s="55"/>
      <c r="AQ6577" s="55"/>
      <c r="AR6577" s="55"/>
      <c r="AS6577" s="55"/>
    </row>
    <row r="6578" spans="1:45" x14ac:dyDescent="0.3">
      <c r="X6578" s="54" t="s">
        <v>1305</v>
      </c>
      <c r="Y6578" s="54" t="s">
        <v>128</v>
      </c>
      <c r="Z6578" s="54" t="s">
        <v>157</v>
      </c>
      <c r="AA6578" s="54" t="s">
        <v>151</v>
      </c>
      <c r="AB6578" s="54" t="s">
        <v>1327</v>
      </c>
      <c r="AC6578" s="54" t="s">
        <v>129</v>
      </c>
      <c r="AD6578" s="54" t="s">
        <v>116</v>
      </c>
      <c r="AE6578" s="54"/>
      <c r="AF6578" s="54"/>
      <c r="AG6578" s="54"/>
      <c r="AH6578" s="54"/>
      <c r="AI6578" s="54"/>
      <c r="AJ6578" s="54"/>
      <c r="AK6578" s="54"/>
      <c r="AL6578" s="54"/>
      <c r="AM6578" s="54"/>
      <c r="AN6578" s="54"/>
      <c r="AO6578" s="54"/>
      <c r="AP6578" s="54"/>
      <c r="AQ6578" s="54"/>
      <c r="AR6578" s="54"/>
      <c r="AS6578" s="54"/>
    </row>
    <row r="6579" spans="1:45" x14ac:dyDescent="0.3">
      <c r="X6579" s="54"/>
      <c r="Y6579" s="54">
        <f t="shared" ref="Y6579:AD6579" si="11365">Y6572</f>
        <v>6.4436999999999998</v>
      </c>
      <c r="Z6579" s="54">
        <f t="shared" si="11365"/>
        <v>4.9371</v>
      </c>
      <c r="AA6579" s="54">
        <f t="shared" si="11365"/>
        <v>11.350300000000001</v>
      </c>
      <c r="AB6579" s="54">
        <f t="shared" si="11365"/>
        <v>7.1900000000000006E-2</v>
      </c>
      <c r="AC6579" s="54">
        <f t="shared" si="11365"/>
        <v>6.2766000000000002</v>
      </c>
      <c r="AD6579" s="54">
        <f t="shared" si="11365"/>
        <v>11.042999999999999</v>
      </c>
      <c r="AE6579" s="54"/>
      <c r="AF6579" s="336"/>
      <c r="AG6579" s="336"/>
      <c r="AH6579" s="336"/>
      <c r="AI6579" s="54"/>
      <c r="AJ6579" s="54"/>
      <c r="AK6579" s="54"/>
      <c r="AL6579" s="54"/>
      <c r="AM6579" s="54"/>
      <c r="AN6579" s="54"/>
      <c r="AO6579" s="54"/>
      <c r="AP6579" s="54"/>
      <c r="AQ6579" s="54"/>
      <c r="AR6579" s="54"/>
      <c r="AS6579" s="54"/>
    </row>
    <row r="6580" spans="1:45" x14ac:dyDescent="0.3">
      <c r="D6580" s="56"/>
      <c r="X6580" s="336"/>
      <c r="Y6580" s="336">
        <f t="shared" ca="1" si="11281"/>
        <v>0.25566776257115531</v>
      </c>
      <c r="Z6580" s="336">
        <f t="shared" ca="1" si="11281"/>
        <v>-0.25347968990968806</v>
      </c>
      <c r="AA6580" s="336">
        <f t="shared" ca="1" si="11281"/>
        <v>-4.1035500739673172E-4</v>
      </c>
      <c r="AB6580" s="336">
        <f t="shared" ca="1" si="11281"/>
        <v>1.0954604605585647</v>
      </c>
      <c r="AC6580" s="336">
        <f t="shared" ca="1" si="11281"/>
        <v>0.86284478984221225</v>
      </c>
      <c r="AD6580" s="336">
        <f t="shared" ca="1" si="11281"/>
        <v>-1.3913140590467328</v>
      </c>
      <c r="AE6580" s="336"/>
      <c r="AF6580" s="336"/>
      <c r="AG6580" s="336"/>
      <c r="AH6580" s="336"/>
      <c r="AI6580" s="54"/>
      <c r="AJ6580" s="54"/>
      <c r="AK6580" s="54"/>
      <c r="AL6580" s="336"/>
      <c r="AM6580" s="336"/>
      <c r="AN6580" s="336"/>
      <c r="AO6580" s="336"/>
      <c r="AP6580" s="54"/>
      <c r="AQ6580" s="336"/>
      <c r="AR6580" s="336"/>
      <c r="AS6580" s="336"/>
    </row>
    <row r="6581" spans="1:45" x14ac:dyDescent="0.3">
      <c r="C6581" s="54"/>
      <c r="D6581" s="56"/>
      <c r="Y6581" s="336">
        <f t="shared" ca="1" si="11281"/>
        <v>1.3075326309552972E-2</v>
      </c>
      <c r="Z6581" s="336">
        <f t="shared" ca="1" si="11281"/>
        <v>1.1978657779437214</v>
      </c>
      <c r="AA6581" s="336">
        <f t="shared" ca="1" si="11281"/>
        <v>0.44954150039979768</v>
      </c>
      <c r="AB6581" s="336">
        <f t="shared" ca="1" si="11281"/>
        <v>1.413719887319602</v>
      </c>
      <c r="AC6581" s="336">
        <f t="shared" ca="1" si="11281"/>
        <v>0.38958852086936013</v>
      </c>
      <c r="AD6581" s="336">
        <f t="shared" ca="1" si="11281"/>
        <v>-1.0133869319121076</v>
      </c>
      <c r="AE6581" s="55"/>
      <c r="AF6581" s="55"/>
      <c r="AG6581" s="55"/>
      <c r="AH6581" s="55"/>
      <c r="AI6581" s="55"/>
      <c r="AJ6581" s="55"/>
      <c r="AK6581" s="55"/>
      <c r="AL6581" s="55"/>
      <c r="AM6581" s="55"/>
      <c r="AN6581" s="55"/>
      <c r="AO6581" s="55"/>
      <c r="AP6581" s="55"/>
      <c r="AQ6581" s="55"/>
      <c r="AR6581" s="55"/>
      <c r="AS6581" s="55"/>
    </row>
    <row r="6582" spans="1:45" x14ac:dyDescent="0.3">
      <c r="B6582" s="54" t="s">
        <v>172</v>
      </c>
      <c r="C6582" s="53">
        <f>C6575</f>
        <v>0</v>
      </c>
      <c r="D6582" s="56" t="e">
        <f t="shared" ref="D6582:D6583" ca="1" si="11366">AJ6582</f>
        <v>#N/A</v>
      </c>
      <c r="E6582" s="52" t="e">
        <f t="shared" ref="E6582:W6582" si="11367">E6575</f>
        <v>#N/A</v>
      </c>
      <c r="F6582" s="52" t="e">
        <f t="shared" si="11367"/>
        <v>#N/A</v>
      </c>
      <c r="G6582" s="52" t="e">
        <f t="shared" si="11367"/>
        <v>#N/A</v>
      </c>
      <c r="H6582" s="52" t="e">
        <f t="shared" si="11367"/>
        <v>#N/A</v>
      </c>
      <c r="I6582" s="52" t="e">
        <f t="shared" si="11367"/>
        <v>#N/A</v>
      </c>
      <c r="J6582" s="52" t="e">
        <f t="shared" si="11367"/>
        <v>#N/A</v>
      </c>
      <c r="K6582" s="52" t="e">
        <f t="shared" si="11367"/>
        <v>#N/A</v>
      </c>
      <c r="L6582" s="52" t="e">
        <f t="shared" si="11367"/>
        <v>#N/A</v>
      </c>
      <c r="M6582" s="52" t="e">
        <f t="shared" si="11367"/>
        <v>#N/A</v>
      </c>
      <c r="N6582" s="52" t="e">
        <f t="shared" si="11367"/>
        <v>#N/A</v>
      </c>
      <c r="O6582" s="52" t="e">
        <f t="shared" si="11367"/>
        <v>#N/A</v>
      </c>
      <c r="P6582" s="52" t="e">
        <f t="shared" si="11367"/>
        <v>#N/A</v>
      </c>
      <c r="Q6582" s="52" t="e">
        <f t="shared" si="11367"/>
        <v>#N/A</v>
      </c>
      <c r="R6582" s="52" t="e">
        <f t="shared" si="11367"/>
        <v>#N/A</v>
      </c>
      <c r="S6582" s="52" t="e">
        <f t="shared" si="11367"/>
        <v>#N/A</v>
      </c>
      <c r="T6582" s="52" t="e">
        <f t="shared" si="11367"/>
        <v>#N/A</v>
      </c>
      <c r="U6582" s="52" t="e">
        <f t="shared" si="11367"/>
        <v>#N/A</v>
      </c>
      <c r="V6582" s="52" t="e">
        <f t="shared" si="11367"/>
        <v>#N/A</v>
      </c>
      <c r="W6582" s="52" t="e">
        <f t="shared" si="11367"/>
        <v>#N/A</v>
      </c>
      <c r="X6582" s="55" t="e">
        <f t="shared" ref="X6582:X6583" si="11368">(H6582-(O6582*P6582)/100-3*(J6582*K6582)/100)/2</f>
        <v>#N/A</v>
      </c>
      <c r="Y6582" s="55" t="e">
        <f t="shared" ref="Y6582:Y6583" si="11369">SUM(X6582,(J6582*K6582/100))/(F6582/100)</f>
        <v>#N/A</v>
      </c>
      <c r="Z6582" s="55" t="e">
        <f t="shared" ref="Z6582" si="11370">U6582*0.5+U6583*0.5</f>
        <v>#N/A</v>
      </c>
      <c r="AA6582" s="55" t="e">
        <f t="shared" ref="AA6582:AA6583" si="11371">J6582/Y6582</f>
        <v>#N/A</v>
      </c>
      <c r="AB6582" s="336" t="e">
        <f t="shared" ref="AB6582:AB6583" si="11372">X6582/(Y6582-J6582)</f>
        <v>#N/A</v>
      </c>
      <c r="AC6582" s="223" t="e">
        <f ca="1">INDEX(FGA_COEFFS,1,1)+Z6582*INDEX(FGA_COEFFS,1,2)+Y6582*INDEX(FGA_COEFFS,1,3)+R6582*INDEX(FGA_COEFFS,1,4)+Q6583*INDEX(FGA_COEFFS,1,5)+S6582*INDEX(FGA_COEFFS,1,6)+T6583*INDEX(FGA_COEFFS,1,7)+M6583*INDEX(FGA_COEFFS,1,8)+Y6586*Y6587</f>
        <v>#N/A</v>
      </c>
      <c r="AD6582" s="223" t="e">
        <f ca="1">INDEX(THREEPTA_COEFFS,1,1)+AC6582*INDEX(THREEPTA_COEFFS,1,2)+J6582*INDEX(THREEPTA_COEFFS,1,3)+AA6582*INDEX(THREEPTA_COEFFS,1,4)+K6582*INDEX(THREEPTA_COEFFS,1,5)+L6583*INDEX(THREEPTA_COEFFS,1,6)+Z6586*Z6587</f>
        <v>#N/A</v>
      </c>
      <c r="AE6582" s="223" t="e">
        <f ca="1">INDEX(THREEPTPCT_COEFFS,1,1)+K6582*INDEX(THREEPTPCT_COEFFS,1,2)+L6583*INDEX(THREEPTPCT_COEFFS,1,3)+AA6586*AA6587</f>
        <v>#N/A</v>
      </c>
      <c r="AF6582" s="55" t="e">
        <f t="shared" ref="AF6582:AF6583" ca="1" si="11373">AC6582-AD6582</f>
        <v>#N/A</v>
      </c>
      <c r="AG6582" s="223" t="e">
        <f ca="1">INDEX(TWOPTPCT_COEFFS,1,1)+AB6582*INDEX(TWOPTPCT_COEFFS,1,2)+I6583*INDEX(TWOPTPCT_COEFFS,1,3)+G6583*INDEX(TWOPTPCT_COEFFS,1,4)+L6583*INDEX(TWOPTPCT_COEFFS,1,5)+AB6586*AB6587</f>
        <v>#N/A</v>
      </c>
      <c r="AH6582" s="223" t="e">
        <f ca="1">INDEX(FTA_COEFFS,1,1)+O6582*INDEX(FTA_COEFFS,1,2)+N6583*INDEX(FTA_COEFFS,1,3)+(Q6582+R6582)*INDEX(FTA_COEFFS,1,4)+(Q6583+R6583)*INDEX(FTA_COEFFS,1,5)+M6583*INDEX(FTA_COEFFS,1,6)+AC6586*AC6587</f>
        <v>#N/A</v>
      </c>
      <c r="AI6582" s="223" t="e">
        <f ca="1">INDEX(FTPCT_COEFFS,1,1)+P6582*INDEX(FTPCT_COEFFS,1,2)+F6582*INDEX(FTPCT_COEFFS,1,3)+G6583*INDEX(FTPCT_COEFFS,1,4)+AD6586*AD6587</f>
        <v>#N/A</v>
      </c>
      <c r="AJ6582" s="338" t="e">
        <f t="shared" ref="AJ6582:AJ6583" ca="1" si="11374">AD6582*AE6582/100+AF6582*AG6582+AH6582*AI6582/100</f>
        <v>#N/A</v>
      </c>
      <c r="AK6582" s="55"/>
      <c r="AL6582" s="55"/>
      <c r="AM6582" s="55"/>
      <c r="AN6582" s="55"/>
      <c r="AO6582" s="55"/>
      <c r="AP6582" s="55"/>
      <c r="AQ6582" s="55"/>
      <c r="AR6582" s="55"/>
    </row>
    <row r="6583" spans="1:45" x14ac:dyDescent="0.3">
      <c r="B6583" s="54" t="s">
        <v>175</v>
      </c>
      <c r="C6583" s="54">
        <f>C6576</f>
        <v>0</v>
      </c>
      <c r="D6583" s="56" t="e">
        <f t="shared" ca="1" si="11366"/>
        <v>#N/A</v>
      </c>
      <c r="E6583" s="52" t="e">
        <f t="shared" ref="E6583:W6583" si="11375">E6576</f>
        <v>#N/A</v>
      </c>
      <c r="F6583" s="52" t="e">
        <f t="shared" si="11375"/>
        <v>#N/A</v>
      </c>
      <c r="G6583" s="52" t="e">
        <f t="shared" si="11375"/>
        <v>#N/A</v>
      </c>
      <c r="H6583" s="52" t="e">
        <f t="shared" si="11375"/>
        <v>#N/A</v>
      </c>
      <c r="I6583" s="52" t="e">
        <f t="shared" si="11375"/>
        <v>#N/A</v>
      </c>
      <c r="J6583" s="52" t="e">
        <f t="shared" si="11375"/>
        <v>#N/A</v>
      </c>
      <c r="K6583" s="52" t="e">
        <f t="shared" si="11375"/>
        <v>#N/A</v>
      </c>
      <c r="L6583" s="52" t="e">
        <f t="shared" si="11375"/>
        <v>#N/A</v>
      </c>
      <c r="M6583" s="52" t="e">
        <f t="shared" si="11375"/>
        <v>#N/A</v>
      </c>
      <c r="N6583" s="52" t="e">
        <f t="shared" si="11375"/>
        <v>#N/A</v>
      </c>
      <c r="O6583" s="52" t="e">
        <f t="shared" si="11375"/>
        <v>#N/A</v>
      </c>
      <c r="P6583" s="52" t="e">
        <f t="shared" si="11375"/>
        <v>#N/A</v>
      </c>
      <c r="Q6583" s="52" t="e">
        <f t="shared" si="11375"/>
        <v>#N/A</v>
      </c>
      <c r="R6583" s="52" t="e">
        <f t="shared" si="11375"/>
        <v>#N/A</v>
      </c>
      <c r="S6583" s="52" t="e">
        <f t="shared" si="11375"/>
        <v>#N/A</v>
      </c>
      <c r="T6583" s="52" t="e">
        <f t="shared" si="11375"/>
        <v>#N/A</v>
      </c>
      <c r="U6583" s="52" t="e">
        <f t="shared" si="11375"/>
        <v>#N/A</v>
      </c>
      <c r="V6583" s="52" t="e">
        <f t="shared" si="11375"/>
        <v>#N/A</v>
      </c>
      <c r="W6583" s="52" t="e">
        <f t="shared" si="11375"/>
        <v>#N/A</v>
      </c>
      <c r="X6583" s="55" t="e">
        <f t="shared" si="11368"/>
        <v>#N/A</v>
      </c>
      <c r="Y6583" s="55" t="e">
        <f t="shared" si="11369"/>
        <v>#N/A</v>
      </c>
      <c r="Z6583" s="55" t="e">
        <f t="shared" ref="Z6583" si="11376">Z6582</f>
        <v>#N/A</v>
      </c>
      <c r="AA6583" s="55" t="e">
        <f t="shared" si="11371"/>
        <v>#N/A</v>
      </c>
      <c r="AB6583" s="336" t="e">
        <f t="shared" si="11372"/>
        <v>#N/A</v>
      </c>
      <c r="AC6583" s="223" t="e">
        <f ca="1">INDEX(FGA_COEFFS,1,1)+Z6583*INDEX(FGA_COEFFS,1,2)+Y6583*INDEX(FGA_COEFFS,1,3)+R6583*INDEX(FGA_COEFFS,1,4)+Q6582*INDEX(FGA_COEFFS,1,5)+S6583*INDEX(FGA_COEFFS,1,6)+T6582*INDEX(FGA_COEFFS,1,7)+M6582*INDEX(FGA_COEFFS,1,8)+Y6586*Y6588</f>
        <v>#N/A</v>
      </c>
      <c r="AD6583" s="223" t="e">
        <f ca="1">INDEX(THREEPTA_COEFFS,1,1)+AC6583*INDEX(THREEPTA_COEFFS,1,2)+J6583*INDEX(THREEPTA_COEFFS,1,3)+AA6583*INDEX(THREEPTA_COEFFS,1,4)+K6583*INDEX(THREEPTA_COEFFS,1,5)+L6582*INDEX(THREEPTA_COEFFS,1,6)+Z6586*Z6588</f>
        <v>#N/A</v>
      </c>
      <c r="AE6583" s="223" t="e">
        <f ca="1">INDEX(THREEPTPCT_COEFFS,1,1)+K6583*INDEX(THREEPTPCT_COEFFS,1,2)+L6582*INDEX(THREEPTPCT_COEFFS,1,3)+AA6586*AA6588</f>
        <v>#N/A</v>
      </c>
      <c r="AF6583" s="55" t="e">
        <f t="shared" ca="1" si="11373"/>
        <v>#N/A</v>
      </c>
      <c r="AG6583" s="223" t="e">
        <f ca="1">INDEX(TWOPTPCT_COEFFS,1,1)+AB6583*INDEX(TWOPTPCT_COEFFS,1,2)+I6582*INDEX(TWOPTPCT_COEFFS,1,3)+G6582*INDEX(TWOPTPCT_COEFFS,1,4)+L6582*INDEX(TWOPTPCT_COEFFS,1,5)+AB6586*AB6588</f>
        <v>#N/A</v>
      </c>
      <c r="AH6583" s="223" t="e">
        <f ca="1">INDEX(FTA_COEFFS,1,1)+O6583*INDEX(FTA_COEFFS,1,2)+N6582*INDEX(FTA_COEFFS,1,3)+(Q6583+R6583)*INDEX(FTA_COEFFS,1,4)+(Q6582+R6582)*INDEX(FTA_COEFFS,1,5)+M6582*INDEX(FTA_COEFFS,1,6)+AC6586*AC6588</f>
        <v>#N/A</v>
      </c>
      <c r="AI6583" s="223" t="e">
        <f ca="1">INDEX(FTPCT_COEFFS,1,1)+P6583*INDEX(FTPCT_COEFFS,1,2)+F6583*INDEX(FTPCT_COEFFS,1,3)+G6582*INDEX(FTPCT_COEFFS,1,4)+AD6586*AD6588</f>
        <v>#N/A</v>
      </c>
      <c r="AJ6583" s="338" t="e">
        <f t="shared" ca="1" si="11374"/>
        <v>#N/A</v>
      </c>
      <c r="AK6583" s="55"/>
      <c r="AL6583" s="55"/>
      <c r="AM6583" s="55"/>
      <c r="AN6583" s="55"/>
      <c r="AO6583" s="55"/>
      <c r="AP6583" s="55"/>
      <c r="AQ6583" s="55"/>
      <c r="AR6583" s="55"/>
    </row>
    <row r="6584" spans="1:45" x14ac:dyDescent="0.3">
      <c r="A6584" s="54" t="e">
        <f ca="1">IF(D6582&gt;(D6583+(AVERAGE(V6582,W6582)-AVERAGE(V6583,W6583))/2)+2.5,C6582,IF(D6583&gt;(D6582+(AVERAGE(V6583,W6583)-AVERAGE(V6582,W6582))/2)+2.5,C6583,"Close"))</f>
        <v>#N/A</v>
      </c>
      <c r="B6584" s="64" t="e">
        <f ca="1">IF(D6583&gt;D6582,C6583,C6582)</f>
        <v>#N/A</v>
      </c>
      <c r="D6584" s="56"/>
      <c r="X6584" s="55"/>
      <c r="Y6584" s="55"/>
      <c r="Z6584" s="55"/>
      <c r="AA6584" s="55"/>
      <c r="AB6584" s="55"/>
      <c r="AC6584" s="337"/>
      <c r="AD6584" s="337"/>
      <c r="AE6584" s="337"/>
      <c r="AF6584" s="337"/>
      <c r="AG6584" s="337"/>
      <c r="AH6584" s="337"/>
      <c r="AI6584" s="337"/>
      <c r="AJ6584" s="337"/>
      <c r="AK6584" s="337"/>
      <c r="AL6584" s="337"/>
      <c r="AM6584" s="55"/>
      <c r="AN6584" s="55"/>
      <c r="AO6584" s="55"/>
      <c r="AP6584" s="55"/>
      <c r="AQ6584" s="55"/>
      <c r="AR6584" s="55"/>
      <c r="AS6584" s="55"/>
    </row>
    <row r="6585" spans="1:45" x14ac:dyDescent="0.3">
      <c r="X6585" s="54" t="s">
        <v>1305</v>
      </c>
      <c r="Y6585" s="54" t="s">
        <v>128</v>
      </c>
      <c r="Z6585" s="54" t="s">
        <v>157</v>
      </c>
      <c r="AA6585" s="54" t="s">
        <v>151</v>
      </c>
      <c r="AB6585" s="54" t="s">
        <v>1327</v>
      </c>
      <c r="AC6585" s="54" t="s">
        <v>129</v>
      </c>
      <c r="AD6585" s="54" t="s">
        <v>116</v>
      </c>
      <c r="AE6585" s="54"/>
      <c r="AF6585" s="54"/>
      <c r="AG6585" s="54"/>
      <c r="AH6585" s="54"/>
      <c r="AI6585" s="54"/>
      <c r="AJ6585" s="54"/>
      <c r="AK6585" s="54"/>
      <c r="AL6585" s="54"/>
      <c r="AM6585" s="54"/>
      <c r="AN6585" s="54"/>
      <c r="AO6585" s="54"/>
      <c r="AP6585" s="54"/>
      <c r="AQ6585" s="54"/>
      <c r="AR6585" s="54"/>
      <c r="AS6585" s="54"/>
    </row>
    <row r="6586" spans="1:45" x14ac:dyDescent="0.3">
      <c r="X6586" s="54"/>
      <c r="Y6586" s="54">
        <f t="shared" ref="Y6586:AD6586" si="11377">Y6579</f>
        <v>6.4436999999999998</v>
      </c>
      <c r="Z6586" s="54">
        <f t="shared" si="11377"/>
        <v>4.9371</v>
      </c>
      <c r="AA6586" s="54">
        <f t="shared" si="11377"/>
        <v>11.350300000000001</v>
      </c>
      <c r="AB6586" s="54">
        <f t="shared" si="11377"/>
        <v>7.1900000000000006E-2</v>
      </c>
      <c r="AC6586" s="54">
        <f t="shared" si="11377"/>
        <v>6.2766000000000002</v>
      </c>
      <c r="AD6586" s="54">
        <f t="shared" si="11377"/>
        <v>11.042999999999999</v>
      </c>
      <c r="AE6586" s="54"/>
      <c r="AF6586" s="336"/>
      <c r="AG6586" s="336"/>
      <c r="AH6586" s="336"/>
      <c r="AI6586" s="54"/>
      <c r="AJ6586" s="54"/>
      <c r="AK6586" s="54"/>
      <c r="AL6586" s="54"/>
      <c r="AM6586" s="54"/>
      <c r="AN6586" s="54"/>
      <c r="AO6586" s="54"/>
      <c r="AP6586" s="54"/>
      <c r="AQ6586" s="54"/>
      <c r="AR6586" s="54"/>
      <c r="AS6586" s="54"/>
    </row>
    <row r="6587" spans="1:45" x14ac:dyDescent="0.3">
      <c r="D6587" s="56"/>
      <c r="X6587" s="336"/>
      <c r="Y6587" s="336">
        <f t="shared" ca="1" si="11281"/>
        <v>-0.91636554251163216</v>
      </c>
      <c r="Z6587" s="336">
        <f t="shared" ca="1" si="11281"/>
        <v>0.67607922309787749</v>
      </c>
      <c r="AA6587" s="336">
        <f t="shared" ca="1" si="11281"/>
        <v>1.0979320738522864</v>
      </c>
      <c r="AB6587" s="336">
        <f t="shared" ca="1" si="11281"/>
        <v>0.32511492310529894</v>
      </c>
      <c r="AC6587" s="336">
        <f t="shared" ca="1" si="11281"/>
        <v>0.25068059356228989</v>
      </c>
      <c r="AD6587" s="336">
        <f t="shared" ca="1" si="11281"/>
        <v>1.3308295485330452</v>
      </c>
      <c r="AE6587" s="336"/>
      <c r="AF6587" s="336"/>
      <c r="AG6587" s="336"/>
      <c r="AH6587" s="336"/>
      <c r="AI6587" s="54"/>
      <c r="AJ6587" s="54"/>
      <c r="AK6587" s="54"/>
      <c r="AL6587" s="336"/>
      <c r="AM6587" s="336"/>
      <c r="AN6587" s="336"/>
      <c r="AO6587" s="336"/>
      <c r="AP6587" s="54"/>
      <c r="AQ6587" s="336"/>
      <c r="AR6587" s="336"/>
      <c r="AS6587" s="336"/>
    </row>
    <row r="6588" spans="1:45" x14ac:dyDescent="0.3">
      <c r="C6588" s="54"/>
      <c r="D6588" s="56"/>
      <c r="Y6588" s="336">
        <f t="shared" ca="1" si="11281"/>
        <v>-0.33603813810086219</v>
      </c>
      <c r="Z6588" s="336">
        <f t="shared" ca="1" si="11281"/>
        <v>1.0521970074407765</v>
      </c>
      <c r="AA6588" s="336">
        <f t="shared" ca="1" si="11281"/>
        <v>-5.8440393176532018E-2</v>
      </c>
      <c r="AB6588" s="336">
        <f t="shared" ca="1" si="11281"/>
        <v>-1.0111657132471634</v>
      </c>
      <c r="AC6588" s="336">
        <f t="shared" ca="1" si="11281"/>
        <v>0.58225266322879565</v>
      </c>
      <c r="AD6588" s="336">
        <f t="shared" ca="1" si="11281"/>
        <v>0.88740170322577816</v>
      </c>
      <c r="AE6588" s="55"/>
      <c r="AF6588" s="55"/>
      <c r="AG6588" s="55"/>
      <c r="AH6588" s="55"/>
      <c r="AI6588" s="55"/>
      <c r="AJ6588" s="55"/>
      <c r="AK6588" s="55"/>
      <c r="AL6588" s="55"/>
      <c r="AM6588" s="55"/>
      <c r="AN6588" s="55"/>
      <c r="AO6588" s="55"/>
      <c r="AP6588" s="55"/>
      <c r="AQ6588" s="55"/>
      <c r="AR6588" s="55"/>
      <c r="AS6588" s="55"/>
    </row>
    <row r="6589" spans="1:45" x14ac:dyDescent="0.3">
      <c r="B6589" s="54" t="s">
        <v>172</v>
      </c>
      <c r="C6589" s="53">
        <f>C6582</f>
        <v>0</v>
      </c>
      <c r="D6589" s="56" t="e">
        <f t="shared" ref="D6589:D6590" ca="1" si="11378">AJ6589</f>
        <v>#N/A</v>
      </c>
      <c r="E6589" s="52" t="e">
        <f t="shared" ref="E6589:W6589" si="11379">E6582</f>
        <v>#N/A</v>
      </c>
      <c r="F6589" s="52" t="e">
        <f t="shared" si="11379"/>
        <v>#N/A</v>
      </c>
      <c r="G6589" s="52" t="e">
        <f t="shared" si="11379"/>
        <v>#N/A</v>
      </c>
      <c r="H6589" s="52" t="e">
        <f t="shared" si="11379"/>
        <v>#N/A</v>
      </c>
      <c r="I6589" s="52" t="e">
        <f t="shared" si="11379"/>
        <v>#N/A</v>
      </c>
      <c r="J6589" s="52" t="e">
        <f t="shared" si="11379"/>
        <v>#N/A</v>
      </c>
      <c r="K6589" s="52" t="e">
        <f t="shared" si="11379"/>
        <v>#N/A</v>
      </c>
      <c r="L6589" s="52" t="e">
        <f t="shared" si="11379"/>
        <v>#N/A</v>
      </c>
      <c r="M6589" s="52" t="e">
        <f t="shared" si="11379"/>
        <v>#N/A</v>
      </c>
      <c r="N6589" s="52" t="e">
        <f t="shared" si="11379"/>
        <v>#N/A</v>
      </c>
      <c r="O6589" s="52" t="e">
        <f t="shared" si="11379"/>
        <v>#N/A</v>
      </c>
      <c r="P6589" s="52" t="e">
        <f t="shared" si="11379"/>
        <v>#N/A</v>
      </c>
      <c r="Q6589" s="52" t="e">
        <f t="shared" si="11379"/>
        <v>#N/A</v>
      </c>
      <c r="R6589" s="52" t="e">
        <f t="shared" si="11379"/>
        <v>#N/A</v>
      </c>
      <c r="S6589" s="52" t="e">
        <f t="shared" si="11379"/>
        <v>#N/A</v>
      </c>
      <c r="T6589" s="52" t="e">
        <f t="shared" si="11379"/>
        <v>#N/A</v>
      </c>
      <c r="U6589" s="52" t="e">
        <f t="shared" si="11379"/>
        <v>#N/A</v>
      </c>
      <c r="V6589" s="52" t="e">
        <f t="shared" si="11379"/>
        <v>#N/A</v>
      </c>
      <c r="W6589" s="52" t="e">
        <f t="shared" si="11379"/>
        <v>#N/A</v>
      </c>
      <c r="X6589" s="55" t="e">
        <f t="shared" ref="X6589:X6590" si="11380">(H6589-(O6589*P6589)/100-3*(J6589*K6589)/100)/2</f>
        <v>#N/A</v>
      </c>
      <c r="Y6589" s="55" t="e">
        <f t="shared" ref="Y6589:Y6590" si="11381">SUM(X6589,(J6589*K6589/100))/(F6589/100)</f>
        <v>#N/A</v>
      </c>
      <c r="Z6589" s="55" t="e">
        <f t="shared" ref="Z6589" si="11382">U6589*0.5+U6590*0.5</f>
        <v>#N/A</v>
      </c>
      <c r="AA6589" s="55" t="e">
        <f t="shared" ref="AA6589:AA6590" si="11383">J6589/Y6589</f>
        <v>#N/A</v>
      </c>
      <c r="AB6589" s="336" t="e">
        <f t="shared" ref="AB6589:AB6590" si="11384">X6589/(Y6589-J6589)</f>
        <v>#N/A</v>
      </c>
      <c r="AC6589" s="223" t="e">
        <f ca="1">INDEX(FGA_COEFFS,1,1)+Z6589*INDEX(FGA_COEFFS,1,2)+Y6589*INDEX(FGA_COEFFS,1,3)+R6589*INDEX(FGA_COEFFS,1,4)+Q6590*INDEX(FGA_COEFFS,1,5)+S6589*INDEX(FGA_COEFFS,1,6)+T6590*INDEX(FGA_COEFFS,1,7)+M6590*INDEX(FGA_COEFFS,1,8)+Y6593*Y6594</f>
        <v>#N/A</v>
      </c>
      <c r="AD6589" s="223" t="e">
        <f ca="1">INDEX(THREEPTA_COEFFS,1,1)+AC6589*INDEX(THREEPTA_COEFFS,1,2)+J6589*INDEX(THREEPTA_COEFFS,1,3)+AA6589*INDEX(THREEPTA_COEFFS,1,4)+K6589*INDEX(THREEPTA_COEFFS,1,5)+L6590*INDEX(THREEPTA_COEFFS,1,6)+Z6593*Z6594</f>
        <v>#N/A</v>
      </c>
      <c r="AE6589" s="223" t="e">
        <f ca="1">INDEX(THREEPTPCT_COEFFS,1,1)+K6589*INDEX(THREEPTPCT_COEFFS,1,2)+L6590*INDEX(THREEPTPCT_COEFFS,1,3)+AA6593*AA6594</f>
        <v>#N/A</v>
      </c>
      <c r="AF6589" s="55" t="e">
        <f t="shared" ref="AF6589:AF6590" ca="1" si="11385">AC6589-AD6589</f>
        <v>#N/A</v>
      </c>
      <c r="AG6589" s="223" t="e">
        <f ca="1">INDEX(TWOPTPCT_COEFFS,1,1)+AB6589*INDEX(TWOPTPCT_COEFFS,1,2)+I6590*INDEX(TWOPTPCT_COEFFS,1,3)+G6590*INDEX(TWOPTPCT_COEFFS,1,4)+L6590*INDEX(TWOPTPCT_COEFFS,1,5)+AB6593*AB6594</f>
        <v>#N/A</v>
      </c>
      <c r="AH6589" s="223" t="e">
        <f ca="1">INDEX(FTA_COEFFS,1,1)+O6589*INDEX(FTA_COEFFS,1,2)+N6590*INDEX(FTA_COEFFS,1,3)+(Q6589+R6589)*INDEX(FTA_COEFFS,1,4)+(Q6590+R6590)*INDEX(FTA_COEFFS,1,5)+M6590*INDEX(FTA_COEFFS,1,6)+AC6593*AC6594</f>
        <v>#N/A</v>
      </c>
      <c r="AI6589" s="223" t="e">
        <f ca="1">INDEX(FTPCT_COEFFS,1,1)+P6589*INDEX(FTPCT_COEFFS,1,2)+F6589*INDEX(FTPCT_COEFFS,1,3)+G6590*INDEX(FTPCT_COEFFS,1,4)+AD6593*AD6594</f>
        <v>#N/A</v>
      </c>
      <c r="AJ6589" s="338" t="e">
        <f t="shared" ref="AJ6589:AJ6590" ca="1" si="11386">AD6589*AE6589/100+AF6589*AG6589+AH6589*AI6589/100</f>
        <v>#N/A</v>
      </c>
      <c r="AK6589" s="55"/>
      <c r="AL6589" s="55"/>
      <c r="AM6589" s="55"/>
      <c r="AN6589" s="55"/>
      <c r="AO6589" s="55"/>
      <c r="AP6589" s="55"/>
      <c r="AQ6589" s="55"/>
      <c r="AR6589" s="55"/>
    </row>
    <row r="6590" spans="1:45" x14ac:dyDescent="0.3">
      <c r="B6590" s="54" t="s">
        <v>175</v>
      </c>
      <c r="C6590" s="54">
        <f>C6583</f>
        <v>0</v>
      </c>
      <c r="D6590" s="56" t="e">
        <f t="shared" ca="1" si="11378"/>
        <v>#N/A</v>
      </c>
      <c r="E6590" s="52" t="e">
        <f t="shared" ref="E6590:W6590" si="11387">E6583</f>
        <v>#N/A</v>
      </c>
      <c r="F6590" s="52" t="e">
        <f t="shared" si="11387"/>
        <v>#N/A</v>
      </c>
      <c r="G6590" s="52" t="e">
        <f t="shared" si="11387"/>
        <v>#N/A</v>
      </c>
      <c r="H6590" s="52" t="e">
        <f t="shared" si="11387"/>
        <v>#N/A</v>
      </c>
      <c r="I6590" s="52" t="e">
        <f t="shared" si="11387"/>
        <v>#N/A</v>
      </c>
      <c r="J6590" s="52" t="e">
        <f t="shared" si="11387"/>
        <v>#N/A</v>
      </c>
      <c r="K6590" s="52" t="e">
        <f t="shared" si="11387"/>
        <v>#N/A</v>
      </c>
      <c r="L6590" s="52" t="e">
        <f t="shared" si="11387"/>
        <v>#N/A</v>
      </c>
      <c r="M6590" s="52" t="e">
        <f t="shared" si="11387"/>
        <v>#N/A</v>
      </c>
      <c r="N6590" s="52" t="e">
        <f t="shared" si="11387"/>
        <v>#N/A</v>
      </c>
      <c r="O6590" s="52" t="e">
        <f t="shared" si="11387"/>
        <v>#N/A</v>
      </c>
      <c r="P6590" s="52" t="e">
        <f t="shared" si="11387"/>
        <v>#N/A</v>
      </c>
      <c r="Q6590" s="52" t="e">
        <f t="shared" si="11387"/>
        <v>#N/A</v>
      </c>
      <c r="R6590" s="52" t="e">
        <f t="shared" si="11387"/>
        <v>#N/A</v>
      </c>
      <c r="S6590" s="52" t="e">
        <f t="shared" si="11387"/>
        <v>#N/A</v>
      </c>
      <c r="T6590" s="52" t="e">
        <f t="shared" si="11387"/>
        <v>#N/A</v>
      </c>
      <c r="U6590" s="52" t="e">
        <f t="shared" si="11387"/>
        <v>#N/A</v>
      </c>
      <c r="V6590" s="52" t="e">
        <f t="shared" si="11387"/>
        <v>#N/A</v>
      </c>
      <c r="W6590" s="52" t="e">
        <f t="shared" si="11387"/>
        <v>#N/A</v>
      </c>
      <c r="X6590" s="55" t="e">
        <f t="shared" si="11380"/>
        <v>#N/A</v>
      </c>
      <c r="Y6590" s="55" t="e">
        <f t="shared" si="11381"/>
        <v>#N/A</v>
      </c>
      <c r="Z6590" s="55" t="e">
        <f t="shared" ref="Z6590" si="11388">Z6589</f>
        <v>#N/A</v>
      </c>
      <c r="AA6590" s="55" t="e">
        <f t="shared" si="11383"/>
        <v>#N/A</v>
      </c>
      <c r="AB6590" s="336" t="e">
        <f t="shared" si="11384"/>
        <v>#N/A</v>
      </c>
      <c r="AC6590" s="223" t="e">
        <f ca="1">INDEX(FGA_COEFFS,1,1)+Z6590*INDEX(FGA_COEFFS,1,2)+Y6590*INDEX(FGA_COEFFS,1,3)+R6590*INDEX(FGA_COEFFS,1,4)+Q6589*INDEX(FGA_COEFFS,1,5)+S6590*INDEX(FGA_COEFFS,1,6)+T6589*INDEX(FGA_COEFFS,1,7)+M6589*INDEX(FGA_COEFFS,1,8)+Y6593*Y6595</f>
        <v>#N/A</v>
      </c>
      <c r="AD6590" s="223" t="e">
        <f ca="1">INDEX(THREEPTA_COEFFS,1,1)+AC6590*INDEX(THREEPTA_COEFFS,1,2)+J6590*INDEX(THREEPTA_COEFFS,1,3)+AA6590*INDEX(THREEPTA_COEFFS,1,4)+K6590*INDEX(THREEPTA_COEFFS,1,5)+L6589*INDEX(THREEPTA_COEFFS,1,6)+Z6593*Z6595</f>
        <v>#N/A</v>
      </c>
      <c r="AE6590" s="223" t="e">
        <f ca="1">INDEX(THREEPTPCT_COEFFS,1,1)+K6590*INDEX(THREEPTPCT_COEFFS,1,2)+L6589*INDEX(THREEPTPCT_COEFFS,1,3)+AA6593*AA6595</f>
        <v>#N/A</v>
      </c>
      <c r="AF6590" s="55" t="e">
        <f t="shared" ca="1" si="11385"/>
        <v>#N/A</v>
      </c>
      <c r="AG6590" s="223" t="e">
        <f ca="1">INDEX(TWOPTPCT_COEFFS,1,1)+AB6590*INDEX(TWOPTPCT_COEFFS,1,2)+I6589*INDEX(TWOPTPCT_COEFFS,1,3)+G6589*INDEX(TWOPTPCT_COEFFS,1,4)+L6589*INDEX(TWOPTPCT_COEFFS,1,5)+AB6593*AB6595</f>
        <v>#N/A</v>
      </c>
      <c r="AH6590" s="223" t="e">
        <f ca="1">INDEX(FTA_COEFFS,1,1)+O6590*INDEX(FTA_COEFFS,1,2)+N6589*INDEX(FTA_COEFFS,1,3)+(Q6590+R6590)*INDEX(FTA_COEFFS,1,4)+(Q6589+R6589)*INDEX(FTA_COEFFS,1,5)+M6589*INDEX(FTA_COEFFS,1,6)+AC6593*AC6595</f>
        <v>#N/A</v>
      </c>
      <c r="AI6590" s="223" t="e">
        <f ca="1">INDEX(FTPCT_COEFFS,1,1)+P6590*INDEX(FTPCT_COEFFS,1,2)+F6590*INDEX(FTPCT_COEFFS,1,3)+G6589*INDEX(FTPCT_COEFFS,1,4)+AD6593*AD6595</f>
        <v>#N/A</v>
      </c>
      <c r="AJ6590" s="338" t="e">
        <f t="shared" ca="1" si="11386"/>
        <v>#N/A</v>
      </c>
      <c r="AK6590" s="55"/>
      <c r="AL6590" s="55"/>
      <c r="AM6590" s="55"/>
      <c r="AN6590" s="55"/>
      <c r="AO6590" s="55"/>
      <c r="AP6590" s="55"/>
      <c r="AQ6590" s="55"/>
      <c r="AR6590" s="55"/>
    </row>
    <row r="6591" spans="1:45" x14ac:dyDescent="0.3">
      <c r="A6591" s="54" t="e">
        <f ca="1">IF(D6589&gt;(D6590+(AVERAGE(V6589,W6589)-AVERAGE(V6590,W6590))/2)+2.5,C6589,IF(D6590&gt;(D6589+(AVERAGE(V6590,W6590)-AVERAGE(V6589,W6589))/2)+2.5,C6590,"Close"))</f>
        <v>#N/A</v>
      </c>
      <c r="B6591" s="64" t="e">
        <f ca="1">IF(D6590&gt;D6589,C6590,C6589)</f>
        <v>#N/A</v>
      </c>
      <c r="D6591" s="56"/>
      <c r="X6591" s="55"/>
      <c r="Y6591" s="55"/>
      <c r="Z6591" s="55"/>
      <c r="AA6591" s="55"/>
      <c r="AB6591" s="55"/>
      <c r="AC6591" s="337"/>
      <c r="AD6591" s="337"/>
      <c r="AE6591" s="337"/>
      <c r="AF6591" s="337"/>
      <c r="AG6591" s="337"/>
      <c r="AH6591" s="337"/>
      <c r="AI6591" s="337"/>
      <c r="AJ6591" s="337"/>
      <c r="AK6591" s="337"/>
      <c r="AL6591" s="337"/>
      <c r="AM6591" s="55"/>
      <c r="AN6591" s="55"/>
      <c r="AO6591" s="55"/>
      <c r="AP6591" s="55"/>
      <c r="AQ6591" s="55"/>
      <c r="AR6591" s="55"/>
      <c r="AS6591" s="55"/>
    </row>
    <row r="6592" spans="1:45" x14ac:dyDescent="0.3">
      <c r="X6592" s="54" t="s">
        <v>1305</v>
      </c>
      <c r="Y6592" s="54" t="s">
        <v>128</v>
      </c>
      <c r="Z6592" s="54" t="s">
        <v>157</v>
      </c>
      <c r="AA6592" s="54" t="s">
        <v>151</v>
      </c>
      <c r="AB6592" s="54" t="s">
        <v>1327</v>
      </c>
      <c r="AC6592" s="54" t="s">
        <v>129</v>
      </c>
      <c r="AD6592" s="54" t="s">
        <v>116</v>
      </c>
      <c r="AE6592" s="54"/>
      <c r="AF6592" s="54"/>
      <c r="AG6592" s="54"/>
      <c r="AH6592" s="54"/>
      <c r="AI6592" s="54"/>
      <c r="AJ6592" s="54"/>
      <c r="AK6592" s="54"/>
      <c r="AL6592" s="54"/>
      <c r="AM6592" s="54"/>
      <c r="AN6592" s="54"/>
      <c r="AO6592" s="54"/>
      <c r="AP6592" s="54"/>
      <c r="AQ6592" s="54"/>
      <c r="AR6592" s="54"/>
      <c r="AS6592" s="54"/>
    </row>
    <row r="6593" spans="1:45" x14ac:dyDescent="0.3">
      <c r="X6593" s="54"/>
      <c r="Y6593" s="54">
        <f t="shared" ref="Y6593:AD6593" si="11389">Y6586</f>
        <v>6.4436999999999998</v>
      </c>
      <c r="Z6593" s="54">
        <f t="shared" si="11389"/>
        <v>4.9371</v>
      </c>
      <c r="AA6593" s="54">
        <f t="shared" si="11389"/>
        <v>11.350300000000001</v>
      </c>
      <c r="AB6593" s="54">
        <f t="shared" si="11389"/>
        <v>7.1900000000000006E-2</v>
      </c>
      <c r="AC6593" s="54">
        <f t="shared" si="11389"/>
        <v>6.2766000000000002</v>
      </c>
      <c r="AD6593" s="54">
        <f t="shared" si="11389"/>
        <v>11.042999999999999</v>
      </c>
      <c r="AE6593" s="54"/>
      <c r="AF6593" s="336"/>
      <c r="AG6593" s="336"/>
      <c r="AH6593" s="336"/>
      <c r="AI6593" s="54"/>
      <c r="AJ6593" s="54"/>
      <c r="AK6593" s="54"/>
      <c r="AL6593" s="54"/>
      <c r="AM6593" s="54"/>
      <c r="AN6593" s="54"/>
      <c r="AO6593" s="54"/>
      <c r="AP6593" s="54"/>
      <c r="AQ6593" s="54"/>
      <c r="AR6593" s="54"/>
      <c r="AS6593" s="54"/>
    </row>
    <row r="6594" spans="1:45" x14ac:dyDescent="0.3">
      <c r="D6594" s="56"/>
      <c r="X6594" s="336"/>
      <c r="Y6594" s="336">
        <f t="shared" ca="1" si="11281"/>
        <v>-0.5792818401237505</v>
      </c>
      <c r="Z6594" s="336">
        <f t="shared" ca="1" si="11281"/>
        <v>-0.56149339181196478</v>
      </c>
      <c r="AA6594" s="336">
        <f t="shared" ca="1" si="11281"/>
        <v>-0.98957948088587133</v>
      </c>
      <c r="AB6594" s="336">
        <f t="shared" ca="1" si="11281"/>
        <v>-6.1883906868740179E-2</v>
      </c>
      <c r="AC6594" s="336">
        <f t="shared" ca="1" si="11281"/>
        <v>6.1448843184057252E-2</v>
      </c>
      <c r="AD6594" s="336">
        <f t="shared" ca="1" si="11281"/>
        <v>2.1364020844868485E-2</v>
      </c>
      <c r="AE6594" s="336"/>
      <c r="AF6594" s="336"/>
      <c r="AG6594" s="336"/>
      <c r="AH6594" s="336"/>
      <c r="AI6594" s="54"/>
      <c r="AJ6594" s="54"/>
      <c r="AK6594" s="54"/>
      <c r="AL6594" s="336"/>
      <c r="AM6594" s="336"/>
      <c r="AN6594" s="336"/>
      <c r="AO6594" s="336"/>
      <c r="AP6594" s="54"/>
      <c r="AQ6594" s="336"/>
      <c r="AR6594" s="336"/>
      <c r="AS6594" s="336"/>
    </row>
    <row r="6595" spans="1:45" x14ac:dyDescent="0.3">
      <c r="C6595" s="54"/>
      <c r="D6595" s="56"/>
      <c r="Y6595" s="336">
        <f t="shared" ref="Y6595:AD6658" ca="1" si="11390">1.5*RAND()^2*IF(RAND()&gt;0.5,1,-1)</f>
        <v>-7.6764401196438625E-2</v>
      </c>
      <c r="Z6595" s="336">
        <f t="shared" ca="1" si="11390"/>
        <v>0.66445587588636545</v>
      </c>
      <c r="AA6595" s="336">
        <f t="shared" ca="1" si="11390"/>
        <v>3.6844085187544465E-2</v>
      </c>
      <c r="AB6595" s="336">
        <f t="shared" ca="1" si="11390"/>
        <v>0.29191016588133079</v>
      </c>
      <c r="AC6595" s="336">
        <f t="shared" ca="1" si="11390"/>
        <v>-0.53799529036398863</v>
      </c>
      <c r="AD6595" s="336">
        <f t="shared" ca="1" si="11390"/>
        <v>-0.76971459888937455</v>
      </c>
      <c r="AE6595" s="55"/>
      <c r="AF6595" s="55"/>
      <c r="AG6595" s="55"/>
      <c r="AH6595" s="55"/>
      <c r="AI6595" s="55"/>
      <c r="AJ6595" s="55"/>
      <c r="AK6595" s="55"/>
      <c r="AL6595" s="55"/>
      <c r="AM6595" s="55"/>
      <c r="AN6595" s="55"/>
      <c r="AO6595" s="55"/>
      <c r="AP6595" s="55"/>
      <c r="AQ6595" s="55"/>
      <c r="AR6595" s="55"/>
      <c r="AS6595" s="55"/>
    </row>
    <row r="6596" spans="1:45" x14ac:dyDescent="0.3">
      <c r="B6596" s="54" t="s">
        <v>172</v>
      </c>
      <c r="C6596" s="53">
        <f>C6589</f>
        <v>0</v>
      </c>
      <c r="D6596" s="56" t="e">
        <f t="shared" ref="D6596:D6597" ca="1" si="11391">AJ6596</f>
        <v>#N/A</v>
      </c>
      <c r="E6596" s="52" t="e">
        <f t="shared" ref="E6596:W6596" si="11392">E6589</f>
        <v>#N/A</v>
      </c>
      <c r="F6596" s="52" t="e">
        <f t="shared" si="11392"/>
        <v>#N/A</v>
      </c>
      <c r="G6596" s="52" t="e">
        <f t="shared" si="11392"/>
        <v>#N/A</v>
      </c>
      <c r="H6596" s="52" t="e">
        <f t="shared" si="11392"/>
        <v>#N/A</v>
      </c>
      <c r="I6596" s="52" t="e">
        <f t="shared" si="11392"/>
        <v>#N/A</v>
      </c>
      <c r="J6596" s="52" t="e">
        <f t="shared" si="11392"/>
        <v>#N/A</v>
      </c>
      <c r="K6596" s="52" t="e">
        <f t="shared" si="11392"/>
        <v>#N/A</v>
      </c>
      <c r="L6596" s="52" t="e">
        <f t="shared" si="11392"/>
        <v>#N/A</v>
      </c>
      <c r="M6596" s="52" t="e">
        <f t="shared" si="11392"/>
        <v>#N/A</v>
      </c>
      <c r="N6596" s="52" t="e">
        <f t="shared" si="11392"/>
        <v>#N/A</v>
      </c>
      <c r="O6596" s="52" t="e">
        <f t="shared" si="11392"/>
        <v>#N/A</v>
      </c>
      <c r="P6596" s="52" t="e">
        <f t="shared" si="11392"/>
        <v>#N/A</v>
      </c>
      <c r="Q6596" s="52" t="e">
        <f t="shared" si="11392"/>
        <v>#N/A</v>
      </c>
      <c r="R6596" s="52" t="e">
        <f t="shared" si="11392"/>
        <v>#N/A</v>
      </c>
      <c r="S6596" s="52" t="e">
        <f t="shared" si="11392"/>
        <v>#N/A</v>
      </c>
      <c r="T6596" s="52" t="e">
        <f t="shared" si="11392"/>
        <v>#N/A</v>
      </c>
      <c r="U6596" s="52" t="e">
        <f t="shared" si="11392"/>
        <v>#N/A</v>
      </c>
      <c r="V6596" s="52" t="e">
        <f t="shared" si="11392"/>
        <v>#N/A</v>
      </c>
      <c r="W6596" s="52" t="e">
        <f t="shared" si="11392"/>
        <v>#N/A</v>
      </c>
      <c r="X6596" s="55" t="e">
        <f t="shared" ref="X6596:X6597" si="11393">(H6596-(O6596*P6596)/100-3*(J6596*K6596)/100)/2</f>
        <v>#N/A</v>
      </c>
      <c r="Y6596" s="55" t="e">
        <f t="shared" ref="Y6596:Y6597" si="11394">SUM(X6596,(J6596*K6596/100))/(F6596/100)</f>
        <v>#N/A</v>
      </c>
      <c r="Z6596" s="55" t="e">
        <f t="shared" ref="Z6596" si="11395">U6596*0.5+U6597*0.5</f>
        <v>#N/A</v>
      </c>
      <c r="AA6596" s="55" t="e">
        <f t="shared" ref="AA6596:AA6597" si="11396">J6596/Y6596</f>
        <v>#N/A</v>
      </c>
      <c r="AB6596" s="336" t="e">
        <f t="shared" ref="AB6596:AB6597" si="11397">X6596/(Y6596-J6596)</f>
        <v>#N/A</v>
      </c>
      <c r="AC6596" s="223" t="e">
        <f ca="1">INDEX(FGA_COEFFS,1,1)+Z6596*INDEX(FGA_COEFFS,1,2)+Y6596*INDEX(FGA_COEFFS,1,3)+R6596*INDEX(FGA_COEFFS,1,4)+Q6597*INDEX(FGA_COEFFS,1,5)+S6596*INDEX(FGA_COEFFS,1,6)+T6597*INDEX(FGA_COEFFS,1,7)+M6597*INDEX(FGA_COEFFS,1,8)+Y6600*Y6601</f>
        <v>#N/A</v>
      </c>
      <c r="AD6596" s="223" t="e">
        <f ca="1">INDEX(THREEPTA_COEFFS,1,1)+AC6596*INDEX(THREEPTA_COEFFS,1,2)+J6596*INDEX(THREEPTA_COEFFS,1,3)+AA6596*INDEX(THREEPTA_COEFFS,1,4)+K6596*INDEX(THREEPTA_COEFFS,1,5)+L6597*INDEX(THREEPTA_COEFFS,1,6)+Z6600*Z6601</f>
        <v>#N/A</v>
      </c>
      <c r="AE6596" s="223" t="e">
        <f ca="1">INDEX(THREEPTPCT_COEFFS,1,1)+K6596*INDEX(THREEPTPCT_COEFFS,1,2)+L6597*INDEX(THREEPTPCT_COEFFS,1,3)+AA6600*AA6601</f>
        <v>#N/A</v>
      </c>
      <c r="AF6596" s="55" t="e">
        <f t="shared" ref="AF6596:AF6597" ca="1" si="11398">AC6596-AD6596</f>
        <v>#N/A</v>
      </c>
      <c r="AG6596" s="223" t="e">
        <f ca="1">INDEX(TWOPTPCT_COEFFS,1,1)+AB6596*INDEX(TWOPTPCT_COEFFS,1,2)+I6597*INDEX(TWOPTPCT_COEFFS,1,3)+G6597*INDEX(TWOPTPCT_COEFFS,1,4)+L6597*INDEX(TWOPTPCT_COEFFS,1,5)+AB6600*AB6601</f>
        <v>#N/A</v>
      </c>
      <c r="AH6596" s="223" t="e">
        <f ca="1">INDEX(FTA_COEFFS,1,1)+O6596*INDEX(FTA_COEFFS,1,2)+N6597*INDEX(FTA_COEFFS,1,3)+(Q6596+R6596)*INDEX(FTA_COEFFS,1,4)+(Q6597+R6597)*INDEX(FTA_COEFFS,1,5)+M6597*INDEX(FTA_COEFFS,1,6)+AC6600*AC6601</f>
        <v>#N/A</v>
      </c>
      <c r="AI6596" s="223" t="e">
        <f ca="1">INDEX(FTPCT_COEFFS,1,1)+P6596*INDEX(FTPCT_COEFFS,1,2)+F6596*INDEX(FTPCT_COEFFS,1,3)+G6597*INDEX(FTPCT_COEFFS,1,4)+AD6600*AD6601</f>
        <v>#N/A</v>
      </c>
      <c r="AJ6596" s="338" t="e">
        <f t="shared" ref="AJ6596:AJ6597" ca="1" si="11399">AD6596*AE6596/100+AF6596*AG6596+AH6596*AI6596/100</f>
        <v>#N/A</v>
      </c>
      <c r="AK6596" s="55"/>
      <c r="AL6596" s="55"/>
      <c r="AM6596" s="55"/>
      <c r="AN6596" s="55"/>
      <c r="AO6596" s="55"/>
      <c r="AP6596" s="55"/>
      <c r="AQ6596" s="55"/>
      <c r="AR6596" s="55"/>
    </row>
    <row r="6597" spans="1:45" x14ac:dyDescent="0.3">
      <c r="B6597" s="54" t="s">
        <v>175</v>
      </c>
      <c r="C6597" s="54">
        <f>C6590</f>
        <v>0</v>
      </c>
      <c r="D6597" s="56" t="e">
        <f t="shared" ca="1" si="11391"/>
        <v>#N/A</v>
      </c>
      <c r="E6597" s="52" t="e">
        <f t="shared" ref="E6597:W6597" si="11400">E6590</f>
        <v>#N/A</v>
      </c>
      <c r="F6597" s="52" t="e">
        <f t="shared" si="11400"/>
        <v>#N/A</v>
      </c>
      <c r="G6597" s="52" t="e">
        <f t="shared" si="11400"/>
        <v>#N/A</v>
      </c>
      <c r="H6597" s="52" t="e">
        <f t="shared" si="11400"/>
        <v>#N/A</v>
      </c>
      <c r="I6597" s="52" t="e">
        <f t="shared" si="11400"/>
        <v>#N/A</v>
      </c>
      <c r="J6597" s="52" t="e">
        <f t="shared" si="11400"/>
        <v>#N/A</v>
      </c>
      <c r="K6597" s="52" t="e">
        <f t="shared" si="11400"/>
        <v>#N/A</v>
      </c>
      <c r="L6597" s="52" t="e">
        <f t="shared" si="11400"/>
        <v>#N/A</v>
      </c>
      <c r="M6597" s="52" t="e">
        <f t="shared" si="11400"/>
        <v>#N/A</v>
      </c>
      <c r="N6597" s="52" t="e">
        <f t="shared" si="11400"/>
        <v>#N/A</v>
      </c>
      <c r="O6597" s="52" t="e">
        <f t="shared" si="11400"/>
        <v>#N/A</v>
      </c>
      <c r="P6597" s="52" t="e">
        <f t="shared" si="11400"/>
        <v>#N/A</v>
      </c>
      <c r="Q6597" s="52" t="e">
        <f t="shared" si="11400"/>
        <v>#N/A</v>
      </c>
      <c r="R6597" s="52" t="e">
        <f t="shared" si="11400"/>
        <v>#N/A</v>
      </c>
      <c r="S6597" s="52" t="e">
        <f t="shared" si="11400"/>
        <v>#N/A</v>
      </c>
      <c r="T6597" s="52" t="e">
        <f t="shared" si="11400"/>
        <v>#N/A</v>
      </c>
      <c r="U6597" s="52" t="e">
        <f t="shared" si="11400"/>
        <v>#N/A</v>
      </c>
      <c r="V6597" s="52" t="e">
        <f t="shared" si="11400"/>
        <v>#N/A</v>
      </c>
      <c r="W6597" s="52" t="e">
        <f t="shared" si="11400"/>
        <v>#N/A</v>
      </c>
      <c r="X6597" s="55" t="e">
        <f t="shared" si="11393"/>
        <v>#N/A</v>
      </c>
      <c r="Y6597" s="55" t="e">
        <f t="shared" si="11394"/>
        <v>#N/A</v>
      </c>
      <c r="Z6597" s="55" t="e">
        <f t="shared" ref="Z6597" si="11401">Z6596</f>
        <v>#N/A</v>
      </c>
      <c r="AA6597" s="55" t="e">
        <f t="shared" si="11396"/>
        <v>#N/A</v>
      </c>
      <c r="AB6597" s="336" t="e">
        <f t="shared" si="11397"/>
        <v>#N/A</v>
      </c>
      <c r="AC6597" s="223" t="e">
        <f ca="1">INDEX(FGA_COEFFS,1,1)+Z6597*INDEX(FGA_COEFFS,1,2)+Y6597*INDEX(FGA_COEFFS,1,3)+R6597*INDEX(FGA_COEFFS,1,4)+Q6596*INDEX(FGA_COEFFS,1,5)+S6597*INDEX(FGA_COEFFS,1,6)+T6596*INDEX(FGA_COEFFS,1,7)+M6596*INDEX(FGA_COEFFS,1,8)+Y6600*Y6602</f>
        <v>#N/A</v>
      </c>
      <c r="AD6597" s="223" t="e">
        <f ca="1">INDEX(THREEPTA_COEFFS,1,1)+AC6597*INDEX(THREEPTA_COEFFS,1,2)+J6597*INDEX(THREEPTA_COEFFS,1,3)+AA6597*INDEX(THREEPTA_COEFFS,1,4)+K6597*INDEX(THREEPTA_COEFFS,1,5)+L6596*INDEX(THREEPTA_COEFFS,1,6)+Z6600*Z6602</f>
        <v>#N/A</v>
      </c>
      <c r="AE6597" s="223" t="e">
        <f ca="1">INDEX(THREEPTPCT_COEFFS,1,1)+K6597*INDEX(THREEPTPCT_COEFFS,1,2)+L6596*INDEX(THREEPTPCT_COEFFS,1,3)+AA6600*AA6602</f>
        <v>#N/A</v>
      </c>
      <c r="AF6597" s="55" t="e">
        <f t="shared" ca="1" si="11398"/>
        <v>#N/A</v>
      </c>
      <c r="AG6597" s="223" t="e">
        <f ca="1">INDEX(TWOPTPCT_COEFFS,1,1)+AB6597*INDEX(TWOPTPCT_COEFFS,1,2)+I6596*INDEX(TWOPTPCT_COEFFS,1,3)+G6596*INDEX(TWOPTPCT_COEFFS,1,4)+L6596*INDEX(TWOPTPCT_COEFFS,1,5)+AB6600*AB6602</f>
        <v>#N/A</v>
      </c>
      <c r="AH6597" s="223" t="e">
        <f ca="1">INDEX(FTA_COEFFS,1,1)+O6597*INDEX(FTA_COEFFS,1,2)+N6596*INDEX(FTA_COEFFS,1,3)+(Q6597+R6597)*INDEX(FTA_COEFFS,1,4)+(Q6596+R6596)*INDEX(FTA_COEFFS,1,5)+M6596*INDEX(FTA_COEFFS,1,6)+AC6600*AC6602</f>
        <v>#N/A</v>
      </c>
      <c r="AI6597" s="223" t="e">
        <f ca="1">INDEX(FTPCT_COEFFS,1,1)+P6597*INDEX(FTPCT_COEFFS,1,2)+F6597*INDEX(FTPCT_COEFFS,1,3)+G6596*INDEX(FTPCT_COEFFS,1,4)+AD6600*AD6602</f>
        <v>#N/A</v>
      </c>
      <c r="AJ6597" s="338" t="e">
        <f t="shared" ca="1" si="11399"/>
        <v>#N/A</v>
      </c>
      <c r="AK6597" s="55"/>
      <c r="AL6597" s="55"/>
      <c r="AM6597" s="55"/>
      <c r="AN6597" s="55"/>
      <c r="AO6597" s="55"/>
      <c r="AP6597" s="55"/>
      <c r="AQ6597" s="55"/>
      <c r="AR6597" s="55"/>
    </row>
    <row r="6598" spans="1:45" x14ac:dyDescent="0.3">
      <c r="A6598" s="54" t="e">
        <f ca="1">IF(D6596&gt;(D6597+(AVERAGE(V6596,W6596)-AVERAGE(V6597,W6597))/2)+2.5,C6596,IF(D6597&gt;(D6596+(AVERAGE(V6597,W6597)-AVERAGE(V6596,W6596))/2)+2.5,C6597,"Close"))</f>
        <v>#N/A</v>
      </c>
      <c r="B6598" s="64" t="e">
        <f ca="1">IF(D6597&gt;D6596,C6597,C6596)</f>
        <v>#N/A</v>
      </c>
      <c r="D6598" s="56"/>
      <c r="X6598" s="55"/>
      <c r="Y6598" s="55"/>
      <c r="Z6598" s="55"/>
      <c r="AA6598" s="55"/>
      <c r="AB6598" s="55"/>
      <c r="AC6598" s="337"/>
      <c r="AD6598" s="337"/>
      <c r="AE6598" s="337"/>
      <c r="AF6598" s="337"/>
      <c r="AG6598" s="337"/>
      <c r="AH6598" s="337"/>
      <c r="AI6598" s="337"/>
      <c r="AJ6598" s="337"/>
      <c r="AK6598" s="337"/>
      <c r="AL6598" s="337"/>
      <c r="AM6598" s="55"/>
      <c r="AN6598" s="55"/>
      <c r="AO6598" s="55"/>
      <c r="AP6598" s="55"/>
      <c r="AQ6598" s="55"/>
      <c r="AR6598" s="55"/>
      <c r="AS6598" s="55"/>
    </row>
    <row r="6599" spans="1:45" x14ac:dyDescent="0.3">
      <c r="X6599" s="54" t="s">
        <v>1305</v>
      </c>
      <c r="Y6599" s="54" t="s">
        <v>128</v>
      </c>
      <c r="Z6599" s="54" t="s">
        <v>157</v>
      </c>
      <c r="AA6599" s="54" t="s">
        <v>151</v>
      </c>
      <c r="AB6599" s="54" t="s">
        <v>1327</v>
      </c>
      <c r="AC6599" s="54" t="s">
        <v>129</v>
      </c>
      <c r="AD6599" s="54" t="s">
        <v>116</v>
      </c>
      <c r="AE6599" s="54"/>
      <c r="AF6599" s="54"/>
      <c r="AG6599" s="54"/>
      <c r="AH6599" s="54"/>
      <c r="AI6599" s="54"/>
      <c r="AJ6599" s="54"/>
      <c r="AK6599" s="54"/>
      <c r="AL6599" s="54"/>
      <c r="AM6599" s="54"/>
      <c r="AN6599" s="54"/>
      <c r="AO6599" s="54"/>
      <c r="AP6599" s="54"/>
      <c r="AQ6599" s="54"/>
      <c r="AR6599" s="54"/>
      <c r="AS6599" s="54"/>
    </row>
    <row r="6600" spans="1:45" x14ac:dyDescent="0.3">
      <c r="X6600" s="54"/>
      <c r="Y6600" s="54">
        <f t="shared" ref="Y6600:AD6600" si="11402">Y6593</f>
        <v>6.4436999999999998</v>
      </c>
      <c r="Z6600" s="54">
        <f t="shared" si="11402"/>
        <v>4.9371</v>
      </c>
      <c r="AA6600" s="54">
        <f t="shared" si="11402"/>
        <v>11.350300000000001</v>
      </c>
      <c r="AB6600" s="54">
        <f t="shared" si="11402"/>
        <v>7.1900000000000006E-2</v>
      </c>
      <c r="AC6600" s="54">
        <f t="shared" si="11402"/>
        <v>6.2766000000000002</v>
      </c>
      <c r="AD6600" s="54">
        <f t="shared" si="11402"/>
        <v>11.042999999999999</v>
      </c>
      <c r="AE6600" s="54"/>
      <c r="AF6600" s="336"/>
      <c r="AG6600" s="336"/>
      <c r="AH6600" s="336"/>
      <c r="AI6600" s="54"/>
      <c r="AJ6600" s="54"/>
      <c r="AK6600" s="54"/>
      <c r="AL6600" s="54"/>
      <c r="AM6600" s="54"/>
      <c r="AN6600" s="54"/>
      <c r="AO6600" s="54"/>
      <c r="AP6600" s="54"/>
      <c r="AQ6600" s="54"/>
      <c r="AR6600" s="54"/>
      <c r="AS6600" s="54"/>
    </row>
    <row r="6601" spans="1:45" x14ac:dyDescent="0.3">
      <c r="D6601" s="56"/>
      <c r="X6601" s="336"/>
      <c r="Y6601" s="336">
        <f t="shared" ca="1" si="11390"/>
        <v>-9.2190621421268354E-2</v>
      </c>
      <c r="Z6601" s="336">
        <f t="shared" ca="1" si="11390"/>
        <v>1.1853621580102116</v>
      </c>
      <c r="AA6601" s="336">
        <f t="shared" ca="1" si="11390"/>
        <v>-1.2487543581502312</v>
      </c>
      <c r="AB6601" s="336">
        <f t="shared" ca="1" si="11390"/>
        <v>6.1510954455251481E-4</v>
      </c>
      <c r="AC6601" s="336">
        <f t="shared" ca="1" si="11390"/>
        <v>0.42719329575030768</v>
      </c>
      <c r="AD6601" s="336">
        <f t="shared" ca="1" si="11390"/>
        <v>-0.8241698731764453</v>
      </c>
      <c r="AE6601" s="336"/>
      <c r="AF6601" s="336"/>
      <c r="AG6601" s="336"/>
      <c r="AH6601" s="336"/>
      <c r="AI6601" s="54"/>
      <c r="AJ6601" s="54"/>
      <c r="AK6601" s="54"/>
      <c r="AL6601" s="336"/>
      <c r="AM6601" s="336"/>
      <c r="AN6601" s="336"/>
      <c r="AO6601" s="336"/>
      <c r="AP6601" s="54"/>
      <c r="AQ6601" s="336"/>
      <c r="AR6601" s="336"/>
      <c r="AS6601" s="336"/>
    </row>
    <row r="6602" spans="1:45" x14ac:dyDescent="0.3">
      <c r="C6602" s="54"/>
      <c r="D6602" s="56"/>
      <c r="Y6602" s="336">
        <f t="shared" ca="1" si="11390"/>
        <v>0.15832642621235196</v>
      </c>
      <c r="Z6602" s="336">
        <f t="shared" ca="1" si="11390"/>
        <v>8.5511737137104027E-2</v>
      </c>
      <c r="AA6602" s="336">
        <f t="shared" ca="1" si="11390"/>
        <v>0.26091015432496212</v>
      </c>
      <c r="AB6602" s="336">
        <f t="shared" ca="1" si="11390"/>
        <v>0.13501704064655104</v>
      </c>
      <c r="AC6602" s="336">
        <f t="shared" ca="1" si="11390"/>
        <v>-0.21522731772100784</v>
      </c>
      <c r="AD6602" s="336">
        <f t="shared" ca="1" si="11390"/>
        <v>-0.62372368702690673</v>
      </c>
      <c r="AE6602" s="55"/>
      <c r="AF6602" s="55"/>
      <c r="AG6602" s="55"/>
      <c r="AH6602" s="55"/>
      <c r="AI6602" s="55"/>
      <c r="AJ6602" s="55"/>
      <c r="AK6602" s="55"/>
      <c r="AL6602" s="55"/>
      <c r="AM6602" s="55"/>
      <c r="AN6602" s="55"/>
      <c r="AO6602" s="55"/>
      <c r="AP6602" s="55"/>
      <c r="AQ6602" s="55"/>
      <c r="AR6602" s="55"/>
      <c r="AS6602" s="55"/>
    </row>
    <row r="6603" spans="1:45" x14ac:dyDescent="0.3">
      <c r="B6603" s="54" t="s">
        <v>172</v>
      </c>
      <c r="C6603" s="53">
        <f>C6596</f>
        <v>0</v>
      </c>
      <c r="D6603" s="56" t="e">
        <f t="shared" ref="D6603:D6604" ca="1" si="11403">AJ6603</f>
        <v>#N/A</v>
      </c>
      <c r="E6603" s="52" t="e">
        <f t="shared" ref="E6603:W6603" si="11404">E6596</f>
        <v>#N/A</v>
      </c>
      <c r="F6603" s="52" t="e">
        <f t="shared" si="11404"/>
        <v>#N/A</v>
      </c>
      <c r="G6603" s="52" t="e">
        <f t="shared" si="11404"/>
        <v>#N/A</v>
      </c>
      <c r="H6603" s="52" t="e">
        <f t="shared" si="11404"/>
        <v>#N/A</v>
      </c>
      <c r="I6603" s="52" t="e">
        <f t="shared" si="11404"/>
        <v>#N/A</v>
      </c>
      <c r="J6603" s="52" t="e">
        <f t="shared" si="11404"/>
        <v>#N/A</v>
      </c>
      <c r="K6603" s="52" t="e">
        <f t="shared" si="11404"/>
        <v>#N/A</v>
      </c>
      <c r="L6603" s="52" t="e">
        <f t="shared" si="11404"/>
        <v>#N/A</v>
      </c>
      <c r="M6603" s="52" t="e">
        <f t="shared" si="11404"/>
        <v>#N/A</v>
      </c>
      <c r="N6603" s="52" t="e">
        <f t="shared" si="11404"/>
        <v>#N/A</v>
      </c>
      <c r="O6603" s="52" t="e">
        <f t="shared" si="11404"/>
        <v>#N/A</v>
      </c>
      <c r="P6603" s="52" t="e">
        <f t="shared" si="11404"/>
        <v>#N/A</v>
      </c>
      <c r="Q6603" s="52" t="e">
        <f t="shared" si="11404"/>
        <v>#N/A</v>
      </c>
      <c r="R6603" s="52" t="e">
        <f t="shared" si="11404"/>
        <v>#N/A</v>
      </c>
      <c r="S6603" s="52" t="e">
        <f t="shared" si="11404"/>
        <v>#N/A</v>
      </c>
      <c r="T6603" s="52" t="e">
        <f t="shared" si="11404"/>
        <v>#N/A</v>
      </c>
      <c r="U6603" s="52" t="e">
        <f t="shared" si="11404"/>
        <v>#N/A</v>
      </c>
      <c r="V6603" s="52" t="e">
        <f t="shared" si="11404"/>
        <v>#N/A</v>
      </c>
      <c r="W6603" s="52" t="e">
        <f t="shared" si="11404"/>
        <v>#N/A</v>
      </c>
      <c r="X6603" s="55" t="e">
        <f t="shared" ref="X6603:X6604" si="11405">(H6603-(O6603*P6603)/100-3*(J6603*K6603)/100)/2</f>
        <v>#N/A</v>
      </c>
      <c r="Y6603" s="55" t="e">
        <f t="shared" ref="Y6603:Y6604" si="11406">SUM(X6603,(J6603*K6603/100))/(F6603/100)</f>
        <v>#N/A</v>
      </c>
      <c r="Z6603" s="55" t="e">
        <f t="shared" ref="Z6603" si="11407">U6603*0.5+U6604*0.5</f>
        <v>#N/A</v>
      </c>
      <c r="AA6603" s="55" t="e">
        <f t="shared" ref="AA6603:AA6604" si="11408">J6603/Y6603</f>
        <v>#N/A</v>
      </c>
      <c r="AB6603" s="336" t="e">
        <f t="shared" ref="AB6603:AB6604" si="11409">X6603/(Y6603-J6603)</f>
        <v>#N/A</v>
      </c>
      <c r="AC6603" s="223" t="e">
        <f ca="1">INDEX(FGA_COEFFS,1,1)+Z6603*INDEX(FGA_COEFFS,1,2)+Y6603*INDEX(FGA_COEFFS,1,3)+R6603*INDEX(FGA_COEFFS,1,4)+Q6604*INDEX(FGA_COEFFS,1,5)+S6603*INDEX(FGA_COEFFS,1,6)+T6604*INDEX(FGA_COEFFS,1,7)+M6604*INDEX(FGA_COEFFS,1,8)+Y6607*Y6608</f>
        <v>#N/A</v>
      </c>
      <c r="AD6603" s="223" t="e">
        <f ca="1">INDEX(THREEPTA_COEFFS,1,1)+AC6603*INDEX(THREEPTA_COEFFS,1,2)+J6603*INDEX(THREEPTA_COEFFS,1,3)+AA6603*INDEX(THREEPTA_COEFFS,1,4)+K6603*INDEX(THREEPTA_COEFFS,1,5)+L6604*INDEX(THREEPTA_COEFFS,1,6)+Z6607*Z6608</f>
        <v>#N/A</v>
      </c>
      <c r="AE6603" s="223" t="e">
        <f ca="1">INDEX(THREEPTPCT_COEFFS,1,1)+K6603*INDEX(THREEPTPCT_COEFFS,1,2)+L6604*INDEX(THREEPTPCT_COEFFS,1,3)+AA6607*AA6608</f>
        <v>#N/A</v>
      </c>
      <c r="AF6603" s="55" t="e">
        <f t="shared" ref="AF6603:AF6604" ca="1" si="11410">AC6603-AD6603</f>
        <v>#N/A</v>
      </c>
      <c r="AG6603" s="223" t="e">
        <f ca="1">INDEX(TWOPTPCT_COEFFS,1,1)+AB6603*INDEX(TWOPTPCT_COEFFS,1,2)+I6604*INDEX(TWOPTPCT_COEFFS,1,3)+G6604*INDEX(TWOPTPCT_COEFFS,1,4)+L6604*INDEX(TWOPTPCT_COEFFS,1,5)+AB6607*AB6608</f>
        <v>#N/A</v>
      </c>
      <c r="AH6603" s="223" t="e">
        <f ca="1">INDEX(FTA_COEFFS,1,1)+O6603*INDEX(FTA_COEFFS,1,2)+N6604*INDEX(FTA_COEFFS,1,3)+(Q6603+R6603)*INDEX(FTA_COEFFS,1,4)+(Q6604+R6604)*INDEX(FTA_COEFFS,1,5)+M6604*INDEX(FTA_COEFFS,1,6)+AC6607*AC6608</f>
        <v>#N/A</v>
      </c>
      <c r="AI6603" s="223" t="e">
        <f ca="1">INDEX(FTPCT_COEFFS,1,1)+P6603*INDEX(FTPCT_COEFFS,1,2)+F6603*INDEX(FTPCT_COEFFS,1,3)+G6604*INDEX(FTPCT_COEFFS,1,4)+AD6607*AD6608</f>
        <v>#N/A</v>
      </c>
      <c r="AJ6603" s="338" t="e">
        <f t="shared" ref="AJ6603:AJ6604" ca="1" si="11411">AD6603*AE6603/100+AF6603*AG6603+AH6603*AI6603/100</f>
        <v>#N/A</v>
      </c>
      <c r="AK6603" s="55"/>
      <c r="AL6603" s="55"/>
      <c r="AM6603" s="55"/>
      <c r="AN6603" s="55"/>
      <c r="AO6603" s="55"/>
      <c r="AP6603" s="55"/>
      <c r="AQ6603" s="55"/>
      <c r="AR6603" s="55"/>
    </row>
    <row r="6604" spans="1:45" x14ac:dyDescent="0.3">
      <c r="B6604" s="54" t="s">
        <v>175</v>
      </c>
      <c r="C6604" s="54">
        <f>C6597</f>
        <v>0</v>
      </c>
      <c r="D6604" s="56" t="e">
        <f t="shared" ca="1" si="11403"/>
        <v>#N/A</v>
      </c>
      <c r="E6604" s="52" t="e">
        <f t="shared" ref="E6604:W6604" si="11412">E6597</f>
        <v>#N/A</v>
      </c>
      <c r="F6604" s="52" t="e">
        <f t="shared" si="11412"/>
        <v>#N/A</v>
      </c>
      <c r="G6604" s="52" t="e">
        <f t="shared" si="11412"/>
        <v>#N/A</v>
      </c>
      <c r="H6604" s="52" t="e">
        <f t="shared" si="11412"/>
        <v>#N/A</v>
      </c>
      <c r="I6604" s="52" t="e">
        <f t="shared" si="11412"/>
        <v>#N/A</v>
      </c>
      <c r="J6604" s="52" t="e">
        <f t="shared" si="11412"/>
        <v>#N/A</v>
      </c>
      <c r="K6604" s="52" t="e">
        <f t="shared" si="11412"/>
        <v>#N/A</v>
      </c>
      <c r="L6604" s="52" t="e">
        <f t="shared" si="11412"/>
        <v>#N/A</v>
      </c>
      <c r="M6604" s="52" t="e">
        <f t="shared" si="11412"/>
        <v>#N/A</v>
      </c>
      <c r="N6604" s="52" t="e">
        <f t="shared" si="11412"/>
        <v>#N/A</v>
      </c>
      <c r="O6604" s="52" t="e">
        <f t="shared" si="11412"/>
        <v>#N/A</v>
      </c>
      <c r="P6604" s="52" t="e">
        <f t="shared" si="11412"/>
        <v>#N/A</v>
      </c>
      <c r="Q6604" s="52" t="e">
        <f t="shared" si="11412"/>
        <v>#N/A</v>
      </c>
      <c r="R6604" s="52" t="e">
        <f t="shared" si="11412"/>
        <v>#N/A</v>
      </c>
      <c r="S6604" s="52" t="e">
        <f t="shared" si="11412"/>
        <v>#N/A</v>
      </c>
      <c r="T6604" s="52" t="e">
        <f t="shared" si="11412"/>
        <v>#N/A</v>
      </c>
      <c r="U6604" s="52" t="e">
        <f t="shared" si="11412"/>
        <v>#N/A</v>
      </c>
      <c r="V6604" s="52" t="e">
        <f t="shared" si="11412"/>
        <v>#N/A</v>
      </c>
      <c r="W6604" s="52" t="e">
        <f t="shared" si="11412"/>
        <v>#N/A</v>
      </c>
      <c r="X6604" s="55" t="e">
        <f t="shared" si="11405"/>
        <v>#N/A</v>
      </c>
      <c r="Y6604" s="55" t="e">
        <f t="shared" si="11406"/>
        <v>#N/A</v>
      </c>
      <c r="Z6604" s="55" t="e">
        <f t="shared" ref="Z6604" si="11413">Z6603</f>
        <v>#N/A</v>
      </c>
      <c r="AA6604" s="55" t="e">
        <f t="shared" si="11408"/>
        <v>#N/A</v>
      </c>
      <c r="AB6604" s="336" t="e">
        <f t="shared" si="11409"/>
        <v>#N/A</v>
      </c>
      <c r="AC6604" s="223" t="e">
        <f ca="1">INDEX(FGA_COEFFS,1,1)+Z6604*INDEX(FGA_COEFFS,1,2)+Y6604*INDEX(FGA_COEFFS,1,3)+R6604*INDEX(FGA_COEFFS,1,4)+Q6603*INDEX(FGA_COEFFS,1,5)+S6604*INDEX(FGA_COEFFS,1,6)+T6603*INDEX(FGA_COEFFS,1,7)+M6603*INDEX(FGA_COEFFS,1,8)+Y6607*Y6609</f>
        <v>#N/A</v>
      </c>
      <c r="AD6604" s="223" t="e">
        <f ca="1">INDEX(THREEPTA_COEFFS,1,1)+AC6604*INDEX(THREEPTA_COEFFS,1,2)+J6604*INDEX(THREEPTA_COEFFS,1,3)+AA6604*INDEX(THREEPTA_COEFFS,1,4)+K6604*INDEX(THREEPTA_COEFFS,1,5)+L6603*INDEX(THREEPTA_COEFFS,1,6)+Z6607*Z6609</f>
        <v>#N/A</v>
      </c>
      <c r="AE6604" s="223" t="e">
        <f ca="1">INDEX(THREEPTPCT_COEFFS,1,1)+K6604*INDEX(THREEPTPCT_COEFFS,1,2)+L6603*INDEX(THREEPTPCT_COEFFS,1,3)+AA6607*AA6609</f>
        <v>#N/A</v>
      </c>
      <c r="AF6604" s="55" t="e">
        <f t="shared" ca="1" si="11410"/>
        <v>#N/A</v>
      </c>
      <c r="AG6604" s="223" t="e">
        <f ca="1">INDEX(TWOPTPCT_COEFFS,1,1)+AB6604*INDEX(TWOPTPCT_COEFFS,1,2)+I6603*INDEX(TWOPTPCT_COEFFS,1,3)+G6603*INDEX(TWOPTPCT_COEFFS,1,4)+L6603*INDEX(TWOPTPCT_COEFFS,1,5)+AB6607*AB6609</f>
        <v>#N/A</v>
      </c>
      <c r="AH6604" s="223" t="e">
        <f ca="1">INDEX(FTA_COEFFS,1,1)+O6604*INDEX(FTA_COEFFS,1,2)+N6603*INDEX(FTA_COEFFS,1,3)+(Q6604+R6604)*INDEX(FTA_COEFFS,1,4)+(Q6603+R6603)*INDEX(FTA_COEFFS,1,5)+M6603*INDEX(FTA_COEFFS,1,6)+AC6607*AC6609</f>
        <v>#N/A</v>
      </c>
      <c r="AI6604" s="223" t="e">
        <f ca="1">INDEX(FTPCT_COEFFS,1,1)+P6604*INDEX(FTPCT_COEFFS,1,2)+F6604*INDEX(FTPCT_COEFFS,1,3)+G6603*INDEX(FTPCT_COEFFS,1,4)+AD6607*AD6609</f>
        <v>#N/A</v>
      </c>
      <c r="AJ6604" s="338" t="e">
        <f t="shared" ca="1" si="11411"/>
        <v>#N/A</v>
      </c>
      <c r="AK6604" s="55"/>
      <c r="AL6604" s="55"/>
      <c r="AM6604" s="55"/>
      <c r="AN6604" s="55"/>
      <c r="AO6604" s="55"/>
      <c r="AP6604" s="55"/>
      <c r="AQ6604" s="55"/>
      <c r="AR6604" s="55"/>
    </row>
    <row r="6605" spans="1:45" x14ac:dyDescent="0.3">
      <c r="A6605" s="54" t="e">
        <f ca="1">IF(D6603&gt;(D6604+(AVERAGE(V6603,W6603)-AVERAGE(V6604,W6604))/2)+2.5,C6603,IF(D6604&gt;(D6603+(AVERAGE(V6604,W6604)-AVERAGE(V6603,W6603))/2)+2.5,C6604,"Close"))</f>
        <v>#N/A</v>
      </c>
      <c r="B6605" s="64" t="e">
        <f ca="1">IF(D6604&gt;D6603,C6604,C6603)</f>
        <v>#N/A</v>
      </c>
      <c r="D6605" s="56"/>
      <c r="X6605" s="55"/>
      <c r="Y6605" s="55"/>
      <c r="Z6605" s="55"/>
      <c r="AA6605" s="55"/>
      <c r="AB6605" s="55"/>
      <c r="AC6605" s="337"/>
      <c r="AD6605" s="337"/>
      <c r="AE6605" s="337"/>
      <c r="AF6605" s="337"/>
      <c r="AG6605" s="337"/>
      <c r="AH6605" s="337"/>
      <c r="AI6605" s="337"/>
      <c r="AJ6605" s="337"/>
      <c r="AK6605" s="337"/>
      <c r="AL6605" s="337"/>
      <c r="AM6605" s="55"/>
      <c r="AN6605" s="55"/>
      <c r="AO6605" s="55"/>
      <c r="AP6605" s="55"/>
      <c r="AQ6605" s="55"/>
      <c r="AR6605" s="55"/>
      <c r="AS6605" s="55"/>
    </row>
    <row r="6606" spans="1:45" x14ac:dyDescent="0.3">
      <c r="X6606" s="54" t="s">
        <v>1305</v>
      </c>
      <c r="Y6606" s="54" t="s">
        <v>128</v>
      </c>
      <c r="Z6606" s="54" t="s">
        <v>157</v>
      </c>
      <c r="AA6606" s="54" t="s">
        <v>151</v>
      </c>
      <c r="AB6606" s="54" t="s">
        <v>1327</v>
      </c>
      <c r="AC6606" s="54" t="s">
        <v>129</v>
      </c>
      <c r="AD6606" s="54" t="s">
        <v>116</v>
      </c>
      <c r="AE6606" s="54"/>
      <c r="AF6606" s="54"/>
      <c r="AG6606" s="54"/>
      <c r="AH6606" s="54"/>
      <c r="AI6606" s="54"/>
      <c r="AJ6606" s="54"/>
      <c r="AK6606" s="54"/>
      <c r="AL6606" s="54"/>
      <c r="AM6606" s="54"/>
      <c r="AN6606" s="54"/>
      <c r="AO6606" s="54"/>
      <c r="AP6606" s="54"/>
      <c r="AQ6606" s="54"/>
      <c r="AR6606" s="54"/>
      <c r="AS6606" s="54"/>
    </row>
    <row r="6607" spans="1:45" x14ac:dyDescent="0.3">
      <c r="X6607" s="54"/>
      <c r="Y6607" s="54">
        <f t="shared" ref="Y6607:AD6607" si="11414">Y6600</f>
        <v>6.4436999999999998</v>
      </c>
      <c r="Z6607" s="54">
        <f t="shared" si="11414"/>
        <v>4.9371</v>
      </c>
      <c r="AA6607" s="54">
        <f t="shared" si="11414"/>
        <v>11.350300000000001</v>
      </c>
      <c r="AB6607" s="54">
        <f t="shared" si="11414"/>
        <v>7.1900000000000006E-2</v>
      </c>
      <c r="AC6607" s="54">
        <f t="shared" si="11414"/>
        <v>6.2766000000000002</v>
      </c>
      <c r="AD6607" s="54">
        <f t="shared" si="11414"/>
        <v>11.042999999999999</v>
      </c>
      <c r="AE6607" s="54"/>
      <c r="AF6607" s="336"/>
      <c r="AG6607" s="336"/>
      <c r="AH6607" s="336"/>
      <c r="AI6607" s="54"/>
      <c r="AJ6607" s="54"/>
      <c r="AK6607" s="54"/>
      <c r="AL6607" s="54"/>
      <c r="AM6607" s="54"/>
      <c r="AN6607" s="54"/>
      <c r="AO6607" s="54"/>
      <c r="AP6607" s="54"/>
      <c r="AQ6607" s="54"/>
      <c r="AR6607" s="54"/>
      <c r="AS6607" s="54"/>
    </row>
    <row r="6608" spans="1:45" x14ac:dyDescent="0.3">
      <c r="D6608" s="56"/>
      <c r="X6608" s="336"/>
      <c r="Y6608" s="336">
        <f t="shared" ca="1" si="11390"/>
        <v>1.4207591228013519</v>
      </c>
      <c r="Z6608" s="336">
        <f t="shared" ca="1" si="11390"/>
        <v>-0.11708404248175122</v>
      </c>
      <c r="AA6608" s="336">
        <f t="shared" ca="1" si="11390"/>
        <v>-0.3323205308864719</v>
      </c>
      <c r="AB6608" s="336">
        <f t="shared" ca="1" si="11390"/>
        <v>1.2748423808047111</v>
      </c>
      <c r="AC6608" s="336">
        <f t="shared" ca="1" si="11390"/>
        <v>1.2322014880206609</v>
      </c>
      <c r="AD6608" s="336">
        <f t="shared" ca="1" si="11390"/>
        <v>-0.67896505828246889</v>
      </c>
      <c r="AE6608" s="336"/>
      <c r="AF6608" s="336"/>
      <c r="AG6608" s="336"/>
      <c r="AH6608" s="336"/>
      <c r="AI6608" s="54"/>
      <c r="AJ6608" s="54"/>
      <c r="AK6608" s="54"/>
      <c r="AL6608" s="336"/>
      <c r="AM6608" s="336"/>
      <c r="AN6608" s="336"/>
      <c r="AO6608" s="336"/>
      <c r="AP6608" s="54"/>
      <c r="AQ6608" s="336"/>
      <c r="AR6608" s="336"/>
      <c r="AS6608" s="336"/>
    </row>
    <row r="6609" spans="1:45" x14ac:dyDescent="0.3">
      <c r="C6609" s="54"/>
      <c r="D6609" s="56"/>
      <c r="Y6609" s="336">
        <f t="shared" ca="1" si="11390"/>
        <v>8.8176143312037644E-2</v>
      </c>
      <c r="Z6609" s="336">
        <f t="shared" ca="1" si="11390"/>
        <v>-4.7163172441058807E-3</v>
      </c>
      <c r="AA6609" s="336">
        <f t="shared" ca="1" si="11390"/>
        <v>1.2524422451884099</v>
      </c>
      <c r="AB6609" s="336">
        <f t="shared" ca="1" si="11390"/>
        <v>1.1795013750174081</v>
      </c>
      <c r="AC6609" s="336">
        <f t="shared" ca="1" si="11390"/>
        <v>0.38878768730218366</v>
      </c>
      <c r="AD6609" s="336">
        <f t="shared" ca="1" si="11390"/>
        <v>-0.2190570640370639</v>
      </c>
      <c r="AE6609" s="55"/>
      <c r="AF6609" s="55"/>
      <c r="AG6609" s="55"/>
      <c r="AH6609" s="55"/>
      <c r="AI6609" s="55"/>
      <c r="AJ6609" s="55"/>
      <c r="AK6609" s="55"/>
      <c r="AL6609" s="55"/>
      <c r="AM6609" s="55"/>
      <c r="AN6609" s="55"/>
      <c r="AO6609" s="55"/>
      <c r="AP6609" s="55"/>
      <c r="AQ6609" s="55"/>
      <c r="AR6609" s="55"/>
      <c r="AS6609" s="55"/>
    </row>
    <row r="6610" spans="1:45" x14ac:dyDescent="0.3">
      <c r="B6610" s="54" t="s">
        <v>172</v>
      </c>
      <c r="C6610" s="53">
        <f>C6603</f>
        <v>0</v>
      </c>
      <c r="D6610" s="56" t="e">
        <f t="shared" ref="D6610:D6611" ca="1" si="11415">AJ6610</f>
        <v>#N/A</v>
      </c>
      <c r="E6610" s="52" t="e">
        <f t="shared" ref="E6610:W6610" si="11416">E6603</f>
        <v>#N/A</v>
      </c>
      <c r="F6610" s="52" t="e">
        <f t="shared" si="11416"/>
        <v>#N/A</v>
      </c>
      <c r="G6610" s="52" t="e">
        <f t="shared" si="11416"/>
        <v>#N/A</v>
      </c>
      <c r="H6610" s="52" t="e">
        <f t="shared" si="11416"/>
        <v>#N/A</v>
      </c>
      <c r="I6610" s="52" t="e">
        <f t="shared" si="11416"/>
        <v>#N/A</v>
      </c>
      <c r="J6610" s="52" t="e">
        <f t="shared" si="11416"/>
        <v>#N/A</v>
      </c>
      <c r="K6610" s="52" t="e">
        <f t="shared" si="11416"/>
        <v>#N/A</v>
      </c>
      <c r="L6610" s="52" t="e">
        <f t="shared" si="11416"/>
        <v>#N/A</v>
      </c>
      <c r="M6610" s="52" t="e">
        <f t="shared" si="11416"/>
        <v>#N/A</v>
      </c>
      <c r="N6610" s="52" t="e">
        <f t="shared" si="11416"/>
        <v>#N/A</v>
      </c>
      <c r="O6610" s="52" t="e">
        <f t="shared" si="11416"/>
        <v>#N/A</v>
      </c>
      <c r="P6610" s="52" t="e">
        <f t="shared" si="11416"/>
        <v>#N/A</v>
      </c>
      <c r="Q6610" s="52" t="e">
        <f t="shared" si="11416"/>
        <v>#N/A</v>
      </c>
      <c r="R6610" s="52" t="e">
        <f t="shared" si="11416"/>
        <v>#N/A</v>
      </c>
      <c r="S6610" s="52" t="e">
        <f t="shared" si="11416"/>
        <v>#N/A</v>
      </c>
      <c r="T6610" s="52" t="e">
        <f t="shared" si="11416"/>
        <v>#N/A</v>
      </c>
      <c r="U6610" s="52" t="e">
        <f t="shared" si="11416"/>
        <v>#N/A</v>
      </c>
      <c r="V6610" s="52" t="e">
        <f t="shared" si="11416"/>
        <v>#N/A</v>
      </c>
      <c r="W6610" s="52" t="e">
        <f t="shared" si="11416"/>
        <v>#N/A</v>
      </c>
      <c r="X6610" s="55" t="e">
        <f t="shared" ref="X6610:X6611" si="11417">(H6610-(O6610*P6610)/100-3*(J6610*K6610)/100)/2</f>
        <v>#N/A</v>
      </c>
      <c r="Y6610" s="55" t="e">
        <f t="shared" ref="Y6610:Y6611" si="11418">SUM(X6610,(J6610*K6610/100))/(F6610/100)</f>
        <v>#N/A</v>
      </c>
      <c r="Z6610" s="55" t="e">
        <f t="shared" ref="Z6610" si="11419">U6610*0.5+U6611*0.5</f>
        <v>#N/A</v>
      </c>
      <c r="AA6610" s="55" t="e">
        <f t="shared" ref="AA6610:AA6611" si="11420">J6610/Y6610</f>
        <v>#N/A</v>
      </c>
      <c r="AB6610" s="336" t="e">
        <f t="shared" ref="AB6610:AB6611" si="11421">X6610/(Y6610-J6610)</f>
        <v>#N/A</v>
      </c>
      <c r="AC6610" s="223" t="e">
        <f ca="1">INDEX(FGA_COEFFS,1,1)+Z6610*INDEX(FGA_COEFFS,1,2)+Y6610*INDEX(FGA_COEFFS,1,3)+R6610*INDEX(FGA_COEFFS,1,4)+Q6611*INDEX(FGA_COEFFS,1,5)+S6610*INDEX(FGA_COEFFS,1,6)+T6611*INDEX(FGA_COEFFS,1,7)+M6611*INDEX(FGA_COEFFS,1,8)+Y6614*Y6615</f>
        <v>#N/A</v>
      </c>
      <c r="AD6610" s="223" t="e">
        <f ca="1">INDEX(THREEPTA_COEFFS,1,1)+AC6610*INDEX(THREEPTA_COEFFS,1,2)+J6610*INDEX(THREEPTA_COEFFS,1,3)+AA6610*INDEX(THREEPTA_COEFFS,1,4)+K6610*INDEX(THREEPTA_COEFFS,1,5)+L6611*INDEX(THREEPTA_COEFFS,1,6)+Z6614*Z6615</f>
        <v>#N/A</v>
      </c>
      <c r="AE6610" s="223" t="e">
        <f ca="1">INDEX(THREEPTPCT_COEFFS,1,1)+K6610*INDEX(THREEPTPCT_COEFFS,1,2)+L6611*INDEX(THREEPTPCT_COEFFS,1,3)+AA6614*AA6615</f>
        <v>#N/A</v>
      </c>
      <c r="AF6610" s="55" t="e">
        <f t="shared" ref="AF6610:AF6611" ca="1" si="11422">AC6610-AD6610</f>
        <v>#N/A</v>
      </c>
      <c r="AG6610" s="223" t="e">
        <f ca="1">INDEX(TWOPTPCT_COEFFS,1,1)+AB6610*INDEX(TWOPTPCT_COEFFS,1,2)+I6611*INDEX(TWOPTPCT_COEFFS,1,3)+G6611*INDEX(TWOPTPCT_COEFFS,1,4)+L6611*INDEX(TWOPTPCT_COEFFS,1,5)+AB6614*AB6615</f>
        <v>#N/A</v>
      </c>
      <c r="AH6610" s="223" t="e">
        <f ca="1">INDEX(FTA_COEFFS,1,1)+O6610*INDEX(FTA_COEFFS,1,2)+N6611*INDEX(FTA_COEFFS,1,3)+(Q6610+R6610)*INDEX(FTA_COEFFS,1,4)+(Q6611+R6611)*INDEX(FTA_COEFFS,1,5)+M6611*INDEX(FTA_COEFFS,1,6)+AC6614*AC6615</f>
        <v>#N/A</v>
      </c>
      <c r="AI6610" s="223" t="e">
        <f ca="1">INDEX(FTPCT_COEFFS,1,1)+P6610*INDEX(FTPCT_COEFFS,1,2)+F6610*INDEX(FTPCT_COEFFS,1,3)+G6611*INDEX(FTPCT_COEFFS,1,4)+AD6614*AD6615</f>
        <v>#N/A</v>
      </c>
      <c r="AJ6610" s="338" t="e">
        <f t="shared" ref="AJ6610:AJ6611" ca="1" si="11423">AD6610*AE6610/100+AF6610*AG6610+AH6610*AI6610/100</f>
        <v>#N/A</v>
      </c>
      <c r="AK6610" s="55"/>
      <c r="AL6610" s="55"/>
      <c r="AM6610" s="55"/>
      <c r="AN6610" s="55"/>
      <c r="AO6610" s="55"/>
      <c r="AP6610" s="55"/>
      <c r="AQ6610" s="55"/>
      <c r="AR6610" s="55"/>
    </row>
    <row r="6611" spans="1:45" x14ac:dyDescent="0.3">
      <c r="B6611" s="54" t="s">
        <v>175</v>
      </c>
      <c r="C6611" s="54">
        <f>C6604</f>
        <v>0</v>
      </c>
      <c r="D6611" s="56" t="e">
        <f t="shared" ca="1" si="11415"/>
        <v>#N/A</v>
      </c>
      <c r="E6611" s="52" t="e">
        <f t="shared" ref="E6611:W6611" si="11424">E6604</f>
        <v>#N/A</v>
      </c>
      <c r="F6611" s="52" t="e">
        <f t="shared" si="11424"/>
        <v>#N/A</v>
      </c>
      <c r="G6611" s="52" t="e">
        <f t="shared" si="11424"/>
        <v>#N/A</v>
      </c>
      <c r="H6611" s="52" t="e">
        <f t="shared" si="11424"/>
        <v>#N/A</v>
      </c>
      <c r="I6611" s="52" t="e">
        <f t="shared" si="11424"/>
        <v>#N/A</v>
      </c>
      <c r="J6611" s="52" t="e">
        <f t="shared" si="11424"/>
        <v>#N/A</v>
      </c>
      <c r="K6611" s="52" t="e">
        <f t="shared" si="11424"/>
        <v>#N/A</v>
      </c>
      <c r="L6611" s="52" t="e">
        <f t="shared" si="11424"/>
        <v>#N/A</v>
      </c>
      <c r="M6611" s="52" t="e">
        <f t="shared" si="11424"/>
        <v>#N/A</v>
      </c>
      <c r="N6611" s="52" t="e">
        <f t="shared" si="11424"/>
        <v>#N/A</v>
      </c>
      <c r="O6611" s="52" t="e">
        <f t="shared" si="11424"/>
        <v>#N/A</v>
      </c>
      <c r="P6611" s="52" t="e">
        <f t="shared" si="11424"/>
        <v>#N/A</v>
      </c>
      <c r="Q6611" s="52" t="e">
        <f t="shared" si="11424"/>
        <v>#N/A</v>
      </c>
      <c r="R6611" s="52" t="e">
        <f t="shared" si="11424"/>
        <v>#N/A</v>
      </c>
      <c r="S6611" s="52" t="e">
        <f t="shared" si="11424"/>
        <v>#N/A</v>
      </c>
      <c r="T6611" s="52" t="e">
        <f t="shared" si="11424"/>
        <v>#N/A</v>
      </c>
      <c r="U6611" s="52" t="e">
        <f t="shared" si="11424"/>
        <v>#N/A</v>
      </c>
      <c r="V6611" s="52" t="e">
        <f t="shared" si="11424"/>
        <v>#N/A</v>
      </c>
      <c r="W6611" s="52" t="e">
        <f t="shared" si="11424"/>
        <v>#N/A</v>
      </c>
      <c r="X6611" s="55" t="e">
        <f t="shared" si="11417"/>
        <v>#N/A</v>
      </c>
      <c r="Y6611" s="55" t="e">
        <f t="shared" si="11418"/>
        <v>#N/A</v>
      </c>
      <c r="Z6611" s="55" t="e">
        <f t="shared" ref="Z6611" si="11425">Z6610</f>
        <v>#N/A</v>
      </c>
      <c r="AA6611" s="55" t="e">
        <f t="shared" si="11420"/>
        <v>#N/A</v>
      </c>
      <c r="AB6611" s="336" t="e">
        <f t="shared" si="11421"/>
        <v>#N/A</v>
      </c>
      <c r="AC6611" s="223" t="e">
        <f ca="1">INDEX(FGA_COEFFS,1,1)+Z6611*INDEX(FGA_COEFFS,1,2)+Y6611*INDEX(FGA_COEFFS,1,3)+R6611*INDEX(FGA_COEFFS,1,4)+Q6610*INDEX(FGA_COEFFS,1,5)+S6611*INDEX(FGA_COEFFS,1,6)+T6610*INDEX(FGA_COEFFS,1,7)+M6610*INDEX(FGA_COEFFS,1,8)+Y6614*Y6616</f>
        <v>#N/A</v>
      </c>
      <c r="AD6611" s="223" t="e">
        <f ca="1">INDEX(THREEPTA_COEFFS,1,1)+AC6611*INDEX(THREEPTA_COEFFS,1,2)+J6611*INDEX(THREEPTA_COEFFS,1,3)+AA6611*INDEX(THREEPTA_COEFFS,1,4)+K6611*INDEX(THREEPTA_COEFFS,1,5)+L6610*INDEX(THREEPTA_COEFFS,1,6)+Z6614*Z6616</f>
        <v>#N/A</v>
      </c>
      <c r="AE6611" s="223" t="e">
        <f ca="1">INDEX(THREEPTPCT_COEFFS,1,1)+K6611*INDEX(THREEPTPCT_COEFFS,1,2)+L6610*INDEX(THREEPTPCT_COEFFS,1,3)+AA6614*AA6616</f>
        <v>#N/A</v>
      </c>
      <c r="AF6611" s="55" t="e">
        <f t="shared" ca="1" si="11422"/>
        <v>#N/A</v>
      </c>
      <c r="AG6611" s="223" t="e">
        <f ca="1">INDEX(TWOPTPCT_COEFFS,1,1)+AB6611*INDEX(TWOPTPCT_COEFFS,1,2)+I6610*INDEX(TWOPTPCT_COEFFS,1,3)+G6610*INDEX(TWOPTPCT_COEFFS,1,4)+L6610*INDEX(TWOPTPCT_COEFFS,1,5)+AB6614*AB6616</f>
        <v>#N/A</v>
      </c>
      <c r="AH6611" s="223" t="e">
        <f ca="1">INDEX(FTA_COEFFS,1,1)+O6611*INDEX(FTA_COEFFS,1,2)+N6610*INDEX(FTA_COEFFS,1,3)+(Q6611+R6611)*INDEX(FTA_COEFFS,1,4)+(Q6610+R6610)*INDEX(FTA_COEFFS,1,5)+M6610*INDEX(FTA_COEFFS,1,6)+AC6614*AC6616</f>
        <v>#N/A</v>
      </c>
      <c r="AI6611" s="223" t="e">
        <f ca="1">INDEX(FTPCT_COEFFS,1,1)+P6611*INDEX(FTPCT_COEFFS,1,2)+F6611*INDEX(FTPCT_COEFFS,1,3)+G6610*INDEX(FTPCT_COEFFS,1,4)+AD6614*AD6616</f>
        <v>#N/A</v>
      </c>
      <c r="AJ6611" s="338" t="e">
        <f t="shared" ca="1" si="11423"/>
        <v>#N/A</v>
      </c>
      <c r="AK6611" s="55"/>
      <c r="AL6611" s="55"/>
      <c r="AM6611" s="55"/>
      <c r="AN6611" s="55"/>
      <c r="AO6611" s="55"/>
      <c r="AP6611" s="55"/>
      <c r="AQ6611" s="55"/>
      <c r="AR6611" s="55"/>
    </row>
    <row r="6612" spans="1:45" x14ac:dyDescent="0.3">
      <c r="A6612" s="54" t="e">
        <f ca="1">IF(D6610&gt;(D6611+(AVERAGE(V6610,W6610)-AVERAGE(V6611,W6611))/2)+2.5,C6610,IF(D6611&gt;(D6610+(AVERAGE(V6611,W6611)-AVERAGE(V6610,W6610))/2)+2.5,C6611,"Close"))</f>
        <v>#N/A</v>
      </c>
      <c r="B6612" s="64" t="e">
        <f ca="1">IF(D6611&gt;D6610,C6611,C6610)</f>
        <v>#N/A</v>
      </c>
      <c r="D6612" s="56"/>
      <c r="X6612" s="55"/>
      <c r="Y6612" s="55"/>
      <c r="Z6612" s="55"/>
      <c r="AA6612" s="55"/>
      <c r="AB6612" s="55"/>
      <c r="AC6612" s="337"/>
      <c r="AD6612" s="337"/>
      <c r="AE6612" s="337"/>
      <c r="AF6612" s="337"/>
      <c r="AG6612" s="337"/>
      <c r="AH6612" s="337"/>
      <c r="AI6612" s="337"/>
      <c r="AJ6612" s="337"/>
      <c r="AK6612" s="337"/>
      <c r="AL6612" s="337"/>
      <c r="AM6612" s="55"/>
      <c r="AN6612" s="55"/>
      <c r="AO6612" s="55"/>
      <c r="AP6612" s="55"/>
      <c r="AQ6612" s="55"/>
      <c r="AR6612" s="55"/>
      <c r="AS6612" s="55"/>
    </row>
    <row r="6613" spans="1:45" x14ac:dyDescent="0.3">
      <c r="X6613" s="54" t="s">
        <v>1305</v>
      </c>
      <c r="Y6613" s="54" t="s">
        <v>128</v>
      </c>
      <c r="Z6613" s="54" t="s">
        <v>157</v>
      </c>
      <c r="AA6613" s="54" t="s">
        <v>151</v>
      </c>
      <c r="AB6613" s="54" t="s">
        <v>1327</v>
      </c>
      <c r="AC6613" s="54" t="s">
        <v>129</v>
      </c>
      <c r="AD6613" s="54" t="s">
        <v>116</v>
      </c>
      <c r="AE6613" s="54"/>
      <c r="AF6613" s="54"/>
      <c r="AG6613" s="54"/>
      <c r="AH6613" s="54"/>
      <c r="AI6613" s="54"/>
      <c r="AJ6613" s="54"/>
      <c r="AK6613" s="54"/>
      <c r="AL6613" s="54"/>
      <c r="AM6613" s="54"/>
      <c r="AN6613" s="54"/>
      <c r="AO6613" s="54"/>
      <c r="AP6613" s="54"/>
      <c r="AQ6613" s="54"/>
      <c r="AR6613" s="54"/>
      <c r="AS6613" s="54"/>
    </row>
    <row r="6614" spans="1:45" x14ac:dyDescent="0.3">
      <c r="X6614" s="54"/>
      <c r="Y6614" s="54">
        <f t="shared" ref="Y6614:AD6614" si="11426">Y6607</f>
        <v>6.4436999999999998</v>
      </c>
      <c r="Z6614" s="54">
        <f t="shared" si="11426"/>
        <v>4.9371</v>
      </c>
      <c r="AA6614" s="54">
        <f t="shared" si="11426"/>
        <v>11.350300000000001</v>
      </c>
      <c r="AB6614" s="54">
        <f t="shared" si="11426"/>
        <v>7.1900000000000006E-2</v>
      </c>
      <c r="AC6614" s="54">
        <f t="shared" si="11426"/>
        <v>6.2766000000000002</v>
      </c>
      <c r="AD6614" s="54">
        <f t="shared" si="11426"/>
        <v>11.042999999999999</v>
      </c>
      <c r="AE6614" s="54"/>
      <c r="AF6614" s="336"/>
      <c r="AG6614" s="336"/>
      <c r="AH6614" s="336"/>
      <c r="AI6614" s="54"/>
      <c r="AJ6614" s="54"/>
      <c r="AK6614" s="54"/>
      <c r="AL6614" s="54"/>
      <c r="AM6614" s="54"/>
      <c r="AN6614" s="54"/>
      <c r="AO6614" s="54"/>
      <c r="AP6614" s="54"/>
      <c r="AQ6614" s="54"/>
      <c r="AR6614" s="54"/>
      <c r="AS6614" s="54"/>
    </row>
    <row r="6615" spans="1:45" x14ac:dyDescent="0.3">
      <c r="D6615" s="56"/>
      <c r="X6615" s="336"/>
      <c r="Y6615" s="336">
        <f t="shared" ca="1" si="11390"/>
        <v>1.2088559346561312</v>
      </c>
      <c r="Z6615" s="336">
        <f t="shared" ca="1" si="11390"/>
        <v>-0.29880131517604025</v>
      </c>
      <c r="AA6615" s="336">
        <f t="shared" ca="1" si="11390"/>
        <v>-1.162607732358226</v>
      </c>
      <c r="AB6615" s="336">
        <f t="shared" ca="1" si="11390"/>
        <v>-0.33014869973035238</v>
      </c>
      <c r="AC6615" s="336">
        <f t="shared" ca="1" si="11390"/>
        <v>-0.73014331513072595</v>
      </c>
      <c r="AD6615" s="336">
        <f t="shared" ca="1" si="11390"/>
        <v>-0.59558974785053076</v>
      </c>
      <c r="AE6615" s="336"/>
      <c r="AF6615" s="336"/>
      <c r="AG6615" s="336"/>
      <c r="AH6615" s="336"/>
      <c r="AI6615" s="54"/>
      <c r="AJ6615" s="54"/>
      <c r="AK6615" s="54"/>
      <c r="AL6615" s="336"/>
      <c r="AM6615" s="336"/>
      <c r="AN6615" s="336"/>
      <c r="AO6615" s="336"/>
      <c r="AP6615" s="54"/>
      <c r="AQ6615" s="336"/>
      <c r="AR6615" s="336"/>
      <c r="AS6615" s="336"/>
    </row>
    <row r="6616" spans="1:45" x14ac:dyDescent="0.3">
      <c r="C6616" s="54"/>
      <c r="D6616" s="56"/>
      <c r="Y6616" s="336">
        <f t="shared" ca="1" si="11390"/>
        <v>0.52560786429311346</v>
      </c>
      <c r="Z6616" s="336">
        <f t="shared" ca="1" si="11390"/>
        <v>0.60785026834803069</v>
      </c>
      <c r="AA6616" s="336">
        <f t="shared" ca="1" si="11390"/>
        <v>-0.78534495727894804</v>
      </c>
      <c r="AB6616" s="336">
        <f t="shared" ca="1" si="11390"/>
        <v>-2.2489207431709093E-2</v>
      </c>
      <c r="AC6616" s="336">
        <f t="shared" ca="1" si="11390"/>
        <v>0.55979532713239266</v>
      </c>
      <c r="AD6616" s="336">
        <f t="shared" ca="1" si="11390"/>
        <v>-0.5068320189062141</v>
      </c>
      <c r="AE6616" s="55"/>
      <c r="AF6616" s="55"/>
      <c r="AG6616" s="55"/>
      <c r="AH6616" s="55"/>
      <c r="AI6616" s="55"/>
      <c r="AJ6616" s="55"/>
      <c r="AK6616" s="55"/>
      <c r="AL6616" s="55"/>
      <c r="AM6616" s="55"/>
      <c r="AN6616" s="55"/>
      <c r="AO6616" s="55"/>
      <c r="AP6616" s="55"/>
      <c r="AQ6616" s="55"/>
      <c r="AR6616" s="55"/>
      <c r="AS6616" s="55"/>
    </row>
    <row r="6617" spans="1:45" x14ac:dyDescent="0.3">
      <c r="B6617" s="54" t="s">
        <v>172</v>
      </c>
      <c r="C6617" s="53">
        <f>C6610</f>
        <v>0</v>
      </c>
      <c r="D6617" s="56" t="e">
        <f t="shared" ref="D6617:D6618" ca="1" si="11427">AJ6617</f>
        <v>#N/A</v>
      </c>
      <c r="E6617" s="52" t="e">
        <f t="shared" ref="E6617:W6617" si="11428">E6610</f>
        <v>#N/A</v>
      </c>
      <c r="F6617" s="52" t="e">
        <f t="shared" si="11428"/>
        <v>#N/A</v>
      </c>
      <c r="G6617" s="52" t="e">
        <f t="shared" si="11428"/>
        <v>#N/A</v>
      </c>
      <c r="H6617" s="52" t="e">
        <f t="shared" si="11428"/>
        <v>#N/A</v>
      </c>
      <c r="I6617" s="52" t="e">
        <f t="shared" si="11428"/>
        <v>#N/A</v>
      </c>
      <c r="J6617" s="52" t="e">
        <f t="shared" si="11428"/>
        <v>#N/A</v>
      </c>
      <c r="K6617" s="52" t="e">
        <f t="shared" si="11428"/>
        <v>#N/A</v>
      </c>
      <c r="L6617" s="52" t="e">
        <f t="shared" si="11428"/>
        <v>#N/A</v>
      </c>
      <c r="M6617" s="52" t="e">
        <f t="shared" si="11428"/>
        <v>#N/A</v>
      </c>
      <c r="N6617" s="52" t="e">
        <f t="shared" si="11428"/>
        <v>#N/A</v>
      </c>
      <c r="O6617" s="52" t="e">
        <f t="shared" si="11428"/>
        <v>#N/A</v>
      </c>
      <c r="P6617" s="52" t="e">
        <f t="shared" si="11428"/>
        <v>#N/A</v>
      </c>
      <c r="Q6617" s="52" t="e">
        <f t="shared" si="11428"/>
        <v>#N/A</v>
      </c>
      <c r="R6617" s="52" t="e">
        <f t="shared" si="11428"/>
        <v>#N/A</v>
      </c>
      <c r="S6617" s="52" t="e">
        <f t="shared" si="11428"/>
        <v>#N/A</v>
      </c>
      <c r="T6617" s="52" t="e">
        <f t="shared" si="11428"/>
        <v>#N/A</v>
      </c>
      <c r="U6617" s="52" t="e">
        <f t="shared" si="11428"/>
        <v>#N/A</v>
      </c>
      <c r="V6617" s="52" t="e">
        <f t="shared" si="11428"/>
        <v>#N/A</v>
      </c>
      <c r="W6617" s="52" t="e">
        <f t="shared" si="11428"/>
        <v>#N/A</v>
      </c>
      <c r="X6617" s="55" t="e">
        <f t="shared" ref="X6617:X6618" si="11429">(H6617-(O6617*P6617)/100-3*(J6617*K6617)/100)/2</f>
        <v>#N/A</v>
      </c>
      <c r="Y6617" s="55" t="e">
        <f t="shared" ref="Y6617:Y6618" si="11430">SUM(X6617,(J6617*K6617/100))/(F6617/100)</f>
        <v>#N/A</v>
      </c>
      <c r="Z6617" s="55" t="e">
        <f t="shared" ref="Z6617" si="11431">U6617*0.5+U6618*0.5</f>
        <v>#N/A</v>
      </c>
      <c r="AA6617" s="55" t="e">
        <f t="shared" ref="AA6617:AA6618" si="11432">J6617/Y6617</f>
        <v>#N/A</v>
      </c>
      <c r="AB6617" s="336" t="e">
        <f t="shared" ref="AB6617:AB6618" si="11433">X6617/(Y6617-J6617)</f>
        <v>#N/A</v>
      </c>
      <c r="AC6617" s="223" t="e">
        <f ca="1">INDEX(FGA_COEFFS,1,1)+Z6617*INDEX(FGA_COEFFS,1,2)+Y6617*INDEX(FGA_COEFFS,1,3)+R6617*INDEX(FGA_COEFFS,1,4)+Q6618*INDEX(FGA_COEFFS,1,5)+S6617*INDEX(FGA_COEFFS,1,6)+T6618*INDEX(FGA_COEFFS,1,7)+M6618*INDEX(FGA_COEFFS,1,8)+Y6621*Y6622</f>
        <v>#N/A</v>
      </c>
      <c r="AD6617" s="223" t="e">
        <f ca="1">INDEX(THREEPTA_COEFFS,1,1)+AC6617*INDEX(THREEPTA_COEFFS,1,2)+J6617*INDEX(THREEPTA_COEFFS,1,3)+AA6617*INDEX(THREEPTA_COEFFS,1,4)+K6617*INDEX(THREEPTA_COEFFS,1,5)+L6618*INDEX(THREEPTA_COEFFS,1,6)+Z6621*Z6622</f>
        <v>#N/A</v>
      </c>
      <c r="AE6617" s="223" t="e">
        <f ca="1">INDEX(THREEPTPCT_COEFFS,1,1)+K6617*INDEX(THREEPTPCT_COEFFS,1,2)+L6618*INDEX(THREEPTPCT_COEFFS,1,3)+AA6621*AA6622</f>
        <v>#N/A</v>
      </c>
      <c r="AF6617" s="55" t="e">
        <f t="shared" ref="AF6617:AF6618" ca="1" si="11434">AC6617-AD6617</f>
        <v>#N/A</v>
      </c>
      <c r="AG6617" s="223" t="e">
        <f ca="1">INDEX(TWOPTPCT_COEFFS,1,1)+AB6617*INDEX(TWOPTPCT_COEFFS,1,2)+I6618*INDEX(TWOPTPCT_COEFFS,1,3)+G6618*INDEX(TWOPTPCT_COEFFS,1,4)+L6618*INDEX(TWOPTPCT_COEFFS,1,5)+AB6621*AB6622</f>
        <v>#N/A</v>
      </c>
      <c r="AH6617" s="223" t="e">
        <f ca="1">INDEX(FTA_COEFFS,1,1)+O6617*INDEX(FTA_COEFFS,1,2)+N6618*INDEX(FTA_COEFFS,1,3)+(Q6617+R6617)*INDEX(FTA_COEFFS,1,4)+(Q6618+R6618)*INDEX(FTA_COEFFS,1,5)+M6618*INDEX(FTA_COEFFS,1,6)+AC6621*AC6622</f>
        <v>#N/A</v>
      </c>
      <c r="AI6617" s="223" t="e">
        <f ca="1">INDEX(FTPCT_COEFFS,1,1)+P6617*INDEX(FTPCT_COEFFS,1,2)+F6617*INDEX(FTPCT_COEFFS,1,3)+G6618*INDEX(FTPCT_COEFFS,1,4)+AD6621*AD6622</f>
        <v>#N/A</v>
      </c>
      <c r="AJ6617" s="338" t="e">
        <f t="shared" ref="AJ6617:AJ6618" ca="1" si="11435">AD6617*AE6617/100+AF6617*AG6617+AH6617*AI6617/100</f>
        <v>#N/A</v>
      </c>
      <c r="AK6617" s="55"/>
      <c r="AL6617" s="55"/>
      <c r="AM6617" s="55"/>
      <c r="AN6617" s="55"/>
      <c r="AO6617" s="55"/>
      <c r="AP6617" s="55"/>
      <c r="AQ6617" s="55"/>
      <c r="AR6617" s="55"/>
    </row>
    <row r="6618" spans="1:45" x14ac:dyDescent="0.3">
      <c r="B6618" s="54" t="s">
        <v>175</v>
      </c>
      <c r="C6618" s="54">
        <f>C6611</f>
        <v>0</v>
      </c>
      <c r="D6618" s="56" t="e">
        <f t="shared" ca="1" si="11427"/>
        <v>#N/A</v>
      </c>
      <c r="E6618" s="52" t="e">
        <f t="shared" ref="E6618:W6618" si="11436">E6611</f>
        <v>#N/A</v>
      </c>
      <c r="F6618" s="52" t="e">
        <f t="shared" si="11436"/>
        <v>#N/A</v>
      </c>
      <c r="G6618" s="52" t="e">
        <f t="shared" si="11436"/>
        <v>#N/A</v>
      </c>
      <c r="H6618" s="52" t="e">
        <f t="shared" si="11436"/>
        <v>#N/A</v>
      </c>
      <c r="I6618" s="52" t="e">
        <f t="shared" si="11436"/>
        <v>#N/A</v>
      </c>
      <c r="J6618" s="52" t="e">
        <f t="shared" si="11436"/>
        <v>#N/A</v>
      </c>
      <c r="K6618" s="52" t="e">
        <f t="shared" si="11436"/>
        <v>#N/A</v>
      </c>
      <c r="L6618" s="52" t="e">
        <f t="shared" si="11436"/>
        <v>#N/A</v>
      </c>
      <c r="M6618" s="52" t="e">
        <f t="shared" si="11436"/>
        <v>#N/A</v>
      </c>
      <c r="N6618" s="52" t="e">
        <f t="shared" si="11436"/>
        <v>#N/A</v>
      </c>
      <c r="O6618" s="52" t="e">
        <f t="shared" si="11436"/>
        <v>#N/A</v>
      </c>
      <c r="P6618" s="52" t="e">
        <f t="shared" si="11436"/>
        <v>#N/A</v>
      </c>
      <c r="Q6618" s="52" t="e">
        <f t="shared" si="11436"/>
        <v>#N/A</v>
      </c>
      <c r="R6618" s="52" t="e">
        <f t="shared" si="11436"/>
        <v>#N/A</v>
      </c>
      <c r="S6618" s="52" t="e">
        <f t="shared" si="11436"/>
        <v>#N/A</v>
      </c>
      <c r="T6618" s="52" t="e">
        <f t="shared" si="11436"/>
        <v>#N/A</v>
      </c>
      <c r="U6618" s="52" t="e">
        <f t="shared" si="11436"/>
        <v>#N/A</v>
      </c>
      <c r="V6618" s="52" t="e">
        <f t="shared" si="11436"/>
        <v>#N/A</v>
      </c>
      <c r="W6618" s="52" t="e">
        <f t="shared" si="11436"/>
        <v>#N/A</v>
      </c>
      <c r="X6618" s="55" t="e">
        <f t="shared" si="11429"/>
        <v>#N/A</v>
      </c>
      <c r="Y6618" s="55" t="e">
        <f t="shared" si="11430"/>
        <v>#N/A</v>
      </c>
      <c r="Z6618" s="55" t="e">
        <f t="shared" ref="Z6618" si="11437">Z6617</f>
        <v>#N/A</v>
      </c>
      <c r="AA6618" s="55" t="e">
        <f t="shared" si="11432"/>
        <v>#N/A</v>
      </c>
      <c r="AB6618" s="336" t="e">
        <f t="shared" si="11433"/>
        <v>#N/A</v>
      </c>
      <c r="AC6618" s="223" t="e">
        <f ca="1">INDEX(FGA_COEFFS,1,1)+Z6618*INDEX(FGA_COEFFS,1,2)+Y6618*INDEX(FGA_COEFFS,1,3)+R6618*INDEX(FGA_COEFFS,1,4)+Q6617*INDEX(FGA_COEFFS,1,5)+S6618*INDEX(FGA_COEFFS,1,6)+T6617*INDEX(FGA_COEFFS,1,7)+M6617*INDEX(FGA_COEFFS,1,8)+Y6621*Y6623</f>
        <v>#N/A</v>
      </c>
      <c r="AD6618" s="223" t="e">
        <f ca="1">INDEX(THREEPTA_COEFFS,1,1)+AC6618*INDEX(THREEPTA_COEFFS,1,2)+J6618*INDEX(THREEPTA_COEFFS,1,3)+AA6618*INDEX(THREEPTA_COEFFS,1,4)+K6618*INDEX(THREEPTA_COEFFS,1,5)+L6617*INDEX(THREEPTA_COEFFS,1,6)+Z6621*Z6623</f>
        <v>#N/A</v>
      </c>
      <c r="AE6618" s="223" t="e">
        <f ca="1">INDEX(THREEPTPCT_COEFFS,1,1)+K6618*INDEX(THREEPTPCT_COEFFS,1,2)+L6617*INDEX(THREEPTPCT_COEFFS,1,3)+AA6621*AA6623</f>
        <v>#N/A</v>
      </c>
      <c r="AF6618" s="55" t="e">
        <f t="shared" ca="1" si="11434"/>
        <v>#N/A</v>
      </c>
      <c r="AG6618" s="223" t="e">
        <f ca="1">INDEX(TWOPTPCT_COEFFS,1,1)+AB6618*INDEX(TWOPTPCT_COEFFS,1,2)+I6617*INDEX(TWOPTPCT_COEFFS,1,3)+G6617*INDEX(TWOPTPCT_COEFFS,1,4)+L6617*INDEX(TWOPTPCT_COEFFS,1,5)+AB6621*AB6623</f>
        <v>#N/A</v>
      </c>
      <c r="AH6618" s="223" t="e">
        <f ca="1">INDEX(FTA_COEFFS,1,1)+O6618*INDEX(FTA_COEFFS,1,2)+N6617*INDEX(FTA_COEFFS,1,3)+(Q6618+R6618)*INDEX(FTA_COEFFS,1,4)+(Q6617+R6617)*INDEX(FTA_COEFFS,1,5)+M6617*INDEX(FTA_COEFFS,1,6)+AC6621*AC6623</f>
        <v>#N/A</v>
      </c>
      <c r="AI6618" s="223" t="e">
        <f ca="1">INDEX(FTPCT_COEFFS,1,1)+P6618*INDEX(FTPCT_COEFFS,1,2)+F6618*INDEX(FTPCT_COEFFS,1,3)+G6617*INDEX(FTPCT_COEFFS,1,4)+AD6621*AD6623</f>
        <v>#N/A</v>
      </c>
      <c r="AJ6618" s="338" t="e">
        <f t="shared" ca="1" si="11435"/>
        <v>#N/A</v>
      </c>
      <c r="AK6618" s="55"/>
      <c r="AL6618" s="55"/>
      <c r="AM6618" s="55"/>
      <c r="AN6618" s="55"/>
      <c r="AO6618" s="55"/>
      <c r="AP6618" s="55"/>
      <c r="AQ6618" s="55"/>
      <c r="AR6618" s="55"/>
    </row>
    <row r="6619" spans="1:45" x14ac:dyDescent="0.3">
      <c r="A6619" s="54" t="e">
        <f ca="1">IF(D6617&gt;(D6618+(AVERAGE(V6617,W6617)-AVERAGE(V6618,W6618))/2)+2.5,C6617,IF(D6618&gt;(D6617+(AVERAGE(V6618,W6618)-AVERAGE(V6617,W6617))/2)+2.5,C6618,"Close"))</f>
        <v>#N/A</v>
      </c>
      <c r="B6619" s="64" t="e">
        <f ca="1">IF(D6618&gt;D6617,C6618,C6617)</f>
        <v>#N/A</v>
      </c>
      <c r="D6619" s="56"/>
      <c r="X6619" s="55"/>
      <c r="Y6619" s="55"/>
      <c r="Z6619" s="55"/>
      <c r="AA6619" s="55"/>
      <c r="AB6619" s="55"/>
      <c r="AC6619" s="337"/>
      <c r="AD6619" s="337"/>
      <c r="AE6619" s="337"/>
      <c r="AF6619" s="337"/>
      <c r="AG6619" s="337"/>
      <c r="AH6619" s="337"/>
      <c r="AI6619" s="337"/>
      <c r="AJ6619" s="337"/>
      <c r="AK6619" s="337"/>
      <c r="AL6619" s="337"/>
      <c r="AM6619" s="55"/>
      <c r="AN6619" s="55"/>
      <c r="AO6619" s="55"/>
      <c r="AP6619" s="55"/>
      <c r="AQ6619" s="55"/>
      <c r="AR6619" s="55"/>
      <c r="AS6619" s="55"/>
    </row>
    <row r="6620" spans="1:45" x14ac:dyDescent="0.3">
      <c r="X6620" s="54" t="s">
        <v>1305</v>
      </c>
      <c r="Y6620" s="54" t="s">
        <v>128</v>
      </c>
      <c r="Z6620" s="54" t="s">
        <v>157</v>
      </c>
      <c r="AA6620" s="54" t="s">
        <v>151</v>
      </c>
      <c r="AB6620" s="54" t="s">
        <v>1327</v>
      </c>
      <c r="AC6620" s="54" t="s">
        <v>129</v>
      </c>
      <c r="AD6620" s="54" t="s">
        <v>116</v>
      </c>
      <c r="AE6620" s="54"/>
      <c r="AF6620" s="54"/>
      <c r="AG6620" s="54"/>
      <c r="AH6620" s="54"/>
      <c r="AI6620" s="54"/>
      <c r="AJ6620" s="54"/>
      <c r="AK6620" s="54"/>
      <c r="AL6620" s="54"/>
      <c r="AM6620" s="54"/>
      <c r="AN6620" s="54"/>
      <c r="AO6620" s="54"/>
      <c r="AP6620" s="54"/>
      <c r="AQ6620" s="54"/>
      <c r="AR6620" s="54"/>
      <c r="AS6620" s="54"/>
    </row>
    <row r="6621" spans="1:45" x14ac:dyDescent="0.3">
      <c r="X6621" s="54"/>
      <c r="Y6621" s="54">
        <f t="shared" ref="Y6621:AD6621" si="11438">Y6614</f>
        <v>6.4436999999999998</v>
      </c>
      <c r="Z6621" s="54">
        <f t="shared" si="11438"/>
        <v>4.9371</v>
      </c>
      <c r="AA6621" s="54">
        <f t="shared" si="11438"/>
        <v>11.350300000000001</v>
      </c>
      <c r="AB6621" s="54">
        <f t="shared" si="11438"/>
        <v>7.1900000000000006E-2</v>
      </c>
      <c r="AC6621" s="54">
        <f t="shared" si="11438"/>
        <v>6.2766000000000002</v>
      </c>
      <c r="AD6621" s="54">
        <f t="shared" si="11438"/>
        <v>11.042999999999999</v>
      </c>
      <c r="AE6621" s="54"/>
      <c r="AF6621" s="336"/>
      <c r="AG6621" s="336"/>
      <c r="AH6621" s="336"/>
      <c r="AI6621" s="54"/>
      <c r="AJ6621" s="54"/>
      <c r="AK6621" s="54"/>
      <c r="AL6621" s="54"/>
      <c r="AM6621" s="54"/>
      <c r="AN6621" s="54"/>
      <c r="AO6621" s="54"/>
      <c r="AP6621" s="54"/>
      <c r="AQ6621" s="54"/>
      <c r="AR6621" s="54"/>
      <c r="AS6621" s="54"/>
    </row>
    <row r="6622" spans="1:45" x14ac:dyDescent="0.3">
      <c r="D6622" s="56"/>
      <c r="X6622" s="336"/>
      <c r="Y6622" s="336">
        <f t="shared" ca="1" si="11390"/>
        <v>7.0576001521842069E-2</v>
      </c>
      <c r="Z6622" s="336">
        <f t="shared" ca="1" si="11390"/>
        <v>-0.40309392456605114</v>
      </c>
      <c r="AA6622" s="336">
        <f t="shared" ca="1" si="11390"/>
        <v>1.2978606069933785</v>
      </c>
      <c r="AB6622" s="336">
        <f t="shared" ca="1" si="11390"/>
        <v>0.55668223594130295</v>
      </c>
      <c r="AC6622" s="336">
        <f t="shared" ca="1" si="11390"/>
        <v>-1.0995459256558511</v>
      </c>
      <c r="AD6622" s="336">
        <f t="shared" ca="1" si="11390"/>
        <v>-0.14455586904658987</v>
      </c>
      <c r="AE6622" s="336"/>
      <c r="AF6622" s="336"/>
      <c r="AG6622" s="336"/>
      <c r="AH6622" s="336"/>
      <c r="AI6622" s="54"/>
      <c r="AJ6622" s="54"/>
      <c r="AK6622" s="54"/>
      <c r="AL6622" s="336"/>
      <c r="AM6622" s="336"/>
      <c r="AN6622" s="336"/>
      <c r="AO6622" s="336"/>
      <c r="AP6622" s="54"/>
      <c r="AQ6622" s="336"/>
      <c r="AR6622" s="336"/>
      <c r="AS6622" s="336"/>
    </row>
    <row r="6623" spans="1:45" x14ac:dyDescent="0.3">
      <c r="C6623" s="54"/>
      <c r="D6623" s="56"/>
      <c r="Y6623" s="336">
        <f t="shared" ca="1" si="11390"/>
        <v>0.58550408392875086</v>
      </c>
      <c r="Z6623" s="336">
        <f t="shared" ca="1" si="11390"/>
        <v>-4.7998203466432694E-3</v>
      </c>
      <c r="AA6623" s="336">
        <f t="shared" ca="1" si="11390"/>
        <v>0.4184965754194172</v>
      </c>
      <c r="AB6623" s="336">
        <f t="shared" ca="1" si="11390"/>
        <v>1.4362532512374997</v>
      </c>
      <c r="AC6623" s="336">
        <f t="shared" ca="1" si="11390"/>
        <v>-0.60532303385252006</v>
      </c>
      <c r="AD6623" s="336">
        <f t="shared" ca="1" si="11390"/>
        <v>0.54768617689999544</v>
      </c>
      <c r="AE6623" s="55"/>
      <c r="AF6623" s="55"/>
      <c r="AG6623" s="55"/>
      <c r="AH6623" s="55"/>
      <c r="AI6623" s="55"/>
      <c r="AJ6623" s="55"/>
      <c r="AK6623" s="55"/>
      <c r="AL6623" s="55"/>
      <c r="AM6623" s="55"/>
      <c r="AN6623" s="55"/>
      <c r="AO6623" s="55"/>
      <c r="AP6623" s="55"/>
      <c r="AQ6623" s="55"/>
      <c r="AR6623" s="55"/>
      <c r="AS6623" s="55"/>
    </row>
    <row r="6624" spans="1:45" x14ac:dyDescent="0.3">
      <c r="B6624" s="54" t="s">
        <v>172</v>
      </c>
      <c r="C6624" s="53">
        <f>C6617</f>
        <v>0</v>
      </c>
      <c r="D6624" s="56" t="e">
        <f t="shared" ref="D6624:D6625" ca="1" si="11439">AJ6624</f>
        <v>#N/A</v>
      </c>
      <c r="E6624" s="52" t="e">
        <f t="shared" ref="E6624:W6624" si="11440">E6617</f>
        <v>#N/A</v>
      </c>
      <c r="F6624" s="52" t="e">
        <f t="shared" si="11440"/>
        <v>#N/A</v>
      </c>
      <c r="G6624" s="52" t="e">
        <f t="shared" si="11440"/>
        <v>#N/A</v>
      </c>
      <c r="H6624" s="52" t="e">
        <f t="shared" si="11440"/>
        <v>#N/A</v>
      </c>
      <c r="I6624" s="52" t="e">
        <f t="shared" si="11440"/>
        <v>#N/A</v>
      </c>
      <c r="J6624" s="52" t="e">
        <f t="shared" si="11440"/>
        <v>#N/A</v>
      </c>
      <c r="K6624" s="52" t="e">
        <f t="shared" si="11440"/>
        <v>#N/A</v>
      </c>
      <c r="L6624" s="52" t="e">
        <f t="shared" si="11440"/>
        <v>#N/A</v>
      </c>
      <c r="M6624" s="52" t="e">
        <f t="shared" si="11440"/>
        <v>#N/A</v>
      </c>
      <c r="N6624" s="52" t="e">
        <f t="shared" si="11440"/>
        <v>#N/A</v>
      </c>
      <c r="O6624" s="52" t="e">
        <f t="shared" si="11440"/>
        <v>#N/A</v>
      </c>
      <c r="P6624" s="52" t="e">
        <f t="shared" si="11440"/>
        <v>#N/A</v>
      </c>
      <c r="Q6624" s="52" t="e">
        <f t="shared" si="11440"/>
        <v>#N/A</v>
      </c>
      <c r="R6624" s="52" t="e">
        <f t="shared" si="11440"/>
        <v>#N/A</v>
      </c>
      <c r="S6624" s="52" t="e">
        <f t="shared" si="11440"/>
        <v>#N/A</v>
      </c>
      <c r="T6624" s="52" t="e">
        <f t="shared" si="11440"/>
        <v>#N/A</v>
      </c>
      <c r="U6624" s="52" t="e">
        <f t="shared" si="11440"/>
        <v>#N/A</v>
      </c>
      <c r="V6624" s="52" t="e">
        <f t="shared" si="11440"/>
        <v>#N/A</v>
      </c>
      <c r="W6624" s="52" t="e">
        <f t="shared" si="11440"/>
        <v>#N/A</v>
      </c>
      <c r="X6624" s="55" t="e">
        <f t="shared" ref="X6624:X6625" si="11441">(H6624-(O6624*P6624)/100-3*(J6624*K6624)/100)/2</f>
        <v>#N/A</v>
      </c>
      <c r="Y6624" s="55" t="e">
        <f t="shared" ref="Y6624:Y6625" si="11442">SUM(X6624,(J6624*K6624/100))/(F6624/100)</f>
        <v>#N/A</v>
      </c>
      <c r="Z6624" s="55" t="e">
        <f t="shared" ref="Z6624" si="11443">U6624*0.5+U6625*0.5</f>
        <v>#N/A</v>
      </c>
      <c r="AA6624" s="55" t="e">
        <f t="shared" ref="AA6624:AA6625" si="11444">J6624/Y6624</f>
        <v>#N/A</v>
      </c>
      <c r="AB6624" s="336" t="e">
        <f t="shared" ref="AB6624:AB6625" si="11445">X6624/(Y6624-J6624)</f>
        <v>#N/A</v>
      </c>
      <c r="AC6624" s="223" t="e">
        <f ca="1">INDEX(FGA_COEFFS,1,1)+Z6624*INDEX(FGA_COEFFS,1,2)+Y6624*INDEX(FGA_COEFFS,1,3)+R6624*INDEX(FGA_COEFFS,1,4)+Q6625*INDEX(FGA_COEFFS,1,5)+S6624*INDEX(FGA_COEFFS,1,6)+T6625*INDEX(FGA_COEFFS,1,7)+M6625*INDEX(FGA_COEFFS,1,8)+Y6628*Y6629</f>
        <v>#N/A</v>
      </c>
      <c r="AD6624" s="223" t="e">
        <f ca="1">INDEX(THREEPTA_COEFFS,1,1)+AC6624*INDEX(THREEPTA_COEFFS,1,2)+J6624*INDEX(THREEPTA_COEFFS,1,3)+AA6624*INDEX(THREEPTA_COEFFS,1,4)+K6624*INDEX(THREEPTA_COEFFS,1,5)+L6625*INDEX(THREEPTA_COEFFS,1,6)+Z6628*Z6629</f>
        <v>#N/A</v>
      </c>
      <c r="AE6624" s="223" t="e">
        <f ca="1">INDEX(THREEPTPCT_COEFFS,1,1)+K6624*INDEX(THREEPTPCT_COEFFS,1,2)+L6625*INDEX(THREEPTPCT_COEFFS,1,3)+AA6628*AA6629</f>
        <v>#N/A</v>
      </c>
      <c r="AF6624" s="55" t="e">
        <f t="shared" ref="AF6624:AF6625" ca="1" si="11446">AC6624-AD6624</f>
        <v>#N/A</v>
      </c>
      <c r="AG6624" s="223" t="e">
        <f ca="1">INDEX(TWOPTPCT_COEFFS,1,1)+AB6624*INDEX(TWOPTPCT_COEFFS,1,2)+I6625*INDEX(TWOPTPCT_COEFFS,1,3)+G6625*INDEX(TWOPTPCT_COEFFS,1,4)+L6625*INDEX(TWOPTPCT_COEFFS,1,5)+AB6628*AB6629</f>
        <v>#N/A</v>
      </c>
      <c r="AH6624" s="223" t="e">
        <f ca="1">INDEX(FTA_COEFFS,1,1)+O6624*INDEX(FTA_COEFFS,1,2)+N6625*INDEX(FTA_COEFFS,1,3)+(Q6624+R6624)*INDEX(FTA_COEFFS,1,4)+(Q6625+R6625)*INDEX(FTA_COEFFS,1,5)+M6625*INDEX(FTA_COEFFS,1,6)+AC6628*AC6629</f>
        <v>#N/A</v>
      </c>
      <c r="AI6624" s="223" t="e">
        <f ca="1">INDEX(FTPCT_COEFFS,1,1)+P6624*INDEX(FTPCT_COEFFS,1,2)+F6624*INDEX(FTPCT_COEFFS,1,3)+G6625*INDEX(FTPCT_COEFFS,1,4)+AD6628*AD6629</f>
        <v>#N/A</v>
      </c>
      <c r="AJ6624" s="338" t="e">
        <f t="shared" ref="AJ6624:AJ6625" ca="1" si="11447">AD6624*AE6624/100+AF6624*AG6624+AH6624*AI6624/100</f>
        <v>#N/A</v>
      </c>
      <c r="AK6624" s="55"/>
      <c r="AL6624" s="55"/>
      <c r="AM6624" s="55"/>
      <c r="AN6624" s="55"/>
      <c r="AO6624" s="55"/>
      <c r="AP6624" s="55"/>
      <c r="AQ6624" s="55"/>
      <c r="AR6624" s="55"/>
    </row>
    <row r="6625" spans="1:45" x14ac:dyDescent="0.3">
      <c r="B6625" s="54" t="s">
        <v>175</v>
      </c>
      <c r="C6625" s="54">
        <f>C6618</f>
        <v>0</v>
      </c>
      <c r="D6625" s="56" t="e">
        <f t="shared" ca="1" si="11439"/>
        <v>#N/A</v>
      </c>
      <c r="E6625" s="52" t="e">
        <f t="shared" ref="E6625:W6625" si="11448">E6618</f>
        <v>#N/A</v>
      </c>
      <c r="F6625" s="52" t="e">
        <f t="shared" si="11448"/>
        <v>#N/A</v>
      </c>
      <c r="G6625" s="52" t="e">
        <f t="shared" si="11448"/>
        <v>#N/A</v>
      </c>
      <c r="H6625" s="52" t="e">
        <f t="shared" si="11448"/>
        <v>#N/A</v>
      </c>
      <c r="I6625" s="52" t="e">
        <f t="shared" si="11448"/>
        <v>#N/A</v>
      </c>
      <c r="J6625" s="52" t="e">
        <f t="shared" si="11448"/>
        <v>#N/A</v>
      </c>
      <c r="K6625" s="52" t="e">
        <f t="shared" si="11448"/>
        <v>#N/A</v>
      </c>
      <c r="L6625" s="52" t="e">
        <f t="shared" si="11448"/>
        <v>#N/A</v>
      </c>
      <c r="M6625" s="52" t="e">
        <f t="shared" si="11448"/>
        <v>#N/A</v>
      </c>
      <c r="N6625" s="52" t="e">
        <f t="shared" si="11448"/>
        <v>#N/A</v>
      </c>
      <c r="O6625" s="52" t="e">
        <f t="shared" si="11448"/>
        <v>#N/A</v>
      </c>
      <c r="P6625" s="52" t="e">
        <f t="shared" si="11448"/>
        <v>#N/A</v>
      </c>
      <c r="Q6625" s="52" t="e">
        <f t="shared" si="11448"/>
        <v>#N/A</v>
      </c>
      <c r="R6625" s="52" t="e">
        <f t="shared" si="11448"/>
        <v>#N/A</v>
      </c>
      <c r="S6625" s="52" t="e">
        <f t="shared" si="11448"/>
        <v>#N/A</v>
      </c>
      <c r="T6625" s="52" t="e">
        <f t="shared" si="11448"/>
        <v>#N/A</v>
      </c>
      <c r="U6625" s="52" t="e">
        <f t="shared" si="11448"/>
        <v>#N/A</v>
      </c>
      <c r="V6625" s="52" t="e">
        <f t="shared" si="11448"/>
        <v>#N/A</v>
      </c>
      <c r="W6625" s="52" t="e">
        <f t="shared" si="11448"/>
        <v>#N/A</v>
      </c>
      <c r="X6625" s="55" t="e">
        <f t="shared" si="11441"/>
        <v>#N/A</v>
      </c>
      <c r="Y6625" s="55" t="e">
        <f t="shared" si="11442"/>
        <v>#N/A</v>
      </c>
      <c r="Z6625" s="55" t="e">
        <f t="shared" ref="Z6625" si="11449">Z6624</f>
        <v>#N/A</v>
      </c>
      <c r="AA6625" s="55" t="e">
        <f t="shared" si="11444"/>
        <v>#N/A</v>
      </c>
      <c r="AB6625" s="336" t="e">
        <f t="shared" si="11445"/>
        <v>#N/A</v>
      </c>
      <c r="AC6625" s="223" t="e">
        <f ca="1">INDEX(FGA_COEFFS,1,1)+Z6625*INDEX(FGA_COEFFS,1,2)+Y6625*INDEX(FGA_COEFFS,1,3)+R6625*INDEX(FGA_COEFFS,1,4)+Q6624*INDEX(FGA_COEFFS,1,5)+S6625*INDEX(FGA_COEFFS,1,6)+T6624*INDEX(FGA_COEFFS,1,7)+M6624*INDEX(FGA_COEFFS,1,8)+Y6628*Y6630</f>
        <v>#N/A</v>
      </c>
      <c r="AD6625" s="223" t="e">
        <f ca="1">INDEX(THREEPTA_COEFFS,1,1)+AC6625*INDEX(THREEPTA_COEFFS,1,2)+J6625*INDEX(THREEPTA_COEFFS,1,3)+AA6625*INDEX(THREEPTA_COEFFS,1,4)+K6625*INDEX(THREEPTA_COEFFS,1,5)+L6624*INDEX(THREEPTA_COEFFS,1,6)+Z6628*Z6630</f>
        <v>#N/A</v>
      </c>
      <c r="AE6625" s="223" t="e">
        <f ca="1">INDEX(THREEPTPCT_COEFFS,1,1)+K6625*INDEX(THREEPTPCT_COEFFS,1,2)+L6624*INDEX(THREEPTPCT_COEFFS,1,3)+AA6628*AA6630</f>
        <v>#N/A</v>
      </c>
      <c r="AF6625" s="55" t="e">
        <f t="shared" ca="1" si="11446"/>
        <v>#N/A</v>
      </c>
      <c r="AG6625" s="223" t="e">
        <f ca="1">INDEX(TWOPTPCT_COEFFS,1,1)+AB6625*INDEX(TWOPTPCT_COEFFS,1,2)+I6624*INDEX(TWOPTPCT_COEFFS,1,3)+G6624*INDEX(TWOPTPCT_COEFFS,1,4)+L6624*INDEX(TWOPTPCT_COEFFS,1,5)+AB6628*AB6630</f>
        <v>#N/A</v>
      </c>
      <c r="AH6625" s="223" t="e">
        <f ca="1">INDEX(FTA_COEFFS,1,1)+O6625*INDEX(FTA_COEFFS,1,2)+N6624*INDEX(FTA_COEFFS,1,3)+(Q6625+R6625)*INDEX(FTA_COEFFS,1,4)+(Q6624+R6624)*INDEX(FTA_COEFFS,1,5)+M6624*INDEX(FTA_COEFFS,1,6)+AC6628*AC6630</f>
        <v>#N/A</v>
      </c>
      <c r="AI6625" s="223" t="e">
        <f ca="1">INDEX(FTPCT_COEFFS,1,1)+P6625*INDEX(FTPCT_COEFFS,1,2)+F6625*INDEX(FTPCT_COEFFS,1,3)+G6624*INDEX(FTPCT_COEFFS,1,4)+AD6628*AD6630</f>
        <v>#N/A</v>
      </c>
      <c r="AJ6625" s="338" t="e">
        <f t="shared" ca="1" si="11447"/>
        <v>#N/A</v>
      </c>
      <c r="AK6625" s="55"/>
      <c r="AL6625" s="55"/>
      <c r="AM6625" s="55"/>
      <c r="AN6625" s="55"/>
      <c r="AO6625" s="55"/>
      <c r="AP6625" s="55"/>
      <c r="AQ6625" s="55"/>
      <c r="AR6625" s="55"/>
    </row>
    <row r="6626" spans="1:45" x14ac:dyDescent="0.3">
      <c r="A6626" s="54" t="e">
        <f ca="1">IF(D6624&gt;(D6625+(AVERAGE(V6624,W6624)-AVERAGE(V6625,W6625))/2)+2.5,C6624,IF(D6625&gt;(D6624+(AVERAGE(V6625,W6625)-AVERAGE(V6624,W6624))/2)+2.5,C6625,"Close"))</f>
        <v>#N/A</v>
      </c>
      <c r="B6626" s="64" t="e">
        <f ca="1">IF(D6625&gt;D6624,C6625,C6624)</f>
        <v>#N/A</v>
      </c>
      <c r="D6626" s="56"/>
      <c r="X6626" s="55"/>
      <c r="Y6626" s="55"/>
      <c r="Z6626" s="55"/>
      <c r="AA6626" s="55"/>
      <c r="AB6626" s="55"/>
      <c r="AC6626" s="337"/>
      <c r="AD6626" s="337"/>
      <c r="AE6626" s="337"/>
      <c r="AF6626" s="337"/>
      <c r="AG6626" s="337"/>
      <c r="AH6626" s="337"/>
      <c r="AI6626" s="337"/>
      <c r="AJ6626" s="337"/>
      <c r="AK6626" s="337"/>
      <c r="AL6626" s="337"/>
      <c r="AM6626" s="55"/>
      <c r="AN6626" s="55"/>
      <c r="AO6626" s="55"/>
      <c r="AP6626" s="55"/>
      <c r="AQ6626" s="55"/>
      <c r="AR6626" s="55"/>
      <c r="AS6626" s="55"/>
    </row>
    <row r="6627" spans="1:45" x14ac:dyDescent="0.3">
      <c r="X6627" s="54" t="s">
        <v>1305</v>
      </c>
      <c r="Y6627" s="54" t="s">
        <v>128</v>
      </c>
      <c r="Z6627" s="54" t="s">
        <v>157</v>
      </c>
      <c r="AA6627" s="54" t="s">
        <v>151</v>
      </c>
      <c r="AB6627" s="54" t="s">
        <v>1327</v>
      </c>
      <c r="AC6627" s="54" t="s">
        <v>129</v>
      </c>
      <c r="AD6627" s="54" t="s">
        <v>116</v>
      </c>
      <c r="AE6627" s="54"/>
      <c r="AF6627" s="54"/>
      <c r="AG6627" s="54"/>
      <c r="AH6627" s="54"/>
      <c r="AI6627" s="54"/>
      <c r="AJ6627" s="54"/>
      <c r="AK6627" s="54"/>
      <c r="AL6627" s="54"/>
      <c r="AM6627" s="54"/>
      <c r="AN6627" s="54"/>
      <c r="AO6627" s="54"/>
      <c r="AP6627" s="54"/>
      <c r="AQ6627" s="54"/>
      <c r="AR6627" s="54"/>
      <c r="AS6627" s="54"/>
    </row>
    <row r="6628" spans="1:45" x14ac:dyDescent="0.3">
      <c r="X6628" s="54"/>
      <c r="Y6628" s="54">
        <f t="shared" ref="Y6628:AD6628" si="11450">Y6621</f>
        <v>6.4436999999999998</v>
      </c>
      <c r="Z6628" s="54">
        <f t="shared" si="11450"/>
        <v>4.9371</v>
      </c>
      <c r="AA6628" s="54">
        <f t="shared" si="11450"/>
        <v>11.350300000000001</v>
      </c>
      <c r="AB6628" s="54">
        <f t="shared" si="11450"/>
        <v>7.1900000000000006E-2</v>
      </c>
      <c r="AC6628" s="54">
        <f t="shared" si="11450"/>
        <v>6.2766000000000002</v>
      </c>
      <c r="AD6628" s="54">
        <f t="shared" si="11450"/>
        <v>11.042999999999999</v>
      </c>
      <c r="AE6628" s="54"/>
      <c r="AF6628" s="336"/>
      <c r="AG6628" s="336"/>
      <c r="AH6628" s="336"/>
      <c r="AI6628" s="54"/>
      <c r="AJ6628" s="54"/>
      <c r="AK6628" s="54"/>
      <c r="AL6628" s="54"/>
      <c r="AM6628" s="54"/>
      <c r="AN6628" s="54"/>
      <c r="AO6628" s="54"/>
      <c r="AP6628" s="54"/>
      <c r="AQ6628" s="54"/>
      <c r="AR6628" s="54"/>
      <c r="AS6628" s="54"/>
    </row>
    <row r="6629" spans="1:45" x14ac:dyDescent="0.3">
      <c r="D6629" s="56"/>
      <c r="X6629" s="336"/>
      <c r="Y6629" s="336">
        <f t="shared" ca="1" si="11390"/>
        <v>2.3458027159661554E-3</v>
      </c>
      <c r="Z6629" s="336">
        <f t="shared" ca="1" si="11390"/>
        <v>-0.69223247054890891</v>
      </c>
      <c r="AA6629" s="336">
        <f t="shared" ca="1" si="11390"/>
        <v>6.4164337129370128E-2</v>
      </c>
      <c r="AB6629" s="336">
        <f t="shared" ca="1" si="11390"/>
        <v>-4.7075865430243391E-2</v>
      </c>
      <c r="AC6629" s="336">
        <f t="shared" ca="1" si="11390"/>
        <v>-1.2339198778087581</v>
      </c>
      <c r="AD6629" s="336">
        <f t="shared" ca="1" si="11390"/>
        <v>-0.97691346808136981</v>
      </c>
      <c r="AE6629" s="336"/>
      <c r="AF6629" s="336"/>
      <c r="AG6629" s="336"/>
      <c r="AH6629" s="336"/>
      <c r="AI6629" s="54"/>
      <c r="AJ6629" s="54"/>
      <c r="AK6629" s="54"/>
      <c r="AL6629" s="336"/>
      <c r="AM6629" s="336"/>
      <c r="AN6629" s="336"/>
      <c r="AO6629" s="336"/>
      <c r="AP6629" s="54"/>
      <c r="AQ6629" s="336"/>
      <c r="AR6629" s="336"/>
      <c r="AS6629" s="336"/>
    </row>
    <row r="6630" spans="1:45" x14ac:dyDescent="0.3">
      <c r="C6630" s="54"/>
      <c r="D6630" s="56"/>
      <c r="Y6630" s="336">
        <f t="shared" ca="1" si="11390"/>
        <v>1.4979571763376844</v>
      </c>
      <c r="Z6630" s="336">
        <f t="shared" ca="1" si="11390"/>
        <v>0.67274856277274553</v>
      </c>
      <c r="AA6630" s="336">
        <f t="shared" ca="1" si="11390"/>
        <v>-1.6384473108911907E-2</v>
      </c>
      <c r="AB6630" s="336">
        <f t="shared" ca="1" si="11390"/>
        <v>-1.2824857850433045</v>
      </c>
      <c r="AC6630" s="336">
        <f t="shared" ca="1" si="11390"/>
        <v>-0.1868654602757327</v>
      </c>
      <c r="AD6630" s="336">
        <f t="shared" ca="1" si="11390"/>
        <v>0.3214787479750314</v>
      </c>
      <c r="AE6630" s="55"/>
      <c r="AF6630" s="55"/>
      <c r="AG6630" s="55"/>
      <c r="AH6630" s="55"/>
      <c r="AI6630" s="55"/>
      <c r="AJ6630" s="55"/>
      <c r="AK6630" s="55"/>
      <c r="AL6630" s="55"/>
      <c r="AM6630" s="55"/>
      <c r="AN6630" s="55"/>
      <c r="AO6630" s="55"/>
      <c r="AP6630" s="55"/>
      <c r="AQ6630" s="55"/>
      <c r="AR6630" s="55"/>
      <c r="AS6630" s="55"/>
    </row>
    <row r="6631" spans="1:45" x14ac:dyDescent="0.3">
      <c r="B6631" s="54" t="s">
        <v>172</v>
      </c>
      <c r="C6631" s="53">
        <f>C6624</f>
        <v>0</v>
      </c>
      <c r="D6631" s="56" t="e">
        <f t="shared" ref="D6631:D6632" ca="1" si="11451">AJ6631</f>
        <v>#N/A</v>
      </c>
      <c r="E6631" s="52" t="e">
        <f t="shared" ref="E6631:W6631" si="11452">E6624</f>
        <v>#N/A</v>
      </c>
      <c r="F6631" s="52" t="e">
        <f t="shared" si="11452"/>
        <v>#N/A</v>
      </c>
      <c r="G6631" s="52" t="e">
        <f t="shared" si="11452"/>
        <v>#N/A</v>
      </c>
      <c r="H6631" s="52" t="e">
        <f t="shared" si="11452"/>
        <v>#N/A</v>
      </c>
      <c r="I6631" s="52" t="e">
        <f t="shared" si="11452"/>
        <v>#N/A</v>
      </c>
      <c r="J6631" s="52" t="e">
        <f t="shared" si="11452"/>
        <v>#N/A</v>
      </c>
      <c r="K6631" s="52" t="e">
        <f t="shared" si="11452"/>
        <v>#N/A</v>
      </c>
      <c r="L6631" s="52" t="e">
        <f t="shared" si="11452"/>
        <v>#N/A</v>
      </c>
      <c r="M6631" s="52" t="e">
        <f t="shared" si="11452"/>
        <v>#N/A</v>
      </c>
      <c r="N6631" s="52" t="e">
        <f t="shared" si="11452"/>
        <v>#N/A</v>
      </c>
      <c r="O6631" s="52" t="e">
        <f t="shared" si="11452"/>
        <v>#N/A</v>
      </c>
      <c r="P6631" s="52" t="e">
        <f t="shared" si="11452"/>
        <v>#N/A</v>
      </c>
      <c r="Q6631" s="52" t="e">
        <f t="shared" si="11452"/>
        <v>#N/A</v>
      </c>
      <c r="R6631" s="52" t="e">
        <f t="shared" si="11452"/>
        <v>#N/A</v>
      </c>
      <c r="S6631" s="52" t="e">
        <f t="shared" si="11452"/>
        <v>#N/A</v>
      </c>
      <c r="T6631" s="52" t="e">
        <f t="shared" si="11452"/>
        <v>#N/A</v>
      </c>
      <c r="U6631" s="52" t="e">
        <f t="shared" si="11452"/>
        <v>#N/A</v>
      </c>
      <c r="V6631" s="52" t="e">
        <f t="shared" si="11452"/>
        <v>#N/A</v>
      </c>
      <c r="W6631" s="52" t="e">
        <f t="shared" si="11452"/>
        <v>#N/A</v>
      </c>
      <c r="X6631" s="55" t="e">
        <f t="shared" ref="X6631:X6632" si="11453">(H6631-(O6631*P6631)/100-3*(J6631*K6631)/100)/2</f>
        <v>#N/A</v>
      </c>
      <c r="Y6631" s="55" t="e">
        <f t="shared" ref="Y6631:Y6632" si="11454">SUM(X6631,(J6631*K6631/100))/(F6631/100)</f>
        <v>#N/A</v>
      </c>
      <c r="Z6631" s="55" t="e">
        <f t="shared" ref="Z6631" si="11455">U6631*0.5+U6632*0.5</f>
        <v>#N/A</v>
      </c>
      <c r="AA6631" s="55" t="e">
        <f t="shared" ref="AA6631:AA6632" si="11456">J6631/Y6631</f>
        <v>#N/A</v>
      </c>
      <c r="AB6631" s="336" t="e">
        <f t="shared" ref="AB6631:AB6632" si="11457">X6631/(Y6631-J6631)</f>
        <v>#N/A</v>
      </c>
      <c r="AC6631" s="223" t="e">
        <f ca="1">INDEX(FGA_COEFFS,1,1)+Z6631*INDEX(FGA_COEFFS,1,2)+Y6631*INDEX(FGA_COEFFS,1,3)+R6631*INDEX(FGA_COEFFS,1,4)+Q6632*INDEX(FGA_COEFFS,1,5)+S6631*INDEX(FGA_COEFFS,1,6)+T6632*INDEX(FGA_COEFFS,1,7)+M6632*INDEX(FGA_COEFFS,1,8)+Y6635*Y6636</f>
        <v>#N/A</v>
      </c>
      <c r="AD6631" s="223" t="e">
        <f ca="1">INDEX(THREEPTA_COEFFS,1,1)+AC6631*INDEX(THREEPTA_COEFFS,1,2)+J6631*INDEX(THREEPTA_COEFFS,1,3)+AA6631*INDEX(THREEPTA_COEFFS,1,4)+K6631*INDEX(THREEPTA_COEFFS,1,5)+L6632*INDEX(THREEPTA_COEFFS,1,6)+Z6635*Z6636</f>
        <v>#N/A</v>
      </c>
      <c r="AE6631" s="223" t="e">
        <f ca="1">INDEX(THREEPTPCT_COEFFS,1,1)+K6631*INDEX(THREEPTPCT_COEFFS,1,2)+L6632*INDEX(THREEPTPCT_COEFFS,1,3)+AA6635*AA6636</f>
        <v>#N/A</v>
      </c>
      <c r="AF6631" s="55" t="e">
        <f t="shared" ref="AF6631:AF6632" ca="1" si="11458">AC6631-AD6631</f>
        <v>#N/A</v>
      </c>
      <c r="AG6631" s="223" t="e">
        <f ca="1">INDEX(TWOPTPCT_COEFFS,1,1)+AB6631*INDEX(TWOPTPCT_COEFFS,1,2)+I6632*INDEX(TWOPTPCT_COEFFS,1,3)+G6632*INDEX(TWOPTPCT_COEFFS,1,4)+L6632*INDEX(TWOPTPCT_COEFFS,1,5)+AB6635*AB6636</f>
        <v>#N/A</v>
      </c>
      <c r="AH6631" s="223" t="e">
        <f ca="1">INDEX(FTA_COEFFS,1,1)+O6631*INDEX(FTA_COEFFS,1,2)+N6632*INDEX(FTA_COEFFS,1,3)+(Q6631+R6631)*INDEX(FTA_COEFFS,1,4)+(Q6632+R6632)*INDEX(FTA_COEFFS,1,5)+M6632*INDEX(FTA_COEFFS,1,6)+AC6635*AC6636</f>
        <v>#N/A</v>
      </c>
      <c r="AI6631" s="223" t="e">
        <f ca="1">INDEX(FTPCT_COEFFS,1,1)+P6631*INDEX(FTPCT_COEFFS,1,2)+F6631*INDEX(FTPCT_COEFFS,1,3)+G6632*INDEX(FTPCT_COEFFS,1,4)+AD6635*AD6636</f>
        <v>#N/A</v>
      </c>
      <c r="AJ6631" s="338" t="e">
        <f t="shared" ref="AJ6631:AJ6632" ca="1" si="11459">AD6631*AE6631/100+AF6631*AG6631+AH6631*AI6631/100</f>
        <v>#N/A</v>
      </c>
      <c r="AK6631" s="55"/>
      <c r="AL6631" s="55"/>
      <c r="AM6631" s="55"/>
      <c r="AN6631" s="55"/>
      <c r="AO6631" s="55"/>
      <c r="AP6631" s="55"/>
      <c r="AQ6631" s="55"/>
      <c r="AR6631" s="55"/>
    </row>
    <row r="6632" spans="1:45" x14ac:dyDescent="0.3">
      <c r="B6632" s="54" t="s">
        <v>175</v>
      </c>
      <c r="C6632" s="54">
        <f>C6625</f>
        <v>0</v>
      </c>
      <c r="D6632" s="56" t="e">
        <f t="shared" ca="1" si="11451"/>
        <v>#N/A</v>
      </c>
      <c r="E6632" s="52" t="e">
        <f t="shared" ref="E6632:W6632" si="11460">E6625</f>
        <v>#N/A</v>
      </c>
      <c r="F6632" s="52" t="e">
        <f t="shared" si="11460"/>
        <v>#N/A</v>
      </c>
      <c r="G6632" s="52" t="e">
        <f t="shared" si="11460"/>
        <v>#N/A</v>
      </c>
      <c r="H6632" s="52" t="e">
        <f t="shared" si="11460"/>
        <v>#N/A</v>
      </c>
      <c r="I6632" s="52" t="e">
        <f t="shared" si="11460"/>
        <v>#N/A</v>
      </c>
      <c r="J6632" s="52" t="e">
        <f t="shared" si="11460"/>
        <v>#N/A</v>
      </c>
      <c r="K6632" s="52" t="e">
        <f t="shared" si="11460"/>
        <v>#N/A</v>
      </c>
      <c r="L6632" s="52" t="e">
        <f t="shared" si="11460"/>
        <v>#N/A</v>
      </c>
      <c r="M6632" s="52" t="e">
        <f t="shared" si="11460"/>
        <v>#N/A</v>
      </c>
      <c r="N6632" s="52" t="e">
        <f t="shared" si="11460"/>
        <v>#N/A</v>
      </c>
      <c r="O6632" s="52" t="e">
        <f t="shared" si="11460"/>
        <v>#N/A</v>
      </c>
      <c r="P6632" s="52" t="e">
        <f t="shared" si="11460"/>
        <v>#N/A</v>
      </c>
      <c r="Q6632" s="52" t="e">
        <f t="shared" si="11460"/>
        <v>#N/A</v>
      </c>
      <c r="R6632" s="52" t="e">
        <f t="shared" si="11460"/>
        <v>#N/A</v>
      </c>
      <c r="S6632" s="52" t="e">
        <f t="shared" si="11460"/>
        <v>#N/A</v>
      </c>
      <c r="T6632" s="52" t="e">
        <f t="shared" si="11460"/>
        <v>#N/A</v>
      </c>
      <c r="U6632" s="52" t="e">
        <f t="shared" si="11460"/>
        <v>#N/A</v>
      </c>
      <c r="V6632" s="52" t="e">
        <f t="shared" si="11460"/>
        <v>#N/A</v>
      </c>
      <c r="W6632" s="52" t="e">
        <f t="shared" si="11460"/>
        <v>#N/A</v>
      </c>
      <c r="X6632" s="55" t="e">
        <f t="shared" si="11453"/>
        <v>#N/A</v>
      </c>
      <c r="Y6632" s="55" t="e">
        <f t="shared" si="11454"/>
        <v>#N/A</v>
      </c>
      <c r="Z6632" s="55" t="e">
        <f t="shared" ref="Z6632" si="11461">Z6631</f>
        <v>#N/A</v>
      </c>
      <c r="AA6632" s="55" t="e">
        <f t="shared" si="11456"/>
        <v>#N/A</v>
      </c>
      <c r="AB6632" s="336" t="e">
        <f t="shared" si="11457"/>
        <v>#N/A</v>
      </c>
      <c r="AC6632" s="223" t="e">
        <f ca="1">INDEX(FGA_COEFFS,1,1)+Z6632*INDEX(FGA_COEFFS,1,2)+Y6632*INDEX(FGA_COEFFS,1,3)+R6632*INDEX(FGA_COEFFS,1,4)+Q6631*INDEX(FGA_COEFFS,1,5)+S6632*INDEX(FGA_COEFFS,1,6)+T6631*INDEX(FGA_COEFFS,1,7)+M6631*INDEX(FGA_COEFFS,1,8)+Y6635*Y6637</f>
        <v>#N/A</v>
      </c>
      <c r="AD6632" s="223" t="e">
        <f ca="1">INDEX(THREEPTA_COEFFS,1,1)+AC6632*INDEX(THREEPTA_COEFFS,1,2)+J6632*INDEX(THREEPTA_COEFFS,1,3)+AA6632*INDEX(THREEPTA_COEFFS,1,4)+K6632*INDEX(THREEPTA_COEFFS,1,5)+L6631*INDEX(THREEPTA_COEFFS,1,6)+Z6635*Z6637</f>
        <v>#N/A</v>
      </c>
      <c r="AE6632" s="223" t="e">
        <f ca="1">INDEX(THREEPTPCT_COEFFS,1,1)+K6632*INDEX(THREEPTPCT_COEFFS,1,2)+L6631*INDEX(THREEPTPCT_COEFFS,1,3)+AA6635*AA6637</f>
        <v>#N/A</v>
      </c>
      <c r="AF6632" s="55" t="e">
        <f t="shared" ca="1" si="11458"/>
        <v>#N/A</v>
      </c>
      <c r="AG6632" s="223" t="e">
        <f ca="1">INDEX(TWOPTPCT_COEFFS,1,1)+AB6632*INDEX(TWOPTPCT_COEFFS,1,2)+I6631*INDEX(TWOPTPCT_COEFFS,1,3)+G6631*INDEX(TWOPTPCT_COEFFS,1,4)+L6631*INDEX(TWOPTPCT_COEFFS,1,5)+AB6635*AB6637</f>
        <v>#N/A</v>
      </c>
      <c r="AH6632" s="223" t="e">
        <f ca="1">INDEX(FTA_COEFFS,1,1)+O6632*INDEX(FTA_COEFFS,1,2)+N6631*INDEX(FTA_COEFFS,1,3)+(Q6632+R6632)*INDEX(FTA_COEFFS,1,4)+(Q6631+R6631)*INDEX(FTA_COEFFS,1,5)+M6631*INDEX(FTA_COEFFS,1,6)+AC6635*AC6637</f>
        <v>#N/A</v>
      </c>
      <c r="AI6632" s="223" t="e">
        <f ca="1">INDEX(FTPCT_COEFFS,1,1)+P6632*INDEX(FTPCT_COEFFS,1,2)+F6632*INDEX(FTPCT_COEFFS,1,3)+G6631*INDEX(FTPCT_COEFFS,1,4)+AD6635*AD6637</f>
        <v>#N/A</v>
      </c>
      <c r="AJ6632" s="338" t="e">
        <f t="shared" ca="1" si="11459"/>
        <v>#N/A</v>
      </c>
      <c r="AK6632" s="55"/>
      <c r="AL6632" s="55"/>
      <c r="AM6632" s="55"/>
      <c r="AN6632" s="55"/>
      <c r="AO6632" s="55"/>
      <c r="AP6632" s="55"/>
      <c r="AQ6632" s="55"/>
      <c r="AR6632" s="55"/>
    </row>
    <row r="6633" spans="1:45" x14ac:dyDescent="0.3">
      <c r="A6633" s="54" t="e">
        <f ca="1">IF(D6631&gt;(D6632+(AVERAGE(V6631,W6631)-AVERAGE(V6632,W6632))/2)+2.5,C6631,IF(D6632&gt;(D6631+(AVERAGE(V6632,W6632)-AVERAGE(V6631,W6631))/2)+2.5,C6632,"Close"))</f>
        <v>#N/A</v>
      </c>
      <c r="B6633" s="64" t="e">
        <f ca="1">IF(D6632&gt;D6631,C6632,C6631)</f>
        <v>#N/A</v>
      </c>
      <c r="D6633" s="56"/>
      <c r="X6633" s="55"/>
      <c r="Y6633" s="55"/>
      <c r="Z6633" s="55"/>
      <c r="AA6633" s="55"/>
      <c r="AB6633" s="55"/>
      <c r="AC6633" s="337"/>
      <c r="AD6633" s="337"/>
      <c r="AE6633" s="337"/>
      <c r="AF6633" s="337"/>
      <c r="AG6633" s="337"/>
      <c r="AH6633" s="337"/>
      <c r="AI6633" s="337"/>
      <c r="AJ6633" s="337"/>
      <c r="AK6633" s="337"/>
      <c r="AL6633" s="337"/>
      <c r="AM6633" s="55"/>
      <c r="AN6633" s="55"/>
      <c r="AO6633" s="55"/>
      <c r="AP6633" s="55"/>
      <c r="AQ6633" s="55"/>
      <c r="AR6633" s="55"/>
      <c r="AS6633" s="55"/>
    </row>
    <row r="6634" spans="1:45" x14ac:dyDescent="0.3">
      <c r="X6634" s="54" t="s">
        <v>1305</v>
      </c>
      <c r="Y6634" s="54" t="s">
        <v>128</v>
      </c>
      <c r="Z6634" s="54" t="s">
        <v>157</v>
      </c>
      <c r="AA6634" s="54" t="s">
        <v>151</v>
      </c>
      <c r="AB6634" s="54" t="s">
        <v>1327</v>
      </c>
      <c r="AC6634" s="54" t="s">
        <v>129</v>
      </c>
      <c r="AD6634" s="54" t="s">
        <v>116</v>
      </c>
      <c r="AE6634" s="54"/>
      <c r="AF6634" s="54"/>
      <c r="AG6634" s="54"/>
      <c r="AH6634" s="54"/>
      <c r="AI6634" s="54"/>
      <c r="AJ6634" s="54"/>
      <c r="AK6634" s="54"/>
      <c r="AL6634" s="54"/>
      <c r="AM6634" s="54"/>
      <c r="AN6634" s="54"/>
      <c r="AO6634" s="54"/>
      <c r="AP6634" s="54"/>
      <c r="AQ6634" s="54"/>
      <c r="AR6634" s="54"/>
      <c r="AS6634" s="54"/>
    </row>
    <row r="6635" spans="1:45" x14ac:dyDescent="0.3">
      <c r="X6635" s="54"/>
      <c r="Y6635" s="54">
        <f t="shared" ref="Y6635:AD6635" si="11462">Y6628</f>
        <v>6.4436999999999998</v>
      </c>
      <c r="Z6635" s="54">
        <f t="shared" si="11462"/>
        <v>4.9371</v>
      </c>
      <c r="AA6635" s="54">
        <f t="shared" si="11462"/>
        <v>11.350300000000001</v>
      </c>
      <c r="AB6635" s="54">
        <f t="shared" si="11462"/>
        <v>7.1900000000000006E-2</v>
      </c>
      <c r="AC6635" s="54">
        <f t="shared" si="11462"/>
        <v>6.2766000000000002</v>
      </c>
      <c r="AD6635" s="54">
        <f t="shared" si="11462"/>
        <v>11.042999999999999</v>
      </c>
      <c r="AE6635" s="54"/>
      <c r="AF6635" s="336"/>
      <c r="AG6635" s="336"/>
      <c r="AH6635" s="336"/>
      <c r="AI6635" s="54"/>
      <c r="AJ6635" s="54"/>
      <c r="AK6635" s="54"/>
      <c r="AL6635" s="54"/>
      <c r="AM6635" s="54"/>
      <c r="AN6635" s="54"/>
      <c r="AO6635" s="54"/>
      <c r="AP6635" s="54"/>
      <c r="AQ6635" s="54"/>
      <c r="AR6635" s="54"/>
      <c r="AS6635" s="54"/>
    </row>
    <row r="6636" spans="1:45" x14ac:dyDescent="0.3">
      <c r="D6636" s="56"/>
      <c r="X6636" s="336"/>
      <c r="Y6636" s="336">
        <f t="shared" ca="1" si="11390"/>
        <v>-0.12171840636963935</v>
      </c>
      <c r="Z6636" s="336">
        <f t="shared" ca="1" si="11390"/>
        <v>0.58197930185033975</v>
      </c>
      <c r="AA6636" s="336">
        <f t="shared" ca="1" si="11390"/>
        <v>-1.184107347385212E-2</v>
      </c>
      <c r="AB6636" s="336">
        <f t="shared" ca="1" si="11390"/>
        <v>-0.15718273432238644</v>
      </c>
      <c r="AC6636" s="336">
        <f t="shared" ca="1" si="11390"/>
        <v>7.505555257049043E-2</v>
      </c>
      <c r="AD6636" s="336">
        <f t="shared" ca="1" si="11390"/>
        <v>4.3135188467206424E-2</v>
      </c>
      <c r="AE6636" s="336"/>
      <c r="AF6636" s="336"/>
      <c r="AG6636" s="336"/>
      <c r="AH6636" s="336"/>
      <c r="AI6636" s="54"/>
      <c r="AJ6636" s="54"/>
      <c r="AK6636" s="54"/>
      <c r="AL6636" s="336"/>
      <c r="AM6636" s="336"/>
      <c r="AN6636" s="336"/>
      <c r="AO6636" s="336"/>
      <c r="AP6636" s="54"/>
      <c r="AQ6636" s="336"/>
      <c r="AR6636" s="336"/>
      <c r="AS6636" s="336"/>
    </row>
    <row r="6637" spans="1:45" x14ac:dyDescent="0.3">
      <c r="C6637" s="54"/>
      <c r="D6637" s="56"/>
      <c r="Y6637" s="336">
        <f t="shared" ca="1" si="11390"/>
        <v>-1.2086034563594983</v>
      </c>
      <c r="Z6637" s="336">
        <f t="shared" ca="1" si="11390"/>
        <v>-0.23753354230543422</v>
      </c>
      <c r="AA6637" s="336">
        <f t="shared" ca="1" si="11390"/>
        <v>-0.21309996317550164</v>
      </c>
      <c r="AB6637" s="336">
        <f t="shared" ca="1" si="11390"/>
        <v>-4.1434790012853471E-3</v>
      </c>
      <c r="AC6637" s="336">
        <f t="shared" ca="1" si="11390"/>
        <v>-8.0488627280500796E-2</v>
      </c>
      <c r="AD6637" s="336">
        <f t="shared" ca="1" si="11390"/>
        <v>3.8114311851931475E-2</v>
      </c>
      <c r="AE6637" s="55"/>
      <c r="AF6637" s="55"/>
      <c r="AG6637" s="55"/>
      <c r="AH6637" s="55"/>
      <c r="AI6637" s="55"/>
      <c r="AJ6637" s="55"/>
      <c r="AK6637" s="55"/>
      <c r="AL6637" s="55"/>
      <c r="AM6637" s="55"/>
      <c r="AN6637" s="55"/>
      <c r="AO6637" s="55"/>
      <c r="AP6637" s="55"/>
      <c r="AQ6637" s="55"/>
      <c r="AR6637" s="55"/>
      <c r="AS6637" s="55"/>
    </row>
    <row r="6638" spans="1:45" x14ac:dyDescent="0.3">
      <c r="B6638" s="54" t="s">
        <v>172</v>
      </c>
      <c r="C6638" s="53">
        <f>C6631</f>
        <v>0</v>
      </c>
      <c r="D6638" s="56" t="e">
        <f t="shared" ref="D6638:D6639" ca="1" si="11463">AJ6638</f>
        <v>#N/A</v>
      </c>
      <c r="E6638" s="52" t="e">
        <f t="shared" ref="E6638:W6638" si="11464">E6631</f>
        <v>#N/A</v>
      </c>
      <c r="F6638" s="52" t="e">
        <f t="shared" si="11464"/>
        <v>#N/A</v>
      </c>
      <c r="G6638" s="52" t="e">
        <f t="shared" si="11464"/>
        <v>#N/A</v>
      </c>
      <c r="H6638" s="52" t="e">
        <f t="shared" si="11464"/>
        <v>#N/A</v>
      </c>
      <c r="I6638" s="52" t="e">
        <f t="shared" si="11464"/>
        <v>#N/A</v>
      </c>
      <c r="J6638" s="52" t="e">
        <f t="shared" si="11464"/>
        <v>#N/A</v>
      </c>
      <c r="K6638" s="52" t="e">
        <f t="shared" si="11464"/>
        <v>#N/A</v>
      </c>
      <c r="L6638" s="52" t="e">
        <f t="shared" si="11464"/>
        <v>#N/A</v>
      </c>
      <c r="M6638" s="52" t="e">
        <f t="shared" si="11464"/>
        <v>#N/A</v>
      </c>
      <c r="N6638" s="52" t="e">
        <f t="shared" si="11464"/>
        <v>#N/A</v>
      </c>
      <c r="O6638" s="52" t="e">
        <f t="shared" si="11464"/>
        <v>#N/A</v>
      </c>
      <c r="P6638" s="52" t="e">
        <f t="shared" si="11464"/>
        <v>#N/A</v>
      </c>
      <c r="Q6638" s="52" t="e">
        <f t="shared" si="11464"/>
        <v>#N/A</v>
      </c>
      <c r="R6638" s="52" t="e">
        <f t="shared" si="11464"/>
        <v>#N/A</v>
      </c>
      <c r="S6638" s="52" t="e">
        <f t="shared" si="11464"/>
        <v>#N/A</v>
      </c>
      <c r="T6638" s="52" t="e">
        <f t="shared" si="11464"/>
        <v>#N/A</v>
      </c>
      <c r="U6638" s="52" t="e">
        <f t="shared" si="11464"/>
        <v>#N/A</v>
      </c>
      <c r="V6638" s="52" t="e">
        <f t="shared" si="11464"/>
        <v>#N/A</v>
      </c>
      <c r="W6638" s="52" t="e">
        <f t="shared" si="11464"/>
        <v>#N/A</v>
      </c>
      <c r="X6638" s="55" t="e">
        <f t="shared" ref="X6638:X6639" si="11465">(H6638-(O6638*P6638)/100-3*(J6638*K6638)/100)/2</f>
        <v>#N/A</v>
      </c>
      <c r="Y6638" s="55" t="e">
        <f t="shared" ref="Y6638:Y6639" si="11466">SUM(X6638,(J6638*K6638/100))/(F6638/100)</f>
        <v>#N/A</v>
      </c>
      <c r="Z6638" s="55" t="e">
        <f t="shared" ref="Z6638" si="11467">U6638*0.5+U6639*0.5</f>
        <v>#N/A</v>
      </c>
      <c r="AA6638" s="55" t="e">
        <f t="shared" ref="AA6638:AA6639" si="11468">J6638/Y6638</f>
        <v>#N/A</v>
      </c>
      <c r="AB6638" s="336" t="e">
        <f t="shared" ref="AB6638:AB6639" si="11469">X6638/(Y6638-J6638)</f>
        <v>#N/A</v>
      </c>
      <c r="AC6638" s="223" t="e">
        <f ca="1">INDEX(FGA_COEFFS,1,1)+Z6638*INDEX(FGA_COEFFS,1,2)+Y6638*INDEX(FGA_COEFFS,1,3)+R6638*INDEX(FGA_COEFFS,1,4)+Q6639*INDEX(FGA_COEFFS,1,5)+S6638*INDEX(FGA_COEFFS,1,6)+T6639*INDEX(FGA_COEFFS,1,7)+M6639*INDEX(FGA_COEFFS,1,8)+Y6642*Y6643</f>
        <v>#N/A</v>
      </c>
      <c r="AD6638" s="223" t="e">
        <f ca="1">INDEX(THREEPTA_COEFFS,1,1)+AC6638*INDEX(THREEPTA_COEFFS,1,2)+J6638*INDEX(THREEPTA_COEFFS,1,3)+AA6638*INDEX(THREEPTA_COEFFS,1,4)+K6638*INDEX(THREEPTA_COEFFS,1,5)+L6639*INDEX(THREEPTA_COEFFS,1,6)+Z6642*Z6643</f>
        <v>#N/A</v>
      </c>
      <c r="AE6638" s="223" t="e">
        <f ca="1">INDEX(THREEPTPCT_COEFFS,1,1)+K6638*INDEX(THREEPTPCT_COEFFS,1,2)+L6639*INDEX(THREEPTPCT_COEFFS,1,3)+AA6642*AA6643</f>
        <v>#N/A</v>
      </c>
      <c r="AF6638" s="55" t="e">
        <f t="shared" ref="AF6638:AF6639" ca="1" si="11470">AC6638-AD6638</f>
        <v>#N/A</v>
      </c>
      <c r="AG6638" s="223" t="e">
        <f ca="1">INDEX(TWOPTPCT_COEFFS,1,1)+AB6638*INDEX(TWOPTPCT_COEFFS,1,2)+I6639*INDEX(TWOPTPCT_COEFFS,1,3)+G6639*INDEX(TWOPTPCT_COEFFS,1,4)+L6639*INDEX(TWOPTPCT_COEFFS,1,5)+AB6642*AB6643</f>
        <v>#N/A</v>
      </c>
      <c r="AH6638" s="223" t="e">
        <f ca="1">INDEX(FTA_COEFFS,1,1)+O6638*INDEX(FTA_COEFFS,1,2)+N6639*INDEX(FTA_COEFFS,1,3)+(Q6638+R6638)*INDEX(FTA_COEFFS,1,4)+(Q6639+R6639)*INDEX(FTA_COEFFS,1,5)+M6639*INDEX(FTA_COEFFS,1,6)+AC6642*AC6643</f>
        <v>#N/A</v>
      </c>
      <c r="AI6638" s="223" t="e">
        <f ca="1">INDEX(FTPCT_COEFFS,1,1)+P6638*INDEX(FTPCT_COEFFS,1,2)+F6638*INDEX(FTPCT_COEFFS,1,3)+G6639*INDEX(FTPCT_COEFFS,1,4)+AD6642*AD6643</f>
        <v>#N/A</v>
      </c>
      <c r="AJ6638" s="338" t="e">
        <f t="shared" ref="AJ6638:AJ6639" ca="1" si="11471">AD6638*AE6638/100+AF6638*AG6638+AH6638*AI6638/100</f>
        <v>#N/A</v>
      </c>
      <c r="AK6638" s="55"/>
      <c r="AL6638" s="55"/>
      <c r="AM6638" s="55"/>
      <c r="AN6638" s="55"/>
      <c r="AO6638" s="55"/>
      <c r="AP6638" s="55"/>
      <c r="AQ6638" s="55"/>
      <c r="AR6638" s="55"/>
    </row>
    <row r="6639" spans="1:45" x14ac:dyDescent="0.3">
      <c r="B6639" s="54" t="s">
        <v>175</v>
      </c>
      <c r="C6639" s="54">
        <f>C6632</f>
        <v>0</v>
      </c>
      <c r="D6639" s="56" t="e">
        <f t="shared" ca="1" si="11463"/>
        <v>#N/A</v>
      </c>
      <c r="E6639" s="52" t="e">
        <f t="shared" ref="E6639:W6639" si="11472">E6632</f>
        <v>#N/A</v>
      </c>
      <c r="F6639" s="52" t="e">
        <f t="shared" si="11472"/>
        <v>#N/A</v>
      </c>
      <c r="G6639" s="52" t="e">
        <f t="shared" si="11472"/>
        <v>#N/A</v>
      </c>
      <c r="H6639" s="52" t="e">
        <f t="shared" si="11472"/>
        <v>#N/A</v>
      </c>
      <c r="I6639" s="52" t="e">
        <f t="shared" si="11472"/>
        <v>#N/A</v>
      </c>
      <c r="J6639" s="52" t="e">
        <f t="shared" si="11472"/>
        <v>#N/A</v>
      </c>
      <c r="K6639" s="52" t="e">
        <f t="shared" si="11472"/>
        <v>#N/A</v>
      </c>
      <c r="L6639" s="52" t="e">
        <f t="shared" si="11472"/>
        <v>#N/A</v>
      </c>
      <c r="M6639" s="52" t="e">
        <f t="shared" si="11472"/>
        <v>#N/A</v>
      </c>
      <c r="N6639" s="52" t="e">
        <f t="shared" si="11472"/>
        <v>#N/A</v>
      </c>
      <c r="O6639" s="52" t="e">
        <f t="shared" si="11472"/>
        <v>#N/A</v>
      </c>
      <c r="P6639" s="52" t="e">
        <f t="shared" si="11472"/>
        <v>#N/A</v>
      </c>
      <c r="Q6639" s="52" t="e">
        <f t="shared" si="11472"/>
        <v>#N/A</v>
      </c>
      <c r="R6639" s="52" t="e">
        <f t="shared" si="11472"/>
        <v>#N/A</v>
      </c>
      <c r="S6639" s="52" t="e">
        <f t="shared" si="11472"/>
        <v>#N/A</v>
      </c>
      <c r="T6639" s="52" t="e">
        <f t="shared" si="11472"/>
        <v>#N/A</v>
      </c>
      <c r="U6639" s="52" t="e">
        <f t="shared" si="11472"/>
        <v>#N/A</v>
      </c>
      <c r="V6639" s="52" t="e">
        <f t="shared" si="11472"/>
        <v>#N/A</v>
      </c>
      <c r="W6639" s="52" t="e">
        <f t="shared" si="11472"/>
        <v>#N/A</v>
      </c>
      <c r="X6639" s="55" t="e">
        <f t="shared" si="11465"/>
        <v>#N/A</v>
      </c>
      <c r="Y6639" s="55" t="e">
        <f t="shared" si="11466"/>
        <v>#N/A</v>
      </c>
      <c r="Z6639" s="55" t="e">
        <f t="shared" ref="Z6639" si="11473">Z6638</f>
        <v>#N/A</v>
      </c>
      <c r="AA6639" s="55" t="e">
        <f t="shared" si="11468"/>
        <v>#N/A</v>
      </c>
      <c r="AB6639" s="336" t="e">
        <f t="shared" si="11469"/>
        <v>#N/A</v>
      </c>
      <c r="AC6639" s="223" t="e">
        <f ca="1">INDEX(FGA_COEFFS,1,1)+Z6639*INDEX(FGA_COEFFS,1,2)+Y6639*INDEX(FGA_COEFFS,1,3)+R6639*INDEX(FGA_COEFFS,1,4)+Q6638*INDEX(FGA_COEFFS,1,5)+S6639*INDEX(FGA_COEFFS,1,6)+T6638*INDEX(FGA_COEFFS,1,7)+M6638*INDEX(FGA_COEFFS,1,8)+Y6642*Y6644</f>
        <v>#N/A</v>
      </c>
      <c r="AD6639" s="223" t="e">
        <f ca="1">INDEX(THREEPTA_COEFFS,1,1)+AC6639*INDEX(THREEPTA_COEFFS,1,2)+J6639*INDEX(THREEPTA_COEFFS,1,3)+AA6639*INDEX(THREEPTA_COEFFS,1,4)+K6639*INDEX(THREEPTA_COEFFS,1,5)+L6638*INDEX(THREEPTA_COEFFS,1,6)+Z6642*Z6644</f>
        <v>#N/A</v>
      </c>
      <c r="AE6639" s="223" t="e">
        <f ca="1">INDEX(THREEPTPCT_COEFFS,1,1)+K6639*INDEX(THREEPTPCT_COEFFS,1,2)+L6638*INDEX(THREEPTPCT_COEFFS,1,3)+AA6642*AA6644</f>
        <v>#N/A</v>
      </c>
      <c r="AF6639" s="55" t="e">
        <f t="shared" ca="1" si="11470"/>
        <v>#N/A</v>
      </c>
      <c r="AG6639" s="223" t="e">
        <f ca="1">INDEX(TWOPTPCT_COEFFS,1,1)+AB6639*INDEX(TWOPTPCT_COEFFS,1,2)+I6638*INDEX(TWOPTPCT_COEFFS,1,3)+G6638*INDEX(TWOPTPCT_COEFFS,1,4)+L6638*INDEX(TWOPTPCT_COEFFS,1,5)+AB6642*AB6644</f>
        <v>#N/A</v>
      </c>
      <c r="AH6639" s="223" t="e">
        <f ca="1">INDEX(FTA_COEFFS,1,1)+O6639*INDEX(FTA_COEFFS,1,2)+N6638*INDEX(FTA_COEFFS,1,3)+(Q6639+R6639)*INDEX(FTA_COEFFS,1,4)+(Q6638+R6638)*INDEX(FTA_COEFFS,1,5)+M6638*INDEX(FTA_COEFFS,1,6)+AC6642*AC6644</f>
        <v>#N/A</v>
      </c>
      <c r="AI6639" s="223" t="e">
        <f ca="1">INDEX(FTPCT_COEFFS,1,1)+P6639*INDEX(FTPCT_COEFFS,1,2)+F6639*INDEX(FTPCT_COEFFS,1,3)+G6638*INDEX(FTPCT_COEFFS,1,4)+AD6642*AD6644</f>
        <v>#N/A</v>
      </c>
      <c r="AJ6639" s="338" t="e">
        <f t="shared" ca="1" si="11471"/>
        <v>#N/A</v>
      </c>
      <c r="AK6639" s="55"/>
      <c r="AL6639" s="55"/>
      <c r="AM6639" s="55"/>
      <c r="AN6639" s="55"/>
      <c r="AO6639" s="55"/>
      <c r="AP6639" s="55"/>
      <c r="AQ6639" s="55"/>
      <c r="AR6639" s="55"/>
    </row>
    <row r="6640" spans="1:45" x14ac:dyDescent="0.3">
      <c r="A6640" s="54" t="e">
        <f ca="1">IF(D6638&gt;(D6639+(AVERAGE(V6638,W6638)-AVERAGE(V6639,W6639))/2)+2.5,C6638,IF(D6639&gt;(D6638+(AVERAGE(V6639,W6639)-AVERAGE(V6638,W6638))/2)+2.5,C6639,"Close"))</f>
        <v>#N/A</v>
      </c>
      <c r="B6640" s="64" t="e">
        <f ca="1">IF(D6639&gt;D6638,C6639,C6638)</f>
        <v>#N/A</v>
      </c>
      <c r="D6640" s="56"/>
      <c r="X6640" s="55"/>
      <c r="Y6640" s="55"/>
      <c r="Z6640" s="55"/>
      <c r="AA6640" s="55"/>
      <c r="AB6640" s="55"/>
      <c r="AC6640" s="337"/>
      <c r="AD6640" s="337"/>
      <c r="AE6640" s="337"/>
      <c r="AF6640" s="337"/>
      <c r="AG6640" s="337"/>
      <c r="AH6640" s="337"/>
      <c r="AI6640" s="337"/>
      <c r="AJ6640" s="337"/>
      <c r="AK6640" s="337"/>
      <c r="AL6640" s="337"/>
      <c r="AM6640" s="55"/>
      <c r="AN6640" s="55"/>
      <c r="AO6640" s="55"/>
      <c r="AP6640" s="55"/>
      <c r="AQ6640" s="55"/>
      <c r="AR6640" s="55"/>
      <c r="AS6640" s="55"/>
    </row>
    <row r="6641" spans="1:45" x14ac:dyDescent="0.3">
      <c r="X6641" s="54" t="s">
        <v>1305</v>
      </c>
      <c r="Y6641" s="54" t="s">
        <v>128</v>
      </c>
      <c r="Z6641" s="54" t="s">
        <v>157</v>
      </c>
      <c r="AA6641" s="54" t="s">
        <v>151</v>
      </c>
      <c r="AB6641" s="54" t="s">
        <v>1327</v>
      </c>
      <c r="AC6641" s="54" t="s">
        <v>129</v>
      </c>
      <c r="AD6641" s="54" t="s">
        <v>116</v>
      </c>
      <c r="AE6641" s="54"/>
      <c r="AF6641" s="54"/>
      <c r="AG6641" s="54"/>
      <c r="AH6641" s="54"/>
      <c r="AI6641" s="54"/>
      <c r="AJ6641" s="54"/>
      <c r="AK6641" s="54"/>
      <c r="AL6641" s="54"/>
      <c r="AM6641" s="54"/>
      <c r="AN6641" s="54"/>
      <c r="AO6641" s="54"/>
      <c r="AP6641" s="54"/>
      <c r="AQ6641" s="54"/>
      <c r="AR6641" s="54"/>
      <c r="AS6641" s="54"/>
    </row>
    <row r="6642" spans="1:45" x14ac:dyDescent="0.3">
      <c r="X6642" s="54"/>
      <c r="Y6642" s="54">
        <f t="shared" ref="Y6642:AD6642" si="11474">Y6635</f>
        <v>6.4436999999999998</v>
      </c>
      <c r="Z6642" s="54">
        <f t="shared" si="11474"/>
        <v>4.9371</v>
      </c>
      <c r="AA6642" s="54">
        <f t="shared" si="11474"/>
        <v>11.350300000000001</v>
      </c>
      <c r="AB6642" s="54">
        <f t="shared" si="11474"/>
        <v>7.1900000000000006E-2</v>
      </c>
      <c r="AC6642" s="54">
        <f t="shared" si="11474"/>
        <v>6.2766000000000002</v>
      </c>
      <c r="AD6642" s="54">
        <f t="shared" si="11474"/>
        <v>11.042999999999999</v>
      </c>
      <c r="AE6642" s="54"/>
      <c r="AF6642" s="336"/>
      <c r="AG6642" s="336"/>
      <c r="AH6642" s="336"/>
      <c r="AI6642" s="54"/>
      <c r="AJ6642" s="54"/>
      <c r="AK6642" s="54"/>
      <c r="AL6642" s="54"/>
      <c r="AM6642" s="54"/>
      <c r="AN6642" s="54"/>
      <c r="AO6642" s="54"/>
      <c r="AP6642" s="54"/>
      <c r="AQ6642" s="54"/>
      <c r="AR6642" s="54"/>
      <c r="AS6642" s="54"/>
    </row>
    <row r="6643" spans="1:45" x14ac:dyDescent="0.3">
      <c r="D6643" s="56"/>
      <c r="X6643" s="336"/>
      <c r="Y6643" s="336">
        <f t="shared" ca="1" si="11390"/>
        <v>-0.97707353659816731</v>
      </c>
      <c r="Z6643" s="336">
        <f t="shared" ca="1" si="11390"/>
        <v>0.63878860944233495</v>
      </c>
      <c r="AA6643" s="336">
        <f t="shared" ca="1" si="11390"/>
        <v>2.319379871979256E-2</v>
      </c>
      <c r="AB6643" s="336">
        <f t="shared" ca="1" si="11390"/>
        <v>-0.9371256399022071</v>
      </c>
      <c r="AC6643" s="336">
        <f t="shared" ca="1" si="11390"/>
        <v>0.1602936691499226</v>
      </c>
      <c r="AD6643" s="336">
        <f t="shared" ca="1" si="11390"/>
        <v>4.3519165711078903E-2</v>
      </c>
      <c r="AE6643" s="336"/>
      <c r="AF6643" s="336"/>
      <c r="AG6643" s="336"/>
      <c r="AH6643" s="336"/>
      <c r="AI6643" s="54"/>
      <c r="AJ6643" s="54"/>
      <c r="AK6643" s="54"/>
      <c r="AL6643" s="336"/>
      <c r="AM6643" s="336"/>
      <c r="AN6643" s="336"/>
      <c r="AO6643" s="336"/>
      <c r="AP6643" s="54"/>
      <c r="AQ6643" s="336"/>
      <c r="AR6643" s="336"/>
      <c r="AS6643" s="336"/>
    </row>
    <row r="6644" spans="1:45" x14ac:dyDescent="0.3">
      <c r="C6644" s="54"/>
      <c r="D6644" s="56"/>
      <c r="Y6644" s="336">
        <f t="shared" ca="1" si="11390"/>
        <v>-0.1439320658685446</v>
      </c>
      <c r="Z6644" s="336">
        <f t="shared" ca="1" si="11390"/>
        <v>-0.46813740301782125</v>
      </c>
      <c r="AA6644" s="336">
        <f t="shared" ca="1" si="11390"/>
        <v>-1.3301541964504493</v>
      </c>
      <c r="AB6644" s="336">
        <f t="shared" ca="1" si="11390"/>
        <v>-1.2202787545841826E-2</v>
      </c>
      <c r="AC6644" s="336">
        <f t="shared" ca="1" si="11390"/>
        <v>0.24687048504631648</v>
      </c>
      <c r="AD6644" s="336">
        <f t="shared" ca="1" si="11390"/>
        <v>-4.0404568900202602E-3</v>
      </c>
      <c r="AE6644" s="55"/>
      <c r="AF6644" s="55"/>
      <c r="AG6644" s="55"/>
      <c r="AH6644" s="55"/>
      <c r="AI6644" s="55"/>
      <c r="AJ6644" s="55"/>
      <c r="AK6644" s="55"/>
      <c r="AL6644" s="55"/>
      <c r="AM6644" s="55"/>
      <c r="AN6644" s="55"/>
      <c r="AO6644" s="55"/>
      <c r="AP6644" s="55"/>
      <c r="AQ6644" s="55"/>
      <c r="AR6644" s="55"/>
      <c r="AS6644" s="55"/>
    </row>
    <row r="6645" spans="1:45" x14ac:dyDescent="0.3">
      <c r="B6645" s="54" t="s">
        <v>172</v>
      </c>
      <c r="C6645" s="53">
        <f>C6638</f>
        <v>0</v>
      </c>
      <c r="D6645" s="56" t="e">
        <f t="shared" ref="D6645:D6646" ca="1" si="11475">AJ6645</f>
        <v>#N/A</v>
      </c>
      <c r="E6645" s="52" t="e">
        <f t="shared" ref="E6645:W6645" si="11476">E6638</f>
        <v>#N/A</v>
      </c>
      <c r="F6645" s="52" t="e">
        <f t="shared" si="11476"/>
        <v>#N/A</v>
      </c>
      <c r="G6645" s="52" t="e">
        <f t="shared" si="11476"/>
        <v>#N/A</v>
      </c>
      <c r="H6645" s="52" t="e">
        <f t="shared" si="11476"/>
        <v>#N/A</v>
      </c>
      <c r="I6645" s="52" t="e">
        <f t="shared" si="11476"/>
        <v>#N/A</v>
      </c>
      <c r="J6645" s="52" t="e">
        <f t="shared" si="11476"/>
        <v>#N/A</v>
      </c>
      <c r="K6645" s="52" t="e">
        <f t="shared" si="11476"/>
        <v>#N/A</v>
      </c>
      <c r="L6645" s="52" t="e">
        <f t="shared" si="11476"/>
        <v>#N/A</v>
      </c>
      <c r="M6645" s="52" t="e">
        <f t="shared" si="11476"/>
        <v>#N/A</v>
      </c>
      <c r="N6645" s="52" t="e">
        <f t="shared" si="11476"/>
        <v>#N/A</v>
      </c>
      <c r="O6645" s="52" t="e">
        <f t="shared" si="11476"/>
        <v>#N/A</v>
      </c>
      <c r="P6645" s="52" t="e">
        <f t="shared" si="11476"/>
        <v>#N/A</v>
      </c>
      <c r="Q6645" s="52" t="e">
        <f t="shared" si="11476"/>
        <v>#N/A</v>
      </c>
      <c r="R6645" s="52" t="e">
        <f t="shared" si="11476"/>
        <v>#N/A</v>
      </c>
      <c r="S6645" s="52" t="e">
        <f t="shared" si="11476"/>
        <v>#N/A</v>
      </c>
      <c r="T6645" s="52" t="e">
        <f t="shared" si="11476"/>
        <v>#N/A</v>
      </c>
      <c r="U6645" s="52" t="e">
        <f t="shared" si="11476"/>
        <v>#N/A</v>
      </c>
      <c r="V6645" s="52" t="e">
        <f t="shared" si="11476"/>
        <v>#N/A</v>
      </c>
      <c r="W6645" s="52" t="e">
        <f t="shared" si="11476"/>
        <v>#N/A</v>
      </c>
      <c r="X6645" s="55" t="e">
        <f t="shared" ref="X6645:X6646" si="11477">(H6645-(O6645*P6645)/100-3*(J6645*K6645)/100)/2</f>
        <v>#N/A</v>
      </c>
      <c r="Y6645" s="55" t="e">
        <f t="shared" ref="Y6645:Y6646" si="11478">SUM(X6645,(J6645*K6645/100))/(F6645/100)</f>
        <v>#N/A</v>
      </c>
      <c r="Z6645" s="55" t="e">
        <f t="shared" ref="Z6645" si="11479">U6645*0.5+U6646*0.5</f>
        <v>#N/A</v>
      </c>
      <c r="AA6645" s="55" t="e">
        <f t="shared" ref="AA6645:AA6646" si="11480">J6645/Y6645</f>
        <v>#N/A</v>
      </c>
      <c r="AB6645" s="336" t="e">
        <f t="shared" ref="AB6645:AB6646" si="11481">X6645/(Y6645-J6645)</f>
        <v>#N/A</v>
      </c>
      <c r="AC6645" s="223" t="e">
        <f ca="1">INDEX(FGA_COEFFS,1,1)+Z6645*INDEX(FGA_COEFFS,1,2)+Y6645*INDEX(FGA_COEFFS,1,3)+R6645*INDEX(FGA_COEFFS,1,4)+Q6646*INDEX(FGA_COEFFS,1,5)+S6645*INDEX(FGA_COEFFS,1,6)+T6646*INDEX(FGA_COEFFS,1,7)+M6646*INDEX(FGA_COEFFS,1,8)+Y6649*Y6650</f>
        <v>#N/A</v>
      </c>
      <c r="AD6645" s="223" t="e">
        <f ca="1">INDEX(THREEPTA_COEFFS,1,1)+AC6645*INDEX(THREEPTA_COEFFS,1,2)+J6645*INDEX(THREEPTA_COEFFS,1,3)+AA6645*INDEX(THREEPTA_COEFFS,1,4)+K6645*INDEX(THREEPTA_COEFFS,1,5)+L6646*INDEX(THREEPTA_COEFFS,1,6)+Z6649*Z6650</f>
        <v>#N/A</v>
      </c>
      <c r="AE6645" s="223" t="e">
        <f ca="1">INDEX(THREEPTPCT_COEFFS,1,1)+K6645*INDEX(THREEPTPCT_COEFFS,1,2)+L6646*INDEX(THREEPTPCT_COEFFS,1,3)+AA6649*AA6650</f>
        <v>#N/A</v>
      </c>
      <c r="AF6645" s="55" t="e">
        <f t="shared" ref="AF6645:AF6646" ca="1" si="11482">AC6645-AD6645</f>
        <v>#N/A</v>
      </c>
      <c r="AG6645" s="223" t="e">
        <f ca="1">INDEX(TWOPTPCT_COEFFS,1,1)+AB6645*INDEX(TWOPTPCT_COEFFS,1,2)+I6646*INDEX(TWOPTPCT_COEFFS,1,3)+G6646*INDEX(TWOPTPCT_COEFFS,1,4)+L6646*INDEX(TWOPTPCT_COEFFS,1,5)+AB6649*AB6650</f>
        <v>#N/A</v>
      </c>
      <c r="AH6645" s="223" t="e">
        <f ca="1">INDEX(FTA_COEFFS,1,1)+O6645*INDEX(FTA_COEFFS,1,2)+N6646*INDEX(FTA_COEFFS,1,3)+(Q6645+R6645)*INDEX(FTA_COEFFS,1,4)+(Q6646+R6646)*INDEX(FTA_COEFFS,1,5)+M6646*INDEX(FTA_COEFFS,1,6)+AC6649*AC6650</f>
        <v>#N/A</v>
      </c>
      <c r="AI6645" s="223" t="e">
        <f ca="1">INDEX(FTPCT_COEFFS,1,1)+P6645*INDEX(FTPCT_COEFFS,1,2)+F6645*INDEX(FTPCT_COEFFS,1,3)+G6646*INDEX(FTPCT_COEFFS,1,4)+AD6649*AD6650</f>
        <v>#N/A</v>
      </c>
      <c r="AJ6645" s="338" t="e">
        <f t="shared" ref="AJ6645:AJ6646" ca="1" si="11483">AD6645*AE6645/100+AF6645*AG6645+AH6645*AI6645/100</f>
        <v>#N/A</v>
      </c>
      <c r="AK6645" s="55"/>
      <c r="AL6645" s="55"/>
      <c r="AM6645" s="55"/>
      <c r="AN6645" s="55"/>
      <c r="AO6645" s="55"/>
      <c r="AP6645" s="55"/>
      <c r="AQ6645" s="55"/>
      <c r="AR6645" s="55"/>
    </row>
    <row r="6646" spans="1:45" x14ac:dyDescent="0.3">
      <c r="B6646" s="54" t="s">
        <v>175</v>
      </c>
      <c r="C6646" s="54">
        <f>C6639</f>
        <v>0</v>
      </c>
      <c r="D6646" s="56" t="e">
        <f t="shared" ca="1" si="11475"/>
        <v>#N/A</v>
      </c>
      <c r="E6646" s="52" t="e">
        <f t="shared" ref="E6646:W6646" si="11484">E6639</f>
        <v>#N/A</v>
      </c>
      <c r="F6646" s="52" t="e">
        <f t="shared" si="11484"/>
        <v>#N/A</v>
      </c>
      <c r="G6646" s="52" t="e">
        <f t="shared" si="11484"/>
        <v>#N/A</v>
      </c>
      <c r="H6646" s="52" t="e">
        <f t="shared" si="11484"/>
        <v>#N/A</v>
      </c>
      <c r="I6646" s="52" t="e">
        <f t="shared" si="11484"/>
        <v>#N/A</v>
      </c>
      <c r="J6646" s="52" t="e">
        <f t="shared" si="11484"/>
        <v>#N/A</v>
      </c>
      <c r="K6646" s="52" t="e">
        <f t="shared" si="11484"/>
        <v>#N/A</v>
      </c>
      <c r="L6646" s="52" t="e">
        <f t="shared" si="11484"/>
        <v>#N/A</v>
      </c>
      <c r="M6646" s="52" t="e">
        <f t="shared" si="11484"/>
        <v>#N/A</v>
      </c>
      <c r="N6646" s="52" t="e">
        <f t="shared" si="11484"/>
        <v>#N/A</v>
      </c>
      <c r="O6646" s="52" t="e">
        <f t="shared" si="11484"/>
        <v>#N/A</v>
      </c>
      <c r="P6646" s="52" t="e">
        <f t="shared" si="11484"/>
        <v>#N/A</v>
      </c>
      <c r="Q6646" s="52" t="e">
        <f t="shared" si="11484"/>
        <v>#N/A</v>
      </c>
      <c r="R6646" s="52" t="e">
        <f t="shared" si="11484"/>
        <v>#N/A</v>
      </c>
      <c r="S6646" s="52" t="e">
        <f t="shared" si="11484"/>
        <v>#N/A</v>
      </c>
      <c r="T6646" s="52" t="e">
        <f t="shared" si="11484"/>
        <v>#N/A</v>
      </c>
      <c r="U6646" s="52" t="e">
        <f t="shared" si="11484"/>
        <v>#N/A</v>
      </c>
      <c r="V6646" s="52" t="e">
        <f t="shared" si="11484"/>
        <v>#N/A</v>
      </c>
      <c r="W6646" s="52" t="e">
        <f t="shared" si="11484"/>
        <v>#N/A</v>
      </c>
      <c r="X6646" s="55" t="e">
        <f t="shared" si="11477"/>
        <v>#N/A</v>
      </c>
      <c r="Y6646" s="55" t="e">
        <f t="shared" si="11478"/>
        <v>#N/A</v>
      </c>
      <c r="Z6646" s="55" t="e">
        <f t="shared" ref="Z6646" si="11485">Z6645</f>
        <v>#N/A</v>
      </c>
      <c r="AA6646" s="55" t="e">
        <f t="shared" si="11480"/>
        <v>#N/A</v>
      </c>
      <c r="AB6646" s="336" t="e">
        <f t="shared" si="11481"/>
        <v>#N/A</v>
      </c>
      <c r="AC6646" s="223" t="e">
        <f ca="1">INDEX(FGA_COEFFS,1,1)+Z6646*INDEX(FGA_COEFFS,1,2)+Y6646*INDEX(FGA_COEFFS,1,3)+R6646*INDEX(FGA_COEFFS,1,4)+Q6645*INDEX(FGA_COEFFS,1,5)+S6646*INDEX(FGA_COEFFS,1,6)+T6645*INDEX(FGA_COEFFS,1,7)+M6645*INDEX(FGA_COEFFS,1,8)+Y6649*Y6651</f>
        <v>#N/A</v>
      </c>
      <c r="AD6646" s="223" t="e">
        <f ca="1">INDEX(THREEPTA_COEFFS,1,1)+AC6646*INDEX(THREEPTA_COEFFS,1,2)+J6646*INDEX(THREEPTA_COEFFS,1,3)+AA6646*INDEX(THREEPTA_COEFFS,1,4)+K6646*INDEX(THREEPTA_COEFFS,1,5)+L6645*INDEX(THREEPTA_COEFFS,1,6)+Z6649*Z6651</f>
        <v>#N/A</v>
      </c>
      <c r="AE6646" s="223" t="e">
        <f ca="1">INDEX(THREEPTPCT_COEFFS,1,1)+K6646*INDEX(THREEPTPCT_COEFFS,1,2)+L6645*INDEX(THREEPTPCT_COEFFS,1,3)+AA6649*AA6651</f>
        <v>#N/A</v>
      </c>
      <c r="AF6646" s="55" t="e">
        <f t="shared" ca="1" si="11482"/>
        <v>#N/A</v>
      </c>
      <c r="AG6646" s="223" t="e">
        <f ca="1">INDEX(TWOPTPCT_COEFFS,1,1)+AB6646*INDEX(TWOPTPCT_COEFFS,1,2)+I6645*INDEX(TWOPTPCT_COEFFS,1,3)+G6645*INDEX(TWOPTPCT_COEFFS,1,4)+L6645*INDEX(TWOPTPCT_COEFFS,1,5)+AB6649*AB6651</f>
        <v>#N/A</v>
      </c>
      <c r="AH6646" s="223" t="e">
        <f ca="1">INDEX(FTA_COEFFS,1,1)+O6646*INDEX(FTA_COEFFS,1,2)+N6645*INDEX(FTA_COEFFS,1,3)+(Q6646+R6646)*INDEX(FTA_COEFFS,1,4)+(Q6645+R6645)*INDEX(FTA_COEFFS,1,5)+M6645*INDEX(FTA_COEFFS,1,6)+AC6649*AC6651</f>
        <v>#N/A</v>
      </c>
      <c r="AI6646" s="223" t="e">
        <f ca="1">INDEX(FTPCT_COEFFS,1,1)+P6646*INDEX(FTPCT_COEFFS,1,2)+F6646*INDEX(FTPCT_COEFFS,1,3)+G6645*INDEX(FTPCT_COEFFS,1,4)+AD6649*AD6651</f>
        <v>#N/A</v>
      </c>
      <c r="AJ6646" s="338" t="e">
        <f t="shared" ca="1" si="11483"/>
        <v>#N/A</v>
      </c>
      <c r="AK6646" s="55"/>
      <c r="AL6646" s="55"/>
      <c r="AM6646" s="55"/>
      <c r="AN6646" s="55"/>
      <c r="AO6646" s="55"/>
      <c r="AP6646" s="55"/>
      <c r="AQ6646" s="55"/>
      <c r="AR6646" s="55"/>
    </row>
    <row r="6647" spans="1:45" x14ac:dyDescent="0.3">
      <c r="A6647" s="54" t="e">
        <f ca="1">IF(D6645&gt;(D6646+(AVERAGE(V6645,W6645)-AVERAGE(V6646,W6646))/2)+2.5,C6645,IF(D6646&gt;(D6645+(AVERAGE(V6646,W6646)-AVERAGE(V6645,W6645))/2)+2.5,C6646,"Close"))</f>
        <v>#N/A</v>
      </c>
      <c r="B6647" s="64" t="e">
        <f ca="1">IF(D6646&gt;D6645,C6646,C6645)</f>
        <v>#N/A</v>
      </c>
      <c r="D6647" s="56"/>
      <c r="X6647" s="55"/>
      <c r="Y6647" s="55"/>
      <c r="Z6647" s="55"/>
      <c r="AA6647" s="55"/>
      <c r="AB6647" s="55"/>
      <c r="AC6647" s="337"/>
      <c r="AD6647" s="337"/>
      <c r="AE6647" s="337"/>
      <c r="AF6647" s="337"/>
      <c r="AG6647" s="337"/>
      <c r="AH6647" s="337"/>
      <c r="AI6647" s="337"/>
      <c r="AJ6647" s="337"/>
      <c r="AK6647" s="337"/>
      <c r="AL6647" s="337"/>
      <c r="AM6647" s="55"/>
      <c r="AN6647" s="55"/>
      <c r="AO6647" s="55"/>
      <c r="AP6647" s="55"/>
      <c r="AQ6647" s="55"/>
      <c r="AR6647" s="55"/>
      <c r="AS6647" s="55"/>
    </row>
    <row r="6648" spans="1:45" x14ac:dyDescent="0.3">
      <c r="X6648" s="54" t="s">
        <v>1305</v>
      </c>
      <c r="Y6648" s="54" t="s">
        <v>128</v>
      </c>
      <c r="Z6648" s="54" t="s">
        <v>157</v>
      </c>
      <c r="AA6648" s="54" t="s">
        <v>151</v>
      </c>
      <c r="AB6648" s="54" t="s">
        <v>1327</v>
      </c>
      <c r="AC6648" s="54" t="s">
        <v>129</v>
      </c>
      <c r="AD6648" s="54" t="s">
        <v>116</v>
      </c>
      <c r="AE6648" s="54"/>
      <c r="AF6648" s="54"/>
      <c r="AG6648" s="54"/>
      <c r="AH6648" s="54"/>
      <c r="AI6648" s="54"/>
      <c r="AJ6648" s="54"/>
      <c r="AK6648" s="54"/>
      <c r="AL6648" s="54"/>
      <c r="AM6648" s="54"/>
      <c r="AN6648" s="54"/>
      <c r="AO6648" s="54"/>
      <c r="AP6648" s="54"/>
      <c r="AQ6648" s="54"/>
      <c r="AR6648" s="54"/>
      <c r="AS6648" s="54"/>
    </row>
    <row r="6649" spans="1:45" x14ac:dyDescent="0.3">
      <c r="X6649" s="54"/>
      <c r="Y6649" s="54">
        <f t="shared" ref="Y6649:AD6649" si="11486">Y6642</f>
        <v>6.4436999999999998</v>
      </c>
      <c r="Z6649" s="54">
        <f t="shared" si="11486"/>
        <v>4.9371</v>
      </c>
      <c r="AA6649" s="54">
        <f t="shared" si="11486"/>
        <v>11.350300000000001</v>
      </c>
      <c r="AB6649" s="54">
        <f t="shared" si="11486"/>
        <v>7.1900000000000006E-2</v>
      </c>
      <c r="AC6649" s="54">
        <f t="shared" si="11486"/>
        <v>6.2766000000000002</v>
      </c>
      <c r="AD6649" s="54">
        <f t="shared" si="11486"/>
        <v>11.042999999999999</v>
      </c>
      <c r="AE6649" s="54"/>
      <c r="AF6649" s="336"/>
      <c r="AG6649" s="336"/>
      <c r="AH6649" s="336"/>
      <c r="AI6649" s="54"/>
      <c r="AJ6649" s="54"/>
      <c r="AK6649" s="54"/>
      <c r="AL6649" s="54"/>
      <c r="AM6649" s="54"/>
      <c r="AN6649" s="54"/>
      <c r="AO6649" s="54"/>
      <c r="AP6649" s="54"/>
      <c r="AQ6649" s="54"/>
      <c r="AR6649" s="54"/>
      <c r="AS6649" s="54"/>
    </row>
    <row r="6650" spans="1:45" x14ac:dyDescent="0.3">
      <c r="D6650" s="56"/>
      <c r="X6650" s="336"/>
      <c r="Y6650" s="336">
        <f t="shared" ca="1" si="11390"/>
        <v>-1.2286766721105784</v>
      </c>
      <c r="Z6650" s="336">
        <f t="shared" ca="1" si="11390"/>
        <v>4.6388729844138228E-2</v>
      </c>
      <c r="AA6650" s="336">
        <f t="shared" ca="1" si="11390"/>
        <v>-3.8539392242108186E-3</v>
      </c>
      <c r="AB6650" s="336">
        <f t="shared" ca="1" si="11390"/>
        <v>-0.41379741705093864</v>
      </c>
      <c r="AC6650" s="336">
        <f t="shared" ca="1" si="11390"/>
        <v>0.68402367345175574</v>
      </c>
      <c r="AD6650" s="336">
        <f t="shared" ca="1" si="11390"/>
        <v>-1.1449396268532765</v>
      </c>
      <c r="AE6650" s="336"/>
      <c r="AF6650" s="336"/>
      <c r="AG6650" s="336"/>
      <c r="AH6650" s="336"/>
      <c r="AI6650" s="54"/>
      <c r="AJ6650" s="54"/>
      <c r="AK6650" s="54"/>
      <c r="AL6650" s="336"/>
      <c r="AM6650" s="336"/>
      <c r="AN6650" s="336"/>
      <c r="AO6650" s="336"/>
      <c r="AP6650" s="54"/>
      <c r="AQ6650" s="336"/>
      <c r="AR6650" s="336"/>
      <c r="AS6650" s="336"/>
    </row>
    <row r="6651" spans="1:45" x14ac:dyDescent="0.3">
      <c r="C6651" s="54"/>
      <c r="D6651" s="56"/>
      <c r="Y6651" s="336">
        <f t="shared" ca="1" si="11390"/>
        <v>0.6023803485137329</v>
      </c>
      <c r="Z6651" s="336">
        <f t="shared" ca="1" si="11390"/>
        <v>0.62380948231262567</v>
      </c>
      <c r="AA6651" s="336">
        <f t="shared" ca="1" si="11390"/>
        <v>-7.7086437219084092E-2</v>
      </c>
      <c r="AB6651" s="336">
        <f t="shared" ca="1" si="11390"/>
        <v>-0.42344017034122189</v>
      </c>
      <c r="AC6651" s="336">
        <f t="shared" ca="1" si="11390"/>
        <v>0.82644444671851192</v>
      </c>
      <c r="AD6651" s="336">
        <f t="shared" ca="1" si="11390"/>
        <v>8.2189111321127328E-3</v>
      </c>
      <c r="AE6651" s="55"/>
      <c r="AF6651" s="55"/>
      <c r="AG6651" s="55"/>
      <c r="AH6651" s="55"/>
      <c r="AI6651" s="55"/>
      <c r="AJ6651" s="55"/>
      <c r="AK6651" s="55"/>
      <c r="AL6651" s="55"/>
      <c r="AM6651" s="55"/>
      <c r="AN6651" s="55"/>
      <c r="AO6651" s="55"/>
      <c r="AP6651" s="55"/>
      <c r="AQ6651" s="55"/>
      <c r="AR6651" s="55"/>
      <c r="AS6651" s="55"/>
    </row>
    <row r="6652" spans="1:45" x14ac:dyDescent="0.3">
      <c r="B6652" s="54" t="s">
        <v>172</v>
      </c>
      <c r="C6652" s="53">
        <f>C6645</f>
        <v>0</v>
      </c>
      <c r="D6652" s="56" t="e">
        <f t="shared" ref="D6652:D6653" ca="1" si="11487">AJ6652</f>
        <v>#N/A</v>
      </c>
      <c r="E6652" s="52" t="e">
        <f t="shared" ref="E6652:W6652" si="11488">E6645</f>
        <v>#N/A</v>
      </c>
      <c r="F6652" s="52" t="e">
        <f t="shared" si="11488"/>
        <v>#N/A</v>
      </c>
      <c r="G6652" s="52" t="e">
        <f t="shared" si="11488"/>
        <v>#N/A</v>
      </c>
      <c r="H6652" s="52" t="e">
        <f t="shared" si="11488"/>
        <v>#N/A</v>
      </c>
      <c r="I6652" s="52" t="e">
        <f t="shared" si="11488"/>
        <v>#N/A</v>
      </c>
      <c r="J6652" s="52" t="e">
        <f t="shared" si="11488"/>
        <v>#N/A</v>
      </c>
      <c r="K6652" s="52" t="e">
        <f t="shared" si="11488"/>
        <v>#N/A</v>
      </c>
      <c r="L6652" s="52" t="e">
        <f t="shared" si="11488"/>
        <v>#N/A</v>
      </c>
      <c r="M6652" s="52" t="e">
        <f t="shared" si="11488"/>
        <v>#N/A</v>
      </c>
      <c r="N6652" s="52" t="e">
        <f t="shared" si="11488"/>
        <v>#N/A</v>
      </c>
      <c r="O6652" s="52" t="e">
        <f t="shared" si="11488"/>
        <v>#N/A</v>
      </c>
      <c r="P6652" s="52" t="e">
        <f t="shared" si="11488"/>
        <v>#N/A</v>
      </c>
      <c r="Q6652" s="52" t="e">
        <f t="shared" si="11488"/>
        <v>#N/A</v>
      </c>
      <c r="R6652" s="52" t="e">
        <f t="shared" si="11488"/>
        <v>#N/A</v>
      </c>
      <c r="S6652" s="52" t="e">
        <f t="shared" si="11488"/>
        <v>#N/A</v>
      </c>
      <c r="T6652" s="52" t="e">
        <f t="shared" si="11488"/>
        <v>#N/A</v>
      </c>
      <c r="U6652" s="52" t="e">
        <f t="shared" si="11488"/>
        <v>#N/A</v>
      </c>
      <c r="V6652" s="52" t="e">
        <f t="shared" si="11488"/>
        <v>#N/A</v>
      </c>
      <c r="W6652" s="52" t="e">
        <f t="shared" si="11488"/>
        <v>#N/A</v>
      </c>
      <c r="X6652" s="55" t="e">
        <f t="shared" ref="X6652:X6653" si="11489">(H6652-(O6652*P6652)/100-3*(J6652*K6652)/100)/2</f>
        <v>#N/A</v>
      </c>
      <c r="Y6652" s="55" t="e">
        <f t="shared" ref="Y6652:Y6653" si="11490">SUM(X6652,(J6652*K6652/100))/(F6652/100)</f>
        <v>#N/A</v>
      </c>
      <c r="Z6652" s="55" t="e">
        <f t="shared" ref="Z6652" si="11491">U6652*0.5+U6653*0.5</f>
        <v>#N/A</v>
      </c>
      <c r="AA6652" s="55" t="e">
        <f t="shared" ref="AA6652:AA6653" si="11492">J6652/Y6652</f>
        <v>#N/A</v>
      </c>
      <c r="AB6652" s="336" t="e">
        <f t="shared" ref="AB6652:AB6653" si="11493">X6652/(Y6652-J6652)</f>
        <v>#N/A</v>
      </c>
      <c r="AC6652" s="223" t="e">
        <f ca="1">INDEX(FGA_COEFFS,1,1)+Z6652*INDEX(FGA_COEFFS,1,2)+Y6652*INDEX(FGA_COEFFS,1,3)+R6652*INDEX(FGA_COEFFS,1,4)+Q6653*INDEX(FGA_COEFFS,1,5)+S6652*INDEX(FGA_COEFFS,1,6)+T6653*INDEX(FGA_COEFFS,1,7)+M6653*INDEX(FGA_COEFFS,1,8)+Y6656*Y6657</f>
        <v>#N/A</v>
      </c>
      <c r="AD6652" s="223" t="e">
        <f ca="1">INDEX(THREEPTA_COEFFS,1,1)+AC6652*INDEX(THREEPTA_COEFFS,1,2)+J6652*INDEX(THREEPTA_COEFFS,1,3)+AA6652*INDEX(THREEPTA_COEFFS,1,4)+K6652*INDEX(THREEPTA_COEFFS,1,5)+L6653*INDEX(THREEPTA_COEFFS,1,6)+Z6656*Z6657</f>
        <v>#N/A</v>
      </c>
      <c r="AE6652" s="223" t="e">
        <f ca="1">INDEX(THREEPTPCT_COEFFS,1,1)+K6652*INDEX(THREEPTPCT_COEFFS,1,2)+L6653*INDEX(THREEPTPCT_COEFFS,1,3)+AA6656*AA6657</f>
        <v>#N/A</v>
      </c>
      <c r="AF6652" s="55" t="e">
        <f t="shared" ref="AF6652:AF6653" ca="1" si="11494">AC6652-AD6652</f>
        <v>#N/A</v>
      </c>
      <c r="AG6652" s="223" t="e">
        <f ca="1">INDEX(TWOPTPCT_COEFFS,1,1)+AB6652*INDEX(TWOPTPCT_COEFFS,1,2)+I6653*INDEX(TWOPTPCT_COEFFS,1,3)+G6653*INDEX(TWOPTPCT_COEFFS,1,4)+L6653*INDEX(TWOPTPCT_COEFFS,1,5)+AB6656*AB6657</f>
        <v>#N/A</v>
      </c>
      <c r="AH6652" s="223" t="e">
        <f ca="1">INDEX(FTA_COEFFS,1,1)+O6652*INDEX(FTA_COEFFS,1,2)+N6653*INDEX(FTA_COEFFS,1,3)+(Q6652+R6652)*INDEX(FTA_COEFFS,1,4)+(Q6653+R6653)*INDEX(FTA_COEFFS,1,5)+M6653*INDEX(FTA_COEFFS,1,6)+AC6656*AC6657</f>
        <v>#N/A</v>
      </c>
      <c r="AI6652" s="223" t="e">
        <f ca="1">INDEX(FTPCT_COEFFS,1,1)+P6652*INDEX(FTPCT_COEFFS,1,2)+F6652*INDEX(FTPCT_COEFFS,1,3)+G6653*INDEX(FTPCT_COEFFS,1,4)+AD6656*AD6657</f>
        <v>#N/A</v>
      </c>
      <c r="AJ6652" s="338" t="e">
        <f t="shared" ref="AJ6652:AJ6653" ca="1" si="11495">AD6652*AE6652/100+AF6652*AG6652+AH6652*AI6652/100</f>
        <v>#N/A</v>
      </c>
      <c r="AK6652" s="55"/>
      <c r="AL6652" s="55"/>
      <c r="AM6652" s="55"/>
      <c r="AN6652" s="55"/>
      <c r="AO6652" s="55"/>
      <c r="AP6652" s="55"/>
      <c r="AQ6652" s="55"/>
      <c r="AR6652" s="55"/>
    </row>
    <row r="6653" spans="1:45" x14ac:dyDescent="0.3">
      <c r="B6653" s="54" t="s">
        <v>175</v>
      </c>
      <c r="C6653" s="54">
        <f>C6646</f>
        <v>0</v>
      </c>
      <c r="D6653" s="56" t="e">
        <f t="shared" ca="1" si="11487"/>
        <v>#N/A</v>
      </c>
      <c r="E6653" s="52" t="e">
        <f t="shared" ref="E6653:W6653" si="11496">E6646</f>
        <v>#N/A</v>
      </c>
      <c r="F6653" s="52" t="e">
        <f t="shared" si="11496"/>
        <v>#N/A</v>
      </c>
      <c r="G6653" s="52" t="e">
        <f t="shared" si="11496"/>
        <v>#N/A</v>
      </c>
      <c r="H6653" s="52" t="e">
        <f t="shared" si="11496"/>
        <v>#N/A</v>
      </c>
      <c r="I6653" s="52" t="e">
        <f t="shared" si="11496"/>
        <v>#N/A</v>
      </c>
      <c r="J6653" s="52" t="e">
        <f t="shared" si="11496"/>
        <v>#N/A</v>
      </c>
      <c r="K6653" s="52" t="e">
        <f t="shared" si="11496"/>
        <v>#N/A</v>
      </c>
      <c r="L6653" s="52" t="e">
        <f t="shared" si="11496"/>
        <v>#N/A</v>
      </c>
      <c r="M6653" s="52" t="e">
        <f t="shared" si="11496"/>
        <v>#N/A</v>
      </c>
      <c r="N6653" s="52" t="e">
        <f t="shared" si="11496"/>
        <v>#N/A</v>
      </c>
      <c r="O6653" s="52" t="e">
        <f t="shared" si="11496"/>
        <v>#N/A</v>
      </c>
      <c r="P6653" s="52" t="e">
        <f t="shared" si="11496"/>
        <v>#N/A</v>
      </c>
      <c r="Q6653" s="52" t="e">
        <f t="shared" si="11496"/>
        <v>#N/A</v>
      </c>
      <c r="R6653" s="52" t="e">
        <f t="shared" si="11496"/>
        <v>#N/A</v>
      </c>
      <c r="S6653" s="52" t="e">
        <f t="shared" si="11496"/>
        <v>#N/A</v>
      </c>
      <c r="T6653" s="52" t="e">
        <f t="shared" si="11496"/>
        <v>#N/A</v>
      </c>
      <c r="U6653" s="52" t="e">
        <f t="shared" si="11496"/>
        <v>#N/A</v>
      </c>
      <c r="V6653" s="52" t="e">
        <f t="shared" si="11496"/>
        <v>#N/A</v>
      </c>
      <c r="W6653" s="52" t="e">
        <f t="shared" si="11496"/>
        <v>#N/A</v>
      </c>
      <c r="X6653" s="55" t="e">
        <f t="shared" si="11489"/>
        <v>#N/A</v>
      </c>
      <c r="Y6653" s="55" t="e">
        <f t="shared" si="11490"/>
        <v>#N/A</v>
      </c>
      <c r="Z6653" s="55" t="e">
        <f t="shared" ref="Z6653" si="11497">Z6652</f>
        <v>#N/A</v>
      </c>
      <c r="AA6653" s="55" t="e">
        <f t="shared" si="11492"/>
        <v>#N/A</v>
      </c>
      <c r="AB6653" s="336" t="e">
        <f t="shared" si="11493"/>
        <v>#N/A</v>
      </c>
      <c r="AC6653" s="223" t="e">
        <f ca="1">INDEX(FGA_COEFFS,1,1)+Z6653*INDEX(FGA_COEFFS,1,2)+Y6653*INDEX(FGA_COEFFS,1,3)+R6653*INDEX(FGA_COEFFS,1,4)+Q6652*INDEX(FGA_COEFFS,1,5)+S6653*INDEX(FGA_COEFFS,1,6)+T6652*INDEX(FGA_COEFFS,1,7)+M6652*INDEX(FGA_COEFFS,1,8)+Y6656*Y6658</f>
        <v>#N/A</v>
      </c>
      <c r="AD6653" s="223" t="e">
        <f ca="1">INDEX(THREEPTA_COEFFS,1,1)+AC6653*INDEX(THREEPTA_COEFFS,1,2)+J6653*INDEX(THREEPTA_COEFFS,1,3)+AA6653*INDEX(THREEPTA_COEFFS,1,4)+K6653*INDEX(THREEPTA_COEFFS,1,5)+L6652*INDEX(THREEPTA_COEFFS,1,6)+Z6656*Z6658</f>
        <v>#N/A</v>
      </c>
      <c r="AE6653" s="223" t="e">
        <f ca="1">INDEX(THREEPTPCT_COEFFS,1,1)+K6653*INDEX(THREEPTPCT_COEFFS,1,2)+L6652*INDEX(THREEPTPCT_COEFFS,1,3)+AA6656*AA6658</f>
        <v>#N/A</v>
      </c>
      <c r="AF6653" s="55" t="e">
        <f t="shared" ca="1" si="11494"/>
        <v>#N/A</v>
      </c>
      <c r="AG6653" s="223" t="e">
        <f ca="1">INDEX(TWOPTPCT_COEFFS,1,1)+AB6653*INDEX(TWOPTPCT_COEFFS,1,2)+I6652*INDEX(TWOPTPCT_COEFFS,1,3)+G6652*INDEX(TWOPTPCT_COEFFS,1,4)+L6652*INDEX(TWOPTPCT_COEFFS,1,5)+AB6656*AB6658</f>
        <v>#N/A</v>
      </c>
      <c r="AH6653" s="223" t="e">
        <f ca="1">INDEX(FTA_COEFFS,1,1)+O6653*INDEX(FTA_COEFFS,1,2)+N6652*INDEX(FTA_COEFFS,1,3)+(Q6653+R6653)*INDEX(FTA_COEFFS,1,4)+(Q6652+R6652)*INDEX(FTA_COEFFS,1,5)+M6652*INDEX(FTA_COEFFS,1,6)+AC6656*AC6658</f>
        <v>#N/A</v>
      </c>
      <c r="AI6653" s="223" t="e">
        <f ca="1">INDEX(FTPCT_COEFFS,1,1)+P6653*INDEX(FTPCT_COEFFS,1,2)+F6653*INDEX(FTPCT_COEFFS,1,3)+G6652*INDEX(FTPCT_COEFFS,1,4)+AD6656*AD6658</f>
        <v>#N/A</v>
      </c>
      <c r="AJ6653" s="338" t="e">
        <f t="shared" ca="1" si="11495"/>
        <v>#N/A</v>
      </c>
      <c r="AK6653" s="55"/>
      <c r="AL6653" s="55"/>
      <c r="AM6653" s="55"/>
      <c r="AN6653" s="55"/>
      <c r="AO6653" s="55"/>
      <c r="AP6653" s="55"/>
      <c r="AQ6653" s="55"/>
      <c r="AR6653" s="55"/>
    </row>
    <row r="6654" spans="1:45" x14ac:dyDescent="0.3">
      <c r="A6654" s="54" t="e">
        <f ca="1">IF(D6652&gt;(D6653+(AVERAGE(V6652,W6652)-AVERAGE(V6653,W6653))/2)+2.5,C6652,IF(D6653&gt;(D6652+(AVERAGE(V6653,W6653)-AVERAGE(V6652,W6652))/2)+2.5,C6653,"Close"))</f>
        <v>#N/A</v>
      </c>
      <c r="B6654" s="64" t="e">
        <f ca="1">IF(D6653&gt;D6652,C6653,C6652)</f>
        <v>#N/A</v>
      </c>
      <c r="D6654" s="56"/>
      <c r="X6654" s="55"/>
      <c r="Y6654" s="55"/>
      <c r="Z6654" s="55"/>
      <c r="AA6654" s="55"/>
      <c r="AB6654" s="55"/>
      <c r="AC6654" s="337"/>
      <c r="AD6654" s="337"/>
      <c r="AE6654" s="337"/>
      <c r="AF6654" s="337"/>
      <c r="AG6654" s="337"/>
      <c r="AH6654" s="337"/>
      <c r="AI6654" s="337"/>
      <c r="AJ6654" s="337"/>
      <c r="AK6654" s="337"/>
      <c r="AL6654" s="337"/>
      <c r="AM6654" s="55"/>
      <c r="AN6654" s="55"/>
      <c r="AO6654" s="55"/>
      <c r="AP6654" s="55"/>
      <c r="AQ6654" s="55"/>
      <c r="AR6654" s="55"/>
      <c r="AS6654" s="55"/>
    </row>
    <row r="6655" spans="1:45" x14ac:dyDescent="0.3">
      <c r="X6655" s="54" t="s">
        <v>1305</v>
      </c>
      <c r="Y6655" s="54" t="s">
        <v>128</v>
      </c>
      <c r="Z6655" s="54" t="s">
        <v>157</v>
      </c>
      <c r="AA6655" s="54" t="s">
        <v>151</v>
      </c>
      <c r="AB6655" s="54" t="s">
        <v>1327</v>
      </c>
      <c r="AC6655" s="54" t="s">
        <v>129</v>
      </c>
      <c r="AD6655" s="54" t="s">
        <v>116</v>
      </c>
      <c r="AE6655" s="54"/>
      <c r="AF6655" s="54"/>
      <c r="AG6655" s="54"/>
      <c r="AH6655" s="54"/>
      <c r="AI6655" s="54"/>
      <c r="AJ6655" s="54"/>
      <c r="AK6655" s="54"/>
      <c r="AL6655" s="54"/>
      <c r="AM6655" s="54"/>
      <c r="AN6655" s="54"/>
      <c r="AO6655" s="54"/>
      <c r="AP6655" s="54"/>
      <c r="AQ6655" s="54"/>
      <c r="AR6655" s="54"/>
      <c r="AS6655" s="54"/>
    </row>
    <row r="6656" spans="1:45" x14ac:dyDescent="0.3">
      <c r="X6656" s="54"/>
      <c r="Y6656" s="54">
        <f t="shared" ref="Y6656:AD6656" si="11498">Y6649</f>
        <v>6.4436999999999998</v>
      </c>
      <c r="Z6656" s="54">
        <f t="shared" si="11498"/>
        <v>4.9371</v>
      </c>
      <c r="AA6656" s="54">
        <f t="shared" si="11498"/>
        <v>11.350300000000001</v>
      </c>
      <c r="AB6656" s="54">
        <f t="shared" si="11498"/>
        <v>7.1900000000000006E-2</v>
      </c>
      <c r="AC6656" s="54">
        <f t="shared" si="11498"/>
        <v>6.2766000000000002</v>
      </c>
      <c r="AD6656" s="54">
        <f t="shared" si="11498"/>
        <v>11.042999999999999</v>
      </c>
      <c r="AE6656" s="54"/>
      <c r="AF6656" s="336"/>
      <c r="AG6656" s="336"/>
      <c r="AH6656" s="336"/>
      <c r="AI6656" s="54"/>
      <c r="AJ6656" s="54"/>
      <c r="AK6656" s="54"/>
      <c r="AL6656" s="54"/>
      <c r="AM6656" s="54"/>
      <c r="AN6656" s="54"/>
      <c r="AO6656" s="54"/>
      <c r="AP6656" s="54"/>
      <c r="AQ6656" s="54"/>
      <c r="AR6656" s="54"/>
      <c r="AS6656" s="54"/>
    </row>
    <row r="6657" spans="1:45" x14ac:dyDescent="0.3">
      <c r="D6657" s="56"/>
      <c r="X6657" s="336"/>
      <c r="Y6657" s="336">
        <f t="shared" ca="1" si="11390"/>
        <v>-3.2523842987034389E-2</v>
      </c>
      <c r="Z6657" s="336">
        <f t="shared" ca="1" si="11390"/>
        <v>-0.13704809484829972</v>
      </c>
      <c r="AA6657" s="336">
        <f t="shared" ca="1" si="11390"/>
        <v>-0.77679576889336155</v>
      </c>
      <c r="AB6657" s="336">
        <f t="shared" ca="1" si="11390"/>
        <v>-1.0802672974806464</v>
      </c>
      <c r="AC6657" s="336">
        <f t="shared" ca="1" si="11390"/>
        <v>0.10393626675826662</v>
      </c>
      <c r="AD6657" s="336">
        <f t="shared" ca="1" si="11390"/>
        <v>5.6349212266645271E-2</v>
      </c>
      <c r="AE6657" s="336"/>
      <c r="AF6657" s="336"/>
      <c r="AG6657" s="336"/>
      <c r="AH6657" s="336"/>
      <c r="AI6657" s="54"/>
      <c r="AJ6657" s="54"/>
      <c r="AK6657" s="54"/>
      <c r="AL6657" s="336"/>
      <c r="AM6657" s="336"/>
      <c r="AN6657" s="336"/>
      <c r="AO6657" s="336"/>
      <c r="AP6657" s="54"/>
      <c r="AQ6657" s="336"/>
      <c r="AR6657" s="336"/>
      <c r="AS6657" s="336"/>
    </row>
    <row r="6658" spans="1:45" x14ac:dyDescent="0.3">
      <c r="C6658" s="54"/>
      <c r="D6658" s="56"/>
      <c r="Y6658" s="336">
        <f t="shared" ca="1" si="11390"/>
        <v>0.48641350699142083</v>
      </c>
      <c r="Z6658" s="336">
        <f t="shared" ca="1" si="11390"/>
        <v>-1.3967983053355611E-2</v>
      </c>
      <c r="AA6658" s="336">
        <f t="shared" ca="1" si="11390"/>
        <v>0.82137467161602162</v>
      </c>
      <c r="AB6658" s="336">
        <f t="shared" ca="1" si="11390"/>
        <v>0.60171295251581791</v>
      </c>
      <c r="AC6658" s="336">
        <f t="shared" ca="1" si="11390"/>
        <v>-0.63323044000234041</v>
      </c>
      <c r="AD6658" s="336">
        <f t="shared" ca="1" si="11390"/>
        <v>-0.12981431905897545</v>
      </c>
      <c r="AE6658" s="55"/>
      <c r="AF6658" s="55"/>
      <c r="AG6658" s="55"/>
      <c r="AH6658" s="55"/>
      <c r="AI6658" s="55"/>
      <c r="AJ6658" s="55"/>
      <c r="AK6658" s="55"/>
      <c r="AL6658" s="55"/>
      <c r="AM6658" s="55"/>
      <c r="AN6658" s="55"/>
      <c r="AO6658" s="55"/>
      <c r="AP6658" s="55"/>
      <c r="AQ6658" s="55"/>
      <c r="AR6658" s="55"/>
      <c r="AS6658" s="55"/>
    </row>
    <row r="6659" spans="1:45" x14ac:dyDescent="0.3">
      <c r="B6659" s="54" t="s">
        <v>172</v>
      </c>
      <c r="C6659" s="53">
        <f>C6652</f>
        <v>0</v>
      </c>
      <c r="D6659" s="56" t="e">
        <f t="shared" ref="D6659:D6660" ca="1" si="11499">AJ6659</f>
        <v>#N/A</v>
      </c>
      <c r="E6659" s="52" t="e">
        <f t="shared" ref="E6659:W6659" si="11500">E6652</f>
        <v>#N/A</v>
      </c>
      <c r="F6659" s="52" t="e">
        <f t="shared" si="11500"/>
        <v>#N/A</v>
      </c>
      <c r="G6659" s="52" t="e">
        <f t="shared" si="11500"/>
        <v>#N/A</v>
      </c>
      <c r="H6659" s="52" t="e">
        <f t="shared" si="11500"/>
        <v>#N/A</v>
      </c>
      <c r="I6659" s="52" t="e">
        <f t="shared" si="11500"/>
        <v>#N/A</v>
      </c>
      <c r="J6659" s="52" t="e">
        <f t="shared" si="11500"/>
        <v>#N/A</v>
      </c>
      <c r="K6659" s="52" t="e">
        <f t="shared" si="11500"/>
        <v>#N/A</v>
      </c>
      <c r="L6659" s="52" t="e">
        <f t="shared" si="11500"/>
        <v>#N/A</v>
      </c>
      <c r="M6659" s="52" t="e">
        <f t="shared" si="11500"/>
        <v>#N/A</v>
      </c>
      <c r="N6659" s="52" t="e">
        <f t="shared" si="11500"/>
        <v>#N/A</v>
      </c>
      <c r="O6659" s="52" t="e">
        <f t="shared" si="11500"/>
        <v>#N/A</v>
      </c>
      <c r="P6659" s="52" t="e">
        <f t="shared" si="11500"/>
        <v>#N/A</v>
      </c>
      <c r="Q6659" s="52" t="e">
        <f t="shared" si="11500"/>
        <v>#N/A</v>
      </c>
      <c r="R6659" s="52" t="e">
        <f t="shared" si="11500"/>
        <v>#N/A</v>
      </c>
      <c r="S6659" s="52" t="e">
        <f t="shared" si="11500"/>
        <v>#N/A</v>
      </c>
      <c r="T6659" s="52" t="e">
        <f t="shared" si="11500"/>
        <v>#N/A</v>
      </c>
      <c r="U6659" s="52" t="e">
        <f t="shared" si="11500"/>
        <v>#N/A</v>
      </c>
      <c r="V6659" s="52" t="e">
        <f t="shared" si="11500"/>
        <v>#N/A</v>
      </c>
      <c r="W6659" s="52" t="e">
        <f t="shared" si="11500"/>
        <v>#N/A</v>
      </c>
      <c r="X6659" s="55" t="e">
        <f t="shared" ref="X6659:X6660" si="11501">(H6659-(O6659*P6659)/100-3*(J6659*K6659)/100)/2</f>
        <v>#N/A</v>
      </c>
      <c r="Y6659" s="55" t="e">
        <f t="shared" ref="Y6659:Y6660" si="11502">SUM(X6659,(J6659*K6659/100))/(F6659/100)</f>
        <v>#N/A</v>
      </c>
      <c r="Z6659" s="55" t="e">
        <f t="shared" ref="Z6659" si="11503">U6659*0.5+U6660*0.5</f>
        <v>#N/A</v>
      </c>
      <c r="AA6659" s="55" t="e">
        <f t="shared" ref="AA6659:AA6660" si="11504">J6659/Y6659</f>
        <v>#N/A</v>
      </c>
      <c r="AB6659" s="336" t="e">
        <f t="shared" ref="AB6659:AB6660" si="11505">X6659/(Y6659-J6659)</f>
        <v>#N/A</v>
      </c>
      <c r="AC6659" s="223" t="e">
        <f ca="1">INDEX(FGA_COEFFS,1,1)+Z6659*INDEX(FGA_COEFFS,1,2)+Y6659*INDEX(FGA_COEFFS,1,3)+R6659*INDEX(FGA_COEFFS,1,4)+Q6660*INDEX(FGA_COEFFS,1,5)+S6659*INDEX(FGA_COEFFS,1,6)+T6660*INDEX(FGA_COEFFS,1,7)+M6660*INDEX(FGA_COEFFS,1,8)+Y6663*Y6664</f>
        <v>#N/A</v>
      </c>
      <c r="AD6659" s="223" t="e">
        <f ca="1">INDEX(THREEPTA_COEFFS,1,1)+AC6659*INDEX(THREEPTA_COEFFS,1,2)+J6659*INDEX(THREEPTA_COEFFS,1,3)+AA6659*INDEX(THREEPTA_COEFFS,1,4)+K6659*INDEX(THREEPTA_COEFFS,1,5)+L6660*INDEX(THREEPTA_COEFFS,1,6)+Z6663*Z6664</f>
        <v>#N/A</v>
      </c>
      <c r="AE6659" s="223" t="e">
        <f ca="1">INDEX(THREEPTPCT_COEFFS,1,1)+K6659*INDEX(THREEPTPCT_COEFFS,1,2)+L6660*INDEX(THREEPTPCT_COEFFS,1,3)+AA6663*AA6664</f>
        <v>#N/A</v>
      </c>
      <c r="AF6659" s="55" t="e">
        <f t="shared" ref="AF6659:AF6660" ca="1" si="11506">AC6659-AD6659</f>
        <v>#N/A</v>
      </c>
      <c r="AG6659" s="223" t="e">
        <f ca="1">INDEX(TWOPTPCT_COEFFS,1,1)+AB6659*INDEX(TWOPTPCT_COEFFS,1,2)+I6660*INDEX(TWOPTPCT_COEFFS,1,3)+G6660*INDEX(TWOPTPCT_COEFFS,1,4)+L6660*INDEX(TWOPTPCT_COEFFS,1,5)+AB6663*AB6664</f>
        <v>#N/A</v>
      </c>
      <c r="AH6659" s="223" t="e">
        <f ca="1">INDEX(FTA_COEFFS,1,1)+O6659*INDEX(FTA_COEFFS,1,2)+N6660*INDEX(FTA_COEFFS,1,3)+(Q6659+R6659)*INDEX(FTA_COEFFS,1,4)+(Q6660+R6660)*INDEX(FTA_COEFFS,1,5)+M6660*INDEX(FTA_COEFFS,1,6)+AC6663*AC6664</f>
        <v>#N/A</v>
      </c>
      <c r="AI6659" s="223" t="e">
        <f ca="1">INDEX(FTPCT_COEFFS,1,1)+P6659*INDEX(FTPCT_COEFFS,1,2)+F6659*INDEX(FTPCT_COEFFS,1,3)+G6660*INDEX(FTPCT_COEFFS,1,4)+AD6663*AD6664</f>
        <v>#N/A</v>
      </c>
      <c r="AJ6659" s="338" t="e">
        <f t="shared" ref="AJ6659:AJ6660" ca="1" si="11507">AD6659*AE6659/100+AF6659*AG6659+AH6659*AI6659/100</f>
        <v>#N/A</v>
      </c>
      <c r="AK6659" s="55"/>
      <c r="AL6659" s="55"/>
      <c r="AM6659" s="55"/>
      <c r="AN6659" s="55"/>
      <c r="AO6659" s="55"/>
      <c r="AP6659" s="55"/>
      <c r="AQ6659" s="55"/>
      <c r="AR6659" s="55"/>
    </row>
    <row r="6660" spans="1:45" x14ac:dyDescent="0.3">
      <c r="B6660" s="54" t="s">
        <v>175</v>
      </c>
      <c r="C6660" s="54">
        <f>C6653</f>
        <v>0</v>
      </c>
      <c r="D6660" s="56" t="e">
        <f t="shared" ca="1" si="11499"/>
        <v>#N/A</v>
      </c>
      <c r="E6660" s="52" t="e">
        <f t="shared" ref="E6660:W6660" si="11508">E6653</f>
        <v>#N/A</v>
      </c>
      <c r="F6660" s="52" t="e">
        <f t="shared" si="11508"/>
        <v>#N/A</v>
      </c>
      <c r="G6660" s="52" t="e">
        <f t="shared" si="11508"/>
        <v>#N/A</v>
      </c>
      <c r="H6660" s="52" t="e">
        <f t="shared" si="11508"/>
        <v>#N/A</v>
      </c>
      <c r="I6660" s="52" t="e">
        <f t="shared" si="11508"/>
        <v>#N/A</v>
      </c>
      <c r="J6660" s="52" t="e">
        <f t="shared" si="11508"/>
        <v>#N/A</v>
      </c>
      <c r="K6660" s="52" t="e">
        <f t="shared" si="11508"/>
        <v>#N/A</v>
      </c>
      <c r="L6660" s="52" t="e">
        <f t="shared" si="11508"/>
        <v>#N/A</v>
      </c>
      <c r="M6660" s="52" t="e">
        <f t="shared" si="11508"/>
        <v>#N/A</v>
      </c>
      <c r="N6660" s="52" t="e">
        <f t="shared" si="11508"/>
        <v>#N/A</v>
      </c>
      <c r="O6660" s="52" t="e">
        <f t="shared" si="11508"/>
        <v>#N/A</v>
      </c>
      <c r="P6660" s="52" t="e">
        <f t="shared" si="11508"/>
        <v>#N/A</v>
      </c>
      <c r="Q6660" s="52" t="e">
        <f t="shared" si="11508"/>
        <v>#N/A</v>
      </c>
      <c r="R6660" s="52" t="e">
        <f t="shared" si="11508"/>
        <v>#N/A</v>
      </c>
      <c r="S6660" s="52" t="e">
        <f t="shared" si="11508"/>
        <v>#N/A</v>
      </c>
      <c r="T6660" s="52" t="e">
        <f t="shared" si="11508"/>
        <v>#N/A</v>
      </c>
      <c r="U6660" s="52" t="e">
        <f t="shared" si="11508"/>
        <v>#N/A</v>
      </c>
      <c r="V6660" s="52" t="e">
        <f t="shared" si="11508"/>
        <v>#N/A</v>
      </c>
      <c r="W6660" s="52" t="e">
        <f t="shared" si="11508"/>
        <v>#N/A</v>
      </c>
      <c r="X6660" s="55" t="e">
        <f t="shared" si="11501"/>
        <v>#N/A</v>
      </c>
      <c r="Y6660" s="55" t="e">
        <f t="shared" si="11502"/>
        <v>#N/A</v>
      </c>
      <c r="Z6660" s="55" t="e">
        <f t="shared" ref="Z6660" si="11509">Z6659</f>
        <v>#N/A</v>
      </c>
      <c r="AA6660" s="55" t="e">
        <f t="shared" si="11504"/>
        <v>#N/A</v>
      </c>
      <c r="AB6660" s="336" t="e">
        <f t="shared" si="11505"/>
        <v>#N/A</v>
      </c>
      <c r="AC6660" s="223" t="e">
        <f ca="1">INDEX(FGA_COEFFS,1,1)+Z6660*INDEX(FGA_COEFFS,1,2)+Y6660*INDEX(FGA_COEFFS,1,3)+R6660*INDEX(FGA_COEFFS,1,4)+Q6659*INDEX(FGA_COEFFS,1,5)+S6660*INDEX(FGA_COEFFS,1,6)+T6659*INDEX(FGA_COEFFS,1,7)+M6659*INDEX(FGA_COEFFS,1,8)+Y6663*Y6665</f>
        <v>#N/A</v>
      </c>
      <c r="AD6660" s="223" t="e">
        <f ca="1">INDEX(THREEPTA_COEFFS,1,1)+AC6660*INDEX(THREEPTA_COEFFS,1,2)+J6660*INDEX(THREEPTA_COEFFS,1,3)+AA6660*INDEX(THREEPTA_COEFFS,1,4)+K6660*INDEX(THREEPTA_COEFFS,1,5)+L6659*INDEX(THREEPTA_COEFFS,1,6)+Z6663*Z6665</f>
        <v>#N/A</v>
      </c>
      <c r="AE6660" s="223" t="e">
        <f ca="1">INDEX(THREEPTPCT_COEFFS,1,1)+K6660*INDEX(THREEPTPCT_COEFFS,1,2)+L6659*INDEX(THREEPTPCT_COEFFS,1,3)+AA6663*AA6665</f>
        <v>#N/A</v>
      </c>
      <c r="AF6660" s="55" t="e">
        <f t="shared" ca="1" si="11506"/>
        <v>#N/A</v>
      </c>
      <c r="AG6660" s="223" t="e">
        <f ca="1">INDEX(TWOPTPCT_COEFFS,1,1)+AB6660*INDEX(TWOPTPCT_COEFFS,1,2)+I6659*INDEX(TWOPTPCT_COEFFS,1,3)+G6659*INDEX(TWOPTPCT_COEFFS,1,4)+L6659*INDEX(TWOPTPCT_COEFFS,1,5)+AB6663*AB6665</f>
        <v>#N/A</v>
      </c>
      <c r="AH6660" s="223" t="e">
        <f ca="1">INDEX(FTA_COEFFS,1,1)+O6660*INDEX(FTA_COEFFS,1,2)+N6659*INDEX(FTA_COEFFS,1,3)+(Q6660+R6660)*INDEX(FTA_COEFFS,1,4)+(Q6659+R6659)*INDEX(FTA_COEFFS,1,5)+M6659*INDEX(FTA_COEFFS,1,6)+AC6663*AC6665</f>
        <v>#N/A</v>
      </c>
      <c r="AI6660" s="223" t="e">
        <f ca="1">INDEX(FTPCT_COEFFS,1,1)+P6660*INDEX(FTPCT_COEFFS,1,2)+F6660*INDEX(FTPCT_COEFFS,1,3)+G6659*INDEX(FTPCT_COEFFS,1,4)+AD6663*AD6665</f>
        <v>#N/A</v>
      </c>
      <c r="AJ6660" s="338" t="e">
        <f t="shared" ca="1" si="11507"/>
        <v>#N/A</v>
      </c>
      <c r="AK6660" s="55"/>
      <c r="AL6660" s="55"/>
      <c r="AM6660" s="55"/>
      <c r="AN6660" s="55"/>
      <c r="AO6660" s="55"/>
      <c r="AP6660" s="55"/>
      <c r="AQ6660" s="55"/>
      <c r="AR6660" s="55"/>
    </row>
    <row r="6661" spans="1:45" x14ac:dyDescent="0.3">
      <c r="A6661" s="54" t="e">
        <f ca="1">IF(D6659&gt;(D6660+(AVERAGE(V6659,W6659)-AVERAGE(V6660,W6660))/2)+2.5,C6659,IF(D6660&gt;(D6659+(AVERAGE(V6660,W6660)-AVERAGE(V6659,W6659))/2)+2.5,C6660,"Close"))</f>
        <v>#N/A</v>
      </c>
      <c r="B6661" s="64" t="e">
        <f ca="1">IF(D6660&gt;D6659,C6660,C6659)</f>
        <v>#N/A</v>
      </c>
      <c r="D6661" s="56"/>
      <c r="X6661" s="55"/>
      <c r="Y6661" s="55"/>
      <c r="Z6661" s="55"/>
      <c r="AA6661" s="55"/>
      <c r="AB6661" s="55"/>
      <c r="AC6661" s="337"/>
      <c r="AD6661" s="337"/>
      <c r="AE6661" s="337"/>
      <c r="AF6661" s="337"/>
      <c r="AG6661" s="337"/>
      <c r="AH6661" s="337"/>
      <c r="AI6661" s="337"/>
      <c r="AJ6661" s="337"/>
      <c r="AK6661" s="337"/>
      <c r="AL6661" s="337"/>
      <c r="AM6661" s="55"/>
      <c r="AN6661" s="55"/>
      <c r="AO6661" s="55"/>
      <c r="AP6661" s="55"/>
      <c r="AQ6661" s="55"/>
      <c r="AR6661" s="55"/>
      <c r="AS6661" s="55"/>
    </row>
    <row r="6662" spans="1:45" x14ac:dyDescent="0.3">
      <c r="X6662" s="54" t="s">
        <v>1305</v>
      </c>
      <c r="Y6662" s="54" t="s">
        <v>128</v>
      </c>
      <c r="Z6662" s="54" t="s">
        <v>157</v>
      </c>
      <c r="AA6662" s="54" t="s">
        <v>151</v>
      </c>
      <c r="AB6662" s="54" t="s">
        <v>1327</v>
      </c>
      <c r="AC6662" s="54" t="s">
        <v>129</v>
      </c>
      <c r="AD6662" s="54" t="s">
        <v>116</v>
      </c>
      <c r="AE6662" s="54"/>
      <c r="AF6662" s="54"/>
      <c r="AG6662" s="54"/>
      <c r="AH6662" s="54"/>
      <c r="AI6662" s="54"/>
      <c r="AJ6662" s="54"/>
      <c r="AK6662" s="54"/>
      <c r="AL6662" s="54"/>
      <c r="AM6662" s="54"/>
      <c r="AN6662" s="54"/>
      <c r="AO6662" s="54"/>
      <c r="AP6662" s="54"/>
      <c r="AQ6662" s="54"/>
      <c r="AR6662" s="54"/>
      <c r="AS6662" s="54"/>
    </row>
    <row r="6663" spans="1:45" x14ac:dyDescent="0.3">
      <c r="X6663" s="54"/>
      <c r="Y6663" s="54">
        <f t="shared" ref="Y6663:AD6663" si="11510">Y6656</f>
        <v>6.4436999999999998</v>
      </c>
      <c r="Z6663" s="54">
        <f t="shared" si="11510"/>
        <v>4.9371</v>
      </c>
      <c r="AA6663" s="54">
        <f t="shared" si="11510"/>
        <v>11.350300000000001</v>
      </c>
      <c r="AB6663" s="54">
        <f t="shared" si="11510"/>
        <v>7.1900000000000006E-2</v>
      </c>
      <c r="AC6663" s="54">
        <f t="shared" si="11510"/>
        <v>6.2766000000000002</v>
      </c>
      <c r="AD6663" s="54">
        <f t="shared" si="11510"/>
        <v>11.042999999999999</v>
      </c>
      <c r="AE6663" s="54"/>
      <c r="AF6663" s="336"/>
      <c r="AG6663" s="336"/>
      <c r="AH6663" s="336"/>
      <c r="AI6663" s="54"/>
      <c r="AJ6663" s="54"/>
      <c r="AK6663" s="54"/>
      <c r="AL6663" s="54"/>
      <c r="AM6663" s="54"/>
      <c r="AN6663" s="54"/>
      <c r="AO6663" s="54"/>
      <c r="AP6663" s="54"/>
      <c r="AQ6663" s="54"/>
      <c r="AR6663" s="54"/>
      <c r="AS6663" s="54"/>
    </row>
    <row r="6664" spans="1:45" x14ac:dyDescent="0.3">
      <c r="D6664" s="56"/>
      <c r="X6664" s="336"/>
      <c r="Y6664" s="336">
        <f t="shared" ref="Y6664:AD6727" ca="1" si="11511">1.5*RAND()^2*IF(RAND()&gt;0.5,1,-1)</f>
        <v>0.17448329104807597</v>
      </c>
      <c r="Z6664" s="336">
        <f t="shared" ca="1" si="11511"/>
        <v>0.11992667623065106</v>
      </c>
      <c r="AA6664" s="336">
        <f t="shared" ca="1" si="11511"/>
        <v>-0.94647921565003812</v>
      </c>
      <c r="AB6664" s="336">
        <f t="shared" ca="1" si="11511"/>
        <v>-0.48162760641852487</v>
      </c>
      <c r="AC6664" s="336">
        <f t="shared" ca="1" si="11511"/>
        <v>-0.51939494573076816</v>
      </c>
      <c r="AD6664" s="336">
        <f t="shared" ca="1" si="11511"/>
        <v>-0.73038250280119865</v>
      </c>
      <c r="AE6664" s="336"/>
      <c r="AF6664" s="336"/>
      <c r="AG6664" s="336"/>
      <c r="AH6664" s="336"/>
      <c r="AI6664" s="54"/>
      <c r="AJ6664" s="54"/>
      <c r="AK6664" s="54"/>
      <c r="AL6664" s="336"/>
      <c r="AM6664" s="336"/>
      <c r="AN6664" s="336"/>
      <c r="AO6664" s="336"/>
      <c r="AP6664" s="54"/>
      <c r="AQ6664" s="336"/>
      <c r="AR6664" s="336"/>
      <c r="AS6664" s="336"/>
    </row>
    <row r="6665" spans="1:45" x14ac:dyDescent="0.3">
      <c r="C6665" s="54"/>
      <c r="D6665" s="56"/>
      <c r="Y6665" s="336">
        <f t="shared" ca="1" si="11511"/>
        <v>-8.0740072460458272E-3</v>
      </c>
      <c r="Z6665" s="336">
        <f t="shared" ca="1" si="11511"/>
        <v>-0.45835514078469342</v>
      </c>
      <c r="AA6665" s="336">
        <f t="shared" ca="1" si="11511"/>
        <v>3.2493502753716902E-2</v>
      </c>
      <c r="AB6665" s="336">
        <f t="shared" ca="1" si="11511"/>
        <v>-5.7383203139363724E-3</v>
      </c>
      <c r="AC6665" s="336">
        <f t="shared" ca="1" si="11511"/>
        <v>-0.16216473542370283</v>
      </c>
      <c r="AD6665" s="336">
        <f t="shared" ca="1" si="11511"/>
        <v>0.43708267278684787</v>
      </c>
      <c r="AE6665" s="55"/>
      <c r="AF6665" s="55"/>
      <c r="AG6665" s="55"/>
      <c r="AH6665" s="55"/>
      <c r="AI6665" s="55"/>
      <c r="AJ6665" s="55"/>
      <c r="AK6665" s="55"/>
      <c r="AL6665" s="55"/>
      <c r="AM6665" s="55"/>
      <c r="AN6665" s="55"/>
      <c r="AO6665" s="55"/>
      <c r="AP6665" s="55"/>
      <c r="AQ6665" s="55"/>
      <c r="AR6665" s="55"/>
      <c r="AS6665" s="55"/>
    </row>
    <row r="6666" spans="1:45" x14ac:dyDescent="0.3">
      <c r="B6666" s="54" t="s">
        <v>172</v>
      </c>
      <c r="C6666" s="53">
        <f>C6659</f>
        <v>0</v>
      </c>
      <c r="D6666" s="56" t="e">
        <f t="shared" ref="D6666:D6667" ca="1" si="11512">AJ6666</f>
        <v>#N/A</v>
      </c>
      <c r="E6666" s="52" t="e">
        <f t="shared" ref="E6666:W6666" si="11513">E6659</f>
        <v>#N/A</v>
      </c>
      <c r="F6666" s="52" t="e">
        <f t="shared" si="11513"/>
        <v>#N/A</v>
      </c>
      <c r="G6666" s="52" t="e">
        <f t="shared" si="11513"/>
        <v>#N/A</v>
      </c>
      <c r="H6666" s="52" t="e">
        <f t="shared" si="11513"/>
        <v>#N/A</v>
      </c>
      <c r="I6666" s="52" t="e">
        <f t="shared" si="11513"/>
        <v>#N/A</v>
      </c>
      <c r="J6666" s="52" t="e">
        <f t="shared" si="11513"/>
        <v>#N/A</v>
      </c>
      <c r="K6666" s="52" t="e">
        <f t="shared" si="11513"/>
        <v>#N/A</v>
      </c>
      <c r="L6666" s="52" t="e">
        <f t="shared" si="11513"/>
        <v>#N/A</v>
      </c>
      <c r="M6666" s="52" t="e">
        <f t="shared" si="11513"/>
        <v>#N/A</v>
      </c>
      <c r="N6666" s="52" t="e">
        <f t="shared" si="11513"/>
        <v>#N/A</v>
      </c>
      <c r="O6666" s="52" t="e">
        <f t="shared" si="11513"/>
        <v>#N/A</v>
      </c>
      <c r="P6666" s="52" t="e">
        <f t="shared" si="11513"/>
        <v>#N/A</v>
      </c>
      <c r="Q6666" s="52" t="e">
        <f t="shared" si="11513"/>
        <v>#N/A</v>
      </c>
      <c r="R6666" s="52" t="e">
        <f t="shared" si="11513"/>
        <v>#N/A</v>
      </c>
      <c r="S6666" s="52" t="e">
        <f t="shared" si="11513"/>
        <v>#N/A</v>
      </c>
      <c r="T6666" s="52" t="e">
        <f t="shared" si="11513"/>
        <v>#N/A</v>
      </c>
      <c r="U6666" s="52" t="e">
        <f t="shared" si="11513"/>
        <v>#N/A</v>
      </c>
      <c r="V6666" s="52" t="e">
        <f t="shared" si="11513"/>
        <v>#N/A</v>
      </c>
      <c r="W6666" s="52" t="e">
        <f t="shared" si="11513"/>
        <v>#N/A</v>
      </c>
      <c r="X6666" s="55" t="e">
        <f t="shared" ref="X6666:X6667" si="11514">(H6666-(O6666*P6666)/100-3*(J6666*K6666)/100)/2</f>
        <v>#N/A</v>
      </c>
      <c r="Y6666" s="55" t="e">
        <f t="shared" ref="Y6666:Y6667" si="11515">SUM(X6666,(J6666*K6666/100))/(F6666/100)</f>
        <v>#N/A</v>
      </c>
      <c r="Z6666" s="55" t="e">
        <f t="shared" ref="Z6666" si="11516">U6666*0.5+U6667*0.5</f>
        <v>#N/A</v>
      </c>
      <c r="AA6666" s="55" t="e">
        <f t="shared" ref="AA6666:AA6667" si="11517">J6666/Y6666</f>
        <v>#N/A</v>
      </c>
      <c r="AB6666" s="336" t="e">
        <f t="shared" ref="AB6666:AB6667" si="11518">X6666/(Y6666-J6666)</f>
        <v>#N/A</v>
      </c>
      <c r="AC6666" s="223" t="e">
        <f ca="1">INDEX(FGA_COEFFS,1,1)+Z6666*INDEX(FGA_COEFFS,1,2)+Y6666*INDEX(FGA_COEFFS,1,3)+R6666*INDEX(FGA_COEFFS,1,4)+Q6667*INDEX(FGA_COEFFS,1,5)+S6666*INDEX(FGA_COEFFS,1,6)+T6667*INDEX(FGA_COEFFS,1,7)+M6667*INDEX(FGA_COEFFS,1,8)+Y6670*Y6671</f>
        <v>#N/A</v>
      </c>
      <c r="AD6666" s="223" t="e">
        <f ca="1">INDEX(THREEPTA_COEFFS,1,1)+AC6666*INDEX(THREEPTA_COEFFS,1,2)+J6666*INDEX(THREEPTA_COEFFS,1,3)+AA6666*INDEX(THREEPTA_COEFFS,1,4)+K6666*INDEX(THREEPTA_COEFFS,1,5)+L6667*INDEX(THREEPTA_COEFFS,1,6)+Z6670*Z6671</f>
        <v>#N/A</v>
      </c>
      <c r="AE6666" s="223" t="e">
        <f ca="1">INDEX(THREEPTPCT_COEFFS,1,1)+K6666*INDEX(THREEPTPCT_COEFFS,1,2)+L6667*INDEX(THREEPTPCT_COEFFS,1,3)+AA6670*AA6671</f>
        <v>#N/A</v>
      </c>
      <c r="AF6666" s="55" t="e">
        <f t="shared" ref="AF6666:AF6667" ca="1" si="11519">AC6666-AD6666</f>
        <v>#N/A</v>
      </c>
      <c r="AG6666" s="223" t="e">
        <f ca="1">INDEX(TWOPTPCT_COEFFS,1,1)+AB6666*INDEX(TWOPTPCT_COEFFS,1,2)+I6667*INDEX(TWOPTPCT_COEFFS,1,3)+G6667*INDEX(TWOPTPCT_COEFFS,1,4)+L6667*INDEX(TWOPTPCT_COEFFS,1,5)+AB6670*AB6671</f>
        <v>#N/A</v>
      </c>
      <c r="AH6666" s="223" t="e">
        <f ca="1">INDEX(FTA_COEFFS,1,1)+O6666*INDEX(FTA_COEFFS,1,2)+N6667*INDEX(FTA_COEFFS,1,3)+(Q6666+R6666)*INDEX(FTA_COEFFS,1,4)+(Q6667+R6667)*INDEX(FTA_COEFFS,1,5)+M6667*INDEX(FTA_COEFFS,1,6)+AC6670*AC6671</f>
        <v>#N/A</v>
      </c>
      <c r="AI6666" s="223" t="e">
        <f ca="1">INDEX(FTPCT_COEFFS,1,1)+P6666*INDEX(FTPCT_COEFFS,1,2)+F6666*INDEX(FTPCT_COEFFS,1,3)+G6667*INDEX(FTPCT_COEFFS,1,4)+AD6670*AD6671</f>
        <v>#N/A</v>
      </c>
      <c r="AJ6666" s="338" t="e">
        <f t="shared" ref="AJ6666:AJ6667" ca="1" si="11520">AD6666*AE6666/100+AF6666*AG6666+AH6666*AI6666/100</f>
        <v>#N/A</v>
      </c>
      <c r="AK6666" s="55"/>
      <c r="AL6666" s="55"/>
      <c r="AM6666" s="55"/>
      <c r="AN6666" s="55"/>
      <c r="AO6666" s="55"/>
      <c r="AP6666" s="55"/>
      <c r="AQ6666" s="55"/>
      <c r="AR6666" s="55"/>
    </row>
    <row r="6667" spans="1:45" x14ac:dyDescent="0.3">
      <c r="B6667" s="54" t="s">
        <v>175</v>
      </c>
      <c r="C6667" s="54">
        <f>C6660</f>
        <v>0</v>
      </c>
      <c r="D6667" s="56" t="e">
        <f t="shared" ca="1" si="11512"/>
        <v>#N/A</v>
      </c>
      <c r="E6667" s="52" t="e">
        <f t="shared" ref="E6667:W6667" si="11521">E6660</f>
        <v>#N/A</v>
      </c>
      <c r="F6667" s="52" t="e">
        <f t="shared" si="11521"/>
        <v>#N/A</v>
      </c>
      <c r="G6667" s="52" t="e">
        <f t="shared" si="11521"/>
        <v>#N/A</v>
      </c>
      <c r="H6667" s="52" t="e">
        <f t="shared" si="11521"/>
        <v>#N/A</v>
      </c>
      <c r="I6667" s="52" t="e">
        <f t="shared" si="11521"/>
        <v>#N/A</v>
      </c>
      <c r="J6667" s="52" t="e">
        <f t="shared" si="11521"/>
        <v>#N/A</v>
      </c>
      <c r="K6667" s="52" t="e">
        <f t="shared" si="11521"/>
        <v>#N/A</v>
      </c>
      <c r="L6667" s="52" t="e">
        <f t="shared" si="11521"/>
        <v>#N/A</v>
      </c>
      <c r="M6667" s="52" t="e">
        <f t="shared" si="11521"/>
        <v>#N/A</v>
      </c>
      <c r="N6667" s="52" t="e">
        <f t="shared" si="11521"/>
        <v>#N/A</v>
      </c>
      <c r="O6667" s="52" t="e">
        <f t="shared" si="11521"/>
        <v>#N/A</v>
      </c>
      <c r="P6667" s="52" t="e">
        <f t="shared" si="11521"/>
        <v>#N/A</v>
      </c>
      <c r="Q6667" s="52" t="e">
        <f t="shared" si="11521"/>
        <v>#N/A</v>
      </c>
      <c r="R6667" s="52" t="e">
        <f t="shared" si="11521"/>
        <v>#N/A</v>
      </c>
      <c r="S6667" s="52" t="e">
        <f t="shared" si="11521"/>
        <v>#N/A</v>
      </c>
      <c r="T6667" s="52" t="e">
        <f t="shared" si="11521"/>
        <v>#N/A</v>
      </c>
      <c r="U6667" s="52" t="e">
        <f t="shared" si="11521"/>
        <v>#N/A</v>
      </c>
      <c r="V6667" s="52" t="e">
        <f t="shared" si="11521"/>
        <v>#N/A</v>
      </c>
      <c r="W6667" s="52" t="e">
        <f t="shared" si="11521"/>
        <v>#N/A</v>
      </c>
      <c r="X6667" s="55" t="e">
        <f t="shared" si="11514"/>
        <v>#N/A</v>
      </c>
      <c r="Y6667" s="55" t="e">
        <f t="shared" si="11515"/>
        <v>#N/A</v>
      </c>
      <c r="Z6667" s="55" t="e">
        <f t="shared" ref="Z6667" si="11522">Z6666</f>
        <v>#N/A</v>
      </c>
      <c r="AA6667" s="55" t="e">
        <f t="shared" si="11517"/>
        <v>#N/A</v>
      </c>
      <c r="AB6667" s="336" t="e">
        <f t="shared" si="11518"/>
        <v>#N/A</v>
      </c>
      <c r="AC6667" s="223" t="e">
        <f ca="1">INDEX(FGA_COEFFS,1,1)+Z6667*INDEX(FGA_COEFFS,1,2)+Y6667*INDEX(FGA_COEFFS,1,3)+R6667*INDEX(FGA_COEFFS,1,4)+Q6666*INDEX(FGA_COEFFS,1,5)+S6667*INDEX(FGA_COEFFS,1,6)+T6666*INDEX(FGA_COEFFS,1,7)+M6666*INDEX(FGA_COEFFS,1,8)+Y6670*Y6672</f>
        <v>#N/A</v>
      </c>
      <c r="AD6667" s="223" t="e">
        <f ca="1">INDEX(THREEPTA_COEFFS,1,1)+AC6667*INDEX(THREEPTA_COEFFS,1,2)+J6667*INDEX(THREEPTA_COEFFS,1,3)+AA6667*INDEX(THREEPTA_COEFFS,1,4)+K6667*INDEX(THREEPTA_COEFFS,1,5)+L6666*INDEX(THREEPTA_COEFFS,1,6)+Z6670*Z6672</f>
        <v>#N/A</v>
      </c>
      <c r="AE6667" s="223" t="e">
        <f ca="1">INDEX(THREEPTPCT_COEFFS,1,1)+K6667*INDEX(THREEPTPCT_COEFFS,1,2)+L6666*INDEX(THREEPTPCT_COEFFS,1,3)+AA6670*AA6672</f>
        <v>#N/A</v>
      </c>
      <c r="AF6667" s="55" t="e">
        <f t="shared" ca="1" si="11519"/>
        <v>#N/A</v>
      </c>
      <c r="AG6667" s="223" t="e">
        <f ca="1">INDEX(TWOPTPCT_COEFFS,1,1)+AB6667*INDEX(TWOPTPCT_COEFFS,1,2)+I6666*INDEX(TWOPTPCT_COEFFS,1,3)+G6666*INDEX(TWOPTPCT_COEFFS,1,4)+L6666*INDEX(TWOPTPCT_COEFFS,1,5)+AB6670*AB6672</f>
        <v>#N/A</v>
      </c>
      <c r="AH6667" s="223" t="e">
        <f ca="1">INDEX(FTA_COEFFS,1,1)+O6667*INDEX(FTA_COEFFS,1,2)+N6666*INDEX(FTA_COEFFS,1,3)+(Q6667+R6667)*INDEX(FTA_COEFFS,1,4)+(Q6666+R6666)*INDEX(FTA_COEFFS,1,5)+M6666*INDEX(FTA_COEFFS,1,6)+AC6670*AC6672</f>
        <v>#N/A</v>
      </c>
      <c r="AI6667" s="223" t="e">
        <f ca="1">INDEX(FTPCT_COEFFS,1,1)+P6667*INDEX(FTPCT_COEFFS,1,2)+F6667*INDEX(FTPCT_COEFFS,1,3)+G6666*INDEX(FTPCT_COEFFS,1,4)+AD6670*AD6672</f>
        <v>#N/A</v>
      </c>
      <c r="AJ6667" s="338" t="e">
        <f t="shared" ca="1" si="11520"/>
        <v>#N/A</v>
      </c>
      <c r="AK6667" s="55"/>
      <c r="AL6667" s="55"/>
      <c r="AM6667" s="55"/>
      <c r="AN6667" s="55"/>
      <c r="AO6667" s="55"/>
      <c r="AP6667" s="55"/>
      <c r="AQ6667" s="55"/>
      <c r="AR6667" s="55"/>
    </row>
    <row r="6668" spans="1:45" x14ac:dyDescent="0.3">
      <c r="A6668" s="54" t="e">
        <f ca="1">IF(D6666&gt;(D6667+(AVERAGE(V6666,W6666)-AVERAGE(V6667,W6667))/2)+2.5,C6666,IF(D6667&gt;(D6666+(AVERAGE(V6667,W6667)-AVERAGE(V6666,W6666))/2)+2.5,C6667,"Close"))</f>
        <v>#N/A</v>
      </c>
      <c r="B6668" s="64" t="e">
        <f ca="1">IF(D6667&gt;D6666,C6667,C6666)</f>
        <v>#N/A</v>
      </c>
      <c r="D6668" s="56"/>
      <c r="X6668" s="55"/>
      <c r="Y6668" s="55"/>
      <c r="Z6668" s="55"/>
      <c r="AA6668" s="55"/>
      <c r="AB6668" s="55"/>
      <c r="AC6668" s="337"/>
      <c r="AD6668" s="337"/>
      <c r="AE6668" s="337"/>
      <c r="AF6668" s="337"/>
      <c r="AG6668" s="337"/>
      <c r="AH6668" s="337"/>
      <c r="AI6668" s="337"/>
      <c r="AJ6668" s="337"/>
      <c r="AK6668" s="337"/>
      <c r="AL6668" s="337"/>
      <c r="AM6668" s="55"/>
      <c r="AN6668" s="55"/>
      <c r="AO6668" s="55"/>
      <c r="AP6668" s="55"/>
      <c r="AQ6668" s="55"/>
      <c r="AR6668" s="55"/>
      <c r="AS6668" s="55"/>
    </row>
    <row r="6669" spans="1:45" x14ac:dyDescent="0.3">
      <c r="X6669" s="54" t="s">
        <v>1305</v>
      </c>
      <c r="Y6669" s="54" t="s">
        <v>128</v>
      </c>
      <c r="Z6669" s="54" t="s">
        <v>157</v>
      </c>
      <c r="AA6669" s="54" t="s">
        <v>151</v>
      </c>
      <c r="AB6669" s="54" t="s">
        <v>1327</v>
      </c>
      <c r="AC6669" s="54" t="s">
        <v>129</v>
      </c>
      <c r="AD6669" s="54" t="s">
        <v>116</v>
      </c>
      <c r="AE6669" s="54"/>
      <c r="AF6669" s="54"/>
      <c r="AG6669" s="54"/>
      <c r="AH6669" s="54"/>
      <c r="AI6669" s="54"/>
      <c r="AJ6669" s="54"/>
      <c r="AK6669" s="54"/>
      <c r="AL6669" s="54"/>
      <c r="AM6669" s="54"/>
      <c r="AN6669" s="54"/>
      <c r="AO6669" s="54"/>
      <c r="AP6669" s="54"/>
      <c r="AQ6669" s="54"/>
      <c r="AR6669" s="54"/>
      <c r="AS6669" s="54"/>
    </row>
    <row r="6670" spans="1:45" x14ac:dyDescent="0.3">
      <c r="X6670" s="54"/>
      <c r="Y6670" s="54">
        <f t="shared" ref="Y6670:AD6670" si="11523">Y6663</f>
        <v>6.4436999999999998</v>
      </c>
      <c r="Z6670" s="54">
        <f t="shared" si="11523"/>
        <v>4.9371</v>
      </c>
      <c r="AA6670" s="54">
        <f t="shared" si="11523"/>
        <v>11.350300000000001</v>
      </c>
      <c r="AB6670" s="54">
        <f t="shared" si="11523"/>
        <v>7.1900000000000006E-2</v>
      </c>
      <c r="AC6670" s="54">
        <f t="shared" si="11523"/>
        <v>6.2766000000000002</v>
      </c>
      <c r="AD6670" s="54">
        <f t="shared" si="11523"/>
        <v>11.042999999999999</v>
      </c>
      <c r="AE6670" s="54"/>
      <c r="AF6670" s="336"/>
      <c r="AG6670" s="336"/>
      <c r="AH6670" s="336"/>
      <c r="AI6670" s="54"/>
      <c r="AJ6670" s="54"/>
      <c r="AK6670" s="54"/>
      <c r="AL6670" s="54"/>
      <c r="AM6670" s="54"/>
      <c r="AN6670" s="54"/>
      <c r="AO6670" s="54"/>
      <c r="AP6670" s="54"/>
      <c r="AQ6670" s="54"/>
      <c r="AR6670" s="54"/>
      <c r="AS6670" s="54"/>
    </row>
    <row r="6671" spans="1:45" x14ac:dyDescent="0.3">
      <c r="D6671" s="56"/>
      <c r="X6671" s="336"/>
      <c r="Y6671" s="336">
        <f t="shared" ca="1" si="11511"/>
        <v>1.7393633814236503E-2</v>
      </c>
      <c r="Z6671" s="336">
        <f t="shared" ca="1" si="11511"/>
        <v>-0.11450412603048404</v>
      </c>
      <c r="AA6671" s="336">
        <f t="shared" ca="1" si="11511"/>
        <v>0.87825460099710129</v>
      </c>
      <c r="AB6671" s="336">
        <f t="shared" ca="1" si="11511"/>
        <v>0.53052265803872956</v>
      </c>
      <c r="AC6671" s="336">
        <f t="shared" ca="1" si="11511"/>
        <v>-0.31825358565345629</v>
      </c>
      <c r="AD6671" s="336">
        <f t="shared" ca="1" si="11511"/>
        <v>0.81278796796770547</v>
      </c>
      <c r="AE6671" s="336"/>
      <c r="AF6671" s="336"/>
      <c r="AG6671" s="336"/>
      <c r="AH6671" s="336"/>
      <c r="AI6671" s="54"/>
      <c r="AJ6671" s="54"/>
      <c r="AK6671" s="54"/>
      <c r="AL6671" s="336"/>
      <c r="AM6671" s="336"/>
      <c r="AN6671" s="336"/>
      <c r="AO6671" s="336"/>
      <c r="AP6671" s="54"/>
      <c r="AQ6671" s="336"/>
      <c r="AR6671" s="336"/>
      <c r="AS6671" s="336"/>
    </row>
    <row r="6672" spans="1:45" x14ac:dyDescent="0.3">
      <c r="C6672" s="54"/>
      <c r="D6672" s="56"/>
      <c r="Y6672" s="336">
        <f t="shared" ca="1" si="11511"/>
        <v>-0.36411460191860467</v>
      </c>
      <c r="Z6672" s="336">
        <f t="shared" ca="1" si="11511"/>
        <v>-0.71409669139214804</v>
      </c>
      <c r="AA6672" s="336">
        <f t="shared" ca="1" si="11511"/>
        <v>0.81193763180498768</v>
      </c>
      <c r="AB6672" s="336">
        <f t="shared" ca="1" si="11511"/>
        <v>-5.5608719534338505E-2</v>
      </c>
      <c r="AC6672" s="336">
        <f t="shared" ca="1" si="11511"/>
        <v>0.59827896896227895</v>
      </c>
      <c r="AD6672" s="336">
        <f t="shared" ca="1" si="11511"/>
        <v>-0.73033567137821753</v>
      </c>
      <c r="AE6672" s="55"/>
      <c r="AF6672" s="55"/>
      <c r="AG6672" s="55"/>
      <c r="AH6672" s="55"/>
      <c r="AI6672" s="55"/>
      <c r="AJ6672" s="55"/>
      <c r="AK6672" s="55"/>
      <c r="AL6672" s="55"/>
      <c r="AM6672" s="55"/>
      <c r="AN6672" s="55"/>
      <c r="AO6672" s="55"/>
      <c r="AP6672" s="55"/>
      <c r="AQ6672" s="55"/>
      <c r="AR6672" s="55"/>
      <c r="AS6672" s="55"/>
    </row>
    <row r="6673" spans="1:45" x14ac:dyDescent="0.3">
      <c r="B6673" s="54" t="s">
        <v>172</v>
      </c>
      <c r="C6673" s="53">
        <f>C6666</f>
        <v>0</v>
      </c>
      <c r="D6673" s="56" t="e">
        <f t="shared" ref="D6673:D6674" ca="1" si="11524">AJ6673</f>
        <v>#N/A</v>
      </c>
      <c r="E6673" s="52" t="e">
        <f t="shared" ref="E6673:W6673" si="11525">E6666</f>
        <v>#N/A</v>
      </c>
      <c r="F6673" s="52" t="e">
        <f t="shared" si="11525"/>
        <v>#N/A</v>
      </c>
      <c r="G6673" s="52" t="e">
        <f t="shared" si="11525"/>
        <v>#N/A</v>
      </c>
      <c r="H6673" s="52" t="e">
        <f t="shared" si="11525"/>
        <v>#N/A</v>
      </c>
      <c r="I6673" s="52" t="e">
        <f t="shared" si="11525"/>
        <v>#N/A</v>
      </c>
      <c r="J6673" s="52" t="e">
        <f t="shared" si="11525"/>
        <v>#N/A</v>
      </c>
      <c r="K6673" s="52" t="e">
        <f t="shared" si="11525"/>
        <v>#N/A</v>
      </c>
      <c r="L6673" s="52" t="e">
        <f t="shared" si="11525"/>
        <v>#N/A</v>
      </c>
      <c r="M6673" s="52" t="e">
        <f t="shared" si="11525"/>
        <v>#N/A</v>
      </c>
      <c r="N6673" s="52" t="e">
        <f t="shared" si="11525"/>
        <v>#N/A</v>
      </c>
      <c r="O6673" s="52" t="e">
        <f t="shared" si="11525"/>
        <v>#N/A</v>
      </c>
      <c r="P6673" s="52" t="e">
        <f t="shared" si="11525"/>
        <v>#N/A</v>
      </c>
      <c r="Q6673" s="52" t="e">
        <f t="shared" si="11525"/>
        <v>#N/A</v>
      </c>
      <c r="R6673" s="52" t="e">
        <f t="shared" si="11525"/>
        <v>#N/A</v>
      </c>
      <c r="S6673" s="52" t="e">
        <f t="shared" si="11525"/>
        <v>#N/A</v>
      </c>
      <c r="T6673" s="52" t="e">
        <f t="shared" si="11525"/>
        <v>#N/A</v>
      </c>
      <c r="U6673" s="52" t="e">
        <f t="shared" si="11525"/>
        <v>#N/A</v>
      </c>
      <c r="V6673" s="52" t="e">
        <f t="shared" si="11525"/>
        <v>#N/A</v>
      </c>
      <c r="W6673" s="52" t="e">
        <f t="shared" si="11525"/>
        <v>#N/A</v>
      </c>
      <c r="X6673" s="55" t="e">
        <f t="shared" ref="X6673:X6674" si="11526">(H6673-(O6673*P6673)/100-3*(J6673*K6673)/100)/2</f>
        <v>#N/A</v>
      </c>
      <c r="Y6673" s="55" t="e">
        <f t="shared" ref="Y6673:Y6674" si="11527">SUM(X6673,(J6673*K6673/100))/(F6673/100)</f>
        <v>#N/A</v>
      </c>
      <c r="Z6673" s="55" t="e">
        <f t="shared" ref="Z6673" si="11528">U6673*0.5+U6674*0.5</f>
        <v>#N/A</v>
      </c>
      <c r="AA6673" s="55" t="e">
        <f t="shared" ref="AA6673:AA6674" si="11529">J6673/Y6673</f>
        <v>#N/A</v>
      </c>
      <c r="AB6673" s="336" t="e">
        <f t="shared" ref="AB6673:AB6674" si="11530">X6673/(Y6673-J6673)</f>
        <v>#N/A</v>
      </c>
      <c r="AC6673" s="223" t="e">
        <f ca="1">INDEX(FGA_COEFFS,1,1)+Z6673*INDEX(FGA_COEFFS,1,2)+Y6673*INDEX(FGA_COEFFS,1,3)+R6673*INDEX(FGA_COEFFS,1,4)+Q6674*INDEX(FGA_COEFFS,1,5)+S6673*INDEX(FGA_COEFFS,1,6)+T6674*INDEX(FGA_COEFFS,1,7)+M6674*INDEX(FGA_COEFFS,1,8)+Y6677*Y6678</f>
        <v>#N/A</v>
      </c>
      <c r="AD6673" s="223" t="e">
        <f ca="1">INDEX(THREEPTA_COEFFS,1,1)+AC6673*INDEX(THREEPTA_COEFFS,1,2)+J6673*INDEX(THREEPTA_COEFFS,1,3)+AA6673*INDEX(THREEPTA_COEFFS,1,4)+K6673*INDEX(THREEPTA_COEFFS,1,5)+L6674*INDEX(THREEPTA_COEFFS,1,6)+Z6677*Z6678</f>
        <v>#N/A</v>
      </c>
      <c r="AE6673" s="223" t="e">
        <f ca="1">INDEX(THREEPTPCT_COEFFS,1,1)+K6673*INDEX(THREEPTPCT_COEFFS,1,2)+L6674*INDEX(THREEPTPCT_COEFFS,1,3)+AA6677*AA6678</f>
        <v>#N/A</v>
      </c>
      <c r="AF6673" s="55" t="e">
        <f t="shared" ref="AF6673:AF6674" ca="1" si="11531">AC6673-AD6673</f>
        <v>#N/A</v>
      </c>
      <c r="AG6673" s="223" t="e">
        <f ca="1">INDEX(TWOPTPCT_COEFFS,1,1)+AB6673*INDEX(TWOPTPCT_COEFFS,1,2)+I6674*INDEX(TWOPTPCT_COEFFS,1,3)+G6674*INDEX(TWOPTPCT_COEFFS,1,4)+L6674*INDEX(TWOPTPCT_COEFFS,1,5)+AB6677*AB6678</f>
        <v>#N/A</v>
      </c>
      <c r="AH6673" s="223" t="e">
        <f ca="1">INDEX(FTA_COEFFS,1,1)+O6673*INDEX(FTA_COEFFS,1,2)+N6674*INDEX(FTA_COEFFS,1,3)+(Q6673+R6673)*INDEX(FTA_COEFFS,1,4)+(Q6674+R6674)*INDEX(FTA_COEFFS,1,5)+M6674*INDEX(FTA_COEFFS,1,6)+AC6677*AC6678</f>
        <v>#N/A</v>
      </c>
      <c r="AI6673" s="223" t="e">
        <f ca="1">INDEX(FTPCT_COEFFS,1,1)+P6673*INDEX(FTPCT_COEFFS,1,2)+F6673*INDEX(FTPCT_COEFFS,1,3)+G6674*INDEX(FTPCT_COEFFS,1,4)+AD6677*AD6678</f>
        <v>#N/A</v>
      </c>
      <c r="AJ6673" s="338" t="e">
        <f t="shared" ref="AJ6673:AJ6674" ca="1" si="11532">AD6673*AE6673/100+AF6673*AG6673+AH6673*AI6673/100</f>
        <v>#N/A</v>
      </c>
      <c r="AK6673" s="55"/>
      <c r="AL6673" s="55"/>
      <c r="AM6673" s="55"/>
      <c r="AN6673" s="55"/>
      <c r="AO6673" s="55"/>
      <c r="AP6673" s="55"/>
      <c r="AQ6673" s="55"/>
      <c r="AR6673" s="55"/>
    </row>
    <row r="6674" spans="1:45" x14ac:dyDescent="0.3">
      <c r="B6674" s="54" t="s">
        <v>175</v>
      </c>
      <c r="C6674" s="54">
        <f>C6667</f>
        <v>0</v>
      </c>
      <c r="D6674" s="56" t="e">
        <f t="shared" ca="1" si="11524"/>
        <v>#N/A</v>
      </c>
      <c r="E6674" s="52" t="e">
        <f t="shared" ref="E6674:W6674" si="11533">E6667</f>
        <v>#N/A</v>
      </c>
      <c r="F6674" s="52" t="e">
        <f t="shared" si="11533"/>
        <v>#N/A</v>
      </c>
      <c r="G6674" s="52" t="e">
        <f t="shared" si="11533"/>
        <v>#N/A</v>
      </c>
      <c r="H6674" s="52" t="e">
        <f t="shared" si="11533"/>
        <v>#N/A</v>
      </c>
      <c r="I6674" s="52" t="e">
        <f t="shared" si="11533"/>
        <v>#N/A</v>
      </c>
      <c r="J6674" s="52" t="e">
        <f t="shared" si="11533"/>
        <v>#N/A</v>
      </c>
      <c r="K6674" s="52" t="e">
        <f t="shared" si="11533"/>
        <v>#N/A</v>
      </c>
      <c r="L6674" s="52" t="e">
        <f t="shared" si="11533"/>
        <v>#N/A</v>
      </c>
      <c r="M6674" s="52" t="e">
        <f t="shared" si="11533"/>
        <v>#N/A</v>
      </c>
      <c r="N6674" s="52" t="e">
        <f t="shared" si="11533"/>
        <v>#N/A</v>
      </c>
      <c r="O6674" s="52" t="e">
        <f t="shared" si="11533"/>
        <v>#N/A</v>
      </c>
      <c r="P6674" s="52" t="e">
        <f t="shared" si="11533"/>
        <v>#N/A</v>
      </c>
      <c r="Q6674" s="52" t="e">
        <f t="shared" si="11533"/>
        <v>#N/A</v>
      </c>
      <c r="R6674" s="52" t="e">
        <f t="shared" si="11533"/>
        <v>#N/A</v>
      </c>
      <c r="S6674" s="52" t="e">
        <f t="shared" si="11533"/>
        <v>#N/A</v>
      </c>
      <c r="T6674" s="52" t="e">
        <f t="shared" si="11533"/>
        <v>#N/A</v>
      </c>
      <c r="U6674" s="52" t="e">
        <f t="shared" si="11533"/>
        <v>#N/A</v>
      </c>
      <c r="V6674" s="52" t="e">
        <f t="shared" si="11533"/>
        <v>#N/A</v>
      </c>
      <c r="W6674" s="52" t="e">
        <f t="shared" si="11533"/>
        <v>#N/A</v>
      </c>
      <c r="X6674" s="55" t="e">
        <f t="shared" si="11526"/>
        <v>#N/A</v>
      </c>
      <c r="Y6674" s="55" t="e">
        <f t="shared" si="11527"/>
        <v>#N/A</v>
      </c>
      <c r="Z6674" s="55" t="e">
        <f t="shared" ref="Z6674" si="11534">Z6673</f>
        <v>#N/A</v>
      </c>
      <c r="AA6674" s="55" t="e">
        <f t="shared" si="11529"/>
        <v>#N/A</v>
      </c>
      <c r="AB6674" s="336" t="e">
        <f t="shared" si="11530"/>
        <v>#N/A</v>
      </c>
      <c r="AC6674" s="223" t="e">
        <f ca="1">INDEX(FGA_COEFFS,1,1)+Z6674*INDEX(FGA_COEFFS,1,2)+Y6674*INDEX(FGA_COEFFS,1,3)+R6674*INDEX(FGA_COEFFS,1,4)+Q6673*INDEX(FGA_COEFFS,1,5)+S6674*INDEX(FGA_COEFFS,1,6)+T6673*INDEX(FGA_COEFFS,1,7)+M6673*INDEX(FGA_COEFFS,1,8)+Y6677*Y6679</f>
        <v>#N/A</v>
      </c>
      <c r="AD6674" s="223" t="e">
        <f ca="1">INDEX(THREEPTA_COEFFS,1,1)+AC6674*INDEX(THREEPTA_COEFFS,1,2)+J6674*INDEX(THREEPTA_COEFFS,1,3)+AA6674*INDEX(THREEPTA_COEFFS,1,4)+K6674*INDEX(THREEPTA_COEFFS,1,5)+L6673*INDEX(THREEPTA_COEFFS,1,6)+Z6677*Z6679</f>
        <v>#N/A</v>
      </c>
      <c r="AE6674" s="223" t="e">
        <f ca="1">INDEX(THREEPTPCT_COEFFS,1,1)+K6674*INDEX(THREEPTPCT_COEFFS,1,2)+L6673*INDEX(THREEPTPCT_COEFFS,1,3)+AA6677*AA6679</f>
        <v>#N/A</v>
      </c>
      <c r="AF6674" s="55" t="e">
        <f t="shared" ca="1" si="11531"/>
        <v>#N/A</v>
      </c>
      <c r="AG6674" s="223" t="e">
        <f ca="1">INDEX(TWOPTPCT_COEFFS,1,1)+AB6674*INDEX(TWOPTPCT_COEFFS,1,2)+I6673*INDEX(TWOPTPCT_COEFFS,1,3)+G6673*INDEX(TWOPTPCT_COEFFS,1,4)+L6673*INDEX(TWOPTPCT_COEFFS,1,5)+AB6677*AB6679</f>
        <v>#N/A</v>
      </c>
      <c r="AH6674" s="223" t="e">
        <f ca="1">INDEX(FTA_COEFFS,1,1)+O6674*INDEX(FTA_COEFFS,1,2)+N6673*INDEX(FTA_COEFFS,1,3)+(Q6674+R6674)*INDEX(FTA_COEFFS,1,4)+(Q6673+R6673)*INDEX(FTA_COEFFS,1,5)+M6673*INDEX(FTA_COEFFS,1,6)+AC6677*AC6679</f>
        <v>#N/A</v>
      </c>
      <c r="AI6674" s="223" t="e">
        <f ca="1">INDEX(FTPCT_COEFFS,1,1)+P6674*INDEX(FTPCT_COEFFS,1,2)+F6674*INDEX(FTPCT_COEFFS,1,3)+G6673*INDEX(FTPCT_COEFFS,1,4)+AD6677*AD6679</f>
        <v>#N/A</v>
      </c>
      <c r="AJ6674" s="338" t="e">
        <f t="shared" ca="1" si="11532"/>
        <v>#N/A</v>
      </c>
      <c r="AK6674" s="55"/>
      <c r="AL6674" s="55"/>
      <c r="AM6674" s="55"/>
      <c r="AN6674" s="55"/>
      <c r="AO6674" s="55"/>
      <c r="AP6674" s="55"/>
      <c r="AQ6674" s="55"/>
      <c r="AR6674" s="55"/>
    </row>
    <row r="6675" spans="1:45" x14ac:dyDescent="0.3">
      <c r="A6675" s="54" t="e">
        <f ca="1">IF(D6673&gt;(D6674+(AVERAGE(V6673,W6673)-AVERAGE(V6674,W6674))/2)+2.5,C6673,IF(D6674&gt;(D6673+(AVERAGE(V6674,W6674)-AVERAGE(V6673,W6673))/2)+2.5,C6674,"Close"))</f>
        <v>#N/A</v>
      </c>
      <c r="B6675" s="64" t="e">
        <f ca="1">IF(D6674&gt;D6673,C6674,C6673)</f>
        <v>#N/A</v>
      </c>
      <c r="D6675" s="56"/>
      <c r="X6675" s="55"/>
      <c r="Y6675" s="55"/>
      <c r="Z6675" s="55"/>
      <c r="AA6675" s="55"/>
      <c r="AB6675" s="55"/>
      <c r="AC6675" s="337"/>
      <c r="AD6675" s="337"/>
      <c r="AE6675" s="337"/>
      <c r="AF6675" s="337"/>
      <c r="AG6675" s="337"/>
      <c r="AH6675" s="337"/>
      <c r="AI6675" s="337"/>
      <c r="AJ6675" s="337"/>
      <c r="AK6675" s="337"/>
      <c r="AL6675" s="337"/>
      <c r="AM6675" s="55"/>
      <c r="AN6675" s="55"/>
      <c r="AO6675" s="55"/>
      <c r="AP6675" s="55"/>
      <c r="AQ6675" s="55"/>
      <c r="AR6675" s="55"/>
      <c r="AS6675" s="55"/>
    </row>
    <row r="6676" spans="1:45" x14ac:dyDescent="0.3">
      <c r="X6676" s="54" t="s">
        <v>1305</v>
      </c>
      <c r="Y6676" s="54" t="s">
        <v>128</v>
      </c>
      <c r="Z6676" s="54" t="s">
        <v>157</v>
      </c>
      <c r="AA6676" s="54" t="s">
        <v>151</v>
      </c>
      <c r="AB6676" s="54" t="s">
        <v>1327</v>
      </c>
      <c r="AC6676" s="54" t="s">
        <v>129</v>
      </c>
      <c r="AD6676" s="54" t="s">
        <v>116</v>
      </c>
      <c r="AE6676" s="54"/>
      <c r="AF6676" s="54"/>
      <c r="AG6676" s="54"/>
      <c r="AH6676" s="54"/>
      <c r="AI6676" s="54"/>
      <c r="AJ6676" s="54"/>
      <c r="AK6676" s="54"/>
      <c r="AL6676" s="54"/>
      <c r="AM6676" s="54"/>
      <c r="AN6676" s="54"/>
      <c r="AO6676" s="54"/>
      <c r="AP6676" s="54"/>
      <c r="AQ6676" s="54"/>
      <c r="AR6676" s="54"/>
      <c r="AS6676" s="54"/>
    </row>
    <row r="6677" spans="1:45" x14ac:dyDescent="0.3">
      <c r="X6677" s="54"/>
      <c r="Y6677" s="54">
        <f t="shared" ref="Y6677:AD6677" si="11535">Y6670</f>
        <v>6.4436999999999998</v>
      </c>
      <c r="Z6677" s="54">
        <f t="shared" si="11535"/>
        <v>4.9371</v>
      </c>
      <c r="AA6677" s="54">
        <f t="shared" si="11535"/>
        <v>11.350300000000001</v>
      </c>
      <c r="AB6677" s="54">
        <f t="shared" si="11535"/>
        <v>7.1900000000000006E-2</v>
      </c>
      <c r="AC6677" s="54">
        <f t="shared" si="11535"/>
        <v>6.2766000000000002</v>
      </c>
      <c r="AD6677" s="54">
        <f t="shared" si="11535"/>
        <v>11.042999999999999</v>
      </c>
      <c r="AE6677" s="54"/>
      <c r="AF6677" s="336"/>
      <c r="AG6677" s="336"/>
      <c r="AH6677" s="336"/>
      <c r="AI6677" s="54"/>
      <c r="AJ6677" s="54"/>
      <c r="AK6677" s="54"/>
      <c r="AL6677" s="54"/>
      <c r="AM6677" s="54"/>
      <c r="AN6677" s="54"/>
      <c r="AO6677" s="54"/>
      <c r="AP6677" s="54"/>
      <c r="AQ6677" s="54"/>
      <c r="AR6677" s="54"/>
      <c r="AS6677" s="54"/>
    </row>
    <row r="6678" spans="1:45" x14ac:dyDescent="0.3">
      <c r="D6678" s="56"/>
      <c r="X6678" s="336"/>
      <c r="Y6678" s="336">
        <f t="shared" ca="1" si="11511"/>
        <v>-1.207166174952466</v>
      </c>
      <c r="Z6678" s="336">
        <f t="shared" ca="1" si="11511"/>
        <v>-5.8316374154008026E-2</v>
      </c>
      <c r="AA6678" s="336">
        <f t="shared" ca="1" si="11511"/>
        <v>-0.64383928636850662</v>
      </c>
      <c r="AB6678" s="336">
        <f t="shared" ca="1" si="11511"/>
        <v>0.24859060511026493</v>
      </c>
      <c r="AC6678" s="336">
        <f t="shared" ca="1" si="11511"/>
        <v>8.1346129811622064E-3</v>
      </c>
      <c r="AD6678" s="336">
        <f t="shared" ca="1" si="11511"/>
        <v>0.28725924274589543</v>
      </c>
      <c r="AE6678" s="336"/>
      <c r="AF6678" s="336"/>
      <c r="AG6678" s="336"/>
      <c r="AH6678" s="336"/>
      <c r="AI6678" s="54"/>
      <c r="AJ6678" s="54"/>
      <c r="AK6678" s="54"/>
      <c r="AL6678" s="336"/>
      <c r="AM6678" s="336"/>
      <c r="AN6678" s="336"/>
      <c r="AO6678" s="336"/>
      <c r="AP6678" s="54"/>
      <c r="AQ6678" s="336"/>
      <c r="AR6678" s="336"/>
      <c r="AS6678" s="336"/>
    </row>
    <row r="6679" spans="1:45" x14ac:dyDescent="0.3">
      <c r="C6679" s="54"/>
      <c r="D6679" s="56"/>
      <c r="Y6679" s="336">
        <f t="shared" ca="1" si="11511"/>
        <v>-1.0852738237865025</v>
      </c>
      <c r="Z6679" s="336">
        <f t="shared" ca="1" si="11511"/>
        <v>8.0740692773192055E-3</v>
      </c>
      <c r="AA6679" s="336">
        <f t="shared" ca="1" si="11511"/>
        <v>1.3217319241809593</v>
      </c>
      <c r="AB6679" s="336">
        <f t="shared" ca="1" si="11511"/>
        <v>1.4775012462491421</v>
      </c>
      <c r="AC6679" s="336">
        <f t="shared" ca="1" si="11511"/>
        <v>0.34904731067636097</v>
      </c>
      <c r="AD6679" s="336">
        <f t="shared" ca="1" si="11511"/>
        <v>0.45675970093905782</v>
      </c>
      <c r="AE6679" s="55"/>
      <c r="AF6679" s="55"/>
      <c r="AG6679" s="55"/>
      <c r="AH6679" s="55"/>
      <c r="AI6679" s="55"/>
      <c r="AJ6679" s="55"/>
      <c r="AK6679" s="55"/>
      <c r="AL6679" s="55"/>
      <c r="AM6679" s="55"/>
      <c r="AN6679" s="55"/>
      <c r="AO6679" s="55"/>
      <c r="AP6679" s="55"/>
      <c r="AQ6679" s="55"/>
      <c r="AR6679" s="55"/>
      <c r="AS6679" s="55"/>
    </row>
    <row r="6680" spans="1:45" x14ac:dyDescent="0.3">
      <c r="B6680" s="54" t="s">
        <v>172</v>
      </c>
      <c r="C6680" s="53">
        <f>C6673</f>
        <v>0</v>
      </c>
      <c r="D6680" s="56" t="e">
        <f t="shared" ref="D6680:D6681" ca="1" si="11536">AJ6680</f>
        <v>#N/A</v>
      </c>
      <c r="E6680" s="52" t="e">
        <f t="shared" ref="E6680:W6680" si="11537">E6673</f>
        <v>#N/A</v>
      </c>
      <c r="F6680" s="52" t="e">
        <f t="shared" si="11537"/>
        <v>#N/A</v>
      </c>
      <c r="G6680" s="52" t="e">
        <f t="shared" si="11537"/>
        <v>#N/A</v>
      </c>
      <c r="H6680" s="52" t="e">
        <f t="shared" si="11537"/>
        <v>#N/A</v>
      </c>
      <c r="I6680" s="52" t="e">
        <f t="shared" si="11537"/>
        <v>#N/A</v>
      </c>
      <c r="J6680" s="52" t="e">
        <f t="shared" si="11537"/>
        <v>#N/A</v>
      </c>
      <c r="K6680" s="52" t="e">
        <f t="shared" si="11537"/>
        <v>#N/A</v>
      </c>
      <c r="L6680" s="52" t="e">
        <f t="shared" si="11537"/>
        <v>#N/A</v>
      </c>
      <c r="M6680" s="52" t="e">
        <f t="shared" si="11537"/>
        <v>#N/A</v>
      </c>
      <c r="N6680" s="52" t="e">
        <f t="shared" si="11537"/>
        <v>#N/A</v>
      </c>
      <c r="O6680" s="52" t="e">
        <f t="shared" si="11537"/>
        <v>#N/A</v>
      </c>
      <c r="P6680" s="52" t="e">
        <f t="shared" si="11537"/>
        <v>#N/A</v>
      </c>
      <c r="Q6680" s="52" t="e">
        <f t="shared" si="11537"/>
        <v>#N/A</v>
      </c>
      <c r="R6680" s="52" t="e">
        <f t="shared" si="11537"/>
        <v>#N/A</v>
      </c>
      <c r="S6680" s="52" t="e">
        <f t="shared" si="11537"/>
        <v>#N/A</v>
      </c>
      <c r="T6680" s="52" t="e">
        <f t="shared" si="11537"/>
        <v>#N/A</v>
      </c>
      <c r="U6680" s="52" t="e">
        <f t="shared" si="11537"/>
        <v>#N/A</v>
      </c>
      <c r="V6680" s="52" t="e">
        <f t="shared" si="11537"/>
        <v>#N/A</v>
      </c>
      <c r="W6680" s="52" t="e">
        <f t="shared" si="11537"/>
        <v>#N/A</v>
      </c>
      <c r="X6680" s="55" t="e">
        <f t="shared" ref="X6680:X6681" si="11538">(H6680-(O6680*P6680)/100-3*(J6680*K6680)/100)/2</f>
        <v>#N/A</v>
      </c>
      <c r="Y6680" s="55" t="e">
        <f t="shared" ref="Y6680:Y6681" si="11539">SUM(X6680,(J6680*K6680/100))/(F6680/100)</f>
        <v>#N/A</v>
      </c>
      <c r="Z6680" s="55" t="e">
        <f t="shared" ref="Z6680" si="11540">U6680*0.5+U6681*0.5</f>
        <v>#N/A</v>
      </c>
      <c r="AA6680" s="55" t="e">
        <f t="shared" ref="AA6680:AA6681" si="11541">J6680/Y6680</f>
        <v>#N/A</v>
      </c>
      <c r="AB6680" s="336" t="e">
        <f t="shared" ref="AB6680:AB6681" si="11542">X6680/(Y6680-J6680)</f>
        <v>#N/A</v>
      </c>
      <c r="AC6680" s="223" t="e">
        <f ca="1">INDEX(FGA_COEFFS,1,1)+Z6680*INDEX(FGA_COEFFS,1,2)+Y6680*INDEX(FGA_COEFFS,1,3)+R6680*INDEX(FGA_COEFFS,1,4)+Q6681*INDEX(FGA_COEFFS,1,5)+S6680*INDEX(FGA_COEFFS,1,6)+T6681*INDEX(FGA_COEFFS,1,7)+M6681*INDEX(FGA_COEFFS,1,8)+Y6684*Y6685</f>
        <v>#N/A</v>
      </c>
      <c r="AD6680" s="223" t="e">
        <f ca="1">INDEX(THREEPTA_COEFFS,1,1)+AC6680*INDEX(THREEPTA_COEFFS,1,2)+J6680*INDEX(THREEPTA_COEFFS,1,3)+AA6680*INDEX(THREEPTA_COEFFS,1,4)+K6680*INDEX(THREEPTA_COEFFS,1,5)+L6681*INDEX(THREEPTA_COEFFS,1,6)+Z6684*Z6685</f>
        <v>#N/A</v>
      </c>
      <c r="AE6680" s="223" t="e">
        <f ca="1">INDEX(THREEPTPCT_COEFFS,1,1)+K6680*INDEX(THREEPTPCT_COEFFS,1,2)+L6681*INDEX(THREEPTPCT_COEFFS,1,3)+AA6684*AA6685</f>
        <v>#N/A</v>
      </c>
      <c r="AF6680" s="55" t="e">
        <f t="shared" ref="AF6680:AF6681" ca="1" si="11543">AC6680-AD6680</f>
        <v>#N/A</v>
      </c>
      <c r="AG6680" s="223" t="e">
        <f ca="1">INDEX(TWOPTPCT_COEFFS,1,1)+AB6680*INDEX(TWOPTPCT_COEFFS,1,2)+I6681*INDEX(TWOPTPCT_COEFFS,1,3)+G6681*INDEX(TWOPTPCT_COEFFS,1,4)+L6681*INDEX(TWOPTPCT_COEFFS,1,5)+AB6684*AB6685</f>
        <v>#N/A</v>
      </c>
      <c r="AH6680" s="223" t="e">
        <f ca="1">INDEX(FTA_COEFFS,1,1)+O6680*INDEX(FTA_COEFFS,1,2)+N6681*INDEX(FTA_COEFFS,1,3)+(Q6680+R6680)*INDEX(FTA_COEFFS,1,4)+(Q6681+R6681)*INDEX(FTA_COEFFS,1,5)+M6681*INDEX(FTA_COEFFS,1,6)+AC6684*AC6685</f>
        <v>#N/A</v>
      </c>
      <c r="AI6680" s="223" t="e">
        <f ca="1">INDEX(FTPCT_COEFFS,1,1)+P6680*INDEX(FTPCT_COEFFS,1,2)+F6680*INDEX(FTPCT_COEFFS,1,3)+G6681*INDEX(FTPCT_COEFFS,1,4)+AD6684*AD6685</f>
        <v>#N/A</v>
      </c>
      <c r="AJ6680" s="338" t="e">
        <f t="shared" ref="AJ6680:AJ6681" ca="1" si="11544">AD6680*AE6680/100+AF6680*AG6680+AH6680*AI6680/100</f>
        <v>#N/A</v>
      </c>
      <c r="AK6680" s="55"/>
      <c r="AL6680" s="55"/>
      <c r="AM6680" s="55"/>
      <c r="AN6680" s="55"/>
      <c r="AO6680" s="55"/>
      <c r="AP6680" s="55"/>
      <c r="AQ6680" s="55"/>
      <c r="AR6680" s="55"/>
    </row>
    <row r="6681" spans="1:45" x14ac:dyDescent="0.3">
      <c r="B6681" s="54" t="s">
        <v>175</v>
      </c>
      <c r="C6681" s="54">
        <f>C6674</f>
        <v>0</v>
      </c>
      <c r="D6681" s="56" t="e">
        <f t="shared" ca="1" si="11536"/>
        <v>#N/A</v>
      </c>
      <c r="E6681" s="52" t="e">
        <f t="shared" ref="E6681:W6681" si="11545">E6674</f>
        <v>#N/A</v>
      </c>
      <c r="F6681" s="52" t="e">
        <f t="shared" si="11545"/>
        <v>#N/A</v>
      </c>
      <c r="G6681" s="52" t="e">
        <f t="shared" si="11545"/>
        <v>#N/A</v>
      </c>
      <c r="H6681" s="52" t="e">
        <f t="shared" si="11545"/>
        <v>#N/A</v>
      </c>
      <c r="I6681" s="52" t="e">
        <f t="shared" si="11545"/>
        <v>#N/A</v>
      </c>
      <c r="J6681" s="52" t="e">
        <f t="shared" si="11545"/>
        <v>#N/A</v>
      </c>
      <c r="K6681" s="52" t="e">
        <f t="shared" si="11545"/>
        <v>#N/A</v>
      </c>
      <c r="L6681" s="52" t="e">
        <f t="shared" si="11545"/>
        <v>#N/A</v>
      </c>
      <c r="M6681" s="52" t="e">
        <f t="shared" si="11545"/>
        <v>#N/A</v>
      </c>
      <c r="N6681" s="52" t="e">
        <f t="shared" si="11545"/>
        <v>#N/A</v>
      </c>
      <c r="O6681" s="52" t="e">
        <f t="shared" si="11545"/>
        <v>#N/A</v>
      </c>
      <c r="P6681" s="52" t="e">
        <f t="shared" si="11545"/>
        <v>#N/A</v>
      </c>
      <c r="Q6681" s="52" t="e">
        <f t="shared" si="11545"/>
        <v>#N/A</v>
      </c>
      <c r="R6681" s="52" t="e">
        <f t="shared" si="11545"/>
        <v>#N/A</v>
      </c>
      <c r="S6681" s="52" t="e">
        <f t="shared" si="11545"/>
        <v>#N/A</v>
      </c>
      <c r="T6681" s="52" t="e">
        <f t="shared" si="11545"/>
        <v>#N/A</v>
      </c>
      <c r="U6681" s="52" t="e">
        <f t="shared" si="11545"/>
        <v>#N/A</v>
      </c>
      <c r="V6681" s="52" t="e">
        <f t="shared" si="11545"/>
        <v>#N/A</v>
      </c>
      <c r="W6681" s="52" t="e">
        <f t="shared" si="11545"/>
        <v>#N/A</v>
      </c>
      <c r="X6681" s="55" t="e">
        <f t="shared" si="11538"/>
        <v>#N/A</v>
      </c>
      <c r="Y6681" s="55" t="e">
        <f t="shared" si="11539"/>
        <v>#N/A</v>
      </c>
      <c r="Z6681" s="55" t="e">
        <f t="shared" ref="Z6681" si="11546">Z6680</f>
        <v>#N/A</v>
      </c>
      <c r="AA6681" s="55" t="e">
        <f t="shared" si="11541"/>
        <v>#N/A</v>
      </c>
      <c r="AB6681" s="336" t="e">
        <f t="shared" si="11542"/>
        <v>#N/A</v>
      </c>
      <c r="AC6681" s="223" t="e">
        <f ca="1">INDEX(FGA_COEFFS,1,1)+Z6681*INDEX(FGA_COEFFS,1,2)+Y6681*INDEX(FGA_COEFFS,1,3)+R6681*INDEX(FGA_COEFFS,1,4)+Q6680*INDEX(FGA_COEFFS,1,5)+S6681*INDEX(FGA_COEFFS,1,6)+T6680*INDEX(FGA_COEFFS,1,7)+M6680*INDEX(FGA_COEFFS,1,8)+Y6684*Y6686</f>
        <v>#N/A</v>
      </c>
      <c r="AD6681" s="223" t="e">
        <f ca="1">INDEX(THREEPTA_COEFFS,1,1)+AC6681*INDEX(THREEPTA_COEFFS,1,2)+J6681*INDEX(THREEPTA_COEFFS,1,3)+AA6681*INDEX(THREEPTA_COEFFS,1,4)+K6681*INDEX(THREEPTA_COEFFS,1,5)+L6680*INDEX(THREEPTA_COEFFS,1,6)+Z6684*Z6686</f>
        <v>#N/A</v>
      </c>
      <c r="AE6681" s="223" t="e">
        <f ca="1">INDEX(THREEPTPCT_COEFFS,1,1)+K6681*INDEX(THREEPTPCT_COEFFS,1,2)+L6680*INDEX(THREEPTPCT_COEFFS,1,3)+AA6684*AA6686</f>
        <v>#N/A</v>
      </c>
      <c r="AF6681" s="55" t="e">
        <f t="shared" ca="1" si="11543"/>
        <v>#N/A</v>
      </c>
      <c r="AG6681" s="223" t="e">
        <f ca="1">INDEX(TWOPTPCT_COEFFS,1,1)+AB6681*INDEX(TWOPTPCT_COEFFS,1,2)+I6680*INDEX(TWOPTPCT_COEFFS,1,3)+G6680*INDEX(TWOPTPCT_COEFFS,1,4)+L6680*INDEX(TWOPTPCT_COEFFS,1,5)+AB6684*AB6686</f>
        <v>#N/A</v>
      </c>
      <c r="AH6681" s="223" t="e">
        <f ca="1">INDEX(FTA_COEFFS,1,1)+O6681*INDEX(FTA_COEFFS,1,2)+N6680*INDEX(FTA_COEFFS,1,3)+(Q6681+R6681)*INDEX(FTA_COEFFS,1,4)+(Q6680+R6680)*INDEX(FTA_COEFFS,1,5)+M6680*INDEX(FTA_COEFFS,1,6)+AC6684*AC6686</f>
        <v>#N/A</v>
      </c>
      <c r="AI6681" s="223" t="e">
        <f ca="1">INDEX(FTPCT_COEFFS,1,1)+P6681*INDEX(FTPCT_COEFFS,1,2)+F6681*INDEX(FTPCT_COEFFS,1,3)+G6680*INDEX(FTPCT_COEFFS,1,4)+AD6684*AD6686</f>
        <v>#N/A</v>
      </c>
      <c r="AJ6681" s="338" t="e">
        <f t="shared" ca="1" si="11544"/>
        <v>#N/A</v>
      </c>
      <c r="AK6681" s="55"/>
      <c r="AL6681" s="55"/>
      <c r="AM6681" s="55"/>
      <c r="AN6681" s="55"/>
      <c r="AO6681" s="55"/>
      <c r="AP6681" s="55"/>
      <c r="AQ6681" s="55"/>
      <c r="AR6681" s="55"/>
    </row>
    <row r="6682" spans="1:45" x14ac:dyDescent="0.3">
      <c r="A6682" s="54" t="e">
        <f ca="1">IF(D6680&gt;(D6681+(AVERAGE(V6680,W6680)-AVERAGE(V6681,W6681))/2)+2.5,C6680,IF(D6681&gt;(D6680+(AVERAGE(V6681,W6681)-AVERAGE(V6680,W6680))/2)+2.5,C6681,"Close"))</f>
        <v>#N/A</v>
      </c>
      <c r="B6682" s="64" t="e">
        <f ca="1">IF(D6681&gt;D6680,C6681,C6680)</f>
        <v>#N/A</v>
      </c>
      <c r="D6682" s="56"/>
      <c r="X6682" s="55"/>
      <c r="Y6682" s="55"/>
      <c r="Z6682" s="55"/>
      <c r="AA6682" s="55"/>
      <c r="AB6682" s="55"/>
      <c r="AC6682" s="337"/>
      <c r="AD6682" s="337"/>
      <c r="AE6682" s="337"/>
      <c r="AF6682" s="337"/>
      <c r="AG6682" s="337"/>
      <c r="AH6682" s="337"/>
      <c r="AI6682" s="337"/>
      <c r="AJ6682" s="337"/>
      <c r="AK6682" s="337"/>
      <c r="AL6682" s="337"/>
      <c r="AM6682" s="55"/>
      <c r="AN6682" s="55"/>
      <c r="AO6682" s="55"/>
      <c r="AP6682" s="55"/>
      <c r="AQ6682" s="55"/>
      <c r="AR6682" s="55"/>
      <c r="AS6682" s="55"/>
    </row>
    <row r="6683" spans="1:45" x14ac:dyDescent="0.3">
      <c r="X6683" s="54" t="s">
        <v>1305</v>
      </c>
      <c r="Y6683" s="54" t="s">
        <v>128</v>
      </c>
      <c r="Z6683" s="54" t="s">
        <v>157</v>
      </c>
      <c r="AA6683" s="54" t="s">
        <v>151</v>
      </c>
      <c r="AB6683" s="54" t="s">
        <v>1327</v>
      </c>
      <c r="AC6683" s="54" t="s">
        <v>129</v>
      </c>
      <c r="AD6683" s="54" t="s">
        <v>116</v>
      </c>
      <c r="AE6683" s="54"/>
      <c r="AF6683" s="54"/>
      <c r="AG6683" s="54"/>
      <c r="AH6683" s="54"/>
      <c r="AI6683" s="54"/>
      <c r="AJ6683" s="54"/>
      <c r="AK6683" s="54"/>
      <c r="AL6683" s="54"/>
      <c r="AM6683" s="54"/>
      <c r="AN6683" s="54"/>
      <c r="AO6683" s="54"/>
      <c r="AP6683" s="54"/>
      <c r="AQ6683" s="54"/>
      <c r="AR6683" s="54"/>
      <c r="AS6683" s="54"/>
    </row>
    <row r="6684" spans="1:45" x14ac:dyDescent="0.3">
      <c r="X6684" s="54"/>
      <c r="Y6684" s="54">
        <f t="shared" ref="Y6684:AD6684" si="11547">Y6677</f>
        <v>6.4436999999999998</v>
      </c>
      <c r="Z6684" s="54">
        <f t="shared" si="11547"/>
        <v>4.9371</v>
      </c>
      <c r="AA6684" s="54">
        <f t="shared" si="11547"/>
        <v>11.350300000000001</v>
      </c>
      <c r="AB6684" s="54">
        <f t="shared" si="11547"/>
        <v>7.1900000000000006E-2</v>
      </c>
      <c r="AC6684" s="54">
        <f t="shared" si="11547"/>
        <v>6.2766000000000002</v>
      </c>
      <c r="AD6684" s="54">
        <f t="shared" si="11547"/>
        <v>11.042999999999999</v>
      </c>
      <c r="AE6684" s="54"/>
      <c r="AF6684" s="336"/>
      <c r="AG6684" s="336"/>
      <c r="AH6684" s="336"/>
      <c r="AI6684" s="54"/>
      <c r="AJ6684" s="54"/>
      <c r="AK6684" s="54"/>
      <c r="AL6684" s="54"/>
      <c r="AM6684" s="54"/>
      <c r="AN6684" s="54"/>
      <c r="AO6684" s="54"/>
      <c r="AP6684" s="54"/>
      <c r="AQ6684" s="54"/>
      <c r="AR6684" s="54"/>
      <c r="AS6684" s="54"/>
    </row>
    <row r="6685" spans="1:45" x14ac:dyDescent="0.3">
      <c r="D6685" s="56"/>
      <c r="X6685" s="336"/>
      <c r="Y6685" s="336">
        <f t="shared" ca="1" si="11511"/>
        <v>0.9069605624353323</v>
      </c>
      <c r="Z6685" s="336">
        <f t="shared" ca="1" si="11511"/>
        <v>1.2435935866666417</v>
      </c>
      <c r="AA6685" s="336">
        <f t="shared" ca="1" si="11511"/>
        <v>-0.31509857883121806</v>
      </c>
      <c r="AB6685" s="336">
        <f t="shared" ca="1" si="11511"/>
        <v>-0.26587833724673909</v>
      </c>
      <c r="AC6685" s="336">
        <f t="shared" ca="1" si="11511"/>
        <v>0.29559429301811097</v>
      </c>
      <c r="AD6685" s="336">
        <f t="shared" ca="1" si="11511"/>
        <v>-0.42638263060814402</v>
      </c>
      <c r="AE6685" s="336"/>
      <c r="AF6685" s="336"/>
      <c r="AG6685" s="336"/>
      <c r="AH6685" s="336"/>
      <c r="AI6685" s="54"/>
      <c r="AJ6685" s="54"/>
      <c r="AK6685" s="54"/>
      <c r="AL6685" s="336"/>
      <c r="AM6685" s="336"/>
      <c r="AN6685" s="336"/>
      <c r="AO6685" s="336"/>
      <c r="AP6685" s="54"/>
      <c r="AQ6685" s="336"/>
      <c r="AR6685" s="336"/>
      <c r="AS6685" s="336"/>
    </row>
    <row r="6686" spans="1:45" x14ac:dyDescent="0.3">
      <c r="C6686" s="54"/>
      <c r="D6686" s="56"/>
      <c r="Y6686" s="336">
        <f t="shared" ca="1" si="11511"/>
        <v>-0.36300576210233687</v>
      </c>
      <c r="Z6686" s="336">
        <f t="shared" ca="1" si="11511"/>
        <v>-8.3715446369487551E-2</v>
      </c>
      <c r="AA6686" s="336">
        <f t="shared" ca="1" si="11511"/>
        <v>-1.4131614978594633</v>
      </c>
      <c r="AB6686" s="336">
        <f t="shared" ca="1" si="11511"/>
        <v>1.3605098443160073</v>
      </c>
      <c r="AC6686" s="336">
        <f t="shared" ca="1" si="11511"/>
        <v>0.46592711134566428</v>
      </c>
      <c r="AD6686" s="336">
        <f t="shared" ca="1" si="11511"/>
        <v>-4.3463130071759448E-2</v>
      </c>
      <c r="AE6686" s="55"/>
      <c r="AF6686" s="55"/>
      <c r="AG6686" s="55"/>
      <c r="AH6686" s="55"/>
      <c r="AI6686" s="55"/>
      <c r="AJ6686" s="55"/>
      <c r="AK6686" s="55"/>
      <c r="AL6686" s="55"/>
      <c r="AM6686" s="55"/>
      <c r="AN6686" s="55"/>
      <c r="AO6686" s="55"/>
      <c r="AP6686" s="55"/>
      <c r="AQ6686" s="55"/>
      <c r="AR6686" s="55"/>
      <c r="AS6686" s="55"/>
    </row>
    <row r="6687" spans="1:45" x14ac:dyDescent="0.3">
      <c r="B6687" s="54" t="s">
        <v>172</v>
      </c>
      <c r="C6687" s="53">
        <f>C6680</f>
        <v>0</v>
      </c>
      <c r="D6687" s="56" t="e">
        <f t="shared" ref="D6687:D6688" ca="1" si="11548">AJ6687</f>
        <v>#N/A</v>
      </c>
      <c r="E6687" s="52" t="e">
        <f t="shared" ref="E6687:W6687" si="11549">E6680</f>
        <v>#N/A</v>
      </c>
      <c r="F6687" s="52" t="e">
        <f t="shared" si="11549"/>
        <v>#N/A</v>
      </c>
      <c r="G6687" s="52" t="e">
        <f t="shared" si="11549"/>
        <v>#N/A</v>
      </c>
      <c r="H6687" s="52" t="e">
        <f t="shared" si="11549"/>
        <v>#N/A</v>
      </c>
      <c r="I6687" s="52" t="e">
        <f t="shared" si="11549"/>
        <v>#N/A</v>
      </c>
      <c r="J6687" s="52" t="e">
        <f t="shared" si="11549"/>
        <v>#N/A</v>
      </c>
      <c r="K6687" s="52" t="e">
        <f t="shared" si="11549"/>
        <v>#N/A</v>
      </c>
      <c r="L6687" s="52" t="e">
        <f t="shared" si="11549"/>
        <v>#N/A</v>
      </c>
      <c r="M6687" s="52" t="e">
        <f t="shared" si="11549"/>
        <v>#N/A</v>
      </c>
      <c r="N6687" s="52" t="e">
        <f t="shared" si="11549"/>
        <v>#N/A</v>
      </c>
      <c r="O6687" s="52" t="e">
        <f t="shared" si="11549"/>
        <v>#N/A</v>
      </c>
      <c r="P6687" s="52" t="e">
        <f t="shared" si="11549"/>
        <v>#N/A</v>
      </c>
      <c r="Q6687" s="52" t="e">
        <f t="shared" si="11549"/>
        <v>#N/A</v>
      </c>
      <c r="R6687" s="52" t="e">
        <f t="shared" si="11549"/>
        <v>#N/A</v>
      </c>
      <c r="S6687" s="52" t="e">
        <f t="shared" si="11549"/>
        <v>#N/A</v>
      </c>
      <c r="T6687" s="52" t="e">
        <f t="shared" si="11549"/>
        <v>#N/A</v>
      </c>
      <c r="U6687" s="52" t="e">
        <f t="shared" si="11549"/>
        <v>#N/A</v>
      </c>
      <c r="V6687" s="52" t="e">
        <f t="shared" si="11549"/>
        <v>#N/A</v>
      </c>
      <c r="W6687" s="52" t="e">
        <f t="shared" si="11549"/>
        <v>#N/A</v>
      </c>
      <c r="X6687" s="55" t="e">
        <f t="shared" ref="X6687:X6688" si="11550">(H6687-(O6687*P6687)/100-3*(J6687*K6687)/100)/2</f>
        <v>#N/A</v>
      </c>
      <c r="Y6687" s="55" t="e">
        <f t="shared" ref="Y6687:Y6688" si="11551">SUM(X6687,(J6687*K6687/100))/(F6687/100)</f>
        <v>#N/A</v>
      </c>
      <c r="Z6687" s="55" t="e">
        <f t="shared" ref="Z6687" si="11552">U6687*0.5+U6688*0.5</f>
        <v>#N/A</v>
      </c>
      <c r="AA6687" s="55" t="e">
        <f t="shared" ref="AA6687:AA6688" si="11553">J6687/Y6687</f>
        <v>#N/A</v>
      </c>
      <c r="AB6687" s="336" t="e">
        <f t="shared" ref="AB6687:AB6688" si="11554">X6687/(Y6687-J6687)</f>
        <v>#N/A</v>
      </c>
      <c r="AC6687" s="223" t="e">
        <f ca="1">INDEX(FGA_COEFFS,1,1)+Z6687*INDEX(FGA_COEFFS,1,2)+Y6687*INDEX(FGA_COEFFS,1,3)+R6687*INDEX(FGA_COEFFS,1,4)+Q6688*INDEX(FGA_COEFFS,1,5)+S6687*INDEX(FGA_COEFFS,1,6)+T6688*INDEX(FGA_COEFFS,1,7)+M6688*INDEX(FGA_COEFFS,1,8)+Y6691*Y6692</f>
        <v>#N/A</v>
      </c>
      <c r="AD6687" s="223" t="e">
        <f ca="1">INDEX(THREEPTA_COEFFS,1,1)+AC6687*INDEX(THREEPTA_COEFFS,1,2)+J6687*INDEX(THREEPTA_COEFFS,1,3)+AA6687*INDEX(THREEPTA_COEFFS,1,4)+K6687*INDEX(THREEPTA_COEFFS,1,5)+L6688*INDEX(THREEPTA_COEFFS,1,6)+Z6691*Z6692</f>
        <v>#N/A</v>
      </c>
      <c r="AE6687" s="223" t="e">
        <f ca="1">INDEX(THREEPTPCT_COEFFS,1,1)+K6687*INDEX(THREEPTPCT_COEFFS,1,2)+L6688*INDEX(THREEPTPCT_COEFFS,1,3)+AA6691*AA6692</f>
        <v>#N/A</v>
      </c>
      <c r="AF6687" s="55" t="e">
        <f t="shared" ref="AF6687:AF6688" ca="1" si="11555">AC6687-AD6687</f>
        <v>#N/A</v>
      </c>
      <c r="AG6687" s="223" t="e">
        <f ca="1">INDEX(TWOPTPCT_COEFFS,1,1)+AB6687*INDEX(TWOPTPCT_COEFFS,1,2)+I6688*INDEX(TWOPTPCT_COEFFS,1,3)+G6688*INDEX(TWOPTPCT_COEFFS,1,4)+L6688*INDEX(TWOPTPCT_COEFFS,1,5)+AB6691*AB6692</f>
        <v>#N/A</v>
      </c>
      <c r="AH6687" s="223" t="e">
        <f ca="1">INDEX(FTA_COEFFS,1,1)+O6687*INDEX(FTA_COEFFS,1,2)+N6688*INDEX(FTA_COEFFS,1,3)+(Q6687+R6687)*INDEX(FTA_COEFFS,1,4)+(Q6688+R6688)*INDEX(FTA_COEFFS,1,5)+M6688*INDEX(FTA_COEFFS,1,6)+AC6691*AC6692</f>
        <v>#N/A</v>
      </c>
      <c r="AI6687" s="223" t="e">
        <f ca="1">INDEX(FTPCT_COEFFS,1,1)+P6687*INDEX(FTPCT_COEFFS,1,2)+F6687*INDEX(FTPCT_COEFFS,1,3)+G6688*INDEX(FTPCT_COEFFS,1,4)+AD6691*AD6692</f>
        <v>#N/A</v>
      </c>
      <c r="AJ6687" s="338" t="e">
        <f t="shared" ref="AJ6687:AJ6688" ca="1" si="11556">AD6687*AE6687/100+AF6687*AG6687+AH6687*AI6687/100</f>
        <v>#N/A</v>
      </c>
      <c r="AK6687" s="55"/>
      <c r="AL6687" s="55"/>
      <c r="AM6687" s="55"/>
      <c r="AN6687" s="55"/>
      <c r="AO6687" s="55"/>
      <c r="AP6687" s="55"/>
      <c r="AQ6687" s="55"/>
      <c r="AR6687" s="55"/>
    </row>
    <row r="6688" spans="1:45" x14ac:dyDescent="0.3">
      <c r="B6688" s="54" t="s">
        <v>175</v>
      </c>
      <c r="C6688" s="54">
        <f>C6681</f>
        <v>0</v>
      </c>
      <c r="D6688" s="56" t="e">
        <f t="shared" ca="1" si="11548"/>
        <v>#N/A</v>
      </c>
      <c r="E6688" s="52" t="e">
        <f t="shared" ref="E6688:W6688" si="11557">E6681</f>
        <v>#N/A</v>
      </c>
      <c r="F6688" s="52" t="e">
        <f t="shared" si="11557"/>
        <v>#N/A</v>
      </c>
      <c r="G6688" s="52" t="e">
        <f t="shared" si="11557"/>
        <v>#N/A</v>
      </c>
      <c r="H6688" s="52" t="e">
        <f t="shared" si="11557"/>
        <v>#N/A</v>
      </c>
      <c r="I6688" s="52" t="e">
        <f t="shared" si="11557"/>
        <v>#N/A</v>
      </c>
      <c r="J6688" s="52" t="e">
        <f t="shared" si="11557"/>
        <v>#N/A</v>
      </c>
      <c r="K6688" s="52" t="e">
        <f t="shared" si="11557"/>
        <v>#N/A</v>
      </c>
      <c r="L6688" s="52" t="e">
        <f t="shared" si="11557"/>
        <v>#N/A</v>
      </c>
      <c r="M6688" s="52" t="e">
        <f t="shared" si="11557"/>
        <v>#N/A</v>
      </c>
      <c r="N6688" s="52" t="e">
        <f t="shared" si="11557"/>
        <v>#N/A</v>
      </c>
      <c r="O6688" s="52" t="e">
        <f t="shared" si="11557"/>
        <v>#N/A</v>
      </c>
      <c r="P6688" s="52" t="e">
        <f t="shared" si="11557"/>
        <v>#N/A</v>
      </c>
      <c r="Q6688" s="52" t="e">
        <f t="shared" si="11557"/>
        <v>#N/A</v>
      </c>
      <c r="R6688" s="52" t="e">
        <f t="shared" si="11557"/>
        <v>#N/A</v>
      </c>
      <c r="S6688" s="52" t="e">
        <f t="shared" si="11557"/>
        <v>#N/A</v>
      </c>
      <c r="T6688" s="52" t="e">
        <f t="shared" si="11557"/>
        <v>#N/A</v>
      </c>
      <c r="U6688" s="52" t="e">
        <f t="shared" si="11557"/>
        <v>#N/A</v>
      </c>
      <c r="V6688" s="52" t="e">
        <f t="shared" si="11557"/>
        <v>#N/A</v>
      </c>
      <c r="W6688" s="52" t="e">
        <f t="shared" si="11557"/>
        <v>#N/A</v>
      </c>
      <c r="X6688" s="55" t="e">
        <f t="shared" si="11550"/>
        <v>#N/A</v>
      </c>
      <c r="Y6688" s="55" t="e">
        <f t="shared" si="11551"/>
        <v>#N/A</v>
      </c>
      <c r="Z6688" s="55" t="e">
        <f t="shared" ref="Z6688" si="11558">Z6687</f>
        <v>#N/A</v>
      </c>
      <c r="AA6688" s="55" t="e">
        <f t="shared" si="11553"/>
        <v>#N/A</v>
      </c>
      <c r="AB6688" s="336" t="e">
        <f t="shared" si="11554"/>
        <v>#N/A</v>
      </c>
      <c r="AC6688" s="223" t="e">
        <f ca="1">INDEX(FGA_COEFFS,1,1)+Z6688*INDEX(FGA_COEFFS,1,2)+Y6688*INDEX(FGA_COEFFS,1,3)+R6688*INDEX(FGA_COEFFS,1,4)+Q6687*INDEX(FGA_COEFFS,1,5)+S6688*INDEX(FGA_COEFFS,1,6)+T6687*INDEX(FGA_COEFFS,1,7)+M6687*INDEX(FGA_COEFFS,1,8)+Y6691*Y6693</f>
        <v>#N/A</v>
      </c>
      <c r="AD6688" s="223" t="e">
        <f ca="1">INDEX(THREEPTA_COEFFS,1,1)+AC6688*INDEX(THREEPTA_COEFFS,1,2)+J6688*INDEX(THREEPTA_COEFFS,1,3)+AA6688*INDEX(THREEPTA_COEFFS,1,4)+K6688*INDEX(THREEPTA_COEFFS,1,5)+L6687*INDEX(THREEPTA_COEFFS,1,6)+Z6691*Z6693</f>
        <v>#N/A</v>
      </c>
      <c r="AE6688" s="223" t="e">
        <f ca="1">INDEX(THREEPTPCT_COEFFS,1,1)+K6688*INDEX(THREEPTPCT_COEFFS,1,2)+L6687*INDEX(THREEPTPCT_COEFFS,1,3)+AA6691*AA6693</f>
        <v>#N/A</v>
      </c>
      <c r="AF6688" s="55" t="e">
        <f t="shared" ca="1" si="11555"/>
        <v>#N/A</v>
      </c>
      <c r="AG6688" s="223" t="e">
        <f ca="1">INDEX(TWOPTPCT_COEFFS,1,1)+AB6688*INDEX(TWOPTPCT_COEFFS,1,2)+I6687*INDEX(TWOPTPCT_COEFFS,1,3)+G6687*INDEX(TWOPTPCT_COEFFS,1,4)+L6687*INDEX(TWOPTPCT_COEFFS,1,5)+AB6691*AB6693</f>
        <v>#N/A</v>
      </c>
      <c r="AH6688" s="223" t="e">
        <f ca="1">INDEX(FTA_COEFFS,1,1)+O6688*INDEX(FTA_COEFFS,1,2)+N6687*INDEX(FTA_COEFFS,1,3)+(Q6688+R6688)*INDEX(FTA_COEFFS,1,4)+(Q6687+R6687)*INDEX(FTA_COEFFS,1,5)+M6687*INDEX(FTA_COEFFS,1,6)+AC6691*AC6693</f>
        <v>#N/A</v>
      </c>
      <c r="AI6688" s="223" t="e">
        <f ca="1">INDEX(FTPCT_COEFFS,1,1)+P6688*INDEX(FTPCT_COEFFS,1,2)+F6688*INDEX(FTPCT_COEFFS,1,3)+G6687*INDEX(FTPCT_COEFFS,1,4)+AD6691*AD6693</f>
        <v>#N/A</v>
      </c>
      <c r="AJ6688" s="338" t="e">
        <f t="shared" ca="1" si="11556"/>
        <v>#N/A</v>
      </c>
      <c r="AK6688" s="55"/>
      <c r="AL6688" s="55"/>
      <c r="AM6688" s="55"/>
      <c r="AN6688" s="55"/>
      <c r="AO6688" s="55"/>
      <c r="AP6688" s="55"/>
      <c r="AQ6688" s="55"/>
      <c r="AR6688" s="55"/>
    </row>
    <row r="6689" spans="1:45" x14ac:dyDescent="0.3">
      <c r="A6689" s="54" t="e">
        <f ca="1">IF(D6687&gt;(D6688+(AVERAGE(V6687,W6687)-AVERAGE(V6688,W6688))/2)+2.5,C6687,IF(D6688&gt;(D6687+(AVERAGE(V6688,W6688)-AVERAGE(V6687,W6687))/2)+2.5,C6688,"Close"))</f>
        <v>#N/A</v>
      </c>
      <c r="B6689" s="64" t="e">
        <f ca="1">IF(D6688&gt;D6687,C6688,C6687)</f>
        <v>#N/A</v>
      </c>
      <c r="D6689" s="56"/>
      <c r="X6689" s="55"/>
      <c r="Y6689" s="55"/>
      <c r="Z6689" s="55"/>
      <c r="AA6689" s="55"/>
      <c r="AB6689" s="55"/>
      <c r="AC6689" s="337"/>
      <c r="AD6689" s="337"/>
      <c r="AE6689" s="337"/>
      <c r="AF6689" s="337"/>
      <c r="AG6689" s="337"/>
      <c r="AH6689" s="337"/>
      <c r="AI6689" s="337"/>
      <c r="AJ6689" s="337"/>
      <c r="AK6689" s="337"/>
      <c r="AL6689" s="337"/>
      <c r="AM6689" s="55"/>
      <c r="AN6689" s="55"/>
      <c r="AO6689" s="55"/>
      <c r="AP6689" s="55"/>
      <c r="AQ6689" s="55"/>
      <c r="AR6689" s="55"/>
      <c r="AS6689" s="55"/>
    </row>
    <row r="6690" spans="1:45" x14ac:dyDescent="0.3">
      <c r="X6690" s="54" t="s">
        <v>1305</v>
      </c>
      <c r="Y6690" s="54" t="s">
        <v>128</v>
      </c>
      <c r="Z6690" s="54" t="s">
        <v>157</v>
      </c>
      <c r="AA6690" s="54" t="s">
        <v>151</v>
      </c>
      <c r="AB6690" s="54" t="s">
        <v>1327</v>
      </c>
      <c r="AC6690" s="54" t="s">
        <v>129</v>
      </c>
      <c r="AD6690" s="54" t="s">
        <v>116</v>
      </c>
      <c r="AE6690" s="54"/>
      <c r="AF6690" s="54"/>
      <c r="AG6690" s="54"/>
      <c r="AH6690" s="54"/>
      <c r="AI6690" s="54"/>
      <c r="AJ6690" s="54"/>
      <c r="AK6690" s="54"/>
      <c r="AL6690" s="54"/>
      <c r="AM6690" s="54"/>
      <c r="AN6690" s="54"/>
      <c r="AO6690" s="54"/>
      <c r="AP6690" s="54"/>
      <c r="AQ6690" s="54"/>
      <c r="AR6690" s="54"/>
      <c r="AS6690" s="54"/>
    </row>
    <row r="6691" spans="1:45" x14ac:dyDescent="0.3">
      <c r="X6691" s="54"/>
      <c r="Y6691" s="54">
        <f t="shared" ref="Y6691:AD6691" si="11559">Y6684</f>
        <v>6.4436999999999998</v>
      </c>
      <c r="Z6691" s="54">
        <f t="shared" si="11559"/>
        <v>4.9371</v>
      </c>
      <c r="AA6691" s="54">
        <f t="shared" si="11559"/>
        <v>11.350300000000001</v>
      </c>
      <c r="AB6691" s="54">
        <f t="shared" si="11559"/>
        <v>7.1900000000000006E-2</v>
      </c>
      <c r="AC6691" s="54">
        <f t="shared" si="11559"/>
        <v>6.2766000000000002</v>
      </c>
      <c r="AD6691" s="54">
        <f t="shared" si="11559"/>
        <v>11.042999999999999</v>
      </c>
      <c r="AE6691" s="54"/>
      <c r="AF6691" s="336"/>
      <c r="AG6691" s="336"/>
      <c r="AH6691" s="336"/>
      <c r="AI6691" s="54"/>
      <c r="AJ6691" s="54"/>
      <c r="AK6691" s="54"/>
      <c r="AL6691" s="54"/>
      <c r="AM6691" s="54"/>
      <c r="AN6691" s="54"/>
      <c r="AO6691" s="54"/>
      <c r="AP6691" s="54"/>
      <c r="AQ6691" s="54"/>
      <c r="AR6691" s="54"/>
      <c r="AS6691" s="54"/>
    </row>
    <row r="6692" spans="1:45" x14ac:dyDescent="0.3">
      <c r="D6692" s="56"/>
      <c r="X6692" s="336"/>
      <c r="Y6692" s="336">
        <f t="shared" ca="1" si="11511"/>
        <v>-0.48347566453474788</v>
      </c>
      <c r="Z6692" s="336">
        <f t="shared" ca="1" si="11511"/>
        <v>0.30567589905062786</v>
      </c>
      <c r="AA6692" s="336">
        <f t="shared" ca="1" si="11511"/>
        <v>0.21883044766165907</v>
      </c>
      <c r="AB6692" s="336">
        <f t="shared" ca="1" si="11511"/>
        <v>-0.32577640640766103</v>
      </c>
      <c r="AC6692" s="336">
        <f t="shared" ca="1" si="11511"/>
        <v>-0.35643177612342652</v>
      </c>
      <c r="AD6692" s="336">
        <f t="shared" ca="1" si="11511"/>
        <v>-0.23652116150654023</v>
      </c>
      <c r="AE6692" s="336"/>
      <c r="AF6692" s="336"/>
      <c r="AG6692" s="336"/>
      <c r="AH6692" s="336"/>
      <c r="AI6692" s="54"/>
      <c r="AJ6692" s="54"/>
      <c r="AK6692" s="54"/>
      <c r="AL6692" s="336"/>
      <c r="AM6692" s="336"/>
      <c r="AN6692" s="336"/>
      <c r="AO6692" s="336"/>
      <c r="AP6692" s="54"/>
      <c r="AQ6692" s="336"/>
      <c r="AR6692" s="336"/>
      <c r="AS6692" s="336"/>
    </row>
    <row r="6693" spans="1:45" x14ac:dyDescent="0.3">
      <c r="C6693" s="54"/>
      <c r="D6693" s="56"/>
      <c r="Y6693" s="336">
        <f t="shared" ca="1" si="11511"/>
        <v>-0.76609044891005029</v>
      </c>
      <c r="Z6693" s="336">
        <f t="shared" ca="1" si="11511"/>
        <v>0.48923314154513375</v>
      </c>
      <c r="AA6693" s="336">
        <f t="shared" ca="1" si="11511"/>
        <v>-0.50423573400927657</v>
      </c>
      <c r="AB6693" s="336">
        <f t="shared" ca="1" si="11511"/>
        <v>-0.40320616251784125</v>
      </c>
      <c r="AC6693" s="336">
        <f t="shared" ca="1" si="11511"/>
        <v>3.6801864808180807E-4</v>
      </c>
      <c r="AD6693" s="336">
        <f t="shared" ca="1" si="11511"/>
        <v>-7.1466266094965453E-2</v>
      </c>
      <c r="AE6693" s="55"/>
      <c r="AF6693" s="55"/>
      <c r="AG6693" s="55"/>
      <c r="AH6693" s="55"/>
      <c r="AI6693" s="55"/>
      <c r="AJ6693" s="55"/>
      <c r="AK6693" s="55"/>
      <c r="AL6693" s="55"/>
      <c r="AM6693" s="55"/>
      <c r="AN6693" s="55"/>
      <c r="AO6693" s="55"/>
      <c r="AP6693" s="55"/>
      <c r="AQ6693" s="55"/>
      <c r="AR6693" s="55"/>
      <c r="AS6693" s="55"/>
    </row>
    <row r="6694" spans="1:45" x14ac:dyDescent="0.3">
      <c r="B6694" s="54" t="s">
        <v>172</v>
      </c>
      <c r="C6694" s="53">
        <f>C6687</f>
        <v>0</v>
      </c>
      <c r="D6694" s="56" t="e">
        <f t="shared" ref="D6694:D6695" ca="1" si="11560">AJ6694</f>
        <v>#N/A</v>
      </c>
      <c r="E6694" s="52" t="e">
        <f t="shared" ref="E6694:W6694" si="11561">E6687</f>
        <v>#N/A</v>
      </c>
      <c r="F6694" s="52" t="e">
        <f t="shared" si="11561"/>
        <v>#N/A</v>
      </c>
      <c r="G6694" s="52" t="e">
        <f t="shared" si="11561"/>
        <v>#N/A</v>
      </c>
      <c r="H6694" s="52" t="e">
        <f t="shared" si="11561"/>
        <v>#N/A</v>
      </c>
      <c r="I6694" s="52" t="e">
        <f t="shared" si="11561"/>
        <v>#N/A</v>
      </c>
      <c r="J6694" s="52" t="e">
        <f t="shared" si="11561"/>
        <v>#N/A</v>
      </c>
      <c r="K6694" s="52" t="e">
        <f t="shared" si="11561"/>
        <v>#N/A</v>
      </c>
      <c r="L6694" s="52" t="e">
        <f t="shared" si="11561"/>
        <v>#N/A</v>
      </c>
      <c r="M6694" s="52" t="e">
        <f t="shared" si="11561"/>
        <v>#N/A</v>
      </c>
      <c r="N6694" s="52" t="e">
        <f t="shared" si="11561"/>
        <v>#N/A</v>
      </c>
      <c r="O6694" s="52" t="e">
        <f t="shared" si="11561"/>
        <v>#N/A</v>
      </c>
      <c r="P6694" s="52" t="e">
        <f t="shared" si="11561"/>
        <v>#N/A</v>
      </c>
      <c r="Q6694" s="52" t="e">
        <f t="shared" si="11561"/>
        <v>#N/A</v>
      </c>
      <c r="R6694" s="52" t="e">
        <f t="shared" si="11561"/>
        <v>#N/A</v>
      </c>
      <c r="S6694" s="52" t="e">
        <f t="shared" si="11561"/>
        <v>#N/A</v>
      </c>
      <c r="T6694" s="52" t="e">
        <f t="shared" si="11561"/>
        <v>#N/A</v>
      </c>
      <c r="U6694" s="52" t="e">
        <f t="shared" si="11561"/>
        <v>#N/A</v>
      </c>
      <c r="V6694" s="52" t="e">
        <f t="shared" si="11561"/>
        <v>#N/A</v>
      </c>
      <c r="W6694" s="52" t="e">
        <f t="shared" si="11561"/>
        <v>#N/A</v>
      </c>
      <c r="X6694" s="55" t="e">
        <f t="shared" ref="X6694:X6695" si="11562">(H6694-(O6694*P6694)/100-3*(J6694*K6694)/100)/2</f>
        <v>#N/A</v>
      </c>
      <c r="Y6694" s="55" t="e">
        <f t="shared" ref="Y6694:Y6695" si="11563">SUM(X6694,(J6694*K6694/100))/(F6694/100)</f>
        <v>#N/A</v>
      </c>
      <c r="Z6694" s="55" t="e">
        <f t="shared" ref="Z6694" si="11564">U6694*0.5+U6695*0.5</f>
        <v>#N/A</v>
      </c>
      <c r="AA6694" s="55" t="e">
        <f t="shared" ref="AA6694:AA6695" si="11565">J6694/Y6694</f>
        <v>#N/A</v>
      </c>
      <c r="AB6694" s="336" t="e">
        <f t="shared" ref="AB6694:AB6695" si="11566">X6694/(Y6694-J6694)</f>
        <v>#N/A</v>
      </c>
      <c r="AC6694" s="223" t="e">
        <f ca="1">INDEX(FGA_COEFFS,1,1)+Z6694*INDEX(FGA_COEFFS,1,2)+Y6694*INDEX(FGA_COEFFS,1,3)+R6694*INDEX(FGA_COEFFS,1,4)+Q6695*INDEX(FGA_COEFFS,1,5)+S6694*INDEX(FGA_COEFFS,1,6)+T6695*INDEX(FGA_COEFFS,1,7)+M6695*INDEX(FGA_COEFFS,1,8)+Y6698*Y6699</f>
        <v>#N/A</v>
      </c>
      <c r="AD6694" s="223" t="e">
        <f ca="1">INDEX(THREEPTA_COEFFS,1,1)+AC6694*INDEX(THREEPTA_COEFFS,1,2)+J6694*INDEX(THREEPTA_COEFFS,1,3)+AA6694*INDEX(THREEPTA_COEFFS,1,4)+K6694*INDEX(THREEPTA_COEFFS,1,5)+L6695*INDEX(THREEPTA_COEFFS,1,6)+Z6698*Z6699</f>
        <v>#N/A</v>
      </c>
      <c r="AE6694" s="223" t="e">
        <f ca="1">INDEX(THREEPTPCT_COEFFS,1,1)+K6694*INDEX(THREEPTPCT_COEFFS,1,2)+L6695*INDEX(THREEPTPCT_COEFFS,1,3)+AA6698*AA6699</f>
        <v>#N/A</v>
      </c>
      <c r="AF6694" s="55" t="e">
        <f t="shared" ref="AF6694:AF6695" ca="1" si="11567">AC6694-AD6694</f>
        <v>#N/A</v>
      </c>
      <c r="AG6694" s="223" t="e">
        <f ca="1">INDEX(TWOPTPCT_COEFFS,1,1)+AB6694*INDEX(TWOPTPCT_COEFFS,1,2)+I6695*INDEX(TWOPTPCT_COEFFS,1,3)+G6695*INDEX(TWOPTPCT_COEFFS,1,4)+L6695*INDEX(TWOPTPCT_COEFFS,1,5)+AB6698*AB6699</f>
        <v>#N/A</v>
      </c>
      <c r="AH6694" s="223" t="e">
        <f ca="1">INDEX(FTA_COEFFS,1,1)+O6694*INDEX(FTA_COEFFS,1,2)+N6695*INDEX(FTA_COEFFS,1,3)+(Q6694+R6694)*INDEX(FTA_COEFFS,1,4)+(Q6695+R6695)*INDEX(FTA_COEFFS,1,5)+M6695*INDEX(FTA_COEFFS,1,6)+AC6698*AC6699</f>
        <v>#N/A</v>
      </c>
      <c r="AI6694" s="223" t="e">
        <f ca="1">INDEX(FTPCT_COEFFS,1,1)+P6694*INDEX(FTPCT_COEFFS,1,2)+F6694*INDEX(FTPCT_COEFFS,1,3)+G6695*INDEX(FTPCT_COEFFS,1,4)+AD6698*AD6699</f>
        <v>#N/A</v>
      </c>
      <c r="AJ6694" s="338" t="e">
        <f t="shared" ref="AJ6694:AJ6695" ca="1" si="11568">AD6694*AE6694/100+AF6694*AG6694+AH6694*AI6694/100</f>
        <v>#N/A</v>
      </c>
      <c r="AK6694" s="55"/>
      <c r="AL6694" s="55"/>
      <c r="AM6694" s="55"/>
      <c r="AN6694" s="55"/>
      <c r="AO6694" s="55"/>
      <c r="AP6694" s="55"/>
      <c r="AQ6694" s="55"/>
      <c r="AR6694" s="55"/>
    </row>
    <row r="6695" spans="1:45" x14ac:dyDescent="0.3">
      <c r="B6695" s="54" t="s">
        <v>175</v>
      </c>
      <c r="C6695" s="54">
        <f>C6688</f>
        <v>0</v>
      </c>
      <c r="D6695" s="56" t="e">
        <f t="shared" ca="1" si="11560"/>
        <v>#N/A</v>
      </c>
      <c r="E6695" s="52" t="e">
        <f t="shared" ref="E6695:W6695" si="11569">E6688</f>
        <v>#N/A</v>
      </c>
      <c r="F6695" s="52" t="e">
        <f t="shared" si="11569"/>
        <v>#N/A</v>
      </c>
      <c r="G6695" s="52" t="e">
        <f t="shared" si="11569"/>
        <v>#N/A</v>
      </c>
      <c r="H6695" s="52" t="e">
        <f t="shared" si="11569"/>
        <v>#N/A</v>
      </c>
      <c r="I6695" s="52" t="e">
        <f t="shared" si="11569"/>
        <v>#N/A</v>
      </c>
      <c r="J6695" s="52" t="e">
        <f t="shared" si="11569"/>
        <v>#N/A</v>
      </c>
      <c r="K6695" s="52" t="e">
        <f t="shared" si="11569"/>
        <v>#N/A</v>
      </c>
      <c r="L6695" s="52" t="e">
        <f t="shared" si="11569"/>
        <v>#N/A</v>
      </c>
      <c r="M6695" s="52" t="e">
        <f t="shared" si="11569"/>
        <v>#N/A</v>
      </c>
      <c r="N6695" s="52" t="e">
        <f t="shared" si="11569"/>
        <v>#N/A</v>
      </c>
      <c r="O6695" s="52" t="e">
        <f t="shared" si="11569"/>
        <v>#N/A</v>
      </c>
      <c r="P6695" s="52" t="e">
        <f t="shared" si="11569"/>
        <v>#N/A</v>
      </c>
      <c r="Q6695" s="52" t="e">
        <f t="shared" si="11569"/>
        <v>#N/A</v>
      </c>
      <c r="R6695" s="52" t="e">
        <f t="shared" si="11569"/>
        <v>#N/A</v>
      </c>
      <c r="S6695" s="52" t="e">
        <f t="shared" si="11569"/>
        <v>#N/A</v>
      </c>
      <c r="T6695" s="52" t="e">
        <f t="shared" si="11569"/>
        <v>#N/A</v>
      </c>
      <c r="U6695" s="52" t="e">
        <f t="shared" si="11569"/>
        <v>#N/A</v>
      </c>
      <c r="V6695" s="52" t="e">
        <f t="shared" si="11569"/>
        <v>#N/A</v>
      </c>
      <c r="W6695" s="52" t="e">
        <f t="shared" si="11569"/>
        <v>#N/A</v>
      </c>
      <c r="X6695" s="55" t="e">
        <f t="shared" si="11562"/>
        <v>#N/A</v>
      </c>
      <c r="Y6695" s="55" t="e">
        <f t="shared" si="11563"/>
        <v>#N/A</v>
      </c>
      <c r="Z6695" s="55" t="e">
        <f t="shared" ref="Z6695" si="11570">Z6694</f>
        <v>#N/A</v>
      </c>
      <c r="AA6695" s="55" t="e">
        <f t="shared" si="11565"/>
        <v>#N/A</v>
      </c>
      <c r="AB6695" s="336" t="e">
        <f t="shared" si="11566"/>
        <v>#N/A</v>
      </c>
      <c r="AC6695" s="223" t="e">
        <f ca="1">INDEX(FGA_COEFFS,1,1)+Z6695*INDEX(FGA_COEFFS,1,2)+Y6695*INDEX(FGA_COEFFS,1,3)+R6695*INDEX(FGA_COEFFS,1,4)+Q6694*INDEX(FGA_COEFFS,1,5)+S6695*INDEX(FGA_COEFFS,1,6)+T6694*INDEX(FGA_COEFFS,1,7)+M6694*INDEX(FGA_COEFFS,1,8)+Y6698*Y6700</f>
        <v>#N/A</v>
      </c>
      <c r="AD6695" s="223" t="e">
        <f ca="1">INDEX(THREEPTA_COEFFS,1,1)+AC6695*INDEX(THREEPTA_COEFFS,1,2)+J6695*INDEX(THREEPTA_COEFFS,1,3)+AA6695*INDEX(THREEPTA_COEFFS,1,4)+K6695*INDEX(THREEPTA_COEFFS,1,5)+L6694*INDEX(THREEPTA_COEFFS,1,6)+Z6698*Z6700</f>
        <v>#N/A</v>
      </c>
      <c r="AE6695" s="223" t="e">
        <f ca="1">INDEX(THREEPTPCT_COEFFS,1,1)+K6695*INDEX(THREEPTPCT_COEFFS,1,2)+L6694*INDEX(THREEPTPCT_COEFFS,1,3)+AA6698*AA6700</f>
        <v>#N/A</v>
      </c>
      <c r="AF6695" s="55" t="e">
        <f t="shared" ca="1" si="11567"/>
        <v>#N/A</v>
      </c>
      <c r="AG6695" s="223" t="e">
        <f ca="1">INDEX(TWOPTPCT_COEFFS,1,1)+AB6695*INDEX(TWOPTPCT_COEFFS,1,2)+I6694*INDEX(TWOPTPCT_COEFFS,1,3)+G6694*INDEX(TWOPTPCT_COEFFS,1,4)+L6694*INDEX(TWOPTPCT_COEFFS,1,5)+AB6698*AB6700</f>
        <v>#N/A</v>
      </c>
      <c r="AH6695" s="223" t="e">
        <f ca="1">INDEX(FTA_COEFFS,1,1)+O6695*INDEX(FTA_COEFFS,1,2)+N6694*INDEX(FTA_COEFFS,1,3)+(Q6695+R6695)*INDEX(FTA_COEFFS,1,4)+(Q6694+R6694)*INDEX(FTA_COEFFS,1,5)+M6694*INDEX(FTA_COEFFS,1,6)+AC6698*AC6700</f>
        <v>#N/A</v>
      </c>
      <c r="AI6695" s="223" t="e">
        <f ca="1">INDEX(FTPCT_COEFFS,1,1)+P6695*INDEX(FTPCT_COEFFS,1,2)+F6695*INDEX(FTPCT_COEFFS,1,3)+G6694*INDEX(FTPCT_COEFFS,1,4)+AD6698*AD6700</f>
        <v>#N/A</v>
      </c>
      <c r="AJ6695" s="338" t="e">
        <f t="shared" ca="1" si="11568"/>
        <v>#N/A</v>
      </c>
      <c r="AK6695" s="55"/>
      <c r="AL6695" s="55"/>
      <c r="AM6695" s="55"/>
      <c r="AN6695" s="55"/>
      <c r="AO6695" s="55"/>
      <c r="AP6695" s="55"/>
      <c r="AQ6695" s="55"/>
      <c r="AR6695" s="55"/>
    </row>
    <row r="6696" spans="1:45" x14ac:dyDescent="0.3">
      <c r="A6696" s="54" t="e">
        <f ca="1">IF(D6694&gt;(D6695+(AVERAGE(V6694,W6694)-AVERAGE(V6695,W6695))/2)+2.5,C6694,IF(D6695&gt;(D6694+(AVERAGE(V6695,W6695)-AVERAGE(V6694,W6694))/2)+2.5,C6695,"Close"))</f>
        <v>#N/A</v>
      </c>
      <c r="B6696" s="64" t="e">
        <f ca="1">IF(D6695&gt;D6694,C6695,C6694)</f>
        <v>#N/A</v>
      </c>
      <c r="D6696" s="56"/>
      <c r="X6696" s="55"/>
      <c r="Y6696" s="55"/>
      <c r="Z6696" s="55"/>
      <c r="AA6696" s="55"/>
      <c r="AB6696" s="55"/>
      <c r="AC6696" s="337"/>
      <c r="AD6696" s="337"/>
      <c r="AE6696" s="337"/>
      <c r="AF6696" s="337"/>
      <c r="AG6696" s="337"/>
      <c r="AH6696" s="337"/>
      <c r="AI6696" s="337"/>
      <c r="AJ6696" s="337"/>
      <c r="AK6696" s="337"/>
      <c r="AL6696" s="337"/>
      <c r="AM6696" s="55"/>
      <c r="AN6696" s="55"/>
      <c r="AO6696" s="55"/>
      <c r="AP6696" s="55"/>
      <c r="AQ6696" s="55"/>
      <c r="AR6696" s="55"/>
      <c r="AS6696" s="55"/>
    </row>
    <row r="6697" spans="1:45" x14ac:dyDescent="0.3">
      <c r="X6697" s="54" t="s">
        <v>1305</v>
      </c>
      <c r="Y6697" s="54" t="s">
        <v>128</v>
      </c>
      <c r="Z6697" s="54" t="s">
        <v>157</v>
      </c>
      <c r="AA6697" s="54" t="s">
        <v>151</v>
      </c>
      <c r="AB6697" s="54" t="s">
        <v>1327</v>
      </c>
      <c r="AC6697" s="54" t="s">
        <v>129</v>
      </c>
      <c r="AD6697" s="54" t="s">
        <v>116</v>
      </c>
      <c r="AE6697" s="54"/>
      <c r="AF6697" s="54"/>
      <c r="AG6697" s="54"/>
      <c r="AH6697" s="54"/>
      <c r="AI6697" s="54"/>
      <c r="AJ6697" s="54"/>
      <c r="AK6697" s="54"/>
      <c r="AL6697" s="54"/>
      <c r="AM6697" s="54"/>
      <c r="AN6697" s="54"/>
      <c r="AO6697" s="54"/>
      <c r="AP6697" s="54"/>
      <c r="AQ6697" s="54"/>
      <c r="AR6697" s="54"/>
      <c r="AS6697" s="54"/>
    </row>
    <row r="6698" spans="1:45" x14ac:dyDescent="0.3">
      <c r="X6698" s="54"/>
      <c r="Y6698" s="54">
        <f t="shared" ref="Y6698:AD6698" si="11571">Y6691</f>
        <v>6.4436999999999998</v>
      </c>
      <c r="Z6698" s="54">
        <f t="shared" si="11571"/>
        <v>4.9371</v>
      </c>
      <c r="AA6698" s="54">
        <f t="shared" si="11571"/>
        <v>11.350300000000001</v>
      </c>
      <c r="AB6698" s="54">
        <f t="shared" si="11571"/>
        <v>7.1900000000000006E-2</v>
      </c>
      <c r="AC6698" s="54">
        <f t="shared" si="11571"/>
        <v>6.2766000000000002</v>
      </c>
      <c r="AD6698" s="54">
        <f t="shared" si="11571"/>
        <v>11.042999999999999</v>
      </c>
      <c r="AE6698" s="54"/>
      <c r="AF6698" s="336"/>
      <c r="AG6698" s="336"/>
      <c r="AH6698" s="336"/>
      <c r="AI6698" s="54"/>
      <c r="AJ6698" s="54"/>
      <c r="AK6698" s="54"/>
      <c r="AL6698" s="54"/>
      <c r="AM6698" s="54"/>
      <c r="AN6698" s="54"/>
      <c r="AO6698" s="54"/>
      <c r="AP6698" s="54"/>
      <c r="AQ6698" s="54"/>
      <c r="AR6698" s="54"/>
      <c r="AS6698" s="54"/>
    </row>
    <row r="6699" spans="1:45" x14ac:dyDescent="0.3">
      <c r="D6699" s="56"/>
      <c r="X6699" s="336"/>
      <c r="Y6699" s="336">
        <f t="shared" ca="1" si="11511"/>
        <v>0.3147156092002984</v>
      </c>
      <c r="Z6699" s="336">
        <f t="shared" ca="1" si="11511"/>
        <v>4.4233215959483291E-2</v>
      </c>
      <c r="AA6699" s="336">
        <f t="shared" ca="1" si="11511"/>
        <v>0.20905695719314429</v>
      </c>
      <c r="AB6699" s="336">
        <f t="shared" ca="1" si="11511"/>
        <v>1.2991676751495629</v>
      </c>
      <c r="AC6699" s="336">
        <f t="shared" ca="1" si="11511"/>
        <v>-0.78773149152804289</v>
      </c>
      <c r="AD6699" s="336">
        <f t="shared" ca="1" si="11511"/>
        <v>-0.27360556688113163</v>
      </c>
      <c r="AE6699" s="336"/>
      <c r="AF6699" s="336"/>
      <c r="AG6699" s="336"/>
      <c r="AH6699" s="336"/>
      <c r="AI6699" s="54"/>
      <c r="AJ6699" s="54"/>
      <c r="AK6699" s="54"/>
      <c r="AL6699" s="336"/>
      <c r="AM6699" s="336"/>
      <c r="AN6699" s="336"/>
      <c r="AO6699" s="336"/>
      <c r="AP6699" s="54"/>
      <c r="AQ6699" s="336"/>
      <c r="AR6699" s="336"/>
      <c r="AS6699" s="336"/>
    </row>
    <row r="6700" spans="1:45" x14ac:dyDescent="0.3">
      <c r="C6700" s="54"/>
      <c r="D6700" s="56"/>
      <c r="Y6700" s="336">
        <f t="shared" ca="1" si="11511"/>
        <v>0.35973288324238428</v>
      </c>
      <c r="Z6700" s="336">
        <f t="shared" ca="1" si="11511"/>
        <v>-0.52308829394961043</v>
      </c>
      <c r="AA6700" s="336">
        <f t="shared" ca="1" si="11511"/>
        <v>-0.77030495476134897</v>
      </c>
      <c r="AB6700" s="336">
        <f t="shared" ca="1" si="11511"/>
        <v>0.36120298825208907</v>
      </c>
      <c r="AC6700" s="336">
        <f t="shared" ca="1" si="11511"/>
        <v>0.97637333993722453</v>
      </c>
      <c r="AD6700" s="336">
        <f t="shared" ca="1" si="11511"/>
        <v>-4.1588802094599826E-3</v>
      </c>
      <c r="AE6700" s="55"/>
      <c r="AF6700" s="55"/>
      <c r="AG6700" s="55"/>
      <c r="AH6700" s="55"/>
      <c r="AI6700" s="55"/>
      <c r="AJ6700" s="55"/>
      <c r="AK6700" s="55"/>
      <c r="AL6700" s="55"/>
      <c r="AM6700" s="55"/>
      <c r="AN6700" s="55"/>
      <c r="AO6700" s="55"/>
      <c r="AP6700" s="55"/>
      <c r="AQ6700" s="55"/>
      <c r="AR6700" s="55"/>
      <c r="AS6700" s="55"/>
    </row>
    <row r="6701" spans="1:45" x14ac:dyDescent="0.3">
      <c r="B6701" s="54" t="s">
        <v>172</v>
      </c>
      <c r="C6701" s="53">
        <f>C6694</f>
        <v>0</v>
      </c>
      <c r="D6701" s="56" t="e">
        <f t="shared" ref="D6701:D6702" ca="1" si="11572">AJ6701</f>
        <v>#N/A</v>
      </c>
      <c r="E6701" s="52" t="e">
        <f t="shared" ref="E6701:W6701" si="11573">E6694</f>
        <v>#N/A</v>
      </c>
      <c r="F6701" s="52" t="e">
        <f t="shared" si="11573"/>
        <v>#N/A</v>
      </c>
      <c r="G6701" s="52" t="e">
        <f t="shared" si="11573"/>
        <v>#N/A</v>
      </c>
      <c r="H6701" s="52" t="e">
        <f t="shared" si="11573"/>
        <v>#N/A</v>
      </c>
      <c r="I6701" s="52" t="e">
        <f t="shared" si="11573"/>
        <v>#N/A</v>
      </c>
      <c r="J6701" s="52" t="e">
        <f t="shared" si="11573"/>
        <v>#N/A</v>
      </c>
      <c r="K6701" s="52" t="e">
        <f t="shared" si="11573"/>
        <v>#N/A</v>
      </c>
      <c r="L6701" s="52" t="e">
        <f t="shared" si="11573"/>
        <v>#N/A</v>
      </c>
      <c r="M6701" s="52" t="e">
        <f t="shared" si="11573"/>
        <v>#N/A</v>
      </c>
      <c r="N6701" s="52" t="e">
        <f t="shared" si="11573"/>
        <v>#N/A</v>
      </c>
      <c r="O6701" s="52" t="e">
        <f t="shared" si="11573"/>
        <v>#N/A</v>
      </c>
      <c r="P6701" s="52" t="e">
        <f t="shared" si="11573"/>
        <v>#N/A</v>
      </c>
      <c r="Q6701" s="52" t="e">
        <f t="shared" si="11573"/>
        <v>#N/A</v>
      </c>
      <c r="R6701" s="52" t="e">
        <f t="shared" si="11573"/>
        <v>#N/A</v>
      </c>
      <c r="S6701" s="52" t="e">
        <f t="shared" si="11573"/>
        <v>#N/A</v>
      </c>
      <c r="T6701" s="52" t="e">
        <f t="shared" si="11573"/>
        <v>#N/A</v>
      </c>
      <c r="U6701" s="52" t="e">
        <f t="shared" si="11573"/>
        <v>#N/A</v>
      </c>
      <c r="V6701" s="52" t="e">
        <f t="shared" si="11573"/>
        <v>#N/A</v>
      </c>
      <c r="W6701" s="52" t="e">
        <f t="shared" si="11573"/>
        <v>#N/A</v>
      </c>
      <c r="X6701" s="55" t="e">
        <f t="shared" ref="X6701:X6702" si="11574">(H6701-(O6701*P6701)/100-3*(J6701*K6701)/100)/2</f>
        <v>#N/A</v>
      </c>
      <c r="Y6701" s="55" t="e">
        <f t="shared" ref="Y6701:Y6702" si="11575">SUM(X6701,(J6701*K6701/100))/(F6701/100)</f>
        <v>#N/A</v>
      </c>
      <c r="Z6701" s="55" t="e">
        <f t="shared" ref="Z6701" si="11576">U6701*0.5+U6702*0.5</f>
        <v>#N/A</v>
      </c>
      <c r="AA6701" s="55" t="e">
        <f t="shared" ref="AA6701:AA6702" si="11577">J6701/Y6701</f>
        <v>#N/A</v>
      </c>
      <c r="AB6701" s="336" t="e">
        <f t="shared" ref="AB6701:AB6702" si="11578">X6701/(Y6701-J6701)</f>
        <v>#N/A</v>
      </c>
      <c r="AC6701" s="223" t="e">
        <f ca="1">INDEX(FGA_COEFFS,1,1)+Z6701*INDEX(FGA_COEFFS,1,2)+Y6701*INDEX(FGA_COEFFS,1,3)+R6701*INDEX(FGA_COEFFS,1,4)+Q6702*INDEX(FGA_COEFFS,1,5)+S6701*INDEX(FGA_COEFFS,1,6)+T6702*INDEX(FGA_COEFFS,1,7)+M6702*INDEX(FGA_COEFFS,1,8)+Y6705*Y6706</f>
        <v>#N/A</v>
      </c>
      <c r="AD6701" s="223" t="e">
        <f ca="1">INDEX(THREEPTA_COEFFS,1,1)+AC6701*INDEX(THREEPTA_COEFFS,1,2)+J6701*INDEX(THREEPTA_COEFFS,1,3)+AA6701*INDEX(THREEPTA_COEFFS,1,4)+K6701*INDEX(THREEPTA_COEFFS,1,5)+L6702*INDEX(THREEPTA_COEFFS,1,6)+Z6705*Z6706</f>
        <v>#N/A</v>
      </c>
      <c r="AE6701" s="223" t="e">
        <f ca="1">INDEX(THREEPTPCT_COEFFS,1,1)+K6701*INDEX(THREEPTPCT_COEFFS,1,2)+L6702*INDEX(THREEPTPCT_COEFFS,1,3)+AA6705*AA6706</f>
        <v>#N/A</v>
      </c>
      <c r="AF6701" s="55" t="e">
        <f t="shared" ref="AF6701:AF6702" ca="1" si="11579">AC6701-AD6701</f>
        <v>#N/A</v>
      </c>
      <c r="AG6701" s="223" t="e">
        <f ca="1">INDEX(TWOPTPCT_COEFFS,1,1)+AB6701*INDEX(TWOPTPCT_COEFFS,1,2)+I6702*INDEX(TWOPTPCT_COEFFS,1,3)+G6702*INDEX(TWOPTPCT_COEFFS,1,4)+L6702*INDEX(TWOPTPCT_COEFFS,1,5)+AB6705*AB6706</f>
        <v>#N/A</v>
      </c>
      <c r="AH6701" s="223" t="e">
        <f ca="1">INDEX(FTA_COEFFS,1,1)+O6701*INDEX(FTA_COEFFS,1,2)+N6702*INDEX(FTA_COEFFS,1,3)+(Q6701+R6701)*INDEX(FTA_COEFFS,1,4)+(Q6702+R6702)*INDEX(FTA_COEFFS,1,5)+M6702*INDEX(FTA_COEFFS,1,6)+AC6705*AC6706</f>
        <v>#N/A</v>
      </c>
      <c r="AI6701" s="223" t="e">
        <f ca="1">INDEX(FTPCT_COEFFS,1,1)+P6701*INDEX(FTPCT_COEFFS,1,2)+F6701*INDEX(FTPCT_COEFFS,1,3)+G6702*INDEX(FTPCT_COEFFS,1,4)+AD6705*AD6706</f>
        <v>#N/A</v>
      </c>
      <c r="AJ6701" s="338" t="e">
        <f t="shared" ref="AJ6701:AJ6702" ca="1" si="11580">AD6701*AE6701/100+AF6701*AG6701+AH6701*AI6701/100</f>
        <v>#N/A</v>
      </c>
      <c r="AK6701" s="55"/>
      <c r="AL6701" s="55"/>
      <c r="AM6701" s="55"/>
      <c r="AN6701" s="55"/>
      <c r="AO6701" s="55"/>
      <c r="AP6701" s="55"/>
      <c r="AQ6701" s="55"/>
      <c r="AR6701" s="55"/>
    </row>
    <row r="6702" spans="1:45" x14ac:dyDescent="0.3">
      <c r="B6702" s="54" t="s">
        <v>175</v>
      </c>
      <c r="C6702" s="54">
        <f>C6695</f>
        <v>0</v>
      </c>
      <c r="D6702" s="56" t="e">
        <f t="shared" ca="1" si="11572"/>
        <v>#N/A</v>
      </c>
      <c r="E6702" s="52" t="e">
        <f t="shared" ref="E6702:W6702" si="11581">E6695</f>
        <v>#N/A</v>
      </c>
      <c r="F6702" s="52" t="e">
        <f t="shared" si="11581"/>
        <v>#N/A</v>
      </c>
      <c r="G6702" s="52" t="e">
        <f t="shared" si="11581"/>
        <v>#N/A</v>
      </c>
      <c r="H6702" s="52" t="e">
        <f t="shared" si="11581"/>
        <v>#N/A</v>
      </c>
      <c r="I6702" s="52" t="e">
        <f t="shared" si="11581"/>
        <v>#N/A</v>
      </c>
      <c r="J6702" s="52" t="e">
        <f t="shared" si="11581"/>
        <v>#N/A</v>
      </c>
      <c r="K6702" s="52" t="e">
        <f t="shared" si="11581"/>
        <v>#N/A</v>
      </c>
      <c r="L6702" s="52" t="e">
        <f t="shared" si="11581"/>
        <v>#N/A</v>
      </c>
      <c r="M6702" s="52" t="e">
        <f t="shared" si="11581"/>
        <v>#N/A</v>
      </c>
      <c r="N6702" s="52" t="e">
        <f t="shared" si="11581"/>
        <v>#N/A</v>
      </c>
      <c r="O6702" s="52" t="e">
        <f t="shared" si="11581"/>
        <v>#N/A</v>
      </c>
      <c r="P6702" s="52" t="e">
        <f t="shared" si="11581"/>
        <v>#N/A</v>
      </c>
      <c r="Q6702" s="52" t="e">
        <f t="shared" si="11581"/>
        <v>#N/A</v>
      </c>
      <c r="R6702" s="52" t="e">
        <f t="shared" si="11581"/>
        <v>#N/A</v>
      </c>
      <c r="S6702" s="52" t="e">
        <f t="shared" si="11581"/>
        <v>#N/A</v>
      </c>
      <c r="T6702" s="52" t="e">
        <f t="shared" si="11581"/>
        <v>#N/A</v>
      </c>
      <c r="U6702" s="52" t="e">
        <f t="shared" si="11581"/>
        <v>#N/A</v>
      </c>
      <c r="V6702" s="52" t="e">
        <f t="shared" si="11581"/>
        <v>#N/A</v>
      </c>
      <c r="W6702" s="52" t="e">
        <f t="shared" si="11581"/>
        <v>#N/A</v>
      </c>
      <c r="X6702" s="55" t="e">
        <f t="shared" si="11574"/>
        <v>#N/A</v>
      </c>
      <c r="Y6702" s="55" t="e">
        <f t="shared" si="11575"/>
        <v>#N/A</v>
      </c>
      <c r="Z6702" s="55" t="e">
        <f t="shared" ref="Z6702" si="11582">Z6701</f>
        <v>#N/A</v>
      </c>
      <c r="AA6702" s="55" t="e">
        <f t="shared" si="11577"/>
        <v>#N/A</v>
      </c>
      <c r="AB6702" s="336" t="e">
        <f t="shared" si="11578"/>
        <v>#N/A</v>
      </c>
      <c r="AC6702" s="223" t="e">
        <f ca="1">INDEX(FGA_COEFFS,1,1)+Z6702*INDEX(FGA_COEFFS,1,2)+Y6702*INDEX(FGA_COEFFS,1,3)+R6702*INDEX(FGA_COEFFS,1,4)+Q6701*INDEX(FGA_COEFFS,1,5)+S6702*INDEX(FGA_COEFFS,1,6)+T6701*INDEX(FGA_COEFFS,1,7)+M6701*INDEX(FGA_COEFFS,1,8)+Y6705*Y6707</f>
        <v>#N/A</v>
      </c>
      <c r="AD6702" s="223" t="e">
        <f ca="1">INDEX(THREEPTA_COEFFS,1,1)+AC6702*INDEX(THREEPTA_COEFFS,1,2)+J6702*INDEX(THREEPTA_COEFFS,1,3)+AA6702*INDEX(THREEPTA_COEFFS,1,4)+K6702*INDEX(THREEPTA_COEFFS,1,5)+L6701*INDEX(THREEPTA_COEFFS,1,6)+Z6705*Z6707</f>
        <v>#N/A</v>
      </c>
      <c r="AE6702" s="223" t="e">
        <f ca="1">INDEX(THREEPTPCT_COEFFS,1,1)+K6702*INDEX(THREEPTPCT_COEFFS,1,2)+L6701*INDEX(THREEPTPCT_COEFFS,1,3)+AA6705*AA6707</f>
        <v>#N/A</v>
      </c>
      <c r="AF6702" s="55" t="e">
        <f t="shared" ca="1" si="11579"/>
        <v>#N/A</v>
      </c>
      <c r="AG6702" s="223" t="e">
        <f ca="1">INDEX(TWOPTPCT_COEFFS,1,1)+AB6702*INDEX(TWOPTPCT_COEFFS,1,2)+I6701*INDEX(TWOPTPCT_COEFFS,1,3)+G6701*INDEX(TWOPTPCT_COEFFS,1,4)+L6701*INDEX(TWOPTPCT_COEFFS,1,5)+AB6705*AB6707</f>
        <v>#N/A</v>
      </c>
      <c r="AH6702" s="223" t="e">
        <f ca="1">INDEX(FTA_COEFFS,1,1)+O6702*INDEX(FTA_COEFFS,1,2)+N6701*INDEX(FTA_COEFFS,1,3)+(Q6702+R6702)*INDEX(FTA_COEFFS,1,4)+(Q6701+R6701)*INDEX(FTA_COEFFS,1,5)+M6701*INDEX(FTA_COEFFS,1,6)+AC6705*AC6707</f>
        <v>#N/A</v>
      </c>
      <c r="AI6702" s="223" t="e">
        <f ca="1">INDEX(FTPCT_COEFFS,1,1)+P6702*INDEX(FTPCT_COEFFS,1,2)+F6702*INDEX(FTPCT_COEFFS,1,3)+G6701*INDEX(FTPCT_COEFFS,1,4)+AD6705*AD6707</f>
        <v>#N/A</v>
      </c>
      <c r="AJ6702" s="338" t="e">
        <f t="shared" ca="1" si="11580"/>
        <v>#N/A</v>
      </c>
      <c r="AK6702" s="55"/>
      <c r="AL6702" s="55"/>
      <c r="AM6702" s="55"/>
      <c r="AN6702" s="55"/>
      <c r="AO6702" s="55"/>
      <c r="AP6702" s="55"/>
      <c r="AQ6702" s="55"/>
      <c r="AR6702" s="55"/>
    </row>
    <row r="6703" spans="1:45" x14ac:dyDescent="0.3">
      <c r="A6703" s="54" t="e">
        <f ca="1">IF(D6701&gt;(D6702+(AVERAGE(V6701,W6701)-AVERAGE(V6702,W6702))/2)+2.5,C6701,IF(D6702&gt;(D6701+(AVERAGE(V6702,W6702)-AVERAGE(V6701,W6701))/2)+2.5,C6702,"Close"))</f>
        <v>#N/A</v>
      </c>
      <c r="B6703" s="64" t="e">
        <f ca="1">IF(D6702&gt;D6701,C6702,C6701)</f>
        <v>#N/A</v>
      </c>
      <c r="D6703" s="56"/>
      <c r="X6703" s="55"/>
      <c r="Y6703" s="55"/>
      <c r="Z6703" s="55"/>
      <c r="AA6703" s="55"/>
      <c r="AB6703" s="55"/>
      <c r="AC6703" s="337"/>
      <c r="AD6703" s="337"/>
      <c r="AE6703" s="337"/>
      <c r="AF6703" s="337"/>
      <c r="AG6703" s="337"/>
      <c r="AH6703" s="337"/>
      <c r="AI6703" s="337"/>
      <c r="AJ6703" s="337"/>
      <c r="AK6703" s="337"/>
      <c r="AL6703" s="337"/>
      <c r="AM6703" s="55"/>
      <c r="AN6703" s="55"/>
      <c r="AO6703" s="55"/>
      <c r="AP6703" s="55"/>
      <c r="AQ6703" s="55"/>
      <c r="AR6703" s="55"/>
      <c r="AS6703" s="55"/>
    </row>
    <row r="6704" spans="1:45" x14ac:dyDescent="0.3">
      <c r="X6704" s="54" t="s">
        <v>1305</v>
      </c>
      <c r="Y6704" s="54" t="s">
        <v>128</v>
      </c>
      <c r="Z6704" s="54" t="s">
        <v>157</v>
      </c>
      <c r="AA6704" s="54" t="s">
        <v>151</v>
      </c>
      <c r="AB6704" s="54" t="s">
        <v>1327</v>
      </c>
      <c r="AC6704" s="54" t="s">
        <v>129</v>
      </c>
      <c r="AD6704" s="54" t="s">
        <v>116</v>
      </c>
      <c r="AE6704" s="54"/>
      <c r="AF6704" s="54"/>
      <c r="AG6704" s="54"/>
      <c r="AH6704" s="54"/>
      <c r="AI6704" s="54"/>
      <c r="AJ6704" s="54"/>
      <c r="AK6704" s="54"/>
      <c r="AL6704" s="54"/>
      <c r="AM6704" s="54"/>
      <c r="AN6704" s="54"/>
      <c r="AO6704" s="54"/>
      <c r="AP6704" s="54"/>
      <c r="AQ6704" s="54"/>
      <c r="AR6704" s="54"/>
      <c r="AS6704" s="54"/>
    </row>
    <row r="6705" spans="1:45" x14ac:dyDescent="0.3">
      <c r="X6705" s="54"/>
      <c r="Y6705" s="54">
        <f t="shared" ref="Y6705:AD6705" si="11583">Y6698</f>
        <v>6.4436999999999998</v>
      </c>
      <c r="Z6705" s="54">
        <f t="shared" si="11583"/>
        <v>4.9371</v>
      </c>
      <c r="AA6705" s="54">
        <f t="shared" si="11583"/>
        <v>11.350300000000001</v>
      </c>
      <c r="AB6705" s="54">
        <f t="shared" si="11583"/>
        <v>7.1900000000000006E-2</v>
      </c>
      <c r="AC6705" s="54">
        <f t="shared" si="11583"/>
        <v>6.2766000000000002</v>
      </c>
      <c r="AD6705" s="54">
        <f t="shared" si="11583"/>
        <v>11.042999999999999</v>
      </c>
      <c r="AE6705" s="54"/>
      <c r="AF6705" s="336"/>
      <c r="AG6705" s="336"/>
      <c r="AH6705" s="336"/>
      <c r="AI6705" s="54"/>
      <c r="AJ6705" s="54"/>
      <c r="AK6705" s="54"/>
      <c r="AL6705" s="54"/>
      <c r="AM6705" s="54"/>
      <c r="AN6705" s="54"/>
      <c r="AO6705" s="54"/>
      <c r="AP6705" s="54"/>
      <c r="AQ6705" s="54"/>
      <c r="AR6705" s="54"/>
      <c r="AS6705" s="54"/>
    </row>
    <row r="6706" spans="1:45" x14ac:dyDescent="0.3">
      <c r="D6706" s="56"/>
      <c r="X6706" s="336"/>
      <c r="Y6706" s="336">
        <f t="shared" ca="1" si="11511"/>
        <v>-1.0054325134193485</v>
      </c>
      <c r="Z6706" s="336">
        <f t="shared" ca="1" si="11511"/>
        <v>0.31456539037927056</v>
      </c>
      <c r="AA6706" s="336">
        <f t="shared" ca="1" si="11511"/>
        <v>0.39935931694677251</v>
      </c>
      <c r="AB6706" s="336">
        <f t="shared" ca="1" si="11511"/>
        <v>-0.13830382477317146</v>
      </c>
      <c r="AC6706" s="336">
        <f t="shared" ca="1" si="11511"/>
        <v>0.69456115269084084</v>
      </c>
      <c r="AD6706" s="336">
        <f t="shared" ca="1" si="11511"/>
        <v>-1.1956103121667552</v>
      </c>
      <c r="AE6706" s="336"/>
      <c r="AF6706" s="336"/>
      <c r="AG6706" s="336"/>
      <c r="AH6706" s="336"/>
      <c r="AI6706" s="54"/>
      <c r="AJ6706" s="54"/>
      <c r="AK6706" s="54"/>
      <c r="AL6706" s="336"/>
      <c r="AM6706" s="336"/>
      <c r="AN6706" s="336"/>
      <c r="AO6706" s="336"/>
      <c r="AP6706" s="54"/>
      <c r="AQ6706" s="336"/>
      <c r="AR6706" s="336"/>
      <c r="AS6706" s="336"/>
    </row>
    <row r="6707" spans="1:45" x14ac:dyDescent="0.3">
      <c r="C6707" s="54"/>
      <c r="D6707" s="56"/>
      <c r="Y6707" s="336">
        <f t="shared" ca="1" si="11511"/>
        <v>0.98099771138549496</v>
      </c>
      <c r="Z6707" s="336">
        <f t="shared" ca="1" si="11511"/>
        <v>0.33744454491641529</v>
      </c>
      <c r="AA6707" s="336">
        <f t="shared" ca="1" si="11511"/>
        <v>-0.18729274837130094</v>
      </c>
      <c r="AB6707" s="336">
        <f t="shared" ca="1" si="11511"/>
        <v>-1.2435486955761714</v>
      </c>
      <c r="AC6707" s="336">
        <f t="shared" ca="1" si="11511"/>
        <v>-0.40689409382411801</v>
      </c>
      <c r="AD6707" s="336">
        <f t="shared" ca="1" si="11511"/>
        <v>2.9579808018712298E-3</v>
      </c>
      <c r="AE6707" s="55"/>
      <c r="AF6707" s="55"/>
      <c r="AG6707" s="55"/>
      <c r="AH6707" s="55"/>
      <c r="AI6707" s="55"/>
      <c r="AJ6707" s="55"/>
      <c r="AK6707" s="55"/>
      <c r="AL6707" s="55"/>
      <c r="AM6707" s="55"/>
      <c r="AN6707" s="55"/>
      <c r="AO6707" s="55"/>
      <c r="AP6707" s="55"/>
      <c r="AQ6707" s="55"/>
      <c r="AR6707" s="55"/>
      <c r="AS6707" s="55"/>
    </row>
    <row r="6708" spans="1:45" x14ac:dyDescent="0.3">
      <c r="B6708" s="54" t="s">
        <v>172</v>
      </c>
      <c r="C6708" s="53">
        <f>C6701</f>
        <v>0</v>
      </c>
      <c r="D6708" s="56" t="e">
        <f t="shared" ref="D6708:D6709" ca="1" si="11584">AJ6708</f>
        <v>#N/A</v>
      </c>
      <c r="E6708" s="52" t="e">
        <f t="shared" ref="E6708:W6708" si="11585">E6701</f>
        <v>#N/A</v>
      </c>
      <c r="F6708" s="52" t="e">
        <f t="shared" si="11585"/>
        <v>#N/A</v>
      </c>
      <c r="G6708" s="52" t="e">
        <f t="shared" si="11585"/>
        <v>#N/A</v>
      </c>
      <c r="H6708" s="52" t="e">
        <f t="shared" si="11585"/>
        <v>#N/A</v>
      </c>
      <c r="I6708" s="52" t="e">
        <f t="shared" si="11585"/>
        <v>#N/A</v>
      </c>
      <c r="J6708" s="52" t="e">
        <f t="shared" si="11585"/>
        <v>#N/A</v>
      </c>
      <c r="K6708" s="52" t="e">
        <f t="shared" si="11585"/>
        <v>#N/A</v>
      </c>
      <c r="L6708" s="52" t="e">
        <f t="shared" si="11585"/>
        <v>#N/A</v>
      </c>
      <c r="M6708" s="52" t="e">
        <f t="shared" si="11585"/>
        <v>#N/A</v>
      </c>
      <c r="N6708" s="52" t="e">
        <f t="shared" si="11585"/>
        <v>#N/A</v>
      </c>
      <c r="O6708" s="52" t="e">
        <f t="shared" si="11585"/>
        <v>#N/A</v>
      </c>
      <c r="P6708" s="52" t="e">
        <f t="shared" si="11585"/>
        <v>#N/A</v>
      </c>
      <c r="Q6708" s="52" t="e">
        <f t="shared" si="11585"/>
        <v>#N/A</v>
      </c>
      <c r="R6708" s="52" t="e">
        <f t="shared" si="11585"/>
        <v>#N/A</v>
      </c>
      <c r="S6708" s="52" t="e">
        <f t="shared" si="11585"/>
        <v>#N/A</v>
      </c>
      <c r="T6708" s="52" t="e">
        <f t="shared" si="11585"/>
        <v>#N/A</v>
      </c>
      <c r="U6708" s="52" t="e">
        <f t="shared" si="11585"/>
        <v>#N/A</v>
      </c>
      <c r="V6708" s="52" t="e">
        <f t="shared" si="11585"/>
        <v>#N/A</v>
      </c>
      <c r="W6708" s="52" t="e">
        <f t="shared" si="11585"/>
        <v>#N/A</v>
      </c>
      <c r="X6708" s="55" t="e">
        <f t="shared" ref="X6708:X6709" si="11586">(H6708-(O6708*P6708)/100-3*(J6708*K6708)/100)/2</f>
        <v>#N/A</v>
      </c>
      <c r="Y6708" s="55" t="e">
        <f t="shared" ref="Y6708:Y6709" si="11587">SUM(X6708,(J6708*K6708/100))/(F6708/100)</f>
        <v>#N/A</v>
      </c>
      <c r="Z6708" s="55" t="e">
        <f t="shared" ref="Z6708" si="11588">U6708*0.5+U6709*0.5</f>
        <v>#N/A</v>
      </c>
      <c r="AA6708" s="55" t="e">
        <f t="shared" ref="AA6708:AA6709" si="11589">J6708/Y6708</f>
        <v>#N/A</v>
      </c>
      <c r="AB6708" s="336" t="e">
        <f t="shared" ref="AB6708:AB6709" si="11590">X6708/(Y6708-J6708)</f>
        <v>#N/A</v>
      </c>
      <c r="AC6708" s="223" t="e">
        <f ca="1">INDEX(FGA_COEFFS,1,1)+Z6708*INDEX(FGA_COEFFS,1,2)+Y6708*INDEX(FGA_COEFFS,1,3)+R6708*INDEX(FGA_COEFFS,1,4)+Q6709*INDEX(FGA_COEFFS,1,5)+S6708*INDEX(FGA_COEFFS,1,6)+T6709*INDEX(FGA_COEFFS,1,7)+M6709*INDEX(FGA_COEFFS,1,8)+Y6712*Y6713</f>
        <v>#N/A</v>
      </c>
      <c r="AD6708" s="223" t="e">
        <f ca="1">INDEX(THREEPTA_COEFFS,1,1)+AC6708*INDEX(THREEPTA_COEFFS,1,2)+J6708*INDEX(THREEPTA_COEFFS,1,3)+AA6708*INDEX(THREEPTA_COEFFS,1,4)+K6708*INDEX(THREEPTA_COEFFS,1,5)+L6709*INDEX(THREEPTA_COEFFS,1,6)+Z6712*Z6713</f>
        <v>#N/A</v>
      </c>
      <c r="AE6708" s="223" t="e">
        <f ca="1">INDEX(THREEPTPCT_COEFFS,1,1)+K6708*INDEX(THREEPTPCT_COEFFS,1,2)+L6709*INDEX(THREEPTPCT_COEFFS,1,3)+AA6712*AA6713</f>
        <v>#N/A</v>
      </c>
      <c r="AF6708" s="55" t="e">
        <f t="shared" ref="AF6708:AF6709" ca="1" si="11591">AC6708-AD6708</f>
        <v>#N/A</v>
      </c>
      <c r="AG6708" s="223" t="e">
        <f ca="1">INDEX(TWOPTPCT_COEFFS,1,1)+AB6708*INDEX(TWOPTPCT_COEFFS,1,2)+I6709*INDEX(TWOPTPCT_COEFFS,1,3)+G6709*INDEX(TWOPTPCT_COEFFS,1,4)+L6709*INDEX(TWOPTPCT_COEFFS,1,5)+AB6712*AB6713</f>
        <v>#N/A</v>
      </c>
      <c r="AH6708" s="223" t="e">
        <f ca="1">INDEX(FTA_COEFFS,1,1)+O6708*INDEX(FTA_COEFFS,1,2)+N6709*INDEX(FTA_COEFFS,1,3)+(Q6708+R6708)*INDEX(FTA_COEFFS,1,4)+(Q6709+R6709)*INDEX(FTA_COEFFS,1,5)+M6709*INDEX(FTA_COEFFS,1,6)+AC6712*AC6713</f>
        <v>#N/A</v>
      </c>
      <c r="AI6708" s="223" t="e">
        <f ca="1">INDEX(FTPCT_COEFFS,1,1)+P6708*INDEX(FTPCT_COEFFS,1,2)+F6708*INDEX(FTPCT_COEFFS,1,3)+G6709*INDEX(FTPCT_COEFFS,1,4)+AD6712*AD6713</f>
        <v>#N/A</v>
      </c>
      <c r="AJ6708" s="338" t="e">
        <f t="shared" ref="AJ6708:AJ6709" ca="1" si="11592">AD6708*AE6708/100+AF6708*AG6708+AH6708*AI6708/100</f>
        <v>#N/A</v>
      </c>
      <c r="AK6708" s="55"/>
      <c r="AL6708" s="55"/>
      <c r="AM6708" s="55"/>
      <c r="AN6708" s="55"/>
      <c r="AO6708" s="55"/>
      <c r="AP6708" s="55"/>
      <c r="AQ6708" s="55"/>
      <c r="AR6708" s="55"/>
    </row>
    <row r="6709" spans="1:45" x14ac:dyDescent="0.3">
      <c r="B6709" s="54" t="s">
        <v>175</v>
      </c>
      <c r="C6709" s="54">
        <f>C6702</f>
        <v>0</v>
      </c>
      <c r="D6709" s="56" t="e">
        <f t="shared" ca="1" si="11584"/>
        <v>#N/A</v>
      </c>
      <c r="E6709" s="52" t="e">
        <f t="shared" ref="E6709:W6709" si="11593">E6702</f>
        <v>#N/A</v>
      </c>
      <c r="F6709" s="52" t="e">
        <f t="shared" si="11593"/>
        <v>#N/A</v>
      </c>
      <c r="G6709" s="52" t="e">
        <f t="shared" si="11593"/>
        <v>#N/A</v>
      </c>
      <c r="H6709" s="52" t="e">
        <f t="shared" si="11593"/>
        <v>#N/A</v>
      </c>
      <c r="I6709" s="52" t="e">
        <f t="shared" si="11593"/>
        <v>#N/A</v>
      </c>
      <c r="J6709" s="52" t="e">
        <f t="shared" si="11593"/>
        <v>#N/A</v>
      </c>
      <c r="K6709" s="52" t="e">
        <f t="shared" si="11593"/>
        <v>#N/A</v>
      </c>
      <c r="L6709" s="52" t="e">
        <f t="shared" si="11593"/>
        <v>#N/A</v>
      </c>
      <c r="M6709" s="52" t="e">
        <f t="shared" si="11593"/>
        <v>#N/A</v>
      </c>
      <c r="N6709" s="52" t="e">
        <f t="shared" si="11593"/>
        <v>#N/A</v>
      </c>
      <c r="O6709" s="52" t="e">
        <f t="shared" si="11593"/>
        <v>#N/A</v>
      </c>
      <c r="P6709" s="52" t="e">
        <f t="shared" si="11593"/>
        <v>#N/A</v>
      </c>
      <c r="Q6709" s="52" t="e">
        <f t="shared" si="11593"/>
        <v>#N/A</v>
      </c>
      <c r="R6709" s="52" t="e">
        <f t="shared" si="11593"/>
        <v>#N/A</v>
      </c>
      <c r="S6709" s="52" t="e">
        <f t="shared" si="11593"/>
        <v>#N/A</v>
      </c>
      <c r="T6709" s="52" t="e">
        <f t="shared" si="11593"/>
        <v>#N/A</v>
      </c>
      <c r="U6709" s="52" t="e">
        <f t="shared" si="11593"/>
        <v>#N/A</v>
      </c>
      <c r="V6709" s="52" t="e">
        <f t="shared" si="11593"/>
        <v>#N/A</v>
      </c>
      <c r="W6709" s="52" t="e">
        <f t="shared" si="11593"/>
        <v>#N/A</v>
      </c>
      <c r="X6709" s="55" t="e">
        <f t="shared" si="11586"/>
        <v>#N/A</v>
      </c>
      <c r="Y6709" s="55" t="e">
        <f t="shared" si="11587"/>
        <v>#N/A</v>
      </c>
      <c r="Z6709" s="55" t="e">
        <f t="shared" ref="Z6709" si="11594">Z6708</f>
        <v>#N/A</v>
      </c>
      <c r="AA6709" s="55" t="e">
        <f t="shared" si="11589"/>
        <v>#N/A</v>
      </c>
      <c r="AB6709" s="336" t="e">
        <f t="shared" si="11590"/>
        <v>#N/A</v>
      </c>
      <c r="AC6709" s="223" t="e">
        <f ca="1">INDEX(FGA_COEFFS,1,1)+Z6709*INDEX(FGA_COEFFS,1,2)+Y6709*INDEX(FGA_COEFFS,1,3)+R6709*INDEX(FGA_COEFFS,1,4)+Q6708*INDEX(FGA_COEFFS,1,5)+S6709*INDEX(FGA_COEFFS,1,6)+T6708*INDEX(FGA_COEFFS,1,7)+M6708*INDEX(FGA_COEFFS,1,8)+Y6712*Y6714</f>
        <v>#N/A</v>
      </c>
      <c r="AD6709" s="223" t="e">
        <f ca="1">INDEX(THREEPTA_COEFFS,1,1)+AC6709*INDEX(THREEPTA_COEFFS,1,2)+J6709*INDEX(THREEPTA_COEFFS,1,3)+AA6709*INDEX(THREEPTA_COEFFS,1,4)+K6709*INDEX(THREEPTA_COEFFS,1,5)+L6708*INDEX(THREEPTA_COEFFS,1,6)+Z6712*Z6714</f>
        <v>#N/A</v>
      </c>
      <c r="AE6709" s="223" t="e">
        <f ca="1">INDEX(THREEPTPCT_COEFFS,1,1)+K6709*INDEX(THREEPTPCT_COEFFS,1,2)+L6708*INDEX(THREEPTPCT_COEFFS,1,3)+AA6712*AA6714</f>
        <v>#N/A</v>
      </c>
      <c r="AF6709" s="55" t="e">
        <f t="shared" ca="1" si="11591"/>
        <v>#N/A</v>
      </c>
      <c r="AG6709" s="223" t="e">
        <f ca="1">INDEX(TWOPTPCT_COEFFS,1,1)+AB6709*INDEX(TWOPTPCT_COEFFS,1,2)+I6708*INDEX(TWOPTPCT_COEFFS,1,3)+G6708*INDEX(TWOPTPCT_COEFFS,1,4)+L6708*INDEX(TWOPTPCT_COEFFS,1,5)+AB6712*AB6714</f>
        <v>#N/A</v>
      </c>
      <c r="AH6709" s="223" t="e">
        <f ca="1">INDEX(FTA_COEFFS,1,1)+O6709*INDEX(FTA_COEFFS,1,2)+N6708*INDEX(FTA_COEFFS,1,3)+(Q6709+R6709)*INDEX(FTA_COEFFS,1,4)+(Q6708+R6708)*INDEX(FTA_COEFFS,1,5)+M6708*INDEX(FTA_COEFFS,1,6)+AC6712*AC6714</f>
        <v>#N/A</v>
      </c>
      <c r="AI6709" s="223" t="e">
        <f ca="1">INDEX(FTPCT_COEFFS,1,1)+P6709*INDEX(FTPCT_COEFFS,1,2)+F6709*INDEX(FTPCT_COEFFS,1,3)+G6708*INDEX(FTPCT_COEFFS,1,4)+AD6712*AD6714</f>
        <v>#N/A</v>
      </c>
      <c r="AJ6709" s="338" t="e">
        <f t="shared" ca="1" si="11592"/>
        <v>#N/A</v>
      </c>
      <c r="AK6709" s="55"/>
      <c r="AL6709" s="55"/>
      <c r="AM6709" s="55"/>
      <c r="AN6709" s="55"/>
      <c r="AO6709" s="55"/>
      <c r="AP6709" s="55"/>
      <c r="AQ6709" s="55"/>
      <c r="AR6709" s="55"/>
    </row>
    <row r="6710" spans="1:45" x14ac:dyDescent="0.3">
      <c r="A6710" s="54" t="e">
        <f ca="1">IF(D6708&gt;(D6709+(AVERAGE(V6708,W6708)-AVERAGE(V6709,W6709))/2)+2.5,C6708,IF(D6709&gt;(D6708+(AVERAGE(V6709,W6709)-AVERAGE(V6708,W6708))/2)+2.5,C6709,"Close"))</f>
        <v>#N/A</v>
      </c>
      <c r="B6710" s="64" t="e">
        <f ca="1">IF(D6709&gt;D6708,C6709,C6708)</f>
        <v>#N/A</v>
      </c>
      <c r="D6710" s="56"/>
      <c r="X6710" s="55"/>
      <c r="Y6710" s="55"/>
      <c r="Z6710" s="55"/>
      <c r="AA6710" s="55"/>
      <c r="AB6710" s="55"/>
      <c r="AC6710" s="337"/>
      <c r="AD6710" s="337"/>
      <c r="AE6710" s="337"/>
      <c r="AF6710" s="337"/>
      <c r="AG6710" s="337"/>
      <c r="AH6710" s="337"/>
      <c r="AI6710" s="337"/>
      <c r="AJ6710" s="337"/>
      <c r="AK6710" s="337"/>
      <c r="AL6710" s="337"/>
      <c r="AM6710" s="55"/>
      <c r="AN6710" s="55"/>
      <c r="AO6710" s="55"/>
      <c r="AP6710" s="55"/>
      <c r="AQ6710" s="55"/>
      <c r="AR6710" s="55"/>
      <c r="AS6710" s="55"/>
    </row>
    <row r="6711" spans="1:45" x14ac:dyDescent="0.3">
      <c r="X6711" s="54" t="s">
        <v>1305</v>
      </c>
      <c r="Y6711" s="54" t="s">
        <v>128</v>
      </c>
      <c r="Z6711" s="54" t="s">
        <v>157</v>
      </c>
      <c r="AA6711" s="54" t="s">
        <v>151</v>
      </c>
      <c r="AB6711" s="54" t="s">
        <v>1327</v>
      </c>
      <c r="AC6711" s="54" t="s">
        <v>129</v>
      </c>
      <c r="AD6711" s="54" t="s">
        <v>116</v>
      </c>
      <c r="AE6711" s="54"/>
      <c r="AF6711" s="54"/>
      <c r="AG6711" s="54"/>
      <c r="AH6711" s="54"/>
      <c r="AI6711" s="54"/>
      <c r="AJ6711" s="54"/>
      <c r="AK6711" s="54"/>
      <c r="AL6711" s="54"/>
      <c r="AM6711" s="54"/>
      <c r="AN6711" s="54"/>
      <c r="AO6711" s="54"/>
      <c r="AP6711" s="54"/>
      <c r="AQ6711" s="54"/>
      <c r="AR6711" s="54"/>
      <c r="AS6711" s="54"/>
    </row>
    <row r="6712" spans="1:45" x14ac:dyDescent="0.3">
      <c r="X6712" s="54"/>
      <c r="Y6712" s="54">
        <f t="shared" ref="Y6712:AD6712" si="11595">Y6705</f>
        <v>6.4436999999999998</v>
      </c>
      <c r="Z6712" s="54">
        <f t="shared" si="11595"/>
        <v>4.9371</v>
      </c>
      <c r="AA6712" s="54">
        <f t="shared" si="11595"/>
        <v>11.350300000000001</v>
      </c>
      <c r="AB6712" s="54">
        <f t="shared" si="11595"/>
        <v>7.1900000000000006E-2</v>
      </c>
      <c r="AC6712" s="54">
        <f t="shared" si="11595"/>
        <v>6.2766000000000002</v>
      </c>
      <c r="AD6712" s="54">
        <f t="shared" si="11595"/>
        <v>11.042999999999999</v>
      </c>
      <c r="AE6712" s="54"/>
      <c r="AF6712" s="336"/>
      <c r="AG6712" s="336"/>
      <c r="AH6712" s="336"/>
      <c r="AI6712" s="54"/>
      <c r="AJ6712" s="54"/>
      <c r="AK6712" s="54"/>
      <c r="AL6712" s="54"/>
      <c r="AM6712" s="54"/>
      <c r="AN6712" s="54"/>
      <c r="AO6712" s="54"/>
      <c r="AP6712" s="54"/>
      <c r="AQ6712" s="54"/>
      <c r="AR6712" s="54"/>
      <c r="AS6712" s="54"/>
    </row>
    <row r="6713" spans="1:45" x14ac:dyDescent="0.3">
      <c r="D6713" s="56"/>
      <c r="X6713" s="336"/>
      <c r="Y6713" s="336">
        <f t="shared" ca="1" si="11511"/>
        <v>-0.51392705335363265</v>
      </c>
      <c r="Z6713" s="336">
        <f t="shared" ca="1" si="11511"/>
        <v>0.78567275999073816</v>
      </c>
      <c r="AA6713" s="336">
        <f t="shared" ca="1" si="11511"/>
        <v>0.37554164387548594</v>
      </c>
      <c r="AB6713" s="336">
        <f t="shared" ca="1" si="11511"/>
        <v>-1.1617512979233302</v>
      </c>
      <c r="AC6713" s="336">
        <f t="shared" ca="1" si="11511"/>
        <v>0.6550206956298178</v>
      </c>
      <c r="AD6713" s="336">
        <f t="shared" ca="1" si="11511"/>
        <v>-0.29753230506527761</v>
      </c>
      <c r="AE6713" s="336"/>
      <c r="AF6713" s="336"/>
      <c r="AG6713" s="336"/>
      <c r="AH6713" s="336"/>
      <c r="AI6713" s="54"/>
      <c r="AJ6713" s="54"/>
      <c r="AK6713" s="54"/>
      <c r="AL6713" s="336"/>
      <c r="AM6713" s="336"/>
      <c r="AN6713" s="336"/>
      <c r="AO6713" s="336"/>
      <c r="AP6713" s="54"/>
      <c r="AQ6713" s="336"/>
      <c r="AR6713" s="336"/>
      <c r="AS6713" s="336"/>
    </row>
    <row r="6714" spans="1:45" x14ac:dyDescent="0.3">
      <c r="C6714" s="54"/>
      <c r="D6714" s="56"/>
      <c r="Y6714" s="336">
        <f t="shared" ca="1" si="11511"/>
        <v>-0.36145374432743349</v>
      </c>
      <c r="Z6714" s="336">
        <f t="shared" ca="1" si="11511"/>
        <v>-0.6642811989324845</v>
      </c>
      <c r="AA6714" s="336">
        <f t="shared" ca="1" si="11511"/>
        <v>-9.0852870600565822E-2</v>
      </c>
      <c r="AB6714" s="336">
        <f t="shared" ca="1" si="11511"/>
        <v>-0.81696448764605556</v>
      </c>
      <c r="AC6714" s="336">
        <f t="shared" ca="1" si="11511"/>
        <v>-0.94564596723506911</v>
      </c>
      <c r="AD6714" s="336">
        <f t="shared" ca="1" si="11511"/>
        <v>-0.43747072837647655</v>
      </c>
      <c r="AE6714" s="55"/>
      <c r="AF6714" s="55"/>
      <c r="AG6714" s="55"/>
      <c r="AH6714" s="55"/>
      <c r="AI6714" s="55"/>
      <c r="AJ6714" s="55"/>
      <c r="AK6714" s="55"/>
      <c r="AL6714" s="55"/>
      <c r="AM6714" s="55"/>
      <c r="AN6714" s="55"/>
      <c r="AO6714" s="55"/>
      <c r="AP6714" s="55"/>
      <c r="AQ6714" s="55"/>
      <c r="AR6714" s="55"/>
      <c r="AS6714" s="55"/>
    </row>
    <row r="6715" spans="1:45" x14ac:dyDescent="0.3">
      <c r="B6715" s="54" t="s">
        <v>172</v>
      </c>
      <c r="C6715" s="53">
        <f>C6708</f>
        <v>0</v>
      </c>
      <c r="D6715" s="56" t="e">
        <f t="shared" ref="D6715:D6716" ca="1" si="11596">AJ6715</f>
        <v>#N/A</v>
      </c>
      <c r="E6715" s="52" t="e">
        <f t="shared" ref="E6715:W6715" si="11597">E6708</f>
        <v>#N/A</v>
      </c>
      <c r="F6715" s="52" t="e">
        <f t="shared" si="11597"/>
        <v>#N/A</v>
      </c>
      <c r="G6715" s="52" t="e">
        <f t="shared" si="11597"/>
        <v>#N/A</v>
      </c>
      <c r="H6715" s="52" t="e">
        <f t="shared" si="11597"/>
        <v>#N/A</v>
      </c>
      <c r="I6715" s="52" t="e">
        <f t="shared" si="11597"/>
        <v>#N/A</v>
      </c>
      <c r="J6715" s="52" t="e">
        <f t="shared" si="11597"/>
        <v>#N/A</v>
      </c>
      <c r="K6715" s="52" t="e">
        <f t="shared" si="11597"/>
        <v>#N/A</v>
      </c>
      <c r="L6715" s="52" t="e">
        <f t="shared" si="11597"/>
        <v>#N/A</v>
      </c>
      <c r="M6715" s="52" t="e">
        <f t="shared" si="11597"/>
        <v>#N/A</v>
      </c>
      <c r="N6715" s="52" t="e">
        <f t="shared" si="11597"/>
        <v>#N/A</v>
      </c>
      <c r="O6715" s="52" t="e">
        <f t="shared" si="11597"/>
        <v>#N/A</v>
      </c>
      <c r="P6715" s="52" t="e">
        <f t="shared" si="11597"/>
        <v>#N/A</v>
      </c>
      <c r="Q6715" s="52" t="e">
        <f t="shared" si="11597"/>
        <v>#N/A</v>
      </c>
      <c r="R6715" s="52" t="e">
        <f t="shared" si="11597"/>
        <v>#N/A</v>
      </c>
      <c r="S6715" s="52" t="e">
        <f t="shared" si="11597"/>
        <v>#N/A</v>
      </c>
      <c r="T6715" s="52" t="e">
        <f t="shared" si="11597"/>
        <v>#N/A</v>
      </c>
      <c r="U6715" s="52" t="e">
        <f t="shared" si="11597"/>
        <v>#N/A</v>
      </c>
      <c r="V6715" s="52" t="e">
        <f t="shared" si="11597"/>
        <v>#N/A</v>
      </c>
      <c r="W6715" s="52" t="e">
        <f t="shared" si="11597"/>
        <v>#N/A</v>
      </c>
      <c r="X6715" s="55" t="e">
        <f t="shared" ref="X6715:X6716" si="11598">(H6715-(O6715*P6715)/100-3*(J6715*K6715)/100)/2</f>
        <v>#N/A</v>
      </c>
      <c r="Y6715" s="55" t="e">
        <f t="shared" ref="Y6715:Y6716" si="11599">SUM(X6715,(J6715*K6715/100))/(F6715/100)</f>
        <v>#N/A</v>
      </c>
      <c r="Z6715" s="55" t="e">
        <f t="shared" ref="Z6715" si="11600">U6715*0.5+U6716*0.5</f>
        <v>#N/A</v>
      </c>
      <c r="AA6715" s="55" t="e">
        <f t="shared" ref="AA6715:AA6716" si="11601">J6715/Y6715</f>
        <v>#N/A</v>
      </c>
      <c r="AB6715" s="336" t="e">
        <f t="shared" ref="AB6715:AB6716" si="11602">X6715/(Y6715-J6715)</f>
        <v>#N/A</v>
      </c>
      <c r="AC6715" s="223" t="e">
        <f ca="1">INDEX(FGA_COEFFS,1,1)+Z6715*INDEX(FGA_COEFFS,1,2)+Y6715*INDEX(FGA_COEFFS,1,3)+R6715*INDEX(FGA_COEFFS,1,4)+Q6716*INDEX(FGA_COEFFS,1,5)+S6715*INDEX(FGA_COEFFS,1,6)+T6716*INDEX(FGA_COEFFS,1,7)+M6716*INDEX(FGA_COEFFS,1,8)+Y6719*Y6720</f>
        <v>#N/A</v>
      </c>
      <c r="AD6715" s="223" t="e">
        <f ca="1">INDEX(THREEPTA_COEFFS,1,1)+AC6715*INDEX(THREEPTA_COEFFS,1,2)+J6715*INDEX(THREEPTA_COEFFS,1,3)+AA6715*INDEX(THREEPTA_COEFFS,1,4)+K6715*INDEX(THREEPTA_COEFFS,1,5)+L6716*INDEX(THREEPTA_COEFFS,1,6)+Z6719*Z6720</f>
        <v>#N/A</v>
      </c>
      <c r="AE6715" s="223" t="e">
        <f ca="1">INDEX(THREEPTPCT_COEFFS,1,1)+K6715*INDEX(THREEPTPCT_COEFFS,1,2)+L6716*INDEX(THREEPTPCT_COEFFS,1,3)+AA6719*AA6720</f>
        <v>#N/A</v>
      </c>
      <c r="AF6715" s="55" t="e">
        <f t="shared" ref="AF6715:AF6716" ca="1" si="11603">AC6715-AD6715</f>
        <v>#N/A</v>
      </c>
      <c r="AG6715" s="223" t="e">
        <f ca="1">INDEX(TWOPTPCT_COEFFS,1,1)+AB6715*INDEX(TWOPTPCT_COEFFS,1,2)+I6716*INDEX(TWOPTPCT_COEFFS,1,3)+G6716*INDEX(TWOPTPCT_COEFFS,1,4)+L6716*INDEX(TWOPTPCT_COEFFS,1,5)+AB6719*AB6720</f>
        <v>#N/A</v>
      </c>
      <c r="AH6715" s="223" t="e">
        <f ca="1">INDEX(FTA_COEFFS,1,1)+O6715*INDEX(FTA_COEFFS,1,2)+N6716*INDEX(FTA_COEFFS,1,3)+(Q6715+R6715)*INDEX(FTA_COEFFS,1,4)+(Q6716+R6716)*INDEX(FTA_COEFFS,1,5)+M6716*INDEX(FTA_COEFFS,1,6)+AC6719*AC6720</f>
        <v>#N/A</v>
      </c>
      <c r="AI6715" s="223" t="e">
        <f ca="1">INDEX(FTPCT_COEFFS,1,1)+P6715*INDEX(FTPCT_COEFFS,1,2)+F6715*INDEX(FTPCT_COEFFS,1,3)+G6716*INDEX(FTPCT_COEFFS,1,4)+AD6719*AD6720</f>
        <v>#N/A</v>
      </c>
      <c r="AJ6715" s="338" t="e">
        <f t="shared" ref="AJ6715:AJ6716" ca="1" si="11604">AD6715*AE6715/100+AF6715*AG6715+AH6715*AI6715/100</f>
        <v>#N/A</v>
      </c>
      <c r="AK6715" s="55"/>
      <c r="AL6715" s="55"/>
      <c r="AM6715" s="55"/>
      <c r="AN6715" s="55"/>
      <c r="AO6715" s="55"/>
      <c r="AP6715" s="55"/>
      <c r="AQ6715" s="55"/>
      <c r="AR6715" s="55"/>
    </row>
    <row r="6716" spans="1:45" x14ac:dyDescent="0.3">
      <c r="B6716" s="54" t="s">
        <v>175</v>
      </c>
      <c r="C6716" s="54">
        <f>C6709</f>
        <v>0</v>
      </c>
      <c r="D6716" s="56" t="e">
        <f t="shared" ca="1" si="11596"/>
        <v>#N/A</v>
      </c>
      <c r="E6716" s="52" t="e">
        <f t="shared" ref="E6716:W6716" si="11605">E6709</f>
        <v>#N/A</v>
      </c>
      <c r="F6716" s="52" t="e">
        <f t="shared" si="11605"/>
        <v>#N/A</v>
      </c>
      <c r="G6716" s="52" t="e">
        <f t="shared" si="11605"/>
        <v>#N/A</v>
      </c>
      <c r="H6716" s="52" t="e">
        <f t="shared" si="11605"/>
        <v>#N/A</v>
      </c>
      <c r="I6716" s="52" t="e">
        <f t="shared" si="11605"/>
        <v>#N/A</v>
      </c>
      <c r="J6716" s="52" t="e">
        <f t="shared" si="11605"/>
        <v>#N/A</v>
      </c>
      <c r="K6716" s="52" t="e">
        <f t="shared" si="11605"/>
        <v>#N/A</v>
      </c>
      <c r="L6716" s="52" t="e">
        <f t="shared" si="11605"/>
        <v>#N/A</v>
      </c>
      <c r="M6716" s="52" t="e">
        <f t="shared" si="11605"/>
        <v>#N/A</v>
      </c>
      <c r="N6716" s="52" t="e">
        <f t="shared" si="11605"/>
        <v>#N/A</v>
      </c>
      <c r="O6716" s="52" t="e">
        <f t="shared" si="11605"/>
        <v>#N/A</v>
      </c>
      <c r="P6716" s="52" t="e">
        <f t="shared" si="11605"/>
        <v>#N/A</v>
      </c>
      <c r="Q6716" s="52" t="e">
        <f t="shared" si="11605"/>
        <v>#N/A</v>
      </c>
      <c r="R6716" s="52" t="e">
        <f t="shared" si="11605"/>
        <v>#N/A</v>
      </c>
      <c r="S6716" s="52" t="e">
        <f t="shared" si="11605"/>
        <v>#N/A</v>
      </c>
      <c r="T6716" s="52" t="e">
        <f t="shared" si="11605"/>
        <v>#N/A</v>
      </c>
      <c r="U6716" s="52" t="e">
        <f t="shared" si="11605"/>
        <v>#N/A</v>
      </c>
      <c r="V6716" s="52" t="e">
        <f t="shared" si="11605"/>
        <v>#N/A</v>
      </c>
      <c r="W6716" s="52" t="e">
        <f t="shared" si="11605"/>
        <v>#N/A</v>
      </c>
      <c r="X6716" s="55" t="e">
        <f t="shared" si="11598"/>
        <v>#N/A</v>
      </c>
      <c r="Y6716" s="55" t="e">
        <f t="shared" si="11599"/>
        <v>#N/A</v>
      </c>
      <c r="Z6716" s="55" t="e">
        <f t="shared" ref="Z6716" si="11606">Z6715</f>
        <v>#N/A</v>
      </c>
      <c r="AA6716" s="55" t="e">
        <f t="shared" si="11601"/>
        <v>#N/A</v>
      </c>
      <c r="AB6716" s="336" t="e">
        <f t="shared" si="11602"/>
        <v>#N/A</v>
      </c>
      <c r="AC6716" s="223" t="e">
        <f ca="1">INDEX(FGA_COEFFS,1,1)+Z6716*INDEX(FGA_COEFFS,1,2)+Y6716*INDEX(FGA_COEFFS,1,3)+R6716*INDEX(FGA_COEFFS,1,4)+Q6715*INDEX(FGA_COEFFS,1,5)+S6716*INDEX(FGA_COEFFS,1,6)+T6715*INDEX(FGA_COEFFS,1,7)+M6715*INDEX(FGA_COEFFS,1,8)+Y6719*Y6721</f>
        <v>#N/A</v>
      </c>
      <c r="AD6716" s="223" t="e">
        <f ca="1">INDEX(THREEPTA_COEFFS,1,1)+AC6716*INDEX(THREEPTA_COEFFS,1,2)+J6716*INDEX(THREEPTA_COEFFS,1,3)+AA6716*INDEX(THREEPTA_COEFFS,1,4)+K6716*INDEX(THREEPTA_COEFFS,1,5)+L6715*INDEX(THREEPTA_COEFFS,1,6)+Z6719*Z6721</f>
        <v>#N/A</v>
      </c>
      <c r="AE6716" s="223" t="e">
        <f ca="1">INDEX(THREEPTPCT_COEFFS,1,1)+K6716*INDEX(THREEPTPCT_COEFFS,1,2)+L6715*INDEX(THREEPTPCT_COEFFS,1,3)+AA6719*AA6721</f>
        <v>#N/A</v>
      </c>
      <c r="AF6716" s="55" t="e">
        <f t="shared" ca="1" si="11603"/>
        <v>#N/A</v>
      </c>
      <c r="AG6716" s="223" t="e">
        <f ca="1">INDEX(TWOPTPCT_COEFFS,1,1)+AB6716*INDEX(TWOPTPCT_COEFFS,1,2)+I6715*INDEX(TWOPTPCT_COEFFS,1,3)+G6715*INDEX(TWOPTPCT_COEFFS,1,4)+L6715*INDEX(TWOPTPCT_COEFFS,1,5)+AB6719*AB6721</f>
        <v>#N/A</v>
      </c>
      <c r="AH6716" s="223" t="e">
        <f ca="1">INDEX(FTA_COEFFS,1,1)+O6716*INDEX(FTA_COEFFS,1,2)+N6715*INDEX(FTA_COEFFS,1,3)+(Q6716+R6716)*INDEX(FTA_COEFFS,1,4)+(Q6715+R6715)*INDEX(FTA_COEFFS,1,5)+M6715*INDEX(FTA_COEFFS,1,6)+AC6719*AC6721</f>
        <v>#N/A</v>
      </c>
      <c r="AI6716" s="223" t="e">
        <f ca="1">INDEX(FTPCT_COEFFS,1,1)+P6716*INDEX(FTPCT_COEFFS,1,2)+F6716*INDEX(FTPCT_COEFFS,1,3)+G6715*INDEX(FTPCT_COEFFS,1,4)+AD6719*AD6721</f>
        <v>#N/A</v>
      </c>
      <c r="AJ6716" s="338" t="e">
        <f t="shared" ca="1" si="11604"/>
        <v>#N/A</v>
      </c>
      <c r="AK6716" s="55"/>
      <c r="AL6716" s="55"/>
      <c r="AM6716" s="55"/>
      <c r="AN6716" s="55"/>
      <c r="AO6716" s="55"/>
      <c r="AP6716" s="55"/>
      <c r="AQ6716" s="55"/>
      <c r="AR6716" s="55"/>
    </row>
    <row r="6717" spans="1:45" x14ac:dyDescent="0.3">
      <c r="A6717" s="54" t="e">
        <f ca="1">IF(D6715&gt;(D6716+(AVERAGE(V6715,W6715)-AVERAGE(V6716,W6716))/2)+2.5,C6715,IF(D6716&gt;(D6715+(AVERAGE(V6716,W6716)-AVERAGE(V6715,W6715))/2)+2.5,C6716,"Close"))</f>
        <v>#N/A</v>
      </c>
      <c r="B6717" s="64" t="e">
        <f ca="1">IF(D6716&gt;D6715,C6716,C6715)</f>
        <v>#N/A</v>
      </c>
      <c r="D6717" s="56"/>
      <c r="X6717" s="55"/>
      <c r="Y6717" s="55"/>
      <c r="Z6717" s="55"/>
      <c r="AA6717" s="55"/>
      <c r="AB6717" s="55"/>
      <c r="AC6717" s="337"/>
      <c r="AD6717" s="337"/>
      <c r="AE6717" s="337"/>
      <c r="AF6717" s="337"/>
      <c r="AG6717" s="337"/>
      <c r="AH6717" s="337"/>
      <c r="AI6717" s="337"/>
      <c r="AJ6717" s="337"/>
      <c r="AK6717" s="337"/>
      <c r="AL6717" s="337"/>
      <c r="AM6717" s="55"/>
      <c r="AN6717" s="55"/>
      <c r="AO6717" s="55"/>
      <c r="AP6717" s="55"/>
      <c r="AQ6717" s="55"/>
      <c r="AR6717" s="55"/>
      <c r="AS6717" s="55"/>
    </row>
    <row r="6718" spans="1:45" x14ac:dyDescent="0.3">
      <c r="X6718" s="54" t="s">
        <v>1305</v>
      </c>
      <c r="Y6718" s="54" t="s">
        <v>128</v>
      </c>
      <c r="Z6718" s="54" t="s">
        <v>157</v>
      </c>
      <c r="AA6718" s="54" t="s">
        <v>151</v>
      </c>
      <c r="AB6718" s="54" t="s">
        <v>1327</v>
      </c>
      <c r="AC6718" s="54" t="s">
        <v>129</v>
      </c>
      <c r="AD6718" s="54" t="s">
        <v>116</v>
      </c>
      <c r="AE6718" s="54"/>
      <c r="AF6718" s="54"/>
      <c r="AG6718" s="54"/>
      <c r="AH6718" s="54"/>
      <c r="AI6718" s="54"/>
      <c r="AJ6718" s="54"/>
      <c r="AK6718" s="54"/>
      <c r="AL6718" s="54"/>
      <c r="AM6718" s="54"/>
      <c r="AN6718" s="54"/>
      <c r="AO6718" s="54"/>
      <c r="AP6718" s="54"/>
      <c r="AQ6718" s="54"/>
      <c r="AR6718" s="54"/>
      <c r="AS6718" s="54"/>
    </row>
    <row r="6719" spans="1:45" x14ac:dyDescent="0.3">
      <c r="X6719" s="54"/>
      <c r="Y6719" s="54">
        <f t="shared" ref="Y6719:AD6719" si="11607">Y6712</f>
        <v>6.4436999999999998</v>
      </c>
      <c r="Z6719" s="54">
        <f t="shared" si="11607"/>
        <v>4.9371</v>
      </c>
      <c r="AA6719" s="54">
        <f t="shared" si="11607"/>
        <v>11.350300000000001</v>
      </c>
      <c r="AB6719" s="54">
        <f t="shared" si="11607"/>
        <v>7.1900000000000006E-2</v>
      </c>
      <c r="AC6719" s="54">
        <f t="shared" si="11607"/>
        <v>6.2766000000000002</v>
      </c>
      <c r="AD6719" s="54">
        <f t="shared" si="11607"/>
        <v>11.042999999999999</v>
      </c>
      <c r="AE6719" s="54"/>
      <c r="AF6719" s="336"/>
      <c r="AG6719" s="336"/>
      <c r="AH6719" s="336"/>
      <c r="AI6719" s="54"/>
      <c r="AJ6719" s="54"/>
      <c r="AK6719" s="54"/>
      <c r="AL6719" s="54"/>
      <c r="AM6719" s="54"/>
      <c r="AN6719" s="54"/>
      <c r="AO6719" s="54"/>
      <c r="AP6719" s="54"/>
      <c r="AQ6719" s="54"/>
      <c r="AR6719" s="54"/>
      <c r="AS6719" s="54"/>
    </row>
    <row r="6720" spans="1:45" x14ac:dyDescent="0.3">
      <c r="D6720" s="56"/>
      <c r="X6720" s="336"/>
      <c r="Y6720" s="336">
        <f t="shared" ca="1" si="11511"/>
        <v>2.5771150352792819E-5</v>
      </c>
      <c r="Z6720" s="336">
        <f t="shared" ca="1" si="11511"/>
        <v>-0.82719740742359726</v>
      </c>
      <c r="AA6720" s="336">
        <f t="shared" ca="1" si="11511"/>
        <v>-2.4760028687585554E-2</v>
      </c>
      <c r="AB6720" s="336">
        <f t="shared" ca="1" si="11511"/>
        <v>3.7647466979564621E-2</v>
      </c>
      <c r="AC6720" s="336">
        <f t="shared" ca="1" si="11511"/>
        <v>-0.24792515407165139</v>
      </c>
      <c r="AD6720" s="336">
        <f t="shared" ca="1" si="11511"/>
        <v>0.14647580023248932</v>
      </c>
      <c r="AE6720" s="336"/>
      <c r="AF6720" s="336"/>
      <c r="AG6720" s="336"/>
      <c r="AH6720" s="336"/>
      <c r="AI6720" s="54"/>
      <c r="AJ6720" s="54"/>
      <c r="AK6720" s="54"/>
      <c r="AL6720" s="336"/>
      <c r="AM6720" s="336"/>
      <c r="AN6720" s="336"/>
      <c r="AO6720" s="336"/>
      <c r="AP6720" s="54"/>
      <c r="AQ6720" s="336"/>
      <c r="AR6720" s="336"/>
      <c r="AS6720" s="336"/>
    </row>
    <row r="6721" spans="1:45" x14ac:dyDescent="0.3">
      <c r="C6721" s="54"/>
      <c r="D6721" s="56"/>
      <c r="Y6721" s="336">
        <f t="shared" ca="1" si="11511"/>
        <v>-0.89406146787870733</v>
      </c>
      <c r="Z6721" s="336">
        <f t="shared" ca="1" si="11511"/>
        <v>-9.6290336763374621E-3</v>
      </c>
      <c r="AA6721" s="336">
        <f t="shared" ca="1" si="11511"/>
        <v>-1.3925176581092213</v>
      </c>
      <c r="AB6721" s="336">
        <f t="shared" ca="1" si="11511"/>
        <v>-0.16115530735441999</v>
      </c>
      <c r="AC6721" s="336">
        <f t="shared" ca="1" si="11511"/>
        <v>-0.20752398309187792</v>
      </c>
      <c r="AD6721" s="336">
        <f t="shared" ca="1" si="11511"/>
        <v>-0.51050833923358319</v>
      </c>
      <c r="AE6721" s="55"/>
      <c r="AF6721" s="55"/>
      <c r="AG6721" s="55"/>
      <c r="AH6721" s="55"/>
      <c r="AI6721" s="55"/>
      <c r="AJ6721" s="55"/>
      <c r="AK6721" s="55"/>
      <c r="AL6721" s="55"/>
      <c r="AM6721" s="55"/>
      <c r="AN6721" s="55"/>
      <c r="AO6721" s="55"/>
      <c r="AP6721" s="55"/>
      <c r="AQ6721" s="55"/>
      <c r="AR6721" s="55"/>
      <c r="AS6721" s="55"/>
    </row>
    <row r="6722" spans="1:45" x14ac:dyDescent="0.3">
      <c r="B6722" s="54" t="s">
        <v>172</v>
      </c>
      <c r="C6722" s="53">
        <f>C6715</f>
        <v>0</v>
      </c>
      <c r="D6722" s="56" t="e">
        <f t="shared" ref="D6722:D6723" ca="1" si="11608">AJ6722</f>
        <v>#N/A</v>
      </c>
      <c r="E6722" s="52" t="e">
        <f t="shared" ref="E6722:W6722" si="11609">E6715</f>
        <v>#N/A</v>
      </c>
      <c r="F6722" s="52" t="e">
        <f t="shared" si="11609"/>
        <v>#N/A</v>
      </c>
      <c r="G6722" s="52" t="e">
        <f t="shared" si="11609"/>
        <v>#N/A</v>
      </c>
      <c r="H6722" s="52" t="e">
        <f t="shared" si="11609"/>
        <v>#N/A</v>
      </c>
      <c r="I6722" s="52" t="e">
        <f t="shared" si="11609"/>
        <v>#N/A</v>
      </c>
      <c r="J6722" s="52" t="e">
        <f t="shared" si="11609"/>
        <v>#N/A</v>
      </c>
      <c r="K6722" s="52" t="e">
        <f t="shared" si="11609"/>
        <v>#N/A</v>
      </c>
      <c r="L6722" s="52" t="e">
        <f t="shared" si="11609"/>
        <v>#N/A</v>
      </c>
      <c r="M6722" s="52" t="e">
        <f t="shared" si="11609"/>
        <v>#N/A</v>
      </c>
      <c r="N6722" s="52" t="e">
        <f t="shared" si="11609"/>
        <v>#N/A</v>
      </c>
      <c r="O6722" s="52" t="e">
        <f t="shared" si="11609"/>
        <v>#N/A</v>
      </c>
      <c r="P6722" s="52" t="e">
        <f t="shared" si="11609"/>
        <v>#N/A</v>
      </c>
      <c r="Q6722" s="52" t="e">
        <f t="shared" si="11609"/>
        <v>#N/A</v>
      </c>
      <c r="R6722" s="52" t="e">
        <f t="shared" si="11609"/>
        <v>#N/A</v>
      </c>
      <c r="S6722" s="52" t="e">
        <f t="shared" si="11609"/>
        <v>#N/A</v>
      </c>
      <c r="T6722" s="52" t="e">
        <f t="shared" si="11609"/>
        <v>#N/A</v>
      </c>
      <c r="U6722" s="52" t="e">
        <f t="shared" si="11609"/>
        <v>#N/A</v>
      </c>
      <c r="V6722" s="52" t="e">
        <f t="shared" si="11609"/>
        <v>#N/A</v>
      </c>
      <c r="W6722" s="52" t="e">
        <f t="shared" si="11609"/>
        <v>#N/A</v>
      </c>
      <c r="X6722" s="55" t="e">
        <f t="shared" ref="X6722:X6723" si="11610">(H6722-(O6722*P6722)/100-3*(J6722*K6722)/100)/2</f>
        <v>#N/A</v>
      </c>
      <c r="Y6722" s="55" t="e">
        <f t="shared" ref="Y6722:Y6723" si="11611">SUM(X6722,(J6722*K6722/100))/(F6722/100)</f>
        <v>#N/A</v>
      </c>
      <c r="Z6722" s="55" t="e">
        <f t="shared" ref="Z6722" si="11612">U6722*0.5+U6723*0.5</f>
        <v>#N/A</v>
      </c>
      <c r="AA6722" s="55" t="e">
        <f t="shared" ref="AA6722:AA6723" si="11613">J6722/Y6722</f>
        <v>#N/A</v>
      </c>
      <c r="AB6722" s="336" t="e">
        <f t="shared" ref="AB6722:AB6723" si="11614">X6722/(Y6722-J6722)</f>
        <v>#N/A</v>
      </c>
      <c r="AC6722" s="223" t="e">
        <f ca="1">INDEX(FGA_COEFFS,1,1)+Z6722*INDEX(FGA_COEFFS,1,2)+Y6722*INDEX(FGA_COEFFS,1,3)+R6722*INDEX(FGA_COEFFS,1,4)+Q6723*INDEX(FGA_COEFFS,1,5)+S6722*INDEX(FGA_COEFFS,1,6)+T6723*INDEX(FGA_COEFFS,1,7)+M6723*INDEX(FGA_COEFFS,1,8)+Y6726*Y6727</f>
        <v>#N/A</v>
      </c>
      <c r="AD6722" s="223" t="e">
        <f ca="1">INDEX(THREEPTA_COEFFS,1,1)+AC6722*INDEX(THREEPTA_COEFFS,1,2)+J6722*INDEX(THREEPTA_COEFFS,1,3)+AA6722*INDEX(THREEPTA_COEFFS,1,4)+K6722*INDEX(THREEPTA_COEFFS,1,5)+L6723*INDEX(THREEPTA_COEFFS,1,6)+Z6726*Z6727</f>
        <v>#N/A</v>
      </c>
      <c r="AE6722" s="223" t="e">
        <f ca="1">INDEX(THREEPTPCT_COEFFS,1,1)+K6722*INDEX(THREEPTPCT_COEFFS,1,2)+L6723*INDEX(THREEPTPCT_COEFFS,1,3)+AA6726*AA6727</f>
        <v>#N/A</v>
      </c>
      <c r="AF6722" s="55" t="e">
        <f t="shared" ref="AF6722:AF6723" ca="1" si="11615">AC6722-AD6722</f>
        <v>#N/A</v>
      </c>
      <c r="AG6722" s="223" t="e">
        <f ca="1">INDEX(TWOPTPCT_COEFFS,1,1)+AB6722*INDEX(TWOPTPCT_COEFFS,1,2)+I6723*INDEX(TWOPTPCT_COEFFS,1,3)+G6723*INDEX(TWOPTPCT_COEFFS,1,4)+L6723*INDEX(TWOPTPCT_COEFFS,1,5)+AB6726*AB6727</f>
        <v>#N/A</v>
      </c>
      <c r="AH6722" s="223" t="e">
        <f ca="1">INDEX(FTA_COEFFS,1,1)+O6722*INDEX(FTA_COEFFS,1,2)+N6723*INDEX(FTA_COEFFS,1,3)+(Q6722+R6722)*INDEX(FTA_COEFFS,1,4)+(Q6723+R6723)*INDEX(FTA_COEFFS,1,5)+M6723*INDEX(FTA_COEFFS,1,6)+AC6726*AC6727</f>
        <v>#N/A</v>
      </c>
      <c r="AI6722" s="223" t="e">
        <f ca="1">INDEX(FTPCT_COEFFS,1,1)+P6722*INDEX(FTPCT_COEFFS,1,2)+F6722*INDEX(FTPCT_COEFFS,1,3)+G6723*INDEX(FTPCT_COEFFS,1,4)+AD6726*AD6727</f>
        <v>#N/A</v>
      </c>
      <c r="AJ6722" s="338" t="e">
        <f t="shared" ref="AJ6722:AJ6723" ca="1" si="11616">AD6722*AE6722/100+AF6722*AG6722+AH6722*AI6722/100</f>
        <v>#N/A</v>
      </c>
      <c r="AK6722" s="55"/>
      <c r="AL6722" s="55"/>
      <c r="AM6722" s="55"/>
      <c r="AN6722" s="55"/>
      <c r="AO6722" s="55"/>
      <c r="AP6722" s="55"/>
      <c r="AQ6722" s="55"/>
      <c r="AR6722" s="55"/>
    </row>
    <row r="6723" spans="1:45" x14ac:dyDescent="0.3">
      <c r="B6723" s="54" t="s">
        <v>175</v>
      </c>
      <c r="C6723" s="54">
        <f>C6716</f>
        <v>0</v>
      </c>
      <c r="D6723" s="56" t="e">
        <f t="shared" ca="1" si="11608"/>
        <v>#N/A</v>
      </c>
      <c r="E6723" s="52" t="e">
        <f t="shared" ref="E6723:W6723" si="11617">E6716</f>
        <v>#N/A</v>
      </c>
      <c r="F6723" s="52" t="e">
        <f t="shared" si="11617"/>
        <v>#N/A</v>
      </c>
      <c r="G6723" s="52" t="e">
        <f t="shared" si="11617"/>
        <v>#N/A</v>
      </c>
      <c r="H6723" s="52" t="e">
        <f t="shared" si="11617"/>
        <v>#N/A</v>
      </c>
      <c r="I6723" s="52" t="e">
        <f t="shared" si="11617"/>
        <v>#N/A</v>
      </c>
      <c r="J6723" s="52" t="e">
        <f t="shared" si="11617"/>
        <v>#N/A</v>
      </c>
      <c r="K6723" s="52" t="e">
        <f t="shared" si="11617"/>
        <v>#N/A</v>
      </c>
      <c r="L6723" s="52" t="e">
        <f t="shared" si="11617"/>
        <v>#N/A</v>
      </c>
      <c r="M6723" s="52" t="e">
        <f t="shared" si="11617"/>
        <v>#N/A</v>
      </c>
      <c r="N6723" s="52" t="e">
        <f t="shared" si="11617"/>
        <v>#N/A</v>
      </c>
      <c r="O6723" s="52" t="e">
        <f t="shared" si="11617"/>
        <v>#N/A</v>
      </c>
      <c r="P6723" s="52" t="e">
        <f t="shared" si="11617"/>
        <v>#N/A</v>
      </c>
      <c r="Q6723" s="52" t="e">
        <f t="shared" si="11617"/>
        <v>#N/A</v>
      </c>
      <c r="R6723" s="52" t="e">
        <f t="shared" si="11617"/>
        <v>#N/A</v>
      </c>
      <c r="S6723" s="52" t="e">
        <f t="shared" si="11617"/>
        <v>#N/A</v>
      </c>
      <c r="T6723" s="52" t="e">
        <f t="shared" si="11617"/>
        <v>#N/A</v>
      </c>
      <c r="U6723" s="52" t="e">
        <f t="shared" si="11617"/>
        <v>#N/A</v>
      </c>
      <c r="V6723" s="52" t="e">
        <f t="shared" si="11617"/>
        <v>#N/A</v>
      </c>
      <c r="W6723" s="52" t="e">
        <f t="shared" si="11617"/>
        <v>#N/A</v>
      </c>
      <c r="X6723" s="55" t="e">
        <f t="shared" si="11610"/>
        <v>#N/A</v>
      </c>
      <c r="Y6723" s="55" t="e">
        <f t="shared" si="11611"/>
        <v>#N/A</v>
      </c>
      <c r="Z6723" s="55" t="e">
        <f t="shared" ref="Z6723" si="11618">Z6722</f>
        <v>#N/A</v>
      </c>
      <c r="AA6723" s="55" t="e">
        <f t="shared" si="11613"/>
        <v>#N/A</v>
      </c>
      <c r="AB6723" s="336" t="e">
        <f t="shared" si="11614"/>
        <v>#N/A</v>
      </c>
      <c r="AC6723" s="223" t="e">
        <f ca="1">INDEX(FGA_COEFFS,1,1)+Z6723*INDEX(FGA_COEFFS,1,2)+Y6723*INDEX(FGA_COEFFS,1,3)+R6723*INDEX(FGA_COEFFS,1,4)+Q6722*INDEX(FGA_COEFFS,1,5)+S6723*INDEX(FGA_COEFFS,1,6)+T6722*INDEX(FGA_COEFFS,1,7)+M6722*INDEX(FGA_COEFFS,1,8)+Y6726*Y6728</f>
        <v>#N/A</v>
      </c>
      <c r="AD6723" s="223" t="e">
        <f ca="1">INDEX(THREEPTA_COEFFS,1,1)+AC6723*INDEX(THREEPTA_COEFFS,1,2)+J6723*INDEX(THREEPTA_COEFFS,1,3)+AA6723*INDEX(THREEPTA_COEFFS,1,4)+K6723*INDEX(THREEPTA_COEFFS,1,5)+L6722*INDEX(THREEPTA_COEFFS,1,6)+Z6726*Z6728</f>
        <v>#N/A</v>
      </c>
      <c r="AE6723" s="223" t="e">
        <f ca="1">INDEX(THREEPTPCT_COEFFS,1,1)+K6723*INDEX(THREEPTPCT_COEFFS,1,2)+L6722*INDEX(THREEPTPCT_COEFFS,1,3)+AA6726*AA6728</f>
        <v>#N/A</v>
      </c>
      <c r="AF6723" s="55" t="e">
        <f t="shared" ca="1" si="11615"/>
        <v>#N/A</v>
      </c>
      <c r="AG6723" s="223" t="e">
        <f ca="1">INDEX(TWOPTPCT_COEFFS,1,1)+AB6723*INDEX(TWOPTPCT_COEFFS,1,2)+I6722*INDEX(TWOPTPCT_COEFFS,1,3)+G6722*INDEX(TWOPTPCT_COEFFS,1,4)+L6722*INDEX(TWOPTPCT_COEFFS,1,5)+AB6726*AB6728</f>
        <v>#N/A</v>
      </c>
      <c r="AH6723" s="223" t="e">
        <f ca="1">INDEX(FTA_COEFFS,1,1)+O6723*INDEX(FTA_COEFFS,1,2)+N6722*INDEX(FTA_COEFFS,1,3)+(Q6723+R6723)*INDEX(FTA_COEFFS,1,4)+(Q6722+R6722)*INDEX(FTA_COEFFS,1,5)+M6722*INDEX(FTA_COEFFS,1,6)+AC6726*AC6728</f>
        <v>#N/A</v>
      </c>
      <c r="AI6723" s="223" t="e">
        <f ca="1">INDEX(FTPCT_COEFFS,1,1)+P6723*INDEX(FTPCT_COEFFS,1,2)+F6723*INDEX(FTPCT_COEFFS,1,3)+G6722*INDEX(FTPCT_COEFFS,1,4)+AD6726*AD6728</f>
        <v>#N/A</v>
      </c>
      <c r="AJ6723" s="338" t="e">
        <f t="shared" ca="1" si="11616"/>
        <v>#N/A</v>
      </c>
      <c r="AK6723" s="55"/>
      <c r="AL6723" s="55"/>
      <c r="AM6723" s="55"/>
      <c r="AN6723" s="55"/>
      <c r="AO6723" s="55"/>
      <c r="AP6723" s="55"/>
      <c r="AQ6723" s="55"/>
      <c r="AR6723" s="55"/>
    </row>
    <row r="6724" spans="1:45" x14ac:dyDescent="0.3">
      <c r="A6724" s="54" t="e">
        <f ca="1">IF(D6722&gt;(D6723+(AVERAGE(V6722,W6722)-AVERAGE(V6723,W6723))/2)+2.5,C6722,IF(D6723&gt;(D6722+(AVERAGE(V6723,W6723)-AVERAGE(V6722,W6722))/2)+2.5,C6723,"Close"))</f>
        <v>#N/A</v>
      </c>
      <c r="B6724" s="64" t="e">
        <f ca="1">IF(D6723&gt;D6722,C6723,C6722)</f>
        <v>#N/A</v>
      </c>
      <c r="D6724" s="56"/>
      <c r="X6724" s="55"/>
      <c r="Y6724" s="55"/>
      <c r="Z6724" s="55"/>
      <c r="AA6724" s="55"/>
      <c r="AB6724" s="55"/>
      <c r="AC6724" s="337"/>
      <c r="AD6724" s="337"/>
      <c r="AE6724" s="337"/>
      <c r="AF6724" s="337"/>
      <c r="AG6724" s="337"/>
      <c r="AH6724" s="337"/>
      <c r="AI6724" s="337"/>
      <c r="AJ6724" s="337"/>
      <c r="AK6724" s="337"/>
      <c r="AL6724" s="337"/>
      <c r="AM6724" s="55"/>
      <c r="AN6724" s="55"/>
      <c r="AO6724" s="55"/>
      <c r="AP6724" s="55"/>
      <c r="AQ6724" s="55"/>
      <c r="AR6724" s="55"/>
      <c r="AS6724" s="55"/>
    </row>
    <row r="6725" spans="1:45" x14ac:dyDescent="0.3">
      <c r="X6725" s="54" t="s">
        <v>1305</v>
      </c>
      <c r="Y6725" s="54" t="s">
        <v>128</v>
      </c>
      <c r="Z6725" s="54" t="s">
        <v>157</v>
      </c>
      <c r="AA6725" s="54" t="s">
        <v>151</v>
      </c>
      <c r="AB6725" s="54" t="s">
        <v>1327</v>
      </c>
      <c r="AC6725" s="54" t="s">
        <v>129</v>
      </c>
      <c r="AD6725" s="54" t="s">
        <v>116</v>
      </c>
      <c r="AE6725" s="54"/>
      <c r="AF6725" s="54"/>
      <c r="AG6725" s="54"/>
      <c r="AH6725" s="54"/>
      <c r="AI6725" s="54"/>
      <c r="AJ6725" s="54"/>
      <c r="AK6725" s="54"/>
      <c r="AL6725" s="54"/>
      <c r="AM6725" s="54"/>
      <c r="AN6725" s="54"/>
      <c r="AO6725" s="54"/>
      <c r="AP6725" s="54"/>
      <c r="AQ6725" s="54"/>
      <c r="AR6725" s="54"/>
      <c r="AS6725" s="54"/>
    </row>
    <row r="6726" spans="1:45" x14ac:dyDescent="0.3">
      <c r="X6726" s="54"/>
      <c r="Y6726" s="54">
        <f t="shared" ref="Y6726:AD6726" si="11619">Y6719</f>
        <v>6.4436999999999998</v>
      </c>
      <c r="Z6726" s="54">
        <f t="shared" si="11619"/>
        <v>4.9371</v>
      </c>
      <c r="AA6726" s="54">
        <f t="shared" si="11619"/>
        <v>11.350300000000001</v>
      </c>
      <c r="AB6726" s="54">
        <f t="shared" si="11619"/>
        <v>7.1900000000000006E-2</v>
      </c>
      <c r="AC6726" s="54">
        <f t="shared" si="11619"/>
        <v>6.2766000000000002</v>
      </c>
      <c r="AD6726" s="54">
        <f t="shared" si="11619"/>
        <v>11.042999999999999</v>
      </c>
      <c r="AE6726" s="54"/>
      <c r="AF6726" s="336"/>
      <c r="AG6726" s="336"/>
      <c r="AH6726" s="336"/>
      <c r="AI6726" s="54"/>
      <c r="AJ6726" s="54"/>
      <c r="AK6726" s="54"/>
      <c r="AL6726" s="54"/>
      <c r="AM6726" s="54"/>
      <c r="AN6726" s="54"/>
      <c r="AO6726" s="54"/>
      <c r="AP6726" s="54"/>
      <c r="AQ6726" s="54"/>
      <c r="AR6726" s="54"/>
      <c r="AS6726" s="54"/>
    </row>
    <row r="6727" spans="1:45" x14ac:dyDescent="0.3">
      <c r="D6727" s="56"/>
      <c r="X6727" s="336"/>
      <c r="Y6727" s="336">
        <f t="shared" ca="1" si="11511"/>
        <v>-1.1935610558791758</v>
      </c>
      <c r="Z6727" s="336">
        <f t="shared" ca="1" si="11511"/>
        <v>2.0842257892751175E-2</v>
      </c>
      <c r="AA6727" s="336">
        <f t="shared" ca="1" si="11511"/>
        <v>0.16058686747816855</v>
      </c>
      <c r="AB6727" s="336">
        <f t="shared" ca="1" si="11511"/>
        <v>-8.5135164287749167E-4</v>
      </c>
      <c r="AC6727" s="336">
        <f t="shared" ca="1" si="11511"/>
        <v>1.3099561339925698</v>
      </c>
      <c r="AD6727" s="336">
        <f t="shared" ca="1" si="11511"/>
        <v>7.1190358910831197E-2</v>
      </c>
      <c r="AE6727" s="336"/>
      <c r="AF6727" s="336"/>
      <c r="AG6727" s="336"/>
      <c r="AH6727" s="336"/>
      <c r="AI6727" s="54"/>
      <c r="AJ6727" s="54"/>
      <c r="AK6727" s="54"/>
      <c r="AL6727" s="336"/>
      <c r="AM6727" s="336"/>
      <c r="AN6727" s="336"/>
      <c r="AO6727" s="336"/>
      <c r="AP6727" s="54"/>
      <c r="AQ6727" s="336"/>
      <c r="AR6727" s="336"/>
      <c r="AS6727" s="336"/>
    </row>
    <row r="6728" spans="1:45" x14ac:dyDescent="0.3">
      <c r="C6728" s="54"/>
      <c r="D6728" s="56"/>
      <c r="Y6728" s="336">
        <f t="shared" ref="Y6728:AD6791" ca="1" si="11620">1.5*RAND()^2*IF(RAND()&gt;0.5,1,-1)</f>
        <v>-0.99737514342902889</v>
      </c>
      <c r="Z6728" s="336">
        <f t="shared" ca="1" si="11620"/>
        <v>-4.8915915357897563E-2</v>
      </c>
      <c r="AA6728" s="336">
        <f t="shared" ca="1" si="11620"/>
        <v>5.3625553087710831E-2</v>
      </c>
      <c r="AB6728" s="336">
        <f t="shared" ca="1" si="11620"/>
        <v>0.30129943785169871</v>
      </c>
      <c r="AC6728" s="336">
        <f t="shared" ca="1" si="11620"/>
        <v>1.3551760979126959</v>
      </c>
      <c r="AD6728" s="336">
        <f t="shared" ca="1" si="11620"/>
        <v>-0.19615367729147909</v>
      </c>
      <c r="AE6728" s="55"/>
      <c r="AF6728" s="55"/>
      <c r="AG6728" s="55"/>
      <c r="AH6728" s="55"/>
      <c r="AI6728" s="55"/>
      <c r="AJ6728" s="55"/>
      <c r="AK6728" s="55"/>
      <c r="AL6728" s="55"/>
      <c r="AM6728" s="55"/>
      <c r="AN6728" s="55"/>
      <c r="AO6728" s="55"/>
      <c r="AP6728" s="55"/>
      <c r="AQ6728" s="55"/>
      <c r="AR6728" s="55"/>
      <c r="AS6728" s="55"/>
    </row>
    <row r="6729" spans="1:45" x14ac:dyDescent="0.3">
      <c r="B6729" s="54" t="s">
        <v>172</v>
      </c>
      <c r="C6729" s="53">
        <f>C6722</f>
        <v>0</v>
      </c>
      <c r="D6729" s="56" t="e">
        <f t="shared" ref="D6729:D6730" ca="1" si="11621">AJ6729</f>
        <v>#N/A</v>
      </c>
      <c r="E6729" s="52" t="e">
        <f t="shared" ref="E6729:W6729" si="11622">E6722</f>
        <v>#N/A</v>
      </c>
      <c r="F6729" s="52" t="e">
        <f t="shared" si="11622"/>
        <v>#N/A</v>
      </c>
      <c r="G6729" s="52" t="e">
        <f t="shared" si="11622"/>
        <v>#N/A</v>
      </c>
      <c r="H6729" s="52" t="e">
        <f t="shared" si="11622"/>
        <v>#N/A</v>
      </c>
      <c r="I6729" s="52" t="e">
        <f t="shared" si="11622"/>
        <v>#N/A</v>
      </c>
      <c r="J6729" s="52" t="e">
        <f t="shared" si="11622"/>
        <v>#N/A</v>
      </c>
      <c r="K6729" s="52" t="e">
        <f t="shared" si="11622"/>
        <v>#N/A</v>
      </c>
      <c r="L6729" s="52" t="e">
        <f t="shared" si="11622"/>
        <v>#N/A</v>
      </c>
      <c r="M6729" s="52" t="e">
        <f t="shared" si="11622"/>
        <v>#N/A</v>
      </c>
      <c r="N6729" s="52" t="e">
        <f t="shared" si="11622"/>
        <v>#N/A</v>
      </c>
      <c r="O6729" s="52" t="e">
        <f t="shared" si="11622"/>
        <v>#N/A</v>
      </c>
      <c r="P6729" s="52" t="e">
        <f t="shared" si="11622"/>
        <v>#N/A</v>
      </c>
      <c r="Q6729" s="52" t="e">
        <f t="shared" si="11622"/>
        <v>#N/A</v>
      </c>
      <c r="R6729" s="52" t="e">
        <f t="shared" si="11622"/>
        <v>#N/A</v>
      </c>
      <c r="S6729" s="52" t="e">
        <f t="shared" si="11622"/>
        <v>#N/A</v>
      </c>
      <c r="T6729" s="52" t="e">
        <f t="shared" si="11622"/>
        <v>#N/A</v>
      </c>
      <c r="U6729" s="52" t="e">
        <f t="shared" si="11622"/>
        <v>#N/A</v>
      </c>
      <c r="V6729" s="52" t="e">
        <f t="shared" si="11622"/>
        <v>#N/A</v>
      </c>
      <c r="W6729" s="52" t="e">
        <f t="shared" si="11622"/>
        <v>#N/A</v>
      </c>
      <c r="X6729" s="55" t="e">
        <f t="shared" ref="X6729:X6730" si="11623">(H6729-(O6729*P6729)/100-3*(J6729*K6729)/100)/2</f>
        <v>#N/A</v>
      </c>
      <c r="Y6729" s="55" t="e">
        <f t="shared" ref="Y6729:Y6730" si="11624">SUM(X6729,(J6729*K6729/100))/(F6729/100)</f>
        <v>#N/A</v>
      </c>
      <c r="Z6729" s="55" t="e">
        <f t="shared" ref="Z6729" si="11625">U6729*0.5+U6730*0.5</f>
        <v>#N/A</v>
      </c>
      <c r="AA6729" s="55" t="e">
        <f t="shared" ref="AA6729:AA6730" si="11626">J6729/Y6729</f>
        <v>#N/A</v>
      </c>
      <c r="AB6729" s="336" t="e">
        <f t="shared" ref="AB6729:AB6730" si="11627">X6729/(Y6729-J6729)</f>
        <v>#N/A</v>
      </c>
      <c r="AC6729" s="223" t="e">
        <f ca="1">INDEX(FGA_COEFFS,1,1)+Z6729*INDEX(FGA_COEFFS,1,2)+Y6729*INDEX(FGA_COEFFS,1,3)+R6729*INDEX(FGA_COEFFS,1,4)+Q6730*INDEX(FGA_COEFFS,1,5)+S6729*INDEX(FGA_COEFFS,1,6)+T6730*INDEX(FGA_COEFFS,1,7)+M6730*INDEX(FGA_COEFFS,1,8)+Y6733*Y6734</f>
        <v>#N/A</v>
      </c>
      <c r="AD6729" s="223" t="e">
        <f ca="1">INDEX(THREEPTA_COEFFS,1,1)+AC6729*INDEX(THREEPTA_COEFFS,1,2)+J6729*INDEX(THREEPTA_COEFFS,1,3)+AA6729*INDEX(THREEPTA_COEFFS,1,4)+K6729*INDEX(THREEPTA_COEFFS,1,5)+L6730*INDEX(THREEPTA_COEFFS,1,6)+Z6733*Z6734</f>
        <v>#N/A</v>
      </c>
      <c r="AE6729" s="223" t="e">
        <f ca="1">INDEX(THREEPTPCT_COEFFS,1,1)+K6729*INDEX(THREEPTPCT_COEFFS,1,2)+L6730*INDEX(THREEPTPCT_COEFFS,1,3)+AA6733*AA6734</f>
        <v>#N/A</v>
      </c>
      <c r="AF6729" s="55" t="e">
        <f t="shared" ref="AF6729:AF6730" ca="1" si="11628">AC6729-AD6729</f>
        <v>#N/A</v>
      </c>
      <c r="AG6729" s="223" t="e">
        <f ca="1">INDEX(TWOPTPCT_COEFFS,1,1)+AB6729*INDEX(TWOPTPCT_COEFFS,1,2)+I6730*INDEX(TWOPTPCT_COEFFS,1,3)+G6730*INDEX(TWOPTPCT_COEFFS,1,4)+L6730*INDEX(TWOPTPCT_COEFFS,1,5)+AB6733*AB6734</f>
        <v>#N/A</v>
      </c>
      <c r="AH6729" s="223" t="e">
        <f ca="1">INDEX(FTA_COEFFS,1,1)+O6729*INDEX(FTA_COEFFS,1,2)+N6730*INDEX(FTA_COEFFS,1,3)+(Q6729+R6729)*INDEX(FTA_COEFFS,1,4)+(Q6730+R6730)*INDEX(FTA_COEFFS,1,5)+M6730*INDEX(FTA_COEFFS,1,6)+AC6733*AC6734</f>
        <v>#N/A</v>
      </c>
      <c r="AI6729" s="223" t="e">
        <f ca="1">INDEX(FTPCT_COEFFS,1,1)+P6729*INDEX(FTPCT_COEFFS,1,2)+F6729*INDEX(FTPCT_COEFFS,1,3)+G6730*INDEX(FTPCT_COEFFS,1,4)+AD6733*AD6734</f>
        <v>#N/A</v>
      </c>
      <c r="AJ6729" s="338" t="e">
        <f t="shared" ref="AJ6729:AJ6730" ca="1" si="11629">AD6729*AE6729/100+AF6729*AG6729+AH6729*AI6729/100</f>
        <v>#N/A</v>
      </c>
      <c r="AK6729" s="55"/>
      <c r="AL6729" s="55"/>
      <c r="AM6729" s="55"/>
      <c r="AN6729" s="55"/>
      <c r="AO6729" s="55"/>
      <c r="AP6729" s="55"/>
      <c r="AQ6729" s="55"/>
      <c r="AR6729" s="55"/>
    </row>
    <row r="6730" spans="1:45" x14ac:dyDescent="0.3">
      <c r="B6730" s="54" t="s">
        <v>175</v>
      </c>
      <c r="C6730" s="54">
        <f>C6723</f>
        <v>0</v>
      </c>
      <c r="D6730" s="56" t="e">
        <f t="shared" ca="1" si="11621"/>
        <v>#N/A</v>
      </c>
      <c r="E6730" s="52" t="e">
        <f t="shared" ref="E6730:W6730" si="11630">E6723</f>
        <v>#N/A</v>
      </c>
      <c r="F6730" s="52" t="e">
        <f t="shared" si="11630"/>
        <v>#N/A</v>
      </c>
      <c r="G6730" s="52" t="e">
        <f t="shared" si="11630"/>
        <v>#N/A</v>
      </c>
      <c r="H6730" s="52" t="e">
        <f t="shared" si="11630"/>
        <v>#N/A</v>
      </c>
      <c r="I6730" s="52" t="e">
        <f t="shared" si="11630"/>
        <v>#N/A</v>
      </c>
      <c r="J6730" s="52" t="e">
        <f t="shared" si="11630"/>
        <v>#N/A</v>
      </c>
      <c r="K6730" s="52" t="e">
        <f t="shared" si="11630"/>
        <v>#N/A</v>
      </c>
      <c r="L6730" s="52" t="e">
        <f t="shared" si="11630"/>
        <v>#N/A</v>
      </c>
      <c r="M6730" s="52" t="e">
        <f t="shared" si="11630"/>
        <v>#N/A</v>
      </c>
      <c r="N6730" s="52" t="e">
        <f t="shared" si="11630"/>
        <v>#N/A</v>
      </c>
      <c r="O6730" s="52" t="e">
        <f t="shared" si="11630"/>
        <v>#N/A</v>
      </c>
      <c r="P6730" s="52" t="e">
        <f t="shared" si="11630"/>
        <v>#N/A</v>
      </c>
      <c r="Q6730" s="52" t="e">
        <f t="shared" si="11630"/>
        <v>#N/A</v>
      </c>
      <c r="R6730" s="52" t="e">
        <f t="shared" si="11630"/>
        <v>#N/A</v>
      </c>
      <c r="S6730" s="52" t="e">
        <f t="shared" si="11630"/>
        <v>#N/A</v>
      </c>
      <c r="T6730" s="52" t="e">
        <f t="shared" si="11630"/>
        <v>#N/A</v>
      </c>
      <c r="U6730" s="52" t="e">
        <f t="shared" si="11630"/>
        <v>#N/A</v>
      </c>
      <c r="V6730" s="52" t="e">
        <f t="shared" si="11630"/>
        <v>#N/A</v>
      </c>
      <c r="W6730" s="52" t="e">
        <f t="shared" si="11630"/>
        <v>#N/A</v>
      </c>
      <c r="X6730" s="55" t="e">
        <f t="shared" si="11623"/>
        <v>#N/A</v>
      </c>
      <c r="Y6730" s="55" t="e">
        <f t="shared" si="11624"/>
        <v>#N/A</v>
      </c>
      <c r="Z6730" s="55" t="e">
        <f t="shared" ref="Z6730" si="11631">Z6729</f>
        <v>#N/A</v>
      </c>
      <c r="AA6730" s="55" t="e">
        <f t="shared" si="11626"/>
        <v>#N/A</v>
      </c>
      <c r="AB6730" s="336" t="e">
        <f t="shared" si="11627"/>
        <v>#N/A</v>
      </c>
      <c r="AC6730" s="223" t="e">
        <f ca="1">INDEX(FGA_COEFFS,1,1)+Z6730*INDEX(FGA_COEFFS,1,2)+Y6730*INDEX(FGA_COEFFS,1,3)+R6730*INDEX(FGA_COEFFS,1,4)+Q6729*INDEX(FGA_COEFFS,1,5)+S6730*INDEX(FGA_COEFFS,1,6)+T6729*INDEX(FGA_COEFFS,1,7)+M6729*INDEX(FGA_COEFFS,1,8)+Y6733*Y6735</f>
        <v>#N/A</v>
      </c>
      <c r="AD6730" s="223" t="e">
        <f ca="1">INDEX(THREEPTA_COEFFS,1,1)+AC6730*INDEX(THREEPTA_COEFFS,1,2)+J6730*INDEX(THREEPTA_COEFFS,1,3)+AA6730*INDEX(THREEPTA_COEFFS,1,4)+K6730*INDEX(THREEPTA_COEFFS,1,5)+L6729*INDEX(THREEPTA_COEFFS,1,6)+Z6733*Z6735</f>
        <v>#N/A</v>
      </c>
      <c r="AE6730" s="223" t="e">
        <f ca="1">INDEX(THREEPTPCT_COEFFS,1,1)+K6730*INDEX(THREEPTPCT_COEFFS,1,2)+L6729*INDEX(THREEPTPCT_COEFFS,1,3)+AA6733*AA6735</f>
        <v>#N/A</v>
      </c>
      <c r="AF6730" s="55" t="e">
        <f t="shared" ca="1" si="11628"/>
        <v>#N/A</v>
      </c>
      <c r="AG6730" s="223" t="e">
        <f ca="1">INDEX(TWOPTPCT_COEFFS,1,1)+AB6730*INDEX(TWOPTPCT_COEFFS,1,2)+I6729*INDEX(TWOPTPCT_COEFFS,1,3)+G6729*INDEX(TWOPTPCT_COEFFS,1,4)+L6729*INDEX(TWOPTPCT_COEFFS,1,5)+AB6733*AB6735</f>
        <v>#N/A</v>
      </c>
      <c r="AH6730" s="223" t="e">
        <f ca="1">INDEX(FTA_COEFFS,1,1)+O6730*INDEX(FTA_COEFFS,1,2)+N6729*INDEX(FTA_COEFFS,1,3)+(Q6730+R6730)*INDEX(FTA_COEFFS,1,4)+(Q6729+R6729)*INDEX(FTA_COEFFS,1,5)+M6729*INDEX(FTA_COEFFS,1,6)+AC6733*AC6735</f>
        <v>#N/A</v>
      </c>
      <c r="AI6730" s="223" t="e">
        <f ca="1">INDEX(FTPCT_COEFFS,1,1)+P6730*INDEX(FTPCT_COEFFS,1,2)+F6730*INDEX(FTPCT_COEFFS,1,3)+G6729*INDEX(FTPCT_COEFFS,1,4)+AD6733*AD6735</f>
        <v>#N/A</v>
      </c>
      <c r="AJ6730" s="338" t="e">
        <f t="shared" ca="1" si="11629"/>
        <v>#N/A</v>
      </c>
      <c r="AK6730" s="55"/>
      <c r="AL6730" s="55"/>
      <c r="AM6730" s="55"/>
      <c r="AN6730" s="55"/>
      <c r="AO6730" s="55"/>
      <c r="AP6730" s="55"/>
      <c r="AQ6730" s="55"/>
      <c r="AR6730" s="55"/>
    </row>
    <row r="6731" spans="1:45" x14ac:dyDescent="0.3">
      <c r="A6731" s="54" t="e">
        <f ca="1">IF(D6729&gt;(D6730+(AVERAGE(V6729,W6729)-AVERAGE(V6730,W6730))/2)+2.5,C6729,IF(D6730&gt;(D6729+(AVERAGE(V6730,W6730)-AVERAGE(V6729,W6729))/2)+2.5,C6730,"Close"))</f>
        <v>#N/A</v>
      </c>
      <c r="B6731" s="64" t="e">
        <f ca="1">IF(D6730&gt;D6729,C6730,C6729)</f>
        <v>#N/A</v>
      </c>
      <c r="D6731" s="56"/>
      <c r="X6731" s="55"/>
      <c r="Y6731" s="55"/>
      <c r="Z6731" s="55"/>
      <c r="AA6731" s="55"/>
      <c r="AB6731" s="55"/>
      <c r="AC6731" s="337"/>
      <c r="AD6731" s="337"/>
      <c r="AE6731" s="337"/>
      <c r="AF6731" s="337"/>
      <c r="AG6731" s="337"/>
      <c r="AH6731" s="337"/>
      <c r="AI6731" s="337"/>
      <c r="AJ6731" s="337"/>
      <c r="AK6731" s="337"/>
      <c r="AL6731" s="337"/>
      <c r="AM6731" s="55"/>
      <c r="AN6731" s="55"/>
      <c r="AO6731" s="55"/>
      <c r="AP6731" s="55"/>
      <c r="AQ6731" s="55"/>
      <c r="AR6731" s="55"/>
      <c r="AS6731" s="55"/>
    </row>
    <row r="6732" spans="1:45" x14ac:dyDescent="0.3">
      <c r="X6732" s="54" t="s">
        <v>1305</v>
      </c>
      <c r="Y6732" s="54" t="s">
        <v>128</v>
      </c>
      <c r="Z6732" s="54" t="s">
        <v>157</v>
      </c>
      <c r="AA6732" s="54" t="s">
        <v>151</v>
      </c>
      <c r="AB6732" s="54" t="s">
        <v>1327</v>
      </c>
      <c r="AC6732" s="54" t="s">
        <v>129</v>
      </c>
      <c r="AD6732" s="54" t="s">
        <v>116</v>
      </c>
      <c r="AE6732" s="54"/>
      <c r="AF6732" s="54"/>
      <c r="AG6732" s="54"/>
      <c r="AH6732" s="54"/>
      <c r="AI6732" s="54"/>
      <c r="AJ6732" s="54"/>
      <c r="AK6732" s="54"/>
      <c r="AL6732" s="54"/>
      <c r="AM6732" s="54"/>
      <c r="AN6732" s="54"/>
      <c r="AO6732" s="54"/>
      <c r="AP6732" s="54"/>
      <c r="AQ6732" s="54"/>
      <c r="AR6732" s="54"/>
      <c r="AS6732" s="54"/>
    </row>
    <row r="6733" spans="1:45" x14ac:dyDescent="0.3">
      <c r="X6733" s="54"/>
      <c r="Y6733" s="54">
        <f t="shared" ref="Y6733:AD6733" si="11632">Y6726</f>
        <v>6.4436999999999998</v>
      </c>
      <c r="Z6733" s="54">
        <f t="shared" si="11632"/>
        <v>4.9371</v>
      </c>
      <c r="AA6733" s="54">
        <f t="shared" si="11632"/>
        <v>11.350300000000001</v>
      </c>
      <c r="AB6733" s="54">
        <f t="shared" si="11632"/>
        <v>7.1900000000000006E-2</v>
      </c>
      <c r="AC6733" s="54">
        <f t="shared" si="11632"/>
        <v>6.2766000000000002</v>
      </c>
      <c r="AD6733" s="54">
        <f t="shared" si="11632"/>
        <v>11.042999999999999</v>
      </c>
      <c r="AE6733" s="54"/>
      <c r="AF6733" s="336"/>
      <c r="AG6733" s="336"/>
      <c r="AH6733" s="336"/>
      <c r="AI6733" s="54"/>
      <c r="AJ6733" s="54"/>
      <c r="AK6733" s="54"/>
      <c r="AL6733" s="54"/>
      <c r="AM6733" s="54"/>
      <c r="AN6733" s="54"/>
      <c r="AO6733" s="54"/>
      <c r="AP6733" s="54"/>
      <c r="AQ6733" s="54"/>
      <c r="AR6733" s="54"/>
      <c r="AS6733" s="54"/>
    </row>
    <row r="6734" spans="1:45" x14ac:dyDescent="0.3">
      <c r="D6734" s="56"/>
      <c r="X6734" s="336"/>
      <c r="Y6734" s="336">
        <f t="shared" ca="1" si="11620"/>
        <v>-0.61731811281384108</v>
      </c>
      <c r="Z6734" s="336">
        <f t="shared" ca="1" si="11620"/>
        <v>-0.27515188394864021</v>
      </c>
      <c r="AA6734" s="336">
        <f t="shared" ca="1" si="11620"/>
        <v>0.71254614903873714</v>
      </c>
      <c r="AB6734" s="336">
        <f t="shared" ca="1" si="11620"/>
        <v>0.33433991619490933</v>
      </c>
      <c r="AC6734" s="336">
        <f t="shared" ca="1" si="11620"/>
        <v>-0.18012778059357923</v>
      </c>
      <c r="AD6734" s="336">
        <f t="shared" ca="1" si="11620"/>
        <v>-5.3957463440074203E-2</v>
      </c>
      <c r="AE6734" s="336"/>
      <c r="AF6734" s="336"/>
      <c r="AG6734" s="336"/>
      <c r="AH6734" s="336"/>
      <c r="AI6734" s="54"/>
      <c r="AJ6734" s="54"/>
      <c r="AK6734" s="54"/>
      <c r="AL6734" s="336"/>
      <c r="AM6734" s="336"/>
      <c r="AN6734" s="336"/>
      <c r="AO6734" s="336"/>
      <c r="AP6734" s="54"/>
      <c r="AQ6734" s="336"/>
      <c r="AR6734" s="336"/>
      <c r="AS6734" s="336"/>
    </row>
    <row r="6735" spans="1:45" x14ac:dyDescent="0.3">
      <c r="C6735" s="54"/>
      <c r="D6735" s="56"/>
      <c r="Y6735" s="336">
        <f t="shared" ca="1" si="11620"/>
        <v>5.3009222475108907E-3</v>
      </c>
      <c r="Z6735" s="336">
        <f t="shared" ca="1" si="11620"/>
        <v>-0.94711542646445435</v>
      </c>
      <c r="AA6735" s="336">
        <f t="shared" ca="1" si="11620"/>
        <v>-0.18364820894005382</v>
      </c>
      <c r="AB6735" s="336">
        <f t="shared" ca="1" si="11620"/>
        <v>1.2133268209981671</v>
      </c>
      <c r="AC6735" s="336">
        <f t="shared" ca="1" si="11620"/>
        <v>-0.26268863897865075</v>
      </c>
      <c r="AD6735" s="336">
        <f t="shared" ca="1" si="11620"/>
        <v>-1.1857344348406262</v>
      </c>
      <c r="AE6735" s="55"/>
      <c r="AF6735" s="55"/>
      <c r="AG6735" s="55"/>
      <c r="AH6735" s="55"/>
      <c r="AI6735" s="55"/>
      <c r="AJ6735" s="55"/>
      <c r="AK6735" s="55"/>
      <c r="AL6735" s="55"/>
      <c r="AM6735" s="55"/>
      <c r="AN6735" s="55"/>
      <c r="AO6735" s="55"/>
      <c r="AP6735" s="55"/>
      <c r="AQ6735" s="55"/>
      <c r="AR6735" s="55"/>
      <c r="AS6735" s="55"/>
    </row>
    <row r="6736" spans="1:45" x14ac:dyDescent="0.3">
      <c r="B6736" s="54" t="s">
        <v>172</v>
      </c>
      <c r="C6736" s="53">
        <f>C6729</f>
        <v>0</v>
      </c>
      <c r="D6736" s="56" t="e">
        <f t="shared" ref="D6736:D6737" ca="1" si="11633">AJ6736</f>
        <v>#N/A</v>
      </c>
      <c r="E6736" s="52" t="e">
        <f t="shared" ref="E6736:W6736" si="11634">E6729</f>
        <v>#N/A</v>
      </c>
      <c r="F6736" s="52" t="e">
        <f t="shared" si="11634"/>
        <v>#N/A</v>
      </c>
      <c r="G6736" s="52" t="e">
        <f t="shared" si="11634"/>
        <v>#N/A</v>
      </c>
      <c r="H6736" s="52" t="e">
        <f t="shared" si="11634"/>
        <v>#N/A</v>
      </c>
      <c r="I6736" s="52" t="e">
        <f t="shared" si="11634"/>
        <v>#N/A</v>
      </c>
      <c r="J6736" s="52" t="e">
        <f t="shared" si="11634"/>
        <v>#N/A</v>
      </c>
      <c r="K6736" s="52" t="e">
        <f t="shared" si="11634"/>
        <v>#N/A</v>
      </c>
      <c r="L6736" s="52" t="e">
        <f t="shared" si="11634"/>
        <v>#N/A</v>
      </c>
      <c r="M6736" s="52" t="e">
        <f t="shared" si="11634"/>
        <v>#N/A</v>
      </c>
      <c r="N6736" s="52" t="e">
        <f t="shared" si="11634"/>
        <v>#N/A</v>
      </c>
      <c r="O6736" s="52" t="e">
        <f t="shared" si="11634"/>
        <v>#N/A</v>
      </c>
      <c r="P6736" s="52" t="e">
        <f t="shared" si="11634"/>
        <v>#N/A</v>
      </c>
      <c r="Q6736" s="52" t="e">
        <f t="shared" si="11634"/>
        <v>#N/A</v>
      </c>
      <c r="R6736" s="52" t="e">
        <f t="shared" si="11634"/>
        <v>#N/A</v>
      </c>
      <c r="S6736" s="52" t="e">
        <f t="shared" si="11634"/>
        <v>#N/A</v>
      </c>
      <c r="T6736" s="52" t="e">
        <f t="shared" si="11634"/>
        <v>#N/A</v>
      </c>
      <c r="U6736" s="52" t="e">
        <f t="shared" si="11634"/>
        <v>#N/A</v>
      </c>
      <c r="V6736" s="52" t="e">
        <f t="shared" si="11634"/>
        <v>#N/A</v>
      </c>
      <c r="W6736" s="52" t="e">
        <f t="shared" si="11634"/>
        <v>#N/A</v>
      </c>
      <c r="X6736" s="55" t="e">
        <f t="shared" ref="X6736:X6737" si="11635">(H6736-(O6736*P6736)/100-3*(J6736*K6736)/100)/2</f>
        <v>#N/A</v>
      </c>
      <c r="Y6736" s="55" t="e">
        <f t="shared" ref="Y6736:Y6737" si="11636">SUM(X6736,(J6736*K6736/100))/(F6736/100)</f>
        <v>#N/A</v>
      </c>
      <c r="Z6736" s="55" t="e">
        <f t="shared" ref="Z6736" si="11637">U6736*0.5+U6737*0.5</f>
        <v>#N/A</v>
      </c>
      <c r="AA6736" s="55" t="e">
        <f t="shared" ref="AA6736:AA6737" si="11638">J6736/Y6736</f>
        <v>#N/A</v>
      </c>
      <c r="AB6736" s="336" t="e">
        <f t="shared" ref="AB6736:AB6737" si="11639">X6736/(Y6736-J6736)</f>
        <v>#N/A</v>
      </c>
      <c r="AC6736" s="223" t="e">
        <f ca="1">INDEX(FGA_COEFFS,1,1)+Z6736*INDEX(FGA_COEFFS,1,2)+Y6736*INDEX(FGA_COEFFS,1,3)+R6736*INDEX(FGA_COEFFS,1,4)+Q6737*INDEX(FGA_COEFFS,1,5)+S6736*INDEX(FGA_COEFFS,1,6)+T6737*INDEX(FGA_COEFFS,1,7)+M6737*INDEX(FGA_COEFFS,1,8)+Y6740*Y6741</f>
        <v>#N/A</v>
      </c>
      <c r="AD6736" s="223" t="e">
        <f ca="1">INDEX(THREEPTA_COEFFS,1,1)+AC6736*INDEX(THREEPTA_COEFFS,1,2)+J6736*INDEX(THREEPTA_COEFFS,1,3)+AA6736*INDEX(THREEPTA_COEFFS,1,4)+K6736*INDEX(THREEPTA_COEFFS,1,5)+L6737*INDEX(THREEPTA_COEFFS,1,6)+Z6740*Z6741</f>
        <v>#N/A</v>
      </c>
      <c r="AE6736" s="223" t="e">
        <f ca="1">INDEX(THREEPTPCT_COEFFS,1,1)+K6736*INDEX(THREEPTPCT_COEFFS,1,2)+L6737*INDEX(THREEPTPCT_COEFFS,1,3)+AA6740*AA6741</f>
        <v>#N/A</v>
      </c>
      <c r="AF6736" s="55" t="e">
        <f t="shared" ref="AF6736:AF6737" ca="1" si="11640">AC6736-AD6736</f>
        <v>#N/A</v>
      </c>
      <c r="AG6736" s="223" t="e">
        <f ca="1">INDEX(TWOPTPCT_COEFFS,1,1)+AB6736*INDEX(TWOPTPCT_COEFFS,1,2)+I6737*INDEX(TWOPTPCT_COEFFS,1,3)+G6737*INDEX(TWOPTPCT_COEFFS,1,4)+L6737*INDEX(TWOPTPCT_COEFFS,1,5)+AB6740*AB6741</f>
        <v>#N/A</v>
      </c>
      <c r="AH6736" s="223" t="e">
        <f ca="1">INDEX(FTA_COEFFS,1,1)+O6736*INDEX(FTA_COEFFS,1,2)+N6737*INDEX(FTA_COEFFS,1,3)+(Q6736+R6736)*INDEX(FTA_COEFFS,1,4)+(Q6737+R6737)*INDEX(FTA_COEFFS,1,5)+M6737*INDEX(FTA_COEFFS,1,6)+AC6740*AC6741</f>
        <v>#N/A</v>
      </c>
      <c r="AI6736" s="223" t="e">
        <f ca="1">INDEX(FTPCT_COEFFS,1,1)+P6736*INDEX(FTPCT_COEFFS,1,2)+F6736*INDEX(FTPCT_COEFFS,1,3)+G6737*INDEX(FTPCT_COEFFS,1,4)+AD6740*AD6741</f>
        <v>#N/A</v>
      </c>
      <c r="AJ6736" s="338" t="e">
        <f t="shared" ref="AJ6736:AJ6737" ca="1" si="11641">AD6736*AE6736/100+AF6736*AG6736+AH6736*AI6736/100</f>
        <v>#N/A</v>
      </c>
      <c r="AK6736" s="55"/>
      <c r="AL6736" s="55"/>
      <c r="AM6736" s="55"/>
      <c r="AN6736" s="55"/>
      <c r="AO6736" s="55"/>
      <c r="AP6736" s="55"/>
      <c r="AQ6736" s="55"/>
      <c r="AR6736" s="55"/>
    </row>
    <row r="6737" spans="1:45" x14ac:dyDescent="0.3">
      <c r="B6737" s="54" t="s">
        <v>175</v>
      </c>
      <c r="C6737" s="54">
        <f>C6730</f>
        <v>0</v>
      </c>
      <c r="D6737" s="56" t="e">
        <f t="shared" ca="1" si="11633"/>
        <v>#N/A</v>
      </c>
      <c r="E6737" s="52" t="e">
        <f t="shared" ref="E6737:W6737" si="11642">E6730</f>
        <v>#N/A</v>
      </c>
      <c r="F6737" s="52" t="e">
        <f t="shared" si="11642"/>
        <v>#N/A</v>
      </c>
      <c r="G6737" s="52" t="e">
        <f t="shared" si="11642"/>
        <v>#N/A</v>
      </c>
      <c r="H6737" s="52" t="e">
        <f t="shared" si="11642"/>
        <v>#N/A</v>
      </c>
      <c r="I6737" s="52" t="e">
        <f t="shared" si="11642"/>
        <v>#N/A</v>
      </c>
      <c r="J6737" s="52" t="e">
        <f t="shared" si="11642"/>
        <v>#N/A</v>
      </c>
      <c r="K6737" s="52" t="e">
        <f t="shared" si="11642"/>
        <v>#N/A</v>
      </c>
      <c r="L6737" s="52" t="e">
        <f t="shared" si="11642"/>
        <v>#N/A</v>
      </c>
      <c r="M6737" s="52" t="e">
        <f t="shared" si="11642"/>
        <v>#N/A</v>
      </c>
      <c r="N6737" s="52" t="e">
        <f t="shared" si="11642"/>
        <v>#N/A</v>
      </c>
      <c r="O6737" s="52" t="e">
        <f t="shared" si="11642"/>
        <v>#N/A</v>
      </c>
      <c r="P6737" s="52" t="e">
        <f t="shared" si="11642"/>
        <v>#N/A</v>
      </c>
      <c r="Q6737" s="52" t="e">
        <f t="shared" si="11642"/>
        <v>#N/A</v>
      </c>
      <c r="R6737" s="52" t="e">
        <f t="shared" si="11642"/>
        <v>#N/A</v>
      </c>
      <c r="S6737" s="52" t="e">
        <f t="shared" si="11642"/>
        <v>#N/A</v>
      </c>
      <c r="T6737" s="52" t="e">
        <f t="shared" si="11642"/>
        <v>#N/A</v>
      </c>
      <c r="U6737" s="52" t="e">
        <f t="shared" si="11642"/>
        <v>#N/A</v>
      </c>
      <c r="V6737" s="52" t="e">
        <f t="shared" si="11642"/>
        <v>#N/A</v>
      </c>
      <c r="W6737" s="52" t="e">
        <f t="shared" si="11642"/>
        <v>#N/A</v>
      </c>
      <c r="X6737" s="55" t="e">
        <f t="shared" si="11635"/>
        <v>#N/A</v>
      </c>
      <c r="Y6737" s="55" t="e">
        <f t="shared" si="11636"/>
        <v>#N/A</v>
      </c>
      <c r="Z6737" s="55" t="e">
        <f t="shared" ref="Z6737" si="11643">Z6736</f>
        <v>#N/A</v>
      </c>
      <c r="AA6737" s="55" t="e">
        <f t="shared" si="11638"/>
        <v>#N/A</v>
      </c>
      <c r="AB6737" s="336" t="e">
        <f t="shared" si="11639"/>
        <v>#N/A</v>
      </c>
      <c r="AC6737" s="223" t="e">
        <f ca="1">INDEX(FGA_COEFFS,1,1)+Z6737*INDEX(FGA_COEFFS,1,2)+Y6737*INDEX(FGA_COEFFS,1,3)+R6737*INDEX(FGA_COEFFS,1,4)+Q6736*INDEX(FGA_COEFFS,1,5)+S6737*INDEX(FGA_COEFFS,1,6)+T6736*INDEX(FGA_COEFFS,1,7)+M6736*INDEX(FGA_COEFFS,1,8)+Y6740*Y6742</f>
        <v>#N/A</v>
      </c>
      <c r="AD6737" s="223" t="e">
        <f ca="1">INDEX(THREEPTA_COEFFS,1,1)+AC6737*INDEX(THREEPTA_COEFFS,1,2)+J6737*INDEX(THREEPTA_COEFFS,1,3)+AA6737*INDEX(THREEPTA_COEFFS,1,4)+K6737*INDEX(THREEPTA_COEFFS,1,5)+L6736*INDEX(THREEPTA_COEFFS,1,6)+Z6740*Z6742</f>
        <v>#N/A</v>
      </c>
      <c r="AE6737" s="223" t="e">
        <f ca="1">INDEX(THREEPTPCT_COEFFS,1,1)+K6737*INDEX(THREEPTPCT_COEFFS,1,2)+L6736*INDEX(THREEPTPCT_COEFFS,1,3)+AA6740*AA6742</f>
        <v>#N/A</v>
      </c>
      <c r="AF6737" s="55" t="e">
        <f t="shared" ca="1" si="11640"/>
        <v>#N/A</v>
      </c>
      <c r="AG6737" s="223" t="e">
        <f ca="1">INDEX(TWOPTPCT_COEFFS,1,1)+AB6737*INDEX(TWOPTPCT_COEFFS,1,2)+I6736*INDEX(TWOPTPCT_COEFFS,1,3)+G6736*INDEX(TWOPTPCT_COEFFS,1,4)+L6736*INDEX(TWOPTPCT_COEFFS,1,5)+AB6740*AB6742</f>
        <v>#N/A</v>
      </c>
      <c r="AH6737" s="223" t="e">
        <f ca="1">INDEX(FTA_COEFFS,1,1)+O6737*INDEX(FTA_COEFFS,1,2)+N6736*INDEX(FTA_COEFFS,1,3)+(Q6737+R6737)*INDEX(FTA_COEFFS,1,4)+(Q6736+R6736)*INDEX(FTA_COEFFS,1,5)+M6736*INDEX(FTA_COEFFS,1,6)+AC6740*AC6742</f>
        <v>#N/A</v>
      </c>
      <c r="AI6737" s="223" t="e">
        <f ca="1">INDEX(FTPCT_COEFFS,1,1)+P6737*INDEX(FTPCT_COEFFS,1,2)+F6737*INDEX(FTPCT_COEFFS,1,3)+G6736*INDEX(FTPCT_COEFFS,1,4)+AD6740*AD6742</f>
        <v>#N/A</v>
      </c>
      <c r="AJ6737" s="338" t="e">
        <f t="shared" ca="1" si="11641"/>
        <v>#N/A</v>
      </c>
      <c r="AK6737" s="55"/>
      <c r="AL6737" s="55"/>
      <c r="AM6737" s="55"/>
      <c r="AN6737" s="55"/>
      <c r="AO6737" s="55"/>
      <c r="AP6737" s="55"/>
      <c r="AQ6737" s="55"/>
      <c r="AR6737" s="55"/>
    </row>
    <row r="6738" spans="1:45" x14ac:dyDescent="0.3">
      <c r="A6738" s="54" t="e">
        <f ca="1">IF(D6736&gt;(D6737+(AVERAGE(V6736,W6736)-AVERAGE(V6737,W6737))/2)+2.5,C6736,IF(D6737&gt;(D6736+(AVERAGE(V6737,W6737)-AVERAGE(V6736,W6736))/2)+2.5,C6737,"Close"))</f>
        <v>#N/A</v>
      </c>
      <c r="B6738" s="64" t="e">
        <f ca="1">IF(D6737&gt;D6736,C6737,C6736)</f>
        <v>#N/A</v>
      </c>
      <c r="D6738" s="56"/>
      <c r="X6738" s="55"/>
      <c r="Y6738" s="55"/>
      <c r="Z6738" s="55"/>
      <c r="AA6738" s="55"/>
      <c r="AB6738" s="55"/>
      <c r="AC6738" s="337"/>
      <c r="AD6738" s="337"/>
      <c r="AE6738" s="337"/>
      <c r="AF6738" s="337"/>
      <c r="AG6738" s="337"/>
      <c r="AH6738" s="337"/>
      <c r="AI6738" s="337"/>
      <c r="AJ6738" s="337"/>
      <c r="AK6738" s="337"/>
      <c r="AL6738" s="337"/>
      <c r="AM6738" s="55"/>
      <c r="AN6738" s="55"/>
      <c r="AO6738" s="55"/>
      <c r="AP6738" s="55"/>
      <c r="AQ6738" s="55"/>
      <c r="AR6738" s="55"/>
      <c r="AS6738" s="55"/>
    </row>
    <row r="6739" spans="1:45" x14ac:dyDescent="0.3">
      <c r="X6739" s="54" t="s">
        <v>1305</v>
      </c>
      <c r="Y6739" s="54" t="s">
        <v>128</v>
      </c>
      <c r="Z6739" s="54" t="s">
        <v>157</v>
      </c>
      <c r="AA6739" s="54" t="s">
        <v>151</v>
      </c>
      <c r="AB6739" s="54" t="s">
        <v>1327</v>
      </c>
      <c r="AC6739" s="54" t="s">
        <v>129</v>
      </c>
      <c r="AD6739" s="54" t="s">
        <v>116</v>
      </c>
      <c r="AE6739" s="54"/>
      <c r="AF6739" s="54"/>
      <c r="AG6739" s="54"/>
      <c r="AH6739" s="54"/>
      <c r="AI6739" s="54"/>
      <c r="AJ6739" s="54"/>
      <c r="AK6739" s="54"/>
      <c r="AL6739" s="54"/>
      <c r="AM6739" s="54"/>
      <c r="AN6739" s="54"/>
      <c r="AO6739" s="54"/>
      <c r="AP6739" s="54"/>
      <c r="AQ6739" s="54"/>
      <c r="AR6739" s="54"/>
      <c r="AS6739" s="54"/>
    </row>
    <row r="6740" spans="1:45" x14ac:dyDescent="0.3">
      <c r="X6740" s="54"/>
      <c r="Y6740" s="54">
        <f t="shared" ref="Y6740:AD6740" si="11644">Y6733</f>
        <v>6.4436999999999998</v>
      </c>
      <c r="Z6740" s="54">
        <f t="shared" si="11644"/>
        <v>4.9371</v>
      </c>
      <c r="AA6740" s="54">
        <f t="shared" si="11644"/>
        <v>11.350300000000001</v>
      </c>
      <c r="AB6740" s="54">
        <f t="shared" si="11644"/>
        <v>7.1900000000000006E-2</v>
      </c>
      <c r="AC6740" s="54">
        <f t="shared" si="11644"/>
        <v>6.2766000000000002</v>
      </c>
      <c r="AD6740" s="54">
        <f t="shared" si="11644"/>
        <v>11.042999999999999</v>
      </c>
      <c r="AE6740" s="54"/>
      <c r="AF6740" s="336"/>
      <c r="AG6740" s="336"/>
      <c r="AH6740" s="336"/>
      <c r="AI6740" s="54"/>
      <c r="AJ6740" s="54"/>
      <c r="AK6740" s="54"/>
      <c r="AL6740" s="54"/>
      <c r="AM6740" s="54"/>
      <c r="AN6740" s="54"/>
      <c r="AO6740" s="54"/>
      <c r="AP6740" s="54"/>
      <c r="AQ6740" s="54"/>
      <c r="AR6740" s="54"/>
      <c r="AS6740" s="54"/>
    </row>
    <row r="6741" spans="1:45" x14ac:dyDescent="0.3">
      <c r="D6741" s="56"/>
      <c r="X6741" s="336"/>
      <c r="Y6741" s="336">
        <f t="shared" ca="1" si="11620"/>
        <v>-7.3741893609602588E-3</v>
      </c>
      <c r="Z6741" s="336">
        <f t="shared" ca="1" si="11620"/>
        <v>-2.6420990262183641E-2</v>
      </c>
      <c r="AA6741" s="336">
        <f t="shared" ca="1" si="11620"/>
        <v>-0.40104166311389366</v>
      </c>
      <c r="AB6741" s="336">
        <f t="shared" ca="1" si="11620"/>
        <v>1.1208334250949121</v>
      </c>
      <c r="AC6741" s="336">
        <f t="shared" ca="1" si="11620"/>
        <v>-4.5487591057277992E-3</v>
      </c>
      <c r="AD6741" s="336">
        <f t="shared" ca="1" si="11620"/>
        <v>-1.1411029502958143</v>
      </c>
      <c r="AE6741" s="336"/>
      <c r="AF6741" s="336"/>
      <c r="AG6741" s="336"/>
      <c r="AH6741" s="336"/>
      <c r="AI6741" s="54"/>
      <c r="AJ6741" s="54"/>
      <c r="AK6741" s="54"/>
      <c r="AL6741" s="336"/>
      <c r="AM6741" s="336"/>
      <c r="AN6741" s="336"/>
      <c r="AO6741" s="336"/>
      <c r="AP6741" s="54"/>
      <c r="AQ6741" s="336"/>
      <c r="AR6741" s="336"/>
      <c r="AS6741" s="336"/>
    </row>
    <row r="6742" spans="1:45" x14ac:dyDescent="0.3">
      <c r="C6742" s="54"/>
      <c r="D6742" s="56"/>
      <c r="Y6742" s="336">
        <f t="shared" ca="1" si="11620"/>
        <v>-1.3010192224220944</v>
      </c>
      <c r="Z6742" s="336">
        <f t="shared" ca="1" si="11620"/>
        <v>1.1134283890087162</v>
      </c>
      <c r="AA6742" s="336">
        <f t="shared" ca="1" si="11620"/>
        <v>2.9481747508683931E-3</v>
      </c>
      <c r="AB6742" s="336">
        <f t="shared" ca="1" si="11620"/>
        <v>0.59304558805115293</v>
      </c>
      <c r="AC6742" s="336">
        <f t="shared" ca="1" si="11620"/>
        <v>5.6797354547490603E-2</v>
      </c>
      <c r="AD6742" s="336">
        <f t="shared" ca="1" si="11620"/>
        <v>0.55097253349494602</v>
      </c>
      <c r="AE6742" s="55"/>
      <c r="AF6742" s="55"/>
      <c r="AG6742" s="55"/>
      <c r="AH6742" s="55"/>
      <c r="AI6742" s="55"/>
      <c r="AJ6742" s="55"/>
      <c r="AK6742" s="55"/>
      <c r="AL6742" s="55"/>
      <c r="AM6742" s="55"/>
      <c r="AN6742" s="55"/>
      <c r="AO6742" s="55"/>
      <c r="AP6742" s="55"/>
      <c r="AQ6742" s="55"/>
      <c r="AR6742" s="55"/>
      <c r="AS6742" s="55"/>
    </row>
    <row r="6743" spans="1:45" x14ac:dyDescent="0.3">
      <c r="B6743" s="54" t="s">
        <v>172</v>
      </c>
      <c r="C6743" s="53">
        <f>C6736</f>
        <v>0</v>
      </c>
      <c r="D6743" s="56" t="e">
        <f t="shared" ref="D6743:D6744" ca="1" si="11645">AJ6743</f>
        <v>#N/A</v>
      </c>
      <c r="E6743" s="52" t="e">
        <f t="shared" ref="E6743:W6743" si="11646">E6736</f>
        <v>#N/A</v>
      </c>
      <c r="F6743" s="52" t="e">
        <f t="shared" si="11646"/>
        <v>#N/A</v>
      </c>
      <c r="G6743" s="52" t="e">
        <f t="shared" si="11646"/>
        <v>#N/A</v>
      </c>
      <c r="H6743" s="52" t="e">
        <f t="shared" si="11646"/>
        <v>#N/A</v>
      </c>
      <c r="I6743" s="52" t="e">
        <f t="shared" si="11646"/>
        <v>#N/A</v>
      </c>
      <c r="J6743" s="52" t="e">
        <f t="shared" si="11646"/>
        <v>#N/A</v>
      </c>
      <c r="K6743" s="52" t="e">
        <f t="shared" si="11646"/>
        <v>#N/A</v>
      </c>
      <c r="L6743" s="52" t="e">
        <f t="shared" si="11646"/>
        <v>#N/A</v>
      </c>
      <c r="M6743" s="52" t="e">
        <f t="shared" si="11646"/>
        <v>#N/A</v>
      </c>
      <c r="N6743" s="52" t="e">
        <f t="shared" si="11646"/>
        <v>#N/A</v>
      </c>
      <c r="O6743" s="52" t="e">
        <f t="shared" si="11646"/>
        <v>#N/A</v>
      </c>
      <c r="P6743" s="52" t="e">
        <f t="shared" si="11646"/>
        <v>#N/A</v>
      </c>
      <c r="Q6743" s="52" t="e">
        <f t="shared" si="11646"/>
        <v>#N/A</v>
      </c>
      <c r="R6743" s="52" t="e">
        <f t="shared" si="11646"/>
        <v>#N/A</v>
      </c>
      <c r="S6743" s="52" t="e">
        <f t="shared" si="11646"/>
        <v>#N/A</v>
      </c>
      <c r="T6743" s="52" t="e">
        <f t="shared" si="11646"/>
        <v>#N/A</v>
      </c>
      <c r="U6743" s="52" t="e">
        <f t="shared" si="11646"/>
        <v>#N/A</v>
      </c>
      <c r="V6743" s="52" t="e">
        <f t="shared" si="11646"/>
        <v>#N/A</v>
      </c>
      <c r="W6743" s="52" t="e">
        <f t="shared" si="11646"/>
        <v>#N/A</v>
      </c>
      <c r="X6743" s="55" t="e">
        <f t="shared" ref="X6743:X6744" si="11647">(H6743-(O6743*P6743)/100-3*(J6743*K6743)/100)/2</f>
        <v>#N/A</v>
      </c>
      <c r="Y6743" s="55" t="e">
        <f t="shared" ref="Y6743:Y6744" si="11648">SUM(X6743,(J6743*K6743/100))/(F6743/100)</f>
        <v>#N/A</v>
      </c>
      <c r="Z6743" s="55" t="e">
        <f t="shared" ref="Z6743" si="11649">U6743*0.5+U6744*0.5</f>
        <v>#N/A</v>
      </c>
      <c r="AA6743" s="55" t="e">
        <f t="shared" ref="AA6743:AA6744" si="11650">J6743/Y6743</f>
        <v>#N/A</v>
      </c>
      <c r="AB6743" s="336" t="e">
        <f t="shared" ref="AB6743:AB6744" si="11651">X6743/(Y6743-J6743)</f>
        <v>#N/A</v>
      </c>
      <c r="AC6743" s="223" t="e">
        <f ca="1">INDEX(FGA_COEFFS,1,1)+Z6743*INDEX(FGA_COEFFS,1,2)+Y6743*INDEX(FGA_COEFFS,1,3)+R6743*INDEX(FGA_COEFFS,1,4)+Q6744*INDEX(FGA_COEFFS,1,5)+S6743*INDEX(FGA_COEFFS,1,6)+T6744*INDEX(FGA_COEFFS,1,7)+M6744*INDEX(FGA_COEFFS,1,8)+Y6747*Y6748</f>
        <v>#N/A</v>
      </c>
      <c r="AD6743" s="223" t="e">
        <f ca="1">INDEX(THREEPTA_COEFFS,1,1)+AC6743*INDEX(THREEPTA_COEFFS,1,2)+J6743*INDEX(THREEPTA_COEFFS,1,3)+AA6743*INDEX(THREEPTA_COEFFS,1,4)+K6743*INDEX(THREEPTA_COEFFS,1,5)+L6744*INDEX(THREEPTA_COEFFS,1,6)+Z6747*Z6748</f>
        <v>#N/A</v>
      </c>
      <c r="AE6743" s="223" t="e">
        <f ca="1">INDEX(THREEPTPCT_COEFFS,1,1)+K6743*INDEX(THREEPTPCT_COEFFS,1,2)+L6744*INDEX(THREEPTPCT_COEFFS,1,3)+AA6747*AA6748</f>
        <v>#N/A</v>
      </c>
      <c r="AF6743" s="55" t="e">
        <f t="shared" ref="AF6743:AF6744" ca="1" si="11652">AC6743-AD6743</f>
        <v>#N/A</v>
      </c>
      <c r="AG6743" s="223" t="e">
        <f ca="1">INDEX(TWOPTPCT_COEFFS,1,1)+AB6743*INDEX(TWOPTPCT_COEFFS,1,2)+I6744*INDEX(TWOPTPCT_COEFFS,1,3)+G6744*INDEX(TWOPTPCT_COEFFS,1,4)+L6744*INDEX(TWOPTPCT_COEFFS,1,5)+AB6747*AB6748</f>
        <v>#N/A</v>
      </c>
      <c r="AH6743" s="223" t="e">
        <f ca="1">INDEX(FTA_COEFFS,1,1)+O6743*INDEX(FTA_COEFFS,1,2)+N6744*INDEX(FTA_COEFFS,1,3)+(Q6743+R6743)*INDEX(FTA_COEFFS,1,4)+(Q6744+R6744)*INDEX(FTA_COEFFS,1,5)+M6744*INDEX(FTA_COEFFS,1,6)+AC6747*AC6748</f>
        <v>#N/A</v>
      </c>
      <c r="AI6743" s="223" t="e">
        <f ca="1">INDEX(FTPCT_COEFFS,1,1)+P6743*INDEX(FTPCT_COEFFS,1,2)+F6743*INDEX(FTPCT_COEFFS,1,3)+G6744*INDEX(FTPCT_COEFFS,1,4)+AD6747*AD6748</f>
        <v>#N/A</v>
      </c>
      <c r="AJ6743" s="338" t="e">
        <f t="shared" ref="AJ6743:AJ6744" ca="1" si="11653">AD6743*AE6743/100+AF6743*AG6743+AH6743*AI6743/100</f>
        <v>#N/A</v>
      </c>
      <c r="AK6743" s="55"/>
      <c r="AL6743" s="55"/>
      <c r="AM6743" s="55"/>
      <c r="AN6743" s="55"/>
      <c r="AO6743" s="55"/>
      <c r="AP6743" s="55"/>
      <c r="AQ6743" s="55"/>
      <c r="AR6743" s="55"/>
    </row>
    <row r="6744" spans="1:45" x14ac:dyDescent="0.3">
      <c r="B6744" s="54" t="s">
        <v>175</v>
      </c>
      <c r="C6744" s="54">
        <f>C6737</f>
        <v>0</v>
      </c>
      <c r="D6744" s="56" t="e">
        <f t="shared" ca="1" si="11645"/>
        <v>#N/A</v>
      </c>
      <c r="E6744" s="52" t="e">
        <f t="shared" ref="E6744:W6744" si="11654">E6737</f>
        <v>#N/A</v>
      </c>
      <c r="F6744" s="52" t="e">
        <f t="shared" si="11654"/>
        <v>#N/A</v>
      </c>
      <c r="G6744" s="52" t="e">
        <f t="shared" si="11654"/>
        <v>#N/A</v>
      </c>
      <c r="H6744" s="52" t="e">
        <f t="shared" si="11654"/>
        <v>#N/A</v>
      </c>
      <c r="I6744" s="52" t="e">
        <f t="shared" si="11654"/>
        <v>#N/A</v>
      </c>
      <c r="J6744" s="52" t="e">
        <f t="shared" si="11654"/>
        <v>#N/A</v>
      </c>
      <c r="K6744" s="52" t="e">
        <f t="shared" si="11654"/>
        <v>#N/A</v>
      </c>
      <c r="L6744" s="52" t="e">
        <f t="shared" si="11654"/>
        <v>#N/A</v>
      </c>
      <c r="M6744" s="52" t="e">
        <f t="shared" si="11654"/>
        <v>#N/A</v>
      </c>
      <c r="N6744" s="52" t="e">
        <f t="shared" si="11654"/>
        <v>#N/A</v>
      </c>
      <c r="O6744" s="52" t="e">
        <f t="shared" si="11654"/>
        <v>#N/A</v>
      </c>
      <c r="P6744" s="52" t="e">
        <f t="shared" si="11654"/>
        <v>#N/A</v>
      </c>
      <c r="Q6744" s="52" t="e">
        <f t="shared" si="11654"/>
        <v>#N/A</v>
      </c>
      <c r="R6744" s="52" t="e">
        <f t="shared" si="11654"/>
        <v>#N/A</v>
      </c>
      <c r="S6744" s="52" t="e">
        <f t="shared" si="11654"/>
        <v>#N/A</v>
      </c>
      <c r="T6744" s="52" t="e">
        <f t="shared" si="11654"/>
        <v>#N/A</v>
      </c>
      <c r="U6744" s="52" t="e">
        <f t="shared" si="11654"/>
        <v>#N/A</v>
      </c>
      <c r="V6744" s="52" t="e">
        <f t="shared" si="11654"/>
        <v>#N/A</v>
      </c>
      <c r="W6744" s="52" t="e">
        <f t="shared" si="11654"/>
        <v>#N/A</v>
      </c>
      <c r="X6744" s="55" t="e">
        <f t="shared" si="11647"/>
        <v>#N/A</v>
      </c>
      <c r="Y6744" s="55" t="e">
        <f t="shared" si="11648"/>
        <v>#N/A</v>
      </c>
      <c r="Z6744" s="55" t="e">
        <f t="shared" ref="Z6744" si="11655">Z6743</f>
        <v>#N/A</v>
      </c>
      <c r="AA6744" s="55" t="e">
        <f t="shared" si="11650"/>
        <v>#N/A</v>
      </c>
      <c r="AB6744" s="336" t="e">
        <f t="shared" si="11651"/>
        <v>#N/A</v>
      </c>
      <c r="AC6744" s="223" t="e">
        <f ca="1">INDEX(FGA_COEFFS,1,1)+Z6744*INDEX(FGA_COEFFS,1,2)+Y6744*INDEX(FGA_COEFFS,1,3)+R6744*INDEX(FGA_COEFFS,1,4)+Q6743*INDEX(FGA_COEFFS,1,5)+S6744*INDEX(FGA_COEFFS,1,6)+T6743*INDEX(FGA_COEFFS,1,7)+M6743*INDEX(FGA_COEFFS,1,8)+Y6747*Y6749</f>
        <v>#N/A</v>
      </c>
      <c r="AD6744" s="223" t="e">
        <f ca="1">INDEX(THREEPTA_COEFFS,1,1)+AC6744*INDEX(THREEPTA_COEFFS,1,2)+J6744*INDEX(THREEPTA_COEFFS,1,3)+AA6744*INDEX(THREEPTA_COEFFS,1,4)+K6744*INDEX(THREEPTA_COEFFS,1,5)+L6743*INDEX(THREEPTA_COEFFS,1,6)+Z6747*Z6749</f>
        <v>#N/A</v>
      </c>
      <c r="AE6744" s="223" t="e">
        <f ca="1">INDEX(THREEPTPCT_COEFFS,1,1)+K6744*INDEX(THREEPTPCT_COEFFS,1,2)+L6743*INDEX(THREEPTPCT_COEFFS,1,3)+AA6747*AA6749</f>
        <v>#N/A</v>
      </c>
      <c r="AF6744" s="55" t="e">
        <f t="shared" ca="1" si="11652"/>
        <v>#N/A</v>
      </c>
      <c r="AG6744" s="223" t="e">
        <f ca="1">INDEX(TWOPTPCT_COEFFS,1,1)+AB6744*INDEX(TWOPTPCT_COEFFS,1,2)+I6743*INDEX(TWOPTPCT_COEFFS,1,3)+G6743*INDEX(TWOPTPCT_COEFFS,1,4)+L6743*INDEX(TWOPTPCT_COEFFS,1,5)+AB6747*AB6749</f>
        <v>#N/A</v>
      </c>
      <c r="AH6744" s="223" t="e">
        <f ca="1">INDEX(FTA_COEFFS,1,1)+O6744*INDEX(FTA_COEFFS,1,2)+N6743*INDEX(FTA_COEFFS,1,3)+(Q6744+R6744)*INDEX(FTA_COEFFS,1,4)+(Q6743+R6743)*INDEX(FTA_COEFFS,1,5)+M6743*INDEX(FTA_COEFFS,1,6)+AC6747*AC6749</f>
        <v>#N/A</v>
      </c>
      <c r="AI6744" s="223" t="e">
        <f ca="1">INDEX(FTPCT_COEFFS,1,1)+P6744*INDEX(FTPCT_COEFFS,1,2)+F6744*INDEX(FTPCT_COEFFS,1,3)+G6743*INDEX(FTPCT_COEFFS,1,4)+AD6747*AD6749</f>
        <v>#N/A</v>
      </c>
      <c r="AJ6744" s="338" t="e">
        <f t="shared" ca="1" si="11653"/>
        <v>#N/A</v>
      </c>
      <c r="AK6744" s="55"/>
      <c r="AL6744" s="55"/>
      <c r="AM6744" s="55"/>
      <c r="AN6744" s="55"/>
      <c r="AO6744" s="55"/>
      <c r="AP6744" s="55"/>
      <c r="AQ6744" s="55"/>
      <c r="AR6744" s="55"/>
    </row>
    <row r="6745" spans="1:45" x14ac:dyDescent="0.3">
      <c r="A6745" s="54" t="e">
        <f ca="1">IF(D6743&gt;(D6744+(AVERAGE(V6743,W6743)-AVERAGE(V6744,W6744))/2)+2.5,C6743,IF(D6744&gt;(D6743+(AVERAGE(V6744,W6744)-AVERAGE(V6743,W6743))/2)+2.5,C6744,"Close"))</f>
        <v>#N/A</v>
      </c>
      <c r="B6745" s="64" t="e">
        <f ca="1">IF(D6744&gt;D6743,C6744,C6743)</f>
        <v>#N/A</v>
      </c>
      <c r="D6745" s="56"/>
      <c r="X6745" s="55"/>
      <c r="Y6745" s="55"/>
      <c r="Z6745" s="55"/>
      <c r="AA6745" s="55"/>
      <c r="AB6745" s="55"/>
      <c r="AC6745" s="337"/>
      <c r="AD6745" s="337"/>
      <c r="AE6745" s="337"/>
      <c r="AF6745" s="337"/>
      <c r="AG6745" s="337"/>
      <c r="AH6745" s="337"/>
      <c r="AI6745" s="337"/>
      <c r="AJ6745" s="337"/>
      <c r="AK6745" s="337"/>
      <c r="AL6745" s="337"/>
      <c r="AM6745" s="55"/>
      <c r="AN6745" s="55"/>
      <c r="AO6745" s="55"/>
      <c r="AP6745" s="55"/>
      <c r="AQ6745" s="55"/>
      <c r="AR6745" s="55"/>
      <c r="AS6745" s="55"/>
    </row>
    <row r="6746" spans="1:45" x14ac:dyDescent="0.3">
      <c r="X6746" s="54" t="s">
        <v>1305</v>
      </c>
      <c r="Y6746" s="54" t="s">
        <v>128</v>
      </c>
      <c r="Z6746" s="54" t="s">
        <v>157</v>
      </c>
      <c r="AA6746" s="54" t="s">
        <v>151</v>
      </c>
      <c r="AB6746" s="54" t="s">
        <v>1327</v>
      </c>
      <c r="AC6746" s="54" t="s">
        <v>129</v>
      </c>
      <c r="AD6746" s="54" t="s">
        <v>116</v>
      </c>
      <c r="AE6746" s="54"/>
      <c r="AF6746" s="54"/>
      <c r="AG6746" s="54"/>
      <c r="AH6746" s="54"/>
      <c r="AI6746" s="54"/>
      <c r="AJ6746" s="54"/>
      <c r="AK6746" s="54"/>
      <c r="AL6746" s="54"/>
      <c r="AM6746" s="54"/>
      <c r="AN6746" s="54"/>
      <c r="AO6746" s="54"/>
      <c r="AP6746" s="54"/>
      <c r="AQ6746" s="54"/>
      <c r="AR6746" s="54"/>
      <c r="AS6746" s="54"/>
    </row>
    <row r="6747" spans="1:45" x14ac:dyDescent="0.3">
      <c r="X6747" s="54"/>
      <c r="Y6747" s="54">
        <f t="shared" ref="Y6747:AD6747" si="11656">Y6740</f>
        <v>6.4436999999999998</v>
      </c>
      <c r="Z6747" s="54">
        <f t="shared" si="11656"/>
        <v>4.9371</v>
      </c>
      <c r="AA6747" s="54">
        <f t="shared" si="11656"/>
        <v>11.350300000000001</v>
      </c>
      <c r="AB6747" s="54">
        <f t="shared" si="11656"/>
        <v>7.1900000000000006E-2</v>
      </c>
      <c r="AC6747" s="54">
        <f t="shared" si="11656"/>
        <v>6.2766000000000002</v>
      </c>
      <c r="AD6747" s="54">
        <f t="shared" si="11656"/>
        <v>11.042999999999999</v>
      </c>
      <c r="AE6747" s="54"/>
      <c r="AF6747" s="336"/>
      <c r="AG6747" s="336"/>
      <c r="AH6747" s="336"/>
      <c r="AI6747" s="54"/>
      <c r="AJ6747" s="54"/>
      <c r="AK6747" s="54"/>
      <c r="AL6747" s="54"/>
      <c r="AM6747" s="54"/>
      <c r="AN6747" s="54"/>
      <c r="AO6747" s="54"/>
      <c r="AP6747" s="54"/>
      <c r="AQ6747" s="54"/>
      <c r="AR6747" s="54"/>
      <c r="AS6747" s="54"/>
    </row>
    <row r="6748" spans="1:45" x14ac:dyDescent="0.3">
      <c r="D6748" s="56"/>
      <c r="X6748" s="336"/>
      <c r="Y6748" s="336">
        <f t="shared" ca="1" si="11620"/>
        <v>2.4524287126878215E-3</v>
      </c>
      <c r="Z6748" s="336">
        <f t="shared" ca="1" si="11620"/>
        <v>0.3354238277116246</v>
      </c>
      <c r="AA6748" s="336">
        <f t="shared" ca="1" si="11620"/>
        <v>6.5578182495522656E-4</v>
      </c>
      <c r="AB6748" s="336">
        <f t="shared" ca="1" si="11620"/>
        <v>0.36923116505025189</v>
      </c>
      <c r="AC6748" s="336">
        <f t="shared" ca="1" si="11620"/>
        <v>-0.77837030063119228</v>
      </c>
      <c r="AD6748" s="336">
        <f t="shared" ca="1" si="11620"/>
        <v>-0.54902289000242221</v>
      </c>
      <c r="AE6748" s="336"/>
      <c r="AF6748" s="336"/>
      <c r="AG6748" s="336"/>
      <c r="AH6748" s="336"/>
      <c r="AI6748" s="54"/>
      <c r="AJ6748" s="54"/>
      <c r="AK6748" s="54"/>
      <c r="AL6748" s="336"/>
      <c r="AM6748" s="336"/>
      <c r="AN6748" s="336"/>
      <c r="AO6748" s="336"/>
      <c r="AP6748" s="54"/>
      <c r="AQ6748" s="336"/>
      <c r="AR6748" s="336"/>
      <c r="AS6748" s="336"/>
    </row>
    <row r="6749" spans="1:45" x14ac:dyDescent="0.3">
      <c r="C6749" s="54"/>
      <c r="D6749" s="56"/>
      <c r="Y6749" s="336">
        <f t="shared" ca="1" si="11620"/>
        <v>-4.0393108809002145E-4</v>
      </c>
      <c r="Z6749" s="336">
        <f t="shared" ca="1" si="11620"/>
        <v>4.7199104576673E-2</v>
      </c>
      <c r="AA6749" s="336">
        <f t="shared" ca="1" si="11620"/>
        <v>1.3747104949079323</v>
      </c>
      <c r="AB6749" s="336">
        <f t="shared" ca="1" si="11620"/>
        <v>1.1782583687128076</v>
      </c>
      <c r="AC6749" s="336">
        <f t="shared" ca="1" si="11620"/>
        <v>1.0156525248844934</v>
      </c>
      <c r="AD6749" s="336">
        <f t="shared" ca="1" si="11620"/>
        <v>-1.1149859200958167E-4</v>
      </c>
      <c r="AE6749" s="55"/>
      <c r="AF6749" s="55"/>
      <c r="AG6749" s="55"/>
      <c r="AH6749" s="55"/>
      <c r="AI6749" s="55"/>
      <c r="AJ6749" s="55"/>
      <c r="AK6749" s="55"/>
      <c r="AL6749" s="55"/>
      <c r="AM6749" s="55"/>
      <c r="AN6749" s="55"/>
      <c r="AO6749" s="55"/>
      <c r="AP6749" s="55"/>
      <c r="AQ6749" s="55"/>
      <c r="AR6749" s="55"/>
      <c r="AS6749" s="55"/>
    </row>
    <row r="6750" spans="1:45" x14ac:dyDescent="0.3">
      <c r="B6750" s="54" t="s">
        <v>172</v>
      </c>
      <c r="C6750" s="53">
        <f>C6743</f>
        <v>0</v>
      </c>
      <c r="D6750" s="56" t="e">
        <f t="shared" ref="D6750:D6751" ca="1" si="11657">AJ6750</f>
        <v>#N/A</v>
      </c>
      <c r="E6750" s="52" t="e">
        <f t="shared" ref="E6750:W6750" si="11658">E6743</f>
        <v>#N/A</v>
      </c>
      <c r="F6750" s="52" t="e">
        <f t="shared" si="11658"/>
        <v>#N/A</v>
      </c>
      <c r="G6750" s="52" t="e">
        <f t="shared" si="11658"/>
        <v>#N/A</v>
      </c>
      <c r="H6750" s="52" t="e">
        <f t="shared" si="11658"/>
        <v>#N/A</v>
      </c>
      <c r="I6750" s="52" t="e">
        <f t="shared" si="11658"/>
        <v>#N/A</v>
      </c>
      <c r="J6750" s="52" t="e">
        <f t="shared" si="11658"/>
        <v>#N/A</v>
      </c>
      <c r="K6750" s="52" t="e">
        <f t="shared" si="11658"/>
        <v>#N/A</v>
      </c>
      <c r="L6750" s="52" t="e">
        <f t="shared" si="11658"/>
        <v>#N/A</v>
      </c>
      <c r="M6750" s="52" t="e">
        <f t="shared" si="11658"/>
        <v>#N/A</v>
      </c>
      <c r="N6750" s="52" t="e">
        <f t="shared" si="11658"/>
        <v>#N/A</v>
      </c>
      <c r="O6750" s="52" t="e">
        <f t="shared" si="11658"/>
        <v>#N/A</v>
      </c>
      <c r="P6750" s="52" t="e">
        <f t="shared" si="11658"/>
        <v>#N/A</v>
      </c>
      <c r="Q6750" s="52" t="e">
        <f t="shared" si="11658"/>
        <v>#N/A</v>
      </c>
      <c r="R6750" s="52" t="e">
        <f t="shared" si="11658"/>
        <v>#N/A</v>
      </c>
      <c r="S6750" s="52" t="e">
        <f t="shared" si="11658"/>
        <v>#N/A</v>
      </c>
      <c r="T6750" s="52" t="e">
        <f t="shared" si="11658"/>
        <v>#N/A</v>
      </c>
      <c r="U6750" s="52" t="e">
        <f t="shared" si="11658"/>
        <v>#N/A</v>
      </c>
      <c r="V6750" s="52" t="e">
        <f t="shared" si="11658"/>
        <v>#N/A</v>
      </c>
      <c r="W6750" s="52" t="e">
        <f t="shared" si="11658"/>
        <v>#N/A</v>
      </c>
      <c r="X6750" s="55" t="e">
        <f t="shared" ref="X6750:X6751" si="11659">(H6750-(O6750*P6750)/100-3*(J6750*K6750)/100)/2</f>
        <v>#N/A</v>
      </c>
      <c r="Y6750" s="55" t="e">
        <f t="shared" ref="Y6750:Y6751" si="11660">SUM(X6750,(J6750*K6750/100))/(F6750/100)</f>
        <v>#N/A</v>
      </c>
      <c r="Z6750" s="55" t="e">
        <f t="shared" ref="Z6750" si="11661">U6750*0.5+U6751*0.5</f>
        <v>#N/A</v>
      </c>
      <c r="AA6750" s="55" t="e">
        <f t="shared" ref="AA6750:AA6751" si="11662">J6750/Y6750</f>
        <v>#N/A</v>
      </c>
      <c r="AB6750" s="336" t="e">
        <f t="shared" ref="AB6750:AB6751" si="11663">X6750/(Y6750-J6750)</f>
        <v>#N/A</v>
      </c>
      <c r="AC6750" s="223" t="e">
        <f ca="1">INDEX(FGA_COEFFS,1,1)+Z6750*INDEX(FGA_COEFFS,1,2)+Y6750*INDEX(FGA_COEFFS,1,3)+R6750*INDEX(FGA_COEFFS,1,4)+Q6751*INDEX(FGA_COEFFS,1,5)+S6750*INDEX(FGA_COEFFS,1,6)+T6751*INDEX(FGA_COEFFS,1,7)+M6751*INDEX(FGA_COEFFS,1,8)+Y6754*Y6755</f>
        <v>#N/A</v>
      </c>
      <c r="AD6750" s="223" t="e">
        <f ca="1">INDEX(THREEPTA_COEFFS,1,1)+AC6750*INDEX(THREEPTA_COEFFS,1,2)+J6750*INDEX(THREEPTA_COEFFS,1,3)+AA6750*INDEX(THREEPTA_COEFFS,1,4)+K6750*INDEX(THREEPTA_COEFFS,1,5)+L6751*INDEX(THREEPTA_COEFFS,1,6)+Z6754*Z6755</f>
        <v>#N/A</v>
      </c>
      <c r="AE6750" s="223" t="e">
        <f ca="1">INDEX(THREEPTPCT_COEFFS,1,1)+K6750*INDEX(THREEPTPCT_COEFFS,1,2)+L6751*INDEX(THREEPTPCT_COEFFS,1,3)+AA6754*AA6755</f>
        <v>#N/A</v>
      </c>
      <c r="AF6750" s="55" t="e">
        <f t="shared" ref="AF6750:AF6751" ca="1" si="11664">AC6750-AD6750</f>
        <v>#N/A</v>
      </c>
      <c r="AG6750" s="223" t="e">
        <f ca="1">INDEX(TWOPTPCT_COEFFS,1,1)+AB6750*INDEX(TWOPTPCT_COEFFS,1,2)+I6751*INDEX(TWOPTPCT_COEFFS,1,3)+G6751*INDEX(TWOPTPCT_COEFFS,1,4)+L6751*INDEX(TWOPTPCT_COEFFS,1,5)+AB6754*AB6755</f>
        <v>#N/A</v>
      </c>
      <c r="AH6750" s="223" t="e">
        <f ca="1">INDEX(FTA_COEFFS,1,1)+O6750*INDEX(FTA_COEFFS,1,2)+N6751*INDEX(FTA_COEFFS,1,3)+(Q6750+R6750)*INDEX(FTA_COEFFS,1,4)+(Q6751+R6751)*INDEX(FTA_COEFFS,1,5)+M6751*INDEX(FTA_COEFFS,1,6)+AC6754*AC6755</f>
        <v>#N/A</v>
      </c>
      <c r="AI6750" s="223" t="e">
        <f ca="1">INDEX(FTPCT_COEFFS,1,1)+P6750*INDEX(FTPCT_COEFFS,1,2)+F6750*INDEX(FTPCT_COEFFS,1,3)+G6751*INDEX(FTPCT_COEFFS,1,4)+AD6754*AD6755</f>
        <v>#N/A</v>
      </c>
      <c r="AJ6750" s="338" t="e">
        <f t="shared" ref="AJ6750:AJ6751" ca="1" si="11665">AD6750*AE6750/100+AF6750*AG6750+AH6750*AI6750/100</f>
        <v>#N/A</v>
      </c>
      <c r="AK6750" s="55"/>
      <c r="AL6750" s="55"/>
      <c r="AM6750" s="55"/>
      <c r="AN6750" s="55"/>
      <c r="AO6750" s="55"/>
      <c r="AP6750" s="55"/>
      <c r="AQ6750" s="55"/>
      <c r="AR6750" s="55"/>
    </row>
    <row r="6751" spans="1:45" x14ac:dyDescent="0.3">
      <c r="B6751" s="54" t="s">
        <v>175</v>
      </c>
      <c r="C6751" s="54">
        <f>C6744</f>
        <v>0</v>
      </c>
      <c r="D6751" s="56" t="e">
        <f t="shared" ca="1" si="11657"/>
        <v>#N/A</v>
      </c>
      <c r="E6751" s="52" t="e">
        <f t="shared" ref="E6751:W6751" si="11666">E6744</f>
        <v>#N/A</v>
      </c>
      <c r="F6751" s="52" t="e">
        <f t="shared" si="11666"/>
        <v>#N/A</v>
      </c>
      <c r="G6751" s="52" t="e">
        <f t="shared" si="11666"/>
        <v>#N/A</v>
      </c>
      <c r="H6751" s="52" t="e">
        <f t="shared" si="11666"/>
        <v>#N/A</v>
      </c>
      <c r="I6751" s="52" t="e">
        <f t="shared" si="11666"/>
        <v>#N/A</v>
      </c>
      <c r="J6751" s="52" t="e">
        <f t="shared" si="11666"/>
        <v>#N/A</v>
      </c>
      <c r="K6751" s="52" t="e">
        <f t="shared" si="11666"/>
        <v>#N/A</v>
      </c>
      <c r="L6751" s="52" t="e">
        <f t="shared" si="11666"/>
        <v>#N/A</v>
      </c>
      <c r="M6751" s="52" t="e">
        <f t="shared" si="11666"/>
        <v>#N/A</v>
      </c>
      <c r="N6751" s="52" t="e">
        <f t="shared" si="11666"/>
        <v>#N/A</v>
      </c>
      <c r="O6751" s="52" t="e">
        <f t="shared" si="11666"/>
        <v>#N/A</v>
      </c>
      <c r="P6751" s="52" t="e">
        <f t="shared" si="11666"/>
        <v>#N/A</v>
      </c>
      <c r="Q6751" s="52" t="e">
        <f t="shared" si="11666"/>
        <v>#N/A</v>
      </c>
      <c r="R6751" s="52" t="e">
        <f t="shared" si="11666"/>
        <v>#N/A</v>
      </c>
      <c r="S6751" s="52" t="e">
        <f t="shared" si="11666"/>
        <v>#N/A</v>
      </c>
      <c r="T6751" s="52" t="e">
        <f t="shared" si="11666"/>
        <v>#N/A</v>
      </c>
      <c r="U6751" s="52" t="e">
        <f t="shared" si="11666"/>
        <v>#N/A</v>
      </c>
      <c r="V6751" s="52" t="e">
        <f t="shared" si="11666"/>
        <v>#N/A</v>
      </c>
      <c r="W6751" s="52" t="e">
        <f t="shared" si="11666"/>
        <v>#N/A</v>
      </c>
      <c r="X6751" s="55" t="e">
        <f t="shared" si="11659"/>
        <v>#N/A</v>
      </c>
      <c r="Y6751" s="55" t="e">
        <f t="shared" si="11660"/>
        <v>#N/A</v>
      </c>
      <c r="Z6751" s="55" t="e">
        <f t="shared" ref="Z6751" si="11667">Z6750</f>
        <v>#N/A</v>
      </c>
      <c r="AA6751" s="55" t="e">
        <f t="shared" si="11662"/>
        <v>#N/A</v>
      </c>
      <c r="AB6751" s="336" t="e">
        <f t="shared" si="11663"/>
        <v>#N/A</v>
      </c>
      <c r="AC6751" s="223" t="e">
        <f ca="1">INDEX(FGA_COEFFS,1,1)+Z6751*INDEX(FGA_COEFFS,1,2)+Y6751*INDEX(FGA_COEFFS,1,3)+R6751*INDEX(FGA_COEFFS,1,4)+Q6750*INDEX(FGA_COEFFS,1,5)+S6751*INDEX(FGA_COEFFS,1,6)+T6750*INDEX(FGA_COEFFS,1,7)+M6750*INDEX(FGA_COEFFS,1,8)+Y6754*Y6756</f>
        <v>#N/A</v>
      </c>
      <c r="AD6751" s="223" t="e">
        <f ca="1">INDEX(THREEPTA_COEFFS,1,1)+AC6751*INDEX(THREEPTA_COEFFS,1,2)+J6751*INDEX(THREEPTA_COEFFS,1,3)+AA6751*INDEX(THREEPTA_COEFFS,1,4)+K6751*INDEX(THREEPTA_COEFFS,1,5)+L6750*INDEX(THREEPTA_COEFFS,1,6)+Z6754*Z6756</f>
        <v>#N/A</v>
      </c>
      <c r="AE6751" s="223" t="e">
        <f ca="1">INDEX(THREEPTPCT_COEFFS,1,1)+K6751*INDEX(THREEPTPCT_COEFFS,1,2)+L6750*INDEX(THREEPTPCT_COEFFS,1,3)+AA6754*AA6756</f>
        <v>#N/A</v>
      </c>
      <c r="AF6751" s="55" t="e">
        <f t="shared" ca="1" si="11664"/>
        <v>#N/A</v>
      </c>
      <c r="AG6751" s="223" t="e">
        <f ca="1">INDEX(TWOPTPCT_COEFFS,1,1)+AB6751*INDEX(TWOPTPCT_COEFFS,1,2)+I6750*INDEX(TWOPTPCT_COEFFS,1,3)+G6750*INDEX(TWOPTPCT_COEFFS,1,4)+L6750*INDEX(TWOPTPCT_COEFFS,1,5)+AB6754*AB6756</f>
        <v>#N/A</v>
      </c>
      <c r="AH6751" s="223" t="e">
        <f ca="1">INDEX(FTA_COEFFS,1,1)+O6751*INDEX(FTA_COEFFS,1,2)+N6750*INDEX(FTA_COEFFS,1,3)+(Q6751+R6751)*INDEX(FTA_COEFFS,1,4)+(Q6750+R6750)*INDEX(FTA_COEFFS,1,5)+M6750*INDEX(FTA_COEFFS,1,6)+AC6754*AC6756</f>
        <v>#N/A</v>
      </c>
      <c r="AI6751" s="223" t="e">
        <f ca="1">INDEX(FTPCT_COEFFS,1,1)+P6751*INDEX(FTPCT_COEFFS,1,2)+F6751*INDEX(FTPCT_COEFFS,1,3)+G6750*INDEX(FTPCT_COEFFS,1,4)+AD6754*AD6756</f>
        <v>#N/A</v>
      </c>
      <c r="AJ6751" s="338" t="e">
        <f t="shared" ca="1" si="11665"/>
        <v>#N/A</v>
      </c>
      <c r="AK6751" s="55"/>
      <c r="AL6751" s="55"/>
      <c r="AM6751" s="55"/>
      <c r="AN6751" s="55"/>
      <c r="AO6751" s="55"/>
      <c r="AP6751" s="55"/>
      <c r="AQ6751" s="55"/>
      <c r="AR6751" s="55"/>
    </row>
    <row r="6752" spans="1:45" x14ac:dyDescent="0.3">
      <c r="A6752" s="54" t="e">
        <f ca="1">IF(D6750&gt;(D6751+(AVERAGE(V6750,W6750)-AVERAGE(V6751,W6751))/2)+2.5,C6750,IF(D6751&gt;(D6750+(AVERAGE(V6751,W6751)-AVERAGE(V6750,W6750))/2)+2.5,C6751,"Close"))</f>
        <v>#N/A</v>
      </c>
      <c r="B6752" s="64" t="e">
        <f ca="1">IF(D6751&gt;D6750,C6751,C6750)</f>
        <v>#N/A</v>
      </c>
      <c r="D6752" s="56"/>
      <c r="X6752" s="55"/>
      <c r="Y6752" s="55"/>
      <c r="Z6752" s="55"/>
      <c r="AA6752" s="55"/>
      <c r="AB6752" s="55"/>
      <c r="AC6752" s="337"/>
      <c r="AD6752" s="337"/>
      <c r="AE6752" s="337"/>
      <c r="AF6752" s="337"/>
      <c r="AG6752" s="337"/>
      <c r="AH6752" s="337"/>
      <c r="AI6752" s="337"/>
      <c r="AJ6752" s="337"/>
      <c r="AK6752" s="337"/>
      <c r="AL6752" s="337"/>
      <c r="AM6752" s="55"/>
      <c r="AN6752" s="55"/>
      <c r="AO6752" s="55"/>
      <c r="AP6752" s="55"/>
      <c r="AQ6752" s="55"/>
      <c r="AR6752" s="55"/>
      <c r="AS6752" s="55"/>
    </row>
    <row r="6753" spans="1:45" x14ac:dyDescent="0.3">
      <c r="X6753" s="54" t="s">
        <v>1305</v>
      </c>
      <c r="Y6753" s="54" t="s">
        <v>128</v>
      </c>
      <c r="Z6753" s="54" t="s">
        <v>157</v>
      </c>
      <c r="AA6753" s="54" t="s">
        <v>151</v>
      </c>
      <c r="AB6753" s="54" t="s">
        <v>1327</v>
      </c>
      <c r="AC6753" s="54" t="s">
        <v>129</v>
      </c>
      <c r="AD6753" s="54" t="s">
        <v>116</v>
      </c>
      <c r="AE6753" s="54"/>
      <c r="AF6753" s="54"/>
      <c r="AG6753" s="54"/>
      <c r="AH6753" s="54"/>
      <c r="AI6753" s="54"/>
      <c r="AJ6753" s="54"/>
      <c r="AK6753" s="54"/>
      <c r="AL6753" s="54"/>
      <c r="AM6753" s="54"/>
      <c r="AN6753" s="54"/>
      <c r="AO6753" s="54"/>
      <c r="AP6753" s="54"/>
      <c r="AQ6753" s="54"/>
      <c r="AR6753" s="54"/>
      <c r="AS6753" s="54"/>
    </row>
    <row r="6754" spans="1:45" x14ac:dyDescent="0.3">
      <c r="X6754" s="54"/>
      <c r="Y6754" s="54">
        <f t="shared" ref="Y6754:AD6754" si="11668">Y6747</f>
        <v>6.4436999999999998</v>
      </c>
      <c r="Z6754" s="54">
        <f t="shared" si="11668"/>
        <v>4.9371</v>
      </c>
      <c r="AA6754" s="54">
        <f t="shared" si="11668"/>
        <v>11.350300000000001</v>
      </c>
      <c r="AB6754" s="54">
        <f t="shared" si="11668"/>
        <v>7.1900000000000006E-2</v>
      </c>
      <c r="AC6754" s="54">
        <f t="shared" si="11668"/>
        <v>6.2766000000000002</v>
      </c>
      <c r="AD6754" s="54">
        <f t="shared" si="11668"/>
        <v>11.042999999999999</v>
      </c>
      <c r="AE6754" s="54"/>
      <c r="AF6754" s="336"/>
      <c r="AG6754" s="336"/>
      <c r="AH6754" s="336"/>
      <c r="AI6754" s="54"/>
      <c r="AJ6754" s="54"/>
      <c r="AK6754" s="54"/>
      <c r="AL6754" s="54"/>
      <c r="AM6754" s="54"/>
      <c r="AN6754" s="54"/>
      <c r="AO6754" s="54"/>
      <c r="AP6754" s="54"/>
      <c r="AQ6754" s="54"/>
      <c r="AR6754" s="54"/>
      <c r="AS6754" s="54"/>
    </row>
    <row r="6755" spans="1:45" x14ac:dyDescent="0.3">
      <c r="D6755" s="56"/>
      <c r="X6755" s="336"/>
      <c r="Y6755" s="336">
        <f t="shared" ca="1" si="11620"/>
        <v>-0.2287974595508786</v>
      </c>
      <c r="Z6755" s="336">
        <f t="shared" ca="1" si="11620"/>
        <v>0.18074403639546932</v>
      </c>
      <c r="AA6755" s="336">
        <f t="shared" ca="1" si="11620"/>
        <v>1.3157208135718328</v>
      </c>
      <c r="AB6755" s="336">
        <f t="shared" ca="1" si="11620"/>
        <v>-2.1612088275488168E-3</v>
      </c>
      <c r="AC6755" s="336">
        <f t="shared" ca="1" si="11620"/>
        <v>0.26651880186978549</v>
      </c>
      <c r="AD6755" s="336">
        <f t="shared" ca="1" si="11620"/>
        <v>0.4889349538844181</v>
      </c>
      <c r="AE6755" s="336"/>
      <c r="AF6755" s="336"/>
      <c r="AG6755" s="336"/>
      <c r="AH6755" s="336"/>
      <c r="AI6755" s="54"/>
      <c r="AJ6755" s="54"/>
      <c r="AK6755" s="54"/>
      <c r="AL6755" s="336"/>
      <c r="AM6755" s="336"/>
      <c r="AN6755" s="336"/>
      <c r="AO6755" s="336"/>
      <c r="AP6755" s="54"/>
      <c r="AQ6755" s="336"/>
      <c r="AR6755" s="336"/>
      <c r="AS6755" s="336"/>
    </row>
    <row r="6756" spans="1:45" x14ac:dyDescent="0.3">
      <c r="C6756" s="54"/>
      <c r="D6756" s="56"/>
      <c r="Y6756" s="336">
        <f t="shared" ca="1" si="11620"/>
        <v>1.1295816309912385</v>
      </c>
      <c r="Z6756" s="336">
        <f t="shared" ca="1" si="11620"/>
        <v>1.1366395490625918</v>
      </c>
      <c r="AA6756" s="336">
        <f t="shared" ca="1" si="11620"/>
        <v>-1.8880784692071311E-2</v>
      </c>
      <c r="AB6756" s="336">
        <f t="shared" ca="1" si="11620"/>
        <v>0.12685341952930951</v>
      </c>
      <c r="AC6756" s="336">
        <f t="shared" ca="1" si="11620"/>
        <v>-0.43827031689872642</v>
      </c>
      <c r="AD6756" s="336">
        <f t="shared" ca="1" si="11620"/>
        <v>-0.37693344157139619</v>
      </c>
      <c r="AE6756" s="55"/>
      <c r="AF6756" s="55"/>
      <c r="AG6756" s="55"/>
      <c r="AH6756" s="55"/>
      <c r="AI6756" s="55"/>
      <c r="AJ6756" s="55"/>
      <c r="AK6756" s="55"/>
      <c r="AL6756" s="55"/>
      <c r="AM6756" s="55"/>
      <c r="AN6756" s="55"/>
      <c r="AO6756" s="55"/>
      <c r="AP6756" s="55"/>
      <c r="AQ6756" s="55"/>
      <c r="AR6756" s="55"/>
      <c r="AS6756" s="55"/>
    </row>
    <row r="6757" spans="1:45" x14ac:dyDescent="0.3">
      <c r="B6757" s="54" t="s">
        <v>172</v>
      </c>
      <c r="C6757" s="53">
        <f>C6750</f>
        <v>0</v>
      </c>
      <c r="D6757" s="56" t="e">
        <f t="shared" ref="D6757:D6758" ca="1" si="11669">AJ6757</f>
        <v>#N/A</v>
      </c>
      <c r="E6757" s="52" t="e">
        <f t="shared" ref="E6757:W6757" si="11670">E6750</f>
        <v>#N/A</v>
      </c>
      <c r="F6757" s="52" t="e">
        <f t="shared" si="11670"/>
        <v>#N/A</v>
      </c>
      <c r="G6757" s="52" t="e">
        <f t="shared" si="11670"/>
        <v>#N/A</v>
      </c>
      <c r="H6757" s="52" t="e">
        <f t="shared" si="11670"/>
        <v>#N/A</v>
      </c>
      <c r="I6757" s="52" t="e">
        <f t="shared" si="11670"/>
        <v>#N/A</v>
      </c>
      <c r="J6757" s="52" t="e">
        <f t="shared" si="11670"/>
        <v>#N/A</v>
      </c>
      <c r="K6757" s="52" t="e">
        <f t="shared" si="11670"/>
        <v>#N/A</v>
      </c>
      <c r="L6757" s="52" t="e">
        <f t="shared" si="11670"/>
        <v>#N/A</v>
      </c>
      <c r="M6757" s="52" t="e">
        <f t="shared" si="11670"/>
        <v>#N/A</v>
      </c>
      <c r="N6757" s="52" t="e">
        <f t="shared" si="11670"/>
        <v>#N/A</v>
      </c>
      <c r="O6757" s="52" t="e">
        <f t="shared" si="11670"/>
        <v>#N/A</v>
      </c>
      <c r="P6757" s="52" t="e">
        <f t="shared" si="11670"/>
        <v>#N/A</v>
      </c>
      <c r="Q6757" s="52" t="e">
        <f t="shared" si="11670"/>
        <v>#N/A</v>
      </c>
      <c r="R6757" s="52" t="e">
        <f t="shared" si="11670"/>
        <v>#N/A</v>
      </c>
      <c r="S6757" s="52" t="e">
        <f t="shared" si="11670"/>
        <v>#N/A</v>
      </c>
      <c r="T6757" s="52" t="e">
        <f t="shared" si="11670"/>
        <v>#N/A</v>
      </c>
      <c r="U6757" s="52" t="e">
        <f t="shared" si="11670"/>
        <v>#N/A</v>
      </c>
      <c r="V6757" s="52" t="e">
        <f t="shared" si="11670"/>
        <v>#N/A</v>
      </c>
      <c r="W6757" s="52" t="e">
        <f t="shared" si="11670"/>
        <v>#N/A</v>
      </c>
      <c r="X6757" s="55" t="e">
        <f t="shared" ref="X6757:X6758" si="11671">(H6757-(O6757*P6757)/100-3*(J6757*K6757)/100)/2</f>
        <v>#N/A</v>
      </c>
      <c r="Y6757" s="55" t="e">
        <f t="shared" ref="Y6757:Y6758" si="11672">SUM(X6757,(J6757*K6757/100))/(F6757/100)</f>
        <v>#N/A</v>
      </c>
      <c r="Z6757" s="55" t="e">
        <f t="shared" ref="Z6757" si="11673">U6757*0.5+U6758*0.5</f>
        <v>#N/A</v>
      </c>
      <c r="AA6757" s="55" t="e">
        <f t="shared" ref="AA6757:AA6758" si="11674">J6757/Y6757</f>
        <v>#N/A</v>
      </c>
      <c r="AB6757" s="336" t="e">
        <f t="shared" ref="AB6757:AB6758" si="11675">X6757/(Y6757-J6757)</f>
        <v>#N/A</v>
      </c>
      <c r="AC6757" s="223" t="e">
        <f ca="1">INDEX(FGA_COEFFS,1,1)+Z6757*INDEX(FGA_COEFFS,1,2)+Y6757*INDEX(FGA_COEFFS,1,3)+R6757*INDEX(FGA_COEFFS,1,4)+Q6758*INDEX(FGA_COEFFS,1,5)+S6757*INDEX(FGA_COEFFS,1,6)+T6758*INDEX(FGA_COEFFS,1,7)+M6758*INDEX(FGA_COEFFS,1,8)+Y6761*Y6762</f>
        <v>#N/A</v>
      </c>
      <c r="AD6757" s="223" t="e">
        <f ca="1">INDEX(THREEPTA_COEFFS,1,1)+AC6757*INDEX(THREEPTA_COEFFS,1,2)+J6757*INDEX(THREEPTA_COEFFS,1,3)+AA6757*INDEX(THREEPTA_COEFFS,1,4)+K6757*INDEX(THREEPTA_COEFFS,1,5)+L6758*INDEX(THREEPTA_COEFFS,1,6)+Z6761*Z6762</f>
        <v>#N/A</v>
      </c>
      <c r="AE6757" s="223" t="e">
        <f ca="1">INDEX(THREEPTPCT_COEFFS,1,1)+K6757*INDEX(THREEPTPCT_COEFFS,1,2)+L6758*INDEX(THREEPTPCT_COEFFS,1,3)+AA6761*AA6762</f>
        <v>#N/A</v>
      </c>
      <c r="AF6757" s="55" t="e">
        <f t="shared" ref="AF6757:AF6758" ca="1" si="11676">AC6757-AD6757</f>
        <v>#N/A</v>
      </c>
      <c r="AG6757" s="223" t="e">
        <f ca="1">INDEX(TWOPTPCT_COEFFS,1,1)+AB6757*INDEX(TWOPTPCT_COEFFS,1,2)+I6758*INDEX(TWOPTPCT_COEFFS,1,3)+G6758*INDEX(TWOPTPCT_COEFFS,1,4)+L6758*INDEX(TWOPTPCT_COEFFS,1,5)+AB6761*AB6762</f>
        <v>#N/A</v>
      </c>
      <c r="AH6757" s="223" t="e">
        <f ca="1">INDEX(FTA_COEFFS,1,1)+O6757*INDEX(FTA_COEFFS,1,2)+N6758*INDEX(FTA_COEFFS,1,3)+(Q6757+R6757)*INDEX(FTA_COEFFS,1,4)+(Q6758+R6758)*INDEX(FTA_COEFFS,1,5)+M6758*INDEX(FTA_COEFFS,1,6)+AC6761*AC6762</f>
        <v>#N/A</v>
      </c>
      <c r="AI6757" s="223" t="e">
        <f ca="1">INDEX(FTPCT_COEFFS,1,1)+P6757*INDEX(FTPCT_COEFFS,1,2)+F6757*INDEX(FTPCT_COEFFS,1,3)+G6758*INDEX(FTPCT_COEFFS,1,4)+AD6761*AD6762</f>
        <v>#N/A</v>
      </c>
      <c r="AJ6757" s="338" t="e">
        <f t="shared" ref="AJ6757:AJ6758" ca="1" si="11677">AD6757*AE6757/100+AF6757*AG6757+AH6757*AI6757/100</f>
        <v>#N/A</v>
      </c>
      <c r="AK6757" s="55"/>
      <c r="AL6757" s="55"/>
      <c r="AM6757" s="55"/>
      <c r="AN6757" s="55"/>
      <c r="AO6757" s="55"/>
      <c r="AP6757" s="55"/>
      <c r="AQ6757" s="55"/>
      <c r="AR6757" s="55"/>
    </row>
    <row r="6758" spans="1:45" x14ac:dyDescent="0.3">
      <c r="B6758" s="54" t="s">
        <v>175</v>
      </c>
      <c r="C6758" s="54">
        <f>C6751</f>
        <v>0</v>
      </c>
      <c r="D6758" s="56" t="e">
        <f t="shared" ca="1" si="11669"/>
        <v>#N/A</v>
      </c>
      <c r="E6758" s="52" t="e">
        <f t="shared" ref="E6758:W6758" si="11678">E6751</f>
        <v>#N/A</v>
      </c>
      <c r="F6758" s="52" t="e">
        <f t="shared" si="11678"/>
        <v>#N/A</v>
      </c>
      <c r="G6758" s="52" t="e">
        <f t="shared" si="11678"/>
        <v>#N/A</v>
      </c>
      <c r="H6758" s="52" t="e">
        <f t="shared" si="11678"/>
        <v>#N/A</v>
      </c>
      <c r="I6758" s="52" t="e">
        <f t="shared" si="11678"/>
        <v>#N/A</v>
      </c>
      <c r="J6758" s="52" t="e">
        <f t="shared" si="11678"/>
        <v>#N/A</v>
      </c>
      <c r="K6758" s="52" t="e">
        <f t="shared" si="11678"/>
        <v>#N/A</v>
      </c>
      <c r="L6758" s="52" t="e">
        <f t="shared" si="11678"/>
        <v>#N/A</v>
      </c>
      <c r="M6758" s="52" t="e">
        <f t="shared" si="11678"/>
        <v>#N/A</v>
      </c>
      <c r="N6758" s="52" t="e">
        <f t="shared" si="11678"/>
        <v>#N/A</v>
      </c>
      <c r="O6758" s="52" t="e">
        <f t="shared" si="11678"/>
        <v>#N/A</v>
      </c>
      <c r="P6758" s="52" t="e">
        <f t="shared" si="11678"/>
        <v>#N/A</v>
      </c>
      <c r="Q6758" s="52" t="e">
        <f t="shared" si="11678"/>
        <v>#N/A</v>
      </c>
      <c r="R6758" s="52" t="e">
        <f t="shared" si="11678"/>
        <v>#N/A</v>
      </c>
      <c r="S6758" s="52" t="e">
        <f t="shared" si="11678"/>
        <v>#N/A</v>
      </c>
      <c r="T6758" s="52" t="e">
        <f t="shared" si="11678"/>
        <v>#N/A</v>
      </c>
      <c r="U6758" s="52" t="e">
        <f t="shared" si="11678"/>
        <v>#N/A</v>
      </c>
      <c r="V6758" s="52" t="e">
        <f t="shared" si="11678"/>
        <v>#N/A</v>
      </c>
      <c r="W6758" s="52" t="e">
        <f t="shared" si="11678"/>
        <v>#N/A</v>
      </c>
      <c r="X6758" s="55" t="e">
        <f t="shared" si="11671"/>
        <v>#N/A</v>
      </c>
      <c r="Y6758" s="55" t="e">
        <f t="shared" si="11672"/>
        <v>#N/A</v>
      </c>
      <c r="Z6758" s="55" t="e">
        <f t="shared" ref="Z6758" si="11679">Z6757</f>
        <v>#N/A</v>
      </c>
      <c r="AA6758" s="55" t="e">
        <f t="shared" si="11674"/>
        <v>#N/A</v>
      </c>
      <c r="AB6758" s="336" t="e">
        <f t="shared" si="11675"/>
        <v>#N/A</v>
      </c>
      <c r="AC6758" s="223" t="e">
        <f ca="1">INDEX(FGA_COEFFS,1,1)+Z6758*INDEX(FGA_COEFFS,1,2)+Y6758*INDEX(FGA_COEFFS,1,3)+R6758*INDEX(FGA_COEFFS,1,4)+Q6757*INDEX(FGA_COEFFS,1,5)+S6758*INDEX(FGA_COEFFS,1,6)+T6757*INDEX(FGA_COEFFS,1,7)+M6757*INDEX(FGA_COEFFS,1,8)+Y6761*Y6763</f>
        <v>#N/A</v>
      </c>
      <c r="AD6758" s="223" t="e">
        <f ca="1">INDEX(THREEPTA_COEFFS,1,1)+AC6758*INDEX(THREEPTA_COEFFS,1,2)+J6758*INDEX(THREEPTA_COEFFS,1,3)+AA6758*INDEX(THREEPTA_COEFFS,1,4)+K6758*INDEX(THREEPTA_COEFFS,1,5)+L6757*INDEX(THREEPTA_COEFFS,1,6)+Z6761*Z6763</f>
        <v>#N/A</v>
      </c>
      <c r="AE6758" s="223" t="e">
        <f ca="1">INDEX(THREEPTPCT_COEFFS,1,1)+K6758*INDEX(THREEPTPCT_COEFFS,1,2)+L6757*INDEX(THREEPTPCT_COEFFS,1,3)+AA6761*AA6763</f>
        <v>#N/A</v>
      </c>
      <c r="AF6758" s="55" t="e">
        <f t="shared" ca="1" si="11676"/>
        <v>#N/A</v>
      </c>
      <c r="AG6758" s="223" t="e">
        <f ca="1">INDEX(TWOPTPCT_COEFFS,1,1)+AB6758*INDEX(TWOPTPCT_COEFFS,1,2)+I6757*INDEX(TWOPTPCT_COEFFS,1,3)+G6757*INDEX(TWOPTPCT_COEFFS,1,4)+L6757*INDEX(TWOPTPCT_COEFFS,1,5)+AB6761*AB6763</f>
        <v>#N/A</v>
      </c>
      <c r="AH6758" s="223" t="e">
        <f ca="1">INDEX(FTA_COEFFS,1,1)+O6758*INDEX(FTA_COEFFS,1,2)+N6757*INDEX(FTA_COEFFS,1,3)+(Q6758+R6758)*INDEX(FTA_COEFFS,1,4)+(Q6757+R6757)*INDEX(FTA_COEFFS,1,5)+M6757*INDEX(FTA_COEFFS,1,6)+AC6761*AC6763</f>
        <v>#N/A</v>
      </c>
      <c r="AI6758" s="223" t="e">
        <f ca="1">INDEX(FTPCT_COEFFS,1,1)+P6758*INDEX(FTPCT_COEFFS,1,2)+F6758*INDEX(FTPCT_COEFFS,1,3)+G6757*INDEX(FTPCT_COEFFS,1,4)+AD6761*AD6763</f>
        <v>#N/A</v>
      </c>
      <c r="AJ6758" s="338" t="e">
        <f t="shared" ca="1" si="11677"/>
        <v>#N/A</v>
      </c>
      <c r="AK6758" s="55"/>
      <c r="AL6758" s="55"/>
      <c r="AM6758" s="55"/>
      <c r="AN6758" s="55"/>
      <c r="AO6758" s="55"/>
      <c r="AP6758" s="55"/>
      <c r="AQ6758" s="55"/>
      <c r="AR6758" s="55"/>
    </row>
    <row r="6759" spans="1:45" x14ac:dyDescent="0.3">
      <c r="A6759" s="54" t="e">
        <f ca="1">IF(D6757&gt;(D6758+(AVERAGE(V6757,W6757)-AVERAGE(V6758,W6758))/2)+2.5,C6757,IF(D6758&gt;(D6757+(AVERAGE(V6758,W6758)-AVERAGE(V6757,W6757))/2)+2.5,C6758,"Close"))</f>
        <v>#N/A</v>
      </c>
      <c r="B6759" s="64" t="e">
        <f ca="1">IF(D6758&gt;D6757,C6758,C6757)</f>
        <v>#N/A</v>
      </c>
      <c r="D6759" s="56"/>
      <c r="X6759" s="55"/>
      <c r="Y6759" s="55"/>
      <c r="Z6759" s="55"/>
      <c r="AA6759" s="55"/>
      <c r="AB6759" s="55"/>
      <c r="AC6759" s="337"/>
      <c r="AD6759" s="337"/>
      <c r="AE6759" s="337"/>
      <c r="AF6759" s="337"/>
      <c r="AG6759" s="337"/>
      <c r="AH6759" s="337"/>
      <c r="AI6759" s="337"/>
      <c r="AJ6759" s="337"/>
      <c r="AK6759" s="337"/>
      <c r="AL6759" s="337"/>
      <c r="AM6759" s="55"/>
      <c r="AN6759" s="55"/>
      <c r="AO6759" s="55"/>
      <c r="AP6759" s="55"/>
      <c r="AQ6759" s="55"/>
      <c r="AR6759" s="55"/>
      <c r="AS6759" s="55"/>
    </row>
    <row r="6760" spans="1:45" x14ac:dyDescent="0.3">
      <c r="X6760" s="54" t="s">
        <v>1305</v>
      </c>
      <c r="Y6760" s="54" t="s">
        <v>128</v>
      </c>
      <c r="Z6760" s="54" t="s">
        <v>157</v>
      </c>
      <c r="AA6760" s="54" t="s">
        <v>151</v>
      </c>
      <c r="AB6760" s="54" t="s">
        <v>1327</v>
      </c>
      <c r="AC6760" s="54" t="s">
        <v>129</v>
      </c>
      <c r="AD6760" s="54" t="s">
        <v>116</v>
      </c>
      <c r="AE6760" s="54"/>
      <c r="AF6760" s="54"/>
      <c r="AG6760" s="54"/>
      <c r="AH6760" s="54"/>
      <c r="AI6760" s="54"/>
      <c r="AJ6760" s="54"/>
      <c r="AK6760" s="54"/>
      <c r="AL6760" s="54"/>
      <c r="AM6760" s="54"/>
      <c r="AN6760" s="54"/>
      <c r="AO6760" s="54"/>
      <c r="AP6760" s="54"/>
      <c r="AQ6760" s="54"/>
      <c r="AR6760" s="54"/>
      <c r="AS6760" s="54"/>
    </row>
    <row r="6761" spans="1:45" x14ac:dyDescent="0.3">
      <c r="X6761" s="54"/>
      <c r="Y6761" s="54">
        <f t="shared" ref="Y6761:AD6761" si="11680">Y6754</f>
        <v>6.4436999999999998</v>
      </c>
      <c r="Z6761" s="54">
        <f t="shared" si="11680"/>
        <v>4.9371</v>
      </c>
      <c r="AA6761" s="54">
        <f t="shared" si="11680"/>
        <v>11.350300000000001</v>
      </c>
      <c r="AB6761" s="54">
        <f t="shared" si="11680"/>
        <v>7.1900000000000006E-2</v>
      </c>
      <c r="AC6761" s="54">
        <f t="shared" si="11680"/>
        <v>6.2766000000000002</v>
      </c>
      <c r="AD6761" s="54">
        <f t="shared" si="11680"/>
        <v>11.042999999999999</v>
      </c>
      <c r="AE6761" s="54"/>
      <c r="AF6761" s="336"/>
      <c r="AG6761" s="336"/>
      <c r="AH6761" s="336"/>
      <c r="AI6761" s="54"/>
      <c r="AJ6761" s="54"/>
      <c r="AK6761" s="54"/>
      <c r="AL6761" s="54"/>
      <c r="AM6761" s="54"/>
      <c r="AN6761" s="54"/>
      <c r="AO6761" s="54"/>
      <c r="AP6761" s="54"/>
      <c r="AQ6761" s="54"/>
      <c r="AR6761" s="54"/>
      <c r="AS6761" s="54"/>
    </row>
    <row r="6762" spans="1:45" x14ac:dyDescent="0.3">
      <c r="D6762" s="56"/>
      <c r="X6762" s="336"/>
      <c r="Y6762" s="336">
        <f t="shared" ca="1" si="11620"/>
        <v>0.30374117915192977</v>
      </c>
      <c r="Z6762" s="336">
        <f t="shared" ca="1" si="11620"/>
        <v>-0.14432552048844458</v>
      </c>
      <c r="AA6762" s="336">
        <f t="shared" ca="1" si="11620"/>
        <v>0.69457711138721623</v>
      </c>
      <c r="AB6762" s="336">
        <f t="shared" ca="1" si="11620"/>
        <v>0.92780263739675251</v>
      </c>
      <c r="AC6762" s="336">
        <f t="shared" ca="1" si="11620"/>
        <v>-0.53680316073858947</v>
      </c>
      <c r="AD6762" s="336">
        <f t="shared" ca="1" si="11620"/>
        <v>-1.2580537902972952</v>
      </c>
      <c r="AE6762" s="336"/>
      <c r="AF6762" s="336"/>
      <c r="AG6762" s="336"/>
      <c r="AH6762" s="336"/>
      <c r="AI6762" s="54"/>
      <c r="AJ6762" s="54"/>
      <c r="AK6762" s="54"/>
      <c r="AL6762" s="336"/>
      <c r="AM6762" s="336"/>
      <c r="AN6762" s="336"/>
      <c r="AO6762" s="336"/>
      <c r="AP6762" s="54"/>
      <c r="AQ6762" s="336"/>
      <c r="AR6762" s="336"/>
      <c r="AS6762" s="336"/>
    </row>
    <row r="6763" spans="1:45" x14ac:dyDescent="0.3">
      <c r="C6763" s="54"/>
      <c r="D6763" s="56"/>
      <c r="Y6763" s="336">
        <f t="shared" ca="1" si="11620"/>
        <v>-0.32313869917038385</v>
      </c>
      <c r="Z6763" s="336">
        <f t="shared" ca="1" si="11620"/>
        <v>-0.14980413726701991</v>
      </c>
      <c r="AA6763" s="336">
        <f t="shared" ca="1" si="11620"/>
        <v>1.4351911872872904</v>
      </c>
      <c r="AB6763" s="336">
        <f t="shared" ca="1" si="11620"/>
        <v>-5.8688214316368149E-2</v>
      </c>
      <c r="AC6763" s="336">
        <f t="shared" ca="1" si="11620"/>
        <v>-2.4754682585923789E-2</v>
      </c>
      <c r="AD6763" s="336">
        <f t="shared" ca="1" si="11620"/>
        <v>-5.3213557118409596E-2</v>
      </c>
      <c r="AE6763" s="55"/>
      <c r="AF6763" s="55"/>
      <c r="AG6763" s="55"/>
      <c r="AH6763" s="55"/>
      <c r="AI6763" s="55"/>
      <c r="AJ6763" s="55"/>
      <c r="AK6763" s="55"/>
      <c r="AL6763" s="55"/>
      <c r="AM6763" s="55"/>
      <c r="AN6763" s="55"/>
      <c r="AO6763" s="55"/>
      <c r="AP6763" s="55"/>
      <c r="AQ6763" s="55"/>
      <c r="AR6763" s="55"/>
      <c r="AS6763" s="55"/>
    </row>
    <row r="6764" spans="1:45" x14ac:dyDescent="0.3">
      <c r="B6764" s="54" t="s">
        <v>172</v>
      </c>
      <c r="C6764" s="53">
        <f>C6757</f>
        <v>0</v>
      </c>
      <c r="D6764" s="56" t="e">
        <f t="shared" ref="D6764:D6765" ca="1" si="11681">AJ6764</f>
        <v>#N/A</v>
      </c>
      <c r="E6764" s="52" t="e">
        <f t="shared" ref="E6764:W6764" si="11682">E6757</f>
        <v>#N/A</v>
      </c>
      <c r="F6764" s="52" t="e">
        <f t="shared" si="11682"/>
        <v>#N/A</v>
      </c>
      <c r="G6764" s="52" t="e">
        <f t="shared" si="11682"/>
        <v>#N/A</v>
      </c>
      <c r="H6764" s="52" t="e">
        <f t="shared" si="11682"/>
        <v>#N/A</v>
      </c>
      <c r="I6764" s="52" t="e">
        <f t="shared" si="11682"/>
        <v>#N/A</v>
      </c>
      <c r="J6764" s="52" t="e">
        <f t="shared" si="11682"/>
        <v>#N/A</v>
      </c>
      <c r="K6764" s="52" t="e">
        <f t="shared" si="11682"/>
        <v>#N/A</v>
      </c>
      <c r="L6764" s="52" t="e">
        <f t="shared" si="11682"/>
        <v>#N/A</v>
      </c>
      <c r="M6764" s="52" t="e">
        <f t="shared" si="11682"/>
        <v>#N/A</v>
      </c>
      <c r="N6764" s="52" t="e">
        <f t="shared" si="11682"/>
        <v>#N/A</v>
      </c>
      <c r="O6764" s="52" t="e">
        <f t="shared" si="11682"/>
        <v>#N/A</v>
      </c>
      <c r="P6764" s="52" t="e">
        <f t="shared" si="11682"/>
        <v>#N/A</v>
      </c>
      <c r="Q6764" s="52" t="e">
        <f t="shared" si="11682"/>
        <v>#N/A</v>
      </c>
      <c r="R6764" s="52" t="e">
        <f t="shared" si="11682"/>
        <v>#N/A</v>
      </c>
      <c r="S6764" s="52" t="e">
        <f t="shared" si="11682"/>
        <v>#N/A</v>
      </c>
      <c r="T6764" s="52" t="e">
        <f t="shared" si="11682"/>
        <v>#N/A</v>
      </c>
      <c r="U6764" s="52" t="e">
        <f t="shared" si="11682"/>
        <v>#N/A</v>
      </c>
      <c r="V6764" s="52" t="e">
        <f t="shared" si="11682"/>
        <v>#N/A</v>
      </c>
      <c r="W6764" s="52" t="e">
        <f t="shared" si="11682"/>
        <v>#N/A</v>
      </c>
      <c r="X6764" s="55" t="e">
        <f t="shared" ref="X6764:X6765" si="11683">(H6764-(O6764*P6764)/100-3*(J6764*K6764)/100)/2</f>
        <v>#N/A</v>
      </c>
      <c r="Y6764" s="55" t="e">
        <f t="shared" ref="Y6764:Y6765" si="11684">SUM(X6764,(J6764*K6764/100))/(F6764/100)</f>
        <v>#N/A</v>
      </c>
      <c r="Z6764" s="55" t="e">
        <f t="shared" ref="Z6764" si="11685">U6764*0.5+U6765*0.5</f>
        <v>#N/A</v>
      </c>
      <c r="AA6764" s="55" t="e">
        <f t="shared" ref="AA6764:AA6765" si="11686">J6764/Y6764</f>
        <v>#N/A</v>
      </c>
      <c r="AB6764" s="336" t="e">
        <f t="shared" ref="AB6764:AB6765" si="11687">X6764/(Y6764-J6764)</f>
        <v>#N/A</v>
      </c>
      <c r="AC6764" s="223" t="e">
        <f ca="1">INDEX(FGA_COEFFS,1,1)+Z6764*INDEX(FGA_COEFFS,1,2)+Y6764*INDEX(FGA_COEFFS,1,3)+R6764*INDEX(FGA_COEFFS,1,4)+Q6765*INDEX(FGA_COEFFS,1,5)+S6764*INDEX(FGA_COEFFS,1,6)+T6765*INDEX(FGA_COEFFS,1,7)+M6765*INDEX(FGA_COEFFS,1,8)+Y6768*Y6769</f>
        <v>#N/A</v>
      </c>
      <c r="AD6764" s="223" t="e">
        <f ca="1">INDEX(THREEPTA_COEFFS,1,1)+AC6764*INDEX(THREEPTA_COEFFS,1,2)+J6764*INDEX(THREEPTA_COEFFS,1,3)+AA6764*INDEX(THREEPTA_COEFFS,1,4)+K6764*INDEX(THREEPTA_COEFFS,1,5)+L6765*INDEX(THREEPTA_COEFFS,1,6)+Z6768*Z6769</f>
        <v>#N/A</v>
      </c>
      <c r="AE6764" s="223" t="e">
        <f ca="1">INDEX(THREEPTPCT_COEFFS,1,1)+K6764*INDEX(THREEPTPCT_COEFFS,1,2)+L6765*INDEX(THREEPTPCT_COEFFS,1,3)+AA6768*AA6769</f>
        <v>#N/A</v>
      </c>
      <c r="AF6764" s="55" t="e">
        <f t="shared" ref="AF6764:AF6765" ca="1" si="11688">AC6764-AD6764</f>
        <v>#N/A</v>
      </c>
      <c r="AG6764" s="223" t="e">
        <f ca="1">INDEX(TWOPTPCT_COEFFS,1,1)+AB6764*INDEX(TWOPTPCT_COEFFS,1,2)+I6765*INDEX(TWOPTPCT_COEFFS,1,3)+G6765*INDEX(TWOPTPCT_COEFFS,1,4)+L6765*INDEX(TWOPTPCT_COEFFS,1,5)+AB6768*AB6769</f>
        <v>#N/A</v>
      </c>
      <c r="AH6764" s="223" t="e">
        <f ca="1">INDEX(FTA_COEFFS,1,1)+O6764*INDEX(FTA_COEFFS,1,2)+N6765*INDEX(FTA_COEFFS,1,3)+(Q6764+R6764)*INDEX(FTA_COEFFS,1,4)+(Q6765+R6765)*INDEX(FTA_COEFFS,1,5)+M6765*INDEX(FTA_COEFFS,1,6)+AC6768*AC6769</f>
        <v>#N/A</v>
      </c>
      <c r="AI6764" s="223" t="e">
        <f ca="1">INDEX(FTPCT_COEFFS,1,1)+P6764*INDEX(FTPCT_COEFFS,1,2)+F6764*INDEX(FTPCT_COEFFS,1,3)+G6765*INDEX(FTPCT_COEFFS,1,4)+AD6768*AD6769</f>
        <v>#N/A</v>
      </c>
      <c r="AJ6764" s="338" t="e">
        <f t="shared" ref="AJ6764:AJ6765" ca="1" si="11689">AD6764*AE6764/100+AF6764*AG6764+AH6764*AI6764/100</f>
        <v>#N/A</v>
      </c>
      <c r="AK6764" s="55"/>
      <c r="AL6764" s="55"/>
      <c r="AM6764" s="55"/>
      <c r="AN6764" s="55"/>
      <c r="AO6764" s="55"/>
      <c r="AP6764" s="55"/>
      <c r="AQ6764" s="55"/>
      <c r="AR6764" s="55"/>
    </row>
    <row r="6765" spans="1:45" x14ac:dyDescent="0.3">
      <c r="B6765" s="54" t="s">
        <v>175</v>
      </c>
      <c r="C6765" s="54">
        <f>C6758</f>
        <v>0</v>
      </c>
      <c r="D6765" s="56" t="e">
        <f t="shared" ca="1" si="11681"/>
        <v>#N/A</v>
      </c>
      <c r="E6765" s="52" t="e">
        <f t="shared" ref="E6765:W6765" si="11690">E6758</f>
        <v>#N/A</v>
      </c>
      <c r="F6765" s="52" t="e">
        <f t="shared" si="11690"/>
        <v>#N/A</v>
      </c>
      <c r="G6765" s="52" t="e">
        <f t="shared" si="11690"/>
        <v>#N/A</v>
      </c>
      <c r="H6765" s="52" t="e">
        <f t="shared" si="11690"/>
        <v>#N/A</v>
      </c>
      <c r="I6765" s="52" t="e">
        <f t="shared" si="11690"/>
        <v>#N/A</v>
      </c>
      <c r="J6765" s="52" t="e">
        <f t="shared" si="11690"/>
        <v>#N/A</v>
      </c>
      <c r="K6765" s="52" t="e">
        <f t="shared" si="11690"/>
        <v>#N/A</v>
      </c>
      <c r="L6765" s="52" t="e">
        <f t="shared" si="11690"/>
        <v>#N/A</v>
      </c>
      <c r="M6765" s="52" t="e">
        <f t="shared" si="11690"/>
        <v>#N/A</v>
      </c>
      <c r="N6765" s="52" t="e">
        <f t="shared" si="11690"/>
        <v>#N/A</v>
      </c>
      <c r="O6765" s="52" t="e">
        <f t="shared" si="11690"/>
        <v>#N/A</v>
      </c>
      <c r="P6765" s="52" t="e">
        <f t="shared" si="11690"/>
        <v>#N/A</v>
      </c>
      <c r="Q6765" s="52" t="e">
        <f t="shared" si="11690"/>
        <v>#N/A</v>
      </c>
      <c r="R6765" s="52" t="e">
        <f t="shared" si="11690"/>
        <v>#N/A</v>
      </c>
      <c r="S6765" s="52" t="e">
        <f t="shared" si="11690"/>
        <v>#N/A</v>
      </c>
      <c r="T6765" s="52" t="e">
        <f t="shared" si="11690"/>
        <v>#N/A</v>
      </c>
      <c r="U6765" s="52" t="e">
        <f t="shared" si="11690"/>
        <v>#N/A</v>
      </c>
      <c r="V6765" s="52" t="e">
        <f t="shared" si="11690"/>
        <v>#N/A</v>
      </c>
      <c r="W6765" s="52" t="e">
        <f t="shared" si="11690"/>
        <v>#N/A</v>
      </c>
      <c r="X6765" s="55" t="e">
        <f t="shared" si="11683"/>
        <v>#N/A</v>
      </c>
      <c r="Y6765" s="55" t="e">
        <f t="shared" si="11684"/>
        <v>#N/A</v>
      </c>
      <c r="Z6765" s="55" t="e">
        <f t="shared" ref="Z6765" si="11691">Z6764</f>
        <v>#N/A</v>
      </c>
      <c r="AA6765" s="55" t="e">
        <f t="shared" si="11686"/>
        <v>#N/A</v>
      </c>
      <c r="AB6765" s="336" t="e">
        <f t="shared" si="11687"/>
        <v>#N/A</v>
      </c>
      <c r="AC6765" s="223" t="e">
        <f ca="1">INDEX(FGA_COEFFS,1,1)+Z6765*INDEX(FGA_COEFFS,1,2)+Y6765*INDEX(FGA_COEFFS,1,3)+R6765*INDEX(FGA_COEFFS,1,4)+Q6764*INDEX(FGA_COEFFS,1,5)+S6765*INDEX(FGA_COEFFS,1,6)+T6764*INDEX(FGA_COEFFS,1,7)+M6764*INDEX(FGA_COEFFS,1,8)+Y6768*Y6770</f>
        <v>#N/A</v>
      </c>
      <c r="AD6765" s="223" t="e">
        <f ca="1">INDEX(THREEPTA_COEFFS,1,1)+AC6765*INDEX(THREEPTA_COEFFS,1,2)+J6765*INDEX(THREEPTA_COEFFS,1,3)+AA6765*INDEX(THREEPTA_COEFFS,1,4)+K6765*INDEX(THREEPTA_COEFFS,1,5)+L6764*INDEX(THREEPTA_COEFFS,1,6)+Z6768*Z6770</f>
        <v>#N/A</v>
      </c>
      <c r="AE6765" s="223" t="e">
        <f ca="1">INDEX(THREEPTPCT_COEFFS,1,1)+K6765*INDEX(THREEPTPCT_COEFFS,1,2)+L6764*INDEX(THREEPTPCT_COEFFS,1,3)+AA6768*AA6770</f>
        <v>#N/A</v>
      </c>
      <c r="AF6765" s="55" t="e">
        <f t="shared" ca="1" si="11688"/>
        <v>#N/A</v>
      </c>
      <c r="AG6765" s="223" t="e">
        <f ca="1">INDEX(TWOPTPCT_COEFFS,1,1)+AB6765*INDEX(TWOPTPCT_COEFFS,1,2)+I6764*INDEX(TWOPTPCT_COEFFS,1,3)+G6764*INDEX(TWOPTPCT_COEFFS,1,4)+L6764*INDEX(TWOPTPCT_COEFFS,1,5)+AB6768*AB6770</f>
        <v>#N/A</v>
      </c>
      <c r="AH6765" s="223" t="e">
        <f ca="1">INDEX(FTA_COEFFS,1,1)+O6765*INDEX(FTA_COEFFS,1,2)+N6764*INDEX(FTA_COEFFS,1,3)+(Q6765+R6765)*INDEX(FTA_COEFFS,1,4)+(Q6764+R6764)*INDEX(FTA_COEFFS,1,5)+M6764*INDEX(FTA_COEFFS,1,6)+AC6768*AC6770</f>
        <v>#N/A</v>
      </c>
      <c r="AI6765" s="223" t="e">
        <f ca="1">INDEX(FTPCT_COEFFS,1,1)+P6765*INDEX(FTPCT_COEFFS,1,2)+F6765*INDEX(FTPCT_COEFFS,1,3)+G6764*INDEX(FTPCT_COEFFS,1,4)+AD6768*AD6770</f>
        <v>#N/A</v>
      </c>
      <c r="AJ6765" s="338" t="e">
        <f t="shared" ca="1" si="11689"/>
        <v>#N/A</v>
      </c>
      <c r="AK6765" s="55"/>
      <c r="AL6765" s="55"/>
      <c r="AM6765" s="55"/>
      <c r="AN6765" s="55"/>
      <c r="AO6765" s="55"/>
      <c r="AP6765" s="55"/>
      <c r="AQ6765" s="55"/>
      <c r="AR6765" s="55"/>
    </row>
    <row r="6766" spans="1:45" x14ac:dyDescent="0.3">
      <c r="A6766" s="54" t="e">
        <f ca="1">IF(D6764&gt;(D6765+(AVERAGE(V6764,W6764)-AVERAGE(V6765,W6765))/2)+2.5,C6764,IF(D6765&gt;(D6764+(AVERAGE(V6765,W6765)-AVERAGE(V6764,W6764))/2)+2.5,C6765,"Close"))</f>
        <v>#N/A</v>
      </c>
      <c r="B6766" s="64" t="e">
        <f ca="1">IF(D6765&gt;D6764,C6765,C6764)</f>
        <v>#N/A</v>
      </c>
      <c r="D6766" s="56"/>
      <c r="X6766" s="55"/>
      <c r="Y6766" s="55"/>
      <c r="Z6766" s="55"/>
      <c r="AA6766" s="55"/>
      <c r="AB6766" s="55"/>
      <c r="AC6766" s="337"/>
      <c r="AD6766" s="337"/>
      <c r="AE6766" s="337"/>
      <c r="AF6766" s="337"/>
      <c r="AG6766" s="337"/>
      <c r="AH6766" s="337"/>
      <c r="AI6766" s="337"/>
      <c r="AJ6766" s="337"/>
      <c r="AK6766" s="337"/>
      <c r="AL6766" s="337"/>
      <c r="AM6766" s="55"/>
      <c r="AN6766" s="55"/>
      <c r="AO6766" s="55"/>
      <c r="AP6766" s="55"/>
      <c r="AQ6766" s="55"/>
      <c r="AR6766" s="55"/>
      <c r="AS6766" s="55"/>
    </row>
    <row r="6767" spans="1:45" x14ac:dyDescent="0.3">
      <c r="X6767" s="54" t="s">
        <v>1305</v>
      </c>
      <c r="Y6767" s="54" t="s">
        <v>128</v>
      </c>
      <c r="Z6767" s="54" t="s">
        <v>157</v>
      </c>
      <c r="AA6767" s="54" t="s">
        <v>151</v>
      </c>
      <c r="AB6767" s="54" t="s">
        <v>1327</v>
      </c>
      <c r="AC6767" s="54" t="s">
        <v>129</v>
      </c>
      <c r="AD6767" s="54" t="s">
        <v>116</v>
      </c>
      <c r="AE6767" s="54"/>
      <c r="AF6767" s="54"/>
      <c r="AG6767" s="54"/>
      <c r="AH6767" s="54"/>
      <c r="AI6767" s="54"/>
      <c r="AJ6767" s="54"/>
      <c r="AK6767" s="54"/>
      <c r="AL6767" s="54"/>
      <c r="AM6767" s="54"/>
      <c r="AN6767" s="54"/>
      <c r="AO6767" s="54"/>
      <c r="AP6767" s="54"/>
      <c r="AQ6767" s="54"/>
      <c r="AR6767" s="54"/>
      <c r="AS6767" s="54"/>
    </row>
    <row r="6768" spans="1:45" x14ac:dyDescent="0.3">
      <c r="X6768" s="54"/>
      <c r="Y6768" s="54">
        <f t="shared" ref="Y6768:AD6768" si="11692">Y6761</f>
        <v>6.4436999999999998</v>
      </c>
      <c r="Z6768" s="54">
        <f t="shared" si="11692"/>
        <v>4.9371</v>
      </c>
      <c r="AA6768" s="54">
        <f t="shared" si="11692"/>
        <v>11.350300000000001</v>
      </c>
      <c r="AB6768" s="54">
        <f t="shared" si="11692"/>
        <v>7.1900000000000006E-2</v>
      </c>
      <c r="AC6768" s="54">
        <f t="shared" si="11692"/>
        <v>6.2766000000000002</v>
      </c>
      <c r="AD6768" s="54">
        <f t="shared" si="11692"/>
        <v>11.042999999999999</v>
      </c>
      <c r="AE6768" s="54"/>
      <c r="AF6768" s="336"/>
      <c r="AG6768" s="336"/>
      <c r="AH6768" s="336"/>
      <c r="AI6768" s="54"/>
      <c r="AJ6768" s="54"/>
      <c r="AK6768" s="54"/>
      <c r="AL6768" s="54"/>
      <c r="AM6768" s="54"/>
      <c r="AN6768" s="54"/>
      <c r="AO6768" s="54"/>
      <c r="AP6768" s="54"/>
      <c r="AQ6768" s="54"/>
      <c r="AR6768" s="54"/>
      <c r="AS6768" s="54"/>
    </row>
    <row r="6769" spans="1:45" x14ac:dyDescent="0.3">
      <c r="D6769" s="56"/>
      <c r="X6769" s="336"/>
      <c r="Y6769" s="336">
        <f t="shared" ca="1" si="11620"/>
        <v>2.5515544169860023E-5</v>
      </c>
      <c r="Z6769" s="336">
        <f t="shared" ca="1" si="11620"/>
        <v>1.0315043218653857</v>
      </c>
      <c r="AA6769" s="336">
        <f t="shared" ca="1" si="11620"/>
        <v>-0.14609014707921436</v>
      </c>
      <c r="AB6769" s="336">
        <f t="shared" ca="1" si="11620"/>
        <v>1.3639351364236401</v>
      </c>
      <c r="AC6769" s="336">
        <f t="shared" ca="1" si="11620"/>
        <v>0.34380131421810378</v>
      </c>
      <c r="AD6769" s="336">
        <f t="shared" ca="1" si="11620"/>
        <v>-1.3228079815685969</v>
      </c>
      <c r="AE6769" s="336"/>
      <c r="AF6769" s="336"/>
      <c r="AG6769" s="336"/>
      <c r="AH6769" s="336"/>
      <c r="AI6769" s="54"/>
      <c r="AJ6769" s="54"/>
      <c r="AK6769" s="54"/>
      <c r="AL6769" s="336"/>
      <c r="AM6769" s="336"/>
      <c r="AN6769" s="336"/>
      <c r="AO6769" s="336"/>
      <c r="AP6769" s="54"/>
      <c r="AQ6769" s="336"/>
      <c r="AR6769" s="336"/>
      <c r="AS6769" s="336"/>
    </row>
    <row r="6770" spans="1:45" x14ac:dyDescent="0.3">
      <c r="C6770" s="54"/>
      <c r="D6770" s="56"/>
      <c r="Y6770" s="336">
        <f t="shared" ca="1" si="11620"/>
        <v>-0.1848269475542354</v>
      </c>
      <c r="Z6770" s="336">
        <f t="shared" ca="1" si="11620"/>
        <v>-1.0732731890211499E-3</v>
      </c>
      <c r="AA6770" s="336">
        <f t="shared" ca="1" si="11620"/>
        <v>-0.18145829435832139</v>
      </c>
      <c r="AB6770" s="336">
        <f t="shared" ca="1" si="11620"/>
        <v>-0.61649387058454486</v>
      </c>
      <c r="AC6770" s="336">
        <f t="shared" ca="1" si="11620"/>
        <v>1.3810482545867659</v>
      </c>
      <c r="AD6770" s="336">
        <f t="shared" ca="1" si="11620"/>
        <v>-0.4004336615382425</v>
      </c>
      <c r="AE6770" s="55"/>
      <c r="AF6770" s="55"/>
      <c r="AG6770" s="55"/>
      <c r="AH6770" s="55"/>
      <c r="AI6770" s="55"/>
      <c r="AJ6770" s="55"/>
      <c r="AK6770" s="55"/>
      <c r="AL6770" s="55"/>
      <c r="AM6770" s="55"/>
      <c r="AN6770" s="55"/>
      <c r="AO6770" s="55"/>
      <c r="AP6770" s="55"/>
      <c r="AQ6770" s="55"/>
      <c r="AR6770" s="55"/>
      <c r="AS6770" s="55"/>
    </row>
    <row r="6771" spans="1:45" x14ac:dyDescent="0.3">
      <c r="B6771" s="54" t="s">
        <v>172</v>
      </c>
      <c r="C6771" s="53">
        <f>C6764</f>
        <v>0</v>
      </c>
      <c r="D6771" s="56" t="e">
        <f t="shared" ref="D6771:D6772" ca="1" si="11693">AJ6771</f>
        <v>#N/A</v>
      </c>
      <c r="E6771" s="52" t="e">
        <f t="shared" ref="E6771:W6771" si="11694">E6764</f>
        <v>#N/A</v>
      </c>
      <c r="F6771" s="52" t="e">
        <f t="shared" si="11694"/>
        <v>#N/A</v>
      </c>
      <c r="G6771" s="52" t="e">
        <f t="shared" si="11694"/>
        <v>#N/A</v>
      </c>
      <c r="H6771" s="52" t="e">
        <f t="shared" si="11694"/>
        <v>#N/A</v>
      </c>
      <c r="I6771" s="52" t="e">
        <f t="shared" si="11694"/>
        <v>#N/A</v>
      </c>
      <c r="J6771" s="52" t="e">
        <f t="shared" si="11694"/>
        <v>#N/A</v>
      </c>
      <c r="K6771" s="52" t="e">
        <f t="shared" si="11694"/>
        <v>#N/A</v>
      </c>
      <c r="L6771" s="52" t="e">
        <f t="shared" si="11694"/>
        <v>#N/A</v>
      </c>
      <c r="M6771" s="52" t="e">
        <f t="shared" si="11694"/>
        <v>#N/A</v>
      </c>
      <c r="N6771" s="52" t="e">
        <f t="shared" si="11694"/>
        <v>#N/A</v>
      </c>
      <c r="O6771" s="52" t="e">
        <f t="shared" si="11694"/>
        <v>#N/A</v>
      </c>
      <c r="P6771" s="52" t="e">
        <f t="shared" si="11694"/>
        <v>#N/A</v>
      </c>
      <c r="Q6771" s="52" t="e">
        <f t="shared" si="11694"/>
        <v>#N/A</v>
      </c>
      <c r="R6771" s="52" t="e">
        <f t="shared" si="11694"/>
        <v>#N/A</v>
      </c>
      <c r="S6771" s="52" t="e">
        <f t="shared" si="11694"/>
        <v>#N/A</v>
      </c>
      <c r="T6771" s="52" t="e">
        <f t="shared" si="11694"/>
        <v>#N/A</v>
      </c>
      <c r="U6771" s="52" t="e">
        <f t="shared" si="11694"/>
        <v>#N/A</v>
      </c>
      <c r="V6771" s="52" t="e">
        <f t="shared" si="11694"/>
        <v>#N/A</v>
      </c>
      <c r="W6771" s="52" t="e">
        <f t="shared" si="11694"/>
        <v>#N/A</v>
      </c>
      <c r="X6771" s="55" t="e">
        <f t="shared" ref="X6771:X6772" si="11695">(H6771-(O6771*P6771)/100-3*(J6771*K6771)/100)/2</f>
        <v>#N/A</v>
      </c>
      <c r="Y6771" s="55" t="e">
        <f t="shared" ref="Y6771:Y6772" si="11696">SUM(X6771,(J6771*K6771/100))/(F6771/100)</f>
        <v>#N/A</v>
      </c>
      <c r="Z6771" s="55" t="e">
        <f t="shared" ref="Z6771" si="11697">U6771*0.5+U6772*0.5</f>
        <v>#N/A</v>
      </c>
      <c r="AA6771" s="55" t="e">
        <f t="shared" ref="AA6771:AA6772" si="11698">J6771/Y6771</f>
        <v>#N/A</v>
      </c>
      <c r="AB6771" s="336" t="e">
        <f t="shared" ref="AB6771:AB6772" si="11699">X6771/(Y6771-J6771)</f>
        <v>#N/A</v>
      </c>
      <c r="AC6771" s="223" t="e">
        <f ca="1">INDEX(FGA_COEFFS,1,1)+Z6771*INDEX(FGA_COEFFS,1,2)+Y6771*INDEX(FGA_COEFFS,1,3)+R6771*INDEX(FGA_COEFFS,1,4)+Q6772*INDEX(FGA_COEFFS,1,5)+S6771*INDEX(FGA_COEFFS,1,6)+T6772*INDEX(FGA_COEFFS,1,7)+M6772*INDEX(FGA_COEFFS,1,8)+Y6775*Y6776</f>
        <v>#N/A</v>
      </c>
      <c r="AD6771" s="223" t="e">
        <f ca="1">INDEX(THREEPTA_COEFFS,1,1)+AC6771*INDEX(THREEPTA_COEFFS,1,2)+J6771*INDEX(THREEPTA_COEFFS,1,3)+AA6771*INDEX(THREEPTA_COEFFS,1,4)+K6771*INDEX(THREEPTA_COEFFS,1,5)+L6772*INDEX(THREEPTA_COEFFS,1,6)+Z6775*Z6776</f>
        <v>#N/A</v>
      </c>
      <c r="AE6771" s="223" t="e">
        <f ca="1">INDEX(THREEPTPCT_COEFFS,1,1)+K6771*INDEX(THREEPTPCT_COEFFS,1,2)+L6772*INDEX(THREEPTPCT_COEFFS,1,3)+AA6775*AA6776</f>
        <v>#N/A</v>
      </c>
      <c r="AF6771" s="55" t="e">
        <f t="shared" ref="AF6771:AF6772" ca="1" si="11700">AC6771-AD6771</f>
        <v>#N/A</v>
      </c>
      <c r="AG6771" s="223" t="e">
        <f ca="1">INDEX(TWOPTPCT_COEFFS,1,1)+AB6771*INDEX(TWOPTPCT_COEFFS,1,2)+I6772*INDEX(TWOPTPCT_COEFFS,1,3)+G6772*INDEX(TWOPTPCT_COEFFS,1,4)+L6772*INDEX(TWOPTPCT_COEFFS,1,5)+AB6775*AB6776</f>
        <v>#N/A</v>
      </c>
      <c r="AH6771" s="223" t="e">
        <f ca="1">INDEX(FTA_COEFFS,1,1)+O6771*INDEX(FTA_COEFFS,1,2)+N6772*INDEX(FTA_COEFFS,1,3)+(Q6771+R6771)*INDEX(FTA_COEFFS,1,4)+(Q6772+R6772)*INDEX(FTA_COEFFS,1,5)+M6772*INDEX(FTA_COEFFS,1,6)+AC6775*AC6776</f>
        <v>#N/A</v>
      </c>
      <c r="AI6771" s="223" t="e">
        <f ca="1">INDEX(FTPCT_COEFFS,1,1)+P6771*INDEX(FTPCT_COEFFS,1,2)+F6771*INDEX(FTPCT_COEFFS,1,3)+G6772*INDEX(FTPCT_COEFFS,1,4)+AD6775*AD6776</f>
        <v>#N/A</v>
      </c>
      <c r="AJ6771" s="338" t="e">
        <f t="shared" ref="AJ6771:AJ6772" ca="1" si="11701">AD6771*AE6771/100+AF6771*AG6771+AH6771*AI6771/100</f>
        <v>#N/A</v>
      </c>
      <c r="AK6771" s="55"/>
      <c r="AL6771" s="55"/>
      <c r="AM6771" s="55"/>
      <c r="AN6771" s="55"/>
      <c r="AO6771" s="55"/>
      <c r="AP6771" s="55"/>
      <c r="AQ6771" s="55"/>
      <c r="AR6771" s="55"/>
    </row>
    <row r="6772" spans="1:45" x14ac:dyDescent="0.3">
      <c r="B6772" s="54" t="s">
        <v>175</v>
      </c>
      <c r="C6772" s="54">
        <f>C6765</f>
        <v>0</v>
      </c>
      <c r="D6772" s="56" t="e">
        <f t="shared" ca="1" si="11693"/>
        <v>#N/A</v>
      </c>
      <c r="E6772" s="52" t="e">
        <f t="shared" ref="E6772:W6772" si="11702">E6765</f>
        <v>#N/A</v>
      </c>
      <c r="F6772" s="52" t="e">
        <f t="shared" si="11702"/>
        <v>#N/A</v>
      </c>
      <c r="G6772" s="52" t="e">
        <f t="shared" si="11702"/>
        <v>#N/A</v>
      </c>
      <c r="H6772" s="52" t="e">
        <f t="shared" si="11702"/>
        <v>#N/A</v>
      </c>
      <c r="I6772" s="52" t="e">
        <f t="shared" si="11702"/>
        <v>#N/A</v>
      </c>
      <c r="J6772" s="52" t="e">
        <f t="shared" si="11702"/>
        <v>#N/A</v>
      </c>
      <c r="K6772" s="52" t="e">
        <f t="shared" si="11702"/>
        <v>#N/A</v>
      </c>
      <c r="L6772" s="52" t="e">
        <f t="shared" si="11702"/>
        <v>#N/A</v>
      </c>
      <c r="M6772" s="52" t="e">
        <f t="shared" si="11702"/>
        <v>#N/A</v>
      </c>
      <c r="N6772" s="52" t="e">
        <f t="shared" si="11702"/>
        <v>#N/A</v>
      </c>
      <c r="O6772" s="52" t="e">
        <f t="shared" si="11702"/>
        <v>#N/A</v>
      </c>
      <c r="P6772" s="52" t="e">
        <f t="shared" si="11702"/>
        <v>#N/A</v>
      </c>
      <c r="Q6772" s="52" t="e">
        <f t="shared" si="11702"/>
        <v>#N/A</v>
      </c>
      <c r="R6772" s="52" t="e">
        <f t="shared" si="11702"/>
        <v>#N/A</v>
      </c>
      <c r="S6772" s="52" t="e">
        <f t="shared" si="11702"/>
        <v>#N/A</v>
      </c>
      <c r="T6772" s="52" t="e">
        <f t="shared" si="11702"/>
        <v>#N/A</v>
      </c>
      <c r="U6772" s="52" t="e">
        <f t="shared" si="11702"/>
        <v>#N/A</v>
      </c>
      <c r="V6772" s="52" t="e">
        <f t="shared" si="11702"/>
        <v>#N/A</v>
      </c>
      <c r="W6772" s="52" t="e">
        <f t="shared" si="11702"/>
        <v>#N/A</v>
      </c>
      <c r="X6772" s="55" t="e">
        <f t="shared" si="11695"/>
        <v>#N/A</v>
      </c>
      <c r="Y6772" s="55" t="e">
        <f t="shared" si="11696"/>
        <v>#N/A</v>
      </c>
      <c r="Z6772" s="55" t="e">
        <f t="shared" ref="Z6772" si="11703">Z6771</f>
        <v>#N/A</v>
      </c>
      <c r="AA6772" s="55" t="e">
        <f t="shared" si="11698"/>
        <v>#N/A</v>
      </c>
      <c r="AB6772" s="336" t="e">
        <f t="shared" si="11699"/>
        <v>#N/A</v>
      </c>
      <c r="AC6772" s="223" t="e">
        <f ca="1">INDEX(FGA_COEFFS,1,1)+Z6772*INDEX(FGA_COEFFS,1,2)+Y6772*INDEX(FGA_COEFFS,1,3)+R6772*INDEX(FGA_COEFFS,1,4)+Q6771*INDEX(FGA_COEFFS,1,5)+S6772*INDEX(FGA_COEFFS,1,6)+T6771*INDEX(FGA_COEFFS,1,7)+M6771*INDEX(FGA_COEFFS,1,8)+Y6775*Y6777</f>
        <v>#N/A</v>
      </c>
      <c r="AD6772" s="223" t="e">
        <f ca="1">INDEX(THREEPTA_COEFFS,1,1)+AC6772*INDEX(THREEPTA_COEFFS,1,2)+J6772*INDEX(THREEPTA_COEFFS,1,3)+AA6772*INDEX(THREEPTA_COEFFS,1,4)+K6772*INDEX(THREEPTA_COEFFS,1,5)+L6771*INDEX(THREEPTA_COEFFS,1,6)+Z6775*Z6777</f>
        <v>#N/A</v>
      </c>
      <c r="AE6772" s="223" t="e">
        <f ca="1">INDEX(THREEPTPCT_COEFFS,1,1)+K6772*INDEX(THREEPTPCT_COEFFS,1,2)+L6771*INDEX(THREEPTPCT_COEFFS,1,3)+AA6775*AA6777</f>
        <v>#N/A</v>
      </c>
      <c r="AF6772" s="55" t="e">
        <f t="shared" ca="1" si="11700"/>
        <v>#N/A</v>
      </c>
      <c r="AG6772" s="223" t="e">
        <f ca="1">INDEX(TWOPTPCT_COEFFS,1,1)+AB6772*INDEX(TWOPTPCT_COEFFS,1,2)+I6771*INDEX(TWOPTPCT_COEFFS,1,3)+G6771*INDEX(TWOPTPCT_COEFFS,1,4)+L6771*INDEX(TWOPTPCT_COEFFS,1,5)+AB6775*AB6777</f>
        <v>#N/A</v>
      </c>
      <c r="AH6772" s="223" t="e">
        <f ca="1">INDEX(FTA_COEFFS,1,1)+O6772*INDEX(FTA_COEFFS,1,2)+N6771*INDEX(FTA_COEFFS,1,3)+(Q6772+R6772)*INDEX(FTA_COEFFS,1,4)+(Q6771+R6771)*INDEX(FTA_COEFFS,1,5)+M6771*INDEX(FTA_COEFFS,1,6)+AC6775*AC6777</f>
        <v>#N/A</v>
      </c>
      <c r="AI6772" s="223" t="e">
        <f ca="1">INDEX(FTPCT_COEFFS,1,1)+P6772*INDEX(FTPCT_COEFFS,1,2)+F6772*INDEX(FTPCT_COEFFS,1,3)+G6771*INDEX(FTPCT_COEFFS,1,4)+AD6775*AD6777</f>
        <v>#N/A</v>
      </c>
      <c r="AJ6772" s="338" t="e">
        <f t="shared" ca="1" si="11701"/>
        <v>#N/A</v>
      </c>
      <c r="AK6772" s="55"/>
      <c r="AL6772" s="55"/>
      <c r="AM6772" s="55"/>
      <c r="AN6772" s="55"/>
      <c r="AO6772" s="55"/>
      <c r="AP6772" s="55"/>
      <c r="AQ6772" s="55"/>
      <c r="AR6772" s="55"/>
    </row>
    <row r="6773" spans="1:45" x14ac:dyDescent="0.3">
      <c r="A6773" s="54" t="e">
        <f ca="1">IF(D6771&gt;(D6772+(AVERAGE(V6771,W6771)-AVERAGE(V6772,W6772))/2)+2.5,C6771,IF(D6772&gt;(D6771+(AVERAGE(V6772,W6772)-AVERAGE(V6771,W6771))/2)+2.5,C6772,"Close"))</f>
        <v>#N/A</v>
      </c>
      <c r="B6773" s="64" t="e">
        <f ca="1">IF(D6772&gt;D6771,C6772,C6771)</f>
        <v>#N/A</v>
      </c>
      <c r="D6773" s="56"/>
      <c r="X6773" s="55"/>
      <c r="Y6773" s="55"/>
      <c r="Z6773" s="55"/>
      <c r="AA6773" s="55"/>
      <c r="AB6773" s="55"/>
      <c r="AC6773" s="337"/>
      <c r="AD6773" s="337"/>
      <c r="AE6773" s="337"/>
      <c r="AF6773" s="337"/>
      <c r="AG6773" s="337"/>
      <c r="AH6773" s="337"/>
      <c r="AI6773" s="337"/>
      <c r="AJ6773" s="337"/>
      <c r="AK6773" s="337"/>
      <c r="AL6773" s="337"/>
      <c r="AM6773" s="55"/>
      <c r="AN6773" s="55"/>
      <c r="AO6773" s="55"/>
      <c r="AP6773" s="55"/>
      <c r="AQ6773" s="55"/>
      <c r="AR6773" s="55"/>
      <c r="AS6773" s="55"/>
    </row>
    <row r="6774" spans="1:45" x14ac:dyDescent="0.3">
      <c r="X6774" s="54" t="s">
        <v>1305</v>
      </c>
      <c r="Y6774" s="54" t="s">
        <v>128</v>
      </c>
      <c r="Z6774" s="54" t="s">
        <v>157</v>
      </c>
      <c r="AA6774" s="54" t="s">
        <v>151</v>
      </c>
      <c r="AB6774" s="54" t="s">
        <v>1327</v>
      </c>
      <c r="AC6774" s="54" t="s">
        <v>129</v>
      </c>
      <c r="AD6774" s="54" t="s">
        <v>116</v>
      </c>
      <c r="AE6774" s="54"/>
      <c r="AF6774" s="54"/>
      <c r="AG6774" s="54"/>
      <c r="AH6774" s="54"/>
      <c r="AI6774" s="54"/>
      <c r="AJ6774" s="54"/>
      <c r="AK6774" s="54"/>
      <c r="AL6774" s="54"/>
      <c r="AM6774" s="54"/>
      <c r="AN6774" s="54"/>
      <c r="AO6774" s="54"/>
      <c r="AP6774" s="54"/>
      <c r="AQ6774" s="54"/>
      <c r="AR6774" s="54"/>
      <c r="AS6774" s="54"/>
    </row>
    <row r="6775" spans="1:45" x14ac:dyDescent="0.3">
      <c r="X6775" s="54"/>
      <c r="Y6775" s="54">
        <f t="shared" ref="Y6775:AD6775" si="11704">Y6768</f>
        <v>6.4436999999999998</v>
      </c>
      <c r="Z6775" s="54">
        <f t="shared" si="11704"/>
        <v>4.9371</v>
      </c>
      <c r="AA6775" s="54">
        <f t="shared" si="11704"/>
        <v>11.350300000000001</v>
      </c>
      <c r="AB6775" s="54">
        <f t="shared" si="11704"/>
        <v>7.1900000000000006E-2</v>
      </c>
      <c r="AC6775" s="54">
        <f t="shared" si="11704"/>
        <v>6.2766000000000002</v>
      </c>
      <c r="AD6775" s="54">
        <f t="shared" si="11704"/>
        <v>11.042999999999999</v>
      </c>
      <c r="AE6775" s="54"/>
      <c r="AF6775" s="336"/>
      <c r="AG6775" s="336"/>
      <c r="AH6775" s="336"/>
      <c r="AI6775" s="54"/>
      <c r="AJ6775" s="54"/>
      <c r="AK6775" s="54"/>
      <c r="AL6775" s="54"/>
      <c r="AM6775" s="54"/>
      <c r="AN6775" s="54"/>
      <c r="AO6775" s="54"/>
      <c r="AP6775" s="54"/>
      <c r="AQ6775" s="54"/>
      <c r="AR6775" s="54"/>
      <c r="AS6775" s="54"/>
    </row>
    <row r="6776" spans="1:45" x14ac:dyDescent="0.3">
      <c r="D6776" s="56"/>
      <c r="X6776" s="336"/>
      <c r="Y6776" s="336">
        <f t="shared" ca="1" si="11620"/>
        <v>9.3157702689214736E-2</v>
      </c>
      <c r="Z6776" s="336">
        <f t="shared" ca="1" si="11620"/>
        <v>0.78584178208145972</v>
      </c>
      <c r="AA6776" s="336">
        <f t="shared" ca="1" si="11620"/>
        <v>-0.15429075329708572</v>
      </c>
      <c r="AB6776" s="336">
        <f t="shared" ca="1" si="11620"/>
        <v>-0.42283114725336945</v>
      </c>
      <c r="AC6776" s="336">
        <f t="shared" ca="1" si="11620"/>
        <v>9.3525723339946909E-2</v>
      </c>
      <c r="AD6776" s="336">
        <f t="shared" ca="1" si="11620"/>
        <v>0.19524357916170501</v>
      </c>
      <c r="AE6776" s="336"/>
      <c r="AF6776" s="336"/>
      <c r="AG6776" s="336"/>
      <c r="AH6776" s="336"/>
      <c r="AI6776" s="54"/>
      <c r="AJ6776" s="54"/>
      <c r="AK6776" s="54"/>
      <c r="AL6776" s="336"/>
      <c r="AM6776" s="336"/>
      <c r="AN6776" s="336"/>
      <c r="AO6776" s="336"/>
      <c r="AP6776" s="54"/>
      <c r="AQ6776" s="336"/>
      <c r="AR6776" s="336"/>
      <c r="AS6776" s="336"/>
    </row>
    <row r="6777" spans="1:45" x14ac:dyDescent="0.3">
      <c r="C6777" s="54"/>
      <c r="D6777" s="56"/>
      <c r="Y6777" s="336">
        <f t="shared" ca="1" si="11620"/>
        <v>0.5456287980725949</v>
      </c>
      <c r="Z6777" s="336">
        <f t="shared" ca="1" si="11620"/>
        <v>-0.61803179908233763</v>
      </c>
      <c r="AA6777" s="336">
        <f t="shared" ca="1" si="11620"/>
        <v>0.16002961711618177</v>
      </c>
      <c r="AB6777" s="336">
        <f t="shared" ca="1" si="11620"/>
        <v>-3.9839868113235415E-2</v>
      </c>
      <c r="AC6777" s="336">
        <f t="shared" ca="1" si="11620"/>
        <v>-0.66308502031684036</v>
      </c>
      <c r="AD6777" s="336">
        <f t="shared" ca="1" si="11620"/>
        <v>-0.77261952349274621</v>
      </c>
      <c r="AE6777" s="55"/>
      <c r="AF6777" s="55"/>
      <c r="AG6777" s="55"/>
      <c r="AH6777" s="55"/>
      <c r="AI6777" s="55"/>
      <c r="AJ6777" s="55"/>
      <c r="AK6777" s="55"/>
      <c r="AL6777" s="55"/>
      <c r="AM6777" s="55"/>
      <c r="AN6777" s="55"/>
      <c r="AO6777" s="55"/>
      <c r="AP6777" s="55"/>
      <c r="AQ6777" s="55"/>
      <c r="AR6777" s="55"/>
      <c r="AS6777" s="55"/>
    </row>
    <row r="6778" spans="1:45" x14ac:dyDescent="0.3">
      <c r="B6778" s="54" t="s">
        <v>172</v>
      </c>
      <c r="C6778" s="53">
        <f>C6771</f>
        <v>0</v>
      </c>
      <c r="D6778" s="56" t="e">
        <f t="shared" ref="D6778:D6779" ca="1" si="11705">AJ6778</f>
        <v>#N/A</v>
      </c>
      <c r="E6778" s="52" t="e">
        <f t="shared" ref="E6778:W6778" si="11706">E6771</f>
        <v>#N/A</v>
      </c>
      <c r="F6778" s="52" t="e">
        <f t="shared" si="11706"/>
        <v>#N/A</v>
      </c>
      <c r="G6778" s="52" t="e">
        <f t="shared" si="11706"/>
        <v>#N/A</v>
      </c>
      <c r="H6778" s="52" t="e">
        <f t="shared" si="11706"/>
        <v>#N/A</v>
      </c>
      <c r="I6778" s="52" t="e">
        <f t="shared" si="11706"/>
        <v>#N/A</v>
      </c>
      <c r="J6778" s="52" t="e">
        <f t="shared" si="11706"/>
        <v>#N/A</v>
      </c>
      <c r="K6778" s="52" t="e">
        <f t="shared" si="11706"/>
        <v>#N/A</v>
      </c>
      <c r="L6778" s="52" t="e">
        <f t="shared" si="11706"/>
        <v>#N/A</v>
      </c>
      <c r="M6778" s="52" t="e">
        <f t="shared" si="11706"/>
        <v>#N/A</v>
      </c>
      <c r="N6778" s="52" t="e">
        <f t="shared" si="11706"/>
        <v>#N/A</v>
      </c>
      <c r="O6778" s="52" t="e">
        <f t="shared" si="11706"/>
        <v>#N/A</v>
      </c>
      <c r="P6778" s="52" t="e">
        <f t="shared" si="11706"/>
        <v>#N/A</v>
      </c>
      <c r="Q6778" s="52" t="e">
        <f t="shared" si="11706"/>
        <v>#N/A</v>
      </c>
      <c r="R6778" s="52" t="e">
        <f t="shared" si="11706"/>
        <v>#N/A</v>
      </c>
      <c r="S6778" s="52" t="e">
        <f t="shared" si="11706"/>
        <v>#N/A</v>
      </c>
      <c r="T6778" s="52" t="e">
        <f t="shared" si="11706"/>
        <v>#N/A</v>
      </c>
      <c r="U6778" s="52" t="e">
        <f t="shared" si="11706"/>
        <v>#N/A</v>
      </c>
      <c r="V6778" s="52" t="e">
        <f t="shared" si="11706"/>
        <v>#N/A</v>
      </c>
      <c r="W6778" s="52" t="e">
        <f t="shared" si="11706"/>
        <v>#N/A</v>
      </c>
      <c r="X6778" s="55" t="e">
        <f t="shared" ref="X6778:X6779" si="11707">(H6778-(O6778*P6778)/100-3*(J6778*K6778)/100)/2</f>
        <v>#N/A</v>
      </c>
      <c r="Y6778" s="55" t="e">
        <f t="shared" ref="Y6778:Y6779" si="11708">SUM(X6778,(J6778*K6778/100))/(F6778/100)</f>
        <v>#N/A</v>
      </c>
      <c r="Z6778" s="55" t="e">
        <f t="shared" ref="Z6778" si="11709">U6778*0.5+U6779*0.5</f>
        <v>#N/A</v>
      </c>
      <c r="AA6778" s="55" t="e">
        <f t="shared" ref="AA6778:AA6779" si="11710">J6778/Y6778</f>
        <v>#N/A</v>
      </c>
      <c r="AB6778" s="336" t="e">
        <f t="shared" ref="AB6778:AB6779" si="11711">X6778/(Y6778-J6778)</f>
        <v>#N/A</v>
      </c>
      <c r="AC6778" s="223" t="e">
        <f ca="1">INDEX(FGA_COEFFS,1,1)+Z6778*INDEX(FGA_COEFFS,1,2)+Y6778*INDEX(FGA_COEFFS,1,3)+R6778*INDEX(FGA_COEFFS,1,4)+Q6779*INDEX(FGA_COEFFS,1,5)+S6778*INDEX(FGA_COEFFS,1,6)+T6779*INDEX(FGA_COEFFS,1,7)+M6779*INDEX(FGA_COEFFS,1,8)+Y6782*Y6783</f>
        <v>#N/A</v>
      </c>
      <c r="AD6778" s="223" t="e">
        <f ca="1">INDEX(THREEPTA_COEFFS,1,1)+AC6778*INDEX(THREEPTA_COEFFS,1,2)+J6778*INDEX(THREEPTA_COEFFS,1,3)+AA6778*INDEX(THREEPTA_COEFFS,1,4)+K6778*INDEX(THREEPTA_COEFFS,1,5)+L6779*INDEX(THREEPTA_COEFFS,1,6)+Z6782*Z6783</f>
        <v>#N/A</v>
      </c>
      <c r="AE6778" s="223" t="e">
        <f ca="1">INDEX(THREEPTPCT_COEFFS,1,1)+K6778*INDEX(THREEPTPCT_COEFFS,1,2)+L6779*INDEX(THREEPTPCT_COEFFS,1,3)+AA6782*AA6783</f>
        <v>#N/A</v>
      </c>
      <c r="AF6778" s="55" t="e">
        <f t="shared" ref="AF6778:AF6779" ca="1" si="11712">AC6778-AD6778</f>
        <v>#N/A</v>
      </c>
      <c r="AG6778" s="223" t="e">
        <f ca="1">INDEX(TWOPTPCT_COEFFS,1,1)+AB6778*INDEX(TWOPTPCT_COEFFS,1,2)+I6779*INDEX(TWOPTPCT_COEFFS,1,3)+G6779*INDEX(TWOPTPCT_COEFFS,1,4)+L6779*INDEX(TWOPTPCT_COEFFS,1,5)+AB6782*AB6783</f>
        <v>#N/A</v>
      </c>
      <c r="AH6778" s="223" t="e">
        <f ca="1">INDEX(FTA_COEFFS,1,1)+O6778*INDEX(FTA_COEFFS,1,2)+N6779*INDEX(FTA_COEFFS,1,3)+(Q6778+R6778)*INDEX(FTA_COEFFS,1,4)+(Q6779+R6779)*INDEX(FTA_COEFFS,1,5)+M6779*INDEX(FTA_COEFFS,1,6)+AC6782*AC6783</f>
        <v>#N/A</v>
      </c>
      <c r="AI6778" s="223" t="e">
        <f ca="1">INDEX(FTPCT_COEFFS,1,1)+P6778*INDEX(FTPCT_COEFFS,1,2)+F6778*INDEX(FTPCT_COEFFS,1,3)+G6779*INDEX(FTPCT_COEFFS,1,4)+AD6782*AD6783</f>
        <v>#N/A</v>
      </c>
      <c r="AJ6778" s="338" t="e">
        <f t="shared" ref="AJ6778:AJ6779" ca="1" si="11713">AD6778*AE6778/100+AF6778*AG6778+AH6778*AI6778/100</f>
        <v>#N/A</v>
      </c>
      <c r="AK6778" s="55"/>
      <c r="AL6778" s="55"/>
      <c r="AM6778" s="55"/>
      <c r="AN6778" s="55"/>
      <c r="AO6778" s="55"/>
      <c r="AP6778" s="55"/>
      <c r="AQ6778" s="55"/>
      <c r="AR6778" s="55"/>
    </row>
    <row r="6779" spans="1:45" x14ac:dyDescent="0.3">
      <c r="B6779" s="54" t="s">
        <v>175</v>
      </c>
      <c r="C6779" s="54">
        <f>C6772</f>
        <v>0</v>
      </c>
      <c r="D6779" s="56" t="e">
        <f t="shared" ca="1" si="11705"/>
        <v>#N/A</v>
      </c>
      <c r="E6779" s="52" t="e">
        <f t="shared" ref="E6779:W6779" si="11714">E6772</f>
        <v>#N/A</v>
      </c>
      <c r="F6779" s="52" t="e">
        <f t="shared" si="11714"/>
        <v>#N/A</v>
      </c>
      <c r="G6779" s="52" t="e">
        <f t="shared" si="11714"/>
        <v>#N/A</v>
      </c>
      <c r="H6779" s="52" t="e">
        <f t="shared" si="11714"/>
        <v>#N/A</v>
      </c>
      <c r="I6779" s="52" t="e">
        <f t="shared" si="11714"/>
        <v>#N/A</v>
      </c>
      <c r="J6779" s="52" t="e">
        <f t="shared" si="11714"/>
        <v>#N/A</v>
      </c>
      <c r="K6779" s="52" t="e">
        <f t="shared" si="11714"/>
        <v>#N/A</v>
      </c>
      <c r="L6779" s="52" t="e">
        <f t="shared" si="11714"/>
        <v>#N/A</v>
      </c>
      <c r="M6779" s="52" t="e">
        <f t="shared" si="11714"/>
        <v>#N/A</v>
      </c>
      <c r="N6779" s="52" t="e">
        <f t="shared" si="11714"/>
        <v>#N/A</v>
      </c>
      <c r="O6779" s="52" t="e">
        <f t="shared" si="11714"/>
        <v>#N/A</v>
      </c>
      <c r="P6779" s="52" t="e">
        <f t="shared" si="11714"/>
        <v>#N/A</v>
      </c>
      <c r="Q6779" s="52" t="e">
        <f t="shared" si="11714"/>
        <v>#N/A</v>
      </c>
      <c r="R6779" s="52" t="e">
        <f t="shared" si="11714"/>
        <v>#N/A</v>
      </c>
      <c r="S6779" s="52" t="e">
        <f t="shared" si="11714"/>
        <v>#N/A</v>
      </c>
      <c r="T6779" s="52" t="e">
        <f t="shared" si="11714"/>
        <v>#N/A</v>
      </c>
      <c r="U6779" s="52" t="e">
        <f t="shared" si="11714"/>
        <v>#N/A</v>
      </c>
      <c r="V6779" s="52" t="e">
        <f t="shared" si="11714"/>
        <v>#N/A</v>
      </c>
      <c r="W6779" s="52" t="e">
        <f t="shared" si="11714"/>
        <v>#N/A</v>
      </c>
      <c r="X6779" s="55" t="e">
        <f t="shared" si="11707"/>
        <v>#N/A</v>
      </c>
      <c r="Y6779" s="55" t="e">
        <f t="shared" si="11708"/>
        <v>#N/A</v>
      </c>
      <c r="Z6779" s="55" t="e">
        <f t="shared" ref="Z6779" si="11715">Z6778</f>
        <v>#N/A</v>
      </c>
      <c r="AA6779" s="55" t="e">
        <f t="shared" si="11710"/>
        <v>#N/A</v>
      </c>
      <c r="AB6779" s="336" t="e">
        <f t="shared" si="11711"/>
        <v>#N/A</v>
      </c>
      <c r="AC6779" s="223" t="e">
        <f ca="1">INDEX(FGA_COEFFS,1,1)+Z6779*INDEX(FGA_COEFFS,1,2)+Y6779*INDEX(FGA_COEFFS,1,3)+R6779*INDEX(FGA_COEFFS,1,4)+Q6778*INDEX(FGA_COEFFS,1,5)+S6779*INDEX(FGA_COEFFS,1,6)+T6778*INDEX(FGA_COEFFS,1,7)+M6778*INDEX(FGA_COEFFS,1,8)+Y6782*Y6784</f>
        <v>#N/A</v>
      </c>
      <c r="AD6779" s="223" t="e">
        <f ca="1">INDEX(THREEPTA_COEFFS,1,1)+AC6779*INDEX(THREEPTA_COEFFS,1,2)+J6779*INDEX(THREEPTA_COEFFS,1,3)+AA6779*INDEX(THREEPTA_COEFFS,1,4)+K6779*INDEX(THREEPTA_COEFFS,1,5)+L6778*INDEX(THREEPTA_COEFFS,1,6)+Z6782*Z6784</f>
        <v>#N/A</v>
      </c>
      <c r="AE6779" s="223" t="e">
        <f ca="1">INDEX(THREEPTPCT_COEFFS,1,1)+K6779*INDEX(THREEPTPCT_COEFFS,1,2)+L6778*INDEX(THREEPTPCT_COEFFS,1,3)+AA6782*AA6784</f>
        <v>#N/A</v>
      </c>
      <c r="AF6779" s="55" t="e">
        <f t="shared" ca="1" si="11712"/>
        <v>#N/A</v>
      </c>
      <c r="AG6779" s="223" t="e">
        <f ca="1">INDEX(TWOPTPCT_COEFFS,1,1)+AB6779*INDEX(TWOPTPCT_COEFFS,1,2)+I6778*INDEX(TWOPTPCT_COEFFS,1,3)+G6778*INDEX(TWOPTPCT_COEFFS,1,4)+L6778*INDEX(TWOPTPCT_COEFFS,1,5)+AB6782*AB6784</f>
        <v>#N/A</v>
      </c>
      <c r="AH6779" s="223" t="e">
        <f ca="1">INDEX(FTA_COEFFS,1,1)+O6779*INDEX(FTA_COEFFS,1,2)+N6778*INDEX(FTA_COEFFS,1,3)+(Q6779+R6779)*INDEX(FTA_COEFFS,1,4)+(Q6778+R6778)*INDEX(FTA_COEFFS,1,5)+M6778*INDEX(FTA_COEFFS,1,6)+AC6782*AC6784</f>
        <v>#N/A</v>
      </c>
      <c r="AI6779" s="223" t="e">
        <f ca="1">INDEX(FTPCT_COEFFS,1,1)+P6779*INDEX(FTPCT_COEFFS,1,2)+F6779*INDEX(FTPCT_COEFFS,1,3)+G6778*INDEX(FTPCT_COEFFS,1,4)+AD6782*AD6784</f>
        <v>#N/A</v>
      </c>
      <c r="AJ6779" s="338" t="e">
        <f t="shared" ca="1" si="11713"/>
        <v>#N/A</v>
      </c>
      <c r="AK6779" s="55"/>
      <c r="AL6779" s="55"/>
      <c r="AM6779" s="55"/>
      <c r="AN6779" s="55"/>
      <c r="AO6779" s="55"/>
      <c r="AP6779" s="55"/>
      <c r="AQ6779" s="55"/>
      <c r="AR6779" s="55"/>
    </row>
    <row r="6780" spans="1:45" x14ac:dyDescent="0.3">
      <c r="A6780" s="54" t="e">
        <f ca="1">IF(D6778&gt;(D6779+(AVERAGE(V6778,W6778)-AVERAGE(V6779,W6779))/2)+2.5,C6778,IF(D6779&gt;(D6778+(AVERAGE(V6779,W6779)-AVERAGE(V6778,W6778))/2)+2.5,C6779,"Close"))</f>
        <v>#N/A</v>
      </c>
      <c r="B6780" s="64" t="e">
        <f ca="1">IF(D6779&gt;D6778,C6779,C6778)</f>
        <v>#N/A</v>
      </c>
      <c r="D6780" s="56"/>
      <c r="X6780" s="55"/>
      <c r="Y6780" s="55"/>
      <c r="Z6780" s="55"/>
      <c r="AA6780" s="55"/>
      <c r="AB6780" s="55"/>
      <c r="AC6780" s="337"/>
      <c r="AD6780" s="337"/>
      <c r="AE6780" s="337"/>
      <c r="AF6780" s="337"/>
      <c r="AG6780" s="337"/>
      <c r="AH6780" s="337"/>
      <c r="AI6780" s="337"/>
      <c r="AJ6780" s="337"/>
      <c r="AK6780" s="337"/>
      <c r="AL6780" s="337"/>
      <c r="AM6780" s="55"/>
      <c r="AN6780" s="55"/>
      <c r="AO6780" s="55"/>
      <c r="AP6780" s="55"/>
      <c r="AQ6780" s="55"/>
      <c r="AR6780" s="55"/>
      <c r="AS6780" s="55"/>
    </row>
    <row r="6781" spans="1:45" x14ac:dyDescent="0.3">
      <c r="X6781" s="54" t="s">
        <v>1305</v>
      </c>
      <c r="Y6781" s="54" t="s">
        <v>128</v>
      </c>
      <c r="Z6781" s="54" t="s">
        <v>157</v>
      </c>
      <c r="AA6781" s="54" t="s">
        <v>151</v>
      </c>
      <c r="AB6781" s="54" t="s">
        <v>1327</v>
      </c>
      <c r="AC6781" s="54" t="s">
        <v>129</v>
      </c>
      <c r="AD6781" s="54" t="s">
        <v>116</v>
      </c>
      <c r="AE6781" s="54"/>
      <c r="AF6781" s="54"/>
      <c r="AG6781" s="54"/>
      <c r="AH6781" s="54"/>
      <c r="AI6781" s="54"/>
      <c r="AJ6781" s="54"/>
      <c r="AK6781" s="54"/>
      <c r="AL6781" s="54"/>
      <c r="AM6781" s="54"/>
      <c r="AN6781" s="54"/>
      <c r="AO6781" s="54"/>
      <c r="AP6781" s="54"/>
      <c r="AQ6781" s="54"/>
      <c r="AR6781" s="54"/>
      <c r="AS6781" s="54"/>
    </row>
    <row r="6782" spans="1:45" x14ac:dyDescent="0.3">
      <c r="X6782" s="54"/>
      <c r="Y6782" s="54">
        <f t="shared" ref="Y6782:AD6782" si="11716">Y6775</f>
        <v>6.4436999999999998</v>
      </c>
      <c r="Z6782" s="54">
        <f t="shared" si="11716"/>
        <v>4.9371</v>
      </c>
      <c r="AA6782" s="54">
        <f t="shared" si="11716"/>
        <v>11.350300000000001</v>
      </c>
      <c r="AB6782" s="54">
        <f t="shared" si="11716"/>
        <v>7.1900000000000006E-2</v>
      </c>
      <c r="AC6782" s="54">
        <f t="shared" si="11716"/>
        <v>6.2766000000000002</v>
      </c>
      <c r="AD6782" s="54">
        <f t="shared" si="11716"/>
        <v>11.042999999999999</v>
      </c>
      <c r="AE6782" s="54"/>
      <c r="AF6782" s="336"/>
      <c r="AG6782" s="336"/>
      <c r="AH6782" s="336"/>
      <c r="AI6782" s="54"/>
      <c r="AJ6782" s="54"/>
      <c r="AK6782" s="54"/>
      <c r="AL6782" s="54"/>
      <c r="AM6782" s="54"/>
      <c r="AN6782" s="54"/>
      <c r="AO6782" s="54"/>
      <c r="AP6782" s="54"/>
      <c r="AQ6782" s="54"/>
      <c r="AR6782" s="54"/>
      <c r="AS6782" s="54"/>
    </row>
    <row r="6783" spans="1:45" x14ac:dyDescent="0.3">
      <c r="D6783" s="56"/>
      <c r="X6783" s="336"/>
      <c r="Y6783" s="336">
        <f t="shared" ca="1" si="11620"/>
        <v>7.3789126369388683E-2</v>
      </c>
      <c r="Z6783" s="336">
        <f t="shared" ca="1" si="11620"/>
        <v>-0.12658987650587319</v>
      </c>
      <c r="AA6783" s="336">
        <f t="shared" ca="1" si="11620"/>
        <v>0.67935469948017735</v>
      </c>
      <c r="AB6783" s="336">
        <f t="shared" ca="1" si="11620"/>
        <v>1.8485063428776448E-2</v>
      </c>
      <c r="AC6783" s="336">
        <f t="shared" ca="1" si="11620"/>
        <v>6.8808518729344945E-2</v>
      </c>
      <c r="AD6783" s="336">
        <f t="shared" ca="1" si="11620"/>
        <v>1.4929275294945348</v>
      </c>
      <c r="AE6783" s="336"/>
      <c r="AF6783" s="336"/>
      <c r="AG6783" s="336"/>
      <c r="AH6783" s="336"/>
      <c r="AI6783" s="54"/>
      <c r="AJ6783" s="54"/>
      <c r="AK6783" s="54"/>
      <c r="AL6783" s="336"/>
      <c r="AM6783" s="336"/>
      <c r="AN6783" s="336"/>
      <c r="AO6783" s="336"/>
      <c r="AP6783" s="54"/>
      <c r="AQ6783" s="336"/>
      <c r="AR6783" s="336"/>
      <c r="AS6783" s="336"/>
    </row>
    <row r="6784" spans="1:45" x14ac:dyDescent="0.3">
      <c r="C6784" s="54"/>
      <c r="D6784" s="56"/>
      <c r="Y6784" s="336">
        <f t="shared" ca="1" si="11620"/>
        <v>0.52266842620149623</v>
      </c>
      <c r="Z6784" s="336">
        <f t="shared" ca="1" si="11620"/>
        <v>0.60665106938674607</v>
      </c>
      <c r="AA6784" s="336">
        <f t="shared" ca="1" si="11620"/>
        <v>0.78100703315955289</v>
      </c>
      <c r="AB6784" s="336">
        <f t="shared" ca="1" si="11620"/>
        <v>0.38625060967879132</v>
      </c>
      <c r="AC6784" s="336">
        <f t="shared" ca="1" si="11620"/>
        <v>0.65508537557694102</v>
      </c>
      <c r="AD6784" s="336">
        <f t="shared" ca="1" si="11620"/>
        <v>0.53243131049523251</v>
      </c>
      <c r="AE6784" s="55"/>
      <c r="AF6784" s="55"/>
      <c r="AG6784" s="55"/>
      <c r="AH6784" s="55"/>
      <c r="AI6784" s="55"/>
      <c r="AJ6784" s="55"/>
      <c r="AK6784" s="55"/>
      <c r="AL6784" s="55"/>
      <c r="AM6784" s="55"/>
      <c r="AN6784" s="55"/>
      <c r="AO6784" s="55"/>
      <c r="AP6784" s="55"/>
      <c r="AQ6784" s="55"/>
      <c r="AR6784" s="55"/>
      <c r="AS6784" s="55"/>
    </row>
    <row r="6785" spans="1:45" x14ac:dyDescent="0.3">
      <c r="B6785" s="54" t="s">
        <v>172</v>
      </c>
      <c r="C6785" s="53">
        <f>C6778</f>
        <v>0</v>
      </c>
      <c r="D6785" s="56" t="e">
        <f t="shared" ref="D6785:D6786" ca="1" si="11717">AJ6785</f>
        <v>#N/A</v>
      </c>
      <c r="E6785" s="52" t="e">
        <f t="shared" ref="E6785:W6785" si="11718">E6778</f>
        <v>#N/A</v>
      </c>
      <c r="F6785" s="52" t="e">
        <f t="shared" si="11718"/>
        <v>#N/A</v>
      </c>
      <c r="G6785" s="52" t="e">
        <f t="shared" si="11718"/>
        <v>#N/A</v>
      </c>
      <c r="H6785" s="52" t="e">
        <f t="shared" si="11718"/>
        <v>#N/A</v>
      </c>
      <c r="I6785" s="52" t="e">
        <f t="shared" si="11718"/>
        <v>#N/A</v>
      </c>
      <c r="J6785" s="52" t="e">
        <f t="shared" si="11718"/>
        <v>#N/A</v>
      </c>
      <c r="K6785" s="52" t="e">
        <f t="shared" si="11718"/>
        <v>#N/A</v>
      </c>
      <c r="L6785" s="52" t="e">
        <f t="shared" si="11718"/>
        <v>#N/A</v>
      </c>
      <c r="M6785" s="52" t="e">
        <f t="shared" si="11718"/>
        <v>#N/A</v>
      </c>
      <c r="N6785" s="52" t="e">
        <f t="shared" si="11718"/>
        <v>#N/A</v>
      </c>
      <c r="O6785" s="52" t="e">
        <f t="shared" si="11718"/>
        <v>#N/A</v>
      </c>
      <c r="P6785" s="52" t="e">
        <f t="shared" si="11718"/>
        <v>#N/A</v>
      </c>
      <c r="Q6785" s="52" t="e">
        <f t="shared" si="11718"/>
        <v>#N/A</v>
      </c>
      <c r="R6785" s="52" t="e">
        <f t="shared" si="11718"/>
        <v>#N/A</v>
      </c>
      <c r="S6785" s="52" t="e">
        <f t="shared" si="11718"/>
        <v>#N/A</v>
      </c>
      <c r="T6785" s="52" t="e">
        <f t="shared" si="11718"/>
        <v>#N/A</v>
      </c>
      <c r="U6785" s="52" t="e">
        <f t="shared" si="11718"/>
        <v>#N/A</v>
      </c>
      <c r="V6785" s="52" t="e">
        <f t="shared" si="11718"/>
        <v>#N/A</v>
      </c>
      <c r="W6785" s="52" t="e">
        <f t="shared" si="11718"/>
        <v>#N/A</v>
      </c>
      <c r="X6785" s="55" t="e">
        <f t="shared" ref="X6785:X6786" si="11719">(H6785-(O6785*P6785)/100-3*(J6785*K6785)/100)/2</f>
        <v>#N/A</v>
      </c>
      <c r="Y6785" s="55" t="e">
        <f t="shared" ref="Y6785:Y6786" si="11720">SUM(X6785,(J6785*K6785/100))/(F6785/100)</f>
        <v>#N/A</v>
      </c>
      <c r="Z6785" s="55" t="e">
        <f t="shared" ref="Z6785" si="11721">U6785*0.5+U6786*0.5</f>
        <v>#N/A</v>
      </c>
      <c r="AA6785" s="55" t="e">
        <f t="shared" ref="AA6785:AA6786" si="11722">J6785/Y6785</f>
        <v>#N/A</v>
      </c>
      <c r="AB6785" s="336" t="e">
        <f t="shared" ref="AB6785:AB6786" si="11723">X6785/(Y6785-J6785)</f>
        <v>#N/A</v>
      </c>
      <c r="AC6785" s="223" t="e">
        <f ca="1">INDEX(FGA_COEFFS,1,1)+Z6785*INDEX(FGA_COEFFS,1,2)+Y6785*INDEX(FGA_COEFFS,1,3)+R6785*INDEX(FGA_COEFFS,1,4)+Q6786*INDEX(FGA_COEFFS,1,5)+S6785*INDEX(FGA_COEFFS,1,6)+T6786*INDEX(FGA_COEFFS,1,7)+M6786*INDEX(FGA_COEFFS,1,8)+Y6789*Y6790</f>
        <v>#N/A</v>
      </c>
      <c r="AD6785" s="223" t="e">
        <f ca="1">INDEX(THREEPTA_COEFFS,1,1)+AC6785*INDEX(THREEPTA_COEFFS,1,2)+J6785*INDEX(THREEPTA_COEFFS,1,3)+AA6785*INDEX(THREEPTA_COEFFS,1,4)+K6785*INDEX(THREEPTA_COEFFS,1,5)+L6786*INDEX(THREEPTA_COEFFS,1,6)+Z6789*Z6790</f>
        <v>#N/A</v>
      </c>
      <c r="AE6785" s="223" t="e">
        <f ca="1">INDEX(THREEPTPCT_COEFFS,1,1)+K6785*INDEX(THREEPTPCT_COEFFS,1,2)+L6786*INDEX(THREEPTPCT_COEFFS,1,3)+AA6789*AA6790</f>
        <v>#N/A</v>
      </c>
      <c r="AF6785" s="55" t="e">
        <f t="shared" ref="AF6785:AF6786" ca="1" si="11724">AC6785-AD6785</f>
        <v>#N/A</v>
      </c>
      <c r="AG6785" s="223" t="e">
        <f ca="1">INDEX(TWOPTPCT_COEFFS,1,1)+AB6785*INDEX(TWOPTPCT_COEFFS,1,2)+I6786*INDEX(TWOPTPCT_COEFFS,1,3)+G6786*INDEX(TWOPTPCT_COEFFS,1,4)+L6786*INDEX(TWOPTPCT_COEFFS,1,5)+AB6789*AB6790</f>
        <v>#N/A</v>
      </c>
      <c r="AH6785" s="223" t="e">
        <f ca="1">INDEX(FTA_COEFFS,1,1)+O6785*INDEX(FTA_COEFFS,1,2)+N6786*INDEX(FTA_COEFFS,1,3)+(Q6785+R6785)*INDEX(FTA_COEFFS,1,4)+(Q6786+R6786)*INDEX(FTA_COEFFS,1,5)+M6786*INDEX(FTA_COEFFS,1,6)+AC6789*AC6790</f>
        <v>#N/A</v>
      </c>
      <c r="AI6785" s="223" t="e">
        <f ca="1">INDEX(FTPCT_COEFFS,1,1)+P6785*INDEX(FTPCT_COEFFS,1,2)+F6785*INDEX(FTPCT_COEFFS,1,3)+G6786*INDEX(FTPCT_COEFFS,1,4)+AD6789*AD6790</f>
        <v>#N/A</v>
      </c>
      <c r="AJ6785" s="338" t="e">
        <f t="shared" ref="AJ6785:AJ6786" ca="1" si="11725">AD6785*AE6785/100+AF6785*AG6785+AH6785*AI6785/100</f>
        <v>#N/A</v>
      </c>
      <c r="AK6785" s="55"/>
      <c r="AL6785" s="55"/>
      <c r="AM6785" s="55"/>
      <c r="AN6785" s="55"/>
      <c r="AO6785" s="55"/>
      <c r="AP6785" s="55"/>
      <c r="AQ6785" s="55"/>
      <c r="AR6785" s="55"/>
    </row>
    <row r="6786" spans="1:45" x14ac:dyDescent="0.3">
      <c r="B6786" s="54" t="s">
        <v>175</v>
      </c>
      <c r="C6786" s="54">
        <f>C6779</f>
        <v>0</v>
      </c>
      <c r="D6786" s="56" t="e">
        <f t="shared" ca="1" si="11717"/>
        <v>#N/A</v>
      </c>
      <c r="E6786" s="52" t="e">
        <f t="shared" ref="E6786:W6786" si="11726">E6779</f>
        <v>#N/A</v>
      </c>
      <c r="F6786" s="52" t="e">
        <f t="shared" si="11726"/>
        <v>#N/A</v>
      </c>
      <c r="G6786" s="52" t="e">
        <f t="shared" si="11726"/>
        <v>#N/A</v>
      </c>
      <c r="H6786" s="52" t="e">
        <f t="shared" si="11726"/>
        <v>#N/A</v>
      </c>
      <c r="I6786" s="52" t="e">
        <f t="shared" si="11726"/>
        <v>#N/A</v>
      </c>
      <c r="J6786" s="52" t="e">
        <f t="shared" si="11726"/>
        <v>#N/A</v>
      </c>
      <c r="K6786" s="52" t="e">
        <f t="shared" si="11726"/>
        <v>#N/A</v>
      </c>
      <c r="L6786" s="52" t="e">
        <f t="shared" si="11726"/>
        <v>#N/A</v>
      </c>
      <c r="M6786" s="52" t="e">
        <f t="shared" si="11726"/>
        <v>#N/A</v>
      </c>
      <c r="N6786" s="52" t="e">
        <f t="shared" si="11726"/>
        <v>#N/A</v>
      </c>
      <c r="O6786" s="52" t="e">
        <f t="shared" si="11726"/>
        <v>#N/A</v>
      </c>
      <c r="P6786" s="52" t="e">
        <f t="shared" si="11726"/>
        <v>#N/A</v>
      </c>
      <c r="Q6786" s="52" t="e">
        <f t="shared" si="11726"/>
        <v>#N/A</v>
      </c>
      <c r="R6786" s="52" t="e">
        <f t="shared" si="11726"/>
        <v>#N/A</v>
      </c>
      <c r="S6786" s="52" t="e">
        <f t="shared" si="11726"/>
        <v>#N/A</v>
      </c>
      <c r="T6786" s="52" t="e">
        <f t="shared" si="11726"/>
        <v>#N/A</v>
      </c>
      <c r="U6786" s="52" t="e">
        <f t="shared" si="11726"/>
        <v>#N/A</v>
      </c>
      <c r="V6786" s="52" t="e">
        <f t="shared" si="11726"/>
        <v>#N/A</v>
      </c>
      <c r="W6786" s="52" t="e">
        <f t="shared" si="11726"/>
        <v>#N/A</v>
      </c>
      <c r="X6786" s="55" t="e">
        <f t="shared" si="11719"/>
        <v>#N/A</v>
      </c>
      <c r="Y6786" s="55" t="e">
        <f t="shared" si="11720"/>
        <v>#N/A</v>
      </c>
      <c r="Z6786" s="55" t="e">
        <f t="shared" ref="Z6786" si="11727">Z6785</f>
        <v>#N/A</v>
      </c>
      <c r="AA6786" s="55" t="e">
        <f t="shared" si="11722"/>
        <v>#N/A</v>
      </c>
      <c r="AB6786" s="336" t="e">
        <f t="shared" si="11723"/>
        <v>#N/A</v>
      </c>
      <c r="AC6786" s="223" t="e">
        <f ca="1">INDEX(FGA_COEFFS,1,1)+Z6786*INDEX(FGA_COEFFS,1,2)+Y6786*INDEX(FGA_COEFFS,1,3)+R6786*INDEX(FGA_COEFFS,1,4)+Q6785*INDEX(FGA_COEFFS,1,5)+S6786*INDEX(FGA_COEFFS,1,6)+T6785*INDEX(FGA_COEFFS,1,7)+M6785*INDEX(FGA_COEFFS,1,8)+Y6789*Y6791</f>
        <v>#N/A</v>
      </c>
      <c r="AD6786" s="223" t="e">
        <f ca="1">INDEX(THREEPTA_COEFFS,1,1)+AC6786*INDEX(THREEPTA_COEFFS,1,2)+J6786*INDEX(THREEPTA_COEFFS,1,3)+AA6786*INDEX(THREEPTA_COEFFS,1,4)+K6786*INDEX(THREEPTA_COEFFS,1,5)+L6785*INDEX(THREEPTA_COEFFS,1,6)+Z6789*Z6791</f>
        <v>#N/A</v>
      </c>
      <c r="AE6786" s="223" t="e">
        <f ca="1">INDEX(THREEPTPCT_COEFFS,1,1)+K6786*INDEX(THREEPTPCT_COEFFS,1,2)+L6785*INDEX(THREEPTPCT_COEFFS,1,3)+AA6789*AA6791</f>
        <v>#N/A</v>
      </c>
      <c r="AF6786" s="55" t="e">
        <f t="shared" ca="1" si="11724"/>
        <v>#N/A</v>
      </c>
      <c r="AG6786" s="223" t="e">
        <f ca="1">INDEX(TWOPTPCT_COEFFS,1,1)+AB6786*INDEX(TWOPTPCT_COEFFS,1,2)+I6785*INDEX(TWOPTPCT_COEFFS,1,3)+G6785*INDEX(TWOPTPCT_COEFFS,1,4)+L6785*INDEX(TWOPTPCT_COEFFS,1,5)+AB6789*AB6791</f>
        <v>#N/A</v>
      </c>
      <c r="AH6786" s="223" t="e">
        <f ca="1">INDEX(FTA_COEFFS,1,1)+O6786*INDEX(FTA_COEFFS,1,2)+N6785*INDEX(FTA_COEFFS,1,3)+(Q6786+R6786)*INDEX(FTA_COEFFS,1,4)+(Q6785+R6785)*INDEX(FTA_COEFFS,1,5)+M6785*INDEX(FTA_COEFFS,1,6)+AC6789*AC6791</f>
        <v>#N/A</v>
      </c>
      <c r="AI6786" s="223" t="e">
        <f ca="1">INDEX(FTPCT_COEFFS,1,1)+P6786*INDEX(FTPCT_COEFFS,1,2)+F6786*INDEX(FTPCT_COEFFS,1,3)+G6785*INDEX(FTPCT_COEFFS,1,4)+AD6789*AD6791</f>
        <v>#N/A</v>
      </c>
      <c r="AJ6786" s="338" t="e">
        <f t="shared" ca="1" si="11725"/>
        <v>#N/A</v>
      </c>
      <c r="AK6786" s="55"/>
      <c r="AL6786" s="55"/>
      <c r="AM6786" s="55"/>
      <c r="AN6786" s="55"/>
      <c r="AO6786" s="55"/>
      <c r="AP6786" s="55"/>
      <c r="AQ6786" s="55"/>
      <c r="AR6786" s="55"/>
    </row>
    <row r="6787" spans="1:45" x14ac:dyDescent="0.3">
      <c r="A6787" s="54" t="e">
        <f ca="1">IF(D6785&gt;(D6786+(AVERAGE(V6785,W6785)-AVERAGE(V6786,W6786))/2)+2.5,C6785,IF(D6786&gt;(D6785+(AVERAGE(V6786,W6786)-AVERAGE(V6785,W6785))/2)+2.5,C6786,"Close"))</f>
        <v>#N/A</v>
      </c>
      <c r="B6787" s="64" t="e">
        <f ca="1">IF(D6786&gt;D6785,C6786,C6785)</f>
        <v>#N/A</v>
      </c>
      <c r="D6787" s="56"/>
      <c r="X6787" s="55"/>
      <c r="Y6787" s="55"/>
      <c r="Z6787" s="55"/>
      <c r="AA6787" s="55"/>
      <c r="AB6787" s="55"/>
      <c r="AC6787" s="337"/>
      <c r="AD6787" s="337"/>
      <c r="AE6787" s="337"/>
      <c r="AF6787" s="337"/>
      <c r="AG6787" s="337"/>
      <c r="AH6787" s="337"/>
      <c r="AI6787" s="337"/>
      <c r="AJ6787" s="337"/>
      <c r="AK6787" s="337"/>
      <c r="AL6787" s="337"/>
      <c r="AM6787" s="55"/>
      <c r="AN6787" s="55"/>
      <c r="AO6787" s="55"/>
      <c r="AP6787" s="55"/>
      <c r="AQ6787" s="55"/>
      <c r="AR6787" s="55"/>
      <c r="AS6787" s="55"/>
    </row>
    <row r="6788" spans="1:45" x14ac:dyDescent="0.3">
      <c r="X6788" s="54" t="s">
        <v>1305</v>
      </c>
      <c r="Y6788" s="54" t="s">
        <v>128</v>
      </c>
      <c r="Z6788" s="54" t="s">
        <v>157</v>
      </c>
      <c r="AA6788" s="54" t="s">
        <v>151</v>
      </c>
      <c r="AB6788" s="54" t="s">
        <v>1327</v>
      </c>
      <c r="AC6788" s="54" t="s">
        <v>129</v>
      </c>
      <c r="AD6788" s="54" t="s">
        <v>116</v>
      </c>
      <c r="AE6788" s="54"/>
      <c r="AF6788" s="54"/>
      <c r="AG6788" s="54"/>
      <c r="AH6788" s="54"/>
      <c r="AI6788" s="54"/>
      <c r="AJ6788" s="54"/>
      <c r="AK6788" s="54"/>
      <c r="AL6788" s="54"/>
      <c r="AM6788" s="54"/>
      <c r="AN6788" s="54"/>
      <c r="AO6788" s="54"/>
      <c r="AP6788" s="54"/>
      <c r="AQ6788" s="54"/>
      <c r="AR6788" s="54"/>
      <c r="AS6788" s="54"/>
    </row>
    <row r="6789" spans="1:45" x14ac:dyDescent="0.3">
      <c r="X6789" s="54"/>
      <c r="Y6789" s="54">
        <f t="shared" ref="Y6789:AD6789" si="11728">Y6782</f>
        <v>6.4436999999999998</v>
      </c>
      <c r="Z6789" s="54">
        <f t="shared" si="11728"/>
        <v>4.9371</v>
      </c>
      <c r="AA6789" s="54">
        <f t="shared" si="11728"/>
        <v>11.350300000000001</v>
      </c>
      <c r="AB6789" s="54">
        <f t="shared" si="11728"/>
        <v>7.1900000000000006E-2</v>
      </c>
      <c r="AC6789" s="54">
        <f t="shared" si="11728"/>
        <v>6.2766000000000002</v>
      </c>
      <c r="AD6789" s="54">
        <f t="shared" si="11728"/>
        <v>11.042999999999999</v>
      </c>
      <c r="AE6789" s="54"/>
      <c r="AF6789" s="336"/>
      <c r="AG6789" s="336"/>
      <c r="AH6789" s="336"/>
      <c r="AI6789" s="54"/>
      <c r="AJ6789" s="54"/>
      <c r="AK6789" s="54"/>
      <c r="AL6789" s="54"/>
      <c r="AM6789" s="54"/>
      <c r="AN6789" s="54"/>
      <c r="AO6789" s="54"/>
      <c r="AP6789" s="54"/>
      <c r="AQ6789" s="54"/>
      <c r="AR6789" s="54"/>
      <c r="AS6789" s="54"/>
    </row>
    <row r="6790" spans="1:45" x14ac:dyDescent="0.3">
      <c r="D6790" s="56"/>
      <c r="X6790" s="336"/>
      <c r="Y6790" s="336">
        <f t="shared" ca="1" si="11620"/>
        <v>0.14586710997419775</v>
      </c>
      <c r="Z6790" s="336">
        <f t="shared" ca="1" si="11620"/>
        <v>0.87235224969251746</v>
      </c>
      <c r="AA6790" s="336">
        <f t="shared" ca="1" si="11620"/>
        <v>0.36176501388448767</v>
      </c>
      <c r="AB6790" s="336">
        <f t="shared" ca="1" si="11620"/>
        <v>-7.4801778662606788E-2</v>
      </c>
      <c r="AC6790" s="336">
        <f t="shared" ca="1" si="11620"/>
        <v>0.46294239943338572</v>
      </c>
      <c r="AD6790" s="336">
        <f t="shared" ca="1" si="11620"/>
        <v>0.48855544084037483</v>
      </c>
      <c r="AE6790" s="336"/>
      <c r="AF6790" s="336"/>
      <c r="AG6790" s="336"/>
      <c r="AH6790" s="336"/>
      <c r="AI6790" s="54"/>
      <c r="AJ6790" s="54"/>
      <c r="AK6790" s="54"/>
      <c r="AL6790" s="336"/>
      <c r="AM6790" s="336"/>
      <c r="AN6790" s="336"/>
      <c r="AO6790" s="336"/>
      <c r="AP6790" s="54"/>
      <c r="AQ6790" s="336"/>
      <c r="AR6790" s="336"/>
      <c r="AS6790" s="336"/>
    </row>
    <row r="6791" spans="1:45" x14ac:dyDescent="0.3">
      <c r="C6791" s="54"/>
      <c r="D6791" s="56"/>
      <c r="Y6791" s="336">
        <f t="shared" ca="1" si="11620"/>
        <v>5.9454521987851519E-3</v>
      </c>
      <c r="Z6791" s="336">
        <f t="shared" ca="1" si="11620"/>
        <v>0.87023678722159992</v>
      </c>
      <c r="AA6791" s="336">
        <f t="shared" ca="1" si="11620"/>
        <v>-0.5855002700340588</v>
      </c>
      <c r="AB6791" s="336">
        <f t="shared" ca="1" si="11620"/>
        <v>0.27579214633702409</v>
      </c>
      <c r="AC6791" s="336">
        <f t="shared" ca="1" si="11620"/>
        <v>1.3264325144487101</v>
      </c>
      <c r="AD6791" s="336">
        <f t="shared" ca="1" si="11620"/>
        <v>-0.74278881208110703</v>
      </c>
      <c r="AE6791" s="55"/>
      <c r="AF6791" s="55"/>
      <c r="AG6791" s="55"/>
      <c r="AH6791" s="55"/>
      <c r="AI6791" s="55"/>
      <c r="AJ6791" s="55"/>
      <c r="AK6791" s="55"/>
      <c r="AL6791" s="55"/>
      <c r="AM6791" s="55"/>
      <c r="AN6791" s="55"/>
      <c r="AO6791" s="55"/>
      <c r="AP6791" s="55"/>
      <c r="AQ6791" s="55"/>
      <c r="AR6791" s="55"/>
      <c r="AS6791" s="55"/>
    </row>
    <row r="6792" spans="1:45" x14ac:dyDescent="0.3">
      <c r="B6792" s="54" t="s">
        <v>172</v>
      </c>
      <c r="C6792" s="53">
        <f>C6785</f>
        <v>0</v>
      </c>
      <c r="D6792" s="56" t="e">
        <f t="shared" ref="D6792:D6793" ca="1" si="11729">AJ6792</f>
        <v>#N/A</v>
      </c>
      <c r="E6792" s="52" t="e">
        <f t="shared" ref="E6792:W6792" si="11730">E6785</f>
        <v>#N/A</v>
      </c>
      <c r="F6792" s="52" t="e">
        <f t="shared" si="11730"/>
        <v>#N/A</v>
      </c>
      <c r="G6792" s="52" t="e">
        <f t="shared" si="11730"/>
        <v>#N/A</v>
      </c>
      <c r="H6792" s="52" t="e">
        <f t="shared" si="11730"/>
        <v>#N/A</v>
      </c>
      <c r="I6792" s="52" t="e">
        <f t="shared" si="11730"/>
        <v>#N/A</v>
      </c>
      <c r="J6792" s="52" t="e">
        <f t="shared" si="11730"/>
        <v>#N/A</v>
      </c>
      <c r="K6792" s="52" t="e">
        <f t="shared" si="11730"/>
        <v>#N/A</v>
      </c>
      <c r="L6792" s="52" t="e">
        <f t="shared" si="11730"/>
        <v>#N/A</v>
      </c>
      <c r="M6792" s="52" t="e">
        <f t="shared" si="11730"/>
        <v>#N/A</v>
      </c>
      <c r="N6792" s="52" t="e">
        <f t="shared" si="11730"/>
        <v>#N/A</v>
      </c>
      <c r="O6792" s="52" t="e">
        <f t="shared" si="11730"/>
        <v>#N/A</v>
      </c>
      <c r="P6792" s="52" t="e">
        <f t="shared" si="11730"/>
        <v>#N/A</v>
      </c>
      <c r="Q6792" s="52" t="e">
        <f t="shared" si="11730"/>
        <v>#N/A</v>
      </c>
      <c r="R6792" s="52" t="e">
        <f t="shared" si="11730"/>
        <v>#N/A</v>
      </c>
      <c r="S6792" s="52" t="e">
        <f t="shared" si="11730"/>
        <v>#N/A</v>
      </c>
      <c r="T6792" s="52" t="e">
        <f t="shared" si="11730"/>
        <v>#N/A</v>
      </c>
      <c r="U6792" s="52" t="e">
        <f t="shared" si="11730"/>
        <v>#N/A</v>
      </c>
      <c r="V6792" s="52" t="e">
        <f t="shared" si="11730"/>
        <v>#N/A</v>
      </c>
      <c r="W6792" s="52" t="e">
        <f t="shared" si="11730"/>
        <v>#N/A</v>
      </c>
      <c r="X6792" s="55" t="e">
        <f t="shared" ref="X6792:X6793" si="11731">(H6792-(O6792*P6792)/100-3*(J6792*K6792)/100)/2</f>
        <v>#N/A</v>
      </c>
      <c r="Y6792" s="55" t="e">
        <f t="shared" ref="Y6792:Y6793" si="11732">SUM(X6792,(J6792*K6792/100))/(F6792/100)</f>
        <v>#N/A</v>
      </c>
      <c r="Z6792" s="55" t="e">
        <f t="shared" ref="Z6792" si="11733">U6792*0.5+U6793*0.5</f>
        <v>#N/A</v>
      </c>
      <c r="AA6792" s="55" t="e">
        <f t="shared" ref="AA6792:AA6793" si="11734">J6792/Y6792</f>
        <v>#N/A</v>
      </c>
      <c r="AB6792" s="336" t="e">
        <f t="shared" ref="AB6792:AB6793" si="11735">X6792/(Y6792-J6792)</f>
        <v>#N/A</v>
      </c>
      <c r="AC6792" s="223" t="e">
        <f ca="1">INDEX(FGA_COEFFS,1,1)+Z6792*INDEX(FGA_COEFFS,1,2)+Y6792*INDEX(FGA_COEFFS,1,3)+R6792*INDEX(FGA_COEFFS,1,4)+Q6793*INDEX(FGA_COEFFS,1,5)+S6792*INDEX(FGA_COEFFS,1,6)+T6793*INDEX(FGA_COEFFS,1,7)+M6793*INDEX(FGA_COEFFS,1,8)+Y6796*Y6797</f>
        <v>#N/A</v>
      </c>
      <c r="AD6792" s="223" t="e">
        <f ca="1">INDEX(THREEPTA_COEFFS,1,1)+AC6792*INDEX(THREEPTA_COEFFS,1,2)+J6792*INDEX(THREEPTA_COEFFS,1,3)+AA6792*INDEX(THREEPTA_COEFFS,1,4)+K6792*INDEX(THREEPTA_COEFFS,1,5)+L6793*INDEX(THREEPTA_COEFFS,1,6)+Z6796*Z6797</f>
        <v>#N/A</v>
      </c>
      <c r="AE6792" s="223" t="e">
        <f ca="1">INDEX(THREEPTPCT_COEFFS,1,1)+K6792*INDEX(THREEPTPCT_COEFFS,1,2)+L6793*INDEX(THREEPTPCT_COEFFS,1,3)+AA6796*AA6797</f>
        <v>#N/A</v>
      </c>
      <c r="AF6792" s="55" t="e">
        <f t="shared" ref="AF6792:AF6793" ca="1" si="11736">AC6792-AD6792</f>
        <v>#N/A</v>
      </c>
      <c r="AG6792" s="223" t="e">
        <f ca="1">INDEX(TWOPTPCT_COEFFS,1,1)+AB6792*INDEX(TWOPTPCT_COEFFS,1,2)+I6793*INDEX(TWOPTPCT_COEFFS,1,3)+G6793*INDEX(TWOPTPCT_COEFFS,1,4)+L6793*INDEX(TWOPTPCT_COEFFS,1,5)+AB6796*AB6797</f>
        <v>#N/A</v>
      </c>
      <c r="AH6792" s="223" t="e">
        <f ca="1">INDEX(FTA_COEFFS,1,1)+O6792*INDEX(FTA_COEFFS,1,2)+N6793*INDEX(FTA_COEFFS,1,3)+(Q6792+R6792)*INDEX(FTA_COEFFS,1,4)+(Q6793+R6793)*INDEX(FTA_COEFFS,1,5)+M6793*INDEX(FTA_COEFFS,1,6)+AC6796*AC6797</f>
        <v>#N/A</v>
      </c>
      <c r="AI6792" s="223" t="e">
        <f ca="1">INDEX(FTPCT_COEFFS,1,1)+P6792*INDEX(FTPCT_COEFFS,1,2)+F6792*INDEX(FTPCT_COEFFS,1,3)+G6793*INDEX(FTPCT_COEFFS,1,4)+AD6796*AD6797</f>
        <v>#N/A</v>
      </c>
      <c r="AJ6792" s="338" t="e">
        <f t="shared" ref="AJ6792:AJ6793" ca="1" si="11737">AD6792*AE6792/100+AF6792*AG6792+AH6792*AI6792/100</f>
        <v>#N/A</v>
      </c>
      <c r="AK6792" s="55"/>
      <c r="AL6792" s="55"/>
      <c r="AM6792" s="55"/>
      <c r="AN6792" s="55"/>
      <c r="AO6792" s="55"/>
      <c r="AP6792" s="55"/>
      <c r="AQ6792" s="55"/>
      <c r="AR6792" s="55"/>
    </row>
    <row r="6793" spans="1:45" x14ac:dyDescent="0.3">
      <c r="B6793" s="54" t="s">
        <v>175</v>
      </c>
      <c r="C6793" s="54">
        <f>C6786</f>
        <v>0</v>
      </c>
      <c r="D6793" s="56" t="e">
        <f t="shared" ca="1" si="11729"/>
        <v>#N/A</v>
      </c>
      <c r="E6793" s="52" t="e">
        <f t="shared" ref="E6793:W6793" si="11738">E6786</f>
        <v>#N/A</v>
      </c>
      <c r="F6793" s="52" t="e">
        <f t="shared" si="11738"/>
        <v>#N/A</v>
      </c>
      <c r="G6793" s="52" t="e">
        <f t="shared" si="11738"/>
        <v>#N/A</v>
      </c>
      <c r="H6793" s="52" t="e">
        <f t="shared" si="11738"/>
        <v>#N/A</v>
      </c>
      <c r="I6793" s="52" t="e">
        <f t="shared" si="11738"/>
        <v>#N/A</v>
      </c>
      <c r="J6793" s="52" t="e">
        <f t="shared" si="11738"/>
        <v>#N/A</v>
      </c>
      <c r="K6793" s="52" t="e">
        <f t="shared" si="11738"/>
        <v>#N/A</v>
      </c>
      <c r="L6793" s="52" t="e">
        <f t="shared" si="11738"/>
        <v>#N/A</v>
      </c>
      <c r="M6793" s="52" t="e">
        <f t="shared" si="11738"/>
        <v>#N/A</v>
      </c>
      <c r="N6793" s="52" t="e">
        <f t="shared" si="11738"/>
        <v>#N/A</v>
      </c>
      <c r="O6793" s="52" t="e">
        <f t="shared" si="11738"/>
        <v>#N/A</v>
      </c>
      <c r="P6793" s="52" t="e">
        <f t="shared" si="11738"/>
        <v>#N/A</v>
      </c>
      <c r="Q6793" s="52" t="e">
        <f t="shared" si="11738"/>
        <v>#N/A</v>
      </c>
      <c r="R6793" s="52" t="e">
        <f t="shared" si="11738"/>
        <v>#N/A</v>
      </c>
      <c r="S6793" s="52" t="e">
        <f t="shared" si="11738"/>
        <v>#N/A</v>
      </c>
      <c r="T6793" s="52" t="e">
        <f t="shared" si="11738"/>
        <v>#N/A</v>
      </c>
      <c r="U6793" s="52" t="e">
        <f t="shared" si="11738"/>
        <v>#N/A</v>
      </c>
      <c r="V6793" s="52" t="e">
        <f t="shared" si="11738"/>
        <v>#N/A</v>
      </c>
      <c r="W6793" s="52" t="e">
        <f t="shared" si="11738"/>
        <v>#N/A</v>
      </c>
      <c r="X6793" s="55" t="e">
        <f t="shared" si="11731"/>
        <v>#N/A</v>
      </c>
      <c r="Y6793" s="55" t="e">
        <f t="shared" si="11732"/>
        <v>#N/A</v>
      </c>
      <c r="Z6793" s="55" t="e">
        <f t="shared" ref="Z6793" si="11739">Z6792</f>
        <v>#N/A</v>
      </c>
      <c r="AA6793" s="55" t="e">
        <f t="shared" si="11734"/>
        <v>#N/A</v>
      </c>
      <c r="AB6793" s="336" t="e">
        <f t="shared" si="11735"/>
        <v>#N/A</v>
      </c>
      <c r="AC6793" s="223" t="e">
        <f ca="1">INDEX(FGA_COEFFS,1,1)+Z6793*INDEX(FGA_COEFFS,1,2)+Y6793*INDEX(FGA_COEFFS,1,3)+R6793*INDEX(FGA_COEFFS,1,4)+Q6792*INDEX(FGA_COEFFS,1,5)+S6793*INDEX(FGA_COEFFS,1,6)+T6792*INDEX(FGA_COEFFS,1,7)+M6792*INDEX(FGA_COEFFS,1,8)+Y6796*Y6798</f>
        <v>#N/A</v>
      </c>
      <c r="AD6793" s="223" t="e">
        <f ca="1">INDEX(THREEPTA_COEFFS,1,1)+AC6793*INDEX(THREEPTA_COEFFS,1,2)+J6793*INDEX(THREEPTA_COEFFS,1,3)+AA6793*INDEX(THREEPTA_COEFFS,1,4)+K6793*INDEX(THREEPTA_COEFFS,1,5)+L6792*INDEX(THREEPTA_COEFFS,1,6)+Z6796*Z6798</f>
        <v>#N/A</v>
      </c>
      <c r="AE6793" s="223" t="e">
        <f ca="1">INDEX(THREEPTPCT_COEFFS,1,1)+K6793*INDEX(THREEPTPCT_COEFFS,1,2)+L6792*INDEX(THREEPTPCT_COEFFS,1,3)+AA6796*AA6798</f>
        <v>#N/A</v>
      </c>
      <c r="AF6793" s="55" t="e">
        <f t="shared" ca="1" si="11736"/>
        <v>#N/A</v>
      </c>
      <c r="AG6793" s="223" t="e">
        <f ca="1">INDEX(TWOPTPCT_COEFFS,1,1)+AB6793*INDEX(TWOPTPCT_COEFFS,1,2)+I6792*INDEX(TWOPTPCT_COEFFS,1,3)+G6792*INDEX(TWOPTPCT_COEFFS,1,4)+L6792*INDEX(TWOPTPCT_COEFFS,1,5)+AB6796*AB6798</f>
        <v>#N/A</v>
      </c>
      <c r="AH6793" s="223" t="e">
        <f ca="1">INDEX(FTA_COEFFS,1,1)+O6793*INDEX(FTA_COEFFS,1,2)+N6792*INDEX(FTA_COEFFS,1,3)+(Q6793+R6793)*INDEX(FTA_COEFFS,1,4)+(Q6792+R6792)*INDEX(FTA_COEFFS,1,5)+M6792*INDEX(FTA_COEFFS,1,6)+AC6796*AC6798</f>
        <v>#N/A</v>
      </c>
      <c r="AI6793" s="223" t="e">
        <f ca="1">INDEX(FTPCT_COEFFS,1,1)+P6793*INDEX(FTPCT_COEFFS,1,2)+F6793*INDEX(FTPCT_COEFFS,1,3)+G6792*INDEX(FTPCT_COEFFS,1,4)+AD6796*AD6798</f>
        <v>#N/A</v>
      </c>
      <c r="AJ6793" s="338" t="e">
        <f t="shared" ca="1" si="11737"/>
        <v>#N/A</v>
      </c>
      <c r="AK6793" s="55"/>
      <c r="AL6793" s="55"/>
      <c r="AM6793" s="55"/>
      <c r="AN6793" s="55"/>
      <c r="AO6793" s="55"/>
      <c r="AP6793" s="55"/>
      <c r="AQ6793" s="55"/>
      <c r="AR6793" s="55"/>
    </row>
    <row r="6794" spans="1:45" x14ac:dyDescent="0.3">
      <c r="A6794" s="54" t="e">
        <f ca="1">IF(D6792&gt;(D6793+(AVERAGE(V6792,W6792)-AVERAGE(V6793,W6793))/2)+2.5,C6792,IF(D6793&gt;(D6792+(AVERAGE(V6793,W6793)-AVERAGE(V6792,W6792))/2)+2.5,C6793,"Close"))</f>
        <v>#N/A</v>
      </c>
      <c r="B6794" s="64" t="e">
        <f ca="1">IF(D6793&gt;D6792,C6793,C6792)</f>
        <v>#N/A</v>
      </c>
      <c r="D6794" s="56"/>
      <c r="X6794" s="55"/>
      <c r="Y6794" s="55"/>
      <c r="Z6794" s="55"/>
      <c r="AA6794" s="55"/>
      <c r="AB6794" s="55"/>
      <c r="AC6794" s="337"/>
      <c r="AD6794" s="337"/>
      <c r="AE6794" s="337"/>
      <c r="AF6794" s="337"/>
      <c r="AG6794" s="337"/>
      <c r="AH6794" s="337"/>
      <c r="AI6794" s="337"/>
      <c r="AJ6794" s="337"/>
      <c r="AK6794" s="337"/>
      <c r="AL6794" s="337"/>
      <c r="AM6794" s="55"/>
      <c r="AN6794" s="55"/>
      <c r="AO6794" s="55"/>
      <c r="AP6794" s="55"/>
      <c r="AQ6794" s="55"/>
      <c r="AR6794" s="55"/>
      <c r="AS6794" s="55"/>
    </row>
    <row r="6795" spans="1:45" x14ac:dyDescent="0.3">
      <c r="X6795" s="54" t="s">
        <v>1305</v>
      </c>
      <c r="Y6795" s="54" t="s">
        <v>128</v>
      </c>
      <c r="Z6795" s="54" t="s">
        <v>157</v>
      </c>
      <c r="AA6795" s="54" t="s">
        <v>151</v>
      </c>
      <c r="AB6795" s="54" t="s">
        <v>1327</v>
      </c>
      <c r="AC6795" s="54" t="s">
        <v>129</v>
      </c>
      <c r="AD6795" s="54" t="s">
        <v>116</v>
      </c>
      <c r="AE6795" s="54"/>
      <c r="AF6795" s="54"/>
      <c r="AG6795" s="54"/>
      <c r="AH6795" s="54"/>
      <c r="AI6795" s="54"/>
      <c r="AJ6795" s="54"/>
      <c r="AK6795" s="54"/>
      <c r="AL6795" s="54"/>
      <c r="AM6795" s="54"/>
      <c r="AN6795" s="54"/>
      <c r="AO6795" s="54"/>
      <c r="AP6795" s="54"/>
      <c r="AQ6795" s="54"/>
      <c r="AR6795" s="54"/>
      <c r="AS6795" s="54"/>
    </row>
    <row r="6796" spans="1:45" x14ac:dyDescent="0.3">
      <c r="X6796" s="54"/>
      <c r="Y6796" s="54">
        <f t="shared" ref="Y6796:AD6796" si="11740">Y6789</f>
        <v>6.4436999999999998</v>
      </c>
      <c r="Z6796" s="54">
        <f t="shared" si="11740"/>
        <v>4.9371</v>
      </c>
      <c r="AA6796" s="54">
        <f t="shared" si="11740"/>
        <v>11.350300000000001</v>
      </c>
      <c r="AB6796" s="54">
        <f t="shared" si="11740"/>
        <v>7.1900000000000006E-2</v>
      </c>
      <c r="AC6796" s="54">
        <f t="shared" si="11740"/>
        <v>6.2766000000000002</v>
      </c>
      <c r="AD6796" s="54">
        <f t="shared" si="11740"/>
        <v>11.042999999999999</v>
      </c>
      <c r="AE6796" s="54"/>
      <c r="AF6796" s="336"/>
      <c r="AG6796" s="336"/>
      <c r="AH6796" s="336"/>
      <c r="AI6796" s="54"/>
      <c r="AJ6796" s="54"/>
      <c r="AK6796" s="54"/>
      <c r="AL6796" s="54"/>
      <c r="AM6796" s="54"/>
      <c r="AN6796" s="54"/>
      <c r="AO6796" s="54"/>
      <c r="AP6796" s="54"/>
      <c r="AQ6796" s="54"/>
      <c r="AR6796" s="54"/>
      <c r="AS6796" s="54"/>
    </row>
    <row r="6797" spans="1:45" x14ac:dyDescent="0.3">
      <c r="D6797" s="56"/>
      <c r="X6797" s="336"/>
      <c r="Y6797" s="336">
        <f t="shared" ref="Y6797:AD6860" ca="1" si="11741">1.5*RAND()^2*IF(RAND()&gt;0.5,1,-1)</f>
        <v>-0.20439657677619322</v>
      </c>
      <c r="Z6797" s="336">
        <f t="shared" ca="1" si="11741"/>
        <v>3.4275292677678496E-2</v>
      </c>
      <c r="AA6797" s="336">
        <f t="shared" ca="1" si="11741"/>
        <v>0.10170180932296338</v>
      </c>
      <c r="AB6797" s="336">
        <f t="shared" ca="1" si="11741"/>
        <v>-0.53441573647888896</v>
      </c>
      <c r="AC6797" s="336">
        <f t="shared" ca="1" si="11741"/>
        <v>1.4491668828430557</v>
      </c>
      <c r="AD6797" s="336">
        <f t="shared" ca="1" si="11741"/>
        <v>1.0603758653574806</v>
      </c>
      <c r="AE6797" s="336"/>
      <c r="AF6797" s="336"/>
      <c r="AG6797" s="336"/>
      <c r="AH6797" s="336"/>
      <c r="AI6797" s="54"/>
      <c r="AJ6797" s="54"/>
      <c r="AK6797" s="54"/>
      <c r="AL6797" s="336"/>
      <c r="AM6797" s="336"/>
      <c r="AN6797" s="336"/>
      <c r="AO6797" s="336"/>
      <c r="AP6797" s="54"/>
      <c r="AQ6797" s="336"/>
      <c r="AR6797" s="336"/>
      <c r="AS6797" s="336"/>
    </row>
    <row r="6798" spans="1:45" x14ac:dyDescent="0.3">
      <c r="C6798" s="54"/>
      <c r="D6798" s="56"/>
      <c r="Y6798" s="336">
        <f t="shared" ca="1" si="11741"/>
        <v>1.2944373688313484</v>
      </c>
      <c r="Z6798" s="336">
        <f t="shared" ca="1" si="11741"/>
        <v>-0.4681446824943869</v>
      </c>
      <c r="AA6798" s="336">
        <f t="shared" ca="1" si="11741"/>
        <v>0.11401380994583277</v>
      </c>
      <c r="AB6798" s="336">
        <f t="shared" ca="1" si="11741"/>
        <v>0.19005556927758244</v>
      </c>
      <c r="AC6798" s="336">
        <f t="shared" ca="1" si="11741"/>
        <v>3.5201246453395826E-2</v>
      </c>
      <c r="AD6798" s="336">
        <f t="shared" ca="1" si="11741"/>
        <v>-1.3578582149503544E-2</v>
      </c>
      <c r="AE6798" s="55"/>
      <c r="AF6798" s="55"/>
      <c r="AG6798" s="55"/>
      <c r="AH6798" s="55"/>
      <c r="AI6798" s="55"/>
      <c r="AJ6798" s="55"/>
      <c r="AK6798" s="55"/>
      <c r="AL6798" s="55"/>
      <c r="AM6798" s="55"/>
      <c r="AN6798" s="55"/>
      <c r="AO6798" s="55"/>
      <c r="AP6798" s="55"/>
      <c r="AQ6798" s="55"/>
      <c r="AR6798" s="55"/>
      <c r="AS6798" s="55"/>
    </row>
    <row r="6799" spans="1:45" x14ac:dyDescent="0.3">
      <c r="B6799" s="54" t="s">
        <v>172</v>
      </c>
      <c r="C6799" s="53">
        <f>C6792</f>
        <v>0</v>
      </c>
      <c r="D6799" s="56" t="e">
        <f t="shared" ref="D6799:D6800" ca="1" si="11742">AJ6799</f>
        <v>#N/A</v>
      </c>
      <c r="E6799" s="52" t="e">
        <f t="shared" ref="E6799:W6799" si="11743">E6792</f>
        <v>#N/A</v>
      </c>
      <c r="F6799" s="52" t="e">
        <f t="shared" si="11743"/>
        <v>#N/A</v>
      </c>
      <c r="G6799" s="52" t="e">
        <f t="shared" si="11743"/>
        <v>#N/A</v>
      </c>
      <c r="H6799" s="52" t="e">
        <f t="shared" si="11743"/>
        <v>#N/A</v>
      </c>
      <c r="I6799" s="52" t="e">
        <f t="shared" si="11743"/>
        <v>#N/A</v>
      </c>
      <c r="J6799" s="52" t="e">
        <f t="shared" si="11743"/>
        <v>#N/A</v>
      </c>
      <c r="K6799" s="52" t="e">
        <f t="shared" si="11743"/>
        <v>#N/A</v>
      </c>
      <c r="L6799" s="52" t="e">
        <f t="shared" si="11743"/>
        <v>#N/A</v>
      </c>
      <c r="M6799" s="52" t="e">
        <f t="shared" si="11743"/>
        <v>#N/A</v>
      </c>
      <c r="N6799" s="52" t="e">
        <f t="shared" si="11743"/>
        <v>#N/A</v>
      </c>
      <c r="O6799" s="52" t="e">
        <f t="shared" si="11743"/>
        <v>#N/A</v>
      </c>
      <c r="P6799" s="52" t="e">
        <f t="shared" si="11743"/>
        <v>#N/A</v>
      </c>
      <c r="Q6799" s="52" t="e">
        <f t="shared" si="11743"/>
        <v>#N/A</v>
      </c>
      <c r="R6799" s="52" t="e">
        <f t="shared" si="11743"/>
        <v>#N/A</v>
      </c>
      <c r="S6799" s="52" t="e">
        <f t="shared" si="11743"/>
        <v>#N/A</v>
      </c>
      <c r="T6799" s="52" t="e">
        <f t="shared" si="11743"/>
        <v>#N/A</v>
      </c>
      <c r="U6799" s="52" t="e">
        <f t="shared" si="11743"/>
        <v>#N/A</v>
      </c>
      <c r="V6799" s="52" t="e">
        <f t="shared" si="11743"/>
        <v>#N/A</v>
      </c>
      <c r="W6799" s="52" t="e">
        <f t="shared" si="11743"/>
        <v>#N/A</v>
      </c>
      <c r="X6799" s="55" t="e">
        <f t="shared" ref="X6799:X6800" si="11744">(H6799-(O6799*P6799)/100-3*(J6799*K6799)/100)/2</f>
        <v>#N/A</v>
      </c>
      <c r="Y6799" s="55" t="e">
        <f t="shared" ref="Y6799:Y6800" si="11745">SUM(X6799,(J6799*K6799/100))/(F6799/100)</f>
        <v>#N/A</v>
      </c>
      <c r="Z6799" s="55" t="e">
        <f t="shared" ref="Z6799" si="11746">U6799*0.5+U6800*0.5</f>
        <v>#N/A</v>
      </c>
      <c r="AA6799" s="55" t="e">
        <f t="shared" ref="AA6799:AA6800" si="11747">J6799/Y6799</f>
        <v>#N/A</v>
      </c>
      <c r="AB6799" s="336" t="e">
        <f t="shared" ref="AB6799:AB6800" si="11748">X6799/(Y6799-J6799)</f>
        <v>#N/A</v>
      </c>
      <c r="AC6799" s="223" t="e">
        <f ca="1">INDEX(FGA_COEFFS,1,1)+Z6799*INDEX(FGA_COEFFS,1,2)+Y6799*INDEX(FGA_COEFFS,1,3)+R6799*INDEX(FGA_COEFFS,1,4)+Q6800*INDEX(FGA_COEFFS,1,5)+S6799*INDEX(FGA_COEFFS,1,6)+T6800*INDEX(FGA_COEFFS,1,7)+M6800*INDEX(FGA_COEFFS,1,8)+Y6803*Y6804</f>
        <v>#N/A</v>
      </c>
      <c r="AD6799" s="223" t="e">
        <f ca="1">INDEX(THREEPTA_COEFFS,1,1)+AC6799*INDEX(THREEPTA_COEFFS,1,2)+J6799*INDEX(THREEPTA_COEFFS,1,3)+AA6799*INDEX(THREEPTA_COEFFS,1,4)+K6799*INDEX(THREEPTA_COEFFS,1,5)+L6800*INDEX(THREEPTA_COEFFS,1,6)+Z6803*Z6804</f>
        <v>#N/A</v>
      </c>
      <c r="AE6799" s="223" t="e">
        <f ca="1">INDEX(THREEPTPCT_COEFFS,1,1)+K6799*INDEX(THREEPTPCT_COEFFS,1,2)+L6800*INDEX(THREEPTPCT_COEFFS,1,3)+AA6803*AA6804</f>
        <v>#N/A</v>
      </c>
      <c r="AF6799" s="55" t="e">
        <f t="shared" ref="AF6799:AF6800" ca="1" si="11749">AC6799-AD6799</f>
        <v>#N/A</v>
      </c>
      <c r="AG6799" s="223" t="e">
        <f ca="1">INDEX(TWOPTPCT_COEFFS,1,1)+AB6799*INDEX(TWOPTPCT_COEFFS,1,2)+I6800*INDEX(TWOPTPCT_COEFFS,1,3)+G6800*INDEX(TWOPTPCT_COEFFS,1,4)+L6800*INDEX(TWOPTPCT_COEFFS,1,5)+AB6803*AB6804</f>
        <v>#N/A</v>
      </c>
      <c r="AH6799" s="223" t="e">
        <f ca="1">INDEX(FTA_COEFFS,1,1)+O6799*INDEX(FTA_COEFFS,1,2)+N6800*INDEX(FTA_COEFFS,1,3)+(Q6799+R6799)*INDEX(FTA_COEFFS,1,4)+(Q6800+R6800)*INDEX(FTA_COEFFS,1,5)+M6800*INDEX(FTA_COEFFS,1,6)+AC6803*AC6804</f>
        <v>#N/A</v>
      </c>
      <c r="AI6799" s="223" t="e">
        <f ca="1">INDEX(FTPCT_COEFFS,1,1)+P6799*INDEX(FTPCT_COEFFS,1,2)+F6799*INDEX(FTPCT_COEFFS,1,3)+G6800*INDEX(FTPCT_COEFFS,1,4)+AD6803*AD6804</f>
        <v>#N/A</v>
      </c>
      <c r="AJ6799" s="338" t="e">
        <f t="shared" ref="AJ6799:AJ6800" ca="1" si="11750">AD6799*AE6799/100+AF6799*AG6799+AH6799*AI6799/100</f>
        <v>#N/A</v>
      </c>
      <c r="AK6799" s="55"/>
      <c r="AL6799" s="55"/>
      <c r="AM6799" s="55"/>
      <c r="AN6799" s="55"/>
      <c r="AO6799" s="55"/>
      <c r="AP6799" s="55"/>
      <c r="AQ6799" s="55"/>
      <c r="AR6799" s="55"/>
    </row>
    <row r="6800" spans="1:45" x14ac:dyDescent="0.3">
      <c r="B6800" s="54" t="s">
        <v>175</v>
      </c>
      <c r="C6800" s="54">
        <f>C6793</f>
        <v>0</v>
      </c>
      <c r="D6800" s="56" t="e">
        <f t="shared" ca="1" si="11742"/>
        <v>#N/A</v>
      </c>
      <c r="E6800" s="52" t="e">
        <f t="shared" ref="E6800:W6800" si="11751">E6793</f>
        <v>#N/A</v>
      </c>
      <c r="F6800" s="52" t="e">
        <f t="shared" si="11751"/>
        <v>#N/A</v>
      </c>
      <c r="G6800" s="52" t="e">
        <f t="shared" si="11751"/>
        <v>#N/A</v>
      </c>
      <c r="H6800" s="52" t="e">
        <f t="shared" si="11751"/>
        <v>#N/A</v>
      </c>
      <c r="I6800" s="52" t="e">
        <f t="shared" si="11751"/>
        <v>#N/A</v>
      </c>
      <c r="J6800" s="52" t="e">
        <f t="shared" si="11751"/>
        <v>#N/A</v>
      </c>
      <c r="K6800" s="52" t="e">
        <f t="shared" si="11751"/>
        <v>#N/A</v>
      </c>
      <c r="L6800" s="52" t="e">
        <f t="shared" si="11751"/>
        <v>#N/A</v>
      </c>
      <c r="M6800" s="52" t="e">
        <f t="shared" si="11751"/>
        <v>#N/A</v>
      </c>
      <c r="N6800" s="52" t="e">
        <f t="shared" si="11751"/>
        <v>#N/A</v>
      </c>
      <c r="O6800" s="52" t="e">
        <f t="shared" si="11751"/>
        <v>#N/A</v>
      </c>
      <c r="P6800" s="52" t="e">
        <f t="shared" si="11751"/>
        <v>#N/A</v>
      </c>
      <c r="Q6800" s="52" t="e">
        <f t="shared" si="11751"/>
        <v>#N/A</v>
      </c>
      <c r="R6800" s="52" t="e">
        <f t="shared" si="11751"/>
        <v>#N/A</v>
      </c>
      <c r="S6800" s="52" t="e">
        <f t="shared" si="11751"/>
        <v>#N/A</v>
      </c>
      <c r="T6800" s="52" t="e">
        <f t="shared" si="11751"/>
        <v>#N/A</v>
      </c>
      <c r="U6800" s="52" t="e">
        <f t="shared" si="11751"/>
        <v>#N/A</v>
      </c>
      <c r="V6800" s="52" t="e">
        <f t="shared" si="11751"/>
        <v>#N/A</v>
      </c>
      <c r="W6800" s="52" t="e">
        <f t="shared" si="11751"/>
        <v>#N/A</v>
      </c>
      <c r="X6800" s="55" t="e">
        <f t="shared" si="11744"/>
        <v>#N/A</v>
      </c>
      <c r="Y6800" s="55" t="e">
        <f t="shared" si="11745"/>
        <v>#N/A</v>
      </c>
      <c r="Z6800" s="55" t="e">
        <f t="shared" ref="Z6800" si="11752">Z6799</f>
        <v>#N/A</v>
      </c>
      <c r="AA6800" s="55" t="e">
        <f t="shared" si="11747"/>
        <v>#N/A</v>
      </c>
      <c r="AB6800" s="336" t="e">
        <f t="shared" si="11748"/>
        <v>#N/A</v>
      </c>
      <c r="AC6800" s="223" t="e">
        <f ca="1">INDEX(FGA_COEFFS,1,1)+Z6800*INDEX(FGA_COEFFS,1,2)+Y6800*INDEX(FGA_COEFFS,1,3)+R6800*INDEX(FGA_COEFFS,1,4)+Q6799*INDEX(FGA_COEFFS,1,5)+S6800*INDEX(FGA_COEFFS,1,6)+T6799*INDEX(FGA_COEFFS,1,7)+M6799*INDEX(FGA_COEFFS,1,8)+Y6803*Y6805</f>
        <v>#N/A</v>
      </c>
      <c r="AD6800" s="223" t="e">
        <f ca="1">INDEX(THREEPTA_COEFFS,1,1)+AC6800*INDEX(THREEPTA_COEFFS,1,2)+J6800*INDEX(THREEPTA_COEFFS,1,3)+AA6800*INDEX(THREEPTA_COEFFS,1,4)+K6800*INDEX(THREEPTA_COEFFS,1,5)+L6799*INDEX(THREEPTA_COEFFS,1,6)+Z6803*Z6805</f>
        <v>#N/A</v>
      </c>
      <c r="AE6800" s="223" t="e">
        <f ca="1">INDEX(THREEPTPCT_COEFFS,1,1)+K6800*INDEX(THREEPTPCT_COEFFS,1,2)+L6799*INDEX(THREEPTPCT_COEFFS,1,3)+AA6803*AA6805</f>
        <v>#N/A</v>
      </c>
      <c r="AF6800" s="55" t="e">
        <f t="shared" ca="1" si="11749"/>
        <v>#N/A</v>
      </c>
      <c r="AG6800" s="223" t="e">
        <f ca="1">INDEX(TWOPTPCT_COEFFS,1,1)+AB6800*INDEX(TWOPTPCT_COEFFS,1,2)+I6799*INDEX(TWOPTPCT_COEFFS,1,3)+G6799*INDEX(TWOPTPCT_COEFFS,1,4)+L6799*INDEX(TWOPTPCT_COEFFS,1,5)+AB6803*AB6805</f>
        <v>#N/A</v>
      </c>
      <c r="AH6800" s="223" t="e">
        <f ca="1">INDEX(FTA_COEFFS,1,1)+O6800*INDEX(FTA_COEFFS,1,2)+N6799*INDEX(FTA_COEFFS,1,3)+(Q6800+R6800)*INDEX(FTA_COEFFS,1,4)+(Q6799+R6799)*INDEX(FTA_COEFFS,1,5)+M6799*INDEX(FTA_COEFFS,1,6)+AC6803*AC6805</f>
        <v>#N/A</v>
      </c>
      <c r="AI6800" s="223" t="e">
        <f ca="1">INDEX(FTPCT_COEFFS,1,1)+P6800*INDEX(FTPCT_COEFFS,1,2)+F6800*INDEX(FTPCT_COEFFS,1,3)+G6799*INDEX(FTPCT_COEFFS,1,4)+AD6803*AD6805</f>
        <v>#N/A</v>
      </c>
      <c r="AJ6800" s="338" t="e">
        <f t="shared" ca="1" si="11750"/>
        <v>#N/A</v>
      </c>
      <c r="AK6800" s="55"/>
      <c r="AL6800" s="55"/>
      <c r="AM6800" s="55"/>
      <c r="AN6800" s="55"/>
      <c r="AO6800" s="55"/>
      <c r="AP6800" s="55"/>
      <c r="AQ6800" s="55"/>
      <c r="AR6800" s="55"/>
    </row>
    <row r="6801" spans="1:45" x14ac:dyDescent="0.3">
      <c r="A6801" s="54" t="e">
        <f ca="1">IF(D6799&gt;(D6800+(AVERAGE(V6799,W6799)-AVERAGE(V6800,W6800))/2)+2.5,C6799,IF(D6800&gt;(D6799+(AVERAGE(V6800,W6800)-AVERAGE(V6799,W6799))/2)+2.5,C6800,"Close"))</f>
        <v>#N/A</v>
      </c>
      <c r="B6801" s="64" t="e">
        <f ca="1">IF(D6800&gt;D6799,C6800,C6799)</f>
        <v>#N/A</v>
      </c>
      <c r="D6801" s="56"/>
      <c r="X6801" s="55"/>
      <c r="Y6801" s="55"/>
      <c r="Z6801" s="55"/>
      <c r="AA6801" s="55"/>
      <c r="AB6801" s="55"/>
      <c r="AC6801" s="337"/>
      <c r="AD6801" s="337"/>
      <c r="AE6801" s="337"/>
      <c r="AF6801" s="337"/>
      <c r="AG6801" s="337"/>
      <c r="AH6801" s="337"/>
      <c r="AI6801" s="337"/>
      <c r="AJ6801" s="337"/>
      <c r="AK6801" s="337"/>
      <c r="AL6801" s="337"/>
      <c r="AM6801" s="55"/>
      <c r="AN6801" s="55"/>
      <c r="AO6801" s="55"/>
      <c r="AP6801" s="55"/>
      <c r="AQ6801" s="55"/>
      <c r="AR6801" s="55"/>
      <c r="AS6801" s="55"/>
    </row>
    <row r="6802" spans="1:45" x14ac:dyDescent="0.3">
      <c r="X6802" s="54" t="s">
        <v>1305</v>
      </c>
      <c r="Y6802" s="54" t="s">
        <v>128</v>
      </c>
      <c r="Z6802" s="54" t="s">
        <v>157</v>
      </c>
      <c r="AA6802" s="54" t="s">
        <v>151</v>
      </c>
      <c r="AB6802" s="54" t="s">
        <v>1327</v>
      </c>
      <c r="AC6802" s="54" t="s">
        <v>129</v>
      </c>
      <c r="AD6802" s="54" t="s">
        <v>116</v>
      </c>
      <c r="AE6802" s="54"/>
      <c r="AF6802" s="54"/>
      <c r="AG6802" s="54"/>
      <c r="AH6802" s="54"/>
      <c r="AI6802" s="54"/>
      <c r="AJ6802" s="54"/>
      <c r="AK6802" s="54"/>
      <c r="AL6802" s="54"/>
      <c r="AM6802" s="54"/>
      <c r="AN6802" s="54"/>
      <c r="AO6802" s="54"/>
      <c r="AP6802" s="54"/>
      <c r="AQ6802" s="54"/>
      <c r="AR6802" s="54"/>
      <c r="AS6802" s="54"/>
    </row>
    <row r="6803" spans="1:45" x14ac:dyDescent="0.3">
      <c r="X6803" s="54"/>
      <c r="Y6803" s="54">
        <f t="shared" ref="Y6803:AD6803" si="11753">Y6796</f>
        <v>6.4436999999999998</v>
      </c>
      <c r="Z6803" s="54">
        <f t="shared" si="11753"/>
        <v>4.9371</v>
      </c>
      <c r="AA6803" s="54">
        <f t="shared" si="11753"/>
        <v>11.350300000000001</v>
      </c>
      <c r="AB6803" s="54">
        <f t="shared" si="11753"/>
        <v>7.1900000000000006E-2</v>
      </c>
      <c r="AC6803" s="54">
        <f t="shared" si="11753"/>
        <v>6.2766000000000002</v>
      </c>
      <c r="AD6803" s="54">
        <f t="shared" si="11753"/>
        <v>11.042999999999999</v>
      </c>
      <c r="AE6803" s="54"/>
      <c r="AF6803" s="336"/>
      <c r="AG6803" s="336"/>
      <c r="AH6803" s="336"/>
      <c r="AI6803" s="54"/>
      <c r="AJ6803" s="54"/>
      <c r="AK6803" s="54"/>
      <c r="AL6803" s="54"/>
      <c r="AM6803" s="54"/>
      <c r="AN6803" s="54"/>
      <c r="AO6803" s="54"/>
      <c r="AP6803" s="54"/>
      <c r="AQ6803" s="54"/>
      <c r="AR6803" s="54"/>
      <c r="AS6803" s="54"/>
    </row>
    <row r="6804" spans="1:45" x14ac:dyDescent="0.3">
      <c r="D6804" s="56"/>
      <c r="X6804" s="336"/>
      <c r="Y6804" s="336">
        <f t="shared" ca="1" si="11741"/>
        <v>0.23778515439060105</v>
      </c>
      <c r="Z6804" s="336">
        <f t="shared" ca="1" si="11741"/>
        <v>0.52439131060231059</v>
      </c>
      <c r="AA6804" s="336">
        <f t="shared" ca="1" si="11741"/>
        <v>-1.3983096634673875</v>
      </c>
      <c r="AB6804" s="336">
        <f t="shared" ca="1" si="11741"/>
        <v>0.20645023630522735</v>
      </c>
      <c r="AC6804" s="336">
        <f t="shared" ca="1" si="11741"/>
        <v>-1.3167097913335863</v>
      </c>
      <c r="AD6804" s="336">
        <f t="shared" ca="1" si="11741"/>
        <v>0.21168940582899026</v>
      </c>
      <c r="AE6804" s="336"/>
      <c r="AF6804" s="336"/>
      <c r="AG6804" s="336"/>
      <c r="AH6804" s="336"/>
      <c r="AI6804" s="54"/>
      <c r="AJ6804" s="54"/>
      <c r="AK6804" s="54"/>
      <c r="AL6804" s="336"/>
      <c r="AM6804" s="336"/>
      <c r="AN6804" s="336"/>
      <c r="AO6804" s="336"/>
      <c r="AP6804" s="54"/>
      <c r="AQ6804" s="336"/>
      <c r="AR6804" s="336"/>
      <c r="AS6804" s="336"/>
    </row>
    <row r="6805" spans="1:45" x14ac:dyDescent="0.3">
      <c r="C6805" s="54"/>
      <c r="D6805" s="56"/>
      <c r="Y6805" s="336">
        <f t="shared" ca="1" si="11741"/>
        <v>-0.95624921696459741</v>
      </c>
      <c r="Z6805" s="336">
        <f t="shared" ca="1" si="11741"/>
        <v>0.17032376184588471</v>
      </c>
      <c r="AA6805" s="336">
        <f t="shared" ca="1" si="11741"/>
        <v>-0.50109925784734444</v>
      </c>
      <c r="AB6805" s="336">
        <f t="shared" ca="1" si="11741"/>
        <v>-3.0727111145118724E-2</v>
      </c>
      <c r="AC6805" s="336">
        <f t="shared" ca="1" si="11741"/>
        <v>-0.13640380275735769</v>
      </c>
      <c r="AD6805" s="336">
        <f t="shared" ca="1" si="11741"/>
        <v>-6.4487754432795377E-2</v>
      </c>
      <c r="AE6805" s="55"/>
      <c r="AF6805" s="55"/>
      <c r="AG6805" s="55"/>
      <c r="AH6805" s="55"/>
      <c r="AI6805" s="55"/>
      <c r="AJ6805" s="55"/>
      <c r="AK6805" s="55"/>
      <c r="AL6805" s="55"/>
      <c r="AM6805" s="55"/>
      <c r="AN6805" s="55"/>
      <c r="AO6805" s="55"/>
      <c r="AP6805" s="55"/>
      <c r="AQ6805" s="55"/>
      <c r="AR6805" s="55"/>
      <c r="AS6805" s="55"/>
    </row>
    <row r="6806" spans="1:45" x14ac:dyDescent="0.3">
      <c r="B6806" s="54" t="s">
        <v>172</v>
      </c>
      <c r="C6806" s="53">
        <f>C6799</f>
        <v>0</v>
      </c>
      <c r="D6806" s="56" t="e">
        <f t="shared" ref="D6806:D6807" ca="1" si="11754">AJ6806</f>
        <v>#N/A</v>
      </c>
      <c r="E6806" s="52" t="e">
        <f t="shared" ref="E6806:W6806" si="11755">E6799</f>
        <v>#N/A</v>
      </c>
      <c r="F6806" s="52" t="e">
        <f t="shared" si="11755"/>
        <v>#N/A</v>
      </c>
      <c r="G6806" s="52" t="e">
        <f t="shared" si="11755"/>
        <v>#N/A</v>
      </c>
      <c r="H6806" s="52" t="e">
        <f t="shared" si="11755"/>
        <v>#N/A</v>
      </c>
      <c r="I6806" s="52" t="e">
        <f t="shared" si="11755"/>
        <v>#N/A</v>
      </c>
      <c r="J6806" s="52" t="e">
        <f t="shared" si="11755"/>
        <v>#N/A</v>
      </c>
      <c r="K6806" s="52" t="e">
        <f t="shared" si="11755"/>
        <v>#N/A</v>
      </c>
      <c r="L6806" s="52" t="e">
        <f t="shared" si="11755"/>
        <v>#N/A</v>
      </c>
      <c r="M6806" s="52" t="e">
        <f t="shared" si="11755"/>
        <v>#N/A</v>
      </c>
      <c r="N6806" s="52" t="e">
        <f t="shared" si="11755"/>
        <v>#N/A</v>
      </c>
      <c r="O6806" s="52" t="e">
        <f t="shared" si="11755"/>
        <v>#N/A</v>
      </c>
      <c r="P6806" s="52" t="e">
        <f t="shared" si="11755"/>
        <v>#N/A</v>
      </c>
      <c r="Q6806" s="52" t="e">
        <f t="shared" si="11755"/>
        <v>#N/A</v>
      </c>
      <c r="R6806" s="52" t="e">
        <f t="shared" si="11755"/>
        <v>#N/A</v>
      </c>
      <c r="S6806" s="52" t="e">
        <f t="shared" si="11755"/>
        <v>#N/A</v>
      </c>
      <c r="T6806" s="52" t="e">
        <f t="shared" si="11755"/>
        <v>#N/A</v>
      </c>
      <c r="U6806" s="52" t="e">
        <f t="shared" si="11755"/>
        <v>#N/A</v>
      </c>
      <c r="V6806" s="52" t="e">
        <f t="shared" si="11755"/>
        <v>#N/A</v>
      </c>
      <c r="W6806" s="52" t="e">
        <f t="shared" si="11755"/>
        <v>#N/A</v>
      </c>
      <c r="X6806" s="55" t="e">
        <f t="shared" ref="X6806:X6807" si="11756">(H6806-(O6806*P6806)/100-3*(J6806*K6806)/100)/2</f>
        <v>#N/A</v>
      </c>
      <c r="Y6806" s="55" t="e">
        <f t="shared" ref="Y6806:Y6807" si="11757">SUM(X6806,(J6806*K6806/100))/(F6806/100)</f>
        <v>#N/A</v>
      </c>
      <c r="Z6806" s="55" t="e">
        <f t="shared" ref="Z6806" si="11758">U6806*0.5+U6807*0.5</f>
        <v>#N/A</v>
      </c>
      <c r="AA6806" s="55" t="e">
        <f t="shared" ref="AA6806:AA6807" si="11759">J6806/Y6806</f>
        <v>#N/A</v>
      </c>
      <c r="AB6806" s="336" t="e">
        <f t="shared" ref="AB6806:AB6807" si="11760">X6806/(Y6806-J6806)</f>
        <v>#N/A</v>
      </c>
      <c r="AC6806" s="223" t="e">
        <f ca="1">INDEX(FGA_COEFFS,1,1)+Z6806*INDEX(FGA_COEFFS,1,2)+Y6806*INDEX(FGA_COEFFS,1,3)+R6806*INDEX(FGA_COEFFS,1,4)+Q6807*INDEX(FGA_COEFFS,1,5)+S6806*INDEX(FGA_COEFFS,1,6)+T6807*INDEX(FGA_COEFFS,1,7)+M6807*INDEX(FGA_COEFFS,1,8)+Y6810*Y6811</f>
        <v>#N/A</v>
      </c>
      <c r="AD6806" s="223" t="e">
        <f ca="1">INDEX(THREEPTA_COEFFS,1,1)+AC6806*INDEX(THREEPTA_COEFFS,1,2)+J6806*INDEX(THREEPTA_COEFFS,1,3)+AA6806*INDEX(THREEPTA_COEFFS,1,4)+K6806*INDEX(THREEPTA_COEFFS,1,5)+L6807*INDEX(THREEPTA_COEFFS,1,6)+Z6810*Z6811</f>
        <v>#N/A</v>
      </c>
      <c r="AE6806" s="223" t="e">
        <f ca="1">INDEX(THREEPTPCT_COEFFS,1,1)+K6806*INDEX(THREEPTPCT_COEFFS,1,2)+L6807*INDEX(THREEPTPCT_COEFFS,1,3)+AA6810*AA6811</f>
        <v>#N/A</v>
      </c>
      <c r="AF6806" s="55" t="e">
        <f t="shared" ref="AF6806:AF6807" ca="1" si="11761">AC6806-AD6806</f>
        <v>#N/A</v>
      </c>
      <c r="AG6806" s="223" t="e">
        <f ca="1">INDEX(TWOPTPCT_COEFFS,1,1)+AB6806*INDEX(TWOPTPCT_COEFFS,1,2)+I6807*INDEX(TWOPTPCT_COEFFS,1,3)+G6807*INDEX(TWOPTPCT_COEFFS,1,4)+L6807*INDEX(TWOPTPCT_COEFFS,1,5)+AB6810*AB6811</f>
        <v>#N/A</v>
      </c>
      <c r="AH6806" s="223" t="e">
        <f ca="1">INDEX(FTA_COEFFS,1,1)+O6806*INDEX(FTA_COEFFS,1,2)+N6807*INDEX(FTA_COEFFS,1,3)+(Q6806+R6806)*INDEX(FTA_COEFFS,1,4)+(Q6807+R6807)*INDEX(FTA_COEFFS,1,5)+M6807*INDEX(FTA_COEFFS,1,6)+AC6810*AC6811</f>
        <v>#N/A</v>
      </c>
      <c r="AI6806" s="223" t="e">
        <f ca="1">INDEX(FTPCT_COEFFS,1,1)+P6806*INDEX(FTPCT_COEFFS,1,2)+F6806*INDEX(FTPCT_COEFFS,1,3)+G6807*INDEX(FTPCT_COEFFS,1,4)+AD6810*AD6811</f>
        <v>#N/A</v>
      </c>
      <c r="AJ6806" s="338" t="e">
        <f t="shared" ref="AJ6806:AJ6807" ca="1" si="11762">AD6806*AE6806/100+AF6806*AG6806+AH6806*AI6806/100</f>
        <v>#N/A</v>
      </c>
      <c r="AK6806" s="55"/>
      <c r="AL6806" s="55"/>
      <c r="AM6806" s="55"/>
      <c r="AN6806" s="55"/>
      <c r="AO6806" s="55"/>
      <c r="AP6806" s="55"/>
      <c r="AQ6806" s="55"/>
      <c r="AR6806" s="55"/>
    </row>
    <row r="6807" spans="1:45" x14ac:dyDescent="0.3">
      <c r="B6807" s="54" t="s">
        <v>175</v>
      </c>
      <c r="C6807" s="54">
        <f>C6800</f>
        <v>0</v>
      </c>
      <c r="D6807" s="56" t="e">
        <f t="shared" ca="1" si="11754"/>
        <v>#N/A</v>
      </c>
      <c r="E6807" s="52" t="e">
        <f t="shared" ref="E6807:W6807" si="11763">E6800</f>
        <v>#N/A</v>
      </c>
      <c r="F6807" s="52" t="e">
        <f t="shared" si="11763"/>
        <v>#N/A</v>
      </c>
      <c r="G6807" s="52" t="e">
        <f t="shared" si="11763"/>
        <v>#N/A</v>
      </c>
      <c r="H6807" s="52" t="e">
        <f t="shared" si="11763"/>
        <v>#N/A</v>
      </c>
      <c r="I6807" s="52" t="e">
        <f t="shared" si="11763"/>
        <v>#N/A</v>
      </c>
      <c r="J6807" s="52" t="e">
        <f t="shared" si="11763"/>
        <v>#N/A</v>
      </c>
      <c r="K6807" s="52" t="e">
        <f t="shared" si="11763"/>
        <v>#N/A</v>
      </c>
      <c r="L6807" s="52" t="e">
        <f t="shared" si="11763"/>
        <v>#N/A</v>
      </c>
      <c r="M6807" s="52" t="e">
        <f t="shared" si="11763"/>
        <v>#N/A</v>
      </c>
      <c r="N6807" s="52" t="e">
        <f t="shared" si="11763"/>
        <v>#N/A</v>
      </c>
      <c r="O6807" s="52" t="e">
        <f t="shared" si="11763"/>
        <v>#N/A</v>
      </c>
      <c r="P6807" s="52" t="e">
        <f t="shared" si="11763"/>
        <v>#N/A</v>
      </c>
      <c r="Q6807" s="52" t="e">
        <f t="shared" si="11763"/>
        <v>#N/A</v>
      </c>
      <c r="R6807" s="52" t="e">
        <f t="shared" si="11763"/>
        <v>#N/A</v>
      </c>
      <c r="S6807" s="52" t="e">
        <f t="shared" si="11763"/>
        <v>#N/A</v>
      </c>
      <c r="T6807" s="52" t="e">
        <f t="shared" si="11763"/>
        <v>#N/A</v>
      </c>
      <c r="U6807" s="52" t="e">
        <f t="shared" si="11763"/>
        <v>#N/A</v>
      </c>
      <c r="V6807" s="52" t="e">
        <f t="shared" si="11763"/>
        <v>#N/A</v>
      </c>
      <c r="W6807" s="52" t="e">
        <f t="shared" si="11763"/>
        <v>#N/A</v>
      </c>
      <c r="X6807" s="55" t="e">
        <f t="shared" si="11756"/>
        <v>#N/A</v>
      </c>
      <c r="Y6807" s="55" t="e">
        <f t="shared" si="11757"/>
        <v>#N/A</v>
      </c>
      <c r="Z6807" s="55" t="e">
        <f t="shared" ref="Z6807" si="11764">Z6806</f>
        <v>#N/A</v>
      </c>
      <c r="AA6807" s="55" t="e">
        <f t="shared" si="11759"/>
        <v>#N/A</v>
      </c>
      <c r="AB6807" s="336" t="e">
        <f t="shared" si="11760"/>
        <v>#N/A</v>
      </c>
      <c r="AC6807" s="223" t="e">
        <f ca="1">INDEX(FGA_COEFFS,1,1)+Z6807*INDEX(FGA_COEFFS,1,2)+Y6807*INDEX(FGA_COEFFS,1,3)+R6807*INDEX(FGA_COEFFS,1,4)+Q6806*INDEX(FGA_COEFFS,1,5)+S6807*INDEX(FGA_COEFFS,1,6)+T6806*INDEX(FGA_COEFFS,1,7)+M6806*INDEX(FGA_COEFFS,1,8)+Y6810*Y6812</f>
        <v>#N/A</v>
      </c>
      <c r="AD6807" s="223" t="e">
        <f ca="1">INDEX(THREEPTA_COEFFS,1,1)+AC6807*INDEX(THREEPTA_COEFFS,1,2)+J6807*INDEX(THREEPTA_COEFFS,1,3)+AA6807*INDEX(THREEPTA_COEFFS,1,4)+K6807*INDEX(THREEPTA_COEFFS,1,5)+L6806*INDEX(THREEPTA_COEFFS,1,6)+Z6810*Z6812</f>
        <v>#N/A</v>
      </c>
      <c r="AE6807" s="223" t="e">
        <f ca="1">INDEX(THREEPTPCT_COEFFS,1,1)+K6807*INDEX(THREEPTPCT_COEFFS,1,2)+L6806*INDEX(THREEPTPCT_COEFFS,1,3)+AA6810*AA6812</f>
        <v>#N/A</v>
      </c>
      <c r="AF6807" s="55" t="e">
        <f t="shared" ca="1" si="11761"/>
        <v>#N/A</v>
      </c>
      <c r="AG6807" s="223" t="e">
        <f ca="1">INDEX(TWOPTPCT_COEFFS,1,1)+AB6807*INDEX(TWOPTPCT_COEFFS,1,2)+I6806*INDEX(TWOPTPCT_COEFFS,1,3)+G6806*INDEX(TWOPTPCT_COEFFS,1,4)+L6806*INDEX(TWOPTPCT_COEFFS,1,5)+AB6810*AB6812</f>
        <v>#N/A</v>
      </c>
      <c r="AH6807" s="223" t="e">
        <f ca="1">INDEX(FTA_COEFFS,1,1)+O6807*INDEX(FTA_COEFFS,1,2)+N6806*INDEX(FTA_COEFFS,1,3)+(Q6807+R6807)*INDEX(FTA_COEFFS,1,4)+(Q6806+R6806)*INDEX(FTA_COEFFS,1,5)+M6806*INDEX(FTA_COEFFS,1,6)+AC6810*AC6812</f>
        <v>#N/A</v>
      </c>
      <c r="AI6807" s="223" t="e">
        <f ca="1">INDEX(FTPCT_COEFFS,1,1)+P6807*INDEX(FTPCT_COEFFS,1,2)+F6807*INDEX(FTPCT_COEFFS,1,3)+G6806*INDEX(FTPCT_COEFFS,1,4)+AD6810*AD6812</f>
        <v>#N/A</v>
      </c>
      <c r="AJ6807" s="338" t="e">
        <f t="shared" ca="1" si="11762"/>
        <v>#N/A</v>
      </c>
      <c r="AK6807" s="55"/>
      <c r="AL6807" s="55"/>
      <c r="AM6807" s="55"/>
      <c r="AN6807" s="55"/>
      <c r="AO6807" s="55"/>
      <c r="AP6807" s="55"/>
      <c r="AQ6807" s="55"/>
      <c r="AR6807" s="55"/>
    </row>
    <row r="6808" spans="1:45" x14ac:dyDescent="0.3">
      <c r="A6808" s="54" t="e">
        <f ca="1">IF(D6806&gt;(D6807+(AVERAGE(V6806,W6806)-AVERAGE(V6807,W6807))/2)+2.5,C6806,IF(D6807&gt;(D6806+(AVERAGE(V6807,W6807)-AVERAGE(V6806,W6806))/2)+2.5,C6807,"Close"))</f>
        <v>#N/A</v>
      </c>
      <c r="B6808" s="64" t="e">
        <f ca="1">IF(D6807&gt;D6806,C6807,C6806)</f>
        <v>#N/A</v>
      </c>
      <c r="D6808" s="56"/>
      <c r="X6808" s="55"/>
      <c r="Y6808" s="55"/>
      <c r="Z6808" s="55"/>
      <c r="AA6808" s="55"/>
      <c r="AB6808" s="55"/>
      <c r="AC6808" s="337"/>
      <c r="AD6808" s="337"/>
      <c r="AE6808" s="337"/>
      <c r="AF6808" s="337"/>
      <c r="AG6808" s="337"/>
      <c r="AH6808" s="337"/>
      <c r="AI6808" s="337"/>
      <c r="AJ6808" s="337"/>
      <c r="AK6808" s="337"/>
      <c r="AL6808" s="337"/>
      <c r="AM6808" s="55"/>
      <c r="AN6808" s="55"/>
      <c r="AO6808" s="55"/>
      <c r="AP6808" s="55"/>
      <c r="AQ6808" s="55"/>
      <c r="AR6808" s="55"/>
      <c r="AS6808" s="55"/>
    </row>
    <row r="6809" spans="1:45" x14ac:dyDescent="0.3">
      <c r="X6809" s="54" t="s">
        <v>1305</v>
      </c>
      <c r="Y6809" s="54" t="s">
        <v>128</v>
      </c>
      <c r="Z6809" s="54" t="s">
        <v>157</v>
      </c>
      <c r="AA6809" s="54" t="s">
        <v>151</v>
      </c>
      <c r="AB6809" s="54" t="s">
        <v>1327</v>
      </c>
      <c r="AC6809" s="54" t="s">
        <v>129</v>
      </c>
      <c r="AD6809" s="54" t="s">
        <v>116</v>
      </c>
      <c r="AE6809" s="54"/>
      <c r="AF6809" s="54"/>
      <c r="AG6809" s="54"/>
      <c r="AH6809" s="54"/>
      <c r="AI6809" s="54"/>
      <c r="AJ6809" s="54"/>
      <c r="AK6809" s="54"/>
      <c r="AL6809" s="54"/>
      <c r="AM6809" s="54"/>
      <c r="AN6809" s="54"/>
      <c r="AO6809" s="54"/>
      <c r="AP6809" s="54"/>
      <c r="AQ6809" s="54"/>
      <c r="AR6809" s="54"/>
      <c r="AS6809" s="54"/>
    </row>
    <row r="6810" spans="1:45" x14ac:dyDescent="0.3">
      <c r="X6810" s="54"/>
      <c r="Y6810" s="54">
        <f t="shared" ref="Y6810:AD6810" si="11765">Y6803</f>
        <v>6.4436999999999998</v>
      </c>
      <c r="Z6810" s="54">
        <f t="shared" si="11765"/>
        <v>4.9371</v>
      </c>
      <c r="AA6810" s="54">
        <f t="shared" si="11765"/>
        <v>11.350300000000001</v>
      </c>
      <c r="AB6810" s="54">
        <f t="shared" si="11765"/>
        <v>7.1900000000000006E-2</v>
      </c>
      <c r="AC6810" s="54">
        <f t="shared" si="11765"/>
        <v>6.2766000000000002</v>
      </c>
      <c r="AD6810" s="54">
        <f t="shared" si="11765"/>
        <v>11.042999999999999</v>
      </c>
      <c r="AE6810" s="54"/>
      <c r="AF6810" s="336"/>
      <c r="AG6810" s="336"/>
      <c r="AH6810" s="336"/>
      <c r="AI6810" s="54"/>
      <c r="AJ6810" s="54"/>
      <c r="AK6810" s="54"/>
      <c r="AL6810" s="54"/>
      <c r="AM6810" s="54"/>
      <c r="AN6810" s="54"/>
      <c r="AO6810" s="54"/>
      <c r="AP6810" s="54"/>
      <c r="AQ6810" s="54"/>
      <c r="AR6810" s="54"/>
      <c r="AS6810" s="54"/>
    </row>
    <row r="6811" spans="1:45" x14ac:dyDescent="0.3">
      <c r="D6811" s="56"/>
      <c r="X6811" s="336"/>
      <c r="Y6811" s="336">
        <f t="shared" ca="1" si="11741"/>
        <v>3.257683040665612E-2</v>
      </c>
      <c r="Z6811" s="336">
        <f t="shared" ca="1" si="11741"/>
        <v>-0.20148894763159358</v>
      </c>
      <c r="AA6811" s="336">
        <f t="shared" ca="1" si="11741"/>
        <v>7.3229020800804498E-2</v>
      </c>
      <c r="AB6811" s="336">
        <f t="shared" ca="1" si="11741"/>
        <v>-0.25465405396859453</v>
      </c>
      <c r="AC6811" s="336">
        <f t="shared" ca="1" si="11741"/>
        <v>-0.34603281604540309</v>
      </c>
      <c r="AD6811" s="336">
        <f t="shared" ca="1" si="11741"/>
        <v>0.15397538046378118</v>
      </c>
      <c r="AE6811" s="336"/>
      <c r="AF6811" s="336"/>
      <c r="AG6811" s="336"/>
      <c r="AH6811" s="336"/>
      <c r="AI6811" s="54"/>
      <c r="AJ6811" s="54"/>
      <c r="AK6811" s="54"/>
      <c r="AL6811" s="336"/>
      <c r="AM6811" s="336"/>
      <c r="AN6811" s="336"/>
      <c r="AO6811" s="336"/>
      <c r="AP6811" s="54"/>
      <c r="AQ6811" s="336"/>
      <c r="AR6811" s="336"/>
      <c r="AS6811" s="336"/>
    </row>
    <row r="6812" spans="1:45" x14ac:dyDescent="0.3">
      <c r="C6812" s="54"/>
      <c r="D6812" s="56"/>
      <c r="Y6812" s="336">
        <f t="shared" ca="1" si="11741"/>
        <v>1.0053549172184493</v>
      </c>
      <c r="Z6812" s="336">
        <f t="shared" ca="1" si="11741"/>
        <v>-7.1670714681416656E-2</v>
      </c>
      <c r="AA6812" s="336">
        <f t="shared" ca="1" si="11741"/>
        <v>0.36983498881281368</v>
      </c>
      <c r="AB6812" s="336">
        <f t="shared" ca="1" si="11741"/>
        <v>1.217617558757621</v>
      </c>
      <c r="AC6812" s="336">
        <f t="shared" ca="1" si="11741"/>
        <v>-0.68901469752644828</v>
      </c>
      <c r="AD6812" s="336">
        <f t="shared" ca="1" si="11741"/>
        <v>9.7103836228952366E-3</v>
      </c>
      <c r="AE6812" s="55"/>
      <c r="AF6812" s="55"/>
      <c r="AG6812" s="55"/>
      <c r="AH6812" s="55"/>
      <c r="AI6812" s="55"/>
      <c r="AJ6812" s="55"/>
      <c r="AK6812" s="55"/>
      <c r="AL6812" s="55"/>
      <c r="AM6812" s="55"/>
      <c r="AN6812" s="55"/>
      <c r="AO6812" s="55"/>
      <c r="AP6812" s="55"/>
      <c r="AQ6812" s="55"/>
      <c r="AR6812" s="55"/>
      <c r="AS6812" s="55"/>
    </row>
    <row r="6813" spans="1:45" x14ac:dyDescent="0.3">
      <c r="B6813" s="54" t="s">
        <v>172</v>
      </c>
      <c r="C6813" s="53">
        <f>C6806</f>
        <v>0</v>
      </c>
      <c r="D6813" s="56" t="e">
        <f t="shared" ref="D6813:D6814" ca="1" si="11766">AJ6813</f>
        <v>#N/A</v>
      </c>
      <c r="E6813" s="52" t="e">
        <f t="shared" ref="E6813:W6813" si="11767">E6806</f>
        <v>#N/A</v>
      </c>
      <c r="F6813" s="52" t="e">
        <f t="shared" si="11767"/>
        <v>#N/A</v>
      </c>
      <c r="G6813" s="52" t="e">
        <f t="shared" si="11767"/>
        <v>#N/A</v>
      </c>
      <c r="H6813" s="52" t="e">
        <f t="shared" si="11767"/>
        <v>#N/A</v>
      </c>
      <c r="I6813" s="52" t="e">
        <f t="shared" si="11767"/>
        <v>#N/A</v>
      </c>
      <c r="J6813" s="52" t="e">
        <f t="shared" si="11767"/>
        <v>#N/A</v>
      </c>
      <c r="K6813" s="52" t="e">
        <f t="shared" si="11767"/>
        <v>#N/A</v>
      </c>
      <c r="L6813" s="52" t="e">
        <f t="shared" si="11767"/>
        <v>#N/A</v>
      </c>
      <c r="M6813" s="52" t="e">
        <f t="shared" si="11767"/>
        <v>#N/A</v>
      </c>
      <c r="N6813" s="52" t="e">
        <f t="shared" si="11767"/>
        <v>#N/A</v>
      </c>
      <c r="O6813" s="52" t="e">
        <f t="shared" si="11767"/>
        <v>#N/A</v>
      </c>
      <c r="P6813" s="52" t="e">
        <f t="shared" si="11767"/>
        <v>#N/A</v>
      </c>
      <c r="Q6813" s="52" t="e">
        <f t="shared" si="11767"/>
        <v>#N/A</v>
      </c>
      <c r="R6813" s="52" t="e">
        <f t="shared" si="11767"/>
        <v>#N/A</v>
      </c>
      <c r="S6813" s="52" t="e">
        <f t="shared" si="11767"/>
        <v>#N/A</v>
      </c>
      <c r="T6813" s="52" t="e">
        <f t="shared" si="11767"/>
        <v>#N/A</v>
      </c>
      <c r="U6813" s="52" t="e">
        <f t="shared" si="11767"/>
        <v>#N/A</v>
      </c>
      <c r="V6813" s="52" t="e">
        <f t="shared" si="11767"/>
        <v>#N/A</v>
      </c>
      <c r="W6813" s="52" t="e">
        <f t="shared" si="11767"/>
        <v>#N/A</v>
      </c>
      <c r="X6813" s="55" t="e">
        <f t="shared" ref="X6813:X6814" si="11768">(H6813-(O6813*P6813)/100-3*(J6813*K6813)/100)/2</f>
        <v>#N/A</v>
      </c>
      <c r="Y6813" s="55" t="e">
        <f t="shared" ref="Y6813:Y6814" si="11769">SUM(X6813,(J6813*K6813/100))/(F6813/100)</f>
        <v>#N/A</v>
      </c>
      <c r="Z6813" s="55" t="e">
        <f t="shared" ref="Z6813" si="11770">U6813*0.5+U6814*0.5</f>
        <v>#N/A</v>
      </c>
      <c r="AA6813" s="55" t="e">
        <f t="shared" ref="AA6813:AA6814" si="11771">J6813/Y6813</f>
        <v>#N/A</v>
      </c>
      <c r="AB6813" s="336" t="e">
        <f t="shared" ref="AB6813:AB6814" si="11772">X6813/(Y6813-J6813)</f>
        <v>#N/A</v>
      </c>
      <c r="AC6813" s="223" t="e">
        <f ca="1">INDEX(FGA_COEFFS,1,1)+Z6813*INDEX(FGA_COEFFS,1,2)+Y6813*INDEX(FGA_COEFFS,1,3)+R6813*INDEX(FGA_COEFFS,1,4)+Q6814*INDEX(FGA_COEFFS,1,5)+S6813*INDEX(FGA_COEFFS,1,6)+T6814*INDEX(FGA_COEFFS,1,7)+M6814*INDEX(FGA_COEFFS,1,8)+Y6817*Y6818</f>
        <v>#N/A</v>
      </c>
      <c r="AD6813" s="223" t="e">
        <f ca="1">INDEX(THREEPTA_COEFFS,1,1)+AC6813*INDEX(THREEPTA_COEFFS,1,2)+J6813*INDEX(THREEPTA_COEFFS,1,3)+AA6813*INDEX(THREEPTA_COEFFS,1,4)+K6813*INDEX(THREEPTA_COEFFS,1,5)+L6814*INDEX(THREEPTA_COEFFS,1,6)+Z6817*Z6818</f>
        <v>#N/A</v>
      </c>
      <c r="AE6813" s="223" t="e">
        <f ca="1">INDEX(THREEPTPCT_COEFFS,1,1)+K6813*INDEX(THREEPTPCT_COEFFS,1,2)+L6814*INDEX(THREEPTPCT_COEFFS,1,3)+AA6817*AA6818</f>
        <v>#N/A</v>
      </c>
      <c r="AF6813" s="55" t="e">
        <f t="shared" ref="AF6813:AF6814" ca="1" si="11773">AC6813-AD6813</f>
        <v>#N/A</v>
      </c>
      <c r="AG6813" s="223" t="e">
        <f ca="1">INDEX(TWOPTPCT_COEFFS,1,1)+AB6813*INDEX(TWOPTPCT_COEFFS,1,2)+I6814*INDEX(TWOPTPCT_COEFFS,1,3)+G6814*INDEX(TWOPTPCT_COEFFS,1,4)+L6814*INDEX(TWOPTPCT_COEFFS,1,5)+AB6817*AB6818</f>
        <v>#N/A</v>
      </c>
      <c r="AH6813" s="223" t="e">
        <f ca="1">INDEX(FTA_COEFFS,1,1)+O6813*INDEX(FTA_COEFFS,1,2)+N6814*INDEX(FTA_COEFFS,1,3)+(Q6813+R6813)*INDEX(FTA_COEFFS,1,4)+(Q6814+R6814)*INDEX(FTA_COEFFS,1,5)+M6814*INDEX(FTA_COEFFS,1,6)+AC6817*AC6818</f>
        <v>#N/A</v>
      </c>
      <c r="AI6813" s="223" t="e">
        <f ca="1">INDEX(FTPCT_COEFFS,1,1)+P6813*INDEX(FTPCT_COEFFS,1,2)+F6813*INDEX(FTPCT_COEFFS,1,3)+G6814*INDEX(FTPCT_COEFFS,1,4)+AD6817*AD6818</f>
        <v>#N/A</v>
      </c>
      <c r="AJ6813" s="338" t="e">
        <f t="shared" ref="AJ6813:AJ6814" ca="1" si="11774">AD6813*AE6813/100+AF6813*AG6813+AH6813*AI6813/100</f>
        <v>#N/A</v>
      </c>
      <c r="AK6813" s="55"/>
      <c r="AL6813" s="55"/>
      <c r="AM6813" s="55"/>
      <c r="AN6813" s="55"/>
      <c r="AO6813" s="55"/>
      <c r="AP6813" s="55"/>
      <c r="AQ6813" s="55"/>
      <c r="AR6813" s="55"/>
    </row>
    <row r="6814" spans="1:45" x14ac:dyDescent="0.3">
      <c r="B6814" s="54" t="s">
        <v>175</v>
      </c>
      <c r="C6814" s="54">
        <f>C6807</f>
        <v>0</v>
      </c>
      <c r="D6814" s="56" t="e">
        <f t="shared" ca="1" si="11766"/>
        <v>#N/A</v>
      </c>
      <c r="E6814" s="52" t="e">
        <f t="shared" ref="E6814:W6814" si="11775">E6807</f>
        <v>#N/A</v>
      </c>
      <c r="F6814" s="52" t="e">
        <f t="shared" si="11775"/>
        <v>#N/A</v>
      </c>
      <c r="G6814" s="52" t="e">
        <f t="shared" si="11775"/>
        <v>#N/A</v>
      </c>
      <c r="H6814" s="52" t="e">
        <f t="shared" si="11775"/>
        <v>#N/A</v>
      </c>
      <c r="I6814" s="52" t="e">
        <f t="shared" si="11775"/>
        <v>#N/A</v>
      </c>
      <c r="J6814" s="52" t="e">
        <f t="shared" si="11775"/>
        <v>#N/A</v>
      </c>
      <c r="K6814" s="52" t="e">
        <f t="shared" si="11775"/>
        <v>#N/A</v>
      </c>
      <c r="L6814" s="52" t="e">
        <f t="shared" si="11775"/>
        <v>#N/A</v>
      </c>
      <c r="M6814" s="52" t="e">
        <f t="shared" si="11775"/>
        <v>#N/A</v>
      </c>
      <c r="N6814" s="52" t="e">
        <f t="shared" si="11775"/>
        <v>#N/A</v>
      </c>
      <c r="O6814" s="52" t="e">
        <f t="shared" si="11775"/>
        <v>#N/A</v>
      </c>
      <c r="P6814" s="52" t="e">
        <f t="shared" si="11775"/>
        <v>#N/A</v>
      </c>
      <c r="Q6814" s="52" t="e">
        <f t="shared" si="11775"/>
        <v>#N/A</v>
      </c>
      <c r="R6814" s="52" t="e">
        <f t="shared" si="11775"/>
        <v>#N/A</v>
      </c>
      <c r="S6814" s="52" t="e">
        <f t="shared" si="11775"/>
        <v>#N/A</v>
      </c>
      <c r="T6814" s="52" t="e">
        <f t="shared" si="11775"/>
        <v>#N/A</v>
      </c>
      <c r="U6814" s="52" t="e">
        <f t="shared" si="11775"/>
        <v>#N/A</v>
      </c>
      <c r="V6814" s="52" t="e">
        <f t="shared" si="11775"/>
        <v>#N/A</v>
      </c>
      <c r="W6814" s="52" t="e">
        <f t="shared" si="11775"/>
        <v>#N/A</v>
      </c>
      <c r="X6814" s="55" t="e">
        <f t="shared" si="11768"/>
        <v>#N/A</v>
      </c>
      <c r="Y6814" s="55" t="e">
        <f t="shared" si="11769"/>
        <v>#N/A</v>
      </c>
      <c r="Z6814" s="55" t="e">
        <f t="shared" ref="Z6814" si="11776">Z6813</f>
        <v>#N/A</v>
      </c>
      <c r="AA6814" s="55" t="e">
        <f t="shared" si="11771"/>
        <v>#N/A</v>
      </c>
      <c r="AB6814" s="336" t="e">
        <f t="shared" si="11772"/>
        <v>#N/A</v>
      </c>
      <c r="AC6814" s="223" t="e">
        <f ca="1">INDEX(FGA_COEFFS,1,1)+Z6814*INDEX(FGA_COEFFS,1,2)+Y6814*INDEX(FGA_COEFFS,1,3)+R6814*INDEX(FGA_COEFFS,1,4)+Q6813*INDEX(FGA_COEFFS,1,5)+S6814*INDEX(FGA_COEFFS,1,6)+T6813*INDEX(FGA_COEFFS,1,7)+M6813*INDEX(FGA_COEFFS,1,8)+Y6817*Y6819</f>
        <v>#N/A</v>
      </c>
      <c r="AD6814" s="223" t="e">
        <f ca="1">INDEX(THREEPTA_COEFFS,1,1)+AC6814*INDEX(THREEPTA_COEFFS,1,2)+J6814*INDEX(THREEPTA_COEFFS,1,3)+AA6814*INDEX(THREEPTA_COEFFS,1,4)+K6814*INDEX(THREEPTA_COEFFS,1,5)+L6813*INDEX(THREEPTA_COEFFS,1,6)+Z6817*Z6819</f>
        <v>#N/A</v>
      </c>
      <c r="AE6814" s="223" t="e">
        <f ca="1">INDEX(THREEPTPCT_COEFFS,1,1)+K6814*INDEX(THREEPTPCT_COEFFS,1,2)+L6813*INDEX(THREEPTPCT_COEFFS,1,3)+AA6817*AA6819</f>
        <v>#N/A</v>
      </c>
      <c r="AF6814" s="55" t="e">
        <f t="shared" ca="1" si="11773"/>
        <v>#N/A</v>
      </c>
      <c r="AG6814" s="223" t="e">
        <f ca="1">INDEX(TWOPTPCT_COEFFS,1,1)+AB6814*INDEX(TWOPTPCT_COEFFS,1,2)+I6813*INDEX(TWOPTPCT_COEFFS,1,3)+G6813*INDEX(TWOPTPCT_COEFFS,1,4)+L6813*INDEX(TWOPTPCT_COEFFS,1,5)+AB6817*AB6819</f>
        <v>#N/A</v>
      </c>
      <c r="AH6814" s="223" t="e">
        <f ca="1">INDEX(FTA_COEFFS,1,1)+O6814*INDEX(FTA_COEFFS,1,2)+N6813*INDEX(FTA_COEFFS,1,3)+(Q6814+R6814)*INDEX(FTA_COEFFS,1,4)+(Q6813+R6813)*INDEX(FTA_COEFFS,1,5)+M6813*INDEX(FTA_COEFFS,1,6)+AC6817*AC6819</f>
        <v>#N/A</v>
      </c>
      <c r="AI6814" s="223" t="e">
        <f ca="1">INDEX(FTPCT_COEFFS,1,1)+P6814*INDEX(FTPCT_COEFFS,1,2)+F6814*INDEX(FTPCT_COEFFS,1,3)+G6813*INDEX(FTPCT_COEFFS,1,4)+AD6817*AD6819</f>
        <v>#N/A</v>
      </c>
      <c r="AJ6814" s="338" t="e">
        <f t="shared" ca="1" si="11774"/>
        <v>#N/A</v>
      </c>
      <c r="AK6814" s="55"/>
      <c r="AL6814" s="55"/>
      <c r="AM6814" s="55"/>
      <c r="AN6814" s="55"/>
      <c r="AO6814" s="55"/>
      <c r="AP6814" s="55"/>
      <c r="AQ6814" s="55"/>
      <c r="AR6814" s="55"/>
    </row>
    <row r="6815" spans="1:45" x14ac:dyDescent="0.3">
      <c r="A6815" s="54" t="e">
        <f ca="1">IF(D6813&gt;(D6814+(AVERAGE(V6813,W6813)-AVERAGE(V6814,W6814))/2)+2.5,C6813,IF(D6814&gt;(D6813+(AVERAGE(V6814,W6814)-AVERAGE(V6813,W6813))/2)+2.5,C6814,"Close"))</f>
        <v>#N/A</v>
      </c>
      <c r="B6815" s="64" t="e">
        <f ca="1">IF(D6814&gt;D6813,C6814,C6813)</f>
        <v>#N/A</v>
      </c>
      <c r="D6815" s="56"/>
      <c r="X6815" s="55"/>
      <c r="Y6815" s="55"/>
      <c r="Z6815" s="55"/>
      <c r="AA6815" s="55"/>
      <c r="AB6815" s="55"/>
      <c r="AC6815" s="337"/>
      <c r="AD6815" s="337"/>
      <c r="AE6815" s="337"/>
      <c r="AF6815" s="337"/>
      <c r="AG6815" s="337"/>
      <c r="AH6815" s="337"/>
      <c r="AI6815" s="337"/>
      <c r="AJ6815" s="337"/>
      <c r="AK6815" s="337"/>
      <c r="AL6815" s="337"/>
      <c r="AM6815" s="55"/>
      <c r="AN6815" s="55"/>
      <c r="AO6815" s="55"/>
      <c r="AP6815" s="55"/>
      <c r="AQ6815" s="55"/>
      <c r="AR6815" s="55"/>
      <c r="AS6815" s="55"/>
    </row>
    <row r="6816" spans="1:45" x14ac:dyDescent="0.3">
      <c r="X6816" s="54" t="s">
        <v>1305</v>
      </c>
      <c r="Y6816" s="54" t="s">
        <v>128</v>
      </c>
      <c r="Z6816" s="54" t="s">
        <v>157</v>
      </c>
      <c r="AA6816" s="54" t="s">
        <v>151</v>
      </c>
      <c r="AB6816" s="54" t="s">
        <v>1327</v>
      </c>
      <c r="AC6816" s="54" t="s">
        <v>129</v>
      </c>
      <c r="AD6816" s="54" t="s">
        <v>116</v>
      </c>
      <c r="AE6816" s="54"/>
      <c r="AF6816" s="54"/>
      <c r="AG6816" s="54"/>
      <c r="AH6816" s="54"/>
      <c r="AI6816" s="54"/>
      <c r="AJ6816" s="54"/>
      <c r="AK6816" s="54"/>
      <c r="AL6816" s="54"/>
      <c r="AM6816" s="54"/>
      <c r="AN6816" s="54"/>
      <c r="AO6816" s="54"/>
      <c r="AP6816" s="54"/>
      <c r="AQ6816" s="54"/>
      <c r="AR6816" s="54"/>
      <c r="AS6816" s="54"/>
    </row>
    <row r="6817" spans="1:45" x14ac:dyDescent="0.3">
      <c r="X6817" s="54"/>
      <c r="Y6817" s="54">
        <f t="shared" ref="Y6817:AD6817" si="11777">Y6810</f>
        <v>6.4436999999999998</v>
      </c>
      <c r="Z6817" s="54">
        <f t="shared" si="11777"/>
        <v>4.9371</v>
      </c>
      <c r="AA6817" s="54">
        <f t="shared" si="11777"/>
        <v>11.350300000000001</v>
      </c>
      <c r="AB6817" s="54">
        <f t="shared" si="11777"/>
        <v>7.1900000000000006E-2</v>
      </c>
      <c r="AC6817" s="54">
        <f t="shared" si="11777"/>
        <v>6.2766000000000002</v>
      </c>
      <c r="AD6817" s="54">
        <f t="shared" si="11777"/>
        <v>11.042999999999999</v>
      </c>
      <c r="AE6817" s="54"/>
      <c r="AF6817" s="336"/>
      <c r="AG6817" s="336"/>
      <c r="AH6817" s="336"/>
      <c r="AI6817" s="54"/>
      <c r="AJ6817" s="54"/>
      <c r="AK6817" s="54"/>
      <c r="AL6817" s="54"/>
      <c r="AM6817" s="54"/>
      <c r="AN6817" s="54"/>
      <c r="AO6817" s="54"/>
      <c r="AP6817" s="54"/>
      <c r="AQ6817" s="54"/>
      <c r="AR6817" s="54"/>
      <c r="AS6817" s="54"/>
    </row>
    <row r="6818" spans="1:45" x14ac:dyDescent="0.3">
      <c r="D6818" s="56"/>
      <c r="X6818" s="336"/>
      <c r="Y6818" s="336">
        <f t="shared" ca="1" si="11741"/>
        <v>-1.0594362616741125E-2</v>
      </c>
      <c r="Z6818" s="336">
        <f t="shared" ca="1" si="11741"/>
        <v>0.19168097882110566</v>
      </c>
      <c r="AA6818" s="336">
        <f t="shared" ca="1" si="11741"/>
        <v>-1.478850069171858</v>
      </c>
      <c r="AB6818" s="336">
        <f t="shared" ca="1" si="11741"/>
        <v>-0.55588095008207805</v>
      </c>
      <c r="AC6818" s="336">
        <f t="shared" ca="1" si="11741"/>
        <v>1.4734724472915843</v>
      </c>
      <c r="AD6818" s="336">
        <f t="shared" ca="1" si="11741"/>
        <v>0.21191510497769084</v>
      </c>
      <c r="AE6818" s="336"/>
      <c r="AF6818" s="336"/>
      <c r="AG6818" s="336"/>
      <c r="AH6818" s="336"/>
      <c r="AI6818" s="54"/>
      <c r="AJ6818" s="54"/>
      <c r="AK6818" s="54"/>
      <c r="AL6818" s="336"/>
      <c r="AM6818" s="336"/>
      <c r="AN6818" s="336"/>
      <c r="AO6818" s="336"/>
      <c r="AP6818" s="54"/>
      <c r="AQ6818" s="336"/>
      <c r="AR6818" s="336"/>
      <c r="AS6818" s="336"/>
    </row>
    <row r="6819" spans="1:45" x14ac:dyDescent="0.3">
      <c r="C6819" s="54"/>
      <c r="D6819" s="56"/>
      <c r="Y6819" s="336">
        <f t="shared" ca="1" si="11741"/>
        <v>0.8596228231922044</v>
      </c>
      <c r="Z6819" s="336">
        <f t="shared" ca="1" si="11741"/>
        <v>1.4620752137336992</v>
      </c>
      <c r="AA6819" s="336">
        <f t="shared" ca="1" si="11741"/>
        <v>-1.3679457643244883</v>
      </c>
      <c r="AB6819" s="336">
        <f t="shared" ca="1" si="11741"/>
        <v>6.1968204545188106E-5</v>
      </c>
      <c r="AC6819" s="336">
        <f t="shared" ca="1" si="11741"/>
        <v>0.58808089792393115</v>
      </c>
      <c r="AD6819" s="336">
        <f t="shared" ca="1" si="11741"/>
        <v>1.5679207390468724E-2</v>
      </c>
      <c r="AE6819" s="55"/>
      <c r="AF6819" s="55"/>
      <c r="AG6819" s="55"/>
      <c r="AH6819" s="55"/>
      <c r="AI6819" s="55"/>
      <c r="AJ6819" s="55"/>
      <c r="AK6819" s="55"/>
      <c r="AL6819" s="55"/>
      <c r="AM6819" s="55"/>
      <c r="AN6819" s="55"/>
      <c r="AO6819" s="55"/>
      <c r="AP6819" s="55"/>
      <c r="AQ6819" s="55"/>
      <c r="AR6819" s="55"/>
      <c r="AS6819" s="55"/>
    </row>
    <row r="6820" spans="1:45" x14ac:dyDescent="0.3">
      <c r="B6820" s="54" t="s">
        <v>172</v>
      </c>
      <c r="C6820" s="53">
        <f>C6813</f>
        <v>0</v>
      </c>
      <c r="D6820" s="56" t="e">
        <f t="shared" ref="D6820:D6821" ca="1" si="11778">AJ6820</f>
        <v>#N/A</v>
      </c>
      <c r="E6820" s="52" t="e">
        <f t="shared" ref="E6820:W6820" si="11779">E6813</f>
        <v>#N/A</v>
      </c>
      <c r="F6820" s="52" t="e">
        <f t="shared" si="11779"/>
        <v>#N/A</v>
      </c>
      <c r="G6820" s="52" t="e">
        <f t="shared" si="11779"/>
        <v>#N/A</v>
      </c>
      <c r="H6820" s="52" t="e">
        <f t="shared" si="11779"/>
        <v>#N/A</v>
      </c>
      <c r="I6820" s="52" t="e">
        <f t="shared" si="11779"/>
        <v>#N/A</v>
      </c>
      <c r="J6820" s="52" t="e">
        <f t="shared" si="11779"/>
        <v>#N/A</v>
      </c>
      <c r="K6820" s="52" t="e">
        <f t="shared" si="11779"/>
        <v>#N/A</v>
      </c>
      <c r="L6820" s="52" t="e">
        <f t="shared" si="11779"/>
        <v>#N/A</v>
      </c>
      <c r="M6820" s="52" t="e">
        <f t="shared" si="11779"/>
        <v>#N/A</v>
      </c>
      <c r="N6820" s="52" t="e">
        <f t="shared" si="11779"/>
        <v>#N/A</v>
      </c>
      <c r="O6820" s="52" t="e">
        <f t="shared" si="11779"/>
        <v>#N/A</v>
      </c>
      <c r="P6820" s="52" t="e">
        <f t="shared" si="11779"/>
        <v>#N/A</v>
      </c>
      <c r="Q6820" s="52" t="e">
        <f t="shared" si="11779"/>
        <v>#N/A</v>
      </c>
      <c r="R6820" s="52" t="e">
        <f t="shared" si="11779"/>
        <v>#N/A</v>
      </c>
      <c r="S6820" s="52" t="e">
        <f t="shared" si="11779"/>
        <v>#N/A</v>
      </c>
      <c r="T6820" s="52" t="e">
        <f t="shared" si="11779"/>
        <v>#N/A</v>
      </c>
      <c r="U6820" s="52" t="e">
        <f t="shared" si="11779"/>
        <v>#N/A</v>
      </c>
      <c r="V6820" s="52" t="e">
        <f t="shared" si="11779"/>
        <v>#N/A</v>
      </c>
      <c r="W6820" s="52" t="e">
        <f t="shared" si="11779"/>
        <v>#N/A</v>
      </c>
      <c r="X6820" s="55" t="e">
        <f t="shared" ref="X6820:X6821" si="11780">(H6820-(O6820*P6820)/100-3*(J6820*K6820)/100)/2</f>
        <v>#N/A</v>
      </c>
      <c r="Y6820" s="55" t="e">
        <f t="shared" ref="Y6820:Y6821" si="11781">SUM(X6820,(J6820*K6820/100))/(F6820/100)</f>
        <v>#N/A</v>
      </c>
      <c r="Z6820" s="55" t="e">
        <f t="shared" ref="Z6820" si="11782">U6820*0.5+U6821*0.5</f>
        <v>#N/A</v>
      </c>
      <c r="AA6820" s="55" t="e">
        <f t="shared" ref="AA6820:AA6821" si="11783">J6820/Y6820</f>
        <v>#N/A</v>
      </c>
      <c r="AB6820" s="336" t="e">
        <f t="shared" ref="AB6820:AB6821" si="11784">X6820/(Y6820-J6820)</f>
        <v>#N/A</v>
      </c>
      <c r="AC6820" s="223" t="e">
        <f ca="1">INDEX(FGA_COEFFS,1,1)+Z6820*INDEX(FGA_COEFFS,1,2)+Y6820*INDEX(FGA_COEFFS,1,3)+R6820*INDEX(FGA_COEFFS,1,4)+Q6821*INDEX(FGA_COEFFS,1,5)+S6820*INDEX(FGA_COEFFS,1,6)+T6821*INDEX(FGA_COEFFS,1,7)+M6821*INDEX(FGA_COEFFS,1,8)+Y6824*Y6825</f>
        <v>#N/A</v>
      </c>
      <c r="AD6820" s="223" t="e">
        <f ca="1">INDEX(THREEPTA_COEFFS,1,1)+AC6820*INDEX(THREEPTA_COEFFS,1,2)+J6820*INDEX(THREEPTA_COEFFS,1,3)+AA6820*INDEX(THREEPTA_COEFFS,1,4)+K6820*INDEX(THREEPTA_COEFFS,1,5)+L6821*INDEX(THREEPTA_COEFFS,1,6)+Z6824*Z6825</f>
        <v>#N/A</v>
      </c>
      <c r="AE6820" s="223" t="e">
        <f ca="1">INDEX(THREEPTPCT_COEFFS,1,1)+K6820*INDEX(THREEPTPCT_COEFFS,1,2)+L6821*INDEX(THREEPTPCT_COEFFS,1,3)+AA6824*AA6825</f>
        <v>#N/A</v>
      </c>
      <c r="AF6820" s="55" t="e">
        <f t="shared" ref="AF6820:AF6821" ca="1" si="11785">AC6820-AD6820</f>
        <v>#N/A</v>
      </c>
      <c r="AG6820" s="223" t="e">
        <f ca="1">INDEX(TWOPTPCT_COEFFS,1,1)+AB6820*INDEX(TWOPTPCT_COEFFS,1,2)+I6821*INDEX(TWOPTPCT_COEFFS,1,3)+G6821*INDEX(TWOPTPCT_COEFFS,1,4)+L6821*INDEX(TWOPTPCT_COEFFS,1,5)+AB6824*AB6825</f>
        <v>#N/A</v>
      </c>
      <c r="AH6820" s="223" t="e">
        <f ca="1">INDEX(FTA_COEFFS,1,1)+O6820*INDEX(FTA_COEFFS,1,2)+N6821*INDEX(FTA_COEFFS,1,3)+(Q6820+R6820)*INDEX(FTA_COEFFS,1,4)+(Q6821+R6821)*INDEX(FTA_COEFFS,1,5)+M6821*INDEX(FTA_COEFFS,1,6)+AC6824*AC6825</f>
        <v>#N/A</v>
      </c>
      <c r="AI6820" s="223" t="e">
        <f ca="1">INDEX(FTPCT_COEFFS,1,1)+P6820*INDEX(FTPCT_COEFFS,1,2)+F6820*INDEX(FTPCT_COEFFS,1,3)+G6821*INDEX(FTPCT_COEFFS,1,4)+AD6824*AD6825</f>
        <v>#N/A</v>
      </c>
      <c r="AJ6820" s="338" t="e">
        <f t="shared" ref="AJ6820:AJ6821" ca="1" si="11786">AD6820*AE6820/100+AF6820*AG6820+AH6820*AI6820/100</f>
        <v>#N/A</v>
      </c>
      <c r="AK6820" s="55"/>
      <c r="AL6820" s="55"/>
      <c r="AM6820" s="55"/>
      <c r="AN6820" s="55"/>
      <c r="AO6820" s="55"/>
      <c r="AP6820" s="55"/>
      <c r="AQ6820" s="55"/>
      <c r="AR6820" s="55"/>
    </row>
    <row r="6821" spans="1:45" x14ac:dyDescent="0.3">
      <c r="B6821" s="54" t="s">
        <v>175</v>
      </c>
      <c r="C6821" s="54">
        <f>C6814</f>
        <v>0</v>
      </c>
      <c r="D6821" s="56" t="e">
        <f t="shared" ca="1" si="11778"/>
        <v>#N/A</v>
      </c>
      <c r="E6821" s="52" t="e">
        <f t="shared" ref="E6821:W6821" si="11787">E6814</f>
        <v>#N/A</v>
      </c>
      <c r="F6821" s="52" t="e">
        <f t="shared" si="11787"/>
        <v>#N/A</v>
      </c>
      <c r="G6821" s="52" t="e">
        <f t="shared" si="11787"/>
        <v>#N/A</v>
      </c>
      <c r="H6821" s="52" t="e">
        <f t="shared" si="11787"/>
        <v>#N/A</v>
      </c>
      <c r="I6821" s="52" t="e">
        <f t="shared" si="11787"/>
        <v>#N/A</v>
      </c>
      <c r="J6821" s="52" t="e">
        <f t="shared" si="11787"/>
        <v>#N/A</v>
      </c>
      <c r="K6821" s="52" t="e">
        <f t="shared" si="11787"/>
        <v>#N/A</v>
      </c>
      <c r="L6821" s="52" t="e">
        <f t="shared" si="11787"/>
        <v>#N/A</v>
      </c>
      <c r="M6821" s="52" t="e">
        <f t="shared" si="11787"/>
        <v>#N/A</v>
      </c>
      <c r="N6821" s="52" t="e">
        <f t="shared" si="11787"/>
        <v>#N/A</v>
      </c>
      <c r="O6821" s="52" t="e">
        <f t="shared" si="11787"/>
        <v>#N/A</v>
      </c>
      <c r="P6821" s="52" t="e">
        <f t="shared" si="11787"/>
        <v>#N/A</v>
      </c>
      <c r="Q6821" s="52" t="e">
        <f t="shared" si="11787"/>
        <v>#N/A</v>
      </c>
      <c r="R6821" s="52" t="e">
        <f t="shared" si="11787"/>
        <v>#N/A</v>
      </c>
      <c r="S6821" s="52" t="e">
        <f t="shared" si="11787"/>
        <v>#N/A</v>
      </c>
      <c r="T6821" s="52" t="e">
        <f t="shared" si="11787"/>
        <v>#N/A</v>
      </c>
      <c r="U6821" s="52" t="e">
        <f t="shared" si="11787"/>
        <v>#N/A</v>
      </c>
      <c r="V6821" s="52" t="e">
        <f t="shared" si="11787"/>
        <v>#N/A</v>
      </c>
      <c r="W6821" s="52" t="e">
        <f t="shared" si="11787"/>
        <v>#N/A</v>
      </c>
      <c r="X6821" s="55" t="e">
        <f t="shared" si="11780"/>
        <v>#N/A</v>
      </c>
      <c r="Y6821" s="55" t="e">
        <f t="shared" si="11781"/>
        <v>#N/A</v>
      </c>
      <c r="Z6821" s="55" t="e">
        <f t="shared" ref="Z6821" si="11788">Z6820</f>
        <v>#N/A</v>
      </c>
      <c r="AA6821" s="55" t="e">
        <f t="shared" si="11783"/>
        <v>#N/A</v>
      </c>
      <c r="AB6821" s="336" t="e">
        <f t="shared" si="11784"/>
        <v>#N/A</v>
      </c>
      <c r="AC6821" s="223" t="e">
        <f ca="1">INDEX(FGA_COEFFS,1,1)+Z6821*INDEX(FGA_COEFFS,1,2)+Y6821*INDEX(FGA_COEFFS,1,3)+R6821*INDEX(FGA_COEFFS,1,4)+Q6820*INDEX(FGA_COEFFS,1,5)+S6821*INDEX(FGA_COEFFS,1,6)+T6820*INDEX(FGA_COEFFS,1,7)+M6820*INDEX(FGA_COEFFS,1,8)+Y6824*Y6826</f>
        <v>#N/A</v>
      </c>
      <c r="AD6821" s="223" t="e">
        <f ca="1">INDEX(THREEPTA_COEFFS,1,1)+AC6821*INDEX(THREEPTA_COEFFS,1,2)+J6821*INDEX(THREEPTA_COEFFS,1,3)+AA6821*INDEX(THREEPTA_COEFFS,1,4)+K6821*INDEX(THREEPTA_COEFFS,1,5)+L6820*INDEX(THREEPTA_COEFFS,1,6)+Z6824*Z6826</f>
        <v>#N/A</v>
      </c>
      <c r="AE6821" s="223" t="e">
        <f ca="1">INDEX(THREEPTPCT_COEFFS,1,1)+K6821*INDEX(THREEPTPCT_COEFFS,1,2)+L6820*INDEX(THREEPTPCT_COEFFS,1,3)+AA6824*AA6826</f>
        <v>#N/A</v>
      </c>
      <c r="AF6821" s="55" t="e">
        <f t="shared" ca="1" si="11785"/>
        <v>#N/A</v>
      </c>
      <c r="AG6821" s="223" t="e">
        <f ca="1">INDEX(TWOPTPCT_COEFFS,1,1)+AB6821*INDEX(TWOPTPCT_COEFFS,1,2)+I6820*INDEX(TWOPTPCT_COEFFS,1,3)+G6820*INDEX(TWOPTPCT_COEFFS,1,4)+L6820*INDEX(TWOPTPCT_COEFFS,1,5)+AB6824*AB6826</f>
        <v>#N/A</v>
      </c>
      <c r="AH6821" s="223" t="e">
        <f ca="1">INDEX(FTA_COEFFS,1,1)+O6821*INDEX(FTA_COEFFS,1,2)+N6820*INDEX(FTA_COEFFS,1,3)+(Q6821+R6821)*INDEX(FTA_COEFFS,1,4)+(Q6820+R6820)*INDEX(FTA_COEFFS,1,5)+M6820*INDEX(FTA_COEFFS,1,6)+AC6824*AC6826</f>
        <v>#N/A</v>
      </c>
      <c r="AI6821" s="223" t="e">
        <f ca="1">INDEX(FTPCT_COEFFS,1,1)+P6821*INDEX(FTPCT_COEFFS,1,2)+F6821*INDEX(FTPCT_COEFFS,1,3)+G6820*INDEX(FTPCT_COEFFS,1,4)+AD6824*AD6826</f>
        <v>#N/A</v>
      </c>
      <c r="AJ6821" s="338" t="e">
        <f t="shared" ca="1" si="11786"/>
        <v>#N/A</v>
      </c>
      <c r="AK6821" s="55"/>
      <c r="AL6821" s="55"/>
      <c r="AM6821" s="55"/>
      <c r="AN6821" s="55"/>
      <c r="AO6821" s="55"/>
      <c r="AP6821" s="55"/>
      <c r="AQ6821" s="55"/>
      <c r="AR6821" s="55"/>
    </row>
    <row r="6822" spans="1:45" x14ac:dyDescent="0.3">
      <c r="A6822" s="54" t="e">
        <f ca="1">IF(D6820&gt;(D6821+(AVERAGE(V6820,W6820)-AVERAGE(V6821,W6821))/2)+2.5,C6820,IF(D6821&gt;(D6820+(AVERAGE(V6821,W6821)-AVERAGE(V6820,W6820))/2)+2.5,C6821,"Close"))</f>
        <v>#N/A</v>
      </c>
      <c r="B6822" s="64" t="e">
        <f ca="1">IF(D6821&gt;D6820,C6821,C6820)</f>
        <v>#N/A</v>
      </c>
      <c r="D6822" s="56"/>
      <c r="X6822" s="55"/>
      <c r="Y6822" s="55"/>
      <c r="Z6822" s="55"/>
      <c r="AA6822" s="55"/>
      <c r="AB6822" s="55"/>
      <c r="AC6822" s="337"/>
      <c r="AD6822" s="337"/>
      <c r="AE6822" s="337"/>
      <c r="AF6822" s="337"/>
      <c r="AG6822" s="337"/>
      <c r="AH6822" s="337"/>
      <c r="AI6822" s="337"/>
      <c r="AJ6822" s="337"/>
      <c r="AK6822" s="337"/>
      <c r="AL6822" s="337"/>
      <c r="AM6822" s="55"/>
      <c r="AN6822" s="55"/>
      <c r="AO6822" s="55"/>
      <c r="AP6822" s="55"/>
      <c r="AQ6822" s="55"/>
      <c r="AR6822" s="55"/>
      <c r="AS6822" s="55"/>
    </row>
    <row r="6823" spans="1:45" x14ac:dyDescent="0.3">
      <c r="X6823" s="54" t="s">
        <v>1305</v>
      </c>
      <c r="Y6823" s="54" t="s">
        <v>128</v>
      </c>
      <c r="Z6823" s="54" t="s">
        <v>157</v>
      </c>
      <c r="AA6823" s="54" t="s">
        <v>151</v>
      </c>
      <c r="AB6823" s="54" t="s">
        <v>1327</v>
      </c>
      <c r="AC6823" s="54" t="s">
        <v>129</v>
      </c>
      <c r="AD6823" s="54" t="s">
        <v>116</v>
      </c>
      <c r="AE6823" s="54"/>
      <c r="AF6823" s="54"/>
      <c r="AG6823" s="54"/>
      <c r="AH6823" s="54"/>
      <c r="AI6823" s="54"/>
      <c r="AJ6823" s="54"/>
      <c r="AK6823" s="54"/>
      <c r="AL6823" s="54"/>
      <c r="AM6823" s="54"/>
      <c r="AN6823" s="54"/>
      <c r="AO6823" s="54"/>
      <c r="AP6823" s="54"/>
      <c r="AQ6823" s="54"/>
      <c r="AR6823" s="54"/>
      <c r="AS6823" s="54"/>
    </row>
    <row r="6824" spans="1:45" x14ac:dyDescent="0.3">
      <c r="X6824" s="54"/>
      <c r="Y6824" s="54">
        <f t="shared" ref="Y6824:AD6824" si="11789">Y6817</f>
        <v>6.4436999999999998</v>
      </c>
      <c r="Z6824" s="54">
        <f t="shared" si="11789"/>
        <v>4.9371</v>
      </c>
      <c r="AA6824" s="54">
        <f t="shared" si="11789"/>
        <v>11.350300000000001</v>
      </c>
      <c r="AB6824" s="54">
        <f t="shared" si="11789"/>
        <v>7.1900000000000006E-2</v>
      </c>
      <c r="AC6824" s="54">
        <f t="shared" si="11789"/>
        <v>6.2766000000000002</v>
      </c>
      <c r="AD6824" s="54">
        <f t="shared" si="11789"/>
        <v>11.042999999999999</v>
      </c>
      <c r="AE6824" s="54"/>
      <c r="AF6824" s="336"/>
      <c r="AG6824" s="336"/>
      <c r="AH6824" s="336"/>
      <c r="AI6824" s="54"/>
      <c r="AJ6824" s="54"/>
      <c r="AK6824" s="54"/>
      <c r="AL6824" s="54"/>
      <c r="AM6824" s="54"/>
      <c r="AN6824" s="54"/>
      <c r="AO6824" s="54"/>
      <c r="AP6824" s="54"/>
      <c r="AQ6824" s="54"/>
      <c r="AR6824" s="54"/>
      <c r="AS6824" s="54"/>
    </row>
    <row r="6825" spans="1:45" x14ac:dyDescent="0.3">
      <c r="D6825" s="56"/>
      <c r="X6825" s="336"/>
      <c r="Y6825" s="336">
        <f t="shared" ca="1" si="11741"/>
        <v>-2.0792277442457439E-5</v>
      </c>
      <c r="Z6825" s="336">
        <f t="shared" ca="1" si="11741"/>
        <v>5.2634821045169602E-2</v>
      </c>
      <c r="AA6825" s="336">
        <f t="shared" ca="1" si="11741"/>
        <v>0.39384728093251009</v>
      </c>
      <c r="AB6825" s="336">
        <f t="shared" ca="1" si="11741"/>
        <v>0.32909788760750885</v>
      </c>
      <c r="AC6825" s="336">
        <f t="shared" ca="1" si="11741"/>
        <v>-0.52761643867309582</v>
      </c>
      <c r="AD6825" s="336">
        <f t="shared" ca="1" si="11741"/>
        <v>-0.31001627539105869</v>
      </c>
      <c r="AE6825" s="336"/>
      <c r="AF6825" s="336"/>
      <c r="AG6825" s="336"/>
      <c r="AH6825" s="336"/>
      <c r="AI6825" s="54"/>
      <c r="AJ6825" s="54"/>
      <c r="AK6825" s="54"/>
      <c r="AL6825" s="336"/>
      <c r="AM6825" s="336"/>
      <c r="AN6825" s="336"/>
      <c r="AO6825" s="336"/>
      <c r="AP6825" s="54"/>
      <c r="AQ6825" s="336"/>
      <c r="AR6825" s="336"/>
      <c r="AS6825" s="336"/>
    </row>
    <row r="6826" spans="1:45" x14ac:dyDescent="0.3">
      <c r="C6826" s="54"/>
      <c r="D6826" s="56"/>
      <c r="Y6826" s="336">
        <f t="shared" ca="1" si="11741"/>
        <v>-6.8961515324653375E-2</v>
      </c>
      <c r="Z6826" s="336">
        <f t="shared" ca="1" si="11741"/>
        <v>1.4522196109622492</v>
      </c>
      <c r="AA6826" s="336">
        <f t="shared" ca="1" si="11741"/>
        <v>2.3667892092248895E-2</v>
      </c>
      <c r="AB6826" s="336">
        <f t="shared" ca="1" si="11741"/>
        <v>0.40960304795442554</v>
      </c>
      <c r="AC6826" s="336">
        <f t="shared" ca="1" si="11741"/>
        <v>1.4989201386474189</v>
      </c>
      <c r="AD6826" s="336">
        <f t="shared" ca="1" si="11741"/>
        <v>-1.8592173856178608E-3</v>
      </c>
      <c r="AE6826" s="55"/>
      <c r="AF6826" s="55"/>
      <c r="AG6826" s="55"/>
      <c r="AH6826" s="55"/>
      <c r="AI6826" s="55"/>
      <c r="AJ6826" s="55"/>
      <c r="AK6826" s="55"/>
      <c r="AL6826" s="55"/>
      <c r="AM6826" s="55"/>
      <c r="AN6826" s="55"/>
      <c r="AO6826" s="55"/>
      <c r="AP6826" s="55"/>
      <c r="AQ6826" s="55"/>
      <c r="AR6826" s="55"/>
      <c r="AS6826" s="55"/>
    </row>
    <row r="6827" spans="1:45" x14ac:dyDescent="0.3">
      <c r="B6827" s="54" t="s">
        <v>172</v>
      </c>
      <c r="C6827" s="53">
        <f>C6820</f>
        <v>0</v>
      </c>
      <c r="D6827" s="56" t="e">
        <f t="shared" ref="D6827:D6828" ca="1" si="11790">AJ6827</f>
        <v>#N/A</v>
      </c>
      <c r="E6827" s="52" t="e">
        <f t="shared" ref="E6827:W6827" si="11791">E6820</f>
        <v>#N/A</v>
      </c>
      <c r="F6827" s="52" t="e">
        <f t="shared" si="11791"/>
        <v>#N/A</v>
      </c>
      <c r="G6827" s="52" t="e">
        <f t="shared" si="11791"/>
        <v>#N/A</v>
      </c>
      <c r="H6827" s="52" t="e">
        <f t="shared" si="11791"/>
        <v>#N/A</v>
      </c>
      <c r="I6827" s="52" t="e">
        <f t="shared" si="11791"/>
        <v>#N/A</v>
      </c>
      <c r="J6827" s="52" t="e">
        <f t="shared" si="11791"/>
        <v>#N/A</v>
      </c>
      <c r="K6827" s="52" t="e">
        <f t="shared" si="11791"/>
        <v>#N/A</v>
      </c>
      <c r="L6827" s="52" t="e">
        <f t="shared" si="11791"/>
        <v>#N/A</v>
      </c>
      <c r="M6827" s="52" t="e">
        <f t="shared" si="11791"/>
        <v>#N/A</v>
      </c>
      <c r="N6827" s="52" t="e">
        <f t="shared" si="11791"/>
        <v>#N/A</v>
      </c>
      <c r="O6827" s="52" t="e">
        <f t="shared" si="11791"/>
        <v>#N/A</v>
      </c>
      <c r="P6827" s="52" t="e">
        <f t="shared" si="11791"/>
        <v>#N/A</v>
      </c>
      <c r="Q6827" s="52" t="e">
        <f t="shared" si="11791"/>
        <v>#N/A</v>
      </c>
      <c r="R6827" s="52" t="e">
        <f t="shared" si="11791"/>
        <v>#N/A</v>
      </c>
      <c r="S6827" s="52" t="e">
        <f t="shared" si="11791"/>
        <v>#N/A</v>
      </c>
      <c r="T6827" s="52" t="e">
        <f t="shared" si="11791"/>
        <v>#N/A</v>
      </c>
      <c r="U6827" s="52" t="e">
        <f t="shared" si="11791"/>
        <v>#N/A</v>
      </c>
      <c r="V6827" s="52" t="e">
        <f t="shared" si="11791"/>
        <v>#N/A</v>
      </c>
      <c r="W6827" s="52" t="e">
        <f t="shared" si="11791"/>
        <v>#N/A</v>
      </c>
      <c r="X6827" s="55" t="e">
        <f t="shared" ref="X6827:X6828" si="11792">(H6827-(O6827*P6827)/100-3*(J6827*K6827)/100)/2</f>
        <v>#N/A</v>
      </c>
      <c r="Y6827" s="55" t="e">
        <f t="shared" ref="Y6827:Y6828" si="11793">SUM(X6827,(J6827*K6827/100))/(F6827/100)</f>
        <v>#N/A</v>
      </c>
      <c r="Z6827" s="55" t="e">
        <f t="shared" ref="Z6827" si="11794">U6827*0.5+U6828*0.5</f>
        <v>#N/A</v>
      </c>
      <c r="AA6827" s="55" t="e">
        <f t="shared" ref="AA6827:AA6828" si="11795">J6827/Y6827</f>
        <v>#N/A</v>
      </c>
      <c r="AB6827" s="336" t="e">
        <f t="shared" ref="AB6827:AB6828" si="11796">X6827/(Y6827-J6827)</f>
        <v>#N/A</v>
      </c>
      <c r="AC6827" s="223" t="e">
        <f ca="1">INDEX(FGA_COEFFS,1,1)+Z6827*INDEX(FGA_COEFFS,1,2)+Y6827*INDEX(FGA_COEFFS,1,3)+R6827*INDEX(FGA_COEFFS,1,4)+Q6828*INDEX(FGA_COEFFS,1,5)+S6827*INDEX(FGA_COEFFS,1,6)+T6828*INDEX(FGA_COEFFS,1,7)+M6828*INDEX(FGA_COEFFS,1,8)+Y6831*Y6832</f>
        <v>#N/A</v>
      </c>
      <c r="AD6827" s="223" t="e">
        <f ca="1">INDEX(THREEPTA_COEFFS,1,1)+AC6827*INDEX(THREEPTA_COEFFS,1,2)+J6827*INDEX(THREEPTA_COEFFS,1,3)+AA6827*INDEX(THREEPTA_COEFFS,1,4)+K6827*INDEX(THREEPTA_COEFFS,1,5)+L6828*INDEX(THREEPTA_COEFFS,1,6)+Z6831*Z6832</f>
        <v>#N/A</v>
      </c>
      <c r="AE6827" s="223" t="e">
        <f ca="1">INDEX(THREEPTPCT_COEFFS,1,1)+K6827*INDEX(THREEPTPCT_COEFFS,1,2)+L6828*INDEX(THREEPTPCT_COEFFS,1,3)+AA6831*AA6832</f>
        <v>#N/A</v>
      </c>
      <c r="AF6827" s="55" t="e">
        <f t="shared" ref="AF6827:AF6828" ca="1" si="11797">AC6827-AD6827</f>
        <v>#N/A</v>
      </c>
      <c r="AG6827" s="223" t="e">
        <f ca="1">INDEX(TWOPTPCT_COEFFS,1,1)+AB6827*INDEX(TWOPTPCT_COEFFS,1,2)+I6828*INDEX(TWOPTPCT_COEFFS,1,3)+G6828*INDEX(TWOPTPCT_COEFFS,1,4)+L6828*INDEX(TWOPTPCT_COEFFS,1,5)+AB6831*AB6832</f>
        <v>#N/A</v>
      </c>
      <c r="AH6827" s="223" t="e">
        <f ca="1">INDEX(FTA_COEFFS,1,1)+O6827*INDEX(FTA_COEFFS,1,2)+N6828*INDEX(FTA_COEFFS,1,3)+(Q6827+R6827)*INDEX(FTA_COEFFS,1,4)+(Q6828+R6828)*INDEX(FTA_COEFFS,1,5)+M6828*INDEX(FTA_COEFFS,1,6)+AC6831*AC6832</f>
        <v>#N/A</v>
      </c>
      <c r="AI6827" s="223" t="e">
        <f ca="1">INDEX(FTPCT_COEFFS,1,1)+P6827*INDEX(FTPCT_COEFFS,1,2)+F6827*INDEX(FTPCT_COEFFS,1,3)+G6828*INDEX(FTPCT_COEFFS,1,4)+AD6831*AD6832</f>
        <v>#N/A</v>
      </c>
      <c r="AJ6827" s="338" t="e">
        <f t="shared" ref="AJ6827:AJ6828" ca="1" si="11798">AD6827*AE6827/100+AF6827*AG6827+AH6827*AI6827/100</f>
        <v>#N/A</v>
      </c>
      <c r="AK6827" s="55"/>
      <c r="AL6827" s="55"/>
      <c r="AM6827" s="55"/>
      <c r="AN6827" s="55"/>
      <c r="AO6827" s="55"/>
      <c r="AP6827" s="55"/>
      <c r="AQ6827" s="55"/>
      <c r="AR6827" s="55"/>
    </row>
    <row r="6828" spans="1:45" x14ac:dyDescent="0.3">
      <c r="B6828" s="54" t="s">
        <v>175</v>
      </c>
      <c r="C6828" s="54">
        <f>C6821</f>
        <v>0</v>
      </c>
      <c r="D6828" s="56" t="e">
        <f t="shared" ca="1" si="11790"/>
        <v>#N/A</v>
      </c>
      <c r="E6828" s="52" t="e">
        <f t="shared" ref="E6828:W6828" si="11799">E6821</f>
        <v>#N/A</v>
      </c>
      <c r="F6828" s="52" t="e">
        <f t="shared" si="11799"/>
        <v>#N/A</v>
      </c>
      <c r="G6828" s="52" t="e">
        <f t="shared" si="11799"/>
        <v>#N/A</v>
      </c>
      <c r="H6828" s="52" t="e">
        <f t="shared" si="11799"/>
        <v>#N/A</v>
      </c>
      <c r="I6828" s="52" t="e">
        <f t="shared" si="11799"/>
        <v>#N/A</v>
      </c>
      <c r="J6828" s="52" t="e">
        <f t="shared" si="11799"/>
        <v>#N/A</v>
      </c>
      <c r="K6828" s="52" t="e">
        <f t="shared" si="11799"/>
        <v>#N/A</v>
      </c>
      <c r="L6828" s="52" t="e">
        <f t="shared" si="11799"/>
        <v>#N/A</v>
      </c>
      <c r="M6828" s="52" t="e">
        <f t="shared" si="11799"/>
        <v>#N/A</v>
      </c>
      <c r="N6828" s="52" t="e">
        <f t="shared" si="11799"/>
        <v>#N/A</v>
      </c>
      <c r="O6828" s="52" t="e">
        <f t="shared" si="11799"/>
        <v>#N/A</v>
      </c>
      <c r="P6828" s="52" t="e">
        <f t="shared" si="11799"/>
        <v>#N/A</v>
      </c>
      <c r="Q6828" s="52" t="e">
        <f t="shared" si="11799"/>
        <v>#N/A</v>
      </c>
      <c r="R6828" s="52" t="e">
        <f t="shared" si="11799"/>
        <v>#N/A</v>
      </c>
      <c r="S6828" s="52" t="e">
        <f t="shared" si="11799"/>
        <v>#N/A</v>
      </c>
      <c r="T6828" s="52" t="e">
        <f t="shared" si="11799"/>
        <v>#N/A</v>
      </c>
      <c r="U6828" s="52" t="e">
        <f t="shared" si="11799"/>
        <v>#N/A</v>
      </c>
      <c r="V6828" s="52" t="e">
        <f t="shared" si="11799"/>
        <v>#N/A</v>
      </c>
      <c r="W6828" s="52" t="e">
        <f t="shared" si="11799"/>
        <v>#N/A</v>
      </c>
      <c r="X6828" s="55" t="e">
        <f t="shared" si="11792"/>
        <v>#N/A</v>
      </c>
      <c r="Y6828" s="55" t="e">
        <f t="shared" si="11793"/>
        <v>#N/A</v>
      </c>
      <c r="Z6828" s="55" t="e">
        <f t="shared" ref="Z6828" si="11800">Z6827</f>
        <v>#N/A</v>
      </c>
      <c r="AA6828" s="55" t="e">
        <f t="shared" si="11795"/>
        <v>#N/A</v>
      </c>
      <c r="AB6828" s="336" t="e">
        <f t="shared" si="11796"/>
        <v>#N/A</v>
      </c>
      <c r="AC6828" s="223" t="e">
        <f ca="1">INDEX(FGA_COEFFS,1,1)+Z6828*INDEX(FGA_COEFFS,1,2)+Y6828*INDEX(FGA_COEFFS,1,3)+R6828*INDEX(FGA_COEFFS,1,4)+Q6827*INDEX(FGA_COEFFS,1,5)+S6828*INDEX(FGA_COEFFS,1,6)+T6827*INDEX(FGA_COEFFS,1,7)+M6827*INDEX(FGA_COEFFS,1,8)+Y6831*Y6833</f>
        <v>#N/A</v>
      </c>
      <c r="AD6828" s="223" t="e">
        <f ca="1">INDEX(THREEPTA_COEFFS,1,1)+AC6828*INDEX(THREEPTA_COEFFS,1,2)+J6828*INDEX(THREEPTA_COEFFS,1,3)+AA6828*INDEX(THREEPTA_COEFFS,1,4)+K6828*INDEX(THREEPTA_COEFFS,1,5)+L6827*INDEX(THREEPTA_COEFFS,1,6)+Z6831*Z6833</f>
        <v>#N/A</v>
      </c>
      <c r="AE6828" s="223" t="e">
        <f ca="1">INDEX(THREEPTPCT_COEFFS,1,1)+K6828*INDEX(THREEPTPCT_COEFFS,1,2)+L6827*INDEX(THREEPTPCT_COEFFS,1,3)+AA6831*AA6833</f>
        <v>#N/A</v>
      </c>
      <c r="AF6828" s="55" t="e">
        <f t="shared" ca="1" si="11797"/>
        <v>#N/A</v>
      </c>
      <c r="AG6828" s="223" t="e">
        <f ca="1">INDEX(TWOPTPCT_COEFFS,1,1)+AB6828*INDEX(TWOPTPCT_COEFFS,1,2)+I6827*INDEX(TWOPTPCT_COEFFS,1,3)+G6827*INDEX(TWOPTPCT_COEFFS,1,4)+L6827*INDEX(TWOPTPCT_COEFFS,1,5)+AB6831*AB6833</f>
        <v>#N/A</v>
      </c>
      <c r="AH6828" s="223" t="e">
        <f ca="1">INDEX(FTA_COEFFS,1,1)+O6828*INDEX(FTA_COEFFS,1,2)+N6827*INDEX(FTA_COEFFS,1,3)+(Q6828+R6828)*INDEX(FTA_COEFFS,1,4)+(Q6827+R6827)*INDEX(FTA_COEFFS,1,5)+M6827*INDEX(FTA_COEFFS,1,6)+AC6831*AC6833</f>
        <v>#N/A</v>
      </c>
      <c r="AI6828" s="223" t="e">
        <f ca="1">INDEX(FTPCT_COEFFS,1,1)+P6828*INDEX(FTPCT_COEFFS,1,2)+F6828*INDEX(FTPCT_COEFFS,1,3)+G6827*INDEX(FTPCT_COEFFS,1,4)+AD6831*AD6833</f>
        <v>#N/A</v>
      </c>
      <c r="AJ6828" s="338" t="e">
        <f t="shared" ca="1" si="11798"/>
        <v>#N/A</v>
      </c>
      <c r="AK6828" s="55"/>
      <c r="AL6828" s="55"/>
      <c r="AM6828" s="55"/>
      <c r="AN6828" s="55"/>
      <c r="AO6828" s="55"/>
      <c r="AP6828" s="55"/>
      <c r="AQ6828" s="55"/>
      <c r="AR6828" s="55"/>
    </row>
    <row r="6829" spans="1:45" x14ac:dyDescent="0.3">
      <c r="A6829" s="54" t="e">
        <f ca="1">IF(D6827&gt;(D6828+(AVERAGE(V6827,W6827)-AVERAGE(V6828,W6828))/2)+2.5,C6827,IF(D6828&gt;(D6827+(AVERAGE(V6828,W6828)-AVERAGE(V6827,W6827))/2)+2.5,C6828,"Close"))</f>
        <v>#N/A</v>
      </c>
      <c r="B6829" s="64" t="e">
        <f ca="1">IF(D6828&gt;D6827,C6828,C6827)</f>
        <v>#N/A</v>
      </c>
      <c r="D6829" s="56"/>
      <c r="X6829" s="55"/>
      <c r="Y6829" s="55"/>
      <c r="Z6829" s="55"/>
      <c r="AA6829" s="55"/>
      <c r="AB6829" s="55"/>
      <c r="AC6829" s="337"/>
      <c r="AD6829" s="337"/>
      <c r="AE6829" s="337"/>
      <c r="AF6829" s="337"/>
      <c r="AG6829" s="337"/>
      <c r="AH6829" s="337"/>
      <c r="AI6829" s="337"/>
      <c r="AJ6829" s="337"/>
      <c r="AK6829" s="337"/>
      <c r="AL6829" s="337"/>
      <c r="AM6829" s="55"/>
      <c r="AN6829" s="55"/>
      <c r="AO6829" s="55"/>
      <c r="AP6829" s="55"/>
      <c r="AQ6829" s="55"/>
      <c r="AR6829" s="55"/>
      <c r="AS6829" s="55"/>
    </row>
    <row r="6830" spans="1:45" x14ac:dyDescent="0.3">
      <c r="X6830" s="54" t="s">
        <v>1305</v>
      </c>
      <c r="Y6830" s="54" t="s">
        <v>128</v>
      </c>
      <c r="Z6830" s="54" t="s">
        <v>157</v>
      </c>
      <c r="AA6830" s="54" t="s">
        <v>151</v>
      </c>
      <c r="AB6830" s="54" t="s">
        <v>1327</v>
      </c>
      <c r="AC6830" s="54" t="s">
        <v>129</v>
      </c>
      <c r="AD6830" s="54" t="s">
        <v>116</v>
      </c>
      <c r="AE6830" s="54"/>
      <c r="AF6830" s="54"/>
      <c r="AG6830" s="54"/>
      <c r="AH6830" s="54"/>
      <c r="AI6830" s="54"/>
      <c r="AJ6830" s="54"/>
      <c r="AK6830" s="54"/>
      <c r="AL6830" s="54"/>
      <c r="AM6830" s="54"/>
      <c r="AN6830" s="54"/>
      <c r="AO6830" s="54"/>
      <c r="AP6830" s="54"/>
      <c r="AQ6830" s="54"/>
      <c r="AR6830" s="54"/>
      <c r="AS6830" s="54"/>
    </row>
    <row r="6831" spans="1:45" x14ac:dyDescent="0.3">
      <c r="X6831" s="54"/>
      <c r="Y6831" s="54">
        <f t="shared" ref="Y6831:AD6831" si="11801">Y6824</f>
        <v>6.4436999999999998</v>
      </c>
      <c r="Z6831" s="54">
        <f t="shared" si="11801"/>
        <v>4.9371</v>
      </c>
      <c r="AA6831" s="54">
        <f t="shared" si="11801"/>
        <v>11.350300000000001</v>
      </c>
      <c r="AB6831" s="54">
        <f t="shared" si="11801"/>
        <v>7.1900000000000006E-2</v>
      </c>
      <c r="AC6831" s="54">
        <f t="shared" si="11801"/>
        <v>6.2766000000000002</v>
      </c>
      <c r="AD6831" s="54">
        <f t="shared" si="11801"/>
        <v>11.042999999999999</v>
      </c>
      <c r="AE6831" s="54"/>
      <c r="AF6831" s="336"/>
      <c r="AG6831" s="336"/>
      <c r="AH6831" s="336"/>
      <c r="AI6831" s="54"/>
      <c r="AJ6831" s="54"/>
      <c r="AK6831" s="54"/>
      <c r="AL6831" s="54"/>
      <c r="AM6831" s="54"/>
      <c r="AN6831" s="54"/>
      <c r="AO6831" s="54"/>
      <c r="AP6831" s="54"/>
      <c r="AQ6831" s="54"/>
      <c r="AR6831" s="54"/>
      <c r="AS6831" s="54"/>
    </row>
    <row r="6832" spans="1:45" x14ac:dyDescent="0.3">
      <c r="D6832" s="56"/>
      <c r="X6832" s="336"/>
      <c r="Y6832" s="336">
        <f t="shared" ca="1" si="11741"/>
        <v>8.0098597691610346E-3</v>
      </c>
      <c r="Z6832" s="336">
        <f t="shared" ca="1" si="11741"/>
        <v>0.56755172429464307</v>
      </c>
      <c r="AA6832" s="336">
        <f t="shared" ca="1" si="11741"/>
        <v>3.3735639972472121E-2</v>
      </c>
      <c r="AB6832" s="336">
        <f t="shared" ca="1" si="11741"/>
        <v>-1.4801819287847326</v>
      </c>
      <c r="AC6832" s="336">
        <f t="shared" ca="1" si="11741"/>
        <v>0.18403683008096575</v>
      </c>
      <c r="AD6832" s="336">
        <f t="shared" ca="1" si="11741"/>
        <v>0.60433651073189187</v>
      </c>
      <c r="AE6832" s="336"/>
      <c r="AF6832" s="336"/>
      <c r="AG6832" s="336"/>
      <c r="AH6832" s="336"/>
      <c r="AI6832" s="54"/>
      <c r="AJ6832" s="54"/>
      <c r="AK6832" s="54"/>
      <c r="AL6832" s="336"/>
      <c r="AM6832" s="336"/>
      <c r="AN6832" s="336"/>
      <c r="AO6832" s="336"/>
      <c r="AP6832" s="54"/>
      <c r="AQ6832" s="336"/>
      <c r="AR6832" s="336"/>
      <c r="AS6832" s="336"/>
    </row>
    <row r="6833" spans="1:45" x14ac:dyDescent="0.3">
      <c r="C6833" s="54"/>
      <c r="D6833" s="56"/>
      <c r="Y6833" s="336">
        <f t="shared" ca="1" si="11741"/>
        <v>1.1475327658228525</v>
      </c>
      <c r="Z6833" s="336">
        <f t="shared" ca="1" si="11741"/>
        <v>1.2525587484281573</v>
      </c>
      <c r="AA6833" s="336">
        <f t="shared" ca="1" si="11741"/>
        <v>-3.3568969200271463E-3</v>
      </c>
      <c r="AB6833" s="336">
        <f t="shared" ca="1" si="11741"/>
        <v>0.42350108072095982</v>
      </c>
      <c r="AC6833" s="336">
        <f t="shared" ca="1" si="11741"/>
        <v>0.84167341848005983</v>
      </c>
      <c r="AD6833" s="336">
        <f t="shared" ca="1" si="11741"/>
        <v>-0.12879186887803717</v>
      </c>
      <c r="AE6833" s="55"/>
      <c r="AF6833" s="55"/>
      <c r="AG6833" s="55"/>
      <c r="AH6833" s="55"/>
      <c r="AI6833" s="55"/>
      <c r="AJ6833" s="55"/>
      <c r="AK6833" s="55"/>
      <c r="AL6833" s="55"/>
      <c r="AM6833" s="55"/>
      <c r="AN6833" s="55"/>
      <c r="AO6833" s="55"/>
      <c r="AP6833" s="55"/>
      <c r="AQ6833" s="55"/>
      <c r="AR6833" s="55"/>
      <c r="AS6833" s="55"/>
    </row>
    <row r="6834" spans="1:45" x14ac:dyDescent="0.3">
      <c r="B6834" s="54" t="s">
        <v>172</v>
      </c>
      <c r="C6834" s="53">
        <f>C6827</f>
        <v>0</v>
      </c>
      <c r="D6834" s="56" t="e">
        <f t="shared" ref="D6834:D6835" ca="1" si="11802">AJ6834</f>
        <v>#N/A</v>
      </c>
      <c r="E6834" s="52" t="e">
        <f t="shared" ref="E6834:W6834" si="11803">E6827</f>
        <v>#N/A</v>
      </c>
      <c r="F6834" s="52" t="e">
        <f t="shared" si="11803"/>
        <v>#N/A</v>
      </c>
      <c r="G6834" s="52" t="e">
        <f t="shared" si="11803"/>
        <v>#N/A</v>
      </c>
      <c r="H6834" s="52" t="e">
        <f t="shared" si="11803"/>
        <v>#N/A</v>
      </c>
      <c r="I6834" s="52" t="e">
        <f t="shared" si="11803"/>
        <v>#N/A</v>
      </c>
      <c r="J6834" s="52" t="e">
        <f t="shared" si="11803"/>
        <v>#N/A</v>
      </c>
      <c r="K6834" s="52" t="e">
        <f t="shared" si="11803"/>
        <v>#N/A</v>
      </c>
      <c r="L6834" s="52" t="e">
        <f t="shared" si="11803"/>
        <v>#N/A</v>
      </c>
      <c r="M6834" s="52" t="e">
        <f t="shared" si="11803"/>
        <v>#N/A</v>
      </c>
      <c r="N6834" s="52" t="e">
        <f t="shared" si="11803"/>
        <v>#N/A</v>
      </c>
      <c r="O6834" s="52" t="e">
        <f t="shared" si="11803"/>
        <v>#N/A</v>
      </c>
      <c r="P6834" s="52" t="e">
        <f t="shared" si="11803"/>
        <v>#N/A</v>
      </c>
      <c r="Q6834" s="52" t="e">
        <f t="shared" si="11803"/>
        <v>#N/A</v>
      </c>
      <c r="R6834" s="52" t="e">
        <f t="shared" si="11803"/>
        <v>#N/A</v>
      </c>
      <c r="S6834" s="52" t="e">
        <f t="shared" si="11803"/>
        <v>#N/A</v>
      </c>
      <c r="T6834" s="52" t="e">
        <f t="shared" si="11803"/>
        <v>#N/A</v>
      </c>
      <c r="U6834" s="52" t="e">
        <f t="shared" si="11803"/>
        <v>#N/A</v>
      </c>
      <c r="V6834" s="52" t="e">
        <f t="shared" si="11803"/>
        <v>#N/A</v>
      </c>
      <c r="W6834" s="52" t="e">
        <f t="shared" si="11803"/>
        <v>#N/A</v>
      </c>
      <c r="X6834" s="55" t="e">
        <f t="shared" ref="X6834:X6835" si="11804">(H6834-(O6834*P6834)/100-3*(J6834*K6834)/100)/2</f>
        <v>#N/A</v>
      </c>
      <c r="Y6834" s="55" t="e">
        <f t="shared" ref="Y6834:Y6835" si="11805">SUM(X6834,(J6834*K6834/100))/(F6834/100)</f>
        <v>#N/A</v>
      </c>
      <c r="Z6834" s="55" t="e">
        <f t="shared" ref="Z6834" si="11806">U6834*0.5+U6835*0.5</f>
        <v>#N/A</v>
      </c>
      <c r="AA6834" s="55" t="e">
        <f t="shared" ref="AA6834:AA6835" si="11807">J6834/Y6834</f>
        <v>#N/A</v>
      </c>
      <c r="AB6834" s="336" t="e">
        <f t="shared" ref="AB6834:AB6835" si="11808">X6834/(Y6834-J6834)</f>
        <v>#N/A</v>
      </c>
      <c r="AC6834" s="223" t="e">
        <f ca="1">INDEX(FGA_COEFFS,1,1)+Z6834*INDEX(FGA_COEFFS,1,2)+Y6834*INDEX(FGA_COEFFS,1,3)+R6834*INDEX(FGA_COEFFS,1,4)+Q6835*INDEX(FGA_COEFFS,1,5)+S6834*INDEX(FGA_COEFFS,1,6)+T6835*INDEX(FGA_COEFFS,1,7)+M6835*INDEX(FGA_COEFFS,1,8)+Y6838*Y6839</f>
        <v>#N/A</v>
      </c>
      <c r="AD6834" s="223" t="e">
        <f ca="1">INDEX(THREEPTA_COEFFS,1,1)+AC6834*INDEX(THREEPTA_COEFFS,1,2)+J6834*INDEX(THREEPTA_COEFFS,1,3)+AA6834*INDEX(THREEPTA_COEFFS,1,4)+K6834*INDEX(THREEPTA_COEFFS,1,5)+L6835*INDEX(THREEPTA_COEFFS,1,6)+Z6838*Z6839</f>
        <v>#N/A</v>
      </c>
      <c r="AE6834" s="223" t="e">
        <f ca="1">INDEX(THREEPTPCT_COEFFS,1,1)+K6834*INDEX(THREEPTPCT_COEFFS,1,2)+L6835*INDEX(THREEPTPCT_COEFFS,1,3)+AA6838*AA6839</f>
        <v>#N/A</v>
      </c>
      <c r="AF6834" s="55" t="e">
        <f t="shared" ref="AF6834:AF6835" ca="1" si="11809">AC6834-AD6834</f>
        <v>#N/A</v>
      </c>
      <c r="AG6834" s="223" t="e">
        <f ca="1">INDEX(TWOPTPCT_COEFFS,1,1)+AB6834*INDEX(TWOPTPCT_COEFFS,1,2)+I6835*INDEX(TWOPTPCT_COEFFS,1,3)+G6835*INDEX(TWOPTPCT_COEFFS,1,4)+L6835*INDEX(TWOPTPCT_COEFFS,1,5)+AB6838*AB6839</f>
        <v>#N/A</v>
      </c>
      <c r="AH6834" s="223" t="e">
        <f ca="1">INDEX(FTA_COEFFS,1,1)+O6834*INDEX(FTA_COEFFS,1,2)+N6835*INDEX(FTA_COEFFS,1,3)+(Q6834+R6834)*INDEX(FTA_COEFFS,1,4)+(Q6835+R6835)*INDEX(FTA_COEFFS,1,5)+M6835*INDEX(FTA_COEFFS,1,6)+AC6838*AC6839</f>
        <v>#N/A</v>
      </c>
      <c r="AI6834" s="223" t="e">
        <f ca="1">INDEX(FTPCT_COEFFS,1,1)+P6834*INDEX(FTPCT_COEFFS,1,2)+F6834*INDEX(FTPCT_COEFFS,1,3)+G6835*INDEX(FTPCT_COEFFS,1,4)+AD6838*AD6839</f>
        <v>#N/A</v>
      </c>
      <c r="AJ6834" s="338" t="e">
        <f t="shared" ref="AJ6834:AJ6835" ca="1" si="11810">AD6834*AE6834/100+AF6834*AG6834+AH6834*AI6834/100</f>
        <v>#N/A</v>
      </c>
      <c r="AK6834" s="55"/>
      <c r="AL6834" s="55"/>
      <c r="AM6834" s="55"/>
      <c r="AN6834" s="55"/>
      <c r="AO6834" s="55"/>
      <c r="AP6834" s="55"/>
      <c r="AQ6834" s="55"/>
      <c r="AR6834" s="55"/>
    </row>
    <row r="6835" spans="1:45" x14ac:dyDescent="0.3">
      <c r="B6835" s="54" t="s">
        <v>175</v>
      </c>
      <c r="C6835" s="54">
        <f>C6828</f>
        <v>0</v>
      </c>
      <c r="D6835" s="56" t="e">
        <f t="shared" ca="1" si="11802"/>
        <v>#N/A</v>
      </c>
      <c r="E6835" s="52" t="e">
        <f t="shared" ref="E6835:W6835" si="11811">E6828</f>
        <v>#N/A</v>
      </c>
      <c r="F6835" s="52" t="e">
        <f t="shared" si="11811"/>
        <v>#N/A</v>
      </c>
      <c r="G6835" s="52" t="e">
        <f t="shared" si="11811"/>
        <v>#N/A</v>
      </c>
      <c r="H6835" s="52" t="e">
        <f t="shared" si="11811"/>
        <v>#N/A</v>
      </c>
      <c r="I6835" s="52" t="e">
        <f t="shared" si="11811"/>
        <v>#N/A</v>
      </c>
      <c r="J6835" s="52" t="e">
        <f t="shared" si="11811"/>
        <v>#N/A</v>
      </c>
      <c r="K6835" s="52" t="e">
        <f t="shared" si="11811"/>
        <v>#N/A</v>
      </c>
      <c r="L6835" s="52" t="e">
        <f t="shared" si="11811"/>
        <v>#N/A</v>
      </c>
      <c r="M6835" s="52" t="e">
        <f t="shared" si="11811"/>
        <v>#N/A</v>
      </c>
      <c r="N6835" s="52" t="e">
        <f t="shared" si="11811"/>
        <v>#N/A</v>
      </c>
      <c r="O6835" s="52" t="e">
        <f t="shared" si="11811"/>
        <v>#N/A</v>
      </c>
      <c r="P6835" s="52" t="e">
        <f t="shared" si="11811"/>
        <v>#N/A</v>
      </c>
      <c r="Q6835" s="52" t="e">
        <f t="shared" si="11811"/>
        <v>#N/A</v>
      </c>
      <c r="R6835" s="52" t="e">
        <f t="shared" si="11811"/>
        <v>#N/A</v>
      </c>
      <c r="S6835" s="52" t="e">
        <f t="shared" si="11811"/>
        <v>#N/A</v>
      </c>
      <c r="T6835" s="52" t="e">
        <f t="shared" si="11811"/>
        <v>#N/A</v>
      </c>
      <c r="U6835" s="52" t="e">
        <f t="shared" si="11811"/>
        <v>#N/A</v>
      </c>
      <c r="V6835" s="52" t="e">
        <f t="shared" si="11811"/>
        <v>#N/A</v>
      </c>
      <c r="W6835" s="52" t="e">
        <f t="shared" si="11811"/>
        <v>#N/A</v>
      </c>
      <c r="X6835" s="55" t="e">
        <f t="shared" si="11804"/>
        <v>#N/A</v>
      </c>
      <c r="Y6835" s="55" t="e">
        <f t="shared" si="11805"/>
        <v>#N/A</v>
      </c>
      <c r="Z6835" s="55" t="e">
        <f t="shared" ref="Z6835" si="11812">Z6834</f>
        <v>#N/A</v>
      </c>
      <c r="AA6835" s="55" t="e">
        <f t="shared" si="11807"/>
        <v>#N/A</v>
      </c>
      <c r="AB6835" s="336" t="e">
        <f t="shared" si="11808"/>
        <v>#N/A</v>
      </c>
      <c r="AC6835" s="223" t="e">
        <f ca="1">INDEX(FGA_COEFFS,1,1)+Z6835*INDEX(FGA_COEFFS,1,2)+Y6835*INDEX(FGA_COEFFS,1,3)+R6835*INDEX(FGA_COEFFS,1,4)+Q6834*INDEX(FGA_COEFFS,1,5)+S6835*INDEX(FGA_COEFFS,1,6)+T6834*INDEX(FGA_COEFFS,1,7)+M6834*INDEX(FGA_COEFFS,1,8)+Y6838*Y6840</f>
        <v>#N/A</v>
      </c>
      <c r="AD6835" s="223" t="e">
        <f ca="1">INDEX(THREEPTA_COEFFS,1,1)+AC6835*INDEX(THREEPTA_COEFFS,1,2)+J6835*INDEX(THREEPTA_COEFFS,1,3)+AA6835*INDEX(THREEPTA_COEFFS,1,4)+K6835*INDEX(THREEPTA_COEFFS,1,5)+L6834*INDEX(THREEPTA_COEFFS,1,6)+Z6838*Z6840</f>
        <v>#N/A</v>
      </c>
      <c r="AE6835" s="223" t="e">
        <f ca="1">INDEX(THREEPTPCT_COEFFS,1,1)+K6835*INDEX(THREEPTPCT_COEFFS,1,2)+L6834*INDEX(THREEPTPCT_COEFFS,1,3)+AA6838*AA6840</f>
        <v>#N/A</v>
      </c>
      <c r="AF6835" s="55" t="e">
        <f t="shared" ca="1" si="11809"/>
        <v>#N/A</v>
      </c>
      <c r="AG6835" s="223" t="e">
        <f ca="1">INDEX(TWOPTPCT_COEFFS,1,1)+AB6835*INDEX(TWOPTPCT_COEFFS,1,2)+I6834*INDEX(TWOPTPCT_COEFFS,1,3)+G6834*INDEX(TWOPTPCT_COEFFS,1,4)+L6834*INDEX(TWOPTPCT_COEFFS,1,5)+AB6838*AB6840</f>
        <v>#N/A</v>
      </c>
      <c r="AH6835" s="223" t="e">
        <f ca="1">INDEX(FTA_COEFFS,1,1)+O6835*INDEX(FTA_COEFFS,1,2)+N6834*INDEX(FTA_COEFFS,1,3)+(Q6835+R6835)*INDEX(FTA_COEFFS,1,4)+(Q6834+R6834)*INDEX(FTA_COEFFS,1,5)+M6834*INDEX(FTA_COEFFS,1,6)+AC6838*AC6840</f>
        <v>#N/A</v>
      </c>
      <c r="AI6835" s="223" t="e">
        <f ca="1">INDEX(FTPCT_COEFFS,1,1)+P6835*INDEX(FTPCT_COEFFS,1,2)+F6835*INDEX(FTPCT_COEFFS,1,3)+G6834*INDEX(FTPCT_COEFFS,1,4)+AD6838*AD6840</f>
        <v>#N/A</v>
      </c>
      <c r="AJ6835" s="338" t="e">
        <f t="shared" ca="1" si="11810"/>
        <v>#N/A</v>
      </c>
      <c r="AK6835" s="55"/>
      <c r="AL6835" s="55"/>
      <c r="AM6835" s="55"/>
      <c r="AN6835" s="55"/>
      <c r="AO6835" s="55"/>
      <c r="AP6835" s="55"/>
      <c r="AQ6835" s="55"/>
      <c r="AR6835" s="55"/>
    </row>
    <row r="6836" spans="1:45" x14ac:dyDescent="0.3">
      <c r="A6836" s="54" t="e">
        <f ca="1">IF(D6834&gt;(D6835+(AVERAGE(V6834,W6834)-AVERAGE(V6835,W6835))/2)+2.5,C6834,IF(D6835&gt;(D6834+(AVERAGE(V6835,W6835)-AVERAGE(V6834,W6834))/2)+2.5,C6835,"Close"))</f>
        <v>#N/A</v>
      </c>
      <c r="B6836" s="64" t="e">
        <f ca="1">IF(D6835&gt;D6834,C6835,C6834)</f>
        <v>#N/A</v>
      </c>
      <c r="D6836" s="56"/>
      <c r="X6836" s="55"/>
      <c r="Y6836" s="55"/>
      <c r="Z6836" s="55"/>
      <c r="AA6836" s="55"/>
      <c r="AB6836" s="55"/>
      <c r="AC6836" s="337"/>
      <c r="AD6836" s="337"/>
      <c r="AE6836" s="337"/>
      <c r="AF6836" s="337"/>
      <c r="AG6836" s="337"/>
      <c r="AH6836" s="337"/>
      <c r="AI6836" s="337"/>
      <c r="AJ6836" s="337"/>
      <c r="AK6836" s="337"/>
      <c r="AL6836" s="337"/>
      <c r="AM6836" s="55"/>
      <c r="AN6836" s="55"/>
      <c r="AO6836" s="55"/>
      <c r="AP6836" s="55"/>
      <c r="AQ6836" s="55"/>
      <c r="AR6836" s="55"/>
      <c r="AS6836" s="55"/>
    </row>
    <row r="6837" spans="1:45" x14ac:dyDescent="0.3">
      <c r="X6837" s="54" t="s">
        <v>1305</v>
      </c>
      <c r="Y6837" s="54" t="s">
        <v>128</v>
      </c>
      <c r="Z6837" s="54" t="s">
        <v>157</v>
      </c>
      <c r="AA6837" s="54" t="s">
        <v>151</v>
      </c>
      <c r="AB6837" s="54" t="s">
        <v>1327</v>
      </c>
      <c r="AC6837" s="54" t="s">
        <v>129</v>
      </c>
      <c r="AD6837" s="54" t="s">
        <v>116</v>
      </c>
      <c r="AE6837" s="54"/>
      <c r="AF6837" s="54"/>
      <c r="AG6837" s="54"/>
      <c r="AH6837" s="54"/>
      <c r="AI6837" s="54"/>
      <c r="AJ6837" s="54"/>
      <c r="AK6837" s="54"/>
      <c r="AL6837" s="54"/>
      <c r="AM6837" s="54"/>
      <c r="AN6837" s="54"/>
      <c r="AO6837" s="54"/>
      <c r="AP6837" s="54"/>
      <c r="AQ6837" s="54"/>
      <c r="AR6837" s="54"/>
      <c r="AS6837" s="54"/>
    </row>
    <row r="6838" spans="1:45" x14ac:dyDescent="0.3">
      <c r="X6838" s="54"/>
      <c r="Y6838" s="54">
        <f t="shared" ref="Y6838:AD6838" si="11813">Y6831</f>
        <v>6.4436999999999998</v>
      </c>
      <c r="Z6838" s="54">
        <f t="shared" si="11813"/>
        <v>4.9371</v>
      </c>
      <c r="AA6838" s="54">
        <f t="shared" si="11813"/>
        <v>11.350300000000001</v>
      </c>
      <c r="AB6838" s="54">
        <f t="shared" si="11813"/>
        <v>7.1900000000000006E-2</v>
      </c>
      <c r="AC6838" s="54">
        <f t="shared" si="11813"/>
        <v>6.2766000000000002</v>
      </c>
      <c r="AD6838" s="54">
        <f t="shared" si="11813"/>
        <v>11.042999999999999</v>
      </c>
      <c r="AE6838" s="54"/>
      <c r="AF6838" s="336"/>
      <c r="AG6838" s="336"/>
      <c r="AH6838" s="336"/>
      <c r="AI6838" s="54"/>
      <c r="AJ6838" s="54"/>
      <c r="AK6838" s="54"/>
      <c r="AL6838" s="54"/>
      <c r="AM6838" s="54"/>
      <c r="AN6838" s="54"/>
      <c r="AO6838" s="54"/>
      <c r="AP6838" s="54"/>
      <c r="AQ6838" s="54"/>
      <c r="AR6838" s="54"/>
      <c r="AS6838" s="54"/>
    </row>
    <row r="6839" spans="1:45" x14ac:dyDescent="0.3">
      <c r="D6839" s="56"/>
      <c r="X6839" s="336"/>
      <c r="Y6839" s="336">
        <f t="shared" ca="1" si="11741"/>
        <v>-0.37440120835355328</v>
      </c>
      <c r="Z6839" s="336">
        <f t="shared" ca="1" si="11741"/>
        <v>3.3505630011296472E-2</v>
      </c>
      <c r="AA6839" s="336">
        <f t="shared" ca="1" si="11741"/>
        <v>0.5472356612067607</v>
      </c>
      <c r="AB6839" s="336">
        <f t="shared" ca="1" si="11741"/>
        <v>0.46629354368408371</v>
      </c>
      <c r="AC6839" s="336">
        <f t="shared" ca="1" si="11741"/>
        <v>-1.1770325934953305</v>
      </c>
      <c r="AD6839" s="336">
        <f t="shared" ca="1" si="11741"/>
        <v>0.18858276668303647</v>
      </c>
      <c r="AE6839" s="336"/>
      <c r="AF6839" s="336"/>
      <c r="AG6839" s="336"/>
      <c r="AH6839" s="336"/>
      <c r="AI6839" s="54"/>
      <c r="AJ6839" s="54"/>
      <c r="AK6839" s="54"/>
      <c r="AL6839" s="336"/>
      <c r="AM6839" s="336"/>
      <c r="AN6839" s="336"/>
      <c r="AO6839" s="336"/>
      <c r="AP6839" s="54"/>
      <c r="AQ6839" s="336"/>
      <c r="AR6839" s="336"/>
      <c r="AS6839" s="336"/>
    </row>
    <row r="6840" spans="1:45" x14ac:dyDescent="0.3">
      <c r="C6840" s="54"/>
      <c r="D6840" s="56"/>
      <c r="Y6840" s="336">
        <f t="shared" ca="1" si="11741"/>
        <v>-3.0268591736420492E-2</v>
      </c>
      <c r="Z6840" s="336">
        <f t="shared" ca="1" si="11741"/>
        <v>-0.13521064544730313</v>
      </c>
      <c r="AA6840" s="336">
        <f t="shared" ca="1" si="11741"/>
        <v>0.13622361169213792</v>
      </c>
      <c r="AB6840" s="336">
        <f t="shared" ca="1" si="11741"/>
        <v>0.40257396180894667</v>
      </c>
      <c r="AC6840" s="336">
        <f t="shared" ca="1" si="11741"/>
        <v>0.75173707312930405</v>
      </c>
      <c r="AD6840" s="336">
        <f t="shared" ca="1" si="11741"/>
        <v>1.4547409519908814</v>
      </c>
      <c r="AE6840" s="55"/>
      <c r="AF6840" s="55"/>
      <c r="AG6840" s="55"/>
      <c r="AH6840" s="55"/>
      <c r="AI6840" s="55"/>
      <c r="AJ6840" s="55"/>
      <c r="AK6840" s="55"/>
      <c r="AL6840" s="55"/>
      <c r="AM6840" s="55"/>
      <c r="AN6840" s="55"/>
      <c r="AO6840" s="55"/>
      <c r="AP6840" s="55"/>
      <c r="AQ6840" s="55"/>
      <c r="AR6840" s="55"/>
      <c r="AS6840" s="55"/>
    </row>
    <row r="6841" spans="1:45" x14ac:dyDescent="0.3">
      <c r="B6841" s="54" t="s">
        <v>172</v>
      </c>
      <c r="C6841" s="53">
        <f>C6834</f>
        <v>0</v>
      </c>
      <c r="D6841" s="56" t="e">
        <f t="shared" ref="D6841:D6842" ca="1" si="11814">AJ6841</f>
        <v>#N/A</v>
      </c>
      <c r="E6841" s="52" t="e">
        <f t="shared" ref="E6841:W6841" si="11815">E6834</f>
        <v>#N/A</v>
      </c>
      <c r="F6841" s="52" t="e">
        <f t="shared" si="11815"/>
        <v>#N/A</v>
      </c>
      <c r="G6841" s="52" t="e">
        <f t="shared" si="11815"/>
        <v>#N/A</v>
      </c>
      <c r="H6841" s="52" t="e">
        <f t="shared" si="11815"/>
        <v>#N/A</v>
      </c>
      <c r="I6841" s="52" t="e">
        <f t="shared" si="11815"/>
        <v>#N/A</v>
      </c>
      <c r="J6841" s="52" t="e">
        <f t="shared" si="11815"/>
        <v>#N/A</v>
      </c>
      <c r="K6841" s="52" t="e">
        <f t="shared" si="11815"/>
        <v>#N/A</v>
      </c>
      <c r="L6841" s="52" t="e">
        <f t="shared" si="11815"/>
        <v>#N/A</v>
      </c>
      <c r="M6841" s="52" t="e">
        <f t="shared" si="11815"/>
        <v>#N/A</v>
      </c>
      <c r="N6841" s="52" t="e">
        <f t="shared" si="11815"/>
        <v>#N/A</v>
      </c>
      <c r="O6841" s="52" t="e">
        <f t="shared" si="11815"/>
        <v>#N/A</v>
      </c>
      <c r="P6841" s="52" t="e">
        <f t="shared" si="11815"/>
        <v>#N/A</v>
      </c>
      <c r="Q6841" s="52" t="e">
        <f t="shared" si="11815"/>
        <v>#N/A</v>
      </c>
      <c r="R6841" s="52" t="e">
        <f t="shared" si="11815"/>
        <v>#N/A</v>
      </c>
      <c r="S6841" s="52" t="e">
        <f t="shared" si="11815"/>
        <v>#N/A</v>
      </c>
      <c r="T6841" s="52" t="e">
        <f t="shared" si="11815"/>
        <v>#N/A</v>
      </c>
      <c r="U6841" s="52" t="e">
        <f t="shared" si="11815"/>
        <v>#N/A</v>
      </c>
      <c r="V6841" s="52" t="e">
        <f t="shared" si="11815"/>
        <v>#N/A</v>
      </c>
      <c r="W6841" s="52" t="e">
        <f t="shared" si="11815"/>
        <v>#N/A</v>
      </c>
      <c r="X6841" s="55" t="e">
        <f t="shared" ref="X6841:X6842" si="11816">(H6841-(O6841*P6841)/100-3*(J6841*K6841)/100)/2</f>
        <v>#N/A</v>
      </c>
      <c r="Y6841" s="55" t="e">
        <f t="shared" ref="Y6841:Y6842" si="11817">SUM(X6841,(J6841*K6841/100))/(F6841/100)</f>
        <v>#N/A</v>
      </c>
      <c r="Z6841" s="55" t="e">
        <f t="shared" ref="Z6841" si="11818">U6841*0.5+U6842*0.5</f>
        <v>#N/A</v>
      </c>
      <c r="AA6841" s="55" t="e">
        <f t="shared" ref="AA6841:AA6842" si="11819">J6841/Y6841</f>
        <v>#N/A</v>
      </c>
      <c r="AB6841" s="336" t="e">
        <f t="shared" ref="AB6841:AB6842" si="11820">X6841/(Y6841-J6841)</f>
        <v>#N/A</v>
      </c>
      <c r="AC6841" s="223" t="e">
        <f ca="1">INDEX(FGA_COEFFS,1,1)+Z6841*INDEX(FGA_COEFFS,1,2)+Y6841*INDEX(FGA_COEFFS,1,3)+R6841*INDEX(FGA_COEFFS,1,4)+Q6842*INDEX(FGA_COEFFS,1,5)+S6841*INDEX(FGA_COEFFS,1,6)+T6842*INDEX(FGA_COEFFS,1,7)+M6842*INDEX(FGA_COEFFS,1,8)+Y6845*Y6846</f>
        <v>#N/A</v>
      </c>
      <c r="AD6841" s="223" t="e">
        <f ca="1">INDEX(THREEPTA_COEFFS,1,1)+AC6841*INDEX(THREEPTA_COEFFS,1,2)+J6841*INDEX(THREEPTA_COEFFS,1,3)+AA6841*INDEX(THREEPTA_COEFFS,1,4)+K6841*INDEX(THREEPTA_COEFFS,1,5)+L6842*INDEX(THREEPTA_COEFFS,1,6)+Z6845*Z6846</f>
        <v>#N/A</v>
      </c>
      <c r="AE6841" s="223" t="e">
        <f ca="1">INDEX(THREEPTPCT_COEFFS,1,1)+K6841*INDEX(THREEPTPCT_COEFFS,1,2)+L6842*INDEX(THREEPTPCT_COEFFS,1,3)+AA6845*AA6846</f>
        <v>#N/A</v>
      </c>
      <c r="AF6841" s="55" t="e">
        <f t="shared" ref="AF6841:AF6842" ca="1" si="11821">AC6841-AD6841</f>
        <v>#N/A</v>
      </c>
      <c r="AG6841" s="223" t="e">
        <f ca="1">INDEX(TWOPTPCT_COEFFS,1,1)+AB6841*INDEX(TWOPTPCT_COEFFS,1,2)+I6842*INDEX(TWOPTPCT_COEFFS,1,3)+G6842*INDEX(TWOPTPCT_COEFFS,1,4)+L6842*INDEX(TWOPTPCT_COEFFS,1,5)+AB6845*AB6846</f>
        <v>#N/A</v>
      </c>
      <c r="AH6841" s="223" t="e">
        <f ca="1">INDEX(FTA_COEFFS,1,1)+O6841*INDEX(FTA_COEFFS,1,2)+N6842*INDEX(FTA_COEFFS,1,3)+(Q6841+R6841)*INDEX(FTA_COEFFS,1,4)+(Q6842+R6842)*INDEX(FTA_COEFFS,1,5)+M6842*INDEX(FTA_COEFFS,1,6)+AC6845*AC6846</f>
        <v>#N/A</v>
      </c>
      <c r="AI6841" s="223" t="e">
        <f ca="1">INDEX(FTPCT_COEFFS,1,1)+P6841*INDEX(FTPCT_COEFFS,1,2)+F6841*INDEX(FTPCT_COEFFS,1,3)+G6842*INDEX(FTPCT_COEFFS,1,4)+AD6845*AD6846</f>
        <v>#N/A</v>
      </c>
      <c r="AJ6841" s="338" t="e">
        <f t="shared" ref="AJ6841:AJ6842" ca="1" si="11822">AD6841*AE6841/100+AF6841*AG6841+AH6841*AI6841/100</f>
        <v>#N/A</v>
      </c>
      <c r="AK6841" s="55"/>
      <c r="AL6841" s="55"/>
      <c r="AM6841" s="55"/>
      <c r="AN6841" s="55"/>
      <c r="AO6841" s="55"/>
      <c r="AP6841" s="55"/>
      <c r="AQ6841" s="55"/>
      <c r="AR6841" s="55"/>
    </row>
    <row r="6842" spans="1:45" x14ac:dyDescent="0.3">
      <c r="B6842" s="54" t="s">
        <v>175</v>
      </c>
      <c r="C6842" s="54">
        <f>C6835</f>
        <v>0</v>
      </c>
      <c r="D6842" s="56" t="e">
        <f t="shared" ca="1" si="11814"/>
        <v>#N/A</v>
      </c>
      <c r="E6842" s="52" t="e">
        <f t="shared" ref="E6842:W6842" si="11823">E6835</f>
        <v>#N/A</v>
      </c>
      <c r="F6842" s="52" t="e">
        <f t="shared" si="11823"/>
        <v>#N/A</v>
      </c>
      <c r="G6842" s="52" t="e">
        <f t="shared" si="11823"/>
        <v>#N/A</v>
      </c>
      <c r="H6842" s="52" t="e">
        <f t="shared" si="11823"/>
        <v>#N/A</v>
      </c>
      <c r="I6842" s="52" t="e">
        <f t="shared" si="11823"/>
        <v>#N/A</v>
      </c>
      <c r="J6842" s="52" t="e">
        <f t="shared" si="11823"/>
        <v>#N/A</v>
      </c>
      <c r="K6842" s="52" t="e">
        <f t="shared" si="11823"/>
        <v>#N/A</v>
      </c>
      <c r="L6842" s="52" t="e">
        <f t="shared" si="11823"/>
        <v>#N/A</v>
      </c>
      <c r="M6842" s="52" t="e">
        <f t="shared" si="11823"/>
        <v>#N/A</v>
      </c>
      <c r="N6842" s="52" t="e">
        <f t="shared" si="11823"/>
        <v>#N/A</v>
      </c>
      <c r="O6842" s="52" t="e">
        <f t="shared" si="11823"/>
        <v>#N/A</v>
      </c>
      <c r="P6842" s="52" t="e">
        <f t="shared" si="11823"/>
        <v>#N/A</v>
      </c>
      <c r="Q6842" s="52" t="e">
        <f t="shared" si="11823"/>
        <v>#N/A</v>
      </c>
      <c r="R6842" s="52" t="e">
        <f t="shared" si="11823"/>
        <v>#N/A</v>
      </c>
      <c r="S6842" s="52" t="e">
        <f t="shared" si="11823"/>
        <v>#N/A</v>
      </c>
      <c r="T6842" s="52" t="e">
        <f t="shared" si="11823"/>
        <v>#N/A</v>
      </c>
      <c r="U6842" s="52" t="e">
        <f t="shared" si="11823"/>
        <v>#N/A</v>
      </c>
      <c r="V6842" s="52" t="e">
        <f t="shared" si="11823"/>
        <v>#N/A</v>
      </c>
      <c r="W6842" s="52" t="e">
        <f t="shared" si="11823"/>
        <v>#N/A</v>
      </c>
      <c r="X6842" s="55" t="e">
        <f t="shared" si="11816"/>
        <v>#N/A</v>
      </c>
      <c r="Y6842" s="55" t="e">
        <f t="shared" si="11817"/>
        <v>#N/A</v>
      </c>
      <c r="Z6842" s="55" t="e">
        <f t="shared" ref="Z6842" si="11824">Z6841</f>
        <v>#N/A</v>
      </c>
      <c r="AA6842" s="55" t="e">
        <f t="shared" si="11819"/>
        <v>#N/A</v>
      </c>
      <c r="AB6842" s="336" t="e">
        <f t="shared" si="11820"/>
        <v>#N/A</v>
      </c>
      <c r="AC6842" s="223" t="e">
        <f ca="1">INDEX(FGA_COEFFS,1,1)+Z6842*INDEX(FGA_COEFFS,1,2)+Y6842*INDEX(FGA_COEFFS,1,3)+R6842*INDEX(FGA_COEFFS,1,4)+Q6841*INDEX(FGA_COEFFS,1,5)+S6842*INDEX(FGA_COEFFS,1,6)+T6841*INDEX(FGA_COEFFS,1,7)+M6841*INDEX(FGA_COEFFS,1,8)+Y6845*Y6847</f>
        <v>#N/A</v>
      </c>
      <c r="AD6842" s="223" t="e">
        <f ca="1">INDEX(THREEPTA_COEFFS,1,1)+AC6842*INDEX(THREEPTA_COEFFS,1,2)+J6842*INDEX(THREEPTA_COEFFS,1,3)+AA6842*INDEX(THREEPTA_COEFFS,1,4)+K6842*INDEX(THREEPTA_COEFFS,1,5)+L6841*INDEX(THREEPTA_COEFFS,1,6)+Z6845*Z6847</f>
        <v>#N/A</v>
      </c>
      <c r="AE6842" s="223" t="e">
        <f ca="1">INDEX(THREEPTPCT_COEFFS,1,1)+K6842*INDEX(THREEPTPCT_COEFFS,1,2)+L6841*INDEX(THREEPTPCT_COEFFS,1,3)+AA6845*AA6847</f>
        <v>#N/A</v>
      </c>
      <c r="AF6842" s="55" t="e">
        <f t="shared" ca="1" si="11821"/>
        <v>#N/A</v>
      </c>
      <c r="AG6842" s="223" t="e">
        <f ca="1">INDEX(TWOPTPCT_COEFFS,1,1)+AB6842*INDEX(TWOPTPCT_COEFFS,1,2)+I6841*INDEX(TWOPTPCT_COEFFS,1,3)+G6841*INDEX(TWOPTPCT_COEFFS,1,4)+L6841*INDEX(TWOPTPCT_COEFFS,1,5)+AB6845*AB6847</f>
        <v>#N/A</v>
      </c>
      <c r="AH6842" s="223" t="e">
        <f ca="1">INDEX(FTA_COEFFS,1,1)+O6842*INDEX(FTA_COEFFS,1,2)+N6841*INDEX(FTA_COEFFS,1,3)+(Q6842+R6842)*INDEX(FTA_COEFFS,1,4)+(Q6841+R6841)*INDEX(FTA_COEFFS,1,5)+M6841*INDEX(FTA_COEFFS,1,6)+AC6845*AC6847</f>
        <v>#N/A</v>
      </c>
      <c r="AI6842" s="223" t="e">
        <f ca="1">INDEX(FTPCT_COEFFS,1,1)+P6842*INDEX(FTPCT_COEFFS,1,2)+F6842*INDEX(FTPCT_COEFFS,1,3)+G6841*INDEX(FTPCT_COEFFS,1,4)+AD6845*AD6847</f>
        <v>#N/A</v>
      </c>
      <c r="AJ6842" s="338" t="e">
        <f t="shared" ca="1" si="11822"/>
        <v>#N/A</v>
      </c>
      <c r="AK6842" s="55"/>
      <c r="AL6842" s="55"/>
      <c r="AM6842" s="55"/>
      <c r="AN6842" s="55"/>
      <c r="AO6842" s="55"/>
      <c r="AP6842" s="55"/>
      <c r="AQ6842" s="55"/>
      <c r="AR6842" s="55"/>
    </row>
    <row r="6843" spans="1:45" x14ac:dyDescent="0.3">
      <c r="A6843" s="54" t="e">
        <f ca="1">IF(D6841&gt;(D6842+(AVERAGE(V6841,W6841)-AVERAGE(V6842,W6842))/2)+2.5,C6841,IF(D6842&gt;(D6841+(AVERAGE(V6842,W6842)-AVERAGE(V6841,W6841))/2)+2.5,C6842,"Close"))</f>
        <v>#N/A</v>
      </c>
      <c r="B6843" s="64" t="e">
        <f ca="1">IF(D6842&gt;D6841,C6842,C6841)</f>
        <v>#N/A</v>
      </c>
      <c r="D6843" s="56"/>
      <c r="X6843" s="55"/>
      <c r="Y6843" s="55"/>
      <c r="Z6843" s="55"/>
      <c r="AA6843" s="55"/>
      <c r="AB6843" s="55"/>
      <c r="AC6843" s="337"/>
      <c r="AD6843" s="337"/>
      <c r="AE6843" s="337"/>
      <c r="AF6843" s="337"/>
      <c r="AG6843" s="337"/>
      <c r="AH6843" s="337"/>
      <c r="AI6843" s="337"/>
      <c r="AJ6843" s="337"/>
      <c r="AK6843" s="337"/>
      <c r="AL6843" s="337"/>
      <c r="AM6843" s="55"/>
      <c r="AN6843" s="55"/>
      <c r="AO6843" s="55"/>
      <c r="AP6843" s="55"/>
      <c r="AQ6843" s="55"/>
      <c r="AR6843" s="55"/>
      <c r="AS6843" s="55"/>
    </row>
    <row r="6844" spans="1:45" x14ac:dyDescent="0.3">
      <c r="X6844" s="54" t="s">
        <v>1305</v>
      </c>
      <c r="Y6844" s="54" t="s">
        <v>128</v>
      </c>
      <c r="Z6844" s="54" t="s">
        <v>157</v>
      </c>
      <c r="AA6844" s="54" t="s">
        <v>151</v>
      </c>
      <c r="AB6844" s="54" t="s">
        <v>1327</v>
      </c>
      <c r="AC6844" s="54" t="s">
        <v>129</v>
      </c>
      <c r="AD6844" s="54" t="s">
        <v>116</v>
      </c>
      <c r="AE6844" s="54"/>
      <c r="AF6844" s="54"/>
      <c r="AG6844" s="54"/>
      <c r="AH6844" s="54"/>
      <c r="AI6844" s="54"/>
      <c r="AJ6844" s="54"/>
      <c r="AK6844" s="54"/>
      <c r="AL6844" s="54"/>
      <c r="AM6844" s="54"/>
      <c r="AN6844" s="54"/>
      <c r="AO6844" s="54"/>
      <c r="AP6844" s="54"/>
      <c r="AQ6844" s="54"/>
      <c r="AR6844" s="54"/>
      <c r="AS6844" s="54"/>
    </row>
    <row r="6845" spans="1:45" x14ac:dyDescent="0.3">
      <c r="X6845" s="54"/>
      <c r="Y6845" s="54">
        <f t="shared" ref="Y6845:AD6845" si="11825">Y6838</f>
        <v>6.4436999999999998</v>
      </c>
      <c r="Z6845" s="54">
        <f t="shared" si="11825"/>
        <v>4.9371</v>
      </c>
      <c r="AA6845" s="54">
        <f t="shared" si="11825"/>
        <v>11.350300000000001</v>
      </c>
      <c r="AB6845" s="54">
        <f t="shared" si="11825"/>
        <v>7.1900000000000006E-2</v>
      </c>
      <c r="AC6845" s="54">
        <f t="shared" si="11825"/>
        <v>6.2766000000000002</v>
      </c>
      <c r="AD6845" s="54">
        <f t="shared" si="11825"/>
        <v>11.042999999999999</v>
      </c>
      <c r="AE6845" s="54"/>
      <c r="AF6845" s="336"/>
      <c r="AG6845" s="336"/>
      <c r="AH6845" s="336"/>
      <c r="AI6845" s="54"/>
      <c r="AJ6845" s="54"/>
      <c r="AK6845" s="54"/>
      <c r="AL6845" s="54"/>
      <c r="AM6845" s="54"/>
      <c r="AN6845" s="54"/>
      <c r="AO6845" s="54"/>
      <c r="AP6845" s="54"/>
      <c r="AQ6845" s="54"/>
      <c r="AR6845" s="54"/>
      <c r="AS6845" s="54"/>
    </row>
    <row r="6846" spans="1:45" x14ac:dyDescent="0.3">
      <c r="D6846" s="56"/>
      <c r="X6846" s="336"/>
      <c r="Y6846" s="336">
        <f t="shared" ca="1" si="11741"/>
        <v>0.16890421453921575</v>
      </c>
      <c r="Z6846" s="336">
        <f t="shared" ca="1" si="11741"/>
        <v>0.19550397768925171</v>
      </c>
      <c r="AA6846" s="336">
        <f t="shared" ca="1" si="11741"/>
        <v>0.8549224838125582</v>
      </c>
      <c r="AB6846" s="336">
        <f t="shared" ca="1" si="11741"/>
        <v>8.4566193690008146E-2</v>
      </c>
      <c r="AC6846" s="336">
        <f t="shared" ca="1" si="11741"/>
        <v>1.1454242214868</v>
      </c>
      <c r="AD6846" s="336">
        <f t="shared" ca="1" si="11741"/>
        <v>-1.1437687422026905</v>
      </c>
      <c r="AE6846" s="336"/>
      <c r="AF6846" s="336"/>
      <c r="AG6846" s="336"/>
      <c r="AH6846" s="336"/>
      <c r="AI6846" s="54"/>
      <c r="AJ6846" s="54"/>
      <c r="AK6846" s="54"/>
      <c r="AL6846" s="336"/>
      <c r="AM6846" s="336"/>
      <c r="AN6846" s="336"/>
      <c r="AO6846" s="336"/>
      <c r="AP6846" s="54"/>
      <c r="AQ6846" s="336"/>
      <c r="AR6846" s="336"/>
      <c r="AS6846" s="336"/>
    </row>
    <row r="6847" spans="1:45" x14ac:dyDescent="0.3">
      <c r="C6847" s="54"/>
      <c r="D6847" s="56"/>
      <c r="Y6847" s="336">
        <f t="shared" ca="1" si="11741"/>
        <v>-1.2547770283010646</v>
      </c>
      <c r="Z6847" s="336">
        <f t="shared" ca="1" si="11741"/>
        <v>0.17136102615652898</v>
      </c>
      <c r="AA6847" s="336">
        <f t="shared" ca="1" si="11741"/>
        <v>-1.1460152140365162E-2</v>
      </c>
      <c r="AB6847" s="336">
        <f t="shared" ca="1" si="11741"/>
        <v>-0.19494508745297873</v>
      </c>
      <c r="AC6847" s="336">
        <f t="shared" ca="1" si="11741"/>
        <v>-5.3665122037441131E-3</v>
      </c>
      <c r="AD6847" s="336">
        <f t="shared" ca="1" si="11741"/>
        <v>0.94159279258324946</v>
      </c>
      <c r="AE6847" s="55"/>
      <c r="AF6847" s="55"/>
      <c r="AG6847" s="55"/>
      <c r="AH6847" s="55"/>
      <c r="AI6847" s="55"/>
      <c r="AJ6847" s="55"/>
      <c r="AK6847" s="55"/>
      <c r="AL6847" s="55"/>
      <c r="AM6847" s="55"/>
      <c r="AN6847" s="55"/>
      <c r="AO6847" s="55"/>
      <c r="AP6847" s="55"/>
      <c r="AQ6847" s="55"/>
      <c r="AR6847" s="55"/>
      <c r="AS6847" s="55"/>
    </row>
    <row r="6848" spans="1:45" x14ac:dyDescent="0.3">
      <c r="B6848" s="54" t="s">
        <v>172</v>
      </c>
      <c r="C6848" s="53">
        <f>C6841</f>
        <v>0</v>
      </c>
      <c r="D6848" s="56" t="e">
        <f t="shared" ref="D6848:D6849" ca="1" si="11826">AJ6848</f>
        <v>#N/A</v>
      </c>
      <c r="E6848" s="52" t="e">
        <f t="shared" ref="E6848:W6848" si="11827">E6841</f>
        <v>#N/A</v>
      </c>
      <c r="F6848" s="52" t="e">
        <f t="shared" si="11827"/>
        <v>#N/A</v>
      </c>
      <c r="G6848" s="52" t="e">
        <f t="shared" si="11827"/>
        <v>#N/A</v>
      </c>
      <c r="H6848" s="52" t="e">
        <f t="shared" si="11827"/>
        <v>#N/A</v>
      </c>
      <c r="I6848" s="52" t="e">
        <f t="shared" si="11827"/>
        <v>#N/A</v>
      </c>
      <c r="J6848" s="52" t="e">
        <f t="shared" si="11827"/>
        <v>#N/A</v>
      </c>
      <c r="K6848" s="52" t="e">
        <f t="shared" si="11827"/>
        <v>#N/A</v>
      </c>
      <c r="L6848" s="52" t="e">
        <f t="shared" si="11827"/>
        <v>#N/A</v>
      </c>
      <c r="M6848" s="52" t="e">
        <f t="shared" si="11827"/>
        <v>#N/A</v>
      </c>
      <c r="N6848" s="52" t="e">
        <f t="shared" si="11827"/>
        <v>#N/A</v>
      </c>
      <c r="O6848" s="52" t="e">
        <f t="shared" si="11827"/>
        <v>#N/A</v>
      </c>
      <c r="P6848" s="52" t="e">
        <f t="shared" si="11827"/>
        <v>#N/A</v>
      </c>
      <c r="Q6848" s="52" t="e">
        <f t="shared" si="11827"/>
        <v>#N/A</v>
      </c>
      <c r="R6848" s="52" t="e">
        <f t="shared" si="11827"/>
        <v>#N/A</v>
      </c>
      <c r="S6848" s="52" t="e">
        <f t="shared" si="11827"/>
        <v>#N/A</v>
      </c>
      <c r="T6848" s="52" t="e">
        <f t="shared" si="11827"/>
        <v>#N/A</v>
      </c>
      <c r="U6848" s="52" t="e">
        <f t="shared" si="11827"/>
        <v>#N/A</v>
      </c>
      <c r="V6848" s="52" t="e">
        <f t="shared" si="11827"/>
        <v>#N/A</v>
      </c>
      <c r="W6848" s="52" t="e">
        <f t="shared" si="11827"/>
        <v>#N/A</v>
      </c>
      <c r="X6848" s="55" t="e">
        <f t="shared" ref="X6848:X6849" si="11828">(H6848-(O6848*P6848)/100-3*(J6848*K6848)/100)/2</f>
        <v>#N/A</v>
      </c>
      <c r="Y6848" s="55" t="e">
        <f t="shared" ref="Y6848:Y6849" si="11829">SUM(X6848,(J6848*K6848/100))/(F6848/100)</f>
        <v>#N/A</v>
      </c>
      <c r="Z6848" s="55" t="e">
        <f t="shared" ref="Z6848" si="11830">U6848*0.5+U6849*0.5</f>
        <v>#N/A</v>
      </c>
      <c r="AA6848" s="55" t="e">
        <f t="shared" ref="AA6848:AA6849" si="11831">J6848/Y6848</f>
        <v>#N/A</v>
      </c>
      <c r="AB6848" s="336" t="e">
        <f t="shared" ref="AB6848:AB6849" si="11832">X6848/(Y6848-J6848)</f>
        <v>#N/A</v>
      </c>
      <c r="AC6848" s="223" t="e">
        <f ca="1">INDEX(FGA_COEFFS,1,1)+Z6848*INDEX(FGA_COEFFS,1,2)+Y6848*INDEX(FGA_COEFFS,1,3)+R6848*INDEX(FGA_COEFFS,1,4)+Q6849*INDEX(FGA_COEFFS,1,5)+S6848*INDEX(FGA_COEFFS,1,6)+T6849*INDEX(FGA_COEFFS,1,7)+M6849*INDEX(FGA_COEFFS,1,8)+Y6852*Y6853</f>
        <v>#N/A</v>
      </c>
      <c r="AD6848" s="223" t="e">
        <f ca="1">INDEX(THREEPTA_COEFFS,1,1)+AC6848*INDEX(THREEPTA_COEFFS,1,2)+J6848*INDEX(THREEPTA_COEFFS,1,3)+AA6848*INDEX(THREEPTA_COEFFS,1,4)+K6848*INDEX(THREEPTA_COEFFS,1,5)+L6849*INDEX(THREEPTA_COEFFS,1,6)+Z6852*Z6853</f>
        <v>#N/A</v>
      </c>
      <c r="AE6848" s="223" t="e">
        <f ca="1">INDEX(THREEPTPCT_COEFFS,1,1)+K6848*INDEX(THREEPTPCT_COEFFS,1,2)+L6849*INDEX(THREEPTPCT_COEFFS,1,3)+AA6852*AA6853</f>
        <v>#N/A</v>
      </c>
      <c r="AF6848" s="55" t="e">
        <f t="shared" ref="AF6848:AF6849" ca="1" si="11833">AC6848-AD6848</f>
        <v>#N/A</v>
      </c>
      <c r="AG6848" s="223" t="e">
        <f ca="1">INDEX(TWOPTPCT_COEFFS,1,1)+AB6848*INDEX(TWOPTPCT_COEFFS,1,2)+I6849*INDEX(TWOPTPCT_COEFFS,1,3)+G6849*INDEX(TWOPTPCT_COEFFS,1,4)+L6849*INDEX(TWOPTPCT_COEFFS,1,5)+AB6852*AB6853</f>
        <v>#N/A</v>
      </c>
      <c r="AH6848" s="223" t="e">
        <f ca="1">INDEX(FTA_COEFFS,1,1)+O6848*INDEX(FTA_COEFFS,1,2)+N6849*INDEX(FTA_COEFFS,1,3)+(Q6848+R6848)*INDEX(FTA_COEFFS,1,4)+(Q6849+R6849)*INDEX(FTA_COEFFS,1,5)+M6849*INDEX(FTA_COEFFS,1,6)+AC6852*AC6853</f>
        <v>#N/A</v>
      </c>
      <c r="AI6848" s="223" t="e">
        <f ca="1">INDEX(FTPCT_COEFFS,1,1)+P6848*INDEX(FTPCT_COEFFS,1,2)+F6848*INDEX(FTPCT_COEFFS,1,3)+G6849*INDEX(FTPCT_COEFFS,1,4)+AD6852*AD6853</f>
        <v>#N/A</v>
      </c>
      <c r="AJ6848" s="338" t="e">
        <f t="shared" ref="AJ6848:AJ6849" ca="1" si="11834">AD6848*AE6848/100+AF6848*AG6848+AH6848*AI6848/100</f>
        <v>#N/A</v>
      </c>
      <c r="AK6848" s="55"/>
      <c r="AL6848" s="55"/>
      <c r="AM6848" s="55"/>
      <c r="AN6848" s="55"/>
      <c r="AO6848" s="55"/>
      <c r="AP6848" s="55"/>
      <c r="AQ6848" s="55"/>
      <c r="AR6848" s="55"/>
    </row>
    <row r="6849" spans="1:45" x14ac:dyDescent="0.3">
      <c r="B6849" s="54" t="s">
        <v>175</v>
      </c>
      <c r="C6849" s="54">
        <f>C6842</f>
        <v>0</v>
      </c>
      <c r="D6849" s="56" t="e">
        <f t="shared" ca="1" si="11826"/>
        <v>#N/A</v>
      </c>
      <c r="E6849" s="52" t="e">
        <f t="shared" ref="E6849:W6849" si="11835">E6842</f>
        <v>#N/A</v>
      </c>
      <c r="F6849" s="52" t="e">
        <f t="shared" si="11835"/>
        <v>#N/A</v>
      </c>
      <c r="G6849" s="52" t="e">
        <f t="shared" si="11835"/>
        <v>#N/A</v>
      </c>
      <c r="H6849" s="52" t="e">
        <f t="shared" si="11835"/>
        <v>#N/A</v>
      </c>
      <c r="I6849" s="52" t="e">
        <f t="shared" si="11835"/>
        <v>#N/A</v>
      </c>
      <c r="J6849" s="52" t="e">
        <f t="shared" si="11835"/>
        <v>#N/A</v>
      </c>
      <c r="K6849" s="52" t="e">
        <f t="shared" si="11835"/>
        <v>#N/A</v>
      </c>
      <c r="L6849" s="52" t="e">
        <f t="shared" si="11835"/>
        <v>#N/A</v>
      </c>
      <c r="M6849" s="52" t="e">
        <f t="shared" si="11835"/>
        <v>#N/A</v>
      </c>
      <c r="N6849" s="52" t="e">
        <f t="shared" si="11835"/>
        <v>#N/A</v>
      </c>
      <c r="O6849" s="52" t="e">
        <f t="shared" si="11835"/>
        <v>#N/A</v>
      </c>
      <c r="P6849" s="52" t="e">
        <f t="shared" si="11835"/>
        <v>#N/A</v>
      </c>
      <c r="Q6849" s="52" t="e">
        <f t="shared" si="11835"/>
        <v>#N/A</v>
      </c>
      <c r="R6849" s="52" t="e">
        <f t="shared" si="11835"/>
        <v>#N/A</v>
      </c>
      <c r="S6849" s="52" t="e">
        <f t="shared" si="11835"/>
        <v>#N/A</v>
      </c>
      <c r="T6849" s="52" t="e">
        <f t="shared" si="11835"/>
        <v>#N/A</v>
      </c>
      <c r="U6849" s="52" t="e">
        <f t="shared" si="11835"/>
        <v>#N/A</v>
      </c>
      <c r="V6849" s="52" t="e">
        <f t="shared" si="11835"/>
        <v>#N/A</v>
      </c>
      <c r="W6849" s="52" t="e">
        <f t="shared" si="11835"/>
        <v>#N/A</v>
      </c>
      <c r="X6849" s="55" t="e">
        <f t="shared" si="11828"/>
        <v>#N/A</v>
      </c>
      <c r="Y6849" s="55" t="e">
        <f t="shared" si="11829"/>
        <v>#N/A</v>
      </c>
      <c r="Z6849" s="55" t="e">
        <f t="shared" ref="Z6849" si="11836">Z6848</f>
        <v>#N/A</v>
      </c>
      <c r="AA6849" s="55" t="e">
        <f t="shared" si="11831"/>
        <v>#N/A</v>
      </c>
      <c r="AB6849" s="336" t="e">
        <f t="shared" si="11832"/>
        <v>#N/A</v>
      </c>
      <c r="AC6849" s="223" t="e">
        <f ca="1">INDEX(FGA_COEFFS,1,1)+Z6849*INDEX(FGA_COEFFS,1,2)+Y6849*INDEX(FGA_COEFFS,1,3)+R6849*INDEX(FGA_COEFFS,1,4)+Q6848*INDEX(FGA_COEFFS,1,5)+S6849*INDEX(FGA_COEFFS,1,6)+T6848*INDEX(FGA_COEFFS,1,7)+M6848*INDEX(FGA_COEFFS,1,8)+Y6852*Y6854</f>
        <v>#N/A</v>
      </c>
      <c r="AD6849" s="223" t="e">
        <f ca="1">INDEX(THREEPTA_COEFFS,1,1)+AC6849*INDEX(THREEPTA_COEFFS,1,2)+J6849*INDEX(THREEPTA_COEFFS,1,3)+AA6849*INDEX(THREEPTA_COEFFS,1,4)+K6849*INDEX(THREEPTA_COEFFS,1,5)+L6848*INDEX(THREEPTA_COEFFS,1,6)+Z6852*Z6854</f>
        <v>#N/A</v>
      </c>
      <c r="AE6849" s="223" t="e">
        <f ca="1">INDEX(THREEPTPCT_COEFFS,1,1)+K6849*INDEX(THREEPTPCT_COEFFS,1,2)+L6848*INDEX(THREEPTPCT_COEFFS,1,3)+AA6852*AA6854</f>
        <v>#N/A</v>
      </c>
      <c r="AF6849" s="55" t="e">
        <f t="shared" ca="1" si="11833"/>
        <v>#N/A</v>
      </c>
      <c r="AG6849" s="223" t="e">
        <f ca="1">INDEX(TWOPTPCT_COEFFS,1,1)+AB6849*INDEX(TWOPTPCT_COEFFS,1,2)+I6848*INDEX(TWOPTPCT_COEFFS,1,3)+G6848*INDEX(TWOPTPCT_COEFFS,1,4)+L6848*INDEX(TWOPTPCT_COEFFS,1,5)+AB6852*AB6854</f>
        <v>#N/A</v>
      </c>
      <c r="AH6849" s="223" t="e">
        <f ca="1">INDEX(FTA_COEFFS,1,1)+O6849*INDEX(FTA_COEFFS,1,2)+N6848*INDEX(FTA_COEFFS,1,3)+(Q6849+R6849)*INDEX(FTA_COEFFS,1,4)+(Q6848+R6848)*INDEX(FTA_COEFFS,1,5)+M6848*INDEX(FTA_COEFFS,1,6)+AC6852*AC6854</f>
        <v>#N/A</v>
      </c>
      <c r="AI6849" s="223" t="e">
        <f ca="1">INDEX(FTPCT_COEFFS,1,1)+P6849*INDEX(FTPCT_COEFFS,1,2)+F6849*INDEX(FTPCT_COEFFS,1,3)+G6848*INDEX(FTPCT_COEFFS,1,4)+AD6852*AD6854</f>
        <v>#N/A</v>
      </c>
      <c r="AJ6849" s="338" t="e">
        <f t="shared" ca="1" si="11834"/>
        <v>#N/A</v>
      </c>
      <c r="AK6849" s="55"/>
      <c r="AL6849" s="55"/>
      <c r="AM6849" s="55"/>
      <c r="AN6849" s="55"/>
      <c r="AO6849" s="55"/>
      <c r="AP6849" s="55"/>
      <c r="AQ6849" s="55"/>
      <c r="AR6849" s="55"/>
    </row>
    <row r="6850" spans="1:45" x14ac:dyDescent="0.3">
      <c r="A6850" s="54" t="e">
        <f ca="1">IF(D6848&gt;(D6849+(AVERAGE(V6848,W6848)-AVERAGE(V6849,W6849))/2)+2.5,C6848,IF(D6849&gt;(D6848+(AVERAGE(V6849,W6849)-AVERAGE(V6848,W6848))/2)+2.5,C6849,"Close"))</f>
        <v>#N/A</v>
      </c>
      <c r="B6850" s="64" t="e">
        <f ca="1">IF(D6849&gt;D6848,C6849,C6848)</f>
        <v>#N/A</v>
      </c>
      <c r="D6850" s="56"/>
      <c r="X6850" s="55"/>
      <c r="Y6850" s="55"/>
      <c r="Z6850" s="55"/>
      <c r="AA6850" s="55"/>
      <c r="AB6850" s="55"/>
      <c r="AC6850" s="337"/>
      <c r="AD6850" s="337"/>
      <c r="AE6850" s="337"/>
      <c r="AF6850" s="337"/>
      <c r="AG6850" s="337"/>
      <c r="AH6850" s="337"/>
      <c r="AI6850" s="337"/>
      <c r="AJ6850" s="337"/>
      <c r="AK6850" s="337"/>
      <c r="AL6850" s="337"/>
      <c r="AM6850" s="55"/>
      <c r="AN6850" s="55"/>
      <c r="AO6850" s="55"/>
      <c r="AP6850" s="55"/>
      <c r="AQ6850" s="55"/>
      <c r="AR6850" s="55"/>
      <c r="AS6850" s="55"/>
    </row>
    <row r="6851" spans="1:45" x14ac:dyDescent="0.3">
      <c r="X6851" s="54" t="s">
        <v>1305</v>
      </c>
      <c r="Y6851" s="54" t="s">
        <v>128</v>
      </c>
      <c r="Z6851" s="54" t="s">
        <v>157</v>
      </c>
      <c r="AA6851" s="54" t="s">
        <v>151</v>
      </c>
      <c r="AB6851" s="54" t="s">
        <v>1327</v>
      </c>
      <c r="AC6851" s="54" t="s">
        <v>129</v>
      </c>
      <c r="AD6851" s="54" t="s">
        <v>116</v>
      </c>
      <c r="AE6851" s="54"/>
      <c r="AF6851" s="54"/>
      <c r="AG6851" s="54"/>
      <c r="AH6851" s="54"/>
      <c r="AI6851" s="54"/>
      <c r="AJ6851" s="54"/>
      <c r="AK6851" s="54"/>
      <c r="AL6851" s="54"/>
      <c r="AM6851" s="54"/>
      <c r="AN6851" s="54"/>
      <c r="AO6851" s="54"/>
      <c r="AP6851" s="54"/>
      <c r="AQ6851" s="54"/>
      <c r="AR6851" s="54"/>
      <c r="AS6851" s="54"/>
    </row>
    <row r="6852" spans="1:45" x14ac:dyDescent="0.3">
      <c r="X6852" s="54"/>
      <c r="Y6852" s="54">
        <f t="shared" ref="Y6852:AD6852" si="11837">Y6845</f>
        <v>6.4436999999999998</v>
      </c>
      <c r="Z6852" s="54">
        <f t="shared" si="11837"/>
        <v>4.9371</v>
      </c>
      <c r="AA6852" s="54">
        <f t="shared" si="11837"/>
        <v>11.350300000000001</v>
      </c>
      <c r="AB6852" s="54">
        <f t="shared" si="11837"/>
        <v>7.1900000000000006E-2</v>
      </c>
      <c r="AC6852" s="54">
        <f t="shared" si="11837"/>
        <v>6.2766000000000002</v>
      </c>
      <c r="AD6852" s="54">
        <f t="shared" si="11837"/>
        <v>11.042999999999999</v>
      </c>
      <c r="AE6852" s="54"/>
      <c r="AF6852" s="336"/>
      <c r="AG6852" s="336"/>
      <c r="AH6852" s="336"/>
      <c r="AI6852" s="54"/>
      <c r="AJ6852" s="54"/>
      <c r="AK6852" s="54"/>
      <c r="AL6852" s="54"/>
      <c r="AM6852" s="54"/>
      <c r="AN6852" s="54"/>
      <c r="AO6852" s="54"/>
      <c r="AP6852" s="54"/>
      <c r="AQ6852" s="54"/>
      <c r="AR6852" s="54"/>
      <c r="AS6852" s="54"/>
    </row>
    <row r="6853" spans="1:45" x14ac:dyDescent="0.3">
      <c r="D6853" s="56"/>
      <c r="X6853" s="336"/>
      <c r="Y6853" s="336">
        <f t="shared" ca="1" si="11741"/>
        <v>-3.7757379520745538E-2</v>
      </c>
      <c r="Z6853" s="336">
        <f t="shared" ca="1" si="11741"/>
        <v>1.1786736509422229</v>
      </c>
      <c r="AA6853" s="336">
        <f t="shared" ca="1" si="11741"/>
        <v>-0.12654583784238455</v>
      </c>
      <c r="AB6853" s="336">
        <f t="shared" ca="1" si="11741"/>
        <v>0.43374287662322963</v>
      </c>
      <c r="AC6853" s="336">
        <f t="shared" ca="1" si="11741"/>
        <v>0.54704437634825775</v>
      </c>
      <c r="AD6853" s="336">
        <f t="shared" ca="1" si="11741"/>
        <v>1.2714549708320371</v>
      </c>
      <c r="AE6853" s="336"/>
      <c r="AF6853" s="336"/>
      <c r="AG6853" s="336"/>
      <c r="AH6853" s="336"/>
      <c r="AI6853" s="54"/>
      <c r="AJ6853" s="54"/>
      <c r="AK6853" s="54"/>
      <c r="AL6853" s="336"/>
      <c r="AM6853" s="336"/>
      <c r="AN6853" s="336"/>
      <c r="AO6853" s="336"/>
      <c r="AP6853" s="54"/>
      <c r="AQ6853" s="336"/>
      <c r="AR6853" s="336"/>
      <c r="AS6853" s="336"/>
    </row>
    <row r="6854" spans="1:45" x14ac:dyDescent="0.3">
      <c r="C6854" s="54"/>
      <c r="D6854" s="56"/>
      <c r="Y6854" s="336">
        <f t="shared" ca="1" si="11741"/>
        <v>-0.56670636037245381</v>
      </c>
      <c r="Z6854" s="336">
        <f t="shared" ca="1" si="11741"/>
        <v>-1.315236523314836</v>
      </c>
      <c r="AA6854" s="336">
        <f t="shared" ca="1" si="11741"/>
        <v>-0.41212892049377492</v>
      </c>
      <c r="AB6854" s="336">
        <f t="shared" ca="1" si="11741"/>
        <v>-1.1400266135533585</v>
      </c>
      <c r="AC6854" s="336">
        <f t="shared" ca="1" si="11741"/>
        <v>0.15045361119779349</v>
      </c>
      <c r="AD6854" s="336">
        <f t="shared" ca="1" si="11741"/>
        <v>-1.2364743379683156</v>
      </c>
      <c r="AE6854" s="55"/>
      <c r="AF6854" s="55"/>
      <c r="AG6854" s="55"/>
      <c r="AH6854" s="55"/>
      <c r="AI6854" s="55"/>
      <c r="AJ6854" s="55"/>
      <c r="AK6854" s="55"/>
      <c r="AL6854" s="55"/>
      <c r="AM6854" s="55"/>
      <c r="AN6854" s="55"/>
      <c r="AO6854" s="55"/>
      <c r="AP6854" s="55"/>
      <c r="AQ6854" s="55"/>
      <c r="AR6854" s="55"/>
      <c r="AS6854" s="55"/>
    </row>
    <row r="6855" spans="1:45" x14ac:dyDescent="0.3">
      <c r="B6855" s="54" t="s">
        <v>172</v>
      </c>
      <c r="C6855" s="53">
        <f>C6848</f>
        <v>0</v>
      </c>
      <c r="D6855" s="56" t="e">
        <f t="shared" ref="D6855:D6856" ca="1" si="11838">AJ6855</f>
        <v>#N/A</v>
      </c>
      <c r="E6855" s="52" t="e">
        <f t="shared" ref="E6855:W6855" si="11839">E6848</f>
        <v>#N/A</v>
      </c>
      <c r="F6855" s="52" t="e">
        <f t="shared" si="11839"/>
        <v>#N/A</v>
      </c>
      <c r="G6855" s="52" t="e">
        <f t="shared" si="11839"/>
        <v>#N/A</v>
      </c>
      <c r="H6855" s="52" t="e">
        <f t="shared" si="11839"/>
        <v>#N/A</v>
      </c>
      <c r="I6855" s="52" t="e">
        <f t="shared" si="11839"/>
        <v>#N/A</v>
      </c>
      <c r="J6855" s="52" t="e">
        <f t="shared" si="11839"/>
        <v>#N/A</v>
      </c>
      <c r="K6855" s="52" t="e">
        <f t="shared" si="11839"/>
        <v>#N/A</v>
      </c>
      <c r="L6855" s="52" t="e">
        <f t="shared" si="11839"/>
        <v>#N/A</v>
      </c>
      <c r="M6855" s="52" t="e">
        <f t="shared" si="11839"/>
        <v>#N/A</v>
      </c>
      <c r="N6855" s="52" t="e">
        <f t="shared" si="11839"/>
        <v>#N/A</v>
      </c>
      <c r="O6855" s="52" t="e">
        <f t="shared" si="11839"/>
        <v>#N/A</v>
      </c>
      <c r="P6855" s="52" t="e">
        <f t="shared" si="11839"/>
        <v>#N/A</v>
      </c>
      <c r="Q6855" s="52" t="e">
        <f t="shared" si="11839"/>
        <v>#N/A</v>
      </c>
      <c r="R6855" s="52" t="e">
        <f t="shared" si="11839"/>
        <v>#N/A</v>
      </c>
      <c r="S6855" s="52" t="e">
        <f t="shared" si="11839"/>
        <v>#N/A</v>
      </c>
      <c r="T6855" s="52" t="e">
        <f t="shared" si="11839"/>
        <v>#N/A</v>
      </c>
      <c r="U6855" s="52" t="e">
        <f t="shared" si="11839"/>
        <v>#N/A</v>
      </c>
      <c r="V6855" s="52" t="e">
        <f t="shared" si="11839"/>
        <v>#N/A</v>
      </c>
      <c r="W6855" s="52" t="e">
        <f t="shared" si="11839"/>
        <v>#N/A</v>
      </c>
      <c r="X6855" s="55" t="e">
        <f t="shared" ref="X6855:X6856" si="11840">(H6855-(O6855*P6855)/100-3*(J6855*K6855)/100)/2</f>
        <v>#N/A</v>
      </c>
      <c r="Y6855" s="55" t="e">
        <f t="shared" ref="Y6855:Y6856" si="11841">SUM(X6855,(J6855*K6855/100))/(F6855/100)</f>
        <v>#N/A</v>
      </c>
      <c r="Z6855" s="55" t="e">
        <f t="shared" ref="Z6855" si="11842">U6855*0.5+U6856*0.5</f>
        <v>#N/A</v>
      </c>
      <c r="AA6855" s="55" t="e">
        <f t="shared" ref="AA6855:AA6856" si="11843">J6855/Y6855</f>
        <v>#N/A</v>
      </c>
      <c r="AB6855" s="336" t="e">
        <f t="shared" ref="AB6855:AB6856" si="11844">X6855/(Y6855-J6855)</f>
        <v>#N/A</v>
      </c>
      <c r="AC6855" s="223" t="e">
        <f ca="1">INDEX(FGA_COEFFS,1,1)+Z6855*INDEX(FGA_COEFFS,1,2)+Y6855*INDEX(FGA_COEFFS,1,3)+R6855*INDEX(FGA_COEFFS,1,4)+Q6856*INDEX(FGA_COEFFS,1,5)+S6855*INDEX(FGA_COEFFS,1,6)+T6856*INDEX(FGA_COEFFS,1,7)+M6856*INDEX(FGA_COEFFS,1,8)+Y6859*Y6860</f>
        <v>#N/A</v>
      </c>
      <c r="AD6855" s="223" t="e">
        <f ca="1">INDEX(THREEPTA_COEFFS,1,1)+AC6855*INDEX(THREEPTA_COEFFS,1,2)+J6855*INDEX(THREEPTA_COEFFS,1,3)+AA6855*INDEX(THREEPTA_COEFFS,1,4)+K6855*INDEX(THREEPTA_COEFFS,1,5)+L6856*INDEX(THREEPTA_COEFFS,1,6)+Z6859*Z6860</f>
        <v>#N/A</v>
      </c>
      <c r="AE6855" s="223" t="e">
        <f ca="1">INDEX(THREEPTPCT_COEFFS,1,1)+K6855*INDEX(THREEPTPCT_COEFFS,1,2)+L6856*INDEX(THREEPTPCT_COEFFS,1,3)+AA6859*AA6860</f>
        <v>#N/A</v>
      </c>
      <c r="AF6855" s="55" t="e">
        <f t="shared" ref="AF6855:AF6856" ca="1" si="11845">AC6855-AD6855</f>
        <v>#N/A</v>
      </c>
      <c r="AG6855" s="223" t="e">
        <f ca="1">INDEX(TWOPTPCT_COEFFS,1,1)+AB6855*INDEX(TWOPTPCT_COEFFS,1,2)+I6856*INDEX(TWOPTPCT_COEFFS,1,3)+G6856*INDEX(TWOPTPCT_COEFFS,1,4)+L6856*INDEX(TWOPTPCT_COEFFS,1,5)+AB6859*AB6860</f>
        <v>#N/A</v>
      </c>
      <c r="AH6855" s="223" t="e">
        <f ca="1">INDEX(FTA_COEFFS,1,1)+O6855*INDEX(FTA_COEFFS,1,2)+N6856*INDEX(FTA_COEFFS,1,3)+(Q6855+R6855)*INDEX(FTA_COEFFS,1,4)+(Q6856+R6856)*INDEX(FTA_COEFFS,1,5)+M6856*INDEX(FTA_COEFFS,1,6)+AC6859*AC6860</f>
        <v>#N/A</v>
      </c>
      <c r="AI6855" s="223" t="e">
        <f ca="1">INDEX(FTPCT_COEFFS,1,1)+P6855*INDEX(FTPCT_COEFFS,1,2)+F6855*INDEX(FTPCT_COEFFS,1,3)+G6856*INDEX(FTPCT_COEFFS,1,4)+AD6859*AD6860</f>
        <v>#N/A</v>
      </c>
      <c r="AJ6855" s="338" t="e">
        <f t="shared" ref="AJ6855:AJ6856" ca="1" si="11846">AD6855*AE6855/100+AF6855*AG6855+AH6855*AI6855/100</f>
        <v>#N/A</v>
      </c>
      <c r="AK6855" s="55"/>
      <c r="AL6855" s="55"/>
      <c r="AM6855" s="55"/>
      <c r="AN6855" s="55"/>
      <c r="AO6855" s="55"/>
      <c r="AP6855" s="55"/>
      <c r="AQ6855" s="55"/>
      <c r="AR6855" s="55"/>
    </row>
    <row r="6856" spans="1:45" x14ac:dyDescent="0.3">
      <c r="B6856" s="54" t="s">
        <v>175</v>
      </c>
      <c r="C6856" s="54">
        <f>C6849</f>
        <v>0</v>
      </c>
      <c r="D6856" s="56" t="e">
        <f t="shared" ca="1" si="11838"/>
        <v>#N/A</v>
      </c>
      <c r="E6856" s="52" t="e">
        <f t="shared" ref="E6856:W6856" si="11847">E6849</f>
        <v>#N/A</v>
      </c>
      <c r="F6856" s="52" t="e">
        <f t="shared" si="11847"/>
        <v>#N/A</v>
      </c>
      <c r="G6856" s="52" t="e">
        <f t="shared" si="11847"/>
        <v>#N/A</v>
      </c>
      <c r="H6856" s="52" t="e">
        <f t="shared" si="11847"/>
        <v>#N/A</v>
      </c>
      <c r="I6856" s="52" t="e">
        <f t="shared" si="11847"/>
        <v>#N/A</v>
      </c>
      <c r="J6856" s="52" t="e">
        <f t="shared" si="11847"/>
        <v>#N/A</v>
      </c>
      <c r="K6856" s="52" t="e">
        <f t="shared" si="11847"/>
        <v>#N/A</v>
      </c>
      <c r="L6856" s="52" t="e">
        <f t="shared" si="11847"/>
        <v>#N/A</v>
      </c>
      <c r="M6856" s="52" t="e">
        <f t="shared" si="11847"/>
        <v>#N/A</v>
      </c>
      <c r="N6856" s="52" t="e">
        <f t="shared" si="11847"/>
        <v>#N/A</v>
      </c>
      <c r="O6856" s="52" t="e">
        <f t="shared" si="11847"/>
        <v>#N/A</v>
      </c>
      <c r="P6856" s="52" t="e">
        <f t="shared" si="11847"/>
        <v>#N/A</v>
      </c>
      <c r="Q6856" s="52" t="e">
        <f t="shared" si="11847"/>
        <v>#N/A</v>
      </c>
      <c r="R6856" s="52" t="e">
        <f t="shared" si="11847"/>
        <v>#N/A</v>
      </c>
      <c r="S6856" s="52" t="e">
        <f t="shared" si="11847"/>
        <v>#N/A</v>
      </c>
      <c r="T6856" s="52" t="e">
        <f t="shared" si="11847"/>
        <v>#N/A</v>
      </c>
      <c r="U6856" s="52" t="e">
        <f t="shared" si="11847"/>
        <v>#N/A</v>
      </c>
      <c r="V6856" s="52" t="e">
        <f t="shared" si="11847"/>
        <v>#N/A</v>
      </c>
      <c r="W6856" s="52" t="e">
        <f t="shared" si="11847"/>
        <v>#N/A</v>
      </c>
      <c r="X6856" s="55" t="e">
        <f t="shared" si="11840"/>
        <v>#N/A</v>
      </c>
      <c r="Y6856" s="55" t="e">
        <f t="shared" si="11841"/>
        <v>#N/A</v>
      </c>
      <c r="Z6856" s="55" t="e">
        <f t="shared" ref="Z6856" si="11848">Z6855</f>
        <v>#N/A</v>
      </c>
      <c r="AA6856" s="55" t="e">
        <f t="shared" si="11843"/>
        <v>#N/A</v>
      </c>
      <c r="AB6856" s="336" t="e">
        <f t="shared" si="11844"/>
        <v>#N/A</v>
      </c>
      <c r="AC6856" s="223" t="e">
        <f ca="1">INDEX(FGA_COEFFS,1,1)+Z6856*INDEX(FGA_COEFFS,1,2)+Y6856*INDEX(FGA_COEFFS,1,3)+R6856*INDEX(FGA_COEFFS,1,4)+Q6855*INDEX(FGA_COEFFS,1,5)+S6856*INDEX(FGA_COEFFS,1,6)+T6855*INDEX(FGA_COEFFS,1,7)+M6855*INDEX(FGA_COEFFS,1,8)+Y6859*Y6861</f>
        <v>#N/A</v>
      </c>
      <c r="AD6856" s="223" t="e">
        <f ca="1">INDEX(THREEPTA_COEFFS,1,1)+AC6856*INDEX(THREEPTA_COEFFS,1,2)+J6856*INDEX(THREEPTA_COEFFS,1,3)+AA6856*INDEX(THREEPTA_COEFFS,1,4)+K6856*INDEX(THREEPTA_COEFFS,1,5)+L6855*INDEX(THREEPTA_COEFFS,1,6)+Z6859*Z6861</f>
        <v>#N/A</v>
      </c>
      <c r="AE6856" s="223" t="e">
        <f ca="1">INDEX(THREEPTPCT_COEFFS,1,1)+K6856*INDEX(THREEPTPCT_COEFFS,1,2)+L6855*INDEX(THREEPTPCT_COEFFS,1,3)+AA6859*AA6861</f>
        <v>#N/A</v>
      </c>
      <c r="AF6856" s="55" t="e">
        <f t="shared" ca="1" si="11845"/>
        <v>#N/A</v>
      </c>
      <c r="AG6856" s="223" t="e">
        <f ca="1">INDEX(TWOPTPCT_COEFFS,1,1)+AB6856*INDEX(TWOPTPCT_COEFFS,1,2)+I6855*INDEX(TWOPTPCT_COEFFS,1,3)+G6855*INDEX(TWOPTPCT_COEFFS,1,4)+L6855*INDEX(TWOPTPCT_COEFFS,1,5)+AB6859*AB6861</f>
        <v>#N/A</v>
      </c>
      <c r="AH6856" s="223" t="e">
        <f ca="1">INDEX(FTA_COEFFS,1,1)+O6856*INDEX(FTA_COEFFS,1,2)+N6855*INDEX(FTA_COEFFS,1,3)+(Q6856+R6856)*INDEX(FTA_COEFFS,1,4)+(Q6855+R6855)*INDEX(FTA_COEFFS,1,5)+M6855*INDEX(FTA_COEFFS,1,6)+AC6859*AC6861</f>
        <v>#N/A</v>
      </c>
      <c r="AI6856" s="223" t="e">
        <f ca="1">INDEX(FTPCT_COEFFS,1,1)+P6856*INDEX(FTPCT_COEFFS,1,2)+F6856*INDEX(FTPCT_COEFFS,1,3)+G6855*INDEX(FTPCT_COEFFS,1,4)+AD6859*AD6861</f>
        <v>#N/A</v>
      </c>
      <c r="AJ6856" s="338" t="e">
        <f t="shared" ca="1" si="11846"/>
        <v>#N/A</v>
      </c>
      <c r="AK6856" s="55"/>
      <c r="AL6856" s="55"/>
      <c r="AM6856" s="55"/>
      <c r="AN6856" s="55"/>
      <c r="AO6856" s="55"/>
      <c r="AP6856" s="55"/>
      <c r="AQ6856" s="55"/>
      <c r="AR6856" s="55"/>
    </row>
    <row r="6857" spans="1:45" x14ac:dyDescent="0.3">
      <c r="A6857" s="54" t="e">
        <f ca="1">IF(D6855&gt;(D6856+(AVERAGE(V6855,W6855)-AVERAGE(V6856,W6856))/2)+2.5,C6855,IF(D6856&gt;(D6855+(AVERAGE(V6856,W6856)-AVERAGE(V6855,W6855))/2)+2.5,C6856,"Close"))</f>
        <v>#N/A</v>
      </c>
      <c r="B6857" s="64" t="e">
        <f ca="1">IF(D6856&gt;D6855,C6856,C6855)</f>
        <v>#N/A</v>
      </c>
      <c r="D6857" s="56"/>
      <c r="X6857" s="55"/>
      <c r="Y6857" s="55"/>
      <c r="Z6857" s="55"/>
      <c r="AA6857" s="55"/>
      <c r="AB6857" s="55"/>
      <c r="AC6857" s="337"/>
      <c r="AD6857" s="337"/>
      <c r="AE6857" s="337"/>
      <c r="AF6857" s="337"/>
      <c r="AG6857" s="337"/>
      <c r="AH6857" s="337"/>
      <c r="AI6857" s="337"/>
      <c r="AJ6857" s="337"/>
      <c r="AK6857" s="337"/>
      <c r="AL6857" s="337"/>
      <c r="AM6857" s="55"/>
      <c r="AN6857" s="55"/>
      <c r="AO6857" s="55"/>
      <c r="AP6857" s="55"/>
      <c r="AQ6857" s="55"/>
      <c r="AR6857" s="55"/>
      <c r="AS6857" s="55"/>
    </row>
    <row r="6858" spans="1:45" x14ac:dyDescent="0.3">
      <c r="X6858" s="54" t="s">
        <v>1305</v>
      </c>
      <c r="Y6858" s="54" t="s">
        <v>128</v>
      </c>
      <c r="Z6858" s="54" t="s">
        <v>157</v>
      </c>
      <c r="AA6858" s="54" t="s">
        <v>151</v>
      </c>
      <c r="AB6858" s="54" t="s">
        <v>1327</v>
      </c>
      <c r="AC6858" s="54" t="s">
        <v>129</v>
      </c>
      <c r="AD6858" s="54" t="s">
        <v>116</v>
      </c>
      <c r="AE6858" s="54"/>
      <c r="AF6858" s="54"/>
      <c r="AG6858" s="54"/>
      <c r="AH6858" s="54"/>
      <c r="AI6858" s="54"/>
      <c r="AJ6858" s="54"/>
      <c r="AK6858" s="54"/>
      <c r="AL6858" s="54"/>
      <c r="AM6858" s="54"/>
      <c r="AN6858" s="54"/>
      <c r="AO6858" s="54"/>
      <c r="AP6858" s="54"/>
      <c r="AQ6858" s="54"/>
      <c r="AR6858" s="54"/>
      <c r="AS6858" s="54"/>
    </row>
    <row r="6859" spans="1:45" x14ac:dyDescent="0.3">
      <c r="X6859" s="54"/>
      <c r="Y6859" s="54">
        <f t="shared" ref="Y6859:AD6859" si="11849">Y6852</f>
        <v>6.4436999999999998</v>
      </c>
      <c r="Z6859" s="54">
        <f t="shared" si="11849"/>
        <v>4.9371</v>
      </c>
      <c r="AA6859" s="54">
        <f t="shared" si="11849"/>
        <v>11.350300000000001</v>
      </c>
      <c r="AB6859" s="54">
        <f t="shared" si="11849"/>
        <v>7.1900000000000006E-2</v>
      </c>
      <c r="AC6859" s="54">
        <f t="shared" si="11849"/>
        <v>6.2766000000000002</v>
      </c>
      <c r="AD6859" s="54">
        <f t="shared" si="11849"/>
        <v>11.042999999999999</v>
      </c>
      <c r="AE6859" s="54"/>
      <c r="AF6859" s="336"/>
      <c r="AG6859" s="336"/>
      <c r="AH6859" s="336"/>
      <c r="AI6859" s="54"/>
      <c r="AJ6859" s="54"/>
      <c r="AK6859" s="54"/>
      <c r="AL6859" s="54"/>
      <c r="AM6859" s="54"/>
      <c r="AN6859" s="54"/>
      <c r="AO6859" s="54"/>
      <c r="AP6859" s="54"/>
      <c r="AQ6859" s="54"/>
      <c r="AR6859" s="54"/>
      <c r="AS6859" s="54"/>
    </row>
    <row r="6860" spans="1:45" x14ac:dyDescent="0.3">
      <c r="D6860" s="56"/>
      <c r="X6860" s="336"/>
      <c r="Y6860" s="336">
        <f t="shared" ca="1" si="11741"/>
        <v>-1.1348777697509689</v>
      </c>
      <c r="Z6860" s="336">
        <f t="shared" ca="1" si="11741"/>
        <v>-0.35814810849512846</v>
      </c>
      <c r="AA6860" s="336">
        <f t="shared" ca="1" si="11741"/>
        <v>-0.51812012777367356</v>
      </c>
      <c r="AB6860" s="336">
        <f t="shared" ca="1" si="11741"/>
        <v>7.8561027922019282E-4</v>
      </c>
      <c r="AC6860" s="336">
        <f t="shared" ca="1" si="11741"/>
        <v>-0.13541739654911086</v>
      </c>
      <c r="AD6860" s="336">
        <f t="shared" ca="1" si="11741"/>
        <v>0.65555290221814611</v>
      </c>
      <c r="AE6860" s="336"/>
      <c r="AF6860" s="336"/>
      <c r="AG6860" s="336"/>
      <c r="AH6860" s="336"/>
      <c r="AI6860" s="54"/>
      <c r="AJ6860" s="54"/>
      <c r="AK6860" s="54"/>
      <c r="AL6860" s="336"/>
      <c r="AM6860" s="336"/>
      <c r="AN6860" s="336"/>
      <c r="AO6860" s="336"/>
      <c r="AP6860" s="54"/>
      <c r="AQ6860" s="336"/>
      <c r="AR6860" s="336"/>
      <c r="AS6860" s="336"/>
    </row>
    <row r="6861" spans="1:45" x14ac:dyDescent="0.3">
      <c r="C6861" s="54"/>
      <c r="D6861" s="56"/>
      <c r="Y6861" s="336">
        <f t="shared" ref="Y6861:AD6924" ca="1" si="11850">1.5*RAND()^2*IF(RAND()&gt;0.5,1,-1)</f>
        <v>-3.0283921613210515E-2</v>
      </c>
      <c r="Z6861" s="336">
        <f t="shared" ca="1" si="11850"/>
        <v>-0.33188410052753309</v>
      </c>
      <c r="AA6861" s="336">
        <f t="shared" ca="1" si="11850"/>
        <v>-1.3366688249314527</v>
      </c>
      <c r="AB6861" s="336">
        <f t="shared" ca="1" si="11850"/>
        <v>0.76833126262180329</v>
      </c>
      <c r="AC6861" s="336">
        <f t="shared" ca="1" si="11850"/>
        <v>2.1094762367810677E-2</v>
      </c>
      <c r="AD6861" s="336">
        <f t="shared" ca="1" si="11850"/>
        <v>0.1179690200362247</v>
      </c>
      <c r="AE6861" s="55"/>
      <c r="AF6861" s="55"/>
      <c r="AG6861" s="55"/>
      <c r="AH6861" s="55"/>
      <c r="AI6861" s="55"/>
      <c r="AJ6861" s="55"/>
      <c r="AK6861" s="55"/>
      <c r="AL6861" s="55"/>
      <c r="AM6861" s="55"/>
      <c r="AN6861" s="55"/>
      <c r="AO6861" s="55"/>
      <c r="AP6861" s="55"/>
      <c r="AQ6861" s="55"/>
      <c r="AR6861" s="55"/>
      <c r="AS6861" s="55"/>
    </row>
    <row r="6862" spans="1:45" x14ac:dyDescent="0.3">
      <c r="B6862" s="54" t="s">
        <v>172</v>
      </c>
      <c r="C6862" s="53">
        <f>C6855</f>
        <v>0</v>
      </c>
      <c r="D6862" s="56" t="e">
        <f t="shared" ref="D6862:D6863" ca="1" si="11851">AJ6862</f>
        <v>#N/A</v>
      </c>
      <c r="E6862" s="52" t="e">
        <f t="shared" ref="E6862:W6862" si="11852">E6855</f>
        <v>#N/A</v>
      </c>
      <c r="F6862" s="52" t="e">
        <f t="shared" si="11852"/>
        <v>#N/A</v>
      </c>
      <c r="G6862" s="52" t="e">
        <f t="shared" si="11852"/>
        <v>#N/A</v>
      </c>
      <c r="H6862" s="52" t="e">
        <f t="shared" si="11852"/>
        <v>#N/A</v>
      </c>
      <c r="I6862" s="52" t="e">
        <f t="shared" si="11852"/>
        <v>#N/A</v>
      </c>
      <c r="J6862" s="52" t="e">
        <f t="shared" si="11852"/>
        <v>#N/A</v>
      </c>
      <c r="K6862" s="52" t="e">
        <f t="shared" si="11852"/>
        <v>#N/A</v>
      </c>
      <c r="L6862" s="52" t="e">
        <f t="shared" si="11852"/>
        <v>#N/A</v>
      </c>
      <c r="M6862" s="52" t="e">
        <f t="shared" si="11852"/>
        <v>#N/A</v>
      </c>
      <c r="N6862" s="52" t="e">
        <f t="shared" si="11852"/>
        <v>#N/A</v>
      </c>
      <c r="O6862" s="52" t="e">
        <f t="shared" si="11852"/>
        <v>#N/A</v>
      </c>
      <c r="P6862" s="52" t="e">
        <f t="shared" si="11852"/>
        <v>#N/A</v>
      </c>
      <c r="Q6862" s="52" t="e">
        <f t="shared" si="11852"/>
        <v>#N/A</v>
      </c>
      <c r="R6862" s="52" t="e">
        <f t="shared" si="11852"/>
        <v>#N/A</v>
      </c>
      <c r="S6862" s="52" t="e">
        <f t="shared" si="11852"/>
        <v>#N/A</v>
      </c>
      <c r="T6862" s="52" t="e">
        <f t="shared" si="11852"/>
        <v>#N/A</v>
      </c>
      <c r="U6862" s="52" t="e">
        <f t="shared" si="11852"/>
        <v>#N/A</v>
      </c>
      <c r="V6862" s="52" t="e">
        <f t="shared" si="11852"/>
        <v>#N/A</v>
      </c>
      <c r="W6862" s="52" t="e">
        <f t="shared" si="11852"/>
        <v>#N/A</v>
      </c>
      <c r="X6862" s="55" t="e">
        <f t="shared" ref="X6862:X6863" si="11853">(H6862-(O6862*P6862)/100-3*(J6862*K6862)/100)/2</f>
        <v>#N/A</v>
      </c>
      <c r="Y6862" s="55" t="e">
        <f t="shared" ref="Y6862:Y6863" si="11854">SUM(X6862,(J6862*K6862/100))/(F6862/100)</f>
        <v>#N/A</v>
      </c>
      <c r="Z6862" s="55" t="e">
        <f t="shared" ref="Z6862" si="11855">U6862*0.5+U6863*0.5</f>
        <v>#N/A</v>
      </c>
      <c r="AA6862" s="55" t="e">
        <f t="shared" ref="AA6862:AA6863" si="11856">J6862/Y6862</f>
        <v>#N/A</v>
      </c>
      <c r="AB6862" s="336" t="e">
        <f t="shared" ref="AB6862:AB6863" si="11857">X6862/(Y6862-J6862)</f>
        <v>#N/A</v>
      </c>
      <c r="AC6862" s="223" t="e">
        <f ca="1">INDEX(FGA_COEFFS,1,1)+Z6862*INDEX(FGA_COEFFS,1,2)+Y6862*INDEX(FGA_COEFFS,1,3)+R6862*INDEX(FGA_COEFFS,1,4)+Q6863*INDEX(FGA_COEFFS,1,5)+S6862*INDEX(FGA_COEFFS,1,6)+T6863*INDEX(FGA_COEFFS,1,7)+M6863*INDEX(FGA_COEFFS,1,8)+Y6866*Y6867</f>
        <v>#N/A</v>
      </c>
      <c r="AD6862" s="223" t="e">
        <f ca="1">INDEX(THREEPTA_COEFFS,1,1)+AC6862*INDEX(THREEPTA_COEFFS,1,2)+J6862*INDEX(THREEPTA_COEFFS,1,3)+AA6862*INDEX(THREEPTA_COEFFS,1,4)+K6862*INDEX(THREEPTA_COEFFS,1,5)+L6863*INDEX(THREEPTA_COEFFS,1,6)+Z6866*Z6867</f>
        <v>#N/A</v>
      </c>
      <c r="AE6862" s="223" t="e">
        <f ca="1">INDEX(THREEPTPCT_COEFFS,1,1)+K6862*INDEX(THREEPTPCT_COEFFS,1,2)+L6863*INDEX(THREEPTPCT_COEFFS,1,3)+AA6866*AA6867</f>
        <v>#N/A</v>
      </c>
      <c r="AF6862" s="55" t="e">
        <f t="shared" ref="AF6862:AF6863" ca="1" si="11858">AC6862-AD6862</f>
        <v>#N/A</v>
      </c>
      <c r="AG6862" s="223" t="e">
        <f ca="1">INDEX(TWOPTPCT_COEFFS,1,1)+AB6862*INDEX(TWOPTPCT_COEFFS,1,2)+I6863*INDEX(TWOPTPCT_COEFFS,1,3)+G6863*INDEX(TWOPTPCT_COEFFS,1,4)+L6863*INDEX(TWOPTPCT_COEFFS,1,5)+AB6866*AB6867</f>
        <v>#N/A</v>
      </c>
      <c r="AH6862" s="223" t="e">
        <f ca="1">INDEX(FTA_COEFFS,1,1)+O6862*INDEX(FTA_COEFFS,1,2)+N6863*INDEX(FTA_COEFFS,1,3)+(Q6862+R6862)*INDEX(FTA_COEFFS,1,4)+(Q6863+R6863)*INDEX(FTA_COEFFS,1,5)+M6863*INDEX(FTA_COEFFS,1,6)+AC6866*AC6867</f>
        <v>#N/A</v>
      </c>
      <c r="AI6862" s="223" t="e">
        <f ca="1">INDEX(FTPCT_COEFFS,1,1)+P6862*INDEX(FTPCT_COEFFS,1,2)+F6862*INDEX(FTPCT_COEFFS,1,3)+G6863*INDEX(FTPCT_COEFFS,1,4)+AD6866*AD6867</f>
        <v>#N/A</v>
      </c>
      <c r="AJ6862" s="338" t="e">
        <f t="shared" ref="AJ6862:AJ6863" ca="1" si="11859">AD6862*AE6862/100+AF6862*AG6862+AH6862*AI6862/100</f>
        <v>#N/A</v>
      </c>
      <c r="AK6862" s="55"/>
      <c r="AL6862" s="55"/>
      <c r="AM6862" s="55"/>
      <c r="AN6862" s="55"/>
      <c r="AO6862" s="55"/>
      <c r="AP6862" s="55"/>
      <c r="AQ6862" s="55"/>
      <c r="AR6862" s="55"/>
    </row>
    <row r="6863" spans="1:45" x14ac:dyDescent="0.3">
      <c r="B6863" s="54" t="s">
        <v>175</v>
      </c>
      <c r="C6863" s="54">
        <f>C6856</f>
        <v>0</v>
      </c>
      <c r="D6863" s="56" t="e">
        <f t="shared" ca="1" si="11851"/>
        <v>#N/A</v>
      </c>
      <c r="E6863" s="52" t="e">
        <f t="shared" ref="E6863:W6863" si="11860">E6856</f>
        <v>#N/A</v>
      </c>
      <c r="F6863" s="52" t="e">
        <f t="shared" si="11860"/>
        <v>#N/A</v>
      </c>
      <c r="G6863" s="52" t="e">
        <f t="shared" si="11860"/>
        <v>#N/A</v>
      </c>
      <c r="H6863" s="52" t="e">
        <f t="shared" si="11860"/>
        <v>#N/A</v>
      </c>
      <c r="I6863" s="52" t="e">
        <f t="shared" si="11860"/>
        <v>#N/A</v>
      </c>
      <c r="J6863" s="52" t="e">
        <f t="shared" si="11860"/>
        <v>#N/A</v>
      </c>
      <c r="K6863" s="52" t="e">
        <f t="shared" si="11860"/>
        <v>#N/A</v>
      </c>
      <c r="L6863" s="52" t="e">
        <f t="shared" si="11860"/>
        <v>#N/A</v>
      </c>
      <c r="M6863" s="52" t="e">
        <f t="shared" si="11860"/>
        <v>#N/A</v>
      </c>
      <c r="N6863" s="52" t="e">
        <f t="shared" si="11860"/>
        <v>#N/A</v>
      </c>
      <c r="O6863" s="52" t="e">
        <f t="shared" si="11860"/>
        <v>#N/A</v>
      </c>
      <c r="P6863" s="52" t="e">
        <f t="shared" si="11860"/>
        <v>#N/A</v>
      </c>
      <c r="Q6863" s="52" t="e">
        <f t="shared" si="11860"/>
        <v>#N/A</v>
      </c>
      <c r="R6863" s="52" t="e">
        <f t="shared" si="11860"/>
        <v>#N/A</v>
      </c>
      <c r="S6863" s="52" t="e">
        <f t="shared" si="11860"/>
        <v>#N/A</v>
      </c>
      <c r="T6863" s="52" t="e">
        <f t="shared" si="11860"/>
        <v>#N/A</v>
      </c>
      <c r="U6863" s="52" t="e">
        <f t="shared" si="11860"/>
        <v>#N/A</v>
      </c>
      <c r="V6863" s="52" t="e">
        <f t="shared" si="11860"/>
        <v>#N/A</v>
      </c>
      <c r="W6863" s="52" t="e">
        <f t="shared" si="11860"/>
        <v>#N/A</v>
      </c>
      <c r="X6863" s="55" t="e">
        <f t="shared" si="11853"/>
        <v>#N/A</v>
      </c>
      <c r="Y6863" s="55" t="e">
        <f t="shared" si="11854"/>
        <v>#N/A</v>
      </c>
      <c r="Z6863" s="55" t="e">
        <f t="shared" ref="Z6863" si="11861">Z6862</f>
        <v>#N/A</v>
      </c>
      <c r="AA6863" s="55" t="e">
        <f t="shared" si="11856"/>
        <v>#N/A</v>
      </c>
      <c r="AB6863" s="336" t="e">
        <f t="shared" si="11857"/>
        <v>#N/A</v>
      </c>
      <c r="AC6863" s="223" t="e">
        <f ca="1">INDEX(FGA_COEFFS,1,1)+Z6863*INDEX(FGA_COEFFS,1,2)+Y6863*INDEX(FGA_COEFFS,1,3)+R6863*INDEX(FGA_COEFFS,1,4)+Q6862*INDEX(FGA_COEFFS,1,5)+S6863*INDEX(FGA_COEFFS,1,6)+T6862*INDEX(FGA_COEFFS,1,7)+M6862*INDEX(FGA_COEFFS,1,8)+Y6866*Y6868</f>
        <v>#N/A</v>
      </c>
      <c r="AD6863" s="223" t="e">
        <f ca="1">INDEX(THREEPTA_COEFFS,1,1)+AC6863*INDEX(THREEPTA_COEFFS,1,2)+J6863*INDEX(THREEPTA_COEFFS,1,3)+AA6863*INDEX(THREEPTA_COEFFS,1,4)+K6863*INDEX(THREEPTA_COEFFS,1,5)+L6862*INDEX(THREEPTA_COEFFS,1,6)+Z6866*Z6868</f>
        <v>#N/A</v>
      </c>
      <c r="AE6863" s="223" t="e">
        <f ca="1">INDEX(THREEPTPCT_COEFFS,1,1)+K6863*INDEX(THREEPTPCT_COEFFS,1,2)+L6862*INDEX(THREEPTPCT_COEFFS,1,3)+AA6866*AA6868</f>
        <v>#N/A</v>
      </c>
      <c r="AF6863" s="55" t="e">
        <f t="shared" ca="1" si="11858"/>
        <v>#N/A</v>
      </c>
      <c r="AG6863" s="223" t="e">
        <f ca="1">INDEX(TWOPTPCT_COEFFS,1,1)+AB6863*INDEX(TWOPTPCT_COEFFS,1,2)+I6862*INDEX(TWOPTPCT_COEFFS,1,3)+G6862*INDEX(TWOPTPCT_COEFFS,1,4)+L6862*INDEX(TWOPTPCT_COEFFS,1,5)+AB6866*AB6868</f>
        <v>#N/A</v>
      </c>
      <c r="AH6863" s="223" t="e">
        <f ca="1">INDEX(FTA_COEFFS,1,1)+O6863*INDEX(FTA_COEFFS,1,2)+N6862*INDEX(FTA_COEFFS,1,3)+(Q6863+R6863)*INDEX(FTA_COEFFS,1,4)+(Q6862+R6862)*INDEX(FTA_COEFFS,1,5)+M6862*INDEX(FTA_COEFFS,1,6)+AC6866*AC6868</f>
        <v>#N/A</v>
      </c>
      <c r="AI6863" s="223" t="e">
        <f ca="1">INDEX(FTPCT_COEFFS,1,1)+P6863*INDEX(FTPCT_COEFFS,1,2)+F6863*INDEX(FTPCT_COEFFS,1,3)+G6862*INDEX(FTPCT_COEFFS,1,4)+AD6866*AD6868</f>
        <v>#N/A</v>
      </c>
      <c r="AJ6863" s="338" t="e">
        <f t="shared" ca="1" si="11859"/>
        <v>#N/A</v>
      </c>
      <c r="AK6863" s="55"/>
      <c r="AL6863" s="55"/>
      <c r="AM6863" s="55"/>
      <c r="AN6863" s="55"/>
      <c r="AO6863" s="55"/>
      <c r="AP6863" s="55"/>
      <c r="AQ6863" s="55"/>
      <c r="AR6863" s="55"/>
    </row>
    <row r="6864" spans="1:45" x14ac:dyDescent="0.3">
      <c r="A6864" s="54" t="e">
        <f ca="1">IF(D6862&gt;(D6863+(AVERAGE(V6862,W6862)-AVERAGE(V6863,W6863))/2)+2.5,C6862,IF(D6863&gt;(D6862+(AVERAGE(V6863,W6863)-AVERAGE(V6862,W6862))/2)+2.5,C6863,"Close"))</f>
        <v>#N/A</v>
      </c>
      <c r="B6864" s="64" t="e">
        <f ca="1">IF(D6863&gt;D6862,C6863,C6862)</f>
        <v>#N/A</v>
      </c>
      <c r="D6864" s="56"/>
      <c r="X6864" s="55"/>
      <c r="Y6864" s="55"/>
      <c r="Z6864" s="55"/>
      <c r="AA6864" s="55"/>
      <c r="AB6864" s="55"/>
      <c r="AC6864" s="337"/>
      <c r="AD6864" s="337"/>
      <c r="AE6864" s="337"/>
      <c r="AF6864" s="337"/>
      <c r="AG6864" s="337"/>
      <c r="AH6864" s="337"/>
      <c r="AI6864" s="337"/>
      <c r="AJ6864" s="337"/>
      <c r="AK6864" s="337"/>
      <c r="AL6864" s="337"/>
      <c r="AM6864" s="55"/>
      <c r="AN6864" s="55"/>
      <c r="AO6864" s="55"/>
      <c r="AP6864" s="55"/>
      <c r="AQ6864" s="55"/>
      <c r="AR6864" s="55"/>
      <c r="AS6864" s="55"/>
    </row>
    <row r="6865" spans="1:45" x14ac:dyDescent="0.3">
      <c r="X6865" s="54" t="s">
        <v>1305</v>
      </c>
      <c r="Y6865" s="54" t="s">
        <v>128</v>
      </c>
      <c r="Z6865" s="54" t="s">
        <v>157</v>
      </c>
      <c r="AA6865" s="54" t="s">
        <v>151</v>
      </c>
      <c r="AB6865" s="54" t="s">
        <v>1327</v>
      </c>
      <c r="AC6865" s="54" t="s">
        <v>129</v>
      </c>
      <c r="AD6865" s="54" t="s">
        <v>116</v>
      </c>
      <c r="AE6865" s="54"/>
      <c r="AF6865" s="54"/>
      <c r="AG6865" s="54"/>
      <c r="AH6865" s="54"/>
      <c r="AI6865" s="54"/>
      <c r="AJ6865" s="54"/>
      <c r="AK6865" s="54"/>
      <c r="AL6865" s="54"/>
      <c r="AM6865" s="54"/>
      <c r="AN6865" s="54"/>
      <c r="AO6865" s="54"/>
      <c r="AP6865" s="54"/>
      <c r="AQ6865" s="54"/>
      <c r="AR6865" s="54"/>
      <c r="AS6865" s="54"/>
    </row>
    <row r="6866" spans="1:45" x14ac:dyDescent="0.3">
      <c r="X6866" s="54"/>
      <c r="Y6866" s="54">
        <f t="shared" ref="Y6866:AD6866" si="11862">Y6859</f>
        <v>6.4436999999999998</v>
      </c>
      <c r="Z6866" s="54">
        <f t="shared" si="11862"/>
        <v>4.9371</v>
      </c>
      <c r="AA6866" s="54">
        <f t="shared" si="11862"/>
        <v>11.350300000000001</v>
      </c>
      <c r="AB6866" s="54">
        <f t="shared" si="11862"/>
        <v>7.1900000000000006E-2</v>
      </c>
      <c r="AC6866" s="54">
        <f t="shared" si="11862"/>
        <v>6.2766000000000002</v>
      </c>
      <c r="AD6866" s="54">
        <f t="shared" si="11862"/>
        <v>11.042999999999999</v>
      </c>
      <c r="AE6866" s="54"/>
      <c r="AF6866" s="336"/>
      <c r="AG6866" s="336"/>
      <c r="AH6866" s="336"/>
      <c r="AI6866" s="54"/>
      <c r="AJ6866" s="54"/>
      <c r="AK6866" s="54"/>
      <c r="AL6866" s="54"/>
      <c r="AM6866" s="54"/>
      <c r="AN6866" s="54"/>
      <c r="AO6866" s="54"/>
      <c r="AP6866" s="54"/>
      <c r="AQ6866" s="54"/>
      <c r="AR6866" s="54"/>
      <c r="AS6866" s="54"/>
    </row>
    <row r="6867" spans="1:45" x14ac:dyDescent="0.3">
      <c r="D6867" s="56"/>
      <c r="X6867" s="336"/>
      <c r="Y6867" s="336">
        <f t="shared" ca="1" si="11850"/>
        <v>-0.15919530901104595</v>
      </c>
      <c r="Z6867" s="336">
        <f t="shared" ca="1" si="11850"/>
        <v>-0.2788552882807902</v>
      </c>
      <c r="AA6867" s="336">
        <f t="shared" ca="1" si="11850"/>
        <v>0.79775164814692134</v>
      </c>
      <c r="AB6867" s="336">
        <f t="shared" ca="1" si="11850"/>
        <v>0.41398575305479762</v>
      </c>
      <c r="AC6867" s="336">
        <f t="shared" ca="1" si="11850"/>
        <v>-2.3290992701249661E-4</v>
      </c>
      <c r="AD6867" s="336">
        <f t="shared" ca="1" si="11850"/>
        <v>7.7866892329314707E-2</v>
      </c>
      <c r="AE6867" s="336"/>
      <c r="AF6867" s="336"/>
      <c r="AG6867" s="336"/>
      <c r="AH6867" s="336"/>
      <c r="AI6867" s="54"/>
      <c r="AJ6867" s="54"/>
      <c r="AK6867" s="54"/>
      <c r="AL6867" s="336"/>
      <c r="AM6867" s="336"/>
      <c r="AN6867" s="336"/>
      <c r="AO6867" s="336"/>
      <c r="AP6867" s="54"/>
      <c r="AQ6867" s="336"/>
      <c r="AR6867" s="336"/>
      <c r="AS6867" s="336"/>
    </row>
    <row r="6868" spans="1:45" x14ac:dyDescent="0.3">
      <c r="C6868" s="54"/>
      <c r="D6868" s="56"/>
      <c r="Y6868" s="336">
        <f t="shared" ca="1" si="11850"/>
        <v>1.296916239285683</v>
      </c>
      <c r="Z6868" s="336">
        <f t="shared" ca="1" si="11850"/>
        <v>-0.93107857251889881</v>
      </c>
      <c r="AA6868" s="336">
        <f t="shared" ca="1" si="11850"/>
        <v>-3.7057079748153275E-2</v>
      </c>
      <c r="AB6868" s="336">
        <f t="shared" ca="1" si="11850"/>
        <v>0.20534553192933919</v>
      </c>
      <c r="AC6868" s="336">
        <f t="shared" ca="1" si="11850"/>
        <v>-0.27699339899498243</v>
      </c>
      <c r="AD6868" s="336">
        <f t="shared" ca="1" si="11850"/>
        <v>0.14757648251760111</v>
      </c>
      <c r="AE6868" s="55"/>
      <c r="AF6868" s="55"/>
      <c r="AG6868" s="55"/>
      <c r="AH6868" s="55"/>
      <c r="AI6868" s="55"/>
      <c r="AJ6868" s="55"/>
      <c r="AK6868" s="55"/>
      <c r="AL6868" s="55"/>
      <c r="AM6868" s="55"/>
      <c r="AN6868" s="55"/>
      <c r="AO6868" s="55"/>
      <c r="AP6868" s="55"/>
      <c r="AQ6868" s="55"/>
      <c r="AR6868" s="55"/>
      <c r="AS6868" s="55"/>
    </row>
    <row r="6869" spans="1:45" x14ac:dyDescent="0.3">
      <c r="B6869" s="54" t="s">
        <v>172</v>
      </c>
      <c r="C6869" s="53">
        <f>C6862</f>
        <v>0</v>
      </c>
      <c r="D6869" s="56" t="e">
        <f t="shared" ref="D6869:D6870" ca="1" si="11863">AJ6869</f>
        <v>#N/A</v>
      </c>
      <c r="E6869" s="52" t="e">
        <f t="shared" ref="E6869:W6869" si="11864">E6862</f>
        <v>#N/A</v>
      </c>
      <c r="F6869" s="52" t="e">
        <f t="shared" si="11864"/>
        <v>#N/A</v>
      </c>
      <c r="G6869" s="52" t="e">
        <f t="shared" si="11864"/>
        <v>#N/A</v>
      </c>
      <c r="H6869" s="52" t="e">
        <f t="shared" si="11864"/>
        <v>#N/A</v>
      </c>
      <c r="I6869" s="52" t="e">
        <f t="shared" si="11864"/>
        <v>#N/A</v>
      </c>
      <c r="J6869" s="52" t="e">
        <f t="shared" si="11864"/>
        <v>#N/A</v>
      </c>
      <c r="K6869" s="52" t="e">
        <f t="shared" si="11864"/>
        <v>#N/A</v>
      </c>
      <c r="L6869" s="52" t="e">
        <f t="shared" si="11864"/>
        <v>#N/A</v>
      </c>
      <c r="M6869" s="52" t="e">
        <f t="shared" si="11864"/>
        <v>#N/A</v>
      </c>
      <c r="N6869" s="52" t="e">
        <f t="shared" si="11864"/>
        <v>#N/A</v>
      </c>
      <c r="O6869" s="52" t="e">
        <f t="shared" si="11864"/>
        <v>#N/A</v>
      </c>
      <c r="P6869" s="52" t="e">
        <f t="shared" si="11864"/>
        <v>#N/A</v>
      </c>
      <c r="Q6869" s="52" t="e">
        <f t="shared" si="11864"/>
        <v>#N/A</v>
      </c>
      <c r="R6869" s="52" t="e">
        <f t="shared" si="11864"/>
        <v>#N/A</v>
      </c>
      <c r="S6869" s="52" t="e">
        <f t="shared" si="11864"/>
        <v>#N/A</v>
      </c>
      <c r="T6869" s="52" t="e">
        <f t="shared" si="11864"/>
        <v>#N/A</v>
      </c>
      <c r="U6869" s="52" t="e">
        <f t="shared" si="11864"/>
        <v>#N/A</v>
      </c>
      <c r="V6869" s="52" t="e">
        <f t="shared" si="11864"/>
        <v>#N/A</v>
      </c>
      <c r="W6869" s="52" t="e">
        <f t="shared" si="11864"/>
        <v>#N/A</v>
      </c>
      <c r="X6869" s="55" t="e">
        <f t="shared" ref="X6869:X6870" si="11865">(H6869-(O6869*P6869)/100-3*(J6869*K6869)/100)/2</f>
        <v>#N/A</v>
      </c>
      <c r="Y6869" s="55" t="e">
        <f t="shared" ref="Y6869:Y6870" si="11866">SUM(X6869,(J6869*K6869/100))/(F6869/100)</f>
        <v>#N/A</v>
      </c>
      <c r="Z6869" s="55" t="e">
        <f t="shared" ref="Z6869" si="11867">U6869*0.5+U6870*0.5</f>
        <v>#N/A</v>
      </c>
      <c r="AA6869" s="55" t="e">
        <f t="shared" ref="AA6869:AA6870" si="11868">J6869/Y6869</f>
        <v>#N/A</v>
      </c>
      <c r="AB6869" s="336" t="e">
        <f t="shared" ref="AB6869:AB6870" si="11869">X6869/(Y6869-J6869)</f>
        <v>#N/A</v>
      </c>
      <c r="AC6869" s="223" t="e">
        <f ca="1">INDEX(FGA_COEFFS,1,1)+Z6869*INDEX(FGA_COEFFS,1,2)+Y6869*INDEX(FGA_COEFFS,1,3)+R6869*INDEX(FGA_COEFFS,1,4)+Q6870*INDEX(FGA_COEFFS,1,5)+S6869*INDEX(FGA_COEFFS,1,6)+T6870*INDEX(FGA_COEFFS,1,7)+M6870*INDEX(FGA_COEFFS,1,8)+Y6873*Y6874</f>
        <v>#N/A</v>
      </c>
      <c r="AD6869" s="223" t="e">
        <f ca="1">INDEX(THREEPTA_COEFFS,1,1)+AC6869*INDEX(THREEPTA_COEFFS,1,2)+J6869*INDEX(THREEPTA_COEFFS,1,3)+AA6869*INDEX(THREEPTA_COEFFS,1,4)+K6869*INDEX(THREEPTA_COEFFS,1,5)+L6870*INDEX(THREEPTA_COEFFS,1,6)+Z6873*Z6874</f>
        <v>#N/A</v>
      </c>
      <c r="AE6869" s="223" t="e">
        <f ca="1">INDEX(THREEPTPCT_COEFFS,1,1)+K6869*INDEX(THREEPTPCT_COEFFS,1,2)+L6870*INDEX(THREEPTPCT_COEFFS,1,3)+AA6873*AA6874</f>
        <v>#N/A</v>
      </c>
      <c r="AF6869" s="55" t="e">
        <f t="shared" ref="AF6869:AF6870" ca="1" si="11870">AC6869-AD6869</f>
        <v>#N/A</v>
      </c>
      <c r="AG6869" s="223" t="e">
        <f ca="1">INDEX(TWOPTPCT_COEFFS,1,1)+AB6869*INDEX(TWOPTPCT_COEFFS,1,2)+I6870*INDEX(TWOPTPCT_COEFFS,1,3)+G6870*INDEX(TWOPTPCT_COEFFS,1,4)+L6870*INDEX(TWOPTPCT_COEFFS,1,5)+AB6873*AB6874</f>
        <v>#N/A</v>
      </c>
      <c r="AH6869" s="223" t="e">
        <f ca="1">INDEX(FTA_COEFFS,1,1)+O6869*INDEX(FTA_COEFFS,1,2)+N6870*INDEX(FTA_COEFFS,1,3)+(Q6869+R6869)*INDEX(FTA_COEFFS,1,4)+(Q6870+R6870)*INDEX(FTA_COEFFS,1,5)+M6870*INDEX(FTA_COEFFS,1,6)+AC6873*AC6874</f>
        <v>#N/A</v>
      </c>
      <c r="AI6869" s="223" t="e">
        <f ca="1">INDEX(FTPCT_COEFFS,1,1)+P6869*INDEX(FTPCT_COEFFS,1,2)+F6869*INDEX(FTPCT_COEFFS,1,3)+G6870*INDEX(FTPCT_COEFFS,1,4)+AD6873*AD6874</f>
        <v>#N/A</v>
      </c>
      <c r="AJ6869" s="338" t="e">
        <f t="shared" ref="AJ6869:AJ6870" ca="1" si="11871">AD6869*AE6869/100+AF6869*AG6869+AH6869*AI6869/100</f>
        <v>#N/A</v>
      </c>
      <c r="AK6869" s="55"/>
      <c r="AL6869" s="55"/>
      <c r="AM6869" s="55"/>
      <c r="AN6869" s="55"/>
      <c r="AO6869" s="55"/>
      <c r="AP6869" s="55"/>
      <c r="AQ6869" s="55"/>
      <c r="AR6869" s="55"/>
    </row>
    <row r="6870" spans="1:45" x14ac:dyDescent="0.3">
      <c r="B6870" s="54" t="s">
        <v>175</v>
      </c>
      <c r="C6870" s="54">
        <f>C6863</f>
        <v>0</v>
      </c>
      <c r="D6870" s="56" t="e">
        <f t="shared" ca="1" si="11863"/>
        <v>#N/A</v>
      </c>
      <c r="E6870" s="52" t="e">
        <f t="shared" ref="E6870:W6870" si="11872">E6863</f>
        <v>#N/A</v>
      </c>
      <c r="F6870" s="52" t="e">
        <f t="shared" si="11872"/>
        <v>#N/A</v>
      </c>
      <c r="G6870" s="52" t="e">
        <f t="shared" si="11872"/>
        <v>#N/A</v>
      </c>
      <c r="H6870" s="52" t="e">
        <f t="shared" si="11872"/>
        <v>#N/A</v>
      </c>
      <c r="I6870" s="52" t="e">
        <f t="shared" si="11872"/>
        <v>#N/A</v>
      </c>
      <c r="J6870" s="52" t="e">
        <f t="shared" si="11872"/>
        <v>#N/A</v>
      </c>
      <c r="K6870" s="52" t="e">
        <f t="shared" si="11872"/>
        <v>#N/A</v>
      </c>
      <c r="L6870" s="52" t="e">
        <f t="shared" si="11872"/>
        <v>#N/A</v>
      </c>
      <c r="M6870" s="52" t="e">
        <f t="shared" si="11872"/>
        <v>#N/A</v>
      </c>
      <c r="N6870" s="52" t="e">
        <f t="shared" si="11872"/>
        <v>#N/A</v>
      </c>
      <c r="O6870" s="52" t="e">
        <f t="shared" si="11872"/>
        <v>#N/A</v>
      </c>
      <c r="P6870" s="52" t="e">
        <f t="shared" si="11872"/>
        <v>#N/A</v>
      </c>
      <c r="Q6870" s="52" t="e">
        <f t="shared" si="11872"/>
        <v>#N/A</v>
      </c>
      <c r="R6870" s="52" t="e">
        <f t="shared" si="11872"/>
        <v>#N/A</v>
      </c>
      <c r="S6870" s="52" t="e">
        <f t="shared" si="11872"/>
        <v>#N/A</v>
      </c>
      <c r="T6870" s="52" t="e">
        <f t="shared" si="11872"/>
        <v>#N/A</v>
      </c>
      <c r="U6870" s="52" t="e">
        <f t="shared" si="11872"/>
        <v>#N/A</v>
      </c>
      <c r="V6870" s="52" t="e">
        <f t="shared" si="11872"/>
        <v>#N/A</v>
      </c>
      <c r="W6870" s="52" t="e">
        <f t="shared" si="11872"/>
        <v>#N/A</v>
      </c>
      <c r="X6870" s="55" t="e">
        <f t="shared" si="11865"/>
        <v>#N/A</v>
      </c>
      <c r="Y6870" s="55" t="e">
        <f t="shared" si="11866"/>
        <v>#N/A</v>
      </c>
      <c r="Z6870" s="55" t="e">
        <f t="shared" ref="Z6870" si="11873">Z6869</f>
        <v>#N/A</v>
      </c>
      <c r="AA6870" s="55" t="e">
        <f t="shared" si="11868"/>
        <v>#N/A</v>
      </c>
      <c r="AB6870" s="336" t="e">
        <f t="shared" si="11869"/>
        <v>#N/A</v>
      </c>
      <c r="AC6870" s="223" t="e">
        <f ca="1">INDEX(FGA_COEFFS,1,1)+Z6870*INDEX(FGA_COEFFS,1,2)+Y6870*INDEX(FGA_COEFFS,1,3)+R6870*INDEX(FGA_COEFFS,1,4)+Q6869*INDEX(FGA_COEFFS,1,5)+S6870*INDEX(FGA_COEFFS,1,6)+T6869*INDEX(FGA_COEFFS,1,7)+M6869*INDEX(FGA_COEFFS,1,8)+Y6873*Y6875</f>
        <v>#N/A</v>
      </c>
      <c r="AD6870" s="223" t="e">
        <f ca="1">INDEX(THREEPTA_COEFFS,1,1)+AC6870*INDEX(THREEPTA_COEFFS,1,2)+J6870*INDEX(THREEPTA_COEFFS,1,3)+AA6870*INDEX(THREEPTA_COEFFS,1,4)+K6870*INDEX(THREEPTA_COEFFS,1,5)+L6869*INDEX(THREEPTA_COEFFS,1,6)+Z6873*Z6875</f>
        <v>#N/A</v>
      </c>
      <c r="AE6870" s="223" t="e">
        <f ca="1">INDEX(THREEPTPCT_COEFFS,1,1)+K6870*INDEX(THREEPTPCT_COEFFS,1,2)+L6869*INDEX(THREEPTPCT_COEFFS,1,3)+AA6873*AA6875</f>
        <v>#N/A</v>
      </c>
      <c r="AF6870" s="55" t="e">
        <f t="shared" ca="1" si="11870"/>
        <v>#N/A</v>
      </c>
      <c r="AG6870" s="223" t="e">
        <f ca="1">INDEX(TWOPTPCT_COEFFS,1,1)+AB6870*INDEX(TWOPTPCT_COEFFS,1,2)+I6869*INDEX(TWOPTPCT_COEFFS,1,3)+G6869*INDEX(TWOPTPCT_COEFFS,1,4)+L6869*INDEX(TWOPTPCT_COEFFS,1,5)+AB6873*AB6875</f>
        <v>#N/A</v>
      </c>
      <c r="AH6870" s="223" t="e">
        <f ca="1">INDEX(FTA_COEFFS,1,1)+O6870*INDEX(FTA_COEFFS,1,2)+N6869*INDEX(FTA_COEFFS,1,3)+(Q6870+R6870)*INDEX(FTA_COEFFS,1,4)+(Q6869+R6869)*INDEX(FTA_COEFFS,1,5)+M6869*INDEX(FTA_COEFFS,1,6)+AC6873*AC6875</f>
        <v>#N/A</v>
      </c>
      <c r="AI6870" s="223" t="e">
        <f ca="1">INDEX(FTPCT_COEFFS,1,1)+P6870*INDEX(FTPCT_COEFFS,1,2)+F6870*INDEX(FTPCT_COEFFS,1,3)+G6869*INDEX(FTPCT_COEFFS,1,4)+AD6873*AD6875</f>
        <v>#N/A</v>
      </c>
      <c r="AJ6870" s="338" t="e">
        <f t="shared" ca="1" si="11871"/>
        <v>#N/A</v>
      </c>
      <c r="AK6870" s="55"/>
      <c r="AL6870" s="55"/>
      <c r="AM6870" s="55"/>
      <c r="AN6870" s="55"/>
      <c r="AO6870" s="55"/>
      <c r="AP6870" s="55"/>
      <c r="AQ6870" s="55"/>
      <c r="AR6870" s="55"/>
    </row>
    <row r="6871" spans="1:45" x14ac:dyDescent="0.3">
      <c r="A6871" s="54" t="e">
        <f ca="1">IF(D6869&gt;(D6870+(AVERAGE(V6869,W6869)-AVERAGE(V6870,W6870))/2)+2.5,C6869,IF(D6870&gt;(D6869+(AVERAGE(V6870,W6870)-AVERAGE(V6869,W6869))/2)+2.5,C6870,"Close"))</f>
        <v>#N/A</v>
      </c>
      <c r="B6871" s="64" t="e">
        <f ca="1">IF(D6870&gt;D6869,C6870,C6869)</f>
        <v>#N/A</v>
      </c>
      <c r="D6871" s="56"/>
      <c r="X6871" s="55"/>
      <c r="Y6871" s="55"/>
      <c r="Z6871" s="55"/>
      <c r="AA6871" s="55"/>
      <c r="AB6871" s="55"/>
      <c r="AC6871" s="337"/>
      <c r="AD6871" s="337"/>
      <c r="AE6871" s="337"/>
      <c r="AF6871" s="337"/>
      <c r="AG6871" s="337"/>
      <c r="AH6871" s="337"/>
      <c r="AI6871" s="337"/>
      <c r="AJ6871" s="337"/>
      <c r="AK6871" s="337"/>
      <c r="AL6871" s="337"/>
      <c r="AM6871" s="55"/>
      <c r="AN6871" s="55"/>
      <c r="AO6871" s="55"/>
      <c r="AP6871" s="55"/>
      <c r="AQ6871" s="55"/>
      <c r="AR6871" s="55"/>
      <c r="AS6871" s="55"/>
    </row>
    <row r="6872" spans="1:45" x14ac:dyDescent="0.3">
      <c r="X6872" s="54" t="s">
        <v>1305</v>
      </c>
      <c r="Y6872" s="54" t="s">
        <v>128</v>
      </c>
      <c r="Z6872" s="54" t="s">
        <v>157</v>
      </c>
      <c r="AA6872" s="54" t="s">
        <v>151</v>
      </c>
      <c r="AB6872" s="54" t="s">
        <v>1327</v>
      </c>
      <c r="AC6872" s="54" t="s">
        <v>129</v>
      </c>
      <c r="AD6872" s="54" t="s">
        <v>116</v>
      </c>
      <c r="AE6872" s="54"/>
      <c r="AF6872" s="54"/>
      <c r="AG6872" s="54"/>
      <c r="AH6872" s="54"/>
      <c r="AI6872" s="54"/>
      <c r="AJ6872" s="54"/>
      <c r="AK6872" s="54"/>
      <c r="AL6872" s="54"/>
      <c r="AM6872" s="54"/>
      <c r="AN6872" s="54"/>
      <c r="AO6872" s="54"/>
      <c r="AP6872" s="54"/>
      <c r="AQ6872" s="54"/>
      <c r="AR6872" s="54"/>
      <c r="AS6872" s="54"/>
    </row>
    <row r="6873" spans="1:45" x14ac:dyDescent="0.3">
      <c r="X6873" s="54"/>
      <c r="Y6873" s="54">
        <f t="shared" ref="Y6873:AD6873" si="11874">Y6866</f>
        <v>6.4436999999999998</v>
      </c>
      <c r="Z6873" s="54">
        <f t="shared" si="11874"/>
        <v>4.9371</v>
      </c>
      <c r="AA6873" s="54">
        <f t="shared" si="11874"/>
        <v>11.350300000000001</v>
      </c>
      <c r="AB6873" s="54">
        <f t="shared" si="11874"/>
        <v>7.1900000000000006E-2</v>
      </c>
      <c r="AC6873" s="54">
        <f t="shared" si="11874"/>
        <v>6.2766000000000002</v>
      </c>
      <c r="AD6873" s="54">
        <f t="shared" si="11874"/>
        <v>11.042999999999999</v>
      </c>
      <c r="AE6873" s="54"/>
      <c r="AF6873" s="336"/>
      <c r="AG6873" s="336"/>
      <c r="AH6873" s="336"/>
      <c r="AI6873" s="54"/>
      <c r="AJ6873" s="54"/>
      <c r="AK6873" s="54"/>
      <c r="AL6873" s="54"/>
      <c r="AM6873" s="54"/>
      <c r="AN6873" s="54"/>
      <c r="AO6873" s="54"/>
      <c r="AP6873" s="54"/>
      <c r="AQ6873" s="54"/>
      <c r="AR6873" s="54"/>
      <c r="AS6873" s="54"/>
    </row>
    <row r="6874" spans="1:45" x14ac:dyDescent="0.3">
      <c r="D6874" s="56"/>
      <c r="X6874" s="336"/>
      <c r="Y6874" s="336">
        <f t="shared" ca="1" si="11850"/>
        <v>-7.6580802609238219E-3</v>
      </c>
      <c r="Z6874" s="336">
        <f t="shared" ca="1" si="11850"/>
        <v>0.43194063199518695</v>
      </c>
      <c r="AA6874" s="336">
        <f t="shared" ca="1" si="11850"/>
        <v>-0.31629850945088223</v>
      </c>
      <c r="AB6874" s="336">
        <f t="shared" ca="1" si="11850"/>
        <v>7.9203545924586422E-2</v>
      </c>
      <c r="AC6874" s="336">
        <f t="shared" ca="1" si="11850"/>
        <v>1.2024922956488506</v>
      </c>
      <c r="AD6874" s="336">
        <f t="shared" ca="1" si="11850"/>
        <v>-9.9080564475194005E-2</v>
      </c>
      <c r="AE6874" s="336"/>
      <c r="AF6874" s="336"/>
      <c r="AG6874" s="336"/>
      <c r="AH6874" s="336"/>
      <c r="AI6874" s="54"/>
      <c r="AJ6874" s="54"/>
      <c r="AK6874" s="54"/>
      <c r="AL6874" s="336"/>
      <c r="AM6874" s="336"/>
      <c r="AN6874" s="336"/>
      <c r="AO6874" s="336"/>
      <c r="AP6874" s="54"/>
      <c r="AQ6874" s="336"/>
      <c r="AR6874" s="336"/>
      <c r="AS6874" s="336"/>
    </row>
    <row r="6875" spans="1:45" x14ac:dyDescent="0.3">
      <c r="C6875" s="54"/>
      <c r="D6875" s="56"/>
      <c r="Y6875" s="336">
        <f t="shared" ca="1" si="11850"/>
        <v>5.9752738596395114E-2</v>
      </c>
      <c r="Z6875" s="336">
        <f t="shared" ca="1" si="11850"/>
        <v>0.24503406430006891</v>
      </c>
      <c r="AA6875" s="336">
        <f t="shared" ca="1" si="11850"/>
        <v>0.25162985911815583</v>
      </c>
      <c r="AB6875" s="336">
        <f t="shared" ca="1" si="11850"/>
        <v>0.68248067673336532</v>
      </c>
      <c r="AC6875" s="336">
        <f t="shared" ca="1" si="11850"/>
        <v>0.9892271037852548</v>
      </c>
      <c r="AD6875" s="336">
        <f t="shared" ca="1" si="11850"/>
        <v>-1.0022729413235967</v>
      </c>
      <c r="AE6875" s="55"/>
      <c r="AF6875" s="55"/>
      <c r="AG6875" s="55"/>
      <c r="AH6875" s="55"/>
      <c r="AI6875" s="55"/>
      <c r="AJ6875" s="55"/>
      <c r="AK6875" s="55"/>
      <c r="AL6875" s="55"/>
      <c r="AM6875" s="55"/>
      <c r="AN6875" s="55"/>
      <c r="AO6875" s="55"/>
      <c r="AP6875" s="55"/>
      <c r="AQ6875" s="55"/>
      <c r="AR6875" s="55"/>
      <c r="AS6875" s="55"/>
    </row>
    <row r="6876" spans="1:45" x14ac:dyDescent="0.3">
      <c r="B6876" s="54" t="s">
        <v>172</v>
      </c>
      <c r="C6876" s="53">
        <f>C6869</f>
        <v>0</v>
      </c>
      <c r="D6876" s="56" t="e">
        <f t="shared" ref="D6876:D6877" ca="1" si="11875">AJ6876</f>
        <v>#N/A</v>
      </c>
      <c r="E6876" s="52" t="e">
        <f t="shared" ref="E6876:W6876" si="11876">E6869</f>
        <v>#N/A</v>
      </c>
      <c r="F6876" s="52" t="e">
        <f t="shared" si="11876"/>
        <v>#N/A</v>
      </c>
      <c r="G6876" s="52" t="e">
        <f t="shared" si="11876"/>
        <v>#N/A</v>
      </c>
      <c r="H6876" s="52" t="e">
        <f t="shared" si="11876"/>
        <v>#N/A</v>
      </c>
      <c r="I6876" s="52" t="e">
        <f t="shared" si="11876"/>
        <v>#N/A</v>
      </c>
      <c r="J6876" s="52" t="e">
        <f t="shared" si="11876"/>
        <v>#N/A</v>
      </c>
      <c r="K6876" s="52" t="e">
        <f t="shared" si="11876"/>
        <v>#N/A</v>
      </c>
      <c r="L6876" s="52" t="e">
        <f t="shared" si="11876"/>
        <v>#N/A</v>
      </c>
      <c r="M6876" s="52" t="e">
        <f t="shared" si="11876"/>
        <v>#N/A</v>
      </c>
      <c r="N6876" s="52" t="e">
        <f t="shared" si="11876"/>
        <v>#N/A</v>
      </c>
      <c r="O6876" s="52" t="e">
        <f t="shared" si="11876"/>
        <v>#N/A</v>
      </c>
      <c r="P6876" s="52" t="e">
        <f t="shared" si="11876"/>
        <v>#N/A</v>
      </c>
      <c r="Q6876" s="52" t="e">
        <f t="shared" si="11876"/>
        <v>#N/A</v>
      </c>
      <c r="R6876" s="52" t="e">
        <f t="shared" si="11876"/>
        <v>#N/A</v>
      </c>
      <c r="S6876" s="52" t="e">
        <f t="shared" si="11876"/>
        <v>#N/A</v>
      </c>
      <c r="T6876" s="52" t="e">
        <f t="shared" si="11876"/>
        <v>#N/A</v>
      </c>
      <c r="U6876" s="52" t="e">
        <f t="shared" si="11876"/>
        <v>#N/A</v>
      </c>
      <c r="V6876" s="52" t="e">
        <f t="shared" si="11876"/>
        <v>#N/A</v>
      </c>
      <c r="W6876" s="52" t="e">
        <f t="shared" si="11876"/>
        <v>#N/A</v>
      </c>
      <c r="X6876" s="55" t="e">
        <f t="shared" ref="X6876:X6877" si="11877">(H6876-(O6876*P6876)/100-3*(J6876*K6876)/100)/2</f>
        <v>#N/A</v>
      </c>
      <c r="Y6876" s="55" t="e">
        <f t="shared" ref="Y6876:Y6877" si="11878">SUM(X6876,(J6876*K6876/100))/(F6876/100)</f>
        <v>#N/A</v>
      </c>
      <c r="Z6876" s="55" t="e">
        <f t="shared" ref="Z6876" si="11879">U6876*0.5+U6877*0.5</f>
        <v>#N/A</v>
      </c>
      <c r="AA6876" s="55" t="e">
        <f t="shared" ref="AA6876:AA6877" si="11880">J6876/Y6876</f>
        <v>#N/A</v>
      </c>
      <c r="AB6876" s="336" t="e">
        <f t="shared" ref="AB6876:AB6877" si="11881">X6876/(Y6876-J6876)</f>
        <v>#N/A</v>
      </c>
      <c r="AC6876" s="223" t="e">
        <f ca="1">INDEX(FGA_COEFFS,1,1)+Z6876*INDEX(FGA_COEFFS,1,2)+Y6876*INDEX(FGA_COEFFS,1,3)+R6876*INDEX(FGA_COEFFS,1,4)+Q6877*INDEX(FGA_COEFFS,1,5)+S6876*INDEX(FGA_COEFFS,1,6)+T6877*INDEX(FGA_COEFFS,1,7)+M6877*INDEX(FGA_COEFFS,1,8)+Y6880*Y6881</f>
        <v>#N/A</v>
      </c>
      <c r="AD6876" s="223" t="e">
        <f ca="1">INDEX(THREEPTA_COEFFS,1,1)+AC6876*INDEX(THREEPTA_COEFFS,1,2)+J6876*INDEX(THREEPTA_COEFFS,1,3)+AA6876*INDEX(THREEPTA_COEFFS,1,4)+K6876*INDEX(THREEPTA_COEFFS,1,5)+L6877*INDEX(THREEPTA_COEFFS,1,6)+Z6880*Z6881</f>
        <v>#N/A</v>
      </c>
      <c r="AE6876" s="223" t="e">
        <f ca="1">INDEX(THREEPTPCT_COEFFS,1,1)+K6876*INDEX(THREEPTPCT_COEFFS,1,2)+L6877*INDEX(THREEPTPCT_COEFFS,1,3)+AA6880*AA6881</f>
        <v>#N/A</v>
      </c>
      <c r="AF6876" s="55" t="e">
        <f t="shared" ref="AF6876:AF6877" ca="1" si="11882">AC6876-AD6876</f>
        <v>#N/A</v>
      </c>
      <c r="AG6876" s="223" t="e">
        <f ca="1">INDEX(TWOPTPCT_COEFFS,1,1)+AB6876*INDEX(TWOPTPCT_COEFFS,1,2)+I6877*INDEX(TWOPTPCT_COEFFS,1,3)+G6877*INDEX(TWOPTPCT_COEFFS,1,4)+L6877*INDEX(TWOPTPCT_COEFFS,1,5)+AB6880*AB6881</f>
        <v>#N/A</v>
      </c>
      <c r="AH6876" s="223" t="e">
        <f ca="1">INDEX(FTA_COEFFS,1,1)+O6876*INDEX(FTA_COEFFS,1,2)+N6877*INDEX(FTA_COEFFS,1,3)+(Q6876+R6876)*INDEX(FTA_COEFFS,1,4)+(Q6877+R6877)*INDEX(FTA_COEFFS,1,5)+M6877*INDEX(FTA_COEFFS,1,6)+AC6880*AC6881</f>
        <v>#N/A</v>
      </c>
      <c r="AI6876" s="223" t="e">
        <f ca="1">INDEX(FTPCT_COEFFS,1,1)+P6876*INDEX(FTPCT_COEFFS,1,2)+F6876*INDEX(FTPCT_COEFFS,1,3)+G6877*INDEX(FTPCT_COEFFS,1,4)+AD6880*AD6881</f>
        <v>#N/A</v>
      </c>
      <c r="AJ6876" s="338" t="e">
        <f t="shared" ref="AJ6876:AJ6877" ca="1" si="11883">AD6876*AE6876/100+AF6876*AG6876+AH6876*AI6876/100</f>
        <v>#N/A</v>
      </c>
      <c r="AK6876" s="55"/>
      <c r="AL6876" s="55"/>
      <c r="AM6876" s="55"/>
      <c r="AN6876" s="55"/>
      <c r="AO6876" s="55"/>
      <c r="AP6876" s="55"/>
      <c r="AQ6876" s="55"/>
      <c r="AR6876" s="55"/>
    </row>
    <row r="6877" spans="1:45" x14ac:dyDescent="0.3">
      <c r="B6877" s="54" t="s">
        <v>175</v>
      </c>
      <c r="C6877" s="54">
        <f>C6870</f>
        <v>0</v>
      </c>
      <c r="D6877" s="56" t="e">
        <f t="shared" ca="1" si="11875"/>
        <v>#N/A</v>
      </c>
      <c r="E6877" s="52" t="e">
        <f t="shared" ref="E6877:W6877" si="11884">E6870</f>
        <v>#N/A</v>
      </c>
      <c r="F6877" s="52" t="e">
        <f t="shared" si="11884"/>
        <v>#N/A</v>
      </c>
      <c r="G6877" s="52" t="e">
        <f t="shared" si="11884"/>
        <v>#N/A</v>
      </c>
      <c r="H6877" s="52" t="e">
        <f t="shared" si="11884"/>
        <v>#N/A</v>
      </c>
      <c r="I6877" s="52" t="e">
        <f t="shared" si="11884"/>
        <v>#N/A</v>
      </c>
      <c r="J6877" s="52" t="e">
        <f t="shared" si="11884"/>
        <v>#N/A</v>
      </c>
      <c r="K6877" s="52" t="e">
        <f t="shared" si="11884"/>
        <v>#N/A</v>
      </c>
      <c r="L6877" s="52" t="e">
        <f t="shared" si="11884"/>
        <v>#N/A</v>
      </c>
      <c r="M6877" s="52" t="e">
        <f t="shared" si="11884"/>
        <v>#N/A</v>
      </c>
      <c r="N6877" s="52" t="e">
        <f t="shared" si="11884"/>
        <v>#N/A</v>
      </c>
      <c r="O6877" s="52" t="e">
        <f t="shared" si="11884"/>
        <v>#N/A</v>
      </c>
      <c r="P6877" s="52" t="e">
        <f t="shared" si="11884"/>
        <v>#N/A</v>
      </c>
      <c r="Q6877" s="52" t="e">
        <f t="shared" si="11884"/>
        <v>#N/A</v>
      </c>
      <c r="R6877" s="52" t="e">
        <f t="shared" si="11884"/>
        <v>#N/A</v>
      </c>
      <c r="S6877" s="52" t="e">
        <f t="shared" si="11884"/>
        <v>#N/A</v>
      </c>
      <c r="T6877" s="52" t="e">
        <f t="shared" si="11884"/>
        <v>#N/A</v>
      </c>
      <c r="U6877" s="52" t="e">
        <f t="shared" si="11884"/>
        <v>#N/A</v>
      </c>
      <c r="V6877" s="52" t="e">
        <f t="shared" si="11884"/>
        <v>#N/A</v>
      </c>
      <c r="W6877" s="52" t="e">
        <f t="shared" si="11884"/>
        <v>#N/A</v>
      </c>
      <c r="X6877" s="55" t="e">
        <f t="shared" si="11877"/>
        <v>#N/A</v>
      </c>
      <c r="Y6877" s="55" t="e">
        <f t="shared" si="11878"/>
        <v>#N/A</v>
      </c>
      <c r="Z6877" s="55" t="e">
        <f t="shared" ref="Z6877" si="11885">Z6876</f>
        <v>#N/A</v>
      </c>
      <c r="AA6877" s="55" t="e">
        <f t="shared" si="11880"/>
        <v>#N/A</v>
      </c>
      <c r="AB6877" s="336" t="e">
        <f t="shared" si="11881"/>
        <v>#N/A</v>
      </c>
      <c r="AC6877" s="223" t="e">
        <f ca="1">INDEX(FGA_COEFFS,1,1)+Z6877*INDEX(FGA_COEFFS,1,2)+Y6877*INDEX(FGA_COEFFS,1,3)+R6877*INDEX(FGA_COEFFS,1,4)+Q6876*INDEX(FGA_COEFFS,1,5)+S6877*INDEX(FGA_COEFFS,1,6)+T6876*INDEX(FGA_COEFFS,1,7)+M6876*INDEX(FGA_COEFFS,1,8)+Y6880*Y6882</f>
        <v>#N/A</v>
      </c>
      <c r="AD6877" s="223" t="e">
        <f ca="1">INDEX(THREEPTA_COEFFS,1,1)+AC6877*INDEX(THREEPTA_COEFFS,1,2)+J6877*INDEX(THREEPTA_COEFFS,1,3)+AA6877*INDEX(THREEPTA_COEFFS,1,4)+K6877*INDEX(THREEPTA_COEFFS,1,5)+L6876*INDEX(THREEPTA_COEFFS,1,6)+Z6880*Z6882</f>
        <v>#N/A</v>
      </c>
      <c r="AE6877" s="223" t="e">
        <f ca="1">INDEX(THREEPTPCT_COEFFS,1,1)+K6877*INDEX(THREEPTPCT_COEFFS,1,2)+L6876*INDEX(THREEPTPCT_COEFFS,1,3)+AA6880*AA6882</f>
        <v>#N/A</v>
      </c>
      <c r="AF6877" s="55" t="e">
        <f t="shared" ca="1" si="11882"/>
        <v>#N/A</v>
      </c>
      <c r="AG6877" s="223" t="e">
        <f ca="1">INDEX(TWOPTPCT_COEFFS,1,1)+AB6877*INDEX(TWOPTPCT_COEFFS,1,2)+I6876*INDEX(TWOPTPCT_COEFFS,1,3)+G6876*INDEX(TWOPTPCT_COEFFS,1,4)+L6876*INDEX(TWOPTPCT_COEFFS,1,5)+AB6880*AB6882</f>
        <v>#N/A</v>
      </c>
      <c r="AH6877" s="223" t="e">
        <f ca="1">INDEX(FTA_COEFFS,1,1)+O6877*INDEX(FTA_COEFFS,1,2)+N6876*INDEX(FTA_COEFFS,1,3)+(Q6877+R6877)*INDEX(FTA_COEFFS,1,4)+(Q6876+R6876)*INDEX(FTA_COEFFS,1,5)+M6876*INDEX(FTA_COEFFS,1,6)+AC6880*AC6882</f>
        <v>#N/A</v>
      </c>
      <c r="AI6877" s="223" t="e">
        <f ca="1">INDEX(FTPCT_COEFFS,1,1)+P6877*INDEX(FTPCT_COEFFS,1,2)+F6877*INDEX(FTPCT_COEFFS,1,3)+G6876*INDEX(FTPCT_COEFFS,1,4)+AD6880*AD6882</f>
        <v>#N/A</v>
      </c>
      <c r="AJ6877" s="338" t="e">
        <f t="shared" ca="1" si="11883"/>
        <v>#N/A</v>
      </c>
      <c r="AK6877" s="55"/>
      <c r="AL6877" s="55"/>
      <c r="AM6877" s="55"/>
      <c r="AN6877" s="55"/>
      <c r="AO6877" s="55"/>
      <c r="AP6877" s="55"/>
      <c r="AQ6877" s="55"/>
      <c r="AR6877" s="55"/>
    </row>
    <row r="6878" spans="1:45" x14ac:dyDescent="0.3">
      <c r="A6878" s="54" t="e">
        <f ca="1">IF(D6876&gt;(D6877+(AVERAGE(V6876,W6876)-AVERAGE(V6877,W6877))/2)+2.5,C6876,IF(D6877&gt;(D6876+(AVERAGE(V6877,W6877)-AVERAGE(V6876,W6876))/2)+2.5,C6877,"Close"))</f>
        <v>#N/A</v>
      </c>
      <c r="B6878" s="64" t="e">
        <f ca="1">IF(D6877&gt;D6876,C6877,C6876)</f>
        <v>#N/A</v>
      </c>
      <c r="D6878" s="56"/>
      <c r="X6878" s="55"/>
      <c r="Y6878" s="55"/>
      <c r="Z6878" s="55"/>
      <c r="AA6878" s="55"/>
      <c r="AB6878" s="55"/>
      <c r="AC6878" s="337"/>
      <c r="AD6878" s="337"/>
      <c r="AE6878" s="337"/>
      <c r="AF6878" s="337"/>
      <c r="AG6878" s="337"/>
      <c r="AH6878" s="337"/>
      <c r="AI6878" s="337"/>
      <c r="AJ6878" s="337"/>
      <c r="AK6878" s="337"/>
      <c r="AL6878" s="337"/>
      <c r="AM6878" s="55"/>
      <c r="AN6878" s="55"/>
      <c r="AO6878" s="55"/>
      <c r="AP6878" s="55"/>
      <c r="AQ6878" s="55"/>
      <c r="AR6878" s="55"/>
      <c r="AS6878" s="55"/>
    </row>
    <row r="6879" spans="1:45" x14ac:dyDescent="0.3">
      <c r="X6879" s="54" t="s">
        <v>1305</v>
      </c>
      <c r="Y6879" s="54" t="s">
        <v>128</v>
      </c>
      <c r="Z6879" s="54" t="s">
        <v>157</v>
      </c>
      <c r="AA6879" s="54" t="s">
        <v>151</v>
      </c>
      <c r="AB6879" s="54" t="s">
        <v>1327</v>
      </c>
      <c r="AC6879" s="54" t="s">
        <v>129</v>
      </c>
      <c r="AD6879" s="54" t="s">
        <v>116</v>
      </c>
      <c r="AE6879" s="54"/>
      <c r="AF6879" s="54"/>
      <c r="AG6879" s="54"/>
      <c r="AH6879" s="54"/>
      <c r="AI6879" s="54"/>
      <c r="AJ6879" s="54"/>
      <c r="AK6879" s="54"/>
      <c r="AL6879" s="54"/>
      <c r="AM6879" s="54"/>
      <c r="AN6879" s="54"/>
      <c r="AO6879" s="54"/>
      <c r="AP6879" s="54"/>
      <c r="AQ6879" s="54"/>
      <c r="AR6879" s="54"/>
      <c r="AS6879" s="54"/>
    </row>
    <row r="6880" spans="1:45" x14ac:dyDescent="0.3">
      <c r="X6880" s="54"/>
      <c r="Y6880" s="54">
        <f t="shared" ref="Y6880:AD6880" si="11886">Y6873</f>
        <v>6.4436999999999998</v>
      </c>
      <c r="Z6880" s="54">
        <f t="shared" si="11886"/>
        <v>4.9371</v>
      </c>
      <c r="AA6880" s="54">
        <f t="shared" si="11886"/>
        <v>11.350300000000001</v>
      </c>
      <c r="AB6880" s="54">
        <f t="shared" si="11886"/>
        <v>7.1900000000000006E-2</v>
      </c>
      <c r="AC6880" s="54">
        <f t="shared" si="11886"/>
        <v>6.2766000000000002</v>
      </c>
      <c r="AD6880" s="54">
        <f t="shared" si="11886"/>
        <v>11.042999999999999</v>
      </c>
      <c r="AE6880" s="54"/>
      <c r="AF6880" s="336"/>
      <c r="AG6880" s="336"/>
      <c r="AH6880" s="336"/>
      <c r="AI6880" s="54"/>
      <c r="AJ6880" s="54"/>
      <c r="AK6880" s="54"/>
      <c r="AL6880" s="54"/>
      <c r="AM6880" s="54"/>
      <c r="AN6880" s="54"/>
      <c r="AO6880" s="54"/>
      <c r="AP6880" s="54"/>
      <c r="AQ6880" s="54"/>
      <c r="AR6880" s="54"/>
      <c r="AS6880" s="54"/>
    </row>
    <row r="6881" spans="1:45" x14ac:dyDescent="0.3">
      <c r="D6881" s="56"/>
      <c r="X6881" s="336"/>
      <c r="Y6881" s="336">
        <f t="shared" ca="1" si="11850"/>
        <v>0.91584875767953133</v>
      </c>
      <c r="Z6881" s="336">
        <f t="shared" ca="1" si="11850"/>
        <v>-0.99057417971081974</v>
      </c>
      <c r="AA6881" s="336">
        <f t="shared" ca="1" si="11850"/>
        <v>0.29636895530894719</v>
      </c>
      <c r="AB6881" s="336">
        <f t="shared" ca="1" si="11850"/>
        <v>7.2996283674902078E-4</v>
      </c>
      <c r="AC6881" s="336">
        <f t="shared" ca="1" si="11850"/>
        <v>1.3339077849732481</v>
      </c>
      <c r="AD6881" s="336">
        <f t="shared" ca="1" si="11850"/>
        <v>0.95149974284186056</v>
      </c>
      <c r="AE6881" s="336"/>
      <c r="AF6881" s="336"/>
      <c r="AG6881" s="336"/>
      <c r="AH6881" s="336"/>
      <c r="AI6881" s="54"/>
      <c r="AJ6881" s="54"/>
      <c r="AK6881" s="54"/>
      <c r="AL6881" s="336"/>
      <c r="AM6881" s="336"/>
      <c r="AN6881" s="336"/>
      <c r="AO6881" s="336"/>
      <c r="AP6881" s="54"/>
      <c r="AQ6881" s="336"/>
      <c r="AR6881" s="336"/>
      <c r="AS6881" s="336"/>
    </row>
    <row r="6882" spans="1:45" x14ac:dyDescent="0.3">
      <c r="C6882" s="54"/>
      <c r="D6882" s="56"/>
      <c r="Y6882" s="336">
        <f t="shared" ca="1" si="11850"/>
        <v>-0.38982337370423459</v>
      </c>
      <c r="Z6882" s="336">
        <f t="shared" ca="1" si="11850"/>
        <v>0.36448555122468701</v>
      </c>
      <c r="AA6882" s="336">
        <f t="shared" ca="1" si="11850"/>
        <v>-0.94586977233525071</v>
      </c>
      <c r="AB6882" s="336">
        <f t="shared" ca="1" si="11850"/>
        <v>-1.2106633485454223</v>
      </c>
      <c r="AC6882" s="336">
        <f t="shared" ca="1" si="11850"/>
        <v>-0.13077145763138678</v>
      </c>
      <c r="AD6882" s="336">
        <f t="shared" ca="1" si="11850"/>
        <v>-1.6947581155004832E-2</v>
      </c>
      <c r="AE6882" s="55"/>
      <c r="AF6882" s="55"/>
      <c r="AG6882" s="55"/>
      <c r="AH6882" s="55"/>
      <c r="AI6882" s="55"/>
      <c r="AJ6882" s="55"/>
      <c r="AK6882" s="55"/>
      <c r="AL6882" s="55"/>
      <c r="AM6882" s="55"/>
      <c r="AN6882" s="55"/>
      <c r="AO6882" s="55"/>
      <c r="AP6882" s="55"/>
      <c r="AQ6882" s="55"/>
      <c r="AR6882" s="55"/>
      <c r="AS6882" s="55"/>
    </row>
    <row r="6883" spans="1:45" x14ac:dyDescent="0.3">
      <c r="B6883" s="54" t="s">
        <v>172</v>
      </c>
      <c r="C6883" s="53">
        <f>C6876</f>
        <v>0</v>
      </c>
      <c r="D6883" s="56" t="e">
        <f t="shared" ref="D6883:D6884" ca="1" si="11887">AJ6883</f>
        <v>#N/A</v>
      </c>
      <c r="E6883" s="52" t="e">
        <f t="shared" ref="E6883:W6883" si="11888">E6876</f>
        <v>#N/A</v>
      </c>
      <c r="F6883" s="52" t="e">
        <f t="shared" si="11888"/>
        <v>#N/A</v>
      </c>
      <c r="G6883" s="52" t="e">
        <f t="shared" si="11888"/>
        <v>#N/A</v>
      </c>
      <c r="H6883" s="52" t="e">
        <f t="shared" si="11888"/>
        <v>#N/A</v>
      </c>
      <c r="I6883" s="52" t="e">
        <f t="shared" si="11888"/>
        <v>#N/A</v>
      </c>
      <c r="J6883" s="52" t="e">
        <f t="shared" si="11888"/>
        <v>#N/A</v>
      </c>
      <c r="K6883" s="52" t="e">
        <f t="shared" si="11888"/>
        <v>#N/A</v>
      </c>
      <c r="L6883" s="52" t="e">
        <f t="shared" si="11888"/>
        <v>#N/A</v>
      </c>
      <c r="M6883" s="52" t="e">
        <f t="shared" si="11888"/>
        <v>#N/A</v>
      </c>
      <c r="N6883" s="52" t="e">
        <f t="shared" si="11888"/>
        <v>#N/A</v>
      </c>
      <c r="O6883" s="52" t="e">
        <f t="shared" si="11888"/>
        <v>#N/A</v>
      </c>
      <c r="P6883" s="52" t="e">
        <f t="shared" si="11888"/>
        <v>#N/A</v>
      </c>
      <c r="Q6883" s="52" t="e">
        <f t="shared" si="11888"/>
        <v>#N/A</v>
      </c>
      <c r="R6883" s="52" t="e">
        <f t="shared" si="11888"/>
        <v>#N/A</v>
      </c>
      <c r="S6883" s="52" t="e">
        <f t="shared" si="11888"/>
        <v>#N/A</v>
      </c>
      <c r="T6883" s="52" t="e">
        <f t="shared" si="11888"/>
        <v>#N/A</v>
      </c>
      <c r="U6883" s="52" t="e">
        <f t="shared" si="11888"/>
        <v>#N/A</v>
      </c>
      <c r="V6883" s="52" t="e">
        <f t="shared" si="11888"/>
        <v>#N/A</v>
      </c>
      <c r="W6883" s="52" t="e">
        <f t="shared" si="11888"/>
        <v>#N/A</v>
      </c>
      <c r="X6883" s="55" t="e">
        <f t="shared" ref="X6883:X6884" si="11889">(H6883-(O6883*P6883)/100-3*(J6883*K6883)/100)/2</f>
        <v>#N/A</v>
      </c>
      <c r="Y6883" s="55" t="e">
        <f t="shared" ref="Y6883:Y6884" si="11890">SUM(X6883,(J6883*K6883/100))/(F6883/100)</f>
        <v>#N/A</v>
      </c>
      <c r="Z6883" s="55" t="e">
        <f t="shared" ref="Z6883" si="11891">U6883*0.5+U6884*0.5</f>
        <v>#N/A</v>
      </c>
      <c r="AA6883" s="55" t="e">
        <f t="shared" ref="AA6883:AA6884" si="11892">J6883/Y6883</f>
        <v>#N/A</v>
      </c>
      <c r="AB6883" s="336" t="e">
        <f t="shared" ref="AB6883:AB6884" si="11893">X6883/(Y6883-J6883)</f>
        <v>#N/A</v>
      </c>
      <c r="AC6883" s="223" t="e">
        <f ca="1">INDEX(FGA_COEFFS,1,1)+Z6883*INDEX(FGA_COEFFS,1,2)+Y6883*INDEX(FGA_COEFFS,1,3)+R6883*INDEX(FGA_COEFFS,1,4)+Q6884*INDEX(FGA_COEFFS,1,5)+S6883*INDEX(FGA_COEFFS,1,6)+T6884*INDEX(FGA_COEFFS,1,7)+M6884*INDEX(FGA_COEFFS,1,8)+Y6887*Y6888</f>
        <v>#N/A</v>
      </c>
      <c r="AD6883" s="223" t="e">
        <f ca="1">INDEX(THREEPTA_COEFFS,1,1)+AC6883*INDEX(THREEPTA_COEFFS,1,2)+J6883*INDEX(THREEPTA_COEFFS,1,3)+AA6883*INDEX(THREEPTA_COEFFS,1,4)+K6883*INDEX(THREEPTA_COEFFS,1,5)+L6884*INDEX(THREEPTA_COEFFS,1,6)+Z6887*Z6888</f>
        <v>#N/A</v>
      </c>
      <c r="AE6883" s="223" t="e">
        <f ca="1">INDEX(THREEPTPCT_COEFFS,1,1)+K6883*INDEX(THREEPTPCT_COEFFS,1,2)+L6884*INDEX(THREEPTPCT_COEFFS,1,3)+AA6887*AA6888</f>
        <v>#N/A</v>
      </c>
      <c r="AF6883" s="55" t="e">
        <f t="shared" ref="AF6883:AF6884" ca="1" si="11894">AC6883-AD6883</f>
        <v>#N/A</v>
      </c>
      <c r="AG6883" s="223" t="e">
        <f ca="1">INDEX(TWOPTPCT_COEFFS,1,1)+AB6883*INDEX(TWOPTPCT_COEFFS,1,2)+I6884*INDEX(TWOPTPCT_COEFFS,1,3)+G6884*INDEX(TWOPTPCT_COEFFS,1,4)+L6884*INDEX(TWOPTPCT_COEFFS,1,5)+AB6887*AB6888</f>
        <v>#N/A</v>
      </c>
      <c r="AH6883" s="223" t="e">
        <f ca="1">INDEX(FTA_COEFFS,1,1)+O6883*INDEX(FTA_COEFFS,1,2)+N6884*INDEX(FTA_COEFFS,1,3)+(Q6883+R6883)*INDEX(FTA_COEFFS,1,4)+(Q6884+R6884)*INDEX(FTA_COEFFS,1,5)+M6884*INDEX(FTA_COEFFS,1,6)+AC6887*AC6888</f>
        <v>#N/A</v>
      </c>
      <c r="AI6883" s="223" t="e">
        <f ca="1">INDEX(FTPCT_COEFFS,1,1)+P6883*INDEX(FTPCT_COEFFS,1,2)+F6883*INDEX(FTPCT_COEFFS,1,3)+G6884*INDEX(FTPCT_COEFFS,1,4)+AD6887*AD6888</f>
        <v>#N/A</v>
      </c>
      <c r="AJ6883" s="338" t="e">
        <f t="shared" ref="AJ6883:AJ6884" ca="1" si="11895">AD6883*AE6883/100+AF6883*AG6883+AH6883*AI6883/100</f>
        <v>#N/A</v>
      </c>
      <c r="AK6883" s="55"/>
      <c r="AL6883" s="55"/>
      <c r="AM6883" s="55"/>
      <c r="AN6883" s="55"/>
      <c r="AO6883" s="55"/>
      <c r="AP6883" s="55"/>
      <c r="AQ6883" s="55"/>
      <c r="AR6883" s="55"/>
    </row>
    <row r="6884" spans="1:45" x14ac:dyDescent="0.3">
      <c r="B6884" s="54" t="s">
        <v>175</v>
      </c>
      <c r="C6884" s="54">
        <f>C6877</f>
        <v>0</v>
      </c>
      <c r="D6884" s="56" t="e">
        <f t="shared" ca="1" si="11887"/>
        <v>#N/A</v>
      </c>
      <c r="E6884" s="52" t="e">
        <f t="shared" ref="E6884:W6884" si="11896">E6877</f>
        <v>#N/A</v>
      </c>
      <c r="F6884" s="52" t="e">
        <f t="shared" si="11896"/>
        <v>#N/A</v>
      </c>
      <c r="G6884" s="52" t="e">
        <f t="shared" si="11896"/>
        <v>#N/A</v>
      </c>
      <c r="H6884" s="52" t="e">
        <f t="shared" si="11896"/>
        <v>#N/A</v>
      </c>
      <c r="I6884" s="52" t="e">
        <f t="shared" si="11896"/>
        <v>#N/A</v>
      </c>
      <c r="J6884" s="52" t="e">
        <f t="shared" si="11896"/>
        <v>#N/A</v>
      </c>
      <c r="K6884" s="52" t="e">
        <f t="shared" si="11896"/>
        <v>#N/A</v>
      </c>
      <c r="L6884" s="52" t="e">
        <f t="shared" si="11896"/>
        <v>#N/A</v>
      </c>
      <c r="M6884" s="52" t="e">
        <f t="shared" si="11896"/>
        <v>#N/A</v>
      </c>
      <c r="N6884" s="52" t="e">
        <f t="shared" si="11896"/>
        <v>#N/A</v>
      </c>
      <c r="O6884" s="52" t="e">
        <f t="shared" si="11896"/>
        <v>#N/A</v>
      </c>
      <c r="P6884" s="52" t="e">
        <f t="shared" si="11896"/>
        <v>#N/A</v>
      </c>
      <c r="Q6884" s="52" t="e">
        <f t="shared" si="11896"/>
        <v>#N/A</v>
      </c>
      <c r="R6884" s="52" t="e">
        <f t="shared" si="11896"/>
        <v>#N/A</v>
      </c>
      <c r="S6884" s="52" t="e">
        <f t="shared" si="11896"/>
        <v>#N/A</v>
      </c>
      <c r="T6884" s="52" t="e">
        <f t="shared" si="11896"/>
        <v>#N/A</v>
      </c>
      <c r="U6884" s="52" t="e">
        <f t="shared" si="11896"/>
        <v>#N/A</v>
      </c>
      <c r="V6884" s="52" t="e">
        <f t="shared" si="11896"/>
        <v>#N/A</v>
      </c>
      <c r="W6884" s="52" t="e">
        <f t="shared" si="11896"/>
        <v>#N/A</v>
      </c>
      <c r="X6884" s="55" t="e">
        <f t="shared" si="11889"/>
        <v>#N/A</v>
      </c>
      <c r="Y6884" s="55" t="e">
        <f t="shared" si="11890"/>
        <v>#N/A</v>
      </c>
      <c r="Z6884" s="55" t="e">
        <f t="shared" ref="Z6884" si="11897">Z6883</f>
        <v>#N/A</v>
      </c>
      <c r="AA6884" s="55" t="e">
        <f t="shared" si="11892"/>
        <v>#N/A</v>
      </c>
      <c r="AB6884" s="336" t="e">
        <f t="shared" si="11893"/>
        <v>#N/A</v>
      </c>
      <c r="AC6884" s="223" t="e">
        <f ca="1">INDEX(FGA_COEFFS,1,1)+Z6884*INDEX(FGA_COEFFS,1,2)+Y6884*INDEX(FGA_COEFFS,1,3)+R6884*INDEX(FGA_COEFFS,1,4)+Q6883*INDEX(FGA_COEFFS,1,5)+S6884*INDEX(FGA_COEFFS,1,6)+T6883*INDEX(FGA_COEFFS,1,7)+M6883*INDEX(FGA_COEFFS,1,8)+Y6887*Y6889</f>
        <v>#N/A</v>
      </c>
      <c r="AD6884" s="223" t="e">
        <f ca="1">INDEX(THREEPTA_COEFFS,1,1)+AC6884*INDEX(THREEPTA_COEFFS,1,2)+J6884*INDEX(THREEPTA_COEFFS,1,3)+AA6884*INDEX(THREEPTA_COEFFS,1,4)+K6884*INDEX(THREEPTA_COEFFS,1,5)+L6883*INDEX(THREEPTA_COEFFS,1,6)+Z6887*Z6889</f>
        <v>#N/A</v>
      </c>
      <c r="AE6884" s="223" t="e">
        <f ca="1">INDEX(THREEPTPCT_COEFFS,1,1)+K6884*INDEX(THREEPTPCT_COEFFS,1,2)+L6883*INDEX(THREEPTPCT_COEFFS,1,3)+AA6887*AA6889</f>
        <v>#N/A</v>
      </c>
      <c r="AF6884" s="55" t="e">
        <f t="shared" ca="1" si="11894"/>
        <v>#N/A</v>
      </c>
      <c r="AG6884" s="223" t="e">
        <f ca="1">INDEX(TWOPTPCT_COEFFS,1,1)+AB6884*INDEX(TWOPTPCT_COEFFS,1,2)+I6883*INDEX(TWOPTPCT_COEFFS,1,3)+G6883*INDEX(TWOPTPCT_COEFFS,1,4)+L6883*INDEX(TWOPTPCT_COEFFS,1,5)+AB6887*AB6889</f>
        <v>#N/A</v>
      </c>
      <c r="AH6884" s="223" t="e">
        <f ca="1">INDEX(FTA_COEFFS,1,1)+O6884*INDEX(FTA_COEFFS,1,2)+N6883*INDEX(FTA_COEFFS,1,3)+(Q6884+R6884)*INDEX(FTA_COEFFS,1,4)+(Q6883+R6883)*INDEX(FTA_COEFFS,1,5)+M6883*INDEX(FTA_COEFFS,1,6)+AC6887*AC6889</f>
        <v>#N/A</v>
      </c>
      <c r="AI6884" s="223" t="e">
        <f ca="1">INDEX(FTPCT_COEFFS,1,1)+P6884*INDEX(FTPCT_COEFFS,1,2)+F6884*INDEX(FTPCT_COEFFS,1,3)+G6883*INDEX(FTPCT_COEFFS,1,4)+AD6887*AD6889</f>
        <v>#N/A</v>
      </c>
      <c r="AJ6884" s="338" t="e">
        <f t="shared" ca="1" si="11895"/>
        <v>#N/A</v>
      </c>
      <c r="AK6884" s="55"/>
      <c r="AL6884" s="55"/>
      <c r="AM6884" s="55"/>
      <c r="AN6884" s="55"/>
      <c r="AO6884" s="55"/>
      <c r="AP6884" s="55"/>
      <c r="AQ6884" s="55"/>
      <c r="AR6884" s="55"/>
    </row>
    <row r="6885" spans="1:45" x14ac:dyDescent="0.3">
      <c r="A6885" s="54" t="e">
        <f ca="1">IF(D6883&gt;(D6884+(AVERAGE(V6883,W6883)-AVERAGE(V6884,W6884))/2)+2.5,C6883,IF(D6884&gt;(D6883+(AVERAGE(V6884,W6884)-AVERAGE(V6883,W6883))/2)+2.5,C6884,"Close"))</f>
        <v>#N/A</v>
      </c>
      <c r="B6885" s="64" t="e">
        <f ca="1">IF(D6884&gt;D6883,C6884,C6883)</f>
        <v>#N/A</v>
      </c>
      <c r="D6885" s="56"/>
      <c r="X6885" s="55"/>
      <c r="Y6885" s="55"/>
      <c r="Z6885" s="55"/>
      <c r="AA6885" s="55"/>
      <c r="AB6885" s="55"/>
      <c r="AC6885" s="337"/>
      <c r="AD6885" s="337"/>
      <c r="AE6885" s="337"/>
      <c r="AF6885" s="337"/>
      <c r="AG6885" s="337"/>
      <c r="AH6885" s="337"/>
      <c r="AI6885" s="337"/>
      <c r="AJ6885" s="337"/>
      <c r="AK6885" s="337"/>
      <c r="AL6885" s="337"/>
      <c r="AM6885" s="55"/>
      <c r="AN6885" s="55"/>
      <c r="AO6885" s="55"/>
      <c r="AP6885" s="55"/>
      <c r="AQ6885" s="55"/>
      <c r="AR6885" s="55"/>
      <c r="AS6885" s="55"/>
    </row>
    <row r="6886" spans="1:45" x14ac:dyDescent="0.3">
      <c r="X6886" s="54" t="s">
        <v>1305</v>
      </c>
      <c r="Y6886" s="54" t="s">
        <v>128</v>
      </c>
      <c r="Z6886" s="54" t="s">
        <v>157</v>
      </c>
      <c r="AA6886" s="54" t="s">
        <v>151</v>
      </c>
      <c r="AB6886" s="54" t="s">
        <v>1327</v>
      </c>
      <c r="AC6886" s="54" t="s">
        <v>129</v>
      </c>
      <c r="AD6886" s="54" t="s">
        <v>116</v>
      </c>
      <c r="AE6886" s="54"/>
      <c r="AF6886" s="54"/>
      <c r="AG6886" s="54"/>
      <c r="AH6886" s="54"/>
      <c r="AI6886" s="54"/>
      <c r="AJ6886" s="54"/>
      <c r="AK6886" s="54"/>
      <c r="AL6886" s="54"/>
      <c r="AM6886" s="54"/>
      <c r="AN6886" s="54"/>
      <c r="AO6886" s="54"/>
      <c r="AP6886" s="54"/>
      <c r="AQ6886" s="54"/>
      <c r="AR6886" s="54"/>
      <c r="AS6886" s="54"/>
    </row>
    <row r="6887" spans="1:45" x14ac:dyDescent="0.3">
      <c r="X6887" s="54"/>
      <c r="Y6887" s="54">
        <f t="shared" ref="Y6887:AD6887" si="11898">Y6880</f>
        <v>6.4436999999999998</v>
      </c>
      <c r="Z6887" s="54">
        <f t="shared" si="11898"/>
        <v>4.9371</v>
      </c>
      <c r="AA6887" s="54">
        <f t="shared" si="11898"/>
        <v>11.350300000000001</v>
      </c>
      <c r="AB6887" s="54">
        <f t="shared" si="11898"/>
        <v>7.1900000000000006E-2</v>
      </c>
      <c r="AC6887" s="54">
        <f t="shared" si="11898"/>
        <v>6.2766000000000002</v>
      </c>
      <c r="AD6887" s="54">
        <f t="shared" si="11898"/>
        <v>11.042999999999999</v>
      </c>
      <c r="AE6887" s="54"/>
      <c r="AF6887" s="336"/>
      <c r="AG6887" s="336"/>
      <c r="AH6887" s="336"/>
      <c r="AI6887" s="54"/>
      <c r="AJ6887" s="54"/>
      <c r="AK6887" s="54"/>
      <c r="AL6887" s="54"/>
      <c r="AM6887" s="54"/>
      <c r="AN6887" s="54"/>
      <c r="AO6887" s="54"/>
      <c r="AP6887" s="54"/>
      <c r="AQ6887" s="54"/>
      <c r="AR6887" s="54"/>
      <c r="AS6887" s="54"/>
    </row>
    <row r="6888" spans="1:45" x14ac:dyDescent="0.3">
      <c r="D6888" s="56"/>
      <c r="X6888" s="336"/>
      <c r="Y6888" s="336">
        <f t="shared" ca="1" si="11850"/>
        <v>0.33623381696262117</v>
      </c>
      <c r="Z6888" s="336">
        <f t="shared" ca="1" si="11850"/>
        <v>1.6654549857669312E-2</v>
      </c>
      <c r="AA6888" s="336">
        <f t="shared" ca="1" si="11850"/>
        <v>0.60357992869374288</v>
      </c>
      <c r="AB6888" s="336">
        <f t="shared" ca="1" si="11850"/>
        <v>-0.14866790167163774</v>
      </c>
      <c r="AC6888" s="336">
        <f t="shared" ca="1" si="11850"/>
        <v>-0.47441794181562846</v>
      </c>
      <c r="AD6888" s="336">
        <f t="shared" ca="1" si="11850"/>
        <v>1.1352964070185823</v>
      </c>
      <c r="AE6888" s="336"/>
      <c r="AF6888" s="336"/>
      <c r="AG6888" s="336"/>
      <c r="AH6888" s="336"/>
      <c r="AI6888" s="54"/>
      <c r="AJ6888" s="54"/>
      <c r="AK6888" s="54"/>
      <c r="AL6888" s="336"/>
      <c r="AM6888" s="336"/>
      <c r="AN6888" s="336"/>
      <c r="AO6888" s="336"/>
      <c r="AP6888" s="54"/>
      <c r="AQ6888" s="336"/>
      <c r="AR6888" s="336"/>
      <c r="AS6888" s="336"/>
    </row>
    <row r="6889" spans="1:45" x14ac:dyDescent="0.3">
      <c r="C6889" s="54"/>
      <c r="D6889" s="56"/>
      <c r="Y6889" s="336">
        <f t="shared" ca="1" si="11850"/>
        <v>0.94831617229824972</v>
      </c>
      <c r="Z6889" s="336">
        <f t="shared" ca="1" si="11850"/>
        <v>0.16768295053733787</v>
      </c>
      <c r="AA6889" s="336">
        <f t="shared" ca="1" si="11850"/>
        <v>-0.4687936632635874</v>
      </c>
      <c r="AB6889" s="336">
        <f t="shared" ca="1" si="11850"/>
        <v>7.2832174418657628E-5</v>
      </c>
      <c r="AC6889" s="336">
        <f t="shared" ca="1" si="11850"/>
        <v>0.98534725809366774</v>
      </c>
      <c r="AD6889" s="336">
        <f t="shared" ca="1" si="11850"/>
        <v>-1.2496578787820474</v>
      </c>
      <c r="AE6889" s="55"/>
      <c r="AF6889" s="55"/>
      <c r="AG6889" s="55"/>
      <c r="AH6889" s="55"/>
      <c r="AI6889" s="55"/>
      <c r="AJ6889" s="55"/>
      <c r="AK6889" s="55"/>
      <c r="AL6889" s="55"/>
      <c r="AM6889" s="55"/>
      <c r="AN6889" s="55"/>
      <c r="AO6889" s="55"/>
      <c r="AP6889" s="55"/>
      <c r="AQ6889" s="55"/>
      <c r="AR6889" s="55"/>
      <c r="AS6889" s="55"/>
    </row>
    <row r="6890" spans="1:45" x14ac:dyDescent="0.3">
      <c r="B6890" s="54" t="s">
        <v>172</v>
      </c>
      <c r="C6890" s="53">
        <f>C6883</f>
        <v>0</v>
      </c>
      <c r="D6890" s="56" t="e">
        <f t="shared" ref="D6890:D6891" ca="1" si="11899">AJ6890</f>
        <v>#N/A</v>
      </c>
      <c r="E6890" s="52" t="e">
        <f t="shared" ref="E6890:W6890" si="11900">E6883</f>
        <v>#N/A</v>
      </c>
      <c r="F6890" s="52" t="e">
        <f t="shared" si="11900"/>
        <v>#N/A</v>
      </c>
      <c r="G6890" s="52" t="e">
        <f t="shared" si="11900"/>
        <v>#N/A</v>
      </c>
      <c r="H6890" s="52" t="e">
        <f t="shared" si="11900"/>
        <v>#N/A</v>
      </c>
      <c r="I6890" s="52" t="e">
        <f t="shared" si="11900"/>
        <v>#N/A</v>
      </c>
      <c r="J6890" s="52" t="e">
        <f t="shared" si="11900"/>
        <v>#N/A</v>
      </c>
      <c r="K6890" s="52" t="e">
        <f t="shared" si="11900"/>
        <v>#N/A</v>
      </c>
      <c r="L6890" s="52" t="e">
        <f t="shared" si="11900"/>
        <v>#N/A</v>
      </c>
      <c r="M6890" s="52" t="e">
        <f t="shared" si="11900"/>
        <v>#N/A</v>
      </c>
      <c r="N6890" s="52" t="e">
        <f t="shared" si="11900"/>
        <v>#N/A</v>
      </c>
      <c r="O6890" s="52" t="e">
        <f t="shared" si="11900"/>
        <v>#N/A</v>
      </c>
      <c r="P6890" s="52" t="e">
        <f t="shared" si="11900"/>
        <v>#N/A</v>
      </c>
      <c r="Q6890" s="52" t="e">
        <f t="shared" si="11900"/>
        <v>#N/A</v>
      </c>
      <c r="R6890" s="52" t="e">
        <f t="shared" si="11900"/>
        <v>#N/A</v>
      </c>
      <c r="S6890" s="52" t="e">
        <f t="shared" si="11900"/>
        <v>#N/A</v>
      </c>
      <c r="T6890" s="52" t="e">
        <f t="shared" si="11900"/>
        <v>#N/A</v>
      </c>
      <c r="U6890" s="52" t="e">
        <f t="shared" si="11900"/>
        <v>#N/A</v>
      </c>
      <c r="V6890" s="52" t="e">
        <f t="shared" si="11900"/>
        <v>#N/A</v>
      </c>
      <c r="W6890" s="52" t="e">
        <f t="shared" si="11900"/>
        <v>#N/A</v>
      </c>
      <c r="X6890" s="55" t="e">
        <f t="shared" ref="X6890:X6891" si="11901">(H6890-(O6890*P6890)/100-3*(J6890*K6890)/100)/2</f>
        <v>#N/A</v>
      </c>
      <c r="Y6890" s="55" t="e">
        <f t="shared" ref="Y6890:Y6891" si="11902">SUM(X6890,(J6890*K6890/100))/(F6890/100)</f>
        <v>#N/A</v>
      </c>
      <c r="Z6890" s="55" t="e">
        <f t="shared" ref="Z6890" si="11903">U6890*0.5+U6891*0.5</f>
        <v>#N/A</v>
      </c>
      <c r="AA6890" s="55" t="e">
        <f t="shared" ref="AA6890:AA6891" si="11904">J6890/Y6890</f>
        <v>#N/A</v>
      </c>
      <c r="AB6890" s="336" t="e">
        <f t="shared" ref="AB6890:AB6891" si="11905">X6890/(Y6890-J6890)</f>
        <v>#N/A</v>
      </c>
      <c r="AC6890" s="223" t="e">
        <f ca="1">INDEX(FGA_COEFFS,1,1)+Z6890*INDEX(FGA_COEFFS,1,2)+Y6890*INDEX(FGA_COEFFS,1,3)+R6890*INDEX(FGA_COEFFS,1,4)+Q6891*INDEX(FGA_COEFFS,1,5)+S6890*INDEX(FGA_COEFFS,1,6)+T6891*INDEX(FGA_COEFFS,1,7)+M6891*INDEX(FGA_COEFFS,1,8)+Y6894*Y6895</f>
        <v>#N/A</v>
      </c>
      <c r="AD6890" s="223" t="e">
        <f ca="1">INDEX(THREEPTA_COEFFS,1,1)+AC6890*INDEX(THREEPTA_COEFFS,1,2)+J6890*INDEX(THREEPTA_COEFFS,1,3)+AA6890*INDEX(THREEPTA_COEFFS,1,4)+K6890*INDEX(THREEPTA_COEFFS,1,5)+L6891*INDEX(THREEPTA_COEFFS,1,6)+Z6894*Z6895</f>
        <v>#N/A</v>
      </c>
      <c r="AE6890" s="223" t="e">
        <f ca="1">INDEX(THREEPTPCT_COEFFS,1,1)+K6890*INDEX(THREEPTPCT_COEFFS,1,2)+L6891*INDEX(THREEPTPCT_COEFFS,1,3)+AA6894*AA6895</f>
        <v>#N/A</v>
      </c>
      <c r="AF6890" s="55" t="e">
        <f t="shared" ref="AF6890:AF6891" ca="1" si="11906">AC6890-AD6890</f>
        <v>#N/A</v>
      </c>
      <c r="AG6890" s="223" t="e">
        <f ca="1">INDEX(TWOPTPCT_COEFFS,1,1)+AB6890*INDEX(TWOPTPCT_COEFFS,1,2)+I6891*INDEX(TWOPTPCT_COEFFS,1,3)+G6891*INDEX(TWOPTPCT_COEFFS,1,4)+L6891*INDEX(TWOPTPCT_COEFFS,1,5)+AB6894*AB6895</f>
        <v>#N/A</v>
      </c>
      <c r="AH6890" s="223" t="e">
        <f ca="1">INDEX(FTA_COEFFS,1,1)+O6890*INDEX(FTA_COEFFS,1,2)+N6891*INDEX(FTA_COEFFS,1,3)+(Q6890+R6890)*INDEX(FTA_COEFFS,1,4)+(Q6891+R6891)*INDEX(FTA_COEFFS,1,5)+M6891*INDEX(FTA_COEFFS,1,6)+AC6894*AC6895</f>
        <v>#N/A</v>
      </c>
      <c r="AI6890" s="223" t="e">
        <f ca="1">INDEX(FTPCT_COEFFS,1,1)+P6890*INDEX(FTPCT_COEFFS,1,2)+F6890*INDEX(FTPCT_COEFFS,1,3)+G6891*INDEX(FTPCT_COEFFS,1,4)+AD6894*AD6895</f>
        <v>#N/A</v>
      </c>
      <c r="AJ6890" s="338" t="e">
        <f t="shared" ref="AJ6890:AJ6891" ca="1" si="11907">AD6890*AE6890/100+AF6890*AG6890+AH6890*AI6890/100</f>
        <v>#N/A</v>
      </c>
      <c r="AK6890" s="55"/>
      <c r="AL6890" s="55"/>
      <c r="AM6890" s="55"/>
      <c r="AN6890" s="55"/>
      <c r="AO6890" s="55"/>
      <c r="AP6890" s="55"/>
      <c r="AQ6890" s="55"/>
      <c r="AR6890" s="55"/>
    </row>
    <row r="6891" spans="1:45" x14ac:dyDescent="0.3">
      <c r="B6891" s="54" t="s">
        <v>175</v>
      </c>
      <c r="C6891" s="54">
        <f>C6884</f>
        <v>0</v>
      </c>
      <c r="D6891" s="56" t="e">
        <f t="shared" ca="1" si="11899"/>
        <v>#N/A</v>
      </c>
      <c r="E6891" s="52" t="e">
        <f t="shared" ref="E6891:W6891" si="11908">E6884</f>
        <v>#N/A</v>
      </c>
      <c r="F6891" s="52" t="e">
        <f t="shared" si="11908"/>
        <v>#N/A</v>
      </c>
      <c r="G6891" s="52" t="e">
        <f t="shared" si="11908"/>
        <v>#N/A</v>
      </c>
      <c r="H6891" s="52" t="e">
        <f t="shared" si="11908"/>
        <v>#N/A</v>
      </c>
      <c r="I6891" s="52" t="e">
        <f t="shared" si="11908"/>
        <v>#N/A</v>
      </c>
      <c r="J6891" s="52" t="e">
        <f t="shared" si="11908"/>
        <v>#N/A</v>
      </c>
      <c r="K6891" s="52" t="e">
        <f t="shared" si="11908"/>
        <v>#N/A</v>
      </c>
      <c r="L6891" s="52" t="e">
        <f t="shared" si="11908"/>
        <v>#N/A</v>
      </c>
      <c r="M6891" s="52" t="e">
        <f t="shared" si="11908"/>
        <v>#N/A</v>
      </c>
      <c r="N6891" s="52" t="e">
        <f t="shared" si="11908"/>
        <v>#N/A</v>
      </c>
      <c r="O6891" s="52" t="e">
        <f t="shared" si="11908"/>
        <v>#N/A</v>
      </c>
      <c r="P6891" s="52" t="e">
        <f t="shared" si="11908"/>
        <v>#N/A</v>
      </c>
      <c r="Q6891" s="52" t="e">
        <f t="shared" si="11908"/>
        <v>#N/A</v>
      </c>
      <c r="R6891" s="52" t="e">
        <f t="shared" si="11908"/>
        <v>#N/A</v>
      </c>
      <c r="S6891" s="52" t="e">
        <f t="shared" si="11908"/>
        <v>#N/A</v>
      </c>
      <c r="T6891" s="52" t="e">
        <f t="shared" si="11908"/>
        <v>#N/A</v>
      </c>
      <c r="U6891" s="52" t="e">
        <f t="shared" si="11908"/>
        <v>#N/A</v>
      </c>
      <c r="V6891" s="52" t="e">
        <f t="shared" si="11908"/>
        <v>#N/A</v>
      </c>
      <c r="W6891" s="52" t="e">
        <f t="shared" si="11908"/>
        <v>#N/A</v>
      </c>
      <c r="X6891" s="55" t="e">
        <f t="shared" si="11901"/>
        <v>#N/A</v>
      </c>
      <c r="Y6891" s="55" t="e">
        <f t="shared" si="11902"/>
        <v>#N/A</v>
      </c>
      <c r="Z6891" s="55" t="e">
        <f t="shared" ref="Z6891" si="11909">Z6890</f>
        <v>#N/A</v>
      </c>
      <c r="AA6891" s="55" t="e">
        <f t="shared" si="11904"/>
        <v>#N/A</v>
      </c>
      <c r="AB6891" s="336" t="e">
        <f t="shared" si="11905"/>
        <v>#N/A</v>
      </c>
      <c r="AC6891" s="223" t="e">
        <f ca="1">INDEX(FGA_COEFFS,1,1)+Z6891*INDEX(FGA_COEFFS,1,2)+Y6891*INDEX(FGA_COEFFS,1,3)+R6891*INDEX(FGA_COEFFS,1,4)+Q6890*INDEX(FGA_COEFFS,1,5)+S6891*INDEX(FGA_COEFFS,1,6)+T6890*INDEX(FGA_COEFFS,1,7)+M6890*INDEX(FGA_COEFFS,1,8)+Y6894*Y6896</f>
        <v>#N/A</v>
      </c>
      <c r="AD6891" s="223" t="e">
        <f ca="1">INDEX(THREEPTA_COEFFS,1,1)+AC6891*INDEX(THREEPTA_COEFFS,1,2)+J6891*INDEX(THREEPTA_COEFFS,1,3)+AA6891*INDEX(THREEPTA_COEFFS,1,4)+K6891*INDEX(THREEPTA_COEFFS,1,5)+L6890*INDEX(THREEPTA_COEFFS,1,6)+Z6894*Z6896</f>
        <v>#N/A</v>
      </c>
      <c r="AE6891" s="223" t="e">
        <f ca="1">INDEX(THREEPTPCT_COEFFS,1,1)+K6891*INDEX(THREEPTPCT_COEFFS,1,2)+L6890*INDEX(THREEPTPCT_COEFFS,1,3)+AA6894*AA6896</f>
        <v>#N/A</v>
      </c>
      <c r="AF6891" s="55" t="e">
        <f t="shared" ca="1" si="11906"/>
        <v>#N/A</v>
      </c>
      <c r="AG6891" s="223" t="e">
        <f ca="1">INDEX(TWOPTPCT_COEFFS,1,1)+AB6891*INDEX(TWOPTPCT_COEFFS,1,2)+I6890*INDEX(TWOPTPCT_COEFFS,1,3)+G6890*INDEX(TWOPTPCT_COEFFS,1,4)+L6890*INDEX(TWOPTPCT_COEFFS,1,5)+AB6894*AB6896</f>
        <v>#N/A</v>
      </c>
      <c r="AH6891" s="223" t="e">
        <f ca="1">INDEX(FTA_COEFFS,1,1)+O6891*INDEX(FTA_COEFFS,1,2)+N6890*INDEX(FTA_COEFFS,1,3)+(Q6891+R6891)*INDEX(FTA_COEFFS,1,4)+(Q6890+R6890)*INDEX(FTA_COEFFS,1,5)+M6890*INDEX(FTA_COEFFS,1,6)+AC6894*AC6896</f>
        <v>#N/A</v>
      </c>
      <c r="AI6891" s="223" t="e">
        <f ca="1">INDEX(FTPCT_COEFFS,1,1)+P6891*INDEX(FTPCT_COEFFS,1,2)+F6891*INDEX(FTPCT_COEFFS,1,3)+G6890*INDEX(FTPCT_COEFFS,1,4)+AD6894*AD6896</f>
        <v>#N/A</v>
      </c>
      <c r="AJ6891" s="338" t="e">
        <f t="shared" ca="1" si="11907"/>
        <v>#N/A</v>
      </c>
      <c r="AK6891" s="55"/>
      <c r="AL6891" s="55"/>
      <c r="AM6891" s="55"/>
      <c r="AN6891" s="55"/>
      <c r="AO6891" s="55"/>
      <c r="AP6891" s="55"/>
      <c r="AQ6891" s="55"/>
      <c r="AR6891" s="55"/>
    </row>
    <row r="6892" spans="1:45" x14ac:dyDescent="0.3">
      <c r="A6892" s="54" t="e">
        <f ca="1">IF(D6890&gt;(D6891+(AVERAGE(V6890,W6890)-AVERAGE(V6891,W6891))/2)+2.5,C6890,IF(D6891&gt;(D6890+(AVERAGE(V6891,W6891)-AVERAGE(V6890,W6890))/2)+2.5,C6891,"Close"))</f>
        <v>#N/A</v>
      </c>
      <c r="B6892" s="64" t="e">
        <f ca="1">IF(D6891&gt;D6890,C6891,C6890)</f>
        <v>#N/A</v>
      </c>
      <c r="D6892" s="56"/>
      <c r="X6892" s="55"/>
      <c r="Y6892" s="55"/>
      <c r="Z6892" s="55"/>
      <c r="AA6892" s="55"/>
      <c r="AB6892" s="55"/>
      <c r="AC6892" s="337"/>
      <c r="AD6892" s="337"/>
      <c r="AE6892" s="337"/>
      <c r="AF6892" s="337"/>
      <c r="AG6892" s="337"/>
      <c r="AH6892" s="337"/>
      <c r="AI6892" s="337"/>
      <c r="AJ6892" s="337"/>
      <c r="AK6892" s="337"/>
      <c r="AL6892" s="337"/>
      <c r="AM6892" s="55"/>
      <c r="AN6892" s="55"/>
      <c r="AO6892" s="55"/>
      <c r="AP6892" s="55"/>
      <c r="AQ6892" s="55"/>
      <c r="AR6892" s="55"/>
      <c r="AS6892" s="55"/>
    </row>
    <row r="6893" spans="1:45" x14ac:dyDescent="0.3">
      <c r="X6893" s="54" t="s">
        <v>1305</v>
      </c>
      <c r="Y6893" s="54" t="s">
        <v>128</v>
      </c>
      <c r="Z6893" s="54" t="s">
        <v>157</v>
      </c>
      <c r="AA6893" s="54" t="s">
        <v>151</v>
      </c>
      <c r="AB6893" s="54" t="s">
        <v>1327</v>
      </c>
      <c r="AC6893" s="54" t="s">
        <v>129</v>
      </c>
      <c r="AD6893" s="54" t="s">
        <v>116</v>
      </c>
      <c r="AE6893" s="54"/>
      <c r="AF6893" s="54"/>
      <c r="AG6893" s="54"/>
      <c r="AH6893" s="54"/>
      <c r="AI6893" s="54"/>
      <c r="AJ6893" s="54"/>
      <c r="AK6893" s="54"/>
      <c r="AL6893" s="54"/>
      <c r="AM6893" s="54"/>
      <c r="AN6893" s="54"/>
      <c r="AO6893" s="54"/>
      <c r="AP6893" s="54"/>
      <c r="AQ6893" s="54"/>
      <c r="AR6893" s="54"/>
      <c r="AS6893" s="54"/>
    </row>
    <row r="6894" spans="1:45" x14ac:dyDescent="0.3">
      <c r="X6894" s="54"/>
      <c r="Y6894" s="54">
        <f t="shared" ref="Y6894:AD6894" si="11910">Y6887</f>
        <v>6.4436999999999998</v>
      </c>
      <c r="Z6894" s="54">
        <f t="shared" si="11910"/>
        <v>4.9371</v>
      </c>
      <c r="AA6894" s="54">
        <f t="shared" si="11910"/>
        <v>11.350300000000001</v>
      </c>
      <c r="AB6894" s="54">
        <f t="shared" si="11910"/>
        <v>7.1900000000000006E-2</v>
      </c>
      <c r="AC6894" s="54">
        <f t="shared" si="11910"/>
        <v>6.2766000000000002</v>
      </c>
      <c r="AD6894" s="54">
        <f t="shared" si="11910"/>
        <v>11.042999999999999</v>
      </c>
      <c r="AE6894" s="54"/>
      <c r="AF6894" s="336"/>
      <c r="AG6894" s="336"/>
      <c r="AH6894" s="336"/>
      <c r="AI6894" s="54"/>
      <c r="AJ6894" s="54"/>
      <c r="AK6894" s="54"/>
      <c r="AL6894" s="54"/>
      <c r="AM6894" s="54"/>
      <c r="AN6894" s="54"/>
      <c r="AO6894" s="54"/>
      <c r="AP6894" s="54"/>
      <c r="AQ6894" s="54"/>
      <c r="AR6894" s="54"/>
      <c r="AS6894" s="54"/>
    </row>
    <row r="6895" spans="1:45" x14ac:dyDescent="0.3">
      <c r="D6895" s="56"/>
      <c r="X6895" s="336"/>
      <c r="Y6895" s="336">
        <f t="shared" ca="1" si="11850"/>
        <v>-0.73952324432352501</v>
      </c>
      <c r="Z6895" s="336">
        <f t="shared" ca="1" si="11850"/>
        <v>0.31833838477029947</v>
      </c>
      <c r="AA6895" s="336">
        <f t="shared" ca="1" si="11850"/>
        <v>-0.39913913015205671</v>
      </c>
      <c r="AB6895" s="336">
        <f t="shared" ca="1" si="11850"/>
        <v>-1.2293244406692657E-2</v>
      </c>
      <c r="AC6895" s="336">
        <f t="shared" ca="1" si="11850"/>
        <v>-0.60935844036011888</v>
      </c>
      <c r="AD6895" s="336">
        <f t="shared" ca="1" si="11850"/>
        <v>1.4526323497754285</v>
      </c>
      <c r="AE6895" s="336"/>
      <c r="AF6895" s="336"/>
      <c r="AG6895" s="336"/>
      <c r="AH6895" s="336"/>
      <c r="AI6895" s="54"/>
      <c r="AJ6895" s="54"/>
      <c r="AK6895" s="54"/>
      <c r="AL6895" s="336"/>
      <c r="AM6895" s="336"/>
      <c r="AN6895" s="336"/>
      <c r="AO6895" s="336"/>
      <c r="AP6895" s="54"/>
      <c r="AQ6895" s="336"/>
      <c r="AR6895" s="336"/>
      <c r="AS6895" s="336"/>
    </row>
    <row r="6896" spans="1:45" x14ac:dyDescent="0.3">
      <c r="C6896" s="54"/>
      <c r="D6896" s="56"/>
      <c r="Y6896" s="336">
        <f t="shared" ca="1" si="11850"/>
        <v>2.2549754269520286E-2</v>
      </c>
      <c r="Z6896" s="336">
        <f t="shared" ca="1" si="11850"/>
        <v>-1.0717926576738992</v>
      </c>
      <c r="AA6896" s="336">
        <f t="shared" ca="1" si="11850"/>
        <v>0.87827946053225769</v>
      </c>
      <c r="AB6896" s="336">
        <f t="shared" ca="1" si="11850"/>
        <v>0.67426854179481044</v>
      </c>
      <c r="AC6896" s="336">
        <f t="shared" ca="1" si="11850"/>
        <v>0.3109199135642528</v>
      </c>
      <c r="AD6896" s="336">
        <f t="shared" ca="1" si="11850"/>
        <v>-1.3786068440184971</v>
      </c>
      <c r="AE6896" s="55"/>
      <c r="AF6896" s="55"/>
      <c r="AG6896" s="55"/>
      <c r="AH6896" s="55"/>
      <c r="AI6896" s="55"/>
      <c r="AJ6896" s="55"/>
      <c r="AK6896" s="55"/>
      <c r="AL6896" s="55"/>
      <c r="AM6896" s="55"/>
      <c r="AN6896" s="55"/>
      <c r="AO6896" s="55"/>
      <c r="AP6896" s="55"/>
      <c r="AQ6896" s="55"/>
      <c r="AR6896" s="55"/>
      <c r="AS6896" s="55"/>
    </row>
    <row r="6897" spans="1:45" x14ac:dyDescent="0.3">
      <c r="B6897" s="54" t="s">
        <v>172</v>
      </c>
      <c r="C6897" s="53">
        <f>C6890</f>
        <v>0</v>
      </c>
      <c r="D6897" s="56" t="e">
        <f t="shared" ref="D6897:D6898" ca="1" si="11911">AJ6897</f>
        <v>#N/A</v>
      </c>
      <c r="E6897" s="52" t="e">
        <f t="shared" ref="E6897:W6897" si="11912">E6890</f>
        <v>#N/A</v>
      </c>
      <c r="F6897" s="52" t="e">
        <f t="shared" si="11912"/>
        <v>#N/A</v>
      </c>
      <c r="G6897" s="52" t="e">
        <f t="shared" si="11912"/>
        <v>#N/A</v>
      </c>
      <c r="H6897" s="52" t="e">
        <f t="shared" si="11912"/>
        <v>#N/A</v>
      </c>
      <c r="I6897" s="52" t="e">
        <f t="shared" si="11912"/>
        <v>#N/A</v>
      </c>
      <c r="J6897" s="52" t="e">
        <f t="shared" si="11912"/>
        <v>#N/A</v>
      </c>
      <c r="K6897" s="52" t="e">
        <f t="shared" si="11912"/>
        <v>#N/A</v>
      </c>
      <c r="L6897" s="52" t="e">
        <f t="shared" si="11912"/>
        <v>#N/A</v>
      </c>
      <c r="M6897" s="52" t="e">
        <f t="shared" si="11912"/>
        <v>#N/A</v>
      </c>
      <c r="N6897" s="52" t="e">
        <f t="shared" si="11912"/>
        <v>#N/A</v>
      </c>
      <c r="O6897" s="52" t="e">
        <f t="shared" si="11912"/>
        <v>#N/A</v>
      </c>
      <c r="P6897" s="52" t="e">
        <f t="shared" si="11912"/>
        <v>#N/A</v>
      </c>
      <c r="Q6897" s="52" t="e">
        <f t="shared" si="11912"/>
        <v>#N/A</v>
      </c>
      <c r="R6897" s="52" t="e">
        <f t="shared" si="11912"/>
        <v>#N/A</v>
      </c>
      <c r="S6897" s="52" t="e">
        <f t="shared" si="11912"/>
        <v>#N/A</v>
      </c>
      <c r="T6897" s="52" t="e">
        <f t="shared" si="11912"/>
        <v>#N/A</v>
      </c>
      <c r="U6897" s="52" t="e">
        <f t="shared" si="11912"/>
        <v>#N/A</v>
      </c>
      <c r="V6897" s="52" t="e">
        <f t="shared" si="11912"/>
        <v>#N/A</v>
      </c>
      <c r="W6897" s="52" t="e">
        <f t="shared" si="11912"/>
        <v>#N/A</v>
      </c>
      <c r="X6897" s="55" t="e">
        <f t="shared" ref="X6897:X6898" si="11913">(H6897-(O6897*P6897)/100-3*(J6897*K6897)/100)/2</f>
        <v>#N/A</v>
      </c>
      <c r="Y6897" s="55" t="e">
        <f t="shared" ref="Y6897:Y6898" si="11914">SUM(X6897,(J6897*K6897/100))/(F6897/100)</f>
        <v>#N/A</v>
      </c>
      <c r="Z6897" s="55" t="e">
        <f t="shared" ref="Z6897" si="11915">U6897*0.5+U6898*0.5</f>
        <v>#N/A</v>
      </c>
      <c r="AA6897" s="55" t="e">
        <f t="shared" ref="AA6897:AA6898" si="11916">J6897/Y6897</f>
        <v>#N/A</v>
      </c>
      <c r="AB6897" s="336" t="e">
        <f t="shared" ref="AB6897:AB6898" si="11917">X6897/(Y6897-J6897)</f>
        <v>#N/A</v>
      </c>
      <c r="AC6897" s="223" t="e">
        <f ca="1">INDEX(FGA_COEFFS,1,1)+Z6897*INDEX(FGA_COEFFS,1,2)+Y6897*INDEX(FGA_COEFFS,1,3)+R6897*INDEX(FGA_COEFFS,1,4)+Q6898*INDEX(FGA_COEFFS,1,5)+S6897*INDEX(FGA_COEFFS,1,6)+T6898*INDEX(FGA_COEFFS,1,7)+M6898*INDEX(FGA_COEFFS,1,8)+Y6901*Y6902</f>
        <v>#N/A</v>
      </c>
      <c r="AD6897" s="223" t="e">
        <f ca="1">INDEX(THREEPTA_COEFFS,1,1)+AC6897*INDEX(THREEPTA_COEFFS,1,2)+J6897*INDEX(THREEPTA_COEFFS,1,3)+AA6897*INDEX(THREEPTA_COEFFS,1,4)+K6897*INDEX(THREEPTA_COEFFS,1,5)+L6898*INDEX(THREEPTA_COEFFS,1,6)+Z6901*Z6902</f>
        <v>#N/A</v>
      </c>
      <c r="AE6897" s="223" t="e">
        <f ca="1">INDEX(THREEPTPCT_COEFFS,1,1)+K6897*INDEX(THREEPTPCT_COEFFS,1,2)+L6898*INDEX(THREEPTPCT_COEFFS,1,3)+AA6901*AA6902</f>
        <v>#N/A</v>
      </c>
      <c r="AF6897" s="55" t="e">
        <f t="shared" ref="AF6897:AF6898" ca="1" si="11918">AC6897-AD6897</f>
        <v>#N/A</v>
      </c>
      <c r="AG6897" s="223" t="e">
        <f ca="1">INDEX(TWOPTPCT_COEFFS,1,1)+AB6897*INDEX(TWOPTPCT_COEFFS,1,2)+I6898*INDEX(TWOPTPCT_COEFFS,1,3)+G6898*INDEX(TWOPTPCT_COEFFS,1,4)+L6898*INDEX(TWOPTPCT_COEFFS,1,5)+AB6901*AB6902</f>
        <v>#N/A</v>
      </c>
      <c r="AH6897" s="223" t="e">
        <f ca="1">INDEX(FTA_COEFFS,1,1)+O6897*INDEX(FTA_COEFFS,1,2)+N6898*INDEX(FTA_COEFFS,1,3)+(Q6897+R6897)*INDEX(FTA_COEFFS,1,4)+(Q6898+R6898)*INDEX(FTA_COEFFS,1,5)+M6898*INDEX(FTA_COEFFS,1,6)+AC6901*AC6902</f>
        <v>#N/A</v>
      </c>
      <c r="AI6897" s="223" t="e">
        <f ca="1">INDEX(FTPCT_COEFFS,1,1)+P6897*INDEX(FTPCT_COEFFS,1,2)+F6897*INDEX(FTPCT_COEFFS,1,3)+G6898*INDEX(FTPCT_COEFFS,1,4)+AD6901*AD6902</f>
        <v>#N/A</v>
      </c>
      <c r="AJ6897" s="338" t="e">
        <f t="shared" ref="AJ6897:AJ6898" ca="1" si="11919">AD6897*AE6897/100+AF6897*AG6897+AH6897*AI6897/100</f>
        <v>#N/A</v>
      </c>
      <c r="AK6897" s="55"/>
      <c r="AL6897" s="55"/>
      <c r="AM6897" s="55"/>
      <c r="AN6897" s="55"/>
      <c r="AO6897" s="55"/>
      <c r="AP6897" s="55"/>
      <c r="AQ6897" s="55"/>
      <c r="AR6897" s="55"/>
    </row>
    <row r="6898" spans="1:45" x14ac:dyDescent="0.3">
      <c r="B6898" s="54" t="s">
        <v>175</v>
      </c>
      <c r="C6898" s="54">
        <f>C6891</f>
        <v>0</v>
      </c>
      <c r="D6898" s="56" t="e">
        <f t="shared" ca="1" si="11911"/>
        <v>#N/A</v>
      </c>
      <c r="E6898" s="52" t="e">
        <f t="shared" ref="E6898:W6898" si="11920">E6891</f>
        <v>#N/A</v>
      </c>
      <c r="F6898" s="52" t="e">
        <f t="shared" si="11920"/>
        <v>#N/A</v>
      </c>
      <c r="G6898" s="52" t="e">
        <f t="shared" si="11920"/>
        <v>#N/A</v>
      </c>
      <c r="H6898" s="52" t="e">
        <f t="shared" si="11920"/>
        <v>#N/A</v>
      </c>
      <c r="I6898" s="52" t="e">
        <f t="shared" si="11920"/>
        <v>#N/A</v>
      </c>
      <c r="J6898" s="52" t="e">
        <f t="shared" si="11920"/>
        <v>#N/A</v>
      </c>
      <c r="K6898" s="52" t="e">
        <f t="shared" si="11920"/>
        <v>#N/A</v>
      </c>
      <c r="L6898" s="52" t="e">
        <f t="shared" si="11920"/>
        <v>#N/A</v>
      </c>
      <c r="M6898" s="52" t="e">
        <f t="shared" si="11920"/>
        <v>#N/A</v>
      </c>
      <c r="N6898" s="52" t="e">
        <f t="shared" si="11920"/>
        <v>#N/A</v>
      </c>
      <c r="O6898" s="52" t="e">
        <f t="shared" si="11920"/>
        <v>#N/A</v>
      </c>
      <c r="P6898" s="52" t="e">
        <f t="shared" si="11920"/>
        <v>#N/A</v>
      </c>
      <c r="Q6898" s="52" t="e">
        <f t="shared" si="11920"/>
        <v>#N/A</v>
      </c>
      <c r="R6898" s="52" t="e">
        <f t="shared" si="11920"/>
        <v>#N/A</v>
      </c>
      <c r="S6898" s="52" t="e">
        <f t="shared" si="11920"/>
        <v>#N/A</v>
      </c>
      <c r="T6898" s="52" t="e">
        <f t="shared" si="11920"/>
        <v>#N/A</v>
      </c>
      <c r="U6898" s="52" t="e">
        <f t="shared" si="11920"/>
        <v>#N/A</v>
      </c>
      <c r="V6898" s="52" t="e">
        <f t="shared" si="11920"/>
        <v>#N/A</v>
      </c>
      <c r="W6898" s="52" t="e">
        <f t="shared" si="11920"/>
        <v>#N/A</v>
      </c>
      <c r="X6898" s="55" t="e">
        <f t="shared" si="11913"/>
        <v>#N/A</v>
      </c>
      <c r="Y6898" s="55" t="e">
        <f t="shared" si="11914"/>
        <v>#N/A</v>
      </c>
      <c r="Z6898" s="55" t="e">
        <f t="shared" ref="Z6898" si="11921">Z6897</f>
        <v>#N/A</v>
      </c>
      <c r="AA6898" s="55" t="e">
        <f t="shared" si="11916"/>
        <v>#N/A</v>
      </c>
      <c r="AB6898" s="336" t="e">
        <f t="shared" si="11917"/>
        <v>#N/A</v>
      </c>
      <c r="AC6898" s="223" t="e">
        <f ca="1">INDEX(FGA_COEFFS,1,1)+Z6898*INDEX(FGA_COEFFS,1,2)+Y6898*INDEX(FGA_COEFFS,1,3)+R6898*INDEX(FGA_COEFFS,1,4)+Q6897*INDEX(FGA_COEFFS,1,5)+S6898*INDEX(FGA_COEFFS,1,6)+T6897*INDEX(FGA_COEFFS,1,7)+M6897*INDEX(FGA_COEFFS,1,8)+Y6901*Y6903</f>
        <v>#N/A</v>
      </c>
      <c r="AD6898" s="223" t="e">
        <f ca="1">INDEX(THREEPTA_COEFFS,1,1)+AC6898*INDEX(THREEPTA_COEFFS,1,2)+J6898*INDEX(THREEPTA_COEFFS,1,3)+AA6898*INDEX(THREEPTA_COEFFS,1,4)+K6898*INDEX(THREEPTA_COEFFS,1,5)+L6897*INDEX(THREEPTA_COEFFS,1,6)+Z6901*Z6903</f>
        <v>#N/A</v>
      </c>
      <c r="AE6898" s="223" t="e">
        <f ca="1">INDEX(THREEPTPCT_COEFFS,1,1)+K6898*INDEX(THREEPTPCT_COEFFS,1,2)+L6897*INDEX(THREEPTPCT_COEFFS,1,3)+AA6901*AA6903</f>
        <v>#N/A</v>
      </c>
      <c r="AF6898" s="55" t="e">
        <f t="shared" ca="1" si="11918"/>
        <v>#N/A</v>
      </c>
      <c r="AG6898" s="223" t="e">
        <f ca="1">INDEX(TWOPTPCT_COEFFS,1,1)+AB6898*INDEX(TWOPTPCT_COEFFS,1,2)+I6897*INDEX(TWOPTPCT_COEFFS,1,3)+G6897*INDEX(TWOPTPCT_COEFFS,1,4)+L6897*INDEX(TWOPTPCT_COEFFS,1,5)+AB6901*AB6903</f>
        <v>#N/A</v>
      </c>
      <c r="AH6898" s="223" t="e">
        <f ca="1">INDEX(FTA_COEFFS,1,1)+O6898*INDEX(FTA_COEFFS,1,2)+N6897*INDEX(FTA_COEFFS,1,3)+(Q6898+R6898)*INDEX(FTA_COEFFS,1,4)+(Q6897+R6897)*INDEX(FTA_COEFFS,1,5)+M6897*INDEX(FTA_COEFFS,1,6)+AC6901*AC6903</f>
        <v>#N/A</v>
      </c>
      <c r="AI6898" s="223" t="e">
        <f ca="1">INDEX(FTPCT_COEFFS,1,1)+P6898*INDEX(FTPCT_COEFFS,1,2)+F6898*INDEX(FTPCT_COEFFS,1,3)+G6897*INDEX(FTPCT_COEFFS,1,4)+AD6901*AD6903</f>
        <v>#N/A</v>
      </c>
      <c r="AJ6898" s="338" t="e">
        <f t="shared" ca="1" si="11919"/>
        <v>#N/A</v>
      </c>
      <c r="AK6898" s="55"/>
      <c r="AL6898" s="55"/>
      <c r="AM6898" s="55"/>
      <c r="AN6898" s="55"/>
      <c r="AO6898" s="55"/>
      <c r="AP6898" s="55"/>
      <c r="AQ6898" s="55"/>
      <c r="AR6898" s="55"/>
    </row>
    <row r="6899" spans="1:45" x14ac:dyDescent="0.3">
      <c r="A6899" s="54" t="e">
        <f ca="1">IF(D6897&gt;(D6898+(AVERAGE(V6897,W6897)-AVERAGE(V6898,W6898))/2)+2.5,C6897,IF(D6898&gt;(D6897+(AVERAGE(V6898,W6898)-AVERAGE(V6897,W6897))/2)+2.5,C6898,"Close"))</f>
        <v>#N/A</v>
      </c>
      <c r="B6899" s="64" t="e">
        <f ca="1">IF(D6898&gt;D6897,C6898,C6897)</f>
        <v>#N/A</v>
      </c>
      <c r="D6899" s="56"/>
      <c r="X6899" s="55"/>
      <c r="Y6899" s="55"/>
      <c r="Z6899" s="55"/>
      <c r="AA6899" s="55"/>
      <c r="AB6899" s="55"/>
      <c r="AC6899" s="337"/>
      <c r="AD6899" s="337"/>
      <c r="AE6899" s="337"/>
      <c r="AF6899" s="337"/>
      <c r="AG6899" s="337"/>
      <c r="AH6899" s="337"/>
      <c r="AI6899" s="337"/>
      <c r="AJ6899" s="337"/>
      <c r="AK6899" s="337"/>
      <c r="AL6899" s="337"/>
      <c r="AM6899" s="55"/>
      <c r="AN6899" s="55"/>
      <c r="AO6899" s="55"/>
      <c r="AP6899" s="55"/>
      <c r="AQ6899" s="55"/>
      <c r="AR6899" s="55"/>
      <c r="AS6899" s="55"/>
    </row>
    <row r="6900" spans="1:45" x14ac:dyDescent="0.3">
      <c r="X6900" s="54" t="s">
        <v>1305</v>
      </c>
      <c r="Y6900" s="54" t="s">
        <v>128</v>
      </c>
      <c r="Z6900" s="54" t="s">
        <v>157</v>
      </c>
      <c r="AA6900" s="54" t="s">
        <v>151</v>
      </c>
      <c r="AB6900" s="54" t="s">
        <v>1327</v>
      </c>
      <c r="AC6900" s="54" t="s">
        <v>129</v>
      </c>
      <c r="AD6900" s="54" t="s">
        <v>116</v>
      </c>
      <c r="AE6900" s="54"/>
      <c r="AF6900" s="54"/>
      <c r="AG6900" s="54"/>
      <c r="AH6900" s="54"/>
      <c r="AI6900" s="54"/>
      <c r="AJ6900" s="54"/>
      <c r="AK6900" s="54"/>
      <c r="AL6900" s="54"/>
      <c r="AM6900" s="54"/>
      <c r="AN6900" s="54"/>
      <c r="AO6900" s="54"/>
      <c r="AP6900" s="54"/>
      <c r="AQ6900" s="54"/>
      <c r="AR6900" s="54"/>
      <c r="AS6900" s="54"/>
    </row>
    <row r="6901" spans="1:45" x14ac:dyDescent="0.3">
      <c r="X6901" s="54"/>
      <c r="Y6901" s="54">
        <f t="shared" ref="Y6901:AD6901" si="11922">Y6894</f>
        <v>6.4436999999999998</v>
      </c>
      <c r="Z6901" s="54">
        <f t="shared" si="11922"/>
        <v>4.9371</v>
      </c>
      <c r="AA6901" s="54">
        <f t="shared" si="11922"/>
        <v>11.350300000000001</v>
      </c>
      <c r="AB6901" s="54">
        <f t="shared" si="11922"/>
        <v>7.1900000000000006E-2</v>
      </c>
      <c r="AC6901" s="54">
        <f t="shared" si="11922"/>
        <v>6.2766000000000002</v>
      </c>
      <c r="AD6901" s="54">
        <f t="shared" si="11922"/>
        <v>11.042999999999999</v>
      </c>
      <c r="AE6901" s="54"/>
      <c r="AF6901" s="336"/>
      <c r="AG6901" s="336"/>
      <c r="AH6901" s="336"/>
      <c r="AI6901" s="54"/>
      <c r="AJ6901" s="54"/>
      <c r="AK6901" s="54"/>
      <c r="AL6901" s="54"/>
      <c r="AM6901" s="54"/>
      <c r="AN6901" s="54"/>
      <c r="AO6901" s="54"/>
      <c r="AP6901" s="54"/>
      <c r="AQ6901" s="54"/>
      <c r="AR6901" s="54"/>
      <c r="AS6901" s="54"/>
    </row>
    <row r="6902" spans="1:45" x14ac:dyDescent="0.3">
      <c r="D6902" s="56"/>
      <c r="X6902" s="336"/>
      <c r="Y6902" s="336">
        <f t="shared" ca="1" si="11850"/>
        <v>-0.82314029546794165</v>
      </c>
      <c r="Z6902" s="336">
        <f t="shared" ca="1" si="11850"/>
        <v>0.17262862121544073</v>
      </c>
      <c r="AA6902" s="336">
        <f t="shared" ca="1" si="11850"/>
        <v>0.47924826472287585</v>
      </c>
      <c r="AB6902" s="336">
        <f t="shared" ca="1" si="11850"/>
        <v>-0.97148830081727477</v>
      </c>
      <c r="AC6902" s="336">
        <f t="shared" ca="1" si="11850"/>
        <v>-1.2913249866662018</v>
      </c>
      <c r="AD6902" s="336">
        <f t="shared" ca="1" si="11850"/>
        <v>-0.36517005565483629</v>
      </c>
      <c r="AE6902" s="336"/>
      <c r="AF6902" s="336"/>
      <c r="AG6902" s="336"/>
      <c r="AH6902" s="336"/>
      <c r="AI6902" s="54"/>
      <c r="AJ6902" s="54"/>
      <c r="AK6902" s="54"/>
      <c r="AL6902" s="336"/>
      <c r="AM6902" s="336"/>
      <c r="AN6902" s="336"/>
      <c r="AO6902" s="336"/>
      <c r="AP6902" s="54"/>
      <c r="AQ6902" s="336"/>
      <c r="AR6902" s="336"/>
      <c r="AS6902" s="336"/>
    </row>
    <row r="6903" spans="1:45" x14ac:dyDescent="0.3">
      <c r="C6903" s="54"/>
      <c r="D6903" s="56"/>
      <c r="Y6903" s="336">
        <f t="shared" ca="1" si="11850"/>
        <v>1.158364205072665</v>
      </c>
      <c r="Z6903" s="336">
        <f t="shared" ca="1" si="11850"/>
        <v>9.1578621150087303E-2</v>
      </c>
      <c r="AA6903" s="336">
        <f t="shared" ca="1" si="11850"/>
        <v>-0.13555760713739454</v>
      </c>
      <c r="AB6903" s="336">
        <f t="shared" ca="1" si="11850"/>
        <v>5.1832194993798854E-2</v>
      </c>
      <c r="AC6903" s="336">
        <f t="shared" ca="1" si="11850"/>
        <v>0.91252412892509005</v>
      </c>
      <c r="AD6903" s="336">
        <f t="shared" ca="1" si="11850"/>
        <v>1.3862707079284318</v>
      </c>
      <c r="AE6903" s="55"/>
      <c r="AF6903" s="55"/>
      <c r="AG6903" s="55"/>
      <c r="AH6903" s="55"/>
      <c r="AI6903" s="55"/>
      <c r="AJ6903" s="55"/>
      <c r="AK6903" s="55"/>
      <c r="AL6903" s="55"/>
      <c r="AM6903" s="55"/>
      <c r="AN6903" s="55"/>
      <c r="AO6903" s="55"/>
      <c r="AP6903" s="55"/>
      <c r="AQ6903" s="55"/>
      <c r="AR6903" s="55"/>
      <c r="AS6903" s="55"/>
    </row>
    <row r="6904" spans="1:45" x14ac:dyDescent="0.3">
      <c r="B6904" s="54" t="s">
        <v>172</v>
      </c>
      <c r="C6904" s="53">
        <f>C6897</f>
        <v>0</v>
      </c>
      <c r="D6904" s="56" t="e">
        <f t="shared" ref="D6904:D6905" ca="1" si="11923">AJ6904</f>
        <v>#N/A</v>
      </c>
      <c r="E6904" s="52" t="e">
        <f t="shared" ref="E6904:W6904" si="11924">E6897</f>
        <v>#N/A</v>
      </c>
      <c r="F6904" s="52" t="e">
        <f t="shared" si="11924"/>
        <v>#N/A</v>
      </c>
      <c r="G6904" s="52" t="e">
        <f t="shared" si="11924"/>
        <v>#N/A</v>
      </c>
      <c r="H6904" s="52" t="e">
        <f t="shared" si="11924"/>
        <v>#N/A</v>
      </c>
      <c r="I6904" s="52" t="e">
        <f t="shared" si="11924"/>
        <v>#N/A</v>
      </c>
      <c r="J6904" s="52" t="e">
        <f t="shared" si="11924"/>
        <v>#N/A</v>
      </c>
      <c r="K6904" s="52" t="e">
        <f t="shared" si="11924"/>
        <v>#N/A</v>
      </c>
      <c r="L6904" s="52" t="e">
        <f t="shared" si="11924"/>
        <v>#N/A</v>
      </c>
      <c r="M6904" s="52" t="e">
        <f t="shared" si="11924"/>
        <v>#N/A</v>
      </c>
      <c r="N6904" s="52" t="e">
        <f t="shared" si="11924"/>
        <v>#N/A</v>
      </c>
      <c r="O6904" s="52" t="e">
        <f t="shared" si="11924"/>
        <v>#N/A</v>
      </c>
      <c r="P6904" s="52" t="e">
        <f t="shared" si="11924"/>
        <v>#N/A</v>
      </c>
      <c r="Q6904" s="52" t="e">
        <f t="shared" si="11924"/>
        <v>#N/A</v>
      </c>
      <c r="R6904" s="52" t="e">
        <f t="shared" si="11924"/>
        <v>#N/A</v>
      </c>
      <c r="S6904" s="52" t="e">
        <f t="shared" si="11924"/>
        <v>#N/A</v>
      </c>
      <c r="T6904" s="52" t="e">
        <f t="shared" si="11924"/>
        <v>#N/A</v>
      </c>
      <c r="U6904" s="52" t="e">
        <f t="shared" si="11924"/>
        <v>#N/A</v>
      </c>
      <c r="V6904" s="52" t="e">
        <f t="shared" si="11924"/>
        <v>#N/A</v>
      </c>
      <c r="W6904" s="52" t="e">
        <f t="shared" si="11924"/>
        <v>#N/A</v>
      </c>
      <c r="X6904" s="55" t="e">
        <f t="shared" ref="X6904:X6905" si="11925">(H6904-(O6904*P6904)/100-3*(J6904*K6904)/100)/2</f>
        <v>#N/A</v>
      </c>
      <c r="Y6904" s="55" t="e">
        <f t="shared" ref="Y6904:Y6905" si="11926">SUM(X6904,(J6904*K6904/100))/(F6904/100)</f>
        <v>#N/A</v>
      </c>
      <c r="Z6904" s="55" t="e">
        <f t="shared" ref="Z6904" si="11927">U6904*0.5+U6905*0.5</f>
        <v>#N/A</v>
      </c>
      <c r="AA6904" s="55" t="e">
        <f t="shared" ref="AA6904:AA6905" si="11928">J6904/Y6904</f>
        <v>#N/A</v>
      </c>
      <c r="AB6904" s="336" t="e">
        <f t="shared" ref="AB6904:AB6905" si="11929">X6904/(Y6904-J6904)</f>
        <v>#N/A</v>
      </c>
      <c r="AC6904" s="223" t="e">
        <f ca="1">INDEX(FGA_COEFFS,1,1)+Z6904*INDEX(FGA_COEFFS,1,2)+Y6904*INDEX(FGA_COEFFS,1,3)+R6904*INDEX(FGA_COEFFS,1,4)+Q6905*INDEX(FGA_COEFFS,1,5)+S6904*INDEX(FGA_COEFFS,1,6)+T6905*INDEX(FGA_COEFFS,1,7)+M6905*INDEX(FGA_COEFFS,1,8)+Y6908*Y6909</f>
        <v>#N/A</v>
      </c>
      <c r="AD6904" s="223" t="e">
        <f ca="1">INDEX(THREEPTA_COEFFS,1,1)+AC6904*INDEX(THREEPTA_COEFFS,1,2)+J6904*INDEX(THREEPTA_COEFFS,1,3)+AA6904*INDEX(THREEPTA_COEFFS,1,4)+K6904*INDEX(THREEPTA_COEFFS,1,5)+L6905*INDEX(THREEPTA_COEFFS,1,6)+Z6908*Z6909</f>
        <v>#N/A</v>
      </c>
      <c r="AE6904" s="223" t="e">
        <f ca="1">INDEX(THREEPTPCT_COEFFS,1,1)+K6904*INDEX(THREEPTPCT_COEFFS,1,2)+L6905*INDEX(THREEPTPCT_COEFFS,1,3)+AA6908*AA6909</f>
        <v>#N/A</v>
      </c>
      <c r="AF6904" s="55" t="e">
        <f t="shared" ref="AF6904:AF6905" ca="1" si="11930">AC6904-AD6904</f>
        <v>#N/A</v>
      </c>
      <c r="AG6904" s="223" t="e">
        <f ca="1">INDEX(TWOPTPCT_COEFFS,1,1)+AB6904*INDEX(TWOPTPCT_COEFFS,1,2)+I6905*INDEX(TWOPTPCT_COEFFS,1,3)+G6905*INDEX(TWOPTPCT_COEFFS,1,4)+L6905*INDEX(TWOPTPCT_COEFFS,1,5)+AB6908*AB6909</f>
        <v>#N/A</v>
      </c>
      <c r="AH6904" s="223" t="e">
        <f ca="1">INDEX(FTA_COEFFS,1,1)+O6904*INDEX(FTA_COEFFS,1,2)+N6905*INDEX(FTA_COEFFS,1,3)+(Q6904+R6904)*INDEX(FTA_COEFFS,1,4)+(Q6905+R6905)*INDEX(FTA_COEFFS,1,5)+M6905*INDEX(FTA_COEFFS,1,6)+AC6908*AC6909</f>
        <v>#N/A</v>
      </c>
      <c r="AI6904" s="223" t="e">
        <f ca="1">INDEX(FTPCT_COEFFS,1,1)+P6904*INDEX(FTPCT_COEFFS,1,2)+F6904*INDEX(FTPCT_COEFFS,1,3)+G6905*INDEX(FTPCT_COEFFS,1,4)+AD6908*AD6909</f>
        <v>#N/A</v>
      </c>
      <c r="AJ6904" s="338" t="e">
        <f t="shared" ref="AJ6904:AJ6905" ca="1" si="11931">AD6904*AE6904/100+AF6904*AG6904+AH6904*AI6904/100</f>
        <v>#N/A</v>
      </c>
      <c r="AK6904" s="55"/>
      <c r="AL6904" s="55"/>
      <c r="AM6904" s="55"/>
      <c r="AN6904" s="55"/>
      <c r="AO6904" s="55"/>
      <c r="AP6904" s="55"/>
      <c r="AQ6904" s="55"/>
      <c r="AR6904" s="55"/>
    </row>
    <row r="6905" spans="1:45" x14ac:dyDescent="0.3">
      <c r="B6905" s="54" t="s">
        <v>175</v>
      </c>
      <c r="C6905" s="54">
        <f>C6898</f>
        <v>0</v>
      </c>
      <c r="D6905" s="56" t="e">
        <f t="shared" ca="1" si="11923"/>
        <v>#N/A</v>
      </c>
      <c r="E6905" s="52" t="e">
        <f t="shared" ref="E6905:W6905" si="11932">E6898</f>
        <v>#N/A</v>
      </c>
      <c r="F6905" s="52" t="e">
        <f t="shared" si="11932"/>
        <v>#N/A</v>
      </c>
      <c r="G6905" s="52" t="e">
        <f t="shared" si="11932"/>
        <v>#N/A</v>
      </c>
      <c r="H6905" s="52" t="e">
        <f t="shared" si="11932"/>
        <v>#N/A</v>
      </c>
      <c r="I6905" s="52" t="e">
        <f t="shared" si="11932"/>
        <v>#N/A</v>
      </c>
      <c r="J6905" s="52" t="e">
        <f t="shared" si="11932"/>
        <v>#N/A</v>
      </c>
      <c r="K6905" s="52" t="e">
        <f t="shared" si="11932"/>
        <v>#N/A</v>
      </c>
      <c r="L6905" s="52" t="e">
        <f t="shared" si="11932"/>
        <v>#N/A</v>
      </c>
      <c r="M6905" s="52" t="e">
        <f t="shared" si="11932"/>
        <v>#N/A</v>
      </c>
      <c r="N6905" s="52" t="e">
        <f t="shared" si="11932"/>
        <v>#N/A</v>
      </c>
      <c r="O6905" s="52" t="e">
        <f t="shared" si="11932"/>
        <v>#N/A</v>
      </c>
      <c r="P6905" s="52" t="e">
        <f t="shared" si="11932"/>
        <v>#N/A</v>
      </c>
      <c r="Q6905" s="52" t="e">
        <f t="shared" si="11932"/>
        <v>#N/A</v>
      </c>
      <c r="R6905" s="52" t="e">
        <f t="shared" si="11932"/>
        <v>#N/A</v>
      </c>
      <c r="S6905" s="52" t="e">
        <f t="shared" si="11932"/>
        <v>#N/A</v>
      </c>
      <c r="T6905" s="52" t="e">
        <f t="shared" si="11932"/>
        <v>#N/A</v>
      </c>
      <c r="U6905" s="52" t="e">
        <f t="shared" si="11932"/>
        <v>#N/A</v>
      </c>
      <c r="V6905" s="52" t="e">
        <f t="shared" si="11932"/>
        <v>#N/A</v>
      </c>
      <c r="W6905" s="52" t="e">
        <f t="shared" si="11932"/>
        <v>#N/A</v>
      </c>
      <c r="X6905" s="55" t="e">
        <f t="shared" si="11925"/>
        <v>#N/A</v>
      </c>
      <c r="Y6905" s="55" t="e">
        <f t="shared" si="11926"/>
        <v>#N/A</v>
      </c>
      <c r="Z6905" s="55" t="e">
        <f t="shared" ref="Z6905" si="11933">Z6904</f>
        <v>#N/A</v>
      </c>
      <c r="AA6905" s="55" t="e">
        <f t="shared" si="11928"/>
        <v>#N/A</v>
      </c>
      <c r="AB6905" s="336" t="e">
        <f t="shared" si="11929"/>
        <v>#N/A</v>
      </c>
      <c r="AC6905" s="223" t="e">
        <f ca="1">INDEX(FGA_COEFFS,1,1)+Z6905*INDEX(FGA_COEFFS,1,2)+Y6905*INDEX(FGA_COEFFS,1,3)+R6905*INDEX(FGA_COEFFS,1,4)+Q6904*INDEX(FGA_COEFFS,1,5)+S6905*INDEX(FGA_COEFFS,1,6)+T6904*INDEX(FGA_COEFFS,1,7)+M6904*INDEX(FGA_COEFFS,1,8)+Y6908*Y6910</f>
        <v>#N/A</v>
      </c>
      <c r="AD6905" s="223" t="e">
        <f ca="1">INDEX(THREEPTA_COEFFS,1,1)+AC6905*INDEX(THREEPTA_COEFFS,1,2)+J6905*INDEX(THREEPTA_COEFFS,1,3)+AA6905*INDEX(THREEPTA_COEFFS,1,4)+K6905*INDEX(THREEPTA_COEFFS,1,5)+L6904*INDEX(THREEPTA_COEFFS,1,6)+Z6908*Z6910</f>
        <v>#N/A</v>
      </c>
      <c r="AE6905" s="223" t="e">
        <f ca="1">INDEX(THREEPTPCT_COEFFS,1,1)+K6905*INDEX(THREEPTPCT_COEFFS,1,2)+L6904*INDEX(THREEPTPCT_COEFFS,1,3)+AA6908*AA6910</f>
        <v>#N/A</v>
      </c>
      <c r="AF6905" s="55" t="e">
        <f t="shared" ca="1" si="11930"/>
        <v>#N/A</v>
      </c>
      <c r="AG6905" s="223" t="e">
        <f ca="1">INDEX(TWOPTPCT_COEFFS,1,1)+AB6905*INDEX(TWOPTPCT_COEFFS,1,2)+I6904*INDEX(TWOPTPCT_COEFFS,1,3)+G6904*INDEX(TWOPTPCT_COEFFS,1,4)+L6904*INDEX(TWOPTPCT_COEFFS,1,5)+AB6908*AB6910</f>
        <v>#N/A</v>
      </c>
      <c r="AH6905" s="223" t="e">
        <f ca="1">INDEX(FTA_COEFFS,1,1)+O6905*INDEX(FTA_COEFFS,1,2)+N6904*INDEX(FTA_COEFFS,1,3)+(Q6905+R6905)*INDEX(FTA_COEFFS,1,4)+(Q6904+R6904)*INDEX(FTA_COEFFS,1,5)+M6904*INDEX(FTA_COEFFS,1,6)+AC6908*AC6910</f>
        <v>#N/A</v>
      </c>
      <c r="AI6905" s="223" t="e">
        <f ca="1">INDEX(FTPCT_COEFFS,1,1)+P6905*INDEX(FTPCT_COEFFS,1,2)+F6905*INDEX(FTPCT_COEFFS,1,3)+G6904*INDEX(FTPCT_COEFFS,1,4)+AD6908*AD6910</f>
        <v>#N/A</v>
      </c>
      <c r="AJ6905" s="338" t="e">
        <f t="shared" ca="1" si="11931"/>
        <v>#N/A</v>
      </c>
      <c r="AK6905" s="55"/>
      <c r="AL6905" s="55"/>
      <c r="AM6905" s="55"/>
      <c r="AN6905" s="55"/>
      <c r="AO6905" s="55"/>
      <c r="AP6905" s="55"/>
      <c r="AQ6905" s="55"/>
      <c r="AR6905" s="55"/>
    </row>
    <row r="6906" spans="1:45" x14ac:dyDescent="0.3">
      <c r="A6906" s="54" t="e">
        <f ca="1">IF(D6904&gt;(D6905+(AVERAGE(V6904,W6904)-AVERAGE(V6905,W6905))/2)+2.5,C6904,IF(D6905&gt;(D6904+(AVERAGE(V6905,W6905)-AVERAGE(V6904,W6904))/2)+2.5,C6905,"Close"))</f>
        <v>#N/A</v>
      </c>
      <c r="B6906" s="64" t="e">
        <f ca="1">IF(D6905&gt;D6904,C6905,C6904)</f>
        <v>#N/A</v>
      </c>
      <c r="D6906" s="56"/>
      <c r="X6906" s="55"/>
      <c r="Y6906" s="55"/>
      <c r="Z6906" s="55"/>
      <c r="AA6906" s="55"/>
      <c r="AB6906" s="55"/>
      <c r="AC6906" s="337"/>
      <c r="AD6906" s="337"/>
      <c r="AE6906" s="337"/>
      <c r="AF6906" s="337"/>
      <c r="AG6906" s="337"/>
      <c r="AH6906" s="337"/>
      <c r="AI6906" s="337"/>
      <c r="AJ6906" s="337"/>
      <c r="AK6906" s="337"/>
      <c r="AL6906" s="337"/>
      <c r="AM6906" s="55"/>
      <c r="AN6906" s="55"/>
      <c r="AO6906" s="55"/>
      <c r="AP6906" s="55"/>
      <c r="AQ6906" s="55"/>
      <c r="AR6906" s="55"/>
      <c r="AS6906" s="55"/>
    </row>
    <row r="6907" spans="1:45" x14ac:dyDescent="0.3">
      <c r="X6907" s="54" t="s">
        <v>1305</v>
      </c>
      <c r="Y6907" s="54" t="s">
        <v>128</v>
      </c>
      <c r="Z6907" s="54" t="s">
        <v>157</v>
      </c>
      <c r="AA6907" s="54" t="s">
        <v>151</v>
      </c>
      <c r="AB6907" s="54" t="s">
        <v>1327</v>
      </c>
      <c r="AC6907" s="54" t="s">
        <v>129</v>
      </c>
      <c r="AD6907" s="54" t="s">
        <v>116</v>
      </c>
      <c r="AE6907" s="54"/>
      <c r="AF6907" s="54"/>
      <c r="AG6907" s="54"/>
      <c r="AH6907" s="54"/>
      <c r="AI6907" s="54"/>
      <c r="AJ6907" s="54"/>
      <c r="AK6907" s="54"/>
      <c r="AL6907" s="54"/>
      <c r="AM6907" s="54"/>
      <c r="AN6907" s="54"/>
      <c r="AO6907" s="54"/>
      <c r="AP6907" s="54"/>
      <c r="AQ6907" s="54"/>
      <c r="AR6907" s="54"/>
      <c r="AS6907" s="54"/>
    </row>
    <row r="6908" spans="1:45" x14ac:dyDescent="0.3">
      <c r="X6908" s="54"/>
      <c r="Y6908" s="54">
        <f t="shared" ref="Y6908:AD6908" si="11934">Y6901</f>
        <v>6.4436999999999998</v>
      </c>
      <c r="Z6908" s="54">
        <f t="shared" si="11934"/>
        <v>4.9371</v>
      </c>
      <c r="AA6908" s="54">
        <f t="shared" si="11934"/>
        <v>11.350300000000001</v>
      </c>
      <c r="AB6908" s="54">
        <f t="shared" si="11934"/>
        <v>7.1900000000000006E-2</v>
      </c>
      <c r="AC6908" s="54">
        <f t="shared" si="11934"/>
        <v>6.2766000000000002</v>
      </c>
      <c r="AD6908" s="54">
        <f t="shared" si="11934"/>
        <v>11.042999999999999</v>
      </c>
      <c r="AE6908" s="54"/>
      <c r="AF6908" s="336"/>
      <c r="AG6908" s="336"/>
      <c r="AH6908" s="336"/>
      <c r="AI6908" s="54"/>
      <c r="AJ6908" s="54"/>
      <c r="AK6908" s="54"/>
      <c r="AL6908" s="54"/>
      <c r="AM6908" s="54"/>
      <c r="AN6908" s="54"/>
      <c r="AO6908" s="54"/>
      <c r="AP6908" s="54"/>
      <c r="AQ6908" s="54"/>
      <c r="AR6908" s="54"/>
      <c r="AS6908" s="54"/>
    </row>
    <row r="6909" spans="1:45" x14ac:dyDescent="0.3">
      <c r="D6909" s="56"/>
      <c r="X6909" s="336"/>
      <c r="Y6909" s="336">
        <f t="shared" ca="1" si="11850"/>
        <v>-3.9559458105135607E-2</v>
      </c>
      <c r="Z6909" s="336">
        <f t="shared" ca="1" si="11850"/>
        <v>-0.89867654590937995</v>
      </c>
      <c r="AA6909" s="336">
        <f t="shared" ca="1" si="11850"/>
        <v>-0.47575570108282689</v>
      </c>
      <c r="AB6909" s="336">
        <f t="shared" ca="1" si="11850"/>
        <v>-0.39986220860882499</v>
      </c>
      <c r="AC6909" s="336">
        <f t="shared" ca="1" si="11850"/>
        <v>-0.85976350922213052</v>
      </c>
      <c r="AD6909" s="336">
        <f t="shared" ca="1" si="11850"/>
        <v>-1.1807743773042345</v>
      </c>
      <c r="AE6909" s="336"/>
      <c r="AF6909" s="336"/>
      <c r="AG6909" s="336"/>
      <c r="AH6909" s="336"/>
      <c r="AI6909" s="54"/>
      <c r="AJ6909" s="54"/>
      <c r="AK6909" s="54"/>
      <c r="AL6909" s="336"/>
      <c r="AM6909" s="336"/>
      <c r="AN6909" s="336"/>
      <c r="AO6909" s="336"/>
      <c r="AP6909" s="54"/>
      <c r="AQ6909" s="336"/>
      <c r="AR6909" s="336"/>
      <c r="AS6909" s="336"/>
    </row>
    <row r="6910" spans="1:45" x14ac:dyDescent="0.3">
      <c r="C6910" s="54"/>
      <c r="D6910" s="56"/>
      <c r="Y6910" s="336">
        <f t="shared" ca="1" si="11850"/>
        <v>0.45922257742144496</v>
      </c>
      <c r="Z6910" s="336">
        <f t="shared" ca="1" si="11850"/>
        <v>-0.75769968746046534</v>
      </c>
      <c r="AA6910" s="336">
        <f t="shared" ca="1" si="11850"/>
        <v>0.17925439555047615</v>
      </c>
      <c r="AB6910" s="336">
        <f t="shared" ca="1" si="11850"/>
        <v>-0.78750540576938233</v>
      </c>
      <c r="AC6910" s="336">
        <f t="shared" ca="1" si="11850"/>
        <v>-0.76999234334320343</v>
      </c>
      <c r="AD6910" s="336">
        <f t="shared" ca="1" si="11850"/>
        <v>8.5846656425535586E-2</v>
      </c>
      <c r="AE6910" s="55"/>
      <c r="AF6910" s="55"/>
      <c r="AG6910" s="55"/>
      <c r="AH6910" s="55"/>
      <c r="AI6910" s="55"/>
      <c r="AJ6910" s="55"/>
      <c r="AK6910" s="55"/>
      <c r="AL6910" s="55"/>
      <c r="AM6910" s="55"/>
      <c r="AN6910" s="55"/>
      <c r="AO6910" s="55"/>
      <c r="AP6910" s="55"/>
      <c r="AQ6910" s="55"/>
      <c r="AR6910" s="55"/>
      <c r="AS6910" s="55"/>
    </row>
    <row r="6911" spans="1:45" x14ac:dyDescent="0.3">
      <c r="B6911" s="54" t="s">
        <v>172</v>
      </c>
      <c r="C6911" s="53">
        <f>C6904</f>
        <v>0</v>
      </c>
      <c r="D6911" s="56" t="e">
        <f t="shared" ref="D6911:D6912" ca="1" si="11935">AJ6911</f>
        <v>#N/A</v>
      </c>
      <c r="E6911" s="52" t="e">
        <f t="shared" ref="E6911:W6911" si="11936">E6904</f>
        <v>#N/A</v>
      </c>
      <c r="F6911" s="52" t="e">
        <f t="shared" si="11936"/>
        <v>#N/A</v>
      </c>
      <c r="G6911" s="52" t="e">
        <f t="shared" si="11936"/>
        <v>#N/A</v>
      </c>
      <c r="H6911" s="52" t="e">
        <f t="shared" si="11936"/>
        <v>#N/A</v>
      </c>
      <c r="I6911" s="52" t="e">
        <f t="shared" si="11936"/>
        <v>#N/A</v>
      </c>
      <c r="J6911" s="52" t="e">
        <f t="shared" si="11936"/>
        <v>#N/A</v>
      </c>
      <c r="K6911" s="52" t="e">
        <f t="shared" si="11936"/>
        <v>#N/A</v>
      </c>
      <c r="L6911" s="52" t="e">
        <f t="shared" si="11936"/>
        <v>#N/A</v>
      </c>
      <c r="M6911" s="52" t="e">
        <f t="shared" si="11936"/>
        <v>#N/A</v>
      </c>
      <c r="N6911" s="52" t="e">
        <f t="shared" si="11936"/>
        <v>#N/A</v>
      </c>
      <c r="O6911" s="52" t="e">
        <f t="shared" si="11936"/>
        <v>#N/A</v>
      </c>
      <c r="P6911" s="52" t="e">
        <f t="shared" si="11936"/>
        <v>#N/A</v>
      </c>
      <c r="Q6911" s="52" t="e">
        <f t="shared" si="11936"/>
        <v>#N/A</v>
      </c>
      <c r="R6911" s="52" t="e">
        <f t="shared" si="11936"/>
        <v>#N/A</v>
      </c>
      <c r="S6911" s="52" t="e">
        <f t="shared" si="11936"/>
        <v>#N/A</v>
      </c>
      <c r="T6911" s="52" t="e">
        <f t="shared" si="11936"/>
        <v>#N/A</v>
      </c>
      <c r="U6911" s="52" t="e">
        <f t="shared" si="11936"/>
        <v>#N/A</v>
      </c>
      <c r="V6911" s="52" t="e">
        <f t="shared" si="11936"/>
        <v>#N/A</v>
      </c>
      <c r="W6911" s="52" t="e">
        <f t="shared" si="11936"/>
        <v>#N/A</v>
      </c>
      <c r="X6911" s="55" t="e">
        <f t="shared" ref="X6911:X6912" si="11937">(H6911-(O6911*P6911)/100-3*(J6911*K6911)/100)/2</f>
        <v>#N/A</v>
      </c>
      <c r="Y6911" s="55" t="e">
        <f t="shared" ref="Y6911:Y6912" si="11938">SUM(X6911,(J6911*K6911/100))/(F6911/100)</f>
        <v>#N/A</v>
      </c>
      <c r="Z6911" s="55" t="e">
        <f t="shared" ref="Z6911" si="11939">U6911*0.5+U6912*0.5</f>
        <v>#N/A</v>
      </c>
      <c r="AA6911" s="55" t="e">
        <f t="shared" ref="AA6911:AA6912" si="11940">J6911/Y6911</f>
        <v>#N/A</v>
      </c>
      <c r="AB6911" s="336" t="e">
        <f t="shared" ref="AB6911:AB6912" si="11941">X6911/(Y6911-J6911)</f>
        <v>#N/A</v>
      </c>
      <c r="AC6911" s="223" t="e">
        <f ca="1">INDEX(FGA_COEFFS,1,1)+Z6911*INDEX(FGA_COEFFS,1,2)+Y6911*INDEX(FGA_COEFFS,1,3)+R6911*INDEX(FGA_COEFFS,1,4)+Q6912*INDEX(FGA_COEFFS,1,5)+S6911*INDEX(FGA_COEFFS,1,6)+T6912*INDEX(FGA_COEFFS,1,7)+M6912*INDEX(FGA_COEFFS,1,8)+Y6915*Y6916</f>
        <v>#N/A</v>
      </c>
      <c r="AD6911" s="223" t="e">
        <f ca="1">INDEX(THREEPTA_COEFFS,1,1)+AC6911*INDEX(THREEPTA_COEFFS,1,2)+J6911*INDEX(THREEPTA_COEFFS,1,3)+AA6911*INDEX(THREEPTA_COEFFS,1,4)+K6911*INDEX(THREEPTA_COEFFS,1,5)+L6912*INDEX(THREEPTA_COEFFS,1,6)+Z6915*Z6916</f>
        <v>#N/A</v>
      </c>
      <c r="AE6911" s="223" t="e">
        <f ca="1">INDEX(THREEPTPCT_COEFFS,1,1)+K6911*INDEX(THREEPTPCT_COEFFS,1,2)+L6912*INDEX(THREEPTPCT_COEFFS,1,3)+AA6915*AA6916</f>
        <v>#N/A</v>
      </c>
      <c r="AF6911" s="55" t="e">
        <f t="shared" ref="AF6911:AF6912" ca="1" si="11942">AC6911-AD6911</f>
        <v>#N/A</v>
      </c>
      <c r="AG6911" s="223" t="e">
        <f ca="1">INDEX(TWOPTPCT_COEFFS,1,1)+AB6911*INDEX(TWOPTPCT_COEFFS,1,2)+I6912*INDEX(TWOPTPCT_COEFFS,1,3)+G6912*INDEX(TWOPTPCT_COEFFS,1,4)+L6912*INDEX(TWOPTPCT_COEFFS,1,5)+AB6915*AB6916</f>
        <v>#N/A</v>
      </c>
      <c r="AH6911" s="223" t="e">
        <f ca="1">INDEX(FTA_COEFFS,1,1)+O6911*INDEX(FTA_COEFFS,1,2)+N6912*INDEX(FTA_COEFFS,1,3)+(Q6911+R6911)*INDEX(FTA_COEFFS,1,4)+(Q6912+R6912)*INDEX(FTA_COEFFS,1,5)+M6912*INDEX(FTA_COEFFS,1,6)+AC6915*AC6916</f>
        <v>#N/A</v>
      </c>
      <c r="AI6911" s="223" t="e">
        <f ca="1">INDEX(FTPCT_COEFFS,1,1)+P6911*INDEX(FTPCT_COEFFS,1,2)+F6911*INDEX(FTPCT_COEFFS,1,3)+G6912*INDEX(FTPCT_COEFFS,1,4)+AD6915*AD6916</f>
        <v>#N/A</v>
      </c>
      <c r="AJ6911" s="338" t="e">
        <f t="shared" ref="AJ6911:AJ6912" ca="1" si="11943">AD6911*AE6911/100+AF6911*AG6911+AH6911*AI6911/100</f>
        <v>#N/A</v>
      </c>
      <c r="AK6911" s="55"/>
      <c r="AL6911" s="55"/>
      <c r="AM6911" s="55"/>
      <c r="AN6911" s="55"/>
      <c r="AO6911" s="55"/>
      <c r="AP6911" s="55"/>
      <c r="AQ6911" s="55"/>
      <c r="AR6911" s="55"/>
    </row>
    <row r="6912" spans="1:45" x14ac:dyDescent="0.3">
      <c r="B6912" s="54" t="s">
        <v>175</v>
      </c>
      <c r="C6912" s="54">
        <f>C6905</f>
        <v>0</v>
      </c>
      <c r="D6912" s="56" t="e">
        <f t="shared" ca="1" si="11935"/>
        <v>#N/A</v>
      </c>
      <c r="E6912" s="52" t="e">
        <f t="shared" ref="E6912:W6912" si="11944">E6905</f>
        <v>#N/A</v>
      </c>
      <c r="F6912" s="52" t="e">
        <f t="shared" si="11944"/>
        <v>#N/A</v>
      </c>
      <c r="G6912" s="52" t="e">
        <f t="shared" si="11944"/>
        <v>#N/A</v>
      </c>
      <c r="H6912" s="52" t="e">
        <f t="shared" si="11944"/>
        <v>#N/A</v>
      </c>
      <c r="I6912" s="52" t="e">
        <f t="shared" si="11944"/>
        <v>#N/A</v>
      </c>
      <c r="J6912" s="52" t="e">
        <f t="shared" si="11944"/>
        <v>#N/A</v>
      </c>
      <c r="K6912" s="52" t="e">
        <f t="shared" si="11944"/>
        <v>#N/A</v>
      </c>
      <c r="L6912" s="52" t="e">
        <f t="shared" si="11944"/>
        <v>#N/A</v>
      </c>
      <c r="M6912" s="52" t="e">
        <f t="shared" si="11944"/>
        <v>#N/A</v>
      </c>
      <c r="N6912" s="52" t="e">
        <f t="shared" si="11944"/>
        <v>#N/A</v>
      </c>
      <c r="O6912" s="52" t="e">
        <f t="shared" si="11944"/>
        <v>#N/A</v>
      </c>
      <c r="P6912" s="52" t="e">
        <f t="shared" si="11944"/>
        <v>#N/A</v>
      </c>
      <c r="Q6912" s="52" t="e">
        <f t="shared" si="11944"/>
        <v>#N/A</v>
      </c>
      <c r="R6912" s="52" t="e">
        <f t="shared" si="11944"/>
        <v>#N/A</v>
      </c>
      <c r="S6912" s="52" t="e">
        <f t="shared" si="11944"/>
        <v>#N/A</v>
      </c>
      <c r="T6912" s="52" t="e">
        <f t="shared" si="11944"/>
        <v>#N/A</v>
      </c>
      <c r="U6912" s="52" t="e">
        <f t="shared" si="11944"/>
        <v>#N/A</v>
      </c>
      <c r="V6912" s="52" t="e">
        <f t="shared" si="11944"/>
        <v>#N/A</v>
      </c>
      <c r="W6912" s="52" t="e">
        <f t="shared" si="11944"/>
        <v>#N/A</v>
      </c>
      <c r="X6912" s="55" t="e">
        <f t="shared" si="11937"/>
        <v>#N/A</v>
      </c>
      <c r="Y6912" s="55" t="e">
        <f t="shared" si="11938"/>
        <v>#N/A</v>
      </c>
      <c r="Z6912" s="55" t="e">
        <f t="shared" ref="Z6912" si="11945">Z6911</f>
        <v>#N/A</v>
      </c>
      <c r="AA6912" s="55" t="e">
        <f t="shared" si="11940"/>
        <v>#N/A</v>
      </c>
      <c r="AB6912" s="336" t="e">
        <f t="shared" si="11941"/>
        <v>#N/A</v>
      </c>
      <c r="AC6912" s="223" t="e">
        <f ca="1">INDEX(FGA_COEFFS,1,1)+Z6912*INDEX(FGA_COEFFS,1,2)+Y6912*INDEX(FGA_COEFFS,1,3)+R6912*INDEX(FGA_COEFFS,1,4)+Q6911*INDEX(FGA_COEFFS,1,5)+S6912*INDEX(FGA_COEFFS,1,6)+T6911*INDEX(FGA_COEFFS,1,7)+M6911*INDEX(FGA_COEFFS,1,8)+Y6915*Y6917</f>
        <v>#N/A</v>
      </c>
      <c r="AD6912" s="223" t="e">
        <f ca="1">INDEX(THREEPTA_COEFFS,1,1)+AC6912*INDEX(THREEPTA_COEFFS,1,2)+J6912*INDEX(THREEPTA_COEFFS,1,3)+AA6912*INDEX(THREEPTA_COEFFS,1,4)+K6912*INDEX(THREEPTA_COEFFS,1,5)+L6911*INDEX(THREEPTA_COEFFS,1,6)+Z6915*Z6917</f>
        <v>#N/A</v>
      </c>
      <c r="AE6912" s="223" t="e">
        <f ca="1">INDEX(THREEPTPCT_COEFFS,1,1)+K6912*INDEX(THREEPTPCT_COEFFS,1,2)+L6911*INDEX(THREEPTPCT_COEFFS,1,3)+AA6915*AA6917</f>
        <v>#N/A</v>
      </c>
      <c r="AF6912" s="55" t="e">
        <f t="shared" ca="1" si="11942"/>
        <v>#N/A</v>
      </c>
      <c r="AG6912" s="223" t="e">
        <f ca="1">INDEX(TWOPTPCT_COEFFS,1,1)+AB6912*INDEX(TWOPTPCT_COEFFS,1,2)+I6911*INDEX(TWOPTPCT_COEFFS,1,3)+G6911*INDEX(TWOPTPCT_COEFFS,1,4)+L6911*INDEX(TWOPTPCT_COEFFS,1,5)+AB6915*AB6917</f>
        <v>#N/A</v>
      </c>
      <c r="AH6912" s="223" t="e">
        <f ca="1">INDEX(FTA_COEFFS,1,1)+O6912*INDEX(FTA_COEFFS,1,2)+N6911*INDEX(FTA_COEFFS,1,3)+(Q6912+R6912)*INDEX(FTA_COEFFS,1,4)+(Q6911+R6911)*INDEX(FTA_COEFFS,1,5)+M6911*INDEX(FTA_COEFFS,1,6)+AC6915*AC6917</f>
        <v>#N/A</v>
      </c>
      <c r="AI6912" s="223" t="e">
        <f ca="1">INDEX(FTPCT_COEFFS,1,1)+P6912*INDEX(FTPCT_COEFFS,1,2)+F6912*INDEX(FTPCT_COEFFS,1,3)+G6911*INDEX(FTPCT_COEFFS,1,4)+AD6915*AD6917</f>
        <v>#N/A</v>
      </c>
      <c r="AJ6912" s="338" t="e">
        <f t="shared" ca="1" si="11943"/>
        <v>#N/A</v>
      </c>
      <c r="AK6912" s="55"/>
      <c r="AL6912" s="55"/>
      <c r="AM6912" s="55"/>
      <c r="AN6912" s="55"/>
      <c r="AO6912" s="55"/>
      <c r="AP6912" s="55"/>
      <c r="AQ6912" s="55"/>
      <c r="AR6912" s="55"/>
    </row>
    <row r="6913" spans="1:45" x14ac:dyDescent="0.3">
      <c r="A6913" s="54" t="e">
        <f ca="1">IF(D6911&gt;(D6912+(AVERAGE(V6911,W6911)-AVERAGE(V6912,W6912))/2)+2.5,C6911,IF(D6912&gt;(D6911+(AVERAGE(V6912,W6912)-AVERAGE(V6911,W6911))/2)+2.5,C6912,"Close"))</f>
        <v>#N/A</v>
      </c>
      <c r="B6913" s="64" t="e">
        <f ca="1">IF(D6912&gt;D6911,C6912,C6911)</f>
        <v>#N/A</v>
      </c>
      <c r="D6913" s="56"/>
      <c r="X6913" s="55"/>
      <c r="Y6913" s="55"/>
      <c r="Z6913" s="55"/>
      <c r="AA6913" s="55"/>
      <c r="AB6913" s="55"/>
      <c r="AC6913" s="337"/>
      <c r="AD6913" s="337"/>
      <c r="AE6913" s="337"/>
      <c r="AF6913" s="337"/>
      <c r="AG6913" s="337"/>
      <c r="AH6913" s="337"/>
      <c r="AI6913" s="337"/>
      <c r="AJ6913" s="337"/>
      <c r="AK6913" s="337"/>
      <c r="AL6913" s="337"/>
      <c r="AM6913" s="55"/>
      <c r="AN6913" s="55"/>
      <c r="AO6913" s="55"/>
      <c r="AP6913" s="55"/>
      <c r="AQ6913" s="55"/>
      <c r="AR6913" s="55"/>
      <c r="AS6913" s="55"/>
    </row>
    <row r="6914" spans="1:45" x14ac:dyDescent="0.3">
      <c r="X6914" s="54" t="s">
        <v>1305</v>
      </c>
      <c r="Y6914" s="54" t="s">
        <v>128</v>
      </c>
      <c r="Z6914" s="54" t="s">
        <v>157</v>
      </c>
      <c r="AA6914" s="54" t="s">
        <v>151</v>
      </c>
      <c r="AB6914" s="54" t="s">
        <v>1327</v>
      </c>
      <c r="AC6914" s="54" t="s">
        <v>129</v>
      </c>
      <c r="AD6914" s="54" t="s">
        <v>116</v>
      </c>
      <c r="AE6914" s="54"/>
      <c r="AF6914" s="54"/>
      <c r="AG6914" s="54"/>
      <c r="AH6914" s="54"/>
      <c r="AI6914" s="54"/>
      <c r="AJ6914" s="54"/>
      <c r="AK6914" s="54"/>
      <c r="AL6914" s="54"/>
      <c r="AM6914" s="54"/>
      <c r="AN6914" s="54"/>
      <c r="AO6914" s="54"/>
      <c r="AP6914" s="54"/>
      <c r="AQ6914" s="54"/>
      <c r="AR6914" s="54"/>
      <c r="AS6914" s="54"/>
    </row>
    <row r="6915" spans="1:45" x14ac:dyDescent="0.3">
      <c r="X6915" s="54"/>
      <c r="Y6915" s="54">
        <f t="shared" ref="Y6915:AD6915" si="11946">Y6908</f>
        <v>6.4436999999999998</v>
      </c>
      <c r="Z6915" s="54">
        <f t="shared" si="11946"/>
        <v>4.9371</v>
      </c>
      <c r="AA6915" s="54">
        <f t="shared" si="11946"/>
        <v>11.350300000000001</v>
      </c>
      <c r="AB6915" s="54">
        <f t="shared" si="11946"/>
        <v>7.1900000000000006E-2</v>
      </c>
      <c r="AC6915" s="54">
        <f t="shared" si="11946"/>
        <v>6.2766000000000002</v>
      </c>
      <c r="AD6915" s="54">
        <f t="shared" si="11946"/>
        <v>11.042999999999999</v>
      </c>
      <c r="AE6915" s="54"/>
      <c r="AF6915" s="336"/>
      <c r="AG6915" s="336"/>
      <c r="AH6915" s="336"/>
      <c r="AI6915" s="54"/>
      <c r="AJ6915" s="54"/>
      <c r="AK6915" s="54"/>
      <c r="AL6915" s="54"/>
      <c r="AM6915" s="54"/>
      <c r="AN6915" s="54"/>
      <c r="AO6915" s="54"/>
      <c r="AP6915" s="54"/>
      <c r="AQ6915" s="54"/>
      <c r="AR6915" s="54"/>
      <c r="AS6915" s="54"/>
    </row>
    <row r="6916" spans="1:45" x14ac:dyDescent="0.3">
      <c r="D6916" s="56"/>
      <c r="X6916" s="336"/>
      <c r="Y6916" s="336">
        <f t="shared" ca="1" si="11850"/>
        <v>-0.16756996363278404</v>
      </c>
      <c r="Z6916" s="336">
        <f t="shared" ca="1" si="11850"/>
        <v>0.11906290241368796</v>
      </c>
      <c r="AA6916" s="336">
        <f t="shared" ca="1" si="11850"/>
        <v>0.52944443592626311</v>
      </c>
      <c r="AB6916" s="336">
        <f t="shared" ca="1" si="11850"/>
        <v>1.2115192998495812</v>
      </c>
      <c r="AC6916" s="336">
        <f t="shared" ca="1" si="11850"/>
        <v>1.0228529608147469E-4</v>
      </c>
      <c r="AD6916" s="336">
        <f t="shared" ca="1" si="11850"/>
        <v>0.54193330491166825</v>
      </c>
      <c r="AE6916" s="336"/>
      <c r="AF6916" s="336"/>
      <c r="AG6916" s="336"/>
      <c r="AH6916" s="336"/>
      <c r="AI6916" s="54"/>
      <c r="AJ6916" s="54"/>
      <c r="AK6916" s="54"/>
      <c r="AL6916" s="336"/>
      <c r="AM6916" s="336"/>
      <c r="AN6916" s="336"/>
      <c r="AO6916" s="336"/>
      <c r="AP6916" s="54"/>
      <c r="AQ6916" s="336"/>
      <c r="AR6916" s="336"/>
      <c r="AS6916" s="336"/>
    </row>
    <row r="6917" spans="1:45" x14ac:dyDescent="0.3">
      <c r="C6917" s="54"/>
      <c r="D6917" s="56"/>
      <c r="Y6917" s="336">
        <f t="shared" ca="1" si="11850"/>
        <v>-0.89049988484457887</v>
      </c>
      <c r="Z6917" s="336">
        <f t="shared" ca="1" si="11850"/>
        <v>-0.34625871381093604</v>
      </c>
      <c r="AA6917" s="336">
        <f t="shared" ca="1" si="11850"/>
        <v>-0.99714068741399831</v>
      </c>
      <c r="AB6917" s="336">
        <f t="shared" ca="1" si="11850"/>
        <v>-0.28036947964029196</v>
      </c>
      <c r="AC6917" s="336">
        <f t="shared" ca="1" si="11850"/>
        <v>-0.20604485959580041</v>
      </c>
      <c r="AD6917" s="336">
        <f t="shared" ca="1" si="11850"/>
        <v>-0.76082541881632992</v>
      </c>
      <c r="AE6917" s="55"/>
      <c r="AF6917" s="55"/>
      <c r="AG6917" s="55"/>
      <c r="AH6917" s="55"/>
      <c r="AI6917" s="55"/>
      <c r="AJ6917" s="55"/>
      <c r="AK6917" s="55"/>
      <c r="AL6917" s="55"/>
      <c r="AM6917" s="55"/>
      <c r="AN6917" s="55"/>
      <c r="AO6917" s="55"/>
      <c r="AP6917" s="55"/>
      <c r="AQ6917" s="55"/>
      <c r="AR6917" s="55"/>
      <c r="AS6917" s="55"/>
    </row>
    <row r="6918" spans="1:45" x14ac:dyDescent="0.3">
      <c r="B6918" s="54" t="s">
        <v>172</v>
      </c>
      <c r="C6918" s="53">
        <f>C6911</f>
        <v>0</v>
      </c>
      <c r="D6918" s="56" t="e">
        <f t="shared" ref="D6918:D6919" ca="1" si="11947">AJ6918</f>
        <v>#N/A</v>
      </c>
      <c r="E6918" s="52" t="e">
        <f t="shared" ref="E6918:W6918" si="11948">E6911</f>
        <v>#N/A</v>
      </c>
      <c r="F6918" s="52" t="e">
        <f t="shared" si="11948"/>
        <v>#N/A</v>
      </c>
      <c r="G6918" s="52" t="e">
        <f t="shared" si="11948"/>
        <v>#N/A</v>
      </c>
      <c r="H6918" s="52" t="e">
        <f t="shared" si="11948"/>
        <v>#N/A</v>
      </c>
      <c r="I6918" s="52" t="e">
        <f t="shared" si="11948"/>
        <v>#N/A</v>
      </c>
      <c r="J6918" s="52" t="e">
        <f t="shared" si="11948"/>
        <v>#N/A</v>
      </c>
      <c r="K6918" s="52" t="e">
        <f t="shared" si="11948"/>
        <v>#N/A</v>
      </c>
      <c r="L6918" s="52" t="e">
        <f t="shared" si="11948"/>
        <v>#N/A</v>
      </c>
      <c r="M6918" s="52" t="e">
        <f t="shared" si="11948"/>
        <v>#N/A</v>
      </c>
      <c r="N6918" s="52" t="e">
        <f t="shared" si="11948"/>
        <v>#N/A</v>
      </c>
      <c r="O6918" s="52" t="e">
        <f t="shared" si="11948"/>
        <v>#N/A</v>
      </c>
      <c r="P6918" s="52" t="e">
        <f t="shared" si="11948"/>
        <v>#N/A</v>
      </c>
      <c r="Q6918" s="52" t="e">
        <f t="shared" si="11948"/>
        <v>#N/A</v>
      </c>
      <c r="R6918" s="52" t="e">
        <f t="shared" si="11948"/>
        <v>#N/A</v>
      </c>
      <c r="S6918" s="52" t="e">
        <f t="shared" si="11948"/>
        <v>#N/A</v>
      </c>
      <c r="T6918" s="52" t="e">
        <f t="shared" si="11948"/>
        <v>#N/A</v>
      </c>
      <c r="U6918" s="52" t="e">
        <f t="shared" si="11948"/>
        <v>#N/A</v>
      </c>
      <c r="V6918" s="52" t="e">
        <f t="shared" si="11948"/>
        <v>#N/A</v>
      </c>
      <c r="W6918" s="52" t="e">
        <f t="shared" si="11948"/>
        <v>#N/A</v>
      </c>
      <c r="X6918" s="55" t="e">
        <f t="shared" ref="X6918:X6919" si="11949">(H6918-(O6918*P6918)/100-3*(J6918*K6918)/100)/2</f>
        <v>#N/A</v>
      </c>
      <c r="Y6918" s="55" t="e">
        <f t="shared" ref="Y6918:Y6919" si="11950">SUM(X6918,(J6918*K6918/100))/(F6918/100)</f>
        <v>#N/A</v>
      </c>
      <c r="Z6918" s="55" t="e">
        <f t="shared" ref="Z6918" si="11951">U6918*0.5+U6919*0.5</f>
        <v>#N/A</v>
      </c>
      <c r="AA6918" s="55" t="e">
        <f t="shared" ref="AA6918:AA6919" si="11952">J6918/Y6918</f>
        <v>#N/A</v>
      </c>
      <c r="AB6918" s="336" t="e">
        <f t="shared" ref="AB6918:AB6919" si="11953">X6918/(Y6918-J6918)</f>
        <v>#N/A</v>
      </c>
      <c r="AC6918" s="223" t="e">
        <f ca="1">INDEX(FGA_COEFFS,1,1)+Z6918*INDEX(FGA_COEFFS,1,2)+Y6918*INDEX(FGA_COEFFS,1,3)+R6918*INDEX(FGA_COEFFS,1,4)+Q6919*INDEX(FGA_COEFFS,1,5)+S6918*INDEX(FGA_COEFFS,1,6)+T6919*INDEX(FGA_COEFFS,1,7)+M6919*INDEX(FGA_COEFFS,1,8)+Y6922*Y6923</f>
        <v>#N/A</v>
      </c>
      <c r="AD6918" s="223" t="e">
        <f ca="1">INDEX(THREEPTA_COEFFS,1,1)+AC6918*INDEX(THREEPTA_COEFFS,1,2)+J6918*INDEX(THREEPTA_COEFFS,1,3)+AA6918*INDEX(THREEPTA_COEFFS,1,4)+K6918*INDEX(THREEPTA_COEFFS,1,5)+L6919*INDEX(THREEPTA_COEFFS,1,6)+Z6922*Z6923</f>
        <v>#N/A</v>
      </c>
      <c r="AE6918" s="223" t="e">
        <f ca="1">INDEX(THREEPTPCT_COEFFS,1,1)+K6918*INDEX(THREEPTPCT_COEFFS,1,2)+L6919*INDEX(THREEPTPCT_COEFFS,1,3)+AA6922*AA6923</f>
        <v>#N/A</v>
      </c>
      <c r="AF6918" s="55" t="e">
        <f t="shared" ref="AF6918:AF6919" ca="1" si="11954">AC6918-AD6918</f>
        <v>#N/A</v>
      </c>
      <c r="AG6918" s="223" t="e">
        <f ca="1">INDEX(TWOPTPCT_COEFFS,1,1)+AB6918*INDEX(TWOPTPCT_COEFFS,1,2)+I6919*INDEX(TWOPTPCT_COEFFS,1,3)+G6919*INDEX(TWOPTPCT_COEFFS,1,4)+L6919*INDEX(TWOPTPCT_COEFFS,1,5)+AB6922*AB6923</f>
        <v>#N/A</v>
      </c>
      <c r="AH6918" s="223" t="e">
        <f ca="1">INDEX(FTA_COEFFS,1,1)+O6918*INDEX(FTA_COEFFS,1,2)+N6919*INDEX(FTA_COEFFS,1,3)+(Q6918+R6918)*INDEX(FTA_COEFFS,1,4)+(Q6919+R6919)*INDEX(FTA_COEFFS,1,5)+M6919*INDEX(FTA_COEFFS,1,6)+AC6922*AC6923</f>
        <v>#N/A</v>
      </c>
      <c r="AI6918" s="223" t="e">
        <f ca="1">INDEX(FTPCT_COEFFS,1,1)+P6918*INDEX(FTPCT_COEFFS,1,2)+F6918*INDEX(FTPCT_COEFFS,1,3)+G6919*INDEX(FTPCT_COEFFS,1,4)+AD6922*AD6923</f>
        <v>#N/A</v>
      </c>
      <c r="AJ6918" s="338" t="e">
        <f t="shared" ref="AJ6918:AJ6919" ca="1" si="11955">AD6918*AE6918/100+AF6918*AG6918+AH6918*AI6918/100</f>
        <v>#N/A</v>
      </c>
      <c r="AK6918" s="55"/>
      <c r="AL6918" s="55"/>
      <c r="AM6918" s="55"/>
      <c r="AN6918" s="55"/>
      <c r="AO6918" s="55"/>
      <c r="AP6918" s="55"/>
      <c r="AQ6918" s="55"/>
      <c r="AR6918" s="55"/>
    </row>
    <row r="6919" spans="1:45" x14ac:dyDescent="0.3">
      <c r="B6919" s="54" t="s">
        <v>175</v>
      </c>
      <c r="C6919" s="54">
        <f>C6912</f>
        <v>0</v>
      </c>
      <c r="D6919" s="56" t="e">
        <f t="shared" ca="1" si="11947"/>
        <v>#N/A</v>
      </c>
      <c r="E6919" s="52" t="e">
        <f t="shared" ref="E6919:W6919" si="11956">E6912</f>
        <v>#N/A</v>
      </c>
      <c r="F6919" s="52" t="e">
        <f t="shared" si="11956"/>
        <v>#N/A</v>
      </c>
      <c r="G6919" s="52" t="e">
        <f t="shared" si="11956"/>
        <v>#N/A</v>
      </c>
      <c r="H6919" s="52" t="e">
        <f t="shared" si="11956"/>
        <v>#N/A</v>
      </c>
      <c r="I6919" s="52" t="e">
        <f t="shared" si="11956"/>
        <v>#N/A</v>
      </c>
      <c r="J6919" s="52" t="e">
        <f t="shared" si="11956"/>
        <v>#N/A</v>
      </c>
      <c r="K6919" s="52" t="e">
        <f t="shared" si="11956"/>
        <v>#N/A</v>
      </c>
      <c r="L6919" s="52" t="e">
        <f t="shared" si="11956"/>
        <v>#N/A</v>
      </c>
      <c r="M6919" s="52" t="e">
        <f t="shared" si="11956"/>
        <v>#N/A</v>
      </c>
      <c r="N6919" s="52" t="e">
        <f t="shared" si="11956"/>
        <v>#N/A</v>
      </c>
      <c r="O6919" s="52" t="e">
        <f t="shared" si="11956"/>
        <v>#N/A</v>
      </c>
      <c r="P6919" s="52" t="e">
        <f t="shared" si="11956"/>
        <v>#N/A</v>
      </c>
      <c r="Q6919" s="52" t="e">
        <f t="shared" si="11956"/>
        <v>#N/A</v>
      </c>
      <c r="R6919" s="52" t="e">
        <f t="shared" si="11956"/>
        <v>#N/A</v>
      </c>
      <c r="S6919" s="52" t="e">
        <f t="shared" si="11956"/>
        <v>#N/A</v>
      </c>
      <c r="T6919" s="52" t="e">
        <f t="shared" si="11956"/>
        <v>#N/A</v>
      </c>
      <c r="U6919" s="52" t="e">
        <f t="shared" si="11956"/>
        <v>#N/A</v>
      </c>
      <c r="V6919" s="52" t="e">
        <f t="shared" si="11956"/>
        <v>#N/A</v>
      </c>
      <c r="W6919" s="52" t="e">
        <f t="shared" si="11956"/>
        <v>#N/A</v>
      </c>
      <c r="X6919" s="55" t="e">
        <f t="shared" si="11949"/>
        <v>#N/A</v>
      </c>
      <c r="Y6919" s="55" t="e">
        <f t="shared" si="11950"/>
        <v>#N/A</v>
      </c>
      <c r="Z6919" s="55" t="e">
        <f t="shared" ref="Z6919" si="11957">Z6918</f>
        <v>#N/A</v>
      </c>
      <c r="AA6919" s="55" t="e">
        <f t="shared" si="11952"/>
        <v>#N/A</v>
      </c>
      <c r="AB6919" s="336" t="e">
        <f t="shared" si="11953"/>
        <v>#N/A</v>
      </c>
      <c r="AC6919" s="223" t="e">
        <f ca="1">INDEX(FGA_COEFFS,1,1)+Z6919*INDEX(FGA_COEFFS,1,2)+Y6919*INDEX(FGA_COEFFS,1,3)+R6919*INDEX(FGA_COEFFS,1,4)+Q6918*INDEX(FGA_COEFFS,1,5)+S6919*INDEX(FGA_COEFFS,1,6)+T6918*INDEX(FGA_COEFFS,1,7)+M6918*INDEX(FGA_COEFFS,1,8)+Y6922*Y6924</f>
        <v>#N/A</v>
      </c>
      <c r="AD6919" s="223" t="e">
        <f ca="1">INDEX(THREEPTA_COEFFS,1,1)+AC6919*INDEX(THREEPTA_COEFFS,1,2)+J6919*INDEX(THREEPTA_COEFFS,1,3)+AA6919*INDEX(THREEPTA_COEFFS,1,4)+K6919*INDEX(THREEPTA_COEFFS,1,5)+L6918*INDEX(THREEPTA_COEFFS,1,6)+Z6922*Z6924</f>
        <v>#N/A</v>
      </c>
      <c r="AE6919" s="223" t="e">
        <f ca="1">INDEX(THREEPTPCT_COEFFS,1,1)+K6919*INDEX(THREEPTPCT_COEFFS,1,2)+L6918*INDEX(THREEPTPCT_COEFFS,1,3)+AA6922*AA6924</f>
        <v>#N/A</v>
      </c>
      <c r="AF6919" s="55" t="e">
        <f t="shared" ca="1" si="11954"/>
        <v>#N/A</v>
      </c>
      <c r="AG6919" s="223" t="e">
        <f ca="1">INDEX(TWOPTPCT_COEFFS,1,1)+AB6919*INDEX(TWOPTPCT_COEFFS,1,2)+I6918*INDEX(TWOPTPCT_COEFFS,1,3)+G6918*INDEX(TWOPTPCT_COEFFS,1,4)+L6918*INDEX(TWOPTPCT_COEFFS,1,5)+AB6922*AB6924</f>
        <v>#N/A</v>
      </c>
      <c r="AH6919" s="223" t="e">
        <f ca="1">INDEX(FTA_COEFFS,1,1)+O6919*INDEX(FTA_COEFFS,1,2)+N6918*INDEX(FTA_COEFFS,1,3)+(Q6919+R6919)*INDEX(FTA_COEFFS,1,4)+(Q6918+R6918)*INDEX(FTA_COEFFS,1,5)+M6918*INDEX(FTA_COEFFS,1,6)+AC6922*AC6924</f>
        <v>#N/A</v>
      </c>
      <c r="AI6919" s="223" t="e">
        <f ca="1">INDEX(FTPCT_COEFFS,1,1)+P6919*INDEX(FTPCT_COEFFS,1,2)+F6919*INDEX(FTPCT_COEFFS,1,3)+G6918*INDEX(FTPCT_COEFFS,1,4)+AD6922*AD6924</f>
        <v>#N/A</v>
      </c>
      <c r="AJ6919" s="338" t="e">
        <f t="shared" ca="1" si="11955"/>
        <v>#N/A</v>
      </c>
      <c r="AK6919" s="55"/>
      <c r="AL6919" s="55"/>
      <c r="AM6919" s="55"/>
      <c r="AN6919" s="55"/>
      <c r="AO6919" s="55"/>
      <c r="AP6919" s="55"/>
      <c r="AQ6919" s="55"/>
      <c r="AR6919" s="55"/>
    </row>
    <row r="6920" spans="1:45" x14ac:dyDescent="0.3">
      <c r="A6920" s="54" t="e">
        <f ca="1">IF(D6918&gt;(D6919+(AVERAGE(V6918,W6918)-AVERAGE(V6919,W6919))/2)+2.5,C6918,IF(D6919&gt;(D6918+(AVERAGE(V6919,W6919)-AVERAGE(V6918,W6918))/2)+2.5,C6919,"Close"))</f>
        <v>#N/A</v>
      </c>
      <c r="B6920" s="64" t="e">
        <f ca="1">IF(D6919&gt;D6918,C6919,C6918)</f>
        <v>#N/A</v>
      </c>
      <c r="D6920" s="56"/>
      <c r="X6920" s="55"/>
      <c r="Y6920" s="55"/>
      <c r="Z6920" s="55"/>
      <c r="AA6920" s="55"/>
      <c r="AB6920" s="55"/>
      <c r="AC6920" s="337"/>
      <c r="AD6920" s="337"/>
      <c r="AE6920" s="337"/>
      <c r="AF6920" s="337"/>
      <c r="AG6920" s="337"/>
      <c r="AH6920" s="337"/>
      <c r="AI6920" s="337"/>
      <c r="AJ6920" s="337"/>
      <c r="AK6920" s="337"/>
      <c r="AL6920" s="337"/>
      <c r="AM6920" s="55"/>
      <c r="AN6920" s="55"/>
      <c r="AO6920" s="55"/>
      <c r="AP6920" s="55"/>
      <c r="AQ6920" s="55"/>
      <c r="AR6920" s="55"/>
      <c r="AS6920" s="55"/>
    </row>
    <row r="6921" spans="1:45" x14ac:dyDescent="0.3">
      <c r="X6921" s="54" t="s">
        <v>1305</v>
      </c>
      <c r="Y6921" s="54" t="s">
        <v>128</v>
      </c>
      <c r="Z6921" s="54" t="s">
        <v>157</v>
      </c>
      <c r="AA6921" s="54" t="s">
        <v>151</v>
      </c>
      <c r="AB6921" s="54" t="s">
        <v>1327</v>
      </c>
      <c r="AC6921" s="54" t="s">
        <v>129</v>
      </c>
      <c r="AD6921" s="54" t="s">
        <v>116</v>
      </c>
      <c r="AE6921" s="54"/>
      <c r="AF6921" s="54"/>
      <c r="AG6921" s="54"/>
      <c r="AH6921" s="54"/>
      <c r="AI6921" s="54"/>
      <c r="AJ6921" s="54"/>
      <c r="AK6921" s="54"/>
      <c r="AL6921" s="54"/>
      <c r="AM6921" s="54"/>
      <c r="AN6921" s="54"/>
      <c r="AO6921" s="54"/>
      <c r="AP6921" s="54"/>
      <c r="AQ6921" s="54"/>
      <c r="AR6921" s="54"/>
      <c r="AS6921" s="54"/>
    </row>
    <row r="6922" spans="1:45" x14ac:dyDescent="0.3">
      <c r="X6922" s="54"/>
      <c r="Y6922" s="54">
        <f t="shared" ref="Y6922:AD6922" si="11958">Y6915</f>
        <v>6.4436999999999998</v>
      </c>
      <c r="Z6922" s="54">
        <f t="shared" si="11958"/>
        <v>4.9371</v>
      </c>
      <c r="AA6922" s="54">
        <f t="shared" si="11958"/>
        <v>11.350300000000001</v>
      </c>
      <c r="AB6922" s="54">
        <f t="shared" si="11958"/>
        <v>7.1900000000000006E-2</v>
      </c>
      <c r="AC6922" s="54">
        <f t="shared" si="11958"/>
        <v>6.2766000000000002</v>
      </c>
      <c r="AD6922" s="54">
        <f t="shared" si="11958"/>
        <v>11.042999999999999</v>
      </c>
      <c r="AE6922" s="54"/>
      <c r="AF6922" s="336"/>
      <c r="AG6922" s="336"/>
      <c r="AH6922" s="336"/>
      <c r="AI6922" s="54"/>
      <c r="AJ6922" s="54"/>
      <c r="AK6922" s="54"/>
      <c r="AL6922" s="54"/>
      <c r="AM6922" s="54"/>
      <c r="AN6922" s="54"/>
      <c r="AO6922" s="54"/>
      <c r="AP6922" s="54"/>
      <c r="AQ6922" s="54"/>
      <c r="AR6922" s="54"/>
      <c r="AS6922" s="54"/>
    </row>
    <row r="6923" spans="1:45" x14ac:dyDescent="0.3">
      <c r="D6923" s="56"/>
      <c r="X6923" s="336"/>
      <c r="Y6923" s="336">
        <f t="shared" ca="1" si="11850"/>
        <v>6.870997469737683E-3</v>
      </c>
      <c r="Z6923" s="336">
        <f t="shared" ca="1" si="11850"/>
        <v>0.17540182548300465</v>
      </c>
      <c r="AA6923" s="336">
        <f t="shared" ca="1" si="11850"/>
        <v>-1.1106653868925043</v>
      </c>
      <c r="AB6923" s="336">
        <f t="shared" ca="1" si="11850"/>
        <v>-0.67010501781160214</v>
      </c>
      <c r="AC6923" s="336">
        <f t="shared" ca="1" si="11850"/>
        <v>1.5770068021655113E-2</v>
      </c>
      <c r="AD6923" s="336">
        <f t="shared" ca="1" si="11850"/>
        <v>8.5755387342537903E-2</v>
      </c>
      <c r="AE6923" s="336"/>
      <c r="AF6923" s="336"/>
      <c r="AG6923" s="336"/>
      <c r="AH6923" s="336"/>
      <c r="AI6923" s="54"/>
      <c r="AJ6923" s="54"/>
      <c r="AK6923" s="54"/>
      <c r="AL6923" s="336"/>
      <c r="AM6923" s="336"/>
      <c r="AN6923" s="336"/>
      <c r="AO6923" s="336"/>
      <c r="AP6923" s="54"/>
      <c r="AQ6923" s="336"/>
      <c r="AR6923" s="336"/>
      <c r="AS6923" s="336"/>
    </row>
    <row r="6924" spans="1:45" x14ac:dyDescent="0.3">
      <c r="C6924" s="54"/>
      <c r="D6924" s="56"/>
      <c r="Y6924" s="336">
        <f t="shared" ca="1" si="11850"/>
        <v>-0.96908030853481231</v>
      </c>
      <c r="Z6924" s="336">
        <f t="shared" ca="1" si="11850"/>
        <v>-0.41469750327384491</v>
      </c>
      <c r="AA6924" s="336">
        <f t="shared" ca="1" si="11850"/>
        <v>-0.99213621288950105</v>
      </c>
      <c r="AB6924" s="336">
        <f t="shared" ca="1" si="11850"/>
        <v>-5.0881854273520009E-2</v>
      </c>
      <c r="AC6924" s="336">
        <f t="shared" ca="1" si="11850"/>
        <v>8.0223769057294433E-2</v>
      </c>
      <c r="AD6924" s="336">
        <f t="shared" ca="1" si="11850"/>
        <v>0.47826920844168536</v>
      </c>
      <c r="AE6924" s="55"/>
      <c r="AF6924" s="55"/>
      <c r="AG6924" s="55"/>
      <c r="AH6924" s="55"/>
      <c r="AI6924" s="55"/>
      <c r="AJ6924" s="55"/>
      <c r="AK6924" s="55"/>
      <c r="AL6924" s="55"/>
      <c r="AM6924" s="55"/>
      <c r="AN6924" s="55"/>
      <c r="AO6924" s="55"/>
      <c r="AP6924" s="55"/>
      <c r="AQ6924" s="55"/>
      <c r="AR6924" s="55"/>
      <c r="AS6924" s="55"/>
    </row>
    <row r="6925" spans="1:45" x14ac:dyDescent="0.3">
      <c r="B6925" s="54" t="s">
        <v>172</v>
      </c>
      <c r="C6925" s="53">
        <f>C6918</f>
        <v>0</v>
      </c>
      <c r="D6925" s="56" t="e">
        <f t="shared" ref="D6925:D6926" ca="1" si="11959">AJ6925</f>
        <v>#N/A</v>
      </c>
      <c r="E6925" s="52" t="e">
        <f t="shared" ref="E6925:W6925" si="11960">E6918</f>
        <v>#N/A</v>
      </c>
      <c r="F6925" s="52" t="e">
        <f t="shared" si="11960"/>
        <v>#N/A</v>
      </c>
      <c r="G6925" s="52" t="e">
        <f t="shared" si="11960"/>
        <v>#N/A</v>
      </c>
      <c r="H6925" s="52" t="e">
        <f t="shared" si="11960"/>
        <v>#N/A</v>
      </c>
      <c r="I6925" s="52" t="e">
        <f t="shared" si="11960"/>
        <v>#N/A</v>
      </c>
      <c r="J6925" s="52" t="e">
        <f t="shared" si="11960"/>
        <v>#N/A</v>
      </c>
      <c r="K6925" s="52" t="e">
        <f t="shared" si="11960"/>
        <v>#N/A</v>
      </c>
      <c r="L6925" s="52" t="e">
        <f t="shared" si="11960"/>
        <v>#N/A</v>
      </c>
      <c r="M6925" s="52" t="e">
        <f t="shared" si="11960"/>
        <v>#N/A</v>
      </c>
      <c r="N6925" s="52" t="e">
        <f t="shared" si="11960"/>
        <v>#N/A</v>
      </c>
      <c r="O6925" s="52" t="e">
        <f t="shared" si="11960"/>
        <v>#N/A</v>
      </c>
      <c r="P6925" s="52" t="e">
        <f t="shared" si="11960"/>
        <v>#N/A</v>
      </c>
      <c r="Q6925" s="52" t="e">
        <f t="shared" si="11960"/>
        <v>#N/A</v>
      </c>
      <c r="R6925" s="52" t="e">
        <f t="shared" si="11960"/>
        <v>#N/A</v>
      </c>
      <c r="S6925" s="52" t="e">
        <f t="shared" si="11960"/>
        <v>#N/A</v>
      </c>
      <c r="T6925" s="52" t="e">
        <f t="shared" si="11960"/>
        <v>#N/A</v>
      </c>
      <c r="U6925" s="52" t="e">
        <f t="shared" si="11960"/>
        <v>#N/A</v>
      </c>
      <c r="V6925" s="52" t="e">
        <f t="shared" si="11960"/>
        <v>#N/A</v>
      </c>
      <c r="W6925" s="52" t="e">
        <f t="shared" si="11960"/>
        <v>#N/A</v>
      </c>
      <c r="X6925" s="55" t="e">
        <f t="shared" ref="X6925:X6926" si="11961">(H6925-(O6925*P6925)/100-3*(J6925*K6925)/100)/2</f>
        <v>#N/A</v>
      </c>
      <c r="Y6925" s="55" t="e">
        <f t="shared" ref="Y6925:Y6926" si="11962">SUM(X6925,(J6925*K6925/100))/(F6925/100)</f>
        <v>#N/A</v>
      </c>
      <c r="Z6925" s="55" t="e">
        <f t="shared" ref="Z6925" si="11963">U6925*0.5+U6926*0.5</f>
        <v>#N/A</v>
      </c>
      <c r="AA6925" s="55" t="e">
        <f t="shared" ref="AA6925:AA6926" si="11964">J6925/Y6925</f>
        <v>#N/A</v>
      </c>
      <c r="AB6925" s="336" t="e">
        <f t="shared" ref="AB6925:AB6926" si="11965">X6925/(Y6925-J6925)</f>
        <v>#N/A</v>
      </c>
      <c r="AC6925" s="223" t="e">
        <f ca="1">INDEX(FGA_COEFFS,1,1)+Z6925*INDEX(FGA_COEFFS,1,2)+Y6925*INDEX(FGA_COEFFS,1,3)+R6925*INDEX(FGA_COEFFS,1,4)+Q6926*INDEX(FGA_COEFFS,1,5)+S6925*INDEX(FGA_COEFFS,1,6)+T6926*INDEX(FGA_COEFFS,1,7)+M6926*INDEX(FGA_COEFFS,1,8)+Y6929*Y6930</f>
        <v>#N/A</v>
      </c>
      <c r="AD6925" s="223" t="e">
        <f ca="1">INDEX(THREEPTA_COEFFS,1,1)+AC6925*INDEX(THREEPTA_COEFFS,1,2)+J6925*INDEX(THREEPTA_COEFFS,1,3)+AA6925*INDEX(THREEPTA_COEFFS,1,4)+K6925*INDEX(THREEPTA_COEFFS,1,5)+L6926*INDEX(THREEPTA_COEFFS,1,6)+Z6929*Z6930</f>
        <v>#N/A</v>
      </c>
      <c r="AE6925" s="223" t="e">
        <f ca="1">INDEX(THREEPTPCT_COEFFS,1,1)+K6925*INDEX(THREEPTPCT_COEFFS,1,2)+L6926*INDEX(THREEPTPCT_COEFFS,1,3)+AA6929*AA6930</f>
        <v>#N/A</v>
      </c>
      <c r="AF6925" s="55" t="e">
        <f t="shared" ref="AF6925:AF6926" ca="1" si="11966">AC6925-AD6925</f>
        <v>#N/A</v>
      </c>
      <c r="AG6925" s="223" t="e">
        <f ca="1">INDEX(TWOPTPCT_COEFFS,1,1)+AB6925*INDEX(TWOPTPCT_COEFFS,1,2)+I6926*INDEX(TWOPTPCT_COEFFS,1,3)+G6926*INDEX(TWOPTPCT_COEFFS,1,4)+L6926*INDEX(TWOPTPCT_COEFFS,1,5)+AB6929*AB6930</f>
        <v>#N/A</v>
      </c>
      <c r="AH6925" s="223" t="e">
        <f ca="1">INDEX(FTA_COEFFS,1,1)+O6925*INDEX(FTA_COEFFS,1,2)+N6926*INDEX(FTA_COEFFS,1,3)+(Q6925+R6925)*INDEX(FTA_COEFFS,1,4)+(Q6926+R6926)*INDEX(FTA_COEFFS,1,5)+M6926*INDEX(FTA_COEFFS,1,6)+AC6929*AC6930</f>
        <v>#N/A</v>
      </c>
      <c r="AI6925" s="223" t="e">
        <f ca="1">INDEX(FTPCT_COEFFS,1,1)+P6925*INDEX(FTPCT_COEFFS,1,2)+F6925*INDEX(FTPCT_COEFFS,1,3)+G6926*INDEX(FTPCT_COEFFS,1,4)+AD6929*AD6930</f>
        <v>#N/A</v>
      </c>
      <c r="AJ6925" s="338" t="e">
        <f t="shared" ref="AJ6925:AJ6926" ca="1" si="11967">AD6925*AE6925/100+AF6925*AG6925+AH6925*AI6925/100</f>
        <v>#N/A</v>
      </c>
      <c r="AK6925" s="55"/>
      <c r="AL6925" s="55"/>
      <c r="AM6925" s="55"/>
      <c r="AN6925" s="55"/>
      <c r="AO6925" s="55"/>
      <c r="AP6925" s="55"/>
      <c r="AQ6925" s="55"/>
      <c r="AR6925" s="55"/>
    </row>
    <row r="6926" spans="1:45" x14ac:dyDescent="0.3">
      <c r="B6926" s="54" t="s">
        <v>175</v>
      </c>
      <c r="C6926" s="54">
        <f>C6919</f>
        <v>0</v>
      </c>
      <c r="D6926" s="56" t="e">
        <f t="shared" ca="1" si="11959"/>
        <v>#N/A</v>
      </c>
      <c r="E6926" s="52" t="e">
        <f t="shared" ref="E6926:W6926" si="11968">E6919</f>
        <v>#N/A</v>
      </c>
      <c r="F6926" s="52" t="e">
        <f t="shared" si="11968"/>
        <v>#N/A</v>
      </c>
      <c r="G6926" s="52" t="e">
        <f t="shared" si="11968"/>
        <v>#N/A</v>
      </c>
      <c r="H6926" s="52" t="e">
        <f t="shared" si="11968"/>
        <v>#N/A</v>
      </c>
      <c r="I6926" s="52" t="e">
        <f t="shared" si="11968"/>
        <v>#N/A</v>
      </c>
      <c r="J6926" s="52" t="e">
        <f t="shared" si="11968"/>
        <v>#N/A</v>
      </c>
      <c r="K6926" s="52" t="e">
        <f t="shared" si="11968"/>
        <v>#N/A</v>
      </c>
      <c r="L6926" s="52" t="e">
        <f t="shared" si="11968"/>
        <v>#N/A</v>
      </c>
      <c r="M6926" s="52" t="e">
        <f t="shared" si="11968"/>
        <v>#N/A</v>
      </c>
      <c r="N6926" s="52" t="e">
        <f t="shared" si="11968"/>
        <v>#N/A</v>
      </c>
      <c r="O6926" s="52" t="e">
        <f t="shared" si="11968"/>
        <v>#N/A</v>
      </c>
      <c r="P6926" s="52" t="e">
        <f t="shared" si="11968"/>
        <v>#N/A</v>
      </c>
      <c r="Q6926" s="52" t="e">
        <f t="shared" si="11968"/>
        <v>#N/A</v>
      </c>
      <c r="R6926" s="52" t="e">
        <f t="shared" si="11968"/>
        <v>#N/A</v>
      </c>
      <c r="S6926" s="52" t="e">
        <f t="shared" si="11968"/>
        <v>#N/A</v>
      </c>
      <c r="T6926" s="52" t="e">
        <f t="shared" si="11968"/>
        <v>#N/A</v>
      </c>
      <c r="U6926" s="52" t="e">
        <f t="shared" si="11968"/>
        <v>#N/A</v>
      </c>
      <c r="V6926" s="52" t="e">
        <f t="shared" si="11968"/>
        <v>#N/A</v>
      </c>
      <c r="W6926" s="52" t="e">
        <f t="shared" si="11968"/>
        <v>#N/A</v>
      </c>
      <c r="X6926" s="55" t="e">
        <f t="shared" si="11961"/>
        <v>#N/A</v>
      </c>
      <c r="Y6926" s="55" t="e">
        <f t="shared" si="11962"/>
        <v>#N/A</v>
      </c>
      <c r="Z6926" s="55" t="e">
        <f t="shared" ref="Z6926" si="11969">Z6925</f>
        <v>#N/A</v>
      </c>
      <c r="AA6926" s="55" t="e">
        <f t="shared" si="11964"/>
        <v>#N/A</v>
      </c>
      <c r="AB6926" s="336" t="e">
        <f t="shared" si="11965"/>
        <v>#N/A</v>
      </c>
      <c r="AC6926" s="223" t="e">
        <f ca="1">INDEX(FGA_COEFFS,1,1)+Z6926*INDEX(FGA_COEFFS,1,2)+Y6926*INDEX(FGA_COEFFS,1,3)+R6926*INDEX(FGA_COEFFS,1,4)+Q6925*INDEX(FGA_COEFFS,1,5)+S6926*INDEX(FGA_COEFFS,1,6)+T6925*INDEX(FGA_COEFFS,1,7)+M6925*INDEX(FGA_COEFFS,1,8)+Y6929*Y6931</f>
        <v>#N/A</v>
      </c>
      <c r="AD6926" s="223" t="e">
        <f ca="1">INDEX(THREEPTA_COEFFS,1,1)+AC6926*INDEX(THREEPTA_COEFFS,1,2)+J6926*INDEX(THREEPTA_COEFFS,1,3)+AA6926*INDEX(THREEPTA_COEFFS,1,4)+K6926*INDEX(THREEPTA_COEFFS,1,5)+L6925*INDEX(THREEPTA_COEFFS,1,6)+Z6929*Z6931</f>
        <v>#N/A</v>
      </c>
      <c r="AE6926" s="223" t="e">
        <f ca="1">INDEX(THREEPTPCT_COEFFS,1,1)+K6926*INDEX(THREEPTPCT_COEFFS,1,2)+L6925*INDEX(THREEPTPCT_COEFFS,1,3)+AA6929*AA6931</f>
        <v>#N/A</v>
      </c>
      <c r="AF6926" s="55" t="e">
        <f t="shared" ca="1" si="11966"/>
        <v>#N/A</v>
      </c>
      <c r="AG6926" s="223" t="e">
        <f ca="1">INDEX(TWOPTPCT_COEFFS,1,1)+AB6926*INDEX(TWOPTPCT_COEFFS,1,2)+I6925*INDEX(TWOPTPCT_COEFFS,1,3)+G6925*INDEX(TWOPTPCT_COEFFS,1,4)+L6925*INDEX(TWOPTPCT_COEFFS,1,5)+AB6929*AB6931</f>
        <v>#N/A</v>
      </c>
      <c r="AH6926" s="223" t="e">
        <f ca="1">INDEX(FTA_COEFFS,1,1)+O6926*INDEX(FTA_COEFFS,1,2)+N6925*INDEX(FTA_COEFFS,1,3)+(Q6926+R6926)*INDEX(FTA_COEFFS,1,4)+(Q6925+R6925)*INDEX(FTA_COEFFS,1,5)+M6925*INDEX(FTA_COEFFS,1,6)+AC6929*AC6931</f>
        <v>#N/A</v>
      </c>
      <c r="AI6926" s="223" t="e">
        <f ca="1">INDEX(FTPCT_COEFFS,1,1)+P6926*INDEX(FTPCT_COEFFS,1,2)+F6926*INDEX(FTPCT_COEFFS,1,3)+G6925*INDEX(FTPCT_COEFFS,1,4)+AD6929*AD6931</f>
        <v>#N/A</v>
      </c>
      <c r="AJ6926" s="338" t="e">
        <f t="shared" ca="1" si="11967"/>
        <v>#N/A</v>
      </c>
      <c r="AK6926" s="55"/>
      <c r="AL6926" s="55"/>
      <c r="AM6926" s="55"/>
      <c r="AN6926" s="55"/>
      <c r="AO6926" s="55"/>
      <c r="AP6926" s="55"/>
      <c r="AQ6926" s="55"/>
      <c r="AR6926" s="55"/>
    </row>
    <row r="6927" spans="1:45" x14ac:dyDescent="0.3">
      <c r="A6927" s="54" t="e">
        <f ca="1">IF(D6925&gt;(D6926+(AVERAGE(V6925,W6925)-AVERAGE(V6926,W6926))/2)+2.5,C6925,IF(D6926&gt;(D6925+(AVERAGE(V6926,W6926)-AVERAGE(V6925,W6925))/2)+2.5,C6926,"Close"))</f>
        <v>#N/A</v>
      </c>
      <c r="B6927" s="64" t="e">
        <f ca="1">IF(D6926&gt;D6925,C6926,C6925)</f>
        <v>#N/A</v>
      </c>
      <c r="D6927" s="56"/>
      <c r="X6927" s="55"/>
      <c r="Y6927" s="55"/>
      <c r="Z6927" s="55"/>
      <c r="AA6927" s="55"/>
      <c r="AB6927" s="55"/>
      <c r="AC6927" s="337"/>
      <c r="AD6927" s="337"/>
      <c r="AE6927" s="337"/>
      <c r="AF6927" s="337"/>
      <c r="AG6927" s="337"/>
      <c r="AH6927" s="337"/>
      <c r="AI6927" s="337"/>
      <c r="AJ6927" s="337"/>
      <c r="AK6927" s="337"/>
      <c r="AL6927" s="337"/>
      <c r="AM6927" s="55"/>
      <c r="AN6927" s="55"/>
      <c r="AO6927" s="55"/>
      <c r="AP6927" s="55"/>
      <c r="AQ6927" s="55"/>
      <c r="AR6927" s="55"/>
      <c r="AS6927" s="55"/>
    </row>
    <row r="6928" spans="1:45" x14ac:dyDescent="0.3">
      <c r="X6928" s="54" t="s">
        <v>1305</v>
      </c>
      <c r="Y6928" s="54" t="s">
        <v>128</v>
      </c>
      <c r="Z6928" s="54" t="s">
        <v>157</v>
      </c>
      <c r="AA6928" s="54" t="s">
        <v>151</v>
      </c>
      <c r="AB6928" s="54" t="s">
        <v>1327</v>
      </c>
      <c r="AC6928" s="54" t="s">
        <v>129</v>
      </c>
      <c r="AD6928" s="54" t="s">
        <v>116</v>
      </c>
      <c r="AE6928" s="54"/>
      <c r="AF6928" s="54"/>
      <c r="AG6928" s="54"/>
      <c r="AH6928" s="54"/>
      <c r="AI6928" s="54"/>
      <c r="AJ6928" s="54"/>
      <c r="AK6928" s="54"/>
      <c r="AL6928" s="54"/>
      <c r="AM6928" s="54"/>
      <c r="AN6928" s="54"/>
      <c r="AO6928" s="54"/>
      <c r="AP6928" s="54"/>
      <c r="AQ6928" s="54"/>
      <c r="AR6928" s="54"/>
      <c r="AS6928" s="54"/>
    </row>
    <row r="6929" spans="1:45" x14ac:dyDescent="0.3">
      <c r="X6929" s="54"/>
      <c r="Y6929" s="54">
        <f t="shared" ref="Y6929:AD6929" si="11970">Y6922</f>
        <v>6.4436999999999998</v>
      </c>
      <c r="Z6929" s="54">
        <f t="shared" si="11970"/>
        <v>4.9371</v>
      </c>
      <c r="AA6929" s="54">
        <f t="shared" si="11970"/>
        <v>11.350300000000001</v>
      </c>
      <c r="AB6929" s="54">
        <f t="shared" si="11970"/>
        <v>7.1900000000000006E-2</v>
      </c>
      <c r="AC6929" s="54">
        <f t="shared" si="11970"/>
        <v>6.2766000000000002</v>
      </c>
      <c r="AD6929" s="54">
        <f t="shared" si="11970"/>
        <v>11.042999999999999</v>
      </c>
      <c r="AE6929" s="54"/>
      <c r="AF6929" s="336"/>
      <c r="AG6929" s="336"/>
      <c r="AH6929" s="336"/>
      <c r="AI6929" s="54"/>
      <c r="AJ6929" s="54"/>
      <c r="AK6929" s="54"/>
      <c r="AL6929" s="54"/>
      <c r="AM6929" s="54"/>
      <c r="AN6929" s="54"/>
      <c r="AO6929" s="54"/>
      <c r="AP6929" s="54"/>
      <c r="AQ6929" s="54"/>
      <c r="AR6929" s="54"/>
      <c r="AS6929" s="54"/>
    </row>
    <row r="6930" spans="1:45" x14ac:dyDescent="0.3">
      <c r="D6930" s="56"/>
      <c r="X6930" s="336"/>
      <c r="Y6930" s="336">
        <f t="shared" ref="Y6930:AD6993" ca="1" si="11971">1.5*RAND()^2*IF(RAND()&gt;0.5,1,-1)</f>
        <v>0.16666157504731738</v>
      </c>
      <c r="Z6930" s="336">
        <f t="shared" ca="1" si="11971"/>
        <v>-0.18155232375555377</v>
      </c>
      <c r="AA6930" s="336">
        <f t="shared" ca="1" si="11971"/>
        <v>0.10693180027297872</v>
      </c>
      <c r="AB6930" s="336">
        <f t="shared" ca="1" si="11971"/>
        <v>-0.86500807960980686</v>
      </c>
      <c r="AC6930" s="336">
        <f t="shared" ca="1" si="11971"/>
        <v>-0.42384998506592841</v>
      </c>
      <c r="AD6930" s="336">
        <f t="shared" ca="1" si="11971"/>
        <v>5.5177121943071825E-2</v>
      </c>
      <c r="AE6930" s="336"/>
      <c r="AF6930" s="336"/>
      <c r="AG6930" s="336"/>
      <c r="AH6930" s="336"/>
      <c r="AI6930" s="54"/>
      <c r="AJ6930" s="54"/>
      <c r="AK6930" s="54"/>
      <c r="AL6930" s="336"/>
      <c r="AM6930" s="336"/>
      <c r="AN6930" s="336"/>
      <c r="AO6930" s="336"/>
      <c r="AP6930" s="54"/>
      <c r="AQ6930" s="336"/>
      <c r="AR6930" s="336"/>
      <c r="AS6930" s="336"/>
    </row>
    <row r="6931" spans="1:45" x14ac:dyDescent="0.3">
      <c r="C6931" s="54"/>
      <c r="D6931" s="56"/>
      <c r="Y6931" s="336">
        <f t="shared" ca="1" si="11971"/>
        <v>-0.167328972549564</v>
      </c>
      <c r="Z6931" s="336">
        <f t="shared" ca="1" si="11971"/>
        <v>-0.32962248794299753</v>
      </c>
      <c r="AA6931" s="336">
        <f t="shared" ca="1" si="11971"/>
        <v>7.8548567235526175E-3</v>
      </c>
      <c r="AB6931" s="336">
        <f t="shared" ca="1" si="11971"/>
        <v>1.4451706298618974</v>
      </c>
      <c r="AC6931" s="336">
        <f t="shared" ca="1" si="11971"/>
        <v>0.9545444266308043</v>
      </c>
      <c r="AD6931" s="336">
        <f t="shared" ca="1" si="11971"/>
        <v>-0.76483006498466666</v>
      </c>
      <c r="AE6931" s="55"/>
      <c r="AF6931" s="55"/>
      <c r="AG6931" s="55"/>
      <c r="AH6931" s="55"/>
      <c r="AI6931" s="55"/>
      <c r="AJ6931" s="55"/>
      <c r="AK6931" s="55"/>
      <c r="AL6931" s="55"/>
      <c r="AM6931" s="55"/>
      <c r="AN6931" s="55"/>
      <c r="AO6931" s="55"/>
      <c r="AP6931" s="55"/>
      <c r="AQ6931" s="55"/>
      <c r="AR6931" s="55"/>
      <c r="AS6931" s="55"/>
    </row>
    <row r="6932" spans="1:45" x14ac:dyDescent="0.3">
      <c r="B6932" s="54" t="s">
        <v>172</v>
      </c>
      <c r="C6932" s="53">
        <f>C6925</f>
        <v>0</v>
      </c>
      <c r="D6932" s="56" t="e">
        <f t="shared" ref="D6932:D6933" ca="1" si="11972">AJ6932</f>
        <v>#N/A</v>
      </c>
      <c r="E6932" s="52" t="e">
        <f t="shared" ref="E6932:W6932" si="11973">E6925</f>
        <v>#N/A</v>
      </c>
      <c r="F6932" s="52" t="e">
        <f t="shared" si="11973"/>
        <v>#N/A</v>
      </c>
      <c r="G6932" s="52" t="e">
        <f t="shared" si="11973"/>
        <v>#N/A</v>
      </c>
      <c r="H6932" s="52" t="e">
        <f t="shared" si="11973"/>
        <v>#N/A</v>
      </c>
      <c r="I6932" s="52" t="e">
        <f t="shared" si="11973"/>
        <v>#N/A</v>
      </c>
      <c r="J6932" s="52" t="e">
        <f t="shared" si="11973"/>
        <v>#N/A</v>
      </c>
      <c r="K6932" s="52" t="e">
        <f t="shared" si="11973"/>
        <v>#N/A</v>
      </c>
      <c r="L6932" s="52" t="e">
        <f t="shared" si="11973"/>
        <v>#N/A</v>
      </c>
      <c r="M6932" s="52" t="e">
        <f t="shared" si="11973"/>
        <v>#N/A</v>
      </c>
      <c r="N6932" s="52" t="e">
        <f t="shared" si="11973"/>
        <v>#N/A</v>
      </c>
      <c r="O6932" s="52" t="e">
        <f t="shared" si="11973"/>
        <v>#N/A</v>
      </c>
      <c r="P6932" s="52" t="e">
        <f t="shared" si="11973"/>
        <v>#N/A</v>
      </c>
      <c r="Q6932" s="52" t="e">
        <f t="shared" si="11973"/>
        <v>#N/A</v>
      </c>
      <c r="R6932" s="52" t="e">
        <f t="shared" si="11973"/>
        <v>#N/A</v>
      </c>
      <c r="S6932" s="52" t="e">
        <f t="shared" si="11973"/>
        <v>#N/A</v>
      </c>
      <c r="T6932" s="52" t="e">
        <f t="shared" si="11973"/>
        <v>#N/A</v>
      </c>
      <c r="U6932" s="52" t="e">
        <f t="shared" si="11973"/>
        <v>#N/A</v>
      </c>
      <c r="V6932" s="52" t="e">
        <f t="shared" si="11973"/>
        <v>#N/A</v>
      </c>
      <c r="W6932" s="52" t="e">
        <f t="shared" si="11973"/>
        <v>#N/A</v>
      </c>
      <c r="X6932" s="55" t="e">
        <f t="shared" ref="X6932:X6933" si="11974">(H6932-(O6932*P6932)/100-3*(J6932*K6932)/100)/2</f>
        <v>#N/A</v>
      </c>
      <c r="Y6932" s="55" t="e">
        <f t="shared" ref="Y6932:Y6933" si="11975">SUM(X6932,(J6932*K6932/100))/(F6932/100)</f>
        <v>#N/A</v>
      </c>
      <c r="Z6932" s="55" t="e">
        <f t="shared" ref="Z6932" si="11976">U6932*0.5+U6933*0.5</f>
        <v>#N/A</v>
      </c>
      <c r="AA6932" s="55" t="e">
        <f t="shared" ref="AA6932:AA6933" si="11977">J6932/Y6932</f>
        <v>#N/A</v>
      </c>
      <c r="AB6932" s="336" t="e">
        <f t="shared" ref="AB6932:AB6933" si="11978">X6932/(Y6932-J6932)</f>
        <v>#N/A</v>
      </c>
      <c r="AC6932" s="223" t="e">
        <f ca="1">INDEX(FGA_COEFFS,1,1)+Z6932*INDEX(FGA_COEFFS,1,2)+Y6932*INDEX(FGA_COEFFS,1,3)+R6932*INDEX(FGA_COEFFS,1,4)+Q6933*INDEX(FGA_COEFFS,1,5)+S6932*INDEX(FGA_COEFFS,1,6)+T6933*INDEX(FGA_COEFFS,1,7)+M6933*INDEX(FGA_COEFFS,1,8)+Y6936*Y6937</f>
        <v>#N/A</v>
      </c>
      <c r="AD6932" s="223" t="e">
        <f ca="1">INDEX(THREEPTA_COEFFS,1,1)+AC6932*INDEX(THREEPTA_COEFFS,1,2)+J6932*INDEX(THREEPTA_COEFFS,1,3)+AA6932*INDEX(THREEPTA_COEFFS,1,4)+K6932*INDEX(THREEPTA_COEFFS,1,5)+L6933*INDEX(THREEPTA_COEFFS,1,6)+Z6936*Z6937</f>
        <v>#N/A</v>
      </c>
      <c r="AE6932" s="223" t="e">
        <f ca="1">INDEX(THREEPTPCT_COEFFS,1,1)+K6932*INDEX(THREEPTPCT_COEFFS,1,2)+L6933*INDEX(THREEPTPCT_COEFFS,1,3)+AA6936*AA6937</f>
        <v>#N/A</v>
      </c>
      <c r="AF6932" s="55" t="e">
        <f t="shared" ref="AF6932:AF6933" ca="1" si="11979">AC6932-AD6932</f>
        <v>#N/A</v>
      </c>
      <c r="AG6932" s="223" t="e">
        <f ca="1">INDEX(TWOPTPCT_COEFFS,1,1)+AB6932*INDEX(TWOPTPCT_COEFFS,1,2)+I6933*INDEX(TWOPTPCT_COEFFS,1,3)+G6933*INDEX(TWOPTPCT_COEFFS,1,4)+L6933*INDEX(TWOPTPCT_COEFFS,1,5)+AB6936*AB6937</f>
        <v>#N/A</v>
      </c>
      <c r="AH6932" s="223" t="e">
        <f ca="1">INDEX(FTA_COEFFS,1,1)+O6932*INDEX(FTA_COEFFS,1,2)+N6933*INDEX(FTA_COEFFS,1,3)+(Q6932+R6932)*INDEX(FTA_COEFFS,1,4)+(Q6933+R6933)*INDEX(FTA_COEFFS,1,5)+M6933*INDEX(FTA_COEFFS,1,6)+AC6936*AC6937</f>
        <v>#N/A</v>
      </c>
      <c r="AI6932" s="223" t="e">
        <f ca="1">INDEX(FTPCT_COEFFS,1,1)+P6932*INDEX(FTPCT_COEFFS,1,2)+F6932*INDEX(FTPCT_COEFFS,1,3)+G6933*INDEX(FTPCT_COEFFS,1,4)+AD6936*AD6937</f>
        <v>#N/A</v>
      </c>
      <c r="AJ6932" s="338" t="e">
        <f t="shared" ref="AJ6932:AJ6933" ca="1" si="11980">AD6932*AE6932/100+AF6932*AG6932+AH6932*AI6932/100</f>
        <v>#N/A</v>
      </c>
      <c r="AK6932" s="55"/>
      <c r="AL6932" s="55"/>
      <c r="AM6932" s="55"/>
      <c r="AN6932" s="55"/>
      <c r="AO6932" s="55"/>
      <c r="AP6932" s="55"/>
      <c r="AQ6932" s="55"/>
      <c r="AR6932" s="55"/>
    </row>
    <row r="6933" spans="1:45" x14ac:dyDescent="0.3">
      <c r="B6933" s="54" t="s">
        <v>175</v>
      </c>
      <c r="C6933" s="54">
        <f>C6926</f>
        <v>0</v>
      </c>
      <c r="D6933" s="56" t="e">
        <f t="shared" ca="1" si="11972"/>
        <v>#N/A</v>
      </c>
      <c r="E6933" s="52" t="e">
        <f t="shared" ref="E6933:W6933" si="11981">E6926</f>
        <v>#N/A</v>
      </c>
      <c r="F6933" s="52" t="e">
        <f t="shared" si="11981"/>
        <v>#N/A</v>
      </c>
      <c r="G6933" s="52" t="e">
        <f t="shared" si="11981"/>
        <v>#N/A</v>
      </c>
      <c r="H6933" s="52" t="e">
        <f t="shared" si="11981"/>
        <v>#N/A</v>
      </c>
      <c r="I6933" s="52" t="e">
        <f t="shared" si="11981"/>
        <v>#N/A</v>
      </c>
      <c r="J6933" s="52" t="e">
        <f t="shared" si="11981"/>
        <v>#N/A</v>
      </c>
      <c r="K6933" s="52" t="e">
        <f t="shared" si="11981"/>
        <v>#N/A</v>
      </c>
      <c r="L6933" s="52" t="e">
        <f t="shared" si="11981"/>
        <v>#N/A</v>
      </c>
      <c r="M6933" s="52" t="e">
        <f t="shared" si="11981"/>
        <v>#N/A</v>
      </c>
      <c r="N6933" s="52" t="e">
        <f t="shared" si="11981"/>
        <v>#N/A</v>
      </c>
      <c r="O6933" s="52" t="e">
        <f t="shared" si="11981"/>
        <v>#N/A</v>
      </c>
      <c r="P6933" s="52" t="e">
        <f t="shared" si="11981"/>
        <v>#N/A</v>
      </c>
      <c r="Q6933" s="52" t="e">
        <f t="shared" si="11981"/>
        <v>#N/A</v>
      </c>
      <c r="R6933" s="52" t="e">
        <f t="shared" si="11981"/>
        <v>#N/A</v>
      </c>
      <c r="S6933" s="52" t="e">
        <f t="shared" si="11981"/>
        <v>#N/A</v>
      </c>
      <c r="T6933" s="52" t="e">
        <f t="shared" si="11981"/>
        <v>#N/A</v>
      </c>
      <c r="U6933" s="52" t="e">
        <f t="shared" si="11981"/>
        <v>#N/A</v>
      </c>
      <c r="V6933" s="52" t="e">
        <f t="shared" si="11981"/>
        <v>#N/A</v>
      </c>
      <c r="W6933" s="52" t="e">
        <f t="shared" si="11981"/>
        <v>#N/A</v>
      </c>
      <c r="X6933" s="55" t="e">
        <f t="shared" si="11974"/>
        <v>#N/A</v>
      </c>
      <c r="Y6933" s="55" t="e">
        <f t="shared" si="11975"/>
        <v>#N/A</v>
      </c>
      <c r="Z6933" s="55" t="e">
        <f t="shared" ref="Z6933" si="11982">Z6932</f>
        <v>#N/A</v>
      </c>
      <c r="AA6933" s="55" t="e">
        <f t="shared" si="11977"/>
        <v>#N/A</v>
      </c>
      <c r="AB6933" s="336" t="e">
        <f t="shared" si="11978"/>
        <v>#N/A</v>
      </c>
      <c r="AC6933" s="223" t="e">
        <f ca="1">INDEX(FGA_COEFFS,1,1)+Z6933*INDEX(FGA_COEFFS,1,2)+Y6933*INDEX(FGA_COEFFS,1,3)+R6933*INDEX(FGA_COEFFS,1,4)+Q6932*INDEX(FGA_COEFFS,1,5)+S6933*INDEX(FGA_COEFFS,1,6)+T6932*INDEX(FGA_COEFFS,1,7)+M6932*INDEX(FGA_COEFFS,1,8)+Y6936*Y6938</f>
        <v>#N/A</v>
      </c>
      <c r="AD6933" s="223" t="e">
        <f ca="1">INDEX(THREEPTA_COEFFS,1,1)+AC6933*INDEX(THREEPTA_COEFFS,1,2)+J6933*INDEX(THREEPTA_COEFFS,1,3)+AA6933*INDEX(THREEPTA_COEFFS,1,4)+K6933*INDEX(THREEPTA_COEFFS,1,5)+L6932*INDEX(THREEPTA_COEFFS,1,6)+Z6936*Z6938</f>
        <v>#N/A</v>
      </c>
      <c r="AE6933" s="223" t="e">
        <f ca="1">INDEX(THREEPTPCT_COEFFS,1,1)+K6933*INDEX(THREEPTPCT_COEFFS,1,2)+L6932*INDEX(THREEPTPCT_COEFFS,1,3)+AA6936*AA6938</f>
        <v>#N/A</v>
      </c>
      <c r="AF6933" s="55" t="e">
        <f t="shared" ca="1" si="11979"/>
        <v>#N/A</v>
      </c>
      <c r="AG6933" s="223" t="e">
        <f ca="1">INDEX(TWOPTPCT_COEFFS,1,1)+AB6933*INDEX(TWOPTPCT_COEFFS,1,2)+I6932*INDEX(TWOPTPCT_COEFFS,1,3)+G6932*INDEX(TWOPTPCT_COEFFS,1,4)+L6932*INDEX(TWOPTPCT_COEFFS,1,5)+AB6936*AB6938</f>
        <v>#N/A</v>
      </c>
      <c r="AH6933" s="223" t="e">
        <f ca="1">INDEX(FTA_COEFFS,1,1)+O6933*INDEX(FTA_COEFFS,1,2)+N6932*INDEX(FTA_COEFFS,1,3)+(Q6933+R6933)*INDEX(FTA_COEFFS,1,4)+(Q6932+R6932)*INDEX(FTA_COEFFS,1,5)+M6932*INDEX(FTA_COEFFS,1,6)+AC6936*AC6938</f>
        <v>#N/A</v>
      </c>
      <c r="AI6933" s="223" t="e">
        <f ca="1">INDEX(FTPCT_COEFFS,1,1)+P6933*INDEX(FTPCT_COEFFS,1,2)+F6933*INDEX(FTPCT_COEFFS,1,3)+G6932*INDEX(FTPCT_COEFFS,1,4)+AD6936*AD6938</f>
        <v>#N/A</v>
      </c>
      <c r="AJ6933" s="338" t="e">
        <f t="shared" ca="1" si="11980"/>
        <v>#N/A</v>
      </c>
      <c r="AK6933" s="55"/>
      <c r="AL6933" s="55"/>
      <c r="AM6933" s="55"/>
      <c r="AN6933" s="55"/>
      <c r="AO6933" s="55"/>
      <c r="AP6933" s="55"/>
      <c r="AQ6933" s="55"/>
      <c r="AR6933" s="55"/>
    </row>
    <row r="6934" spans="1:45" x14ac:dyDescent="0.3">
      <c r="A6934" s="54" t="e">
        <f ca="1">IF(D6932&gt;(D6933+(AVERAGE(V6932,W6932)-AVERAGE(V6933,W6933))/2)+2.5,C6932,IF(D6933&gt;(D6932+(AVERAGE(V6933,W6933)-AVERAGE(V6932,W6932))/2)+2.5,C6933,"Close"))</f>
        <v>#N/A</v>
      </c>
      <c r="B6934" s="64" t="e">
        <f ca="1">IF(D6933&gt;D6932,C6933,C6932)</f>
        <v>#N/A</v>
      </c>
      <c r="D6934" s="56"/>
      <c r="X6934" s="55"/>
      <c r="Y6934" s="55"/>
      <c r="Z6934" s="55"/>
      <c r="AA6934" s="55"/>
      <c r="AB6934" s="55"/>
      <c r="AC6934" s="337"/>
      <c r="AD6934" s="337"/>
      <c r="AE6934" s="337"/>
      <c r="AF6934" s="337"/>
      <c r="AG6934" s="337"/>
      <c r="AH6934" s="337"/>
      <c r="AI6934" s="337"/>
      <c r="AJ6934" s="337"/>
      <c r="AK6934" s="337"/>
      <c r="AL6934" s="337"/>
      <c r="AM6934" s="55"/>
      <c r="AN6934" s="55"/>
      <c r="AO6934" s="55"/>
      <c r="AP6934" s="55"/>
      <c r="AQ6934" s="55"/>
      <c r="AR6934" s="55"/>
      <c r="AS6934" s="55"/>
    </row>
    <row r="6935" spans="1:45" x14ac:dyDescent="0.3">
      <c r="X6935" s="54" t="s">
        <v>1305</v>
      </c>
      <c r="Y6935" s="54" t="s">
        <v>128</v>
      </c>
      <c r="Z6935" s="54" t="s">
        <v>157</v>
      </c>
      <c r="AA6935" s="54" t="s">
        <v>151</v>
      </c>
      <c r="AB6935" s="54" t="s">
        <v>1327</v>
      </c>
      <c r="AC6935" s="54" t="s">
        <v>129</v>
      </c>
      <c r="AD6935" s="54" t="s">
        <v>116</v>
      </c>
      <c r="AE6935" s="54"/>
      <c r="AF6935" s="54"/>
      <c r="AG6935" s="54"/>
      <c r="AH6935" s="54"/>
      <c r="AI6935" s="54"/>
      <c r="AJ6935" s="54"/>
      <c r="AK6935" s="54"/>
      <c r="AL6935" s="54"/>
      <c r="AM6935" s="54"/>
      <c r="AN6935" s="54"/>
      <c r="AO6935" s="54"/>
      <c r="AP6935" s="54"/>
      <c r="AQ6935" s="54"/>
      <c r="AR6935" s="54"/>
      <c r="AS6935" s="54"/>
    </row>
    <row r="6936" spans="1:45" x14ac:dyDescent="0.3">
      <c r="X6936" s="54"/>
      <c r="Y6936" s="54">
        <f t="shared" ref="Y6936:AD6936" si="11983">Y6929</f>
        <v>6.4436999999999998</v>
      </c>
      <c r="Z6936" s="54">
        <f t="shared" si="11983"/>
        <v>4.9371</v>
      </c>
      <c r="AA6936" s="54">
        <f t="shared" si="11983"/>
        <v>11.350300000000001</v>
      </c>
      <c r="AB6936" s="54">
        <f t="shared" si="11983"/>
        <v>7.1900000000000006E-2</v>
      </c>
      <c r="AC6936" s="54">
        <f t="shared" si="11983"/>
        <v>6.2766000000000002</v>
      </c>
      <c r="AD6936" s="54">
        <f t="shared" si="11983"/>
        <v>11.042999999999999</v>
      </c>
      <c r="AE6936" s="54"/>
      <c r="AF6936" s="336"/>
      <c r="AG6936" s="336"/>
      <c r="AH6936" s="336"/>
      <c r="AI6936" s="54"/>
      <c r="AJ6936" s="54"/>
      <c r="AK6936" s="54"/>
      <c r="AL6936" s="54"/>
      <c r="AM6936" s="54"/>
      <c r="AN6936" s="54"/>
      <c r="AO6936" s="54"/>
      <c r="AP6936" s="54"/>
      <c r="AQ6936" s="54"/>
      <c r="AR6936" s="54"/>
      <c r="AS6936" s="54"/>
    </row>
    <row r="6937" spans="1:45" x14ac:dyDescent="0.3">
      <c r="D6937" s="56"/>
      <c r="X6937" s="336"/>
      <c r="Y6937" s="336">
        <f t="shared" ca="1" si="11971"/>
        <v>0.24246182044976727</v>
      </c>
      <c r="Z6937" s="336">
        <f t="shared" ca="1" si="11971"/>
        <v>-0.39615573457128683</v>
      </c>
      <c r="AA6937" s="336">
        <f t="shared" ca="1" si="11971"/>
        <v>-8.1168717938668672E-2</v>
      </c>
      <c r="AB6937" s="336">
        <f t="shared" ca="1" si="11971"/>
        <v>0.5260118775732554</v>
      </c>
      <c r="AC6937" s="336">
        <f t="shared" ca="1" si="11971"/>
        <v>1.3002756894376334E-2</v>
      </c>
      <c r="AD6937" s="336">
        <f t="shared" ca="1" si="11971"/>
        <v>-1.286176822849977E-2</v>
      </c>
      <c r="AE6937" s="336"/>
      <c r="AF6937" s="336"/>
      <c r="AG6937" s="336"/>
      <c r="AH6937" s="336"/>
      <c r="AI6937" s="54"/>
      <c r="AJ6937" s="54"/>
      <c r="AK6937" s="54"/>
      <c r="AL6937" s="336"/>
      <c r="AM6937" s="336"/>
      <c r="AN6937" s="336"/>
      <c r="AO6937" s="336"/>
      <c r="AP6937" s="54"/>
      <c r="AQ6937" s="336"/>
      <c r="AR6937" s="336"/>
      <c r="AS6937" s="336"/>
    </row>
    <row r="6938" spans="1:45" x14ac:dyDescent="0.3">
      <c r="C6938" s="54"/>
      <c r="D6938" s="56"/>
      <c r="Y6938" s="336">
        <f t="shared" ca="1" si="11971"/>
        <v>8.7229138593917011E-2</v>
      </c>
      <c r="Z6938" s="336">
        <f t="shared" ca="1" si="11971"/>
        <v>-1.3669208151883554</v>
      </c>
      <c r="AA6938" s="336">
        <f t="shared" ca="1" si="11971"/>
        <v>0.28755907292619415</v>
      </c>
      <c r="AB6938" s="336">
        <f t="shared" ca="1" si="11971"/>
        <v>-0.74007741847804287</v>
      </c>
      <c r="AC6938" s="336">
        <f t="shared" ca="1" si="11971"/>
        <v>1.1378732221460582E-3</v>
      </c>
      <c r="AD6938" s="336">
        <f t="shared" ca="1" si="11971"/>
        <v>2.1511848643664882E-2</v>
      </c>
      <c r="AE6938" s="55"/>
      <c r="AF6938" s="55"/>
      <c r="AG6938" s="55"/>
      <c r="AH6938" s="55"/>
      <c r="AI6938" s="55"/>
      <c r="AJ6938" s="55"/>
      <c r="AK6938" s="55"/>
      <c r="AL6938" s="55"/>
      <c r="AM6938" s="55"/>
      <c r="AN6938" s="55"/>
      <c r="AO6938" s="55"/>
      <c r="AP6938" s="55"/>
      <c r="AQ6938" s="55"/>
      <c r="AR6938" s="55"/>
      <c r="AS6938" s="55"/>
    </row>
    <row r="6939" spans="1:45" x14ac:dyDescent="0.3">
      <c r="B6939" s="54" t="s">
        <v>172</v>
      </c>
      <c r="C6939" s="53">
        <f>C6932</f>
        <v>0</v>
      </c>
      <c r="D6939" s="56" t="e">
        <f t="shared" ref="D6939:D6940" ca="1" si="11984">AJ6939</f>
        <v>#N/A</v>
      </c>
      <c r="E6939" s="52" t="e">
        <f t="shared" ref="E6939:W6939" si="11985">E6932</f>
        <v>#N/A</v>
      </c>
      <c r="F6939" s="52" t="e">
        <f t="shared" si="11985"/>
        <v>#N/A</v>
      </c>
      <c r="G6939" s="52" t="e">
        <f t="shared" si="11985"/>
        <v>#N/A</v>
      </c>
      <c r="H6939" s="52" t="e">
        <f t="shared" si="11985"/>
        <v>#N/A</v>
      </c>
      <c r="I6939" s="52" t="e">
        <f t="shared" si="11985"/>
        <v>#N/A</v>
      </c>
      <c r="J6939" s="52" t="e">
        <f t="shared" si="11985"/>
        <v>#N/A</v>
      </c>
      <c r="K6939" s="52" t="e">
        <f t="shared" si="11985"/>
        <v>#N/A</v>
      </c>
      <c r="L6939" s="52" t="e">
        <f t="shared" si="11985"/>
        <v>#N/A</v>
      </c>
      <c r="M6939" s="52" t="e">
        <f t="shared" si="11985"/>
        <v>#N/A</v>
      </c>
      <c r="N6939" s="52" t="e">
        <f t="shared" si="11985"/>
        <v>#N/A</v>
      </c>
      <c r="O6939" s="52" t="e">
        <f t="shared" si="11985"/>
        <v>#N/A</v>
      </c>
      <c r="P6939" s="52" t="e">
        <f t="shared" si="11985"/>
        <v>#N/A</v>
      </c>
      <c r="Q6939" s="52" t="e">
        <f t="shared" si="11985"/>
        <v>#N/A</v>
      </c>
      <c r="R6939" s="52" t="e">
        <f t="shared" si="11985"/>
        <v>#N/A</v>
      </c>
      <c r="S6939" s="52" t="e">
        <f t="shared" si="11985"/>
        <v>#N/A</v>
      </c>
      <c r="T6939" s="52" t="e">
        <f t="shared" si="11985"/>
        <v>#N/A</v>
      </c>
      <c r="U6939" s="52" t="e">
        <f t="shared" si="11985"/>
        <v>#N/A</v>
      </c>
      <c r="V6939" s="52" t="e">
        <f t="shared" si="11985"/>
        <v>#N/A</v>
      </c>
      <c r="W6939" s="52" t="e">
        <f t="shared" si="11985"/>
        <v>#N/A</v>
      </c>
      <c r="X6939" s="55" t="e">
        <f t="shared" ref="X6939:X6940" si="11986">(H6939-(O6939*P6939)/100-3*(J6939*K6939)/100)/2</f>
        <v>#N/A</v>
      </c>
      <c r="Y6939" s="55" t="e">
        <f t="shared" ref="Y6939:Y6940" si="11987">SUM(X6939,(J6939*K6939/100))/(F6939/100)</f>
        <v>#N/A</v>
      </c>
      <c r="Z6939" s="55" t="e">
        <f t="shared" ref="Z6939" si="11988">U6939*0.5+U6940*0.5</f>
        <v>#N/A</v>
      </c>
      <c r="AA6939" s="55" t="e">
        <f t="shared" ref="AA6939:AA6940" si="11989">J6939/Y6939</f>
        <v>#N/A</v>
      </c>
      <c r="AB6939" s="336" t="e">
        <f t="shared" ref="AB6939:AB6940" si="11990">X6939/(Y6939-J6939)</f>
        <v>#N/A</v>
      </c>
      <c r="AC6939" s="223" t="e">
        <f ca="1">INDEX(FGA_COEFFS,1,1)+Z6939*INDEX(FGA_COEFFS,1,2)+Y6939*INDEX(FGA_COEFFS,1,3)+R6939*INDEX(FGA_COEFFS,1,4)+Q6940*INDEX(FGA_COEFFS,1,5)+S6939*INDEX(FGA_COEFFS,1,6)+T6940*INDEX(FGA_COEFFS,1,7)+M6940*INDEX(FGA_COEFFS,1,8)+Y6943*Y6944</f>
        <v>#N/A</v>
      </c>
      <c r="AD6939" s="223" t="e">
        <f ca="1">INDEX(THREEPTA_COEFFS,1,1)+AC6939*INDEX(THREEPTA_COEFFS,1,2)+J6939*INDEX(THREEPTA_COEFFS,1,3)+AA6939*INDEX(THREEPTA_COEFFS,1,4)+K6939*INDEX(THREEPTA_COEFFS,1,5)+L6940*INDEX(THREEPTA_COEFFS,1,6)+Z6943*Z6944</f>
        <v>#N/A</v>
      </c>
      <c r="AE6939" s="223" t="e">
        <f ca="1">INDEX(THREEPTPCT_COEFFS,1,1)+K6939*INDEX(THREEPTPCT_COEFFS,1,2)+L6940*INDEX(THREEPTPCT_COEFFS,1,3)+AA6943*AA6944</f>
        <v>#N/A</v>
      </c>
      <c r="AF6939" s="55" t="e">
        <f t="shared" ref="AF6939:AF6940" ca="1" si="11991">AC6939-AD6939</f>
        <v>#N/A</v>
      </c>
      <c r="AG6939" s="223" t="e">
        <f ca="1">INDEX(TWOPTPCT_COEFFS,1,1)+AB6939*INDEX(TWOPTPCT_COEFFS,1,2)+I6940*INDEX(TWOPTPCT_COEFFS,1,3)+G6940*INDEX(TWOPTPCT_COEFFS,1,4)+L6940*INDEX(TWOPTPCT_COEFFS,1,5)+AB6943*AB6944</f>
        <v>#N/A</v>
      </c>
      <c r="AH6939" s="223" t="e">
        <f ca="1">INDEX(FTA_COEFFS,1,1)+O6939*INDEX(FTA_COEFFS,1,2)+N6940*INDEX(FTA_COEFFS,1,3)+(Q6939+R6939)*INDEX(FTA_COEFFS,1,4)+(Q6940+R6940)*INDEX(FTA_COEFFS,1,5)+M6940*INDEX(FTA_COEFFS,1,6)+AC6943*AC6944</f>
        <v>#N/A</v>
      </c>
      <c r="AI6939" s="223" t="e">
        <f ca="1">INDEX(FTPCT_COEFFS,1,1)+P6939*INDEX(FTPCT_COEFFS,1,2)+F6939*INDEX(FTPCT_COEFFS,1,3)+G6940*INDEX(FTPCT_COEFFS,1,4)+AD6943*AD6944</f>
        <v>#N/A</v>
      </c>
      <c r="AJ6939" s="338" t="e">
        <f t="shared" ref="AJ6939:AJ6940" ca="1" si="11992">AD6939*AE6939/100+AF6939*AG6939+AH6939*AI6939/100</f>
        <v>#N/A</v>
      </c>
      <c r="AK6939" s="55"/>
      <c r="AL6939" s="55"/>
      <c r="AM6939" s="55"/>
      <c r="AN6939" s="55"/>
      <c r="AO6939" s="55"/>
      <c r="AP6939" s="55"/>
      <c r="AQ6939" s="55"/>
      <c r="AR6939" s="55"/>
    </row>
    <row r="6940" spans="1:45" x14ac:dyDescent="0.3">
      <c r="B6940" s="54" t="s">
        <v>175</v>
      </c>
      <c r="C6940" s="54">
        <f>C6933</f>
        <v>0</v>
      </c>
      <c r="D6940" s="56" t="e">
        <f t="shared" ca="1" si="11984"/>
        <v>#N/A</v>
      </c>
      <c r="E6940" s="52" t="e">
        <f t="shared" ref="E6940:W6940" si="11993">E6933</f>
        <v>#N/A</v>
      </c>
      <c r="F6940" s="52" t="e">
        <f t="shared" si="11993"/>
        <v>#N/A</v>
      </c>
      <c r="G6940" s="52" t="e">
        <f t="shared" si="11993"/>
        <v>#N/A</v>
      </c>
      <c r="H6940" s="52" t="e">
        <f t="shared" si="11993"/>
        <v>#N/A</v>
      </c>
      <c r="I6940" s="52" t="e">
        <f t="shared" si="11993"/>
        <v>#N/A</v>
      </c>
      <c r="J6940" s="52" t="e">
        <f t="shared" si="11993"/>
        <v>#N/A</v>
      </c>
      <c r="K6940" s="52" t="e">
        <f t="shared" si="11993"/>
        <v>#N/A</v>
      </c>
      <c r="L6940" s="52" t="e">
        <f t="shared" si="11993"/>
        <v>#N/A</v>
      </c>
      <c r="M6940" s="52" t="e">
        <f t="shared" si="11993"/>
        <v>#N/A</v>
      </c>
      <c r="N6940" s="52" t="e">
        <f t="shared" si="11993"/>
        <v>#N/A</v>
      </c>
      <c r="O6940" s="52" t="e">
        <f t="shared" si="11993"/>
        <v>#N/A</v>
      </c>
      <c r="P6940" s="52" t="e">
        <f t="shared" si="11993"/>
        <v>#N/A</v>
      </c>
      <c r="Q6940" s="52" t="e">
        <f t="shared" si="11993"/>
        <v>#N/A</v>
      </c>
      <c r="R6940" s="52" t="e">
        <f t="shared" si="11993"/>
        <v>#N/A</v>
      </c>
      <c r="S6940" s="52" t="e">
        <f t="shared" si="11993"/>
        <v>#N/A</v>
      </c>
      <c r="T6940" s="52" t="e">
        <f t="shared" si="11993"/>
        <v>#N/A</v>
      </c>
      <c r="U6940" s="52" t="e">
        <f t="shared" si="11993"/>
        <v>#N/A</v>
      </c>
      <c r="V6940" s="52" t="e">
        <f t="shared" si="11993"/>
        <v>#N/A</v>
      </c>
      <c r="W6940" s="52" t="e">
        <f t="shared" si="11993"/>
        <v>#N/A</v>
      </c>
      <c r="X6940" s="55" t="e">
        <f t="shared" si="11986"/>
        <v>#N/A</v>
      </c>
      <c r="Y6940" s="55" t="e">
        <f t="shared" si="11987"/>
        <v>#N/A</v>
      </c>
      <c r="Z6940" s="55" t="e">
        <f t="shared" ref="Z6940" si="11994">Z6939</f>
        <v>#N/A</v>
      </c>
      <c r="AA6940" s="55" t="e">
        <f t="shared" si="11989"/>
        <v>#N/A</v>
      </c>
      <c r="AB6940" s="336" t="e">
        <f t="shared" si="11990"/>
        <v>#N/A</v>
      </c>
      <c r="AC6940" s="223" t="e">
        <f ca="1">INDEX(FGA_COEFFS,1,1)+Z6940*INDEX(FGA_COEFFS,1,2)+Y6940*INDEX(FGA_COEFFS,1,3)+R6940*INDEX(FGA_COEFFS,1,4)+Q6939*INDEX(FGA_COEFFS,1,5)+S6940*INDEX(FGA_COEFFS,1,6)+T6939*INDEX(FGA_COEFFS,1,7)+M6939*INDEX(FGA_COEFFS,1,8)+Y6943*Y6945</f>
        <v>#N/A</v>
      </c>
      <c r="AD6940" s="223" t="e">
        <f ca="1">INDEX(THREEPTA_COEFFS,1,1)+AC6940*INDEX(THREEPTA_COEFFS,1,2)+J6940*INDEX(THREEPTA_COEFFS,1,3)+AA6940*INDEX(THREEPTA_COEFFS,1,4)+K6940*INDEX(THREEPTA_COEFFS,1,5)+L6939*INDEX(THREEPTA_COEFFS,1,6)+Z6943*Z6945</f>
        <v>#N/A</v>
      </c>
      <c r="AE6940" s="223" t="e">
        <f ca="1">INDEX(THREEPTPCT_COEFFS,1,1)+K6940*INDEX(THREEPTPCT_COEFFS,1,2)+L6939*INDEX(THREEPTPCT_COEFFS,1,3)+AA6943*AA6945</f>
        <v>#N/A</v>
      </c>
      <c r="AF6940" s="55" t="e">
        <f t="shared" ca="1" si="11991"/>
        <v>#N/A</v>
      </c>
      <c r="AG6940" s="223" t="e">
        <f ca="1">INDEX(TWOPTPCT_COEFFS,1,1)+AB6940*INDEX(TWOPTPCT_COEFFS,1,2)+I6939*INDEX(TWOPTPCT_COEFFS,1,3)+G6939*INDEX(TWOPTPCT_COEFFS,1,4)+L6939*INDEX(TWOPTPCT_COEFFS,1,5)+AB6943*AB6945</f>
        <v>#N/A</v>
      </c>
      <c r="AH6940" s="223" t="e">
        <f ca="1">INDEX(FTA_COEFFS,1,1)+O6940*INDEX(FTA_COEFFS,1,2)+N6939*INDEX(FTA_COEFFS,1,3)+(Q6940+R6940)*INDEX(FTA_COEFFS,1,4)+(Q6939+R6939)*INDEX(FTA_COEFFS,1,5)+M6939*INDEX(FTA_COEFFS,1,6)+AC6943*AC6945</f>
        <v>#N/A</v>
      </c>
      <c r="AI6940" s="223" t="e">
        <f ca="1">INDEX(FTPCT_COEFFS,1,1)+P6940*INDEX(FTPCT_COEFFS,1,2)+F6940*INDEX(FTPCT_COEFFS,1,3)+G6939*INDEX(FTPCT_COEFFS,1,4)+AD6943*AD6945</f>
        <v>#N/A</v>
      </c>
      <c r="AJ6940" s="338" t="e">
        <f t="shared" ca="1" si="11992"/>
        <v>#N/A</v>
      </c>
      <c r="AK6940" s="55"/>
      <c r="AL6940" s="55"/>
      <c r="AM6940" s="55"/>
      <c r="AN6940" s="55"/>
      <c r="AO6940" s="55"/>
      <c r="AP6940" s="55"/>
      <c r="AQ6940" s="55"/>
      <c r="AR6940" s="55"/>
    </row>
    <row r="6941" spans="1:45" x14ac:dyDescent="0.3">
      <c r="A6941" s="54" t="e">
        <f ca="1">IF(D6939&gt;(D6940+(AVERAGE(V6939,W6939)-AVERAGE(V6940,W6940))/2)+2.5,C6939,IF(D6940&gt;(D6939+(AVERAGE(V6940,W6940)-AVERAGE(V6939,W6939))/2)+2.5,C6940,"Close"))</f>
        <v>#N/A</v>
      </c>
      <c r="B6941" s="64" t="e">
        <f ca="1">IF(D6940&gt;D6939,C6940,C6939)</f>
        <v>#N/A</v>
      </c>
      <c r="D6941" s="56"/>
      <c r="X6941" s="55"/>
      <c r="Y6941" s="55"/>
      <c r="Z6941" s="55"/>
      <c r="AA6941" s="55"/>
      <c r="AB6941" s="55"/>
      <c r="AC6941" s="337"/>
      <c r="AD6941" s="337"/>
      <c r="AE6941" s="337"/>
      <c r="AF6941" s="337"/>
      <c r="AG6941" s="337"/>
      <c r="AH6941" s="337"/>
      <c r="AI6941" s="337"/>
      <c r="AJ6941" s="337"/>
      <c r="AK6941" s="337"/>
      <c r="AL6941" s="337"/>
      <c r="AM6941" s="55"/>
      <c r="AN6941" s="55"/>
      <c r="AO6941" s="55"/>
      <c r="AP6941" s="55"/>
      <c r="AQ6941" s="55"/>
      <c r="AR6941" s="55"/>
      <c r="AS6941" s="55"/>
    </row>
    <row r="6942" spans="1:45" x14ac:dyDescent="0.3">
      <c r="X6942" s="54" t="s">
        <v>1305</v>
      </c>
      <c r="Y6942" s="54" t="s">
        <v>128</v>
      </c>
      <c r="Z6942" s="54" t="s">
        <v>157</v>
      </c>
      <c r="AA6942" s="54" t="s">
        <v>151</v>
      </c>
      <c r="AB6942" s="54" t="s">
        <v>1327</v>
      </c>
      <c r="AC6942" s="54" t="s">
        <v>129</v>
      </c>
      <c r="AD6942" s="54" t="s">
        <v>116</v>
      </c>
      <c r="AE6942" s="54"/>
      <c r="AF6942" s="54"/>
      <c r="AG6942" s="54"/>
      <c r="AH6942" s="54"/>
      <c r="AI6942" s="54"/>
      <c r="AJ6942" s="54"/>
      <c r="AK6942" s="54"/>
      <c r="AL6942" s="54"/>
      <c r="AM6942" s="54"/>
      <c r="AN6942" s="54"/>
      <c r="AO6942" s="54"/>
      <c r="AP6942" s="54"/>
      <c r="AQ6942" s="54"/>
      <c r="AR6942" s="54"/>
      <c r="AS6942" s="54"/>
    </row>
    <row r="6943" spans="1:45" x14ac:dyDescent="0.3">
      <c r="X6943" s="54"/>
      <c r="Y6943" s="54">
        <f t="shared" ref="Y6943:AD6943" si="11995">Y6936</f>
        <v>6.4436999999999998</v>
      </c>
      <c r="Z6943" s="54">
        <f t="shared" si="11995"/>
        <v>4.9371</v>
      </c>
      <c r="AA6943" s="54">
        <f t="shared" si="11995"/>
        <v>11.350300000000001</v>
      </c>
      <c r="AB6943" s="54">
        <f t="shared" si="11995"/>
        <v>7.1900000000000006E-2</v>
      </c>
      <c r="AC6943" s="54">
        <f t="shared" si="11995"/>
        <v>6.2766000000000002</v>
      </c>
      <c r="AD6943" s="54">
        <f t="shared" si="11995"/>
        <v>11.042999999999999</v>
      </c>
      <c r="AE6943" s="54"/>
      <c r="AF6943" s="336"/>
      <c r="AG6943" s="336"/>
      <c r="AH6943" s="336"/>
      <c r="AI6943" s="54"/>
      <c r="AJ6943" s="54"/>
      <c r="AK6943" s="54"/>
      <c r="AL6943" s="54"/>
      <c r="AM6943" s="54"/>
      <c r="AN6943" s="54"/>
      <c r="AO6943" s="54"/>
      <c r="AP6943" s="54"/>
      <c r="AQ6943" s="54"/>
      <c r="AR6943" s="54"/>
      <c r="AS6943" s="54"/>
    </row>
    <row r="6944" spans="1:45" x14ac:dyDescent="0.3">
      <c r="D6944" s="56"/>
      <c r="X6944" s="336"/>
      <c r="Y6944" s="336">
        <f t="shared" ca="1" si="11971"/>
        <v>-1.3497551741628477E-2</v>
      </c>
      <c r="Z6944" s="336">
        <f t="shared" ca="1" si="11971"/>
        <v>-2.539984022923871E-3</v>
      </c>
      <c r="AA6944" s="336">
        <f t="shared" ca="1" si="11971"/>
        <v>-9.7945270214220984E-4</v>
      </c>
      <c r="AB6944" s="336">
        <f t="shared" ca="1" si="11971"/>
        <v>-0.16889943573956531</v>
      </c>
      <c r="AC6944" s="336">
        <f t="shared" ca="1" si="11971"/>
        <v>1.2803311243866791</v>
      </c>
      <c r="AD6944" s="336">
        <f t="shared" ca="1" si="11971"/>
        <v>-1.0386611820909115</v>
      </c>
      <c r="AE6944" s="336"/>
      <c r="AF6944" s="336"/>
      <c r="AG6944" s="336"/>
      <c r="AH6944" s="336"/>
      <c r="AI6944" s="54"/>
      <c r="AJ6944" s="54"/>
      <c r="AK6944" s="54"/>
      <c r="AL6944" s="336"/>
      <c r="AM6944" s="336"/>
      <c r="AN6944" s="336"/>
      <c r="AO6944" s="336"/>
      <c r="AP6944" s="54"/>
      <c r="AQ6944" s="336"/>
      <c r="AR6944" s="336"/>
      <c r="AS6944" s="336"/>
    </row>
    <row r="6945" spans="1:45" x14ac:dyDescent="0.3">
      <c r="C6945" s="54"/>
      <c r="D6945" s="56"/>
      <c r="Y6945" s="336">
        <f t="shared" ca="1" si="11971"/>
        <v>-1.4945975950802417</v>
      </c>
      <c r="Z6945" s="336">
        <f t="shared" ca="1" si="11971"/>
        <v>-0.21390927803096255</v>
      </c>
      <c r="AA6945" s="336">
        <f t="shared" ca="1" si="11971"/>
        <v>-1.1855680737758041</v>
      </c>
      <c r="AB6945" s="336">
        <f t="shared" ca="1" si="11971"/>
        <v>-2.9926399821099792E-2</v>
      </c>
      <c r="AC6945" s="336">
        <f t="shared" ca="1" si="11971"/>
        <v>-0.15206906540727005</v>
      </c>
      <c r="AD6945" s="336">
        <f t="shared" ca="1" si="11971"/>
        <v>0.3307079094517682</v>
      </c>
      <c r="AE6945" s="55"/>
      <c r="AF6945" s="55"/>
      <c r="AG6945" s="55"/>
      <c r="AH6945" s="55"/>
      <c r="AI6945" s="55"/>
      <c r="AJ6945" s="55"/>
      <c r="AK6945" s="55"/>
      <c r="AL6945" s="55"/>
      <c r="AM6945" s="55"/>
      <c r="AN6945" s="55"/>
      <c r="AO6945" s="55"/>
      <c r="AP6945" s="55"/>
      <c r="AQ6945" s="55"/>
      <c r="AR6945" s="55"/>
      <c r="AS6945" s="55"/>
    </row>
    <row r="6946" spans="1:45" x14ac:dyDescent="0.3">
      <c r="B6946" s="54" t="s">
        <v>172</v>
      </c>
      <c r="C6946" s="53">
        <f>C6939</f>
        <v>0</v>
      </c>
      <c r="D6946" s="56" t="e">
        <f t="shared" ref="D6946:D6947" ca="1" si="11996">AJ6946</f>
        <v>#N/A</v>
      </c>
      <c r="E6946" s="52" t="e">
        <f t="shared" ref="E6946:W6946" si="11997">E6939</f>
        <v>#N/A</v>
      </c>
      <c r="F6946" s="52" t="e">
        <f t="shared" si="11997"/>
        <v>#N/A</v>
      </c>
      <c r="G6946" s="52" t="e">
        <f t="shared" si="11997"/>
        <v>#N/A</v>
      </c>
      <c r="H6946" s="52" t="e">
        <f t="shared" si="11997"/>
        <v>#N/A</v>
      </c>
      <c r="I6946" s="52" t="e">
        <f t="shared" si="11997"/>
        <v>#N/A</v>
      </c>
      <c r="J6946" s="52" t="e">
        <f t="shared" si="11997"/>
        <v>#N/A</v>
      </c>
      <c r="K6946" s="52" t="e">
        <f t="shared" si="11997"/>
        <v>#N/A</v>
      </c>
      <c r="L6946" s="52" t="e">
        <f t="shared" si="11997"/>
        <v>#N/A</v>
      </c>
      <c r="M6946" s="52" t="e">
        <f t="shared" si="11997"/>
        <v>#N/A</v>
      </c>
      <c r="N6946" s="52" t="e">
        <f t="shared" si="11997"/>
        <v>#N/A</v>
      </c>
      <c r="O6946" s="52" t="e">
        <f t="shared" si="11997"/>
        <v>#N/A</v>
      </c>
      <c r="P6946" s="52" t="e">
        <f t="shared" si="11997"/>
        <v>#N/A</v>
      </c>
      <c r="Q6946" s="52" t="e">
        <f t="shared" si="11997"/>
        <v>#N/A</v>
      </c>
      <c r="R6946" s="52" t="e">
        <f t="shared" si="11997"/>
        <v>#N/A</v>
      </c>
      <c r="S6946" s="52" t="e">
        <f t="shared" si="11997"/>
        <v>#N/A</v>
      </c>
      <c r="T6946" s="52" t="e">
        <f t="shared" si="11997"/>
        <v>#N/A</v>
      </c>
      <c r="U6946" s="52" t="e">
        <f t="shared" si="11997"/>
        <v>#N/A</v>
      </c>
      <c r="V6946" s="52" t="e">
        <f t="shared" si="11997"/>
        <v>#N/A</v>
      </c>
      <c r="W6946" s="52" t="e">
        <f t="shared" si="11997"/>
        <v>#N/A</v>
      </c>
      <c r="X6946" s="55" t="e">
        <f t="shared" ref="X6946:X6947" si="11998">(H6946-(O6946*P6946)/100-3*(J6946*K6946)/100)/2</f>
        <v>#N/A</v>
      </c>
      <c r="Y6946" s="55" t="e">
        <f t="shared" ref="Y6946:Y6947" si="11999">SUM(X6946,(J6946*K6946/100))/(F6946/100)</f>
        <v>#N/A</v>
      </c>
      <c r="Z6946" s="55" t="e">
        <f t="shared" ref="Z6946" si="12000">U6946*0.5+U6947*0.5</f>
        <v>#N/A</v>
      </c>
      <c r="AA6946" s="55" t="e">
        <f t="shared" ref="AA6946:AA6947" si="12001">J6946/Y6946</f>
        <v>#N/A</v>
      </c>
      <c r="AB6946" s="336" t="e">
        <f t="shared" ref="AB6946:AB6947" si="12002">X6946/(Y6946-J6946)</f>
        <v>#N/A</v>
      </c>
      <c r="AC6946" s="223" t="e">
        <f ca="1">INDEX(FGA_COEFFS,1,1)+Z6946*INDEX(FGA_COEFFS,1,2)+Y6946*INDEX(FGA_COEFFS,1,3)+R6946*INDEX(FGA_COEFFS,1,4)+Q6947*INDEX(FGA_COEFFS,1,5)+S6946*INDEX(FGA_COEFFS,1,6)+T6947*INDEX(FGA_COEFFS,1,7)+M6947*INDEX(FGA_COEFFS,1,8)+Y6950*Y6951</f>
        <v>#N/A</v>
      </c>
      <c r="AD6946" s="223" t="e">
        <f ca="1">INDEX(THREEPTA_COEFFS,1,1)+AC6946*INDEX(THREEPTA_COEFFS,1,2)+J6946*INDEX(THREEPTA_COEFFS,1,3)+AA6946*INDEX(THREEPTA_COEFFS,1,4)+K6946*INDEX(THREEPTA_COEFFS,1,5)+L6947*INDEX(THREEPTA_COEFFS,1,6)+Z6950*Z6951</f>
        <v>#N/A</v>
      </c>
      <c r="AE6946" s="223" t="e">
        <f ca="1">INDEX(THREEPTPCT_COEFFS,1,1)+K6946*INDEX(THREEPTPCT_COEFFS,1,2)+L6947*INDEX(THREEPTPCT_COEFFS,1,3)+AA6950*AA6951</f>
        <v>#N/A</v>
      </c>
      <c r="AF6946" s="55" t="e">
        <f t="shared" ref="AF6946:AF6947" ca="1" si="12003">AC6946-AD6946</f>
        <v>#N/A</v>
      </c>
      <c r="AG6946" s="223" t="e">
        <f ca="1">INDEX(TWOPTPCT_COEFFS,1,1)+AB6946*INDEX(TWOPTPCT_COEFFS,1,2)+I6947*INDEX(TWOPTPCT_COEFFS,1,3)+G6947*INDEX(TWOPTPCT_COEFFS,1,4)+L6947*INDEX(TWOPTPCT_COEFFS,1,5)+AB6950*AB6951</f>
        <v>#N/A</v>
      </c>
      <c r="AH6946" s="223" t="e">
        <f ca="1">INDEX(FTA_COEFFS,1,1)+O6946*INDEX(FTA_COEFFS,1,2)+N6947*INDEX(FTA_COEFFS,1,3)+(Q6946+R6946)*INDEX(FTA_COEFFS,1,4)+(Q6947+R6947)*INDEX(FTA_COEFFS,1,5)+M6947*INDEX(FTA_COEFFS,1,6)+AC6950*AC6951</f>
        <v>#N/A</v>
      </c>
      <c r="AI6946" s="223" t="e">
        <f ca="1">INDEX(FTPCT_COEFFS,1,1)+P6946*INDEX(FTPCT_COEFFS,1,2)+F6946*INDEX(FTPCT_COEFFS,1,3)+G6947*INDEX(FTPCT_COEFFS,1,4)+AD6950*AD6951</f>
        <v>#N/A</v>
      </c>
      <c r="AJ6946" s="338" t="e">
        <f t="shared" ref="AJ6946:AJ6947" ca="1" si="12004">AD6946*AE6946/100+AF6946*AG6946+AH6946*AI6946/100</f>
        <v>#N/A</v>
      </c>
      <c r="AK6946" s="55"/>
      <c r="AL6946" s="55"/>
      <c r="AM6946" s="55"/>
      <c r="AN6946" s="55"/>
      <c r="AO6946" s="55"/>
      <c r="AP6946" s="55"/>
      <c r="AQ6946" s="55"/>
      <c r="AR6946" s="55"/>
    </row>
    <row r="6947" spans="1:45" x14ac:dyDescent="0.3">
      <c r="B6947" s="54" t="s">
        <v>175</v>
      </c>
      <c r="C6947" s="54">
        <f>C6940</f>
        <v>0</v>
      </c>
      <c r="D6947" s="56" t="e">
        <f t="shared" ca="1" si="11996"/>
        <v>#N/A</v>
      </c>
      <c r="E6947" s="52" t="e">
        <f t="shared" ref="E6947:W6947" si="12005">E6940</f>
        <v>#N/A</v>
      </c>
      <c r="F6947" s="52" t="e">
        <f t="shared" si="12005"/>
        <v>#N/A</v>
      </c>
      <c r="G6947" s="52" t="e">
        <f t="shared" si="12005"/>
        <v>#N/A</v>
      </c>
      <c r="H6947" s="52" t="e">
        <f t="shared" si="12005"/>
        <v>#N/A</v>
      </c>
      <c r="I6947" s="52" t="e">
        <f t="shared" si="12005"/>
        <v>#N/A</v>
      </c>
      <c r="J6947" s="52" t="e">
        <f t="shared" si="12005"/>
        <v>#N/A</v>
      </c>
      <c r="K6947" s="52" t="e">
        <f t="shared" si="12005"/>
        <v>#N/A</v>
      </c>
      <c r="L6947" s="52" t="e">
        <f t="shared" si="12005"/>
        <v>#N/A</v>
      </c>
      <c r="M6947" s="52" t="e">
        <f t="shared" si="12005"/>
        <v>#N/A</v>
      </c>
      <c r="N6947" s="52" t="e">
        <f t="shared" si="12005"/>
        <v>#N/A</v>
      </c>
      <c r="O6947" s="52" t="e">
        <f t="shared" si="12005"/>
        <v>#N/A</v>
      </c>
      <c r="P6947" s="52" t="e">
        <f t="shared" si="12005"/>
        <v>#N/A</v>
      </c>
      <c r="Q6947" s="52" t="e">
        <f t="shared" si="12005"/>
        <v>#N/A</v>
      </c>
      <c r="R6947" s="52" t="e">
        <f t="shared" si="12005"/>
        <v>#N/A</v>
      </c>
      <c r="S6947" s="52" t="e">
        <f t="shared" si="12005"/>
        <v>#N/A</v>
      </c>
      <c r="T6947" s="52" t="e">
        <f t="shared" si="12005"/>
        <v>#N/A</v>
      </c>
      <c r="U6947" s="52" t="e">
        <f t="shared" si="12005"/>
        <v>#N/A</v>
      </c>
      <c r="V6947" s="52" t="e">
        <f t="shared" si="12005"/>
        <v>#N/A</v>
      </c>
      <c r="W6947" s="52" t="e">
        <f t="shared" si="12005"/>
        <v>#N/A</v>
      </c>
      <c r="X6947" s="55" t="e">
        <f t="shared" si="11998"/>
        <v>#N/A</v>
      </c>
      <c r="Y6947" s="55" t="e">
        <f t="shared" si="11999"/>
        <v>#N/A</v>
      </c>
      <c r="Z6947" s="55" t="e">
        <f t="shared" ref="Z6947" si="12006">Z6946</f>
        <v>#N/A</v>
      </c>
      <c r="AA6947" s="55" t="e">
        <f t="shared" si="12001"/>
        <v>#N/A</v>
      </c>
      <c r="AB6947" s="336" t="e">
        <f t="shared" si="12002"/>
        <v>#N/A</v>
      </c>
      <c r="AC6947" s="223" t="e">
        <f ca="1">INDEX(FGA_COEFFS,1,1)+Z6947*INDEX(FGA_COEFFS,1,2)+Y6947*INDEX(FGA_COEFFS,1,3)+R6947*INDEX(FGA_COEFFS,1,4)+Q6946*INDEX(FGA_COEFFS,1,5)+S6947*INDEX(FGA_COEFFS,1,6)+T6946*INDEX(FGA_COEFFS,1,7)+M6946*INDEX(FGA_COEFFS,1,8)+Y6950*Y6952</f>
        <v>#N/A</v>
      </c>
      <c r="AD6947" s="223" t="e">
        <f ca="1">INDEX(THREEPTA_COEFFS,1,1)+AC6947*INDEX(THREEPTA_COEFFS,1,2)+J6947*INDEX(THREEPTA_COEFFS,1,3)+AA6947*INDEX(THREEPTA_COEFFS,1,4)+K6947*INDEX(THREEPTA_COEFFS,1,5)+L6946*INDEX(THREEPTA_COEFFS,1,6)+Z6950*Z6952</f>
        <v>#N/A</v>
      </c>
      <c r="AE6947" s="223" t="e">
        <f ca="1">INDEX(THREEPTPCT_COEFFS,1,1)+K6947*INDEX(THREEPTPCT_COEFFS,1,2)+L6946*INDEX(THREEPTPCT_COEFFS,1,3)+AA6950*AA6952</f>
        <v>#N/A</v>
      </c>
      <c r="AF6947" s="55" t="e">
        <f t="shared" ca="1" si="12003"/>
        <v>#N/A</v>
      </c>
      <c r="AG6947" s="223" t="e">
        <f ca="1">INDEX(TWOPTPCT_COEFFS,1,1)+AB6947*INDEX(TWOPTPCT_COEFFS,1,2)+I6946*INDEX(TWOPTPCT_COEFFS,1,3)+G6946*INDEX(TWOPTPCT_COEFFS,1,4)+L6946*INDEX(TWOPTPCT_COEFFS,1,5)+AB6950*AB6952</f>
        <v>#N/A</v>
      </c>
      <c r="AH6947" s="223" t="e">
        <f ca="1">INDEX(FTA_COEFFS,1,1)+O6947*INDEX(FTA_COEFFS,1,2)+N6946*INDEX(FTA_COEFFS,1,3)+(Q6947+R6947)*INDEX(FTA_COEFFS,1,4)+(Q6946+R6946)*INDEX(FTA_COEFFS,1,5)+M6946*INDEX(FTA_COEFFS,1,6)+AC6950*AC6952</f>
        <v>#N/A</v>
      </c>
      <c r="AI6947" s="223" t="e">
        <f ca="1">INDEX(FTPCT_COEFFS,1,1)+P6947*INDEX(FTPCT_COEFFS,1,2)+F6947*INDEX(FTPCT_COEFFS,1,3)+G6946*INDEX(FTPCT_COEFFS,1,4)+AD6950*AD6952</f>
        <v>#N/A</v>
      </c>
      <c r="AJ6947" s="338" t="e">
        <f t="shared" ca="1" si="12004"/>
        <v>#N/A</v>
      </c>
      <c r="AK6947" s="55"/>
      <c r="AL6947" s="55"/>
      <c r="AM6947" s="55"/>
      <c r="AN6947" s="55"/>
      <c r="AO6947" s="55"/>
      <c r="AP6947" s="55"/>
      <c r="AQ6947" s="55"/>
      <c r="AR6947" s="55"/>
    </row>
    <row r="6948" spans="1:45" x14ac:dyDescent="0.3">
      <c r="A6948" s="54" t="e">
        <f ca="1">IF(D6946&gt;(D6947+(AVERAGE(V6946,W6946)-AVERAGE(V6947,W6947))/2)+2.5,C6946,IF(D6947&gt;(D6946+(AVERAGE(V6947,W6947)-AVERAGE(V6946,W6946))/2)+2.5,C6947,"Close"))</f>
        <v>#N/A</v>
      </c>
      <c r="B6948" s="64" t="e">
        <f ca="1">IF(D6947&gt;D6946,C6947,C6946)</f>
        <v>#N/A</v>
      </c>
      <c r="D6948" s="56"/>
      <c r="X6948" s="55"/>
      <c r="Y6948" s="55"/>
      <c r="Z6948" s="55"/>
      <c r="AA6948" s="55"/>
      <c r="AB6948" s="55"/>
      <c r="AC6948" s="337"/>
      <c r="AD6948" s="337"/>
      <c r="AE6948" s="337"/>
      <c r="AF6948" s="337"/>
      <c r="AG6948" s="337"/>
      <c r="AH6948" s="337"/>
      <c r="AI6948" s="337"/>
      <c r="AJ6948" s="337"/>
      <c r="AK6948" s="337"/>
      <c r="AL6948" s="337"/>
      <c r="AM6948" s="55"/>
      <c r="AN6948" s="55"/>
      <c r="AO6948" s="55"/>
      <c r="AP6948" s="55"/>
      <c r="AQ6948" s="55"/>
      <c r="AR6948" s="55"/>
      <c r="AS6948" s="55"/>
    </row>
    <row r="6949" spans="1:45" x14ac:dyDescent="0.3">
      <c r="X6949" s="54" t="s">
        <v>1305</v>
      </c>
      <c r="Y6949" s="54" t="s">
        <v>128</v>
      </c>
      <c r="Z6949" s="54" t="s">
        <v>157</v>
      </c>
      <c r="AA6949" s="54" t="s">
        <v>151</v>
      </c>
      <c r="AB6949" s="54" t="s">
        <v>1327</v>
      </c>
      <c r="AC6949" s="54" t="s">
        <v>129</v>
      </c>
      <c r="AD6949" s="54" t="s">
        <v>116</v>
      </c>
      <c r="AE6949" s="54"/>
      <c r="AF6949" s="54"/>
      <c r="AG6949" s="54"/>
      <c r="AH6949" s="54"/>
      <c r="AI6949" s="54"/>
      <c r="AJ6949" s="54"/>
      <c r="AK6949" s="54"/>
      <c r="AL6949" s="54"/>
      <c r="AM6949" s="54"/>
      <c r="AN6949" s="54"/>
      <c r="AO6949" s="54"/>
      <c r="AP6949" s="54"/>
      <c r="AQ6949" s="54"/>
      <c r="AR6949" s="54"/>
      <c r="AS6949" s="54"/>
    </row>
    <row r="6950" spans="1:45" x14ac:dyDescent="0.3">
      <c r="X6950" s="54"/>
      <c r="Y6950" s="54">
        <f t="shared" ref="Y6950:AD6950" si="12007">Y6943</f>
        <v>6.4436999999999998</v>
      </c>
      <c r="Z6950" s="54">
        <f t="shared" si="12007"/>
        <v>4.9371</v>
      </c>
      <c r="AA6950" s="54">
        <f t="shared" si="12007"/>
        <v>11.350300000000001</v>
      </c>
      <c r="AB6950" s="54">
        <f t="shared" si="12007"/>
        <v>7.1900000000000006E-2</v>
      </c>
      <c r="AC6950" s="54">
        <f t="shared" si="12007"/>
        <v>6.2766000000000002</v>
      </c>
      <c r="AD6950" s="54">
        <f t="shared" si="12007"/>
        <v>11.042999999999999</v>
      </c>
      <c r="AE6950" s="54"/>
      <c r="AF6950" s="336"/>
      <c r="AG6950" s="336"/>
      <c r="AH6950" s="336"/>
      <c r="AI6950" s="54"/>
      <c r="AJ6950" s="54"/>
      <c r="AK6950" s="54"/>
      <c r="AL6950" s="54"/>
      <c r="AM6950" s="54"/>
      <c r="AN6950" s="54"/>
      <c r="AO6950" s="54"/>
      <c r="AP6950" s="54"/>
      <c r="AQ6950" s="54"/>
      <c r="AR6950" s="54"/>
      <c r="AS6950" s="54"/>
    </row>
    <row r="6951" spans="1:45" x14ac:dyDescent="0.3">
      <c r="D6951" s="56"/>
      <c r="X6951" s="336"/>
      <c r="Y6951" s="336">
        <f t="shared" ca="1" si="11971"/>
        <v>1.3793233109141243E-4</v>
      </c>
      <c r="Z6951" s="336">
        <f t="shared" ca="1" si="11971"/>
        <v>0.331570747914537</v>
      </c>
      <c r="AA6951" s="336">
        <f t="shared" ca="1" si="11971"/>
        <v>-0.22386372957848302</v>
      </c>
      <c r="AB6951" s="336">
        <f t="shared" ca="1" si="11971"/>
        <v>0.11871879966648147</v>
      </c>
      <c r="AC6951" s="336">
        <f t="shared" ca="1" si="11971"/>
        <v>-0.19037564708753682</v>
      </c>
      <c r="AD6951" s="336">
        <f t="shared" ca="1" si="11971"/>
        <v>-0.24458519561398084</v>
      </c>
      <c r="AE6951" s="336"/>
      <c r="AF6951" s="336"/>
      <c r="AG6951" s="336"/>
      <c r="AH6951" s="336"/>
      <c r="AI6951" s="54"/>
      <c r="AJ6951" s="54"/>
      <c r="AK6951" s="54"/>
      <c r="AL6951" s="336"/>
      <c r="AM6951" s="336"/>
      <c r="AN6951" s="336"/>
      <c r="AO6951" s="336"/>
      <c r="AP6951" s="54"/>
      <c r="AQ6951" s="336"/>
      <c r="AR6951" s="336"/>
      <c r="AS6951" s="336"/>
    </row>
    <row r="6952" spans="1:45" x14ac:dyDescent="0.3">
      <c r="C6952" s="54"/>
      <c r="D6952" s="56"/>
      <c r="Y6952" s="336">
        <f t="shared" ca="1" si="11971"/>
        <v>-0.97439246507868205</v>
      </c>
      <c r="Z6952" s="336">
        <f t="shared" ca="1" si="11971"/>
        <v>-0.955047795584412</v>
      </c>
      <c r="AA6952" s="336">
        <f t="shared" ca="1" si="11971"/>
        <v>0.44218481496338902</v>
      </c>
      <c r="AB6952" s="336">
        <f t="shared" ca="1" si="11971"/>
        <v>8.3709404018073221E-3</v>
      </c>
      <c r="AC6952" s="336">
        <f t="shared" ca="1" si="11971"/>
        <v>-0.35711636765175758</v>
      </c>
      <c r="AD6952" s="336">
        <f t="shared" ca="1" si="11971"/>
        <v>3.3948267651615238E-2</v>
      </c>
      <c r="AE6952" s="55"/>
      <c r="AF6952" s="55"/>
      <c r="AG6952" s="55"/>
      <c r="AH6952" s="55"/>
      <c r="AI6952" s="55"/>
      <c r="AJ6952" s="55"/>
      <c r="AK6952" s="55"/>
      <c r="AL6952" s="55"/>
      <c r="AM6952" s="55"/>
      <c r="AN6952" s="55"/>
      <c r="AO6952" s="55"/>
      <c r="AP6952" s="55"/>
      <c r="AQ6952" s="55"/>
      <c r="AR6952" s="55"/>
      <c r="AS6952" s="55"/>
    </row>
    <row r="6953" spans="1:45" x14ac:dyDescent="0.3">
      <c r="B6953" s="54" t="s">
        <v>172</v>
      </c>
      <c r="C6953" s="53">
        <f>C6946</f>
        <v>0</v>
      </c>
      <c r="D6953" s="56" t="e">
        <f t="shared" ref="D6953:D6954" ca="1" si="12008">AJ6953</f>
        <v>#N/A</v>
      </c>
      <c r="E6953" s="52" t="e">
        <f t="shared" ref="E6953:W6953" si="12009">E6946</f>
        <v>#N/A</v>
      </c>
      <c r="F6953" s="52" t="e">
        <f t="shared" si="12009"/>
        <v>#N/A</v>
      </c>
      <c r="G6953" s="52" t="e">
        <f t="shared" si="12009"/>
        <v>#N/A</v>
      </c>
      <c r="H6953" s="52" t="e">
        <f t="shared" si="12009"/>
        <v>#N/A</v>
      </c>
      <c r="I6953" s="52" t="e">
        <f t="shared" si="12009"/>
        <v>#N/A</v>
      </c>
      <c r="J6953" s="52" t="e">
        <f t="shared" si="12009"/>
        <v>#N/A</v>
      </c>
      <c r="K6953" s="52" t="e">
        <f t="shared" si="12009"/>
        <v>#N/A</v>
      </c>
      <c r="L6953" s="52" t="e">
        <f t="shared" si="12009"/>
        <v>#N/A</v>
      </c>
      <c r="M6953" s="52" t="e">
        <f t="shared" si="12009"/>
        <v>#N/A</v>
      </c>
      <c r="N6953" s="52" t="e">
        <f t="shared" si="12009"/>
        <v>#N/A</v>
      </c>
      <c r="O6953" s="52" t="e">
        <f t="shared" si="12009"/>
        <v>#N/A</v>
      </c>
      <c r="P6953" s="52" t="e">
        <f t="shared" si="12009"/>
        <v>#N/A</v>
      </c>
      <c r="Q6953" s="52" t="e">
        <f t="shared" si="12009"/>
        <v>#N/A</v>
      </c>
      <c r="R6953" s="52" t="e">
        <f t="shared" si="12009"/>
        <v>#N/A</v>
      </c>
      <c r="S6953" s="52" t="e">
        <f t="shared" si="12009"/>
        <v>#N/A</v>
      </c>
      <c r="T6953" s="52" t="e">
        <f t="shared" si="12009"/>
        <v>#N/A</v>
      </c>
      <c r="U6953" s="52" t="e">
        <f t="shared" si="12009"/>
        <v>#N/A</v>
      </c>
      <c r="V6953" s="52" t="e">
        <f t="shared" si="12009"/>
        <v>#N/A</v>
      </c>
      <c r="W6953" s="52" t="e">
        <f t="shared" si="12009"/>
        <v>#N/A</v>
      </c>
      <c r="X6953" s="55" t="e">
        <f t="shared" ref="X6953:X6954" si="12010">(H6953-(O6953*P6953)/100-3*(J6953*K6953)/100)/2</f>
        <v>#N/A</v>
      </c>
      <c r="Y6953" s="55" t="e">
        <f t="shared" ref="Y6953:Y6954" si="12011">SUM(X6953,(J6953*K6953/100))/(F6953/100)</f>
        <v>#N/A</v>
      </c>
      <c r="Z6953" s="55" t="e">
        <f t="shared" ref="Z6953" si="12012">U6953*0.5+U6954*0.5</f>
        <v>#N/A</v>
      </c>
      <c r="AA6953" s="55" t="e">
        <f t="shared" ref="AA6953:AA6954" si="12013">J6953/Y6953</f>
        <v>#N/A</v>
      </c>
      <c r="AB6953" s="336" t="e">
        <f t="shared" ref="AB6953:AB6954" si="12014">X6953/(Y6953-J6953)</f>
        <v>#N/A</v>
      </c>
      <c r="AC6953" s="223" t="e">
        <f ca="1">INDEX(FGA_COEFFS,1,1)+Z6953*INDEX(FGA_COEFFS,1,2)+Y6953*INDEX(FGA_COEFFS,1,3)+R6953*INDEX(FGA_COEFFS,1,4)+Q6954*INDEX(FGA_COEFFS,1,5)+S6953*INDEX(FGA_COEFFS,1,6)+T6954*INDEX(FGA_COEFFS,1,7)+M6954*INDEX(FGA_COEFFS,1,8)+Y6957*Y6958</f>
        <v>#N/A</v>
      </c>
      <c r="AD6953" s="223" t="e">
        <f ca="1">INDEX(THREEPTA_COEFFS,1,1)+AC6953*INDEX(THREEPTA_COEFFS,1,2)+J6953*INDEX(THREEPTA_COEFFS,1,3)+AA6953*INDEX(THREEPTA_COEFFS,1,4)+K6953*INDEX(THREEPTA_COEFFS,1,5)+L6954*INDEX(THREEPTA_COEFFS,1,6)+Z6957*Z6958</f>
        <v>#N/A</v>
      </c>
      <c r="AE6953" s="223" t="e">
        <f ca="1">INDEX(THREEPTPCT_COEFFS,1,1)+K6953*INDEX(THREEPTPCT_COEFFS,1,2)+L6954*INDEX(THREEPTPCT_COEFFS,1,3)+AA6957*AA6958</f>
        <v>#N/A</v>
      </c>
      <c r="AF6953" s="55" t="e">
        <f t="shared" ref="AF6953:AF6954" ca="1" si="12015">AC6953-AD6953</f>
        <v>#N/A</v>
      </c>
      <c r="AG6953" s="223" t="e">
        <f ca="1">INDEX(TWOPTPCT_COEFFS,1,1)+AB6953*INDEX(TWOPTPCT_COEFFS,1,2)+I6954*INDEX(TWOPTPCT_COEFFS,1,3)+G6954*INDEX(TWOPTPCT_COEFFS,1,4)+L6954*INDEX(TWOPTPCT_COEFFS,1,5)+AB6957*AB6958</f>
        <v>#N/A</v>
      </c>
      <c r="AH6953" s="223" t="e">
        <f ca="1">INDEX(FTA_COEFFS,1,1)+O6953*INDEX(FTA_COEFFS,1,2)+N6954*INDEX(FTA_COEFFS,1,3)+(Q6953+R6953)*INDEX(FTA_COEFFS,1,4)+(Q6954+R6954)*INDEX(FTA_COEFFS,1,5)+M6954*INDEX(FTA_COEFFS,1,6)+AC6957*AC6958</f>
        <v>#N/A</v>
      </c>
      <c r="AI6953" s="223" t="e">
        <f ca="1">INDEX(FTPCT_COEFFS,1,1)+P6953*INDEX(FTPCT_COEFFS,1,2)+F6953*INDEX(FTPCT_COEFFS,1,3)+G6954*INDEX(FTPCT_COEFFS,1,4)+AD6957*AD6958</f>
        <v>#N/A</v>
      </c>
      <c r="AJ6953" s="338" t="e">
        <f t="shared" ref="AJ6953:AJ6954" ca="1" si="12016">AD6953*AE6953/100+AF6953*AG6953+AH6953*AI6953/100</f>
        <v>#N/A</v>
      </c>
      <c r="AK6953" s="55"/>
      <c r="AL6953" s="55"/>
      <c r="AM6953" s="55"/>
      <c r="AN6953" s="55"/>
      <c r="AO6953" s="55"/>
      <c r="AP6953" s="55"/>
      <c r="AQ6953" s="55"/>
      <c r="AR6953" s="55"/>
    </row>
    <row r="6954" spans="1:45" x14ac:dyDescent="0.3">
      <c r="B6954" s="54" t="s">
        <v>175</v>
      </c>
      <c r="C6954" s="54">
        <f>C6947</f>
        <v>0</v>
      </c>
      <c r="D6954" s="56" t="e">
        <f t="shared" ca="1" si="12008"/>
        <v>#N/A</v>
      </c>
      <c r="E6954" s="52" t="e">
        <f t="shared" ref="E6954:W6954" si="12017">E6947</f>
        <v>#N/A</v>
      </c>
      <c r="F6954" s="52" t="e">
        <f t="shared" si="12017"/>
        <v>#N/A</v>
      </c>
      <c r="G6954" s="52" t="e">
        <f t="shared" si="12017"/>
        <v>#N/A</v>
      </c>
      <c r="H6954" s="52" t="e">
        <f t="shared" si="12017"/>
        <v>#N/A</v>
      </c>
      <c r="I6954" s="52" t="e">
        <f t="shared" si="12017"/>
        <v>#N/A</v>
      </c>
      <c r="J6954" s="52" t="e">
        <f t="shared" si="12017"/>
        <v>#N/A</v>
      </c>
      <c r="K6954" s="52" t="e">
        <f t="shared" si="12017"/>
        <v>#N/A</v>
      </c>
      <c r="L6954" s="52" t="e">
        <f t="shared" si="12017"/>
        <v>#N/A</v>
      </c>
      <c r="M6954" s="52" t="e">
        <f t="shared" si="12017"/>
        <v>#N/A</v>
      </c>
      <c r="N6954" s="52" t="e">
        <f t="shared" si="12017"/>
        <v>#N/A</v>
      </c>
      <c r="O6954" s="52" t="e">
        <f t="shared" si="12017"/>
        <v>#N/A</v>
      </c>
      <c r="P6954" s="52" t="e">
        <f t="shared" si="12017"/>
        <v>#N/A</v>
      </c>
      <c r="Q6954" s="52" t="e">
        <f t="shared" si="12017"/>
        <v>#N/A</v>
      </c>
      <c r="R6954" s="52" t="e">
        <f t="shared" si="12017"/>
        <v>#N/A</v>
      </c>
      <c r="S6954" s="52" t="e">
        <f t="shared" si="12017"/>
        <v>#N/A</v>
      </c>
      <c r="T6954" s="52" t="e">
        <f t="shared" si="12017"/>
        <v>#N/A</v>
      </c>
      <c r="U6954" s="52" t="e">
        <f t="shared" si="12017"/>
        <v>#N/A</v>
      </c>
      <c r="V6954" s="52" t="e">
        <f t="shared" si="12017"/>
        <v>#N/A</v>
      </c>
      <c r="W6954" s="52" t="e">
        <f t="shared" si="12017"/>
        <v>#N/A</v>
      </c>
      <c r="X6954" s="55" t="e">
        <f t="shared" si="12010"/>
        <v>#N/A</v>
      </c>
      <c r="Y6954" s="55" t="e">
        <f t="shared" si="12011"/>
        <v>#N/A</v>
      </c>
      <c r="Z6954" s="55" t="e">
        <f t="shared" ref="Z6954" si="12018">Z6953</f>
        <v>#N/A</v>
      </c>
      <c r="AA6954" s="55" t="e">
        <f t="shared" si="12013"/>
        <v>#N/A</v>
      </c>
      <c r="AB6954" s="336" t="e">
        <f t="shared" si="12014"/>
        <v>#N/A</v>
      </c>
      <c r="AC6954" s="223" t="e">
        <f ca="1">INDEX(FGA_COEFFS,1,1)+Z6954*INDEX(FGA_COEFFS,1,2)+Y6954*INDEX(FGA_COEFFS,1,3)+R6954*INDEX(FGA_COEFFS,1,4)+Q6953*INDEX(FGA_COEFFS,1,5)+S6954*INDEX(FGA_COEFFS,1,6)+T6953*INDEX(FGA_COEFFS,1,7)+M6953*INDEX(FGA_COEFFS,1,8)+Y6957*Y6959</f>
        <v>#N/A</v>
      </c>
      <c r="AD6954" s="223" t="e">
        <f ca="1">INDEX(THREEPTA_COEFFS,1,1)+AC6954*INDEX(THREEPTA_COEFFS,1,2)+J6954*INDEX(THREEPTA_COEFFS,1,3)+AA6954*INDEX(THREEPTA_COEFFS,1,4)+K6954*INDEX(THREEPTA_COEFFS,1,5)+L6953*INDEX(THREEPTA_COEFFS,1,6)+Z6957*Z6959</f>
        <v>#N/A</v>
      </c>
      <c r="AE6954" s="223" t="e">
        <f ca="1">INDEX(THREEPTPCT_COEFFS,1,1)+K6954*INDEX(THREEPTPCT_COEFFS,1,2)+L6953*INDEX(THREEPTPCT_COEFFS,1,3)+AA6957*AA6959</f>
        <v>#N/A</v>
      </c>
      <c r="AF6954" s="55" t="e">
        <f t="shared" ca="1" si="12015"/>
        <v>#N/A</v>
      </c>
      <c r="AG6954" s="223" t="e">
        <f ca="1">INDEX(TWOPTPCT_COEFFS,1,1)+AB6954*INDEX(TWOPTPCT_COEFFS,1,2)+I6953*INDEX(TWOPTPCT_COEFFS,1,3)+G6953*INDEX(TWOPTPCT_COEFFS,1,4)+L6953*INDEX(TWOPTPCT_COEFFS,1,5)+AB6957*AB6959</f>
        <v>#N/A</v>
      </c>
      <c r="AH6954" s="223" t="e">
        <f ca="1">INDEX(FTA_COEFFS,1,1)+O6954*INDEX(FTA_COEFFS,1,2)+N6953*INDEX(FTA_COEFFS,1,3)+(Q6954+R6954)*INDEX(FTA_COEFFS,1,4)+(Q6953+R6953)*INDEX(FTA_COEFFS,1,5)+M6953*INDEX(FTA_COEFFS,1,6)+AC6957*AC6959</f>
        <v>#N/A</v>
      </c>
      <c r="AI6954" s="223" t="e">
        <f ca="1">INDEX(FTPCT_COEFFS,1,1)+P6954*INDEX(FTPCT_COEFFS,1,2)+F6954*INDEX(FTPCT_COEFFS,1,3)+G6953*INDEX(FTPCT_COEFFS,1,4)+AD6957*AD6959</f>
        <v>#N/A</v>
      </c>
      <c r="AJ6954" s="338" t="e">
        <f t="shared" ca="1" si="12016"/>
        <v>#N/A</v>
      </c>
      <c r="AK6954" s="55"/>
      <c r="AL6954" s="55"/>
      <c r="AM6954" s="55"/>
      <c r="AN6954" s="55"/>
      <c r="AO6954" s="55"/>
      <c r="AP6954" s="55"/>
      <c r="AQ6954" s="55"/>
      <c r="AR6954" s="55"/>
    </row>
    <row r="6955" spans="1:45" x14ac:dyDescent="0.3">
      <c r="A6955" s="54" t="e">
        <f ca="1">IF(D6953&gt;(D6954+(AVERAGE(V6953,W6953)-AVERAGE(V6954,W6954))/2)+2.5,C6953,IF(D6954&gt;(D6953+(AVERAGE(V6954,W6954)-AVERAGE(V6953,W6953))/2)+2.5,C6954,"Close"))</f>
        <v>#N/A</v>
      </c>
      <c r="B6955" s="64" t="e">
        <f ca="1">IF(D6954&gt;D6953,C6954,C6953)</f>
        <v>#N/A</v>
      </c>
      <c r="D6955" s="56"/>
      <c r="X6955" s="55"/>
      <c r="Y6955" s="55"/>
      <c r="Z6955" s="55"/>
      <c r="AA6955" s="55"/>
      <c r="AB6955" s="55"/>
      <c r="AC6955" s="337"/>
      <c r="AD6955" s="337"/>
      <c r="AE6955" s="337"/>
      <c r="AF6955" s="337"/>
      <c r="AG6955" s="337"/>
      <c r="AH6955" s="337"/>
      <c r="AI6955" s="337"/>
      <c r="AJ6955" s="337"/>
      <c r="AK6955" s="337"/>
      <c r="AL6955" s="337"/>
      <c r="AM6955" s="55"/>
      <c r="AN6955" s="55"/>
      <c r="AO6955" s="55"/>
      <c r="AP6955" s="55"/>
      <c r="AQ6955" s="55"/>
      <c r="AR6955" s="55"/>
      <c r="AS6955" s="55"/>
    </row>
    <row r="6956" spans="1:45" x14ac:dyDescent="0.3">
      <c r="X6956" s="54" t="s">
        <v>1305</v>
      </c>
      <c r="Y6956" s="54" t="s">
        <v>128</v>
      </c>
      <c r="Z6956" s="54" t="s">
        <v>157</v>
      </c>
      <c r="AA6956" s="54" t="s">
        <v>151</v>
      </c>
      <c r="AB6956" s="54" t="s">
        <v>1327</v>
      </c>
      <c r="AC6956" s="54" t="s">
        <v>129</v>
      </c>
      <c r="AD6956" s="54" t="s">
        <v>116</v>
      </c>
      <c r="AE6956" s="54"/>
      <c r="AF6956" s="54"/>
      <c r="AG6956" s="54"/>
      <c r="AH6956" s="54"/>
      <c r="AI6956" s="54"/>
      <c r="AJ6956" s="54"/>
      <c r="AK6956" s="54"/>
      <c r="AL6956" s="54"/>
      <c r="AM6956" s="54"/>
      <c r="AN6956" s="54"/>
      <c r="AO6956" s="54"/>
      <c r="AP6956" s="54"/>
      <c r="AQ6956" s="54"/>
      <c r="AR6956" s="54"/>
      <c r="AS6956" s="54"/>
    </row>
    <row r="6957" spans="1:45" x14ac:dyDescent="0.3">
      <c r="X6957" s="54"/>
      <c r="Y6957" s="54">
        <f t="shared" ref="Y6957:AD6957" si="12019">Y6950</f>
        <v>6.4436999999999998</v>
      </c>
      <c r="Z6957" s="54">
        <f t="shared" si="12019"/>
        <v>4.9371</v>
      </c>
      <c r="AA6957" s="54">
        <f t="shared" si="12019"/>
        <v>11.350300000000001</v>
      </c>
      <c r="AB6957" s="54">
        <f t="shared" si="12019"/>
        <v>7.1900000000000006E-2</v>
      </c>
      <c r="AC6957" s="54">
        <f t="shared" si="12019"/>
        <v>6.2766000000000002</v>
      </c>
      <c r="AD6957" s="54">
        <f t="shared" si="12019"/>
        <v>11.042999999999999</v>
      </c>
      <c r="AE6957" s="54"/>
      <c r="AF6957" s="336"/>
      <c r="AG6957" s="336"/>
      <c r="AH6957" s="336"/>
      <c r="AI6957" s="54"/>
      <c r="AJ6957" s="54"/>
      <c r="AK6957" s="54"/>
      <c r="AL6957" s="54"/>
      <c r="AM6957" s="54"/>
      <c r="AN6957" s="54"/>
      <c r="AO6957" s="54"/>
      <c r="AP6957" s="54"/>
      <c r="AQ6957" s="54"/>
      <c r="AR6957" s="54"/>
      <c r="AS6957" s="54"/>
    </row>
    <row r="6958" spans="1:45" x14ac:dyDescent="0.3">
      <c r="D6958" s="56"/>
      <c r="X6958" s="336"/>
      <c r="Y6958" s="336">
        <f t="shared" ca="1" si="11971"/>
        <v>0.21439527349737364</v>
      </c>
      <c r="Z6958" s="336">
        <f t="shared" ca="1" si="11971"/>
        <v>4.7612275594839784E-2</v>
      </c>
      <c r="AA6958" s="336">
        <f t="shared" ca="1" si="11971"/>
        <v>0.83721444511533516</v>
      </c>
      <c r="AB6958" s="336">
        <f t="shared" ca="1" si="11971"/>
        <v>0.20479566406326066</v>
      </c>
      <c r="AC6958" s="336">
        <f t="shared" ca="1" si="11971"/>
        <v>1.0958374615177513</v>
      </c>
      <c r="AD6958" s="336">
        <f t="shared" ca="1" si="11971"/>
        <v>1.365474990323597</v>
      </c>
      <c r="AE6958" s="336"/>
      <c r="AF6958" s="336"/>
      <c r="AG6958" s="336"/>
      <c r="AH6958" s="336"/>
      <c r="AI6958" s="54"/>
      <c r="AJ6958" s="54"/>
      <c r="AK6958" s="54"/>
      <c r="AL6958" s="336"/>
      <c r="AM6958" s="336"/>
      <c r="AN6958" s="336"/>
      <c r="AO6958" s="336"/>
      <c r="AP6958" s="54"/>
      <c r="AQ6958" s="336"/>
      <c r="AR6958" s="336"/>
      <c r="AS6958" s="336"/>
    </row>
    <row r="6959" spans="1:45" x14ac:dyDescent="0.3">
      <c r="C6959" s="54"/>
      <c r="D6959" s="56"/>
      <c r="Y6959" s="336">
        <f t="shared" ca="1" si="11971"/>
        <v>2.1375631351311222E-2</v>
      </c>
      <c r="Z6959" s="336">
        <f t="shared" ca="1" si="11971"/>
        <v>0.74031985966844105</v>
      </c>
      <c r="AA6959" s="336">
        <f t="shared" ca="1" si="11971"/>
        <v>-1.4715983150502938</v>
      </c>
      <c r="AB6959" s="336">
        <f t="shared" ca="1" si="11971"/>
        <v>-0.17086217825048411</v>
      </c>
      <c r="AC6959" s="336">
        <f t="shared" ca="1" si="11971"/>
        <v>-0.38116407294892374</v>
      </c>
      <c r="AD6959" s="336">
        <f t="shared" ca="1" si="11971"/>
        <v>8.2104707625287057E-2</v>
      </c>
      <c r="AE6959" s="55"/>
      <c r="AF6959" s="55"/>
      <c r="AG6959" s="55"/>
      <c r="AH6959" s="55"/>
      <c r="AI6959" s="55"/>
      <c r="AJ6959" s="55"/>
      <c r="AK6959" s="55"/>
      <c r="AL6959" s="55"/>
      <c r="AM6959" s="55"/>
      <c r="AN6959" s="55"/>
      <c r="AO6959" s="55"/>
      <c r="AP6959" s="55"/>
      <c r="AQ6959" s="55"/>
      <c r="AR6959" s="55"/>
      <c r="AS6959" s="55"/>
    </row>
    <row r="6960" spans="1:45" x14ac:dyDescent="0.3">
      <c r="B6960" s="54" t="s">
        <v>172</v>
      </c>
      <c r="C6960" s="53">
        <f>C6953</f>
        <v>0</v>
      </c>
      <c r="D6960" s="56" t="e">
        <f t="shared" ref="D6960:D6961" ca="1" si="12020">AJ6960</f>
        <v>#N/A</v>
      </c>
      <c r="E6960" s="52" t="e">
        <f t="shared" ref="E6960:W6960" si="12021">E6953</f>
        <v>#N/A</v>
      </c>
      <c r="F6960" s="52" t="e">
        <f t="shared" si="12021"/>
        <v>#N/A</v>
      </c>
      <c r="G6960" s="52" t="e">
        <f t="shared" si="12021"/>
        <v>#N/A</v>
      </c>
      <c r="H6960" s="52" t="e">
        <f t="shared" si="12021"/>
        <v>#N/A</v>
      </c>
      <c r="I6960" s="52" t="e">
        <f t="shared" si="12021"/>
        <v>#N/A</v>
      </c>
      <c r="J6960" s="52" t="e">
        <f t="shared" si="12021"/>
        <v>#N/A</v>
      </c>
      <c r="K6960" s="52" t="e">
        <f t="shared" si="12021"/>
        <v>#N/A</v>
      </c>
      <c r="L6960" s="52" t="e">
        <f t="shared" si="12021"/>
        <v>#N/A</v>
      </c>
      <c r="M6960" s="52" t="e">
        <f t="shared" si="12021"/>
        <v>#N/A</v>
      </c>
      <c r="N6960" s="52" t="e">
        <f t="shared" si="12021"/>
        <v>#N/A</v>
      </c>
      <c r="O6960" s="52" t="e">
        <f t="shared" si="12021"/>
        <v>#N/A</v>
      </c>
      <c r="P6960" s="52" t="e">
        <f t="shared" si="12021"/>
        <v>#N/A</v>
      </c>
      <c r="Q6960" s="52" t="e">
        <f t="shared" si="12021"/>
        <v>#N/A</v>
      </c>
      <c r="R6960" s="52" t="e">
        <f t="shared" si="12021"/>
        <v>#N/A</v>
      </c>
      <c r="S6960" s="52" t="e">
        <f t="shared" si="12021"/>
        <v>#N/A</v>
      </c>
      <c r="T6960" s="52" t="e">
        <f t="shared" si="12021"/>
        <v>#N/A</v>
      </c>
      <c r="U6960" s="52" t="e">
        <f t="shared" si="12021"/>
        <v>#N/A</v>
      </c>
      <c r="V6960" s="52" t="e">
        <f t="shared" si="12021"/>
        <v>#N/A</v>
      </c>
      <c r="W6960" s="52" t="e">
        <f t="shared" si="12021"/>
        <v>#N/A</v>
      </c>
      <c r="X6960" s="55" t="e">
        <f t="shared" ref="X6960:X6961" si="12022">(H6960-(O6960*P6960)/100-3*(J6960*K6960)/100)/2</f>
        <v>#N/A</v>
      </c>
      <c r="Y6960" s="55" t="e">
        <f t="shared" ref="Y6960:Y6961" si="12023">SUM(X6960,(J6960*K6960/100))/(F6960/100)</f>
        <v>#N/A</v>
      </c>
      <c r="Z6960" s="55" t="e">
        <f t="shared" ref="Z6960" si="12024">U6960*0.5+U6961*0.5</f>
        <v>#N/A</v>
      </c>
      <c r="AA6960" s="55" t="e">
        <f t="shared" ref="AA6960:AA6961" si="12025">J6960/Y6960</f>
        <v>#N/A</v>
      </c>
      <c r="AB6960" s="336" t="e">
        <f t="shared" ref="AB6960:AB6961" si="12026">X6960/(Y6960-J6960)</f>
        <v>#N/A</v>
      </c>
      <c r="AC6960" s="223" t="e">
        <f ca="1">INDEX(FGA_COEFFS,1,1)+Z6960*INDEX(FGA_COEFFS,1,2)+Y6960*INDEX(FGA_COEFFS,1,3)+R6960*INDEX(FGA_COEFFS,1,4)+Q6961*INDEX(FGA_COEFFS,1,5)+S6960*INDEX(FGA_COEFFS,1,6)+T6961*INDEX(FGA_COEFFS,1,7)+M6961*INDEX(FGA_COEFFS,1,8)+Y6964*Y6965</f>
        <v>#N/A</v>
      </c>
      <c r="AD6960" s="223" t="e">
        <f ca="1">INDEX(THREEPTA_COEFFS,1,1)+AC6960*INDEX(THREEPTA_COEFFS,1,2)+J6960*INDEX(THREEPTA_COEFFS,1,3)+AA6960*INDEX(THREEPTA_COEFFS,1,4)+K6960*INDEX(THREEPTA_COEFFS,1,5)+L6961*INDEX(THREEPTA_COEFFS,1,6)+Z6964*Z6965</f>
        <v>#N/A</v>
      </c>
      <c r="AE6960" s="223" t="e">
        <f ca="1">INDEX(THREEPTPCT_COEFFS,1,1)+K6960*INDEX(THREEPTPCT_COEFFS,1,2)+L6961*INDEX(THREEPTPCT_COEFFS,1,3)+AA6964*AA6965</f>
        <v>#N/A</v>
      </c>
      <c r="AF6960" s="55" t="e">
        <f t="shared" ref="AF6960:AF6961" ca="1" si="12027">AC6960-AD6960</f>
        <v>#N/A</v>
      </c>
      <c r="AG6960" s="223" t="e">
        <f ca="1">INDEX(TWOPTPCT_COEFFS,1,1)+AB6960*INDEX(TWOPTPCT_COEFFS,1,2)+I6961*INDEX(TWOPTPCT_COEFFS,1,3)+G6961*INDEX(TWOPTPCT_COEFFS,1,4)+L6961*INDEX(TWOPTPCT_COEFFS,1,5)+AB6964*AB6965</f>
        <v>#N/A</v>
      </c>
      <c r="AH6960" s="223" t="e">
        <f ca="1">INDEX(FTA_COEFFS,1,1)+O6960*INDEX(FTA_COEFFS,1,2)+N6961*INDEX(FTA_COEFFS,1,3)+(Q6960+R6960)*INDEX(FTA_COEFFS,1,4)+(Q6961+R6961)*INDEX(FTA_COEFFS,1,5)+M6961*INDEX(FTA_COEFFS,1,6)+AC6964*AC6965</f>
        <v>#N/A</v>
      </c>
      <c r="AI6960" s="223" t="e">
        <f ca="1">INDEX(FTPCT_COEFFS,1,1)+P6960*INDEX(FTPCT_COEFFS,1,2)+F6960*INDEX(FTPCT_COEFFS,1,3)+G6961*INDEX(FTPCT_COEFFS,1,4)+AD6964*AD6965</f>
        <v>#N/A</v>
      </c>
      <c r="AJ6960" s="338" t="e">
        <f t="shared" ref="AJ6960:AJ6961" ca="1" si="12028">AD6960*AE6960/100+AF6960*AG6960+AH6960*AI6960/100</f>
        <v>#N/A</v>
      </c>
      <c r="AK6960" s="55"/>
      <c r="AL6960" s="55"/>
      <c r="AM6960" s="55"/>
      <c r="AN6960" s="55"/>
      <c r="AO6960" s="55"/>
      <c r="AP6960" s="55"/>
      <c r="AQ6960" s="55"/>
      <c r="AR6960" s="55"/>
    </row>
    <row r="6961" spans="1:45" x14ac:dyDescent="0.3">
      <c r="B6961" s="54" t="s">
        <v>175</v>
      </c>
      <c r="C6961" s="54">
        <f>C6954</f>
        <v>0</v>
      </c>
      <c r="D6961" s="56" t="e">
        <f t="shared" ca="1" si="12020"/>
        <v>#N/A</v>
      </c>
      <c r="E6961" s="52" t="e">
        <f t="shared" ref="E6961:W6961" si="12029">E6954</f>
        <v>#N/A</v>
      </c>
      <c r="F6961" s="52" t="e">
        <f t="shared" si="12029"/>
        <v>#N/A</v>
      </c>
      <c r="G6961" s="52" t="e">
        <f t="shared" si="12029"/>
        <v>#N/A</v>
      </c>
      <c r="H6961" s="52" t="e">
        <f t="shared" si="12029"/>
        <v>#N/A</v>
      </c>
      <c r="I6961" s="52" t="e">
        <f t="shared" si="12029"/>
        <v>#N/A</v>
      </c>
      <c r="J6961" s="52" t="e">
        <f t="shared" si="12029"/>
        <v>#N/A</v>
      </c>
      <c r="K6961" s="52" t="e">
        <f t="shared" si="12029"/>
        <v>#N/A</v>
      </c>
      <c r="L6961" s="52" t="e">
        <f t="shared" si="12029"/>
        <v>#N/A</v>
      </c>
      <c r="M6961" s="52" t="e">
        <f t="shared" si="12029"/>
        <v>#N/A</v>
      </c>
      <c r="N6961" s="52" t="e">
        <f t="shared" si="12029"/>
        <v>#N/A</v>
      </c>
      <c r="O6961" s="52" t="e">
        <f t="shared" si="12029"/>
        <v>#N/A</v>
      </c>
      <c r="P6961" s="52" t="e">
        <f t="shared" si="12029"/>
        <v>#N/A</v>
      </c>
      <c r="Q6961" s="52" t="e">
        <f t="shared" si="12029"/>
        <v>#N/A</v>
      </c>
      <c r="R6961" s="52" t="e">
        <f t="shared" si="12029"/>
        <v>#N/A</v>
      </c>
      <c r="S6961" s="52" t="e">
        <f t="shared" si="12029"/>
        <v>#N/A</v>
      </c>
      <c r="T6961" s="52" t="e">
        <f t="shared" si="12029"/>
        <v>#N/A</v>
      </c>
      <c r="U6961" s="52" t="e">
        <f t="shared" si="12029"/>
        <v>#N/A</v>
      </c>
      <c r="V6961" s="52" t="e">
        <f t="shared" si="12029"/>
        <v>#N/A</v>
      </c>
      <c r="W6961" s="52" t="e">
        <f t="shared" si="12029"/>
        <v>#N/A</v>
      </c>
      <c r="X6961" s="55" t="e">
        <f t="shared" si="12022"/>
        <v>#N/A</v>
      </c>
      <c r="Y6961" s="55" t="e">
        <f t="shared" si="12023"/>
        <v>#N/A</v>
      </c>
      <c r="Z6961" s="55" t="e">
        <f t="shared" ref="Z6961" si="12030">Z6960</f>
        <v>#N/A</v>
      </c>
      <c r="AA6961" s="55" t="e">
        <f t="shared" si="12025"/>
        <v>#N/A</v>
      </c>
      <c r="AB6961" s="336" t="e">
        <f t="shared" si="12026"/>
        <v>#N/A</v>
      </c>
      <c r="AC6961" s="223" t="e">
        <f ca="1">INDEX(FGA_COEFFS,1,1)+Z6961*INDEX(FGA_COEFFS,1,2)+Y6961*INDEX(FGA_COEFFS,1,3)+R6961*INDEX(FGA_COEFFS,1,4)+Q6960*INDEX(FGA_COEFFS,1,5)+S6961*INDEX(FGA_COEFFS,1,6)+T6960*INDEX(FGA_COEFFS,1,7)+M6960*INDEX(FGA_COEFFS,1,8)+Y6964*Y6966</f>
        <v>#N/A</v>
      </c>
      <c r="AD6961" s="223" t="e">
        <f ca="1">INDEX(THREEPTA_COEFFS,1,1)+AC6961*INDEX(THREEPTA_COEFFS,1,2)+J6961*INDEX(THREEPTA_COEFFS,1,3)+AA6961*INDEX(THREEPTA_COEFFS,1,4)+K6961*INDEX(THREEPTA_COEFFS,1,5)+L6960*INDEX(THREEPTA_COEFFS,1,6)+Z6964*Z6966</f>
        <v>#N/A</v>
      </c>
      <c r="AE6961" s="223" t="e">
        <f ca="1">INDEX(THREEPTPCT_COEFFS,1,1)+K6961*INDEX(THREEPTPCT_COEFFS,1,2)+L6960*INDEX(THREEPTPCT_COEFFS,1,3)+AA6964*AA6966</f>
        <v>#N/A</v>
      </c>
      <c r="AF6961" s="55" t="e">
        <f t="shared" ca="1" si="12027"/>
        <v>#N/A</v>
      </c>
      <c r="AG6961" s="223" t="e">
        <f ca="1">INDEX(TWOPTPCT_COEFFS,1,1)+AB6961*INDEX(TWOPTPCT_COEFFS,1,2)+I6960*INDEX(TWOPTPCT_COEFFS,1,3)+G6960*INDEX(TWOPTPCT_COEFFS,1,4)+L6960*INDEX(TWOPTPCT_COEFFS,1,5)+AB6964*AB6966</f>
        <v>#N/A</v>
      </c>
      <c r="AH6961" s="223" t="e">
        <f ca="1">INDEX(FTA_COEFFS,1,1)+O6961*INDEX(FTA_COEFFS,1,2)+N6960*INDEX(FTA_COEFFS,1,3)+(Q6961+R6961)*INDEX(FTA_COEFFS,1,4)+(Q6960+R6960)*INDEX(FTA_COEFFS,1,5)+M6960*INDEX(FTA_COEFFS,1,6)+AC6964*AC6966</f>
        <v>#N/A</v>
      </c>
      <c r="AI6961" s="223" t="e">
        <f ca="1">INDEX(FTPCT_COEFFS,1,1)+P6961*INDEX(FTPCT_COEFFS,1,2)+F6961*INDEX(FTPCT_COEFFS,1,3)+G6960*INDEX(FTPCT_COEFFS,1,4)+AD6964*AD6966</f>
        <v>#N/A</v>
      </c>
      <c r="AJ6961" s="338" t="e">
        <f t="shared" ca="1" si="12028"/>
        <v>#N/A</v>
      </c>
      <c r="AK6961" s="55"/>
      <c r="AL6961" s="55"/>
      <c r="AM6961" s="55"/>
      <c r="AN6961" s="55"/>
      <c r="AO6961" s="55"/>
      <c r="AP6961" s="55"/>
      <c r="AQ6961" s="55"/>
      <c r="AR6961" s="55"/>
    </row>
    <row r="6962" spans="1:45" x14ac:dyDescent="0.3">
      <c r="A6962" s="54" t="e">
        <f ca="1">IF(D6960&gt;(D6961+(AVERAGE(V6960,W6960)-AVERAGE(V6961,W6961))/2)+2.5,C6960,IF(D6961&gt;(D6960+(AVERAGE(V6961,W6961)-AVERAGE(V6960,W6960))/2)+2.5,C6961,"Close"))</f>
        <v>#N/A</v>
      </c>
      <c r="B6962" s="64" t="e">
        <f ca="1">IF(D6961&gt;D6960,C6961,C6960)</f>
        <v>#N/A</v>
      </c>
      <c r="D6962" s="56"/>
      <c r="X6962" s="55"/>
      <c r="Y6962" s="55"/>
      <c r="Z6962" s="55"/>
      <c r="AA6962" s="55"/>
      <c r="AB6962" s="55"/>
      <c r="AC6962" s="337"/>
      <c r="AD6962" s="337"/>
      <c r="AE6962" s="337"/>
      <c r="AF6962" s="337"/>
      <c r="AG6962" s="337"/>
      <c r="AH6962" s="337"/>
      <c r="AI6962" s="337"/>
      <c r="AJ6962" s="337"/>
      <c r="AK6962" s="337"/>
      <c r="AL6962" s="337"/>
      <c r="AM6962" s="55"/>
      <c r="AN6962" s="55"/>
      <c r="AO6962" s="55"/>
      <c r="AP6962" s="55"/>
      <c r="AQ6962" s="55"/>
      <c r="AR6962" s="55"/>
      <c r="AS6962" s="55"/>
    </row>
    <row r="6963" spans="1:45" x14ac:dyDescent="0.3">
      <c r="X6963" s="54" t="s">
        <v>1305</v>
      </c>
      <c r="Y6963" s="54" t="s">
        <v>128</v>
      </c>
      <c r="Z6963" s="54" t="s">
        <v>157</v>
      </c>
      <c r="AA6963" s="54" t="s">
        <v>151</v>
      </c>
      <c r="AB6963" s="54" t="s">
        <v>1327</v>
      </c>
      <c r="AC6963" s="54" t="s">
        <v>129</v>
      </c>
      <c r="AD6963" s="54" t="s">
        <v>116</v>
      </c>
      <c r="AE6963" s="54"/>
      <c r="AF6963" s="54"/>
      <c r="AG6963" s="54"/>
      <c r="AH6963" s="54"/>
      <c r="AI6963" s="54"/>
      <c r="AJ6963" s="54"/>
      <c r="AK6963" s="54"/>
      <c r="AL6963" s="54"/>
      <c r="AM6963" s="54"/>
      <c r="AN6963" s="54"/>
      <c r="AO6963" s="54"/>
      <c r="AP6963" s="54"/>
      <c r="AQ6963" s="54"/>
      <c r="AR6963" s="54"/>
      <c r="AS6963" s="54"/>
    </row>
    <row r="6964" spans="1:45" x14ac:dyDescent="0.3">
      <c r="X6964" s="54"/>
      <c r="Y6964" s="54">
        <f t="shared" ref="Y6964:AD6964" si="12031">Y6957</f>
        <v>6.4436999999999998</v>
      </c>
      <c r="Z6964" s="54">
        <f t="shared" si="12031"/>
        <v>4.9371</v>
      </c>
      <c r="AA6964" s="54">
        <f t="shared" si="12031"/>
        <v>11.350300000000001</v>
      </c>
      <c r="AB6964" s="54">
        <f t="shared" si="12031"/>
        <v>7.1900000000000006E-2</v>
      </c>
      <c r="AC6964" s="54">
        <f t="shared" si="12031"/>
        <v>6.2766000000000002</v>
      </c>
      <c r="AD6964" s="54">
        <f t="shared" si="12031"/>
        <v>11.042999999999999</v>
      </c>
      <c r="AE6964" s="54"/>
      <c r="AF6964" s="336"/>
      <c r="AG6964" s="336"/>
      <c r="AH6964" s="336"/>
      <c r="AI6964" s="54"/>
      <c r="AJ6964" s="54"/>
      <c r="AK6964" s="54"/>
      <c r="AL6964" s="54"/>
      <c r="AM6964" s="54"/>
      <c r="AN6964" s="54"/>
      <c r="AO6964" s="54"/>
      <c r="AP6964" s="54"/>
      <c r="AQ6964" s="54"/>
      <c r="AR6964" s="54"/>
      <c r="AS6964" s="54"/>
    </row>
    <row r="6965" spans="1:45" x14ac:dyDescent="0.3">
      <c r="D6965" s="56"/>
      <c r="X6965" s="336"/>
      <c r="Y6965" s="336">
        <f t="shared" ca="1" si="11971"/>
        <v>-0.40276386816007226</v>
      </c>
      <c r="Z6965" s="336">
        <f t="shared" ca="1" si="11971"/>
        <v>-1.3885140433225267</v>
      </c>
      <c r="AA6965" s="336">
        <f t="shared" ca="1" si="11971"/>
        <v>-4.3333441952525219E-2</v>
      </c>
      <c r="AB6965" s="336">
        <f t="shared" ca="1" si="11971"/>
        <v>0.44183526877525958</v>
      </c>
      <c r="AC6965" s="336">
        <f t="shared" ca="1" si="11971"/>
        <v>2.5050242200150209E-2</v>
      </c>
      <c r="AD6965" s="336">
        <f t="shared" ca="1" si="11971"/>
        <v>-1.4596495898628397</v>
      </c>
      <c r="AE6965" s="336"/>
      <c r="AF6965" s="336"/>
      <c r="AG6965" s="336"/>
      <c r="AH6965" s="336"/>
      <c r="AI6965" s="54"/>
      <c r="AJ6965" s="54"/>
      <c r="AK6965" s="54"/>
      <c r="AL6965" s="336"/>
      <c r="AM6965" s="336"/>
      <c r="AN6965" s="336"/>
      <c r="AO6965" s="336"/>
      <c r="AP6965" s="54"/>
      <c r="AQ6965" s="336"/>
      <c r="AR6965" s="336"/>
      <c r="AS6965" s="336"/>
    </row>
    <row r="6966" spans="1:45" x14ac:dyDescent="0.3">
      <c r="C6966" s="54"/>
      <c r="D6966" s="56"/>
      <c r="Y6966" s="336">
        <f t="shared" ca="1" si="11971"/>
        <v>0.65380245365745693</v>
      </c>
      <c r="Z6966" s="336">
        <f t="shared" ca="1" si="11971"/>
        <v>-0.70455971339060774</v>
      </c>
      <c r="AA6966" s="336">
        <f t="shared" ca="1" si="11971"/>
        <v>-0.48436285597121898</v>
      </c>
      <c r="AB6966" s="336">
        <f t="shared" ca="1" si="11971"/>
        <v>-0.35598596324954263</v>
      </c>
      <c r="AC6966" s="336">
        <f t="shared" ca="1" si="11971"/>
        <v>-0.12792453089975947</v>
      </c>
      <c r="AD6966" s="336">
        <f t="shared" ca="1" si="11971"/>
        <v>3.8801813775833194E-2</v>
      </c>
      <c r="AE6966" s="55"/>
      <c r="AF6966" s="55"/>
      <c r="AG6966" s="55"/>
      <c r="AH6966" s="55"/>
      <c r="AI6966" s="55"/>
      <c r="AJ6966" s="55"/>
      <c r="AK6966" s="55"/>
      <c r="AL6966" s="55"/>
      <c r="AM6966" s="55"/>
      <c r="AN6966" s="55"/>
      <c r="AO6966" s="55"/>
      <c r="AP6966" s="55"/>
      <c r="AQ6966" s="55"/>
      <c r="AR6966" s="55"/>
      <c r="AS6966" s="55"/>
    </row>
    <row r="6967" spans="1:45" x14ac:dyDescent="0.3">
      <c r="B6967" s="54" t="s">
        <v>172</v>
      </c>
      <c r="C6967" s="53">
        <f>C6960</f>
        <v>0</v>
      </c>
      <c r="D6967" s="56" t="e">
        <f t="shared" ref="D6967:D6968" ca="1" si="12032">AJ6967</f>
        <v>#N/A</v>
      </c>
      <c r="E6967" s="52" t="e">
        <f t="shared" ref="E6967:W6967" si="12033">E6960</f>
        <v>#N/A</v>
      </c>
      <c r="F6967" s="52" t="e">
        <f t="shared" si="12033"/>
        <v>#N/A</v>
      </c>
      <c r="G6967" s="52" t="e">
        <f t="shared" si="12033"/>
        <v>#N/A</v>
      </c>
      <c r="H6967" s="52" t="e">
        <f t="shared" si="12033"/>
        <v>#N/A</v>
      </c>
      <c r="I6967" s="52" t="e">
        <f t="shared" si="12033"/>
        <v>#N/A</v>
      </c>
      <c r="J6967" s="52" t="e">
        <f t="shared" si="12033"/>
        <v>#N/A</v>
      </c>
      <c r="K6967" s="52" t="e">
        <f t="shared" si="12033"/>
        <v>#N/A</v>
      </c>
      <c r="L6967" s="52" t="e">
        <f t="shared" si="12033"/>
        <v>#N/A</v>
      </c>
      <c r="M6967" s="52" t="e">
        <f t="shared" si="12033"/>
        <v>#N/A</v>
      </c>
      <c r="N6967" s="52" t="e">
        <f t="shared" si="12033"/>
        <v>#N/A</v>
      </c>
      <c r="O6967" s="52" t="e">
        <f t="shared" si="12033"/>
        <v>#N/A</v>
      </c>
      <c r="P6967" s="52" t="e">
        <f t="shared" si="12033"/>
        <v>#N/A</v>
      </c>
      <c r="Q6967" s="52" t="e">
        <f t="shared" si="12033"/>
        <v>#N/A</v>
      </c>
      <c r="R6967" s="52" t="e">
        <f t="shared" si="12033"/>
        <v>#N/A</v>
      </c>
      <c r="S6967" s="52" t="e">
        <f t="shared" si="12033"/>
        <v>#N/A</v>
      </c>
      <c r="T6967" s="52" t="e">
        <f t="shared" si="12033"/>
        <v>#N/A</v>
      </c>
      <c r="U6967" s="52" t="e">
        <f t="shared" si="12033"/>
        <v>#N/A</v>
      </c>
      <c r="V6967" s="52" t="e">
        <f t="shared" si="12033"/>
        <v>#N/A</v>
      </c>
      <c r="W6967" s="52" t="e">
        <f t="shared" si="12033"/>
        <v>#N/A</v>
      </c>
      <c r="X6967" s="55" t="e">
        <f t="shared" ref="X6967:X6968" si="12034">(H6967-(O6967*P6967)/100-3*(J6967*K6967)/100)/2</f>
        <v>#N/A</v>
      </c>
      <c r="Y6967" s="55" t="e">
        <f t="shared" ref="Y6967:Y6968" si="12035">SUM(X6967,(J6967*K6967/100))/(F6967/100)</f>
        <v>#N/A</v>
      </c>
      <c r="Z6967" s="55" t="e">
        <f t="shared" ref="Z6967" si="12036">U6967*0.5+U6968*0.5</f>
        <v>#N/A</v>
      </c>
      <c r="AA6967" s="55" t="e">
        <f t="shared" ref="AA6967:AA6968" si="12037">J6967/Y6967</f>
        <v>#N/A</v>
      </c>
      <c r="AB6967" s="336" t="e">
        <f t="shared" ref="AB6967:AB6968" si="12038">X6967/(Y6967-J6967)</f>
        <v>#N/A</v>
      </c>
      <c r="AC6967" s="223" t="e">
        <f ca="1">INDEX(FGA_COEFFS,1,1)+Z6967*INDEX(FGA_COEFFS,1,2)+Y6967*INDEX(FGA_COEFFS,1,3)+R6967*INDEX(FGA_COEFFS,1,4)+Q6968*INDEX(FGA_COEFFS,1,5)+S6967*INDEX(FGA_COEFFS,1,6)+T6968*INDEX(FGA_COEFFS,1,7)+M6968*INDEX(FGA_COEFFS,1,8)+Y6971*Y6972</f>
        <v>#N/A</v>
      </c>
      <c r="AD6967" s="223" t="e">
        <f ca="1">INDEX(THREEPTA_COEFFS,1,1)+AC6967*INDEX(THREEPTA_COEFFS,1,2)+J6967*INDEX(THREEPTA_COEFFS,1,3)+AA6967*INDEX(THREEPTA_COEFFS,1,4)+K6967*INDEX(THREEPTA_COEFFS,1,5)+L6968*INDEX(THREEPTA_COEFFS,1,6)+Z6971*Z6972</f>
        <v>#N/A</v>
      </c>
      <c r="AE6967" s="223" t="e">
        <f ca="1">INDEX(THREEPTPCT_COEFFS,1,1)+K6967*INDEX(THREEPTPCT_COEFFS,1,2)+L6968*INDEX(THREEPTPCT_COEFFS,1,3)+AA6971*AA6972</f>
        <v>#N/A</v>
      </c>
      <c r="AF6967" s="55" t="e">
        <f t="shared" ref="AF6967:AF6968" ca="1" si="12039">AC6967-AD6967</f>
        <v>#N/A</v>
      </c>
      <c r="AG6967" s="223" t="e">
        <f ca="1">INDEX(TWOPTPCT_COEFFS,1,1)+AB6967*INDEX(TWOPTPCT_COEFFS,1,2)+I6968*INDEX(TWOPTPCT_COEFFS,1,3)+G6968*INDEX(TWOPTPCT_COEFFS,1,4)+L6968*INDEX(TWOPTPCT_COEFFS,1,5)+AB6971*AB6972</f>
        <v>#N/A</v>
      </c>
      <c r="AH6967" s="223" t="e">
        <f ca="1">INDEX(FTA_COEFFS,1,1)+O6967*INDEX(FTA_COEFFS,1,2)+N6968*INDEX(FTA_COEFFS,1,3)+(Q6967+R6967)*INDEX(FTA_COEFFS,1,4)+(Q6968+R6968)*INDEX(FTA_COEFFS,1,5)+M6968*INDEX(FTA_COEFFS,1,6)+AC6971*AC6972</f>
        <v>#N/A</v>
      </c>
      <c r="AI6967" s="223" t="e">
        <f ca="1">INDEX(FTPCT_COEFFS,1,1)+P6967*INDEX(FTPCT_COEFFS,1,2)+F6967*INDEX(FTPCT_COEFFS,1,3)+G6968*INDEX(FTPCT_COEFFS,1,4)+AD6971*AD6972</f>
        <v>#N/A</v>
      </c>
      <c r="AJ6967" s="338" t="e">
        <f t="shared" ref="AJ6967:AJ6968" ca="1" si="12040">AD6967*AE6967/100+AF6967*AG6967+AH6967*AI6967/100</f>
        <v>#N/A</v>
      </c>
      <c r="AK6967" s="55"/>
      <c r="AL6967" s="55"/>
      <c r="AM6967" s="55"/>
      <c r="AN6967" s="55"/>
      <c r="AO6967" s="55"/>
      <c r="AP6967" s="55"/>
      <c r="AQ6967" s="55"/>
      <c r="AR6967" s="55"/>
    </row>
    <row r="6968" spans="1:45" x14ac:dyDescent="0.3">
      <c r="B6968" s="54" t="s">
        <v>175</v>
      </c>
      <c r="C6968" s="54">
        <f>C6961</f>
        <v>0</v>
      </c>
      <c r="D6968" s="56" t="e">
        <f t="shared" ca="1" si="12032"/>
        <v>#N/A</v>
      </c>
      <c r="E6968" s="52" t="e">
        <f t="shared" ref="E6968:W6968" si="12041">E6961</f>
        <v>#N/A</v>
      </c>
      <c r="F6968" s="52" t="e">
        <f t="shared" si="12041"/>
        <v>#N/A</v>
      </c>
      <c r="G6968" s="52" t="e">
        <f t="shared" si="12041"/>
        <v>#N/A</v>
      </c>
      <c r="H6968" s="52" t="e">
        <f t="shared" si="12041"/>
        <v>#N/A</v>
      </c>
      <c r="I6968" s="52" t="e">
        <f t="shared" si="12041"/>
        <v>#N/A</v>
      </c>
      <c r="J6968" s="52" t="e">
        <f t="shared" si="12041"/>
        <v>#N/A</v>
      </c>
      <c r="K6968" s="52" t="e">
        <f t="shared" si="12041"/>
        <v>#N/A</v>
      </c>
      <c r="L6968" s="52" t="e">
        <f t="shared" si="12041"/>
        <v>#N/A</v>
      </c>
      <c r="M6968" s="52" t="e">
        <f t="shared" si="12041"/>
        <v>#N/A</v>
      </c>
      <c r="N6968" s="52" t="e">
        <f t="shared" si="12041"/>
        <v>#N/A</v>
      </c>
      <c r="O6968" s="52" t="e">
        <f t="shared" si="12041"/>
        <v>#N/A</v>
      </c>
      <c r="P6968" s="52" t="e">
        <f t="shared" si="12041"/>
        <v>#N/A</v>
      </c>
      <c r="Q6968" s="52" t="e">
        <f t="shared" si="12041"/>
        <v>#N/A</v>
      </c>
      <c r="R6968" s="52" t="e">
        <f t="shared" si="12041"/>
        <v>#N/A</v>
      </c>
      <c r="S6968" s="52" t="e">
        <f t="shared" si="12041"/>
        <v>#N/A</v>
      </c>
      <c r="T6968" s="52" t="e">
        <f t="shared" si="12041"/>
        <v>#N/A</v>
      </c>
      <c r="U6968" s="52" t="e">
        <f t="shared" si="12041"/>
        <v>#N/A</v>
      </c>
      <c r="V6968" s="52" t="e">
        <f t="shared" si="12041"/>
        <v>#N/A</v>
      </c>
      <c r="W6968" s="52" t="e">
        <f t="shared" si="12041"/>
        <v>#N/A</v>
      </c>
      <c r="X6968" s="55" t="e">
        <f t="shared" si="12034"/>
        <v>#N/A</v>
      </c>
      <c r="Y6968" s="55" t="e">
        <f t="shared" si="12035"/>
        <v>#N/A</v>
      </c>
      <c r="Z6968" s="55" t="e">
        <f t="shared" ref="Z6968" si="12042">Z6967</f>
        <v>#N/A</v>
      </c>
      <c r="AA6968" s="55" t="e">
        <f t="shared" si="12037"/>
        <v>#N/A</v>
      </c>
      <c r="AB6968" s="336" t="e">
        <f t="shared" si="12038"/>
        <v>#N/A</v>
      </c>
      <c r="AC6968" s="223" t="e">
        <f ca="1">INDEX(FGA_COEFFS,1,1)+Z6968*INDEX(FGA_COEFFS,1,2)+Y6968*INDEX(FGA_COEFFS,1,3)+R6968*INDEX(FGA_COEFFS,1,4)+Q6967*INDEX(FGA_COEFFS,1,5)+S6968*INDEX(FGA_COEFFS,1,6)+T6967*INDEX(FGA_COEFFS,1,7)+M6967*INDEX(FGA_COEFFS,1,8)+Y6971*Y6973</f>
        <v>#N/A</v>
      </c>
      <c r="AD6968" s="223" t="e">
        <f ca="1">INDEX(THREEPTA_COEFFS,1,1)+AC6968*INDEX(THREEPTA_COEFFS,1,2)+J6968*INDEX(THREEPTA_COEFFS,1,3)+AA6968*INDEX(THREEPTA_COEFFS,1,4)+K6968*INDEX(THREEPTA_COEFFS,1,5)+L6967*INDEX(THREEPTA_COEFFS,1,6)+Z6971*Z6973</f>
        <v>#N/A</v>
      </c>
      <c r="AE6968" s="223" t="e">
        <f ca="1">INDEX(THREEPTPCT_COEFFS,1,1)+K6968*INDEX(THREEPTPCT_COEFFS,1,2)+L6967*INDEX(THREEPTPCT_COEFFS,1,3)+AA6971*AA6973</f>
        <v>#N/A</v>
      </c>
      <c r="AF6968" s="55" t="e">
        <f t="shared" ca="1" si="12039"/>
        <v>#N/A</v>
      </c>
      <c r="AG6968" s="223" t="e">
        <f ca="1">INDEX(TWOPTPCT_COEFFS,1,1)+AB6968*INDEX(TWOPTPCT_COEFFS,1,2)+I6967*INDEX(TWOPTPCT_COEFFS,1,3)+G6967*INDEX(TWOPTPCT_COEFFS,1,4)+L6967*INDEX(TWOPTPCT_COEFFS,1,5)+AB6971*AB6973</f>
        <v>#N/A</v>
      </c>
      <c r="AH6968" s="223" t="e">
        <f ca="1">INDEX(FTA_COEFFS,1,1)+O6968*INDEX(FTA_COEFFS,1,2)+N6967*INDEX(FTA_COEFFS,1,3)+(Q6968+R6968)*INDEX(FTA_COEFFS,1,4)+(Q6967+R6967)*INDEX(FTA_COEFFS,1,5)+M6967*INDEX(FTA_COEFFS,1,6)+AC6971*AC6973</f>
        <v>#N/A</v>
      </c>
      <c r="AI6968" s="223" t="e">
        <f ca="1">INDEX(FTPCT_COEFFS,1,1)+P6968*INDEX(FTPCT_COEFFS,1,2)+F6968*INDEX(FTPCT_COEFFS,1,3)+G6967*INDEX(FTPCT_COEFFS,1,4)+AD6971*AD6973</f>
        <v>#N/A</v>
      </c>
      <c r="AJ6968" s="338" t="e">
        <f t="shared" ca="1" si="12040"/>
        <v>#N/A</v>
      </c>
      <c r="AK6968" s="55"/>
      <c r="AL6968" s="55"/>
      <c r="AM6968" s="55"/>
      <c r="AN6968" s="55"/>
      <c r="AO6968" s="55"/>
      <c r="AP6968" s="55"/>
      <c r="AQ6968" s="55"/>
      <c r="AR6968" s="55"/>
    </row>
    <row r="6969" spans="1:45" x14ac:dyDescent="0.3">
      <c r="A6969" s="54" t="e">
        <f ca="1">IF(D6967&gt;(D6968+(AVERAGE(V6967,W6967)-AVERAGE(V6968,W6968))/2)+2.5,C6967,IF(D6968&gt;(D6967+(AVERAGE(V6968,W6968)-AVERAGE(V6967,W6967))/2)+2.5,C6968,"Close"))</f>
        <v>#N/A</v>
      </c>
      <c r="B6969" s="64" t="e">
        <f ca="1">IF(D6968&gt;D6967,C6968,C6967)</f>
        <v>#N/A</v>
      </c>
      <c r="D6969" s="56"/>
      <c r="X6969" s="55"/>
      <c r="Y6969" s="55"/>
      <c r="Z6969" s="55"/>
      <c r="AA6969" s="55"/>
      <c r="AB6969" s="55"/>
      <c r="AC6969" s="337"/>
      <c r="AD6969" s="337"/>
      <c r="AE6969" s="337"/>
      <c r="AF6969" s="337"/>
      <c r="AG6969" s="337"/>
      <c r="AH6969" s="337"/>
      <c r="AI6969" s="337"/>
      <c r="AJ6969" s="337"/>
      <c r="AK6969" s="337"/>
      <c r="AL6969" s="337"/>
      <c r="AM6969" s="55"/>
      <c r="AN6969" s="55"/>
      <c r="AO6969" s="55"/>
      <c r="AP6969" s="55"/>
      <c r="AQ6969" s="55"/>
      <c r="AR6969" s="55"/>
      <c r="AS6969" s="55"/>
    </row>
    <row r="6970" spans="1:45" x14ac:dyDescent="0.3">
      <c r="X6970" s="54" t="s">
        <v>1305</v>
      </c>
      <c r="Y6970" s="54" t="s">
        <v>128</v>
      </c>
      <c r="Z6970" s="54" t="s">
        <v>157</v>
      </c>
      <c r="AA6970" s="54" t="s">
        <v>151</v>
      </c>
      <c r="AB6970" s="54" t="s">
        <v>1327</v>
      </c>
      <c r="AC6970" s="54" t="s">
        <v>129</v>
      </c>
      <c r="AD6970" s="54" t="s">
        <v>116</v>
      </c>
      <c r="AE6970" s="54"/>
      <c r="AF6970" s="54"/>
      <c r="AG6970" s="54"/>
      <c r="AH6970" s="54"/>
      <c r="AI6970" s="54"/>
      <c r="AJ6970" s="54"/>
      <c r="AK6970" s="54"/>
      <c r="AL6970" s="54"/>
      <c r="AM6970" s="54"/>
      <c r="AN6970" s="54"/>
      <c r="AO6970" s="54"/>
      <c r="AP6970" s="54"/>
      <c r="AQ6970" s="54"/>
      <c r="AR6970" s="54"/>
      <c r="AS6970" s="54"/>
    </row>
    <row r="6971" spans="1:45" x14ac:dyDescent="0.3">
      <c r="X6971" s="54"/>
      <c r="Y6971" s="54">
        <f t="shared" ref="Y6971:AD6971" si="12043">Y6964</f>
        <v>6.4436999999999998</v>
      </c>
      <c r="Z6971" s="54">
        <f t="shared" si="12043"/>
        <v>4.9371</v>
      </c>
      <c r="AA6971" s="54">
        <f t="shared" si="12043"/>
        <v>11.350300000000001</v>
      </c>
      <c r="AB6971" s="54">
        <f t="shared" si="12043"/>
        <v>7.1900000000000006E-2</v>
      </c>
      <c r="AC6971" s="54">
        <f t="shared" si="12043"/>
        <v>6.2766000000000002</v>
      </c>
      <c r="AD6971" s="54">
        <f t="shared" si="12043"/>
        <v>11.042999999999999</v>
      </c>
      <c r="AE6971" s="54"/>
      <c r="AF6971" s="336"/>
      <c r="AG6971" s="336"/>
      <c r="AH6971" s="336"/>
      <c r="AI6971" s="54"/>
      <c r="AJ6971" s="54"/>
      <c r="AK6971" s="54"/>
      <c r="AL6971" s="54"/>
      <c r="AM6971" s="54"/>
      <c r="AN6971" s="54"/>
      <c r="AO6971" s="54"/>
      <c r="AP6971" s="54"/>
      <c r="AQ6971" s="54"/>
      <c r="AR6971" s="54"/>
      <c r="AS6971" s="54"/>
    </row>
    <row r="6972" spans="1:45" x14ac:dyDescent="0.3">
      <c r="D6972" s="56"/>
      <c r="X6972" s="336"/>
      <c r="Y6972" s="336">
        <f t="shared" ca="1" si="11971"/>
        <v>-0.79710595854573663</v>
      </c>
      <c r="Z6972" s="336">
        <f t="shared" ca="1" si="11971"/>
        <v>-0.93379481358744454</v>
      </c>
      <c r="AA6972" s="336">
        <f t="shared" ca="1" si="11971"/>
        <v>-7.7264673405184919E-2</v>
      </c>
      <c r="AB6972" s="336">
        <f t="shared" ca="1" si="11971"/>
        <v>2.9366050356121685E-2</v>
      </c>
      <c r="AC6972" s="336">
        <f t="shared" ca="1" si="11971"/>
        <v>1.1519905432793667</v>
      </c>
      <c r="AD6972" s="336">
        <f t="shared" ca="1" si="11971"/>
        <v>0.23361319734159219</v>
      </c>
      <c r="AE6972" s="336"/>
      <c r="AF6972" s="336"/>
      <c r="AG6972" s="336"/>
      <c r="AH6972" s="336"/>
      <c r="AI6972" s="54"/>
      <c r="AJ6972" s="54"/>
      <c r="AK6972" s="54"/>
      <c r="AL6972" s="336"/>
      <c r="AM6972" s="336"/>
      <c r="AN6972" s="336"/>
      <c r="AO6972" s="336"/>
      <c r="AP6972" s="54"/>
      <c r="AQ6972" s="336"/>
      <c r="AR6972" s="336"/>
      <c r="AS6972" s="336"/>
    </row>
    <row r="6973" spans="1:45" x14ac:dyDescent="0.3">
      <c r="C6973" s="54"/>
      <c r="D6973" s="56"/>
      <c r="Y6973" s="336">
        <f t="shared" ca="1" si="11971"/>
        <v>0.31865761557621147</v>
      </c>
      <c r="Z6973" s="336">
        <f t="shared" ca="1" si="11971"/>
        <v>-0.38188483619666408</v>
      </c>
      <c r="AA6973" s="336">
        <f t="shared" ca="1" si="11971"/>
        <v>-0.49017032285834972</v>
      </c>
      <c r="AB6973" s="336">
        <f t="shared" ca="1" si="11971"/>
        <v>5.1964917162734554E-2</v>
      </c>
      <c r="AC6973" s="336">
        <f t="shared" ca="1" si="11971"/>
        <v>-0.66015845280625152</v>
      </c>
      <c r="AD6973" s="336">
        <f t="shared" ca="1" si="11971"/>
        <v>-0.48652536007504377</v>
      </c>
      <c r="AE6973" s="55"/>
      <c r="AF6973" s="55"/>
      <c r="AG6973" s="55"/>
      <c r="AH6973" s="55"/>
      <c r="AI6973" s="55"/>
      <c r="AJ6973" s="55"/>
      <c r="AK6973" s="55"/>
      <c r="AL6973" s="55"/>
      <c r="AM6973" s="55"/>
      <c r="AN6973" s="55"/>
      <c r="AO6973" s="55"/>
      <c r="AP6973" s="55"/>
      <c r="AQ6973" s="55"/>
      <c r="AR6973" s="55"/>
      <c r="AS6973" s="55"/>
    </row>
    <row r="6974" spans="1:45" x14ac:dyDescent="0.3">
      <c r="B6974" s="54" t="s">
        <v>172</v>
      </c>
      <c r="C6974" s="53">
        <f>C6967</f>
        <v>0</v>
      </c>
      <c r="D6974" s="56" t="e">
        <f t="shared" ref="D6974:D6975" ca="1" si="12044">AJ6974</f>
        <v>#N/A</v>
      </c>
      <c r="E6974" s="52" t="e">
        <f t="shared" ref="E6974:W6974" si="12045">E6967</f>
        <v>#N/A</v>
      </c>
      <c r="F6974" s="52" t="e">
        <f t="shared" si="12045"/>
        <v>#N/A</v>
      </c>
      <c r="G6974" s="52" t="e">
        <f t="shared" si="12045"/>
        <v>#N/A</v>
      </c>
      <c r="H6974" s="52" t="e">
        <f t="shared" si="12045"/>
        <v>#N/A</v>
      </c>
      <c r="I6974" s="52" t="e">
        <f t="shared" si="12045"/>
        <v>#N/A</v>
      </c>
      <c r="J6974" s="52" t="e">
        <f t="shared" si="12045"/>
        <v>#N/A</v>
      </c>
      <c r="K6974" s="52" t="e">
        <f t="shared" si="12045"/>
        <v>#N/A</v>
      </c>
      <c r="L6974" s="52" t="e">
        <f t="shared" si="12045"/>
        <v>#N/A</v>
      </c>
      <c r="M6974" s="52" t="e">
        <f t="shared" si="12045"/>
        <v>#N/A</v>
      </c>
      <c r="N6974" s="52" t="e">
        <f t="shared" si="12045"/>
        <v>#N/A</v>
      </c>
      <c r="O6974" s="52" t="e">
        <f t="shared" si="12045"/>
        <v>#N/A</v>
      </c>
      <c r="P6974" s="52" t="e">
        <f t="shared" si="12045"/>
        <v>#N/A</v>
      </c>
      <c r="Q6974" s="52" t="e">
        <f t="shared" si="12045"/>
        <v>#N/A</v>
      </c>
      <c r="R6974" s="52" t="e">
        <f t="shared" si="12045"/>
        <v>#N/A</v>
      </c>
      <c r="S6974" s="52" t="e">
        <f t="shared" si="12045"/>
        <v>#N/A</v>
      </c>
      <c r="T6974" s="52" t="e">
        <f t="shared" si="12045"/>
        <v>#N/A</v>
      </c>
      <c r="U6974" s="52" t="e">
        <f t="shared" si="12045"/>
        <v>#N/A</v>
      </c>
      <c r="V6974" s="52" t="e">
        <f t="shared" si="12045"/>
        <v>#N/A</v>
      </c>
      <c r="W6974" s="52" t="e">
        <f t="shared" si="12045"/>
        <v>#N/A</v>
      </c>
      <c r="X6974" s="55" t="e">
        <f t="shared" ref="X6974:X6975" si="12046">(H6974-(O6974*P6974)/100-3*(J6974*K6974)/100)/2</f>
        <v>#N/A</v>
      </c>
      <c r="Y6974" s="55" t="e">
        <f t="shared" ref="Y6974:Y6975" si="12047">SUM(X6974,(J6974*K6974/100))/(F6974/100)</f>
        <v>#N/A</v>
      </c>
      <c r="Z6974" s="55" t="e">
        <f t="shared" ref="Z6974" si="12048">U6974*0.5+U6975*0.5</f>
        <v>#N/A</v>
      </c>
      <c r="AA6974" s="55" t="e">
        <f t="shared" ref="AA6974:AA6975" si="12049">J6974/Y6974</f>
        <v>#N/A</v>
      </c>
      <c r="AB6974" s="336" t="e">
        <f t="shared" ref="AB6974:AB6975" si="12050">X6974/(Y6974-J6974)</f>
        <v>#N/A</v>
      </c>
      <c r="AC6974" s="223" t="e">
        <f ca="1">INDEX(FGA_COEFFS,1,1)+Z6974*INDEX(FGA_COEFFS,1,2)+Y6974*INDEX(FGA_COEFFS,1,3)+R6974*INDEX(FGA_COEFFS,1,4)+Q6975*INDEX(FGA_COEFFS,1,5)+S6974*INDEX(FGA_COEFFS,1,6)+T6975*INDEX(FGA_COEFFS,1,7)+M6975*INDEX(FGA_COEFFS,1,8)+Y6978*Y6979</f>
        <v>#N/A</v>
      </c>
      <c r="AD6974" s="223" t="e">
        <f ca="1">INDEX(THREEPTA_COEFFS,1,1)+AC6974*INDEX(THREEPTA_COEFFS,1,2)+J6974*INDEX(THREEPTA_COEFFS,1,3)+AA6974*INDEX(THREEPTA_COEFFS,1,4)+K6974*INDEX(THREEPTA_COEFFS,1,5)+L6975*INDEX(THREEPTA_COEFFS,1,6)+Z6978*Z6979</f>
        <v>#N/A</v>
      </c>
      <c r="AE6974" s="223" t="e">
        <f ca="1">INDEX(THREEPTPCT_COEFFS,1,1)+K6974*INDEX(THREEPTPCT_COEFFS,1,2)+L6975*INDEX(THREEPTPCT_COEFFS,1,3)+AA6978*AA6979</f>
        <v>#N/A</v>
      </c>
      <c r="AF6974" s="55" t="e">
        <f t="shared" ref="AF6974:AF6975" ca="1" si="12051">AC6974-AD6974</f>
        <v>#N/A</v>
      </c>
      <c r="AG6974" s="223" t="e">
        <f ca="1">INDEX(TWOPTPCT_COEFFS,1,1)+AB6974*INDEX(TWOPTPCT_COEFFS,1,2)+I6975*INDEX(TWOPTPCT_COEFFS,1,3)+G6975*INDEX(TWOPTPCT_COEFFS,1,4)+L6975*INDEX(TWOPTPCT_COEFFS,1,5)+AB6978*AB6979</f>
        <v>#N/A</v>
      </c>
      <c r="AH6974" s="223" t="e">
        <f ca="1">INDEX(FTA_COEFFS,1,1)+O6974*INDEX(FTA_COEFFS,1,2)+N6975*INDEX(FTA_COEFFS,1,3)+(Q6974+R6974)*INDEX(FTA_COEFFS,1,4)+(Q6975+R6975)*INDEX(FTA_COEFFS,1,5)+M6975*INDEX(FTA_COEFFS,1,6)+AC6978*AC6979</f>
        <v>#N/A</v>
      </c>
      <c r="AI6974" s="223" t="e">
        <f ca="1">INDEX(FTPCT_COEFFS,1,1)+P6974*INDEX(FTPCT_COEFFS,1,2)+F6974*INDEX(FTPCT_COEFFS,1,3)+G6975*INDEX(FTPCT_COEFFS,1,4)+AD6978*AD6979</f>
        <v>#N/A</v>
      </c>
      <c r="AJ6974" s="338" t="e">
        <f t="shared" ref="AJ6974:AJ6975" ca="1" si="12052">AD6974*AE6974/100+AF6974*AG6974+AH6974*AI6974/100</f>
        <v>#N/A</v>
      </c>
      <c r="AK6974" s="55"/>
      <c r="AL6974" s="55"/>
      <c r="AM6974" s="55"/>
      <c r="AN6974" s="55"/>
      <c r="AO6974" s="55"/>
      <c r="AP6974" s="55"/>
      <c r="AQ6974" s="55"/>
      <c r="AR6974" s="55"/>
    </row>
    <row r="6975" spans="1:45" x14ac:dyDescent="0.3">
      <c r="B6975" s="54" t="s">
        <v>175</v>
      </c>
      <c r="C6975" s="54">
        <f>C6968</f>
        <v>0</v>
      </c>
      <c r="D6975" s="56" t="e">
        <f t="shared" ca="1" si="12044"/>
        <v>#N/A</v>
      </c>
      <c r="E6975" s="52" t="e">
        <f t="shared" ref="E6975:W6975" si="12053">E6968</f>
        <v>#N/A</v>
      </c>
      <c r="F6975" s="52" t="e">
        <f t="shared" si="12053"/>
        <v>#N/A</v>
      </c>
      <c r="G6975" s="52" t="e">
        <f t="shared" si="12053"/>
        <v>#N/A</v>
      </c>
      <c r="H6975" s="52" t="e">
        <f t="shared" si="12053"/>
        <v>#N/A</v>
      </c>
      <c r="I6975" s="52" t="e">
        <f t="shared" si="12053"/>
        <v>#N/A</v>
      </c>
      <c r="J6975" s="52" t="e">
        <f t="shared" si="12053"/>
        <v>#N/A</v>
      </c>
      <c r="K6975" s="52" t="e">
        <f t="shared" si="12053"/>
        <v>#N/A</v>
      </c>
      <c r="L6975" s="52" t="e">
        <f t="shared" si="12053"/>
        <v>#N/A</v>
      </c>
      <c r="M6975" s="52" t="e">
        <f t="shared" si="12053"/>
        <v>#N/A</v>
      </c>
      <c r="N6975" s="52" t="e">
        <f t="shared" si="12053"/>
        <v>#N/A</v>
      </c>
      <c r="O6975" s="52" t="e">
        <f t="shared" si="12053"/>
        <v>#N/A</v>
      </c>
      <c r="P6975" s="52" t="e">
        <f t="shared" si="12053"/>
        <v>#N/A</v>
      </c>
      <c r="Q6975" s="52" t="e">
        <f t="shared" si="12053"/>
        <v>#N/A</v>
      </c>
      <c r="R6975" s="52" t="e">
        <f t="shared" si="12053"/>
        <v>#N/A</v>
      </c>
      <c r="S6975" s="52" t="e">
        <f t="shared" si="12053"/>
        <v>#N/A</v>
      </c>
      <c r="T6975" s="52" t="e">
        <f t="shared" si="12053"/>
        <v>#N/A</v>
      </c>
      <c r="U6975" s="52" t="e">
        <f t="shared" si="12053"/>
        <v>#N/A</v>
      </c>
      <c r="V6975" s="52" t="e">
        <f t="shared" si="12053"/>
        <v>#N/A</v>
      </c>
      <c r="W6975" s="52" t="e">
        <f t="shared" si="12053"/>
        <v>#N/A</v>
      </c>
      <c r="X6975" s="55" t="e">
        <f t="shared" si="12046"/>
        <v>#N/A</v>
      </c>
      <c r="Y6975" s="55" t="e">
        <f t="shared" si="12047"/>
        <v>#N/A</v>
      </c>
      <c r="Z6975" s="55" t="e">
        <f t="shared" ref="Z6975" si="12054">Z6974</f>
        <v>#N/A</v>
      </c>
      <c r="AA6975" s="55" t="e">
        <f t="shared" si="12049"/>
        <v>#N/A</v>
      </c>
      <c r="AB6975" s="336" t="e">
        <f t="shared" si="12050"/>
        <v>#N/A</v>
      </c>
      <c r="AC6975" s="223" t="e">
        <f ca="1">INDEX(FGA_COEFFS,1,1)+Z6975*INDEX(FGA_COEFFS,1,2)+Y6975*INDEX(FGA_COEFFS,1,3)+R6975*INDEX(FGA_COEFFS,1,4)+Q6974*INDEX(FGA_COEFFS,1,5)+S6975*INDEX(FGA_COEFFS,1,6)+T6974*INDEX(FGA_COEFFS,1,7)+M6974*INDEX(FGA_COEFFS,1,8)+Y6978*Y6980</f>
        <v>#N/A</v>
      </c>
      <c r="AD6975" s="223" t="e">
        <f ca="1">INDEX(THREEPTA_COEFFS,1,1)+AC6975*INDEX(THREEPTA_COEFFS,1,2)+J6975*INDEX(THREEPTA_COEFFS,1,3)+AA6975*INDEX(THREEPTA_COEFFS,1,4)+K6975*INDEX(THREEPTA_COEFFS,1,5)+L6974*INDEX(THREEPTA_COEFFS,1,6)+Z6978*Z6980</f>
        <v>#N/A</v>
      </c>
      <c r="AE6975" s="223" t="e">
        <f ca="1">INDEX(THREEPTPCT_COEFFS,1,1)+K6975*INDEX(THREEPTPCT_COEFFS,1,2)+L6974*INDEX(THREEPTPCT_COEFFS,1,3)+AA6978*AA6980</f>
        <v>#N/A</v>
      </c>
      <c r="AF6975" s="55" t="e">
        <f t="shared" ca="1" si="12051"/>
        <v>#N/A</v>
      </c>
      <c r="AG6975" s="223" t="e">
        <f ca="1">INDEX(TWOPTPCT_COEFFS,1,1)+AB6975*INDEX(TWOPTPCT_COEFFS,1,2)+I6974*INDEX(TWOPTPCT_COEFFS,1,3)+G6974*INDEX(TWOPTPCT_COEFFS,1,4)+L6974*INDEX(TWOPTPCT_COEFFS,1,5)+AB6978*AB6980</f>
        <v>#N/A</v>
      </c>
      <c r="AH6975" s="223" t="e">
        <f ca="1">INDEX(FTA_COEFFS,1,1)+O6975*INDEX(FTA_COEFFS,1,2)+N6974*INDEX(FTA_COEFFS,1,3)+(Q6975+R6975)*INDEX(FTA_COEFFS,1,4)+(Q6974+R6974)*INDEX(FTA_COEFFS,1,5)+M6974*INDEX(FTA_COEFFS,1,6)+AC6978*AC6980</f>
        <v>#N/A</v>
      </c>
      <c r="AI6975" s="223" t="e">
        <f ca="1">INDEX(FTPCT_COEFFS,1,1)+P6975*INDEX(FTPCT_COEFFS,1,2)+F6975*INDEX(FTPCT_COEFFS,1,3)+G6974*INDEX(FTPCT_COEFFS,1,4)+AD6978*AD6980</f>
        <v>#N/A</v>
      </c>
      <c r="AJ6975" s="338" t="e">
        <f t="shared" ca="1" si="12052"/>
        <v>#N/A</v>
      </c>
      <c r="AK6975" s="55"/>
      <c r="AL6975" s="55"/>
      <c r="AM6975" s="55"/>
      <c r="AN6975" s="55"/>
      <c r="AO6975" s="55"/>
      <c r="AP6975" s="55"/>
      <c r="AQ6975" s="55"/>
      <c r="AR6975" s="55"/>
    </row>
    <row r="6976" spans="1:45" x14ac:dyDescent="0.3">
      <c r="A6976" s="54" t="e">
        <f ca="1">IF(D6974&gt;(D6975+(AVERAGE(V6974,W6974)-AVERAGE(V6975,W6975))/2)+2.5,C6974,IF(D6975&gt;(D6974+(AVERAGE(V6975,W6975)-AVERAGE(V6974,W6974))/2)+2.5,C6975,"Close"))</f>
        <v>#N/A</v>
      </c>
      <c r="B6976" s="64" t="e">
        <f ca="1">IF(D6975&gt;D6974,C6975,C6974)</f>
        <v>#N/A</v>
      </c>
      <c r="D6976" s="56"/>
      <c r="X6976" s="55"/>
      <c r="Y6976" s="55"/>
      <c r="Z6976" s="55"/>
      <c r="AA6976" s="55"/>
      <c r="AB6976" s="55"/>
      <c r="AC6976" s="337"/>
      <c r="AD6976" s="337"/>
      <c r="AE6976" s="337"/>
      <c r="AF6976" s="337"/>
      <c r="AG6976" s="337"/>
      <c r="AH6976" s="337"/>
      <c r="AI6976" s="337"/>
      <c r="AJ6976" s="337"/>
      <c r="AK6976" s="337"/>
      <c r="AL6976" s="337"/>
      <c r="AM6976" s="55"/>
      <c r="AN6976" s="55"/>
      <c r="AO6976" s="55"/>
      <c r="AP6976" s="55"/>
      <c r="AQ6976" s="55"/>
      <c r="AR6976" s="55"/>
      <c r="AS6976" s="55"/>
    </row>
    <row r="6977" spans="1:45" x14ac:dyDescent="0.3">
      <c r="X6977" s="54" t="s">
        <v>1305</v>
      </c>
      <c r="Y6977" s="54" t="s">
        <v>128</v>
      </c>
      <c r="Z6977" s="54" t="s">
        <v>157</v>
      </c>
      <c r="AA6977" s="54" t="s">
        <v>151</v>
      </c>
      <c r="AB6977" s="54" t="s">
        <v>1327</v>
      </c>
      <c r="AC6977" s="54" t="s">
        <v>129</v>
      </c>
      <c r="AD6977" s="54" t="s">
        <v>116</v>
      </c>
      <c r="AE6977" s="54"/>
      <c r="AF6977" s="54"/>
      <c r="AG6977" s="54"/>
      <c r="AH6977" s="54"/>
      <c r="AI6977" s="54"/>
      <c r="AJ6977" s="54"/>
      <c r="AK6977" s="54"/>
      <c r="AL6977" s="54"/>
      <c r="AM6977" s="54"/>
      <c r="AN6977" s="54"/>
      <c r="AO6977" s="54"/>
      <c r="AP6977" s="54"/>
      <c r="AQ6977" s="54"/>
      <c r="AR6977" s="54"/>
      <c r="AS6977" s="54"/>
    </row>
    <row r="6978" spans="1:45" x14ac:dyDescent="0.3">
      <c r="X6978" s="54"/>
      <c r="Y6978" s="54">
        <f t="shared" ref="Y6978:AD6978" si="12055">Y6971</f>
        <v>6.4436999999999998</v>
      </c>
      <c r="Z6978" s="54">
        <f t="shared" si="12055"/>
        <v>4.9371</v>
      </c>
      <c r="AA6978" s="54">
        <f t="shared" si="12055"/>
        <v>11.350300000000001</v>
      </c>
      <c r="AB6978" s="54">
        <f t="shared" si="12055"/>
        <v>7.1900000000000006E-2</v>
      </c>
      <c r="AC6978" s="54">
        <f t="shared" si="12055"/>
        <v>6.2766000000000002</v>
      </c>
      <c r="AD6978" s="54">
        <f t="shared" si="12055"/>
        <v>11.042999999999999</v>
      </c>
      <c r="AE6978" s="54"/>
      <c r="AF6978" s="336"/>
      <c r="AG6978" s="336"/>
      <c r="AH6978" s="336"/>
      <c r="AI6978" s="54"/>
      <c r="AJ6978" s="54"/>
      <c r="AK6978" s="54"/>
      <c r="AL6978" s="54"/>
      <c r="AM6978" s="54"/>
      <c r="AN6978" s="54"/>
      <c r="AO6978" s="54"/>
      <c r="AP6978" s="54"/>
      <c r="AQ6978" s="54"/>
      <c r="AR6978" s="54"/>
      <c r="AS6978" s="54"/>
    </row>
    <row r="6979" spans="1:45" x14ac:dyDescent="0.3">
      <c r="D6979" s="56"/>
      <c r="X6979" s="336"/>
      <c r="Y6979" s="336">
        <f t="shared" ca="1" si="11971"/>
        <v>0.19051219862390101</v>
      </c>
      <c r="Z6979" s="336">
        <f t="shared" ca="1" si="11971"/>
        <v>-0.39562232857261642</v>
      </c>
      <c r="AA6979" s="336">
        <f t="shared" ca="1" si="11971"/>
        <v>-0.41917266526368813</v>
      </c>
      <c r="AB6979" s="336">
        <f t="shared" ca="1" si="11971"/>
        <v>-0.85396295254637389</v>
      </c>
      <c r="AC6979" s="336">
        <f t="shared" ca="1" si="11971"/>
        <v>-0.11032618949091648</v>
      </c>
      <c r="AD6979" s="336">
        <f t="shared" ca="1" si="11971"/>
        <v>6.6867768705092284E-2</v>
      </c>
      <c r="AE6979" s="336"/>
      <c r="AF6979" s="336"/>
      <c r="AG6979" s="336"/>
      <c r="AH6979" s="336"/>
      <c r="AI6979" s="54"/>
      <c r="AJ6979" s="54"/>
      <c r="AK6979" s="54"/>
      <c r="AL6979" s="336"/>
      <c r="AM6979" s="336"/>
      <c r="AN6979" s="336"/>
      <c r="AO6979" s="336"/>
      <c r="AP6979" s="54"/>
      <c r="AQ6979" s="336"/>
      <c r="AR6979" s="336"/>
      <c r="AS6979" s="336"/>
    </row>
    <row r="6980" spans="1:45" x14ac:dyDescent="0.3">
      <c r="C6980" s="54"/>
      <c r="D6980" s="56"/>
      <c r="Y6980" s="336">
        <f t="shared" ca="1" si="11971"/>
        <v>1.2600310246051214</v>
      </c>
      <c r="Z6980" s="336">
        <f t="shared" ca="1" si="11971"/>
        <v>-0.86420101494728541</v>
      </c>
      <c r="AA6980" s="336">
        <f t="shared" ca="1" si="11971"/>
        <v>0.17229701975923428</v>
      </c>
      <c r="AB6980" s="336">
        <f t="shared" ca="1" si="11971"/>
        <v>0.1870268209943638</v>
      </c>
      <c r="AC6980" s="336">
        <f t="shared" ca="1" si="11971"/>
        <v>-6.6048330377877964E-3</v>
      </c>
      <c r="AD6980" s="336">
        <f t="shared" ca="1" si="11971"/>
        <v>-0.76881541019977984</v>
      </c>
      <c r="AE6980" s="55"/>
      <c r="AF6980" s="55"/>
      <c r="AG6980" s="55"/>
      <c r="AH6980" s="55"/>
      <c r="AI6980" s="55"/>
      <c r="AJ6980" s="55"/>
      <c r="AK6980" s="55"/>
      <c r="AL6980" s="55"/>
      <c r="AM6980" s="55"/>
      <c r="AN6980" s="55"/>
      <c r="AO6980" s="55"/>
      <c r="AP6980" s="55"/>
      <c r="AQ6980" s="55"/>
      <c r="AR6980" s="55"/>
      <c r="AS6980" s="55"/>
    </row>
    <row r="6981" spans="1:45" x14ac:dyDescent="0.3">
      <c r="B6981" s="54" t="s">
        <v>172</v>
      </c>
      <c r="C6981" s="53">
        <f>C6974</f>
        <v>0</v>
      </c>
      <c r="D6981" s="56" t="e">
        <f t="shared" ref="D6981:D6982" ca="1" si="12056">AJ6981</f>
        <v>#N/A</v>
      </c>
      <c r="E6981" s="52" t="e">
        <f t="shared" ref="E6981:W6981" si="12057">E6974</f>
        <v>#N/A</v>
      </c>
      <c r="F6981" s="52" t="e">
        <f t="shared" si="12057"/>
        <v>#N/A</v>
      </c>
      <c r="G6981" s="52" t="e">
        <f t="shared" si="12057"/>
        <v>#N/A</v>
      </c>
      <c r="H6981" s="52" t="e">
        <f t="shared" si="12057"/>
        <v>#N/A</v>
      </c>
      <c r="I6981" s="52" t="e">
        <f t="shared" si="12057"/>
        <v>#N/A</v>
      </c>
      <c r="J6981" s="52" t="e">
        <f t="shared" si="12057"/>
        <v>#N/A</v>
      </c>
      <c r="K6981" s="52" t="e">
        <f t="shared" si="12057"/>
        <v>#N/A</v>
      </c>
      <c r="L6981" s="52" t="e">
        <f t="shared" si="12057"/>
        <v>#N/A</v>
      </c>
      <c r="M6981" s="52" t="e">
        <f t="shared" si="12057"/>
        <v>#N/A</v>
      </c>
      <c r="N6981" s="52" t="e">
        <f t="shared" si="12057"/>
        <v>#N/A</v>
      </c>
      <c r="O6981" s="52" t="e">
        <f t="shared" si="12057"/>
        <v>#N/A</v>
      </c>
      <c r="P6981" s="52" t="e">
        <f t="shared" si="12057"/>
        <v>#N/A</v>
      </c>
      <c r="Q6981" s="52" t="e">
        <f t="shared" si="12057"/>
        <v>#N/A</v>
      </c>
      <c r="R6981" s="52" t="e">
        <f t="shared" si="12057"/>
        <v>#N/A</v>
      </c>
      <c r="S6981" s="52" t="e">
        <f t="shared" si="12057"/>
        <v>#N/A</v>
      </c>
      <c r="T6981" s="52" t="e">
        <f t="shared" si="12057"/>
        <v>#N/A</v>
      </c>
      <c r="U6981" s="52" t="e">
        <f t="shared" si="12057"/>
        <v>#N/A</v>
      </c>
      <c r="V6981" s="52" t="e">
        <f t="shared" si="12057"/>
        <v>#N/A</v>
      </c>
      <c r="W6981" s="52" t="e">
        <f t="shared" si="12057"/>
        <v>#N/A</v>
      </c>
      <c r="X6981" s="55" t="e">
        <f t="shared" ref="X6981:X6982" si="12058">(H6981-(O6981*P6981)/100-3*(J6981*K6981)/100)/2</f>
        <v>#N/A</v>
      </c>
      <c r="Y6981" s="55" t="e">
        <f t="shared" ref="Y6981:Y6982" si="12059">SUM(X6981,(J6981*K6981/100))/(F6981/100)</f>
        <v>#N/A</v>
      </c>
      <c r="Z6981" s="55" t="e">
        <f t="shared" ref="Z6981" si="12060">U6981*0.5+U6982*0.5</f>
        <v>#N/A</v>
      </c>
      <c r="AA6981" s="55" t="e">
        <f t="shared" ref="AA6981:AA6982" si="12061">J6981/Y6981</f>
        <v>#N/A</v>
      </c>
      <c r="AB6981" s="336" t="e">
        <f t="shared" ref="AB6981:AB6982" si="12062">X6981/(Y6981-J6981)</f>
        <v>#N/A</v>
      </c>
      <c r="AC6981" s="223" t="e">
        <f ca="1">INDEX(FGA_COEFFS,1,1)+Z6981*INDEX(FGA_COEFFS,1,2)+Y6981*INDEX(FGA_COEFFS,1,3)+R6981*INDEX(FGA_COEFFS,1,4)+Q6982*INDEX(FGA_COEFFS,1,5)+S6981*INDEX(FGA_COEFFS,1,6)+T6982*INDEX(FGA_COEFFS,1,7)+M6982*INDEX(FGA_COEFFS,1,8)+Y6985*Y6986</f>
        <v>#N/A</v>
      </c>
      <c r="AD6981" s="223" t="e">
        <f ca="1">INDEX(THREEPTA_COEFFS,1,1)+AC6981*INDEX(THREEPTA_COEFFS,1,2)+J6981*INDEX(THREEPTA_COEFFS,1,3)+AA6981*INDEX(THREEPTA_COEFFS,1,4)+K6981*INDEX(THREEPTA_COEFFS,1,5)+L6982*INDEX(THREEPTA_COEFFS,1,6)+Z6985*Z6986</f>
        <v>#N/A</v>
      </c>
      <c r="AE6981" s="223" t="e">
        <f ca="1">INDEX(THREEPTPCT_COEFFS,1,1)+K6981*INDEX(THREEPTPCT_COEFFS,1,2)+L6982*INDEX(THREEPTPCT_COEFFS,1,3)+AA6985*AA6986</f>
        <v>#N/A</v>
      </c>
      <c r="AF6981" s="55" t="e">
        <f t="shared" ref="AF6981:AF6982" ca="1" si="12063">AC6981-AD6981</f>
        <v>#N/A</v>
      </c>
      <c r="AG6981" s="223" t="e">
        <f ca="1">INDEX(TWOPTPCT_COEFFS,1,1)+AB6981*INDEX(TWOPTPCT_COEFFS,1,2)+I6982*INDEX(TWOPTPCT_COEFFS,1,3)+G6982*INDEX(TWOPTPCT_COEFFS,1,4)+L6982*INDEX(TWOPTPCT_COEFFS,1,5)+AB6985*AB6986</f>
        <v>#N/A</v>
      </c>
      <c r="AH6981" s="223" t="e">
        <f ca="1">INDEX(FTA_COEFFS,1,1)+O6981*INDEX(FTA_COEFFS,1,2)+N6982*INDEX(FTA_COEFFS,1,3)+(Q6981+R6981)*INDEX(FTA_COEFFS,1,4)+(Q6982+R6982)*INDEX(FTA_COEFFS,1,5)+M6982*INDEX(FTA_COEFFS,1,6)+AC6985*AC6986</f>
        <v>#N/A</v>
      </c>
      <c r="AI6981" s="223" t="e">
        <f ca="1">INDEX(FTPCT_COEFFS,1,1)+P6981*INDEX(FTPCT_COEFFS,1,2)+F6981*INDEX(FTPCT_COEFFS,1,3)+G6982*INDEX(FTPCT_COEFFS,1,4)+AD6985*AD6986</f>
        <v>#N/A</v>
      </c>
      <c r="AJ6981" s="338" t="e">
        <f t="shared" ref="AJ6981:AJ6982" ca="1" si="12064">AD6981*AE6981/100+AF6981*AG6981+AH6981*AI6981/100</f>
        <v>#N/A</v>
      </c>
      <c r="AK6981" s="55"/>
      <c r="AL6981" s="55"/>
      <c r="AM6981" s="55"/>
      <c r="AN6981" s="55"/>
      <c r="AO6981" s="55"/>
      <c r="AP6981" s="55"/>
      <c r="AQ6981" s="55"/>
      <c r="AR6981" s="55"/>
    </row>
    <row r="6982" spans="1:45" x14ac:dyDescent="0.3">
      <c r="B6982" s="54" t="s">
        <v>175</v>
      </c>
      <c r="C6982" s="54">
        <f>C6975</f>
        <v>0</v>
      </c>
      <c r="D6982" s="56" t="e">
        <f t="shared" ca="1" si="12056"/>
        <v>#N/A</v>
      </c>
      <c r="E6982" s="52" t="e">
        <f t="shared" ref="E6982:W6982" si="12065">E6975</f>
        <v>#N/A</v>
      </c>
      <c r="F6982" s="52" t="e">
        <f t="shared" si="12065"/>
        <v>#N/A</v>
      </c>
      <c r="G6982" s="52" t="e">
        <f t="shared" si="12065"/>
        <v>#N/A</v>
      </c>
      <c r="H6982" s="52" t="e">
        <f t="shared" si="12065"/>
        <v>#N/A</v>
      </c>
      <c r="I6982" s="52" t="e">
        <f t="shared" si="12065"/>
        <v>#N/A</v>
      </c>
      <c r="J6982" s="52" t="e">
        <f t="shared" si="12065"/>
        <v>#N/A</v>
      </c>
      <c r="K6982" s="52" t="e">
        <f t="shared" si="12065"/>
        <v>#N/A</v>
      </c>
      <c r="L6982" s="52" t="e">
        <f t="shared" si="12065"/>
        <v>#N/A</v>
      </c>
      <c r="M6982" s="52" t="e">
        <f t="shared" si="12065"/>
        <v>#N/A</v>
      </c>
      <c r="N6982" s="52" t="e">
        <f t="shared" si="12065"/>
        <v>#N/A</v>
      </c>
      <c r="O6982" s="52" t="e">
        <f t="shared" si="12065"/>
        <v>#N/A</v>
      </c>
      <c r="P6982" s="52" t="e">
        <f t="shared" si="12065"/>
        <v>#N/A</v>
      </c>
      <c r="Q6982" s="52" t="e">
        <f t="shared" si="12065"/>
        <v>#N/A</v>
      </c>
      <c r="R6982" s="52" t="e">
        <f t="shared" si="12065"/>
        <v>#N/A</v>
      </c>
      <c r="S6982" s="52" t="e">
        <f t="shared" si="12065"/>
        <v>#N/A</v>
      </c>
      <c r="T6982" s="52" t="e">
        <f t="shared" si="12065"/>
        <v>#N/A</v>
      </c>
      <c r="U6982" s="52" t="e">
        <f t="shared" si="12065"/>
        <v>#N/A</v>
      </c>
      <c r="V6982" s="52" t="e">
        <f t="shared" si="12065"/>
        <v>#N/A</v>
      </c>
      <c r="W6982" s="52" t="e">
        <f t="shared" si="12065"/>
        <v>#N/A</v>
      </c>
      <c r="X6982" s="55" t="e">
        <f t="shared" si="12058"/>
        <v>#N/A</v>
      </c>
      <c r="Y6982" s="55" t="e">
        <f t="shared" si="12059"/>
        <v>#N/A</v>
      </c>
      <c r="Z6982" s="55" t="e">
        <f t="shared" ref="Z6982" si="12066">Z6981</f>
        <v>#N/A</v>
      </c>
      <c r="AA6982" s="55" t="e">
        <f t="shared" si="12061"/>
        <v>#N/A</v>
      </c>
      <c r="AB6982" s="336" t="e">
        <f t="shared" si="12062"/>
        <v>#N/A</v>
      </c>
      <c r="AC6982" s="223" t="e">
        <f ca="1">INDEX(FGA_COEFFS,1,1)+Z6982*INDEX(FGA_COEFFS,1,2)+Y6982*INDEX(FGA_COEFFS,1,3)+R6982*INDEX(FGA_COEFFS,1,4)+Q6981*INDEX(FGA_COEFFS,1,5)+S6982*INDEX(FGA_COEFFS,1,6)+T6981*INDEX(FGA_COEFFS,1,7)+M6981*INDEX(FGA_COEFFS,1,8)+Y6985*Y6987</f>
        <v>#N/A</v>
      </c>
      <c r="AD6982" s="223" t="e">
        <f ca="1">INDEX(THREEPTA_COEFFS,1,1)+AC6982*INDEX(THREEPTA_COEFFS,1,2)+J6982*INDEX(THREEPTA_COEFFS,1,3)+AA6982*INDEX(THREEPTA_COEFFS,1,4)+K6982*INDEX(THREEPTA_COEFFS,1,5)+L6981*INDEX(THREEPTA_COEFFS,1,6)+Z6985*Z6987</f>
        <v>#N/A</v>
      </c>
      <c r="AE6982" s="223" t="e">
        <f ca="1">INDEX(THREEPTPCT_COEFFS,1,1)+K6982*INDEX(THREEPTPCT_COEFFS,1,2)+L6981*INDEX(THREEPTPCT_COEFFS,1,3)+AA6985*AA6987</f>
        <v>#N/A</v>
      </c>
      <c r="AF6982" s="55" t="e">
        <f t="shared" ca="1" si="12063"/>
        <v>#N/A</v>
      </c>
      <c r="AG6982" s="223" t="e">
        <f ca="1">INDEX(TWOPTPCT_COEFFS,1,1)+AB6982*INDEX(TWOPTPCT_COEFFS,1,2)+I6981*INDEX(TWOPTPCT_COEFFS,1,3)+G6981*INDEX(TWOPTPCT_COEFFS,1,4)+L6981*INDEX(TWOPTPCT_COEFFS,1,5)+AB6985*AB6987</f>
        <v>#N/A</v>
      </c>
      <c r="AH6982" s="223" t="e">
        <f ca="1">INDEX(FTA_COEFFS,1,1)+O6982*INDEX(FTA_COEFFS,1,2)+N6981*INDEX(FTA_COEFFS,1,3)+(Q6982+R6982)*INDEX(FTA_COEFFS,1,4)+(Q6981+R6981)*INDEX(FTA_COEFFS,1,5)+M6981*INDEX(FTA_COEFFS,1,6)+AC6985*AC6987</f>
        <v>#N/A</v>
      </c>
      <c r="AI6982" s="223" t="e">
        <f ca="1">INDEX(FTPCT_COEFFS,1,1)+P6982*INDEX(FTPCT_COEFFS,1,2)+F6982*INDEX(FTPCT_COEFFS,1,3)+G6981*INDEX(FTPCT_COEFFS,1,4)+AD6985*AD6987</f>
        <v>#N/A</v>
      </c>
      <c r="AJ6982" s="338" t="e">
        <f t="shared" ca="1" si="12064"/>
        <v>#N/A</v>
      </c>
      <c r="AK6982" s="55"/>
      <c r="AL6982" s="55"/>
      <c r="AM6982" s="55"/>
      <c r="AN6982" s="55"/>
      <c r="AO6982" s="55"/>
      <c r="AP6982" s="55"/>
      <c r="AQ6982" s="55"/>
      <c r="AR6982" s="55"/>
    </row>
    <row r="6983" spans="1:45" x14ac:dyDescent="0.3">
      <c r="A6983" s="54" t="e">
        <f ca="1">IF(D6981&gt;(D6982+(AVERAGE(V6981,W6981)-AVERAGE(V6982,W6982))/2)+2.5,C6981,IF(D6982&gt;(D6981+(AVERAGE(V6982,W6982)-AVERAGE(V6981,W6981))/2)+2.5,C6982,"Close"))</f>
        <v>#N/A</v>
      </c>
      <c r="B6983" s="64" t="e">
        <f ca="1">IF(D6982&gt;D6981,C6982,C6981)</f>
        <v>#N/A</v>
      </c>
      <c r="D6983" s="56"/>
      <c r="X6983" s="55"/>
      <c r="Y6983" s="55"/>
      <c r="Z6983" s="55"/>
      <c r="AA6983" s="55"/>
      <c r="AB6983" s="55"/>
      <c r="AC6983" s="337"/>
      <c r="AD6983" s="337"/>
      <c r="AE6983" s="337"/>
      <c r="AF6983" s="337"/>
      <c r="AG6983" s="337"/>
      <c r="AH6983" s="337"/>
      <c r="AI6983" s="337"/>
      <c r="AJ6983" s="337"/>
      <c r="AK6983" s="337"/>
      <c r="AL6983" s="337"/>
      <c r="AM6983" s="55"/>
      <c r="AN6983" s="55"/>
      <c r="AO6983" s="55"/>
      <c r="AP6983" s="55"/>
      <c r="AQ6983" s="55"/>
      <c r="AR6983" s="55"/>
      <c r="AS6983" s="55"/>
    </row>
    <row r="6984" spans="1:45" x14ac:dyDescent="0.3">
      <c r="X6984" s="54" t="s">
        <v>1305</v>
      </c>
      <c r="Y6984" s="54" t="s">
        <v>128</v>
      </c>
      <c r="Z6984" s="54" t="s">
        <v>157</v>
      </c>
      <c r="AA6984" s="54" t="s">
        <v>151</v>
      </c>
      <c r="AB6984" s="54" t="s">
        <v>1327</v>
      </c>
      <c r="AC6984" s="54" t="s">
        <v>129</v>
      </c>
      <c r="AD6984" s="54" t="s">
        <v>116</v>
      </c>
      <c r="AE6984" s="54"/>
      <c r="AF6984" s="54"/>
      <c r="AG6984" s="54"/>
      <c r="AH6984" s="54"/>
      <c r="AI6984" s="54"/>
      <c r="AJ6984" s="54"/>
      <c r="AK6984" s="54"/>
      <c r="AL6984" s="54"/>
      <c r="AM6984" s="54"/>
      <c r="AN6984" s="54"/>
      <c r="AO6984" s="54"/>
      <c r="AP6984" s="54"/>
      <c r="AQ6984" s="54"/>
      <c r="AR6984" s="54"/>
      <c r="AS6984" s="54"/>
    </row>
    <row r="6985" spans="1:45" x14ac:dyDescent="0.3">
      <c r="X6985" s="54"/>
      <c r="Y6985" s="54">
        <f t="shared" ref="Y6985:AD6985" si="12067">Y6978</f>
        <v>6.4436999999999998</v>
      </c>
      <c r="Z6985" s="54">
        <f t="shared" si="12067"/>
        <v>4.9371</v>
      </c>
      <c r="AA6985" s="54">
        <f t="shared" si="12067"/>
        <v>11.350300000000001</v>
      </c>
      <c r="AB6985" s="54">
        <f t="shared" si="12067"/>
        <v>7.1900000000000006E-2</v>
      </c>
      <c r="AC6985" s="54">
        <f t="shared" si="12067"/>
        <v>6.2766000000000002</v>
      </c>
      <c r="AD6985" s="54">
        <f t="shared" si="12067"/>
        <v>11.042999999999999</v>
      </c>
      <c r="AE6985" s="54"/>
      <c r="AF6985" s="336"/>
      <c r="AG6985" s="336"/>
      <c r="AH6985" s="336"/>
      <c r="AI6985" s="54"/>
      <c r="AJ6985" s="54"/>
      <c r="AK6985" s="54"/>
      <c r="AL6985" s="54"/>
      <c r="AM6985" s="54"/>
      <c r="AN6985" s="54"/>
      <c r="AO6985" s="54"/>
      <c r="AP6985" s="54"/>
      <c r="AQ6985" s="54"/>
      <c r="AR6985" s="54"/>
      <c r="AS6985" s="54"/>
    </row>
    <row r="6986" spans="1:45" x14ac:dyDescent="0.3">
      <c r="D6986" s="56"/>
      <c r="X6986" s="336"/>
      <c r="Y6986" s="336">
        <f t="shared" ca="1" si="11971"/>
        <v>0.82414481264836814</v>
      </c>
      <c r="Z6986" s="336">
        <f t="shared" ca="1" si="11971"/>
        <v>1.4588970462742581</v>
      </c>
      <c r="AA6986" s="336">
        <f t="shared" ca="1" si="11971"/>
        <v>0.3060468017862516</v>
      </c>
      <c r="AB6986" s="336">
        <f t="shared" ca="1" si="11971"/>
        <v>-0.30112916257243788</v>
      </c>
      <c r="AC6986" s="336">
        <f t="shared" ca="1" si="11971"/>
        <v>1.1054138356037801</v>
      </c>
      <c r="AD6986" s="336">
        <f t="shared" ca="1" si="11971"/>
        <v>5.7124356967182363E-2</v>
      </c>
      <c r="AE6986" s="336"/>
      <c r="AF6986" s="336"/>
      <c r="AG6986" s="336"/>
      <c r="AH6986" s="336"/>
      <c r="AI6986" s="54"/>
      <c r="AJ6986" s="54"/>
      <c r="AK6986" s="54"/>
      <c r="AL6986" s="336"/>
      <c r="AM6986" s="336"/>
      <c r="AN6986" s="336"/>
      <c r="AO6986" s="336"/>
      <c r="AP6986" s="54"/>
      <c r="AQ6986" s="336"/>
      <c r="AR6986" s="336"/>
      <c r="AS6986" s="336"/>
    </row>
    <row r="6987" spans="1:45" x14ac:dyDescent="0.3">
      <c r="C6987" s="54"/>
      <c r="D6987" s="56"/>
      <c r="Y6987" s="336">
        <f t="shared" ca="1" si="11971"/>
        <v>0.99153191495694704</v>
      </c>
      <c r="Z6987" s="336">
        <f t="shared" ca="1" si="11971"/>
        <v>1.3511643006122767</v>
      </c>
      <c r="AA6987" s="336">
        <f t="shared" ca="1" si="11971"/>
        <v>-1.4751885982235231</v>
      </c>
      <c r="AB6987" s="336">
        <f t="shared" ca="1" si="11971"/>
        <v>0.40057843714549013</v>
      </c>
      <c r="AC6987" s="336">
        <f t="shared" ca="1" si="11971"/>
        <v>0.55233482912305587</v>
      </c>
      <c r="AD6987" s="336">
        <f t="shared" ca="1" si="11971"/>
        <v>-0.84647216314355189</v>
      </c>
      <c r="AE6987" s="55"/>
      <c r="AF6987" s="55"/>
      <c r="AG6987" s="55"/>
      <c r="AH6987" s="55"/>
      <c r="AI6987" s="55"/>
      <c r="AJ6987" s="55"/>
      <c r="AK6987" s="55"/>
      <c r="AL6987" s="55"/>
      <c r="AM6987" s="55"/>
      <c r="AN6987" s="55"/>
      <c r="AO6987" s="55"/>
      <c r="AP6987" s="55"/>
      <c r="AQ6987" s="55"/>
      <c r="AR6987" s="55"/>
      <c r="AS6987" s="55"/>
    </row>
    <row r="6988" spans="1:45" x14ac:dyDescent="0.3">
      <c r="B6988" s="54" t="s">
        <v>172</v>
      </c>
      <c r="C6988" s="53">
        <f>C6981</f>
        <v>0</v>
      </c>
      <c r="D6988" s="56" t="e">
        <f t="shared" ref="D6988:D6989" ca="1" si="12068">AJ6988</f>
        <v>#N/A</v>
      </c>
      <c r="E6988" s="52" t="e">
        <f t="shared" ref="E6988:W6988" si="12069">E6981</f>
        <v>#N/A</v>
      </c>
      <c r="F6988" s="52" t="e">
        <f t="shared" si="12069"/>
        <v>#N/A</v>
      </c>
      <c r="G6988" s="52" t="e">
        <f t="shared" si="12069"/>
        <v>#N/A</v>
      </c>
      <c r="H6988" s="52" t="e">
        <f t="shared" si="12069"/>
        <v>#N/A</v>
      </c>
      <c r="I6988" s="52" t="e">
        <f t="shared" si="12069"/>
        <v>#N/A</v>
      </c>
      <c r="J6988" s="52" t="e">
        <f t="shared" si="12069"/>
        <v>#N/A</v>
      </c>
      <c r="K6988" s="52" t="e">
        <f t="shared" si="12069"/>
        <v>#N/A</v>
      </c>
      <c r="L6988" s="52" t="e">
        <f t="shared" si="12069"/>
        <v>#N/A</v>
      </c>
      <c r="M6988" s="52" t="e">
        <f t="shared" si="12069"/>
        <v>#N/A</v>
      </c>
      <c r="N6988" s="52" t="e">
        <f t="shared" si="12069"/>
        <v>#N/A</v>
      </c>
      <c r="O6988" s="52" t="e">
        <f t="shared" si="12069"/>
        <v>#N/A</v>
      </c>
      <c r="P6988" s="52" t="e">
        <f t="shared" si="12069"/>
        <v>#N/A</v>
      </c>
      <c r="Q6988" s="52" t="e">
        <f t="shared" si="12069"/>
        <v>#N/A</v>
      </c>
      <c r="R6988" s="52" t="e">
        <f t="shared" si="12069"/>
        <v>#N/A</v>
      </c>
      <c r="S6988" s="52" t="e">
        <f t="shared" si="12069"/>
        <v>#N/A</v>
      </c>
      <c r="T6988" s="52" t="e">
        <f t="shared" si="12069"/>
        <v>#N/A</v>
      </c>
      <c r="U6988" s="52" t="e">
        <f t="shared" si="12069"/>
        <v>#N/A</v>
      </c>
      <c r="V6988" s="52" t="e">
        <f t="shared" si="12069"/>
        <v>#N/A</v>
      </c>
      <c r="W6988" s="52" t="e">
        <f t="shared" si="12069"/>
        <v>#N/A</v>
      </c>
      <c r="X6988" s="55" t="e">
        <f t="shared" ref="X6988:X6989" si="12070">(H6988-(O6988*P6988)/100-3*(J6988*K6988)/100)/2</f>
        <v>#N/A</v>
      </c>
      <c r="Y6988" s="55" t="e">
        <f t="shared" ref="Y6988:Y6989" si="12071">SUM(X6988,(J6988*K6988/100))/(F6988/100)</f>
        <v>#N/A</v>
      </c>
      <c r="Z6988" s="55" t="e">
        <f t="shared" ref="Z6988" si="12072">U6988*0.5+U6989*0.5</f>
        <v>#N/A</v>
      </c>
      <c r="AA6988" s="55" t="e">
        <f t="shared" ref="AA6988:AA6989" si="12073">J6988/Y6988</f>
        <v>#N/A</v>
      </c>
      <c r="AB6988" s="336" t="e">
        <f t="shared" ref="AB6988:AB6989" si="12074">X6988/(Y6988-J6988)</f>
        <v>#N/A</v>
      </c>
      <c r="AC6988" s="223" t="e">
        <f ca="1">INDEX(FGA_COEFFS,1,1)+Z6988*INDEX(FGA_COEFFS,1,2)+Y6988*INDEX(FGA_COEFFS,1,3)+R6988*INDEX(FGA_COEFFS,1,4)+Q6989*INDEX(FGA_COEFFS,1,5)+S6988*INDEX(FGA_COEFFS,1,6)+T6989*INDEX(FGA_COEFFS,1,7)+M6989*INDEX(FGA_COEFFS,1,8)+Y6992*Y6993</f>
        <v>#N/A</v>
      </c>
      <c r="AD6988" s="223" t="e">
        <f ca="1">INDEX(THREEPTA_COEFFS,1,1)+AC6988*INDEX(THREEPTA_COEFFS,1,2)+J6988*INDEX(THREEPTA_COEFFS,1,3)+AA6988*INDEX(THREEPTA_COEFFS,1,4)+K6988*INDEX(THREEPTA_COEFFS,1,5)+L6989*INDEX(THREEPTA_COEFFS,1,6)+Z6992*Z6993</f>
        <v>#N/A</v>
      </c>
      <c r="AE6988" s="223" t="e">
        <f ca="1">INDEX(THREEPTPCT_COEFFS,1,1)+K6988*INDEX(THREEPTPCT_COEFFS,1,2)+L6989*INDEX(THREEPTPCT_COEFFS,1,3)+AA6992*AA6993</f>
        <v>#N/A</v>
      </c>
      <c r="AF6988" s="55" t="e">
        <f t="shared" ref="AF6988:AF6989" ca="1" si="12075">AC6988-AD6988</f>
        <v>#N/A</v>
      </c>
      <c r="AG6988" s="223" t="e">
        <f ca="1">INDEX(TWOPTPCT_COEFFS,1,1)+AB6988*INDEX(TWOPTPCT_COEFFS,1,2)+I6989*INDEX(TWOPTPCT_COEFFS,1,3)+G6989*INDEX(TWOPTPCT_COEFFS,1,4)+L6989*INDEX(TWOPTPCT_COEFFS,1,5)+AB6992*AB6993</f>
        <v>#N/A</v>
      </c>
      <c r="AH6988" s="223" t="e">
        <f ca="1">INDEX(FTA_COEFFS,1,1)+O6988*INDEX(FTA_COEFFS,1,2)+N6989*INDEX(FTA_COEFFS,1,3)+(Q6988+R6988)*INDEX(FTA_COEFFS,1,4)+(Q6989+R6989)*INDEX(FTA_COEFFS,1,5)+M6989*INDEX(FTA_COEFFS,1,6)+AC6992*AC6993</f>
        <v>#N/A</v>
      </c>
      <c r="AI6988" s="223" t="e">
        <f ca="1">INDEX(FTPCT_COEFFS,1,1)+P6988*INDEX(FTPCT_COEFFS,1,2)+F6988*INDEX(FTPCT_COEFFS,1,3)+G6989*INDEX(FTPCT_COEFFS,1,4)+AD6992*AD6993</f>
        <v>#N/A</v>
      </c>
      <c r="AJ6988" s="338" t="e">
        <f t="shared" ref="AJ6988:AJ6989" ca="1" si="12076">AD6988*AE6988/100+AF6988*AG6988+AH6988*AI6988/100</f>
        <v>#N/A</v>
      </c>
      <c r="AK6988" s="55"/>
      <c r="AL6988" s="55"/>
      <c r="AM6988" s="55"/>
      <c r="AN6988" s="55"/>
      <c r="AO6988" s="55"/>
      <c r="AP6988" s="55"/>
      <c r="AQ6988" s="55"/>
      <c r="AR6988" s="55"/>
    </row>
    <row r="6989" spans="1:45" x14ac:dyDescent="0.3">
      <c r="B6989" s="54" t="s">
        <v>175</v>
      </c>
      <c r="C6989" s="54">
        <f>C6982</f>
        <v>0</v>
      </c>
      <c r="D6989" s="56" t="e">
        <f t="shared" ca="1" si="12068"/>
        <v>#N/A</v>
      </c>
      <c r="E6989" s="52" t="e">
        <f t="shared" ref="E6989:W6989" si="12077">E6982</f>
        <v>#N/A</v>
      </c>
      <c r="F6989" s="52" t="e">
        <f t="shared" si="12077"/>
        <v>#N/A</v>
      </c>
      <c r="G6989" s="52" t="e">
        <f t="shared" si="12077"/>
        <v>#N/A</v>
      </c>
      <c r="H6989" s="52" t="e">
        <f t="shared" si="12077"/>
        <v>#N/A</v>
      </c>
      <c r="I6989" s="52" t="e">
        <f t="shared" si="12077"/>
        <v>#N/A</v>
      </c>
      <c r="J6989" s="52" t="e">
        <f t="shared" si="12077"/>
        <v>#N/A</v>
      </c>
      <c r="K6989" s="52" t="e">
        <f t="shared" si="12077"/>
        <v>#N/A</v>
      </c>
      <c r="L6989" s="52" t="e">
        <f t="shared" si="12077"/>
        <v>#N/A</v>
      </c>
      <c r="M6989" s="52" t="e">
        <f t="shared" si="12077"/>
        <v>#N/A</v>
      </c>
      <c r="N6989" s="52" t="e">
        <f t="shared" si="12077"/>
        <v>#N/A</v>
      </c>
      <c r="O6989" s="52" t="e">
        <f t="shared" si="12077"/>
        <v>#N/A</v>
      </c>
      <c r="P6989" s="52" t="e">
        <f t="shared" si="12077"/>
        <v>#N/A</v>
      </c>
      <c r="Q6989" s="52" t="e">
        <f t="shared" si="12077"/>
        <v>#N/A</v>
      </c>
      <c r="R6989" s="52" t="e">
        <f t="shared" si="12077"/>
        <v>#N/A</v>
      </c>
      <c r="S6989" s="52" t="e">
        <f t="shared" si="12077"/>
        <v>#N/A</v>
      </c>
      <c r="T6989" s="52" t="e">
        <f t="shared" si="12077"/>
        <v>#N/A</v>
      </c>
      <c r="U6989" s="52" t="e">
        <f t="shared" si="12077"/>
        <v>#N/A</v>
      </c>
      <c r="V6989" s="52" t="e">
        <f t="shared" si="12077"/>
        <v>#N/A</v>
      </c>
      <c r="W6989" s="52" t="e">
        <f t="shared" si="12077"/>
        <v>#N/A</v>
      </c>
      <c r="X6989" s="55" t="e">
        <f t="shared" si="12070"/>
        <v>#N/A</v>
      </c>
      <c r="Y6989" s="55" t="e">
        <f t="shared" si="12071"/>
        <v>#N/A</v>
      </c>
      <c r="Z6989" s="55" t="e">
        <f t="shared" ref="Z6989" si="12078">Z6988</f>
        <v>#N/A</v>
      </c>
      <c r="AA6989" s="55" t="e">
        <f t="shared" si="12073"/>
        <v>#N/A</v>
      </c>
      <c r="AB6989" s="336" t="e">
        <f t="shared" si="12074"/>
        <v>#N/A</v>
      </c>
      <c r="AC6989" s="223" t="e">
        <f ca="1">INDEX(FGA_COEFFS,1,1)+Z6989*INDEX(FGA_COEFFS,1,2)+Y6989*INDEX(FGA_COEFFS,1,3)+R6989*INDEX(FGA_COEFFS,1,4)+Q6988*INDEX(FGA_COEFFS,1,5)+S6989*INDEX(FGA_COEFFS,1,6)+T6988*INDEX(FGA_COEFFS,1,7)+M6988*INDEX(FGA_COEFFS,1,8)+Y6992*Y6994</f>
        <v>#N/A</v>
      </c>
      <c r="AD6989" s="223" t="e">
        <f ca="1">INDEX(THREEPTA_COEFFS,1,1)+AC6989*INDEX(THREEPTA_COEFFS,1,2)+J6989*INDEX(THREEPTA_COEFFS,1,3)+AA6989*INDEX(THREEPTA_COEFFS,1,4)+K6989*INDEX(THREEPTA_COEFFS,1,5)+L6988*INDEX(THREEPTA_COEFFS,1,6)+Z6992*Z6994</f>
        <v>#N/A</v>
      </c>
      <c r="AE6989" s="223" t="e">
        <f ca="1">INDEX(THREEPTPCT_COEFFS,1,1)+K6989*INDEX(THREEPTPCT_COEFFS,1,2)+L6988*INDEX(THREEPTPCT_COEFFS,1,3)+AA6992*AA6994</f>
        <v>#N/A</v>
      </c>
      <c r="AF6989" s="55" t="e">
        <f t="shared" ca="1" si="12075"/>
        <v>#N/A</v>
      </c>
      <c r="AG6989" s="223" t="e">
        <f ca="1">INDEX(TWOPTPCT_COEFFS,1,1)+AB6989*INDEX(TWOPTPCT_COEFFS,1,2)+I6988*INDEX(TWOPTPCT_COEFFS,1,3)+G6988*INDEX(TWOPTPCT_COEFFS,1,4)+L6988*INDEX(TWOPTPCT_COEFFS,1,5)+AB6992*AB6994</f>
        <v>#N/A</v>
      </c>
      <c r="AH6989" s="223" t="e">
        <f ca="1">INDEX(FTA_COEFFS,1,1)+O6989*INDEX(FTA_COEFFS,1,2)+N6988*INDEX(FTA_COEFFS,1,3)+(Q6989+R6989)*INDEX(FTA_COEFFS,1,4)+(Q6988+R6988)*INDEX(FTA_COEFFS,1,5)+M6988*INDEX(FTA_COEFFS,1,6)+AC6992*AC6994</f>
        <v>#N/A</v>
      </c>
      <c r="AI6989" s="223" t="e">
        <f ca="1">INDEX(FTPCT_COEFFS,1,1)+P6989*INDEX(FTPCT_COEFFS,1,2)+F6989*INDEX(FTPCT_COEFFS,1,3)+G6988*INDEX(FTPCT_COEFFS,1,4)+AD6992*AD6994</f>
        <v>#N/A</v>
      </c>
      <c r="AJ6989" s="338" t="e">
        <f t="shared" ca="1" si="12076"/>
        <v>#N/A</v>
      </c>
      <c r="AK6989" s="55"/>
      <c r="AL6989" s="55"/>
      <c r="AM6989" s="55"/>
      <c r="AN6989" s="55"/>
      <c r="AO6989" s="55"/>
      <c r="AP6989" s="55"/>
      <c r="AQ6989" s="55"/>
      <c r="AR6989" s="55"/>
    </row>
    <row r="6990" spans="1:45" x14ac:dyDescent="0.3">
      <c r="A6990" s="54" t="e">
        <f ca="1">IF(D6988&gt;(D6989+(AVERAGE(V6988,W6988)-AVERAGE(V6989,W6989))/2)+2.5,C6988,IF(D6989&gt;(D6988+(AVERAGE(V6989,W6989)-AVERAGE(V6988,W6988))/2)+2.5,C6989,"Close"))</f>
        <v>#N/A</v>
      </c>
      <c r="B6990" s="64" t="e">
        <f ca="1">IF(D6989&gt;D6988,C6989,C6988)</f>
        <v>#N/A</v>
      </c>
      <c r="D6990" s="56"/>
      <c r="X6990" s="55"/>
      <c r="Y6990" s="55"/>
      <c r="Z6990" s="55"/>
      <c r="AA6990" s="55"/>
      <c r="AB6990" s="55"/>
      <c r="AC6990" s="337"/>
      <c r="AD6990" s="337"/>
      <c r="AE6990" s="337"/>
      <c r="AF6990" s="337"/>
      <c r="AG6990" s="337"/>
      <c r="AH6990" s="337"/>
      <c r="AI6990" s="337"/>
      <c r="AJ6990" s="337"/>
      <c r="AK6990" s="337"/>
      <c r="AL6990" s="337"/>
      <c r="AM6990" s="55"/>
      <c r="AN6990" s="55"/>
      <c r="AO6990" s="55"/>
      <c r="AP6990" s="55"/>
      <c r="AQ6990" s="55"/>
      <c r="AR6990" s="55"/>
      <c r="AS6990" s="55"/>
    </row>
    <row r="6991" spans="1:45" x14ac:dyDescent="0.3">
      <c r="X6991" s="54" t="s">
        <v>1305</v>
      </c>
      <c r="Y6991" s="54" t="s">
        <v>128</v>
      </c>
      <c r="Z6991" s="54" t="s">
        <v>157</v>
      </c>
      <c r="AA6991" s="54" t="s">
        <v>151</v>
      </c>
      <c r="AB6991" s="54" t="s">
        <v>1327</v>
      </c>
      <c r="AC6991" s="54" t="s">
        <v>129</v>
      </c>
      <c r="AD6991" s="54" t="s">
        <v>116</v>
      </c>
      <c r="AE6991" s="54"/>
      <c r="AF6991" s="54"/>
      <c r="AG6991" s="54"/>
      <c r="AH6991" s="54"/>
      <c r="AI6991" s="54"/>
      <c r="AJ6991" s="54"/>
      <c r="AK6991" s="54"/>
      <c r="AL6991" s="54"/>
      <c r="AM6991" s="54"/>
      <c r="AN6991" s="54"/>
      <c r="AO6991" s="54"/>
      <c r="AP6991" s="54"/>
      <c r="AQ6991" s="54"/>
      <c r="AR6991" s="54"/>
      <c r="AS6991" s="54"/>
    </row>
    <row r="6992" spans="1:45" x14ac:dyDescent="0.3">
      <c r="X6992" s="54"/>
      <c r="Y6992" s="54">
        <f t="shared" ref="Y6992:AD6992" si="12079">Y6985</f>
        <v>6.4436999999999998</v>
      </c>
      <c r="Z6992" s="54">
        <f t="shared" si="12079"/>
        <v>4.9371</v>
      </c>
      <c r="AA6992" s="54">
        <f t="shared" si="12079"/>
        <v>11.350300000000001</v>
      </c>
      <c r="AB6992" s="54">
        <f t="shared" si="12079"/>
        <v>7.1900000000000006E-2</v>
      </c>
      <c r="AC6992" s="54">
        <f t="shared" si="12079"/>
        <v>6.2766000000000002</v>
      </c>
      <c r="AD6992" s="54">
        <f t="shared" si="12079"/>
        <v>11.042999999999999</v>
      </c>
      <c r="AE6992" s="54"/>
      <c r="AF6992" s="336"/>
      <c r="AG6992" s="336"/>
      <c r="AH6992" s="336"/>
      <c r="AI6992" s="54"/>
      <c r="AJ6992" s="54"/>
      <c r="AK6992" s="54"/>
      <c r="AL6992" s="54"/>
      <c r="AM6992" s="54"/>
      <c r="AN6992" s="54"/>
      <c r="AO6992" s="54"/>
      <c r="AP6992" s="54"/>
      <c r="AQ6992" s="54"/>
      <c r="AR6992" s="54"/>
      <c r="AS6992" s="54"/>
    </row>
    <row r="6993" spans="1:45" x14ac:dyDescent="0.3">
      <c r="D6993" s="56"/>
      <c r="X6993" s="336"/>
      <c r="Y6993" s="336">
        <f t="shared" ca="1" si="11971"/>
        <v>-1.0144222068513011</v>
      </c>
      <c r="Z6993" s="336">
        <f t="shared" ca="1" si="11971"/>
        <v>-0.10716271273242967</v>
      </c>
      <c r="AA6993" s="336">
        <f t="shared" ca="1" si="11971"/>
        <v>-1.1158823965303812</v>
      </c>
      <c r="AB6993" s="336">
        <f t="shared" ca="1" si="11971"/>
        <v>0.83380652686847867</v>
      </c>
      <c r="AC6993" s="336">
        <f t="shared" ca="1" si="11971"/>
        <v>-0.78222717326240954</v>
      </c>
      <c r="AD6993" s="336">
        <f t="shared" ca="1" si="11971"/>
        <v>-1.354769760880193</v>
      </c>
      <c r="AE6993" s="336"/>
      <c r="AF6993" s="336"/>
      <c r="AG6993" s="336"/>
      <c r="AH6993" s="336"/>
      <c r="AI6993" s="54"/>
      <c r="AJ6993" s="54"/>
      <c r="AK6993" s="54"/>
      <c r="AL6993" s="336"/>
      <c r="AM6993" s="336"/>
      <c r="AN6993" s="336"/>
      <c r="AO6993" s="336"/>
      <c r="AP6993" s="54"/>
      <c r="AQ6993" s="336"/>
      <c r="AR6993" s="336"/>
      <c r="AS6993" s="336"/>
    </row>
    <row r="6994" spans="1:45" x14ac:dyDescent="0.3">
      <c r="C6994" s="54"/>
      <c r="D6994" s="56"/>
      <c r="Y6994" s="336">
        <f t="shared" ref="Y6994:AD7001" ca="1" si="12080">1.5*RAND()^2*IF(RAND()&gt;0.5,1,-1)</f>
        <v>0.83470961930697252</v>
      </c>
      <c r="Z6994" s="336">
        <f t="shared" ca="1" si="12080"/>
        <v>0.30409006526610149</v>
      </c>
      <c r="AA6994" s="336">
        <f t="shared" ca="1" si="12080"/>
        <v>-0.21875306659430496</v>
      </c>
      <c r="AB6994" s="336">
        <f t="shared" ca="1" si="12080"/>
        <v>0.11874399395559332</v>
      </c>
      <c r="AC6994" s="336">
        <f t="shared" ca="1" si="12080"/>
        <v>1.2339078105669712E-2</v>
      </c>
      <c r="AD6994" s="336">
        <f t="shared" ca="1" si="12080"/>
        <v>-1.1408585220944438</v>
      </c>
      <c r="AE6994" s="55"/>
      <c r="AF6994" s="55"/>
      <c r="AG6994" s="55"/>
      <c r="AH6994" s="55"/>
      <c r="AI6994" s="55"/>
      <c r="AJ6994" s="55"/>
      <c r="AK6994" s="55"/>
      <c r="AL6994" s="55"/>
      <c r="AM6994" s="55"/>
      <c r="AN6994" s="55"/>
      <c r="AO6994" s="55"/>
      <c r="AP6994" s="55"/>
      <c r="AQ6994" s="55"/>
      <c r="AR6994" s="55"/>
      <c r="AS6994" s="55"/>
    </row>
    <row r="6995" spans="1:45" x14ac:dyDescent="0.3">
      <c r="B6995" s="54" t="s">
        <v>172</v>
      </c>
      <c r="C6995" s="53">
        <f>C6988</f>
        <v>0</v>
      </c>
      <c r="D6995" s="56" t="e">
        <f t="shared" ref="D6995:D6996" ca="1" si="12081">AJ6995</f>
        <v>#N/A</v>
      </c>
      <c r="E6995" s="52" t="e">
        <f t="shared" ref="E6995:W6995" si="12082">E6988</f>
        <v>#N/A</v>
      </c>
      <c r="F6995" s="52" t="e">
        <f t="shared" si="12082"/>
        <v>#N/A</v>
      </c>
      <c r="G6995" s="52" t="e">
        <f t="shared" si="12082"/>
        <v>#N/A</v>
      </c>
      <c r="H6995" s="52" t="e">
        <f t="shared" si="12082"/>
        <v>#N/A</v>
      </c>
      <c r="I6995" s="52" t="e">
        <f t="shared" si="12082"/>
        <v>#N/A</v>
      </c>
      <c r="J6995" s="52" t="e">
        <f t="shared" si="12082"/>
        <v>#N/A</v>
      </c>
      <c r="K6995" s="52" t="e">
        <f t="shared" si="12082"/>
        <v>#N/A</v>
      </c>
      <c r="L6995" s="52" t="e">
        <f t="shared" si="12082"/>
        <v>#N/A</v>
      </c>
      <c r="M6995" s="52" t="e">
        <f t="shared" si="12082"/>
        <v>#N/A</v>
      </c>
      <c r="N6995" s="52" t="e">
        <f t="shared" si="12082"/>
        <v>#N/A</v>
      </c>
      <c r="O6995" s="52" t="e">
        <f t="shared" si="12082"/>
        <v>#N/A</v>
      </c>
      <c r="P6995" s="52" t="e">
        <f t="shared" si="12082"/>
        <v>#N/A</v>
      </c>
      <c r="Q6995" s="52" t="e">
        <f t="shared" si="12082"/>
        <v>#N/A</v>
      </c>
      <c r="R6995" s="52" t="e">
        <f t="shared" si="12082"/>
        <v>#N/A</v>
      </c>
      <c r="S6995" s="52" t="e">
        <f t="shared" si="12082"/>
        <v>#N/A</v>
      </c>
      <c r="T6995" s="52" t="e">
        <f t="shared" si="12082"/>
        <v>#N/A</v>
      </c>
      <c r="U6995" s="52" t="e">
        <f t="shared" si="12082"/>
        <v>#N/A</v>
      </c>
      <c r="V6995" s="52" t="e">
        <f t="shared" si="12082"/>
        <v>#N/A</v>
      </c>
      <c r="W6995" s="52" t="e">
        <f t="shared" si="12082"/>
        <v>#N/A</v>
      </c>
      <c r="X6995" s="55" t="e">
        <f t="shared" ref="X6995:X6996" si="12083">(H6995-(O6995*P6995)/100-3*(J6995*K6995)/100)/2</f>
        <v>#N/A</v>
      </c>
      <c r="Y6995" s="55" t="e">
        <f t="shared" ref="Y6995:Y6996" si="12084">SUM(X6995,(J6995*K6995/100))/(F6995/100)</f>
        <v>#N/A</v>
      </c>
      <c r="Z6995" s="55" t="e">
        <f t="shared" ref="Z6995" si="12085">U6995*0.5+U6996*0.5</f>
        <v>#N/A</v>
      </c>
      <c r="AA6995" s="55" t="e">
        <f t="shared" ref="AA6995:AA6996" si="12086">J6995/Y6995</f>
        <v>#N/A</v>
      </c>
      <c r="AB6995" s="336" t="e">
        <f t="shared" ref="AB6995:AB6996" si="12087">X6995/(Y6995-J6995)</f>
        <v>#N/A</v>
      </c>
      <c r="AC6995" s="223" t="e">
        <f ca="1">INDEX(FGA_COEFFS,1,1)+Z6995*INDEX(FGA_COEFFS,1,2)+Y6995*INDEX(FGA_COEFFS,1,3)+R6995*INDEX(FGA_COEFFS,1,4)+Q6996*INDEX(FGA_COEFFS,1,5)+S6995*INDEX(FGA_COEFFS,1,6)+T6996*INDEX(FGA_COEFFS,1,7)+M6996*INDEX(FGA_COEFFS,1,8)+Y6999*Y7000</f>
        <v>#N/A</v>
      </c>
      <c r="AD6995" s="223" t="e">
        <f ca="1">INDEX(THREEPTA_COEFFS,1,1)+AC6995*INDEX(THREEPTA_COEFFS,1,2)+J6995*INDEX(THREEPTA_COEFFS,1,3)+AA6995*INDEX(THREEPTA_COEFFS,1,4)+K6995*INDEX(THREEPTA_COEFFS,1,5)+L6996*INDEX(THREEPTA_COEFFS,1,6)+Z6999*Z7000</f>
        <v>#N/A</v>
      </c>
      <c r="AE6995" s="223" t="e">
        <f ca="1">INDEX(THREEPTPCT_COEFFS,1,1)+K6995*INDEX(THREEPTPCT_COEFFS,1,2)+L6996*INDEX(THREEPTPCT_COEFFS,1,3)+AA6999*AA7000</f>
        <v>#N/A</v>
      </c>
      <c r="AF6995" s="55" t="e">
        <f t="shared" ref="AF6995:AF6996" ca="1" si="12088">AC6995-AD6995</f>
        <v>#N/A</v>
      </c>
      <c r="AG6995" s="223" t="e">
        <f ca="1">INDEX(TWOPTPCT_COEFFS,1,1)+AB6995*INDEX(TWOPTPCT_COEFFS,1,2)+I6996*INDEX(TWOPTPCT_COEFFS,1,3)+G6996*INDEX(TWOPTPCT_COEFFS,1,4)+L6996*INDEX(TWOPTPCT_COEFFS,1,5)+AB6999*AB7000</f>
        <v>#N/A</v>
      </c>
      <c r="AH6995" s="223" t="e">
        <f ca="1">INDEX(FTA_COEFFS,1,1)+O6995*INDEX(FTA_COEFFS,1,2)+N6996*INDEX(FTA_COEFFS,1,3)+(Q6995+R6995)*INDEX(FTA_COEFFS,1,4)+(Q6996+R6996)*INDEX(FTA_COEFFS,1,5)+M6996*INDEX(FTA_COEFFS,1,6)+AC6999*AC7000</f>
        <v>#N/A</v>
      </c>
      <c r="AI6995" s="223" t="e">
        <f ca="1">INDEX(FTPCT_COEFFS,1,1)+P6995*INDEX(FTPCT_COEFFS,1,2)+F6995*INDEX(FTPCT_COEFFS,1,3)+G6996*INDEX(FTPCT_COEFFS,1,4)+AD6999*AD7000</f>
        <v>#N/A</v>
      </c>
      <c r="AJ6995" s="338" t="e">
        <f t="shared" ref="AJ6995:AJ6996" ca="1" si="12089">AD6995*AE6995/100+AF6995*AG6995+AH6995*AI6995/100</f>
        <v>#N/A</v>
      </c>
      <c r="AK6995" s="55"/>
      <c r="AL6995" s="55"/>
      <c r="AM6995" s="55"/>
      <c r="AN6995" s="55"/>
      <c r="AO6995" s="55"/>
      <c r="AP6995" s="55"/>
      <c r="AQ6995" s="55"/>
      <c r="AR6995" s="55"/>
    </row>
    <row r="6996" spans="1:45" x14ac:dyDescent="0.3">
      <c r="B6996" s="54" t="s">
        <v>175</v>
      </c>
      <c r="C6996" s="54">
        <f>C6989</f>
        <v>0</v>
      </c>
      <c r="D6996" s="56" t="e">
        <f t="shared" ca="1" si="12081"/>
        <v>#N/A</v>
      </c>
      <c r="E6996" s="52" t="e">
        <f t="shared" ref="E6996:W6996" si="12090">E6989</f>
        <v>#N/A</v>
      </c>
      <c r="F6996" s="52" t="e">
        <f t="shared" si="12090"/>
        <v>#N/A</v>
      </c>
      <c r="G6996" s="52" t="e">
        <f t="shared" si="12090"/>
        <v>#N/A</v>
      </c>
      <c r="H6996" s="52" t="e">
        <f t="shared" si="12090"/>
        <v>#N/A</v>
      </c>
      <c r="I6996" s="52" t="e">
        <f t="shared" si="12090"/>
        <v>#N/A</v>
      </c>
      <c r="J6996" s="52" t="e">
        <f t="shared" si="12090"/>
        <v>#N/A</v>
      </c>
      <c r="K6996" s="52" t="e">
        <f t="shared" si="12090"/>
        <v>#N/A</v>
      </c>
      <c r="L6996" s="52" t="e">
        <f t="shared" si="12090"/>
        <v>#N/A</v>
      </c>
      <c r="M6996" s="52" t="e">
        <f t="shared" si="12090"/>
        <v>#N/A</v>
      </c>
      <c r="N6996" s="52" t="e">
        <f t="shared" si="12090"/>
        <v>#N/A</v>
      </c>
      <c r="O6996" s="52" t="e">
        <f t="shared" si="12090"/>
        <v>#N/A</v>
      </c>
      <c r="P6996" s="52" t="e">
        <f t="shared" si="12090"/>
        <v>#N/A</v>
      </c>
      <c r="Q6996" s="52" t="e">
        <f t="shared" si="12090"/>
        <v>#N/A</v>
      </c>
      <c r="R6996" s="52" t="e">
        <f t="shared" si="12090"/>
        <v>#N/A</v>
      </c>
      <c r="S6996" s="52" t="e">
        <f t="shared" si="12090"/>
        <v>#N/A</v>
      </c>
      <c r="T6996" s="52" t="e">
        <f t="shared" si="12090"/>
        <v>#N/A</v>
      </c>
      <c r="U6996" s="52" t="e">
        <f t="shared" si="12090"/>
        <v>#N/A</v>
      </c>
      <c r="V6996" s="52" t="e">
        <f t="shared" si="12090"/>
        <v>#N/A</v>
      </c>
      <c r="W6996" s="52" t="e">
        <f t="shared" si="12090"/>
        <v>#N/A</v>
      </c>
      <c r="X6996" s="55" t="e">
        <f t="shared" si="12083"/>
        <v>#N/A</v>
      </c>
      <c r="Y6996" s="55" t="e">
        <f t="shared" si="12084"/>
        <v>#N/A</v>
      </c>
      <c r="Z6996" s="55" t="e">
        <f t="shared" ref="Z6996" si="12091">Z6995</f>
        <v>#N/A</v>
      </c>
      <c r="AA6996" s="55" t="e">
        <f t="shared" si="12086"/>
        <v>#N/A</v>
      </c>
      <c r="AB6996" s="336" t="e">
        <f t="shared" si="12087"/>
        <v>#N/A</v>
      </c>
      <c r="AC6996" s="223" t="e">
        <f ca="1">INDEX(FGA_COEFFS,1,1)+Z6996*INDEX(FGA_COEFFS,1,2)+Y6996*INDEX(FGA_COEFFS,1,3)+R6996*INDEX(FGA_COEFFS,1,4)+Q6995*INDEX(FGA_COEFFS,1,5)+S6996*INDEX(FGA_COEFFS,1,6)+T6995*INDEX(FGA_COEFFS,1,7)+M6995*INDEX(FGA_COEFFS,1,8)+Y6999*Y7001</f>
        <v>#N/A</v>
      </c>
      <c r="AD6996" s="223" t="e">
        <f ca="1">INDEX(THREEPTA_COEFFS,1,1)+AC6996*INDEX(THREEPTA_COEFFS,1,2)+J6996*INDEX(THREEPTA_COEFFS,1,3)+AA6996*INDEX(THREEPTA_COEFFS,1,4)+K6996*INDEX(THREEPTA_COEFFS,1,5)+L6995*INDEX(THREEPTA_COEFFS,1,6)+Z6999*Z7001</f>
        <v>#N/A</v>
      </c>
      <c r="AE6996" s="223" t="e">
        <f ca="1">INDEX(THREEPTPCT_COEFFS,1,1)+K6996*INDEX(THREEPTPCT_COEFFS,1,2)+L6995*INDEX(THREEPTPCT_COEFFS,1,3)+AA6999*AA7001</f>
        <v>#N/A</v>
      </c>
      <c r="AF6996" s="55" t="e">
        <f t="shared" ca="1" si="12088"/>
        <v>#N/A</v>
      </c>
      <c r="AG6996" s="223" t="e">
        <f ca="1">INDEX(TWOPTPCT_COEFFS,1,1)+AB6996*INDEX(TWOPTPCT_COEFFS,1,2)+I6995*INDEX(TWOPTPCT_COEFFS,1,3)+G6995*INDEX(TWOPTPCT_COEFFS,1,4)+L6995*INDEX(TWOPTPCT_COEFFS,1,5)+AB6999*AB7001</f>
        <v>#N/A</v>
      </c>
      <c r="AH6996" s="223" t="e">
        <f ca="1">INDEX(FTA_COEFFS,1,1)+O6996*INDEX(FTA_COEFFS,1,2)+N6995*INDEX(FTA_COEFFS,1,3)+(Q6996+R6996)*INDEX(FTA_COEFFS,1,4)+(Q6995+R6995)*INDEX(FTA_COEFFS,1,5)+M6995*INDEX(FTA_COEFFS,1,6)+AC6999*AC7001</f>
        <v>#N/A</v>
      </c>
      <c r="AI6996" s="223" t="e">
        <f ca="1">INDEX(FTPCT_COEFFS,1,1)+P6996*INDEX(FTPCT_COEFFS,1,2)+F6996*INDEX(FTPCT_COEFFS,1,3)+G6995*INDEX(FTPCT_COEFFS,1,4)+AD6999*AD7001</f>
        <v>#N/A</v>
      </c>
      <c r="AJ6996" s="338" t="e">
        <f t="shared" ca="1" si="12089"/>
        <v>#N/A</v>
      </c>
      <c r="AK6996" s="55"/>
      <c r="AL6996" s="55"/>
      <c r="AM6996" s="55"/>
      <c r="AN6996" s="55"/>
      <c r="AO6996" s="55"/>
      <c r="AP6996" s="55"/>
      <c r="AQ6996" s="55"/>
      <c r="AR6996" s="55"/>
    </row>
    <row r="6997" spans="1:45" x14ac:dyDescent="0.3">
      <c r="A6997" s="54" t="e">
        <f ca="1">IF(D6995&gt;(D6996+(AVERAGE(V6995,W6995)-AVERAGE(V6996,W6996))/2)+2.5,C6995,IF(D6996&gt;(D6995+(AVERAGE(V6996,W6996)-AVERAGE(V6995,W6995))/2)+2.5,C6996,"Close"))</f>
        <v>#N/A</v>
      </c>
      <c r="B6997" s="64" t="e">
        <f ca="1">IF(D6996&gt;D6995,C6996,C6995)</f>
        <v>#N/A</v>
      </c>
      <c r="D6997" s="56"/>
      <c r="X6997" s="55"/>
      <c r="Y6997" s="55"/>
      <c r="Z6997" s="55"/>
      <c r="AA6997" s="55"/>
      <c r="AB6997" s="55"/>
      <c r="AC6997" s="337"/>
      <c r="AD6997" s="337"/>
      <c r="AE6997" s="337"/>
      <c r="AF6997" s="337"/>
      <c r="AG6997" s="337"/>
      <c r="AH6997" s="337"/>
      <c r="AI6997" s="337"/>
      <c r="AJ6997" s="337"/>
      <c r="AK6997" s="337"/>
      <c r="AL6997" s="337"/>
      <c r="AM6997" s="55"/>
      <c r="AN6997" s="55"/>
      <c r="AO6997" s="55"/>
      <c r="AP6997" s="55"/>
      <c r="AQ6997" s="55"/>
      <c r="AR6997" s="55"/>
      <c r="AS6997" s="55"/>
    </row>
    <row r="6998" spans="1:45" x14ac:dyDescent="0.3">
      <c r="X6998" s="54" t="s">
        <v>1305</v>
      </c>
      <c r="Y6998" s="54" t="s">
        <v>128</v>
      </c>
      <c r="Z6998" s="54" t="s">
        <v>157</v>
      </c>
      <c r="AA6998" s="54" t="s">
        <v>151</v>
      </c>
      <c r="AB6998" s="54" t="s">
        <v>1327</v>
      </c>
      <c r="AC6998" s="54" t="s">
        <v>129</v>
      </c>
      <c r="AD6998" s="54" t="s">
        <v>116</v>
      </c>
      <c r="AE6998" s="54"/>
      <c r="AF6998" s="54"/>
      <c r="AG6998" s="54"/>
      <c r="AH6998" s="54"/>
      <c r="AI6998" s="54"/>
      <c r="AJ6998" s="54"/>
      <c r="AK6998" s="54"/>
      <c r="AL6998" s="54"/>
      <c r="AM6998" s="54"/>
      <c r="AN6998" s="54"/>
      <c r="AO6998" s="54"/>
      <c r="AP6998" s="54"/>
      <c r="AQ6998" s="54"/>
      <c r="AR6998" s="54"/>
      <c r="AS6998" s="54"/>
    </row>
    <row r="6999" spans="1:45" x14ac:dyDescent="0.3">
      <c r="X6999" s="54"/>
      <c r="Y6999" s="54">
        <f t="shared" ref="Y6999:AD6999" si="12092">Y6992</f>
        <v>6.4436999999999998</v>
      </c>
      <c r="Z6999" s="54">
        <f t="shared" si="12092"/>
        <v>4.9371</v>
      </c>
      <c r="AA6999" s="54">
        <f t="shared" si="12092"/>
        <v>11.350300000000001</v>
      </c>
      <c r="AB6999" s="54">
        <f t="shared" si="12092"/>
        <v>7.1900000000000006E-2</v>
      </c>
      <c r="AC6999" s="54">
        <f t="shared" si="12092"/>
        <v>6.2766000000000002</v>
      </c>
      <c r="AD6999" s="54">
        <f t="shared" si="12092"/>
        <v>11.042999999999999</v>
      </c>
      <c r="AE6999" s="54"/>
      <c r="AF6999" s="336"/>
      <c r="AG6999" s="336"/>
      <c r="AH6999" s="336"/>
      <c r="AI6999" s="54"/>
      <c r="AJ6999" s="54"/>
      <c r="AK6999" s="54"/>
      <c r="AL6999" s="54"/>
      <c r="AM6999" s="54"/>
      <c r="AN6999" s="54"/>
      <c r="AO6999" s="54"/>
      <c r="AP6999" s="54"/>
      <c r="AQ6999" s="54"/>
      <c r="AR6999" s="54"/>
      <c r="AS6999" s="54"/>
    </row>
    <row r="7000" spans="1:45" x14ac:dyDescent="0.3">
      <c r="D7000" s="56"/>
      <c r="X7000" s="336"/>
      <c r="Y7000" s="336">
        <f t="shared" ca="1" si="12080"/>
        <v>-1.0945385021859249E-3</v>
      </c>
      <c r="Z7000" s="336">
        <f t="shared" ca="1" si="12080"/>
        <v>0.5930283153692788</v>
      </c>
      <c r="AA7000" s="336">
        <f t="shared" ca="1" si="12080"/>
        <v>-1.0326871501021468</v>
      </c>
      <c r="AB7000" s="336">
        <f t="shared" ca="1" si="12080"/>
        <v>-8.1985865605117558E-2</v>
      </c>
      <c r="AC7000" s="336">
        <f t="shared" ca="1" si="12080"/>
        <v>0.10629290614979524</v>
      </c>
      <c r="AD7000" s="336">
        <f t="shared" ca="1" si="12080"/>
        <v>1.0541735465994524</v>
      </c>
      <c r="AE7000" s="336"/>
      <c r="AF7000" s="336"/>
      <c r="AG7000" s="336"/>
      <c r="AH7000" s="336"/>
      <c r="AI7000" s="54"/>
      <c r="AJ7000" s="54"/>
      <c r="AK7000" s="54"/>
      <c r="AL7000" s="336"/>
      <c r="AM7000" s="336"/>
      <c r="AN7000" s="336"/>
      <c r="AO7000" s="336"/>
      <c r="AP7000" s="54"/>
      <c r="AQ7000" s="336"/>
      <c r="AR7000" s="336"/>
      <c r="AS7000" s="336"/>
    </row>
    <row r="7001" spans="1:45" x14ac:dyDescent="0.3">
      <c r="C7001" s="54"/>
      <c r="D7001" s="56"/>
      <c r="Y7001" s="336">
        <f t="shared" ca="1" si="12080"/>
        <v>-0.27489001368364169</v>
      </c>
      <c r="Z7001" s="336">
        <f t="shared" ca="1" si="12080"/>
        <v>-1.4406583228729347E-4</v>
      </c>
      <c r="AA7001" s="336">
        <f t="shared" ca="1" si="12080"/>
        <v>0.65114603596113518</v>
      </c>
      <c r="AB7001" s="336">
        <f t="shared" ca="1" si="12080"/>
        <v>-1.2642763413392226</v>
      </c>
      <c r="AC7001" s="336">
        <f t="shared" ca="1" si="12080"/>
        <v>0.24012774115072383</v>
      </c>
      <c r="AD7001" s="336">
        <f t="shared" ca="1" si="12080"/>
        <v>2.4026062075629281E-3</v>
      </c>
      <c r="AE7001" s="55"/>
      <c r="AF7001" s="55"/>
      <c r="AG7001" s="55"/>
      <c r="AH7001" s="55"/>
      <c r="AI7001" s="55"/>
      <c r="AJ7001" s="55"/>
      <c r="AK7001" s="55"/>
      <c r="AL7001" s="55"/>
      <c r="AM7001" s="55"/>
      <c r="AN7001" s="55"/>
      <c r="AO7001" s="55"/>
      <c r="AP7001" s="55"/>
      <c r="AQ7001" s="55"/>
      <c r="AR7001" s="55"/>
      <c r="AS7001" s="55"/>
    </row>
    <row r="7002" spans="1:45" x14ac:dyDescent="0.3">
      <c r="C7002" s="54"/>
      <c r="D7002" s="56"/>
      <c r="X7002" s="55"/>
      <c r="Y7002" s="55"/>
      <c r="Z7002" s="55"/>
      <c r="AA7002" s="55"/>
      <c r="AB7002" s="336"/>
      <c r="AC7002" s="55"/>
      <c r="AD7002" s="55"/>
      <c r="AE7002" s="55"/>
      <c r="AF7002" s="55"/>
      <c r="AG7002" s="55"/>
      <c r="AH7002" s="55"/>
      <c r="AI7002" s="55"/>
      <c r="AJ7002" s="339"/>
      <c r="AK7002" s="55"/>
      <c r="AL7002" s="55"/>
      <c r="AM7002" s="55"/>
      <c r="AN7002" s="55"/>
      <c r="AO7002" s="55"/>
      <c r="AP7002" s="55"/>
      <c r="AQ7002" s="55"/>
      <c r="AR7002" s="55"/>
    </row>
  </sheetData>
  <phoneticPr fontId="30" type="noConversion"/>
  <conditionalFormatting sqref="D5:D7">
    <cfRule type="dataBar" priority="1">
      <dataBar>
        <cfvo type="num" val="0"/>
        <cfvo type="num" val="1000"/>
        <color rgb="FF008AEF"/>
      </dataBar>
      <extLst>
        <ext xmlns:x14="http://schemas.microsoft.com/office/spreadsheetml/2009/9/main" uri="{B025F937-C7B1-47D3-B67F-A62EFF666E3E}">
          <x14:id>{3BC89E06-A209-4DF8-A699-C584DE1B511B}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C89E06-A209-4DF8-A699-C584DE1B511B}">
            <x14:dataBar minLength="0" maxLength="100" border="1" negativeBarBorderColorSameAsPositive="0">
              <x14:cfvo type="num">
                <xm:f>0</xm:f>
              </x14:cfvo>
              <x14:cfvo type="num">
                <xm:f>1000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D5:D7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951C-B1B2-4953-82E3-78A40BA58124}">
  <dimension ref="A1:AR834"/>
  <sheetViews>
    <sheetView zoomScale="60" zoomScaleNormal="60" workbookViewId="0">
      <selection activeCell="A3" sqref="A3"/>
    </sheetView>
  </sheetViews>
  <sheetFormatPr defaultColWidth="9.109375" defaultRowHeight="14.4" x14ac:dyDescent="0.3"/>
  <cols>
    <col min="1" max="1" width="8.77734375" style="53" customWidth="1"/>
    <col min="2" max="2" width="12.77734375" style="53" bestFit="1" customWidth="1"/>
    <col min="3" max="3" width="13.6640625" style="53" bestFit="1" customWidth="1"/>
    <col min="4" max="16384" width="9.109375" style="53"/>
  </cols>
  <sheetData>
    <row r="1" spans="1:43" ht="15" thickBot="1" x14ac:dyDescent="0.35">
      <c r="G1" s="221" t="s">
        <v>174</v>
      </c>
      <c r="H1" s="222" t="s">
        <v>140</v>
      </c>
      <c r="I1" s="222" t="s">
        <v>115</v>
      </c>
      <c r="J1" s="222" t="s">
        <v>141</v>
      </c>
      <c r="K1" s="222" t="s">
        <v>149</v>
      </c>
      <c r="L1" s="222" t="s">
        <v>147</v>
      </c>
      <c r="M1" s="222" t="s">
        <v>157</v>
      </c>
      <c r="N1" s="222" t="s">
        <v>151</v>
      </c>
      <c r="O1" s="222" t="s">
        <v>152</v>
      </c>
      <c r="P1" s="222" t="s">
        <v>139</v>
      </c>
      <c r="Q1" s="222" t="s">
        <v>142</v>
      </c>
      <c r="R1" s="222" t="s">
        <v>156</v>
      </c>
      <c r="S1" s="222" t="s">
        <v>116</v>
      </c>
      <c r="T1" s="222" t="s">
        <v>144</v>
      </c>
      <c r="U1" s="222" t="s">
        <v>145</v>
      </c>
      <c r="V1" s="222" t="s">
        <v>155</v>
      </c>
      <c r="W1" s="222" t="s">
        <v>154</v>
      </c>
      <c r="X1" s="222" t="s">
        <v>127</v>
      </c>
      <c r="Y1" s="222" t="s">
        <v>420</v>
      </c>
      <c r="Z1" s="222" t="s">
        <v>1</v>
      </c>
      <c r="AA1" s="220" t="s">
        <v>173</v>
      </c>
      <c r="AB1" s="220" t="s">
        <v>128</v>
      </c>
      <c r="AC1" s="220" t="s">
        <v>1298</v>
      </c>
      <c r="AD1" s="220" t="s">
        <v>1326</v>
      </c>
      <c r="AE1" s="220" t="s">
        <v>1327</v>
      </c>
      <c r="AF1" s="220" t="s">
        <v>1309</v>
      </c>
      <c r="AG1" s="220" t="s">
        <v>1330</v>
      </c>
      <c r="AH1" s="220" t="s">
        <v>1331</v>
      </c>
      <c r="AI1" s="220" t="s">
        <v>1332</v>
      </c>
      <c r="AJ1" s="220" t="s">
        <v>1333</v>
      </c>
      <c r="AK1" s="220" t="s">
        <v>1334</v>
      </c>
      <c r="AL1" s="220" t="s">
        <v>1335</v>
      </c>
      <c r="AM1" s="220" t="s">
        <v>1336</v>
      </c>
    </row>
    <row r="2" spans="1:43" x14ac:dyDescent="0.3">
      <c r="A2" s="53" t="s">
        <v>404</v>
      </c>
      <c r="B2" s="75" t="e">
        <f ca="1">SUM(D6:D62)/10</f>
        <v>#N/A</v>
      </c>
      <c r="C2" s="75"/>
      <c r="E2" s="53" t="s">
        <v>172</v>
      </c>
      <c r="F2" s="67">
        <f>Bracket!N45</f>
        <v>0</v>
      </c>
      <c r="G2" s="56" t="e">
        <f ca="1">AM2</f>
        <v>#N/A</v>
      </c>
      <c r="H2" s="52" t="e">
        <f>INDEX(STATSTABLE,MATCH(F2,bpiTeams,0),MATCH(INDEX(H:H,1,1),statTitles,0))</f>
        <v>#N/A</v>
      </c>
      <c r="I2" s="52" t="e">
        <f>INDEX(STATSTABLE,MATCH(F2,bpiTeams,0),MATCH(INDEX(I:I,1,1),statTitles,0))</f>
        <v>#N/A</v>
      </c>
      <c r="J2" s="52" t="e">
        <f>INDEX(STATSTABLE,MATCH(F2,bpiTeams,0),MATCH(INDEX(J:J,1,1),statTitles,0))</f>
        <v>#N/A</v>
      </c>
      <c r="K2" s="52" t="e">
        <f>INDEX(STATSTABLE,MATCH(F2,bpiTeams,0),MATCH(INDEX(K:K,1,1),statTitles,0))</f>
        <v>#N/A</v>
      </c>
      <c r="L2" s="52" t="e">
        <f>INDEX(STATSTABLE,MATCH(F2,bpiTeams,0),MATCH(INDEX(L:L,1,1),statTitles,0))</f>
        <v>#N/A</v>
      </c>
      <c r="M2" s="52" t="e">
        <f>INDEX(STATSTABLE,MATCH(F2,bpiTeams,0),MATCH(INDEX(M:M,1,1),statTitles,0))</f>
        <v>#N/A</v>
      </c>
      <c r="N2" s="52" t="e">
        <f>INDEX(STATSTABLE,MATCH(F2,bpiTeams,0),MATCH(INDEX(N:N,1,1),statTitles,0))</f>
        <v>#N/A</v>
      </c>
      <c r="O2" s="52" t="e">
        <f>INDEX(STATSTABLE,MATCH(F2,bpiTeams,0),MATCH(INDEX(O:O,1,1),statTitles,0))</f>
        <v>#N/A</v>
      </c>
      <c r="P2" s="52" t="e">
        <f>INDEX(STATSTABLE,MATCH(F2,bpiTeams,0),MATCH(INDEX(P:P,1,1),statTitles,0))</f>
        <v>#N/A</v>
      </c>
      <c r="Q2" s="52" t="e">
        <f>INDEX(STATSTABLE,MATCH(F2,bpiTeams,0),MATCH(INDEX(Q:Q,1,1),statTitles,0))</f>
        <v>#N/A</v>
      </c>
      <c r="R2" s="52" t="e">
        <f>INDEX(STATSTABLE,MATCH(F2,bpiTeams,0),MATCH(INDEX(R:R,1,1),statTitles,0))</f>
        <v>#N/A</v>
      </c>
      <c r="S2" s="52" t="e">
        <f>INDEX(STATSTABLE,MATCH(F2,bpiTeams,0),MATCH(INDEX(S:S,1,1),statTitles,0))</f>
        <v>#N/A</v>
      </c>
      <c r="T2" s="52" t="e">
        <f>INDEX(STATSTABLE,MATCH(F2,bpiTeams,0),MATCH(INDEX(T:T,1,1),statTitles,0))</f>
        <v>#N/A</v>
      </c>
      <c r="U2" s="52" t="e">
        <f>INDEX(STATSTABLE,MATCH(F2,bpiTeams,0),MATCH(INDEX(U:U,1,1),statTitles,0))</f>
        <v>#N/A</v>
      </c>
      <c r="V2" s="52" t="e">
        <f>INDEX(STATSTABLE,MATCH(F2,bpiTeams,0),MATCH(INDEX(V:V,1,1),statTitles,0))</f>
        <v>#N/A</v>
      </c>
      <c r="W2" s="52" t="e">
        <f>INDEX(STATSTABLE,MATCH(F2,bpiTeams,0),MATCH(INDEX(W:W,1,1),statTitles,0))</f>
        <v>#N/A</v>
      </c>
      <c r="X2" s="52" t="e">
        <f>INDEX(STATSTABLE,MATCH(F2,bpiTeams,0),MATCH(INDEX(X:X,1,1),statTitles,0))</f>
        <v>#N/A</v>
      </c>
      <c r="Y2" s="52" t="e">
        <f>INDEX(STATSTABLE,MATCH(F2,bpiTeams,0),MATCH(INDEX(Y:Y,1,1),statTitles,0))</f>
        <v>#N/A</v>
      </c>
      <c r="Z2" s="52" t="e">
        <f>INDEX(STATSTABLE,MATCH(F2,bpiTeams,0),MATCH(INDEX(Z:Z,1,1),statTitles,0))</f>
        <v>#N/A</v>
      </c>
      <c r="AA2" s="55" t="e">
        <f>(K2-(R2*S2)/100-3*(M2*N2)/100)/2</f>
        <v>#N/A</v>
      </c>
      <c r="AB2" s="55" t="e">
        <f>SUM(AA2,(M2*N2/100))/(I2/100)</f>
        <v>#N/A</v>
      </c>
      <c r="AC2" s="55" t="e">
        <f>X2*0.5+X3*0.5</f>
        <v>#N/A</v>
      </c>
      <c r="AD2" s="55" t="e">
        <f>M2/AB2</f>
        <v>#N/A</v>
      </c>
      <c r="AE2" s="336" t="e">
        <f>AA2/(AB2-M2)</f>
        <v>#N/A</v>
      </c>
      <c r="AF2" s="223" t="e">
        <f ca="1">INDEX(FGA_COEFFS,1,1)+AC2*INDEX(FGA_COEFFS,1,2)+AB2*INDEX(FGA_COEFFS,1,3)+U2*INDEX(FGA_COEFFS,1,4)+T3*INDEX(FGA_COEFFS,1,5)+V2*INDEX(FGA_COEFFS,1,6)+W3*INDEX(FGA_COEFFS,1,7)+P3*INDEX(FGA_COEFFS,1,8)+AB6*AB7</f>
        <v>#N/A</v>
      </c>
      <c r="AG2" s="223" t="e">
        <f ca="1">INDEX(THREEPTA_COEFFS,1,1)+AF2*INDEX(THREEPTA_COEFFS,1,2)+M2*INDEX(THREEPTA_COEFFS,1,3)+AD2*INDEX(THREEPTA_COEFFS,1,4)+N2*INDEX(THREEPTA_COEFFS,1,5)+O3*INDEX(THREEPTA_COEFFS,1,6)+AC6*AC7</f>
        <v>#N/A</v>
      </c>
      <c r="AH2" s="223" t="e">
        <f ca="1">INDEX(THREEPTPCT_COEFFS,1,1)+N2*INDEX(THREEPTPCT_COEFFS,1,2)+O3*INDEX(THREEPTPCT_COEFFS,1,3)+AD6*AD7</f>
        <v>#N/A</v>
      </c>
      <c r="AI2" s="55" t="e">
        <f ca="1">AF2-AG2</f>
        <v>#N/A</v>
      </c>
      <c r="AJ2" s="223" t="e">
        <f ca="1">INDEX(TWOPTPCT_COEFFS,1,1)+AE2*INDEX(TWOPTPCT_COEFFS,1,2)+L3*INDEX(TWOPTPCT_COEFFS,1,3)+J3*INDEX(TWOPTPCT_COEFFS,1,4)+O3*INDEX(TWOPTPCT_COEFFS,1,5)+AE6*AE7</f>
        <v>#N/A</v>
      </c>
      <c r="AK2" s="223" t="e">
        <f ca="1">INDEX(FTA_COEFFS,1,1)+R2*INDEX(FTA_COEFFS,1,2)+Q3*INDEX(FTA_COEFFS,1,3)+(T2+U2)*INDEX(FTA_COEFFS,1,4)+(T3+U3)*INDEX(FTA_COEFFS,1,5)+P3*INDEX(FTA_COEFFS,1,6)+AF6*AF7</f>
        <v>#N/A</v>
      </c>
      <c r="AL2" s="223" t="e">
        <f ca="1">INDEX(FTPCT_COEFFS,1,1)+S2*INDEX(FTPCT_COEFFS,1,2)+I2*INDEX(FTPCT_COEFFS,1,3)+J3*INDEX(FTPCT_COEFFS,1,4)+AG6*AG7</f>
        <v>#N/A</v>
      </c>
      <c r="AM2" s="338" t="e">
        <f ca="1">AG2*AH2/100+AI2*AJ2+AK2*AL2/100</f>
        <v>#N/A</v>
      </c>
      <c r="AN2" s="55"/>
      <c r="AO2" s="55"/>
      <c r="AP2" s="55"/>
      <c r="AQ2" s="55"/>
    </row>
    <row r="3" spans="1:43" x14ac:dyDescent="0.3">
      <c r="A3" s="53" t="s">
        <v>405</v>
      </c>
      <c r="B3" s="75" t="e">
        <f ca="1">SUM(D69:D132,D695:D764)/20</f>
        <v>#N/A</v>
      </c>
      <c r="C3" s="75"/>
      <c r="E3" s="53" t="s">
        <v>175</v>
      </c>
      <c r="F3" s="54" t="e">
        <f>'Map of Bracket (for Pred Tools)'!T7</f>
        <v>#N/A</v>
      </c>
      <c r="G3" s="56" t="e">
        <f ca="1">AM3</f>
        <v>#N/A</v>
      </c>
      <c r="H3" s="52" t="e">
        <f>INDEX(STATSTABLE,MATCH(F3,bpiTeams,0),MATCH(INDEX(H:H,1,1),statTitles,0))</f>
        <v>#N/A</v>
      </c>
      <c r="I3" s="52" t="e">
        <f>INDEX(STATSTABLE,MATCH(F3,bpiTeams,0),MATCH(INDEX(I:I,1,1),statTitles,0))</f>
        <v>#N/A</v>
      </c>
      <c r="J3" s="52" t="e">
        <f>INDEX(STATSTABLE,MATCH(F3,bpiTeams,0),MATCH(INDEX(J:J,1,1),statTitles,0))</f>
        <v>#N/A</v>
      </c>
      <c r="K3" s="52" t="e">
        <f>INDEX(STATSTABLE,MATCH(F3,bpiTeams,0),MATCH(INDEX(K:K,1,1),statTitles,0))</f>
        <v>#N/A</v>
      </c>
      <c r="L3" s="52" t="e">
        <f>INDEX(STATSTABLE,MATCH(F3,bpiTeams,0),MATCH(INDEX(L:L,1,1),statTitles,0))</f>
        <v>#N/A</v>
      </c>
      <c r="M3" s="52" t="e">
        <f>INDEX(STATSTABLE,MATCH(F3,bpiTeams,0),MATCH(INDEX(M:M,1,1),statTitles,0))</f>
        <v>#N/A</v>
      </c>
      <c r="N3" s="52" t="e">
        <f>INDEX(STATSTABLE,MATCH(F3,bpiTeams,0),MATCH(INDEX(N:N,1,1),statTitles,0))</f>
        <v>#N/A</v>
      </c>
      <c r="O3" s="52" t="e">
        <f>INDEX(STATSTABLE,MATCH(F3,bpiTeams,0),MATCH(INDEX(O:O,1,1),statTitles,0))</f>
        <v>#N/A</v>
      </c>
      <c r="P3" s="52" t="e">
        <f>INDEX(STATSTABLE,MATCH(F3,bpiTeams,0),MATCH(INDEX(P:P,1,1),statTitles,0))</f>
        <v>#N/A</v>
      </c>
      <c r="Q3" s="52" t="e">
        <f>INDEX(STATSTABLE,MATCH(F3,bpiTeams,0),MATCH(INDEX(Q:Q,1,1),statTitles,0))</f>
        <v>#N/A</v>
      </c>
      <c r="R3" s="52" t="e">
        <f>INDEX(STATSTABLE,MATCH(F3,bpiTeams,0),MATCH(INDEX(R:R,1,1),statTitles,0))</f>
        <v>#N/A</v>
      </c>
      <c r="S3" s="52" t="e">
        <f>INDEX(STATSTABLE,MATCH(F3,bpiTeams,0),MATCH(INDEX(S:S,1,1),statTitles,0))</f>
        <v>#N/A</v>
      </c>
      <c r="T3" s="52" t="e">
        <f>INDEX(STATSTABLE,MATCH(F3,bpiTeams,0),MATCH(INDEX(T:T,1,1),statTitles,0))</f>
        <v>#N/A</v>
      </c>
      <c r="U3" s="52" t="e">
        <f>INDEX(STATSTABLE,MATCH(F3,bpiTeams,0),MATCH(INDEX(U:U,1,1),statTitles,0))</f>
        <v>#N/A</v>
      </c>
      <c r="V3" s="52" t="e">
        <f>INDEX(STATSTABLE,MATCH(F3,bpiTeams,0),MATCH(INDEX(V:V,1,1),statTitles,0))</f>
        <v>#N/A</v>
      </c>
      <c r="W3" s="52" t="e">
        <f>INDEX(STATSTABLE,MATCH(F3,bpiTeams,0),MATCH(INDEX(W:W,1,1),statTitles,0))</f>
        <v>#N/A</v>
      </c>
      <c r="X3" s="52" t="e">
        <f>INDEX(STATSTABLE,MATCH(F3,bpiTeams,0),MATCH(INDEX(X:X,1,1),statTitles,0))</f>
        <v>#N/A</v>
      </c>
      <c r="Y3" s="52" t="e">
        <f>INDEX(STATSTABLE,MATCH(F3,bpiTeams,0),MATCH(INDEX(Y:Y,1,1),statTitles,0))</f>
        <v>#N/A</v>
      </c>
      <c r="Z3" s="52" t="e">
        <f>INDEX(STATSTABLE,MATCH(F3,bpiTeams,0),MATCH(INDEX(Z:Z,1,1),statTitles,0))</f>
        <v>#N/A</v>
      </c>
      <c r="AA3" s="55" t="e">
        <f>(K3-(R3*S3)/100-3*(M3*N3)/100)/2</f>
        <v>#N/A</v>
      </c>
      <c r="AB3" s="55" t="e">
        <f>SUM(AA3,(M3*N3/100))/(I3/100)</f>
        <v>#N/A</v>
      </c>
      <c r="AC3" s="55" t="e">
        <f>AC2</f>
        <v>#N/A</v>
      </c>
      <c r="AD3" s="55" t="e">
        <f>M3/AB3</f>
        <v>#N/A</v>
      </c>
      <c r="AE3" s="336" t="e">
        <f>AA3/(AB3-M3)</f>
        <v>#N/A</v>
      </c>
      <c r="AF3" s="223" t="e">
        <f ca="1">INDEX(FGA_COEFFS,1,1)+AC3*INDEX(FGA_COEFFS,1,2)+AB3*INDEX(FGA_COEFFS,1,3)+U3*INDEX(FGA_COEFFS,1,4)+T2*INDEX(FGA_COEFFS,1,5)+V3*INDEX(FGA_COEFFS,1,6)+W2*INDEX(FGA_COEFFS,1,7)+P2*INDEX(FGA_COEFFS,1,8)+AB6*AB8</f>
        <v>#N/A</v>
      </c>
      <c r="AG3" s="223" t="e">
        <f ca="1">INDEX(THREEPTA_COEFFS,1,1)+AF3*INDEX(THREEPTA_COEFFS,1,2)+M3*INDEX(THREEPTA_COEFFS,1,3)+AD3*INDEX(THREEPTA_COEFFS,1,4)+N3*INDEX(THREEPTA_COEFFS,1,5)+O2*INDEX(THREEPTA_COEFFS,1,6)+AC6*AC8</f>
        <v>#N/A</v>
      </c>
      <c r="AH3" s="223" t="e">
        <f ca="1">INDEX(THREEPTPCT_COEFFS,1,1)+N3*INDEX(THREEPTPCT_COEFFS,1,2)+O2*INDEX(THREEPTPCT_COEFFS,1,3)+AD6*AD8</f>
        <v>#N/A</v>
      </c>
      <c r="AI3" s="55" t="e">
        <f ca="1">AF3-AG3</f>
        <v>#N/A</v>
      </c>
      <c r="AJ3" s="223" t="e">
        <f ca="1">INDEX(TWOPTPCT_COEFFS,1,1)+AE3*INDEX(TWOPTPCT_COEFFS,1,2)+L2*INDEX(TWOPTPCT_COEFFS,1,3)+J2*INDEX(TWOPTPCT_COEFFS,1,4)+O2*INDEX(TWOPTPCT_COEFFS,1,5)+AE6*AE8</f>
        <v>#N/A</v>
      </c>
      <c r="AK3" s="223" t="e">
        <f ca="1">INDEX(FTA_COEFFS,1,1)+R3*INDEX(FTA_COEFFS,1,2)+Q2*INDEX(FTA_COEFFS,1,3)+(T3+U3)*INDEX(FTA_COEFFS,1,4)+(T2+U2)*INDEX(FTA_COEFFS,1,5)+P2*INDEX(FTA_COEFFS,1,6)+AF6*AF8</f>
        <v>#N/A</v>
      </c>
      <c r="AL3" s="223" t="e">
        <f ca="1">INDEX(FTPCT_COEFFS,1,1)+S3*INDEX(FTPCT_COEFFS,1,2)+I3*INDEX(FTPCT_COEFFS,1,3)+J2*INDEX(FTPCT_COEFFS,1,4)+AG6*AG8</f>
        <v>#N/A</v>
      </c>
      <c r="AM3" s="338" t="e">
        <f ca="1">AG3*AH3/100+AI3*AJ3+AK3*AL3/100</f>
        <v>#N/A</v>
      </c>
      <c r="AN3" s="55"/>
      <c r="AO3" s="55"/>
      <c r="AP3" s="55"/>
      <c r="AQ3" s="55"/>
    </row>
    <row r="4" spans="1:43" x14ac:dyDescent="0.3">
      <c r="A4" s="53" t="s">
        <v>406</v>
      </c>
      <c r="B4" s="75" t="e">
        <f ca="1">SUM(D139:D272,D769:D832)/30</f>
        <v>#N/A</v>
      </c>
      <c r="C4" s="75"/>
      <c r="E4" s="64" t="e">
        <f ca="1">IF(G3&gt;G2,F3,F2)</f>
        <v>#N/A</v>
      </c>
      <c r="G4" s="56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5"/>
      <c r="AB4" s="55"/>
      <c r="AC4" s="55"/>
      <c r="AD4" s="55"/>
      <c r="AE4" s="55"/>
      <c r="AF4" s="337"/>
      <c r="AG4" s="337"/>
      <c r="AH4" s="337"/>
      <c r="AI4" s="337"/>
      <c r="AJ4" s="337"/>
      <c r="AK4" s="337"/>
      <c r="AL4" s="337"/>
      <c r="AM4" s="337"/>
      <c r="AN4" s="55"/>
      <c r="AO4" s="55"/>
      <c r="AP4" s="55"/>
      <c r="AQ4" s="55"/>
    </row>
    <row r="5" spans="1:43" x14ac:dyDescent="0.3">
      <c r="A5" s="53" t="s">
        <v>407</v>
      </c>
      <c r="B5" s="75" t="e">
        <f ca="1">SUM(D279:D692)/60</f>
        <v>#N/A</v>
      </c>
      <c r="C5" s="75"/>
      <c r="F5" s="53" t="e">
        <f>VLOOKUP(F2,'Map of Bracket (for Pred Tools)'!C:E,2,FALSE)</f>
        <v>#N/A</v>
      </c>
      <c r="G5" s="166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4" t="s">
        <v>1305</v>
      </c>
      <c r="AB5" s="54" t="s">
        <v>128</v>
      </c>
      <c r="AC5" s="54" t="s">
        <v>157</v>
      </c>
      <c r="AD5" s="54" t="s">
        <v>151</v>
      </c>
      <c r="AE5" s="54" t="s">
        <v>1327</v>
      </c>
      <c r="AF5" s="54" t="s">
        <v>129</v>
      </c>
      <c r="AG5" s="54" t="s">
        <v>116</v>
      </c>
      <c r="AH5" s="54"/>
      <c r="AI5" s="54"/>
      <c r="AJ5" s="54"/>
      <c r="AK5" s="54"/>
      <c r="AL5" s="54"/>
      <c r="AM5" s="54"/>
    </row>
    <row r="6" spans="1:43" x14ac:dyDescent="0.3">
      <c r="D6" s="53" t="e">
        <f ca="1">IF(G2&gt;(G3+(W2-W3)/2),1,IF(G3&gt;(G2+(W3-W2)/2),0,"Close"))</f>
        <v>#N/A</v>
      </c>
      <c r="G6" s="166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4"/>
      <c r="AB6" s="54">
        <f>Formulas!A6</f>
        <v>6.4436999999999998</v>
      </c>
      <c r="AC6" s="54">
        <f>Formulas!A13</f>
        <v>4.9371</v>
      </c>
      <c r="AD6" s="54">
        <f>Formulas!A20</f>
        <v>11.350300000000001</v>
      </c>
      <c r="AE6" s="54">
        <f>Formulas!A27</f>
        <v>7.1900000000000006E-2</v>
      </c>
      <c r="AF6" s="54">
        <f>Formulas!A34</f>
        <v>6.2766000000000002</v>
      </c>
      <c r="AG6" s="54">
        <f>Formulas!A41</f>
        <v>11.042999999999999</v>
      </c>
      <c r="AH6" s="54"/>
      <c r="AI6" s="336"/>
      <c r="AJ6" s="336"/>
      <c r="AK6" s="336"/>
      <c r="AL6" s="54"/>
      <c r="AM6" s="54"/>
    </row>
    <row r="7" spans="1:43" x14ac:dyDescent="0.3">
      <c r="A7" s="53" t="s">
        <v>408</v>
      </c>
      <c r="B7" s="53" t="e">
        <f ca="1">SUM(B2:B5)/4</f>
        <v>#N/A</v>
      </c>
      <c r="G7" s="166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336"/>
      <c r="AB7" s="336">
        <f ca="1">1.5*RAND()^2*IF(RAND()&gt;0.5,1,-1)</f>
        <v>-0.17183187230253638</v>
      </c>
      <c r="AC7" s="336">
        <f t="shared" ref="AC7:AG8" ca="1" si="0">1.5*RAND()^2*IF(RAND()&gt;0.5,1,-1)</f>
        <v>1.3482687042486972</v>
      </c>
      <c r="AD7" s="336">
        <f t="shared" ca="1" si="0"/>
        <v>-0.43604574611351132</v>
      </c>
      <c r="AE7" s="336">
        <f t="shared" ca="1" si="0"/>
        <v>-0.3781384745019003</v>
      </c>
      <c r="AF7" s="336">
        <f t="shared" ca="1" si="0"/>
        <v>-1.3370264201325046</v>
      </c>
      <c r="AG7" s="336">
        <f t="shared" ca="1" si="0"/>
        <v>1.0205335822658821</v>
      </c>
      <c r="AH7" s="336"/>
      <c r="AI7" s="336"/>
      <c r="AJ7" s="336"/>
      <c r="AK7" s="336"/>
      <c r="AL7" s="54"/>
      <c r="AM7" s="54"/>
      <c r="AO7" s="55"/>
      <c r="AP7" s="55"/>
      <c r="AQ7" s="55"/>
    </row>
    <row r="8" spans="1:43" x14ac:dyDescent="0.3">
      <c r="F8" s="54"/>
      <c r="G8" s="165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B8" s="336">
        <f ca="1">1.5*RAND()^2*IF(RAND()&gt;0.5,1,-1)</f>
        <v>-1.4587394957611179</v>
      </c>
      <c r="AC8" s="336">
        <f t="shared" ca="1" si="0"/>
        <v>-9.8732245321351969E-2</v>
      </c>
      <c r="AD8" s="336">
        <f t="shared" ca="1" si="0"/>
        <v>0.69135322090220774</v>
      </c>
      <c r="AE8" s="336">
        <f t="shared" ca="1" si="0"/>
        <v>3.5231916148558196E-2</v>
      </c>
      <c r="AF8" s="336">
        <f t="shared" ca="1" si="0"/>
        <v>7.7970934409515841E-5</v>
      </c>
      <c r="AG8" s="336">
        <f t="shared" ca="1" si="0"/>
        <v>-1.1411417218653679</v>
      </c>
      <c r="AH8" s="55"/>
      <c r="AI8" s="55"/>
      <c r="AJ8" s="55"/>
      <c r="AK8" s="55"/>
      <c r="AL8" s="55"/>
      <c r="AM8" s="55"/>
      <c r="AN8" s="55"/>
      <c r="AO8" s="55"/>
      <c r="AP8" s="55"/>
      <c r="AQ8" s="55"/>
    </row>
    <row r="9" spans="1:43" x14ac:dyDescent="0.3">
      <c r="E9" s="53" t="s">
        <v>172</v>
      </c>
      <c r="F9" s="53">
        <f>F2</f>
        <v>0</v>
      </c>
      <c r="G9" s="56" t="e">
        <f t="shared" ref="G9:G10" ca="1" si="1">AM9</f>
        <v>#N/A</v>
      </c>
      <c r="H9" s="52" t="e">
        <f>INDEX(STATSTABLE,MATCH(F9,bpiTeams,0),MATCH(INDEX(H:H,1,1),statTitles,0))</f>
        <v>#N/A</v>
      </c>
      <c r="I9" s="52" t="e">
        <f>INDEX(STATSTABLE,MATCH(F9,bpiTeams,0),MATCH(INDEX(I:I,1,1),statTitles,0))</f>
        <v>#N/A</v>
      </c>
      <c r="J9" s="52" t="e">
        <f>INDEX(STATSTABLE,MATCH(F9,bpiTeams,0),MATCH(INDEX(J:J,1,1),statTitles,0))</f>
        <v>#N/A</v>
      </c>
      <c r="K9" s="52" t="e">
        <f>INDEX(STATSTABLE,MATCH(F9,bpiTeams,0),MATCH(INDEX(K:K,1,1),statTitles,0))</f>
        <v>#N/A</v>
      </c>
      <c r="L9" s="52" t="e">
        <f>INDEX(STATSTABLE,MATCH(F9,bpiTeams,0),MATCH(INDEX(L:L,1,1),statTitles,0))</f>
        <v>#N/A</v>
      </c>
      <c r="M9" s="52" t="e">
        <f>INDEX(STATSTABLE,MATCH(F9,bpiTeams,0),MATCH(INDEX(M:M,1,1),statTitles,0))</f>
        <v>#N/A</v>
      </c>
      <c r="N9" s="52" t="e">
        <f>INDEX(STATSTABLE,MATCH(F9,bpiTeams,0),MATCH(INDEX(N:N,1,1),statTitles,0))</f>
        <v>#N/A</v>
      </c>
      <c r="O9" s="52" t="e">
        <f>INDEX(STATSTABLE,MATCH(F9,bpiTeams,0),MATCH(INDEX(O:O,1,1),statTitles,0))</f>
        <v>#N/A</v>
      </c>
      <c r="P9" s="52" t="e">
        <f>INDEX(STATSTABLE,MATCH(F9,bpiTeams,0),MATCH(INDEX(P:P,1,1),statTitles,0))</f>
        <v>#N/A</v>
      </c>
      <c r="Q9" s="52" t="e">
        <f>INDEX(STATSTABLE,MATCH(F9,bpiTeams,0),MATCH(INDEX(Q:Q,1,1),statTitles,0))</f>
        <v>#N/A</v>
      </c>
      <c r="R9" s="52" t="e">
        <f>INDEX(STATSTABLE,MATCH(F9,bpiTeams,0),MATCH(INDEX(R:R,1,1),statTitles,0))</f>
        <v>#N/A</v>
      </c>
      <c r="S9" s="52" t="e">
        <f>INDEX(STATSTABLE,MATCH(F9,bpiTeams,0),MATCH(INDEX(S:S,1,1),statTitles,0))</f>
        <v>#N/A</v>
      </c>
      <c r="T9" s="52" t="e">
        <f>INDEX(STATSTABLE,MATCH(F9,bpiTeams,0),MATCH(INDEX(T:T,1,1),statTitles,0))</f>
        <v>#N/A</v>
      </c>
      <c r="U9" s="52" t="e">
        <f>INDEX(STATSTABLE,MATCH(F9,bpiTeams,0),MATCH(INDEX(U:U,1,1),statTitles,0))</f>
        <v>#N/A</v>
      </c>
      <c r="V9" s="52" t="e">
        <f>INDEX(STATSTABLE,MATCH(F9,bpiTeams,0),MATCH(INDEX(V:V,1,1),statTitles,0))</f>
        <v>#N/A</v>
      </c>
      <c r="W9" s="52" t="e">
        <f>INDEX(STATSTABLE,MATCH(F9,bpiTeams,0),MATCH(INDEX(W:W,1,1),statTitles,0))</f>
        <v>#N/A</v>
      </c>
      <c r="X9" s="52" t="e">
        <f>INDEX(STATSTABLE,MATCH(F9,bpiTeams,0),MATCH(INDEX(X:X,1,1),statTitles,0))</f>
        <v>#N/A</v>
      </c>
      <c r="Y9" s="52" t="e">
        <f>INDEX(STATSTABLE,MATCH(F9,bpiTeams,0),MATCH(INDEX(Y:Y,1,1),statTitles,0))</f>
        <v>#N/A</v>
      </c>
      <c r="Z9" s="52" t="e">
        <f>INDEX(STATSTABLE,MATCH(F9,bpiTeams,0),MATCH(INDEX(Z:Z,1,1),statTitles,0))</f>
        <v>#N/A</v>
      </c>
      <c r="AA9" s="55" t="e">
        <f t="shared" ref="AA9:AA10" si="2">(K9-(R9*S9)/100-3*(M9*N9)/100)/2</f>
        <v>#N/A</v>
      </c>
      <c r="AB9" s="55" t="e">
        <f t="shared" ref="AB9:AB10" si="3">SUM(AA9,(M9*N9/100))/(I9/100)</f>
        <v>#N/A</v>
      </c>
      <c r="AC9" s="55" t="e">
        <f t="shared" ref="AC9" si="4">X9*0.5+X10*0.5</f>
        <v>#N/A</v>
      </c>
      <c r="AD9" s="55" t="e">
        <f t="shared" ref="AD9:AD10" si="5">M9/AB9</f>
        <v>#N/A</v>
      </c>
      <c r="AE9" s="336" t="e">
        <f t="shared" ref="AE9:AE10" si="6">AA9/(AB9-M9)</f>
        <v>#N/A</v>
      </c>
      <c r="AF9" s="223" t="e">
        <f ca="1">INDEX(FGA_COEFFS,1,1)+AC9*INDEX(FGA_COEFFS,1,2)+AB9*INDEX(FGA_COEFFS,1,3)+U9*INDEX(FGA_COEFFS,1,4)+T10*INDEX(FGA_COEFFS,1,5)+V9*INDEX(FGA_COEFFS,1,6)+W10*INDEX(FGA_COEFFS,1,7)+P10*INDEX(FGA_COEFFS,1,8)+AB13*AB14</f>
        <v>#N/A</v>
      </c>
      <c r="AG9" s="223" t="e">
        <f ca="1">INDEX(THREEPTA_COEFFS,1,1)+AF9*INDEX(THREEPTA_COEFFS,1,2)+M9*INDEX(THREEPTA_COEFFS,1,3)+AD9*INDEX(THREEPTA_COEFFS,1,4)+N9*INDEX(THREEPTA_COEFFS,1,5)+O10*INDEX(THREEPTA_COEFFS,1,6)+AC13*AC14</f>
        <v>#N/A</v>
      </c>
      <c r="AH9" s="223" t="e">
        <f ca="1">INDEX(THREEPTPCT_COEFFS,1,1)+N9*INDEX(THREEPTPCT_COEFFS,1,2)+O10*INDEX(THREEPTPCT_COEFFS,1,3)+AD13*AD14</f>
        <v>#N/A</v>
      </c>
      <c r="AI9" s="55" t="e">
        <f t="shared" ref="AI9:AI10" ca="1" si="7">AF9-AG9</f>
        <v>#N/A</v>
      </c>
      <c r="AJ9" s="223" t="e">
        <f ca="1">INDEX(TWOPTPCT_COEFFS,1,1)+AE9*INDEX(TWOPTPCT_COEFFS,1,2)+L10*INDEX(TWOPTPCT_COEFFS,1,3)+J10*INDEX(TWOPTPCT_COEFFS,1,4)+O10*INDEX(TWOPTPCT_COEFFS,1,5)+AE13*AE14</f>
        <v>#N/A</v>
      </c>
      <c r="AK9" s="223" t="e">
        <f ca="1">INDEX(FTA_COEFFS,1,1)+R9*INDEX(FTA_COEFFS,1,2)+Q10*INDEX(FTA_COEFFS,1,3)+(T9+U9)*INDEX(FTA_COEFFS,1,4)+(T10+U10)*INDEX(FTA_COEFFS,1,5)+P10*INDEX(FTA_COEFFS,1,6)+AF13*AF14</f>
        <v>#N/A</v>
      </c>
      <c r="AL9" s="223" t="e">
        <f ca="1">INDEX(FTPCT_COEFFS,1,1)+S9*INDEX(FTPCT_COEFFS,1,2)+I9*INDEX(FTPCT_COEFFS,1,3)+J10*INDEX(FTPCT_COEFFS,1,4)+AG13*AG14</f>
        <v>#N/A</v>
      </c>
      <c r="AM9" s="338" t="e">
        <f t="shared" ref="AM9:AM10" ca="1" si="8">AG9*AH9/100+AI9*AJ9+AK9*AL9/100</f>
        <v>#N/A</v>
      </c>
      <c r="AN9" s="55"/>
      <c r="AO9" s="55"/>
      <c r="AP9" s="55"/>
      <c r="AQ9" s="55"/>
    </row>
    <row r="10" spans="1:43" x14ac:dyDescent="0.3">
      <c r="E10" s="53" t="s">
        <v>175</v>
      </c>
      <c r="F10" s="54" t="e">
        <f>F3</f>
        <v>#N/A</v>
      </c>
      <c r="G10" s="56" t="e">
        <f t="shared" ca="1" si="1"/>
        <v>#N/A</v>
      </c>
      <c r="H10" s="52" t="e">
        <f>INDEX(STATSTABLE,MATCH(F10,bpiTeams,0),MATCH(INDEX(H:H,1,1),statTitles,0))</f>
        <v>#N/A</v>
      </c>
      <c r="I10" s="52" t="e">
        <f>INDEX(STATSTABLE,MATCH(F10,bpiTeams,0),MATCH(INDEX(I:I,1,1),statTitles,0))</f>
        <v>#N/A</v>
      </c>
      <c r="J10" s="52" t="e">
        <f>INDEX(STATSTABLE,MATCH(F10,bpiTeams,0),MATCH(INDEX(J:J,1,1),statTitles,0))</f>
        <v>#N/A</v>
      </c>
      <c r="K10" s="52" t="e">
        <f>INDEX(STATSTABLE,MATCH(F10,bpiTeams,0),MATCH(INDEX(K:K,1,1),statTitles,0))</f>
        <v>#N/A</v>
      </c>
      <c r="L10" s="52" t="e">
        <f>INDEX(STATSTABLE,MATCH(F10,bpiTeams,0),MATCH(INDEX(L:L,1,1),statTitles,0))</f>
        <v>#N/A</v>
      </c>
      <c r="M10" s="52" t="e">
        <f>INDEX(STATSTABLE,MATCH(F10,bpiTeams,0),MATCH(INDEX(M:M,1,1),statTitles,0))</f>
        <v>#N/A</v>
      </c>
      <c r="N10" s="52" t="e">
        <f>INDEX(STATSTABLE,MATCH(F10,bpiTeams,0),MATCH(INDEX(N:N,1,1),statTitles,0))</f>
        <v>#N/A</v>
      </c>
      <c r="O10" s="52" t="e">
        <f>INDEX(STATSTABLE,MATCH(F10,bpiTeams,0),MATCH(INDEX(O:O,1,1),statTitles,0))</f>
        <v>#N/A</v>
      </c>
      <c r="P10" s="52" t="e">
        <f>INDEX(STATSTABLE,MATCH(F10,bpiTeams,0),MATCH(INDEX(P:P,1,1),statTitles,0))</f>
        <v>#N/A</v>
      </c>
      <c r="Q10" s="52" t="e">
        <f>INDEX(STATSTABLE,MATCH(F10,bpiTeams,0),MATCH(INDEX(Q:Q,1,1),statTitles,0))</f>
        <v>#N/A</v>
      </c>
      <c r="R10" s="52" t="e">
        <f>INDEX(STATSTABLE,MATCH(F10,bpiTeams,0),MATCH(INDEX(R:R,1,1),statTitles,0))</f>
        <v>#N/A</v>
      </c>
      <c r="S10" s="52" t="e">
        <f>INDEX(STATSTABLE,MATCH(F10,bpiTeams,0),MATCH(INDEX(S:S,1,1),statTitles,0))</f>
        <v>#N/A</v>
      </c>
      <c r="T10" s="52" t="e">
        <f>INDEX(STATSTABLE,MATCH(F10,bpiTeams,0),MATCH(INDEX(T:T,1,1),statTitles,0))</f>
        <v>#N/A</v>
      </c>
      <c r="U10" s="52" t="e">
        <f>INDEX(STATSTABLE,MATCH(F10,bpiTeams,0),MATCH(INDEX(U:U,1,1),statTitles,0))</f>
        <v>#N/A</v>
      </c>
      <c r="V10" s="52" t="e">
        <f>INDEX(STATSTABLE,MATCH(F10,bpiTeams,0),MATCH(INDEX(V:V,1,1),statTitles,0))</f>
        <v>#N/A</v>
      </c>
      <c r="W10" s="52" t="e">
        <f>INDEX(STATSTABLE,MATCH(F10,bpiTeams,0),MATCH(INDEX(W:W,1,1),statTitles,0))</f>
        <v>#N/A</v>
      </c>
      <c r="X10" s="52" t="e">
        <f>INDEX(STATSTABLE,MATCH(F10,bpiTeams,0),MATCH(INDEX(X:X,1,1),statTitles,0))</f>
        <v>#N/A</v>
      </c>
      <c r="Y10" s="52" t="e">
        <f>INDEX(STATSTABLE,MATCH(F10,bpiTeams,0),MATCH(INDEX(Y:Y,1,1),statTitles,0))</f>
        <v>#N/A</v>
      </c>
      <c r="Z10" s="52" t="e">
        <f>INDEX(STATSTABLE,MATCH(F10,bpiTeams,0),MATCH(INDEX(Z:Z,1,1),statTitles,0))</f>
        <v>#N/A</v>
      </c>
      <c r="AA10" s="55" t="e">
        <f t="shared" si="2"/>
        <v>#N/A</v>
      </c>
      <c r="AB10" s="55" t="e">
        <f t="shared" si="3"/>
        <v>#N/A</v>
      </c>
      <c r="AC10" s="55" t="e">
        <f t="shared" ref="AC10" si="9">AC9</f>
        <v>#N/A</v>
      </c>
      <c r="AD10" s="55" t="e">
        <f t="shared" si="5"/>
        <v>#N/A</v>
      </c>
      <c r="AE10" s="336" t="e">
        <f t="shared" si="6"/>
        <v>#N/A</v>
      </c>
      <c r="AF10" s="223" t="e">
        <f ca="1">INDEX(FGA_COEFFS,1,1)+AC10*INDEX(FGA_COEFFS,1,2)+AB10*INDEX(FGA_COEFFS,1,3)+U10*INDEX(FGA_COEFFS,1,4)+T9*INDEX(FGA_COEFFS,1,5)+V10*INDEX(FGA_COEFFS,1,6)+W9*INDEX(FGA_COEFFS,1,7)+P9*INDEX(FGA_COEFFS,1,8)+AB13*AB15</f>
        <v>#N/A</v>
      </c>
      <c r="AG10" s="223" t="e">
        <f ca="1">INDEX(THREEPTA_COEFFS,1,1)+AF10*INDEX(THREEPTA_COEFFS,1,2)+M10*INDEX(THREEPTA_COEFFS,1,3)+AD10*INDEX(THREEPTA_COEFFS,1,4)+N10*INDEX(THREEPTA_COEFFS,1,5)+O9*INDEX(THREEPTA_COEFFS,1,6)+AC13*AC15</f>
        <v>#N/A</v>
      </c>
      <c r="AH10" s="223" t="e">
        <f ca="1">INDEX(THREEPTPCT_COEFFS,1,1)+N10*INDEX(THREEPTPCT_COEFFS,1,2)+O9*INDEX(THREEPTPCT_COEFFS,1,3)+AD13*AD15</f>
        <v>#N/A</v>
      </c>
      <c r="AI10" s="55" t="e">
        <f t="shared" ca="1" si="7"/>
        <v>#N/A</v>
      </c>
      <c r="AJ10" s="223" t="e">
        <f ca="1">INDEX(TWOPTPCT_COEFFS,1,1)+AE10*INDEX(TWOPTPCT_COEFFS,1,2)+L9*INDEX(TWOPTPCT_COEFFS,1,3)+J9*INDEX(TWOPTPCT_COEFFS,1,4)+O9*INDEX(TWOPTPCT_COEFFS,1,5)+AE13*AE15</f>
        <v>#N/A</v>
      </c>
      <c r="AK10" s="223" t="e">
        <f ca="1">INDEX(FTA_COEFFS,1,1)+R10*INDEX(FTA_COEFFS,1,2)+Q9*INDEX(FTA_COEFFS,1,3)+(T10+U10)*INDEX(FTA_COEFFS,1,4)+(T9+U9)*INDEX(FTA_COEFFS,1,5)+P9*INDEX(FTA_COEFFS,1,6)+AF13*AF15</f>
        <v>#N/A</v>
      </c>
      <c r="AL10" s="223" t="e">
        <f ca="1">INDEX(FTPCT_COEFFS,1,1)+S10*INDEX(FTPCT_COEFFS,1,2)+I10*INDEX(FTPCT_COEFFS,1,3)+J9*INDEX(FTPCT_COEFFS,1,4)+AG13*AG15</f>
        <v>#N/A</v>
      </c>
      <c r="AM10" s="338" t="e">
        <f t="shared" ca="1" si="8"/>
        <v>#N/A</v>
      </c>
      <c r="AN10" s="55"/>
      <c r="AO10" s="55"/>
      <c r="AP10" s="55"/>
      <c r="AQ10" s="55"/>
    </row>
    <row r="11" spans="1:43" x14ac:dyDescent="0.3">
      <c r="E11" s="64" t="e">
        <f ca="1">IF(G10&gt;G9,F10,F9)</f>
        <v>#N/A</v>
      </c>
      <c r="G11" s="56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5"/>
      <c r="AB11" s="55"/>
      <c r="AC11" s="55"/>
      <c r="AD11" s="55"/>
      <c r="AE11" s="55"/>
      <c r="AF11" s="337"/>
      <c r="AG11" s="337"/>
      <c r="AH11" s="337"/>
      <c r="AI11" s="337"/>
      <c r="AJ11" s="337"/>
      <c r="AK11" s="337"/>
      <c r="AL11" s="337"/>
      <c r="AM11" s="337"/>
      <c r="AN11" s="55"/>
      <c r="AO11" s="55"/>
      <c r="AP11" s="55"/>
      <c r="AQ11" s="55"/>
    </row>
    <row r="12" spans="1:43" x14ac:dyDescent="0.3">
      <c r="G12" s="166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4" t="s">
        <v>1305</v>
      </c>
      <c r="AB12" s="54" t="s">
        <v>128</v>
      </c>
      <c r="AC12" s="54" t="s">
        <v>157</v>
      </c>
      <c r="AD12" s="54" t="s">
        <v>151</v>
      </c>
      <c r="AE12" s="54" t="s">
        <v>1327</v>
      </c>
      <c r="AF12" s="54" t="s">
        <v>129</v>
      </c>
      <c r="AG12" s="54" t="s">
        <v>116</v>
      </c>
      <c r="AH12" s="54"/>
      <c r="AI12" s="54"/>
      <c r="AJ12" s="54"/>
      <c r="AK12" s="54"/>
      <c r="AL12" s="54"/>
      <c r="AM12" s="54"/>
    </row>
    <row r="13" spans="1:43" x14ac:dyDescent="0.3">
      <c r="D13" s="53" t="e">
        <f ca="1">IF(G9&gt;(G10+(W9-W10)/2),1,IF(G10&gt;(G9+(W10-W9)/2),0,"Close"))</f>
        <v>#N/A</v>
      </c>
      <c r="G13" s="166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4"/>
      <c r="AB13" s="54">
        <f>Formulas!A13</f>
        <v>4.9371</v>
      </c>
      <c r="AC13" s="54">
        <f>Formulas!A20</f>
        <v>11.350300000000001</v>
      </c>
      <c r="AD13" s="54">
        <f>Formulas!A27</f>
        <v>7.1900000000000006E-2</v>
      </c>
      <c r="AE13" s="54">
        <f>Formulas!A34</f>
        <v>6.2766000000000002</v>
      </c>
      <c r="AF13" s="54">
        <f>Formulas!A41</f>
        <v>11.042999999999999</v>
      </c>
      <c r="AG13" s="54">
        <f>Formulas!A48</f>
        <v>0</v>
      </c>
      <c r="AH13" s="54"/>
      <c r="AI13" s="336"/>
      <c r="AJ13" s="336"/>
      <c r="AK13" s="336"/>
      <c r="AL13" s="54"/>
      <c r="AM13" s="54"/>
    </row>
    <row r="14" spans="1:43" x14ac:dyDescent="0.3">
      <c r="G14" s="166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336"/>
      <c r="AB14" s="336">
        <f t="shared" ref="AB14:AG77" ca="1" si="10">1.5*RAND()^2*IF(RAND()&gt;0.5,1,-1)</f>
        <v>1.2762560539321375</v>
      </c>
      <c r="AC14" s="336">
        <f t="shared" ca="1" si="10"/>
        <v>-0.19292755630712063</v>
      </c>
      <c r="AD14" s="336">
        <f t="shared" ca="1" si="10"/>
        <v>0.78866541012085245</v>
      </c>
      <c r="AE14" s="336">
        <f t="shared" ca="1" si="10"/>
        <v>-0.14902267247019807</v>
      </c>
      <c r="AF14" s="336">
        <f t="shared" ca="1" si="10"/>
        <v>-0.14107034430047577</v>
      </c>
      <c r="AG14" s="336">
        <f t="shared" ca="1" si="10"/>
        <v>-0.37027917145793743</v>
      </c>
      <c r="AH14" s="336"/>
      <c r="AI14" s="336"/>
      <c r="AJ14" s="336"/>
      <c r="AK14" s="336"/>
      <c r="AL14" s="54"/>
      <c r="AM14" s="54"/>
      <c r="AO14" s="55"/>
      <c r="AP14" s="55"/>
      <c r="AQ14" s="55"/>
    </row>
    <row r="15" spans="1:43" x14ac:dyDescent="0.3">
      <c r="F15" s="54"/>
      <c r="G15" s="165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B15" s="336">
        <f t="shared" ca="1" si="10"/>
        <v>-4.132751867351446E-2</v>
      </c>
      <c r="AC15" s="336">
        <f t="shared" ca="1" si="10"/>
        <v>-1.4209360399990627</v>
      </c>
      <c r="AD15" s="336">
        <f t="shared" ca="1" si="10"/>
        <v>0.95220390464397453</v>
      </c>
      <c r="AE15" s="336">
        <f t="shared" ca="1" si="10"/>
        <v>-0.1301934797255431</v>
      </c>
      <c r="AF15" s="336">
        <f t="shared" ca="1" si="10"/>
        <v>3.1503474989134639E-2</v>
      </c>
      <c r="AG15" s="336">
        <f t="shared" ca="1" si="10"/>
        <v>0.11691517304078386</v>
      </c>
      <c r="AH15" s="55"/>
      <c r="AI15" s="55"/>
      <c r="AJ15" s="55"/>
      <c r="AK15" s="55"/>
      <c r="AL15" s="55"/>
      <c r="AM15" s="55"/>
      <c r="AN15" s="55"/>
      <c r="AO15" s="55"/>
      <c r="AP15" s="55"/>
      <c r="AQ15" s="55"/>
    </row>
    <row r="16" spans="1:43" x14ac:dyDescent="0.3">
      <c r="E16" s="53" t="s">
        <v>172</v>
      </c>
      <c r="F16" s="53">
        <f>F9</f>
        <v>0</v>
      </c>
      <c r="G16" s="56" t="e">
        <f t="shared" ref="G16:G17" ca="1" si="11">AM16</f>
        <v>#N/A</v>
      </c>
      <c r="H16" s="52" t="e">
        <f>INDEX(STATSTABLE,MATCH(F16,bpiTeams,0),MATCH(INDEX(H:H,1,1),statTitles,0))</f>
        <v>#N/A</v>
      </c>
      <c r="I16" s="52" t="e">
        <f>INDEX(STATSTABLE,MATCH(F16,bpiTeams,0),MATCH(INDEX(I:I,1,1),statTitles,0))</f>
        <v>#N/A</v>
      </c>
      <c r="J16" s="52" t="e">
        <f>INDEX(STATSTABLE,MATCH(F16,bpiTeams,0),MATCH(INDEX(J:J,1,1),statTitles,0))</f>
        <v>#N/A</v>
      </c>
      <c r="K16" s="52" t="e">
        <f>INDEX(STATSTABLE,MATCH(F16,bpiTeams,0),MATCH(INDEX(K:K,1,1),statTitles,0))</f>
        <v>#N/A</v>
      </c>
      <c r="L16" s="52" t="e">
        <f>INDEX(STATSTABLE,MATCH(F16,bpiTeams,0),MATCH(INDEX(L:L,1,1),statTitles,0))</f>
        <v>#N/A</v>
      </c>
      <c r="M16" s="52" t="e">
        <f>INDEX(STATSTABLE,MATCH(F16,bpiTeams,0),MATCH(INDEX(M:M,1,1),statTitles,0))</f>
        <v>#N/A</v>
      </c>
      <c r="N16" s="52" t="e">
        <f>INDEX(STATSTABLE,MATCH(F16,bpiTeams,0),MATCH(INDEX(N:N,1,1),statTitles,0))</f>
        <v>#N/A</v>
      </c>
      <c r="O16" s="52" t="e">
        <f>INDEX(STATSTABLE,MATCH(F16,bpiTeams,0),MATCH(INDEX(O:O,1,1),statTitles,0))</f>
        <v>#N/A</v>
      </c>
      <c r="P16" s="52" t="e">
        <f>INDEX(STATSTABLE,MATCH(F16,bpiTeams,0),MATCH(INDEX(P:P,1,1),statTitles,0))</f>
        <v>#N/A</v>
      </c>
      <c r="Q16" s="52" t="e">
        <f>INDEX(STATSTABLE,MATCH(F16,bpiTeams,0),MATCH(INDEX(Q:Q,1,1),statTitles,0))</f>
        <v>#N/A</v>
      </c>
      <c r="R16" s="52" t="e">
        <f>INDEX(STATSTABLE,MATCH(F16,bpiTeams,0),MATCH(INDEX(R:R,1,1),statTitles,0))</f>
        <v>#N/A</v>
      </c>
      <c r="S16" s="52" t="e">
        <f>INDEX(STATSTABLE,MATCH(F16,bpiTeams,0),MATCH(INDEX(S:S,1,1),statTitles,0))</f>
        <v>#N/A</v>
      </c>
      <c r="T16" s="52" t="e">
        <f>INDEX(STATSTABLE,MATCH(F16,bpiTeams,0),MATCH(INDEX(T:T,1,1),statTitles,0))</f>
        <v>#N/A</v>
      </c>
      <c r="U16" s="52" t="e">
        <f>INDEX(STATSTABLE,MATCH(F16,bpiTeams,0),MATCH(INDEX(U:U,1,1),statTitles,0))</f>
        <v>#N/A</v>
      </c>
      <c r="V16" s="52" t="e">
        <f>INDEX(STATSTABLE,MATCH(F16,bpiTeams,0),MATCH(INDEX(V:V,1,1),statTitles,0))</f>
        <v>#N/A</v>
      </c>
      <c r="W16" s="52" t="e">
        <f>INDEX(STATSTABLE,MATCH(F16,bpiTeams,0),MATCH(INDEX(W:W,1,1),statTitles,0))</f>
        <v>#N/A</v>
      </c>
      <c r="X16" s="52" t="e">
        <f>INDEX(STATSTABLE,MATCH(F16,bpiTeams,0),MATCH(INDEX(X:X,1,1),statTitles,0))</f>
        <v>#N/A</v>
      </c>
      <c r="Y16" s="52" t="e">
        <f>INDEX(STATSTABLE,MATCH(F16,bpiTeams,0),MATCH(INDEX(Y:Y,1,1),statTitles,0))</f>
        <v>#N/A</v>
      </c>
      <c r="Z16" s="52" t="e">
        <f>INDEX(STATSTABLE,MATCH(F16,bpiTeams,0),MATCH(INDEX(Z:Z,1,1),statTitles,0))</f>
        <v>#N/A</v>
      </c>
      <c r="AA16" s="55" t="e">
        <f t="shared" ref="AA16:AA17" si="12">(K16-(R16*S16)/100-3*(M16*N16)/100)/2</f>
        <v>#N/A</v>
      </c>
      <c r="AB16" s="55" t="e">
        <f t="shared" ref="AB16:AB17" si="13">SUM(AA16,(M16*N16/100))/(I16/100)</f>
        <v>#N/A</v>
      </c>
      <c r="AC16" s="55" t="e">
        <f t="shared" ref="AC16" si="14">X16*0.5+X17*0.5</f>
        <v>#N/A</v>
      </c>
      <c r="AD16" s="55" t="e">
        <f t="shared" ref="AD16:AD17" si="15">M16/AB16</f>
        <v>#N/A</v>
      </c>
      <c r="AE16" s="336" t="e">
        <f t="shared" ref="AE16:AE17" si="16">AA16/(AB16-M16)</f>
        <v>#N/A</v>
      </c>
      <c r="AF16" s="223" t="e">
        <f ca="1">INDEX(FGA_COEFFS,1,1)+AC16*INDEX(FGA_COEFFS,1,2)+AB16*INDEX(FGA_COEFFS,1,3)+U16*INDEX(FGA_COEFFS,1,4)+T17*INDEX(FGA_COEFFS,1,5)+V16*INDEX(FGA_COEFFS,1,6)+W17*INDEX(FGA_COEFFS,1,7)+P17*INDEX(FGA_COEFFS,1,8)+AB20*AB21</f>
        <v>#N/A</v>
      </c>
      <c r="AG16" s="223" t="e">
        <f ca="1">INDEX(THREEPTA_COEFFS,1,1)+AF16*INDEX(THREEPTA_COEFFS,1,2)+M16*INDEX(THREEPTA_COEFFS,1,3)+AD16*INDEX(THREEPTA_COEFFS,1,4)+N16*INDEX(THREEPTA_COEFFS,1,5)+O17*INDEX(THREEPTA_COEFFS,1,6)+AC20*AC21</f>
        <v>#N/A</v>
      </c>
      <c r="AH16" s="223" t="e">
        <f ca="1">INDEX(THREEPTPCT_COEFFS,1,1)+N16*INDEX(THREEPTPCT_COEFFS,1,2)+O17*INDEX(THREEPTPCT_COEFFS,1,3)+AD20*AD21</f>
        <v>#N/A</v>
      </c>
      <c r="AI16" s="55" t="e">
        <f t="shared" ref="AI16:AI17" ca="1" si="17">AF16-AG16</f>
        <v>#N/A</v>
      </c>
      <c r="AJ16" s="223" t="e">
        <f ca="1">INDEX(TWOPTPCT_COEFFS,1,1)+AE16*INDEX(TWOPTPCT_COEFFS,1,2)+L17*INDEX(TWOPTPCT_COEFFS,1,3)+J17*INDEX(TWOPTPCT_COEFFS,1,4)+O17*INDEX(TWOPTPCT_COEFFS,1,5)+AE20*AE21</f>
        <v>#N/A</v>
      </c>
      <c r="AK16" s="223" t="e">
        <f ca="1">INDEX(FTA_COEFFS,1,1)+R16*INDEX(FTA_COEFFS,1,2)+Q17*INDEX(FTA_COEFFS,1,3)+(T16+U16)*INDEX(FTA_COEFFS,1,4)+(T17+U17)*INDEX(FTA_COEFFS,1,5)+P17*INDEX(FTA_COEFFS,1,6)+AF20*AF21</f>
        <v>#N/A</v>
      </c>
      <c r="AL16" s="223" t="e">
        <f ca="1">INDEX(FTPCT_COEFFS,1,1)+S16*INDEX(FTPCT_COEFFS,1,2)+I16*INDEX(FTPCT_COEFFS,1,3)+J17*INDEX(FTPCT_COEFFS,1,4)+AG20*AG21</f>
        <v>#N/A</v>
      </c>
      <c r="AM16" s="338" t="e">
        <f t="shared" ref="AM16:AM17" ca="1" si="18">AG16*AH16/100+AI16*AJ16+AK16*AL16/100</f>
        <v>#N/A</v>
      </c>
      <c r="AN16" s="55"/>
      <c r="AO16" s="55"/>
      <c r="AP16" s="55"/>
      <c r="AQ16" s="55"/>
    </row>
    <row r="17" spans="4:43" x14ac:dyDescent="0.3">
      <c r="E17" s="53" t="s">
        <v>175</v>
      </c>
      <c r="F17" s="54" t="e">
        <f>F10</f>
        <v>#N/A</v>
      </c>
      <c r="G17" s="56" t="e">
        <f t="shared" ca="1" si="11"/>
        <v>#N/A</v>
      </c>
      <c r="H17" s="52" t="e">
        <f>INDEX(STATSTABLE,MATCH(F17,bpiTeams,0),MATCH(INDEX(H:H,1,1),statTitles,0))</f>
        <v>#N/A</v>
      </c>
      <c r="I17" s="52" t="e">
        <f>INDEX(STATSTABLE,MATCH(F17,bpiTeams,0),MATCH(INDEX(I:I,1,1),statTitles,0))</f>
        <v>#N/A</v>
      </c>
      <c r="J17" s="52" t="e">
        <f>INDEX(STATSTABLE,MATCH(F17,bpiTeams,0),MATCH(INDEX(J:J,1,1),statTitles,0))</f>
        <v>#N/A</v>
      </c>
      <c r="K17" s="52" t="e">
        <f>INDEX(STATSTABLE,MATCH(F17,bpiTeams,0),MATCH(INDEX(K:K,1,1),statTitles,0))</f>
        <v>#N/A</v>
      </c>
      <c r="L17" s="52" t="e">
        <f>INDEX(STATSTABLE,MATCH(F17,bpiTeams,0),MATCH(INDEX(L:L,1,1),statTitles,0))</f>
        <v>#N/A</v>
      </c>
      <c r="M17" s="52" t="e">
        <f>INDEX(STATSTABLE,MATCH(F17,bpiTeams,0),MATCH(INDEX(M:M,1,1),statTitles,0))</f>
        <v>#N/A</v>
      </c>
      <c r="N17" s="52" t="e">
        <f>INDEX(STATSTABLE,MATCH(F17,bpiTeams,0),MATCH(INDEX(N:N,1,1),statTitles,0))</f>
        <v>#N/A</v>
      </c>
      <c r="O17" s="52" t="e">
        <f>INDEX(STATSTABLE,MATCH(F17,bpiTeams,0),MATCH(INDEX(O:O,1,1),statTitles,0))</f>
        <v>#N/A</v>
      </c>
      <c r="P17" s="52" t="e">
        <f>INDEX(STATSTABLE,MATCH(F17,bpiTeams,0),MATCH(INDEX(P:P,1,1),statTitles,0))</f>
        <v>#N/A</v>
      </c>
      <c r="Q17" s="52" t="e">
        <f>INDEX(STATSTABLE,MATCH(F17,bpiTeams,0),MATCH(INDEX(Q:Q,1,1),statTitles,0))</f>
        <v>#N/A</v>
      </c>
      <c r="R17" s="52" t="e">
        <f>INDEX(STATSTABLE,MATCH(F17,bpiTeams,0),MATCH(INDEX(R:R,1,1),statTitles,0))</f>
        <v>#N/A</v>
      </c>
      <c r="S17" s="52" t="e">
        <f>INDEX(STATSTABLE,MATCH(F17,bpiTeams,0),MATCH(INDEX(S:S,1,1),statTitles,0))</f>
        <v>#N/A</v>
      </c>
      <c r="T17" s="52" t="e">
        <f>INDEX(STATSTABLE,MATCH(F17,bpiTeams,0),MATCH(INDEX(T:T,1,1),statTitles,0))</f>
        <v>#N/A</v>
      </c>
      <c r="U17" s="52" t="e">
        <f>INDEX(STATSTABLE,MATCH(F17,bpiTeams,0),MATCH(INDEX(U:U,1,1),statTitles,0))</f>
        <v>#N/A</v>
      </c>
      <c r="V17" s="52" t="e">
        <f>INDEX(STATSTABLE,MATCH(F17,bpiTeams,0),MATCH(INDEX(V:V,1,1),statTitles,0))</f>
        <v>#N/A</v>
      </c>
      <c r="W17" s="52" t="e">
        <f>INDEX(STATSTABLE,MATCH(F17,bpiTeams,0),MATCH(INDEX(W:W,1,1),statTitles,0))</f>
        <v>#N/A</v>
      </c>
      <c r="X17" s="52" t="e">
        <f>INDEX(STATSTABLE,MATCH(F17,bpiTeams,0),MATCH(INDEX(X:X,1,1),statTitles,0))</f>
        <v>#N/A</v>
      </c>
      <c r="Y17" s="52" t="e">
        <f>INDEX(STATSTABLE,MATCH(F17,bpiTeams,0),MATCH(INDEX(Y:Y,1,1),statTitles,0))</f>
        <v>#N/A</v>
      </c>
      <c r="Z17" s="52" t="e">
        <f>INDEX(STATSTABLE,MATCH(F17,bpiTeams,0),MATCH(INDEX(Z:Z,1,1),statTitles,0))</f>
        <v>#N/A</v>
      </c>
      <c r="AA17" s="55" t="e">
        <f t="shared" si="12"/>
        <v>#N/A</v>
      </c>
      <c r="AB17" s="55" t="e">
        <f t="shared" si="13"/>
        <v>#N/A</v>
      </c>
      <c r="AC17" s="55" t="e">
        <f t="shared" ref="AC17" si="19">AC16</f>
        <v>#N/A</v>
      </c>
      <c r="AD17" s="55" t="e">
        <f t="shared" si="15"/>
        <v>#N/A</v>
      </c>
      <c r="AE17" s="336" t="e">
        <f t="shared" si="16"/>
        <v>#N/A</v>
      </c>
      <c r="AF17" s="223" t="e">
        <f ca="1">INDEX(FGA_COEFFS,1,1)+AC17*INDEX(FGA_COEFFS,1,2)+AB17*INDEX(FGA_COEFFS,1,3)+U17*INDEX(FGA_COEFFS,1,4)+T16*INDEX(FGA_COEFFS,1,5)+V17*INDEX(FGA_COEFFS,1,6)+W16*INDEX(FGA_COEFFS,1,7)+P16*INDEX(FGA_COEFFS,1,8)+AB20*AB22</f>
        <v>#N/A</v>
      </c>
      <c r="AG17" s="223" t="e">
        <f ca="1">INDEX(THREEPTA_COEFFS,1,1)+AF17*INDEX(THREEPTA_COEFFS,1,2)+M17*INDEX(THREEPTA_COEFFS,1,3)+AD17*INDEX(THREEPTA_COEFFS,1,4)+N17*INDEX(THREEPTA_COEFFS,1,5)+O16*INDEX(THREEPTA_COEFFS,1,6)+AC20*AC22</f>
        <v>#N/A</v>
      </c>
      <c r="AH17" s="223" t="e">
        <f ca="1">INDEX(THREEPTPCT_COEFFS,1,1)+N17*INDEX(THREEPTPCT_COEFFS,1,2)+O16*INDEX(THREEPTPCT_COEFFS,1,3)+AD20*AD22</f>
        <v>#N/A</v>
      </c>
      <c r="AI17" s="55" t="e">
        <f t="shared" ca="1" si="17"/>
        <v>#N/A</v>
      </c>
      <c r="AJ17" s="223" t="e">
        <f ca="1">INDEX(TWOPTPCT_COEFFS,1,1)+AE17*INDEX(TWOPTPCT_COEFFS,1,2)+L16*INDEX(TWOPTPCT_COEFFS,1,3)+J16*INDEX(TWOPTPCT_COEFFS,1,4)+O16*INDEX(TWOPTPCT_COEFFS,1,5)+AE20*AE22</f>
        <v>#N/A</v>
      </c>
      <c r="AK17" s="223" t="e">
        <f ca="1">INDEX(FTA_COEFFS,1,1)+R17*INDEX(FTA_COEFFS,1,2)+Q16*INDEX(FTA_COEFFS,1,3)+(T17+U17)*INDEX(FTA_COEFFS,1,4)+(T16+U16)*INDEX(FTA_COEFFS,1,5)+P16*INDEX(FTA_COEFFS,1,6)+AF20*AF22</f>
        <v>#N/A</v>
      </c>
      <c r="AL17" s="223" t="e">
        <f ca="1">INDEX(FTPCT_COEFFS,1,1)+S17*INDEX(FTPCT_COEFFS,1,2)+I17*INDEX(FTPCT_COEFFS,1,3)+J16*INDEX(FTPCT_COEFFS,1,4)+AG20*AG22</f>
        <v>#N/A</v>
      </c>
      <c r="AM17" s="338" t="e">
        <f t="shared" ca="1" si="18"/>
        <v>#N/A</v>
      </c>
      <c r="AN17" s="55"/>
      <c r="AO17" s="55"/>
      <c r="AP17" s="55"/>
      <c r="AQ17" s="55"/>
    </row>
    <row r="18" spans="4:43" x14ac:dyDescent="0.3">
      <c r="E18" s="64" t="e">
        <f ca="1">IF(G17&gt;G16,F17,F16)</f>
        <v>#N/A</v>
      </c>
      <c r="G18" s="56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5"/>
      <c r="AB18" s="55"/>
      <c r="AC18" s="55"/>
      <c r="AD18" s="55"/>
      <c r="AE18" s="55"/>
      <c r="AF18" s="337"/>
      <c r="AG18" s="337"/>
      <c r="AH18" s="337"/>
      <c r="AI18" s="337"/>
      <c r="AJ18" s="337"/>
      <c r="AK18" s="337"/>
      <c r="AL18" s="337"/>
      <c r="AM18" s="337"/>
      <c r="AN18" s="55"/>
      <c r="AO18" s="55"/>
      <c r="AP18" s="55"/>
      <c r="AQ18" s="55"/>
    </row>
    <row r="19" spans="4:43" x14ac:dyDescent="0.3">
      <c r="G19" s="166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4" t="s">
        <v>1305</v>
      </c>
      <c r="AB19" s="54" t="s">
        <v>128</v>
      </c>
      <c r="AC19" s="54" t="s">
        <v>157</v>
      </c>
      <c r="AD19" s="54" t="s">
        <v>151</v>
      </c>
      <c r="AE19" s="54" t="s">
        <v>1327</v>
      </c>
      <c r="AF19" s="54" t="s">
        <v>129</v>
      </c>
      <c r="AG19" s="54" t="s">
        <v>116</v>
      </c>
      <c r="AH19" s="54"/>
      <c r="AI19" s="54"/>
      <c r="AJ19" s="54"/>
      <c r="AK19" s="54"/>
      <c r="AL19" s="54"/>
      <c r="AM19" s="54"/>
    </row>
    <row r="20" spans="4:43" x14ac:dyDescent="0.3">
      <c r="D20" s="53" t="e">
        <f ca="1">IF(G16&gt;(G17+(W16-W17)/2),1,IF(G17&gt;(G16+(W17-W16)/2),0,"Close"))</f>
        <v>#N/A</v>
      </c>
      <c r="G20" s="166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4"/>
      <c r="AB20" s="54">
        <f>Formulas!A20</f>
        <v>11.350300000000001</v>
      </c>
      <c r="AC20" s="54">
        <f>Formulas!A27</f>
        <v>7.1900000000000006E-2</v>
      </c>
      <c r="AD20" s="54">
        <f>Formulas!A34</f>
        <v>6.2766000000000002</v>
      </c>
      <c r="AE20" s="54">
        <f>Formulas!A41</f>
        <v>11.042999999999999</v>
      </c>
      <c r="AF20" s="54">
        <f>Formulas!A48</f>
        <v>0</v>
      </c>
      <c r="AG20" s="54">
        <f>Formulas!A55</f>
        <v>0</v>
      </c>
      <c r="AH20" s="54"/>
      <c r="AI20" s="336"/>
      <c r="AJ20" s="336"/>
      <c r="AK20" s="336"/>
      <c r="AL20" s="54"/>
      <c r="AM20" s="54"/>
    </row>
    <row r="21" spans="4:43" x14ac:dyDescent="0.3">
      <c r="G21" s="166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336"/>
      <c r="AB21" s="336">
        <f t="shared" ref="AB21:AB22" ca="1" si="20">1.5*RAND()^2*IF(RAND()&gt;0.5,1,-1)</f>
        <v>-0.45855888243126575</v>
      </c>
      <c r="AC21" s="336">
        <f t="shared" ca="1" si="10"/>
        <v>-0.63282256215928989</v>
      </c>
      <c r="AD21" s="336">
        <f t="shared" ca="1" si="10"/>
        <v>-0.50767322032135298</v>
      </c>
      <c r="AE21" s="336">
        <f t="shared" ca="1" si="10"/>
        <v>3.6414248842737956E-3</v>
      </c>
      <c r="AF21" s="336">
        <f t="shared" ca="1" si="10"/>
        <v>-0.35552561340653072</v>
      </c>
      <c r="AG21" s="336">
        <f t="shared" ca="1" si="10"/>
        <v>0.37498224225691357</v>
      </c>
      <c r="AH21" s="336"/>
      <c r="AI21" s="336"/>
      <c r="AJ21" s="336"/>
      <c r="AK21" s="336"/>
      <c r="AL21" s="54"/>
      <c r="AM21" s="54"/>
      <c r="AO21" s="55"/>
      <c r="AP21" s="55"/>
      <c r="AQ21" s="55"/>
    </row>
    <row r="22" spans="4:43" x14ac:dyDescent="0.3">
      <c r="F22" s="54"/>
      <c r="G22" s="165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B22" s="336">
        <f t="shared" ca="1" si="20"/>
        <v>0.28354696649853428</v>
      </c>
      <c r="AC22" s="336">
        <f t="shared" ca="1" si="10"/>
        <v>-0.96830543804032665</v>
      </c>
      <c r="AD22" s="336">
        <f t="shared" ca="1" si="10"/>
        <v>-1.2241841363259878</v>
      </c>
      <c r="AE22" s="336">
        <f t="shared" ca="1" si="10"/>
        <v>7.6449201418410412E-2</v>
      </c>
      <c r="AF22" s="336">
        <f t="shared" ca="1" si="10"/>
        <v>-0.39304945754160969</v>
      </c>
      <c r="AG22" s="336">
        <f t="shared" ca="1" si="10"/>
        <v>-2.3241010489363084E-3</v>
      </c>
      <c r="AH22" s="55"/>
      <c r="AI22" s="55"/>
      <c r="AJ22" s="55"/>
      <c r="AK22" s="55"/>
      <c r="AL22" s="55"/>
      <c r="AM22" s="55"/>
      <c r="AN22" s="55"/>
      <c r="AO22" s="55"/>
      <c r="AP22" s="55"/>
      <c r="AQ22" s="55"/>
    </row>
    <row r="23" spans="4:43" x14ac:dyDescent="0.3">
      <c r="E23" s="53" t="s">
        <v>172</v>
      </c>
      <c r="F23" s="53">
        <f>F16</f>
        <v>0</v>
      </c>
      <c r="G23" s="56" t="e">
        <f t="shared" ref="G23:G24" ca="1" si="21">AM23</f>
        <v>#N/A</v>
      </c>
      <c r="H23" s="52" t="e">
        <f>INDEX(STATSTABLE,MATCH(F23,bpiTeams,0),MATCH(INDEX(H:H,1,1),statTitles,0))</f>
        <v>#N/A</v>
      </c>
      <c r="I23" s="52" t="e">
        <f>INDEX(STATSTABLE,MATCH(F23,bpiTeams,0),MATCH(INDEX(I:I,1,1),statTitles,0))</f>
        <v>#N/A</v>
      </c>
      <c r="J23" s="52" t="e">
        <f>INDEX(STATSTABLE,MATCH(F23,bpiTeams,0),MATCH(INDEX(J:J,1,1),statTitles,0))</f>
        <v>#N/A</v>
      </c>
      <c r="K23" s="52" t="e">
        <f>INDEX(STATSTABLE,MATCH(F23,bpiTeams,0),MATCH(INDEX(K:K,1,1),statTitles,0))</f>
        <v>#N/A</v>
      </c>
      <c r="L23" s="52" t="e">
        <f>INDEX(STATSTABLE,MATCH(F23,bpiTeams,0),MATCH(INDEX(L:L,1,1),statTitles,0))</f>
        <v>#N/A</v>
      </c>
      <c r="M23" s="52" t="e">
        <f>INDEX(STATSTABLE,MATCH(F23,bpiTeams,0),MATCH(INDEX(M:M,1,1),statTitles,0))</f>
        <v>#N/A</v>
      </c>
      <c r="N23" s="52" t="e">
        <f>INDEX(STATSTABLE,MATCH(F23,bpiTeams,0),MATCH(INDEX(N:N,1,1),statTitles,0))</f>
        <v>#N/A</v>
      </c>
      <c r="O23" s="52" t="e">
        <f>INDEX(STATSTABLE,MATCH(F23,bpiTeams,0),MATCH(INDEX(O:O,1,1),statTitles,0))</f>
        <v>#N/A</v>
      </c>
      <c r="P23" s="52" t="e">
        <f>INDEX(STATSTABLE,MATCH(F23,bpiTeams,0),MATCH(INDEX(P:P,1,1),statTitles,0))</f>
        <v>#N/A</v>
      </c>
      <c r="Q23" s="52" t="e">
        <f>INDEX(STATSTABLE,MATCH(F23,bpiTeams,0),MATCH(INDEX(Q:Q,1,1),statTitles,0))</f>
        <v>#N/A</v>
      </c>
      <c r="R23" s="52" t="e">
        <f>INDEX(STATSTABLE,MATCH(F23,bpiTeams,0),MATCH(INDEX(R:R,1,1),statTitles,0))</f>
        <v>#N/A</v>
      </c>
      <c r="S23" s="52" t="e">
        <f>INDEX(STATSTABLE,MATCH(F23,bpiTeams,0),MATCH(INDEX(S:S,1,1),statTitles,0))</f>
        <v>#N/A</v>
      </c>
      <c r="T23" s="52" t="e">
        <f>INDEX(STATSTABLE,MATCH(F23,bpiTeams,0),MATCH(INDEX(T:T,1,1),statTitles,0))</f>
        <v>#N/A</v>
      </c>
      <c r="U23" s="52" t="e">
        <f>INDEX(STATSTABLE,MATCH(F23,bpiTeams,0),MATCH(INDEX(U:U,1,1),statTitles,0))</f>
        <v>#N/A</v>
      </c>
      <c r="V23" s="52" t="e">
        <f>INDEX(STATSTABLE,MATCH(F23,bpiTeams,0),MATCH(INDEX(V:V,1,1),statTitles,0))</f>
        <v>#N/A</v>
      </c>
      <c r="W23" s="52" t="e">
        <f>INDEX(STATSTABLE,MATCH(F23,bpiTeams,0),MATCH(INDEX(W:W,1,1),statTitles,0))</f>
        <v>#N/A</v>
      </c>
      <c r="X23" s="52" t="e">
        <f>INDEX(STATSTABLE,MATCH(F23,bpiTeams,0),MATCH(INDEX(X:X,1,1),statTitles,0))</f>
        <v>#N/A</v>
      </c>
      <c r="Y23" s="52" t="e">
        <f>INDEX(STATSTABLE,MATCH(F23,bpiTeams,0),MATCH(INDEX(Y:Y,1,1),statTitles,0))</f>
        <v>#N/A</v>
      </c>
      <c r="Z23" s="52" t="e">
        <f>INDEX(STATSTABLE,MATCH(F23,bpiTeams,0),MATCH(INDEX(Z:Z,1,1),statTitles,0))</f>
        <v>#N/A</v>
      </c>
      <c r="AA23" s="55" t="e">
        <f t="shared" ref="AA23:AA24" si="22">(K23-(R23*S23)/100-3*(M23*N23)/100)/2</f>
        <v>#N/A</v>
      </c>
      <c r="AB23" s="55" t="e">
        <f t="shared" ref="AB23:AB24" si="23">SUM(AA23,(M23*N23/100))/(I23/100)</f>
        <v>#N/A</v>
      </c>
      <c r="AC23" s="55" t="e">
        <f t="shared" ref="AC23" si="24">X23*0.5+X24*0.5</f>
        <v>#N/A</v>
      </c>
      <c r="AD23" s="55" t="e">
        <f t="shared" ref="AD23:AD24" si="25">M23/AB23</f>
        <v>#N/A</v>
      </c>
      <c r="AE23" s="336" t="e">
        <f t="shared" ref="AE23:AE24" si="26">AA23/(AB23-M23)</f>
        <v>#N/A</v>
      </c>
      <c r="AF23" s="223" t="e">
        <f ca="1">INDEX(FGA_COEFFS,1,1)+AC23*INDEX(FGA_COEFFS,1,2)+AB23*INDEX(FGA_COEFFS,1,3)+U23*INDEX(FGA_COEFFS,1,4)+T24*INDEX(FGA_COEFFS,1,5)+V23*INDEX(FGA_COEFFS,1,6)+W24*INDEX(FGA_COEFFS,1,7)+P24*INDEX(FGA_COEFFS,1,8)+AB27*AB28</f>
        <v>#N/A</v>
      </c>
      <c r="AG23" s="223" t="e">
        <f ca="1">INDEX(THREEPTA_COEFFS,1,1)+AF23*INDEX(THREEPTA_COEFFS,1,2)+M23*INDEX(THREEPTA_COEFFS,1,3)+AD23*INDEX(THREEPTA_COEFFS,1,4)+N23*INDEX(THREEPTA_COEFFS,1,5)+O24*INDEX(THREEPTA_COEFFS,1,6)+AC27*AC28</f>
        <v>#N/A</v>
      </c>
      <c r="AH23" s="223" t="e">
        <f ca="1">INDEX(THREEPTPCT_COEFFS,1,1)+N23*INDEX(THREEPTPCT_COEFFS,1,2)+O24*INDEX(THREEPTPCT_COEFFS,1,3)+AD27*AD28</f>
        <v>#N/A</v>
      </c>
      <c r="AI23" s="55" t="e">
        <f t="shared" ref="AI23:AI24" ca="1" si="27">AF23-AG23</f>
        <v>#N/A</v>
      </c>
      <c r="AJ23" s="223" t="e">
        <f ca="1">INDEX(TWOPTPCT_COEFFS,1,1)+AE23*INDEX(TWOPTPCT_COEFFS,1,2)+L24*INDEX(TWOPTPCT_COEFFS,1,3)+J24*INDEX(TWOPTPCT_COEFFS,1,4)+O24*INDEX(TWOPTPCT_COEFFS,1,5)+AE27*AE28</f>
        <v>#N/A</v>
      </c>
      <c r="AK23" s="223" t="e">
        <f ca="1">INDEX(FTA_COEFFS,1,1)+R23*INDEX(FTA_COEFFS,1,2)+Q24*INDEX(FTA_COEFFS,1,3)+(T23+U23)*INDEX(FTA_COEFFS,1,4)+(T24+U24)*INDEX(FTA_COEFFS,1,5)+P24*INDEX(FTA_COEFFS,1,6)+AF27*AF28</f>
        <v>#N/A</v>
      </c>
      <c r="AL23" s="223" t="e">
        <f ca="1">INDEX(FTPCT_COEFFS,1,1)+S23*INDEX(FTPCT_COEFFS,1,2)+I23*INDEX(FTPCT_COEFFS,1,3)+J24*INDEX(FTPCT_COEFFS,1,4)+AG27*AG28</f>
        <v>#N/A</v>
      </c>
      <c r="AM23" s="338" t="e">
        <f t="shared" ref="AM23:AM24" ca="1" si="28">AG23*AH23/100+AI23*AJ23+AK23*AL23/100</f>
        <v>#N/A</v>
      </c>
      <c r="AN23" s="55"/>
      <c r="AO23" s="55"/>
      <c r="AP23" s="55"/>
      <c r="AQ23" s="55"/>
    </row>
    <row r="24" spans="4:43" x14ac:dyDescent="0.3">
      <c r="E24" s="53" t="s">
        <v>175</v>
      </c>
      <c r="F24" s="54" t="e">
        <f>F17</f>
        <v>#N/A</v>
      </c>
      <c r="G24" s="56" t="e">
        <f t="shared" ca="1" si="21"/>
        <v>#N/A</v>
      </c>
      <c r="H24" s="52" t="e">
        <f>INDEX(STATSTABLE,MATCH(F24,bpiTeams,0),MATCH(INDEX(H:H,1,1),statTitles,0))</f>
        <v>#N/A</v>
      </c>
      <c r="I24" s="52" t="e">
        <f>INDEX(STATSTABLE,MATCH(F24,bpiTeams,0),MATCH(INDEX(I:I,1,1),statTitles,0))</f>
        <v>#N/A</v>
      </c>
      <c r="J24" s="52" t="e">
        <f>INDEX(STATSTABLE,MATCH(F24,bpiTeams,0),MATCH(INDEX(J:J,1,1),statTitles,0))</f>
        <v>#N/A</v>
      </c>
      <c r="K24" s="52" t="e">
        <f>INDEX(STATSTABLE,MATCH(F24,bpiTeams,0),MATCH(INDEX(K:K,1,1),statTitles,0))</f>
        <v>#N/A</v>
      </c>
      <c r="L24" s="52" t="e">
        <f>INDEX(STATSTABLE,MATCH(F24,bpiTeams,0),MATCH(INDEX(L:L,1,1),statTitles,0))</f>
        <v>#N/A</v>
      </c>
      <c r="M24" s="52" t="e">
        <f>INDEX(STATSTABLE,MATCH(F24,bpiTeams,0),MATCH(INDEX(M:M,1,1),statTitles,0))</f>
        <v>#N/A</v>
      </c>
      <c r="N24" s="52" t="e">
        <f>INDEX(STATSTABLE,MATCH(F24,bpiTeams,0),MATCH(INDEX(N:N,1,1),statTitles,0))</f>
        <v>#N/A</v>
      </c>
      <c r="O24" s="52" t="e">
        <f>INDEX(STATSTABLE,MATCH(F24,bpiTeams,0),MATCH(INDEX(O:O,1,1),statTitles,0))</f>
        <v>#N/A</v>
      </c>
      <c r="P24" s="52" t="e">
        <f>INDEX(STATSTABLE,MATCH(F24,bpiTeams,0),MATCH(INDEX(P:P,1,1),statTitles,0))</f>
        <v>#N/A</v>
      </c>
      <c r="Q24" s="52" t="e">
        <f>INDEX(STATSTABLE,MATCH(F24,bpiTeams,0),MATCH(INDEX(Q:Q,1,1),statTitles,0))</f>
        <v>#N/A</v>
      </c>
      <c r="R24" s="52" t="e">
        <f>INDEX(STATSTABLE,MATCH(F24,bpiTeams,0),MATCH(INDEX(R:R,1,1),statTitles,0))</f>
        <v>#N/A</v>
      </c>
      <c r="S24" s="52" t="e">
        <f>INDEX(STATSTABLE,MATCH(F24,bpiTeams,0),MATCH(INDEX(S:S,1,1),statTitles,0))</f>
        <v>#N/A</v>
      </c>
      <c r="T24" s="52" t="e">
        <f>INDEX(STATSTABLE,MATCH(F24,bpiTeams,0),MATCH(INDEX(T:T,1,1),statTitles,0))</f>
        <v>#N/A</v>
      </c>
      <c r="U24" s="52" t="e">
        <f>INDEX(STATSTABLE,MATCH(F24,bpiTeams,0),MATCH(INDEX(U:U,1,1),statTitles,0))</f>
        <v>#N/A</v>
      </c>
      <c r="V24" s="52" t="e">
        <f>INDEX(STATSTABLE,MATCH(F24,bpiTeams,0),MATCH(INDEX(V:V,1,1),statTitles,0))</f>
        <v>#N/A</v>
      </c>
      <c r="W24" s="52" t="e">
        <f>INDEX(STATSTABLE,MATCH(F24,bpiTeams,0),MATCH(INDEX(W:W,1,1),statTitles,0))</f>
        <v>#N/A</v>
      </c>
      <c r="X24" s="52" t="e">
        <f>INDEX(STATSTABLE,MATCH(F24,bpiTeams,0),MATCH(INDEX(X:X,1,1),statTitles,0))</f>
        <v>#N/A</v>
      </c>
      <c r="Y24" s="52" t="e">
        <f>INDEX(STATSTABLE,MATCH(F24,bpiTeams,0),MATCH(INDEX(Y:Y,1,1),statTitles,0))</f>
        <v>#N/A</v>
      </c>
      <c r="Z24" s="52" t="e">
        <f>INDEX(STATSTABLE,MATCH(F24,bpiTeams,0),MATCH(INDEX(Z:Z,1,1),statTitles,0))</f>
        <v>#N/A</v>
      </c>
      <c r="AA24" s="55" t="e">
        <f t="shared" si="22"/>
        <v>#N/A</v>
      </c>
      <c r="AB24" s="55" t="e">
        <f t="shared" si="23"/>
        <v>#N/A</v>
      </c>
      <c r="AC24" s="55" t="e">
        <f t="shared" ref="AC24" si="29">AC23</f>
        <v>#N/A</v>
      </c>
      <c r="AD24" s="55" t="e">
        <f t="shared" si="25"/>
        <v>#N/A</v>
      </c>
      <c r="AE24" s="336" t="e">
        <f t="shared" si="26"/>
        <v>#N/A</v>
      </c>
      <c r="AF24" s="223" t="e">
        <f ca="1">INDEX(FGA_COEFFS,1,1)+AC24*INDEX(FGA_COEFFS,1,2)+AB24*INDEX(FGA_COEFFS,1,3)+U24*INDEX(FGA_COEFFS,1,4)+T23*INDEX(FGA_COEFFS,1,5)+V24*INDEX(FGA_COEFFS,1,6)+W23*INDEX(FGA_COEFFS,1,7)+P23*INDEX(FGA_COEFFS,1,8)+AB27*AB29</f>
        <v>#N/A</v>
      </c>
      <c r="AG24" s="223" t="e">
        <f ca="1">INDEX(THREEPTA_COEFFS,1,1)+AF24*INDEX(THREEPTA_COEFFS,1,2)+M24*INDEX(THREEPTA_COEFFS,1,3)+AD24*INDEX(THREEPTA_COEFFS,1,4)+N24*INDEX(THREEPTA_COEFFS,1,5)+O23*INDEX(THREEPTA_COEFFS,1,6)+AC27*AC29</f>
        <v>#N/A</v>
      </c>
      <c r="AH24" s="223" t="e">
        <f ca="1">INDEX(THREEPTPCT_COEFFS,1,1)+N24*INDEX(THREEPTPCT_COEFFS,1,2)+O23*INDEX(THREEPTPCT_COEFFS,1,3)+AD27*AD29</f>
        <v>#N/A</v>
      </c>
      <c r="AI24" s="55" t="e">
        <f t="shared" ca="1" si="27"/>
        <v>#N/A</v>
      </c>
      <c r="AJ24" s="223" t="e">
        <f ca="1">INDEX(TWOPTPCT_COEFFS,1,1)+AE24*INDEX(TWOPTPCT_COEFFS,1,2)+L23*INDEX(TWOPTPCT_COEFFS,1,3)+J23*INDEX(TWOPTPCT_COEFFS,1,4)+O23*INDEX(TWOPTPCT_COEFFS,1,5)+AE27*AE29</f>
        <v>#N/A</v>
      </c>
      <c r="AK24" s="223" t="e">
        <f ca="1">INDEX(FTA_COEFFS,1,1)+R24*INDEX(FTA_COEFFS,1,2)+Q23*INDEX(FTA_COEFFS,1,3)+(T24+U24)*INDEX(FTA_COEFFS,1,4)+(T23+U23)*INDEX(FTA_COEFFS,1,5)+P23*INDEX(FTA_COEFFS,1,6)+AF27*AF29</f>
        <v>#N/A</v>
      </c>
      <c r="AL24" s="223" t="e">
        <f ca="1">INDEX(FTPCT_COEFFS,1,1)+S24*INDEX(FTPCT_COEFFS,1,2)+I24*INDEX(FTPCT_COEFFS,1,3)+J23*INDEX(FTPCT_COEFFS,1,4)+AG27*AG29</f>
        <v>#N/A</v>
      </c>
      <c r="AM24" s="338" t="e">
        <f t="shared" ca="1" si="28"/>
        <v>#N/A</v>
      </c>
      <c r="AN24" s="55"/>
      <c r="AO24" s="55"/>
      <c r="AP24" s="55"/>
      <c r="AQ24" s="55"/>
    </row>
    <row r="25" spans="4:43" x14ac:dyDescent="0.3">
      <c r="E25" s="64" t="e">
        <f ca="1">IF(G24&gt;G23,F24,F23)</f>
        <v>#N/A</v>
      </c>
      <c r="G25" s="56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5"/>
      <c r="AB25" s="55"/>
      <c r="AC25" s="55"/>
      <c r="AD25" s="55"/>
      <c r="AE25" s="55"/>
      <c r="AF25" s="337"/>
      <c r="AG25" s="337"/>
      <c r="AH25" s="337"/>
      <c r="AI25" s="337"/>
      <c r="AJ25" s="337"/>
      <c r="AK25" s="337"/>
      <c r="AL25" s="337"/>
      <c r="AM25" s="337"/>
      <c r="AN25" s="55"/>
      <c r="AO25" s="55"/>
      <c r="AP25" s="55"/>
      <c r="AQ25" s="55"/>
    </row>
    <row r="26" spans="4:43" x14ac:dyDescent="0.3">
      <c r="G26" s="166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4" t="s">
        <v>1305</v>
      </c>
      <c r="AB26" s="54" t="s">
        <v>128</v>
      </c>
      <c r="AC26" s="54" t="s">
        <v>157</v>
      </c>
      <c r="AD26" s="54" t="s">
        <v>151</v>
      </c>
      <c r="AE26" s="54" t="s">
        <v>1327</v>
      </c>
      <c r="AF26" s="54" t="s">
        <v>129</v>
      </c>
      <c r="AG26" s="54" t="s">
        <v>116</v>
      </c>
      <c r="AH26" s="54"/>
      <c r="AI26" s="54"/>
      <c r="AJ26" s="54"/>
      <c r="AK26" s="54"/>
      <c r="AL26" s="54"/>
      <c r="AM26" s="54"/>
    </row>
    <row r="27" spans="4:43" x14ac:dyDescent="0.3">
      <c r="D27" s="53" t="e">
        <f ca="1">IF(G23&gt;(G24+(W23-W24)/2),1,IF(G24&gt;(G23+(W24-W23)/2),0,"Close"))</f>
        <v>#N/A</v>
      </c>
      <c r="G27" s="166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4"/>
      <c r="AB27" s="54">
        <f>Formulas!A27</f>
        <v>7.1900000000000006E-2</v>
      </c>
      <c r="AC27" s="54">
        <f>Formulas!A34</f>
        <v>6.2766000000000002</v>
      </c>
      <c r="AD27" s="54">
        <f>Formulas!A41</f>
        <v>11.042999999999999</v>
      </c>
      <c r="AE27" s="54">
        <f>Formulas!A48</f>
        <v>0</v>
      </c>
      <c r="AF27" s="54">
        <f>Formulas!A55</f>
        <v>0</v>
      </c>
      <c r="AG27" s="54">
        <f>Formulas!A62</f>
        <v>0</v>
      </c>
      <c r="AH27" s="54"/>
      <c r="AI27" s="336"/>
      <c r="AJ27" s="336"/>
      <c r="AK27" s="336"/>
      <c r="AL27" s="54"/>
      <c r="AM27" s="54"/>
    </row>
    <row r="28" spans="4:43" x14ac:dyDescent="0.3">
      <c r="G28" s="166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336"/>
      <c r="AB28" s="336">
        <f t="shared" ref="AB28:AB29" ca="1" si="30">1.5*RAND()^2*IF(RAND()&gt;0.5,1,-1)</f>
        <v>0.1820685283900087</v>
      </c>
      <c r="AC28" s="336">
        <f t="shared" ca="1" si="10"/>
        <v>0.24340724417963544</v>
      </c>
      <c r="AD28" s="336">
        <f t="shared" ca="1" si="10"/>
        <v>-0.20913640276308504</v>
      </c>
      <c r="AE28" s="336">
        <f t="shared" ca="1" si="10"/>
        <v>0.49796597721319547</v>
      </c>
      <c r="AF28" s="336">
        <f t="shared" ca="1" si="10"/>
        <v>-0.66983119279746128</v>
      </c>
      <c r="AG28" s="336">
        <f t="shared" ca="1" si="10"/>
        <v>2.0149472432827956E-2</v>
      </c>
      <c r="AH28" s="336"/>
      <c r="AI28" s="336"/>
      <c r="AJ28" s="336"/>
      <c r="AK28" s="336"/>
      <c r="AL28" s="54"/>
      <c r="AM28" s="54"/>
      <c r="AO28" s="55"/>
      <c r="AP28" s="55"/>
      <c r="AQ28" s="55"/>
    </row>
    <row r="29" spans="4:43" x14ac:dyDescent="0.3">
      <c r="F29" s="54"/>
      <c r="G29" s="165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B29" s="336">
        <f t="shared" ca="1" si="30"/>
        <v>1.3110042211824369</v>
      </c>
      <c r="AC29" s="336">
        <f t="shared" ca="1" si="10"/>
        <v>0.15220103046441491</v>
      </c>
      <c r="AD29" s="336">
        <f t="shared" ca="1" si="10"/>
        <v>1.3054038877829643</v>
      </c>
      <c r="AE29" s="336">
        <f t="shared" ca="1" si="10"/>
        <v>-0.8464013412350464</v>
      </c>
      <c r="AF29" s="336">
        <f t="shared" ca="1" si="10"/>
        <v>0.20396240848058081</v>
      </c>
      <c r="AG29" s="336">
        <f t="shared" ca="1" si="10"/>
        <v>0.26411830265963371</v>
      </c>
      <c r="AH29" s="55"/>
      <c r="AI29" s="55"/>
      <c r="AJ29" s="55"/>
      <c r="AK29" s="55"/>
      <c r="AL29" s="55"/>
      <c r="AM29" s="55"/>
      <c r="AN29" s="55"/>
      <c r="AO29" s="55"/>
      <c r="AP29" s="55"/>
      <c r="AQ29" s="55"/>
    </row>
    <row r="30" spans="4:43" x14ac:dyDescent="0.3">
      <c r="E30" s="53" t="s">
        <v>172</v>
      </c>
      <c r="F30" s="53">
        <f>F23</f>
        <v>0</v>
      </c>
      <c r="G30" s="56" t="e">
        <f t="shared" ref="G30:G31" ca="1" si="31">AM30</f>
        <v>#N/A</v>
      </c>
      <c r="H30" s="52" t="e">
        <f>INDEX(STATSTABLE,MATCH(F30,bpiTeams,0),MATCH(INDEX(H:H,1,1),statTitles,0))</f>
        <v>#N/A</v>
      </c>
      <c r="I30" s="52" t="e">
        <f>INDEX(STATSTABLE,MATCH(F30,bpiTeams,0),MATCH(INDEX(I:I,1,1),statTitles,0))</f>
        <v>#N/A</v>
      </c>
      <c r="J30" s="52" t="e">
        <f>INDEX(STATSTABLE,MATCH(F30,bpiTeams,0),MATCH(INDEX(J:J,1,1),statTitles,0))</f>
        <v>#N/A</v>
      </c>
      <c r="K30" s="52" t="e">
        <f>INDEX(STATSTABLE,MATCH(F30,bpiTeams,0),MATCH(INDEX(K:K,1,1),statTitles,0))</f>
        <v>#N/A</v>
      </c>
      <c r="L30" s="52" t="e">
        <f>INDEX(STATSTABLE,MATCH(F30,bpiTeams,0),MATCH(INDEX(L:L,1,1),statTitles,0))</f>
        <v>#N/A</v>
      </c>
      <c r="M30" s="52" t="e">
        <f>INDEX(STATSTABLE,MATCH(F30,bpiTeams,0),MATCH(INDEX(M:M,1,1),statTitles,0))</f>
        <v>#N/A</v>
      </c>
      <c r="N30" s="52" t="e">
        <f>INDEX(STATSTABLE,MATCH(F30,bpiTeams,0),MATCH(INDEX(N:N,1,1),statTitles,0))</f>
        <v>#N/A</v>
      </c>
      <c r="O30" s="52" t="e">
        <f>INDEX(STATSTABLE,MATCH(F30,bpiTeams,0),MATCH(INDEX(O:O,1,1),statTitles,0))</f>
        <v>#N/A</v>
      </c>
      <c r="P30" s="52" t="e">
        <f>INDEX(STATSTABLE,MATCH(F30,bpiTeams,0),MATCH(INDEX(P:P,1,1),statTitles,0))</f>
        <v>#N/A</v>
      </c>
      <c r="Q30" s="52" t="e">
        <f>INDEX(STATSTABLE,MATCH(F30,bpiTeams,0),MATCH(INDEX(Q:Q,1,1),statTitles,0))</f>
        <v>#N/A</v>
      </c>
      <c r="R30" s="52" t="e">
        <f>INDEX(STATSTABLE,MATCH(F30,bpiTeams,0),MATCH(INDEX(R:R,1,1),statTitles,0))</f>
        <v>#N/A</v>
      </c>
      <c r="S30" s="52" t="e">
        <f>INDEX(STATSTABLE,MATCH(F30,bpiTeams,0),MATCH(INDEX(S:S,1,1),statTitles,0))</f>
        <v>#N/A</v>
      </c>
      <c r="T30" s="52" t="e">
        <f>INDEX(STATSTABLE,MATCH(F30,bpiTeams,0),MATCH(INDEX(T:T,1,1),statTitles,0))</f>
        <v>#N/A</v>
      </c>
      <c r="U30" s="52" t="e">
        <f>INDEX(STATSTABLE,MATCH(F30,bpiTeams,0),MATCH(INDEX(U:U,1,1),statTitles,0))</f>
        <v>#N/A</v>
      </c>
      <c r="V30" s="52" t="e">
        <f>INDEX(STATSTABLE,MATCH(F30,bpiTeams,0),MATCH(INDEX(V:V,1,1),statTitles,0))</f>
        <v>#N/A</v>
      </c>
      <c r="W30" s="52" t="e">
        <f>INDEX(STATSTABLE,MATCH(F30,bpiTeams,0),MATCH(INDEX(W:W,1,1),statTitles,0))</f>
        <v>#N/A</v>
      </c>
      <c r="X30" s="52" t="e">
        <f>INDEX(STATSTABLE,MATCH(F30,bpiTeams,0),MATCH(INDEX(X:X,1,1),statTitles,0))</f>
        <v>#N/A</v>
      </c>
      <c r="Y30" s="52" t="e">
        <f>INDEX(STATSTABLE,MATCH(F30,bpiTeams,0),MATCH(INDEX(Y:Y,1,1),statTitles,0))</f>
        <v>#N/A</v>
      </c>
      <c r="Z30" s="52" t="e">
        <f>INDEX(STATSTABLE,MATCH(F30,bpiTeams,0),MATCH(INDEX(Z:Z,1,1),statTitles,0))</f>
        <v>#N/A</v>
      </c>
      <c r="AA30" s="55" t="e">
        <f t="shared" ref="AA30:AA31" si="32">(K30-(R30*S30)/100-3*(M30*N30)/100)/2</f>
        <v>#N/A</v>
      </c>
      <c r="AB30" s="55" t="e">
        <f t="shared" ref="AB30:AB31" si="33">SUM(AA30,(M30*N30/100))/(I30/100)</f>
        <v>#N/A</v>
      </c>
      <c r="AC30" s="55" t="e">
        <f t="shared" ref="AC30" si="34">X30*0.5+X31*0.5</f>
        <v>#N/A</v>
      </c>
      <c r="AD30" s="55" t="e">
        <f t="shared" ref="AD30:AD31" si="35">M30/AB30</f>
        <v>#N/A</v>
      </c>
      <c r="AE30" s="336" t="e">
        <f t="shared" ref="AE30:AE31" si="36">AA30/(AB30-M30)</f>
        <v>#N/A</v>
      </c>
      <c r="AF30" s="223" t="e">
        <f ca="1">INDEX(FGA_COEFFS,1,1)+AC30*INDEX(FGA_COEFFS,1,2)+AB30*INDEX(FGA_COEFFS,1,3)+U30*INDEX(FGA_COEFFS,1,4)+T31*INDEX(FGA_COEFFS,1,5)+V30*INDEX(FGA_COEFFS,1,6)+W31*INDEX(FGA_COEFFS,1,7)+P31*INDEX(FGA_COEFFS,1,8)+AB34*AB35</f>
        <v>#N/A</v>
      </c>
      <c r="AG30" s="223" t="e">
        <f ca="1">INDEX(THREEPTA_COEFFS,1,1)+AF30*INDEX(THREEPTA_COEFFS,1,2)+M30*INDEX(THREEPTA_COEFFS,1,3)+AD30*INDEX(THREEPTA_COEFFS,1,4)+N30*INDEX(THREEPTA_COEFFS,1,5)+O31*INDEX(THREEPTA_COEFFS,1,6)+AC34*AC35</f>
        <v>#N/A</v>
      </c>
      <c r="AH30" s="223" t="e">
        <f ca="1">INDEX(THREEPTPCT_COEFFS,1,1)+N30*INDEX(THREEPTPCT_COEFFS,1,2)+O31*INDEX(THREEPTPCT_COEFFS,1,3)+AD34*AD35</f>
        <v>#N/A</v>
      </c>
      <c r="AI30" s="55" t="e">
        <f t="shared" ref="AI30:AI31" ca="1" si="37">AF30-AG30</f>
        <v>#N/A</v>
      </c>
      <c r="AJ30" s="223" t="e">
        <f ca="1">INDEX(TWOPTPCT_COEFFS,1,1)+AE30*INDEX(TWOPTPCT_COEFFS,1,2)+L31*INDEX(TWOPTPCT_COEFFS,1,3)+J31*INDEX(TWOPTPCT_COEFFS,1,4)+O31*INDEX(TWOPTPCT_COEFFS,1,5)+AE34*AE35</f>
        <v>#N/A</v>
      </c>
      <c r="AK30" s="223" t="e">
        <f ca="1">INDEX(FTA_COEFFS,1,1)+R30*INDEX(FTA_COEFFS,1,2)+Q31*INDEX(FTA_COEFFS,1,3)+(T30+U30)*INDEX(FTA_COEFFS,1,4)+(T31+U31)*INDEX(FTA_COEFFS,1,5)+P31*INDEX(FTA_COEFFS,1,6)+AF34*AF35</f>
        <v>#N/A</v>
      </c>
      <c r="AL30" s="223" t="e">
        <f ca="1">INDEX(FTPCT_COEFFS,1,1)+S30*INDEX(FTPCT_COEFFS,1,2)+I30*INDEX(FTPCT_COEFFS,1,3)+J31*INDEX(FTPCT_COEFFS,1,4)+AG34*AG35</f>
        <v>#N/A</v>
      </c>
      <c r="AM30" s="338" t="e">
        <f t="shared" ref="AM30:AM31" ca="1" si="38">AG30*AH30/100+AI30*AJ30+AK30*AL30/100</f>
        <v>#N/A</v>
      </c>
      <c r="AN30" s="55"/>
      <c r="AO30" s="55"/>
      <c r="AP30" s="55"/>
      <c r="AQ30" s="55"/>
    </row>
    <row r="31" spans="4:43" x14ac:dyDescent="0.3">
      <c r="E31" s="53" t="s">
        <v>175</v>
      </c>
      <c r="F31" s="54" t="e">
        <f>F24</f>
        <v>#N/A</v>
      </c>
      <c r="G31" s="56" t="e">
        <f t="shared" ca="1" si="31"/>
        <v>#N/A</v>
      </c>
      <c r="H31" s="52" t="e">
        <f>INDEX(STATSTABLE,MATCH(F31,bpiTeams,0),MATCH(INDEX(H:H,1,1),statTitles,0))</f>
        <v>#N/A</v>
      </c>
      <c r="I31" s="52" t="e">
        <f>INDEX(STATSTABLE,MATCH(F31,bpiTeams,0),MATCH(INDEX(I:I,1,1),statTitles,0))</f>
        <v>#N/A</v>
      </c>
      <c r="J31" s="52" t="e">
        <f>INDEX(STATSTABLE,MATCH(F31,bpiTeams,0),MATCH(INDEX(J:J,1,1),statTitles,0))</f>
        <v>#N/A</v>
      </c>
      <c r="K31" s="52" t="e">
        <f>INDEX(STATSTABLE,MATCH(F31,bpiTeams,0),MATCH(INDEX(K:K,1,1),statTitles,0))</f>
        <v>#N/A</v>
      </c>
      <c r="L31" s="52" t="e">
        <f>INDEX(STATSTABLE,MATCH(F31,bpiTeams,0),MATCH(INDEX(L:L,1,1),statTitles,0))</f>
        <v>#N/A</v>
      </c>
      <c r="M31" s="52" t="e">
        <f>INDEX(STATSTABLE,MATCH(F31,bpiTeams,0),MATCH(INDEX(M:M,1,1),statTitles,0))</f>
        <v>#N/A</v>
      </c>
      <c r="N31" s="52" t="e">
        <f>INDEX(STATSTABLE,MATCH(F31,bpiTeams,0),MATCH(INDEX(N:N,1,1),statTitles,0))</f>
        <v>#N/A</v>
      </c>
      <c r="O31" s="52" t="e">
        <f>INDEX(STATSTABLE,MATCH(F31,bpiTeams,0),MATCH(INDEX(O:O,1,1),statTitles,0))</f>
        <v>#N/A</v>
      </c>
      <c r="P31" s="52" t="e">
        <f>INDEX(STATSTABLE,MATCH(F31,bpiTeams,0),MATCH(INDEX(P:P,1,1),statTitles,0))</f>
        <v>#N/A</v>
      </c>
      <c r="Q31" s="52" t="e">
        <f>INDEX(STATSTABLE,MATCH(F31,bpiTeams,0),MATCH(INDEX(Q:Q,1,1),statTitles,0))</f>
        <v>#N/A</v>
      </c>
      <c r="R31" s="52" t="e">
        <f>INDEX(STATSTABLE,MATCH(F31,bpiTeams,0),MATCH(INDEX(R:R,1,1),statTitles,0))</f>
        <v>#N/A</v>
      </c>
      <c r="S31" s="52" t="e">
        <f>INDEX(STATSTABLE,MATCH(F31,bpiTeams,0),MATCH(INDEX(S:S,1,1),statTitles,0))</f>
        <v>#N/A</v>
      </c>
      <c r="T31" s="52" t="e">
        <f>INDEX(STATSTABLE,MATCH(F31,bpiTeams,0),MATCH(INDEX(T:T,1,1),statTitles,0))</f>
        <v>#N/A</v>
      </c>
      <c r="U31" s="52" t="e">
        <f>INDEX(STATSTABLE,MATCH(F31,bpiTeams,0),MATCH(INDEX(U:U,1,1),statTitles,0))</f>
        <v>#N/A</v>
      </c>
      <c r="V31" s="52" t="e">
        <f>INDEX(STATSTABLE,MATCH(F31,bpiTeams,0),MATCH(INDEX(V:V,1,1),statTitles,0))</f>
        <v>#N/A</v>
      </c>
      <c r="W31" s="52" t="e">
        <f>INDEX(STATSTABLE,MATCH(F31,bpiTeams,0),MATCH(INDEX(W:W,1,1),statTitles,0))</f>
        <v>#N/A</v>
      </c>
      <c r="X31" s="52" t="e">
        <f>INDEX(STATSTABLE,MATCH(F31,bpiTeams,0),MATCH(INDEX(X:X,1,1),statTitles,0))</f>
        <v>#N/A</v>
      </c>
      <c r="Y31" s="52" t="e">
        <f>INDEX(STATSTABLE,MATCH(F31,bpiTeams,0),MATCH(INDEX(Y:Y,1,1),statTitles,0))</f>
        <v>#N/A</v>
      </c>
      <c r="Z31" s="52" t="e">
        <f>INDEX(STATSTABLE,MATCH(F31,bpiTeams,0),MATCH(INDEX(Z:Z,1,1),statTitles,0))</f>
        <v>#N/A</v>
      </c>
      <c r="AA31" s="55" t="e">
        <f t="shared" si="32"/>
        <v>#N/A</v>
      </c>
      <c r="AB31" s="55" t="e">
        <f t="shared" si="33"/>
        <v>#N/A</v>
      </c>
      <c r="AC31" s="55" t="e">
        <f t="shared" ref="AC31" si="39">AC30</f>
        <v>#N/A</v>
      </c>
      <c r="AD31" s="55" t="e">
        <f t="shared" si="35"/>
        <v>#N/A</v>
      </c>
      <c r="AE31" s="336" t="e">
        <f t="shared" si="36"/>
        <v>#N/A</v>
      </c>
      <c r="AF31" s="223" t="e">
        <f ca="1">INDEX(FGA_COEFFS,1,1)+AC31*INDEX(FGA_COEFFS,1,2)+AB31*INDEX(FGA_COEFFS,1,3)+U31*INDEX(FGA_COEFFS,1,4)+T30*INDEX(FGA_COEFFS,1,5)+V31*INDEX(FGA_COEFFS,1,6)+W30*INDEX(FGA_COEFFS,1,7)+P30*INDEX(FGA_COEFFS,1,8)+AB34*AB36</f>
        <v>#N/A</v>
      </c>
      <c r="AG31" s="223" t="e">
        <f ca="1">INDEX(THREEPTA_COEFFS,1,1)+AF31*INDEX(THREEPTA_COEFFS,1,2)+M31*INDEX(THREEPTA_COEFFS,1,3)+AD31*INDEX(THREEPTA_COEFFS,1,4)+N31*INDEX(THREEPTA_COEFFS,1,5)+O30*INDEX(THREEPTA_COEFFS,1,6)+AC34*AC36</f>
        <v>#N/A</v>
      </c>
      <c r="AH31" s="223" t="e">
        <f ca="1">INDEX(THREEPTPCT_COEFFS,1,1)+N31*INDEX(THREEPTPCT_COEFFS,1,2)+O30*INDEX(THREEPTPCT_COEFFS,1,3)+AD34*AD36</f>
        <v>#N/A</v>
      </c>
      <c r="AI31" s="55" t="e">
        <f t="shared" ca="1" si="37"/>
        <v>#N/A</v>
      </c>
      <c r="AJ31" s="223" t="e">
        <f ca="1">INDEX(TWOPTPCT_COEFFS,1,1)+AE31*INDEX(TWOPTPCT_COEFFS,1,2)+L30*INDEX(TWOPTPCT_COEFFS,1,3)+J30*INDEX(TWOPTPCT_COEFFS,1,4)+O30*INDEX(TWOPTPCT_COEFFS,1,5)+AE34*AE36</f>
        <v>#N/A</v>
      </c>
      <c r="AK31" s="223" t="e">
        <f ca="1">INDEX(FTA_COEFFS,1,1)+R31*INDEX(FTA_COEFFS,1,2)+Q30*INDEX(FTA_COEFFS,1,3)+(T31+U31)*INDEX(FTA_COEFFS,1,4)+(T30+U30)*INDEX(FTA_COEFFS,1,5)+P30*INDEX(FTA_COEFFS,1,6)+AF34*AF36</f>
        <v>#N/A</v>
      </c>
      <c r="AL31" s="223" t="e">
        <f ca="1">INDEX(FTPCT_COEFFS,1,1)+S31*INDEX(FTPCT_COEFFS,1,2)+I31*INDEX(FTPCT_COEFFS,1,3)+J30*INDEX(FTPCT_COEFFS,1,4)+AG34*AG36</f>
        <v>#N/A</v>
      </c>
      <c r="AM31" s="338" t="e">
        <f t="shared" ca="1" si="38"/>
        <v>#N/A</v>
      </c>
      <c r="AN31" s="55"/>
      <c r="AO31" s="55"/>
      <c r="AP31" s="55"/>
      <c r="AQ31" s="55"/>
    </row>
    <row r="32" spans="4:43" x14ac:dyDescent="0.3">
      <c r="E32" s="64" t="e">
        <f ca="1">IF(G31&gt;G30,F31,F30)</f>
        <v>#N/A</v>
      </c>
      <c r="G32" s="56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5"/>
      <c r="AB32" s="55"/>
      <c r="AC32" s="55"/>
      <c r="AD32" s="55"/>
      <c r="AE32" s="55"/>
      <c r="AF32" s="337"/>
      <c r="AG32" s="337"/>
      <c r="AH32" s="337"/>
      <c r="AI32" s="337"/>
      <c r="AJ32" s="337"/>
      <c r="AK32" s="337"/>
      <c r="AL32" s="337"/>
      <c r="AM32" s="337"/>
      <c r="AN32" s="55"/>
      <c r="AO32" s="55"/>
      <c r="AP32" s="55"/>
      <c r="AQ32" s="55"/>
    </row>
    <row r="33" spans="4:43" x14ac:dyDescent="0.3">
      <c r="G33" s="166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4" t="s">
        <v>1305</v>
      </c>
      <c r="AB33" s="54" t="s">
        <v>128</v>
      </c>
      <c r="AC33" s="54" t="s">
        <v>157</v>
      </c>
      <c r="AD33" s="54" t="s">
        <v>151</v>
      </c>
      <c r="AE33" s="54" t="s">
        <v>1327</v>
      </c>
      <c r="AF33" s="54" t="s">
        <v>129</v>
      </c>
      <c r="AG33" s="54" t="s">
        <v>116</v>
      </c>
      <c r="AH33" s="54"/>
      <c r="AI33" s="54"/>
      <c r="AJ33" s="54"/>
      <c r="AK33" s="54"/>
      <c r="AL33" s="54"/>
      <c r="AM33" s="54"/>
    </row>
    <row r="34" spans="4:43" x14ac:dyDescent="0.3">
      <c r="D34" s="53" t="e">
        <f ca="1">IF(G30&gt;(G31+(W30-W31)/2),1,IF(G31&gt;(G30+(W31-W30)/2),0,"Close"))</f>
        <v>#N/A</v>
      </c>
      <c r="G34" s="166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4"/>
      <c r="AB34" s="54">
        <f>Formulas!A34</f>
        <v>6.2766000000000002</v>
      </c>
      <c r="AC34" s="54">
        <f>Formulas!A41</f>
        <v>11.042999999999999</v>
      </c>
      <c r="AD34" s="54">
        <f>Formulas!A48</f>
        <v>0</v>
      </c>
      <c r="AE34" s="54">
        <f>Formulas!A55</f>
        <v>0</v>
      </c>
      <c r="AF34" s="54">
        <f>Formulas!A62</f>
        <v>0</v>
      </c>
      <c r="AG34" s="54">
        <f>Formulas!A69</f>
        <v>0</v>
      </c>
      <c r="AH34" s="54"/>
      <c r="AI34" s="336"/>
      <c r="AJ34" s="336"/>
      <c r="AK34" s="336"/>
      <c r="AL34" s="54"/>
      <c r="AM34" s="54"/>
    </row>
    <row r="35" spans="4:43" x14ac:dyDescent="0.3">
      <c r="G35" s="166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336"/>
      <c r="AB35" s="336">
        <f t="shared" ref="AB35:AB36" ca="1" si="40">1.5*RAND()^2*IF(RAND()&gt;0.5,1,-1)</f>
        <v>0.95518946281614991</v>
      </c>
      <c r="AC35" s="336">
        <f t="shared" ca="1" si="10"/>
        <v>0.17462587352412748</v>
      </c>
      <c r="AD35" s="336">
        <f t="shared" ca="1" si="10"/>
        <v>0.20049161528216375</v>
      </c>
      <c r="AE35" s="336">
        <f t="shared" ca="1" si="10"/>
        <v>-1.328757756156508</v>
      </c>
      <c r="AF35" s="336">
        <f t="shared" ca="1" si="10"/>
        <v>0.50030664558815297</v>
      </c>
      <c r="AG35" s="336">
        <f t="shared" ca="1" si="10"/>
        <v>1.1945107892489917</v>
      </c>
      <c r="AH35" s="336"/>
      <c r="AI35" s="336"/>
      <c r="AJ35" s="336"/>
      <c r="AK35" s="336"/>
      <c r="AL35" s="54"/>
      <c r="AM35" s="54"/>
      <c r="AO35" s="55"/>
      <c r="AP35" s="55"/>
      <c r="AQ35" s="55"/>
    </row>
    <row r="36" spans="4:43" x14ac:dyDescent="0.3">
      <c r="F36" s="54"/>
      <c r="G36" s="165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B36" s="336">
        <f t="shared" ca="1" si="40"/>
        <v>-0.34362748600254028</v>
      </c>
      <c r="AC36" s="336">
        <f t="shared" ca="1" si="10"/>
        <v>0.10923355556763556</v>
      </c>
      <c r="AD36" s="336">
        <f t="shared" ca="1" si="10"/>
        <v>0.52216645764770331</v>
      </c>
      <c r="AE36" s="336">
        <f t="shared" ca="1" si="10"/>
        <v>0.48236134226376953</v>
      </c>
      <c r="AF36" s="336">
        <f t="shared" ca="1" si="10"/>
        <v>4.4484056516698949E-2</v>
      </c>
      <c r="AG36" s="336">
        <f t="shared" ca="1" si="10"/>
        <v>-0.51692195415130415</v>
      </c>
      <c r="AH36" s="55"/>
      <c r="AI36" s="55"/>
      <c r="AJ36" s="55"/>
      <c r="AK36" s="55"/>
      <c r="AL36" s="55"/>
      <c r="AM36" s="55"/>
      <c r="AN36" s="55"/>
      <c r="AO36" s="55"/>
      <c r="AP36" s="55"/>
      <c r="AQ36" s="55"/>
    </row>
    <row r="37" spans="4:43" x14ac:dyDescent="0.3">
      <c r="E37" s="53" t="s">
        <v>172</v>
      </c>
      <c r="F37" s="53">
        <f>F30</f>
        <v>0</v>
      </c>
      <c r="G37" s="56" t="e">
        <f t="shared" ref="G37:G38" ca="1" si="41">AM37</f>
        <v>#N/A</v>
      </c>
      <c r="H37" s="52" t="e">
        <f>INDEX(STATSTABLE,MATCH(F37,bpiTeams,0),MATCH(INDEX(H:H,1,1),statTitles,0))</f>
        <v>#N/A</v>
      </c>
      <c r="I37" s="52" t="e">
        <f>INDEX(STATSTABLE,MATCH(F37,bpiTeams,0),MATCH(INDEX(I:I,1,1),statTitles,0))</f>
        <v>#N/A</v>
      </c>
      <c r="J37" s="52" t="e">
        <f>INDEX(STATSTABLE,MATCH(F37,bpiTeams,0),MATCH(INDEX(J:J,1,1),statTitles,0))</f>
        <v>#N/A</v>
      </c>
      <c r="K37" s="52" t="e">
        <f>INDEX(STATSTABLE,MATCH(F37,bpiTeams,0),MATCH(INDEX(K:K,1,1),statTitles,0))</f>
        <v>#N/A</v>
      </c>
      <c r="L37" s="52" t="e">
        <f>INDEX(STATSTABLE,MATCH(F37,bpiTeams,0),MATCH(INDEX(L:L,1,1),statTitles,0))</f>
        <v>#N/A</v>
      </c>
      <c r="M37" s="52" t="e">
        <f>INDEX(STATSTABLE,MATCH(F37,bpiTeams,0),MATCH(INDEX(M:M,1,1),statTitles,0))</f>
        <v>#N/A</v>
      </c>
      <c r="N37" s="52" t="e">
        <f>INDEX(STATSTABLE,MATCH(F37,bpiTeams,0),MATCH(INDEX(N:N,1,1),statTitles,0))</f>
        <v>#N/A</v>
      </c>
      <c r="O37" s="52" t="e">
        <f>INDEX(STATSTABLE,MATCH(F37,bpiTeams,0),MATCH(INDEX(O:O,1,1),statTitles,0))</f>
        <v>#N/A</v>
      </c>
      <c r="P37" s="52" t="e">
        <f>INDEX(STATSTABLE,MATCH(F37,bpiTeams,0),MATCH(INDEX(P:P,1,1),statTitles,0))</f>
        <v>#N/A</v>
      </c>
      <c r="Q37" s="52" t="e">
        <f>INDEX(STATSTABLE,MATCH(F37,bpiTeams,0),MATCH(INDEX(Q:Q,1,1),statTitles,0))</f>
        <v>#N/A</v>
      </c>
      <c r="R37" s="52" t="e">
        <f>INDEX(STATSTABLE,MATCH(F37,bpiTeams,0),MATCH(INDEX(R:R,1,1),statTitles,0))</f>
        <v>#N/A</v>
      </c>
      <c r="S37" s="52" t="e">
        <f>INDEX(STATSTABLE,MATCH(F37,bpiTeams,0),MATCH(INDEX(S:S,1,1),statTitles,0))</f>
        <v>#N/A</v>
      </c>
      <c r="T37" s="52" t="e">
        <f>INDEX(STATSTABLE,MATCH(F37,bpiTeams,0),MATCH(INDEX(T:T,1,1),statTitles,0))</f>
        <v>#N/A</v>
      </c>
      <c r="U37" s="52" t="e">
        <f>INDEX(STATSTABLE,MATCH(F37,bpiTeams,0),MATCH(INDEX(U:U,1,1),statTitles,0))</f>
        <v>#N/A</v>
      </c>
      <c r="V37" s="52" t="e">
        <f>INDEX(STATSTABLE,MATCH(F37,bpiTeams,0),MATCH(INDEX(V:V,1,1),statTitles,0))</f>
        <v>#N/A</v>
      </c>
      <c r="W37" s="52" t="e">
        <f>INDEX(STATSTABLE,MATCH(F37,bpiTeams,0),MATCH(INDEX(W:W,1,1),statTitles,0))</f>
        <v>#N/A</v>
      </c>
      <c r="X37" s="52" t="e">
        <f>INDEX(STATSTABLE,MATCH(F37,bpiTeams,0),MATCH(INDEX(X:X,1,1),statTitles,0))</f>
        <v>#N/A</v>
      </c>
      <c r="Y37" s="52" t="e">
        <f>INDEX(STATSTABLE,MATCH(F37,bpiTeams,0),MATCH(INDEX(Y:Y,1,1),statTitles,0))</f>
        <v>#N/A</v>
      </c>
      <c r="Z37" s="52" t="e">
        <f>INDEX(STATSTABLE,MATCH(F37,bpiTeams,0),MATCH(INDEX(Z:Z,1,1),statTitles,0))</f>
        <v>#N/A</v>
      </c>
      <c r="AA37" s="55" t="e">
        <f t="shared" ref="AA37:AA38" si="42">(K37-(R37*S37)/100-3*(M37*N37)/100)/2</f>
        <v>#N/A</v>
      </c>
      <c r="AB37" s="55" t="e">
        <f t="shared" ref="AB37:AB38" si="43">SUM(AA37,(M37*N37/100))/(I37/100)</f>
        <v>#N/A</v>
      </c>
      <c r="AC37" s="55" t="e">
        <f t="shared" ref="AC37" si="44">X37*0.5+X38*0.5</f>
        <v>#N/A</v>
      </c>
      <c r="AD37" s="55" t="e">
        <f t="shared" ref="AD37:AD38" si="45">M37/AB37</f>
        <v>#N/A</v>
      </c>
      <c r="AE37" s="336" t="e">
        <f t="shared" ref="AE37:AE38" si="46">AA37/(AB37-M37)</f>
        <v>#N/A</v>
      </c>
      <c r="AF37" s="223" t="e">
        <f ca="1">INDEX(FGA_COEFFS,1,1)+AC37*INDEX(FGA_COEFFS,1,2)+AB37*INDEX(FGA_COEFFS,1,3)+U37*INDEX(FGA_COEFFS,1,4)+T38*INDEX(FGA_COEFFS,1,5)+V37*INDEX(FGA_COEFFS,1,6)+W38*INDEX(FGA_COEFFS,1,7)+P38*INDEX(FGA_COEFFS,1,8)+AB41*AB42</f>
        <v>#N/A</v>
      </c>
      <c r="AG37" s="223" t="e">
        <f ca="1">INDEX(THREEPTA_COEFFS,1,1)+AF37*INDEX(THREEPTA_COEFFS,1,2)+M37*INDEX(THREEPTA_COEFFS,1,3)+AD37*INDEX(THREEPTA_COEFFS,1,4)+N37*INDEX(THREEPTA_COEFFS,1,5)+O38*INDEX(THREEPTA_COEFFS,1,6)+AC41*AC42</f>
        <v>#N/A</v>
      </c>
      <c r="AH37" s="223" t="e">
        <f ca="1">INDEX(THREEPTPCT_COEFFS,1,1)+N37*INDEX(THREEPTPCT_COEFFS,1,2)+O38*INDEX(THREEPTPCT_COEFFS,1,3)+AD41*AD42</f>
        <v>#N/A</v>
      </c>
      <c r="AI37" s="55" t="e">
        <f t="shared" ref="AI37:AI38" ca="1" si="47">AF37-AG37</f>
        <v>#N/A</v>
      </c>
      <c r="AJ37" s="223" t="e">
        <f ca="1">INDEX(TWOPTPCT_COEFFS,1,1)+AE37*INDEX(TWOPTPCT_COEFFS,1,2)+L38*INDEX(TWOPTPCT_COEFFS,1,3)+J38*INDEX(TWOPTPCT_COEFFS,1,4)+O38*INDEX(TWOPTPCT_COEFFS,1,5)+AE41*AE42</f>
        <v>#N/A</v>
      </c>
      <c r="AK37" s="223" t="e">
        <f ca="1">INDEX(FTA_COEFFS,1,1)+R37*INDEX(FTA_COEFFS,1,2)+Q38*INDEX(FTA_COEFFS,1,3)+(T37+U37)*INDEX(FTA_COEFFS,1,4)+(T38+U38)*INDEX(FTA_COEFFS,1,5)+P38*INDEX(FTA_COEFFS,1,6)+AF41*AF42</f>
        <v>#N/A</v>
      </c>
      <c r="AL37" s="223" t="e">
        <f ca="1">INDEX(FTPCT_COEFFS,1,1)+S37*INDEX(FTPCT_COEFFS,1,2)+I37*INDEX(FTPCT_COEFFS,1,3)+J38*INDEX(FTPCT_COEFFS,1,4)+AG41*AG42</f>
        <v>#N/A</v>
      </c>
      <c r="AM37" s="338" t="e">
        <f t="shared" ref="AM37:AM38" ca="1" si="48">AG37*AH37/100+AI37*AJ37+AK37*AL37/100</f>
        <v>#N/A</v>
      </c>
      <c r="AN37" s="55"/>
      <c r="AO37" s="55"/>
      <c r="AP37" s="55"/>
      <c r="AQ37" s="55"/>
    </row>
    <row r="38" spans="4:43" x14ac:dyDescent="0.3">
      <c r="E38" s="53" t="s">
        <v>175</v>
      </c>
      <c r="F38" s="54" t="e">
        <f>F31</f>
        <v>#N/A</v>
      </c>
      <c r="G38" s="56" t="e">
        <f t="shared" ca="1" si="41"/>
        <v>#N/A</v>
      </c>
      <c r="H38" s="52" t="e">
        <f>INDEX(STATSTABLE,MATCH(F38,bpiTeams,0),MATCH(INDEX(H:H,1,1),statTitles,0))</f>
        <v>#N/A</v>
      </c>
      <c r="I38" s="52" t="e">
        <f>INDEX(STATSTABLE,MATCH(F38,bpiTeams,0),MATCH(INDEX(I:I,1,1),statTitles,0))</f>
        <v>#N/A</v>
      </c>
      <c r="J38" s="52" t="e">
        <f>INDEX(STATSTABLE,MATCH(F38,bpiTeams,0),MATCH(INDEX(J:J,1,1),statTitles,0))</f>
        <v>#N/A</v>
      </c>
      <c r="K38" s="52" t="e">
        <f>INDEX(STATSTABLE,MATCH(F38,bpiTeams,0),MATCH(INDEX(K:K,1,1),statTitles,0))</f>
        <v>#N/A</v>
      </c>
      <c r="L38" s="52" t="e">
        <f>INDEX(STATSTABLE,MATCH(F38,bpiTeams,0),MATCH(INDEX(L:L,1,1),statTitles,0))</f>
        <v>#N/A</v>
      </c>
      <c r="M38" s="52" t="e">
        <f>INDEX(STATSTABLE,MATCH(F38,bpiTeams,0),MATCH(INDEX(M:M,1,1),statTitles,0))</f>
        <v>#N/A</v>
      </c>
      <c r="N38" s="52" t="e">
        <f>INDEX(STATSTABLE,MATCH(F38,bpiTeams,0),MATCH(INDEX(N:N,1,1),statTitles,0))</f>
        <v>#N/A</v>
      </c>
      <c r="O38" s="52" t="e">
        <f>INDEX(STATSTABLE,MATCH(F38,bpiTeams,0),MATCH(INDEX(O:O,1,1),statTitles,0))</f>
        <v>#N/A</v>
      </c>
      <c r="P38" s="52" t="e">
        <f>INDEX(STATSTABLE,MATCH(F38,bpiTeams,0),MATCH(INDEX(P:P,1,1),statTitles,0))</f>
        <v>#N/A</v>
      </c>
      <c r="Q38" s="52" t="e">
        <f>INDEX(STATSTABLE,MATCH(F38,bpiTeams,0),MATCH(INDEX(Q:Q,1,1),statTitles,0))</f>
        <v>#N/A</v>
      </c>
      <c r="R38" s="52" t="e">
        <f>INDEX(STATSTABLE,MATCH(F38,bpiTeams,0),MATCH(INDEX(R:R,1,1),statTitles,0))</f>
        <v>#N/A</v>
      </c>
      <c r="S38" s="52" t="e">
        <f>INDEX(STATSTABLE,MATCH(F38,bpiTeams,0),MATCH(INDEX(S:S,1,1),statTitles,0))</f>
        <v>#N/A</v>
      </c>
      <c r="T38" s="52" t="e">
        <f>INDEX(STATSTABLE,MATCH(F38,bpiTeams,0),MATCH(INDEX(T:T,1,1),statTitles,0))</f>
        <v>#N/A</v>
      </c>
      <c r="U38" s="52" t="e">
        <f>INDEX(STATSTABLE,MATCH(F38,bpiTeams,0),MATCH(INDEX(U:U,1,1),statTitles,0))</f>
        <v>#N/A</v>
      </c>
      <c r="V38" s="52" t="e">
        <f>INDEX(STATSTABLE,MATCH(F38,bpiTeams,0),MATCH(INDEX(V:V,1,1),statTitles,0))</f>
        <v>#N/A</v>
      </c>
      <c r="W38" s="52" t="e">
        <f>INDEX(STATSTABLE,MATCH(F38,bpiTeams,0),MATCH(INDEX(W:W,1,1),statTitles,0))</f>
        <v>#N/A</v>
      </c>
      <c r="X38" s="52" t="e">
        <f>INDEX(STATSTABLE,MATCH(F38,bpiTeams,0),MATCH(INDEX(X:X,1,1),statTitles,0))</f>
        <v>#N/A</v>
      </c>
      <c r="Y38" s="52" t="e">
        <f>INDEX(STATSTABLE,MATCH(F38,bpiTeams,0),MATCH(INDEX(Y:Y,1,1),statTitles,0))</f>
        <v>#N/A</v>
      </c>
      <c r="Z38" s="52" t="e">
        <f>INDEX(STATSTABLE,MATCH(F38,bpiTeams,0),MATCH(INDEX(Z:Z,1,1),statTitles,0))</f>
        <v>#N/A</v>
      </c>
      <c r="AA38" s="55" t="e">
        <f t="shared" si="42"/>
        <v>#N/A</v>
      </c>
      <c r="AB38" s="55" t="e">
        <f t="shared" si="43"/>
        <v>#N/A</v>
      </c>
      <c r="AC38" s="55" t="e">
        <f t="shared" ref="AC38" si="49">AC37</f>
        <v>#N/A</v>
      </c>
      <c r="AD38" s="55" t="e">
        <f t="shared" si="45"/>
        <v>#N/A</v>
      </c>
      <c r="AE38" s="336" t="e">
        <f t="shared" si="46"/>
        <v>#N/A</v>
      </c>
      <c r="AF38" s="223" t="e">
        <f ca="1">INDEX(FGA_COEFFS,1,1)+AC38*INDEX(FGA_COEFFS,1,2)+AB38*INDEX(FGA_COEFFS,1,3)+U38*INDEX(FGA_COEFFS,1,4)+T37*INDEX(FGA_COEFFS,1,5)+V38*INDEX(FGA_COEFFS,1,6)+W37*INDEX(FGA_COEFFS,1,7)+P37*INDEX(FGA_COEFFS,1,8)+AB41*AB43</f>
        <v>#N/A</v>
      </c>
      <c r="AG38" s="223" t="e">
        <f ca="1">INDEX(THREEPTA_COEFFS,1,1)+AF38*INDEX(THREEPTA_COEFFS,1,2)+M38*INDEX(THREEPTA_COEFFS,1,3)+AD38*INDEX(THREEPTA_COEFFS,1,4)+N38*INDEX(THREEPTA_COEFFS,1,5)+O37*INDEX(THREEPTA_COEFFS,1,6)+AC41*AC43</f>
        <v>#N/A</v>
      </c>
      <c r="AH38" s="223" t="e">
        <f ca="1">INDEX(THREEPTPCT_COEFFS,1,1)+N38*INDEX(THREEPTPCT_COEFFS,1,2)+O37*INDEX(THREEPTPCT_COEFFS,1,3)+AD41*AD43</f>
        <v>#N/A</v>
      </c>
      <c r="AI38" s="55" t="e">
        <f t="shared" ca="1" si="47"/>
        <v>#N/A</v>
      </c>
      <c r="AJ38" s="223" t="e">
        <f ca="1">INDEX(TWOPTPCT_COEFFS,1,1)+AE38*INDEX(TWOPTPCT_COEFFS,1,2)+L37*INDEX(TWOPTPCT_COEFFS,1,3)+J37*INDEX(TWOPTPCT_COEFFS,1,4)+O37*INDEX(TWOPTPCT_COEFFS,1,5)+AE41*AE43</f>
        <v>#N/A</v>
      </c>
      <c r="AK38" s="223" t="e">
        <f ca="1">INDEX(FTA_COEFFS,1,1)+R38*INDEX(FTA_COEFFS,1,2)+Q37*INDEX(FTA_COEFFS,1,3)+(T38+U38)*INDEX(FTA_COEFFS,1,4)+(T37+U37)*INDEX(FTA_COEFFS,1,5)+P37*INDEX(FTA_COEFFS,1,6)+AF41*AF43</f>
        <v>#N/A</v>
      </c>
      <c r="AL38" s="223" t="e">
        <f ca="1">INDEX(FTPCT_COEFFS,1,1)+S38*INDEX(FTPCT_COEFFS,1,2)+I38*INDEX(FTPCT_COEFFS,1,3)+J37*INDEX(FTPCT_COEFFS,1,4)+AG41*AG43</f>
        <v>#N/A</v>
      </c>
      <c r="AM38" s="338" t="e">
        <f t="shared" ca="1" si="48"/>
        <v>#N/A</v>
      </c>
      <c r="AN38" s="55"/>
      <c r="AO38" s="55"/>
      <c r="AP38" s="55"/>
      <c r="AQ38" s="55"/>
    </row>
    <row r="39" spans="4:43" x14ac:dyDescent="0.3">
      <c r="E39" s="64" t="e">
        <f ca="1">IF(G38&gt;G37,F38,F37)</f>
        <v>#N/A</v>
      </c>
      <c r="G39" s="56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5"/>
      <c r="AB39" s="55"/>
      <c r="AC39" s="55"/>
      <c r="AD39" s="55"/>
      <c r="AE39" s="55"/>
      <c r="AF39" s="337"/>
      <c r="AG39" s="337"/>
      <c r="AH39" s="337"/>
      <c r="AI39" s="337"/>
      <c r="AJ39" s="337"/>
      <c r="AK39" s="337"/>
      <c r="AL39" s="337"/>
      <c r="AM39" s="337"/>
      <c r="AN39" s="55"/>
      <c r="AO39" s="55"/>
      <c r="AP39" s="55"/>
      <c r="AQ39" s="55"/>
    </row>
    <row r="40" spans="4:43" x14ac:dyDescent="0.3">
      <c r="G40" s="166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4" t="s">
        <v>1305</v>
      </c>
      <c r="AB40" s="54" t="s">
        <v>128</v>
      </c>
      <c r="AC40" s="54" t="s">
        <v>157</v>
      </c>
      <c r="AD40" s="54" t="s">
        <v>151</v>
      </c>
      <c r="AE40" s="54" t="s">
        <v>1327</v>
      </c>
      <c r="AF40" s="54" t="s">
        <v>129</v>
      </c>
      <c r="AG40" s="54" t="s">
        <v>116</v>
      </c>
      <c r="AH40" s="54"/>
      <c r="AI40" s="54"/>
      <c r="AJ40" s="54"/>
      <c r="AK40" s="54"/>
      <c r="AL40" s="54"/>
      <c r="AM40" s="54"/>
    </row>
    <row r="41" spans="4:43" x14ac:dyDescent="0.3">
      <c r="D41" s="53" t="e">
        <f ca="1">IF(G37&gt;(G38+(W37-W38)/2),1,IF(G38&gt;(G37+(W38-W37)/2),0,"Close"))</f>
        <v>#N/A</v>
      </c>
      <c r="G41" s="166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4"/>
      <c r="AB41" s="54">
        <f>Formulas!A41</f>
        <v>11.042999999999999</v>
      </c>
      <c r="AC41" s="54">
        <f>Formulas!A48</f>
        <v>0</v>
      </c>
      <c r="AD41" s="54">
        <f>Formulas!A55</f>
        <v>0</v>
      </c>
      <c r="AE41" s="54">
        <f>Formulas!A62</f>
        <v>0</v>
      </c>
      <c r="AF41" s="54">
        <f>Formulas!A69</f>
        <v>0</v>
      </c>
      <c r="AG41" s="54">
        <f>Formulas!A76</f>
        <v>0</v>
      </c>
      <c r="AH41" s="54"/>
      <c r="AI41" s="336"/>
      <c r="AJ41" s="336"/>
      <c r="AK41" s="336"/>
      <c r="AL41" s="54"/>
      <c r="AM41" s="54"/>
    </row>
    <row r="42" spans="4:43" x14ac:dyDescent="0.3">
      <c r="G42" s="166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336"/>
      <c r="AB42" s="336">
        <f t="shared" ref="AB42:AB43" ca="1" si="50">1.5*RAND()^2*IF(RAND()&gt;0.5,1,-1)</f>
        <v>0.47496683832233494</v>
      </c>
      <c r="AC42" s="336">
        <f t="shared" ca="1" si="10"/>
        <v>0.51397960315062963</v>
      </c>
      <c r="AD42" s="336">
        <f t="shared" ca="1" si="10"/>
        <v>0.74515281569688308</v>
      </c>
      <c r="AE42" s="336">
        <f t="shared" ca="1" si="10"/>
        <v>8.4998603489456429E-3</v>
      </c>
      <c r="AF42" s="336">
        <f t="shared" ca="1" si="10"/>
        <v>-3.0021339626107389E-2</v>
      </c>
      <c r="AG42" s="336">
        <f t="shared" ca="1" si="10"/>
        <v>-0.15936325304874668</v>
      </c>
      <c r="AH42" s="336"/>
      <c r="AI42" s="336"/>
      <c r="AJ42" s="336"/>
      <c r="AK42" s="336"/>
      <c r="AL42" s="54"/>
      <c r="AM42" s="54"/>
      <c r="AO42" s="55"/>
      <c r="AP42" s="55"/>
      <c r="AQ42" s="55"/>
    </row>
    <row r="43" spans="4:43" x14ac:dyDescent="0.3">
      <c r="F43" s="54"/>
      <c r="G43" s="165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B43" s="336">
        <f t="shared" ca="1" si="50"/>
        <v>0.79391956435208044</v>
      </c>
      <c r="AC43" s="336">
        <f t="shared" ca="1" si="10"/>
        <v>0.69020666044069046</v>
      </c>
      <c r="AD43" s="336">
        <f t="shared" ca="1" si="10"/>
        <v>1.0995714926967637</v>
      </c>
      <c r="AE43" s="336">
        <f t="shared" ca="1" si="10"/>
        <v>0.3551105650452176</v>
      </c>
      <c r="AF43" s="336">
        <f t="shared" ca="1" si="10"/>
        <v>-3.666893490353406E-2</v>
      </c>
      <c r="AG43" s="336">
        <f t="shared" ca="1" si="10"/>
        <v>-0.97824675477981038</v>
      </c>
      <c r="AH43" s="55"/>
      <c r="AI43" s="55"/>
      <c r="AJ43" s="55"/>
      <c r="AK43" s="55"/>
      <c r="AL43" s="55"/>
      <c r="AM43" s="55"/>
      <c r="AN43" s="55"/>
      <c r="AO43" s="55"/>
      <c r="AP43" s="55"/>
      <c r="AQ43" s="55"/>
    </row>
    <row r="44" spans="4:43" x14ac:dyDescent="0.3">
      <c r="E44" s="53" t="s">
        <v>172</v>
      </c>
      <c r="F44" s="53">
        <f>F37</f>
        <v>0</v>
      </c>
      <c r="G44" s="56" t="e">
        <f t="shared" ref="G44:G45" ca="1" si="51">AM44</f>
        <v>#N/A</v>
      </c>
      <c r="H44" s="52" t="e">
        <f>INDEX(STATSTABLE,MATCH(F44,bpiTeams,0),MATCH(INDEX(H:H,1,1),statTitles,0))</f>
        <v>#N/A</v>
      </c>
      <c r="I44" s="52" t="e">
        <f>INDEX(STATSTABLE,MATCH(F44,bpiTeams,0),MATCH(INDEX(I:I,1,1),statTitles,0))</f>
        <v>#N/A</v>
      </c>
      <c r="J44" s="52" t="e">
        <f>INDEX(STATSTABLE,MATCH(F44,bpiTeams,0),MATCH(INDEX(J:J,1,1),statTitles,0))</f>
        <v>#N/A</v>
      </c>
      <c r="K44" s="52" t="e">
        <f>INDEX(STATSTABLE,MATCH(F44,bpiTeams,0),MATCH(INDEX(K:K,1,1),statTitles,0))</f>
        <v>#N/A</v>
      </c>
      <c r="L44" s="52" t="e">
        <f>INDEX(STATSTABLE,MATCH(F44,bpiTeams,0),MATCH(INDEX(L:L,1,1),statTitles,0))</f>
        <v>#N/A</v>
      </c>
      <c r="M44" s="52" t="e">
        <f>INDEX(STATSTABLE,MATCH(F44,bpiTeams,0),MATCH(INDEX(M:M,1,1),statTitles,0))</f>
        <v>#N/A</v>
      </c>
      <c r="N44" s="52" t="e">
        <f>INDEX(STATSTABLE,MATCH(F44,bpiTeams,0),MATCH(INDEX(N:N,1,1),statTitles,0))</f>
        <v>#N/A</v>
      </c>
      <c r="O44" s="52" t="e">
        <f>INDEX(STATSTABLE,MATCH(F44,bpiTeams,0),MATCH(INDEX(O:O,1,1),statTitles,0))</f>
        <v>#N/A</v>
      </c>
      <c r="P44" s="52" t="e">
        <f>INDEX(STATSTABLE,MATCH(F44,bpiTeams,0),MATCH(INDEX(P:P,1,1),statTitles,0))</f>
        <v>#N/A</v>
      </c>
      <c r="Q44" s="52" t="e">
        <f>INDEX(STATSTABLE,MATCH(F44,bpiTeams,0),MATCH(INDEX(Q:Q,1,1),statTitles,0))</f>
        <v>#N/A</v>
      </c>
      <c r="R44" s="52" t="e">
        <f>INDEX(STATSTABLE,MATCH(F44,bpiTeams,0),MATCH(INDEX(R:R,1,1),statTitles,0))</f>
        <v>#N/A</v>
      </c>
      <c r="S44" s="52" t="e">
        <f>INDEX(STATSTABLE,MATCH(F44,bpiTeams,0),MATCH(INDEX(S:S,1,1),statTitles,0))</f>
        <v>#N/A</v>
      </c>
      <c r="T44" s="52" t="e">
        <f>INDEX(STATSTABLE,MATCH(F44,bpiTeams,0),MATCH(INDEX(T:T,1,1),statTitles,0))</f>
        <v>#N/A</v>
      </c>
      <c r="U44" s="52" t="e">
        <f>INDEX(STATSTABLE,MATCH(F44,bpiTeams,0),MATCH(INDEX(U:U,1,1),statTitles,0))</f>
        <v>#N/A</v>
      </c>
      <c r="V44" s="52" t="e">
        <f>INDEX(STATSTABLE,MATCH(F44,bpiTeams,0),MATCH(INDEX(V:V,1,1),statTitles,0))</f>
        <v>#N/A</v>
      </c>
      <c r="W44" s="52" t="e">
        <f>INDEX(STATSTABLE,MATCH(F44,bpiTeams,0),MATCH(INDEX(W:W,1,1),statTitles,0))</f>
        <v>#N/A</v>
      </c>
      <c r="X44" s="52" t="e">
        <f>INDEX(STATSTABLE,MATCH(F44,bpiTeams,0),MATCH(INDEX(X:X,1,1),statTitles,0))</f>
        <v>#N/A</v>
      </c>
      <c r="Y44" s="52" t="e">
        <f>INDEX(STATSTABLE,MATCH(F44,bpiTeams,0),MATCH(INDEX(Y:Y,1,1),statTitles,0))</f>
        <v>#N/A</v>
      </c>
      <c r="Z44" s="52" t="e">
        <f>INDEX(STATSTABLE,MATCH(F44,bpiTeams,0),MATCH(INDEX(Z:Z,1,1),statTitles,0))</f>
        <v>#N/A</v>
      </c>
      <c r="AA44" s="55" t="e">
        <f t="shared" ref="AA44:AA45" si="52">(K44-(R44*S44)/100-3*(M44*N44)/100)/2</f>
        <v>#N/A</v>
      </c>
      <c r="AB44" s="55" t="e">
        <f t="shared" ref="AB44:AB45" si="53">SUM(AA44,(M44*N44/100))/(I44/100)</f>
        <v>#N/A</v>
      </c>
      <c r="AC44" s="55" t="e">
        <f t="shared" ref="AC44" si="54">X44*0.5+X45*0.5</f>
        <v>#N/A</v>
      </c>
      <c r="AD44" s="55" t="e">
        <f t="shared" ref="AD44:AD45" si="55">M44/AB44</f>
        <v>#N/A</v>
      </c>
      <c r="AE44" s="336" t="e">
        <f t="shared" ref="AE44:AE45" si="56">AA44/(AB44-M44)</f>
        <v>#N/A</v>
      </c>
      <c r="AF44" s="223" t="e">
        <f ca="1">INDEX(FGA_COEFFS,1,1)+AC44*INDEX(FGA_COEFFS,1,2)+AB44*INDEX(FGA_COEFFS,1,3)+U44*INDEX(FGA_COEFFS,1,4)+T45*INDEX(FGA_COEFFS,1,5)+V44*INDEX(FGA_COEFFS,1,6)+W45*INDEX(FGA_COEFFS,1,7)+P45*INDEX(FGA_COEFFS,1,8)+AB48*AB49</f>
        <v>#N/A</v>
      </c>
      <c r="AG44" s="223" t="e">
        <f ca="1">INDEX(THREEPTA_COEFFS,1,1)+AF44*INDEX(THREEPTA_COEFFS,1,2)+M44*INDEX(THREEPTA_COEFFS,1,3)+AD44*INDEX(THREEPTA_COEFFS,1,4)+N44*INDEX(THREEPTA_COEFFS,1,5)+O45*INDEX(THREEPTA_COEFFS,1,6)+AC48*AC49</f>
        <v>#N/A</v>
      </c>
      <c r="AH44" s="223" t="e">
        <f ca="1">INDEX(THREEPTPCT_COEFFS,1,1)+N44*INDEX(THREEPTPCT_COEFFS,1,2)+O45*INDEX(THREEPTPCT_COEFFS,1,3)+AD48*AD49</f>
        <v>#N/A</v>
      </c>
      <c r="AI44" s="55" t="e">
        <f t="shared" ref="AI44:AI45" ca="1" si="57">AF44-AG44</f>
        <v>#N/A</v>
      </c>
      <c r="AJ44" s="223" t="e">
        <f ca="1">INDEX(TWOPTPCT_COEFFS,1,1)+AE44*INDEX(TWOPTPCT_COEFFS,1,2)+L45*INDEX(TWOPTPCT_COEFFS,1,3)+J45*INDEX(TWOPTPCT_COEFFS,1,4)+O45*INDEX(TWOPTPCT_COEFFS,1,5)+AE48*AE49</f>
        <v>#N/A</v>
      </c>
      <c r="AK44" s="223" t="e">
        <f ca="1">INDEX(FTA_COEFFS,1,1)+R44*INDEX(FTA_COEFFS,1,2)+Q45*INDEX(FTA_COEFFS,1,3)+(T44+U44)*INDEX(FTA_COEFFS,1,4)+(T45+U45)*INDEX(FTA_COEFFS,1,5)+P45*INDEX(FTA_COEFFS,1,6)+AF48*AF49</f>
        <v>#N/A</v>
      </c>
      <c r="AL44" s="223" t="e">
        <f ca="1">INDEX(FTPCT_COEFFS,1,1)+S44*INDEX(FTPCT_COEFFS,1,2)+I44*INDEX(FTPCT_COEFFS,1,3)+J45*INDEX(FTPCT_COEFFS,1,4)+AG48*AG49</f>
        <v>#N/A</v>
      </c>
      <c r="AM44" s="338" t="e">
        <f t="shared" ref="AM44:AM45" ca="1" si="58">AG44*AH44/100+AI44*AJ44+AK44*AL44/100</f>
        <v>#N/A</v>
      </c>
      <c r="AN44" s="55"/>
      <c r="AO44" s="55"/>
      <c r="AP44" s="55"/>
      <c r="AQ44" s="55"/>
    </row>
    <row r="45" spans="4:43" x14ac:dyDescent="0.3">
      <c r="E45" s="53" t="s">
        <v>175</v>
      </c>
      <c r="F45" s="54" t="e">
        <f>F38</f>
        <v>#N/A</v>
      </c>
      <c r="G45" s="56" t="e">
        <f t="shared" ca="1" si="51"/>
        <v>#N/A</v>
      </c>
      <c r="H45" s="52" t="e">
        <f>INDEX(STATSTABLE,MATCH(F45,bpiTeams,0),MATCH(INDEX(H:H,1,1),statTitles,0))</f>
        <v>#N/A</v>
      </c>
      <c r="I45" s="52" t="e">
        <f>INDEX(STATSTABLE,MATCH(F45,bpiTeams,0),MATCH(INDEX(I:I,1,1),statTitles,0))</f>
        <v>#N/A</v>
      </c>
      <c r="J45" s="52" t="e">
        <f>INDEX(STATSTABLE,MATCH(F45,bpiTeams,0),MATCH(INDEX(J:J,1,1),statTitles,0))</f>
        <v>#N/A</v>
      </c>
      <c r="K45" s="52" t="e">
        <f>INDEX(STATSTABLE,MATCH(F45,bpiTeams,0),MATCH(INDEX(K:K,1,1),statTitles,0))</f>
        <v>#N/A</v>
      </c>
      <c r="L45" s="52" t="e">
        <f>INDEX(STATSTABLE,MATCH(F45,bpiTeams,0),MATCH(INDEX(L:L,1,1),statTitles,0))</f>
        <v>#N/A</v>
      </c>
      <c r="M45" s="52" t="e">
        <f>INDEX(STATSTABLE,MATCH(F45,bpiTeams,0),MATCH(INDEX(M:M,1,1),statTitles,0))</f>
        <v>#N/A</v>
      </c>
      <c r="N45" s="52" t="e">
        <f>INDEX(STATSTABLE,MATCH(F45,bpiTeams,0),MATCH(INDEX(N:N,1,1),statTitles,0))</f>
        <v>#N/A</v>
      </c>
      <c r="O45" s="52" t="e">
        <f>INDEX(STATSTABLE,MATCH(F45,bpiTeams,0),MATCH(INDEX(O:O,1,1),statTitles,0))</f>
        <v>#N/A</v>
      </c>
      <c r="P45" s="52" t="e">
        <f>INDEX(STATSTABLE,MATCH(F45,bpiTeams,0),MATCH(INDEX(P:P,1,1),statTitles,0))</f>
        <v>#N/A</v>
      </c>
      <c r="Q45" s="52" t="e">
        <f>INDEX(STATSTABLE,MATCH(F45,bpiTeams,0),MATCH(INDEX(Q:Q,1,1),statTitles,0))</f>
        <v>#N/A</v>
      </c>
      <c r="R45" s="52" t="e">
        <f>INDEX(STATSTABLE,MATCH(F45,bpiTeams,0),MATCH(INDEX(R:R,1,1),statTitles,0))</f>
        <v>#N/A</v>
      </c>
      <c r="S45" s="52" t="e">
        <f>INDEX(STATSTABLE,MATCH(F45,bpiTeams,0),MATCH(INDEX(S:S,1,1),statTitles,0))</f>
        <v>#N/A</v>
      </c>
      <c r="T45" s="52" t="e">
        <f>INDEX(STATSTABLE,MATCH(F45,bpiTeams,0),MATCH(INDEX(T:T,1,1),statTitles,0))</f>
        <v>#N/A</v>
      </c>
      <c r="U45" s="52" t="e">
        <f>INDEX(STATSTABLE,MATCH(F45,bpiTeams,0),MATCH(INDEX(U:U,1,1),statTitles,0))</f>
        <v>#N/A</v>
      </c>
      <c r="V45" s="52" t="e">
        <f>INDEX(STATSTABLE,MATCH(F45,bpiTeams,0),MATCH(INDEX(V:V,1,1),statTitles,0))</f>
        <v>#N/A</v>
      </c>
      <c r="W45" s="52" t="e">
        <f>INDEX(STATSTABLE,MATCH(F45,bpiTeams,0),MATCH(INDEX(W:W,1,1),statTitles,0))</f>
        <v>#N/A</v>
      </c>
      <c r="X45" s="52" t="e">
        <f>INDEX(STATSTABLE,MATCH(F45,bpiTeams,0),MATCH(INDEX(X:X,1,1),statTitles,0))</f>
        <v>#N/A</v>
      </c>
      <c r="Y45" s="52" t="e">
        <f>INDEX(STATSTABLE,MATCH(F45,bpiTeams,0),MATCH(INDEX(Y:Y,1,1),statTitles,0))</f>
        <v>#N/A</v>
      </c>
      <c r="Z45" s="52" t="e">
        <f>INDEX(STATSTABLE,MATCH(F45,bpiTeams,0),MATCH(INDEX(Z:Z,1,1),statTitles,0))</f>
        <v>#N/A</v>
      </c>
      <c r="AA45" s="55" t="e">
        <f t="shared" si="52"/>
        <v>#N/A</v>
      </c>
      <c r="AB45" s="55" t="e">
        <f t="shared" si="53"/>
        <v>#N/A</v>
      </c>
      <c r="AC45" s="55" t="e">
        <f t="shared" ref="AC45" si="59">AC44</f>
        <v>#N/A</v>
      </c>
      <c r="AD45" s="55" t="e">
        <f t="shared" si="55"/>
        <v>#N/A</v>
      </c>
      <c r="AE45" s="336" t="e">
        <f t="shared" si="56"/>
        <v>#N/A</v>
      </c>
      <c r="AF45" s="223" t="e">
        <f ca="1">INDEX(FGA_COEFFS,1,1)+AC45*INDEX(FGA_COEFFS,1,2)+AB45*INDEX(FGA_COEFFS,1,3)+U45*INDEX(FGA_COEFFS,1,4)+T44*INDEX(FGA_COEFFS,1,5)+V45*INDEX(FGA_COEFFS,1,6)+W44*INDEX(FGA_COEFFS,1,7)+P44*INDEX(FGA_COEFFS,1,8)+AB48*AB50</f>
        <v>#N/A</v>
      </c>
      <c r="AG45" s="223" t="e">
        <f ca="1">INDEX(THREEPTA_COEFFS,1,1)+AF45*INDEX(THREEPTA_COEFFS,1,2)+M45*INDEX(THREEPTA_COEFFS,1,3)+AD45*INDEX(THREEPTA_COEFFS,1,4)+N45*INDEX(THREEPTA_COEFFS,1,5)+O44*INDEX(THREEPTA_COEFFS,1,6)+AC48*AC50</f>
        <v>#N/A</v>
      </c>
      <c r="AH45" s="223" t="e">
        <f ca="1">INDEX(THREEPTPCT_COEFFS,1,1)+N45*INDEX(THREEPTPCT_COEFFS,1,2)+O44*INDEX(THREEPTPCT_COEFFS,1,3)+AD48*AD50</f>
        <v>#N/A</v>
      </c>
      <c r="AI45" s="55" t="e">
        <f t="shared" ca="1" si="57"/>
        <v>#N/A</v>
      </c>
      <c r="AJ45" s="223" t="e">
        <f ca="1">INDEX(TWOPTPCT_COEFFS,1,1)+AE45*INDEX(TWOPTPCT_COEFFS,1,2)+L44*INDEX(TWOPTPCT_COEFFS,1,3)+J44*INDEX(TWOPTPCT_COEFFS,1,4)+O44*INDEX(TWOPTPCT_COEFFS,1,5)+AE48*AE50</f>
        <v>#N/A</v>
      </c>
      <c r="AK45" s="223" t="e">
        <f ca="1">INDEX(FTA_COEFFS,1,1)+R45*INDEX(FTA_COEFFS,1,2)+Q44*INDEX(FTA_COEFFS,1,3)+(T45+U45)*INDEX(FTA_COEFFS,1,4)+(T44+U44)*INDEX(FTA_COEFFS,1,5)+P44*INDEX(FTA_COEFFS,1,6)+AF48*AF50</f>
        <v>#N/A</v>
      </c>
      <c r="AL45" s="223" t="e">
        <f ca="1">INDEX(FTPCT_COEFFS,1,1)+S45*INDEX(FTPCT_COEFFS,1,2)+I45*INDEX(FTPCT_COEFFS,1,3)+J44*INDEX(FTPCT_COEFFS,1,4)+AG48*AG50</f>
        <v>#N/A</v>
      </c>
      <c r="AM45" s="338" t="e">
        <f t="shared" ca="1" si="58"/>
        <v>#N/A</v>
      </c>
      <c r="AN45" s="55"/>
      <c r="AO45" s="55"/>
      <c r="AP45" s="55"/>
      <c r="AQ45" s="55"/>
    </row>
    <row r="46" spans="4:43" x14ac:dyDescent="0.3">
      <c r="E46" s="64" t="e">
        <f ca="1">IF(G45&gt;G44,F45,F44)</f>
        <v>#N/A</v>
      </c>
      <c r="G46" s="56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5"/>
      <c r="AB46" s="55"/>
      <c r="AC46" s="55"/>
      <c r="AD46" s="55"/>
      <c r="AE46" s="55"/>
      <c r="AF46" s="337"/>
      <c r="AG46" s="337"/>
      <c r="AH46" s="337"/>
      <c r="AI46" s="337"/>
      <c r="AJ46" s="337"/>
      <c r="AK46" s="337"/>
      <c r="AL46" s="337"/>
      <c r="AM46" s="337"/>
      <c r="AN46" s="55"/>
      <c r="AO46" s="55"/>
      <c r="AP46" s="55"/>
      <c r="AQ46" s="55"/>
    </row>
    <row r="47" spans="4:43" x14ac:dyDescent="0.3">
      <c r="G47" s="166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4" t="s">
        <v>1305</v>
      </c>
      <c r="AB47" s="54" t="s">
        <v>128</v>
      </c>
      <c r="AC47" s="54" t="s">
        <v>157</v>
      </c>
      <c r="AD47" s="54" t="s">
        <v>151</v>
      </c>
      <c r="AE47" s="54" t="s">
        <v>1327</v>
      </c>
      <c r="AF47" s="54" t="s">
        <v>129</v>
      </c>
      <c r="AG47" s="54" t="s">
        <v>116</v>
      </c>
      <c r="AH47" s="54"/>
      <c r="AI47" s="54"/>
      <c r="AJ47" s="54"/>
      <c r="AK47" s="54"/>
      <c r="AL47" s="54"/>
      <c r="AM47" s="54"/>
    </row>
    <row r="48" spans="4:43" x14ac:dyDescent="0.3">
      <c r="D48" s="53" t="e">
        <f ca="1">IF(G44&gt;(G45+(W44-W45)/2),1,IF(G45&gt;(G44+(W45-W44)/2),0,"Close"))</f>
        <v>#N/A</v>
      </c>
      <c r="G48" s="166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4"/>
      <c r="AB48" s="54">
        <f>Formulas!A48</f>
        <v>0</v>
      </c>
      <c r="AC48" s="54">
        <f>Formulas!A55</f>
        <v>0</v>
      </c>
      <c r="AD48" s="54">
        <f>Formulas!A62</f>
        <v>0</v>
      </c>
      <c r="AE48" s="54">
        <f>Formulas!A69</f>
        <v>0</v>
      </c>
      <c r="AF48" s="54">
        <f>Formulas!A76</f>
        <v>0</v>
      </c>
      <c r="AG48" s="54">
        <f>Formulas!A83</f>
        <v>0</v>
      </c>
      <c r="AH48" s="54"/>
      <c r="AI48" s="336"/>
      <c r="AJ48" s="336"/>
      <c r="AK48" s="336"/>
      <c r="AL48" s="54"/>
      <c r="AM48" s="54"/>
    </row>
    <row r="49" spans="4:43" x14ac:dyDescent="0.3">
      <c r="G49" s="166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336"/>
      <c r="AB49" s="336">
        <f t="shared" ref="AB49:AB50" ca="1" si="60">1.5*RAND()^2*IF(RAND()&gt;0.5,1,-1)</f>
        <v>-0.32915254021360124</v>
      </c>
      <c r="AC49" s="336">
        <f t="shared" ca="1" si="10"/>
        <v>0.17614325253843341</v>
      </c>
      <c r="AD49" s="336">
        <f t="shared" ca="1" si="10"/>
        <v>-0.12388096255118618</v>
      </c>
      <c r="AE49" s="336">
        <f t="shared" ca="1" si="10"/>
        <v>-5.2454709055513998E-2</v>
      </c>
      <c r="AF49" s="336">
        <f t="shared" ca="1" si="10"/>
        <v>-3.8614075322431683E-2</v>
      </c>
      <c r="AG49" s="336">
        <f t="shared" ca="1" si="10"/>
        <v>-0.43122303077407009</v>
      </c>
      <c r="AH49" s="336"/>
      <c r="AI49" s="336"/>
      <c r="AJ49" s="336"/>
      <c r="AK49" s="336"/>
      <c r="AL49" s="54"/>
      <c r="AM49" s="54"/>
      <c r="AO49" s="55"/>
      <c r="AP49" s="55"/>
      <c r="AQ49" s="55"/>
    </row>
    <row r="50" spans="4:43" x14ac:dyDescent="0.3">
      <c r="F50" s="54"/>
      <c r="G50" s="165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B50" s="336">
        <f t="shared" ca="1" si="60"/>
        <v>-8.1716578684254887E-2</v>
      </c>
      <c r="AC50" s="336">
        <f t="shared" ca="1" si="10"/>
        <v>-1.4843455085438095</v>
      </c>
      <c r="AD50" s="336">
        <f t="shared" ca="1" si="10"/>
        <v>-1.4368310265981625</v>
      </c>
      <c r="AE50" s="336">
        <f t="shared" ca="1" si="10"/>
        <v>0.59404907248504846</v>
      </c>
      <c r="AF50" s="336">
        <f t="shared" ca="1" si="10"/>
        <v>-5.7066759424516028E-2</v>
      </c>
      <c r="AG50" s="336">
        <f t="shared" ca="1" si="10"/>
        <v>0.97091450740841245</v>
      </c>
      <c r="AH50" s="55"/>
      <c r="AI50" s="55"/>
      <c r="AJ50" s="55"/>
      <c r="AK50" s="55"/>
      <c r="AL50" s="55"/>
      <c r="AM50" s="55"/>
      <c r="AN50" s="55"/>
      <c r="AO50" s="55"/>
      <c r="AP50" s="55"/>
      <c r="AQ50" s="55"/>
    </row>
    <row r="51" spans="4:43" x14ac:dyDescent="0.3">
      <c r="E51" s="53" t="s">
        <v>172</v>
      </c>
      <c r="F51" s="53">
        <f>F44</f>
        <v>0</v>
      </c>
      <c r="G51" s="56" t="e">
        <f t="shared" ref="G51:G52" ca="1" si="61">AM51</f>
        <v>#N/A</v>
      </c>
      <c r="H51" s="52" t="e">
        <f>INDEX(STATSTABLE,MATCH(F51,bpiTeams,0),MATCH(INDEX(H:H,1,1),statTitles,0))</f>
        <v>#N/A</v>
      </c>
      <c r="I51" s="52" t="e">
        <f>INDEX(STATSTABLE,MATCH(F51,bpiTeams,0),MATCH(INDEX(I:I,1,1),statTitles,0))</f>
        <v>#N/A</v>
      </c>
      <c r="J51" s="52" t="e">
        <f>INDEX(STATSTABLE,MATCH(F51,bpiTeams,0),MATCH(INDEX(J:J,1,1),statTitles,0))</f>
        <v>#N/A</v>
      </c>
      <c r="K51" s="52" t="e">
        <f>INDEX(STATSTABLE,MATCH(F51,bpiTeams,0),MATCH(INDEX(K:K,1,1),statTitles,0))</f>
        <v>#N/A</v>
      </c>
      <c r="L51" s="52" t="e">
        <f>INDEX(STATSTABLE,MATCH(F51,bpiTeams,0),MATCH(INDEX(L:L,1,1),statTitles,0))</f>
        <v>#N/A</v>
      </c>
      <c r="M51" s="52" t="e">
        <f>INDEX(STATSTABLE,MATCH(F51,bpiTeams,0),MATCH(INDEX(M:M,1,1),statTitles,0))</f>
        <v>#N/A</v>
      </c>
      <c r="N51" s="52" t="e">
        <f>INDEX(STATSTABLE,MATCH(F51,bpiTeams,0),MATCH(INDEX(N:N,1,1),statTitles,0))</f>
        <v>#N/A</v>
      </c>
      <c r="O51" s="52" t="e">
        <f>INDEX(STATSTABLE,MATCH(F51,bpiTeams,0),MATCH(INDEX(O:O,1,1),statTitles,0))</f>
        <v>#N/A</v>
      </c>
      <c r="P51" s="52" t="e">
        <f>INDEX(STATSTABLE,MATCH(F51,bpiTeams,0),MATCH(INDEX(P:P,1,1),statTitles,0))</f>
        <v>#N/A</v>
      </c>
      <c r="Q51" s="52" t="e">
        <f>INDEX(STATSTABLE,MATCH(F51,bpiTeams,0),MATCH(INDEX(Q:Q,1,1),statTitles,0))</f>
        <v>#N/A</v>
      </c>
      <c r="R51" s="52" t="e">
        <f>INDEX(STATSTABLE,MATCH(F51,bpiTeams,0),MATCH(INDEX(R:R,1,1),statTitles,0))</f>
        <v>#N/A</v>
      </c>
      <c r="S51" s="52" t="e">
        <f>INDEX(STATSTABLE,MATCH(F51,bpiTeams,0),MATCH(INDEX(S:S,1,1),statTitles,0))</f>
        <v>#N/A</v>
      </c>
      <c r="T51" s="52" t="e">
        <f>INDEX(STATSTABLE,MATCH(F51,bpiTeams,0),MATCH(INDEX(T:T,1,1),statTitles,0))</f>
        <v>#N/A</v>
      </c>
      <c r="U51" s="52" t="e">
        <f>INDEX(STATSTABLE,MATCH(F51,bpiTeams,0),MATCH(INDEX(U:U,1,1),statTitles,0))</f>
        <v>#N/A</v>
      </c>
      <c r="V51" s="52" t="e">
        <f>INDEX(STATSTABLE,MATCH(F51,bpiTeams,0),MATCH(INDEX(V:V,1,1),statTitles,0))</f>
        <v>#N/A</v>
      </c>
      <c r="W51" s="52" t="e">
        <f>INDEX(STATSTABLE,MATCH(F51,bpiTeams,0),MATCH(INDEX(W:W,1,1),statTitles,0))</f>
        <v>#N/A</v>
      </c>
      <c r="X51" s="52" t="e">
        <f>INDEX(STATSTABLE,MATCH(F51,bpiTeams,0),MATCH(INDEX(X:X,1,1),statTitles,0))</f>
        <v>#N/A</v>
      </c>
      <c r="Y51" s="52" t="e">
        <f>INDEX(STATSTABLE,MATCH(F51,bpiTeams,0),MATCH(INDEX(Y:Y,1,1),statTitles,0))</f>
        <v>#N/A</v>
      </c>
      <c r="Z51" s="52" t="e">
        <f>INDEX(STATSTABLE,MATCH(F51,bpiTeams,0),MATCH(INDEX(Z:Z,1,1),statTitles,0))</f>
        <v>#N/A</v>
      </c>
      <c r="AA51" s="55" t="e">
        <f t="shared" ref="AA51:AA52" si="62">(K51-(R51*S51)/100-3*(M51*N51)/100)/2</f>
        <v>#N/A</v>
      </c>
      <c r="AB51" s="55" t="e">
        <f t="shared" ref="AB51:AB52" si="63">SUM(AA51,(M51*N51/100))/(I51/100)</f>
        <v>#N/A</v>
      </c>
      <c r="AC51" s="55" t="e">
        <f t="shared" ref="AC51" si="64">X51*0.5+X52*0.5</f>
        <v>#N/A</v>
      </c>
      <c r="AD51" s="55" t="e">
        <f t="shared" ref="AD51:AD52" si="65">M51/AB51</f>
        <v>#N/A</v>
      </c>
      <c r="AE51" s="336" t="e">
        <f t="shared" ref="AE51:AE52" si="66">AA51/(AB51-M51)</f>
        <v>#N/A</v>
      </c>
      <c r="AF51" s="223" t="e">
        <f ca="1">INDEX(FGA_COEFFS,1,1)+AC51*INDEX(FGA_COEFFS,1,2)+AB51*INDEX(FGA_COEFFS,1,3)+U51*INDEX(FGA_COEFFS,1,4)+T52*INDEX(FGA_COEFFS,1,5)+V51*INDEX(FGA_COEFFS,1,6)+W52*INDEX(FGA_COEFFS,1,7)+P52*INDEX(FGA_COEFFS,1,8)+AB55*AB56</f>
        <v>#N/A</v>
      </c>
      <c r="AG51" s="223" t="e">
        <f ca="1">INDEX(THREEPTA_COEFFS,1,1)+AF51*INDEX(THREEPTA_COEFFS,1,2)+M51*INDEX(THREEPTA_COEFFS,1,3)+AD51*INDEX(THREEPTA_COEFFS,1,4)+N51*INDEX(THREEPTA_COEFFS,1,5)+O52*INDEX(THREEPTA_COEFFS,1,6)+AC55*AC56</f>
        <v>#N/A</v>
      </c>
      <c r="AH51" s="223" t="e">
        <f ca="1">INDEX(THREEPTPCT_COEFFS,1,1)+N51*INDEX(THREEPTPCT_COEFFS,1,2)+O52*INDEX(THREEPTPCT_COEFFS,1,3)+AD55*AD56</f>
        <v>#N/A</v>
      </c>
      <c r="AI51" s="55" t="e">
        <f t="shared" ref="AI51:AI52" ca="1" si="67">AF51-AG51</f>
        <v>#N/A</v>
      </c>
      <c r="AJ51" s="223" t="e">
        <f ca="1">INDEX(TWOPTPCT_COEFFS,1,1)+AE51*INDEX(TWOPTPCT_COEFFS,1,2)+L52*INDEX(TWOPTPCT_COEFFS,1,3)+J52*INDEX(TWOPTPCT_COEFFS,1,4)+O52*INDEX(TWOPTPCT_COEFFS,1,5)+AE55*AE56</f>
        <v>#N/A</v>
      </c>
      <c r="AK51" s="223" t="e">
        <f ca="1">INDEX(FTA_COEFFS,1,1)+R51*INDEX(FTA_COEFFS,1,2)+Q52*INDEX(FTA_COEFFS,1,3)+(T51+U51)*INDEX(FTA_COEFFS,1,4)+(T52+U52)*INDEX(FTA_COEFFS,1,5)+P52*INDEX(FTA_COEFFS,1,6)+AF55*AF56</f>
        <v>#N/A</v>
      </c>
      <c r="AL51" s="223" t="e">
        <f ca="1">INDEX(FTPCT_COEFFS,1,1)+S51*INDEX(FTPCT_COEFFS,1,2)+I51*INDEX(FTPCT_COEFFS,1,3)+J52*INDEX(FTPCT_COEFFS,1,4)+AG55*AG56</f>
        <v>#N/A</v>
      </c>
      <c r="AM51" s="338" t="e">
        <f t="shared" ref="AM51:AM52" ca="1" si="68">AG51*AH51/100+AI51*AJ51+AK51*AL51/100</f>
        <v>#N/A</v>
      </c>
      <c r="AN51" s="55"/>
      <c r="AO51" s="55"/>
      <c r="AP51" s="55"/>
      <c r="AQ51" s="55"/>
    </row>
    <row r="52" spans="4:43" x14ac:dyDescent="0.3">
      <c r="E52" s="53" t="s">
        <v>175</v>
      </c>
      <c r="F52" s="54" t="e">
        <f>F45</f>
        <v>#N/A</v>
      </c>
      <c r="G52" s="56" t="e">
        <f t="shared" ca="1" si="61"/>
        <v>#N/A</v>
      </c>
      <c r="H52" s="52" t="e">
        <f>INDEX(STATSTABLE,MATCH(F52,bpiTeams,0),MATCH(INDEX(H:H,1,1),statTitles,0))</f>
        <v>#N/A</v>
      </c>
      <c r="I52" s="52" t="e">
        <f>INDEX(STATSTABLE,MATCH(F52,bpiTeams,0),MATCH(INDEX(I:I,1,1),statTitles,0))</f>
        <v>#N/A</v>
      </c>
      <c r="J52" s="52" t="e">
        <f>INDEX(STATSTABLE,MATCH(F52,bpiTeams,0),MATCH(INDEX(J:J,1,1),statTitles,0))</f>
        <v>#N/A</v>
      </c>
      <c r="K52" s="52" t="e">
        <f>INDEX(STATSTABLE,MATCH(F52,bpiTeams,0),MATCH(INDEX(K:K,1,1),statTitles,0))</f>
        <v>#N/A</v>
      </c>
      <c r="L52" s="52" t="e">
        <f>INDEX(STATSTABLE,MATCH(F52,bpiTeams,0),MATCH(INDEX(L:L,1,1),statTitles,0))</f>
        <v>#N/A</v>
      </c>
      <c r="M52" s="52" t="e">
        <f>INDEX(STATSTABLE,MATCH(F52,bpiTeams,0),MATCH(INDEX(M:M,1,1),statTitles,0))</f>
        <v>#N/A</v>
      </c>
      <c r="N52" s="52" t="e">
        <f>INDEX(STATSTABLE,MATCH(F52,bpiTeams,0),MATCH(INDEX(N:N,1,1),statTitles,0))</f>
        <v>#N/A</v>
      </c>
      <c r="O52" s="52" t="e">
        <f>INDEX(STATSTABLE,MATCH(F52,bpiTeams,0),MATCH(INDEX(O:O,1,1),statTitles,0))</f>
        <v>#N/A</v>
      </c>
      <c r="P52" s="52" t="e">
        <f>INDEX(STATSTABLE,MATCH(F52,bpiTeams,0),MATCH(INDEX(P:P,1,1),statTitles,0))</f>
        <v>#N/A</v>
      </c>
      <c r="Q52" s="52" t="e">
        <f>INDEX(STATSTABLE,MATCH(F52,bpiTeams,0),MATCH(INDEX(Q:Q,1,1),statTitles,0))</f>
        <v>#N/A</v>
      </c>
      <c r="R52" s="52" t="e">
        <f>INDEX(STATSTABLE,MATCH(F52,bpiTeams,0),MATCH(INDEX(R:R,1,1),statTitles,0))</f>
        <v>#N/A</v>
      </c>
      <c r="S52" s="52" t="e">
        <f>INDEX(STATSTABLE,MATCH(F52,bpiTeams,0),MATCH(INDEX(S:S,1,1),statTitles,0))</f>
        <v>#N/A</v>
      </c>
      <c r="T52" s="52" t="e">
        <f>INDEX(STATSTABLE,MATCH(F52,bpiTeams,0),MATCH(INDEX(T:T,1,1),statTitles,0))</f>
        <v>#N/A</v>
      </c>
      <c r="U52" s="52" t="e">
        <f>INDEX(STATSTABLE,MATCH(F52,bpiTeams,0),MATCH(INDEX(U:U,1,1),statTitles,0))</f>
        <v>#N/A</v>
      </c>
      <c r="V52" s="52" t="e">
        <f>INDEX(STATSTABLE,MATCH(F52,bpiTeams,0),MATCH(INDEX(V:V,1,1),statTitles,0))</f>
        <v>#N/A</v>
      </c>
      <c r="W52" s="52" t="e">
        <f>INDEX(STATSTABLE,MATCH(F52,bpiTeams,0),MATCH(INDEX(W:W,1,1),statTitles,0))</f>
        <v>#N/A</v>
      </c>
      <c r="X52" s="52" t="e">
        <f>INDEX(STATSTABLE,MATCH(F52,bpiTeams,0),MATCH(INDEX(X:X,1,1),statTitles,0))</f>
        <v>#N/A</v>
      </c>
      <c r="Y52" s="52" t="e">
        <f>INDEX(STATSTABLE,MATCH(F52,bpiTeams,0),MATCH(INDEX(Y:Y,1,1),statTitles,0))</f>
        <v>#N/A</v>
      </c>
      <c r="Z52" s="52" t="e">
        <f>INDEX(STATSTABLE,MATCH(F52,bpiTeams,0),MATCH(INDEX(Z:Z,1,1),statTitles,0))</f>
        <v>#N/A</v>
      </c>
      <c r="AA52" s="55" t="e">
        <f t="shared" si="62"/>
        <v>#N/A</v>
      </c>
      <c r="AB52" s="55" t="e">
        <f t="shared" si="63"/>
        <v>#N/A</v>
      </c>
      <c r="AC52" s="55" t="e">
        <f t="shared" ref="AC52" si="69">AC51</f>
        <v>#N/A</v>
      </c>
      <c r="AD52" s="55" t="e">
        <f t="shared" si="65"/>
        <v>#N/A</v>
      </c>
      <c r="AE52" s="336" t="e">
        <f t="shared" si="66"/>
        <v>#N/A</v>
      </c>
      <c r="AF52" s="223" t="e">
        <f ca="1">INDEX(FGA_COEFFS,1,1)+AC52*INDEX(FGA_COEFFS,1,2)+AB52*INDEX(FGA_COEFFS,1,3)+U52*INDEX(FGA_COEFFS,1,4)+T51*INDEX(FGA_COEFFS,1,5)+V52*INDEX(FGA_COEFFS,1,6)+W51*INDEX(FGA_COEFFS,1,7)+P51*INDEX(FGA_COEFFS,1,8)+AB55*AB57</f>
        <v>#N/A</v>
      </c>
      <c r="AG52" s="223" t="e">
        <f ca="1">INDEX(THREEPTA_COEFFS,1,1)+AF52*INDEX(THREEPTA_COEFFS,1,2)+M52*INDEX(THREEPTA_COEFFS,1,3)+AD52*INDEX(THREEPTA_COEFFS,1,4)+N52*INDEX(THREEPTA_COEFFS,1,5)+O51*INDEX(THREEPTA_COEFFS,1,6)+AC55*AC57</f>
        <v>#N/A</v>
      </c>
      <c r="AH52" s="223" t="e">
        <f ca="1">INDEX(THREEPTPCT_COEFFS,1,1)+N52*INDEX(THREEPTPCT_COEFFS,1,2)+O51*INDEX(THREEPTPCT_COEFFS,1,3)+AD55*AD57</f>
        <v>#N/A</v>
      </c>
      <c r="AI52" s="55" t="e">
        <f t="shared" ca="1" si="67"/>
        <v>#N/A</v>
      </c>
      <c r="AJ52" s="223" t="e">
        <f ca="1">INDEX(TWOPTPCT_COEFFS,1,1)+AE52*INDEX(TWOPTPCT_COEFFS,1,2)+L51*INDEX(TWOPTPCT_COEFFS,1,3)+J51*INDEX(TWOPTPCT_COEFFS,1,4)+O51*INDEX(TWOPTPCT_COEFFS,1,5)+AE55*AE57</f>
        <v>#N/A</v>
      </c>
      <c r="AK52" s="223" t="e">
        <f ca="1">INDEX(FTA_COEFFS,1,1)+R52*INDEX(FTA_COEFFS,1,2)+Q51*INDEX(FTA_COEFFS,1,3)+(T52+U52)*INDEX(FTA_COEFFS,1,4)+(T51+U51)*INDEX(FTA_COEFFS,1,5)+P51*INDEX(FTA_COEFFS,1,6)+AF55*AF57</f>
        <v>#N/A</v>
      </c>
      <c r="AL52" s="223" t="e">
        <f ca="1">INDEX(FTPCT_COEFFS,1,1)+S52*INDEX(FTPCT_COEFFS,1,2)+I52*INDEX(FTPCT_COEFFS,1,3)+J51*INDEX(FTPCT_COEFFS,1,4)+AG55*AG57</f>
        <v>#N/A</v>
      </c>
      <c r="AM52" s="338" t="e">
        <f t="shared" ca="1" si="68"/>
        <v>#N/A</v>
      </c>
      <c r="AN52" s="55"/>
      <c r="AO52" s="55"/>
      <c r="AP52" s="55"/>
      <c r="AQ52" s="55"/>
    </row>
    <row r="53" spans="4:43" x14ac:dyDescent="0.3">
      <c r="E53" s="64" t="e">
        <f ca="1">IF(G52&gt;G51,F52,F51)</f>
        <v>#N/A</v>
      </c>
      <c r="G53" s="56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5"/>
      <c r="AB53" s="55"/>
      <c r="AC53" s="55"/>
      <c r="AD53" s="55"/>
      <c r="AE53" s="55"/>
      <c r="AF53" s="337"/>
      <c r="AG53" s="337"/>
      <c r="AH53" s="337"/>
      <c r="AI53" s="337"/>
      <c r="AJ53" s="337"/>
      <c r="AK53" s="337"/>
      <c r="AL53" s="337"/>
      <c r="AM53" s="337"/>
      <c r="AN53" s="55"/>
      <c r="AO53" s="55"/>
      <c r="AP53" s="55"/>
      <c r="AQ53" s="55"/>
    </row>
    <row r="54" spans="4:43" x14ac:dyDescent="0.3">
      <c r="G54" s="166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4" t="s">
        <v>1305</v>
      </c>
      <c r="AB54" s="54" t="s">
        <v>128</v>
      </c>
      <c r="AC54" s="54" t="s">
        <v>157</v>
      </c>
      <c r="AD54" s="54" t="s">
        <v>151</v>
      </c>
      <c r="AE54" s="54" t="s">
        <v>1327</v>
      </c>
      <c r="AF54" s="54" t="s">
        <v>129</v>
      </c>
      <c r="AG54" s="54" t="s">
        <v>116</v>
      </c>
      <c r="AH54" s="54"/>
      <c r="AI54" s="54"/>
      <c r="AJ54" s="54"/>
      <c r="AK54" s="54"/>
      <c r="AL54" s="54"/>
      <c r="AM54" s="54"/>
    </row>
    <row r="55" spans="4:43" x14ac:dyDescent="0.3">
      <c r="D55" s="53" t="e">
        <f ca="1">IF(G51&gt;(G52+(W51-W52)/2),1,IF(G52&gt;(G51+(W52-W51)/2),0,"Close"))</f>
        <v>#N/A</v>
      </c>
      <c r="G55" s="166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4"/>
      <c r="AB55" s="54">
        <f>Formulas!A55</f>
        <v>0</v>
      </c>
      <c r="AC55" s="54">
        <f>Formulas!A62</f>
        <v>0</v>
      </c>
      <c r="AD55" s="54">
        <f>Formulas!A69</f>
        <v>0</v>
      </c>
      <c r="AE55" s="54">
        <f>Formulas!A76</f>
        <v>0</v>
      </c>
      <c r="AF55" s="54">
        <f>Formulas!A83</f>
        <v>0</v>
      </c>
      <c r="AG55" s="54">
        <f>Formulas!A90</f>
        <v>0</v>
      </c>
      <c r="AH55" s="54"/>
      <c r="AI55" s="336"/>
      <c r="AJ55" s="336"/>
      <c r="AK55" s="336"/>
      <c r="AL55" s="54"/>
      <c r="AM55" s="54"/>
    </row>
    <row r="56" spans="4:43" x14ac:dyDescent="0.3">
      <c r="G56" s="166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336"/>
      <c r="AB56" s="336">
        <f t="shared" ref="AB56:AB57" ca="1" si="70">1.5*RAND()^2*IF(RAND()&gt;0.5,1,-1)</f>
        <v>-0.57438757782802874</v>
      </c>
      <c r="AC56" s="336">
        <f t="shared" ca="1" si="10"/>
        <v>-1.3792544652066385</v>
      </c>
      <c r="AD56" s="336">
        <f t="shared" ca="1" si="10"/>
        <v>1.1758147362731222</v>
      </c>
      <c r="AE56" s="336">
        <f t="shared" ca="1" si="10"/>
        <v>-0.46315447450321734</v>
      </c>
      <c r="AF56" s="336">
        <f t="shared" ca="1" si="10"/>
        <v>0.97109268332072074</v>
      </c>
      <c r="AG56" s="336">
        <f t="shared" ca="1" si="10"/>
        <v>-0.27024491919126364</v>
      </c>
      <c r="AH56" s="336"/>
      <c r="AI56" s="336"/>
      <c r="AJ56" s="336"/>
      <c r="AK56" s="336"/>
      <c r="AL56" s="54"/>
      <c r="AM56" s="54"/>
      <c r="AO56" s="55"/>
      <c r="AP56" s="55"/>
      <c r="AQ56" s="55"/>
    </row>
    <row r="57" spans="4:43" x14ac:dyDescent="0.3">
      <c r="F57" s="54"/>
      <c r="G57" s="165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B57" s="336">
        <f t="shared" ca="1" si="70"/>
        <v>-0.68785384773743563</v>
      </c>
      <c r="AC57" s="336">
        <f t="shared" ca="1" si="10"/>
        <v>-1.1272301024801532</v>
      </c>
      <c r="AD57" s="336">
        <f t="shared" ca="1" si="10"/>
        <v>0.28783696885897142</v>
      </c>
      <c r="AE57" s="336">
        <f t="shared" ca="1" si="10"/>
        <v>1.2786438195172865</v>
      </c>
      <c r="AF57" s="336">
        <f t="shared" ca="1" si="10"/>
        <v>0.45326578147726149</v>
      </c>
      <c r="AG57" s="336">
        <f t="shared" ca="1" si="10"/>
        <v>-0.87173428800008412</v>
      </c>
      <c r="AH57" s="55"/>
      <c r="AI57" s="55"/>
      <c r="AJ57" s="55"/>
      <c r="AK57" s="55"/>
      <c r="AL57" s="55"/>
      <c r="AM57" s="55"/>
      <c r="AN57" s="55"/>
      <c r="AO57" s="55"/>
      <c r="AP57" s="55"/>
      <c r="AQ57" s="55"/>
    </row>
    <row r="58" spans="4:43" x14ac:dyDescent="0.3">
      <c r="E58" s="53" t="s">
        <v>172</v>
      </c>
      <c r="F58" s="53">
        <f>F51</f>
        <v>0</v>
      </c>
      <c r="G58" s="56" t="e">
        <f t="shared" ref="G58:G59" ca="1" si="71">AM58</f>
        <v>#N/A</v>
      </c>
      <c r="H58" s="52" t="e">
        <f>INDEX(STATSTABLE,MATCH(F58,bpiTeams,0),MATCH(INDEX(H:H,1,1),statTitles,0))</f>
        <v>#N/A</v>
      </c>
      <c r="I58" s="52" t="e">
        <f>INDEX(STATSTABLE,MATCH(F58,bpiTeams,0),MATCH(INDEX(I:I,1,1),statTitles,0))</f>
        <v>#N/A</v>
      </c>
      <c r="J58" s="52" t="e">
        <f>INDEX(STATSTABLE,MATCH(F58,bpiTeams,0),MATCH(INDEX(J:J,1,1),statTitles,0))</f>
        <v>#N/A</v>
      </c>
      <c r="K58" s="52" t="e">
        <f>INDEX(STATSTABLE,MATCH(F58,bpiTeams,0),MATCH(INDEX(K:K,1,1),statTitles,0))</f>
        <v>#N/A</v>
      </c>
      <c r="L58" s="52" t="e">
        <f>INDEX(STATSTABLE,MATCH(F58,bpiTeams,0),MATCH(INDEX(L:L,1,1),statTitles,0))</f>
        <v>#N/A</v>
      </c>
      <c r="M58" s="52" t="e">
        <f>INDEX(STATSTABLE,MATCH(F58,bpiTeams,0),MATCH(INDEX(M:M,1,1),statTitles,0))</f>
        <v>#N/A</v>
      </c>
      <c r="N58" s="52" t="e">
        <f>INDEX(STATSTABLE,MATCH(F58,bpiTeams,0),MATCH(INDEX(N:N,1,1),statTitles,0))</f>
        <v>#N/A</v>
      </c>
      <c r="O58" s="52" t="e">
        <f>INDEX(STATSTABLE,MATCH(F58,bpiTeams,0),MATCH(INDEX(O:O,1,1),statTitles,0))</f>
        <v>#N/A</v>
      </c>
      <c r="P58" s="52" t="e">
        <f>INDEX(STATSTABLE,MATCH(F58,bpiTeams,0),MATCH(INDEX(P:P,1,1),statTitles,0))</f>
        <v>#N/A</v>
      </c>
      <c r="Q58" s="52" t="e">
        <f>INDEX(STATSTABLE,MATCH(F58,bpiTeams,0),MATCH(INDEX(Q:Q,1,1),statTitles,0))</f>
        <v>#N/A</v>
      </c>
      <c r="R58" s="52" t="e">
        <f>INDEX(STATSTABLE,MATCH(F58,bpiTeams,0),MATCH(INDEX(R:R,1,1),statTitles,0))</f>
        <v>#N/A</v>
      </c>
      <c r="S58" s="52" t="e">
        <f>INDEX(STATSTABLE,MATCH(F58,bpiTeams,0),MATCH(INDEX(S:S,1,1),statTitles,0))</f>
        <v>#N/A</v>
      </c>
      <c r="T58" s="52" t="e">
        <f>INDEX(STATSTABLE,MATCH(F58,bpiTeams,0),MATCH(INDEX(T:T,1,1),statTitles,0))</f>
        <v>#N/A</v>
      </c>
      <c r="U58" s="52" t="e">
        <f>INDEX(STATSTABLE,MATCH(F58,bpiTeams,0),MATCH(INDEX(U:U,1,1),statTitles,0))</f>
        <v>#N/A</v>
      </c>
      <c r="V58" s="52" t="e">
        <f>INDEX(STATSTABLE,MATCH(F58,bpiTeams,0),MATCH(INDEX(V:V,1,1),statTitles,0))</f>
        <v>#N/A</v>
      </c>
      <c r="W58" s="52" t="e">
        <f>INDEX(STATSTABLE,MATCH(F58,bpiTeams,0),MATCH(INDEX(W:W,1,1),statTitles,0))</f>
        <v>#N/A</v>
      </c>
      <c r="X58" s="52" t="e">
        <f>INDEX(STATSTABLE,MATCH(F58,bpiTeams,0),MATCH(INDEX(X:X,1,1),statTitles,0))</f>
        <v>#N/A</v>
      </c>
      <c r="Y58" s="52" t="e">
        <f>INDEX(STATSTABLE,MATCH(F58,bpiTeams,0),MATCH(INDEX(Y:Y,1,1),statTitles,0))</f>
        <v>#N/A</v>
      </c>
      <c r="Z58" s="52" t="e">
        <f>INDEX(STATSTABLE,MATCH(F58,bpiTeams,0),MATCH(INDEX(Z:Z,1,1),statTitles,0))</f>
        <v>#N/A</v>
      </c>
      <c r="AA58" s="55" t="e">
        <f t="shared" ref="AA58:AA59" si="72">(K58-(R58*S58)/100-3*(M58*N58)/100)/2</f>
        <v>#N/A</v>
      </c>
      <c r="AB58" s="55" t="e">
        <f t="shared" ref="AB58:AB59" si="73">SUM(AA58,(M58*N58/100))/(I58/100)</f>
        <v>#N/A</v>
      </c>
      <c r="AC58" s="55" t="e">
        <f t="shared" ref="AC58" si="74">X58*0.5+X59*0.5</f>
        <v>#N/A</v>
      </c>
      <c r="AD58" s="55" t="e">
        <f t="shared" ref="AD58:AD59" si="75">M58/AB58</f>
        <v>#N/A</v>
      </c>
      <c r="AE58" s="336" t="e">
        <f t="shared" ref="AE58:AE59" si="76">AA58/(AB58-M58)</f>
        <v>#N/A</v>
      </c>
      <c r="AF58" s="223" t="e">
        <f ca="1">INDEX(FGA_COEFFS,1,1)+AC58*INDEX(FGA_COEFFS,1,2)+AB58*INDEX(FGA_COEFFS,1,3)+U58*INDEX(FGA_COEFFS,1,4)+T59*INDEX(FGA_COEFFS,1,5)+V58*INDEX(FGA_COEFFS,1,6)+W59*INDEX(FGA_COEFFS,1,7)+P59*INDEX(FGA_COEFFS,1,8)+AB62*AB63</f>
        <v>#N/A</v>
      </c>
      <c r="AG58" s="223" t="e">
        <f ca="1">INDEX(THREEPTA_COEFFS,1,1)+AF58*INDEX(THREEPTA_COEFFS,1,2)+M58*INDEX(THREEPTA_COEFFS,1,3)+AD58*INDEX(THREEPTA_COEFFS,1,4)+N58*INDEX(THREEPTA_COEFFS,1,5)+O59*INDEX(THREEPTA_COEFFS,1,6)+AC62*AC63</f>
        <v>#N/A</v>
      </c>
      <c r="AH58" s="223" t="e">
        <f ca="1">INDEX(THREEPTPCT_COEFFS,1,1)+N58*INDEX(THREEPTPCT_COEFFS,1,2)+O59*INDEX(THREEPTPCT_COEFFS,1,3)+AD62*AD63</f>
        <v>#N/A</v>
      </c>
      <c r="AI58" s="55" t="e">
        <f t="shared" ref="AI58:AI59" ca="1" si="77">AF58-AG58</f>
        <v>#N/A</v>
      </c>
      <c r="AJ58" s="223" t="e">
        <f ca="1">INDEX(TWOPTPCT_COEFFS,1,1)+AE58*INDEX(TWOPTPCT_COEFFS,1,2)+L59*INDEX(TWOPTPCT_COEFFS,1,3)+J59*INDEX(TWOPTPCT_COEFFS,1,4)+O59*INDEX(TWOPTPCT_COEFFS,1,5)+AE62*AE63</f>
        <v>#N/A</v>
      </c>
      <c r="AK58" s="223" t="e">
        <f ca="1">INDEX(FTA_COEFFS,1,1)+R58*INDEX(FTA_COEFFS,1,2)+Q59*INDEX(FTA_COEFFS,1,3)+(T58+U58)*INDEX(FTA_COEFFS,1,4)+(T59+U59)*INDEX(FTA_COEFFS,1,5)+P59*INDEX(FTA_COEFFS,1,6)+AF62*AF63</f>
        <v>#N/A</v>
      </c>
      <c r="AL58" s="223" t="e">
        <f ca="1">INDEX(FTPCT_COEFFS,1,1)+S58*INDEX(FTPCT_COEFFS,1,2)+I58*INDEX(FTPCT_COEFFS,1,3)+J59*INDEX(FTPCT_COEFFS,1,4)+AG62*AG63</f>
        <v>#N/A</v>
      </c>
      <c r="AM58" s="338" t="e">
        <f t="shared" ref="AM58:AM59" ca="1" si="78">AG58*AH58/100+AI58*AJ58+AK58*AL58/100</f>
        <v>#N/A</v>
      </c>
      <c r="AN58" s="55"/>
      <c r="AO58" s="55"/>
      <c r="AP58" s="55"/>
      <c r="AQ58" s="55"/>
    </row>
    <row r="59" spans="4:43" x14ac:dyDescent="0.3">
      <c r="E59" s="53" t="s">
        <v>175</v>
      </c>
      <c r="F59" s="54" t="e">
        <f>F52</f>
        <v>#N/A</v>
      </c>
      <c r="G59" s="56" t="e">
        <f t="shared" ca="1" si="71"/>
        <v>#N/A</v>
      </c>
      <c r="H59" s="52" t="e">
        <f>INDEX(STATSTABLE,MATCH(F59,bpiTeams,0),MATCH(INDEX(H:H,1,1),statTitles,0))</f>
        <v>#N/A</v>
      </c>
      <c r="I59" s="52" t="e">
        <f>INDEX(STATSTABLE,MATCH(F59,bpiTeams,0),MATCH(INDEX(I:I,1,1),statTitles,0))</f>
        <v>#N/A</v>
      </c>
      <c r="J59" s="52" t="e">
        <f>INDEX(STATSTABLE,MATCH(F59,bpiTeams,0),MATCH(INDEX(J:J,1,1),statTitles,0))</f>
        <v>#N/A</v>
      </c>
      <c r="K59" s="52" t="e">
        <f>INDEX(STATSTABLE,MATCH(F59,bpiTeams,0),MATCH(INDEX(K:K,1,1),statTitles,0))</f>
        <v>#N/A</v>
      </c>
      <c r="L59" s="52" t="e">
        <f>INDEX(STATSTABLE,MATCH(F59,bpiTeams,0),MATCH(INDEX(L:L,1,1),statTitles,0))</f>
        <v>#N/A</v>
      </c>
      <c r="M59" s="52" t="e">
        <f>INDEX(STATSTABLE,MATCH(F59,bpiTeams,0),MATCH(INDEX(M:M,1,1),statTitles,0))</f>
        <v>#N/A</v>
      </c>
      <c r="N59" s="52" t="e">
        <f>INDEX(STATSTABLE,MATCH(F59,bpiTeams,0),MATCH(INDEX(N:N,1,1),statTitles,0))</f>
        <v>#N/A</v>
      </c>
      <c r="O59" s="52" t="e">
        <f>INDEX(STATSTABLE,MATCH(F59,bpiTeams,0),MATCH(INDEX(O:O,1,1),statTitles,0))</f>
        <v>#N/A</v>
      </c>
      <c r="P59" s="52" t="e">
        <f>INDEX(STATSTABLE,MATCH(F59,bpiTeams,0),MATCH(INDEX(P:P,1,1),statTitles,0))</f>
        <v>#N/A</v>
      </c>
      <c r="Q59" s="52" t="e">
        <f>INDEX(STATSTABLE,MATCH(F59,bpiTeams,0),MATCH(INDEX(Q:Q,1,1),statTitles,0))</f>
        <v>#N/A</v>
      </c>
      <c r="R59" s="52" t="e">
        <f>INDEX(STATSTABLE,MATCH(F59,bpiTeams,0),MATCH(INDEX(R:R,1,1),statTitles,0))</f>
        <v>#N/A</v>
      </c>
      <c r="S59" s="52" t="e">
        <f>INDEX(STATSTABLE,MATCH(F59,bpiTeams,0),MATCH(INDEX(S:S,1,1),statTitles,0))</f>
        <v>#N/A</v>
      </c>
      <c r="T59" s="52" t="e">
        <f>INDEX(STATSTABLE,MATCH(F59,bpiTeams,0),MATCH(INDEX(T:T,1,1),statTitles,0))</f>
        <v>#N/A</v>
      </c>
      <c r="U59" s="52" t="e">
        <f>INDEX(STATSTABLE,MATCH(F59,bpiTeams,0),MATCH(INDEX(U:U,1,1),statTitles,0))</f>
        <v>#N/A</v>
      </c>
      <c r="V59" s="52" t="e">
        <f>INDEX(STATSTABLE,MATCH(F59,bpiTeams,0),MATCH(INDEX(V:V,1,1),statTitles,0))</f>
        <v>#N/A</v>
      </c>
      <c r="W59" s="52" t="e">
        <f>INDEX(STATSTABLE,MATCH(F59,bpiTeams,0),MATCH(INDEX(W:W,1,1),statTitles,0))</f>
        <v>#N/A</v>
      </c>
      <c r="X59" s="52" t="e">
        <f>INDEX(STATSTABLE,MATCH(F59,bpiTeams,0),MATCH(INDEX(X:X,1,1),statTitles,0))</f>
        <v>#N/A</v>
      </c>
      <c r="Y59" s="52" t="e">
        <f>INDEX(STATSTABLE,MATCH(F59,bpiTeams,0),MATCH(INDEX(Y:Y,1,1),statTitles,0))</f>
        <v>#N/A</v>
      </c>
      <c r="Z59" s="52" t="e">
        <f>INDEX(STATSTABLE,MATCH(F59,bpiTeams,0),MATCH(INDEX(Z:Z,1,1),statTitles,0))</f>
        <v>#N/A</v>
      </c>
      <c r="AA59" s="55" t="e">
        <f t="shared" si="72"/>
        <v>#N/A</v>
      </c>
      <c r="AB59" s="55" t="e">
        <f t="shared" si="73"/>
        <v>#N/A</v>
      </c>
      <c r="AC59" s="55" t="e">
        <f t="shared" ref="AC59" si="79">AC58</f>
        <v>#N/A</v>
      </c>
      <c r="AD59" s="55" t="e">
        <f t="shared" si="75"/>
        <v>#N/A</v>
      </c>
      <c r="AE59" s="336" t="e">
        <f t="shared" si="76"/>
        <v>#N/A</v>
      </c>
      <c r="AF59" s="223" t="e">
        <f ca="1">INDEX(FGA_COEFFS,1,1)+AC59*INDEX(FGA_COEFFS,1,2)+AB59*INDEX(FGA_COEFFS,1,3)+U59*INDEX(FGA_COEFFS,1,4)+T58*INDEX(FGA_COEFFS,1,5)+V59*INDEX(FGA_COEFFS,1,6)+W58*INDEX(FGA_COEFFS,1,7)+P58*INDEX(FGA_COEFFS,1,8)+AB62*AB64</f>
        <v>#N/A</v>
      </c>
      <c r="AG59" s="223" t="e">
        <f ca="1">INDEX(THREEPTA_COEFFS,1,1)+AF59*INDEX(THREEPTA_COEFFS,1,2)+M59*INDEX(THREEPTA_COEFFS,1,3)+AD59*INDEX(THREEPTA_COEFFS,1,4)+N59*INDEX(THREEPTA_COEFFS,1,5)+O58*INDEX(THREEPTA_COEFFS,1,6)+AC62*AC64</f>
        <v>#N/A</v>
      </c>
      <c r="AH59" s="223" t="e">
        <f ca="1">INDEX(THREEPTPCT_COEFFS,1,1)+N59*INDEX(THREEPTPCT_COEFFS,1,2)+O58*INDEX(THREEPTPCT_COEFFS,1,3)+AD62*AD64</f>
        <v>#N/A</v>
      </c>
      <c r="AI59" s="55" t="e">
        <f t="shared" ca="1" si="77"/>
        <v>#N/A</v>
      </c>
      <c r="AJ59" s="223" t="e">
        <f ca="1">INDEX(TWOPTPCT_COEFFS,1,1)+AE59*INDEX(TWOPTPCT_COEFFS,1,2)+L58*INDEX(TWOPTPCT_COEFFS,1,3)+J58*INDEX(TWOPTPCT_COEFFS,1,4)+O58*INDEX(TWOPTPCT_COEFFS,1,5)+AE62*AE64</f>
        <v>#N/A</v>
      </c>
      <c r="AK59" s="223" t="e">
        <f ca="1">INDEX(FTA_COEFFS,1,1)+R59*INDEX(FTA_COEFFS,1,2)+Q58*INDEX(FTA_COEFFS,1,3)+(T59+U59)*INDEX(FTA_COEFFS,1,4)+(T58+U58)*INDEX(FTA_COEFFS,1,5)+P58*INDEX(FTA_COEFFS,1,6)+AF62*AF64</f>
        <v>#N/A</v>
      </c>
      <c r="AL59" s="223" t="e">
        <f ca="1">INDEX(FTPCT_COEFFS,1,1)+S59*INDEX(FTPCT_COEFFS,1,2)+I59*INDEX(FTPCT_COEFFS,1,3)+J58*INDEX(FTPCT_COEFFS,1,4)+AG62*AG64</f>
        <v>#N/A</v>
      </c>
      <c r="AM59" s="338" t="e">
        <f t="shared" ca="1" si="78"/>
        <v>#N/A</v>
      </c>
      <c r="AN59" s="55"/>
      <c r="AO59" s="55"/>
      <c r="AP59" s="55"/>
      <c r="AQ59" s="55"/>
    </row>
    <row r="60" spans="4:43" x14ac:dyDescent="0.3">
      <c r="E60" s="64" t="e">
        <f ca="1">IF(G59&gt;G58,F59,F58)</f>
        <v>#N/A</v>
      </c>
      <c r="G60" s="56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5"/>
      <c r="AB60" s="55"/>
      <c r="AC60" s="55"/>
      <c r="AD60" s="55"/>
      <c r="AE60" s="55"/>
      <c r="AF60" s="337"/>
      <c r="AG60" s="337"/>
      <c r="AH60" s="337"/>
      <c r="AI60" s="337"/>
      <c r="AJ60" s="337"/>
      <c r="AK60" s="337"/>
      <c r="AL60" s="337"/>
      <c r="AM60" s="337"/>
      <c r="AN60" s="55"/>
      <c r="AO60" s="55"/>
      <c r="AP60" s="55"/>
      <c r="AQ60" s="55"/>
    </row>
    <row r="61" spans="4:43" x14ac:dyDescent="0.3">
      <c r="G61" s="166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4" t="s">
        <v>1305</v>
      </c>
      <c r="AB61" s="54" t="s">
        <v>128</v>
      </c>
      <c r="AC61" s="54" t="s">
        <v>157</v>
      </c>
      <c r="AD61" s="54" t="s">
        <v>151</v>
      </c>
      <c r="AE61" s="54" t="s">
        <v>1327</v>
      </c>
      <c r="AF61" s="54" t="s">
        <v>129</v>
      </c>
      <c r="AG61" s="54" t="s">
        <v>116</v>
      </c>
      <c r="AH61" s="54"/>
      <c r="AI61" s="54"/>
      <c r="AJ61" s="54"/>
      <c r="AK61" s="54"/>
      <c r="AL61" s="54"/>
      <c r="AM61" s="54"/>
    </row>
    <row r="62" spans="4:43" x14ac:dyDescent="0.3">
      <c r="D62" s="53" t="e">
        <f ca="1">IF(G58&gt;(G59+(W58-W59)/2),1,IF(G59&gt;(G58+(W59-W58)/2),0,"Close"))</f>
        <v>#N/A</v>
      </c>
      <c r="G62" s="166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4"/>
      <c r="AB62" s="54">
        <f>Formulas!A62</f>
        <v>0</v>
      </c>
      <c r="AC62" s="54">
        <f>Formulas!A69</f>
        <v>0</v>
      </c>
      <c r="AD62" s="54">
        <f>Formulas!A76</f>
        <v>0</v>
      </c>
      <c r="AE62" s="54">
        <f>Formulas!A83</f>
        <v>0</v>
      </c>
      <c r="AF62" s="54">
        <f>Formulas!A90</f>
        <v>0</v>
      </c>
      <c r="AG62" s="54">
        <f>Formulas!A97</f>
        <v>0</v>
      </c>
      <c r="AH62" s="54"/>
      <c r="AI62" s="336"/>
      <c r="AJ62" s="336"/>
      <c r="AK62" s="336"/>
      <c r="AL62" s="54"/>
      <c r="AM62" s="54"/>
    </row>
    <row r="63" spans="4:43" x14ac:dyDescent="0.3">
      <c r="G63" s="166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336"/>
      <c r="AB63" s="336">
        <f t="shared" ref="AB63:AB64" ca="1" si="80">1.5*RAND()^2*IF(RAND()&gt;0.5,1,-1)</f>
        <v>-1.1676142339505968</v>
      </c>
      <c r="AC63" s="336">
        <f t="shared" ca="1" si="10"/>
        <v>-1.1115976671794483</v>
      </c>
      <c r="AD63" s="336">
        <f t="shared" ca="1" si="10"/>
        <v>-9.886629601941993E-2</v>
      </c>
      <c r="AE63" s="336">
        <f t="shared" ca="1" si="10"/>
        <v>-1.1234997073095496</v>
      </c>
      <c r="AF63" s="336">
        <f t="shared" ca="1" si="10"/>
        <v>0.34755734032919405</v>
      </c>
      <c r="AG63" s="336">
        <f t="shared" ca="1" si="10"/>
        <v>0.57675242476484223</v>
      </c>
      <c r="AH63" s="336"/>
      <c r="AI63" s="336"/>
      <c r="AJ63" s="336"/>
      <c r="AK63" s="336"/>
      <c r="AL63" s="54"/>
      <c r="AM63" s="54"/>
      <c r="AO63" s="55"/>
      <c r="AP63" s="55"/>
      <c r="AQ63" s="55"/>
    </row>
    <row r="64" spans="4:43" x14ac:dyDescent="0.3">
      <c r="F64" s="54"/>
      <c r="G64" s="165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B64" s="336">
        <f t="shared" ca="1" si="80"/>
        <v>-0.32011162409344662</v>
      </c>
      <c r="AC64" s="336">
        <f t="shared" ca="1" si="10"/>
        <v>0.19823578770616113</v>
      </c>
      <c r="AD64" s="336">
        <f t="shared" ca="1" si="10"/>
        <v>-7.6711419103041814E-2</v>
      </c>
      <c r="AE64" s="336">
        <f t="shared" ca="1" si="10"/>
        <v>1.3836120070601836</v>
      </c>
      <c r="AF64" s="336">
        <f t="shared" ca="1" si="10"/>
        <v>0.39402213568601741</v>
      </c>
      <c r="AG64" s="336">
        <f t="shared" ca="1" si="10"/>
        <v>-0.24131788727235548</v>
      </c>
      <c r="AH64" s="55"/>
      <c r="AI64" s="55"/>
      <c r="AJ64" s="55"/>
      <c r="AK64" s="55"/>
      <c r="AL64" s="55"/>
      <c r="AM64" s="55"/>
      <c r="AN64" s="55"/>
      <c r="AO64" s="55"/>
      <c r="AP64" s="55"/>
      <c r="AQ64" s="55"/>
    </row>
    <row r="65" spans="1:44" customFormat="1" x14ac:dyDescent="0.3">
      <c r="A65" s="53"/>
      <c r="B65" s="53"/>
      <c r="C65" s="53"/>
      <c r="D65" s="53"/>
      <c r="E65" s="53" t="s">
        <v>172</v>
      </c>
      <c r="F65" s="67">
        <f>F2</f>
        <v>0</v>
      </c>
      <c r="G65" s="56" t="e">
        <f t="shared" ref="G65:G66" ca="1" si="81">AM65</f>
        <v>#N/A</v>
      </c>
      <c r="H65" s="52" t="e">
        <f>INDEX(STATSTABLE,MATCH(F65,bpiTeams,0),MATCH(INDEX(H:H,1,1),statTitles,0))</f>
        <v>#N/A</v>
      </c>
      <c r="I65" s="52" t="e">
        <f>INDEX(STATSTABLE,MATCH(F65,bpiTeams,0),MATCH(INDEX(I:I,1,1),statTitles,0))</f>
        <v>#N/A</v>
      </c>
      <c r="J65" s="52" t="e">
        <f>INDEX(STATSTABLE,MATCH(F65,bpiTeams,0),MATCH(INDEX(J:J,1,1),statTitles,0))</f>
        <v>#N/A</v>
      </c>
      <c r="K65" s="52" t="e">
        <f>INDEX(STATSTABLE,MATCH(F65,bpiTeams,0),MATCH(INDEX(K:K,1,1),statTitles,0))</f>
        <v>#N/A</v>
      </c>
      <c r="L65" s="52" t="e">
        <f>INDEX(STATSTABLE,MATCH(F65,bpiTeams,0),MATCH(INDEX(L:L,1,1),statTitles,0))</f>
        <v>#N/A</v>
      </c>
      <c r="M65" s="52" t="e">
        <f>INDEX(STATSTABLE,MATCH(F65,bpiTeams,0),MATCH(INDEX(M:M,1,1),statTitles,0))</f>
        <v>#N/A</v>
      </c>
      <c r="N65" s="52" t="e">
        <f>INDEX(STATSTABLE,MATCH(F65,bpiTeams,0),MATCH(INDEX(N:N,1,1),statTitles,0))</f>
        <v>#N/A</v>
      </c>
      <c r="O65" s="52" t="e">
        <f>INDEX(STATSTABLE,MATCH(F65,bpiTeams,0),MATCH(INDEX(O:O,1,1),statTitles,0))</f>
        <v>#N/A</v>
      </c>
      <c r="P65" s="52" t="e">
        <f>INDEX(STATSTABLE,MATCH(F65,bpiTeams,0),MATCH(INDEX(P:P,1,1),statTitles,0))</f>
        <v>#N/A</v>
      </c>
      <c r="Q65" s="52" t="e">
        <f>INDEX(STATSTABLE,MATCH(F65,bpiTeams,0),MATCH(INDEX(Q:Q,1,1),statTitles,0))</f>
        <v>#N/A</v>
      </c>
      <c r="R65" s="52" t="e">
        <f>INDEX(STATSTABLE,MATCH(F65,bpiTeams,0),MATCH(INDEX(R:R,1,1),statTitles,0))</f>
        <v>#N/A</v>
      </c>
      <c r="S65" s="52" t="e">
        <f>INDEX(STATSTABLE,MATCH(F65,bpiTeams,0),MATCH(INDEX(S:S,1,1),statTitles,0))</f>
        <v>#N/A</v>
      </c>
      <c r="T65" s="52" t="e">
        <f>INDEX(STATSTABLE,MATCH(F65,bpiTeams,0),MATCH(INDEX(T:T,1,1),statTitles,0))</f>
        <v>#N/A</v>
      </c>
      <c r="U65" s="52" t="e">
        <f>INDEX(STATSTABLE,MATCH(F65,bpiTeams,0),MATCH(INDEX(U:U,1,1),statTitles,0))</f>
        <v>#N/A</v>
      </c>
      <c r="V65" s="52" t="e">
        <f>INDEX(STATSTABLE,MATCH(F65,bpiTeams,0),MATCH(INDEX(V:V,1,1),statTitles,0))</f>
        <v>#N/A</v>
      </c>
      <c r="W65" s="52" t="e">
        <f>INDEX(STATSTABLE,MATCH(F65,bpiTeams,0),MATCH(INDEX(W:W,1,1),statTitles,0))</f>
        <v>#N/A</v>
      </c>
      <c r="X65" s="52" t="e">
        <f>INDEX(STATSTABLE,MATCH(F65,bpiTeams,0),MATCH(INDEX(X:X,1,1),statTitles,0))</f>
        <v>#N/A</v>
      </c>
      <c r="Y65" s="52" t="e">
        <f>INDEX(STATSTABLE,MATCH(F65,bpiTeams,0),MATCH(INDEX(Y:Y,1,1),statTitles,0))</f>
        <v>#N/A</v>
      </c>
      <c r="Z65" s="52" t="e">
        <f>INDEX(STATSTABLE,MATCH(F65,bpiTeams,0),MATCH(INDEX(Z:Z,1,1),statTitles,0))</f>
        <v>#N/A</v>
      </c>
      <c r="AA65" s="55" t="e">
        <f t="shared" ref="AA65:AA66" si="82">(K65-(R65*S65)/100-3*(M65*N65)/100)/2</f>
        <v>#N/A</v>
      </c>
      <c r="AB65" s="55" t="e">
        <f t="shared" ref="AB65:AB66" si="83">SUM(AA65,(M65*N65/100))/(I65/100)</f>
        <v>#N/A</v>
      </c>
      <c r="AC65" s="55" t="e">
        <f t="shared" ref="AC65" si="84">X65*0.5+X66*0.5</f>
        <v>#N/A</v>
      </c>
      <c r="AD65" s="55" t="e">
        <f t="shared" ref="AD65:AD66" si="85">M65/AB65</f>
        <v>#N/A</v>
      </c>
      <c r="AE65" s="336" t="e">
        <f t="shared" ref="AE65:AE66" si="86">AA65/(AB65-M65)</f>
        <v>#N/A</v>
      </c>
      <c r="AF65" s="223" t="e">
        <f ca="1">INDEX(FGA_COEFFS,1,1)+AC65*INDEX(FGA_COEFFS,1,2)+AB65*INDEX(FGA_COEFFS,1,3)+U65*INDEX(FGA_COEFFS,1,4)+T66*INDEX(FGA_COEFFS,1,5)+V65*INDEX(FGA_COEFFS,1,6)+W66*INDEX(FGA_COEFFS,1,7)+P66*INDEX(FGA_COEFFS,1,8)+AB69*AB70</f>
        <v>#N/A</v>
      </c>
      <c r="AG65" s="223" t="e">
        <f ca="1">INDEX(THREEPTA_COEFFS,1,1)+AF65*INDEX(THREEPTA_COEFFS,1,2)+M65*INDEX(THREEPTA_COEFFS,1,3)+AD65*INDEX(THREEPTA_COEFFS,1,4)+N65*INDEX(THREEPTA_COEFFS,1,5)+O66*INDEX(THREEPTA_COEFFS,1,6)+AC69*AC70</f>
        <v>#N/A</v>
      </c>
      <c r="AH65" s="223" t="e">
        <f ca="1">INDEX(THREEPTPCT_COEFFS,1,1)+N65*INDEX(THREEPTPCT_COEFFS,1,2)+O66*INDEX(THREEPTPCT_COEFFS,1,3)+AD69*AD70</f>
        <v>#N/A</v>
      </c>
      <c r="AI65" s="55" t="e">
        <f t="shared" ref="AI65:AI66" ca="1" si="87">AF65-AG65</f>
        <v>#N/A</v>
      </c>
      <c r="AJ65" s="223" t="e">
        <f ca="1">INDEX(TWOPTPCT_COEFFS,1,1)+AE65*INDEX(TWOPTPCT_COEFFS,1,2)+L66*INDEX(TWOPTPCT_COEFFS,1,3)+J66*INDEX(TWOPTPCT_COEFFS,1,4)+O66*INDEX(TWOPTPCT_COEFFS,1,5)+AE69*AE70</f>
        <v>#N/A</v>
      </c>
      <c r="AK65" s="223" t="e">
        <f ca="1">INDEX(FTA_COEFFS,1,1)+R65*INDEX(FTA_COEFFS,1,2)+Q66*INDEX(FTA_COEFFS,1,3)+(T65+U65)*INDEX(FTA_COEFFS,1,4)+(T66+U66)*INDEX(FTA_COEFFS,1,5)+P66*INDEX(FTA_COEFFS,1,6)+AF69*AF70</f>
        <v>#N/A</v>
      </c>
      <c r="AL65" s="223" t="e">
        <f ca="1">INDEX(FTPCT_COEFFS,1,1)+S65*INDEX(FTPCT_COEFFS,1,2)+I65*INDEX(FTPCT_COEFFS,1,3)+J66*INDEX(FTPCT_COEFFS,1,4)+AG69*AG70</f>
        <v>#N/A</v>
      </c>
      <c r="AM65" s="338" t="e">
        <f t="shared" ref="AM65:AM66" ca="1" si="88">AG65*AH65/100+AI65*AJ65+AK65*AL65/100</f>
        <v>#N/A</v>
      </c>
      <c r="AN65" s="55"/>
      <c r="AO65" s="55"/>
      <c r="AP65" s="55"/>
      <c r="AQ65" s="55"/>
      <c r="AR65" s="53"/>
    </row>
    <row r="66" spans="1:44" customFormat="1" x14ac:dyDescent="0.3">
      <c r="A66" s="53"/>
      <c r="B66" s="53"/>
      <c r="C66" s="53"/>
      <c r="D66" s="53"/>
      <c r="E66" s="53" t="s">
        <v>175</v>
      </c>
      <c r="F66" s="67" t="e">
        <f>'Map of Bracket (for Pred Tools)'!T8</f>
        <v>#N/A</v>
      </c>
      <c r="G66" s="56" t="e">
        <f t="shared" ca="1" si="81"/>
        <v>#N/A</v>
      </c>
      <c r="H66" s="52" t="e">
        <f>INDEX(STATSTABLE,MATCH(F66,bpiTeams,0),MATCH(INDEX(H:H,1,1),statTitles,0))</f>
        <v>#N/A</v>
      </c>
      <c r="I66" s="52" t="e">
        <f>INDEX(STATSTABLE,MATCH(F66,bpiTeams,0),MATCH(INDEX(I:I,1,1),statTitles,0))</f>
        <v>#N/A</v>
      </c>
      <c r="J66" s="52" t="e">
        <f>INDEX(STATSTABLE,MATCH(F66,bpiTeams,0),MATCH(INDEX(J:J,1,1),statTitles,0))</f>
        <v>#N/A</v>
      </c>
      <c r="K66" s="52" t="e">
        <f>INDEX(STATSTABLE,MATCH(F66,bpiTeams,0),MATCH(INDEX(K:K,1,1),statTitles,0))</f>
        <v>#N/A</v>
      </c>
      <c r="L66" s="52" t="e">
        <f>INDEX(STATSTABLE,MATCH(F66,bpiTeams,0),MATCH(INDEX(L:L,1,1),statTitles,0))</f>
        <v>#N/A</v>
      </c>
      <c r="M66" s="52" t="e">
        <f>INDEX(STATSTABLE,MATCH(F66,bpiTeams,0),MATCH(INDEX(M:M,1,1),statTitles,0))</f>
        <v>#N/A</v>
      </c>
      <c r="N66" s="52" t="e">
        <f>INDEX(STATSTABLE,MATCH(F66,bpiTeams,0),MATCH(INDEX(N:N,1,1),statTitles,0))</f>
        <v>#N/A</v>
      </c>
      <c r="O66" s="52" t="e">
        <f>INDEX(STATSTABLE,MATCH(F66,bpiTeams,0),MATCH(INDEX(O:O,1,1),statTitles,0))</f>
        <v>#N/A</v>
      </c>
      <c r="P66" s="52" t="e">
        <f>INDEX(STATSTABLE,MATCH(F66,bpiTeams,0),MATCH(INDEX(P:P,1,1),statTitles,0))</f>
        <v>#N/A</v>
      </c>
      <c r="Q66" s="52" t="e">
        <f>INDEX(STATSTABLE,MATCH(F66,bpiTeams,0),MATCH(INDEX(Q:Q,1,1),statTitles,0))</f>
        <v>#N/A</v>
      </c>
      <c r="R66" s="52" t="e">
        <f>INDEX(STATSTABLE,MATCH(F66,bpiTeams,0),MATCH(INDEX(R:R,1,1),statTitles,0))</f>
        <v>#N/A</v>
      </c>
      <c r="S66" s="52" t="e">
        <f>INDEX(STATSTABLE,MATCH(F66,bpiTeams,0),MATCH(INDEX(S:S,1,1),statTitles,0))</f>
        <v>#N/A</v>
      </c>
      <c r="T66" s="52" t="e">
        <f>INDEX(STATSTABLE,MATCH(F66,bpiTeams,0),MATCH(INDEX(T:T,1,1),statTitles,0))</f>
        <v>#N/A</v>
      </c>
      <c r="U66" s="52" t="e">
        <f>INDEX(STATSTABLE,MATCH(F66,bpiTeams,0),MATCH(INDEX(U:U,1,1),statTitles,0))</f>
        <v>#N/A</v>
      </c>
      <c r="V66" s="52" t="e">
        <f>INDEX(STATSTABLE,MATCH(F66,bpiTeams,0),MATCH(INDEX(V:V,1,1),statTitles,0))</f>
        <v>#N/A</v>
      </c>
      <c r="W66" s="52" t="e">
        <f>INDEX(STATSTABLE,MATCH(F66,bpiTeams,0),MATCH(INDEX(W:W,1,1),statTitles,0))</f>
        <v>#N/A</v>
      </c>
      <c r="X66" s="52" t="e">
        <f>INDEX(STATSTABLE,MATCH(F66,bpiTeams,0),MATCH(INDEX(X:X,1,1),statTitles,0))</f>
        <v>#N/A</v>
      </c>
      <c r="Y66" s="52" t="e">
        <f>INDEX(STATSTABLE,MATCH(F66,bpiTeams,0),MATCH(INDEX(Y:Y,1,1),statTitles,0))</f>
        <v>#N/A</v>
      </c>
      <c r="Z66" s="52" t="e">
        <f>INDEX(STATSTABLE,MATCH(F66,bpiTeams,0),MATCH(INDEX(Z:Z,1,1),statTitles,0))</f>
        <v>#N/A</v>
      </c>
      <c r="AA66" s="55" t="e">
        <f t="shared" si="82"/>
        <v>#N/A</v>
      </c>
      <c r="AB66" s="55" t="e">
        <f t="shared" si="83"/>
        <v>#N/A</v>
      </c>
      <c r="AC66" s="55" t="e">
        <f t="shared" ref="AC66" si="89">AC65</f>
        <v>#N/A</v>
      </c>
      <c r="AD66" s="55" t="e">
        <f t="shared" si="85"/>
        <v>#N/A</v>
      </c>
      <c r="AE66" s="336" t="e">
        <f t="shared" si="86"/>
        <v>#N/A</v>
      </c>
      <c r="AF66" s="223" t="e">
        <f ca="1">INDEX(FGA_COEFFS,1,1)+AC66*INDEX(FGA_COEFFS,1,2)+AB66*INDEX(FGA_COEFFS,1,3)+U66*INDEX(FGA_COEFFS,1,4)+T65*INDEX(FGA_COEFFS,1,5)+V66*INDEX(FGA_COEFFS,1,6)+W65*INDEX(FGA_COEFFS,1,7)+P65*INDEX(FGA_COEFFS,1,8)+AB69*AB71</f>
        <v>#N/A</v>
      </c>
      <c r="AG66" s="223" t="e">
        <f ca="1">INDEX(THREEPTA_COEFFS,1,1)+AF66*INDEX(THREEPTA_COEFFS,1,2)+M66*INDEX(THREEPTA_COEFFS,1,3)+AD66*INDEX(THREEPTA_COEFFS,1,4)+N66*INDEX(THREEPTA_COEFFS,1,5)+O65*INDEX(THREEPTA_COEFFS,1,6)+AC69*AC71</f>
        <v>#N/A</v>
      </c>
      <c r="AH66" s="223" t="e">
        <f ca="1">INDEX(THREEPTPCT_COEFFS,1,1)+N66*INDEX(THREEPTPCT_COEFFS,1,2)+O65*INDEX(THREEPTPCT_COEFFS,1,3)+AD69*AD71</f>
        <v>#N/A</v>
      </c>
      <c r="AI66" s="55" t="e">
        <f t="shared" ca="1" si="87"/>
        <v>#N/A</v>
      </c>
      <c r="AJ66" s="223" t="e">
        <f ca="1">INDEX(TWOPTPCT_COEFFS,1,1)+AE66*INDEX(TWOPTPCT_COEFFS,1,2)+L65*INDEX(TWOPTPCT_COEFFS,1,3)+J65*INDEX(TWOPTPCT_COEFFS,1,4)+O65*INDEX(TWOPTPCT_COEFFS,1,5)+AE69*AE71</f>
        <v>#N/A</v>
      </c>
      <c r="AK66" s="223" t="e">
        <f ca="1">INDEX(FTA_COEFFS,1,1)+R66*INDEX(FTA_COEFFS,1,2)+Q65*INDEX(FTA_COEFFS,1,3)+(T66+U66)*INDEX(FTA_COEFFS,1,4)+(T65+U65)*INDEX(FTA_COEFFS,1,5)+P65*INDEX(FTA_COEFFS,1,6)+AF69*AF71</f>
        <v>#N/A</v>
      </c>
      <c r="AL66" s="223" t="e">
        <f ca="1">INDEX(FTPCT_COEFFS,1,1)+S66*INDEX(FTPCT_COEFFS,1,2)+I66*INDEX(FTPCT_COEFFS,1,3)+J65*INDEX(FTPCT_COEFFS,1,4)+AG69*AG71</f>
        <v>#N/A</v>
      </c>
      <c r="AM66" s="338" t="e">
        <f t="shared" ca="1" si="88"/>
        <v>#N/A</v>
      </c>
      <c r="AN66" s="55"/>
      <c r="AO66" s="55"/>
      <c r="AP66" s="55"/>
      <c r="AQ66" s="55"/>
      <c r="AR66" s="53"/>
    </row>
    <row r="67" spans="1:44" customFormat="1" x14ac:dyDescent="0.3">
      <c r="A67" s="53"/>
      <c r="B67" s="53"/>
      <c r="C67" s="53"/>
      <c r="D67" s="53"/>
      <c r="E67" s="64" t="e">
        <f ca="1">IF(G66&gt;G65,F66,F65)</f>
        <v>#N/A</v>
      </c>
      <c r="F67" s="53"/>
      <c r="G67" s="56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5"/>
      <c r="AB67" s="55"/>
      <c r="AC67" s="55"/>
      <c r="AD67" s="55"/>
      <c r="AE67" s="55"/>
      <c r="AF67" s="337"/>
      <c r="AG67" s="337"/>
      <c r="AH67" s="337"/>
      <c r="AI67" s="337"/>
      <c r="AJ67" s="337"/>
      <c r="AK67" s="337"/>
      <c r="AL67" s="337"/>
      <c r="AM67" s="337"/>
      <c r="AN67" s="55"/>
      <c r="AO67" s="55"/>
      <c r="AP67" s="55"/>
      <c r="AQ67" s="55"/>
      <c r="AR67" s="53"/>
    </row>
    <row r="68" spans="1:44" customFormat="1" x14ac:dyDescent="0.3">
      <c r="A68" s="53"/>
      <c r="B68" s="53"/>
      <c r="C68" s="53"/>
      <c r="D68" s="53"/>
      <c r="E68" s="53"/>
      <c r="F68" s="53"/>
      <c r="G68" s="166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4" t="s">
        <v>1305</v>
      </c>
      <c r="AB68" s="54" t="s">
        <v>128</v>
      </c>
      <c r="AC68" s="54" t="s">
        <v>157</v>
      </c>
      <c r="AD68" s="54" t="s">
        <v>151</v>
      </c>
      <c r="AE68" s="54" t="s">
        <v>1327</v>
      </c>
      <c r="AF68" s="54" t="s">
        <v>129</v>
      </c>
      <c r="AG68" s="54" t="s">
        <v>116</v>
      </c>
      <c r="AH68" s="54"/>
      <c r="AI68" s="54"/>
      <c r="AJ68" s="54"/>
      <c r="AK68" s="54"/>
      <c r="AL68" s="54"/>
      <c r="AM68" s="54"/>
      <c r="AN68" s="53"/>
      <c r="AO68" s="53"/>
      <c r="AP68" s="53"/>
      <c r="AQ68" s="53"/>
      <c r="AR68" s="53"/>
    </row>
    <row r="69" spans="1:44" customFormat="1" x14ac:dyDescent="0.3">
      <c r="A69" s="53"/>
      <c r="B69" s="53"/>
      <c r="C69" s="53"/>
      <c r="D69" s="53" t="e">
        <f ca="1">IF(G65&gt;(G66+(W65-W66)/2),1,IF(G66&gt;(G65+(W66-W65)/2),0,"Close"))</f>
        <v>#N/A</v>
      </c>
      <c r="E69" s="53"/>
      <c r="F69" s="53"/>
      <c r="G69" s="166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4"/>
      <c r="AB69" s="54">
        <f>Formulas!A69</f>
        <v>0</v>
      </c>
      <c r="AC69" s="54">
        <f>Formulas!A76</f>
        <v>0</v>
      </c>
      <c r="AD69" s="54">
        <f>Formulas!A83</f>
        <v>0</v>
      </c>
      <c r="AE69" s="54">
        <f>Formulas!A90</f>
        <v>0</v>
      </c>
      <c r="AF69" s="54">
        <f>Formulas!A97</f>
        <v>0</v>
      </c>
      <c r="AG69" s="54">
        <f>Formulas!A104</f>
        <v>0</v>
      </c>
      <c r="AH69" s="54"/>
      <c r="AI69" s="336"/>
      <c r="AJ69" s="336"/>
      <c r="AK69" s="336"/>
      <c r="AL69" s="54"/>
      <c r="AM69" s="54"/>
      <c r="AN69" s="53"/>
      <c r="AO69" s="53"/>
      <c r="AP69" s="53"/>
      <c r="AQ69" s="53"/>
      <c r="AR69" s="53"/>
    </row>
    <row r="70" spans="1:44" customFormat="1" x14ac:dyDescent="0.3">
      <c r="A70" s="53"/>
      <c r="B70" s="53"/>
      <c r="C70" s="53"/>
      <c r="D70" s="53"/>
      <c r="E70" s="53"/>
      <c r="F70" s="53"/>
      <c r="G70" s="166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336"/>
      <c r="AB70" s="336">
        <f t="shared" ref="AB70:AB71" ca="1" si="90">1.5*RAND()^2*IF(RAND()&gt;0.5,1,-1)</f>
        <v>-0.37749535822795988</v>
      </c>
      <c r="AC70" s="336">
        <f t="shared" ca="1" si="10"/>
        <v>-0.98094187658153476</v>
      </c>
      <c r="AD70" s="336">
        <f t="shared" ca="1" si="10"/>
        <v>-1.1401061740798124</v>
      </c>
      <c r="AE70" s="336">
        <f t="shared" ca="1" si="10"/>
        <v>9.060559072371413E-2</v>
      </c>
      <c r="AF70" s="336">
        <f t="shared" ca="1" si="10"/>
        <v>0.28170553291472483</v>
      </c>
      <c r="AG70" s="336">
        <f t="shared" ca="1" si="10"/>
        <v>0.33850148355165777</v>
      </c>
      <c r="AH70" s="336"/>
      <c r="AI70" s="336"/>
      <c r="AJ70" s="336"/>
      <c r="AK70" s="336"/>
      <c r="AL70" s="54"/>
      <c r="AM70" s="54"/>
      <c r="AN70" s="53"/>
      <c r="AO70" s="55"/>
      <c r="AP70" s="55"/>
      <c r="AQ70" s="55"/>
      <c r="AR70" s="53"/>
    </row>
    <row r="71" spans="1:44" customFormat="1" x14ac:dyDescent="0.3">
      <c r="A71" s="53"/>
      <c r="B71" s="53"/>
      <c r="C71" s="53"/>
      <c r="D71" s="53"/>
      <c r="E71" s="53"/>
      <c r="F71" s="54"/>
      <c r="G71" s="165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3"/>
      <c r="AB71" s="336">
        <f t="shared" ca="1" si="90"/>
        <v>2.6673523728493697E-2</v>
      </c>
      <c r="AC71" s="336">
        <f t="shared" ca="1" si="10"/>
        <v>-1.0848053246677316</v>
      </c>
      <c r="AD71" s="336">
        <f t="shared" ca="1" si="10"/>
        <v>4.4764918834802304E-2</v>
      </c>
      <c r="AE71" s="336">
        <f t="shared" ca="1" si="10"/>
        <v>-0.75591045172851501</v>
      </c>
      <c r="AF71" s="336">
        <f t="shared" ca="1" si="10"/>
        <v>4.4079667164245127E-2</v>
      </c>
      <c r="AG71" s="336">
        <f t="shared" ca="1" si="10"/>
        <v>1.2903771241742108</v>
      </c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3"/>
    </row>
    <row r="72" spans="1:44" customFormat="1" x14ac:dyDescent="0.3">
      <c r="A72" s="53"/>
      <c r="B72" s="53"/>
      <c r="C72" s="53"/>
      <c r="D72" s="53"/>
      <c r="E72" s="53" t="s">
        <v>172</v>
      </c>
      <c r="F72" s="53">
        <f>F65</f>
        <v>0</v>
      </c>
      <c r="G72" s="56" t="e">
        <f t="shared" ref="G72:G73" ca="1" si="91">AM72</f>
        <v>#N/A</v>
      </c>
      <c r="H72" s="52" t="e">
        <f>INDEX(STATSTABLE,MATCH(F72,bpiTeams,0),MATCH(INDEX(H:H,1,1),statTitles,0))</f>
        <v>#N/A</v>
      </c>
      <c r="I72" s="52" t="e">
        <f>INDEX(STATSTABLE,MATCH(F72,bpiTeams,0),MATCH(INDEX(I:I,1,1),statTitles,0))</f>
        <v>#N/A</v>
      </c>
      <c r="J72" s="52" t="e">
        <f>INDEX(STATSTABLE,MATCH(F72,bpiTeams,0),MATCH(INDEX(J:J,1,1),statTitles,0))</f>
        <v>#N/A</v>
      </c>
      <c r="K72" s="52" t="e">
        <f>INDEX(STATSTABLE,MATCH(F72,bpiTeams,0),MATCH(INDEX(K:K,1,1),statTitles,0))</f>
        <v>#N/A</v>
      </c>
      <c r="L72" s="52" t="e">
        <f>INDEX(STATSTABLE,MATCH(F72,bpiTeams,0),MATCH(INDEX(L:L,1,1),statTitles,0))</f>
        <v>#N/A</v>
      </c>
      <c r="M72" s="52" t="e">
        <f>INDEX(STATSTABLE,MATCH(F72,bpiTeams,0),MATCH(INDEX(M:M,1,1),statTitles,0))</f>
        <v>#N/A</v>
      </c>
      <c r="N72" s="52" t="e">
        <f>INDEX(STATSTABLE,MATCH(F72,bpiTeams,0),MATCH(INDEX(N:N,1,1),statTitles,0))</f>
        <v>#N/A</v>
      </c>
      <c r="O72" s="52" t="e">
        <f>INDEX(STATSTABLE,MATCH(F72,bpiTeams,0),MATCH(INDEX(O:O,1,1),statTitles,0))</f>
        <v>#N/A</v>
      </c>
      <c r="P72" s="52" t="e">
        <f>INDEX(STATSTABLE,MATCH(F72,bpiTeams,0),MATCH(INDEX(P:P,1,1),statTitles,0))</f>
        <v>#N/A</v>
      </c>
      <c r="Q72" s="52" t="e">
        <f>INDEX(STATSTABLE,MATCH(F72,bpiTeams,0),MATCH(INDEX(Q:Q,1,1),statTitles,0))</f>
        <v>#N/A</v>
      </c>
      <c r="R72" s="52" t="e">
        <f>INDEX(STATSTABLE,MATCH(F72,bpiTeams,0),MATCH(INDEX(R:R,1,1),statTitles,0))</f>
        <v>#N/A</v>
      </c>
      <c r="S72" s="52" t="e">
        <f>INDEX(STATSTABLE,MATCH(F72,bpiTeams,0),MATCH(INDEX(S:S,1,1),statTitles,0))</f>
        <v>#N/A</v>
      </c>
      <c r="T72" s="52" t="e">
        <f>INDEX(STATSTABLE,MATCH(F72,bpiTeams,0),MATCH(INDEX(T:T,1,1),statTitles,0))</f>
        <v>#N/A</v>
      </c>
      <c r="U72" s="52" t="e">
        <f>INDEX(STATSTABLE,MATCH(F72,bpiTeams,0),MATCH(INDEX(U:U,1,1),statTitles,0))</f>
        <v>#N/A</v>
      </c>
      <c r="V72" s="52" t="e">
        <f>INDEX(STATSTABLE,MATCH(F72,bpiTeams,0),MATCH(INDEX(V:V,1,1),statTitles,0))</f>
        <v>#N/A</v>
      </c>
      <c r="W72" s="52" t="e">
        <f>INDEX(STATSTABLE,MATCH(F72,bpiTeams,0),MATCH(INDEX(W:W,1,1),statTitles,0))</f>
        <v>#N/A</v>
      </c>
      <c r="X72" s="52" t="e">
        <f>INDEX(STATSTABLE,MATCH(F72,bpiTeams,0),MATCH(INDEX(X:X,1,1),statTitles,0))</f>
        <v>#N/A</v>
      </c>
      <c r="Y72" s="52" t="e">
        <f>INDEX(STATSTABLE,MATCH(F72,bpiTeams,0),MATCH(INDEX(Y:Y,1,1),statTitles,0))</f>
        <v>#N/A</v>
      </c>
      <c r="Z72" s="52" t="e">
        <f>INDEX(STATSTABLE,MATCH(F72,bpiTeams,0),MATCH(INDEX(Z:Z,1,1),statTitles,0))</f>
        <v>#N/A</v>
      </c>
      <c r="AA72" s="55" t="e">
        <f t="shared" ref="AA72:AA73" si="92">(K72-(R72*S72)/100-3*(M72*N72)/100)/2</f>
        <v>#N/A</v>
      </c>
      <c r="AB72" s="55" t="e">
        <f t="shared" ref="AB72:AB73" si="93">SUM(AA72,(M72*N72/100))/(I72/100)</f>
        <v>#N/A</v>
      </c>
      <c r="AC72" s="55" t="e">
        <f t="shared" ref="AC72" si="94">X72*0.5+X73*0.5</f>
        <v>#N/A</v>
      </c>
      <c r="AD72" s="55" t="e">
        <f t="shared" ref="AD72:AD73" si="95">M72/AB72</f>
        <v>#N/A</v>
      </c>
      <c r="AE72" s="336" t="e">
        <f t="shared" ref="AE72:AE73" si="96">AA72/(AB72-M72)</f>
        <v>#N/A</v>
      </c>
      <c r="AF72" s="223" t="e">
        <f ca="1">INDEX(FGA_COEFFS,1,1)+AC72*INDEX(FGA_COEFFS,1,2)+AB72*INDEX(FGA_COEFFS,1,3)+U72*INDEX(FGA_COEFFS,1,4)+T73*INDEX(FGA_COEFFS,1,5)+V72*INDEX(FGA_COEFFS,1,6)+W73*INDEX(FGA_COEFFS,1,7)+P73*INDEX(FGA_COEFFS,1,8)+AB76*AB77</f>
        <v>#N/A</v>
      </c>
      <c r="AG72" s="223" t="e">
        <f ca="1">INDEX(THREEPTA_COEFFS,1,1)+AF72*INDEX(THREEPTA_COEFFS,1,2)+M72*INDEX(THREEPTA_COEFFS,1,3)+AD72*INDEX(THREEPTA_COEFFS,1,4)+N72*INDEX(THREEPTA_COEFFS,1,5)+O73*INDEX(THREEPTA_COEFFS,1,6)+AC76*AC77</f>
        <v>#N/A</v>
      </c>
      <c r="AH72" s="223" t="e">
        <f ca="1">INDEX(THREEPTPCT_COEFFS,1,1)+N72*INDEX(THREEPTPCT_COEFFS,1,2)+O73*INDEX(THREEPTPCT_COEFFS,1,3)+AD76*AD77</f>
        <v>#N/A</v>
      </c>
      <c r="AI72" s="55" t="e">
        <f t="shared" ref="AI72:AI73" ca="1" si="97">AF72-AG72</f>
        <v>#N/A</v>
      </c>
      <c r="AJ72" s="223" t="e">
        <f ca="1">INDEX(TWOPTPCT_COEFFS,1,1)+AE72*INDEX(TWOPTPCT_COEFFS,1,2)+L73*INDEX(TWOPTPCT_COEFFS,1,3)+J73*INDEX(TWOPTPCT_COEFFS,1,4)+O73*INDEX(TWOPTPCT_COEFFS,1,5)+AE76*AE77</f>
        <v>#N/A</v>
      </c>
      <c r="AK72" s="223" t="e">
        <f ca="1">INDEX(FTA_COEFFS,1,1)+R72*INDEX(FTA_COEFFS,1,2)+Q73*INDEX(FTA_COEFFS,1,3)+(T72+U72)*INDEX(FTA_COEFFS,1,4)+(T73+U73)*INDEX(FTA_COEFFS,1,5)+P73*INDEX(FTA_COEFFS,1,6)+AF76*AF77</f>
        <v>#N/A</v>
      </c>
      <c r="AL72" s="223" t="e">
        <f ca="1">INDEX(FTPCT_COEFFS,1,1)+S72*INDEX(FTPCT_COEFFS,1,2)+I72*INDEX(FTPCT_COEFFS,1,3)+J73*INDEX(FTPCT_COEFFS,1,4)+AG76*AG77</f>
        <v>#N/A</v>
      </c>
      <c r="AM72" s="338" t="e">
        <f t="shared" ref="AM72:AM73" ca="1" si="98">AG72*AH72/100+AI72*AJ72+AK72*AL72/100</f>
        <v>#N/A</v>
      </c>
      <c r="AN72" s="55"/>
      <c r="AO72" s="55"/>
      <c r="AP72" s="55"/>
      <c r="AQ72" s="55"/>
      <c r="AR72" s="53"/>
    </row>
    <row r="73" spans="1:44" customFormat="1" x14ac:dyDescent="0.3">
      <c r="A73" s="53"/>
      <c r="B73" s="53"/>
      <c r="C73" s="53"/>
      <c r="D73" s="53"/>
      <c r="E73" s="53" t="s">
        <v>175</v>
      </c>
      <c r="F73" s="54" t="e">
        <f>F66</f>
        <v>#N/A</v>
      </c>
      <c r="G73" s="56" t="e">
        <f t="shared" ca="1" si="91"/>
        <v>#N/A</v>
      </c>
      <c r="H73" s="52" t="e">
        <f>INDEX(STATSTABLE,MATCH(F73,bpiTeams,0),MATCH(INDEX(H:H,1,1),statTitles,0))</f>
        <v>#N/A</v>
      </c>
      <c r="I73" s="52" t="e">
        <f>INDEX(STATSTABLE,MATCH(F73,bpiTeams,0),MATCH(INDEX(I:I,1,1),statTitles,0))</f>
        <v>#N/A</v>
      </c>
      <c r="J73" s="52" t="e">
        <f>INDEX(STATSTABLE,MATCH(F73,bpiTeams,0),MATCH(INDEX(J:J,1,1),statTitles,0))</f>
        <v>#N/A</v>
      </c>
      <c r="K73" s="52" t="e">
        <f>INDEX(STATSTABLE,MATCH(F73,bpiTeams,0),MATCH(INDEX(K:K,1,1),statTitles,0))</f>
        <v>#N/A</v>
      </c>
      <c r="L73" s="52" t="e">
        <f>INDEX(STATSTABLE,MATCH(F73,bpiTeams,0),MATCH(INDEX(L:L,1,1),statTitles,0))</f>
        <v>#N/A</v>
      </c>
      <c r="M73" s="52" t="e">
        <f>INDEX(STATSTABLE,MATCH(F73,bpiTeams,0),MATCH(INDEX(M:M,1,1),statTitles,0))</f>
        <v>#N/A</v>
      </c>
      <c r="N73" s="52" t="e">
        <f>INDEX(STATSTABLE,MATCH(F73,bpiTeams,0),MATCH(INDEX(N:N,1,1),statTitles,0))</f>
        <v>#N/A</v>
      </c>
      <c r="O73" s="52" t="e">
        <f>INDEX(STATSTABLE,MATCH(F73,bpiTeams,0),MATCH(INDEX(O:O,1,1),statTitles,0))</f>
        <v>#N/A</v>
      </c>
      <c r="P73" s="52" t="e">
        <f>INDEX(STATSTABLE,MATCH(F73,bpiTeams,0),MATCH(INDEX(P:P,1,1),statTitles,0))</f>
        <v>#N/A</v>
      </c>
      <c r="Q73" s="52" t="e">
        <f>INDEX(STATSTABLE,MATCH(F73,bpiTeams,0),MATCH(INDEX(Q:Q,1,1),statTitles,0))</f>
        <v>#N/A</v>
      </c>
      <c r="R73" s="52" t="e">
        <f>INDEX(STATSTABLE,MATCH(F73,bpiTeams,0),MATCH(INDEX(R:R,1,1),statTitles,0))</f>
        <v>#N/A</v>
      </c>
      <c r="S73" s="52" t="e">
        <f>INDEX(STATSTABLE,MATCH(F73,bpiTeams,0),MATCH(INDEX(S:S,1,1),statTitles,0))</f>
        <v>#N/A</v>
      </c>
      <c r="T73" s="52" t="e">
        <f>INDEX(STATSTABLE,MATCH(F73,bpiTeams,0),MATCH(INDEX(T:T,1,1),statTitles,0))</f>
        <v>#N/A</v>
      </c>
      <c r="U73" s="52" t="e">
        <f>INDEX(STATSTABLE,MATCH(F73,bpiTeams,0),MATCH(INDEX(U:U,1,1),statTitles,0))</f>
        <v>#N/A</v>
      </c>
      <c r="V73" s="52" t="e">
        <f>INDEX(STATSTABLE,MATCH(F73,bpiTeams,0),MATCH(INDEX(V:V,1,1),statTitles,0))</f>
        <v>#N/A</v>
      </c>
      <c r="W73" s="52" t="e">
        <f>INDEX(STATSTABLE,MATCH(F73,bpiTeams,0),MATCH(INDEX(W:W,1,1),statTitles,0))</f>
        <v>#N/A</v>
      </c>
      <c r="X73" s="52" t="e">
        <f>INDEX(STATSTABLE,MATCH(F73,bpiTeams,0),MATCH(INDEX(X:X,1,1),statTitles,0))</f>
        <v>#N/A</v>
      </c>
      <c r="Y73" s="52" t="e">
        <f>INDEX(STATSTABLE,MATCH(F73,bpiTeams,0),MATCH(INDEX(Y:Y,1,1),statTitles,0))</f>
        <v>#N/A</v>
      </c>
      <c r="Z73" s="52" t="e">
        <f>INDEX(STATSTABLE,MATCH(F73,bpiTeams,0),MATCH(INDEX(Z:Z,1,1),statTitles,0))</f>
        <v>#N/A</v>
      </c>
      <c r="AA73" s="55" t="e">
        <f t="shared" si="92"/>
        <v>#N/A</v>
      </c>
      <c r="AB73" s="55" t="e">
        <f t="shared" si="93"/>
        <v>#N/A</v>
      </c>
      <c r="AC73" s="55" t="e">
        <f t="shared" ref="AC73" si="99">AC72</f>
        <v>#N/A</v>
      </c>
      <c r="AD73" s="55" t="e">
        <f t="shared" si="95"/>
        <v>#N/A</v>
      </c>
      <c r="AE73" s="336" t="e">
        <f t="shared" si="96"/>
        <v>#N/A</v>
      </c>
      <c r="AF73" s="223" t="e">
        <f ca="1">INDEX(FGA_COEFFS,1,1)+AC73*INDEX(FGA_COEFFS,1,2)+AB73*INDEX(FGA_COEFFS,1,3)+U73*INDEX(FGA_COEFFS,1,4)+T72*INDEX(FGA_COEFFS,1,5)+V73*INDEX(FGA_COEFFS,1,6)+W72*INDEX(FGA_COEFFS,1,7)+P72*INDEX(FGA_COEFFS,1,8)+AB76*AB78</f>
        <v>#N/A</v>
      </c>
      <c r="AG73" s="223" t="e">
        <f ca="1">INDEX(THREEPTA_COEFFS,1,1)+AF73*INDEX(THREEPTA_COEFFS,1,2)+M73*INDEX(THREEPTA_COEFFS,1,3)+AD73*INDEX(THREEPTA_COEFFS,1,4)+N73*INDEX(THREEPTA_COEFFS,1,5)+O72*INDEX(THREEPTA_COEFFS,1,6)+AC76*AC78</f>
        <v>#N/A</v>
      </c>
      <c r="AH73" s="223" t="e">
        <f ca="1">INDEX(THREEPTPCT_COEFFS,1,1)+N73*INDEX(THREEPTPCT_COEFFS,1,2)+O72*INDEX(THREEPTPCT_COEFFS,1,3)+AD76*AD78</f>
        <v>#N/A</v>
      </c>
      <c r="AI73" s="55" t="e">
        <f t="shared" ca="1" si="97"/>
        <v>#N/A</v>
      </c>
      <c r="AJ73" s="223" t="e">
        <f ca="1">INDEX(TWOPTPCT_COEFFS,1,1)+AE73*INDEX(TWOPTPCT_COEFFS,1,2)+L72*INDEX(TWOPTPCT_COEFFS,1,3)+J72*INDEX(TWOPTPCT_COEFFS,1,4)+O72*INDEX(TWOPTPCT_COEFFS,1,5)+AE76*AE78</f>
        <v>#N/A</v>
      </c>
      <c r="AK73" s="223" t="e">
        <f ca="1">INDEX(FTA_COEFFS,1,1)+R73*INDEX(FTA_COEFFS,1,2)+Q72*INDEX(FTA_COEFFS,1,3)+(T73+U73)*INDEX(FTA_COEFFS,1,4)+(T72+U72)*INDEX(FTA_COEFFS,1,5)+P72*INDEX(FTA_COEFFS,1,6)+AF76*AF78</f>
        <v>#N/A</v>
      </c>
      <c r="AL73" s="223" t="e">
        <f ca="1">INDEX(FTPCT_COEFFS,1,1)+S73*INDEX(FTPCT_COEFFS,1,2)+I73*INDEX(FTPCT_COEFFS,1,3)+J72*INDEX(FTPCT_COEFFS,1,4)+AG76*AG78</f>
        <v>#N/A</v>
      </c>
      <c r="AM73" s="338" t="e">
        <f t="shared" ca="1" si="98"/>
        <v>#N/A</v>
      </c>
      <c r="AN73" s="55"/>
      <c r="AO73" s="55"/>
      <c r="AP73" s="55"/>
      <c r="AQ73" s="55"/>
      <c r="AR73" s="53"/>
    </row>
    <row r="74" spans="1:44" customFormat="1" x14ac:dyDescent="0.3">
      <c r="A74" s="53"/>
      <c r="B74" s="53"/>
      <c r="C74" s="53"/>
      <c r="D74" s="53"/>
      <c r="E74" s="64" t="e">
        <f ca="1">IF(G73&gt;G72,F73,F72)</f>
        <v>#N/A</v>
      </c>
      <c r="F74" s="53"/>
      <c r="G74" s="56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5"/>
      <c r="AB74" s="55"/>
      <c r="AC74" s="55"/>
      <c r="AD74" s="55"/>
      <c r="AE74" s="55"/>
      <c r="AF74" s="337"/>
      <c r="AG74" s="337"/>
      <c r="AH74" s="337"/>
      <c r="AI74" s="337"/>
      <c r="AJ74" s="337"/>
      <c r="AK74" s="337"/>
      <c r="AL74" s="337"/>
      <c r="AM74" s="337"/>
      <c r="AN74" s="55"/>
      <c r="AO74" s="55"/>
      <c r="AP74" s="55"/>
      <c r="AQ74" s="55"/>
      <c r="AR74" s="53"/>
    </row>
    <row r="75" spans="1:44" customFormat="1" x14ac:dyDescent="0.3">
      <c r="A75" s="53"/>
      <c r="B75" s="53"/>
      <c r="C75" s="53"/>
      <c r="D75" s="53"/>
      <c r="E75" s="53"/>
      <c r="F75" s="53"/>
      <c r="G75" s="166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4" t="s">
        <v>1305</v>
      </c>
      <c r="AB75" s="54" t="s">
        <v>128</v>
      </c>
      <c r="AC75" s="54" t="s">
        <v>157</v>
      </c>
      <c r="AD75" s="54" t="s">
        <v>151</v>
      </c>
      <c r="AE75" s="54" t="s">
        <v>1327</v>
      </c>
      <c r="AF75" s="54" t="s">
        <v>129</v>
      </c>
      <c r="AG75" s="54" t="s">
        <v>116</v>
      </c>
      <c r="AH75" s="54"/>
      <c r="AI75" s="54"/>
      <c r="AJ75" s="54"/>
      <c r="AK75" s="54"/>
      <c r="AL75" s="54"/>
      <c r="AM75" s="54"/>
      <c r="AN75" s="53"/>
      <c r="AO75" s="53"/>
      <c r="AP75" s="53"/>
      <c r="AQ75" s="53"/>
      <c r="AR75" s="53"/>
    </row>
    <row r="76" spans="1:44" customFormat="1" x14ac:dyDescent="0.3">
      <c r="A76" s="53"/>
      <c r="B76" s="53"/>
      <c r="C76" s="53"/>
      <c r="D76" s="53" t="e">
        <f ca="1">IF(G72&gt;(G73+(W72-W73)/2),1,IF(G73&gt;(G72+(W73-W72)/2),0,"Close"))</f>
        <v>#N/A</v>
      </c>
      <c r="E76" s="53"/>
      <c r="F76" s="53"/>
      <c r="G76" s="166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4"/>
      <c r="AB76" s="54">
        <f>Formulas!A76</f>
        <v>0</v>
      </c>
      <c r="AC76" s="54">
        <f>Formulas!A83</f>
        <v>0</v>
      </c>
      <c r="AD76" s="54">
        <f>Formulas!A90</f>
        <v>0</v>
      </c>
      <c r="AE76" s="54">
        <f>Formulas!A97</f>
        <v>0</v>
      </c>
      <c r="AF76" s="54">
        <f>Formulas!A104</f>
        <v>0</v>
      </c>
      <c r="AG76" s="54">
        <f>Formulas!A111</f>
        <v>0</v>
      </c>
      <c r="AH76" s="54"/>
      <c r="AI76" s="336"/>
      <c r="AJ76" s="336"/>
      <c r="AK76" s="336"/>
      <c r="AL76" s="54"/>
      <c r="AM76" s="54"/>
      <c r="AN76" s="53"/>
      <c r="AO76" s="53"/>
      <c r="AP76" s="53"/>
      <c r="AQ76" s="53"/>
      <c r="AR76" s="53"/>
    </row>
    <row r="77" spans="1:44" customFormat="1" x14ac:dyDescent="0.3">
      <c r="A77" s="53"/>
      <c r="B77" s="53"/>
      <c r="C77" s="53"/>
      <c r="D77" s="53"/>
      <c r="E77" s="53"/>
      <c r="F77" s="53"/>
      <c r="G77" s="166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336"/>
      <c r="AB77" s="336">
        <f t="shared" ref="AB77:AG140" ca="1" si="100">1.5*RAND()^2*IF(RAND()&gt;0.5,1,-1)</f>
        <v>0.36512519793614195</v>
      </c>
      <c r="AC77" s="336">
        <f t="shared" ca="1" si="10"/>
        <v>0.21167443759193014</v>
      </c>
      <c r="AD77" s="336">
        <f t="shared" ca="1" si="10"/>
        <v>-0.15223884910613197</v>
      </c>
      <c r="AE77" s="336">
        <f t="shared" ca="1" si="10"/>
        <v>1.1199741183990772</v>
      </c>
      <c r="AF77" s="336">
        <f t="shared" ca="1" si="10"/>
        <v>0.56792066959394505</v>
      </c>
      <c r="AG77" s="336">
        <f t="shared" ca="1" si="10"/>
        <v>-1.0145997842293255</v>
      </c>
      <c r="AH77" s="336"/>
      <c r="AI77" s="336"/>
      <c r="AJ77" s="336"/>
      <c r="AK77" s="336"/>
      <c r="AL77" s="54"/>
      <c r="AM77" s="54"/>
      <c r="AN77" s="53"/>
      <c r="AO77" s="55"/>
      <c r="AP77" s="55"/>
      <c r="AQ77" s="55"/>
      <c r="AR77" s="53"/>
    </row>
    <row r="78" spans="1:44" customFormat="1" x14ac:dyDescent="0.3">
      <c r="A78" s="53"/>
      <c r="B78" s="53"/>
      <c r="C78" s="53"/>
      <c r="D78" s="53"/>
      <c r="E78" s="53"/>
      <c r="F78" s="54"/>
      <c r="G78" s="165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3"/>
      <c r="AB78" s="336">
        <f t="shared" ca="1" si="100"/>
        <v>0.36739359731504517</v>
      </c>
      <c r="AC78" s="336">
        <f t="shared" ca="1" si="100"/>
        <v>-1.0402107820733264</v>
      </c>
      <c r="AD78" s="336">
        <f t="shared" ca="1" si="100"/>
        <v>-0.26635090905855596</v>
      </c>
      <c r="AE78" s="336">
        <f t="shared" ca="1" si="100"/>
        <v>-1.4521351273129566</v>
      </c>
      <c r="AF78" s="336">
        <f t="shared" ca="1" si="100"/>
        <v>1.0405077905130877</v>
      </c>
      <c r="AG78" s="336">
        <f t="shared" ca="1" si="100"/>
        <v>0.83515658829078387</v>
      </c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3"/>
    </row>
    <row r="79" spans="1:44" customFormat="1" x14ac:dyDescent="0.3">
      <c r="A79" s="53"/>
      <c r="B79" s="53"/>
      <c r="C79" s="53"/>
      <c r="D79" s="53"/>
      <c r="E79" s="53" t="s">
        <v>172</v>
      </c>
      <c r="F79" s="53">
        <f>F72</f>
        <v>0</v>
      </c>
      <c r="G79" s="56" t="e">
        <f t="shared" ref="G79:G80" ca="1" si="101">AM79</f>
        <v>#N/A</v>
      </c>
      <c r="H79" s="52" t="e">
        <f>INDEX(STATSTABLE,MATCH(F79,bpiTeams,0),MATCH(INDEX(H:H,1,1),statTitles,0))</f>
        <v>#N/A</v>
      </c>
      <c r="I79" s="52" t="e">
        <f>INDEX(STATSTABLE,MATCH(F79,bpiTeams,0),MATCH(INDEX(I:I,1,1),statTitles,0))</f>
        <v>#N/A</v>
      </c>
      <c r="J79" s="52" t="e">
        <f>INDEX(STATSTABLE,MATCH(F79,bpiTeams,0),MATCH(INDEX(J:J,1,1),statTitles,0))</f>
        <v>#N/A</v>
      </c>
      <c r="K79" s="52" t="e">
        <f>INDEX(STATSTABLE,MATCH(F79,bpiTeams,0),MATCH(INDEX(K:K,1,1),statTitles,0))</f>
        <v>#N/A</v>
      </c>
      <c r="L79" s="52" t="e">
        <f>INDEX(STATSTABLE,MATCH(F79,bpiTeams,0),MATCH(INDEX(L:L,1,1),statTitles,0))</f>
        <v>#N/A</v>
      </c>
      <c r="M79" s="52" t="e">
        <f>INDEX(STATSTABLE,MATCH(F79,bpiTeams,0),MATCH(INDEX(M:M,1,1),statTitles,0))</f>
        <v>#N/A</v>
      </c>
      <c r="N79" s="52" t="e">
        <f>INDEX(STATSTABLE,MATCH(F79,bpiTeams,0),MATCH(INDEX(N:N,1,1),statTitles,0))</f>
        <v>#N/A</v>
      </c>
      <c r="O79" s="52" t="e">
        <f>INDEX(STATSTABLE,MATCH(F79,bpiTeams,0),MATCH(INDEX(O:O,1,1),statTitles,0))</f>
        <v>#N/A</v>
      </c>
      <c r="P79" s="52" t="e">
        <f>INDEX(STATSTABLE,MATCH(F79,bpiTeams,0),MATCH(INDEX(P:P,1,1),statTitles,0))</f>
        <v>#N/A</v>
      </c>
      <c r="Q79" s="52" t="e">
        <f>INDEX(STATSTABLE,MATCH(F79,bpiTeams,0),MATCH(INDEX(Q:Q,1,1),statTitles,0))</f>
        <v>#N/A</v>
      </c>
      <c r="R79" s="52" t="e">
        <f>INDEX(STATSTABLE,MATCH(F79,bpiTeams,0),MATCH(INDEX(R:R,1,1),statTitles,0))</f>
        <v>#N/A</v>
      </c>
      <c r="S79" s="52" t="e">
        <f>INDEX(STATSTABLE,MATCH(F79,bpiTeams,0),MATCH(INDEX(S:S,1,1),statTitles,0))</f>
        <v>#N/A</v>
      </c>
      <c r="T79" s="52" t="e">
        <f>INDEX(STATSTABLE,MATCH(F79,bpiTeams,0),MATCH(INDEX(T:T,1,1),statTitles,0))</f>
        <v>#N/A</v>
      </c>
      <c r="U79" s="52" t="e">
        <f>INDEX(STATSTABLE,MATCH(F79,bpiTeams,0),MATCH(INDEX(U:U,1,1),statTitles,0))</f>
        <v>#N/A</v>
      </c>
      <c r="V79" s="52" t="e">
        <f>INDEX(STATSTABLE,MATCH(F79,bpiTeams,0),MATCH(INDEX(V:V,1,1),statTitles,0))</f>
        <v>#N/A</v>
      </c>
      <c r="W79" s="52" t="e">
        <f>INDEX(STATSTABLE,MATCH(F79,bpiTeams,0),MATCH(INDEX(W:W,1,1),statTitles,0))</f>
        <v>#N/A</v>
      </c>
      <c r="X79" s="52" t="e">
        <f>INDEX(STATSTABLE,MATCH(F79,bpiTeams,0),MATCH(INDEX(X:X,1,1),statTitles,0))</f>
        <v>#N/A</v>
      </c>
      <c r="Y79" s="52" t="e">
        <f>INDEX(STATSTABLE,MATCH(F79,bpiTeams,0),MATCH(INDEX(Y:Y,1,1),statTitles,0))</f>
        <v>#N/A</v>
      </c>
      <c r="Z79" s="52" t="e">
        <f>INDEX(STATSTABLE,MATCH(F79,bpiTeams,0),MATCH(INDEX(Z:Z,1,1),statTitles,0))</f>
        <v>#N/A</v>
      </c>
      <c r="AA79" s="55" t="e">
        <f t="shared" ref="AA79:AA80" si="102">(K79-(R79*S79)/100-3*(M79*N79)/100)/2</f>
        <v>#N/A</v>
      </c>
      <c r="AB79" s="55" t="e">
        <f t="shared" ref="AB79:AB80" si="103">SUM(AA79,(M79*N79/100))/(I79/100)</f>
        <v>#N/A</v>
      </c>
      <c r="AC79" s="55" t="e">
        <f t="shared" ref="AC79" si="104">X79*0.5+X80*0.5</f>
        <v>#N/A</v>
      </c>
      <c r="AD79" s="55" t="e">
        <f t="shared" ref="AD79:AD80" si="105">M79/AB79</f>
        <v>#N/A</v>
      </c>
      <c r="AE79" s="336" t="e">
        <f t="shared" ref="AE79:AE80" si="106">AA79/(AB79-M79)</f>
        <v>#N/A</v>
      </c>
      <c r="AF79" s="223" t="e">
        <f ca="1">INDEX(FGA_COEFFS,1,1)+AC79*INDEX(FGA_COEFFS,1,2)+AB79*INDEX(FGA_COEFFS,1,3)+U79*INDEX(FGA_COEFFS,1,4)+T80*INDEX(FGA_COEFFS,1,5)+V79*INDEX(FGA_COEFFS,1,6)+W80*INDEX(FGA_COEFFS,1,7)+P80*INDEX(FGA_COEFFS,1,8)+AB83*AB84</f>
        <v>#N/A</v>
      </c>
      <c r="AG79" s="223" t="e">
        <f ca="1">INDEX(THREEPTA_COEFFS,1,1)+AF79*INDEX(THREEPTA_COEFFS,1,2)+M79*INDEX(THREEPTA_COEFFS,1,3)+AD79*INDEX(THREEPTA_COEFFS,1,4)+N79*INDEX(THREEPTA_COEFFS,1,5)+O80*INDEX(THREEPTA_COEFFS,1,6)+AC83*AC84</f>
        <v>#N/A</v>
      </c>
      <c r="AH79" s="223" t="e">
        <f ca="1">INDEX(THREEPTPCT_COEFFS,1,1)+N79*INDEX(THREEPTPCT_COEFFS,1,2)+O80*INDEX(THREEPTPCT_COEFFS,1,3)+AD83*AD84</f>
        <v>#N/A</v>
      </c>
      <c r="AI79" s="55" t="e">
        <f t="shared" ref="AI79:AI80" ca="1" si="107">AF79-AG79</f>
        <v>#N/A</v>
      </c>
      <c r="AJ79" s="223" t="e">
        <f ca="1">INDEX(TWOPTPCT_COEFFS,1,1)+AE79*INDEX(TWOPTPCT_COEFFS,1,2)+L80*INDEX(TWOPTPCT_COEFFS,1,3)+J80*INDEX(TWOPTPCT_COEFFS,1,4)+O80*INDEX(TWOPTPCT_COEFFS,1,5)+AE83*AE84</f>
        <v>#N/A</v>
      </c>
      <c r="AK79" s="223" t="e">
        <f ca="1">INDEX(FTA_COEFFS,1,1)+R79*INDEX(FTA_COEFFS,1,2)+Q80*INDEX(FTA_COEFFS,1,3)+(T79+U79)*INDEX(FTA_COEFFS,1,4)+(T80+U80)*INDEX(FTA_COEFFS,1,5)+P80*INDEX(FTA_COEFFS,1,6)+AF83*AF84</f>
        <v>#N/A</v>
      </c>
      <c r="AL79" s="223" t="e">
        <f ca="1">INDEX(FTPCT_COEFFS,1,1)+S79*INDEX(FTPCT_COEFFS,1,2)+I79*INDEX(FTPCT_COEFFS,1,3)+J80*INDEX(FTPCT_COEFFS,1,4)+AG83*AG84</f>
        <v>#N/A</v>
      </c>
      <c r="AM79" s="338" t="e">
        <f t="shared" ref="AM79:AM80" ca="1" si="108">AG79*AH79/100+AI79*AJ79+AK79*AL79/100</f>
        <v>#N/A</v>
      </c>
      <c r="AN79" s="55"/>
      <c r="AO79" s="55"/>
      <c r="AP79" s="55"/>
      <c r="AQ79" s="55"/>
      <c r="AR79" s="53"/>
    </row>
    <row r="80" spans="1:44" customFormat="1" x14ac:dyDescent="0.3">
      <c r="A80" s="53"/>
      <c r="B80" s="53"/>
      <c r="C80" s="53"/>
      <c r="D80" s="53"/>
      <c r="E80" s="53" t="s">
        <v>175</v>
      </c>
      <c r="F80" s="54" t="e">
        <f>F73</f>
        <v>#N/A</v>
      </c>
      <c r="G80" s="56" t="e">
        <f t="shared" ca="1" si="101"/>
        <v>#N/A</v>
      </c>
      <c r="H80" s="52" t="e">
        <f>INDEX(STATSTABLE,MATCH(F80,bpiTeams,0),MATCH(INDEX(H:H,1,1),statTitles,0))</f>
        <v>#N/A</v>
      </c>
      <c r="I80" s="52" t="e">
        <f>INDEX(STATSTABLE,MATCH(F80,bpiTeams,0),MATCH(INDEX(I:I,1,1),statTitles,0))</f>
        <v>#N/A</v>
      </c>
      <c r="J80" s="52" t="e">
        <f>INDEX(STATSTABLE,MATCH(F80,bpiTeams,0),MATCH(INDEX(J:J,1,1),statTitles,0))</f>
        <v>#N/A</v>
      </c>
      <c r="K80" s="52" t="e">
        <f>INDEX(STATSTABLE,MATCH(F80,bpiTeams,0),MATCH(INDEX(K:K,1,1),statTitles,0))</f>
        <v>#N/A</v>
      </c>
      <c r="L80" s="52" t="e">
        <f>INDEX(STATSTABLE,MATCH(F80,bpiTeams,0),MATCH(INDEX(L:L,1,1),statTitles,0))</f>
        <v>#N/A</v>
      </c>
      <c r="M80" s="52" t="e">
        <f>INDEX(STATSTABLE,MATCH(F80,bpiTeams,0),MATCH(INDEX(M:M,1,1),statTitles,0))</f>
        <v>#N/A</v>
      </c>
      <c r="N80" s="52" t="e">
        <f>INDEX(STATSTABLE,MATCH(F80,bpiTeams,0),MATCH(INDEX(N:N,1,1),statTitles,0))</f>
        <v>#N/A</v>
      </c>
      <c r="O80" s="52" t="e">
        <f>INDEX(STATSTABLE,MATCH(F80,bpiTeams,0),MATCH(INDEX(O:O,1,1),statTitles,0))</f>
        <v>#N/A</v>
      </c>
      <c r="P80" s="52" t="e">
        <f>INDEX(STATSTABLE,MATCH(F80,bpiTeams,0),MATCH(INDEX(P:P,1,1),statTitles,0))</f>
        <v>#N/A</v>
      </c>
      <c r="Q80" s="52" t="e">
        <f>INDEX(STATSTABLE,MATCH(F80,bpiTeams,0),MATCH(INDEX(Q:Q,1,1),statTitles,0))</f>
        <v>#N/A</v>
      </c>
      <c r="R80" s="52" t="e">
        <f>INDEX(STATSTABLE,MATCH(F80,bpiTeams,0),MATCH(INDEX(R:R,1,1),statTitles,0))</f>
        <v>#N/A</v>
      </c>
      <c r="S80" s="52" t="e">
        <f>INDEX(STATSTABLE,MATCH(F80,bpiTeams,0),MATCH(INDEX(S:S,1,1),statTitles,0))</f>
        <v>#N/A</v>
      </c>
      <c r="T80" s="52" t="e">
        <f>INDEX(STATSTABLE,MATCH(F80,bpiTeams,0),MATCH(INDEX(T:T,1,1),statTitles,0))</f>
        <v>#N/A</v>
      </c>
      <c r="U80" s="52" t="e">
        <f>INDEX(STATSTABLE,MATCH(F80,bpiTeams,0),MATCH(INDEX(U:U,1,1),statTitles,0))</f>
        <v>#N/A</v>
      </c>
      <c r="V80" s="52" t="e">
        <f>INDEX(STATSTABLE,MATCH(F80,bpiTeams,0),MATCH(INDEX(V:V,1,1),statTitles,0))</f>
        <v>#N/A</v>
      </c>
      <c r="W80" s="52" t="e">
        <f>INDEX(STATSTABLE,MATCH(F80,bpiTeams,0),MATCH(INDEX(W:W,1,1),statTitles,0))</f>
        <v>#N/A</v>
      </c>
      <c r="X80" s="52" t="e">
        <f>INDEX(STATSTABLE,MATCH(F80,bpiTeams,0),MATCH(INDEX(X:X,1,1),statTitles,0))</f>
        <v>#N/A</v>
      </c>
      <c r="Y80" s="52" t="e">
        <f>INDEX(STATSTABLE,MATCH(F80,bpiTeams,0),MATCH(INDEX(Y:Y,1,1),statTitles,0))</f>
        <v>#N/A</v>
      </c>
      <c r="Z80" s="52" t="e">
        <f>INDEX(STATSTABLE,MATCH(F80,bpiTeams,0),MATCH(INDEX(Z:Z,1,1),statTitles,0))</f>
        <v>#N/A</v>
      </c>
      <c r="AA80" s="55" t="e">
        <f t="shared" si="102"/>
        <v>#N/A</v>
      </c>
      <c r="AB80" s="55" t="e">
        <f t="shared" si="103"/>
        <v>#N/A</v>
      </c>
      <c r="AC80" s="55" t="e">
        <f t="shared" ref="AC80" si="109">AC79</f>
        <v>#N/A</v>
      </c>
      <c r="AD80" s="55" t="e">
        <f t="shared" si="105"/>
        <v>#N/A</v>
      </c>
      <c r="AE80" s="336" t="e">
        <f t="shared" si="106"/>
        <v>#N/A</v>
      </c>
      <c r="AF80" s="223" t="e">
        <f ca="1">INDEX(FGA_COEFFS,1,1)+AC80*INDEX(FGA_COEFFS,1,2)+AB80*INDEX(FGA_COEFFS,1,3)+U80*INDEX(FGA_COEFFS,1,4)+T79*INDEX(FGA_COEFFS,1,5)+V80*INDEX(FGA_COEFFS,1,6)+W79*INDEX(FGA_COEFFS,1,7)+P79*INDEX(FGA_COEFFS,1,8)+AB83*AB85</f>
        <v>#N/A</v>
      </c>
      <c r="AG80" s="223" t="e">
        <f ca="1">INDEX(THREEPTA_COEFFS,1,1)+AF80*INDEX(THREEPTA_COEFFS,1,2)+M80*INDEX(THREEPTA_COEFFS,1,3)+AD80*INDEX(THREEPTA_COEFFS,1,4)+N80*INDEX(THREEPTA_COEFFS,1,5)+O79*INDEX(THREEPTA_COEFFS,1,6)+AC83*AC85</f>
        <v>#N/A</v>
      </c>
      <c r="AH80" s="223" t="e">
        <f ca="1">INDEX(THREEPTPCT_COEFFS,1,1)+N80*INDEX(THREEPTPCT_COEFFS,1,2)+O79*INDEX(THREEPTPCT_COEFFS,1,3)+AD83*AD85</f>
        <v>#N/A</v>
      </c>
      <c r="AI80" s="55" t="e">
        <f t="shared" ca="1" si="107"/>
        <v>#N/A</v>
      </c>
      <c r="AJ80" s="223" t="e">
        <f ca="1">INDEX(TWOPTPCT_COEFFS,1,1)+AE80*INDEX(TWOPTPCT_COEFFS,1,2)+L79*INDEX(TWOPTPCT_COEFFS,1,3)+J79*INDEX(TWOPTPCT_COEFFS,1,4)+O79*INDEX(TWOPTPCT_COEFFS,1,5)+AE83*AE85</f>
        <v>#N/A</v>
      </c>
      <c r="AK80" s="223" t="e">
        <f ca="1">INDEX(FTA_COEFFS,1,1)+R80*INDEX(FTA_COEFFS,1,2)+Q79*INDEX(FTA_COEFFS,1,3)+(T80+U80)*INDEX(FTA_COEFFS,1,4)+(T79+U79)*INDEX(FTA_COEFFS,1,5)+P79*INDEX(FTA_COEFFS,1,6)+AF83*AF85</f>
        <v>#N/A</v>
      </c>
      <c r="AL80" s="223" t="e">
        <f ca="1">INDEX(FTPCT_COEFFS,1,1)+S80*INDEX(FTPCT_COEFFS,1,2)+I80*INDEX(FTPCT_COEFFS,1,3)+J79*INDEX(FTPCT_COEFFS,1,4)+AG83*AG85</f>
        <v>#N/A</v>
      </c>
      <c r="AM80" s="338" t="e">
        <f t="shared" ca="1" si="108"/>
        <v>#N/A</v>
      </c>
      <c r="AN80" s="55"/>
      <c r="AO80" s="55"/>
      <c r="AP80" s="55"/>
      <c r="AQ80" s="55"/>
      <c r="AR80" s="53"/>
    </row>
    <row r="81" spans="1:44" customFormat="1" x14ac:dyDescent="0.3">
      <c r="A81" s="53"/>
      <c r="B81" s="53"/>
      <c r="C81" s="53"/>
      <c r="D81" s="53"/>
      <c r="E81" s="64" t="e">
        <f ca="1">IF(G80&gt;G79,F80,F79)</f>
        <v>#N/A</v>
      </c>
      <c r="F81" s="53"/>
      <c r="G81" s="56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5"/>
      <c r="AB81" s="55"/>
      <c r="AC81" s="55"/>
      <c r="AD81" s="55"/>
      <c r="AE81" s="55"/>
      <c r="AF81" s="337"/>
      <c r="AG81" s="337"/>
      <c r="AH81" s="337"/>
      <c r="AI81" s="337"/>
      <c r="AJ81" s="337"/>
      <c r="AK81" s="337"/>
      <c r="AL81" s="337"/>
      <c r="AM81" s="337"/>
      <c r="AN81" s="55"/>
      <c r="AO81" s="55"/>
      <c r="AP81" s="55"/>
      <c r="AQ81" s="55"/>
      <c r="AR81" s="53"/>
    </row>
    <row r="82" spans="1:44" customFormat="1" x14ac:dyDescent="0.3">
      <c r="A82" s="53"/>
      <c r="B82" s="53"/>
      <c r="C82" s="53"/>
      <c r="D82" s="53"/>
      <c r="E82" s="53"/>
      <c r="F82" s="53"/>
      <c r="G82" s="166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4" t="s">
        <v>1305</v>
      </c>
      <c r="AB82" s="54" t="s">
        <v>128</v>
      </c>
      <c r="AC82" s="54" t="s">
        <v>157</v>
      </c>
      <c r="AD82" s="54" t="s">
        <v>151</v>
      </c>
      <c r="AE82" s="54" t="s">
        <v>1327</v>
      </c>
      <c r="AF82" s="54" t="s">
        <v>129</v>
      </c>
      <c r="AG82" s="54" t="s">
        <v>116</v>
      </c>
      <c r="AH82" s="54"/>
      <c r="AI82" s="54"/>
      <c r="AJ82" s="54"/>
      <c r="AK82" s="54"/>
      <c r="AL82" s="54"/>
      <c r="AM82" s="54"/>
      <c r="AN82" s="53"/>
      <c r="AO82" s="53"/>
      <c r="AP82" s="53"/>
      <c r="AQ82" s="53"/>
      <c r="AR82" s="53"/>
    </row>
    <row r="83" spans="1:44" customFormat="1" x14ac:dyDescent="0.3">
      <c r="A83" s="53"/>
      <c r="B83" s="53"/>
      <c r="C83" s="53"/>
      <c r="D83" s="53" t="e">
        <f ca="1">IF(G79&gt;(G80+(W79-W80)/2),1,IF(G80&gt;(G79+(W80-W79)/2),0,"Close"))</f>
        <v>#N/A</v>
      </c>
      <c r="E83" s="53"/>
      <c r="F83" s="53"/>
      <c r="G83" s="166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4"/>
      <c r="AB83" s="54">
        <f>Formulas!A83</f>
        <v>0</v>
      </c>
      <c r="AC83" s="54">
        <f>Formulas!A90</f>
        <v>0</v>
      </c>
      <c r="AD83" s="54">
        <f>Formulas!A97</f>
        <v>0</v>
      </c>
      <c r="AE83" s="54">
        <f>Formulas!A104</f>
        <v>0</v>
      </c>
      <c r="AF83" s="54">
        <f>Formulas!A111</f>
        <v>0</v>
      </c>
      <c r="AG83" s="54">
        <f>Formulas!A118</f>
        <v>0</v>
      </c>
      <c r="AH83" s="54"/>
      <c r="AI83" s="336"/>
      <c r="AJ83" s="336"/>
      <c r="AK83" s="336"/>
      <c r="AL83" s="54"/>
      <c r="AM83" s="54"/>
      <c r="AN83" s="53"/>
      <c r="AO83" s="53"/>
      <c r="AP83" s="53"/>
      <c r="AQ83" s="53"/>
      <c r="AR83" s="53"/>
    </row>
    <row r="84" spans="1:44" customFormat="1" x14ac:dyDescent="0.3">
      <c r="A84" s="53"/>
      <c r="B84" s="53"/>
      <c r="C84" s="53"/>
      <c r="D84" s="53"/>
      <c r="E84" s="53"/>
      <c r="F84" s="53"/>
      <c r="G84" s="166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336"/>
      <c r="AB84" s="336">
        <f t="shared" ref="AB84:AB85" ca="1" si="110">1.5*RAND()^2*IF(RAND()&gt;0.5,1,-1)</f>
        <v>0.32532626222770405</v>
      </c>
      <c r="AC84" s="336">
        <f t="shared" ca="1" si="100"/>
        <v>-8.5040461436891715E-2</v>
      </c>
      <c r="AD84" s="336">
        <f t="shared" ca="1" si="100"/>
        <v>-1.0810078316940335</v>
      </c>
      <c r="AE84" s="336">
        <f t="shared" ca="1" si="100"/>
        <v>0.63617130696355428</v>
      </c>
      <c r="AF84" s="336">
        <f t="shared" ca="1" si="100"/>
        <v>1.2403789068865685</v>
      </c>
      <c r="AG84" s="336">
        <f t="shared" ca="1" si="100"/>
        <v>1.1684421510146448</v>
      </c>
      <c r="AH84" s="336"/>
      <c r="AI84" s="336"/>
      <c r="AJ84" s="336"/>
      <c r="AK84" s="336"/>
      <c r="AL84" s="54"/>
      <c r="AM84" s="54"/>
      <c r="AN84" s="53"/>
      <c r="AO84" s="55"/>
      <c r="AP84" s="55"/>
      <c r="AQ84" s="55"/>
      <c r="AR84" s="53"/>
    </row>
    <row r="85" spans="1:44" customFormat="1" x14ac:dyDescent="0.3">
      <c r="A85" s="53"/>
      <c r="B85" s="53"/>
      <c r="C85" s="53"/>
      <c r="D85" s="53"/>
      <c r="E85" s="53"/>
      <c r="F85" s="54"/>
      <c r="G85" s="165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3"/>
      <c r="AB85" s="336">
        <f t="shared" ca="1" si="110"/>
        <v>6.8417094423921479E-2</v>
      </c>
      <c r="AC85" s="336">
        <f t="shared" ca="1" si="100"/>
        <v>0.43989838947691651</v>
      </c>
      <c r="AD85" s="336">
        <f t="shared" ca="1" si="100"/>
        <v>0.58227137863996825</v>
      </c>
      <c r="AE85" s="336">
        <f t="shared" ca="1" si="100"/>
        <v>0.89380784923352563</v>
      </c>
      <c r="AF85" s="336">
        <f t="shared" ca="1" si="100"/>
        <v>1.1110549814424746</v>
      </c>
      <c r="AG85" s="336">
        <f t="shared" ca="1" si="100"/>
        <v>-0.97780125345354418</v>
      </c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3"/>
    </row>
    <row r="86" spans="1:44" customFormat="1" x14ac:dyDescent="0.3">
      <c r="A86" s="53"/>
      <c r="B86" s="53"/>
      <c r="C86" s="53"/>
      <c r="D86" s="53"/>
      <c r="E86" s="53" t="s">
        <v>172</v>
      </c>
      <c r="F86" s="53">
        <f>F79</f>
        <v>0</v>
      </c>
      <c r="G86" s="56" t="e">
        <f t="shared" ref="G86:G87" ca="1" si="111">AM86</f>
        <v>#N/A</v>
      </c>
      <c r="H86" s="52" t="e">
        <f>INDEX(STATSTABLE,MATCH(F86,bpiTeams,0),MATCH(INDEX(H:H,1,1),statTitles,0))</f>
        <v>#N/A</v>
      </c>
      <c r="I86" s="52" t="e">
        <f>INDEX(STATSTABLE,MATCH(F86,bpiTeams,0),MATCH(INDEX(I:I,1,1),statTitles,0))</f>
        <v>#N/A</v>
      </c>
      <c r="J86" s="52" t="e">
        <f>INDEX(STATSTABLE,MATCH(F86,bpiTeams,0),MATCH(INDEX(J:J,1,1),statTitles,0))</f>
        <v>#N/A</v>
      </c>
      <c r="K86" s="52" t="e">
        <f>INDEX(STATSTABLE,MATCH(F86,bpiTeams,0),MATCH(INDEX(K:K,1,1),statTitles,0))</f>
        <v>#N/A</v>
      </c>
      <c r="L86" s="52" t="e">
        <f>INDEX(STATSTABLE,MATCH(F86,bpiTeams,0),MATCH(INDEX(L:L,1,1),statTitles,0))</f>
        <v>#N/A</v>
      </c>
      <c r="M86" s="52" t="e">
        <f>INDEX(STATSTABLE,MATCH(F86,bpiTeams,0),MATCH(INDEX(M:M,1,1),statTitles,0))</f>
        <v>#N/A</v>
      </c>
      <c r="N86" s="52" t="e">
        <f>INDEX(STATSTABLE,MATCH(F86,bpiTeams,0),MATCH(INDEX(N:N,1,1),statTitles,0))</f>
        <v>#N/A</v>
      </c>
      <c r="O86" s="52" t="e">
        <f>INDEX(STATSTABLE,MATCH(F86,bpiTeams,0),MATCH(INDEX(O:O,1,1),statTitles,0))</f>
        <v>#N/A</v>
      </c>
      <c r="P86" s="52" t="e">
        <f>INDEX(STATSTABLE,MATCH(F86,bpiTeams,0),MATCH(INDEX(P:P,1,1),statTitles,0))</f>
        <v>#N/A</v>
      </c>
      <c r="Q86" s="52" t="e">
        <f>INDEX(STATSTABLE,MATCH(F86,bpiTeams,0),MATCH(INDEX(Q:Q,1,1),statTitles,0))</f>
        <v>#N/A</v>
      </c>
      <c r="R86" s="52" t="e">
        <f>INDEX(STATSTABLE,MATCH(F86,bpiTeams,0),MATCH(INDEX(R:R,1,1),statTitles,0))</f>
        <v>#N/A</v>
      </c>
      <c r="S86" s="52" t="e">
        <f>INDEX(STATSTABLE,MATCH(F86,bpiTeams,0),MATCH(INDEX(S:S,1,1),statTitles,0))</f>
        <v>#N/A</v>
      </c>
      <c r="T86" s="52" t="e">
        <f>INDEX(STATSTABLE,MATCH(F86,bpiTeams,0),MATCH(INDEX(T:T,1,1),statTitles,0))</f>
        <v>#N/A</v>
      </c>
      <c r="U86" s="52" t="e">
        <f>INDEX(STATSTABLE,MATCH(F86,bpiTeams,0),MATCH(INDEX(U:U,1,1),statTitles,0))</f>
        <v>#N/A</v>
      </c>
      <c r="V86" s="52" t="e">
        <f>INDEX(STATSTABLE,MATCH(F86,bpiTeams,0),MATCH(INDEX(V:V,1,1),statTitles,0))</f>
        <v>#N/A</v>
      </c>
      <c r="W86" s="52" t="e">
        <f>INDEX(STATSTABLE,MATCH(F86,bpiTeams,0),MATCH(INDEX(W:W,1,1),statTitles,0))</f>
        <v>#N/A</v>
      </c>
      <c r="X86" s="52" t="e">
        <f>INDEX(STATSTABLE,MATCH(F86,bpiTeams,0),MATCH(INDEX(X:X,1,1),statTitles,0))</f>
        <v>#N/A</v>
      </c>
      <c r="Y86" s="52" t="e">
        <f>INDEX(STATSTABLE,MATCH(F86,bpiTeams,0),MATCH(INDEX(Y:Y,1,1),statTitles,0))</f>
        <v>#N/A</v>
      </c>
      <c r="Z86" s="52" t="e">
        <f>INDEX(STATSTABLE,MATCH(F86,bpiTeams,0),MATCH(INDEX(Z:Z,1,1),statTitles,0))</f>
        <v>#N/A</v>
      </c>
      <c r="AA86" s="55" t="e">
        <f t="shared" ref="AA86:AA87" si="112">(K86-(R86*S86)/100-3*(M86*N86)/100)/2</f>
        <v>#N/A</v>
      </c>
      <c r="AB86" s="55" t="e">
        <f t="shared" ref="AB86:AB87" si="113">SUM(AA86,(M86*N86/100))/(I86/100)</f>
        <v>#N/A</v>
      </c>
      <c r="AC86" s="55" t="e">
        <f t="shared" ref="AC86" si="114">X86*0.5+X87*0.5</f>
        <v>#N/A</v>
      </c>
      <c r="AD86" s="55" t="e">
        <f t="shared" ref="AD86:AD87" si="115">M86/AB86</f>
        <v>#N/A</v>
      </c>
      <c r="AE86" s="336" t="e">
        <f t="shared" ref="AE86:AE87" si="116">AA86/(AB86-M86)</f>
        <v>#N/A</v>
      </c>
      <c r="AF86" s="223" t="e">
        <f ca="1">INDEX(FGA_COEFFS,1,1)+AC86*INDEX(FGA_COEFFS,1,2)+AB86*INDEX(FGA_COEFFS,1,3)+U86*INDEX(FGA_COEFFS,1,4)+T87*INDEX(FGA_COEFFS,1,5)+V86*INDEX(FGA_COEFFS,1,6)+W87*INDEX(FGA_COEFFS,1,7)+P87*INDEX(FGA_COEFFS,1,8)+AB90*AB91</f>
        <v>#N/A</v>
      </c>
      <c r="AG86" s="223" t="e">
        <f ca="1">INDEX(THREEPTA_COEFFS,1,1)+AF86*INDEX(THREEPTA_COEFFS,1,2)+M86*INDEX(THREEPTA_COEFFS,1,3)+AD86*INDEX(THREEPTA_COEFFS,1,4)+N86*INDEX(THREEPTA_COEFFS,1,5)+O87*INDEX(THREEPTA_COEFFS,1,6)+AC90*AC91</f>
        <v>#N/A</v>
      </c>
      <c r="AH86" s="223" t="e">
        <f ca="1">INDEX(THREEPTPCT_COEFFS,1,1)+N86*INDEX(THREEPTPCT_COEFFS,1,2)+O87*INDEX(THREEPTPCT_COEFFS,1,3)+AD90*AD91</f>
        <v>#N/A</v>
      </c>
      <c r="AI86" s="55" t="e">
        <f t="shared" ref="AI86:AI87" ca="1" si="117">AF86-AG86</f>
        <v>#N/A</v>
      </c>
      <c r="AJ86" s="223" t="e">
        <f ca="1">INDEX(TWOPTPCT_COEFFS,1,1)+AE86*INDEX(TWOPTPCT_COEFFS,1,2)+L87*INDEX(TWOPTPCT_COEFFS,1,3)+J87*INDEX(TWOPTPCT_COEFFS,1,4)+O87*INDEX(TWOPTPCT_COEFFS,1,5)+AE90*AE91</f>
        <v>#N/A</v>
      </c>
      <c r="AK86" s="223" t="e">
        <f ca="1">INDEX(FTA_COEFFS,1,1)+R86*INDEX(FTA_COEFFS,1,2)+Q87*INDEX(FTA_COEFFS,1,3)+(T86+U86)*INDEX(FTA_COEFFS,1,4)+(T87+U87)*INDEX(FTA_COEFFS,1,5)+P87*INDEX(FTA_COEFFS,1,6)+AF90*AF91</f>
        <v>#N/A</v>
      </c>
      <c r="AL86" s="223" t="e">
        <f ca="1">INDEX(FTPCT_COEFFS,1,1)+S86*INDEX(FTPCT_COEFFS,1,2)+I86*INDEX(FTPCT_COEFFS,1,3)+J87*INDEX(FTPCT_COEFFS,1,4)+AG90*AG91</f>
        <v>#N/A</v>
      </c>
      <c r="AM86" s="338" t="e">
        <f t="shared" ref="AM86:AM87" ca="1" si="118">AG86*AH86/100+AI86*AJ86+AK86*AL86/100</f>
        <v>#N/A</v>
      </c>
      <c r="AN86" s="55"/>
      <c r="AO86" s="55"/>
      <c r="AP86" s="55"/>
      <c r="AQ86" s="55"/>
      <c r="AR86" s="53"/>
    </row>
    <row r="87" spans="1:44" customFormat="1" x14ac:dyDescent="0.3">
      <c r="A87" s="53"/>
      <c r="B87" s="53"/>
      <c r="C87" s="53"/>
      <c r="D87" s="53"/>
      <c r="E87" s="53" t="s">
        <v>175</v>
      </c>
      <c r="F87" s="54" t="e">
        <f>F80</f>
        <v>#N/A</v>
      </c>
      <c r="G87" s="56" t="e">
        <f t="shared" ca="1" si="111"/>
        <v>#N/A</v>
      </c>
      <c r="H87" s="52" t="e">
        <f>INDEX(STATSTABLE,MATCH(F87,bpiTeams,0),MATCH(INDEX(H:H,1,1),statTitles,0))</f>
        <v>#N/A</v>
      </c>
      <c r="I87" s="52" t="e">
        <f>INDEX(STATSTABLE,MATCH(F87,bpiTeams,0),MATCH(INDEX(I:I,1,1),statTitles,0))</f>
        <v>#N/A</v>
      </c>
      <c r="J87" s="52" t="e">
        <f>INDEX(STATSTABLE,MATCH(F87,bpiTeams,0),MATCH(INDEX(J:J,1,1),statTitles,0))</f>
        <v>#N/A</v>
      </c>
      <c r="K87" s="52" t="e">
        <f>INDEX(STATSTABLE,MATCH(F87,bpiTeams,0),MATCH(INDEX(K:K,1,1),statTitles,0))</f>
        <v>#N/A</v>
      </c>
      <c r="L87" s="52" t="e">
        <f>INDEX(STATSTABLE,MATCH(F87,bpiTeams,0),MATCH(INDEX(L:L,1,1),statTitles,0))</f>
        <v>#N/A</v>
      </c>
      <c r="M87" s="52" t="e">
        <f>INDEX(STATSTABLE,MATCH(F87,bpiTeams,0),MATCH(INDEX(M:M,1,1),statTitles,0))</f>
        <v>#N/A</v>
      </c>
      <c r="N87" s="52" t="e">
        <f>INDEX(STATSTABLE,MATCH(F87,bpiTeams,0),MATCH(INDEX(N:N,1,1),statTitles,0))</f>
        <v>#N/A</v>
      </c>
      <c r="O87" s="52" t="e">
        <f>INDEX(STATSTABLE,MATCH(F87,bpiTeams,0),MATCH(INDEX(O:O,1,1),statTitles,0))</f>
        <v>#N/A</v>
      </c>
      <c r="P87" s="52" t="e">
        <f>INDEX(STATSTABLE,MATCH(F87,bpiTeams,0),MATCH(INDEX(P:P,1,1),statTitles,0))</f>
        <v>#N/A</v>
      </c>
      <c r="Q87" s="52" t="e">
        <f>INDEX(STATSTABLE,MATCH(F87,bpiTeams,0),MATCH(INDEX(Q:Q,1,1),statTitles,0))</f>
        <v>#N/A</v>
      </c>
      <c r="R87" s="52" t="e">
        <f>INDEX(STATSTABLE,MATCH(F87,bpiTeams,0),MATCH(INDEX(R:R,1,1),statTitles,0))</f>
        <v>#N/A</v>
      </c>
      <c r="S87" s="52" t="e">
        <f>INDEX(STATSTABLE,MATCH(F87,bpiTeams,0),MATCH(INDEX(S:S,1,1),statTitles,0))</f>
        <v>#N/A</v>
      </c>
      <c r="T87" s="52" t="e">
        <f>INDEX(STATSTABLE,MATCH(F87,bpiTeams,0),MATCH(INDEX(T:T,1,1),statTitles,0))</f>
        <v>#N/A</v>
      </c>
      <c r="U87" s="52" t="e">
        <f>INDEX(STATSTABLE,MATCH(F87,bpiTeams,0),MATCH(INDEX(U:U,1,1),statTitles,0))</f>
        <v>#N/A</v>
      </c>
      <c r="V87" s="52" t="e">
        <f>INDEX(STATSTABLE,MATCH(F87,bpiTeams,0),MATCH(INDEX(V:V,1,1),statTitles,0))</f>
        <v>#N/A</v>
      </c>
      <c r="W87" s="52" t="e">
        <f>INDEX(STATSTABLE,MATCH(F87,bpiTeams,0),MATCH(INDEX(W:W,1,1),statTitles,0))</f>
        <v>#N/A</v>
      </c>
      <c r="X87" s="52" t="e">
        <f>INDEX(STATSTABLE,MATCH(F87,bpiTeams,0),MATCH(INDEX(X:X,1,1),statTitles,0))</f>
        <v>#N/A</v>
      </c>
      <c r="Y87" s="52" t="e">
        <f>INDEX(STATSTABLE,MATCH(F87,bpiTeams,0),MATCH(INDEX(Y:Y,1,1),statTitles,0))</f>
        <v>#N/A</v>
      </c>
      <c r="Z87" s="52" t="e">
        <f>INDEX(STATSTABLE,MATCH(F87,bpiTeams,0),MATCH(INDEX(Z:Z,1,1),statTitles,0))</f>
        <v>#N/A</v>
      </c>
      <c r="AA87" s="55" t="e">
        <f t="shared" si="112"/>
        <v>#N/A</v>
      </c>
      <c r="AB87" s="55" t="e">
        <f t="shared" si="113"/>
        <v>#N/A</v>
      </c>
      <c r="AC87" s="55" t="e">
        <f t="shared" ref="AC87" si="119">AC86</f>
        <v>#N/A</v>
      </c>
      <c r="AD87" s="55" t="e">
        <f t="shared" si="115"/>
        <v>#N/A</v>
      </c>
      <c r="AE87" s="336" t="e">
        <f t="shared" si="116"/>
        <v>#N/A</v>
      </c>
      <c r="AF87" s="223" t="e">
        <f ca="1">INDEX(FGA_COEFFS,1,1)+AC87*INDEX(FGA_COEFFS,1,2)+AB87*INDEX(FGA_COEFFS,1,3)+U87*INDEX(FGA_COEFFS,1,4)+T86*INDEX(FGA_COEFFS,1,5)+V87*INDEX(FGA_COEFFS,1,6)+W86*INDEX(FGA_COEFFS,1,7)+P86*INDEX(FGA_COEFFS,1,8)+AB90*AB92</f>
        <v>#N/A</v>
      </c>
      <c r="AG87" s="223" t="e">
        <f ca="1">INDEX(THREEPTA_COEFFS,1,1)+AF87*INDEX(THREEPTA_COEFFS,1,2)+M87*INDEX(THREEPTA_COEFFS,1,3)+AD87*INDEX(THREEPTA_COEFFS,1,4)+N87*INDEX(THREEPTA_COEFFS,1,5)+O86*INDEX(THREEPTA_COEFFS,1,6)+AC90*AC92</f>
        <v>#N/A</v>
      </c>
      <c r="AH87" s="223" t="e">
        <f ca="1">INDEX(THREEPTPCT_COEFFS,1,1)+N87*INDEX(THREEPTPCT_COEFFS,1,2)+O86*INDEX(THREEPTPCT_COEFFS,1,3)+AD90*AD92</f>
        <v>#N/A</v>
      </c>
      <c r="AI87" s="55" t="e">
        <f t="shared" ca="1" si="117"/>
        <v>#N/A</v>
      </c>
      <c r="AJ87" s="223" t="e">
        <f ca="1">INDEX(TWOPTPCT_COEFFS,1,1)+AE87*INDEX(TWOPTPCT_COEFFS,1,2)+L86*INDEX(TWOPTPCT_COEFFS,1,3)+J86*INDEX(TWOPTPCT_COEFFS,1,4)+O86*INDEX(TWOPTPCT_COEFFS,1,5)+AE90*AE92</f>
        <v>#N/A</v>
      </c>
      <c r="AK87" s="223" t="e">
        <f ca="1">INDEX(FTA_COEFFS,1,1)+R87*INDEX(FTA_COEFFS,1,2)+Q86*INDEX(FTA_COEFFS,1,3)+(T87+U87)*INDEX(FTA_COEFFS,1,4)+(T86+U86)*INDEX(FTA_COEFFS,1,5)+P86*INDEX(FTA_COEFFS,1,6)+AF90*AF92</f>
        <v>#N/A</v>
      </c>
      <c r="AL87" s="223" t="e">
        <f ca="1">INDEX(FTPCT_COEFFS,1,1)+S87*INDEX(FTPCT_COEFFS,1,2)+I87*INDEX(FTPCT_COEFFS,1,3)+J86*INDEX(FTPCT_COEFFS,1,4)+AG90*AG92</f>
        <v>#N/A</v>
      </c>
      <c r="AM87" s="338" t="e">
        <f t="shared" ca="1" si="118"/>
        <v>#N/A</v>
      </c>
      <c r="AN87" s="55"/>
      <c r="AO87" s="55"/>
      <c r="AP87" s="55"/>
      <c r="AQ87" s="55"/>
      <c r="AR87" s="53"/>
    </row>
    <row r="88" spans="1:44" customFormat="1" x14ac:dyDescent="0.3">
      <c r="A88" s="53"/>
      <c r="B88" s="53"/>
      <c r="C88" s="53"/>
      <c r="D88" s="53"/>
      <c r="E88" s="64" t="e">
        <f ca="1">IF(G87&gt;G86,F87,F86)</f>
        <v>#N/A</v>
      </c>
      <c r="F88" s="53"/>
      <c r="G88" s="56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5"/>
      <c r="AB88" s="55"/>
      <c r="AC88" s="55"/>
      <c r="AD88" s="55"/>
      <c r="AE88" s="55"/>
      <c r="AF88" s="337"/>
      <c r="AG88" s="337"/>
      <c r="AH88" s="337"/>
      <c r="AI88" s="337"/>
      <c r="AJ88" s="337"/>
      <c r="AK88" s="337"/>
      <c r="AL88" s="337"/>
      <c r="AM88" s="337"/>
      <c r="AN88" s="55"/>
      <c r="AO88" s="55"/>
      <c r="AP88" s="55"/>
      <c r="AQ88" s="55"/>
      <c r="AR88" s="53"/>
    </row>
    <row r="89" spans="1:44" customFormat="1" x14ac:dyDescent="0.3">
      <c r="A89" s="53"/>
      <c r="B89" s="53"/>
      <c r="C89" s="53"/>
      <c r="D89" s="53"/>
      <c r="E89" s="53"/>
      <c r="F89" s="53"/>
      <c r="G89" s="166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4" t="s">
        <v>1305</v>
      </c>
      <c r="AB89" s="54" t="s">
        <v>128</v>
      </c>
      <c r="AC89" s="54" t="s">
        <v>157</v>
      </c>
      <c r="AD89" s="54" t="s">
        <v>151</v>
      </c>
      <c r="AE89" s="54" t="s">
        <v>1327</v>
      </c>
      <c r="AF89" s="54" t="s">
        <v>129</v>
      </c>
      <c r="AG89" s="54" t="s">
        <v>116</v>
      </c>
      <c r="AH89" s="54"/>
      <c r="AI89" s="54"/>
      <c r="AJ89" s="54"/>
      <c r="AK89" s="54"/>
      <c r="AL89" s="54"/>
      <c r="AM89" s="54"/>
      <c r="AN89" s="53"/>
      <c r="AO89" s="53"/>
      <c r="AP89" s="53"/>
      <c r="AQ89" s="53"/>
      <c r="AR89" s="53"/>
    </row>
    <row r="90" spans="1:44" customFormat="1" x14ac:dyDescent="0.3">
      <c r="A90" s="53"/>
      <c r="B90" s="53"/>
      <c r="C90" s="53"/>
      <c r="D90" s="53" t="e">
        <f ca="1">IF(G86&gt;(G87+(W86-W87)/2),1,IF(G87&gt;(G86+(W87-W86)/2),0,"Close"))</f>
        <v>#N/A</v>
      </c>
      <c r="E90" s="53"/>
      <c r="F90" s="53"/>
      <c r="G90" s="166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4"/>
      <c r="AB90" s="54">
        <f>Formulas!A90</f>
        <v>0</v>
      </c>
      <c r="AC90" s="54">
        <f>Formulas!A97</f>
        <v>0</v>
      </c>
      <c r="AD90" s="54">
        <f>Formulas!A104</f>
        <v>0</v>
      </c>
      <c r="AE90" s="54">
        <f>Formulas!A111</f>
        <v>0</v>
      </c>
      <c r="AF90" s="54">
        <f>Formulas!A118</f>
        <v>0</v>
      </c>
      <c r="AG90" s="54">
        <f>Formulas!A125</f>
        <v>0</v>
      </c>
      <c r="AH90" s="54"/>
      <c r="AI90" s="336"/>
      <c r="AJ90" s="336"/>
      <c r="AK90" s="336"/>
      <c r="AL90" s="54"/>
      <c r="AM90" s="54"/>
      <c r="AN90" s="53"/>
      <c r="AO90" s="53"/>
      <c r="AP90" s="53"/>
      <c r="AQ90" s="53"/>
      <c r="AR90" s="53"/>
    </row>
    <row r="91" spans="1:44" customFormat="1" x14ac:dyDescent="0.3">
      <c r="A91" s="53"/>
      <c r="B91" s="53"/>
      <c r="C91" s="53"/>
      <c r="D91" s="53"/>
      <c r="E91" s="53"/>
      <c r="F91" s="53"/>
      <c r="G91" s="166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336"/>
      <c r="AB91" s="336">
        <f t="shared" ref="AB91:AB92" ca="1" si="120">1.5*RAND()^2*IF(RAND()&gt;0.5,1,-1)</f>
        <v>-0.17114607802249307</v>
      </c>
      <c r="AC91" s="336">
        <f t="shared" ca="1" si="100"/>
        <v>0.5354947667782235</v>
      </c>
      <c r="AD91" s="336">
        <f t="shared" ca="1" si="100"/>
        <v>0.10237170094177582</v>
      </c>
      <c r="AE91" s="336">
        <f t="shared" ca="1" si="100"/>
        <v>1.2556784238188585</v>
      </c>
      <c r="AF91" s="336">
        <f t="shared" ca="1" si="100"/>
        <v>-0.38127963033594181</v>
      </c>
      <c r="AG91" s="336">
        <f t="shared" ca="1" si="100"/>
        <v>-0.97208770969928404</v>
      </c>
      <c r="AH91" s="336"/>
      <c r="AI91" s="336"/>
      <c r="AJ91" s="336"/>
      <c r="AK91" s="336"/>
      <c r="AL91" s="54"/>
      <c r="AM91" s="54"/>
      <c r="AN91" s="53"/>
      <c r="AO91" s="55"/>
      <c r="AP91" s="55"/>
      <c r="AQ91" s="55"/>
      <c r="AR91" s="53"/>
    </row>
    <row r="92" spans="1:44" customFormat="1" x14ac:dyDescent="0.3">
      <c r="A92" s="53"/>
      <c r="B92" s="53"/>
      <c r="C92" s="53"/>
      <c r="D92" s="53"/>
      <c r="E92" s="53"/>
      <c r="F92" s="54"/>
      <c r="G92" s="165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3"/>
      <c r="AB92" s="336">
        <f t="shared" ca="1" si="120"/>
        <v>0.40951416635837423</v>
      </c>
      <c r="AC92" s="336">
        <f t="shared" ca="1" si="100"/>
        <v>0.99607497537788348</v>
      </c>
      <c r="AD92" s="336">
        <f t="shared" ca="1" si="100"/>
        <v>-0.13995957783692181</v>
      </c>
      <c r="AE92" s="336">
        <f t="shared" ca="1" si="100"/>
        <v>5.9839392106242843E-3</v>
      </c>
      <c r="AF92" s="336">
        <f t="shared" ca="1" si="100"/>
        <v>1.0087954886752213</v>
      </c>
      <c r="AG92" s="336">
        <f t="shared" ca="1" si="100"/>
        <v>0.23630434624771979</v>
      </c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3"/>
    </row>
    <row r="93" spans="1:44" customFormat="1" x14ac:dyDescent="0.3">
      <c r="A93" s="53"/>
      <c r="B93" s="53"/>
      <c r="C93" s="53"/>
      <c r="D93" s="53"/>
      <c r="E93" s="53" t="s">
        <v>172</v>
      </c>
      <c r="F93" s="53">
        <f>F86</f>
        <v>0</v>
      </c>
      <c r="G93" s="56" t="e">
        <f t="shared" ref="G93:G94" ca="1" si="121">AM93</f>
        <v>#N/A</v>
      </c>
      <c r="H93" s="52" t="e">
        <f>INDEX(STATSTABLE,MATCH(F93,bpiTeams,0),MATCH(INDEX(H:H,1,1),statTitles,0))</f>
        <v>#N/A</v>
      </c>
      <c r="I93" s="52" t="e">
        <f>INDEX(STATSTABLE,MATCH(F93,bpiTeams,0),MATCH(INDEX(I:I,1,1),statTitles,0))</f>
        <v>#N/A</v>
      </c>
      <c r="J93" s="52" t="e">
        <f>INDEX(STATSTABLE,MATCH(F93,bpiTeams,0),MATCH(INDEX(J:J,1,1),statTitles,0))</f>
        <v>#N/A</v>
      </c>
      <c r="K93" s="52" t="e">
        <f>INDEX(STATSTABLE,MATCH(F93,bpiTeams,0),MATCH(INDEX(K:K,1,1),statTitles,0))</f>
        <v>#N/A</v>
      </c>
      <c r="L93" s="52" t="e">
        <f>INDEX(STATSTABLE,MATCH(F93,bpiTeams,0),MATCH(INDEX(L:L,1,1),statTitles,0))</f>
        <v>#N/A</v>
      </c>
      <c r="M93" s="52" t="e">
        <f>INDEX(STATSTABLE,MATCH(F93,bpiTeams,0),MATCH(INDEX(M:M,1,1),statTitles,0))</f>
        <v>#N/A</v>
      </c>
      <c r="N93" s="52" t="e">
        <f>INDEX(STATSTABLE,MATCH(F93,bpiTeams,0),MATCH(INDEX(N:N,1,1),statTitles,0))</f>
        <v>#N/A</v>
      </c>
      <c r="O93" s="52" t="e">
        <f>INDEX(STATSTABLE,MATCH(F93,bpiTeams,0),MATCH(INDEX(O:O,1,1),statTitles,0))</f>
        <v>#N/A</v>
      </c>
      <c r="P93" s="52" t="e">
        <f>INDEX(STATSTABLE,MATCH(F93,bpiTeams,0),MATCH(INDEX(P:P,1,1),statTitles,0))</f>
        <v>#N/A</v>
      </c>
      <c r="Q93" s="52" t="e">
        <f>INDEX(STATSTABLE,MATCH(F93,bpiTeams,0),MATCH(INDEX(Q:Q,1,1),statTitles,0))</f>
        <v>#N/A</v>
      </c>
      <c r="R93" s="52" t="e">
        <f>INDEX(STATSTABLE,MATCH(F93,bpiTeams,0),MATCH(INDEX(R:R,1,1),statTitles,0))</f>
        <v>#N/A</v>
      </c>
      <c r="S93" s="52" t="e">
        <f>INDEX(STATSTABLE,MATCH(F93,bpiTeams,0),MATCH(INDEX(S:S,1,1),statTitles,0))</f>
        <v>#N/A</v>
      </c>
      <c r="T93" s="52" t="e">
        <f>INDEX(STATSTABLE,MATCH(F93,bpiTeams,0),MATCH(INDEX(T:T,1,1),statTitles,0))</f>
        <v>#N/A</v>
      </c>
      <c r="U93" s="52" t="e">
        <f>INDEX(STATSTABLE,MATCH(F93,bpiTeams,0),MATCH(INDEX(U:U,1,1),statTitles,0))</f>
        <v>#N/A</v>
      </c>
      <c r="V93" s="52" t="e">
        <f>INDEX(STATSTABLE,MATCH(F93,bpiTeams,0),MATCH(INDEX(V:V,1,1),statTitles,0))</f>
        <v>#N/A</v>
      </c>
      <c r="W93" s="52" t="e">
        <f>INDEX(STATSTABLE,MATCH(F93,bpiTeams,0),MATCH(INDEX(W:W,1,1),statTitles,0))</f>
        <v>#N/A</v>
      </c>
      <c r="X93" s="52" t="e">
        <f>INDEX(STATSTABLE,MATCH(F93,bpiTeams,0),MATCH(INDEX(X:X,1,1),statTitles,0))</f>
        <v>#N/A</v>
      </c>
      <c r="Y93" s="52" t="e">
        <f>INDEX(STATSTABLE,MATCH(F93,bpiTeams,0),MATCH(INDEX(Y:Y,1,1),statTitles,0))</f>
        <v>#N/A</v>
      </c>
      <c r="Z93" s="52" t="e">
        <f>INDEX(STATSTABLE,MATCH(F93,bpiTeams,0),MATCH(INDEX(Z:Z,1,1),statTitles,0))</f>
        <v>#N/A</v>
      </c>
      <c r="AA93" s="55" t="e">
        <f t="shared" ref="AA93:AA94" si="122">(K93-(R93*S93)/100-3*(M93*N93)/100)/2</f>
        <v>#N/A</v>
      </c>
      <c r="AB93" s="55" t="e">
        <f t="shared" ref="AB93:AB94" si="123">SUM(AA93,(M93*N93/100))/(I93/100)</f>
        <v>#N/A</v>
      </c>
      <c r="AC93" s="55" t="e">
        <f t="shared" ref="AC93" si="124">X93*0.5+X94*0.5</f>
        <v>#N/A</v>
      </c>
      <c r="AD93" s="55" t="e">
        <f t="shared" ref="AD93:AD94" si="125">M93/AB93</f>
        <v>#N/A</v>
      </c>
      <c r="AE93" s="336" t="e">
        <f t="shared" ref="AE93:AE94" si="126">AA93/(AB93-M93)</f>
        <v>#N/A</v>
      </c>
      <c r="AF93" s="223" t="e">
        <f ca="1">INDEX(FGA_COEFFS,1,1)+AC93*INDEX(FGA_COEFFS,1,2)+AB93*INDEX(FGA_COEFFS,1,3)+U93*INDEX(FGA_COEFFS,1,4)+T94*INDEX(FGA_COEFFS,1,5)+V93*INDEX(FGA_COEFFS,1,6)+W94*INDEX(FGA_COEFFS,1,7)+P94*INDEX(FGA_COEFFS,1,8)+AB97*AB98</f>
        <v>#N/A</v>
      </c>
      <c r="AG93" s="223" t="e">
        <f ca="1">INDEX(THREEPTA_COEFFS,1,1)+AF93*INDEX(THREEPTA_COEFFS,1,2)+M93*INDEX(THREEPTA_COEFFS,1,3)+AD93*INDEX(THREEPTA_COEFFS,1,4)+N93*INDEX(THREEPTA_COEFFS,1,5)+O94*INDEX(THREEPTA_COEFFS,1,6)+AC97*AC98</f>
        <v>#N/A</v>
      </c>
      <c r="AH93" s="223" t="e">
        <f ca="1">INDEX(THREEPTPCT_COEFFS,1,1)+N93*INDEX(THREEPTPCT_COEFFS,1,2)+O94*INDEX(THREEPTPCT_COEFFS,1,3)+AD97*AD98</f>
        <v>#N/A</v>
      </c>
      <c r="AI93" s="55" t="e">
        <f t="shared" ref="AI93:AI94" ca="1" si="127">AF93-AG93</f>
        <v>#N/A</v>
      </c>
      <c r="AJ93" s="223" t="e">
        <f ca="1">INDEX(TWOPTPCT_COEFFS,1,1)+AE93*INDEX(TWOPTPCT_COEFFS,1,2)+L94*INDEX(TWOPTPCT_COEFFS,1,3)+J94*INDEX(TWOPTPCT_COEFFS,1,4)+O94*INDEX(TWOPTPCT_COEFFS,1,5)+AE97*AE98</f>
        <v>#N/A</v>
      </c>
      <c r="AK93" s="223" t="e">
        <f ca="1">INDEX(FTA_COEFFS,1,1)+R93*INDEX(FTA_COEFFS,1,2)+Q94*INDEX(FTA_COEFFS,1,3)+(T93+U93)*INDEX(FTA_COEFFS,1,4)+(T94+U94)*INDEX(FTA_COEFFS,1,5)+P94*INDEX(FTA_COEFFS,1,6)+AF97*AF98</f>
        <v>#N/A</v>
      </c>
      <c r="AL93" s="223" t="e">
        <f ca="1">INDEX(FTPCT_COEFFS,1,1)+S93*INDEX(FTPCT_COEFFS,1,2)+I93*INDEX(FTPCT_COEFFS,1,3)+J94*INDEX(FTPCT_COEFFS,1,4)+AG97*AG98</f>
        <v>#N/A</v>
      </c>
      <c r="AM93" s="338" t="e">
        <f t="shared" ref="AM93:AM94" ca="1" si="128">AG93*AH93/100+AI93*AJ93+AK93*AL93/100</f>
        <v>#N/A</v>
      </c>
      <c r="AN93" s="55"/>
      <c r="AO93" s="55"/>
      <c r="AP93" s="55"/>
      <c r="AQ93" s="55"/>
      <c r="AR93" s="53"/>
    </row>
    <row r="94" spans="1:44" customFormat="1" x14ac:dyDescent="0.3">
      <c r="A94" s="53"/>
      <c r="B94" s="53"/>
      <c r="C94" s="53"/>
      <c r="D94" s="53"/>
      <c r="E94" s="53" t="s">
        <v>175</v>
      </c>
      <c r="F94" s="54" t="e">
        <f>F87</f>
        <v>#N/A</v>
      </c>
      <c r="G94" s="56" t="e">
        <f t="shared" ca="1" si="121"/>
        <v>#N/A</v>
      </c>
      <c r="H94" s="52" t="e">
        <f>INDEX(STATSTABLE,MATCH(F94,bpiTeams,0),MATCH(INDEX(H:H,1,1),statTitles,0))</f>
        <v>#N/A</v>
      </c>
      <c r="I94" s="52" t="e">
        <f>INDEX(STATSTABLE,MATCH(F94,bpiTeams,0),MATCH(INDEX(I:I,1,1),statTitles,0))</f>
        <v>#N/A</v>
      </c>
      <c r="J94" s="52" t="e">
        <f>INDEX(STATSTABLE,MATCH(F94,bpiTeams,0),MATCH(INDEX(J:J,1,1),statTitles,0))</f>
        <v>#N/A</v>
      </c>
      <c r="K94" s="52" t="e">
        <f>INDEX(STATSTABLE,MATCH(F94,bpiTeams,0),MATCH(INDEX(K:K,1,1),statTitles,0))</f>
        <v>#N/A</v>
      </c>
      <c r="L94" s="52" t="e">
        <f>INDEX(STATSTABLE,MATCH(F94,bpiTeams,0),MATCH(INDEX(L:L,1,1),statTitles,0))</f>
        <v>#N/A</v>
      </c>
      <c r="M94" s="52" t="e">
        <f>INDEX(STATSTABLE,MATCH(F94,bpiTeams,0),MATCH(INDEX(M:M,1,1),statTitles,0))</f>
        <v>#N/A</v>
      </c>
      <c r="N94" s="52" t="e">
        <f>INDEX(STATSTABLE,MATCH(F94,bpiTeams,0),MATCH(INDEX(N:N,1,1),statTitles,0))</f>
        <v>#N/A</v>
      </c>
      <c r="O94" s="52" t="e">
        <f>INDEX(STATSTABLE,MATCH(F94,bpiTeams,0),MATCH(INDEX(O:O,1,1),statTitles,0))</f>
        <v>#N/A</v>
      </c>
      <c r="P94" s="52" t="e">
        <f>INDEX(STATSTABLE,MATCH(F94,bpiTeams,0),MATCH(INDEX(P:P,1,1),statTitles,0))</f>
        <v>#N/A</v>
      </c>
      <c r="Q94" s="52" t="e">
        <f>INDEX(STATSTABLE,MATCH(F94,bpiTeams,0),MATCH(INDEX(Q:Q,1,1),statTitles,0))</f>
        <v>#N/A</v>
      </c>
      <c r="R94" s="52" t="e">
        <f>INDEX(STATSTABLE,MATCH(F94,bpiTeams,0),MATCH(INDEX(R:R,1,1),statTitles,0))</f>
        <v>#N/A</v>
      </c>
      <c r="S94" s="52" t="e">
        <f>INDEX(STATSTABLE,MATCH(F94,bpiTeams,0),MATCH(INDEX(S:S,1,1),statTitles,0))</f>
        <v>#N/A</v>
      </c>
      <c r="T94" s="52" t="e">
        <f>INDEX(STATSTABLE,MATCH(F94,bpiTeams,0),MATCH(INDEX(T:T,1,1),statTitles,0))</f>
        <v>#N/A</v>
      </c>
      <c r="U94" s="52" t="e">
        <f>INDEX(STATSTABLE,MATCH(F94,bpiTeams,0),MATCH(INDEX(U:U,1,1),statTitles,0))</f>
        <v>#N/A</v>
      </c>
      <c r="V94" s="52" t="e">
        <f>INDEX(STATSTABLE,MATCH(F94,bpiTeams,0),MATCH(INDEX(V:V,1,1),statTitles,0))</f>
        <v>#N/A</v>
      </c>
      <c r="W94" s="52" t="e">
        <f>INDEX(STATSTABLE,MATCH(F94,bpiTeams,0),MATCH(INDEX(W:W,1,1),statTitles,0))</f>
        <v>#N/A</v>
      </c>
      <c r="X94" s="52" t="e">
        <f>INDEX(STATSTABLE,MATCH(F94,bpiTeams,0),MATCH(INDEX(X:X,1,1),statTitles,0))</f>
        <v>#N/A</v>
      </c>
      <c r="Y94" s="52" t="e">
        <f>INDEX(STATSTABLE,MATCH(F94,bpiTeams,0),MATCH(INDEX(Y:Y,1,1),statTitles,0))</f>
        <v>#N/A</v>
      </c>
      <c r="Z94" s="52" t="e">
        <f>INDEX(STATSTABLE,MATCH(F94,bpiTeams,0),MATCH(INDEX(Z:Z,1,1),statTitles,0))</f>
        <v>#N/A</v>
      </c>
      <c r="AA94" s="55" t="e">
        <f t="shared" si="122"/>
        <v>#N/A</v>
      </c>
      <c r="AB94" s="55" t="e">
        <f t="shared" si="123"/>
        <v>#N/A</v>
      </c>
      <c r="AC94" s="55" t="e">
        <f t="shared" ref="AC94" si="129">AC93</f>
        <v>#N/A</v>
      </c>
      <c r="AD94" s="55" t="e">
        <f t="shared" si="125"/>
        <v>#N/A</v>
      </c>
      <c r="AE94" s="336" t="e">
        <f t="shared" si="126"/>
        <v>#N/A</v>
      </c>
      <c r="AF94" s="223" t="e">
        <f ca="1">INDEX(FGA_COEFFS,1,1)+AC94*INDEX(FGA_COEFFS,1,2)+AB94*INDEX(FGA_COEFFS,1,3)+U94*INDEX(FGA_COEFFS,1,4)+T93*INDEX(FGA_COEFFS,1,5)+V94*INDEX(FGA_COEFFS,1,6)+W93*INDEX(FGA_COEFFS,1,7)+P93*INDEX(FGA_COEFFS,1,8)+AB97*AB99</f>
        <v>#N/A</v>
      </c>
      <c r="AG94" s="223" t="e">
        <f ca="1">INDEX(THREEPTA_COEFFS,1,1)+AF94*INDEX(THREEPTA_COEFFS,1,2)+M94*INDEX(THREEPTA_COEFFS,1,3)+AD94*INDEX(THREEPTA_COEFFS,1,4)+N94*INDEX(THREEPTA_COEFFS,1,5)+O93*INDEX(THREEPTA_COEFFS,1,6)+AC97*AC99</f>
        <v>#N/A</v>
      </c>
      <c r="AH94" s="223" t="e">
        <f ca="1">INDEX(THREEPTPCT_COEFFS,1,1)+N94*INDEX(THREEPTPCT_COEFFS,1,2)+O93*INDEX(THREEPTPCT_COEFFS,1,3)+AD97*AD99</f>
        <v>#N/A</v>
      </c>
      <c r="AI94" s="55" t="e">
        <f t="shared" ca="1" si="127"/>
        <v>#N/A</v>
      </c>
      <c r="AJ94" s="223" t="e">
        <f ca="1">INDEX(TWOPTPCT_COEFFS,1,1)+AE94*INDEX(TWOPTPCT_COEFFS,1,2)+L93*INDEX(TWOPTPCT_COEFFS,1,3)+J93*INDEX(TWOPTPCT_COEFFS,1,4)+O93*INDEX(TWOPTPCT_COEFFS,1,5)+AE97*AE99</f>
        <v>#N/A</v>
      </c>
      <c r="AK94" s="223" t="e">
        <f ca="1">INDEX(FTA_COEFFS,1,1)+R94*INDEX(FTA_COEFFS,1,2)+Q93*INDEX(FTA_COEFFS,1,3)+(T94+U94)*INDEX(FTA_COEFFS,1,4)+(T93+U93)*INDEX(FTA_COEFFS,1,5)+P93*INDEX(FTA_COEFFS,1,6)+AF97*AF99</f>
        <v>#N/A</v>
      </c>
      <c r="AL94" s="223" t="e">
        <f ca="1">INDEX(FTPCT_COEFFS,1,1)+S94*INDEX(FTPCT_COEFFS,1,2)+I94*INDEX(FTPCT_COEFFS,1,3)+J93*INDEX(FTPCT_COEFFS,1,4)+AG97*AG99</f>
        <v>#N/A</v>
      </c>
      <c r="AM94" s="338" t="e">
        <f t="shared" ca="1" si="128"/>
        <v>#N/A</v>
      </c>
      <c r="AN94" s="55"/>
      <c r="AO94" s="55"/>
      <c r="AP94" s="55"/>
      <c r="AQ94" s="55"/>
      <c r="AR94" s="53"/>
    </row>
    <row r="95" spans="1:44" customFormat="1" x14ac:dyDescent="0.3">
      <c r="A95" s="53"/>
      <c r="B95" s="53"/>
      <c r="C95" s="53"/>
      <c r="D95" s="53"/>
      <c r="E95" s="64" t="e">
        <f ca="1">IF(G94&gt;G93,F94,F93)</f>
        <v>#N/A</v>
      </c>
      <c r="F95" s="53"/>
      <c r="G95" s="56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5"/>
      <c r="AB95" s="55"/>
      <c r="AC95" s="55"/>
      <c r="AD95" s="55"/>
      <c r="AE95" s="55"/>
      <c r="AF95" s="337"/>
      <c r="AG95" s="337"/>
      <c r="AH95" s="337"/>
      <c r="AI95" s="337"/>
      <c r="AJ95" s="337"/>
      <c r="AK95" s="337"/>
      <c r="AL95" s="337"/>
      <c r="AM95" s="337"/>
      <c r="AN95" s="55"/>
      <c r="AO95" s="55"/>
      <c r="AP95" s="55"/>
      <c r="AQ95" s="55"/>
      <c r="AR95" s="53"/>
    </row>
    <row r="96" spans="1:44" customFormat="1" x14ac:dyDescent="0.3">
      <c r="A96" s="53"/>
      <c r="B96" s="53"/>
      <c r="C96" s="53"/>
      <c r="D96" s="53"/>
      <c r="E96" s="53"/>
      <c r="F96" s="53"/>
      <c r="G96" s="166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4" t="s">
        <v>1305</v>
      </c>
      <c r="AB96" s="54" t="s">
        <v>128</v>
      </c>
      <c r="AC96" s="54" t="s">
        <v>157</v>
      </c>
      <c r="AD96" s="54" t="s">
        <v>151</v>
      </c>
      <c r="AE96" s="54" t="s">
        <v>1327</v>
      </c>
      <c r="AF96" s="54" t="s">
        <v>129</v>
      </c>
      <c r="AG96" s="54" t="s">
        <v>116</v>
      </c>
      <c r="AH96" s="54"/>
      <c r="AI96" s="54"/>
      <c r="AJ96" s="54"/>
      <c r="AK96" s="54"/>
      <c r="AL96" s="54"/>
      <c r="AM96" s="54"/>
      <c r="AN96" s="53"/>
      <c r="AO96" s="53"/>
      <c r="AP96" s="53"/>
      <c r="AQ96" s="53"/>
      <c r="AR96" s="53"/>
    </row>
    <row r="97" spans="1:44" customFormat="1" x14ac:dyDescent="0.3">
      <c r="A97" s="53"/>
      <c r="B97" s="53"/>
      <c r="C97" s="53"/>
      <c r="D97" s="53" t="e">
        <f ca="1">IF(G93&gt;(G94+(W93-W94)/2),1,IF(G94&gt;(G93+(W94-W93)/2),0,"Close"))</f>
        <v>#N/A</v>
      </c>
      <c r="E97" s="53"/>
      <c r="F97" s="53"/>
      <c r="G97" s="166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4"/>
      <c r="AB97" s="54">
        <f>Formulas!A97</f>
        <v>0</v>
      </c>
      <c r="AC97" s="54">
        <f>Formulas!A104</f>
        <v>0</v>
      </c>
      <c r="AD97" s="54">
        <f>Formulas!A111</f>
        <v>0</v>
      </c>
      <c r="AE97" s="54">
        <f>Formulas!A118</f>
        <v>0</v>
      </c>
      <c r="AF97" s="54">
        <f>Formulas!A125</f>
        <v>0</v>
      </c>
      <c r="AG97" s="54">
        <f>Formulas!A132</f>
        <v>0</v>
      </c>
      <c r="AH97" s="54"/>
      <c r="AI97" s="336"/>
      <c r="AJ97" s="336"/>
      <c r="AK97" s="336"/>
      <c r="AL97" s="54"/>
      <c r="AM97" s="54"/>
      <c r="AN97" s="53"/>
      <c r="AO97" s="53"/>
      <c r="AP97" s="53"/>
      <c r="AQ97" s="53"/>
      <c r="AR97" s="53"/>
    </row>
    <row r="98" spans="1:44" customFormat="1" x14ac:dyDescent="0.3">
      <c r="A98" s="53"/>
      <c r="B98" s="53"/>
      <c r="C98" s="53"/>
      <c r="D98" s="53"/>
      <c r="E98" s="53"/>
      <c r="F98" s="53"/>
      <c r="G98" s="166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336"/>
      <c r="AB98" s="336">
        <f t="shared" ref="AB98:AB99" ca="1" si="130">1.5*RAND()^2*IF(RAND()&gt;0.5,1,-1)</f>
        <v>-5.0016214702832948E-2</v>
      </c>
      <c r="AC98" s="336">
        <f t="shared" ca="1" si="100"/>
        <v>3.4451890389397451E-2</v>
      </c>
      <c r="AD98" s="336">
        <f t="shared" ca="1" si="100"/>
        <v>0.44681820344500234</v>
      </c>
      <c r="AE98" s="336">
        <f t="shared" ca="1" si="100"/>
        <v>-6.906294057508687E-2</v>
      </c>
      <c r="AF98" s="336">
        <f t="shared" ca="1" si="100"/>
        <v>1.4550663233657462</v>
      </c>
      <c r="AG98" s="336">
        <f t="shared" ca="1" si="100"/>
        <v>3.1639983332741789E-2</v>
      </c>
      <c r="AH98" s="336"/>
      <c r="AI98" s="336"/>
      <c r="AJ98" s="336"/>
      <c r="AK98" s="336"/>
      <c r="AL98" s="54"/>
      <c r="AM98" s="54"/>
      <c r="AN98" s="53"/>
      <c r="AO98" s="55"/>
      <c r="AP98" s="55"/>
      <c r="AQ98" s="55"/>
      <c r="AR98" s="53"/>
    </row>
    <row r="99" spans="1:44" customFormat="1" x14ac:dyDescent="0.3">
      <c r="A99" s="53"/>
      <c r="B99" s="53"/>
      <c r="C99" s="53"/>
      <c r="D99" s="53"/>
      <c r="E99" s="53"/>
      <c r="F99" s="54"/>
      <c r="G99" s="165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3"/>
      <c r="AB99" s="336">
        <f t="shared" ca="1" si="130"/>
        <v>0.16332374497234331</v>
      </c>
      <c r="AC99" s="336">
        <f t="shared" ca="1" si="100"/>
        <v>1.1801508087841191E-2</v>
      </c>
      <c r="AD99" s="336">
        <f t="shared" ca="1" si="100"/>
        <v>-1.2975319278542239</v>
      </c>
      <c r="AE99" s="336">
        <f t="shared" ca="1" si="100"/>
        <v>0.57034930476489087</v>
      </c>
      <c r="AF99" s="336">
        <f t="shared" ca="1" si="100"/>
        <v>-0.11204109859879899</v>
      </c>
      <c r="AG99" s="336">
        <f t="shared" ca="1" si="100"/>
        <v>0.4113378595476842</v>
      </c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3"/>
    </row>
    <row r="100" spans="1:44" customFormat="1" x14ac:dyDescent="0.3">
      <c r="A100" s="53"/>
      <c r="B100" s="53"/>
      <c r="C100" s="53"/>
      <c r="D100" s="53"/>
      <c r="E100" s="53" t="s">
        <v>172</v>
      </c>
      <c r="F100" s="53">
        <f>F93</f>
        <v>0</v>
      </c>
      <c r="G100" s="56" t="e">
        <f t="shared" ref="G100:G101" ca="1" si="131">AM100</f>
        <v>#N/A</v>
      </c>
      <c r="H100" s="52" t="e">
        <f>INDEX(STATSTABLE,MATCH(F100,bpiTeams,0),MATCH(INDEX(H:H,1,1),statTitles,0))</f>
        <v>#N/A</v>
      </c>
      <c r="I100" s="52" t="e">
        <f>INDEX(STATSTABLE,MATCH(F100,bpiTeams,0),MATCH(INDEX(I:I,1,1),statTitles,0))</f>
        <v>#N/A</v>
      </c>
      <c r="J100" s="52" t="e">
        <f>INDEX(STATSTABLE,MATCH(F100,bpiTeams,0),MATCH(INDEX(J:J,1,1),statTitles,0))</f>
        <v>#N/A</v>
      </c>
      <c r="K100" s="52" t="e">
        <f>INDEX(STATSTABLE,MATCH(F100,bpiTeams,0),MATCH(INDEX(K:K,1,1),statTitles,0))</f>
        <v>#N/A</v>
      </c>
      <c r="L100" s="52" t="e">
        <f>INDEX(STATSTABLE,MATCH(F100,bpiTeams,0),MATCH(INDEX(L:L,1,1),statTitles,0))</f>
        <v>#N/A</v>
      </c>
      <c r="M100" s="52" t="e">
        <f>INDEX(STATSTABLE,MATCH(F100,bpiTeams,0),MATCH(INDEX(M:M,1,1),statTitles,0))</f>
        <v>#N/A</v>
      </c>
      <c r="N100" s="52" t="e">
        <f>INDEX(STATSTABLE,MATCH(F100,bpiTeams,0),MATCH(INDEX(N:N,1,1),statTitles,0))</f>
        <v>#N/A</v>
      </c>
      <c r="O100" s="52" t="e">
        <f>INDEX(STATSTABLE,MATCH(F100,bpiTeams,0),MATCH(INDEX(O:O,1,1),statTitles,0))</f>
        <v>#N/A</v>
      </c>
      <c r="P100" s="52" t="e">
        <f>INDEX(STATSTABLE,MATCH(F100,bpiTeams,0),MATCH(INDEX(P:P,1,1),statTitles,0))</f>
        <v>#N/A</v>
      </c>
      <c r="Q100" s="52" t="e">
        <f>INDEX(STATSTABLE,MATCH(F100,bpiTeams,0),MATCH(INDEX(Q:Q,1,1),statTitles,0))</f>
        <v>#N/A</v>
      </c>
      <c r="R100" s="52" t="e">
        <f>INDEX(STATSTABLE,MATCH(F100,bpiTeams,0),MATCH(INDEX(R:R,1,1),statTitles,0))</f>
        <v>#N/A</v>
      </c>
      <c r="S100" s="52" t="e">
        <f>INDEX(STATSTABLE,MATCH(F100,bpiTeams,0),MATCH(INDEX(S:S,1,1),statTitles,0))</f>
        <v>#N/A</v>
      </c>
      <c r="T100" s="52" t="e">
        <f>INDEX(STATSTABLE,MATCH(F100,bpiTeams,0),MATCH(INDEX(T:T,1,1),statTitles,0))</f>
        <v>#N/A</v>
      </c>
      <c r="U100" s="52" t="e">
        <f>INDEX(STATSTABLE,MATCH(F100,bpiTeams,0),MATCH(INDEX(U:U,1,1),statTitles,0))</f>
        <v>#N/A</v>
      </c>
      <c r="V100" s="52" t="e">
        <f>INDEX(STATSTABLE,MATCH(F100,bpiTeams,0),MATCH(INDEX(V:V,1,1),statTitles,0))</f>
        <v>#N/A</v>
      </c>
      <c r="W100" s="52" t="e">
        <f>INDEX(STATSTABLE,MATCH(F100,bpiTeams,0),MATCH(INDEX(W:W,1,1),statTitles,0))</f>
        <v>#N/A</v>
      </c>
      <c r="X100" s="52" t="e">
        <f>INDEX(STATSTABLE,MATCH(F100,bpiTeams,0),MATCH(INDEX(X:X,1,1),statTitles,0))</f>
        <v>#N/A</v>
      </c>
      <c r="Y100" s="52" t="e">
        <f>INDEX(STATSTABLE,MATCH(F100,bpiTeams,0),MATCH(INDEX(Y:Y,1,1),statTitles,0))</f>
        <v>#N/A</v>
      </c>
      <c r="Z100" s="52" t="e">
        <f>INDEX(STATSTABLE,MATCH(F100,bpiTeams,0),MATCH(INDEX(Z:Z,1,1),statTitles,0))</f>
        <v>#N/A</v>
      </c>
      <c r="AA100" s="55" t="e">
        <f t="shared" ref="AA100:AA101" si="132">(K100-(R100*S100)/100-3*(M100*N100)/100)/2</f>
        <v>#N/A</v>
      </c>
      <c r="AB100" s="55" t="e">
        <f t="shared" ref="AB100:AB101" si="133">SUM(AA100,(M100*N100/100))/(I100/100)</f>
        <v>#N/A</v>
      </c>
      <c r="AC100" s="55" t="e">
        <f t="shared" ref="AC100" si="134">X100*0.5+X101*0.5</f>
        <v>#N/A</v>
      </c>
      <c r="AD100" s="55" t="e">
        <f t="shared" ref="AD100:AD101" si="135">M100/AB100</f>
        <v>#N/A</v>
      </c>
      <c r="AE100" s="336" t="e">
        <f t="shared" ref="AE100:AE101" si="136">AA100/(AB100-M100)</f>
        <v>#N/A</v>
      </c>
      <c r="AF100" s="223" t="e">
        <f ca="1">INDEX(FGA_COEFFS,1,1)+AC100*INDEX(FGA_COEFFS,1,2)+AB100*INDEX(FGA_COEFFS,1,3)+U100*INDEX(FGA_COEFFS,1,4)+T101*INDEX(FGA_COEFFS,1,5)+V100*INDEX(FGA_COEFFS,1,6)+W101*INDEX(FGA_COEFFS,1,7)+P101*INDEX(FGA_COEFFS,1,8)+AB104*AB105</f>
        <v>#N/A</v>
      </c>
      <c r="AG100" s="223" t="e">
        <f ca="1">INDEX(THREEPTA_COEFFS,1,1)+AF100*INDEX(THREEPTA_COEFFS,1,2)+M100*INDEX(THREEPTA_COEFFS,1,3)+AD100*INDEX(THREEPTA_COEFFS,1,4)+N100*INDEX(THREEPTA_COEFFS,1,5)+O101*INDEX(THREEPTA_COEFFS,1,6)+AC104*AC105</f>
        <v>#N/A</v>
      </c>
      <c r="AH100" s="223" t="e">
        <f ca="1">INDEX(THREEPTPCT_COEFFS,1,1)+N100*INDEX(THREEPTPCT_COEFFS,1,2)+O101*INDEX(THREEPTPCT_COEFFS,1,3)+AD104*AD105</f>
        <v>#N/A</v>
      </c>
      <c r="AI100" s="55" t="e">
        <f t="shared" ref="AI100:AI101" ca="1" si="137">AF100-AG100</f>
        <v>#N/A</v>
      </c>
      <c r="AJ100" s="223" t="e">
        <f ca="1">INDEX(TWOPTPCT_COEFFS,1,1)+AE100*INDEX(TWOPTPCT_COEFFS,1,2)+L101*INDEX(TWOPTPCT_COEFFS,1,3)+J101*INDEX(TWOPTPCT_COEFFS,1,4)+O101*INDEX(TWOPTPCT_COEFFS,1,5)+AE104*AE105</f>
        <v>#N/A</v>
      </c>
      <c r="AK100" s="223" t="e">
        <f ca="1">INDEX(FTA_COEFFS,1,1)+R100*INDEX(FTA_COEFFS,1,2)+Q101*INDEX(FTA_COEFFS,1,3)+(T100+U100)*INDEX(FTA_COEFFS,1,4)+(T101+U101)*INDEX(FTA_COEFFS,1,5)+P101*INDEX(FTA_COEFFS,1,6)+AF104*AF105</f>
        <v>#N/A</v>
      </c>
      <c r="AL100" s="223" t="e">
        <f ca="1">INDEX(FTPCT_COEFFS,1,1)+S100*INDEX(FTPCT_COEFFS,1,2)+I100*INDEX(FTPCT_COEFFS,1,3)+J101*INDEX(FTPCT_COEFFS,1,4)+AG104*AG105</f>
        <v>#N/A</v>
      </c>
      <c r="AM100" s="338" t="e">
        <f t="shared" ref="AM100:AM101" ca="1" si="138">AG100*AH100/100+AI100*AJ100+AK100*AL100/100</f>
        <v>#N/A</v>
      </c>
      <c r="AN100" s="55"/>
      <c r="AO100" s="55"/>
      <c r="AP100" s="55"/>
      <c r="AQ100" s="55"/>
      <c r="AR100" s="53"/>
    </row>
    <row r="101" spans="1:44" customFormat="1" x14ac:dyDescent="0.3">
      <c r="A101" s="53"/>
      <c r="B101" s="53"/>
      <c r="C101" s="53"/>
      <c r="D101" s="53"/>
      <c r="E101" s="53" t="s">
        <v>175</v>
      </c>
      <c r="F101" s="54" t="e">
        <f>F94</f>
        <v>#N/A</v>
      </c>
      <c r="G101" s="56" t="e">
        <f t="shared" ca="1" si="131"/>
        <v>#N/A</v>
      </c>
      <c r="H101" s="52" t="e">
        <f>INDEX(STATSTABLE,MATCH(F101,bpiTeams,0),MATCH(INDEX(H:H,1,1),statTitles,0))</f>
        <v>#N/A</v>
      </c>
      <c r="I101" s="52" t="e">
        <f>INDEX(STATSTABLE,MATCH(F101,bpiTeams,0),MATCH(INDEX(I:I,1,1),statTitles,0))</f>
        <v>#N/A</v>
      </c>
      <c r="J101" s="52" t="e">
        <f>INDEX(STATSTABLE,MATCH(F101,bpiTeams,0),MATCH(INDEX(J:J,1,1),statTitles,0))</f>
        <v>#N/A</v>
      </c>
      <c r="K101" s="52" t="e">
        <f>INDEX(STATSTABLE,MATCH(F101,bpiTeams,0),MATCH(INDEX(K:K,1,1),statTitles,0))</f>
        <v>#N/A</v>
      </c>
      <c r="L101" s="52" t="e">
        <f>INDEX(STATSTABLE,MATCH(F101,bpiTeams,0),MATCH(INDEX(L:L,1,1),statTitles,0))</f>
        <v>#N/A</v>
      </c>
      <c r="M101" s="52" t="e">
        <f>INDEX(STATSTABLE,MATCH(F101,bpiTeams,0),MATCH(INDEX(M:M,1,1),statTitles,0))</f>
        <v>#N/A</v>
      </c>
      <c r="N101" s="52" t="e">
        <f>INDEX(STATSTABLE,MATCH(F101,bpiTeams,0),MATCH(INDEX(N:N,1,1),statTitles,0))</f>
        <v>#N/A</v>
      </c>
      <c r="O101" s="52" t="e">
        <f>INDEX(STATSTABLE,MATCH(F101,bpiTeams,0),MATCH(INDEX(O:O,1,1),statTitles,0))</f>
        <v>#N/A</v>
      </c>
      <c r="P101" s="52" t="e">
        <f>INDEX(STATSTABLE,MATCH(F101,bpiTeams,0),MATCH(INDEX(P:P,1,1),statTitles,0))</f>
        <v>#N/A</v>
      </c>
      <c r="Q101" s="52" t="e">
        <f>INDEX(STATSTABLE,MATCH(F101,bpiTeams,0),MATCH(INDEX(Q:Q,1,1),statTitles,0))</f>
        <v>#N/A</v>
      </c>
      <c r="R101" s="52" t="e">
        <f>INDEX(STATSTABLE,MATCH(F101,bpiTeams,0),MATCH(INDEX(R:R,1,1),statTitles,0))</f>
        <v>#N/A</v>
      </c>
      <c r="S101" s="52" t="e">
        <f>INDEX(STATSTABLE,MATCH(F101,bpiTeams,0),MATCH(INDEX(S:S,1,1),statTitles,0))</f>
        <v>#N/A</v>
      </c>
      <c r="T101" s="52" t="e">
        <f>INDEX(STATSTABLE,MATCH(F101,bpiTeams,0),MATCH(INDEX(T:T,1,1),statTitles,0))</f>
        <v>#N/A</v>
      </c>
      <c r="U101" s="52" t="e">
        <f>INDEX(STATSTABLE,MATCH(F101,bpiTeams,0),MATCH(INDEX(U:U,1,1),statTitles,0))</f>
        <v>#N/A</v>
      </c>
      <c r="V101" s="52" t="e">
        <f>INDEX(STATSTABLE,MATCH(F101,bpiTeams,0),MATCH(INDEX(V:V,1,1),statTitles,0))</f>
        <v>#N/A</v>
      </c>
      <c r="W101" s="52" t="e">
        <f>INDEX(STATSTABLE,MATCH(F101,bpiTeams,0),MATCH(INDEX(W:W,1,1),statTitles,0))</f>
        <v>#N/A</v>
      </c>
      <c r="X101" s="52" t="e">
        <f>INDEX(STATSTABLE,MATCH(F101,bpiTeams,0),MATCH(INDEX(X:X,1,1),statTitles,0))</f>
        <v>#N/A</v>
      </c>
      <c r="Y101" s="52" t="e">
        <f>INDEX(STATSTABLE,MATCH(F101,bpiTeams,0),MATCH(INDEX(Y:Y,1,1),statTitles,0))</f>
        <v>#N/A</v>
      </c>
      <c r="Z101" s="52" t="e">
        <f>INDEX(STATSTABLE,MATCH(F101,bpiTeams,0),MATCH(INDEX(Z:Z,1,1),statTitles,0))</f>
        <v>#N/A</v>
      </c>
      <c r="AA101" s="55" t="e">
        <f t="shared" si="132"/>
        <v>#N/A</v>
      </c>
      <c r="AB101" s="55" t="e">
        <f t="shared" si="133"/>
        <v>#N/A</v>
      </c>
      <c r="AC101" s="55" t="e">
        <f t="shared" ref="AC101" si="139">AC100</f>
        <v>#N/A</v>
      </c>
      <c r="AD101" s="55" t="e">
        <f t="shared" si="135"/>
        <v>#N/A</v>
      </c>
      <c r="AE101" s="336" t="e">
        <f t="shared" si="136"/>
        <v>#N/A</v>
      </c>
      <c r="AF101" s="223" t="e">
        <f ca="1">INDEX(FGA_COEFFS,1,1)+AC101*INDEX(FGA_COEFFS,1,2)+AB101*INDEX(FGA_COEFFS,1,3)+U101*INDEX(FGA_COEFFS,1,4)+T100*INDEX(FGA_COEFFS,1,5)+V101*INDEX(FGA_COEFFS,1,6)+W100*INDEX(FGA_COEFFS,1,7)+P100*INDEX(FGA_COEFFS,1,8)+AB104*AB106</f>
        <v>#N/A</v>
      </c>
      <c r="AG101" s="223" t="e">
        <f ca="1">INDEX(THREEPTA_COEFFS,1,1)+AF101*INDEX(THREEPTA_COEFFS,1,2)+M101*INDEX(THREEPTA_COEFFS,1,3)+AD101*INDEX(THREEPTA_COEFFS,1,4)+N101*INDEX(THREEPTA_COEFFS,1,5)+O100*INDEX(THREEPTA_COEFFS,1,6)+AC104*AC106</f>
        <v>#N/A</v>
      </c>
      <c r="AH101" s="223" t="e">
        <f ca="1">INDEX(THREEPTPCT_COEFFS,1,1)+N101*INDEX(THREEPTPCT_COEFFS,1,2)+O100*INDEX(THREEPTPCT_COEFFS,1,3)+AD104*AD106</f>
        <v>#N/A</v>
      </c>
      <c r="AI101" s="55" t="e">
        <f t="shared" ca="1" si="137"/>
        <v>#N/A</v>
      </c>
      <c r="AJ101" s="223" t="e">
        <f ca="1">INDEX(TWOPTPCT_COEFFS,1,1)+AE101*INDEX(TWOPTPCT_COEFFS,1,2)+L100*INDEX(TWOPTPCT_COEFFS,1,3)+J100*INDEX(TWOPTPCT_COEFFS,1,4)+O100*INDEX(TWOPTPCT_COEFFS,1,5)+AE104*AE106</f>
        <v>#N/A</v>
      </c>
      <c r="AK101" s="223" t="e">
        <f ca="1">INDEX(FTA_COEFFS,1,1)+R101*INDEX(FTA_COEFFS,1,2)+Q100*INDEX(FTA_COEFFS,1,3)+(T101+U101)*INDEX(FTA_COEFFS,1,4)+(T100+U100)*INDEX(FTA_COEFFS,1,5)+P100*INDEX(FTA_COEFFS,1,6)+AF104*AF106</f>
        <v>#N/A</v>
      </c>
      <c r="AL101" s="223" t="e">
        <f ca="1">INDEX(FTPCT_COEFFS,1,1)+S101*INDEX(FTPCT_COEFFS,1,2)+I101*INDEX(FTPCT_COEFFS,1,3)+J100*INDEX(FTPCT_COEFFS,1,4)+AG104*AG106</f>
        <v>#N/A</v>
      </c>
      <c r="AM101" s="338" t="e">
        <f t="shared" ca="1" si="138"/>
        <v>#N/A</v>
      </c>
      <c r="AN101" s="55"/>
      <c r="AO101" s="55"/>
      <c r="AP101" s="55"/>
      <c r="AQ101" s="55"/>
      <c r="AR101" s="53"/>
    </row>
    <row r="102" spans="1:44" customFormat="1" x14ac:dyDescent="0.3">
      <c r="A102" s="53"/>
      <c r="B102" s="53"/>
      <c r="C102" s="53"/>
      <c r="D102" s="53"/>
      <c r="E102" s="64" t="e">
        <f ca="1">IF(G101&gt;G100,F101,F100)</f>
        <v>#N/A</v>
      </c>
      <c r="F102" s="53"/>
      <c r="G102" s="56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5"/>
      <c r="AB102" s="55"/>
      <c r="AC102" s="55"/>
      <c r="AD102" s="55"/>
      <c r="AE102" s="55"/>
      <c r="AF102" s="337"/>
      <c r="AG102" s="337"/>
      <c r="AH102" s="337"/>
      <c r="AI102" s="337"/>
      <c r="AJ102" s="337"/>
      <c r="AK102" s="337"/>
      <c r="AL102" s="337"/>
      <c r="AM102" s="337"/>
      <c r="AN102" s="55"/>
      <c r="AO102" s="55"/>
      <c r="AP102" s="55"/>
      <c r="AQ102" s="55"/>
      <c r="AR102" s="53"/>
    </row>
    <row r="103" spans="1:44" customFormat="1" x14ac:dyDescent="0.3">
      <c r="A103" s="53"/>
      <c r="B103" s="53"/>
      <c r="C103" s="53"/>
      <c r="D103" s="53"/>
      <c r="E103" s="53"/>
      <c r="F103" s="53"/>
      <c r="G103" s="166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4" t="s">
        <v>1305</v>
      </c>
      <c r="AB103" s="54" t="s">
        <v>128</v>
      </c>
      <c r="AC103" s="54" t="s">
        <v>157</v>
      </c>
      <c r="AD103" s="54" t="s">
        <v>151</v>
      </c>
      <c r="AE103" s="54" t="s">
        <v>1327</v>
      </c>
      <c r="AF103" s="54" t="s">
        <v>129</v>
      </c>
      <c r="AG103" s="54" t="s">
        <v>116</v>
      </c>
      <c r="AH103" s="54"/>
      <c r="AI103" s="54"/>
      <c r="AJ103" s="54"/>
      <c r="AK103" s="54"/>
      <c r="AL103" s="54"/>
      <c r="AM103" s="54"/>
      <c r="AN103" s="53"/>
      <c r="AO103" s="53"/>
      <c r="AP103" s="53"/>
      <c r="AQ103" s="53"/>
      <c r="AR103" s="53"/>
    </row>
    <row r="104" spans="1:44" customFormat="1" x14ac:dyDescent="0.3">
      <c r="A104" s="53"/>
      <c r="B104" s="53"/>
      <c r="C104" s="53"/>
      <c r="D104" s="53" t="e">
        <f ca="1">IF(G100&gt;(G101+(W100-W101)/2),1,IF(G101&gt;(G100+(W101-W100)/2),0,"Close"))</f>
        <v>#N/A</v>
      </c>
      <c r="E104" s="53"/>
      <c r="F104" s="53"/>
      <c r="G104" s="166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4"/>
      <c r="AB104" s="54">
        <f>Formulas!A104</f>
        <v>0</v>
      </c>
      <c r="AC104" s="54">
        <f>Formulas!A111</f>
        <v>0</v>
      </c>
      <c r="AD104" s="54">
        <f>Formulas!A118</f>
        <v>0</v>
      </c>
      <c r="AE104" s="54">
        <f>Formulas!A125</f>
        <v>0</v>
      </c>
      <c r="AF104" s="54">
        <f>Formulas!A132</f>
        <v>0</v>
      </c>
      <c r="AG104" s="54">
        <f>Formulas!A139</f>
        <v>0</v>
      </c>
      <c r="AH104" s="54"/>
      <c r="AI104" s="336"/>
      <c r="AJ104" s="336"/>
      <c r="AK104" s="336"/>
      <c r="AL104" s="54"/>
      <c r="AM104" s="54"/>
      <c r="AN104" s="53"/>
      <c r="AO104" s="53"/>
      <c r="AP104" s="53"/>
      <c r="AQ104" s="53"/>
      <c r="AR104" s="53"/>
    </row>
    <row r="105" spans="1:44" customFormat="1" x14ac:dyDescent="0.3">
      <c r="A105" s="53"/>
      <c r="B105" s="53"/>
      <c r="C105" s="53"/>
      <c r="D105" s="53"/>
      <c r="E105" s="53"/>
      <c r="F105" s="53"/>
      <c r="G105" s="166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336"/>
      <c r="AB105" s="336">
        <f t="shared" ref="AB105:AB106" ca="1" si="140">1.5*RAND()^2*IF(RAND()&gt;0.5,1,-1)</f>
        <v>-9.4589016604766391E-4</v>
      </c>
      <c r="AC105" s="336">
        <f t="shared" ca="1" si="100"/>
        <v>0.20478898459827288</v>
      </c>
      <c r="AD105" s="336">
        <f t="shared" ca="1" si="100"/>
        <v>-0.25813473444785473</v>
      </c>
      <c r="AE105" s="336">
        <f t="shared" ca="1" si="100"/>
        <v>0.55166100488389791</v>
      </c>
      <c r="AF105" s="336">
        <f t="shared" ca="1" si="100"/>
        <v>0.5372094180326108</v>
      </c>
      <c r="AG105" s="336">
        <f t="shared" ca="1" si="100"/>
        <v>0.2255760399198854</v>
      </c>
      <c r="AH105" s="336"/>
      <c r="AI105" s="336"/>
      <c r="AJ105" s="336"/>
      <c r="AK105" s="336"/>
      <c r="AL105" s="54"/>
      <c r="AM105" s="54"/>
      <c r="AN105" s="53"/>
      <c r="AO105" s="55"/>
      <c r="AP105" s="55"/>
      <c r="AQ105" s="55"/>
      <c r="AR105" s="53"/>
    </row>
    <row r="106" spans="1:44" customFormat="1" x14ac:dyDescent="0.3">
      <c r="A106" s="53"/>
      <c r="B106" s="53"/>
      <c r="C106" s="53"/>
      <c r="D106" s="53"/>
      <c r="E106" s="53"/>
      <c r="F106" s="54"/>
      <c r="G106" s="165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3"/>
      <c r="AB106" s="336">
        <f t="shared" ca="1" si="140"/>
        <v>0.99140282979683381</v>
      </c>
      <c r="AC106" s="336">
        <f t="shared" ca="1" si="100"/>
        <v>-0.17305419495094132</v>
      </c>
      <c r="AD106" s="336">
        <f t="shared" ca="1" si="100"/>
        <v>-1.3625074695175767</v>
      </c>
      <c r="AE106" s="336">
        <f t="shared" ca="1" si="100"/>
        <v>1.4436745809871959E-2</v>
      </c>
      <c r="AF106" s="336">
        <f t="shared" ca="1" si="100"/>
        <v>-0.69516319020044337</v>
      </c>
      <c r="AG106" s="336">
        <f t="shared" ca="1" si="100"/>
        <v>-3.7995902582103973E-3</v>
      </c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3"/>
    </row>
    <row r="107" spans="1:44" customFormat="1" x14ac:dyDescent="0.3">
      <c r="A107" s="53"/>
      <c r="B107" s="53"/>
      <c r="C107" s="53"/>
      <c r="D107" s="53"/>
      <c r="E107" s="53" t="s">
        <v>172</v>
      </c>
      <c r="F107" s="53">
        <f>F100</f>
        <v>0</v>
      </c>
      <c r="G107" s="56" t="e">
        <f t="shared" ref="G107:G108" ca="1" si="141">AM107</f>
        <v>#N/A</v>
      </c>
      <c r="H107" s="52" t="e">
        <f>INDEX(STATSTABLE,MATCH(F107,bpiTeams,0),MATCH(INDEX(H:H,1,1),statTitles,0))</f>
        <v>#N/A</v>
      </c>
      <c r="I107" s="52" t="e">
        <f>INDEX(STATSTABLE,MATCH(F107,bpiTeams,0),MATCH(INDEX(I:I,1,1),statTitles,0))</f>
        <v>#N/A</v>
      </c>
      <c r="J107" s="52" t="e">
        <f>INDEX(STATSTABLE,MATCH(F107,bpiTeams,0),MATCH(INDEX(J:J,1,1),statTitles,0))</f>
        <v>#N/A</v>
      </c>
      <c r="K107" s="52" t="e">
        <f>INDEX(STATSTABLE,MATCH(F107,bpiTeams,0),MATCH(INDEX(K:K,1,1),statTitles,0))</f>
        <v>#N/A</v>
      </c>
      <c r="L107" s="52" t="e">
        <f>INDEX(STATSTABLE,MATCH(F107,bpiTeams,0),MATCH(INDEX(L:L,1,1),statTitles,0))</f>
        <v>#N/A</v>
      </c>
      <c r="M107" s="52" t="e">
        <f>INDEX(STATSTABLE,MATCH(F107,bpiTeams,0),MATCH(INDEX(M:M,1,1),statTitles,0))</f>
        <v>#N/A</v>
      </c>
      <c r="N107" s="52" t="e">
        <f>INDEX(STATSTABLE,MATCH(F107,bpiTeams,0),MATCH(INDEX(N:N,1,1),statTitles,0))</f>
        <v>#N/A</v>
      </c>
      <c r="O107" s="52" t="e">
        <f>INDEX(STATSTABLE,MATCH(F107,bpiTeams,0),MATCH(INDEX(O:O,1,1),statTitles,0))</f>
        <v>#N/A</v>
      </c>
      <c r="P107" s="52" t="e">
        <f>INDEX(STATSTABLE,MATCH(F107,bpiTeams,0),MATCH(INDEX(P:P,1,1),statTitles,0))</f>
        <v>#N/A</v>
      </c>
      <c r="Q107" s="52" t="e">
        <f>INDEX(STATSTABLE,MATCH(F107,bpiTeams,0),MATCH(INDEX(Q:Q,1,1),statTitles,0))</f>
        <v>#N/A</v>
      </c>
      <c r="R107" s="52" t="e">
        <f>INDEX(STATSTABLE,MATCH(F107,bpiTeams,0),MATCH(INDEX(R:R,1,1),statTitles,0))</f>
        <v>#N/A</v>
      </c>
      <c r="S107" s="52" t="e">
        <f>INDEX(STATSTABLE,MATCH(F107,bpiTeams,0),MATCH(INDEX(S:S,1,1),statTitles,0))</f>
        <v>#N/A</v>
      </c>
      <c r="T107" s="52" t="e">
        <f>INDEX(STATSTABLE,MATCH(F107,bpiTeams,0),MATCH(INDEX(T:T,1,1),statTitles,0))</f>
        <v>#N/A</v>
      </c>
      <c r="U107" s="52" t="e">
        <f>INDEX(STATSTABLE,MATCH(F107,bpiTeams,0),MATCH(INDEX(U:U,1,1),statTitles,0))</f>
        <v>#N/A</v>
      </c>
      <c r="V107" s="52" t="e">
        <f>INDEX(STATSTABLE,MATCH(F107,bpiTeams,0),MATCH(INDEX(V:V,1,1),statTitles,0))</f>
        <v>#N/A</v>
      </c>
      <c r="W107" s="52" t="e">
        <f>INDEX(STATSTABLE,MATCH(F107,bpiTeams,0),MATCH(INDEX(W:W,1,1),statTitles,0))</f>
        <v>#N/A</v>
      </c>
      <c r="X107" s="52" t="e">
        <f>INDEX(STATSTABLE,MATCH(F107,bpiTeams,0),MATCH(INDEX(X:X,1,1),statTitles,0))</f>
        <v>#N/A</v>
      </c>
      <c r="Y107" s="52" t="e">
        <f>INDEX(STATSTABLE,MATCH(F107,bpiTeams,0),MATCH(INDEX(Y:Y,1,1),statTitles,0))</f>
        <v>#N/A</v>
      </c>
      <c r="Z107" s="52" t="e">
        <f>INDEX(STATSTABLE,MATCH(F107,bpiTeams,0),MATCH(INDEX(Z:Z,1,1),statTitles,0))</f>
        <v>#N/A</v>
      </c>
      <c r="AA107" s="55" t="e">
        <f t="shared" ref="AA107:AA108" si="142">(K107-(R107*S107)/100-3*(M107*N107)/100)/2</f>
        <v>#N/A</v>
      </c>
      <c r="AB107" s="55" t="e">
        <f t="shared" ref="AB107:AB108" si="143">SUM(AA107,(M107*N107/100))/(I107/100)</f>
        <v>#N/A</v>
      </c>
      <c r="AC107" s="55" t="e">
        <f t="shared" ref="AC107" si="144">X107*0.5+X108*0.5</f>
        <v>#N/A</v>
      </c>
      <c r="AD107" s="55" t="e">
        <f t="shared" ref="AD107:AD108" si="145">M107/AB107</f>
        <v>#N/A</v>
      </c>
      <c r="AE107" s="336" t="e">
        <f t="shared" ref="AE107:AE108" si="146">AA107/(AB107-M107)</f>
        <v>#N/A</v>
      </c>
      <c r="AF107" s="223" t="e">
        <f ca="1">INDEX(FGA_COEFFS,1,1)+AC107*INDEX(FGA_COEFFS,1,2)+AB107*INDEX(FGA_COEFFS,1,3)+U107*INDEX(FGA_COEFFS,1,4)+T108*INDEX(FGA_COEFFS,1,5)+V107*INDEX(FGA_COEFFS,1,6)+W108*INDEX(FGA_COEFFS,1,7)+P108*INDEX(FGA_COEFFS,1,8)+AB111*AB112</f>
        <v>#N/A</v>
      </c>
      <c r="AG107" s="223" t="e">
        <f ca="1">INDEX(THREEPTA_COEFFS,1,1)+AF107*INDEX(THREEPTA_COEFFS,1,2)+M107*INDEX(THREEPTA_COEFFS,1,3)+AD107*INDEX(THREEPTA_COEFFS,1,4)+N107*INDEX(THREEPTA_COEFFS,1,5)+O108*INDEX(THREEPTA_COEFFS,1,6)+AC111*AC112</f>
        <v>#N/A</v>
      </c>
      <c r="AH107" s="223" t="e">
        <f ca="1">INDEX(THREEPTPCT_COEFFS,1,1)+N107*INDEX(THREEPTPCT_COEFFS,1,2)+O108*INDEX(THREEPTPCT_COEFFS,1,3)+AD111*AD112</f>
        <v>#N/A</v>
      </c>
      <c r="AI107" s="55" t="e">
        <f t="shared" ref="AI107:AI108" ca="1" si="147">AF107-AG107</f>
        <v>#N/A</v>
      </c>
      <c r="AJ107" s="223" t="e">
        <f ca="1">INDEX(TWOPTPCT_COEFFS,1,1)+AE107*INDEX(TWOPTPCT_COEFFS,1,2)+L108*INDEX(TWOPTPCT_COEFFS,1,3)+J108*INDEX(TWOPTPCT_COEFFS,1,4)+O108*INDEX(TWOPTPCT_COEFFS,1,5)+AE111*AE112</f>
        <v>#N/A</v>
      </c>
      <c r="AK107" s="223" t="e">
        <f ca="1">INDEX(FTA_COEFFS,1,1)+R107*INDEX(FTA_COEFFS,1,2)+Q108*INDEX(FTA_COEFFS,1,3)+(T107+U107)*INDEX(FTA_COEFFS,1,4)+(T108+U108)*INDEX(FTA_COEFFS,1,5)+P108*INDEX(FTA_COEFFS,1,6)+AF111*AF112</f>
        <v>#N/A</v>
      </c>
      <c r="AL107" s="223" t="e">
        <f ca="1">INDEX(FTPCT_COEFFS,1,1)+S107*INDEX(FTPCT_COEFFS,1,2)+I107*INDEX(FTPCT_COEFFS,1,3)+J108*INDEX(FTPCT_COEFFS,1,4)+AG111*AG112</f>
        <v>#N/A</v>
      </c>
      <c r="AM107" s="338" t="e">
        <f t="shared" ref="AM107:AM108" ca="1" si="148">AG107*AH107/100+AI107*AJ107+AK107*AL107/100</f>
        <v>#N/A</v>
      </c>
      <c r="AN107" s="55"/>
      <c r="AO107" s="55"/>
      <c r="AP107" s="55"/>
      <c r="AQ107" s="55"/>
      <c r="AR107" s="53"/>
    </row>
    <row r="108" spans="1:44" customFormat="1" x14ac:dyDescent="0.3">
      <c r="A108" s="53"/>
      <c r="B108" s="53"/>
      <c r="C108" s="53"/>
      <c r="D108" s="53"/>
      <c r="E108" s="53" t="s">
        <v>175</v>
      </c>
      <c r="F108" s="54" t="e">
        <f>F101</f>
        <v>#N/A</v>
      </c>
      <c r="G108" s="56" t="e">
        <f t="shared" ca="1" si="141"/>
        <v>#N/A</v>
      </c>
      <c r="H108" s="52" t="e">
        <f>INDEX(STATSTABLE,MATCH(F108,bpiTeams,0),MATCH(INDEX(H:H,1,1),statTitles,0))</f>
        <v>#N/A</v>
      </c>
      <c r="I108" s="52" t="e">
        <f>INDEX(STATSTABLE,MATCH(F108,bpiTeams,0),MATCH(INDEX(I:I,1,1),statTitles,0))</f>
        <v>#N/A</v>
      </c>
      <c r="J108" s="52" t="e">
        <f>INDEX(STATSTABLE,MATCH(F108,bpiTeams,0),MATCH(INDEX(J:J,1,1),statTitles,0))</f>
        <v>#N/A</v>
      </c>
      <c r="K108" s="52" t="e">
        <f>INDEX(STATSTABLE,MATCH(F108,bpiTeams,0),MATCH(INDEX(K:K,1,1),statTitles,0))</f>
        <v>#N/A</v>
      </c>
      <c r="L108" s="52" t="e">
        <f>INDEX(STATSTABLE,MATCH(F108,bpiTeams,0),MATCH(INDEX(L:L,1,1),statTitles,0))</f>
        <v>#N/A</v>
      </c>
      <c r="M108" s="52" t="e">
        <f>INDEX(STATSTABLE,MATCH(F108,bpiTeams,0),MATCH(INDEX(M:M,1,1),statTitles,0))</f>
        <v>#N/A</v>
      </c>
      <c r="N108" s="52" t="e">
        <f>INDEX(STATSTABLE,MATCH(F108,bpiTeams,0),MATCH(INDEX(N:N,1,1),statTitles,0))</f>
        <v>#N/A</v>
      </c>
      <c r="O108" s="52" t="e">
        <f>INDEX(STATSTABLE,MATCH(F108,bpiTeams,0),MATCH(INDEX(O:O,1,1),statTitles,0))</f>
        <v>#N/A</v>
      </c>
      <c r="P108" s="52" t="e">
        <f>INDEX(STATSTABLE,MATCH(F108,bpiTeams,0),MATCH(INDEX(P:P,1,1),statTitles,0))</f>
        <v>#N/A</v>
      </c>
      <c r="Q108" s="52" t="e">
        <f>INDEX(STATSTABLE,MATCH(F108,bpiTeams,0),MATCH(INDEX(Q:Q,1,1),statTitles,0))</f>
        <v>#N/A</v>
      </c>
      <c r="R108" s="52" t="e">
        <f>INDEX(STATSTABLE,MATCH(F108,bpiTeams,0),MATCH(INDEX(R:R,1,1),statTitles,0))</f>
        <v>#N/A</v>
      </c>
      <c r="S108" s="52" t="e">
        <f>INDEX(STATSTABLE,MATCH(F108,bpiTeams,0),MATCH(INDEX(S:S,1,1),statTitles,0))</f>
        <v>#N/A</v>
      </c>
      <c r="T108" s="52" t="e">
        <f>INDEX(STATSTABLE,MATCH(F108,bpiTeams,0),MATCH(INDEX(T:T,1,1),statTitles,0))</f>
        <v>#N/A</v>
      </c>
      <c r="U108" s="52" t="e">
        <f>INDEX(STATSTABLE,MATCH(F108,bpiTeams,0),MATCH(INDEX(U:U,1,1),statTitles,0))</f>
        <v>#N/A</v>
      </c>
      <c r="V108" s="52" t="e">
        <f>INDEX(STATSTABLE,MATCH(F108,bpiTeams,0),MATCH(INDEX(V:V,1,1),statTitles,0))</f>
        <v>#N/A</v>
      </c>
      <c r="W108" s="52" t="e">
        <f>INDEX(STATSTABLE,MATCH(F108,bpiTeams,0),MATCH(INDEX(W:W,1,1),statTitles,0))</f>
        <v>#N/A</v>
      </c>
      <c r="X108" s="52" t="e">
        <f>INDEX(STATSTABLE,MATCH(F108,bpiTeams,0),MATCH(INDEX(X:X,1,1),statTitles,0))</f>
        <v>#N/A</v>
      </c>
      <c r="Y108" s="52" t="e">
        <f>INDEX(STATSTABLE,MATCH(F108,bpiTeams,0),MATCH(INDEX(Y:Y,1,1),statTitles,0))</f>
        <v>#N/A</v>
      </c>
      <c r="Z108" s="52" t="e">
        <f>INDEX(STATSTABLE,MATCH(F108,bpiTeams,0),MATCH(INDEX(Z:Z,1,1),statTitles,0))</f>
        <v>#N/A</v>
      </c>
      <c r="AA108" s="55" t="e">
        <f t="shared" si="142"/>
        <v>#N/A</v>
      </c>
      <c r="AB108" s="55" t="e">
        <f t="shared" si="143"/>
        <v>#N/A</v>
      </c>
      <c r="AC108" s="55" t="e">
        <f t="shared" ref="AC108" si="149">AC107</f>
        <v>#N/A</v>
      </c>
      <c r="AD108" s="55" t="e">
        <f t="shared" si="145"/>
        <v>#N/A</v>
      </c>
      <c r="AE108" s="336" t="e">
        <f t="shared" si="146"/>
        <v>#N/A</v>
      </c>
      <c r="AF108" s="223" t="e">
        <f ca="1">INDEX(FGA_COEFFS,1,1)+AC108*INDEX(FGA_COEFFS,1,2)+AB108*INDEX(FGA_COEFFS,1,3)+U108*INDEX(FGA_COEFFS,1,4)+T107*INDEX(FGA_COEFFS,1,5)+V108*INDEX(FGA_COEFFS,1,6)+W107*INDEX(FGA_COEFFS,1,7)+P107*INDEX(FGA_COEFFS,1,8)+AB111*AB113</f>
        <v>#N/A</v>
      </c>
      <c r="AG108" s="223" t="e">
        <f ca="1">INDEX(THREEPTA_COEFFS,1,1)+AF108*INDEX(THREEPTA_COEFFS,1,2)+M108*INDEX(THREEPTA_COEFFS,1,3)+AD108*INDEX(THREEPTA_COEFFS,1,4)+N108*INDEX(THREEPTA_COEFFS,1,5)+O107*INDEX(THREEPTA_COEFFS,1,6)+AC111*AC113</f>
        <v>#N/A</v>
      </c>
      <c r="AH108" s="223" t="e">
        <f ca="1">INDEX(THREEPTPCT_COEFFS,1,1)+N108*INDEX(THREEPTPCT_COEFFS,1,2)+O107*INDEX(THREEPTPCT_COEFFS,1,3)+AD111*AD113</f>
        <v>#N/A</v>
      </c>
      <c r="AI108" s="55" t="e">
        <f t="shared" ca="1" si="147"/>
        <v>#N/A</v>
      </c>
      <c r="AJ108" s="223" t="e">
        <f ca="1">INDEX(TWOPTPCT_COEFFS,1,1)+AE108*INDEX(TWOPTPCT_COEFFS,1,2)+L107*INDEX(TWOPTPCT_COEFFS,1,3)+J107*INDEX(TWOPTPCT_COEFFS,1,4)+O107*INDEX(TWOPTPCT_COEFFS,1,5)+AE111*AE113</f>
        <v>#N/A</v>
      </c>
      <c r="AK108" s="223" t="e">
        <f ca="1">INDEX(FTA_COEFFS,1,1)+R108*INDEX(FTA_COEFFS,1,2)+Q107*INDEX(FTA_COEFFS,1,3)+(T108+U108)*INDEX(FTA_COEFFS,1,4)+(T107+U107)*INDEX(FTA_COEFFS,1,5)+P107*INDEX(FTA_COEFFS,1,6)+AF111*AF113</f>
        <v>#N/A</v>
      </c>
      <c r="AL108" s="223" t="e">
        <f ca="1">INDEX(FTPCT_COEFFS,1,1)+S108*INDEX(FTPCT_COEFFS,1,2)+I108*INDEX(FTPCT_COEFFS,1,3)+J107*INDEX(FTPCT_COEFFS,1,4)+AG111*AG113</f>
        <v>#N/A</v>
      </c>
      <c r="AM108" s="338" t="e">
        <f t="shared" ca="1" si="148"/>
        <v>#N/A</v>
      </c>
      <c r="AN108" s="55"/>
      <c r="AO108" s="55"/>
      <c r="AP108" s="55"/>
      <c r="AQ108" s="55"/>
      <c r="AR108" s="53"/>
    </row>
    <row r="109" spans="1:44" customFormat="1" x14ac:dyDescent="0.3">
      <c r="A109" s="53"/>
      <c r="B109" s="53"/>
      <c r="C109" s="53"/>
      <c r="D109" s="53"/>
      <c r="E109" s="64" t="e">
        <f ca="1">IF(G108&gt;G107,F108,F107)</f>
        <v>#N/A</v>
      </c>
      <c r="F109" s="53"/>
      <c r="G109" s="56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5"/>
      <c r="AB109" s="55"/>
      <c r="AC109" s="55"/>
      <c r="AD109" s="55"/>
      <c r="AE109" s="55"/>
      <c r="AF109" s="337"/>
      <c r="AG109" s="337"/>
      <c r="AH109" s="337"/>
      <c r="AI109" s="337"/>
      <c r="AJ109" s="337"/>
      <c r="AK109" s="337"/>
      <c r="AL109" s="337"/>
      <c r="AM109" s="337"/>
      <c r="AN109" s="55"/>
      <c r="AO109" s="55"/>
      <c r="AP109" s="55"/>
      <c r="AQ109" s="55"/>
      <c r="AR109" s="53"/>
    </row>
    <row r="110" spans="1:44" customFormat="1" x14ac:dyDescent="0.3">
      <c r="A110" s="53"/>
      <c r="B110" s="53"/>
      <c r="C110" s="53"/>
      <c r="D110" s="53"/>
      <c r="E110" s="53"/>
      <c r="F110" s="53"/>
      <c r="G110" s="166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4" t="s">
        <v>1305</v>
      </c>
      <c r="AB110" s="54" t="s">
        <v>128</v>
      </c>
      <c r="AC110" s="54" t="s">
        <v>157</v>
      </c>
      <c r="AD110" s="54" t="s">
        <v>151</v>
      </c>
      <c r="AE110" s="54" t="s">
        <v>1327</v>
      </c>
      <c r="AF110" s="54" t="s">
        <v>129</v>
      </c>
      <c r="AG110" s="54" t="s">
        <v>116</v>
      </c>
      <c r="AH110" s="54"/>
      <c r="AI110" s="54"/>
      <c r="AJ110" s="54"/>
      <c r="AK110" s="54"/>
      <c r="AL110" s="54"/>
      <c r="AM110" s="54"/>
      <c r="AN110" s="53"/>
      <c r="AO110" s="53"/>
      <c r="AP110" s="53"/>
      <c r="AQ110" s="53"/>
      <c r="AR110" s="53"/>
    </row>
    <row r="111" spans="1:44" customFormat="1" x14ac:dyDescent="0.3">
      <c r="A111" s="53"/>
      <c r="B111" s="53"/>
      <c r="C111" s="53"/>
      <c r="D111" s="53" t="e">
        <f ca="1">IF(G107&gt;(G108+(W107-W108)/2),1,IF(G108&gt;(G107+(W108-W107)/2),0,"Close"))</f>
        <v>#N/A</v>
      </c>
      <c r="E111" s="53"/>
      <c r="F111" s="53"/>
      <c r="G111" s="166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4"/>
      <c r="AB111" s="54">
        <f>Formulas!A111</f>
        <v>0</v>
      </c>
      <c r="AC111" s="54">
        <f>Formulas!A118</f>
        <v>0</v>
      </c>
      <c r="AD111" s="54">
        <f>Formulas!A125</f>
        <v>0</v>
      </c>
      <c r="AE111" s="54">
        <f>Formulas!A132</f>
        <v>0</v>
      </c>
      <c r="AF111" s="54">
        <f>Formulas!A139</f>
        <v>0</v>
      </c>
      <c r="AG111" s="54">
        <f>Formulas!A146</f>
        <v>0</v>
      </c>
      <c r="AH111" s="54"/>
      <c r="AI111" s="336"/>
      <c r="AJ111" s="336"/>
      <c r="AK111" s="336"/>
      <c r="AL111" s="54"/>
      <c r="AM111" s="54"/>
      <c r="AN111" s="53"/>
      <c r="AO111" s="53"/>
      <c r="AP111" s="53"/>
      <c r="AQ111" s="53"/>
      <c r="AR111" s="53"/>
    </row>
    <row r="112" spans="1:44" customFormat="1" x14ac:dyDescent="0.3">
      <c r="A112" s="53"/>
      <c r="B112" s="53"/>
      <c r="C112" s="53"/>
      <c r="D112" s="53"/>
      <c r="E112" s="53"/>
      <c r="F112" s="53"/>
      <c r="G112" s="166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336"/>
      <c r="AB112" s="336">
        <f t="shared" ref="AB112:AB113" ca="1" si="150">1.5*RAND()^2*IF(RAND()&gt;0.5,1,-1)</f>
        <v>-0.85224590135734979</v>
      </c>
      <c r="AC112" s="336">
        <f t="shared" ca="1" si="100"/>
        <v>-1.0899505084547219</v>
      </c>
      <c r="AD112" s="336">
        <f t="shared" ca="1" si="100"/>
        <v>-2.0647184543879874E-3</v>
      </c>
      <c r="AE112" s="336">
        <f t="shared" ca="1" si="100"/>
        <v>1.1494799203932036</v>
      </c>
      <c r="AF112" s="336">
        <f t="shared" ca="1" si="100"/>
        <v>-1.312739951246078E-2</v>
      </c>
      <c r="AG112" s="336">
        <f t="shared" ca="1" si="100"/>
        <v>0.82477853380507971</v>
      </c>
      <c r="AH112" s="336"/>
      <c r="AI112" s="336"/>
      <c r="AJ112" s="336"/>
      <c r="AK112" s="336"/>
      <c r="AL112" s="54"/>
      <c r="AM112" s="54"/>
      <c r="AN112" s="53"/>
      <c r="AO112" s="55"/>
      <c r="AP112" s="55"/>
      <c r="AQ112" s="55"/>
      <c r="AR112" s="53"/>
    </row>
    <row r="113" spans="1:44" customFormat="1" x14ac:dyDescent="0.3">
      <c r="A113" s="53"/>
      <c r="B113" s="53"/>
      <c r="C113" s="53"/>
      <c r="D113" s="53"/>
      <c r="E113" s="53"/>
      <c r="F113" s="54"/>
      <c r="G113" s="165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3"/>
      <c r="AB113" s="336">
        <f t="shared" ca="1" si="150"/>
        <v>-1.1585376480912866E-2</v>
      </c>
      <c r="AC113" s="336">
        <f t="shared" ca="1" si="100"/>
        <v>-0.54763395189269659</v>
      </c>
      <c r="AD113" s="336">
        <f t="shared" ca="1" si="100"/>
        <v>3.809446460729561E-3</v>
      </c>
      <c r="AE113" s="336">
        <f t="shared" ca="1" si="100"/>
        <v>0.23934848136184361</v>
      </c>
      <c r="AF113" s="336">
        <f t="shared" ca="1" si="100"/>
        <v>-0.6928643893021148</v>
      </c>
      <c r="AG113" s="336">
        <f t="shared" ca="1" si="100"/>
        <v>-1.1981608721775208</v>
      </c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3"/>
    </row>
    <row r="114" spans="1:44" customFormat="1" x14ac:dyDescent="0.3">
      <c r="A114" s="53"/>
      <c r="B114" s="53"/>
      <c r="C114" s="53"/>
      <c r="D114" s="53"/>
      <c r="E114" s="53" t="s">
        <v>172</v>
      </c>
      <c r="F114" s="53">
        <f>F107</f>
        <v>0</v>
      </c>
      <c r="G114" s="56" t="e">
        <f t="shared" ref="G114:G115" ca="1" si="151">AM114</f>
        <v>#N/A</v>
      </c>
      <c r="H114" s="52" t="e">
        <f>INDEX(STATSTABLE,MATCH(F114,bpiTeams,0),MATCH(INDEX(H:H,1,1),statTitles,0))</f>
        <v>#N/A</v>
      </c>
      <c r="I114" s="52" t="e">
        <f>INDEX(STATSTABLE,MATCH(F114,bpiTeams,0),MATCH(INDEX(I:I,1,1),statTitles,0))</f>
        <v>#N/A</v>
      </c>
      <c r="J114" s="52" t="e">
        <f>INDEX(STATSTABLE,MATCH(F114,bpiTeams,0),MATCH(INDEX(J:J,1,1),statTitles,0))</f>
        <v>#N/A</v>
      </c>
      <c r="K114" s="52" t="e">
        <f>INDEX(STATSTABLE,MATCH(F114,bpiTeams,0),MATCH(INDEX(K:K,1,1),statTitles,0))</f>
        <v>#N/A</v>
      </c>
      <c r="L114" s="52" t="e">
        <f>INDEX(STATSTABLE,MATCH(F114,bpiTeams,0),MATCH(INDEX(L:L,1,1),statTitles,0))</f>
        <v>#N/A</v>
      </c>
      <c r="M114" s="52" t="e">
        <f>INDEX(STATSTABLE,MATCH(F114,bpiTeams,0),MATCH(INDEX(M:M,1,1),statTitles,0))</f>
        <v>#N/A</v>
      </c>
      <c r="N114" s="52" t="e">
        <f>INDEX(STATSTABLE,MATCH(F114,bpiTeams,0),MATCH(INDEX(N:N,1,1),statTitles,0))</f>
        <v>#N/A</v>
      </c>
      <c r="O114" s="52" t="e">
        <f>INDEX(STATSTABLE,MATCH(F114,bpiTeams,0),MATCH(INDEX(O:O,1,1),statTitles,0))</f>
        <v>#N/A</v>
      </c>
      <c r="P114" s="52" t="e">
        <f>INDEX(STATSTABLE,MATCH(F114,bpiTeams,0),MATCH(INDEX(P:P,1,1),statTitles,0))</f>
        <v>#N/A</v>
      </c>
      <c r="Q114" s="52" t="e">
        <f>INDEX(STATSTABLE,MATCH(F114,bpiTeams,0),MATCH(INDEX(Q:Q,1,1),statTitles,0))</f>
        <v>#N/A</v>
      </c>
      <c r="R114" s="52" t="e">
        <f>INDEX(STATSTABLE,MATCH(F114,bpiTeams,0),MATCH(INDEX(R:R,1,1),statTitles,0))</f>
        <v>#N/A</v>
      </c>
      <c r="S114" s="52" t="e">
        <f>INDEX(STATSTABLE,MATCH(F114,bpiTeams,0),MATCH(INDEX(S:S,1,1),statTitles,0))</f>
        <v>#N/A</v>
      </c>
      <c r="T114" s="52" t="e">
        <f>INDEX(STATSTABLE,MATCH(F114,bpiTeams,0),MATCH(INDEX(T:T,1,1),statTitles,0))</f>
        <v>#N/A</v>
      </c>
      <c r="U114" s="52" t="e">
        <f>INDEX(STATSTABLE,MATCH(F114,bpiTeams,0),MATCH(INDEX(U:U,1,1),statTitles,0))</f>
        <v>#N/A</v>
      </c>
      <c r="V114" s="52" t="e">
        <f>INDEX(STATSTABLE,MATCH(F114,bpiTeams,0),MATCH(INDEX(V:V,1,1),statTitles,0))</f>
        <v>#N/A</v>
      </c>
      <c r="W114" s="52" t="e">
        <f>INDEX(STATSTABLE,MATCH(F114,bpiTeams,0),MATCH(INDEX(W:W,1,1),statTitles,0))</f>
        <v>#N/A</v>
      </c>
      <c r="X114" s="52" t="e">
        <f>INDEX(STATSTABLE,MATCH(F114,bpiTeams,0),MATCH(INDEX(X:X,1,1),statTitles,0))</f>
        <v>#N/A</v>
      </c>
      <c r="Y114" s="52" t="e">
        <f>INDEX(STATSTABLE,MATCH(F114,bpiTeams,0),MATCH(INDEX(Y:Y,1,1),statTitles,0))</f>
        <v>#N/A</v>
      </c>
      <c r="Z114" s="52" t="e">
        <f>INDEX(STATSTABLE,MATCH(F114,bpiTeams,0),MATCH(INDEX(Z:Z,1,1),statTitles,0))</f>
        <v>#N/A</v>
      </c>
      <c r="AA114" s="55" t="e">
        <f t="shared" ref="AA114:AA115" si="152">(K114-(R114*S114)/100-3*(M114*N114)/100)/2</f>
        <v>#N/A</v>
      </c>
      <c r="AB114" s="55" t="e">
        <f t="shared" ref="AB114:AB115" si="153">SUM(AA114,(M114*N114/100))/(I114/100)</f>
        <v>#N/A</v>
      </c>
      <c r="AC114" s="55" t="e">
        <f t="shared" ref="AC114" si="154">X114*0.5+X115*0.5</f>
        <v>#N/A</v>
      </c>
      <c r="AD114" s="55" t="e">
        <f t="shared" ref="AD114:AD115" si="155">M114/AB114</f>
        <v>#N/A</v>
      </c>
      <c r="AE114" s="336" t="e">
        <f t="shared" ref="AE114:AE115" si="156">AA114/(AB114-M114)</f>
        <v>#N/A</v>
      </c>
      <c r="AF114" s="223" t="e">
        <f ca="1">INDEX(FGA_COEFFS,1,1)+AC114*INDEX(FGA_COEFFS,1,2)+AB114*INDEX(FGA_COEFFS,1,3)+U114*INDEX(FGA_COEFFS,1,4)+T115*INDEX(FGA_COEFFS,1,5)+V114*INDEX(FGA_COEFFS,1,6)+W115*INDEX(FGA_COEFFS,1,7)+P115*INDEX(FGA_COEFFS,1,8)+AB118*AB119</f>
        <v>#N/A</v>
      </c>
      <c r="AG114" s="223" t="e">
        <f ca="1">INDEX(THREEPTA_COEFFS,1,1)+AF114*INDEX(THREEPTA_COEFFS,1,2)+M114*INDEX(THREEPTA_COEFFS,1,3)+AD114*INDEX(THREEPTA_COEFFS,1,4)+N114*INDEX(THREEPTA_COEFFS,1,5)+O115*INDEX(THREEPTA_COEFFS,1,6)+AC118*AC119</f>
        <v>#N/A</v>
      </c>
      <c r="AH114" s="223" t="e">
        <f ca="1">INDEX(THREEPTPCT_COEFFS,1,1)+N114*INDEX(THREEPTPCT_COEFFS,1,2)+O115*INDEX(THREEPTPCT_COEFFS,1,3)+AD118*AD119</f>
        <v>#N/A</v>
      </c>
      <c r="AI114" s="55" t="e">
        <f t="shared" ref="AI114:AI115" ca="1" si="157">AF114-AG114</f>
        <v>#N/A</v>
      </c>
      <c r="AJ114" s="223" t="e">
        <f ca="1">INDEX(TWOPTPCT_COEFFS,1,1)+AE114*INDEX(TWOPTPCT_COEFFS,1,2)+L115*INDEX(TWOPTPCT_COEFFS,1,3)+J115*INDEX(TWOPTPCT_COEFFS,1,4)+O115*INDEX(TWOPTPCT_COEFFS,1,5)+AE118*AE119</f>
        <v>#N/A</v>
      </c>
      <c r="AK114" s="223" t="e">
        <f ca="1">INDEX(FTA_COEFFS,1,1)+R114*INDEX(FTA_COEFFS,1,2)+Q115*INDEX(FTA_COEFFS,1,3)+(T114+U114)*INDEX(FTA_COEFFS,1,4)+(T115+U115)*INDEX(FTA_COEFFS,1,5)+P115*INDEX(FTA_COEFFS,1,6)+AF118*AF119</f>
        <v>#N/A</v>
      </c>
      <c r="AL114" s="223" t="e">
        <f ca="1">INDEX(FTPCT_COEFFS,1,1)+S114*INDEX(FTPCT_COEFFS,1,2)+I114*INDEX(FTPCT_COEFFS,1,3)+J115*INDEX(FTPCT_COEFFS,1,4)+AG118*AG119</f>
        <v>#N/A</v>
      </c>
      <c r="AM114" s="338" t="e">
        <f t="shared" ref="AM114:AM115" ca="1" si="158">AG114*AH114/100+AI114*AJ114+AK114*AL114/100</f>
        <v>#N/A</v>
      </c>
      <c r="AN114" s="55"/>
      <c r="AO114" s="55"/>
      <c r="AP114" s="55"/>
      <c r="AQ114" s="55"/>
      <c r="AR114" s="53"/>
    </row>
    <row r="115" spans="1:44" customFormat="1" x14ac:dyDescent="0.3">
      <c r="A115" s="53"/>
      <c r="B115" s="53"/>
      <c r="C115" s="53"/>
      <c r="D115" s="53"/>
      <c r="E115" s="53" t="s">
        <v>175</v>
      </c>
      <c r="F115" s="54" t="e">
        <f>F108</f>
        <v>#N/A</v>
      </c>
      <c r="G115" s="56" t="e">
        <f t="shared" ca="1" si="151"/>
        <v>#N/A</v>
      </c>
      <c r="H115" s="52" t="e">
        <f>INDEX(STATSTABLE,MATCH(F115,bpiTeams,0),MATCH(INDEX(H:H,1,1),statTitles,0))</f>
        <v>#N/A</v>
      </c>
      <c r="I115" s="52" t="e">
        <f>INDEX(STATSTABLE,MATCH(F115,bpiTeams,0),MATCH(INDEX(I:I,1,1),statTitles,0))</f>
        <v>#N/A</v>
      </c>
      <c r="J115" s="52" t="e">
        <f>INDEX(STATSTABLE,MATCH(F115,bpiTeams,0),MATCH(INDEX(J:J,1,1),statTitles,0))</f>
        <v>#N/A</v>
      </c>
      <c r="K115" s="52" t="e">
        <f>INDEX(STATSTABLE,MATCH(F115,bpiTeams,0),MATCH(INDEX(K:K,1,1),statTitles,0))</f>
        <v>#N/A</v>
      </c>
      <c r="L115" s="52" t="e">
        <f>INDEX(STATSTABLE,MATCH(F115,bpiTeams,0),MATCH(INDEX(L:L,1,1),statTitles,0))</f>
        <v>#N/A</v>
      </c>
      <c r="M115" s="52" t="e">
        <f>INDEX(STATSTABLE,MATCH(F115,bpiTeams,0),MATCH(INDEX(M:M,1,1),statTitles,0))</f>
        <v>#N/A</v>
      </c>
      <c r="N115" s="52" t="e">
        <f>INDEX(STATSTABLE,MATCH(F115,bpiTeams,0),MATCH(INDEX(N:N,1,1),statTitles,0))</f>
        <v>#N/A</v>
      </c>
      <c r="O115" s="52" t="e">
        <f>INDEX(STATSTABLE,MATCH(F115,bpiTeams,0),MATCH(INDEX(O:O,1,1),statTitles,0))</f>
        <v>#N/A</v>
      </c>
      <c r="P115" s="52" t="e">
        <f>INDEX(STATSTABLE,MATCH(F115,bpiTeams,0),MATCH(INDEX(P:P,1,1),statTitles,0))</f>
        <v>#N/A</v>
      </c>
      <c r="Q115" s="52" t="e">
        <f>INDEX(STATSTABLE,MATCH(F115,bpiTeams,0),MATCH(INDEX(Q:Q,1,1),statTitles,0))</f>
        <v>#N/A</v>
      </c>
      <c r="R115" s="52" t="e">
        <f>INDEX(STATSTABLE,MATCH(F115,bpiTeams,0),MATCH(INDEX(R:R,1,1),statTitles,0))</f>
        <v>#N/A</v>
      </c>
      <c r="S115" s="52" t="e">
        <f>INDEX(STATSTABLE,MATCH(F115,bpiTeams,0),MATCH(INDEX(S:S,1,1),statTitles,0))</f>
        <v>#N/A</v>
      </c>
      <c r="T115" s="52" t="e">
        <f>INDEX(STATSTABLE,MATCH(F115,bpiTeams,0),MATCH(INDEX(T:T,1,1),statTitles,0))</f>
        <v>#N/A</v>
      </c>
      <c r="U115" s="52" t="e">
        <f>INDEX(STATSTABLE,MATCH(F115,bpiTeams,0),MATCH(INDEX(U:U,1,1),statTitles,0))</f>
        <v>#N/A</v>
      </c>
      <c r="V115" s="52" t="e">
        <f>INDEX(STATSTABLE,MATCH(F115,bpiTeams,0),MATCH(INDEX(V:V,1,1),statTitles,0))</f>
        <v>#N/A</v>
      </c>
      <c r="W115" s="52" t="e">
        <f>INDEX(STATSTABLE,MATCH(F115,bpiTeams,0),MATCH(INDEX(W:W,1,1),statTitles,0))</f>
        <v>#N/A</v>
      </c>
      <c r="X115" s="52" t="e">
        <f>INDEX(STATSTABLE,MATCH(F115,bpiTeams,0),MATCH(INDEX(X:X,1,1),statTitles,0))</f>
        <v>#N/A</v>
      </c>
      <c r="Y115" s="52" t="e">
        <f>INDEX(STATSTABLE,MATCH(F115,bpiTeams,0),MATCH(INDEX(Y:Y,1,1),statTitles,0))</f>
        <v>#N/A</v>
      </c>
      <c r="Z115" s="52" t="e">
        <f>INDEX(STATSTABLE,MATCH(F115,bpiTeams,0),MATCH(INDEX(Z:Z,1,1),statTitles,0))</f>
        <v>#N/A</v>
      </c>
      <c r="AA115" s="55" t="e">
        <f t="shared" si="152"/>
        <v>#N/A</v>
      </c>
      <c r="AB115" s="55" t="e">
        <f t="shared" si="153"/>
        <v>#N/A</v>
      </c>
      <c r="AC115" s="55" t="e">
        <f t="shared" ref="AC115" si="159">AC114</f>
        <v>#N/A</v>
      </c>
      <c r="AD115" s="55" t="e">
        <f t="shared" si="155"/>
        <v>#N/A</v>
      </c>
      <c r="AE115" s="336" t="e">
        <f t="shared" si="156"/>
        <v>#N/A</v>
      </c>
      <c r="AF115" s="223" t="e">
        <f ca="1">INDEX(FGA_COEFFS,1,1)+AC115*INDEX(FGA_COEFFS,1,2)+AB115*INDEX(FGA_COEFFS,1,3)+U115*INDEX(FGA_COEFFS,1,4)+T114*INDEX(FGA_COEFFS,1,5)+V115*INDEX(FGA_COEFFS,1,6)+W114*INDEX(FGA_COEFFS,1,7)+P114*INDEX(FGA_COEFFS,1,8)+AB118*AB120</f>
        <v>#N/A</v>
      </c>
      <c r="AG115" s="223" t="e">
        <f ca="1">INDEX(THREEPTA_COEFFS,1,1)+AF115*INDEX(THREEPTA_COEFFS,1,2)+M115*INDEX(THREEPTA_COEFFS,1,3)+AD115*INDEX(THREEPTA_COEFFS,1,4)+N115*INDEX(THREEPTA_COEFFS,1,5)+O114*INDEX(THREEPTA_COEFFS,1,6)+AC118*AC120</f>
        <v>#N/A</v>
      </c>
      <c r="AH115" s="223" t="e">
        <f ca="1">INDEX(THREEPTPCT_COEFFS,1,1)+N115*INDEX(THREEPTPCT_COEFFS,1,2)+O114*INDEX(THREEPTPCT_COEFFS,1,3)+AD118*AD120</f>
        <v>#N/A</v>
      </c>
      <c r="AI115" s="55" t="e">
        <f t="shared" ca="1" si="157"/>
        <v>#N/A</v>
      </c>
      <c r="AJ115" s="223" t="e">
        <f ca="1">INDEX(TWOPTPCT_COEFFS,1,1)+AE115*INDEX(TWOPTPCT_COEFFS,1,2)+L114*INDEX(TWOPTPCT_COEFFS,1,3)+J114*INDEX(TWOPTPCT_COEFFS,1,4)+O114*INDEX(TWOPTPCT_COEFFS,1,5)+AE118*AE120</f>
        <v>#N/A</v>
      </c>
      <c r="AK115" s="223" t="e">
        <f ca="1">INDEX(FTA_COEFFS,1,1)+R115*INDEX(FTA_COEFFS,1,2)+Q114*INDEX(FTA_COEFFS,1,3)+(T115+U115)*INDEX(FTA_COEFFS,1,4)+(T114+U114)*INDEX(FTA_COEFFS,1,5)+P114*INDEX(FTA_COEFFS,1,6)+AF118*AF120</f>
        <v>#N/A</v>
      </c>
      <c r="AL115" s="223" t="e">
        <f ca="1">INDEX(FTPCT_COEFFS,1,1)+S115*INDEX(FTPCT_COEFFS,1,2)+I115*INDEX(FTPCT_COEFFS,1,3)+J114*INDEX(FTPCT_COEFFS,1,4)+AG118*AG120</f>
        <v>#N/A</v>
      </c>
      <c r="AM115" s="338" t="e">
        <f t="shared" ca="1" si="158"/>
        <v>#N/A</v>
      </c>
      <c r="AN115" s="55"/>
      <c r="AO115" s="55"/>
      <c r="AP115" s="55"/>
      <c r="AQ115" s="55"/>
      <c r="AR115" s="53"/>
    </row>
    <row r="116" spans="1:44" customFormat="1" x14ac:dyDescent="0.3">
      <c r="A116" s="53"/>
      <c r="B116" s="53"/>
      <c r="C116" s="53"/>
      <c r="D116" s="53"/>
      <c r="E116" s="64" t="e">
        <f ca="1">IF(G115&gt;G114,F115,F114)</f>
        <v>#N/A</v>
      </c>
      <c r="F116" s="53"/>
      <c r="G116" s="56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5"/>
      <c r="AB116" s="55"/>
      <c r="AC116" s="55"/>
      <c r="AD116" s="55"/>
      <c r="AE116" s="55"/>
      <c r="AF116" s="337"/>
      <c r="AG116" s="337"/>
      <c r="AH116" s="337"/>
      <c r="AI116" s="337"/>
      <c r="AJ116" s="337"/>
      <c r="AK116" s="337"/>
      <c r="AL116" s="337"/>
      <c r="AM116" s="337"/>
      <c r="AN116" s="55"/>
      <c r="AO116" s="55"/>
      <c r="AP116" s="55"/>
      <c r="AQ116" s="55"/>
      <c r="AR116" s="53"/>
    </row>
    <row r="117" spans="1:44" customFormat="1" x14ac:dyDescent="0.3">
      <c r="A117" s="53"/>
      <c r="B117" s="53"/>
      <c r="C117" s="53"/>
      <c r="D117" s="53"/>
      <c r="E117" s="53"/>
      <c r="F117" s="53"/>
      <c r="G117" s="166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4" t="s">
        <v>1305</v>
      </c>
      <c r="AB117" s="54" t="s">
        <v>128</v>
      </c>
      <c r="AC117" s="54" t="s">
        <v>157</v>
      </c>
      <c r="AD117" s="54" t="s">
        <v>151</v>
      </c>
      <c r="AE117" s="54" t="s">
        <v>1327</v>
      </c>
      <c r="AF117" s="54" t="s">
        <v>129</v>
      </c>
      <c r="AG117" s="54" t="s">
        <v>116</v>
      </c>
      <c r="AH117" s="54"/>
      <c r="AI117" s="54"/>
      <c r="AJ117" s="54"/>
      <c r="AK117" s="54"/>
      <c r="AL117" s="54"/>
      <c r="AM117" s="54"/>
      <c r="AN117" s="53"/>
      <c r="AO117" s="53"/>
      <c r="AP117" s="53"/>
      <c r="AQ117" s="53"/>
      <c r="AR117" s="53"/>
    </row>
    <row r="118" spans="1:44" customFormat="1" x14ac:dyDescent="0.3">
      <c r="A118" s="53"/>
      <c r="B118" s="53"/>
      <c r="C118" s="53"/>
      <c r="D118" s="53" t="e">
        <f ca="1">IF(G114&gt;(G115+(W114-W115)/2),1,IF(G115&gt;(G114+(W115-W114)/2),0,"Close"))</f>
        <v>#N/A</v>
      </c>
      <c r="E118" s="53"/>
      <c r="F118" s="53"/>
      <c r="G118" s="166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4"/>
      <c r="AB118" s="54">
        <f>Formulas!A118</f>
        <v>0</v>
      </c>
      <c r="AC118" s="54">
        <f>Formulas!A125</f>
        <v>0</v>
      </c>
      <c r="AD118" s="54">
        <f>Formulas!A132</f>
        <v>0</v>
      </c>
      <c r="AE118" s="54">
        <f>Formulas!A139</f>
        <v>0</v>
      </c>
      <c r="AF118" s="54">
        <f>Formulas!A146</f>
        <v>0</v>
      </c>
      <c r="AG118" s="54">
        <f>Formulas!A153</f>
        <v>0</v>
      </c>
      <c r="AH118" s="54"/>
      <c r="AI118" s="336"/>
      <c r="AJ118" s="336"/>
      <c r="AK118" s="336"/>
      <c r="AL118" s="54"/>
      <c r="AM118" s="54"/>
      <c r="AN118" s="53"/>
      <c r="AO118" s="53"/>
      <c r="AP118" s="53"/>
      <c r="AQ118" s="53"/>
      <c r="AR118" s="53"/>
    </row>
    <row r="119" spans="1:44" customFormat="1" x14ac:dyDescent="0.3">
      <c r="A119" s="53"/>
      <c r="B119" s="53"/>
      <c r="C119" s="53"/>
      <c r="D119" s="53"/>
      <c r="E119" s="53"/>
      <c r="F119" s="53"/>
      <c r="G119" s="166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336"/>
      <c r="AB119" s="336">
        <f t="shared" ref="AB119:AB120" ca="1" si="160">1.5*RAND()^2*IF(RAND()&gt;0.5,1,-1)</f>
        <v>-6.0218333682313385E-2</v>
      </c>
      <c r="AC119" s="336">
        <f t="shared" ca="1" si="100"/>
        <v>0.18330007129205766</v>
      </c>
      <c r="AD119" s="336">
        <f t="shared" ca="1" si="100"/>
        <v>-7.5103908767203173E-2</v>
      </c>
      <c r="AE119" s="336">
        <f t="shared" ca="1" si="100"/>
        <v>1.2951633952672639E-2</v>
      </c>
      <c r="AF119" s="336">
        <f t="shared" ca="1" si="100"/>
        <v>2.4871207998935566E-2</v>
      </c>
      <c r="AG119" s="336">
        <f t="shared" ca="1" si="100"/>
        <v>0.49165835018262272</v>
      </c>
      <c r="AH119" s="336"/>
      <c r="AI119" s="336"/>
      <c r="AJ119" s="336"/>
      <c r="AK119" s="336"/>
      <c r="AL119" s="54"/>
      <c r="AM119" s="54"/>
      <c r="AN119" s="53"/>
      <c r="AO119" s="55"/>
      <c r="AP119" s="55"/>
      <c r="AQ119" s="55"/>
      <c r="AR119" s="53"/>
    </row>
    <row r="120" spans="1:44" customFormat="1" x14ac:dyDescent="0.3">
      <c r="A120" s="53"/>
      <c r="B120" s="53"/>
      <c r="C120" s="53"/>
      <c r="D120" s="53"/>
      <c r="E120" s="53"/>
      <c r="F120" s="54"/>
      <c r="G120" s="165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3"/>
      <c r="AB120" s="336">
        <f t="shared" ca="1" si="160"/>
        <v>-9.6039438519493592E-2</v>
      </c>
      <c r="AC120" s="336">
        <f t="shared" ca="1" si="100"/>
        <v>-0.94745948545027159</v>
      </c>
      <c r="AD120" s="336">
        <f t="shared" ca="1" si="100"/>
        <v>-0.53717147405068721</v>
      </c>
      <c r="AE120" s="336">
        <f t="shared" ca="1" si="100"/>
        <v>0.24429224010958073</v>
      </c>
      <c r="AF120" s="336">
        <f t="shared" ca="1" si="100"/>
        <v>-0.27695086041879408</v>
      </c>
      <c r="AG120" s="336">
        <f t="shared" ca="1" si="100"/>
        <v>1.0283476816415376E-2</v>
      </c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3"/>
    </row>
    <row r="121" spans="1:44" customFormat="1" x14ac:dyDescent="0.3">
      <c r="A121" s="53"/>
      <c r="B121" s="53"/>
      <c r="C121" s="53"/>
      <c r="D121" s="53"/>
      <c r="E121" s="53" t="s">
        <v>172</v>
      </c>
      <c r="F121" s="53">
        <f>F114</f>
        <v>0</v>
      </c>
      <c r="G121" s="56" t="e">
        <f t="shared" ref="G121:G122" ca="1" si="161">AM121</f>
        <v>#N/A</v>
      </c>
      <c r="H121" s="52" t="e">
        <f>INDEX(STATSTABLE,MATCH(F121,bpiTeams,0),MATCH(INDEX(H:H,1,1),statTitles,0))</f>
        <v>#N/A</v>
      </c>
      <c r="I121" s="52" t="e">
        <f>INDEX(STATSTABLE,MATCH(F121,bpiTeams,0),MATCH(INDEX(I:I,1,1),statTitles,0))</f>
        <v>#N/A</v>
      </c>
      <c r="J121" s="52" t="e">
        <f>INDEX(STATSTABLE,MATCH(F121,bpiTeams,0),MATCH(INDEX(J:J,1,1),statTitles,0))</f>
        <v>#N/A</v>
      </c>
      <c r="K121" s="52" t="e">
        <f>INDEX(STATSTABLE,MATCH(F121,bpiTeams,0),MATCH(INDEX(K:K,1,1),statTitles,0))</f>
        <v>#N/A</v>
      </c>
      <c r="L121" s="52" t="e">
        <f>INDEX(STATSTABLE,MATCH(F121,bpiTeams,0),MATCH(INDEX(L:L,1,1),statTitles,0))</f>
        <v>#N/A</v>
      </c>
      <c r="M121" s="52" t="e">
        <f>INDEX(STATSTABLE,MATCH(F121,bpiTeams,0),MATCH(INDEX(M:M,1,1),statTitles,0))</f>
        <v>#N/A</v>
      </c>
      <c r="N121" s="52" t="e">
        <f>INDEX(STATSTABLE,MATCH(F121,bpiTeams,0),MATCH(INDEX(N:N,1,1),statTitles,0))</f>
        <v>#N/A</v>
      </c>
      <c r="O121" s="52" t="e">
        <f>INDEX(STATSTABLE,MATCH(F121,bpiTeams,0),MATCH(INDEX(O:O,1,1),statTitles,0))</f>
        <v>#N/A</v>
      </c>
      <c r="P121" s="52" t="e">
        <f>INDEX(STATSTABLE,MATCH(F121,bpiTeams,0),MATCH(INDEX(P:P,1,1),statTitles,0))</f>
        <v>#N/A</v>
      </c>
      <c r="Q121" s="52" t="e">
        <f>INDEX(STATSTABLE,MATCH(F121,bpiTeams,0),MATCH(INDEX(Q:Q,1,1),statTitles,0))</f>
        <v>#N/A</v>
      </c>
      <c r="R121" s="52" t="e">
        <f>INDEX(STATSTABLE,MATCH(F121,bpiTeams,0),MATCH(INDEX(R:R,1,1),statTitles,0))</f>
        <v>#N/A</v>
      </c>
      <c r="S121" s="52" t="e">
        <f>INDEX(STATSTABLE,MATCH(F121,bpiTeams,0),MATCH(INDEX(S:S,1,1),statTitles,0))</f>
        <v>#N/A</v>
      </c>
      <c r="T121" s="52" t="e">
        <f>INDEX(STATSTABLE,MATCH(F121,bpiTeams,0),MATCH(INDEX(T:T,1,1),statTitles,0))</f>
        <v>#N/A</v>
      </c>
      <c r="U121" s="52" t="e">
        <f>INDEX(STATSTABLE,MATCH(F121,bpiTeams,0),MATCH(INDEX(U:U,1,1),statTitles,0))</f>
        <v>#N/A</v>
      </c>
      <c r="V121" s="52" t="e">
        <f>INDEX(STATSTABLE,MATCH(F121,bpiTeams,0),MATCH(INDEX(V:V,1,1),statTitles,0))</f>
        <v>#N/A</v>
      </c>
      <c r="W121" s="52" t="e">
        <f>INDEX(STATSTABLE,MATCH(F121,bpiTeams,0),MATCH(INDEX(W:W,1,1),statTitles,0))</f>
        <v>#N/A</v>
      </c>
      <c r="X121" s="52" t="e">
        <f>INDEX(STATSTABLE,MATCH(F121,bpiTeams,0),MATCH(INDEX(X:X,1,1),statTitles,0))</f>
        <v>#N/A</v>
      </c>
      <c r="Y121" s="52" t="e">
        <f>INDEX(STATSTABLE,MATCH(F121,bpiTeams,0),MATCH(INDEX(Y:Y,1,1),statTitles,0))</f>
        <v>#N/A</v>
      </c>
      <c r="Z121" s="52" t="e">
        <f>INDEX(STATSTABLE,MATCH(F121,bpiTeams,0),MATCH(INDEX(Z:Z,1,1),statTitles,0))</f>
        <v>#N/A</v>
      </c>
      <c r="AA121" s="55" t="e">
        <f t="shared" ref="AA121:AA122" si="162">(K121-(R121*S121)/100-3*(M121*N121)/100)/2</f>
        <v>#N/A</v>
      </c>
      <c r="AB121" s="55" t="e">
        <f t="shared" ref="AB121:AB122" si="163">SUM(AA121,(M121*N121/100))/(I121/100)</f>
        <v>#N/A</v>
      </c>
      <c r="AC121" s="55" t="e">
        <f t="shared" ref="AC121" si="164">X121*0.5+X122*0.5</f>
        <v>#N/A</v>
      </c>
      <c r="AD121" s="55" t="e">
        <f t="shared" ref="AD121:AD122" si="165">M121/AB121</f>
        <v>#N/A</v>
      </c>
      <c r="AE121" s="336" t="e">
        <f t="shared" ref="AE121:AE122" si="166">AA121/(AB121-M121)</f>
        <v>#N/A</v>
      </c>
      <c r="AF121" s="223" t="e">
        <f ca="1">INDEX(FGA_COEFFS,1,1)+AC121*INDEX(FGA_COEFFS,1,2)+AB121*INDEX(FGA_COEFFS,1,3)+U121*INDEX(FGA_COEFFS,1,4)+T122*INDEX(FGA_COEFFS,1,5)+V121*INDEX(FGA_COEFFS,1,6)+W122*INDEX(FGA_COEFFS,1,7)+P122*INDEX(FGA_COEFFS,1,8)+AB125*AB126</f>
        <v>#N/A</v>
      </c>
      <c r="AG121" s="223" t="e">
        <f ca="1">INDEX(THREEPTA_COEFFS,1,1)+AF121*INDEX(THREEPTA_COEFFS,1,2)+M121*INDEX(THREEPTA_COEFFS,1,3)+AD121*INDEX(THREEPTA_COEFFS,1,4)+N121*INDEX(THREEPTA_COEFFS,1,5)+O122*INDEX(THREEPTA_COEFFS,1,6)+AC125*AC126</f>
        <v>#N/A</v>
      </c>
      <c r="AH121" s="223" t="e">
        <f ca="1">INDEX(THREEPTPCT_COEFFS,1,1)+N121*INDEX(THREEPTPCT_COEFFS,1,2)+O122*INDEX(THREEPTPCT_COEFFS,1,3)+AD125*AD126</f>
        <v>#N/A</v>
      </c>
      <c r="AI121" s="55" t="e">
        <f t="shared" ref="AI121:AI122" ca="1" si="167">AF121-AG121</f>
        <v>#N/A</v>
      </c>
      <c r="AJ121" s="223" t="e">
        <f ca="1">INDEX(TWOPTPCT_COEFFS,1,1)+AE121*INDEX(TWOPTPCT_COEFFS,1,2)+L122*INDEX(TWOPTPCT_COEFFS,1,3)+J122*INDEX(TWOPTPCT_COEFFS,1,4)+O122*INDEX(TWOPTPCT_COEFFS,1,5)+AE125*AE126</f>
        <v>#N/A</v>
      </c>
      <c r="AK121" s="223" t="e">
        <f ca="1">INDEX(FTA_COEFFS,1,1)+R121*INDEX(FTA_COEFFS,1,2)+Q122*INDEX(FTA_COEFFS,1,3)+(T121+U121)*INDEX(FTA_COEFFS,1,4)+(T122+U122)*INDEX(FTA_COEFFS,1,5)+P122*INDEX(FTA_COEFFS,1,6)+AF125*AF126</f>
        <v>#N/A</v>
      </c>
      <c r="AL121" s="223" t="e">
        <f ca="1">INDEX(FTPCT_COEFFS,1,1)+S121*INDEX(FTPCT_COEFFS,1,2)+I121*INDEX(FTPCT_COEFFS,1,3)+J122*INDEX(FTPCT_COEFFS,1,4)+AG125*AG126</f>
        <v>#N/A</v>
      </c>
      <c r="AM121" s="338" t="e">
        <f t="shared" ref="AM121:AM122" ca="1" si="168">AG121*AH121/100+AI121*AJ121+AK121*AL121/100</f>
        <v>#N/A</v>
      </c>
      <c r="AN121" s="55"/>
      <c r="AO121" s="55"/>
      <c r="AP121" s="55"/>
      <c r="AQ121" s="55"/>
      <c r="AR121" s="53"/>
    </row>
    <row r="122" spans="1:44" customFormat="1" x14ac:dyDescent="0.3">
      <c r="A122" s="53"/>
      <c r="B122" s="53"/>
      <c r="C122" s="53"/>
      <c r="D122" s="53"/>
      <c r="E122" s="53" t="s">
        <v>175</v>
      </c>
      <c r="F122" s="54" t="e">
        <f>F115</f>
        <v>#N/A</v>
      </c>
      <c r="G122" s="56" t="e">
        <f t="shared" ca="1" si="161"/>
        <v>#N/A</v>
      </c>
      <c r="H122" s="52" t="e">
        <f>INDEX(STATSTABLE,MATCH(F122,bpiTeams,0),MATCH(INDEX(H:H,1,1),statTitles,0))</f>
        <v>#N/A</v>
      </c>
      <c r="I122" s="52" t="e">
        <f>INDEX(STATSTABLE,MATCH(F122,bpiTeams,0),MATCH(INDEX(I:I,1,1),statTitles,0))</f>
        <v>#N/A</v>
      </c>
      <c r="J122" s="52" t="e">
        <f>INDEX(STATSTABLE,MATCH(F122,bpiTeams,0),MATCH(INDEX(J:J,1,1),statTitles,0))</f>
        <v>#N/A</v>
      </c>
      <c r="K122" s="52" t="e">
        <f>INDEX(STATSTABLE,MATCH(F122,bpiTeams,0),MATCH(INDEX(K:K,1,1),statTitles,0))</f>
        <v>#N/A</v>
      </c>
      <c r="L122" s="52" t="e">
        <f>INDEX(STATSTABLE,MATCH(F122,bpiTeams,0),MATCH(INDEX(L:L,1,1),statTitles,0))</f>
        <v>#N/A</v>
      </c>
      <c r="M122" s="52" t="e">
        <f>INDEX(STATSTABLE,MATCH(F122,bpiTeams,0),MATCH(INDEX(M:M,1,1),statTitles,0))</f>
        <v>#N/A</v>
      </c>
      <c r="N122" s="52" t="e">
        <f>INDEX(STATSTABLE,MATCH(F122,bpiTeams,0),MATCH(INDEX(N:N,1,1),statTitles,0))</f>
        <v>#N/A</v>
      </c>
      <c r="O122" s="52" t="e">
        <f>INDEX(STATSTABLE,MATCH(F122,bpiTeams,0),MATCH(INDEX(O:O,1,1),statTitles,0))</f>
        <v>#N/A</v>
      </c>
      <c r="P122" s="52" t="e">
        <f>INDEX(STATSTABLE,MATCH(F122,bpiTeams,0),MATCH(INDEX(P:P,1,1),statTitles,0))</f>
        <v>#N/A</v>
      </c>
      <c r="Q122" s="52" t="e">
        <f>INDEX(STATSTABLE,MATCH(F122,bpiTeams,0),MATCH(INDEX(Q:Q,1,1),statTitles,0))</f>
        <v>#N/A</v>
      </c>
      <c r="R122" s="52" t="e">
        <f>INDEX(STATSTABLE,MATCH(F122,bpiTeams,0),MATCH(INDEX(R:R,1,1),statTitles,0))</f>
        <v>#N/A</v>
      </c>
      <c r="S122" s="52" t="e">
        <f>INDEX(STATSTABLE,MATCH(F122,bpiTeams,0),MATCH(INDEX(S:S,1,1),statTitles,0))</f>
        <v>#N/A</v>
      </c>
      <c r="T122" s="52" t="e">
        <f>INDEX(STATSTABLE,MATCH(F122,bpiTeams,0),MATCH(INDEX(T:T,1,1),statTitles,0))</f>
        <v>#N/A</v>
      </c>
      <c r="U122" s="52" t="e">
        <f>INDEX(STATSTABLE,MATCH(F122,bpiTeams,0),MATCH(INDEX(U:U,1,1),statTitles,0))</f>
        <v>#N/A</v>
      </c>
      <c r="V122" s="52" t="e">
        <f>INDEX(STATSTABLE,MATCH(F122,bpiTeams,0),MATCH(INDEX(V:V,1,1),statTitles,0))</f>
        <v>#N/A</v>
      </c>
      <c r="W122" s="52" t="e">
        <f>INDEX(STATSTABLE,MATCH(F122,bpiTeams,0),MATCH(INDEX(W:W,1,1),statTitles,0))</f>
        <v>#N/A</v>
      </c>
      <c r="X122" s="52" t="e">
        <f>INDEX(STATSTABLE,MATCH(F122,bpiTeams,0),MATCH(INDEX(X:X,1,1),statTitles,0))</f>
        <v>#N/A</v>
      </c>
      <c r="Y122" s="52" t="e">
        <f>INDEX(STATSTABLE,MATCH(F122,bpiTeams,0),MATCH(INDEX(Y:Y,1,1),statTitles,0))</f>
        <v>#N/A</v>
      </c>
      <c r="Z122" s="52" t="e">
        <f>INDEX(STATSTABLE,MATCH(F122,bpiTeams,0),MATCH(INDEX(Z:Z,1,1),statTitles,0))</f>
        <v>#N/A</v>
      </c>
      <c r="AA122" s="55" t="e">
        <f t="shared" si="162"/>
        <v>#N/A</v>
      </c>
      <c r="AB122" s="55" t="e">
        <f t="shared" si="163"/>
        <v>#N/A</v>
      </c>
      <c r="AC122" s="55" t="e">
        <f t="shared" ref="AC122" si="169">AC121</f>
        <v>#N/A</v>
      </c>
      <c r="AD122" s="55" t="e">
        <f t="shared" si="165"/>
        <v>#N/A</v>
      </c>
      <c r="AE122" s="336" t="e">
        <f t="shared" si="166"/>
        <v>#N/A</v>
      </c>
      <c r="AF122" s="223" t="e">
        <f ca="1">INDEX(FGA_COEFFS,1,1)+AC122*INDEX(FGA_COEFFS,1,2)+AB122*INDEX(FGA_COEFFS,1,3)+U122*INDEX(FGA_COEFFS,1,4)+T121*INDEX(FGA_COEFFS,1,5)+V122*INDEX(FGA_COEFFS,1,6)+W121*INDEX(FGA_COEFFS,1,7)+P121*INDEX(FGA_COEFFS,1,8)+AB125*AB127</f>
        <v>#N/A</v>
      </c>
      <c r="AG122" s="223" t="e">
        <f ca="1">INDEX(THREEPTA_COEFFS,1,1)+AF122*INDEX(THREEPTA_COEFFS,1,2)+M122*INDEX(THREEPTA_COEFFS,1,3)+AD122*INDEX(THREEPTA_COEFFS,1,4)+N122*INDEX(THREEPTA_COEFFS,1,5)+O121*INDEX(THREEPTA_COEFFS,1,6)+AC125*AC127</f>
        <v>#N/A</v>
      </c>
      <c r="AH122" s="223" t="e">
        <f ca="1">INDEX(THREEPTPCT_COEFFS,1,1)+N122*INDEX(THREEPTPCT_COEFFS,1,2)+O121*INDEX(THREEPTPCT_COEFFS,1,3)+AD125*AD127</f>
        <v>#N/A</v>
      </c>
      <c r="AI122" s="55" t="e">
        <f t="shared" ca="1" si="167"/>
        <v>#N/A</v>
      </c>
      <c r="AJ122" s="223" t="e">
        <f ca="1">INDEX(TWOPTPCT_COEFFS,1,1)+AE122*INDEX(TWOPTPCT_COEFFS,1,2)+L121*INDEX(TWOPTPCT_COEFFS,1,3)+J121*INDEX(TWOPTPCT_COEFFS,1,4)+O121*INDEX(TWOPTPCT_COEFFS,1,5)+AE125*AE127</f>
        <v>#N/A</v>
      </c>
      <c r="AK122" s="223" t="e">
        <f ca="1">INDEX(FTA_COEFFS,1,1)+R122*INDEX(FTA_COEFFS,1,2)+Q121*INDEX(FTA_COEFFS,1,3)+(T122+U122)*INDEX(FTA_COEFFS,1,4)+(T121+U121)*INDEX(FTA_COEFFS,1,5)+P121*INDEX(FTA_COEFFS,1,6)+AF125*AF127</f>
        <v>#N/A</v>
      </c>
      <c r="AL122" s="223" t="e">
        <f ca="1">INDEX(FTPCT_COEFFS,1,1)+S122*INDEX(FTPCT_COEFFS,1,2)+I122*INDEX(FTPCT_COEFFS,1,3)+J121*INDEX(FTPCT_COEFFS,1,4)+AG125*AG127</f>
        <v>#N/A</v>
      </c>
      <c r="AM122" s="338" t="e">
        <f t="shared" ca="1" si="168"/>
        <v>#N/A</v>
      </c>
      <c r="AN122" s="55"/>
      <c r="AO122" s="55"/>
      <c r="AP122" s="55"/>
      <c r="AQ122" s="55"/>
      <c r="AR122" s="53"/>
    </row>
    <row r="123" spans="1:44" customFormat="1" x14ac:dyDescent="0.3">
      <c r="A123" s="53"/>
      <c r="B123" s="53"/>
      <c r="C123" s="53"/>
      <c r="D123" s="53"/>
      <c r="E123" s="64" t="e">
        <f ca="1">IF(G122&gt;G121,F122,F121)</f>
        <v>#N/A</v>
      </c>
      <c r="F123" s="53"/>
      <c r="G123" s="56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5"/>
      <c r="AB123" s="55"/>
      <c r="AC123" s="55"/>
      <c r="AD123" s="55"/>
      <c r="AE123" s="55"/>
      <c r="AF123" s="337"/>
      <c r="AG123" s="337"/>
      <c r="AH123" s="337"/>
      <c r="AI123" s="337"/>
      <c r="AJ123" s="337"/>
      <c r="AK123" s="337"/>
      <c r="AL123" s="337"/>
      <c r="AM123" s="337"/>
      <c r="AN123" s="55"/>
      <c r="AO123" s="55"/>
      <c r="AP123" s="55"/>
      <c r="AQ123" s="55"/>
      <c r="AR123" s="53"/>
    </row>
    <row r="124" spans="1:44" customFormat="1" x14ac:dyDescent="0.3">
      <c r="A124" s="53"/>
      <c r="B124" s="53"/>
      <c r="C124" s="53"/>
      <c r="D124" s="53"/>
      <c r="E124" s="53"/>
      <c r="F124" s="53"/>
      <c r="G124" s="166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4" t="s">
        <v>1305</v>
      </c>
      <c r="AB124" s="54" t="s">
        <v>128</v>
      </c>
      <c r="AC124" s="54" t="s">
        <v>157</v>
      </c>
      <c r="AD124" s="54" t="s">
        <v>151</v>
      </c>
      <c r="AE124" s="54" t="s">
        <v>1327</v>
      </c>
      <c r="AF124" s="54" t="s">
        <v>129</v>
      </c>
      <c r="AG124" s="54" t="s">
        <v>116</v>
      </c>
      <c r="AH124" s="54"/>
      <c r="AI124" s="54"/>
      <c r="AJ124" s="54"/>
      <c r="AK124" s="54"/>
      <c r="AL124" s="54"/>
      <c r="AM124" s="54"/>
      <c r="AN124" s="53"/>
      <c r="AO124" s="53"/>
      <c r="AP124" s="53"/>
      <c r="AQ124" s="53"/>
      <c r="AR124" s="53"/>
    </row>
    <row r="125" spans="1:44" customFormat="1" x14ac:dyDescent="0.3">
      <c r="A125" s="53"/>
      <c r="B125" s="53"/>
      <c r="C125" s="53"/>
      <c r="D125" s="53" t="e">
        <f ca="1">IF(G121&gt;(G122+(W121-W122)/2),1,IF(G122&gt;(G121+(W122-W121)/2),0,"Close"))</f>
        <v>#N/A</v>
      </c>
      <c r="E125" s="53"/>
      <c r="F125" s="53"/>
      <c r="G125" s="166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4"/>
      <c r="AB125" s="54">
        <f>Formulas!A125</f>
        <v>0</v>
      </c>
      <c r="AC125" s="54">
        <f>Formulas!A132</f>
        <v>0</v>
      </c>
      <c r="AD125" s="54">
        <f>Formulas!A139</f>
        <v>0</v>
      </c>
      <c r="AE125" s="54">
        <f>Formulas!A146</f>
        <v>0</v>
      </c>
      <c r="AF125" s="54">
        <f>Formulas!A153</f>
        <v>0</v>
      </c>
      <c r="AG125" s="54">
        <f>Formulas!A160</f>
        <v>0</v>
      </c>
      <c r="AH125" s="54"/>
      <c r="AI125" s="336"/>
      <c r="AJ125" s="336"/>
      <c r="AK125" s="336"/>
      <c r="AL125" s="54"/>
      <c r="AM125" s="54"/>
      <c r="AN125" s="53"/>
      <c r="AO125" s="53"/>
      <c r="AP125" s="53"/>
      <c r="AQ125" s="53"/>
      <c r="AR125" s="53"/>
    </row>
    <row r="126" spans="1:44" customFormat="1" x14ac:dyDescent="0.3">
      <c r="A126" s="53"/>
      <c r="B126" s="53"/>
      <c r="C126" s="53"/>
      <c r="D126" s="53"/>
      <c r="E126" s="53"/>
      <c r="F126" s="53"/>
      <c r="G126" s="166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336"/>
      <c r="AB126" s="336">
        <f t="shared" ref="AB126:AB127" ca="1" si="170">1.5*RAND()^2*IF(RAND()&gt;0.5,1,-1)</f>
        <v>0.21186107324325626</v>
      </c>
      <c r="AC126" s="336">
        <f t="shared" ca="1" si="100"/>
        <v>-0.11775993921464462</v>
      </c>
      <c r="AD126" s="336">
        <f t="shared" ca="1" si="100"/>
        <v>1.1096770491041763</v>
      </c>
      <c r="AE126" s="336">
        <f t="shared" ca="1" si="100"/>
        <v>-0.16792507653345201</v>
      </c>
      <c r="AF126" s="336">
        <f t="shared" ca="1" si="100"/>
        <v>-0.31295472992319506</v>
      </c>
      <c r="AG126" s="336">
        <f t="shared" ca="1" si="100"/>
        <v>-1.264861921094661</v>
      </c>
      <c r="AH126" s="336"/>
      <c r="AI126" s="336"/>
      <c r="AJ126" s="336"/>
      <c r="AK126" s="336"/>
      <c r="AL126" s="54"/>
      <c r="AM126" s="54"/>
      <c r="AN126" s="53"/>
      <c r="AO126" s="55"/>
      <c r="AP126" s="55"/>
      <c r="AQ126" s="55"/>
      <c r="AR126" s="53"/>
    </row>
    <row r="127" spans="1:44" customFormat="1" x14ac:dyDescent="0.3">
      <c r="A127" s="53"/>
      <c r="B127" s="53"/>
      <c r="C127" s="53"/>
      <c r="D127" s="53"/>
      <c r="E127" s="53"/>
      <c r="F127" s="54"/>
      <c r="G127" s="165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3"/>
      <c r="AB127" s="336">
        <f t="shared" ca="1" si="170"/>
        <v>0.55278729250042691</v>
      </c>
      <c r="AC127" s="336">
        <f t="shared" ca="1" si="100"/>
        <v>-2.7475222053003776E-2</v>
      </c>
      <c r="AD127" s="336">
        <f t="shared" ca="1" si="100"/>
        <v>-3.2169006171060582E-2</v>
      </c>
      <c r="AE127" s="336">
        <f t="shared" ca="1" si="100"/>
        <v>-0.20999980158636658</v>
      </c>
      <c r="AF127" s="336">
        <f t="shared" ca="1" si="100"/>
        <v>2.6907304569848411E-2</v>
      </c>
      <c r="AG127" s="336">
        <f t="shared" ca="1" si="100"/>
        <v>1.2959301252796183E-2</v>
      </c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3"/>
    </row>
    <row r="128" spans="1:44" customFormat="1" x14ac:dyDescent="0.3">
      <c r="A128" s="53"/>
      <c r="B128" s="53"/>
      <c r="C128" s="53"/>
      <c r="D128" s="53"/>
      <c r="E128" s="53" t="s">
        <v>172</v>
      </c>
      <c r="F128" s="53">
        <f>F121</f>
        <v>0</v>
      </c>
      <c r="G128" s="56" t="e">
        <f t="shared" ref="G128:G129" ca="1" si="171">AM128</f>
        <v>#N/A</v>
      </c>
      <c r="H128" s="52" t="e">
        <f>INDEX(STATSTABLE,MATCH(F128,bpiTeams,0),MATCH(INDEX(H:H,1,1),statTitles,0))</f>
        <v>#N/A</v>
      </c>
      <c r="I128" s="52" t="e">
        <f>INDEX(STATSTABLE,MATCH(F128,bpiTeams,0),MATCH(INDEX(I:I,1,1),statTitles,0))</f>
        <v>#N/A</v>
      </c>
      <c r="J128" s="52" t="e">
        <f>INDEX(STATSTABLE,MATCH(F128,bpiTeams,0),MATCH(INDEX(J:J,1,1),statTitles,0))</f>
        <v>#N/A</v>
      </c>
      <c r="K128" s="52" t="e">
        <f>INDEX(STATSTABLE,MATCH(F128,bpiTeams,0),MATCH(INDEX(K:K,1,1),statTitles,0))</f>
        <v>#N/A</v>
      </c>
      <c r="L128" s="52" t="e">
        <f>INDEX(STATSTABLE,MATCH(F128,bpiTeams,0),MATCH(INDEX(L:L,1,1),statTitles,0))</f>
        <v>#N/A</v>
      </c>
      <c r="M128" s="52" t="e">
        <f>INDEX(STATSTABLE,MATCH(F128,bpiTeams,0),MATCH(INDEX(M:M,1,1),statTitles,0))</f>
        <v>#N/A</v>
      </c>
      <c r="N128" s="52" t="e">
        <f>INDEX(STATSTABLE,MATCH(F128,bpiTeams,0),MATCH(INDEX(N:N,1,1),statTitles,0))</f>
        <v>#N/A</v>
      </c>
      <c r="O128" s="52" t="e">
        <f>INDEX(STATSTABLE,MATCH(F128,bpiTeams,0),MATCH(INDEX(O:O,1,1),statTitles,0))</f>
        <v>#N/A</v>
      </c>
      <c r="P128" s="52" t="e">
        <f>INDEX(STATSTABLE,MATCH(F128,bpiTeams,0),MATCH(INDEX(P:P,1,1),statTitles,0))</f>
        <v>#N/A</v>
      </c>
      <c r="Q128" s="52" t="e">
        <f>INDEX(STATSTABLE,MATCH(F128,bpiTeams,0),MATCH(INDEX(Q:Q,1,1),statTitles,0))</f>
        <v>#N/A</v>
      </c>
      <c r="R128" s="52" t="e">
        <f>INDEX(STATSTABLE,MATCH(F128,bpiTeams,0),MATCH(INDEX(R:R,1,1),statTitles,0))</f>
        <v>#N/A</v>
      </c>
      <c r="S128" s="52" t="e">
        <f>INDEX(STATSTABLE,MATCH(F128,bpiTeams,0),MATCH(INDEX(S:S,1,1),statTitles,0))</f>
        <v>#N/A</v>
      </c>
      <c r="T128" s="52" t="e">
        <f>INDEX(STATSTABLE,MATCH(F128,bpiTeams,0),MATCH(INDEX(T:T,1,1),statTitles,0))</f>
        <v>#N/A</v>
      </c>
      <c r="U128" s="52" t="e">
        <f>INDEX(STATSTABLE,MATCH(F128,bpiTeams,0),MATCH(INDEX(U:U,1,1),statTitles,0))</f>
        <v>#N/A</v>
      </c>
      <c r="V128" s="52" t="e">
        <f>INDEX(STATSTABLE,MATCH(F128,bpiTeams,0),MATCH(INDEX(V:V,1,1),statTitles,0))</f>
        <v>#N/A</v>
      </c>
      <c r="W128" s="52" t="e">
        <f>INDEX(STATSTABLE,MATCH(F128,bpiTeams,0),MATCH(INDEX(W:W,1,1),statTitles,0))</f>
        <v>#N/A</v>
      </c>
      <c r="X128" s="52" t="e">
        <f>INDEX(STATSTABLE,MATCH(F128,bpiTeams,0),MATCH(INDEX(X:X,1,1),statTitles,0))</f>
        <v>#N/A</v>
      </c>
      <c r="Y128" s="52" t="e">
        <f>INDEX(STATSTABLE,MATCH(F128,bpiTeams,0),MATCH(INDEX(Y:Y,1,1),statTitles,0))</f>
        <v>#N/A</v>
      </c>
      <c r="Z128" s="52" t="e">
        <f>INDEX(STATSTABLE,MATCH(F128,bpiTeams,0),MATCH(INDEX(Z:Z,1,1),statTitles,0))</f>
        <v>#N/A</v>
      </c>
      <c r="AA128" s="55" t="e">
        <f t="shared" ref="AA128:AA129" si="172">(K128-(R128*S128)/100-3*(M128*N128)/100)/2</f>
        <v>#N/A</v>
      </c>
      <c r="AB128" s="55" t="e">
        <f t="shared" ref="AB128:AB129" si="173">SUM(AA128,(M128*N128/100))/(I128/100)</f>
        <v>#N/A</v>
      </c>
      <c r="AC128" s="55" t="e">
        <f t="shared" ref="AC128" si="174">X128*0.5+X129*0.5</f>
        <v>#N/A</v>
      </c>
      <c r="AD128" s="55" t="e">
        <f t="shared" ref="AD128:AD129" si="175">M128/AB128</f>
        <v>#N/A</v>
      </c>
      <c r="AE128" s="336" t="e">
        <f t="shared" ref="AE128:AE129" si="176">AA128/(AB128-M128)</f>
        <v>#N/A</v>
      </c>
      <c r="AF128" s="223" t="e">
        <f ca="1">INDEX(FGA_COEFFS,1,1)+AC128*INDEX(FGA_COEFFS,1,2)+AB128*INDEX(FGA_COEFFS,1,3)+U128*INDEX(FGA_COEFFS,1,4)+T129*INDEX(FGA_COEFFS,1,5)+V128*INDEX(FGA_COEFFS,1,6)+W129*INDEX(FGA_COEFFS,1,7)+P129*INDEX(FGA_COEFFS,1,8)+AB132*AB133</f>
        <v>#N/A</v>
      </c>
      <c r="AG128" s="223" t="e">
        <f ca="1">INDEX(THREEPTA_COEFFS,1,1)+AF128*INDEX(THREEPTA_COEFFS,1,2)+M128*INDEX(THREEPTA_COEFFS,1,3)+AD128*INDEX(THREEPTA_COEFFS,1,4)+N128*INDEX(THREEPTA_COEFFS,1,5)+O129*INDEX(THREEPTA_COEFFS,1,6)+AC132*AC133</f>
        <v>#N/A</v>
      </c>
      <c r="AH128" s="223" t="e">
        <f ca="1">INDEX(THREEPTPCT_COEFFS,1,1)+N128*INDEX(THREEPTPCT_COEFFS,1,2)+O129*INDEX(THREEPTPCT_COEFFS,1,3)+AD132*AD133</f>
        <v>#N/A</v>
      </c>
      <c r="AI128" s="55" t="e">
        <f t="shared" ref="AI128:AI129" ca="1" si="177">AF128-AG128</f>
        <v>#N/A</v>
      </c>
      <c r="AJ128" s="223" t="e">
        <f ca="1">INDEX(TWOPTPCT_COEFFS,1,1)+AE128*INDEX(TWOPTPCT_COEFFS,1,2)+L129*INDEX(TWOPTPCT_COEFFS,1,3)+J129*INDEX(TWOPTPCT_COEFFS,1,4)+O129*INDEX(TWOPTPCT_COEFFS,1,5)+AE132*AE133</f>
        <v>#N/A</v>
      </c>
      <c r="AK128" s="223" t="e">
        <f ca="1">INDEX(FTA_COEFFS,1,1)+R128*INDEX(FTA_COEFFS,1,2)+Q129*INDEX(FTA_COEFFS,1,3)+(T128+U128)*INDEX(FTA_COEFFS,1,4)+(T129+U129)*INDEX(FTA_COEFFS,1,5)+P129*INDEX(FTA_COEFFS,1,6)+AF132*AF133</f>
        <v>#N/A</v>
      </c>
      <c r="AL128" s="223" t="e">
        <f ca="1">INDEX(FTPCT_COEFFS,1,1)+S128*INDEX(FTPCT_COEFFS,1,2)+I128*INDEX(FTPCT_COEFFS,1,3)+J129*INDEX(FTPCT_COEFFS,1,4)+AG132*AG133</f>
        <v>#N/A</v>
      </c>
      <c r="AM128" s="338" t="e">
        <f t="shared" ref="AM128:AM129" ca="1" si="178">AG128*AH128/100+AI128*AJ128+AK128*AL128/100</f>
        <v>#N/A</v>
      </c>
      <c r="AN128" s="55"/>
      <c r="AO128" s="55"/>
      <c r="AP128" s="55"/>
      <c r="AQ128" s="55"/>
      <c r="AR128" s="53"/>
    </row>
    <row r="129" spans="1:44" customFormat="1" x14ac:dyDescent="0.3">
      <c r="A129" s="53"/>
      <c r="B129" s="53"/>
      <c r="C129" s="53"/>
      <c r="D129" s="53"/>
      <c r="E129" s="53" t="s">
        <v>175</v>
      </c>
      <c r="F129" s="54" t="e">
        <f>F122</f>
        <v>#N/A</v>
      </c>
      <c r="G129" s="56" t="e">
        <f t="shared" ca="1" si="171"/>
        <v>#N/A</v>
      </c>
      <c r="H129" s="52" t="e">
        <f>INDEX(STATSTABLE,MATCH(F129,bpiTeams,0),MATCH(INDEX(H:H,1,1),statTitles,0))</f>
        <v>#N/A</v>
      </c>
      <c r="I129" s="52" t="e">
        <f>INDEX(STATSTABLE,MATCH(F129,bpiTeams,0),MATCH(INDEX(I:I,1,1),statTitles,0))</f>
        <v>#N/A</v>
      </c>
      <c r="J129" s="52" t="e">
        <f>INDEX(STATSTABLE,MATCH(F129,bpiTeams,0),MATCH(INDEX(J:J,1,1),statTitles,0))</f>
        <v>#N/A</v>
      </c>
      <c r="K129" s="52" t="e">
        <f>INDEX(STATSTABLE,MATCH(F129,bpiTeams,0),MATCH(INDEX(K:K,1,1),statTitles,0))</f>
        <v>#N/A</v>
      </c>
      <c r="L129" s="52" t="e">
        <f>INDEX(STATSTABLE,MATCH(F129,bpiTeams,0),MATCH(INDEX(L:L,1,1),statTitles,0))</f>
        <v>#N/A</v>
      </c>
      <c r="M129" s="52" t="e">
        <f>INDEX(STATSTABLE,MATCH(F129,bpiTeams,0),MATCH(INDEX(M:M,1,1),statTitles,0))</f>
        <v>#N/A</v>
      </c>
      <c r="N129" s="52" t="e">
        <f>INDEX(STATSTABLE,MATCH(F129,bpiTeams,0),MATCH(INDEX(N:N,1,1),statTitles,0))</f>
        <v>#N/A</v>
      </c>
      <c r="O129" s="52" t="e">
        <f>INDEX(STATSTABLE,MATCH(F129,bpiTeams,0),MATCH(INDEX(O:O,1,1),statTitles,0))</f>
        <v>#N/A</v>
      </c>
      <c r="P129" s="52" t="e">
        <f>INDEX(STATSTABLE,MATCH(F129,bpiTeams,0),MATCH(INDEX(P:P,1,1),statTitles,0))</f>
        <v>#N/A</v>
      </c>
      <c r="Q129" s="52" t="e">
        <f>INDEX(STATSTABLE,MATCH(F129,bpiTeams,0),MATCH(INDEX(Q:Q,1,1),statTitles,0))</f>
        <v>#N/A</v>
      </c>
      <c r="R129" s="52" t="e">
        <f>INDEX(STATSTABLE,MATCH(F129,bpiTeams,0),MATCH(INDEX(R:R,1,1),statTitles,0))</f>
        <v>#N/A</v>
      </c>
      <c r="S129" s="52" t="e">
        <f>INDEX(STATSTABLE,MATCH(F129,bpiTeams,0),MATCH(INDEX(S:S,1,1),statTitles,0))</f>
        <v>#N/A</v>
      </c>
      <c r="T129" s="52" t="e">
        <f>INDEX(STATSTABLE,MATCH(F129,bpiTeams,0),MATCH(INDEX(T:T,1,1),statTitles,0))</f>
        <v>#N/A</v>
      </c>
      <c r="U129" s="52" t="e">
        <f>INDEX(STATSTABLE,MATCH(F129,bpiTeams,0),MATCH(INDEX(U:U,1,1),statTitles,0))</f>
        <v>#N/A</v>
      </c>
      <c r="V129" s="52" t="e">
        <f>INDEX(STATSTABLE,MATCH(F129,bpiTeams,0),MATCH(INDEX(V:V,1,1),statTitles,0))</f>
        <v>#N/A</v>
      </c>
      <c r="W129" s="52" t="e">
        <f>INDEX(STATSTABLE,MATCH(F129,bpiTeams,0),MATCH(INDEX(W:W,1,1),statTitles,0))</f>
        <v>#N/A</v>
      </c>
      <c r="X129" s="52" t="e">
        <f>INDEX(STATSTABLE,MATCH(F129,bpiTeams,0),MATCH(INDEX(X:X,1,1),statTitles,0))</f>
        <v>#N/A</v>
      </c>
      <c r="Y129" s="52" t="e">
        <f>INDEX(STATSTABLE,MATCH(F129,bpiTeams,0),MATCH(INDEX(Y:Y,1,1),statTitles,0))</f>
        <v>#N/A</v>
      </c>
      <c r="Z129" s="52" t="e">
        <f>INDEX(STATSTABLE,MATCH(F129,bpiTeams,0),MATCH(INDEX(Z:Z,1,1),statTitles,0))</f>
        <v>#N/A</v>
      </c>
      <c r="AA129" s="55" t="e">
        <f t="shared" si="172"/>
        <v>#N/A</v>
      </c>
      <c r="AB129" s="55" t="e">
        <f t="shared" si="173"/>
        <v>#N/A</v>
      </c>
      <c r="AC129" s="55" t="e">
        <f t="shared" ref="AC129" si="179">AC128</f>
        <v>#N/A</v>
      </c>
      <c r="AD129" s="55" t="e">
        <f t="shared" si="175"/>
        <v>#N/A</v>
      </c>
      <c r="AE129" s="336" t="e">
        <f t="shared" si="176"/>
        <v>#N/A</v>
      </c>
      <c r="AF129" s="223" t="e">
        <f ca="1">INDEX(FGA_COEFFS,1,1)+AC129*INDEX(FGA_COEFFS,1,2)+AB129*INDEX(FGA_COEFFS,1,3)+U129*INDEX(FGA_COEFFS,1,4)+T128*INDEX(FGA_COEFFS,1,5)+V129*INDEX(FGA_COEFFS,1,6)+W128*INDEX(FGA_COEFFS,1,7)+P128*INDEX(FGA_COEFFS,1,8)+AB132*AB134</f>
        <v>#N/A</v>
      </c>
      <c r="AG129" s="223" t="e">
        <f ca="1">INDEX(THREEPTA_COEFFS,1,1)+AF129*INDEX(THREEPTA_COEFFS,1,2)+M129*INDEX(THREEPTA_COEFFS,1,3)+AD129*INDEX(THREEPTA_COEFFS,1,4)+N129*INDEX(THREEPTA_COEFFS,1,5)+O128*INDEX(THREEPTA_COEFFS,1,6)+AC132*AC134</f>
        <v>#N/A</v>
      </c>
      <c r="AH129" s="223" t="e">
        <f ca="1">INDEX(THREEPTPCT_COEFFS,1,1)+N129*INDEX(THREEPTPCT_COEFFS,1,2)+O128*INDEX(THREEPTPCT_COEFFS,1,3)+AD132*AD134</f>
        <v>#N/A</v>
      </c>
      <c r="AI129" s="55" t="e">
        <f t="shared" ca="1" si="177"/>
        <v>#N/A</v>
      </c>
      <c r="AJ129" s="223" t="e">
        <f ca="1">INDEX(TWOPTPCT_COEFFS,1,1)+AE129*INDEX(TWOPTPCT_COEFFS,1,2)+L128*INDEX(TWOPTPCT_COEFFS,1,3)+J128*INDEX(TWOPTPCT_COEFFS,1,4)+O128*INDEX(TWOPTPCT_COEFFS,1,5)+AE132*AE134</f>
        <v>#N/A</v>
      </c>
      <c r="AK129" s="223" t="e">
        <f ca="1">INDEX(FTA_COEFFS,1,1)+R129*INDEX(FTA_COEFFS,1,2)+Q128*INDEX(FTA_COEFFS,1,3)+(T129+U129)*INDEX(FTA_COEFFS,1,4)+(T128+U128)*INDEX(FTA_COEFFS,1,5)+P128*INDEX(FTA_COEFFS,1,6)+AF132*AF134</f>
        <v>#N/A</v>
      </c>
      <c r="AL129" s="223" t="e">
        <f ca="1">INDEX(FTPCT_COEFFS,1,1)+S129*INDEX(FTPCT_COEFFS,1,2)+I129*INDEX(FTPCT_COEFFS,1,3)+J128*INDEX(FTPCT_COEFFS,1,4)+AG132*AG134</f>
        <v>#N/A</v>
      </c>
      <c r="AM129" s="338" t="e">
        <f t="shared" ca="1" si="178"/>
        <v>#N/A</v>
      </c>
      <c r="AN129" s="55"/>
      <c r="AO129" s="55"/>
      <c r="AP129" s="55"/>
      <c r="AQ129" s="55"/>
      <c r="AR129" s="53"/>
    </row>
    <row r="130" spans="1:44" customFormat="1" x14ac:dyDescent="0.3">
      <c r="A130" s="53"/>
      <c r="B130" s="53"/>
      <c r="C130" s="53"/>
      <c r="D130" s="53"/>
      <c r="E130" s="64" t="e">
        <f ca="1">IF(G129&gt;G128,F129,F128)</f>
        <v>#N/A</v>
      </c>
      <c r="F130" s="53"/>
      <c r="G130" s="56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5"/>
      <c r="AB130" s="55"/>
      <c r="AC130" s="55"/>
      <c r="AD130" s="55"/>
      <c r="AE130" s="55"/>
      <c r="AF130" s="337"/>
      <c r="AG130" s="337"/>
      <c r="AH130" s="337"/>
      <c r="AI130" s="337"/>
      <c r="AJ130" s="337"/>
      <c r="AK130" s="337"/>
      <c r="AL130" s="337"/>
      <c r="AM130" s="337"/>
      <c r="AN130" s="55"/>
      <c r="AO130" s="55"/>
      <c r="AP130" s="55"/>
      <c r="AQ130" s="55"/>
      <c r="AR130" s="53"/>
    </row>
    <row r="131" spans="1:44" customFormat="1" x14ac:dyDescent="0.3">
      <c r="A131" s="53"/>
      <c r="B131" s="53"/>
      <c r="C131" s="53"/>
      <c r="D131" s="53"/>
      <c r="E131" s="53"/>
      <c r="F131" s="53"/>
      <c r="G131" s="166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4" t="s">
        <v>1305</v>
      </c>
      <c r="AB131" s="54" t="s">
        <v>128</v>
      </c>
      <c r="AC131" s="54" t="s">
        <v>157</v>
      </c>
      <c r="AD131" s="54" t="s">
        <v>151</v>
      </c>
      <c r="AE131" s="54" t="s">
        <v>1327</v>
      </c>
      <c r="AF131" s="54" t="s">
        <v>129</v>
      </c>
      <c r="AG131" s="54" t="s">
        <v>116</v>
      </c>
      <c r="AH131" s="54"/>
      <c r="AI131" s="54"/>
      <c r="AJ131" s="54"/>
      <c r="AK131" s="54"/>
      <c r="AL131" s="54"/>
      <c r="AM131" s="54"/>
      <c r="AN131" s="53"/>
      <c r="AO131" s="53"/>
      <c r="AP131" s="53"/>
      <c r="AQ131" s="53"/>
      <c r="AR131" s="53"/>
    </row>
    <row r="132" spans="1:44" customFormat="1" x14ac:dyDescent="0.3">
      <c r="A132" s="53"/>
      <c r="B132" s="53"/>
      <c r="C132" s="53"/>
      <c r="D132" s="53" t="e">
        <f ca="1">IF(G128&gt;(G129+(W128-W129)/2),1,IF(G129&gt;(G128+(W129-W128)/2),0,"Close"))</f>
        <v>#N/A</v>
      </c>
      <c r="E132" s="53"/>
      <c r="F132" s="53"/>
      <c r="G132" s="166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4"/>
      <c r="AB132" s="54">
        <f>Formulas!A132</f>
        <v>0</v>
      </c>
      <c r="AC132" s="54">
        <f>Formulas!A139</f>
        <v>0</v>
      </c>
      <c r="AD132" s="54">
        <f>Formulas!A146</f>
        <v>0</v>
      </c>
      <c r="AE132" s="54">
        <f>Formulas!A153</f>
        <v>0</v>
      </c>
      <c r="AF132" s="54">
        <f>Formulas!A160</f>
        <v>0</v>
      </c>
      <c r="AG132" s="54">
        <f>Formulas!A167</f>
        <v>0</v>
      </c>
      <c r="AH132" s="54"/>
      <c r="AI132" s="336"/>
      <c r="AJ132" s="336"/>
      <c r="AK132" s="336"/>
      <c r="AL132" s="54"/>
      <c r="AM132" s="54"/>
      <c r="AN132" s="53"/>
      <c r="AO132" s="53"/>
      <c r="AP132" s="53"/>
      <c r="AQ132" s="53"/>
      <c r="AR132" s="53"/>
    </row>
    <row r="133" spans="1:44" customFormat="1" x14ac:dyDescent="0.3">
      <c r="A133" s="53"/>
      <c r="B133" s="53"/>
      <c r="C133" s="53"/>
      <c r="D133" s="53"/>
      <c r="E133" s="53"/>
      <c r="F133" s="53"/>
      <c r="G133" s="166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336"/>
      <c r="AB133" s="336">
        <f t="shared" ref="AB133:AB134" ca="1" si="180">1.5*RAND()^2*IF(RAND()&gt;0.5,1,-1)</f>
        <v>-0.2513942888195555</v>
      </c>
      <c r="AC133" s="336">
        <f t="shared" ca="1" si="100"/>
        <v>1.8679161855181527E-4</v>
      </c>
      <c r="AD133" s="336">
        <f t="shared" ca="1" si="100"/>
        <v>0.49962158275986035</v>
      </c>
      <c r="AE133" s="336">
        <f t="shared" ca="1" si="100"/>
        <v>1.0347114644923897E-3</v>
      </c>
      <c r="AF133" s="336">
        <f t="shared" ca="1" si="100"/>
        <v>-0.13208291458353494</v>
      </c>
      <c r="AG133" s="336">
        <f t="shared" ca="1" si="100"/>
        <v>0.85300244462223362</v>
      </c>
      <c r="AH133" s="336"/>
      <c r="AI133" s="336"/>
      <c r="AJ133" s="336"/>
      <c r="AK133" s="336"/>
      <c r="AL133" s="54"/>
      <c r="AM133" s="54"/>
      <c r="AN133" s="53"/>
      <c r="AO133" s="55"/>
      <c r="AP133" s="55"/>
      <c r="AQ133" s="55"/>
      <c r="AR133" s="53"/>
    </row>
    <row r="134" spans="1:44" customFormat="1" x14ac:dyDescent="0.3">
      <c r="A134" s="53"/>
      <c r="B134" s="53"/>
      <c r="C134" s="53"/>
      <c r="D134" s="53"/>
      <c r="E134" s="53"/>
      <c r="F134" s="54"/>
      <c r="G134" s="165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3"/>
      <c r="AB134" s="336">
        <f t="shared" ca="1" si="180"/>
        <v>1.3539505311311915</v>
      </c>
      <c r="AC134" s="336">
        <f t="shared" ca="1" si="100"/>
        <v>2.8812667413691165E-2</v>
      </c>
      <c r="AD134" s="336">
        <f t="shared" ca="1" si="100"/>
        <v>0.3057962632517639</v>
      </c>
      <c r="AE134" s="336">
        <f t="shared" ca="1" si="100"/>
        <v>5.5966297374715299E-2</v>
      </c>
      <c r="AF134" s="336">
        <f t="shared" ca="1" si="100"/>
        <v>-1.4589270298230939E-4</v>
      </c>
      <c r="AG134" s="336">
        <f t="shared" ca="1" si="100"/>
        <v>-0.14719535293689423</v>
      </c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3"/>
    </row>
    <row r="135" spans="1:44" customFormat="1" x14ac:dyDescent="0.3">
      <c r="A135" s="53"/>
      <c r="B135" s="53"/>
      <c r="C135" s="53"/>
      <c r="D135" s="53"/>
      <c r="E135" s="53" t="s">
        <v>172</v>
      </c>
      <c r="F135" s="67">
        <f>F65</f>
        <v>0</v>
      </c>
      <c r="G135" s="56" t="e">
        <f t="shared" ref="G135:G136" ca="1" si="181">AM135</f>
        <v>#N/A</v>
      </c>
      <c r="H135" s="52" t="e">
        <f>INDEX(STATSTABLE,MATCH(F135,bpiTeams,0),MATCH(INDEX(H:H,1,1),statTitles,0))</f>
        <v>#N/A</v>
      </c>
      <c r="I135" s="52" t="e">
        <f>INDEX(STATSTABLE,MATCH(F135,bpiTeams,0),MATCH(INDEX(I:I,1,1),statTitles,0))</f>
        <v>#N/A</v>
      </c>
      <c r="J135" s="52" t="e">
        <f>INDEX(STATSTABLE,MATCH(F135,bpiTeams,0),MATCH(INDEX(J:J,1,1),statTitles,0))</f>
        <v>#N/A</v>
      </c>
      <c r="K135" s="52" t="e">
        <f>INDEX(STATSTABLE,MATCH(F135,bpiTeams,0),MATCH(INDEX(K:K,1,1),statTitles,0))</f>
        <v>#N/A</v>
      </c>
      <c r="L135" s="52" t="e">
        <f>INDEX(STATSTABLE,MATCH(F135,bpiTeams,0),MATCH(INDEX(L:L,1,1),statTitles,0))</f>
        <v>#N/A</v>
      </c>
      <c r="M135" s="52" t="e">
        <f>INDEX(STATSTABLE,MATCH(F135,bpiTeams,0),MATCH(INDEX(M:M,1,1),statTitles,0))</f>
        <v>#N/A</v>
      </c>
      <c r="N135" s="52" t="e">
        <f>INDEX(STATSTABLE,MATCH(F135,bpiTeams,0),MATCH(INDEX(N:N,1,1),statTitles,0))</f>
        <v>#N/A</v>
      </c>
      <c r="O135" s="52" t="e">
        <f>INDEX(STATSTABLE,MATCH(F135,bpiTeams,0),MATCH(INDEX(O:O,1,1),statTitles,0))</f>
        <v>#N/A</v>
      </c>
      <c r="P135" s="52" t="e">
        <f>INDEX(STATSTABLE,MATCH(F135,bpiTeams,0),MATCH(INDEX(P:P,1,1),statTitles,0))</f>
        <v>#N/A</v>
      </c>
      <c r="Q135" s="52" t="e">
        <f>INDEX(STATSTABLE,MATCH(F135,bpiTeams,0),MATCH(INDEX(Q:Q,1,1),statTitles,0))</f>
        <v>#N/A</v>
      </c>
      <c r="R135" s="52" t="e">
        <f>INDEX(STATSTABLE,MATCH(F135,bpiTeams,0),MATCH(INDEX(R:R,1,1),statTitles,0))</f>
        <v>#N/A</v>
      </c>
      <c r="S135" s="52" t="e">
        <f>INDEX(STATSTABLE,MATCH(F135,bpiTeams,0),MATCH(INDEX(S:S,1,1),statTitles,0))</f>
        <v>#N/A</v>
      </c>
      <c r="T135" s="52" t="e">
        <f>INDEX(STATSTABLE,MATCH(F135,bpiTeams,0),MATCH(INDEX(T:T,1,1),statTitles,0))</f>
        <v>#N/A</v>
      </c>
      <c r="U135" s="52" t="e">
        <f>INDEX(STATSTABLE,MATCH(F135,bpiTeams,0),MATCH(INDEX(U:U,1,1),statTitles,0))</f>
        <v>#N/A</v>
      </c>
      <c r="V135" s="52" t="e">
        <f>INDEX(STATSTABLE,MATCH(F135,bpiTeams,0),MATCH(INDEX(V:V,1,1),statTitles,0))</f>
        <v>#N/A</v>
      </c>
      <c r="W135" s="52" t="e">
        <f>INDEX(STATSTABLE,MATCH(F135,bpiTeams,0),MATCH(INDEX(W:W,1,1),statTitles,0))</f>
        <v>#N/A</v>
      </c>
      <c r="X135" s="52" t="e">
        <f>INDEX(STATSTABLE,MATCH(F135,bpiTeams,0),MATCH(INDEX(X:X,1,1),statTitles,0))</f>
        <v>#N/A</v>
      </c>
      <c r="Y135" s="52" t="e">
        <f>INDEX(STATSTABLE,MATCH(F135,bpiTeams,0),MATCH(INDEX(Y:Y,1,1),statTitles,0))</f>
        <v>#N/A</v>
      </c>
      <c r="Z135" s="52" t="e">
        <f>INDEX(STATSTABLE,MATCH(F135,bpiTeams,0),MATCH(INDEX(Z:Z,1,1),statTitles,0))</f>
        <v>#N/A</v>
      </c>
      <c r="AA135" s="55" t="e">
        <f t="shared" ref="AA135:AA136" si="182">(K135-(R135*S135)/100-3*(M135*N135)/100)/2</f>
        <v>#N/A</v>
      </c>
      <c r="AB135" s="55" t="e">
        <f t="shared" ref="AB135:AB136" si="183">SUM(AA135,(M135*N135/100))/(I135/100)</f>
        <v>#N/A</v>
      </c>
      <c r="AC135" s="55" t="e">
        <f t="shared" ref="AC135" si="184">X135*0.5+X136*0.5</f>
        <v>#N/A</v>
      </c>
      <c r="AD135" s="55" t="e">
        <f t="shared" ref="AD135:AD136" si="185">M135/AB135</f>
        <v>#N/A</v>
      </c>
      <c r="AE135" s="336" t="e">
        <f t="shared" ref="AE135:AE136" si="186">AA135/(AB135-M135)</f>
        <v>#N/A</v>
      </c>
      <c r="AF135" s="223" t="e">
        <f ca="1">INDEX(FGA_COEFFS,1,1)+AC135*INDEX(FGA_COEFFS,1,2)+AB135*INDEX(FGA_COEFFS,1,3)+U135*INDEX(FGA_COEFFS,1,4)+T136*INDEX(FGA_COEFFS,1,5)+V135*INDEX(FGA_COEFFS,1,6)+W136*INDEX(FGA_COEFFS,1,7)+P136*INDEX(FGA_COEFFS,1,8)+AB139*AB140</f>
        <v>#N/A</v>
      </c>
      <c r="AG135" s="223" t="e">
        <f ca="1">INDEX(THREEPTA_COEFFS,1,1)+AF135*INDEX(THREEPTA_COEFFS,1,2)+M135*INDEX(THREEPTA_COEFFS,1,3)+AD135*INDEX(THREEPTA_COEFFS,1,4)+N135*INDEX(THREEPTA_COEFFS,1,5)+O136*INDEX(THREEPTA_COEFFS,1,6)+AC139*AC140</f>
        <v>#N/A</v>
      </c>
      <c r="AH135" s="223" t="e">
        <f ca="1">INDEX(THREEPTPCT_COEFFS,1,1)+N135*INDEX(THREEPTPCT_COEFFS,1,2)+O136*INDEX(THREEPTPCT_COEFFS,1,3)+AD139*AD140</f>
        <v>#N/A</v>
      </c>
      <c r="AI135" s="55" t="e">
        <f t="shared" ref="AI135:AI136" ca="1" si="187">AF135-AG135</f>
        <v>#N/A</v>
      </c>
      <c r="AJ135" s="223" t="e">
        <f ca="1">INDEX(TWOPTPCT_COEFFS,1,1)+AE135*INDEX(TWOPTPCT_COEFFS,1,2)+L136*INDEX(TWOPTPCT_COEFFS,1,3)+J136*INDEX(TWOPTPCT_COEFFS,1,4)+O136*INDEX(TWOPTPCT_COEFFS,1,5)+AE139*AE140</f>
        <v>#N/A</v>
      </c>
      <c r="AK135" s="223" t="e">
        <f ca="1">INDEX(FTA_COEFFS,1,1)+R135*INDEX(FTA_COEFFS,1,2)+Q136*INDEX(FTA_COEFFS,1,3)+(T135+U135)*INDEX(FTA_COEFFS,1,4)+(T136+U136)*INDEX(FTA_COEFFS,1,5)+P136*INDEX(FTA_COEFFS,1,6)+AF139*AF140</f>
        <v>#N/A</v>
      </c>
      <c r="AL135" s="223" t="e">
        <f ca="1">INDEX(FTPCT_COEFFS,1,1)+S135*INDEX(FTPCT_COEFFS,1,2)+I135*INDEX(FTPCT_COEFFS,1,3)+J136*INDEX(FTPCT_COEFFS,1,4)+AG139*AG140</f>
        <v>#N/A</v>
      </c>
      <c r="AM135" s="338" t="e">
        <f t="shared" ref="AM135:AM136" ca="1" si="188">AG135*AH135/100+AI135*AJ135+AK135*AL135/100</f>
        <v>#N/A</v>
      </c>
      <c r="AN135" s="55"/>
      <c r="AO135" s="55"/>
      <c r="AP135" s="55"/>
      <c r="AQ135" s="55"/>
      <c r="AR135" s="53"/>
    </row>
    <row r="136" spans="1:44" customFormat="1" x14ac:dyDescent="0.3">
      <c r="A136" s="53"/>
      <c r="B136" s="53"/>
      <c r="C136" s="53"/>
      <c r="D136" s="53"/>
      <c r="E136" s="53" t="s">
        <v>175</v>
      </c>
      <c r="F136" s="67" t="e">
        <f>'Map of Bracket (for Pred Tools)'!T11</f>
        <v>#N/A</v>
      </c>
      <c r="G136" s="56" t="e">
        <f t="shared" ca="1" si="181"/>
        <v>#N/A</v>
      </c>
      <c r="H136" s="52" t="e">
        <f>INDEX(STATSTABLE,MATCH(F136,bpiTeams,0),MATCH(INDEX(H:H,1,1),statTitles,0))</f>
        <v>#N/A</v>
      </c>
      <c r="I136" s="52" t="e">
        <f>INDEX(STATSTABLE,MATCH(F136,bpiTeams,0),MATCH(INDEX(I:I,1,1),statTitles,0))</f>
        <v>#N/A</v>
      </c>
      <c r="J136" s="52" t="e">
        <f>INDEX(STATSTABLE,MATCH(F136,bpiTeams,0),MATCH(INDEX(J:J,1,1),statTitles,0))</f>
        <v>#N/A</v>
      </c>
      <c r="K136" s="52" t="e">
        <f>INDEX(STATSTABLE,MATCH(F136,bpiTeams,0),MATCH(INDEX(K:K,1,1),statTitles,0))</f>
        <v>#N/A</v>
      </c>
      <c r="L136" s="52" t="e">
        <f>INDEX(STATSTABLE,MATCH(F136,bpiTeams,0),MATCH(INDEX(L:L,1,1),statTitles,0))</f>
        <v>#N/A</v>
      </c>
      <c r="M136" s="52" t="e">
        <f>INDEX(STATSTABLE,MATCH(F136,bpiTeams,0),MATCH(INDEX(M:M,1,1),statTitles,0))</f>
        <v>#N/A</v>
      </c>
      <c r="N136" s="52" t="e">
        <f>INDEX(STATSTABLE,MATCH(F136,bpiTeams,0),MATCH(INDEX(N:N,1,1),statTitles,0))</f>
        <v>#N/A</v>
      </c>
      <c r="O136" s="52" t="e">
        <f>INDEX(STATSTABLE,MATCH(F136,bpiTeams,0),MATCH(INDEX(O:O,1,1),statTitles,0))</f>
        <v>#N/A</v>
      </c>
      <c r="P136" s="52" t="e">
        <f>INDEX(STATSTABLE,MATCH(F136,bpiTeams,0),MATCH(INDEX(P:P,1,1),statTitles,0))</f>
        <v>#N/A</v>
      </c>
      <c r="Q136" s="52" t="e">
        <f>INDEX(STATSTABLE,MATCH(F136,bpiTeams,0),MATCH(INDEX(Q:Q,1,1),statTitles,0))</f>
        <v>#N/A</v>
      </c>
      <c r="R136" s="52" t="e">
        <f>INDEX(STATSTABLE,MATCH(F136,bpiTeams,0),MATCH(INDEX(R:R,1,1),statTitles,0))</f>
        <v>#N/A</v>
      </c>
      <c r="S136" s="52" t="e">
        <f>INDEX(STATSTABLE,MATCH(F136,bpiTeams,0),MATCH(INDEX(S:S,1,1),statTitles,0))</f>
        <v>#N/A</v>
      </c>
      <c r="T136" s="52" t="e">
        <f>INDEX(STATSTABLE,MATCH(F136,bpiTeams,0),MATCH(INDEX(T:T,1,1),statTitles,0))</f>
        <v>#N/A</v>
      </c>
      <c r="U136" s="52" t="e">
        <f>INDEX(STATSTABLE,MATCH(F136,bpiTeams,0),MATCH(INDEX(U:U,1,1),statTitles,0))</f>
        <v>#N/A</v>
      </c>
      <c r="V136" s="52" t="e">
        <f>INDEX(STATSTABLE,MATCH(F136,bpiTeams,0),MATCH(INDEX(V:V,1,1),statTitles,0))</f>
        <v>#N/A</v>
      </c>
      <c r="W136" s="52" t="e">
        <f>INDEX(STATSTABLE,MATCH(F136,bpiTeams,0),MATCH(INDEX(W:W,1,1),statTitles,0))</f>
        <v>#N/A</v>
      </c>
      <c r="X136" s="52" t="e">
        <f>INDEX(STATSTABLE,MATCH(F136,bpiTeams,0),MATCH(INDEX(X:X,1,1),statTitles,0))</f>
        <v>#N/A</v>
      </c>
      <c r="Y136" s="52" t="e">
        <f>INDEX(STATSTABLE,MATCH(F136,bpiTeams,0),MATCH(INDEX(Y:Y,1,1),statTitles,0))</f>
        <v>#N/A</v>
      </c>
      <c r="Z136" s="52" t="e">
        <f>INDEX(STATSTABLE,MATCH(F136,bpiTeams,0),MATCH(INDEX(Z:Z,1,1),statTitles,0))</f>
        <v>#N/A</v>
      </c>
      <c r="AA136" s="55" t="e">
        <f t="shared" si="182"/>
        <v>#N/A</v>
      </c>
      <c r="AB136" s="55" t="e">
        <f t="shared" si="183"/>
        <v>#N/A</v>
      </c>
      <c r="AC136" s="55" t="e">
        <f t="shared" ref="AC136" si="189">AC135</f>
        <v>#N/A</v>
      </c>
      <c r="AD136" s="55" t="e">
        <f t="shared" si="185"/>
        <v>#N/A</v>
      </c>
      <c r="AE136" s="336" t="e">
        <f t="shared" si="186"/>
        <v>#N/A</v>
      </c>
      <c r="AF136" s="223" t="e">
        <f ca="1">INDEX(FGA_COEFFS,1,1)+AC136*INDEX(FGA_COEFFS,1,2)+AB136*INDEX(FGA_COEFFS,1,3)+U136*INDEX(FGA_COEFFS,1,4)+T135*INDEX(FGA_COEFFS,1,5)+V136*INDEX(FGA_COEFFS,1,6)+W135*INDEX(FGA_COEFFS,1,7)+P135*INDEX(FGA_COEFFS,1,8)+AB139*AB141</f>
        <v>#N/A</v>
      </c>
      <c r="AG136" s="223" t="e">
        <f ca="1">INDEX(THREEPTA_COEFFS,1,1)+AF136*INDEX(THREEPTA_COEFFS,1,2)+M136*INDEX(THREEPTA_COEFFS,1,3)+AD136*INDEX(THREEPTA_COEFFS,1,4)+N136*INDEX(THREEPTA_COEFFS,1,5)+O135*INDEX(THREEPTA_COEFFS,1,6)+AC139*AC141</f>
        <v>#N/A</v>
      </c>
      <c r="AH136" s="223" t="e">
        <f ca="1">INDEX(THREEPTPCT_COEFFS,1,1)+N136*INDEX(THREEPTPCT_COEFFS,1,2)+O135*INDEX(THREEPTPCT_COEFFS,1,3)+AD139*AD141</f>
        <v>#N/A</v>
      </c>
      <c r="AI136" s="55" t="e">
        <f t="shared" ca="1" si="187"/>
        <v>#N/A</v>
      </c>
      <c r="AJ136" s="223" t="e">
        <f ca="1">INDEX(TWOPTPCT_COEFFS,1,1)+AE136*INDEX(TWOPTPCT_COEFFS,1,2)+L135*INDEX(TWOPTPCT_COEFFS,1,3)+J135*INDEX(TWOPTPCT_COEFFS,1,4)+O135*INDEX(TWOPTPCT_COEFFS,1,5)+AE139*AE141</f>
        <v>#N/A</v>
      </c>
      <c r="AK136" s="223" t="e">
        <f ca="1">INDEX(FTA_COEFFS,1,1)+R136*INDEX(FTA_COEFFS,1,2)+Q135*INDEX(FTA_COEFFS,1,3)+(T136+U136)*INDEX(FTA_COEFFS,1,4)+(T135+U135)*INDEX(FTA_COEFFS,1,5)+P135*INDEX(FTA_COEFFS,1,6)+AF139*AF141</f>
        <v>#N/A</v>
      </c>
      <c r="AL136" s="223" t="e">
        <f ca="1">INDEX(FTPCT_COEFFS,1,1)+S136*INDEX(FTPCT_COEFFS,1,2)+I136*INDEX(FTPCT_COEFFS,1,3)+J135*INDEX(FTPCT_COEFFS,1,4)+AG139*AG141</f>
        <v>#N/A</v>
      </c>
      <c r="AM136" s="338" t="e">
        <f t="shared" ca="1" si="188"/>
        <v>#N/A</v>
      </c>
      <c r="AN136" s="55"/>
      <c r="AO136" s="55"/>
      <c r="AP136" s="55"/>
      <c r="AQ136" s="55"/>
      <c r="AR136" s="53"/>
    </row>
    <row r="137" spans="1:44" customFormat="1" x14ac:dyDescent="0.3">
      <c r="A137" s="53"/>
      <c r="B137" s="53"/>
      <c r="C137" s="53"/>
      <c r="D137" s="53"/>
      <c r="E137" s="64" t="e">
        <f ca="1">IF(G136&gt;G135,F136,F135)</f>
        <v>#N/A</v>
      </c>
      <c r="F137" s="53"/>
      <c r="G137" s="56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5"/>
      <c r="AB137" s="55"/>
      <c r="AC137" s="55"/>
      <c r="AD137" s="55"/>
      <c r="AE137" s="55"/>
      <c r="AF137" s="337"/>
      <c r="AG137" s="337"/>
      <c r="AH137" s="337"/>
      <c r="AI137" s="337"/>
      <c r="AJ137" s="337"/>
      <c r="AK137" s="337"/>
      <c r="AL137" s="337"/>
      <c r="AM137" s="337"/>
      <c r="AN137" s="55"/>
      <c r="AO137" s="55"/>
      <c r="AP137" s="55"/>
      <c r="AQ137" s="55"/>
      <c r="AR137" s="53"/>
    </row>
    <row r="138" spans="1:44" customFormat="1" x14ac:dyDescent="0.3">
      <c r="A138" s="53"/>
      <c r="B138" s="53"/>
      <c r="C138" s="53"/>
      <c r="D138" s="53"/>
      <c r="E138" s="53"/>
      <c r="F138" s="53"/>
      <c r="G138" s="166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4" t="s">
        <v>1305</v>
      </c>
      <c r="AB138" s="54" t="s">
        <v>128</v>
      </c>
      <c r="AC138" s="54" t="s">
        <v>157</v>
      </c>
      <c r="AD138" s="54" t="s">
        <v>151</v>
      </c>
      <c r="AE138" s="54" t="s">
        <v>1327</v>
      </c>
      <c r="AF138" s="54" t="s">
        <v>129</v>
      </c>
      <c r="AG138" s="54" t="s">
        <v>116</v>
      </c>
      <c r="AH138" s="54"/>
      <c r="AI138" s="54"/>
      <c r="AJ138" s="54"/>
      <c r="AK138" s="54"/>
      <c r="AL138" s="54"/>
      <c r="AM138" s="54"/>
      <c r="AN138" s="53"/>
      <c r="AO138" s="53"/>
      <c r="AP138" s="53"/>
      <c r="AQ138" s="53"/>
      <c r="AR138" s="53"/>
    </row>
    <row r="139" spans="1:44" customFormat="1" x14ac:dyDescent="0.3">
      <c r="A139" s="53"/>
      <c r="B139" s="53"/>
      <c r="C139" s="53"/>
      <c r="D139" s="53" t="e">
        <f ca="1">IF(G135&gt;(G136+(W135-W136)/2),1,IF(G136&gt;(G135+(W136-W135)/2),0,"Close"))</f>
        <v>#N/A</v>
      </c>
      <c r="E139" s="53"/>
      <c r="F139" s="53"/>
      <c r="G139" s="166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4"/>
      <c r="AB139" s="54">
        <f>Formulas!A139</f>
        <v>0</v>
      </c>
      <c r="AC139" s="54">
        <f>Formulas!A146</f>
        <v>0</v>
      </c>
      <c r="AD139" s="54">
        <f>Formulas!A153</f>
        <v>0</v>
      </c>
      <c r="AE139" s="54">
        <f>Formulas!A160</f>
        <v>0</v>
      </c>
      <c r="AF139" s="54">
        <f>Formulas!A167</f>
        <v>0</v>
      </c>
      <c r="AG139" s="54">
        <f>Formulas!A174</f>
        <v>0</v>
      </c>
      <c r="AH139" s="54"/>
      <c r="AI139" s="336"/>
      <c r="AJ139" s="336"/>
      <c r="AK139" s="336"/>
      <c r="AL139" s="54"/>
      <c r="AM139" s="54"/>
      <c r="AN139" s="53"/>
      <c r="AO139" s="53"/>
      <c r="AP139" s="53"/>
      <c r="AQ139" s="53"/>
      <c r="AR139" s="53"/>
    </row>
    <row r="140" spans="1:44" customFormat="1" x14ac:dyDescent="0.3">
      <c r="A140" s="53"/>
      <c r="B140" s="53"/>
      <c r="C140" s="53"/>
      <c r="D140" s="53"/>
      <c r="E140" s="53"/>
      <c r="F140" s="53"/>
      <c r="G140" s="166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336"/>
      <c r="AB140" s="336">
        <f t="shared" ref="AB140:AG203" ca="1" si="190">1.5*RAND()^2*IF(RAND()&gt;0.5,1,-1)</f>
        <v>1.1715794508878883</v>
      </c>
      <c r="AC140" s="336">
        <f t="shared" ca="1" si="100"/>
        <v>-1.1029278618474405</v>
      </c>
      <c r="AD140" s="336">
        <f t="shared" ca="1" si="100"/>
        <v>0.1448910378374425</v>
      </c>
      <c r="AE140" s="336">
        <f t="shared" ca="1" si="100"/>
        <v>1.0377737651075103</v>
      </c>
      <c r="AF140" s="336">
        <f t="shared" ca="1" si="100"/>
        <v>1.1342877144023291</v>
      </c>
      <c r="AG140" s="336">
        <f t="shared" ca="1" si="100"/>
        <v>-0.67906850530751972</v>
      </c>
      <c r="AH140" s="336"/>
      <c r="AI140" s="336"/>
      <c r="AJ140" s="336"/>
      <c r="AK140" s="336"/>
      <c r="AL140" s="54"/>
      <c r="AM140" s="54"/>
      <c r="AN140" s="53"/>
      <c r="AO140" s="55"/>
      <c r="AP140" s="55"/>
      <c r="AQ140" s="55"/>
      <c r="AR140" s="53"/>
    </row>
    <row r="141" spans="1:44" customFormat="1" x14ac:dyDescent="0.3">
      <c r="A141" s="53"/>
      <c r="B141" s="53"/>
      <c r="C141" s="53"/>
      <c r="D141" s="53"/>
      <c r="E141" s="53"/>
      <c r="F141" s="54"/>
      <c r="G141" s="165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3"/>
      <c r="AB141" s="336">
        <f t="shared" ca="1" si="190"/>
        <v>0.88988298516798026</v>
      </c>
      <c r="AC141" s="336">
        <f t="shared" ca="1" si="190"/>
        <v>-0.12412574525141744</v>
      </c>
      <c r="AD141" s="336">
        <f t="shared" ca="1" si="190"/>
        <v>0.6769367895907269</v>
      </c>
      <c r="AE141" s="336">
        <f t="shared" ca="1" si="190"/>
        <v>-5.9578466028908983E-2</v>
      </c>
      <c r="AF141" s="336">
        <f t="shared" ca="1" si="190"/>
        <v>1.0694575891138951</v>
      </c>
      <c r="AG141" s="336">
        <f t="shared" ca="1" si="190"/>
        <v>0.5317690922470808</v>
      </c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3"/>
    </row>
    <row r="142" spans="1:44" customFormat="1" x14ac:dyDescent="0.3">
      <c r="A142" s="53"/>
      <c r="B142" s="53"/>
      <c r="C142" s="53"/>
      <c r="D142" s="53"/>
      <c r="E142" s="53" t="s">
        <v>172</v>
      </c>
      <c r="F142" s="53">
        <f>F135</f>
        <v>0</v>
      </c>
      <c r="G142" s="56" t="e">
        <f t="shared" ref="G142:G143" ca="1" si="191">AM142</f>
        <v>#N/A</v>
      </c>
      <c r="H142" s="52" t="e">
        <f>INDEX(STATSTABLE,MATCH(F142,bpiTeams,0),MATCH(INDEX(H:H,1,1),statTitles,0))</f>
        <v>#N/A</v>
      </c>
      <c r="I142" s="52" t="e">
        <f>INDEX(STATSTABLE,MATCH(F142,bpiTeams,0),MATCH(INDEX(I:I,1,1),statTitles,0))</f>
        <v>#N/A</v>
      </c>
      <c r="J142" s="52" t="e">
        <f>INDEX(STATSTABLE,MATCH(F142,bpiTeams,0),MATCH(INDEX(J:J,1,1),statTitles,0))</f>
        <v>#N/A</v>
      </c>
      <c r="K142" s="52" t="e">
        <f>INDEX(STATSTABLE,MATCH(F142,bpiTeams,0),MATCH(INDEX(K:K,1,1),statTitles,0))</f>
        <v>#N/A</v>
      </c>
      <c r="L142" s="52" t="e">
        <f>INDEX(STATSTABLE,MATCH(F142,bpiTeams,0),MATCH(INDEX(L:L,1,1),statTitles,0))</f>
        <v>#N/A</v>
      </c>
      <c r="M142" s="52" t="e">
        <f>INDEX(STATSTABLE,MATCH(F142,bpiTeams,0),MATCH(INDEX(M:M,1,1),statTitles,0))</f>
        <v>#N/A</v>
      </c>
      <c r="N142" s="52" t="e">
        <f>INDEX(STATSTABLE,MATCH(F142,bpiTeams,0),MATCH(INDEX(N:N,1,1),statTitles,0))</f>
        <v>#N/A</v>
      </c>
      <c r="O142" s="52" t="e">
        <f>INDEX(STATSTABLE,MATCH(F142,bpiTeams,0),MATCH(INDEX(O:O,1,1),statTitles,0))</f>
        <v>#N/A</v>
      </c>
      <c r="P142" s="52" t="e">
        <f>INDEX(STATSTABLE,MATCH(F142,bpiTeams,0),MATCH(INDEX(P:P,1,1),statTitles,0))</f>
        <v>#N/A</v>
      </c>
      <c r="Q142" s="52" t="e">
        <f>INDEX(STATSTABLE,MATCH(F142,bpiTeams,0),MATCH(INDEX(Q:Q,1,1),statTitles,0))</f>
        <v>#N/A</v>
      </c>
      <c r="R142" s="52" t="e">
        <f>INDEX(STATSTABLE,MATCH(F142,bpiTeams,0),MATCH(INDEX(R:R,1,1),statTitles,0))</f>
        <v>#N/A</v>
      </c>
      <c r="S142" s="52" t="e">
        <f>INDEX(STATSTABLE,MATCH(F142,bpiTeams,0),MATCH(INDEX(S:S,1,1),statTitles,0))</f>
        <v>#N/A</v>
      </c>
      <c r="T142" s="52" t="e">
        <f>INDEX(STATSTABLE,MATCH(F142,bpiTeams,0),MATCH(INDEX(T:T,1,1),statTitles,0))</f>
        <v>#N/A</v>
      </c>
      <c r="U142" s="52" t="e">
        <f>INDEX(STATSTABLE,MATCH(F142,bpiTeams,0),MATCH(INDEX(U:U,1,1),statTitles,0))</f>
        <v>#N/A</v>
      </c>
      <c r="V142" s="52" t="e">
        <f>INDEX(STATSTABLE,MATCH(F142,bpiTeams,0),MATCH(INDEX(V:V,1,1),statTitles,0))</f>
        <v>#N/A</v>
      </c>
      <c r="W142" s="52" t="e">
        <f>INDEX(STATSTABLE,MATCH(F142,bpiTeams,0),MATCH(INDEX(W:W,1,1),statTitles,0))</f>
        <v>#N/A</v>
      </c>
      <c r="X142" s="52" t="e">
        <f>INDEX(STATSTABLE,MATCH(F142,bpiTeams,0),MATCH(INDEX(X:X,1,1),statTitles,0))</f>
        <v>#N/A</v>
      </c>
      <c r="Y142" s="52" t="e">
        <f>INDEX(STATSTABLE,MATCH(F142,bpiTeams,0),MATCH(INDEX(Y:Y,1,1),statTitles,0))</f>
        <v>#N/A</v>
      </c>
      <c r="Z142" s="52" t="e">
        <f>INDEX(STATSTABLE,MATCH(F142,bpiTeams,0),MATCH(INDEX(Z:Z,1,1),statTitles,0))</f>
        <v>#N/A</v>
      </c>
      <c r="AA142" s="55" t="e">
        <f t="shared" ref="AA142:AA143" si="192">(K142-(R142*S142)/100-3*(M142*N142)/100)/2</f>
        <v>#N/A</v>
      </c>
      <c r="AB142" s="55" t="e">
        <f t="shared" ref="AB142:AB143" si="193">SUM(AA142,(M142*N142/100))/(I142/100)</f>
        <v>#N/A</v>
      </c>
      <c r="AC142" s="55" t="e">
        <f t="shared" ref="AC142" si="194">X142*0.5+X143*0.5</f>
        <v>#N/A</v>
      </c>
      <c r="AD142" s="55" t="e">
        <f t="shared" ref="AD142:AD143" si="195">M142/AB142</f>
        <v>#N/A</v>
      </c>
      <c r="AE142" s="336" t="e">
        <f t="shared" ref="AE142:AE143" si="196">AA142/(AB142-M142)</f>
        <v>#N/A</v>
      </c>
      <c r="AF142" s="223" t="e">
        <f ca="1">INDEX(FGA_COEFFS,1,1)+AC142*INDEX(FGA_COEFFS,1,2)+AB142*INDEX(FGA_COEFFS,1,3)+U142*INDEX(FGA_COEFFS,1,4)+T143*INDEX(FGA_COEFFS,1,5)+V142*INDEX(FGA_COEFFS,1,6)+W143*INDEX(FGA_COEFFS,1,7)+P143*INDEX(FGA_COEFFS,1,8)+AB146*AB147</f>
        <v>#N/A</v>
      </c>
      <c r="AG142" s="223" t="e">
        <f ca="1">INDEX(THREEPTA_COEFFS,1,1)+AF142*INDEX(THREEPTA_COEFFS,1,2)+M142*INDEX(THREEPTA_COEFFS,1,3)+AD142*INDEX(THREEPTA_COEFFS,1,4)+N142*INDEX(THREEPTA_COEFFS,1,5)+O143*INDEX(THREEPTA_COEFFS,1,6)+AC146*AC147</f>
        <v>#N/A</v>
      </c>
      <c r="AH142" s="223" t="e">
        <f ca="1">INDEX(THREEPTPCT_COEFFS,1,1)+N142*INDEX(THREEPTPCT_COEFFS,1,2)+O143*INDEX(THREEPTPCT_COEFFS,1,3)+AD146*AD147</f>
        <v>#N/A</v>
      </c>
      <c r="AI142" s="55" t="e">
        <f t="shared" ref="AI142:AI143" ca="1" si="197">AF142-AG142</f>
        <v>#N/A</v>
      </c>
      <c r="AJ142" s="223" t="e">
        <f ca="1">INDEX(TWOPTPCT_COEFFS,1,1)+AE142*INDEX(TWOPTPCT_COEFFS,1,2)+L143*INDEX(TWOPTPCT_COEFFS,1,3)+J143*INDEX(TWOPTPCT_COEFFS,1,4)+O143*INDEX(TWOPTPCT_COEFFS,1,5)+AE146*AE147</f>
        <v>#N/A</v>
      </c>
      <c r="AK142" s="223" t="e">
        <f ca="1">INDEX(FTA_COEFFS,1,1)+R142*INDEX(FTA_COEFFS,1,2)+Q143*INDEX(FTA_COEFFS,1,3)+(T142+U142)*INDEX(FTA_COEFFS,1,4)+(T143+U143)*INDEX(FTA_COEFFS,1,5)+P143*INDEX(FTA_COEFFS,1,6)+AF146*AF147</f>
        <v>#N/A</v>
      </c>
      <c r="AL142" s="223" t="e">
        <f ca="1">INDEX(FTPCT_COEFFS,1,1)+S142*INDEX(FTPCT_COEFFS,1,2)+I142*INDEX(FTPCT_COEFFS,1,3)+J143*INDEX(FTPCT_COEFFS,1,4)+AG146*AG147</f>
        <v>#N/A</v>
      </c>
      <c r="AM142" s="338" t="e">
        <f t="shared" ref="AM142:AM143" ca="1" si="198">AG142*AH142/100+AI142*AJ142+AK142*AL142/100</f>
        <v>#N/A</v>
      </c>
      <c r="AN142" s="55"/>
      <c r="AO142" s="55"/>
      <c r="AP142" s="55"/>
      <c r="AQ142" s="55"/>
      <c r="AR142" s="53"/>
    </row>
    <row r="143" spans="1:44" customFormat="1" x14ac:dyDescent="0.3">
      <c r="A143" s="53"/>
      <c r="B143" s="53"/>
      <c r="C143" s="53"/>
      <c r="D143" s="53"/>
      <c r="E143" s="53" t="s">
        <v>175</v>
      </c>
      <c r="F143" s="54" t="e">
        <f>F136</f>
        <v>#N/A</v>
      </c>
      <c r="G143" s="56" t="e">
        <f t="shared" ca="1" si="191"/>
        <v>#N/A</v>
      </c>
      <c r="H143" s="52" t="e">
        <f>INDEX(STATSTABLE,MATCH(F143,bpiTeams,0),MATCH(INDEX(H:H,1,1),statTitles,0))</f>
        <v>#N/A</v>
      </c>
      <c r="I143" s="52" t="e">
        <f>INDEX(STATSTABLE,MATCH(F143,bpiTeams,0),MATCH(INDEX(I:I,1,1),statTitles,0))</f>
        <v>#N/A</v>
      </c>
      <c r="J143" s="52" t="e">
        <f>INDEX(STATSTABLE,MATCH(F143,bpiTeams,0),MATCH(INDEX(J:J,1,1),statTitles,0))</f>
        <v>#N/A</v>
      </c>
      <c r="K143" s="52" t="e">
        <f>INDEX(STATSTABLE,MATCH(F143,bpiTeams,0),MATCH(INDEX(K:K,1,1),statTitles,0))</f>
        <v>#N/A</v>
      </c>
      <c r="L143" s="52" t="e">
        <f>INDEX(STATSTABLE,MATCH(F143,bpiTeams,0),MATCH(INDEX(L:L,1,1),statTitles,0))</f>
        <v>#N/A</v>
      </c>
      <c r="M143" s="52" t="e">
        <f>INDEX(STATSTABLE,MATCH(F143,bpiTeams,0),MATCH(INDEX(M:M,1,1),statTitles,0))</f>
        <v>#N/A</v>
      </c>
      <c r="N143" s="52" t="e">
        <f>INDEX(STATSTABLE,MATCH(F143,bpiTeams,0),MATCH(INDEX(N:N,1,1),statTitles,0))</f>
        <v>#N/A</v>
      </c>
      <c r="O143" s="52" t="e">
        <f>INDEX(STATSTABLE,MATCH(F143,bpiTeams,0),MATCH(INDEX(O:O,1,1),statTitles,0))</f>
        <v>#N/A</v>
      </c>
      <c r="P143" s="52" t="e">
        <f>INDEX(STATSTABLE,MATCH(F143,bpiTeams,0),MATCH(INDEX(P:P,1,1),statTitles,0))</f>
        <v>#N/A</v>
      </c>
      <c r="Q143" s="52" t="e">
        <f>INDEX(STATSTABLE,MATCH(F143,bpiTeams,0),MATCH(INDEX(Q:Q,1,1),statTitles,0))</f>
        <v>#N/A</v>
      </c>
      <c r="R143" s="52" t="e">
        <f>INDEX(STATSTABLE,MATCH(F143,bpiTeams,0),MATCH(INDEX(R:R,1,1),statTitles,0))</f>
        <v>#N/A</v>
      </c>
      <c r="S143" s="52" t="e">
        <f>INDEX(STATSTABLE,MATCH(F143,bpiTeams,0),MATCH(INDEX(S:S,1,1),statTitles,0))</f>
        <v>#N/A</v>
      </c>
      <c r="T143" s="52" t="e">
        <f>INDEX(STATSTABLE,MATCH(F143,bpiTeams,0),MATCH(INDEX(T:T,1,1),statTitles,0))</f>
        <v>#N/A</v>
      </c>
      <c r="U143" s="52" t="e">
        <f>INDEX(STATSTABLE,MATCH(F143,bpiTeams,0),MATCH(INDEX(U:U,1,1),statTitles,0))</f>
        <v>#N/A</v>
      </c>
      <c r="V143" s="52" t="e">
        <f>INDEX(STATSTABLE,MATCH(F143,bpiTeams,0),MATCH(INDEX(V:V,1,1),statTitles,0))</f>
        <v>#N/A</v>
      </c>
      <c r="W143" s="52" t="e">
        <f>INDEX(STATSTABLE,MATCH(F143,bpiTeams,0),MATCH(INDEX(W:W,1,1),statTitles,0))</f>
        <v>#N/A</v>
      </c>
      <c r="X143" s="52" t="e">
        <f>INDEX(STATSTABLE,MATCH(F143,bpiTeams,0),MATCH(INDEX(X:X,1,1),statTitles,0))</f>
        <v>#N/A</v>
      </c>
      <c r="Y143" s="52" t="e">
        <f>INDEX(STATSTABLE,MATCH(F143,bpiTeams,0),MATCH(INDEX(Y:Y,1,1),statTitles,0))</f>
        <v>#N/A</v>
      </c>
      <c r="Z143" s="52" t="e">
        <f>INDEX(STATSTABLE,MATCH(F143,bpiTeams,0),MATCH(INDEX(Z:Z,1,1),statTitles,0))</f>
        <v>#N/A</v>
      </c>
      <c r="AA143" s="55" t="e">
        <f t="shared" si="192"/>
        <v>#N/A</v>
      </c>
      <c r="AB143" s="55" t="e">
        <f t="shared" si="193"/>
        <v>#N/A</v>
      </c>
      <c r="AC143" s="55" t="e">
        <f t="shared" ref="AC143" si="199">AC142</f>
        <v>#N/A</v>
      </c>
      <c r="AD143" s="55" t="e">
        <f t="shared" si="195"/>
        <v>#N/A</v>
      </c>
      <c r="AE143" s="336" t="e">
        <f t="shared" si="196"/>
        <v>#N/A</v>
      </c>
      <c r="AF143" s="223" t="e">
        <f ca="1">INDEX(FGA_COEFFS,1,1)+AC143*INDEX(FGA_COEFFS,1,2)+AB143*INDEX(FGA_COEFFS,1,3)+U143*INDEX(FGA_COEFFS,1,4)+T142*INDEX(FGA_COEFFS,1,5)+V143*INDEX(FGA_COEFFS,1,6)+W142*INDEX(FGA_COEFFS,1,7)+P142*INDEX(FGA_COEFFS,1,8)+AB146*AB148</f>
        <v>#N/A</v>
      </c>
      <c r="AG143" s="223" t="e">
        <f ca="1">INDEX(THREEPTA_COEFFS,1,1)+AF143*INDEX(THREEPTA_COEFFS,1,2)+M143*INDEX(THREEPTA_COEFFS,1,3)+AD143*INDEX(THREEPTA_COEFFS,1,4)+N143*INDEX(THREEPTA_COEFFS,1,5)+O142*INDEX(THREEPTA_COEFFS,1,6)+AC146*AC148</f>
        <v>#N/A</v>
      </c>
      <c r="AH143" s="223" t="e">
        <f ca="1">INDEX(THREEPTPCT_COEFFS,1,1)+N143*INDEX(THREEPTPCT_COEFFS,1,2)+O142*INDEX(THREEPTPCT_COEFFS,1,3)+AD146*AD148</f>
        <v>#N/A</v>
      </c>
      <c r="AI143" s="55" t="e">
        <f t="shared" ca="1" si="197"/>
        <v>#N/A</v>
      </c>
      <c r="AJ143" s="223" t="e">
        <f ca="1">INDEX(TWOPTPCT_COEFFS,1,1)+AE143*INDEX(TWOPTPCT_COEFFS,1,2)+L142*INDEX(TWOPTPCT_COEFFS,1,3)+J142*INDEX(TWOPTPCT_COEFFS,1,4)+O142*INDEX(TWOPTPCT_COEFFS,1,5)+AE146*AE148</f>
        <v>#N/A</v>
      </c>
      <c r="AK143" s="223" t="e">
        <f ca="1">INDEX(FTA_COEFFS,1,1)+R143*INDEX(FTA_COEFFS,1,2)+Q142*INDEX(FTA_COEFFS,1,3)+(T143+U143)*INDEX(FTA_COEFFS,1,4)+(T142+U142)*INDEX(FTA_COEFFS,1,5)+P142*INDEX(FTA_COEFFS,1,6)+AF146*AF148</f>
        <v>#N/A</v>
      </c>
      <c r="AL143" s="223" t="e">
        <f ca="1">INDEX(FTPCT_COEFFS,1,1)+S143*INDEX(FTPCT_COEFFS,1,2)+I143*INDEX(FTPCT_COEFFS,1,3)+J142*INDEX(FTPCT_COEFFS,1,4)+AG146*AG148</f>
        <v>#N/A</v>
      </c>
      <c r="AM143" s="338" t="e">
        <f t="shared" ca="1" si="198"/>
        <v>#N/A</v>
      </c>
      <c r="AN143" s="55"/>
      <c r="AO143" s="55"/>
      <c r="AP143" s="55"/>
      <c r="AQ143" s="55"/>
      <c r="AR143" s="53"/>
    </row>
    <row r="144" spans="1:44" customFormat="1" x14ac:dyDescent="0.3">
      <c r="A144" s="53"/>
      <c r="B144" s="53"/>
      <c r="C144" s="53"/>
      <c r="D144" s="53"/>
      <c r="E144" s="64" t="e">
        <f ca="1">IF(G143&gt;G142,F143,F142)</f>
        <v>#N/A</v>
      </c>
      <c r="F144" s="53"/>
      <c r="G144" s="56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5"/>
      <c r="AB144" s="55"/>
      <c r="AC144" s="55"/>
      <c r="AD144" s="55"/>
      <c r="AE144" s="55"/>
      <c r="AF144" s="337"/>
      <c r="AG144" s="337"/>
      <c r="AH144" s="337"/>
      <c r="AI144" s="337"/>
      <c r="AJ144" s="337"/>
      <c r="AK144" s="337"/>
      <c r="AL144" s="337"/>
      <c r="AM144" s="337"/>
      <c r="AN144" s="55"/>
      <c r="AO144" s="55"/>
      <c r="AP144" s="55"/>
      <c r="AQ144" s="55"/>
      <c r="AR144" s="53"/>
    </row>
    <row r="145" spans="1:44" customFormat="1" x14ac:dyDescent="0.3">
      <c r="A145" s="53"/>
      <c r="B145" s="53"/>
      <c r="C145" s="53"/>
      <c r="D145" s="53"/>
      <c r="E145" s="53"/>
      <c r="F145" s="53"/>
      <c r="G145" s="166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4" t="s">
        <v>1305</v>
      </c>
      <c r="AB145" s="54" t="s">
        <v>128</v>
      </c>
      <c r="AC145" s="54" t="s">
        <v>157</v>
      </c>
      <c r="AD145" s="54" t="s">
        <v>151</v>
      </c>
      <c r="AE145" s="54" t="s">
        <v>1327</v>
      </c>
      <c r="AF145" s="54" t="s">
        <v>129</v>
      </c>
      <c r="AG145" s="54" t="s">
        <v>116</v>
      </c>
      <c r="AH145" s="54"/>
      <c r="AI145" s="54"/>
      <c r="AJ145" s="54"/>
      <c r="AK145" s="54"/>
      <c r="AL145" s="54"/>
      <c r="AM145" s="54"/>
      <c r="AN145" s="53"/>
      <c r="AO145" s="53"/>
      <c r="AP145" s="53"/>
      <c r="AQ145" s="53"/>
      <c r="AR145" s="53"/>
    </row>
    <row r="146" spans="1:44" customFormat="1" x14ac:dyDescent="0.3">
      <c r="A146" s="53"/>
      <c r="B146" s="53"/>
      <c r="C146" s="53"/>
      <c r="D146" s="53" t="e">
        <f ca="1">IF(G142&gt;(G143+(W142-W143)/2),1,IF(G143&gt;(G142+(W143-W142)/2),0,"Close"))</f>
        <v>#N/A</v>
      </c>
      <c r="E146" s="53"/>
      <c r="F146" s="53"/>
      <c r="G146" s="166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4"/>
      <c r="AB146" s="54">
        <f>Formulas!A146</f>
        <v>0</v>
      </c>
      <c r="AC146" s="54">
        <f>Formulas!A153</f>
        <v>0</v>
      </c>
      <c r="AD146" s="54">
        <f>Formulas!A160</f>
        <v>0</v>
      </c>
      <c r="AE146" s="54">
        <f>Formulas!A167</f>
        <v>0</v>
      </c>
      <c r="AF146" s="54">
        <f>Formulas!A174</f>
        <v>0</v>
      </c>
      <c r="AG146" s="54">
        <f>Formulas!A181</f>
        <v>0</v>
      </c>
      <c r="AH146" s="54"/>
      <c r="AI146" s="336"/>
      <c r="AJ146" s="336"/>
      <c r="AK146" s="336"/>
      <c r="AL146" s="54"/>
      <c r="AM146" s="54"/>
      <c r="AN146" s="53"/>
      <c r="AO146" s="53"/>
      <c r="AP146" s="53"/>
      <c r="AQ146" s="53"/>
      <c r="AR146" s="53"/>
    </row>
    <row r="147" spans="1:44" customFormat="1" x14ac:dyDescent="0.3">
      <c r="A147" s="53"/>
      <c r="B147" s="53"/>
      <c r="C147" s="53"/>
      <c r="D147" s="53"/>
      <c r="E147" s="53"/>
      <c r="F147" s="53"/>
      <c r="G147" s="166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336"/>
      <c r="AB147" s="336">
        <f t="shared" ref="AB147:AB148" ca="1" si="200">1.5*RAND()^2*IF(RAND()&gt;0.5,1,-1)</f>
        <v>-0.56996795249302168</v>
      </c>
      <c r="AC147" s="336">
        <f t="shared" ca="1" si="190"/>
        <v>-0.62220595504672283</v>
      </c>
      <c r="AD147" s="336">
        <f t="shared" ca="1" si="190"/>
        <v>-0.17656759507403777</v>
      </c>
      <c r="AE147" s="336">
        <f t="shared" ca="1" si="190"/>
        <v>0.11416431673184921</v>
      </c>
      <c r="AF147" s="336">
        <f t="shared" ca="1" si="190"/>
        <v>-2.4024831815885765E-2</v>
      </c>
      <c r="AG147" s="336">
        <f t="shared" ca="1" si="190"/>
        <v>-0.17317106888300049</v>
      </c>
      <c r="AH147" s="336"/>
      <c r="AI147" s="336"/>
      <c r="AJ147" s="336"/>
      <c r="AK147" s="336"/>
      <c r="AL147" s="54"/>
      <c r="AM147" s="54"/>
      <c r="AN147" s="53"/>
      <c r="AO147" s="55"/>
      <c r="AP147" s="55"/>
      <c r="AQ147" s="55"/>
      <c r="AR147" s="53"/>
    </row>
    <row r="148" spans="1:44" customFormat="1" x14ac:dyDescent="0.3">
      <c r="A148" s="53"/>
      <c r="B148" s="53"/>
      <c r="C148" s="53"/>
      <c r="D148" s="53"/>
      <c r="E148" s="53"/>
      <c r="F148" s="54"/>
      <c r="G148" s="165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3"/>
      <c r="AB148" s="336">
        <f t="shared" ca="1" si="200"/>
        <v>1.6419262243973526E-3</v>
      </c>
      <c r="AC148" s="336">
        <f t="shared" ca="1" si="190"/>
        <v>-1.0422188388935705E-2</v>
      </c>
      <c r="AD148" s="336">
        <f t="shared" ca="1" si="190"/>
        <v>8.5676190073422677E-3</v>
      </c>
      <c r="AE148" s="336">
        <f t="shared" ca="1" si="190"/>
        <v>-0.53803895345194774</v>
      </c>
      <c r="AF148" s="336">
        <f t="shared" ca="1" si="190"/>
        <v>0.44783360004849526</v>
      </c>
      <c r="AG148" s="336">
        <f t="shared" ca="1" si="190"/>
        <v>-2.7955326736362369E-3</v>
      </c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3"/>
    </row>
    <row r="149" spans="1:44" customFormat="1" x14ac:dyDescent="0.3">
      <c r="A149" s="53"/>
      <c r="B149" s="53"/>
      <c r="C149" s="53"/>
      <c r="D149" s="53"/>
      <c r="E149" s="53" t="s">
        <v>172</v>
      </c>
      <c r="F149" s="53">
        <f>F142</f>
        <v>0</v>
      </c>
      <c r="G149" s="56" t="e">
        <f t="shared" ref="G149:G150" ca="1" si="201">AM149</f>
        <v>#N/A</v>
      </c>
      <c r="H149" s="52" t="e">
        <f>INDEX(STATSTABLE,MATCH(F149,bpiTeams,0),MATCH(INDEX(H:H,1,1),statTitles,0))</f>
        <v>#N/A</v>
      </c>
      <c r="I149" s="52" t="e">
        <f>INDEX(STATSTABLE,MATCH(F149,bpiTeams,0),MATCH(INDEX(I:I,1,1),statTitles,0))</f>
        <v>#N/A</v>
      </c>
      <c r="J149" s="52" t="e">
        <f>INDEX(STATSTABLE,MATCH(F149,bpiTeams,0),MATCH(INDEX(J:J,1,1),statTitles,0))</f>
        <v>#N/A</v>
      </c>
      <c r="K149" s="52" t="e">
        <f>INDEX(STATSTABLE,MATCH(F149,bpiTeams,0),MATCH(INDEX(K:K,1,1),statTitles,0))</f>
        <v>#N/A</v>
      </c>
      <c r="L149" s="52" t="e">
        <f>INDEX(STATSTABLE,MATCH(F149,bpiTeams,0),MATCH(INDEX(L:L,1,1),statTitles,0))</f>
        <v>#N/A</v>
      </c>
      <c r="M149" s="52" t="e">
        <f>INDEX(STATSTABLE,MATCH(F149,bpiTeams,0),MATCH(INDEX(M:M,1,1),statTitles,0))</f>
        <v>#N/A</v>
      </c>
      <c r="N149" s="52" t="e">
        <f>INDEX(STATSTABLE,MATCH(F149,bpiTeams,0),MATCH(INDEX(N:N,1,1),statTitles,0))</f>
        <v>#N/A</v>
      </c>
      <c r="O149" s="52" t="e">
        <f>INDEX(STATSTABLE,MATCH(F149,bpiTeams,0),MATCH(INDEX(O:O,1,1),statTitles,0))</f>
        <v>#N/A</v>
      </c>
      <c r="P149" s="52" t="e">
        <f>INDEX(STATSTABLE,MATCH(F149,bpiTeams,0),MATCH(INDEX(P:P,1,1),statTitles,0))</f>
        <v>#N/A</v>
      </c>
      <c r="Q149" s="52" t="e">
        <f>INDEX(STATSTABLE,MATCH(F149,bpiTeams,0),MATCH(INDEX(Q:Q,1,1),statTitles,0))</f>
        <v>#N/A</v>
      </c>
      <c r="R149" s="52" t="e">
        <f>INDEX(STATSTABLE,MATCH(F149,bpiTeams,0),MATCH(INDEX(R:R,1,1),statTitles,0))</f>
        <v>#N/A</v>
      </c>
      <c r="S149" s="52" t="e">
        <f>INDEX(STATSTABLE,MATCH(F149,bpiTeams,0),MATCH(INDEX(S:S,1,1),statTitles,0))</f>
        <v>#N/A</v>
      </c>
      <c r="T149" s="52" t="e">
        <f>INDEX(STATSTABLE,MATCH(F149,bpiTeams,0),MATCH(INDEX(T:T,1,1),statTitles,0))</f>
        <v>#N/A</v>
      </c>
      <c r="U149" s="52" t="e">
        <f>INDEX(STATSTABLE,MATCH(F149,bpiTeams,0),MATCH(INDEX(U:U,1,1),statTitles,0))</f>
        <v>#N/A</v>
      </c>
      <c r="V149" s="52" t="e">
        <f>INDEX(STATSTABLE,MATCH(F149,bpiTeams,0),MATCH(INDEX(V:V,1,1),statTitles,0))</f>
        <v>#N/A</v>
      </c>
      <c r="W149" s="52" t="e">
        <f>INDEX(STATSTABLE,MATCH(F149,bpiTeams,0),MATCH(INDEX(W:W,1,1),statTitles,0))</f>
        <v>#N/A</v>
      </c>
      <c r="X149" s="52" t="e">
        <f>INDEX(STATSTABLE,MATCH(F149,bpiTeams,0),MATCH(INDEX(X:X,1,1),statTitles,0))</f>
        <v>#N/A</v>
      </c>
      <c r="Y149" s="52" t="e">
        <f>INDEX(STATSTABLE,MATCH(F149,bpiTeams,0),MATCH(INDEX(Y:Y,1,1),statTitles,0))</f>
        <v>#N/A</v>
      </c>
      <c r="Z149" s="52" t="e">
        <f>INDEX(STATSTABLE,MATCH(F149,bpiTeams,0),MATCH(INDEX(Z:Z,1,1),statTitles,0))</f>
        <v>#N/A</v>
      </c>
      <c r="AA149" s="55" t="e">
        <f t="shared" ref="AA149:AA150" si="202">(K149-(R149*S149)/100-3*(M149*N149)/100)/2</f>
        <v>#N/A</v>
      </c>
      <c r="AB149" s="55" t="e">
        <f t="shared" ref="AB149:AB150" si="203">SUM(AA149,(M149*N149/100))/(I149/100)</f>
        <v>#N/A</v>
      </c>
      <c r="AC149" s="55" t="e">
        <f t="shared" ref="AC149" si="204">X149*0.5+X150*0.5</f>
        <v>#N/A</v>
      </c>
      <c r="AD149" s="55" t="e">
        <f t="shared" ref="AD149:AD150" si="205">M149/AB149</f>
        <v>#N/A</v>
      </c>
      <c r="AE149" s="336" t="e">
        <f t="shared" ref="AE149:AE150" si="206">AA149/(AB149-M149)</f>
        <v>#N/A</v>
      </c>
      <c r="AF149" s="223" t="e">
        <f ca="1">INDEX(FGA_COEFFS,1,1)+AC149*INDEX(FGA_COEFFS,1,2)+AB149*INDEX(FGA_COEFFS,1,3)+U149*INDEX(FGA_COEFFS,1,4)+T150*INDEX(FGA_COEFFS,1,5)+V149*INDEX(FGA_COEFFS,1,6)+W150*INDEX(FGA_COEFFS,1,7)+P150*INDEX(FGA_COEFFS,1,8)+AB153*AB154</f>
        <v>#N/A</v>
      </c>
      <c r="AG149" s="223" t="e">
        <f ca="1">INDEX(THREEPTA_COEFFS,1,1)+AF149*INDEX(THREEPTA_COEFFS,1,2)+M149*INDEX(THREEPTA_COEFFS,1,3)+AD149*INDEX(THREEPTA_COEFFS,1,4)+N149*INDEX(THREEPTA_COEFFS,1,5)+O150*INDEX(THREEPTA_COEFFS,1,6)+AC153*AC154</f>
        <v>#N/A</v>
      </c>
      <c r="AH149" s="223" t="e">
        <f ca="1">INDEX(THREEPTPCT_COEFFS,1,1)+N149*INDEX(THREEPTPCT_COEFFS,1,2)+O150*INDEX(THREEPTPCT_COEFFS,1,3)+AD153*AD154</f>
        <v>#N/A</v>
      </c>
      <c r="AI149" s="55" t="e">
        <f t="shared" ref="AI149:AI150" ca="1" si="207">AF149-AG149</f>
        <v>#N/A</v>
      </c>
      <c r="AJ149" s="223" t="e">
        <f ca="1">INDEX(TWOPTPCT_COEFFS,1,1)+AE149*INDEX(TWOPTPCT_COEFFS,1,2)+L150*INDEX(TWOPTPCT_COEFFS,1,3)+J150*INDEX(TWOPTPCT_COEFFS,1,4)+O150*INDEX(TWOPTPCT_COEFFS,1,5)+AE153*AE154</f>
        <v>#N/A</v>
      </c>
      <c r="AK149" s="223" t="e">
        <f ca="1">INDEX(FTA_COEFFS,1,1)+R149*INDEX(FTA_COEFFS,1,2)+Q150*INDEX(FTA_COEFFS,1,3)+(T149+U149)*INDEX(FTA_COEFFS,1,4)+(T150+U150)*INDEX(FTA_COEFFS,1,5)+P150*INDEX(FTA_COEFFS,1,6)+AF153*AF154</f>
        <v>#N/A</v>
      </c>
      <c r="AL149" s="223" t="e">
        <f ca="1">INDEX(FTPCT_COEFFS,1,1)+S149*INDEX(FTPCT_COEFFS,1,2)+I149*INDEX(FTPCT_COEFFS,1,3)+J150*INDEX(FTPCT_COEFFS,1,4)+AG153*AG154</f>
        <v>#N/A</v>
      </c>
      <c r="AM149" s="338" t="e">
        <f t="shared" ref="AM149:AM150" ca="1" si="208">AG149*AH149/100+AI149*AJ149+AK149*AL149/100</f>
        <v>#N/A</v>
      </c>
      <c r="AN149" s="55"/>
      <c r="AO149" s="55"/>
      <c r="AP149" s="55"/>
      <c r="AQ149" s="55"/>
      <c r="AR149" s="53"/>
    </row>
    <row r="150" spans="1:44" customFormat="1" x14ac:dyDescent="0.3">
      <c r="A150" s="53"/>
      <c r="B150" s="53"/>
      <c r="C150" s="53"/>
      <c r="D150" s="53"/>
      <c r="E150" s="53" t="s">
        <v>175</v>
      </c>
      <c r="F150" s="54" t="e">
        <f>F143</f>
        <v>#N/A</v>
      </c>
      <c r="G150" s="56" t="e">
        <f t="shared" ca="1" si="201"/>
        <v>#N/A</v>
      </c>
      <c r="H150" s="52" t="e">
        <f>INDEX(STATSTABLE,MATCH(F150,bpiTeams,0),MATCH(INDEX(H:H,1,1),statTitles,0))</f>
        <v>#N/A</v>
      </c>
      <c r="I150" s="52" t="e">
        <f>INDEX(STATSTABLE,MATCH(F150,bpiTeams,0),MATCH(INDEX(I:I,1,1),statTitles,0))</f>
        <v>#N/A</v>
      </c>
      <c r="J150" s="52" t="e">
        <f>INDEX(STATSTABLE,MATCH(F150,bpiTeams,0),MATCH(INDEX(J:J,1,1),statTitles,0))</f>
        <v>#N/A</v>
      </c>
      <c r="K150" s="52" t="e">
        <f>INDEX(STATSTABLE,MATCH(F150,bpiTeams,0),MATCH(INDEX(K:K,1,1),statTitles,0))</f>
        <v>#N/A</v>
      </c>
      <c r="L150" s="52" t="e">
        <f>INDEX(STATSTABLE,MATCH(F150,bpiTeams,0),MATCH(INDEX(L:L,1,1),statTitles,0))</f>
        <v>#N/A</v>
      </c>
      <c r="M150" s="52" t="e">
        <f>INDEX(STATSTABLE,MATCH(F150,bpiTeams,0),MATCH(INDEX(M:M,1,1),statTitles,0))</f>
        <v>#N/A</v>
      </c>
      <c r="N150" s="52" t="e">
        <f>INDEX(STATSTABLE,MATCH(F150,bpiTeams,0),MATCH(INDEX(N:N,1,1),statTitles,0))</f>
        <v>#N/A</v>
      </c>
      <c r="O150" s="52" t="e">
        <f>INDEX(STATSTABLE,MATCH(F150,bpiTeams,0),MATCH(INDEX(O:O,1,1),statTitles,0))</f>
        <v>#N/A</v>
      </c>
      <c r="P150" s="52" t="e">
        <f>INDEX(STATSTABLE,MATCH(F150,bpiTeams,0),MATCH(INDEX(P:P,1,1),statTitles,0))</f>
        <v>#N/A</v>
      </c>
      <c r="Q150" s="52" t="e">
        <f>INDEX(STATSTABLE,MATCH(F150,bpiTeams,0),MATCH(INDEX(Q:Q,1,1),statTitles,0))</f>
        <v>#N/A</v>
      </c>
      <c r="R150" s="52" t="e">
        <f>INDEX(STATSTABLE,MATCH(F150,bpiTeams,0),MATCH(INDEX(R:R,1,1),statTitles,0))</f>
        <v>#N/A</v>
      </c>
      <c r="S150" s="52" t="e">
        <f>INDEX(STATSTABLE,MATCH(F150,bpiTeams,0),MATCH(INDEX(S:S,1,1),statTitles,0))</f>
        <v>#N/A</v>
      </c>
      <c r="T150" s="52" t="e">
        <f>INDEX(STATSTABLE,MATCH(F150,bpiTeams,0),MATCH(INDEX(T:T,1,1),statTitles,0))</f>
        <v>#N/A</v>
      </c>
      <c r="U150" s="52" t="e">
        <f>INDEX(STATSTABLE,MATCH(F150,bpiTeams,0),MATCH(INDEX(U:U,1,1),statTitles,0))</f>
        <v>#N/A</v>
      </c>
      <c r="V150" s="52" t="e">
        <f>INDEX(STATSTABLE,MATCH(F150,bpiTeams,0),MATCH(INDEX(V:V,1,1),statTitles,0))</f>
        <v>#N/A</v>
      </c>
      <c r="W150" s="52" t="e">
        <f>INDEX(STATSTABLE,MATCH(F150,bpiTeams,0),MATCH(INDEX(W:W,1,1),statTitles,0))</f>
        <v>#N/A</v>
      </c>
      <c r="X150" s="52" t="e">
        <f>INDEX(STATSTABLE,MATCH(F150,bpiTeams,0),MATCH(INDEX(X:X,1,1),statTitles,0))</f>
        <v>#N/A</v>
      </c>
      <c r="Y150" s="52" t="e">
        <f>INDEX(STATSTABLE,MATCH(F150,bpiTeams,0),MATCH(INDEX(Y:Y,1,1),statTitles,0))</f>
        <v>#N/A</v>
      </c>
      <c r="Z150" s="52" t="e">
        <f>INDEX(STATSTABLE,MATCH(F150,bpiTeams,0),MATCH(INDEX(Z:Z,1,1),statTitles,0))</f>
        <v>#N/A</v>
      </c>
      <c r="AA150" s="55" t="e">
        <f t="shared" si="202"/>
        <v>#N/A</v>
      </c>
      <c r="AB150" s="55" t="e">
        <f t="shared" si="203"/>
        <v>#N/A</v>
      </c>
      <c r="AC150" s="55" t="e">
        <f t="shared" ref="AC150" si="209">AC149</f>
        <v>#N/A</v>
      </c>
      <c r="AD150" s="55" t="e">
        <f t="shared" si="205"/>
        <v>#N/A</v>
      </c>
      <c r="AE150" s="336" t="e">
        <f t="shared" si="206"/>
        <v>#N/A</v>
      </c>
      <c r="AF150" s="223" t="e">
        <f ca="1">INDEX(FGA_COEFFS,1,1)+AC150*INDEX(FGA_COEFFS,1,2)+AB150*INDEX(FGA_COEFFS,1,3)+U150*INDEX(FGA_COEFFS,1,4)+T149*INDEX(FGA_COEFFS,1,5)+V150*INDEX(FGA_COEFFS,1,6)+W149*INDEX(FGA_COEFFS,1,7)+P149*INDEX(FGA_COEFFS,1,8)+AB153*AB155</f>
        <v>#N/A</v>
      </c>
      <c r="AG150" s="223" t="e">
        <f ca="1">INDEX(THREEPTA_COEFFS,1,1)+AF150*INDEX(THREEPTA_COEFFS,1,2)+M150*INDEX(THREEPTA_COEFFS,1,3)+AD150*INDEX(THREEPTA_COEFFS,1,4)+N150*INDEX(THREEPTA_COEFFS,1,5)+O149*INDEX(THREEPTA_COEFFS,1,6)+AC153*AC155</f>
        <v>#N/A</v>
      </c>
      <c r="AH150" s="223" t="e">
        <f ca="1">INDEX(THREEPTPCT_COEFFS,1,1)+N150*INDEX(THREEPTPCT_COEFFS,1,2)+O149*INDEX(THREEPTPCT_COEFFS,1,3)+AD153*AD155</f>
        <v>#N/A</v>
      </c>
      <c r="AI150" s="55" t="e">
        <f t="shared" ca="1" si="207"/>
        <v>#N/A</v>
      </c>
      <c r="AJ150" s="223" t="e">
        <f ca="1">INDEX(TWOPTPCT_COEFFS,1,1)+AE150*INDEX(TWOPTPCT_COEFFS,1,2)+L149*INDEX(TWOPTPCT_COEFFS,1,3)+J149*INDEX(TWOPTPCT_COEFFS,1,4)+O149*INDEX(TWOPTPCT_COEFFS,1,5)+AE153*AE155</f>
        <v>#N/A</v>
      </c>
      <c r="AK150" s="223" t="e">
        <f ca="1">INDEX(FTA_COEFFS,1,1)+R150*INDEX(FTA_COEFFS,1,2)+Q149*INDEX(FTA_COEFFS,1,3)+(T150+U150)*INDEX(FTA_COEFFS,1,4)+(T149+U149)*INDEX(FTA_COEFFS,1,5)+P149*INDEX(FTA_COEFFS,1,6)+AF153*AF155</f>
        <v>#N/A</v>
      </c>
      <c r="AL150" s="223" t="e">
        <f ca="1">INDEX(FTPCT_COEFFS,1,1)+S150*INDEX(FTPCT_COEFFS,1,2)+I150*INDEX(FTPCT_COEFFS,1,3)+J149*INDEX(FTPCT_COEFFS,1,4)+AG153*AG155</f>
        <v>#N/A</v>
      </c>
      <c r="AM150" s="338" t="e">
        <f t="shared" ca="1" si="208"/>
        <v>#N/A</v>
      </c>
      <c r="AN150" s="55"/>
      <c r="AO150" s="55"/>
      <c r="AP150" s="55"/>
      <c r="AQ150" s="55"/>
      <c r="AR150" s="53"/>
    </row>
    <row r="151" spans="1:44" customFormat="1" x14ac:dyDescent="0.3">
      <c r="A151" s="53"/>
      <c r="B151" s="53"/>
      <c r="C151" s="53"/>
      <c r="D151" s="53"/>
      <c r="E151" s="64" t="e">
        <f ca="1">IF(G150&gt;G149,F150,F149)</f>
        <v>#N/A</v>
      </c>
      <c r="F151" s="53"/>
      <c r="G151" s="56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5"/>
      <c r="AB151" s="55"/>
      <c r="AC151" s="55"/>
      <c r="AD151" s="55"/>
      <c r="AE151" s="55"/>
      <c r="AF151" s="337"/>
      <c r="AG151" s="337"/>
      <c r="AH151" s="337"/>
      <c r="AI151" s="337"/>
      <c r="AJ151" s="337"/>
      <c r="AK151" s="337"/>
      <c r="AL151" s="337"/>
      <c r="AM151" s="337"/>
      <c r="AN151" s="55"/>
      <c r="AO151" s="55"/>
      <c r="AP151" s="55"/>
      <c r="AQ151" s="55"/>
      <c r="AR151" s="53"/>
    </row>
    <row r="152" spans="1:44" customFormat="1" x14ac:dyDescent="0.3">
      <c r="A152" s="53"/>
      <c r="B152" s="53"/>
      <c r="C152" s="53"/>
      <c r="D152" s="53"/>
      <c r="E152" s="53"/>
      <c r="F152" s="53"/>
      <c r="G152" s="166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4" t="s">
        <v>1305</v>
      </c>
      <c r="AB152" s="54" t="s">
        <v>128</v>
      </c>
      <c r="AC152" s="54" t="s">
        <v>157</v>
      </c>
      <c r="AD152" s="54" t="s">
        <v>151</v>
      </c>
      <c r="AE152" s="54" t="s">
        <v>1327</v>
      </c>
      <c r="AF152" s="54" t="s">
        <v>129</v>
      </c>
      <c r="AG152" s="54" t="s">
        <v>116</v>
      </c>
      <c r="AH152" s="54"/>
      <c r="AI152" s="54"/>
      <c r="AJ152" s="54"/>
      <c r="AK152" s="54"/>
      <c r="AL152" s="54"/>
      <c r="AM152" s="54"/>
      <c r="AN152" s="53"/>
      <c r="AO152" s="53"/>
      <c r="AP152" s="53"/>
      <c r="AQ152" s="53"/>
      <c r="AR152" s="53"/>
    </row>
    <row r="153" spans="1:44" customFormat="1" x14ac:dyDescent="0.3">
      <c r="A153" s="53"/>
      <c r="B153" s="53"/>
      <c r="C153" s="53"/>
      <c r="D153" s="53" t="e">
        <f ca="1">IF(G149&gt;(G150+(W149-W150)/2),1,IF(G150&gt;(G149+(W150-W149)/2),0,"Close"))</f>
        <v>#N/A</v>
      </c>
      <c r="E153" s="53"/>
      <c r="F153" s="53"/>
      <c r="G153" s="166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4"/>
      <c r="AB153" s="54">
        <f>Formulas!A153</f>
        <v>0</v>
      </c>
      <c r="AC153" s="54">
        <f>Formulas!A160</f>
        <v>0</v>
      </c>
      <c r="AD153" s="54">
        <f>Formulas!A167</f>
        <v>0</v>
      </c>
      <c r="AE153" s="54">
        <f>Formulas!A174</f>
        <v>0</v>
      </c>
      <c r="AF153" s="54">
        <f>Formulas!A181</f>
        <v>0</v>
      </c>
      <c r="AG153" s="54">
        <f>Formulas!A188</f>
        <v>0</v>
      </c>
      <c r="AH153" s="54"/>
      <c r="AI153" s="336"/>
      <c r="AJ153" s="336"/>
      <c r="AK153" s="336"/>
      <c r="AL153" s="54"/>
      <c r="AM153" s="54"/>
      <c r="AN153" s="53"/>
      <c r="AO153" s="53"/>
      <c r="AP153" s="53"/>
      <c r="AQ153" s="53"/>
      <c r="AR153" s="53"/>
    </row>
    <row r="154" spans="1:44" customFormat="1" x14ac:dyDescent="0.3">
      <c r="A154" s="53"/>
      <c r="B154" s="53"/>
      <c r="C154" s="53"/>
      <c r="D154" s="53"/>
      <c r="E154" s="53"/>
      <c r="F154" s="53"/>
      <c r="G154" s="166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336"/>
      <c r="AB154" s="336">
        <f t="shared" ref="AB154:AB155" ca="1" si="210">1.5*RAND()^2*IF(RAND()&gt;0.5,1,-1)</f>
        <v>-0.15423024912489997</v>
      </c>
      <c r="AC154" s="336">
        <f t="shared" ca="1" si="190"/>
        <v>-0.78844103258548359</v>
      </c>
      <c r="AD154" s="336">
        <f t="shared" ca="1" si="190"/>
        <v>-0.79928210496687546</v>
      </c>
      <c r="AE154" s="336">
        <f t="shared" ca="1" si="190"/>
        <v>-0.40641042787566639</v>
      </c>
      <c r="AF154" s="336">
        <f t="shared" ca="1" si="190"/>
        <v>0.3380412092031283</v>
      </c>
      <c r="AG154" s="336">
        <f t="shared" ca="1" si="190"/>
        <v>0.11992000251934384</v>
      </c>
      <c r="AH154" s="336"/>
      <c r="AI154" s="336"/>
      <c r="AJ154" s="336"/>
      <c r="AK154" s="336"/>
      <c r="AL154" s="54"/>
      <c r="AM154" s="54"/>
      <c r="AN154" s="53"/>
      <c r="AO154" s="55"/>
      <c r="AP154" s="55"/>
      <c r="AQ154" s="55"/>
      <c r="AR154" s="53"/>
    </row>
    <row r="155" spans="1:44" customFormat="1" x14ac:dyDescent="0.3">
      <c r="A155" s="53"/>
      <c r="B155" s="53"/>
      <c r="C155" s="53"/>
      <c r="D155" s="53"/>
      <c r="E155" s="53"/>
      <c r="F155" s="54"/>
      <c r="G155" s="165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3"/>
      <c r="AB155" s="336">
        <f t="shared" ca="1" si="210"/>
        <v>8.3105218118361801E-2</v>
      </c>
      <c r="AC155" s="336">
        <f t="shared" ca="1" si="190"/>
        <v>0.62253889044370703</v>
      </c>
      <c r="AD155" s="336">
        <f t="shared" ca="1" si="190"/>
        <v>-6.5063932057241342E-2</v>
      </c>
      <c r="AE155" s="336">
        <f t="shared" ca="1" si="190"/>
        <v>-0.34095070507008207</v>
      </c>
      <c r="AF155" s="336">
        <f t="shared" ca="1" si="190"/>
        <v>7.1707224787753904E-2</v>
      </c>
      <c r="AG155" s="336">
        <f t="shared" ca="1" si="190"/>
        <v>-0.5412719261986918</v>
      </c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3"/>
    </row>
    <row r="156" spans="1:44" customFormat="1" x14ac:dyDescent="0.3">
      <c r="A156" s="53"/>
      <c r="B156" s="53"/>
      <c r="C156" s="53"/>
      <c r="D156" s="53"/>
      <c r="E156" s="53" t="s">
        <v>172</v>
      </c>
      <c r="F156" s="53">
        <f>F149</f>
        <v>0</v>
      </c>
      <c r="G156" s="56" t="e">
        <f t="shared" ref="G156:G157" ca="1" si="211">AM156</f>
        <v>#N/A</v>
      </c>
      <c r="H156" s="52" t="e">
        <f>INDEX(STATSTABLE,MATCH(F156,bpiTeams,0),MATCH(INDEX(H:H,1,1),statTitles,0))</f>
        <v>#N/A</v>
      </c>
      <c r="I156" s="52" t="e">
        <f>INDEX(STATSTABLE,MATCH(F156,bpiTeams,0),MATCH(INDEX(I:I,1,1),statTitles,0))</f>
        <v>#N/A</v>
      </c>
      <c r="J156" s="52" t="e">
        <f>INDEX(STATSTABLE,MATCH(F156,bpiTeams,0),MATCH(INDEX(J:J,1,1),statTitles,0))</f>
        <v>#N/A</v>
      </c>
      <c r="K156" s="52" t="e">
        <f>INDEX(STATSTABLE,MATCH(F156,bpiTeams,0),MATCH(INDEX(K:K,1,1),statTitles,0))</f>
        <v>#N/A</v>
      </c>
      <c r="L156" s="52" t="e">
        <f>INDEX(STATSTABLE,MATCH(F156,bpiTeams,0),MATCH(INDEX(L:L,1,1),statTitles,0))</f>
        <v>#N/A</v>
      </c>
      <c r="M156" s="52" t="e">
        <f>INDEX(STATSTABLE,MATCH(F156,bpiTeams,0),MATCH(INDEX(M:M,1,1),statTitles,0))</f>
        <v>#N/A</v>
      </c>
      <c r="N156" s="52" t="e">
        <f>INDEX(STATSTABLE,MATCH(F156,bpiTeams,0),MATCH(INDEX(N:N,1,1),statTitles,0))</f>
        <v>#N/A</v>
      </c>
      <c r="O156" s="52" t="e">
        <f>INDEX(STATSTABLE,MATCH(F156,bpiTeams,0),MATCH(INDEX(O:O,1,1),statTitles,0))</f>
        <v>#N/A</v>
      </c>
      <c r="P156" s="52" t="e">
        <f>INDEX(STATSTABLE,MATCH(F156,bpiTeams,0),MATCH(INDEX(P:P,1,1),statTitles,0))</f>
        <v>#N/A</v>
      </c>
      <c r="Q156" s="52" t="e">
        <f>INDEX(STATSTABLE,MATCH(F156,bpiTeams,0),MATCH(INDEX(Q:Q,1,1),statTitles,0))</f>
        <v>#N/A</v>
      </c>
      <c r="R156" s="52" t="e">
        <f>INDEX(STATSTABLE,MATCH(F156,bpiTeams,0),MATCH(INDEX(R:R,1,1),statTitles,0))</f>
        <v>#N/A</v>
      </c>
      <c r="S156" s="52" t="e">
        <f>INDEX(STATSTABLE,MATCH(F156,bpiTeams,0),MATCH(INDEX(S:S,1,1),statTitles,0))</f>
        <v>#N/A</v>
      </c>
      <c r="T156" s="52" t="e">
        <f>INDEX(STATSTABLE,MATCH(F156,bpiTeams,0),MATCH(INDEX(T:T,1,1),statTitles,0))</f>
        <v>#N/A</v>
      </c>
      <c r="U156" s="52" t="e">
        <f>INDEX(STATSTABLE,MATCH(F156,bpiTeams,0),MATCH(INDEX(U:U,1,1),statTitles,0))</f>
        <v>#N/A</v>
      </c>
      <c r="V156" s="52" t="e">
        <f>INDEX(STATSTABLE,MATCH(F156,bpiTeams,0),MATCH(INDEX(V:V,1,1),statTitles,0))</f>
        <v>#N/A</v>
      </c>
      <c r="W156" s="52" t="e">
        <f>INDEX(STATSTABLE,MATCH(F156,bpiTeams,0),MATCH(INDEX(W:W,1,1),statTitles,0))</f>
        <v>#N/A</v>
      </c>
      <c r="X156" s="52" t="e">
        <f>INDEX(STATSTABLE,MATCH(F156,bpiTeams,0),MATCH(INDEX(X:X,1,1),statTitles,0))</f>
        <v>#N/A</v>
      </c>
      <c r="Y156" s="52" t="e">
        <f>INDEX(STATSTABLE,MATCH(F156,bpiTeams,0),MATCH(INDEX(Y:Y,1,1),statTitles,0))</f>
        <v>#N/A</v>
      </c>
      <c r="Z156" s="52" t="e">
        <f>INDEX(STATSTABLE,MATCH(F156,bpiTeams,0),MATCH(INDEX(Z:Z,1,1),statTitles,0))</f>
        <v>#N/A</v>
      </c>
      <c r="AA156" s="55" t="e">
        <f t="shared" ref="AA156:AA157" si="212">(K156-(R156*S156)/100-3*(M156*N156)/100)/2</f>
        <v>#N/A</v>
      </c>
      <c r="AB156" s="55" t="e">
        <f t="shared" ref="AB156:AB157" si="213">SUM(AA156,(M156*N156/100))/(I156/100)</f>
        <v>#N/A</v>
      </c>
      <c r="AC156" s="55" t="e">
        <f t="shared" ref="AC156" si="214">X156*0.5+X157*0.5</f>
        <v>#N/A</v>
      </c>
      <c r="AD156" s="55" t="e">
        <f t="shared" ref="AD156:AD157" si="215">M156/AB156</f>
        <v>#N/A</v>
      </c>
      <c r="AE156" s="336" t="e">
        <f t="shared" ref="AE156:AE157" si="216">AA156/(AB156-M156)</f>
        <v>#N/A</v>
      </c>
      <c r="AF156" s="223" t="e">
        <f ca="1">INDEX(FGA_COEFFS,1,1)+AC156*INDEX(FGA_COEFFS,1,2)+AB156*INDEX(FGA_COEFFS,1,3)+U156*INDEX(FGA_COEFFS,1,4)+T157*INDEX(FGA_COEFFS,1,5)+V156*INDEX(FGA_COEFFS,1,6)+W157*INDEX(FGA_COEFFS,1,7)+P157*INDEX(FGA_COEFFS,1,8)+AB160*AB161</f>
        <v>#N/A</v>
      </c>
      <c r="AG156" s="223" t="e">
        <f ca="1">INDEX(THREEPTA_COEFFS,1,1)+AF156*INDEX(THREEPTA_COEFFS,1,2)+M156*INDEX(THREEPTA_COEFFS,1,3)+AD156*INDEX(THREEPTA_COEFFS,1,4)+N156*INDEX(THREEPTA_COEFFS,1,5)+O157*INDEX(THREEPTA_COEFFS,1,6)+AC160*AC161</f>
        <v>#N/A</v>
      </c>
      <c r="AH156" s="223" t="e">
        <f ca="1">INDEX(THREEPTPCT_COEFFS,1,1)+N156*INDEX(THREEPTPCT_COEFFS,1,2)+O157*INDEX(THREEPTPCT_COEFFS,1,3)+AD160*AD161</f>
        <v>#N/A</v>
      </c>
      <c r="AI156" s="55" t="e">
        <f t="shared" ref="AI156:AI157" ca="1" si="217">AF156-AG156</f>
        <v>#N/A</v>
      </c>
      <c r="AJ156" s="223" t="e">
        <f ca="1">INDEX(TWOPTPCT_COEFFS,1,1)+AE156*INDEX(TWOPTPCT_COEFFS,1,2)+L157*INDEX(TWOPTPCT_COEFFS,1,3)+J157*INDEX(TWOPTPCT_COEFFS,1,4)+O157*INDEX(TWOPTPCT_COEFFS,1,5)+AE160*AE161</f>
        <v>#N/A</v>
      </c>
      <c r="AK156" s="223" t="e">
        <f ca="1">INDEX(FTA_COEFFS,1,1)+R156*INDEX(FTA_COEFFS,1,2)+Q157*INDEX(FTA_COEFFS,1,3)+(T156+U156)*INDEX(FTA_COEFFS,1,4)+(T157+U157)*INDEX(FTA_COEFFS,1,5)+P157*INDEX(FTA_COEFFS,1,6)+AF160*AF161</f>
        <v>#N/A</v>
      </c>
      <c r="AL156" s="223" t="e">
        <f ca="1">INDEX(FTPCT_COEFFS,1,1)+S156*INDEX(FTPCT_COEFFS,1,2)+I156*INDEX(FTPCT_COEFFS,1,3)+J157*INDEX(FTPCT_COEFFS,1,4)+AG160*AG161</f>
        <v>#N/A</v>
      </c>
      <c r="AM156" s="338" t="e">
        <f t="shared" ref="AM156:AM157" ca="1" si="218">AG156*AH156/100+AI156*AJ156+AK156*AL156/100</f>
        <v>#N/A</v>
      </c>
      <c r="AN156" s="55"/>
      <c r="AO156" s="55"/>
      <c r="AP156" s="55"/>
      <c r="AQ156" s="55"/>
      <c r="AR156" s="53"/>
    </row>
    <row r="157" spans="1:44" customFormat="1" x14ac:dyDescent="0.3">
      <c r="A157" s="53"/>
      <c r="B157" s="53"/>
      <c r="C157" s="53"/>
      <c r="D157" s="53"/>
      <c r="E157" s="53" t="s">
        <v>175</v>
      </c>
      <c r="F157" s="54" t="e">
        <f>F150</f>
        <v>#N/A</v>
      </c>
      <c r="G157" s="56" t="e">
        <f t="shared" ca="1" si="211"/>
        <v>#N/A</v>
      </c>
      <c r="H157" s="52" t="e">
        <f>INDEX(STATSTABLE,MATCH(F157,bpiTeams,0),MATCH(INDEX(H:H,1,1),statTitles,0))</f>
        <v>#N/A</v>
      </c>
      <c r="I157" s="52" t="e">
        <f>INDEX(STATSTABLE,MATCH(F157,bpiTeams,0),MATCH(INDEX(I:I,1,1),statTitles,0))</f>
        <v>#N/A</v>
      </c>
      <c r="J157" s="52" t="e">
        <f>INDEX(STATSTABLE,MATCH(F157,bpiTeams,0),MATCH(INDEX(J:J,1,1),statTitles,0))</f>
        <v>#N/A</v>
      </c>
      <c r="K157" s="52" t="e">
        <f>INDEX(STATSTABLE,MATCH(F157,bpiTeams,0),MATCH(INDEX(K:K,1,1),statTitles,0))</f>
        <v>#N/A</v>
      </c>
      <c r="L157" s="52" t="e">
        <f>INDEX(STATSTABLE,MATCH(F157,bpiTeams,0),MATCH(INDEX(L:L,1,1),statTitles,0))</f>
        <v>#N/A</v>
      </c>
      <c r="M157" s="52" t="e">
        <f>INDEX(STATSTABLE,MATCH(F157,bpiTeams,0),MATCH(INDEX(M:M,1,1),statTitles,0))</f>
        <v>#N/A</v>
      </c>
      <c r="N157" s="52" t="e">
        <f>INDEX(STATSTABLE,MATCH(F157,bpiTeams,0),MATCH(INDEX(N:N,1,1),statTitles,0))</f>
        <v>#N/A</v>
      </c>
      <c r="O157" s="52" t="e">
        <f>INDEX(STATSTABLE,MATCH(F157,bpiTeams,0),MATCH(INDEX(O:O,1,1),statTitles,0))</f>
        <v>#N/A</v>
      </c>
      <c r="P157" s="52" t="e">
        <f>INDEX(STATSTABLE,MATCH(F157,bpiTeams,0),MATCH(INDEX(P:P,1,1),statTitles,0))</f>
        <v>#N/A</v>
      </c>
      <c r="Q157" s="52" t="e">
        <f>INDEX(STATSTABLE,MATCH(F157,bpiTeams,0),MATCH(INDEX(Q:Q,1,1),statTitles,0))</f>
        <v>#N/A</v>
      </c>
      <c r="R157" s="52" t="e">
        <f>INDEX(STATSTABLE,MATCH(F157,bpiTeams,0),MATCH(INDEX(R:R,1,1),statTitles,0))</f>
        <v>#N/A</v>
      </c>
      <c r="S157" s="52" t="e">
        <f>INDEX(STATSTABLE,MATCH(F157,bpiTeams,0),MATCH(INDEX(S:S,1,1),statTitles,0))</f>
        <v>#N/A</v>
      </c>
      <c r="T157" s="52" t="e">
        <f>INDEX(STATSTABLE,MATCH(F157,bpiTeams,0),MATCH(INDEX(T:T,1,1),statTitles,0))</f>
        <v>#N/A</v>
      </c>
      <c r="U157" s="52" t="e">
        <f>INDEX(STATSTABLE,MATCH(F157,bpiTeams,0),MATCH(INDEX(U:U,1,1),statTitles,0))</f>
        <v>#N/A</v>
      </c>
      <c r="V157" s="52" t="e">
        <f>INDEX(STATSTABLE,MATCH(F157,bpiTeams,0),MATCH(INDEX(V:V,1,1),statTitles,0))</f>
        <v>#N/A</v>
      </c>
      <c r="W157" s="52" t="e">
        <f>INDEX(STATSTABLE,MATCH(F157,bpiTeams,0),MATCH(INDEX(W:W,1,1),statTitles,0))</f>
        <v>#N/A</v>
      </c>
      <c r="X157" s="52" t="e">
        <f>INDEX(STATSTABLE,MATCH(F157,bpiTeams,0),MATCH(INDEX(X:X,1,1),statTitles,0))</f>
        <v>#N/A</v>
      </c>
      <c r="Y157" s="52" t="e">
        <f>INDEX(STATSTABLE,MATCH(F157,bpiTeams,0),MATCH(INDEX(Y:Y,1,1),statTitles,0))</f>
        <v>#N/A</v>
      </c>
      <c r="Z157" s="52" t="e">
        <f>INDEX(STATSTABLE,MATCH(F157,bpiTeams,0),MATCH(INDEX(Z:Z,1,1),statTitles,0))</f>
        <v>#N/A</v>
      </c>
      <c r="AA157" s="55" t="e">
        <f t="shared" si="212"/>
        <v>#N/A</v>
      </c>
      <c r="AB157" s="55" t="e">
        <f t="shared" si="213"/>
        <v>#N/A</v>
      </c>
      <c r="AC157" s="55" t="e">
        <f t="shared" ref="AC157" si="219">AC156</f>
        <v>#N/A</v>
      </c>
      <c r="AD157" s="55" t="e">
        <f t="shared" si="215"/>
        <v>#N/A</v>
      </c>
      <c r="AE157" s="336" t="e">
        <f t="shared" si="216"/>
        <v>#N/A</v>
      </c>
      <c r="AF157" s="223" t="e">
        <f ca="1">INDEX(FGA_COEFFS,1,1)+AC157*INDEX(FGA_COEFFS,1,2)+AB157*INDEX(FGA_COEFFS,1,3)+U157*INDEX(FGA_COEFFS,1,4)+T156*INDEX(FGA_COEFFS,1,5)+V157*INDEX(FGA_COEFFS,1,6)+W156*INDEX(FGA_COEFFS,1,7)+P156*INDEX(FGA_COEFFS,1,8)+AB160*AB162</f>
        <v>#N/A</v>
      </c>
      <c r="AG157" s="223" t="e">
        <f ca="1">INDEX(THREEPTA_COEFFS,1,1)+AF157*INDEX(THREEPTA_COEFFS,1,2)+M157*INDEX(THREEPTA_COEFFS,1,3)+AD157*INDEX(THREEPTA_COEFFS,1,4)+N157*INDEX(THREEPTA_COEFFS,1,5)+O156*INDEX(THREEPTA_COEFFS,1,6)+AC160*AC162</f>
        <v>#N/A</v>
      </c>
      <c r="AH157" s="223" t="e">
        <f ca="1">INDEX(THREEPTPCT_COEFFS,1,1)+N157*INDEX(THREEPTPCT_COEFFS,1,2)+O156*INDEX(THREEPTPCT_COEFFS,1,3)+AD160*AD162</f>
        <v>#N/A</v>
      </c>
      <c r="AI157" s="55" t="e">
        <f t="shared" ca="1" si="217"/>
        <v>#N/A</v>
      </c>
      <c r="AJ157" s="223" t="e">
        <f ca="1">INDEX(TWOPTPCT_COEFFS,1,1)+AE157*INDEX(TWOPTPCT_COEFFS,1,2)+L156*INDEX(TWOPTPCT_COEFFS,1,3)+J156*INDEX(TWOPTPCT_COEFFS,1,4)+O156*INDEX(TWOPTPCT_COEFFS,1,5)+AE160*AE162</f>
        <v>#N/A</v>
      </c>
      <c r="AK157" s="223" t="e">
        <f ca="1">INDEX(FTA_COEFFS,1,1)+R157*INDEX(FTA_COEFFS,1,2)+Q156*INDEX(FTA_COEFFS,1,3)+(T157+U157)*INDEX(FTA_COEFFS,1,4)+(T156+U156)*INDEX(FTA_COEFFS,1,5)+P156*INDEX(FTA_COEFFS,1,6)+AF160*AF162</f>
        <v>#N/A</v>
      </c>
      <c r="AL157" s="223" t="e">
        <f ca="1">INDEX(FTPCT_COEFFS,1,1)+S157*INDEX(FTPCT_COEFFS,1,2)+I157*INDEX(FTPCT_COEFFS,1,3)+J156*INDEX(FTPCT_COEFFS,1,4)+AG160*AG162</f>
        <v>#N/A</v>
      </c>
      <c r="AM157" s="338" t="e">
        <f t="shared" ca="1" si="218"/>
        <v>#N/A</v>
      </c>
      <c r="AN157" s="55"/>
      <c r="AO157" s="55"/>
      <c r="AP157" s="55"/>
      <c r="AQ157" s="55"/>
      <c r="AR157" s="53"/>
    </row>
    <row r="158" spans="1:44" customFormat="1" x14ac:dyDescent="0.3">
      <c r="A158" s="53"/>
      <c r="B158" s="53"/>
      <c r="C158" s="53"/>
      <c r="D158" s="53"/>
      <c r="E158" s="64" t="e">
        <f ca="1">IF(G157&gt;G156,F157,F156)</f>
        <v>#N/A</v>
      </c>
      <c r="F158" s="53"/>
      <c r="G158" s="56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5"/>
      <c r="AB158" s="55"/>
      <c r="AC158" s="55"/>
      <c r="AD158" s="55"/>
      <c r="AE158" s="55"/>
      <c r="AF158" s="337"/>
      <c r="AG158" s="337"/>
      <c r="AH158" s="337"/>
      <c r="AI158" s="337"/>
      <c r="AJ158" s="337"/>
      <c r="AK158" s="337"/>
      <c r="AL158" s="337"/>
      <c r="AM158" s="337"/>
      <c r="AN158" s="55"/>
      <c r="AO158" s="55"/>
      <c r="AP158" s="55"/>
      <c r="AQ158" s="55"/>
      <c r="AR158" s="53"/>
    </row>
    <row r="159" spans="1:44" customFormat="1" x14ac:dyDescent="0.3">
      <c r="A159" s="53"/>
      <c r="B159" s="53"/>
      <c r="C159" s="53"/>
      <c r="D159" s="53"/>
      <c r="E159" s="53"/>
      <c r="F159" s="53"/>
      <c r="G159" s="166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4" t="s">
        <v>1305</v>
      </c>
      <c r="AB159" s="54" t="s">
        <v>128</v>
      </c>
      <c r="AC159" s="54" t="s">
        <v>157</v>
      </c>
      <c r="AD159" s="54" t="s">
        <v>151</v>
      </c>
      <c r="AE159" s="54" t="s">
        <v>1327</v>
      </c>
      <c r="AF159" s="54" t="s">
        <v>129</v>
      </c>
      <c r="AG159" s="54" t="s">
        <v>116</v>
      </c>
      <c r="AH159" s="54"/>
      <c r="AI159" s="54"/>
      <c r="AJ159" s="54"/>
      <c r="AK159" s="54"/>
      <c r="AL159" s="54"/>
      <c r="AM159" s="54"/>
      <c r="AN159" s="53"/>
      <c r="AO159" s="53"/>
      <c r="AP159" s="53"/>
      <c r="AQ159" s="53"/>
      <c r="AR159" s="53"/>
    </row>
    <row r="160" spans="1:44" customFormat="1" x14ac:dyDescent="0.3">
      <c r="A160" s="53"/>
      <c r="B160" s="53"/>
      <c r="C160" s="53"/>
      <c r="D160" s="53" t="e">
        <f ca="1">IF(G156&gt;(G157+(W156-W157)/2),1,IF(G157&gt;(G156+(W157-W156)/2),0,"Close"))</f>
        <v>#N/A</v>
      </c>
      <c r="E160" s="53"/>
      <c r="F160" s="53"/>
      <c r="G160" s="166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4"/>
      <c r="AB160" s="54">
        <f>Formulas!A160</f>
        <v>0</v>
      </c>
      <c r="AC160" s="54">
        <f>Formulas!A167</f>
        <v>0</v>
      </c>
      <c r="AD160" s="54">
        <f>Formulas!A174</f>
        <v>0</v>
      </c>
      <c r="AE160" s="54">
        <f>Formulas!A181</f>
        <v>0</v>
      </c>
      <c r="AF160" s="54">
        <f>Formulas!A188</f>
        <v>0</v>
      </c>
      <c r="AG160" s="54">
        <f>Formulas!A195</f>
        <v>0</v>
      </c>
      <c r="AH160" s="54"/>
      <c r="AI160" s="336"/>
      <c r="AJ160" s="336"/>
      <c r="AK160" s="336"/>
      <c r="AL160" s="54"/>
      <c r="AM160" s="54"/>
      <c r="AN160" s="53"/>
      <c r="AO160" s="53"/>
      <c r="AP160" s="53"/>
      <c r="AQ160" s="53"/>
      <c r="AR160" s="53"/>
    </row>
    <row r="161" spans="1:44" customFormat="1" x14ac:dyDescent="0.3">
      <c r="A161" s="53"/>
      <c r="B161" s="53"/>
      <c r="C161" s="53"/>
      <c r="D161" s="53"/>
      <c r="E161" s="53"/>
      <c r="F161" s="53"/>
      <c r="G161" s="166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336"/>
      <c r="AB161" s="336">
        <f t="shared" ref="AB161:AB162" ca="1" si="220">1.5*RAND()^2*IF(RAND()&gt;0.5,1,-1)</f>
        <v>0.91944321498398895</v>
      </c>
      <c r="AC161" s="336">
        <f t="shared" ca="1" si="190"/>
        <v>-0.89031788496194297</v>
      </c>
      <c r="AD161" s="336">
        <f t="shared" ca="1" si="190"/>
        <v>0.38565950371321533</v>
      </c>
      <c r="AE161" s="336">
        <f t="shared" ca="1" si="190"/>
        <v>0.10708580817562119</v>
      </c>
      <c r="AF161" s="336">
        <f t="shared" ca="1" si="190"/>
        <v>-0.89088316049188299</v>
      </c>
      <c r="AG161" s="336">
        <f t="shared" ca="1" si="190"/>
        <v>1.0279190394415176</v>
      </c>
      <c r="AH161" s="336"/>
      <c r="AI161" s="336"/>
      <c r="AJ161" s="336"/>
      <c r="AK161" s="336"/>
      <c r="AL161" s="54"/>
      <c r="AM161" s="54"/>
      <c r="AN161" s="53"/>
      <c r="AO161" s="55"/>
      <c r="AP161" s="55"/>
      <c r="AQ161" s="55"/>
      <c r="AR161" s="53"/>
    </row>
    <row r="162" spans="1:44" customFormat="1" x14ac:dyDescent="0.3">
      <c r="A162" s="53"/>
      <c r="B162" s="53"/>
      <c r="C162" s="53"/>
      <c r="D162" s="53"/>
      <c r="E162" s="53"/>
      <c r="F162" s="54"/>
      <c r="G162" s="165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3"/>
      <c r="AB162" s="336">
        <f t="shared" ca="1" si="220"/>
        <v>-0.75049068615511261</v>
      </c>
      <c r="AC162" s="336">
        <f t="shared" ca="1" si="190"/>
        <v>-0.31980177908782703</v>
      </c>
      <c r="AD162" s="336">
        <f t="shared" ca="1" si="190"/>
        <v>-0.47010152156863744</v>
      </c>
      <c r="AE162" s="336">
        <f t="shared" ca="1" si="190"/>
        <v>1.058003646457248</v>
      </c>
      <c r="AF162" s="336">
        <f t="shared" ca="1" si="190"/>
        <v>4.4780965243031448E-2</v>
      </c>
      <c r="AG162" s="336">
        <f t="shared" ca="1" si="190"/>
        <v>-4.4256956532629642E-2</v>
      </c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3"/>
    </row>
    <row r="163" spans="1:44" customFormat="1" x14ac:dyDescent="0.3">
      <c r="A163" s="53"/>
      <c r="B163" s="53"/>
      <c r="C163" s="53"/>
      <c r="D163" s="53"/>
      <c r="E163" s="53" t="s">
        <v>172</v>
      </c>
      <c r="F163" s="53">
        <f>F156</f>
        <v>0</v>
      </c>
      <c r="G163" s="56" t="e">
        <f t="shared" ref="G163:G164" ca="1" si="221">AM163</f>
        <v>#N/A</v>
      </c>
      <c r="H163" s="52" t="e">
        <f>INDEX(STATSTABLE,MATCH(F163,bpiTeams,0),MATCH(INDEX(H:H,1,1),statTitles,0))</f>
        <v>#N/A</v>
      </c>
      <c r="I163" s="52" t="e">
        <f>INDEX(STATSTABLE,MATCH(F163,bpiTeams,0),MATCH(INDEX(I:I,1,1),statTitles,0))</f>
        <v>#N/A</v>
      </c>
      <c r="J163" s="52" t="e">
        <f>INDEX(STATSTABLE,MATCH(F163,bpiTeams,0),MATCH(INDEX(J:J,1,1),statTitles,0))</f>
        <v>#N/A</v>
      </c>
      <c r="K163" s="52" t="e">
        <f>INDEX(STATSTABLE,MATCH(F163,bpiTeams,0),MATCH(INDEX(K:K,1,1),statTitles,0))</f>
        <v>#N/A</v>
      </c>
      <c r="L163" s="52" t="e">
        <f>INDEX(STATSTABLE,MATCH(F163,bpiTeams,0),MATCH(INDEX(L:L,1,1),statTitles,0))</f>
        <v>#N/A</v>
      </c>
      <c r="M163" s="52" t="e">
        <f>INDEX(STATSTABLE,MATCH(F163,bpiTeams,0),MATCH(INDEX(M:M,1,1),statTitles,0))</f>
        <v>#N/A</v>
      </c>
      <c r="N163" s="52" t="e">
        <f>INDEX(STATSTABLE,MATCH(F163,bpiTeams,0),MATCH(INDEX(N:N,1,1),statTitles,0))</f>
        <v>#N/A</v>
      </c>
      <c r="O163" s="52" t="e">
        <f>INDEX(STATSTABLE,MATCH(F163,bpiTeams,0),MATCH(INDEX(O:O,1,1),statTitles,0))</f>
        <v>#N/A</v>
      </c>
      <c r="P163" s="52" t="e">
        <f>INDEX(STATSTABLE,MATCH(F163,bpiTeams,0),MATCH(INDEX(P:P,1,1),statTitles,0))</f>
        <v>#N/A</v>
      </c>
      <c r="Q163" s="52" t="e">
        <f>INDEX(STATSTABLE,MATCH(F163,bpiTeams,0),MATCH(INDEX(Q:Q,1,1),statTitles,0))</f>
        <v>#N/A</v>
      </c>
      <c r="R163" s="52" t="e">
        <f>INDEX(STATSTABLE,MATCH(F163,bpiTeams,0),MATCH(INDEX(R:R,1,1),statTitles,0))</f>
        <v>#N/A</v>
      </c>
      <c r="S163" s="52" t="e">
        <f>INDEX(STATSTABLE,MATCH(F163,bpiTeams,0),MATCH(INDEX(S:S,1,1),statTitles,0))</f>
        <v>#N/A</v>
      </c>
      <c r="T163" s="52" t="e">
        <f>INDEX(STATSTABLE,MATCH(F163,bpiTeams,0),MATCH(INDEX(T:T,1,1),statTitles,0))</f>
        <v>#N/A</v>
      </c>
      <c r="U163" s="52" t="e">
        <f>INDEX(STATSTABLE,MATCH(F163,bpiTeams,0),MATCH(INDEX(U:U,1,1),statTitles,0))</f>
        <v>#N/A</v>
      </c>
      <c r="V163" s="52" t="e">
        <f>INDEX(STATSTABLE,MATCH(F163,bpiTeams,0),MATCH(INDEX(V:V,1,1),statTitles,0))</f>
        <v>#N/A</v>
      </c>
      <c r="W163" s="52" t="e">
        <f>INDEX(STATSTABLE,MATCH(F163,bpiTeams,0),MATCH(INDEX(W:W,1,1),statTitles,0))</f>
        <v>#N/A</v>
      </c>
      <c r="X163" s="52" t="e">
        <f>INDEX(STATSTABLE,MATCH(F163,bpiTeams,0),MATCH(INDEX(X:X,1,1),statTitles,0))</f>
        <v>#N/A</v>
      </c>
      <c r="Y163" s="52" t="e">
        <f>INDEX(STATSTABLE,MATCH(F163,bpiTeams,0),MATCH(INDEX(Y:Y,1,1),statTitles,0))</f>
        <v>#N/A</v>
      </c>
      <c r="Z163" s="52" t="e">
        <f>INDEX(STATSTABLE,MATCH(F163,bpiTeams,0),MATCH(INDEX(Z:Z,1,1),statTitles,0))</f>
        <v>#N/A</v>
      </c>
      <c r="AA163" s="55" t="e">
        <f t="shared" ref="AA163:AA164" si="222">(K163-(R163*S163)/100-3*(M163*N163)/100)/2</f>
        <v>#N/A</v>
      </c>
      <c r="AB163" s="55" t="e">
        <f t="shared" ref="AB163:AB164" si="223">SUM(AA163,(M163*N163/100))/(I163/100)</f>
        <v>#N/A</v>
      </c>
      <c r="AC163" s="55" t="e">
        <f t="shared" ref="AC163" si="224">X163*0.5+X164*0.5</f>
        <v>#N/A</v>
      </c>
      <c r="AD163" s="55" t="e">
        <f t="shared" ref="AD163:AD164" si="225">M163/AB163</f>
        <v>#N/A</v>
      </c>
      <c r="AE163" s="336" t="e">
        <f t="shared" ref="AE163:AE164" si="226">AA163/(AB163-M163)</f>
        <v>#N/A</v>
      </c>
      <c r="AF163" s="223" t="e">
        <f ca="1">INDEX(FGA_COEFFS,1,1)+AC163*INDEX(FGA_COEFFS,1,2)+AB163*INDEX(FGA_COEFFS,1,3)+U163*INDEX(FGA_COEFFS,1,4)+T164*INDEX(FGA_COEFFS,1,5)+V163*INDEX(FGA_COEFFS,1,6)+W164*INDEX(FGA_COEFFS,1,7)+P164*INDEX(FGA_COEFFS,1,8)+AB167*AB168</f>
        <v>#N/A</v>
      </c>
      <c r="AG163" s="223" t="e">
        <f ca="1">INDEX(THREEPTA_COEFFS,1,1)+AF163*INDEX(THREEPTA_COEFFS,1,2)+M163*INDEX(THREEPTA_COEFFS,1,3)+AD163*INDEX(THREEPTA_COEFFS,1,4)+N163*INDEX(THREEPTA_COEFFS,1,5)+O164*INDEX(THREEPTA_COEFFS,1,6)+AC167*AC168</f>
        <v>#N/A</v>
      </c>
      <c r="AH163" s="223" t="e">
        <f ca="1">INDEX(THREEPTPCT_COEFFS,1,1)+N163*INDEX(THREEPTPCT_COEFFS,1,2)+O164*INDEX(THREEPTPCT_COEFFS,1,3)+AD167*AD168</f>
        <v>#N/A</v>
      </c>
      <c r="AI163" s="55" t="e">
        <f t="shared" ref="AI163:AI164" ca="1" si="227">AF163-AG163</f>
        <v>#N/A</v>
      </c>
      <c r="AJ163" s="223" t="e">
        <f ca="1">INDEX(TWOPTPCT_COEFFS,1,1)+AE163*INDEX(TWOPTPCT_COEFFS,1,2)+L164*INDEX(TWOPTPCT_COEFFS,1,3)+J164*INDEX(TWOPTPCT_COEFFS,1,4)+O164*INDEX(TWOPTPCT_COEFFS,1,5)+AE167*AE168</f>
        <v>#N/A</v>
      </c>
      <c r="AK163" s="223" t="e">
        <f ca="1">INDEX(FTA_COEFFS,1,1)+R163*INDEX(FTA_COEFFS,1,2)+Q164*INDEX(FTA_COEFFS,1,3)+(T163+U163)*INDEX(FTA_COEFFS,1,4)+(T164+U164)*INDEX(FTA_COEFFS,1,5)+P164*INDEX(FTA_COEFFS,1,6)+AF167*AF168</f>
        <v>#N/A</v>
      </c>
      <c r="AL163" s="223" t="e">
        <f ca="1">INDEX(FTPCT_COEFFS,1,1)+S163*INDEX(FTPCT_COEFFS,1,2)+I163*INDEX(FTPCT_COEFFS,1,3)+J164*INDEX(FTPCT_COEFFS,1,4)+AG167*AG168</f>
        <v>#N/A</v>
      </c>
      <c r="AM163" s="338" t="e">
        <f t="shared" ref="AM163:AM164" ca="1" si="228">AG163*AH163/100+AI163*AJ163+AK163*AL163/100</f>
        <v>#N/A</v>
      </c>
      <c r="AN163" s="55"/>
      <c r="AO163" s="55"/>
      <c r="AP163" s="55"/>
      <c r="AQ163" s="55"/>
      <c r="AR163" s="53"/>
    </row>
    <row r="164" spans="1:44" customFormat="1" x14ac:dyDescent="0.3">
      <c r="A164" s="53"/>
      <c r="B164" s="53"/>
      <c r="C164" s="53"/>
      <c r="D164" s="53"/>
      <c r="E164" s="53" t="s">
        <v>175</v>
      </c>
      <c r="F164" s="54" t="e">
        <f>F157</f>
        <v>#N/A</v>
      </c>
      <c r="G164" s="56" t="e">
        <f t="shared" ca="1" si="221"/>
        <v>#N/A</v>
      </c>
      <c r="H164" s="52" t="e">
        <f>INDEX(STATSTABLE,MATCH(F164,bpiTeams,0),MATCH(INDEX(H:H,1,1),statTitles,0))</f>
        <v>#N/A</v>
      </c>
      <c r="I164" s="52" t="e">
        <f>INDEX(STATSTABLE,MATCH(F164,bpiTeams,0),MATCH(INDEX(I:I,1,1),statTitles,0))</f>
        <v>#N/A</v>
      </c>
      <c r="J164" s="52" t="e">
        <f>INDEX(STATSTABLE,MATCH(F164,bpiTeams,0),MATCH(INDEX(J:J,1,1),statTitles,0))</f>
        <v>#N/A</v>
      </c>
      <c r="K164" s="52" t="e">
        <f>INDEX(STATSTABLE,MATCH(F164,bpiTeams,0),MATCH(INDEX(K:K,1,1),statTitles,0))</f>
        <v>#N/A</v>
      </c>
      <c r="L164" s="52" t="e">
        <f>INDEX(STATSTABLE,MATCH(F164,bpiTeams,0),MATCH(INDEX(L:L,1,1),statTitles,0))</f>
        <v>#N/A</v>
      </c>
      <c r="M164" s="52" t="e">
        <f>INDEX(STATSTABLE,MATCH(F164,bpiTeams,0),MATCH(INDEX(M:M,1,1),statTitles,0))</f>
        <v>#N/A</v>
      </c>
      <c r="N164" s="52" t="e">
        <f>INDEX(STATSTABLE,MATCH(F164,bpiTeams,0),MATCH(INDEX(N:N,1,1),statTitles,0))</f>
        <v>#N/A</v>
      </c>
      <c r="O164" s="52" t="e">
        <f>INDEX(STATSTABLE,MATCH(F164,bpiTeams,0),MATCH(INDEX(O:O,1,1),statTitles,0))</f>
        <v>#N/A</v>
      </c>
      <c r="P164" s="52" t="e">
        <f>INDEX(STATSTABLE,MATCH(F164,bpiTeams,0),MATCH(INDEX(P:P,1,1),statTitles,0))</f>
        <v>#N/A</v>
      </c>
      <c r="Q164" s="52" t="e">
        <f>INDEX(STATSTABLE,MATCH(F164,bpiTeams,0),MATCH(INDEX(Q:Q,1,1),statTitles,0))</f>
        <v>#N/A</v>
      </c>
      <c r="R164" s="52" t="e">
        <f>INDEX(STATSTABLE,MATCH(F164,bpiTeams,0),MATCH(INDEX(R:R,1,1),statTitles,0))</f>
        <v>#N/A</v>
      </c>
      <c r="S164" s="52" t="e">
        <f>INDEX(STATSTABLE,MATCH(F164,bpiTeams,0),MATCH(INDEX(S:S,1,1),statTitles,0))</f>
        <v>#N/A</v>
      </c>
      <c r="T164" s="52" t="e">
        <f>INDEX(STATSTABLE,MATCH(F164,bpiTeams,0),MATCH(INDEX(T:T,1,1),statTitles,0))</f>
        <v>#N/A</v>
      </c>
      <c r="U164" s="52" t="e">
        <f>INDEX(STATSTABLE,MATCH(F164,bpiTeams,0),MATCH(INDEX(U:U,1,1),statTitles,0))</f>
        <v>#N/A</v>
      </c>
      <c r="V164" s="52" t="e">
        <f>INDEX(STATSTABLE,MATCH(F164,bpiTeams,0),MATCH(INDEX(V:V,1,1),statTitles,0))</f>
        <v>#N/A</v>
      </c>
      <c r="W164" s="52" t="e">
        <f>INDEX(STATSTABLE,MATCH(F164,bpiTeams,0),MATCH(INDEX(W:W,1,1),statTitles,0))</f>
        <v>#N/A</v>
      </c>
      <c r="X164" s="52" t="e">
        <f>INDEX(STATSTABLE,MATCH(F164,bpiTeams,0),MATCH(INDEX(X:X,1,1),statTitles,0))</f>
        <v>#N/A</v>
      </c>
      <c r="Y164" s="52" t="e">
        <f>INDEX(STATSTABLE,MATCH(F164,bpiTeams,0),MATCH(INDEX(Y:Y,1,1),statTitles,0))</f>
        <v>#N/A</v>
      </c>
      <c r="Z164" s="52" t="e">
        <f>INDEX(STATSTABLE,MATCH(F164,bpiTeams,0),MATCH(INDEX(Z:Z,1,1),statTitles,0))</f>
        <v>#N/A</v>
      </c>
      <c r="AA164" s="55" t="e">
        <f t="shared" si="222"/>
        <v>#N/A</v>
      </c>
      <c r="AB164" s="55" t="e">
        <f t="shared" si="223"/>
        <v>#N/A</v>
      </c>
      <c r="AC164" s="55" t="e">
        <f t="shared" ref="AC164" si="229">AC163</f>
        <v>#N/A</v>
      </c>
      <c r="AD164" s="55" t="e">
        <f t="shared" si="225"/>
        <v>#N/A</v>
      </c>
      <c r="AE164" s="336" t="e">
        <f t="shared" si="226"/>
        <v>#N/A</v>
      </c>
      <c r="AF164" s="223" t="e">
        <f ca="1">INDEX(FGA_COEFFS,1,1)+AC164*INDEX(FGA_COEFFS,1,2)+AB164*INDEX(FGA_COEFFS,1,3)+U164*INDEX(FGA_COEFFS,1,4)+T163*INDEX(FGA_COEFFS,1,5)+V164*INDEX(FGA_COEFFS,1,6)+W163*INDEX(FGA_COEFFS,1,7)+P163*INDEX(FGA_COEFFS,1,8)+AB167*AB169</f>
        <v>#N/A</v>
      </c>
      <c r="AG164" s="223" t="e">
        <f ca="1">INDEX(THREEPTA_COEFFS,1,1)+AF164*INDEX(THREEPTA_COEFFS,1,2)+M164*INDEX(THREEPTA_COEFFS,1,3)+AD164*INDEX(THREEPTA_COEFFS,1,4)+N164*INDEX(THREEPTA_COEFFS,1,5)+O163*INDEX(THREEPTA_COEFFS,1,6)+AC167*AC169</f>
        <v>#N/A</v>
      </c>
      <c r="AH164" s="223" t="e">
        <f ca="1">INDEX(THREEPTPCT_COEFFS,1,1)+N164*INDEX(THREEPTPCT_COEFFS,1,2)+O163*INDEX(THREEPTPCT_COEFFS,1,3)+AD167*AD169</f>
        <v>#N/A</v>
      </c>
      <c r="AI164" s="55" t="e">
        <f t="shared" ca="1" si="227"/>
        <v>#N/A</v>
      </c>
      <c r="AJ164" s="223" t="e">
        <f ca="1">INDEX(TWOPTPCT_COEFFS,1,1)+AE164*INDEX(TWOPTPCT_COEFFS,1,2)+L163*INDEX(TWOPTPCT_COEFFS,1,3)+J163*INDEX(TWOPTPCT_COEFFS,1,4)+O163*INDEX(TWOPTPCT_COEFFS,1,5)+AE167*AE169</f>
        <v>#N/A</v>
      </c>
      <c r="AK164" s="223" t="e">
        <f ca="1">INDEX(FTA_COEFFS,1,1)+R164*INDEX(FTA_COEFFS,1,2)+Q163*INDEX(FTA_COEFFS,1,3)+(T164+U164)*INDEX(FTA_COEFFS,1,4)+(T163+U163)*INDEX(FTA_COEFFS,1,5)+P163*INDEX(FTA_COEFFS,1,6)+AF167*AF169</f>
        <v>#N/A</v>
      </c>
      <c r="AL164" s="223" t="e">
        <f ca="1">INDEX(FTPCT_COEFFS,1,1)+S164*INDEX(FTPCT_COEFFS,1,2)+I164*INDEX(FTPCT_COEFFS,1,3)+J163*INDEX(FTPCT_COEFFS,1,4)+AG167*AG169</f>
        <v>#N/A</v>
      </c>
      <c r="AM164" s="338" t="e">
        <f t="shared" ca="1" si="228"/>
        <v>#N/A</v>
      </c>
      <c r="AN164" s="55"/>
      <c r="AO164" s="55"/>
      <c r="AP164" s="55"/>
      <c r="AQ164" s="55"/>
      <c r="AR164" s="53"/>
    </row>
    <row r="165" spans="1:44" customFormat="1" x14ac:dyDescent="0.3">
      <c r="A165" s="53"/>
      <c r="B165" s="53"/>
      <c r="C165" s="53"/>
      <c r="D165" s="53"/>
      <c r="E165" s="64" t="e">
        <f ca="1">IF(G164&gt;G163,F164,F163)</f>
        <v>#N/A</v>
      </c>
      <c r="F165" s="53"/>
      <c r="G165" s="56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5"/>
      <c r="AB165" s="55"/>
      <c r="AC165" s="55"/>
      <c r="AD165" s="55"/>
      <c r="AE165" s="55"/>
      <c r="AF165" s="337"/>
      <c r="AG165" s="337"/>
      <c r="AH165" s="337"/>
      <c r="AI165" s="337"/>
      <c r="AJ165" s="337"/>
      <c r="AK165" s="337"/>
      <c r="AL165" s="337"/>
      <c r="AM165" s="337"/>
      <c r="AN165" s="55"/>
      <c r="AO165" s="55"/>
      <c r="AP165" s="55"/>
      <c r="AQ165" s="55"/>
      <c r="AR165" s="53"/>
    </row>
    <row r="166" spans="1:44" customFormat="1" x14ac:dyDescent="0.3">
      <c r="A166" s="53"/>
      <c r="B166" s="53"/>
      <c r="C166" s="53"/>
      <c r="D166" s="53"/>
      <c r="E166" s="53"/>
      <c r="F166" s="53"/>
      <c r="G166" s="166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4" t="s">
        <v>1305</v>
      </c>
      <c r="AB166" s="54" t="s">
        <v>128</v>
      </c>
      <c r="AC166" s="54" t="s">
        <v>157</v>
      </c>
      <c r="AD166" s="54" t="s">
        <v>151</v>
      </c>
      <c r="AE166" s="54" t="s">
        <v>1327</v>
      </c>
      <c r="AF166" s="54" t="s">
        <v>129</v>
      </c>
      <c r="AG166" s="54" t="s">
        <v>116</v>
      </c>
      <c r="AH166" s="54"/>
      <c r="AI166" s="54"/>
      <c r="AJ166" s="54"/>
      <c r="AK166" s="54"/>
      <c r="AL166" s="54"/>
      <c r="AM166" s="54"/>
      <c r="AN166" s="53"/>
      <c r="AO166" s="53"/>
      <c r="AP166" s="53"/>
      <c r="AQ166" s="53"/>
      <c r="AR166" s="53"/>
    </row>
    <row r="167" spans="1:44" customFormat="1" x14ac:dyDescent="0.3">
      <c r="A167" s="53"/>
      <c r="B167" s="53"/>
      <c r="C167" s="53"/>
      <c r="D167" s="53" t="e">
        <f ca="1">IF(G163&gt;(G164+(W163-W164)/2),1,IF(G164&gt;(G163+(W164-W163)/2),0,"Close"))</f>
        <v>#N/A</v>
      </c>
      <c r="E167" s="53"/>
      <c r="F167" s="53"/>
      <c r="G167" s="166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4"/>
      <c r="AB167" s="54">
        <f>Formulas!A167</f>
        <v>0</v>
      </c>
      <c r="AC167" s="54">
        <f>Formulas!A174</f>
        <v>0</v>
      </c>
      <c r="AD167" s="54">
        <f>Formulas!A181</f>
        <v>0</v>
      </c>
      <c r="AE167" s="54">
        <f>Formulas!A188</f>
        <v>0</v>
      </c>
      <c r="AF167" s="54">
        <f>Formulas!A195</f>
        <v>0</v>
      </c>
      <c r="AG167" s="54">
        <f>Formulas!A202</f>
        <v>0</v>
      </c>
      <c r="AH167" s="54"/>
      <c r="AI167" s="336"/>
      <c r="AJ167" s="336"/>
      <c r="AK167" s="336"/>
      <c r="AL167" s="54"/>
      <c r="AM167" s="54"/>
      <c r="AN167" s="53"/>
      <c r="AO167" s="53"/>
      <c r="AP167" s="53"/>
      <c r="AQ167" s="53"/>
      <c r="AR167" s="53"/>
    </row>
    <row r="168" spans="1:44" customFormat="1" x14ac:dyDescent="0.3">
      <c r="A168" s="53"/>
      <c r="B168" s="53"/>
      <c r="C168" s="53"/>
      <c r="D168" s="53"/>
      <c r="E168" s="53"/>
      <c r="F168" s="53"/>
      <c r="G168" s="166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336"/>
      <c r="AB168" s="336">
        <f t="shared" ref="AB168:AB169" ca="1" si="230">1.5*RAND()^2*IF(RAND()&gt;0.5,1,-1)</f>
        <v>-8.7485705558181442E-2</v>
      </c>
      <c r="AC168" s="336">
        <f t="shared" ca="1" si="190"/>
        <v>0.1021631001845007</v>
      </c>
      <c r="AD168" s="336">
        <f t="shared" ca="1" si="190"/>
        <v>0.87958520146811137</v>
      </c>
      <c r="AE168" s="336">
        <f t="shared" ca="1" si="190"/>
        <v>-7.08454919901762E-3</v>
      </c>
      <c r="AF168" s="336">
        <f t="shared" ca="1" si="190"/>
        <v>1.0913776119509206</v>
      </c>
      <c r="AG168" s="336">
        <f t="shared" ca="1" si="190"/>
        <v>-2.3895430933774012E-2</v>
      </c>
      <c r="AH168" s="336"/>
      <c r="AI168" s="336"/>
      <c r="AJ168" s="336"/>
      <c r="AK168" s="336"/>
      <c r="AL168" s="54"/>
      <c r="AM168" s="54"/>
      <c r="AN168" s="53"/>
      <c r="AO168" s="55"/>
      <c r="AP168" s="55"/>
      <c r="AQ168" s="55"/>
      <c r="AR168" s="53"/>
    </row>
    <row r="169" spans="1:44" customFormat="1" x14ac:dyDescent="0.3">
      <c r="A169" s="53"/>
      <c r="B169" s="53"/>
      <c r="C169" s="53"/>
      <c r="D169" s="53"/>
      <c r="E169" s="53"/>
      <c r="F169" s="54"/>
      <c r="G169" s="165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3"/>
      <c r="AB169" s="336">
        <f t="shared" ca="1" si="230"/>
        <v>-0.16574691806726463</v>
      </c>
      <c r="AC169" s="336">
        <f t="shared" ca="1" si="190"/>
        <v>-5.8222106045128612E-2</v>
      </c>
      <c r="AD169" s="336">
        <f t="shared" ca="1" si="190"/>
        <v>1.3456871294559811</v>
      </c>
      <c r="AE169" s="336">
        <f t="shared" ca="1" si="190"/>
        <v>4.8102668699829862E-2</v>
      </c>
      <c r="AF169" s="336">
        <f t="shared" ca="1" si="190"/>
        <v>-0.19832928313630005</v>
      </c>
      <c r="AG169" s="336">
        <f t="shared" ca="1" si="190"/>
        <v>1.4448087677579839</v>
      </c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3"/>
    </row>
    <row r="170" spans="1:44" customFormat="1" x14ac:dyDescent="0.3">
      <c r="A170" s="53"/>
      <c r="B170" s="53"/>
      <c r="C170" s="53"/>
      <c r="D170" s="53"/>
      <c r="E170" s="53" t="s">
        <v>172</v>
      </c>
      <c r="F170" s="53">
        <f>F163</f>
        <v>0</v>
      </c>
      <c r="G170" s="56" t="e">
        <f t="shared" ref="G170:G171" ca="1" si="231">AM170</f>
        <v>#N/A</v>
      </c>
      <c r="H170" s="52" t="e">
        <f>INDEX(STATSTABLE,MATCH(F170,bpiTeams,0),MATCH(INDEX(H:H,1,1),statTitles,0))</f>
        <v>#N/A</v>
      </c>
      <c r="I170" s="52" t="e">
        <f>INDEX(STATSTABLE,MATCH(F170,bpiTeams,0),MATCH(INDEX(I:I,1,1),statTitles,0))</f>
        <v>#N/A</v>
      </c>
      <c r="J170" s="52" t="e">
        <f>INDEX(STATSTABLE,MATCH(F170,bpiTeams,0),MATCH(INDEX(J:J,1,1),statTitles,0))</f>
        <v>#N/A</v>
      </c>
      <c r="K170" s="52" t="e">
        <f>INDEX(STATSTABLE,MATCH(F170,bpiTeams,0),MATCH(INDEX(K:K,1,1),statTitles,0))</f>
        <v>#N/A</v>
      </c>
      <c r="L170" s="52" t="e">
        <f>INDEX(STATSTABLE,MATCH(F170,bpiTeams,0),MATCH(INDEX(L:L,1,1),statTitles,0))</f>
        <v>#N/A</v>
      </c>
      <c r="M170" s="52" t="e">
        <f>INDEX(STATSTABLE,MATCH(F170,bpiTeams,0),MATCH(INDEX(M:M,1,1),statTitles,0))</f>
        <v>#N/A</v>
      </c>
      <c r="N170" s="52" t="e">
        <f>INDEX(STATSTABLE,MATCH(F170,bpiTeams,0),MATCH(INDEX(N:N,1,1),statTitles,0))</f>
        <v>#N/A</v>
      </c>
      <c r="O170" s="52" t="e">
        <f>INDEX(STATSTABLE,MATCH(F170,bpiTeams,0),MATCH(INDEX(O:O,1,1),statTitles,0))</f>
        <v>#N/A</v>
      </c>
      <c r="P170" s="52" t="e">
        <f>INDEX(STATSTABLE,MATCH(F170,bpiTeams,0),MATCH(INDEX(P:P,1,1),statTitles,0))</f>
        <v>#N/A</v>
      </c>
      <c r="Q170" s="52" t="e">
        <f>INDEX(STATSTABLE,MATCH(F170,bpiTeams,0),MATCH(INDEX(Q:Q,1,1),statTitles,0))</f>
        <v>#N/A</v>
      </c>
      <c r="R170" s="52" t="e">
        <f>INDEX(STATSTABLE,MATCH(F170,bpiTeams,0),MATCH(INDEX(R:R,1,1),statTitles,0))</f>
        <v>#N/A</v>
      </c>
      <c r="S170" s="52" t="e">
        <f>INDEX(STATSTABLE,MATCH(F170,bpiTeams,0),MATCH(INDEX(S:S,1,1),statTitles,0))</f>
        <v>#N/A</v>
      </c>
      <c r="T170" s="52" t="e">
        <f>INDEX(STATSTABLE,MATCH(F170,bpiTeams,0),MATCH(INDEX(T:T,1,1),statTitles,0))</f>
        <v>#N/A</v>
      </c>
      <c r="U170" s="52" t="e">
        <f>INDEX(STATSTABLE,MATCH(F170,bpiTeams,0),MATCH(INDEX(U:U,1,1),statTitles,0))</f>
        <v>#N/A</v>
      </c>
      <c r="V170" s="52" t="e">
        <f>INDEX(STATSTABLE,MATCH(F170,bpiTeams,0),MATCH(INDEX(V:V,1,1),statTitles,0))</f>
        <v>#N/A</v>
      </c>
      <c r="W170" s="52" t="e">
        <f>INDEX(STATSTABLE,MATCH(F170,bpiTeams,0),MATCH(INDEX(W:W,1,1),statTitles,0))</f>
        <v>#N/A</v>
      </c>
      <c r="X170" s="52" t="e">
        <f>INDEX(STATSTABLE,MATCH(F170,bpiTeams,0),MATCH(INDEX(X:X,1,1),statTitles,0))</f>
        <v>#N/A</v>
      </c>
      <c r="Y170" s="52" t="e">
        <f>INDEX(STATSTABLE,MATCH(F170,bpiTeams,0),MATCH(INDEX(Y:Y,1,1),statTitles,0))</f>
        <v>#N/A</v>
      </c>
      <c r="Z170" s="52" t="e">
        <f>INDEX(STATSTABLE,MATCH(F170,bpiTeams,0),MATCH(INDEX(Z:Z,1,1),statTitles,0))</f>
        <v>#N/A</v>
      </c>
      <c r="AA170" s="55" t="e">
        <f t="shared" ref="AA170:AA171" si="232">(K170-(R170*S170)/100-3*(M170*N170)/100)/2</f>
        <v>#N/A</v>
      </c>
      <c r="AB170" s="55" t="e">
        <f t="shared" ref="AB170:AB171" si="233">SUM(AA170,(M170*N170/100))/(I170/100)</f>
        <v>#N/A</v>
      </c>
      <c r="AC170" s="55" t="e">
        <f t="shared" ref="AC170" si="234">X170*0.5+X171*0.5</f>
        <v>#N/A</v>
      </c>
      <c r="AD170" s="55" t="e">
        <f t="shared" ref="AD170:AD171" si="235">M170/AB170</f>
        <v>#N/A</v>
      </c>
      <c r="AE170" s="336" t="e">
        <f t="shared" ref="AE170:AE171" si="236">AA170/(AB170-M170)</f>
        <v>#N/A</v>
      </c>
      <c r="AF170" s="223" t="e">
        <f ca="1">INDEX(FGA_COEFFS,1,1)+AC170*INDEX(FGA_COEFFS,1,2)+AB170*INDEX(FGA_COEFFS,1,3)+U170*INDEX(FGA_COEFFS,1,4)+T171*INDEX(FGA_COEFFS,1,5)+V170*INDEX(FGA_COEFFS,1,6)+W171*INDEX(FGA_COEFFS,1,7)+P171*INDEX(FGA_COEFFS,1,8)+AB174*AB175</f>
        <v>#N/A</v>
      </c>
      <c r="AG170" s="223" t="e">
        <f ca="1">INDEX(THREEPTA_COEFFS,1,1)+AF170*INDEX(THREEPTA_COEFFS,1,2)+M170*INDEX(THREEPTA_COEFFS,1,3)+AD170*INDEX(THREEPTA_COEFFS,1,4)+N170*INDEX(THREEPTA_COEFFS,1,5)+O171*INDEX(THREEPTA_COEFFS,1,6)+AC174*AC175</f>
        <v>#N/A</v>
      </c>
      <c r="AH170" s="223" t="e">
        <f ca="1">INDEX(THREEPTPCT_COEFFS,1,1)+N170*INDEX(THREEPTPCT_COEFFS,1,2)+O171*INDEX(THREEPTPCT_COEFFS,1,3)+AD174*AD175</f>
        <v>#N/A</v>
      </c>
      <c r="AI170" s="55" t="e">
        <f t="shared" ref="AI170:AI171" ca="1" si="237">AF170-AG170</f>
        <v>#N/A</v>
      </c>
      <c r="AJ170" s="223" t="e">
        <f ca="1">INDEX(TWOPTPCT_COEFFS,1,1)+AE170*INDEX(TWOPTPCT_COEFFS,1,2)+L171*INDEX(TWOPTPCT_COEFFS,1,3)+J171*INDEX(TWOPTPCT_COEFFS,1,4)+O171*INDEX(TWOPTPCT_COEFFS,1,5)+AE174*AE175</f>
        <v>#N/A</v>
      </c>
      <c r="AK170" s="223" t="e">
        <f ca="1">INDEX(FTA_COEFFS,1,1)+R170*INDEX(FTA_COEFFS,1,2)+Q171*INDEX(FTA_COEFFS,1,3)+(T170+U170)*INDEX(FTA_COEFFS,1,4)+(T171+U171)*INDEX(FTA_COEFFS,1,5)+P171*INDEX(FTA_COEFFS,1,6)+AF174*AF175</f>
        <v>#N/A</v>
      </c>
      <c r="AL170" s="223" t="e">
        <f ca="1">INDEX(FTPCT_COEFFS,1,1)+S170*INDEX(FTPCT_COEFFS,1,2)+I170*INDEX(FTPCT_COEFFS,1,3)+J171*INDEX(FTPCT_COEFFS,1,4)+AG174*AG175</f>
        <v>#N/A</v>
      </c>
      <c r="AM170" s="338" t="e">
        <f t="shared" ref="AM170:AM171" ca="1" si="238">AG170*AH170/100+AI170*AJ170+AK170*AL170/100</f>
        <v>#N/A</v>
      </c>
      <c r="AN170" s="55"/>
      <c r="AO170" s="55"/>
      <c r="AP170" s="55"/>
      <c r="AQ170" s="55"/>
      <c r="AR170" s="53"/>
    </row>
    <row r="171" spans="1:44" customFormat="1" x14ac:dyDescent="0.3">
      <c r="A171" s="53"/>
      <c r="B171" s="53"/>
      <c r="C171" s="53"/>
      <c r="D171" s="53"/>
      <c r="E171" s="53" t="s">
        <v>175</v>
      </c>
      <c r="F171" s="54" t="e">
        <f>F164</f>
        <v>#N/A</v>
      </c>
      <c r="G171" s="56" t="e">
        <f t="shared" ca="1" si="231"/>
        <v>#N/A</v>
      </c>
      <c r="H171" s="52" t="e">
        <f>INDEX(STATSTABLE,MATCH(F171,bpiTeams,0),MATCH(INDEX(H:H,1,1),statTitles,0))</f>
        <v>#N/A</v>
      </c>
      <c r="I171" s="52" t="e">
        <f>INDEX(STATSTABLE,MATCH(F171,bpiTeams,0),MATCH(INDEX(I:I,1,1),statTitles,0))</f>
        <v>#N/A</v>
      </c>
      <c r="J171" s="52" t="e">
        <f>INDEX(STATSTABLE,MATCH(F171,bpiTeams,0),MATCH(INDEX(J:J,1,1),statTitles,0))</f>
        <v>#N/A</v>
      </c>
      <c r="K171" s="52" t="e">
        <f>INDEX(STATSTABLE,MATCH(F171,bpiTeams,0),MATCH(INDEX(K:K,1,1),statTitles,0))</f>
        <v>#N/A</v>
      </c>
      <c r="L171" s="52" t="e">
        <f>INDEX(STATSTABLE,MATCH(F171,bpiTeams,0),MATCH(INDEX(L:L,1,1),statTitles,0))</f>
        <v>#N/A</v>
      </c>
      <c r="M171" s="52" t="e">
        <f>INDEX(STATSTABLE,MATCH(F171,bpiTeams,0),MATCH(INDEX(M:M,1,1),statTitles,0))</f>
        <v>#N/A</v>
      </c>
      <c r="N171" s="52" t="e">
        <f>INDEX(STATSTABLE,MATCH(F171,bpiTeams,0),MATCH(INDEX(N:N,1,1),statTitles,0))</f>
        <v>#N/A</v>
      </c>
      <c r="O171" s="52" t="e">
        <f>INDEX(STATSTABLE,MATCH(F171,bpiTeams,0),MATCH(INDEX(O:O,1,1),statTitles,0))</f>
        <v>#N/A</v>
      </c>
      <c r="P171" s="52" t="e">
        <f>INDEX(STATSTABLE,MATCH(F171,bpiTeams,0),MATCH(INDEX(P:P,1,1),statTitles,0))</f>
        <v>#N/A</v>
      </c>
      <c r="Q171" s="52" t="e">
        <f>INDEX(STATSTABLE,MATCH(F171,bpiTeams,0),MATCH(INDEX(Q:Q,1,1),statTitles,0))</f>
        <v>#N/A</v>
      </c>
      <c r="R171" s="52" t="e">
        <f>INDEX(STATSTABLE,MATCH(F171,bpiTeams,0),MATCH(INDEX(R:R,1,1),statTitles,0))</f>
        <v>#N/A</v>
      </c>
      <c r="S171" s="52" t="e">
        <f>INDEX(STATSTABLE,MATCH(F171,bpiTeams,0),MATCH(INDEX(S:S,1,1),statTitles,0))</f>
        <v>#N/A</v>
      </c>
      <c r="T171" s="52" t="e">
        <f>INDEX(STATSTABLE,MATCH(F171,bpiTeams,0),MATCH(INDEX(T:T,1,1),statTitles,0))</f>
        <v>#N/A</v>
      </c>
      <c r="U171" s="52" t="e">
        <f>INDEX(STATSTABLE,MATCH(F171,bpiTeams,0),MATCH(INDEX(U:U,1,1),statTitles,0))</f>
        <v>#N/A</v>
      </c>
      <c r="V171" s="52" t="e">
        <f>INDEX(STATSTABLE,MATCH(F171,bpiTeams,0),MATCH(INDEX(V:V,1,1),statTitles,0))</f>
        <v>#N/A</v>
      </c>
      <c r="W171" s="52" t="e">
        <f>INDEX(STATSTABLE,MATCH(F171,bpiTeams,0),MATCH(INDEX(W:W,1,1),statTitles,0))</f>
        <v>#N/A</v>
      </c>
      <c r="X171" s="52" t="e">
        <f>INDEX(STATSTABLE,MATCH(F171,bpiTeams,0),MATCH(INDEX(X:X,1,1),statTitles,0))</f>
        <v>#N/A</v>
      </c>
      <c r="Y171" s="52" t="e">
        <f>INDEX(STATSTABLE,MATCH(F171,bpiTeams,0),MATCH(INDEX(Y:Y,1,1),statTitles,0))</f>
        <v>#N/A</v>
      </c>
      <c r="Z171" s="52" t="e">
        <f>INDEX(STATSTABLE,MATCH(F171,bpiTeams,0),MATCH(INDEX(Z:Z,1,1),statTitles,0))</f>
        <v>#N/A</v>
      </c>
      <c r="AA171" s="55" t="e">
        <f t="shared" si="232"/>
        <v>#N/A</v>
      </c>
      <c r="AB171" s="55" t="e">
        <f t="shared" si="233"/>
        <v>#N/A</v>
      </c>
      <c r="AC171" s="55" t="e">
        <f t="shared" ref="AC171" si="239">AC170</f>
        <v>#N/A</v>
      </c>
      <c r="AD171" s="55" t="e">
        <f t="shared" si="235"/>
        <v>#N/A</v>
      </c>
      <c r="AE171" s="336" t="e">
        <f t="shared" si="236"/>
        <v>#N/A</v>
      </c>
      <c r="AF171" s="223" t="e">
        <f ca="1">INDEX(FGA_COEFFS,1,1)+AC171*INDEX(FGA_COEFFS,1,2)+AB171*INDEX(FGA_COEFFS,1,3)+U171*INDEX(FGA_COEFFS,1,4)+T170*INDEX(FGA_COEFFS,1,5)+V171*INDEX(FGA_COEFFS,1,6)+W170*INDEX(FGA_COEFFS,1,7)+P170*INDEX(FGA_COEFFS,1,8)+AB174*AB176</f>
        <v>#N/A</v>
      </c>
      <c r="AG171" s="223" t="e">
        <f ca="1">INDEX(THREEPTA_COEFFS,1,1)+AF171*INDEX(THREEPTA_COEFFS,1,2)+M171*INDEX(THREEPTA_COEFFS,1,3)+AD171*INDEX(THREEPTA_COEFFS,1,4)+N171*INDEX(THREEPTA_COEFFS,1,5)+O170*INDEX(THREEPTA_COEFFS,1,6)+AC174*AC176</f>
        <v>#N/A</v>
      </c>
      <c r="AH171" s="223" t="e">
        <f ca="1">INDEX(THREEPTPCT_COEFFS,1,1)+N171*INDEX(THREEPTPCT_COEFFS,1,2)+O170*INDEX(THREEPTPCT_COEFFS,1,3)+AD174*AD176</f>
        <v>#N/A</v>
      </c>
      <c r="AI171" s="55" t="e">
        <f t="shared" ca="1" si="237"/>
        <v>#N/A</v>
      </c>
      <c r="AJ171" s="223" t="e">
        <f ca="1">INDEX(TWOPTPCT_COEFFS,1,1)+AE171*INDEX(TWOPTPCT_COEFFS,1,2)+L170*INDEX(TWOPTPCT_COEFFS,1,3)+J170*INDEX(TWOPTPCT_COEFFS,1,4)+O170*INDEX(TWOPTPCT_COEFFS,1,5)+AE174*AE176</f>
        <v>#N/A</v>
      </c>
      <c r="AK171" s="223" t="e">
        <f ca="1">INDEX(FTA_COEFFS,1,1)+R171*INDEX(FTA_COEFFS,1,2)+Q170*INDEX(FTA_COEFFS,1,3)+(T171+U171)*INDEX(FTA_COEFFS,1,4)+(T170+U170)*INDEX(FTA_COEFFS,1,5)+P170*INDEX(FTA_COEFFS,1,6)+AF174*AF176</f>
        <v>#N/A</v>
      </c>
      <c r="AL171" s="223" t="e">
        <f ca="1">INDEX(FTPCT_COEFFS,1,1)+S171*INDEX(FTPCT_COEFFS,1,2)+I171*INDEX(FTPCT_COEFFS,1,3)+J170*INDEX(FTPCT_COEFFS,1,4)+AG174*AG176</f>
        <v>#N/A</v>
      </c>
      <c r="AM171" s="338" t="e">
        <f t="shared" ca="1" si="238"/>
        <v>#N/A</v>
      </c>
      <c r="AN171" s="55"/>
      <c r="AO171" s="55"/>
      <c r="AP171" s="55"/>
      <c r="AQ171" s="55"/>
      <c r="AR171" s="53"/>
    </row>
    <row r="172" spans="1:44" customFormat="1" x14ac:dyDescent="0.3">
      <c r="A172" s="53"/>
      <c r="B172" s="53"/>
      <c r="C172" s="53"/>
      <c r="D172" s="53"/>
      <c r="E172" s="64" t="e">
        <f ca="1">IF(G171&gt;G170,F171,F170)</f>
        <v>#N/A</v>
      </c>
      <c r="F172" s="53"/>
      <c r="G172" s="56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5"/>
      <c r="AB172" s="55"/>
      <c r="AC172" s="55"/>
      <c r="AD172" s="55"/>
      <c r="AE172" s="55"/>
      <c r="AF172" s="337"/>
      <c r="AG172" s="337"/>
      <c r="AH172" s="337"/>
      <c r="AI172" s="337"/>
      <c r="AJ172" s="337"/>
      <c r="AK172" s="337"/>
      <c r="AL172" s="337"/>
      <c r="AM172" s="337"/>
      <c r="AN172" s="55"/>
      <c r="AO172" s="55"/>
      <c r="AP172" s="55"/>
      <c r="AQ172" s="55"/>
      <c r="AR172" s="53"/>
    </row>
    <row r="173" spans="1:44" customFormat="1" x14ac:dyDescent="0.3">
      <c r="A173" s="53"/>
      <c r="B173" s="53"/>
      <c r="C173" s="53"/>
      <c r="D173" s="53"/>
      <c r="E173" s="53"/>
      <c r="F173" s="53"/>
      <c r="G173" s="166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4" t="s">
        <v>1305</v>
      </c>
      <c r="AB173" s="54" t="s">
        <v>128</v>
      </c>
      <c r="AC173" s="54" t="s">
        <v>157</v>
      </c>
      <c r="AD173" s="54" t="s">
        <v>151</v>
      </c>
      <c r="AE173" s="54" t="s">
        <v>1327</v>
      </c>
      <c r="AF173" s="54" t="s">
        <v>129</v>
      </c>
      <c r="AG173" s="54" t="s">
        <v>116</v>
      </c>
      <c r="AH173" s="54"/>
      <c r="AI173" s="54"/>
      <c r="AJ173" s="54"/>
      <c r="AK173" s="54"/>
      <c r="AL173" s="54"/>
      <c r="AM173" s="54"/>
      <c r="AN173" s="53"/>
      <c r="AO173" s="53"/>
      <c r="AP173" s="53"/>
      <c r="AQ173" s="53"/>
      <c r="AR173" s="53"/>
    </row>
    <row r="174" spans="1:44" customFormat="1" x14ac:dyDescent="0.3">
      <c r="A174" s="53"/>
      <c r="B174" s="53"/>
      <c r="C174" s="53"/>
      <c r="D174" s="53" t="e">
        <f ca="1">IF(G170&gt;(G171+(W170-W171)/2),1,IF(G171&gt;(G170+(W171-W170)/2),0,"Close"))</f>
        <v>#N/A</v>
      </c>
      <c r="E174" s="53"/>
      <c r="F174" s="53"/>
      <c r="G174" s="166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4"/>
      <c r="AB174" s="54">
        <f>Formulas!A174</f>
        <v>0</v>
      </c>
      <c r="AC174" s="54">
        <f>Formulas!A181</f>
        <v>0</v>
      </c>
      <c r="AD174" s="54">
        <f>Formulas!A188</f>
        <v>0</v>
      </c>
      <c r="AE174" s="54">
        <f>Formulas!A195</f>
        <v>0</v>
      </c>
      <c r="AF174" s="54">
        <f>Formulas!A202</f>
        <v>0</v>
      </c>
      <c r="AG174" s="54">
        <f>Formulas!A209</f>
        <v>0</v>
      </c>
      <c r="AH174" s="54"/>
      <c r="AI174" s="336"/>
      <c r="AJ174" s="336"/>
      <c r="AK174" s="336"/>
      <c r="AL174" s="54"/>
      <c r="AM174" s="54"/>
      <c r="AN174" s="53"/>
      <c r="AO174" s="53"/>
      <c r="AP174" s="53"/>
      <c r="AQ174" s="53"/>
      <c r="AR174" s="53"/>
    </row>
    <row r="175" spans="1:44" customFormat="1" x14ac:dyDescent="0.3">
      <c r="A175" s="53"/>
      <c r="B175" s="53"/>
      <c r="C175" s="53"/>
      <c r="D175" s="53"/>
      <c r="E175" s="53"/>
      <c r="F175" s="53"/>
      <c r="G175" s="166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336"/>
      <c r="AB175" s="336">
        <f t="shared" ref="AB175:AB176" ca="1" si="240">1.5*RAND()^2*IF(RAND()&gt;0.5,1,-1)</f>
        <v>-0.90418670511895738</v>
      </c>
      <c r="AC175" s="336">
        <f t="shared" ca="1" si="190"/>
        <v>3.8019599469389077E-2</v>
      </c>
      <c r="AD175" s="336">
        <f t="shared" ca="1" si="190"/>
        <v>-0.21150978258906261</v>
      </c>
      <c r="AE175" s="336">
        <f t="shared" ca="1" si="190"/>
        <v>-0.10928707343295335</v>
      </c>
      <c r="AF175" s="336">
        <f t="shared" ca="1" si="190"/>
        <v>4.4008840327456077E-2</v>
      </c>
      <c r="AG175" s="336">
        <f t="shared" ca="1" si="190"/>
        <v>4.6493393740049342E-2</v>
      </c>
      <c r="AH175" s="336"/>
      <c r="AI175" s="336"/>
      <c r="AJ175" s="336"/>
      <c r="AK175" s="336"/>
      <c r="AL175" s="54"/>
      <c r="AM175" s="54"/>
      <c r="AN175" s="53"/>
      <c r="AO175" s="55"/>
      <c r="AP175" s="55"/>
      <c r="AQ175" s="55"/>
      <c r="AR175" s="53"/>
    </row>
    <row r="176" spans="1:44" customFormat="1" x14ac:dyDescent="0.3">
      <c r="A176" s="53"/>
      <c r="B176" s="53"/>
      <c r="C176" s="53"/>
      <c r="D176" s="53"/>
      <c r="E176" s="53"/>
      <c r="F176" s="54"/>
      <c r="G176" s="165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3"/>
      <c r="AB176" s="336">
        <f t="shared" ca="1" si="240"/>
        <v>1.1057184053488753</v>
      </c>
      <c r="AC176" s="336">
        <f t="shared" ca="1" si="190"/>
        <v>0.10623680439340194</v>
      </c>
      <c r="AD176" s="336">
        <f t="shared" ca="1" si="190"/>
        <v>6.5046738205720447E-2</v>
      </c>
      <c r="AE176" s="336">
        <f t="shared" ca="1" si="190"/>
        <v>7.5816482634915043E-4</v>
      </c>
      <c r="AF176" s="336">
        <f t="shared" ca="1" si="190"/>
        <v>-0.97341987280028297</v>
      </c>
      <c r="AG176" s="336">
        <f t="shared" ca="1" si="190"/>
        <v>-0.46478086220664849</v>
      </c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3"/>
    </row>
    <row r="177" spans="1:44" customFormat="1" x14ac:dyDescent="0.3">
      <c r="A177" s="53"/>
      <c r="B177" s="53"/>
      <c r="C177" s="53"/>
      <c r="D177" s="53"/>
      <c r="E177" s="53" t="s">
        <v>172</v>
      </c>
      <c r="F177" s="53">
        <f>F170</f>
        <v>0</v>
      </c>
      <c r="G177" s="56" t="e">
        <f t="shared" ref="G177:G178" ca="1" si="241">AM177</f>
        <v>#N/A</v>
      </c>
      <c r="H177" s="52" t="e">
        <f>INDEX(STATSTABLE,MATCH(F177,bpiTeams,0),MATCH(INDEX(H:H,1,1),statTitles,0))</f>
        <v>#N/A</v>
      </c>
      <c r="I177" s="52" t="e">
        <f>INDEX(STATSTABLE,MATCH(F177,bpiTeams,0),MATCH(INDEX(I:I,1,1),statTitles,0))</f>
        <v>#N/A</v>
      </c>
      <c r="J177" s="52" t="e">
        <f>INDEX(STATSTABLE,MATCH(F177,bpiTeams,0),MATCH(INDEX(J:J,1,1),statTitles,0))</f>
        <v>#N/A</v>
      </c>
      <c r="K177" s="52" t="e">
        <f>INDEX(STATSTABLE,MATCH(F177,bpiTeams,0),MATCH(INDEX(K:K,1,1),statTitles,0))</f>
        <v>#N/A</v>
      </c>
      <c r="L177" s="52" t="e">
        <f>INDEX(STATSTABLE,MATCH(F177,bpiTeams,0),MATCH(INDEX(L:L,1,1),statTitles,0))</f>
        <v>#N/A</v>
      </c>
      <c r="M177" s="52" t="e">
        <f>INDEX(STATSTABLE,MATCH(F177,bpiTeams,0),MATCH(INDEX(M:M,1,1),statTitles,0))</f>
        <v>#N/A</v>
      </c>
      <c r="N177" s="52" t="e">
        <f>INDEX(STATSTABLE,MATCH(F177,bpiTeams,0),MATCH(INDEX(N:N,1,1),statTitles,0))</f>
        <v>#N/A</v>
      </c>
      <c r="O177" s="52" t="e">
        <f>INDEX(STATSTABLE,MATCH(F177,bpiTeams,0),MATCH(INDEX(O:O,1,1),statTitles,0))</f>
        <v>#N/A</v>
      </c>
      <c r="P177" s="52" t="e">
        <f>INDEX(STATSTABLE,MATCH(F177,bpiTeams,0),MATCH(INDEX(P:P,1,1),statTitles,0))</f>
        <v>#N/A</v>
      </c>
      <c r="Q177" s="52" t="e">
        <f>INDEX(STATSTABLE,MATCH(F177,bpiTeams,0),MATCH(INDEX(Q:Q,1,1),statTitles,0))</f>
        <v>#N/A</v>
      </c>
      <c r="R177" s="52" t="e">
        <f>INDEX(STATSTABLE,MATCH(F177,bpiTeams,0),MATCH(INDEX(R:R,1,1),statTitles,0))</f>
        <v>#N/A</v>
      </c>
      <c r="S177" s="52" t="e">
        <f>INDEX(STATSTABLE,MATCH(F177,bpiTeams,0),MATCH(INDEX(S:S,1,1),statTitles,0))</f>
        <v>#N/A</v>
      </c>
      <c r="T177" s="52" t="e">
        <f>INDEX(STATSTABLE,MATCH(F177,bpiTeams,0),MATCH(INDEX(T:T,1,1),statTitles,0))</f>
        <v>#N/A</v>
      </c>
      <c r="U177" s="52" t="e">
        <f>INDEX(STATSTABLE,MATCH(F177,bpiTeams,0),MATCH(INDEX(U:U,1,1),statTitles,0))</f>
        <v>#N/A</v>
      </c>
      <c r="V177" s="52" t="e">
        <f>INDEX(STATSTABLE,MATCH(F177,bpiTeams,0),MATCH(INDEX(V:V,1,1),statTitles,0))</f>
        <v>#N/A</v>
      </c>
      <c r="W177" s="52" t="e">
        <f>INDEX(STATSTABLE,MATCH(F177,bpiTeams,0),MATCH(INDEX(W:W,1,1),statTitles,0))</f>
        <v>#N/A</v>
      </c>
      <c r="X177" s="52" t="e">
        <f>INDEX(STATSTABLE,MATCH(F177,bpiTeams,0),MATCH(INDEX(X:X,1,1),statTitles,0))</f>
        <v>#N/A</v>
      </c>
      <c r="Y177" s="52" t="e">
        <f>INDEX(STATSTABLE,MATCH(F177,bpiTeams,0),MATCH(INDEX(Y:Y,1,1),statTitles,0))</f>
        <v>#N/A</v>
      </c>
      <c r="Z177" s="52" t="e">
        <f>INDEX(STATSTABLE,MATCH(F177,bpiTeams,0),MATCH(INDEX(Z:Z,1,1),statTitles,0))</f>
        <v>#N/A</v>
      </c>
      <c r="AA177" s="55" t="e">
        <f t="shared" ref="AA177:AA178" si="242">(K177-(R177*S177)/100-3*(M177*N177)/100)/2</f>
        <v>#N/A</v>
      </c>
      <c r="AB177" s="55" t="e">
        <f t="shared" ref="AB177:AB178" si="243">SUM(AA177,(M177*N177/100))/(I177/100)</f>
        <v>#N/A</v>
      </c>
      <c r="AC177" s="55" t="e">
        <f t="shared" ref="AC177" si="244">X177*0.5+X178*0.5</f>
        <v>#N/A</v>
      </c>
      <c r="AD177" s="55" t="e">
        <f t="shared" ref="AD177:AD178" si="245">M177/AB177</f>
        <v>#N/A</v>
      </c>
      <c r="AE177" s="336" t="e">
        <f t="shared" ref="AE177:AE178" si="246">AA177/(AB177-M177)</f>
        <v>#N/A</v>
      </c>
      <c r="AF177" s="223" t="e">
        <f ca="1">INDEX(FGA_COEFFS,1,1)+AC177*INDEX(FGA_COEFFS,1,2)+AB177*INDEX(FGA_COEFFS,1,3)+U177*INDEX(FGA_COEFFS,1,4)+T178*INDEX(FGA_COEFFS,1,5)+V177*INDEX(FGA_COEFFS,1,6)+W178*INDEX(FGA_COEFFS,1,7)+P178*INDEX(FGA_COEFFS,1,8)+AB181*AB182</f>
        <v>#N/A</v>
      </c>
      <c r="AG177" s="223" t="e">
        <f ca="1">INDEX(THREEPTA_COEFFS,1,1)+AF177*INDEX(THREEPTA_COEFFS,1,2)+M177*INDEX(THREEPTA_COEFFS,1,3)+AD177*INDEX(THREEPTA_COEFFS,1,4)+N177*INDEX(THREEPTA_COEFFS,1,5)+O178*INDEX(THREEPTA_COEFFS,1,6)+AC181*AC182</f>
        <v>#N/A</v>
      </c>
      <c r="AH177" s="223" t="e">
        <f ca="1">INDEX(THREEPTPCT_COEFFS,1,1)+N177*INDEX(THREEPTPCT_COEFFS,1,2)+O178*INDEX(THREEPTPCT_COEFFS,1,3)+AD181*AD182</f>
        <v>#N/A</v>
      </c>
      <c r="AI177" s="55" t="e">
        <f t="shared" ref="AI177:AI178" ca="1" si="247">AF177-AG177</f>
        <v>#N/A</v>
      </c>
      <c r="AJ177" s="223" t="e">
        <f ca="1">INDEX(TWOPTPCT_COEFFS,1,1)+AE177*INDEX(TWOPTPCT_COEFFS,1,2)+L178*INDEX(TWOPTPCT_COEFFS,1,3)+J178*INDEX(TWOPTPCT_COEFFS,1,4)+O178*INDEX(TWOPTPCT_COEFFS,1,5)+AE181*AE182</f>
        <v>#N/A</v>
      </c>
      <c r="AK177" s="223" t="e">
        <f ca="1">INDEX(FTA_COEFFS,1,1)+R177*INDEX(FTA_COEFFS,1,2)+Q178*INDEX(FTA_COEFFS,1,3)+(T177+U177)*INDEX(FTA_COEFFS,1,4)+(T178+U178)*INDEX(FTA_COEFFS,1,5)+P178*INDEX(FTA_COEFFS,1,6)+AF181*AF182</f>
        <v>#N/A</v>
      </c>
      <c r="AL177" s="223" t="e">
        <f ca="1">INDEX(FTPCT_COEFFS,1,1)+S177*INDEX(FTPCT_COEFFS,1,2)+I177*INDEX(FTPCT_COEFFS,1,3)+J178*INDEX(FTPCT_COEFFS,1,4)+AG181*AG182</f>
        <v>#N/A</v>
      </c>
      <c r="AM177" s="338" t="e">
        <f t="shared" ref="AM177:AM178" ca="1" si="248">AG177*AH177/100+AI177*AJ177+AK177*AL177/100</f>
        <v>#N/A</v>
      </c>
      <c r="AN177" s="55"/>
      <c r="AO177" s="55"/>
      <c r="AP177" s="55"/>
      <c r="AQ177" s="55"/>
      <c r="AR177" s="53"/>
    </row>
    <row r="178" spans="1:44" customFormat="1" x14ac:dyDescent="0.3">
      <c r="A178" s="53"/>
      <c r="B178" s="53"/>
      <c r="C178" s="53"/>
      <c r="D178" s="53"/>
      <c r="E178" s="53" t="s">
        <v>175</v>
      </c>
      <c r="F178" s="54" t="e">
        <f>F171</f>
        <v>#N/A</v>
      </c>
      <c r="G178" s="56" t="e">
        <f t="shared" ca="1" si="241"/>
        <v>#N/A</v>
      </c>
      <c r="H178" s="52" t="e">
        <f>INDEX(STATSTABLE,MATCH(F178,bpiTeams,0),MATCH(INDEX(H:H,1,1),statTitles,0))</f>
        <v>#N/A</v>
      </c>
      <c r="I178" s="52" t="e">
        <f>INDEX(STATSTABLE,MATCH(F178,bpiTeams,0),MATCH(INDEX(I:I,1,1),statTitles,0))</f>
        <v>#N/A</v>
      </c>
      <c r="J178" s="52" t="e">
        <f>INDEX(STATSTABLE,MATCH(F178,bpiTeams,0),MATCH(INDEX(J:J,1,1),statTitles,0))</f>
        <v>#N/A</v>
      </c>
      <c r="K178" s="52" t="e">
        <f>INDEX(STATSTABLE,MATCH(F178,bpiTeams,0),MATCH(INDEX(K:K,1,1),statTitles,0))</f>
        <v>#N/A</v>
      </c>
      <c r="L178" s="52" t="e">
        <f>INDEX(STATSTABLE,MATCH(F178,bpiTeams,0),MATCH(INDEX(L:L,1,1),statTitles,0))</f>
        <v>#N/A</v>
      </c>
      <c r="M178" s="52" t="e">
        <f>INDEX(STATSTABLE,MATCH(F178,bpiTeams,0),MATCH(INDEX(M:M,1,1),statTitles,0))</f>
        <v>#N/A</v>
      </c>
      <c r="N178" s="52" t="e">
        <f>INDEX(STATSTABLE,MATCH(F178,bpiTeams,0),MATCH(INDEX(N:N,1,1),statTitles,0))</f>
        <v>#N/A</v>
      </c>
      <c r="O178" s="52" t="e">
        <f>INDEX(STATSTABLE,MATCH(F178,bpiTeams,0),MATCH(INDEX(O:O,1,1),statTitles,0))</f>
        <v>#N/A</v>
      </c>
      <c r="P178" s="52" t="e">
        <f>INDEX(STATSTABLE,MATCH(F178,bpiTeams,0),MATCH(INDEX(P:P,1,1),statTitles,0))</f>
        <v>#N/A</v>
      </c>
      <c r="Q178" s="52" t="e">
        <f>INDEX(STATSTABLE,MATCH(F178,bpiTeams,0),MATCH(INDEX(Q:Q,1,1),statTitles,0))</f>
        <v>#N/A</v>
      </c>
      <c r="R178" s="52" t="e">
        <f>INDEX(STATSTABLE,MATCH(F178,bpiTeams,0),MATCH(INDEX(R:R,1,1),statTitles,0))</f>
        <v>#N/A</v>
      </c>
      <c r="S178" s="52" t="e">
        <f>INDEX(STATSTABLE,MATCH(F178,bpiTeams,0),MATCH(INDEX(S:S,1,1),statTitles,0))</f>
        <v>#N/A</v>
      </c>
      <c r="T178" s="52" t="e">
        <f>INDEX(STATSTABLE,MATCH(F178,bpiTeams,0),MATCH(INDEX(T:T,1,1),statTitles,0))</f>
        <v>#N/A</v>
      </c>
      <c r="U178" s="52" t="e">
        <f>INDEX(STATSTABLE,MATCH(F178,bpiTeams,0),MATCH(INDEX(U:U,1,1),statTitles,0))</f>
        <v>#N/A</v>
      </c>
      <c r="V178" s="52" t="e">
        <f>INDEX(STATSTABLE,MATCH(F178,bpiTeams,0),MATCH(INDEX(V:V,1,1),statTitles,0))</f>
        <v>#N/A</v>
      </c>
      <c r="W178" s="52" t="e">
        <f>INDEX(STATSTABLE,MATCH(F178,bpiTeams,0),MATCH(INDEX(W:W,1,1),statTitles,0))</f>
        <v>#N/A</v>
      </c>
      <c r="X178" s="52" t="e">
        <f>INDEX(STATSTABLE,MATCH(F178,bpiTeams,0),MATCH(INDEX(X:X,1,1),statTitles,0))</f>
        <v>#N/A</v>
      </c>
      <c r="Y178" s="52" t="e">
        <f>INDEX(STATSTABLE,MATCH(F178,bpiTeams,0),MATCH(INDEX(Y:Y,1,1),statTitles,0))</f>
        <v>#N/A</v>
      </c>
      <c r="Z178" s="52" t="e">
        <f>INDEX(STATSTABLE,MATCH(F178,bpiTeams,0),MATCH(INDEX(Z:Z,1,1),statTitles,0))</f>
        <v>#N/A</v>
      </c>
      <c r="AA178" s="55" t="e">
        <f t="shared" si="242"/>
        <v>#N/A</v>
      </c>
      <c r="AB178" s="55" t="e">
        <f t="shared" si="243"/>
        <v>#N/A</v>
      </c>
      <c r="AC178" s="55" t="e">
        <f t="shared" ref="AC178" si="249">AC177</f>
        <v>#N/A</v>
      </c>
      <c r="AD178" s="55" t="e">
        <f t="shared" si="245"/>
        <v>#N/A</v>
      </c>
      <c r="AE178" s="336" t="e">
        <f t="shared" si="246"/>
        <v>#N/A</v>
      </c>
      <c r="AF178" s="223" t="e">
        <f ca="1">INDEX(FGA_COEFFS,1,1)+AC178*INDEX(FGA_COEFFS,1,2)+AB178*INDEX(FGA_COEFFS,1,3)+U178*INDEX(FGA_COEFFS,1,4)+T177*INDEX(FGA_COEFFS,1,5)+V178*INDEX(FGA_COEFFS,1,6)+W177*INDEX(FGA_COEFFS,1,7)+P177*INDEX(FGA_COEFFS,1,8)+AB181*AB183</f>
        <v>#N/A</v>
      </c>
      <c r="AG178" s="223" t="e">
        <f ca="1">INDEX(THREEPTA_COEFFS,1,1)+AF178*INDEX(THREEPTA_COEFFS,1,2)+M178*INDEX(THREEPTA_COEFFS,1,3)+AD178*INDEX(THREEPTA_COEFFS,1,4)+N178*INDEX(THREEPTA_COEFFS,1,5)+O177*INDEX(THREEPTA_COEFFS,1,6)+AC181*AC183</f>
        <v>#N/A</v>
      </c>
      <c r="AH178" s="223" t="e">
        <f ca="1">INDEX(THREEPTPCT_COEFFS,1,1)+N178*INDEX(THREEPTPCT_COEFFS,1,2)+O177*INDEX(THREEPTPCT_COEFFS,1,3)+AD181*AD183</f>
        <v>#N/A</v>
      </c>
      <c r="AI178" s="55" t="e">
        <f t="shared" ca="1" si="247"/>
        <v>#N/A</v>
      </c>
      <c r="AJ178" s="223" t="e">
        <f ca="1">INDEX(TWOPTPCT_COEFFS,1,1)+AE178*INDEX(TWOPTPCT_COEFFS,1,2)+L177*INDEX(TWOPTPCT_COEFFS,1,3)+J177*INDEX(TWOPTPCT_COEFFS,1,4)+O177*INDEX(TWOPTPCT_COEFFS,1,5)+AE181*AE183</f>
        <v>#N/A</v>
      </c>
      <c r="AK178" s="223" t="e">
        <f ca="1">INDEX(FTA_COEFFS,1,1)+R178*INDEX(FTA_COEFFS,1,2)+Q177*INDEX(FTA_COEFFS,1,3)+(T178+U178)*INDEX(FTA_COEFFS,1,4)+(T177+U177)*INDEX(FTA_COEFFS,1,5)+P177*INDEX(FTA_COEFFS,1,6)+AF181*AF183</f>
        <v>#N/A</v>
      </c>
      <c r="AL178" s="223" t="e">
        <f ca="1">INDEX(FTPCT_COEFFS,1,1)+S178*INDEX(FTPCT_COEFFS,1,2)+I178*INDEX(FTPCT_COEFFS,1,3)+J177*INDEX(FTPCT_COEFFS,1,4)+AG181*AG183</f>
        <v>#N/A</v>
      </c>
      <c r="AM178" s="338" t="e">
        <f t="shared" ca="1" si="248"/>
        <v>#N/A</v>
      </c>
      <c r="AN178" s="55"/>
      <c r="AO178" s="55"/>
      <c r="AP178" s="55"/>
      <c r="AQ178" s="55"/>
      <c r="AR178" s="53"/>
    </row>
    <row r="179" spans="1:44" customFormat="1" x14ac:dyDescent="0.3">
      <c r="A179" s="53"/>
      <c r="B179" s="53"/>
      <c r="C179" s="53"/>
      <c r="D179" s="53"/>
      <c r="E179" s="64" t="e">
        <f ca="1">IF(G178&gt;G177,F178,F177)</f>
        <v>#N/A</v>
      </c>
      <c r="F179" s="53"/>
      <c r="G179" s="56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5"/>
      <c r="AB179" s="55"/>
      <c r="AC179" s="55"/>
      <c r="AD179" s="55"/>
      <c r="AE179" s="55"/>
      <c r="AF179" s="337"/>
      <c r="AG179" s="337"/>
      <c r="AH179" s="337"/>
      <c r="AI179" s="337"/>
      <c r="AJ179" s="337"/>
      <c r="AK179" s="337"/>
      <c r="AL179" s="337"/>
      <c r="AM179" s="337"/>
      <c r="AN179" s="55"/>
      <c r="AO179" s="55"/>
      <c r="AP179" s="55"/>
      <c r="AQ179" s="55"/>
      <c r="AR179" s="53"/>
    </row>
    <row r="180" spans="1:44" customFormat="1" x14ac:dyDescent="0.3">
      <c r="A180" s="53"/>
      <c r="B180" s="53"/>
      <c r="C180" s="53"/>
      <c r="D180" s="53"/>
      <c r="E180" s="53"/>
      <c r="F180" s="53"/>
      <c r="G180" s="166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4" t="s">
        <v>1305</v>
      </c>
      <c r="AB180" s="54" t="s">
        <v>128</v>
      </c>
      <c r="AC180" s="54" t="s">
        <v>157</v>
      </c>
      <c r="AD180" s="54" t="s">
        <v>151</v>
      </c>
      <c r="AE180" s="54" t="s">
        <v>1327</v>
      </c>
      <c r="AF180" s="54" t="s">
        <v>129</v>
      </c>
      <c r="AG180" s="54" t="s">
        <v>116</v>
      </c>
      <c r="AH180" s="54"/>
      <c r="AI180" s="54"/>
      <c r="AJ180" s="54"/>
      <c r="AK180" s="54"/>
      <c r="AL180" s="54"/>
      <c r="AM180" s="54"/>
      <c r="AN180" s="53"/>
      <c r="AO180" s="53"/>
      <c r="AP180" s="53"/>
      <c r="AQ180" s="53"/>
      <c r="AR180" s="53"/>
    </row>
    <row r="181" spans="1:44" customFormat="1" x14ac:dyDescent="0.3">
      <c r="A181" s="53"/>
      <c r="B181" s="53"/>
      <c r="C181" s="53"/>
      <c r="D181" s="53" t="e">
        <f ca="1">IF(G177&gt;(G178+(W177-W178)/2),1,IF(G178&gt;(G177+(W178-W177)/2),0,"Close"))</f>
        <v>#N/A</v>
      </c>
      <c r="E181" s="53"/>
      <c r="F181" s="53"/>
      <c r="G181" s="166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4"/>
      <c r="AB181" s="54">
        <f>Formulas!A181</f>
        <v>0</v>
      </c>
      <c r="AC181" s="54">
        <f>Formulas!A188</f>
        <v>0</v>
      </c>
      <c r="AD181" s="54">
        <f>Formulas!A195</f>
        <v>0</v>
      </c>
      <c r="AE181" s="54">
        <f>Formulas!A202</f>
        <v>0</v>
      </c>
      <c r="AF181" s="54">
        <f>Formulas!A209</f>
        <v>0</v>
      </c>
      <c r="AG181" s="54">
        <f>Formulas!A216</f>
        <v>0</v>
      </c>
      <c r="AH181" s="54"/>
      <c r="AI181" s="336"/>
      <c r="AJ181" s="336"/>
      <c r="AK181" s="336"/>
      <c r="AL181" s="54"/>
      <c r="AM181" s="54"/>
      <c r="AN181" s="53"/>
      <c r="AO181" s="53"/>
      <c r="AP181" s="53"/>
      <c r="AQ181" s="53"/>
      <c r="AR181" s="53"/>
    </row>
    <row r="182" spans="1:44" customFormat="1" x14ac:dyDescent="0.3">
      <c r="A182" s="53"/>
      <c r="B182" s="53"/>
      <c r="C182" s="53"/>
      <c r="D182" s="53"/>
      <c r="E182" s="53"/>
      <c r="F182" s="53"/>
      <c r="G182" s="166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336"/>
      <c r="AB182" s="336">
        <f t="shared" ref="AB182:AB183" ca="1" si="250">1.5*RAND()^2*IF(RAND()&gt;0.5,1,-1)</f>
        <v>0.29847949934911799</v>
      </c>
      <c r="AC182" s="336">
        <f t="shared" ca="1" si="190"/>
        <v>-0.19821467223080258</v>
      </c>
      <c r="AD182" s="336">
        <f t="shared" ca="1" si="190"/>
        <v>0.61194566951198937</v>
      </c>
      <c r="AE182" s="336">
        <f t="shared" ca="1" si="190"/>
        <v>0.43940975958777029</v>
      </c>
      <c r="AF182" s="336">
        <f t="shared" ca="1" si="190"/>
        <v>-0.87071056581227957</v>
      </c>
      <c r="AG182" s="336">
        <f t="shared" ca="1" si="190"/>
        <v>-0.48979731418030148</v>
      </c>
      <c r="AH182" s="336"/>
      <c r="AI182" s="336"/>
      <c r="AJ182" s="336"/>
      <c r="AK182" s="336"/>
      <c r="AL182" s="54"/>
      <c r="AM182" s="54"/>
      <c r="AN182" s="53"/>
      <c r="AO182" s="55"/>
      <c r="AP182" s="55"/>
      <c r="AQ182" s="55"/>
      <c r="AR182" s="53"/>
    </row>
    <row r="183" spans="1:44" customFormat="1" x14ac:dyDescent="0.3">
      <c r="A183" s="53"/>
      <c r="B183" s="53"/>
      <c r="C183" s="53"/>
      <c r="D183" s="53"/>
      <c r="E183" s="53"/>
      <c r="F183" s="54"/>
      <c r="G183" s="165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3"/>
      <c r="AB183" s="336">
        <f t="shared" ca="1" si="250"/>
        <v>0.19612878152572588</v>
      </c>
      <c r="AC183" s="336">
        <f t="shared" ca="1" si="190"/>
        <v>-7.0414861538837276E-2</v>
      </c>
      <c r="AD183" s="336">
        <f t="shared" ca="1" si="190"/>
        <v>0.39415169704586572</v>
      </c>
      <c r="AE183" s="336">
        <f t="shared" ca="1" si="190"/>
        <v>1.2693509213167582</v>
      </c>
      <c r="AF183" s="336">
        <f t="shared" ca="1" si="190"/>
        <v>-1.1160444322411485</v>
      </c>
      <c r="AG183" s="336">
        <f t="shared" ca="1" si="190"/>
        <v>0.65622681983814413</v>
      </c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3"/>
    </row>
    <row r="184" spans="1:44" customFormat="1" x14ac:dyDescent="0.3">
      <c r="A184" s="53"/>
      <c r="B184" s="53"/>
      <c r="C184" s="53"/>
      <c r="D184" s="53"/>
      <c r="E184" s="53" t="s">
        <v>172</v>
      </c>
      <c r="F184" s="53">
        <f>F177</f>
        <v>0</v>
      </c>
      <c r="G184" s="56" t="e">
        <f t="shared" ref="G184:G185" ca="1" si="251">AM184</f>
        <v>#N/A</v>
      </c>
      <c r="H184" s="52" t="e">
        <f>INDEX(STATSTABLE,MATCH(F184,bpiTeams,0),MATCH(INDEX(H:H,1,1),statTitles,0))</f>
        <v>#N/A</v>
      </c>
      <c r="I184" s="52" t="e">
        <f>INDEX(STATSTABLE,MATCH(F184,bpiTeams,0),MATCH(INDEX(I:I,1,1),statTitles,0))</f>
        <v>#N/A</v>
      </c>
      <c r="J184" s="52" t="e">
        <f>INDEX(STATSTABLE,MATCH(F184,bpiTeams,0),MATCH(INDEX(J:J,1,1),statTitles,0))</f>
        <v>#N/A</v>
      </c>
      <c r="K184" s="52" t="e">
        <f>INDEX(STATSTABLE,MATCH(F184,bpiTeams,0),MATCH(INDEX(K:K,1,1),statTitles,0))</f>
        <v>#N/A</v>
      </c>
      <c r="L184" s="52" t="e">
        <f>INDEX(STATSTABLE,MATCH(F184,bpiTeams,0),MATCH(INDEX(L:L,1,1),statTitles,0))</f>
        <v>#N/A</v>
      </c>
      <c r="M184" s="52" t="e">
        <f>INDEX(STATSTABLE,MATCH(F184,bpiTeams,0),MATCH(INDEX(M:M,1,1),statTitles,0))</f>
        <v>#N/A</v>
      </c>
      <c r="N184" s="52" t="e">
        <f>INDEX(STATSTABLE,MATCH(F184,bpiTeams,0),MATCH(INDEX(N:N,1,1),statTitles,0))</f>
        <v>#N/A</v>
      </c>
      <c r="O184" s="52" t="e">
        <f>INDEX(STATSTABLE,MATCH(F184,bpiTeams,0),MATCH(INDEX(O:O,1,1),statTitles,0))</f>
        <v>#N/A</v>
      </c>
      <c r="P184" s="52" t="e">
        <f>INDEX(STATSTABLE,MATCH(F184,bpiTeams,0),MATCH(INDEX(P:P,1,1),statTitles,0))</f>
        <v>#N/A</v>
      </c>
      <c r="Q184" s="52" t="e">
        <f>INDEX(STATSTABLE,MATCH(F184,bpiTeams,0),MATCH(INDEX(Q:Q,1,1),statTitles,0))</f>
        <v>#N/A</v>
      </c>
      <c r="R184" s="52" t="e">
        <f>INDEX(STATSTABLE,MATCH(F184,bpiTeams,0),MATCH(INDEX(R:R,1,1),statTitles,0))</f>
        <v>#N/A</v>
      </c>
      <c r="S184" s="52" t="e">
        <f>INDEX(STATSTABLE,MATCH(F184,bpiTeams,0),MATCH(INDEX(S:S,1,1),statTitles,0))</f>
        <v>#N/A</v>
      </c>
      <c r="T184" s="52" t="e">
        <f>INDEX(STATSTABLE,MATCH(F184,bpiTeams,0),MATCH(INDEX(T:T,1,1),statTitles,0))</f>
        <v>#N/A</v>
      </c>
      <c r="U184" s="52" t="e">
        <f>INDEX(STATSTABLE,MATCH(F184,bpiTeams,0),MATCH(INDEX(U:U,1,1),statTitles,0))</f>
        <v>#N/A</v>
      </c>
      <c r="V184" s="52" t="e">
        <f>INDEX(STATSTABLE,MATCH(F184,bpiTeams,0),MATCH(INDEX(V:V,1,1),statTitles,0))</f>
        <v>#N/A</v>
      </c>
      <c r="W184" s="52" t="e">
        <f>INDEX(STATSTABLE,MATCH(F184,bpiTeams,0),MATCH(INDEX(W:W,1,1),statTitles,0))</f>
        <v>#N/A</v>
      </c>
      <c r="X184" s="52" t="e">
        <f>INDEX(STATSTABLE,MATCH(F184,bpiTeams,0),MATCH(INDEX(X:X,1,1),statTitles,0))</f>
        <v>#N/A</v>
      </c>
      <c r="Y184" s="52" t="e">
        <f>INDEX(STATSTABLE,MATCH(F184,bpiTeams,0),MATCH(INDEX(Y:Y,1,1),statTitles,0))</f>
        <v>#N/A</v>
      </c>
      <c r="Z184" s="52" t="e">
        <f>INDEX(STATSTABLE,MATCH(F184,bpiTeams,0),MATCH(INDEX(Z:Z,1,1),statTitles,0))</f>
        <v>#N/A</v>
      </c>
      <c r="AA184" s="55" t="e">
        <f t="shared" ref="AA184:AA185" si="252">(K184-(R184*S184)/100-3*(M184*N184)/100)/2</f>
        <v>#N/A</v>
      </c>
      <c r="AB184" s="55" t="e">
        <f t="shared" ref="AB184:AB185" si="253">SUM(AA184,(M184*N184/100))/(I184/100)</f>
        <v>#N/A</v>
      </c>
      <c r="AC184" s="55" t="e">
        <f t="shared" ref="AC184" si="254">X184*0.5+X185*0.5</f>
        <v>#N/A</v>
      </c>
      <c r="AD184" s="55" t="e">
        <f t="shared" ref="AD184:AD185" si="255">M184/AB184</f>
        <v>#N/A</v>
      </c>
      <c r="AE184" s="336" t="e">
        <f t="shared" ref="AE184:AE185" si="256">AA184/(AB184-M184)</f>
        <v>#N/A</v>
      </c>
      <c r="AF184" s="223" t="e">
        <f ca="1">INDEX(FGA_COEFFS,1,1)+AC184*INDEX(FGA_COEFFS,1,2)+AB184*INDEX(FGA_COEFFS,1,3)+U184*INDEX(FGA_COEFFS,1,4)+T185*INDEX(FGA_COEFFS,1,5)+V184*INDEX(FGA_COEFFS,1,6)+W185*INDEX(FGA_COEFFS,1,7)+P185*INDEX(FGA_COEFFS,1,8)+AB188*AB189</f>
        <v>#N/A</v>
      </c>
      <c r="AG184" s="223" t="e">
        <f ca="1">INDEX(THREEPTA_COEFFS,1,1)+AF184*INDEX(THREEPTA_COEFFS,1,2)+M184*INDEX(THREEPTA_COEFFS,1,3)+AD184*INDEX(THREEPTA_COEFFS,1,4)+N184*INDEX(THREEPTA_COEFFS,1,5)+O185*INDEX(THREEPTA_COEFFS,1,6)+AC188*AC189</f>
        <v>#N/A</v>
      </c>
      <c r="AH184" s="223" t="e">
        <f ca="1">INDEX(THREEPTPCT_COEFFS,1,1)+N184*INDEX(THREEPTPCT_COEFFS,1,2)+O185*INDEX(THREEPTPCT_COEFFS,1,3)+AD188*AD189</f>
        <v>#N/A</v>
      </c>
      <c r="AI184" s="55" t="e">
        <f t="shared" ref="AI184:AI185" ca="1" si="257">AF184-AG184</f>
        <v>#N/A</v>
      </c>
      <c r="AJ184" s="223" t="e">
        <f ca="1">INDEX(TWOPTPCT_COEFFS,1,1)+AE184*INDEX(TWOPTPCT_COEFFS,1,2)+L185*INDEX(TWOPTPCT_COEFFS,1,3)+J185*INDEX(TWOPTPCT_COEFFS,1,4)+O185*INDEX(TWOPTPCT_COEFFS,1,5)+AE188*AE189</f>
        <v>#N/A</v>
      </c>
      <c r="AK184" s="223" t="e">
        <f ca="1">INDEX(FTA_COEFFS,1,1)+R184*INDEX(FTA_COEFFS,1,2)+Q185*INDEX(FTA_COEFFS,1,3)+(T184+U184)*INDEX(FTA_COEFFS,1,4)+(T185+U185)*INDEX(FTA_COEFFS,1,5)+P185*INDEX(FTA_COEFFS,1,6)+AF188*AF189</f>
        <v>#N/A</v>
      </c>
      <c r="AL184" s="223" t="e">
        <f ca="1">INDEX(FTPCT_COEFFS,1,1)+S184*INDEX(FTPCT_COEFFS,1,2)+I184*INDEX(FTPCT_COEFFS,1,3)+J185*INDEX(FTPCT_COEFFS,1,4)+AG188*AG189</f>
        <v>#N/A</v>
      </c>
      <c r="AM184" s="338" t="e">
        <f t="shared" ref="AM184:AM185" ca="1" si="258">AG184*AH184/100+AI184*AJ184+AK184*AL184/100</f>
        <v>#N/A</v>
      </c>
      <c r="AN184" s="55"/>
      <c r="AO184" s="55"/>
      <c r="AP184" s="55"/>
      <c r="AQ184" s="55"/>
      <c r="AR184" s="53"/>
    </row>
    <row r="185" spans="1:44" customFormat="1" x14ac:dyDescent="0.3">
      <c r="A185" s="53"/>
      <c r="B185" s="53"/>
      <c r="C185" s="53"/>
      <c r="D185" s="53"/>
      <c r="E185" s="53" t="s">
        <v>175</v>
      </c>
      <c r="F185" s="54" t="e">
        <f>F178</f>
        <v>#N/A</v>
      </c>
      <c r="G185" s="56" t="e">
        <f t="shared" ca="1" si="251"/>
        <v>#N/A</v>
      </c>
      <c r="H185" s="52" t="e">
        <f>INDEX(STATSTABLE,MATCH(F185,bpiTeams,0),MATCH(INDEX(H:H,1,1),statTitles,0))</f>
        <v>#N/A</v>
      </c>
      <c r="I185" s="52" t="e">
        <f>INDEX(STATSTABLE,MATCH(F185,bpiTeams,0),MATCH(INDEX(I:I,1,1),statTitles,0))</f>
        <v>#N/A</v>
      </c>
      <c r="J185" s="52" t="e">
        <f>INDEX(STATSTABLE,MATCH(F185,bpiTeams,0),MATCH(INDEX(J:J,1,1),statTitles,0))</f>
        <v>#N/A</v>
      </c>
      <c r="K185" s="52" t="e">
        <f>INDEX(STATSTABLE,MATCH(F185,bpiTeams,0),MATCH(INDEX(K:K,1,1),statTitles,0))</f>
        <v>#N/A</v>
      </c>
      <c r="L185" s="52" t="e">
        <f>INDEX(STATSTABLE,MATCH(F185,bpiTeams,0),MATCH(INDEX(L:L,1,1),statTitles,0))</f>
        <v>#N/A</v>
      </c>
      <c r="M185" s="52" t="e">
        <f>INDEX(STATSTABLE,MATCH(F185,bpiTeams,0),MATCH(INDEX(M:M,1,1),statTitles,0))</f>
        <v>#N/A</v>
      </c>
      <c r="N185" s="52" t="e">
        <f>INDEX(STATSTABLE,MATCH(F185,bpiTeams,0),MATCH(INDEX(N:N,1,1),statTitles,0))</f>
        <v>#N/A</v>
      </c>
      <c r="O185" s="52" t="e">
        <f>INDEX(STATSTABLE,MATCH(F185,bpiTeams,0),MATCH(INDEX(O:O,1,1),statTitles,0))</f>
        <v>#N/A</v>
      </c>
      <c r="P185" s="52" t="e">
        <f>INDEX(STATSTABLE,MATCH(F185,bpiTeams,0),MATCH(INDEX(P:P,1,1),statTitles,0))</f>
        <v>#N/A</v>
      </c>
      <c r="Q185" s="52" t="e">
        <f>INDEX(STATSTABLE,MATCH(F185,bpiTeams,0),MATCH(INDEX(Q:Q,1,1),statTitles,0))</f>
        <v>#N/A</v>
      </c>
      <c r="R185" s="52" t="e">
        <f>INDEX(STATSTABLE,MATCH(F185,bpiTeams,0),MATCH(INDEX(R:R,1,1),statTitles,0))</f>
        <v>#N/A</v>
      </c>
      <c r="S185" s="52" t="e">
        <f>INDEX(STATSTABLE,MATCH(F185,bpiTeams,0),MATCH(INDEX(S:S,1,1),statTitles,0))</f>
        <v>#N/A</v>
      </c>
      <c r="T185" s="52" t="e">
        <f>INDEX(STATSTABLE,MATCH(F185,bpiTeams,0),MATCH(INDEX(T:T,1,1),statTitles,0))</f>
        <v>#N/A</v>
      </c>
      <c r="U185" s="52" t="e">
        <f>INDEX(STATSTABLE,MATCH(F185,bpiTeams,0),MATCH(INDEX(U:U,1,1),statTitles,0))</f>
        <v>#N/A</v>
      </c>
      <c r="V185" s="52" t="e">
        <f>INDEX(STATSTABLE,MATCH(F185,bpiTeams,0),MATCH(INDEX(V:V,1,1),statTitles,0))</f>
        <v>#N/A</v>
      </c>
      <c r="W185" s="52" t="e">
        <f>INDEX(STATSTABLE,MATCH(F185,bpiTeams,0),MATCH(INDEX(W:W,1,1),statTitles,0))</f>
        <v>#N/A</v>
      </c>
      <c r="X185" s="52" t="e">
        <f>INDEX(STATSTABLE,MATCH(F185,bpiTeams,0),MATCH(INDEX(X:X,1,1),statTitles,0))</f>
        <v>#N/A</v>
      </c>
      <c r="Y185" s="52" t="e">
        <f>INDEX(STATSTABLE,MATCH(F185,bpiTeams,0),MATCH(INDEX(Y:Y,1,1),statTitles,0))</f>
        <v>#N/A</v>
      </c>
      <c r="Z185" s="52" t="e">
        <f>INDEX(STATSTABLE,MATCH(F185,bpiTeams,0),MATCH(INDEX(Z:Z,1,1),statTitles,0))</f>
        <v>#N/A</v>
      </c>
      <c r="AA185" s="55" t="e">
        <f t="shared" si="252"/>
        <v>#N/A</v>
      </c>
      <c r="AB185" s="55" t="e">
        <f t="shared" si="253"/>
        <v>#N/A</v>
      </c>
      <c r="AC185" s="55" t="e">
        <f t="shared" ref="AC185" si="259">AC184</f>
        <v>#N/A</v>
      </c>
      <c r="AD185" s="55" t="e">
        <f t="shared" si="255"/>
        <v>#N/A</v>
      </c>
      <c r="AE185" s="336" t="e">
        <f t="shared" si="256"/>
        <v>#N/A</v>
      </c>
      <c r="AF185" s="223" t="e">
        <f ca="1">INDEX(FGA_COEFFS,1,1)+AC185*INDEX(FGA_COEFFS,1,2)+AB185*INDEX(FGA_COEFFS,1,3)+U185*INDEX(FGA_COEFFS,1,4)+T184*INDEX(FGA_COEFFS,1,5)+V185*INDEX(FGA_COEFFS,1,6)+W184*INDEX(FGA_COEFFS,1,7)+P184*INDEX(FGA_COEFFS,1,8)+AB188*AB190</f>
        <v>#N/A</v>
      </c>
      <c r="AG185" s="223" t="e">
        <f ca="1">INDEX(THREEPTA_COEFFS,1,1)+AF185*INDEX(THREEPTA_COEFFS,1,2)+M185*INDEX(THREEPTA_COEFFS,1,3)+AD185*INDEX(THREEPTA_COEFFS,1,4)+N185*INDEX(THREEPTA_COEFFS,1,5)+O184*INDEX(THREEPTA_COEFFS,1,6)+AC188*AC190</f>
        <v>#N/A</v>
      </c>
      <c r="AH185" s="223" t="e">
        <f ca="1">INDEX(THREEPTPCT_COEFFS,1,1)+N185*INDEX(THREEPTPCT_COEFFS,1,2)+O184*INDEX(THREEPTPCT_COEFFS,1,3)+AD188*AD190</f>
        <v>#N/A</v>
      </c>
      <c r="AI185" s="55" t="e">
        <f t="shared" ca="1" si="257"/>
        <v>#N/A</v>
      </c>
      <c r="AJ185" s="223" t="e">
        <f ca="1">INDEX(TWOPTPCT_COEFFS,1,1)+AE185*INDEX(TWOPTPCT_COEFFS,1,2)+L184*INDEX(TWOPTPCT_COEFFS,1,3)+J184*INDEX(TWOPTPCT_COEFFS,1,4)+O184*INDEX(TWOPTPCT_COEFFS,1,5)+AE188*AE190</f>
        <v>#N/A</v>
      </c>
      <c r="AK185" s="223" t="e">
        <f ca="1">INDEX(FTA_COEFFS,1,1)+R185*INDEX(FTA_COEFFS,1,2)+Q184*INDEX(FTA_COEFFS,1,3)+(T185+U185)*INDEX(FTA_COEFFS,1,4)+(T184+U184)*INDEX(FTA_COEFFS,1,5)+P184*INDEX(FTA_COEFFS,1,6)+AF188*AF190</f>
        <v>#N/A</v>
      </c>
      <c r="AL185" s="223" t="e">
        <f ca="1">INDEX(FTPCT_COEFFS,1,1)+S185*INDEX(FTPCT_COEFFS,1,2)+I185*INDEX(FTPCT_COEFFS,1,3)+J184*INDEX(FTPCT_COEFFS,1,4)+AG188*AG190</f>
        <v>#N/A</v>
      </c>
      <c r="AM185" s="338" t="e">
        <f t="shared" ca="1" si="258"/>
        <v>#N/A</v>
      </c>
      <c r="AN185" s="55"/>
      <c r="AO185" s="55"/>
      <c r="AP185" s="55"/>
      <c r="AQ185" s="55"/>
      <c r="AR185" s="53"/>
    </row>
    <row r="186" spans="1:44" customFormat="1" x14ac:dyDescent="0.3">
      <c r="A186" s="53"/>
      <c r="B186" s="53"/>
      <c r="C186" s="53"/>
      <c r="D186" s="53"/>
      <c r="E186" s="64" t="e">
        <f ca="1">IF(G185&gt;G184,F185,F184)</f>
        <v>#N/A</v>
      </c>
      <c r="F186" s="53"/>
      <c r="G186" s="56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5"/>
      <c r="AB186" s="55"/>
      <c r="AC186" s="55"/>
      <c r="AD186" s="55"/>
      <c r="AE186" s="55"/>
      <c r="AF186" s="337"/>
      <c r="AG186" s="337"/>
      <c r="AH186" s="337"/>
      <c r="AI186" s="337"/>
      <c r="AJ186" s="337"/>
      <c r="AK186" s="337"/>
      <c r="AL186" s="337"/>
      <c r="AM186" s="337"/>
      <c r="AN186" s="55"/>
      <c r="AO186" s="55"/>
      <c r="AP186" s="55"/>
      <c r="AQ186" s="55"/>
      <c r="AR186" s="53"/>
    </row>
    <row r="187" spans="1:44" customFormat="1" x14ac:dyDescent="0.3">
      <c r="A187" s="53"/>
      <c r="B187" s="53"/>
      <c r="C187" s="53"/>
      <c r="D187" s="53"/>
      <c r="E187" s="53"/>
      <c r="F187" s="53"/>
      <c r="G187" s="166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4" t="s">
        <v>1305</v>
      </c>
      <c r="AB187" s="54" t="s">
        <v>128</v>
      </c>
      <c r="AC187" s="54" t="s">
        <v>157</v>
      </c>
      <c r="AD187" s="54" t="s">
        <v>151</v>
      </c>
      <c r="AE187" s="54" t="s">
        <v>1327</v>
      </c>
      <c r="AF187" s="54" t="s">
        <v>129</v>
      </c>
      <c r="AG187" s="54" t="s">
        <v>116</v>
      </c>
      <c r="AH187" s="54"/>
      <c r="AI187" s="54"/>
      <c r="AJ187" s="54"/>
      <c r="AK187" s="54"/>
      <c r="AL187" s="54"/>
      <c r="AM187" s="54"/>
      <c r="AN187" s="53"/>
      <c r="AO187" s="53"/>
      <c r="AP187" s="53"/>
      <c r="AQ187" s="53"/>
      <c r="AR187" s="53"/>
    </row>
    <row r="188" spans="1:44" customFormat="1" x14ac:dyDescent="0.3">
      <c r="A188" s="53"/>
      <c r="B188" s="53"/>
      <c r="C188" s="53"/>
      <c r="D188" s="53" t="e">
        <f ca="1">IF(G184&gt;(G185+(W184-W185)/2),1,IF(G185&gt;(G184+(W185-W184)/2),0,"Close"))</f>
        <v>#N/A</v>
      </c>
      <c r="E188" s="53"/>
      <c r="F188" s="53"/>
      <c r="G188" s="166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4"/>
      <c r="AB188" s="54">
        <f>Formulas!A188</f>
        <v>0</v>
      </c>
      <c r="AC188" s="54">
        <f>Formulas!A195</f>
        <v>0</v>
      </c>
      <c r="AD188" s="54">
        <f>Formulas!A202</f>
        <v>0</v>
      </c>
      <c r="AE188" s="54">
        <f>Formulas!A209</f>
        <v>0</v>
      </c>
      <c r="AF188" s="54">
        <f>Formulas!A216</f>
        <v>0</v>
      </c>
      <c r="AG188" s="54">
        <f>Formulas!A223</f>
        <v>0</v>
      </c>
      <c r="AH188" s="54"/>
      <c r="AI188" s="336"/>
      <c r="AJ188" s="336"/>
      <c r="AK188" s="336"/>
      <c r="AL188" s="54"/>
      <c r="AM188" s="54"/>
      <c r="AN188" s="53"/>
      <c r="AO188" s="53"/>
      <c r="AP188" s="53"/>
      <c r="AQ188" s="53"/>
      <c r="AR188" s="53"/>
    </row>
    <row r="189" spans="1:44" customFormat="1" x14ac:dyDescent="0.3">
      <c r="A189" s="53"/>
      <c r="B189" s="53"/>
      <c r="C189" s="53"/>
      <c r="D189" s="53"/>
      <c r="E189" s="53"/>
      <c r="F189" s="53"/>
      <c r="G189" s="166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336"/>
      <c r="AB189" s="336">
        <f t="shared" ref="AB189:AB190" ca="1" si="260">1.5*RAND()^2*IF(RAND()&gt;0.5,1,-1)</f>
        <v>-0.54565222047536799</v>
      </c>
      <c r="AC189" s="336">
        <f t="shared" ca="1" si="190"/>
        <v>3.1554903237672044E-2</v>
      </c>
      <c r="AD189" s="336">
        <f t="shared" ca="1" si="190"/>
        <v>0.70573507732650487</v>
      </c>
      <c r="AE189" s="336">
        <f t="shared" ca="1" si="190"/>
        <v>-3.8442466654902932E-2</v>
      </c>
      <c r="AF189" s="336">
        <f t="shared" ca="1" si="190"/>
        <v>0.34359469583219437</v>
      </c>
      <c r="AG189" s="336">
        <f t="shared" ca="1" si="190"/>
        <v>0.16730543311671864</v>
      </c>
      <c r="AH189" s="336"/>
      <c r="AI189" s="336"/>
      <c r="AJ189" s="336"/>
      <c r="AK189" s="336"/>
      <c r="AL189" s="54"/>
      <c r="AM189" s="54"/>
      <c r="AN189" s="53"/>
      <c r="AO189" s="55"/>
      <c r="AP189" s="55"/>
      <c r="AQ189" s="55"/>
      <c r="AR189" s="53"/>
    </row>
    <row r="190" spans="1:44" customFormat="1" x14ac:dyDescent="0.3">
      <c r="A190" s="53"/>
      <c r="B190" s="53"/>
      <c r="C190" s="53"/>
      <c r="D190" s="53"/>
      <c r="E190" s="53"/>
      <c r="F190" s="54"/>
      <c r="G190" s="165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3"/>
      <c r="AB190" s="336">
        <f t="shared" ca="1" si="260"/>
        <v>0.11082516030688913</v>
      </c>
      <c r="AC190" s="336">
        <f t="shared" ca="1" si="190"/>
        <v>-8.7609755709495418E-2</v>
      </c>
      <c r="AD190" s="336">
        <f t="shared" ca="1" si="190"/>
        <v>-0.40676294409437308</v>
      </c>
      <c r="AE190" s="336">
        <f t="shared" ca="1" si="190"/>
        <v>-1.341752049191302</v>
      </c>
      <c r="AF190" s="336">
        <f t="shared" ca="1" si="190"/>
        <v>-7.6872586798795839E-5</v>
      </c>
      <c r="AG190" s="336">
        <f t="shared" ca="1" si="190"/>
        <v>-1.3165900256983256</v>
      </c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3"/>
    </row>
    <row r="191" spans="1:44" customFormat="1" x14ac:dyDescent="0.3">
      <c r="A191" s="53"/>
      <c r="B191" s="53"/>
      <c r="C191" s="53"/>
      <c r="D191" s="53"/>
      <c r="E191" s="53" t="s">
        <v>172</v>
      </c>
      <c r="F191" s="53">
        <f>F184</f>
        <v>0</v>
      </c>
      <c r="G191" s="56" t="e">
        <f t="shared" ref="G191:G192" ca="1" si="261">AM191</f>
        <v>#N/A</v>
      </c>
      <c r="H191" s="52" t="e">
        <f>INDEX(STATSTABLE,MATCH(F191,bpiTeams,0),MATCH(INDEX(H:H,1,1),statTitles,0))</f>
        <v>#N/A</v>
      </c>
      <c r="I191" s="52" t="e">
        <f>INDEX(STATSTABLE,MATCH(F191,bpiTeams,0),MATCH(INDEX(I:I,1,1),statTitles,0))</f>
        <v>#N/A</v>
      </c>
      <c r="J191" s="52" t="e">
        <f>INDEX(STATSTABLE,MATCH(F191,bpiTeams,0),MATCH(INDEX(J:J,1,1),statTitles,0))</f>
        <v>#N/A</v>
      </c>
      <c r="K191" s="52" t="e">
        <f>INDEX(STATSTABLE,MATCH(F191,bpiTeams,0),MATCH(INDEX(K:K,1,1),statTitles,0))</f>
        <v>#N/A</v>
      </c>
      <c r="L191" s="52" t="e">
        <f>INDEX(STATSTABLE,MATCH(F191,bpiTeams,0),MATCH(INDEX(L:L,1,1),statTitles,0))</f>
        <v>#N/A</v>
      </c>
      <c r="M191" s="52" t="e">
        <f>INDEX(STATSTABLE,MATCH(F191,bpiTeams,0),MATCH(INDEX(M:M,1,1),statTitles,0))</f>
        <v>#N/A</v>
      </c>
      <c r="N191" s="52" t="e">
        <f>INDEX(STATSTABLE,MATCH(F191,bpiTeams,0),MATCH(INDEX(N:N,1,1),statTitles,0))</f>
        <v>#N/A</v>
      </c>
      <c r="O191" s="52" t="e">
        <f>INDEX(STATSTABLE,MATCH(F191,bpiTeams,0),MATCH(INDEX(O:O,1,1),statTitles,0))</f>
        <v>#N/A</v>
      </c>
      <c r="P191" s="52" t="e">
        <f>INDEX(STATSTABLE,MATCH(F191,bpiTeams,0),MATCH(INDEX(P:P,1,1),statTitles,0))</f>
        <v>#N/A</v>
      </c>
      <c r="Q191" s="52" t="e">
        <f>INDEX(STATSTABLE,MATCH(F191,bpiTeams,0),MATCH(INDEX(Q:Q,1,1),statTitles,0))</f>
        <v>#N/A</v>
      </c>
      <c r="R191" s="52" t="e">
        <f>INDEX(STATSTABLE,MATCH(F191,bpiTeams,0),MATCH(INDEX(R:R,1,1),statTitles,0))</f>
        <v>#N/A</v>
      </c>
      <c r="S191" s="52" t="e">
        <f>INDEX(STATSTABLE,MATCH(F191,bpiTeams,0),MATCH(INDEX(S:S,1,1),statTitles,0))</f>
        <v>#N/A</v>
      </c>
      <c r="T191" s="52" t="e">
        <f>INDEX(STATSTABLE,MATCH(F191,bpiTeams,0),MATCH(INDEX(T:T,1,1),statTitles,0))</f>
        <v>#N/A</v>
      </c>
      <c r="U191" s="52" t="e">
        <f>INDEX(STATSTABLE,MATCH(F191,bpiTeams,0),MATCH(INDEX(U:U,1,1),statTitles,0))</f>
        <v>#N/A</v>
      </c>
      <c r="V191" s="52" t="e">
        <f>INDEX(STATSTABLE,MATCH(F191,bpiTeams,0),MATCH(INDEX(V:V,1,1),statTitles,0))</f>
        <v>#N/A</v>
      </c>
      <c r="W191" s="52" t="e">
        <f>INDEX(STATSTABLE,MATCH(F191,bpiTeams,0),MATCH(INDEX(W:W,1,1),statTitles,0))</f>
        <v>#N/A</v>
      </c>
      <c r="X191" s="52" t="e">
        <f>INDEX(STATSTABLE,MATCH(F191,bpiTeams,0),MATCH(INDEX(X:X,1,1),statTitles,0))</f>
        <v>#N/A</v>
      </c>
      <c r="Y191" s="52" t="e">
        <f>INDEX(STATSTABLE,MATCH(F191,bpiTeams,0),MATCH(INDEX(Y:Y,1,1),statTitles,0))</f>
        <v>#N/A</v>
      </c>
      <c r="Z191" s="52" t="e">
        <f>INDEX(STATSTABLE,MATCH(F191,bpiTeams,0),MATCH(INDEX(Z:Z,1,1),statTitles,0))</f>
        <v>#N/A</v>
      </c>
      <c r="AA191" s="55" t="e">
        <f t="shared" ref="AA191:AA192" si="262">(K191-(R191*S191)/100-3*(M191*N191)/100)/2</f>
        <v>#N/A</v>
      </c>
      <c r="AB191" s="55" t="e">
        <f t="shared" ref="AB191:AB192" si="263">SUM(AA191,(M191*N191/100))/(I191/100)</f>
        <v>#N/A</v>
      </c>
      <c r="AC191" s="55" t="e">
        <f t="shared" ref="AC191" si="264">X191*0.5+X192*0.5</f>
        <v>#N/A</v>
      </c>
      <c r="AD191" s="55" t="e">
        <f t="shared" ref="AD191:AD192" si="265">M191/AB191</f>
        <v>#N/A</v>
      </c>
      <c r="AE191" s="336" t="e">
        <f t="shared" ref="AE191:AE192" si="266">AA191/(AB191-M191)</f>
        <v>#N/A</v>
      </c>
      <c r="AF191" s="223" t="e">
        <f ca="1">INDEX(FGA_COEFFS,1,1)+AC191*INDEX(FGA_COEFFS,1,2)+AB191*INDEX(FGA_COEFFS,1,3)+U191*INDEX(FGA_COEFFS,1,4)+T192*INDEX(FGA_COEFFS,1,5)+V191*INDEX(FGA_COEFFS,1,6)+W192*INDEX(FGA_COEFFS,1,7)+P192*INDEX(FGA_COEFFS,1,8)+AB195*AB196</f>
        <v>#N/A</v>
      </c>
      <c r="AG191" s="223" t="e">
        <f ca="1">INDEX(THREEPTA_COEFFS,1,1)+AF191*INDEX(THREEPTA_COEFFS,1,2)+M191*INDEX(THREEPTA_COEFFS,1,3)+AD191*INDEX(THREEPTA_COEFFS,1,4)+N191*INDEX(THREEPTA_COEFFS,1,5)+O192*INDEX(THREEPTA_COEFFS,1,6)+AC195*AC196</f>
        <v>#N/A</v>
      </c>
      <c r="AH191" s="223" t="e">
        <f ca="1">INDEX(THREEPTPCT_COEFFS,1,1)+N191*INDEX(THREEPTPCT_COEFFS,1,2)+O192*INDEX(THREEPTPCT_COEFFS,1,3)+AD195*AD196</f>
        <v>#N/A</v>
      </c>
      <c r="AI191" s="55" t="e">
        <f t="shared" ref="AI191:AI192" ca="1" si="267">AF191-AG191</f>
        <v>#N/A</v>
      </c>
      <c r="AJ191" s="223" t="e">
        <f ca="1">INDEX(TWOPTPCT_COEFFS,1,1)+AE191*INDEX(TWOPTPCT_COEFFS,1,2)+L192*INDEX(TWOPTPCT_COEFFS,1,3)+J192*INDEX(TWOPTPCT_COEFFS,1,4)+O192*INDEX(TWOPTPCT_COEFFS,1,5)+AE195*AE196</f>
        <v>#N/A</v>
      </c>
      <c r="AK191" s="223" t="e">
        <f ca="1">INDEX(FTA_COEFFS,1,1)+R191*INDEX(FTA_COEFFS,1,2)+Q192*INDEX(FTA_COEFFS,1,3)+(T191+U191)*INDEX(FTA_COEFFS,1,4)+(T192+U192)*INDEX(FTA_COEFFS,1,5)+P192*INDEX(FTA_COEFFS,1,6)+AF195*AF196</f>
        <v>#N/A</v>
      </c>
      <c r="AL191" s="223" t="e">
        <f ca="1">INDEX(FTPCT_COEFFS,1,1)+S191*INDEX(FTPCT_COEFFS,1,2)+I191*INDEX(FTPCT_COEFFS,1,3)+J192*INDEX(FTPCT_COEFFS,1,4)+AG195*AG196</f>
        <v>#N/A</v>
      </c>
      <c r="AM191" s="338" t="e">
        <f t="shared" ref="AM191:AM192" ca="1" si="268">AG191*AH191/100+AI191*AJ191+AK191*AL191/100</f>
        <v>#N/A</v>
      </c>
      <c r="AN191" s="55"/>
      <c r="AO191" s="55"/>
      <c r="AP191" s="55"/>
      <c r="AQ191" s="55"/>
      <c r="AR191" s="53"/>
    </row>
    <row r="192" spans="1:44" customFormat="1" x14ac:dyDescent="0.3">
      <c r="A192" s="53"/>
      <c r="B192" s="53"/>
      <c r="C192" s="53"/>
      <c r="D192" s="53"/>
      <c r="E192" s="53" t="s">
        <v>175</v>
      </c>
      <c r="F192" s="54" t="e">
        <f>F185</f>
        <v>#N/A</v>
      </c>
      <c r="G192" s="56" t="e">
        <f t="shared" ca="1" si="261"/>
        <v>#N/A</v>
      </c>
      <c r="H192" s="52" t="e">
        <f>INDEX(STATSTABLE,MATCH(F192,bpiTeams,0),MATCH(INDEX(H:H,1,1),statTitles,0))</f>
        <v>#N/A</v>
      </c>
      <c r="I192" s="52" t="e">
        <f>INDEX(STATSTABLE,MATCH(F192,bpiTeams,0),MATCH(INDEX(I:I,1,1),statTitles,0))</f>
        <v>#N/A</v>
      </c>
      <c r="J192" s="52" t="e">
        <f>INDEX(STATSTABLE,MATCH(F192,bpiTeams,0),MATCH(INDEX(J:J,1,1),statTitles,0))</f>
        <v>#N/A</v>
      </c>
      <c r="K192" s="52" t="e">
        <f>INDEX(STATSTABLE,MATCH(F192,bpiTeams,0),MATCH(INDEX(K:K,1,1),statTitles,0))</f>
        <v>#N/A</v>
      </c>
      <c r="L192" s="52" t="e">
        <f>INDEX(STATSTABLE,MATCH(F192,bpiTeams,0),MATCH(INDEX(L:L,1,1),statTitles,0))</f>
        <v>#N/A</v>
      </c>
      <c r="M192" s="52" t="e">
        <f>INDEX(STATSTABLE,MATCH(F192,bpiTeams,0),MATCH(INDEX(M:M,1,1),statTitles,0))</f>
        <v>#N/A</v>
      </c>
      <c r="N192" s="52" t="e">
        <f>INDEX(STATSTABLE,MATCH(F192,bpiTeams,0),MATCH(INDEX(N:N,1,1),statTitles,0))</f>
        <v>#N/A</v>
      </c>
      <c r="O192" s="52" t="e">
        <f>INDEX(STATSTABLE,MATCH(F192,bpiTeams,0),MATCH(INDEX(O:O,1,1),statTitles,0))</f>
        <v>#N/A</v>
      </c>
      <c r="P192" s="52" t="e">
        <f>INDEX(STATSTABLE,MATCH(F192,bpiTeams,0),MATCH(INDEX(P:P,1,1),statTitles,0))</f>
        <v>#N/A</v>
      </c>
      <c r="Q192" s="52" t="e">
        <f>INDEX(STATSTABLE,MATCH(F192,bpiTeams,0),MATCH(INDEX(Q:Q,1,1),statTitles,0))</f>
        <v>#N/A</v>
      </c>
      <c r="R192" s="52" t="e">
        <f>INDEX(STATSTABLE,MATCH(F192,bpiTeams,0),MATCH(INDEX(R:R,1,1),statTitles,0))</f>
        <v>#N/A</v>
      </c>
      <c r="S192" s="52" t="e">
        <f>INDEX(STATSTABLE,MATCH(F192,bpiTeams,0),MATCH(INDEX(S:S,1,1),statTitles,0))</f>
        <v>#N/A</v>
      </c>
      <c r="T192" s="52" t="e">
        <f>INDEX(STATSTABLE,MATCH(F192,bpiTeams,0),MATCH(INDEX(T:T,1,1),statTitles,0))</f>
        <v>#N/A</v>
      </c>
      <c r="U192" s="52" t="e">
        <f>INDEX(STATSTABLE,MATCH(F192,bpiTeams,0),MATCH(INDEX(U:U,1,1),statTitles,0))</f>
        <v>#N/A</v>
      </c>
      <c r="V192" s="52" t="e">
        <f>INDEX(STATSTABLE,MATCH(F192,bpiTeams,0),MATCH(INDEX(V:V,1,1),statTitles,0))</f>
        <v>#N/A</v>
      </c>
      <c r="W192" s="52" t="e">
        <f>INDEX(STATSTABLE,MATCH(F192,bpiTeams,0),MATCH(INDEX(W:W,1,1),statTitles,0))</f>
        <v>#N/A</v>
      </c>
      <c r="X192" s="52" t="e">
        <f>INDEX(STATSTABLE,MATCH(F192,bpiTeams,0),MATCH(INDEX(X:X,1,1),statTitles,0))</f>
        <v>#N/A</v>
      </c>
      <c r="Y192" s="52" t="e">
        <f>INDEX(STATSTABLE,MATCH(F192,bpiTeams,0),MATCH(INDEX(Y:Y,1,1),statTitles,0))</f>
        <v>#N/A</v>
      </c>
      <c r="Z192" s="52" t="e">
        <f>INDEX(STATSTABLE,MATCH(F192,bpiTeams,0),MATCH(INDEX(Z:Z,1,1),statTitles,0))</f>
        <v>#N/A</v>
      </c>
      <c r="AA192" s="55" t="e">
        <f t="shared" si="262"/>
        <v>#N/A</v>
      </c>
      <c r="AB192" s="55" t="e">
        <f t="shared" si="263"/>
        <v>#N/A</v>
      </c>
      <c r="AC192" s="55" t="e">
        <f t="shared" ref="AC192" si="269">AC191</f>
        <v>#N/A</v>
      </c>
      <c r="AD192" s="55" t="e">
        <f t="shared" si="265"/>
        <v>#N/A</v>
      </c>
      <c r="AE192" s="336" t="e">
        <f t="shared" si="266"/>
        <v>#N/A</v>
      </c>
      <c r="AF192" s="223" t="e">
        <f ca="1">INDEX(FGA_COEFFS,1,1)+AC192*INDEX(FGA_COEFFS,1,2)+AB192*INDEX(FGA_COEFFS,1,3)+U192*INDEX(FGA_COEFFS,1,4)+T191*INDEX(FGA_COEFFS,1,5)+V192*INDEX(FGA_COEFFS,1,6)+W191*INDEX(FGA_COEFFS,1,7)+P191*INDEX(FGA_COEFFS,1,8)+AB195*AB197</f>
        <v>#N/A</v>
      </c>
      <c r="AG192" s="223" t="e">
        <f ca="1">INDEX(THREEPTA_COEFFS,1,1)+AF192*INDEX(THREEPTA_COEFFS,1,2)+M192*INDEX(THREEPTA_COEFFS,1,3)+AD192*INDEX(THREEPTA_COEFFS,1,4)+N192*INDEX(THREEPTA_COEFFS,1,5)+O191*INDEX(THREEPTA_COEFFS,1,6)+AC195*AC197</f>
        <v>#N/A</v>
      </c>
      <c r="AH192" s="223" t="e">
        <f ca="1">INDEX(THREEPTPCT_COEFFS,1,1)+N192*INDEX(THREEPTPCT_COEFFS,1,2)+O191*INDEX(THREEPTPCT_COEFFS,1,3)+AD195*AD197</f>
        <v>#N/A</v>
      </c>
      <c r="AI192" s="55" t="e">
        <f t="shared" ca="1" si="267"/>
        <v>#N/A</v>
      </c>
      <c r="AJ192" s="223" t="e">
        <f ca="1">INDEX(TWOPTPCT_COEFFS,1,1)+AE192*INDEX(TWOPTPCT_COEFFS,1,2)+L191*INDEX(TWOPTPCT_COEFFS,1,3)+J191*INDEX(TWOPTPCT_COEFFS,1,4)+O191*INDEX(TWOPTPCT_COEFFS,1,5)+AE195*AE197</f>
        <v>#N/A</v>
      </c>
      <c r="AK192" s="223" t="e">
        <f ca="1">INDEX(FTA_COEFFS,1,1)+R192*INDEX(FTA_COEFFS,1,2)+Q191*INDEX(FTA_COEFFS,1,3)+(T192+U192)*INDEX(FTA_COEFFS,1,4)+(T191+U191)*INDEX(FTA_COEFFS,1,5)+P191*INDEX(FTA_COEFFS,1,6)+AF195*AF197</f>
        <v>#N/A</v>
      </c>
      <c r="AL192" s="223" t="e">
        <f ca="1">INDEX(FTPCT_COEFFS,1,1)+S192*INDEX(FTPCT_COEFFS,1,2)+I192*INDEX(FTPCT_COEFFS,1,3)+J191*INDEX(FTPCT_COEFFS,1,4)+AG195*AG197</f>
        <v>#N/A</v>
      </c>
      <c r="AM192" s="338" t="e">
        <f t="shared" ca="1" si="268"/>
        <v>#N/A</v>
      </c>
      <c r="AN192" s="55"/>
      <c r="AO192" s="55"/>
      <c r="AP192" s="55"/>
      <c r="AQ192" s="55"/>
      <c r="AR192" s="53"/>
    </row>
    <row r="193" spans="1:44" customFormat="1" x14ac:dyDescent="0.3">
      <c r="A193" s="53"/>
      <c r="B193" s="53"/>
      <c r="C193" s="53"/>
      <c r="D193" s="53"/>
      <c r="E193" s="64" t="e">
        <f ca="1">IF(G192&gt;G191,F192,F191)</f>
        <v>#N/A</v>
      </c>
      <c r="F193" s="53"/>
      <c r="G193" s="56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5"/>
      <c r="AB193" s="55"/>
      <c r="AC193" s="55"/>
      <c r="AD193" s="55"/>
      <c r="AE193" s="55"/>
      <c r="AF193" s="337"/>
      <c r="AG193" s="337"/>
      <c r="AH193" s="337"/>
      <c r="AI193" s="337"/>
      <c r="AJ193" s="337"/>
      <c r="AK193" s="337"/>
      <c r="AL193" s="337"/>
      <c r="AM193" s="337"/>
      <c r="AN193" s="55"/>
      <c r="AO193" s="55"/>
      <c r="AP193" s="55"/>
      <c r="AQ193" s="55"/>
      <c r="AR193" s="53"/>
    </row>
    <row r="194" spans="1:44" customFormat="1" x14ac:dyDescent="0.3">
      <c r="A194" s="53"/>
      <c r="B194" s="53"/>
      <c r="C194" s="53"/>
      <c r="D194" s="53"/>
      <c r="E194" s="53"/>
      <c r="F194" s="53"/>
      <c r="G194" s="166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4" t="s">
        <v>1305</v>
      </c>
      <c r="AB194" s="54" t="s">
        <v>128</v>
      </c>
      <c r="AC194" s="54" t="s">
        <v>157</v>
      </c>
      <c r="AD194" s="54" t="s">
        <v>151</v>
      </c>
      <c r="AE194" s="54" t="s">
        <v>1327</v>
      </c>
      <c r="AF194" s="54" t="s">
        <v>129</v>
      </c>
      <c r="AG194" s="54" t="s">
        <v>116</v>
      </c>
      <c r="AH194" s="54"/>
      <c r="AI194" s="54"/>
      <c r="AJ194" s="54"/>
      <c r="AK194" s="54"/>
      <c r="AL194" s="54"/>
      <c r="AM194" s="54"/>
      <c r="AN194" s="53"/>
      <c r="AO194" s="53"/>
      <c r="AP194" s="53"/>
      <c r="AQ194" s="53"/>
      <c r="AR194" s="53"/>
    </row>
    <row r="195" spans="1:44" customFormat="1" x14ac:dyDescent="0.3">
      <c r="A195" s="53"/>
      <c r="B195" s="53"/>
      <c r="C195" s="53"/>
      <c r="D195" s="53" t="e">
        <f ca="1">IF(G191&gt;(G192+(W191-W192)/2),1,IF(G192&gt;(G191+(W192-W191)/2),0,"Close"))</f>
        <v>#N/A</v>
      </c>
      <c r="E195" s="53"/>
      <c r="F195" s="53"/>
      <c r="G195" s="166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4"/>
      <c r="AB195" s="54">
        <f>Formulas!A195</f>
        <v>0</v>
      </c>
      <c r="AC195" s="54">
        <f>Formulas!A202</f>
        <v>0</v>
      </c>
      <c r="AD195" s="54">
        <f>Formulas!A209</f>
        <v>0</v>
      </c>
      <c r="AE195" s="54">
        <f>Formulas!A216</f>
        <v>0</v>
      </c>
      <c r="AF195" s="54">
        <f>Formulas!A223</f>
        <v>0</v>
      </c>
      <c r="AG195" s="54">
        <f>Formulas!A230</f>
        <v>0</v>
      </c>
      <c r="AH195" s="54"/>
      <c r="AI195" s="336"/>
      <c r="AJ195" s="336"/>
      <c r="AK195" s="336"/>
      <c r="AL195" s="54"/>
      <c r="AM195" s="54"/>
      <c r="AN195" s="53"/>
      <c r="AO195" s="53"/>
      <c r="AP195" s="53"/>
      <c r="AQ195" s="53"/>
      <c r="AR195" s="53"/>
    </row>
    <row r="196" spans="1:44" customFormat="1" x14ac:dyDescent="0.3">
      <c r="A196" s="53"/>
      <c r="B196" s="53"/>
      <c r="C196" s="53"/>
      <c r="D196" s="53"/>
      <c r="E196" s="53"/>
      <c r="F196" s="53"/>
      <c r="G196" s="166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336"/>
      <c r="AB196" s="336">
        <f t="shared" ref="AB196:AB197" ca="1" si="270">1.5*RAND()^2*IF(RAND()&gt;0.5,1,-1)</f>
        <v>0.30880536034952577</v>
      </c>
      <c r="AC196" s="336">
        <f t="shared" ca="1" si="190"/>
        <v>-0.49761881526059115</v>
      </c>
      <c r="AD196" s="336">
        <f t="shared" ca="1" si="190"/>
        <v>6.096662825803098E-2</v>
      </c>
      <c r="AE196" s="336">
        <f t="shared" ca="1" si="190"/>
        <v>-0.92314101138872684</v>
      </c>
      <c r="AF196" s="336">
        <f t="shared" ca="1" si="190"/>
        <v>0.73143167451800084</v>
      </c>
      <c r="AG196" s="336">
        <f t="shared" ca="1" si="190"/>
        <v>0.61684877549236083</v>
      </c>
      <c r="AH196" s="336"/>
      <c r="AI196" s="336"/>
      <c r="AJ196" s="336"/>
      <c r="AK196" s="336"/>
      <c r="AL196" s="54"/>
      <c r="AM196" s="54"/>
      <c r="AN196" s="53"/>
      <c r="AO196" s="55"/>
      <c r="AP196" s="55"/>
      <c r="AQ196" s="55"/>
      <c r="AR196" s="53"/>
    </row>
    <row r="197" spans="1:44" customFormat="1" x14ac:dyDescent="0.3">
      <c r="A197" s="53"/>
      <c r="B197" s="53"/>
      <c r="C197" s="53"/>
      <c r="D197" s="53"/>
      <c r="E197" s="53"/>
      <c r="F197" s="54"/>
      <c r="G197" s="165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3"/>
      <c r="AB197" s="336">
        <f t="shared" ca="1" si="270"/>
        <v>0.65467988290398427</v>
      </c>
      <c r="AC197" s="336">
        <f t="shared" ca="1" si="190"/>
        <v>-0.17060521092039754</v>
      </c>
      <c r="AD197" s="336">
        <f t="shared" ca="1" si="190"/>
        <v>-0.92103625451252991</v>
      </c>
      <c r="AE197" s="336">
        <f t="shared" ca="1" si="190"/>
        <v>2.2265447012430398E-3</v>
      </c>
      <c r="AF197" s="336">
        <f t="shared" ca="1" si="190"/>
        <v>-8.7424038516788635E-2</v>
      </c>
      <c r="AG197" s="336">
        <f t="shared" ca="1" si="190"/>
        <v>-1.4318637169542263</v>
      </c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3"/>
    </row>
    <row r="198" spans="1:44" customFormat="1" x14ac:dyDescent="0.3">
      <c r="A198" s="53"/>
      <c r="B198" s="53"/>
      <c r="C198" s="53"/>
      <c r="D198" s="53"/>
      <c r="E198" s="53" t="s">
        <v>172</v>
      </c>
      <c r="F198" s="53">
        <f>F191</f>
        <v>0</v>
      </c>
      <c r="G198" s="56" t="e">
        <f t="shared" ref="G198:G199" ca="1" si="271">AM198</f>
        <v>#N/A</v>
      </c>
      <c r="H198" s="52" t="e">
        <f>INDEX(STATSTABLE,MATCH(F198,bpiTeams,0),MATCH(INDEX(H:H,1,1),statTitles,0))</f>
        <v>#N/A</v>
      </c>
      <c r="I198" s="52" t="e">
        <f>INDEX(STATSTABLE,MATCH(F198,bpiTeams,0),MATCH(INDEX(I:I,1,1),statTitles,0))</f>
        <v>#N/A</v>
      </c>
      <c r="J198" s="52" t="e">
        <f>INDEX(STATSTABLE,MATCH(F198,bpiTeams,0),MATCH(INDEX(J:J,1,1),statTitles,0))</f>
        <v>#N/A</v>
      </c>
      <c r="K198" s="52" t="e">
        <f>INDEX(STATSTABLE,MATCH(F198,bpiTeams,0),MATCH(INDEX(K:K,1,1),statTitles,0))</f>
        <v>#N/A</v>
      </c>
      <c r="L198" s="52" t="e">
        <f>INDEX(STATSTABLE,MATCH(F198,bpiTeams,0),MATCH(INDEX(L:L,1,1),statTitles,0))</f>
        <v>#N/A</v>
      </c>
      <c r="M198" s="52" t="e">
        <f>INDEX(STATSTABLE,MATCH(F198,bpiTeams,0),MATCH(INDEX(M:M,1,1),statTitles,0))</f>
        <v>#N/A</v>
      </c>
      <c r="N198" s="52" t="e">
        <f>INDEX(STATSTABLE,MATCH(F198,bpiTeams,0),MATCH(INDEX(N:N,1,1),statTitles,0))</f>
        <v>#N/A</v>
      </c>
      <c r="O198" s="52" t="e">
        <f>INDEX(STATSTABLE,MATCH(F198,bpiTeams,0),MATCH(INDEX(O:O,1,1),statTitles,0))</f>
        <v>#N/A</v>
      </c>
      <c r="P198" s="52" t="e">
        <f>INDEX(STATSTABLE,MATCH(F198,bpiTeams,0),MATCH(INDEX(P:P,1,1),statTitles,0))</f>
        <v>#N/A</v>
      </c>
      <c r="Q198" s="52" t="e">
        <f>INDEX(STATSTABLE,MATCH(F198,bpiTeams,0),MATCH(INDEX(Q:Q,1,1),statTitles,0))</f>
        <v>#N/A</v>
      </c>
      <c r="R198" s="52" t="e">
        <f>INDEX(STATSTABLE,MATCH(F198,bpiTeams,0),MATCH(INDEX(R:R,1,1),statTitles,0))</f>
        <v>#N/A</v>
      </c>
      <c r="S198" s="52" t="e">
        <f>INDEX(STATSTABLE,MATCH(F198,bpiTeams,0),MATCH(INDEX(S:S,1,1),statTitles,0))</f>
        <v>#N/A</v>
      </c>
      <c r="T198" s="52" t="e">
        <f>INDEX(STATSTABLE,MATCH(F198,bpiTeams,0),MATCH(INDEX(T:T,1,1),statTitles,0))</f>
        <v>#N/A</v>
      </c>
      <c r="U198" s="52" t="e">
        <f>INDEX(STATSTABLE,MATCH(F198,bpiTeams,0),MATCH(INDEX(U:U,1,1),statTitles,0))</f>
        <v>#N/A</v>
      </c>
      <c r="V198" s="52" t="e">
        <f>INDEX(STATSTABLE,MATCH(F198,bpiTeams,0),MATCH(INDEX(V:V,1,1),statTitles,0))</f>
        <v>#N/A</v>
      </c>
      <c r="W198" s="52" t="e">
        <f>INDEX(STATSTABLE,MATCH(F198,bpiTeams,0),MATCH(INDEX(W:W,1,1),statTitles,0))</f>
        <v>#N/A</v>
      </c>
      <c r="X198" s="52" t="e">
        <f>INDEX(STATSTABLE,MATCH(F198,bpiTeams,0),MATCH(INDEX(X:X,1,1),statTitles,0))</f>
        <v>#N/A</v>
      </c>
      <c r="Y198" s="52" t="e">
        <f>INDEX(STATSTABLE,MATCH(F198,bpiTeams,0),MATCH(INDEX(Y:Y,1,1),statTitles,0))</f>
        <v>#N/A</v>
      </c>
      <c r="Z198" s="52" t="e">
        <f>INDEX(STATSTABLE,MATCH(F198,bpiTeams,0),MATCH(INDEX(Z:Z,1,1),statTitles,0))</f>
        <v>#N/A</v>
      </c>
      <c r="AA198" s="55" t="e">
        <f t="shared" ref="AA198:AA199" si="272">(K198-(R198*S198)/100-3*(M198*N198)/100)/2</f>
        <v>#N/A</v>
      </c>
      <c r="AB198" s="55" t="e">
        <f t="shared" ref="AB198:AB199" si="273">SUM(AA198,(M198*N198/100))/(I198/100)</f>
        <v>#N/A</v>
      </c>
      <c r="AC198" s="55" t="e">
        <f t="shared" ref="AC198" si="274">X198*0.5+X199*0.5</f>
        <v>#N/A</v>
      </c>
      <c r="AD198" s="55" t="e">
        <f t="shared" ref="AD198:AD199" si="275">M198/AB198</f>
        <v>#N/A</v>
      </c>
      <c r="AE198" s="336" t="e">
        <f t="shared" ref="AE198:AE199" si="276">AA198/(AB198-M198)</f>
        <v>#N/A</v>
      </c>
      <c r="AF198" s="223" t="e">
        <f ca="1">INDEX(FGA_COEFFS,1,1)+AC198*INDEX(FGA_COEFFS,1,2)+AB198*INDEX(FGA_COEFFS,1,3)+U198*INDEX(FGA_COEFFS,1,4)+T199*INDEX(FGA_COEFFS,1,5)+V198*INDEX(FGA_COEFFS,1,6)+W199*INDEX(FGA_COEFFS,1,7)+P199*INDEX(FGA_COEFFS,1,8)+AB202*AB203</f>
        <v>#N/A</v>
      </c>
      <c r="AG198" s="223" t="e">
        <f ca="1">INDEX(THREEPTA_COEFFS,1,1)+AF198*INDEX(THREEPTA_COEFFS,1,2)+M198*INDEX(THREEPTA_COEFFS,1,3)+AD198*INDEX(THREEPTA_COEFFS,1,4)+N198*INDEX(THREEPTA_COEFFS,1,5)+O199*INDEX(THREEPTA_COEFFS,1,6)+AC202*AC203</f>
        <v>#N/A</v>
      </c>
      <c r="AH198" s="223" t="e">
        <f ca="1">INDEX(THREEPTPCT_COEFFS,1,1)+N198*INDEX(THREEPTPCT_COEFFS,1,2)+O199*INDEX(THREEPTPCT_COEFFS,1,3)+AD202*AD203</f>
        <v>#N/A</v>
      </c>
      <c r="AI198" s="55" t="e">
        <f t="shared" ref="AI198:AI199" ca="1" si="277">AF198-AG198</f>
        <v>#N/A</v>
      </c>
      <c r="AJ198" s="223" t="e">
        <f ca="1">INDEX(TWOPTPCT_COEFFS,1,1)+AE198*INDEX(TWOPTPCT_COEFFS,1,2)+L199*INDEX(TWOPTPCT_COEFFS,1,3)+J199*INDEX(TWOPTPCT_COEFFS,1,4)+O199*INDEX(TWOPTPCT_COEFFS,1,5)+AE202*AE203</f>
        <v>#N/A</v>
      </c>
      <c r="AK198" s="223" t="e">
        <f ca="1">INDEX(FTA_COEFFS,1,1)+R198*INDEX(FTA_COEFFS,1,2)+Q199*INDEX(FTA_COEFFS,1,3)+(T198+U198)*INDEX(FTA_COEFFS,1,4)+(T199+U199)*INDEX(FTA_COEFFS,1,5)+P199*INDEX(FTA_COEFFS,1,6)+AF202*AF203</f>
        <v>#N/A</v>
      </c>
      <c r="AL198" s="223" t="e">
        <f ca="1">INDEX(FTPCT_COEFFS,1,1)+S198*INDEX(FTPCT_COEFFS,1,2)+I198*INDEX(FTPCT_COEFFS,1,3)+J199*INDEX(FTPCT_COEFFS,1,4)+AG202*AG203</f>
        <v>#N/A</v>
      </c>
      <c r="AM198" s="338" t="e">
        <f t="shared" ref="AM198:AM199" ca="1" si="278">AG198*AH198/100+AI198*AJ198+AK198*AL198/100</f>
        <v>#N/A</v>
      </c>
      <c r="AN198" s="55"/>
      <c r="AO198" s="55"/>
      <c r="AP198" s="55"/>
      <c r="AQ198" s="55"/>
      <c r="AR198" s="53"/>
    </row>
    <row r="199" spans="1:44" customFormat="1" x14ac:dyDescent="0.3">
      <c r="A199" s="53"/>
      <c r="B199" s="53"/>
      <c r="C199" s="53"/>
      <c r="D199" s="53"/>
      <c r="E199" s="53" t="s">
        <v>175</v>
      </c>
      <c r="F199" s="54" t="e">
        <f>F192</f>
        <v>#N/A</v>
      </c>
      <c r="G199" s="56" t="e">
        <f t="shared" ca="1" si="271"/>
        <v>#N/A</v>
      </c>
      <c r="H199" s="52" t="e">
        <f>INDEX(STATSTABLE,MATCH(F199,bpiTeams,0),MATCH(INDEX(H:H,1,1),statTitles,0))</f>
        <v>#N/A</v>
      </c>
      <c r="I199" s="52" t="e">
        <f>INDEX(STATSTABLE,MATCH(F199,bpiTeams,0),MATCH(INDEX(I:I,1,1),statTitles,0))</f>
        <v>#N/A</v>
      </c>
      <c r="J199" s="52" t="e">
        <f>INDEX(STATSTABLE,MATCH(F199,bpiTeams,0),MATCH(INDEX(J:J,1,1),statTitles,0))</f>
        <v>#N/A</v>
      </c>
      <c r="K199" s="52" t="e">
        <f>INDEX(STATSTABLE,MATCH(F199,bpiTeams,0),MATCH(INDEX(K:K,1,1),statTitles,0))</f>
        <v>#N/A</v>
      </c>
      <c r="L199" s="52" t="e">
        <f>INDEX(STATSTABLE,MATCH(F199,bpiTeams,0),MATCH(INDEX(L:L,1,1),statTitles,0))</f>
        <v>#N/A</v>
      </c>
      <c r="M199" s="52" t="e">
        <f>INDEX(STATSTABLE,MATCH(F199,bpiTeams,0),MATCH(INDEX(M:M,1,1),statTitles,0))</f>
        <v>#N/A</v>
      </c>
      <c r="N199" s="52" t="e">
        <f>INDEX(STATSTABLE,MATCH(F199,bpiTeams,0),MATCH(INDEX(N:N,1,1),statTitles,0))</f>
        <v>#N/A</v>
      </c>
      <c r="O199" s="52" t="e">
        <f>INDEX(STATSTABLE,MATCH(F199,bpiTeams,0),MATCH(INDEX(O:O,1,1),statTitles,0))</f>
        <v>#N/A</v>
      </c>
      <c r="P199" s="52" t="e">
        <f>INDEX(STATSTABLE,MATCH(F199,bpiTeams,0),MATCH(INDEX(P:P,1,1),statTitles,0))</f>
        <v>#N/A</v>
      </c>
      <c r="Q199" s="52" t="e">
        <f>INDEX(STATSTABLE,MATCH(F199,bpiTeams,0),MATCH(INDEX(Q:Q,1,1),statTitles,0))</f>
        <v>#N/A</v>
      </c>
      <c r="R199" s="52" t="e">
        <f>INDEX(STATSTABLE,MATCH(F199,bpiTeams,0),MATCH(INDEX(R:R,1,1),statTitles,0))</f>
        <v>#N/A</v>
      </c>
      <c r="S199" s="52" t="e">
        <f>INDEX(STATSTABLE,MATCH(F199,bpiTeams,0),MATCH(INDEX(S:S,1,1),statTitles,0))</f>
        <v>#N/A</v>
      </c>
      <c r="T199" s="52" t="e">
        <f>INDEX(STATSTABLE,MATCH(F199,bpiTeams,0),MATCH(INDEX(T:T,1,1),statTitles,0))</f>
        <v>#N/A</v>
      </c>
      <c r="U199" s="52" t="e">
        <f>INDEX(STATSTABLE,MATCH(F199,bpiTeams,0),MATCH(INDEX(U:U,1,1),statTitles,0))</f>
        <v>#N/A</v>
      </c>
      <c r="V199" s="52" t="e">
        <f>INDEX(STATSTABLE,MATCH(F199,bpiTeams,0),MATCH(INDEX(V:V,1,1),statTitles,0))</f>
        <v>#N/A</v>
      </c>
      <c r="W199" s="52" t="e">
        <f>INDEX(STATSTABLE,MATCH(F199,bpiTeams,0),MATCH(INDEX(W:W,1,1),statTitles,0))</f>
        <v>#N/A</v>
      </c>
      <c r="X199" s="52" t="e">
        <f>INDEX(STATSTABLE,MATCH(F199,bpiTeams,0),MATCH(INDEX(X:X,1,1),statTitles,0))</f>
        <v>#N/A</v>
      </c>
      <c r="Y199" s="52" t="e">
        <f>INDEX(STATSTABLE,MATCH(F199,bpiTeams,0),MATCH(INDEX(Y:Y,1,1),statTitles,0))</f>
        <v>#N/A</v>
      </c>
      <c r="Z199" s="52" t="e">
        <f>INDEX(STATSTABLE,MATCH(F199,bpiTeams,0),MATCH(INDEX(Z:Z,1,1),statTitles,0))</f>
        <v>#N/A</v>
      </c>
      <c r="AA199" s="55" t="e">
        <f t="shared" si="272"/>
        <v>#N/A</v>
      </c>
      <c r="AB199" s="55" t="e">
        <f t="shared" si="273"/>
        <v>#N/A</v>
      </c>
      <c r="AC199" s="55" t="e">
        <f t="shared" ref="AC199" si="279">AC198</f>
        <v>#N/A</v>
      </c>
      <c r="AD199" s="55" t="e">
        <f t="shared" si="275"/>
        <v>#N/A</v>
      </c>
      <c r="AE199" s="336" t="e">
        <f t="shared" si="276"/>
        <v>#N/A</v>
      </c>
      <c r="AF199" s="223" t="e">
        <f ca="1">INDEX(FGA_COEFFS,1,1)+AC199*INDEX(FGA_COEFFS,1,2)+AB199*INDEX(FGA_COEFFS,1,3)+U199*INDEX(FGA_COEFFS,1,4)+T198*INDEX(FGA_COEFFS,1,5)+V199*INDEX(FGA_COEFFS,1,6)+W198*INDEX(FGA_COEFFS,1,7)+P198*INDEX(FGA_COEFFS,1,8)+AB202*AB204</f>
        <v>#N/A</v>
      </c>
      <c r="AG199" s="223" t="e">
        <f ca="1">INDEX(THREEPTA_COEFFS,1,1)+AF199*INDEX(THREEPTA_COEFFS,1,2)+M199*INDEX(THREEPTA_COEFFS,1,3)+AD199*INDEX(THREEPTA_COEFFS,1,4)+N199*INDEX(THREEPTA_COEFFS,1,5)+O198*INDEX(THREEPTA_COEFFS,1,6)+AC202*AC204</f>
        <v>#N/A</v>
      </c>
      <c r="AH199" s="223" t="e">
        <f ca="1">INDEX(THREEPTPCT_COEFFS,1,1)+N199*INDEX(THREEPTPCT_COEFFS,1,2)+O198*INDEX(THREEPTPCT_COEFFS,1,3)+AD202*AD204</f>
        <v>#N/A</v>
      </c>
      <c r="AI199" s="55" t="e">
        <f t="shared" ca="1" si="277"/>
        <v>#N/A</v>
      </c>
      <c r="AJ199" s="223" t="e">
        <f ca="1">INDEX(TWOPTPCT_COEFFS,1,1)+AE199*INDEX(TWOPTPCT_COEFFS,1,2)+L198*INDEX(TWOPTPCT_COEFFS,1,3)+J198*INDEX(TWOPTPCT_COEFFS,1,4)+O198*INDEX(TWOPTPCT_COEFFS,1,5)+AE202*AE204</f>
        <v>#N/A</v>
      </c>
      <c r="AK199" s="223" t="e">
        <f ca="1">INDEX(FTA_COEFFS,1,1)+R199*INDEX(FTA_COEFFS,1,2)+Q198*INDEX(FTA_COEFFS,1,3)+(T199+U199)*INDEX(FTA_COEFFS,1,4)+(T198+U198)*INDEX(FTA_COEFFS,1,5)+P198*INDEX(FTA_COEFFS,1,6)+AF202*AF204</f>
        <v>#N/A</v>
      </c>
      <c r="AL199" s="223" t="e">
        <f ca="1">INDEX(FTPCT_COEFFS,1,1)+S199*INDEX(FTPCT_COEFFS,1,2)+I199*INDEX(FTPCT_COEFFS,1,3)+J198*INDEX(FTPCT_COEFFS,1,4)+AG202*AG204</f>
        <v>#N/A</v>
      </c>
      <c r="AM199" s="338" t="e">
        <f t="shared" ca="1" si="278"/>
        <v>#N/A</v>
      </c>
      <c r="AN199" s="55"/>
      <c r="AO199" s="55"/>
      <c r="AP199" s="55"/>
      <c r="AQ199" s="55"/>
      <c r="AR199" s="53"/>
    </row>
    <row r="200" spans="1:44" customFormat="1" x14ac:dyDescent="0.3">
      <c r="A200" s="53"/>
      <c r="B200" s="53"/>
      <c r="C200" s="53"/>
      <c r="D200" s="53"/>
      <c r="E200" s="64" t="e">
        <f ca="1">IF(G199&gt;G198,F199,F198)</f>
        <v>#N/A</v>
      </c>
      <c r="F200" s="53"/>
      <c r="G200" s="56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5"/>
      <c r="AB200" s="55"/>
      <c r="AC200" s="55"/>
      <c r="AD200" s="55"/>
      <c r="AE200" s="55"/>
      <c r="AF200" s="337"/>
      <c r="AG200" s="337"/>
      <c r="AH200" s="337"/>
      <c r="AI200" s="337"/>
      <c r="AJ200" s="337"/>
      <c r="AK200" s="337"/>
      <c r="AL200" s="337"/>
      <c r="AM200" s="337"/>
      <c r="AN200" s="55"/>
      <c r="AO200" s="55"/>
      <c r="AP200" s="55"/>
      <c r="AQ200" s="55"/>
      <c r="AR200" s="53"/>
    </row>
    <row r="201" spans="1:44" customFormat="1" x14ac:dyDescent="0.3">
      <c r="A201" s="53"/>
      <c r="B201" s="53"/>
      <c r="C201" s="53"/>
      <c r="D201" s="53"/>
      <c r="E201" s="53"/>
      <c r="F201" s="53"/>
      <c r="G201" s="166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4" t="s">
        <v>1305</v>
      </c>
      <c r="AB201" s="54" t="s">
        <v>128</v>
      </c>
      <c r="AC201" s="54" t="s">
        <v>157</v>
      </c>
      <c r="AD201" s="54" t="s">
        <v>151</v>
      </c>
      <c r="AE201" s="54" t="s">
        <v>1327</v>
      </c>
      <c r="AF201" s="54" t="s">
        <v>129</v>
      </c>
      <c r="AG201" s="54" t="s">
        <v>116</v>
      </c>
      <c r="AH201" s="54"/>
      <c r="AI201" s="54"/>
      <c r="AJ201" s="54"/>
      <c r="AK201" s="54"/>
      <c r="AL201" s="54"/>
      <c r="AM201" s="54"/>
      <c r="AN201" s="53"/>
      <c r="AO201" s="53"/>
      <c r="AP201" s="53"/>
      <c r="AQ201" s="53"/>
      <c r="AR201" s="53"/>
    </row>
    <row r="202" spans="1:44" customFormat="1" x14ac:dyDescent="0.3">
      <c r="A202" s="53"/>
      <c r="B202" s="53"/>
      <c r="C202" s="53"/>
      <c r="D202" s="53" t="e">
        <f ca="1">IF(G198&gt;(G199+(W198-W199)/2),1,IF(G199&gt;(G198+(W199-W198)/2),0,"Close"))</f>
        <v>#N/A</v>
      </c>
      <c r="E202" s="53"/>
      <c r="F202" s="53"/>
      <c r="G202" s="166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4"/>
      <c r="AB202" s="54">
        <f>Formulas!A202</f>
        <v>0</v>
      </c>
      <c r="AC202" s="54">
        <f>Formulas!A209</f>
        <v>0</v>
      </c>
      <c r="AD202" s="54">
        <f>Formulas!A216</f>
        <v>0</v>
      </c>
      <c r="AE202" s="54">
        <f>Formulas!A223</f>
        <v>0</v>
      </c>
      <c r="AF202" s="54">
        <f>Formulas!A230</f>
        <v>0</v>
      </c>
      <c r="AG202" s="54">
        <f>Formulas!A237</f>
        <v>0</v>
      </c>
      <c r="AH202" s="54"/>
      <c r="AI202" s="336"/>
      <c r="AJ202" s="336"/>
      <c r="AK202" s="336"/>
      <c r="AL202" s="54"/>
      <c r="AM202" s="54"/>
      <c r="AN202" s="53"/>
      <c r="AO202" s="53"/>
      <c r="AP202" s="53"/>
      <c r="AQ202" s="53"/>
      <c r="AR202" s="53"/>
    </row>
    <row r="203" spans="1:44" customFormat="1" x14ac:dyDescent="0.3">
      <c r="A203" s="53"/>
      <c r="B203" s="53"/>
      <c r="C203" s="53"/>
      <c r="D203" s="53"/>
      <c r="E203" s="53"/>
      <c r="F203" s="53"/>
      <c r="G203" s="166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336"/>
      <c r="AB203" s="336">
        <f t="shared" ref="AB203:AG266" ca="1" si="280">1.5*RAND()^2*IF(RAND()&gt;0.5,1,-1)</f>
        <v>-1.097766400489405E-6</v>
      </c>
      <c r="AC203" s="336">
        <f t="shared" ca="1" si="190"/>
        <v>1.1759389614157865</v>
      </c>
      <c r="AD203" s="336">
        <f t="shared" ca="1" si="190"/>
        <v>1.2203425367347485</v>
      </c>
      <c r="AE203" s="336">
        <f t="shared" ca="1" si="190"/>
        <v>-0.4178555610402348</v>
      </c>
      <c r="AF203" s="336">
        <f t="shared" ca="1" si="190"/>
        <v>0.99688114844554354</v>
      </c>
      <c r="AG203" s="336">
        <f t="shared" ca="1" si="190"/>
        <v>1.3662284867502475E-2</v>
      </c>
      <c r="AH203" s="336"/>
      <c r="AI203" s="336"/>
      <c r="AJ203" s="336"/>
      <c r="AK203" s="336"/>
      <c r="AL203" s="54"/>
      <c r="AM203" s="54"/>
      <c r="AN203" s="53"/>
      <c r="AO203" s="55"/>
      <c r="AP203" s="55"/>
      <c r="AQ203" s="55"/>
      <c r="AR203" s="53"/>
    </row>
    <row r="204" spans="1:44" customFormat="1" x14ac:dyDescent="0.3">
      <c r="A204" s="53"/>
      <c r="B204" s="53"/>
      <c r="C204" s="53"/>
      <c r="D204" s="53"/>
      <c r="E204" s="53"/>
      <c r="F204" s="54"/>
      <c r="G204" s="165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3"/>
      <c r="AB204" s="336">
        <f t="shared" ca="1" si="280"/>
        <v>-4.9175518428822729E-2</v>
      </c>
      <c r="AC204" s="336">
        <f t="shared" ca="1" si="280"/>
        <v>0.22577945684692036</v>
      </c>
      <c r="AD204" s="336">
        <f t="shared" ca="1" si="280"/>
        <v>-0.55429519732720767</v>
      </c>
      <c r="AE204" s="336">
        <f t="shared" ca="1" si="280"/>
        <v>-0.34920638606625837</v>
      </c>
      <c r="AF204" s="336">
        <f t="shared" ca="1" si="280"/>
        <v>1.3404842293661892</v>
      </c>
      <c r="AG204" s="336">
        <f t="shared" ca="1" si="280"/>
        <v>-0.22485972820336214</v>
      </c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3"/>
    </row>
    <row r="205" spans="1:44" customFormat="1" x14ac:dyDescent="0.3">
      <c r="A205" s="53"/>
      <c r="B205" s="53"/>
      <c r="C205" s="53"/>
      <c r="D205" s="53"/>
      <c r="E205" s="53" t="s">
        <v>172</v>
      </c>
      <c r="F205" s="67">
        <f>F135</f>
        <v>0</v>
      </c>
      <c r="G205" s="56" t="e">
        <f t="shared" ref="G205:G206" ca="1" si="281">AM205</f>
        <v>#N/A</v>
      </c>
      <c r="H205" s="52" t="e">
        <f>INDEX(STATSTABLE,MATCH(F205,bpiTeams,0),MATCH(INDEX(H:H,1,1),statTitles,0))</f>
        <v>#N/A</v>
      </c>
      <c r="I205" s="52" t="e">
        <f>INDEX(STATSTABLE,MATCH(F205,bpiTeams,0),MATCH(INDEX(I:I,1,1),statTitles,0))</f>
        <v>#N/A</v>
      </c>
      <c r="J205" s="52" t="e">
        <f>INDEX(STATSTABLE,MATCH(F205,bpiTeams,0),MATCH(INDEX(J:J,1,1),statTitles,0))</f>
        <v>#N/A</v>
      </c>
      <c r="K205" s="52" t="e">
        <f>INDEX(STATSTABLE,MATCH(F205,bpiTeams,0),MATCH(INDEX(K:K,1,1),statTitles,0))</f>
        <v>#N/A</v>
      </c>
      <c r="L205" s="52" t="e">
        <f>INDEX(STATSTABLE,MATCH(F205,bpiTeams,0),MATCH(INDEX(L:L,1,1),statTitles,0))</f>
        <v>#N/A</v>
      </c>
      <c r="M205" s="52" t="e">
        <f>INDEX(STATSTABLE,MATCH(F205,bpiTeams,0),MATCH(INDEX(M:M,1,1),statTitles,0))</f>
        <v>#N/A</v>
      </c>
      <c r="N205" s="52" t="e">
        <f>INDEX(STATSTABLE,MATCH(F205,bpiTeams,0),MATCH(INDEX(N:N,1,1),statTitles,0))</f>
        <v>#N/A</v>
      </c>
      <c r="O205" s="52" t="e">
        <f>INDEX(STATSTABLE,MATCH(F205,bpiTeams,0),MATCH(INDEX(O:O,1,1),statTitles,0))</f>
        <v>#N/A</v>
      </c>
      <c r="P205" s="52" t="e">
        <f>INDEX(STATSTABLE,MATCH(F205,bpiTeams,0),MATCH(INDEX(P:P,1,1),statTitles,0))</f>
        <v>#N/A</v>
      </c>
      <c r="Q205" s="52" t="e">
        <f>INDEX(STATSTABLE,MATCH(F205,bpiTeams,0),MATCH(INDEX(Q:Q,1,1),statTitles,0))</f>
        <v>#N/A</v>
      </c>
      <c r="R205" s="52" t="e">
        <f>INDEX(STATSTABLE,MATCH(F205,bpiTeams,0),MATCH(INDEX(R:R,1,1),statTitles,0))</f>
        <v>#N/A</v>
      </c>
      <c r="S205" s="52" t="e">
        <f>INDEX(STATSTABLE,MATCH(F205,bpiTeams,0),MATCH(INDEX(S:S,1,1),statTitles,0))</f>
        <v>#N/A</v>
      </c>
      <c r="T205" s="52" t="e">
        <f>INDEX(STATSTABLE,MATCH(F205,bpiTeams,0),MATCH(INDEX(T:T,1,1),statTitles,0))</f>
        <v>#N/A</v>
      </c>
      <c r="U205" s="52" t="e">
        <f>INDEX(STATSTABLE,MATCH(F205,bpiTeams,0),MATCH(INDEX(U:U,1,1),statTitles,0))</f>
        <v>#N/A</v>
      </c>
      <c r="V205" s="52" t="e">
        <f>INDEX(STATSTABLE,MATCH(F205,bpiTeams,0),MATCH(INDEX(V:V,1,1),statTitles,0))</f>
        <v>#N/A</v>
      </c>
      <c r="W205" s="52" t="e">
        <f>INDEX(STATSTABLE,MATCH(F205,bpiTeams,0),MATCH(INDEX(W:W,1,1),statTitles,0))</f>
        <v>#N/A</v>
      </c>
      <c r="X205" s="52" t="e">
        <f>INDEX(STATSTABLE,MATCH(F205,bpiTeams,0),MATCH(INDEX(X:X,1,1),statTitles,0))</f>
        <v>#N/A</v>
      </c>
      <c r="Y205" s="52" t="e">
        <f>INDEX(STATSTABLE,MATCH(F205,bpiTeams,0),MATCH(INDEX(Y:Y,1,1),statTitles,0))</f>
        <v>#N/A</v>
      </c>
      <c r="Z205" s="52" t="e">
        <f>INDEX(STATSTABLE,MATCH(F205,bpiTeams,0),MATCH(INDEX(Z:Z,1,1),statTitles,0))</f>
        <v>#N/A</v>
      </c>
      <c r="AA205" s="55" t="e">
        <f t="shared" ref="AA205:AA206" si="282">(K205-(R205*S205)/100-3*(M205*N205)/100)/2</f>
        <v>#N/A</v>
      </c>
      <c r="AB205" s="55" t="e">
        <f t="shared" ref="AB205:AB206" si="283">SUM(AA205,(M205*N205/100))/(I205/100)</f>
        <v>#N/A</v>
      </c>
      <c r="AC205" s="55" t="e">
        <f t="shared" ref="AC205" si="284">X205*0.5+X206*0.5</f>
        <v>#N/A</v>
      </c>
      <c r="AD205" s="55" t="e">
        <f t="shared" ref="AD205:AD206" si="285">M205/AB205</f>
        <v>#N/A</v>
      </c>
      <c r="AE205" s="336" t="e">
        <f t="shared" ref="AE205:AE206" si="286">AA205/(AB205-M205)</f>
        <v>#N/A</v>
      </c>
      <c r="AF205" s="223" t="e">
        <f ca="1">INDEX(FGA_COEFFS,1,1)+AC205*INDEX(FGA_COEFFS,1,2)+AB205*INDEX(FGA_COEFFS,1,3)+U205*INDEX(FGA_COEFFS,1,4)+T206*INDEX(FGA_COEFFS,1,5)+V205*INDEX(FGA_COEFFS,1,6)+W206*INDEX(FGA_COEFFS,1,7)+P206*INDEX(FGA_COEFFS,1,8)+AB209*AB210</f>
        <v>#N/A</v>
      </c>
      <c r="AG205" s="223" t="e">
        <f ca="1">INDEX(THREEPTA_COEFFS,1,1)+AF205*INDEX(THREEPTA_COEFFS,1,2)+M205*INDEX(THREEPTA_COEFFS,1,3)+AD205*INDEX(THREEPTA_COEFFS,1,4)+N205*INDEX(THREEPTA_COEFFS,1,5)+O206*INDEX(THREEPTA_COEFFS,1,6)+AC209*AC210</f>
        <v>#N/A</v>
      </c>
      <c r="AH205" s="223" t="e">
        <f ca="1">INDEX(THREEPTPCT_COEFFS,1,1)+N205*INDEX(THREEPTPCT_COEFFS,1,2)+O206*INDEX(THREEPTPCT_COEFFS,1,3)+AD209*AD210</f>
        <v>#N/A</v>
      </c>
      <c r="AI205" s="55" t="e">
        <f t="shared" ref="AI205:AI206" ca="1" si="287">AF205-AG205</f>
        <v>#N/A</v>
      </c>
      <c r="AJ205" s="223" t="e">
        <f ca="1">INDEX(TWOPTPCT_COEFFS,1,1)+AE205*INDEX(TWOPTPCT_COEFFS,1,2)+L206*INDEX(TWOPTPCT_COEFFS,1,3)+J206*INDEX(TWOPTPCT_COEFFS,1,4)+O206*INDEX(TWOPTPCT_COEFFS,1,5)+AE209*AE210</f>
        <v>#N/A</v>
      </c>
      <c r="AK205" s="223" t="e">
        <f ca="1">INDEX(FTA_COEFFS,1,1)+R205*INDEX(FTA_COEFFS,1,2)+Q206*INDEX(FTA_COEFFS,1,3)+(T205+U205)*INDEX(FTA_COEFFS,1,4)+(T206+U206)*INDEX(FTA_COEFFS,1,5)+P206*INDEX(FTA_COEFFS,1,6)+AF209*AF210</f>
        <v>#N/A</v>
      </c>
      <c r="AL205" s="223" t="e">
        <f ca="1">INDEX(FTPCT_COEFFS,1,1)+S205*INDEX(FTPCT_COEFFS,1,2)+I205*INDEX(FTPCT_COEFFS,1,3)+J206*INDEX(FTPCT_COEFFS,1,4)+AG209*AG210</f>
        <v>#N/A</v>
      </c>
      <c r="AM205" s="338" t="e">
        <f t="shared" ref="AM205:AM206" ca="1" si="288">AG205*AH205/100+AI205*AJ205+AK205*AL205/100</f>
        <v>#N/A</v>
      </c>
      <c r="AN205" s="55"/>
      <c r="AO205" s="55"/>
      <c r="AP205" s="55"/>
      <c r="AQ205" s="55"/>
      <c r="AR205" s="53"/>
    </row>
    <row r="206" spans="1:44" customFormat="1" x14ac:dyDescent="0.3">
      <c r="A206" s="53"/>
      <c r="B206" s="53"/>
      <c r="C206" s="53"/>
      <c r="D206" s="53"/>
      <c r="E206" s="53" t="s">
        <v>175</v>
      </c>
      <c r="F206" s="67" t="e">
        <f>'Map of Bracket (for Pred Tools)'!T12</f>
        <v>#N/A</v>
      </c>
      <c r="G206" s="56" t="e">
        <f t="shared" ca="1" si="281"/>
        <v>#N/A</v>
      </c>
      <c r="H206" s="52" t="e">
        <f>INDEX(STATSTABLE,MATCH(F206,bpiTeams,0),MATCH(INDEX(H:H,1,1),statTitles,0))</f>
        <v>#N/A</v>
      </c>
      <c r="I206" s="52" t="e">
        <f>INDEX(STATSTABLE,MATCH(F206,bpiTeams,0),MATCH(INDEX(I:I,1,1),statTitles,0))</f>
        <v>#N/A</v>
      </c>
      <c r="J206" s="52" t="e">
        <f>INDEX(STATSTABLE,MATCH(F206,bpiTeams,0),MATCH(INDEX(J:J,1,1),statTitles,0))</f>
        <v>#N/A</v>
      </c>
      <c r="K206" s="52" t="e">
        <f>INDEX(STATSTABLE,MATCH(F206,bpiTeams,0),MATCH(INDEX(K:K,1,1),statTitles,0))</f>
        <v>#N/A</v>
      </c>
      <c r="L206" s="52" t="e">
        <f>INDEX(STATSTABLE,MATCH(F206,bpiTeams,0),MATCH(INDEX(L:L,1,1),statTitles,0))</f>
        <v>#N/A</v>
      </c>
      <c r="M206" s="52" t="e">
        <f>INDEX(STATSTABLE,MATCH(F206,bpiTeams,0),MATCH(INDEX(M:M,1,1),statTitles,0))</f>
        <v>#N/A</v>
      </c>
      <c r="N206" s="52" t="e">
        <f>INDEX(STATSTABLE,MATCH(F206,bpiTeams,0),MATCH(INDEX(N:N,1,1),statTitles,0))</f>
        <v>#N/A</v>
      </c>
      <c r="O206" s="52" t="e">
        <f>INDEX(STATSTABLE,MATCH(F206,bpiTeams,0),MATCH(INDEX(O:O,1,1),statTitles,0))</f>
        <v>#N/A</v>
      </c>
      <c r="P206" s="52" t="e">
        <f>INDEX(STATSTABLE,MATCH(F206,bpiTeams,0),MATCH(INDEX(P:P,1,1),statTitles,0))</f>
        <v>#N/A</v>
      </c>
      <c r="Q206" s="52" t="e">
        <f>INDEX(STATSTABLE,MATCH(F206,bpiTeams,0),MATCH(INDEX(Q:Q,1,1),statTitles,0))</f>
        <v>#N/A</v>
      </c>
      <c r="R206" s="52" t="e">
        <f>INDEX(STATSTABLE,MATCH(F206,bpiTeams,0),MATCH(INDEX(R:R,1,1),statTitles,0))</f>
        <v>#N/A</v>
      </c>
      <c r="S206" s="52" t="e">
        <f>INDEX(STATSTABLE,MATCH(F206,bpiTeams,0),MATCH(INDEX(S:S,1,1),statTitles,0))</f>
        <v>#N/A</v>
      </c>
      <c r="T206" s="52" t="e">
        <f>INDEX(STATSTABLE,MATCH(F206,bpiTeams,0),MATCH(INDEX(T:T,1,1),statTitles,0))</f>
        <v>#N/A</v>
      </c>
      <c r="U206" s="52" t="e">
        <f>INDEX(STATSTABLE,MATCH(F206,bpiTeams,0),MATCH(INDEX(U:U,1,1),statTitles,0))</f>
        <v>#N/A</v>
      </c>
      <c r="V206" s="52" t="e">
        <f>INDEX(STATSTABLE,MATCH(F206,bpiTeams,0),MATCH(INDEX(V:V,1,1),statTitles,0))</f>
        <v>#N/A</v>
      </c>
      <c r="W206" s="52" t="e">
        <f>INDEX(STATSTABLE,MATCH(F206,bpiTeams,0),MATCH(INDEX(W:W,1,1),statTitles,0))</f>
        <v>#N/A</v>
      </c>
      <c r="X206" s="52" t="e">
        <f>INDEX(STATSTABLE,MATCH(F206,bpiTeams,0),MATCH(INDEX(X:X,1,1),statTitles,0))</f>
        <v>#N/A</v>
      </c>
      <c r="Y206" s="52" t="e">
        <f>INDEX(STATSTABLE,MATCH(F206,bpiTeams,0),MATCH(INDEX(Y:Y,1,1),statTitles,0))</f>
        <v>#N/A</v>
      </c>
      <c r="Z206" s="52" t="e">
        <f>INDEX(STATSTABLE,MATCH(F206,bpiTeams,0),MATCH(INDEX(Z:Z,1,1),statTitles,0))</f>
        <v>#N/A</v>
      </c>
      <c r="AA206" s="55" t="e">
        <f t="shared" si="282"/>
        <v>#N/A</v>
      </c>
      <c r="AB206" s="55" t="e">
        <f t="shared" si="283"/>
        <v>#N/A</v>
      </c>
      <c r="AC206" s="55" t="e">
        <f t="shared" ref="AC206" si="289">AC205</f>
        <v>#N/A</v>
      </c>
      <c r="AD206" s="55" t="e">
        <f t="shared" si="285"/>
        <v>#N/A</v>
      </c>
      <c r="AE206" s="336" t="e">
        <f t="shared" si="286"/>
        <v>#N/A</v>
      </c>
      <c r="AF206" s="223" t="e">
        <f ca="1">INDEX(FGA_COEFFS,1,1)+AC206*INDEX(FGA_COEFFS,1,2)+AB206*INDEX(FGA_COEFFS,1,3)+U206*INDEX(FGA_COEFFS,1,4)+T205*INDEX(FGA_COEFFS,1,5)+V206*INDEX(FGA_COEFFS,1,6)+W205*INDEX(FGA_COEFFS,1,7)+P205*INDEX(FGA_COEFFS,1,8)+AB209*AB211</f>
        <v>#N/A</v>
      </c>
      <c r="AG206" s="223" t="e">
        <f ca="1">INDEX(THREEPTA_COEFFS,1,1)+AF206*INDEX(THREEPTA_COEFFS,1,2)+M206*INDEX(THREEPTA_COEFFS,1,3)+AD206*INDEX(THREEPTA_COEFFS,1,4)+N206*INDEX(THREEPTA_COEFFS,1,5)+O205*INDEX(THREEPTA_COEFFS,1,6)+AC209*AC211</f>
        <v>#N/A</v>
      </c>
      <c r="AH206" s="223" t="e">
        <f ca="1">INDEX(THREEPTPCT_COEFFS,1,1)+N206*INDEX(THREEPTPCT_COEFFS,1,2)+O205*INDEX(THREEPTPCT_COEFFS,1,3)+AD209*AD211</f>
        <v>#N/A</v>
      </c>
      <c r="AI206" s="55" t="e">
        <f t="shared" ca="1" si="287"/>
        <v>#N/A</v>
      </c>
      <c r="AJ206" s="223" t="e">
        <f ca="1">INDEX(TWOPTPCT_COEFFS,1,1)+AE206*INDEX(TWOPTPCT_COEFFS,1,2)+L205*INDEX(TWOPTPCT_COEFFS,1,3)+J205*INDEX(TWOPTPCT_COEFFS,1,4)+O205*INDEX(TWOPTPCT_COEFFS,1,5)+AE209*AE211</f>
        <v>#N/A</v>
      </c>
      <c r="AK206" s="223" t="e">
        <f ca="1">INDEX(FTA_COEFFS,1,1)+R206*INDEX(FTA_COEFFS,1,2)+Q205*INDEX(FTA_COEFFS,1,3)+(T206+U206)*INDEX(FTA_COEFFS,1,4)+(T205+U205)*INDEX(FTA_COEFFS,1,5)+P205*INDEX(FTA_COEFFS,1,6)+AF209*AF211</f>
        <v>#N/A</v>
      </c>
      <c r="AL206" s="223" t="e">
        <f ca="1">INDEX(FTPCT_COEFFS,1,1)+S206*INDEX(FTPCT_COEFFS,1,2)+I206*INDEX(FTPCT_COEFFS,1,3)+J205*INDEX(FTPCT_COEFFS,1,4)+AG209*AG211</f>
        <v>#N/A</v>
      </c>
      <c r="AM206" s="338" t="e">
        <f t="shared" ca="1" si="288"/>
        <v>#N/A</v>
      </c>
      <c r="AN206" s="55"/>
      <c r="AO206" s="55"/>
      <c r="AP206" s="55"/>
      <c r="AQ206" s="55"/>
      <c r="AR206" s="53"/>
    </row>
    <row r="207" spans="1:44" customFormat="1" x14ac:dyDescent="0.3">
      <c r="A207" s="53"/>
      <c r="B207" s="53"/>
      <c r="C207" s="53"/>
      <c r="D207" s="53"/>
      <c r="E207" s="64" t="e">
        <f ca="1">IF(G206&gt;G205,F206,F205)</f>
        <v>#N/A</v>
      </c>
      <c r="F207" s="53"/>
      <c r="G207" s="56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5"/>
      <c r="AB207" s="55"/>
      <c r="AC207" s="55"/>
      <c r="AD207" s="55"/>
      <c r="AE207" s="55"/>
      <c r="AF207" s="337"/>
      <c r="AG207" s="337"/>
      <c r="AH207" s="337"/>
      <c r="AI207" s="337"/>
      <c r="AJ207" s="337"/>
      <c r="AK207" s="337"/>
      <c r="AL207" s="337"/>
      <c r="AM207" s="337"/>
      <c r="AN207" s="55"/>
      <c r="AO207" s="55"/>
      <c r="AP207" s="55"/>
      <c r="AQ207" s="55"/>
      <c r="AR207" s="53"/>
    </row>
    <row r="208" spans="1:44" customFormat="1" x14ac:dyDescent="0.3">
      <c r="A208" s="53"/>
      <c r="B208" s="53"/>
      <c r="C208" s="53"/>
      <c r="D208" s="53"/>
      <c r="E208" s="53"/>
      <c r="F208" s="53"/>
      <c r="G208" s="166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4" t="s">
        <v>1305</v>
      </c>
      <c r="AB208" s="54" t="s">
        <v>128</v>
      </c>
      <c r="AC208" s="54" t="s">
        <v>157</v>
      </c>
      <c r="AD208" s="54" t="s">
        <v>151</v>
      </c>
      <c r="AE208" s="54" t="s">
        <v>1327</v>
      </c>
      <c r="AF208" s="54" t="s">
        <v>129</v>
      </c>
      <c r="AG208" s="54" t="s">
        <v>116</v>
      </c>
      <c r="AH208" s="54"/>
      <c r="AI208" s="54"/>
      <c r="AJ208" s="54"/>
      <c r="AK208" s="54"/>
      <c r="AL208" s="54"/>
      <c r="AM208" s="54"/>
      <c r="AN208" s="53"/>
      <c r="AO208" s="53"/>
      <c r="AP208" s="53"/>
      <c r="AQ208" s="53"/>
      <c r="AR208" s="53"/>
    </row>
    <row r="209" spans="1:44" customFormat="1" x14ac:dyDescent="0.3">
      <c r="A209" s="53"/>
      <c r="B209" s="53"/>
      <c r="C209" s="53"/>
      <c r="D209" s="53" t="e">
        <f ca="1">IF(G205&gt;(G206+(W205-W206)/2),1,IF(G206&gt;(G205+(W206-W205)/2),0,"Close"))</f>
        <v>#N/A</v>
      </c>
      <c r="E209" s="53"/>
      <c r="F209" s="53"/>
      <c r="G209" s="166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4"/>
      <c r="AB209" s="54">
        <f>Formulas!A209</f>
        <v>0</v>
      </c>
      <c r="AC209" s="54">
        <f>Formulas!A216</f>
        <v>0</v>
      </c>
      <c r="AD209" s="54">
        <f>Formulas!A223</f>
        <v>0</v>
      </c>
      <c r="AE209" s="54">
        <f>Formulas!A230</f>
        <v>0</v>
      </c>
      <c r="AF209" s="54">
        <f>Formulas!A237</f>
        <v>0</v>
      </c>
      <c r="AG209" s="54">
        <f>Formulas!A244</f>
        <v>0</v>
      </c>
      <c r="AH209" s="54"/>
      <c r="AI209" s="336"/>
      <c r="AJ209" s="336"/>
      <c r="AK209" s="336"/>
      <c r="AL209" s="54"/>
      <c r="AM209" s="54"/>
      <c r="AN209" s="53"/>
      <c r="AO209" s="53"/>
      <c r="AP209" s="53"/>
      <c r="AQ209" s="53"/>
      <c r="AR209" s="53"/>
    </row>
    <row r="210" spans="1:44" customFormat="1" x14ac:dyDescent="0.3">
      <c r="A210" s="53"/>
      <c r="B210" s="53"/>
      <c r="C210" s="53"/>
      <c r="D210" s="53"/>
      <c r="E210" s="53"/>
      <c r="F210" s="53"/>
      <c r="G210" s="166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336"/>
      <c r="AB210" s="336">
        <f t="shared" ref="AB210:AB211" ca="1" si="290">1.5*RAND()^2*IF(RAND()&gt;0.5,1,-1)</f>
        <v>0.83122474919420219</v>
      </c>
      <c r="AC210" s="336">
        <f t="shared" ca="1" si="280"/>
        <v>-0.59210794083275398</v>
      </c>
      <c r="AD210" s="336">
        <f t="shared" ca="1" si="280"/>
        <v>-6.6362270245296534E-2</v>
      </c>
      <c r="AE210" s="336">
        <f t="shared" ca="1" si="280"/>
        <v>-0.66434834612983651</v>
      </c>
      <c r="AF210" s="336">
        <f t="shared" ca="1" si="280"/>
        <v>1.6862870950016971E-3</v>
      </c>
      <c r="AG210" s="336">
        <f t="shared" ca="1" si="280"/>
        <v>-0.74230127116261091</v>
      </c>
      <c r="AH210" s="336"/>
      <c r="AI210" s="336"/>
      <c r="AJ210" s="336"/>
      <c r="AK210" s="336"/>
      <c r="AL210" s="54"/>
      <c r="AM210" s="54"/>
      <c r="AN210" s="53"/>
      <c r="AO210" s="55"/>
      <c r="AP210" s="55"/>
      <c r="AQ210" s="55"/>
      <c r="AR210" s="53"/>
    </row>
    <row r="211" spans="1:44" customFormat="1" x14ac:dyDescent="0.3">
      <c r="A211" s="53"/>
      <c r="B211" s="53"/>
      <c r="C211" s="53"/>
      <c r="D211" s="53"/>
      <c r="E211" s="53"/>
      <c r="F211" s="54"/>
      <c r="G211" s="165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3"/>
      <c r="AB211" s="336">
        <f t="shared" ca="1" si="290"/>
        <v>0.12135168433622864</v>
      </c>
      <c r="AC211" s="336">
        <f t="shared" ca="1" si="280"/>
        <v>-0.75387318996186847</v>
      </c>
      <c r="AD211" s="336">
        <f t="shared" ca="1" si="280"/>
        <v>-2.829726271001742E-2</v>
      </c>
      <c r="AE211" s="336">
        <f t="shared" ca="1" si="280"/>
        <v>7.105034291470004E-3</v>
      </c>
      <c r="AF211" s="336">
        <f t="shared" ca="1" si="280"/>
        <v>-3.677603040410634E-2</v>
      </c>
      <c r="AG211" s="336">
        <f t="shared" ca="1" si="280"/>
        <v>1.1861857580989761</v>
      </c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3"/>
    </row>
    <row r="212" spans="1:44" customFormat="1" x14ac:dyDescent="0.3">
      <c r="A212" s="53"/>
      <c r="B212" s="53"/>
      <c r="C212" s="53"/>
      <c r="D212" s="53"/>
      <c r="E212" s="53" t="s">
        <v>172</v>
      </c>
      <c r="F212" s="53">
        <f>F205</f>
        <v>0</v>
      </c>
      <c r="G212" s="56" t="e">
        <f t="shared" ref="G212:G213" ca="1" si="291">AM212</f>
        <v>#N/A</v>
      </c>
      <c r="H212" s="52" t="e">
        <f>INDEX(STATSTABLE,MATCH(F212,bpiTeams,0),MATCH(INDEX(H:H,1,1),statTitles,0))</f>
        <v>#N/A</v>
      </c>
      <c r="I212" s="52" t="e">
        <f>INDEX(STATSTABLE,MATCH(F212,bpiTeams,0),MATCH(INDEX(I:I,1,1),statTitles,0))</f>
        <v>#N/A</v>
      </c>
      <c r="J212" s="52" t="e">
        <f>INDEX(STATSTABLE,MATCH(F212,bpiTeams,0),MATCH(INDEX(J:J,1,1),statTitles,0))</f>
        <v>#N/A</v>
      </c>
      <c r="K212" s="52" t="e">
        <f>INDEX(STATSTABLE,MATCH(F212,bpiTeams,0),MATCH(INDEX(K:K,1,1),statTitles,0))</f>
        <v>#N/A</v>
      </c>
      <c r="L212" s="52" t="e">
        <f>INDEX(STATSTABLE,MATCH(F212,bpiTeams,0),MATCH(INDEX(L:L,1,1),statTitles,0))</f>
        <v>#N/A</v>
      </c>
      <c r="M212" s="52" t="e">
        <f>INDEX(STATSTABLE,MATCH(F212,bpiTeams,0),MATCH(INDEX(M:M,1,1),statTitles,0))</f>
        <v>#N/A</v>
      </c>
      <c r="N212" s="52" t="e">
        <f>INDEX(STATSTABLE,MATCH(F212,bpiTeams,0),MATCH(INDEX(N:N,1,1),statTitles,0))</f>
        <v>#N/A</v>
      </c>
      <c r="O212" s="52" t="e">
        <f>INDEX(STATSTABLE,MATCH(F212,bpiTeams,0),MATCH(INDEX(O:O,1,1),statTitles,0))</f>
        <v>#N/A</v>
      </c>
      <c r="P212" s="52" t="e">
        <f>INDEX(STATSTABLE,MATCH(F212,bpiTeams,0),MATCH(INDEX(P:P,1,1),statTitles,0))</f>
        <v>#N/A</v>
      </c>
      <c r="Q212" s="52" t="e">
        <f>INDEX(STATSTABLE,MATCH(F212,bpiTeams,0),MATCH(INDEX(Q:Q,1,1),statTitles,0))</f>
        <v>#N/A</v>
      </c>
      <c r="R212" s="52" t="e">
        <f>INDEX(STATSTABLE,MATCH(F212,bpiTeams,0),MATCH(INDEX(R:R,1,1),statTitles,0))</f>
        <v>#N/A</v>
      </c>
      <c r="S212" s="52" t="e">
        <f>INDEX(STATSTABLE,MATCH(F212,bpiTeams,0),MATCH(INDEX(S:S,1,1),statTitles,0))</f>
        <v>#N/A</v>
      </c>
      <c r="T212" s="52" t="e">
        <f>INDEX(STATSTABLE,MATCH(F212,bpiTeams,0),MATCH(INDEX(T:T,1,1),statTitles,0))</f>
        <v>#N/A</v>
      </c>
      <c r="U212" s="52" t="e">
        <f>INDEX(STATSTABLE,MATCH(F212,bpiTeams,0),MATCH(INDEX(U:U,1,1),statTitles,0))</f>
        <v>#N/A</v>
      </c>
      <c r="V212" s="52" t="e">
        <f>INDEX(STATSTABLE,MATCH(F212,bpiTeams,0),MATCH(INDEX(V:V,1,1),statTitles,0))</f>
        <v>#N/A</v>
      </c>
      <c r="W212" s="52" t="e">
        <f>INDEX(STATSTABLE,MATCH(F212,bpiTeams,0),MATCH(INDEX(W:W,1,1),statTitles,0))</f>
        <v>#N/A</v>
      </c>
      <c r="X212" s="52" t="e">
        <f>INDEX(STATSTABLE,MATCH(F212,bpiTeams,0),MATCH(INDEX(X:X,1,1),statTitles,0))</f>
        <v>#N/A</v>
      </c>
      <c r="Y212" s="52" t="e">
        <f>INDEX(STATSTABLE,MATCH(F212,bpiTeams,0),MATCH(INDEX(Y:Y,1,1),statTitles,0))</f>
        <v>#N/A</v>
      </c>
      <c r="Z212" s="52" t="e">
        <f>INDEX(STATSTABLE,MATCH(F212,bpiTeams,0),MATCH(INDEX(Z:Z,1,1),statTitles,0))</f>
        <v>#N/A</v>
      </c>
      <c r="AA212" s="55" t="e">
        <f t="shared" ref="AA212:AA213" si="292">(K212-(R212*S212)/100-3*(M212*N212)/100)/2</f>
        <v>#N/A</v>
      </c>
      <c r="AB212" s="55" t="e">
        <f t="shared" ref="AB212:AB213" si="293">SUM(AA212,(M212*N212/100))/(I212/100)</f>
        <v>#N/A</v>
      </c>
      <c r="AC212" s="55" t="e">
        <f t="shared" ref="AC212" si="294">X212*0.5+X213*0.5</f>
        <v>#N/A</v>
      </c>
      <c r="AD212" s="55" t="e">
        <f t="shared" ref="AD212:AD213" si="295">M212/AB212</f>
        <v>#N/A</v>
      </c>
      <c r="AE212" s="336" t="e">
        <f t="shared" ref="AE212:AE213" si="296">AA212/(AB212-M212)</f>
        <v>#N/A</v>
      </c>
      <c r="AF212" s="223" t="e">
        <f ca="1">INDEX(FGA_COEFFS,1,1)+AC212*INDEX(FGA_COEFFS,1,2)+AB212*INDEX(FGA_COEFFS,1,3)+U212*INDEX(FGA_COEFFS,1,4)+T213*INDEX(FGA_COEFFS,1,5)+V212*INDEX(FGA_COEFFS,1,6)+W213*INDEX(FGA_COEFFS,1,7)+P213*INDEX(FGA_COEFFS,1,8)+AB216*AB217</f>
        <v>#N/A</v>
      </c>
      <c r="AG212" s="223" t="e">
        <f ca="1">INDEX(THREEPTA_COEFFS,1,1)+AF212*INDEX(THREEPTA_COEFFS,1,2)+M212*INDEX(THREEPTA_COEFFS,1,3)+AD212*INDEX(THREEPTA_COEFFS,1,4)+N212*INDEX(THREEPTA_COEFFS,1,5)+O213*INDEX(THREEPTA_COEFFS,1,6)+AC216*AC217</f>
        <v>#N/A</v>
      </c>
      <c r="AH212" s="223" t="e">
        <f ca="1">INDEX(THREEPTPCT_COEFFS,1,1)+N212*INDEX(THREEPTPCT_COEFFS,1,2)+O213*INDEX(THREEPTPCT_COEFFS,1,3)+AD216*AD217</f>
        <v>#N/A</v>
      </c>
      <c r="AI212" s="55" t="e">
        <f t="shared" ref="AI212:AI213" ca="1" si="297">AF212-AG212</f>
        <v>#N/A</v>
      </c>
      <c r="AJ212" s="223" t="e">
        <f ca="1">INDEX(TWOPTPCT_COEFFS,1,1)+AE212*INDEX(TWOPTPCT_COEFFS,1,2)+L213*INDEX(TWOPTPCT_COEFFS,1,3)+J213*INDEX(TWOPTPCT_COEFFS,1,4)+O213*INDEX(TWOPTPCT_COEFFS,1,5)+AE216*AE217</f>
        <v>#N/A</v>
      </c>
      <c r="AK212" s="223" t="e">
        <f ca="1">INDEX(FTA_COEFFS,1,1)+R212*INDEX(FTA_COEFFS,1,2)+Q213*INDEX(FTA_COEFFS,1,3)+(T212+U212)*INDEX(FTA_COEFFS,1,4)+(T213+U213)*INDEX(FTA_COEFFS,1,5)+P213*INDEX(FTA_COEFFS,1,6)+AF216*AF217</f>
        <v>#N/A</v>
      </c>
      <c r="AL212" s="223" t="e">
        <f ca="1">INDEX(FTPCT_COEFFS,1,1)+S212*INDEX(FTPCT_COEFFS,1,2)+I212*INDEX(FTPCT_COEFFS,1,3)+J213*INDEX(FTPCT_COEFFS,1,4)+AG216*AG217</f>
        <v>#N/A</v>
      </c>
      <c r="AM212" s="338" t="e">
        <f t="shared" ref="AM212:AM213" ca="1" si="298">AG212*AH212/100+AI212*AJ212+AK212*AL212/100</f>
        <v>#N/A</v>
      </c>
      <c r="AN212" s="55"/>
      <c r="AO212" s="55"/>
      <c r="AP212" s="55"/>
      <c r="AQ212" s="55"/>
      <c r="AR212" s="53"/>
    </row>
    <row r="213" spans="1:44" customFormat="1" x14ac:dyDescent="0.3">
      <c r="A213" s="53"/>
      <c r="B213" s="53"/>
      <c r="C213" s="53"/>
      <c r="D213" s="53"/>
      <c r="E213" s="53" t="s">
        <v>175</v>
      </c>
      <c r="F213" s="54" t="e">
        <f>F206</f>
        <v>#N/A</v>
      </c>
      <c r="G213" s="56" t="e">
        <f t="shared" ca="1" si="291"/>
        <v>#N/A</v>
      </c>
      <c r="H213" s="52" t="e">
        <f>INDEX(STATSTABLE,MATCH(F213,bpiTeams,0),MATCH(INDEX(H:H,1,1),statTitles,0))</f>
        <v>#N/A</v>
      </c>
      <c r="I213" s="52" t="e">
        <f>INDEX(STATSTABLE,MATCH(F213,bpiTeams,0),MATCH(INDEX(I:I,1,1),statTitles,0))</f>
        <v>#N/A</v>
      </c>
      <c r="J213" s="52" t="e">
        <f>INDEX(STATSTABLE,MATCH(F213,bpiTeams,0),MATCH(INDEX(J:J,1,1),statTitles,0))</f>
        <v>#N/A</v>
      </c>
      <c r="K213" s="52" t="e">
        <f>INDEX(STATSTABLE,MATCH(F213,bpiTeams,0),MATCH(INDEX(K:K,1,1),statTitles,0))</f>
        <v>#N/A</v>
      </c>
      <c r="L213" s="52" t="e">
        <f>INDEX(STATSTABLE,MATCH(F213,bpiTeams,0),MATCH(INDEX(L:L,1,1),statTitles,0))</f>
        <v>#N/A</v>
      </c>
      <c r="M213" s="52" t="e">
        <f>INDEX(STATSTABLE,MATCH(F213,bpiTeams,0),MATCH(INDEX(M:M,1,1),statTitles,0))</f>
        <v>#N/A</v>
      </c>
      <c r="N213" s="52" t="e">
        <f>INDEX(STATSTABLE,MATCH(F213,bpiTeams,0),MATCH(INDEX(N:N,1,1),statTitles,0))</f>
        <v>#N/A</v>
      </c>
      <c r="O213" s="52" t="e">
        <f>INDEX(STATSTABLE,MATCH(F213,bpiTeams,0),MATCH(INDEX(O:O,1,1),statTitles,0))</f>
        <v>#N/A</v>
      </c>
      <c r="P213" s="52" t="e">
        <f>INDEX(STATSTABLE,MATCH(F213,bpiTeams,0),MATCH(INDEX(P:P,1,1),statTitles,0))</f>
        <v>#N/A</v>
      </c>
      <c r="Q213" s="52" t="e">
        <f>INDEX(STATSTABLE,MATCH(F213,bpiTeams,0),MATCH(INDEX(Q:Q,1,1),statTitles,0))</f>
        <v>#N/A</v>
      </c>
      <c r="R213" s="52" t="e">
        <f>INDEX(STATSTABLE,MATCH(F213,bpiTeams,0),MATCH(INDEX(R:R,1,1),statTitles,0))</f>
        <v>#N/A</v>
      </c>
      <c r="S213" s="52" t="e">
        <f>INDEX(STATSTABLE,MATCH(F213,bpiTeams,0),MATCH(INDEX(S:S,1,1),statTitles,0))</f>
        <v>#N/A</v>
      </c>
      <c r="T213" s="52" t="e">
        <f>INDEX(STATSTABLE,MATCH(F213,bpiTeams,0),MATCH(INDEX(T:T,1,1),statTitles,0))</f>
        <v>#N/A</v>
      </c>
      <c r="U213" s="52" t="e">
        <f>INDEX(STATSTABLE,MATCH(F213,bpiTeams,0),MATCH(INDEX(U:U,1,1),statTitles,0))</f>
        <v>#N/A</v>
      </c>
      <c r="V213" s="52" t="e">
        <f>INDEX(STATSTABLE,MATCH(F213,bpiTeams,0),MATCH(INDEX(V:V,1,1),statTitles,0))</f>
        <v>#N/A</v>
      </c>
      <c r="W213" s="52" t="e">
        <f>INDEX(STATSTABLE,MATCH(F213,bpiTeams,0),MATCH(INDEX(W:W,1,1),statTitles,0))</f>
        <v>#N/A</v>
      </c>
      <c r="X213" s="52" t="e">
        <f>INDEX(STATSTABLE,MATCH(F213,bpiTeams,0),MATCH(INDEX(X:X,1,1),statTitles,0))</f>
        <v>#N/A</v>
      </c>
      <c r="Y213" s="52" t="e">
        <f>INDEX(STATSTABLE,MATCH(F213,bpiTeams,0),MATCH(INDEX(Y:Y,1,1),statTitles,0))</f>
        <v>#N/A</v>
      </c>
      <c r="Z213" s="52" t="e">
        <f>INDEX(STATSTABLE,MATCH(F213,bpiTeams,0),MATCH(INDEX(Z:Z,1,1),statTitles,0))</f>
        <v>#N/A</v>
      </c>
      <c r="AA213" s="55" t="e">
        <f t="shared" si="292"/>
        <v>#N/A</v>
      </c>
      <c r="AB213" s="55" t="e">
        <f t="shared" si="293"/>
        <v>#N/A</v>
      </c>
      <c r="AC213" s="55" t="e">
        <f t="shared" ref="AC213" si="299">AC212</f>
        <v>#N/A</v>
      </c>
      <c r="AD213" s="55" t="e">
        <f t="shared" si="295"/>
        <v>#N/A</v>
      </c>
      <c r="AE213" s="336" t="e">
        <f t="shared" si="296"/>
        <v>#N/A</v>
      </c>
      <c r="AF213" s="223" t="e">
        <f ca="1">INDEX(FGA_COEFFS,1,1)+AC213*INDEX(FGA_COEFFS,1,2)+AB213*INDEX(FGA_COEFFS,1,3)+U213*INDEX(FGA_COEFFS,1,4)+T212*INDEX(FGA_COEFFS,1,5)+V213*INDEX(FGA_COEFFS,1,6)+W212*INDEX(FGA_COEFFS,1,7)+P212*INDEX(FGA_COEFFS,1,8)+AB216*AB218</f>
        <v>#N/A</v>
      </c>
      <c r="AG213" s="223" t="e">
        <f ca="1">INDEX(THREEPTA_COEFFS,1,1)+AF213*INDEX(THREEPTA_COEFFS,1,2)+M213*INDEX(THREEPTA_COEFFS,1,3)+AD213*INDEX(THREEPTA_COEFFS,1,4)+N213*INDEX(THREEPTA_COEFFS,1,5)+O212*INDEX(THREEPTA_COEFFS,1,6)+AC216*AC218</f>
        <v>#N/A</v>
      </c>
      <c r="AH213" s="223" t="e">
        <f ca="1">INDEX(THREEPTPCT_COEFFS,1,1)+N213*INDEX(THREEPTPCT_COEFFS,1,2)+O212*INDEX(THREEPTPCT_COEFFS,1,3)+AD216*AD218</f>
        <v>#N/A</v>
      </c>
      <c r="AI213" s="55" t="e">
        <f t="shared" ca="1" si="297"/>
        <v>#N/A</v>
      </c>
      <c r="AJ213" s="223" t="e">
        <f ca="1">INDEX(TWOPTPCT_COEFFS,1,1)+AE213*INDEX(TWOPTPCT_COEFFS,1,2)+L212*INDEX(TWOPTPCT_COEFFS,1,3)+J212*INDEX(TWOPTPCT_COEFFS,1,4)+O212*INDEX(TWOPTPCT_COEFFS,1,5)+AE216*AE218</f>
        <v>#N/A</v>
      </c>
      <c r="AK213" s="223" t="e">
        <f ca="1">INDEX(FTA_COEFFS,1,1)+R213*INDEX(FTA_COEFFS,1,2)+Q212*INDEX(FTA_COEFFS,1,3)+(T213+U213)*INDEX(FTA_COEFFS,1,4)+(T212+U212)*INDEX(FTA_COEFFS,1,5)+P212*INDEX(FTA_COEFFS,1,6)+AF216*AF218</f>
        <v>#N/A</v>
      </c>
      <c r="AL213" s="223" t="e">
        <f ca="1">INDEX(FTPCT_COEFFS,1,1)+S213*INDEX(FTPCT_COEFFS,1,2)+I213*INDEX(FTPCT_COEFFS,1,3)+J212*INDEX(FTPCT_COEFFS,1,4)+AG216*AG218</f>
        <v>#N/A</v>
      </c>
      <c r="AM213" s="338" t="e">
        <f t="shared" ca="1" si="298"/>
        <v>#N/A</v>
      </c>
      <c r="AN213" s="55"/>
      <c r="AO213" s="55"/>
      <c r="AP213" s="55"/>
      <c r="AQ213" s="55"/>
      <c r="AR213" s="53"/>
    </row>
    <row r="214" spans="1:44" customFormat="1" x14ac:dyDescent="0.3">
      <c r="A214" s="53"/>
      <c r="B214" s="53"/>
      <c r="C214" s="53"/>
      <c r="D214" s="53"/>
      <c r="E214" s="64" t="e">
        <f ca="1">IF(G213&gt;G212,F213,F212)</f>
        <v>#N/A</v>
      </c>
      <c r="F214" s="53"/>
      <c r="G214" s="56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5"/>
      <c r="AB214" s="55"/>
      <c r="AC214" s="55"/>
      <c r="AD214" s="55"/>
      <c r="AE214" s="55"/>
      <c r="AF214" s="337"/>
      <c r="AG214" s="337"/>
      <c r="AH214" s="337"/>
      <c r="AI214" s="337"/>
      <c r="AJ214" s="337"/>
      <c r="AK214" s="337"/>
      <c r="AL214" s="337"/>
      <c r="AM214" s="337"/>
      <c r="AN214" s="55"/>
      <c r="AO214" s="55"/>
      <c r="AP214" s="55"/>
      <c r="AQ214" s="55"/>
      <c r="AR214" s="53"/>
    </row>
    <row r="215" spans="1:44" customFormat="1" x14ac:dyDescent="0.3">
      <c r="A215" s="53"/>
      <c r="B215" s="53"/>
      <c r="C215" s="53"/>
      <c r="D215" s="53"/>
      <c r="E215" s="53"/>
      <c r="F215" s="53"/>
      <c r="G215" s="166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4" t="s">
        <v>1305</v>
      </c>
      <c r="AB215" s="54" t="s">
        <v>128</v>
      </c>
      <c r="AC215" s="54" t="s">
        <v>157</v>
      </c>
      <c r="AD215" s="54" t="s">
        <v>151</v>
      </c>
      <c r="AE215" s="54" t="s">
        <v>1327</v>
      </c>
      <c r="AF215" s="54" t="s">
        <v>129</v>
      </c>
      <c r="AG215" s="54" t="s">
        <v>116</v>
      </c>
      <c r="AH215" s="54"/>
      <c r="AI215" s="54"/>
      <c r="AJ215" s="54"/>
      <c r="AK215" s="54"/>
      <c r="AL215" s="54"/>
      <c r="AM215" s="54"/>
      <c r="AN215" s="53"/>
      <c r="AO215" s="53"/>
      <c r="AP215" s="53"/>
      <c r="AQ215" s="53"/>
      <c r="AR215" s="53"/>
    </row>
    <row r="216" spans="1:44" customFormat="1" x14ac:dyDescent="0.3">
      <c r="A216" s="53"/>
      <c r="B216" s="53"/>
      <c r="C216" s="53"/>
      <c r="D216" s="53" t="e">
        <f ca="1">IF(G212&gt;(G213+(W212-W213)/2),1,IF(G213&gt;(G212+(W213-W212)/2),0,"Close"))</f>
        <v>#N/A</v>
      </c>
      <c r="E216" s="53"/>
      <c r="F216" s="53"/>
      <c r="G216" s="166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4"/>
      <c r="AB216" s="54">
        <f>Formulas!A216</f>
        <v>0</v>
      </c>
      <c r="AC216" s="54">
        <f>Formulas!A223</f>
        <v>0</v>
      </c>
      <c r="AD216" s="54">
        <f>Formulas!A230</f>
        <v>0</v>
      </c>
      <c r="AE216" s="54">
        <f>Formulas!A237</f>
        <v>0</v>
      </c>
      <c r="AF216" s="54">
        <f>Formulas!A244</f>
        <v>0</v>
      </c>
      <c r="AG216" s="54">
        <f>Formulas!A251</f>
        <v>0</v>
      </c>
      <c r="AH216" s="54"/>
      <c r="AI216" s="336"/>
      <c r="AJ216" s="336"/>
      <c r="AK216" s="336"/>
      <c r="AL216" s="54"/>
      <c r="AM216" s="54"/>
      <c r="AN216" s="53"/>
      <c r="AO216" s="53"/>
      <c r="AP216" s="53"/>
      <c r="AQ216" s="53"/>
      <c r="AR216" s="53"/>
    </row>
    <row r="217" spans="1:44" customFormat="1" x14ac:dyDescent="0.3">
      <c r="A217" s="53"/>
      <c r="B217" s="53"/>
      <c r="C217" s="53"/>
      <c r="D217" s="53"/>
      <c r="E217" s="53"/>
      <c r="F217" s="53"/>
      <c r="G217" s="166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336"/>
      <c r="AB217" s="336">
        <f t="shared" ref="AB217:AB218" ca="1" si="300">1.5*RAND()^2*IF(RAND()&gt;0.5,1,-1)</f>
        <v>1.4480743066204125E-2</v>
      </c>
      <c r="AC217" s="336">
        <f t="shared" ca="1" si="280"/>
        <v>0.29488935659185389</v>
      </c>
      <c r="AD217" s="336">
        <f t="shared" ca="1" si="280"/>
        <v>-0.23865659470314818</v>
      </c>
      <c r="AE217" s="336">
        <f t="shared" ca="1" si="280"/>
        <v>-1.2463723854714543</v>
      </c>
      <c r="AF217" s="336">
        <f t="shared" ca="1" si="280"/>
        <v>-1.0512659962617415E-2</v>
      </c>
      <c r="AG217" s="336">
        <f t="shared" ca="1" si="280"/>
        <v>0.85603463379442513</v>
      </c>
      <c r="AH217" s="336"/>
      <c r="AI217" s="336"/>
      <c r="AJ217" s="336"/>
      <c r="AK217" s="336"/>
      <c r="AL217" s="54"/>
      <c r="AM217" s="54"/>
      <c r="AN217" s="53"/>
      <c r="AO217" s="55"/>
      <c r="AP217" s="55"/>
      <c r="AQ217" s="55"/>
      <c r="AR217" s="53"/>
    </row>
    <row r="218" spans="1:44" customFormat="1" x14ac:dyDescent="0.3">
      <c r="A218" s="53"/>
      <c r="B218" s="53"/>
      <c r="C218" s="53"/>
      <c r="D218" s="53"/>
      <c r="E218" s="53"/>
      <c r="F218" s="54"/>
      <c r="G218" s="165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3"/>
      <c r="AB218" s="336">
        <f t="shared" ca="1" si="300"/>
        <v>-0.36531513386732734</v>
      </c>
      <c r="AC218" s="336">
        <f t="shared" ca="1" si="280"/>
        <v>0.15184435305820621</v>
      </c>
      <c r="AD218" s="336">
        <f t="shared" ca="1" si="280"/>
        <v>-0.97660851417755701</v>
      </c>
      <c r="AE218" s="336">
        <f t="shared" ca="1" si="280"/>
        <v>-0.86393032978224715</v>
      </c>
      <c r="AF218" s="336">
        <f t="shared" ca="1" si="280"/>
        <v>0.92847007841602602</v>
      </c>
      <c r="AG218" s="336">
        <f t="shared" ca="1" si="280"/>
        <v>0.92409100043227344</v>
      </c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3"/>
    </row>
    <row r="219" spans="1:44" customFormat="1" x14ac:dyDescent="0.3">
      <c r="A219" s="53"/>
      <c r="B219" s="53"/>
      <c r="C219" s="53"/>
      <c r="D219" s="53"/>
      <c r="E219" s="53" t="s">
        <v>172</v>
      </c>
      <c r="F219" s="53">
        <f>F212</f>
        <v>0</v>
      </c>
      <c r="G219" s="56" t="e">
        <f t="shared" ref="G219:G220" ca="1" si="301">AM219</f>
        <v>#N/A</v>
      </c>
      <c r="H219" s="52" t="e">
        <f>INDEX(STATSTABLE,MATCH(F219,bpiTeams,0),MATCH(INDEX(H:H,1,1),statTitles,0))</f>
        <v>#N/A</v>
      </c>
      <c r="I219" s="52" t="e">
        <f>INDEX(STATSTABLE,MATCH(F219,bpiTeams,0),MATCH(INDEX(I:I,1,1),statTitles,0))</f>
        <v>#N/A</v>
      </c>
      <c r="J219" s="52" t="e">
        <f>INDEX(STATSTABLE,MATCH(F219,bpiTeams,0),MATCH(INDEX(J:J,1,1),statTitles,0))</f>
        <v>#N/A</v>
      </c>
      <c r="K219" s="52" t="e">
        <f>INDEX(STATSTABLE,MATCH(F219,bpiTeams,0),MATCH(INDEX(K:K,1,1),statTitles,0))</f>
        <v>#N/A</v>
      </c>
      <c r="L219" s="52" t="e">
        <f>INDEX(STATSTABLE,MATCH(F219,bpiTeams,0),MATCH(INDEX(L:L,1,1),statTitles,0))</f>
        <v>#N/A</v>
      </c>
      <c r="M219" s="52" t="e">
        <f>INDEX(STATSTABLE,MATCH(F219,bpiTeams,0),MATCH(INDEX(M:M,1,1),statTitles,0))</f>
        <v>#N/A</v>
      </c>
      <c r="N219" s="52" t="e">
        <f>INDEX(STATSTABLE,MATCH(F219,bpiTeams,0),MATCH(INDEX(N:N,1,1),statTitles,0))</f>
        <v>#N/A</v>
      </c>
      <c r="O219" s="52" t="e">
        <f>INDEX(STATSTABLE,MATCH(F219,bpiTeams,0),MATCH(INDEX(O:O,1,1),statTitles,0))</f>
        <v>#N/A</v>
      </c>
      <c r="P219" s="52" t="e">
        <f>INDEX(STATSTABLE,MATCH(F219,bpiTeams,0),MATCH(INDEX(P:P,1,1),statTitles,0))</f>
        <v>#N/A</v>
      </c>
      <c r="Q219" s="52" t="e">
        <f>INDEX(STATSTABLE,MATCH(F219,bpiTeams,0),MATCH(INDEX(Q:Q,1,1),statTitles,0))</f>
        <v>#N/A</v>
      </c>
      <c r="R219" s="52" t="e">
        <f>INDEX(STATSTABLE,MATCH(F219,bpiTeams,0),MATCH(INDEX(R:R,1,1),statTitles,0))</f>
        <v>#N/A</v>
      </c>
      <c r="S219" s="52" t="e">
        <f>INDEX(STATSTABLE,MATCH(F219,bpiTeams,0),MATCH(INDEX(S:S,1,1),statTitles,0))</f>
        <v>#N/A</v>
      </c>
      <c r="T219" s="52" t="e">
        <f>INDEX(STATSTABLE,MATCH(F219,bpiTeams,0),MATCH(INDEX(T:T,1,1),statTitles,0))</f>
        <v>#N/A</v>
      </c>
      <c r="U219" s="52" t="e">
        <f>INDEX(STATSTABLE,MATCH(F219,bpiTeams,0),MATCH(INDEX(U:U,1,1),statTitles,0))</f>
        <v>#N/A</v>
      </c>
      <c r="V219" s="52" t="e">
        <f>INDEX(STATSTABLE,MATCH(F219,bpiTeams,0),MATCH(INDEX(V:V,1,1),statTitles,0))</f>
        <v>#N/A</v>
      </c>
      <c r="W219" s="52" t="e">
        <f>INDEX(STATSTABLE,MATCH(F219,bpiTeams,0),MATCH(INDEX(W:W,1,1),statTitles,0))</f>
        <v>#N/A</v>
      </c>
      <c r="X219" s="52" t="e">
        <f>INDEX(STATSTABLE,MATCH(F219,bpiTeams,0),MATCH(INDEX(X:X,1,1),statTitles,0))</f>
        <v>#N/A</v>
      </c>
      <c r="Y219" s="52" t="e">
        <f>INDEX(STATSTABLE,MATCH(F219,bpiTeams,0),MATCH(INDEX(Y:Y,1,1),statTitles,0))</f>
        <v>#N/A</v>
      </c>
      <c r="Z219" s="52" t="e">
        <f>INDEX(STATSTABLE,MATCH(F219,bpiTeams,0),MATCH(INDEX(Z:Z,1,1),statTitles,0))</f>
        <v>#N/A</v>
      </c>
      <c r="AA219" s="55" t="e">
        <f t="shared" ref="AA219:AA220" si="302">(K219-(R219*S219)/100-3*(M219*N219)/100)/2</f>
        <v>#N/A</v>
      </c>
      <c r="AB219" s="55" t="e">
        <f t="shared" ref="AB219:AB220" si="303">SUM(AA219,(M219*N219/100))/(I219/100)</f>
        <v>#N/A</v>
      </c>
      <c r="AC219" s="55" t="e">
        <f t="shared" ref="AC219" si="304">X219*0.5+X220*0.5</f>
        <v>#N/A</v>
      </c>
      <c r="AD219" s="55" t="e">
        <f t="shared" ref="AD219:AD220" si="305">M219/AB219</f>
        <v>#N/A</v>
      </c>
      <c r="AE219" s="336" t="e">
        <f t="shared" ref="AE219:AE220" si="306">AA219/(AB219-M219)</f>
        <v>#N/A</v>
      </c>
      <c r="AF219" s="223" t="e">
        <f ca="1">INDEX(FGA_COEFFS,1,1)+AC219*INDEX(FGA_COEFFS,1,2)+AB219*INDEX(FGA_COEFFS,1,3)+U219*INDEX(FGA_COEFFS,1,4)+T220*INDEX(FGA_COEFFS,1,5)+V219*INDEX(FGA_COEFFS,1,6)+W220*INDEX(FGA_COEFFS,1,7)+P220*INDEX(FGA_COEFFS,1,8)+AB223*AB224</f>
        <v>#N/A</v>
      </c>
      <c r="AG219" s="223" t="e">
        <f ca="1">INDEX(THREEPTA_COEFFS,1,1)+AF219*INDEX(THREEPTA_COEFFS,1,2)+M219*INDEX(THREEPTA_COEFFS,1,3)+AD219*INDEX(THREEPTA_COEFFS,1,4)+N219*INDEX(THREEPTA_COEFFS,1,5)+O220*INDEX(THREEPTA_COEFFS,1,6)+AC223*AC224</f>
        <v>#N/A</v>
      </c>
      <c r="AH219" s="223" t="e">
        <f ca="1">INDEX(THREEPTPCT_COEFFS,1,1)+N219*INDEX(THREEPTPCT_COEFFS,1,2)+O220*INDEX(THREEPTPCT_COEFFS,1,3)+AD223*AD224</f>
        <v>#N/A</v>
      </c>
      <c r="AI219" s="55" t="e">
        <f t="shared" ref="AI219:AI220" ca="1" si="307">AF219-AG219</f>
        <v>#N/A</v>
      </c>
      <c r="AJ219" s="223" t="e">
        <f ca="1">INDEX(TWOPTPCT_COEFFS,1,1)+AE219*INDEX(TWOPTPCT_COEFFS,1,2)+L220*INDEX(TWOPTPCT_COEFFS,1,3)+J220*INDEX(TWOPTPCT_COEFFS,1,4)+O220*INDEX(TWOPTPCT_COEFFS,1,5)+AE223*AE224</f>
        <v>#N/A</v>
      </c>
      <c r="AK219" s="223" t="e">
        <f ca="1">INDEX(FTA_COEFFS,1,1)+R219*INDEX(FTA_COEFFS,1,2)+Q220*INDEX(FTA_COEFFS,1,3)+(T219+U219)*INDEX(FTA_COEFFS,1,4)+(T220+U220)*INDEX(FTA_COEFFS,1,5)+P220*INDEX(FTA_COEFFS,1,6)+AF223*AF224</f>
        <v>#N/A</v>
      </c>
      <c r="AL219" s="223" t="e">
        <f ca="1">INDEX(FTPCT_COEFFS,1,1)+S219*INDEX(FTPCT_COEFFS,1,2)+I219*INDEX(FTPCT_COEFFS,1,3)+J220*INDEX(FTPCT_COEFFS,1,4)+AG223*AG224</f>
        <v>#N/A</v>
      </c>
      <c r="AM219" s="338" t="e">
        <f t="shared" ref="AM219:AM220" ca="1" si="308">AG219*AH219/100+AI219*AJ219+AK219*AL219/100</f>
        <v>#N/A</v>
      </c>
      <c r="AN219" s="55"/>
      <c r="AO219" s="55"/>
      <c r="AP219" s="55"/>
      <c r="AQ219" s="55"/>
      <c r="AR219" s="53"/>
    </row>
    <row r="220" spans="1:44" customFormat="1" x14ac:dyDescent="0.3">
      <c r="A220" s="53"/>
      <c r="B220" s="53"/>
      <c r="C220" s="53"/>
      <c r="D220" s="53"/>
      <c r="E220" s="53" t="s">
        <v>175</v>
      </c>
      <c r="F220" s="54" t="e">
        <f>F213</f>
        <v>#N/A</v>
      </c>
      <c r="G220" s="56" t="e">
        <f t="shared" ca="1" si="301"/>
        <v>#N/A</v>
      </c>
      <c r="H220" s="52" t="e">
        <f>INDEX(STATSTABLE,MATCH(F220,bpiTeams,0),MATCH(INDEX(H:H,1,1),statTitles,0))</f>
        <v>#N/A</v>
      </c>
      <c r="I220" s="52" t="e">
        <f>INDEX(STATSTABLE,MATCH(F220,bpiTeams,0),MATCH(INDEX(I:I,1,1),statTitles,0))</f>
        <v>#N/A</v>
      </c>
      <c r="J220" s="52" t="e">
        <f>INDEX(STATSTABLE,MATCH(F220,bpiTeams,0),MATCH(INDEX(J:J,1,1),statTitles,0))</f>
        <v>#N/A</v>
      </c>
      <c r="K220" s="52" t="e">
        <f>INDEX(STATSTABLE,MATCH(F220,bpiTeams,0),MATCH(INDEX(K:K,1,1),statTitles,0))</f>
        <v>#N/A</v>
      </c>
      <c r="L220" s="52" t="e">
        <f>INDEX(STATSTABLE,MATCH(F220,bpiTeams,0),MATCH(INDEX(L:L,1,1),statTitles,0))</f>
        <v>#N/A</v>
      </c>
      <c r="M220" s="52" t="e">
        <f>INDEX(STATSTABLE,MATCH(F220,bpiTeams,0),MATCH(INDEX(M:M,1,1),statTitles,0))</f>
        <v>#N/A</v>
      </c>
      <c r="N220" s="52" t="e">
        <f>INDEX(STATSTABLE,MATCH(F220,bpiTeams,0),MATCH(INDEX(N:N,1,1),statTitles,0))</f>
        <v>#N/A</v>
      </c>
      <c r="O220" s="52" t="e">
        <f>INDEX(STATSTABLE,MATCH(F220,bpiTeams,0),MATCH(INDEX(O:O,1,1),statTitles,0))</f>
        <v>#N/A</v>
      </c>
      <c r="P220" s="52" t="e">
        <f>INDEX(STATSTABLE,MATCH(F220,bpiTeams,0),MATCH(INDEX(P:P,1,1),statTitles,0))</f>
        <v>#N/A</v>
      </c>
      <c r="Q220" s="52" t="e">
        <f>INDEX(STATSTABLE,MATCH(F220,bpiTeams,0),MATCH(INDEX(Q:Q,1,1),statTitles,0))</f>
        <v>#N/A</v>
      </c>
      <c r="R220" s="52" t="e">
        <f>INDEX(STATSTABLE,MATCH(F220,bpiTeams,0),MATCH(INDEX(R:R,1,1),statTitles,0))</f>
        <v>#N/A</v>
      </c>
      <c r="S220" s="52" t="e">
        <f>INDEX(STATSTABLE,MATCH(F220,bpiTeams,0),MATCH(INDEX(S:S,1,1),statTitles,0))</f>
        <v>#N/A</v>
      </c>
      <c r="T220" s="52" t="e">
        <f>INDEX(STATSTABLE,MATCH(F220,bpiTeams,0),MATCH(INDEX(T:T,1,1),statTitles,0))</f>
        <v>#N/A</v>
      </c>
      <c r="U220" s="52" t="e">
        <f>INDEX(STATSTABLE,MATCH(F220,bpiTeams,0),MATCH(INDEX(U:U,1,1),statTitles,0))</f>
        <v>#N/A</v>
      </c>
      <c r="V220" s="52" t="e">
        <f>INDEX(STATSTABLE,MATCH(F220,bpiTeams,0),MATCH(INDEX(V:V,1,1),statTitles,0))</f>
        <v>#N/A</v>
      </c>
      <c r="W220" s="52" t="e">
        <f>INDEX(STATSTABLE,MATCH(F220,bpiTeams,0),MATCH(INDEX(W:W,1,1),statTitles,0))</f>
        <v>#N/A</v>
      </c>
      <c r="X220" s="52" t="e">
        <f>INDEX(STATSTABLE,MATCH(F220,bpiTeams,0),MATCH(INDEX(X:X,1,1),statTitles,0))</f>
        <v>#N/A</v>
      </c>
      <c r="Y220" s="52" t="e">
        <f>INDEX(STATSTABLE,MATCH(F220,bpiTeams,0),MATCH(INDEX(Y:Y,1,1),statTitles,0))</f>
        <v>#N/A</v>
      </c>
      <c r="Z220" s="52" t="e">
        <f>INDEX(STATSTABLE,MATCH(F220,bpiTeams,0),MATCH(INDEX(Z:Z,1,1),statTitles,0))</f>
        <v>#N/A</v>
      </c>
      <c r="AA220" s="55" t="e">
        <f t="shared" si="302"/>
        <v>#N/A</v>
      </c>
      <c r="AB220" s="55" t="e">
        <f t="shared" si="303"/>
        <v>#N/A</v>
      </c>
      <c r="AC220" s="55" t="e">
        <f t="shared" ref="AC220" si="309">AC219</f>
        <v>#N/A</v>
      </c>
      <c r="AD220" s="55" t="e">
        <f t="shared" si="305"/>
        <v>#N/A</v>
      </c>
      <c r="AE220" s="336" t="e">
        <f t="shared" si="306"/>
        <v>#N/A</v>
      </c>
      <c r="AF220" s="223" t="e">
        <f ca="1">INDEX(FGA_COEFFS,1,1)+AC220*INDEX(FGA_COEFFS,1,2)+AB220*INDEX(FGA_COEFFS,1,3)+U220*INDEX(FGA_COEFFS,1,4)+T219*INDEX(FGA_COEFFS,1,5)+V220*INDEX(FGA_COEFFS,1,6)+W219*INDEX(FGA_COEFFS,1,7)+P219*INDEX(FGA_COEFFS,1,8)+AB223*AB225</f>
        <v>#N/A</v>
      </c>
      <c r="AG220" s="223" t="e">
        <f ca="1">INDEX(THREEPTA_COEFFS,1,1)+AF220*INDEX(THREEPTA_COEFFS,1,2)+M220*INDEX(THREEPTA_COEFFS,1,3)+AD220*INDEX(THREEPTA_COEFFS,1,4)+N220*INDEX(THREEPTA_COEFFS,1,5)+O219*INDEX(THREEPTA_COEFFS,1,6)+AC223*AC225</f>
        <v>#N/A</v>
      </c>
      <c r="AH220" s="223" t="e">
        <f ca="1">INDEX(THREEPTPCT_COEFFS,1,1)+N220*INDEX(THREEPTPCT_COEFFS,1,2)+O219*INDEX(THREEPTPCT_COEFFS,1,3)+AD223*AD225</f>
        <v>#N/A</v>
      </c>
      <c r="AI220" s="55" t="e">
        <f t="shared" ca="1" si="307"/>
        <v>#N/A</v>
      </c>
      <c r="AJ220" s="223" t="e">
        <f ca="1">INDEX(TWOPTPCT_COEFFS,1,1)+AE220*INDEX(TWOPTPCT_COEFFS,1,2)+L219*INDEX(TWOPTPCT_COEFFS,1,3)+J219*INDEX(TWOPTPCT_COEFFS,1,4)+O219*INDEX(TWOPTPCT_COEFFS,1,5)+AE223*AE225</f>
        <v>#N/A</v>
      </c>
      <c r="AK220" s="223" t="e">
        <f ca="1">INDEX(FTA_COEFFS,1,1)+R220*INDEX(FTA_COEFFS,1,2)+Q219*INDEX(FTA_COEFFS,1,3)+(T220+U220)*INDEX(FTA_COEFFS,1,4)+(T219+U219)*INDEX(FTA_COEFFS,1,5)+P219*INDEX(FTA_COEFFS,1,6)+AF223*AF225</f>
        <v>#N/A</v>
      </c>
      <c r="AL220" s="223" t="e">
        <f ca="1">INDEX(FTPCT_COEFFS,1,1)+S220*INDEX(FTPCT_COEFFS,1,2)+I220*INDEX(FTPCT_COEFFS,1,3)+J219*INDEX(FTPCT_COEFFS,1,4)+AG223*AG225</f>
        <v>#N/A</v>
      </c>
      <c r="AM220" s="338" t="e">
        <f t="shared" ca="1" si="308"/>
        <v>#N/A</v>
      </c>
      <c r="AN220" s="55"/>
      <c r="AO220" s="55"/>
      <c r="AP220" s="55"/>
      <c r="AQ220" s="55"/>
      <c r="AR220" s="53"/>
    </row>
    <row r="221" spans="1:44" customFormat="1" x14ac:dyDescent="0.3">
      <c r="A221" s="53"/>
      <c r="B221" s="53"/>
      <c r="C221" s="53"/>
      <c r="D221" s="53"/>
      <c r="E221" s="64" t="e">
        <f ca="1">IF(G220&gt;G219,F220,F219)</f>
        <v>#N/A</v>
      </c>
      <c r="F221" s="53"/>
      <c r="G221" s="56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5"/>
      <c r="AB221" s="55"/>
      <c r="AC221" s="55"/>
      <c r="AD221" s="55"/>
      <c r="AE221" s="55"/>
      <c r="AF221" s="337"/>
      <c r="AG221" s="337"/>
      <c r="AH221" s="337"/>
      <c r="AI221" s="337"/>
      <c r="AJ221" s="337"/>
      <c r="AK221" s="337"/>
      <c r="AL221" s="337"/>
      <c r="AM221" s="337"/>
      <c r="AN221" s="55"/>
      <c r="AO221" s="55"/>
      <c r="AP221" s="55"/>
      <c r="AQ221" s="55"/>
      <c r="AR221" s="53"/>
    </row>
    <row r="222" spans="1:44" customFormat="1" x14ac:dyDescent="0.3">
      <c r="A222" s="53"/>
      <c r="B222" s="53"/>
      <c r="C222" s="53"/>
      <c r="D222" s="53"/>
      <c r="E222" s="53"/>
      <c r="F222" s="53"/>
      <c r="G222" s="166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4" t="s">
        <v>1305</v>
      </c>
      <c r="AB222" s="54" t="s">
        <v>128</v>
      </c>
      <c r="AC222" s="54" t="s">
        <v>157</v>
      </c>
      <c r="AD222" s="54" t="s">
        <v>151</v>
      </c>
      <c r="AE222" s="54" t="s">
        <v>1327</v>
      </c>
      <c r="AF222" s="54" t="s">
        <v>129</v>
      </c>
      <c r="AG222" s="54" t="s">
        <v>116</v>
      </c>
      <c r="AH222" s="54"/>
      <c r="AI222" s="54"/>
      <c r="AJ222" s="54"/>
      <c r="AK222" s="54"/>
      <c r="AL222" s="54"/>
      <c r="AM222" s="54"/>
      <c r="AN222" s="53"/>
      <c r="AO222" s="53"/>
      <c r="AP222" s="53"/>
      <c r="AQ222" s="53"/>
      <c r="AR222" s="53"/>
    </row>
    <row r="223" spans="1:44" customFormat="1" x14ac:dyDescent="0.3">
      <c r="A223" s="53"/>
      <c r="B223" s="53"/>
      <c r="C223" s="53"/>
      <c r="D223" s="53" t="e">
        <f ca="1">IF(G219&gt;(G220+(W219-W220)/2),1,IF(G220&gt;(G219+(W220-W219)/2),0,"Close"))</f>
        <v>#N/A</v>
      </c>
      <c r="E223" s="53"/>
      <c r="F223" s="53"/>
      <c r="G223" s="166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4"/>
      <c r="AB223" s="54">
        <f>Formulas!A223</f>
        <v>0</v>
      </c>
      <c r="AC223" s="54">
        <f>Formulas!A230</f>
        <v>0</v>
      </c>
      <c r="AD223" s="54">
        <f>Formulas!A237</f>
        <v>0</v>
      </c>
      <c r="AE223" s="54">
        <f>Formulas!A244</f>
        <v>0</v>
      </c>
      <c r="AF223" s="54">
        <f>Formulas!A251</f>
        <v>0</v>
      </c>
      <c r="AG223" s="54">
        <f>Formulas!A258</f>
        <v>0</v>
      </c>
      <c r="AH223" s="54"/>
      <c r="AI223" s="336"/>
      <c r="AJ223" s="336"/>
      <c r="AK223" s="336"/>
      <c r="AL223" s="54"/>
      <c r="AM223" s="54"/>
      <c r="AN223" s="53"/>
      <c r="AO223" s="53"/>
      <c r="AP223" s="53"/>
      <c r="AQ223" s="53"/>
      <c r="AR223" s="53"/>
    </row>
    <row r="224" spans="1:44" customFormat="1" x14ac:dyDescent="0.3">
      <c r="A224" s="53"/>
      <c r="B224" s="53"/>
      <c r="C224" s="53"/>
      <c r="D224" s="53"/>
      <c r="E224" s="53"/>
      <c r="F224" s="53"/>
      <c r="G224" s="166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336"/>
      <c r="AB224" s="336">
        <f t="shared" ref="AB224:AB225" ca="1" si="310">1.5*RAND()^2*IF(RAND()&gt;0.5,1,-1)</f>
        <v>-0.63377743530791186</v>
      </c>
      <c r="AC224" s="336">
        <f t="shared" ca="1" si="280"/>
        <v>0.96596520398828722</v>
      </c>
      <c r="AD224" s="336">
        <f t="shared" ca="1" si="280"/>
        <v>-0.74855202899529683</v>
      </c>
      <c r="AE224" s="336">
        <f t="shared" ca="1" si="280"/>
        <v>-0.55526849687882052</v>
      </c>
      <c r="AF224" s="336">
        <f t="shared" ca="1" si="280"/>
        <v>-0.53613693737797585</v>
      </c>
      <c r="AG224" s="336">
        <f t="shared" ca="1" si="280"/>
        <v>7.0205690524844499E-3</v>
      </c>
      <c r="AH224" s="336"/>
      <c r="AI224" s="336"/>
      <c r="AJ224" s="336"/>
      <c r="AK224" s="336"/>
      <c r="AL224" s="54"/>
      <c r="AM224" s="54"/>
      <c r="AN224" s="53"/>
      <c r="AO224" s="55"/>
      <c r="AP224" s="55"/>
      <c r="AQ224" s="55"/>
      <c r="AR224" s="53"/>
    </row>
    <row r="225" spans="1:44" customFormat="1" x14ac:dyDescent="0.3">
      <c r="A225" s="53"/>
      <c r="B225" s="53"/>
      <c r="C225" s="53"/>
      <c r="D225" s="53"/>
      <c r="E225" s="53"/>
      <c r="F225" s="54"/>
      <c r="G225" s="165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3"/>
      <c r="AB225" s="336">
        <f t="shared" ca="1" si="310"/>
        <v>-3.2390112047745716E-2</v>
      </c>
      <c r="AC225" s="336">
        <f t="shared" ca="1" si="280"/>
        <v>0.21067021722005858</v>
      </c>
      <c r="AD225" s="336">
        <f t="shared" ca="1" si="280"/>
        <v>-0.66304071744172899</v>
      </c>
      <c r="AE225" s="336">
        <f t="shared" ca="1" si="280"/>
        <v>-0.18624701702553667</v>
      </c>
      <c r="AF225" s="336">
        <f t="shared" ca="1" si="280"/>
        <v>1.0856131128008635</v>
      </c>
      <c r="AG225" s="336">
        <f t="shared" ca="1" si="280"/>
        <v>-0.25415721258816243</v>
      </c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3"/>
    </row>
    <row r="226" spans="1:44" customFormat="1" x14ac:dyDescent="0.3">
      <c r="A226" s="53"/>
      <c r="B226" s="53"/>
      <c r="C226" s="53"/>
      <c r="D226" s="53"/>
      <c r="E226" s="53" t="s">
        <v>172</v>
      </c>
      <c r="F226" s="53">
        <f>F219</f>
        <v>0</v>
      </c>
      <c r="G226" s="56" t="e">
        <f t="shared" ref="G226:G227" ca="1" si="311">AM226</f>
        <v>#N/A</v>
      </c>
      <c r="H226" s="52" t="e">
        <f>INDEX(STATSTABLE,MATCH(F226,bpiTeams,0),MATCH(INDEX(H:H,1,1),statTitles,0))</f>
        <v>#N/A</v>
      </c>
      <c r="I226" s="52" t="e">
        <f>INDEX(STATSTABLE,MATCH(F226,bpiTeams,0),MATCH(INDEX(I:I,1,1),statTitles,0))</f>
        <v>#N/A</v>
      </c>
      <c r="J226" s="52" t="e">
        <f>INDEX(STATSTABLE,MATCH(F226,bpiTeams,0),MATCH(INDEX(J:J,1,1),statTitles,0))</f>
        <v>#N/A</v>
      </c>
      <c r="K226" s="52" t="e">
        <f>INDEX(STATSTABLE,MATCH(F226,bpiTeams,0),MATCH(INDEX(K:K,1,1),statTitles,0))</f>
        <v>#N/A</v>
      </c>
      <c r="L226" s="52" t="e">
        <f>INDEX(STATSTABLE,MATCH(F226,bpiTeams,0),MATCH(INDEX(L:L,1,1),statTitles,0))</f>
        <v>#N/A</v>
      </c>
      <c r="M226" s="52" t="e">
        <f>INDEX(STATSTABLE,MATCH(F226,bpiTeams,0),MATCH(INDEX(M:M,1,1),statTitles,0))</f>
        <v>#N/A</v>
      </c>
      <c r="N226" s="52" t="e">
        <f>INDEX(STATSTABLE,MATCH(F226,bpiTeams,0),MATCH(INDEX(N:N,1,1),statTitles,0))</f>
        <v>#N/A</v>
      </c>
      <c r="O226" s="52" t="e">
        <f>INDEX(STATSTABLE,MATCH(F226,bpiTeams,0),MATCH(INDEX(O:O,1,1),statTitles,0))</f>
        <v>#N/A</v>
      </c>
      <c r="P226" s="52" t="e">
        <f>INDEX(STATSTABLE,MATCH(F226,bpiTeams,0),MATCH(INDEX(P:P,1,1),statTitles,0))</f>
        <v>#N/A</v>
      </c>
      <c r="Q226" s="52" t="e">
        <f>INDEX(STATSTABLE,MATCH(F226,bpiTeams,0),MATCH(INDEX(Q:Q,1,1),statTitles,0))</f>
        <v>#N/A</v>
      </c>
      <c r="R226" s="52" t="e">
        <f>INDEX(STATSTABLE,MATCH(F226,bpiTeams,0),MATCH(INDEX(R:R,1,1),statTitles,0))</f>
        <v>#N/A</v>
      </c>
      <c r="S226" s="52" t="e">
        <f>INDEX(STATSTABLE,MATCH(F226,bpiTeams,0),MATCH(INDEX(S:S,1,1),statTitles,0))</f>
        <v>#N/A</v>
      </c>
      <c r="T226" s="52" t="e">
        <f>INDEX(STATSTABLE,MATCH(F226,bpiTeams,0),MATCH(INDEX(T:T,1,1),statTitles,0))</f>
        <v>#N/A</v>
      </c>
      <c r="U226" s="52" t="e">
        <f>INDEX(STATSTABLE,MATCH(F226,bpiTeams,0),MATCH(INDEX(U:U,1,1),statTitles,0))</f>
        <v>#N/A</v>
      </c>
      <c r="V226" s="52" t="e">
        <f>INDEX(STATSTABLE,MATCH(F226,bpiTeams,0),MATCH(INDEX(V:V,1,1),statTitles,0))</f>
        <v>#N/A</v>
      </c>
      <c r="W226" s="52" t="e">
        <f>INDEX(STATSTABLE,MATCH(F226,bpiTeams,0),MATCH(INDEX(W:W,1,1),statTitles,0))</f>
        <v>#N/A</v>
      </c>
      <c r="X226" s="52" t="e">
        <f>INDEX(STATSTABLE,MATCH(F226,bpiTeams,0),MATCH(INDEX(X:X,1,1),statTitles,0))</f>
        <v>#N/A</v>
      </c>
      <c r="Y226" s="52" t="e">
        <f>INDEX(STATSTABLE,MATCH(F226,bpiTeams,0),MATCH(INDEX(Y:Y,1,1),statTitles,0))</f>
        <v>#N/A</v>
      </c>
      <c r="Z226" s="52" t="e">
        <f>INDEX(STATSTABLE,MATCH(F226,bpiTeams,0),MATCH(INDEX(Z:Z,1,1),statTitles,0))</f>
        <v>#N/A</v>
      </c>
      <c r="AA226" s="55" t="e">
        <f t="shared" ref="AA226:AA227" si="312">(K226-(R226*S226)/100-3*(M226*N226)/100)/2</f>
        <v>#N/A</v>
      </c>
      <c r="AB226" s="55" t="e">
        <f t="shared" ref="AB226:AB227" si="313">SUM(AA226,(M226*N226/100))/(I226/100)</f>
        <v>#N/A</v>
      </c>
      <c r="AC226" s="55" t="e">
        <f t="shared" ref="AC226" si="314">X226*0.5+X227*0.5</f>
        <v>#N/A</v>
      </c>
      <c r="AD226" s="55" t="e">
        <f t="shared" ref="AD226:AD227" si="315">M226/AB226</f>
        <v>#N/A</v>
      </c>
      <c r="AE226" s="336" t="e">
        <f t="shared" ref="AE226:AE227" si="316">AA226/(AB226-M226)</f>
        <v>#N/A</v>
      </c>
      <c r="AF226" s="223" t="e">
        <f ca="1">INDEX(FGA_COEFFS,1,1)+AC226*INDEX(FGA_COEFFS,1,2)+AB226*INDEX(FGA_COEFFS,1,3)+U226*INDEX(FGA_COEFFS,1,4)+T227*INDEX(FGA_COEFFS,1,5)+V226*INDEX(FGA_COEFFS,1,6)+W227*INDEX(FGA_COEFFS,1,7)+P227*INDEX(FGA_COEFFS,1,8)+AB230*AB231</f>
        <v>#N/A</v>
      </c>
      <c r="AG226" s="223" t="e">
        <f ca="1">INDEX(THREEPTA_COEFFS,1,1)+AF226*INDEX(THREEPTA_COEFFS,1,2)+M226*INDEX(THREEPTA_COEFFS,1,3)+AD226*INDEX(THREEPTA_COEFFS,1,4)+N226*INDEX(THREEPTA_COEFFS,1,5)+O227*INDEX(THREEPTA_COEFFS,1,6)+AC230*AC231</f>
        <v>#N/A</v>
      </c>
      <c r="AH226" s="223" t="e">
        <f ca="1">INDEX(THREEPTPCT_COEFFS,1,1)+N226*INDEX(THREEPTPCT_COEFFS,1,2)+O227*INDEX(THREEPTPCT_COEFFS,1,3)+AD230*AD231</f>
        <v>#N/A</v>
      </c>
      <c r="AI226" s="55" t="e">
        <f t="shared" ref="AI226:AI227" ca="1" si="317">AF226-AG226</f>
        <v>#N/A</v>
      </c>
      <c r="AJ226" s="223" t="e">
        <f ca="1">INDEX(TWOPTPCT_COEFFS,1,1)+AE226*INDEX(TWOPTPCT_COEFFS,1,2)+L227*INDEX(TWOPTPCT_COEFFS,1,3)+J227*INDEX(TWOPTPCT_COEFFS,1,4)+O227*INDEX(TWOPTPCT_COEFFS,1,5)+AE230*AE231</f>
        <v>#N/A</v>
      </c>
      <c r="AK226" s="223" t="e">
        <f ca="1">INDEX(FTA_COEFFS,1,1)+R226*INDEX(FTA_COEFFS,1,2)+Q227*INDEX(FTA_COEFFS,1,3)+(T226+U226)*INDEX(FTA_COEFFS,1,4)+(T227+U227)*INDEX(FTA_COEFFS,1,5)+P227*INDEX(FTA_COEFFS,1,6)+AF230*AF231</f>
        <v>#N/A</v>
      </c>
      <c r="AL226" s="223" t="e">
        <f ca="1">INDEX(FTPCT_COEFFS,1,1)+S226*INDEX(FTPCT_COEFFS,1,2)+I226*INDEX(FTPCT_COEFFS,1,3)+J227*INDEX(FTPCT_COEFFS,1,4)+AG230*AG231</f>
        <v>#N/A</v>
      </c>
      <c r="AM226" s="338" t="e">
        <f t="shared" ref="AM226:AM227" ca="1" si="318">AG226*AH226/100+AI226*AJ226+AK226*AL226/100</f>
        <v>#N/A</v>
      </c>
      <c r="AN226" s="55"/>
      <c r="AO226" s="55"/>
      <c r="AP226" s="55"/>
      <c r="AQ226" s="55"/>
      <c r="AR226" s="53"/>
    </row>
    <row r="227" spans="1:44" customFormat="1" x14ac:dyDescent="0.3">
      <c r="A227" s="53"/>
      <c r="B227" s="53"/>
      <c r="C227" s="53"/>
      <c r="D227" s="53"/>
      <c r="E227" s="53" t="s">
        <v>175</v>
      </c>
      <c r="F227" s="54" t="e">
        <f>F220</f>
        <v>#N/A</v>
      </c>
      <c r="G227" s="56" t="e">
        <f t="shared" ca="1" si="311"/>
        <v>#N/A</v>
      </c>
      <c r="H227" s="52" t="e">
        <f>INDEX(STATSTABLE,MATCH(F227,bpiTeams,0),MATCH(INDEX(H:H,1,1),statTitles,0))</f>
        <v>#N/A</v>
      </c>
      <c r="I227" s="52" t="e">
        <f>INDEX(STATSTABLE,MATCH(F227,bpiTeams,0),MATCH(INDEX(I:I,1,1),statTitles,0))</f>
        <v>#N/A</v>
      </c>
      <c r="J227" s="52" t="e">
        <f>INDEX(STATSTABLE,MATCH(F227,bpiTeams,0),MATCH(INDEX(J:J,1,1),statTitles,0))</f>
        <v>#N/A</v>
      </c>
      <c r="K227" s="52" t="e">
        <f>INDEX(STATSTABLE,MATCH(F227,bpiTeams,0),MATCH(INDEX(K:K,1,1),statTitles,0))</f>
        <v>#N/A</v>
      </c>
      <c r="L227" s="52" t="e">
        <f>INDEX(STATSTABLE,MATCH(F227,bpiTeams,0),MATCH(INDEX(L:L,1,1),statTitles,0))</f>
        <v>#N/A</v>
      </c>
      <c r="M227" s="52" t="e">
        <f>INDEX(STATSTABLE,MATCH(F227,bpiTeams,0),MATCH(INDEX(M:M,1,1),statTitles,0))</f>
        <v>#N/A</v>
      </c>
      <c r="N227" s="52" t="e">
        <f>INDEX(STATSTABLE,MATCH(F227,bpiTeams,0),MATCH(INDEX(N:N,1,1),statTitles,0))</f>
        <v>#N/A</v>
      </c>
      <c r="O227" s="52" t="e">
        <f>INDEX(STATSTABLE,MATCH(F227,bpiTeams,0),MATCH(INDEX(O:O,1,1),statTitles,0))</f>
        <v>#N/A</v>
      </c>
      <c r="P227" s="52" t="e">
        <f>INDEX(STATSTABLE,MATCH(F227,bpiTeams,0),MATCH(INDEX(P:P,1,1),statTitles,0))</f>
        <v>#N/A</v>
      </c>
      <c r="Q227" s="52" t="e">
        <f>INDEX(STATSTABLE,MATCH(F227,bpiTeams,0),MATCH(INDEX(Q:Q,1,1),statTitles,0))</f>
        <v>#N/A</v>
      </c>
      <c r="R227" s="52" t="e">
        <f>INDEX(STATSTABLE,MATCH(F227,bpiTeams,0),MATCH(INDEX(R:R,1,1),statTitles,0))</f>
        <v>#N/A</v>
      </c>
      <c r="S227" s="52" t="e">
        <f>INDEX(STATSTABLE,MATCH(F227,bpiTeams,0),MATCH(INDEX(S:S,1,1),statTitles,0))</f>
        <v>#N/A</v>
      </c>
      <c r="T227" s="52" t="e">
        <f>INDEX(STATSTABLE,MATCH(F227,bpiTeams,0),MATCH(INDEX(T:T,1,1),statTitles,0))</f>
        <v>#N/A</v>
      </c>
      <c r="U227" s="52" t="e">
        <f>INDEX(STATSTABLE,MATCH(F227,bpiTeams,0),MATCH(INDEX(U:U,1,1),statTitles,0))</f>
        <v>#N/A</v>
      </c>
      <c r="V227" s="52" t="e">
        <f>INDEX(STATSTABLE,MATCH(F227,bpiTeams,0),MATCH(INDEX(V:V,1,1),statTitles,0))</f>
        <v>#N/A</v>
      </c>
      <c r="W227" s="52" t="e">
        <f>INDEX(STATSTABLE,MATCH(F227,bpiTeams,0),MATCH(INDEX(W:W,1,1),statTitles,0))</f>
        <v>#N/A</v>
      </c>
      <c r="X227" s="52" t="e">
        <f>INDEX(STATSTABLE,MATCH(F227,bpiTeams,0),MATCH(INDEX(X:X,1,1),statTitles,0))</f>
        <v>#N/A</v>
      </c>
      <c r="Y227" s="52" t="e">
        <f>INDEX(STATSTABLE,MATCH(F227,bpiTeams,0),MATCH(INDEX(Y:Y,1,1),statTitles,0))</f>
        <v>#N/A</v>
      </c>
      <c r="Z227" s="52" t="e">
        <f>INDEX(STATSTABLE,MATCH(F227,bpiTeams,0),MATCH(INDEX(Z:Z,1,1),statTitles,0))</f>
        <v>#N/A</v>
      </c>
      <c r="AA227" s="55" t="e">
        <f t="shared" si="312"/>
        <v>#N/A</v>
      </c>
      <c r="AB227" s="55" t="e">
        <f t="shared" si="313"/>
        <v>#N/A</v>
      </c>
      <c r="AC227" s="55" t="e">
        <f t="shared" ref="AC227" si="319">AC226</f>
        <v>#N/A</v>
      </c>
      <c r="AD227" s="55" t="e">
        <f t="shared" si="315"/>
        <v>#N/A</v>
      </c>
      <c r="AE227" s="336" t="e">
        <f t="shared" si="316"/>
        <v>#N/A</v>
      </c>
      <c r="AF227" s="223" t="e">
        <f ca="1">INDEX(FGA_COEFFS,1,1)+AC227*INDEX(FGA_COEFFS,1,2)+AB227*INDEX(FGA_COEFFS,1,3)+U227*INDEX(FGA_COEFFS,1,4)+T226*INDEX(FGA_COEFFS,1,5)+V227*INDEX(FGA_COEFFS,1,6)+W226*INDEX(FGA_COEFFS,1,7)+P226*INDEX(FGA_COEFFS,1,8)+AB230*AB232</f>
        <v>#N/A</v>
      </c>
      <c r="AG227" s="223" t="e">
        <f ca="1">INDEX(THREEPTA_COEFFS,1,1)+AF227*INDEX(THREEPTA_COEFFS,1,2)+M227*INDEX(THREEPTA_COEFFS,1,3)+AD227*INDEX(THREEPTA_COEFFS,1,4)+N227*INDEX(THREEPTA_COEFFS,1,5)+O226*INDEX(THREEPTA_COEFFS,1,6)+AC230*AC232</f>
        <v>#N/A</v>
      </c>
      <c r="AH227" s="223" t="e">
        <f ca="1">INDEX(THREEPTPCT_COEFFS,1,1)+N227*INDEX(THREEPTPCT_COEFFS,1,2)+O226*INDEX(THREEPTPCT_COEFFS,1,3)+AD230*AD232</f>
        <v>#N/A</v>
      </c>
      <c r="AI227" s="55" t="e">
        <f t="shared" ca="1" si="317"/>
        <v>#N/A</v>
      </c>
      <c r="AJ227" s="223" t="e">
        <f ca="1">INDEX(TWOPTPCT_COEFFS,1,1)+AE227*INDEX(TWOPTPCT_COEFFS,1,2)+L226*INDEX(TWOPTPCT_COEFFS,1,3)+J226*INDEX(TWOPTPCT_COEFFS,1,4)+O226*INDEX(TWOPTPCT_COEFFS,1,5)+AE230*AE232</f>
        <v>#N/A</v>
      </c>
      <c r="AK227" s="223" t="e">
        <f ca="1">INDEX(FTA_COEFFS,1,1)+R227*INDEX(FTA_COEFFS,1,2)+Q226*INDEX(FTA_COEFFS,1,3)+(T227+U227)*INDEX(FTA_COEFFS,1,4)+(T226+U226)*INDEX(FTA_COEFFS,1,5)+P226*INDEX(FTA_COEFFS,1,6)+AF230*AF232</f>
        <v>#N/A</v>
      </c>
      <c r="AL227" s="223" t="e">
        <f ca="1">INDEX(FTPCT_COEFFS,1,1)+S227*INDEX(FTPCT_COEFFS,1,2)+I227*INDEX(FTPCT_COEFFS,1,3)+J226*INDEX(FTPCT_COEFFS,1,4)+AG230*AG232</f>
        <v>#N/A</v>
      </c>
      <c r="AM227" s="338" t="e">
        <f t="shared" ca="1" si="318"/>
        <v>#N/A</v>
      </c>
      <c r="AN227" s="55"/>
      <c r="AO227" s="55"/>
      <c r="AP227" s="55"/>
      <c r="AQ227" s="55"/>
      <c r="AR227" s="53"/>
    </row>
    <row r="228" spans="1:44" customFormat="1" x14ac:dyDescent="0.3">
      <c r="A228" s="53"/>
      <c r="B228" s="53"/>
      <c r="C228" s="53"/>
      <c r="D228" s="53"/>
      <c r="E228" s="64" t="e">
        <f ca="1">IF(G227&gt;G226,F227,F226)</f>
        <v>#N/A</v>
      </c>
      <c r="F228" s="53"/>
      <c r="G228" s="56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5"/>
      <c r="AB228" s="55"/>
      <c r="AC228" s="55"/>
      <c r="AD228" s="55"/>
      <c r="AE228" s="55"/>
      <c r="AF228" s="337"/>
      <c r="AG228" s="337"/>
      <c r="AH228" s="337"/>
      <c r="AI228" s="337"/>
      <c r="AJ228" s="337"/>
      <c r="AK228" s="337"/>
      <c r="AL228" s="337"/>
      <c r="AM228" s="337"/>
      <c r="AN228" s="55"/>
      <c r="AO228" s="55"/>
      <c r="AP228" s="55"/>
      <c r="AQ228" s="55"/>
      <c r="AR228" s="53"/>
    </row>
    <row r="229" spans="1:44" customFormat="1" x14ac:dyDescent="0.3">
      <c r="A229" s="53"/>
      <c r="B229" s="53"/>
      <c r="C229" s="53"/>
      <c r="D229" s="53"/>
      <c r="E229" s="53"/>
      <c r="F229" s="53"/>
      <c r="G229" s="166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4" t="s">
        <v>1305</v>
      </c>
      <c r="AB229" s="54" t="s">
        <v>128</v>
      </c>
      <c r="AC229" s="54" t="s">
        <v>157</v>
      </c>
      <c r="AD229" s="54" t="s">
        <v>151</v>
      </c>
      <c r="AE229" s="54" t="s">
        <v>1327</v>
      </c>
      <c r="AF229" s="54" t="s">
        <v>129</v>
      </c>
      <c r="AG229" s="54" t="s">
        <v>116</v>
      </c>
      <c r="AH229" s="54"/>
      <c r="AI229" s="54"/>
      <c r="AJ229" s="54"/>
      <c r="AK229" s="54"/>
      <c r="AL229" s="54"/>
      <c r="AM229" s="54"/>
      <c r="AN229" s="53"/>
      <c r="AO229" s="53"/>
      <c r="AP229" s="53"/>
      <c r="AQ229" s="53"/>
      <c r="AR229" s="53"/>
    </row>
    <row r="230" spans="1:44" customFormat="1" x14ac:dyDescent="0.3">
      <c r="A230" s="53"/>
      <c r="B230" s="53"/>
      <c r="C230" s="53"/>
      <c r="D230" s="53" t="e">
        <f ca="1">IF(G226&gt;(G227+(W226-W227)/2),1,IF(G227&gt;(G226+(W227-W226)/2),0,"Close"))</f>
        <v>#N/A</v>
      </c>
      <c r="E230" s="53"/>
      <c r="F230" s="53"/>
      <c r="G230" s="166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4"/>
      <c r="AB230" s="54">
        <f>Formulas!A230</f>
        <v>0</v>
      </c>
      <c r="AC230" s="54">
        <f>Formulas!A237</f>
        <v>0</v>
      </c>
      <c r="AD230" s="54">
        <f>Formulas!A244</f>
        <v>0</v>
      </c>
      <c r="AE230" s="54">
        <f>Formulas!A251</f>
        <v>0</v>
      </c>
      <c r="AF230" s="54">
        <f>Formulas!A258</f>
        <v>0</v>
      </c>
      <c r="AG230" s="54">
        <f>Formulas!A265</f>
        <v>0</v>
      </c>
      <c r="AH230" s="54"/>
      <c r="AI230" s="336"/>
      <c r="AJ230" s="336"/>
      <c r="AK230" s="336"/>
      <c r="AL230" s="54"/>
      <c r="AM230" s="54"/>
      <c r="AN230" s="53"/>
      <c r="AO230" s="53"/>
      <c r="AP230" s="53"/>
      <c r="AQ230" s="53"/>
      <c r="AR230" s="53"/>
    </row>
    <row r="231" spans="1:44" customFormat="1" x14ac:dyDescent="0.3">
      <c r="A231" s="53"/>
      <c r="B231" s="53"/>
      <c r="C231" s="53"/>
      <c r="D231" s="53"/>
      <c r="E231" s="53"/>
      <c r="F231" s="53"/>
      <c r="G231" s="166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336"/>
      <c r="AB231" s="336">
        <f t="shared" ref="AB231:AB232" ca="1" si="320">1.5*RAND()^2*IF(RAND()&gt;0.5,1,-1)</f>
        <v>-1.1814036994471113</v>
      </c>
      <c r="AC231" s="336">
        <f t="shared" ca="1" si="280"/>
        <v>-4.9847682818705122E-2</v>
      </c>
      <c r="AD231" s="336">
        <f t="shared" ca="1" si="280"/>
        <v>0.75788570915545095</v>
      </c>
      <c r="AE231" s="336">
        <f t="shared" ca="1" si="280"/>
        <v>0.10133856612289401</v>
      </c>
      <c r="AF231" s="336">
        <f t="shared" ca="1" si="280"/>
        <v>-0.76123471817603905</v>
      </c>
      <c r="AG231" s="336">
        <f t="shared" ca="1" si="280"/>
        <v>0.96939634210178105</v>
      </c>
      <c r="AH231" s="336"/>
      <c r="AI231" s="336"/>
      <c r="AJ231" s="336"/>
      <c r="AK231" s="336"/>
      <c r="AL231" s="54"/>
      <c r="AM231" s="54"/>
      <c r="AN231" s="53"/>
      <c r="AO231" s="55"/>
      <c r="AP231" s="55"/>
      <c r="AQ231" s="55"/>
      <c r="AR231" s="53"/>
    </row>
    <row r="232" spans="1:44" customFormat="1" x14ac:dyDescent="0.3">
      <c r="A232" s="53"/>
      <c r="B232" s="53"/>
      <c r="C232" s="53"/>
      <c r="D232" s="53"/>
      <c r="E232" s="53"/>
      <c r="F232" s="54"/>
      <c r="G232" s="165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3"/>
      <c r="AB232" s="336">
        <f t="shared" ca="1" si="320"/>
        <v>-0.21796821407984551</v>
      </c>
      <c r="AC232" s="336">
        <f t="shared" ca="1" si="280"/>
        <v>-0.81010337101940721</v>
      </c>
      <c r="AD232" s="336">
        <f t="shared" ca="1" si="280"/>
        <v>-0.47225012846537578</v>
      </c>
      <c r="AE232" s="336">
        <f t="shared" ca="1" si="280"/>
        <v>-0.1924832614977845</v>
      </c>
      <c r="AF232" s="336">
        <f t="shared" ca="1" si="280"/>
        <v>5.6258709590953332E-2</v>
      </c>
      <c r="AG232" s="336">
        <f t="shared" ca="1" si="280"/>
        <v>-1.3338114948656148</v>
      </c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3"/>
    </row>
    <row r="233" spans="1:44" customFormat="1" x14ac:dyDescent="0.3">
      <c r="A233" s="53"/>
      <c r="B233" s="53"/>
      <c r="C233" s="53"/>
      <c r="D233" s="53"/>
      <c r="E233" s="53" t="s">
        <v>172</v>
      </c>
      <c r="F233" s="53">
        <f>F226</f>
        <v>0</v>
      </c>
      <c r="G233" s="56" t="e">
        <f t="shared" ref="G233:G234" ca="1" si="321">AM233</f>
        <v>#N/A</v>
      </c>
      <c r="H233" s="52" t="e">
        <f>INDEX(STATSTABLE,MATCH(F233,bpiTeams,0),MATCH(INDEX(H:H,1,1),statTitles,0))</f>
        <v>#N/A</v>
      </c>
      <c r="I233" s="52" t="e">
        <f>INDEX(STATSTABLE,MATCH(F233,bpiTeams,0),MATCH(INDEX(I:I,1,1),statTitles,0))</f>
        <v>#N/A</v>
      </c>
      <c r="J233" s="52" t="e">
        <f>INDEX(STATSTABLE,MATCH(F233,bpiTeams,0),MATCH(INDEX(J:J,1,1),statTitles,0))</f>
        <v>#N/A</v>
      </c>
      <c r="K233" s="52" t="e">
        <f>INDEX(STATSTABLE,MATCH(F233,bpiTeams,0),MATCH(INDEX(K:K,1,1),statTitles,0))</f>
        <v>#N/A</v>
      </c>
      <c r="L233" s="52" t="e">
        <f>INDEX(STATSTABLE,MATCH(F233,bpiTeams,0),MATCH(INDEX(L:L,1,1),statTitles,0))</f>
        <v>#N/A</v>
      </c>
      <c r="M233" s="52" t="e">
        <f>INDEX(STATSTABLE,MATCH(F233,bpiTeams,0),MATCH(INDEX(M:M,1,1),statTitles,0))</f>
        <v>#N/A</v>
      </c>
      <c r="N233" s="52" t="e">
        <f>INDEX(STATSTABLE,MATCH(F233,bpiTeams,0),MATCH(INDEX(N:N,1,1),statTitles,0))</f>
        <v>#N/A</v>
      </c>
      <c r="O233" s="52" t="e">
        <f>INDEX(STATSTABLE,MATCH(F233,bpiTeams,0),MATCH(INDEX(O:O,1,1),statTitles,0))</f>
        <v>#N/A</v>
      </c>
      <c r="P233" s="52" t="e">
        <f>INDEX(STATSTABLE,MATCH(F233,bpiTeams,0),MATCH(INDEX(P:P,1,1),statTitles,0))</f>
        <v>#N/A</v>
      </c>
      <c r="Q233" s="52" t="e">
        <f>INDEX(STATSTABLE,MATCH(F233,bpiTeams,0),MATCH(INDEX(Q:Q,1,1),statTitles,0))</f>
        <v>#N/A</v>
      </c>
      <c r="R233" s="52" t="e">
        <f>INDEX(STATSTABLE,MATCH(F233,bpiTeams,0),MATCH(INDEX(R:R,1,1),statTitles,0))</f>
        <v>#N/A</v>
      </c>
      <c r="S233" s="52" t="e">
        <f>INDEX(STATSTABLE,MATCH(F233,bpiTeams,0),MATCH(INDEX(S:S,1,1),statTitles,0))</f>
        <v>#N/A</v>
      </c>
      <c r="T233" s="52" t="e">
        <f>INDEX(STATSTABLE,MATCH(F233,bpiTeams,0),MATCH(INDEX(T:T,1,1),statTitles,0))</f>
        <v>#N/A</v>
      </c>
      <c r="U233" s="52" t="e">
        <f>INDEX(STATSTABLE,MATCH(F233,bpiTeams,0),MATCH(INDEX(U:U,1,1),statTitles,0))</f>
        <v>#N/A</v>
      </c>
      <c r="V233" s="52" t="e">
        <f>INDEX(STATSTABLE,MATCH(F233,bpiTeams,0),MATCH(INDEX(V:V,1,1),statTitles,0))</f>
        <v>#N/A</v>
      </c>
      <c r="W233" s="52" t="e">
        <f>INDEX(STATSTABLE,MATCH(F233,bpiTeams,0),MATCH(INDEX(W:W,1,1),statTitles,0))</f>
        <v>#N/A</v>
      </c>
      <c r="X233" s="52" t="e">
        <f>INDEX(STATSTABLE,MATCH(F233,bpiTeams,0),MATCH(INDEX(X:X,1,1),statTitles,0))</f>
        <v>#N/A</v>
      </c>
      <c r="Y233" s="52" t="e">
        <f>INDEX(STATSTABLE,MATCH(F233,bpiTeams,0),MATCH(INDEX(Y:Y,1,1),statTitles,0))</f>
        <v>#N/A</v>
      </c>
      <c r="Z233" s="52" t="e">
        <f>INDEX(STATSTABLE,MATCH(F233,bpiTeams,0),MATCH(INDEX(Z:Z,1,1),statTitles,0))</f>
        <v>#N/A</v>
      </c>
      <c r="AA233" s="55" t="e">
        <f t="shared" ref="AA233:AA234" si="322">(K233-(R233*S233)/100-3*(M233*N233)/100)/2</f>
        <v>#N/A</v>
      </c>
      <c r="AB233" s="55" t="e">
        <f t="shared" ref="AB233:AB234" si="323">SUM(AA233,(M233*N233/100))/(I233/100)</f>
        <v>#N/A</v>
      </c>
      <c r="AC233" s="55" t="e">
        <f t="shared" ref="AC233" si="324">X233*0.5+X234*0.5</f>
        <v>#N/A</v>
      </c>
      <c r="AD233" s="55" t="e">
        <f t="shared" ref="AD233:AD234" si="325">M233/AB233</f>
        <v>#N/A</v>
      </c>
      <c r="AE233" s="336" t="e">
        <f t="shared" ref="AE233:AE234" si="326">AA233/(AB233-M233)</f>
        <v>#N/A</v>
      </c>
      <c r="AF233" s="223" t="e">
        <f ca="1">INDEX(FGA_COEFFS,1,1)+AC233*INDEX(FGA_COEFFS,1,2)+AB233*INDEX(FGA_COEFFS,1,3)+U233*INDEX(FGA_COEFFS,1,4)+T234*INDEX(FGA_COEFFS,1,5)+V233*INDEX(FGA_COEFFS,1,6)+W234*INDEX(FGA_COEFFS,1,7)+P234*INDEX(FGA_COEFFS,1,8)+AB237*AB238</f>
        <v>#N/A</v>
      </c>
      <c r="AG233" s="223" t="e">
        <f ca="1">INDEX(THREEPTA_COEFFS,1,1)+AF233*INDEX(THREEPTA_COEFFS,1,2)+M233*INDEX(THREEPTA_COEFFS,1,3)+AD233*INDEX(THREEPTA_COEFFS,1,4)+N233*INDEX(THREEPTA_COEFFS,1,5)+O234*INDEX(THREEPTA_COEFFS,1,6)+AC237*AC238</f>
        <v>#N/A</v>
      </c>
      <c r="AH233" s="223" t="e">
        <f ca="1">INDEX(THREEPTPCT_COEFFS,1,1)+N233*INDEX(THREEPTPCT_COEFFS,1,2)+O234*INDEX(THREEPTPCT_COEFFS,1,3)+AD237*AD238</f>
        <v>#N/A</v>
      </c>
      <c r="AI233" s="55" t="e">
        <f t="shared" ref="AI233:AI234" ca="1" si="327">AF233-AG233</f>
        <v>#N/A</v>
      </c>
      <c r="AJ233" s="223" t="e">
        <f ca="1">INDEX(TWOPTPCT_COEFFS,1,1)+AE233*INDEX(TWOPTPCT_COEFFS,1,2)+L234*INDEX(TWOPTPCT_COEFFS,1,3)+J234*INDEX(TWOPTPCT_COEFFS,1,4)+O234*INDEX(TWOPTPCT_COEFFS,1,5)+AE237*AE238</f>
        <v>#N/A</v>
      </c>
      <c r="AK233" s="223" t="e">
        <f ca="1">INDEX(FTA_COEFFS,1,1)+R233*INDEX(FTA_COEFFS,1,2)+Q234*INDEX(FTA_COEFFS,1,3)+(T233+U233)*INDEX(FTA_COEFFS,1,4)+(T234+U234)*INDEX(FTA_COEFFS,1,5)+P234*INDEX(FTA_COEFFS,1,6)+AF237*AF238</f>
        <v>#N/A</v>
      </c>
      <c r="AL233" s="223" t="e">
        <f ca="1">INDEX(FTPCT_COEFFS,1,1)+S233*INDEX(FTPCT_COEFFS,1,2)+I233*INDEX(FTPCT_COEFFS,1,3)+J234*INDEX(FTPCT_COEFFS,1,4)+AG237*AG238</f>
        <v>#N/A</v>
      </c>
      <c r="AM233" s="338" t="e">
        <f t="shared" ref="AM233:AM234" ca="1" si="328">AG233*AH233/100+AI233*AJ233+AK233*AL233/100</f>
        <v>#N/A</v>
      </c>
      <c r="AN233" s="55"/>
      <c r="AO233" s="55"/>
      <c r="AP233" s="55"/>
      <c r="AQ233" s="55"/>
      <c r="AR233" s="53"/>
    </row>
    <row r="234" spans="1:44" customFormat="1" x14ac:dyDescent="0.3">
      <c r="A234" s="53"/>
      <c r="B234" s="53"/>
      <c r="C234" s="53"/>
      <c r="D234" s="53"/>
      <c r="E234" s="53" t="s">
        <v>175</v>
      </c>
      <c r="F234" s="54" t="e">
        <f>F227</f>
        <v>#N/A</v>
      </c>
      <c r="G234" s="56" t="e">
        <f t="shared" ca="1" si="321"/>
        <v>#N/A</v>
      </c>
      <c r="H234" s="52" t="e">
        <f>INDEX(STATSTABLE,MATCH(F234,bpiTeams,0),MATCH(INDEX(H:H,1,1),statTitles,0))</f>
        <v>#N/A</v>
      </c>
      <c r="I234" s="52" t="e">
        <f>INDEX(STATSTABLE,MATCH(F234,bpiTeams,0),MATCH(INDEX(I:I,1,1),statTitles,0))</f>
        <v>#N/A</v>
      </c>
      <c r="J234" s="52" t="e">
        <f>INDEX(STATSTABLE,MATCH(F234,bpiTeams,0),MATCH(INDEX(J:J,1,1),statTitles,0))</f>
        <v>#N/A</v>
      </c>
      <c r="K234" s="52" t="e">
        <f>INDEX(STATSTABLE,MATCH(F234,bpiTeams,0),MATCH(INDEX(K:K,1,1),statTitles,0))</f>
        <v>#N/A</v>
      </c>
      <c r="L234" s="52" t="e">
        <f>INDEX(STATSTABLE,MATCH(F234,bpiTeams,0),MATCH(INDEX(L:L,1,1),statTitles,0))</f>
        <v>#N/A</v>
      </c>
      <c r="M234" s="52" t="e">
        <f>INDEX(STATSTABLE,MATCH(F234,bpiTeams,0),MATCH(INDEX(M:M,1,1),statTitles,0))</f>
        <v>#N/A</v>
      </c>
      <c r="N234" s="52" t="e">
        <f>INDEX(STATSTABLE,MATCH(F234,bpiTeams,0),MATCH(INDEX(N:N,1,1),statTitles,0))</f>
        <v>#N/A</v>
      </c>
      <c r="O234" s="52" t="e">
        <f>INDEX(STATSTABLE,MATCH(F234,bpiTeams,0),MATCH(INDEX(O:O,1,1),statTitles,0))</f>
        <v>#N/A</v>
      </c>
      <c r="P234" s="52" t="e">
        <f>INDEX(STATSTABLE,MATCH(F234,bpiTeams,0),MATCH(INDEX(P:P,1,1),statTitles,0))</f>
        <v>#N/A</v>
      </c>
      <c r="Q234" s="52" t="e">
        <f>INDEX(STATSTABLE,MATCH(F234,bpiTeams,0),MATCH(INDEX(Q:Q,1,1),statTitles,0))</f>
        <v>#N/A</v>
      </c>
      <c r="R234" s="52" t="e">
        <f>INDEX(STATSTABLE,MATCH(F234,bpiTeams,0),MATCH(INDEX(R:R,1,1),statTitles,0))</f>
        <v>#N/A</v>
      </c>
      <c r="S234" s="52" t="e">
        <f>INDEX(STATSTABLE,MATCH(F234,bpiTeams,0),MATCH(INDEX(S:S,1,1),statTitles,0))</f>
        <v>#N/A</v>
      </c>
      <c r="T234" s="52" t="e">
        <f>INDEX(STATSTABLE,MATCH(F234,bpiTeams,0),MATCH(INDEX(T:T,1,1),statTitles,0))</f>
        <v>#N/A</v>
      </c>
      <c r="U234" s="52" t="e">
        <f>INDEX(STATSTABLE,MATCH(F234,bpiTeams,0),MATCH(INDEX(U:U,1,1),statTitles,0))</f>
        <v>#N/A</v>
      </c>
      <c r="V234" s="52" t="e">
        <f>INDEX(STATSTABLE,MATCH(F234,bpiTeams,0),MATCH(INDEX(V:V,1,1),statTitles,0))</f>
        <v>#N/A</v>
      </c>
      <c r="W234" s="52" t="e">
        <f>INDEX(STATSTABLE,MATCH(F234,bpiTeams,0),MATCH(INDEX(W:W,1,1),statTitles,0))</f>
        <v>#N/A</v>
      </c>
      <c r="X234" s="52" t="e">
        <f>INDEX(STATSTABLE,MATCH(F234,bpiTeams,0),MATCH(INDEX(X:X,1,1),statTitles,0))</f>
        <v>#N/A</v>
      </c>
      <c r="Y234" s="52" t="e">
        <f>INDEX(STATSTABLE,MATCH(F234,bpiTeams,0),MATCH(INDEX(Y:Y,1,1),statTitles,0))</f>
        <v>#N/A</v>
      </c>
      <c r="Z234" s="52" t="e">
        <f>INDEX(STATSTABLE,MATCH(F234,bpiTeams,0),MATCH(INDEX(Z:Z,1,1),statTitles,0))</f>
        <v>#N/A</v>
      </c>
      <c r="AA234" s="55" t="e">
        <f t="shared" si="322"/>
        <v>#N/A</v>
      </c>
      <c r="AB234" s="55" t="e">
        <f t="shared" si="323"/>
        <v>#N/A</v>
      </c>
      <c r="AC234" s="55" t="e">
        <f t="shared" ref="AC234" si="329">AC233</f>
        <v>#N/A</v>
      </c>
      <c r="AD234" s="55" t="e">
        <f t="shared" si="325"/>
        <v>#N/A</v>
      </c>
      <c r="AE234" s="336" t="e">
        <f t="shared" si="326"/>
        <v>#N/A</v>
      </c>
      <c r="AF234" s="223" t="e">
        <f ca="1">INDEX(FGA_COEFFS,1,1)+AC234*INDEX(FGA_COEFFS,1,2)+AB234*INDEX(FGA_COEFFS,1,3)+U234*INDEX(FGA_COEFFS,1,4)+T233*INDEX(FGA_COEFFS,1,5)+V234*INDEX(FGA_COEFFS,1,6)+W233*INDEX(FGA_COEFFS,1,7)+P233*INDEX(FGA_COEFFS,1,8)+AB237*AB239</f>
        <v>#N/A</v>
      </c>
      <c r="AG234" s="223" t="e">
        <f ca="1">INDEX(THREEPTA_COEFFS,1,1)+AF234*INDEX(THREEPTA_COEFFS,1,2)+M234*INDEX(THREEPTA_COEFFS,1,3)+AD234*INDEX(THREEPTA_COEFFS,1,4)+N234*INDEX(THREEPTA_COEFFS,1,5)+O233*INDEX(THREEPTA_COEFFS,1,6)+AC237*AC239</f>
        <v>#N/A</v>
      </c>
      <c r="AH234" s="223" t="e">
        <f ca="1">INDEX(THREEPTPCT_COEFFS,1,1)+N234*INDEX(THREEPTPCT_COEFFS,1,2)+O233*INDEX(THREEPTPCT_COEFFS,1,3)+AD237*AD239</f>
        <v>#N/A</v>
      </c>
      <c r="AI234" s="55" t="e">
        <f t="shared" ca="1" si="327"/>
        <v>#N/A</v>
      </c>
      <c r="AJ234" s="223" t="e">
        <f ca="1">INDEX(TWOPTPCT_COEFFS,1,1)+AE234*INDEX(TWOPTPCT_COEFFS,1,2)+L233*INDEX(TWOPTPCT_COEFFS,1,3)+J233*INDEX(TWOPTPCT_COEFFS,1,4)+O233*INDEX(TWOPTPCT_COEFFS,1,5)+AE237*AE239</f>
        <v>#N/A</v>
      </c>
      <c r="AK234" s="223" t="e">
        <f ca="1">INDEX(FTA_COEFFS,1,1)+R234*INDEX(FTA_COEFFS,1,2)+Q233*INDEX(FTA_COEFFS,1,3)+(T234+U234)*INDEX(FTA_COEFFS,1,4)+(T233+U233)*INDEX(FTA_COEFFS,1,5)+P233*INDEX(FTA_COEFFS,1,6)+AF237*AF239</f>
        <v>#N/A</v>
      </c>
      <c r="AL234" s="223" t="e">
        <f ca="1">INDEX(FTPCT_COEFFS,1,1)+S234*INDEX(FTPCT_COEFFS,1,2)+I234*INDEX(FTPCT_COEFFS,1,3)+J233*INDEX(FTPCT_COEFFS,1,4)+AG237*AG239</f>
        <v>#N/A</v>
      </c>
      <c r="AM234" s="338" t="e">
        <f t="shared" ca="1" si="328"/>
        <v>#N/A</v>
      </c>
      <c r="AN234" s="55"/>
      <c r="AO234" s="55"/>
      <c r="AP234" s="55"/>
      <c r="AQ234" s="55"/>
      <c r="AR234" s="53"/>
    </row>
    <row r="235" spans="1:44" customFormat="1" x14ac:dyDescent="0.3">
      <c r="A235" s="53"/>
      <c r="B235" s="53"/>
      <c r="C235" s="53"/>
      <c r="D235" s="53"/>
      <c r="E235" s="64" t="e">
        <f ca="1">IF(G234&gt;G233,F234,F233)</f>
        <v>#N/A</v>
      </c>
      <c r="F235" s="53"/>
      <c r="G235" s="56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5"/>
      <c r="AB235" s="55"/>
      <c r="AC235" s="55"/>
      <c r="AD235" s="55"/>
      <c r="AE235" s="55"/>
      <c r="AF235" s="337"/>
      <c r="AG235" s="337"/>
      <c r="AH235" s="337"/>
      <c r="AI235" s="337"/>
      <c r="AJ235" s="337"/>
      <c r="AK235" s="337"/>
      <c r="AL235" s="337"/>
      <c r="AM235" s="337"/>
      <c r="AN235" s="55"/>
      <c r="AO235" s="55"/>
      <c r="AP235" s="55"/>
      <c r="AQ235" s="55"/>
      <c r="AR235" s="53"/>
    </row>
    <row r="236" spans="1:44" customFormat="1" x14ac:dyDescent="0.3">
      <c r="A236" s="53"/>
      <c r="B236" s="53"/>
      <c r="C236" s="53"/>
      <c r="D236" s="53"/>
      <c r="E236" s="53"/>
      <c r="F236" s="53"/>
      <c r="G236" s="166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4" t="s">
        <v>1305</v>
      </c>
      <c r="AB236" s="54" t="s">
        <v>128</v>
      </c>
      <c r="AC236" s="54" t="s">
        <v>157</v>
      </c>
      <c r="AD236" s="54" t="s">
        <v>151</v>
      </c>
      <c r="AE236" s="54" t="s">
        <v>1327</v>
      </c>
      <c r="AF236" s="54" t="s">
        <v>129</v>
      </c>
      <c r="AG236" s="54" t="s">
        <v>116</v>
      </c>
      <c r="AH236" s="54"/>
      <c r="AI236" s="54"/>
      <c r="AJ236" s="54"/>
      <c r="AK236" s="54"/>
      <c r="AL236" s="54"/>
      <c r="AM236" s="54"/>
      <c r="AN236" s="53"/>
      <c r="AO236" s="53"/>
      <c r="AP236" s="53"/>
      <c r="AQ236" s="53"/>
      <c r="AR236" s="53"/>
    </row>
    <row r="237" spans="1:44" customFormat="1" x14ac:dyDescent="0.3">
      <c r="A237" s="53"/>
      <c r="B237" s="53"/>
      <c r="C237" s="53"/>
      <c r="D237" s="53" t="e">
        <f ca="1">IF(G233&gt;(G234+(W233-W234)/2),1,IF(G234&gt;(G233+(W234-W233)/2),0,"Close"))</f>
        <v>#N/A</v>
      </c>
      <c r="E237" s="53"/>
      <c r="F237" s="53"/>
      <c r="G237" s="166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4"/>
      <c r="AB237" s="54">
        <f>Formulas!A237</f>
        <v>0</v>
      </c>
      <c r="AC237" s="54">
        <f>Formulas!A244</f>
        <v>0</v>
      </c>
      <c r="AD237" s="54">
        <f>Formulas!A251</f>
        <v>0</v>
      </c>
      <c r="AE237" s="54">
        <f>Formulas!A258</f>
        <v>0</v>
      </c>
      <c r="AF237" s="54">
        <f>Formulas!A265</f>
        <v>0</v>
      </c>
      <c r="AG237" s="54">
        <f>Formulas!A272</f>
        <v>0</v>
      </c>
      <c r="AH237" s="54"/>
      <c r="AI237" s="336"/>
      <c r="AJ237" s="336"/>
      <c r="AK237" s="336"/>
      <c r="AL237" s="54"/>
      <c r="AM237" s="54"/>
      <c r="AN237" s="53"/>
      <c r="AO237" s="53"/>
      <c r="AP237" s="53"/>
      <c r="AQ237" s="53"/>
      <c r="AR237" s="53"/>
    </row>
    <row r="238" spans="1:44" customFormat="1" x14ac:dyDescent="0.3">
      <c r="A238" s="53"/>
      <c r="B238" s="53"/>
      <c r="C238" s="53"/>
      <c r="D238" s="53"/>
      <c r="E238" s="53"/>
      <c r="F238" s="53"/>
      <c r="G238" s="166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336"/>
      <c r="AB238" s="336">
        <f t="shared" ref="AB238:AB239" ca="1" si="330">1.5*RAND()^2*IF(RAND()&gt;0.5,1,-1)</f>
        <v>4.6507708523062852E-2</v>
      </c>
      <c r="AC238" s="336">
        <f t="shared" ca="1" si="280"/>
        <v>-8.7526044278416967E-2</v>
      </c>
      <c r="AD238" s="336">
        <f t="shared" ca="1" si="280"/>
        <v>-4.7586490582714178E-2</v>
      </c>
      <c r="AE238" s="336">
        <f t="shared" ca="1" si="280"/>
        <v>-1.4454464148503703</v>
      </c>
      <c r="AF238" s="336">
        <f t="shared" ca="1" si="280"/>
        <v>0.22758077234188551</v>
      </c>
      <c r="AG238" s="336">
        <f t="shared" ca="1" si="280"/>
        <v>2.0812362941587462E-4</v>
      </c>
      <c r="AH238" s="336"/>
      <c r="AI238" s="336"/>
      <c r="AJ238" s="336"/>
      <c r="AK238" s="336"/>
      <c r="AL238" s="54"/>
      <c r="AM238" s="54"/>
      <c r="AN238" s="53"/>
      <c r="AO238" s="55"/>
      <c r="AP238" s="55"/>
      <c r="AQ238" s="55"/>
      <c r="AR238" s="53"/>
    </row>
    <row r="239" spans="1:44" customFormat="1" x14ac:dyDescent="0.3">
      <c r="A239" s="53"/>
      <c r="B239" s="53"/>
      <c r="C239" s="53"/>
      <c r="D239" s="53"/>
      <c r="E239" s="53"/>
      <c r="F239" s="54"/>
      <c r="G239" s="165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3"/>
      <c r="AB239" s="336">
        <f t="shared" ca="1" si="330"/>
        <v>0.5543425618274469</v>
      </c>
      <c r="AC239" s="336">
        <f t="shared" ca="1" si="280"/>
        <v>0.45661332256735981</v>
      </c>
      <c r="AD239" s="336">
        <f t="shared" ca="1" si="280"/>
        <v>2.0746944992089046E-2</v>
      </c>
      <c r="AE239" s="336">
        <f t="shared" ca="1" si="280"/>
        <v>-0.14335362162432508</v>
      </c>
      <c r="AF239" s="336">
        <f t="shared" ca="1" si="280"/>
        <v>0.89226837497124478</v>
      </c>
      <c r="AG239" s="336">
        <f t="shared" ca="1" si="280"/>
        <v>-0.74524512284458111</v>
      </c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3"/>
    </row>
    <row r="240" spans="1:44" customFormat="1" x14ac:dyDescent="0.3">
      <c r="A240" s="53"/>
      <c r="B240" s="53"/>
      <c r="C240" s="53"/>
      <c r="D240" s="53"/>
      <c r="E240" s="53" t="s">
        <v>172</v>
      </c>
      <c r="F240" s="53">
        <f>F233</f>
        <v>0</v>
      </c>
      <c r="G240" s="56" t="e">
        <f t="shared" ref="G240:G241" ca="1" si="331">AM240</f>
        <v>#N/A</v>
      </c>
      <c r="H240" s="52" t="e">
        <f>INDEX(STATSTABLE,MATCH(F240,bpiTeams,0),MATCH(INDEX(H:H,1,1),statTitles,0))</f>
        <v>#N/A</v>
      </c>
      <c r="I240" s="52" t="e">
        <f>INDEX(STATSTABLE,MATCH(F240,bpiTeams,0),MATCH(INDEX(I:I,1,1),statTitles,0))</f>
        <v>#N/A</v>
      </c>
      <c r="J240" s="52" t="e">
        <f>INDEX(STATSTABLE,MATCH(F240,bpiTeams,0),MATCH(INDEX(J:J,1,1),statTitles,0))</f>
        <v>#N/A</v>
      </c>
      <c r="K240" s="52" t="e">
        <f>INDEX(STATSTABLE,MATCH(F240,bpiTeams,0),MATCH(INDEX(K:K,1,1),statTitles,0))</f>
        <v>#N/A</v>
      </c>
      <c r="L240" s="52" t="e">
        <f>INDEX(STATSTABLE,MATCH(F240,bpiTeams,0),MATCH(INDEX(L:L,1,1),statTitles,0))</f>
        <v>#N/A</v>
      </c>
      <c r="M240" s="52" t="e">
        <f>INDEX(STATSTABLE,MATCH(F240,bpiTeams,0),MATCH(INDEX(M:M,1,1),statTitles,0))</f>
        <v>#N/A</v>
      </c>
      <c r="N240" s="52" t="e">
        <f>INDEX(STATSTABLE,MATCH(F240,bpiTeams,0),MATCH(INDEX(N:N,1,1),statTitles,0))</f>
        <v>#N/A</v>
      </c>
      <c r="O240" s="52" t="e">
        <f>INDEX(STATSTABLE,MATCH(F240,bpiTeams,0),MATCH(INDEX(O:O,1,1),statTitles,0))</f>
        <v>#N/A</v>
      </c>
      <c r="P240" s="52" t="e">
        <f>INDEX(STATSTABLE,MATCH(F240,bpiTeams,0),MATCH(INDEX(P:P,1,1),statTitles,0))</f>
        <v>#N/A</v>
      </c>
      <c r="Q240" s="52" t="e">
        <f>INDEX(STATSTABLE,MATCH(F240,bpiTeams,0),MATCH(INDEX(Q:Q,1,1),statTitles,0))</f>
        <v>#N/A</v>
      </c>
      <c r="R240" s="52" t="e">
        <f>INDEX(STATSTABLE,MATCH(F240,bpiTeams,0),MATCH(INDEX(R:R,1,1),statTitles,0))</f>
        <v>#N/A</v>
      </c>
      <c r="S240" s="52" t="e">
        <f>INDEX(STATSTABLE,MATCH(F240,bpiTeams,0),MATCH(INDEX(S:S,1,1),statTitles,0))</f>
        <v>#N/A</v>
      </c>
      <c r="T240" s="52" t="e">
        <f>INDEX(STATSTABLE,MATCH(F240,bpiTeams,0),MATCH(INDEX(T:T,1,1),statTitles,0))</f>
        <v>#N/A</v>
      </c>
      <c r="U240" s="52" t="e">
        <f>INDEX(STATSTABLE,MATCH(F240,bpiTeams,0),MATCH(INDEX(U:U,1,1),statTitles,0))</f>
        <v>#N/A</v>
      </c>
      <c r="V240" s="52" t="e">
        <f>INDEX(STATSTABLE,MATCH(F240,bpiTeams,0),MATCH(INDEX(V:V,1,1),statTitles,0))</f>
        <v>#N/A</v>
      </c>
      <c r="W240" s="52" t="e">
        <f>INDEX(STATSTABLE,MATCH(F240,bpiTeams,0),MATCH(INDEX(W:W,1,1),statTitles,0))</f>
        <v>#N/A</v>
      </c>
      <c r="X240" s="52" t="e">
        <f>INDEX(STATSTABLE,MATCH(F240,bpiTeams,0),MATCH(INDEX(X:X,1,1),statTitles,0))</f>
        <v>#N/A</v>
      </c>
      <c r="Y240" s="52" t="e">
        <f>INDEX(STATSTABLE,MATCH(F240,bpiTeams,0),MATCH(INDEX(Y:Y,1,1),statTitles,0))</f>
        <v>#N/A</v>
      </c>
      <c r="Z240" s="52" t="e">
        <f>INDEX(STATSTABLE,MATCH(F240,bpiTeams,0),MATCH(INDEX(Z:Z,1,1),statTitles,0))</f>
        <v>#N/A</v>
      </c>
      <c r="AA240" s="55" t="e">
        <f t="shared" ref="AA240:AA241" si="332">(K240-(R240*S240)/100-3*(M240*N240)/100)/2</f>
        <v>#N/A</v>
      </c>
      <c r="AB240" s="55" t="e">
        <f t="shared" ref="AB240:AB241" si="333">SUM(AA240,(M240*N240/100))/(I240/100)</f>
        <v>#N/A</v>
      </c>
      <c r="AC240" s="55" t="e">
        <f t="shared" ref="AC240" si="334">X240*0.5+X241*0.5</f>
        <v>#N/A</v>
      </c>
      <c r="AD240" s="55" t="e">
        <f t="shared" ref="AD240:AD241" si="335">M240/AB240</f>
        <v>#N/A</v>
      </c>
      <c r="AE240" s="336" t="e">
        <f t="shared" ref="AE240:AE241" si="336">AA240/(AB240-M240)</f>
        <v>#N/A</v>
      </c>
      <c r="AF240" s="223" t="e">
        <f ca="1">INDEX(FGA_COEFFS,1,1)+AC240*INDEX(FGA_COEFFS,1,2)+AB240*INDEX(FGA_COEFFS,1,3)+U240*INDEX(FGA_COEFFS,1,4)+T241*INDEX(FGA_COEFFS,1,5)+V240*INDEX(FGA_COEFFS,1,6)+W241*INDEX(FGA_COEFFS,1,7)+P241*INDEX(FGA_COEFFS,1,8)+AB244*AB245</f>
        <v>#N/A</v>
      </c>
      <c r="AG240" s="223" t="e">
        <f ca="1">INDEX(THREEPTA_COEFFS,1,1)+AF240*INDEX(THREEPTA_COEFFS,1,2)+M240*INDEX(THREEPTA_COEFFS,1,3)+AD240*INDEX(THREEPTA_COEFFS,1,4)+N240*INDEX(THREEPTA_COEFFS,1,5)+O241*INDEX(THREEPTA_COEFFS,1,6)+AC244*AC245</f>
        <v>#N/A</v>
      </c>
      <c r="AH240" s="223" t="e">
        <f ca="1">INDEX(THREEPTPCT_COEFFS,1,1)+N240*INDEX(THREEPTPCT_COEFFS,1,2)+O241*INDEX(THREEPTPCT_COEFFS,1,3)+AD244*AD245</f>
        <v>#N/A</v>
      </c>
      <c r="AI240" s="55" t="e">
        <f t="shared" ref="AI240:AI241" ca="1" si="337">AF240-AG240</f>
        <v>#N/A</v>
      </c>
      <c r="AJ240" s="223" t="e">
        <f ca="1">INDEX(TWOPTPCT_COEFFS,1,1)+AE240*INDEX(TWOPTPCT_COEFFS,1,2)+L241*INDEX(TWOPTPCT_COEFFS,1,3)+J241*INDEX(TWOPTPCT_COEFFS,1,4)+O241*INDEX(TWOPTPCT_COEFFS,1,5)+AE244*AE245</f>
        <v>#N/A</v>
      </c>
      <c r="AK240" s="223" t="e">
        <f ca="1">INDEX(FTA_COEFFS,1,1)+R240*INDEX(FTA_COEFFS,1,2)+Q241*INDEX(FTA_COEFFS,1,3)+(T240+U240)*INDEX(FTA_COEFFS,1,4)+(T241+U241)*INDEX(FTA_COEFFS,1,5)+P241*INDEX(FTA_COEFFS,1,6)+AF244*AF245</f>
        <v>#N/A</v>
      </c>
      <c r="AL240" s="223" t="e">
        <f ca="1">INDEX(FTPCT_COEFFS,1,1)+S240*INDEX(FTPCT_COEFFS,1,2)+I240*INDEX(FTPCT_COEFFS,1,3)+J241*INDEX(FTPCT_COEFFS,1,4)+AG244*AG245</f>
        <v>#N/A</v>
      </c>
      <c r="AM240" s="338" t="e">
        <f t="shared" ref="AM240:AM241" ca="1" si="338">AG240*AH240/100+AI240*AJ240+AK240*AL240/100</f>
        <v>#N/A</v>
      </c>
      <c r="AN240" s="55"/>
      <c r="AO240" s="55"/>
      <c r="AP240" s="55"/>
      <c r="AQ240" s="55"/>
      <c r="AR240" s="53"/>
    </row>
    <row r="241" spans="1:44" customFormat="1" x14ac:dyDescent="0.3">
      <c r="A241" s="53"/>
      <c r="B241" s="53"/>
      <c r="C241" s="53"/>
      <c r="D241" s="53"/>
      <c r="E241" s="53" t="s">
        <v>175</v>
      </c>
      <c r="F241" s="54" t="e">
        <f>F234</f>
        <v>#N/A</v>
      </c>
      <c r="G241" s="56" t="e">
        <f t="shared" ca="1" si="331"/>
        <v>#N/A</v>
      </c>
      <c r="H241" s="52" t="e">
        <f>INDEX(STATSTABLE,MATCH(F241,bpiTeams,0),MATCH(INDEX(H:H,1,1),statTitles,0))</f>
        <v>#N/A</v>
      </c>
      <c r="I241" s="52" t="e">
        <f>INDEX(STATSTABLE,MATCH(F241,bpiTeams,0),MATCH(INDEX(I:I,1,1),statTitles,0))</f>
        <v>#N/A</v>
      </c>
      <c r="J241" s="52" t="e">
        <f>INDEX(STATSTABLE,MATCH(F241,bpiTeams,0),MATCH(INDEX(J:J,1,1),statTitles,0))</f>
        <v>#N/A</v>
      </c>
      <c r="K241" s="52" t="e">
        <f>INDEX(STATSTABLE,MATCH(F241,bpiTeams,0),MATCH(INDEX(K:K,1,1),statTitles,0))</f>
        <v>#N/A</v>
      </c>
      <c r="L241" s="52" t="e">
        <f>INDEX(STATSTABLE,MATCH(F241,bpiTeams,0),MATCH(INDEX(L:L,1,1),statTitles,0))</f>
        <v>#N/A</v>
      </c>
      <c r="M241" s="52" t="e">
        <f>INDEX(STATSTABLE,MATCH(F241,bpiTeams,0),MATCH(INDEX(M:M,1,1),statTitles,0))</f>
        <v>#N/A</v>
      </c>
      <c r="N241" s="52" t="e">
        <f>INDEX(STATSTABLE,MATCH(F241,bpiTeams,0),MATCH(INDEX(N:N,1,1),statTitles,0))</f>
        <v>#N/A</v>
      </c>
      <c r="O241" s="52" t="e">
        <f>INDEX(STATSTABLE,MATCH(F241,bpiTeams,0),MATCH(INDEX(O:O,1,1),statTitles,0))</f>
        <v>#N/A</v>
      </c>
      <c r="P241" s="52" t="e">
        <f>INDEX(STATSTABLE,MATCH(F241,bpiTeams,0),MATCH(INDEX(P:P,1,1),statTitles,0))</f>
        <v>#N/A</v>
      </c>
      <c r="Q241" s="52" t="e">
        <f>INDEX(STATSTABLE,MATCH(F241,bpiTeams,0),MATCH(INDEX(Q:Q,1,1),statTitles,0))</f>
        <v>#N/A</v>
      </c>
      <c r="R241" s="52" t="e">
        <f>INDEX(STATSTABLE,MATCH(F241,bpiTeams,0),MATCH(INDEX(R:R,1,1),statTitles,0))</f>
        <v>#N/A</v>
      </c>
      <c r="S241" s="52" t="e">
        <f>INDEX(STATSTABLE,MATCH(F241,bpiTeams,0),MATCH(INDEX(S:S,1,1),statTitles,0))</f>
        <v>#N/A</v>
      </c>
      <c r="T241" s="52" t="e">
        <f>INDEX(STATSTABLE,MATCH(F241,bpiTeams,0),MATCH(INDEX(T:T,1,1),statTitles,0))</f>
        <v>#N/A</v>
      </c>
      <c r="U241" s="52" t="e">
        <f>INDEX(STATSTABLE,MATCH(F241,bpiTeams,0),MATCH(INDEX(U:U,1,1),statTitles,0))</f>
        <v>#N/A</v>
      </c>
      <c r="V241" s="52" t="e">
        <f>INDEX(STATSTABLE,MATCH(F241,bpiTeams,0),MATCH(INDEX(V:V,1,1),statTitles,0))</f>
        <v>#N/A</v>
      </c>
      <c r="W241" s="52" t="e">
        <f>INDEX(STATSTABLE,MATCH(F241,bpiTeams,0),MATCH(INDEX(W:W,1,1),statTitles,0))</f>
        <v>#N/A</v>
      </c>
      <c r="X241" s="52" t="e">
        <f>INDEX(STATSTABLE,MATCH(F241,bpiTeams,0),MATCH(INDEX(X:X,1,1),statTitles,0))</f>
        <v>#N/A</v>
      </c>
      <c r="Y241" s="52" t="e">
        <f>INDEX(STATSTABLE,MATCH(F241,bpiTeams,0),MATCH(INDEX(Y:Y,1,1),statTitles,0))</f>
        <v>#N/A</v>
      </c>
      <c r="Z241" s="52" t="e">
        <f>INDEX(STATSTABLE,MATCH(F241,bpiTeams,0),MATCH(INDEX(Z:Z,1,1),statTitles,0))</f>
        <v>#N/A</v>
      </c>
      <c r="AA241" s="55" t="e">
        <f t="shared" si="332"/>
        <v>#N/A</v>
      </c>
      <c r="AB241" s="55" t="e">
        <f t="shared" si="333"/>
        <v>#N/A</v>
      </c>
      <c r="AC241" s="55" t="e">
        <f t="shared" ref="AC241" si="339">AC240</f>
        <v>#N/A</v>
      </c>
      <c r="AD241" s="55" t="e">
        <f t="shared" si="335"/>
        <v>#N/A</v>
      </c>
      <c r="AE241" s="336" t="e">
        <f t="shared" si="336"/>
        <v>#N/A</v>
      </c>
      <c r="AF241" s="223" t="e">
        <f ca="1">INDEX(FGA_COEFFS,1,1)+AC241*INDEX(FGA_COEFFS,1,2)+AB241*INDEX(FGA_COEFFS,1,3)+U241*INDEX(FGA_COEFFS,1,4)+T240*INDEX(FGA_COEFFS,1,5)+V241*INDEX(FGA_COEFFS,1,6)+W240*INDEX(FGA_COEFFS,1,7)+P240*INDEX(FGA_COEFFS,1,8)+AB244*AB246</f>
        <v>#N/A</v>
      </c>
      <c r="AG241" s="223" t="e">
        <f ca="1">INDEX(THREEPTA_COEFFS,1,1)+AF241*INDEX(THREEPTA_COEFFS,1,2)+M241*INDEX(THREEPTA_COEFFS,1,3)+AD241*INDEX(THREEPTA_COEFFS,1,4)+N241*INDEX(THREEPTA_COEFFS,1,5)+O240*INDEX(THREEPTA_COEFFS,1,6)+AC244*AC246</f>
        <v>#N/A</v>
      </c>
      <c r="AH241" s="223" t="e">
        <f ca="1">INDEX(THREEPTPCT_COEFFS,1,1)+N241*INDEX(THREEPTPCT_COEFFS,1,2)+O240*INDEX(THREEPTPCT_COEFFS,1,3)+AD244*AD246</f>
        <v>#N/A</v>
      </c>
      <c r="AI241" s="55" t="e">
        <f t="shared" ca="1" si="337"/>
        <v>#N/A</v>
      </c>
      <c r="AJ241" s="223" t="e">
        <f ca="1">INDEX(TWOPTPCT_COEFFS,1,1)+AE241*INDEX(TWOPTPCT_COEFFS,1,2)+L240*INDEX(TWOPTPCT_COEFFS,1,3)+J240*INDEX(TWOPTPCT_COEFFS,1,4)+O240*INDEX(TWOPTPCT_COEFFS,1,5)+AE244*AE246</f>
        <v>#N/A</v>
      </c>
      <c r="AK241" s="223" t="e">
        <f ca="1">INDEX(FTA_COEFFS,1,1)+R241*INDEX(FTA_COEFFS,1,2)+Q240*INDEX(FTA_COEFFS,1,3)+(T241+U241)*INDEX(FTA_COEFFS,1,4)+(T240+U240)*INDEX(FTA_COEFFS,1,5)+P240*INDEX(FTA_COEFFS,1,6)+AF244*AF246</f>
        <v>#N/A</v>
      </c>
      <c r="AL241" s="223" t="e">
        <f ca="1">INDEX(FTPCT_COEFFS,1,1)+S241*INDEX(FTPCT_COEFFS,1,2)+I241*INDEX(FTPCT_COEFFS,1,3)+J240*INDEX(FTPCT_COEFFS,1,4)+AG244*AG246</f>
        <v>#N/A</v>
      </c>
      <c r="AM241" s="338" t="e">
        <f t="shared" ca="1" si="338"/>
        <v>#N/A</v>
      </c>
      <c r="AN241" s="55"/>
      <c r="AO241" s="55"/>
      <c r="AP241" s="55"/>
      <c r="AQ241" s="55"/>
      <c r="AR241" s="53"/>
    </row>
    <row r="242" spans="1:44" customFormat="1" x14ac:dyDescent="0.3">
      <c r="A242" s="53"/>
      <c r="B242" s="53"/>
      <c r="C242" s="53"/>
      <c r="D242" s="53"/>
      <c r="E242" s="64" t="e">
        <f ca="1">IF(G241&gt;G240,F241,F240)</f>
        <v>#N/A</v>
      </c>
      <c r="F242" s="53"/>
      <c r="G242" s="56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5"/>
      <c r="AB242" s="55"/>
      <c r="AC242" s="55"/>
      <c r="AD242" s="55"/>
      <c r="AE242" s="55"/>
      <c r="AF242" s="337"/>
      <c r="AG242" s="337"/>
      <c r="AH242" s="337"/>
      <c r="AI242" s="337"/>
      <c r="AJ242" s="337"/>
      <c r="AK242" s="337"/>
      <c r="AL242" s="337"/>
      <c r="AM242" s="337"/>
      <c r="AN242" s="55"/>
      <c r="AO242" s="55"/>
      <c r="AP242" s="55"/>
      <c r="AQ242" s="55"/>
      <c r="AR242" s="53"/>
    </row>
    <row r="243" spans="1:44" customFormat="1" x14ac:dyDescent="0.3">
      <c r="A243" s="53"/>
      <c r="B243" s="53"/>
      <c r="C243" s="53"/>
      <c r="D243" s="53"/>
      <c r="E243" s="53"/>
      <c r="F243" s="53"/>
      <c r="G243" s="166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4" t="s">
        <v>1305</v>
      </c>
      <c r="AB243" s="54" t="s">
        <v>128</v>
      </c>
      <c r="AC243" s="54" t="s">
        <v>157</v>
      </c>
      <c r="AD243" s="54" t="s">
        <v>151</v>
      </c>
      <c r="AE243" s="54" t="s">
        <v>1327</v>
      </c>
      <c r="AF243" s="54" t="s">
        <v>129</v>
      </c>
      <c r="AG243" s="54" t="s">
        <v>116</v>
      </c>
      <c r="AH243" s="54"/>
      <c r="AI243" s="54"/>
      <c r="AJ243" s="54"/>
      <c r="AK243" s="54"/>
      <c r="AL243" s="54"/>
      <c r="AM243" s="54"/>
      <c r="AN243" s="53"/>
      <c r="AO243" s="53"/>
      <c r="AP243" s="53"/>
      <c r="AQ243" s="53"/>
      <c r="AR243" s="53"/>
    </row>
    <row r="244" spans="1:44" customFormat="1" x14ac:dyDescent="0.3">
      <c r="A244" s="53"/>
      <c r="B244" s="53"/>
      <c r="C244" s="53"/>
      <c r="D244" s="53" t="e">
        <f ca="1">IF(G240&gt;(G241+(W240-W241)/2),1,IF(G241&gt;(G240+(W241-W240)/2),0,"Close"))</f>
        <v>#N/A</v>
      </c>
      <c r="E244" s="53"/>
      <c r="F244" s="53"/>
      <c r="G244" s="166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4"/>
      <c r="AB244" s="54">
        <f>Formulas!A244</f>
        <v>0</v>
      </c>
      <c r="AC244" s="54">
        <f>Formulas!A251</f>
        <v>0</v>
      </c>
      <c r="AD244" s="54">
        <f>Formulas!A258</f>
        <v>0</v>
      </c>
      <c r="AE244" s="54">
        <f>Formulas!A265</f>
        <v>0</v>
      </c>
      <c r="AF244" s="54">
        <f>Formulas!A272</f>
        <v>0</v>
      </c>
      <c r="AG244" s="54">
        <f>Formulas!A279</f>
        <v>0</v>
      </c>
      <c r="AH244" s="54"/>
      <c r="AI244" s="336"/>
      <c r="AJ244" s="336"/>
      <c r="AK244" s="336"/>
      <c r="AL244" s="54"/>
      <c r="AM244" s="54"/>
      <c r="AN244" s="53"/>
      <c r="AO244" s="53"/>
      <c r="AP244" s="53"/>
      <c r="AQ244" s="53"/>
      <c r="AR244" s="53"/>
    </row>
    <row r="245" spans="1:44" customFormat="1" x14ac:dyDescent="0.3">
      <c r="A245" s="53"/>
      <c r="B245" s="53"/>
      <c r="C245" s="53"/>
      <c r="D245" s="53"/>
      <c r="E245" s="53"/>
      <c r="F245" s="53"/>
      <c r="G245" s="166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336"/>
      <c r="AB245" s="336">
        <f t="shared" ref="AB245:AB246" ca="1" si="340">1.5*RAND()^2*IF(RAND()&gt;0.5,1,-1)</f>
        <v>-1.2285122033061644</v>
      </c>
      <c r="AC245" s="336">
        <f t="shared" ca="1" si="280"/>
        <v>1.0775495515091372E-2</v>
      </c>
      <c r="AD245" s="336">
        <f t="shared" ca="1" si="280"/>
        <v>1.0915648302626912</v>
      </c>
      <c r="AE245" s="336">
        <f t="shared" ca="1" si="280"/>
        <v>2.8145235342687857E-3</v>
      </c>
      <c r="AF245" s="336">
        <f t="shared" ca="1" si="280"/>
        <v>0.4298716013234386</v>
      </c>
      <c r="AG245" s="336">
        <f t="shared" ca="1" si="280"/>
        <v>0.68670942467390139</v>
      </c>
      <c r="AH245" s="336"/>
      <c r="AI245" s="336"/>
      <c r="AJ245" s="336"/>
      <c r="AK245" s="336"/>
      <c r="AL245" s="54"/>
      <c r="AM245" s="54"/>
      <c r="AN245" s="53"/>
      <c r="AO245" s="55"/>
      <c r="AP245" s="55"/>
      <c r="AQ245" s="55"/>
      <c r="AR245" s="53"/>
    </row>
    <row r="246" spans="1:44" customFormat="1" x14ac:dyDescent="0.3">
      <c r="A246" s="53"/>
      <c r="B246" s="53"/>
      <c r="C246" s="53"/>
      <c r="D246" s="53"/>
      <c r="E246" s="53"/>
      <c r="F246" s="54"/>
      <c r="G246" s="165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3"/>
      <c r="AB246" s="336">
        <f t="shared" ca="1" si="340"/>
        <v>0.28016260755441214</v>
      </c>
      <c r="AC246" s="336">
        <f t="shared" ca="1" si="280"/>
        <v>-1.174088242739874</v>
      </c>
      <c r="AD246" s="336">
        <f t="shared" ca="1" si="280"/>
        <v>2.167370467043314E-4</v>
      </c>
      <c r="AE246" s="336">
        <f t="shared" ca="1" si="280"/>
        <v>1.008092917936223</v>
      </c>
      <c r="AF246" s="336">
        <f t="shared" ca="1" si="280"/>
        <v>1.1233993156477662</v>
      </c>
      <c r="AG246" s="336">
        <f t="shared" ca="1" si="280"/>
        <v>-0.23675134438138123</v>
      </c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3"/>
    </row>
    <row r="247" spans="1:44" customFormat="1" x14ac:dyDescent="0.3">
      <c r="A247" s="53"/>
      <c r="B247" s="53"/>
      <c r="C247" s="53"/>
      <c r="D247" s="53"/>
      <c r="E247" s="53" t="s">
        <v>172</v>
      </c>
      <c r="F247" s="53">
        <f>F240</f>
        <v>0</v>
      </c>
      <c r="G247" s="56" t="e">
        <f t="shared" ref="G247:G248" ca="1" si="341">AM247</f>
        <v>#N/A</v>
      </c>
      <c r="H247" s="52" t="e">
        <f>INDEX(STATSTABLE,MATCH(F247,bpiTeams,0),MATCH(INDEX(H:H,1,1),statTitles,0))</f>
        <v>#N/A</v>
      </c>
      <c r="I247" s="52" t="e">
        <f>INDEX(STATSTABLE,MATCH(F247,bpiTeams,0),MATCH(INDEX(I:I,1,1),statTitles,0))</f>
        <v>#N/A</v>
      </c>
      <c r="J247" s="52" t="e">
        <f>INDEX(STATSTABLE,MATCH(F247,bpiTeams,0),MATCH(INDEX(J:J,1,1),statTitles,0))</f>
        <v>#N/A</v>
      </c>
      <c r="K247" s="52" t="e">
        <f>INDEX(STATSTABLE,MATCH(F247,bpiTeams,0),MATCH(INDEX(K:K,1,1),statTitles,0))</f>
        <v>#N/A</v>
      </c>
      <c r="L247" s="52" t="e">
        <f>INDEX(STATSTABLE,MATCH(F247,bpiTeams,0),MATCH(INDEX(L:L,1,1),statTitles,0))</f>
        <v>#N/A</v>
      </c>
      <c r="M247" s="52" t="e">
        <f>INDEX(STATSTABLE,MATCH(F247,bpiTeams,0),MATCH(INDEX(M:M,1,1),statTitles,0))</f>
        <v>#N/A</v>
      </c>
      <c r="N247" s="52" t="e">
        <f>INDEX(STATSTABLE,MATCH(F247,bpiTeams,0),MATCH(INDEX(N:N,1,1),statTitles,0))</f>
        <v>#N/A</v>
      </c>
      <c r="O247" s="52" t="e">
        <f>INDEX(STATSTABLE,MATCH(F247,bpiTeams,0),MATCH(INDEX(O:O,1,1),statTitles,0))</f>
        <v>#N/A</v>
      </c>
      <c r="P247" s="52" t="e">
        <f>INDEX(STATSTABLE,MATCH(F247,bpiTeams,0),MATCH(INDEX(P:P,1,1),statTitles,0))</f>
        <v>#N/A</v>
      </c>
      <c r="Q247" s="52" t="e">
        <f>INDEX(STATSTABLE,MATCH(F247,bpiTeams,0),MATCH(INDEX(Q:Q,1,1),statTitles,0))</f>
        <v>#N/A</v>
      </c>
      <c r="R247" s="52" t="e">
        <f>INDEX(STATSTABLE,MATCH(F247,bpiTeams,0),MATCH(INDEX(R:R,1,1),statTitles,0))</f>
        <v>#N/A</v>
      </c>
      <c r="S247" s="52" t="e">
        <f>INDEX(STATSTABLE,MATCH(F247,bpiTeams,0),MATCH(INDEX(S:S,1,1),statTitles,0))</f>
        <v>#N/A</v>
      </c>
      <c r="T247" s="52" t="e">
        <f>INDEX(STATSTABLE,MATCH(F247,bpiTeams,0),MATCH(INDEX(T:T,1,1),statTitles,0))</f>
        <v>#N/A</v>
      </c>
      <c r="U247" s="52" t="e">
        <f>INDEX(STATSTABLE,MATCH(F247,bpiTeams,0),MATCH(INDEX(U:U,1,1),statTitles,0))</f>
        <v>#N/A</v>
      </c>
      <c r="V247" s="52" t="e">
        <f>INDEX(STATSTABLE,MATCH(F247,bpiTeams,0),MATCH(INDEX(V:V,1,1),statTitles,0))</f>
        <v>#N/A</v>
      </c>
      <c r="W247" s="52" t="e">
        <f>INDEX(STATSTABLE,MATCH(F247,bpiTeams,0),MATCH(INDEX(W:W,1,1),statTitles,0))</f>
        <v>#N/A</v>
      </c>
      <c r="X247" s="52" t="e">
        <f>INDEX(STATSTABLE,MATCH(F247,bpiTeams,0),MATCH(INDEX(X:X,1,1),statTitles,0))</f>
        <v>#N/A</v>
      </c>
      <c r="Y247" s="52" t="e">
        <f>INDEX(STATSTABLE,MATCH(F247,bpiTeams,0),MATCH(INDEX(Y:Y,1,1),statTitles,0))</f>
        <v>#N/A</v>
      </c>
      <c r="Z247" s="52" t="e">
        <f>INDEX(STATSTABLE,MATCH(F247,bpiTeams,0),MATCH(INDEX(Z:Z,1,1),statTitles,0))</f>
        <v>#N/A</v>
      </c>
      <c r="AA247" s="55" t="e">
        <f t="shared" ref="AA247:AA248" si="342">(K247-(R247*S247)/100-3*(M247*N247)/100)/2</f>
        <v>#N/A</v>
      </c>
      <c r="AB247" s="55" t="e">
        <f t="shared" ref="AB247:AB248" si="343">SUM(AA247,(M247*N247/100))/(I247/100)</f>
        <v>#N/A</v>
      </c>
      <c r="AC247" s="55" t="e">
        <f t="shared" ref="AC247" si="344">X247*0.5+X248*0.5</f>
        <v>#N/A</v>
      </c>
      <c r="AD247" s="55" t="e">
        <f t="shared" ref="AD247:AD248" si="345">M247/AB247</f>
        <v>#N/A</v>
      </c>
      <c r="AE247" s="336" t="e">
        <f t="shared" ref="AE247:AE248" si="346">AA247/(AB247-M247)</f>
        <v>#N/A</v>
      </c>
      <c r="AF247" s="223" t="e">
        <f ca="1">INDEX(FGA_COEFFS,1,1)+AC247*INDEX(FGA_COEFFS,1,2)+AB247*INDEX(FGA_COEFFS,1,3)+U247*INDEX(FGA_COEFFS,1,4)+T248*INDEX(FGA_COEFFS,1,5)+V247*INDEX(FGA_COEFFS,1,6)+W248*INDEX(FGA_COEFFS,1,7)+P248*INDEX(FGA_COEFFS,1,8)+AB251*AB252</f>
        <v>#N/A</v>
      </c>
      <c r="AG247" s="223" t="e">
        <f ca="1">INDEX(THREEPTA_COEFFS,1,1)+AF247*INDEX(THREEPTA_COEFFS,1,2)+M247*INDEX(THREEPTA_COEFFS,1,3)+AD247*INDEX(THREEPTA_COEFFS,1,4)+N247*INDEX(THREEPTA_COEFFS,1,5)+O248*INDEX(THREEPTA_COEFFS,1,6)+AC251*AC252</f>
        <v>#N/A</v>
      </c>
      <c r="AH247" s="223" t="e">
        <f ca="1">INDEX(THREEPTPCT_COEFFS,1,1)+N247*INDEX(THREEPTPCT_COEFFS,1,2)+O248*INDEX(THREEPTPCT_COEFFS,1,3)+AD251*AD252</f>
        <v>#N/A</v>
      </c>
      <c r="AI247" s="55" t="e">
        <f t="shared" ref="AI247:AI248" ca="1" si="347">AF247-AG247</f>
        <v>#N/A</v>
      </c>
      <c r="AJ247" s="223" t="e">
        <f ca="1">INDEX(TWOPTPCT_COEFFS,1,1)+AE247*INDEX(TWOPTPCT_COEFFS,1,2)+L248*INDEX(TWOPTPCT_COEFFS,1,3)+J248*INDEX(TWOPTPCT_COEFFS,1,4)+O248*INDEX(TWOPTPCT_COEFFS,1,5)+AE251*AE252</f>
        <v>#N/A</v>
      </c>
      <c r="AK247" s="223" t="e">
        <f ca="1">INDEX(FTA_COEFFS,1,1)+R247*INDEX(FTA_COEFFS,1,2)+Q248*INDEX(FTA_COEFFS,1,3)+(T247+U247)*INDEX(FTA_COEFFS,1,4)+(T248+U248)*INDEX(FTA_COEFFS,1,5)+P248*INDEX(FTA_COEFFS,1,6)+AF251*AF252</f>
        <v>#N/A</v>
      </c>
      <c r="AL247" s="223" t="e">
        <f ca="1">INDEX(FTPCT_COEFFS,1,1)+S247*INDEX(FTPCT_COEFFS,1,2)+I247*INDEX(FTPCT_COEFFS,1,3)+J248*INDEX(FTPCT_COEFFS,1,4)+AG251*AG252</f>
        <v>#N/A</v>
      </c>
      <c r="AM247" s="338" t="e">
        <f t="shared" ref="AM247:AM248" ca="1" si="348">AG247*AH247/100+AI247*AJ247+AK247*AL247/100</f>
        <v>#N/A</v>
      </c>
      <c r="AN247" s="55"/>
      <c r="AO247" s="55"/>
      <c r="AP247" s="55"/>
      <c r="AQ247" s="55"/>
      <c r="AR247" s="53"/>
    </row>
    <row r="248" spans="1:44" customFormat="1" x14ac:dyDescent="0.3">
      <c r="A248" s="53"/>
      <c r="B248" s="53"/>
      <c r="C248" s="53"/>
      <c r="D248" s="53"/>
      <c r="E248" s="53" t="s">
        <v>175</v>
      </c>
      <c r="F248" s="54" t="e">
        <f>F241</f>
        <v>#N/A</v>
      </c>
      <c r="G248" s="56" t="e">
        <f t="shared" ca="1" si="341"/>
        <v>#N/A</v>
      </c>
      <c r="H248" s="52" t="e">
        <f>INDEX(STATSTABLE,MATCH(F248,bpiTeams,0),MATCH(INDEX(H:H,1,1),statTitles,0))</f>
        <v>#N/A</v>
      </c>
      <c r="I248" s="52" t="e">
        <f>INDEX(STATSTABLE,MATCH(F248,bpiTeams,0),MATCH(INDEX(I:I,1,1),statTitles,0))</f>
        <v>#N/A</v>
      </c>
      <c r="J248" s="52" t="e">
        <f>INDEX(STATSTABLE,MATCH(F248,bpiTeams,0),MATCH(INDEX(J:J,1,1),statTitles,0))</f>
        <v>#N/A</v>
      </c>
      <c r="K248" s="52" t="e">
        <f>INDEX(STATSTABLE,MATCH(F248,bpiTeams,0),MATCH(INDEX(K:K,1,1),statTitles,0))</f>
        <v>#N/A</v>
      </c>
      <c r="L248" s="52" t="e">
        <f>INDEX(STATSTABLE,MATCH(F248,bpiTeams,0),MATCH(INDEX(L:L,1,1),statTitles,0))</f>
        <v>#N/A</v>
      </c>
      <c r="M248" s="52" t="e">
        <f>INDEX(STATSTABLE,MATCH(F248,bpiTeams,0),MATCH(INDEX(M:M,1,1),statTitles,0))</f>
        <v>#N/A</v>
      </c>
      <c r="N248" s="52" t="e">
        <f>INDEX(STATSTABLE,MATCH(F248,bpiTeams,0),MATCH(INDEX(N:N,1,1),statTitles,0))</f>
        <v>#N/A</v>
      </c>
      <c r="O248" s="52" t="e">
        <f>INDEX(STATSTABLE,MATCH(F248,bpiTeams,0),MATCH(INDEX(O:O,1,1),statTitles,0))</f>
        <v>#N/A</v>
      </c>
      <c r="P248" s="52" t="e">
        <f>INDEX(STATSTABLE,MATCH(F248,bpiTeams,0),MATCH(INDEX(P:P,1,1),statTitles,0))</f>
        <v>#N/A</v>
      </c>
      <c r="Q248" s="52" t="e">
        <f>INDEX(STATSTABLE,MATCH(F248,bpiTeams,0),MATCH(INDEX(Q:Q,1,1),statTitles,0))</f>
        <v>#N/A</v>
      </c>
      <c r="R248" s="52" t="e">
        <f>INDEX(STATSTABLE,MATCH(F248,bpiTeams,0),MATCH(INDEX(R:R,1,1),statTitles,0))</f>
        <v>#N/A</v>
      </c>
      <c r="S248" s="52" t="e">
        <f>INDEX(STATSTABLE,MATCH(F248,bpiTeams,0),MATCH(INDEX(S:S,1,1),statTitles,0))</f>
        <v>#N/A</v>
      </c>
      <c r="T248" s="52" t="e">
        <f>INDEX(STATSTABLE,MATCH(F248,bpiTeams,0),MATCH(INDEX(T:T,1,1),statTitles,0))</f>
        <v>#N/A</v>
      </c>
      <c r="U248" s="52" t="e">
        <f>INDEX(STATSTABLE,MATCH(F248,bpiTeams,0),MATCH(INDEX(U:U,1,1),statTitles,0))</f>
        <v>#N/A</v>
      </c>
      <c r="V248" s="52" t="e">
        <f>INDEX(STATSTABLE,MATCH(F248,bpiTeams,0),MATCH(INDEX(V:V,1,1),statTitles,0))</f>
        <v>#N/A</v>
      </c>
      <c r="W248" s="52" t="e">
        <f>INDEX(STATSTABLE,MATCH(F248,bpiTeams,0),MATCH(INDEX(W:W,1,1),statTitles,0))</f>
        <v>#N/A</v>
      </c>
      <c r="X248" s="52" t="e">
        <f>INDEX(STATSTABLE,MATCH(F248,bpiTeams,0),MATCH(INDEX(X:X,1,1),statTitles,0))</f>
        <v>#N/A</v>
      </c>
      <c r="Y248" s="52" t="e">
        <f>INDEX(STATSTABLE,MATCH(F248,bpiTeams,0),MATCH(INDEX(Y:Y,1,1),statTitles,0))</f>
        <v>#N/A</v>
      </c>
      <c r="Z248" s="52" t="e">
        <f>INDEX(STATSTABLE,MATCH(F248,bpiTeams,0),MATCH(INDEX(Z:Z,1,1),statTitles,0))</f>
        <v>#N/A</v>
      </c>
      <c r="AA248" s="55" t="e">
        <f t="shared" si="342"/>
        <v>#N/A</v>
      </c>
      <c r="AB248" s="55" t="e">
        <f t="shared" si="343"/>
        <v>#N/A</v>
      </c>
      <c r="AC248" s="55" t="e">
        <f t="shared" ref="AC248" si="349">AC247</f>
        <v>#N/A</v>
      </c>
      <c r="AD248" s="55" t="e">
        <f t="shared" si="345"/>
        <v>#N/A</v>
      </c>
      <c r="AE248" s="336" t="e">
        <f t="shared" si="346"/>
        <v>#N/A</v>
      </c>
      <c r="AF248" s="223" t="e">
        <f ca="1">INDEX(FGA_COEFFS,1,1)+AC248*INDEX(FGA_COEFFS,1,2)+AB248*INDEX(FGA_COEFFS,1,3)+U248*INDEX(FGA_COEFFS,1,4)+T247*INDEX(FGA_COEFFS,1,5)+V248*INDEX(FGA_COEFFS,1,6)+W247*INDEX(FGA_COEFFS,1,7)+P247*INDEX(FGA_COEFFS,1,8)+AB251*AB253</f>
        <v>#N/A</v>
      </c>
      <c r="AG248" s="223" t="e">
        <f ca="1">INDEX(THREEPTA_COEFFS,1,1)+AF248*INDEX(THREEPTA_COEFFS,1,2)+M248*INDEX(THREEPTA_COEFFS,1,3)+AD248*INDEX(THREEPTA_COEFFS,1,4)+N248*INDEX(THREEPTA_COEFFS,1,5)+O247*INDEX(THREEPTA_COEFFS,1,6)+AC251*AC253</f>
        <v>#N/A</v>
      </c>
      <c r="AH248" s="223" t="e">
        <f ca="1">INDEX(THREEPTPCT_COEFFS,1,1)+N248*INDEX(THREEPTPCT_COEFFS,1,2)+O247*INDEX(THREEPTPCT_COEFFS,1,3)+AD251*AD253</f>
        <v>#N/A</v>
      </c>
      <c r="AI248" s="55" t="e">
        <f t="shared" ca="1" si="347"/>
        <v>#N/A</v>
      </c>
      <c r="AJ248" s="223" t="e">
        <f ca="1">INDEX(TWOPTPCT_COEFFS,1,1)+AE248*INDEX(TWOPTPCT_COEFFS,1,2)+L247*INDEX(TWOPTPCT_COEFFS,1,3)+J247*INDEX(TWOPTPCT_COEFFS,1,4)+O247*INDEX(TWOPTPCT_COEFFS,1,5)+AE251*AE253</f>
        <v>#N/A</v>
      </c>
      <c r="AK248" s="223" t="e">
        <f ca="1">INDEX(FTA_COEFFS,1,1)+R248*INDEX(FTA_COEFFS,1,2)+Q247*INDEX(FTA_COEFFS,1,3)+(T248+U248)*INDEX(FTA_COEFFS,1,4)+(T247+U247)*INDEX(FTA_COEFFS,1,5)+P247*INDEX(FTA_COEFFS,1,6)+AF251*AF253</f>
        <v>#N/A</v>
      </c>
      <c r="AL248" s="223" t="e">
        <f ca="1">INDEX(FTPCT_COEFFS,1,1)+S248*INDEX(FTPCT_COEFFS,1,2)+I248*INDEX(FTPCT_COEFFS,1,3)+J247*INDEX(FTPCT_COEFFS,1,4)+AG251*AG253</f>
        <v>#N/A</v>
      </c>
      <c r="AM248" s="338" t="e">
        <f t="shared" ca="1" si="348"/>
        <v>#N/A</v>
      </c>
      <c r="AN248" s="55"/>
      <c r="AO248" s="55"/>
      <c r="AP248" s="55"/>
      <c r="AQ248" s="55"/>
      <c r="AR248" s="53"/>
    </row>
    <row r="249" spans="1:44" customFormat="1" x14ac:dyDescent="0.3">
      <c r="A249" s="53"/>
      <c r="B249" s="53"/>
      <c r="C249" s="53"/>
      <c r="D249" s="53"/>
      <c r="E249" s="64" t="e">
        <f ca="1">IF(G248&gt;G247,F248,F247)</f>
        <v>#N/A</v>
      </c>
      <c r="F249" s="53"/>
      <c r="G249" s="56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5"/>
      <c r="AB249" s="55"/>
      <c r="AC249" s="55"/>
      <c r="AD249" s="55"/>
      <c r="AE249" s="55"/>
      <c r="AF249" s="337"/>
      <c r="AG249" s="337"/>
      <c r="AH249" s="337"/>
      <c r="AI249" s="337"/>
      <c r="AJ249" s="337"/>
      <c r="AK249" s="337"/>
      <c r="AL249" s="337"/>
      <c r="AM249" s="337"/>
      <c r="AN249" s="55"/>
      <c r="AO249" s="55"/>
      <c r="AP249" s="55"/>
      <c r="AQ249" s="55"/>
      <c r="AR249" s="53"/>
    </row>
    <row r="250" spans="1:44" customFormat="1" x14ac:dyDescent="0.3">
      <c r="A250" s="53"/>
      <c r="B250" s="53"/>
      <c r="C250" s="53"/>
      <c r="D250" s="53"/>
      <c r="E250" s="53"/>
      <c r="F250" s="53"/>
      <c r="G250" s="166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4" t="s">
        <v>1305</v>
      </c>
      <c r="AB250" s="54" t="s">
        <v>128</v>
      </c>
      <c r="AC250" s="54" t="s">
        <v>157</v>
      </c>
      <c r="AD250" s="54" t="s">
        <v>151</v>
      </c>
      <c r="AE250" s="54" t="s">
        <v>1327</v>
      </c>
      <c r="AF250" s="54" t="s">
        <v>129</v>
      </c>
      <c r="AG250" s="54" t="s">
        <v>116</v>
      </c>
      <c r="AH250" s="54"/>
      <c r="AI250" s="54"/>
      <c r="AJ250" s="54"/>
      <c r="AK250" s="54"/>
      <c r="AL250" s="54"/>
      <c r="AM250" s="54"/>
      <c r="AN250" s="53"/>
      <c r="AO250" s="53"/>
      <c r="AP250" s="53"/>
      <c r="AQ250" s="53"/>
      <c r="AR250" s="53"/>
    </row>
    <row r="251" spans="1:44" customFormat="1" x14ac:dyDescent="0.3">
      <c r="A251" s="53"/>
      <c r="B251" s="53"/>
      <c r="C251" s="53"/>
      <c r="D251" s="53" t="e">
        <f ca="1">IF(G247&gt;(G248+(W247-W248)/2),1,IF(G248&gt;(G247+(W248-W247)/2),0,"Close"))</f>
        <v>#N/A</v>
      </c>
      <c r="E251" s="53"/>
      <c r="F251" s="53"/>
      <c r="G251" s="166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4"/>
      <c r="AB251" s="54">
        <f>Formulas!A251</f>
        <v>0</v>
      </c>
      <c r="AC251" s="54">
        <f>Formulas!A258</f>
        <v>0</v>
      </c>
      <c r="AD251" s="54">
        <f>Formulas!A265</f>
        <v>0</v>
      </c>
      <c r="AE251" s="54">
        <f>Formulas!A272</f>
        <v>0</v>
      </c>
      <c r="AF251" s="54">
        <f>Formulas!A279</f>
        <v>0</v>
      </c>
      <c r="AG251" s="54">
        <f>Formulas!A286</f>
        <v>0</v>
      </c>
      <c r="AH251" s="54"/>
      <c r="AI251" s="336"/>
      <c r="AJ251" s="336"/>
      <c r="AK251" s="336"/>
      <c r="AL251" s="54"/>
      <c r="AM251" s="54"/>
      <c r="AN251" s="53"/>
      <c r="AO251" s="53"/>
      <c r="AP251" s="53"/>
      <c r="AQ251" s="53"/>
      <c r="AR251" s="53"/>
    </row>
    <row r="252" spans="1:44" customFormat="1" x14ac:dyDescent="0.3">
      <c r="A252" s="53"/>
      <c r="B252" s="53"/>
      <c r="C252" s="53"/>
      <c r="D252" s="53"/>
      <c r="E252" s="53"/>
      <c r="F252" s="53"/>
      <c r="G252" s="166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336"/>
      <c r="AB252" s="336">
        <f t="shared" ref="AB252:AB253" ca="1" si="350">1.5*RAND()^2*IF(RAND()&gt;0.5,1,-1)</f>
        <v>0.86558475589424844</v>
      </c>
      <c r="AC252" s="336">
        <f t="shared" ca="1" si="280"/>
        <v>-2.7548183202314055E-5</v>
      </c>
      <c r="AD252" s="336">
        <f t="shared" ca="1" si="280"/>
        <v>-1.5710232266929174E-3</v>
      </c>
      <c r="AE252" s="336">
        <f t="shared" ca="1" si="280"/>
        <v>-8.0861222561407643E-3</v>
      </c>
      <c r="AF252" s="336">
        <f t="shared" ca="1" si="280"/>
        <v>-0.19146297954341729</v>
      </c>
      <c r="AG252" s="336">
        <f t="shared" ca="1" si="280"/>
        <v>0.35371643565818722</v>
      </c>
      <c r="AH252" s="336"/>
      <c r="AI252" s="336"/>
      <c r="AJ252" s="336"/>
      <c r="AK252" s="336"/>
      <c r="AL252" s="54"/>
      <c r="AM252" s="54"/>
      <c r="AN252" s="53"/>
      <c r="AO252" s="55"/>
      <c r="AP252" s="55"/>
      <c r="AQ252" s="55"/>
      <c r="AR252" s="53"/>
    </row>
    <row r="253" spans="1:44" customFormat="1" x14ac:dyDescent="0.3">
      <c r="A253" s="53"/>
      <c r="B253" s="53"/>
      <c r="C253" s="53"/>
      <c r="D253" s="53"/>
      <c r="E253" s="53"/>
      <c r="F253" s="54"/>
      <c r="G253" s="165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3"/>
      <c r="AB253" s="336">
        <f t="shared" ca="1" si="350"/>
        <v>0.58362571648026784</v>
      </c>
      <c r="AC253" s="336">
        <f t="shared" ca="1" si="280"/>
        <v>-0.51817798919763469</v>
      </c>
      <c r="AD253" s="336">
        <f t="shared" ca="1" si="280"/>
        <v>0.19766316732856837</v>
      </c>
      <c r="AE253" s="336">
        <f t="shared" ca="1" si="280"/>
        <v>0.24793107102321066</v>
      </c>
      <c r="AF253" s="336">
        <f t="shared" ca="1" si="280"/>
        <v>-0.29738803787454399</v>
      </c>
      <c r="AG253" s="336">
        <f t="shared" ca="1" si="280"/>
        <v>1.1964051659802892</v>
      </c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3"/>
    </row>
    <row r="254" spans="1:44" customFormat="1" x14ac:dyDescent="0.3">
      <c r="A254" s="53"/>
      <c r="B254" s="53"/>
      <c r="C254" s="53"/>
      <c r="D254" s="53"/>
      <c r="E254" s="53" t="s">
        <v>172</v>
      </c>
      <c r="F254" s="53">
        <f>F247</f>
        <v>0</v>
      </c>
      <c r="G254" s="56" t="e">
        <f t="shared" ref="G254:G255" ca="1" si="351">AM254</f>
        <v>#N/A</v>
      </c>
      <c r="H254" s="52" t="e">
        <f>INDEX(STATSTABLE,MATCH(F254,bpiTeams,0),MATCH(INDEX(H:H,1,1),statTitles,0))</f>
        <v>#N/A</v>
      </c>
      <c r="I254" s="52" t="e">
        <f>INDEX(STATSTABLE,MATCH(F254,bpiTeams,0),MATCH(INDEX(I:I,1,1),statTitles,0))</f>
        <v>#N/A</v>
      </c>
      <c r="J254" s="52" t="e">
        <f>INDEX(STATSTABLE,MATCH(F254,bpiTeams,0),MATCH(INDEX(J:J,1,1),statTitles,0))</f>
        <v>#N/A</v>
      </c>
      <c r="K254" s="52" t="e">
        <f>INDEX(STATSTABLE,MATCH(F254,bpiTeams,0),MATCH(INDEX(K:K,1,1),statTitles,0))</f>
        <v>#N/A</v>
      </c>
      <c r="L254" s="52" t="e">
        <f>INDEX(STATSTABLE,MATCH(F254,bpiTeams,0),MATCH(INDEX(L:L,1,1),statTitles,0))</f>
        <v>#N/A</v>
      </c>
      <c r="M254" s="52" t="e">
        <f>INDEX(STATSTABLE,MATCH(F254,bpiTeams,0),MATCH(INDEX(M:M,1,1),statTitles,0))</f>
        <v>#N/A</v>
      </c>
      <c r="N254" s="52" t="e">
        <f>INDEX(STATSTABLE,MATCH(F254,bpiTeams,0),MATCH(INDEX(N:N,1,1),statTitles,0))</f>
        <v>#N/A</v>
      </c>
      <c r="O254" s="52" t="e">
        <f>INDEX(STATSTABLE,MATCH(F254,bpiTeams,0),MATCH(INDEX(O:O,1,1),statTitles,0))</f>
        <v>#N/A</v>
      </c>
      <c r="P254" s="52" t="e">
        <f>INDEX(STATSTABLE,MATCH(F254,bpiTeams,0),MATCH(INDEX(P:P,1,1),statTitles,0))</f>
        <v>#N/A</v>
      </c>
      <c r="Q254" s="52" t="e">
        <f>INDEX(STATSTABLE,MATCH(F254,bpiTeams,0),MATCH(INDEX(Q:Q,1,1),statTitles,0))</f>
        <v>#N/A</v>
      </c>
      <c r="R254" s="52" t="e">
        <f>INDEX(STATSTABLE,MATCH(F254,bpiTeams,0),MATCH(INDEX(R:R,1,1),statTitles,0))</f>
        <v>#N/A</v>
      </c>
      <c r="S254" s="52" t="e">
        <f>INDEX(STATSTABLE,MATCH(F254,bpiTeams,0),MATCH(INDEX(S:S,1,1),statTitles,0))</f>
        <v>#N/A</v>
      </c>
      <c r="T254" s="52" t="e">
        <f>INDEX(STATSTABLE,MATCH(F254,bpiTeams,0),MATCH(INDEX(T:T,1,1),statTitles,0))</f>
        <v>#N/A</v>
      </c>
      <c r="U254" s="52" t="e">
        <f>INDEX(STATSTABLE,MATCH(F254,bpiTeams,0),MATCH(INDEX(U:U,1,1),statTitles,0))</f>
        <v>#N/A</v>
      </c>
      <c r="V254" s="52" t="e">
        <f>INDEX(STATSTABLE,MATCH(F254,bpiTeams,0),MATCH(INDEX(V:V,1,1),statTitles,0))</f>
        <v>#N/A</v>
      </c>
      <c r="W254" s="52" t="e">
        <f>INDEX(STATSTABLE,MATCH(F254,bpiTeams,0),MATCH(INDEX(W:W,1,1),statTitles,0))</f>
        <v>#N/A</v>
      </c>
      <c r="X254" s="52" t="e">
        <f>INDEX(STATSTABLE,MATCH(F254,bpiTeams,0),MATCH(INDEX(X:X,1,1),statTitles,0))</f>
        <v>#N/A</v>
      </c>
      <c r="Y254" s="52" t="e">
        <f>INDEX(STATSTABLE,MATCH(F254,bpiTeams,0),MATCH(INDEX(Y:Y,1,1),statTitles,0))</f>
        <v>#N/A</v>
      </c>
      <c r="Z254" s="52" t="e">
        <f>INDEX(STATSTABLE,MATCH(F254,bpiTeams,0),MATCH(INDEX(Z:Z,1,1),statTitles,0))</f>
        <v>#N/A</v>
      </c>
      <c r="AA254" s="55" t="e">
        <f t="shared" ref="AA254:AA255" si="352">(K254-(R254*S254)/100-3*(M254*N254)/100)/2</f>
        <v>#N/A</v>
      </c>
      <c r="AB254" s="55" t="e">
        <f t="shared" ref="AB254:AB255" si="353">SUM(AA254,(M254*N254/100))/(I254/100)</f>
        <v>#N/A</v>
      </c>
      <c r="AC254" s="55" t="e">
        <f t="shared" ref="AC254" si="354">X254*0.5+X255*0.5</f>
        <v>#N/A</v>
      </c>
      <c r="AD254" s="55" t="e">
        <f t="shared" ref="AD254:AD255" si="355">M254/AB254</f>
        <v>#N/A</v>
      </c>
      <c r="AE254" s="336" t="e">
        <f t="shared" ref="AE254:AE255" si="356">AA254/(AB254-M254)</f>
        <v>#N/A</v>
      </c>
      <c r="AF254" s="223" t="e">
        <f ca="1">INDEX(FGA_COEFFS,1,1)+AC254*INDEX(FGA_COEFFS,1,2)+AB254*INDEX(FGA_COEFFS,1,3)+U254*INDEX(FGA_COEFFS,1,4)+T255*INDEX(FGA_COEFFS,1,5)+V254*INDEX(FGA_COEFFS,1,6)+W255*INDEX(FGA_COEFFS,1,7)+P255*INDEX(FGA_COEFFS,1,8)+AB258*AB259</f>
        <v>#N/A</v>
      </c>
      <c r="AG254" s="223" t="e">
        <f ca="1">INDEX(THREEPTA_COEFFS,1,1)+AF254*INDEX(THREEPTA_COEFFS,1,2)+M254*INDEX(THREEPTA_COEFFS,1,3)+AD254*INDEX(THREEPTA_COEFFS,1,4)+N254*INDEX(THREEPTA_COEFFS,1,5)+O255*INDEX(THREEPTA_COEFFS,1,6)+AC258*AC259</f>
        <v>#N/A</v>
      </c>
      <c r="AH254" s="223" t="e">
        <f ca="1">INDEX(THREEPTPCT_COEFFS,1,1)+N254*INDEX(THREEPTPCT_COEFFS,1,2)+O255*INDEX(THREEPTPCT_COEFFS,1,3)+AD258*AD259</f>
        <v>#N/A</v>
      </c>
      <c r="AI254" s="55" t="e">
        <f t="shared" ref="AI254:AI255" ca="1" si="357">AF254-AG254</f>
        <v>#N/A</v>
      </c>
      <c r="AJ254" s="223" t="e">
        <f ca="1">INDEX(TWOPTPCT_COEFFS,1,1)+AE254*INDEX(TWOPTPCT_COEFFS,1,2)+L255*INDEX(TWOPTPCT_COEFFS,1,3)+J255*INDEX(TWOPTPCT_COEFFS,1,4)+O255*INDEX(TWOPTPCT_COEFFS,1,5)+AE258*AE259</f>
        <v>#N/A</v>
      </c>
      <c r="AK254" s="223" t="e">
        <f ca="1">INDEX(FTA_COEFFS,1,1)+R254*INDEX(FTA_COEFFS,1,2)+Q255*INDEX(FTA_COEFFS,1,3)+(T254+U254)*INDEX(FTA_COEFFS,1,4)+(T255+U255)*INDEX(FTA_COEFFS,1,5)+P255*INDEX(FTA_COEFFS,1,6)+AF258*AF259</f>
        <v>#N/A</v>
      </c>
      <c r="AL254" s="223" t="e">
        <f ca="1">INDEX(FTPCT_COEFFS,1,1)+S254*INDEX(FTPCT_COEFFS,1,2)+I254*INDEX(FTPCT_COEFFS,1,3)+J255*INDEX(FTPCT_COEFFS,1,4)+AG258*AG259</f>
        <v>#N/A</v>
      </c>
      <c r="AM254" s="338" t="e">
        <f t="shared" ref="AM254:AM255" ca="1" si="358">AG254*AH254/100+AI254*AJ254+AK254*AL254/100</f>
        <v>#N/A</v>
      </c>
      <c r="AN254" s="55"/>
      <c r="AO254" s="55"/>
      <c r="AP254" s="55"/>
      <c r="AQ254" s="55"/>
      <c r="AR254" s="53"/>
    </row>
    <row r="255" spans="1:44" customFormat="1" x14ac:dyDescent="0.3">
      <c r="A255" s="53"/>
      <c r="B255" s="53"/>
      <c r="C255" s="53"/>
      <c r="D255" s="53"/>
      <c r="E255" s="53" t="s">
        <v>175</v>
      </c>
      <c r="F255" s="54" t="e">
        <f>F248</f>
        <v>#N/A</v>
      </c>
      <c r="G255" s="56" t="e">
        <f t="shared" ca="1" si="351"/>
        <v>#N/A</v>
      </c>
      <c r="H255" s="52" t="e">
        <f>INDEX(STATSTABLE,MATCH(F255,bpiTeams,0),MATCH(INDEX(H:H,1,1),statTitles,0))</f>
        <v>#N/A</v>
      </c>
      <c r="I255" s="52" t="e">
        <f>INDEX(STATSTABLE,MATCH(F255,bpiTeams,0),MATCH(INDEX(I:I,1,1),statTitles,0))</f>
        <v>#N/A</v>
      </c>
      <c r="J255" s="52" t="e">
        <f>INDEX(STATSTABLE,MATCH(F255,bpiTeams,0),MATCH(INDEX(J:J,1,1),statTitles,0))</f>
        <v>#N/A</v>
      </c>
      <c r="K255" s="52" t="e">
        <f>INDEX(STATSTABLE,MATCH(F255,bpiTeams,0),MATCH(INDEX(K:K,1,1),statTitles,0))</f>
        <v>#N/A</v>
      </c>
      <c r="L255" s="52" t="e">
        <f>INDEX(STATSTABLE,MATCH(F255,bpiTeams,0),MATCH(INDEX(L:L,1,1),statTitles,0))</f>
        <v>#N/A</v>
      </c>
      <c r="M255" s="52" t="e">
        <f>INDEX(STATSTABLE,MATCH(F255,bpiTeams,0),MATCH(INDEX(M:M,1,1),statTitles,0))</f>
        <v>#N/A</v>
      </c>
      <c r="N255" s="52" t="e">
        <f>INDEX(STATSTABLE,MATCH(F255,bpiTeams,0),MATCH(INDEX(N:N,1,1),statTitles,0))</f>
        <v>#N/A</v>
      </c>
      <c r="O255" s="52" t="e">
        <f>INDEX(STATSTABLE,MATCH(F255,bpiTeams,0),MATCH(INDEX(O:O,1,1),statTitles,0))</f>
        <v>#N/A</v>
      </c>
      <c r="P255" s="52" t="e">
        <f>INDEX(STATSTABLE,MATCH(F255,bpiTeams,0),MATCH(INDEX(P:P,1,1),statTitles,0))</f>
        <v>#N/A</v>
      </c>
      <c r="Q255" s="52" t="e">
        <f>INDEX(STATSTABLE,MATCH(F255,bpiTeams,0),MATCH(INDEX(Q:Q,1,1),statTitles,0))</f>
        <v>#N/A</v>
      </c>
      <c r="R255" s="52" t="e">
        <f>INDEX(STATSTABLE,MATCH(F255,bpiTeams,0),MATCH(INDEX(R:R,1,1),statTitles,0))</f>
        <v>#N/A</v>
      </c>
      <c r="S255" s="52" t="e">
        <f>INDEX(STATSTABLE,MATCH(F255,bpiTeams,0),MATCH(INDEX(S:S,1,1),statTitles,0))</f>
        <v>#N/A</v>
      </c>
      <c r="T255" s="52" t="e">
        <f>INDEX(STATSTABLE,MATCH(F255,bpiTeams,0),MATCH(INDEX(T:T,1,1),statTitles,0))</f>
        <v>#N/A</v>
      </c>
      <c r="U255" s="52" t="e">
        <f>INDEX(STATSTABLE,MATCH(F255,bpiTeams,0),MATCH(INDEX(U:U,1,1),statTitles,0))</f>
        <v>#N/A</v>
      </c>
      <c r="V255" s="52" t="e">
        <f>INDEX(STATSTABLE,MATCH(F255,bpiTeams,0),MATCH(INDEX(V:V,1,1),statTitles,0))</f>
        <v>#N/A</v>
      </c>
      <c r="W255" s="52" t="e">
        <f>INDEX(STATSTABLE,MATCH(F255,bpiTeams,0),MATCH(INDEX(W:W,1,1),statTitles,0))</f>
        <v>#N/A</v>
      </c>
      <c r="X255" s="52" t="e">
        <f>INDEX(STATSTABLE,MATCH(F255,bpiTeams,0),MATCH(INDEX(X:X,1,1),statTitles,0))</f>
        <v>#N/A</v>
      </c>
      <c r="Y255" s="52" t="e">
        <f>INDEX(STATSTABLE,MATCH(F255,bpiTeams,0),MATCH(INDEX(Y:Y,1,1),statTitles,0))</f>
        <v>#N/A</v>
      </c>
      <c r="Z255" s="52" t="e">
        <f>INDEX(STATSTABLE,MATCH(F255,bpiTeams,0),MATCH(INDEX(Z:Z,1,1),statTitles,0))</f>
        <v>#N/A</v>
      </c>
      <c r="AA255" s="55" t="e">
        <f t="shared" si="352"/>
        <v>#N/A</v>
      </c>
      <c r="AB255" s="55" t="e">
        <f t="shared" si="353"/>
        <v>#N/A</v>
      </c>
      <c r="AC255" s="55" t="e">
        <f t="shared" ref="AC255" si="359">AC254</f>
        <v>#N/A</v>
      </c>
      <c r="AD255" s="55" t="e">
        <f t="shared" si="355"/>
        <v>#N/A</v>
      </c>
      <c r="AE255" s="336" t="e">
        <f t="shared" si="356"/>
        <v>#N/A</v>
      </c>
      <c r="AF255" s="223" t="e">
        <f ca="1">INDEX(FGA_COEFFS,1,1)+AC255*INDEX(FGA_COEFFS,1,2)+AB255*INDEX(FGA_COEFFS,1,3)+U255*INDEX(FGA_COEFFS,1,4)+T254*INDEX(FGA_COEFFS,1,5)+V255*INDEX(FGA_COEFFS,1,6)+W254*INDEX(FGA_COEFFS,1,7)+P254*INDEX(FGA_COEFFS,1,8)+AB258*AB260</f>
        <v>#N/A</v>
      </c>
      <c r="AG255" s="223" t="e">
        <f ca="1">INDEX(THREEPTA_COEFFS,1,1)+AF255*INDEX(THREEPTA_COEFFS,1,2)+M255*INDEX(THREEPTA_COEFFS,1,3)+AD255*INDEX(THREEPTA_COEFFS,1,4)+N255*INDEX(THREEPTA_COEFFS,1,5)+O254*INDEX(THREEPTA_COEFFS,1,6)+AC258*AC260</f>
        <v>#N/A</v>
      </c>
      <c r="AH255" s="223" t="e">
        <f ca="1">INDEX(THREEPTPCT_COEFFS,1,1)+N255*INDEX(THREEPTPCT_COEFFS,1,2)+O254*INDEX(THREEPTPCT_COEFFS,1,3)+AD258*AD260</f>
        <v>#N/A</v>
      </c>
      <c r="AI255" s="55" t="e">
        <f t="shared" ca="1" si="357"/>
        <v>#N/A</v>
      </c>
      <c r="AJ255" s="223" t="e">
        <f ca="1">INDEX(TWOPTPCT_COEFFS,1,1)+AE255*INDEX(TWOPTPCT_COEFFS,1,2)+L254*INDEX(TWOPTPCT_COEFFS,1,3)+J254*INDEX(TWOPTPCT_COEFFS,1,4)+O254*INDEX(TWOPTPCT_COEFFS,1,5)+AE258*AE260</f>
        <v>#N/A</v>
      </c>
      <c r="AK255" s="223" t="e">
        <f ca="1">INDEX(FTA_COEFFS,1,1)+R255*INDEX(FTA_COEFFS,1,2)+Q254*INDEX(FTA_COEFFS,1,3)+(T255+U255)*INDEX(FTA_COEFFS,1,4)+(T254+U254)*INDEX(FTA_COEFFS,1,5)+P254*INDEX(FTA_COEFFS,1,6)+AF258*AF260</f>
        <v>#N/A</v>
      </c>
      <c r="AL255" s="223" t="e">
        <f ca="1">INDEX(FTPCT_COEFFS,1,1)+S255*INDEX(FTPCT_COEFFS,1,2)+I255*INDEX(FTPCT_COEFFS,1,3)+J254*INDEX(FTPCT_COEFFS,1,4)+AG258*AG260</f>
        <v>#N/A</v>
      </c>
      <c r="AM255" s="338" t="e">
        <f t="shared" ca="1" si="358"/>
        <v>#N/A</v>
      </c>
      <c r="AN255" s="55"/>
      <c r="AO255" s="55"/>
      <c r="AP255" s="55"/>
      <c r="AQ255" s="55"/>
      <c r="AR255" s="53"/>
    </row>
    <row r="256" spans="1:44" customFormat="1" x14ac:dyDescent="0.3">
      <c r="A256" s="53"/>
      <c r="B256" s="53"/>
      <c r="C256" s="53"/>
      <c r="D256" s="53"/>
      <c r="E256" s="64" t="e">
        <f ca="1">IF(G255&gt;G254,F255,F254)</f>
        <v>#N/A</v>
      </c>
      <c r="F256" s="53"/>
      <c r="G256" s="56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5"/>
      <c r="AB256" s="55"/>
      <c r="AC256" s="55"/>
      <c r="AD256" s="55"/>
      <c r="AE256" s="55"/>
      <c r="AF256" s="337"/>
      <c r="AG256" s="337"/>
      <c r="AH256" s="337"/>
      <c r="AI256" s="337"/>
      <c r="AJ256" s="337"/>
      <c r="AK256" s="337"/>
      <c r="AL256" s="337"/>
      <c r="AM256" s="337"/>
      <c r="AN256" s="55"/>
      <c r="AO256" s="55"/>
      <c r="AP256" s="55"/>
      <c r="AQ256" s="55"/>
      <c r="AR256" s="53"/>
    </row>
    <row r="257" spans="1:44" customFormat="1" x14ac:dyDescent="0.3">
      <c r="A257" s="53"/>
      <c r="B257" s="53"/>
      <c r="C257" s="53"/>
      <c r="D257" s="53"/>
      <c r="E257" s="53"/>
      <c r="F257" s="53"/>
      <c r="G257" s="166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4" t="s">
        <v>1305</v>
      </c>
      <c r="AB257" s="54" t="s">
        <v>128</v>
      </c>
      <c r="AC257" s="54" t="s">
        <v>157</v>
      </c>
      <c r="AD257" s="54" t="s">
        <v>151</v>
      </c>
      <c r="AE257" s="54" t="s">
        <v>1327</v>
      </c>
      <c r="AF257" s="54" t="s">
        <v>129</v>
      </c>
      <c r="AG257" s="54" t="s">
        <v>116</v>
      </c>
      <c r="AH257" s="54"/>
      <c r="AI257" s="54"/>
      <c r="AJ257" s="54"/>
      <c r="AK257" s="54"/>
      <c r="AL257" s="54"/>
      <c r="AM257" s="54"/>
      <c r="AN257" s="53"/>
      <c r="AO257" s="53"/>
      <c r="AP257" s="53"/>
      <c r="AQ257" s="53"/>
      <c r="AR257" s="53"/>
    </row>
    <row r="258" spans="1:44" customFormat="1" x14ac:dyDescent="0.3">
      <c r="A258" s="53"/>
      <c r="B258" s="53"/>
      <c r="C258" s="53"/>
      <c r="D258" s="53" t="e">
        <f ca="1">IF(G254&gt;(G255+(W254-W255)/2),1,IF(G255&gt;(G254+(W255-W254)/2),0,"Close"))</f>
        <v>#N/A</v>
      </c>
      <c r="E258" s="53"/>
      <c r="F258" s="53"/>
      <c r="G258" s="166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4"/>
      <c r="AB258" s="54">
        <f>Formulas!A258</f>
        <v>0</v>
      </c>
      <c r="AC258" s="54">
        <f>Formulas!A265</f>
        <v>0</v>
      </c>
      <c r="AD258" s="54">
        <f>Formulas!A272</f>
        <v>0</v>
      </c>
      <c r="AE258" s="54">
        <f>Formulas!A279</f>
        <v>0</v>
      </c>
      <c r="AF258" s="54">
        <f>Formulas!A286</f>
        <v>0</v>
      </c>
      <c r="AG258" s="54">
        <f>Formulas!A293</f>
        <v>0</v>
      </c>
      <c r="AH258" s="54"/>
      <c r="AI258" s="336"/>
      <c r="AJ258" s="336"/>
      <c r="AK258" s="336"/>
      <c r="AL258" s="54"/>
      <c r="AM258" s="54"/>
      <c r="AN258" s="53"/>
      <c r="AO258" s="53"/>
      <c r="AP258" s="53"/>
      <c r="AQ258" s="53"/>
      <c r="AR258" s="53"/>
    </row>
    <row r="259" spans="1:44" customFormat="1" x14ac:dyDescent="0.3">
      <c r="A259" s="53"/>
      <c r="B259" s="53"/>
      <c r="C259" s="53"/>
      <c r="D259" s="53"/>
      <c r="E259" s="53"/>
      <c r="F259" s="53"/>
      <c r="G259" s="166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336"/>
      <c r="AB259" s="336">
        <f t="shared" ref="AB259:AB260" ca="1" si="360">1.5*RAND()^2*IF(RAND()&gt;0.5,1,-1)</f>
        <v>0.29999552433187249</v>
      </c>
      <c r="AC259" s="336">
        <f t="shared" ca="1" si="280"/>
        <v>0.21686202785328712</v>
      </c>
      <c r="AD259" s="336">
        <f t="shared" ca="1" si="280"/>
        <v>-1.5113475849273226E-2</v>
      </c>
      <c r="AE259" s="336">
        <f t="shared" ca="1" si="280"/>
        <v>0.18918440075629997</v>
      </c>
      <c r="AF259" s="336">
        <f t="shared" ca="1" si="280"/>
        <v>-1.3997707580729708</v>
      </c>
      <c r="AG259" s="336">
        <f t="shared" ca="1" si="280"/>
        <v>-1.3043356533087203</v>
      </c>
      <c r="AH259" s="336"/>
      <c r="AI259" s="336"/>
      <c r="AJ259" s="336"/>
      <c r="AK259" s="336"/>
      <c r="AL259" s="54"/>
      <c r="AM259" s="54"/>
      <c r="AN259" s="53"/>
      <c r="AO259" s="55"/>
      <c r="AP259" s="55"/>
      <c r="AQ259" s="55"/>
      <c r="AR259" s="53"/>
    </row>
    <row r="260" spans="1:44" customFormat="1" x14ac:dyDescent="0.3">
      <c r="A260" s="53"/>
      <c r="B260" s="53"/>
      <c r="C260" s="53"/>
      <c r="D260" s="53"/>
      <c r="E260" s="53"/>
      <c r="F260" s="54"/>
      <c r="G260" s="165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3"/>
      <c r="AB260" s="336">
        <f t="shared" ca="1" si="360"/>
        <v>-0.1626434673317122</v>
      </c>
      <c r="AC260" s="336">
        <f t="shared" ca="1" si="280"/>
        <v>0.27223708395121804</v>
      </c>
      <c r="AD260" s="336">
        <f t="shared" ca="1" si="280"/>
        <v>-0.22684201469808121</v>
      </c>
      <c r="AE260" s="336">
        <f t="shared" ca="1" si="280"/>
        <v>1.3145825222518706</v>
      </c>
      <c r="AF260" s="336">
        <f t="shared" ca="1" si="280"/>
        <v>0.15821246096526748</v>
      </c>
      <c r="AG260" s="336">
        <f t="shared" ca="1" si="280"/>
        <v>-0.33523003174088062</v>
      </c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3"/>
    </row>
    <row r="261" spans="1:44" customFormat="1" x14ac:dyDescent="0.3">
      <c r="A261" s="53"/>
      <c r="B261" s="53"/>
      <c r="C261" s="53"/>
      <c r="D261" s="53"/>
      <c r="E261" s="53" t="s">
        <v>172</v>
      </c>
      <c r="F261" s="53">
        <f>F254</f>
        <v>0</v>
      </c>
      <c r="G261" s="56" t="e">
        <f t="shared" ref="G261:G262" ca="1" si="361">AM261</f>
        <v>#N/A</v>
      </c>
      <c r="H261" s="52" t="e">
        <f>INDEX(STATSTABLE,MATCH(F261,bpiTeams,0),MATCH(INDEX(H:H,1,1),statTitles,0))</f>
        <v>#N/A</v>
      </c>
      <c r="I261" s="52" t="e">
        <f>INDEX(STATSTABLE,MATCH(F261,bpiTeams,0),MATCH(INDEX(I:I,1,1),statTitles,0))</f>
        <v>#N/A</v>
      </c>
      <c r="J261" s="52" t="e">
        <f>INDEX(STATSTABLE,MATCH(F261,bpiTeams,0),MATCH(INDEX(J:J,1,1),statTitles,0))</f>
        <v>#N/A</v>
      </c>
      <c r="K261" s="52" t="e">
        <f>INDEX(STATSTABLE,MATCH(F261,bpiTeams,0),MATCH(INDEX(K:K,1,1),statTitles,0))</f>
        <v>#N/A</v>
      </c>
      <c r="L261" s="52" t="e">
        <f>INDEX(STATSTABLE,MATCH(F261,bpiTeams,0),MATCH(INDEX(L:L,1,1),statTitles,0))</f>
        <v>#N/A</v>
      </c>
      <c r="M261" s="52" t="e">
        <f>INDEX(STATSTABLE,MATCH(F261,bpiTeams,0),MATCH(INDEX(M:M,1,1),statTitles,0))</f>
        <v>#N/A</v>
      </c>
      <c r="N261" s="52" t="e">
        <f>INDEX(STATSTABLE,MATCH(F261,bpiTeams,0),MATCH(INDEX(N:N,1,1),statTitles,0))</f>
        <v>#N/A</v>
      </c>
      <c r="O261" s="52" t="e">
        <f>INDEX(STATSTABLE,MATCH(F261,bpiTeams,0),MATCH(INDEX(O:O,1,1),statTitles,0))</f>
        <v>#N/A</v>
      </c>
      <c r="P261" s="52" t="e">
        <f>INDEX(STATSTABLE,MATCH(F261,bpiTeams,0),MATCH(INDEX(P:P,1,1),statTitles,0))</f>
        <v>#N/A</v>
      </c>
      <c r="Q261" s="52" t="e">
        <f>INDEX(STATSTABLE,MATCH(F261,bpiTeams,0),MATCH(INDEX(Q:Q,1,1),statTitles,0))</f>
        <v>#N/A</v>
      </c>
      <c r="R261" s="52" t="e">
        <f>INDEX(STATSTABLE,MATCH(F261,bpiTeams,0),MATCH(INDEX(R:R,1,1),statTitles,0))</f>
        <v>#N/A</v>
      </c>
      <c r="S261" s="52" t="e">
        <f>INDEX(STATSTABLE,MATCH(F261,bpiTeams,0),MATCH(INDEX(S:S,1,1),statTitles,0))</f>
        <v>#N/A</v>
      </c>
      <c r="T261" s="52" t="e">
        <f>INDEX(STATSTABLE,MATCH(F261,bpiTeams,0),MATCH(INDEX(T:T,1,1),statTitles,0))</f>
        <v>#N/A</v>
      </c>
      <c r="U261" s="52" t="e">
        <f>INDEX(STATSTABLE,MATCH(F261,bpiTeams,0),MATCH(INDEX(U:U,1,1),statTitles,0))</f>
        <v>#N/A</v>
      </c>
      <c r="V261" s="52" t="e">
        <f>INDEX(STATSTABLE,MATCH(F261,bpiTeams,0),MATCH(INDEX(V:V,1,1),statTitles,0))</f>
        <v>#N/A</v>
      </c>
      <c r="W261" s="52" t="e">
        <f>INDEX(STATSTABLE,MATCH(F261,bpiTeams,0),MATCH(INDEX(W:W,1,1),statTitles,0))</f>
        <v>#N/A</v>
      </c>
      <c r="X261" s="52" t="e">
        <f>INDEX(STATSTABLE,MATCH(F261,bpiTeams,0),MATCH(INDEX(X:X,1,1),statTitles,0))</f>
        <v>#N/A</v>
      </c>
      <c r="Y261" s="52" t="e">
        <f>INDEX(STATSTABLE,MATCH(F261,bpiTeams,0),MATCH(INDEX(Y:Y,1,1),statTitles,0))</f>
        <v>#N/A</v>
      </c>
      <c r="Z261" s="52" t="e">
        <f>INDEX(STATSTABLE,MATCH(F261,bpiTeams,0),MATCH(INDEX(Z:Z,1,1),statTitles,0))</f>
        <v>#N/A</v>
      </c>
      <c r="AA261" s="55" t="e">
        <f t="shared" ref="AA261:AA262" si="362">(K261-(R261*S261)/100-3*(M261*N261)/100)/2</f>
        <v>#N/A</v>
      </c>
      <c r="AB261" s="55" t="e">
        <f t="shared" ref="AB261:AB262" si="363">SUM(AA261,(M261*N261/100))/(I261/100)</f>
        <v>#N/A</v>
      </c>
      <c r="AC261" s="55" t="e">
        <f t="shared" ref="AC261" si="364">X261*0.5+X262*0.5</f>
        <v>#N/A</v>
      </c>
      <c r="AD261" s="55" t="e">
        <f t="shared" ref="AD261:AD262" si="365">M261/AB261</f>
        <v>#N/A</v>
      </c>
      <c r="AE261" s="336" t="e">
        <f t="shared" ref="AE261:AE262" si="366">AA261/(AB261-M261)</f>
        <v>#N/A</v>
      </c>
      <c r="AF261" s="223" t="e">
        <f ca="1">INDEX(FGA_COEFFS,1,1)+AC261*INDEX(FGA_COEFFS,1,2)+AB261*INDEX(FGA_COEFFS,1,3)+U261*INDEX(FGA_COEFFS,1,4)+T262*INDEX(FGA_COEFFS,1,5)+V261*INDEX(FGA_COEFFS,1,6)+W262*INDEX(FGA_COEFFS,1,7)+P262*INDEX(FGA_COEFFS,1,8)+AB265*AB266</f>
        <v>#N/A</v>
      </c>
      <c r="AG261" s="223" t="e">
        <f ca="1">INDEX(THREEPTA_COEFFS,1,1)+AF261*INDEX(THREEPTA_COEFFS,1,2)+M261*INDEX(THREEPTA_COEFFS,1,3)+AD261*INDEX(THREEPTA_COEFFS,1,4)+N261*INDEX(THREEPTA_COEFFS,1,5)+O262*INDEX(THREEPTA_COEFFS,1,6)+AC265*AC266</f>
        <v>#N/A</v>
      </c>
      <c r="AH261" s="223" t="e">
        <f ca="1">INDEX(THREEPTPCT_COEFFS,1,1)+N261*INDEX(THREEPTPCT_COEFFS,1,2)+O262*INDEX(THREEPTPCT_COEFFS,1,3)+AD265*AD266</f>
        <v>#N/A</v>
      </c>
      <c r="AI261" s="55" t="e">
        <f t="shared" ref="AI261:AI262" ca="1" si="367">AF261-AG261</f>
        <v>#N/A</v>
      </c>
      <c r="AJ261" s="223" t="e">
        <f ca="1">INDEX(TWOPTPCT_COEFFS,1,1)+AE261*INDEX(TWOPTPCT_COEFFS,1,2)+L262*INDEX(TWOPTPCT_COEFFS,1,3)+J262*INDEX(TWOPTPCT_COEFFS,1,4)+O262*INDEX(TWOPTPCT_COEFFS,1,5)+AE265*AE266</f>
        <v>#N/A</v>
      </c>
      <c r="AK261" s="223" t="e">
        <f ca="1">INDEX(FTA_COEFFS,1,1)+R261*INDEX(FTA_COEFFS,1,2)+Q262*INDEX(FTA_COEFFS,1,3)+(T261+U261)*INDEX(FTA_COEFFS,1,4)+(T262+U262)*INDEX(FTA_COEFFS,1,5)+P262*INDEX(FTA_COEFFS,1,6)+AF265*AF266</f>
        <v>#N/A</v>
      </c>
      <c r="AL261" s="223" t="e">
        <f ca="1">INDEX(FTPCT_COEFFS,1,1)+S261*INDEX(FTPCT_COEFFS,1,2)+I261*INDEX(FTPCT_COEFFS,1,3)+J262*INDEX(FTPCT_COEFFS,1,4)+AG265*AG266</f>
        <v>#N/A</v>
      </c>
      <c r="AM261" s="338" t="e">
        <f t="shared" ref="AM261:AM262" ca="1" si="368">AG261*AH261/100+AI261*AJ261+AK261*AL261/100</f>
        <v>#N/A</v>
      </c>
      <c r="AN261" s="55"/>
      <c r="AO261" s="55"/>
      <c r="AP261" s="55"/>
      <c r="AQ261" s="55"/>
      <c r="AR261" s="53"/>
    </row>
    <row r="262" spans="1:44" customFormat="1" x14ac:dyDescent="0.3">
      <c r="A262" s="53"/>
      <c r="B262" s="53"/>
      <c r="C262" s="53"/>
      <c r="D262" s="53"/>
      <c r="E262" s="53" t="s">
        <v>175</v>
      </c>
      <c r="F262" s="54" t="e">
        <f>F255</f>
        <v>#N/A</v>
      </c>
      <c r="G262" s="56" t="e">
        <f t="shared" ca="1" si="361"/>
        <v>#N/A</v>
      </c>
      <c r="H262" s="52" t="e">
        <f>INDEX(STATSTABLE,MATCH(F262,bpiTeams,0),MATCH(INDEX(H:H,1,1),statTitles,0))</f>
        <v>#N/A</v>
      </c>
      <c r="I262" s="52" t="e">
        <f>INDEX(STATSTABLE,MATCH(F262,bpiTeams,0),MATCH(INDEX(I:I,1,1),statTitles,0))</f>
        <v>#N/A</v>
      </c>
      <c r="J262" s="52" t="e">
        <f>INDEX(STATSTABLE,MATCH(F262,bpiTeams,0),MATCH(INDEX(J:J,1,1),statTitles,0))</f>
        <v>#N/A</v>
      </c>
      <c r="K262" s="52" t="e">
        <f>INDEX(STATSTABLE,MATCH(F262,bpiTeams,0),MATCH(INDEX(K:K,1,1),statTitles,0))</f>
        <v>#N/A</v>
      </c>
      <c r="L262" s="52" t="e">
        <f>INDEX(STATSTABLE,MATCH(F262,bpiTeams,0),MATCH(INDEX(L:L,1,1),statTitles,0))</f>
        <v>#N/A</v>
      </c>
      <c r="M262" s="52" t="e">
        <f>INDEX(STATSTABLE,MATCH(F262,bpiTeams,0),MATCH(INDEX(M:M,1,1),statTitles,0))</f>
        <v>#N/A</v>
      </c>
      <c r="N262" s="52" t="e">
        <f>INDEX(STATSTABLE,MATCH(F262,bpiTeams,0),MATCH(INDEX(N:N,1,1),statTitles,0))</f>
        <v>#N/A</v>
      </c>
      <c r="O262" s="52" t="e">
        <f>INDEX(STATSTABLE,MATCH(F262,bpiTeams,0),MATCH(INDEX(O:O,1,1),statTitles,0))</f>
        <v>#N/A</v>
      </c>
      <c r="P262" s="52" t="e">
        <f>INDEX(STATSTABLE,MATCH(F262,bpiTeams,0),MATCH(INDEX(P:P,1,1),statTitles,0))</f>
        <v>#N/A</v>
      </c>
      <c r="Q262" s="52" t="e">
        <f>INDEX(STATSTABLE,MATCH(F262,bpiTeams,0),MATCH(INDEX(Q:Q,1,1),statTitles,0))</f>
        <v>#N/A</v>
      </c>
      <c r="R262" s="52" t="e">
        <f>INDEX(STATSTABLE,MATCH(F262,bpiTeams,0),MATCH(INDEX(R:R,1,1),statTitles,0))</f>
        <v>#N/A</v>
      </c>
      <c r="S262" s="52" t="e">
        <f>INDEX(STATSTABLE,MATCH(F262,bpiTeams,0),MATCH(INDEX(S:S,1,1),statTitles,0))</f>
        <v>#N/A</v>
      </c>
      <c r="T262" s="52" t="e">
        <f>INDEX(STATSTABLE,MATCH(F262,bpiTeams,0),MATCH(INDEX(T:T,1,1),statTitles,0))</f>
        <v>#N/A</v>
      </c>
      <c r="U262" s="52" t="e">
        <f>INDEX(STATSTABLE,MATCH(F262,bpiTeams,0),MATCH(INDEX(U:U,1,1),statTitles,0))</f>
        <v>#N/A</v>
      </c>
      <c r="V262" s="52" t="e">
        <f>INDEX(STATSTABLE,MATCH(F262,bpiTeams,0),MATCH(INDEX(V:V,1,1),statTitles,0))</f>
        <v>#N/A</v>
      </c>
      <c r="W262" s="52" t="e">
        <f>INDEX(STATSTABLE,MATCH(F262,bpiTeams,0),MATCH(INDEX(W:W,1,1),statTitles,0))</f>
        <v>#N/A</v>
      </c>
      <c r="X262" s="52" t="e">
        <f>INDEX(STATSTABLE,MATCH(F262,bpiTeams,0),MATCH(INDEX(X:X,1,1),statTitles,0))</f>
        <v>#N/A</v>
      </c>
      <c r="Y262" s="52" t="e">
        <f>INDEX(STATSTABLE,MATCH(F262,bpiTeams,0),MATCH(INDEX(Y:Y,1,1),statTitles,0))</f>
        <v>#N/A</v>
      </c>
      <c r="Z262" s="52" t="e">
        <f>INDEX(STATSTABLE,MATCH(F262,bpiTeams,0),MATCH(INDEX(Z:Z,1,1),statTitles,0))</f>
        <v>#N/A</v>
      </c>
      <c r="AA262" s="55" t="e">
        <f t="shared" si="362"/>
        <v>#N/A</v>
      </c>
      <c r="AB262" s="55" t="e">
        <f t="shared" si="363"/>
        <v>#N/A</v>
      </c>
      <c r="AC262" s="55" t="e">
        <f t="shared" ref="AC262" si="369">AC261</f>
        <v>#N/A</v>
      </c>
      <c r="AD262" s="55" t="e">
        <f t="shared" si="365"/>
        <v>#N/A</v>
      </c>
      <c r="AE262" s="336" t="e">
        <f t="shared" si="366"/>
        <v>#N/A</v>
      </c>
      <c r="AF262" s="223" t="e">
        <f ca="1">INDEX(FGA_COEFFS,1,1)+AC262*INDEX(FGA_COEFFS,1,2)+AB262*INDEX(FGA_COEFFS,1,3)+U262*INDEX(FGA_COEFFS,1,4)+T261*INDEX(FGA_COEFFS,1,5)+V262*INDEX(FGA_COEFFS,1,6)+W261*INDEX(FGA_COEFFS,1,7)+P261*INDEX(FGA_COEFFS,1,8)+AB265*AB267</f>
        <v>#N/A</v>
      </c>
      <c r="AG262" s="223" t="e">
        <f ca="1">INDEX(THREEPTA_COEFFS,1,1)+AF262*INDEX(THREEPTA_COEFFS,1,2)+M262*INDEX(THREEPTA_COEFFS,1,3)+AD262*INDEX(THREEPTA_COEFFS,1,4)+N262*INDEX(THREEPTA_COEFFS,1,5)+O261*INDEX(THREEPTA_COEFFS,1,6)+AC265*AC267</f>
        <v>#N/A</v>
      </c>
      <c r="AH262" s="223" t="e">
        <f ca="1">INDEX(THREEPTPCT_COEFFS,1,1)+N262*INDEX(THREEPTPCT_COEFFS,1,2)+O261*INDEX(THREEPTPCT_COEFFS,1,3)+AD265*AD267</f>
        <v>#N/A</v>
      </c>
      <c r="AI262" s="55" t="e">
        <f t="shared" ca="1" si="367"/>
        <v>#N/A</v>
      </c>
      <c r="AJ262" s="223" t="e">
        <f ca="1">INDEX(TWOPTPCT_COEFFS,1,1)+AE262*INDEX(TWOPTPCT_COEFFS,1,2)+L261*INDEX(TWOPTPCT_COEFFS,1,3)+J261*INDEX(TWOPTPCT_COEFFS,1,4)+O261*INDEX(TWOPTPCT_COEFFS,1,5)+AE265*AE267</f>
        <v>#N/A</v>
      </c>
      <c r="AK262" s="223" t="e">
        <f ca="1">INDEX(FTA_COEFFS,1,1)+R262*INDEX(FTA_COEFFS,1,2)+Q261*INDEX(FTA_COEFFS,1,3)+(T262+U262)*INDEX(FTA_COEFFS,1,4)+(T261+U261)*INDEX(FTA_COEFFS,1,5)+P261*INDEX(FTA_COEFFS,1,6)+AF265*AF267</f>
        <v>#N/A</v>
      </c>
      <c r="AL262" s="223" t="e">
        <f ca="1">INDEX(FTPCT_COEFFS,1,1)+S262*INDEX(FTPCT_COEFFS,1,2)+I262*INDEX(FTPCT_COEFFS,1,3)+J261*INDEX(FTPCT_COEFFS,1,4)+AG265*AG267</f>
        <v>#N/A</v>
      </c>
      <c r="AM262" s="338" t="e">
        <f t="shared" ca="1" si="368"/>
        <v>#N/A</v>
      </c>
      <c r="AN262" s="55"/>
      <c r="AO262" s="55"/>
      <c r="AP262" s="55"/>
      <c r="AQ262" s="55"/>
      <c r="AR262" s="53"/>
    </row>
    <row r="263" spans="1:44" customFormat="1" x14ac:dyDescent="0.3">
      <c r="A263" s="53"/>
      <c r="B263" s="53"/>
      <c r="C263" s="53"/>
      <c r="D263" s="53"/>
      <c r="E263" s="64" t="e">
        <f ca="1">IF(G262&gt;G261,F262,F261)</f>
        <v>#N/A</v>
      </c>
      <c r="F263" s="53"/>
      <c r="G263" s="56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5"/>
      <c r="AB263" s="55"/>
      <c r="AC263" s="55"/>
      <c r="AD263" s="55"/>
      <c r="AE263" s="55"/>
      <c r="AF263" s="337"/>
      <c r="AG263" s="337"/>
      <c r="AH263" s="337"/>
      <c r="AI263" s="337"/>
      <c r="AJ263" s="337"/>
      <c r="AK263" s="337"/>
      <c r="AL263" s="337"/>
      <c r="AM263" s="337"/>
      <c r="AN263" s="55"/>
      <c r="AO263" s="55"/>
      <c r="AP263" s="55"/>
      <c r="AQ263" s="55"/>
      <c r="AR263" s="53"/>
    </row>
    <row r="264" spans="1:44" customFormat="1" x14ac:dyDescent="0.3">
      <c r="A264" s="53"/>
      <c r="B264" s="53"/>
      <c r="C264" s="53"/>
      <c r="D264" s="53"/>
      <c r="E264" s="53"/>
      <c r="F264" s="53"/>
      <c r="G264" s="166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4" t="s">
        <v>1305</v>
      </c>
      <c r="AB264" s="54" t="s">
        <v>128</v>
      </c>
      <c r="AC264" s="54" t="s">
        <v>157</v>
      </c>
      <c r="AD264" s="54" t="s">
        <v>151</v>
      </c>
      <c r="AE264" s="54" t="s">
        <v>1327</v>
      </c>
      <c r="AF264" s="54" t="s">
        <v>129</v>
      </c>
      <c r="AG264" s="54" t="s">
        <v>116</v>
      </c>
      <c r="AH264" s="54"/>
      <c r="AI264" s="54"/>
      <c r="AJ264" s="54"/>
      <c r="AK264" s="54"/>
      <c r="AL264" s="54"/>
      <c r="AM264" s="54"/>
      <c r="AN264" s="53"/>
      <c r="AO264" s="53"/>
      <c r="AP264" s="53"/>
      <c r="AQ264" s="53"/>
      <c r="AR264" s="53"/>
    </row>
    <row r="265" spans="1:44" customFormat="1" x14ac:dyDescent="0.3">
      <c r="A265" s="53"/>
      <c r="B265" s="53"/>
      <c r="C265" s="53"/>
      <c r="D265" s="53" t="e">
        <f ca="1">IF(G261&gt;(G262+(W261-W262)/2),1,IF(G262&gt;(G261+(W262-W261)/2),0,"Close"))</f>
        <v>#N/A</v>
      </c>
      <c r="E265" s="53"/>
      <c r="F265" s="53"/>
      <c r="G265" s="166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4"/>
      <c r="AB265" s="54">
        <f>Formulas!A265</f>
        <v>0</v>
      </c>
      <c r="AC265" s="54">
        <f>Formulas!A272</f>
        <v>0</v>
      </c>
      <c r="AD265" s="54">
        <f>Formulas!A279</f>
        <v>0</v>
      </c>
      <c r="AE265" s="54">
        <f>Formulas!A286</f>
        <v>0</v>
      </c>
      <c r="AF265" s="54">
        <f>Formulas!A293</f>
        <v>0</v>
      </c>
      <c r="AG265" s="54">
        <f>Formulas!A300</f>
        <v>0</v>
      </c>
      <c r="AH265" s="54"/>
      <c r="AI265" s="336"/>
      <c r="AJ265" s="336"/>
      <c r="AK265" s="336"/>
      <c r="AL265" s="54"/>
      <c r="AM265" s="54"/>
      <c r="AN265" s="53"/>
      <c r="AO265" s="53"/>
      <c r="AP265" s="53"/>
      <c r="AQ265" s="53"/>
      <c r="AR265" s="53"/>
    </row>
    <row r="266" spans="1:44" customFormat="1" x14ac:dyDescent="0.3">
      <c r="A266" s="53"/>
      <c r="B266" s="53"/>
      <c r="C266" s="53"/>
      <c r="D266" s="53"/>
      <c r="E266" s="53"/>
      <c r="F266" s="53"/>
      <c r="G266" s="166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336"/>
      <c r="AB266" s="336">
        <f t="shared" ref="AB266:AG329" ca="1" si="370">1.5*RAND()^2*IF(RAND()&gt;0.5,1,-1)</f>
        <v>-1.237878850035441</v>
      </c>
      <c r="AC266" s="336">
        <f t="shared" ca="1" si="280"/>
        <v>0.1860104273989594</v>
      </c>
      <c r="AD266" s="336">
        <f t="shared" ca="1" si="280"/>
        <v>0.71061164907856633</v>
      </c>
      <c r="AE266" s="336">
        <f t="shared" ca="1" si="280"/>
        <v>0.17440560050644763</v>
      </c>
      <c r="AF266" s="336">
        <f t="shared" ca="1" si="280"/>
        <v>-0.98318041334382367</v>
      </c>
      <c r="AG266" s="336">
        <f t="shared" ca="1" si="280"/>
        <v>0.12268045015847784</v>
      </c>
      <c r="AH266" s="336"/>
      <c r="AI266" s="336"/>
      <c r="AJ266" s="336"/>
      <c r="AK266" s="336"/>
      <c r="AL266" s="54"/>
      <c r="AM266" s="54"/>
      <c r="AN266" s="53"/>
      <c r="AO266" s="55"/>
      <c r="AP266" s="55"/>
      <c r="AQ266" s="55"/>
      <c r="AR266" s="53"/>
    </row>
    <row r="267" spans="1:44" customFormat="1" x14ac:dyDescent="0.3">
      <c r="A267" s="53"/>
      <c r="B267" s="53"/>
      <c r="C267" s="53"/>
      <c r="D267" s="53"/>
      <c r="E267" s="53"/>
      <c r="F267" s="54"/>
      <c r="G267" s="165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3"/>
      <c r="AB267" s="336">
        <f t="shared" ca="1" si="370"/>
        <v>8.4310357738450695E-3</v>
      </c>
      <c r="AC267" s="336">
        <f t="shared" ca="1" si="370"/>
        <v>0.3206833432820993</v>
      </c>
      <c r="AD267" s="336">
        <f t="shared" ca="1" si="370"/>
        <v>-1.4661971520785726E-3</v>
      </c>
      <c r="AE267" s="336">
        <f t="shared" ca="1" si="370"/>
        <v>1.0695487599856088</v>
      </c>
      <c r="AF267" s="336">
        <f t="shared" ca="1" si="370"/>
        <v>0.41421498437476983</v>
      </c>
      <c r="AG267" s="336">
        <f t="shared" ca="1" si="370"/>
        <v>1.142617989285134</v>
      </c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3"/>
    </row>
    <row r="268" spans="1:44" customFormat="1" x14ac:dyDescent="0.3">
      <c r="A268" s="53"/>
      <c r="B268" s="53"/>
      <c r="C268" s="53"/>
      <c r="D268" s="53"/>
      <c r="E268" s="53" t="s">
        <v>172</v>
      </c>
      <c r="F268" s="53">
        <f>F261</f>
        <v>0</v>
      </c>
      <c r="G268" s="56" t="e">
        <f t="shared" ref="G268:G269" ca="1" si="371">AM268</f>
        <v>#N/A</v>
      </c>
      <c r="H268" s="52" t="e">
        <f>INDEX(STATSTABLE,MATCH(F268,bpiTeams,0),MATCH(INDEX(H:H,1,1),statTitles,0))</f>
        <v>#N/A</v>
      </c>
      <c r="I268" s="52" t="e">
        <f>INDEX(STATSTABLE,MATCH(F268,bpiTeams,0),MATCH(INDEX(I:I,1,1),statTitles,0))</f>
        <v>#N/A</v>
      </c>
      <c r="J268" s="52" t="e">
        <f>INDEX(STATSTABLE,MATCH(F268,bpiTeams,0),MATCH(INDEX(J:J,1,1),statTitles,0))</f>
        <v>#N/A</v>
      </c>
      <c r="K268" s="52" t="e">
        <f>INDEX(STATSTABLE,MATCH(F268,bpiTeams,0),MATCH(INDEX(K:K,1,1),statTitles,0))</f>
        <v>#N/A</v>
      </c>
      <c r="L268" s="52" t="e">
        <f>INDEX(STATSTABLE,MATCH(F268,bpiTeams,0),MATCH(INDEX(L:L,1,1),statTitles,0))</f>
        <v>#N/A</v>
      </c>
      <c r="M268" s="52" t="e">
        <f>INDEX(STATSTABLE,MATCH(F268,bpiTeams,0),MATCH(INDEX(M:M,1,1),statTitles,0))</f>
        <v>#N/A</v>
      </c>
      <c r="N268" s="52" t="e">
        <f>INDEX(STATSTABLE,MATCH(F268,bpiTeams,0),MATCH(INDEX(N:N,1,1),statTitles,0))</f>
        <v>#N/A</v>
      </c>
      <c r="O268" s="52" t="e">
        <f>INDEX(STATSTABLE,MATCH(F268,bpiTeams,0),MATCH(INDEX(O:O,1,1),statTitles,0))</f>
        <v>#N/A</v>
      </c>
      <c r="P268" s="52" t="e">
        <f>INDEX(STATSTABLE,MATCH(F268,bpiTeams,0),MATCH(INDEX(P:P,1,1),statTitles,0))</f>
        <v>#N/A</v>
      </c>
      <c r="Q268" s="52" t="e">
        <f>INDEX(STATSTABLE,MATCH(F268,bpiTeams,0),MATCH(INDEX(Q:Q,1,1),statTitles,0))</f>
        <v>#N/A</v>
      </c>
      <c r="R268" s="52" t="e">
        <f>INDEX(STATSTABLE,MATCH(F268,bpiTeams,0),MATCH(INDEX(R:R,1,1),statTitles,0))</f>
        <v>#N/A</v>
      </c>
      <c r="S268" s="52" t="e">
        <f>INDEX(STATSTABLE,MATCH(F268,bpiTeams,0),MATCH(INDEX(S:S,1,1),statTitles,0))</f>
        <v>#N/A</v>
      </c>
      <c r="T268" s="52" t="e">
        <f>INDEX(STATSTABLE,MATCH(F268,bpiTeams,0),MATCH(INDEX(T:T,1,1),statTitles,0))</f>
        <v>#N/A</v>
      </c>
      <c r="U268" s="52" t="e">
        <f>INDEX(STATSTABLE,MATCH(F268,bpiTeams,0),MATCH(INDEX(U:U,1,1),statTitles,0))</f>
        <v>#N/A</v>
      </c>
      <c r="V268" s="52" t="e">
        <f>INDEX(STATSTABLE,MATCH(F268,bpiTeams,0),MATCH(INDEX(V:V,1,1),statTitles,0))</f>
        <v>#N/A</v>
      </c>
      <c r="W268" s="52" t="e">
        <f>INDEX(STATSTABLE,MATCH(F268,bpiTeams,0),MATCH(INDEX(W:W,1,1),statTitles,0))</f>
        <v>#N/A</v>
      </c>
      <c r="X268" s="52" t="e">
        <f>INDEX(STATSTABLE,MATCH(F268,bpiTeams,0),MATCH(INDEX(X:X,1,1),statTitles,0))</f>
        <v>#N/A</v>
      </c>
      <c r="Y268" s="52" t="e">
        <f>INDEX(STATSTABLE,MATCH(F268,bpiTeams,0),MATCH(INDEX(Y:Y,1,1),statTitles,0))</f>
        <v>#N/A</v>
      </c>
      <c r="Z268" s="52" t="e">
        <f>INDEX(STATSTABLE,MATCH(F268,bpiTeams,0),MATCH(INDEX(Z:Z,1,1),statTitles,0))</f>
        <v>#N/A</v>
      </c>
      <c r="AA268" s="55" t="e">
        <f t="shared" ref="AA268:AA269" si="372">(K268-(R268*S268)/100-3*(M268*N268)/100)/2</f>
        <v>#N/A</v>
      </c>
      <c r="AB268" s="55" t="e">
        <f t="shared" ref="AB268:AB269" si="373">SUM(AA268,(M268*N268/100))/(I268/100)</f>
        <v>#N/A</v>
      </c>
      <c r="AC268" s="55" t="e">
        <f t="shared" ref="AC268" si="374">X268*0.5+X269*0.5</f>
        <v>#N/A</v>
      </c>
      <c r="AD268" s="55" t="e">
        <f t="shared" ref="AD268:AD269" si="375">M268/AB268</f>
        <v>#N/A</v>
      </c>
      <c r="AE268" s="336" t="e">
        <f t="shared" ref="AE268:AE269" si="376">AA268/(AB268-M268)</f>
        <v>#N/A</v>
      </c>
      <c r="AF268" s="223" t="e">
        <f ca="1">INDEX(FGA_COEFFS,1,1)+AC268*INDEX(FGA_COEFFS,1,2)+AB268*INDEX(FGA_COEFFS,1,3)+U268*INDEX(FGA_COEFFS,1,4)+T269*INDEX(FGA_COEFFS,1,5)+V268*INDEX(FGA_COEFFS,1,6)+W269*INDEX(FGA_COEFFS,1,7)+P269*INDEX(FGA_COEFFS,1,8)+AB272*AB273</f>
        <v>#N/A</v>
      </c>
      <c r="AG268" s="223" t="e">
        <f ca="1">INDEX(THREEPTA_COEFFS,1,1)+AF268*INDEX(THREEPTA_COEFFS,1,2)+M268*INDEX(THREEPTA_COEFFS,1,3)+AD268*INDEX(THREEPTA_COEFFS,1,4)+N268*INDEX(THREEPTA_COEFFS,1,5)+O269*INDEX(THREEPTA_COEFFS,1,6)+AC272*AC273</f>
        <v>#N/A</v>
      </c>
      <c r="AH268" s="223" t="e">
        <f ca="1">INDEX(THREEPTPCT_COEFFS,1,1)+N268*INDEX(THREEPTPCT_COEFFS,1,2)+O269*INDEX(THREEPTPCT_COEFFS,1,3)+AD272*AD273</f>
        <v>#N/A</v>
      </c>
      <c r="AI268" s="55" t="e">
        <f t="shared" ref="AI268:AI269" ca="1" si="377">AF268-AG268</f>
        <v>#N/A</v>
      </c>
      <c r="AJ268" s="223" t="e">
        <f ca="1">INDEX(TWOPTPCT_COEFFS,1,1)+AE268*INDEX(TWOPTPCT_COEFFS,1,2)+L269*INDEX(TWOPTPCT_COEFFS,1,3)+J269*INDEX(TWOPTPCT_COEFFS,1,4)+O269*INDEX(TWOPTPCT_COEFFS,1,5)+AE272*AE273</f>
        <v>#N/A</v>
      </c>
      <c r="AK268" s="223" t="e">
        <f ca="1">INDEX(FTA_COEFFS,1,1)+R268*INDEX(FTA_COEFFS,1,2)+Q269*INDEX(FTA_COEFFS,1,3)+(T268+U268)*INDEX(FTA_COEFFS,1,4)+(T269+U269)*INDEX(FTA_COEFFS,1,5)+P269*INDEX(FTA_COEFFS,1,6)+AF272*AF273</f>
        <v>#N/A</v>
      </c>
      <c r="AL268" s="223" t="e">
        <f ca="1">INDEX(FTPCT_COEFFS,1,1)+S268*INDEX(FTPCT_COEFFS,1,2)+I268*INDEX(FTPCT_COEFFS,1,3)+J269*INDEX(FTPCT_COEFFS,1,4)+AG272*AG273</f>
        <v>#N/A</v>
      </c>
      <c r="AM268" s="338" t="e">
        <f t="shared" ref="AM268:AM269" ca="1" si="378">AG268*AH268/100+AI268*AJ268+AK268*AL268/100</f>
        <v>#N/A</v>
      </c>
      <c r="AN268" s="55"/>
      <c r="AO268" s="55"/>
      <c r="AP268" s="55"/>
      <c r="AQ268" s="55"/>
      <c r="AR268" s="53"/>
    </row>
    <row r="269" spans="1:44" customFormat="1" x14ac:dyDescent="0.3">
      <c r="A269" s="53"/>
      <c r="B269" s="53"/>
      <c r="C269" s="53"/>
      <c r="D269" s="53"/>
      <c r="E269" s="53" t="s">
        <v>175</v>
      </c>
      <c r="F269" s="54" t="e">
        <f>F262</f>
        <v>#N/A</v>
      </c>
      <c r="G269" s="56" t="e">
        <f t="shared" ca="1" si="371"/>
        <v>#N/A</v>
      </c>
      <c r="H269" s="52" t="e">
        <f>INDEX(STATSTABLE,MATCH(F269,bpiTeams,0),MATCH(INDEX(H:H,1,1),statTitles,0))</f>
        <v>#N/A</v>
      </c>
      <c r="I269" s="52" t="e">
        <f>INDEX(STATSTABLE,MATCH(F269,bpiTeams,0),MATCH(INDEX(I:I,1,1),statTitles,0))</f>
        <v>#N/A</v>
      </c>
      <c r="J269" s="52" t="e">
        <f>INDEX(STATSTABLE,MATCH(F269,bpiTeams,0),MATCH(INDEX(J:J,1,1),statTitles,0))</f>
        <v>#N/A</v>
      </c>
      <c r="K269" s="52" t="e">
        <f>INDEX(STATSTABLE,MATCH(F269,bpiTeams,0),MATCH(INDEX(K:K,1,1),statTitles,0))</f>
        <v>#N/A</v>
      </c>
      <c r="L269" s="52" t="e">
        <f>INDEX(STATSTABLE,MATCH(F269,bpiTeams,0),MATCH(INDEX(L:L,1,1),statTitles,0))</f>
        <v>#N/A</v>
      </c>
      <c r="M269" s="52" t="e">
        <f>INDEX(STATSTABLE,MATCH(F269,bpiTeams,0),MATCH(INDEX(M:M,1,1),statTitles,0))</f>
        <v>#N/A</v>
      </c>
      <c r="N269" s="52" t="e">
        <f>INDEX(STATSTABLE,MATCH(F269,bpiTeams,0),MATCH(INDEX(N:N,1,1),statTitles,0))</f>
        <v>#N/A</v>
      </c>
      <c r="O269" s="52" t="e">
        <f>INDEX(STATSTABLE,MATCH(F269,bpiTeams,0),MATCH(INDEX(O:O,1,1),statTitles,0))</f>
        <v>#N/A</v>
      </c>
      <c r="P269" s="52" t="e">
        <f>INDEX(STATSTABLE,MATCH(F269,bpiTeams,0),MATCH(INDEX(P:P,1,1),statTitles,0))</f>
        <v>#N/A</v>
      </c>
      <c r="Q269" s="52" t="e">
        <f>INDEX(STATSTABLE,MATCH(F269,bpiTeams,0),MATCH(INDEX(Q:Q,1,1),statTitles,0))</f>
        <v>#N/A</v>
      </c>
      <c r="R269" s="52" t="e">
        <f>INDEX(STATSTABLE,MATCH(F269,bpiTeams,0),MATCH(INDEX(R:R,1,1),statTitles,0))</f>
        <v>#N/A</v>
      </c>
      <c r="S269" s="52" t="e">
        <f>INDEX(STATSTABLE,MATCH(F269,bpiTeams,0),MATCH(INDEX(S:S,1,1),statTitles,0))</f>
        <v>#N/A</v>
      </c>
      <c r="T269" s="52" t="e">
        <f>INDEX(STATSTABLE,MATCH(F269,bpiTeams,0),MATCH(INDEX(T:T,1,1),statTitles,0))</f>
        <v>#N/A</v>
      </c>
      <c r="U269" s="52" t="e">
        <f>INDEX(STATSTABLE,MATCH(F269,bpiTeams,0),MATCH(INDEX(U:U,1,1),statTitles,0))</f>
        <v>#N/A</v>
      </c>
      <c r="V269" s="52" t="e">
        <f>INDEX(STATSTABLE,MATCH(F269,bpiTeams,0),MATCH(INDEX(V:V,1,1),statTitles,0))</f>
        <v>#N/A</v>
      </c>
      <c r="W269" s="52" t="e">
        <f>INDEX(STATSTABLE,MATCH(F269,bpiTeams,0),MATCH(INDEX(W:W,1,1),statTitles,0))</f>
        <v>#N/A</v>
      </c>
      <c r="X269" s="52" t="e">
        <f>INDEX(STATSTABLE,MATCH(F269,bpiTeams,0),MATCH(INDEX(X:X,1,1),statTitles,0))</f>
        <v>#N/A</v>
      </c>
      <c r="Y269" s="52" t="e">
        <f>INDEX(STATSTABLE,MATCH(F269,bpiTeams,0),MATCH(INDEX(Y:Y,1,1),statTitles,0))</f>
        <v>#N/A</v>
      </c>
      <c r="Z269" s="52" t="e">
        <f>INDEX(STATSTABLE,MATCH(F269,bpiTeams,0),MATCH(INDEX(Z:Z,1,1),statTitles,0))</f>
        <v>#N/A</v>
      </c>
      <c r="AA269" s="55" t="e">
        <f t="shared" si="372"/>
        <v>#N/A</v>
      </c>
      <c r="AB269" s="55" t="e">
        <f t="shared" si="373"/>
        <v>#N/A</v>
      </c>
      <c r="AC269" s="55" t="e">
        <f t="shared" ref="AC269" si="379">AC268</f>
        <v>#N/A</v>
      </c>
      <c r="AD269" s="55" t="e">
        <f t="shared" si="375"/>
        <v>#N/A</v>
      </c>
      <c r="AE269" s="336" t="e">
        <f t="shared" si="376"/>
        <v>#N/A</v>
      </c>
      <c r="AF269" s="223" t="e">
        <f ca="1">INDEX(FGA_COEFFS,1,1)+AC269*INDEX(FGA_COEFFS,1,2)+AB269*INDEX(FGA_COEFFS,1,3)+U269*INDEX(FGA_COEFFS,1,4)+T268*INDEX(FGA_COEFFS,1,5)+V269*INDEX(FGA_COEFFS,1,6)+W268*INDEX(FGA_COEFFS,1,7)+P268*INDEX(FGA_COEFFS,1,8)+AB272*AB274</f>
        <v>#N/A</v>
      </c>
      <c r="AG269" s="223" t="e">
        <f ca="1">INDEX(THREEPTA_COEFFS,1,1)+AF269*INDEX(THREEPTA_COEFFS,1,2)+M269*INDEX(THREEPTA_COEFFS,1,3)+AD269*INDEX(THREEPTA_COEFFS,1,4)+N269*INDEX(THREEPTA_COEFFS,1,5)+O268*INDEX(THREEPTA_COEFFS,1,6)+AC272*AC274</f>
        <v>#N/A</v>
      </c>
      <c r="AH269" s="223" t="e">
        <f ca="1">INDEX(THREEPTPCT_COEFFS,1,1)+N269*INDEX(THREEPTPCT_COEFFS,1,2)+O268*INDEX(THREEPTPCT_COEFFS,1,3)+AD272*AD274</f>
        <v>#N/A</v>
      </c>
      <c r="AI269" s="55" t="e">
        <f t="shared" ca="1" si="377"/>
        <v>#N/A</v>
      </c>
      <c r="AJ269" s="223" t="e">
        <f ca="1">INDEX(TWOPTPCT_COEFFS,1,1)+AE269*INDEX(TWOPTPCT_COEFFS,1,2)+L268*INDEX(TWOPTPCT_COEFFS,1,3)+J268*INDEX(TWOPTPCT_COEFFS,1,4)+O268*INDEX(TWOPTPCT_COEFFS,1,5)+AE272*AE274</f>
        <v>#N/A</v>
      </c>
      <c r="AK269" s="223" t="e">
        <f ca="1">INDEX(FTA_COEFFS,1,1)+R269*INDEX(FTA_COEFFS,1,2)+Q268*INDEX(FTA_COEFFS,1,3)+(T269+U269)*INDEX(FTA_COEFFS,1,4)+(T268+U268)*INDEX(FTA_COEFFS,1,5)+P268*INDEX(FTA_COEFFS,1,6)+AF272*AF274</f>
        <v>#N/A</v>
      </c>
      <c r="AL269" s="223" t="e">
        <f ca="1">INDEX(FTPCT_COEFFS,1,1)+S269*INDEX(FTPCT_COEFFS,1,2)+I269*INDEX(FTPCT_COEFFS,1,3)+J268*INDEX(FTPCT_COEFFS,1,4)+AG272*AG274</f>
        <v>#N/A</v>
      </c>
      <c r="AM269" s="338" t="e">
        <f t="shared" ca="1" si="378"/>
        <v>#N/A</v>
      </c>
      <c r="AN269" s="55"/>
      <c r="AO269" s="55"/>
      <c r="AP269" s="55"/>
      <c r="AQ269" s="55"/>
      <c r="AR269" s="53"/>
    </row>
    <row r="270" spans="1:44" customFormat="1" x14ac:dyDescent="0.3">
      <c r="A270" s="53"/>
      <c r="B270" s="53"/>
      <c r="C270" s="53"/>
      <c r="D270" s="53"/>
      <c r="E270" s="64" t="e">
        <f ca="1">IF(G269&gt;G268,F269,F268)</f>
        <v>#N/A</v>
      </c>
      <c r="F270" s="53"/>
      <c r="G270" s="56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5"/>
      <c r="AB270" s="55"/>
      <c r="AC270" s="55"/>
      <c r="AD270" s="55"/>
      <c r="AE270" s="55"/>
      <c r="AF270" s="337"/>
      <c r="AG270" s="337"/>
      <c r="AH270" s="337"/>
      <c r="AI270" s="337"/>
      <c r="AJ270" s="337"/>
      <c r="AK270" s="337"/>
      <c r="AL270" s="337"/>
      <c r="AM270" s="337"/>
      <c r="AN270" s="55"/>
      <c r="AO270" s="55"/>
      <c r="AP270" s="55"/>
      <c r="AQ270" s="55"/>
      <c r="AR270" s="53"/>
    </row>
    <row r="271" spans="1:44" customFormat="1" x14ac:dyDescent="0.3">
      <c r="A271" s="53"/>
      <c r="B271" s="53"/>
      <c r="C271" s="53"/>
      <c r="D271" s="53"/>
      <c r="E271" s="53"/>
      <c r="F271" s="53"/>
      <c r="G271" s="166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4" t="s">
        <v>1305</v>
      </c>
      <c r="AB271" s="54" t="s">
        <v>128</v>
      </c>
      <c r="AC271" s="54" t="s">
        <v>157</v>
      </c>
      <c r="AD271" s="54" t="s">
        <v>151</v>
      </c>
      <c r="AE271" s="54" t="s">
        <v>1327</v>
      </c>
      <c r="AF271" s="54" t="s">
        <v>129</v>
      </c>
      <c r="AG271" s="54" t="s">
        <v>116</v>
      </c>
      <c r="AH271" s="54"/>
      <c r="AI271" s="54"/>
      <c r="AJ271" s="54"/>
      <c r="AK271" s="54"/>
      <c r="AL271" s="54"/>
      <c r="AM271" s="54"/>
      <c r="AN271" s="53"/>
      <c r="AO271" s="53"/>
      <c r="AP271" s="53"/>
      <c r="AQ271" s="53"/>
      <c r="AR271" s="53"/>
    </row>
    <row r="272" spans="1:44" customFormat="1" x14ac:dyDescent="0.3">
      <c r="A272" s="53"/>
      <c r="B272" s="53"/>
      <c r="C272" s="53"/>
      <c r="D272" s="53" t="e">
        <f ca="1">IF(G268&gt;(G269+(W268-W269)/2),1,IF(G269&gt;(G268+(W269-W268)/2),0,"Close"))</f>
        <v>#N/A</v>
      </c>
      <c r="E272" s="53"/>
      <c r="F272" s="53"/>
      <c r="G272" s="166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4"/>
      <c r="AB272" s="54">
        <f>Formulas!A272</f>
        <v>0</v>
      </c>
      <c r="AC272" s="54">
        <f>Formulas!A279</f>
        <v>0</v>
      </c>
      <c r="AD272" s="54">
        <f>Formulas!A286</f>
        <v>0</v>
      </c>
      <c r="AE272" s="54">
        <f>Formulas!A293</f>
        <v>0</v>
      </c>
      <c r="AF272" s="54">
        <f>Formulas!A300</f>
        <v>0</v>
      </c>
      <c r="AG272" s="54">
        <f>Formulas!A307</f>
        <v>0</v>
      </c>
      <c r="AH272" s="54"/>
      <c r="AI272" s="336"/>
      <c r="AJ272" s="336"/>
      <c r="AK272" s="336"/>
      <c r="AL272" s="54"/>
      <c r="AM272" s="54"/>
      <c r="AN272" s="53"/>
      <c r="AO272" s="53"/>
      <c r="AP272" s="53"/>
      <c r="AQ272" s="53"/>
      <c r="AR272" s="53"/>
    </row>
    <row r="273" spans="1:44" customFormat="1" x14ac:dyDescent="0.3">
      <c r="A273" s="53"/>
      <c r="B273" s="53"/>
      <c r="C273" s="53"/>
      <c r="D273" s="53"/>
      <c r="E273" s="53"/>
      <c r="F273" s="53"/>
      <c r="G273" s="166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336"/>
      <c r="AB273" s="336">
        <f t="shared" ref="AB273:AB274" ca="1" si="380">1.5*RAND()^2*IF(RAND()&gt;0.5,1,-1)</f>
        <v>4.2658984017887328E-2</v>
      </c>
      <c r="AC273" s="336">
        <f t="shared" ca="1" si="370"/>
        <v>-0.83148952242605811</v>
      </c>
      <c r="AD273" s="336">
        <f t="shared" ca="1" si="370"/>
        <v>-1.1639763818582285</v>
      </c>
      <c r="AE273" s="336">
        <f t="shared" ca="1" si="370"/>
        <v>4.5609988692683012E-2</v>
      </c>
      <c r="AF273" s="336">
        <f t="shared" ca="1" si="370"/>
        <v>-0.1148089700745934</v>
      </c>
      <c r="AG273" s="336">
        <f t="shared" ca="1" si="370"/>
        <v>0.14882569026720463</v>
      </c>
      <c r="AH273" s="336"/>
      <c r="AI273" s="336"/>
      <c r="AJ273" s="336"/>
      <c r="AK273" s="336"/>
      <c r="AL273" s="54"/>
      <c r="AM273" s="54"/>
      <c r="AN273" s="53"/>
      <c r="AO273" s="55"/>
      <c r="AP273" s="55"/>
      <c r="AQ273" s="55"/>
      <c r="AR273" s="53"/>
    </row>
    <row r="274" spans="1:44" customFormat="1" x14ac:dyDescent="0.3">
      <c r="A274" s="53"/>
      <c r="B274" s="53"/>
      <c r="C274" s="53"/>
      <c r="D274" s="53"/>
      <c r="E274" s="53"/>
      <c r="F274" s="54"/>
      <c r="G274" s="165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3"/>
      <c r="AB274" s="336">
        <f t="shared" ca="1" si="380"/>
        <v>0.20406571489686853</v>
      </c>
      <c r="AC274" s="336">
        <f t="shared" ca="1" si="370"/>
        <v>0.47151736531472305</v>
      </c>
      <c r="AD274" s="336">
        <f t="shared" ca="1" si="370"/>
        <v>-0.51084917621325299</v>
      </c>
      <c r="AE274" s="336">
        <f t="shared" ca="1" si="370"/>
        <v>1.3445925789325397</v>
      </c>
      <c r="AF274" s="336">
        <f t="shared" ca="1" si="370"/>
        <v>-1.2371887453764141</v>
      </c>
      <c r="AG274" s="336">
        <f t="shared" ca="1" si="370"/>
        <v>0.36836577798451958</v>
      </c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3"/>
    </row>
    <row r="275" spans="1:44" customFormat="1" x14ac:dyDescent="0.3">
      <c r="A275" s="53"/>
      <c r="B275" s="53"/>
      <c r="C275" s="53"/>
      <c r="D275" s="53"/>
      <c r="E275" s="53" t="s">
        <v>172</v>
      </c>
      <c r="F275" s="67">
        <f>F205</f>
        <v>0</v>
      </c>
      <c r="G275" s="56" t="e">
        <f t="shared" ref="G275:G276" ca="1" si="381">AM275</f>
        <v>#N/A</v>
      </c>
      <c r="H275" s="52" t="e">
        <f>INDEX(STATSTABLE,MATCH(F275,bpiTeams,0),MATCH(INDEX(H:H,1,1),statTitles,0))</f>
        <v>#N/A</v>
      </c>
      <c r="I275" s="52" t="e">
        <f>INDEX(STATSTABLE,MATCH(F275,bpiTeams,0),MATCH(INDEX(I:I,1,1),statTitles,0))</f>
        <v>#N/A</v>
      </c>
      <c r="J275" s="52" t="e">
        <f>INDEX(STATSTABLE,MATCH(F275,bpiTeams,0),MATCH(INDEX(J:J,1,1),statTitles,0))</f>
        <v>#N/A</v>
      </c>
      <c r="K275" s="52" t="e">
        <f>INDEX(STATSTABLE,MATCH(F275,bpiTeams,0),MATCH(INDEX(K:K,1,1),statTitles,0))</f>
        <v>#N/A</v>
      </c>
      <c r="L275" s="52" t="e">
        <f>INDEX(STATSTABLE,MATCH(F275,bpiTeams,0),MATCH(INDEX(L:L,1,1),statTitles,0))</f>
        <v>#N/A</v>
      </c>
      <c r="M275" s="52" t="e">
        <f>INDEX(STATSTABLE,MATCH(F275,bpiTeams,0),MATCH(INDEX(M:M,1,1),statTitles,0))</f>
        <v>#N/A</v>
      </c>
      <c r="N275" s="52" t="e">
        <f>INDEX(STATSTABLE,MATCH(F275,bpiTeams,0),MATCH(INDEX(N:N,1,1),statTitles,0))</f>
        <v>#N/A</v>
      </c>
      <c r="O275" s="52" t="e">
        <f>INDEX(STATSTABLE,MATCH(F275,bpiTeams,0),MATCH(INDEX(O:O,1,1),statTitles,0))</f>
        <v>#N/A</v>
      </c>
      <c r="P275" s="52" t="e">
        <f>INDEX(STATSTABLE,MATCH(F275,bpiTeams,0),MATCH(INDEX(P:P,1,1),statTitles,0))</f>
        <v>#N/A</v>
      </c>
      <c r="Q275" s="52" t="e">
        <f>INDEX(STATSTABLE,MATCH(F275,bpiTeams,0),MATCH(INDEX(Q:Q,1,1),statTitles,0))</f>
        <v>#N/A</v>
      </c>
      <c r="R275" s="52" t="e">
        <f>INDEX(STATSTABLE,MATCH(F275,bpiTeams,0),MATCH(INDEX(R:R,1,1),statTitles,0))</f>
        <v>#N/A</v>
      </c>
      <c r="S275" s="52" t="e">
        <f>INDEX(STATSTABLE,MATCH(F275,bpiTeams,0),MATCH(INDEX(S:S,1,1),statTitles,0))</f>
        <v>#N/A</v>
      </c>
      <c r="T275" s="52" t="e">
        <f>INDEX(STATSTABLE,MATCH(F275,bpiTeams,0),MATCH(INDEX(T:T,1,1),statTitles,0))</f>
        <v>#N/A</v>
      </c>
      <c r="U275" s="52" t="e">
        <f>INDEX(STATSTABLE,MATCH(F275,bpiTeams,0),MATCH(INDEX(U:U,1,1),statTitles,0))</f>
        <v>#N/A</v>
      </c>
      <c r="V275" s="52" t="e">
        <f>INDEX(STATSTABLE,MATCH(F275,bpiTeams,0),MATCH(INDEX(V:V,1,1),statTitles,0))</f>
        <v>#N/A</v>
      </c>
      <c r="W275" s="52" t="e">
        <f>INDEX(STATSTABLE,MATCH(F275,bpiTeams,0),MATCH(INDEX(W:W,1,1),statTitles,0))</f>
        <v>#N/A</v>
      </c>
      <c r="X275" s="52" t="e">
        <f>INDEX(STATSTABLE,MATCH(F275,bpiTeams,0),MATCH(INDEX(X:X,1,1),statTitles,0))</f>
        <v>#N/A</v>
      </c>
      <c r="Y275" s="52" t="e">
        <f>INDEX(STATSTABLE,MATCH(F275,bpiTeams,0),MATCH(INDEX(Y:Y,1,1),statTitles,0))</f>
        <v>#N/A</v>
      </c>
      <c r="Z275" s="52" t="e">
        <f>INDEX(STATSTABLE,MATCH(F275,bpiTeams,0),MATCH(INDEX(Z:Z,1,1),statTitles,0))</f>
        <v>#N/A</v>
      </c>
      <c r="AA275" s="55" t="e">
        <f t="shared" ref="AA275:AA276" si="382">(K275-(R275*S275)/100-3*(M275*N275)/100)/2</f>
        <v>#N/A</v>
      </c>
      <c r="AB275" s="55" t="e">
        <f t="shared" ref="AB275:AB276" si="383">SUM(AA275,(M275*N275/100))/(I275/100)</f>
        <v>#N/A</v>
      </c>
      <c r="AC275" s="55" t="e">
        <f t="shared" ref="AC275" si="384">X275*0.5+X276*0.5</f>
        <v>#N/A</v>
      </c>
      <c r="AD275" s="55" t="e">
        <f t="shared" ref="AD275:AD276" si="385">M275/AB275</f>
        <v>#N/A</v>
      </c>
      <c r="AE275" s="336" t="e">
        <f t="shared" ref="AE275:AE276" si="386">AA275/(AB275-M275)</f>
        <v>#N/A</v>
      </c>
      <c r="AF275" s="223" t="e">
        <f ca="1">INDEX(FGA_COEFFS,1,1)+AC275*INDEX(FGA_COEFFS,1,2)+AB275*INDEX(FGA_COEFFS,1,3)+U275*INDEX(FGA_COEFFS,1,4)+T276*INDEX(FGA_COEFFS,1,5)+V275*INDEX(FGA_COEFFS,1,6)+W276*INDEX(FGA_COEFFS,1,7)+P276*INDEX(FGA_COEFFS,1,8)+AB279*AB280</f>
        <v>#N/A</v>
      </c>
      <c r="AG275" s="223" t="e">
        <f ca="1">INDEX(THREEPTA_COEFFS,1,1)+AF275*INDEX(THREEPTA_COEFFS,1,2)+M275*INDEX(THREEPTA_COEFFS,1,3)+AD275*INDEX(THREEPTA_COEFFS,1,4)+N275*INDEX(THREEPTA_COEFFS,1,5)+O276*INDEX(THREEPTA_COEFFS,1,6)+AC279*AC280</f>
        <v>#N/A</v>
      </c>
      <c r="AH275" s="223" t="e">
        <f ca="1">INDEX(THREEPTPCT_COEFFS,1,1)+N275*INDEX(THREEPTPCT_COEFFS,1,2)+O276*INDEX(THREEPTPCT_COEFFS,1,3)+AD279*AD280</f>
        <v>#N/A</v>
      </c>
      <c r="AI275" s="55" t="e">
        <f t="shared" ref="AI275:AI276" ca="1" si="387">AF275-AG275</f>
        <v>#N/A</v>
      </c>
      <c r="AJ275" s="223" t="e">
        <f ca="1">INDEX(TWOPTPCT_COEFFS,1,1)+AE275*INDEX(TWOPTPCT_COEFFS,1,2)+L276*INDEX(TWOPTPCT_COEFFS,1,3)+J276*INDEX(TWOPTPCT_COEFFS,1,4)+O276*INDEX(TWOPTPCT_COEFFS,1,5)+AE279*AE280</f>
        <v>#N/A</v>
      </c>
      <c r="AK275" s="223" t="e">
        <f ca="1">INDEX(FTA_COEFFS,1,1)+R275*INDEX(FTA_COEFFS,1,2)+Q276*INDEX(FTA_COEFFS,1,3)+(T275+U275)*INDEX(FTA_COEFFS,1,4)+(T276+U276)*INDEX(FTA_COEFFS,1,5)+P276*INDEX(FTA_COEFFS,1,6)+AF279*AF280</f>
        <v>#N/A</v>
      </c>
      <c r="AL275" s="223" t="e">
        <f ca="1">INDEX(FTPCT_COEFFS,1,1)+S275*INDEX(FTPCT_COEFFS,1,2)+I275*INDEX(FTPCT_COEFFS,1,3)+J276*INDEX(FTPCT_COEFFS,1,4)+AG279*AG280</f>
        <v>#N/A</v>
      </c>
      <c r="AM275" s="338" t="e">
        <f t="shared" ref="AM275:AM276" ca="1" si="388">AG275*AH275/100+AI275*AJ275+AK275*AL275/100</f>
        <v>#N/A</v>
      </c>
      <c r="AN275" s="55"/>
      <c r="AO275" s="55"/>
      <c r="AP275" s="55"/>
      <c r="AQ275" s="55"/>
      <c r="AR275" s="53"/>
    </row>
    <row r="276" spans="1:44" customFormat="1" x14ac:dyDescent="0.3">
      <c r="A276" s="53"/>
      <c r="B276" s="53"/>
      <c r="C276" s="53"/>
      <c r="D276" s="53"/>
      <c r="E276" s="53" t="s">
        <v>175</v>
      </c>
      <c r="F276" s="67" t="e">
        <f>'Map of Bracket (for Pred Tools)'!T13</f>
        <v>#N/A</v>
      </c>
      <c r="G276" s="56" t="e">
        <f t="shared" ca="1" si="381"/>
        <v>#N/A</v>
      </c>
      <c r="H276" s="52" t="e">
        <f>INDEX(STATSTABLE,MATCH(F276,bpiTeams,0),MATCH(INDEX(H:H,1,1),statTitles,0))</f>
        <v>#N/A</v>
      </c>
      <c r="I276" s="52" t="e">
        <f>INDEX(STATSTABLE,MATCH(F276,bpiTeams,0),MATCH(INDEX(I:I,1,1),statTitles,0))</f>
        <v>#N/A</v>
      </c>
      <c r="J276" s="52" t="e">
        <f>INDEX(STATSTABLE,MATCH(F276,bpiTeams,0),MATCH(INDEX(J:J,1,1),statTitles,0))</f>
        <v>#N/A</v>
      </c>
      <c r="K276" s="52" t="e">
        <f>INDEX(STATSTABLE,MATCH(F276,bpiTeams,0),MATCH(INDEX(K:K,1,1),statTitles,0))</f>
        <v>#N/A</v>
      </c>
      <c r="L276" s="52" t="e">
        <f>INDEX(STATSTABLE,MATCH(F276,bpiTeams,0),MATCH(INDEX(L:L,1,1),statTitles,0))</f>
        <v>#N/A</v>
      </c>
      <c r="M276" s="52" t="e">
        <f>INDEX(STATSTABLE,MATCH(F276,bpiTeams,0),MATCH(INDEX(M:M,1,1),statTitles,0))</f>
        <v>#N/A</v>
      </c>
      <c r="N276" s="52" t="e">
        <f>INDEX(STATSTABLE,MATCH(F276,bpiTeams,0),MATCH(INDEX(N:N,1,1),statTitles,0))</f>
        <v>#N/A</v>
      </c>
      <c r="O276" s="52" t="e">
        <f>INDEX(STATSTABLE,MATCH(F276,bpiTeams,0),MATCH(INDEX(O:O,1,1),statTitles,0))</f>
        <v>#N/A</v>
      </c>
      <c r="P276" s="52" t="e">
        <f>INDEX(STATSTABLE,MATCH(F276,bpiTeams,0),MATCH(INDEX(P:P,1,1),statTitles,0))</f>
        <v>#N/A</v>
      </c>
      <c r="Q276" s="52" t="e">
        <f>INDEX(STATSTABLE,MATCH(F276,bpiTeams,0),MATCH(INDEX(Q:Q,1,1),statTitles,0))</f>
        <v>#N/A</v>
      </c>
      <c r="R276" s="52" t="e">
        <f>INDEX(STATSTABLE,MATCH(F276,bpiTeams,0),MATCH(INDEX(R:R,1,1),statTitles,0))</f>
        <v>#N/A</v>
      </c>
      <c r="S276" s="52" t="e">
        <f>INDEX(STATSTABLE,MATCH(F276,bpiTeams,0),MATCH(INDEX(S:S,1,1),statTitles,0))</f>
        <v>#N/A</v>
      </c>
      <c r="T276" s="52" t="e">
        <f>INDEX(STATSTABLE,MATCH(F276,bpiTeams,0),MATCH(INDEX(T:T,1,1),statTitles,0))</f>
        <v>#N/A</v>
      </c>
      <c r="U276" s="52" t="e">
        <f>INDEX(STATSTABLE,MATCH(F276,bpiTeams,0),MATCH(INDEX(U:U,1,1),statTitles,0))</f>
        <v>#N/A</v>
      </c>
      <c r="V276" s="52" t="e">
        <f>INDEX(STATSTABLE,MATCH(F276,bpiTeams,0),MATCH(INDEX(V:V,1,1),statTitles,0))</f>
        <v>#N/A</v>
      </c>
      <c r="W276" s="52" t="e">
        <f>INDEX(STATSTABLE,MATCH(F276,bpiTeams,0),MATCH(INDEX(W:W,1,1),statTitles,0))</f>
        <v>#N/A</v>
      </c>
      <c r="X276" s="52" t="e">
        <f>INDEX(STATSTABLE,MATCH(F276,bpiTeams,0),MATCH(INDEX(X:X,1,1),statTitles,0))</f>
        <v>#N/A</v>
      </c>
      <c r="Y276" s="52" t="e">
        <f>INDEX(STATSTABLE,MATCH(F276,bpiTeams,0),MATCH(INDEX(Y:Y,1,1),statTitles,0))</f>
        <v>#N/A</v>
      </c>
      <c r="Z276" s="52" t="e">
        <f>INDEX(STATSTABLE,MATCH(F276,bpiTeams,0),MATCH(INDEX(Z:Z,1,1),statTitles,0))</f>
        <v>#N/A</v>
      </c>
      <c r="AA276" s="55" t="e">
        <f t="shared" si="382"/>
        <v>#N/A</v>
      </c>
      <c r="AB276" s="55" t="e">
        <f t="shared" si="383"/>
        <v>#N/A</v>
      </c>
      <c r="AC276" s="55" t="e">
        <f t="shared" ref="AC276" si="389">AC275</f>
        <v>#N/A</v>
      </c>
      <c r="AD276" s="55" t="e">
        <f t="shared" si="385"/>
        <v>#N/A</v>
      </c>
      <c r="AE276" s="336" t="e">
        <f t="shared" si="386"/>
        <v>#N/A</v>
      </c>
      <c r="AF276" s="223" t="e">
        <f ca="1">INDEX(FGA_COEFFS,1,1)+AC276*INDEX(FGA_COEFFS,1,2)+AB276*INDEX(FGA_COEFFS,1,3)+U276*INDEX(FGA_COEFFS,1,4)+T275*INDEX(FGA_COEFFS,1,5)+V276*INDEX(FGA_COEFFS,1,6)+W275*INDEX(FGA_COEFFS,1,7)+P275*INDEX(FGA_COEFFS,1,8)+AB279*AB281</f>
        <v>#N/A</v>
      </c>
      <c r="AG276" s="223" t="e">
        <f ca="1">INDEX(THREEPTA_COEFFS,1,1)+AF276*INDEX(THREEPTA_COEFFS,1,2)+M276*INDEX(THREEPTA_COEFFS,1,3)+AD276*INDEX(THREEPTA_COEFFS,1,4)+N276*INDEX(THREEPTA_COEFFS,1,5)+O275*INDEX(THREEPTA_COEFFS,1,6)+AC279*AC281</f>
        <v>#N/A</v>
      </c>
      <c r="AH276" s="223" t="e">
        <f ca="1">INDEX(THREEPTPCT_COEFFS,1,1)+N276*INDEX(THREEPTPCT_COEFFS,1,2)+O275*INDEX(THREEPTPCT_COEFFS,1,3)+AD279*AD281</f>
        <v>#N/A</v>
      </c>
      <c r="AI276" s="55" t="e">
        <f t="shared" ca="1" si="387"/>
        <v>#N/A</v>
      </c>
      <c r="AJ276" s="223" t="e">
        <f ca="1">INDEX(TWOPTPCT_COEFFS,1,1)+AE276*INDEX(TWOPTPCT_COEFFS,1,2)+L275*INDEX(TWOPTPCT_COEFFS,1,3)+J275*INDEX(TWOPTPCT_COEFFS,1,4)+O275*INDEX(TWOPTPCT_COEFFS,1,5)+AE279*AE281</f>
        <v>#N/A</v>
      </c>
      <c r="AK276" s="223" t="e">
        <f ca="1">INDEX(FTA_COEFFS,1,1)+R276*INDEX(FTA_COEFFS,1,2)+Q275*INDEX(FTA_COEFFS,1,3)+(T276+U276)*INDEX(FTA_COEFFS,1,4)+(T275+U275)*INDEX(FTA_COEFFS,1,5)+P275*INDEX(FTA_COEFFS,1,6)+AF279*AF281</f>
        <v>#N/A</v>
      </c>
      <c r="AL276" s="223" t="e">
        <f ca="1">INDEX(FTPCT_COEFFS,1,1)+S276*INDEX(FTPCT_COEFFS,1,2)+I276*INDEX(FTPCT_COEFFS,1,3)+J275*INDEX(FTPCT_COEFFS,1,4)+AG279*AG281</f>
        <v>#N/A</v>
      </c>
      <c r="AM276" s="338" t="e">
        <f t="shared" ca="1" si="388"/>
        <v>#N/A</v>
      </c>
      <c r="AN276" s="55"/>
      <c r="AO276" s="55"/>
      <c r="AP276" s="55"/>
      <c r="AQ276" s="55"/>
      <c r="AR276" s="53"/>
    </row>
    <row r="277" spans="1:44" customFormat="1" x14ac:dyDescent="0.3">
      <c r="A277" s="53"/>
      <c r="B277" s="53"/>
      <c r="C277" s="53"/>
      <c r="D277" s="53"/>
      <c r="E277" s="64" t="e">
        <f ca="1">IF(G276&gt;G275,F276,F275)</f>
        <v>#N/A</v>
      </c>
      <c r="F277" s="53"/>
      <c r="G277" s="56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5"/>
      <c r="AB277" s="55"/>
      <c r="AC277" s="55"/>
      <c r="AD277" s="55"/>
      <c r="AE277" s="55"/>
      <c r="AF277" s="337"/>
      <c r="AG277" s="337"/>
      <c r="AH277" s="337"/>
      <c r="AI277" s="337"/>
      <c r="AJ277" s="337"/>
      <c r="AK277" s="337"/>
      <c r="AL277" s="337"/>
      <c r="AM277" s="337"/>
      <c r="AN277" s="55"/>
      <c r="AO277" s="55"/>
      <c r="AP277" s="55"/>
      <c r="AQ277" s="55"/>
      <c r="AR277" s="53"/>
    </row>
    <row r="278" spans="1:44" customFormat="1" x14ac:dyDescent="0.3">
      <c r="A278" s="53"/>
      <c r="B278" s="53"/>
      <c r="C278" s="53"/>
      <c r="D278" s="53"/>
      <c r="E278" s="53"/>
      <c r="F278" s="53"/>
      <c r="G278" s="166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4" t="s">
        <v>1305</v>
      </c>
      <c r="AB278" s="54" t="s">
        <v>128</v>
      </c>
      <c r="AC278" s="54" t="s">
        <v>157</v>
      </c>
      <c r="AD278" s="54" t="s">
        <v>151</v>
      </c>
      <c r="AE278" s="54" t="s">
        <v>1327</v>
      </c>
      <c r="AF278" s="54" t="s">
        <v>129</v>
      </c>
      <c r="AG278" s="54" t="s">
        <v>116</v>
      </c>
      <c r="AH278" s="54"/>
      <c r="AI278" s="54"/>
      <c r="AJ278" s="54"/>
      <c r="AK278" s="54"/>
      <c r="AL278" s="54"/>
      <c r="AM278" s="54"/>
      <c r="AN278" s="53"/>
      <c r="AO278" s="53"/>
      <c r="AP278" s="53"/>
      <c r="AQ278" s="53"/>
      <c r="AR278" s="53"/>
    </row>
    <row r="279" spans="1:44" customFormat="1" x14ac:dyDescent="0.3">
      <c r="A279" s="53"/>
      <c r="B279" s="53"/>
      <c r="C279" s="53"/>
      <c r="D279" s="53" t="e">
        <f ca="1">IF(G275&gt;(G276+(W275-W276)/2),1,IF(G276&gt;(G275+(W276-W275)/2),0,"Close"))</f>
        <v>#N/A</v>
      </c>
      <c r="E279" s="53"/>
      <c r="F279" s="53"/>
      <c r="G279" s="166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4"/>
      <c r="AB279" s="54">
        <f>Formulas!A279</f>
        <v>0</v>
      </c>
      <c r="AC279" s="54">
        <f>Formulas!A286</f>
        <v>0</v>
      </c>
      <c r="AD279" s="54">
        <f>Formulas!A293</f>
        <v>0</v>
      </c>
      <c r="AE279" s="54">
        <f>Formulas!A300</f>
        <v>0</v>
      </c>
      <c r="AF279" s="54">
        <f>Formulas!A307</f>
        <v>0</v>
      </c>
      <c r="AG279" s="54">
        <f>Formulas!A314</f>
        <v>0</v>
      </c>
      <c r="AH279" s="54"/>
      <c r="AI279" s="336"/>
      <c r="AJ279" s="336"/>
      <c r="AK279" s="336"/>
      <c r="AL279" s="54"/>
      <c r="AM279" s="54"/>
      <c r="AN279" s="53"/>
      <c r="AO279" s="53"/>
      <c r="AP279" s="53"/>
      <c r="AQ279" s="53"/>
      <c r="AR279" s="53"/>
    </row>
    <row r="280" spans="1:44" customFormat="1" x14ac:dyDescent="0.3">
      <c r="A280" s="53"/>
      <c r="B280" s="53"/>
      <c r="C280" s="53"/>
      <c r="D280" s="53"/>
      <c r="E280" s="53"/>
      <c r="F280" s="53"/>
      <c r="G280" s="166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336"/>
      <c r="AB280" s="336">
        <f t="shared" ref="AB280:AB281" ca="1" si="390">1.5*RAND()^2*IF(RAND()&gt;0.5,1,-1)</f>
        <v>-4.9076777254895204E-2</v>
      </c>
      <c r="AC280" s="336">
        <f t="shared" ca="1" si="370"/>
        <v>-1.2826379874516465</v>
      </c>
      <c r="AD280" s="336">
        <f t="shared" ca="1" si="370"/>
        <v>-0.16808395577626081</v>
      </c>
      <c r="AE280" s="336">
        <f t="shared" ca="1" si="370"/>
        <v>-0.65538080683546118</v>
      </c>
      <c r="AF280" s="336">
        <f t="shared" ca="1" si="370"/>
        <v>-9.24052090461632E-2</v>
      </c>
      <c r="AG280" s="336">
        <f t="shared" ca="1" si="370"/>
        <v>-0.47795478920610091</v>
      </c>
      <c r="AH280" s="336"/>
      <c r="AI280" s="336"/>
      <c r="AJ280" s="336"/>
      <c r="AK280" s="336"/>
      <c r="AL280" s="54"/>
      <c r="AM280" s="54"/>
      <c r="AN280" s="53"/>
      <c r="AO280" s="55"/>
      <c r="AP280" s="55"/>
      <c r="AQ280" s="55"/>
      <c r="AR280" s="53"/>
    </row>
    <row r="281" spans="1:44" customFormat="1" x14ac:dyDescent="0.3">
      <c r="A281" s="53"/>
      <c r="B281" s="53"/>
      <c r="C281" s="53"/>
      <c r="D281" s="53"/>
      <c r="E281" s="53"/>
      <c r="F281" s="54"/>
      <c r="G281" s="165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3"/>
      <c r="AB281" s="336">
        <f t="shared" ca="1" si="390"/>
        <v>-0.21984583158730042</v>
      </c>
      <c r="AC281" s="336">
        <f t="shared" ca="1" si="370"/>
        <v>-0.38488435991204367</v>
      </c>
      <c r="AD281" s="336">
        <f t="shared" ca="1" si="370"/>
        <v>-0.15926930313610804</v>
      </c>
      <c r="AE281" s="336">
        <f t="shared" ca="1" si="370"/>
        <v>-0.38242972867179692</v>
      </c>
      <c r="AF281" s="336">
        <f t="shared" ca="1" si="370"/>
        <v>-0.55488258324806128</v>
      </c>
      <c r="AG281" s="336">
        <f t="shared" ca="1" si="370"/>
        <v>-0.77640224478427999</v>
      </c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3"/>
    </row>
    <row r="282" spans="1:44" customFormat="1" x14ac:dyDescent="0.3">
      <c r="A282" s="53"/>
      <c r="B282" s="53"/>
      <c r="C282" s="53"/>
      <c r="D282" s="53"/>
      <c r="E282" s="53" t="s">
        <v>172</v>
      </c>
      <c r="F282" s="53">
        <f>F275</f>
        <v>0</v>
      </c>
      <c r="G282" s="56" t="e">
        <f t="shared" ref="G282:G283" ca="1" si="391">AM282</f>
        <v>#N/A</v>
      </c>
      <c r="H282" s="52" t="e">
        <f>INDEX(STATSTABLE,MATCH(F282,bpiTeams,0),MATCH(INDEX(H:H,1,1),statTitles,0))</f>
        <v>#N/A</v>
      </c>
      <c r="I282" s="52" t="e">
        <f>INDEX(STATSTABLE,MATCH(F282,bpiTeams,0),MATCH(INDEX(I:I,1,1),statTitles,0))</f>
        <v>#N/A</v>
      </c>
      <c r="J282" s="52" t="e">
        <f>INDEX(STATSTABLE,MATCH(F282,bpiTeams,0),MATCH(INDEX(J:J,1,1),statTitles,0))</f>
        <v>#N/A</v>
      </c>
      <c r="K282" s="52" t="e">
        <f>INDEX(STATSTABLE,MATCH(F282,bpiTeams,0),MATCH(INDEX(K:K,1,1),statTitles,0))</f>
        <v>#N/A</v>
      </c>
      <c r="L282" s="52" t="e">
        <f>INDEX(STATSTABLE,MATCH(F282,bpiTeams,0),MATCH(INDEX(L:L,1,1),statTitles,0))</f>
        <v>#N/A</v>
      </c>
      <c r="M282" s="52" t="e">
        <f>INDEX(STATSTABLE,MATCH(F282,bpiTeams,0),MATCH(INDEX(M:M,1,1),statTitles,0))</f>
        <v>#N/A</v>
      </c>
      <c r="N282" s="52" t="e">
        <f>INDEX(STATSTABLE,MATCH(F282,bpiTeams,0),MATCH(INDEX(N:N,1,1),statTitles,0))</f>
        <v>#N/A</v>
      </c>
      <c r="O282" s="52" t="e">
        <f>INDEX(STATSTABLE,MATCH(F282,bpiTeams,0),MATCH(INDEX(O:O,1,1),statTitles,0))</f>
        <v>#N/A</v>
      </c>
      <c r="P282" s="52" t="e">
        <f>INDEX(STATSTABLE,MATCH(F282,bpiTeams,0),MATCH(INDEX(P:P,1,1),statTitles,0))</f>
        <v>#N/A</v>
      </c>
      <c r="Q282" s="52" t="e">
        <f>INDEX(STATSTABLE,MATCH(F282,bpiTeams,0),MATCH(INDEX(Q:Q,1,1),statTitles,0))</f>
        <v>#N/A</v>
      </c>
      <c r="R282" s="52" t="e">
        <f>INDEX(STATSTABLE,MATCH(F282,bpiTeams,0),MATCH(INDEX(R:R,1,1),statTitles,0))</f>
        <v>#N/A</v>
      </c>
      <c r="S282" s="52" t="e">
        <f>INDEX(STATSTABLE,MATCH(F282,bpiTeams,0),MATCH(INDEX(S:S,1,1),statTitles,0))</f>
        <v>#N/A</v>
      </c>
      <c r="T282" s="52" t="e">
        <f>INDEX(STATSTABLE,MATCH(F282,bpiTeams,0),MATCH(INDEX(T:T,1,1),statTitles,0))</f>
        <v>#N/A</v>
      </c>
      <c r="U282" s="52" t="e">
        <f>INDEX(STATSTABLE,MATCH(F282,bpiTeams,0),MATCH(INDEX(U:U,1,1),statTitles,0))</f>
        <v>#N/A</v>
      </c>
      <c r="V282" s="52" t="e">
        <f>INDEX(STATSTABLE,MATCH(F282,bpiTeams,0),MATCH(INDEX(V:V,1,1),statTitles,0))</f>
        <v>#N/A</v>
      </c>
      <c r="W282" s="52" t="e">
        <f>INDEX(STATSTABLE,MATCH(F282,bpiTeams,0),MATCH(INDEX(W:W,1,1),statTitles,0))</f>
        <v>#N/A</v>
      </c>
      <c r="X282" s="52" t="e">
        <f>INDEX(STATSTABLE,MATCH(F282,bpiTeams,0),MATCH(INDEX(X:X,1,1),statTitles,0))</f>
        <v>#N/A</v>
      </c>
      <c r="Y282" s="52" t="e">
        <f>INDEX(STATSTABLE,MATCH(F282,bpiTeams,0),MATCH(INDEX(Y:Y,1,1),statTitles,0))</f>
        <v>#N/A</v>
      </c>
      <c r="Z282" s="52" t="e">
        <f>INDEX(STATSTABLE,MATCH(F282,bpiTeams,0),MATCH(INDEX(Z:Z,1,1),statTitles,0))</f>
        <v>#N/A</v>
      </c>
      <c r="AA282" s="55" t="e">
        <f t="shared" ref="AA282:AA283" si="392">(K282-(R282*S282)/100-3*(M282*N282)/100)/2</f>
        <v>#N/A</v>
      </c>
      <c r="AB282" s="55" t="e">
        <f t="shared" ref="AB282:AB283" si="393">SUM(AA282,(M282*N282/100))/(I282/100)</f>
        <v>#N/A</v>
      </c>
      <c r="AC282" s="55" t="e">
        <f t="shared" ref="AC282" si="394">X282*0.5+X283*0.5</f>
        <v>#N/A</v>
      </c>
      <c r="AD282" s="55" t="e">
        <f t="shared" ref="AD282:AD283" si="395">M282/AB282</f>
        <v>#N/A</v>
      </c>
      <c r="AE282" s="336" t="e">
        <f t="shared" ref="AE282:AE283" si="396">AA282/(AB282-M282)</f>
        <v>#N/A</v>
      </c>
      <c r="AF282" s="223" t="e">
        <f ca="1">INDEX(FGA_COEFFS,1,1)+AC282*INDEX(FGA_COEFFS,1,2)+AB282*INDEX(FGA_COEFFS,1,3)+U282*INDEX(FGA_COEFFS,1,4)+T283*INDEX(FGA_COEFFS,1,5)+V282*INDEX(FGA_COEFFS,1,6)+W283*INDEX(FGA_COEFFS,1,7)+P283*INDEX(FGA_COEFFS,1,8)+AB286*AB287</f>
        <v>#N/A</v>
      </c>
      <c r="AG282" s="223" t="e">
        <f ca="1">INDEX(THREEPTA_COEFFS,1,1)+AF282*INDEX(THREEPTA_COEFFS,1,2)+M282*INDEX(THREEPTA_COEFFS,1,3)+AD282*INDEX(THREEPTA_COEFFS,1,4)+N282*INDEX(THREEPTA_COEFFS,1,5)+O283*INDEX(THREEPTA_COEFFS,1,6)+AC286*AC287</f>
        <v>#N/A</v>
      </c>
      <c r="AH282" s="223" t="e">
        <f ca="1">INDEX(THREEPTPCT_COEFFS,1,1)+N282*INDEX(THREEPTPCT_COEFFS,1,2)+O283*INDEX(THREEPTPCT_COEFFS,1,3)+AD286*AD287</f>
        <v>#N/A</v>
      </c>
      <c r="AI282" s="55" t="e">
        <f t="shared" ref="AI282:AI283" ca="1" si="397">AF282-AG282</f>
        <v>#N/A</v>
      </c>
      <c r="AJ282" s="223" t="e">
        <f ca="1">INDEX(TWOPTPCT_COEFFS,1,1)+AE282*INDEX(TWOPTPCT_COEFFS,1,2)+L283*INDEX(TWOPTPCT_COEFFS,1,3)+J283*INDEX(TWOPTPCT_COEFFS,1,4)+O283*INDEX(TWOPTPCT_COEFFS,1,5)+AE286*AE287</f>
        <v>#N/A</v>
      </c>
      <c r="AK282" s="223" t="e">
        <f ca="1">INDEX(FTA_COEFFS,1,1)+R282*INDEX(FTA_COEFFS,1,2)+Q283*INDEX(FTA_COEFFS,1,3)+(T282+U282)*INDEX(FTA_COEFFS,1,4)+(T283+U283)*INDEX(FTA_COEFFS,1,5)+P283*INDEX(FTA_COEFFS,1,6)+AF286*AF287</f>
        <v>#N/A</v>
      </c>
      <c r="AL282" s="223" t="e">
        <f ca="1">INDEX(FTPCT_COEFFS,1,1)+S282*INDEX(FTPCT_COEFFS,1,2)+I282*INDEX(FTPCT_COEFFS,1,3)+J283*INDEX(FTPCT_COEFFS,1,4)+AG286*AG287</f>
        <v>#N/A</v>
      </c>
      <c r="AM282" s="338" t="e">
        <f t="shared" ref="AM282:AM283" ca="1" si="398">AG282*AH282/100+AI282*AJ282+AK282*AL282/100</f>
        <v>#N/A</v>
      </c>
      <c r="AN282" s="55"/>
      <c r="AO282" s="55"/>
      <c r="AP282" s="55"/>
      <c r="AQ282" s="55"/>
      <c r="AR282" s="53"/>
    </row>
    <row r="283" spans="1:44" customFormat="1" x14ac:dyDescent="0.3">
      <c r="A283" s="53"/>
      <c r="B283" s="53"/>
      <c r="C283" s="53"/>
      <c r="D283" s="53"/>
      <c r="E283" s="53" t="s">
        <v>175</v>
      </c>
      <c r="F283" s="54" t="e">
        <f>F276</f>
        <v>#N/A</v>
      </c>
      <c r="G283" s="56" t="e">
        <f t="shared" ca="1" si="391"/>
        <v>#N/A</v>
      </c>
      <c r="H283" s="52" t="e">
        <f>INDEX(STATSTABLE,MATCH(F283,bpiTeams,0),MATCH(INDEX(H:H,1,1),statTitles,0))</f>
        <v>#N/A</v>
      </c>
      <c r="I283" s="52" t="e">
        <f>INDEX(STATSTABLE,MATCH(F283,bpiTeams,0),MATCH(INDEX(I:I,1,1),statTitles,0))</f>
        <v>#N/A</v>
      </c>
      <c r="J283" s="52" t="e">
        <f>INDEX(STATSTABLE,MATCH(F283,bpiTeams,0),MATCH(INDEX(J:J,1,1),statTitles,0))</f>
        <v>#N/A</v>
      </c>
      <c r="K283" s="52" t="e">
        <f>INDEX(STATSTABLE,MATCH(F283,bpiTeams,0),MATCH(INDEX(K:K,1,1),statTitles,0))</f>
        <v>#N/A</v>
      </c>
      <c r="L283" s="52" t="e">
        <f>INDEX(STATSTABLE,MATCH(F283,bpiTeams,0),MATCH(INDEX(L:L,1,1),statTitles,0))</f>
        <v>#N/A</v>
      </c>
      <c r="M283" s="52" t="e">
        <f>INDEX(STATSTABLE,MATCH(F283,bpiTeams,0),MATCH(INDEX(M:M,1,1),statTitles,0))</f>
        <v>#N/A</v>
      </c>
      <c r="N283" s="52" t="e">
        <f>INDEX(STATSTABLE,MATCH(F283,bpiTeams,0),MATCH(INDEX(N:N,1,1),statTitles,0))</f>
        <v>#N/A</v>
      </c>
      <c r="O283" s="52" t="e">
        <f>INDEX(STATSTABLE,MATCH(F283,bpiTeams,0),MATCH(INDEX(O:O,1,1),statTitles,0))</f>
        <v>#N/A</v>
      </c>
      <c r="P283" s="52" t="e">
        <f>INDEX(STATSTABLE,MATCH(F283,bpiTeams,0),MATCH(INDEX(P:P,1,1),statTitles,0))</f>
        <v>#N/A</v>
      </c>
      <c r="Q283" s="52" t="e">
        <f>INDEX(STATSTABLE,MATCH(F283,bpiTeams,0),MATCH(INDEX(Q:Q,1,1),statTitles,0))</f>
        <v>#N/A</v>
      </c>
      <c r="R283" s="52" t="e">
        <f>INDEX(STATSTABLE,MATCH(F283,bpiTeams,0),MATCH(INDEX(R:R,1,1),statTitles,0))</f>
        <v>#N/A</v>
      </c>
      <c r="S283" s="52" t="e">
        <f>INDEX(STATSTABLE,MATCH(F283,bpiTeams,0),MATCH(INDEX(S:S,1,1),statTitles,0))</f>
        <v>#N/A</v>
      </c>
      <c r="T283" s="52" t="e">
        <f>INDEX(STATSTABLE,MATCH(F283,bpiTeams,0),MATCH(INDEX(T:T,1,1),statTitles,0))</f>
        <v>#N/A</v>
      </c>
      <c r="U283" s="52" t="e">
        <f>INDEX(STATSTABLE,MATCH(F283,bpiTeams,0),MATCH(INDEX(U:U,1,1),statTitles,0))</f>
        <v>#N/A</v>
      </c>
      <c r="V283" s="52" t="e">
        <f>INDEX(STATSTABLE,MATCH(F283,bpiTeams,0),MATCH(INDEX(V:V,1,1),statTitles,0))</f>
        <v>#N/A</v>
      </c>
      <c r="W283" s="52" t="e">
        <f>INDEX(STATSTABLE,MATCH(F283,bpiTeams,0),MATCH(INDEX(W:W,1,1),statTitles,0))</f>
        <v>#N/A</v>
      </c>
      <c r="X283" s="52" t="e">
        <f>INDEX(STATSTABLE,MATCH(F283,bpiTeams,0),MATCH(INDEX(X:X,1,1),statTitles,0))</f>
        <v>#N/A</v>
      </c>
      <c r="Y283" s="52" t="e">
        <f>INDEX(STATSTABLE,MATCH(F283,bpiTeams,0),MATCH(INDEX(Y:Y,1,1),statTitles,0))</f>
        <v>#N/A</v>
      </c>
      <c r="Z283" s="52" t="e">
        <f>INDEX(STATSTABLE,MATCH(F283,bpiTeams,0),MATCH(INDEX(Z:Z,1,1),statTitles,0))</f>
        <v>#N/A</v>
      </c>
      <c r="AA283" s="55" t="e">
        <f t="shared" si="392"/>
        <v>#N/A</v>
      </c>
      <c r="AB283" s="55" t="e">
        <f t="shared" si="393"/>
        <v>#N/A</v>
      </c>
      <c r="AC283" s="55" t="e">
        <f t="shared" ref="AC283" si="399">AC282</f>
        <v>#N/A</v>
      </c>
      <c r="AD283" s="55" t="e">
        <f t="shared" si="395"/>
        <v>#N/A</v>
      </c>
      <c r="AE283" s="336" t="e">
        <f t="shared" si="396"/>
        <v>#N/A</v>
      </c>
      <c r="AF283" s="223" t="e">
        <f ca="1">INDEX(FGA_COEFFS,1,1)+AC283*INDEX(FGA_COEFFS,1,2)+AB283*INDEX(FGA_COEFFS,1,3)+U283*INDEX(FGA_COEFFS,1,4)+T282*INDEX(FGA_COEFFS,1,5)+V283*INDEX(FGA_COEFFS,1,6)+W282*INDEX(FGA_COEFFS,1,7)+P282*INDEX(FGA_COEFFS,1,8)+AB286*AB288</f>
        <v>#N/A</v>
      </c>
      <c r="AG283" s="223" t="e">
        <f ca="1">INDEX(THREEPTA_COEFFS,1,1)+AF283*INDEX(THREEPTA_COEFFS,1,2)+M283*INDEX(THREEPTA_COEFFS,1,3)+AD283*INDEX(THREEPTA_COEFFS,1,4)+N283*INDEX(THREEPTA_COEFFS,1,5)+O282*INDEX(THREEPTA_COEFFS,1,6)+AC286*AC288</f>
        <v>#N/A</v>
      </c>
      <c r="AH283" s="223" t="e">
        <f ca="1">INDEX(THREEPTPCT_COEFFS,1,1)+N283*INDEX(THREEPTPCT_COEFFS,1,2)+O282*INDEX(THREEPTPCT_COEFFS,1,3)+AD286*AD288</f>
        <v>#N/A</v>
      </c>
      <c r="AI283" s="55" t="e">
        <f t="shared" ca="1" si="397"/>
        <v>#N/A</v>
      </c>
      <c r="AJ283" s="223" t="e">
        <f ca="1">INDEX(TWOPTPCT_COEFFS,1,1)+AE283*INDEX(TWOPTPCT_COEFFS,1,2)+L282*INDEX(TWOPTPCT_COEFFS,1,3)+J282*INDEX(TWOPTPCT_COEFFS,1,4)+O282*INDEX(TWOPTPCT_COEFFS,1,5)+AE286*AE288</f>
        <v>#N/A</v>
      </c>
      <c r="AK283" s="223" t="e">
        <f ca="1">INDEX(FTA_COEFFS,1,1)+R283*INDEX(FTA_COEFFS,1,2)+Q282*INDEX(FTA_COEFFS,1,3)+(T283+U283)*INDEX(FTA_COEFFS,1,4)+(T282+U282)*INDEX(FTA_COEFFS,1,5)+P282*INDEX(FTA_COEFFS,1,6)+AF286*AF288</f>
        <v>#N/A</v>
      </c>
      <c r="AL283" s="223" t="e">
        <f ca="1">INDEX(FTPCT_COEFFS,1,1)+S283*INDEX(FTPCT_COEFFS,1,2)+I283*INDEX(FTPCT_COEFFS,1,3)+J282*INDEX(FTPCT_COEFFS,1,4)+AG286*AG288</f>
        <v>#N/A</v>
      </c>
      <c r="AM283" s="338" t="e">
        <f t="shared" ca="1" si="398"/>
        <v>#N/A</v>
      </c>
      <c r="AN283" s="55"/>
      <c r="AO283" s="55"/>
      <c r="AP283" s="55"/>
      <c r="AQ283" s="55"/>
      <c r="AR283" s="53"/>
    </row>
    <row r="284" spans="1:44" customFormat="1" x14ac:dyDescent="0.3">
      <c r="A284" s="53"/>
      <c r="B284" s="53"/>
      <c r="C284" s="53"/>
      <c r="D284" s="53"/>
      <c r="E284" s="64" t="e">
        <f ca="1">IF(G283&gt;G282,F283,F282)</f>
        <v>#N/A</v>
      </c>
      <c r="F284" s="53"/>
      <c r="G284" s="56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5"/>
      <c r="AB284" s="55"/>
      <c r="AC284" s="55"/>
      <c r="AD284" s="55"/>
      <c r="AE284" s="55"/>
      <c r="AF284" s="337"/>
      <c r="AG284" s="337"/>
      <c r="AH284" s="337"/>
      <c r="AI284" s="337"/>
      <c r="AJ284" s="337"/>
      <c r="AK284" s="337"/>
      <c r="AL284" s="337"/>
      <c r="AM284" s="337"/>
      <c r="AN284" s="55"/>
      <c r="AO284" s="55"/>
      <c r="AP284" s="55"/>
      <c r="AQ284" s="55"/>
      <c r="AR284" s="53"/>
    </row>
    <row r="285" spans="1:44" customFormat="1" x14ac:dyDescent="0.3">
      <c r="A285" s="53"/>
      <c r="B285" s="53"/>
      <c r="C285" s="53"/>
      <c r="D285" s="53"/>
      <c r="E285" s="53"/>
      <c r="F285" s="53"/>
      <c r="G285" s="166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4" t="s">
        <v>1305</v>
      </c>
      <c r="AB285" s="54" t="s">
        <v>128</v>
      </c>
      <c r="AC285" s="54" t="s">
        <v>157</v>
      </c>
      <c r="AD285" s="54" t="s">
        <v>151</v>
      </c>
      <c r="AE285" s="54" t="s">
        <v>1327</v>
      </c>
      <c r="AF285" s="54" t="s">
        <v>129</v>
      </c>
      <c r="AG285" s="54" t="s">
        <v>116</v>
      </c>
      <c r="AH285" s="54"/>
      <c r="AI285" s="54"/>
      <c r="AJ285" s="54"/>
      <c r="AK285" s="54"/>
      <c r="AL285" s="54"/>
      <c r="AM285" s="54"/>
      <c r="AN285" s="53"/>
      <c r="AO285" s="53"/>
      <c r="AP285" s="53"/>
      <c r="AQ285" s="53"/>
      <c r="AR285" s="53"/>
    </row>
    <row r="286" spans="1:44" customFormat="1" x14ac:dyDescent="0.3">
      <c r="A286" s="53"/>
      <c r="B286" s="53"/>
      <c r="C286" s="53"/>
      <c r="D286" s="53" t="e">
        <f ca="1">IF(G282&gt;(G283+(W282-W283)/2),1,IF(G283&gt;(G282+(W283-W282)/2),0,"Close"))</f>
        <v>#N/A</v>
      </c>
      <c r="E286" s="53"/>
      <c r="F286" s="53"/>
      <c r="G286" s="166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4"/>
      <c r="AB286" s="54">
        <f>Formulas!A286</f>
        <v>0</v>
      </c>
      <c r="AC286" s="54">
        <f>Formulas!A293</f>
        <v>0</v>
      </c>
      <c r="AD286" s="54">
        <f>Formulas!A300</f>
        <v>0</v>
      </c>
      <c r="AE286" s="54">
        <f>Formulas!A307</f>
        <v>0</v>
      </c>
      <c r="AF286" s="54">
        <f>Formulas!A314</f>
        <v>0</v>
      </c>
      <c r="AG286" s="54">
        <f>Formulas!A321</f>
        <v>0</v>
      </c>
      <c r="AH286" s="54"/>
      <c r="AI286" s="336"/>
      <c r="AJ286" s="336"/>
      <c r="AK286" s="336"/>
      <c r="AL286" s="54"/>
      <c r="AM286" s="54"/>
      <c r="AN286" s="53"/>
      <c r="AO286" s="53"/>
      <c r="AP286" s="53"/>
      <c r="AQ286" s="53"/>
      <c r="AR286" s="53"/>
    </row>
    <row r="287" spans="1:44" customFormat="1" x14ac:dyDescent="0.3">
      <c r="A287" s="53"/>
      <c r="B287" s="53"/>
      <c r="C287" s="53"/>
      <c r="D287" s="53"/>
      <c r="E287" s="53"/>
      <c r="F287" s="53"/>
      <c r="G287" s="166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336"/>
      <c r="AB287" s="336">
        <f t="shared" ref="AB287:AB288" ca="1" si="400">1.5*RAND()^2*IF(RAND()&gt;0.5,1,-1)</f>
        <v>1.177685470225651</v>
      </c>
      <c r="AC287" s="336">
        <f t="shared" ca="1" si="370"/>
        <v>-1.4941962421460697</v>
      </c>
      <c r="AD287" s="336">
        <f t="shared" ca="1" si="370"/>
        <v>0.15698335510241429</v>
      </c>
      <c r="AE287" s="336">
        <f t="shared" ca="1" si="370"/>
        <v>-6.2042121089135288E-2</v>
      </c>
      <c r="AF287" s="336">
        <f t="shared" ca="1" si="370"/>
        <v>-0.19703763333631263</v>
      </c>
      <c r="AG287" s="336">
        <f t="shared" ca="1" si="370"/>
        <v>1.3689012727203584</v>
      </c>
      <c r="AH287" s="336"/>
      <c r="AI287" s="336"/>
      <c r="AJ287" s="336"/>
      <c r="AK287" s="336"/>
      <c r="AL287" s="54"/>
      <c r="AM287" s="54"/>
      <c r="AN287" s="53"/>
      <c r="AO287" s="55"/>
      <c r="AP287" s="55"/>
      <c r="AQ287" s="55"/>
      <c r="AR287" s="53"/>
    </row>
    <row r="288" spans="1:44" customFormat="1" x14ac:dyDescent="0.3">
      <c r="A288" s="53"/>
      <c r="B288" s="53"/>
      <c r="C288" s="53"/>
      <c r="D288" s="53"/>
      <c r="E288" s="53"/>
      <c r="F288" s="54"/>
      <c r="G288" s="165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3"/>
      <c r="AB288" s="336">
        <f t="shared" ca="1" si="400"/>
        <v>1.2411397096157626</v>
      </c>
      <c r="AC288" s="336">
        <f t="shared" ca="1" si="370"/>
        <v>2.2579546363053569E-3</v>
      </c>
      <c r="AD288" s="336">
        <f t="shared" ca="1" si="370"/>
        <v>-1.4738336089857944</v>
      </c>
      <c r="AE288" s="336">
        <f t="shared" ca="1" si="370"/>
        <v>-0.77908034771540546</v>
      </c>
      <c r="AF288" s="336">
        <f t="shared" ca="1" si="370"/>
        <v>-1.9583806953841366E-3</v>
      </c>
      <c r="AG288" s="336">
        <f t="shared" ca="1" si="370"/>
        <v>-1.3206703709021674</v>
      </c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3"/>
    </row>
    <row r="289" spans="1:44" customFormat="1" x14ac:dyDescent="0.3">
      <c r="A289" s="53"/>
      <c r="B289" s="53"/>
      <c r="C289" s="53"/>
      <c r="D289" s="53"/>
      <c r="E289" s="53" t="s">
        <v>172</v>
      </c>
      <c r="F289" s="53">
        <f>F282</f>
        <v>0</v>
      </c>
      <c r="G289" s="56" t="e">
        <f t="shared" ref="G289:G290" ca="1" si="401">AM289</f>
        <v>#N/A</v>
      </c>
      <c r="H289" s="52" t="e">
        <f>INDEX(STATSTABLE,MATCH(F289,bpiTeams,0),MATCH(INDEX(H:H,1,1),statTitles,0))</f>
        <v>#N/A</v>
      </c>
      <c r="I289" s="52" t="e">
        <f>INDEX(STATSTABLE,MATCH(F289,bpiTeams,0),MATCH(INDEX(I:I,1,1),statTitles,0))</f>
        <v>#N/A</v>
      </c>
      <c r="J289" s="52" t="e">
        <f>INDEX(STATSTABLE,MATCH(F289,bpiTeams,0),MATCH(INDEX(J:J,1,1),statTitles,0))</f>
        <v>#N/A</v>
      </c>
      <c r="K289" s="52" t="e">
        <f>INDEX(STATSTABLE,MATCH(F289,bpiTeams,0),MATCH(INDEX(K:K,1,1),statTitles,0))</f>
        <v>#N/A</v>
      </c>
      <c r="L289" s="52" t="e">
        <f>INDEX(STATSTABLE,MATCH(F289,bpiTeams,0),MATCH(INDEX(L:L,1,1),statTitles,0))</f>
        <v>#N/A</v>
      </c>
      <c r="M289" s="52" t="e">
        <f>INDEX(STATSTABLE,MATCH(F289,bpiTeams,0),MATCH(INDEX(M:M,1,1),statTitles,0))</f>
        <v>#N/A</v>
      </c>
      <c r="N289" s="52" t="e">
        <f>INDEX(STATSTABLE,MATCH(F289,bpiTeams,0),MATCH(INDEX(N:N,1,1),statTitles,0))</f>
        <v>#N/A</v>
      </c>
      <c r="O289" s="52" t="e">
        <f>INDEX(STATSTABLE,MATCH(F289,bpiTeams,0),MATCH(INDEX(O:O,1,1),statTitles,0))</f>
        <v>#N/A</v>
      </c>
      <c r="P289" s="52" t="e">
        <f>INDEX(STATSTABLE,MATCH(F289,bpiTeams,0),MATCH(INDEX(P:P,1,1),statTitles,0))</f>
        <v>#N/A</v>
      </c>
      <c r="Q289" s="52" t="e">
        <f>INDEX(STATSTABLE,MATCH(F289,bpiTeams,0),MATCH(INDEX(Q:Q,1,1),statTitles,0))</f>
        <v>#N/A</v>
      </c>
      <c r="R289" s="52" t="e">
        <f>INDEX(STATSTABLE,MATCH(F289,bpiTeams,0),MATCH(INDEX(R:R,1,1),statTitles,0))</f>
        <v>#N/A</v>
      </c>
      <c r="S289" s="52" t="e">
        <f>INDEX(STATSTABLE,MATCH(F289,bpiTeams,0),MATCH(INDEX(S:S,1,1),statTitles,0))</f>
        <v>#N/A</v>
      </c>
      <c r="T289" s="52" t="e">
        <f>INDEX(STATSTABLE,MATCH(F289,bpiTeams,0),MATCH(INDEX(T:T,1,1),statTitles,0))</f>
        <v>#N/A</v>
      </c>
      <c r="U289" s="52" t="e">
        <f>INDEX(STATSTABLE,MATCH(F289,bpiTeams,0),MATCH(INDEX(U:U,1,1),statTitles,0))</f>
        <v>#N/A</v>
      </c>
      <c r="V289" s="52" t="e">
        <f>INDEX(STATSTABLE,MATCH(F289,bpiTeams,0),MATCH(INDEX(V:V,1,1),statTitles,0))</f>
        <v>#N/A</v>
      </c>
      <c r="W289" s="52" t="e">
        <f>INDEX(STATSTABLE,MATCH(F289,bpiTeams,0),MATCH(INDEX(W:W,1,1),statTitles,0))</f>
        <v>#N/A</v>
      </c>
      <c r="X289" s="52" t="e">
        <f>INDEX(STATSTABLE,MATCH(F289,bpiTeams,0),MATCH(INDEX(X:X,1,1),statTitles,0))</f>
        <v>#N/A</v>
      </c>
      <c r="Y289" s="52" t="e">
        <f>INDEX(STATSTABLE,MATCH(F289,bpiTeams,0),MATCH(INDEX(Y:Y,1,1),statTitles,0))</f>
        <v>#N/A</v>
      </c>
      <c r="Z289" s="52" t="e">
        <f>INDEX(STATSTABLE,MATCH(F289,bpiTeams,0),MATCH(INDEX(Z:Z,1,1),statTitles,0))</f>
        <v>#N/A</v>
      </c>
      <c r="AA289" s="55" t="e">
        <f t="shared" ref="AA289:AA290" si="402">(K289-(R289*S289)/100-3*(M289*N289)/100)/2</f>
        <v>#N/A</v>
      </c>
      <c r="AB289" s="55" t="e">
        <f t="shared" ref="AB289:AB290" si="403">SUM(AA289,(M289*N289/100))/(I289/100)</f>
        <v>#N/A</v>
      </c>
      <c r="AC289" s="55" t="e">
        <f t="shared" ref="AC289" si="404">X289*0.5+X290*0.5</f>
        <v>#N/A</v>
      </c>
      <c r="AD289" s="55" t="e">
        <f t="shared" ref="AD289:AD290" si="405">M289/AB289</f>
        <v>#N/A</v>
      </c>
      <c r="AE289" s="336" t="e">
        <f t="shared" ref="AE289:AE290" si="406">AA289/(AB289-M289)</f>
        <v>#N/A</v>
      </c>
      <c r="AF289" s="223" t="e">
        <f ca="1">INDEX(FGA_COEFFS,1,1)+AC289*INDEX(FGA_COEFFS,1,2)+AB289*INDEX(FGA_COEFFS,1,3)+U289*INDEX(FGA_COEFFS,1,4)+T290*INDEX(FGA_COEFFS,1,5)+V289*INDEX(FGA_COEFFS,1,6)+W290*INDEX(FGA_COEFFS,1,7)+P290*INDEX(FGA_COEFFS,1,8)+AB293*AB294</f>
        <v>#N/A</v>
      </c>
      <c r="AG289" s="223" t="e">
        <f ca="1">INDEX(THREEPTA_COEFFS,1,1)+AF289*INDEX(THREEPTA_COEFFS,1,2)+M289*INDEX(THREEPTA_COEFFS,1,3)+AD289*INDEX(THREEPTA_COEFFS,1,4)+N289*INDEX(THREEPTA_COEFFS,1,5)+O290*INDEX(THREEPTA_COEFFS,1,6)+AC293*AC294</f>
        <v>#N/A</v>
      </c>
      <c r="AH289" s="223" t="e">
        <f ca="1">INDEX(THREEPTPCT_COEFFS,1,1)+N289*INDEX(THREEPTPCT_COEFFS,1,2)+O290*INDEX(THREEPTPCT_COEFFS,1,3)+AD293*AD294</f>
        <v>#N/A</v>
      </c>
      <c r="AI289" s="55" t="e">
        <f t="shared" ref="AI289:AI290" ca="1" si="407">AF289-AG289</f>
        <v>#N/A</v>
      </c>
      <c r="AJ289" s="223" t="e">
        <f ca="1">INDEX(TWOPTPCT_COEFFS,1,1)+AE289*INDEX(TWOPTPCT_COEFFS,1,2)+L290*INDEX(TWOPTPCT_COEFFS,1,3)+J290*INDEX(TWOPTPCT_COEFFS,1,4)+O290*INDEX(TWOPTPCT_COEFFS,1,5)+AE293*AE294</f>
        <v>#N/A</v>
      </c>
      <c r="AK289" s="223" t="e">
        <f ca="1">INDEX(FTA_COEFFS,1,1)+R289*INDEX(FTA_COEFFS,1,2)+Q290*INDEX(FTA_COEFFS,1,3)+(T289+U289)*INDEX(FTA_COEFFS,1,4)+(T290+U290)*INDEX(FTA_COEFFS,1,5)+P290*INDEX(FTA_COEFFS,1,6)+AF293*AF294</f>
        <v>#N/A</v>
      </c>
      <c r="AL289" s="223" t="e">
        <f ca="1">INDEX(FTPCT_COEFFS,1,1)+S289*INDEX(FTPCT_COEFFS,1,2)+I289*INDEX(FTPCT_COEFFS,1,3)+J290*INDEX(FTPCT_COEFFS,1,4)+AG293*AG294</f>
        <v>#N/A</v>
      </c>
      <c r="AM289" s="338" t="e">
        <f t="shared" ref="AM289:AM290" ca="1" si="408">AG289*AH289/100+AI289*AJ289+AK289*AL289/100</f>
        <v>#N/A</v>
      </c>
      <c r="AN289" s="55"/>
      <c r="AO289" s="55"/>
      <c r="AP289" s="55"/>
      <c r="AQ289" s="55"/>
      <c r="AR289" s="53"/>
    </row>
    <row r="290" spans="1:44" customFormat="1" x14ac:dyDescent="0.3">
      <c r="A290" s="53"/>
      <c r="B290" s="53"/>
      <c r="C290" s="53"/>
      <c r="D290" s="53"/>
      <c r="E290" s="53" t="s">
        <v>175</v>
      </c>
      <c r="F290" s="54" t="e">
        <f>F283</f>
        <v>#N/A</v>
      </c>
      <c r="G290" s="56" t="e">
        <f t="shared" ca="1" si="401"/>
        <v>#N/A</v>
      </c>
      <c r="H290" s="52" t="e">
        <f>INDEX(STATSTABLE,MATCH(F290,bpiTeams,0),MATCH(INDEX(H:H,1,1),statTitles,0))</f>
        <v>#N/A</v>
      </c>
      <c r="I290" s="52" t="e">
        <f>INDEX(STATSTABLE,MATCH(F290,bpiTeams,0),MATCH(INDEX(I:I,1,1),statTitles,0))</f>
        <v>#N/A</v>
      </c>
      <c r="J290" s="52" t="e">
        <f>INDEX(STATSTABLE,MATCH(F290,bpiTeams,0),MATCH(INDEX(J:J,1,1),statTitles,0))</f>
        <v>#N/A</v>
      </c>
      <c r="K290" s="52" t="e">
        <f>INDEX(STATSTABLE,MATCH(F290,bpiTeams,0),MATCH(INDEX(K:K,1,1),statTitles,0))</f>
        <v>#N/A</v>
      </c>
      <c r="L290" s="52" t="e">
        <f>INDEX(STATSTABLE,MATCH(F290,bpiTeams,0),MATCH(INDEX(L:L,1,1),statTitles,0))</f>
        <v>#N/A</v>
      </c>
      <c r="M290" s="52" t="e">
        <f>INDEX(STATSTABLE,MATCH(F290,bpiTeams,0),MATCH(INDEX(M:M,1,1),statTitles,0))</f>
        <v>#N/A</v>
      </c>
      <c r="N290" s="52" t="e">
        <f>INDEX(STATSTABLE,MATCH(F290,bpiTeams,0),MATCH(INDEX(N:N,1,1),statTitles,0))</f>
        <v>#N/A</v>
      </c>
      <c r="O290" s="52" t="e">
        <f>INDEX(STATSTABLE,MATCH(F290,bpiTeams,0),MATCH(INDEX(O:O,1,1),statTitles,0))</f>
        <v>#N/A</v>
      </c>
      <c r="P290" s="52" t="e">
        <f>INDEX(STATSTABLE,MATCH(F290,bpiTeams,0),MATCH(INDEX(P:P,1,1),statTitles,0))</f>
        <v>#N/A</v>
      </c>
      <c r="Q290" s="52" t="e">
        <f>INDEX(STATSTABLE,MATCH(F290,bpiTeams,0),MATCH(INDEX(Q:Q,1,1),statTitles,0))</f>
        <v>#N/A</v>
      </c>
      <c r="R290" s="52" t="e">
        <f>INDEX(STATSTABLE,MATCH(F290,bpiTeams,0),MATCH(INDEX(R:R,1,1),statTitles,0))</f>
        <v>#N/A</v>
      </c>
      <c r="S290" s="52" t="e">
        <f>INDEX(STATSTABLE,MATCH(F290,bpiTeams,0),MATCH(INDEX(S:S,1,1),statTitles,0))</f>
        <v>#N/A</v>
      </c>
      <c r="T290" s="52" t="e">
        <f>INDEX(STATSTABLE,MATCH(F290,bpiTeams,0),MATCH(INDEX(T:T,1,1),statTitles,0))</f>
        <v>#N/A</v>
      </c>
      <c r="U290" s="52" t="e">
        <f>INDEX(STATSTABLE,MATCH(F290,bpiTeams,0),MATCH(INDEX(U:U,1,1),statTitles,0))</f>
        <v>#N/A</v>
      </c>
      <c r="V290" s="52" t="e">
        <f>INDEX(STATSTABLE,MATCH(F290,bpiTeams,0),MATCH(INDEX(V:V,1,1),statTitles,0))</f>
        <v>#N/A</v>
      </c>
      <c r="W290" s="52" t="e">
        <f>INDEX(STATSTABLE,MATCH(F290,bpiTeams,0),MATCH(INDEX(W:W,1,1),statTitles,0))</f>
        <v>#N/A</v>
      </c>
      <c r="X290" s="52" t="e">
        <f>INDEX(STATSTABLE,MATCH(F290,bpiTeams,0),MATCH(INDEX(X:X,1,1),statTitles,0))</f>
        <v>#N/A</v>
      </c>
      <c r="Y290" s="52" t="e">
        <f>INDEX(STATSTABLE,MATCH(F290,bpiTeams,0),MATCH(INDEX(Y:Y,1,1),statTitles,0))</f>
        <v>#N/A</v>
      </c>
      <c r="Z290" s="52" t="e">
        <f>INDEX(STATSTABLE,MATCH(F290,bpiTeams,0),MATCH(INDEX(Z:Z,1,1),statTitles,0))</f>
        <v>#N/A</v>
      </c>
      <c r="AA290" s="55" t="e">
        <f t="shared" si="402"/>
        <v>#N/A</v>
      </c>
      <c r="AB290" s="55" t="e">
        <f t="shared" si="403"/>
        <v>#N/A</v>
      </c>
      <c r="AC290" s="55" t="e">
        <f t="shared" ref="AC290" si="409">AC289</f>
        <v>#N/A</v>
      </c>
      <c r="AD290" s="55" t="e">
        <f t="shared" si="405"/>
        <v>#N/A</v>
      </c>
      <c r="AE290" s="336" t="e">
        <f t="shared" si="406"/>
        <v>#N/A</v>
      </c>
      <c r="AF290" s="223" t="e">
        <f ca="1">INDEX(FGA_COEFFS,1,1)+AC290*INDEX(FGA_COEFFS,1,2)+AB290*INDEX(FGA_COEFFS,1,3)+U290*INDEX(FGA_COEFFS,1,4)+T289*INDEX(FGA_COEFFS,1,5)+V290*INDEX(FGA_COEFFS,1,6)+W289*INDEX(FGA_COEFFS,1,7)+P289*INDEX(FGA_COEFFS,1,8)+AB293*AB295</f>
        <v>#N/A</v>
      </c>
      <c r="AG290" s="223" t="e">
        <f ca="1">INDEX(THREEPTA_COEFFS,1,1)+AF290*INDEX(THREEPTA_COEFFS,1,2)+M290*INDEX(THREEPTA_COEFFS,1,3)+AD290*INDEX(THREEPTA_COEFFS,1,4)+N290*INDEX(THREEPTA_COEFFS,1,5)+O289*INDEX(THREEPTA_COEFFS,1,6)+AC293*AC295</f>
        <v>#N/A</v>
      </c>
      <c r="AH290" s="223" t="e">
        <f ca="1">INDEX(THREEPTPCT_COEFFS,1,1)+N290*INDEX(THREEPTPCT_COEFFS,1,2)+O289*INDEX(THREEPTPCT_COEFFS,1,3)+AD293*AD295</f>
        <v>#N/A</v>
      </c>
      <c r="AI290" s="55" t="e">
        <f t="shared" ca="1" si="407"/>
        <v>#N/A</v>
      </c>
      <c r="AJ290" s="223" t="e">
        <f ca="1">INDEX(TWOPTPCT_COEFFS,1,1)+AE290*INDEX(TWOPTPCT_COEFFS,1,2)+L289*INDEX(TWOPTPCT_COEFFS,1,3)+J289*INDEX(TWOPTPCT_COEFFS,1,4)+O289*INDEX(TWOPTPCT_COEFFS,1,5)+AE293*AE295</f>
        <v>#N/A</v>
      </c>
      <c r="AK290" s="223" t="e">
        <f ca="1">INDEX(FTA_COEFFS,1,1)+R290*INDEX(FTA_COEFFS,1,2)+Q289*INDEX(FTA_COEFFS,1,3)+(T290+U290)*INDEX(FTA_COEFFS,1,4)+(T289+U289)*INDEX(FTA_COEFFS,1,5)+P289*INDEX(FTA_COEFFS,1,6)+AF293*AF295</f>
        <v>#N/A</v>
      </c>
      <c r="AL290" s="223" t="e">
        <f ca="1">INDEX(FTPCT_COEFFS,1,1)+S290*INDEX(FTPCT_COEFFS,1,2)+I290*INDEX(FTPCT_COEFFS,1,3)+J289*INDEX(FTPCT_COEFFS,1,4)+AG293*AG295</f>
        <v>#N/A</v>
      </c>
      <c r="AM290" s="338" t="e">
        <f t="shared" ca="1" si="408"/>
        <v>#N/A</v>
      </c>
      <c r="AN290" s="55"/>
      <c r="AO290" s="55"/>
      <c r="AP290" s="55"/>
      <c r="AQ290" s="55"/>
      <c r="AR290" s="53"/>
    </row>
    <row r="291" spans="1:44" customFormat="1" x14ac:dyDescent="0.3">
      <c r="A291" s="53"/>
      <c r="B291" s="53"/>
      <c r="C291" s="53"/>
      <c r="D291" s="53"/>
      <c r="E291" s="64" t="e">
        <f ca="1">IF(G290&gt;G289,F290,F289)</f>
        <v>#N/A</v>
      </c>
      <c r="F291" s="53"/>
      <c r="G291" s="56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5"/>
      <c r="AB291" s="55"/>
      <c r="AC291" s="55"/>
      <c r="AD291" s="55"/>
      <c r="AE291" s="55"/>
      <c r="AF291" s="337"/>
      <c r="AG291" s="337"/>
      <c r="AH291" s="337"/>
      <c r="AI291" s="337"/>
      <c r="AJ291" s="337"/>
      <c r="AK291" s="337"/>
      <c r="AL291" s="337"/>
      <c r="AM291" s="337"/>
      <c r="AN291" s="55"/>
      <c r="AO291" s="55"/>
      <c r="AP291" s="55"/>
      <c r="AQ291" s="55"/>
      <c r="AR291" s="53"/>
    </row>
    <row r="292" spans="1:44" customFormat="1" x14ac:dyDescent="0.3">
      <c r="A292" s="53"/>
      <c r="B292" s="53"/>
      <c r="C292" s="53"/>
      <c r="D292" s="53"/>
      <c r="E292" s="53"/>
      <c r="F292" s="53"/>
      <c r="G292" s="166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4" t="s">
        <v>1305</v>
      </c>
      <c r="AB292" s="54" t="s">
        <v>128</v>
      </c>
      <c r="AC292" s="54" t="s">
        <v>157</v>
      </c>
      <c r="AD292" s="54" t="s">
        <v>151</v>
      </c>
      <c r="AE292" s="54" t="s">
        <v>1327</v>
      </c>
      <c r="AF292" s="54" t="s">
        <v>129</v>
      </c>
      <c r="AG292" s="54" t="s">
        <v>116</v>
      </c>
      <c r="AH292" s="54"/>
      <c r="AI292" s="54"/>
      <c r="AJ292" s="54"/>
      <c r="AK292" s="54"/>
      <c r="AL292" s="54"/>
      <c r="AM292" s="54"/>
      <c r="AN292" s="53"/>
      <c r="AO292" s="53"/>
      <c r="AP292" s="53"/>
      <c r="AQ292" s="53"/>
      <c r="AR292" s="53"/>
    </row>
    <row r="293" spans="1:44" customFormat="1" x14ac:dyDescent="0.3">
      <c r="A293" s="53"/>
      <c r="B293" s="53"/>
      <c r="C293" s="53"/>
      <c r="D293" s="53" t="e">
        <f ca="1">IF(G289&gt;(G290+(W289-W290)/2),1,IF(G290&gt;(G289+(W290-W289)/2),0,"Close"))</f>
        <v>#N/A</v>
      </c>
      <c r="E293" s="53"/>
      <c r="F293" s="53"/>
      <c r="G293" s="166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4"/>
      <c r="AB293" s="54">
        <f>Formulas!A293</f>
        <v>0</v>
      </c>
      <c r="AC293" s="54">
        <f>Formulas!A300</f>
        <v>0</v>
      </c>
      <c r="AD293" s="54">
        <f>Formulas!A307</f>
        <v>0</v>
      </c>
      <c r="AE293" s="54">
        <f>Formulas!A314</f>
        <v>0</v>
      </c>
      <c r="AF293" s="54">
        <f>Formulas!A321</f>
        <v>0</v>
      </c>
      <c r="AG293" s="54">
        <f>Formulas!A328</f>
        <v>0</v>
      </c>
      <c r="AH293" s="54"/>
      <c r="AI293" s="336"/>
      <c r="AJ293" s="336"/>
      <c r="AK293" s="336"/>
      <c r="AL293" s="54"/>
      <c r="AM293" s="54"/>
      <c r="AN293" s="53"/>
      <c r="AO293" s="53"/>
      <c r="AP293" s="53"/>
      <c r="AQ293" s="53"/>
      <c r="AR293" s="53"/>
    </row>
    <row r="294" spans="1:44" customFormat="1" x14ac:dyDescent="0.3">
      <c r="A294" s="53"/>
      <c r="B294" s="53"/>
      <c r="C294" s="53"/>
      <c r="D294" s="53"/>
      <c r="E294" s="53"/>
      <c r="F294" s="53"/>
      <c r="G294" s="166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336"/>
      <c r="AB294" s="336">
        <f t="shared" ref="AB294:AB295" ca="1" si="410">1.5*RAND()^2*IF(RAND()&gt;0.5,1,-1)</f>
        <v>-1.0421020249612237E-2</v>
      </c>
      <c r="AC294" s="336">
        <f t="shared" ca="1" si="370"/>
        <v>-0.27689941664092238</v>
      </c>
      <c r="AD294" s="336">
        <f t="shared" ca="1" si="370"/>
        <v>-3.4668072866024482E-2</v>
      </c>
      <c r="AE294" s="336">
        <f t="shared" ca="1" si="370"/>
        <v>0.50858945062051453</v>
      </c>
      <c r="AF294" s="336">
        <f t="shared" ca="1" si="370"/>
        <v>1.690605879084409E-2</v>
      </c>
      <c r="AG294" s="336">
        <f t="shared" ca="1" si="370"/>
        <v>4.8644223816811719E-4</v>
      </c>
      <c r="AH294" s="336"/>
      <c r="AI294" s="336"/>
      <c r="AJ294" s="336"/>
      <c r="AK294" s="336"/>
      <c r="AL294" s="54"/>
      <c r="AM294" s="54"/>
      <c r="AN294" s="53"/>
      <c r="AO294" s="55"/>
      <c r="AP294" s="55"/>
      <c r="AQ294" s="55"/>
      <c r="AR294" s="53"/>
    </row>
    <row r="295" spans="1:44" customFormat="1" x14ac:dyDescent="0.3">
      <c r="A295" s="53"/>
      <c r="B295" s="53"/>
      <c r="C295" s="53"/>
      <c r="D295" s="53"/>
      <c r="E295" s="53"/>
      <c r="F295" s="54"/>
      <c r="G295" s="165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3"/>
      <c r="AB295" s="336">
        <f t="shared" ca="1" si="410"/>
        <v>-1.4684542307232482</v>
      </c>
      <c r="AC295" s="336">
        <f t="shared" ca="1" si="370"/>
        <v>-1.1857419013637462</v>
      </c>
      <c r="AD295" s="336">
        <f t="shared" ca="1" si="370"/>
        <v>-9.4666785054447533E-2</v>
      </c>
      <c r="AE295" s="336">
        <f t="shared" ca="1" si="370"/>
        <v>1.0734112619630789</v>
      </c>
      <c r="AF295" s="336">
        <f t="shared" ca="1" si="370"/>
        <v>0.27589120524072508</v>
      </c>
      <c r="AG295" s="336">
        <f t="shared" ca="1" si="370"/>
        <v>-3.6944264329678185E-3</v>
      </c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3"/>
    </row>
    <row r="296" spans="1:44" customFormat="1" x14ac:dyDescent="0.3">
      <c r="A296" s="53"/>
      <c r="B296" s="53"/>
      <c r="C296" s="53"/>
      <c r="D296" s="53"/>
      <c r="E296" s="53" t="s">
        <v>172</v>
      </c>
      <c r="F296" s="53">
        <f>F289</f>
        <v>0</v>
      </c>
      <c r="G296" s="56" t="e">
        <f t="shared" ref="G296:G297" ca="1" si="411">AM296</f>
        <v>#N/A</v>
      </c>
      <c r="H296" s="52" t="e">
        <f>INDEX(STATSTABLE,MATCH(F296,bpiTeams,0),MATCH(INDEX(H:H,1,1),statTitles,0))</f>
        <v>#N/A</v>
      </c>
      <c r="I296" s="52" t="e">
        <f>INDEX(STATSTABLE,MATCH(F296,bpiTeams,0),MATCH(INDEX(I:I,1,1),statTitles,0))</f>
        <v>#N/A</v>
      </c>
      <c r="J296" s="52" t="e">
        <f>INDEX(STATSTABLE,MATCH(F296,bpiTeams,0),MATCH(INDEX(J:J,1,1),statTitles,0))</f>
        <v>#N/A</v>
      </c>
      <c r="K296" s="52" t="e">
        <f>INDEX(STATSTABLE,MATCH(F296,bpiTeams,0),MATCH(INDEX(K:K,1,1),statTitles,0))</f>
        <v>#N/A</v>
      </c>
      <c r="L296" s="52" t="e">
        <f>INDEX(STATSTABLE,MATCH(F296,bpiTeams,0),MATCH(INDEX(L:L,1,1),statTitles,0))</f>
        <v>#N/A</v>
      </c>
      <c r="M296" s="52" t="e">
        <f>INDEX(STATSTABLE,MATCH(F296,bpiTeams,0),MATCH(INDEX(M:M,1,1),statTitles,0))</f>
        <v>#N/A</v>
      </c>
      <c r="N296" s="52" t="e">
        <f>INDEX(STATSTABLE,MATCH(F296,bpiTeams,0),MATCH(INDEX(N:N,1,1),statTitles,0))</f>
        <v>#N/A</v>
      </c>
      <c r="O296" s="52" t="e">
        <f>INDEX(STATSTABLE,MATCH(F296,bpiTeams,0),MATCH(INDEX(O:O,1,1),statTitles,0))</f>
        <v>#N/A</v>
      </c>
      <c r="P296" s="52" t="e">
        <f>INDEX(STATSTABLE,MATCH(F296,bpiTeams,0),MATCH(INDEX(P:P,1,1),statTitles,0))</f>
        <v>#N/A</v>
      </c>
      <c r="Q296" s="52" t="e">
        <f>INDEX(STATSTABLE,MATCH(F296,bpiTeams,0),MATCH(INDEX(Q:Q,1,1),statTitles,0))</f>
        <v>#N/A</v>
      </c>
      <c r="R296" s="52" t="e">
        <f>INDEX(STATSTABLE,MATCH(F296,bpiTeams,0),MATCH(INDEX(R:R,1,1),statTitles,0))</f>
        <v>#N/A</v>
      </c>
      <c r="S296" s="52" t="e">
        <f>INDEX(STATSTABLE,MATCH(F296,bpiTeams,0),MATCH(INDEX(S:S,1,1),statTitles,0))</f>
        <v>#N/A</v>
      </c>
      <c r="T296" s="52" t="e">
        <f>INDEX(STATSTABLE,MATCH(F296,bpiTeams,0),MATCH(INDEX(T:T,1,1),statTitles,0))</f>
        <v>#N/A</v>
      </c>
      <c r="U296" s="52" t="e">
        <f>INDEX(STATSTABLE,MATCH(F296,bpiTeams,0),MATCH(INDEX(U:U,1,1),statTitles,0))</f>
        <v>#N/A</v>
      </c>
      <c r="V296" s="52" t="e">
        <f>INDEX(STATSTABLE,MATCH(F296,bpiTeams,0),MATCH(INDEX(V:V,1,1),statTitles,0))</f>
        <v>#N/A</v>
      </c>
      <c r="W296" s="52" t="e">
        <f>INDEX(STATSTABLE,MATCH(F296,bpiTeams,0),MATCH(INDEX(W:W,1,1),statTitles,0))</f>
        <v>#N/A</v>
      </c>
      <c r="X296" s="52" t="e">
        <f>INDEX(STATSTABLE,MATCH(F296,bpiTeams,0),MATCH(INDEX(X:X,1,1),statTitles,0))</f>
        <v>#N/A</v>
      </c>
      <c r="Y296" s="52" t="e">
        <f>INDEX(STATSTABLE,MATCH(F296,bpiTeams,0),MATCH(INDEX(Y:Y,1,1),statTitles,0))</f>
        <v>#N/A</v>
      </c>
      <c r="Z296" s="52" t="e">
        <f>INDEX(STATSTABLE,MATCH(F296,bpiTeams,0),MATCH(INDEX(Z:Z,1,1),statTitles,0))</f>
        <v>#N/A</v>
      </c>
      <c r="AA296" s="55" t="e">
        <f t="shared" ref="AA296:AA297" si="412">(K296-(R296*S296)/100-3*(M296*N296)/100)/2</f>
        <v>#N/A</v>
      </c>
      <c r="AB296" s="55" t="e">
        <f t="shared" ref="AB296:AB297" si="413">SUM(AA296,(M296*N296/100))/(I296/100)</f>
        <v>#N/A</v>
      </c>
      <c r="AC296" s="55" t="e">
        <f t="shared" ref="AC296" si="414">X296*0.5+X297*0.5</f>
        <v>#N/A</v>
      </c>
      <c r="AD296" s="55" t="e">
        <f t="shared" ref="AD296:AD297" si="415">M296/AB296</f>
        <v>#N/A</v>
      </c>
      <c r="AE296" s="336" t="e">
        <f t="shared" ref="AE296:AE297" si="416">AA296/(AB296-M296)</f>
        <v>#N/A</v>
      </c>
      <c r="AF296" s="223" t="e">
        <f ca="1">INDEX(FGA_COEFFS,1,1)+AC296*INDEX(FGA_COEFFS,1,2)+AB296*INDEX(FGA_COEFFS,1,3)+U296*INDEX(FGA_COEFFS,1,4)+T297*INDEX(FGA_COEFFS,1,5)+V296*INDEX(FGA_COEFFS,1,6)+W297*INDEX(FGA_COEFFS,1,7)+P297*INDEX(FGA_COEFFS,1,8)+AB300*AB301</f>
        <v>#N/A</v>
      </c>
      <c r="AG296" s="223" t="e">
        <f ca="1">INDEX(THREEPTA_COEFFS,1,1)+AF296*INDEX(THREEPTA_COEFFS,1,2)+M296*INDEX(THREEPTA_COEFFS,1,3)+AD296*INDEX(THREEPTA_COEFFS,1,4)+N296*INDEX(THREEPTA_COEFFS,1,5)+O297*INDEX(THREEPTA_COEFFS,1,6)+AC300*AC301</f>
        <v>#N/A</v>
      </c>
      <c r="AH296" s="223" t="e">
        <f ca="1">INDEX(THREEPTPCT_COEFFS,1,1)+N296*INDEX(THREEPTPCT_COEFFS,1,2)+O297*INDEX(THREEPTPCT_COEFFS,1,3)+AD300*AD301</f>
        <v>#N/A</v>
      </c>
      <c r="AI296" s="55" t="e">
        <f t="shared" ref="AI296:AI297" ca="1" si="417">AF296-AG296</f>
        <v>#N/A</v>
      </c>
      <c r="AJ296" s="223" t="e">
        <f ca="1">INDEX(TWOPTPCT_COEFFS,1,1)+AE296*INDEX(TWOPTPCT_COEFFS,1,2)+L297*INDEX(TWOPTPCT_COEFFS,1,3)+J297*INDEX(TWOPTPCT_COEFFS,1,4)+O297*INDEX(TWOPTPCT_COEFFS,1,5)+AE300*AE301</f>
        <v>#N/A</v>
      </c>
      <c r="AK296" s="223" t="e">
        <f ca="1">INDEX(FTA_COEFFS,1,1)+R296*INDEX(FTA_COEFFS,1,2)+Q297*INDEX(FTA_COEFFS,1,3)+(T296+U296)*INDEX(FTA_COEFFS,1,4)+(T297+U297)*INDEX(FTA_COEFFS,1,5)+P297*INDEX(FTA_COEFFS,1,6)+AF300*AF301</f>
        <v>#N/A</v>
      </c>
      <c r="AL296" s="223" t="e">
        <f ca="1">INDEX(FTPCT_COEFFS,1,1)+S296*INDEX(FTPCT_COEFFS,1,2)+I296*INDEX(FTPCT_COEFFS,1,3)+J297*INDEX(FTPCT_COEFFS,1,4)+AG300*AG301</f>
        <v>#N/A</v>
      </c>
      <c r="AM296" s="338" t="e">
        <f t="shared" ref="AM296:AM297" ca="1" si="418">AG296*AH296/100+AI296*AJ296+AK296*AL296/100</f>
        <v>#N/A</v>
      </c>
      <c r="AN296" s="55"/>
      <c r="AO296" s="55"/>
      <c r="AP296" s="55"/>
      <c r="AQ296" s="55"/>
      <c r="AR296" s="53"/>
    </row>
    <row r="297" spans="1:44" customFormat="1" x14ac:dyDescent="0.3">
      <c r="A297" s="53"/>
      <c r="B297" s="53"/>
      <c r="C297" s="53"/>
      <c r="D297" s="53"/>
      <c r="E297" s="53" t="s">
        <v>175</v>
      </c>
      <c r="F297" s="54" t="e">
        <f>F290</f>
        <v>#N/A</v>
      </c>
      <c r="G297" s="56" t="e">
        <f t="shared" ca="1" si="411"/>
        <v>#N/A</v>
      </c>
      <c r="H297" s="52" t="e">
        <f>INDEX(STATSTABLE,MATCH(F297,bpiTeams,0),MATCH(INDEX(H:H,1,1),statTitles,0))</f>
        <v>#N/A</v>
      </c>
      <c r="I297" s="52" t="e">
        <f>INDEX(STATSTABLE,MATCH(F297,bpiTeams,0),MATCH(INDEX(I:I,1,1),statTitles,0))</f>
        <v>#N/A</v>
      </c>
      <c r="J297" s="52" t="e">
        <f>INDEX(STATSTABLE,MATCH(F297,bpiTeams,0),MATCH(INDEX(J:J,1,1),statTitles,0))</f>
        <v>#N/A</v>
      </c>
      <c r="K297" s="52" t="e">
        <f>INDEX(STATSTABLE,MATCH(F297,bpiTeams,0),MATCH(INDEX(K:K,1,1),statTitles,0))</f>
        <v>#N/A</v>
      </c>
      <c r="L297" s="52" t="e">
        <f>INDEX(STATSTABLE,MATCH(F297,bpiTeams,0),MATCH(INDEX(L:L,1,1),statTitles,0))</f>
        <v>#N/A</v>
      </c>
      <c r="M297" s="52" t="e">
        <f>INDEX(STATSTABLE,MATCH(F297,bpiTeams,0),MATCH(INDEX(M:M,1,1),statTitles,0))</f>
        <v>#N/A</v>
      </c>
      <c r="N297" s="52" t="e">
        <f>INDEX(STATSTABLE,MATCH(F297,bpiTeams,0),MATCH(INDEX(N:N,1,1),statTitles,0))</f>
        <v>#N/A</v>
      </c>
      <c r="O297" s="52" t="e">
        <f>INDEX(STATSTABLE,MATCH(F297,bpiTeams,0),MATCH(INDEX(O:O,1,1),statTitles,0))</f>
        <v>#N/A</v>
      </c>
      <c r="P297" s="52" t="e">
        <f>INDEX(STATSTABLE,MATCH(F297,bpiTeams,0),MATCH(INDEX(P:P,1,1),statTitles,0))</f>
        <v>#N/A</v>
      </c>
      <c r="Q297" s="52" t="e">
        <f>INDEX(STATSTABLE,MATCH(F297,bpiTeams,0),MATCH(INDEX(Q:Q,1,1),statTitles,0))</f>
        <v>#N/A</v>
      </c>
      <c r="R297" s="52" t="e">
        <f>INDEX(STATSTABLE,MATCH(F297,bpiTeams,0),MATCH(INDEX(R:R,1,1),statTitles,0))</f>
        <v>#N/A</v>
      </c>
      <c r="S297" s="52" t="e">
        <f>INDEX(STATSTABLE,MATCH(F297,bpiTeams,0),MATCH(INDEX(S:S,1,1),statTitles,0))</f>
        <v>#N/A</v>
      </c>
      <c r="T297" s="52" t="e">
        <f>INDEX(STATSTABLE,MATCH(F297,bpiTeams,0),MATCH(INDEX(T:T,1,1),statTitles,0))</f>
        <v>#N/A</v>
      </c>
      <c r="U297" s="52" t="e">
        <f>INDEX(STATSTABLE,MATCH(F297,bpiTeams,0),MATCH(INDEX(U:U,1,1),statTitles,0))</f>
        <v>#N/A</v>
      </c>
      <c r="V297" s="52" t="e">
        <f>INDEX(STATSTABLE,MATCH(F297,bpiTeams,0),MATCH(INDEX(V:V,1,1),statTitles,0))</f>
        <v>#N/A</v>
      </c>
      <c r="W297" s="52" t="e">
        <f>INDEX(STATSTABLE,MATCH(F297,bpiTeams,0),MATCH(INDEX(W:W,1,1),statTitles,0))</f>
        <v>#N/A</v>
      </c>
      <c r="X297" s="52" t="e">
        <f>INDEX(STATSTABLE,MATCH(F297,bpiTeams,0),MATCH(INDEX(X:X,1,1),statTitles,0))</f>
        <v>#N/A</v>
      </c>
      <c r="Y297" s="52" t="e">
        <f>INDEX(STATSTABLE,MATCH(F297,bpiTeams,0),MATCH(INDEX(Y:Y,1,1),statTitles,0))</f>
        <v>#N/A</v>
      </c>
      <c r="Z297" s="52" t="e">
        <f>INDEX(STATSTABLE,MATCH(F297,bpiTeams,0),MATCH(INDEX(Z:Z,1,1),statTitles,0))</f>
        <v>#N/A</v>
      </c>
      <c r="AA297" s="55" t="e">
        <f t="shared" si="412"/>
        <v>#N/A</v>
      </c>
      <c r="AB297" s="55" t="e">
        <f t="shared" si="413"/>
        <v>#N/A</v>
      </c>
      <c r="AC297" s="55" t="e">
        <f t="shared" ref="AC297" si="419">AC296</f>
        <v>#N/A</v>
      </c>
      <c r="AD297" s="55" t="e">
        <f t="shared" si="415"/>
        <v>#N/A</v>
      </c>
      <c r="AE297" s="336" t="e">
        <f t="shared" si="416"/>
        <v>#N/A</v>
      </c>
      <c r="AF297" s="223" t="e">
        <f ca="1">INDEX(FGA_COEFFS,1,1)+AC297*INDEX(FGA_COEFFS,1,2)+AB297*INDEX(FGA_COEFFS,1,3)+U297*INDEX(FGA_COEFFS,1,4)+T296*INDEX(FGA_COEFFS,1,5)+V297*INDEX(FGA_COEFFS,1,6)+W296*INDEX(FGA_COEFFS,1,7)+P296*INDEX(FGA_COEFFS,1,8)+AB300*AB302</f>
        <v>#N/A</v>
      </c>
      <c r="AG297" s="223" t="e">
        <f ca="1">INDEX(THREEPTA_COEFFS,1,1)+AF297*INDEX(THREEPTA_COEFFS,1,2)+M297*INDEX(THREEPTA_COEFFS,1,3)+AD297*INDEX(THREEPTA_COEFFS,1,4)+N297*INDEX(THREEPTA_COEFFS,1,5)+O296*INDEX(THREEPTA_COEFFS,1,6)+AC300*AC302</f>
        <v>#N/A</v>
      </c>
      <c r="AH297" s="223" t="e">
        <f ca="1">INDEX(THREEPTPCT_COEFFS,1,1)+N297*INDEX(THREEPTPCT_COEFFS,1,2)+O296*INDEX(THREEPTPCT_COEFFS,1,3)+AD300*AD302</f>
        <v>#N/A</v>
      </c>
      <c r="AI297" s="55" t="e">
        <f t="shared" ca="1" si="417"/>
        <v>#N/A</v>
      </c>
      <c r="AJ297" s="223" t="e">
        <f ca="1">INDEX(TWOPTPCT_COEFFS,1,1)+AE297*INDEX(TWOPTPCT_COEFFS,1,2)+L296*INDEX(TWOPTPCT_COEFFS,1,3)+J296*INDEX(TWOPTPCT_COEFFS,1,4)+O296*INDEX(TWOPTPCT_COEFFS,1,5)+AE300*AE302</f>
        <v>#N/A</v>
      </c>
      <c r="AK297" s="223" t="e">
        <f ca="1">INDEX(FTA_COEFFS,1,1)+R297*INDEX(FTA_COEFFS,1,2)+Q296*INDEX(FTA_COEFFS,1,3)+(T297+U297)*INDEX(FTA_COEFFS,1,4)+(T296+U296)*INDEX(FTA_COEFFS,1,5)+P296*INDEX(FTA_COEFFS,1,6)+AF300*AF302</f>
        <v>#N/A</v>
      </c>
      <c r="AL297" s="223" t="e">
        <f ca="1">INDEX(FTPCT_COEFFS,1,1)+S297*INDEX(FTPCT_COEFFS,1,2)+I297*INDEX(FTPCT_COEFFS,1,3)+J296*INDEX(FTPCT_COEFFS,1,4)+AG300*AG302</f>
        <v>#N/A</v>
      </c>
      <c r="AM297" s="338" t="e">
        <f t="shared" ca="1" si="418"/>
        <v>#N/A</v>
      </c>
      <c r="AN297" s="55"/>
      <c r="AO297" s="55"/>
      <c r="AP297" s="55"/>
      <c r="AQ297" s="55"/>
      <c r="AR297" s="53"/>
    </row>
    <row r="298" spans="1:44" customFormat="1" x14ac:dyDescent="0.3">
      <c r="A298" s="53"/>
      <c r="B298" s="53"/>
      <c r="C298" s="53"/>
      <c r="D298" s="53"/>
      <c r="E298" s="64" t="e">
        <f ca="1">IF(G297&gt;G296,F297,F296)</f>
        <v>#N/A</v>
      </c>
      <c r="F298" s="53"/>
      <c r="G298" s="56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5"/>
      <c r="AB298" s="55"/>
      <c r="AC298" s="55"/>
      <c r="AD298" s="55"/>
      <c r="AE298" s="55"/>
      <c r="AF298" s="337"/>
      <c r="AG298" s="337"/>
      <c r="AH298" s="337"/>
      <c r="AI298" s="337"/>
      <c r="AJ298" s="337"/>
      <c r="AK298" s="337"/>
      <c r="AL298" s="337"/>
      <c r="AM298" s="337"/>
      <c r="AN298" s="55"/>
      <c r="AO298" s="55"/>
      <c r="AP298" s="55"/>
      <c r="AQ298" s="55"/>
      <c r="AR298" s="53"/>
    </row>
    <row r="299" spans="1:44" customFormat="1" x14ac:dyDescent="0.3">
      <c r="A299" s="53"/>
      <c r="B299" s="53"/>
      <c r="C299" s="53"/>
      <c r="D299" s="53"/>
      <c r="E299" s="53"/>
      <c r="F299" s="53"/>
      <c r="G299" s="166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4" t="s">
        <v>1305</v>
      </c>
      <c r="AB299" s="54" t="s">
        <v>128</v>
      </c>
      <c r="AC299" s="54" t="s">
        <v>157</v>
      </c>
      <c r="AD299" s="54" t="s">
        <v>151</v>
      </c>
      <c r="AE299" s="54" t="s">
        <v>1327</v>
      </c>
      <c r="AF299" s="54" t="s">
        <v>129</v>
      </c>
      <c r="AG299" s="54" t="s">
        <v>116</v>
      </c>
      <c r="AH299" s="54"/>
      <c r="AI299" s="54"/>
      <c r="AJ299" s="54"/>
      <c r="AK299" s="54"/>
      <c r="AL299" s="54"/>
      <c r="AM299" s="54"/>
      <c r="AN299" s="53"/>
      <c r="AO299" s="53"/>
      <c r="AP299" s="53"/>
      <c r="AQ299" s="53"/>
      <c r="AR299" s="53"/>
    </row>
    <row r="300" spans="1:44" customFormat="1" x14ac:dyDescent="0.3">
      <c r="A300" s="53"/>
      <c r="B300" s="53"/>
      <c r="C300" s="53"/>
      <c r="D300" s="53" t="e">
        <f ca="1">IF(G296&gt;(G297+(W296-W297)/2),1,IF(G297&gt;(G296+(W297-W296)/2),0,"Close"))</f>
        <v>#N/A</v>
      </c>
      <c r="E300" s="53"/>
      <c r="F300" s="53"/>
      <c r="G300" s="166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4"/>
      <c r="AB300" s="54">
        <f>Formulas!A300</f>
        <v>0</v>
      </c>
      <c r="AC300" s="54">
        <f>Formulas!A307</f>
        <v>0</v>
      </c>
      <c r="AD300" s="54">
        <f>Formulas!A314</f>
        <v>0</v>
      </c>
      <c r="AE300" s="54">
        <f>Formulas!A321</f>
        <v>0</v>
      </c>
      <c r="AF300" s="54">
        <f>Formulas!A328</f>
        <v>0</v>
      </c>
      <c r="AG300" s="54">
        <f>Formulas!A335</f>
        <v>0</v>
      </c>
      <c r="AH300" s="54"/>
      <c r="AI300" s="336"/>
      <c r="AJ300" s="336"/>
      <c r="AK300" s="336"/>
      <c r="AL300" s="54"/>
      <c r="AM300" s="54"/>
      <c r="AN300" s="53"/>
      <c r="AO300" s="53"/>
      <c r="AP300" s="53"/>
      <c r="AQ300" s="53"/>
      <c r="AR300" s="53"/>
    </row>
    <row r="301" spans="1:44" customFormat="1" x14ac:dyDescent="0.3">
      <c r="A301" s="53"/>
      <c r="B301" s="53"/>
      <c r="C301" s="53"/>
      <c r="D301" s="53"/>
      <c r="E301" s="53"/>
      <c r="F301" s="53"/>
      <c r="G301" s="166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336"/>
      <c r="AB301" s="336">
        <f t="shared" ref="AB301:AB302" ca="1" si="420">1.5*RAND()^2*IF(RAND()&gt;0.5,1,-1)</f>
        <v>-0.92339848268699987</v>
      </c>
      <c r="AC301" s="336">
        <f t="shared" ca="1" si="370"/>
        <v>0.1478041400251498</v>
      </c>
      <c r="AD301" s="336">
        <f t="shared" ca="1" si="370"/>
        <v>-1.4516895173160148E-3</v>
      </c>
      <c r="AE301" s="336">
        <f t="shared" ca="1" si="370"/>
        <v>0.66038062088773319</v>
      </c>
      <c r="AF301" s="336">
        <f t="shared" ca="1" si="370"/>
        <v>-4.0222487383603796E-2</v>
      </c>
      <c r="AG301" s="336">
        <f t="shared" ca="1" si="370"/>
        <v>0.41143670882316036</v>
      </c>
      <c r="AH301" s="336"/>
      <c r="AI301" s="336"/>
      <c r="AJ301" s="336"/>
      <c r="AK301" s="336"/>
      <c r="AL301" s="54"/>
      <c r="AM301" s="54"/>
      <c r="AN301" s="53"/>
      <c r="AO301" s="55"/>
      <c r="AP301" s="55"/>
      <c r="AQ301" s="55"/>
      <c r="AR301" s="53"/>
    </row>
    <row r="302" spans="1:44" customFormat="1" x14ac:dyDescent="0.3">
      <c r="A302" s="53"/>
      <c r="B302" s="53"/>
      <c r="C302" s="53"/>
      <c r="D302" s="53"/>
      <c r="E302" s="53"/>
      <c r="F302" s="54"/>
      <c r="G302" s="165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3"/>
      <c r="AB302" s="336">
        <f t="shared" ca="1" si="420"/>
        <v>-1.0795020076508812</v>
      </c>
      <c r="AC302" s="336">
        <f t="shared" ca="1" si="370"/>
        <v>0.15562068387511546</v>
      </c>
      <c r="AD302" s="336">
        <f t="shared" ca="1" si="370"/>
        <v>-0.42900158807033378</v>
      </c>
      <c r="AE302" s="336">
        <f t="shared" ca="1" si="370"/>
        <v>1.9337570612884103E-2</v>
      </c>
      <c r="AF302" s="336">
        <f t="shared" ca="1" si="370"/>
        <v>1.0991624055795166</v>
      </c>
      <c r="AG302" s="336">
        <f t="shared" ca="1" si="370"/>
        <v>3.0563323865428723E-5</v>
      </c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3"/>
    </row>
    <row r="303" spans="1:44" customFormat="1" x14ac:dyDescent="0.3">
      <c r="A303" s="53"/>
      <c r="B303" s="53"/>
      <c r="C303" s="53"/>
      <c r="D303" s="53"/>
      <c r="E303" s="53" t="s">
        <v>172</v>
      </c>
      <c r="F303" s="53">
        <f>F296</f>
        <v>0</v>
      </c>
      <c r="G303" s="56" t="e">
        <f t="shared" ref="G303:G304" ca="1" si="421">AM303</f>
        <v>#N/A</v>
      </c>
      <c r="H303" s="52" t="e">
        <f>INDEX(STATSTABLE,MATCH(F303,bpiTeams,0),MATCH(INDEX(H:H,1,1),statTitles,0))</f>
        <v>#N/A</v>
      </c>
      <c r="I303" s="52" t="e">
        <f>INDEX(STATSTABLE,MATCH(F303,bpiTeams,0),MATCH(INDEX(I:I,1,1),statTitles,0))</f>
        <v>#N/A</v>
      </c>
      <c r="J303" s="52" t="e">
        <f>INDEX(STATSTABLE,MATCH(F303,bpiTeams,0),MATCH(INDEX(J:J,1,1),statTitles,0))</f>
        <v>#N/A</v>
      </c>
      <c r="K303" s="52" t="e">
        <f>INDEX(STATSTABLE,MATCH(F303,bpiTeams,0),MATCH(INDEX(K:K,1,1),statTitles,0))</f>
        <v>#N/A</v>
      </c>
      <c r="L303" s="52" t="e">
        <f>INDEX(STATSTABLE,MATCH(F303,bpiTeams,0),MATCH(INDEX(L:L,1,1),statTitles,0))</f>
        <v>#N/A</v>
      </c>
      <c r="M303" s="52" t="e">
        <f>INDEX(STATSTABLE,MATCH(F303,bpiTeams,0),MATCH(INDEX(M:M,1,1),statTitles,0))</f>
        <v>#N/A</v>
      </c>
      <c r="N303" s="52" t="e">
        <f>INDEX(STATSTABLE,MATCH(F303,bpiTeams,0),MATCH(INDEX(N:N,1,1),statTitles,0))</f>
        <v>#N/A</v>
      </c>
      <c r="O303" s="52" t="e">
        <f>INDEX(STATSTABLE,MATCH(F303,bpiTeams,0),MATCH(INDEX(O:O,1,1),statTitles,0))</f>
        <v>#N/A</v>
      </c>
      <c r="P303" s="52" t="e">
        <f>INDEX(STATSTABLE,MATCH(F303,bpiTeams,0),MATCH(INDEX(P:P,1,1),statTitles,0))</f>
        <v>#N/A</v>
      </c>
      <c r="Q303" s="52" t="e">
        <f>INDEX(STATSTABLE,MATCH(F303,bpiTeams,0),MATCH(INDEX(Q:Q,1,1),statTitles,0))</f>
        <v>#N/A</v>
      </c>
      <c r="R303" s="52" t="e">
        <f>INDEX(STATSTABLE,MATCH(F303,bpiTeams,0),MATCH(INDEX(R:R,1,1),statTitles,0))</f>
        <v>#N/A</v>
      </c>
      <c r="S303" s="52" t="e">
        <f>INDEX(STATSTABLE,MATCH(F303,bpiTeams,0),MATCH(INDEX(S:S,1,1),statTitles,0))</f>
        <v>#N/A</v>
      </c>
      <c r="T303" s="52" t="e">
        <f>INDEX(STATSTABLE,MATCH(F303,bpiTeams,0),MATCH(INDEX(T:T,1,1),statTitles,0))</f>
        <v>#N/A</v>
      </c>
      <c r="U303" s="52" t="e">
        <f>INDEX(STATSTABLE,MATCH(F303,bpiTeams,0),MATCH(INDEX(U:U,1,1),statTitles,0))</f>
        <v>#N/A</v>
      </c>
      <c r="V303" s="52" t="e">
        <f>INDEX(STATSTABLE,MATCH(F303,bpiTeams,0),MATCH(INDEX(V:V,1,1),statTitles,0))</f>
        <v>#N/A</v>
      </c>
      <c r="W303" s="52" t="e">
        <f>INDEX(STATSTABLE,MATCH(F303,bpiTeams,0),MATCH(INDEX(W:W,1,1),statTitles,0))</f>
        <v>#N/A</v>
      </c>
      <c r="X303" s="52" t="e">
        <f>INDEX(STATSTABLE,MATCH(F303,bpiTeams,0),MATCH(INDEX(X:X,1,1),statTitles,0))</f>
        <v>#N/A</v>
      </c>
      <c r="Y303" s="52" t="e">
        <f>INDEX(STATSTABLE,MATCH(F303,bpiTeams,0),MATCH(INDEX(Y:Y,1,1),statTitles,0))</f>
        <v>#N/A</v>
      </c>
      <c r="Z303" s="52" t="e">
        <f>INDEX(STATSTABLE,MATCH(F303,bpiTeams,0),MATCH(INDEX(Z:Z,1,1),statTitles,0))</f>
        <v>#N/A</v>
      </c>
      <c r="AA303" s="55" t="e">
        <f t="shared" ref="AA303:AA304" si="422">(K303-(R303*S303)/100-3*(M303*N303)/100)/2</f>
        <v>#N/A</v>
      </c>
      <c r="AB303" s="55" t="e">
        <f t="shared" ref="AB303:AB304" si="423">SUM(AA303,(M303*N303/100))/(I303/100)</f>
        <v>#N/A</v>
      </c>
      <c r="AC303" s="55" t="e">
        <f t="shared" ref="AC303" si="424">X303*0.5+X304*0.5</f>
        <v>#N/A</v>
      </c>
      <c r="AD303" s="55" t="e">
        <f t="shared" ref="AD303:AD304" si="425">M303/AB303</f>
        <v>#N/A</v>
      </c>
      <c r="AE303" s="336" t="e">
        <f t="shared" ref="AE303:AE304" si="426">AA303/(AB303-M303)</f>
        <v>#N/A</v>
      </c>
      <c r="AF303" s="223" t="e">
        <f ca="1">INDEX(FGA_COEFFS,1,1)+AC303*INDEX(FGA_COEFFS,1,2)+AB303*INDEX(FGA_COEFFS,1,3)+U303*INDEX(FGA_COEFFS,1,4)+T304*INDEX(FGA_COEFFS,1,5)+V303*INDEX(FGA_COEFFS,1,6)+W304*INDEX(FGA_COEFFS,1,7)+P304*INDEX(FGA_COEFFS,1,8)+AB307*AB308</f>
        <v>#N/A</v>
      </c>
      <c r="AG303" s="223" t="e">
        <f ca="1">INDEX(THREEPTA_COEFFS,1,1)+AF303*INDEX(THREEPTA_COEFFS,1,2)+M303*INDEX(THREEPTA_COEFFS,1,3)+AD303*INDEX(THREEPTA_COEFFS,1,4)+N303*INDEX(THREEPTA_COEFFS,1,5)+O304*INDEX(THREEPTA_COEFFS,1,6)+AC307*AC308</f>
        <v>#N/A</v>
      </c>
      <c r="AH303" s="223" t="e">
        <f ca="1">INDEX(THREEPTPCT_COEFFS,1,1)+N303*INDEX(THREEPTPCT_COEFFS,1,2)+O304*INDEX(THREEPTPCT_COEFFS,1,3)+AD307*AD308</f>
        <v>#N/A</v>
      </c>
      <c r="AI303" s="55" t="e">
        <f t="shared" ref="AI303:AI304" ca="1" si="427">AF303-AG303</f>
        <v>#N/A</v>
      </c>
      <c r="AJ303" s="223" t="e">
        <f ca="1">INDEX(TWOPTPCT_COEFFS,1,1)+AE303*INDEX(TWOPTPCT_COEFFS,1,2)+L304*INDEX(TWOPTPCT_COEFFS,1,3)+J304*INDEX(TWOPTPCT_COEFFS,1,4)+O304*INDEX(TWOPTPCT_COEFFS,1,5)+AE307*AE308</f>
        <v>#N/A</v>
      </c>
      <c r="AK303" s="223" t="e">
        <f ca="1">INDEX(FTA_COEFFS,1,1)+R303*INDEX(FTA_COEFFS,1,2)+Q304*INDEX(FTA_COEFFS,1,3)+(T303+U303)*INDEX(FTA_COEFFS,1,4)+(T304+U304)*INDEX(FTA_COEFFS,1,5)+P304*INDEX(FTA_COEFFS,1,6)+AF307*AF308</f>
        <v>#N/A</v>
      </c>
      <c r="AL303" s="223" t="e">
        <f ca="1">INDEX(FTPCT_COEFFS,1,1)+S303*INDEX(FTPCT_COEFFS,1,2)+I303*INDEX(FTPCT_COEFFS,1,3)+J304*INDEX(FTPCT_COEFFS,1,4)+AG307*AG308</f>
        <v>#N/A</v>
      </c>
      <c r="AM303" s="338" t="e">
        <f t="shared" ref="AM303:AM304" ca="1" si="428">AG303*AH303/100+AI303*AJ303+AK303*AL303/100</f>
        <v>#N/A</v>
      </c>
      <c r="AN303" s="55"/>
      <c r="AO303" s="55"/>
      <c r="AP303" s="55"/>
      <c r="AQ303" s="55"/>
      <c r="AR303" s="53"/>
    </row>
    <row r="304" spans="1:44" customFormat="1" x14ac:dyDescent="0.3">
      <c r="A304" s="53"/>
      <c r="B304" s="53"/>
      <c r="C304" s="53"/>
      <c r="D304" s="53"/>
      <c r="E304" s="53" t="s">
        <v>175</v>
      </c>
      <c r="F304" s="54" t="e">
        <f>F297</f>
        <v>#N/A</v>
      </c>
      <c r="G304" s="56" t="e">
        <f t="shared" ca="1" si="421"/>
        <v>#N/A</v>
      </c>
      <c r="H304" s="52" t="e">
        <f>INDEX(STATSTABLE,MATCH(F304,bpiTeams,0),MATCH(INDEX(H:H,1,1),statTitles,0))</f>
        <v>#N/A</v>
      </c>
      <c r="I304" s="52" t="e">
        <f>INDEX(STATSTABLE,MATCH(F304,bpiTeams,0),MATCH(INDEX(I:I,1,1),statTitles,0))</f>
        <v>#N/A</v>
      </c>
      <c r="J304" s="52" t="e">
        <f>INDEX(STATSTABLE,MATCH(F304,bpiTeams,0),MATCH(INDEX(J:J,1,1),statTitles,0))</f>
        <v>#N/A</v>
      </c>
      <c r="K304" s="52" t="e">
        <f>INDEX(STATSTABLE,MATCH(F304,bpiTeams,0),MATCH(INDEX(K:K,1,1),statTitles,0))</f>
        <v>#N/A</v>
      </c>
      <c r="L304" s="52" t="e">
        <f>INDEX(STATSTABLE,MATCH(F304,bpiTeams,0),MATCH(INDEX(L:L,1,1),statTitles,0))</f>
        <v>#N/A</v>
      </c>
      <c r="M304" s="52" t="e">
        <f>INDEX(STATSTABLE,MATCH(F304,bpiTeams,0),MATCH(INDEX(M:M,1,1),statTitles,0))</f>
        <v>#N/A</v>
      </c>
      <c r="N304" s="52" t="e">
        <f>INDEX(STATSTABLE,MATCH(F304,bpiTeams,0),MATCH(INDEX(N:N,1,1),statTitles,0))</f>
        <v>#N/A</v>
      </c>
      <c r="O304" s="52" t="e">
        <f>INDEX(STATSTABLE,MATCH(F304,bpiTeams,0),MATCH(INDEX(O:O,1,1),statTitles,0))</f>
        <v>#N/A</v>
      </c>
      <c r="P304" s="52" t="e">
        <f>INDEX(STATSTABLE,MATCH(F304,bpiTeams,0),MATCH(INDEX(P:P,1,1),statTitles,0))</f>
        <v>#N/A</v>
      </c>
      <c r="Q304" s="52" t="e">
        <f>INDEX(STATSTABLE,MATCH(F304,bpiTeams,0),MATCH(INDEX(Q:Q,1,1),statTitles,0))</f>
        <v>#N/A</v>
      </c>
      <c r="R304" s="52" t="e">
        <f>INDEX(STATSTABLE,MATCH(F304,bpiTeams,0),MATCH(INDEX(R:R,1,1),statTitles,0))</f>
        <v>#N/A</v>
      </c>
      <c r="S304" s="52" t="e">
        <f>INDEX(STATSTABLE,MATCH(F304,bpiTeams,0),MATCH(INDEX(S:S,1,1),statTitles,0))</f>
        <v>#N/A</v>
      </c>
      <c r="T304" s="52" t="e">
        <f>INDEX(STATSTABLE,MATCH(F304,bpiTeams,0),MATCH(INDEX(T:T,1,1),statTitles,0))</f>
        <v>#N/A</v>
      </c>
      <c r="U304" s="52" t="e">
        <f>INDEX(STATSTABLE,MATCH(F304,bpiTeams,0),MATCH(INDEX(U:U,1,1),statTitles,0))</f>
        <v>#N/A</v>
      </c>
      <c r="V304" s="52" t="e">
        <f>INDEX(STATSTABLE,MATCH(F304,bpiTeams,0),MATCH(INDEX(V:V,1,1),statTitles,0))</f>
        <v>#N/A</v>
      </c>
      <c r="W304" s="52" t="e">
        <f>INDEX(STATSTABLE,MATCH(F304,bpiTeams,0),MATCH(INDEX(W:W,1,1),statTitles,0))</f>
        <v>#N/A</v>
      </c>
      <c r="X304" s="52" t="e">
        <f>INDEX(STATSTABLE,MATCH(F304,bpiTeams,0),MATCH(INDEX(X:X,1,1),statTitles,0))</f>
        <v>#N/A</v>
      </c>
      <c r="Y304" s="52" t="e">
        <f>INDEX(STATSTABLE,MATCH(F304,bpiTeams,0),MATCH(INDEX(Y:Y,1,1),statTitles,0))</f>
        <v>#N/A</v>
      </c>
      <c r="Z304" s="52" t="e">
        <f>INDEX(STATSTABLE,MATCH(F304,bpiTeams,0),MATCH(INDEX(Z:Z,1,1),statTitles,0))</f>
        <v>#N/A</v>
      </c>
      <c r="AA304" s="55" t="e">
        <f t="shared" si="422"/>
        <v>#N/A</v>
      </c>
      <c r="AB304" s="55" t="e">
        <f t="shared" si="423"/>
        <v>#N/A</v>
      </c>
      <c r="AC304" s="55" t="e">
        <f t="shared" ref="AC304" si="429">AC303</f>
        <v>#N/A</v>
      </c>
      <c r="AD304" s="55" t="e">
        <f t="shared" si="425"/>
        <v>#N/A</v>
      </c>
      <c r="AE304" s="336" t="e">
        <f t="shared" si="426"/>
        <v>#N/A</v>
      </c>
      <c r="AF304" s="223" t="e">
        <f ca="1">INDEX(FGA_COEFFS,1,1)+AC304*INDEX(FGA_COEFFS,1,2)+AB304*INDEX(FGA_COEFFS,1,3)+U304*INDEX(FGA_COEFFS,1,4)+T303*INDEX(FGA_COEFFS,1,5)+V304*INDEX(FGA_COEFFS,1,6)+W303*INDEX(FGA_COEFFS,1,7)+P303*INDEX(FGA_COEFFS,1,8)+AB307*AB309</f>
        <v>#N/A</v>
      </c>
      <c r="AG304" s="223" t="e">
        <f ca="1">INDEX(THREEPTA_COEFFS,1,1)+AF304*INDEX(THREEPTA_COEFFS,1,2)+M304*INDEX(THREEPTA_COEFFS,1,3)+AD304*INDEX(THREEPTA_COEFFS,1,4)+N304*INDEX(THREEPTA_COEFFS,1,5)+O303*INDEX(THREEPTA_COEFFS,1,6)+AC307*AC309</f>
        <v>#N/A</v>
      </c>
      <c r="AH304" s="223" t="e">
        <f ca="1">INDEX(THREEPTPCT_COEFFS,1,1)+N304*INDEX(THREEPTPCT_COEFFS,1,2)+O303*INDEX(THREEPTPCT_COEFFS,1,3)+AD307*AD309</f>
        <v>#N/A</v>
      </c>
      <c r="AI304" s="55" t="e">
        <f t="shared" ca="1" si="427"/>
        <v>#N/A</v>
      </c>
      <c r="AJ304" s="223" t="e">
        <f ca="1">INDEX(TWOPTPCT_COEFFS,1,1)+AE304*INDEX(TWOPTPCT_COEFFS,1,2)+L303*INDEX(TWOPTPCT_COEFFS,1,3)+J303*INDEX(TWOPTPCT_COEFFS,1,4)+O303*INDEX(TWOPTPCT_COEFFS,1,5)+AE307*AE309</f>
        <v>#N/A</v>
      </c>
      <c r="AK304" s="223" t="e">
        <f ca="1">INDEX(FTA_COEFFS,1,1)+R304*INDEX(FTA_COEFFS,1,2)+Q303*INDEX(FTA_COEFFS,1,3)+(T304+U304)*INDEX(FTA_COEFFS,1,4)+(T303+U303)*INDEX(FTA_COEFFS,1,5)+P303*INDEX(FTA_COEFFS,1,6)+AF307*AF309</f>
        <v>#N/A</v>
      </c>
      <c r="AL304" s="223" t="e">
        <f ca="1">INDEX(FTPCT_COEFFS,1,1)+S304*INDEX(FTPCT_COEFFS,1,2)+I304*INDEX(FTPCT_COEFFS,1,3)+J303*INDEX(FTPCT_COEFFS,1,4)+AG307*AG309</f>
        <v>#N/A</v>
      </c>
      <c r="AM304" s="338" t="e">
        <f t="shared" ca="1" si="428"/>
        <v>#N/A</v>
      </c>
      <c r="AN304" s="55"/>
      <c r="AO304" s="55"/>
      <c r="AP304" s="55"/>
      <c r="AQ304" s="55"/>
      <c r="AR304" s="53"/>
    </row>
    <row r="305" spans="1:44" customFormat="1" x14ac:dyDescent="0.3">
      <c r="A305" s="53"/>
      <c r="B305" s="53"/>
      <c r="C305" s="53"/>
      <c r="D305" s="53"/>
      <c r="E305" s="64" t="e">
        <f ca="1">IF(G304&gt;G303,F304,F303)</f>
        <v>#N/A</v>
      </c>
      <c r="F305" s="53"/>
      <c r="G305" s="56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5"/>
      <c r="AB305" s="55"/>
      <c r="AC305" s="55"/>
      <c r="AD305" s="55"/>
      <c r="AE305" s="55"/>
      <c r="AF305" s="337"/>
      <c r="AG305" s="337"/>
      <c r="AH305" s="337"/>
      <c r="AI305" s="337"/>
      <c r="AJ305" s="337"/>
      <c r="AK305" s="337"/>
      <c r="AL305" s="337"/>
      <c r="AM305" s="337"/>
      <c r="AN305" s="55"/>
      <c r="AO305" s="55"/>
      <c r="AP305" s="55"/>
      <c r="AQ305" s="55"/>
      <c r="AR305" s="53"/>
    </row>
    <row r="306" spans="1:44" customFormat="1" x14ac:dyDescent="0.3">
      <c r="A306" s="53"/>
      <c r="B306" s="53"/>
      <c r="C306" s="53"/>
      <c r="D306" s="53"/>
      <c r="E306" s="53"/>
      <c r="F306" s="53"/>
      <c r="G306" s="166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4" t="s">
        <v>1305</v>
      </c>
      <c r="AB306" s="54" t="s">
        <v>128</v>
      </c>
      <c r="AC306" s="54" t="s">
        <v>157</v>
      </c>
      <c r="AD306" s="54" t="s">
        <v>151</v>
      </c>
      <c r="AE306" s="54" t="s">
        <v>1327</v>
      </c>
      <c r="AF306" s="54" t="s">
        <v>129</v>
      </c>
      <c r="AG306" s="54" t="s">
        <v>116</v>
      </c>
      <c r="AH306" s="54"/>
      <c r="AI306" s="54"/>
      <c r="AJ306" s="54"/>
      <c r="AK306" s="54"/>
      <c r="AL306" s="54"/>
      <c r="AM306" s="54"/>
      <c r="AN306" s="53"/>
      <c r="AO306" s="53"/>
      <c r="AP306" s="53"/>
      <c r="AQ306" s="53"/>
      <c r="AR306" s="53"/>
    </row>
    <row r="307" spans="1:44" customFormat="1" x14ac:dyDescent="0.3">
      <c r="A307" s="53"/>
      <c r="B307" s="53"/>
      <c r="C307" s="53"/>
      <c r="D307" s="53" t="e">
        <f ca="1">IF(G303&gt;(G304+(W303-W304)/2),1,IF(G304&gt;(G303+(W304-W303)/2),0,"Close"))</f>
        <v>#N/A</v>
      </c>
      <c r="E307" s="53"/>
      <c r="F307" s="53"/>
      <c r="G307" s="166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4"/>
      <c r="AB307" s="54">
        <f>Formulas!A307</f>
        <v>0</v>
      </c>
      <c r="AC307" s="54">
        <f>Formulas!A314</f>
        <v>0</v>
      </c>
      <c r="AD307" s="54">
        <f>Formulas!A321</f>
        <v>0</v>
      </c>
      <c r="AE307" s="54">
        <f>Formulas!A328</f>
        <v>0</v>
      </c>
      <c r="AF307" s="54">
        <f>Formulas!A335</f>
        <v>0</v>
      </c>
      <c r="AG307" s="54">
        <f>Formulas!A342</f>
        <v>0</v>
      </c>
      <c r="AH307" s="54"/>
      <c r="AI307" s="336"/>
      <c r="AJ307" s="336"/>
      <c r="AK307" s="336"/>
      <c r="AL307" s="54"/>
      <c r="AM307" s="54"/>
      <c r="AN307" s="53"/>
      <c r="AO307" s="53"/>
      <c r="AP307" s="53"/>
      <c r="AQ307" s="53"/>
      <c r="AR307" s="53"/>
    </row>
    <row r="308" spans="1:44" customFormat="1" x14ac:dyDescent="0.3">
      <c r="A308" s="53"/>
      <c r="B308" s="53"/>
      <c r="C308" s="53"/>
      <c r="D308" s="53"/>
      <c r="E308" s="53"/>
      <c r="F308" s="53"/>
      <c r="G308" s="166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336"/>
      <c r="AB308" s="336">
        <f t="shared" ref="AB308:AB309" ca="1" si="430">1.5*RAND()^2*IF(RAND()&gt;0.5,1,-1)</f>
        <v>2.9424876770559924E-2</v>
      </c>
      <c r="AC308" s="336">
        <f t="shared" ca="1" si="370"/>
        <v>0.22132820481756052</v>
      </c>
      <c r="AD308" s="336">
        <f t="shared" ca="1" si="370"/>
        <v>0.14861165383270825</v>
      </c>
      <c r="AE308" s="336">
        <f t="shared" ca="1" si="370"/>
        <v>0.29434611833607294</v>
      </c>
      <c r="AF308" s="336">
        <f t="shared" ca="1" si="370"/>
        <v>-3.3145818910045866E-2</v>
      </c>
      <c r="AG308" s="336">
        <f t="shared" ca="1" si="370"/>
        <v>0.20226574621516896</v>
      </c>
      <c r="AH308" s="336"/>
      <c r="AI308" s="336"/>
      <c r="AJ308" s="336"/>
      <c r="AK308" s="336"/>
      <c r="AL308" s="54"/>
      <c r="AM308" s="54"/>
      <c r="AN308" s="53"/>
      <c r="AO308" s="55"/>
      <c r="AP308" s="55"/>
      <c r="AQ308" s="55"/>
      <c r="AR308" s="53"/>
    </row>
    <row r="309" spans="1:44" customFormat="1" x14ac:dyDescent="0.3">
      <c r="A309" s="53"/>
      <c r="B309" s="53"/>
      <c r="C309" s="53"/>
      <c r="D309" s="53"/>
      <c r="E309" s="53"/>
      <c r="F309" s="54"/>
      <c r="G309" s="165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3"/>
      <c r="AB309" s="336">
        <f t="shared" ca="1" si="430"/>
        <v>0.36363708670706785</v>
      </c>
      <c r="AC309" s="336">
        <f t="shared" ca="1" si="370"/>
        <v>1.1140671788706982</v>
      </c>
      <c r="AD309" s="336">
        <f t="shared" ca="1" si="370"/>
        <v>4.145043533192197E-2</v>
      </c>
      <c r="AE309" s="336">
        <f t="shared" ca="1" si="370"/>
        <v>-0.44187293839115915</v>
      </c>
      <c r="AF309" s="336">
        <f t="shared" ca="1" si="370"/>
        <v>1.0398078022509787</v>
      </c>
      <c r="AG309" s="336">
        <f t="shared" ca="1" si="370"/>
        <v>-0.60713893500551785</v>
      </c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3"/>
    </row>
    <row r="310" spans="1:44" customFormat="1" x14ac:dyDescent="0.3">
      <c r="A310" s="53"/>
      <c r="B310" s="53"/>
      <c r="C310" s="53"/>
      <c r="D310" s="53"/>
      <c r="E310" s="53" t="s">
        <v>172</v>
      </c>
      <c r="F310" s="53">
        <f>F303</f>
        <v>0</v>
      </c>
      <c r="G310" s="56" t="e">
        <f t="shared" ref="G310:G311" ca="1" si="431">AM310</f>
        <v>#N/A</v>
      </c>
      <c r="H310" s="52" t="e">
        <f>INDEX(STATSTABLE,MATCH(F310,bpiTeams,0),MATCH(INDEX(H:H,1,1),statTitles,0))</f>
        <v>#N/A</v>
      </c>
      <c r="I310" s="52" t="e">
        <f>INDEX(STATSTABLE,MATCH(F310,bpiTeams,0),MATCH(INDEX(I:I,1,1),statTitles,0))</f>
        <v>#N/A</v>
      </c>
      <c r="J310" s="52" t="e">
        <f>INDEX(STATSTABLE,MATCH(F310,bpiTeams,0),MATCH(INDEX(J:J,1,1),statTitles,0))</f>
        <v>#N/A</v>
      </c>
      <c r="K310" s="52" t="e">
        <f>INDEX(STATSTABLE,MATCH(F310,bpiTeams,0),MATCH(INDEX(K:K,1,1),statTitles,0))</f>
        <v>#N/A</v>
      </c>
      <c r="L310" s="52" t="e">
        <f>INDEX(STATSTABLE,MATCH(F310,bpiTeams,0),MATCH(INDEX(L:L,1,1),statTitles,0))</f>
        <v>#N/A</v>
      </c>
      <c r="M310" s="52" t="e">
        <f>INDEX(STATSTABLE,MATCH(F310,bpiTeams,0),MATCH(INDEX(M:M,1,1),statTitles,0))</f>
        <v>#N/A</v>
      </c>
      <c r="N310" s="52" t="e">
        <f>INDEX(STATSTABLE,MATCH(F310,bpiTeams,0),MATCH(INDEX(N:N,1,1),statTitles,0))</f>
        <v>#N/A</v>
      </c>
      <c r="O310" s="52" t="e">
        <f>INDEX(STATSTABLE,MATCH(F310,bpiTeams,0),MATCH(INDEX(O:O,1,1),statTitles,0))</f>
        <v>#N/A</v>
      </c>
      <c r="P310" s="52" t="e">
        <f>INDEX(STATSTABLE,MATCH(F310,bpiTeams,0),MATCH(INDEX(P:P,1,1),statTitles,0))</f>
        <v>#N/A</v>
      </c>
      <c r="Q310" s="52" t="e">
        <f>INDEX(STATSTABLE,MATCH(F310,bpiTeams,0),MATCH(INDEX(Q:Q,1,1),statTitles,0))</f>
        <v>#N/A</v>
      </c>
      <c r="R310" s="52" t="e">
        <f>INDEX(STATSTABLE,MATCH(F310,bpiTeams,0),MATCH(INDEX(R:R,1,1),statTitles,0))</f>
        <v>#N/A</v>
      </c>
      <c r="S310" s="52" t="e">
        <f>INDEX(STATSTABLE,MATCH(F310,bpiTeams,0),MATCH(INDEX(S:S,1,1),statTitles,0))</f>
        <v>#N/A</v>
      </c>
      <c r="T310" s="52" t="e">
        <f>INDEX(STATSTABLE,MATCH(F310,bpiTeams,0),MATCH(INDEX(T:T,1,1),statTitles,0))</f>
        <v>#N/A</v>
      </c>
      <c r="U310" s="52" t="e">
        <f>INDEX(STATSTABLE,MATCH(F310,bpiTeams,0),MATCH(INDEX(U:U,1,1),statTitles,0))</f>
        <v>#N/A</v>
      </c>
      <c r="V310" s="52" t="e">
        <f>INDEX(STATSTABLE,MATCH(F310,bpiTeams,0),MATCH(INDEX(V:V,1,1),statTitles,0))</f>
        <v>#N/A</v>
      </c>
      <c r="W310" s="52" t="e">
        <f>INDEX(STATSTABLE,MATCH(F310,bpiTeams,0),MATCH(INDEX(W:W,1,1),statTitles,0))</f>
        <v>#N/A</v>
      </c>
      <c r="X310" s="52" t="e">
        <f>INDEX(STATSTABLE,MATCH(F310,bpiTeams,0),MATCH(INDEX(X:X,1,1),statTitles,0))</f>
        <v>#N/A</v>
      </c>
      <c r="Y310" s="52" t="e">
        <f>INDEX(STATSTABLE,MATCH(F310,bpiTeams,0),MATCH(INDEX(Y:Y,1,1),statTitles,0))</f>
        <v>#N/A</v>
      </c>
      <c r="Z310" s="52" t="e">
        <f>INDEX(STATSTABLE,MATCH(F310,bpiTeams,0),MATCH(INDEX(Z:Z,1,1),statTitles,0))</f>
        <v>#N/A</v>
      </c>
      <c r="AA310" s="55" t="e">
        <f t="shared" ref="AA310:AA311" si="432">(K310-(R310*S310)/100-3*(M310*N310)/100)/2</f>
        <v>#N/A</v>
      </c>
      <c r="AB310" s="55" t="e">
        <f t="shared" ref="AB310:AB311" si="433">SUM(AA310,(M310*N310/100))/(I310/100)</f>
        <v>#N/A</v>
      </c>
      <c r="AC310" s="55" t="e">
        <f t="shared" ref="AC310" si="434">X310*0.5+X311*0.5</f>
        <v>#N/A</v>
      </c>
      <c r="AD310" s="55" t="e">
        <f t="shared" ref="AD310:AD311" si="435">M310/AB310</f>
        <v>#N/A</v>
      </c>
      <c r="AE310" s="336" t="e">
        <f t="shared" ref="AE310:AE311" si="436">AA310/(AB310-M310)</f>
        <v>#N/A</v>
      </c>
      <c r="AF310" s="223" t="e">
        <f ca="1">INDEX(FGA_COEFFS,1,1)+AC310*INDEX(FGA_COEFFS,1,2)+AB310*INDEX(FGA_COEFFS,1,3)+U310*INDEX(FGA_COEFFS,1,4)+T311*INDEX(FGA_COEFFS,1,5)+V310*INDEX(FGA_COEFFS,1,6)+W311*INDEX(FGA_COEFFS,1,7)+P311*INDEX(FGA_COEFFS,1,8)+AB314*AB315</f>
        <v>#N/A</v>
      </c>
      <c r="AG310" s="223" t="e">
        <f ca="1">INDEX(THREEPTA_COEFFS,1,1)+AF310*INDEX(THREEPTA_COEFFS,1,2)+M310*INDEX(THREEPTA_COEFFS,1,3)+AD310*INDEX(THREEPTA_COEFFS,1,4)+N310*INDEX(THREEPTA_COEFFS,1,5)+O311*INDEX(THREEPTA_COEFFS,1,6)+AC314*AC315</f>
        <v>#N/A</v>
      </c>
      <c r="AH310" s="223" t="e">
        <f ca="1">INDEX(THREEPTPCT_COEFFS,1,1)+N310*INDEX(THREEPTPCT_COEFFS,1,2)+O311*INDEX(THREEPTPCT_COEFFS,1,3)+AD314*AD315</f>
        <v>#N/A</v>
      </c>
      <c r="AI310" s="55" t="e">
        <f t="shared" ref="AI310:AI311" ca="1" si="437">AF310-AG310</f>
        <v>#N/A</v>
      </c>
      <c r="AJ310" s="223" t="e">
        <f ca="1">INDEX(TWOPTPCT_COEFFS,1,1)+AE310*INDEX(TWOPTPCT_COEFFS,1,2)+L311*INDEX(TWOPTPCT_COEFFS,1,3)+J311*INDEX(TWOPTPCT_COEFFS,1,4)+O311*INDEX(TWOPTPCT_COEFFS,1,5)+AE314*AE315</f>
        <v>#N/A</v>
      </c>
      <c r="AK310" s="223" t="e">
        <f ca="1">INDEX(FTA_COEFFS,1,1)+R310*INDEX(FTA_COEFFS,1,2)+Q311*INDEX(FTA_COEFFS,1,3)+(T310+U310)*INDEX(FTA_COEFFS,1,4)+(T311+U311)*INDEX(FTA_COEFFS,1,5)+P311*INDEX(FTA_COEFFS,1,6)+AF314*AF315</f>
        <v>#N/A</v>
      </c>
      <c r="AL310" s="223" t="e">
        <f ca="1">INDEX(FTPCT_COEFFS,1,1)+S310*INDEX(FTPCT_COEFFS,1,2)+I310*INDEX(FTPCT_COEFFS,1,3)+J311*INDEX(FTPCT_COEFFS,1,4)+AG314*AG315</f>
        <v>#N/A</v>
      </c>
      <c r="AM310" s="338" t="e">
        <f t="shared" ref="AM310:AM311" ca="1" si="438">AG310*AH310/100+AI310*AJ310+AK310*AL310/100</f>
        <v>#N/A</v>
      </c>
      <c r="AN310" s="55"/>
      <c r="AO310" s="55"/>
      <c r="AP310" s="55"/>
      <c r="AQ310" s="55"/>
      <c r="AR310" s="53"/>
    </row>
    <row r="311" spans="1:44" customFormat="1" x14ac:dyDescent="0.3">
      <c r="A311" s="53"/>
      <c r="B311" s="53"/>
      <c r="C311" s="53"/>
      <c r="D311" s="53"/>
      <c r="E311" s="53" t="s">
        <v>175</v>
      </c>
      <c r="F311" s="54" t="e">
        <f>F304</f>
        <v>#N/A</v>
      </c>
      <c r="G311" s="56" t="e">
        <f t="shared" ca="1" si="431"/>
        <v>#N/A</v>
      </c>
      <c r="H311" s="52" t="e">
        <f>INDEX(STATSTABLE,MATCH(F311,bpiTeams,0),MATCH(INDEX(H:H,1,1),statTitles,0))</f>
        <v>#N/A</v>
      </c>
      <c r="I311" s="52" t="e">
        <f>INDEX(STATSTABLE,MATCH(F311,bpiTeams,0),MATCH(INDEX(I:I,1,1),statTitles,0))</f>
        <v>#N/A</v>
      </c>
      <c r="J311" s="52" t="e">
        <f>INDEX(STATSTABLE,MATCH(F311,bpiTeams,0),MATCH(INDEX(J:J,1,1),statTitles,0))</f>
        <v>#N/A</v>
      </c>
      <c r="K311" s="52" t="e">
        <f>INDEX(STATSTABLE,MATCH(F311,bpiTeams,0),MATCH(INDEX(K:K,1,1),statTitles,0))</f>
        <v>#N/A</v>
      </c>
      <c r="L311" s="52" t="e">
        <f>INDEX(STATSTABLE,MATCH(F311,bpiTeams,0),MATCH(INDEX(L:L,1,1),statTitles,0))</f>
        <v>#N/A</v>
      </c>
      <c r="M311" s="52" t="e">
        <f>INDEX(STATSTABLE,MATCH(F311,bpiTeams,0),MATCH(INDEX(M:M,1,1),statTitles,0))</f>
        <v>#N/A</v>
      </c>
      <c r="N311" s="52" t="e">
        <f>INDEX(STATSTABLE,MATCH(F311,bpiTeams,0),MATCH(INDEX(N:N,1,1),statTitles,0))</f>
        <v>#N/A</v>
      </c>
      <c r="O311" s="52" t="e">
        <f>INDEX(STATSTABLE,MATCH(F311,bpiTeams,0),MATCH(INDEX(O:O,1,1),statTitles,0))</f>
        <v>#N/A</v>
      </c>
      <c r="P311" s="52" t="e">
        <f>INDEX(STATSTABLE,MATCH(F311,bpiTeams,0),MATCH(INDEX(P:P,1,1),statTitles,0))</f>
        <v>#N/A</v>
      </c>
      <c r="Q311" s="52" t="e">
        <f>INDEX(STATSTABLE,MATCH(F311,bpiTeams,0),MATCH(INDEX(Q:Q,1,1),statTitles,0))</f>
        <v>#N/A</v>
      </c>
      <c r="R311" s="52" t="e">
        <f>INDEX(STATSTABLE,MATCH(F311,bpiTeams,0),MATCH(INDEX(R:R,1,1),statTitles,0))</f>
        <v>#N/A</v>
      </c>
      <c r="S311" s="52" t="e">
        <f>INDEX(STATSTABLE,MATCH(F311,bpiTeams,0),MATCH(INDEX(S:S,1,1),statTitles,0))</f>
        <v>#N/A</v>
      </c>
      <c r="T311" s="52" t="e">
        <f>INDEX(STATSTABLE,MATCH(F311,bpiTeams,0),MATCH(INDEX(T:T,1,1),statTitles,0))</f>
        <v>#N/A</v>
      </c>
      <c r="U311" s="52" t="e">
        <f>INDEX(STATSTABLE,MATCH(F311,bpiTeams,0),MATCH(INDEX(U:U,1,1),statTitles,0))</f>
        <v>#N/A</v>
      </c>
      <c r="V311" s="52" t="e">
        <f>INDEX(STATSTABLE,MATCH(F311,bpiTeams,0),MATCH(INDEX(V:V,1,1),statTitles,0))</f>
        <v>#N/A</v>
      </c>
      <c r="W311" s="52" t="e">
        <f>INDEX(STATSTABLE,MATCH(F311,bpiTeams,0),MATCH(INDEX(W:W,1,1),statTitles,0))</f>
        <v>#N/A</v>
      </c>
      <c r="X311" s="52" t="e">
        <f>INDEX(STATSTABLE,MATCH(F311,bpiTeams,0),MATCH(INDEX(X:X,1,1),statTitles,0))</f>
        <v>#N/A</v>
      </c>
      <c r="Y311" s="52" t="e">
        <f>INDEX(STATSTABLE,MATCH(F311,bpiTeams,0),MATCH(INDEX(Y:Y,1,1),statTitles,0))</f>
        <v>#N/A</v>
      </c>
      <c r="Z311" s="52" t="e">
        <f>INDEX(STATSTABLE,MATCH(F311,bpiTeams,0),MATCH(INDEX(Z:Z,1,1),statTitles,0))</f>
        <v>#N/A</v>
      </c>
      <c r="AA311" s="55" t="e">
        <f t="shared" si="432"/>
        <v>#N/A</v>
      </c>
      <c r="AB311" s="55" t="e">
        <f t="shared" si="433"/>
        <v>#N/A</v>
      </c>
      <c r="AC311" s="55" t="e">
        <f t="shared" ref="AC311" si="439">AC310</f>
        <v>#N/A</v>
      </c>
      <c r="AD311" s="55" t="e">
        <f t="shared" si="435"/>
        <v>#N/A</v>
      </c>
      <c r="AE311" s="336" t="e">
        <f t="shared" si="436"/>
        <v>#N/A</v>
      </c>
      <c r="AF311" s="223" t="e">
        <f ca="1">INDEX(FGA_COEFFS,1,1)+AC311*INDEX(FGA_COEFFS,1,2)+AB311*INDEX(FGA_COEFFS,1,3)+U311*INDEX(FGA_COEFFS,1,4)+T310*INDEX(FGA_COEFFS,1,5)+V311*INDEX(FGA_COEFFS,1,6)+W310*INDEX(FGA_COEFFS,1,7)+P310*INDEX(FGA_COEFFS,1,8)+AB314*AB316</f>
        <v>#N/A</v>
      </c>
      <c r="AG311" s="223" t="e">
        <f ca="1">INDEX(THREEPTA_COEFFS,1,1)+AF311*INDEX(THREEPTA_COEFFS,1,2)+M311*INDEX(THREEPTA_COEFFS,1,3)+AD311*INDEX(THREEPTA_COEFFS,1,4)+N311*INDEX(THREEPTA_COEFFS,1,5)+O310*INDEX(THREEPTA_COEFFS,1,6)+AC314*AC316</f>
        <v>#N/A</v>
      </c>
      <c r="AH311" s="223" t="e">
        <f ca="1">INDEX(THREEPTPCT_COEFFS,1,1)+N311*INDEX(THREEPTPCT_COEFFS,1,2)+O310*INDEX(THREEPTPCT_COEFFS,1,3)+AD314*AD316</f>
        <v>#N/A</v>
      </c>
      <c r="AI311" s="55" t="e">
        <f t="shared" ca="1" si="437"/>
        <v>#N/A</v>
      </c>
      <c r="AJ311" s="223" t="e">
        <f ca="1">INDEX(TWOPTPCT_COEFFS,1,1)+AE311*INDEX(TWOPTPCT_COEFFS,1,2)+L310*INDEX(TWOPTPCT_COEFFS,1,3)+J310*INDEX(TWOPTPCT_COEFFS,1,4)+O310*INDEX(TWOPTPCT_COEFFS,1,5)+AE314*AE316</f>
        <v>#N/A</v>
      </c>
      <c r="AK311" s="223" t="e">
        <f ca="1">INDEX(FTA_COEFFS,1,1)+R311*INDEX(FTA_COEFFS,1,2)+Q310*INDEX(FTA_COEFFS,1,3)+(T311+U311)*INDEX(FTA_COEFFS,1,4)+(T310+U310)*INDEX(FTA_COEFFS,1,5)+P310*INDEX(FTA_COEFFS,1,6)+AF314*AF316</f>
        <v>#N/A</v>
      </c>
      <c r="AL311" s="223" t="e">
        <f ca="1">INDEX(FTPCT_COEFFS,1,1)+S311*INDEX(FTPCT_COEFFS,1,2)+I311*INDEX(FTPCT_COEFFS,1,3)+J310*INDEX(FTPCT_COEFFS,1,4)+AG314*AG316</f>
        <v>#N/A</v>
      </c>
      <c r="AM311" s="338" t="e">
        <f t="shared" ca="1" si="438"/>
        <v>#N/A</v>
      </c>
      <c r="AN311" s="55"/>
      <c r="AO311" s="55"/>
      <c r="AP311" s="55"/>
      <c r="AQ311" s="55"/>
      <c r="AR311" s="53"/>
    </row>
    <row r="312" spans="1:44" customFormat="1" x14ac:dyDescent="0.3">
      <c r="A312" s="53"/>
      <c r="B312" s="53"/>
      <c r="C312" s="53"/>
      <c r="D312" s="53"/>
      <c r="E312" s="64" t="e">
        <f ca="1">IF(G311&gt;G310,F311,F310)</f>
        <v>#N/A</v>
      </c>
      <c r="F312" s="53"/>
      <c r="G312" s="56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5"/>
      <c r="AB312" s="55"/>
      <c r="AC312" s="55"/>
      <c r="AD312" s="55"/>
      <c r="AE312" s="55"/>
      <c r="AF312" s="337"/>
      <c r="AG312" s="337"/>
      <c r="AH312" s="337"/>
      <c r="AI312" s="337"/>
      <c r="AJ312" s="337"/>
      <c r="AK312" s="337"/>
      <c r="AL312" s="337"/>
      <c r="AM312" s="337"/>
      <c r="AN312" s="55"/>
      <c r="AO312" s="55"/>
      <c r="AP312" s="55"/>
      <c r="AQ312" s="55"/>
      <c r="AR312" s="53"/>
    </row>
    <row r="313" spans="1:44" customFormat="1" x14ac:dyDescent="0.3">
      <c r="A313" s="53"/>
      <c r="B313" s="53"/>
      <c r="C313" s="53"/>
      <c r="D313" s="53"/>
      <c r="E313" s="53"/>
      <c r="F313" s="53"/>
      <c r="G313" s="166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4" t="s">
        <v>1305</v>
      </c>
      <c r="AB313" s="54" t="s">
        <v>128</v>
      </c>
      <c r="AC313" s="54" t="s">
        <v>157</v>
      </c>
      <c r="AD313" s="54" t="s">
        <v>151</v>
      </c>
      <c r="AE313" s="54" t="s">
        <v>1327</v>
      </c>
      <c r="AF313" s="54" t="s">
        <v>129</v>
      </c>
      <c r="AG313" s="54" t="s">
        <v>116</v>
      </c>
      <c r="AH313" s="54"/>
      <c r="AI313" s="54"/>
      <c r="AJ313" s="54"/>
      <c r="AK313" s="54"/>
      <c r="AL313" s="54"/>
      <c r="AM313" s="54"/>
      <c r="AN313" s="53"/>
      <c r="AO313" s="53"/>
      <c r="AP313" s="53"/>
      <c r="AQ313" s="53"/>
      <c r="AR313" s="53"/>
    </row>
    <row r="314" spans="1:44" customFormat="1" x14ac:dyDescent="0.3">
      <c r="A314" s="53"/>
      <c r="B314" s="53"/>
      <c r="C314" s="53"/>
      <c r="D314" s="53" t="e">
        <f ca="1">IF(G310&gt;(G311+(W310-W311)/2),1,IF(G311&gt;(G310+(W311-W310)/2),0,"Close"))</f>
        <v>#N/A</v>
      </c>
      <c r="E314" s="53"/>
      <c r="F314" s="53"/>
      <c r="G314" s="166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4"/>
      <c r="AB314" s="54">
        <f>Formulas!A314</f>
        <v>0</v>
      </c>
      <c r="AC314" s="54">
        <f>Formulas!A321</f>
        <v>0</v>
      </c>
      <c r="AD314" s="54">
        <f>Formulas!A328</f>
        <v>0</v>
      </c>
      <c r="AE314" s="54">
        <f>Formulas!A335</f>
        <v>0</v>
      </c>
      <c r="AF314" s="54">
        <f>Formulas!A342</f>
        <v>0</v>
      </c>
      <c r="AG314" s="54">
        <f>Formulas!A349</f>
        <v>0</v>
      </c>
      <c r="AH314" s="54"/>
      <c r="AI314" s="336"/>
      <c r="AJ314" s="336"/>
      <c r="AK314" s="336"/>
      <c r="AL314" s="54"/>
      <c r="AM314" s="54"/>
      <c r="AN314" s="53"/>
      <c r="AO314" s="53"/>
      <c r="AP314" s="53"/>
      <c r="AQ314" s="53"/>
      <c r="AR314" s="53"/>
    </row>
    <row r="315" spans="1:44" customFormat="1" x14ac:dyDescent="0.3">
      <c r="A315" s="53"/>
      <c r="B315" s="53"/>
      <c r="C315" s="53"/>
      <c r="D315" s="53"/>
      <c r="E315" s="53"/>
      <c r="F315" s="53"/>
      <c r="G315" s="166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336"/>
      <c r="AB315" s="336">
        <f t="shared" ref="AB315:AB316" ca="1" si="440">1.5*RAND()^2*IF(RAND()&gt;0.5,1,-1)</f>
        <v>9.4231647568181656E-2</v>
      </c>
      <c r="AC315" s="336">
        <f t="shared" ca="1" si="370"/>
        <v>-0.71363622018494999</v>
      </c>
      <c r="AD315" s="336">
        <f t="shared" ca="1" si="370"/>
        <v>1.1809025466554495</v>
      </c>
      <c r="AE315" s="336">
        <f t="shared" ca="1" si="370"/>
        <v>-0.64655134830689742</v>
      </c>
      <c r="AF315" s="336">
        <f t="shared" ca="1" si="370"/>
        <v>-0.22228947585250969</v>
      </c>
      <c r="AG315" s="336">
        <f t="shared" ca="1" si="370"/>
        <v>-9.7608906452470071E-2</v>
      </c>
      <c r="AH315" s="336"/>
      <c r="AI315" s="336"/>
      <c r="AJ315" s="336"/>
      <c r="AK315" s="336"/>
      <c r="AL315" s="54"/>
      <c r="AM315" s="54"/>
      <c r="AN315" s="53"/>
      <c r="AO315" s="55"/>
      <c r="AP315" s="55"/>
      <c r="AQ315" s="55"/>
      <c r="AR315" s="53"/>
    </row>
    <row r="316" spans="1:44" customFormat="1" x14ac:dyDescent="0.3">
      <c r="A316" s="53"/>
      <c r="B316" s="53"/>
      <c r="C316" s="53"/>
      <c r="D316" s="53"/>
      <c r="E316" s="53"/>
      <c r="F316" s="54"/>
      <c r="G316" s="165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3"/>
      <c r="AB316" s="336">
        <f t="shared" ca="1" si="440"/>
        <v>-0.33276495847639792</v>
      </c>
      <c r="AC316" s="336">
        <f t="shared" ca="1" si="370"/>
        <v>1.1631471047971895</v>
      </c>
      <c r="AD316" s="336">
        <f t="shared" ca="1" si="370"/>
        <v>-0.54904220771459455</v>
      </c>
      <c r="AE316" s="336">
        <f t="shared" ca="1" si="370"/>
        <v>8.4648151118419224E-2</v>
      </c>
      <c r="AF316" s="336">
        <f t="shared" ca="1" si="370"/>
        <v>-0.99962075780744786</v>
      </c>
      <c r="AG316" s="336">
        <f t="shared" ca="1" si="370"/>
        <v>3.7198281724717716E-2</v>
      </c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3"/>
    </row>
    <row r="317" spans="1:44" customFormat="1" x14ac:dyDescent="0.3">
      <c r="A317" s="53"/>
      <c r="B317" s="53"/>
      <c r="C317" s="53"/>
      <c r="D317" s="53"/>
      <c r="E317" s="53" t="s">
        <v>172</v>
      </c>
      <c r="F317" s="53">
        <f>F310</f>
        <v>0</v>
      </c>
      <c r="G317" s="56" t="e">
        <f t="shared" ref="G317:G318" ca="1" si="441">AM317</f>
        <v>#N/A</v>
      </c>
      <c r="H317" s="52" t="e">
        <f>INDEX(STATSTABLE,MATCH(F317,bpiTeams,0),MATCH(INDEX(H:H,1,1),statTitles,0))</f>
        <v>#N/A</v>
      </c>
      <c r="I317" s="52" t="e">
        <f>INDEX(STATSTABLE,MATCH(F317,bpiTeams,0),MATCH(INDEX(I:I,1,1),statTitles,0))</f>
        <v>#N/A</v>
      </c>
      <c r="J317" s="52" t="e">
        <f>INDEX(STATSTABLE,MATCH(F317,bpiTeams,0),MATCH(INDEX(J:J,1,1),statTitles,0))</f>
        <v>#N/A</v>
      </c>
      <c r="K317" s="52" t="e">
        <f>INDEX(STATSTABLE,MATCH(F317,bpiTeams,0),MATCH(INDEX(K:K,1,1),statTitles,0))</f>
        <v>#N/A</v>
      </c>
      <c r="L317" s="52" t="e">
        <f>INDEX(STATSTABLE,MATCH(F317,bpiTeams,0),MATCH(INDEX(L:L,1,1),statTitles,0))</f>
        <v>#N/A</v>
      </c>
      <c r="M317" s="52" t="e">
        <f>INDEX(STATSTABLE,MATCH(F317,bpiTeams,0),MATCH(INDEX(M:M,1,1),statTitles,0))</f>
        <v>#N/A</v>
      </c>
      <c r="N317" s="52" t="e">
        <f>INDEX(STATSTABLE,MATCH(F317,bpiTeams,0),MATCH(INDEX(N:N,1,1),statTitles,0))</f>
        <v>#N/A</v>
      </c>
      <c r="O317" s="52" t="e">
        <f>INDEX(STATSTABLE,MATCH(F317,bpiTeams,0),MATCH(INDEX(O:O,1,1),statTitles,0))</f>
        <v>#N/A</v>
      </c>
      <c r="P317" s="52" t="e">
        <f>INDEX(STATSTABLE,MATCH(F317,bpiTeams,0),MATCH(INDEX(P:P,1,1),statTitles,0))</f>
        <v>#N/A</v>
      </c>
      <c r="Q317" s="52" t="e">
        <f>INDEX(STATSTABLE,MATCH(F317,bpiTeams,0),MATCH(INDEX(Q:Q,1,1),statTitles,0))</f>
        <v>#N/A</v>
      </c>
      <c r="R317" s="52" t="e">
        <f>INDEX(STATSTABLE,MATCH(F317,bpiTeams,0),MATCH(INDEX(R:R,1,1),statTitles,0))</f>
        <v>#N/A</v>
      </c>
      <c r="S317" s="52" t="e">
        <f>INDEX(STATSTABLE,MATCH(F317,bpiTeams,0),MATCH(INDEX(S:S,1,1),statTitles,0))</f>
        <v>#N/A</v>
      </c>
      <c r="T317" s="52" t="e">
        <f>INDEX(STATSTABLE,MATCH(F317,bpiTeams,0),MATCH(INDEX(T:T,1,1),statTitles,0))</f>
        <v>#N/A</v>
      </c>
      <c r="U317" s="52" t="e">
        <f>INDEX(STATSTABLE,MATCH(F317,bpiTeams,0),MATCH(INDEX(U:U,1,1),statTitles,0))</f>
        <v>#N/A</v>
      </c>
      <c r="V317" s="52" t="e">
        <f>INDEX(STATSTABLE,MATCH(F317,bpiTeams,0),MATCH(INDEX(V:V,1,1),statTitles,0))</f>
        <v>#N/A</v>
      </c>
      <c r="W317" s="52" t="e">
        <f>INDEX(STATSTABLE,MATCH(F317,bpiTeams,0),MATCH(INDEX(W:W,1,1),statTitles,0))</f>
        <v>#N/A</v>
      </c>
      <c r="X317" s="52" t="e">
        <f>INDEX(STATSTABLE,MATCH(F317,bpiTeams,0),MATCH(INDEX(X:X,1,1),statTitles,0))</f>
        <v>#N/A</v>
      </c>
      <c r="Y317" s="52" t="e">
        <f>INDEX(STATSTABLE,MATCH(F317,bpiTeams,0),MATCH(INDEX(Y:Y,1,1),statTitles,0))</f>
        <v>#N/A</v>
      </c>
      <c r="Z317" s="52" t="e">
        <f>INDEX(STATSTABLE,MATCH(F317,bpiTeams,0),MATCH(INDEX(Z:Z,1,1),statTitles,0))</f>
        <v>#N/A</v>
      </c>
      <c r="AA317" s="55" t="e">
        <f t="shared" ref="AA317:AA318" si="442">(K317-(R317*S317)/100-3*(M317*N317)/100)/2</f>
        <v>#N/A</v>
      </c>
      <c r="AB317" s="55" t="e">
        <f t="shared" ref="AB317:AB318" si="443">SUM(AA317,(M317*N317/100))/(I317/100)</f>
        <v>#N/A</v>
      </c>
      <c r="AC317" s="55" t="e">
        <f t="shared" ref="AC317" si="444">X317*0.5+X318*0.5</f>
        <v>#N/A</v>
      </c>
      <c r="AD317" s="55" t="e">
        <f t="shared" ref="AD317:AD318" si="445">M317/AB317</f>
        <v>#N/A</v>
      </c>
      <c r="AE317" s="336" t="e">
        <f t="shared" ref="AE317:AE318" si="446">AA317/(AB317-M317)</f>
        <v>#N/A</v>
      </c>
      <c r="AF317" s="223" t="e">
        <f ca="1">INDEX(FGA_COEFFS,1,1)+AC317*INDEX(FGA_COEFFS,1,2)+AB317*INDEX(FGA_COEFFS,1,3)+U317*INDEX(FGA_COEFFS,1,4)+T318*INDEX(FGA_COEFFS,1,5)+V317*INDEX(FGA_COEFFS,1,6)+W318*INDEX(FGA_COEFFS,1,7)+P318*INDEX(FGA_COEFFS,1,8)+AB321*AB322</f>
        <v>#N/A</v>
      </c>
      <c r="AG317" s="223" t="e">
        <f ca="1">INDEX(THREEPTA_COEFFS,1,1)+AF317*INDEX(THREEPTA_COEFFS,1,2)+M317*INDEX(THREEPTA_COEFFS,1,3)+AD317*INDEX(THREEPTA_COEFFS,1,4)+N317*INDEX(THREEPTA_COEFFS,1,5)+O318*INDEX(THREEPTA_COEFFS,1,6)+AC321*AC322</f>
        <v>#N/A</v>
      </c>
      <c r="AH317" s="223" t="e">
        <f ca="1">INDEX(THREEPTPCT_COEFFS,1,1)+N317*INDEX(THREEPTPCT_COEFFS,1,2)+O318*INDEX(THREEPTPCT_COEFFS,1,3)+AD321*AD322</f>
        <v>#N/A</v>
      </c>
      <c r="AI317" s="55" t="e">
        <f t="shared" ref="AI317:AI318" ca="1" si="447">AF317-AG317</f>
        <v>#N/A</v>
      </c>
      <c r="AJ317" s="223" t="e">
        <f ca="1">INDEX(TWOPTPCT_COEFFS,1,1)+AE317*INDEX(TWOPTPCT_COEFFS,1,2)+L318*INDEX(TWOPTPCT_COEFFS,1,3)+J318*INDEX(TWOPTPCT_COEFFS,1,4)+O318*INDEX(TWOPTPCT_COEFFS,1,5)+AE321*AE322</f>
        <v>#N/A</v>
      </c>
      <c r="AK317" s="223" t="e">
        <f ca="1">INDEX(FTA_COEFFS,1,1)+R317*INDEX(FTA_COEFFS,1,2)+Q318*INDEX(FTA_COEFFS,1,3)+(T317+U317)*INDEX(FTA_COEFFS,1,4)+(T318+U318)*INDEX(FTA_COEFFS,1,5)+P318*INDEX(FTA_COEFFS,1,6)+AF321*AF322</f>
        <v>#N/A</v>
      </c>
      <c r="AL317" s="223" t="e">
        <f ca="1">INDEX(FTPCT_COEFFS,1,1)+S317*INDEX(FTPCT_COEFFS,1,2)+I317*INDEX(FTPCT_COEFFS,1,3)+J318*INDEX(FTPCT_COEFFS,1,4)+AG321*AG322</f>
        <v>#N/A</v>
      </c>
      <c r="AM317" s="338" t="e">
        <f t="shared" ref="AM317:AM318" ca="1" si="448">AG317*AH317/100+AI317*AJ317+AK317*AL317/100</f>
        <v>#N/A</v>
      </c>
      <c r="AN317" s="55"/>
      <c r="AO317" s="55"/>
      <c r="AP317" s="55"/>
      <c r="AQ317" s="55"/>
      <c r="AR317" s="53"/>
    </row>
    <row r="318" spans="1:44" customFormat="1" x14ac:dyDescent="0.3">
      <c r="A318" s="53"/>
      <c r="B318" s="53"/>
      <c r="C318" s="53"/>
      <c r="D318" s="53"/>
      <c r="E318" s="53" t="s">
        <v>175</v>
      </c>
      <c r="F318" s="54" t="e">
        <f>F311</f>
        <v>#N/A</v>
      </c>
      <c r="G318" s="56" t="e">
        <f t="shared" ca="1" si="441"/>
        <v>#N/A</v>
      </c>
      <c r="H318" s="52" t="e">
        <f>INDEX(STATSTABLE,MATCH(F318,bpiTeams,0),MATCH(INDEX(H:H,1,1),statTitles,0))</f>
        <v>#N/A</v>
      </c>
      <c r="I318" s="52" t="e">
        <f>INDEX(STATSTABLE,MATCH(F318,bpiTeams,0),MATCH(INDEX(I:I,1,1),statTitles,0))</f>
        <v>#N/A</v>
      </c>
      <c r="J318" s="52" t="e">
        <f>INDEX(STATSTABLE,MATCH(F318,bpiTeams,0),MATCH(INDEX(J:J,1,1),statTitles,0))</f>
        <v>#N/A</v>
      </c>
      <c r="K318" s="52" t="e">
        <f>INDEX(STATSTABLE,MATCH(F318,bpiTeams,0),MATCH(INDEX(K:K,1,1),statTitles,0))</f>
        <v>#N/A</v>
      </c>
      <c r="L318" s="52" t="e">
        <f>INDEX(STATSTABLE,MATCH(F318,bpiTeams,0),MATCH(INDEX(L:L,1,1),statTitles,0))</f>
        <v>#N/A</v>
      </c>
      <c r="M318" s="52" t="e">
        <f>INDEX(STATSTABLE,MATCH(F318,bpiTeams,0),MATCH(INDEX(M:M,1,1),statTitles,0))</f>
        <v>#N/A</v>
      </c>
      <c r="N318" s="52" t="e">
        <f>INDEX(STATSTABLE,MATCH(F318,bpiTeams,0),MATCH(INDEX(N:N,1,1),statTitles,0))</f>
        <v>#N/A</v>
      </c>
      <c r="O318" s="52" t="e">
        <f>INDEX(STATSTABLE,MATCH(F318,bpiTeams,0),MATCH(INDEX(O:O,1,1),statTitles,0))</f>
        <v>#N/A</v>
      </c>
      <c r="P318" s="52" t="e">
        <f>INDEX(STATSTABLE,MATCH(F318,bpiTeams,0),MATCH(INDEX(P:P,1,1),statTitles,0))</f>
        <v>#N/A</v>
      </c>
      <c r="Q318" s="52" t="e">
        <f>INDEX(STATSTABLE,MATCH(F318,bpiTeams,0),MATCH(INDEX(Q:Q,1,1),statTitles,0))</f>
        <v>#N/A</v>
      </c>
      <c r="R318" s="52" t="e">
        <f>INDEX(STATSTABLE,MATCH(F318,bpiTeams,0),MATCH(INDEX(R:R,1,1),statTitles,0))</f>
        <v>#N/A</v>
      </c>
      <c r="S318" s="52" t="e">
        <f>INDEX(STATSTABLE,MATCH(F318,bpiTeams,0),MATCH(INDEX(S:S,1,1),statTitles,0))</f>
        <v>#N/A</v>
      </c>
      <c r="T318" s="52" t="e">
        <f>INDEX(STATSTABLE,MATCH(F318,bpiTeams,0),MATCH(INDEX(T:T,1,1),statTitles,0))</f>
        <v>#N/A</v>
      </c>
      <c r="U318" s="52" t="e">
        <f>INDEX(STATSTABLE,MATCH(F318,bpiTeams,0),MATCH(INDEX(U:U,1,1),statTitles,0))</f>
        <v>#N/A</v>
      </c>
      <c r="V318" s="52" t="e">
        <f>INDEX(STATSTABLE,MATCH(F318,bpiTeams,0),MATCH(INDEX(V:V,1,1),statTitles,0))</f>
        <v>#N/A</v>
      </c>
      <c r="W318" s="52" t="e">
        <f>INDEX(STATSTABLE,MATCH(F318,bpiTeams,0),MATCH(INDEX(W:W,1,1),statTitles,0))</f>
        <v>#N/A</v>
      </c>
      <c r="X318" s="52" t="e">
        <f>INDEX(STATSTABLE,MATCH(F318,bpiTeams,0),MATCH(INDEX(X:X,1,1),statTitles,0))</f>
        <v>#N/A</v>
      </c>
      <c r="Y318" s="52" t="e">
        <f>INDEX(STATSTABLE,MATCH(F318,bpiTeams,0),MATCH(INDEX(Y:Y,1,1),statTitles,0))</f>
        <v>#N/A</v>
      </c>
      <c r="Z318" s="52" t="e">
        <f>INDEX(STATSTABLE,MATCH(F318,bpiTeams,0),MATCH(INDEX(Z:Z,1,1),statTitles,0))</f>
        <v>#N/A</v>
      </c>
      <c r="AA318" s="55" t="e">
        <f t="shared" si="442"/>
        <v>#N/A</v>
      </c>
      <c r="AB318" s="55" t="e">
        <f t="shared" si="443"/>
        <v>#N/A</v>
      </c>
      <c r="AC318" s="55" t="e">
        <f t="shared" ref="AC318" si="449">AC317</f>
        <v>#N/A</v>
      </c>
      <c r="AD318" s="55" t="e">
        <f t="shared" si="445"/>
        <v>#N/A</v>
      </c>
      <c r="AE318" s="336" t="e">
        <f t="shared" si="446"/>
        <v>#N/A</v>
      </c>
      <c r="AF318" s="223" t="e">
        <f ca="1">INDEX(FGA_COEFFS,1,1)+AC318*INDEX(FGA_COEFFS,1,2)+AB318*INDEX(FGA_COEFFS,1,3)+U318*INDEX(FGA_COEFFS,1,4)+T317*INDEX(FGA_COEFFS,1,5)+V318*INDEX(FGA_COEFFS,1,6)+W317*INDEX(FGA_COEFFS,1,7)+P317*INDEX(FGA_COEFFS,1,8)+AB321*AB323</f>
        <v>#N/A</v>
      </c>
      <c r="AG318" s="223" t="e">
        <f ca="1">INDEX(THREEPTA_COEFFS,1,1)+AF318*INDEX(THREEPTA_COEFFS,1,2)+M318*INDEX(THREEPTA_COEFFS,1,3)+AD318*INDEX(THREEPTA_COEFFS,1,4)+N318*INDEX(THREEPTA_COEFFS,1,5)+O317*INDEX(THREEPTA_COEFFS,1,6)+AC321*AC323</f>
        <v>#N/A</v>
      </c>
      <c r="AH318" s="223" t="e">
        <f ca="1">INDEX(THREEPTPCT_COEFFS,1,1)+N318*INDEX(THREEPTPCT_COEFFS,1,2)+O317*INDEX(THREEPTPCT_COEFFS,1,3)+AD321*AD323</f>
        <v>#N/A</v>
      </c>
      <c r="AI318" s="55" t="e">
        <f t="shared" ca="1" si="447"/>
        <v>#N/A</v>
      </c>
      <c r="AJ318" s="223" t="e">
        <f ca="1">INDEX(TWOPTPCT_COEFFS,1,1)+AE318*INDEX(TWOPTPCT_COEFFS,1,2)+L317*INDEX(TWOPTPCT_COEFFS,1,3)+J317*INDEX(TWOPTPCT_COEFFS,1,4)+O317*INDEX(TWOPTPCT_COEFFS,1,5)+AE321*AE323</f>
        <v>#N/A</v>
      </c>
      <c r="AK318" s="223" t="e">
        <f ca="1">INDEX(FTA_COEFFS,1,1)+R318*INDEX(FTA_COEFFS,1,2)+Q317*INDEX(FTA_COEFFS,1,3)+(T318+U318)*INDEX(FTA_COEFFS,1,4)+(T317+U317)*INDEX(FTA_COEFFS,1,5)+P317*INDEX(FTA_COEFFS,1,6)+AF321*AF323</f>
        <v>#N/A</v>
      </c>
      <c r="AL318" s="223" t="e">
        <f ca="1">INDEX(FTPCT_COEFFS,1,1)+S318*INDEX(FTPCT_COEFFS,1,2)+I318*INDEX(FTPCT_COEFFS,1,3)+J317*INDEX(FTPCT_COEFFS,1,4)+AG321*AG323</f>
        <v>#N/A</v>
      </c>
      <c r="AM318" s="338" t="e">
        <f t="shared" ca="1" si="448"/>
        <v>#N/A</v>
      </c>
      <c r="AN318" s="55"/>
      <c r="AO318" s="55"/>
      <c r="AP318" s="55"/>
      <c r="AQ318" s="55"/>
      <c r="AR318" s="53"/>
    </row>
    <row r="319" spans="1:44" customFormat="1" x14ac:dyDescent="0.3">
      <c r="A319" s="53"/>
      <c r="B319" s="53"/>
      <c r="C319" s="53"/>
      <c r="D319" s="53"/>
      <c r="E319" s="64" t="e">
        <f ca="1">IF(G318&gt;G317,F318,F317)</f>
        <v>#N/A</v>
      </c>
      <c r="F319" s="53"/>
      <c r="G319" s="56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5"/>
      <c r="AB319" s="55"/>
      <c r="AC319" s="55"/>
      <c r="AD319" s="55"/>
      <c r="AE319" s="55"/>
      <c r="AF319" s="337"/>
      <c r="AG319" s="337"/>
      <c r="AH319" s="337"/>
      <c r="AI319" s="337"/>
      <c r="AJ319" s="337"/>
      <c r="AK319" s="337"/>
      <c r="AL319" s="337"/>
      <c r="AM319" s="337"/>
      <c r="AN319" s="55"/>
      <c r="AO319" s="55"/>
      <c r="AP319" s="55"/>
      <c r="AQ319" s="55"/>
      <c r="AR319" s="53"/>
    </row>
    <row r="320" spans="1:44" customFormat="1" x14ac:dyDescent="0.3">
      <c r="A320" s="53"/>
      <c r="B320" s="53"/>
      <c r="C320" s="53"/>
      <c r="D320" s="53"/>
      <c r="E320" s="53"/>
      <c r="F320" s="53"/>
      <c r="G320" s="166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4" t="s">
        <v>1305</v>
      </c>
      <c r="AB320" s="54" t="s">
        <v>128</v>
      </c>
      <c r="AC320" s="54" t="s">
        <v>157</v>
      </c>
      <c r="AD320" s="54" t="s">
        <v>151</v>
      </c>
      <c r="AE320" s="54" t="s">
        <v>1327</v>
      </c>
      <c r="AF320" s="54" t="s">
        <v>129</v>
      </c>
      <c r="AG320" s="54" t="s">
        <v>116</v>
      </c>
      <c r="AH320" s="54"/>
      <c r="AI320" s="54"/>
      <c r="AJ320" s="54"/>
      <c r="AK320" s="54"/>
      <c r="AL320" s="54"/>
      <c r="AM320" s="54"/>
      <c r="AN320" s="53"/>
      <c r="AO320" s="53"/>
      <c r="AP320" s="53"/>
      <c r="AQ320" s="53"/>
      <c r="AR320" s="53"/>
    </row>
    <row r="321" spans="1:44" customFormat="1" x14ac:dyDescent="0.3">
      <c r="A321" s="53"/>
      <c r="B321" s="53"/>
      <c r="C321" s="53"/>
      <c r="D321" s="53" t="e">
        <f ca="1">IF(G317&gt;(G318+(W317-W318)/2),1,IF(G318&gt;(G317+(W318-W317)/2),0,"Close"))</f>
        <v>#N/A</v>
      </c>
      <c r="E321" s="53"/>
      <c r="F321" s="53"/>
      <c r="G321" s="166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4"/>
      <c r="AB321" s="54">
        <f>Formulas!A321</f>
        <v>0</v>
      </c>
      <c r="AC321" s="54">
        <f>Formulas!A328</f>
        <v>0</v>
      </c>
      <c r="AD321" s="54">
        <f>Formulas!A335</f>
        <v>0</v>
      </c>
      <c r="AE321" s="54">
        <f>Formulas!A342</f>
        <v>0</v>
      </c>
      <c r="AF321" s="54">
        <f>Formulas!A349</f>
        <v>0</v>
      </c>
      <c r="AG321" s="54">
        <f>Formulas!A356</f>
        <v>0</v>
      </c>
      <c r="AH321" s="54"/>
      <c r="AI321" s="336"/>
      <c r="AJ321" s="336"/>
      <c r="AK321" s="336"/>
      <c r="AL321" s="54"/>
      <c r="AM321" s="54"/>
      <c r="AN321" s="53"/>
      <c r="AO321" s="53"/>
      <c r="AP321" s="53"/>
      <c r="AQ321" s="53"/>
      <c r="AR321" s="53"/>
    </row>
    <row r="322" spans="1:44" customFormat="1" x14ac:dyDescent="0.3">
      <c r="A322" s="53"/>
      <c r="B322" s="53"/>
      <c r="C322" s="53"/>
      <c r="D322" s="53"/>
      <c r="E322" s="53"/>
      <c r="F322" s="53"/>
      <c r="G322" s="166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336"/>
      <c r="AB322" s="336">
        <f t="shared" ref="AB322:AB323" ca="1" si="450">1.5*RAND()^2*IF(RAND()&gt;0.5,1,-1)</f>
        <v>-0.39498650424323084</v>
      </c>
      <c r="AC322" s="336">
        <f t="shared" ca="1" si="370"/>
        <v>-1.1650200187295812</v>
      </c>
      <c r="AD322" s="336">
        <f t="shared" ca="1" si="370"/>
        <v>-0.74815129958959392</v>
      </c>
      <c r="AE322" s="336">
        <f t="shared" ca="1" si="370"/>
        <v>-1.1297736476902303E-2</v>
      </c>
      <c r="AF322" s="336">
        <f t="shared" ca="1" si="370"/>
        <v>3.265556050925162E-2</v>
      </c>
      <c r="AG322" s="336">
        <f t="shared" ca="1" si="370"/>
        <v>0.10847793528030567</v>
      </c>
      <c r="AH322" s="336"/>
      <c r="AI322" s="336"/>
      <c r="AJ322" s="336"/>
      <c r="AK322" s="336"/>
      <c r="AL322" s="54"/>
      <c r="AM322" s="54"/>
      <c r="AN322" s="53"/>
      <c r="AO322" s="55"/>
      <c r="AP322" s="55"/>
      <c r="AQ322" s="55"/>
      <c r="AR322" s="53"/>
    </row>
    <row r="323" spans="1:44" customFormat="1" x14ac:dyDescent="0.3">
      <c r="A323" s="53"/>
      <c r="B323" s="53"/>
      <c r="C323" s="53"/>
      <c r="D323" s="53"/>
      <c r="E323" s="53"/>
      <c r="F323" s="54"/>
      <c r="G323" s="165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3"/>
      <c r="AB323" s="336">
        <f t="shared" ca="1" si="450"/>
        <v>0.61109172348133811</v>
      </c>
      <c r="AC323" s="336">
        <f t="shared" ca="1" si="370"/>
        <v>0.16390359879187999</v>
      </c>
      <c r="AD323" s="336">
        <f t="shared" ca="1" si="370"/>
        <v>0.11600387276584487</v>
      </c>
      <c r="AE323" s="336">
        <f t="shared" ca="1" si="370"/>
        <v>-1.136538058847639</v>
      </c>
      <c r="AF323" s="336">
        <f t="shared" ca="1" si="370"/>
        <v>-0.31750065852605325</v>
      </c>
      <c r="AG323" s="336">
        <f t="shared" ca="1" si="370"/>
        <v>0.13114589765809981</v>
      </c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3"/>
    </row>
    <row r="324" spans="1:44" customFormat="1" x14ac:dyDescent="0.3">
      <c r="A324" s="53"/>
      <c r="B324" s="53"/>
      <c r="C324" s="53"/>
      <c r="D324" s="53"/>
      <c r="E324" s="53" t="s">
        <v>172</v>
      </c>
      <c r="F324" s="53">
        <f>F317</f>
        <v>0</v>
      </c>
      <c r="G324" s="56" t="e">
        <f t="shared" ref="G324:G325" ca="1" si="451">AM324</f>
        <v>#N/A</v>
      </c>
      <c r="H324" s="52" t="e">
        <f>INDEX(STATSTABLE,MATCH(F324,bpiTeams,0),MATCH(INDEX(H:H,1,1),statTitles,0))</f>
        <v>#N/A</v>
      </c>
      <c r="I324" s="52" t="e">
        <f>INDEX(STATSTABLE,MATCH(F324,bpiTeams,0),MATCH(INDEX(I:I,1,1),statTitles,0))</f>
        <v>#N/A</v>
      </c>
      <c r="J324" s="52" t="e">
        <f>INDEX(STATSTABLE,MATCH(F324,bpiTeams,0),MATCH(INDEX(J:J,1,1),statTitles,0))</f>
        <v>#N/A</v>
      </c>
      <c r="K324" s="52" t="e">
        <f>INDEX(STATSTABLE,MATCH(F324,bpiTeams,0),MATCH(INDEX(K:K,1,1),statTitles,0))</f>
        <v>#N/A</v>
      </c>
      <c r="L324" s="52" t="e">
        <f>INDEX(STATSTABLE,MATCH(F324,bpiTeams,0),MATCH(INDEX(L:L,1,1),statTitles,0))</f>
        <v>#N/A</v>
      </c>
      <c r="M324" s="52" t="e">
        <f>INDEX(STATSTABLE,MATCH(F324,bpiTeams,0),MATCH(INDEX(M:M,1,1),statTitles,0))</f>
        <v>#N/A</v>
      </c>
      <c r="N324" s="52" t="e">
        <f>INDEX(STATSTABLE,MATCH(F324,bpiTeams,0),MATCH(INDEX(N:N,1,1),statTitles,0))</f>
        <v>#N/A</v>
      </c>
      <c r="O324" s="52" t="e">
        <f>INDEX(STATSTABLE,MATCH(F324,bpiTeams,0),MATCH(INDEX(O:O,1,1),statTitles,0))</f>
        <v>#N/A</v>
      </c>
      <c r="P324" s="52" t="e">
        <f>INDEX(STATSTABLE,MATCH(F324,bpiTeams,0),MATCH(INDEX(P:P,1,1),statTitles,0))</f>
        <v>#N/A</v>
      </c>
      <c r="Q324" s="52" t="e">
        <f>INDEX(STATSTABLE,MATCH(F324,bpiTeams,0),MATCH(INDEX(Q:Q,1,1),statTitles,0))</f>
        <v>#N/A</v>
      </c>
      <c r="R324" s="52" t="e">
        <f>INDEX(STATSTABLE,MATCH(F324,bpiTeams,0),MATCH(INDEX(R:R,1,1),statTitles,0))</f>
        <v>#N/A</v>
      </c>
      <c r="S324" s="52" t="e">
        <f>INDEX(STATSTABLE,MATCH(F324,bpiTeams,0),MATCH(INDEX(S:S,1,1),statTitles,0))</f>
        <v>#N/A</v>
      </c>
      <c r="T324" s="52" t="e">
        <f>INDEX(STATSTABLE,MATCH(F324,bpiTeams,0),MATCH(INDEX(T:T,1,1),statTitles,0))</f>
        <v>#N/A</v>
      </c>
      <c r="U324" s="52" t="e">
        <f>INDEX(STATSTABLE,MATCH(F324,bpiTeams,0),MATCH(INDEX(U:U,1,1),statTitles,0))</f>
        <v>#N/A</v>
      </c>
      <c r="V324" s="52" t="e">
        <f>INDEX(STATSTABLE,MATCH(F324,bpiTeams,0),MATCH(INDEX(V:V,1,1),statTitles,0))</f>
        <v>#N/A</v>
      </c>
      <c r="W324" s="52" t="e">
        <f>INDEX(STATSTABLE,MATCH(F324,bpiTeams,0),MATCH(INDEX(W:W,1,1),statTitles,0))</f>
        <v>#N/A</v>
      </c>
      <c r="X324" s="52" t="e">
        <f>INDEX(STATSTABLE,MATCH(F324,bpiTeams,0),MATCH(INDEX(X:X,1,1),statTitles,0))</f>
        <v>#N/A</v>
      </c>
      <c r="Y324" s="52" t="e">
        <f>INDEX(STATSTABLE,MATCH(F324,bpiTeams,0),MATCH(INDEX(Y:Y,1,1),statTitles,0))</f>
        <v>#N/A</v>
      </c>
      <c r="Z324" s="52" t="e">
        <f>INDEX(STATSTABLE,MATCH(F324,bpiTeams,0),MATCH(INDEX(Z:Z,1,1),statTitles,0))</f>
        <v>#N/A</v>
      </c>
      <c r="AA324" s="55" t="e">
        <f t="shared" ref="AA324:AA325" si="452">(K324-(R324*S324)/100-3*(M324*N324)/100)/2</f>
        <v>#N/A</v>
      </c>
      <c r="AB324" s="55" t="e">
        <f t="shared" ref="AB324:AB325" si="453">SUM(AA324,(M324*N324/100))/(I324/100)</f>
        <v>#N/A</v>
      </c>
      <c r="AC324" s="55" t="e">
        <f t="shared" ref="AC324" si="454">X324*0.5+X325*0.5</f>
        <v>#N/A</v>
      </c>
      <c r="AD324" s="55" t="e">
        <f t="shared" ref="AD324:AD325" si="455">M324/AB324</f>
        <v>#N/A</v>
      </c>
      <c r="AE324" s="336" t="e">
        <f t="shared" ref="AE324:AE325" si="456">AA324/(AB324-M324)</f>
        <v>#N/A</v>
      </c>
      <c r="AF324" s="223" t="e">
        <f ca="1">INDEX(FGA_COEFFS,1,1)+AC324*INDEX(FGA_COEFFS,1,2)+AB324*INDEX(FGA_COEFFS,1,3)+U324*INDEX(FGA_COEFFS,1,4)+T325*INDEX(FGA_COEFFS,1,5)+V324*INDEX(FGA_COEFFS,1,6)+W325*INDEX(FGA_COEFFS,1,7)+P325*INDEX(FGA_COEFFS,1,8)+AB328*AB329</f>
        <v>#N/A</v>
      </c>
      <c r="AG324" s="223" t="e">
        <f ca="1">INDEX(THREEPTA_COEFFS,1,1)+AF324*INDEX(THREEPTA_COEFFS,1,2)+M324*INDEX(THREEPTA_COEFFS,1,3)+AD324*INDEX(THREEPTA_COEFFS,1,4)+N324*INDEX(THREEPTA_COEFFS,1,5)+O325*INDEX(THREEPTA_COEFFS,1,6)+AC328*AC329</f>
        <v>#N/A</v>
      </c>
      <c r="AH324" s="223" t="e">
        <f ca="1">INDEX(THREEPTPCT_COEFFS,1,1)+N324*INDEX(THREEPTPCT_COEFFS,1,2)+O325*INDEX(THREEPTPCT_COEFFS,1,3)+AD328*AD329</f>
        <v>#N/A</v>
      </c>
      <c r="AI324" s="55" t="e">
        <f t="shared" ref="AI324:AI325" ca="1" si="457">AF324-AG324</f>
        <v>#N/A</v>
      </c>
      <c r="AJ324" s="223" t="e">
        <f ca="1">INDEX(TWOPTPCT_COEFFS,1,1)+AE324*INDEX(TWOPTPCT_COEFFS,1,2)+L325*INDEX(TWOPTPCT_COEFFS,1,3)+J325*INDEX(TWOPTPCT_COEFFS,1,4)+O325*INDEX(TWOPTPCT_COEFFS,1,5)+AE328*AE329</f>
        <v>#N/A</v>
      </c>
      <c r="AK324" s="223" t="e">
        <f ca="1">INDEX(FTA_COEFFS,1,1)+R324*INDEX(FTA_COEFFS,1,2)+Q325*INDEX(FTA_COEFFS,1,3)+(T324+U324)*INDEX(FTA_COEFFS,1,4)+(T325+U325)*INDEX(FTA_COEFFS,1,5)+P325*INDEX(FTA_COEFFS,1,6)+AF328*AF329</f>
        <v>#N/A</v>
      </c>
      <c r="AL324" s="223" t="e">
        <f ca="1">INDEX(FTPCT_COEFFS,1,1)+S324*INDEX(FTPCT_COEFFS,1,2)+I324*INDEX(FTPCT_COEFFS,1,3)+J325*INDEX(FTPCT_COEFFS,1,4)+AG328*AG329</f>
        <v>#N/A</v>
      </c>
      <c r="AM324" s="338" t="e">
        <f t="shared" ref="AM324:AM325" ca="1" si="458">AG324*AH324/100+AI324*AJ324+AK324*AL324/100</f>
        <v>#N/A</v>
      </c>
      <c r="AN324" s="55"/>
      <c r="AO324" s="55"/>
      <c r="AP324" s="55"/>
      <c r="AQ324" s="55"/>
      <c r="AR324" s="53"/>
    </row>
    <row r="325" spans="1:44" customFormat="1" x14ac:dyDescent="0.3">
      <c r="A325" s="53"/>
      <c r="B325" s="53"/>
      <c r="C325" s="53"/>
      <c r="D325" s="53"/>
      <c r="E325" s="53" t="s">
        <v>175</v>
      </c>
      <c r="F325" s="54" t="e">
        <f>F318</f>
        <v>#N/A</v>
      </c>
      <c r="G325" s="56" t="e">
        <f t="shared" ca="1" si="451"/>
        <v>#N/A</v>
      </c>
      <c r="H325" s="52" t="e">
        <f>INDEX(STATSTABLE,MATCH(F325,bpiTeams,0),MATCH(INDEX(H:H,1,1),statTitles,0))</f>
        <v>#N/A</v>
      </c>
      <c r="I325" s="52" t="e">
        <f>INDEX(STATSTABLE,MATCH(F325,bpiTeams,0),MATCH(INDEX(I:I,1,1),statTitles,0))</f>
        <v>#N/A</v>
      </c>
      <c r="J325" s="52" t="e">
        <f>INDEX(STATSTABLE,MATCH(F325,bpiTeams,0),MATCH(INDEX(J:J,1,1),statTitles,0))</f>
        <v>#N/A</v>
      </c>
      <c r="K325" s="52" t="e">
        <f>INDEX(STATSTABLE,MATCH(F325,bpiTeams,0),MATCH(INDEX(K:K,1,1),statTitles,0))</f>
        <v>#N/A</v>
      </c>
      <c r="L325" s="52" t="e">
        <f>INDEX(STATSTABLE,MATCH(F325,bpiTeams,0),MATCH(INDEX(L:L,1,1),statTitles,0))</f>
        <v>#N/A</v>
      </c>
      <c r="M325" s="52" t="e">
        <f>INDEX(STATSTABLE,MATCH(F325,bpiTeams,0),MATCH(INDEX(M:M,1,1),statTitles,0))</f>
        <v>#N/A</v>
      </c>
      <c r="N325" s="52" t="e">
        <f>INDEX(STATSTABLE,MATCH(F325,bpiTeams,0),MATCH(INDEX(N:N,1,1),statTitles,0))</f>
        <v>#N/A</v>
      </c>
      <c r="O325" s="52" t="e">
        <f>INDEX(STATSTABLE,MATCH(F325,bpiTeams,0),MATCH(INDEX(O:O,1,1),statTitles,0))</f>
        <v>#N/A</v>
      </c>
      <c r="P325" s="52" t="e">
        <f>INDEX(STATSTABLE,MATCH(F325,bpiTeams,0),MATCH(INDEX(P:P,1,1),statTitles,0))</f>
        <v>#N/A</v>
      </c>
      <c r="Q325" s="52" t="e">
        <f>INDEX(STATSTABLE,MATCH(F325,bpiTeams,0),MATCH(INDEX(Q:Q,1,1),statTitles,0))</f>
        <v>#N/A</v>
      </c>
      <c r="R325" s="52" t="e">
        <f>INDEX(STATSTABLE,MATCH(F325,bpiTeams,0),MATCH(INDEX(R:R,1,1),statTitles,0))</f>
        <v>#N/A</v>
      </c>
      <c r="S325" s="52" t="e">
        <f>INDEX(STATSTABLE,MATCH(F325,bpiTeams,0),MATCH(INDEX(S:S,1,1),statTitles,0))</f>
        <v>#N/A</v>
      </c>
      <c r="T325" s="52" t="e">
        <f>INDEX(STATSTABLE,MATCH(F325,bpiTeams,0),MATCH(INDEX(T:T,1,1),statTitles,0))</f>
        <v>#N/A</v>
      </c>
      <c r="U325" s="52" t="e">
        <f>INDEX(STATSTABLE,MATCH(F325,bpiTeams,0),MATCH(INDEX(U:U,1,1),statTitles,0))</f>
        <v>#N/A</v>
      </c>
      <c r="V325" s="52" t="e">
        <f>INDEX(STATSTABLE,MATCH(F325,bpiTeams,0),MATCH(INDEX(V:V,1,1),statTitles,0))</f>
        <v>#N/A</v>
      </c>
      <c r="W325" s="52" t="e">
        <f>INDEX(STATSTABLE,MATCH(F325,bpiTeams,0),MATCH(INDEX(W:W,1,1),statTitles,0))</f>
        <v>#N/A</v>
      </c>
      <c r="X325" s="52" t="e">
        <f>INDEX(STATSTABLE,MATCH(F325,bpiTeams,0),MATCH(INDEX(X:X,1,1),statTitles,0))</f>
        <v>#N/A</v>
      </c>
      <c r="Y325" s="52" t="e">
        <f>INDEX(STATSTABLE,MATCH(F325,bpiTeams,0),MATCH(INDEX(Y:Y,1,1),statTitles,0))</f>
        <v>#N/A</v>
      </c>
      <c r="Z325" s="52" t="e">
        <f>INDEX(STATSTABLE,MATCH(F325,bpiTeams,0),MATCH(INDEX(Z:Z,1,1),statTitles,0))</f>
        <v>#N/A</v>
      </c>
      <c r="AA325" s="55" t="e">
        <f t="shared" si="452"/>
        <v>#N/A</v>
      </c>
      <c r="AB325" s="55" t="e">
        <f t="shared" si="453"/>
        <v>#N/A</v>
      </c>
      <c r="AC325" s="55" t="e">
        <f t="shared" ref="AC325" si="459">AC324</f>
        <v>#N/A</v>
      </c>
      <c r="AD325" s="55" t="e">
        <f t="shared" si="455"/>
        <v>#N/A</v>
      </c>
      <c r="AE325" s="336" t="e">
        <f t="shared" si="456"/>
        <v>#N/A</v>
      </c>
      <c r="AF325" s="223" t="e">
        <f ca="1">INDEX(FGA_COEFFS,1,1)+AC325*INDEX(FGA_COEFFS,1,2)+AB325*INDEX(FGA_COEFFS,1,3)+U325*INDEX(FGA_COEFFS,1,4)+T324*INDEX(FGA_COEFFS,1,5)+V325*INDEX(FGA_COEFFS,1,6)+W324*INDEX(FGA_COEFFS,1,7)+P324*INDEX(FGA_COEFFS,1,8)+AB328*AB330</f>
        <v>#N/A</v>
      </c>
      <c r="AG325" s="223" t="e">
        <f ca="1">INDEX(THREEPTA_COEFFS,1,1)+AF325*INDEX(THREEPTA_COEFFS,1,2)+M325*INDEX(THREEPTA_COEFFS,1,3)+AD325*INDEX(THREEPTA_COEFFS,1,4)+N325*INDEX(THREEPTA_COEFFS,1,5)+O324*INDEX(THREEPTA_COEFFS,1,6)+AC328*AC330</f>
        <v>#N/A</v>
      </c>
      <c r="AH325" s="223" t="e">
        <f ca="1">INDEX(THREEPTPCT_COEFFS,1,1)+N325*INDEX(THREEPTPCT_COEFFS,1,2)+O324*INDEX(THREEPTPCT_COEFFS,1,3)+AD328*AD330</f>
        <v>#N/A</v>
      </c>
      <c r="AI325" s="55" t="e">
        <f t="shared" ca="1" si="457"/>
        <v>#N/A</v>
      </c>
      <c r="AJ325" s="223" t="e">
        <f ca="1">INDEX(TWOPTPCT_COEFFS,1,1)+AE325*INDEX(TWOPTPCT_COEFFS,1,2)+L324*INDEX(TWOPTPCT_COEFFS,1,3)+J324*INDEX(TWOPTPCT_COEFFS,1,4)+O324*INDEX(TWOPTPCT_COEFFS,1,5)+AE328*AE330</f>
        <v>#N/A</v>
      </c>
      <c r="AK325" s="223" t="e">
        <f ca="1">INDEX(FTA_COEFFS,1,1)+R325*INDEX(FTA_COEFFS,1,2)+Q324*INDEX(FTA_COEFFS,1,3)+(T325+U325)*INDEX(FTA_COEFFS,1,4)+(T324+U324)*INDEX(FTA_COEFFS,1,5)+P324*INDEX(FTA_COEFFS,1,6)+AF328*AF330</f>
        <v>#N/A</v>
      </c>
      <c r="AL325" s="223" t="e">
        <f ca="1">INDEX(FTPCT_COEFFS,1,1)+S325*INDEX(FTPCT_COEFFS,1,2)+I325*INDEX(FTPCT_COEFFS,1,3)+J324*INDEX(FTPCT_COEFFS,1,4)+AG328*AG330</f>
        <v>#N/A</v>
      </c>
      <c r="AM325" s="338" t="e">
        <f t="shared" ca="1" si="458"/>
        <v>#N/A</v>
      </c>
      <c r="AN325" s="55"/>
      <c r="AO325" s="55"/>
      <c r="AP325" s="55"/>
      <c r="AQ325" s="55"/>
      <c r="AR325" s="53"/>
    </row>
    <row r="326" spans="1:44" customFormat="1" x14ac:dyDescent="0.3">
      <c r="A326" s="53"/>
      <c r="B326" s="53"/>
      <c r="C326" s="53"/>
      <c r="D326" s="53"/>
      <c r="E326" s="64" t="e">
        <f ca="1">IF(G325&gt;G324,F325,F324)</f>
        <v>#N/A</v>
      </c>
      <c r="F326" s="53"/>
      <c r="G326" s="56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5"/>
      <c r="AB326" s="55"/>
      <c r="AC326" s="55"/>
      <c r="AD326" s="55"/>
      <c r="AE326" s="55"/>
      <c r="AF326" s="337"/>
      <c r="AG326" s="337"/>
      <c r="AH326" s="337"/>
      <c r="AI326" s="337"/>
      <c r="AJ326" s="337"/>
      <c r="AK326" s="337"/>
      <c r="AL326" s="337"/>
      <c r="AM326" s="337"/>
      <c r="AN326" s="55"/>
      <c r="AO326" s="55"/>
      <c r="AP326" s="55"/>
      <c r="AQ326" s="55"/>
      <c r="AR326" s="53"/>
    </row>
    <row r="327" spans="1:44" customFormat="1" x14ac:dyDescent="0.3">
      <c r="A327" s="53"/>
      <c r="B327" s="53"/>
      <c r="C327" s="53"/>
      <c r="D327" s="53"/>
      <c r="E327" s="53"/>
      <c r="F327" s="53"/>
      <c r="G327" s="166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4" t="s">
        <v>1305</v>
      </c>
      <c r="AB327" s="54" t="s">
        <v>128</v>
      </c>
      <c r="AC327" s="54" t="s">
        <v>157</v>
      </c>
      <c r="AD327" s="54" t="s">
        <v>151</v>
      </c>
      <c r="AE327" s="54" t="s">
        <v>1327</v>
      </c>
      <c r="AF327" s="54" t="s">
        <v>129</v>
      </c>
      <c r="AG327" s="54" t="s">
        <v>116</v>
      </c>
      <c r="AH327" s="54"/>
      <c r="AI327" s="54"/>
      <c r="AJ327" s="54"/>
      <c r="AK327" s="54"/>
      <c r="AL327" s="54"/>
      <c r="AM327" s="54"/>
      <c r="AN327" s="53"/>
      <c r="AO327" s="53"/>
      <c r="AP327" s="53"/>
      <c r="AQ327" s="53"/>
      <c r="AR327" s="53"/>
    </row>
    <row r="328" spans="1:44" customFormat="1" x14ac:dyDescent="0.3">
      <c r="A328" s="53"/>
      <c r="B328" s="53"/>
      <c r="C328" s="53"/>
      <c r="D328" s="53" t="e">
        <f ca="1">IF(G324&gt;(G325+(W324-W325)/2),1,IF(G325&gt;(G324+(W325-W324)/2),0,"Close"))</f>
        <v>#N/A</v>
      </c>
      <c r="E328" s="53"/>
      <c r="F328" s="53"/>
      <c r="G328" s="166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4"/>
      <c r="AB328" s="54">
        <f>Formulas!A328</f>
        <v>0</v>
      </c>
      <c r="AC328" s="54">
        <f>Formulas!A335</f>
        <v>0</v>
      </c>
      <c r="AD328" s="54">
        <f>Formulas!A342</f>
        <v>0</v>
      </c>
      <c r="AE328" s="54">
        <f>Formulas!A349</f>
        <v>0</v>
      </c>
      <c r="AF328" s="54">
        <f>Formulas!A356</f>
        <v>0</v>
      </c>
      <c r="AG328" s="54">
        <f>Formulas!A363</f>
        <v>0</v>
      </c>
      <c r="AH328" s="54"/>
      <c r="AI328" s="336"/>
      <c r="AJ328" s="336"/>
      <c r="AK328" s="336"/>
      <c r="AL328" s="54"/>
      <c r="AM328" s="54"/>
      <c r="AN328" s="53"/>
      <c r="AO328" s="53"/>
      <c r="AP328" s="53"/>
      <c r="AQ328" s="53"/>
      <c r="AR328" s="53"/>
    </row>
    <row r="329" spans="1:44" customFormat="1" x14ac:dyDescent="0.3">
      <c r="A329" s="53"/>
      <c r="B329" s="53"/>
      <c r="C329" s="53"/>
      <c r="D329" s="53"/>
      <c r="E329" s="53"/>
      <c r="F329" s="53"/>
      <c r="G329" s="166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336"/>
      <c r="AB329" s="336">
        <f t="shared" ref="AB329:AG392" ca="1" si="460">1.5*RAND()^2*IF(RAND()&gt;0.5,1,-1)</f>
        <v>0.10319329746974379</v>
      </c>
      <c r="AC329" s="336">
        <f t="shared" ca="1" si="370"/>
        <v>-0.4670524058500739</v>
      </c>
      <c r="AD329" s="336">
        <f t="shared" ca="1" si="370"/>
        <v>1.4028544136076919</v>
      </c>
      <c r="AE329" s="336">
        <f t="shared" ca="1" si="370"/>
        <v>0.90201324647152126</v>
      </c>
      <c r="AF329" s="336">
        <f t="shared" ca="1" si="370"/>
        <v>-0.31825121534603423</v>
      </c>
      <c r="AG329" s="336">
        <f t="shared" ca="1" si="370"/>
        <v>-8.0872254202926055E-2</v>
      </c>
      <c r="AH329" s="336"/>
      <c r="AI329" s="336"/>
      <c r="AJ329" s="336"/>
      <c r="AK329" s="336"/>
      <c r="AL329" s="54"/>
      <c r="AM329" s="54"/>
      <c r="AN329" s="53"/>
      <c r="AO329" s="55"/>
      <c r="AP329" s="55"/>
      <c r="AQ329" s="55"/>
      <c r="AR329" s="53"/>
    </row>
    <row r="330" spans="1:44" customFormat="1" x14ac:dyDescent="0.3">
      <c r="A330" s="53"/>
      <c r="B330" s="53"/>
      <c r="C330" s="53"/>
      <c r="D330" s="53"/>
      <c r="E330" s="53"/>
      <c r="F330" s="54"/>
      <c r="G330" s="165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3"/>
      <c r="AB330" s="336">
        <f t="shared" ca="1" si="460"/>
        <v>0.64724127450004798</v>
      </c>
      <c r="AC330" s="336">
        <f t="shared" ca="1" si="460"/>
        <v>0.78638168308988643</v>
      </c>
      <c r="AD330" s="336">
        <f t="shared" ca="1" si="460"/>
        <v>0.19726332041449196</v>
      </c>
      <c r="AE330" s="336">
        <f t="shared" ca="1" si="460"/>
        <v>0.26235768959819494</v>
      </c>
      <c r="AF330" s="336">
        <f t="shared" ca="1" si="460"/>
        <v>0.12480019234339307</v>
      </c>
      <c r="AG330" s="336">
        <f t="shared" ca="1" si="460"/>
        <v>-0.29188139128201812</v>
      </c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3"/>
    </row>
    <row r="331" spans="1:44" customFormat="1" x14ac:dyDescent="0.3">
      <c r="A331" s="53"/>
      <c r="B331" s="53"/>
      <c r="C331" s="53"/>
      <c r="D331" s="53"/>
      <c r="E331" s="53" t="s">
        <v>172</v>
      </c>
      <c r="F331" s="53">
        <f>F324</f>
        <v>0</v>
      </c>
      <c r="G331" s="56" t="e">
        <f t="shared" ref="G331:G332" ca="1" si="461">AM331</f>
        <v>#N/A</v>
      </c>
      <c r="H331" s="52" t="e">
        <f>INDEX(STATSTABLE,MATCH(F331,bpiTeams,0),MATCH(INDEX(H:H,1,1),statTitles,0))</f>
        <v>#N/A</v>
      </c>
      <c r="I331" s="52" t="e">
        <f>INDEX(STATSTABLE,MATCH(F331,bpiTeams,0),MATCH(INDEX(I:I,1,1),statTitles,0))</f>
        <v>#N/A</v>
      </c>
      <c r="J331" s="52" t="e">
        <f>INDEX(STATSTABLE,MATCH(F331,bpiTeams,0),MATCH(INDEX(J:J,1,1),statTitles,0))</f>
        <v>#N/A</v>
      </c>
      <c r="K331" s="52" t="e">
        <f>INDEX(STATSTABLE,MATCH(F331,bpiTeams,0),MATCH(INDEX(K:K,1,1),statTitles,0))</f>
        <v>#N/A</v>
      </c>
      <c r="L331" s="52" t="e">
        <f>INDEX(STATSTABLE,MATCH(F331,bpiTeams,0),MATCH(INDEX(L:L,1,1),statTitles,0))</f>
        <v>#N/A</v>
      </c>
      <c r="M331" s="52" t="e">
        <f>INDEX(STATSTABLE,MATCH(F331,bpiTeams,0),MATCH(INDEX(M:M,1,1),statTitles,0))</f>
        <v>#N/A</v>
      </c>
      <c r="N331" s="52" t="e">
        <f>INDEX(STATSTABLE,MATCH(F331,bpiTeams,0),MATCH(INDEX(N:N,1,1),statTitles,0))</f>
        <v>#N/A</v>
      </c>
      <c r="O331" s="52" t="e">
        <f>INDEX(STATSTABLE,MATCH(F331,bpiTeams,0),MATCH(INDEX(O:O,1,1),statTitles,0))</f>
        <v>#N/A</v>
      </c>
      <c r="P331" s="52" t="e">
        <f>INDEX(STATSTABLE,MATCH(F331,bpiTeams,0),MATCH(INDEX(P:P,1,1),statTitles,0))</f>
        <v>#N/A</v>
      </c>
      <c r="Q331" s="52" t="e">
        <f>INDEX(STATSTABLE,MATCH(F331,bpiTeams,0),MATCH(INDEX(Q:Q,1,1),statTitles,0))</f>
        <v>#N/A</v>
      </c>
      <c r="R331" s="52" t="e">
        <f>INDEX(STATSTABLE,MATCH(F331,bpiTeams,0),MATCH(INDEX(R:R,1,1),statTitles,0))</f>
        <v>#N/A</v>
      </c>
      <c r="S331" s="52" t="e">
        <f>INDEX(STATSTABLE,MATCH(F331,bpiTeams,0),MATCH(INDEX(S:S,1,1),statTitles,0))</f>
        <v>#N/A</v>
      </c>
      <c r="T331" s="52" t="e">
        <f>INDEX(STATSTABLE,MATCH(F331,bpiTeams,0),MATCH(INDEX(T:T,1,1),statTitles,0))</f>
        <v>#N/A</v>
      </c>
      <c r="U331" s="52" t="e">
        <f>INDEX(STATSTABLE,MATCH(F331,bpiTeams,0),MATCH(INDEX(U:U,1,1),statTitles,0))</f>
        <v>#N/A</v>
      </c>
      <c r="V331" s="52" t="e">
        <f>INDEX(STATSTABLE,MATCH(F331,bpiTeams,0),MATCH(INDEX(V:V,1,1),statTitles,0))</f>
        <v>#N/A</v>
      </c>
      <c r="W331" s="52" t="e">
        <f>INDEX(STATSTABLE,MATCH(F331,bpiTeams,0),MATCH(INDEX(W:W,1,1),statTitles,0))</f>
        <v>#N/A</v>
      </c>
      <c r="X331" s="52" t="e">
        <f>INDEX(STATSTABLE,MATCH(F331,bpiTeams,0),MATCH(INDEX(X:X,1,1),statTitles,0))</f>
        <v>#N/A</v>
      </c>
      <c r="Y331" s="52" t="e">
        <f>INDEX(STATSTABLE,MATCH(F331,bpiTeams,0),MATCH(INDEX(Y:Y,1,1),statTitles,0))</f>
        <v>#N/A</v>
      </c>
      <c r="Z331" s="52" t="e">
        <f>INDEX(STATSTABLE,MATCH(F331,bpiTeams,0),MATCH(INDEX(Z:Z,1,1),statTitles,0))</f>
        <v>#N/A</v>
      </c>
      <c r="AA331" s="55" t="e">
        <f t="shared" ref="AA331:AA332" si="462">(K331-(R331*S331)/100-3*(M331*N331)/100)/2</f>
        <v>#N/A</v>
      </c>
      <c r="AB331" s="55" t="e">
        <f t="shared" ref="AB331:AB332" si="463">SUM(AA331,(M331*N331/100))/(I331/100)</f>
        <v>#N/A</v>
      </c>
      <c r="AC331" s="55" t="e">
        <f t="shared" ref="AC331" si="464">X331*0.5+X332*0.5</f>
        <v>#N/A</v>
      </c>
      <c r="AD331" s="55" t="e">
        <f t="shared" ref="AD331:AD332" si="465">M331/AB331</f>
        <v>#N/A</v>
      </c>
      <c r="AE331" s="336" t="e">
        <f t="shared" ref="AE331:AE332" si="466">AA331/(AB331-M331)</f>
        <v>#N/A</v>
      </c>
      <c r="AF331" s="223" t="e">
        <f ca="1">INDEX(FGA_COEFFS,1,1)+AC331*INDEX(FGA_COEFFS,1,2)+AB331*INDEX(FGA_COEFFS,1,3)+U331*INDEX(FGA_COEFFS,1,4)+T332*INDEX(FGA_COEFFS,1,5)+V331*INDEX(FGA_COEFFS,1,6)+W332*INDEX(FGA_COEFFS,1,7)+P332*INDEX(FGA_COEFFS,1,8)+AB335*AB336</f>
        <v>#N/A</v>
      </c>
      <c r="AG331" s="223" t="e">
        <f ca="1">INDEX(THREEPTA_COEFFS,1,1)+AF331*INDEX(THREEPTA_COEFFS,1,2)+M331*INDEX(THREEPTA_COEFFS,1,3)+AD331*INDEX(THREEPTA_COEFFS,1,4)+N331*INDEX(THREEPTA_COEFFS,1,5)+O332*INDEX(THREEPTA_COEFFS,1,6)+AC335*AC336</f>
        <v>#N/A</v>
      </c>
      <c r="AH331" s="223" t="e">
        <f ca="1">INDEX(THREEPTPCT_COEFFS,1,1)+N331*INDEX(THREEPTPCT_COEFFS,1,2)+O332*INDEX(THREEPTPCT_COEFFS,1,3)+AD335*AD336</f>
        <v>#N/A</v>
      </c>
      <c r="AI331" s="55" t="e">
        <f t="shared" ref="AI331:AI332" ca="1" si="467">AF331-AG331</f>
        <v>#N/A</v>
      </c>
      <c r="AJ331" s="223" t="e">
        <f ca="1">INDEX(TWOPTPCT_COEFFS,1,1)+AE331*INDEX(TWOPTPCT_COEFFS,1,2)+L332*INDEX(TWOPTPCT_COEFFS,1,3)+J332*INDEX(TWOPTPCT_COEFFS,1,4)+O332*INDEX(TWOPTPCT_COEFFS,1,5)+AE335*AE336</f>
        <v>#N/A</v>
      </c>
      <c r="AK331" s="223" t="e">
        <f ca="1">INDEX(FTA_COEFFS,1,1)+R331*INDEX(FTA_COEFFS,1,2)+Q332*INDEX(FTA_COEFFS,1,3)+(T331+U331)*INDEX(FTA_COEFFS,1,4)+(T332+U332)*INDEX(FTA_COEFFS,1,5)+P332*INDEX(FTA_COEFFS,1,6)+AF335*AF336</f>
        <v>#N/A</v>
      </c>
      <c r="AL331" s="223" t="e">
        <f ca="1">INDEX(FTPCT_COEFFS,1,1)+S331*INDEX(FTPCT_COEFFS,1,2)+I331*INDEX(FTPCT_COEFFS,1,3)+J332*INDEX(FTPCT_COEFFS,1,4)+AG335*AG336</f>
        <v>#N/A</v>
      </c>
      <c r="AM331" s="338" t="e">
        <f t="shared" ref="AM331:AM332" ca="1" si="468">AG331*AH331/100+AI331*AJ331+AK331*AL331/100</f>
        <v>#N/A</v>
      </c>
      <c r="AN331" s="55"/>
      <c r="AO331" s="55"/>
      <c r="AP331" s="55"/>
      <c r="AQ331" s="55"/>
      <c r="AR331" s="53"/>
    </row>
    <row r="332" spans="1:44" customFormat="1" x14ac:dyDescent="0.3">
      <c r="A332" s="53"/>
      <c r="B332" s="53"/>
      <c r="C332" s="53"/>
      <c r="D332" s="53"/>
      <c r="E332" s="53" t="s">
        <v>175</v>
      </c>
      <c r="F332" s="54" t="e">
        <f>F325</f>
        <v>#N/A</v>
      </c>
      <c r="G332" s="56" t="e">
        <f t="shared" ca="1" si="461"/>
        <v>#N/A</v>
      </c>
      <c r="H332" s="52" t="e">
        <f>INDEX(STATSTABLE,MATCH(F332,bpiTeams,0),MATCH(INDEX(H:H,1,1),statTitles,0))</f>
        <v>#N/A</v>
      </c>
      <c r="I332" s="52" t="e">
        <f>INDEX(STATSTABLE,MATCH(F332,bpiTeams,0),MATCH(INDEX(I:I,1,1),statTitles,0))</f>
        <v>#N/A</v>
      </c>
      <c r="J332" s="52" t="e">
        <f>INDEX(STATSTABLE,MATCH(F332,bpiTeams,0),MATCH(INDEX(J:J,1,1),statTitles,0))</f>
        <v>#N/A</v>
      </c>
      <c r="K332" s="52" t="e">
        <f>INDEX(STATSTABLE,MATCH(F332,bpiTeams,0),MATCH(INDEX(K:K,1,1),statTitles,0))</f>
        <v>#N/A</v>
      </c>
      <c r="L332" s="52" t="e">
        <f>INDEX(STATSTABLE,MATCH(F332,bpiTeams,0),MATCH(INDEX(L:L,1,1),statTitles,0))</f>
        <v>#N/A</v>
      </c>
      <c r="M332" s="52" t="e">
        <f>INDEX(STATSTABLE,MATCH(F332,bpiTeams,0),MATCH(INDEX(M:M,1,1),statTitles,0))</f>
        <v>#N/A</v>
      </c>
      <c r="N332" s="52" t="e">
        <f>INDEX(STATSTABLE,MATCH(F332,bpiTeams,0),MATCH(INDEX(N:N,1,1),statTitles,0))</f>
        <v>#N/A</v>
      </c>
      <c r="O332" s="52" t="e">
        <f>INDEX(STATSTABLE,MATCH(F332,bpiTeams,0),MATCH(INDEX(O:O,1,1),statTitles,0))</f>
        <v>#N/A</v>
      </c>
      <c r="P332" s="52" t="e">
        <f>INDEX(STATSTABLE,MATCH(F332,bpiTeams,0),MATCH(INDEX(P:P,1,1),statTitles,0))</f>
        <v>#N/A</v>
      </c>
      <c r="Q332" s="52" t="e">
        <f>INDEX(STATSTABLE,MATCH(F332,bpiTeams,0),MATCH(INDEX(Q:Q,1,1),statTitles,0))</f>
        <v>#N/A</v>
      </c>
      <c r="R332" s="52" t="e">
        <f>INDEX(STATSTABLE,MATCH(F332,bpiTeams,0),MATCH(INDEX(R:R,1,1),statTitles,0))</f>
        <v>#N/A</v>
      </c>
      <c r="S332" s="52" t="e">
        <f>INDEX(STATSTABLE,MATCH(F332,bpiTeams,0),MATCH(INDEX(S:S,1,1),statTitles,0))</f>
        <v>#N/A</v>
      </c>
      <c r="T332" s="52" t="e">
        <f>INDEX(STATSTABLE,MATCH(F332,bpiTeams,0),MATCH(INDEX(T:T,1,1),statTitles,0))</f>
        <v>#N/A</v>
      </c>
      <c r="U332" s="52" t="e">
        <f>INDEX(STATSTABLE,MATCH(F332,bpiTeams,0),MATCH(INDEX(U:U,1,1),statTitles,0))</f>
        <v>#N/A</v>
      </c>
      <c r="V332" s="52" t="e">
        <f>INDEX(STATSTABLE,MATCH(F332,bpiTeams,0),MATCH(INDEX(V:V,1,1),statTitles,0))</f>
        <v>#N/A</v>
      </c>
      <c r="W332" s="52" t="e">
        <f>INDEX(STATSTABLE,MATCH(F332,bpiTeams,0),MATCH(INDEX(W:W,1,1),statTitles,0))</f>
        <v>#N/A</v>
      </c>
      <c r="X332" s="52" t="e">
        <f>INDEX(STATSTABLE,MATCH(F332,bpiTeams,0),MATCH(INDEX(X:X,1,1),statTitles,0))</f>
        <v>#N/A</v>
      </c>
      <c r="Y332" s="52" t="e">
        <f>INDEX(STATSTABLE,MATCH(F332,bpiTeams,0),MATCH(INDEX(Y:Y,1,1),statTitles,0))</f>
        <v>#N/A</v>
      </c>
      <c r="Z332" s="52" t="e">
        <f>INDEX(STATSTABLE,MATCH(F332,bpiTeams,0),MATCH(INDEX(Z:Z,1,1),statTitles,0))</f>
        <v>#N/A</v>
      </c>
      <c r="AA332" s="55" t="e">
        <f t="shared" si="462"/>
        <v>#N/A</v>
      </c>
      <c r="AB332" s="55" t="e">
        <f t="shared" si="463"/>
        <v>#N/A</v>
      </c>
      <c r="AC332" s="55" t="e">
        <f t="shared" ref="AC332" si="469">AC331</f>
        <v>#N/A</v>
      </c>
      <c r="AD332" s="55" t="e">
        <f t="shared" si="465"/>
        <v>#N/A</v>
      </c>
      <c r="AE332" s="336" t="e">
        <f t="shared" si="466"/>
        <v>#N/A</v>
      </c>
      <c r="AF332" s="223" t="e">
        <f ca="1">INDEX(FGA_COEFFS,1,1)+AC332*INDEX(FGA_COEFFS,1,2)+AB332*INDEX(FGA_COEFFS,1,3)+U332*INDEX(FGA_COEFFS,1,4)+T331*INDEX(FGA_COEFFS,1,5)+V332*INDEX(FGA_COEFFS,1,6)+W331*INDEX(FGA_COEFFS,1,7)+P331*INDEX(FGA_COEFFS,1,8)+AB335*AB337</f>
        <v>#N/A</v>
      </c>
      <c r="AG332" s="223" t="e">
        <f ca="1">INDEX(THREEPTA_COEFFS,1,1)+AF332*INDEX(THREEPTA_COEFFS,1,2)+M332*INDEX(THREEPTA_COEFFS,1,3)+AD332*INDEX(THREEPTA_COEFFS,1,4)+N332*INDEX(THREEPTA_COEFFS,1,5)+O331*INDEX(THREEPTA_COEFFS,1,6)+AC335*AC337</f>
        <v>#N/A</v>
      </c>
      <c r="AH332" s="223" t="e">
        <f ca="1">INDEX(THREEPTPCT_COEFFS,1,1)+N332*INDEX(THREEPTPCT_COEFFS,1,2)+O331*INDEX(THREEPTPCT_COEFFS,1,3)+AD335*AD337</f>
        <v>#N/A</v>
      </c>
      <c r="AI332" s="55" t="e">
        <f t="shared" ca="1" si="467"/>
        <v>#N/A</v>
      </c>
      <c r="AJ332" s="223" t="e">
        <f ca="1">INDEX(TWOPTPCT_COEFFS,1,1)+AE332*INDEX(TWOPTPCT_COEFFS,1,2)+L331*INDEX(TWOPTPCT_COEFFS,1,3)+J331*INDEX(TWOPTPCT_COEFFS,1,4)+O331*INDEX(TWOPTPCT_COEFFS,1,5)+AE335*AE337</f>
        <v>#N/A</v>
      </c>
      <c r="AK332" s="223" t="e">
        <f ca="1">INDEX(FTA_COEFFS,1,1)+R332*INDEX(FTA_COEFFS,1,2)+Q331*INDEX(FTA_COEFFS,1,3)+(T332+U332)*INDEX(FTA_COEFFS,1,4)+(T331+U331)*INDEX(FTA_COEFFS,1,5)+P331*INDEX(FTA_COEFFS,1,6)+AF335*AF337</f>
        <v>#N/A</v>
      </c>
      <c r="AL332" s="223" t="e">
        <f ca="1">INDEX(FTPCT_COEFFS,1,1)+S332*INDEX(FTPCT_COEFFS,1,2)+I332*INDEX(FTPCT_COEFFS,1,3)+J331*INDEX(FTPCT_COEFFS,1,4)+AG335*AG337</f>
        <v>#N/A</v>
      </c>
      <c r="AM332" s="338" t="e">
        <f t="shared" ca="1" si="468"/>
        <v>#N/A</v>
      </c>
      <c r="AN332" s="55"/>
      <c r="AO332" s="55"/>
      <c r="AP332" s="55"/>
      <c r="AQ332" s="55"/>
      <c r="AR332" s="53"/>
    </row>
    <row r="333" spans="1:44" customFormat="1" x14ac:dyDescent="0.3">
      <c r="A333" s="53"/>
      <c r="B333" s="53"/>
      <c r="C333" s="53"/>
      <c r="D333" s="53"/>
      <c r="E333" s="64" t="e">
        <f ca="1">IF(G332&gt;G331,F332,F331)</f>
        <v>#N/A</v>
      </c>
      <c r="F333" s="53"/>
      <c r="G333" s="56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5"/>
      <c r="AB333" s="55"/>
      <c r="AC333" s="55"/>
      <c r="AD333" s="55"/>
      <c r="AE333" s="55"/>
      <c r="AF333" s="337"/>
      <c r="AG333" s="337"/>
      <c r="AH333" s="337"/>
      <c r="AI333" s="337"/>
      <c r="AJ333" s="337"/>
      <c r="AK333" s="337"/>
      <c r="AL333" s="337"/>
      <c r="AM333" s="337"/>
      <c r="AN333" s="55"/>
      <c r="AO333" s="55"/>
      <c r="AP333" s="55"/>
      <c r="AQ333" s="55"/>
      <c r="AR333" s="53"/>
    </row>
    <row r="334" spans="1:44" customFormat="1" x14ac:dyDescent="0.3">
      <c r="A334" s="53"/>
      <c r="B334" s="53"/>
      <c r="C334" s="53"/>
      <c r="D334" s="53"/>
      <c r="E334" s="53"/>
      <c r="F334" s="53"/>
      <c r="G334" s="166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4" t="s">
        <v>1305</v>
      </c>
      <c r="AB334" s="54" t="s">
        <v>128</v>
      </c>
      <c r="AC334" s="54" t="s">
        <v>157</v>
      </c>
      <c r="AD334" s="54" t="s">
        <v>151</v>
      </c>
      <c r="AE334" s="54" t="s">
        <v>1327</v>
      </c>
      <c r="AF334" s="54" t="s">
        <v>129</v>
      </c>
      <c r="AG334" s="54" t="s">
        <v>116</v>
      </c>
      <c r="AH334" s="54"/>
      <c r="AI334" s="54"/>
      <c r="AJ334" s="54"/>
      <c r="AK334" s="54"/>
      <c r="AL334" s="54"/>
      <c r="AM334" s="54"/>
      <c r="AN334" s="53"/>
      <c r="AO334" s="53"/>
      <c r="AP334" s="53"/>
      <c r="AQ334" s="53"/>
      <c r="AR334" s="53"/>
    </row>
    <row r="335" spans="1:44" customFormat="1" x14ac:dyDescent="0.3">
      <c r="A335" s="53"/>
      <c r="B335" s="53"/>
      <c r="C335" s="53"/>
      <c r="D335" s="53" t="e">
        <f ca="1">IF(G331&gt;(G332+(W331-W332)/2),1,IF(G332&gt;(G331+(W332-W331)/2),0,"Close"))</f>
        <v>#N/A</v>
      </c>
      <c r="E335" s="53"/>
      <c r="F335" s="53"/>
      <c r="G335" s="166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4"/>
      <c r="AB335" s="54">
        <f>Formulas!A335</f>
        <v>0</v>
      </c>
      <c r="AC335" s="54">
        <f>Formulas!A342</f>
        <v>0</v>
      </c>
      <c r="AD335" s="54">
        <f>Formulas!A349</f>
        <v>0</v>
      </c>
      <c r="AE335" s="54">
        <f>Formulas!A356</f>
        <v>0</v>
      </c>
      <c r="AF335" s="54">
        <f>Formulas!A363</f>
        <v>0</v>
      </c>
      <c r="AG335" s="54">
        <f>Formulas!A370</f>
        <v>0</v>
      </c>
      <c r="AH335" s="54"/>
      <c r="AI335" s="336"/>
      <c r="AJ335" s="336"/>
      <c r="AK335" s="336"/>
      <c r="AL335" s="54"/>
      <c r="AM335" s="54"/>
      <c r="AN335" s="53"/>
      <c r="AO335" s="53"/>
      <c r="AP335" s="53"/>
      <c r="AQ335" s="53"/>
      <c r="AR335" s="53"/>
    </row>
    <row r="336" spans="1:44" customFormat="1" x14ac:dyDescent="0.3">
      <c r="A336" s="53"/>
      <c r="B336" s="53"/>
      <c r="C336" s="53"/>
      <c r="D336" s="53"/>
      <c r="E336" s="53"/>
      <c r="F336" s="53"/>
      <c r="G336" s="166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336"/>
      <c r="AB336" s="336">
        <f t="shared" ref="AB336:AB337" ca="1" si="470">1.5*RAND()^2*IF(RAND()&gt;0.5,1,-1)</f>
        <v>1.0594601239367236</v>
      </c>
      <c r="AC336" s="336">
        <f t="shared" ca="1" si="460"/>
        <v>-1.2183986216907627</v>
      </c>
      <c r="AD336" s="336">
        <f t="shared" ca="1" si="460"/>
        <v>-1.7347145578681118E-2</v>
      </c>
      <c r="AE336" s="336">
        <f t="shared" ca="1" si="460"/>
        <v>0.5481526517476536</v>
      </c>
      <c r="AF336" s="336">
        <f t="shared" ca="1" si="460"/>
        <v>-0.28667115513431191</v>
      </c>
      <c r="AG336" s="336">
        <f t="shared" ca="1" si="460"/>
        <v>-0.88296387915071406</v>
      </c>
      <c r="AH336" s="336"/>
      <c r="AI336" s="336"/>
      <c r="AJ336" s="336"/>
      <c r="AK336" s="336"/>
      <c r="AL336" s="54"/>
      <c r="AM336" s="54"/>
      <c r="AN336" s="53"/>
      <c r="AO336" s="55"/>
      <c r="AP336" s="55"/>
      <c r="AQ336" s="55"/>
      <c r="AR336" s="53"/>
    </row>
    <row r="337" spans="1:44" customFormat="1" x14ac:dyDescent="0.3">
      <c r="A337" s="53"/>
      <c r="B337" s="53"/>
      <c r="C337" s="53"/>
      <c r="D337" s="53"/>
      <c r="E337" s="53"/>
      <c r="F337" s="54"/>
      <c r="G337" s="165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3"/>
      <c r="AB337" s="336">
        <f t="shared" ca="1" si="470"/>
        <v>0.56398250007495032</v>
      </c>
      <c r="AC337" s="336">
        <f t="shared" ca="1" si="460"/>
        <v>0.26215207076336072</v>
      </c>
      <c r="AD337" s="336">
        <f t="shared" ca="1" si="460"/>
        <v>-6.5652650651574579E-2</v>
      </c>
      <c r="AE337" s="336">
        <f t="shared" ca="1" si="460"/>
        <v>-0.27346412160357303</v>
      </c>
      <c r="AF337" s="336">
        <f t="shared" ca="1" si="460"/>
        <v>-1.1315648012729718E-2</v>
      </c>
      <c r="AG337" s="336">
        <f t="shared" ca="1" si="460"/>
        <v>0.95488299994343828</v>
      </c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3"/>
    </row>
    <row r="338" spans="1:44" customFormat="1" x14ac:dyDescent="0.3">
      <c r="A338" s="53"/>
      <c r="B338" s="53"/>
      <c r="C338" s="53"/>
      <c r="D338" s="53"/>
      <c r="E338" s="53" t="s">
        <v>172</v>
      </c>
      <c r="F338" s="53">
        <f>F331</f>
        <v>0</v>
      </c>
      <c r="G338" s="56" t="e">
        <f t="shared" ref="G338:G339" ca="1" si="471">AM338</f>
        <v>#N/A</v>
      </c>
      <c r="H338" s="52" t="e">
        <f>INDEX(STATSTABLE,MATCH(F338,bpiTeams,0),MATCH(INDEX(H:H,1,1),statTitles,0))</f>
        <v>#N/A</v>
      </c>
      <c r="I338" s="52" t="e">
        <f>INDEX(STATSTABLE,MATCH(F338,bpiTeams,0),MATCH(INDEX(I:I,1,1),statTitles,0))</f>
        <v>#N/A</v>
      </c>
      <c r="J338" s="52" t="e">
        <f>INDEX(STATSTABLE,MATCH(F338,bpiTeams,0),MATCH(INDEX(J:J,1,1),statTitles,0))</f>
        <v>#N/A</v>
      </c>
      <c r="K338" s="52" t="e">
        <f>INDEX(STATSTABLE,MATCH(F338,bpiTeams,0),MATCH(INDEX(K:K,1,1),statTitles,0))</f>
        <v>#N/A</v>
      </c>
      <c r="L338" s="52" t="e">
        <f>INDEX(STATSTABLE,MATCH(F338,bpiTeams,0),MATCH(INDEX(L:L,1,1),statTitles,0))</f>
        <v>#N/A</v>
      </c>
      <c r="M338" s="52" t="e">
        <f>INDEX(STATSTABLE,MATCH(F338,bpiTeams,0),MATCH(INDEX(M:M,1,1),statTitles,0))</f>
        <v>#N/A</v>
      </c>
      <c r="N338" s="52" t="e">
        <f>INDEX(STATSTABLE,MATCH(F338,bpiTeams,0),MATCH(INDEX(N:N,1,1),statTitles,0))</f>
        <v>#N/A</v>
      </c>
      <c r="O338" s="52" t="e">
        <f>INDEX(STATSTABLE,MATCH(F338,bpiTeams,0),MATCH(INDEX(O:O,1,1),statTitles,0))</f>
        <v>#N/A</v>
      </c>
      <c r="P338" s="52" t="e">
        <f>INDEX(STATSTABLE,MATCH(F338,bpiTeams,0),MATCH(INDEX(P:P,1,1),statTitles,0))</f>
        <v>#N/A</v>
      </c>
      <c r="Q338" s="52" t="e">
        <f>INDEX(STATSTABLE,MATCH(F338,bpiTeams,0),MATCH(INDEX(Q:Q,1,1),statTitles,0))</f>
        <v>#N/A</v>
      </c>
      <c r="R338" s="52" t="e">
        <f>INDEX(STATSTABLE,MATCH(F338,bpiTeams,0),MATCH(INDEX(R:R,1,1),statTitles,0))</f>
        <v>#N/A</v>
      </c>
      <c r="S338" s="52" t="e">
        <f>INDEX(STATSTABLE,MATCH(F338,bpiTeams,0),MATCH(INDEX(S:S,1,1),statTitles,0))</f>
        <v>#N/A</v>
      </c>
      <c r="T338" s="52" t="e">
        <f>INDEX(STATSTABLE,MATCH(F338,bpiTeams,0),MATCH(INDEX(T:T,1,1),statTitles,0))</f>
        <v>#N/A</v>
      </c>
      <c r="U338" s="52" t="e">
        <f>INDEX(STATSTABLE,MATCH(F338,bpiTeams,0),MATCH(INDEX(U:U,1,1),statTitles,0))</f>
        <v>#N/A</v>
      </c>
      <c r="V338" s="52" t="e">
        <f>INDEX(STATSTABLE,MATCH(F338,bpiTeams,0),MATCH(INDEX(V:V,1,1),statTitles,0))</f>
        <v>#N/A</v>
      </c>
      <c r="W338" s="52" t="e">
        <f>INDEX(STATSTABLE,MATCH(F338,bpiTeams,0),MATCH(INDEX(W:W,1,1),statTitles,0))</f>
        <v>#N/A</v>
      </c>
      <c r="X338" s="52" t="e">
        <f>INDEX(STATSTABLE,MATCH(F338,bpiTeams,0),MATCH(INDEX(X:X,1,1),statTitles,0))</f>
        <v>#N/A</v>
      </c>
      <c r="Y338" s="52" t="e">
        <f>INDEX(STATSTABLE,MATCH(F338,bpiTeams,0),MATCH(INDEX(Y:Y,1,1),statTitles,0))</f>
        <v>#N/A</v>
      </c>
      <c r="Z338" s="52" t="e">
        <f>INDEX(STATSTABLE,MATCH(F338,bpiTeams,0),MATCH(INDEX(Z:Z,1,1),statTitles,0))</f>
        <v>#N/A</v>
      </c>
      <c r="AA338" s="55" t="e">
        <f t="shared" ref="AA338:AA339" si="472">(K338-(R338*S338)/100-3*(M338*N338)/100)/2</f>
        <v>#N/A</v>
      </c>
      <c r="AB338" s="55" t="e">
        <f t="shared" ref="AB338:AB339" si="473">SUM(AA338,(M338*N338/100))/(I338/100)</f>
        <v>#N/A</v>
      </c>
      <c r="AC338" s="55" t="e">
        <f t="shared" ref="AC338" si="474">X338*0.5+X339*0.5</f>
        <v>#N/A</v>
      </c>
      <c r="AD338" s="55" t="e">
        <f t="shared" ref="AD338:AD339" si="475">M338/AB338</f>
        <v>#N/A</v>
      </c>
      <c r="AE338" s="336" t="e">
        <f t="shared" ref="AE338:AE339" si="476">AA338/(AB338-M338)</f>
        <v>#N/A</v>
      </c>
      <c r="AF338" s="223" t="e">
        <f ca="1">INDEX(FGA_COEFFS,1,1)+AC338*INDEX(FGA_COEFFS,1,2)+AB338*INDEX(FGA_COEFFS,1,3)+U338*INDEX(FGA_COEFFS,1,4)+T339*INDEX(FGA_COEFFS,1,5)+V338*INDEX(FGA_COEFFS,1,6)+W339*INDEX(FGA_COEFFS,1,7)+P339*INDEX(FGA_COEFFS,1,8)+AB342*AB343</f>
        <v>#N/A</v>
      </c>
      <c r="AG338" s="223" t="e">
        <f ca="1">INDEX(THREEPTA_COEFFS,1,1)+AF338*INDEX(THREEPTA_COEFFS,1,2)+M338*INDEX(THREEPTA_COEFFS,1,3)+AD338*INDEX(THREEPTA_COEFFS,1,4)+N338*INDEX(THREEPTA_COEFFS,1,5)+O339*INDEX(THREEPTA_COEFFS,1,6)+AC342*AC343</f>
        <v>#N/A</v>
      </c>
      <c r="AH338" s="223" t="e">
        <f ca="1">INDEX(THREEPTPCT_COEFFS,1,1)+N338*INDEX(THREEPTPCT_COEFFS,1,2)+O339*INDEX(THREEPTPCT_COEFFS,1,3)+AD342*AD343</f>
        <v>#N/A</v>
      </c>
      <c r="AI338" s="55" t="e">
        <f t="shared" ref="AI338:AI339" ca="1" si="477">AF338-AG338</f>
        <v>#N/A</v>
      </c>
      <c r="AJ338" s="223" t="e">
        <f ca="1">INDEX(TWOPTPCT_COEFFS,1,1)+AE338*INDEX(TWOPTPCT_COEFFS,1,2)+L339*INDEX(TWOPTPCT_COEFFS,1,3)+J339*INDEX(TWOPTPCT_COEFFS,1,4)+O339*INDEX(TWOPTPCT_COEFFS,1,5)+AE342*AE343</f>
        <v>#N/A</v>
      </c>
      <c r="AK338" s="223" t="e">
        <f ca="1">INDEX(FTA_COEFFS,1,1)+R338*INDEX(FTA_COEFFS,1,2)+Q339*INDEX(FTA_COEFFS,1,3)+(T338+U338)*INDEX(FTA_COEFFS,1,4)+(T339+U339)*INDEX(FTA_COEFFS,1,5)+P339*INDEX(FTA_COEFFS,1,6)+AF342*AF343</f>
        <v>#N/A</v>
      </c>
      <c r="AL338" s="223" t="e">
        <f ca="1">INDEX(FTPCT_COEFFS,1,1)+S338*INDEX(FTPCT_COEFFS,1,2)+I338*INDEX(FTPCT_COEFFS,1,3)+J339*INDEX(FTPCT_COEFFS,1,4)+AG342*AG343</f>
        <v>#N/A</v>
      </c>
      <c r="AM338" s="338" t="e">
        <f t="shared" ref="AM338:AM339" ca="1" si="478">AG338*AH338/100+AI338*AJ338+AK338*AL338/100</f>
        <v>#N/A</v>
      </c>
      <c r="AN338" s="55"/>
      <c r="AO338" s="55"/>
      <c r="AP338" s="55"/>
      <c r="AQ338" s="55"/>
      <c r="AR338" s="53"/>
    </row>
    <row r="339" spans="1:44" customFormat="1" x14ac:dyDescent="0.3">
      <c r="A339" s="53"/>
      <c r="B339" s="53"/>
      <c r="C339" s="53"/>
      <c r="D339" s="53"/>
      <c r="E339" s="53" t="s">
        <v>175</v>
      </c>
      <c r="F339" s="54" t="e">
        <f>F332</f>
        <v>#N/A</v>
      </c>
      <c r="G339" s="56" t="e">
        <f t="shared" ca="1" si="471"/>
        <v>#N/A</v>
      </c>
      <c r="H339" s="52" t="e">
        <f>INDEX(STATSTABLE,MATCH(F339,bpiTeams,0),MATCH(INDEX(H:H,1,1),statTitles,0))</f>
        <v>#N/A</v>
      </c>
      <c r="I339" s="52" t="e">
        <f>INDEX(STATSTABLE,MATCH(F339,bpiTeams,0),MATCH(INDEX(I:I,1,1),statTitles,0))</f>
        <v>#N/A</v>
      </c>
      <c r="J339" s="52" t="e">
        <f>INDEX(STATSTABLE,MATCH(F339,bpiTeams,0),MATCH(INDEX(J:J,1,1),statTitles,0))</f>
        <v>#N/A</v>
      </c>
      <c r="K339" s="52" t="e">
        <f>INDEX(STATSTABLE,MATCH(F339,bpiTeams,0),MATCH(INDEX(K:K,1,1),statTitles,0))</f>
        <v>#N/A</v>
      </c>
      <c r="L339" s="52" t="e">
        <f>INDEX(STATSTABLE,MATCH(F339,bpiTeams,0),MATCH(INDEX(L:L,1,1),statTitles,0))</f>
        <v>#N/A</v>
      </c>
      <c r="M339" s="52" t="e">
        <f>INDEX(STATSTABLE,MATCH(F339,bpiTeams,0),MATCH(INDEX(M:M,1,1),statTitles,0))</f>
        <v>#N/A</v>
      </c>
      <c r="N339" s="52" t="e">
        <f>INDEX(STATSTABLE,MATCH(F339,bpiTeams,0),MATCH(INDEX(N:N,1,1),statTitles,0))</f>
        <v>#N/A</v>
      </c>
      <c r="O339" s="52" t="e">
        <f>INDEX(STATSTABLE,MATCH(F339,bpiTeams,0),MATCH(INDEX(O:O,1,1),statTitles,0))</f>
        <v>#N/A</v>
      </c>
      <c r="P339" s="52" t="e">
        <f>INDEX(STATSTABLE,MATCH(F339,bpiTeams,0),MATCH(INDEX(P:P,1,1),statTitles,0))</f>
        <v>#N/A</v>
      </c>
      <c r="Q339" s="52" t="e">
        <f>INDEX(STATSTABLE,MATCH(F339,bpiTeams,0),MATCH(INDEX(Q:Q,1,1),statTitles,0))</f>
        <v>#N/A</v>
      </c>
      <c r="R339" s="52" t="e">
        <f>INDEX(STATSTABLE,MATCH(F339,bpiTeams,0),MATCH(INDEX(R:R,1,1),statTitles,0))</f>
        <v>#N/A</v>
      </c>
      <c r="S339" s="52" t="e">
        <f>INDEX(STATSTABLE,MATCH(F339,bpiTeams,0),MATCH(INDEX(S:S,1,1),statTitles,0))</f>
        <v>#N/A</v>
      </c>
      <c r="T339" s="52" t="e">
        <f>INDEX(STATSTABLE,MATCH(F339,bpiTeams,0),MATCH(INDEX(T:T,1,1),statTitles,0))</f>
        <v>#N/A</v>
      </c>
      <c r="U339" s="52" t="e">
        <f>INDEX(STATSTABLE,MATCH(F339,bpiTeams,0),MATCH(INDEX(U:U,1,1),statTitles,0))</f>
        <v>#N/A</v>
      </c>
      <c r="V339" s="52" t="e">
        <f>INDEX(STATSTABLE,MATCH(F339,bpiTeams,0),MATCH(INDEX(V:V,1,1),statTitles,0))</f>
        <v>#N/A</v>
      </c>
      <c r="W339" s="52" t="e">
        <f>INDEX(STATSTABLE,MATCH(F339,bpiTeams,0),MATCH(INDEX(W:W,1,1),statTitles,0))</f>
        <v>#N/A</v>
      </c>
      <c r="X339" s="52" t="e">
        <f>INDEX(STATSTABLE,MATCH(F339,bpiTeams,0),MATCH(INDEX(X:X,1,1),statTitles,0))</f>
        <v>#N/A</v>
      </c>
      <c r="Y339" s="52" t="e">
        <f>INDEX(STATSTABLE,MATCH(F339,bpiTeams,0),MATCH(INDEX(Y:Y,1,1),statTitles,0))</f>
        <v>#N/A</v>
      </c>
      <c r="Z339" s="52" t="e">
        <f>INDEX(STATSTABLE,MATCH(F339,bpiTeams,0),MATCH(INDEX(Z:Z,1,1),statTitles,0))</f>
        <v>#N/A</v>
      </c>
      <c r="AA339" s="55" t="e">
        <f t="shared" si="472"/>
        <v>#N/A</v>
      </c>
      <c r="AB339" s="55" t="e">
        <f t="shared" si="473"/>
        <v>#N/A</v>
      </c>
      <c r="AC339" s="55" t="e">
        <f t="shared" ref="AC339" si="479">AC338</f>
        <v>#N/A</v>
      </c>
      <c r="AD339" s="55" t="e">
        <f t="shared" si="475"/>
        <v>#N/A</v>
      </c>
      <c r="AE339" s="336" t="e">
        <f t="shared" si="476"/>
        <v>#N/A</v>
      </c>
      <c r="AF339" s="223" t="e">
        <f ca="1">INDEX(FGA_COEFFS,1,1)+AC339*INDEX(FGA_COEFFS,1,2)+AB339*INDEX(FGA_COEFFS,1,3)+U339*INDEX(FGA_COEFFS,1,4)+T338*INDEX(FGA_COEFFS,1,5)+V339*INDEX(FGA_COEFFS,1,6)+W338*INDEX(FGA_COEFFS,1,7)+P338*INDEX(FGA_COEFFS,1,8)+AB342*AB344</f>
        <v>#N/A</v>
      </c>
      <c r="AG339" s="223" t="e">
        <f ca="1">INDEX(THREEPTA_COEFFS,1,1)+AF339*INDEX(THREEPTA_COEFFS,1,2)+M339*INDEX(THREEPTA_COEFFS,1,3)+AD339*INDEX(THREEPTA_COEFFS,1,4)+N339*INDEX(THREEPTA_COEFFS,1,5)+O338*INDEX(THREEPTA_COEFFS,1,6)+AC342*AC344</f>
        <v>#N/A</v>
      </c>
      <c r="AH339" s="223" t="e">
        <f ca="1">INDEX(THREEPTPCT_COEFFS,1,1)+N339*INDEX(THREEPTPCT_COEFFS,1,2)+O338*INDEX(THREEPTPCT_COEFFS,1,3)+AD342*AD344</f>
        <v>#N/A</v>
      </c>
      <c r="AI339" s="55" t="e">
        <f t="shared" ca="1" si="477"/>
        <v>#N/A</v>
      </c>
      <c r="AJ339" s="223" t="e">
        <f ca="1">INDEX(TWOPTPCT_COEFFS,1,1)+AE339*INDEX(TWOPTPCT_COEFFS,1,2)+L338*INDEX(TWOPTPCT_COEFFS,1,3)+J338*INDEX(TWOPTPCT_COEFFS,1,4)+O338*INDEX(TWOPTPCT_COEFFS,1,5)+AE342*AE344</f>
        <v>#N/A</v>
      </c>
      <c r="AK339" s="223" t="e">
        <f ca="1">INDEX(FTA_COEFFS,1,1)+R339*INDEX(FTA_COEFFS,1,2)+Q338*INDEX(FTA_COEFFS,1,3)+(T339+U339)*INDEX(FTA_COEFFS,1,4)+(T338+U338)*INDEX(FTA_COEFFS,1,5)+P338*INDEX(FTA_COEFFS,1,6)+AF342*AF344</f>
        <v>#N/A</v>
      </c>
      <c r="AL339" s="223" t="e">
        <f ca="1">INDEX(FTPCT_COEFFS,1,1)+S339*INDEX(FTPCT_COEFFS,1,2)+I339*INDEX(FTPCT_COEFFS,1,3)+J338*INDEX(FTPCT_COEFFS,1,4)+AG342*AG344</f>
        <v>#N/A</v>
      </c>
      <c r="AM339" s="338" t="e">
        <f t="shared" ca="1" si="478"/>
        <v>#N/A</v>
      </c>
      <c r="AN339" s="55"/>
      <c r="AO339" s="55"/>
      <c r="AP339" s="55"/>
      <c r="AQ339" s="55"/>
      <c r="AR339" s="53"/>
    </row>
    <row r="340" spans="1:44" customFormat="1" x14ac:dyDescent="0.3">
      <c r="A340" s="53"/>
      <c r="B340" s="53"/>
      <c r="C340" s="53"/>
      <c r="D340" s="53"/>
      <c r="E340" s="64" t="e">
        <f ca="1">IF(G339&gt;G338,F339,F338)</f>
        <v>#N/A</v>
      </c>
      <c r="F340" s="53"/>
      <c r="G340" s="56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5"/>
      <c r="AB340" s="55"/>
      <c r="AC340" s="55"/>
      <c r="AD340" s="55"/>
      <c r="AE340" s="55"/>
      <c r="AF340" s="337"/>
      <c r="AG340" s="337"/>
      <c r="AH340" s="337"/>
      <c r="AI340" s="337"/>
      <c r="AJ340" s="337"/>
      <c r="AK340" s="337"/>
      <c r="AL340" s="337"/>
      <c r="AM340" s="337"/>
      <c r="AN340" s="55"/>
      <c r="AO340" s="55"/>
      <c r="AP340" s="55"/>
      <c r="AQ340" s="55"/>
      <c r="AR340" s="53"/>
    </row>
    <row r="341" spans="1:44" customFormat="1" x14ac:dyDescent="0.3">
      <c r="A341" s="53"/>
      <c r="B341" s="53"/>
      <c r="C341" s="53"/>
      <c r="D341" s="53"/>
      <c r="E341" s="53"/>
      <c r="F341" s="53"/>
      <c r="G341" s="166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4" t="s">
        <v>1305</v>
      </c>
      <c r="AB341" s="54" t="s">
        <v>128</v>
      </c>
      <c r="AC341" s="54" t="s">
        <v>157</v>
      </c>
      <c r="AD341" s="54" t="s">
        <v>151</v>
      </c>
      <c r="AE341" s="54" t="s">
        <v>1327</v>
      </c>
      <c r="AF341" s="54" t="s">
        <v>129</v>
      </c>
      <c r="AG341" s="54" t="s">
        <v>116</v>
      </c>
      <c r="AH341" s="54"/>
      <c r="AI341" s="54"/>
      <c r="AJ341" s="54"/>
      <c r="AK341" s="54"/>
      <c r="AL341" s="54"/>
      <c r="AM341" s="54"/>
      <c r="AN341" s="53"/>
      <c r="AO341" s="53"/>
      <c r="AP341" s="53"/>
      <c r="AQ341" s="53"/>
      <c r="AR341" s="53"/>
    </row>
    <row r="342" spans="1:44" customFormat="1" x14ac:dyDescent="0.3">
      <c r="A342" s="53"/>
      <c r="B342" s="53"/>
      <c r="C342" s="53"/>
      <c r="D342" s="53" t="e">
        <f ca="1">IF(G338&gt;(G339+(W338-W339)/2),1,IF(G339&gt;(G338+(W339-W338)/2),0,"Close"))</f>
        <v>#N/A</v>
      </c>
      <c r="E342" s="53"/>
      <c r="F342" s="53"/>
      <c r="G342" s="166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4"/>
      <c r="AB342" s="54">
        <f>Formulas!A342</f>
        <v>0</v>
      </c>
      <c r="AC342" s="54">
        <f>Formulas!A349</f>
        <v>0</v>
      </c>
      <c r="AD342" s="54">
        <f>Formulas!A356</f>
        <v>0</v>
      </c>
      <c r="AE342" s="54">
        <f>Formulas!A363</f>
        <v>0</v>
      </c>
      <c r="AF342" s="54">
        <f>Formulas!A370</f>
        <v>0</v>
      </c>
      <c r="AG342" s="54">
        <f>Formulas!A377</f>
        <v>0</v>
      </c>
      <c r="AH342" s="54"/>
      <c r="AI342" s="336"/>
      <c r="AJ342" s="336"/>
      <c r="AK342" s="336"/>
      <c r="AL342" s="54"/>
      <c r="AM342" s="54"/>
      <c r="AN342" s="53"/>
      <c r="AO342" s="53"/>
      <c r="AP342" s="53"/>
      <c r="AQ342" s="53"/>
      <c r="AR342" s="53"/>
    </row>
    <row r="343" spans="1:44" customFormat="1" x14ac:dyDescent="0.3">
      <c r="A343" s="53"/>
      <c r="B343" s="53"/>
      <c r="C343" s="53"/>
      <c r="D343" s="53"/>
      <c r="E343" s="53"/>
      <c r="F343" s="53"/>
      <c r="G343" s="166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336"/>
      <c r="AB343" s="336">
        <f t="shared" ref="AB343:AB344" ca="1" si="480">1.5*RAND()^2*IF(RAND()&gt;0.5,1,-1)</f>
        <v>-9.2433230198193956E-3</v>
      </c>
      <c r="AC343" s="336">
        <f t="shared" ca="1" si="460"/>
        <v>-1.1974180269489318</v>
      </c>
      <c r="AD343" s="336">
        <f t="shared" ca="1" si="460"/>
        <v>-0.61275235122650318</v>
      </c>
      <c r="AE343" s="336">
        <f t="shared" ca="1" si="460"/>
        <v>-0.4724745554493206</v>
      </c>
      <c r="AF343" s="336">
        <f t="shared" ca="1" si="460"/>
        <v>6.8334590046487294E-3</v>
      </c>
      <c r="AG343" s="336">
        <f t="shared" ca="1" si="460"/>
        <v>0.36965831313172437</v>
      </c>
      <c r="AH343" s="336"/>
      <c r="AI343" s="336"/>
      <c r="AJ343" s="336"/>
      <c r="AK343" s="336"/>
      <c r="AL343" s="54"/>
      <c r="AM343" s="54"/>
      <c r="AN343" s="53"/>
      <c r="AO343" s="55"/>
      <c r="AP343" s="55"/>
      <c r="AQ343" s="55"/>
      <c r="AR343" s="53"/>
    </row>
    <row r="344" spans="1:44" customFormat="1" x14ac:dyDescent="0.3">
      <c r="A344" s="53"/>
      <c r="B344" s="53"/>
      <c r="C344" s="53"/>
      <c r="D344" s="53"/>
      <c r="E344" s="53"/>
      <c r="F344" s="54"/>
      <c r="G344" s="165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3"/>
      <c r="AB344" s="336">
        <f t="shared" ca="1" si="480"/>
        <v>3.7070839580279527E-2</v>
      </c>
      <c r="AC344" s="336">
        <f t="shared" ca="1" si="460"/>
        <v>-0.87372719845724589</v>
      </c>
      <c r="AD344" s="336">
        <f t="shared" ca="1" si="460"/>
        <v>6.4229381136777812E-3</v>
      </c>
      <c r="AE344" s="336">
        <f t="shared" ca="1" si="460"/>
        <v>0.58023756817405658</v>
      </c>
      <c r="AF344" s="336">
        <f t="shared" ca="1" si="460"/>
        <v>-9.5387759775826295E-2</v>
      </c>
      <c r="AG344" s="336">
        <f t="shared" ca="1" si="460"/>
        <v>-0.68391476119767824</v>
      </c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3"/>
    </row>
    <row r="345" spans="1:44" customFormat="1" x14ac:dyDescent="0.3">
      <c r="A345" s="53"/>
      <c r="B345" s="53"/>
      <c r="C345" s="53"/>
      <c r="D345" s="53"/>
      <c r="E345" s="53" t="s">
        <v>172</v>
      </c>
      <c r="F345" s="67">
        <f>F275</f>
        <v>0</v>
      </c>
      <c r="G345" s="56" t="e">
        <f t="shared" ref="G345:G346" ca="1" si="481">AM345</f>
        <v>#N/A</v>
      </c>
      <c r="H345" s="52" t="e">
        <f>INDEX(STATSTABLE,MATCH(F345,bpiTeams,0),MATCH(INDEX(H:H,1,1),statTitles,0))</f>
        <v>#N/A</v>
      </c>
      <c r="I345" s="52" t="e">
        <f>INDEX(STATSTABLE,MATCH(F345,bpiTeams,0),MATCH(INDEX(I:I,1,1),statTitles,0))</f>
        <v>#N/A</v>
      </c>
      <c r="J345" s="52" t="e">
        <f>INDEX(STATSTABLE,MATCH(F345,bpiTeams,0),MATCH(INDEX(J:J,1,1),statTitles,0))</f>
        <v>#N/A</v>
      </c>
      <c r="K345" s="52" t="e">
        <f>INDEX(STATSTABLE,MATCH(F345,bpiTeams,0),MATCH(INDEX(K:K,1,1),statTitles,0))</f>
        <v>#N/A</v>
      </c>
      <c r="L345" s="52" t="e">
        <f>INDEX(STATSTABLE,MATCH(F345,bpiTeams,0),MATCH(INDEX(L:L,1,1),statTitles,0))</f>
        <v>#N/A</v>
      </c>
      <c r="M345" s="52" t="e">
        <f>INDEX(STATSTABLE,MATCH(F345,bpiTeams,0),MATCH(INDEX(M:M,1,1),statTitles,0))</f>
        <v>#N/A</v>
      </c>
      <c r="N345" s="52" t="e">
        <f>INDEX(STATSTABLE,MATCH(F345,bpiTeams,0),MATCH(INDEX(N:N,1,1),statTitles,0))</f>
        <v>#N/A</v>
      </c>
      <c r="O345" s="52" t="e">
        <f>INDEX(STATSTABLE,MATCH(F345,bpiTeams,0),MATCH(INDEX(O:O,1,1),statTitles,0))</f>
        <v>#N/A</v>
      </c>
      <c r="P345" s="52" t="e">
        <f>INDEX(STATSTABLE,MATCH(F345,bpiTeams,0),MATCH(INDEX(P:P,1,1),statTitles,0))</f>
        <v>#N/A</v>
      </c>
      <c r="Q345" s="52" t="e">
        <f>INDEX(STATSTABLE,MATCH(F345,bpiTeams,0),MATCH(INDEX(Q:Q,1,1),statTitles,0))</f>
        <v>#N/A</v>
      </c>
      <c r="R345" s="52" t="e">
        <f>INDEX(STATSTABLE,MATCH(F345,bpiTeams,0),MATCH(INDEX(R:R,1,1),statTitles,0))</f>
        <v>#N/A</v>
      </c>
      <c r="S345" s="52" t="e">
        <f>INDEX(STATSTABLE,MATCH(F345,bpiTeams,0),MATCH(INDEX(S:S,1,1),statTitles,0))</f>
        <v>#N/A</v>
      </c>
      <c r="T345" s="52" t="e">
        <f>INDEX(STATSTABLE,MATCH(F345,bpiTeams,0),MATCH(INDEX(T:T,1,1),statTitles,0))</f>
        <v>#N/A</v>
      </c>
      <c r="U345" s="52" t="e">
        <f>INDEX(STATSTABLE,MATCH(F345,bpiTeams,0),MATCH(INDEX(U:U,1,1),statTitles,0))</f>
        <v>#N/A</v>
      </c>
      <c r="V345" s="52" t="e">
        <f>INDEX(STATSTABLE,MATCH(F345,bpiTeams,0),MATCH(INDEX(V:V,1,1),statTitles,0))</f>
        <v>#N/A</v>
      </c>
      <c r="W345" s="52" t="e">
        <f>INDEX(STATSTABLE,MATCH(F345,bpiTeams,0),MATCH(INDEX(W:W,1,1),statTitles,0))</f>
        <v>#N/A</v>
      </c>
      <c r="X345" s="52" t="e">
        <f>INDEX(STATSTABLE,MATCH(F345,bpiTeams,0),MATCH(INDEX(X:X,1,1),statTitles,0))</f>
        <v>#N/A</v>
      </c>
      <c r="Y345" s="52" t="e">
        <f>INDEX(STATSTABLE,MATCH(F345,bpiTeams,0),MATCH(INDEX(Y:Y,1,1),statTitles,0))</f>
        <v>#N/A</v>
      </c>
      <c r="Z345" s="52" t="e">
        <f>INDEX(STATSTABLE,MATCH(F345,bpiTeams,0),MATCH(INDEX(Z:Z,1,1),statTitles,0))</f>
        <v>#N/A</v>
      </c>
      <c r="AA345" s="55" t="e">
        <f t="shared" ref="AA345:AA346" si="482">(K345-(R345*S345)/100-3*(M345*N345)/100)/2</f>
        <v>#N/A</v>
      </c>
      <c r="AB345" s="55" t="e">
        <f t="shared" ref="AB345:AB346" si="483">SUM(AA345,(M345*N345/100))/(I345/100)</f>
        <v>#N/A</v>
      </c>
      <c r="AC345" s="55" t="e">
        <f t="shared" ref="AC345" si="484">X345*0.5+X346*0.5</f>
        <v>#N/A</v>
      </c>
      <c r="AD345" s="55" t="e">
        <f t="shared" ref="AD345:AD346" si="485">M345/AB345</f>
        <v>#N/A</v>
      </c>
      <c r="AE345" s="336" t="e">
        <f t="shared" ref="AE345:AE346" si="486">AA345/(AB345-M345)</f>
        <v>#N/A</v>
      </c>
      <c r="AF345" s="223" t="e">
        <f ca="1">INDEX(FGA_COEFFS,1,1)+AC345*INDEX(FGA_COEFFS,1,2)+AB345*INDEX(FGA_COEFFS,1,3)+U345*INDEX(FGA_COEFFS,1,4)+T346*INDEX(FGA_COEFFS,1,5)+V345*INDEX(FGA_COEFFS,1,6)+W346*INDEX(FGA_COEFFS,1,7)+P346*INDEX(FGA_COEFFS,1,8)+AB349*AB350</f>
        <v>#N/A</v>
      </c>
      <c r="AG345" s="223" t="e">
        <f ca="1">INDEX(THREEPTA_COEFFS,1,1)+AF345*INDEX(THREEPTA_COEFFS,1,2)+M345*INDEX(THREEPTA_COEFFS,1,3)+AD345*INDEX(THREEPTA_COEFFS,1,4)+N345*INDEX(THREEPTA_COEFFS,1,5)+O346*INDEX(THREEPTA_COEFFS,1,6)+AC349*AC350</f>
        <v>#N/A</v>
      </c>
      <c r="AH345" s="223" t="e">
        <f ca="1">INDEX(THREEPTPCT_COEFFS,1,1)+N345*INDEX(THREEPTPCT_COEFFS,1,2)+O346*INDEX(THREEPTPCT_COEFFS,1,3)+AD349*AD350</f>
        <v>#N/A</v>
      </c>
      <c r="AI345" s="55" t="e">
        <f t="shared" ref="AI345:AI346" ca="1" si="487">AF345-AG345</f>
        <v>#N/A</v>
      </c>
      <c r="AJ345" s="223" t="e">
        <f ca="1">INDEX(TWOPTPCT_COEFFS,1,1)+AE345*INDEX(TWOPTPCT_COEFFS,1,2)+L346*INDEX(TWOPTPCT_COEFFS,1,3)+J346*INDEX(TWOPTPCT_COEFFS,1,4)+O346*INDEX(TWOPTPCT_COEFFS,1,5)+AE349*AE350</f>
        <v>#N/A</v>
      </c>
      <c r="AK345" s="223" t="e">
        <f ca="1">INDEX(FTA_COEFFS,1,1)+R345*INDEX(FTA_COEFFS,1,2)+Q346*INDEX(FTA_COEFFS,1,3)+(T345+U345)*INDEX(FTA_COEFFS,1,4)+(T346+U346)*INDEX(FTA_COEFFS,1,5)+P346*INDEX(FTA_COEFFS,1,6)+AF349*AF350</f>
        <v>#N/A</v>
      </c>
      <c r="AL345" s="223" t="e">
        <f ca="1">INDEX(FTPCT_COEFFS,1,1)+S345*INDEX(FTPCT_COEFFS,1,2)+I345*INDEX(FTPCT_COEFFS,1,3)+J346*INDEX(FTPCT_COEFFS,1,4)+AG349*AG350</f>
        <v>#N/A</v>
      </c>
      <c r="AM345" s="338" t="e">
        <f t="shared" ref="AM345:AM346" ca="1" si="488">AG345*AH345/100+AI345*AJ345+AK345*AL345/100</f>
        <v>#N/A</v>
      </c>
      <c r="AN345" s="55"/>
      <c r="AO345" s="55"/>
      <c r="AP345" s="55"/>
      <c r="AQ345" s="55"/>
      <c r="AR345" s="53"/>
    </row>
    <row r="346" spans="1:44" customFormat="1" x14ac:dyDescent="0.3">
      <c r="A346" s="53"/>
      <c r="B346" s="53"/>
      <c r="C346" s="53"/>
      <c r="D346" s="53"/>
      <c r="E346" s="53" t="s">
        <v>175</v>
      </c>
      <c r="F346" s="67" t="e">
        <f>'Map of Bracket (for Pred Tools)'!T14</f>
        <v>#N/A</v>
      </c>
      <c r="G346" s="56" t="e">
        <f t="shared" ca="1" si="481"/>
        <v>#N/A</v>
      </c>
      <c r="H346" s="52" t="e">
        <f>INDEX(STATSTABLE,MATCH(F346,bpiTeams,0),MATCH(INDEX(H:H,1,1),statTitles,0))</f>
        <v>#N/A</v>
      </c>
      <c r="I346" s="52" t="e">
        <f>INDEX(STATSTABLE,MATCH(F346,bpiTeams,0),MATCH(INDEX(I:I,1,1),statTitles,0))</f>
        <v>#N/A</v>
      </c>
      <c r="J346" s="52" t="e">
        <f>INDEX(STATSTABLE,MATCH(F346,bpiTeams,0),MATCH(INDEX(J:J,1,1),statTitles,0))</f>
        <v>#N/A</v>
      </c>
      <c r="K346" s="52" t="e">
        <f>INDEX(STATSTABLE,MATCH(F346,bpiTeams,0),MATCH(INDEX(K:K,1,1),statTitles,0))</f>
        <v>#N/A</v>
      </c>
      <c r="L346" s="52" t="e">
        <f>INDEX(STATSTABLE,MATCH(F346,bpiTeams,0),MATCH(INDEX(L:L,1,1),statTitles,0))</f>
        <v>#N/A</v>
      </c>
      <c r="M346" s="52" t="e">
        <f>INDEX(STATSTABLE,MATCH(F346,bpiTeams,0),MATCH(INDEX(M:M,1,1),statTitles,0))</f>
        <v>#N/A</v>
      </c>
      <c r="N346" s="52" t="e">
        <f>INDEX(STATSTABLE,MATCH(F346,bpiTeams,0),MATCH(INDEX(N:N,1,1),statTitles,0))</f>
        <v>#N/A</v>
      </c>
      <c r="O346" s="52" t="e">
        <f>INDEX(STATSTABLE,MATCH(F346,bpiTeams,0),MATCH(INDEX(O:O,1,1),statTitles,0))</f>
        <v>#N/A</v>
      </c>
      <c r="P346" s="52" t="e">
        <f>INDEX(STATSTABLE,MATCH(F346,bpiTeams,0),MATCH(INDEX(P:P,1,1),statTitles,0))</f>
        <v>#N/A</v>
      </c>
      <c r="Q346" s="52" t="e">
        <f>INDEX(STATSTABLE,MATCH(F346,bpiTeams,0),MATCH(INDEX(Q:Q,1,1),statTitles,0))</f>
        <v>#N/A</v>
      </c>
      <c r="R346" s="52" t="e">
        <f>INDEX(STATSTABLE,MATCH(F346,bpiTeams,0),MATCH(INDEX(R:R,1,1),statTitles,0))</f>
        <v>#N/A</v>
      </c>
      <c r="S346" s="52" t="e">
        <f>INDEX(STATSTABLE,MATCH(F346,bpiTeams,0),MATCH(INDEX(S:S,1,1),statTitles,0))</f>
        <v>#N/A</v>
      </c>
      <c r="T346" s="52" t="e">
        <f>INDEX(STATSTABLE,MATCH(F346,bpiTeams,0),MATCH(INDEX(T:T,1,1),statTitles,0))</f>
        <v>#N/A</v>
      </c>
      <c r="U346" s="52" t="e">
        <f>INDEX(STATSTABLE,MATCH(F346,bpiTeams,0),MATCH(INDEX(U:U,1,1),statTitles,0))</f>
        <v>#N/A</v>
      </c>
      <c r="V346" s="52" t="e">
        <f>INDEX(STATSTABLE,MATCH(F346,bpiTeams,0),MATCH(INDEX(V:V,1,1),statTitles,0))</f>
        <v>#N/A</v>
      </c>
      <c r="W346" s="52" t="e">
        <f>INDEX(STATSTABLE,MATCH(F346,bpiTeams,0),MATCH(INDEX(W:W,1,1),statTitles,0))</f>
        <v>#N/A</v>
      </c>
      <c r="X346" s="52" t="e">
        <f>INDEX(STATSTABLE,MATCH(F346,bpiTeams,0),MATCH(INDEX(X:X,1,1),statTitles,0))</f>
        <v>#N/A</v>
      </c>
      <c r="Y346" s="52" t="e">
        <f>INDEX(STATSTABLE,MATCH(F346,bpiTeams,0),MATCH(INDEX(Y:Y,1,1),statTitles,0))</f>
        <v>#N/A</v>
      </c>
      <c r="Z346" s="52" t="e">
        <f>INDEX(STATSTABLE,MATCH(F346,bpiTeams,0),MATCH(INDEX(Z:Z,1,1),statTitles,0))</f>
        <v>#N/A</v>
      </c>
      <c r="AA346" s="55" t="e">
        <f t="shared" si="482"/>
        <v>#N/A</v>
      </c>
      <c r="AB346" s="55" t="e">
        <f t="shared" si="483"/>
        <v>#N/A</v>
      </c>
      <c r="AC346" s="55" t="e">
        <f t="shared" ref="AC346" si="489">AC345</f>
        <v>#N/A</v>
      </c>
      <c r="AD346" s="55" t="e">
        <f t="shared" si="485"/>
        <v>#N/A</v>
      </c>
      <c r="AE346" s="336" t="e">
        <f t="shared" si="486"/>
        <v>#N/A</v>
      </c>
      <c r="AF346" s="223" t="e">
        <f ca="1">INDEX(FGA_COEFFS,1,1)+AC346*INDEX(FGA_COEFFS,1,2)+AB346*INDEX(FGA_COEFFS,1,3)+U346*INDEX(FGA_COEFFS,1,4)+T345*INDEX(FGA_COEFFS,1,5)+V346*INDEX(FGA_COEFFS,1,6)+W345*INDEX(FGA_COEFFS,1,7)+P345*INDEX(FGA_COEFFS,1,8)+AB349*AB351</f>
        <v>#N/A</v>
      </c>
      <c r="AG346" s="223" t="e">
        <f ca="1">INDEX(THREEPTA_COEFFS,1,1)+AF346*INDEX(THREEPTA_COEFFS,1,2)+M346*INDEX(THREEPTA_COEFFS,1,3)+AD346*INDEX(THREEPTA_COEFFS,1,4)+N346*INDEX(THREEPTA_COEFFS,1,5)+O345*INDEX(THREEPTA_COEFFS,1,6)+AC349*AC351</f>
        <v>#N/A</v>
      </c>
      <c r="AH346" s="223" t="e">
        <f ca="1">INDEX(THREEPTPCT_COEFFS,1,1)+N346*INDEX(THREEPTPCT_COEFFS,1,2)+O345*INDEX(THREEPTPCT_COEFFS,1,3)+AD349*AD351</f>
        <v>#N/A</v>
      </c>
      <c r="AI346" s="55" t="e">
        <f t="shared" ca="1" si="487"/>
        <v>#N/A</v>
      </c>
      <c r="AJ346" s="223" t="e">
        <f ca="1">INDEX(TWOPTPCT_COEFFS,1,1)+AE346*INDEX(TWOPTPCT_COEFFS,1,2)+L345*INDEX(TWOPTPCT_COEFFS,1,3)+J345*INDEX(TWOPTPCT_COEFFS,1,4)+O345*INDEX(TWOPTPCT_COEFFS,1,5)+AE349*AE351</f>
        <v>#N/A</v>
      </c>
      <c r="AK346" s="223" t="e">
        <f ca="1">INDEX(FTA_COEFFS,1,1)+R346*INDEX(FTA_COEFFS,1,2)+Q345*INDEX(FTA_COEFFS,1,3)+(T346+U346)*INDEX(FTA_COEFFS,1,4)+(T345+U345)*INDEX(FTA_COEFFS,1,5)+P345*INDEX(FTA_COEFFS,1,6)+AF349*AF351</f>
        <v>#N/A</v>
      </c>
      <c r="AL346" s="223" t="e">
        <f ca="1">INDEX(FTPCT_COEFFS,1,1)+S346*INDEX(FTPCT_COEFFS,1,2)+I346*INDEX(FTPCT_COEFFS,1,3)+J345*INDEX(FTPCT_COEFFS,1,4)+AG349*AG351</f>
        <v>#N/A</v>
      </c>
      <c r="AM346" s="338" t="e">
        <f t="shared" ca="1" si="488"/>
        <v>#N/A</v>
      </c>
      <c r="AN346" s="55"/>
      <c r="AO346" s="55"/>
      <c r="AP346" s="55"/>
      <c r="AQ346" s="55"/>
      <c r="AR346" s="53"/>
    </row>
    <row r="347" spans="1:44" customFormat="1" x14ac:dyDescent="0.3">
      <c r="A347" s="53"/>
      <c r="B347" s="53"/>
      <c r="C347" s="53"/>
      <c r="D347" s="53"/>
      <c r="E347" s="64" t="e">
        <f ca="1">IF(G346&gt;G345,F346,F345)</f>
        <v>#N/A</v>
      </c>
      <c r="F347" s="53"/>
      <c r="G347" s="56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5"/>
      <c r="AB347" s="55"/>
      <c r="AC347" s="55"/>
      <c r="AD347" s="55"/>
      <c r="AE347" s="55"/>
      <c r="AF347" s="337"/>
      <c r="AG347" s="337"/>
      <c r="AH347" s="337"/>
      <c r="AI347" s="337"/>
      <c r="AJ347" s="337"/>
      <c r="AK347" s="337"/>
      <c r="AL347" s="337"/>
      <c r="AM347" s="337"/>
      <c r="AN347" s="55"/>
      <c r="AO347" s="55"/>
      <c r="AP347" s="55"/>
      <c r="AQ347" s="55"/>
      <c r="AR347" s="53"/>
    </row>
    <row r="348" spans="1:44" customFormat="1" x14ac:dyDescent="0.3">
      <c r="A348" s="53"/>
      <c r="B348" s="53"/>
      <c r="C348" s="53"/>
      <c r="D348" s="53"/>
      <c r="E348" s="53"/>
      <c r="F348" s="53"/>
      <c r="G348" s="166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4" t="s">
        <v>1305</v>
      </c>
      <c r="AB348" s="54" t="s">
        <v>128</v>
      </c>
      <c r="AC348" s="54" t="s">
        <v>157</v>
      </c>
      <c r="AD348" s="54" t="s">
        <v>151</v>
      </c>
      <c r="AE348" s="54" t="s">
        <v>1327</v>
      </c>
      <c r="AF348" s="54" t="s">
        <v>129</v>
      </c>
      <c r="AG348" s="54" t="s">
        <v>116</v>
      </c>
      <c r="AH348" s="54"/>
      <c r="AI348" s="54"/>
      <c r="AJ348" s="54"/>
      <c r="AK348" s="54"/>
      <c r="AL348" s="54"/>
      <c r="AM348" s="54"/>
      <c r="AN348" s="53"/>
      <c r="AO348" s="53"/>
      <c r="AP348" s="53"/>
      <c r="AQ348" s="53"/>
      <c r="AR348" s="53"/>
    </row>
    <row r="349" spans="1:44" customFormat="1" x14ac:dyDescent="0.3">
      <c r="A349" s="53"/>
      <c r="B349" s="53"/>
      <c r="C349" s="53"/>
      <c r="D349" s="53" t="e">
        <f ca="1">IF(G345&gt;(G346+(W345-W346)/2),1,IF(G346&gt;(G345+(W346-W345)/2),0,"Close"))</f>
        <v>#N/A</v>
      </c>
      <c r="E349" s="53"/>
      <c r="F349" s="53"/>
      <c r="G349" s="166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4"/>
      <c r="AB349" s="54">
        <f>Formulas!A349</f>
        <v>0</v>
      </c>
      <c r="AC349" s="54">
        <f>Formulas!A356</f>
        <v>0</v>
      </c>
      <c r="AD349" s="54">
        <f>Formulas!A363</f>
        <v>0</v>
      </c>
      <c r="AE349" s="54">
        <f>Formulas!A370</f>
        <v>0</v>
      </c>
      <c r="AF349" s="54">
        <f>Formulas!A377</f>
        <v>0</v>
      </c>
      <c r="AG349" s="54">
        <f>Formulas!A384</f>
        <v>0</v>
      </c>
      <c r="AH349" s="54"/>
      <c r="AI349" s="336"/>
      <c r="AJ349" s="336"/>
      <c r="AK349" s="336"/>
      <c r="AL349" s="54"/>
      <c r="AM349" s="54"/>
      <c r="AN349" s="53"/>
      <c r="AO349" s="53"/>
      <c r="AP349" s="53"/>
      <c r="AQ349" s="53"/>
      <c r="AR349" s="53"/>
    </row>
    <row r="350" spans="1:44" customFormat="1" x14ac:dyDescent="0.3">
      <c r="A350" s="53"/>
      <c r="B350" s="53"/>
      <c r="C350" s="53"/>
      <c r="D350" s="53"/>
      <c r="E350" s="53"/>
      <c r="F350" s="53"/>
      <c r="G350" s="166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336"/>
      <c r="AB350" s="336">
        <f t="shared" ref="AB350:AB351" ca="1" si="490">1.5*RAND()^2*IF(RAND()&gt;0.5,1,-1)</f>
        <v>-0.90414255531074139</v>
      </c>
      <c r="AC350" s="336">
        <f t="shared" ca="1" si="460"/>
        <v>-0.34318122557582459</v>
      </c>
      <c r="AD350" s="336">
        <f t="shared" ca="1" si="460"/>
        <v>-0.11118146633032706</v>
      </c>
      <c r="AE350" s="336">
        <f t="shared" ca="1" si="460"/>
        <v>-4.4367901034290288E-5</v>
      </c>
      <c r="AF350" s="336">
        <f t="shared" ca="1" si="460"/>
        <v>-2.9391356364743756E-3</v>
      </c>
      <c r="AG350" s="336">
        <f t="shared" ca="1" si="460"/>
        <v>-0.54537259742286703</v>
      </c>
      <c r="AH350" s="336"/>
      <c r="AI350" s="336"/>
      <c r="AJ350" s="336"/>
      <c r="AK350" s="336"/>
      <c r="AL350" s="54"/>
      <c r="AM350" s="54"/>
      <c r="AN350" s="53"/>
      <c r="AO350" s="55"/>
      <c r="AP350" s="55"/>
      <c r="AQ350" s="55"/>
      <c r="AR350" s="53"/>
    </row>
    <row r="351" spans="1:44" customFormat="1" x14ac:dyDescent="0.3">
      <c r="A351" s="53"/>
      <c r="B351" s="53"/>
      <c r="C351" s="53"/>
      <c r="D351" s="53"/>
      <c r="E351" s="53"/>
      <c r="F351" s="54"/>
      <c r="G351" s="165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3"/>
      <c r="AB351" s="336">
        <f t="shared" ca="1" si="490"/>
        <v>-0.66339267196254625</v>
      </c>
      <c r="AC351" s="336">
        <f t="shared" ca="1" si="460"/>
        <v>-1.5083396370939594E-2</v>
      </c>
      <c r="AD351" s="336">
        <f t="shared" ca="1" si="460"/>
        <v>2.7670722242274633E-2</v>
      </c>
      <c r="AE351" s="336">
        <f t="shared" ca="1" si="460"/>
        <v>-7.3109221372421831E-2</v>
      </c>
      <c r="AF351" s="336">
        <f t="shared" ca="1" si="460"/>
        <v>0.35995203853952973</v>
      </c>
      <c r="AG351" s="336">
        <f t="shared" ca="1" si="460"/>
        <v>7.4749636372194225E-3</v>
      </c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3"/>
    </row>
    <row r="352" spans="1:44" customFormat="1" x14ac:dyDescent="0.3">
      <c r="A352" s="53"/>
      <c r="B352" s="53"/>
      <c r="C352" s="53"/>
      <c r="D352" s="53"/>
      <c r="E352" s="53" t="s">
        <v>172</v>
      </c>
      <c r="F352" s="53">
        <f>F324</f>
        <v>0</v>
      </c>
      <c r="G352" s="56" t="e">
        <f t="shared" ref="G352:G353" ca="1" si="491">AM352</f>
        <v>#N/A</v>
      </c>
      <c r="H352" s="52" t="e">
        <f>INDEX(STATSTABLE,MATCH(F352,bpiTeams,0),MATCH(INDEX(H:H,1,1),statTitles,0))</f>
        <v>#N/A</v>
      </c>
      <c r="I352" s="52" t="e">
        <f>INDEX(STATSTABLE,MATCH(F352,bpiTeams,0),MATCH(INDEX(I:I,1,1),statTitles,0))</f>
        <v>#N/A</v>
      </c>
      <c r="J352" s="52" t="e">
        <f>INDEX(STATSTABLE,MATCH(F352,bpiTeams,0),MATCH(INDEX(J:J,1,1),statTitles,0))</f>
        <v>#N/A</v>
      </c>
      <c r="K352" s="52" t="e">
        <f>INDEX(STATSTABLE,MATCH(F352,bpiTeams,0),MATCH(INDEX(K:K,1,1),statTitles,0))</f>
        <v>#N/A</v>
      </c>
      <c r="L352" s="52" t="e">
        <f>INDEX(STATSTABLE,MATCH(F352,bpiTeams,0),MATCH(INDEX(L:L,1,1),statTitles,0))</f>
        <v>#N/A</v>
      </c>
      <c r="M352" s="52" t="e">
        <f>INDEX(STATSTABLE,MATCH(F352,bpiTeams,0),MATCH(INDEX(M:M,1,1),statTitles,0))</f>
        <v>#N/A</v>
      </c>
      <c r="N352" s="52" t="e">
        <f>INDEX(STATSTABLE,MATCH(F352,bpiTeams,0),MATCH(INDEX(N:N,1,1),statTitles,0))</f>
        <v>#N/A</v>
      </c>
      <c r="O352" s="52" t="e">
        <f>INDEX(STATSTABLE,MATCH(F352,bpiTeams,0),MATCH(INDEX(O:O,1,1),statTitles,0))</f>
        <v>#N/A</v>
      </c>
      <c r="P352" s="52" t="e">
        <f>INDEX(STATSTABLE,MATCH(F352,bpiTeams,0),MATCH(INDEX(P:P,1,1),statTitles,0))</f>
        <v>#N/A</v>
      </c>
      <c r="Q352" s="52" t="e">
        <f>INDEX(STATSTABLE,MATCH(F352,bpiTeams,0),MATCH(INDEX(Q:Q,1,1),statTitles,0))</f>
        <v>#N/A</v>
      </c>
      <c r="R352" s="52" t="e">
        <f>INDEX(STATSTABLE,MATCH(F352,bpiTeams,0),MATCH(INDEX(R:R,1,1),statTitles,0))</f>
        <v>#N/A</v>
      </c>
      <c r="S352" s="52" t="e">
        <f>INDEX(STATSTABLE,MATCH(F352,bpiTeams,0),MATCH(INDEX(S:S,1,1),statTitles,0))</f>
        <v>#N/A</v>
      </c>
      <c r="T352" s="52" t="e">
        <f>INDEX(STATSTABLE,MATCH(F352,bpiTeams,0),MATCH(INDEX(T:T,1,1),statTitles,0))</f>
        <v>#N/A</v>
      </c>
      <c r="U352" s="52" t="e">
        <f>INDEX(STATSTABLE,MATCH(F352,bpiTeams,0),MATCH(INDEX(U:U,1,1),statTitles,0))</f>
        <v>#N/A</v>
      </c>
      <c r="V352" s="52" t="e">
        <f>INDEX(STATSTABLE,MATCH(F352,bpiTeams,0),MATCH(INDEX(V:V,1,1),statTitles,0))</f>
        <v>#N/A</v>
      </c>
      <c r="W352" s="52" t="e">
        <f>INDEX(STATSTABLE,MATCH(F352,bpiTeams,0),MATCH(INDEX(W:W,1,1),statTitles,0))</f>
        <v>#N/A</v>
      </c>
      <c r="X352" s="52" t="e">
        <f>INDEX(STATSTABLE,MATCH(F352,bpiTeams,0),MATCH(INDEX(X:X,1,1),statTitles,0))</f>
        <v>#N/A</v>
      </c>
      <c r="Y352" s="52" t="e">
        <f>INDEX(STATSTABLE,MATCH(F352,bpiTeams,0),MATCH(INDEX(Y:Y,1,1),statTitles,0))</f>
        <v>#N/A</v>
      </c>
      <c r="Z352" s="52" t="e">
        <f>INDEX(STATSTABLE,MATCH(F352,bpiTeams,0),MATCH(INDEX(Z:Z,1,1),statTitles,0))</f>
        <v>#N/A</v>
      </c>
      <c r="AA352" s="55" t="e">
        <f t="shared" ref="AA352:AA353" si="492">(K352-(R352*S352)/100-3*(M352*N352)/100)/2</f>
        <v>#N/A</v>
      </c>
      <c r="AB352" s="55" t="e">
        <f t="shared" ref="AB352:AB353" si="493">SUM(AA352,(M352*N352/100))/(I352/100)</f>
        <v>#N/A</v>
      </c>
      <c r="AC352" s="55" t="e">
        <f t="shared" ref="AC352" si="494">X352*0.5+X353*0.5</f>
        <v>#N/A</v>
      </c>
      <c r="AD352" s="55" t="e">
        <f t="shared" ref="AD352:AD353" si="495">M352/AB352</f>
        <v>#N/A</v>
      </c>
      <c r="AE352" s="336" t="e">
        <f t="shared" ref="AE352:AE353" si="496">AA352/(AB352-M352)</f>
        <v>#N/A</v>
      </c>
      <c r="AF352" s="223" t="e">
        <f ca="1">INDEX(FGA_COEFFS,1,1)+AC352*INDEX(FGA_COEFFS,1,2)+AB352*INDEX(FGA_COEFFS,1,3)+U352*INDEX(FGA_COEFFS,1,4)+T353*INDEX(FGA_COEFFS,1,5)+V352*INDEX(FGA_COEFFS,1,6)+W353*INDEX(FGA_COEFFS,1,7)+P353*INDEX(FGA_COEFFS,1,8)+AB356*AB357</f>
        <v>#N/A</v>
      </c>
      <c r="AG352" s="223" t="e">
        <f ca="1">INDEX(THREEPTA_COEFFS,1,1)+AF352*INDEX(THREEPTA_COEFFS,1,2)+M352*INDEX(THREEPTA_COEFFS,1,3)+AD352*INDEX(THREEPTA_COEFFS,1,4)+N352*INDEX(THREEPTA_COEFFS,1,5)+O353*INDEX(THREEPTA_COEFFS,1,6)+AC356*AC357</f>
        <v>#N/A</v>
      </c>
      <c r="AH352" s="223" t="e">
        <f ca="1">INDEX(THREEPTPCT_COEFFS,1,1)+N352*INDEX(THREEPTPCT_COEFFS,1,2)+O353*INDEX(THREEPTPCT_COEFFS,1,3)+AD356*AD357</f>
        <v>#N/A</v>
      </c>
      <c r="AI352" s="55" t="e">
        <f t="shared" ref="AI352:AI353" ca="1" si="497">AF352-AG352</f>
        <v>#N/A</v>
      </c>
      <c r="AJ352" s="223" t="e">
        <f ca="1">INDEX(TWOPTPCT_COEFFS,1,1)+AE352*INDEX(TWOPTPCT_COEFFS,1,2)+L353*INDEX(TWOPTPCT_COEFFS,1,3)+J353*INDEX(TWOPTPCT_COEFFS,1,4)+O353*INDEX(TWOPTPCT_COEFFS,1,5)+AE356*AE357</f>
        <v>#N/A</v>
      </c>
      <c r="AK352" s="223" t="e">
        <f ca="1">INDEX(FTA_COEFFS,1,1)+R352*INDEX(FTA_COEFFS,1,2)+Q353*INDEX(FTA_COEFFS,1,3)+(T352+U352)*INDEX(FTA_COEFFS,1,4)+(T353+U353)*INDEX(FTA_COEFFS,1,5)+P353*INDEX(FTA_COEFFS,1,6)+AF356*AF357</f>
        <v>#N/A</v>
      </c>
      <c r="AL352" s="223" t="e">
        <f ca="1">INDEX(FTPCT_COEFFS,1,1)+S352*INDEX(FTPCT_COEFFS,1,2)+I352*INDEX(FTPCT_COEFFS,1,3)+J353*INDEX(FTPCT_COEFFS,1,4)+AG356*AG357</f>
        <v>#N/A</v>
      </c>
      <c r="AM352" s="338" t="e">
        <f t="shared" ref="AM352:AM353" ca="1" si="498">AG352*AH352/100+AI352*AJ352+AK352*AL352/100</f>
        <v>#N/A</v>
      </c>
      <c r="AN352" s="55"/>
      <c r="AO352" s="55"/>
      <c r="AP352" s="55"/>
      <c r="AQ352" s="55"/>
      <c r="AR352" s="53"/>
    </row>
    <row r="353" spans="1:44" customFormat="1" x14ac:dyDescent="0.3">
      <c r="A353" s="53"/>
      <c r="B353" s="53"/>
      <c r="C353" s="53"/>
      <c r="D353" s="53"/>
      <c r="E353" s="53" t="s">
        <v>175</v>
      </c>
      <c r="F353" s="54" t="e">
        <f>F346</f>
        <v>#N/A</v>
      </c>
      <c r="G353" s="56" t="e">
        <f t="shared" ca="1" si="491"/>
        <v>#N/A</v>
      </c>
      <c r="H353" s="52" t="e">
        <f>INDEX(STATSTABLE,MATCH(F353,bpiTeams,0),MATCH(INDEX(H:H,1,1),statTitles,0))</f>
        <v>#N/A</v>
      </c>
      <c r="I353" s="52" t="e">
        <f>INDEX(STATSTABLE,MATCH(F353,bpiTeams,0),MATCH(INDEX(I:I,1,1),statTitles,0))</f>
        <v>#N/A</v>
      </c>
      <c r="J353" s="52" t="e">
        <f>INDEX(STATSTABLE,MATCH(F353,bpiTeams,0),MATCH(INDEX(J:J,1,1),statTitles,0))</f>
        <v>#N/A</v>
      </c>
      <c r="K353" s="52" t="e">
        <f>INDEX(STATSTABLE,MATCH(F353,bpiTeams,0),MATCH(INDEX(K:K,1,1),statTitles,0))</f>
        <v>#N/A</v>
      </c>
      <c r="L353" s="52" t="e">
        <f>INDEX(STATSTABLE,MATCH(F353,bpiTeams,0),MATCH(INDEX(L:L,1,1),statTitles,0))</f>
        <v>#N/A</v>
      </c>
      <c r="M353" s="52" t="e">
        <f>INDEX(STATSTABLE,MATCH(F353,bpiTeams,0),MATCH(INDEX(M:M,1,1),statTitles,0))</f>
        <v>#N/A</v>
      </c>
      <c r="N353" s="52" t="e">
        <f>INDEX(STATSTABLE,MATCH(F353,bpiTeams,0),MATCH(INDEX(N:N,1,1),statTitles,0))</f>
        <v>#N/A</v>
      </c>
      <c r="O353" s="52" t="e">
        <f>INDEX(STATSTABLE,MATCH(F353,bpiTeams,0),MATCH(INDEX(O:O,1,1),statTitles,0))</f>
        <v>#N/A</v>
      </c>
      <c r="P353" s="52" t="e">
        <f>INDEX(STATSTABLE,MATCH(F353,bpiTeams,0),MATCH(INDEX(P:P,1,1),statTitles,0))</f>
        <v>#N/A</v>
      </c>
      <c r="Q353" s="52" t="e">
        <f>INDEX(STATSTABLE,MATCH(F353,bpiTeams,0),MATCH(INDEX(Q:Q,1,1),statTitles,0))</f>
        <v>#N/A</v>
      </c>
      <c r="R353" s="52" t="e">
        <f>INDEX(STATSTABLE,MATCH(F353,bpiTeams,0),MATCH(INDEX(R:R,1,1),statTitles,0))</f>
        <v>#N/A</v>
      </c>
      <c r="S353" s="52" t="e">
        <f>INDEX(STATSTABLE,MATCH(F353,bpiTeams,0),MATCH(INDEX(S:S,1,1),statTitles,0))</f>
        <v>#N/A</v>
      </c>
      <c r="T353" s="52" t="e">
        <f>INDEX(STATSTABLE,MATCH(F353,bpiTeams,0),MATCH(INDEX(T:T,1,1),statTitles,0))</f>
        <v>#N/A</v>
      </c>
      <c r="U353" s="52" t="e">
        <f>INDEX(STATSTABLE,MATCH(F353,bpiTeams,0),MATCH(INDEX(U:U,1,1),statTitles,0))</f>
        <v>#N/A</v>
      </c>
      <c r="V353" s="52" t="e">
        <f>INDEX(STATSTABLE,MATCH(F353,bpiTeams,0),MATCH(INDEX(V:V,1,1),statTitles,0))</f>
        <v>#N/A</v>
      </c>
      <c r="W353" s="52" t="e">
        <f>INDEX(STATSTABLE,MATCH(F353,bpiTeams,0),MATCH(INDEX(W:W,1,1),statTitles,0))</f>
        <v>#N/A</v>
      </c>
      <c r="X353" s="52" t="e">
        <f>INDEX(STATSTABLE,MATCH(F353,bpiTeams,0),MATCH(INDEX(X:X,1,1),statTitles,0))</f>
        <v>#N/A</v>
      </c>
      <c r="Y353" s="52" t="e">
        <f>INDEX(STATSTABLE,MATCH(F353,bpiTeams,0),MATCH(INDEX(Y:Y,1,1),statTitles,0))</f>
        <v>#N/A</v>
      </c>
      <c r="Z353" s="52" t="e">
        <f>INDEX(STATSTABLE,MATCH(F353,bpiTeams,0),MATCH(INDEX(Z:Z,1,1),statTitles,0))</f>
        <v>#N/A</v>
      </c>
      <c r="AA353" s="55" t="e">
        <f t="shared" si="492"/>
        <v>#N/A</v>
      </c>
      <c r="AB353" s="55" t="e">
        <f t="shared" si="493"/>
        <v>#N/A</v>
      </c>
      <c r="AC353" s="55" t="e">
        <f t="shared" ref="AC353" si="499">AC352</f>
        <v>#N/A</v>
      </c>
      <c r="AD353" s="55" t="e">
        <f t="shared" si="495"/>
        <v>#N/A</v>
      </c>
      <c r="AE353" s="336" t="e">
        <f t="shared" si="496"/>
        <v>#N/A</v>
      </c>
      <c r="AF353" s="223" t="e">
        <f ca="1">INDEX(FGA_COEFFS,1,1)+AC353*INDEX(FGA_COEFFS,1,2)+AB353*INDEX(FGA_COEFFS,1,3)+U353*INDEX(FGA_COEFFS,1,4)+T352*INDEX(FGA_COEFFS,1,5)+V353*INDEX(FGA_COEFFS,1,6)+W352*INDEX(FGA_COEFFS,1,7)+P352*INDEX(FGA_COEFFS,1,8)+AB356*AB358</f>
        <v>#N/A</v>
      </c>
      <c r="AG353" s="223" t="e">
        <f ca="1">INDEX(THREEPTA_COEFFS,1,1)+AF353*INDEX(THREEPTA_COEFFS,1,2)+M353*INDEX(THREEPTA_COEFFS,1,3)+AD353*INDEX(THREEPTA_COEFFS,1,4)+N353*INDEX(THREEPTA_COEFFS,1,5)+O352*INDEX(THREEPTA_COEFFS,1,6)+AC356*AC358</f>
        <v>#N/A</v>
      </c>
      <c r="AH353" s="223" t="e">
        <f ca="1">INDEX(THREEPTPCT_COEFFS,1,1)+N353*INDEX(THREEPTPCT_COEFFS,1,2)+O352*INDEX(THREEPTPCT_COEFFS,1,3)+AD356*AD358</f>
        <v>#N/A</v>
      </c>
      <c r="AI353" s="55" t="e">
        <f t="shared" ca="1" si="497"/>
        <v>#N/A</v>
      </c>
      <c r="AJ353" s="223" t="e">
        <f ca="1">INDEX(TWOPTPCT_COEFFS,1,1)+AE353*INDEX(TWOPTPCT_COEFFS,1,2)+L352*INDEX(TWOPTPCT_COEFFS,1,3)+J352*INDEX(TWOPTPCT_COEFFS,1,4)+O352*INDEX(TWOPTPCT_COEFFS,1,5)+AE356*AE358</f>
        <v>#N/A</v>
      </c>
      <c r="AK353" s="223" t="e">
        <f ca="1">INDEX(FTA_COEFFS,1,1)+R353*INDEX(FTA_COEFFS,1,2)+Q352*INDEX(FTA_COEFFS,1,3)+(T353+U353)*INDEX(FTA_COEFFS,1,4)+(T352+U352)*INDEX(FTA_COEFFS,1,5)+P352*INDEX(FTA_COEFFS,1,6)+AF356*AF358</f>
        <v>#N/A</v>
      </c>
      <c r="AL353" s="223" t="e">
        <f ca="1">INDEX(FTPCT_COEFFS,1,1)+S353*INDEX(FTPCT_COEFFS,1,2)+I353*INDEX(FTPCT_COEFFS,1,3)+J352*INDEX(FTPCT_COEFFS,1,4)+AG356*AG358</f>
        <v>#N/A</v>
      </c>
      <c r="AM353" s="338" t="e">
        <f t="shared" ca="1" si="498"/>
        <v>#N/A</v>
      </c>
      <c r="AN353" s="55"/>
      <c r="AO353" s="55"/>
      <c r="AP353" s="55"/>
      <c r="AQ353" s="55"/>
      <c r="AR353" s="53"/>
    </row>
    <row r="354" spans="1:44" customFormat="1" x14ac:dyDescent="0.3">
      <c r="A354" s="53"/>
      <c r="B354" s="53"/>
      <c r="C354" s="53"/>
      <c r="D354" s="53"/>
      <c r="E354" s="64" t="e">
        <f ca="1">IF(G353&gt;G352,F353,F352)</f>
        <v>#N/A</v>
      </c>
      <c r="F354" s="53"/>
      <c r="G354" s="56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5"/>
      <c r="AB354" s="55"/>
      <c r="AC354" s="55"/>
      <c r="AD354" s="55"/>
      <c r="AE354" s="55"/>
      <c r="AF354" s="337"/>
      <c r="AG354" s="337"/>
      <c r="AH354" s="337"/>
      <c r="AI354" s="337"/>
      <c r="AJ354" s="337"/>
      <c r="AK354" s="337"/>
      <c r="AL354" s="337"/>
      <c r="AM354" s="337"/>
      <c r="AN354" s="55"/>
      <c r="AO354" s="55"/>
      <c r="AP354" s="55"/>
      <c r="AQ354" s="55"/>
      <c r="AR354" s="53"/>
    </row>
    <row r="355" spans="1:44" customFormat="1" x14ac:dyDescent="0.3">
      <c r="A355" s="53"/>
      <c r="B355" s="53"/>
      <c r="C355" s="53"/>
      <c r="D355" s="53"/>
      <c r="E355" s="53"/>
      <c r="F355" s="53"/>
      <c r="G355" s="166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4" t="s">
        <v>1305</v>
      </c>
      <c r="AB355" s="54" t="s">
        <v>128</v>
      </c>
      <c r="AC355" s="54" t="s">
        <v>157</v>
      </c>
      <c r="AD355" s="54" t="s">
        <v>151</v>
      </c>
      <c r="AE355" s="54" t="s">
        <v>1327</v>
      </c>
      <c r="AF355" s="54" t="s">
        <v>129</v>
      </c>
      <c r="AG355" s="54" t="s">
        <v>116</v>
      </c>
      <c r="AH355" s="54"/>
      <c r="AI355" s="54"/>
      <c r="AJ355" s="54"/>
      <c r="AK355" s="54"/>
      <c r="AL355" s="54"/>
      <c r="AM355" s="54"/>
      <c r="AN355" s="53"/>
      <c r="AO355" s="53"/>
      <c r="AP355" s="53"/>
      <c r="AQ355" s="53"/>
      <c r="AR355" s="53"/>
    </row>
    <row r="356" spans="1:44" customFormat="1" x14ac:dyDescent="0.3">
      <c r="A356" s="53"/>
      <c r="B356" s="53"/>
      <c r="C356" s="53"/>
      <c r="D356" s="53" t="e">
        <f ca="1">IF(G352&gt;(G353+(W352-W353)/2),1,IF(G353&gt;(G352+(W353-W352)/2),0,"Close"))</f>
        <v>#N/A</v>
      </c>
      <c r="E356" s="53"/>
      <c r="F356" s="53"/>
      <c r="G356" s="166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4"/>
      <c r="AB356" s="54">
        <f>Formulas!A356</f>
        <v>0</v>
      </c>
      <c r="AC356" s="54">
        <f>Formulas!A363</f>
        <v>0</v>
      </c>
      <c r="AD356" s="54">
        <f>Formulas!A370</f>
        <v>0</v>
      </c>
      <c r="AE356" s="54">
        <f>Formulas!A377</f>
        <v>0</v>
      </c>
      <c r="AF356" s="54">
        <f>Formulas!A384</f>
        <v>0</v>
      </c>
      <c r="AG356" s="54">
        <f>Formulas!A391</f>
        <v>0</v>
      </c>
      <c r="AH356" s="54"/>
      <c r="AI356" s="336"/>
      <c r="AJ356" s="336"/>
      <c r="AK356" s="336"/>
      <c r="AL356" s="54"/>
      <c r="AM356" s="54"/>
      <c r="AN356" s="53"/>
      <c r="AO356" s="53"/>
      <c r="AP356" s="53"/>
      <c r="AQ356" s="53"/>
      <c r="AR356" s="53"/>
    </row>
    <row r="357" spans="1:44" customFormat="1" x14ac:dyDescent="0.3">
      <c r="A357" s="53"/>
      <c r="B357" s="53"/>
      <c r="C357" s="53"/>
      <c r="D357" s="53"/>
      <c r="E357" s="53"/>
      <c r="F357" s="53"/>
      <c r="G357" s="166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336"/>
      <c r="AB357" s="336">
        <f t="shared" ref="AB357:AB358" ca="1" si="500">1.5*RAND()^2*IF(RAND()&gt;0.5,1,-1)</f>
        <v>6.6027237168273818E-3</v>
      </c>
      <c r="AC357" s="336">
        <f t="shared" ca="1" si="460"/>
        <v>0.74391097370389669</v>
      </c>
      <c r="AD357" s="336">
        <f t="shared" ca="1" si="460"/>
        <v>-0.39593389619299002</v>
      </c>
      <c r="AE357" s="336">
        <f t="shared" ca="1" si="460"/>
        <v>-0.63597650769722269</v>
      </c>
      <c r="AF357" s="336">
        <f t="shared" ca="1" si="460"/>
        <v>-0.29034543323197304</v>
      </c>
      <c r="AG357" s="336">
        <f t="shared" ca="1" si="460"/>
        <v>-0.58208077027486027</v>
      </c>
      <c r="AH357" s="336"/>
      <c r="AI357" s="336"/>
      <c r="AJ357" s="336"/>
      <c r="AK357" s="336"/>
      <c r="AL357" s="54"/>
      <c r="AM357" s="54"/>
      <c r="AN357" s="53"/>
      <c r="AO357" s="55"/>
      <c r="AP357" s="55"/>
      <c r="AQ357" s="55"/>
      <c r="AR357" s="53"/>
    </row>
    <row r="358" spans="1:44" customFormat="1" x14ac:dyDescent="0.3">
      <c r="A358" s="53"/>
      <c r="B358" s="53"/>
      <c r="C358" s="53"/>
      <c r="D358" s="53"/>
      <c r="E358" s="53"/>
      <c r="F358" s="54"/>
      <c r="G358" s="165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3"/>
      <c r="AB358" s="336">
        <f t="shared" ca="1" si="500"/>
        <v>-0.26654141266842796</v>
      </c>
      <c r="AC358" s="336">
        <f t="shared" ca="1" si="460"/>
        <v>-0.65268368398134391</v>
      </c>
      <c r="AD358" s="336">
        <f t="shared" ca="1" si="460"/>
        <v>0.58955808007190136</v>
      </c>
      <c r="AE358" s="336">
        <f t="shared" ca="1" si="460"/>
        <v>-1.1202846576783421</v>
      </c>
      <c r="AF358" s="336">
        <f t="shared" ca="1" si="460"/>
        <v>-0.19318741048132565</v>
      </c>
      <c r="AG358" s="336">
        <f t="shared" ca="1" si="460"/>
        <v>1.1126704125403779E-2</v>
      </c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3"/>
    </row>
    <row r="359" spans="1:44" customFormat="1" x14ac:dyDescent="0.3">
      <c r="A359" s="53"/>
      <c r="B359" s="53"/>
      <c r="C359" s="53"/>
      <c r="D359" s="53"/>
      <c r="E359" s="53" t="s">
        <v>172</v>
      </c>
      <c r="F359" s="53">
        <f>F352</f>
        <v>0</v>
      </c>
      <c r="G359" s="56" t="e">
        <f t="shared" ref="G359:G360" ca="1" si="501">AM359</f>
        <v>#N/A</v>
      </c>
      <c r="H359" s="52" t="e">
        <f>INDEX(STATSTABLE,MATCH(F359,bpiTeams,0),MATCH(INDEX(H:H,1,1),statTitles,0))</f>
        <v>#N/A</v>
      </c>
      <c r="I359" s="52" t="e">
        <f>INDEX(STATSTABLE,MATCH(F359,bpiTeams,0),MATCH(INDEX(I:I,1,1),statTitles,0))</f>
        <v>#N/A</v>
      </c>
      <c r="J359" s="52" t="e">
        <f>INDEX(STATSTABLE,MATCH(F359,bpiTeams,0),MATCH(INDEX(J:J,1,1),statTitles,0))</f>
        <v>#N/A</v>
      </c>
      <c r="K359" s="52" t="e">
        <f>INDEX(STATSTABLE,MATCH(F359,bpiTeams,0),MATCH(INDEX(K:K,1,1),statTitles,0))</f>
        <v>#N/A</v>
      </c>
      <c r="L359" s="52" t="e">
        <f>INDEX(STATSTABLE,MATCH(F359,bpiTeams,0),MATCH(INDEX(L:L,1,1),statTitles,0))</f>
        <v>#N/A</v>
      </c>
      <c r="M359" s="52" t="e">
        <f>INDEX(STATSTABLE,MATCH(F359,bpiTeams,0),MATCH(INDEX(M:M,1,1),statTitles,0))</f>
        <v>#N/A</v>
      </c>
      <c r="N359" s="52" t="e">
        <f>INDEX(STATSTABLE,MATCH(F359,bpiTeams,0),MATCH(INDEX(N:N,1,1),statTitles,0))</f>
        <v>#N/A</v>
      </c>
      <c r="O359" s="52" t="e">
        <f>INDEX(STATSTABLE,MATCH(F359,bpiTeams,0),MATCH(INDEX(O:O,1,1),statTitles,0))</f>
        <v>#N/A</v>
      </c>
      <c r="P359" s="52" t="e">
        <f>INDEX(STATSTABLE,MATCH(F359,bpiTeams,0),MATCH(INDEX(P:P,1,1),statTitles,0))</f>
        <v>#N/A</v>
      </c>
      <c r="Q359" s="52" t="e">
        <f>INDEX(STATSTABLE,MATCH(F359,bpiTeams,0),MATCH(INDEX(Q:Q,1,1),statTitles,0))</f>
        <v>#N/A</v>
      </c>
      <c r="R359" s="52" t="e">
        <f>INDEX(STATSTABLE,MATCH(F359,bpiTeams,0),MATCH(INDEX(R:R,1,1),statTitles,0))</f>
        <v>#N/A</v>
      </c>
      <c r="S359" s="52" t="e">
        <f>INDEX(STATSTABLE,MATCH(F359,bpiTeams,0),MATCH(INDEX(S:S,1,1),statTitles,0))</f>
        <v>#N/A</v>
      </c>
      <c r="T359" s="52" t="e">
        <f>INDEX(STATSTABLE,MATCH(F359,bpiTeams,0),MATCH(INDEX(T:T,1,1),statTitles,0))</f>
        <v>#N/A</v>
      </c>
      <c r="U359" s="52" t="e">
        <f>INDEX(STATSTABLE,MATCH(F359,bpiTeams,0),MATCH(INDEX(U:U,1,1),statTitles,0))</f>
        <v>#N/A</v>
      </c>
      <c r="V359" s="52" t="e">
        <f>INDEX(STATSTABLE,MATCH(F359,bpiTeams,0),MATCH(INDEX(V:V,1,1),statTitles,0))</f>
        <v>#N/A</v>
      </c>
      <c r="W359" s="52" t="e">
        <f>INDEX(STATSTABLE,MATCH(F359,bpiTeams,0),MATCH(INDEX(W:W,1,1),statTitles,0))</f>
        <v>#N/A</v>
      </c>
      <c r="X359" s="52" t="e">
        <f>INDEX(STATSTABLE,MATCH(F359,bpiTeams,0),MATCH(INDEX(X:X,1,1),statTitles,0))</f>
        <v>#N/A</v>
      </c>
      <c r="Y359" s="52" t="e">
        <f>INDEX(STATSTABLE,MATCH(F359,bpiTeams,0),MATCH(INDEX(Y:Y,1,1),statTitles,0))</f>
        <v>#N/A</v>
      </c>
      <c r="Z359" s="52" t="e">
        <f>INDEX(STATSTABLE,MATCH(F359,bpiTeams,0),MATCH(INDEX(Z:Z,1,1),statTitles,0))</f>
        <v>#N/A</v>
      </c>
      <c r="AA359" s="55" t="e">
        <f t="shared" ref="AA359:AA360" si="502">(K359-(R359*S359)/100-3*(M359*N359)/100)/2</f>
        <v>#N/A</v>
      </c>
      <c r="AB359" s="55" t="e">
        <f t="shared" ref="AB359:AB360" si="503">SUM(AA359,(M359*N359/100))/(I359/100)</f>
        <v>#N/A</v>
      </c>
      <c r="AC359" s="55" t="e">
        <f t="shared" ref="AC359" si="504">X359*0.5+X360*0.5</f>
        <v>#N/A</v>
      </c>
      <c r="AD359" s="55" t="e">
        <f t="shared" ref="AD359:AD360" si="505">M359/AB359</f>
        <v>#N/A</v>
      </c>
      <c r="AE359" s="336" t="e">
        <f t="shared" ref="AE359:AE360" si="506">AA359/(AB359-M359)</f>
        <v>#N/A</v>
      </c>
      <c r="AF359" s="223" t="e">
        <f ca="1">INDEX(FGA_COEFFS,1,1)+AC359*INDEX(FGA_COEFFS,1,2)+AB359*INDEX(FGA_COEFFS,1,3)+U359*INDEX(FGA_COEFFS,1,4)+T360*INDEX(FGA_COEFFS,1,5)+V359*INDEX(FGA_COEFFS,1,6)+W360*INDEX(FGA_COEFFS,1,7)+P360*INDEX(FGA_COEFFS,1,8)+AB363*AB364</f>
        <v>#N/A</v>
      </c>
      <c r="AG359" s="223" t="e">
        <f ca="1">INDEX(THREEPTA_COEFFS,1,1)+AF359*INDEX(THREEPTA_COEFFS,1,2)+M359*INDEX(THREEPTA_COEFFS,1,3)+AD359*INDEX(THREEPTA_COEFFS,1,4)+N359*INDEX(THREEPTA_COEFFS,1,5)+O360*INDEX(THREEPTA_COEFFS,1,6)+AC363*AC364</f>
        <v>#N/A</v>
      </c>
      <c r="AH359" s="223" t="e">
        <f ca="1">INDEX(THREEPTPCT_COEFFS,1,1)+N359*INDEX(THREEPTPCT_COEFFS,1,2)+O360*INDEX(THREEPTPCT_COEFFS,1,3)+AD363*AD364</f>
        <v>#N/A</v>
      </c>
      <c r="AI359" s="55" t="e">
        <f t="shared" ref="AI359:AI360" ca="1" si="507">AF359-AG359</f>
        <v>#N/A</v>
      </c>
      <c r="AJ359" s="223" t="e">
        <f ca="1">INDEX(TWOPTPCT_COEFFS,1,1)+AE359*INDEX(TWOPTPCT_COEFFS,1,2)+L360*INDEX(TWOPTPCT_COEFFS,1,3)+J360*INDEX(TWOPTPCT_COEFFS,1,4)+O360*INDEX(TWOPTPCT_COEFFS,1,5)+AE363*AE364</f>
        <v>#N/A</v>
      </c>
      <c r="AK359" s="223" t="e">
        <f ca="1">INDEX(FTA_COEFFS,1,1)+R359*INDEX(FTA_COEFFS,1,2)+Q360*INDEX(FTA_COEFFS,1,3)+(T359+U359)*INDEX(FTA_COEFFS,1,4)+(T360+U360)*INDEX(FTA_COEFFS,1,5)+P360*INDEX(FTA_COEFFS,1,6)+AF363*AF364</f>
        <v>#N/A</v>
      </c>
      <c r="AL359" s="223" t="e">
        <f ca="1">INDEX(FTPCT_COEFFS,1,1)+S359*INDEX(FTPCT_COEFFS,1,2)+I359*INDEX(FTPCT_COEFFS,1,3)+J360*INDEX(FTPCT_COEFFS,1,4)+AG363*AG364</f>
        <v>#N/A</v>
      </c>
      <c r="AM359" s="338" t="e">
        <f t="shared" ref="AM359:AM360" ca="1" si="508">AG359*AH359/100+AI359*AJ359+AK359*AL359/100</f>
        <v>#N/A</v>
      </c>
      <c r="AN359" s="55"/>
      <c r="AO359" s="55"/>
      <c r="AP359" s="55"/>
      <c r="AQ359" s="55"/>
      <c r="AR359" s="53"/>
    </row>
    <row r="360" spans="1:44" customFormat="1" x14ac:dyDescent="0.3">
      <c r="A360" s="53"/>
      <c r="B360" s="53"/>
      <c r="C360" s="53"/>
      <c r="D360" s="53"/>
      <c r="E360" s="53" t="s">
        <v>175</v>
      </c>
      <c r="F360" s="54" t="e">
        <f>F353</f>
        <v>#N/A</v>
      </c>
      <c r="G360" s="56" t="e">
        <f t="shared" ca="1" si="501"/>
        <v>#N/A</v>
      </c>
      <c r="H360" s="52" t="e">
        <f>INDEX(STATSTABLE,MATCH(F360,bpiTeams,0),MATCH(INDEX(H:H,1,1),statTitles,0))</f>
        <v>#N/A</v>
      </c>
      <c r="I360" s="52" t="e">
        <f>INDEX(STATSTABLE,MATCH(F360,bpiTeams,0),MATCH(INDEX(I:I,1,1),statTitles,0))</f>
        <v>#N/A</v>
      </c>
      <c r="J360" s="52" t="e">
        <f>INDEX(STATSTABLE,MATCH(F360,bpiTeams,0),MATCH(INDEX(J:J,1,1),statTitles,0))</f>
        <v>#N/A</v>
      </c>
      <c r="K360" s="52" t="e">
        <f>INDEX(STATSTABLE,MATCH(F360,bpiTeams,0),MATCH(INDEX(K:K,1,1),statTitles,0))</f>
        <v>#N/A</v>
      </c>
      <c r="L360" s="52" t="e">
        <f>INDEX(STATSTABLE,MATCH(F360,bpiTeams,0),MATCH(INDEX(L:L,1,1),statTitles,0))</f>
        <v>#N/A</v>
      </c>
      <c r="M360" s="52" t="e">
        <f>INDEX(STATSTABLE,MATCH(F360,bpiTeams,0),MATCH(INDEX(M:M,1,1),statTitles,0))</f>
        <v>#N/A</v>
      </c>
      <c r="N360" s="52" t="e">
        <f>INDEX(STATSTABLE,MATCH(F360,bpiTeams,0),MATCH(INDEX(N:N,1,1),statTitles,0))</f>
        <v>#N/A</v>
      </c>
      <c r="O360" s="52" t="e">
        <f>INDEX(STATSTABLE,MATCH(F360,bpiTeams,0),MATCH(INDEX(O:O,1,1),statTitles,0))</f>
        <v>#N/A</v>
      </c>
      <c r="P360" s="52" t="e">
        <f>INDEX(STATSTABLE,MATCH(F360,bpiTeams,0),MATCH(INDEX(P:P,1,1),statTitles,0))</f>
        <v>#N/A</v>
      </c>
      <c r="Q360" s="52" t="e">
        <f>INDEX(STATSTABLE,MATCH(F360,bpiTeams,0),MATCH(INDEX(Q:Q,1,1),statTitles,0))</f>
        <v>#N/A</v>
      </c>
      <c r="R360" s="52" t="e">
        <f>INDEX(STATSTABLE,MATCH(F360,bpiTeams,0),MATCH(INDEX(R:R,1,1),statTitles,0))</f>
        <v>#N/A</v>
      </c>
      <c r="S360" s="52" t="e">
        <f>INDEX(STATSTABLE,MATCH(F360,bpiTeams,0),MATCH(INDEX(S:S,1,1),statTitles,0))</f>
        <v>#N/A</v>
      </c>
      <c r="T360" s="52" t="e">
        <f>INDEX(STATSTABLE,MATCH(F360,bpiTeams,0),MATCH(INDEX(T:T,1,1),statTitles,0))</f>
        <v>#N/A</v>
      </c>
      <c r="U360" s="52" t="e">
        <f>INDEX(STATSTABLE,MATCH(F360,bpiTeams,0),MATCH(INDEX(U:U,1,1),statTitles,0))</f>
        <v>#N/A</v>
      </c>
      <c r="V360" s="52" t="e">
        <f>INDEX(STATSTABLE,MATCH(F360,bpiTeams,0),MATCH(INDEX(V:V,1,1),statTitles,0))</f>
        <v>#N/A</v>
      </c>
      <c r="W360" s="52" t="e">
        <f>INDEX(STATSTABLE,MATCH(F360,bpiTeams,0),MATCH(INDEX(W:W,1,1),statTitles,0))</f>
        <v>#N/A</v>
      </c>
      <c r="X360" s="52" t="e">
        <f>INDEX(STATSTABLE,MATCH(F360,bpiTeams,0),MATCH(INDEX(X:X,1,1),statTitles,0))</f>
        <v>#N/A</v>
      </c>
      <c r="Y360" s="52" t="e">
        <f>INDEX(STATSTABLE,MATCH(F360,bpiTeams,0),MATCH(INDEX(Y:Y,1,1),statTitles,0))</f>
        <v>#N/A</v>
      </c>
      <c r="Z360" s="52" t="e">
        <f>INDEX(STATSTABLE,MATCH(F360,bpiTeams,0),MATCH(INDEX(Z:Z,1,1),statTitles,0))</f>
        <v>#N/A</v>
      </c>
      <c r="AA360" s="55" t="e">
        <f t="shared" si="502"/>
        <v>#N/A</v>
      </c>
      <c r="AB360" s="55" t="e">
        <f t="shared" si="503"/>
        <v>#N/A</v>
      </c>
      <c r="AC360" s="55" t="e">
        <f t="shared" ref="AC360" si="509">AC359</f>
        <v>#N/A</v>
      </c>
      <c r="AD360" s="55" t="e">
        <f t="shared" si="505"/>
        <v>#N/A</v>
      </c>
      <c r="AE360" s="336" t="e">
        <f t="shared" si="506"/>
        <v>#N/A</v>
      </c>
      <c r="AF360" s="223" t="e">
        <f ca="1">INDEX(FGA_COEFFS,1,1)+AC360*INDEX(FGA_COEFFS,1,2)+AB360*INDEX(FGA_COEFFS,1,3)+U360*INDEX(FGA_COEFFS,1,4)+T359*INDEX(FGA_COEFFS,1,5)+V360*INDEX(FGA_COEFFS,1,6)+W359*INDEX(FGA_COEFFS,1,7)+P359*INDEX(FGA_COEFFS,1,8)+AB363*AB365</f>
        <v>#N/A</v>
      </c>
      <c r="AG360" s="223" t="e">
        <f ca="1">INDEX(THREEPTA_COEFFS,1,1)+AF360*INDEX(THREEPTA_COEFFS,1,2)+M360*INDEX(THREEPTA_COEFFS,1,3)+AD360*INDEX(THREEPTA_COEFFS,1,4)+N360*INDEX(THREEPTA_COEFFS,1,5)+O359*INDEX(THREEPTA_COEFFS,1,6)+AC363*AC365</f>
        <v>#N/A</v>
      </c>
      <c r="AH360" s="223" t="e">
        <f ca="1">INDEX(THREEPTPCT_COEFFS,1,1)+N360*INDEX(THREEPTPCT_COEFFS,1,2)+O359*INDEX(THREEPTPCT_COEFFS,1,3)+AD363*AD365</f>
        <v>#N/A</v>
      </c>
      <c r="AI360" s="55" t="e">
        <f t="shared" ca="1" si="507"/>
        <v>#N/A</v>
      </c>
      <c r="AJ360" s="223" t="e">
        <f ca="1">INDEX(TWOPTPCT_COEFFS,1,1)+AE360*INDEX(TWOPTPCT_COEFFS,1,2)+L359*INDEX(TWOPTPCT_COEFFS,1,3)+J359*INDEX(TWOPTPCT_COEFFS,1,4)+O359*INDEX(TWOPTPCT_COEFFS,1,5)+AE363*AE365</f>
        <v>#N/A</v>
      </c>
      <c r="AK360" s="223" t="e">
        <f ca="1">INDEX(FTA_COEFFS,1,1)+R360*INDEX(FTA_COEFFS,1,2)+Q359*INDEX(FTA_COEFFS,1,3)+(T360+U360)*INDEX(FTA_COEFFS,1,4)+(T359+U359)*INDEX(FTA_COEFFS,1,5)+P359*INDEX(FTA_COEFFS,1,6)+AF363*AF365</f>
        <v>#N/A</v>
      </c>
      <c r="AL360" s="223" t="e">
        <f ca="1">INDEX(FTPCT_COEFFS,1,1)+S360*INDEX(FTPCT_COEFFS,1,2)+I360*INDEX(FTPCT_COEFFS,1,3)+J359*INDEX(FTPCT_COEFFS,1,4)+AG363*AG365</f>
        <v>#N/A</v>
      </c>
      <c r="AM360" s="338" t="e">
        <f t="shared" ca="1" si="508"/>
        <v>#N/A</v>
      </c>
      <c r="AN360" s="55"/>
      <c r="AO360" s="55"/>
      <c r="AP360" s="55"/>
      <c r="AQ360" s="55"/>
      <c r="AR360" s="53"/>
    </row>
    <row r="361" spans="1:44" customFormat="1" x14ac:dyDescent="0.3">
      <c r="A361" s="53"/>
      <c r="B361" s="53"/>
      <c r="C361" s="53"/>
      <c r="D361" s="53"/>
      <c r="E361" s="64" t="e">
        <f ca="1">IF(G360&gt;G359,F360,F359)</f>
        <v>#N/A</v>
      </c>
      <c r="F361" s="53"/>
      <c r="G361" s="56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5"/>
      <c r="AB361" s="55"/>
      <c r="AC361" s="55"/>
      <c r="AD361" s="55"/>
      <c r="AE361" s="55"/>
      <c r="AF361" s="337"/>
      <c r="AG361" s="337"/>
      <c r="AH361" s="337"/>
      <c r="AI361" s="337"/>
      <c r="AJ361" s="337"/>
      <c r="AK361" s="337"/>
      <c r="AL361" s="337"/>
      <c r="AM361" s="337"/>
      <c r="AN361" s="55"/>
      <c r="AO361" s="55"/>
      <c r="AP361" s="55"/>
      <c r="AQ361" s="55"/>
      <c r="AR361" s="53"/>
    </row>
    <row r="362" spans="1:44" customFormat="1" x14ac:dyDescent="0.3">
      <c r="A362" s="53"/>
      <c r="B362" s="53"/>
      <c r="C362" s="53"/>
      <c r="D362" s="53"/>
      <c r="E362" s="53"/>
      <c r="F362" s="53"/>
      <c r="G362" s="166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4" t="s">
        <v>1305</v>
      </c>
      <c r="AB362" s="54" t="s">
        <v>128</v>
      </c>
      <c r="AC362" s="54" t="s">
        <v>157</v>
      </c>
      <c r="AD362" s="54" t="s">
        <v>151</v>
      </c>
      <c r="AE362" s="54" t="s">
        <v>1327</v>
      </c>
      <c r="AF362" s="54" t="s">
        <v>129</v>
      </c>
      <c r="AG362" s="54" t="s">
        <v>116</v>
      </c>
      <c r="AH362" s="54"/>
      <c r="AI362" s="54"/>
      <c r="AJ362" s="54"/>
      <c r="AK362" s="54"/>
      <c r="AL362" s="54"/>
      <c r="AM362" s="54"/>
      <c r="AN362" s="53"/>
      <c r="AO362" s="53"/>
      <c r="AP362" s="53"/>
      <c r="AQ362" s="53"/>
      <c r="AR362" s="53"/>
    </row>
    <row r="363" spans="1:44" customFormat="1" x14ac:dyDescent="0.3">
      <c r="A363" s="53"/>
      <c r="B363" s="53"/>
      <c r="C363" s="53"/>
      <c r="D363" s="53" t="e">
        <f ca="1">IF(G359&gt;(G360+(W359-W360)/2),1,IF(G360&gt;(G359+(W360-W359)/2),0,"Close"))</f>
        <v>#N/A</v>
      </c>
      <c r="E363" s="53"/>
      <c r="F363" s="53"/>
      <c r="G363" s="166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4"/>
      <c r="AB363" s="54">
        <f>Formulas!A363</f>
        <v>0</v>
      </c>
      <c r="AC363" s="54">
        <f>Formulas!A370</f>
        <v>0</v>
      </c>
      <c r="AD363" s="54">
        <f>Formulas!A377</f>
        <v>0</v>
      </c>
      <c r="AE363" s="54">
        <f>Formulas!A384</f>
        <v>0</v>
      </c>
      <c r="AF363" s="54">
        <f>Formulas!A391</f>
        <v>0</v>
      </c>
      <c r="AG363" s="54">
        <f>Formulas!A398</f>
        <v>0</v>
      </c>
      <c r="AH363" s="54"/>
      <c r="AI363" s="336"/>
      <c r="AJ363" s="336"/>
      <c r="AK363" s="336"/>
      <c r="AL363" s="54"/>
      <c r="AM363" s="54"/>
      <c r="AN363" s="53"/>
      <c r="AO363" s="53"/>
      <c r="AP363" s="53"/>
      <c r="AQ363" s="53"/>
      <c r="AR363" s="53"/>
    </row>
    <row r="364" spans="1:44" customFormat="1" x14ac:dyDescent="0.3">
      <c r="A364" s="53"/>
      <c r="B364" s="53"/>
      <c r="C364" s="53"/>
      <c r="D364" s="53"/>
      <c r="E364" s="53"/>
      <c r="F364" s="53"/>
      <c r="G364" s="166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336"/>
      <c r="AB364" s="336">
        <f t="shared" ref="AB364:AB365" ca="1" si="510">1.5*RAND()^2*IF(RAND()&gt;0.5,1,-1)</f>
        <v>-1.2860722676688658</v>
      </c>
      <c r="AC364" s="336">
        <f t="shared" ca="1" si="460"/>
        <v>7.3936075338834339E-2</v>
      </c>
      <c r="AD364" s="336">
        <f t="shared" ca="1" si="460"/>
        <v>9.8768995321325159E-2</v>
      </c>
      <c r="AE364" s="336">
        <f t="shared" ca="1" si="460"/>
        <v>-0.11527889709814565</v>
      </c>
      <c r="AF364" s="336">
        <f t="shared" ca="1" si="460"/>
        <v>0.98932268744550922</v>
      </c>
      <c r="AG364" s="336">
        <f t="shared" ca="1" si="460"/>
        <v>-1.1380229578579373</v>
      </c>
      <c r="AH364" s="336"/>
      <c r="AI364" s="336"/>
      <c r="AJ364" s="336"/>
      <c r="AK364" s="336"/>
      <c r="AL364" s="54"/>
      <c r="AM364" s="54"/>
      <c r="AN364" s="53"/>
      <c r="AO364" s="55"/>
      <c r="AP364" s="55"/>
      <c r="AQ364" s="55"/>
      <c r="AR364" s="53"/>
    </row>
    <row r="365" spans="1:44" customFormat="1" x14ac:dyDescent="0.3">
      <c r="A365" s="53"/>
      <c r="B365" s="53"/>
      <c r="C365" s="53"/>
      <c r="D365" s="53"/>
      <c r="E365" s="53"/>
      <c r="F365" s="54"/>
      <c r="G365" s="165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3"/>
      <c r="AB365" s="336">
        <f t="shared" ca="1" si="510"/>
        <v>0.2858807889716517</v>
      </c>
      <c r="AC365" s="336">
        <f t="shared" ca="1" si="460"/>
        <v>-0.6226783387519732</v>
      </c>
      <c r="AD365" s="336">
        <f t="shared" ca="1" si="460"/>
        <v>1.4215441604175054</v>
      </c>
      <c r="AE365" s="336">
        <f t="shared" ca="1" si="460"/>
        <v>1.0277644538394579</v>
      </c>
      <c r="AF365" s="336">
        <f t="shared" ca="1" si="460"/>
        <v>-9.8067934783850771E-2</v>
      </c>
      <c r="AG365" s="336">
        <f t="shared" ca="1" si="460"/>
        <v>0.73259550056916822</v>
      </c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3"/>
    </row>
    <row r="366" spans="1:44" customFormat="1" x14ac:dyDescent="0.3">
      <c r="A366" s="53"/>
      <c r="B366" s="53"/>
      <c r="C366" s="53"/>
      <c r="D366" s="53"/>
      <c r="E366" s="53" t="s">
        <v>172</v>
      </c>
      <c r="F366" s="53">
        <f>F359</f>
        <v>0</v>
      </c>
      <c r="G366" s="56" t="e">
        <f t="shared" ref="G366:G367" ca="1" si="511">AM366</f>
        <v>#N/A</v>
      </c>
      <c r="H366" s="52" t="e">
        <f>INDEX(STATSTABLE,MATCH(F366,bpiTeams,0),MATCH(INDEX(H:H,1,1),statTitles,0))</f>
        <v>#N/A</v>
      </c>
      <c r="I366" s="52" t="e">
        <f>INDEX(STATSTABLE,MATCH(F366,bpiTeams,0),MATCH(INDEX(I:I,1,1),statTitles,0))</f>
        <v>#N/A</v>
      </c>
      <c r="J366" s="52" t="e">
        <f>INDEX(STATSTABLE,MATCH(F366,bpiTeams,0),MATCH(INDEX(J:J,1,1),statTitles,0))</f>
        <v>#N/A</v>
      </c>
      <c r="K366" s="52" t="e">
        <f>INDEX(STATSTABLE,MATCH(F366,bpiTeams,0),MATCH(INDEX(K:K,1,1),statTitles,0))</f>
        <v>#N/A</v>
      </c>
      <c r="L366" s="52" t="e">
        <f>INDEX(STATSTABLE,MATCH(F366,bpiTeams,0),MATCH(INDEX(L:L,1,1),statTitles,0))</f>
        <v>#N/A</v>
      </c>
      <c r="M366" s="52" t="e">
        <f>INDEX(STATSTABLE,MATCH(F366,bpiTeams,0),MATCH(INDEX(M:M,1,1),statTitles,0))</f>
        <v>#N/A</v>
      </c>
      <c r="N366" s="52" t="e">
        <f>INDEX(STATSTABLE,MATCH(F366,bpiTeams,0),MATCH(INDEX(N:N,1,1),statTitles,0))</f>
        <v>#N/A</v>
      </c>
      <c r="O366" s="52" t="e">
        <f>INDEX(STATSTABLE,MATCH(F366,bpiTeams,0),MATCH(INDEX(O:O,1,1),statTitles,0))</f>
        <v>#N/A</v>
      </c>
      <c r="P366" s="52" t="e">
        <f>INDEX(STATSTABLE,MATCH(F366,bpiTeams,0),MATCH(INDEX(P:P,1,1),statTitles,0))</f>
        <v>#N/A</v>
      </c>
      <c r="Q366" s="52" t="e">
        <f>INDEX(STATSTABLE,MATCH(F366,bpiTeams,0),MATCH(INDEX(Q:Q,1,1),statTitles,0))</f>
        <v>#N/A</v>
      </c>
      <c r="R366" s="52" t="e">
        <f>INDEX(STATSTABLE,MATCH(F366,bpiTeams,0),MATCH(INDEX(R:R,1,1),statTitles,0))</f>
        <v>#N/A</v>
      </c>
      <c r="S366" s="52" t="e">
        <f>INDEX(STATSTABLE,MATCH(F366,bpiTeams,0),MATCH(INDEX(S:S,1,1),statTitles,0))</f>
        <v>#N/A</v>
      </c>
      <c r="T366" s="52" t="e">
        <f>INDEX(STATSTABLE,MATCH(F366,bpiTeams,0),MATCH(INDEX(T:T,1,1),statTitles,0))</f>
        <v>#N/A</v>
      </c>
      <c r="U366" s="52" t="e">
        <f>INDEX(STATSTABLE,MATCH(F366,bpiTeams,0),MATCH(INDEX(U:U,1,1),statTitles,0))</f>
        <v>#N/A</v>
      </c>
      <c r="V366" s="52" t="e">
        <f>INDEX(STATSTABLE,MATCH(F366,bpiTeams,0),MATCH(INDEX(V:V,1,1),statTitles,0))</f>
        <v>#N/A</v>
      </c>
      <c r="W366" s="52" t="e">
        <f>INDEX(STATSTABLE,MATCH(F366,bpiTeams,0),MATCH(INDEX(W:W,1,1),statTitles,0))</f>
        <v>#N/A</v>
      </c>
      <c r="X366" s="52" t="e">
        <f>INDEX(STATSTABLE,MATCH(F366,bpiTeams,0),MATCH(INDEX(X:X,1,1),statTitles,0))</f>
        <v>#N/A</v>
      </c>
      <c r="Y366" s="52" t="e">
        <f>INDEX(STATSTABLE,MATCH(F366,bpiTeams,0),MATCH(INDEX(Y:Y,1,1),statTitles,0))</f>
        <v>#N/A</v>
      </c>
      <c r="Z366" s="52" t="e">
        <f>INDEX(STATSTABLE,MATCH(F366,bpiTeams,0),MATCH(INDEX(Z:Z,1,1),statTitles,0))</f>
        <v>#N/A</v>
      </c>
      <c r="AA366" s="55" t="e">
        <f t="shared" ref="AA366:AA367" si="512">(K366-(R366*S366)/100-3*(M366*N366)/100)/2</f>
        <v>#N/A</v>
      </c>
      <c r="AB366" s="55" t="e">
        <f t="shared" ref="AB366:AB367" si="513">SUM(AA366,(M366*N366/100))/(I366/100)</f>
        <v>#N/A</v>
      </c>
      <c r="AC366" s="55" t="e">
        <f t="shared" ref="AC366" si="514">X366*0.5+X367*0.5</f>
        <v>#N/A</v>
      </c>
      <c r="AD366" s="55" t="e">
        <f t="shared" ref="AD366:AD367" si="515">M366/AB366</f>
        <v>#N/A</v>
      </c>
      <c r="AE366" s="336" t="e">
        <f t="shared" ref="AE366:AE367" si="516">AA366/(AB366-M366)</f>
        <v>#N/A</v>
      </c>
      <c r="AF366" s="223" t="e">
        <f ca="1">INDEX(FGA_COEFFS,1,1)+AC366*INDEX(FGA_COEFFS,1,2)+AB366*INDEX(FGA_COEFFS,1,3)+U366*INDEX(FGA_COEFFS,1,4)+T367*INDEX(FGA_COEFFS,1,5)+V366*INDEX(FGA_COEFFS,1,6)+W367*INDEX(FGA_COEFFS,1,7)+P367*INDEX(FGA_COEFFS,1,8)+AB370*AB371</f>
        <v>#N/A</v>
      </c>
      <c r="AG366" s="223" t="e">
        <f ca="1">INDEX(THREEPTA_COEFFS,1,1)+AF366*INDEX(THREEPTA_COEFFS,1,2)+M366*INDEX(THREEPTA_COEFFS,1,3)+AD366*INDEX(THREEPTA_COEFFS,1,4)+N366*INDEX(THREEPTA_COEFFS,1,5)+O367*INDEX(THREEPTA_COEFFS,1,6)+AC370*AC371</f>
        <v>#N/A</v>
      </c>
      <c r="AH366" s="223" t="e">
        <f ca="1">INDEX(THREEPTPCT_COEFFS,1,1)+N366*INDEX(THREEPTPCT_COEFFS,1,2)+O367*INDEX(THREEPTPCT_COEFFS,1,3)+AD370*AD371</f>
        <v>#N/A</v>
      </c>
      <c r="AI366" s="55" t="e">
        <f t="shared" ref="AI366:AI367" ca="1" si="517">AF366-AG366</f>
        <v>#N/A</v>
      </c>
      <c r="AJ366" s="223" t="e">
        <f ca="1">INDEX(TWOPTPCT_COEFFS,1,1)+AE366*INDEX(TWOPTPCT_COEFFS,1,2)+L367*INDEX(TWOPTPCT_COEFFS,1,3)+J367*INDEX(TWOPTPCT_COEFFS,1,4)+O367*INDEX(TWOPTPCT_COEFFS,1,5)+AE370*AE371</f>
        <v>#N/A</v>
      </c>
      <c r="AK366" s="223" t="e">
        <f ca="1">INDEX(FTA_COEFFS,1,1)+R366*INDEX(FTA_COEFFS,1,2)+Q367*INDEX(FTA_COEFFS,1,3)+(T366+U366)*INDEX(FTA_COEFFS,1,4)+(T367+U367)*INDEX(FTA_COEFFS,1,5)+P367*INDEX(FTA_COEFFS,1,6)+AF370*AF371</f>
        <v>#N/A</v>
      </c>
      <c r="AL366" s="223" t="e">
        <f ca="1">INDEX(FTPCT_COEFFS,1,1)+S366*INDEX(FTPCT_COEFFS,1,2)+I366*INDEX(FTPCT_COEFFS,1,3)+J367*INDEX(FTPCT_COEFFS,1,4)+AG370*AG371</f>
        <v>#N/A</v>
      </c>
      <c r="AM366" s="338" t="e">
        <f t="shared" ref="AM366:AM367" ca="1" si="518">AG366*AH366/100+AI366*AJ366+AK366*AL366/100</f>
        <v>#N/A</v>
      </c>
      <c r="AN366" s="55"/>
      <c r="AO366" s="55"/>
      <c r="AP366" s="55"/>
      <c r="AQ366" s="55"/>
      <c r="AR366" s="53"/>
    </row>
    <row r="367" spans="1:44" customFormat="1" x14ac:dyDescent="0.3">
      <c r="A367" s="53"/>
      <c r="B367" s="53"/>
      <c r="C367" s="53"/>
      <c r="D367" s="53"/>
      <c r="E367" s="53" t="s">
        <v>175</v>
      </c>
      <c r="F367" s="54" t="e">
        <f>F360</f>
        <v>#N/A</v>
      </c>
      <c r="G367" s="56" t="e">
        <f t="shared" ca="1" si="511"/>
        <v>#N/A</v>
      </c>
      <c r="H367" s="52" t="e">
        <f>INDEX(STATSTABLE,MATCH(F367,bpiTeams,0),MATCH(INDEX(H:H,1,1),statTitles,0))</f>
        <v>#N/A</v>
      </c>
      <c r="I367" s="52" t="e">
        <f>INDEX(STATSTABLE,MATCH(F367,bpiTeams,0),MATCH(INDEX(I:I,1,1),statTitles,0))</f>
        <v>#N/A</v>
      </c>
      <c r="J367" s="52" t="e">
        <f>INDEX(STATSTABLE,MATCH(F367,bpiTeams,0),MATCH(INDEX(J:J,1,1),statTitles,0))</f>
        <v>#N/A</v>
      </c>
      <c r="K367" s="52" t="e">
        <f>INDEX(STATSTABLE,MATCH(F367,bpiTeams,0),MATCH(INDEX(K:K,1,1),statTitles,0))</f>
        <v>#N/A</v>
      </c>
      <c r="L367" s="52" t="e">
        <f>INDEX(STATSTABLE,MATCH(F367,bpiTeams,0),MATCH(INDEX(L:L,1,1),statTitles,0))</f>
        <v>#N/A</v>
      </c>
      <c r="M367" s="52" t="e">
        <f>INDEX(STATSTABLE,MATCH(F367,bpiTeams,0),MATCH(INDEX(M:M,1,1),statTitles,0))</f>
        <v>#N/A</v>
      </c>
      <c r="N367" s="52" t="e">
        <f>INDEX(STATSTABLE,MATCH(F367,bpiTeams,0),MATCH(INDEX(N:N,1,1),statTitles,0))</f>
        <v>#N/A</v>
      </c>
      <c r="O367" s="52" t="e">
        <f>INDEX(STATSTABLE,MATCH(F367,bpiTeams,0),MATCH(INDEX(O:O,1,1),statTitles,0))</f>
        <v>#N/A</v>
      </c>
      <c r="P367" s="52" t="e">
        <f>INDEX(STATSTABLE,MATCH(F367,bpiTeams,0),MATCH(INDEX(P:P,1,1),statTitles,0))</f>
        <v>#N/A</v>
      </c>
      <c r="Q367" s="52" t="e">
        <f>INDEX(STATSTABLE,MATCH(F367,bpiTeams,0),MATCH(INDEX(Q:Q,1,1),statTitles,0))</f>
        <v>#N/A</v>
      </c>
      <c r="R367" s="52" t="e">
        <f>INDEX(STATSTABLE,MATCH(F367,bpiTeams,0),MATCH(INDEX(R:R,1,1),statTitles,0))</f>
        <v>#N/A</v>
      </c>
      <c r="S367" s="52" t="e">
        <f>INDEX(STATSTABLE,MATCH(F367,bpiTeams,0),MATCH(INDEX(S:S,1,1),statTitles,0))</f>
        <v>#N/A</v>
      </c>
      <c r="T367" s="52" t="e">
        <f>INDEX(STATSTABLE,MATCH(F367,bpiTeams,0),MATCH(INDEX(T:T,1,1),statTitles,0))</f>
        <v>#N/A</v>
      </c>
      <c r="U367" s="52" t="e">
        <f>INDEX(STATSTABLE,MATCH(F367,bpiTeams,0),MATCH(INDEX(U:U,1,1),statTitles,0))</f>
        <v>#N/A</v>
      </c>
      <c r="V367" s="52" t="e">
        <f>INDEX(STATSTABLE,MATCH(F367,bpiTeams,0),MATCH(INDEX(V:V,1,1),statTitles,0))</f>
        <v>#N/A</v>
      </c>
      <c r="W367" s="52" t="e">
        <f>INDEX(STATSTABLE,MATCH(F367,bpiTeams,0),MATCH(INDEX(W:W,1,1),statTitles,0))</f>
        <v>#N/A</v>
      </c>
      <c r="X367" s="52" t="e">
        <f>INDEX(STATSTABLE,MATCH(F367,bpiTeams,0),MATCH(INDEX(X:X,1,1),statTitles,0))</f>
        <v>#N/A</v>
      </c>
      <c r="Y367" s="52" t="e">
        <f>INDEX(STATSTABLE,MATCH(F367,bpiTeams,0),MATCH(INDEX(Y:Y,1,1),statTitles,0))</f>
        <v>#N/A</v>
      </c>
      <c r="Z367" s="52" t="e">
        <f>INDEX(STATSTABLE,MATCH(F367,bpiTeams,0),MATCH(INDEX(Z:Z,1,1),statTitles,0))</f>
        <v>#N/A</v>
      </c>
      <c r="AA367" s="55" t="e">
        <f t="shared" si="512"/>
        <v>#N/A</v>
      </c>
      <c r="AB367" s="55" t="e">
        <f t="shared" si="513"/>
        <v>#N/A</v>
      </c>
      <c r="AC367" s="55" t="e">
        <f t="shared" ref="AC367" si="519">AC366</f>
        <v>#N/A</v>
      </c>
      <c r="AD367" s="55" t="e">
        <f t="shared" si="515"/>
        <v>#N/A</v>
      </c>
      <c r="AE367" s="336" t="e">
        <f t="shared" si="516"/>
        <v>#N/A</v>
      </c>
      <c r="AF367" s="223" t="e">
        <f ca="1">INDEX(FGA_COEFFS,1,1)+AC367*INDEX(FGA_COEFFS,1,2)+AB367*INDEX(FGA_COEFFS,1,3)+U367*INDEX(FGA_COEFFS,1,4)+T366*INDEX(FGA_COEFFS,1,5)+V367*INDEX(FGA_COEFFS,1,6)+W366*INDEX(FGA_COEFFS,1,7)+P366*INDEX(FGA_COEFFS,1,8)+AB370*AB372</f>
        <v>#N/A</v>
      </c>
      <c r="AG367" s="223" t="e">
        <f ca="1">INDEX(THREEPTA_COEFFS,1,1)+AF367*INDEX(THREEPTA_COEFFS,1,2)+M367*INDEX(THREEPTA_COEFFS,1,3)+AD367*INDEX(THREEPTA_COEFFS,1,4)+N367*INDEX(THREEPTA_COEFFS,1,5)+O366*INDEX(THREEPTA_COEFFS,1,6)+AC370*AC372</f>
        <v>#N/A</v>
      </c>
      <c r="AH367" s="223" t="e">
        <f ca="1">INDEX(THREEPTPCT_COEFFS,1,1)+N367*INDEX(THREEPTPCT_COEFFS,1,2)+O366*INDEX(THREEPTPCT_COEFFS,1,3)+AD370*AD372</f>
        <v>#N/A</v>
      </c>
      <c r="AI367" s="55" t="e">
        <f t="shared" ca="1" si="517"/>
        <v>#N/A</v>
      </c>
      <c r="AJ367" s="223" t="e">
        <f ca="1">INDEX(TWOPTPCT_COEFFS,1,1)+AE367*INDEX(TWOPTPCT_COEFFS,1,2)+L366*INDEX(TWOPTPCT_COEFFS,1,3)+J366*INDEX(TWOPTPCT_COEFFS,1,4)+O366*INDEX(TWOPTPCT_COEFFS,1,5)+AE370*AE372</f>
        <v>#N/A</v>
      </c>
      <c r="AK367" s="223" t="e">
        <f ca="1">INDEX(FTA_COEFFS,1,1)+R367*INDEX(FTA_COEFFS,1,2)+Q366*INDEX(FTA_COEFFS,1,3)+(T367+U367)*INDEX(FTA_COEFFS,1,4)+(T366+U366)*INDEX(FTA_COEFFS,1,5)+P366*INDEX(FTA_COEFFS,1,6)+AF370*AF372</f>
        <v>#N/A</v>
      </c>
      <c r="AL367" s="223" t="e">
        <f ca="1">INDEX(FTPCT_COEFFS,1,1)+S367*INDEX(FTPCT_COEFFS,1,2)+I367*INDEX(FTPCT_COEFFS,1,3)+J366*INDEX(FTPCT_COEFFS,1,4)+AG370*AG372</f>
        <v>#N/A</v>
      </c>
      <c r="AM367" s="338" t="e">
        <f t="shared" ca="1" si="518"/>
        <v>#N/A</v>
      </c>
      <c r="AN367" s="55"/>
      <c r="AO367" s="55"/>
      <c r="AP367" s="55"/>
      <c r="AQ367" s="55"/>
      <c r="AR367" s="53"/>
    </row>
    <row r="368" spans="1:44" customFormat="1" x14ac:dyDescent="0.3">
      <c r="A368" s="53"/>
      <c r="B368" s="53"/>
      <c r="C368" s="53"/>
      <c r="D368" s="53"/>
      <c r="E368" s="64" t="e">
        <f ca="1">IF(G367&gt;G366,F367,F366)</f>
        <v>#N/A</v>
      </c>
      <c r="F368" s="53"/>
      <c r="G368" s="56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5"/>
      <c r="AB368" s="55"/>
      <c r="AC368" s="55"/>
      <c r="AD368" s="55"/>
      <c r="AE368" s="55"/>
      <c r="AF368" s="337"/>
      <c r="AG368" s="337"/>
      <c r="AH368" s="337"/>
      <c r="AI368" s="337"/>
      <c r="AJ368" s="337"/>
      <c r="AK368" s="337"/>
      <c r="AL368" s="337"/>
      <c r="AM368" s="337"/>
      <c r="AN368" s="55"/>
      <c r="AO368" s="55"/>
      <c r="AP368" s="55"/>
      <c r="AQ368" s="55"/>
      <c r="AR368" s="53"/>
    </row>
    <row r="369" spans="1:44" customFormat="1" x14ac:dyDescent="0.3">
      <c r="A369" s="53"/>
      <c r="B369" s="53"/>
      <c r="C369" s="53"/>
      <c r="D369" s="53"/>
      <c r="E369" s="53"/>
      <c r="F369" s="53"/>
      <c r="G369" s="166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4" t="s">
        <v>1305</v>
      </c>
      <c r="AB369" s="54" t="s">
        <v>128</v>
      </c>
      <c r="AC369" s="54" t="s">
        <v>157</v>
      </c>
      <c r="AD369" s="54" t="s">
        <v>151</v>
      </c>
      <c r="AE369" s="54" t="s">
        <v>1327</v>
      </c>
      <c r="AF369" s="54" t="s">
        <v>129</v>
      </c>
      <c r="AG369" s="54" t="s">
        <v>116</v>
      </c>
      <c r="AH369" s="54"/>
      <c r="AI369" s="54"/>
      <c r="AJ369" s="54"/>
      <c r="AK369" s="54"/>
      <c r="AL369" s="54"/>
      <c r="AM369" s="54"/>
      <c r="AN369" s="53"/>
      <c r="AO369" s="53"/>
      <c r="AP369" s="53"/>
      <c r="AQ369" s="53"/>
      <c r="AR369" s="53"/>
    </row>
    <row r="370" spans="1:44" customFormat="1" x14ac:dyDescent="0.3">
      <c r="A370" s="53"/>
      <c r="B370" s="53"/>
      <c r="C370" s="53"/>
      <c r="D370" s="53" t="e">
        <f ca="1">IF(G366&gt;(G367+(W366-W367)/2),1,IF(G367&gt;(G366+(W367-W366)/2),0,"Close"))</f>
        <v>#N/A</v>
      </c>
      <c r="E370" s="53"/>
      <c r="F370" s="53"/>
      <c r="G370" s="166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4"/>
      <c r="AB370" s="54">
        <f>Formulas!A370</f>
        <v>0</v>
      </c>
      <c r="AC370" s="54">
        <f>Formulas!A377</f>
        <v>0</v>
      </c>
      <c r="AD370" s="54">
        <f>Formulas!A384</f>
        <v>0</v>
      </c>
      <c r="AE370" s="54">
        <f>Formulas!A391</f>
        <v>0</v>
      </c>
      <c r="AF370" s="54">
        <f>Formulas!A398</f>
        <v>0</v>
      </c>
      <c r="AG370" s="54">
        <f>Formulas!A405</f>
        <v>0</v>
      </c>
      <c r="AH370" s="54"/>
      <c r="AI370" s="336"/>
      <c r="AJ370" s="336"/>
      <c r="AK370" s="336"/>
      <c r="AL370" s="54"/>
      <c r="AM370" s="54"/>
      <c r="AN370" s="53"/>
      <c r="AO370" s="53"/>
      <c r="AP370" s="53"/>
      <c r="AQ370" s="53"/>
      <c r="AR370" s="53"/>
    </row>
    <row r="371" spans="1:44" customFormat="1" x14ac:dyDescent="0.3">
      <c r="A371" s="53"/>
      <c r="B371" s="53"/>
      <c r="C371" s="53"/>
      <c r="D371" s="53"/>
      <c r="E371" s="53"/>
      <c r="F371" s="53"/>
      <c r="G371" s="166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336"/>
      <c r="AB371" s="336">
        <f t="shared" ref="AB371:AB372" ca="1" si="520">1.5*RAND()^2*IF(RAND()&gt;0.5,1,-1)</f>
        <v>0.15114579414061882</v>
      </c>
      <c r="AC371" s="336">
        <f t="shared" ca="1" si="460"/>
        <v>-0.19227955712777195</v>
      </c>
      <c r="AD371" s="336">
        <f t="shared" ca="1" si="460"/>
        <v>-2.5786655366265079E-2</v>
      </c>
      <c r="AE371" s="336">
        <f t="shared" ca="1" si="460"/>
        <v>0.58832557981371858</v>
      </c>
      <c r="AF371" s="336">
        <f t="shared" ca="1" si="460"/>
        <v>-0.74650355696891468</v>
      </c>
      <c r="AG371" s="336">
        <f t="shared" ca="1" si="460"/>
        <v>-1.2566292539157791</v>
      </c>
      <c r="AH371" s="336"/>
      <c r="AI371" s="336"/>
      <c r="AJ371" s="336"/>
      <c r="AK371" s="336"/>
      <c r="AL371" s="54"/>
      <c r="AM371" s="54"/>
      <c r="AN371" s="53"/>
      <c r="AO371" s="55"/>
      <c r="AP371" s="55"/>
      <c r="AQ371" s="55"/>
      <c r="AR371" s="53"/>
    </row>
    <row r="372" spans="1:44" customFormat="1" x14ac:dyDescent="0.3">
      <c r="A372" s="53"/>
      <c r="B372" s="53"/>
      <c r="C372" s="53"/>
      <c r="D372" s="53"/>
      <c r="E372" s="53"/>
      <c r="F372" s="54"/>
      <c r="G372" s="165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3"/>
      <c r="AB372" s="336">
        <f t="shared" ca="1" si="520"/>
        <v>-0.34861987970413677</v>
      </c>
      <c r="AC372" s="336">
        <f t="shared" ca="1" si="460"/>
        <v>-0.61711920546008536</v>
      </c>
      <c r="AD372" s="336">
        <f t="shared" ca="1" si="460"/>
        <v>0.26842773960136412</v>
      </c>
      <c r="AE372" s="336">
        <f t="shared" ca="1" si="460"/>
        <v>1.3911611877529115</v>
      </c>
      <c r="AF372" s="336">
        <f t="shared" ca="1" si="460"/>
        <v>-1.3281321165151914</v>
      </c>
      <c r="AG372" s="336">
        <f t="shared" ca="1" si="460"/>
        <v>-0.11811336092494326</v>
      </c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3"/>
    </row>
    <row r="373" spans="1:44" customFormat="1" x14ac:dyDescent="0.3">
      <c r="A373" s="53"/>
      <c r="B373" s="53"/>
      <c r="C373" s="53"/>
      <c r="D373" s="53"/>
      <c r="E373" s="53" t="s">
        <v>172</v>
      </c>
      <c r="F373" s="53">
        <f>F345</f>
        <v>0</v>
      </c>
      <c r="G373" s="56" t="e">
        <f t="shared" ref="G373:G374" ca="1" si="521">AM373</f>
        <v>#N/A</v>
      </c>
      <c r="H373" s="52" t="e">
        <f>INDEX(STATSTABLE,MATCH(F373,bpiTeams,0),MATCH(INDEX(H:H,1,1),statTitles,0))</f>
        <v>#N/A</v>
      </c>
      <c r="I373" s="52" t="e">
        <f>INDEX(STATSTABLE,MATCH(F373,bpiTeams,0),MATCH(INDEX(I:I,1,1),statTitles,0))</f>
        <v>#N/A</v>
      </c>
      <c r="J373" s="52" t="e">
        <f>INDEX(STATSTABLE,MATCH(F373,bpiTeams,0),MATCH(INDEX(J:J,1,1),statTitles,0))</f>
        <v>#N/A</v>
      </c>
      <c r="K373" s="52" t="e">
        <f>INDEX(STATSTABLE,MATCH(F373,bpiTeams,0),MATCH(INDEX(K:K,1,1),statTitles,0))</f>
        <v>#N/A</v>
      </c>
      <c r="L373" s="52" t="e">
        <f>INDEX(STATSTABLE,MATCH(F373,bpiTeams,0),MATCH(INDEX(L:L,1,1),statTitles,0))</f>
        <v>#N/A</v>
      </c>
      <c r="M373" s="52" t="e">
        <f>INDEX(STATSTABLE,MATCH(F373,bpiTeams,0),MATCH(INDEX(M:M,1,1),statTitles,0))</f>
        <v>#N/A</v>
      </c>
      <c r="N373" s="52" t="e">
        <f>INDEX(STATSTABLE,MATCH(F373,bpiTeams,0),MATCH(INDEX(N:N,1,1),statTitles,0))</f>
        <v>#N/A</v>
      </c>
      <c r="O373" s="52" t="e">
        <f>INDEX(STATSTABLE,MATCH(F373,bpiTeams,0),MATCH(INDEX(O:O,1,1),statTitles,0))</f>
        <v>#N/A</v>
      </c>
      <c r="P373" s="52" t="e">
        <f>INDEX(STATSTABLE,MATCH(F373,bpiTeams,0),MATCH(INDEX(P:P,1,1),statTitles,0))</f>
        <v>#N/A</v>
      </c>
      <c r="Q373" s="52" t="e">
        <f>INDEX(STATSTABLE,MATCH(F373,bpiTeams,0),MATCH(INDEX(Q:Q,1,1),statTitles,0))</f>
        <v>#N/A</v>
      </c>
      <c r="R373" s="52" t="e">
        <f>INDEX(STATSTABLE,MATCH(F373,bpiTeams,0),MATCH(INDEX(R:R,1,1),statTitles,0))</f>
        <v>#N/A</v>
      </c>
      <c r="S373" s="52" t="e">
        <f>INDEX(STATSTABLE,MATCH(F373,bpiTeams,0),MATCH(INDEX(S:S,1,1),statTitles,0))</f>
        <v>#N/A</v>
      </c>
      <c r="T373" s="52" t="e">
        <f>INDEX(STATSTABLE,MATCH(F373,bpiTeams,0),MATCH(INDEX(T:T,1,1),statTitles,0))</f>
        <v>#N/A</v>
      </c>
      <c r="U373" s="52" t="e">
        <f>INDEX(STATSTABLE,MATCH(F373,bpiTeams,0),MATCH(INDEX(U:U,1,1),statTitles,0))</f>
        <v>#N/A</v>
      </c>
      <c r="V373" s="52" t="e">
        <f>INDEX(STATSTABLE,MATCH(F373,bpiTeams,0),MATCH(INDEX(V:V,1,1),statTitles,0))</f>
        <v>#N/A</v>
      </c>
      <c r="W373" s="52" t="e">
        <f>INDEX(STATSTABLE,MATCH(F373,bpiTeams,0),MATCH(INDEX(W:W,1,1),statTitles,0))</f>
        <v>#N/A</v>
      </c>
      <c r="X373" s="52" t="e">
        <f>INDEX(STATSTABLE,MATCH(F373,bpiTeams,0),MATCH(INDEX(X:X,1,1),statTitles,0))</f>
        <v>#N/A</v>
      </c>
      <c r="Y373" s="52" t="e">
        <f>INDEX(STATSTABLE,MATCH(F373,bpiTeams,0),MATCH(INDEX(Y:Y,1,1),statTitles,0))</f>
        <v>#N/A</v>
      </c>
      <c r="Z373" s="52" t="e">
        <f>INDEX(STATSTABLE,MATCH(F373,bpiTeams,0),MATCH(INDEX(Z:Z,1,1),statTitles,0))</f>
        <v>#N/A</v>
      </c>
      <c r="AA373" s="55" t="e">
        <f t="shared" ref="AA373:AA374" si="522">(K373-(R373*S373)/100-3*(M373*N373)/100)/2</f>
        <v>#N/A</v>
      </c>
      <c r="AB373" s="55" t="e">
        <f t="shared" ref="AB373:AB374" si="523">SUM(AA373,(M373*N373/100))/(I373/100)</f>
        <v>#N/A</v>
      </c>
      <c r="AC373" s="55" t="e">
        <f t="shared" ref="AC373" si="524">X373*0.5+X374*0.5</f>
        <v>#N/A</v>
      </c>
      <c r="AD373" s="55" t="e">
        <f t="shared" ref="AD373:AD374" si="525">M373/AB373</f>
        <v>#N/A</v>
      </c>
      <c r="AE373" s="336" t="e">
        <f t="shared" ref="AE373:AE374" si="526">AA373/(AB373-M373)</f>
        <v>#N/A</v>
      </c>
      <c r="AF373" s="223" t="e">
        <f ca="1">INDEX(FGA_COEFFS,1,1)+AC373*INDEX(FGA_COEFFS,1,2)+AB373*INDEX(FGA_COEFFS,1,3)+U373*INDEX(FGA_COEFFS,1,4)+T374*INDEX(FGA_COEFFS,1,5)+V373*INDEX(FGA_COEFFS,1,6)+W374*INDEX(FGA_COEFFS,1,7)+P374*INDEX(FGA_COEFFS,1,8)+AB377*AB378</f>
        <v>#N/A</v>
      </c>
      <c r="AG373" s="223" t="e">
        <f ca="1">INDEX(THREEPTA_COEFFS,1,1)+AF373*INDEX(THREEPTA_COEFFS,1,2)+M373*INDEX(THREEPTA_COEFFS,1,3)+AD373*INDEX(THREEPTA_COEFFS,1,4)+N373*INDEX(THREEPTA_COEFFS,1,5)+O374*INDEX(THREEPTA_COEFFS,1,6)+AC377*AC378</f>
        <v>#N/A</v>
      </c>
      <c r="AH373" s="223" t="e">
        <f ca="1">INDEX(THREEPTPCT_COEFFS,1,1)+N373*INDEX(THREEPTPCT_COEFFS,1,2)+O374*INDEX(THREEPTPCT_COEFFS,1,3)+AD377*AD378</f>
        <v>#N/A</v>
      </c>
      <c r="AI373" s="55" t="e">
        <f t="shared" ref="AI373:AI374" ca="1" si="527">AF373-AG373</f>
        <v>#N/A</v>
      </c>
      <c r="AJ373" s="223" t="e">
        <f ca="1">INDEX(TWOPTPCT_COEFFS,1,1)+AE373*INDEX(TWOPTPCT_COEFFS,1,2)+L374*INDEX(TWOPTPCT_COEFFS,1,3)+J374*INDEX(TWOPTPCT_COEFFS,1,4)+O374*INDEX(TWOPTPCT_COEFFS,1,5)+AE377*AE378</f>
        <v>#N/A</v>
      </c>
      <c r="AK373" s="223" t="e">
        <f ca="1">INDEX(FTA_COEFFS,1,1)+R373*INDEX(FTA_COEFFS,1,2)+Q374*INDEX(FTA_COEFFS,1,3)+(T373+U373)*INDEX(FTA_COEFFS,1,4)+(T374+U374)*INDEX(FTA_COEFFS,1,5)+P374*INDEX(FTA_COEFFS,1,6)+AF377*AF378</f>
        <v>#N/A</v>
      </c>
      <c r="AL373" s="223" t="e">
        <f ca="1">INDEX(FTPCT_COEFFS,1,1)+S373*INDEX(FTPCT_COEFFS,1,2)+I373*INDEX(FTPCT_COEFFS,1,3)+J374*INDEX(FTPCT_COEFFS,1,4)+AG377*AG378</f>
        <v>#N/A</v>
      </c>
      <c r="AM373" s="338" t="e">
        <f t="shared" ref="AM373:AM374" ca="1" si="528">AG373*AH373/100+AI373*AJ373+AK373*AL373/100</f>
        <v>#N/A</v>
      </c>
      <c r="AN373" s="55"/>
      <c r="AO373" s="55"/>
      <c r="AP373" s="55"/>
      <c r="AQ373" s="55"/>
      <c r="AR373" s="53"/>
    </row>
    <row r="374" spans="1:44" customFormat="1" x14ac:dyDescent="0.3">
      <c r="A374" s="53"/>
      <c r="B374" s="53"/>
      <c r="C374" s="53"/>
      <c r="D374" s="53"/>
      <c r="E374" s="53" t="s">
        <v>175</v>
      </c>
      <c r="F374" s="54" t="e">
        <f>F346</f>
        <v>#N/A</v>
      </c>
      <c r="G374" s="56" t="e">
        <f t="shared" ca="1" si="521"/>
        <v>#N/A</v>
      </c>
      <c r="H374" s="52" t="e">
        <f>INDEX(STATSTABLE,MATCH(F374,bpiTeams,0),MATCH(INDEX(H:H,1,1),statTitles,0))</f>
        <v>#N/A</v>
      </c>
      <c r="I374" s="52" t="e">
        <f>INDEX(STATSTABLE,MATCH(F374,bpiTeams,0),MATCH(INDEX(I:I,1,1),statTitles,0))</f>
        <v>#N/A</v>
      </c>
      <c r="J374" s="52" t="e">
        <f>INDEX(STATSTABLE,MATCH(F374,bpiTeams,0),MATCH(INDEX(J:J,1,1),statTitles,0))</f>
        <v>#N/A</v>
      </c>
      <c r="K374" s="52" t="e">
        <f>INDEX(STATSTABLE,MATCH(F374,bpiTeams,0),MATCH(INDEX(K:K,1,1),statTitles,0))</f>
        <v>#N/A</v>
      </c>
      <c r="L374" s="52" t="e">
        <f>INDEX(STATSTABLE,MATCH(F374,bpiTeams,0),MATCH(INDEX(L:L,1,1),statTitles,0))</f>
        <v>#N/A</v>
      </c>
      <c r="M374" s="52" t="e">
        <f>INDEX(STATSTABLE,MATCH(F374,bpiTeams,0),MATCH(INDEX(M:M,1,1),statTitles,0))</f>
        <v>#N/A</v>
      </c>
      <c r="N374" s="52" t="e">
        <f>INDEX(STATSTABLE,MATCH(F374,bpiTeams,0),MATCH(INDEX(N:N,1,1),statTitles,0))</f>
        <v>#N/A</v>
      </c>
      <c r="O374" s="52" t="e">
        <f>INDEX(STATSTABLE,MATCH(F374,bpiTeams,0),MATCH(INDEX(O:O,1,1),statTitles,0))</f>
        <v>#N/A</v>
      </c>
      <c r="P374" s="52" t="e">
        <f>INDEX(STATSTABLE,MATCH(F374,bpiTeams,0),MATCH(INDEX(P:P,1,1),statTitles,0))</f>
        <v>#N/A</v>
      </c>
      <c r="Q374" s="52" t="e">
        <f>INDEX(STATSTABLE,MATCH(F374,bpiTeams,0),MATCH(INDEX(Q:Q,1,1),statTitles,0))</f>
        <v>#N/A</v>
      </c>
      <c r="R374" s="52" t="e">
        <f>INDEX(STATSTABLE,MATCH(F374,bpiTeams,0),MATCH(INDEX(R:R,1,1),statTitles,0))</f>
        <v>#N/A</v>
      </c>
      <c r="S374" s="52" t="e">
        <f>INDEX(STATSTABLE,MATCH(F374,bpiTeams,0),MATCH(INDEX(S:S,1,1),statTitles,0))</f>
        <v>#N/A</v>
      </c>
      <c r="T374" s="52" t="e">
        <f>INDEX(STATSTABLE,MATCH(F374,bpiTeams,0),MATCH(INDEX(T:T,1,1),statTitles,0))</f>
        <v>#N/A</v>
      </c>
      <c r="U374" s="52" t="e">
        <f>INDEX(STATSTABLE,MATCH(F374,bpiTeams,0),MATCH(INDEX(U:U,1,1),statTitles,0))</f>
        <v>#N/A</v>
      </c>
      <c r="V374" s="52" t="e">
        <f>INDEX(STATSTABLE,MATCH(F374,bpiTeams,0),MATCH(INDEX(V:V,1,1),statTitles,0))</f>
        <v>#N/A</v>
      </c>
      <c r="W374" s="52" t="e">
        <f>INDEX(STATSTABLE,MATCH(F374,bpiTeams,0),MATCH(INDEX(W:W,1,1),statTitles,0))</f>
        <v>#N/A</v>
      </c>
      <c r="X374" s="52" t="e">
        <f>INDEX(STATSTABLE,MATCH(F374,bpiTeams,0),MATCH(INDEX(X:X,1,1),statTitles,0))</f>
        <v>#N/A</v>
      </c>
      <c r="Y374" s="52" t="e">
        <f>INDEX(STATSTABLE,MATCH(F374,bpiTeams,0),MATCH(INDEX(Y:Y,1,1),statTitles,0))</f>
        <v>#N/A</v>
      </c>
      <c r="Z374" s="52" t="e">
        <f>INDEX(STATSTABLE,MATCH(F374,bpiTeams,0),MATCH(INDEX(Z:Z,1,1),statTitles,0))</f>
        <v>#N/A</v>
      </c>
      <c r="AA374" s="55" t="e">
        <f t="shared" si="522"/>
        <v>#N/A</v>
      </c>
      <c r="AB374" s="55" t="e">
        <f t="shared" si="523"/>
        <v>#N/A</v>
      </c>
      <c r="AC374" s="55" t="e">
        <f t="shared" ref="AC374" si="529">AC373</f>
        <v>#N/A</v>
      </c>
      <c r="AD374" s="55" t="e">
        <f t="shared" si="525"/>
        <v>#N/A</v>
      </c>
      <c r="AE374" s="336" t="e">
        <f t="shared" si="526"/>
        <v>#N/A</v>
      </c>
      <c r="AF374" s="223" t="e">
        <f ca="1">INDEX(FGA_COEFFS,1,1)+AC374*INDEX(FGA_COEFFS,1,2)+AB374*INDEX(FGA_COEFFS,1,3)+U374*INDEX(FGA_COEFFS,1,4)+T373*INDEX(FGA_COEFFS,1,5)+V374*INDEX(FGA_COEFFS,1,6)+W373*INDEX(FGA_COEFFS,1,7)+P373*INDEX(FGA_COEFFS,1,8)+AB377*AB379</f>
        <v>#N/A</v>
      </c>
      <c r="AG374" s="223" t="e">
        <f ca="1">INDEX(THREEPTA_COEFFS,1,1)+AF374*INDEX(THREEPTA_COEFFS,1,2)+M374*INDEX(THREEPTA_COEFFS,1,3)+AD374*INDEX(THREEPTA_COEFFS,1,4)+N374*INDEX(THREEPTA_COEFFS,1,5)+O373*INDEX(THREEPTA_COEFFS,1,6)+AC377*AC379</f>
        <v>#N/A</v>
      </c>
      <c r="AH374" s="223" t="e">
        <f ca="1">INDEX(THREEPTPCT_COEFFS,1,1)+N374*INDEX(THREEPTPCT_COEFFS,1,2)+O373*INDEX(THREEPTPCT_COEFFS,1,3)+AD377*AD379</f>
        <v>#N/A</v>
      </c>
      <c r="AI374" s="55" t="e">
        <f t="shared" ca="1" si="527"/>
        <v>#N/A</v>
      </c>
      <c r="AJ374" s="223" t="e">
        <f ca="1">INDEX(TWOPTPCT_COEFFS,1,1)+AE374*INDEX(TWOPTPCT_COEFFS,1,2)+L373*INDEX(TWOPTPCT_COEFFS,1,3)+J373*INDEX(TWOPTPCT_COEFFS,1,4)+O373*INDEX(TWOPTPCT_COEFFS,1,5)+AE377*AE379</f>
        <v>#N/A</v>
      </c>
      <c r="AK374" s="223" t="e">
        <f ca="1">INDEX(FTA_COEFFS,1,1)+R374*INDEX(FTA_COEFFS,1,2)+Q373*INDEX(FTA_COEFFS,1,3)+(T374+U374)*INDEX(FTA_COEFFS,1,4)+(T373+U373)*INDEX(FTA_COEFFS,1,5)+P373*INDEX(FTA_COEFFS,1,6)+AF377*AF379</f>
        <v>#N/A</v>
      </c>
      <c r="AL374" s="223" t="e">
        <f ca="1">INDEX(FTPCT_COEFFS,1,1)+S374*INDEX(FTPCT_COEFFS,1,2)+I374*INDEX(FTPCT_COEFFS,1,3)+J373*INDEX(FTPCT_COEFFS,1,4)+AG377*AG379</f>
        <v>#N/A</v>
      </c>
      <c r="AM374" s="338" t="e">
        <f t="shared" ca="1" si="528"/>
        <v>#N/A</v>
      </c>
      <c r="AN374" s="55"/>
      <c r="AO374" s="55"/>
      <c r="AP374" s="55"/>
      <c r="AQ374" s="55"/>
      <c r="AR374" s="53"/>
    </row>
    <row r="375" spans="1:44" customFormat="1" x14ac:dyDescent="0.3">
      <c r="A375" s="53"/>
      <c r="B375" s="53"/>
      <c r="C375" s="53"/>
      <c r="D375" s="53"/>
      <c r="E375" s="64" t="e">
        <f ca="1">IF(G374&gt;G373,F374,F373)</f>
        <v>#N/A</v>
      </c>
      <c r="F375" s="53"/>
      <c r="G375" s="56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5"/>
      <c r="AB375" s="55"/>
      <c r="AC375" s="55"/>
      <c r="AD375" s="55"/>
      <c r="AE375" s="55"/>
      <c r="AF375" s="337"/>
      <c r="AG375" s="337"/>
      <c r="AH375" s="337"/>
      <c r="AI375" s="337"/>
      <c r="AJ375" s="337"/>
      <c r="AK375" s="337"/>
      <c r="AL375" s="337"/>
      <c r="AM375" s="337"/>
      <c r="AN375" s="55"/>
      <c r="AO375" s="55"/>
      <c r="AP375" s="55"/>
      <c r="AQ375" s="55"/>
      <c r="AR375" s="53"/>
    </row>
    <row r="376" spans="1:44" customFormat="1" x14ac:dyDescent="0.3">
      <c r="A376" s="53"/>
      <c r="B376" s="53"/>
      <c r="C376" s="53"/>
      <c r="D376" s="53"/>
      <c r="E376" s="53"/>
      <c r="F376" s="53"/>
      <c r="G376" s="166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4" t="s">
        <v>1305</v>
      </c>
      <c r="AB376" s="54" t="s">
        <v>128</v>
      </c>
      <c r="AC376" s="54" t="s">
        <v>157</v>
      </c>
      <c r="AD376" s="54" t="s">
        <v>151</v>
      </c>
      <c r="AE376" s="54" t="s">
        <v>1327</v>
      </c>
      <c r="AF376" s="54" t="s">
        <v>129</v>
      </c>
      <c r="AG376" s="54" t="s">
        <v>116</v>
      </c>
      <c r="AH376" s="54"/>
      <c r="AI376" s="54"/>
      <c r="AJ376" s="54"/>
      <c r="AK376" s="54"/>
      <c r="AL376" s="54"/>
      <c r="AM376" s="54"/>
      <c r="AN376" s="53"/>
      <c r="AO376" s="53"/>
      <c r="AP376" s="53"/>
      <c r="AQ376" s="53"/>
      <c r="AR376" s="53"/>
    </row>
    <row r="377" spans="1:44" customFormat="1" x14ac:dyDescent="0.3">
      <c r="A377" s="53"/>
      <c r="B377" s="53"/>
      <c r="C377" s="53"/>
      <c r="D377" s="53" t="e">
        <f ca="1">IF(G373&gt;(G374+(W373-W374)/2),1,IF(G374&gt;(G373+(W374-W373)/2),0,"Close"))</f>
        <v>#N/A</v>
      </c>
      <c r="E377" s="53"/>
      <c r="F377" s="53"/>
      <c r="G377" s="166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4"/>
      <c r="AB377" s="54">
        <f>Formulas!A377</f>
        <v>0</v>
      </c>
      <c r="AC377" s="54">
        <f>Formulas!A384</f>
        <v>0</v>
      </c>
      <c r="AD377" s="54">
        <f>Formulas!A391</f>
        <v>0</v>
      </c>
      <c r="AE377" s="54">
        <f>Formulas!A398</f>
        <v>0</v>
      </c>
      <c r="AF377" s="54">
        <f>Formulas!A405</f>
        <v>0</v>
      </c>
      <c r="AG377" s="54">
        <f>Formulas!A412</f>
        <v>0</v>
      </c>
      <c r="AH377" s="54"/>
      <c r="AI377" s="336"/>
      <c r="AJ377" s="336"/>
      <c r="AK377" s="336"/>
      <c r="AL377" s="54"/>
      <c r="AM377" s="54"/>
      <c r="AN377" s="53"/>
      <c r="AO377" s="53"/>
      <c r="AP377" s="53"/>
      <c r="AQ377" s="53"/>
      <c r="AR377" s="53"/>
    </row>
    <row r="378" spans="1:44" customFormat="1" x14ac:dyDescent="0.3">
      <c r="A378" s="53"/>
      <c r="B378" s="53"/>
      <c r="C378" s="53"/>
      <c r="D378" s="53"/>
      <c r="E378" s="53"/>
      <c r="F378" s="53"/>
      <c r="G378" s="166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336"/>
      <c r="AB378" s="336">
        <f t="shared" ref="AB378:AB379" ca="1" si="530">1.5*RAND()^2*IF(RAND()&gt;0.5,1,-1)</f>
        <v>0.25103895592386505</v>
      </c>
      <c r="AC378" s="336">
        <f t="shared" ca="1" si="460"/>
        <v>-1.4490888717645376</v>
      </c>
      <c r="AD378" s="336">
        <f t="shared" ca="1" si="460"/>
        <v>5.7674466801309915E-2</v>
      </c>
      <c r="AE378" s="336">
        <f t="shared" ca="1" si="460"/>
        <v>1.3351106861311264</v>
      </c>
      <c r="AF378" s="336">
        <f t="shared" ca="1" si="460"/>
        <v>1.2681293937850913</v>
      </c>
      <c r="AG378" s="336">
        <f t="shared" ca="1" si="460"/>
        <v>-9.7017877220465329E-2</v>
      </c>
      <c r="AH378" s="336"/>
      <c r="AI378" s="336"/>
      <c r="AJ378" s="336"/>
      <c r="AK378" s="336"/>
      <c r="AL378" s="54"/>
      <c r="AM378" s="54"/>
      <c r="AN378" s="53"/>
      <c r="AO378" s="55"/>
      <c r="AP378" s="55"/>
      <c r="AQ378" s="55"/>
      <c r="AR378" s="53"/>
    </row>
    <row r="379" spans="1:44" customFormat="1" x14ac:dyDescent="0.3">
      <c r="A379" s="53"/>
      <c r="B379" s="53"/>
      <c r="C379" s="53"/>
      <c r="D379" s="53"/>
      <c r="E379" s="53"/>
      <c r="F379" s="54"/>
      <c r="G379" s="165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3"/>
      <c r="AB379" s="336">
        <f t="shared" ca="1" si="530"/>
        <v>-0.56371283421116547</v>
      </c>
      <c r="AC379" s="336">
        <f t="shared" ca="1" si="460"/>
        <v>0.15136067896765823</v>
      </c>
      <c r="AD379" s="336">
        <f t="shared" ca="1" si="460"/>
        <v>-0.39055833869865009</v>
      </c>
      <c r="AE379" s="336">
        <f t="shared" ca="1" si="460"/>
        <v>2.200916004943302E-2</v>
      </c>
      <c r="AF379" s="336">
        <f t="shared" ca="1" si="460"/>
        <v>-0.79372408953426121</v>
      </c>
      <c r="AG379" s="336">
        <f t="shared" ca="1" si="460"/>
        <v>-0.77752094401501559</v>
      </c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3"/>
    </row>
    <row r="380" spans="1:44" customFormat="1" x14ac:dyDescent="0.3">
      <c r="A380" s="53"/>
      <c r="B380" s="53"/>
      <c r="C380" s="53"/>
      <c r="D380" s="53"/>
      <c r="E380" s="53" t="s">
        <v>172</v>
      </c>
      <c r="F380" s="53">
        <f>F373</f>
        <v>0</v>
      </c>
      <c r="G380" s="56" t="e">
        <f t="shared" ref="G380:G381" ca="1" si="531">AM380</f>
        <v>#N/A</v>
      </c>
      <c r="H380" s="52" t="e">
        <f>INDEX(STATSTABLE,MATCH(F380,bpiTeams,0),MATCH(INDEX(H:H,1,1),statTitles,0))</f>
        <v>#N/A</v>
      </c>
      <c r="I380" s="52" t="e">
        <f>INDEX(STATSTABLE,MATCH(F380,bpiTeams,0),MATCH(INDEX(I:I,1,1),statTitles,0))</f>
        <v>#N/A</v>
      </c>
      <c r="J380" s="52" t="e">
        <f>INDEX(STATSTABLE,MATCH(F380,bpiTeams,0),MATCH(INDEX(J:J,1,1),statTitles,0))</f>
        <v>#N/A</v>
      </c>
      <c r="K380" s="52" t="e">
        <f>INDEX(STATSTABLE,MATCH(F380,bpiTeams,0),MATCH(INDEX(K:K,1,1),statTitles,0))</f>
        <v>#N/A</v>
      </c>
      <c r="L380" s="52" t="e">
        <f>INDEX(STATSTABLE,MATCH(F380,bpiTeams,0),MATCH(INDEX(L:L,1,1),statTitles,0))</f>
        <v>#N/A</v>
      </c>
      <c r="M380" s="52" t="e">
        <f>INDEX(STATSTABLE,MATCH(F380,bpiTeams,0),MATCH(INDEX(M:M,1,1),statTitles,0))</f>
        <v>#N/A</v>
      </c>
      <c r="N380" s="52" t="e">
        <f>INDEX(STATSTABLE,MATCH(F380,bpiTeams,0),MATCH(INDEX(N:N,1,1),statTitles,0))</f>
        <v>#N/A</v>
      </c>
      <c r="O380" s="52" t="e">
        <f>INDEX(STATSTABLE,MATCH(F380,bpiTeams,0),MATCH(INDEX(O:O,1,1),statTitles,0))</f>
        <v>#N/A</v>
      </c>
      <c r="P380" s="52" t="e">
        <f>INDEX(STATSTABLE,MATCH(F380,bpiTeams,0),MATCH(INDEX(P:P,1,1),statTitles,0))</f>
        <v>#N/A</v>
      </c>
      <c r="Q380" s="52" t="e">
        <f>INDEX(STATSTABLE,MATCH(F380,bpiTeams,0),MATCH(INDEX(Q:Q,1,1),statTitles,0))</f>
        <v>#N/A</v>
      </c>
      <c r="R380" s="52" t="e">
        <f>INDEX(STATSTABLE,MATCH(F380,bpiTeams,0),MATCH(INDEX(R:R,1,1),statTitles,0))</f>
        <v>#N/A</v>
      </c>
      <c r="S380" s="52" t="e">
        <f>INDEX(STATSTABLE,MATCH(F380,bpiTeams,0),MATCH(INDEX(S:S,1,1),statTitles,0))</f>
        <v>#N/A</v>
      </c>
      <c r="T380" s="52" t="e">
        <f>INDEX(STATSTABLE,MATCH(F380,bpiTeams,0),MATCH(INDEX(T:T,1,1),statTitles,0))</f>
        <v>#N/A</v>
      </c>
      <c r="U380" s="52" t="e">
        <f>INDEX(STATSTABLE,MATCH(F380,bpiTeams,0),MATCH(INDEX(U:U,1,1),statTitles,0))</f>
        <v>#N/A</v>
      </c>
      <c r="V380" s="52" t="e">
        <f>INDEX(STATSTABLE,MATCH(F380,bpiTeams,0),MATCH(INDEX(V:V,1,1),statTitles,0))</f>
        <v>#N/A</v>
      </c>
      <c r="W380" s="52" t="e">
        <f>INDEX(STATSTABLE,MATCH(F380,bpiTeams,0),MATCH(INDEX(W:W,1,1),statTitles,0))</f>
        <v>#N/A</v>
      </c>
      <c r="X380" s="52" t="e">
        <f>INDEX(STATSTABLE,MATCH(F380,bpiTeams,0),MATCH(INDEX(X:X,1,1),statTitles,0))</f>
        <v>#N/A</v>
      </c>
      <c r="Y380" s="52" t="e">
        <f>INDEX(STATSTABLE,MATCH(F380,bpiTeams,0),MATCH(INDEX(Y:Y,1,1),statTitles,0))</f>
        <v>#N/A</v>
      </c>
      <c r="Z380" s="52" t="e">
        <f>INDEX(STATSTABLE,MATCH(F380,bpiTeams,0),MATCH(INDEX(Z:Z,1,1),statTitles,0))</f>
        <v>#N/A</v>
      </c>
      <c r="AA380" s="55" t="e">
        <f t="shared" ref="AA380:AA381" si="532">(K380-(R380*S380)/100-3*(M380*N380)/100)/2</f>
        <v>#N/A</v>
      </c>
      <c r="AB380" s="55" t="e">
        <f t="shared" ref="AB380:AB381" si="533">SUM(AA380,(M380*N380/100))/(I380/100)</f>
        <v>#N/A</v>
      </c>
      <c r="AC380" s="55" t="e">
        <f t="shared" ref="AC380" si="534">X380*0.5+X381*0.5</f>
        <v>#N/A</v>
      </c>
      <c r="AD380" s="55" t="e">
        <f t="shared" ref="AD380:AD381" si="535">M380/AB380</f>
        <v>#N/A</v>
      </c>
      <c r="AE380" s="336" t="e">
        <f t="shared" ref="AE380:AE381" si="536">AA380/(AB380-M380)</f>
        <v>#N/A</v>
      </c>
      <c r="AF380" s="223" t="e">
        <f ca="1">INDEX(FGA_COEFFS,1,1)+AC380*INDEX(FGA_COEFFS,1,2)+AB380*INDEX(FGA_COEFFS,1,3)+U380*INDEX(FGA_COEFFS,1,4)+T381*INDEX(FGA_COEFFS,1,5)+V380*INDEX(FGA_COEFFS,1,6)+W381*INDEX(FGA_COEFFS,1,7)+P381*INDEX(FGA_COEFFS,1,8)+AB384*AB385</f>
        <v>#N/A</v>
      </c>
      <c r="AG380" s="223" t="e">
        <f ca="1">INDEX(THREEPTA_COEFFS,1,1)+AF380*INDEX(THREEPTA_COEFFS,1,2)+M380*INDEX(THREEPTA_COEFFS,1,3)+AD380*INDEX(THREEPTA_COEFFS,1,4)+N380*INDEX(THREEPTA_COEFFS,1,5)+O381*INDEX(THREEPTA_COEFFS,1,6)+AC384*AC385</f>
        <v>#N/A</v>
      </c>
      <c r="AH380" s="223" t="e">
        <f ca="1">INDEX(THREEPTPCT_COEFFS,1,1)+N380*INDEX(THREEPTPCT_COEFFS,1,2)+O381*INDEX(THREEPTPCT_COEFFS,1,3)+AD384*AD385</f>
        <v>#N/A</v>
      </c>
      <c r="AI380" s="55" t="e">
        <f t="shared" ref="AI380:AI381" ca="1" si="537">AF380-AG380</f>
        <v>#N/A</v>
      </c>
      <c r="AJ380" s="223" t="e">
        <f ca="1">INDEX(TWOPTPCT_COEFFS,1,1)+AE380*INDEX(TWOPTPCT_COEFFS,1,2)+L381*INDEX(TWOPTPCT_COEFFS,1,3)+J381*INDEX(TWOPTPCT_COEFFS,1,4)+O381*INDEX(TWOPTPCT_COEFFS,1,5)+AE384*AE385</f>
        <v>#N/A</v>
      </c>
      <c r="AK380" s="223" t="e">
        <f ca="1">INDEX(FTA_COEFFS,1,1)+R380*INDEX(FTA_COEFFS,1,2)+Q381*INDEX(FTA_COEFFS,1,3)+(T380+U380)*INDEX(FTA_COEFFS,1,4)+(T381+U381)*INDEX(FTA_COEFFS,1,5)+P381*INDEX(FTA_COEFFS,1,6)+AF384*AF385</f>
        <v>#N/A</v>
      </c>
      <c r="AL380" s="223" t="e">
        <f ca="1">INDEX(FTPCT_COEFFS,1,1)+S380*INDEX(FTPCT_COEFFS,1,2)+I380*INDEX(FTPCT_COEFFS,1,3)+J381*INDEX(FTPCT_COEFFS,1,4)+AG384*AG385</f>
        <v>#N/A</v>
      </c>
      <c r="AM380" s="338" t="e">
        <f t="shared" ref="AM380:AM381" ca="1" si="538">AG380*AH380/100+AI380*AJ380+AK380*AL380/100</f>
        <v>#N/A</v>
      </c>
      <c r="AN380" s="55"/>
      <c r="AO380" s="55"/>
      <c r="AP380" s="55"/>
      <c r="AQ380" s="55"/>
      <c r="AR380" s="53"/>
    </row>
    <row r="381" spans="1:44" customFormat="1" x14ac:dyDescent="0.3">
      <c r="A381" s="53"/>
      <c r="B381" s="53"/>
      <c r="C381" s="53"/>
      <c r="D381" s="53"/>
      <c r="E381" s="53" t="s">
        <v>175</v>
      </c>
      <c r="F381" s="54" t="e">
        <f>F374</f>
        <v>#N/A</v>
      </c>
      <c r="G381" s="56" t="e">
        <f t="shared" ca="1" si="531"/>
        <v>#N/A</v>
      </c>
      <c r="H381" s="52" t="e">
        <f>INDEX(STATSTABLE,MATCH(F381,bpiTeams,0),MATCH(INDEX(H:H,1,1),statTitles,0))</f>
        <v>#N/A</v>
      </c>
      <c r="I381" s="52" t="e">
        <f>INDEX(STATSTABLE,MATCH(F381,bpiTeams,0),MATCH(INDEX(I:I,1,1),statTitles,0))</f>
        <v>#N/A</v>
      </c>
      <c r="J381" s="52" t="e">
        <f>INDEX(STATSTABLE,MATCH(F381,bpiTeams,0),MATCH(INDEX(J:J,1,1),statTitles,0))</f>
        <v>#N/A</v>
      </c>
      <c r="K381" s="52" t="e">
        <f>INDEX(STATSTABLE,MATCH(F381,bpiTeams,0),MATCH(INDEX(K:K,1,1),statTitles,0))</f>
        <v>#N/A</v>
      </c>
      <c r="L381" s="52" t="e">
        <f>INDEX(STATSTABLE,MATCH(F381,bpiTeams,0),MATCH(INDEX(L:L,1,1),statTitles,0))</f>
        <v>#N/A</v>
      </c>
      <c r="M381" s="52" t="e">
        <f>INDEX(STATSTABLE,MATCH(F381,bpiTeams,0),MATCH(INDEX(M:M,1,1),statTitles,0))</f>
        <v>#N/A</v>
      </c>
      <c r="N381" s="52" t="e">
        <f>INDEX(STATSTABLE,MATCH(F381,bpiTeams,0),MATCH(INDEX(N:N,1,1),statTitles,0))</f>
        <v>#N/A</v>
      </c>
      <c r="O381" s="52" t="e">
        <f>INDEX(STATSTABLE,MATCH(F381,bpiTeams,0),MATCH(INDEX(O:O,1,1),statTitles,0))</f>
        <v>#N/A</v>
      </c>
      <c r="P381" s="52" t="e">
        <f>INDEX(STATSTABLE,MATCH(F381,bpiTeams,0),MATCH(INDEX(P:P,1,1),statTitles,0))</f>
        <v>#N/A</v>
      </c>
      <c r="Q381" s="52" t="e">
        <f>INDEX(STATSTABLE,MATCH(F381,bpiTeams,0),MATCH(INDEX(Q:Q,1,1),statTitles,0))</f>
        <v>#N/A</v>
      </c>
      <c r="R381" s="52" t="e">
        <f>INDEX(STATSTABLE,MATCH(F381,bpiTeams,0),MATCH(INDEX(R:R,1,1),statTitles,0))</f>
        <v>#N/A</v>
      </c>
      <c r="S381" s="52" t="e">
        <f>INDEX(STATSTABLE,MATCH(F381,bpiTeams,0),MATCH(INDEX(S:S,1,1),statTitles,0))</f>
        <v>#N/A</v>
      </c>
      <c r="T381" s="52" t="e">
        <f>INDEX(STATSTABLE,MATCH(F381,bpiTeams,0),MATCH(INDEX(T:T,1,1),statTitles,0))</f>
        <v>#N/A</v>
      </c>
      <c r="U381" s="52" t="e">
        <f>INDEX(STATSTABLE,MATCH(F381,bpiTeams,0),MATCH(INDEX(U:U,1,1),statTitles,0))</f>
        <v>#N/A</v>
      </c>
      <c r="V381" s="52" t="e">
        <f>INDEX(STATSTABLE,MATCH(F381,bpiTeams,0),MATCH(INDEX(V:V,1,1),statTitles,0))</f>
        <v>#N/A</v>
      </c>
      <c r="W381" s="52" t="e">
        <f>INDEX(STATSTABLE,MATCH(F381,bpiTeams,0),MATCH(INDEX(W:W,1,1),statTitles,0))</f>
        <v>#N/A</v>
      </c>
      <c r="X381" s="52" t="e">
        <f>INDEX(STATSTABLE,MATCH(F381,bpiTeams,0),MATCH(INDEX(X:X,1,1),statTitles,0))</f>
        <v>#N/A</v>
      </c>
      <c r="Y381" s="52" t="e">
        <f>INDEX(STATSTABLE,MATCH(F381,bpiTeams,0),MATCH(INDEX(Y:Y,1,1),statTitles,0))</f>
        <v>#N/A</v>
      </c>
      <c r="Z381" s="52" t="e">
        <f>INDEX(STATSTABLE,MATCH(F381,bpiTeams,0),MATCH(INDEX(Z:Z,1,1),statTitles,0))</f>
        <v>#N/A</v>
      </c>
      <c r="AA381" s="55" t="e">
        <f t="shared" si="532"/>
        <v>#N/A</v>
      </c>
      <c r="AB381" s="55" t="e">
        <f t="shared" si="533"/>
        <v>#N/A</v>
      </c>
      <c r="AC381" s="55" t="e">
        <f t="shared" ref="AC381" si="539">AC380</f>
        <v>#N/A</v>
      </c>
      <c r="AD381" s="55" t="e">
        <f t="shared" si="535"/>
        <v>#N/A</v>
      </c>
      <c r="AE381" s="336" t="e">
        <f t="shared" si="536"/>
        <v>#N/A</v>
      </c>
      <c r="AF381" s="223" t="e">
        <f ca="1">INDEX(FGA_COEFFS,1,1)+AC381*INDEX(FGA_COEFFS,1,2)+AB381*INDEX(FGA_COEFFS,1,3)+U381*INDEX(FGA_COEFFS,1,4)+T380*INDEX(FGA_COEFFS,1,5)+V381*INDEX(FGA_COEFFS,1,6)+W380*INDEX(FGA_COEFFS,1,7)+P380*INDEX(FGA_COEFFS,1,8)+AB384*AB386</f>
        <v>#N/A</v>
      </c>
      <c r="AG381" s="223" t="e">
        <f ca="1">INDEX(THREEPTA_COEFFS,1,1)+AF381*INDEX(THREEPTA_COEFFS,1,2)+M381*INDEX(THREEPTA_COEFFS,1,3)+AD381*INDEX(THREEPTA_COEFFS,1,4)+N381*INDEX(THREEPTA_COEFFS,1,5)+O380*INDEX(THREEPTA_COEFFS,1,6)+AC384*AC386</f>
        <v>#N/A</v>
      </c>
      <c r="AH381" s="223" t="e">
        <f ca="1">INDEX(THREEPTPCT_COEFFS,1,1)+N381*INDEX(THREEPTPCT_COEFFS,1,2)+O380*INDEX(THREEPTPCT_COEFFS,1,3)+AD384*AD386</f>
        <v>#N/A</v>
      </c>
      <c r="AI381" s="55" t="e">
        <f t="shared" ca="1" si="537"/>
        <v>#N/A</v>
      </c>
      <c r="AJ381" s="223" t="e">
        <f ca="1">INDEX(TWOPTPCT_COEFFS,1,1)+AE381*INDEX(TWOPTPCT_COEFFS,1,2)+L380*INDEX(TWOPTPCT_COEFFS,1,3)+J380*INDEX(TWOPTPCT_COEFFS,1,4)+O380*INDEX(TWOPTPCT_COEFFS,1,5)+AE384*AE386</f>
        <v>#N/A</v>
      </c>
      <c r="AK381" s="223" t="e">
        <f ca="1">INDEX(FTA_COEFFS,1,1)+R381*INDEX(FTA_COEFFS,1,2)+Q380*INDEX(FTA_COEFFS,1,3)+(T381+U381)*INDEX(FTA_COEFFS,1,4)+(T380+U380)*INDEX(FTA_COEFFS,1,5)+P380*INDEX(FTA_COEFFS,1,6)+AF384*AF386</f>
        <v>#N/A</v>
      </c>
      <c r="AL381" s="223" t="e">
        <f ca="1">INDEX(FTPCT_COEFFS,1,1)+S381*INDEX(FTPCT_COEFFS,1,2)+I381*INDEX(FTPCT_COEFFS,1,3)+J380*INDEX(FTPCT_COEFFS,1,4)+AG384*AG386</f>
        <v>#N/A</v>
      </c>
      <c r="AM381" s="338" t="e">
        <f t="shared" ca="1" si="538"/>
        <v>#N/A</v>
      </c>
      <c r="AN381" s="55"/>
      <c r="AO381" s="55"/>
      <c r="AP381" s="55"/>
      <c r="AQ381" s="55"/>
      <c r="AR381" s="53"/>
    </row>
    <row r="382" spans="1:44" customFormat="1" x14ac:dyDescent="0.3">
      <c r="A382" s="53"/>
      <c r="B382" s="53"/>
      <c r="C382" s="53"/>
      <c r="D382" s="53"/>
      <c r="E382" s="64" t="e">
        <f ca="1">IF(G381&gt;G380,F381,F380)</f>
        <v>#N/A</v>
      </c>
      <c r="F382" s="53"/>
      <c r="G382" s="56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5"/>
      <c r="AB382" s="55"/>
      <c r="AC382" s="55"/>
      <c r="AD382" s="55"/>
      <c r="AE382" s="55"/>
      <c r="AF382" s="337"/>
      <c r="AG382" s="337"/>
      <c r="AH382" s="337"/>
      <c r="AI382" s="337"/>
      <c r="AJ382" s="337"/>
      <c r="AK382" s="337"/>
      <c r="AL382" s="337"/>
      <c r="AM382" s="337"/>
      <c r="AN382" s="55"/>
      <c r="AO382" s="55"/>
      <c r="AP382" s="55"/>
      <c r="AQ382" s="55"/>
      <c r="AR382" s="53"/>
    </row>
    <row r="383" spans="1:44" customFormat="1" x14ac:dyDescent="0.3">
      <c r="A383" s="53"/>
      <c r="B383" s="53"/>
      <c r="C383" s="53"/>
      <c r="D383" s="53"/>
      <c r="E383" s="53"/>
      <c r="F383" s="53"/>
      <c r="G383" s="166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4" t="s">
        <v>1305</v>
      </c>
      <c r="AB383" s="54" t="s">
        <v>128</v>
      </c>
      <c r="AC383" s="54" t="s">
        <v>157</v>
      </c>
      <c r="AD383" s="54" t="s">
        <v>151</v>
      </c>
      <c r="AE383" s="54" t="s">
        <v>1327</v>
      </c>
      <c r="AF383" s="54" t="s">
        <v>129</v>
      </c>
      <c r="AG383" s="54" t="s">
        <v>116</v>
      </c>
      <c r="AH383" s="54"/>
      <c r="AI383" s="54"/>
      <c r="AJ383" s="54"/>
      <c r="AK383" s="54"/>
      <c r="AL383" s="54"/>
      <c r="AM383" s="54"/>
      <c r="AN383" s="53"/>
      <c r="AO383" s="53"/>
      <c r="AP383" s="53"/>
      <c r="AQ383" s="53"/>
      <c r="AR383" s="53"/>
    </row>
    <row r="384" spans="1:44" customFormat="1" x14ac:dyDescent="0.3">
      <c r="A384" s="53"/>
      <c r="B384" s="53"/>
      <c r="C384" s="53"/>
      <c r="D384" s="53" t="e">
        <f ca="1">IF(G380&gt;(G381+(W380-W381)/2),1,IF(G381&gt;(G380+(W381-W380)/2),0,"Close"))</f>
        <v>#N/A</v>
      </c>
      <c r="E384" s="53"/>
      <c r="F384" s="53"/>
      <c r="G384" s="166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4"/>
      <c r="AB384" s="54">
        <f>Formulas!A384</f>
        <v>0</v>
      </c>
      <c r="AC384" s="54">
        <f>Formulas!A391</f>
        <v>0</v>
      </c>
      <c r="AD384" s="54">
        <f>Formulas!A398</f>
        <v>0</v>
      </c>
      <c r="AE384" s="54">
        <f>Formulas!A405</f>
        <v>0</v>
      </c>
      <c r="AF384" s="54">
        <f>Formulas!A412</f>
        <v>0</v>
      </c>
      <c r="AG384" s="54">
        <f>Formulas!A419</f>
        <v>0</v>
      </c>
      <c r="AH384" s="54"/>
      <c r="AI384" s="336"/>
      <c r="AJ384" s="336"/>
      <c r="AK384" s="336"/>
      <c r="AL384" s="54"/>
      <c r="AM384" s="54"/>
      <c r="AN384" s="53"/>
      <c r="AO384" s="53"/>
      <c r="AP384" s="53"/>
      <c r="AQ384" s="53"/>
      <c r="AR384" s="53"/>
    </row>
    <row r="385" spans="1:44" customFormat="1" x14ac:dyDescent="0.3">
      <c r="A385" s="53"/>
      <c r="B385" s="53"/>
      <c r="C385" s="53"/>
      <c r="D385" s="53"/>
      <c r="E385" s="53"/>
      <c r="F385" s="53"/>
      <c r="G385" s="166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336"/>
      <c r="AB385" s="336">
        <f t="shared" ref="AB385:AB386" ca="1" si="540">1.5*RAND()^2*IF(RAND()&gt;0.5,1,-1)</f>
        <v>0.98983987826331399</v>
      </c>
      <c r="AC385" s="336">
        <f t="shared" ca="1" si="460"/>
        <v>-4.9545797114668881E-2</v>
      </c>
      <c r="AD385" s="336">
        <f t="shared" ca="1" si="460"/>
        <v>1.2795205663781664</v>
      </c>
      <c r="AE385" s="336">
        <f t="shared" ca="1" si="460"/>
        <v>3.2387063914347604E-7</v>
      </c>
      <c r="AF385" s="336">
        <f t="shared" ca="1" si="460"/>
        <v>-2.1408507734071151E-2</v>
      </c>
      <c r="AG385" s="336">
        <f t="shared" ca="1" si="460"/>
        <v>-0.8125393749604829</v>
      </c>
      <c r="AH385" s="336"/>
      <c r="AI385" s="336"/>
      <c r="AJ385" s="336"/>
      <c r="AK385" s="336"/>
      <c r="AL385" s="54"/>
      <c r="AM385" s="54"/>
      <c r="AN385" s="53"/>
      <c r="AO385" s="55"/>
      <c r="AP385" s="55"/>
      <c r="AQ385" s="55"/>
      <c r="AR385" s="53"/>
    </row>
    <row r="386" spans="1:44" customFormat="1" x14ac:dyDescent="0.3">
      <c r="A386" s="53"/>
      <c r="B386" s="53"/>
      <c r="C386" s="53"/>
      <c r="D386" s="53"/>
      <c r="E386" s="53"/>
      <c r="F386" s="54"/>
      <c r="G386" s="165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3"/>
      <c r="AB386" s="336">
        <f t="shared" ca="1" si="540"/>
        <v>1.4584827139337704</v>
      </c>
      <c r="AC386" s="336">
        <f t="shared" ca="1" si="460"/>
        <v>3.4679287857433808E-2</v>
      </c>
      <c r="AD386" s="336">
        <f t="shared" ca="1" si="460"/>
        <v>-0.20339195295278792</v>
      </c>
      <c r="AE386" s="336">
        <f t="shared" ca="1" si="460"/>
        <v>-0.83581057721826268</v>
      </c>
      <c r="AF386" s="336">
        <f t="shared" ca="1" si="460"/>
        <v>0.39009929500491192</v>
      </c>
      <c r="AG386" s="336">
        <f t="shared" ca="1" si="460"/>
        <v>-0.11118359939345153</v>
      </c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3"/>
    </row>
    <row r="387" spans="1:44" customFormat="1" x14ac:dyDescent="0.3">
      <c r="A387" s="53"/>
      <c r="B387" s="53"/>
      <c r="C387" s="53"/>
      <c r="D387" s="53"/>
      <c r="E387" s="53" t="s">
        <v>172</v>
      </c>
      <c r="F387" s="53">
        <f>F380</f>
        <v>0</v>
      </c>
      <c r="G387" s="56" t="e">
        <f t="shared" ref="G387:G388" ca="1" si="541">AM387</f>
        <v>#N/A</v>
      </c>
      <c r="H387" s="52" t="e">
        <f>INDEX(STATSTABLE,MATCH(F387,bpiTeams,0),MATCH(INDEX(H:H,1,1),statTitles,0))</f>
        <v>#N/A</v>
      </c>
      <c r="I387" s="52" t="e">
        <f>INDEX(STATSTABLE,MATCH(F387,bpiTeams,0),MATCH(INDEX(I:I,1,1),statTitles,0))</f>
        <v>#N/A</v>
      </c>
      <c r="J387" s="52" t="e">
        <f>INDEX(STATSTABLE,MATCH(F387,bpiTeams,0),MATCH(INDEX(J:J,1,1),statTitles,0))</f>
        <v>#N/A</v>
      </c>
      <c r="K387" s="52" t="e">
        <f>INDEX(STATSTABLE,MATCH(F387,bpiTeams,0),MATCH(INDEX(K:K,1,1),statTitles,0))</f>
        <v>#N/A</v>
      </c>
      <c r="L387" s="52" t="e">
        <f>INDEX(STATSTABLE,MATCH(F387,bpiTeams,0),MATCH(INDEX(L:L,1,1),statTitles,0))</f>
        <v>#N/A</v>
      </c>
      <c r="M387" s="52" t="e">
        <f>INDEX(STATSTABLE,MATCH(F387,bpiTeams,0),MATCH(INDEX(M:M,1,1),statTitles,0))</f>
        <v>#N/A</v>
      </c>
      <c r="N387" s="52" t="e">
        <f>INDEX(STATSTABLE,MATCH(F387,bpiTeams,0),MATCH(INDEX(N:N,1,1),statTitles,0))</f>
        <v>#N/A</v>
      </c>
      <c r="O387" s="52" t="e">
        <f>INDEX(STATSTABLE,MATCH(F387,bpiTeams,0),MATCH(INDEX(O:O,1,1),statTitles,0))</f>
        <v>#N/A</v>
      </c>
      <c r="P387" s="52" t="e">
        <f>INDEX(STATSTABLE,MATCH(F387,bpiTeams,0),MATCH(INDEX(P:P,1,1),statTitles,0))</f>
        <v>#N/A</v>
      </c>
      <c r="Q387" s="52" t="e">
        <f>INDEX(STATSTABLE,MATCH(F387,bpiTeams,0),MATCH(INDEX(Q:Q,1,1),statTitles,0))</f>
        <v>#N/A</v>
      </c>
      <c r="R387" s="52" t="e">
        <f>INDEX(STATSTABLE,MATCH(F387,bpiTeams,0),MATCH(INDEX(R:R,1,1),statTitles,0))</f>
        <v>#N/A</v>
      </c>
      <c r="S387" s="52" t="e">
        <f>INDEX(STATSTABLE,MATCH(F387,bpiTeams,0),MATCH(INDEX(S:S,1,1),statTitles,0))</f>
        <v>#N/A</v>
      </c>
      <c r="T387" s="52" t="e">
        <f>INDEX(STATSTABLE,MATCH(F387,bpiTeams,0),MATCH(INDEX(T:T,1,1),statTitles,0))</f>
        <v>#N/A</v>
      </c>
      <c r="U387" s="52" t="e">
        <f>INDEX(STATSTABLE,MATCH(F387,bpiTeams,0),MATCH(INDEX(U:U,1,1),statTitles,0))</f>
        <v>#N/A</v>
      </c>
      <c r="V387" s="52" t="e">
        <f>INDEX(STATSTABLE,MATCH(F387,bpiTeams,0),MATCH(INDEX(V:V,1,1),statTitles,0))</f>
        <v>#N/A</v>
      </c>
      <c r="W387" s="52" t="e">
        <f>INDEX(STATSTABLE,MATCH(F387,bpiTeams,0),MATCH(INDEX(W:W,1,1),statTitles,0))</f>
        <v>#N/A</v>
      </c>
      <c r="X387" s="52" t="e">
        <f>INDEX(STATSTABLE,MATCH(F387,bpiTeams,0),MATCH(INDEX(X:X,1,1),statTitles,0))</f>
        <v>#N/A</v>
      </c>
      <c r="Y387" s="52" t="e">
        <f>INDEX(STATSTABLE,MATCH(F387,bpiTeams,0),MATCH(INDEX(Y:Y,1,1),statTitles,0))</f>
        <v>#N/A</v>
      </c>
      <c r="Z387" s="52" t="e">
        <f>INDEX(STATSTABLE,MATCH(F387,bpiTeams,0),MATCH(INDEX(Z:Z,1,1),statTitles,0))</f>
        <v>#N/A</v>
      </c>
      <c r="AA387" s="55" t="e">
        <f t="shared" ref="AA387:AA388" si="542">(K387-(R387*S387)/100-3*(M387*N387)/100)/2</f>
        <v>#N/A</v>
      </c>
      <c r="AB387" s="55" t="e">
        <f t="shared" ref="AB387:AB388" si="543">SUM(AA387,(M387*N387/100))/(I387/100)</f>
        <v>#N/A</v>
      </c>
      <c r="AC387" s="55" t="e">
        <f t="shared" ref="AC387" si="544">X387*0.5+X388*0.5</f>
        <v>#N/A</v>
      </c>
      <c r="AD387" s="55" t="e">
        <f t="shared" ref="AD387:AD388" si="545">M387/AB387</f>
        <v>#N/A</v>
      </c>
      <c r="AE387" s="336" t="e">
        <f t="shared" ref="AE387:AE388" si="546">AA387/(AB387-M387)</f>
        <v>#N/A</v>
      </c>
      <c r="AF387" s="223" t="e">
        <f ca="1">INDEX(FGA_COEFFS,1,1)+AC387*INDEX(FGA_COEFFS,1,2)+AB387*INDEX(FGA_COEFFS,1,3)+U387*INDEX(FGA_COEFFS,1,4)+T388*INDEX(FGA_COEFFS,1,5)+V387*INDEX(FGA_COEFFS,1,6)+W388*INDEX(FGA_COEFFS,1,7)+P388*INDEX(FGA_COEFFS,1,8)+AB391*AB392</f>
        <v>#N/A</v>
      </c>
      <c r="AG387" s="223" t="e">
        <f ca="1">INDEX(THREEPTA_COEFFS,1,1)+AF387*INDEX(THREEPTA_COEFFS,1,2)+M387*INDEX(THREEPTA_COEFFS,1,3)+AD387*INDEX(THREEPTA_COEFFS,1,4)+N387*INDEX(THREEPTA_COEFFS,1,5)+O388*INDEX(THREEPTA_COEFFS,1,6)+AC391*AC392</f>
        <v>#N/A</v>
      </c>
      <c r="AH387" s="223" t="e">
        <f ca="1">INDEX(THREEPTPCT_COEFFS,1,1)+N387*INDEX(THREEPTPCT_COEFFS,1,2)+O388*INDEX(THREEPTPCT_COEFFS,1,3)+AD391*AD392</f>
        <v>#N/A</v>
      </c>
      <c r="AI387" s="55" t="e">
        <f t="shared" ref="AI387:AI388" ca="1" si="547">AF387-AG387</f>
        <v>#N/A</v>
      </c>
      <c r="AJ387" s="223" t="e">
        <f ca="1">INDEX(TWOPTPCT_COEFFS,1,1)+AE387*INDEX(TWOPTPCT_COEFFS,1,2)+L388*INDEX(TWOPTPCT_COEFFS,1,3)+J388*INDEX(TWOPTPCT_COEFFS,1,4)+O388*INDEX(TWOPTPCT_COEFFS,1,5)+AE391*AE392</f>
        <v>#N/A</v>
      </c>
      <c r="AK387" s="223" t="e">
        <f ca="1">INDEX(FTA_COEFFS,1,1)+R387*INDEX(FTA_COEFFS,1,2)+Q388*INDEX(FTA_COEFFS,1,3)+(T387+U387)*INDEX(FTA_COEFFS,1,4)+(T388+U388)*INDEX(FTA_COEFFS,1,5)+P388*INDEX(FTA_COEFFS,1,6)+AF391*AF392</f>
        <v>#N/A</v>
      </c>
      <c r="AL387" s="223" t="e">
        <f ca="1">INDEX(FTPCT_COEFFS,1,1)+S387*INDEX(FTPCT_COEFFS,1,2)+I387*INDEX(FTPCT_COEFFS,1,3)+J388*INDEX(FTPCT_COEFFS,1,4)+AG391*AG392</f>
        <v>#N/A</v>
      </c>
      <c r="AM387" s="338" t="e">
        <f t="shared" ref="AM387:AM388" ca="1" si="548">AG387*AH387/100+AI387*AJ387+AK387*AL387/100</f>
        <v>#N/A</v>
      </c>
      <c r="AN387" s="55"/>
      <c r="AO387" s="55"/>
      <c r="AP387" s="55"/>
      <c r="AQ387" s="55"/>
      <c r="AR387" s="53"/>
    </row>
    <row r="388" spans="1:44" customFormat="1" x14ac:dyDescent="0.3">
      <c r="A388" s="53"/>
      <c r="B388" s="53"/>
      <c r="C388" s="53"/>
      <c r="D388" s="53"/>
      <c r="E388" s="53" t="s">
        <v>175</v>
      </c>
      <c r="F388" s="54" t="e">
        <f>F381</f>
        <v>#N/A</v>
      </c>
      <c r="G388" s="56" t="e">
        <f t="shared" ca="1" si="541"/>
        <v>#N/A</v>
      </c>
      <c r="H388" s="52" t="e">
        <f>INDEX(STATSTABLE,MATCH(F388,bpiTeams,0),MATCH(INDEX(H:H,1,1),statTitles,0))</f>
        <v>#N/A</v>
      </c>
      <c r="I388" s="52" t="e">
        <f>INDEX(STATSTABLE,MATCH(F388,bpiTeams,0),MATCH(INDEX(I:I,1,1),statTitles,0))</f>
        <v>#N/A</v>
      </c>
      <c r="J388" s="52" t="e">
        <f>INDEX(STATSTABLE,MATCH(F388,bpiTeams,0),MATCH(INDEX(J:J,1,1),statTitles,0))</f>
        <v>#N/A</v>
      </c>
      <c r="K388" s="52" t="e">
        <f>INDEX(STATSTABLE,MATCH(F388,bpiTeams,0),MATCH(INDEX(K:K,1,1),statTitles,0))</f>
        <v>#N/A</v>
      </c>
      <c r="L388" s="52" t="e">
        <f>INDEX(STATSTABLE,MATCH(F388,bpiTeams,0),MATCH(INDEX(L:L,1,1),statTitles,0))</f>
        <v>#N/A</v>
      </c>
      <c r="M388" s="52" t="e">
        <f>INDEX(STATSTABLE,MATCH(F388,bpiTeams,0),MATCH(INDEX(M:M,1,1),statTitles,0))</f>
        <v>#N/A</v>
      </c>
      <c r="N388" s="52" t="e">
        <f>INDEX(STATSTABLE,MATCH(F388,bpiTeams,0),MATCH(INDEX(N:N,1,1),statTitles,0))</f>
        <v>#N/A</v>
      </c>
      <c r="O388" s="52" t="e">
        <f>INDEX(STATSTABLE,MATCH(F388,bpiTeams,0),MATCH(INDEX(O:O,1,1),statTitles,0))</f>
        <v>#N/A</v>
      </c>
      <c r="P388" s="52" t="e">
        <f>INDEX(STATSTABLE,MATCH(F388,bpiTeams,0),MATCH(INDEX(P:P,1,1),statTitles,0))</f>
        <v>#N/A</v>
      </c>
      <c r="Q388" s="52" t="e">
        <f>INDEX(STATSTABLE,MATCH(F388,bpiTeams,0),MATCH(INDEX(Q:Q,1,1),statTitles,0))</f>
        <v>#N/A</v>
      </c>
      <c r="R388" s="52" t="e">
        <f>INDEX(STATSTABLE,MATCH(F388,bpiTeams,0),MATCH(INDEX(R:R,1,1),statTitles,0))</f>
        <v>#N/A</v>
      </c>
      <c r="S388" s="52" t="e">
        <f>INDEX(STATSTABLE,MATCH(F388,bpiTeams,0),MATCH(INDEX(S:S,1,1),statTitles,0))</f>
        <v>#N/A</v>
      </c>
      <c r="T388" s="52" t="e">
        <f>INDEX(STATSTABLE,MATCH(F388,bpiTeams,0),MATCH(INDEX(T:T,1,1),statTitles,0))</f>
        <v>#N/A</v>
      </c>
      <c r="U388" s="52" t="e">
        <f>INDEX(STATSTABLE,MATCH(F388,bpiTeams,0),MATCH(INDEX(U:U,1,1),statTitles,0))</f>
        <v>#N/A</v>
      </c>
      <c r="V388" s="52" t="e">
        <f>INDEX(STATSTABLE,MATCH(F388,bpiTeams,0),MATCH(INDEX(V:V,1,1),statTitles,0))</f>
        <v>#N/A</v>
      </c>
      <c r="W388" s="52" t="e">
        <f>INDEX(STATSTABLE,MATCH(F388,bpiTeams,0),MATCH(INDEX(W:W,1,1),statTitles,0))</f>
        <v>#N/A</v>
      </c>
      <c r="X388" s="52" t="e">
        <f>INDEX(STATSTABLE,MATCH(F388,bpiTeams,0),MATCH(INDEX(X:X,1,1),statTitles,0))</f>
        <v>#N/A</v>
      </c>
      <c r="Y388" s="52" t="e">
        <f>INDEX(STATSTABLE,MATCH(F388,bpiTeams,0),MATCH(INDEX(Y:Y,1,1),statTitles,0))</f>
        <v>#N/A</v>
      </c>
      <c r="Z388" s="52" t="e">
        <f>INDEX(STATSTABLE,MATCH(F388,bpiTeams,0),MATCH(INDEX(Z:Z,1,1),statTitles,0))</f>
        <v>#N/A</v>
      </c>
      <c r="AA388" s="55" t="e">
        <f t="shared" si="542"/>
        <v>#N/A</v>
      </c>
      <c r="AB388" s="55" t="e">
        <f t="shared" si="543"/>
        <v>#N/A</v>
      </c>
      <c r="AC388" s="55" t="e">
        <f t="shared" ref="AC388" si="549">AC387</f>
        <v>#N/A</v>
      </c>
      <c r="AD388" s="55" t="e">
        <f t="shared" si="545"/>
        <v>#N/A</v>
      </c>
      <c r="AE388" s="336" t="e">
        <f t="shared" si="546"/>
        <v>#N/A</v>
      </c>
      <c r="AF388" s="223" t="e">
        <f ca="1">INDEX(FGA_COEFFS,1,1)+AC388*INDEX(FGA_COEFFS,1,2)+AB388*INDEX(FGA_COEFFS,1,3)+U388*INDEX(FGA_COEFFS,1,4)+T387*INDEX(FGA_COEFFS,1,5)+V388*INDEX(FGA_COEFFS,1,6)+W387*INDEX(FGA_COEFFS,1,7)+P387*INDEX(FGA_COEFFS,1,8)+AB391*AB393</f>
        <v>#N/A</v>
      </c>
      <c r="AG388" s="223" t="e">
        <f ca="1">INDEX(THREEPTA_COEFFS,1,1)+AF388*INDEX(THREEPTA_COEFFS,1,2)+M388*INDEX(THREEPTA_COEFFS,1,3)+AD388*INDEX(THREEPTA_COEFFS,1,4)+N388*INDEX(THREEPTA_COEFFS,1,5)+O387*INDEX(THREEPTA_COEFFS,1,6)+AC391*AC393</f>
        <v>#N/A</v>
      </c>
      <c r="AH388" s="223" t="e">
        <f ca="1">INDEX(THREEPTPCT_COEFFS,1,1)+N388*INDEX(THREEPTPCT_COEFFS,1,2)+O387*INDEX(THREEPTPCT_COEFFS,1,3)+AD391*AD393</f>
        <v>#N/A</v>
      </c>
      <c r="AI388" s="55" t="e">
        <f t="shared" ca="1" si="547"/>
        <v>#N/A</v>
      </c>
      <c r="AJ388" s="223" t="e">
        <f ca="1">INDEX(TWOPTPCT_COEFFS,1,1)+AE388*INDEX(TWOPTPCT_COEFFS,1,2)+L387*INDEX(TWOPTPCT_COEFFS,1,3)+J387*INDEX(TWOPTPCT_COEFFS,1,4)+O387*INDEX(TWOPTPCT_COEFFS,1,5)+AE391*AE393</f>
        <v>#N/A</v>
      </c>
      <c r="AK388" s="223" t="e">
        <f ca="1">INDEX(FTA_COEFFS,1,1)+R388*INDEX(FTA_COEFFS,1,2)+Q387*INDEX(FTA_COEFFS,1,3)+(T388+U388)*INDEX(FTA_COEFFS,1,4)+(T387+U387)*INDEX(FTA_COEFFS,1,5)+P387*INDEX(FTA_COEFFS,1,6)+AF391*AF393</f>
        <v>#N/A</v>
      </c>
      <c r="AL388" s="223" t="e">
        <f ca="1">INDEX(FTPCT_COEFFS,1,1)+S388*INDEX(FTPCT_COEFFS,1,2)+I388*INDEX(FTPCT_COEFFS,1,3)+J387*INDEX(FTPCT_COEFFS,1,4)+AG391*AG393</f>
        <v>#N/A</v>
      </c>
      <c r="AM388" s="338" t="e">
        <f t="shared" ca="1" si="548"/>
        <v>#N/A</v>
      </c>
      <c r="AN388" s="55"/>
      <c r="AO388" s="55"/>
      <c r="AP388" s="55"/>
      <c r="AQ388" s="55"/>
      <c r="AR388" s="53"/>
    </row>
    <row r="389" spans="1:44" customFormat="1" x14ac:dyDescent="0.3">
      <c r="A389" s="53"/>
      <c r="B389" s="53"/>
      <c r="C389" s="53"/>
      <c r="D389" s="53"/>
      <c r="E389" s="64" t="e">
        <f ca="1">IF(G388&gt;G387,F388,F387)</f>
        <v>#N/A</v>
      </c>
      <c r="F389" s="53"/>
      <c r="G389" s="56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5"/>
      <c r="AB389" s="55"/>
      <c r="AC389" s="55"/>
      <c r="AD389" s="55"/>
      <c r="AE389" s="55"/>
      <c r="AF389" s="337"/>
      <c r="AG389" s="337"/>
      <c r="AH389" s="337"/>
      <c r="AI389" s="337"/>
      <c r="AJ389" s="337"/>
      <c r="AK389" s="337"/>
      <c r="AL389" s="337"/>
      <c r="AM389" s="337"/>
      <c r="AN389" s="55"/>
      <c r="AO389" s="55"/>
      <c r="AP389" s="55"/>
      <c r="AQ389" s="55"/>
      <c r="AR389" s="53"/>
    </row>
    <row r="390" spans="1:44" customFormat="1" x14ac:dyDescent="0.3">
      <c r="A390" s="53"/>
      <c r="B390" s="53"/>
      <c r="C390" s="53"/>
      <c r="D390" s="53"/>
      <c r="E390" s="53"/>
      <c r="F390" s="53"/>
      <c r="G390" s="166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4" t="s">
        <v>1305</v>
      </c>
      <c r="AB390" s="54" t="s">
        <v>128</v>
      </c>
      <c r="AC390" s="54" t="s">
        <v>157</v>
      </c>
      <c r="AD390" s="54" t="s">
        <v>151</v>
      </c>
      <c r="AE390" s="54" t="s">
        <v>1327</v>
      </c>
      <c r="AF390" s="54" t="s">
        <v>129</v>
      </c>
      <c r="AG390" s="54" t="s">
        <v>116</v>
      </c>
      <c r="AH390" s="54"/>
      <c r="AI390" s="54"/>
      <c r="AJ390" s="54"/>
      <c r="AK390" s="54"/>
      <c r="AL390" s="54"/>
      <c r="AM390" s="54"/>
      <c r="AN390" s="53"/>
      <c r="AO390" s="53"/>
      <c r="AP390" s="53"/>
      <c r="AQ390" s="53"/>
      <c r="AR390" s="53"/>
    </row>
    <row r="391" spans="1:44" customFormat="1" x14ac:dyDescent="0.3">
      <c r="A391" s="53"/>
      <c r="B391" s="53"/>
      <c r="C391" s="53"/>
      <c r="D391" s="53" t="e">
        <f ca="1">IF(G387&gt;(G388+(W387-W388)/2),1,IF(G388&gt;(G387+(W388-W387)/2),0,"Close"))</f>
        <v>#N/A</v>
      </c>
      <c r="E391" s="53"/>
      <c r="F391" s="53"/>
      <c r="G391" s="166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4"/>
      <c r="AB391" s="54">
        <f>Formulas!A391</f>
        <v>0</v>
      </c>
      <c r="AC391" s="54">
        <f>Formulas!A398</f>
        <v>0</v>
      </c>
      <c r="AD391" s="54">
        <f>Formulas!A405</f>
        <v>0</v>
      </c>
      <c r="AE391" s="54">
        <f>Formulas!A412</f>
        <v>0</v>
      </c>
      <c r="AF391" s="54">
        <f>Formulas!A419</f>
        <v>0</v>
      </c>
      <c r="AG391" s="54">
        <f>Formulas!A426</f>
        <v>0</v>
      </c>
      <c r="AH391" s="54"/>
      <c r="AI391" s="336"/>
      <c r="AJ391" s="336"/>
      <c r="AK391" s="336"/>
      <c r="AL391" s="54"/>
      <c r="AM391" s="54"/>
      <c r="AN391" s="53"/>
      <c r="AO391" s="53"/>
      <c r="AP391" s="53"/>
      <c r="AQ391" s="53"/>
      <c r="AR391" s="53"/>
    </row>
    <row r="392" spans="1:44" customFormat="1" x14ac:dyDescent="0.3">
      <c r="A392" s="53"/>
      <c r="B392" s="53"/>
      <c r="C392" s="53"/>
      <c r="D392" s="53"/>
      <c r="E392" s="53"/>
      <c r="F392" s="53"/>
      <c r="G392" s="166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336"/>
      <c r="AB392" s="336">
        <f t="shared" ref="AB392:AG455" ca="1" si="550">1.5*RAND()^2*IF(RAND()&gt;0.5,1,-1)</f>
        <v>-1.4776822564534644</v>
      </c>
      <c r="AC392" s="336">
        <f t="shared" ca="1" si="460"/>
        <v>0.18339729065559882</v>
      </c>
      <c r="AD392" s="336">
        <f t="shared" ca="1" si="460"/>
        <v>0.29605269664196343</v>
      </c>
      <c r="AE392" s="336">
        <f t="shared" ca="1" si="460"/>
        <v>4.6918226740409047E-2</v>
      </c>
      <c r="AF392" s="336">
        <f t="shared" ca="1" si="460"/>
        <v>-0.27032048129391029</v>
      </c>
      <c r="AG392" s="336">
        <f t="shared" ca="1" si="460"/>
        <v>-1.1531800659906826</v>
      </c>
      <c r="AH392" s="336"/>
      <c r="AI392" s="336"/>
      <c r="AJ392" s="336"/>
      <c r="AK392" s="336"/>
      <c r="AL392" s="54"/>
      <c r="AM392" s="54"/>
      <c r="AN392" s="53"/>
      <c r="AO392" s="55"/>
      <c r="AP392" s="55"/>
      <c r="AQ392" s="55"/>
      <c r="AR392" s="53"/>
    </row>
    <row r="393" spans="1:44" customFormat="1" x14ac:dyDescent="0.3">
      <c r="A393" s="53"/>
      <c r="B393" s="53"/>
      <c r="C393" s="53"/>
      <c r="D393" s="53"/>
      <c r="E393" s="53"/>
      <c r="F393" s="54"/>
      <c r="G393" s="165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3"/>
      <c r="AB393" s="336">
        <f t="shared" ca="1" si="550"/>
        <v>0.49971334580646054</v>
      </c>
      <c r="AC393" s="336">
        <f t="shared" ca="1" si="550"/>
        <v>-1.2196759730594546E-2</v>
      </c>
      <c r="AD393" s="336">
        <f t="shared" ca="1" si="550"/>
        <v>1.1023101355744249</v>
      </c>
      <c r="AE393" s="336">
        <f t="shared" ca="1" si="550"/>
        <v>1.4341485489703473E-2</v>
      </c>
      <c r="AF393" s="336">
        <f t="shared" ca="1" si="550"/>
        <v>-3.1597250630968673E-5</v>
      </c>
      <c r="AG393" s="336">
        <f t="shared" ca="1" si="550"/>
        <v>-1.4292390921519611</v>
      </c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3"/>
    </row>
    <row r="394" spans="1:44" customFormat="1" x14ac:dyDescent="0.3">
      <c r="A394" s="53"/>
      <c r="B394" s="53"/>
      <c r="C394" s="53"/>
      <c r="D394" s="53"/>
      <c r="E394" s="53" t="s">
        <v>172</v>
      </c>
      <c r="F394" s="53">
        <f>F387</f>
        <v>0</v>
      </c>
      <c r="G394" s="56" t="e">
        <f t="shared" ref="G394:G395" ca="1" si="551">AM394</f>
        <v>#N/A</v>
      </c>
      <c r="H394" s="52" t="e">
        <f>INDEX(STATSTABLE,MATCH(F394,bpiTeams,0),MATCH(INDEX(H:H,1,1),statTitles,0))</f>
        <v>#N/A</v>
      </c>
      <c r="I394" s="52" t="e">
        <f>INDEX(STATSTABLE,MATCH(F394,bpiTeams,0),MATCH(INDEX(I:I,1,1),statTitles,0))</f>
        <v>#N/A</v>
      </c>
      <c r="J394" s="52" t="e">
        <f>INDEX(STATSTABLE,MATCH(F394,bpiTeams,0),MATCH(INDEX(J:J,1,1),statTitles,0))</f>
        <v>#N/A</v>
      </c>
      <c r="K394" s="52" t="e">
        <f>INDEX(STATSTABLE,MATCH(F394,bpiTeams,0),MATCH(INDEX(K:K,1,1),statTitles,0))</f>
        <v>#N/A</v>
      </c>
      <c r="L394" s="52" t="e">
        <f>INDEX(STATSTABLE,MATCH(F394,bpiTeams,0),MATCH(INDEX(L:L,1,1),statTitles,0))</f>
        <v>#N/A</v>
      </c>
      <c r="M394" s="52" t="e">
        <f>INDEX(STATSTABLE,MATCH(F394,bpiTeams,0),MATCH(INDEX(M:M,1,1),statTitles,0))</f>
        <v>#N/A</v>
      </c>
      <c r="N394" s="52" t="e">
        <f>INDEX(STATSTABLE,MATCH(F394,bpiTeams,0),MATCH(INDEX(N:N,1,1),statTitles,0))</f>
        <v>#N/A</v>
      </c>
      <c r="O394" s="52" t="e">
        <f>INDEX(STATSTABLE,MATCH(F394,bpiTeams,0),MATCH(INDEX(O:O,1,1),statTitles,0))</f>
        <v>#N/A</v>
      </c>
      <c r="P394" s="52" t="e">
        <f>INDEX(STATSTABLE,MATCH(F394,bpiTeams,0),MATCH(INDEX(P:P,1,1),statTitles,0))</f>
        <v>#N/A</v>
      </c>
      <c r="Q394" s="52" t="e">
        <f>INDEX(STATSTABLE,MATCH(F394,bpiTeams,0),MATCH(INDEX(Q:Q,1,1),statTitles,0))</f>
        <v>#N/A</v>
      </c>
      <c r="R394" s="52" t="e">
        <f>INDEX(STATSTABLE,MATCH(F394,bpiTeams,0),MATCH(INDEX(R:R,1,1),statTitles,0))</f>
        <v>#N/A</v>
      </c>
      <c r="S394" s="52" t="e">
        <f>INDEX(STATSTABLE,MATCH(F394,bpiTeams,0),MATCH(INDEX(S:S,1,1),statTitles,0))</f>
        <v>#N/A</v>
      </c>
      <c r="T394" s="52" t="e">
        <f>INDEX(STATSTABLE,MATCH(F394,bpiTeams,0),MATCH(INDEX(T:T,1,1),statTitles,0))</f>
        <v>#N/A</v>
      </c>
      <c r="U394" s="52" t="e">
        <f>INDEX(STATSTABLE,MATCH(F394,bpiTeams,0),MATCH(INDEX(U:U,1,1),statTitles,0))</f>
        <v>#N/A</v>
      </c>
      <c r="V394" s="52" t="e">
        <f>INDEX(STATSTABLE,MATCH(F394,bpiTeams,0),MATCH(INDEX(V:V,1,1),statTitles,0))</f>
        <v>#N/A</v>
      </c>
      <c r="W394" s="52" t="e">
        <f>INDEX(STATSTABLE,MATCH(F394,bpiTeams,0),MATCH(INDEX(W:W,1,1),statTitles,0))</f>
        <v>#N/A</v>
      </c>
      <c r="X394" s="52" t="e">
        <f>INDEX(STATSTABLE,MATCH(F394,bpiTeams,0),MATCH(INDEX(X:X,1,1),statTitles,0))</f>
        <v>#N/A</v>
      </c>
      <c r="Y394" s="52" t="e">
        <f>INDEX(STATSTABLE,MATCH(F394,bpiTeams,0),MATCH(INDEX(Y:Y,1,1),statTitles,0))</f>
        <v>#N/A</v>
      </c>
      <c r="Z394" s="52" t="e">
        <f>INDEX(STATSTABLE,MATCH(F394,bpiTeams,0),MATCH(INDEX(Z:Z,1,1),statTitles,0))</f>
        <v>#N/A</v>
      </c>
      <c r="AA394" s="55" t="e">
        <f t="shared" ref="AA394:AA395" si="552">(K394-(R394*S394)/100-3*(M394*N394)/100)/2</f>
        <v>#N/A</v>
      </c>
      <c r="AB394" s="55" t="e">
        <f t="shared" ref="AB394:AB395" si="553">SUM(AA394,(M394*N394/100))/(I394/100)</f>
        <v>#N/A</v>
      </c>
      <c r="AC394" s="55" t="e">
        <f t="shared" ref="AC394" si="554">X394*0.5+X395*0.5</f>
        <v>#N/A</v>
      </c>
      <c r="AD394" s="55" t="e">
        <f t="shared" ref="AD394:AD395" si="555">M394/AB394</f>
        <v>#N/A</v>
      </c>
      <c r="AE394" s="336" t="e">
        <f t="shared" ref="AE394:AE395" si="556">AA394/(AB394-M394)</f>
        <v>#N/A</v>
      </c>
      <c r="AF394" s="223" t="e">
        <f ca="1">INDEX(FGA_COEFFS,1,1)+AC394*INDEX(FGA_COEFFS,1,2)+AB394*INDEX(FGA_COEFFS,1,3)+U394*INDEX(FGA_COEFFS,1,4)+T395*INDEX(FGA_COEFFS,1,5)+V394*INDEX(FGA_COEFFS,1,6)+W395*INDEX(FGA_COEFFS,1,7)+P395*INDEX(FGA_COEFFS,1,8)+AB398*AB399</f>
        <v>#N/A</v>
      </c>
      <c r="AG394" s="223" t="e">
        <f ca="1">INDEX(THREEPTA_COEFFS,1,1)+AF394*INDEX(THREEPTA_COEFFS,1,2)+M394*INDEX(THREEPTA_COEFFS,1,3)+AD394*INDEX(THREEPTA_COEFFS,1,4)+N394*INDEX(THREEPTA_COEFFS,1,5)+O395*INDEX(THREEPTA_COEFFS,1,6)+AC398*AC399</f>
        <v>#N/A</v>
      </c>
      <c r="AH394" s="223" t="e">
        <f ca="1">INDEX(THREEPTPCT_COEFFS,1,1)+N394*INDEX(THREEPTPCT_COEFFS,1,2)+O395*INDEX(THREEPTPCT_COEFFS,1,3)+AD398*AD399</f>
        <v>#N/A</v>
      </c>
      <c r="AI394" s="55" t="e">
        <f t="shared" ref="AI394:AI395" ca="1" si="557">AF394-AG394</f>
        <v>#N/A</v>
      </c>
      <c r="AJ394" s="223" t="e">
        <f ca="1">INDEX(TWOPTPCT_COEFFS,1,1)+AE394*INDEX(TWOPTPCT_COEFFS,1,2)+L395*INDEX(TWOPTPCT_COEFFS,1,3)+J395*INDEX(TWOPTPCT_COEFFS,1,4)+O395*INDEX(TWOPTPCT_COEFFS,1,5)+AE398*AE399</f>
        <v>#N/A</v>
      </c>
      <c r="AK394" s="223" t="e">
        <f ca="1">INDEX(FTA_COEFFS,1,1)+R394*INDEX(FTA_COEFFS,1,2)+Q395*INDEX(FTA_COEFFS,1,3)+(T394+U394)*INDEX(FTA_COEFFS,1,4)+(T395+U395)*INDEX(FTA_COEFFS,1,5)+P395*INDEX(FTA_COEFFS,1,6)+AF398*AF399</f>
        <v>#N/A</v>
      </c>
      <c r="AL394" s="223" t="e">
        <f ca="1">INDEX(FTPCT_COEFFS,1,1)+S394*INDEX(FTPCT_COEFFS,1,2)+I394*INDEX(FTPCT_COEFFS,1,3)+J395*INDEX(FTPCT_COEFFS,1,4)+AG398*AG399</f>
        <v>#N/A</v>
      </c>
      <c r="AM394" s="338" t="e">
        <f t="shared" ref="AM394:AM395" ca="1" si="558">AG394*AH394/100+AI394*AJ394+AK394*AL394/100</f>
        <v>#N/A</v>
      </c>
      <c r="AN394" s="55"/>
      <c r="AO394" s="55"/>
      <c r="AP394" s="55"/>
      <c r="AQ394" s="55"/>
      <c r="AR394" s="53"/>
    </row>
    <row r="395" spans="1:44" customFormat="1" x14ac:dyDescent="0.3">
      <c r="A395" s="53"/>
      <c r="B395" s="53"/>
      <c r="C395" s="53"/>
      <c r="D395" s="53"/>
      <c r="E395" s="53" t="s">
        <v>175</v>
      </c>
      <c r="F395" s="54" t="e">
        <f>F388</f>
        <v>#N/A</v>
      </c>
      <c r="G395" s="56" t="e">
        <f t="shared" ca="1" si="551"/>
        <v>#N/A</v>
      </c>
      <c r="H395" s="52" t="e">
        <f>INDEX(STATSTABLE,MATCH(F395,bpiTeams,0),MATCH(INDEX(H:H,1,1),statTitles,0))</f>
        <v>#N/A</v>
      </c>
      <c r="I395" s="52" t="e">
        <f>INDEX(STATSTABLE,MATCH(F395,bpiTeams,0),MATCH(INDEX(I:I,1,1),statTitles,0))</f>
        <v>#N/A</v>
      </c>
      <c r="J395" s="52" t="e">
        <f>INDEX(STATSTABLE,MATCH(F395,bpiTeams,0),MATCH(INDEX(J:J,1,1),statTitles,0))</f>
        <v>#N/A</v>
      </c>
      <c r="K395" s="52" t="e">
        <f>INDEX(STATSTABLE,MATCH(F395,bpiTeams,0),MATCH(INDEX(K:K,1,1),statTitles,0))</f>
        <v>#N/A</v>
      </c>
      <c r="L395" s="52" t="e">
        <f>INDEX(STATSTABLE,MATCH(F395,bpiTeams,0),MATCH(INDEX(L:L,1,1),statTitles,0))</f>
        <v>#N/A</v>
      </c>
      <c r="M395" s="52" t="e">
        <f>INDEX(STATSTABLE,MATCH(F395,bpiTeams,0),MATCH(INDEX(M:M,1,1),statTitles,0))</f>
        <v>#N/A</v>
      </c>
      <c r="N395" s="52" t="e">
        <f>INDEX(STATSTABLE,MATCH(F395,bpiTeams,0),MATCH(INDEX(N:N,1,1),statTitles,0))</f>
        <v>#N/A</v>
      </c>
      <c r="O395" s="52" t="e">
        <f>INDEX(STATSTABLE,MATCH(F395,bpiTeams,0),MATCH(INDEX(O:O,1,1),statTitles,0))</f>
        <v>#N/A</v>
      </c>
      <c r="P395" s="52" t="e">
        <f>INDEX(STATSTABLE,MATCH(F395,bpiTeams,0),MATCH(INDEX(P:P,1,1),statTitles,0))</f>
        <v>#N/A</v>
      </c>
      <c r="Q395" s="52" t="e">
        <f>INDEX(STATSTABLE,MATCH(F395,bpiTeams,0),MATCH(INDEX(Q:Q,1,1),statTitles,0))</f>
        <v>#N/A</v>
      </c>
      <c r="R395" s="52" t="e">
        <f>INDEX(STATSTABLE,MATCH(F395,bpiTeams,0),MATCH(INDEX(R:R,1,1),statTitles,0))</f>
        <v>#N/A</v>
      </c>
      <c r="S395" s="52" t="e">
        <f>INDEX(STATSTABLE,MATCH(F395,bpiTeams,0),MATCH(INDEX(S:S,1,1),statTitles,0))</f>
        <v>#N/A</v>
      </c>
      <c r="T395" s="52" t="e">
        <f>INDEX(STATSTABLE,MATCH(F395,bpiTeams,0),MATCH(INDEX(T:T,1,1),statTitles,0))</f>
        <v>#N/A</v>
      </c>
      <c r="U395" s="52" t="e">
        <f>INDEX(STATSTABLE,MATCH(F395,bpiTeams,0),MATCH(INDEX(U:U,1,1),statTitles,0))</f>
        <v>#N/A</v>
      </c>
      <c r="V395" s="52" t="e">
        <f>INDEX(STATSTABLE,MATCH(F395,bpiTeams,0),MATCH(INDEX(V:V,1,1),statTitles,0))</f>
        <v>#N/A</v>
      </c>
      <c r="W395" s="52" t="e">
        <f>INDEX(STATSTABLE,MATCH(F395,bpiTeams,0),MATCH(INDEX(W:W,1,1),statTitles,0))</f>
        <v>#N/A</v>
      </c>
      <c r="X395" s="52" t="e">
        <f>INDEX(STATSTABLE,MATCH(F395,bpiTeams,0),MATCH(INDEX(X:X,1,1),statTitles,0))</f>
        <v>#N/A</v>
      </c>
      <c r="Y395" s="52" t="e">
        <f>INDEX(STATSTABLE,MATCH(F395,bpiTeams,0),MATCH(INDEX(Y:Y,1,1),statTitles,0))</f>
        <v>#N/A</v>
      </c>
      <c r="Z395" s="52" t="e">
        <f>INDEX(STATSTABLE,MATCH(F395,bpiTeams,0),MATCH(INDEX(Z:Z,1,1),statTitles,0))</f>
        <v>#N/A</v>
      </c>
      <c r="AA395" s="55" t="e">
        <f t="shared" si="552"/>
        <v>#N/A</v>
      </c>
      <c r="AB395" s="55" t="e">
        <f t="shared" si="553"/>
        <v>#N/A</v>
      </c>
      <c r="AC395" s="55" t="e">
        <f t="shared" ref="AC395" si="559">AC394</f>
        <v>#N/A</v>
      </c>
      <c r="AD395" s="55" t="e">
        <f t="shared" si="555"/>
        <v>#N/A</v>
      </c>
      <c r="AE395" s="336" t="e">
        <f t="shared" si="556"/>
        <v>#N/A</v>
      </c>
      <c r="AF395" s="223" t="e">
        <f ca="1">INDEX(FGA_COEFFS,1,1)+AC395*INDEX(FGA_COEFFS,1,2)+AB395*INDEX(FGA_COEFFS,1,3)+U395*INDEX(FGA_COEFFS,1,4)+T394*INDEX(FGA_COEFFS,1,5)+V395*INDEX(FGA_COEFFS,1,6)+W394*INDEX(FGA_COEFFS,1,7)+P394*INDEX(FGA_COEFFS,1,8)+AB398*AB400</f>
        <v>#N/A</v>
      </c>
      <c r="AG395" s="223" t="e">
        <f ca="1">INDEX(THREEPTA_COEFFS,1,1)+AF395*INDEX(THREEPTA_COEFFS,1,2)+M395*INDEX(THREEPTA_COEFFS,1,3)+AD395*INDEX(THREEPTA_COEFFS,1,4)+N395*INDEX(THREEPTA_COEFFS,1,5)+O394*INDEX(THREEPTA_COEFFS,1,6)+AC398*AC400</f>
        <v>#N/A</v>
      </c>
      <c r="AH395" s="223" t="e">
        <f ca="1">INDEX(THREEPTPCT_COEFFS,1,1)+N395*INDEX(THREEPTPCT_COEFFS,1,2)+O394*INDEX(THREEPTPCT_COEFFS,1,3)+AD398*AD400</f>
        <v>#N/A</v>
      </c>
      <c r="AI395" s="55" t="e">
        <f t="shared" ca="1" si="557"/>
        <v>#N/A</v>
      </c>
      <c r="AJ395" s="223" t="e">
        <f ca="1">INDEX(TWOPTPCT_COEFFS,1,1)+AE395*INDEX(TWOPTPCT_COEFFS,1,2)+L394*INDEX(TWOPTPCT_COEFFS,1,3)+J394*INDEX(TWOPTPCT_COEFFS,1,4)+O394*INDEX(TWOPTPCT_COEFFS,1,5)+AE398*AE400</f>
        <v>#N/A</v>
      </c>
      <c r="AK395" s="223" t="e">
        <f ca="1">INDEX(FTA_COEFFS,1,1)+R395*INDEX(FTA_COEFFS,1,2)+Q394*INDEX(FTA_COEFFS,1,3)+(T395+U395)*INDEX(FTA_COEFFS,1,4)+(T394+U394)*INDEX(FTA_COEFFS,1,5)+P394*INDEX(FTA_COEFFS,1,6)+AF398*AF400</f>
        <v>#N/A</v>
      </c>
      <c r="AL395" s="223" t="e">
        <f ca="1">INDEX(FTPCT_COEFFS,1,1)+S395*INDEX(FTPCT_COEFFS,1,2)+I395*INDEX(FTPCT_COEFFS,1,3)+J394*INDEX(FTPCT_COEFFS,1,4)+AG398*AG400</f>
        <v>#N/A</v>
      </c>
      <c r="AM395" s="338" t="e">
        <f t="shared" ca="1" si="558"/>
        <v>#N/A</v>
      </c>
      <c r="AN395" s="55"/>
      <c r="AO395" s="55"/>
      <c r="AP395" s="55"/>
      <c r="AQ395" s="55"/>
      <c r="AR395" s="53"/>
    </row>
    <row r="396" spans="1:44" customFormat="1" x14ac:dyDescent="0.3">
      <c r="A396" s="53"/>
      <c r="B396" s="53"/>
      <c r="C396" s="53"/>
      <c r="D396" s="53"/>
      <c r="E396" s="64" t="e">
        <f ca="1">IF(G395&gt;G394,F395,F394)</f>
        <v>#N/A</v>
      </c>
      <c r="F396" s="53"/>
      <c r="G396" s="56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5"/>
      <c r="AB396" s="55"/>
      <c r="AC396" s="55"/>
      <c r="AD396" s="55"/>
      <c r="AE396" s="55"/>
      <c r="AF396" s="337"/>
      <c r="AG396" s="337"/>
      <c r="AH396" s="337"/>
      <c r="AI396" s="337"/>
      <c r="AJ396" s="337"/>
      <c r="AK396" s="337"/>
      <c r="AL396" s="337"/>
      <c r="AM396" s="337"/>
      <c r="AN396" s="55"/>
      <c r="AO396" s="55"/>
      <c r="AP396" s="55"/>
      <c r="AQ396" s="55"/>
      <c r="AR396" s="53"/>
    </row>
    <row r="397" spans="1:44" customFormat="1" x14ac:dyDescent="0.3">
      <c r="A397" s="53"/>
      <c r="B397" s="53"/>
      <c r="C397" s="53"/>
      <c r="D397" s="53"/>
      <c r="E397" s="53"/>
      <c r="F397" s="53"/>
      <c r="G397" s="166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4" t="s">
        <v>1305</v>
      </c>
      <c r="AB397" s="54" t="s">
        <v>128</v>
      </c>
      <c r="AC397" s="54" t="s">
        <v>157</v>
      </c>
      <c r="AD397" s="54" t="s">
        <v>151</v>
      </c>
      <c r="AE397" s="54" t="s">
        <v>1327</v>
      </c>
      <c r="AF397" s="54" t="s">
        <v>129</v>
      </c>
      <c r="AG397" s="54" t="s">
        <v>116</v>
      </c>
      <c r="AH397" s="54"/>
      <c r="AI397" s="54"/>
      <c r="AJ397" s="54"/>
      <c r="AK397" s="54"/>
      <c r="AL397" s="54"/>
      <c r="AM397" s="54"/>
      <c r="AN397" s="53"/>
      <c r="AO397" s="53"/>
      <c r="AP397" s="53"/>
      <c r="AQ397" s="53"/>
      <c r="AR397" s="53"/>
    </row>
    <row r="398" spans="1:44" customFormat="1" x14ac:dyDescent="0.3">
      <c r="A398" s="53"/>
      <c r="B398" s="53"/>
      <c r="C398" s="53"/>
      <c r="D398" s="53" t="e">
        <f ca="1">IF(G394&gt;(G395+(W394-W395)/2),1,IF(G395&gt;(G394+(W395-W394)/2),0,"Close"))</f>
        <v>#N/A</v>
      </c>
      <c r="E398" s="53"/>
      <c r="F398" s="53"/>
      <c r="G398" s="166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4"/>
      <c r="AB398" s="54">
        <f>Formulas!A398</f>
        <v>0</v>
      </c>
      <c r="AC398" s="54">
        <f>Formulas!A405</f>
        <v>0</v>
      </c>
      <c r="AD398" s="54">
        <f>Formulas!A412</f>
        <v>0</v>
      </c>
      <c r="AE398" s="54">
        <f>Formulas!A419</f>
        <v>0</v>
      </c>
      <c r="AF398" s="54">
        <f>Formulas!A426</f>
        <v>0</v>
      </c>
      <c r="AG398" s="54">
        <f>Formulas!A433</f>
        <v>0</v>
      </c>
      <c r="AH398" s="54"/>
      <c r="AI398" s="336"/>
      <c r="AJ398" s="336"/>
      <c r="AK398" s="336"/>
      <c r="AL398" s="54"/>
      <c r="AM398" s="54"/>
      <c r="AN398" s="53"/>
      <c r="AO398" s="53"/>
      <c r="AP398" s="53"/>
      <c r="AQ398" s="53"/>
      <c r="AR398" s="53"/>
    </row>
    <row r="399" spans="1:44" customFormat="1" x14ac:dyDescent="0.3">
      <c r="A399" s="53"/>
      <c r="B399" s="53"/>
      <c r="C399" s="53"/>
      <c r="D399" s="53"/>
      <c r="E399" s="53"/>
      <c r="F399" s="53"/>
      <c r="G399" s="166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336"/>
      <c r="AB399" s="336">
        <f t="shared" ref="AB399:AB400" ca="1" si="560">1.5*RAND()^2*IF(RAND()&gt;0.5,1,-1)</f>
        <v>-7.0770328272256895E-4</v>
      </c>
      <c r="AC399" s="336">
        <f t="shared" ca="1" si="550"/>
        <v>-1.2456494750470024</v>
      </c>
      <c r="AD399" s="336">
        <f t="shared" ca="1" si="550"/>
        <v>1.1928321824164205</v>
      </c>
      <c r="AE399" s="336">
        <f t="shared" ca="1" si="550"/>
        <v>-0.55385305242985172</v>
      </c>
      <c r="AF399" s="336">
        <f t="shared" ca="1" si="550"/>
        <v>5.796162380475596E-2</v>
      </c>
      <c r="AG399" s="336">
        <f t="shared" ca="1" si="550"/>
        <v>-0.45609526746541174</v>
      </c>
      <c r="AH399" s="336"/>
      <c r="AI399" s="336"/>
      <c r="AJ399" s="336"/>
      <c r="AK399" s="336"/>
      <c r="AL399" s="54"/>
      <c r="AM399" s="54"/>
      <c r="AN399" s="53"/>
      <c r="AO399" s="55"/>
      <c r="AP399" s="55"/>
      <c r="AQ399" s="55"/>
      <c r="AR399" s="53"/>
    </row>
    <row r="400" spans="1:44" customFormat="1" x14ac:dyDescent="0.3">
      <c r="A400" s="53"/>
      <c r="B400" s="53"/>
      <c r="C400" s="53"/>
      <c r="D400" s="53"/>
      <c r="E400" s="53"/>
      <c r="F400" s="54"/>
      <c r="G400" s="165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3"/>
      <c r="AB400" s="336">
        <f t="shared" ca="1" si="560"/>
        <v>1.0601211593715247</v>
      </c>
      <c r="AC400" s="336">
        <f t="shared" ca="1" si="550"/>
        <v>-0.62606486730676991</v>
      </c>
      <c r="AD400" s="336">
        <f t="shared" ca="1" si="550"/>
        <v>0.9805624883120837</v>
      </c>
      <c r="AE400" s="336">
        <f t="shared" ca="1" si="550"/>
        <v>-1.1109345267042881</v>
      </c>
      <c r="AF400" s="336">
        <f t="shared" ca="1" si="550"/>
        <v>0.72183733985763265</v>
      </c>
      <c r="AG400" s="336">
        <f t="shared" ca="1" si="550"/>
        <v>0.27893664247589961</v>
      </c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3"/>
    </row>
    <row r="401" spans="1:44" customFormat="1" x14ac:dyDescent="0.3">
      <c r="A401" s="53"/>
      <c r="B401" s="53"/>
      <c r="C401" s="53"/>
      <c r="D401" s="53"/>
      <c r="E401" s="53" t="s">
        <v>172</v>
      </c>
      <c r="F401" s="53">
        <f>F394</f>
        <v>0</v>
      </c>
      <c r="G401" s="56" t="e">
        <f t="shared" ref="G401:G402" ca="1" si="561">AM401</f>
        <v>#N/A</v>
      </c>
      <c r="H401" s="52" t="e">
        <f>INDEX(STATSTABLE,MATCH(F401,bpiTeams,0),MATCH(INDEX(H:H,1,1),statTitles,0))</f>
        <v>#N/A</v>
      </c>
      <c r="I401" s="52" t="e">
        <f>INDEX(STATSTABLE,MATCH(F401,bpiTeams,0),MATCH(INDEX(I:I,1,1),statTitles,0))</f>
        <v>#N/A</v>
      </c>
      <c r="J401" s="52" t="e">
        <f>INDEX(STATSTABLE,MATCH(F401,bpiTeams,0),MATCH(INDEX(J:J,1,1),statTitles,0))</f>
        <v>#N/A</v>
      </c>
      <c r="K401" s="52" t="e">
        <f>INDEX(STATSTABLE,MATCH(F401,bpiTeams,0),MATCH(INDEX(K:K,1,1),statTitles,0))</f>
        <v>#N/A</v>
      </c>
      <c r="L401" s="52" t="e">
        <f>INDEX(STATSTABLE,MATCH(F401,bpiTeams,0),MATCH(INDEX(L:L,1,1),statTitles,0))</f>
        <v>#N/A</v>
      </c>
      <c r="M401" s="52" t="e">
        <f>INDEX(STATSTABLE,MATCH(F401,bpiTeams,0),MATCH(INDEX(M:M,1,1),statTitles,0))</f>
        <v>#N/A</v>
      </c>
      <c r="N401" s="52" t="e">
        <f>INDEX(STATSTABLE,MATCH(F401,bpiTeams,0),MATCH(INDEX(N:N,1,1),statTitles,0))</f>
        <v>#N/A</v>
      </c>
      <c r="O401" s="52" t="e">
        <f>INDEX(STATSTABLE,MATCH(F401,bpiTeams,0),MATCH(INDEX(O:O,1,1),statTitles,0))</f>
        <v>#N/A</v>
      </c>
      <c r="P401" s="52" t="e">
        <f>INDEX(STATSTABLE,MATCH(F401,bpiTeams,0),MATCH(INDEX(P:P,1,1),statTitles,0))</f>
        <v>#N/A</v>
      </c>
      <c r="Q401" s="52" t="e">
        <f>INDEX(STATSTABLE,MATCH(F401,bpiTeams,0),MATCH(INDEX(Q:Q,1,1),statTitles,0))</f>
        <v>#N/A</v>
      </c>
      <c r="R401" s="52" t="e">
        <f>INDEX(STATSTABLE,MATCH(F401,bpiTeams,0),MATCH(INDEX(R:R,1,1),statTitles,0))</f>
        <v>#N/A</v>
      </c>
      <c r="S401" s="52" t="e">
        <f>INDEX(STATSTABLE,MATCH(F401,bpiTeams,0),MATCH(INDEX(S:S,1,1),statTitles,0))</f>
        <v>#N/A</v>
      </c>
      <c r="T401" s="52" t="e">
        <f>INDEX(STATSTABLE,MATCH(F401,bpiTeams,0),MATCH(INDEX(T:T,1,1),statTitles,0))</f>
        <v>#N/A</v>
      </c>
      <c r="U401" s="52" t="e">
        <f>INDEX(STATSTABLE,MATCH(F401,bpiTeams,0),MATCH(INDEX(U:U,1,1),statTitles,0))</f>
        <v>#N/A</v>
      </c>
      <c r="V401" s="52" t="e">
        <f>INDEX(STATSTABLE,MATCH(F401,bpiTeams,0),MATCH(INDEX(V:V,1,1),statTitles,0))</f>
        <v>#N/A</v>
      </c>
      <c r="W401" s="52" t="e">
        <f>INDEX(STATSTABLE,MATCH(F401,bpiTeams,0),MATCH(INDEX(W:W,1,1),statTitles,0))</f>
        <v>#N/A</v>
      </c>
      <c r="X401" s="52" t="e">
        <f>INDEX(STATSTABLE,MATCH(F401,bpiTeams,0),MATCH(INDEX(X:X,1,1),statTitles,0))</f>
        <v>#N/A</v>
      </c>
      <c r="Y401" s="52" t="e">
        <f>INDEX(STATSTABLE,MATCH(F401,bpiTeams,0),MATCH(INDEX(Y:Y,1,1),statTitles,0))</f>
        <v>#N/A</v>
      </c>
      <c r="Z401" s="52" t="e">
        <f>INDEX(STATSTABLE,MATCH(F401,bpiTeams,0),MATCH(INDEX(Z:Z,1,1),statTitles,0))</f>
        <v>#N/A</v>
      </c>
      <c r="AA401" s="55" t="e">
        <f t="shared" ref="AA401:AA402" si="562">(K401-(R401*S401)/100-3*(M401*N401)/100)/2</f>
        <v>#N/A</v>
      </c>
      <c r="AB401" s="55" t="e">
        <f t="shared" ref="AB401:AB402" si="563">SUM(AA401,(M401*N401/100))/(I401/100)</f>
        <v>#N/A</v>
      </c>
      <c r="AC401" s="55" t="e">
        <f t="shared" ref="AC401" si="564">X401*0.5+X402*0.5</f>
        <v>#N/A</v>
      </c>
      <c r="AD401" s="55" t="e">
        <f t="shared" ref="AD401:AD402" si="565">M401/AB401</f>
        <v>#N/A</v>
      </c>
      <c r="AE401" s="336" t="e">
        <f t="shared" ref="AE401:AE402" si="566">AA401/(AB401-M401)</f>
        <v>#N/A</v>
      </c>
      <c r="AF401" s="223" t="e">
        <f ca="1">INDEX(FGA_COEFFS,1,1)+AC401*INDEX(FGA_COEFFS,1,2)+AB401*INDEX(FGA_COEFFS,1,3)+U401*INDEX(FGA_COEFFS,1,4)+T402*INDEX(FGA_COEFFS,1,5)+V401*INDEX(FGA_COEFFS,1,6)+W402*INDEX(FGA_COEFFS,1,7)+P402*INDEX(FGA_COEFFS,1,8)+AB405*AB406</f>
        <v>#N/A</v>
      </c>
      <c r="AG401" s="223" t="e">
        <f ca="1">INDEX(THREEPTA_COEFFS,1,1)+AF401*INDEX(THREEPTA_COEFFS,1,2)+M401*INDEX(THREEPTA_COEFFS,1,3)+AD401*INDEX(THREEPTA_COEFFS,1,4)+N401*INDEX(THREEPTA_COEFFS,1,5)+O402*INDEX(THREEPTA_COEFFS,1,6)+AC405*AC406</f>
        <v>#N/A</v>
      </c>
      <c r="AH401" s="223" t="e">
        <f ca="1">INDEX(THREEPTPCT_COEFFS,1,1)+N401*INDEX(THREEPTPCT_COEFFS,1,2)+O402*INDEX(THREEPTPCT_COEFFS,1,3)+AD405*AD406</f>
        <v>#N/A</v>
      </c>
      <c r="AI401" s="55" t="e">
        <f t="shared" ref="AI401:AI402" ca="1" si="567">AF401-AG401</f>
        <v>#N/A</v>
      </c>
      <c r="AJ401" s="223" t="e">
        <f ca="1">INDEX(TWOPTPCT_COEFFS,1,1)+AE401*INDEX(TWOPTPCT_COEFFS,1,2)+L402*INDEX(TWOPTPCT_COEFFS,1,3)+J402*INDEX(TWOPTPCT_COEFFS,1,4)+O402*INDEX(TWOPTPCT_COEFFS,1,5)+AE405*AE406</f>
        <v>#N/A</v>
      </c>
      <c r="AK401" s="223" t="e">
        <f ca="1">INDEX(FTA_COEFFS,1,1)+R401*INDEX(FTA_COEFFS,1,2)+Q402*INDEX(FTA_COEFFS,1,3)+(T401+U401)*INDEX(FTA_COEFFS,1,4)+(T402+U402)*INDEX(FTA_COEFFS,1,5)+P402*INDEX(FTA_COEFFS,1,6)+AF405*AF406</f>
        <v>#N/A</v>
      </c>
      <c r="AL401" s="223" t="e">
        <f ca="1">INDEX(FTPCT_COEFFS,1,1)+S401*INDEX(FTPCT_COEFFS,1,2)+I401*INDEX(FTPCT_COEFFS,1,3)+J402*INDEX(FTPCT_COEFFS,1,4)+AG405*AG406</f>
        <v>#N/A</v>
      </c>
      <c r="AM401" s="338" t="e">
        <f t="shared" ref="AM401:AM402" ca="1" si="568">AG401*AH401/100+AI401*AJ401+AK401*AL401/100</f>
        <v>#N/A</v>
      </c>
      <c r="AN401" s="55"/>
      <c r="AO401" s="55"/>
      <c r="AP401" s="55"/>
      <c r="AQ401" s="55"/>
      <c r="AR401" s="53"/>
    </row>
    <row r="402" spans="1:44" customFormat="1" x14ac:dyDescent="0.3">
      <c r="A402" s="53"/>
      <c r="B402" s="53"/>
      <c r="C402" s="53"/>
      <c r="D402" s="53"/>
      <c r="E402" s="53" t="s">
        <v>175</v>
      </c>
      <c r="F402" s="54" t="e">
        <f>F395</f>
        <v>#N/A</v>
      </c>
      <c r="G402" s="56" t="e">
        <f t="shared" ca="1" si="561"/>
        <v>#N/A</v>
      </c>
      <c r="H402" s="52" t="e">
        <f>INDEX(STATSTABLE,MATCH(F402,bpiTeams,0),MATCH(INDEX(H:H,1,1),statTitles,0))</f>
        <v>#N/A</v>
      </c>
      <c r="I402" s="52" t="e">
        <f>INDEX(STATSTABLE,MATCH(F402,bpiTeams,0),MATCH(INDEX(I:I,1,1),statTitles,0))</f>
        <v>#N/A</v>
      </c>
      <c r="J402" s="52" t="e">
        <f>INDEX(STATSTABLE,MATCH(F402,bpiTeams,0),MATCH(INDEX(J:J,1,1),statTitles,0))</f>
        <v>#N/A</v>
      </c>
      <c r="K402" s="52" t="e">
        <f>INDEX(STATSTABLE,MATCH(F402,bpiTeams,0),MATCH(INDEX(K:K,1,1),statTitles,0))</f>
        <v>#N/A</v>
      </c>
      <c r="L402" s="52" t="e">
        <f>INDEX(STATSTABLE,MATCH(F402,bpiTeams,0),MATCH(INDEX(L:L,1,1),statTitles,0))</f>
        <v>#N/A</v>
      </c>
      <c r="M402" s="52" t="e">
        <f>INDEX(STATSTABLE,MATCH(F402,bpiTeams,0),MATCH(INDEX(M:M,1,1),statTitles,0))</f>
        <v>#N/A</v>
      </c>
      <c r="N402" s="52" t="e">
        <f>INDEX(STATSTABLE,MATCH(F402,bpiTeams,0),MATCH(INDEX(N:N,1,1),statTitles,0))</f>
        <v>#N/A</v>
      </c>
      <c r="O402" s="52" t="e">
        <f>INDEX(STATSTABLE,MATCH(F402,bpiTeams,0),MATCH(INDEX(O:O,1,1),statTitles,0))</f>
        <v>#N/A</v>
      </c>
      <c r="P402" s="52" t="e">
        <f>INDEX(STATSTABLE,MATCH(F402,bpiTeams,0),MATCH(INDEX(P:P,1,1),statTitles,0))</f>
        <v>#N/A</v>
      </c>
      <c r="Q402" s="52" t="e">
        <f>INDEX(STATSTABLE,MATCH(F402,bpiTeams,0),MATCH(INDEX(Q:Q,1,1),statTitles,0))</f>
        <v>#N/A</v>
      </c>
      <c r="R402" s="52" t="e">
        <f>INDEX(STATSTABLE,MATCH(F402,bpiTeams,0),MATCH(INDEX(R:R,1,1),statTitles,0))</f>
        <v>#N/A</v>
      </c>
      <c r="S402" s="52" t="e">
        <f>INDEX(STATSTABLE,MATCH(F402,bpiTeams,0),MATCH(INDEX(S:S,1,1),statTitles,0))</f>
        <v>#N/A</v>
      </c>
      <c r="T402" s="52" t="e">
        <f>INDEX(STATSTABLE,MATCH(F402,bpiTeams,0),MATCH(INDEX(T:T,1,1),statTitles,0))</f>
        <v>#N/A</v>
      </c>
      <c r="U402" s="52" t="e">
        <f>INDEX(STATSTABLE,MATCH(F402,bpiTeams,0),MATCH(INDEX(U:U,1,1),statTitles,0))</f>
        <v>#N/A</v>
      </c>
      <c r="V402" s="52" t="e">
        <f>INDEX(STATSTABLE,MATCH(F402,bpiTeams,0),MATCH(INDEX(V:V,1,1),statTitles,0))</f>
        <v>#N/A</v>
      </c>
      <c r="W402" s="52" t="e">
        <f>INDEX(STATSTABLE,MATCH(F402,bpiTeams,0),MATCH(INDEX(W:W,1,1),statTitles,0))</f>
        <v>#N/A</v>
      </c>
      <c r="X402" s="52" t="e">
        <f>INDEX(STATSTABLE,MATCH(F402,bpiTeams,0),MATCH(INDEX(X:X,1,1),statTitles,0))</f>
        <v>#N/A</v>
      </c>
      <c r="Y402" s="52" t="e">
        <f>INDEX(STATSTABLE,MATCH(F402,bpiTeams,0),MATCH(INDEX(Y:Y,1,1),statTitles,0))</f>
        <v>#N/A</v>
      </c>
      <c r="Z402" s="52" t="e">
        <f>INDEX(STATSTABLE,MATCH(F402,bpiTeams,0),MATCH(INDEX(Z:Z,1,1),statTitles,0))</f>
        <v>#N/A</v>
      </c>
      <c r="AA402" s="55" t="e">
        <f t="shared" si="562"/>
        <v>#N/A</v>
      </c>
      <c r="AB402" s="55" t="e">
        <f t="shared" si="563"/>
        <v>#N/A</v>
      </c>
      <c r="AC402" s="55" t="e">
        <f t="shared" ref="AC402" si="569">AC401</f>
        <v>#N/A</v>
      </c>
      <c r="AD402" s="55" t="e">
        <f t="shared" si="565"/>
        <v>#N/A</v>
      </c>
      <c r="AE402" s="336" t="e">
        <f t="shared" si="566"/>
        <v>#N/A</v>
      </c>
      <c r="AF402" s="223" t="e">
        <f ca="1">INDEX(FGA_COEFFS,1,1)+AC402*INDEX(FGA_COEFFS,1,2)+AB402*INDEX(FGA_COEFFS,1,3)+U402*INDEX(FGA_COEFFS,1,4)+T401*INDEX(FGA_COEFFS,1,5)+V402*INDEX(FGA_COEFFS,1,6)+W401*INDEX(FGA_COEFFS,1,7)+P401*INDEX(FGA_COEFFS,1,8)+AB405*AB407</f>
        <v>#N/A</v>
      </c>
      <c r="AG402" s="223" t="e">
        <f ca="1">INDEX(THREEPTA_COEFFS,1,1)+AF402*INDEX(THREEPTA_COEFFS,1,2)+M402*INDEX(THREEPTA_COEFFS,1,3)+AD402*INDEX(THREEPTA_COEFFS,1,4)+N402*INDEX(THREEPTA_COEFFS,1,5)+O401*INDEX(THREEPTA_COEFFS,1,6)+AC405*AC407</f>
        <v>#N/A</v>
      </c>
      <c r="AH402" s="223" t="e">
        <f ca="1">INDEX(THREEPTPCT_COEFFS,1,1)+N402*INDEX(THREEPTPCT_COEFFS,1,2)+O401*INDEX(THREEPTPCT_COEFFS,1,3)+AD405*AD407</f>
        <v>#N/A</v>
      </c>
      <c r="AI402" s="55" t="e">
        <f t="shared" ca="1" si="567"/>
        <v>#N/A</v>
      </c>
      <c r="AJ402" s="223" t="e">
        <f ca="1">INDEX(TWOPTPCT_COEFFS,1,1)+AE402*INDEX(TWOPTPCT_COEFFS,1,2)+L401*INDEX(TWOPTPCT_COEFFS,1,3)+J401*INDEX(TWOPTPCT_COEFFS,1,4)+O401*INDEX(TWOPTPCT_COEFFS,1,5)+AE405*AE407</f>
        <v>#N/A</v>
      </c>
      <c r="AK402" s="223" t="e">
        <f ca="1">INDEX(FTA_COEFFS,1,1)+R402*INDEX(FTA_COEFFS,1,2)+Q401*INDEX(FTA_COEFFS,1,3)+(T402+U402)*INDEX(FTA_COEFFS,1,4)+(T401+U401)*INDEX(FTA_COEFFS,1,5)+P401*INDEX(FTA_COEFFS,1,6)+AF405*AF407</f>
        <v>#N/A</v>
      </c>
      <c r="AL402" s="223" t="e">
        <f ca="1">INDEX(FTPCT_COEFFS,1,1)+S402*INDEX(FTPCT_COEFFS,1,2)+I402*INDEX(FTPCT_COEFFS,1,3)+J401*INDEX(FTPCT_COEFFS,1,4)+AG405*AG407</f>
        <v>#N/A</v>
      </c>
      <c r="AM402" s="338" t="e">
        <f t="shared" ca="1" si="568"/>
        <v>#N/A</v>
      </c>
      <c r="AN402" s="55"/>
      <c r="AO402" s="55"/>
      <c r="AP402" s="55"/>
      <c r="AQ402" s="55"/>
      <c r="AR402" s="53"/>
    </row>
    <row r="403" spans="1:44" customFormat="1" x14ac:dyDescent="0.3">
      <c r="A403" s="53"/>
      <c r="B403" s="53"/>
      <c r="C403" s="53"/>
      <c r="D403" s="53"/>
      <c r="E403" s="64" t="e">
        <f ca="1">IF(G402&gt;G401,F402,F401)</f>
        <v>#N/A</v>
      </c>
      <c r="F403" s="53"/>
      <c r="G403" s="56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5"/>
      <c r="AB403" s="55"/>
      <c r="AC403" s="55"/>
      <c r="AD403" s="55"/>
      <c r="AE403" s="55"/>
      <c r="AF403" s="337"/>
      <c r="AG403" s="337"/>
      <c r="AH403" s="337"/>
      <c r="AI403" s="337"/>
      <c r="AJ403" s="337"/>
      <c r="AK403" s="337"/>
      <c r="AL403" s="337"/>
      <c r="AM403" s="337"/>
      <c r="AN403" s="55"/>
      <c r="AO403" s="55"/>
      <c r="AP403" s="55"/>
      <c r="AQ403" s="55"/>
      <c r="AR403" s="53"/>
    </row>
    <row r="404" spans="1:44" customFormat="1" x14ac:dyDescent="0.3">
      <c r="A404" s="53"/>
      <c r="B404" s="53"/>
      <c r="C404" s="53"/>
      <c r="D404" s="53"/>
      <c r="E404" s="53"/>
      <c r="F404" s="53"/>
      <c r="G404" s="166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4" t="s">
        <v>1305</v>
      </c>
      <c r="AB404" s="54" t="s">
        <v>128</v>
      </c>
      <c r="AC404" s="54" t="s">
        <v>157</v>
      </c>
      <c r="AD404" s="54" t="s">
        <v>151</v>
      </c>
      <c r="AE404" s="54" t="s">
        <v>1327</v>
      </c>
      <c r="AF404" s="54" t="s">
        <v>129</v>
      </c>
      <c r="AG404" s="54" t="s">
        <v>116</v>
      </c>
      <c r="AH404" s="54"/>
      <c r="AI404" s="54"/>
      <c r="AJ404" s="54"/>
      <c r="AK404" s="54"/>
      <c r="AL404" s="54"/>
      <c r="AM404" s="54"/>
      <c r="AN404" s="53"/>
      <c r="AO404" s="53"/>
      <c r="AP404" s="53"/>
      <c r="AQ404" s="53"/>
      <c r="AR404" s="53"/>
    </row>
    <row r="405" spans="1:44" customFormat="1" x14ac:dyDescent="0.3">
      <c r="A405" s="53"/>
      <c r="B405" s="53"/>
      <c r="C405" s="53"/>
      <c r="D405" s="53" t="e">
        <f ca="1">IF(G401&gt;(G402+(W401-W402)/2),1,IF(G402&gt;(G401+(W402-W401)/2),0,"Close"))</f>
        <v>#N/A</v>
      </c>
      <c r="E405" s="53"/>
      <c r="F405" s="53"/>
      <c r="G405" s="166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4"/>
      <c r="AB405" s="54">
        <f>Formulas!A405</f>
        <v>0</v>
      </c>
      <c r="AC405" s="54">
        <f>Formulas!A412</f>
        <v>0</v>
      </c>
      <c r="AD405" s="54">
        <f>Formulas!A419</f>
        <v>0</v>
      </c>
      <c r="AE405" s="54">
        <f>Formulas!A426</f>
        <v>0</v>
      </c>
      <c r="AF405" s="54">
        <f>Formulas!A433</f>
        <v>0</v>
      </c>
      <c r="AG405" s="54">
        <f>Formulas!A440</f>
        <v>0</v>
      </c>
      <c r="AH405" s="54"/>
      <c r="AI405" s="336"/>
      <c r="AJ405" s="336"/>
      <c r="AK405" s="336"/>
      <c r="AL405" s="54"/>
      <c r="AM405" s="54"/>
      <c r="AN405" s="53"/>
      <c r="AO405" s="53"/>
      <c r="AP405" s="53"/>
      <c r="AQ405" s="53"/>
      <c r="AR405" s="53"/>
    </row>
    <row r="406" spans="1:44" customFormat="1" x14ac:dyDescent="0.3">
      <c r="A406" s="53"/>
      <c r="B406" s="53"/>
      <c r="C406" s="53"/>
      <c r="D406" s="53"/>
      <c r="E406" s="53"/>
      <c r="F406" s="53"/>
      <c r="G406" s="166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336"/>
      <c r="AB406" s="336">
        <f t="shared" ref="AB406:AB407" ca="1" si="570">1.5*RAND()^2*IF(RAND()&gt;0.5,1,-1)</f>
        <v>-1.3844285335242992</v>
      </c>
      <c r="AC406" s="336">
        <f t="shared" ca="1" si="550"/>
        <v>-3.1373851367262314E-4</v>
      </c>
      <c r="AD406" s="336">
        <f t="shared" ca="1" si="550"/>
        <v>-2.4437260416522031E-2</v>
      </c>
      <c r="AE406" s="336">
        <f t="shared" ca="1" si="550"/>
        <v>-0.81277728543573002</v>
      </c>
      <c r="AF406" s="336">
        <f t="shared" ca="1" si="550"/>
        <v>5.8948526700725673E-2</v>
      </c>
      <c r="AG406" s="336">
        <f t="shared" ca="1" si="550"/>
        <v>0.63676201097519558</v>
      </c>
      <c r="AH406" s="336"/>
      <c r="AI406" s="336"/>
      <c r="AJ406" s="336"/>
      <c r="AK406" s="336"/>
      <c r="AL406" s="54"/>
      <c r="AM406" s="54"/>
      <c r="AN406" s="53"/>
      <c r="AO406" s="55"/>
      <c r="AP406" s="55"/>
      <c r="AQ406" s="55"/>
      <c r="AR406" s="53"/>
    </row>
    <row r="407" spans="1:44" customFormat="1" x14ac:dyDescent="0.3">
      <c r="A407" s="53"/>
      <c r="B407" s="53"/>
      <c r="C407" s="53"/>
      <c r="D407" s="53"/>
      <c r="E407" s="53"/>
      <c r="F407" s="54"/>
      <c r="G407" s="165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3"/>
      <c r="AB407" s="336">
        <f t="shared" ca="1" si="570"/>
        <v>0.41338086351966485</v>
      </c>
      <c r="AC407" s="336">
        <f t="shared" ca="1" si="550"/>
        <v>-1.4265802239580396</v>
      </c>
      <c r="AD407" s="336">
        <f t="shared" ca="1" si="550"/>
        <v>-1.2929600795977469</v>
      </c>
      <c r="AE407" s="336">
        <f t="shared" ca="1" si="550"/>
        <v>-0.36264548293293208</v>
      </c>
      <c r="AF407" s="336">
        <f t="shared" ca="1" si="550"/>
        <v>-0.70718675525926422</v>
      </c>
      <c r="AG407" s="336">
        <f t="shared" ca="1" si="550"/>
        <v>0.85114431146601777</v>
      </c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3"/>
    </row>
    <row r="408" spans="1:44" customFormat="1" x14ac:dyDescent="0.3">
      <c r="A408" s="53"/>
      <c r="B408" s="53"/>
      <c r="C408" s="53"/>
      <c r="D408" s="53"/>
      <c r="E408" s="53" t="s">
        <v>172</v>
      </c>
      <c r="F408" s="53">
        <f>F401</f>
        <v>0</v>
      </c>
      <c r="G408" s="56" t="e">
        <f t="shared" ref="G408:G409" ca="1" si="571">AM408</f>
        <v>#N/A</v>
      </c>
      <c r="H408" s="52" t="e">
        <f>INDEX(STATSTABLE,MATCH(F408,bpiTeams,0),MATCH(INDEX(H:H,1,1),statTitles,0))</f>
        <v>#N/A</v>
      </c>
      <c r="I408" s="52" t="e">
        <f>INDEX(STATSTABLE,MATCH(F408,bpiTeams,0),MATCH(INDEX(I:I,1,1),statTitles,0))</f>
        <v>#N/A</v>
      </c>
      <c r="J408" s="52" t="e">
        <f>INDEX(STATSTABLE,MATCH(F408,bpiTeams,0),MATCH(INDEX(J:J,1,1),statTitles,0))</f>
        <v>#N/A</v>
      </c>
      <c r="K408" s="52" t="e">
        <f>INDEX(STATSTABLE,MATCH(F408,bpiTeams,0),MATCH(INDEX(K:K,1,1),statTitles,0))</f>
        <v>#N/A</v>
      </c>
      <c r="L408" s="52" t="e">
        <f>INDEX(STATSTABLE,MATCH(F408,bpiTeams,0),MATCH(INDEX(L:L,1,1),statTitles,0))</f>
        <v>#N/A</v>
      </c>
      <c r="M408" s="52" t="e">
        <f>INDEX(STATSTABLE,MATCH(F408,bpiTeams,0),MATCH(INDEX(M:M,1,1),statTitles,0))</f>
        <v>#N/A</v>
      </c>
      <c r="N408" s="52" t="e">
        <f>INDEX(STATSTABLE,MATCH(F408,bpiTeams,0),MATCH(INDEX(N:N,1,1),statTitles,0))</f>
        <v>#N/A</v>
      </c>
      <c r="O408" s="52" t="e">
        <f>INDEX(STATSTABLE,MATCH(F408,bpiTeams,0),MATCH(INDEX(O:O,1,1),statTitles,0))</f>
        <v>#N/A</v>
      </c>
      <c r="P408" s="52" t="e">
        <f>INDEX(STATSTABLE,MATCH(F408,bpiTeams,0),MATCH(INDEX(P:P,1,1),statTitles,0))</f>
        <v>#N/A</v>
      </c>
      <c r="Q408" s="52" t="e">
        <f>INDEX(STATSTABLE,MATCH(F408,bpiTeams,0),MATCH(INDEX(Q:Q,1,1),statTitles,0))</f>
        <v>#N/A</v>
      </c>
      <c r="R408" s="52" t="e">
        <f>INDEX(STATSTABLE,MATCH(F408,bpiTeams,0),MATCH(INDEX(R:R,1,1),statTitles,0))</f>
        <v>#N/A</v>
      </c>
      <c r="S408" s="52" t="e">
        <f>INDEX(STATSTABLE,MATCH(F408,bpiTeams,0),MATCH(INDEX(S:S,1,1),statTitles,0))</f>
        <v>#N/A</v>
      </c>
      <c r="T408" s="52" t="e">
        <f>INDEX(STATSTABLE,MATCH(F408,bpiTeams,0),MATCH(INDEX(T:T,1,1),statTitles,0))</f>
        <v>#N/A</v>
      </c>
      <c r="U408" s="52" t="e">
        <f>INDEX(STATSTABLE,MATCH(F408,bpiTeams,0),MATCH(INDEX(U:U,1,1),statTitles,0))</f>
        <v>#N/A</v>
      </c>
      <c r="V408" s="52" t="e">
        <f>INDEX(STATSTABLE,MATCH(F408,bpiTeams,0),MATCH(INDEX(V:V,1,1),statTitles,0))</f>
        <v>#N/A</v>
      </c>
      <c r="W408" s="52" t="e">
        <f>INDEX(STATSTABLE,MATCH(F408,bpiTeams,0),MATCH(INDEX(W:W,1,1),statTitles,0))</f>
        <v>#N/A</v>
      </c>
      <c r="X408" s="52" t="e">
        <f>INDEX(STATSTABLE,MATCH(F408,bpiTeams,0),MATCH(INDEX(X:X,1,1),statTitles,0))</f>
        <v>#N/A</v>
      </c>
      <c r="Y408" s="52" t="e">
        <f>INDEX(STATSTABLE,MATCH(F408,bpiTeams,0),MATCH(INDEX(Y:Y,1,1),statTitles,0))</f>
        <v>#N/A</v>
      </c>
      <c r="Z408" s="52" t="e">
        <f>INDEX(STATSTABLE,MATCH(F408,bpiTeams,0),MATCH(INDEX(Z:Z,1,1),statTitles,0))</f>
        <v>#N/A</v>
      </c>
      <c r="AA408" s="55" t="e">
        <f t="shared" ref="AA408:AA409" si="572">(K408-(R408*S408)/100-3*(M408*N408)/100)/2</f>
        <v>#N/A</v>
      </c>
      <c r="AB408" s="55" t="e">
        <f t="shared" ref="AB408:AB409" si="573">SUM(AA408,(M408*N408/100))/(I408/100)</f>
        <v>#N/A</v>
      </c>
      <c r="AC408" s="55" t="e">
        <f t="shared" ref="AC408" si="574">X408*0.5+X409*0.5</f>
        <v>#N/A</v>
      </c>
      <c r="AD408" s="55" t="e">
        <f t="shared" ref="AD408:AD409" si="575">M408/AB408</f>
        <v>#N/A</v>
      </c>
      <c r="AE408" s="336" t="e">
        <f t="shared" ref="AE408:AE409" si="576">AA408/(AB408-M408)</f>
        <v>#N/A</v>
      </c>
      <c r="AF408" s="223" t="e">
        <f ca="1">INDEX(FGA_COEFFS,1,1)+AC408*INDEX(FGA_COEFFS,1,2)+AB408*INDEX(FGA_COEFFS,1,3)+U408*INDEX(FGA_COEFFS,1,4)+T409*INDEX(FGA_COEFFS,1,5)+V408*INDEX(FGA_COEFFS,1,6)+W409*INDEX(FGA_COEFFS,1,7)+P409*INDEX(FGA_COEFFS,1,8)+AB412*AB413</f>
        <v>#N/A</v>
      </c>
      <c r="AG408" s="223" t="e">
        <f ca="1">INDEX(THREEPTA_COEFFS,1,1)+AF408*INDEX(THREEPTA_COEFFS,1,2)+M408*INDEX(THREEPTA_COEFFS,1,3)+AD408*INDEX(THREEPTA_COEFFS,1,4)+N408*INDEX(THREEPTA_COEFFS,1,5)+O409*INDEX(THREEPTA_COEFFS,1,6)+AC412*AC413</f>
        <v>#N/A</v>
      </c>
      <c r="AH408" s="223" t="e">
        <f ca="1">INDEX(THREEPTPCT_COEFFS,1,1)+N408*INDEX(THREEPTPCT_COEFFS,1,2)+O409*INDEX(THREEPTPCT_COEFFS,1,3)+AD412*AD413</f>
        <v>#N/A</v>
      </c>
      <c r="AI408" s="55" t="e">
        <f t="shared" ref="AI408:AI409" ca="1" si="577">AF408-AG408</f>
        <v>#N/A</v>
      </c>
      <c r="AJ408" s="223" t="e">
        <f ca="1">INDEX(TWOPTPCT_COEFFS,1,1)+AE408*INDEX(TWOPTPCT_COEFFS,1,2)+L409*INDEX(TWOPTPCT_COEFFS,1,3)+J409*INDEX(TWOPTPCT_COEFFS,1,4)+O409*INDEX(TWOPTPCT_COEFFS,1,5)+AE412*AE413</f>
        <v>#N/A</v>
      </c>
      <c r="AK408" s="223" t="e">
        <f ca="1">INDEX(FTA_COEFFS,1,1)+R408*INDEX(FTA_COEFFS,1,2)+Q409*INDEX(FTA_COEFFS,1,3)+(T408+U408)*INDEX(FTA_COEFFS,1,4)+(T409+U409)*INDEX(FTA_COEFFS,1,5)+P409*INDEX(FTA_COEFFS,1,6)+AF412*AF413</f>
        <v>#N/A</v>
      </c>
      <c r="AL408" s="223" t="e">
        <f ca="1">INDEX(FTPCT_COEFFS,1,1)+S408*INDEX(FTPCT_COEFFS,1,2)+I408*INDEX(FTPCT_COEFFS,1,3)+J409*INDEX(FTPCT_COEFFS,1,4)+AG412*AG413</f>
        <v>#N/A</v>
      </c>
      <c r="AM408" s="338" t="e">
        <f t="shared" ref="AM408:AM409" ca="1" si="578">AG408*AH408/100+AI408*AJ408+AK408*AL408/100</f>
        <v>#N/A</v>
      </c>
      <c r="AN408" s="55"/>
      <c r="AO408" s="55"/>
      <c r="AP408" s="55"/>
      <c r="AQ408" s="55"/>
      <c r="AR408" s="53"/>
    </row>
    <row r="409" spans="1:44" customFormat="1" x14ac:dyDescent="0.3">
      <c r="A409" s="53"/>
      <c r="B409" s="53"/>
      <c r="C409" s="53"/>
      <c r="D409" s="53"/>
      <c r="E409" s="53" t="s">
        <v>175</v>
      </c>
      <c r="F409" s="54" t="e">
        <f>F402</f>
        <v>#N/A</v>
      </c>
      <c r="G409" s="56" t="e">
        <f t="shared" ca="1" si="571"/>
        <v>#N/A</v>
      </c>
      <c r="H409" s="52" t="e">
        <f>INDEX(STATSTABLE,MATCH(F409,bpiTeams,0),MATCH(INDEX(H:H,1,1),statTitles,0))</f>
        <v>#N/A</v>
      </c>
      <c r="I409" s="52" t="e">
        <f>INDEX(STATSTABLE,MATCH(F409,bpiTeams,0),MATCH(INDEX(I:I,1,1),statTitles,0))</f>
        <v>#N/A</v>
      </c>
      <c r="J409" s="52" t="e">
        <f>INDEX(STATSTABLE,MATCH(F409,bpiTeams,0),MATCH(INDEX(J:J,1,1),statTitles,0))</f>
        <v>#N/A</v>
      </c>
      <c r="K409" s="52" t="e">
        <f>INDEX(STATSTABLE,MATCH(F409,bpiTeams,0),MATCH(INDEX(K:K,1,1),statTitles,0))</f>
        <v>#N/A</v>
      </c>
      <c r="L409" s="52" t="e">
        <f>INDEX(STATSTABLE,MATCH(F409,bpiTeams,0),MATCH(INDEX(L:L,1,1),statTitles,0))</f>
        <v>#N/A</v>
      </c>
      <c r="M409" s="52" t="e">
        <f>INDEX(STATSTABLE,MATCH(F409,bpiTeams,0),MATCH(INDEX(M:M,1,1),statTitles,0))</f>
        <v>#N/A</v>
      </c>
      <c r="N409" s="52" t="e">
        <f>INDEX(STATSTABLE,MATCH(F409,bpiTeams,0),MATCH(INDEX(N:N,1,1),statTitles,0))</f>
        <v>#N/A</v>
      </c>
      <c r="O409" s="52" t="e">
        <f>INDEX(STATSTABLE,MATCH(F409,bpiTeams,0),MATCH(INDEX(O:O,1,1),statTitles,0))</f>
        <v>#N/A</v>
      </c>
      <c r="P409" s="52" t="e">
        <f>INDEX(STATSTABLE,MATCH(F409,bpiTeams,0),MATCH(INDEX(P:P,1,1),statTitles,0))</f>
        <v>#N/A</v>
      </c>
      <c r="Q409" s="52" t="e">
        <f>INDEX(STATSTABLE,MATCH(F409,bpiTeams,0),MATCH(INDEX(Q:Q,1,1),statTitles,0))</f>
        <v>#N/A</v>
      </c>
      <c r="R409" s="52" t="e">
        <f>INDEX(STATSTABLE,MATCH(F409,bpiTeams,0),MATCH(INDEX(R:R,1,1),statTitles,0))</f>
        <v>#N/A</v>
      </c>
      <c r="S409" s="52" t="e">
        <f>INDEX(STATSTABLE,MATCH(F409,bpiTeams,0),MATCH(INDEX(S:S,1,1),statTitles,0))</f>
        <v>#N/A</v>
      </c>
      <c r="T409" s="52" t="e">
        <f>INDEX(STATSTABLE,MATCH(F409,bpiTeams,0),MATCH(INDEX(T:T,1,1),statTitles,0))</f>
        <v>#N/A</v>
      </c>
      <c r="U409" s="52" t="e">
        <f>INDEX(STATSTABLE,MATCH(F409,bpiTeams,0),MATCH(INDEX(U:U,1,1),statTitles,0))</f>
        <v>#N/A</v>
      </c>
      <c r="V409" s="52" t="e">
        <f>INDEX(STATSTABLE,MATCH(F409,bpiTeams,0),MATCH(INDEX(V:V,1,1),statTitles,0))</f>
        <v>#N/A</v>
      </c>
      <c r="W409" s="52" t="e">
        <f>INDEX(STATSTABLE,MATCH(F409,bpiTeams,0),MATCH(INDEX(W:W,1,1),statTitles,0))</f>
        <v>#N/A</v>
      </c>
      <c r="X409" s="52" t="e">
        <f>INDEX(STATSTABLE,MATCH(F409,bpiTeams,0),MATCH(INDEX(X:X,1,1),statTitles,0))</f>
        <v>#N/A</v>
      </c>
      <c r="Y409" s="52" t="e">
        <f>INDEX(STATSTABLE,MATCH(F409,bpiTeams,0),MATCH(INDEX(Y:Y,1,1),statTitles,0))</f>
        <v>#N/A</v>
      </c>
      <c r="Z409" s="52" t="e">
        <f>INDEX(STATSTABLE,MATCH(F409,bpiTeams,0),MATCH(INDEX(Z:Z,1,1),statTitles,0))</f>
        <v>#N/A</v>
      </c>
      <c r="AA409" s="55" t="e">
        <f t="shared" si="572"/>
        <v>#N/A</v>
      </c>
      <c r="AB409" s="55" t="e">
        <f t="shared" si="573"/>
        <v>#N/A</v>
      </c>
      <c r="AC409" s="55" t="e">
        <f t="shared" ref="AC409" si="579">AC408</f>
        <v>#N/A</v>
      </c>
      <c r="AD409" s="55" t="e">
        <f t="shared" si="575"/>
        <v>#N/A</v>
      </c>
      <c r="AE409" s="336" t="e">
        <f t="shared" si="576"/>
        <v>#N/A</v>
      </c>
      <c r="AF409" s="223" t="e">
        <f ca="1">INDEX(FGA_COEFFS,1,1)+AC409*INDEX(FGA_COEFFS,1,2)+AB409*INDEX(FGA_COEFFS,1,3)+U409*INDEX(FGA_COEFFS,1,4)+T408*INDEX(FGA_COEFFS,1,5)+V409*INDEX(FGA_COEFFS,1,6)+W408*INDEX(FGA_COEFFS,1,7)+P408*INDEX(FGA_COEFFS,1,8)+AB412*AB414</f>
        <v>#N/A</v>
      </c>
      <c r="AG409" s="223" t="e">
        <f ca="1">INDEX(THREEPTA_COEFFS,1,1)+AF409*INDEX(THREEPTA_COEFFS,1,2)+M409*INDEX(THREEPTA_COEFFS,1,3)+AD409*INDEX(THREEPTA_COEFFS,1,4)+N409*INDEX(THREEPTA_COEFFS,1,5)+O408*INDEX(THREEPTA_COEFFS,1,6)+AC412*AC414</f>
        <v>#N/A</v>
      </c>
      <c r="AH409" s="223" t="e">
        <f ca="1">INDEX(THREEPTPCT_COEFFS,1,1)+N409*INDEX(THREEPTPCT_COEFFS,1,2)+O408*INDEX(THREEPTPCT_COEFFS,1,3)+AD412*AD414</f>
        <v>#N/A</v>
      </c>
      <c r="AI409" s="55" t="e">
        <f t="shared" ca="1" si="577"/>
        <v>#N/A</v>
      </c>
      <c r="AJ409" s="223" t="e">
        <f ca="1">INDEX(TWOPTPCT_COEFFS,1,1)+AE409*INDEX(TWOPTPCT_COEFFS,1,2)+L408*INDEX(TWOPTPCT_COEFFS,1,3)+J408*INDEX(TWOPTPCT_COEFFS,1,4)+O408*INDEX(TWOPTPCT_COEFFS,1,5)+AE412*AE414</f>
        <v>#N/A</v>
      </c>
      <c r="AK409" s="223" t="e">
        <f ca="1">INDEX(FTA_COEFFS,1,1)+R409*INDEX(FTA_COEFFS,1,2)+Q408*INDEX(FTA_COEFFS,1,3)+(T409+U409)*INDEX(FTA_COEFFS,1,4)+(T408+U408)*INDEX(FTA_COEFFS,1,5)+P408*INDEX(FTA_COEFFS,1,6)+AF412*AF414</f>
        <v>#N/A</v>
      </c>
      <c r="AL409" s="223" t="e">
        <f ca="1">INDEX(FTPCT_COEFFS,1,1)+S409*INDEX(FTPCT_COEFFS,1,2)+I409*INDEX(FTPCT_COEFFS,1,3)+J408*INDEX(FTPCT_COEFFS,1,4)+AG412*AG414</f>
        <v>#N/A</v>
      </c>
      <c r="AM409" s="338" t="e">
        <f t="shared" ca="1" si="578"/>
        <v>#N/A</v>
      </c>
      <c r="AN409" s="55"/>
      <c r="AO409" s="55"/>
      <c r="AP409" s="55"/>
      <c r="AQ409" s="55"/>
      <c r="AR409" s="53"/>
    </row>
    <row r="410" spans="1:44" customFormat="1" x14ac:dyDescent="0.3">
      <c r="A410" s="53"/>
      <c r="B410" s="53"/>
      <c r="C410" s="53"/>
      <c r="D410" s="53"/>
      <c r="E410" s="64" t="e">
        <f ca="1">IF(G409&gt;G408,F409,F408)</f>
        <v>#N/A</v>
      </c>
      <c r="F410" s="53"/>
      <c r="G410" s="56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5"/>
      <c r="AB410" s="55"/>
      <c r="AC410" s="55"/>
      <c r="AD410" s="55"/>
      <c r="AE410" s="55"/>
      <c r="AF410" s="337"/>
      <c r="AG410" s="337"/>
      <c r="AH410" s="337"/>
      <c r="AI410" s="337"/>
      <c r="AJ410" s="337"/>
      <c r="AK410" s="337"/>
      <c r="AL410" s="337"/>
      <c r="AM410" s="337"/>
      <c r="AN410" s="55"/>
      <c r="AO410" s="55"/>
      <c r="AP410" s="55"/>
      <c r="AQ410" s="55"/>
      <c r="AR410" s="53"/>
    </row>
    <row r="411" spans="1:44" customFormat="1" x14ac:dyDescent="0.3">
      <c r="A411" s="53"/>
      <c r="B411" s="53"/>
      <c r="C411" s="53"/>
      <c r="D411" s="53"/>
      <c r="E411" s="53"/>
      <c r="F411" s="53"/>
      <c r="G411" s="166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4" t="s">
        <v>1305</v>
      </c>
      <c r="AB411" s="54" t="s">
        <v>128</v>
      </c>
      <c r="AC411" s="54" t="s">
        <v>157</v>
      </c>
      <c r="AD411" s="54" t="s">
        <v>151</v>
      </c>
      <c r="AE411" s="54" t="s">
        <v>1327</v>
      </c>
      <c r="AF411" s="54" t="s">
        <v>129</v>
      </c>
      <c r="AG411" s="54" t="s">
        <v>116</v>
      </c>
      <c r="AH411" s="54"/>
      <c r="AI411" s="54"/>
      <c r="AJ411" s="54"/>
      <c r="AK411" s="54"/>
      <c r="AL411" s="54"/>
      <c r="AM411" s="54"/>
      <c r="AN411" s="53"/>
      <c r="AO411" s="53"/>
      <c r="AP411" s="53"/>
      <c r="AQ411" s="53"/>
      <c r="AR411" s="53"/>
    </row>
    <row r="412" spans="1:44" customFormat="1" x14ac:dyDescent="0.3">
      <c r="A412" s="53"/>
      <c r="B412" s="53"/>
      <c r="C412" s="53"/>
      <c r="D412" s="53" t="e">
        <f ca="1">IF(G408&gt;(G409+(W408-W409)/2),1,IF(G409&gt;(G408+(W409-W408)/2),0,"Close"))</f>
        <v>#N/A</v>
      </c>
      <c r="E412" s="53"/>
      <c r="F412" s="53"/>
      <c r="G412" s="166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4"/>
      <c r="AB412" s="54">
        <f>Formulas!A412</f>
        <v>0</v>
      </c>
      <c r="AC412" s="54">
        <f>Formulas!A419</f>
        <v>0</v>
      </c>
      <c r="AD412" s="54">
        <f>Formulas!A426</f>
        <v>0</v>
      </c>
      <c r="AE412" s="54">
        <f>Formulas!A433</f>
        <v>0</v>
      </c>
      <c r="AF412" s="54">
        <f>Formulas!A440</f>
        <v>0</v>
      </c>
      <c r="AG412" s="54">
        <f>Formulas!A447</f>
        <v>0</v>
      </c>
      <c r="AH412" s="54"/>
      <c r="AI412" s="336"/>
      <c r="AJ412" s="336"/>
      <c r="AK412" s="336"/>
      <c r="AL412" s="54"/>
      <c r="AM412" s="54"/>
      <c r="AN412" s="53"/>
      <c r="AO412" s="53"/>
      <c r="AP412" s="53"/>
      <c r="AQ412" s="53"/>
      <c r="AR412" s="53"/>
    </row>
    <row r="413" spans="1:44" customFormat="1" x14ac:dyDescent="0.3">
      <c r="A413" s="53"/>
      <c r="B413" s="53"/>
      <c r="C413" s="53"/>
      <c r="D413" s="53"/>
      <c r="E413" s="53"/>
      <c r="F413" s="53"/>
      <c r="G413" s="166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336"/>
      <c r="AB413" s="336">
        <f t="shared" ref="AB413:AB414" ca="1" si="580">1.5*RAND()^2*IF(RAND()&gt;0.5,1,-1)</f>
        <v>1.1494534440696981E-2</v>
      </c>
      <c r="AC413" s="336">
        <f t="shared" ca="1" si="550"/>
        <v>1.3821232533914571</v>
      </c>
      <c r="AD413" s="336">
        <f t="shared" ca="1" si="550"/>
        <v>0.9801849624410548</v>
      </c>
      <c r="AE413" s="336">
        <f t="shared" ca="1" si="550"/>
        <v>-0.22583198409839747</v>
      </c>
      <c r="AF413" s="336">
        <f t="shared" ca="1" si="550"/>
        <v>-1.2819851956018884</v>
      </c>
      <c r="AG413" s="336">
        <f t="shared" ca="1" si="550"/>
        <v>0.41771190401532587</v>
      </c>
      <c r="AH413" s="336"/>
      <c r="AI413" s="336"/>
      <c r="AJ413" s="336"/>
      <c r="AK413" s="336"/>
      <c r="AL413" s="54"/>
      <c r="AM413" s="54"/>
      <c r="AN413" s="53"/>
      <c r="AO413" s="55"/>
      <c r="AP413" s="55"/>
      <c r="AQ413" s="55"/>
      <c r="AR413" s="53"/>
    </row>
    <row r="414" spans="1:44" customFormat="1" x14ac:dyDescent="0.3">
      <c r="A414" s="53"/>
      <c r="B414" s="53"/>
      <c r="C414" s="53"/>
      <c r="D414" s="53"/>
      <c r="E414" s="53"/>
      <c r="F414" s="54"/>
      <c r="G414" s="165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3"/>
      <c r="AB414" s="336">
        <f t="shared" ca="1" si="580"/>
        <v>3.0073286085042531E-3</v>
      </c>
      <c r="AC414" s="336">
        <f t="shared" ca="1" si="550"/>
        <v>9.4298320399989616E-3</v>
      </c>
      <c r="AD414" s="336">
        <f t="shared" ca="1" si="550"/>
        <v>-0.181737794105992</v>
      </c>
      <c r="AE414" s="336">
        <f t="shared" ca="1" si="550"/>
        <v>-0.20319205823276359</v>
      </c>
      <c r="AF414" s="336">
        <f t="shared" ca="1" si="550"/>
        <v>-1.4293107775023175</v>
      </c>
      <c r="AG414" s="336">
        <f t="shared" ca="1" si="550"/>
        <v>0.70780248587884242</v>
      </c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3"/>
    </row>
    <row r="415" spans="1:44" customFormat="1" x14ac:dyDescent="0.3">
      <c r="A415" s="53"/>
      <c r="B415" s="53"/>
      <c r="C415" s="53"/>
      <c r="D415" s="53"/>
      <c r="E415" s="53" t="s">
        <v>172</v>
      </c>
      <c r="F415" s="67">
        <f>F345</f>
        <v>0</v>
      </c>
      <c r="G415" s="56" t="e">
        <f t="shared" ref="G415:G416" ca="1" si="581">AM415</f>
        <v>#N/A</v>
      </c>
      <c r="H415" s="52" t="e">
        <f>INDEX(STATSTABLE,MATCH(F415,bpiTeams,0),MATCH(INDEX(H:H,1,1),statTitles,0))</f>
        <v>#N/A</v>
      </c>
      <c r="I415" s="52" t="e">
        <f>INDEX(STATSTABLE,MATCH(F415,bpiTeams,0),MATCH(INDEX(I:I,1,1),statTitles,0))</f>
        <v>#N/A</v>
      </c>
      <c r="J415" s="52" t="e">
        <f>INDEX(STATSTABLE,MATCH(F415,bpiTeams,0),MATCH(INDEX(J:J,1,1),statTitles,0))</f>
        <v>#N/A</v>
      </c>
      <c r="K415" s="52" t="e">
        <f>INDEX(STATSTABLE,MATCH(F415,bpiTeams,0),MATCH(INDEX(K:K,1,1),statTitles,0))</f>
        <v>#N/A</v>
      </c>
      <c r="L415" s="52" t="e">
        <f>INDEX(STATSTABLE,MATCH(F415,bpiTeams,0),MATCH(INDEX(L:L,1,1),statTitles,0))</f>
        <v>#N/A</v>
      </c>
      <c r="M415" s="52" t="e">
        <f>INDEX(STATSTABLE,MATCH(F415,bpiTeams,0),MATCH(INDEX(M:M,1,1),statTitles,0))</f>
        <v>#N/A</v>
      </c>
      <c r="N415" s="52" t="e">
        <f>INDEX(STATSTABLE,MATCH(F415,bpiTeams,0),MATCH(INDEX(N:N,1,1),statTitles,0))</f>
        <v>#N/A</v>
      </c>
      <c r="O415" s="52" t="e">
        <f>INDEX(STATSTABLE,MATCH(F415,bpiTeams,0),MATCH(INDEX(O:O,1,1),statTitles,0))</f>
        <v>#N/A</v>
      </c>
      <c r="P415" s="52" t="e">
        <f>INDEX(STATSTABLE,MATCH(F415,bpiTeams,0),MATCH(INDEX(P:P,1,1),statTitles,0))</f>
        <v>#N/A</v>
      </c>
      <c r="Q415" s="52" t="e">
        <f>INDEX(STATSTABLE,MATCH(F415,bpiTeams,0),MATCH(INDEX(Q:Q,1,1),statTitles,0))</f>
        <v>#N/A</v>
      </c>
      <c r="R415" s="52" t="e">
        <f>INDEX(STATSTABLE,MATCH(F415,bpiTeams,0),MATCH(INDEX(R:R,1,1),statTitles,0))</f>
        <v>#N/A</v>
      </c>
      <c r="S415" s="52" t="e">
        <f>INDEX(STATSTABLE,MATCH(F415,bpiTeams,0),MATCH(INDEX(S:S,1,1),statTitles,0))</f>
        <v>#N/A</v>
      </c>
      <c r="T415" s="52" t="e">
        <f>INDEX(STATSTABLE,MATCH(F415,bpiTeams,0),MATCH(INDEX(T:T,1,1),statTitles,0))</f>
        <v>#N/A</v>
      </c>
      <c r="U415" s="52" t="e">
        <f>INDEX(STATSTABLE,MATCH(F415,bpiTeams,0),MATCH(INDEX(U:U,1,1),statTitles,0))</f>
        <v>#N/A</v>
      </c>
      <c r="V415" s="52" t="e">
        <f>INDEX(STATSTABLE,MATCH(F415,bpiTeams,0),MATCH(INDEX(V:V,1,1),statTitles,0))</f>
        <v>#N/A</v>
      </c>
      <c r="W415" s="52" t="e">
        <f>INDEX(STATSTABLE,MATCH(F415,bpiTeams,0),MATCH(INDEX(W:W,1,1),statTitles,0))</f>
        <v>#N/A</v>
      </c>
      <c r="X415" s="52" t="e">
        <f>INDEX(STATSTABLE,MATCH(F415,bpiTeams,0),MATCH(INDEX(X:X,1,1),statTitles,0))</f>
        <v>#N/A</v>
      </c>
      <c r="Y415" s="52" t="e">
        <f>INDEX(STATSTABLE,MATCH(F415,bpiTeams,0),MATCH(INDEX(Y:Y,1,1),statTitles,0))</f>
        <v>#N/A</v>
      </c>
      <c r="Z415" s="52" t="e">
        <f>INDEX(STATSTABLE,MATCH(F415,bpiTeams,0),MATCH(INDEX(Z:Z,1,1),statTitles,0))</f>
        <v>#N/A</v>
      </c>
      <c r="AA415" s="55" t="e">
        <f t="shared" ref="AA415:AA416" si="582">(K415-(R415*S415)/100-3*(M415*N415)/100)/2</f>
        <v>#N/A</v>
      </c>
      <c r="AB415" s="55" t="e">
        <f t="shared" ref="AB415:AB416" si="583">SUM(AA415,(M415*N415/100))/(I415/100)</f>
        <v>#N/A</v>
      </c>
      <c r="AC415" s="55" t="e">
        <f t="shared" ref="AC415" si="584">X415*0.5+X416*0.5</f>
        <v>#N/A</v>
      </c>
      <c r="AD415" s="55" t="e">
        <f t="shared" ref="AD415:AD416" si="585">M415/AB415</f>
        <v>#N/A</v>
      </c>
      <c r="AE415" s="336" t="e">
        <f t="shared" ref="AE415:AE416" si="586">AA415/(AB415-M415)</f>
        <v>#N/A</v>
      </c>
      <c r="AF415" s="223" t="e">
        <f ca="1">INDEX(FGA_COEFFS,1,1)+AC415*INDEX(FGA_COEFFS,1,2)+AB415*INDEX(FGA_COEFFS,1,3)+U415*INDEX(FGA_COEFFS,1,4)+T416*INDEX(FGA_COEFFS,1,5)+V415*INDEX(FGA_COEFFS,1,6)+W416*INDEX(FGA_COEFFS,1,7)+P416*INDEX(FGA_COEFFS,1,8)+AB419*AB420</f>
        <v>#N/A</v>
      </c>
      <c r="AG415" s="223" t="e">
        <f ca="1">INDEX(THREEPTA_COEFFS,1,1)+AF415*INDEX(THREEPTA_COEFFS,1,2)+M415*INDEX(THREEPTA_COEFFS,1,3)+AD415*INDEX(THREEPTA_COEFFS,1,4)+N415*INDEX(THREEPTA_COEFFS,1,5)+O416*INDEX(THREEPTA_COEFFS,1,6)+AC419*AC420</f>
        <v>#N/A</v>
      </c>
      <c r="AH415" s="223" t="e">
        <f ca="1">INDEX(THREEPTPCT_COEFFS,1,1)+N415*INDEX(THREEPTPCT_COEFFS,1,2)+O416*INDEX(THREEPTPCT_COEFFS,1,3)+AD419*AD420</f>
        <v>#N/A</v>
      </c>
      <c r="AI415" s="55" t="e">
        <f t="shared" ref="AI415:AI416" ca="1" si="587">AF415-AG415</f>
        <v>#N/A</v>
      </c>
      <c r="AJ415" s="223" t="e">
        <f ca="1">INDEX(TWOPTPCT_COEFFS,1,1)+AE415*INDEX(TWOPTPCT_COEFFS,1,2)+L416*INDEX(TWOPTPCT_COEFFS,1,3)+J416*INDEX(TWOPTPCT_COEFFS,1,4)+O416*INDEX(TWOPTPCT_COEFFS,1,5)+AE419*AE420</f>
        <v>#N/A</v>
      </c>
      <c r="AK415" s="223" t="e">
        <f ca="1">INDEX(FTA_COEFFS,1,1)+R415*INDEX(FTA_COEFFS,1,2)+Q416*INDEX(FTA_COEFFS,1,3)+(T415+U415)*INDEX(FTA_COEFFS,1,4)+(T416+U416)*INDEX(FTA_COEFFS,1,5)+P416*INDEX(FTA_COEFFS,1,6)+AF419*AF420</f>
        <v>#N/A</v>
      </c>
      <c r="AL415" s="223" t="e">
        <f ca="1">INDEX(FTPCT_COEFFS,1,1)+S415*INDEX(FTPCT_COEFFS,1,2)+I415*INDEX(FTPCT_COEFFS,1,3)+J416*INDEX(FTPCT_COEFFS,1,4)+AG419*AG420</f>
        <v>#N/A</v>
      </c>
      <c r="AM415" s="338" t="e">
        <f t="shared" ref="AM415:AM416" ca="1" si="588">AG415*AH415/100+AI415*AJ415+AK415*AL415/100</f>
        <v>#N/A</v>
      </c>
      <c r="AN415" s="55"/>
      <c r="AO415" s="55"/>
      <c r="AP415" s="55"/>
      <c r="AQ415" s="55"/>
      <c r="AR415" s="53"/>
    </row>
    <row r="416" spans="1:44" customFormat="1" x14ac:dyDescent="0.3">
      <c r="A416" s="53"/>
      <c r="B416" s="53"/>
      <c r="C416" s="53"/>
      <c r="D416" s="53"/>
      <c r="E416" s="53" t="s">
        <v>175</v>
      </c>
      <c r="F416" s="67" t="e">
        <f>'Map of Bracket (for Pred Tools)'!T15</f>
        <v>#N/A</v>
      </c>
      <c r="G416" s="56" t="e">
        <f t="shared" ca="1" si="581"/>
        <v>#N/A</v>
      </c>
      <c r="H416" s="52" t="e">
        <f>INDEX(STATSTABLE,MATCH(F416,bpiTeams,0),MATCH(INDEX(H:H,1,1),statTitles,0))</f>
        <v>#N/A</v>
      </c>
      <c r="I416" s="52" t="e">
        <f>INDEX(STATSTABLE,MATCH(F416,bpiTeams,0),MATCH(INDEX(I:I,1,1),statTitles,0))</f>
        <v>#N/A</v>
      </c>
      <c r="J416" s="52" t="e">
        <f>INDEX(STATSTABLE,MATCH(F416,bpiTeams,0),MATCH(INDEX(J:J,1,1),statTitles,0))</f>
        <v>#N/A</v>
      </c>
      <c r="K416" s="52" t="e">
        <f>INDEX(STATSTABLE,MATCH(F416,bpiTeams,0),MATCH(INDEX(K:K,1,1),statTitles,0))</f>
        <v>#N/A</v>
      </c>
      <c r="L416" s="52" t="e">
        <f>INDEX(STATSTABLE,MATCH(F416,bpiTeams,0),MATCH(INDEX(L:L,1,1),statTitles,0))</f>
        <v>#N/A</v>
      </c>
      <c r="M416" s="52" t="e">
        <f>INDEX(STATSTABLE,MATCH(F416,bpiTeams,0),MATCH(INDEX(M:M,1,1),statTitles,0))</f>
        <v>#N/A</v>
      </c>
      <c r="N416" s="52" t="e">
        <f>INDEX(STATSTABLE,MATCH(F416,bpiTeams,0),MATCH(INDEX(N:N,1,1),statTitles,0))</f>
        <v>#N/A</v>
      </c>
      <c r="O416" s="52" t="e">
        <f>INDEX(STATSTABLE,MATCH(F416,bpiTeams,0),MATCH(INDEX(O:O,1,1),statTitles,0))</f>
        <v>#N/A</v>
      </c>
      <c r="P416" s="52" t="e">
        <f>INDEX(STATSTABLE,MATCH(F416,bpiTeams,0),MATCH(INDEX(P:P,1,1),statTitles,0))</f>
        <v>#N/A</v>
      </c>
      <c r="Q416" s="52" t="e">
        <f>INDEX(STATSTABLE,MATCH(F416,bpiTeams,0),MATCH(INDEX(Q:Q,1,1),statTitles,0))</f>
        <v>#N/A</v>
      </c>
      <c r="R416" s="52" t="e">
        <f>INDEX(STATSTABLE,MATCH(F416,bpiTeams,0),MATCH(INDEX(R:R,1,1),statTitles,0))</f>
        <v>#N/A</v>
      </c>
      <c r="S416" s="52" t="e">
        <f>INDEX(STATSTABLE,MATCH(F416,bpiTeams,0),MATCH(INDEX(S:S,1,1),statTitles,0))</f>
        <v>#N/A</v>
      </c>
      <c r="T416" s="52" t="e">
        <f>INDEX(STATSTABLE,MATCH(F416,bpiTeams,0),MATCH(INDEX(T:T,1,1),statTitles,0))</f>
        <v>#N/A</v>
      </c>
      <c r="U416" s="52" t="e">
        <f>INDEX(STATSTABLE,MATCH(F416,bpiTeams,0),MATCH(INDEX(U:U,1,1),statTitles,0))</f>
        <v>#N/A</v>
      </c>
      <c r="V416" s="52" t="e">
        <f>INDEX(STATSTABLE,MATCH(F416,bpiTeams,0),MATCH(INDEX(V:V,1,1),statTitles,0))</f>
        <v>#N/A</v>
      </c>
      <c r="W416" s="52" t="e">
        <f>INDEX(STATSTABLE,MATCH(F416,bpiTeams,0),MATCH(INDEX(W:W,1,1),statTitles,0))</f>
        <v>#N/A</v>
      </c>
      <c r="X416" s="52" t="e">
        <f>INDEX(STATSTABLE,MATCH(F416,bpiTeams,0),MATCH(INDEX(X:X,1,1),statTitles,0))</f>
        <v>#N/A</v>
      </c>
      <c r="Y416" s="52" t="e">
        <f>INDEX(STATSTABLE,MATCH(F416,bpiTeams,0),MATCH(INDEX(Y:Y,1,1),statTitles,0))</f>
        <v>#N/A</v>
      </c>
      <c r="Z416" s="52" t="e">
        <f>INDEX(STATSTABLE,MATCH(F416,bpiTeams,0),MATCH(INDEX(Z:Z,1,1),statTitles,0))</f>
        <v>#N/A</v>
      </c>
      <c r="AA416" s="55" t="e">
        <f t="shared" si="582"/>
        <v>#N/A</v>
      </c>
      <c r="AB416" s="55" t="e">
        <f t="shared" si="583"/>
        <v>#N/A</v>
      </c>
      <c r="AC416" s="55" t="e">
        <f t="shared" ref="AC416" si="589">AC415</f>
        <v>#N/A</v>
      </c>
      <c r="AD416" s="55" t="e">
        <f t="shared" si="585"/>
        <v>#N/A</v>
      </c>
      <c r="AE416" s="336" t="e">
        <f t="shared" si="586"/>
        <v>#N/A</v>
      </c>
      <c r="AF416" s="223" t="e">
        <f ca="1">INDEX(FGA_COEFFS,1,1)+AC416*INDEX(FGA_COEFFS,1,2)+AB416*INDEX(FGA_COEFFS,1,3)+U416*INDEX(FGA_COEFFS,1,4)+T415*INDEX(FGA_COEFFS,1,5)+V416*INDEX(FGA_COEFFS,1,6)+W415*INDEX(FGA_COEFFS,1,7)+P415*INDEX(FGA_COEFFS,1,8)+AB419*AB421</f>
        <v>#N/A</v>
      </c>
      <c r="AG416" s="223" t="e">
        <f ca="1">INDEX(THREEPTA_COEFFS,1,1)+AF416*INDEX(THREEPTA_COEFFS,1,2)+M416*INDEX(THREEPTA_COEFFS,1,3)+AD416*INDEX(THREEPTA_COEFFS,1,4)+N416*INDEX(THREEPTA_COEFFS,1,5)+O415*INDEX(THREEPTA_COEFFS,1,6)+AC419*AC421</f>
        <v>#N/A</v>
      </c>
      <c r="AH416" s="223" t="e">
        <f ca="1">INDEX(THREEPTPCT_COEFFS,1,1)+N416*INDEX(THREEPTPCT_COEFFS,1,2)+O415*INDEX(THREEPTPCT_COEFFS,1,3)+AD419*AD421</f>
        <v>#N/A</v>
      </c>
      <c r="AI416" s="55" t="e">
        <f t="shared" ca="1" si="587"/>
        <v>#N/A</v>
      </c>
      <c r="AJ416" s="223" t="e">
        <f ca="1">INDEX(TWOPTPCT_COEFFS,1,1)+AE416*INDEX(TWOPTPCT_COEFFS,1,2)+L415*INDEX(TWOPTPCT_COEFFS,1,3)+J415*INDEX(TWOPTPCT_COEFFS,1,4)+O415*INDEX(TWOPTPCT_COEFFS,1,5)+AE419*AE421</f>
        <v>#N/A</v>
      </c>
      <c r="AK416" s="223" t="e">
        <f ca="1">INDEX(FTA_COEFFS,1,1)+R416*INDEX(FTA_COEFFS,1,2)+Q415*INDEX(FTA_COEFFS,1,3)+(T416+U416)*INDEX(FTA_COEFFS,1,4)+(T415+U415)*INDEX(FTA_COEFFS,1,5)+P415*INDEX(FTA_COEFFS,1,6)+AF419*AF421</f>
        <v>#N/A</v>
      </c>
      <c r="AL416" s="223" t="e">
        <f ca="1">INDEX(FTPCT_COEFFS,1,1)+S416*INDEX(FTPCT_COEFFS,1,2)+I416*INDEX(FTPCT_COEFFS,1,3)+J415*INDEX(FTPCT_COEFFS,1,4)+AG419*AG421</f>
        <v>#N/A</v>
      </c>
      <c r="AM416" s="338" t="e">
        <f t="shared" ca="1" si="588"/>
        <v>#N/A</v>
      </c>
      <c r="AN416" s="55"/>
      <c r="AO416" s="55"/>
      <c r="AP416" s="55"/>
      <c r="AQ416" s="55"/>
      <c r="AR416" s="53"/>
    </row>
    <row r="417" spans="1:44" customFormat="1" x14ac:dyDescent="0.3">
      <c r="A417" s="53"/>
      <c r="B417" s="53"/>
      <c r="C417" s="53"/>
      <c r="D417" s="53"/>
      <c r="E417" s="64" t="e">
        <f ca="1">IF(G416&gt;G415,F416,F415)</f>
        <v>#N/A</v>
      </c>
      <c r="F417" s="53"/>
      <c r="G417" s="56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5"/>
      <c r="AB417" s="55"/>
      <c r="AC417" s="55"/>
      <c r="AD417" s="55"/>
      <c r="AE417" s="55"/>
      <c r="AF417" s="337"/>
      <c r="AG417" s="337"/>
      <c r="AH417" s="337"/>
      <c r="AI417" s="337"/>
      <c r="AJ417" s="337"/>
      <c r="AK417" s="337"/>
      <c r="AL417" s="337"/>
      <c r="AM417" s="337"/>
      <c r="AN417" s="55"/>
      <c r="AO417" s="55"/>
      <c r="AP417" s="55"/>
      <c r="AQ417" s="55"/>
      <c r="AR417" s="53"/>
    </row>
    <row r="418" spans="1:44" customFormat="1" x14ac:dyDescent="0.3">
      <c r="A418" s="53"/>
      <c r="B418" s="53"/>
      <c r="C418" s="53"/>
      <c r="D418" s="53"/>
      <c r="E418" s="53"/>
      <c r="F418" s="53"/>
      <c r="G418" s="166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4" t="s">
        <v>1305</v>
      </c>
      <c r="AB418" s="54" t="s">
        <v>128</v>
      </c>
      <c r="AC418" s="54" t="s">
        <v>157</v>
      </c>
      <c r="AD418" s="54" t="s">
        <v>151</v>
      </c>
      <c r="AE418" s="54" t="s">
        <v>1327</v>
      </c>
      <c r="AF418" s="54" t="s">
        <v>129</v>
      </c>
      <c r="AG418" s="54" t="s">
        <v>116</v>
      </c>
      <c r="AH418" s="54"/>
      <c r="AI418" s="54"/>
      <c r="AJ418" s="54"/>
      <c r="AK418" s="54"/>
      <c r="AL418" s="54"/>
      <c r="AM418" s="54"/>
      <c r="AN418" s="53"/>
      <c r="AO418" s="53"/>
      <c r="AP418" s="53"/>
      <c r="AQ418" s="53"/>
      <c r="AR418" s="53"/>
    </row>
    <row r="419" spans="1:44" customFormat="1" x14ac:dyDescent="0.3">
      <c r="A419" s="53"/>
      <c r="B419" s="53"/>
      <c r="C419" s="53"/>
      <c r="D419" s="53" t="e">
        <f ca="1">IF(G415&gt;(G416+(W415-W416)/2),1,IF(G416&gt;(G415+(W416-W415)/2),0,"Close"))</f>
        <v>#N/A</v>
      </c>
      <c r="E419" s="53"/>
      <c r="F419" s="53"/>
      <c r="G419" s="166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4"/>
      <c r="AB419" s="54">
        <f>Formulas!A419</f>
        <v>0</v>
      </c>
      <c r="AC419" s="54">
        <f>Formulas!A426</f>
        <v>0</v>
      </c>
      <c r="AD419" s="54">
        <f>Formulas!A433</f>
        <v>0</v>
      </c>
      <c r="AE419" s="54">
        <f>Formulas!A440</f>
        <v>0</v>
      </c>
      <c r="AF419" s="54">
        <f>Formulas!A447</f>
        <v>0</v>
      </c>
      <c r="AG419" s="54">
        <f>Formulas!A454</f>
        <v>0</v>
      </c>
      <c r="AH419" s="54"/>
      <c r="AI419" s="336"/>
      <c r="AJ419" s="336"/>
      <c r="AK419" s="336"/>
      <c r="AL419" s="54"/>
      <c r="AM419" s="54"/>
      <c r="AN419" s="53"/>
      <c r="AO419" s="53"/>
      <c r="AP419" s="53"/>
      <c r="AQ419" s="53"/>
      <c r="AR419" s="53"/>
    </row>
    <row r="420" spans="1:44" customFormat="1" x14ac:dyDescent="0.3">
      <c r="A420" s="53"/>
      <c r="B420" s="53"/>
      <c r="C420" s="53"/>
      <c r="D420" s="53"/>
      <c r="E420" s="53"/>
      <c r="F420" s="53"/>
      <c r="G420" s="166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336"/>
      <c r="AB420" s="336">
        <f t="shared" ref="AB420:AB421" ca="1" si="590">1.5*RAND()^2*IF(RAND()&gt;0.5,1,-1)</f>
        <v>-5.4485894459361452E-2</v>
      </c>
      <c r="AC420" s="336">
        <f t="shared" ca="1" si="550"/>
        <v>-2.0136024861412721E-2</v>
      </c>
      <c r="AD420" s="336">
        <f t="shared" ca="1" si="550"/>
        <v>-0.96028704245503826</v>
      </c>
      <c r="AE420" s="336">
        <f t="shared" ca="1" si="550"/>
        <v>0.29509832930627811</v>
      </c>
      <c r="AF420" s="336">
        <f t="shared" ca="1" si="550"/>
        <v>-2.0532828865965642E-2</v>
      </c>
      <c r="AG420" s="336">
        <f t="shared" ca="1" si="550"/>
        <v>-1.8776684215587535E-3</v>
      </c>
      <c r="AH420" s="336"/>
      <c r="AI420" s="336"/>
      <c r="AJ420" s="336"/>
      <c r="AK420" s="336"/>
      <c r="AL420" s="54"/>
      <c r="AM420" s="54"/>
      <c r="AN420" s="53"/>
      <c r="AO420" s="55"/>
      <c r="AP420" s="55"/>
      <c r="AQ420" s="55"/>
      <c r="AR420" s="53"/>
    </row>
    <row r="421" spans="1:44" customFormat="1" x14ac:dyDescent="0.3">
      <c r="A421" s="53"/>
      <c r="B421" s="53"/>
      <c r="C421" s="53"/>
      <c r="D421" s="53"/>
      <c r="E421" s="53"/>
      <c r="F421" s="54"/>
      <c r="G421" s="165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3"/>
      <c r="AB421" s="336">
        <f t="shared" ca="1" si="590"/>
        <v>0.64099733411190385</v>
      </c>
      <c r="AC421" s="336">
        <f t="shared" ca="1" si="550"/>
        <v>-1.4314367370358443</v>
      </c>
      <c r="AD421" s="336">
        <f t="shared" ca="1" si="550"/>
        <v>0.43887926157977264</v>
      </c>
      <c r="AE421" s="336">
        <f t="shared" ca="1" si="550"/>
        <v>0.35174721584549973</v>
      </c>
      <c r="AF421" s="336">
        <f t="shared" ca="1" si="550"/>
        <v>3.9944746377039465E-2</v>
      </c>
      <c r="AG421" s="336">
        <f t="shared" ca="1" si="550"/>
        <v>1.3376145708552061</v>
      </c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3"/>
    </row>
    <row r="422" spans="1:44" customFormat="1" x14ac:dyDescent="0.3">
      <c r="A422" s="53"/>
      <c r="B422" s="53"/>
      <c r="C422" s="53"/>
      <c r="D422" s="53"/>
      <c r="E422" s="53" t="s">
        <v>172</v>
      </c>
      <c r="F422" s="53">
        <f>F415</f>
        <v>0</v>
      </c>
      <c r="G422" s="56" t="e">
        <f t="shared" ref="G422:G423" ca="1" si="591">AM422</f>
        <v>#N/A</v>
      </c>
      <c r="H422" s="52" t="e">
        <f>INDEX(STATSTABLE,MATCH(F422,bpiTeams,0),MATCH(INDEX(H:H,1,1),statTitles,0))</f>
        <v>#N/A</v>
      </c>
      <c r="I422" s="52" t="e">
        <f>INDEX(STATSTABLE,MATCH(F422,bpiTeams,0),MATCH(INDEX(I:I,1,1),statTitles,0))</f>
        <v>#N/A</v>
      </c>
      <c r="J422" s="52" t="e">
        <f>INDEX(STATSTABLE,MATCH(F422,bpiTeams,0),MATCH(INDEX(J:J,1,1),statTitles,0))</f>
        <v>#N/A</v>
      </c>
      <c r="K422" s="52" t="e">
        <f>INDEX(STATSTABLE,MATCH(F422,bpiTeams,0),MATCH(INDEX(K:K,1,1),statTitles,0))</f>
        <v>#N/A</v>
      </c>
      <c r="L422" s="52" t="e">
        <f>INDEX(STATSTABLE,MATCH(F422,bpiTeams,0),MATCH(INDEX(L:L,1,1),statTitles,0))</f>
        <v>#N/A</v>
      </c>
      <c r="M422" s="52" t="e">
        <f>INDEX(STATSTABLE,MATCH(F422,bpiTeams,0),MATCH(INDEX(M:M,1,1),statTitles,0))</f>
        <v>#N/A</v>
      </c>
      <c r="N422" s="52" t="e">
        <f>INDEX(STATSTABLE,MATCH(F422,bpiTeams,0),MATCH(INDEX(N:N,1,1),statTitles,0))</f>
        <v>#N/A</v>
      </c>
      <c r="O422" s="52" t="e">
        <f>INDEX(STATSTABLE,MATCH(F422,bpiTeams,0),MATCH(INDEX(O:O,1,1),statTitles,0))</f>
        <v>#N/A</v>
      </c>
      <c r="P422" s="52" t="e">
        <f>INDEX(STATSTABLE,MATCH(F422,bpiTeams,0),MATCH(INDEX(P:P,1,1),statTitles,0))</f>
        <v>#N/A</v>
      </c>
      <c r="Q422" s="52" t="e">
        <f>INDEX(STATSTABLE,MATCH(F422,bpiTeams,0),MATCH(INDEX(Q:Q,1,1),statTitles,0))</f>
        <v>#N/A</v>
      </c>
      <c r="R422" s="52" t="e">
        <f>INDEX(STATSTABLE,MATCH(F422,bpiTeams,0),MATCH(INDEX(R:R,1,1),statTitles,0))</f>
        <v>#N/A</v>
      </c>
      <c r="S422" s="52" t="e">
        <f>INDEX(STATSTABLE,MATCH(F422,bpiTeams,0),MATCH(INDEX(S:S,1,1),statTitles,0))</f>
        <v>#N/A</v>
      </c>
      <c r="T422" s="52" t="e">
        <f>INDEX(STATSTABLE,MATCH(F422,bpiTeams,0),MATCH(INDEX(T:T,1,1),statTitles,0))</f>
        <v>#N/A</v>
      </c>
      <c r="U422" s="52" t="e">
        <f>INDEX(STATSTABLE,MATCH(F422,bpiTeams,0),MATCH(INDEX(U:U,1,1),statTitles,0))</f>
        <v>#N/A</v>
      </c>
      <c r="V422" s="52" t="e">
        <f>INDEX(STATSTABLE,MATCH(F422,bpiTeams,0),MATCH(INDEX(V:V,1,1),statTitles,0))</f>
        <v>#N/A</v>
      </c>
      <c r="W422" s="52" t="e">
        <f>INDEX(STATSTABLE,MATCH(F422,bpiTeams,0),MATCH(INDEX(W:W,1,1),statTitles,0))</f>
        <v>#N/A</v>
      </c>
      <c r="X422" s="52" t="e">
        <f>INDEX(STATSTABLE,MATCH(F422,bpiTeams,0),MATCH(INDEX(X:X,1,1),statTitles,0))</f>
        <v>#N/A</v>
      </c>
      <c r="Y422" s="52" t="e">
        <f>INDEX(STATSTABLE,MATCH(F422,bpiTeams,0),MATCH(INDEX(Y:Y,1,1),statTitles,0))</f>
        <v>#N/A</v>
      </c>
      <c r="Z422" s="52" t="e">
        <f>INDEX(STATSTABLE,MATCH(F422,bpiTeams,0),MATCH(INDEX(Z:Z,1,1),statTitles,0))</f>
        <v>#N/A</v>
      </c>
      <c r="AA422" s="55" t="e">
        <f t="shared" ref="AA422:AA423" si="592">(K422-(R422*S422)/100-3*(M422*N422)/100)/2</f>
        <v>#N/A</v>
      </c>
      <c r="AB422" s="55" t="e">
        <f t="shared" ref="AB422:AB423" si="593">SUM(AA422,(M422*N422/100))/(I422/100)</f>
        <v>#N/A</v>
      </c>
      <c r="AC422" s="55" t="e">
        <f t="shared" ref="AC422" si="594">X422*0.5+X423*0.5</f>
        <v>#N/A</v>
      </c>
      <c r="AD422" s="55" t="e">
        <f t="shared" ref="AD422:AD423" si="595">M422/AB422</f>
        <v>#N/A</v>
      </c>
      <c r="AE422" s="336" t="e">
        <f t="shared" ref="AE422:AE423" si="596">AA422/(AB422-M422)</f>
        <v>#N/A</v>
      </c>
      <c r="AF422" s="223" t="e">
        <f ca="1">INDEX(FGA_COEFFS,1,1)+AC422*INDEX(FGA_COEFFS,1,2)+AB422*INDEX(FGA_COEFFS,1,3)+U422*INDEX(FGA_COEFFS,1,4)+T423*INDEX(FGA_COEFFS,1,5)+V422*INDEX(FGA_COEFFS,1,6)+W423*INDEX(FGA_COEFFS,1,7)+P423*INDEX(FGA_COEFFS,1,8)+AB426*AB427</f>
        <v>#N/A</v>
      </c>
      <c r="AG422" s="223" t="e">
        <f ca="1">INDEX(THREEPTA_COEFFS,1,1)+AF422*INDEX(THREEPTA_COEFFS,1,2)+M422*INDEX(THREEPTA_COEFFS,1,3)+AD422*INDEX(THREEPTA_COEFFS,1,4)+N422*INDEX(THREEPTA_COEFFS,1,5)+O423*INDEX(THREEPTA_COEFFS,1,6)+AC426*AC427</f>
        <v>#N/A</v>
      </c>
      <c r="AH422" s="223" t="e">
        <f ca="1">INDEX(THREEPTPCT_COEFFS,1,1)+N422*INDEX(THREEPTPCT_COEFFS,1,2)+O423*INDEX(THREEPTPCT_COEFFS,1,3)+AD426*AD427</f>
        <v>#N/A</v>
      </c>
      <c r="AI422" s="55" t="e">
        <f t="shared" ref="AI422:AI423" ca="1" si="597">AF422-AG422</f>
        <v>#N/A</v>
      </c>
      <c r="AJ422" s="223" t="e">
        <f ca="1">INDEX(TWOPTPCT_COEFFS,1,1)+AE422*INDEX(TWOPTPCT_COEFFS,1,2)+L423*INDEX(TWOPTPCT_COEFFS,1,3)+J423*INDEX(TWOPTPCT_COEFFS,1,4)+O423*INDEX(TWOPTPCT_COEFFS,1,5)+AE426*AE427</f>
        <v>#N/A</v>
      </c>
      <c r="AK422" s="223" t="e">
        <f ca="1">INDEX(FTA_COEFFS,1,1)+R422*INDEX(FTA_COEFFS,1,2)+Q423*INDEX(FTA_COEFFS,1,3)+(T422+U422)*INDEX(FTA_COEFFS,1,4)+(T423+U423)*INDEX(FTA_COEFFS,1,5)+P423*INDEX(FTA_COEFFS,1,6)+AF426*AF427</f>
        <v>#N/A</v>
      </c>
      <c r="AL422" s="223" t="e">
        <f ca="1">INDEX(FTPCT_COEFFS,1,1)+S422*INDEX(FTPCT_COEFFS,1,2)+I422*INDEX(FTPCT_COEFFS,1,3)+J423*INDEX(FTPCT_COEFFS,1,4)+AG426*AG427</f>
        <v>#N/A</v>
      </c>
      <c r="AM422" s="338" t="e">
        <f t="shared" ref="AM422:AM423" ca="1" si="598">AG422*AH422/100+AI422*AJ422+AK422*AL422/100</f>
        <v>#N/A</v>
      </c>
      <c r="AN422" s="55"/>
      <c r="AO422" s="55"/>
      <c r="AP422" s="55"/>
      <c r="AQ422" s="55"/>
      <c r="AR422" s="53"/>
    </row>
    <row r="423" spans="1:44" customFormat="1" x14ac:dyDescent="0.3">
      <c r="A423" s="53"/>
      <c r="B423" s="53"/>
      <c r="C423" s="53"/>
      <c r="D423" s="53"/>
      <c r="E423" s="53" t="s">
        <v>175</v>
      </c>
      <c r="F423" s="54" t="e">
        <f>F416</f>
        <v>#N/A</v>
      </c>
      <c r="G423" s="56" t="e">
        <f t="shared" ca="1" si="591"/>
        <v>#N/A</v>
      </c>
      <c r="H423" s="52" t="e">
        <f>INDEX(STATSTABLE,MATCH(F423,bpiTeams,0),MATCH(INDEX(H:H,1,1),statTitles,0))</f>
        <v>#N/A</v>
      </c>
      <c r="I423" s="52" t="e">
        <f>INDEX(STATSTABLE,MATCH(F423,bpiTeams,0),MATCH(INDEX(I:I,1,1),statTitles,0))</f>
        <v>#N/A</v>
      </c>
      <c r="J423" s="52" t="e">
        <f>INDEX(STATSTABLE,MATCH(F423,bpiTeams,0),MATCH(INDEX(J:J,1,1),statTitles,0))</f>
        <v>#N/A</v>
      </c>
      <c r="K423" s="52" t="e">
        <f>INDEX(STATSTABLE,MATCH(F423,bpiTeams,0),MATCH(INDEX(K:K,1,1),statTitles,0))</f>
        <v>#N/A</v>
      </c>
      <c r="L423" s="52" t="e">
        <f>INDEX(STATSTABLE,MATCH(F423,bpiTeams,0),MATCH(INDEX(L:L,1,1),statTitles,0))</f>
        <v>#N/A</v>
      </c>
      <c r="M423" s="52" t="e">
        <f>INDEX(STATSTABLE,MATCH(F423,bpiTeams,0),MATCH(INDEX(M:M,1,1),statTitles,0))</f>
        <v>#N/A</v>
      </c>
      <c r="N423" s="52" t="e">
        <f>INDEX(STATSTABLE,MATCH(F423,bpiTeams,0),MATCH(INDEX(N:N,1,1),statTitles,0))</f>
        <v>#N/A</v>
      </c>
      <c r="O423" s="52" t="e">
        <f>INDEX(STATSTABLE,MATCH(F423,bpiTeams,0),MATCH(INDEX(O:O,1,1),statTitles,0))</f>
        <v>#N/A</v>
      </c>
      <c r="P423" s="52" t="e">
        <f>INDEX(STATSTABLE,MATCH(F423,bpiTeams,0),MATCH(INDEX(P:P,1,1),statTitles,0))</f>
        <v>#N/A</v>
      </c>
      <c r="Q423" s="52" t="e">
        <f>INDEX(STATSTABLE,MATCH(F423,bpiTeams,0),MATCH(INDEX(Q:Q,1,1),statTitles,0))</f>
        <v>#N/A</v>
      </c>
      <c r="R423" s="52" t="e">
        <f>INDEX(STATSTABLE,MATCH(F423,bpiTeams,0),MATCH(INDEX(R:R,1,1),statTitles,0))</f>
        <v>#N/A</v>
      </c>
      <c r="S423" s="52" t="e">
        <f>INDEX(STATSTABLE,MATCH(F423,bpiTeams,0),MATCH(INDEX(S:S,1,1),statTitles,0))</f>
        <v>#N/A</v>
      </c>
      <c r="T423" s="52" t="e">
        <f>INDEX(STATSTABLE,MATCH(F423,bpiTeams,0),MATCH(INDEX(T:T,1,1),statTitles,0))</f>
        <v>#N/A</v>
      </c>
      <c r="U423" s="52" t="e">
        <f>INDEX(STATSTABLE,MATCH(F423,bpiTeams,0),MATCH(INDEX(U:U,1,1),statTitles,0))</f>
        <v>#N/A</v>
      </c>
      <c r="V423" s="52" t="e">
        <f>INDEX(STATSTABLE,MATCH(F423,bpiTeams,0),MATCH(INDEX(V:V,1,1),statTitles,0))</f>
        <v>#N/A</v>
      </c>
      <c r="W423" s="52" t="e">
        <f>INDEX(STATSTABLE,MATCH(F423,bpiTeams,0),MATCH(INDEX(W:W,1,1),statTitles,0))</f>
        <v>#N/A</v>
      </c>
      <c r="X423" s="52" t="e">
        <f>INDEX(STATSTABLE,MATCH(F423,bpiTeams,0),MATCH(INDEX(X:X,1,1),statTitles,0))</f>
        <v>#N/A</v>
      </c>
      <c r="Y423" s="52" t="e">
        <f>INDEX(STATSTABLE,MATCH(F423,bpiTeams,0),MATCH(INDEX(Y:Y,1,1),statTitles,0))</f>
        <v>#N/A</v>
      </c>
      <c r="Z423" s="52" t="e">
        <f>INDEX(STATSTABLE,MATCH(F423,bpiTeams,0),MATCH(INDEX(Z:Z,1,1),statTitles,0))</f>
        <v>#N/A</v>
      </c>
      <c r="AA423" s="55" t="e">
        <f t="shared" si="592"/>
        <v>#N/A</v>
      </c>
      <c r="AB423" s="55" t="e">
        <f t="shared" si="593"/>
        <v>#N/A</v>
      </c>
      <c r="AC423" s="55" t="e">
        <f t="shared" ref="AC423" si="599">AC422</f>
        <v>#N/A</v>
      </c>
      <c r="AD423" s="55" t="e">
        <f t="shared" si="595"/>
        <v>#N/A</v>
      </c>
      <c r="AE423" s="336" t="e">
        <f t="shared" si="596"/>
        <v>#N/A</v>
      </c>
      <c r="AF423" s="223" t="e">
        <f ca="1">INDEX(FGA_COEFFS,1,1)+AC423*INDEX(FGA_COEFFS,1,2)+AB423*INDEX(FGA_COEFFS,1,3)+U423*INDEX(FGA_COEFFS,1,4)+T422*INDEX(FGA_COEFFS,1,5)+V423*INDEX(FGA_COEFFS,1,6)+W422*INDEX(FGA_COEFFS,1,7)+P422*INDEX(FGA_COEFFS,1,8)+AB426*AB428</f>
        <v>#N/A</v>
      </c>
      <c r="AG423" s="223" t="e">
        <f ca="1">INDEX(THREEPTA_COEFFS,1,1)+AF423*INDEX(THREEPTA_COEFFS,1,2)+M423*INDEX(THREEPTA_COEFFS,1,3)+AD423*INDEX(THREEPTA_COEFFS,1,4)+N423*INDEX(THREEPTA_COEFFS,1,5)+O422*INDEX(THREEPTA_COEFFS,1,6)+AC426*AC428</f>
        <v>#N/A</v>
      </c>
      <c r="AH423" s="223" t="e">
        <f ca="1">INDEX(THREEPTPCT_COEFFS,1,1)+N423*INDEX(THREEPTPCT_COEFFS,1,2)+O422*INDEX(THREEPTPCT_COEFFS,1,3)+AD426*AD428</f>
        <v>#N/A</v>
      </c>
      <c r="AI423" s="55" t="e">
        <f t="shared" ca="1" si="597"/>
        <v>#N/A</v>
      </c>
      <c r="AJ423" s="223" t="e">
        <f ca="1">INDEX(TWOPTPCT_COEFFS,1,1)+AE423*INDEX(TWOPTPCT_COEFFS,1,2)+L422*INDEX(TWOPTPCT_COEFFS,1,3)+J422*INDEX(TWOPTPCT_COEFFS,1,4)+O422*INDEX(TWOPTPCT_COEFFS,1,5)+AE426*AE428</f>
        <v>#N/A</v>
      </c>
      <c r="AK423" s="223" t="e">
        <f ca="1">INDEX(FTA_COEFFS,1,1)+R423*INDEX(FTA_COEFFS,1,2)+Q422*INDEX(FTA_COEFFS,1,3)+(T423+U423)*INDEX(FTA_COEFFS,1,4)+(T422+U422)*INDEX(FTA_COEFFS,1,5)+P422*INDEX(FTA_COEFFS,1,6)+AF426*AF428</f>
        <v>#N/A</v>
      </c>
      <c r="AL423" s="223" t="e">
        <f ca="1">INDEX(FTPCT_COEFFS,1,1)+S423*INDEX(FTPCT_COEFFS,1,2)+I423*INDEX(FTPCT_COEFFS,1,3)+J422*INDEX(FTPCT_COEFFS,1,4)+AG426*AG428</f>
        <v>#N/A</v>
      </c>
      <c r="AM423" s="338" t="e">
        <f t="shared" ca="1" si="598"/>
        <v>#N/A</v>
      </c>
      <c r="AN423" s="55"/>
      <c r="AO423" s="55"/>
      <c r="AP423" s="55"/>
      <c r="AQ423" s="55"/>
      <c r="AR423" s="53"/>
    </row>
    <row r="424" spans="1:44" customFormat="1" x14ac:dyDescent="0.3">
      <c r="A424" s="53"/>
      <c r="B424" s="53"/>
      <c r="C424" s="53"/>
      <c r="D424" s="53"/>
      <c r="E424" s="64" t="e">
        <f ca="1">IF(G423&gt;G422,F423,F422)</f>
        <v>#N/A</v>
      </c>
      <c r="F424" s="53"/>
      <c r="G424" s="56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5"/>
      <c r="AB424" s="55"/>
      <c r="AC424" s="55"/>
      <c r="AD424" s="55"/>
      <c r="AE424" s="55"/>
      <c r="AF424" s="337"/>
      <c r="AG424" s="337"/>
      <c r="AH424" s="337"/>
      <c r="AI424" s="337"/>
      <c r="AJ424" s="337"/>
      <c r="AK424" s="337"/>
      <c r="AL424" s="337"/>
      <c r="AM424" s="337"/>
      <c r="AN424" s="55"/>
      <c r="AO424" s="55"/>
      <c r="AP424" s="55"/>
      <c r="AQ424" s="55"/>
      <c r="AR424" s="53"/>
    </row>
    <row r="425" spans="1:44" customFormat="1" x14ac:dyDescent="0.3">
      <c r="A425" s="53"/>
      <c r="B425" s="53"/>
      <c r="C425" s="53"/>
      <c r="D425" s="53"/>
      <c r="E425" s="53"/>
      <c r="F425" s="53"/>
      <c r="G425" s="166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4" t="s">
        <v>1305</v>
      </c>
      <c r="AB425" s="54" t="s">
        <v>128</v>
      </c>
      <c r="AC425" s="54" t="s">
        <v>157</v>
      </c>
      <c r="AD425" s="54" t="s">
        <v>151</v>
      </c>
      <c r="AE425" s="54" t="s">
        <v>1327</v>
      </c>
      <c r="AF425" s="54" t="s">
        <v>129</v>
      </c>
      <c r="AG425" s="54" t="s">
        <v>116</v>
      </c>
      <c r="AH425" s="54"/>
      <c r="AI425" s="54"/>
      <c r="AJ425" s="54"/>
      <c r="AK425" s="54"/>
      <c r="AL425" s="54"/>
      <c r="AM425" s="54"/>
      <c r="AN425" s="53"/>
      <c r="AO425" s="53"/>
      <c r="AP425" s="53"/>
      <c r="AQ425" s="53"/>
      <c r="AR425" s="53"/>
    </row>
    <row r="426" spans="1:44" customFormat="1" x14ac:dyDescent="0.3">
      <c r="A426" s="53"/>
      <c r="B426" s="53"/>
      <c r="C426" s="53"/>
      <c r="D426" s="53" t="e">
        <f ca="1">IF(G422&gt;(G423+(W422-W423)/2),1,IF(G423&gt;(G422+(W423-W422)/2),0,"Close"))</f>
        <v>#N/A</v>
      </c>
      <c r="E426" s="53"/>
      <c r="F426" s="53"/>
      <c r="G426" s="166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4"/>
      <c r="AB426" s="54">
        <f>Formulas!A426</f>
        <v>0</v>
      </c>
      <c r="AC426" s="54">
        <f>Formulas!A433</f>
        <v>0</v>
      </c>
      <c r="AD426" s="54">
        <f>Formulas!A440</f>
        <v>0</v>
      </c>
      <c r="AE426" s="54">
        <f>Formulas!A447</f>
        <v>0</v>
      </c>
      <c r="AF426" s="54">
        <f>Formulas!A454</f>
        <v>0</v>
      </c>
      <c r="AG426" s="54">
        <f>Formulas!A461</f>
        <v>0</v>
      </c>
      <c r="AH426" s="54"/>
      <c r="AI426" s="336"/>
      <c r="AJ426" s="336"/>
      <c r="AK426" s="336"/>
      <c r="AL426" s="54"/>
      <c r="AM426" s="54"/>
      <c r="AN426" s="53"/>
      <c r="AO426" s="53"/>
      <c r="AP426" s="53"/>
      <c r="AQ426" s="53"/>
      <c r="AR426" s="53"/>
    </row>
    <row r="427" spans="1:44" customFormat="1" x14ac:dyDescent="0.3">
      <c r="A427" s="53"/>
      <c r="B427" s="53"/>
      <c r="C427" s="53"/>
      <c r="D427" s="53"/>
      <c r="E427" s="53"/>
      <c r="F427" s="53"/>
      <c r="G427" s="166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336"/>
      <c r="AB427" s="336">
        <f t="shared" ref="AB427:AB428" ca="1" si="600">1.5*RAND()^2*IF(RAND()&gt;0.5,1,-1)</f>
        <v>-0.25926189923377713</v>
      </c>
      <c r="AC427" s="336">
        <f t="shared" ca="1" si="550"/>
        <v>-1.9554095291799817E-2</v>
      </c>
      <c r="AD427" s="336">
        <f t="shared" ca="1" si="550"/>
        <v>-7.7175866642485644E-3</v>
      </c>
      <c r="AE427" s="336">
        <f t="shared" ca="1" si="550"/>
        <v>0.20947127053699016</v>
      </c>
      <c r="AF427" s="336">
        <f t="shared" ca="1" si="550"/>
        <v>1.4751867403267587</v>
      </c>
      <c r="AG427" s="336">
        <f t="shared" ca="1" si="550"/>
        <v>-1.166839548096714</v>
      </c>
      <c r="AH427" s="336"/>
      <c r="AI427" s="336"/>
      <c r="AJ427" s="336"/>
      <c r="AK427" s="336"/>
      <c r="AL427" s="54"/>
      <c r="AM427" s="54"/>
      <c r="AN427" s="53"/>
      <c r="AO427" s="55"/>
      <c r="AP427" s="55"/>
      <c r="AQ427" s="55"/>
      <c r="AR427" s="53"/>
    </row>
    <row r="428" spans="1:44" customFormat="1" x14ac:dyDescent="0.3">
      <c r="A428" s="53"/>
      <c r="B428" s="53"/>
      <c r="C428" s="53"/>
      <c r="D428" s="53"/>
      <c r="E428" s="53"/>
      <c r="F428" s="54"/>
      <c r="G428" s="165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3"/>
      <c r="AB428" s="336">
        <f t="shared" ca="1" si="600"/>
        <v>-0.95184302209687144</v>
      </c>
      <c r="AC428" s="336">
        <f t="shared" ca="1" si="550"/>
        <v>-0.89803627135310582</v>
      </c>
      <c r="AD428" s="336">
        <f t="shared" ca="1" si="550"/>
        <v>5.6083317982897722E-2</v>
      </c>
      <c r="AE428" s="336">
        <f t="shared" ca="1" si="550"/>
        <v>0.83440352676540175</v>
      </c>
      <c r="AF428" s="336">
        <f t="shared" ca="1" si="550"/>
        <v>4.3437810908868776E-4</v>
      </c>
      <c r="AG428" s="336">
        <f t="shared" ca="1" si="550"/>
        <v>-0.78691512944269626</v>
      </c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3"/>
    </row>
    <row r="429" spans="1:44" customFormat="1" x14ac:dyDescent="0.3">
      <c r="A429" s="53"/>
      <c r="B429" s="53"/>
      <c r="C429" s="53"/>
      <c r="D429" s="53"/>
      <c r="E429" s="53" t="s">
        <v>172</v>
      </c>
      <c r="F429" s="53">
        <f>F422</f>
        <v>0</v>
      </c>
      <c r="G429" s="56" t="e">
        <f t="shared" ref="G429:G430" ca="1" si="601">AM429</f>
        <v>#N/A</v>
      </c>
      <c r="H429" s="52" t="e">
        <f>INDEX(STATSTABLE,MATCH(F429,bpiTeams,0),MATCH(INDEX(H:H,1,1),statTitles,0))</f>
        <v>#N/A</v>
      </c>
      <c r="I429" s="52" t="e">
        <f>INDEX(STATSTABLE,MATCH(F429,bpiTeams,0),MATCH(INDEX(I:I,1,1),statTitles,0))</f>
        <v>#N/A</v>
      </c>
      <c r="J429" s="52" t="e">
        <f>INDEX(STATSTABLE,MATCH(F429,bpiTeams,0),MATCH(INDEX(J:J,1,1),statTitles,0))</f>
        <v>#N/A</v>
      </c>
      <c r="K429" s="52" t="e">
        <f>INDEX(STATSTABLE,MATCH(F429,bpiTeams,0),MATCH(INDEX(K:K,1,1),statTitles,0))</f>
        <v>#N/A</v>
      </c>
      <c r="L429" s="52" t="e">
        <f>INDEX(STATSTABLE,MATCH(F429,bpiTeams,0),MATCH(INDEX(L:L,1,1),statTitles,0))</f>
        <v>#N/A</v>
      </c>
      <c r="M429" s="52" t="e">
        <f>INDEX(STATSTABLE,MATCH(F429,bpiTeams,0),MATCH(INDEX(M:M,1,1),statTitles,0))</f>
        <v>#N/A</v>
      </c>
      <c r="N429" s="52" t="e">
        <f>INDEX(STATSTABLE,MATCH(F429,bpiTeams,0),MATCH(INDEX(N:N,1,1),statTitles,0))</f>
        <v>#N/A</v>
      </c>
      <c r="O429" s="52" t="e">
        <f>INDEX(STATSTABLE,MATCH(F429,bpiTeams,0),MATCH(INDEX(O:O,1,1),statTitles,0))</f>
        <v>#N/A</v>
      </c>
      <c r="P429" s="52" t="e">
        <f>INDEX(STATSTABLE,MATCH(F429,bpiTeams,0),MATCH(INDEX(P:P,1,1),statTitles,0))</f>
        <v>#N/A</v>
      </c>
      <c r="Q429" s="52" t="e">
        <f>INDEX(STATSTABLE,MATCH(F429,bpiTeams,0),MATCH(INDEX(Q:Q,1,1),statTitles,0))</f>
        <v>#N/A</v>
      </c>
      <c r="R429" s="52" t="e">
        <f>INDEX(STATSTABLE,MATCH(F429,bpiTeams,0),MATCH(INDEX(R:R,1,1),statTitles,0))</f>
        <v>#N/A</v>
      </c>
      <c r="S429" s="52" t="e">
        <f>INDEX(STATSTABLE,MATCH(F429,bpiTeams,0),MATCH(INDEX(S:S,1,1),statTitles,0))</f>
        <v>#N/A</v>
      </c>
      <c r="T429" s="52" t="e">
        <f>INDEX(STATSTABLE,MATCH(F429,bpiTeams,0),MATCH(INDEX(T:T,1,1),statTitles,0))</f>
        <v>#N/A</v>
      </c>
      <c r="U429" s="52" t="e">
        <f>INDEX(STATSTABLE,MATCH(F429,bpiTeams,0),MATCH(INDEX(U:U,1,1),statTitles,0))</f>
        <v>#N/A</v>
      </c>
      <c r="V429" s="52" t="e">
        <f>INDEX(STATSTABLE,MATCH(F429,bpiTeams,0),MATCH(INDEX(V:V,1,1),statTitles,0))</f>
        <v>#N/A</v>
      </c>
      <c r="W429" s="52" t="e">
        <f>INDEX(STATSTABLE,MATCH(F429,bpiTeams,0),MATCH(INDEX(W:W,1,1),statTitles,0))</f>
        <v>#N/A</v>
      </c>
      <c r="X429" s="52" t="e">
        <f>INDEX(STATSTABLE,MATCH(F429,bpiTeams,0),MATCH(INDEX(X:X,1,1),statTitles,0))</f>
        <v>#N/A</v>
      </c>
      <c r="Y429" s="52" t="e">
        <f>INDEX(STATSTABLE,MATCH(F429,bpiTeams,0),MATCH(INDEX(Y:Y,1,1),statTitles,0))</f>
        <v>#N/A</v>
      </c>
      <c r="Z429" s="52" t="e">
        <f>INDEX(STATSTABLE,MATCH(F429,bpiTeams,0),MATCH(INDEX(Z:Z,1,1),statTitles,0))</f>
        <v>#N/A</v>
      </c>
      <c r="AA429" s="55" t="e">
        <f t="shared" ref="AA429:AA430" si="602">(K429-(R429*S429)/100-3*(M429*N429)/100)/2</f>
        <v>#N/A</v>
      </c>
      <c r="AB429" s="55" t="e">
        <f t="shared" ref="AB429:AB430" si="603">SUM(AA429,(M429*N429/100))/(I429/100)</f>
        <v>#N/A</v>
      </c>
      <c r="AC429" s="55" t="e">
        <f t="shared" ref="AC429" si="604">X429*0.5+X430*0.5</f>
        <v>#N/A</v>
      </c>
      <c r="AD429" s="55" t="e">
        <f t="shared" ref="AD429:AD430" si="605">M429/AB429</f>
        <v>#N/A</v>
      </c>
      <c r="AE429" s="336" t="e">
        <f t="shared" ref="AE429:AE430" si="606">AA429/(AB429-M429)</f>
        <v>#N/A</v>
      </c>
      <c r="AF429" s="223" t="e">
        <f ca="1">INDEX(FGA_COEFFS,1,1)+AC429*INDEX(FGA_COEFFS,1,2)+AB429*INDEX(FGA_COEFFS,1,3)+U429*INDEX(FGA_COEFFS,1,4)+T430*INDEX(FGA_COEFFS,1,5)+V429*INDEX(FGA_COEFFS,1,6)+W430*INDEX(FGA_COEFFS,1,7)+P430*INDEX(FGA_COEFFS,1,8)+AB433*AB434</f>
        <v>#N/A</v>
      </c>
      <c r="AG429" s="223" t="e">
        <f ca="1">INDEX(THREEPTA_COEFFS,1,1)+AF429*INDEX(THREEPTA_COEFFS,1,2)+M429*INDEX(THREEPTA_COEFFS,1,3)+AD429*INDEX(THREEPTA_COEFFS,1,4)+N429*INDEX(THREEPTA_COEFFS,1,5)+O430*INDEX(THREEPTA_COEFFS,1,6)+AC433*AC434</f>
        <v>#N/A</v>
      </c>
      <c r="AH429" s="223" t="e">
        <f ca="1">INDEX(THREEPTPCT_COEFFS,1,1)+N429*INDEX(THREEPTPCT_COEFFS,1,2)+O430*INDEX(THREEPTPCT_COEFFS,1,3)+AD433*AD434</f>
        <v>#N/A</v>
      </c>
      <c r="AI429" s="55" t="e">
        <f t="shared" ref="AI429:AI430" ca="1" si="607">AF429-AG429</f>
        <v>#N/A</v>
      </c>
      <c r="AJ429" s="223" t="e">
        <f ca="1">INDEX(TWOPTPCT_COEFFS,1,1)+AE429*INDEX(TWOPTPCT_COEFFS,1,2)+L430*INDEX(TWOPTPCT_COEFFS,1,3)+J430*INDEX(TWOPTPCT_COEFFS,1,4)+O430*INDEX(TWOPTPCT_COEFFS,1,5)+AE433*AE434</f>
        <v>#N/A</v>
      </c>
      <c r="AK429" s="223" t="e">
        <f ca="1">INDEX(FTA_COEFFS,1,1)+R429*INDEX(FTA_COEFFS,1,2)+Q430*INDEX(FTA_COEFFS,1,3)+(T429+U429)*INDEX(FTA_COEFFS,1,4)+(T430+U430)*INDEX(FTA_COEFFS,1,5)+P430*INDEX(FTA_COEFFS,1,6)+AF433*AF434</f>
        <v>#N/A</v>
      </c>
      <c r="AL429" s="223" t="e">
        <f ca="1">INDEX(FTPCT_COEFFS,1,1)+S429*INDEX(FTPCT_COEFFS,1,2)+I429*INDEX(FTPCT_COEFFS,1,3)+J430*INDEX(FTPCT_COEFFS,1,4)+AG433*AG434</f>
        <v>#N/A</v>
      </c>
      <c r="AM429" s="338" t="e">
        <f t="shared" ref="AM429:AM430" ca="1" si="608">AG429*AH429/100+AI429*AJ429+AK429*AL429/100</f>
        <v>#N/A</v>
      </c>
      <c r="AN429" s="55"/>
      <c r="AO429" s="55"/>
      <c r="AP429" s="55"/>
      <c r="AQ429" s="55"/>
      <c r="AR429" s="53"/>
    </row>
    <row r="430" spans="1:44" customFormat="1" x14ac:dyDescent="0.3">
      <c r="A430" s="53"/>
      <c r="B430" s="53"/>
      <c r="C430" s="53"/>
      <c r="D430" s="53"/>
      <c r="E430" s="53" t="s">
        <v>175</v>
      </c>
      <c r="F430" s="54" t="e">
        <f>F423</f>
        <v>#N/A</v>
      </c>
      <c r="G430" s="56" t="e">
        <f t="shared" ca="1" si="601"/>
        <v>#N/A</v>
      </c>
      <c r="H430" s="52" t="e">
        <f>INDEX(STATSTABLE,MATCH(F430,bpiTeams,0),MATCH(INDEX(H:H,1,1),statTitles,0))</f>
        <v>#N/A</v>
      </c>
      <c r="I430" s="52" t="e">
        <f>INDEX(STATSTABLE,MATCH(F430,bpiTeams,0),MATCH(INDEX(I:I,1,1),statTitles,0))</f>
        <v>#N/A</v>
      </c>
      <c r="J430" s="52" t="e">
        <f>INDEX(STATSTABLE,MATCH(F430,bpiTeams,0),MATCH(INDEX(J:J,1,1),statTitles,0))</f>
        <v>#N/A</v>
      </c>
      <c r="K430" s="52" t="e">
        <f>INDEX(STATSTABLE,MATCH(F430,bpiTeams,0),MATCH(INDEX(K:K,1,1),statTitles,0))</f>
        <v>#N/A</v>
      </c>
      <c r="L430" s="52" t="e">
        <f>INDEX(STATSTABLE,MATCH(F430,bpiTeams,0),MATCH(INDEX(L:L,1,1),statTitles,0))</f>
        <v>#N/A</v>
      </c>
      <c r="M430" s="52" t="e">
        <f>INDEX(STATSTABLE,MATCH(F430,bpiTeams,0),MATCH(INDEX(M:M,1,1),statTitles,0))</f>
        <v>#N/A</v>
      </c>
      <c r="N430" s="52" t="e">
        <f>INDEX(STATSTABLE,MATCH(F430,bpiTeams,0),MATCH(INDEX(N:N,1,1),statTitles,0))</f>
        <v>#N/A</v>
      </c>
      <c r="O430" s="52" t="e">
        <f>INDEX(STATSTABLE,MATCH(F430,bpiTeams,0),MATCH(INDEX(O:O,1,1),statTitles,0))</f>
        <v>#N/A</v>
      </c>
      <c r="P430" s="52" t="e">
        <f>INDEX(STATSTABLE,MATCH(F430,bpiTeams,0),MATCH(INDEX(P:P,1,1),statTitles,0))</f>
        <v>#N/A</v>
      </c>
      <c r="Q430" s="52" t="e">
        <f>INDEX(STATSTABLE,MATCH(F430,bpiTeams,0),MATCH(INDEX(Q:Q,1,1),statTitles,0))</f>
        <v>#N/A</v>
      </c>
      <c r="R430" s="52" t="e">
        <f>INDEX(STATSTABLE,MATCH(F430,bpiTeams,0),MATCH(INDEX(R:R,1,1),statTitles,0))</f>
        <v>#N/A</v>
      </c>
      <c r="S430" s="52" t="e">
        <f>INDEX(STATSTABLE,MATCH(F430,bpiTeams,0),MATCH(INDEX(S:S,1,1),statTitles,0))</f>
        <v>#N/A</v>
      </c>
      <c r="T430" s="52" t="e">
        <f>INDEX(STATSTABLE,MATCH(F430,bpiTeams,0),MATCH(INDEX(T:T,1,1),statTitles,0))</f>
        <v>#N/A</v>
      </c>
      <c r="U430" s="52" t="e">
        <f>INDEX(STATSTABLE,MATCH(F430,bpiTeams,0),MATCH(INDEX(U:U,1,1),statTitles,0))</f>
        <v>#N/A</v>
      </c>
      <c r="V430" s="52" t="e">
        <f>INDEX(STATSTABLE,MATCH(F430,bpiTeams,0),MATCH(INDEX(V:V,1,1),statTitles,0))</f>
        <v>#N/A</v>
      </c>
      <c r="W430" s="52" t="e">
        <f>INDEX(STATSTABLE,MATCH(F430,bpiTeams,0),MATCH(INDEX(W:W,1,1),statTitles,0))</f>
        <v>#N/A</v>
      </c>
      <c r="X430" s="52" t="e">
        <f>INDEX(STATSTABLE,MATCH(F430,bpiTeams,0),MATCH(INDEX(X:X,1,1),statTitles,0))</f>
        <v>#N/A</v>
      </c>
      <c r="Y430" s="52" t="e">
        <f>INDEX(STATSTABLE,MATCH(F430,bpiTeams,0),MATCH(INDEX(Y:Y,1,1),statTitles,0))</f>
        <v>#N/A</v>
      </c>
      <c r="Z430" s="52" t="e">
        <f>INDEX(STATSTABLE,MATCH(F430,bpiTeams,0),MATCH(INDEX(Z:Z,1,1),statTitles,0))</f>
        <v>#N/A</v>
      </c>
      <c r="AA430" s="55" t="e">
        <f t="shared" si="602"/>
        <v>#N/A</v>
      </c>
      <c r="AB430" s="55" t="e">
        <f t="shared" si="603"/>
        <v>#N/A</v>
      </c>
      <c r="AC430" s="55" t="e">
        <f t="shared" ref="AC430" si="609">AC429</f>
        <v>#N/A</v>
      </c>
      <c r="AD430" s="55" t="e">
        <f t="shared" si="605"/>
        <v>#N/A</v>
      </c>
      <c r="AE430" s="336" t="e">
        <f t="shared" si="606"/>
        <v>#N/A</v>
      </c>
      <c r="AF430" s="223" t="e">
        <f ca="1">INDEX(FGA_COEFFS,1,1)+AC430*INDEX(FGA_COEFFS,1,2)+AB430*INDEX(FGA_COEFFS,1,3)+U430*INDEX(FGA_COEFFS,1,4)+T429*INDEX(FGA_COEFFS,1,5)+V430*INDEX(FGA_COEFFS,1,6)+W429*INDEX(FGA_COEFFS,1,7)+P429*INDEX(FGA_COEFFS,1,8)+AB433*AB435</f>
        <v>#N/A</v>
      </c>
      <c r="AG430" s="223" t="e">
        <f ca="1">INDEX(THREEPTA_COEFFS,1,1)+AF430*INDEX(THREEPTA_COEFFS,1,2)+M430*INDEX(THREEPTA_COEFFS,1,3)+AD430*INDEX(THREEPTA_COEFFS,1,4)+N430*INDEX(THREEPTA_COEFFS,1,5)+O429*INDEX(THREEPTA_COEFFS,1,6)+AC433*AC435</f>
        <v>#N/A</v>
      </c>
      <c r="AH430" s="223" t="e">
        <f ca="1">INDEX(THREEPTPCT_COEFFS,1,1)+N430*INDEX(THREEPTPCT_COEFFS,1,2)+O429*INDEX(THREEPTPCT_COEFFS,1,3)+AD433*AD435</f>
        <v>#N/A</v>
      </c>
      <c r="AI430" s="55" t="e">
        <f t="shared" ca="1" si="607"/>
        <v>#N/A</v>
      </c>
      <c r="AJ430" s="223" t="e">
        <f ca="1">INDEX(TWOPTPCT_COEFFS,1,1)+AE430*INDEX(TWOPTPCT_COEFFS,1,2)+L429*INDEX(TWOPTPCT_COEFFS,1,3)+J429*INDEX(TWOPTPCT_COEFFS,1,4)+O429*INDEX(TWOPTPCT_COEFFS,1,5)+AE433*AE435</f>
        <v>#N/A</v>
      </c>
      <c r="AK430" s="223" t="e">
        <f ca="1">INDEX(FTA_COEFFS,1,1)+R430*INDEX(FTA_COEFFS,1,2)+Q429*INDEX(FTA_COEFFS,1,3)+(T430+U430)*INDEX(FTA_COEFFS,1,4)+(T429+U429)*INDEX(FTA_COEFFS,1,5)+P429*INDEX(FTA_COEFFS,1,6)+AF433*AF435</f>
        <v>#N/A</v>
      </c>
      <c r="AL430" s="223" t="e">
        <f ca="1">INDEX(FTPCT_COEFFS,1,1)+S430*INDEX(FTPCT_COEFFS,1,2)+I430*INDEX(FTPCT_COEFFS,1,3)+J429*INDEX(FTPCT_COEFFS,1,4)+AG433*AG435</f>
        <v>#N/A</v>
      </c>
      <c r="AM430" s="338" t="e">
        <f t="shared" ca="1" si="608"/>
        <v>#N/A</v>
      </c>
      <c r="AN430" s="55"/>
      <c r="AO430" s="55"/>
      <c r="AP430" s="55"/>
      <c r="AQ430" s="55"/>
      <c r="AR430" s="53"/>
    </row>
    <row r="431" spans="1:44" customFormat="1" x14ac:dyDescent="0.3">
      <c r="A431" s="53"/>
      <c r="B431" s="53"/>
      <c r="C431" s="53"/>
      <c r="D431" s="53"/>
      <c r="E431" s="64" t="e">
        <f ca="1">IF(G430&gt;G429,F430,F429)</f>
        <v>#N/A</v>
      </c>
      <c r="F431" s="53"/>
      <c r="G431" s="56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5"/>
      <c r="AB431" s="55"/>
      <c r="AC431" s="55"/>
      <c r="AD431" s="55"/>
      <c r="AE431" s="55"/>
      <c r="AF431" s="337"/>
      <c r="AG431" s="337"/>
      <c r="AH431" s="337"/>
      <c r="AI431" s="337"/>
      <c r="AJ431" s="337"/>
      <c r="AK431" s="337"/>
      <c r="AL431" s="337"/>
      <c r="AM431" s="337"/>
      <c r="AN431" s="55"/>
      <c r="AO431" s="55"/>
      <c r="AP431" s="55"/>
      <c r="AQ431" s="55"/>
      <c r="AR431" s="53"/>
    </row>
    <row r="432" spans="1:44" customFormat="1" x14ac:dyDescent="0.3">
      <c r="A432" s="53"/>
      <c r="B432" s="53"/>
      <c r="C432" s="53"/>
      <c r="D432" s="53"/>
      <c r="E432" s="53"/>
      <c r="F432" s="53"/>
      <c r="G432" s="166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4" t="s">
        <v>1305</v>
      </c>
      <c r="AB432" s="54" t="s">
        <v>128</v>
      </c>
      <c r="AC432" s="54" t="s">
        <v>157</v>
      </c>
      <c r="AD432" s="54" t="s">
        <v>151</v>
      </c>
      <c r="AE432" s="54" t="s">
        <v>1327</v>
      </c>
      <c r="AF432" s="54" t="s">
        <v>129</v>
      </c>
      <c r="AG432" s="54" t="s">
        <v>116</v>
      </c>
      <c r="AH432" s="54"/>
      <c r="AI432" s="54"/>
      <c r="AJ432" s="54"/>
      <c r="AK432" s="54"/>
      <c r="AL432" s="54"/>
      <c r="AM432" s="54"/>
      <c r="AN432" s="53"/>
      <c r="AO432" s="53"/>
      <c r="AP432" s="53"/>
      <c r="AQ432" s="53"/>
      <c r="AR432" s="53"/>
    </row>
    <row r="433" spans="1:44" customFormat="1" x14ac:dyDescent="0.3">
      <c r="A433" s="53"/>
      <c r="B433" s="53"/>
      <c r="C433" s="53"/>
      <c r="D433" s="53" t="e">
        <f ca="1">IF(G429&gt;(G430+(W429-W430)/2),1,IF(G430&gt;(G429+(W430-W429)/2),0,"Close"))</f>
        <v>#N/A</v>
      </c>
      <c r="E433" s="53"/>
      <c r="F433" s="53"/>
      <c r="G433" s="166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4"/>
      <c r="AB433" s="54">
        <f>Formulas!A433</f>
        <v>0</v>
      </c>
      <c r="AC433" s="54">
        <f>Formulas!A440</f>
        <v>0</v>
      </c>
      <c r="AD433" s="54">
        <f>Formulas!A447</f>
        <v>0</v>
      </c>
      <c r="AE433" s="54">
        <f>Formulas!A454</f>
        <v>0</v>
      </c>
      <c r="AF433" s="54">
        <f>Formulas!A461</f>
        <v>0</v>
      </c>
      <c r="AG433" s="54">
        <f>Formulas!A468</f>
        <v>0</v>
      </c>
      <c r="AH433" s="54"/>
      <c r="AI433" s="336"/>
      <c r="AJ433" s="336"/>
      <c r="AK433" s="336"/>
      <c r="AL433" s="54"/>
      <c r="AM433" s="54"/>
      <c r="AN433" s="53"/>
      <c r="AO433" s="53"/>
      <c r="AP433" s="53"/>
      <c r="AQ433" s="53"/>
      <c r="AR433" s="53"/>
    </row>
    <row r="434" spans="1:44" customFormat="1" x14ac:dyDescent="0.3">
      <c r="A434" s="53"/>
      <c r="B434" s="53"/>
      <c r="C434" s="53"/>
      <c r="D434" s="53"/>
      <c r="E434" s="53"/>
      <c r="F434" s="53"/>
      <c r="G434" s="166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336"/>
      <c r="AB434" s="336">
        <f t="shared" ref="AB434:AB435" ca="1" si="610">1.5*RAND()^2*IF(RAND()&gt;0.5,1,-1)</f>
        <v>0.19849698627947543</v>
      </c>
      <c r="AC434" s="336">
        <f t="shared" ca="1" si="550"/>
        <v>0.33213471900993236</v>
      </c>
      <c r="AD434" s="336">
        <f t="shared" ca="1" si="550"/>
        <v>0.22428834488887223</v>
      </c>
      <c r="AE434" s="336">
        <f t="shared" ca="1" si="550"/>
        <v>0.11594745639815721</v>
      </c>
      <c r="AF434" s="336">
        <f t="shared" ca="1" si="550"/>
        <v>8.0368627662787753E-3</v>
      </c>
      <c r="AG434" s="336">
        <f t="shared" ca="1" si="550"/>
        <v>-1.4712860901811837</v>
      </c>
      <c r="AH434" s="336"/>
      <c r="AI434" s="336"/>
      <c r="AJ434" s="336"/>
      <c r="AK434" s="336"/>
      <c r="AL434" s="54"/>
      <c r="AM434" s="54"/>
      <c r="AN434" s="53"/>
      <c r="AO434" s="55"/>
      <c r="AP434" s="55"/>
      <c r="AQ434" s="55"/>
      <c r="AR434" s="53"/>
    </row>
    <row r="435" spans="1:44" customFormat="1" x14ac:dyDescent="0.3">
      <c r="A435" s="53"/>
      <c r="B435" s="53"/>
      <c r="C435" s="53"/>
      <c r="D435" s="53"/>
      <c r="E435" s="53"/>
      <c r="F435" s="54"/>
      <c r="G435" s="165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3"/>
      <c r="AB435" s="336">
        <f t="shared" ca="1" si="610"/>
        <v>-1.1547053415225226</v>
      </c>
      <c r="AC435" s="336">
        <f t="shared" ca="1" si="550"/>
        <v>1.4529028098210133</v>
      </c>
      <c r="AD435" s="336">
        <f t="shared" ca="1" si="550"/>
        <v>0.14386662950538601</v>
      </c>
      <c r="AE435" s="336">
        <f t="shared" ca="1" si="550"/>
        <v>9.3657328202644829E-3</v>
      </c>
      <c r="AF435" s="336">
        <f t="shared" ca="1" si="550"/>
        <v>-2.132039160187936E-2</v>
      </c>
      <c r="AG435" s="336">
        <f t="shared" ca="1" si="550"/>
        <v>-1.1895702184815664</v>
      </c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3"/>
    </row>
    <row r="436" spans="1:44" customFormat="1" x14ac:dyDescent="0.3">
      <c r="A436" s="53"/>
      <c r="B436" s="53"/>
      <c r="C436" s="53"/>
      <c r="D436" s="53"/>
      <c r="E436" s="53" t="s">
        <v>172</v>
      </c>
      <c r="F436" s="53">
        <f>F429</f>
        <v>0</v>
      </c>
      <c r="G436" s="56" t="e">
        <f t="shared" ref="G436:G437" ca="1" si="611">AM436</f>
        <v>#N/A</v>
      </c>
      <c r="H436" s="52" t="e">
        <f>INDEX(STATSTABLE,MATCH(F436,bpiTeams,0),MATCH(INDEX(H:H,1,1),statTitles,0))</f>
        <v>#N/A</v>
      </c>
      <c r="I436" s="52" t="e">
        <f>INDEX(STATSTABLE,MATCH(F436,bpiTeams,0),MATCH(INDEX(I:I,1,1),statTitles,0))</f>
        <v>#N/A</v>
      </c>
      <c r="J436" s="52" t="e">
        <f>INDEX(STATSTABLE,MATCH(F436,bpiTeams,0),MATCH(INDEX(J:J,1,1),statTitles,0))</f>
        <v>#N/A</v>
      </c>
      <c r="K436" s="52" t="e">
        <f>INDEX(STATSTABLE,MATCH(F436,bpiTeams,0),MATCH(INDEX(K:K,1,1),statTitles,0))</f>
        <v>#N/A</v>
      </c>
      <c r="L436" s="52" t="e">
        <f>INDEX(STATSTABLE,MATCH(F436,bpiTeams,0),MATCH(INDEX(L:L,1,1),statTitles,0))</f>
        <v>#N/A</v>
      </c>
      <c r="M436" s="52" t="e">
        <f>INDEX(STATSTABLE,MATCH(F436,bpiTeams,0),MATCH(INDEX(M:M,1,1),statTitles,0))</f>
        <v>#N/A</v>
      </c>
      <c r="N436" s="52" t="e">
        <f>INDEX(STATSTABLE,MATCH(F436,bpiTeams,0),MATCH(INDEX(N:N,1,1),statTitles,0))</f>
        <v>#N/A</v>
      </c>
      <c r="O436" s="52" t="e">
        <f>INDEX(STATSTABLE,MATCH(F436,bpiTeams,0),MATCH(INDEX(O:O,1,1),statTitles,0))</f>
        <v>#N/A</v>
      </c>
      <c r="P436" s="52" t="e">
        <f>INDEX(STATSTABLE,MATCH(F436,bpiTeams,0),MATCH(INDEX(P:P,1,1),statTitles,0))</f>
        <v>#N/A</v>
      </c>
      <c r="Q436" s="52" t="e">
        <f>INDEX(STATSTABLE,MATCH(F436,bpiTeams,0),MATCH(INDEX(Q:Q,1,1),statTitles,0))</f>
        <v>#N/A</v>
      </c>
      <c r="R436" s="52" t="e">
        <f>INDEX(STATSTABLE,MATCH(F436,bpiTeams,0),MATCH(INDEX(R:R,1,1),statTitles,0))</f>
        <v>#N/A</v>
      </c>
      <c r="S436" s="52" t="e">
        <f>INDEX(STATSTABLE,MATCH(F436,bpiTeams,0),MATCH(INDEX(S:S,1,1),statTitles,0))</f>
        <v>#N/A</v>
      </c>
      <c r="T436" s="52" t="e">
        <f>INDEX(STATSTABLE,MATCH(F436,bpiTeams,0),MATCH(INDEX(T:T,1,1),statTitles,0))</f>
        <v>#N/A</v>
      </c>
      <c r="U436" s="52" t="e">
        <f>INDEX(STATSTABLE,MATCH(F436,bpiTeams,0),MATCH(INDEX(U:U,1,1),statTitles,0))</f>
        <v>#N/A</v>
      </c>
      <c r="V436" s="52" t="e">
        <f>INDEX(STATSTABLE,MATCH(F436,bpiTeams,0),MATCH(INDEX(V:V,1,1),statTitles,0))</f>
        <v>#N/A</v>
      </c>
      <c r="W436" s="52" t="e">
        <f>INDEX(STATSTABLE,MATCH(F436,bpiTeams,0),MATCH(INDEX(W:W,1,1),statTitles,0))</f>
        <v>#N/A</v>
      </c>
      <c r="X436" s="52" t="e">
        <f>INDEX(STATSTABLE,MATCH(F436,bpiTeams,0),MATCH(INDEX(X:X,1,1),statTitles,0))</f>
        <v>#N/A</v>
      </c>
      <c r="Y436" s="52" t="e">
        <f>INDEX(STATSTABLE,MATCH(F436,bpiTeams,0),MATCH(INDEX(Y:Y,1,1),statTitles,0))</f>
        <v>#N/A</v>
      </c>
      <c r="Z436" s="52" t="e">
        <f>INDEX(STATSTABLE,MATCH(F436,bpiTeams,0),MATCH(INDEX(Z:Z,1,1),statTitles,0))</f>
        <v>#N/A</v>
      </c>
      <c r="AA436" s="55" t="e">
        <f t="shared" ref="AA436:AA437" si="612">(K436-(R436*S436)/100-3*(M436*N436)/100)/2</f>
        <v>#N/A</v>
      </c>
      <c r="AB436" s="55" t="e">
        <f t="shared" ref="AB436:AB437" si="613">SUM(AA436,(M436*N436/100))/(I436/100)</f>
        <v>#N/A</v>
      </c>
      <c r="AC436" s="55" t="e">
        <f t="shared" ref="AC436" si="614">X436*0.5+X437*0.5</f>
        <v>#N/A</v>
      </c>
      <c r="AD436" s="55" t="e">
        <f t="shared" ref="AD436:AD437" si="615">M436/AB436</f>
        <v>#N/A</v>
      </c>
      <c r="AE436" s="336" t="e">
        <f t="shared" ref="AE436:AE437" si="616">AA436/(AB436-M436)</f>
        <v>#N/A</v>
      </c>
      <c r="AF436" s="223" t="e">
        <f ca="1">INDEX(FGA_COEFFS,1,1)+AC436*INDEX(FGA_COEFFS,1,2)+AB436*INDEX(FGA_COEFFS,1,3)+U436*INDEX(FGA_COEFFS,1,4)+T437*INDEX(FGA_COEFFS,1,5)+V436*INDEX(FGA_COEFFS,1,6)+W437*INDEX(FGA_COEFFS,1,7)+P437*INDEX(FGA_COEFFS,1,8)+AB440*AB441</f>
        <v>#N/A</v>
      </c>
      <c r="AG436" s="223" t="e">
        <f ca="1">INDEX(THREEPTA_COEFFS,1,1)+AF436*INDEX(THREEPTA_COEFFS,1,2)+M436*INDEX(THREEPTA_COEFFS,1,3)+AD436*INDEX(THREEPTA_COEFFS,1,4)+N436*INDEX(THREEPTA_COEFFS,1,5)+O437*INDEX(THREEPTA_COEFFS,1,6)+AC440*AC441</f>
        <v>#N/A</v>
      </c>
      <c r="AH436" s="223" t="e">
        <f ca="1">INDEX(THREEPTPCT_COEFFS,1,1)+N436*INDEX(THREEPTPCT_COEFFS,1,2)+O437*INDEX(THREEPTPCT_COEFFS,1,3)+AD440*AD441</f>
        <v>#N/A</v>
      </c>
      <c r="AI436" s="55" t="e">
        <f t="shared" ref="AI436:AI437" ca="1" si="617">AF436-AG436</f>
        <v>#N/A</v>
      </c>
      <c r="AJ436" s="223" t="e">
        <f ca="1">INDEX(TWOPTPCT_COEFFS,1,1)+AE436*INDEX(TWOPTPCT_COEFFS,1,2)+L437*INDEX(TWOPTPCT_COEFFS,1,3)+J437*INDEX(TWOPTPCT_COEFFS,1,4)+O437*INDEX(TWOPTPCT_COEFFS,1,5)+AE440*AE441</f>
        <v>#N/A</v>
      </c>
      <c r="AK436" s="223" t="e">
        <f ca="1">INDEX(FTA_COEFFS,1,1)+R436*INDEX(FTA_COEFFS,1,2)+Q437*INDEX(FTA_COEFFS,1,3)+(T436+U436)*INDEX(FTA_COEFFS,1,4)+(T437+U437)*INDEX(FTA_COEFFS,1,5)+P437*INDEX(FTA_COEFFS,1,6)+AF440*AF441</f>
        <v>#N/A</v>
      </c>
      <c r="AL436" s="223" t="e">
        <f ca="1">INDEX(FTPCT_COEFFS,1,1)+S436*INDEX(FTPCT_COEFFS,1,2)+I436*INDEX(FTPCT_COEFFS,1,3)+J437*INDEX(FTPCT_COEFFS,1,4)+AG440*AG441</f>
        <v>#N/A</v>
      </c>
      <c r="AM436" s="338" t="e">
        <f t="shared" ref="AM436:AM437" ca="1" si="618">AG436*AH436/100+AI436*AJ436+AK436*AL436/100</f>
        <v>#N/A</v>
      </c>
      <c r="AN436" s="55"/>
      <c r="AO436" s="55"/>
      <c r="AP436" s="55"/>
      <c r="AQ436" s="55"/>
      <c r="AR436" s="53"/>
    </row>
    <row r="437" spans="1:44" customFormat="1" x14ac:dyDescent="0.3">
      <c r="A437" s="53"/>
      <c r="B437" s="53"/>
      <c r="C437" s="53"/>
      <c r="D437" s="53"/>
      <c r="E437" s="53" t="s">
        <v>175</v>
      </c>
      <c r="F437" s="54" t="e">
        <f>F430</f>
        <v>#N/A</v>
      </c>
      <c r="G437" s="56" t="e">
        <f t="shared" ca="1" si="611"/>
        <v>#N/A</v>
      </c>
      <c r="H437" s="52" t="e">
        <f>INDEX(STATSTABLE,MATCH(F437,bpiTeams,0),MATCH(INDEX(H:H,1,1),statTitles,0))</f>
        <v>#N/A</v>
      </c>
      <c r="I437" s="52" t="e">
        <f>INDEX(STATSTABLE,MATCH(F437,bpiTeams,0),MATCH(INDEX(I:I,1,1),statTitles,0))</f>
        <v>#N/A</v>
      </c>
      <c r="J437" s="52" t="e">
        <f>INDEX(STATSTABLE,MATCH(F437,bpiTeams,0),MATCH(INDEX(J:J,1,1),statTitles,0))</f>
        <v>#N/A</v>
      </c>
      <c r="K437" s="52" t="e">
        <f>INDEX(STATSTABLE,MATCH(F437,bpiTeams,0),MATCH(INDEX(K:K,1,1),statTitles,0))</f>
        <v>#N/A</v>
      </c>
      <c r="L437" s="52" t="e">
        <f>INDEX(STATSTABLE,MATCH(F437,bpiTeams,0),MATCH(INDEX(L:L,1,1),statTitles,0))</f>
        <v>#N/A</v>
      </c>
      <c r="M437" s="52" t="e">
        <f>INDEX(STATSTABLE,MATCH(F437,bpiTeams,0),MATCH(INDEX(M:M,1,1),statTitles,0))</f>
        <v>#N/A</v>
      </c>
      <c r="N437" s="52" t="e">
        <f>INDEX(STATSTABLE,MATCH(F437,bpiTeams,0),MATCH(INDEX(N:N,1,1),statTitles,0))</f>
        <v>#N/A</v>
      </c>
      <c r="O437" s="52" t="e">
        <f>INDEX(STATSTABLE,MATCH(F437,bpiTeams,0),MATCH(INDEX(O:O,1,1),statTitles,0))</f>
        <v>#N/A</v>
      </c>
      <c r="P437" s="52" t="e">
        <f>INDEX(STATSTABLE,MATCH(F437,bpiTeams,0),MATCH(INDEX(P:P,1,1),statTitles,0))</f>
        <v>#N/A</v>
      </c>
      <c r="Q437" s="52" t="e">
        <f>INDEX(STATSTABLE,MATCH(F437,bpiTeams,0),MATCH(INDEX(Q:Q,1,1),statTitles,0))</f>
        <v>#N/A</v>
      </c>
      <c r="R437" s="52" t="e">
        <f>INDEX(STATSTABLE,MATCH(F437,bpiTeams,0),MATCH(INDEX(R:R,1,1),statTitles,0))</f>
        <v>#N/A</v>
      </c>
      <c r="S437" s="52" t="e">
        <f>INDEX(STATSTABLE,MATCH(F437,bpiTeams,0),MATCH(INDEX(S:S,1,1),statTitles,0))</f>
        <v>#N/A</v>
      </c>
      <c r="T437" s="52" t="e">
        <f>INDEX(STATSTABLE,MATCH(F437,bpiTeams,0),MATCH(INDEX(T:T,1,1),statTitles,0))</f>
        <v>#N/A</v>
      </c>
      <c r="U437" s="52" t="e">
        <f>INDEX(STATSTABLE,MATCH(F437,bpiTeams,0),MATCH(INDEX(U:U,1,1),statTitles,0))</f>
        <v>#N/A</v>
      </c>
      <c r="V437" s="52" t="e">
        <f>INDEX(STATSTABLE,MATCH(F437,bpiTeams,0),MATCH(INDEX(V:V,1,1),statTitles,0))</f>
        <v>#N/A</v>
      </c>
      <c r="W437" s="52" t="e">
        <f>INDEX(STATSTABLE,MATCH(F437,bpiTeams,0),MATCH(INDEX(W:W,1,1),statTitles,0))</f>
        <v>#N/A</v>
      </c>
      <c r="X437" s="52" t="e">
        <f>INDEX(STATSTABLE,MATCH(F437,bpiTeams,0),MATCH(INDEX(X:X,1,1),statTitles,0))</f>
        <v>#N/A</v>
      </c>
      <c r="Y437" s="52" t="e">
        <f>INDEX(STATSTABLE,MATCH(F437,bpiTeams,0),MATCH(INDEX(Y:Y,1,1),statTitles,0))</f>
        <v>#N/A</v>
      </c>
      <c r="Z437" s="52" t="e">
        <f>INDEX(STATSTABLE,MATCH(F437,bpiTeams,0),MATCH(INDEX(Z:Z,1,1),statTitles,0))</f>
        <v>#N/A</v>
      </c>
      <c r="AA437" s="55" t="e">
        <f t="shared" si="612"/>
        <v>#N/A</v>
      </c>
      <c r="AB437" s="55" t="e">
        <f t="shared" si="613"/>
        <v>#N/A</v>
      </c>
      <c r="AC437" s="55" t="e">
        <f t="shared" ref="AC437" si="619">AC436</f>
        <v>#N/A</v>
      </c>
      <c r="AD437" s="55" t="e">
        <f t="shared" si="615"/>
        <v>#N/A</v>
      </c>
      <c r="AE437" s="336" t="e">
        <f t="shared" si="616"/>
        <v>#N/A</v>
      </c>
      <c r="AF437" s="223" t="e">
        <f ca="1">INDEX(FGA_COEFFS,1,1)+AC437*INDEX(FGA_COEFFS,1,2)+AB437*INDEX(FGA_COEFFS,1,3)+U437*INDEX(FGA_COEFFS,1,4)+T436*INDEX(FGA_COEFFS,1,5)+V437*INDEX(FGA_COEFFS,1,6)+W436*INDEX(FGA_COEFFS,1,7)+P436*INDEX(FGA_COEFFS,1,8)+AB440*AB442</f>
        <v>#N/A</v>
      </c>
      <c r="AG437" s="223" t="e">
        <f ca="1">INDEX(THREEPTA_COEFFS,1,1)+AF437*INDEX(THREEPTA_COEFFS,1,2)+M437*INDEX(THREEPTA_COEFFS,1,3)+AD437*INDEX(THREEPTA_COEFFS,1,4)+N437*INDEX(THREEPTA_COEFFS,1,5)+O436*INDEX(THREEPTA_COEFFS,1,6)+AC440*AC442</f>
        <v>#N/A</v>
      </c>
      <c r="AH437" s="223" t="e">
        <f ca="1">INDEX(THREEPTPCT_COEFFS,1,1)+N437*INDEX(THREEPTPCT_COEFFS,1,2)+O436*INDEX(THREEPTPCT_COEFFS,1,3)+AD440*AD442</f>
        <v>#N/A</v>
      </c>
      <c r="AI437" s="55" t="e">
        <f t="shared" ca="1" si="617"/>
        <v>#N/A</v>
      </c>
      <c r="AJ437" s="223" t="e">
        <f ca="1">INDEX(TWOPTPCT_COEFFS,1,1)+AE437*INDEX(TWOPTPCT_COEFFS,1,2)+L436*INDEX(TWOPTPCT_COEFFS,1,3)+J436*INDEX(TWOPTPCT_COEFFS,1,4)+O436*INDEX(TWOPTPCT_COEFFS,1,5)+AE440*AE442</f>
        <v>#N/A</v>
      </c>
      <c r="AK437" s="223" t="e">
        <f ca="1">INDEX(FTA_COEFFS,1,1)+R437*INDEX(FTA_COEFFS,1,2)+Q436*INDEX(FTA_COEFFS,1,3)+(T437+U437)*INDEX(FTA_COEFFS,1,4)+(T436+U436)*INDEX(FTA_COEFFS,1,5)+P436*INDEX(FTA_COEFFS,1,6)+AF440*AF442</f>
        <v>#N/A</v>
      </c>
      <c r="AL437" s="223" t="e">
        <f ca="1">INDEX(FTPCT_COEFFS,1,1)+S437*INDEX(FTPCT_COEFFS,1,2)+I437*INDEX(FTPCT_COEFFS,1,3)+J436*INDEX(FTPCT_COEFFS,1,4)+AG440*AG442</f>
        <v>#N/A</v>
      </c>
      <c r="AM437" s="338" t="e">
        <f t="shared" ca="1" si="618"/>
        <v>#N/A</v>
      </c>
      <c r="AN437" s="55"/>
      <c r="AO437" s="55"/>
      <c r="AP437" s="55"/>
      <c r="AQ437" s="55"/>
      <c r="AR437" s="53"/>
    </row>
    <row r="438" spans="1:44" customFormat="1" x14ac:dyDescent="0.3">
      <c r="A438" s="53"/>
      <c r="B438" s="53"/>
      <c r="C438" s="53"/>
      <c r="D438" s="53"/>
      <c r="E438" s="64" t="e">
        <f ca="1">IF(G437&gt;G436,F437,F436)</f>
        <v>#N/A</v>
      </c>
      <c r="F438" s="53"/>
      <c r="G438" s="56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5"/>
      <c r="AB438" s="55"/>
      <c r="AC438" s="55"/>
      <c r="AD438" s="55"/>
      <c r="AE438" s="55"/>
      <c r="AF438" s="337"/>
      <c r="AG438" s="337"/>
      <c r="AH438" s="337"/>
      <c r="AI438" s="337"/>
      <c r="AJ438" s="337"/>
      <c r="AK438" s="337"/>
      <c r="AL438" s="337"/>
      <c r="AM438" s="337"/>
      <c r="AN438" s="55"/>
      <c r="AO438" s="55"/>
      <c r="AP438" s="55"/>
      <c r="AQ438" s="55"/>
      <c r="AR438" s="53"/>
    </row>
    <row r="439" spans="1:44" customFormat="1" x14ac:dyDescent="0.3">
      <c r="A439" s="53"/>
      <c r="B439" s="53"/>
      <c r="C439" s="53"/>
      <c r="D439" s="53"/>
      <c r="E439" s="53"/>
      <c r="F439" s="53"/>
      <c r="G439" s="166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4" t="s">
        <v>1305</v>
      </c>
      <c r="AB439" s="54" t="s">
        <v>128</v>
      </c>
      <c r="AC439" s="54" t="s">
        <v>157</v>
      </c>
      <c r="AD439" s="54" t="s">
        <v>151</v>
      </c>
      <c r="AE439" s="54" t="s">
        <v>1327</v>
      </c>
      <c r="AF439" s="54" t="s">
        <v>129</v>
      </c>
      <c r="AG439" s="54" t="s">
        <v>116</v>
      </c>
      <c r="AH439" s="54"/>
      <c r="AI439" s="54"/>
      <c r="AJ439" s="54"/>
      <c r="AK439" s="54"/>
      <c r="AL439" s="54"/>
      <c r="AM439" s="54"/>
      <c r="AN439" s="53"/>
      <c r="AO439" s="53"/>
      <c r="AP439" s="53"/>
      <c r="AQ439" s="53"/>
      <c r="AR439" s="53"/>
    </row>
    <row r="440" spans="1:44" customFormat="1" x14ac:dyDescent="0.3">
      <c r="A440" s="53"/>
      <c r="B440" s="53"/>
      <c r="C440" s="53"/>
      <c r="D440" s="53" t="e">
        <f ca="1">IF(G436&gt;(G437+(W436-W437)/2),1,IF(G437&gt;(G436+(W437-W436)/2),0,"Close"))</f>
        <v>#N/A</v>
      </c>
      <c r="E440" s="53"/>
      <c r="F440" s="53"/>
      <c r="G440" s="166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4"/>
      <c r="AB440" s="54">
        <f>Formulas!A440</f>
        <v>0</v>
      </c>
      <c r="AC440" s="54">
        <f>Formulas!A447</f>
        <v>0</v>
      </c>
      <c r="AD440" s="54">
        <f>Formulas!A454</f>
        <v>0</v>
      </c>
      <c r="AE440" s="54">
        <f>Formulas!A461</f>
        <v>0</v>
      </c>
      <c r="AF440" s="54">
        <f>Formulas!A468</f>
        <v>0</v>
      </c>
      <c r="AG440" s="54">
        <f>Formulas!A475</f>
        <v>0</v>
      </c>
      <c r="AH440" s="54"/>
      <c r="AI440" s="336"/>
      <c r="AJ440" s="336"/>
      <c r="AK440" s="336"/>
      <c r="AL440" s="54"/>
      <c r="AM440" s="54"/>
      <c r="AN440" s="53"/>
      <c r="AO440" s="53"/>
      <c r="AP440" s="53"/>
      <c r="AQ440" s="53"/>
      <c r="AR440" s="53"/>
    </row>
    <row r="441" spans="1:44" customFormat="1" x14ac:dyDescent="0.3">
      <c r="A441" s="53"/>
      <c r="B441" s="53"/>
      <c r="C441" s="53"/>
      <c r="D441" s="53"/>
      <c r="E441" s="53"/>
      <c r="F441" s="53"/>
      <c r="G441" s="166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336"/>
      <c r="AB441" s="336">
        <f t="shared" ref="AB441:AB442" ca="1" si="620">1.5*RAND()^2*IF(RAND()&gt;0.5,1,-1)</f>
        <v>9.6060071235944372E-2</v>
      </c>
      <c r="AC441" s="336">
        <f t="shared" ca="1" si="550"/>
        <v>-1.3086528285678583</v>
      </c>
      <c r="AD441" s="336">
        <f t="shared" ca="1" si="550"/>
        <v>-0.2083551924210974</v>
      </c>
      <c r="AE441" s="336">
        <f t="shared" ca="1" si="550"/>
        <v>1.0517757329316282</v>
      </c>
      <c r="AF441" s="336">
        <f t="shared" ca="1" si="550"/>
        <v>0.70203031509665792</v>
      </c>
      <c r="AG441" s="336">
        <f t="shared" ca="1" si="550"/>
        <v>-9.2692427580725115E-2</v>
      </c>
      <c r="AH441" s="336"/>
      <c r="AI441" s="336"/>
      <c r="AJ441" s="336"/>
      <c r="AK441" s="336"/>
      <c r="AL441" s="54"/>
      <c r="AM441" s="54"/>
      <c r="AN441" s="53"/>
      <c r="AO441" s="55"/>
      <c r="AP441" s="55"/>
      <c r="AQ441" s="55"/>
      <c r="AR441" s="53"/>
    </row>
    <row r="442" spans="1:44" customFormat="1" x14ac:dyDescent="0.3">
      <c r="A442" s="53"/>
      <c r="B442" s="53"/>
      <c r="C442" s="53"/>
      <c r="D442" s="53"/>
      <c r="E442" s="53"/>
      <c r="F442" s="54"/>
      <c r="G442" s="165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3"/>
      <c r="AB442" s="336">
        <f t="shared" ca="1" si="620"/>
        <v>0.79352529377041703</v>
      </c>
      <c r="AC442" s="336">
        <f t="shared" ca="1" si="550"/>
        <v>0.51199963126041603</v>
      </c>
      <c r="AD442" s="336">
        <f t="shared" ca="1" si="550"/>
        <v>-0.81882619653822042</v>
      </c>
      <c r="AE442" s="336">
        <f t="shared" ca="1" si="550"/>
        <v>-1.2296844986519373</v>
      </c>
      <c r="AF442" s="336">
        <f t="shared" ca="1" si="550"/>
        <v>-0.35068188291554403</v>
      </c>
      <c r="AG442" s="336">
        <f t="shared" ca="1" si="550"/>
        <v>-0.17397712035658822</v>
      </c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3"/>
    </row>
    <row r="443" spans="1:44" customFormat="1" x14ac:dyDescent="0.3">
      <c r="A443" s="53"/>
      <c r="B443" s="53"/>
      <c r="C443" s="53"/>
      <c r="D443" s="53"/>
      <c r="E443" s="53" t="s">
        <v>172</v>
      </c>
      <c r="F443" s="53">
        <f>F436</f>
        <v>0</v>
      </c>
      <c r="G443" s="56" t="e">
        <f t="shared" ref="G443:G444" ca="1" si="621">AM443</f>
        <v>#N/A</v>
      </c>
      <c r="H443" s="52" t="e">
        <f>INDEX(STATSTABLE,MATCH(F443,bpiTeams,0),MATCH(INDEX(H:H,1,1),statTitles,0))</f>
        <v>#N/A</v>
      </c>
      <c r="I443" s="52" t="e">
        <f>INDEX(STATSTABLE,MATCH(F443,bpiTeams,0),MATCH(INDEX(I:I,1,1),statTitles,0))</f>
        <v>#N/A</v>
      </c>
      <c r="J443" s="52" t="e">
        <f>INDEX(STATSTABLE,MATCH(F443,bpiTeams,0),MATCH(INDEX(J:J,1,1),statTitles,0))</f>
        <v>#N/A</v>
      </c>
      <c r="K443" s="52" t="e">
        <f>INDEX(STATSTABLE,MATCH(F443,bpiTeams,0),MATCH(INDEX(K:K,1,1),statTitles,0))</f>
        <v>#N/A</v>
      </c>
      <c r="L443" s="52" t="e">
        <f>INDEX(STATSTABLE,MATCH(F443,bpiTeams,0),MATCH(INDEX(L:L,1,1),statTitles,0))</f>
        <v>#N/A</v>
      </c>
      <c r="M443" s="52" t="e">
        <f>INDEX(STATSTABLE,MATCH(F443,bpiTeams,0),MATCH(INDEX(M:M,1,1),statTitles,0))</f>
        <v>#N/A</v>
      </c>
      <c r="N443" s="52" t="e">
        <f>INDEX(STATSTABLE,MATCH(F443,bpiTeams,0),MATCH(INDEX(N:N,1,1),statTitles,0))</f>
        <v>#N/A</v>
      </c>
      <c r="O443" s="52" t="e">
        <f>INDEX(STATSTABLE,MATCH(F443,bpiTeams,0),MATCH(INDEX(O:O,1,1),statTitles,0))</f>
        <v>#N/A</v>
      </c>
      <c r="P443" s="52" t="e">
        <f>INDEX(STATSTABLE,MATCH(F443,bpiTeams,0),MATCH(INDEX(P:P,1,1),statTitles,0))</f>
        <v>#N/A</v>
      </c>
      <c r="Q443" s="52" t="e">
        <f>INDEX(STATSTABLE,MATCH(F443,bpiTeams,0),MATCH(INDEX(Q:Q,1,1),statTitles,0))</f>
        <v>#N/A</v>
      </c>
      <c r="R443" s="52" t="e">
        <f>INDEX(STATSTABLE,MATCH(F443,bpiTeams,0),MATCH(INDEX(R:R,1,1),statTitles,0))</f>
        <v>#N/A</v>
      </c>
      <c r="S443" s="52" t="e">
        <f>INDEX(STATSTABLE,MATCH(F443,bpiTeams,0),MATCH(INDEX(S:S,1,1),statTitles,0))</f>
        <v>#N/A</v>
      </c>
      <c r="T443" s="52" t="e">
        <f>INDEX(STATSTABLE,MATCH(F443,bpiTeams,0),MATCH(INDEX(T:T,1,1),statTitles,0))</f>
        <v>#N/A</v>
      </c>
      <c r="U443" s="52" t="e">
        <f>INDEX(STATSTABLE,MATCH(F443,bpiTeams,0),MATCH(INDEX(U:U,1,1),statTitles,0))</f>
        <v>#N/A</v>
      </c>
      <c r="V443" s="52" t="e">
        <f>INDEX(STATSTABLE,MATCH(F443,bpiTeams,0),MATCH(INDEX(V:V,1,1),statTitles,0))</f>
        <v>#N/A</v>
      </c>
      <c r="W443" s="52" t="e">
        <f>INDEX(STATSTABLE,MATCH(F443,bpiTeams,0),MATCH(INDEX(W:W,1,1),statTitles,0))</f>
        <v>#N/A</v>
      </c>
      <c r="X443" s="52" t="e">
        <f>INDEX(STATSTABLE,MATCH(F443,bpiTeams,0),MATCH(INDEX(X:X,1,1),statTitles,0))</f>
        <v>#N/A</v>
      </c>
      <c r="Y443" s="52" t="e">
        <f>INDEX(STATSTABLE,MATCH(F443,bpiTeams,0),MATCH(INDEX(Y:Y,1,1),statTitles,0))</f>
        <v>#N/A</v>
      </c>
      <c r="Z443" s="52" t="e">
        <f>INDEX(STATSTABLE,MATCH(F443,bpiTeams,0),MATCH(INDEX(Z:Z,1,1),statTitles,0))</f>
        <v>#N/A</v>
      </c>
      <c r="AA443" s="55" t="e">
        <f t="shared" ref="AA443:AA444" si="622">(K443-(R443*S443)/100-3*(M443*N443)/100)/2</f>
        <v>#N/A</v>
      </c>
      <c r="AB443" s="55" t="e">
        <f t="shared" ref="AB443:AB444" si="623">SUM(AA443,(M443*N443/100))/(I443/100)</f>
        <v>#N/A</v>
      </c>
      <c r="AC443" s="55" t="e">
        <f t="shared" ref="AC443" si="624">X443*0.5+X444*0.5</f>
        <v>#N/A</v>
      </c>
      <c r="AD443" s="55" t="e">
        <f t="shared" ref="AD443:AD444" si="625">M443/AB443</f>
        <v>#N/A</v>
      </c>
      <c r="AE443" s="336" t="e">
        <f t="shared" ref="AE443:AE444" si="626">AA443/(AB443-M443)</f>
        <v>#N/A</v>
      </c>
      <c r="AF443" s="223" t="e">
        <f ca="1">INDEX(FGA_COEFFS,1,1)+AC443*INDEX(FGA_COEFFS,1,2)+AB443*INDEX(FGA_COEFFS,1,3)+U443*INDEX(FGA_COEFFS,1,4)+T444*INDEX(FGA_COEFFS,1,5)+V443*INDEX(FGA_COEFFS,1,6)+W444*INDEX(FGA_COEFFS,1,7)+P444*INDEX(FGA_COEFFS,1,8)+AB447*AB448</f>
        <v>#N/A</v>
      </c>
      <c r="AG443" s="223" t="e">
        <f ca="1">INDEX(THREEPTA_COEFFS,1,1)+AF443*INDEX(THREEPTA_COEFFS,1,2)+M443*INDEX(THREEPTA_COEFFS,1,3)+AD443*INDEX(THREEPTA_COEFFS,1,4)+N443*INDEX(THREEPTA_COEFFS,1,5)+O444*INDEX(THREEPTA_COEFFS,1,6)+AC447*AC448</f>
        <v>#N/A</v>
      </c>
      <c r="AH443" s="223" t="e">
        <f ca="1">INDEX(THREEPTPCT_COEFFS,1,1)+N443*INDEX(THREEPTPCT_COEFFS,1,2)+O444*INDEX(THREEPTPCT_COEFFS,1,3)+AD447*AD448</f>
        <v>#N/A</v>
      </c>
      <c r="AI443" s="55" t="e">
        <f t="shared" ref="AI443:AI444" ca="1" si="627">AF443-AG443</f>
        <v>#N/A</v>
      </c>
      <c r="AJ443" s="223" t="e">
        <f ca="1">INDEX(TWOPTPCT_COEFFS,1,1)+AE443*INDEX(TWOPTPCT_COEFFS,1,2)+L444*INDEX(TWOPTPCT_COEFFS,1,3)+J444*INDEX(TWOPTPCT_COEFFS,1,4)+O444*INDEX(TWOPTPCT_COEFFS,1,5)+AE447*AE448</f>
        <v>#N/A</v>
      </c>
      <c r="AK443" s="223" t="e">
        <f ca="1">INDEX(FTA_COEFFS,1,1)+R443*INDEX(FTA_COEFFS,1,2)+Q444*INDEX(FTA_COEFFS,1,3)+(T443+U443)*INDEX(FTA_COEFFS,1,4)+(T444+U444)*INDEX(FTA_COEFFS,1,5)+P444*INDEX(FTA_COEFFS,1,6)+AF447*AF448</f>
        <v>#N/A</v>
      </c>
      <c r="AL443" s="223" t="e">
        <f ca="1">INDEX(FTPCT_COEFFS,1,1)+S443*INDEX(FTPCT_COEFFS,1,2)+I443*INDEX(FTPCT_COEFFS,1,3)+J444*INDEX(FTPCT_COEFFS,1,4)+AG447*AG448</f>
        <v>#N/A</v>
      </c>
      <c r="AM443" s="338" t="e">
        <f t="shared" ref="AM443:AM444" ca="1" si="628">AG443*AH443/100+AI443*AJ443+AK443*AL443/100</f>
        <v>#N/A</v>
      </c>
      <c r="AN443" s="55"/>
      <c r="AO443" s="55"/>
      <c r="AP443" s="55"/>
      <c r="AQ443" s="55"/>
      <c r="AR443" s="53"/>
    </row>
    <row r="444" spans="1:44" customFormat="1" x14ac:dyDescent="0.3">
      <c r="A444" s="53"/>
      <c r="B444" s="53"/>
      <c r="C444" s="53"/>
      <c r="D444" s="53"/>
      <c r="E444" s="53" t="s">
        <v>175</v>
      </c>
      <c r="F444" s="54" t="e">
        <f>F437</f>
        <v>#N/A</v>
      </c>
      <c r="G444" s="56" t="e">
        <f t="shared" ca="1" si="621"/>
        <v>#N/A</v>
      </c>
      <c r="H444" s="52" t="e">
        <f>INDEX(STATSTABLE,MATCH(F444,bpiTeams,0),MATCH(INDEX(H:H,1,1),statTitles,0))</f>
        <v>#N/A</v>
      </c>
      <c r="I444" s="52" t="e">
        <f>INDEX(STATSTABLE,MATCH(F444,bpiTeams,0),MATCH(INDEX(I:I,1,1),statTitles,0))</f>
        <v>#N/A</v>
      </c>
      <c r="J444" s="52" t="e">
        <f>INDEX(STATSTABLE,MATCH(F444,bpiTeams,0),MATCH(INDEX(J:J,1,1),statTitles,0))</f>
        <v>#N/A</v>
      </c>
      <c r="K444" s="52" t="e">
        <f>INDEX(STATSTABLE,MATCH(F444,bpiTeams,0),MATCH(INDEX(K:K,1,1),statTitles,0))</f>
        <v>#N/A</v>
      </c>
      <c r="L444" s="52" t="e">
        <f>INDEX(STATSTABLE,MATCH(F444,bpiTeams,0),MATCH(INDEX(L:L,1,1),statTitles,0))</f>
        <v>#N/A</v>
      </c>
      <c r="M444" s="52" t="e">
        <f>INDEX(STATSTABLE,MATCH(F444,bpiTeams,0),MATCH(INDEX(M:M,1,1),statTitles,0))</f>
        <v>#N/A</v>
      </c>
      <c r="N444" s="52" t="e">
        <f>INDEX(STATSTABLE,MATCH(F444,bpiTeams,0),MATCH(INDEX(N:N,1,1),statTitles,0))</f>
        <v>#N/A</v>
      </c>
      <c r="O444" s="52" t="e">
        <f>INDEX(STATSTABLE,MATCH(F444,bpiTeams,0),MATCH(INDEX(O:O,1,1),statTitles,0))</f>
        <v>#N/A</v>
      </c>
      <c r="P444" s="52" t="e">
        <f>INDEX(STATSTABLE,MATCH(F444,bpiTeams,0),MATCH(INDEX(P:P,1,1),statTitles,0))</f>
        <v>#N/A</v>
      </c>
      <c r="Q444" s="52" t="e">
        <f>INDEX(STATSTABLE,MATCH(F444,bpiTeams,0),MATCH(INDEX(Q:Q,1,1),statTitles,0))</f>
        <v>#N/A</v>
      </c>
      <c r="R444" s="52" t="e">
        <f>INDEX(STATSTABLE,MATCH(F444,bpiTeams,0),MATCH(INDEX(R:R,1,1),statTitles,0))</f>
        <v>#N/A</v>
      </c>
      <c r="S444" s="52" t="e">
        <f>INDEX(STATSTABLE,MATCH(F444,bpiTeams,0),MATCH(INDEX(S:S,1,1),statTitles,0))</f>
        <v>#N/A</v>
      </c>
      <c r="T444" s="52" t="e">
        <f>INDEX(STATSTABLE,MATCH(F444,bpiTeams,0),MATCH(INDEX(T:T,1,1),statTitles,0))</f>
        <v>#N/A</v>
      </c>
      <c r="U444" s="52" t="e">
        <f>INDEX(STATSTABLE,MATCH(F444,bpiTeams,0),MATCH(INDEX(U:U,1,1),statTitles,0))</f>
        <v>#N/A</v>
      </c>
      <c r="V444" s="52" t="e">
        <f>INDEX(STATSTABLE,MATCH(F444,bpiTeams,0),MATCH(INDEX(V:V,1,1),statTitles,0))</f>
        <v>#N/A</v>
      </c>
      <c r="W444" s="52" t="e">
        <f>INDEX(STATSTABLE,MATCH(F444,bpiTeams,0),MATCH(INDEX(W:W,1,1),statTitles,0))</f>
        <v>#N/A</v>
      </c>
      <c r="X444" s="52" t="e">
        <f>INDEX(STATSTABLE,MATCH(F444,bpiTeams,0),MATCH(INDEX(X:X,1,1),statTitles,0))</f>
        <v>#N/A</v>
      </c>
      <c r="Y444" s="52" t="e">
        <f>INDEX(STATSTABLE,MATCH(F444,bpiTeams,0),MATCH(INDEX(Y:Y,1,1),statTitles,0))</f>
        <v>#N/A</v>
      </c>
      <c r="Z444" s="52" t="e">
        <f>INDEX(STATSTABLE,MATCH(F444,bpiTeams,0),MATCH(INDEX(Z:Z,1,1),statTitles,0))</f>
        <v>#N/A</v>
      </c>
      <c r="AA444" s="55" t="e">
        <f t="shared" si="622"/>
        <v>#N/A</v>
      </c>
      <c r="AB444" s="55" t="e">
        <f t="shared" si="623"/>
        <v>#N/A</v>
      </c>
      <c r="AC444" s="55" t="e">
        <f t="shared" ref="AC444" si="629">AC443</f>
        <v>#N/A</v>
      </c>
      <c r="AD444" s="55" t="e">
        <f t="shared" si="625"/>
        <v>#N/A</v>
      </c>
      <c r="AE444" s="336" t="e">
        <f t="shared" si="626"/>
        <v>#N/A</v>
      </c>
      <c r="AF444" s="223" t="e">
        <f ca="1">INDEX(FGA_COEFFS,1,1)+AC444*INDEX(FGA_COEFFS,1,2)+AB444*INDEX(FGA_COEFFS,1,3)+U444*INDEX(FGA_COEFFS,1,4)+T443*INDEX(FGA_COEFFS,1,5)+V444*INDEX(FGA_COEFFS,1,6)+W443*INDEX(FGA_COEFFS,1,7)+P443*INDEX(FGA_COEFFS,1,8)+AB447*AB449</f>
        <v>#N/A</v>
      </c>
      <c r="AG444" s="223" t="e">
        <f ca="1">INDEX(THREEPTA_COEFFS,1,1)+AF444*INDEX(THREEPTA_COEFFS,1,2)+M444*INDEX(THREEPTA_COEFFS,1,3)+AD444*INDEX(THREEPTA_COEFFS,1,4)+N444*INDEX(THREEPTA_COEFFS,1,5)+O443*INDEX(THREEPTA_COEFFS,1,6)+AC447*AC449</f>
        <v>#N/A</v>
      </c>
      <c r="AH444" s="223" t="e">
        <f ca="1">INDEX(THREEPTPCT_COEFFS,1,1)+N444*INDEX(THREEPTPCT_COEFFS,1,2)+O443*INDEX(THREEPTPCT_COEFFS,1,3)+AD447*AD449</f>
        <v>#N/A</v>
      </c>
      <c r="AI444" s="55" t="e">
        <f t="shared" ca="1" si="627"/>
        <v>#N/A</v>
      </c>
      <c r="AJ444" s="223" t="e">
        <f ca="1">INDEX(TWOPTPCT_COEFFS,1,1)+AE444*INDEX(TWOPTPCT_COEFFS,1,2)+L443*INDEX(TWOPTPCT_COEFFS,1,3)+J443*INDEX(TWOPTPCT_COEFFS,1,4)+O443*INDEX(TWOPTPCT_COEFFS,1,5)+AE447*AE449</f>
        <v>#N/A</v>
      </c>
      <c r="AK444" s="223" t="e">
        <f ca="1">INDEX(FTA_COEFFS,1,1)+R444*INDEX(FTA_COEFFS,1,2)+Q443*INDEX(FTA_COEFFS,1,3)+(T444+U444)*INDEX(FTA_COEFFS,1,4)+(T443+U443)*INDEX(FTA_COEFFS,1,5)+P443*INDEX(FTA_COEFFS,1,6)+AF447*AF449</f>
        <v>#N/A</v>
      </c>
      <c r="AL444" s="223" t="e">
        <f ca="1">INDEX(FTPCT_COEFFS,1,1)+S444*INDEX(FTPCT_COEFFS,1,2)+I444*INDEX(FTPCT_COEFFS,1,3)+J443*INDEX(FTPCT_COEFFS,1,4)+AG447*AG449</f>
        <v>#N/A</v>
      </c>
      <c r="AM444" s="338" t="e">
        <f t="shared" ca="1" si="628"/>
        <v>#N/A</v>
      </c>
      <c r="AN444" s="55"/>
      <c r="AO444" s="55"/>
      <c r="AP444" s="55"/>
      <c r="AQ444" s="55"/>
      <c r="AR444" s="53"/>
    </row>
    <row r="445" spans="1:44" customFormat="1" x14ac:dyDescent="0.3">
      <c r="A445" s="53"/>
      <c r="B445" s="53"/>
      <c r="C445" s="53"/>
      <c r="D445" s="53"/>
      <c r="E445" s="64" t="e">
        <f ca="1">IF(G444&gt;G443,F444,F443)</f>
        <v>#N/A</v>
      </c>
      <c r="F445" s="53"/>
      <c r="G445" s="56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5"/>
      <c r="AB445" s="55"/>
      <c r="AC445" s="55"/>
      <c r="AD445" s="55"/>
      <c r="AE445" s="55"/>
      <c r="AF445" s="337"/>
      <c r="AG445" s="337"/>
      <c r="AH445" s="337"/>
      <c r="AI445" s="337"/>
      <c r="AJ445" s="337"/>
      <c r="AK445" s="337"/>
      <c r="AL445" s="337"/>
      <c r="AM445" s="337"/>
      <c r="AN445" s="55"/>
      <c r="AO445" s="55"/>
      <c r="AP445" s="55"/>
      <c r="AQ445" s="55"/>
      <c r="AR445" s="53"/>
    </row>
    <row r="446" spans="1:44" customFormat="1" x14ac:dyDescent="0.3">
      <c r="A446" s="53"/>
      <c r="B446" s="53"/>
      <c r="C446" s="53"/>
      <c r="D446" s="53"/>
      <c r="E446" s="53"/>
      <c r="F446" s="53"/>
      <c r="G446" s="166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4" t="s">
        <v>1305</v>
      </c>
      <c r="AB446" s="54" t="s">
        <v>128</v>
      </c>
      <c r="AC446" s="54" t="s">
        <v>157</v>
      </c>
      <c r="AD446" s="54" t="s">
        <v>151</v>
      </c>
      <c r="AE446" s="54" t="s">
        <v>1327</v>
      </c>
      <c r="AF446" s="54" t="s">
        <v>129</v>
      </c>
      <c r="AG446" s="54" t="s">
        <v>116</v>
      </c>
      <c r="AH446" s="54"/>
      <c r="AI446" s="54"/>
      <c r="AJ446" s="54"/>
      <c r="AK446" s="54"/>
      <c r="AL446" s="54"/>
      <c r="AM446" s="54"/>
      <c r="AN446" s="53"/>
      <c r="AO446" s="53"/>
      <c r="AP446" s="53"/>
      <c r="AQ446" s="53"/>
      <c r="AR446" s="53"/>
    </row>
    <row r="447" spans="1:44" customFormat="1" x14ac:dyDescent="0.3">
      <c r="A447" s="53"/>
      <c r="B447" s="53"/>
      <c r="C447" s="53"/>
      <c r="D447" s="53" t="e">
        <f ca="1">IF(G443&gt;(G444+(W443-W444)/2),1,IF(G444&gt;(G443+(W444-W443)/2),0,"Close"))</f>
        <v>#N/A</v>
      </c>
      <c r="E447" s="53"/>
      <c r="F447" s="53"/>
      <c r="G447" s="166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4"/>
      <c r="AB447" s="54">
        <f>Formulas!A447</f>
        <v>0</v>
      </c>
      <c r="AC447" s="54">
        <f>Formulas!A454</f>
        <v>0</v>
      </c>
      <c r="AD447" s="54">
        <f>Formulas!A461</f>
        <v>0</v>
      </c>
      <c r="AE447" s="54">
        <f>Formulas!A468</f>
        <v>0</v>
      </c>
      <c r="AF447" s="54">
        <f>Formulas!A475</f>
        <v>0</v>
      </c>
      <c r="AG447" s="54">
        <f>Formulas!A482</f>
        <v>0</v>
      </c>
      <c r="AH447" s="54"/>
      <c r="AI447" s="336"/>
      <c r="AJ447" s="336"/>
      <c r="AK447" s="336"/>
      <c r="AL447" s="54"/>
      <c r="AM447" s="54"/>
      <c r="AN447" s="53"/>
      <c r="AO447" s="53"/>
      <c r="AP447" s="53"/>
      <c r="AQ447" s="53"/>
      <c r="AR447" s="53"/>
    </row>
    <row r="448" spans="1:44" customFormat="1" x14ac:dyDescent="0.3">
      <c r="A448" s="53"/>
      <c r="B448" s="53"/>
      <c r="C448" s="53"/>
      <c r="D448" s="53"/>
      <c r="E448" s="53"/>
      <c r="F448" s="53"/>
      <c r="G448" s="166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336"/>
      <c r="AB448" s="336">
        <f t="shared" ref="AB448:AB449" ca="1" si="630">1.5*RAND()^2*IF(RAND()&gt;0.5,1,-1)</f>
        <v>0.76447193437168637</v>
      </c>
      <c r="AC448" s="336">
        <f t="shared" ca="1" si="550"/>
        <v>0.39266868137985689</v>
      </c>
      <c r="AD448" s="336">
        <f t="shared" ca="1" si="550"/>
        <v>-0.1605438076833979</v>
      </c>
      <c r="AE448" s="336">
        <f t="shared" ca="1" si="550"/>
        <v>0.80721966239503551</v>
      </c>
      <c r="AF448" s="336">
        <f t="shared" ca="1" si="550"/>
        <v>0.73879472040653038</v>
      </c>
      <c r="AG448" s="336">
        <f t="shared" ca="1" si="550"/>
        <v>-0.14127202355949026</v>
      </c>
      <c r="AH448" s="336"/>
      <c r="AI448" s="336"/>
      <c r="AJ448" s="336"/>
      <c r="AK448" s="336"/>
      <c r="AL448" s="54"/>
      <c r="AM448" s="54"/>
      <c r="AN448" s="53"/>
      <c r="AO448" s="55"/>
      <c r="AP448" s="55"/>
      <c r="AQ448" s="55"/>
      <c r="AR448" s="53"/>
    </row>
    <row r="449" spans="1:44" customFormat="1" x14ac:dyDescent="0.3">
      <c r="A449" s="53"/>
      <c r="B449" s="53"/>
      <c r="C449" s="53"/>
      <c r="D449" s="53"/>
      <c r="E449" s="53"/>
      <c r="F449" s="54"/>
      <c r="G449" s="165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3"/>
      <c r="AB449" s="336">
        <f t="shared" ca="1" si="630"/>
        <v>-3.4122018243495688E-3</v>
      </c>
      <c r="AC449" s="336">
        <f t="shared" ca="1" si="550"/>
        <v>-0.18790372488673862</v>
      </c>
      <c r="AD449" s="336">
        <f t="shared" ca="1" si="550"/>
        <v>-0.53964113296905492</v>
      </c>
      <c r="AE449" s="336">
        <f t="shared" ca="1" si="550"/>
        <v>-8.9835024516819913E-4</v>
      </c>
      <c r="AF449" s="336">
        <f t="shared" ca="1" si="550"/>
        <v>9.7125556567285946E-3</v>
      </c>
      <c r="AG449" s="336">
        <f t="shared" ca="1" si="550"/>
        <v>-0.11861284734393204</v>
      </c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3"/>
    </row>
    <row r="450" spans="1:44" customFormat="1" x14ac:dyDescent="0.3">
      <c r="A450" s="53"/>
      <c r="B450" s="53"/>
      <c r="C450" s="53"/>
      <c r="D450" s="53"/>
      <c r="E450" s="53" t="s">
        <v>172</v>
      </c>
      <c r="F450" s="53">
        <f>F443</f>
        <v>0</v>
      </c>
      <c r="G450" s="56" t="e">
        <f t="shared" ref="G450:G451" ca="1" si="631">AM450</f>
        <v>#N/A</v>
      </c>
      <c r="H450" s="52" t="e">
        <f>INDEX(STATSTABLE,MATCH(F450,bpiTeams,0),MATCH(INDEX(H:H,1,1),statTitles,0))</f>
        <v>#N/A</v>
      </c>
      <c r="I450" s="52" t="e">
        <f>INDEX(STATSTABLE,MATCH(F450,bpiTeams,0),MATCH(INDEX(I:I,1,1),statTitles,0))</f>
        <v>#N/A</v>
      </c>
      <c r="J450" s="52" t="e">
        <f>INDEX(STATSTABLE,MATCH(F450,bpiTeams,0),MATCH(INDEX(J:J,1,1),statTitles,0))</f>
        <v>#N/A</v>
      </c>
      <c r="K450" s="52" t="e">
        <f>INDEX(STATSTABLE,MATCH(F450,bpiTeams,0),MATCH(INDEX(K:K,1,1),statTitles,0))</f>
        <v>#N/A</v>
      </c>
      <c r="L450" s="52" t="e">
        <f>INDEX(STATSTABLE,MATCH(F450,bpiTeams,0),MATCH(INDEX(L:L,1,1),statTitles,0))</f>
        <v>#N/A</v>
      </c>
      <c r="M450" s="52" t="e">
        <f>INDEX(STATSTABLE,MATCH(F450,bpiTeams,0),MATCH(INDEX(M:M,1,1),statTitles,0))</f>
        <v>#N/A</v>
      </c>
      <c r="N450" s="52" t="e">
        <f>INDEX(STATSTABLE,MATCH(F450,bpiTeams,0),MATCH(INDEX(N:N,1,1),statTitles,0))</f>
        <v>#N/A</v>
      </c>
      <c r="O450" s="52" t="e">
        <f>INDEX(STATSTABLE,MATCH(F450,bpiTeams,0),MATCH(INDEX(O:O,1,1),statTitles,0))</f>
        <v>#N/A</v>
      </c>
      <c r="P450" s="52" t="e">
        <f>INDEX(STATSTABLE,MATCH(F450,bpiTeams,0),MATCH(INDEX(P:P,1,1),statTitles,0))</f>
        <v>#N/A</v>
      </c>
      <c r="Q450" s="52" t="e">
        <f>INDEX(STATSTABLE,MATCH(F450,bpiTeams,0),MATCH(INDEX(Q:Q,1,1),statTitles,0))</f>
        <v>#N/A</v>
      </c>
      <c r="R450" s="52" t="e">
        <f>INDEX(STATSTABLE,MATCH(F450,bpiTeams,0),MATCH(INDEX(R:R,1,1),statTitles,0))</f>
        <v>#N/A</v>
      </c>
      <c r="S450" s="52" t="e">
        <f>INDEX(STATSTABLE,MATCH(F450,bpiTeams,0),MATCH(INDEX(S:S,1,1),statTitles,0))</f>
        <v>#N/A</v>
      </c>
      <c r="T450" s="52" t="e">
        <f>INDEX(STATSTABLE,MATCH(F450,bpiTeams,0),MATCH(INDEX(T:T,1,1),statTitles,0))</f>
        <v>#N/A</v>
      </c>
      <c r="U450" s="52" t="e">
        <f>INDEX(STATSTABLE,MATCH(F450,bpiTeams,0),MATCH(INDEX(U:U,1,1),statTitles,0))</f>
        <v>#N/A</v>
      </c>
      <c r="V450" s="52" t="e">
        <f>INDEX(STATSTABLE,MATCH(F450,bpiTeams,0),MATCH(INDEX(V:V,1,1),statTitles,0))</f>
        <v>#N/A</v>
      </c>
      <c r="W450" s="52" t="e">
        <f>INDEX(STATSTABLE,MATCH(F450,bpiTeams,0),MATCH(INDEX(W:W,1,1),statTitles,0))</f>
        <v>#N/A</v>
      </c>
      <c r="X450" s="52" t="e">
        <f>INDEX(STATSTABLE,MATCH(F450,bpiTeams,0),MATCH(INDEX(X:X,1,1),statTitles,0))</f>
        <v>#N/A</v>
      </c>
      <c r="Y450" s="52" t="e">
        <f>INDEX(STATSTABLE,MATCH(F450,bpiTeams,0),MATCH(INDEX(Y:Y,1,1),statTitles,0))</f>
        <v>#N/A</v>
      </c>
      <c r="Z450" s="52" t="e">
        <f>INDEX(STATSTABLE,MATCH(F450,bpiTeams,0),MATCH(INDEX(Z:Z,1,1),statTitles,0))</f>
        <v>#N/A</v>
      </c>
      <c r="AA450" s="55" t="e">
        <f t="shared" ref="AA450:AA451" si="632">(K450-(R450*S450)/100-3*(M450*N450)/100)/2</f>
        <v>#N/A</v>
      </c>
      <c r="AB450" s="55" t="e">
        <f t="shared" ref="AB450:AB451" si="633">SUM(AA450,(M450*N450/100))/(I450/100)</f>
        <v>#N/A</v>
      </c>
      <c r="AC450" s="55" t="e">
        <f t="shared" ref="AC450" si="634">X450*0.5+X451*0.5</f>
        <v>#N/A</v>
      </c>
      <c r="AD450" s="55" t="e">
        <f t="shared" ref="AD450:AD451" si="635">M450/AB450</f>
        <v>#N/A</v>
      </c>
      <c r="AE450" s="336" t="e">
        <f t="shared" ref="AE450:AE451" si="636">AA450/(AB450-M450)</f>
        <v>#N/A</v>
      </c>
      <c r="AF450" s="223" t="e">
        <f ca="1">INDEX(FGA_COEFFS,1,1)+AC450*INDEX(FGA_COEFFS,1,2)+AB450*INDEX(FGA_COEFFS,1,3)+U450*INDEX(FGA_COEFFS,1,4)+T451*INDEX(FGA_COEFFS,1,5)+V450*INDEX(FGA_COEFFS,1,6)+W451*INDEX(FGA_COEFFS,1,7)+P451*INDEX(FGA_COEFFS,1,8)+AB454*AB455</f>
        <v>#N/A</v>
      </c>
      <c r="AG450" s="223" t="e">
        <f ca="1">INDEX(THREEPTA_COEFFS,1,1)+AF450*INDEX(THREEPTA_COEFFS,1,2)+M450*INDEX(THREEPTA_COEFFS,1,3)+AD450*INDEX(THREEPTA_COEFFS,1,4)+N450*INDEX(THREEPTA_COEFFS,1,5)+O451*INDEX(THREEPTA_COEFFS,1,6)+AC454*AC455</f>
        <v>#N/A</v>
      </c>
      <c r="AH450" s="223" t="e">
        <f ca="1">INDEX(THREEPTPCT_COEFFS,1,1)+N450*INDEX(THREEPTPCT_COEFFS,1,2)+O451*INDEX(THREEPTPCT_COEFFS,1,3)+AD454*AD455</f>
        <v>#N/A</v>
      </c>
      <c r="AI450" s="55" t="e">
        <f t="shared" ref="AI450:AI451" ca="1" si="637">AF450-AG450</f>
        <v>#N/A</v>
      </c>
      <c r="AJ450" s="223" t="e">
        <f ca="1">INDEX(TWOPTPCT_COEFFS,1,1)+AE450*INDEX(TWOPTPCT_COEFFS,1,2)+L451*INDEX(TWOPTPCT_COEFFS,1,3)+J451*INDEX(TWOPTPCT_COEFFS,1,4)+O451*INDEX(TWOPTPCT_COEFFS,1,5)+AE454*AE455</f>
        <v>#N/A</v>
      </c>
      <c r="AK450" s="223" t="e">
        <f ca="1">INDEX(FTA_COEFFS,1,1)+R450*INDEX(FTA_COEFFS,1,2)+Q451*INDEX(FTA_COEFFS,1,3)+(T450+U450)*INDEX(FTA_COEFFS,1,4)+(T451+U451)*INDEX(FTA_COEFFS,1,5)+P451*INDEX(FTA_COEFFS,1,6)+AF454*AF455</f>
        <v>#N/A</v>
      </c>
      <c r="AL450" s="223" t="e">
        <f ca="1">INDEX(FTPCT_COEFFS,1,1)+S450*INDEX(FTPCT_COEFFS,1,2)+I450*INDEX(FTPCT_COEFFS,1,3)+J451*INDEX(FTPCT_COEFFS,1,4)+AG454*AG455</f>
        <v>#N/A</v>
      </c>
      <c r="AM450" s="338" t="e">
        <f t="shared" ref="AM450:AM451" ca="1" si="638">AG450*AH450/100+AI450*AJ450+AK450*AL450/100</f>
        <v>#N/A</v>
      </c>
      <c r="AN450" s="55"/>
      <c r="AO450" s="55"/>
      <c r="AP450" s="55"/>
      <c r="AQ450" s="55"/>
      <c r="AR450" s="53"/>
    </row>
    <row r="451" spans="1:44" customFormat="1" x14ac:dyDescent="0.3">
      <c r="A451" s="53"/>
      <c r="B451" s="53"/>
      <c r="C451" s="53"/>
      <c r="D451" s="53"/>
      <c r="E451" s="53" t="s">
        <v>175</v>
      </c>
      <c r="F451" s="54" t="e">
        <f>F444</f>
        <v>#N/A</v>
      </c>
      <c r="G451" s="56" t="e">
        <f t="shared" ca="1" si="631"/>
        <v>#N/A</v>
      </c>
      <c r="H451" s="52" t="e">
        <f>INDEX(STATSTABLE,MATCH(F451,bpiTeams,0),MATCH(INDEX(H:H,1,1),statTitles,0))</f>
        <v>#N/A</v>
      </c>
      <c r="I451" s="52" t="e">
        <f>INDEX(STATSTABLE,MATCH(F451,bpiTeams,0),MATCH(INDEX(I:I,1,1),statTitles,0))</f>
        <v>#N/A</v>
      </c>
      <c r="J451" s="52" t="e">
        <f>INDEX(STATSTABLE,MATCH(F451,bpiTeams,0),MATCH(INDEX(J:J,1,1),statTitles,0))</f>
        <v>#N/A</v>
      </c>
      <c r="K451" s="52" t="e">
        <f>INDEX(STATSTABLE,MATCH(F451,bpiTeams,0),MATCH(INDEX(K:K,1,1),statTitles,0))</f>
        <v>#N/A</v>
      </c>
      <c r="L451" s="52" t="e">
        <f>INDEX(STATSTABLE,MATCH(F451,bpiTeams,0),MATCH(INDEX(L:L,1,1),statTitles,0))</f>
        <v>#N/A</v>
      </c>
      <c r="M451" s="52" t="e">
        <f>INDEX(STATSTABLE,MATCH(F451,bpiTeams,0),MATCH(INDEX(M:M,1,1),statTitles,0))</f>
        <v>#N/A</v>
      </c>
      <c r="N451" s="52" t="e">
        <f>INDEX(STATSTABLE,MATCH(F451,bpiTeams,0),MATCH(INDEX(N:N,1,1),statTitles,0))</f>
        <v>#N/A</v>
      </c>
      <c r="O451" s="52" t="e">
        <f>INDEX(STATSTABLE,MATCH(F451,bpiTeams,0),MATCH(INDEX(O:O,1,1),statTitles,0))</f>
        <v>#N/A</v>
      </c>
      <c r="P451" s="52" t="e">
        <f>INDEX(STATSTABLE,MATCH(F451,bpiTeams,0),MATCH(INDEX(P:P,1,1),statTitles,0))</f>
        <v>#N/A</v>
      </c>
      <c r="Q451" s="52" t="e">
        <f>INDEX(STATSTABLE,MATCH(F451,bpiTeams,0),MATCH(INDEX(Q:Q,1,1),statTitles,0))</f>
        <v>#N/A</v>
      </c>
      <c r="R451" s="52" t="e">
        <f>INDEX(STATSTABLE,MATCH(F451,bpiTeams,0),MATCH(INDEX(R:R,1,1),statTitles,0))</f>
        <v>#N/A</v>
      </c>
      <c r="S451" s="52" t="e">
        <f>INDEX(STATSTABLE,MATCH(F451,bpiTeams,0),MATCH(INDEX(S:S,1,1),statTitles,0))</f>
        <v>#N/A</v>
      </c>
      <c r="T451" s="52" t="e">
        <f>INDEX(STATSTABLE,MATCH(F451,bpiTeams,0),MATCH(INDEX(T:T,1,1),statTitles,0))</f>
        <v>#N/A</v>
      </c>
      <c r="U451" s="52" t="e">
        <f>INDEX(STATSTABLE,MATCH(F451,bpiTeams,0),MATCH(INDEX(U:U,1,1),statTitles,0))</f>
        <v>#N/A</v>
      </c>
      <c r="V451" s="52" t="e">
        <f>INDEX(STATSTABLE,MATCH(F451,bpiTeams,0),MATCH(INDEX(V:V,1,1),statTitles,0))</f>
        <v>#N/A</v>
      </c>
      <c r="W451" s="52" t="e">
        <f>INDEX(STATSTABLE,MATCH(F451,bpiTeams,0),MATCH(INDEX(W:W,1,1),statTitles,0))</f>
        <v>#N/A</v>
      </c>
      <c r="X451" s="52" t="e">
        <f>INDEX(STATSTABLE,MATCH(F451,bpiTeams,0),MATCH(INDEX(X:X,1,1),statTitles,0))</f>
        <v>#N/A</v>
      </c>
      <c r="Y451" s="52" t="e">
        <f>INDEX(STATSTABLE,MATCH(F451,bpiTeams,0),MATCH(INDEX(Y:Y,1,1),statTitles,0))</f>
        <v>#N/A</v>
      </c>
      <c r="Z451" s="52" t="e">
        <f>INDEX(STATSTABLE,MATCH(F451,bpiTeams,0),MATCH(INDEX(Z:Z,1,1),statTitles,0))</f>
        <v>#N/A</v>
      </c>
      <c r="AA451" s="55" t="e">
        <f t="shared" si="632"/>
        <v>#N/A</v>
      </c>
      <c r="AB451" s="55" t="e">
        <f t="shared" si="633"/>
        <v>#N/A</v>
      </c>
      <c r="AC451" s="55" t="e">
        <f t="shared" ref="AC451" si="639">AC450</f>
        <v>#N/A</v>
      </c>
      <c r="AD451" s="55" t="e">
        <f t="shared" si="635"/>
        <v>#N/A</v>
      </c>
      <c r="AE451" s="336" t="e">
        <f t="shared" si="636"/>
        <v>#N/A</v>
      </c>
      <c r="AF451" s="223" t="e">
        <f ca="1">INDEX(FGA_COEFFS,1,1)+AC451*INDEX(FGA_COEFFS,1,2)+AB451*INDEX(FGA_COEFFS,1,3)+U451*INDEX(FGA_COEFFS,1,4)+T450*INDEX(FGA_COEFFS,1,5)+V451*INDEX(FGA_COEFFS,1,6)+W450*INDEX(FGA_COEFFS,1,7)+P450*INDEX(FGA_COEFFS,1,8)+AB454*AB456</f>
        <v>#N/A</v>
      </c>
      <c r="AG451" s="223" t="e">
        <f ca="1">INDEX(THREEPTA_COEFFS,1,1)+AF451*INDEX(THREEPTA_COEFFS,1,2)+M451*INDEX(THREEPTA_COEFFS,1,3)+AD451*INDEX(THREEPTA_COEFFS,1,4)+N451*INDEX(THREEPTA_COEFFS,1,5)+O450*INDEX(THREEPTA_COEFFS,1,6)+AC454*AC456</f>
        <v>#N/A</v>
      </c>
      <c r="AH451" s="223" t="e">
        <f ca="1">INDEX(THREEPTPCT_COEFFS,1,1)+N451*INDEX(THREEPTPCT_COEFFS,1,2)+O450*INDEX(THREEPTPCT_COEFFS,1,3)+AD454*AD456</f>
        <v>#N/A</v>
      </c>
      <c r="AI451" s="55" t="e">
        <f t="shared" ca="1" si="637"/>
        <v>#N/A</v>
      </c>
      <c r="AJ451" s="223" t="e">
        <f ca="1">INDEX(TWOPTPCT_COEFFS,1,1)+AE451*INDEX(TWOPTPCT_COEFFS,1,2)+L450*INDEX(TWOPTPCT_COEFFS,1,3)+J450*INDEX(TWOPTPCT_COEFFS,1,4)+O450*INDEX(TWOPTPCT_COEFFS,1,5)+AE454*AE456</f>
        <v>#N/A</v>
      </c>
      <c r="AK451" s="223" t="e">
        <f ca="1">INDEX(FTA_COEFFS,1,1)+R451*INDEX(FTA_COEFFS,1,2)+Q450*INDEX(FTA_COEFFS,1,3)+(T451+U451)*INDEX(FTA_COEFFS,1,4)+(T450+U450)*INDEX(FTA_COEFFS,1,5)+P450*INDEX(FTA_COEFFS,1,6)+AF454*AF456</f>
        <v>#N/A</v>
      </c>
      <c r="AL451" s="223" t="e">
        <f ca="1">INDEX(FTPCT_COEFFS,1,1)+S451*INDEX(FTPCT_COEFFS,1,2)+I451*INDEX(FTPCT_COEFFS,1,3)+J450*INDEX(FTPCT_COEFFS,1,4)+AG454*AG456</f>
        <v>#N/A</v>
      </c>
      <c r="AM451" s="338" t="e">
        <f t="shared" ca="1" si="638"/>
        <v>#N/A</v>
      </c>
      <c r="AN451" s="55"/>
      <c r="AO451" s="55"/>
      <c r="AP451" s="55"/>
      <c r="AQ451" s="55"/>
      <c r="AR451" s="53"/>
    </row>
    <row r="452" spans="1:44" customFormat="1" x14ac:dyDescent="0.3">
      <c r="A452" s="53"/>
      <c r="B452" s="53"/>
      <c r="C452" s="53"/>
      <c r="D452" s="53"/>
      <c r="E452" s="64" t="e">
        <f ca="1">IF(G451&gt;G450,F451,F450)</f>
        <v>#N/A</v>
      </c>
      <c r="F452" s="53"/>
      <c r="G452" s="56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5"/>
      <c r="AB452" s="55"/>
      <c r="AC452" s="55"/>
      <c r="AD452" s="55"/>
      <c r="AE452" s="55"/>
      <c r="AF452" s="337"/>
      <c r="AG452" s="337"/>
      <c r="AH452" s="337"/>
      <c r="AI452" s="337"/>
      <c r="AJ452" s="337"/>
      <c r="AK452" s="337"/>
      <c r="AL452" s="337"/>
      <c r="AM452" s="337"/>
      <c r="AN452" s="55"/>
      <c r="AO452" s="55"/>
      <c r="AP452" s="55"/>
      <c r="AQ452" s="55"/>
      <c r="AR452" s="53"/>
    </row>
    <row r="453" spans="1:44" customFormat="1" x14ac:dyDescent="0.3">
      <c r="A453" s="53"/>
      <c r="B453" s="53"/>
      <c r="C453" s="53"/>
      <c r="D453" s="53"/>
      <c r="E453" s="53"/>
      <c r="F453" s="53"/>
      <c r="G453" s="166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4" t="s">
        <v>1305</v>
      </c>
      <c r="AB453" s="54" t="s">
        <v>128</v>
      </c>
      <c r="AC453" s="54" t="s">
        <v>157</v>
      </c>
      <c r="AD453" s="54" t="s">
        <v>151</v>
      </c>
      <c r="AE453" s="54" t="s">
        <v>1327</v>
      </c>
      <c r="AF453" s="54" t="s">
        <v>129</v>
      </c>
      <c r="AG453" s="54" t="s">
        <v>116</v>
      </c>
      <c r="AH453" s="54"/>
      <c r="AI453" s="54"/>
      <c r="AJ453" s="54"/>
      <c r="AK453" s="54"/>
      <c r="AL453" s="54"/>
      <c r="AM453" s="54"/>
      <c r="AN453" s="53"/>
      <c r="AO453" s="53"/>
      <c r="AP453" s="53"/>
      <c r="AQ453" s="53"/>
      <c r="AR453" s="53"/>
    </row>
    <row r="454" spans="1:44" customFormat="1" x14ac:dyDescent="0.3">
      <c r="A454" s="53"/>
      <c r="B454" s="53"/>
      <c r="C454" s="53"/>
      <c r="D454" s="53" t="e">
        <f ca="1">IF(G450&gt;(G451+(W450-W451)/2),1,IF(G451&gt;(G450+(W451-W450)/2),0,"Close"))</f>
        <v>#N/A</v>
      </c>
      <c r="E454" s="53"/>
      <c r="F454" s="53"/>
      <c r="G454" s="166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4"/>
      <c r="AB454" s="54">
        <f>Formulas!A454</f>
        <v>0</v>
      </c>
      <c r="AC454" s="54">
        <f>Formulas!A461</f>
        <v>0</v>
      </c>
      <c r="AD454" s="54">
        <f>Formulas!A468</f>
        <v>0</v>
      </c>
      <c r="AE454" s="54">
        <f>Formulas!A475</f>
        <v>0</v>
      </c>
      <c r="AF454" s="54">
        <f>Formulas!A482</f>
        <v>0</v>
      </c>
      <c r="AG454" s="54">
        <f>Formulas!A489</f>
        <v>0</v>
      </c>
      <c r="AH454" s="54"/>
      <c r="AI454" s="336"/>
      <c r="AJ454" s="336"/>
      <c r="AK454" s="336"/>
      <c r="AL454" s="54"/>
      <c r="AM454" s="54"/>
      <c r="AN454" s="53"/>
      <c r="AO454" s="53"/>
      <c r="AP454" s="53"/>
      <c r="AQ454" s="53"/>
      <c r="AR454" s="53"/>
    </row>
    <row r="455" spans="1:44" customFormat="1" x14ac:dyDescent="0.3">
      <c r="A455" s="53"/>
      <c r="B455" s="53"/>
      <c r="C455" s="53"/>
      <c r="D455" s="53"/>
      <c r="E455" s="53"/>
      <c r="F455" s="53"/>
      <c r="G455" s="166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336"/>
      <c r="AB455" s="336">
        <f t="shared" ref="AB455:AG518" ca="1" si="640">1.5*RAND()^2*IF(RAND()&gt;0.5,1,-1)</f>
        <v>1.0496962091205915</v>
      </c>
      <c r="AC455" s="336">
        <f t="shared" ca="1" si="550"/>
        <v>-6.5619388972145642E-2</v>
      </c>
      <c r="AD455" s="336">
        <f t="shared" ca="1" si="550"/>
        <v>-3.8761471023185418E-2</v>
      </c>
      <c r="AE455" s="336">
        <f t="shared" ca="1" si="550"/>
        <v>-3.2980911629497588E-2</v>
      </c>
      <c r="AF455" s="336">
        <f t="shared" ca="1" si="550"/>
        <v>-1.0903107201601419</v>
      </c>
      <c r="AG455" s="336">
        <f t="shared" ca="1" si="550"/>
        <v>-0.18502306965843096</v>
      </c>
      <c r="AH455" s="336"/>
      <c r="AI455" s="336"/>
      <c r="AJ455" s="336"/>
      <c r="AK455" s="336"/>
      <c r="AL455" s="54"/>
      <c r="AM455" s="54"/>
      <c r="AN455" s="53"/>
      <c r="AO455" s="55"/>
      <c r="AP455" s="55"/>
      <c r="AQ455" s="55"/>
      <c r="AR455" s="53"/>
    </row>
    <row r="456" spans="1:44" customFormat="1" x14ac:dyDescent="0.3">
      <c r="A456" s="53"/>
      <c r="B456" s="53"/>
      <c r="C456" s="53"/>
      <c r="D456" s="53"/>
      <c r="E456" s="53"/>
      <c r="F456" s="54"/>
      <c r="G456" s="165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3"/>
      <c r="AB456" s="336">
        <f t="shared" ca="1" si="640"/>
        <v>-0.65840211533458892</v>
      </c>
      <c r="AC456" s="336">
        <f t="shared" ca="1" si="640"/>
        <v>-0.91732589351354821</v>
      </c>
      <c r="AD456" s="336">
        <f t="shared" ca="1" si="640"/>
        <v>0.51088555403427571</v>
      </c>
      <c r="AE456" s="336">
        <f t="shared" ca="1" si="640"/>
        <v>-3.9549000230952092E-2</v>
      </c>
      <c r="AF456" s="336">
        <f t="shared" ca="1" si="640"/>
        <v>3.3662911988976585E-2</v>
      </c>
      <c r="AG456" s="336">
        <f t="shared" ca="1" si="640"/>
        <v>0.37679005244294905</v>
      </c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3"/>
    </row>
    <row r="457" spans="1:44" customFormat="1" x14ac:dyDescent="0.3">
      <c r="A457" s="53"/>
      <c r="B457" s="53"/>
      <c r="C457" s="53"/>
      <c r="D457" s="53"/>
      <c r="E457" s="53" t="s">
        <v>172</v>
      </c>
      <c r="F457" s="53">
        <f>F450</f>
        <v>0</v>
      </c>
      <c r="G457" s="56" t="e">
        <f t="shared" ref="G457:G458" ca="1" si="641">AM457</f>
        <v>#N/A</v>
      </c>
      <c r="H457" s="52" t="e">
        <f>INDEX(STATSTABLE,MATCH(F457,bpiTeams,0),MATCH(INDEX(H:H,1,1),statTitles,0))</f>
        <v>#N/A</v>
      </c>
      <c r="I457" s="52" t="e">
        <f>INDEX(STATSTABLE,MATCH(F457,bpiTeams,0),MATCH(INDEX(I:I,1,1),statTitles,0))</f>
        <v>#N/A</v>
      </c>
      <c r="J457" s="52" t="e">
        <f>INDEX(STATSTABLE,MATCH(F457,bpiTeams,0),MATCH(INDEX(J:J,1,1),statTitles,0))</f>
        <v>#N/A</v>
      </c>
      <c r="K457" s="52" t="e">
        <f>INDEX(STATSTABLE,MATCH(F457,bpiTeams,0),MATCH(INDEX(K:K,1,1),statTitles,0))</f>
        <v>#N/A</v>
      </c>
      <c r="L457" s="52" t="e">
        <f>INDEX(STATSTABLE,MATCH(F457,bpiTeams,0),MATCH(INDEX(L:L,1,1),statTitles,0))</f>
        <v>#N/A</v>
      </c>
      <c r="M457" s="52" t="e">
        <f>INDEX(STATSTABLE,MATCH(F457,bpiTeams,0),MATCH(INDEX(M:M,1,1),statTitles,0))</f>
        <v>#N/A</v>
      </c>
      <c r="N457" s="52" t="e">
        <f>INDEX(STATSTABLE,MATCH(F457,bpiTeams,0),MATCH(INDEX(N:N,1,1),statTitles,0))</f>
        <v>#N/A</v>
      </c>
      <c r="O457" s="52" t="e">
        <f>INDEX(STATSTABLE,MATCH(F457,bpiTeams,0),MATCH(INDEX(O:O,1,1),statTitles,0))</f>
        <v>#N/A</v>
      </c>
      <c r="P457" s="52" t="e">
        <f>INDEX(STATSTABLE,MATCH(F457,bpiTeams,0),MATCH(INDEX(P:P,1,1),statTitles,0))</f>
        <v>#N/A</v>
      </c>
      <c r="Q457" s="52" t="e">
        <f>INDEX(STATSTABLE,MATCH(F457,bpiTeams,0),MATCH(INDEX(Q:Q,1,1),statTitles,0))</f>
        <v>#N/A</v>
      </c>
      <c r="R457" s="52" t="e">
        <f>INDEX(STATSTABLE,MATCH(F457,bpiTeams,0),MATCH(INDEX(R:R,1,1),statTitles,0))</f>
        <v>#N/A</v>
      </c>
      <c r="S457" s="52" t="e">
        <f>INDEX(STATSTABLE,MATCH(F457,bpiTeams,0),MATCH(INDEX(S:S,1,1),statTitles,0))</f>
        <v>#N/A</v>
      </c>
      <c r="T457" s="52" t="e">
        <f>INDEX(STATSTABLE,MATCH(F457,bpiTeams,0),MATCH(INDEX(T:T,1,1),statTitles,0))</f>
        <v>#N/A</v>
      </c>
      <c r="U457" s="52" t="e">
        <f>INDEX(STATSTABLE,MATCH(F457,bpiTeams,0),MATCH(INDEX(U:U,1,1),statTitles,0))</f>
        <v>#N/A</v>
      </c>
      <c r="V457" s="52" t="e">
        <f>INDEX(STATSTABLE,MATCH(F457,bpiTeams,0),MATCH(INDEX(V:V,1,1),statTitles,0))</f>
        <v>#N/A</v>
      </c>
      <c r="W457" s="52" t="e">
        <f>INDEX(STATSTABLE,MATCH(F457,bpiTeams,0),MATCH(INDEX(W:W,1,1),statTitles,0))</f>
        <v>#N/A</v>
      </c>
      <c r="X457" s="52" t="e">
        <f>INDEX(STATSTABLE,MATCH(F457,bpiTeams,0),MATCH(INDEX(X:X,1,1),statTitles,0))</f>
        <v>#N/A</v>
      </c>
      <c r="Y457" s="52" t="e">
        <f>INDEX(STATSTABLE,MATCH(F457,bpiTeams,0),MATCH(INDEX(Y:Y,1,1),statTitles,0))</f>
        <v>#N/A</v>
      </c>
      <c r="Z457" s="52" t="e">
        <f>INDEX(STATSTABLE,MATCH(F457,bpiTeams,0),MATCH(INDEX(Z:Z,1,1),statTitles,0))</f>
        <v>#N/A</v>
      </c>
      <c r="AA457" s="55" t="e">
        <f t="shared" ref="AA457:AA458" si="642">(K457-(R457*S457)/100-3*(M457*N457)/100)/2</f>
        <v>#N/A</v>
      </c>
      <c r="AB457" s="55" t="e">
        <f t="shared" ref="AB457:AB458" si="643">SUM(AA457,(M457*N457/100))/(I457/100)</f>
        <v>#N/A</v>
      </c>
      <c r="AC457" s="55" t="e">
        <f t="shared" ref="AC457" si="644">X457*0.5+X458*0.5</f>
        <v>#N/A</v>
      </c>
      <c r="AD457" s="55" t="e">
        <f t="shared" ref="AD457:AD458" si="645">M457/AB457</f>
        <v>#N/A</v>
      </c>
      <c r="AE457" s="336" t="e">
        <f t="shared" ref="AE457:AE458" si="646">AA457/(AB457-M457)</f>
        <v>#N/A</v>
      </c>
      <c r="AF457" s="223" t="e">
        <f ca="1">INDEX(FGA_COEFFS,1,1)+AC457*INDEX(FGA_COEFFS,1,2)+AB457*INDEX(FGA_COEFFS,1,3)+U457*INDEX(FGA_COEFFS,1,4)+T458*INDEX(FGA_COEFFS,1,5)+V457*INDEX(FGA_COEFFS,1,6)+W458*INDEX(FGA_COEFFS,1,7)+P458*INDEX(FGA_COEFFS,1,8)+AB461*AB462</f>
        <v>#N/A</v>
      </c>
      <c r="AG457" s="223" t="e">
        <f ca="1">INDEX(THREEPTA_COEFFS,1,1)+AF457*INDEX(THREEPTA_COEFFS,1,2)+M457*INDEX(THREEPTA_COEFFS,1,3)+AD457*INDEX(THREEPTA_COEFFS,1,4)+N457*INDEX(THREEPTA_COEFFS,1,5)+O458*INDEX(THREEPTA_COEFFS,1,6)+AC461*AC462</f>
        <v>#N/A</v>
      </c>
      <c r="AH457" s="223" t="e">
        <f ca="1">INDEX(THREEPTPCT_COEFFS,1,1)+N457*INDEX(THREEPTPCT_COEFFS,1,2)+O458*INDEX(THREEPTPCT_COEFFS,1,3)+AD461*AD462</f>
        <v>#N/A</v>
      </c>
      <c r="AI457" s="55" t="e">
        <f t="shared" ref="AI457:AI458" ca="1" si="647">AF457-AG457</f>
        <v>#N/A</v>
      </c>
      <c r="AJ457" s="223" t="e">
        <f ca="1">INDEX(TWOPTPCT_COEFFS,1,1)+AE457*INDEX(TWOPTPCT_COEFFS,1,2)+L458*INDEX(TWOPTPCT_COEFFS,1,3)+J458*INDEX(TWOPTPCT_COEFFS,1,4)+O458*INDEX(TWOPTPCT_COEFFS,1,5)+AE461*AE462</f>
        <v>#N/A</v>
      </c>
      <c r="AK457" s="223" t="e">
        <f ca="1">INDEX(FTA_COEFFS,1,1)+R457*INDEX(FTA_COEFFS,1,2)+Q458*INDEX(FTA_COEFFS,1,3)+(T457+U457)*INDEX(FTA_COEFFS,1,4)+(T458+U458)*INDEX(FTA_COEFFS,1,5)+P458*INDEX(FTA_COEFFS,1,6)+AF461*AF462</f>
        <v>#N/A</v>
      </c>
      <c r="AL457" s="223" t="e">
        <f ca="1">INDEX(FTPCT_COEFFS,1,1)+S457*INDEX(FTPCT_COEFFS,1,2)+I457*INDEX(FTPCT_COEFFS,1,3)+J458*INDEX(FTPCT_COEFFS,1,4)+AG461*AG462</f>
        <v>#N/A</v>
      </c>
      <c r="AM457" s="338" t="e">
        <f t="shared" ref="AM457:AM458" ca="1" si="648">AG457*AH457/100+AI457*AJ457+AK457*AL457/100</f>
        <v>#N/A</v>
      </c>
      <c r="AN457" s="55"/>
      <c r="AO457" s="55"/>
      <c r="AP457" s="55"/>
      <c r="AQ457" s="55"/>
      <c r="AR457" s="53"/>
    </row>
    <row r="458" spans="1:44" customFormat="1" x14ac:dyDescent="0.3">
      <c r="A458" s="53"/>
      <c r="B458" s="53"/>
      <c r="C458" s="53"/>
      <c r="D458" s="53"/>
      <c r="E458" s="53" t="s">
        <v>175</v>
      </c>
      <c r="F458" s="54" t="e">
        <f>F451</f>
        <v>#N/A</v>
      </c>
      <c r="G458" s="56" t="e">
        <f t="shared" ca="1" si="641"/>
        <v>#N/A</v>
      </c>
      <c r="H458" s="52" t="e">
        <f>INDEX(STATSTABLE,MATCH(F458,bpiTeams,0),MATCH(INDEX(H:H,1,1),statTitles,0))</f>
        <v>#N/A</v>
      </c>
      <c r="I458" s="52" t="e">
        <f>INDEX(STATSTABLE,MATCH(F458,bpiTeams,0),MATCH(INDEX(I:I,1,1),statTitles,0))</f>
        <v>#N/A</v>
      </c>
      <c r="J458" s="52" t="e">
        <f>INDEX(STATSTABLE,MATCH(F458,bpiTeams,0),MATCH(INDEX(J:J,1,1),statTitles,0))</f>
        <v>#N/A</v>
      </c>
      <c r="K458" s="52" t="e">
        <f>INDEX(STATSTABLE,MATCH(F458,bpiTeams,0),MATCH(INDEX(K:K,1,1),statTitles,0))</f>
        <v>#N/A</v>
      </c>
      <c r="L458" s="52" t="e">
        <f>INDEX(STATSTABLE,MATCH(F458,bpiTeams,0),MATCH(INDEX(L:L,1,1),statTitles,0))</f>
        <v>#N/A</v>
      </c>
      <c r="M458" s="52" t="e">
        <f>INDEX(STATSTABLE,MATCH(F458,bpiTeams,0),MATCH(INDEX(M:M,1,1),statTitles,0))</f>
        <v>#N/A</v>
      </c>
      <c r="N458" s="52" t="e">
        <f>INDEX(STATSTABLE,MATCH(F458,bpiTeams,0),MATCH(INDEX(N:N,1,1),statTitles,0))</f>
        <v>#N/A</v>
      </c>
      <c r="O458" s="52" t="e">
        <f>INDEX(STATSTABLE,MATCH(F458,bpiTeams,0),MATCH(INDEX(O:O,1,1),statTitles,0))</f>
        <v>#N/A</v>
      </c>
      <c r="P458" s="52" t="e">
        <f>INDEX(STATSTABLE,MATCH(F458,bpiTeams,0),MATCH(INDEX(P:P,1,1),statTitles,0))</f>
        <v>#N/A</v>
      </c>
      <c r="Q458" s="52" t="e">
        <f>INDEX(STATSTABLE,MATCH(F458,bpiTeams,0),MATCH(INDEX(Q:Q,1,1),statTitles,0))</f>
        <v>#N/A</v>
      </c>
      <c r="R458" s="52" t="e">
        <f>INDEX(STATSTABLE,MATCH(F458,bpiTeams,0),MATCH(INDEX(R:R,1,1),statTitles,0))</f>
        <v>#N/A</v>
      </c>
      <c r="S458" s="52" t="e">
        <f>INDEX(STATSTABLE,MATCH(F458,bpiTeams,0),MATCH(INDEX(S:S,1,1),statTitles,0))</f>
        <v>#N/A</v>
      </c>
      <c r="T458" s="52" t="e">
        <f>INDEX(STATSTABLE,MATCH(F458,bpiTeams,0),MATCH(INDEX(T:T,1,1),statTitles,0))</f>
        <v>#N/A</v>
      </c>
      <c r="U458" s="52" t="e">
        <f>INDEX(STATSTABLE,MATCH(F458,bpiTeams,0),MATCH(INDEX(U:U,1,1),statTitles,0))</f>
        <v>#N/A</v>
      </c>
      <c r="V458" s="52" t="e">
        <f>INDEX(STATSTABLE,MATCH(F458,bpiTeams,0),MATCH(INDEX(V:V,1,1),statTitles,0))</f>
        <v>#N/A</v>
      </c>
      <c r="W458" s="52" t="e">
        <f>INDEX(STATSTABLE,MATCH(F458,bpiTeams,0),MATCH(INDEX(W:W,1,1),statTitles,0))</f>
        <v>#N/A</v>
      </c>
      <c r="X458" s="52" t="e">
        <f>INDEX(STATSTABLE,MATCH(F458,bpiTeams,0),MATCH(INDEX(X:X,1,1),statTitles,0))</f>
        <v>#N/A</v>
      </c>
      <c r="Y458" s="52" t="e">
        <f>INDEX(STATSTABLE,MATCH(F458,bpiTeams,0),MATCH(INDEX(Y:Y,1,1),statTitles,0))</f>
        <v>#N/A</v>
      </c>
      <c r="Z458" s="52" t="e">
        <f>INDEX(STATSTABLE,MATCH(F458,bpiTeams,0),MATCH(INDEX(Z:Z,1,1),statTitles,0))</f>
        <v>#N/A</v>
      </c>
      <c r="AA458" s="55" t="e">
        <f t="shared" si="642"/>
        <v>#N/A</v>
      </c>
      <c r="AB458" s="55" t="e">
        <f t="shared" si="643"/>
        <v>#N/A</v>
      </c>
      <c r="AC458" s="55" t="e">
        <f t="shared" ref="AC458" si="649">AC457</f>
        <v>#N/A</v>
      </c>
      <c r="AD458" s="55" t="e">
        <f t="shared" si="645"/>
        <v>#N/A</v>
      </c>
      <c r="AE458" s="336" t="e">
        <f t="shared" si="646"/>
        <v>#N/A</v>
      </c>
      <c r="AF458" s="223" t="e">
        <f ca="1">INDEX(FGA_COEFFS,1,1)+AC458*INDEX(FGA_COEFFS,1,2)+AB458*INDEX(FGA_COEFFS,1,3)+U458*INDEX(FGA_COEFFS,1,4)+T457*INDEX(FGA_COEFFS,1,5)+V458*INDEX(FGA_COEFFS,1,6)+W457*INDEX(FGA_COEFFS,1,7)+P457*INDEX(FGA_COEFFS,1,8)+AB461*AB463</f>
        <v>#N/A</v>
      </c>
      <c r="AG458" s="223" t="e">
        <f ca="1">INDEX(THREEPTA_COEFFS,1,1)+AF458*INDEX(THREEPTA_COEFFS,1,2)+M458*INDEX(THREEPTA_COEFFS,1,3)+AD458*INDEX(THREEPTA_COEFFS,1,4)+N458*INDEX(THREEPTA_COEFFS,1,5)+O457*INDEX(THREEPTA_COEFFS,1,6)+AC461*AC463</f>
        <v>#N/A</v>
      </c>
      <c r="AH458" s="223" t="e">
        <f ca="1">INDEX(THREEPTPCT_COEFFS,1,1)+N458*INDEX(THREEPTPCT_COEFFS,1,2)+O457*INDEX(THREEPTPCT_COEFFS,1,3)+AD461*AD463</f>
        <v>#N/A</v>
      </c>
      <c r="AI458" s="55" t="e">
        <f t="shared" ca="1" si="647"/>
        <v>#N/A</v>
      </c>
      <c r="AJ458" s="223" t="e">
        <f ca="1">INDEX(TWOPTPCT_COEFFS,1,1)+AE458*INDEX(TWOPTPCT_COEFFS,1,2)+L457*INDEX(TWOPTPCT_COEFFS,1,3)+J457*INDEX(TWOPTPCT_COEFFS,1,4)+O457*INDEX(TWOPTPCT_COEFFS,1,5)+AE461*AE463</f>
        <v>#N/A</v>
      </c>
      <c r="AK458" s="223" t="e">
        <f ca="1">INDEX(FTA_COEFFS,1,1)+R458*INDEX(FTA_COEFFS,1,2)+Q457*INDEX(FTA_COEFFS,1,3)+(T458+U458)*INDEX(FTA_COEFFS,1,4)+(T457+U457)*INDEX(FTA_COEFFS,1,5)+P457*INDEX(FTA_COEFFS,1,6)+AF461*AF463</f>
        <v>#N/A</v>
      </c>
      <c r="AL458" s="223" t="e">
        <f ca="1">INDEX(FTPCT_COEFFS,1,1)+S458*INDEX(FTPCT_COEFFS,1,2)+I458*INDEX(FTPCT_COEFFS,1,3)+J457*INDEX(FTPCT_COEFFS,1,4)+AG461*AG463</f>
        <v>#N/A</v>
      </c>
      <c r="AM458" s="338" t="e">
        <f t="shared" ca="1" si="648"/>
        <v>#N/A</v>
      </c>
      <c r="AN458" s="55"/>
      <c r="AO458" s="55"/>
      <c r="AP458" s="55"/>
      <c r="AQ458" s="55"/>
      <c r="AR458" s="53"/>
    </row>
    <row r="459" spans="1:44" customFormat="1" x14ac:dyDescent="0.3">
      <c r="A459" s="53"/>
      <c r="B459" s="53"/>
      <c r="C459" s="53"/>
      <c r="D459" s="53"/>
      <c r="E459" s="64" t="e">
        <f ca="1">IF(G458&gt;G457,F458,F457)</f>
        <v>#N/A</v>
      </c>
      <c r="F459" s="53"/>
      <c r="G459" s="56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5"/>
      <c r="AB459" s="55"/>
      <c r="AC459" s="55"/>
      <c r="AD459" s="55"/>
      <c r="AE459" s="55"/>
      <c r="AF459" s="337"/>
      <c r="AG459" s="337"/>
      <c r="AH459" s="337"/>
      <c r="AI459" s="337"/>
      <c r="AJ459" s="337"/>
      <c r="AK459" s="337"/>
      <c r="AL459" s="337"/>
      <c r="AM459" s="337"/>
      <c r="AN459" s="55"/>
      <c r="AO459" s="55"/>
      <c r="AP459" s="55"/>
      <c r="AQ459" s="55"/>
      <c r="AR459" s="53"/>
    </row>
    <row r="460" spans="1:44" customFormat="1" x14ac:dyDescent="0.3">
      <c r="A460" s="53"/>
      <c r="B460" s="53"/>
      <c r="C460" s="53"/>
      <c r="D460" s="53"/>
      <c r="E460" s="53"/>
      <c r="F460" s="53"/>
      <c r="G460" s="166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4" t="s">
        <v>1305</v>
      </c>
      <c r="AB460" s="54" t="s">
        <v>128</v>
      </c>
      <c r="AC460" s="54" t="s">
        <v>157</v>
      </c>
      <c r="AD460" s="54" t="s">
        <v>151</v>
      </c>
      <c r="AE460" s="54" t="s">
        <v>1327</v>
      </c>
      <c r="AF460" s="54" t="s">
        <v>129</v>
      </c>
      <c r="AG460" s="54" t="s">
        <v>116</v>
      </c>
      <c r="AH460" s="54"/>
      <c r="AI460" s="54"/>
      <c r="AJ460" s="54"/>
      <c r="AK460" s="54"/>
      <c r="AL460" s="54"/>
      <c r="AM460" s="54"/>
      <c r="AN460" s="53"/>
      <c r="AO460" s="53"/>
      <c r="AP460" s="53"/>
      <c r="AQ460" s="53"/>
      <c r="AR460" s="53"/>
    </row>
    <row r="461" spans="1:44" customFormat="1" x14ac:dyDescent="0.3">
      <c r="A461" s="53"/>
      <c r="B461" s="53"/>
      <c r="C461" s="53"/>
      <c r="D461" s="53" t="e">
        <f ca="1">IF(G457&gt;(G458+(W457-W458)/2),1,IF(G458&gt;(G457+(W458-W457)/2),0,"Close"))</f>
        <v>#N/A</v>
      </c>
      <c r="E461" s="53"/>
      <c r="F461" s="53"/>
      <c r="G461" s="166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4"/>
      <c r="AB461" s="54">
        <f>Formulas!A461</f>
        <v>0</v>
      </c>
      <c r="AC461" s="54">
        <f>Formulas!A468</f>
        <v>0</v>
      </c>
      <c r="AD461" s="54">
        <f>Formulas!A475</f>
        <v>0</v>
      </c>
      <c r="AE461" s="54">
        <f>Formulas!A482</f>
        <v>0</v>
      </c>
      <c r="AF461" s="54">
        <f>Formulas!A489</f>
        <v>0</v>
      </c>
      <c r="AG461" s="54">
        <f>Formulas!A496</f>
        <v>0</v>
      </c>
      <c r="AH461" s="54"/>
      <c r="AI461" s="336"/>
      <c r="AJ461" s="336"/>
      <c r="AK461" s="336"/>
      <c r="AL461" s="54"/>
      <c r="AM461" s="54"/>
      <c r="AN461" s="53"/>
      <c r="AO461" s="53"/>
      <c r="AP461" s="53"/>
      <c r="AQ461" s="53"/>
      <c r="AR461" s="53"/>
    </row>
    <row r="462" spans="1:44" customFormat="1" x14ac:dyDescent="0.3">
      <c r="A462" s="53"/>
      <c r="B462" s="53"/>
      <c r="C462" s="53"/>
      <c r="D462" s="53"/>
      <c r="E462" s="53"/>
      <c r="F462" s="53"/>
      <c r="G462" s="166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336"/>
      <c r="AB462" s="336">
        <f t="shared" ref="AB462:AB463" ca="1" si="650">1.5*RAND()^2*IF(RAND()&gt;0.5,1,-1)</f>
        <v>0.24462632397687523</v>
      </c>
      <c r="AC462" s="336">
        <f t="shared" ca="1" si="640"/>
        <v>8.7218406098565099E-2</v>
      </c>
      <c r="AD462" s="336">
        <f t="shared" ca="1" si="640"/>
        <v>1.4075155389272229</v>
      </c>
      <c r="AE462" s="336">
        <f t="shared" ca="1" si="640"/>
        <v>0.15504854127303144</v>
      </c>
      <c r="AF462" s="336">
        <f t="shared" ca="1" si="640"/>
        <v>-0.65629847503196892</v>
      </c>
      <c r="AG462" s="336">
        <f t="shared" ca="1" si="640"/>
        <v>-0.73224751922124021</v>
      </c>
      <c r="AH462" s="336"/>
      <c r="AI462" s="336"/>
      <c r="AJ462" s="336"/>
      <c r="AK462" s="336"/>
      <c r="AL462" s="54"/>
      <c r="AM462" s="54"/>
      <c r="AN462" s="53"/>
      <c r="AO462" s="55"/>
      <c r="AP462" s="55"/>
      <c r="AQ462" s="55"/>
      <c r="AR462" s="53"/>
    </row>
    <row r="463" spans="1:44" customFormat="1" x14ac:dyDescent="0.3">
      <c r="A463" s="53"/>
      <c r="B463" s="53"/>
      <c r="C463" s="53"/>
      <c r="D463" s="53"/>
      <c r="E463" s="53"/>
      <c r="F463" s="54"/>
      <c r="G463" s="165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3"/>
      <c r="AB463" s="336">
        <f t="shared" ca="1" si="650"/>
        <v>1.4103043793664496</v>
      </c>
      <c r="AC463" s="336">
        <f t="shared" ca="1" si="640"/>
        <v>-0.76791051031754232</v>
      </c>
      <c r="AD463" s="336">
        <f t="shared" ca="1" si="640"/>
        <v>5.9812658935167996E-2</v>
      </c>
      <c r="AE463" s="336">
        <f t="shared" ca="1" si="640"/>
        <v>-1.2910428241600798</v>
      </c>
      <c r="AF463" s="336">
        <f t="shared" ca="1" si="640"/>
        <v>1.6715149448440783E-2</v>
      </c>
      <c r="AG463" s="336">
        <f t="shared" ca="1" si="640"/>
        <v>-0.50120247453878275</v>
      </c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3"/>
    </row>
    <row r="464" spans="1:44" customFormat="1" x14ac:dyDescent="0.3">
      <c r="A464" s="53"/>
      <c r="B464" s="53"/>
      <c r="C464" s="53"/>
      <c r="D464" s="53"/>
      <c r="E464" s="53" t="s">
        <v>172</v>
      </c>
      <c r="F464" s="53">
        <f>F457</f>
        <v>0</v>
      </c>
      <c r="G464" s="56" t="e">
        <f t="shared" ref="G464:G465" ca="1" si="651">AM464</f>
        <v>#N/A</v>
      </c>
      <c r="H464" s="52" t="e">
        <f>INDEX(STATSTABLE,MATCH(F464,bpiTeams,0),MATCH(INDEX(H:H,1,1),statTitles,0))</f>
        <v>#N/A</v>
      </c>
      <c r="I464" s="52" t="e">
        <f>INDEX(STATSTABLE,MATCH(F464,bpiTeams,0),MATCH(INDEX(I:I,1,1),statTitles,0))</f>
        <v>#N/A</v>
      </c>
      <c r="J464" s="52" t="e">
        <f>INDEX(STATSTABLE,MATCH(F464,bpiTeams,0),MATCH(INDEX(J:J,1,1),statTitles,0))</f>
        <v>#N/A</v>
      </c>
      <c r="K464" s="52" t="e">
        <f>INDEX(STATSTABLE,MATCH(F464,bpiTeams,0),MATCH(INDEX(K:K,1,1),statTitles,0))</f>
        <v>#N/A</v>
      </c>
      <c r="L464" s="52" t="e">
        <f>INDEX(STATSTABLE,MATCH(F464,bpiTeams,0),MATCH(INDEX(L:L,1,1),statTitles,0))</f>
        <v>#N/A</v>
      </c>
      <c r="M464" s="52" t="e">
        <f>INDEX(STATSTABLE,MATCH(F464,bpiTeams,0),MATCH(INDEX(M:M,1,1),statTitles,0))</f>
        <v>#N/A</v>
      </c>
      <c r="N464" s="52" t="e">
        <f>INDEX(STATSTABLE,MATCH(F464,bpiTeams,0),MATCH(INDEX(N:N,1,1),statTitles,0))</f>
        <v>#N/A</v>
      </c>
      <c r="O464" s="52" t="e">
        <f>INDEX(STATSTABLE,MATCH(F464,bpiTeams,0),MATCH(INDEX(O:O,1,1),statTitles,0))</f>
        <v>#N/A</v>
      </c>
      <c r="P464" s="52" t="e">
        <f>INDEX(STATSTABLE,MATCH(F464,bpiTeams,0),MATCH(INDEX(P:P,1,1),statTitles,0))</f>
        <v>#N/A</v>
      </c>
      <c r="Q464" s="52" t="e">
        <f>INDEX(STATSTABLE,MATCH(F464,bpiTeams,0),MATCH(INDEX(Q:Q,1,1),statTitles,0))</f>
        <v>#N/A</v>
      </c>
      <c r="R464" s="52" t="e">
        <f>INDEX(STATSTABLE,MATCH(F464,bpiTeams,0),MATCH(INDEX(R:R,1,1),statTitles,0))</f>
        <v>#N/A</v>
      </c>
      <c r="S464" s="52" t="e">
        <f>INDEX(STATSTABLE,MATCH(F464,bpiTeams,0),MATCH(INDEX(S:S,1,1),statTitles,0))</f>
        <v>#N/A</v>
      </c>
      <c r="T464" s="52" t="e">
        <f>INDEX(STATSTABLE,MATCH(F464,bpiTeams,0),MATCH(INDEX(T:T,1,1),statTitles,0))</f>
        <v>#N/A</v>
      </c>
      <c r="U464" s="52" t="e">
        <f>INDEX(STATSTABLE,MATCH(F464,bpiTeams,0),MATCH(INDEX(U:U,1,1),statTitles,0))</f>
        <v>#N/A</v>
      </c>
      <c r="V464" s="52" t="e">
        <f>INDEX(STATSTABLE,MATCH(F464,bpiTeams,0),MATCH(INDEX(V:V,1,1),statTitles,0))</f>
        <v>#N/A</v>
      </c>
      <c r="W464" s="52" t="e">
        <f>INDEX(STATSTABLE,MATCH(F464,bpiTeams,0),MATCH(INDEX(W:W,1,1),statTitles,0))</f>
        <v>#N/A</v>
      </c>
      <c r="X464" s="52" t="e">
        <f>INDEX(STATSTABLE,MATCH(F464,bpiTeams,0),MATCH(INDEX(X:X,1,1),statTitles,0))</f>
        <v>#N/A</v>
      </c>
      <c r="Y464" s="52" t="e">
        <f>INDEX(STATSTABLE,MATCH(F464,bpiTeams,0),MATCH(INDEX(Y:Y,1,1),statTitles,0))</f>
        <v>#N/A</v>
      </c>
      <c r="Z464" s="52" t="e">
        <f>INDEX(STATSTABLE,MATCH(F464,bpiTeams,0),MATCH(INDEX(Z:Z,1,1),statTitles,0))</f>
        <v>#N/A</v>
      </c>
      <c r="AA464" s="55" t="e">
        <f t="shared" ref="AA464:AA465" si="652">(K464-(R464*S464)/100-3*(M464*N464)/100)/2</f>
        <v>#N/A</v>
      </c>
      <c r="AB464" s="55" t="e">
        <f t="shared" ref="AB464:AB465" si="653">SUM(AA464,(M464*N464/100))/(I464/100)</f>
        <v>#N/A</v>
      </c>
      <c r="AC464" s="55" t="e">
        <f t="shared" ref="AC464" si="654">X464*0.5+X465*0.5</f>
        <v>#N/A</v>
      </c>
      <c r="AD464" s="55" t="e">
        <f t="shared" ref="AD464:AD465" si="655">M464/AB464</f>
        <v>#N/A</v>
      </c>
      <c r="AE464" s="336" t="e">
        <f t="shared" ref="AE464:AE465" si="656">AA464/(AB464-M464)</f>
        <v>#N/A</v>
      </c>
      <c r="AF464" s="223" t="e">
        <f ca="1">INDEX(FGA_COEFFS,1,1)+AC464*INDEX(FGA_COEFFS,1,2)+AB464*INDEX(FGA_COEFFS,1,3)+U464*INDEX(FGA_COEFFS,1,4)+T465*INDEX(FGA_COEFFS,1,5)+V464*INDEX(FGA_COEFFS,1,6)+W465*INDEX(FGA_COEFFS,1,7)+P465*INDEX(FGA_COEFFS,1,8)+AB468*AB469</f>
        <v>#N/A</v>
      </c>
      <c r="AG464" s="223" t="e">
        <f ca="1">INDEX(THREEPTA_COEFFS,1,1)+AF464*INDEX(THREEPTA_COEFFS,1,2)+M464*INDEX(THREEPTA_COEFFS,1,3)+AD464*INDEX(THREEPTA_COEFFS,1,4)+N464*INDEX(THREEPTA_COEFFS,1,5)+O465*INDEX(THREEPTA_COEFFS,1,6)+AC468*AC469</f>
        <v>#N/A</v>
      </c>
      <c r="AH464" s="223" t="e">
        <f ca="1">INDEX(THREEPTPCT_COEFFS,1,1)+N464*INDEX(THREEPTPCT_COEFFS,1,2)+O465*INDEX(THREEPTPCT_COEFFS,1,3)+AD468*AD469</f>
        <v>#N/A</v>
      </c>
      <c r="AI464" s="55" t="e">
        <f t="shared" ref="AI464:AI465" ca="1" si="657">AF464-AG464</f>
        <v>#N/A</v>
      </c>
      <c r="AJ464" s="223" t="e">
        <f ca="1">INDEX(TWOPTPCT_COEFFS,1,1)+AE464*INDEX(TWOPTPCT_COEFFS,1,2)+L465*INDEX(TWOPTPCT_COEFFS,1,3)+J465*INDEX(TWOPTPCT_COEFFS,1,4)+O465*INDEX(TWOPTPCT_COEFFS,1,5)+AE468*AE469</f>
        <v>#N/A</v>
      </c>
      <c r="AK464" s="223" t="e">
        <f ca="1">INDEX(FTA_COEFFS,1,1)+R464*INDEX(FTA_COEFFS,1,2)+Q465*INDEX(FTA_COEFFS,1,3)+(T464+U464)*INDEX(FTA_COEFFS,1,4)+(T465+U465)*INDEX(FTA_COEFFS,1,5)+P465*INDEX(FTA_COEFFS,1,6)+AF468*AF469</f>
        <v>#N/A</v>
      </c>
      <c r="AL464" s="223" t="e">
        <f ca="1">INDEX(FTPCT_COEFFS,1,1)+S464*INDEX(FTPCT_COEFFS,1,2)+I464*INDEX(FTPCT_COEFFS,1,3)+J465*INDEX(FTPCT_COEFFS,1,4)+AG468*AG469</f>
        <v>#N/A</v>
      </c>
      <c r="AM464" s="338" t="e">
        <f t="shared" ref="AM464:AM465" ca="1" si="658">AG464*AH464/100+AI464*AJ464+AK464*AL464/100</f>
        <v>#N/A</v>
      </c>
      <c r="AN464" s="55"/>
      <c r="AO464" s="55"/>
      <c r="AP464" s="55"/>
      <c r="AQ464" s="55"/>
      <c r="AR464" s="53"/>
    </row>
    <row r="465" spans="1:44" customFormat="1" x14ac:dyDescent="0.3">
      <c r="A465" s="53"/>
      <c r="B465" s="53"/>
      <c r="C465" s="53"/>
      <c r="D465" s="53"/>
      <c r="E465" s="53" t="s">
        <v>175</v>
      </c>
      <c r="F465" s="54" t="e">
        <f>F458</f>
        <v>#N/A</v>
      </c>
      <c r="G465" s="56" t="e">
        <f t="shared" ca="1" si="651"/>
        <v>#N/A</v>
      </c>
      <c r="H465" s="52" t="e">
        <f>INDEX(STATSTABLE,MATCH(F465,bpiTeams,0),MATCH(INDEX(H:H,1,1),statTitles,0))</f>
        <v>#N/A</v>
      </c>
      <c r="I465" s="52" t="e">
        <f>INDEX(STATSTABLE,MATCH(F465,bpiTeams,0),MATCH(INDEX(I:I,1,1),statTitles,0))</f>
        <v>#N/A</v>
      </c>
      <c r="J465" s="52" t="e">
        <f>INDEX(STATSTABLE,MATCH(F465,bpiTeams,0),MATCH(INDEX(J:J,1,1),statTitles,0))</f>
        <v>#N/A</v>
      </c>
      <c r="K465" s="52" t="e">
        <f>INDEX(STATSTABLE,MATCH(F465,bpiTeams,0),MATCH(INDEX(K:K,1,1),statTitles,0))</f>
        <v>#N/A</v>
      </c>
      <c r="L465" s="52" t="e">
        <f>INDEX(STATSTABLE,MATCH(F465,bpiTeams,0),MATCH(INDEX(L:L,1,1),statTitles,0))</f>
        <v>#N/A</v>
      </c>
      <c r="M465" s="52" t="e">
        <f>INDEX(STATSTABLE,MATCH(F465,bpiTeams,0),MATCH(INDEX(M:M,1,1),statTitles,0))</f>
        <v>#N/A</v>
      </c>
      <c r="N465" s="52" t="e">
        <f>INDEX(STATSTABLE,MATCH(F465,bpiTeams,0),MATCH(INDEX(N:N,1,1),statTitles,0))</f>
        <v>#N/A</v>
      </c>
      <c r="O465" s="52" t="e">
        <f>INDEX(STATSTABLE,MATCH(F465,bpiTeams,0),MATCH(INDEX(O:O,1,1),statTitles,0))</f>
        <v>#N/A</v>
      </c>
      <c r="P465" s="52" t="e">
        <f>INDEX(STATSTABLE,MATCH(F465,bpiTeams,0),MATCH(INDEX(P:P,1,1),statTitles,0))</f>
        <v>#N/A</v>
      </c>
      <c r="Q465" s="52" t="e">
        <f>INDEX(STATSTABLE,MATCH(F465,bpiTeams,0),MATCH(INDEX(Q:Q,1,1),statTitles,0))</f>
        <v>#N/A</v>
      </c>
      <c r="R465" s="52" t="e">
        <f>INDEX(STATSTABLE,MATCH(F465,bpiTeams,0),MATCH(INDEX(R:R,1,1),statTitles,0))</f>
        <v>#N/A</v>
      </c>
      <c r="S465" s="52" t="e">
        <f>INDEX(STATSTABLE,MATCH(F465,bpiTeams,0),MATCH(INDEX(S:S,1,1),statTitles,0))</f>
        <v>#N/A</v>
      </c>
      <c r="T465" s="52" t="e">
        <f>INDEX(STATSTABLE,MATCH(F465,bpiTeams,0),MATCH(INDEX(T:T,1,1),statTitles,0))</f>
        <v>#N/A</v>
      </c>
      <c r="U465" s="52" t="e">
        <f>INDEX(STATSTABLE,MATCH(F465,bpiTeams,0),MATCH(INDEX(U:U,1,1),statTitles,0))</f>
        <v>#N/A</v>
      </c>
      <c r="V465" s="52" t="e">
        <f>INDEX(STATSTABLE,MATCH(F465,bpiTeams,0),MATCH(INDEX(V:V,1,1),statTitles,0))</f>
        <v>#N/A</v>
      </c>
      <c r="W465" s="52" t="e">
        <f>INDEX(STATSTABLE,MATCH(F465,bpiTeams,0),MATCH(INDEX(W:W,1,1),statTitles,0))</f>
        <v>#N/A</v>
      </c>
      <c r="X465" s="52" t="e">
        <f>INDEX(STATSTABLE,MATCH(F465,bpiTeams,0),MATCH(INDEX(X:X,1,1),statTitles,0))</f>
        <v>#N/A</v>
      </c>
      <c r="Y465" s="52" t="e">
        <f>INDEX(STATSTABLE,MATCH(F465,bpiTeams,0),MATCH(INDEX(Y:Y,1,1),statTitles,0))</f>
        <v>#N/A</v>
      </c>
      <c r="Z465" s="52" t="e">
        <f>INDEX(STATSTABLE,MATCH(F465,bpiTeams,0),MATCH(INDEX(Z:Z,1,1),statTitles,0))</f>
        <v>#N/A</v>
      </c>
      <c r="AA465" s="55" t="e">
        <f t="shared" si="652"/>
        <v>#N/A</v>
      </c>
      <c r="AB465" s="55" t="e">
        <f t="shared" si="653"/>
        <v>#N/A</v>
      </c>
      <c r="AC465" s="55" t="e">
        <f t="shared" ref="AC465" si="659">AC464</f>
        <v>#N/A</v>
      </c>
      <c r="AD465" s="55" t="e">
        <f t="shared" si="655"/>
        <v>#N/A</v>
      </c>
      <c r="AE465" s="336" t="e">
        <f t="shared" si="656"/>
        <v>#N/A</v>
      </c>
      <c r="AF465" s="223" t="e">
        <f ca="1">INDEX(FGA_COEFFS,1,1)+AC465*INDEX(FGA_COEFFS,1,2)+AB465*INDEX(FGA_COEFFS,1,3)+U465*INDEX(FGA_COEFFS,1,4)+T464*INDEX(FGA_COEFFS,1,5)+V465*INDEX(FGA_COEFFS,1,6)+W464*INDEX(FGA_COEFFS,1,7)+P464*INDEX(FGA_COEFFS,1,8)+AB468*AB470</f>
        <v>#N/A</v>
      </c>
      <c r="AG465" s="223" t="e">
        <f ca="1">INDEX(THREEPTA_COEFFS,1,1)+AF465*INDEX(THREEPTA_COEFFS,1,2)+M465*INDEX(THREEPTA_COEFFS,1,3)+AD465*INDEX(THREEPTA_COEFFS,1,4)+N465*INDEX(THREEPTA_COEFFS,1,5)+O464*INDEX(THREEPTA_COEFFS,1,6)+AC468*AC470</f>
        <v>#N/A</v>
      </c>
      <c r="AH465" s="223" t="e">
        <f ca="1">INDEX(THREEPTPCT_COEFFS,1,1)+N465*INDEX(THREEPTPCT_COEFFS,1,2)+O464*INDEX(THREEPTPCT_COEFFS,1,3)+AD468*AD470</f>
        <v>#N/A</v>
      </c>
      <c r="AI465" s="55" t="e">
        <f t="shared" ca="1" si="657"/>
        <v>#N/A</v>
      </c>
      <c r="AJ465" s="223" t="e">
        <f ca="1">INDEX(TWOPTPCT_COEFFS,1,1)+AE465*INDEX(TWOPTPCT_COEFFS,1,2)+L464*INDEX(TWOPTPCT_COEFFS,1,3)+J464*INDEX(TWOPTPCT_COEFFS,1,4)+O464*INDEX(TWOPTPCT_COEFFS,1,5)+AE468*AE470</f>
        <v>#N/A</v>
      </c>
      <c r="AK465" s="223" t="e">
        <f ca="1">INDEX(FTA_COEFFS,1,1)+R465*INDEX(FTA_COEFFS,1,2)+Q464*INDEX(FTA_COEFFS,1,3)+(T465+U465)*INDEX(FTA_COEFFS,1,4)+(T464+U464)*INDEX(FTA_COEFFS,1,5)+P464*INDEX(FTA_COEFFS,1,6)+AF468*AF470</f>
        <v>#N/A</v>
      </c>
      <c r="AL465" s="223" t="e">
        <f ca="1">INDEX(FTPCT_COEFFS,1,1)+S465*INDEX(FTPCT_COEFFS,1,2)+I465*INDEX(FTPCT_COEFFS,1,3)+J464*INDEX(FTPCT_COEFFS,1,4)+AG468*AG470</f>
        <v>#N/A</v>
      </c>
      <c r="AM465" s="338" t="e">
        <f t="shared" ca="1" si="658"/>
        <v>#N/A</v>
      </c>
      <c r="AN465" s="55"/>
      <c r="AO465" s="55"/>
      <c r="AP465" s="55"/>
      <c r="AQ465" s="55"/>
      <c r="AR465" s="53"/>
    </row>
    <row r="466" spans="1:44" customFormat="1" x14ac:dyDescent="0.3">
      <c r="A466" s="53"/>
      <c r="B466" s="53"/>
      <c r="C466" s="53"/>
      <c r="D466" s="53"/>
      <c r="E466" s="64" t="e">
        <f ca="1">IF(G465&gt;G464,F465,F464)</f>
        <v>#N/A</v>
      </c>
      <c r="F466" s="53"/>
      <c r="G466" s="56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5"/>
      <c r="AB466" s="55"/>
      <c r="AC466" s="55"/>
      <c r="AD466" s="55"/>
      <c r="AE466" s="55"/>
      <c r="AF466" s="337"/>
      <c r="AG466" s="337"/>
      <c r="AH466" s="337"/>
      <c r="AI466" s="337"/>
      <c r="AJ466" s="337"/>
      <c r="AK466" s="337"/>
      <c r="AL466" s="337"/>
      <c r="AM466" s="337"/>
      <c r="AN466" s="55"/>
      <c r="AO466" s="55"/>
      <c r="AP466" s="55"/>
      <c r="AQ466" s="55"/>
      <c r="AR466" s="53"/>
    </row>
    <row r="467" spans="1:44" customFormat="1" x14ac:dyDescent="0.3">
      <c r="A467" s="53"/>
      <c r="B467" s="53"/>
      <c r="C467" s="53"/>
      <c r="D467" s="53"/>
      <c r="E467" s="53"/>
      <c r="F467" s="53"/>
      <c r="G467" s="166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4" t="s">
        <v>1305</v>
      </c>
      <c r="AB467" s="54" t="s">
        <v>128</v>
      </c>
      <c r="AC467" s="54" t="s">
        <v>157</v>
      </c>
      <c r="AD467" s="54" t="s">
        <v>151</v>
      </c>
      <c r="AE467" s="54" t="s">
        <v>1327</v>
      </c>
      <c r="AF467" s="54" t="s">
        <v>129</v>
      </c>
      <c r="AG467" s="54" t="s">
        <v>116</v>
      </c>
      <c r="AH467" s="54"/>
      <c r="AI467" s="54"/>
      <c r="AJ467" s="54"/>
      <c r="AK467" s="54"/>
      <c r="AL467" s="54"/>
      <c r="AM467" s="54"/>
      <c r="AN467" s="53"/>
      <c r="AO467" s="53"/>
      <c r="AP467" s="53"/>
      <c r="AQ467" s="53"/>
      <c r="AR467" s="53"/>
    </row>
    <row r="468" spans="1:44" customFormat="1" x14ac:dyDescent="0.3">
      <c r="A468" s="53"/>
      <c r="B468" s="53"/>
      <c r="C468" s="53"/>
      <c r="D468" s="53" t="e">
        <f ca="1">IF(G464&gt;(G465+(W464-W465)/2),1,IF(G465&gt;(G464+(W465-W464)/2),0,"Close"))</f>
        <v>#N/A</v>
      </c>
      <c r="E468" s="53"/>
      <c r="F468" s="53"/>
      <c r="G468" s="166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4"/>
      <c r="AB468" s="54">
        <f>Formulas!A468</f>
        <v>0</v>
      </c>
      <c r="AC468" s="54">
        <f>Formulas!A475</f>
        <v>0</v>
      </c>
      <c r="AD468" s="54">
        <f>Formulas!A482</f>
        <v>0</v>
      </c>
      <c r="AE468" s="54">
        <f>Formulas!A489</f>
        <v>0</v>
      </c>
      <c r="AF468" s="54">
        <f>Formulas!A496</f>
        <v>0</v>
      </c>
      <c r="AG468" s="54">
        <f>Formulas!A503</f>
        <v>0</v>
      </c>
      <c r="AH468" s="54"/>
      <c r="AI468" s="336"/>
      <c r="AJ468" s="336"/>
      <c r="AK468" s="336"/>
      <c r="AL468" s="54"/>
      <c r="AM468" s="54"/>
      <c r="AN468" s="53"/>
      <c r="AO468" s="53"/>
      <c r="AP468" s="53"/>
      <c r="AQ468" s="53"/>
      <c r="AR468" s="53"/>
    </row>
    <row r="469" spans="1:44" customFormat="1" x14ac:dyDescent="0.3">
      <c r="A469" s="53"/>
      <c r="B469" s="53"/>
      <c r="C469" s="53"/>
      <c r="D469" s="53"/>
      <c r="E469" s="53"/>
      <c r="F469" s="53"/>
      <c r="G469" s="166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336"/>
      <c r="AB469" s="336">
        <f t="shared" ref="AB469:AB470" ca="1" si="660">1.5*RAND()^2*IF(RAND()&gt;0.5,1,-1)</f>
        <v>-0.36845557220694225</v>
      </c>
      <c r="AC469" s="336">
        <f t="shared" ca="1" si="640"/>
        <v>0.83710885425254922</v>
      </c>
      <c r="AD469" s="336">
        <f t="shared" ca="1" si="640"/>
        <v>-0.92456067408573794</v>
      </c>
      <c r="AE469" s="336">
        <f t="shared" ca="1" si="640"/>
        <v>-0.38315790187829013</v>
      </c>
      <c r="AF469" s="336">
        <f t="shared" ca="1" si="640"/>
        <v>0.11161417421673615</v>
      </c>
      <c r="AG469" s="336">
        <f t="shared" ca="1" si="640"/>
        <v>4.442398120747483E-2</v>
      </c>
      <c r="AH469" s="336"/>
      <c r="AI469" s="336"/>
      <c r="AJ469" s="336"/>
      <c r="AK469" s="336"/>
      <c r="AL469" s="54"/>
      <c r="AM469" s="54"/>
      <c r="AN469" s="53"/>
      <c r="AO469" s="55"/>
      <c r="AP469" s="55"/>
      <c r="AQ469" s="55"/>
      <c r="AR469" s="53"/>
    </row>
    <row r="470" spans="1:44" customFormat="1" x14ac:dyDescent="0.3">
      <c r="A470" s="53"/>
      <c r="B470" s="53"/>
      <c r="C470" s="53"/>
      <c r="D470" s="53"/>
      <c r="E470" s="53"/>
      <c r="F470" s="54"/>
      <c r="G470" s="165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3"/>
      <c r="AB470" s="336">
        <f t="shared" ca="1" si="660"/>
        <v>0.18287116832905667</v>
      </c>
      <c r="AC470" s="336">
        <f t="shared" ca="1" si="640"/>
        <v>0.68438325446568804</v>
      </c>
      <c r="AD470" s="336">
        <f t="shared" ca="1" si="640"/>
        <v>-0.15738081002288684</v>
      </c>
      <c r="AE470" s="336">
        <f t="shared" ca="1" si="640"/>
        <v>-8.9869204683537089E-3</v>
      </c>
      <c r="AF470" s="336">
        <f t="shared" ca="1" si="640"/>
        <v>-2.9240556977713334E-3</v>
      </c>
      <c r="AG470" s="336">
        <f t="shared" ca="1" si="640"/>
        <v>-0.24246600703595289</v>
      </c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3"/>
    </row>
    <row r="471" spans="1:44" customFormat="1" x14ac:dyDescent="0.3">
      <c r="A471" s="53"/>
      <c r="B471" s="53"/>
      <c r="C471" s="53"/>
      <c r="D471" s="53"/>
      <c r="E471" s="53" t="s">
        <v>172</v>
      </c>
      <c r="F471" s="53">
        <f>F464</f>
        <v>0</v>
      </c>
      <c r="G471" s="56" t="e">
        <f t="shared" ref="G471:G472" ca="1" si="661">AM471</f>
        <v>#N/A</v>
      </c>
      <c r="H471" s="52" t="e">
        <f>INDEX(STATSTABLE,MATCH(F471,bpiTeams,0),MATCH(INDEX(H:H,1,1),statTitles,0))</f>
        <v>#N/A</v>
      </c>
      <c r="I471" s="52" t="e">
        <f>INDEX(STATSTABLE,MATCH(F471,bpiTeams,0),MATCH(INDEX(I:I,1,1),statTitles,0))</f>
        <v>#N/A</v>
      </c>
      <c r="J471" s="52" t="e">
        <f>INDEX(STATSTABLE,MATCH(F471,bpiTeams,0),MATCH(INDEX(J:J,1,1),statTitles,0))</f>
        <v>#N/A</v>
      </c>
      <c r="K471" s="52" t="e">
        <f>INDEX(STATSTABLE,MATCH(F471,bpiTeams,0),MATCH(INDEX(K:K,1,1),statTitles,0))</f>
        <v>#N/A</v>
      </c>
      <c r="L471" s="52" t="e">
        <f>INDEX(STATSTABLE,MATCH(F471,bpiTeams,0),MATCH(INDEX(L:L,1,1),statTitles,0))</f>
        <v>#N/A</v>
      </c>
      <c r="M471" s="52" t="e">
        <f>INDEX(STATSTABLE,MATCH(F471,bpiTeams,0),MATCH(INDEX(M:M,1,1),statTitles,0))</f>
        <v>#N/A</v>
      </c>
      <c r="N471" s="52" t="e">
        <f>INDEX(STATSTABLE,MATCH(F471,bpiTeams,0),MATCH(INDEX(N:N,1,1),statTitles,0))</f>
        <v>#N/A</v>
      </c>
      <c r="O471" s="52" t="e">
        <f>INDEX(STATSTABLE,MATCH(F471,bpiTeams,0),MATCH(INDEX(O:O,1,1),statTitles,0))</f>
        <v>#N/A</v>
      </c>
      <c r="P471" s="52" t="e">
        <f>INDEX(STATSTABLE,MATCH(F471,bpiTeams,0),MATCH(INDEX(P:P,1,1),statTitles,0))</f>
        <v>#N/A</v>
      </c>
      <c r="Q471" s="52" t="e">
        <f>INDEX(STATSTABLE,MATCH(F471,bpiTeams,0),MATCH(INDEX(Q:Q,1,1),statTitles,0))</f>
        <v>#N/A</v>
      </c>
      <c r="R471" s="52" t="e">
        <f>INDEX(STATSTABLE,MATCH(F471,bpiTeams,0),MATCH(INDEX(R:R,1,1),statTitles,0))</f>
        <v>#N/A</v>
      </c>
      <c r="S471" s="52" t="e">
        <f>INDEX(STATSTABLE,MATCH(F471,bpiTeams,0),MATCH(INDEX(S:S,1,1),statTitles,0))</f>
        <v>#N/A</v>
      </c>
      <c r="T471" s="52" t="e">
        <f>INDEX(STATSTABLE,MATCH(F471,bpiTeams,0),MATCH(INDEX(T:T,1,1),statTitles,0))</f>
        <v>#N/A</v>
      </c>
      <c r="U471" s="52" t="e">
        <f>INDEX(STATSTABLE,MATCH(F471,bpiTeams,0),MATCH(INDEX(U:U,1,1),statTitles,0))</f>
        <v>#N/A</v>
      </c>
      <c r="V471" s="52" t="e">
        <f>INDEX(STATSTABLE,MATCH(F471,bpiTeams,0),MATCH(INDEX(V:V,1,1),statTitles,0))</f>
        <v>#N/A</v>
      </c>
      <c r="W471" s="52" t="e">
        <f>INDEX(STATSTABLE,MATCH(F471,bpiTeams,0),MATCH(INDEX(W:W,1,1),statTitles,0))</f>
        <v>#N/A</v>
      </c>
      <c r="X471" s="52" t="e">
        <f>INDEX(STATSTABLE,MATCH(F471,bpiTeams,0),MATCH(INDEX(X:X,1,1),statTitles,0))</f>
        <v>#N/A</v>
      </c>
      <c r="Y471" s="52" t="e">
        <f>INDEX(STATSTABLE,MATCH(F471,bpiTeams,0),MATCH(INDEX(Y:Y,1,1),statTitles,0))</f>
        <v>#N/A</v>
      </c>
      <c r="Z471" s="52" t="e">
        <f>INDEX(STATSTABLE,MATCH(F471,bpiTeams,0),MATCH(INDEX(Z:Z,1,1),statTitles,0))</f>
        <v>#N/A</v>
      </c>
      <c r="AA471" s="55" t="e">
        <f t="shared" ref="AA471:AA472" si="662">(K471-(R471*S471)/100-3*(M471*N471)/100)/2</f>
        <v>#N/A</v>
      </c>
      <c r="AB471" s="55" t="e">
        <f t="shared" ref="AB471:AB472" si="663">SUM(AA471,(M471*N471/100))/(I471/100)</f>
        <v>#N/A</v>
      </c>
      <c r="AC471" s="55" t="e">
        <f t="shared" ref="AC471" si="664">X471*0.5+X472*0.5</f>
        <v>#N/A</v>
      </c>
      <c r="AD471" s="55" t="e">
        <f t="shared" ref="AD471:AD472" si="665">M471/AB471</f>
        <v>#N/A</v>
      </c>
      <c r="AE471" s="336" t="e">
        <f t="shared" ref="AE471:AE472" si="666">AA471/(AB471-M471)</f>
        <v>#N/A</v>
      </c>
      <c r="AF471" s="223" t="e">
        <f ca="1">INDEX(FGA_COEFFS,1,1)+AC471*INDEX(FGA_COEFFS,1,2)+AB471*INDEX(FGA_COEFFS,1,3)+U471*INDEX(FGA_COEFFS,1,4)+T472*INDEX(FGA_COEFFS,1,5)+V471*INDEX(FGA_COEFFS,1,6)+W472*INDEX(FGA_COEFFS,1,7)+P472*INDEX(FGA_COEFFS,1,8)+AB475*AB476</f>
        <v>#N/A</v>
      </c>
      <c r="AG471" s="223" t="e">
        <f ca="1">INDEX(THREEPTA_COEFFS,1,1)+AF471*INDEX(THREEPTA_COEFFS,1,2)+M471*INDEX(THREEPTA_COEFFS,1,3)+AD471*INDEX(THREEPTA_COEFFS,1,4)+N471*INDEX(THREEPTA_COEFFS,1,5)+O472*INDEX(THREEPTA_COEFFS,1,6)+AC475*AC476</f>
        <v>#N/A</v>
      </c>
      <c r="AH471" s="223" t="e">
        <f ca="1">INDEX(THREEPTPCT_COEFFS,1,1)+N471*INDEX(THREEPTPCT_COEFFS,1,2)+O472*INDEX(THREEPTPCT_COEFFS,1,3)+AD475*AD476</f>
        <v>#N/A</v>
      </c>
      <c r="AI471" s="55" t="e">
        <f t="shared" ref="AI471:AI472" ca="1" si="667">AF471-AG471</f>
        <v>#N/A</v>
      </c>
      <c r="AJ471" s="223" t="e">
        <f ca="1">INDEX(TWOPTPCT_COEFFS,1,1)+AE471*INDEX(TWOPTPCT_COEFFS,1,2)+L472*INDEX(TWOPTPCT_COEFFS,1,3)+J472*INDEX(TWOPTPCT_COEFFS,1,4)+O472*INDEX(TWOPTPCT_COEFFS,1,5)+AE475*AE476</f>
        <v>#N/A</v>
      </c>
      <c r="AK471" s="223" t="e">
        <f ca="1">INDEX(FTA_COEFFS,1,1)+R471*INDEX(FTA_COEFFS,1,2)+Q472*INDEX(FTA_COEFFS,1,3)+(T471+U471)*INDEX(FTA_COEFFS,1,4)+(T472+U472)*INDEX(FTA_COEFFS,1,5)+P472*INDEX(FTA_COEFFS,1,6)+AF475*AF476</f>
        <v>#N/A</v>
      </c>
      <c r="AL471" s="223" t="e">
        <f ca="1">INDEX(FTPCT_COEFFS,1,1)+S471*INDEX(FTPCT_COEFFS,1,2)+I471*INDEX(FTPCT_COEFFS,1,3)+J472*INDEX(FTPCT_COEFFS,1,4)+AG475*AG476</f>
        <v>#N/A</v>
      </c>
      <c r="AM471" s="338" t="e">
        <f t="shared" ref="AM471:AM472" ca="1" si="668">AG471*AH471/100+AI471*AJ471+AK471*AL471/100</f>
        <v>#N/A</v>
      </c>
      <c r="AN471" s="55"/>
      <c r="AO471" s="55"/>
      <c r="AP471" s="55"/>
      <c r="AQ471" s="55"/>
      <c r="AR471" s="53"/>
    </row>
    <row r="472" spans="1:44" customFormat="1" x14ac:dyDescent="0.3">
      <c r="A472" s="53"/>
      <c r="B472" s="53"/>
      <c r="C472" s="53"/>
      <c r="D472" s="53"/>
      <c r="E472" s="53" t="s">
        <v>175</v>
      </c>
      <c r="F472" s="54" t="e">
        <f>F465</f>
        <v>#N/A</v>
      </c>
      <c r="G472" s="56" t="e">
        <f t="shared" ca="1" si="661"/>
        <v>#N/A</v>
      </c>
      <c r="H472" s="52" t="e">
        <f>INDEX(STATSTABLE,MATCH(F472,bpiTeams,0),MATCH(INDEX(H:H,1,1),statTitles,0))</f>
        <v>#N/A</v>
      </c>
      <c r="I472" s="52" t="e">
        <f>INDEX(STATSTABLE,MATCH(F472,bpiTeams,0),MATCH(INDEX(I:I,1,1),statTitles,0))</f>
        <v>#N/A</v>
      </c>
      <c r="J472" s="52" t="e">
        <f>INDEX(STATSTABLE,MATCH(F472,bpiTeams,0),MATCH(INDEX(J:J,1,1),statTitles,0))</f>
        <v>#N/A</v>
      </c>
      <c r="K472" s="52" t="e">
        <f>INDEX(STATSTABLE,MATCH(F472,bpiTeams,0),MATCH(INDEX(K:K,1,1),statTitles,0))</f>
        <v>#N/A</v>
      </c>
      <c r="L472" s="52" t="e">
        <f>INDEX(STATSTABLE,MATCH(F472,bpiTeams,0),MATCH(INDEX(L:L,1,1),statTitles,0))</f>
        <v>#N/A</v>
      </c>
      <c r="M472" s="52" t="e">
        <f>INDEX(STATSTABLE,MATCH(F472,bpiTeams,0),MATCH(INDEX(M:M,1,1),statTitles,0))</f>
        <v>#N/A</v>
      </c>
      <c r="N472" s="52" t="e">
        <f>INDEX(STATSTABLE,MATCH(F472,bpiTeams,0),MATCH(INDEX(N:N,1,1),statTitles,0))</f>
        <v>#N/A</v>
      </c>
      <c r="O472" s="52" t="e">
        <f>INDEX(STATSTABLE,MATCH(F472,bpiTeams,0),MATCH(INDEX(O:O,1,1),statTitles,0))</f>
        <v>#N/A</v>
      </c>
      <c r="P472" s="52" t="e">
        <f>INDEX(STATSTABLE,MATCH(F472,bpiTeams,0),MATCH(INDEX(P:P,1,1),statTitles,0))</f>
        <v>#N/A</v>
      </c>
      <c r="Q472" s="52" t="e">
        <f>INDEX(STATSTABLE,MATCH(F472,bpiTeams,0),MATCH(INDEX(Q:Q,1,1),statTitles,0))</f>
        <v>#N/A</v>
      </c>
      <c r="R472" s="52" t="e">
        <f>INDEX(STATSTABLE,MATCH(F472,bpiTeams,0),MATCH(INDEX(R:R,1,1),statTitles,0))</f>
        <v>#N/A</v>
      </c>
      <c r="S472" s="52" t="e">
        <f>INDEX(STATSTABLE,MATCH(F472,bpiTeams,0),MATCH(INDEX(S:S,1,1),statTitles,0))</f>
        <v>#N/A</v>
      </c>
      <c r="T472" s="52" t="e">
        <f>INDEX(STATSTABLE,MATCH(F472,bpiTeams,0),MATCH(INDEX(T:T,1,1),statTitles,0))</f>
        <v>#N/A</v>
      </c>
      <c r="U472" s="52" t="e">
        <f>INDEX(STATSTABLE,MATCH(F472,bpiTeams,0),MATCH(INDEX(U:U,1,1),statTitles,0))</f>
        <v>#N/A</v>
      </c>
      <c r="V472" s="52" t="e">
        <f>INDEX(STATSTABLE,MATCH(F472,bpiTeams,0),MATCH(INDEX(V:V,1,1),statTitles,0))</f>
        <v>#N/A</v>
      </c>
      <c r="W472" s="52" t="e">
        <f>INDEX(STATSTABLE,MATCH(F472,bpiTeams,0),MATCH(INDEX(W:W,1,1),statTitles,0))</f>
        <v>#N/A</v>
      </c>
      <c r="X472" s="52" t="e">
        <f>INDEX(STATSTABLE,MATCH(F472,bpiTeams,0),MATCH(INDEX(X:X,1,1),statTitles,0))</f>
        <v>#N/A</v>
      </c>
      <c r="Y472" s="52" t="e">
        <f>INDEX(STATSTABLE,MATCH(F472,bpiTeams,0),MATCH(INDEX(Y:Y,1,1),statTitles,0))</f>
        <v>#N/A</v>
      </c>
      <c r="Z472" s="52" t="e">
        <f>INDEX(STATSTABLE,MATCH(F472,bpiTeams,0),MATCH(INDEX(Z:Z,1,1),statTitles,0))</f>
        <v>#N/A</v>
      </c>
      <c r="AA472" s="55" t="e">
        <f t="shared" si="662"/>
        <v>#N/A</v>
      </c>
      <c r="AB472" s="55" t="e">
        <f t="shared" si="663"/>
        <v>#N/A</v>
      </c>
      <c r="AC472" s="55" t="e">
        <f t="shared" ref="AC472" si="669">AC471</f>
        <v>#N/A</v>
      </c>
      <c r="AD472" s="55" t="e">
        <f t="shared" si="665"/>
        <v>#N/A</v>
      </c>
      <c r="AE472" s="336" t="e">
        <f t="shared" si="666"/>
        <v>#N/A</v>
      </c>
      <c r="AF472" s="223" t="e">
        <f ca="1">INDEX(FGA_COEFFS,1,1)+AC472*INDEX(FGA_COEFFS,1,2)+AB472*INDEX(FGA_COEFFS,1,3)+U472*INDEX(FGA_COEFFS,1,4)+T471*INDEX(FGA_COEFFS,1,5)+V472*INDEX(FGA_COEFFS,1,6)+W471*INDEX(FGA_COEFFS,1,7)+P471*INDEX(FGA_COEFFS,1,8)+AB475*AB477</f>
        <v>#N/A</v>
      </c>
      <c r="AG472" s="223" t="e">
        <f ca="1">INDEX(THREEPTA_COEFFS,1,1)+AF472*INDEX(THREEPTA_COEFFS,1,2)+M472*INDEX(THREEPTA_COEFFS,1,3)+AD472*INDEX(THREEPTA_COEFFS,1,4)+N472*INDEX(THREEPTA_COEFFS,1,5)+O471*INDEX(THREEPTA_COEFFS,1,6)+AC475*AC477</f>
        <v>#N/A</v>
      </c>
      <c r="AH472" s="223" t="e">
        <f ca="1">INDEX(THREEPTPCT_COEFFS,1,1)+N472*INDEX(THREEPTPCT_COEFFS,1,2)+O471*INDEX(THREEPTPCT_COEFFS,1,3)+AD475*AD477</f>
        <v>#N/A</v>
      </c>
      <c r="AI472" s="55" t="e">
        <f t="shared" ca="1" si="667"/>
        <v>#N/A</v>
      </c>
      <c r="AJ472" s="223" t="e">
        <f ca="1">INDEX(TWOPTPCT_COEFFS,1,1)+AE472*INDEX(TWOPTPCT_COEFFS,1,2)+L471*INDEX(TWOPTPCT_COEFFS,1,3)+J471*INDEX(TWOPTPCT_COEFFS,1,4)+O471*INDEX(TWOPTPCT_COEFFS,1,5)+AE475*AE477</f>
        <v>#N/A</v>
      </c>
      <c r="AK472" s="223" t="e">
        <f ca="1">INDEX(FTA_COEFFS,1,1)+R472*INDEX(FTA_COEFFS,1,2)+Q471*INDEX(FTA_COEFFS,1,3)+(T472+U472)*INDEX(FTA_COEFFS,1,4)+(T471+U471)*INDEX(FTA_COEFFS,1,5)+P471*INDEX(FTA_COEFFS,1,6)+AF475*AF477</f>
        <v>#N/A</v>
      </c>
      <c r="AL472" s="223" t="e">
        <f ca="1">INDEX(FTPCT_COEFFS,1,1)+S472*INDEX(FTPCT_COEFFS,1,2)+I472*INDEX(FTPCT_COEFFS,1,3)+J471*INDEX(FTPCT_COEFFS,1,4)+AG475*AG477</f>
        <v>#N/A</v>
      </c>
      <c r="AM472" s="338" t="e">
        <f t="shared" ca="1" si="668"/>
        <v>#N/A</v>
      </c>
      <c r="AN472" s="55"/>
      <c r="AO472" s="55"/>
      <c r="AP472" s="55"/>
      <c r="AQ472" s="55"/>
      <c r="AR472" s="53"/>
    </row>
    <row r="473" spans="1:44" customFormat="1" x14ac:dyDescent="0.3">
      <c r="A473" s="53"/>
      <c r="B473" s="53"/>
      <c r="C473" s="53"/>
      <c r="D473" s="53"/>
      <c r="E473" s="64" t="e">
        <f ca="1">IF(G472&gt;G471,F472,F471)</f>
        <v>#N/A</v>
      </c>
      <c r="F473" s="53"/>
      <c r="G473" s="56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5"/>
      <c r="AB473" s="55"/>
      <c r="AC473" s="55"/>
      <c r="AD473" s="55"/>
      <c r="AE473" s="55"/>
      <c r="AF473" s="337"/>
      <c r="AG473" s="337"/>
      <c r="AH473" s="337"/>
      <c r="AI473" s="337"/>
      <c r="AJ473" s="337"/>
      <c r="AK473" s="337"/>
      <c r="AL473" s="337"/>
      <c r="AM473" s="337"/>
      <c r="AN473" s="55"/>
      <c r="AO473" s="55"/>
      <c r="AP473" s="55"/>
      <c r="AQ473" s="55"/>
      <c r="AR473" s="53"/>
    </row>
    <row r="474" spans="1:44" customFormat="1" x14ac:dyDescent="0.3">
      <c r="A474" s="53"/>
      <c r="B474" s="53"/>
      <c r="C474" s="53"/>
      <c r="D474" s="53"/>
      <c r="E474" s="53"/>
      <c r="F474" s="53"/>
      <c r="G474" s="166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4" t="s">
        <v>1305</v>
      </c>
      <c r="AB474" s="54" t="s">
        <v>128</v>
      </c>
      <c r="AC474" s="54" t="s">
        <v>157</v>
      </c>
      <c r="AD474" s="54" t="s">
        <v>151</v>
      </c>
      <c r="AE474" s="54" t="s">
        <v>1327</v>
      </c>
      <c r="AF474" s="54" t="s">
        <v>129</v>
      </c>
      <c r="AG474" s="54" t="s">
        <v>116</v>
      </c>
      <c r="AH474" s="54"/>
      <c r="AI474" s="54"/>
      <c r="AJ474" s="54"/>
      <c r="AK474" s="54"/>
      <c r="AL474" s="54"/>
      <c r="AM474" s="54"/>
      <c r="AN474" s="53"/>
      <c r="AO474" s="53"/>
      <c r="AP474" s="53"/>
      <c r="AQ474" s="53"/>
      <c r="AR474" s="53"/>
    </row>
    <row r="475" spans="1:44" customFormat="1" x14ac:dyDescent="0.3">
      <c r="A475" s="53"/>
      <c r="B475" s="53"/>
      <c r="C475" s="53"/>
      <c r="D475" s="53" t="e">
        <f ca="1">IF(G471&gt;(G472+(W471-W472)/2),1,IF(G472&gt;(G471+(W472-W471)/2),0,"Close"))</f>
        <v>#N/A</v>
      </c>
      <c r="E475" s="53"/>
      <c r="F475" s="53"/>
      <c r="G475" s="166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4"/>
      <c r="AB475" s="54">
        <f>Formulas!A475</f>
        <v>0</v>
      </c>
      <c r="AC475" s="54">
        <f>Formulas!A482</f>
        <v>0</v>
      </c>
      <c r="AD475" s="54">
        <f>Formulas!A489</f>
        <v>0</v>
      </c>
      <c r="AE475" s="54">
        <f>Formulas!A496</f>
        <v>0</v>
      </c>
      <c r="AF475" s="54">
        <f>Formulas!A503</f>
        <v>0</v>
      </c>
      <c r="AG475" s="54">
        <f>Formulas!A510</f>
        <v>0</v>
      </c>
      <c r="AH475" s="54"/>
      <c r="AI475" s="336"/>
      <c r="AJ475" s="336"/>
      <c r="AK475" s="336"/>
      <c r="AL475" s="54"/>
      <c r="AM475" s="54"/>
      <c r="AN475" s="53"/>
      <c r="AO475" s="53"/>
      <c r="AP475" s="53"/>
      <c r="AQ475" s="53"/>
      <c r="AR475" s="53"/>
    </row>
    <row r="476" spans="1:44" customFormat="1" x14ac:dyDescent="0.3">
      <c r="A476" s="53"/>
      <c r="B476" s="53"/>
      <c r="C476" s="53"/>
      <c r="D476" s="53"/>
      <c r="E476" s="53"/>
      <c r="F476" s="53"/>
      <c r="G476" s="166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336"/>
      <c r="AB476" s="336">
        <f t="shared" ref="AB476:AB477" ca="1" si="670">1.5*RAND()^2*IF(RAND()&gt;0.5,1,-1)</f>
        <v>-0.89955069289845313</v>
      </c>
      <c r="AC476" s="336">
        <f t="shared" ca="1" si="640"/>
        <v>0.4913089290729199</v>
      </c>
      <c r="AD476" s="336">
        <f t="shared" ca="1" si="640"/>
        <v>-0.33828324058080528</v>
      </c>
      <c r="AE476" s="336">
        <f t="shared" ca="1" si="640"/>
        <v>-3.4385341306336706E-2</v>
      </c>
      <c r="AF476" s="336">
        <f t="shared" ca="1" si="640"/>
        <v>-0.72722761192434449</v>
      </c>
      <c r="AG476" s="336">
        <f t="shared" ca="1" si="640"/>
        <v>-1.3392667924341535</v>
      </c>
      <c r="AH476" s="336"/>
      <c r="AI476" s="336"/>
      <c r="AJ476" s="336"/>
      <c r="AK476" s="336"/>
      <c r="AL476" s="54"/>
      <c r="AM476" s="54"/>
      <c r="AN476" s="53"/>
      <c r="AO476" s="55"/>
      <c r="AP476" s="55"/>
      <c r="AQ476" s="55"/>
      <c r="AR476" s="53"/>
    </row>
    <row r="477" spans="1:44" customFormat="1" x14ac:dyDescent="0.3">
      <c r="A477" s="53"/>
      <c r="B477" s="53"/>
      <c r="C477" s="53"/>
      <c r="D477" s="53"/>
      <c r="E477" s="53"/>
      <c r="F477" s="54"/>
      <c r="G477" s="165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3"/>
      <c r="AB477" s="336">
        <f t="shared" ca="1" si="670"/>
        <v>0.6734803173621845</v>
      </c>
      <c r="AC477" s="336">
        <f t="shared" ca="1" si="640"/>
        <v>-0.51675285420318939</v>
      </c>
      <c r="AD477" s="336">
        <f t="shared" ca="1" si="640"/>
        <v>0.93508939938440117</v>
      </c>
      <c r="AE477" s="336">
        <f t="shared" ca="1" si="640"/>
        <v>0.85744129272175074</v>
      </c>
      <c r="AF477" s="336">
        <f t="shared" ca="1" si="640"/>
        <v>-0.74134691334092562</v>
      </c>
      <c r="AG477" s="336">
        <f t="shared" ca="1" si="640"/>
        <v>-0.1444157560206219</v>
      </c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3"/>
    </row>
    <row r="478" spans="1:44" customFormat="1" x14ac:dyDescent="0.3">
      <c r="A478" s="53"/>
      <c r="B478" s="53"/>
      <c r="C478" s="53"/>
      <c r="D478" s="53"/>
      <c r="E478" s="53" t="s">
        <v>172</v>
      </c>
      <c r="F478" s="53">
        <f>F471</f>
        <v>0</v>
      </c>
      <c r="G478" s="56" t="e">
        <f t="shared" ref="G478:G479" ca="1" si="671">AM478</f>
        <v>#N/A</v>
      </c>
      <c r="H478" s="52" t="e">
        <f>INDEX(STATSTABLE,MATCH(F478,bpiTeams,0),MATCH(INDEX(H:H,1,1),statTitles,0))</f>
        <v>#N/A</v>
      </c>
      <c r="I478" s="52" t="e">
        <f>INDEX(STATSTABLE,MATCH(F478,bpiTeams,0),MATCH(INDEX(I:I,1,1),statTitles,0))</f>
        <v>#N/A</v>
      </c>
      <c r="J478" s="52" t="e">
        <f>INDEX(STATSTABLE,MATCH(F478,bpiTeams,0),MATCH(INDEX(J:J,1,1),statTitles,0))</f>
        <v>#N/A</v>
      </c>
      <c r="K478" s="52" t="e">
        <f>INDEX(STATSTABLE,MATCH(F478,bpiTeams,0),MATCH(INDEX(K:K,1,1),statTitles,0))</f>
        <v>#N/A</v>
      </c>
      <c r="L478" s="52" t="e">
        <f>INDEX(STATSTABLE,MATCH(F478,bpiTeams,0),MATCH(INDEX(L:L,1,1),statTitles,0))</f>
        <v>#N/A</v>
      </c>
      <c r="M478" s="52" t="e">
        <f>INDEX(STATSTABLE,MATCH(F478,bpiTeams,0),MATCH(INDEX(M:M,1,1),statTitles,0))</f>
        <v>#N/A</v>
      </c>
      <c r="N478" s="52" t="e">
        <f>INDEX(STATSTABLE,MATCH(F478,bpiTeams,0),MATCH(INDEX(N:N,1,1),statTitles,0))</f>
        <v>#N/A</v>
      </c>
      <c r="O478" s="52" t="e">
        <f>INDEX(STATSTABLE,MATCH(F478,bpiTeams,0),MATCH(INDEX(O:O,1,1),statTitles,0))</f>
        <v>#N/A</v>
      </c>
      <c r="P478" s="52" t="e">
        <f>INDEX(STATSTABLE,MATCH(F478,bpiTeams,0),MATCH(INDEX(P:P,1,1),statTitles,0))</f>
        <v>#N/A</v>
      </c>
      <c r="Q478" s="52" t="e">
        <f>INDEX(STATSTABLE,MATCH(F478,bpiTeams,0),MATCH(INDEX(Q:Q,1,1),statTitles,0))</f>
        <v>#N/A</v>
      </c>
      <c r="R478" s="52" t="e">
        <f>INDEX(STATSTABLE,MATCH(F478,bpiTeams,0),MATCH(INDEX(R:R,1,1),statTitles,0))</f>
        <v>#N/A</v>
      </c>
      <c r="S478" s="52" t="e">
        <f>INDEX(STATSTABLE,MATCH(F478,bpiTeams,0),MATCH(INDEX(S:S,1,1),statTitles,0))</f>
        <v>#N/A</v>
      </c>
      <c r="T478" s="52" t="e">
        <f>INDEX(STATSTABLE,MATCH(F478,bpiTeams,0),MATCH(INDEX(T:T,1,1),statTitles,0))</f>
        <v>#N/A</v>
      </c>
      <c r="U478" s="52" t="e">
        <f>INDEX(STATSTABLE,MATCH(F478,bpiTeams,0),MATCH(INDEX(U:U,1,1),statTitles,0))</f>
        <v>#N/A</v>
      </c>
      <c r="V478" s="52" t="e">
        <f>INDEX(STATSTABLE,MATCH(F478,bpiTeams,0),MATCH(INDEX(V:V,1,1),statTitles,0))</f>
        <v>#N/A</v>
      </c>
      <c r="W478" s="52" t="e">
        <f>INDEX(STATSTABLE,MATCH(F478,bpiTeams,0),MATCH(INDEX(W:W,1,1),statTitles,0))</f>
        <v>#N/A</v>
      </c>
      <c r="X478" s="52" t="e">
        <f>INDEX(STATSTABLE,MATCH(F478,bpiTeams,0),MATCH(INDEX(X:X,1,1),statTitles,0))</f>
        <v>#N/A</v>
      </c>
      <c r="Y478" s="52" t="e">
        <f>INDEX(STATSTABLE,MATCH(F478,bpiTeams,0),MATCH(INDEX(Y:Y,1,1),statTitles,0))</f>
        <v>#N/A</v>
      </c>
      <c r="Z478" s="52" t="e">
        <f>INDEX(STATSTABLE,MATCH(F478,bpiTeams,0),MATCH(INDEX(Z:Z,1,1),statTitles,0))</f>
        <v>#N/A</v>
      </c>
      <c r="AA478" s="55" t="e">
        <f t="shared" ref="AA478:AA479" si="672">(K478-(R478*S478)/100-3*(M478*N478)/100)/2</f>
        <v>#N/A</v>
      </c>
      <c r="AB478" s="55" t="e">
        <f t="shared" ref="AB478:AB479" si="673">SUM(AA478,(M478*N478/100))/(I478/100)</f>
        <v>#N/A</v>
      </c>
      <c r="AC478" s="55" t="e">
        <f t="shared" ref="AC478" si="674">X478*0.5+X479*0.5</f>
        <v>#N/A</v>
      </c>
      <c r="AD478" s="55" t="e">
        <f t="shared" ref="AD478:AD479" si="675">M478/AB478</f>
        <v>#N/A</v>
      </c>
      <c r="AE478" s="336" t="e">
        <f t="shared" ref="AE478:AE479" si="676">AA478/(AB478-M478)</f>
        <v>#N/A</v>
      </c>
      <c r="AF478" s="223" t="e">
        <f ca="1">INDEX(FGA_COEFFS,1,1)+AC478*INDEX(FGA_COEFFS,1,2)+AB478*INDEX(FGA_COEFFS,1,3)+U478*INDEX(FGA_COEFFS,1,4)+T479*INDEX(FGA_COEFFS,1,5)+V478*INDEX(FGA_COEFFS,1,6)+W479*INDEX(FGA_COEFFS,1,7)+P479*INDEX(FGA_COEFFS,1,8)+AB482*AB483</f>
        <v>#N/A</v>
      </c>
      <c r="AG478" s="223" t="e">
        <f ca="1">INDEX(THREEPTA_COEFFS,1,1)+AF478*INDEX(THREEPTA_COEFFS,1,2)+M478*INDEX(THREEPTA_COEFFS,1,3)+AD478*INDEX(THREEPTA_COEFFS,1,4)+N478*INDEX(THREEPTA_COEFFS,1,5)+O479*INDEX(THREEPTA_COEFFS,1,6)+AC482*AC483</f>
        <v>#N/A</v>
      </c>
      <c r="AH478" s="223" t="e">
        <f ca="1">INDEX(THREEPTPCT_COEFFS,1,1)+N478*INDEX(THREEPTPCT_COEFFS,1,2)+O479*INDEX(THREEPTPCT_COEFFS,1,3)+AD482*AD483</f>
        <v>#N/A</v>
      </c>
      <c r="AI478" s="55" t="e">
        <f t="shared" ref="AI478:AI479" ca="1" si="677">AF478-AG478</f>
        <v>#N/A</v>
      </c>
      <c r="AJ478" s="223" t="e">
        <f ca="1">INDEX(TWOPTPCT_COEFFS,1,1)+AE478*INDEX(TWOPTPCT_COEFFS,1,2)+L479*INDEX(TWOPTPCT_COEFFS,1,3)+J479*INDEX(TWOPTPCT_COEFFS,1,4)+O479*INDEX(TWOPTPCT_COEFFS,1,5)+AE482*AE483</f>
        <v>#N/A</v>
      </c>
      <c r="AK478" s="223" t="e">
        <f ca="1">INDEX(FTA_COEFFS,1,1)+R478*INDEX(FTA_COEFFS,1,2)+Q479*INDEX(FTA_COEFFS,1,3)+(T478+U478)*INDEX(FTA_COEFFS,1,4)+(T479+U479)*INDEX(FTA_COEFFS,1,5)+P479*INDEX(FTA_COEFFS,1,6)+AF482*AF483</f>
        <v>#N/A</v>
      </c>
      <c r="AL478" s="223" t="e">
        <f ca="1">INDEX(FTPCT_COEFFS,1,1)+S478*INDEX(FTPCT_COEFFS,1,2)+I478*INDEX(FTPCT_COEFFS,1,3)+J479*INDEX(FTPCT_COEFFS,1,4)+AG482*AG483</f>
        <v>#N/A</v>
      </c>
      <c r="AM478" s="338" t="e">
        <f t="shared" ref="AM478:AM479" ca="1" si="678">AG478*AH478/100+AI478*AJ478+AK478*AL478/100</f>
        <v>#N/A</v>
      </c>
      <c r="AN478" s="55"/>
      <c r="AO478" s="55"/>
      <c r="AP478" s="55"/>
      <c r="AQ478" s="55"/>
      <c r="AR478" s="53"/>
    </row>
    <row r="479" spans="1:44" customFormat="1" x14ac:dyDescent="0.3">
      <c r="A479" s="53"/>
      <c r="B479" s="53"/>
      <c r="C479" s="53"/>
      <c r="D479" s="53"/>
      <c r="E479" s="53" t="s">
        <v>175</v>
      </c>
      <c r="F479" s="54" t="e">
        <f>F472</f>
        <v>#N/A</v>
      </c>
      <c r="G479" s="56" t="e">
        <f t="shared" ca="1" si="671"/>
        <v>#N/A</v>
      </c>
      <c r="H479" s="52" t="e">
        <f>INDEX(STATSTABLE,MATCH(F479,bpiTeams,0),MATCH(INDEX(H:H,1,1),statTitles,0))</f>
        <v>#N/A</v>
      </c>
      <c r="I479" s="52" t="e">
        <f>INDEX(STATSTABLE,MATCH(F479,bpiTeams,0),MATCH(INDEX(I:I,1,1),statTitles,0))</f>
        <v>#N/A</v>
      </c>
      <c r="J479" s="52" t="e">
        <f>INDEX(STATSTABLE,MATCH(F479,bpiTeams,0),MATCH(INDEX(J:J,1,1),statTitles,0))</f>
        <v>#N/A</v>
      </c>
      <c r="K479" s="52" t="e">
        <f>INDEX(STATSTABLE,MATCH(F479,bpiTeams,0),MATCH(INDEX(K:K,1,1),statTitles,0))</f>
        <v>#N/A</v>
      </c>
      <c r="L479" s="52" t="e">
        <f>INDEX(STATSTABLE,MATCH(F479,bpiTeams,0),MATCH(INDEX(L:L,1,1),statTitles,0))</f>
        <v>#N/A</v>
      </c>
      <c r="M479" s="52" t="e">
        <f>INDEX(STATSTABLE,MATCH(F479,bpiTeams,0),MATCH(INDEX(M:M,1,1),statTitles,0))</f>
        <v>#N/A</v>
      </c>
      <c r="N479" s="52" t="e">
        <f>INDEX(STATSTABLE,MATCH(F479,bpiTeams,0),MATCH(INDEX(N:N,1,1),statTitles,0))</f>
        <v>#N/A</v>
      </c>
      <c r="O479" s="52" t="e">
        <f>INDEX(STATSTABLE,MATCH(F479,bpiTeams,0),MATCH(INDEX(O:O,1,1),statTitles,0))</f>
        <v>#N/A</v>
      </c>
      <c r="P479" s="52" t="e">
        <f>INDEX(STATSTABLE,MATCH(F479,bpiTeams,0),MATCH(INDEX(P:P,1,1),statTitles,0))</f>
        <v>#N/A</v>
      </c>
      <c r="Q479" s="52" t="e">
        <f>INDEX(STATSTABLE,MATCH(F479,bpiTeams,0),MATCH(INDEX(Q:Q,1,1),statTitles,0))</f>
        <v>#N/A</v>
      </c>
      <c r="R479" s="52" t="e">
        <f>INDEX(STATSTABLE,MATCH(F479,bpiTeams,0),MATCH(INDEX(R:R,1,1),statTitles,0))</f>
        <v>#N/A</v>
      </c>
      <c r="S479" s="52" t="e">
        <f>INDEX(STATSTABLE,MATCH(F479,bpiTeams,0),MATCH(INDEX(S:S,1,1),statTitles,0))</f>
        <v>#N/A</v>
      </c>
      <c r="T479" s="52" t="e">
        <f>INDEX(STATSTABLE,MATCH(F479,bpiTeams,0),MATCH(INDEX(T:T,1,1),statTitles,0))</f>
        <v>#N/A</v>
      </c>
      <c r="U479" s="52" t="e">
        <f>INDEX(STATSTABLE,MATCH(F479,bpiTeams,0),MATCH(INDEX(U:U,1,1),statTitles,0))</f>
        <v>#N/A</v>
      </c>
      <c r="V479" s="52" t="e">
        <f>INDEX(STATSTABLE,MATCH(F479,bpiTeams,0),MATCH(INDEX(V:V,1,1),statTitles,0))</f>
        <v>#N/A</v>
      </c>
      <c r="W479" s="52" t="e">
        <f>INDEX(STATSTABLE,MATCH(F479,bpiTeams,0),MATCH(INDEX(W:W,1,1),statTitles,0))</f>
        <v>#N/A</v>
      </c>
      <c r="X479" s="52" t="e">
        <f>INDEX(STATSTABLE,MATCH(F479,bpiTeams,0),MATCH(INDEX(X:X,1,1),statTitles,0))</f>
        <v>#N/A</v>
      </c>
      <c r="Y479" s="52" t="e">
        <f>INDEX(STATSTABLE,MATCH(F479,bpiTeams,0),MATCH(INDEX(Y:Y,1,1),statTitles,0))</f>
        <v>#N/A</v>
      </c>
      <c r="Z479" s="52" t="e">
        <f>INDEX(STATSTABLE,MATCH(F479,bpiTeams,0),MATCH(INDEX(Z:Z,1,1),statTitles,0))</f>
        <v>#N/A</v>
      </c>
      <c r="AA479" s="55" t="e">
        <f t="shared" si="672"/>
        <v>#N/A</v>
      </c>
      <c r="AB479" s="55" t="e">
        <f t="shared" si="673"/>
        <v>#N/A</v>
      </c>
      <c r="AC479" s="55" t="e">
        <f t="shared" ref="AC479" si="679">AC478</f>
        <v>#N/A</v>
      </c>
      <c r="AD479" s="55" t="e">
        <f t="shared" si="675"/>
        <v>#N/A</v>
      </c>
      <c r="AE479" s="336" t="e">
        <f t="shared" si="676"/>
        <v>#N/A</v>
      </c>
      <c r="AF479" s="223" t="e">
        <f ca="1">INDEX(FGA_COEFFS,1,1)+AC479*INDEX(FGA_COEFFS,1,2)+AB479*INDEX(FGA_COEFFS,1,3)+U479*INDEX(FGA_COEFFS,1,4)+T478*INDEX(FGA_COEFFS,1,5)+V479*INDEX(FGA_COEFFS,1,6)+W478*INDEX(FGA_COEFFS,1,7)+P478*INDEX(FGA_COEFFS,1,8)+AB482*AB484</f>
        <v>#N/A</v>
      </c>
      <c r="AG479" s="223" t="e">
        <f ca="1">INDEX(THREEPTA_COEFFS,1,1)+AF479*INDEX(THREEPTA_COEFFS,1,2)+M479*INDEX(THREEPTA_COEFFS,1,3)+AD479*INDEX(THREEPTA_COEFFS,1,4)+N479*INDEX(THREEPTA_COEFFS,1,5)+O478*INDEX(THREEPTA_COEFFS,1,6)+AC482*AC484</f>
        <v>#N/A</v>
      </c>
      <c r="AH479" s="223" t="e">
        <f ca="1">INDEX(THREEPTPCT_COEFFS,1,1)+N479*INDEX(THREEPTPCT_COEFFS,1,2)+O478*INDEX(THREEPTPCT_COEFFS,1,3)+AD482*AD484</f>
        <v>#N/A</v>
      </c>
      <c r="AI479" s="55" t="e">
        <f t="shared" ca="1" si="677"/>
        <v>#N/A</v>
      </c>
      <c r="AJ479" s="223" t="e">
        <f ca="1">INDEX(TWOPTPCT_COEFFS,1,1)+AE479*INDEX(TWOPTPCT_COEFFS,1,2)+L478*INDEX(TWOPTPCT_COEFFS,1,3)+J478*INDEX(TWOPTPCT_COEFFS,1,4)+O478*INDEX(TWOPTPCT_COEFFS,1,5)+AE482*AE484</f>
        <v>#N/A</v>
      </c>
      <c r="AK479" s="223" t="e">
        <f ca="1">INDEX(FTA_COEFFS,1,1)+R479*INDEX(FTA_COEFFS,1,2)+Q478*INDEX(FTA_COEFFS,1,3)+(T479+U479)*INDEX(FTA_COEFFS,1,4)+(T478+U478)*INDEX(FTA_COEFFS,1,5)+P478*INDEX(FTA_COEFFS,1,6)+AF482*AF484</f>
        <v>#N/A</v>
      </c>
      <c r="AL479" s="223" t="e">
        <f ca="1">INDEX(FTPCT_COEFFS,1,1)+S479*INDEX(FTPCT_COEFFS,1,2)+I479*INDEX(FTPCT_COEFFS,1,3)+J478*INDEX(FTPCT_COEFFS,1,4)+AG482*AG484</f>
        <v>#N/A</v>
      </c>
      <c r="AM479" s="338" t="e">
        <f t="shared" ca="1" si="678"/>
        <v>#N/A</v>
      </c>
      <c r="AN479" s="55"/>
      <c r="AO479" s="55"/>
      <c r="AP479" s="55"/>
      <c r="AQ479" s="55"/>
      <c r="AR479" s="53"/>
    </row>
    <row r="480" spans="1:44" customFormat="1" x14ac:dyDescent="0.3">
      <c r="A480" s="53"/>
      <c r="B480" s="53"/>
      <c r="C480" s="53"/>
      <c r="D480" s="53"/>
      <c r="E480" s="64" t="e">
        <f ca="1">IF(G479&gt;G478,F479,F478)</f>
        <v>#N/A</v>
      </c>
      <c r="F480" s="53"/>
      <c r="G480" s="56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5"/>
      <c r="AB480" s="55"/>
      <c r="AC480" s="55"/>
      <c r="AD480" s="55"/>
      <c r="AE480" s="55"/>
      <c r="AF480" s="337"/>
      <c r="AG480" s="337"/>
      <c r="AH480" s="337"/>
      <c r="AI480" s="337"/>
      <c r="AJ480" s="337"/>
      <c r="AK480" s="337"/>
      <c r="AL480" s="337"/>
      <c r="AM480" s="337"/>
      <c r="AN480" s="55"/>
      <c r="AO480" s="55"/>
      <c r="AP480" s="55"/>
      <c r="AQ480" s="55"/>
      <c r="AR480" s="53"/>
    </row>
    <row r="481" spans="1:44" customFormat="1" x14ac:dyDescent="0.3">
      <c r="A481" s="53"/>
      <c r="B481" s="53"/>
      <c r="C481" s="53"/>
      <c r="D481" s="53"/>
      <c r="E481" s="53"/>
      <c r="F481" s="53"/>
      <c r="G481" s="166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4" t="s">
        <v>1305</v>
      </c>
      <c r="AB481" s="54" t="s">
        <v>128</v>
      </c>
      <c r="AC481" s="54" t="s">
        <v>157</v>
      </c>
      <c r="AD481" s="54" t="s">
        <v>151</v>
      </c>
      <c r="AE481" s="54" t="s">
        <v>1327</v>
      </c>
      <c r="AF481" s="54" t="s">
        <v>129</v>
      </c>
      <c r="AG481" s="54" t="s">
        <v>116</v>
      </c>
      <c r="AH481" s="54"/>
      <c r="AI481" s="54"/>
      <c r="AJ481" s="54"/>
      <c r="AK481" s="54"/>
      <c r="AL481" s="54"/>
      <c r="AM481" s="54"/>
      <c r="AN481" s="53"/>
      <c r="AO481" s="53"/>
      <c r="AP481" s="53"/>
      <c r="AQ481" s="53"/>
      <c r="AR481" s="53"/>
    </row>
    <row r="482" spans="1:44" customFormat="1" x14ac:dyDescent="0.3">
      <c r="A482" s="53"/>
      <c r="B482" s="53"/>
      <c r="C482" s="53"/>
      <c r="D482" s="53" t="e">
        <f ca="1">IF(G478&gt;(G479+(W478-W479)/2),1,IF(G479&gt;(G478+(W479-W478)/2),0,"Close"))</f>
        <v>#N/A</v>
      </c>
      <c r="E482" s="53"/>
      <c r="F482" s="53"/>
      <c r="G482" s="166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4"/>
      <c r="AB482" s="54">
        <f>Formulas!A482</f>
        <v>0</v>
      </c>
      <c r="AC482" s="54">
        <f>Formulas!A489</f>
        <v>0</v>
      </c>
      <c r="AD482" s="54">
        <f>Formulas!A496</f>
        <v>0</v>
      </c>
      <c r="AE482" s="54">
        <f>Formulas!A503</f>
        <v>0</v>
      </c>
      <c r="AF482" s="54">
        <f>Formulas!A510</f>
        <v>0</v>
      </c>
      <c r="AG482" s="54">
        <f>Formulas!A517</f>
        <v>0</v>
      </c>
      <c r="AH482" s="54"/>
      <c r="AI482" s="336"/>
      <c r="AJ482" s="336"/>
      <c r="AK482" s="336"/>
      <c r="AL482" s="54"/>
      <c r="AM482" s="54"/>
      <c r="AN482" s="53"/>
      <c r="AO482" s="53"/>
      <c r="AP482" s="53"/>
      <c r="AQ482" s="53"/>
      <c r="AR482" s="53"/>
    </row>
    <row r="483" spans="1:44" customFormat="1" x14ac:dyDescent="0.3">
      <c r="A483" s="53"/>
      <c r="B483" s="53"/>
      <c r="C483" s="53"/>
      <c r="D483" s="53"/>
      <c r="E483" s="53"/>
      <c r="F483" s="53"/>
      <c r="G483" s="166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336"/>
      <c r="AB483" s="336">
        <f t="shared" ref="AB483:AB484" ca="1" si="680">1.5*RAND()^2*IF(RAND()&gt;0.5,1,-1)</f>
        <v>-0.11448482134170998</v>
      </c>
      <c r="AC483" s="336">
        <f t="shared" ca="1" si="640"/>
        <v>-0.15037843398593592</v>
      </c>
      <c r="AD483" s="336">
        <f t="shared" ca="1" si="640"/>
        <v>1.3406185356561164</v>
      </c>
      <c r="AE483" s="336">
        <f t="shared" ca="1" si="640"/>
        <v>-0.58607658725434386</v>
      </c>
      <c r="AF483" s="336">
        <f t="shared" ca="1" si="640"/>
        <v>-5.3804419180270499E-2</v>
      </c>
      <c r="AG483" s="336">
        <f t="shared" ca="1" si="640"/>
        <v>0.43109181535646968</v>
      </c>
      <c r="AH483" s="336"/>
      <c r="AI483" s="336"/>
      <c r="AJ483" s="336"/>
      <c r="AK483" s="336"/>
      <c r="AL483" s="54"/>
      <c r="AM483" s="54"/>
      <c r="AN483" s="53"/>
      <c r="AO483" s="55"/>
      <c r="AP483" s="55"/>
      <c r="AQ483" s="55"/>
      <c r="AR483" s="53"/>
    </row>
    <row r="484" spans="1:44" customFormat="1" x14ac:dyDescent="0.3">
      <c r="A484" s="53"/>
      <c r="B484" s="53"/>
      <c r="C484" s="53"/>
      <c r="D484" s="53"/>
      <c r="E484" s="53"/>
      <c r="F484" s="54"/>
      <c r="G484" s="165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3"/>
      <c r="AB484" s="336">
        <f t="shared" ca="1" si="680"/>
        <v>-0.1088099422274699</v>
      </c>
      <c r="AC484" s="336">
        <f t="shared" ca="1" si="640"/>
        <v>0.25194729747180489</v>
      </c>
      <c r="AD484" s="336">
        <f t="shared" ca="1" si="640"/>
        <v>0.30362631597695894</v>
      </c>
      <c r="AE484" s="336">
        <f t="shared" ca="1" si="640"/>
        <v>-1.9733454728436133E-3</v>
      </c>
      <c r="AF484" s="336">
        <f t="shared" ca="1" si="640"/>
        <v>-0.24546807875307985</v>
      </c>
      <c r="AG484" s="336">
        <f t="shared" ca="1" si="640"/>
        <v>0.48909438233890523</v>
      </c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3"/>
    </row>
    <row r="485" spans="1:44" customFormat="1" x14ac:dyDescent="0.3">
      <c r="A485" s="53"/>
      <c r="B485" s="53"/>
      <c r="C485" s="53"/>
      <c r="D485" s="53"/>
      <c r="E485" s="53" t="s">
        <v>172</v>
      </c>
      <c r="F485" s="67">
        <f>F415</f>
        <v>0</v>
      </c>
      <c r="G485" s="56" t="e">
        <f t="shared" ref="G485:G486" ca="1" si="681">AM485</f>
        <v>#N/A</v>
      </c>
      <c r="H485" s="52" t="e">
        <f>INDEX(STATSTABLE,MATCH(F485,bpiTeams,0),MATCH(INDEX(H:H,1,1),statTitles,0))</f>
        <v>#N/A</v>
      </c>
      <c r="I485" s="52" t="e">
        <f>INDEX(STATSTABLE,MATCH(F485,bpiTeams,0),MATCH(INDEX(I:I,1,1),statTitles,0))</f>
        <v>#N/A</v>
      </c>
      <c r="J485" s="52" t="e">
        <f>INDEX(STATSTABLE,MATCH(F485,bpiTeams,0),MATCH(INDEX(J:J,1,1),statTitles,0))</f>
        <v>#N/A</v>
      </c>
      <c r="K485" s="52" t="e">
        <f>INDEX(STATSTABLE,MATCH(F485,bpiTeams,0),MATCH(INDEX(K:K,1,1),statTitles,0))</f>
        <v>#N/A</v>
      </c>
      <c r="L485" s="52" t="e">
        <f>INDEX(STATSTABLE,MATCH(F485,bpiTeams,0),MATCH(INDEX(L:L,1,1),statTitles,0))</f>
        <v>#N/A</v>
      </c>
      <c r="M485" s="52" t="e">
        <f>INDEX(STATSTABLE,MATCH(F485,bpiTeams,0),MATCH(INDEX(M:M,1,1),statTitles,0))</f>
        <v>#N/A</v>
      </c>
      <c r="N485" s="52" t="e">
        <f>INDEX(STATSTABLE,MATCH(F485,bpiTeams,0),MATCH(INDEX(N:N,1,1),statTitles,0))</f>
        <v>#N/A</v>
      </c>
      <c r="O485" s="52" t="e">
        <f>INDEX(STATSTABLE,MATCH(F485,bpiTeams,0),MATCH(INDEX(O:O,1,1),statTitles,0))</f>
        <v>#N/A</v>
      </c>
      <c r="P485" s="52" t="e">
        <f>INDEX(STATSTABLE,MATCH(F485,bpiTeams,0),MATCH(INDEX(P:P,1,1),statTitles,0))</f>
        <v>#N/A</v>
      </c>
      <c r="Q485" s="52" t="e">
        <f>INDEX(STATSTABLE,MATCH(F485,bpiTeams,0),MATCH(INDEX(Q:Q,1,1),statTitles,0))</f>
        <v>#N/A</v>
      </c>
      <c r="R485" s="52" t="e">
        <f>INDEX(STATSTABLE,MATCH(F485,bpiTeams,0),MATCH(INDEX(R:R,1,1),statTitles,0))</f>
        <v>#N/A</v>
      </c>
      <c r="S485" s="52" t="e">
        <f>INDEX(STATSTABLE,MATCH(F485,bpiTeams,0),MATCH(INDEX(S:S,1,1),statTitles,0))</f>
        <v>#N/A</v>
      </c>
      <c r="T485" s="52" t="e">
        <f>INDEX(STATSTABLE,MATCH(F485,bpiTeams,0),MATCH(INDEX(T:T,1,1),statTitles,0))</f>
        <v>#N/A</v>
      </c>
      <c r="U485" s="52" t="e">
        <f>INDEX(STATSTABLE,MATCH(F485,bpiTeams,0),MATCH(INDEX(U:U,1,1),statTitles,0))</f>
        <v>#N/A</v>
      </c>
      <c r="V485" s="52" t="e">
        <f>INDEX(STATSTABLE,MATCH(F485,bpiTeams,0),MATCH(INDEX(V:V,1,1),statTitles,0))</f>
        <v>#N/A</v>
      </c>
      <c r="W485" s="52" t="e">
        <f>INDEX(STATSTABLE,MATCH(F485,bpiTeams,0),MATCH(INDEX(W:W,1,1),statTitles,0))</f>
        <v>#N/A</v>
      </c>
      <c r="X485" s="52" t="e">
        <f>INDEX(STATSTABLE,MATCH(F485,bpiTeams,0),MATCH(INDEX(X:X,1,1),statTitles,0))</f>
        <v>#N/A</v>
      </c>
      <c r="Y485" s="52" t="e">
        <f>INDEX(STATSTABLE,MATCH(F485,bpiTeams,0),MATCH(INDEX(Y:Y,1,1),statTitles,0))</f>
        <v>#N/A</v>
      </c>
      <c r="Z485" s="52" t="e">
        <f>INDEX(STATSTABLE,MATCH(F485,bpiTeams,0),MATCH(INDEX(Z:Z,1,1),statTitles,0))</f>
        <v>#N/A</v>
      </c>
      <c r="AA485" s="55" t="e">
        <f t="shared" ref="AA485:AA486" si="682">(K485-(R485*S485)/100-3*(M485*N485)/100)/2</f>
        <v>#N/A</v>
      </c>
      <c r="AB485" s="55" t="e">
        <f t="shared" ref="AB485:AB486" si="683">SUM(AA485,(M485*N485/100))/(I485/100)</f>
        <v>#N/A</v>
      </c>
      <c r="AC485" s="55" t="e">
        <f t="shared" ref="AC485" si="684">X485*0.5+X486*0.5</f>
        <v>#N/A</v>
      </c>
      <c r="AD485" s="55" t="e">
        <f t="shared" ref="AD485:AD486" si="685">M485/AB485</f>
        <v>#N/A</v>
      </c>
      <c r="AE485" s="336" t="e">
        <f t="shared" ref="AE485:AE486" si="686">AA485/(AB485-M485)</f>
        <v>#N/A</v>
      </c>
      <c r="AF485" s="223" t="e">
        <f ca="1">INDEX(FGA_COEFFS,1,1)+AC485*INDEX(FGA_COEFFS,1,2)+AB485*INDEX(FGA_COEFFS,1,3)+U485*INDEX(FGA_COEFFS,1,4)+T486*INDEX(FGA_COEFFS,1,5)+V485*INDEX(FGA_COEFFS,1,6)+W486*INDEX(FGA_COEFFS,1,7)+P486*INDEX(FGA_COEFFS,1,8)+AB489*AB490</f>
        <v>#N/A</v>
      </c>
      <c r="AG485" s="223" t="e">
        <f ca="1">INDEX(THREEPTA_COEFFS,1,1)+AF485*INDEX(THREEPTA_COEFFS,1,2)+M485*INDEX(THREEPTA_COEFFS,1,3)+AD485*INDEX(THREEPTA_COEFFS,1,4)+N485*INDEX(THREEPTA_COEFFS,1,5)+O486*INDEX(THREEPTA_COEFFS,1,6)+AC489*AC490</f>
        <v>#N/A</v>
      </c>
      <c r="AH485" s="223" t="e">
        <f ca="1">INDEX(THREEPTPCT_COEFFS,1,1)+N485*INDEX(THREEPTPCT_COEFFS,1,2)+O486*INDEX(THREEPTPCT_COEFFS,1,3)+AD489*AD490</f>
        <v>#N/A</v>
      </c>
      <c r="AI485" s="55" t="e">
        <f t="shared" ref="AI485:AI486" ca="1" si="687">AF485-AG485</f>
        <v>#N/A</v>
      </c>
      <c r="AJ485" s="223" t="e">
        <f ca="1">INDEX(TWOPTPCT_COEFFS,1,1)+AE485*INDEX(TWOPTPCT_COEFFS,1,2)+L486*INDEX(TWOPTPCT_COEFFS,1,3)+J486*INDEX(TWOPTPCT_COEFFS,1,4)+O486*INDEX(TWOPTPCT_COEFFS,1,5)+AE489*AE490</f>
        <v>#N/A</v>
      </c>
      <c r="AK485" s="223" t="e">
        <f ca="1">INDEX(FTA_COEFFS,1,1)+R485*INDEX(FTA_COEFFS,1,2)+Q486*INDEX(FTA_COEFFS,1,3)+(T485+U485)*INDEX(FTA_COEFFS,1,4)+(T486+U486)*INDEX(FTA_COEFFS,1,5)+P486*INDEX(FTA_COEFFS,1,6)+AF489*AF490</f>
        <v>#N/A</v>
      </c>
      <c r="AL485" s="223" t="e">
        <f ca="1">INDEX(FTPCT_COEFFS,1,1)+S485*INDEX(FTPCT_COEFFS,1,2)+I485*INDEX(FTPCT_COEFFS,1,3)+J486*INDEX(FTPCT_COEFFS,1,4)+AG489*AG490</f>
        <v>#N/A</v>
      </c>
      <c r="AM485" s="338" t="e">
        <f t="shared" ref="AM485:AM486" ca="1" si="688">AG485*AH485/100+AI485*AJ485+AK485*AL485/100</f>
        <v>#N/A</v>
      </c>
      <c r="AN485" s="55"/>
      <c r="AO485" s="55"/>
      <c r="AP485" s="55"/>
      <c r="AQ485" s="55"/>
      <c r="AR485" s="53"/>
    </row>
    <row r="486" spans="1:44" customFormat="1" x14ac:dyDescent="0.3">
      <c r="A486" s="53"/>
      <c r="B486" s="53"/>
      <c r="C486" s="53"/>
      <c r="D486" s="53"/>
      <c r="E486" s="53" t="s">
        <v>175</v>
      </c>
      <c r="F486" s="67" t="e">
        <f>'Map of Bracket (for Pred Tools)'!T16</f>
        <v>#N/A</v>
      </c>
      <c r="G486" s="56" t="e">
        <f t="shared" ca="1" si="681"/>
        <v>#N/A</v>
      </c>
      <c r="H486" s="52" t="e">
        <f>INDEX(STATSTABLE,MATCH(F486,bpiTeams,0),MATCH(INDEX(H:H,1,1),statTitles,0))</f>
        <v>#N/A</v>
      </c>
      <c r="I486" s="52" t="e">
        <f>INDEX(STATSTABLE,MATCH(F486,bpiTeams,0),MATCH(INDEX(I:I,1,1),statTitles,0))</f>
        <v>#N/A</v>
      </c>
      <c r="J486" s="52" t="e">
        <f>INDEX(STATSTABLE,MATCH(F486,bpiTeams,0),MATCH(INDEX(J:J,1,1),statTitles,0))</f>
        <v>#N/A</v>
      </c>
      <c r="K486" s="52" t="e">
        <f>INDEX(STATSTABLE,MATCH(F486,bpiTeams,0),MATCH(INDEX(K:K,1,1),statTitles,0))</f>
        <v>#N/A</v>
      </c>
      <c r="L486" s="52" t="e">
        <f>INDEX(STATSTABLE,MATCH(F486,bpiTeams,0),MATCH(INDEX(L:L,1,1),statTitles,0))</f>
        <v>#N/A</v>
      </c>
      <c r="M486" s="52" t="e">
        <f>INDEX(STATSTABLE,MATCH(F486,bpiTeams,0),MATCH(INDEX(M:M,1,1),statTitles,0))</f>
        <v>#N/A</v>
      </c>
      <c r="N486" s="52" t="e">
        <f>INDEX(STATSTABLE,MATCH(F486,bpiTeams,0),MATCH(INDEX(N:N,1,1),statTitles,0))</f>
        <v>#N/A</v>
      </c>
      <c r="O486" s="52" t="e">
        <f>INDEX(STATSTABLE,MATCH(F486,bpiTeams,0),MATCH(INDEX(O:O,1,1),statTitles,0))</f>
        <v>#N/A</v>
      </c>
      <c r="P486" s="52" t="e">
        <f>INDEX(STATSTABLE,MATCH(F486,bpiTeams,0),MATCH(INDEX(P:P,1,1),statTitles,0))</f>
        <v>#N/A</v>
      </c>
      <c r="Q486" s="52" t="e">
        <f>INDEX(STATSTABLE,MATCH(F486,bpiTeams,0),MATCH(INDEX(Q:Q,1,1),statTitles,0))</f>
        <v>#N/A</v>
      </c>
      <c r="R486" s="52" t="e">
        <f>INDEX(STATSTABLE,MATCH(F486,bpiTeams,0),MATCH(INDEX(R:R,1,1),statTitles,0))</f>
        <v>#N/A</v>
      </c>
      <c r="S486" s="52" t="e">
        <f>INDEX(STATSTABLE,MATCH(F486,bpiTeams,0),MATCH(INDEX(S:S,1,1),statTitles,0))</f>
        <v>#N/A</v>
      </c>
      <c r="T486" s="52" t="e">
        <f>INDEX(STATSTABLE,MATCH(F486,bpiTeams,0),MATCH(INDEX(T:T,1,1),statTitles,0))</f>
        <v>#N/A</v>
      </c>
      <c r="U486" s="52" t="e">
        <f>INDEX(STATSTABLE,MATCH(F486,bpiTeams,0),MATCH(INDEX(U:U,1,1),statTitles,0))</f>
        <v>#N/A</v>
      </c>
      <c r="V486" s="52" t="e">
        <f>INDEX(STATSTABLE,MATCH(F486,bpiTeams,0),MATCH(INDEX(V:V,1,1),statTitles,0))</f>
        <v>#N/A</v>
      </c>
      <c r="W486" s="52" t="e">
        <f>INDEX(STATSTABLE,MATCH(F486,bpiTeams,0),MATCH(INDEX(W:W,1,1),statTitles,0))</f>
        <v>#N/A</v>
      </c>
      <c r="X486" s="52" t="e">
        <f>INDEX(STATSTABLE,MATCH(F486,bpiTeams,0),MATCH(INDEX(X:X,1,1),statTitles,0))</f>
        <v>#N/A</v>
      </c>
      <c r="Y486" s="52" t="e">
        <f>INDEX(STATSTABLE,MATCH(F486,bpiTeams,0),MATCH(INDEX(Y:Y,1,1),statTitles,0))</f>
        <v>#N/A</v>
      </c>
      <c r="Z486" s="52" t="e">
        <f>INDEX(STATSTABLE,MATCH(F486,bpiTeams,0),MATCH(INDEX(Z:Z,1,1),statTitles,0))</f>
        <v>#N/A</v>
      </c>
      <c r="AA486" s="55" t="e">
        <f t="shared" si="682"/>
        <v>#N/A</v>
      </c>
      <c r="AB486" s="55" t="e">
        <f t="shared" si="683"/>
        <v>#N/A</v>
      </c>
      <c r="AC486" s="55" t="e">
        <f t="shared" ref="AC486" si="689">AC485</f>
        <v>#N/A</v>
      </c>
      <c r="AD486" s="55" t="e">
        <f t="shared" si="685"/>
        <v>#N/A</v>
      </c>
      <c r="AE486" s="336" t="e">
        <f t="shared" si="686"/>
        <v>#N/A</v>
      </c>
      <c r="AF486" s="223" t="e">
        <f ca="1">INDEX(FGA_COEFFS,1,1)+AC486*INDEX(FGA_COEFFS,1,2)+AB486*INDEX(FGA_COEFFS,1,3)+U486*INDEX(FGA_COEFFS,1,4)+T485*INDEX(FGA_COEFFS,1,5)+V486*INDEX(FGA_COEFFS,1,6)+W485*INDEX(FGA_COEFFS,1,7)+P485*INDEX(FGA_COEFFS,1,8)+AB489*AB491</f>
        <v>#N/A</v>
      </c>
      <c r="AG486" s="223" t="e">
        <f ca="1">INDEX(THREEPTA_COEFFS,1,1)+AF486*INDEX(THREEPTA_COEFFS,1,2)+M486*INDEX(THREEPTA_COEFFS,1,3)+AD486*INDEX(THREEPTA_COEFFS,1,4)+N486*INDEX(THREEPTA_COEFFS,1,5)+O485*INDEX(THREEPTA_COEFFS,1,6)+AC489*AC491</f>
        <v>#N/A</v>
      </c>
      <c r="AH486" s="223" t="e">
        <f ca="1">INDEX(THREEPTPCT_COEFFS,1,1)+N486*INDEX(THREEPTPCT_COEFFS,1,2)+O485*INDEX(THREEPTPCT_COEFFS,1,3)+AD489*AD491</f>
        <v>#N/A</v>
      </c>
      <c r="AI486" s="55" t="e">
        <f t="shared" ca="1" si="687"/>
        <v>#N/A</v>
      </c>
      <c r="AJ486" s="223" t="e">
        <f ca="1">INDEX(TWOPTPCT_COEFFS,1,1)+AE486*INDEX(TWOPTPCT_COEFFS,1,2)+L485*INDEX(TWOPTPCT_COEFFS,1,3)+J485*INDEX(TWOPTPCT_COEFFS,1,4)+O485*INDEX(TWOPTPCT_COEFFS,1,5)+AE489*AE491</f>
        <v>#N/A</v>
      </c>
      <c r="AK486" s="223" t="e">
        <f ca="1">INDEX(FTA_COEFFS,1,1)+R486*INDEX(FTA_COEFFS,1,2)+Q485*INDEX(FTA_COEFFS,1,3)+(T486+U486)*INDEX(FTA_COEFFS,1,4)+(T485+U485)*INDEX(FTA_COEFFS,1,5)+P485*INDEX(FTA_COEFFS,1,6)+AF489*AF491</f>
        <v>#N/A</v>
      </c>
      <c r="AL486" s="223" t="e">
        <f ca="1">INDEX(FTPCT_COEFFS,1,1)+S486*INDEX(FTPCT_COEFFS,1,2)+I486*INDEX(FTPCT_COEFFS,1,3)+J485*INDEX(FTPCT_COEFFS,1,4)+AG489*AG491</f>
        <v>#N/A</v>
      </c>
      <c r="AM486" s="338" t="e">
        <f t="shared" ca="1" si="688"/>
        <v>#N/A</v>
      </c>
      <c r="AN486" s="55"/>
      <c r="AO486" s="55"/>
      <c r="AP486" s="55"/>
      <c r="AQ486" s="55"/>
      <c r="AR486" s="53"/>
    </row>
    <row r="487" spans="1:44" customFormat="1" x14ac:dyDescent="0.3">
      <c r="A487" s="53"/>
      <c r="B487" s="53"/>
      <c r="C487" s="53"/>
      <c r="D487" s="53"/>
      <c r="E487" s="64" t="e">
        <f ca="1">IF(G486&gt;G485,F486,F485)</f>
        <v>#N/A</v>
      </c>
      <c r="F487" s="53"/>
      <c r="G487" s="56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5"/>
      <c r="AB487" s="55"/>
      <c r="AC487" s="55"/>
      <c r="AD487" s="55"/>
      <c r="AE487" s="55"/>
      <c r="AF487" s="337"/>
      <c r="AG487" s="337"/>
      <c r="AH487" s="337"/>
      <c r="AI487" s="337"/>
      <c r="AJ487" s="337"/>
      <c r="AK487" s="337"/>
      <c r="AL487" s="337"/>
      <c r="AM487" s="337"/>
      <c r="AN487" s="55"/>
      <c r="AO487" s="55"/>
      <c r="AP487" s="55"/>
      <c r="AQ487" s="55"/>
      <c r="AR487" s="53"/>
    </row>
    <row r="488" spans="1:44" customFormat="1" x14ac:dyDescent="0.3">
      <c r="A488" s="53"/>
      <c r="B488" s="53"/>
      <c r="C488" s="53"/>
      <c r="D488" s="53"/>
      <c r="E488" s="53"/>
      <c r="F488" s="53"/>
      <c r="G488" s="166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4" t="s">
        <v>1305</v>
      </c>
      <c r="AB488" s="54" t="s">
        <v>128</v>
      </c>
      <c r="AC488" s="54" t="s">
        <v>157</v>
      </c>
      <c r="AD488" s="54" t="s">
        <v>151</v>
      </c>
      <c r="AE488" s="54" t="s">
        <v>1327</v>
      </c>
      <c r="AF488" s="54" t="s">
        <v>129</v>
      </c>
      <c r="AG488" s="54" t="s">
        <v>116</v>
      </c>
      <c r="AH488" s="54"/>
      <c r="AI488" s="54"/>
      <c r="AJ488" s="54"/>
      <c r="AK488" s="54"/>
      <c r="AL488" s="54"/>
      <c r="AM488" s="54"/>
      <c r="AN488" s="53"/>
      <c r="AO488" s="53"/>
      <c r="AP488" s="53"/>
      <c r="AQ488" s="53"/>
      <c r="AR488" s="53"/>
    </row>
    <row r="489" spans="1:44" customFormat="1" x14ac:dyDescent="0.3">
      <c r="A489" s="53"/>
      <c r="B489" s="53"/>
      <c r="C489" s="53"/>
      <c r="D489" s="53" t="e">
        <f ca="1">IF(G485&gt;(G486+(W485-W486)/2),1,IF(G486&gt;(G485+(W486-W485)/2),0,"Close"))</f>
        <v>#N/A</v>
      </c>
      <c r="E489" s="53"/>
      <c r="F489" s="53"/>
      <c r="G489" s="166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4"/>
      <c r="AB489" s="54">
        <f>Formulas!A489</f>
        <v>0</v>
      </c>
      <c r="AC489" s="54">
        <f>Formulas!A496</f>
        <v>0</v>
      </c>
      <c r="AD489" s="54">
        <f>Formulas!A503</f>
        <v>0</v>
      </c>
      <c r="AE489" s="54">
        <f>Formulas!A510</f>
        <v>0</v>
      </c>
      <c r="AF489" s="54">
        <f>Formulas!A517</f>
        <v>0</v>
      </c>
      <c r="AG489" s="54">
        <f>Formulas!A524</f>
        <v>0</v>
      </c>
      <c r="AH489" s="54"/>
      <c r="AI489" s="336"/>
      <c r="AJ489" s="336"/>
      <c r="AK489" s="336"/>
      <c r="AL489" s="54"/>
      <c r="AM489" s="54"/>
      <c r="AN489" s="53"/>
      <c r="AO489" s="53"/>
      <c r="AP489" s="53"/>
      <c r="AQ489" s="53"/>
      <c r="AR489" s="53"/>
    </row>
    <row r="490" spans="1:44" customFormat="1" x14ac:dyDescent="0.3">
      <c r="A490" s="53"/>
      <c r="B490" s="53"/>
      <c r="C490" s="53"/>
      <c r="D490" s="53"/>
      <c r="E490" s="53"/>
      <c r="F490" s="53"/>
      <c r="G490" s="166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336"/>
      <c r="AB490" s="336">
        <f t="shared" ref="AB490:AB491" ca="1" si="690">1.5*RAND()^2*IF(RAND()&gt;0.5,1,-1)</f>
        <v>8.5506996550768904E-2</v>
      </c>
      <c r="AC490" s="336">
        <f t="shared" ca="1" si="640"/>
        <v>-0.11780663897227964</v>
      </c>
      <c r="AD490" s="336">
        <f t="shared" ca="1" si="640"/>
        <v>1.3320382270590043</v>
      </c>
      <c r="AE490" s="336">
        <f t="shared" ca="1" si="640"/>
        <v>-0.38674097540881169</v>
      </c>
      <c r="AF490" s="336">
        <f t="shared" ca="1" si="640"/>
        <v>-0.74991480722205472</v>
      </c>
      <c r="AG490" s="336">
        <f t="shared" ca="1" si="640"/>
        <v>3.5134703469472464E-2</v>
      </c>
      <c r="AH490" s="336"/>
      <c r="AI490" s="336"/>
      <c r="AJ490" s="336"/>
      <c r="AK490" s="336"/>
      <c r="AL490" s="54"/>
      <c r="AM490" s="54"/>
      <c r="AN490" s="53"/>
      <c r="AO490" s="55"/>
      <c r="AP490" s="55"/>
      <c r="AQ490" s="55"/>
      <c r="AR490" s="53"/>
    </row>
    <row r="491" spans="1:44" customFormat="1" x14ac:dyDescent="0.3">
      <c r="A491" s="53"/>
      <c r="B491" s="53"/>
      <c r="C491" s="53"/>
      <c r="D491" s="53"/>
      <c r="E491" s="53"/>
      <c r="F491" s="54"/>
      <c r="G491" s="165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3"/>
      <c r="AB491" s="336">
        <f t="shared" ca="1" si="690"/>
        <v>1.3463057643706635</v>
      </c>
      <c r="AC491" s="336">
        <f t="shared" ca="1" si="640"/>
        <v>1.3130020792267736</v>
      </c>
      <c r="AD491" s="336">
        <f t="shared" ca="1" si="640"/>
        <v>-0.1387544748359146</v>
      </c>
      <c r="AE491" s="336">
        <f t="shared" ca="1" si="640"/>
        <v>8.5621039766734797E-2</v>
      </c>
      <c r="AF491" s="336">
        <f t="shared" ca="1" si="640"/>
        <v>-0.15319150936638498</v>
      </c>
      <c r="AG491" s="336">
        <f t="shared" ca="1" si="640"/>
        <v>-1.2269835678446672</v>
      </c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3"/>
    </row>
    <row r="492" spans="1:44" customFormat="1" x14ac:dyDescent="0.3">
      <c r="A492" s="53"/>
      <c r="B492" s="53"/>
      <c r="C492" s="53"/>
      <c r="D492" s="53"/>
      <c r="E492" s="53" t="s">
        <v>172</v>
      </c>
      <c r="F492" s="53">
        <f>F485</f>
        <v>0</v>
      </c>
      <c r="G492" s="56" t="e">
        <f t="shared" ref="G492:G493" ca="1" si="691">AM492</f>
        <v>#N/A</v>
      </c>
      <c r="H492" s="52" t="e">
        <f>INDEX(STATSTABLE,MATCH(F492,bpiTeams,0),MATCH(INDEX(H:H,1,1),statTitles,0))</f>
        <v>#N/A</v>
      </c>
      <c r="I492" s="52" t="e">
        <f>INDEX(STATSTABLE,MATCH(F492,bpiTeams,0),MATCH(INDEX(I:I,1,1),statTitles,0))</f>
        <v>#N/A</v>
      </c>
      <c r="J492" s="52" t="e">
        <f>INDEX(STATSTABLE,MATCH(F492,bpiTeams,0),MATCH(INDEX(J:J,1,1),statTitles,0))</f>
        <v>#N/A</v>
      </c>
      <c r="K492" s="52" t="e">
        <f>INDEX(STATSTABLE,MATCH(F492,bpiTeams,0),MATCH(INDEX(K:K,1,1),statTitles,0))</f>
        <v>#N/A</v>
      </c>
      <c r="L492" s="52" t="e">
        <f>INDEX(STATSTABLE,MATCH(F492,bpiTeams,0),MATCH(INDEX(L:L,1,1),statTitles,0))</f>
        <v>#N/A</v>
      </c>
      <c r="M492" s="52" t="e">
        <f>INDEX(STATSTABLE,MATCH(F492,bpiTeams,0),MATCH(INDEX(M:M,1,1),statTitles,0))</f>
        <v>#N/A</v>
      </c>
      <c r="N492" s="52" t="e">
        <f>INDEX(STATSTABLE,MATCH(F492,bpiTeams,0),MATCH(INDEX(N:N,1,1),statTitles,0))</f>
        <v>#N/A</v>
      </c>
      <c r="O492" s="52" t="e">
        <f>INDEX(STATSTABLE,MATCH(F492,bpiTeams,0),MATCH(INDEX(O:O,1,1),statTitles,0))</f>
        <v>#N/A</v>
      </c>
      <c r="P492" s="52" t="e">
        <f>INDEX(STATSTABLE,MATCH(F492,bpiTeams,0),MATCH(INDEX(P:P,1,1),statTitles,0))</f>
        <v>#N/A</v>
      </c>
      <c r="Q492" s="52" t="e">
        <f>INDEX(STATSTABLE,MATCH(F492,bpiTeams,0),MATCH(INDEX(Q:Q,1,1),statTitles,0))</f>
        <v>#N/A</v>
      </c>
      <c r="R492" s="52" t="e">
        <f>INDEX(STATSTABLE,MATCH(F492,bpiTeams,0),MATCH(INDEX(R:R,1,1),statTitles,0))</f>
        <v>#N/A</v>
      </c>
      <c r="S492" s="52" t="e">
        <f>INDEX(STATSTABLE,MATCH(F492,bpiTeams,0),MATCH(INDEX(S:S,1,1),statTitles,0))</f>
        <v>#N/A</v>
      </c>
      <c r="T492" s="52" t="e">
        <f>INDEX(STATSTABLE,MATCH(F492,bpiTeams,0),MATCH(INDEX(T:T,1,1),statTitles,0))</f>
        <v>#N/A</v>
      </c>
      <c r="U492" s="52" t="e">
        <f>INDEX(STATSTABLE,MATCH(F492,bpiTeams,0),MATCH(INDEX(U:U,1,1),statTitles,0))</f>
        <v>#N/A</v>
      </c>
      <c r="V492" s="52" t="e">
        <f>INDEX(STATSTABLE,MATCH(F492,bpiTeams,0),MATCH(INDEX(V:V,1,1),statTitles,0))</f>
        <v>#N/A</v>
      </c>
      <c r="W492" s="52" t="e">
        <f>INDEX(STATSTABLE,MATCH(F492,bpiTeams,0),MATCH(INDEX(W:W,1,1),statTitles,0))</f>
        <v>#N/A</v>
      </c>
      <c r="X492" s="52" t="e">
        <f>INDEX(STATSTABLE,MATCH(F492,bpiTeams,0),MATCH(INDEX(X:X,1,1),statTitles,0))</f>
        <v>#N/A</v>
      </c>
      <c r="Y492" s="52" t="e">
        <f>INDEX(STATSTABLE,MATCH(F492,bpiTeams,0),MATCH(INDEX(Y:Y,1,1),statTitles,0))</f>
        <v>#N/A</v>
      </c>
      <c r="Z492" s="52" t="e">
        <f>INDEX(STATSTABLE,MATCH(F492,bpiTeams,0),MATCH(INDEX(Z:Z,1,1),statTitles,0))</f>
        <v>#N/A</v>
      </c>
      <c r="AA492" s="55" t="e">
        <f t="shared" ref="AA492:AA493" si="692">(K492-(R492*S492)/100-3*(M492*N492)/100)/2</f>
        <v>#N/A</v>
      </c>
      <c r="AB492" s="55" t="e">
        <f t="shared" ref="AB492:AB493" si="693">SUM(AA492,(M492*N492/100))/(I492/100)</f>
        <v>#N/A</v>
      </c>
      <c r="AC492" s="55" t="e">
        <f t="shared" ref="AC492" si="694">X492*0.5+X493*0.5</f>
        <v>#N/A</v>
      </c>
      <c r="AD492" s="55" t="e">
        <f t="shared" ref="AD492:AD493" si="695">M492/AB492</f>
        <v>#N/A</v>
      </c>
      <c r="AE492" s="336" t="e">
        <f t="shared" ref="AE492:AE493" si="696">AA492/(AB492-M492)</f>
        <v>#N/A</v>
      </c>
      <c r="AF492" s="223" t="e">
        <f ca="1">INDEX(FGA_COEFFS,1,1)+AC492*INDEX(FGA_COEFFS,1,2)+AB492*INDEX(FGA_COEFFS,1,3)+U492*INDEX(FGA_COEFFS,1,4)+T493*INDEX(FGA_COEFFS,1,5)+V492*INDEX(FGA_COEFFS,1,6)+W493*INDEX(FGA_COEFFS,1,7)+P493*INDEX(FGA_COEFFS,1,8)+AB496*AB497</f>
        <v>#N/A</v>
      </c>
      <c r="AG492" s="223" t="e">
        <f ca="1">INDEX(THREEPTA_COEFFS,1,1)+AF492*INDEX(THREEPTA_COEFFS,1,2)+M492*INDEX(THREEPTA_COEFFS,1,3)+AD492*INDEX(THREEPTA_COEFFS,1,4)+N492*INDEX(THREEPTA_COEFFS,1,5)+O493*INDEX(THREEPTA_COEFFS,1,6)+AC496*AC497</f>
        <v>#N/A</v>
      </c>
      <c r="AH492" s="223" t="e">
        <f ca="1">INDEX(THREEPTPCT_COEFFS,1,1)+N492*INDEX(THREEPTPCT_COEFFS,1,2)+O493*INDEX(THREEPTPCT_COEFFS,1,3)+AD496*AD497</f>
        <v>#N/A</v>
      </c>
      <c r="AI492" s="55" t="e">
        <f t="shared" ref="AI492:AI493" ca="1" si="697">AF492-AG492</f>
        <v>#N/A</v>
      </c>
      <c r="AJ492" s="223" t="e">
        <f ca="1">INDEX(TWOPTPCT_COEFFS,1,1)+AE492*INDEX(TWOPTPCT_COEFFS,1,2)+L493*INDEX(TWOPTPCT_COEFFS,1,3)+J493*INDEX(TWOPTPCT_COEFFS,1,4)+O493*INDEX(TWOPTPCT_COEFFS,1,5)+AE496*AE497</f>
        <v>#N/A</v>
      </c>
      <c r="AK492" s="223" t="e">
        <f ca="1">INDEX(FTA_COEFFS,1,1)+R492*INDEX(FTA_COEFFS,1,2)+Q493*INDEX(FTA_COEFFS,1,3)+(T492+U492)*INDEX(FTA_COEFFS,1,4)+(T493+U493)*INDEX(FTA_COEFFS,1,5)+P493*INDEX(FTA_COEFFS,1,6)+AF496*AF497</f>
        <v>#N/A</v>
      </c>
      <c r="AL492" s="223" t="e">
        <f ca="1">INDEX(FTPCT_COEFFS,1,1)+S492*INDEX(FTPCT_COEFFS,1,2)+I492*INDEX(FTPCT_COEFFS,1,3)+J493*INDEX(FTPCT_COEFFS,1,4)+AG496*AG497</f>
        <v>#N/A</v>
      </c>
      <c r="AM492" s="338" t="e">
        <f t="shared" ref="AM492:AM493" ca="1" si="698">AG492*AH492/100+AI492*AJ492+AK492*AL492/100</f>
        <v>#N/A</v>
      </c>
      <c r="AN492" s="55"/>
      <c r="AO492" s="55"/>
      <c r="AP492" s="55"/>
      <c r="AQ492" s="55"/>
      <c r="AR492" s="53"/>
    </row>
    <row r="493" spans="1:44" customFormat="1" x14ac:dyDescent="0.3">
      <c r="A493" s="53"/>
      <c r="B493" s="53"/>
      <c r="C493" s="53"/>
      <c r="D493" s="53"/>
      <c r="E493" s="53" t="s">
        <v>175</v>
      </c>
      <c r="F493" s="54" t="e">
        <f>F486</f>
        <v>#N/A</v>
      </c>
      <c r="G493" s="56" t="e">
        <f t="shared" ca="1" si="691"/>
        <v>#N/A</v>
      </c>
      <c r="H493" s="52" t="e">
        <f>INDEX(STATSTABLE,MATCH(F493,bpiTeams,0),MATCH(INDEX(H:H,1,1),statTitles,0))</f>
        <v>#N/A</v>
      </c>
      <c r="I493" s="52" t="e">
        <f>INDEX(STATSTABLE,MATCH(F493,bpiTeams,0),MATCH(INDEX(I:I,1,1),statTitles,0))</f>
        <v>#N/A</v>
      </c>
      <c r="J493" s="52" t="e">
        <f>INDEX(STATSTABLE,MATCH(F493,bpiTeams,0),MATCH(INDEX(J:J,1,1),statTitles,0))</f>
        <v>#N/A</v>
      </c>
      <c r="K493" s="52" t="e">
        <f>INDEX(STATSTABLE,MATCH(F493,bpiTeams,0),MATCH(INDEX(K:K,1,1),statTitles,0))</f>
        <v>#N/A</v>
      </c>
      <c r="L493" s="52" t="e">
        <f>INDEX(STATSTABLE,MATCH(F493,bpiTeams,0),MATCH(INDEX(L:L,1,1),statTitles,0))</f>
        <v>#N/A</v>
      </c>
      <c r="M493" s="52" t="e">
        <f>INDEX(STATSTABLE,MATCH(F493,bpiTeams,0),MATCH(INDEX(M:M,1,1),statTitles,0))</f>
        <v>#N/A</v>
      </c>
      <c r="N493" s="52" t="e">
        <f>INDEX(STATSTABLE,MATCH(F493,bpiTeams,0),MATCH(INDEX(N:N,1,1),statTitles,0))</f>
        <v>#N/A</v>
      </c>
      <c r="O493" s="52" t="e">
        <f>INDEX(STATSTABLE,MATCH(F493,bpiTeams,0),MATCH(INDEX(O:O,1,1),statTitles,0))</f>
        <v>#N/A</v>
      </c>
      <c r="P493" s="52" t="e">
        <f>INDEX(STATSTABLE,MATCH(F493,bpiTeams,0),MATCH(INDEX(P:P,1,1),statTitles,0))</f>
        <v>#N/A</v>
      </c>
      <c r="Q493" s="52" t="e">
        <f>INDEX(STATSTABLE,MATCH(F493,bpiTeams,0),MATCH(INDEX(Q:Q,1,1),statTitles,0))</f>
        <v>#N/A</v>
      </c>
      <c r="R493" s="52" t="e">
        <f>INDEX(STATSTABLE,MATCH(F493,bpiTeams,0),MATCH(INDEX(R:R,1,1),statTitles,0))</f>
        <v>#N/A</v>
      </c>
      <c r="S493" s="52" t="e">
        <f>INDEX(STATSTABLE,MATCH(F493,bpiTeams,0),MATCH(INDEX(S:S,1,1),statTitles,0))</f>
        <v>#N/A</v>
      </c>
      <c r="T493" s="52" t="e">
        <f>INDEX(STATSTABLE,MATCH(F493,bpiTeams,0),MATCH(INDEX(T:T,1,1),statTitles,0))</f>
        <v>#N/A</v>
      </c>
      <c r="U493" s="52" t="e">
        <f>INDEX(STATSTABLE,MATCH(F493,bpiTeams,0),MATCH(INDEX(U:U,1,1),statTitles,0))</f>
        <v>#N/A</v>
      </c>
      <c r="V493" s="52" t="e">
        <f>INDEX(STATSTABLE,MATCH(F493,bpiTeams,0),MATCH(INDEX(V:V,1,1),statTitles,0))</f>
        <v>#N/A</v>
      </c>
      <c r="W493" s="52" t="e">
        <f>INDEX(STATSTABLE,MATCH(F493,bpiTeams,0),MATCH(INDEX(W:W,1,1),statTitles,0))</f>
        <v>#N/A</v>
      </c>
      <c r="X493" s="52" t="e">
        <f>INDEX(STATSTABLE,MATCH(F493,bpiTeams,0),MATCH(INDEX(X:X,1,1),statTitles,0))</f>
        <v>#N/A</v>
      </c>
      <c r="Y493" s="52" t="e">
        <f>INDEX(STATSTABLE,MATCH(F493,bpiTeams,0),MATCH(INDEX(Y:Y,1,1),statTitles,0))</f>
        <v>#N/A</v>
      </c>
      <c r="Z493" s="52" t="e">
        <f>INDEX(STATSTABLE,MATCH(F493,bpiTeams,0),MATCH(INDEX(Z:Z,1,1),statTitles,0))</f>
        <v>#N/A</v>
      </c>
      <c r="AA493" s="55" t="e">
        <f t="shared" si="692"/>
        <v>#N/A</v>
      </c>
      <c r="AB493" s="55" t="e">
        <f t="shared" si="693"/>
        <v>#N/A</v>
      </c>
      <c r="AC493" s="55" t="e">
        <f t="shared" ref="AC493" si="699">AC492</f>
        <v>#N/A</v>
      </c>
      <c r="AD493" s="55" t="e">
        <f t="shared" si="695"/>
        <v>#N/A</v>
      </c>
      <c r="AE493" s="336" t="e">
        <f t="shared" si="696"/>
        <v>#N/A</v>
      </c>
      <c r="AF493" s="223" t="e">
        <f ca="1">INDEX(FGA_COEFFS,1,1)+AC493*INDEX(FGA_COEFFS,1,2)+AB493*INDEX(FGA_COEFFS,1,3)+U493*INDEX(FGA_COEFFS,1,4)+T492*INDEX(FGA_COEFFS,1,5)+V493*INDEX(FGA_COEFFS,1,6)+W492*INDEX(FGA_COEFFS,1,7)+P492*INDEX(FGA_COEFFS,1,8)+AB496*AB498</f>
        <v>#N/A</v>
      </c>
      <c r="AG493" s="223" t="e">
        <f ca="1">INDEX(THREEPTA_COEFFS,1,1)+AF493*INDEX(THREEPTA_COEFFS,1,2)+M493*INDEX(THREEPTA_COEFFS,1,3)+AD493*INDEX(THREEPTA_COEFFS,1,4)+N493*INDEX(THREEPTA_COEFFS,1,5)+O492*INDEX(THREEPTA_COEFFS,1,6)+AC496*AC498</f>
        <v>#N/A</v>
      </c>
      <c r="AH493" s="223" t="e">
        <f ca="1">INDEX(THREEPTPCT_COEFFS,1,1)+N493*INDEX(THREEPTPCT_COEFFS,1,2)+O492*INDEX(THREEPTPCT_COEFFS,1,3)+AD496*AD498</f>
        <v>#N/A</v>
      </c>
      <c r="AI493" s="55" t="e">
        <f t="shared" ca="1" si="697"/>
        <v>#N/A</v>
      </c>
      <c r="AJ493" s="223" t="e">
        <f ca="1">INDEX(TWOPTPCT_COEFFS,1,1)+AE493*INDEX(TWOPTPCT_COEFFS,1,2)+L492*INDEX(TWOPTPCT_COEFFS,1,3)+J492*INDEX(TWOPTPCT_COEFFS,1,4)+O492*INDEX(TWOPTPCT_COEFFS,1,5)+AE496*AE498</f>
        <v>#N/A</v>
      </c>
      <c r="AK493" s="223" t="e">
        <f ca="1">INDEX(FTA_COEFFS,1,1)+R493*INDEX(FTA_COEFFS,1,2)+Q492*INDEX(FTA_COEFFS,1,3)+(T493+U493)*INDEX(FTA_COEFFS,1,4)+(T492+U492)*INDEX(FTA_COEFFS,1,5)+P492*INDEX(FTA_COEFFS,1,6)+AF496*AF498</f>
        <v>#N/A</v>
      </c>
      <c r="AL493" s="223" t="e">
        <f ca="1">INDEX(FTPCT_COEFFS,1,1)+S493*INDEX(FTPCT_COEFFS,1,2)+I493*INDEX(FTPCT_COEFFS,1,3)+J492*INDEX(FTPCT_COEFFS,1,4)+AG496*AG498</f>
        <v>#N/A</v>
      </c>
      <c r="AM493" s="338" t="e">
        <f t="shared" ca="1" si="698"/>
        <v>#N/A</v>
      </c>
      <c r="AN493" s="55"/>
      <c r="AO493" s="55"/>
      <c r="AP493" s="55"/>
      <c r="AQ493" s="55"/>
      <c r="AR493" s="53"/>
    </row>
    <row r="494" spans="1:44" customFormat="1" x14ac:dyDescent="0.3">
      <c r="A494" s="53"/>
      <c r="B494" s="53"/>
      <c r="C494" s="53"/>
      <c r="D494" s="53"/>
      <c r="E494" s="64" t="e">
        <f ca="1">IF(G493&gt;G492,F493,F492)</f>
        <v>#N/A</v>
      </c>
      <c r="F494" s="53"/>
      <c r="G494" s="56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5"/>
      <c r="AB494" s="55"/>
      <c r="AC494" s="55"/>
      <c r="AD494" s="55"/>
      <c r="AE494" s="55"/>
      <c r="AF494" s="337"/>
      <c r="AG494" s="337"/>
      <c r="AH494" s="337"/>
      <c r="AI494" s="337"/>
      <c r="AJ494" s="337"/>
      <c r="AK494" s="337"/>
      <c r="AL494" s="337"/>
      <c r="AM494" s="337"/>
      <c r="AN494" s="55"/>
      <c r="AO494" s="55"/>
      <c r="AP494" s="55"/>
      <c r="AQ494" s="55"/>
      <c r="AR494" s="53"/>
    </row>
    <row r="495" spans="1:44" customFormat="1" x14ac:dyDescent="0.3">
      <c r="A495" s="53"/>
      <c r="B495" s="53"/>
      <c r="C495" s="53"/>
      <c r="D495" s="53"/>
      <c r="E495" s="53"/>
      <c r="F495" s="53"/>
      <c r="G495" s="166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4" t="s">
        <v>1305</v>
      </c>
      <c r="AB495" s="54" t="s">
        <v>128</v>
      </c>
      <c r="AC495" s="54" t="s">
        <v>157</v>
      </c>
      <c r="AD495" s="54" t="s">
        <v>151</v>
      </c>
      <c r="AE495" s="54" t="s">
        <v>1327</v>
      </c>
      <c r="AF495" s="54" t="s">
        <v>129</v>
      </c>
      <c r="AG495" s="54" t="s">
        <v>116</v>
      </c>
      <c r="AH495" s="54"/>
      <c r="AI495" s="54"/>
      <c r="AJ495" s="54"/>
      <c r="AK495" s="54"/>
      <c r="AL495" s="54"/>
      <c r="AM495" s="54"/>
      <c r="AN495" s="53"/>
      <c r="AO495" s="53"/>
      <c r="AP495" s="53"/>
      <c r="AQ495" s="53"/>
      <c r="AR495" s="53"/>
    </row>
    <row r="496" spans="1:44" customFormat="1" x14ac:dyDescent="0.3">
      <c r="A496" s="53"/>
      <c r="B496" s="53"/>
      <c r="C496" s="53"/>
      <c r="D496" s="53" t="e">
        <f ca="1">IF(G492&gt;(G493+(W492-W493)/2),1,IF(G493&gt;(G492+(W493-W492)/2),0,"Close"))</f>
        <v>#N/A</v>
      </c>
      <c r="E496" s="53"/>
      <c r="F496" s="53"/>
      <c r="G496" s="166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4"/>
      <c r="AB496" s="54">
        <f>Formulas!A496</f>
        <v>0</v>
      </c>
      <c r="AC496" s="54">
        <f>Formulas!A503</f>
        <v>0</v>
      </c>
      <c r="AD496" s="54">
        <f>Formulas!A510</f>
        <v>0</v>
      </c>
      <c r="AE496" s="54">
        <f>Formulas!A517</f>
        <v>0</v>
      </c>
      <c r="AF496" s="54">
        <f>Formulas!A524</f>
        <v>0</v>
      </c>
      <c r="AG496" s="54">
        <f>Formulas!A531</f>
        <v>0</v>
      </c>
      <c r="AH496" s="54"/>
      <c r="AI496" s="336"/>
      <c r="AJ496" s="336"/>
      <c r="AK496" s="336"/>
      <c r="AL496" s="54"/>
      <c r="AM496" s="54"/>
      <c r="AN496" s="53"/>
      <c r="AO496" s="53"/>
      <c r="AP496" s="53"/>
      <c r="AQ496" s="53"/>
      <c r="AR496" s="53"/>
    </row>
    <row r="497" spans="1:44" customFormat="1" x14ac:dyDescent="0.3">
      <c r="A497" s="53"/>
      <c r="B497" s="53"/>
      <c r="C497" s="53"/>
      <c r="D497" s="53"/>
      <c r="E497" s="53"/>
      <c r="F497" s="53"/>
      <c r="G497" s="166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336"/>
      <c r="AB497" s="336">
        <f t="shared" ref="AB497:AB498" ca="1" si="700">1.5*RAND()^2*IF(RAND()&gt;0.5,1,-1)</f>
        <v>1.2297678752137409</v>
      </c>
      <c r="AC497" s="336">
        <f t="shared" ca="1" si="640"/>
        <v>-0.47029430309875031</v>
      </c>
      <c r="AD497" s="336">
        <f t="shared" ca="1" si="640"/>
        <v>1.324736064722406</v>
      </c>
      <c r="AE497" s="336">
        <f t="shared" ca="1" si="640"/>
        <v>-0.11473299257094657</v>
      </c>
      <c r="AF497" s="336">
        <f t="shared" ca="1" si="640"/>
        <v>0.83682975167298468</v>
      </c>
      <c r="AG497" s="336">
        <f t="shared" ca="1" si="640"/>
        <v>-0.11891284133248151</v>
      </c>
      <c r="AH497" s="336"/>
      <c r="AI497" s="336"/>
      <c r="AJ497" s="336"/>
      <c r="AK497" s="336"/>
      <c r="AL497" s="54"/>
      <c r="AM497" s="54"/>
      <c r="AN497" s="53"/>
      <c r="AO497" s="55"/>
      <c r="AP497" s="55"/>
      <c r="AQ497" s="55"/>
      <c r="AR497" s="53"/>
    </row>
    <row r="498" spans="1:44" customFormat="1" x14ac:dyDescent="0.3">
      <c r="A498" s="53"/>
      <c r="B498" s="53"/>
      <c r="C498" s="53"/>
      <c r="D498" s="53"/>
      <c r="E498" s="53"/>
      <c r="F498" s="54"/>
      <c r="G498" s="165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3"/>
      <c r="AB498" s="336">
        <f t="shared" ca="1" si="700"/>
        <v>-0.34463313742960616</v>
      </c>
      <c r="AC498" s="336">
        <f t="shared" ca="1" si="640"/>
        <v>1.2335791199625503</v>
      </c>
      <c r="AD498" s="336">
        <f t="shared" ca="1" si="640"/>
        <v>-0.71628876612717807</v>
      </c>
      <c r="AE498" s="336">
        <f t="shared" ca="1" si="640"/>
        <v>-0.82579038857071674</v>
      </c>
      <c r="AF498" s="336">
        <f t="shared" ca="1" si="640"/>
        <v>-0.32048812048889075</v>
      </c>
      <c r="AG498" s="336">
        <f t="shared" ca="1" si="640"/>
        <v>-0.2307294330737879</v>
      </c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3"/>
    </row>
    <row r="499" spans="1:44" customFormat="1" x14ac:dyDescent="0.3">
      <c r="A499" s="53"/>
      <c r="B499" s="53"/>
      <c r="C499" s="53"/>
      <c r="D499" s="53"/>
      <c r="E499" s="53" t="s">
        <v>172</v>
      </c>
      <c r="F499" s="53">
        <f>F492</f>
        <v>0</v>
      </c>
      <c r="G499" s="56" t="e">
        <f t="shared" ref="G499:G500" ca="1" si="701">AM499</f>
        <v>#N/A</v>
      </c>
      <c r="H499" s="52" t="e">
        <f>INDEX(STATSTABLE,MATCH(F499,bpiTeams,0),MATCH(INDEX(H:H,1,1),statTitles,0))</f>
        <v>#N/A</v>
      </c>
      <c r="I499" s="52" t="e">
        <f>INDEX(STATSTABLE,MATCH(F499,bpiTeams,0),MATCH(INDEX(I:I,1,1),statTitles,0))</f>
        <v>#N/A</v>
      </c>
      <c r="J499" s="52" t="e">
        <f>INDEX(STATSTABLE,MATCH(F499,bpiTeams,0),MATCH(INDEX(J:J,1,1),statTitles,0))</f>
        <v>#N/A</v>
      </c>
      <c r="K499" s="52" t="e">
        <f>INDEX(STATSTABLE,MATCH(F499,bpiTeams,0),MATCH(INDEX(K:K,1,1),statTitles,0))</f>
        <v>#N/A</v>
      </c>
      <c r="L499" s="52" t="e">
        <f>INDEX(STATSTABLE,MATCH(F499,bpiTeams,0),MATCH(INDEX(L:L,1,1),statTitles,0))</f>
        <v>#N/A</v>
      </c>
      <c r="M499" s="52" t="e">
        <f>INDEX(STATSTABLE,MATCH(F499,bpiTeams,0),MATCH(INDEX(M:M,1,1),statTitles,0))</f>
        <v>#N/A</v>
      </c>
      <c r="N499" s="52" t="e">
        <f>INDEX(STATSTABLE,MATCH(F499,bpiTeams,0),MATCH(INDEX(N:N,1,1),statTitles,0))</f>
        <v>#N/A</v>
      </c>
      <c r="O499" s="52" t="e">
        <f>INDEX(STATSTABLE,MATCH(F499,bpiTeams,0),MATCH(INDEX(O:O,1,1),statTitles,0))</f>
        <v>#N/A</v>
      </c>
      <c r="P499" s="52" t="e">
        <f>INDEX(STATSTABLE,MATCH(F499,bpiTeams,0),MATCH(INDEX(P:P,1,1),statTitles,0))</f>
        <v>#N/A</v>
      </c>
      <c r="Q499" s="52" t="e">
        <f>INDEX(STATSTABLE,MATCH(F499,bpiTeams,0),MATCH(INDEX(Q:Q,1,1),statTitles,0))</f>
        <v>#N/A</v>
      </c>
      <c r="R499" s="52" t="e">
        <f>INDEX(STATSTABLE,MATCH(F499,bpiTeams,0),MATCH(INDEX(R:R,1,1),statTitles,0))</f>
        <v>#N/A</v>
      </c>
      <c r="S499" s="52" t="e">
        <f>INDEX(STATSTABLE,MATCH(F499,bpiTeams,0),MATCH(INDEX(S:S,1,1),statTitles,0))</f>
        <v>#N/A</v>
      </c>
      <c r="T499" s="52" t="e">
        <f>INDEX(STATSTABLE,MATCH(F499,bpiTeams,0),MATCH(INDEX(T:T,1,1),statTitles,0))</f>
        <v>#N/A</v>
      </c>
      <c r="U499" s="52" t="e">
        <f>INDEX(STATSTABLE,MATCH(F499,bpiTeams,0),MATCH(INDEX(U:U,1,1),statTitles,0))</f>
        <v>#N/A</v>
      </c>
      <c r="V499" s="52" t="e">
        <f>INDEX(STATSTABLE,MATCH(F499,bpiTeams,0),MATCH(INDEX(V:V,1,1),statTitles,0))</f>
        <v>#N/A</v>
      </c>
      <c r="W499" s="52" t="e">
        <f>INDEX(STATSTABLE,MATCH(F499,bpiTeams,0),MATCH(INDEX(W:W,1,1),statTitles,0))</f>
        <v>#N/A</v>
      </c>
      <c r="X499" s="52" t="e">
        <f>INDEX(STATSTABLE,MATCH(F499,bpiTeams,0),MATCH(INDEX(X:X,1,1),statTitles,0))</f>
        <v>#N/A</v>
      </c>
      <c r="Y499" s="52" t="e">
        <f>INDEX(STATSTABLE,MATCH(F499,bpiTeams,0),MATCH(INDEX(Y:Y,1,1),statTitles,0))</f>
        <v>#N/A</v>
      </c>
      <c r="Z499" s="52" t="e">
        <f>INDEX(STATSTABLE,MATCH(F499,bpiTeams,0),MATCH(INDEX(Z:Z,1,1),statTitles,0))</f>
        <v>#N/A</v>
      </c>
      <c r="AA499" s="55" t="e">
        <f t="shared" ref="AA499:AA500" si="702">(K499-(R499*S499)/100-3*(M499*N499)/100)/2</f>
        <v>#N/A</v>
      </c>
      <c r="AB499" s="55" t="e">
        <f t="shared" ref="AB499:AB500" si="703">SUM(AA499,(M499*N499/100))/(I499/100)</f>
        <v>#N/A</v>
      </c>
      <c r="AC499" s="55" t="e">
        <f t="shared" ref="AC499" si="704">X499*0.5+X500*0.5</f>
        <v>#N/A</v>
      </c>
      <c r="AD499" s="55" t="e">
        <f t="shared" ref="AD499:AD500" si="705">M499/AB499</f>
        <v>#N/A</v>
      </c>
      <c r="AE499" s="336" t="e">
        <f t="shared" ref="AE499:AE500" si="706">AA499/(AB499-M499)</f>
        <v>#N/A</v>
      </c>
      <c r="AF499" s="223" t="e">
        <f ca="1">INDEX(FGA_COEFFS,1,1)+AC499*INDEX(FGA_COEFFS,1,2)+AB499*INDEX(FGA_COEFFS,1,3)+U499*INDEX(FGA_COEFFS,1,4)+T500*INDEX(FGA_COEFFS,1,5)+V499*INDEX(FGA_COEFFS,1,6)+W500*INDEX(FGA_COEFFS,1,7)+P500*INDEX(FGA_COEFFS,1,8)+AB503*AB504</f>
        <v>#N/A</v>
      </c>
      <c r="AG499" s="223" t="e">
        <f ca="1">INDEX(THREEPTA_COEFFS,1,1)+AF499*INDEX(THREEPTA_COEFFS,1,2)+M499*INDEX(THREEPTA_COEFFS,1,3)+AD499*INDEX(THREEPTA_COEFFS,1,4)+N499*INDEX(THREEPTA_COEFFS,1,5)+O500*INDEX(THREEPTA_COEFFS,1,6)+AC503*AC504</f>
        <v>#N/A</v>
      </c>
      <c r="AH499" s="223" t="e">
        <f ca="1">INDEX(THREEPTPCT_COEFFS,1,1)+N499*INDEX(THREEPTPCT_COEFFS,1,2)+O500*INDEX(THREEPTPCT_COEFFS,1,3)+AD503*AD504</f>
        <v>#N/A</v>
      </c>
      <c r="AI499" s="55" t="e">
        <f t="shared" ref="AI499:AI500" ca="1" si="707">AF499-AG499</f>
        <v>#N/A</v>
      </c>
      <c r="AJ499" s="223" t="e">
        <f ca="1">INDEX(TWOPTPCT_COEFFS,1,1)+AE499*INDEX(TWOPTPCT_COEFFS,1,2)+L500*INDEX(TWOPTPCT_COEFFS,1,3)+J500*INDEX(TWOPTPCT_COEFFS,1,4)+O500*INDEX(TWOPTPCT_COEFFS,1,5)+AE503*AE504</f>
        <v>#N/A</v>
      </c>
      <c r="AK499" s="223" t="e">
        <f ca="1">INDEX(FTA_COEFFS,1,1)+R499*INDEX(FTA_COEFFS,1,2)+Q500*INDEX(FTA_COEFFS,1,3)+(T499+U499)*INDEX(FTA_COEFFS,1,4)+(T500+U500)*INDEX(FTA_COEFFS,1,5)+P500*INDEX(FTA_COEFFS,1,6)+AF503*AF504</f>
        <v>#N/A</v>
      </c>
      <c r="AL499" s="223" t="e">
        <f ca="1">INDEX(FTPCT_COEFFS,1,1)+S499*INDEX(FTPCT_COEFFS,1,2)+I499*INDEX(FTPCT_COEFFS,1,3)+J500*INDEX(FTPCT_COEFFS,1,4)+AG503*AG504</f>
        <v>#N/A</v>
      </c>
      <c r="AM499" s="338" t="e">
        <f t="shared" ref="AM499:AM500" ca="1" si="708">AG499*AH499/100+AI499*AJ499+AK499*AL499/100</f>
        <v>#N/A</v>
      </c>
      <c r="AN499" s="55"/>
      <c r="AO499" s="55"/>
      <c r="AP499" s="55"/>
      <c r="AQ499" s="55"/>
      <c r="AR499" s="53"/>
    </row>
    <row r="500" spans="1:44" customFormat="1" x14ac:dyDescent="0.3">
      <c r="A500" s="53"/>
      <c r="B500" s="53"/>
      <c r="C500" s="53"/>
      <c r="D500" s="53"/>
      <c r="E500" s="53" t="s">
        <v>175</v>
      </c>
      <c r="F500" s="54" t="e">
        <f>F493</f>
        <v>#N/A</v>
      </c>
      <c r="G500" s="56" t="e">
        <f t="shared" ca="1" si="701"/>
        <v>#N/A</v>
      </c>
      <c r="H500" s="52" t="e">
        <f>INDEX(STATSTABLE,MATCH(F500,bpiTeams,0),MATCH(INDEX(H:H,1,1),statTitles,0))</f>
        <v>#N/A</v>
      </c>
      <c r="I500" s="52" t="e">
        <f>INDEX(STATSTABLE,MATCH(F500,bpiTeams,0),MATCH(INDEX(I:I,1,1),statTitles,0))</f>
        <v>#N/A</v>
      </c>
      <c r="J500" s="52" t="e">
        <f>INDEX(STATSTABLE,MATCH(F500,bpiTeams,0),MATCH(INDEX(J:J,1,1),statTitles,0))</f>
        <v>#N/A</v>
      </c>
      <c r="K500" s="52" t="e">
        <f>INDEX(STATSTABLE,MATCH(F500,bpiTeams,0),MATCH(INDEX(K:K,1,1),statTitles,0))</f>
        <v>#N/A</v>
      </c>
      <c r="L500" s="52" t="e">
        <f>INDEX(STATSTABLE,MATCH(F500,bpiTeams,0),MATCH(INDEX(L:L,1,1),statTitles,0))</f>
        <v>#N/A</v>
      </c>
      <c r="M500" s="52" t="e">
        <f>INDEX(STATSTABLE,MATCH(F500,bpiTeams,0),MATCH(INDEX(M:M,1,1),statTitles,0))</f>
        <v>#N/A</v>
      </c>
      <c r="N500" s="52" t="e">
        <f>INDEX(STATSTABLE,MATCH(F500,bpiTeams,0),MATCH(INDEX(N:N,1,1),statTitles,0))</f>
        <v>#N/A</v>
      </c>
      <c r="O500" s="52" t="e">
        <f>INDEX(STATSTABLE,MATCH(F500,bpiTeams,0),MATCH(INDEX(O:O,1,1),statTitles,0))</f>
        <v>#N/A</v>
      </c>
      <c r="P500" s="52" t="e">
        <f>INDEX(STATSTABLE,MATCH(F500,bpiTeams,0),MATCH(INDEX(P:P,1,1),statTitles,0))</f>
        <v>#N/A</v>
      </c>
      <c r="Q500" s="52" t="e">
        <f>INDEX(STATSTABLE,MATCH(F500,bpiTeams,0),MATCH(INDEX(Q:Q,1,1),statTitles,0))</f>
        <v>#N/A</v>
      </c>
      <c r="R500" s="52" t="e">
        <f>INDEX(STATSTABLE,MATCH(F500,bpiTeams,0),MATCH(INDEX(R:R,1,1),statTitles,0))</f>
        <v>#N/A</v>
      </c>
      <c r="S500" s="52" t="e">
        <f>INDEX(STATSTABLE,MATCH(F500,bpiTeams,0),MATCH(INDEX(S:S,1,1),statTitles,0))</f>
        <v>#N/A</v>
      </c>
      <c r="T500" s="52" t="e">
        <f>INDEX(STATSTABLE,MATCH(F500,bpiTeams,0),MATCH(INDEX(T:T,1,1),statTitles,0))</f>
        <v>#N/A</v>
      </c>
      <c r="U500" s="52" t="e">
        <f>INDEX(STATSTABLE,MATCH(F500,bpiTeams,0),MATCH(INDEX(U:U,1,1),statTitles,0))</f>
        <v>#N/A</v>
      </c>
      <c r="V500" s="52" t="e">
        <f>INDEX(STATSTABLE,MATCH(F500,bpiTeams,0),MATCH(INDEX(V:V,1,1),statTitles,0))</f>
        <v>#N/A</v>
      </c>
      <c r="W500" s="52" t="e">
        <f>INDEX(STATSTABLE,MATCH(F500,bpiTeams,0),MATCH(INDEX(W:W,1,1),statTitles,0))</f>
        <v>#N/A</v>
      </c>
      <c r="X500" s="52" t="e">
        <f>INDEX(STATSTABLE,MATCH(F500,bpiTeams,0),MATCH(INDEX(X:X,1,1),statTitles,0))</f>
        <v>#N/A</v>
      </c>
      <c r="Y500" s="52" t="e">
        <f>INDEX(STATSTABLE,MATCH(F500,bpiTeams,0),MATCH(INDEX(Y:Y,1,1),statTitles,0))</f>
        <v>#N/A</v>
      </c>
      <c r="Z500" s="52" t="e">
        <f>INDEX(STATSTABLE,MATCH(F500,bpiTeams,0),MATCH(INDEX(Z:Z,1,1),statTitles,0))</f>
        <v>#N/A</v>
      </c>
      <c r="AA500" s="55" t="e">
        <f t="shared" si="702"/>
        <v>#N/A</v>
      </c>
      <c r="AB500" s="55" t="e">
        <f t="shared" si="703"/>
        <v>#N/A</v>
      </c>
      <c r="AC500" s="55" t="e">
        <f t="shared" ref="AC500" si="709">AC499</f>
        <v>#N/A</v>
      </c>
      <c r="AD500" s="55" t="e">
        <f t="shared" si="705"/>
        <v>#N/A</v>
      </c>
      <c r="AE500" s="336" t="e">
        <f t="shared" si="706"/>
        <v>#N/A</v>
      </c>
      <c r="AF500" s="223" t="e">
        <f ca="1">INDEX(FGA_COEFFS,1,1)+AC500*INDEX(FGA_COEFFS,1,2)+AB500*INDEX(FGA_COEFFS,1,3)+U500*INDEX(FGA_COEFFS,1,4)+T499*INDEX(FGA_COEFFS,1,5)+V500*INDEX(FGA_COEFFS,1,6)+W499*INDEX(FGA_COEFFS,1,7)+P499*INDEX(FGA_COEFFS,1,8)+AB503*AB505</f>
        <v>#N/A</v>
      </c>
      <c r="AG500" s="223" t="e">
        <f ca="1">INDEX(THREEPTA_COEFFS,1,1)+AF500*INDEX(THREEPTA_COEFFS,1,2)+M500*INDEX(THREEPTA_COEFFS,1,3)+AD500*INDEX(THREEPTA_COEFFS,1,4)+N500*INDEX(THREEPTA_COEFFS,1,5)+O499*INDEX(THREEPTA_COEFFS,1,6)+AC503*AC505</f>
        <v>#N/A</v>
      </c>
      <c r="AH500" s="223" t="e">
        <f ca="1">INDEX(THREEPTPCT_COEFFS,1,1)+N500*INDEX(THREEPTPCT_COEFFS,1,2)+O499*INDEX(THREEPTPCT_COEFFS,1,3)+AD503*AD505</f>
        <v>#N/A</v>
      </c>
      <c r="AI500" s="55" t="e">
        <f t="shared" ca="1" si="707"/>
        <v>#N/A</v>
      </c>
      <c r="AJ500" s="223" t="e">
        <f ca="1">INDEX(TWOPTPCT_COEFFS,1,1)+AE500*INDEX(TWOPTPCT_COEFFS,1,2)+L499*INDEX(TWOPTPCT_COEFFS,1,3)+J499*INDEX(TWOPTPCT_COEFFS,1,4)+O499*INDEX(TWOPTPCT_COEFFS,1,5)+AE503*AE505</f>
        <v>#N/A</v>
      </c>
      <c r="AK500" s="223" t="e">
        <f ca="1">INDEX(FTA_COEFFS,1,1)+R500*INDEX(FTA_COEFFS,1,2)+Q499*INDEX(FTA_COEFFS,1,3)+(T500+U500)*INDEX(FTA_COEFFS,1,4)+(T499+U499)*INDEX(FTA_COEFFS,1,5)+P499*INDEX(FTA_COEFFS,1,6)+AF503*AF505</f>
        <v>#N/A</v>
      </c>
      <c r="AL500" s="223" t="e">
        <f ca="1">INDEX(FTPCT_COEFFS,1,1)+S500*INDEX(FTPCT_COEFFS,1,2)+I500*INDEX(FTPCT_COEFFS,1,3)+J499*INDEX(FTPCT_COEFFS,1,4)+AG503*AG505</f>
        <v>#N/A</v>
      </c>
      <c r="AM500" s="338" t="e">
        <f t="shared" ca="1" si="708"/>
        <v>#N/A</v>
      </c>
      <c r="AN500" s="55"/>
      <c r="AO500" s="55"/>
      <c r="AP500" s="55"/>
      <c r="AQ500" s="55"/>
      <c r="AR500" s="53"/>
    </row>
    <row r="501" spans="1:44" customFormat="1" x14ac:dyDescent="0.3">
      <c r="A501" s="53"/>
      <c r="B501" s="53"/>
      <c r="C501" s="53"/>
      <c r="D501" s="53"/>
      <c r="E501" s="64" t="e">
        <f ca="1">IF(G500&gt;G499,F500,F499)</f>
        <v>#N/A</v>
      </c>
      <c r="F501" s="53"/>
      <c r="G501" s="56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5"/>
      <c r="AB501" s="55"/>
      <c r="AC501" s="55"/>
      <c r="AD501" s="55"/>
      <c r="AE501" s="55"/>
      <c r="AF501" s="337"/>
      <c r="AG501" s="337"/>
      <c r="AH501" s="337"/>
      <c r="AI501" s="337"/>
      <c r="AJ501" s="337"/>
      <c r="AK501" s="337"/>
      <c r="AL501" s="337"/>
      <c r="AM501" s="337"/>
      <c r="AN501" s="55"/>
      <c r="AO501" s="55"/>
      <c r="AP501" s="55"/>
      <c r="AQ501" s="55"/>
      <c r="AR501" s="53"/>
    </row>
    <row r="502" spans="1:44" customFormat="1" x14ac:dyDescent="0.3">
      <c r="A502" s="53"/>
      <c r="B502" s="53"/>
      <c r="C502" s="53"/>
      <c r="D502" s="53"/>
      <c r="E502" s="53"/>
      <c r="F502" s="53"/>
      <c r="G502" s="166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4" t="s">
        <v>1305</v>
      </c>
      <c r="AB502" s="54" t="s">
        <v>128</v>
      </c>
      <c r="AC502" s="54" t="s">
        <v>157</v>
      </c>
      <c r="AD502" s="54" t="s">
        <v>151</v>
      </c>
      <c r="AE502" s="54" t="s">
        <v>1327</v>
      </c>
      <c r="AF502" s="54" t="s">
        <v>129</v>
      </c>
      <c r="AG502" s="54" t="s">
        <v>116</v>
      </c>
      <c r="AH502" s="54"/>
      <c r="AI502" s="54"/>
      <c r="AJ502" s="54"/>
      <c r="AK502" s="54"/>
      <c r="AL502" s="54"/>
      <c r="AM502" s="54"/>
      <c r="AN502" s="53"/>
      <c r="AO502" s="53"/>
      <c r="AP502" s="53"/>
      <c r="AQ502" s="53"/>
      <c r="AR502" s="53"/>
    </row>
    <row r="503" spans="1:44" customFormat="1" x14ac:dyDescent="0.3">
      <c r="A503" s="53"/>
      <c r="B503" s="53"/>
      <c r="C503" s="53"/>
      <c r="D503" s="53" t="e">
        <f ca="1">IF(G499&gt;(G500+(W499-W500)/2),1,IF(G500&gt;(G499+(W500-W499)/2),0,"Close"))</f>
        <v>#N/A</v>
      </c>
      <c r="E503" s="53"/>
      <c r="F503" s="53"/>
      <c r="G503" s="166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4"/>
      <c r="AB503" s="54">
        <f>Formulas!A503</f>
        <v>0</v>
      </c>
      <c r="AC503" s="54">
        <f>Formulas!A510</f>
        <v>0</v>
      </c>
      <c r="AD503" s="54">
        <f>Formulas!A517</f>
        <v>0</v>
      </c>
      <c r="AE503" s="54">
        <f>Formulas!A524</f>
        <v>0</v>
      </c>
      <c r="AF503" s="54">
        <f>Formulas!A531</f>
        <v>0</v>
      </c>
      <c r="AG503" s="54">
        <f>Formulas!A538</f>
        <v>0</v>
      </c>
      <c r="AH503" s="54"/>
      <c r="AI503" s="336"/>
      <c r="AJ503" s="336"/>
      <c r="AK503" s="336"/>
      <c r="AL503" s="54"/>
      <c r="AM503" s="54"/>
      <c r="AN503" s="53"/>
      <c r="AO503" s="53"/>
      <c r="AP503" s="53"/>
      <c r="AQ503" s="53"/>
      <c r="AR503" s="53"/>
    </row>
    <row r="504" spans="1:44" customFormat="1" x14ac:dyDescent="0.3">
      <c r="A504" s="53"/>
      <c r="B504" s="53"/>
      <c r="C504" s="53"/>
      <c r="D504" s="53"/>
      <c r="E504" s="53"/>
      <c r="F504" s="53"/>
      <c r="G504" s="166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336"/>
      <c r="AB504" s="336">
        <f t="shared" ref="AB504:AB505" ca="1" si="710">1.5*RAND()^2*IF(RAND()&gt;0.5,1,-1)</f>
        <v>1.6272581931664747E-2</v>
      </c>
      <c r="AC504" s="336">
        <f t="shared" ca="1" si="640"/>
        <v>-0.16042263801022527</v>
      </c>
      <c r="AD504" s="336">
        <f t="shared" ca="1" si="640"/>
        <v>4.8953598827916972E-2</v>
      </c>
      <c r="AE504" s="336">
        <f t="shared" ca="1" si="640"/>
        <v>-0.76785325660116266</v>
      </c>
      <c r="AF504" s="336">
        <f t="shared" ca="1" si="640"/>
        <v>1.498923300732687</v>
      </c>
      <c r="AG504" s="336">
        <f t="shared" ca="1" si="640"/>
        <v>-0.24991287250251012</v>
      </c>
      <c r="AH504" s="336"/>
      <c r="AI504" s="336"/>
      <c r="AJ504" s="336"/>
      <c r="AK504" s="336"/>
      <c r="AL504" s="54"/>
      <c r="AM504" s="54"/>
      <c r="AN504" s="53"/>
      <c r="AO504" s="55"/>
      <c r="AP504" s="55"/>
      <c r="AQ504" s="55"/>
      <c r="AR504" s="53"/>
    </row>
    <row r="505" spans="1:44" customFormat="1" x14ac:dyDescent="0.3">
      <c r="A505" s="53"/>
      <c r="B505" s="53"/>
      <c r="C505" s="53"/>
      <c r="D505" s="53"/>
      <c r="E505" s="53"/>
      <c r="F505" s="54"/>
      <c r="G505" s="165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3"/>
      <c r="AB505" s="336">
        <f t="shared" ca="1" si="710"/>
        <v>0.23772249925951103</v>
      </c>
      <c r="AC505" s="336">
        <f t="shared" ca="1" si="640"/>
        <v>0.71272402190617445</v>
      </c>
      <c r="AD505" s="336">
        <f t="shared" ca="1" si="640"/>
        <v>-0.70078107782152999</v>
      </c>
      <c r="AE505" s="336">
        <f t="shared" ca="1" si="640"/>
        <v>0.22848224171249659</v>
      </c>
      <c r="AF505" s="336">
        <f t="shared" ca="1" si="640"/>
        <v>-0.10804617332567713</v>
      </c>
      <c r="AG505" s="336">
        <f t="shared" ca="1" si="640"/>
        <v>0.22450514010150227</v>
      </c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3"/>
    </row>
    <row r="506" spans="1:44" customFormat="1" x14ac:dyDescent="0.3">
      <c r="A506" s="53"/>
      <c r="B506" s="53"/>
      <c r="C506" s="53"/>
      <c r="D506" s="53"/>
      <c r="E506" s="53" t="s">
        <v>172</v>
      </c>
      <c r="F506" s="53">
        <f>F499</f>
        <v>0</v>
      </c>
      <c r="G506" s="56" t="e">
        <f t="shared" ref="G506:G507" ca="1" si="711">AM506</f>
        <v>#N/A</v>
      </c>
      <c r="H506" s="52" t="e">
        <f>INDEX(STATSTABLE,MATCH(F506,bpiTeams,0),MATCH(INDEX(H:H,1,1),statTitles,0))</f>
        <v>#N/A</v>
      </c>
      <c r="I506" s="52" t="e">
        <f>INDEX(STATSTABLE,MATCH(F506,bpiTeams,0),MATCH(INDEX(I:I,1,1),statTitles,0))</f>
        <v>#N/A</v>
      </c>
      <c r="J506" s="52" t="e">
        <f>INDEX(STATSTABLE,MATCH(F506,bpiTeams,0),MATCH(INDEX(J:J,1,1),statTitles,0))</f>
        <v>#N/A</v>
      </c>
      <c r="K506" s="52" t="e">
        <f>INDEX(STATSTABLE,MATCH(F506,bpiTeams,0),MATCH(INDEX(K:K,1,1),statTitles,0))</f>
        <v>#N/A</v>
      </c>
      <c r="L506" s="52" t="e">
        <f>INDEX(STATSTABLE,MATCH(F506,bpiTeams,0),MATCH(INDEX(L:L,1,1),statTitles,0))</f>
        <v>#N/A</v>
      </c>
      <c r="M506" s="52" t="e">
        <f>INDEX(STATSTABLE,MATCH(F506,bpiTeams,0),MATCH(INDEX(M:M,1,1),statTitles,0))</f>
        <v>#N/A</v>
      </c>
      <c r="N506" s="52" t="e">
        <f>INDEX(STATSTABLE,MATCH(F506,bpiTeams,0),MATCH(INDEX(N:N,1,1),statTitles,0))</f>
        <v>#N/A</v>
      </c>
      <c r="O506" s="52" t="e">
        <f>INDEX(STATSTABLE,MATCH(F506,bpiTeams,0),MATCH(INDEX(O:O,1,1),statTitles,0))</f>
        <v>#N/A</v>
      </c>
      <c r="P506" s="52" t="e">
        <f>INDEX(STATSTABLE,MATCH(F506,bpiTeams,0),MATCH(INDEX(P:P,1,1),statTitles,0))</f>
        <v>#N/A</v>
      </c>
      <c r="Q506" s="52" t="e">
        <f>INDEX(STATSTABLE,MATCH(F506,bpiTeams,0),MATCH(INDEX(Q:Q,1,1),statTitles,0))</f>
        <v>#N/A</v>
      </c>
      <c r="R506" s="52" t="e">
        <f>INDEX(STATSTABLE,MATCH(F506,bpiTeams,0),MATCH(INDEX(R:R,1,1),statTitles,0))</f>
        <v>#N/A</v>
      </c>
      <c r="S506" s="52" t="e">
        <f>INDEX(STATSTABLE,MATCH(F506,bpiTeams,0),MATCH(INDEX(S:S,1,1),statTitles,0))</f>
        <v>#N/A</v>
      </c>
      <c r="T506" s="52" t="e">
        <f>INDEX(STATSTABLE,MATCH(F506,bpiTeams,0),MATCH(INDEX(T:T,1,1),statTitles,0))</f>
        <v>#N/A</v>
      </c>
      <c r="U506" s="52" t="e">
        <f>INDEX(STATSTABLE,MATCH(F506,bpiTeams,0),MATCH(INDEX(U:U,1,1),statTitles,0))</f>
        <v>#N/A</v>
      </c>
      <c r="V506" s="52" t="e">
        <f>INDEX(STATSTABLE,MATCH(F506,bpiTeams,0),MATCH(INDEX(V:V,1,1),statTitles,0))</f>
        <v>#N/A</v>
      </c>
      <c r="W506" s="52" t="e">
        <f>INDEX(STATSTABLE,MATCH(F506,bpiTeams,0),MATCH(INDEX(W:W,1,1),statTitles,0))</f>
        <v>#N/A</v>
      </c>
      <c r="X506" s="52" t="e">
        <f>INDEX(STATSTABLE,MATCH(F506,bpiTeams,0),MATCH(INDEX(X:X,1,1),statTitles,0))</f>
        <v>#N/A</v>
      </c>
      <c r="Y506" s="52" t="e">
        <f>INDEX(STATSTABLE,MATCH(F506,bpiTeams,0),MATCH(INDEX(Y:Y,1,1),statTitles,0))</f>
        <v>#N/A</v>
      </c>
      <c r="Z506" s="52" t="e">
        <f>INDEX(STATSTABLE,MATCH(F506,bpiTeams,0),MATCH(INDEX(Z:Z,1,1),statTitles,0))</f>
        <v>#N/A</v>
      </c>
      <c r="AA506" s="55" t="e">
        <f t="shared" ref="AA506:AA507" si="712">(K506-(R506*S506)/100-3*(M506*N506)/100)/2</f>
        <v>#N/A</v>
      </c>
      <c r="AB506" s="55" t="e">
        <f t="shared" ref="AB506:AB507" si="713">SUM(AA506,(M506*N506/100))/(I506/100)</f>
        <v>#N/A</v>
      </c>
      <c r="AC506" s="55" t="e">
        <f t="shared" ref="AC506" si="714">X506*0.5+X507*0.5</f>
        <v>#N/A</v>
      </c>
      <c r="AD506" s="55" t="e">
        <f t="shared" ref="AD506:AD507" si="715">M506/AB506</f>
        <v>#N/A</v>
      </c>
      <c r="AE506" s="336" t="e">
        <f t="shared" ref="AE506:AE507" si="716">AA506/(AB506-M506)</f>
        <v>#N/A</v>
      </c>
      <c r="AF506" s="223" t="e">
        <f ca="1">INDEX(FGA_COEFFS,1,1)+AC506*INDEX(FGA_COEFFS,1,2)+AB506*INDEX(FGA_COEFFS,1,3)+U506*INDEX(FGA_COEFFS,1,4)+T507*INDEX(FGA_COEFFS,1,5)+V506*INDEX(FGA_COEFFS,1,6)+W507*INDEX(FGA_COEFFS,1,7)+P507*INDEX(FGA_COEFFS,1,8)+AB510*AB511</f>
        <v>#N/A</v>
      </c>
      <c r="AG506" s="223" t="e">
        <f ca="1">INDEX(THREEPTA_COEFFS,1,1)+AF506*INDEX(THREEPTA_COEFFS,1,2)+M506*INDEX(THREEPTA_COEFFS,1,3)+AD506*INDEX(THREEPTA_COEFFS,1,4)+N506*INDEX(THREEPTA_COEFFS,1,5)+O507*INDEX(THREEPTA_COEFFS,1,6)+AC510*AC511</f>
        <v>#N/A</v>
      </c>
      <c r="AH506" s="223" t="e">
        <f ca="1">INDEX(THREEPTPCT_COEFFS,1,1)+N506*INDEX(THREEPTPCT_COEFFS,1,2)+O507*INDEX(THREEPTPCT_COEFFS,1,3)+AD510*AD511</f>
        <v>#N/A</v>
      </c>
      <c r="AI506" s="55" t="e">
        <f t="shared" ref="AI506:AI507" ca="1" si="717">AF506-AG506</f>
        <v>#N/A</v>
      </c>
      <c r="AJ506" s="223" t="e">
        <f ca="1">INDEX(TWOPTPCT_COEFFS,1,1)+AE506*INDEX(TWOPTPCT_COEFFS,1,2)+L507*INDEX(TWOPTPCT_COEFFS,1,3)+J507*INDEX(TWOPTPCT_COEFFS,1,4)+O507*INDEX(TWOPTPCT_COEFFS,1,5)+AE510*AE511</f>
        <v>#N/A</v>
      </c>
      <c r="AK506" s="223" t="e">
        <f ca="1">INDEX(FTA_COEFFS,1,1)+R506*INDEX(FTA_COEFFS,1,2)+Q507*INDEX(FTA_COEFFS,1,3)+(T506+U506)*INDEX(FTA_COEFFS,1,4)+(T507+U507)*INDEX(FTA_COEFFS,1,5)+P507*INDEX(FTA_COEFFS,1,6)+AF510*AF511</f>
        <v>#N/A</v>
      </c>
      <c r="AL506" s="223" t="e">
        <f ca="1">INDEX(FTPCT_COEFFS,1,1)+S506*INDEX(FTPCT_COEFFS,1,2)+I506*INDEX(FTPCT_COEFFS,1,3)+J507*INDEX(FTPCT_COEFFS,1,4)+AG510*AG511</f>
        <v>#N/A</v>
      </c>
      <c r="AM506" s="338" t="e">
        <f t="shared" ref="AM506:AM507" ca="1" si="718">AG506*AH506/100+AI506*AJ506+AK506*AL506/100</f>
        <v>#N/A</v>
      </c>
      <c r="AN506" s="55"/>
      <c r="AO506" s="55"/>
      <c r="AP506" s="55"/>
      <c r="AQ506" s="55"/>
      <c r="AR506" s="53"/>
    </row>
    <row r="507" spans="1:44" customFormat="1" x14ac:dyDescent="0.3">
      <c r="A507" s="53"/>
      <c r="B507" s="53"/>
      <c r="C507" s="53"/>
      <c r="D507" s="53"/>
      <c r="E507" s="53" t="s">
        <v>175</v>
      </c>
      <c r="F507" s="54" t="e">
        <f>F500</f>
        <v>#N/A</v>
      </c>
      <c r="G507" s="56" t="e">
        <f t="shared" ca="1" si="711"/>
        <v>#N/A</v>
      </c>
      <c r="H507" s="52" t="e">
        <f>INDEX(STATSTABLE,MATCH(F507,bpiTeams,0),MATCH(INDEX(H:H,1,1),statTitles,0))</f>
        <v>#N/A</v>
      </c>
      <c r="I507" s="52" t="e">
        <f>INDEX(STATSTABLE,MATCH(F507,bpiTeams,0),MATCH(INDEX(I:I,1,1),statTitles,0))</f>
        <v>#N/A</v>
      </c>
      <c r="J507" s="52" t="e">
        <f>INDEX(STATSTABLE,MATCH(F507,bpiTeams,0),MATCH(INDEX(J:J,1,1),statTitles,0))</f>
        <v>#N/A</v>
      </c>
      <c r="K507" s="52" t="e">
        <f>INDEX(STATSTABLE,MATCH(F507,bpiTeams,0),MATCH(INDEX(K:K,1,1),statTitles,0))</f>
        <v>#N/A</v>
      </c>
      <c r="L507" s="52" t="e">
        <f>INDEX(STATSTABLE,MATCH(F507,bpiTeams,0),MATCH(INDEX(L:L,1,1),statTitles,0))</f>
        <v>#N/A</v>
      </c>
      <c r="M507" s="52" t="e">
        <f>INDEX(STATSTABLE,MATCH(F507,bpiTeams,0),MATCH(INDEX(M:M,1,1),statTitles,0))</f>
        <v>#N/A</v>
      </c>
      <c r="N507" s="52" t="e">
        <f>INDEX(STATSTABLE,MATCH(F507,bpiTeams,0),MATCH(INDEX(N:N,1,1),statTitles,0))</f>
        <v>#N/A</v>
      </c>
      <c r="O507" s="52" t="e">
        <f>INDEX(STATSTABLE,MATCH(F507,bpiTeams,0),MATCH(INDEX(O:O,1,1),statTitles,0))</f>
        <v>#N/A</v>
      </c>
      <c r="P507" s="52" t="e">
        <f>INDEX(STATSTABLE,MATCH(F507,bpiTeams,0),MATCH(INDEX(P:P,1,1),statTitles,0))</f>
        <v>#N/A</v>
      </c>
      <c r="Q507" s="52" t="e">
        <f>INDEX(STATSTABLE,MATCH(F507,bpiTeams,0),MATCH(INDEX(Q:Q,1,1),statTitles,0))</f>
        <v>#N/A</v>
      </c>
      <c r="R507" s="52" t="e">
        <f>INDEX(STATSTABLE,MATCH(F507,bpiTeams,0),MATCH(INDEX(R:R,1,1),statTitles,0))</f>
        <v>#N/A</v>
      </c>
      <c r="S507" s="52" t="e">
        <f>INDEX(STATSTABLE,MATCH(F507,bpiTeams,0),MATCH(INDEX(S:S,1,1),statTitles,0))</f>
        <v>#N/A</v>
      </c>
      <c r="T507" s="52" t="e">
        <f>INDEX(STATSTABLE,MATCH(F507,bpiTeams,0),MATCH(INDEX(T:T,1,1),statTitles,0))</f>
        <v>#N/A</v>
      </c>
      <c r="U507" s="52" t="e">
        <f>INDEX(STATSTABLE,MATCH(F507,bpiTeams,0),MATCH(INDEX(U:U,1,1),statTitles,0))</f>
        <v>#N/A</v>
      </c>
      <c r="V507" s="52" t="e">
        <f>INDEX(STATSTABLE,MATCH(F507,bpiTeams,0),MATCH(INDEX(V:V,1,1),statTitles,0))</f>
        <v>#N/A</v>
      </c>
      <c r="W507" s="52" t="e">
        <f>INDEX(STATSTABLE,MATCH(F507,bpiTeams,0),MATCH(INDEX(W:W,1,1),statTitles,0))</f>
        <v>#N/A</v>
      </c>
      <c r="X507" s="52" t="e">
        <f>INDEX(STATSTABLE,MATCH(F507,bpiTeams,0),MATCH(INDEX(X:X,1,1),statTitles,0))</f>
        <v>#N/A</v>
      </c>
      <c r="Y507" s="52" t="e">
        <f>INDEX(STATSTABLE,MATCH(F507,bpiTeams,0),MATCH(INDEX(Y:Y,1,1),statTitles,0))</f>
        <v>#N/A</v>
      </c>
      <c r="Z507" s="52" t="e">
        <f>INDEX(STATSTABLE,MATCH(F507,bpiTeams,0),MATCH(INDEX(Z:Z,1,1),statTitles,0))</f>
        <v>#N/A</v>
      </c>
      <c r="AA507" s="55" t="e">
        <f t="shared" si="712"/>
        <v>#N/A</v>
      </c>
      <c r="AB507" s="55" t="e">
        <f t="shared" si="713"/>
        <v>#N/A</v>
      </c>
      <c r="AC507" s="55" t="e">
        <f t="shared" ref="AC507" si="719">AC506</f>
        <v>#N/A</v>
      </c>
      <c r="AD507" s="55" t="e">
        <f t="shared" si="715"/>
        <v>#N/A</v>
      </c>
      <c r="AE507" s="336" t="e">
        <f t="shared" si="716"/>
        <v>#N/A</v>
      </c>
      <c r="AF507" s="223" t="e">
        <f ca="1">INDEX(FGA_COEFFS,1,1)+AC507*INDEX(FGA_COEFFS,1,2)+AB507*INDEX(FGA_COEFFS,1,3)+U507*INDEX(FGA_COEFFS,1,4)+T506*INDEX(FGA_COEFFS,1,5)+V507*INDEX(FGA_COEFFS,1,6)+W506*INDEX(FGA_COEFFS,1,7)+P506*INDEX(FGA_COEFFS,1,8)+AB510*AB512</f>
        <v>#N/A</v>
      </c>
      <c r="AG507" s="223" t="e">
        <f ca="1">INDEX(THREEPTA_COEFFS,1,1)+AF507*INDEX(THREEPTA_COEFFS,1,2)+M507*INDEX(THREEPTA_COEFFS,1,3)+AD507*INDEX(THREEPTA_COEFFS,1,4)+N507*INDEX(THREEPTA_COEFFS,1,5)+O506*INDEX(THREEPTA_COEFFS,1,6)+AC510*AC512</f>
        <v>#N/A</v>
      </c>
      <c r="AH507" s="223" t="e">
        <f ca="1">INDEX(THREEPTPCT_COEFFS,1,1)+N507*INDEX(THREEPTPCT_COEFFS,1,2)+O506*INDEX(THREEPTPCT_COEFFS,1,3)+AD510*AD512</f>
        <v>#N/A</v>
      </c>
      <c r="AI507" s="55" t="e">
        <f t="shared" ca="1" si="717"/>
        <v>#N/A</v>
      </c>
      <c r="AJ507" s="223" t="e">
        <f ca="1">INDEX(TWOPTPCT_COEFFS,1,1)+AE507*INDEX(TWOPTPCT_COEFFS,1,2)+L506*INDEX(TWOPTPCT_COEFFS,1,3)+J506*INDEX(TWOPTPCT_COEFFS,1,4)+O506*INDEX(TWOPTPCT_COEFFS,1,5)+AE510*AE512</f>
        <v>#N/A</v>
      </c>
      <c r="AK507" s="223" t="e">
        <f ca="1">INDEX(FTA_COEFFS,1,1)+R507*INDEX(FTA_COEFFS,1,2)+Q506*INDEX(FTA_COEFFS,1,3)+(T507+U507)*INDEX(FTA_COEFFS,1,4)+(T506+U506)*INDEX(FTA_COEFFS,1,5)+P506*INDEX(FTA_COEFFS,1,6)+AF510*AF512</f>
        <v>#N/A</v>
      </c>
      <c r="AL507" s="223" t="e">
        <f ca="1">INDEX(FTPCT_COEFFS,1,1)+S507*INDEX(FTPCT_COEFFS,1,2)+I507*INDEX(FTPCT_COEFFS,1,3)+J506*INDEX(FTPCT_COEFFS,1,4)+AG510*AG512</f>
        <v>#N/A</v>
      </c>
      <c r="AM507" s="338" t="e">
        <f t="shared" ca="1" si="718"/>
        <v>#N/A</v>
      </c>
      <c r="AN507" s="55"/>
      <c r="AO507" s="55"/>
      <c r="AP507" s="55"/>
      <c r="AQ507" s="55"/>
      <c r="AR507" s="53"/>
    </row>
    <row r="508" spans="1:44" customFormat="1" x14ac:dyDescent="0.3">
      <c r="A508" s="53"/>
      <c r="B508" s="53"/>
      <c r="C508" s="53"/>
      <c r="D508" s="53"/>
      <c r="E508" s="64" t="e">
        <f ca="1">IF(G507&gt;G506,F507,F506)</f>
        <v>#N/A</v>
      </c>
      <c r="F508" s="53"/>
      <c r="G508" s="56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5"/>
      <c r="AB508" s="55"/>
      <c r="AC508" s="55"/>
      <c r="AD508" s="55"/>
      <c r="AE508" s="55"/>
      <c r="AF508" s="337"/>
      <c r="AG508" s="337"/>
      <c r="AH508" s="337"/>
      <c r="AI508" s="337"/>
      <c r="AJ508" s="337"/>
      <c r="AK508" s="337"/>
      <c r="AL508" s="337"/>
      <c r="AM508" s="337"/>
      <c r="AN508" s="55"/>
      <c r="AO508" s="55"/>
      <c r="AP508" s="55"/>
      <c r="AQ508" s="55"/>
      <c r="AR508" s="53"/>
    </row>
    <row r="509" spans="1:44" customFormat="1" x14ac:dyDescent="0.3">
      <c r="A509" s="53"/>
      <c r="B509" s="53"/>
      <c r="C509" s="53"/>
      <c r="D509" s="53"/>
      <c r="E509" s="53"/>
      <c r="F509" s="53"/>
      <c r="G509" s="166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4" t="s">
        <v>1305</v>
      </c>
      <c r="AB509" s="54" t="s">
        <v>128</v>
      </c>
      <c r="AC509" s="54" t="s">
        <v>157</v>
      </c>
      <c r="AD509" s="54" t="s">
        <v>151</v>
      </c>
      <c r="AE509" s="54" t="s">
        <v>1327</v>
      </c>
      <c r="AF509" s="54" t="s">
        <v>129</v>
      </c>
      <c r="AG509" s="54" t="s">
        <v>116</v>
      </c>
      <c r="AH509" s="54"/>
      <c r="AI509" s="54"/>
      <c r="AJ509" s="54"/>
      <c r="AK509" s="54"/>
      <c r="AL509" s="54"/>
      <c r="AM509" s="54"/>
      <c r="AN509" s="53"/>
      <c r="AO509" s="53"/>
      <c r="AP509" s="53"/>
      <c r="AQ509" s="53"/>
      <c r="AR509" s="53"/>
    </row>
    <row r="510" spans="1:44" customFormat="1" x14ac:dyDescent="0.3">
      <c r="A510" s="53"/>
      <c r="B510" s="53"/>
      <c r="C510" s="53"/>
      <c r="D510" s="53" t="e">
        <f ca="1">IF(G506&gt;(G507+(W506-W507)/2),1,IF(G507&gt;(G506+(W507-W506)/2),0,"Close"))</f>
        <v>#N/A</v>
      </c>
      <c r="E510" s="53"/>
      <c r="F510" s="53"/>
      <c r="G510" s="166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4"/>
      <c r="AB510" s="54">
        <f>Formulas!A510</f>
        <v>0</v>
      </c>
      <c r="AC510" s="54">
        <f>Formulas!A517</f>
        <v>0</v>
      </c>
      <c r="AD510" s="54">
        <f>Formulas!A524</f>
        <v>0</v>
      </c>
      <c r="AE510" s="54">
        <f>Formulas!A531</f>
        <v>0</v>
      </c>
      <c r="AF510" s="54">
        <f>Formulas!A538</f>
        <v>0</v>
      </c>
      <c r="AG510" s="54">
        <f>Formulas!A545</f>
        <v>0</v>
      </c>
      <c r="AH510" s="54"/>
      <c r="AI510" s="336"/>
      <c r="AJ510" s="336"/>
      <c r="AK510" s="336"/>
      <c r="AL510" s="54"/>
      <c r="AM510" s="54"/>
      <c r="AN510" s="53"/>
      <c r="AO510" s="53"/>
      <c r="AP510" s="53"/>
      <c r="AQ510" s="53"/>
      <c r="AR510" s="53"/>
    </row>
    <row r="511" spans="1:44" customFormat="1" x14ac:dyDescent="0.3">
      <c r="A511" s="53"/>
      <c r="B511" s="53"/>
      <c r="C511" s="53"/>
      <c r="D511" s="53"/>
      <c r="E511" s="53"/>
      <c r="F511" s="53"/>
      <c r="G511" s="166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336"/>
      <c r="AB511" s="336">
        <f t="shared" ref="AB511:AB512" ca="1" si="720">1.5*RAND()^2*IF(RAND()&gt;0.5,1,-1)</f>
        <v>6.1556752434655498E-2</v>
      </c>
      <c r="AC511" s="336">
        <f t="shared" ca="1" si="640"/>
        <v>0.14621775384552216</v>
      </c>
      <c r="AD511" s="336">
        <f t="shared" ca="1" si="640"/>
        <v>1.3517479538275951E-2</v>
      </c>
      <c r="AE511" s="336">
        <f t="shared" ca="1" si="640"/>
        <v>-8.2596011765259256E-2</v>
      </c>
      <c r="AF511" s="336">
        <f t="shared" ca="1" si="640"/>
        <v>0.19359311279998911</v>
      </c>
      <c r="AG511" s="336">
        <f t="shared" ca="1" si="640"/>
        <v>0.14949269960441253</v>
      </c>
      <c r="AH511" s="336"/>
      <c r="AI511" s="336"/>
      <c r="AJ511" s="336"/>
      <c r="AK511" s="336"/>
      <c r="AL511" s="54"/>
      <c r="AM511" s="54"/>
      <c r="AN511" s="53"/>
      <c r="AO511" s="55"/>
      <c r="AP511" s="55"/>
      <c r="AQ511" s="55"/>
      <c r="AR511" s="53"/>
    </row>
    <row r="512" spans="1:44" customFormat="1" x14ac:dyDescent="0.3">
      <c r="A512" s="53"/>
      <c r="B512" s="53"/>
      <c r="C512" s="53"/>
      <c r="D512" s="53"/>
      <c r="E512" s="53"/>
      <c r="F512" s="54"/>
      <c r="G512" s="165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3"/>
      <c r="AB512" s="336">
        <f t="shared" ca="1" si="720"/>
        <v>3.199768222990948E-2</v>
      </c>
      <c r="AC512" s="336">
        <f t="shared" ca="1" si="640"/>
        <v>-1.0500894541456289</v>
      </c>
      <c r="AD512" s="336">
        <f t="shared" ca="1" si="640"/>
        <v>-1.3925886326857735</v>
      </c>
      <c r="AE512" s="336">
        <f t="shared" ca="1" si="640"/>
        <v>8.1904538532415125E-3</v>
      </c>
      <c r="AF512" s="336">
        <f t="shared" ca="1" si="640"/>
        <v>0.31378093715804833</v>
      </c>
      <c r="AG512" s="336">
        <f t="shared" ca="1" si="640"/>
        <v>-4.4927599420750204E-2</v>
      </c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3"/>
    </row>
    <row r="513" spans="1:44" customFormat="1" x14ac:dyDescent="0.3">
      <c r="A513" s="53"/>
      <c r="B513" s="53"/>
      <c r="C513" s="53"/>
      <c r="D513" s="53"/>
      <c r="E513" s="53" t="s">
        <v>172</v>
      </c>
      <c r="F513" s="53">
        <f>F506</f>
        <v>0</v>
      </c>
      <c r="G513" s="56" t="e">
        <f t="shared" ref="G513:G514" ca="1" si="721">AM513</f>
        <v>#N/A</v>
      </c>
      <c r="H513" s="52" t="e">
        <f>INDEX(STATSTABLE,MATCH(F513,bpiTeams,0),MATCH(INDEX(H:H,1,1),statTitles,0))</f>
        <v>#N/A</v>
      </c>
      <c r="I513" s="52" t="e">
        <f>INDEX(STATSTABLE,MATCH(F513,bpiTeams,0),MATCH(INDEX(I:I,1,1),statTitles,0))</f>
        <v>#N/A</v>
      </c>
      <c r="J513" s="52" t="e">
        <f>INDEX(STATSTABLE,MATCH(F513,bpiTeams,0),MATCH(INDEX(J:J,1,1),statTitles,0))</f>
        <v>#N/A</v>
      </c>
      <c r="K513" s="52" t="e">
        <f>INDEX(STATSTABLE,MATCH(F513,bpiTeams,0),MATCH(INDEX(K:K,1,1),statTitles,0))</f>
        <v>#N/A</v>
      </c>
      <c r="L513" s="52" t="e">
        <f>INDEX(STATSTABLE,MATCH(F513,bpiTeams,0),MATCH(INDEX(L:L,1,1),statTitles,0))</f>
        <v>#N/A</v>
      </c>
      <c r="M513" s="52" t="e">
        <f>INDEX(STATSTABLE,MATCH(F513,bpiTeams,0),MATCH(INDEX(M:M,1,1),statTitles,0))</f>
        <v>#N/A</v>
      </c>
      <c r="N513" s="52" t="e">
        <f>INDEX(STATSTABLE,MATCH(F513,bpiTeams,0),MATCH(INDEX(N:N,1,1),statTitles,0))</f>
        <v>#N/A</v>
      </c>
      <c r="O513" s="52" t="e">
        <f>INDEX(STATSTABLE,MATCH(F513,bpiTeams,0),MATCH(INDEX(O:O,1,1),statTitles,0))</f>
        <v>#N/A</v>
      </c>
      <c r="P513" s="52" t="e">
        <f>INDEX(STATSTABLE,MATCH(F513,bpiTeams,0),MATCH(INDEX(P:P,1,1),statTitles,0))</f>
        <v>#N/A</v>
      </c>
      <c r="Q513" s="52" t="e">
        <f>INDEX(STATSTABLE,MATCH(F513,bpiTeams,0),MATCH(INDEX(Q:Q,1,1),statTitles,0))</f>
        <v>#N/A</v>
      </c>
      <c r="R513" s="52" t="e">
        <f>INDEX(STATSTABLE,MATCH(F513,bpiTeams,0),MATCH(INDEX(R:R,1,1),statTitles,0))</f>
        <v>#N/A</v>
      </c>
      <c r="S513" s="52" t="e">
        <f>INDEX(STATSTABLE,MATCH(F513,bpiTeams,0),MATCH(INDEX(S:S,1,1),statTitles,0))</f>
        <v>#N/A</v>
      </c>
      <c r="T513" s="52" t="e">
        <f>INDEX(STATSTABLE,MATCH(F513,bpiTeams,0),MATCH(INDEX(T:T,1,1),statTitles,0))</f>
        <v>#N/A</v>
      </c>
      <c r="U513" s="52" t="e">
        <f>INDEX(STATSTABLE,MATCH(F513,bpiTeams,0),MATCH(INDEX(U:U,1,1),statTitles,0))</f>
        <v>#N/A</v>
      </c>
      <c r="V513" s="52" t="e">
        <f>INDEX(STATSTABLE,MATCH(F513,bpiTeams,0),MATCH(INDEX(V:V,1,1),statTitles,0))</f>
        <v>#N/A</v>
      </c>
      <c r="W513" s="52" t="e">
        <f>INDEX(STATSTABLE,MATCH(F513,bpiTeams,0),MATCH(INDEX(W:W,1,1),statTitles,0))</f>
        <v>#N/A</v>
      </c>
      <c r="X513" s="52" t="e">
        <f>INDEX(STATSTABLE,MATCH(F513,bpiTeams,0),MATCH(INDEX(X:X,1,1),statTitles,0))</f>
        <v>#N/A</v>
      </c>
      <c r="Y513" s="52" t="e">
        <f>INDEX(STATSTABLE,MATCH(F513,bpiTeams,0),MATCH(INDEX(Y:Y,1,1),statTitles,0))</f>
        <v>#N/A</v>
      </c>
      <c r="Z513" s="52" t="e">
        <f>INDEX(STATSTABLE,MATCH(F513,bpiTeams,0),MATCH(INDEX(Z:Z,1,1),statTitles,0))</f>
        <v>#N/A</v>
      </c>
      <c r="AA513" s="55" t="e">
        <f t="shared" ref="AA513:AA514" si="722">(K513-(R513*S513)/100-3*(M513*N513)/100)/2</f>
        <v>#N/A</v>
      </c>
      <c r="AB513" s="55" t="e">
        <f t="shared" ref="AB513:AB514" si="723">SUM(AA513,(M513*N513/100))/(I513/100)</f>
        <v>#N/A</v>
      </c>
      <c r="AC513" s="55" t="e">
        <f t="shared" ref="AC513" si="724">X513*0.5+X514*0.5</f>
        <v>#N/A</v>
      </c>
      <c r="AD513" s="55" t="e">
        <f t="shared" ref="AD513:AD514" si="725">M513/AB513</f>
        <v>#N/A</v>
      </c>
      <c r="AE513" s="336" t="e">
        <f t="shared" ref="AE513:AE514" si="726">AA513/(AB513-M513)</f>
        <v>#N/A</v>
      </c>
      <c r="AF513" s="223" t="e">
        <f ca="1">INDEX(FGA_COEFFS,1,1)+AC513*INDEX(FGA_COEFFS,1,2)+AB513*INDEX(FGA_COEFFS,1,3)+U513*INDEX(FGA_COEFFS,1,4)+T514*INDEX(FGA_COEFFS,1,5)+V513*INDEX(FGA_COEFFS,1,6)+W514*INDEX(FGA_COEFFS,1,7)+P514*INDEX(FGA_COEFFS,1,8)+AB517*AB518</f>
        <v>#N/A</v>
      </c>
      <c r="AG513" s="223" t="e">
        <f ca="1">INDEX(THREEPTA_COEFFS,1,1)+AF513*INDEX(THREEPTA_COEFFS,1,2)+M513*INDEX(THREEPTA_COEFFS,1,3)+AD513*INDEX(THREEPTA_COEFFS,1,4)+N513*INDEX(THREEPTA_COEFFS,1,5)+O514*INDEX(THREEPTA_COEFFS,1,6)+AC517*AC518</f>
        <v>#N/A</v>
      </c>
      <c r="AH513" s="223" t="e">
        <f ca="1">INDEX(THREEPTPCT_COEFFS,1,1)+N513*INDEX(THREEPTPCT_COEFFS,1,2)+O514*INDEX(THREEPTPCT_COEFFS,1,3)+AD517*AD518</f>
        <v>#N/A</v>
      </c>
      <c r="AI513" s="55" t="e">
        <f t="shared" ref="AI513:AI514" ca="1" si="727">AF513-AG513</f>
        <v>#N/A</v>
      </c>
      <c r="AJ513" s="223" t="e">
        <f ca="1">INDEX(TWOPTPCT_COEFFS,1,1)+AE513*INDEX(TWOPTPCT_COEFFS,1,2)+L514*INDEX(TWOPTPCT_COEFFS,1,3)+J514*INDEX(TWOPTPCT_COEFFS,1,4)+O514*INDEX(TWOPTPCT_COEFFS,1,5)+AE517*AE518</f>
        <v>#N/A</v>
      </c>
      <c r="AK513" s="223" t="e">
        <f ca="1">INDEX(FTA_COEFFS,1,1)+R513*INDEX(FTA_COEFFS,1,2)+Q514*INDEX(FTA_COEFFS,1,3)+(T513+U513)*INDEX(FTA_COEFFS,1,4)+(T514+U514)*INDEX(FTA_COEFFS,1,5)+P514*INDEX(FTA_COEFFS,1,6)+AF517*AF518</f>
        <v>#N/A</v>
      </c>
      <c r="AL513" s="223" t="e">
        <f ca="1">INDEX(FTPCT_COEFFS,1,1)+S513*INDEX(FTPCT_COEFFS,1,2)+I513*INDEX(FTPCT_COEFFS,1,3)+J514*INDEX(FTPCT_COEFFS,1,4)+AG517*AG518</f>
        <v>#N/A</v>
      </c>
      <c r="AM513" s="338" t="e">
        <f t="shared" ref="AM513:AM514" ca="1" si="728">AG513*AH513/100+AI513*AJ513+AK513*AL513/100</f>
        <v>#N/A</v>
      </c>
      <c r="AN513" s="55"/>
      <c r="AO513" s="55"/>
      <c r="AP513" s="55"/>
      <c r="AQ513" s="55"/>
      <c r="AR513" s="53"/>
    </row>
    <row r="514" spans="1:44" customFormat="1" x14ac:dyDescent="0.3">
      <c r="A514" s="53"/>
      <c r="B514" s="53"/>
      <c r="C514" s="53"/>
      <c r="D514" s="53"/>
      <c r="E514" s="53" t="s">
        <v>175</v>
      </c>
      <c r="F514" s="54" t="e">
        <f>F507</f>
        <v>#N/A</v>
      </c>
      <c r="G514" s="56" t="e">
        <f t="shared" ca="1" si="721"/>
        <v>#N/A</v>
      </c>
      <c r="H514" s="52" t="e">
        <f>INDEX(STATSTABLE,MATCH(F514,bpiTeams,0),MATCH(INDEX(H:H,1,1),statTitles,0))</f>
        <v>#N/A</v>
      </c>
      <c r="I514" s="52" t="e">
        <f>INDEX(STATSTABLE,MATCH(F514,bpiTeams,0),MATCH(INDEX(I:I,1,1),statTitles,0))</f>
        <v>#N/A</v>
      </c>
      <c r="J514" s="52" t="e">
        <f>INDEX(STATSTABLE,MATCH(F514,bpiTeams,0),MATCH(INDEX(J:J,1,1),statTitles,0))</f>
        <v>#N/A</v>
      </c>
      <c r="K514" s="52" t="e">
        <f>INDEX(STATSTABLE,MATCH(F514,bpiTeams,0),MATCH(INDEX(K:K,1,1),statTitles,0))</f>
        <v>#N/A</v>
      </c>
      <c r="L514" s="52" t="e">
        <f>INDEX(STATSTABLE,MATCH(F514,bpiTeams,0),MATCH(INDEX(L:L,1,1),statTitles,0))</f>
        <v>#N/A</v>
      </c>
      <c r="M514" s="52" t="e">
        <f>INDEX(STATSTABLE,MATCH(F514,bpiTeams,0),MATCH(INDEX(M:M,1,1),statTitles,0))</f>
        <v>#N/A</v>
      </c>
      <c r="N514" s="52" t="e">
        <f>INDEX(STATSTABLE,MATCH(F514,bpiTeams,0),MATCH(INDEX(N:N,1,1),statTitles,0))</f>
        <v>#N/A</v>
      </c>
      <c r="O514" s="52" t="e">
        <f>INDEX(STATSTABLE,MATCH(F514,bpiTeams,0),MATCH(INDEX(O:O,1,1),statTitles,0))</f>
        <v>#N/A</v>
      </c>
      <c r="P514" s="52" t="e">
        <f>INDEX(STATSTABLE,MATCH(F514,bpiTeams,0),MATCH(INDEX(P:P,1,1),statTitles,0))</f>
        <v>#N/A</v>
      </c>
      <c r="Q514" s="52" t="e">
        <f>INDEX(STATSTABLE,MATCH(F514,bpiTeams,0),MATCH(INDEX(Q:Q,1,1),statTitles,0))</f>
        <v>#N/A</v>
      </c>
      <c r="R514" s="52" t="e">
        <f>INDEX(STATSTABLE,MATCH(F514,bpiTeams,0),MATCH(INDEX(R:R,1,1),statTitles,0))</f>
        <v>#N/A</v>
      </c>
      <c r="S514" s="52" t="e">
        <f>INDEX(STATSTABLE,MATCH(F514,bpiTeams,0),MATCH(INDEX(S:S,1,1),statTitles,0))</f>
        <v>#N/A</v>
      </c>
      <c r="T514" s="52" t="e">
        <f>INDEX(STATSTABLE,MATCH(F514,bpiTeams,0),MATCH(INDEX(T:T,1,1),statTitles,0))</f>
        <v>#N/A</v>
      </c>
      <c r="U514" s="52" t="e">
        <f>INDEX(STATSTABLE,MATCH(F514,bpiTeams,0),MATCH(INDEX(U:U,1,1),statTitles,0))</f>
        <v>#N/A</v>
      </c>
      <c r="V514" s="52" t="e">
        <f>INDEX(STATSTABLE,MATCH(F514,bpiTeams,0),MATCH(INDEX(V:V,1,1),statTitles,0))</f>
        <v>#N/A</v>
      </c>
      <c r="W514" s="52" t="e">
        <f>INDEX(STATSTABLE,MATCH(F514,bpiTeams,0),MATCH(INDEX(W:W,1,1),statTitles,0))</f>
        <v>#N/A</v>
      </c>
      <c r="X514" s="52" t="e">
        <f>INDEX(STATSTABLE,MATCH(F514,bpiTeams,0),MATCH(INDEX(X:X,1,1),statTitles,0))</f>
        <v>#N/A</v>
      </c>
      <c r="Y514" s="52" t="e">
        <f>INDEX(STATSTABLE,MATCH(F514,bpiTeams,0),MATCH(INDEX(Y:Y,1,1),statTitles,0))</f>
        <v>#N/A</v>
      </c>
      <c r="Z514" s="52" t="e">
        <f>INDEX(STATSTABLE,MATCH(F514,bpiTeams,0),MATCH(INDEX(Z:Z,1,1),statTitles,0))</f>
        <v>#N/A</v>
      </c>
      <c r="AA514" s="55" t="e">
        <f t="shared" si="722"/>
        <v>#N/A</v>
      </c>
      <c r="AB514" s="55" t="e">
        <f t="shared" si="723"/>
        <v>#N/A</v>
      </c>
      <c r="AC514" s="55" t="e">
        <f t="shared" ref="AC514" si="729">AC513</f>
        <v>#N/A</v>
      </c>
      <c r="AD514" s="55" t="e">
        <f t="shared" si="725"/>
        <v>#N/A</v>
      </c>
      <c r="AE514" s="336" t="e">
        <f t="shared" si="726"/>
        <v>#N/A</v>
      </c>
      <c r="AF514" s="223" t="e">
        <f ca="1">INDEX(FGA_COEFFS,1,1)+AC514*INDEX(FGA_COEFFS,1,2)+AB514*INDEX(FGA_COEFFS,1,3)+U514*INDEX(FGA_COEFFS,1,4)+T513*INDEX(FGA_COEFFS,1,5)+V514*INDEX(FGA_COEFFS,1,6)+W513*INDEX(FGA_COEFFS,1,7)+P513*INDEX(FGA_COEFFS,1,8)+AB517*AB519</f>
        <v>#N/A</v>
      </c>
      <c r="AG514" s="223" t="e">
        <f ca="1">INDEX(THREEPTA_COEFFS,1,1)+AF514*INDEX(THREEPTA_COEFFS,1,2)+M514*INDEX(THREEPTA_COEFFS,1,3)+AD514*INDEX(THREEPTA_COEFFS,1,4)+N514*INDEX(THREEPTA_COEFFS,1,5)+O513*INDEX(THREEPTA_COEFFS,1,6)+AC517*AC519</f>
        <v>#N/A</v>
      </c>
      <c r="AH514" s="223" t="e">
        <f ca="1">INDEX(THREEPTPCT_COEFFS,1,1)+N514*INDEX(THREEPTPCT_COEFFS,1,2)+O513*INDEX(THREEPTPCT_COEFFS,1,3)+AD517*AD519</f>
        <v>#N/A</v>
      </c>
      <c r="AI514" s="55" t="e">
        <f t="shared" ca="1" si="727"/>
        <v>#N/A</v>
      </c>
      <c r="AJ514" s="223" t="e">
        <f ca="1">INDEX(TWOPTPCT_COEFFS,1,1)+AE514*INDEX(TWOPTPCT_COEFFS,1,2)+L513*INDEX(TWOPTPCT_COEFFS,1,3)+J513*INDEX(TWOPTPCT_COEFFS,1,4)+O513*INDEX(TWOPTPCT_COEFFS,1,5)+AE517*AE519</f>
        <v>#N/A</v>
      </c>
      <c r="AK514" s="223" t="e">
        <f ca="1">INDEX(FTA_COEFFS,1,1)+R514*INDEX(FTA_COEFFS,1,2)+Q513*INDEX(FTA_COEFFS,1,3)+(T514+U514)*INDEX(FTA_COEFFS,1,4)+(T513+U513)*INDEX(FTA_COEFFS,1,5)+P513*INDEX(FTA_COEFFS,1,6)+AF517*AF519</f>
        <v>#N/A</v>
      </c>
      <c r="AL514" s="223" t="e">
        <f ca="1">INDEX(FTPCT_COEFFS,1,1)+S514*INDEX(FTPCT_COEFFS,1,2)+I514*INDEX(FTPCT_COEFFS,1,3)+J513*INDEX(FTPCT_COEFFS,1,4)+AG517*AG519</f>
        <v>#N/A</v>
      </c>
      <c r="AM514" s="338" t="e">
        <f t="shared" ca="1" si="728"/>
        <v>#N/A</v>
      </c>
      <c r="AN514" s="55"/>
      <c r="AO514" s="55"/>
      <c r="AP514" s="55"/>
      <c r="AQ514" s="55"/>
      <c r="AR514" s="53"/>
    </row>
    <row r="515" spans="1:44" customFormat="1" x14ac:dyDescent="0.3">
      <c r="A515" s="53"/>
      <c r="B515" s="53"/>
      <c r="C515" s="53"/>
      <c r="D515" s="53"/>
      <c r="E515" s="64" t="e">
        <f ca="1">IF(G514&gt;G513,F514,F513)</f>
        <v>#N/A</v>
      </c>
      <c r="F515" s="53"/>
      <c r="G515" s="56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5"/>
      <c r="AB515" s="55"/>
      <c r="AC515" s="55"/>
      <c r="AD515" s="55"/>
      <c r="AE515" s="55"/>
      <c r="AF515" s="337"/>
      <c r="AG515" s="337"/>
      <c r="AH515" s="337"/>
      <c r="AI515" s="337"/>
      <c r="AJ515" s="337"/>
      <c r="AK515" s="337"/>
      <c r="AL515" s="337"/>
      <c r="AM515" s="337"/>
      <c r="AN515" s="55"/>
      <c r="AO515" s="55"/>
      <c r="AP515" s="55"/>
      <c r="AQ515" s="55"/>
      <c r="AR515" s="53"/>
    </row>
    <row r="516" spans="1:44" customFormat="1" x14ac:dyDescent="0.3">
      <c r="A516" s="53"/>
      <c r="B516" s="53"/>
      <c r="C516" s="53"/>
      <c r="D516" s="53"/>
      <c r="E516" s="53"/>
      <c r="F516" s="53"/>
      <c r="G516" s="166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4" t="s">
        <v>1305</v>
      </c>
      <c r="AB516" s="54" t="s">
        <v>128</v>
      </c>
      <c r="AC516" s="54" t="s">
        <v>157</v>
      </c>
      <c r="AD516" s="54" t="s">
        <v>151</v>
      </c>
      <c r="AE516" s="54" t="s">
        <v>1327</v>
      </c>
      <c r="AF516" s="54" t="s">
        <v>129</v>
      </c>
      <c r="AG516" s="54" t="s">
        <v>116</v>
      </c>
      <c r="AH516" s="54"/>
      <c r="AI516" s="54"/>
      <c r="AJ516" s="54"/>
      <c r="AK516" s="54"/>
      <c r="AL516" s="54"/>
      <c r="AM516" s="54"/>
      <c r="AN516" s="53"/>
      <c r="AO516" s="53"/>
      <c r="AP516" s="53"/>
      <c r="AQ516" s="53"/>
      <c r="AR516" s="53"/>
    </row>
    <row r="517" spans="1:44" customFormat="1" x14ac:dyDescent="0.3">
      <c r="A517" s="53"/>
      <c r="B517" s="53"/>
      <c r="C517" s="53"/>
      <c r="D517" s="53" t="e">
        <f ca="1">IF(G513&gt;(G514+(W513-W514)/2),1,IF(G514&gt;(G513+(W514-W513)/2),0,"Close"))</f>
        <v>#N/A</v>
      </c>
      <c r="E517" s="53"/>
      <c r="F517" s="53"/>
      <c r="G517" s="166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4"/>
      <c r="AB517" s="54">
        <f>Formulas!A517</f>
        <v>0</v>
      </c>
      <c r="AC517" s="54">
        <f>Formulas!A524</f>
        <v>0</v>
      </c>
      <c r="AD517" s="54">
        <f>Formulas!A531</f>
        <v>0</v>
      </c>
      <c r="AE517" s="54">
        <f>Formulas!A538</f>
        <v>0</v>
      </c>
      <c r="AF517" s="54">
        <f>Formulas!A545</f>
        <v>0</v>
      </c>
      <c r="AG517" s="54">
        <f>Formulas!A552</f>
        <v>0</v>
      </c>
      <c r="AH517" s="54"/>
      <c r="AI517" s="336"/>
      <c r="AJ517" s="336"/>
      <c r="AK517" s="336"/>
      <c r="AL517" s="54"/>
      <c r="AM517" s="54"/>
      <c r="AN517" s="53"/>
      <c r="AO517" s="53"/>
      <c r="AP517" s="53"/>
      <c r="AQ517" s="53"/>
      <c r="AR517" s="53"/>
    </row>
    <row r="518" spans="1:44" customFormat="1" x14ac:dyDescent="0.3">
      <c r="A518" s="53"/>
      <c r="B518" s="53"/>
      <c r="C518" s="53"/>
      <c r="D518" s="53"/>
      <c r="E518" s="53"/>
      <c r="F518" s="53"/>
      <c r="G518" s="166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336"/>
      <c r="AB518" s="336">
        <f t="shared" ref="AB518:AG581" ca="1" si="730">1.5*RAND()^2*IF(RAND()&gt;0.5,1,-1)</f>
        <v>-7.5507891611636753E-6</v>
      </c>
      <c r="AC518" s="336">
        <f t="shared" ca="1" si="640"/>
        <v>-1.409909261228711</v>
      </c>
      <c r="AD518" s="336">
        <f t="shared" ca="1" si="640"/>
        <v>-0.14112987625183004</v>
      </c>
      <c r="AE518" s="336">
        <f t="shared" ca="1" si="640"/>
        <v>-5.4051031957706719E-2</v>
      </c>
      <c r="AF518" s="336">
        <f t="shared" ca="1" si="640"/>
        <v>1.0632696413598196E-2</v>
      </c>
      <c r="AG518" s="336">
        <f t="shared" ca="1" si="640"/>
        <v>-0.88543164563744114</v>
      </c>
      <c r="AH518" s="336"/>
      <c r="AI518" s="336"/>
      <c r="AJ518" s="336"/>
      <c r="AK518" s="336"/>
      <c r="AL518" s="54"/>
      <c r="AM518" s="54"/>
      <c r="AN518" s="53"/>
      <c r="AO518" s="55"/>
      <c r="AP518" s="55"/>
      <c r="AQ518" s="55"/>
      <c r="AR518" s="53"/>
    </row>
    <row r="519" spans="1:44" customFormat="1" x14ac:dyDescent="0.3">
      <c r="A519" s="53"/>
      <c r="B519" s="53"/>
      <c r="C519" s="53"/>
      <c r="D519" s="53"/>
      <c r="E519" s="53"/>
      <c r="F519" s="54"/>
      <c r="G519" s="165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3"/>
      <c r="AB519" s="336">
        <f t="shared" ca="1" si="730"/>
        <v>-0.811712882596626</v>
      </c>
      <c r="AC519" s="336">
        <f t="shared" ca="1" si="730"/>
        <v>1.2892566283061786</v>
      </c>
      <c r="AD519" s="336">
        <f t="shared" ca="1" si="730"/>
        <v>-0.48316963601959817</v>
      </c>
      <c r="AE519" s="336">
        <f t="shared" ca="1" si="730"/>
        <v>2.3959766698813437E-3</v>
      </c>
      <c r="AF519" s="336">
        <f t="shared" ca="1" si="730"/>
        <v>-0.13894053318780339</v>
      </c>
      <c r="AG519" s="336">
        <f t="shared" ca="1" si="730"/>
        <v>8.9882702234966565E-3</v>
      </c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3"/>
    </row>
    <row r="520" spans="1:44" customFormat="1" x14ac:dyDescent="0.3">
      <c r="A520" s="53"/>
      <c r="B520" s="53"/>
      <c r="C520" s="53"/>
      <c r="D520" s="53"/>
      <c r="E520" s="53" t="s">
        <v>172</v>
      </c>
      <c r="F520" s="53">
        <f>F513</f>
        <v>0</v>
      </c>
      <c r="G520" s="56" t="e">
        <f t="shared" ref="G520:G521" ca="1" si="731">AM520</f>
        <v>#N/A</v>
      </c>
      <c r="H520" s="52" t="e">
        <f>INDEX(STATSTABLE,MATCH(F520,bpiTeams,0),MATCH(INDEX(H:H,1,1),statTitles,0))</f>
        <v>#N/A</v>
      </c>
      <c r="I520" s="52" t="e">
        <f>INDEX(STATSTABLE,MATCH(F520,bpiTeams,0),MATCH(INDEX(I:I,1,1),statTitles,0))</f>
        <v>#N/A</v>
      </c>
      <c r="J520" s="52" t="e">
        <f>INDEX(STATSTABLE,MATCH(F520,bpiTeams,0),MATCH(INDEX(J:J,1,1),statTitles,0))</f>
        <v>#N/A</v>
      </c>
      <c r="K520" s="52" t="e">
        <f>INDEX(STATSTABLE,MATCH(F520,bpiTeams,0),MATCH(INDEX(K:K,1,1),statTitles,0))</f>
        <v>#N/A</v>
      </c>
      <c r="L520" s="52" t="e">
        <f>INDEX(STATSTABLE,MATCH(F520,bpiTeams,0),MATCH(INDEX(L:L,1,1),statTitles,0))</f>
        <v>#N/A</v>
      </c>
      <c r="M520" s="52" t="e">
        <f>INDEX(STATSTABLE,MATCH(F520,bpiTeams,0),MATCH(INDEX(M:M,1,1),statTitles,0))</f>
        <v>#N/A</v>
      </c>
      <c r="N520" s="52" t="e">
        <f>INDEX(STATSTABLE,MATCH(F520,bpiTeams,0),MATCH(INDEX(N:N,1,1),statTitles,0))</f>
        <v>#N/A</v>
      </c>
      <c r="O520" s="52" t="e">
        <f>INDEX(STATSTABLE,MATCH(F520,bpiTeams,0),MATCH(INDEX(O:O,1,1),statTitles,0))</f>
        <v>#N/A</v>
      </c>
      <c r="P520" s="52" t="e">
        <f>INDEX(STATSTABLE,MATCH(F520,bpiTeams,0),MATCH(INDEX(P:P,1,1),statTitles,0))</f>
        <v>#N/A</v>
      </c>
      <c r="Q520" s="52" t="e">
        <f>INDEX(STATSTABLE,MATCH(F520,bpiTeams,0),MATCH(INDEX(Q:Q,1,1),statTitles,0))</f>
        <v>#N/A</v>
      </c>
      <c r="R520" s="52" t="e">
        <f>INDEX(STATSTABLE,MATCH(F520,bpiTeams,0),MATCH(INDEX(R:R,1,1),statTitles,0))</f>
        <v>#N/A</v>
      </c>
      <c r="S520" s="52" t="e">
        <f>INDEX(STATSTABLE,MATCH(F520,bpiTeams,0),MATCH(INDEX(S:S,1,1),statTitles,0))</f>
        <v>#N/A</v>
      </c>
      <c r="T520" s="52" t="e">
        <f>INDEX(STATSTABLE,MATCH(F520,bpiTeams,0),MATCH(INDEX(T:T,1,1),statTitles,0))</f>
        <v>#N/A</v>
      </c>
      <c r="U520" s="52" t="e">
        <f>INDEX(STATSTABLE,MATCH(F520,bpiTeams,0),MATCH(INDEX(U:U,1,1),statTitles,0))</f>
        <v>#N/A</v>
      </c>
      <c r="V520" s="52" t="e">
        <f>INDEX(STATSTABLE,MATCH(F520,bpiTeams,0),MATCH(INDEX(V:V,1,1),statTitles,0))</f>
        <v>#N/A</v>
      </c>
      <c r="W520" s="52" t="e">
        <f>INDEX(STATSTABLE,MATCH(F520,bpiTeams,0),MATCH(INDEX(W:W,1,1),statTitles,0))</f>
        <v>#N/A</v>
      </c>
      <c r="X520" s="52" t="e">
        <f>INDEX(STATSTABLE,MATCH(F520,bpiTeams,0),MATCH(INDEX(X:X,1,1),statTitles,0))</f>
        <v>#N/A</v>
      </c>
      <c r="Y520" s="52" t="e">
        <f>INDEX(STATSTABLE,MATCH(F520,bpiTeams,0),MATCH(INDEX(Y:Y,1,1),statTitles,0))</f>
        <v>#N/A</v>
      </c>
      <c r="Z520" s="52" t="e">
        <f>INDEX(STATSTABLE,MATCH(F520,bpiTeams,0),MATCH(INDEX(Z:Z,1,1),statTitles,0))</f>
        <v>#N/A</v>
      </c>
      <c r="AA520" s="55" t="e">
        <f t="shared" ref="AA520:AA521" si="732">(K520-(R520*S520)/100-3*(M520*N520)/100)/2</f>
        <v>#N/A</v>
      </c>
      <c r="AB520" s="55" t="e">
        <f t="shared" ref="AB520:AB521" si="733">SUM(AA520,(M520*N520/100))/(I520/100)</f>
        <v>#N/A</v>
      </c>
      <c r="AC520" s="55" t="e">
        <f t="shared" ref="AC520" si="734">X520*0.5+X521*0.5</f>
        <v>#N/A</v>
      </c>
      <c r="AD520" s="55" t="e">
        <f t="shared" ref="AD520:AD521" si="735">M520/AB520</f>
        <v>#N/A</v>
      </c>
      <c r="AE520" s="336" t="e">
        <f t="shared" ref="AE520:AE521" si="736">AA520/(AB520-M520)</f>
        <v>#N/A</v>
      </c>
      <c r="AF520" s="223" t="e">
        <f ca="1">INDEX(FGA_COEFFS,1,1)+AC520*INDEX(FGA_COEFFS,1,2)+AB520*INDEX(FGA_COEFFS,1,3)+U520*INDEX(FGA_COEFFS,1,4)+T521*INDEX(FGA_COEFFS,1,5)+V520*INDEX(FGA_COEFFS,1,6)+W521*INDEX(FGA_COEFFS,1,7)+P521*INDEX(FGA_COEFFS,1,8)+AB524*AB525</f>
        <v>#N/A</v>
      </c>
      <c r="AG520" s="223" t="e">
        <f ca="1">INDEX(THREEPTA_COEFFS,1,1)+AF520*INDEX(THREEPTA_COEFFS,1,2)+M520*INDEX(THREEPTA_COEFFS,1,3)+AD520*INDEX(THREEPTA_COEFFS,1,4)+N520*INDEX(THREEPTA_COEFFS,1,5)+O521*INDEX(THREEPTA_COEFFS,1,6)+AC524*AC525</f>
        <v>#N/A</v>
      </c>
      <c r="AH520" s="223" t="e">
        <f ca="1">INDEX(THREEPTPCT_COEFFS,1,1)+N520*INDEX(THREEPTPCT_COEFFS,1,2)+O521*INDEX(THREEPTPCT_COEFFS,1,3)+AD524*AD525</f>
        <v>#N/A</v>
      </c>
      <c r="AI520" s="55" t="e">
        <f t="shared" ref="AI520:AI521" ca="1" si="737">AF520-AG520</f>
        <v>#N/A</v>
      </c>
      <c r="AJ520" s="223" t="e">
        <f ca="1">INDEX(TWOPTPCT_COEFFS,1,1)+AE520*INDEX(TWOPTPCT_COEFFS,1,2)+L521*INDEX(TWOPTPCT_COEFFS,1,3)+J521*INDEX(TWOPTPCT_COEFFS,1,4)+O521*INDEX(TWOPTPCT_COEFFS,1,5)+AE524*AE525</f>
        <v>#N/A</v>
      </c>
      <c r="AK520" s="223" t="e">
        <f ca="1">INDEX(FTA_COEFFS,1,1)+R520*INDEX(FTA_COEFFS,1,2)+Q521*INDEX(FTA_COEFFS,1,3)+(T520+U520)*INDEX(FTA_COEFFS,1,4)+(T521+U521)*INDEX(FTA_COEFFS,1,5)+P521*INDEX(FTA_COEFFS,1,6)+AF524*AF525</f>
        <v>#N/A</v>
      </c>
      <c r="AL520" s="223" t="e">
        <f ca="1">INDEX(FTPCT_COEFFS,1,1)+S520*INDEX(FTPCT_COEFFS,1,2)+I520*INDEX(FTPCT_COEFFS,1,3)+J521*INDEX(FTPCT_COEFFS,1,4)+AG524*AG525</f>
        <v>#N/A</v>
      </c>
      <c r="AM520" s="338" t="e">
        <f t="shared" ref="AM520:AM521" ca="1" si="738">AG520*AH520/100+AI520*AJ520+AK520*AL520/100</f>
        <v>#N/A</v>
      </c>
      <c r="AN520" s="55"/>
      <c r="AO520" s="55"/>
      <c r="AP520" s="55"/>
      <c r="AQ520" s="55"/>
      <c r="AR520" s="53"/>
    </row>
    <row r="521" spans="1:44" customFormat="1" x14ac:dyDescent="0.3">
      <c r="A521" s="53"/>
      <c r="B521" s="53"/>
      <c r="C521" s="53"/>
      <c r="D521" s="53"/>
      <c r="E521" s="53" t="s">
        <v>175</v>
      </c>
      <c r="F521" s="54" t="e">
        <f>F514</f>
        <v>#N/A</v>
      </c>
      <c r="G521" s="56" t="e">
        <f t="shared" ca="1" si="731"/>
        <v>#N/A</v>
      </c>
      <c r="H521" s="52" t="e">
        <f>INDEX(STATSTABLE,MATCH(F521,bpiTeams,0),MATCH(INDEX(H:H,1,1),statTitles,0))</f>
        <v>#N/A</v>
      </c>
      <c r="I521" s="52" t="e">
        <f>INDEX(STATSTABLE,MATCH(F521,bpiTeams,0),MATCH(INDEX(I:I,1,1),statTitles,0))</f>
        <v>#N/A</v>
      </c>
      <c r="J521" s="52" t="e">
        <f>INDEX(STATSTABLE,MATCH(F521,bpiTeams,0),MATCH(INDEX(J:J,1,1),statTitles,0))</f>
        <v>#N/A</v>
      </c>
      <c r="K521" s="52" t="e">
        <f>INDEX(STATSTABLE,MATCH(F521,bpiTeams,0),MATCH(INDEX(K:K,1,1),statTitles,0))</f>
        <v>#N/A</v>
      </c>
      <c r="L521" s="52" t="e">
        <f>INDEX(STATSTABLE,MATCH(F521,bpiTeams,0),MATCH(INDEX(L:L,1,1),statTitles,0))</f>
        <v>#N/A</v>
      </c>
      <c r="M521" s="52" t="e">
        <f>INDEX(STATSTABLE,MATCH(F521,bpiTeams,0),MATCH(INDEX(M:M,1,1),statTitles,0))</f>
        <v>#N/A</v>
      </c>
      <c r="N521" s="52" t="e">
        <f>INDEX(STATSTABLE,MATCH(F521,bpiTeams,0),MATCH(INDEX(N:N,1,1),statTitles,0))</f>
        <v>#N/A</v>
      </c>
      <c r="O521" s="52" t="e">
        <f>INDEX(STATSTABLE,MATCH(F521,bpiTeams,0),MATCH(INDEX(O:O,1,1),statTitles,0))</f>
        <v>#N/A</v>
      </c>
      <c r="P521" s="52" t="e">
        <f>INDEX(STATSTABLE,MATCH(F521,bpiTeams,0),MATCH(INDEX(P:P,1,1),statTitles,0))</f>
        <v>#N/A</v>
      </c>
      <c r="Q521" s="52" t="e">
        <f>INDEX(STATSTABLE,MATCH(F521,bpiTeams,0),MATCH(INDEX(Q:Q,1,1),statTitles,0))</f>
        <v>#N/A</v>
      </c>
      <c r="R521" s="52" t="e">
        <f>INDEX(STATSTABLE,MATCH(F521,bpiTeams,0),MATCH(INDEX(R:R,1,1),statTitles,0))</f>
        <v>#N/A</v>
      </c>
      <c r="S521" s="52" t="e">
        <f>INDEX(STATSTABLE,MATCH(F521,bpiTeams,0),MATCH(INDEX(S:S,1,1),statTitles,0))</f>
        <v>#N/A</v>
      </c>
      <c r="T521" s="52" t="e">
        <f>INDEX(STATSTABLE,MATCH(F521,bpiTeams,0),MATCH(INDEX(T:T,1,1),statTitles,0))</f>
        <v>#N/A</v>
      </c>
      <c r="U521" s="52" t="e">
        <f>INDEX(STATSTABLE,MATCH(F521,bpiTeams,0),MATCH(INDEX(U:U,1,1),statTitles,0))</f>
        <v>#N/A</v>
      </c>
      <c r="V521" s="52" t="e">
        <f>INDEX(STATSTABLE,MATCH(F521,bpiTeams,0),MATCH(INDEX(V:V,1,1),statTitles,0))</f>
        <v>#N/A</v>
      </c>
      <c r="W521" s="52" t="e">
        <f>INDEX(STATSTABLE,MATCH(F521,bpiTeams,0),MATCH(INDEX(W:W,1,1),statTitles,0))</f>
        <v>#N/A</v>
      </c>
      <c r="X521" s="52" t="e">
        <f>INDEX(STATSTABLE,MATCH(F521,bpiTeams,0),MATCH(INDEX(X:X,1,1),statTitles,0))</f>
        <v>#N/A</v>
      </c>
      <c r="Y521" s="52" t="e">
        <f>INDEX(STATSTABLE,MATCH(F521,bpiTeams,0),MATCH(INDEX(Y:Y,1,1),statTitles,0))</f>
        <v>#N/A</v>
      </c>
      <c r="Z521" s="52" t="e">
        <f>INDEX(STATSTABLE,MATCH(F521,bpiTeams,0),MATCH(INDEX(Z:Z,1,1),statTitles,0))</f>
        <v>#N/A</v>
      </c>
      <c r="AA521" s="55" t="e">
        <f t="shared" si="732"/>
        <v>#N/A</v>
      </c>
      <c r="AB521" s="55" t="e">
        <f t="shared" si="733"/>
        <v>#N/A</v>
      </c>
      <c r="AC521" s="55" t="e">
        <f t="shared" ref="AC521" si="739">AC520</f>
        <v>#N/A</v>
      </c>
      <c r="AD521" s="55" t="e">
        <f t="shared" si="735"/>
        <v>#N/A</v>
      </c>
      <c r="AE521" s="336" t="e">
        <f t="shared" si="736"/>
        <v>#N/A</v>
      </c>
      <c r="AF521" s="223" t="e">
        <f ca="1">INDEX(FGA_COEFFS,1,1)+AC521*INDEX(FGA_COEFFS,1,2)+AB521*INDEX(FGA_COEFFS,1,3)+U521*INDEX(FGA_COEFFS,1,4)+T520*INDEX(FGA_COEFFS,1,5)+V521*INDEX(FGA_COEFFS,1,6)+W520*INDEX(FGA_COEFFS,1,7)+P520*INDEX(FGA_COEFFS,1,8)+AB524*AB526</f>
        <v>#N/A</v>
      </c>
      <c r="AG521" s="223" t="e">
        <f ca="1">INDEX(THREEPTA_COEFFS,1,1)+AF521*INDEX(THREEPTA_COEFFS,1,2)+M521*INDEX(THREEPTA_COEFFS,1,3)+AD521*INDEX(THREEPTA_COEFFS,1,4)+N521*INDEX(THREEPTA_COEFFS,1,5)+O520*INDEX(THREEPTA_COEFFS,1,6)+AC524*AC526</f>
        <v>#N/A</v>
      </c>
      <c r="AH521" s="223" t="e">
        <f ca="1">INDEX(THREEPTPCT_COEFFS,1,1)+N521*INDEX(THREEPTPCT_COEFFS,1,2)+O520*INDEX(THREEPTPCT_COEFFS,1,3)+AD524*AD526</f>
        <v>#N/A</v>
      </c>
      <c r="AI521" s="55" t="e">
        <f t="shared" ca="1" si="737"/>
        <v>#N/A</v>
      </c>
      <c r="AJ521" s="223" t="e">
        <f ca="1">INDEX(TWOPTPCT_COEFFS,1,1)+AE521*INDEX(TWOPTPCT_COEFFS,1,2)+L520*INDEX(TWOPTPCT_COEFFS,1,3)+J520*INDEX(TWOPTPCT_COEFFS,1,4)+O520*INDEX(TWOPTPCT_COEFFS,1,5)+AE524*AE526</f>
        <v>#N/A</v>
      </c>
      <c r="AK521" s="223" t="e">
        <f ca="1">INDEX(FTA_COEFFS,1,1)+R521*INDEX(FTA_COEFFS,1,2)+Q520*INDEX(FTA_COEFFS,1,3)+(T521+U521)*INDEX(FTA_COEFFS,1,4)+(T520+U520)*INDEX(FTA_COEFFS,1,5)+P520*INDEX(FTA_COEFFS,1,6)+AF524*AF526</f>
        <v>#N/A</v>
      </c>
      <c r="AL521" s="223" t="e">
        <f ca="1">INDEX(FTPCT_COEFFS,1,1)+S521*INDEX(FTPCT_COEFFS,1,2)+I521*INDEX(FTPCT_COEFFS,1,3)+J520*INDEX(FTPCT_COEFFS,1,4)+AG524*AG526</f>
        <v>#N/A</v>
      </c>
      <c r="AM521" s="338" t="e">
        <f t="shared" ca="1" si="738"/>
        <v>#N/A</v>
      </c>
      <c r="AN521" s="55"/>
      <c r="AO521" s="55"/>
      <c r="AP521" s="55"/>
      <c r="AQ521" s="55"/>
      <c r="AR521" s="53"/>
    </row>
    <row r="522" spans="1:44" customFormat="1" x14ac:dyDescent="0.3">
      <c r="A522" s="53"/>
      <c r="B522" s="53"/>
      <c r="C522" s="53"/>
      <c r="D522" s="53"/>
      <c r="E522" s="64" t="e">
        <f ca="1">IF(G521&gt;G520,F521,F520)</f>
        <v>#N/A</v>
      </c>
      <c r="F522" s="53"/>
      <c r="G522" s="56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5"/>
      <c r="AB522" s="55"/>
      <c r="AC522" s="55"/>
      <c r="AD522" s="55"/>
      <c r="AE522" s="55"/>
      <c r="AF522" s="337"/>
      <c r="AG522" s="337"/>
      <c r="AH522" s="337"/>
      <c r="AI522" s="337"/>
      <c r="AJ522" s="337"/>
      <c r="AK522" s="337"/>
      <c r="AL522" s="337"/>
      <c r="AM522" s="337"/>
      <c r="AN522" s="55"/>
      <c r="AO522" s="55"/>
      <c r="AP522" s="55"/>
      <c r="AQ522" s="55"/>
      <c r="AR522" s="53"/>
    </row>
    <row r="523" spans="1:44" customFormat="1" x14ac:dyDescent="0.3">
      <c r="A523" s="53"/>
      <c r="B523" s="53"/>
      <c r="C523" s="53"/>
      <c r="D523" s="53"/>
      <c r="E523" s="53"/>
      <c r="F523" s="53"/>
      <c r="G523" s="166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4" t="s">
        <v>1305</v>
      </c>
      <c r="AB523" s="54" t="s">
        <v>128</v>
      </c>
      <c r="AC523" s="54" t="s">
        <v>157</v>
      </c>
      <c r="AD523" s="54" t="s">
        <v>151</v>
      </c>
      <c r="AE523" s="54" t="s">
        <v>1327</v>
      </c>
      <c r="AF523" s="54" t="s">
        <v>129</v>
      </c>
      <c r="AG523" s="54" t="s">
        <v>116</v>
      </c>
      <c r="AH523" s="54"/>
      <c r="AI523" s="54"/>
      <c r="AJ523" s="54"/>
      <c r="AK523" s="54"/>
      <c r="AL523" s="54"/>
      <c r="AM523" s="54"/>
      <c r="AN523" s="53"/>
      <c r="AO523" s="53"/>
      <c r="AP523" s="53"/>
      <c r="AQ523" s="53"/>
      <c r="AR523" s="53"/>
    </row>
    <row r="524" spans="1:44" customFormat="1" x14ac:dyDescent="0.3">
      <c r="A524" s="53"/>
      <c r="B524" s="53"/>
      <c r="C524" s="53"/>
      <c r="D524" s="53" t="e">
        <f ca="1">IF(G520&gt;(G521+(W520-W521)/2),1,IF(G521&gt;(G520+(W521-W520)/2),0,"Close"))</f>
        <v>#N/A</v>
      </c>
      <c r="E524" s="53"/>
      <c r="F524" s="53"/>
      <c r="G524" s="166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4"/>
      <c r="AB524" s="54">
        <f>Formulas!A524</f>
        <v>0</v>
      </c>
      <c r="AC524" s="54">
        <f>Formulas!A531</f>
        <v>0</v>
      </c>
      <c r="AD524" s="54">
        <f>Formulas!A538</f>
        <v>0</v>
      </c>
      <c r="AE524" s="54">
        <f>Formulas!A545</f>
        <v>0</v>
      </c>
      <c r="AF524" s="54">
        <f>Formulas!A552</f>
        <v>0</v>
      </c>
      <c r="AG524" s="54">
        <f>Formulas!A559</f>
        <v>0</v>
      </c>
      <c r="AH524" s="54"/>
      <c r="AI524" s="336"/>
      <c r="AJ524" s="336"/>
      <c r="AK524" s="336"/>
      <c r="AL524" s="54"/>
      <c r="AM524" s="54"/>
      <c r="AN524" s="53"/>
      <c r="AO524" s="53"/>
      <c r="AP524" s="53"/>
      <c r="AQ524" s="53"/>
      <c r="AR524" s="53"/>
    </row>
    <row r="525" spans="1:44" customFormat="1" x14ac:dyDescent="0.3">
      <c r="A525" s="53"/>
      <c r="B525" s="53"/>
      <c r="C525" s="53"/>
      <c r="D525" s="53"/>
      <c r="E525" s="53"/>
      <c r="F525" s="53"/>
      <c r="G525" s="166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336"/>
      <c r="AB525" s="336">
        <f t="shared" ref="AB525:AB526" ca="1" si="740">1.5*RAND()^2*IF(RAND()&gt;0.5,1,-1)</f>
        <v>1.2139339955891375</v>
      </c>
      <c r="AC525" s="336">
        <f t="shared" ca="1" si="730"/>
        <v>0.53919059924911705</v>
      </c>
      <c r="AD525" s="336">
        <f t="shared" ca="1" si="730"/>
        <v>-0.22616000730276395</v>
      </c>
      <c r="AE525" s="336">
        <f t="shared" ca="1" si="730"/>
        <v>-7.338857269884016E-3</v>
      </c>
      <c r="AF525" s="336">
        <f t="shared" ca="1" si="730"/>
        <v>0.30115035666965101</v>
      </c>
      <c r="AG525" s="336">
        <f t="shared" ca="1" si="730"/>
        <v>0.12001376904711636</v>
      </c>
      <c r="AH525" s="336"/>
      <c r="AI525" s="336"/>
      <c r="AJ525" s="336"/>
      <c r="AK525" s="336"/>
      <c r="AL525" s="54"/>
      <c r="AM525" s="54"/>
      <c r="AN525" s="53"/>
      <c r="AO525" s="55"/>
      <c r="AP525" s="55"/>
      <c r="AQ525" s="55"/>
      <c r="AR525" s="53"/>
    </row>
    <row r="526" spans="1:44" customFormat="1" x14ac:dyDescent="0.3">
      <c r="A526" s="53"/>
      <c r="B526" s="53"/>
      <c r="C526" s="53"/>
      <c r="D526" s="53"/>
      <c r="E526" s="53"/>
      <c r="F526" s="54"/>
      <c r="G526" s="165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3"/>
      <c r="AB526" s="336">
        <f t="shared" ca="1" si="740"/>
        <v>-1.1759396380627722</v>
      </c>
      <c r="AC526" s="336">
        <f t="shared" ca="1" si="730"/>
        <v>-1.347762938208682</v>
      </c>
      <c r="AD526" s="336">
        <f t="shared" ca="1" si="730"/>
        <v>0.92080242356084285</v>
      </c>
      <c r="AE526" s="336">
        <f t="shared" ca="1" si="730"/>
        <v>-6.4626087733039322E-2</v>
      </c>
      <c r="AF526" s="336">
        <f t="shared" ca="1" si="730"/>
        <v>-0.22749453794809665</v>
      </c>
      <c r="AG526" s="336">
        <f t="shared" ca="1" si="730"/>
        <v>3.9218822125835329E-2</v>
      </c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3"/>
    </row>
    <row r="527" spans="1:44" customFormat="1" x14ac:dyDescent="0.3">
      <c r="A527" s="53"/>
      <c r="B527" s="53"/>
      <c r="C527" s="53"/>
      <c r="D527" s="53"/>
      <c r="E527" s="53" t="s">
        <v>172</v>
      </c>
      <c r="F527" s="53">
        <f>F520</f>
        <v>0</v>
      </c>
      <c r="G527" s="56" t="e">
        <f t="shared" ref="G527:G528" ca="1" si="741">AM527</f>
        <v>#N/A</v>
      </c>
      <c r="H527" s="52" t="e">
        <f>INDEX(STATSTABLE,MATCH(F527,bpiTeams,0),MATCH(INDEX(H:H,1,1),statTitles,0))</f>
        <v>#N/A</v>
      </c>
      <c r="I527" s="52" t="e">
        <f>INDEX(STATSTABLE,MATCH(F527,bpiTeams,0),MATCH(INDEX(I:I,1,1),statTitles,0))</f>
        <v>#N/A</v>
      </c>
      <c r="J527" s="52" t="e">
        <f>INDEX(STATSTABLE,MATCH(F527,bpiTeams,0),MATCH(INDEX(J:J,1,1),statTitles,0))</f>
        <v>#N/A</v>
      </c>
      <c r="K527" s="52" t="e">
        <f>INDEX(STATSTABLE,MATCH(F527,bpiTeams,0),MATCH(INDEX(K:K,1,1),statTitles,0))</f>
        <v>#N/A</v>
      </c>
      <c r="L527" s="52" t="e">
        <f>INDEX(STATSTABLE,MATCH(F527,bpiTeams,0),MATCH(INDEX(L:L,1,1),statTitles,0))</f>
        <v>#N/A</v>
      </c>
      <c r="M527" s="52" t="e">
        <f>INDEX(STATSTABLE,MATCH(F527,bpiTeams,0),MATCH(INDEX(M:M,1,1),statTitles,0))</f>
        <v>#N/A</v>
      </c>
      <c r="N527" s="52" t="e">
        <f>INDEX(STATSTABLE,MATCH(F527,bpiTeams,0),MATCH(INDEX(N:N,1,1),statTitles,0))</f>
        <v>#N/A</v>
      </c>
      <c r="O527" s="52" t="e">
        <f>INDEX(STATSTABLE,MATCH(F527,bpiTeams,0),MATCH(INDEX(O:O,1,1),statTitles,0))</f>
        <v>#N/A</v>
      </c>
      <c r="P527" s="52" t="e">
        <f>INDEX(STATSTABLE,MATCH(F527,bpiTeams,0),MATCH(INDEX(P:P,1,1),statTitles,0))</f>
        <v>#N/A</v>
      </c>
      <c r="Q527" s="52" t="e">
        <f>INDEX(STATSTABLE,MATCH(F527,bpiTeams,0),MATCH(INDEX(Q:Q,1,1),statTitles,0))</f>
        <v>#N/A</v>
      </c>
      <c r="R527" s="52" t="e">
        <f>INDEX(STATSTABLE,MATCH(F527,bpiTeams,0),MATCH(INDEX(R:R,1,1),statTitles,0))</f>
        <v>#N/A</v>
      </c>
      <c r="S527" s="52" t="e">
        <f>INDEX(STATSTABLE,MATCH(F527,bpiTeams,0),MATCH(INDEX(S:S,1,1),statTitles,0))</f>
        <v>#N/A</v>
      </c>
      <c r="T527" s="52" t="e">
        <f>INDEX(STATSTABLE,MATCH(F527,bpiTeams,0),MATCH(INDEX(T:T,1,1),statTitles,0))</f>
        <v>#N/A</v>
      </c>
      <c r="U527" s="52" t="e">
        <f>INDEX(STATSTABLE,MATCH(F527,bpiTeams,0),MATCH(INDEX(U:U,1,1),statTitles,0))</f>
        <v>#N/A</v>
      </c>
      <c r="V527" s="52" t="e">
        <f>INDEX(STATSTABLE,MATCH(F527,bpiTeams,0),MATCH(INDEX(V:V,1,1),statTitles,0))</f>
        <v>#N/A</v>
      </c>
      <c r="W527" s="52" t="e">
        <f>INDEX(STATSTABLE,MATCH(F527,bpiTeams,0),MATCH(INDEX(W:W,1,1),statTitles,0))</f>
        <v>#N/A</v>
      </c>
      <c r="X527" s="52" t="e">
        <f>INDEX(STATSTABLE,MATCH(F527,bpiTeams,0),MATCH(INDEX(X:X,1,1),statTitles,0))</f>
        <v>#N/A</v>
      </c>
      <c r="Y527" s="52" t="e">
        <f>INDEX(STATSTABLE,MATCH(F527,bpiTeams,0),MATCH(INDEX(Y:Y,1,1),statTitles,0))</f>
        <v>#N/A</v>
      </c>
      <c r="Z527" s="52" t="e">
        <f>INDEX(STATSTABLE,MATCH(F527,bpiTeams,0),MATCH(INDEX(Z:Z,1,1),statTitles,0))</f>
        <v>#N/A</v>
      </c>
      <c r="AA527" s="55" t="e">
        <f t="shared" ref="AA527:AA528" si="742">(K527-(R527*S527)/100-3*(M527*N527)/100)/2</f>
        <v>#N/A</v>
      </c>
      <c r="AB527" s="55" t="e">
        <f t="shared" ref="AB527:AB528" si="743">SUM(AA527,(M527*N527/100))/(I527/100)</f>
        <v>#N/A</v>
      </c>
      <c r="AC527" s="55" t="e">
        <f t="shared" ref="AC527" si="744">X527*0.5+X528*0.5</f>
        <v>#N/A</v>
      </c>
      <c r="AD527" s="55" t="e">
        <f t="shared" ref="AD527:AD528" si="745">M527/AB527</f>
        <v>#N/A</v>
      </c>
      <c r="AE527" s="336" t="e">
        <f t="shared" ref="AE527:AE528" si="746">AA527/(AB527-M527)</f>
        <v>#N/A</v>
      </c>
      <c r="AF527" s="223" t="e">
        <f ca="1">INDEX(FGA_COEFFS,1,1)+AC527*INDEX(FGA_COEFFS,1,2)+AB527*INDEX(FGA_COEFFS,1,3)+U527*INDEX(FGA_COEFFS,1,4)+T528*INDEX(FGA_COEFFS,1,5)+V527*INDEX(FGA_COEFFS,1,6)+W528*INDEX(FGA_COEFFS,1,7)+P528*INDEX(FGA_COEFFS,1,8)+AB531*AB532</f>
        <v>#N/A</v>
      </c>
      <c r="AG527" s="223" t="e">
        <f ca="1">INDEX(THREEPTA_COEFFS,1,1)+AF527*INDEX(THREEPTA_COEFFS,1,2)+M527*INDEX(THREEPTA_COEFFS,1,3)+AD527*INDEX(THREEPTA_COEFFS,1,4)+N527*INDEX(THREEPTA_COEFFS,1,5)+O528*INDEX(THREEPTA_COEFFS,1,6)+AC531*AC532</f>
        <v>#N/A</v>
      </c>
      <c r="AH527" s="223" t="e">
        <f ca="1">INDEX(THREEPTPCT_COEFFS,1,1)+N527*INDEX(THREEPTPCT_COEFFS,1,2)+O528*INDEX(THREEPTPCT_COEFFS,1,3)+AD531*AD532</f>
        <v>#N/A</v>
      </c>
      <c r="AI527" s="55" t="e">
        <f t="shared" ref="AI527:AI528" ca="1" si="747">AF527-AG527</f>
        <v>#N/A</v>
      </c>
      <c r="AJ527" s="223" t="e">
        <f ca="1">INDEX(TWOPTPCT_COEFFS,1,1)+AE527*INDEX(TWOPTPCT_COEFFS,1,2)+L528*INDEX(TWOPTPCT_COEFFS,1,3)+J528*INDEX(TWOPTPCT_COEFFS,1,4)+O528*INDEX(TWOPTPCT_COEFFS,1,5)+AE531*AE532</f>
        <v>#N/A</v>
      </c>
      <c r="AK527" s="223" t="e">
        <f ca="1">INDEX(FTA_COEFFS,1,1)+R527*INDEX(FTA_COEFFS,1,2)+Q528*INDEX(FTA_COEFFS,1,3)+(T527+U527)*INDEX(FTA_COEFFS,1,4)+(T528+U528)*INDEX(FTA_COEFFS,1,5)+P528*INDEX(FTA_COEFFS,1,6)+AF531*AF532</f>
        <v>#N/A</v>
      </c>
      <c r="AL527" s="223" t="e">
        <f ca="1">INDEX(FTPCT_COEFFS,1,1)+S527*INDEX(FTPCT_COEFFS,1,2)+I527*INDEX(FTPCT_COEFFS,1,3)+J528*INDEX(FTPCT_COEFFS,1,4)+AG531*AG532</f>
        <v>#N/A</v>
      </c>
      <c r="AM527" s="338" t="e">
        <f t="shared" ref="AM527:AM528" ca="1" si="748">AG527*AH527/100+AI527*AJ527+AK527*AL527/100</f>
        <v>#N/A</v>
      </c>
      <c r="AN527" s="55"/>
      <c r="AO527" s="55"/>
      <c r="AP527" s="55"/>
      <c r="AQ527" s="55"/>
      <c r="AR527" s="53"/>
    </row>
    <row r="528" spans="1:44" customFormat="1" x14ac:dyDescent="0.3">
      <c r="A528" s="53"/>
      <c r="B528" s="53"/>
      <c r="C528" s="53"/>
      <c r="D528" s="53"/>
      <c r="E528" s="53" t="s">
        <v>175</v>
      </c>
      <c r="F528" s="54" t="e">
        <f>F521</f>
        <v>#N/A</v>
      </c>
      <c r="G528" s="56" t="e">
        <f t="shared" ca="1" si="741"/>
        <v>#N/A</v>
      </c>
      <c r="H528" s="52" t="e">
        <f>INDEX(STATSTABLE,MATCH(F528,bpiTeams,0),MATCH(INDEX(H:H,1,1),statTitles,0))</f>
        <v>#N/A</v>
      </c>
      <c r="I528" s="52" t="e">
        <f>INDEX(STATSTABLE,MATCH(F528,bpiTeams,0),MATCH(INDEX(I:I,1,1),statTitles,0))</f>
        <v>#N/A</v>
      </c>
      <c r="J528" s="52" t="e">
        <f>INDEX(STATSTABLE,MATCH(F528,bpiTeams,0),MATCH(INDEX(J:J,1,1),statTitles,0))</f>
        <v>#N/A</v>
      </c>
      <c r="K528" s="52" t="e">
        <f>INDEX(STATSTABLE,MATCH(F528,bpiTeams,0),MATCH(INDEX(K:K,1,1),statTitles,0))</f>
        <v>#N/A</v>
      </c>
      <c r="L528" s="52" t="e">
        <f>INDEX(STATSTABLE,MATCH(F528,bpiTeams,0),MATCH(INDEX(L:L,1,1),statTitles,0))</f>
        <v>#N/A</v>
      </c>
      <c r="M528" s="52" t="e">
        <f>INDEX(STATSTABLE,MATCH(F528,bpiTeams,0),MATCH(INDEX(M:M,1,1),statTitles,0))</f>
        <v>#N/A</v>
      </c>
      <c r="N528" s="52" t="e">
        <f>INDEX(STATSTABLE,MATCH(F528,bpiTeams,0),MATCH(INDEX(N:N,1,1),statTitles,0))</f>
        <v>#N/A</v>
      </c>
      <c r="O528" s="52" t="e">
        <f>INDEX(STATSTABLE,MATCH(F528,bpiTeams,0),MATCH(INDEX(O:O,1,1),statTitles,0))</f>
        <v>#N/A</v>
      </c>
      <c r="P528" s="52" t="e">
        <f>INDEX(STATSTABLE,MATCH(F528,bpiTeams,0),MATCH(INDEX(P:P,1,1),statTitles,0))</f>
        <v>#N/A</v>
      </c>
      <c r="Q528" s="52" t="e">
        <f>INDEX(STATSTABLE,MATCH(F528,bpiTeams,0),MATCH(INDEX(Q:Q,1,1),statTitles,0))</f>
        <v>#N/A</v>
      </c>
      <c r="R528" s="52" t="e">
        <f>INDEX(STATSTABLE,MATCH(F528,bpiTeams,0),MATCH(INDEX(R:R,1,1),statTitles,0))</f>
        <v>#N/A</v>
      </c>
      <c r="S528" s="52" t="e">
        <f>INDEX(STATSTABLE,MATCH(F528,bpiTeams,0),MATCH(INDEX(S:S,1,1),statTitles,0))</f>
        <v>#N/A</v>
      </c>
      <c r="T528" s="52" t="e">
        <f>INDEX(STATSTABLE,MATCH(F528,bpiTeams,0),MATCH(INDEX(T:T,1,1),statTitles,0))</f>
        <v>#N/A</v>
      </c>
      <c r="U528" s="52" t="e">
        <f>INDEX(STATSTABLE,MATCH(F528,bpiTeams,0),MATCH(INDEX(U:U,1,1),statTitles,0))</f>
        <v>#N/A</v>
      </c>
      <c r="V528" s="52" t="e">
        <f>INDEX(STATSTABLE,MATCH(F528,bpiTeams,0),MATCH(INDEX(V:V,1,1),statTitles,0))</f>
        <v>#N/A</v>
      </c>
      <c r="W528" s="52" t="e">
        <f>INDEX(STATSTABLE,MATCH(F528,bpiTeams,0),MATCH(INDEX(W:W,1,1),statTitles,0))</f>
        <v>#N/A</v>
      </c>
      <c r="X528" s="52" t="e">
        <f>INDEX(STATSTABLE,MATCH(F528,bpiTeams,0),MATCH(INDEX(X:X,1,1),statTitles,0))</f>
        <v>#N/A</v>
      </c>
      <c r="Y528" s="52" t="e">
        <f>INDEX(STATSTABLE,MATCH(F528,bpiTeams,0),MATCH(INDEX(Y:Y,1,1),statTitles,0))</f>
        <v>#N/A</v>
      </c>
      <c r="Z528" s="52" t="e">
        <f>INDEX(STATSTABLE,MATCH(F528,bpiTeams,0),MATCH(INDEX(Z:Z,1,1),statTitles,0))</f>
        <v>#N/A</v>
      </c>
      <c r="AA528" s="55" t="e">
        <f t="shared" si="742"/>
        <v>#N/A</v>
      </c>
      <c r="AB528" s="55" t="e">
        <f t="shared" si="743"/>
        <v>#N/A</v>
      </c>
      <c r="AC528" s="55" t="e">
        <f t="shared" ref="AC528" si="749">AC527</f>
        <v>#N/A</v>
      </c>
      <c r="AD528" s="55" t="e">
        <f t="shared" si="745"/>
        <v>#N/A</v>
      </c>
      <c r="AE528" s="336" t="e">
        <f t="shared" si="746"/>
        <v>#N/A</v>
      </c>
      <c r="AF528" s="223" t="e">
        <f ca="1">INDEX(FGA_COEFFS,1,1)+AC528*INDEX(FGA_COEFFS,1,2)+AB528*INDEX(FGA_COEFFS,1,3)+U528*INDEX(FGA_COEFFS,1,4)+T527*INDEX(FGA_COEFFS,1,5)+V528*INDEX(FGA_COEFFS,1,6)+W527*INDEX(FGA_COEFFS,1,7)+P527*INDEX(FGA_COEFFS,1,8)+AB531*AB533</f>
        <v>#N/A</v>
      </c>
      <c r="AG528" s="223" t="e">
        <f ca="1">INDEX(THREEPTA_COEFFS,1,1)+AF528*INDEX(THREEPTA_COEFFS,1,2)+M528*INDEX(THREEPTA_COEFFS,1,3)+AD528*INDEX(THREEPTA_COEFFS,1,4)+N528*INDEX(THREEPTA_COEFFS,1,5)+O527*INDEX(THREEPTA_COEFFS,1,6)+AC531*AC533</f>
        <v>#N/A</v>
      </c>
      <c r="AH528" s="223" t="e">
        <f ca="1">INDEX(THREEPTPCT_COEFFS,1,1)+N528*INDEX(THREEPTPCT_COEFFS,1,2)+O527*INDEX(THREEPTPCT_COEFFS,1,3)+AD531*AD533</f>
        <v>#N/A</v>
      </c>
      <c r="AI528" s="55" t="e">
        <f t="shared" ca="1" si="747"/>
        <v>#N/A</v>
      </c>
      <c r="AJ528" s="223" t="e">
        <f ca="1">INDEX(TWOPTPCT_COEFFS,1,1)+AE528*INDEX(TWOPTPCT_COEFFS,1,2)+L527*INDEX(TWOPTPCT_COEFFS,1,3)+J527*INDEX(TWOPTPCT_COEFFS,1,4)+O527*INDEX(TWOPTPCT_COEFFS,1,5)+AE531*AE533</f>
        <v>#N/A</v>
      </c>
      <c r="AK528" s="223" t="e">
        <f ca="1">INDEX(FTA_COEFFS,1,1)+R528*INDEX(FTA_COEFFS,1,2)+Q527*INDEX(FTA_COEFFS,1,3)+(T528+U528)*INDEX(FTA_COEFFS,1,4)+(T527+U527)*INDEX(FTA_COEFFS,1,5)+P527*INDEX(FTA_COEFFS,1,6)+AF531*AF533</f>
        <v>#N/A</v>
      </c>
      <c r="AL528" s="223" t="e">
        <f ca="1">INDEX(FTPCT_COEFFS,1,1)+S528*INDEX(FTPCT_COEFFS,1,2)+I528*INDEX(FTPCT_COEFFS,1,3)+J527*INDEX(FTPCT_COEFFS,1,4)+AG531*AG533</f>
        <v>#N/A</v>
      </c>
      <c r="AM528" s="338" t="e">
        <f t="shared" ca="1" si="748"/>
        <v>#N/A</v>
      </c>
      <c r="AN528" s="55"/>
      <c r="AO528" s="55"/>
      <c r="AP528" s="55"/>
      <c r="AQ528" s="55"/>
      <c r="AR528" s="53"/>
    </row>
    <row r="529" spans="1:44" customFormat="1" x14ac:dyDescent="0.3">
      <c r="A529" s="53"/>
      <c r="B529" s="53"/>
      <c r="C529" s="53"/>
      <c r="D529" s="53"/>
      <c r="E529" s="64" t="e">
        <f ca="1">IF(G528&gt;G527,F528,F527)</f>
        <v>#N/A</v>
      </c>
      <c r="F529" s="53"/>
      <c r="G529" s="56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5"/>
      <c r="AB529" s="55"/>
      <c r="AC529" s="55"/>
      <c r="AD529" s="55"/>
      <c r="AE529" s="55"/>
      <c r="AF529" s="337"/>
      <c r="AG529" s="337"/>
      <c r="AH529" s="337"/>
      <c r="AI529" s="337"/>
      <c r="AJ529" s="337"/>
      <c r="AK529" s="337"/>
      <c r="AL529" s="337"/>
      <c r="AM529" s="337"/>
      <c r="AN529" s="55"/>
      <c r="AO529" s="55"/>
      <c r="AP529" s="55"/>
      <c r="AQ529" s="55"/>
      <c r="AR529" s="53"/>
    </row>
    <row r="530" spans="1:44" customFormat="1" x14ac:dyDescent="0.3">
      <c r="A530" s="53"/>
      <c r="B530" s="53"/>
      <c r="C530" s="53"/>
      <c r="D530" s="53"/>
      <c r="E530" s="53"/>
      <c r="F530" s="53"/>
      <c r="G530" s="166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4" t="s">
        <v>1305</v>
      </c>
      <c r="AB530" s="54" t="s">
        <v>128</v>
      </c>
      <c r="AC530" s="54" t="s">
        <v>157</v>
      </c>
      <c r="AD530" s="54" t="s">
        <v>151</v>
      </c>
      <c r="AE530" s="54" t="s">
        <v>1327</v>
      </c>
      <c r="AF530" s="54" t="s">
        <v>129</v>
      </c>
      <c r="AG530" s="54" t="s">
        <v>116</v>
      </c>
      <c r="AH530" s="54"/>
      <c r="AI530" s="54"/>
      <c r="AJ530" s="54"/>
      <c r="AK530" s="54"/>
      <c r="AL530" s="54"/>
      <c r="AM530" s="54"/>
      <c r="AN530" s="53"/>
      <c r="AO530" s="53"/>
      <c r="AP530" s="53"/>
      <c r="AQ530" s="53"/>
      <c r="AR530" s="53"/>
    </row>
    <row r="531" spans="1:44" customFormat="1" x14ac:dyDescent="0.3">
      <c r="A531" s="53"/>
      <c r="B531" s="53"/>
      <c r="C531" s="53"/>
      <c r="D531" s="53" t="e">
        <f ca="1">IF(G527&gt;(G528+(W527-W528)/2),1,IF(G528&gt;(G527+(W528-W527)/2),0,"Close"))</f>
        <v>#N/A</v>
      </c>
      <c r="E531" s="53"/>
      <c r="F531" s="53"/>
      <c r="G531" s="166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4"/>
      <c r="AB531" s="54">
        <f>Formulas!A531</f>
        <v>0</v>
      </c>
      <c r="AC531" s="54">
        <f>Formulas!A538</f>
        <v>0</v>
      </c>
      <c r="AD531" s="54">
        <f>Formulas!A545</f>
        <v>0</v>
      </c>
      <c r="AE531" s="54">
        <f>Formulas!A552</f>
        <v>0</v>
      </c>
      <c r="AF531" s="54">
        <f>Formulas!A559</f>
        <v>0</v>
      </c>
      <c r="AG531" s="54">
        <f>Formulas!A566</f>
        <v>0</v>
      </c>
      <c r="AH531" s="54"/>
      <c r="AI531" s="336"/>
      <c r="AJ531" s="336"/>
      <c r="AK531" s="336"/>
      <c r="AL531" s="54"/>
      <c r="AM531" s="54"/>
      <c r="AN531" s="53"/>
      <c r="AO531" s="53"/>
      <c r="AP531" s="53"/>
      <c r="AQ531" s="53"/>
      <c r="AR531" s="53"/>
    </row>
    <row r="532" spans="1:44" customFormat="1" x14ac:dyDescent="0.3">
      <c r="A532" s="53"/>
      <c r="B532" s="53"/>
      <c r="C532" s="53"/>
      <c r="D532" s="53"/>
      <c r="E532" s="53"/>
      <c r="F532" s="53"/>
      <c r="G532" s="166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336"/>
      <c r="AB532" s="336">
        <f t="shared" ref="AB532:AB533" ca="1" si="750">1.5*RAND()^2*IF(RAND()&gt;0.5,1,-1)</f>
        <v>0.98028538297267076</v>
      </c>
      <c r="AC532" s="336">
        <f t="shared" ca="1" si="730"/>
        <v>0.91078641403401905</v>
      </c>
      <c r="AD532" s="336">
        <f t="shared" ca="1" si="730"/>
        <v>0.45282644481741274</v>
      </c>
      <c r="AE532" s="336">
        <f t="shared" ca="1" si="730"/>
        <v>-0.59086741292461475</v>
      </c>
      <c r="AF532" s="336">
        <f t="shared" ca="1" si="730"/>
        <v>-0.42233400173897229</v>
      </c>
      <c r="AG532" s="336">
        <f t="shared" ca="1" si="730"/>
        <v>-0.74065188390891468</v>
      </c>
      <c r="AH532" s="336"/>
      <c r="AI532" s="336"/>
      <c r="AJ532" s="336"/>
      <c r="AK532" s="336"/>
      <c r="AL532" s="54"/>
      <c r="AM532" s="54"/>
      <c r="AN532" s="53"/>
      <c r="AO532" s="55"/>
      <c r="AP532" s="55"/>
      <c r="AQ532" s="55"/>
      <c r="AR532" s="53"/>
    </row>
    <row r="533" spans="1:44" customFormat="1" x14ac:dyDescent="0.3">
      <c r="A533" s="53"/>
      <c r="B533" s="53"/>
      <c r="C533" s="53"/>
      <c r="D533" s="53"/>
      <c r="E533" s="53"/>
      <c r="F533" s="54"/>
      <c r="G533" s="165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3"/>
      <c r="AB533" s="336">
        <f t="shared" ca="1" si="750"/>
        <v>1.254069477939757</v>
      </c>
      <c r="AC533" s="336">
        <f t="shared" ca="1" si="730"/>
        <v>-5.7316243639693613E-2</v>
      </c>
      <c r="AD533" s="336">
        <f t="shared" ca="1" si="730"/>
        <v>-1.4787169481579938</v>
      </c>
      <c r="AE533" s="336">
        <f t="shared" ca="1" si="730"/>
        <v>3.7758797649939405E-2</v>
      </c>
      <c r="AF533" s="336">
        <f t="shared" ca="1" si="730"/>
        <v>0.41558992986868321</v>
      </c>
      <c r="AG533" s="336">
        <f t="shared" ca="1" si="730"/>
        <v>-0.95428148193139595</v>
      </c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3"/>
    </row>
    <row r="534" spans="1:44" customFormat="1" x14ac:dyDescent="0.3">
      <c r="A534" s="53"/>
      <c r="B534" s="53"/>
      <c r="C534" s="53"/>
      <c r="D534" s="53"/>
      <c r="E534" s="53" t="s">
        <v>172</v>
      </c>
      <c r="F534" s="53">
        <f>F527</f>
        <v>0</v>
      </c>
      <c r="G534" s="56" t="e">
        <f t="shared" ref="G534:G535" ca="1" si="751">AM534</f>
        <v>#N/A</v>
      </c>
      <c r="H534" s="52" t="e">
        <f>INDEX(STATSTABLE,MATCH(F534,bpiTeams,0),MATCH(INDEX(H:H,1,1),statTitles,0))</f>
        <v>#N/A</v>
      </c>
      <c r="I534" s="52" t="e">
        <f>INDEX(STATSTABLE,MATCH(F534,bpiTeams,0),MATCH(INDEX(I:I,1,1),statTitles,0))</f>
        <v>#N/A</v>
      </c>
      <c r="J534" s="52" t="e">
        <f>INDEX(STATSTABLE,MATCH(F534,bpiTeams,0),MATCH(INDEX(J:J,1,1),statTitles,0))</f>
        <v>#N/A</v>
      </c>
      <c r="K534" s="52" t="e">
        <f>INDEX(STATSTABLE,MATCH(F534,bpiTeams,0),MATCH(INDEX(K:K,1,1),statTitles,0))</f>
        <v>#N/A</v>
      </c>
      <c r="L534" s="52" t="e">
        <f>INDEX(STATSTABLE,MATCH(F534,bpiTeams,0),MATCH(INDEX(L:L,1,1),statTitles,0))</f>
        <v>#N/A</v>
      </c>
      <c r="M534" s="52" t="e">
        <f>INDEX(STATSTABLE,MATCH(F534,bpiTeams,0),MATCH(INDEX(M:M,1,1),statTitles,0))</f>
        <v>#N/A</v>
      </c>
      <c r="N534" s="52" t="e">
        <f>INDEX(STATSTABLE,MATCH(F534,bpiTeams,0),MATCH(INDEX(N:N,1,1),statTitles,0))</f>
        <v>#N/A</v>
      </c>
      <c r="O534" s="52" t="e">
        <f>INDEX(STATSTABLE,MATCH(F534,bpiTeams,0),MATCH(INDEX(O:O,1,1),statTitles,0))</f>
        <v>#N/A</v>
      </c>
      <c r="P534" s="52" t="e">
        <f>INDEX(STATSTABLE,MATCH(F534,bpiTeams,0),MATCH(INDEX(P:P,1,1),statTitles,0))</f>
        <v>#N/A</v>
      </c>
      <c r="Q534" s="52" t="e">
        <f>INDEX(STATSTABLE,MATCH(F534,bpiTeams,0),MATCH(INDEX(Q:Q,1,1),statTitles,0))</f>
        <v>#N/A</v>
      </c>
      <c r="R534" s="52" t="e">
        <f>INDEX(STATSTABLE,MATCH(F534,bpiTeams,0),MATCH(INDEX(R:R,1,1),statTitles,0))</f>
        <v>#N/A</v>
      </c>
      <c r="S534" s="52" t="e">
        <f>INDEX(STATSTABLE,MATCH(F534,bpiTeams,0),MATCH(INDEX(S:S,1,1),statTitles,0))</f>
        <v>#N/A</v>
      </c>
      <c r="T534" s="52" t="e">
        <f>INDEX(STATSTABLE,MATCH(F534,bpiTeams,0),MATCH(INDEX(T:T,1,1),statTitles,0))</f>
        <v>#N/A</v>
      </c>
      <c r="U534" s="52" t="e">
        <f>INDEX(STATSTABLE,MATCH(F534,bpiTeams,0),MATCH(INDEX(U:U,1,1),statTitles,0))</f>
        <v>#N/A</v>
      </c>
      <c r="V534" s="52" t="e">
        <f>INDEX(STATSTABLE,MATCH(F534,bpiTeams,0),MATCH(INDEX(V:V,1,1),statTitles,0))</f>
        <v>#N/A</v>
      </c>
      <c r="W534" s="52" t="e">
        <f>INDEX(STATSTABLE,MATCH(F534,bpiTeams,0),MATCH(INDEX(W:W,1,1),statTitles,0))</f>
        <v>#N/A</v>
      </c>
      <c r="X534" s="52" t="e">
        <f>INDEX(STATSTABLE,MATCH(F534,bpiTeams,0),MATCH(INDEX(X:X,1,1),statTitles,0))</f>
        <v>#N/A</v>
      </c>
      <c r="Y534" s="52" t="e">
        <f>INDEX(STATSTABLE,MATCH(F534,bpiTeams,0),MATCH(INDEX(Y:Y,1,1),statTitles,0))</f>
        <v>#N/A</v>
      </c>
      <c r="Z534" s="52" t="e">
        <f>INDEX(STATSTABLE,MATCH(F534,bpiTeams,0),MATCH(INDEX(Z:Z,1,1),statTitles,0))</f>
        <v>#N/A</v>
      </c>
      <c r="AA534" s="55" t="e">
        <f t="shared" ref="AA534:AA535" si="752">(K534-(R534*S534)/100-3*(M534*N534)/100)/2</f>
        <v>#N/A</v>
      </c>
      <c r="AB534" s="55" t="e">
        <f t="shared" ref="AB534:AB535" si="753">SUM(AA534,(M534*N534/100))/(I534/100)</f>
        <v>#N/A</v>
      </c>
      <c r="AC534" s="55" t="e">
        <f t="shared" ref="AC534" si="754">X534*0.5+X535*0.5</f>
        <v>#N/A</v>
      </c>
      <c r="AD534" s="55" t="e">
        <f t="shared" ref="AD534:AD535" si="755">M534/AB534</f>
        <v>#N/A</v>
      </c>
      <c r="AE534" s="336" t="e">
        <f t="shared" ref="AE534:AE535" si="756">AA534/(AB534-M534)</f>
        <v>#N/A</v>
      </c>
      <c r="AF534" s="223" t="e">
        <f ca="1">INDEX(FGA_COEFFS,1,1)+AC534*INDEX(FGA_COEFFS,1,2)+AB534*INDEX(FGA_COEFFS,1,3)+U534*INDEX(FGA_COEFFS,1,4)+T535*INDEX(FGA_COEFFS,1,5)+V534*INDEX(FGA_COEFFS,1,6)+W535*INDEX(FGA_COEFFS,1,7)+P535*INDEX(FGA_COEFFS,1,8)+AB538*AB539</f>
        <v>#N/A</v>
      </c>
      <c r="AG534" s="223" t="e">
        <f ca="1">INDEX(THREEPTA_COEFFS,1,1)+AF534*INDEX(THREEPTA_COEFFS,1,2)+M534*INDEX(THREEPTA_COEFFS,1,3)+AD534*INDEX(THREEPTA_COEFFS,1,4)+N534*INDEX(THREEPTA_COEFFS,1,5)+O535*INDEX(THREEPTA_COEFFS,1,6)+AC538*AC539</f>
        <v>#N/A</v>
      </c>
      <c r="AH534" s="223" t="e">
        <f ca="1">INDEX(THREEPTPCT_COEFFS,1,1)+N534*INDEX(THREEPTPCT_COEFFS,1,2)+O535*INDEX(THREEPTPCT_COEFFS,1,3)+AD538*AD539</f>
        <v>#N/A</v>
      </c>
      <c r="AI534" s="55" t="e">
        <f t="shared" ref="AI534:AI535" ca="1" si="757">AF534-AG534</f>
        <v>#N/A</v>
      </c>
      <c r="AJ534" s="223" t="e">
        <f ca="1">INDEX(TWOPTPCT_COEFFS,1,1)+AE534*INDEX(TWOPTPCT_COEFFS,1,2)+L535*INDEX(TWOPTPCT_COEFFS,1,3)+J535*INDEX(TWOPTPCT_COEFFS,1,4)+O535*INDEX(TWOPTPCT_COEFFS,1,5)+AE538*AE539</f>
        <v>#N/A</v>
      </c>
      <c r="AK534" s="223" t="e">
        <f ca="1">INDEX(FTA_COEFFS,1,1)+R534*INDEX(FTA_COEFFS,1,2)+Q535*INDEX(FTA_COEFFS,1,3)+(T534+U534)*INDEX(FTA_COEFFS,1,4)+(T535+U535)*INDEX(FTA_COEFFS,1,5)+P535*INDEX(FTA_COEFFS,1,6)+AF538*AF539</f>
        <v>#N/A</v>
      </c>
      <c r="AL534" s="223" t="e">
        <f ca="1">INDEX(FTPCT_COEFFS,1,1)+S534*INDEX(FTPCT_COEFFS,1,2)+I534*INDEX(FTPCT_COEFFS,1,3)+J535*INDEX(FTPCT_COEFFS,1,4)+AG538*AG539</f>
        <v>#N/A</v>
      </c>
      <c r="AM534" s="338" t="e">
        <f t="shared" ref="AM534:AM535" ca="1" si="758">AG534*AH534/100+AI534*AJ534+AK534*AL534/100</f>
        <v>#N/A</v>
      </c>
      <c r="AN534" s="55"/>
      <c r="AO534" s="55"/>
      <c r="AP534" s="55"/>
      <c r="AQ534" s="55"/>
      <c r="AR534" s="53"/>
    </row>
    <row r="535" spans="1:44" customFormat="1" x14ac:dyDescent="0.3">
      <c r="A535" s="53"/>
      <c r="B535" s="53"/>
      <c r="C535" s="53"/>
      <c r="D535" s="53"/>
      <c r="E535" s="53" t="s">
        <v>175</v>
      </c>
      <c r="F535" s="54" t="e">
        <f>F528</f>
        <v>#N/A</v>
      </c>
      <c r="G535" s="56" t="e">
        <f t="shared" ca="1" si="751"/>
        <v>#N/A</v>
      </c>
      <c r="H535" s="52" t="e">
        <f>INDEX(STATSTABLE,MATCH(F535,bpiTeams,0),MATCH(INDEX(H:H,1,1),statTitles,0))</f>
        <v>#N/A</v>
      </c>
      <c r="I535" s="52" t="e">
        <f>INDEX(STATSTABLE,MATCH(F535,bpiTeams,0),MATCH(INDEX(I:I,1,1),statTitles,0))</f>
        <v>#N/A</v>
      </c>
      <c r="J535" s="52" t="e">
        <f>INDEX(STATSTABLE,MATCH(F535,bpiTeams,0),MATCH(INDEX(J:J,1,1),statTitles,0))</f>
        <v>#N/A</v>
      </c>
      <c r="K535" s="52" t="e">
        <f>INDEX(STATSTABLE,MATCH(F535,bpiTeams,0),MATCH(INDEX(K:K,1,1),statTitles,0))</f>
        <v>#N/A</v>
      </c>
      <c r="L535" s="52" t="e">
        <f>INDEX(STATSTABLE,MATCH(F535,bpiTeams,0),MATCH(INDEX(L:L,1,1),statTitles,0))</f>
        <v>#N/A</v>
      </c>
      <c r="M535" s="52" t="e">
        <f>INDEX(STATSTABLE,MATCH(F535,bpiTeams,0),MATCH(INDEX(M:M,1,1),statTitles,0))</f>
        <v>#N/A</v>
      </c>
      <c r="N535" s="52" t="e">
        <f>INDEX(STATSTABLE,MATCH(F535,bpiTeams,0),MATCH(INDEX(N:N,1,1),statTitles,0))</f>
        <v>#N/A</v>
      </c>
      <c r="O535" s="52" t="e">
        <f>INDEX(STATSTABLE,MATCH(F535,bpiTeams,0),MATCH(INDEX(O:O,1,1),statTitles,0))</f>
        <v>#N/A</v>
      </c>
      <c r="P535" s="52" t="e">
        <f>INDEX(STATSTABLE,MATCH(F535,bpiTeams,0),MATCH(INDEX(P:P,1,1),statTitles,0))</f>
        <v>#N/A</v>
      </c>
      <c r="Q535" s="52" t="e">
        <f>INDEX(STATSTABLE,MATCH(F535,bpiTeams,0),MATCH(INDEX(Q:Q,1,1),statTitles,0))</f>
        <v>#N/A</v>
      </c>
      <c r="R535" s="52" t="e">
        <f>INDEX(STATSTABLE,MATCH(F535,bpiTeams,0),MATCH(INDEX(R:R,1,1),statTitles,0))</f>
        <v>#N/A</v>
      </c>
      <c r="S535" s="52" t="e">
        <f>INDEX(STATSTABLE,MATCH(F535,bpiTeams,0),MATCH(INDEX(S:S,1,1),statTitles,0))</f>
        <v>#N/A</v>
      </c>
      <c r="T535" s="52" t="e">
        <f>INDEX(STATSTABLE,MATCH(F535,bpiTeams,0),MATCH(INDEX(T:T,1,1),statTitles,0))</f>
        <v>#N/A</v>
      </c>
      <c r="U535" s="52" t="e">
        <f>INDEX(STATSTABLE,MATCH(F535,bpiTeams,0),MATCH(INDEX(U:U,1,1),statTitles,0))</f>
        <v>#N/A</v>
      </c>
      <c r="V535" s="52" t="e">
        <f>INDEX(STATSTABLE,MATCH(F535,bpiTeams,0),MATCH(INDEX(V:V,1,1),statTitles,0))</f>
        <v>#N/A</v>
      </c>
      <c r="W535" s="52" t="e">
        <f>INDEX(STATSTABLE,MATCH(F535,bpiTeams,0),MATCH(INDEX(W:W,1,1),statTitles,0))</f>
        <v>#N/A</v>
      </c>
      <c r="X535" s="52" t="e">
        <f>INDEX(STATSTABLE,MATCH(F535,bpiTeams,0),MATCH(INDEX(X:X,1,1),statTitles,0))</f>
        <v>#N/A</v>
      </c>
      <c r="Y535" s="52" t="e">
        <f>INDEX(STATSTABLE,MATCH(F535,bpiTeams,0),MATCH(INDEX(Y:Y,1,1),statTitles,0))</f>
        <v>#N/A</v>
      </c>
      <c r="Z535" s="52" t="e">
        <f>INDEX(STATSTABLE,MATCH(F535,bpiTeams,0),MATCH(INDEX(Z:Z,1,1),statTitles,0))</f>
        <v>#N/A</v>
      </c>
      <c r="AA535" s="55" t="e">
        <f t="shared" si="752"/>
        <v>#N/A</v>
      </c>
      <c r="AB535" s="55" t="e">
        <f t="shared" si="753"/>
        <v>#N/A</v>
      </c>
      <c r="AC535" s="55" t="e">
        <f t="shared" ref="AC535" si="759">AC534</f>
        <v>#N/A</v>
      </c>
      <c r="AD535" s="55" t="e">
        <f t="shared" si="755"/>
        <v>#N/A</v>
      </c>
      <c r="AE535" s="336" t="e">
        <f t="shared" si="756"/>
        <v>#N/A</v>
      </c>
      <c r="AF535" s="223" t="e">
        <f ca="1">INDEX(FGA_COEFFS,1,1)+AC535*INDEX(FGA_COEFFS,1,2)+AB535*INDEX(FGA_COEFFS,1,3)+U535*INDEX(FGA_COEFFS,1,4)+T534*INDEX(FGA_COEFFS,1,5)+V535*INDEX(FGA_COEFFS,1,6)+W534*INDEX(FGA_COEFFS,1,7)+P534*INDEX(FGA_COEFFS,1,8)+AB538*AB540</f>
        <v>#N/A</v>
      </c>
      <c r="AG535" s="223" t="e">
        <f ca="1">INDEX(THREEPTA_COEFFS,1,1)+AF535*INDEX(THREEPTA_COEFFS,1,2)+M535*INDEX(THREEPTA_COEFFS,1,3)+AD535*INDEX(THREEPTA_COEFFS,1,4)+N535*INDEX(THREEPTA_COEFFS,1,5)+O534*INDEX(THREEPTA_COEFFS,1,6)+AC538*AC540</f>
        <v>#N/A</v>
      </c>
      <c r="AH535" s="223" t="e">
        <f ca="1">INDEX(THREEPTPCT_COEFFS,1,1)+N535*INDEX(THREEPTPCT_COEFFS,1,2)+O534*INDEX(THREEPTPCT_COEFFS,1,3)+AD538*AD540</f>
        <v>#N/A</v>
      </c>
      <c r="AI535" s="55" t="e">
        <f t="shared" ca="1" si="757"/>
        <v>#N/A</v>
      </c>
      <c r="AJ535" s="223" t="e">
        <f ca="1">INDEX(TWOPTPCT_COEFFS,1,1)+AE535*INDEX(TWOPTPCT_COEFFS,1,2)+L534*INDEX(TWOPTPCT_COEFFS,1,3)+J534*INDEX(TWOPTPCT_COEFFS,1,4)+O534*INDEX(TWOPTPCT_COEFFS,1,5)+AE538*AE540</f>
        <v>#N/A</v>
      </c>
      <c r="AK535" s="223" t="e">
        <f ca="1">INDEX(FTA_COEFFS,1,1)+R535*INDEX(FTA_COEFFS,1,2)+Q534*INDEX(FTA_COEFFS,1,3)+(T535+U535)*INDEX(FTA_COEFFS,1,4)+(T534+U534)*INDEX(FTA_COEFFS,1,5)+P534*INDEX(FTA_COEFFS,1,6)+AF538*AF540</f>
        <v>#N/A</v>
      </c>
      <c r="AL535" s="223" t="e">
        <f ca="1">INDEX(FTPCT_COEFFS,1,1)+S535*INDEX(FTPCT_COEFFS,1,2)+I535*INDEX(FTPCT_COEFFS,1,3)+J534*INDEX(FTPCT_COEFFS,1,4)+AG538*AG540</f>
        <v>#N/A</v>
      </c>
      <c r="AM535" s="338" t="e">
        <f t="shared" ca="1" si="758"/>
        <v>#N/A</v>
      </c>
      <c r="AN535" s="55"/>
      <c r="AO535" s="55"/>
      <c r="AP535" s="55"/>
      <c r="AQ535" s="55"/>
      <c r="AR535" s="53"/>
    </row>
    <row r="536" spans="1:44" customFormat="1" x14ac:dyDescent="0.3">
      <c r="A536" s="53"/>
      <c r="B536" s="53"/>
      <c r="C536" s="53"/>
      <c r="D536" s="53"/>
      <c r="E536" s="64" t="e">
        <f ca="1">IF(G535&gt;G534,F535,F534)</f>
        <v>#N/A</v>
      </c>
      <c r="F536" s="53"/>
      <c r="G536" s="56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5"/>
      <c r="AB536" s="55"/>
      <c r="AC536" s="55"/>
      <c r="AD536" s="55"/>
      <c r="AE536" s="55"/>
      <c r="AF536" s="337"/>
      <c r="AG536" s="337"/>
      <c r="AH536" s="337"/>
      <c r="AI536" s="337"/>
      <c r="AJ536" s="337"/>
      <c r="AK536" s="337"/>
      <c r="AL536" s="337"/>
      <c r="AM536" s="337"/>
      <c r="AN536" s="55"/>
      <c r="AO536" s="55"/>
      <c r="AP536" s="55"/>
      <c r="AQ536" s="55"/>
      <c r="AR536" s="53"/>
    </row>
    <row r="537" spans="1:44" customFormat="1" x14ac:dyDescent="0.3">
      <c r="A537" s="53"/>
      <c r="B537" s="53"/>
      <c r="C537" s="53"/>
      <c r="D537" s="53"/>
      <c r="E537" s="53"/>
      <c r="F537" s="53"/>
      <c r="G537" s="166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4" t="s">
        <v>1305</v>
      </c>
      <c r="AB537" s="54" t="s">
        <v>128</v>
      </c>
      <c r="AC537" s="54" t="s">
        <v>157</v>
      </c>
      <c r="AD537" s="54" t="s">
        <v>151</v>
      </c>
      <c r="AE537" s="54" t="s">
        <v>1327</v>
      </c>
      <c r="AF537" s="54" t="s">
        <v>129</v>
      </c>
      <c r="AG537" s="54" t="s">
        <v>116</v>
      </c>
      <c r="AH537" s="54"/>
      <c r="AI537" s="54"/>
      <c r="AJ537" s="54"/>
      <c r="AK537" s="54"/>
      <c r="AL537" s="54"/>
      <c r="AM537" s="54"/>
      <c r="AN537" s="53"/>
      <c r="AO537" s="53"/>
      <c r="AP537" s="53"/>
      <c r="AQ537" s="53"/>
      <c r="AR537" s="53"/>
    </row>
    <row r="538" spans="1:44" customFormat="1" x14ac:dyDescent="0.3">
      <c r="A538" s="53"/>
      <c r="B538" s="53"/>
      <c r="C538" s="53"/>
      <c r="D538" s="53" t="e">
        <f ca="1">IF(G534&gt;(G535+(W534-W535)/2),1,IF(G535&gt;(G534+(W535-W534)/2),0,"Close"))</f>
        <v>#N/A</v>
      </c>
      <c r="E538" s="53"/>
      <c r="F538" s="53"/>
      <c r="G538" s="166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4"/>
      <c r="AB538" s="54">
        <f>Formulas!A538</f>
        <v>0</v>
      </c>
      <c r="AC538" s="54">
        <f>Formulas!A545</f>
        <v>0</v>
      </c>
      <c r="AD538" s="54">
        <f>Formulas!A552</f>
        <v>0</v>
      </c>
      <c r="AE538" s="54">
        <f>Formulas!A559</f>
        <v>0</v>
      </c>
      <c r="AF538" s="54">
        <f>Formulas!A566</f>
        <v>0</v>
      </c>
      <c r="AG538" s="54">
        <f>Formulas!A573</f>
        <v>0</v>
      </c>
      <c r="AH538" s="54"/>
      <c r="AI538" s="336"/>
      <c r="AJ538" s="336"/>
      <c r="AK538" s="336"/>
      <c r="AL538" s="54"/>
      <c r="AM538" s="54"/>
      <c r="AN538" s="53"/>
      <c r="AO538" s="53"/>
      <c r="AP538" s="53"/>
      <c r="AQ538" s="53"/>
      <c r="AR538" s="53"/>
    </row>
    <row r="539" spans="1:44" customFormat="1" x14ac:dyDescent="0.3">
      <c r="A539" s="53"/>
      <c r="B539" s="53"/>
      <c r="C539" s="53"/>
      <c r="D539" s="53"/>
      <c r="E539" s="53"/>
      <c r="F539" s="53"/>
      <c r="G539" s="166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336"/>
      <c r="AB539" s="336">
        <f t="shared" ref="AB539:AB540" ca="1" si="760">1.5*RAND()^2*IF(RAND()&gt;0.5,1,-1)</f>
        <v>-1.2683870799614971</v>
      </c>
      <c r="AC539" s="336">
        <f t="shared" ca="1" si="730"/>
        <v>-1.0640453444530895</v>
      </c>
      <c r="AD539" s="336">
        <f t="shared" ca="1" si="730"/>
        <v>-1.2739639508562832</v>
      </c>
      <c r="AE539" s="336">
        <f t="shared" ca="1" si="730"/>
        <v>0.10399295758300443</v>
      </c>
      <c r="AF539" s="336">
        <f t="shared" ca="1" si="730"/>
        <v>1.3761847178142959</v>
      </c>
      <c r="AG539" s="336">
        <f t="shared" ca="1" si="730"/>
        <v>-0.27213952971455146</v>
      </c>
      <c r="AH539" s="336"/>
      <c r="AI539" s="336"/>
      <c r="AJ539" s="336"/>
      <c r="AK539" s="336"/>
      <c r="AL539" s="54"/>
      <c r="AM539" s="54"/>
      <c r="AN539" s="53"/>
      <c r="AO539" s="55"/>
      <c r="AP539" s="55"/>
      <c r="AQ539" s="55"/>
      <c r="AR539" s="53"/>
    </row>
    <row r="540" spans="1:44" customFormat="1" x14ac:dyDescent="0.3">
      <c r="A540" s="53"/>
      <c r="B540" s="53"/>
      <c r="C540" s="53"/>
      <c r="D540" s="53"/>
      <c r="E540" s="53"/>
      <c r="F540" s="54"/>
      <c r="G540" s="165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3"/>
      <c r="AB540" s="336">
        <f t="shared" ca="1" si="760"/>
        <v>-0.93281794826914921</v>
      </c>
      <c r="AC540" s="336">
        <f t="shared" ca="1" si="730"/>
        <v>-1.1099378793879129</v>
      </c>
      <c r="AD540" s="336">
        <f t="shared" ca="1" si="730"/>
        <v>-0.56178809310207123</v>
      </c>
      <c r="AE540" s="336">
        <f t="shared" ca="1" si="730"/>
        <v>-0.22564540019487755</v>
      </c>
      <c r="AF540" s="336">
        <f t="shared" ca="1" si="730"/>
        <v>-0.50028257200026149</v>
      </c>
      <c r="AG540" s="336">
        <f t="shared" ca="1" si="730"/>
        <v>-6.998640402730719E-3</v>
      </c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3"/>
    </row>
    <row r="541" spans="1:44" customFormat="1" x14ac:dyDescent="0.3">
      <c r="A541" s="53"/>
      <c r="B541" s="53"/>
      <c r="C541" s="53"/>
      <c r="D541" s="53"/>
      <c r="E541" s="53" t="s">
        <v>172</v>
      </c>
      <c r="F541" s="53">
        <f>F534</f>
        <v>0</v>
      </c>
      <c r="G541" s="56" t="e">
        <f t="shared" ref="G541:G542" ca="1" si="761">AM541</f>
        <v>#N/A</v>
      </c>
      <c r="H541" s="52" t="e">
        <f>INDEX(STATSTABLE,MATCH(F541,bpiTeams,0),MATCH(INDEX(H:H,1,1),statTitles,0))</f>
        <v>#N/A</v>
      </c>
      <c r="I541" s="52" t="e">
        <f>INDEX(STATSTABLE,MATCH(F541,bpiTeams,0),MATCH(INDEX(I:I,1,1),statTitles,0))</f>
        <v>#N/A</v>
      </c>
      <c r="J541" s="52" t="e">
        <f>INDEX(STATSTABLE,MATCH(F541,bpiTeams,0),MATCH(INDEX(J:J,1,1),statTitles,0))</f>
        <v>#N/A</v>
      </c>
      <c r="K541" s="52" t="e">
        <f>INDEX(STATSTABLE,MATCH(F541,bpiTeams,0),MATCH(INDEX(K:K,1,1),statTitles,0))</f>
        <v>#N/A</v>
      </c>
      <c r="L541" s="52" t="e">
        <f>INDEX(STATSTABLE,MATCH(F541,bpiTeams,0),MATCH(INDEX(L:L,1,1),statTitles,0))</f>
        <v>#N/A</v>
      </c>
      <c r="M541" s="52" t="e">
        <f>INDEX(STATSTABLE,MATCH(F541,bpiTeams,0),MATCH(INDEX(M:M,1,1),statTitles,0))</f>
        <v>#N/A</v>
      </c>
      <c r="N541" s="52" t="e">
        <f>INDEX(STATSTABLE,MATCH(F541,bpiTeams,0),MATCH(INDEX(N:N,1,1),statTitles,0))</f>
        <v>#N/A</v>
      </c>
      <c r="O541" s="52" t="e">
        <f>INDEX(STATSTABLE,MATCH(F541,bpiTeams,0),MATCH(INDEX(O:O,1,1),statTitles,0))</f>
        <v>#N/A</v>
      </c>
      <c r="P541" s="52" t="e">
        <f>INDEX(STATSTABLE,MATCH(F541,bpiTeams,0),MATCH(INDEX(P:P,1,1),statTitles,0))</f>
        <v>#N/A</v>
      </c>
      <c r="Q541" s="52" t="e">
        <f>INDEX(STATSTABLE,MATCH(F541,bpiTeams,0),MATCH(INDEX(Q:Q,1,1),statTitles,0))</f>
        <v>#N/A</v>
      </c>
      <c r="R541" s="52" t="e">
        <f>INDEX(STATSTABLE,MATCH(F541,bpiTeams,0),MATCH(INDEX(R:R,1,1),statTitles,0))</f>
        <v>#N/A</v>
      </c>
      <c r="S541" s="52" t="e">
        <f>INDEX(STATSTABLE,MATCH(F541,bpiTeams,0),MATCH(INDEX(S:S,1,1),statTitles,0))</f>
        <v>#N/A</v>
      </c>
      <c r="T541" s="52" t="e">
        <f>INDEX(STATSTABLE,MATCH(F541,bpiTeams,0),MATCH(INDEX(T:T,1,1),statTitles,0))</f>
        <v>#N/A</v>
      </c>
      <c r="U541" s="52" t="e">
        <f>INDEX(STATSTABLE,MATCH(F541,bpiTeams,0),MATCH(INDEX(U:U,1,1),statTitles,0))</f>
        <v>#N/A</v>
      </c>
      <c r="V541" s="52" t="e">
        <f>INDEX(STATSTABLE,MATCH(F541,bpiTeams,0),MATCH(INDEX(V:V,1,1),statTitles,0))</f>
        <v>#N/A</v>
      </c>
      <c r="W541" s="52" t="e">
        <f>INDEX(STATSTABLE,MATCH(F541,bpiTeams,0),MATCH(INDEX(W:W,1,1),statTitles,0))</f>
        <v>#N/A</v>
      </c>
      <c r="X541" s="52" t="e">
        <f>INDEX(STATSTABLE,MATCH(F541,bpiTeams,0),MATCH(INDEX(X:X,1,1),statTitles,0))</f>
        <v>#N/A</v>
      </c>
      <c r="Y541" s="52" t="e">
        <f>INDEX(STATSTABLE,MATCH(F541,bpiTeams,0),MATCH(INDEX(Y:Y,1,1),statTitles,0))</f>
        <v>#N/A</v>
      </c>
      <c r="Z541" s="52" t="e">
        <f>INDEX(STATSTABLE,MATCH(F541,bpiTeams,0),MATCH(INDEX(Z:Z,1,1),statTitles,0))</f>
        <v>#N/A</v>
      </c>
      <c r="AA541" s="55" t="e">
        <f t="shared" ref="AA541:AA542" si="762">(K541-(R541*S541)/100-3*(M541*N541)/100)/2</f>
        <v>#N/A</v>
      </c>
      <c r="AB541" s="55" t="e">
        <f t="shared" ref="AB541:AB542" si="763">SUM(AA541,(M541*N541/100))/(I541/100)</f>
        <v>#N/A</v>
      </c>
      <c r="AC541" s="55" t="e">
        <f t="shared" ref="AC541" si="764">X541*0.5+X542*0.5</f>
        <v>#N/A</v>
      </c>
      <c r="AD541" s="55" t="e">
        <f t="shared" ref="AD541:AD542" si="765">M541/AB541</f>
        <v>#N/A</v>
      </c>
      <c r="AE541" s="336" t="e">
        <f t="shared" ref="AE541:AE542" si="766">AA541/(AB541-M541)</f>
        <v>#N/A</v>
      </c>
      <c r="AF541" s="223" t="e">
        <f ca="1">INDEX(FGA_COEFFS,1,1)+AC541*INDEX(FGA_COEFFS,1,2)+AB541*INDEX(FGA_COEFFS,1,3)+U541*INDEX(FGA_COEFFS,1,4)+T542*INDEX(FGA_COEFFS,1,5)+V541*INDEX(FGA_COEFFS,1,6)+W542*INDEX(FGA_COEFFS,1,7)+P542*INDEX(FGA_COEFFS,1,8)+AB545*AB546</f>
        <v>#N/A</v>
      </c>
      <c r="AG541" s="223" t="e">
        <f ca="1">INDEX(THREEPTA_COEFFS,1,1)+AF541*INDEX(THREEPTA_COEFFS,1,2)+M541*INDEX(THREEPTA_COEFFS,1,3)+AD541*INDEX(THREEPTA_COEFFS,1,4)+N541*INDEX(THREEPTA_COEFFS,1,5)+O542*INDEX(THREEPTA_COEFFS,1,6)+AC545*AC546</f>
        <v>#N/A</v>
      </c>
      <c r="AH541" s="223" t="e">
        <f ca="1">INDEX(THREEPTPCT_COEFFS,1,1)+N541*INDEX(THREEPTPCT_COEFFS,1,2)+O542*INDEX(THREEPTPCT_COEFFS,1,3)+AD545*AD546</f>
        <v>#N/A</v>
      </c>
      <c r="AI541" s="55" t="e">
        <f t="shared" ref="AI541:AI542" ca="1" si="767">AF541-AG541</f>
        <v>#N/A</v>
      </c>
      <c r="AJ541" s="223" t="e">
        <f ca="1">INDEX(TWOPTPCT_COEFFS,1,1)+AE541*INDEX(TWOPTPCT_COEFFS,1,2)+L542*INDEX(TWOPTPCT_COEFFS,1,3)+J542*INDEX(TWOPTPCT_COEFFS,1,4)+O542*INDEX(TWOPTPCT_COEFFS,1,5)+AE545*AE546</f>
        <v>#N/A</v>
      </c>
      <c r="AK541" s="223" t="e">
        <f ca="1">INDEX(FTA_COEFFS,1,1)+R541*INDEX(FTA_COEFFS,1,2)+Q542*INDEX(FTA_COEFFS,1,3)+(T541+U541)*INDEX(FTA_COEFFS,1,4)+(T542+U542)*INDEX(FTA_COEFFS,1,5)+P542*INDEX(FTA_COEFFS,1,6)+AF545*AF546</f>
        <v>#N/A</v>
      </c>
      <c r="AL541" s="223" t="e">
        <f ca="1">INDEX(FTPCT_COEFFS,1,1)+S541*INDEX(FTPCT_COEFFS,1,2)+I541*INDEX(FTPCT_COEFFS,1,3)+J542*INDEX(FTPCT_COEFFS,1,4)+AG545*AG546</f>
        <v>#N/A</v>
      </c>
      <c r="AM541" s="338" t="e">
        <f t="shared" ref="AM541:AM542" ca="1" si="768">AG541*AH541/100+AI541*AJ541+AK541*AL541/100</f>
        <v>#N/A</v>
      </c>
      <c r="AN541" s="55"/>
      <c r="AO541" s="55"/>
      <c r="AP541" s="55"/>
      <c r="AQ541" s="55"/>
      <c r="AR541" s="53"/>
    </row>
    <row r="542" spans="1:44" customFormat="1" x14ac:dyDescent="0.3">
      <c r="A542" s="53"/>
      <c r="B542" s="53"/>
      <c r="C542" s="53"/>
      <c r="D542" s="53"/>
      <c r="E542" s="53" t="s">
        <v>175</v>
      </c>
      <c r="F542" s="54" t="e">
        <f>F535</f>
        <v>#N/A</v>
      </c>
      <c r="G542" s="56" t="e">
        <f t="shared" ca="1" si="761"/>
        <v>#N/A</v>
      </c>
      <c r="H542" s="52" t="e">
        <f>INDEX(STATSTABLE,MATCH(F542,bpiTeams,0),MATCH(INDEX(H:H,1,1),statTitles,0))</f>
        <v>#N/A</v>
      </c>
      <c r="I542" s="52" t="e">
        <f>INDEX(STATSTABLE,MATCH(F542,bpiTeams,0),MATCH(INDEX(I:I,1,1),statTitles,0))</f>
        <v>#N/A</v>
      </c>
      <c r="J542" s="52" t="e">
        <f>INDEX(STATSTABLE,MATCH(F542,bpiTeams,0),MATCH(INDEX(J:J,1,1),statTitles,0))</f>
        <v>#N/A</v>
      </c>
      <c r="K542" s="52" t="e">
        <f>INDEX(STATSTABLE,MATCH(F542,bpiTeams,0),MATCH(INDEX(K:K,1,1),statTitles,0))</f>
        <v>#N/A</v>
      </c>
      <c r="L542" s="52" t="e">
        <f>INDEX(STATSTABLE,MATCH(F542,bpiTeams,0),MATCH(INDEX(L:L,1,1),statTitles,0))</f>
        <v>#N/A</v>
      </c>
      <c r="M542" s="52" t="e">
        <f>INDEX(STATSTABLE,MATCH(F542,bpiTeams,0),MATCH(INDEX(M:M,1,1),statTitles,0))</f>
        <v>#N/A</v>
      </c>
      <c r="N542" s="52" t="e">
        <f>INDEX(STATSTABLE,MATCH(F542,bpiTeams,0),MATCH(INDEX(N:N,1,1),statTitles,0))</f>
        <v>#N/A</v>
      </c>
      <c r="O542" s="52" t="e">
        <f>INDEX(STATSTABLE,MATCH(F542,bpiTeams,0),MATCH(INDEX(O:O,1,1),statTitles,0))</f>
        <v>#N/A</v>
      </c>
      <c r="P542" s="52" t="e">
        <f>INDEX(STATSTABLE,MATCH(F542,bpiTeams,0),MATCH(INDEX(P:P,1,1),statTitles,0))</f>
        <v>#N/A</v>
      </c>
      <c r="Q542" s="52" t="e">
        <f>INDEX(STATSTABLE,MATCH(F542,bpiTeams,0),MATCH(INDEX(Q:Q,1,1),statTitles,0))</f>
        <v>#N/A</v>
      </c>
      <c r="R542" s="52" t="e">
        <f>INDEX(STATSTABLE,MATCH(F542,bpiTeams,0),MATCH(INDEX(R:R,1,1),statTitles,0))</f>
        <v>#N/A</v>
      </c>
      <c r="S542" s="52" t="e">
        <f>INDEX(STATSTABLE,MATCH(F542,bpiTeams,0),MATCH(INDEX(S:S,1,1),statTitles,0))</f>
        <v>#N/A</v>
      </c>
      <c r="T542" s="52" t="e">
        <f>INDEX(STATSTABLE,MATCH(F542,bpiTeams,0),MATCH(INDEX(T:T,1,1),statTitles,0))</f>
        <v>#N/A</v>
      </c>
      <c r="U542" s="52" t="e">
        <f>INDEX(STATSTABLE,MATCH(F542,bpiTeams,0),MATCH(INDEX(U:U,1,1),statTitles,0))</f>
        <v>#N/A</v>
      </c>
      <c r="V542" s="52" t="e">
        <f>INDEX(STATSTABLE,MATCH(F542,bpiTeams,0),MATCH(INDEX(V:V,1,1),statTitles,0))</f>
        <v>#N/A</v>
      </c>
      <c r="W542" s="52" t="e">
        <f>INDEX(STATSTABLE,MATCH(F542,bpiTeams,0),MATCH(INDEX(W:W,1,1),statTitles,0))</f>
        <v>#N/A</v>
      </c>
      <c r="X542" s="52" t="e">
        <f>INDEX(STATSTABLE,MATCH(F542,bpiTeams,0),MATCH(INDEX(X:X,1,1),statTitles,0))</f>
        <v>#N/A</v>
      </c>
      <c r="Y542" s="52" t="e">
        <f>INDEX(STATSTABLE,MATCH(F542,bpiTeams,0),MATCH(INDEX(Y:Y,1,1),statTitles,0))</f>
        <v>#N/A</v>
      </c>
      <c r="Z542" s="52" t="e">
        <f>INDEX(STATSTABLE,MATCH(F542,bpiTeams,0),MATCH(INDEX(Z:Z,1,1),statTitles,0))</f>
        <v>#N/A</v>
      </c>
      <c r="AA542" s="55" t="e">
        <f t="shared" si="762"/>
        <v>#N/A</v>
      </c>
      <c r="AB542" s="55" t="e">
        <f t="shared" si="763"/>
        <v>#N/A</v>
      </c>
      <c r="AC542" s="55" t="e">
        <f t="shared" ref="AC542" si="769">AC541</f>
        <v>#N/A</v>
      </c>
      <c r="AD542" s="55" t="e">
        <f t="shared" si="765"/>
        <v>#N/A</v>
      </c>
      <c r="AE542" s="336" t="e">
        <f t="shared" si="766"/>
        <v>#N/A</v>
      </c>
      <c r="AF542" s="223" t="e">
        <f ca="1">INDEX(FGA_COEFFS,1,1)+AC542*INDEX(FGA_COEFFS,1,2)+AB542*INDEX(FGA_COEFFS,1,3)+U542*INDEX(FGA_COEFFS,1,4)+T541*INDEX(FGA_COEFFS,1,5)+V542*INDEX(FGA_COEFFS,1,6)+W541*INDEX(FGA_COEFFS,1,7)+P541*INDEX(FGA_COEFFS,1,8)+AB545*AB547</f>
        <v>#N/A</v>
      </c>
      <c r="AG542" s="223" t="e">
        <f ca="1">INDEX(THREEPTA_COEFFS,1,1)+AF542*INDEX(THREEPTA_COEFFS,1,2)+M542*INDEX(THREEPTA_COEFFS,1,3)+AD542*INDEX(THREEPTA_COEFFS,1,4)+N542*INDEX(THREEPTA_COEFFS,1,5)+O541*INDEX(THREEPTA_COEFFS,1,6)+AC545*AC547</f>
        <v>#N/A</v>
      </c>
      <c r="AH542" s="223" t="e">
        <f ca="1">INDEX(THREEPTPCT_COEFFS,1,1)+N542*INDEX(THREEPTPCT_COEFFS,1,2)+O541*INDEX(THREEPTPCT_COEFFS,1,3)+AD545*AD547</f>
        <v>#N/A</v>
      </c>
      <c r="AI542" s="55" t="e">
        <f t="shared" ca="1" si="767"/>
        <v>#N/A</v>
      </c>
      <c r="AJ542" s="223" t="e">
        <f ca="1">INDEX(TWOPTPCT_COEFFS,1,1)+AE542*INDEX(TWOPTPCT_COEFFS,1,2)+L541*INDEX(TWOPTPCT_COEFFS,1,3)+J541*INDEX(TWOPTPCT_COEFFS,1,4)+O541*INDEX(TWOPTPCT_COEFFS,1,5)+AE545*AE547</f>
        <v>#N/A</v>
      </c>
      <c r="AK542" s="223" t="e">
        <f ca="1">INDEX(FTA_COEFFS,1,1)+R542*INDEX(FTA_COEFFS,1,2)+Q541*INDEX(FTA_COEFFS,1,3)+(T542+U542)*INDEX(FTA_COEFFS,1,4)+(T541+U541)*INDEX(FTA_COEFFS,1,5)+P541*INDEX(FTA_COEFFS,1,6)+AF545*AF547</f>
        <v>#N/A</v>
      </c>
      <c r="AL542" s="223" t="e">
        <f ca="1">INDEX(FTPCT_COEFFS,1,1)+S542*INDEX(FTPCT_COEFFS,1,2)+I542*INDEX(FTPCT_COEFFS,1,3)+J541*INDEX(FTPCT_COEFFS,1,4)+AG545*AG547</f>
        <v>#N/A</v>
      </c>
      <c r="AM542" s="338" t="e">
        <f t="shared" ca="1" si="768"/>
        <v>#N/A</v>
      </c>
      <c r="AN542" s="55"/>
      <c r="AO542" s="55"/>
      <c r="AP542" s="55"/>
      <c r="AQ542" s="55"/>
      <c r="AR542" s="53"/>
    </row>
    <row r="543" spans="1:44" customFormat="1" x14ac:dyDescent="0.3">
      <c r="A543" s="53"/>
      <c r="B543" s="53"/>
      <c r="C543" s="53"/>
      <c r="D543" s="53"/>
      <c r="E543" s="64" t="e">
        <f ca="1">IF(G542&gt;G541,F542,F541)</f>
        <v>#N/A</v>
      </c>
      <c r="F543" s="53"/>
      <c r="G543" s="56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5"/>
      <c r="AB543" s="55"/>
      <c r="AC543" s="55"/>
      <c r="AD543" s="55"/>
      <c r="AE543" s="55"/>
      <c r="AF543" s="337"/>
      <c r="AG543" s="337"/>
      <c r="AH543" s="337"/>
      <c r="AI543" s="337"/>
      <c r="AJ543" s="337"/>
      <c r="AK543" s="337"/>
      <c r="AL543" s="337"/>
      <c r="AM543" s="337"/>
      <c r="AN543" s="55"/>
      <c r="AO543" s="55"/>
      <c r="AP543" s="55"/>
      <c r="AQ543" s="55"/>
      <c r="AR543" s="53"/>
    </row>
    <row r="544" spans="1:44" customFormat="1" x14ac:dyDescent="0.3">
      <c r="A544" s="53"/>
      <c r="B544" s="53"/>
      <c r="C544" s="53"/>
      <c r="D544" s="53"/>
      <c r="E544" s="53"/>
      <c r="F544" s="53"/>
      <c r="G544" s="166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4" t="s">
        <v>1305</v>
      </c>
      <c r="AB544" s="54" t="s">
        <v>128</v>
      </c>
      <c r="AC544" s="54" t="s">
        <v>157</v>
      </c>
      <c r="AD544" s="54" t="s">
        <v>151</v>
      </c>
      <c r="AE544" s="54" t="s">
        <v>1327</v>
      </c>
      <c r="AF544" s="54" t="s">
        <v>129</v>
      </c>
      <c r="AG544" s="54" t="s">
        <v>116</v>
      </c>
      <c r="AH544" s="54"/>
      <c r="AI544" s="54"/>
      <c r="AJ544" s="54"/>
      <c r="AK544" s="54"/>
      <c r="AL544" s="54"/>
      <c r="AM544" s="54"/>
      <c r="AN544" s="53"/>
      <c r="AO544" s="53"/>
      <c r="AP544" s="53"/>
      <c r="AQ544" s="53"/>
      <c r="AR544" s="53"/>
    </row>
    <row r="545" spans="1:44" customFormat="1" x14ac:dyDescent="0.3">
      <c r="A545" s="53"/>
      <c r="B545" s="53"/>
      <c r="C545" s="53"/>
      <c r="D545" s="53" t="e">
        <f ca="1">IF(G541&gt;(G542+(W541-W542)/2),1,IF(G542&gt;(G541+(W542-W541)/2),0,"Close"))</f>
        <v>#N/A</v>
      </c>
      <c r="E545" s="53"/>
      <c r="F545" s="53"/>
      <c r="G545" s="166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4"/>
      <c r="AB545" s="54">
        <f>Formulas!A545</f>
        <v>0</v>
      </c>
      <c r="AC545" s="54">
        <f>Formulas!A552</f>
        <v>0</v>
      </c>
      <c r="AD545" s="54">
        <f>Formulas!A559</f>
        <v>0</v>
      </c>
      <c r="AE545" s="54">
        <f>Formulas!A566</f>
        <v>0</v>
      </c>
      <c r="AF545" s="54">
        <f>Formulas!A573</f>
        <v>0</v>
      </c>
      <c r="AG545" s="54">
        <f>Formulas!A580</f>
        <v>0</v>
      </c>
      <c r="AH545" s="54"/>
      <c r="AI545" s="336"/>
      <c r="AJ545" s="336"/>
      <c r="AK545" s="336"/>
      <c r="AL545" s="54"/>
      <c r="AM545" s="54"/>
      <c r="AN545" s="53"/>
      <c r="AO545" s="53"/>
      <c r="AP545" s="53"/>
      <c r="AQ545" s="53"/>
      <c r="AR545" s="53"/>
    </row>
    <row r="546" spans="1:44" customFormat="1" x14ac:dyDescent="0.3">
      <c r="A546" s="53"/>
      <c r="B546" s="53"/>
      <c r="C546" s="53"/>
      <c r="D546" s="53"/>
      <c r="E546" s="53"/>
      <c r="F546" s="53"/>
      <c r="G546" s="166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336"/>
      <c r="AB546" s="336">
        <f t="shared" ref="AB546:AB547" ca="1" si="770">1.5*RAND()^2*IF(RAND()&gt;0.5,1,-1)</f>
        <v>0.24116657705108607</v>
      </c>
      <c r="AC546" s="336">
        <f t="shared" ca="1" si="730"/>
        <v>0.43739549290539104</v>
      </c>
      <c r="AD546" s="336">
        <f t="shared" ca="1" si="730"/>
        <v>0.19499107723243264</v>
      </c>
      <c r="AE546" s="336">
        <f t="shared" ca="1" si="730"/>
        <v>-0.75947977300020808</v>
      </c>
      <c r="AF546" s="336">
        <f t="shared" ca="1" si="730"/>
        <v>-0.78786530935937127</v>
      </c>
      <c r="AG546" s="336">
        <f t="shared" ca="1" si="730"/>
        <v>0.21665956580270379</v>
      </c>
      <c r="AH546" s="336"/>
      <c r="AI546" s="336"/>
      <c r="AJ546" s="336"/>
      <c r="AK546" s="336"/>
      <c r="AL546" s="54"/>
      <c r="AM546" s="54"/>
      <c r="AN546" s="53"/>
      <c r="AO546" s="55"/>
      <c r="AP546" s="55"/>
      <c r="AQ546" s="55"/>
      <c r="AR546" s="53"/>
    </row>
    <row r="547" spans="1:44" customFormat="1" x14ac:dyDescent="0.3">
      <c r="A547" s="53"/>
      <c r="B547" s="53"/>
      <c r="C547" s="53"/>
      <c r="D547" s="53"/>
      <c r="E547" s="53"/>
      <c r="F547" s="54"/>
      <c r="G547" s="165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3"/>
      <c r="AB547" s="336">
        <f t="shared" ca="1" si="770"/>
        <v>-0.52807167852535575</v>
      </c>
      <c r="AC547" s="336">
        <f t="shared" ca="1" si="730"/>
        <v>-0.18137689540024812</v>
      </c>
      <c r="AD547" s="336">
        <f t="shared" ca="1" si="730"/>
        <v>0.10019776022399857</v>
      </c>
      <c r="AE547" s="336">
        <f t="shared" ca="1" si="730"/>
        <v>0.21309048382799733</v>
      </c>
      <c r="AF547" s="336">
        <f t="shared" ca="1" si="730"/>
        <v>-1.7304315040400992E-2</v>
      </c>
      <c r="AG547" s="336">
        <f t="shared" ca="1" si="730"/>
        <v>-8.8260241877758227E-3</v>
      </c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3"/>
    </row>
    <row r="548" spans="1:44" customFormat="1" x14ac:dyDescent="0.3">
      <c r="A548" s="53"/>
      <c r="B548" s="53"/>
      <c r="C548" s="53"/>
      <c r="D548" s="53"/>
      <c r="E548" s="53" t="s">
        <v>172</v>
      </c>
      <c r="F548" s="53">
        <f>F541</f>
        <v>0</v>
      </c>
      <c r="G548" s="56" t="e">
        <f t="shared" ref="G548:G549" ca="1" si="771">AM548</f>
        <v>#N/A</v>
      </c>
      <c r="H548" s="52" t="e">
        <f>INDEX(STATSTABLE,MATCH(F548,bpiTeams,0),MATCH(INDEX(H:H,1,1),statTitles,0))</f>
        <v>#N/A</v>
      </c>
      <c r="I548" s="52" t="e">
        <f>INDEX(STATSTABLE,MATCH(F548,bpiTeams,0),MATCH(INDEX(I:I,1,1),statTitles,0))</f>
        <v>#N/A</v>
      </c>
      <c r="J548" s="52" t="e">
        <f>INDEX(STATSTABLE,MATCH(F548,bpiTeams,0),MATCH(INDEX(J:J,1,1),statTitles,0))</f>
        <v>#N/A</v>
      </c>
      <c r="K548" s="52" t="e">
        <f>INDEX(STATSTABLE,MATCH(F548,bpiTeams,0),MATCH(INDEX(K:K,1,1),statTitles,0))</f>
        <v>#N/A</v>
      </c>
      <c r="L548" s="52" t="e">
        <f>INDEX(STATSTABLE,MATCH(F548,bpiTeams,0),MATCH(INDEX(L:L,1,1),statTitles,0))</f>
        <v>#N/A</v>
      </c>
      <c r="M548" s="52" t="e">
        <f>INDEX(STATSTABLE,MATCH(F548,bpiTeams,0),MATCH(INDEX(M:M,1,1),statTitles,0))</f>
        <v>#N/A</v>
      </c>
      <c r="N548" s="52" t="e">
        <f>INDEX(STATSTABLE,MATCH(F548,bpiTeams,0),MATCH(INDEX(N:N,1,1),statTitles,0))</f>
        <v>#N/A</v>
      </c>
      <c r="O548" s="52" t="e">
        <f>INDEX(STATSTABLE,MATCH(F548,bpiTeams,0),MATCH(INDEX(O:O,1,1),statTitles,0))</f>
        <v>#N/A</v>
      </c>
      <c r="P548" s="52" t="e">
        <f>INDEX(STATSTABLE,MATCH(F548,bpiTeams,0),MATCH(INDEX(P:P,1,1),statTitles,0))</f>
        <v>#N/A</v>
      </c>
      <c r="Q548" s="52" t="e">
        <f>INDEX(STATSTABLE,MATCH(F548,bpiTeams,0),MATCH(INDEX(Q:Q,1,1),statTitles,0))</f>
        <v>#N/A</v>
      </c>
      <c r="R548" s="52" t="e">
        <f>INDEX(STATSTABLE,MATCH(F548,bpiTeams,0),MATCH(INDEX(R:R,1,1),statTitles,0))</f>
        <v>#N/A</v>
      </c>
      <c r="S548" s="52" t="e">
        <f>INDEX(STATSTABLE,MATCH(F548,bpiTeams,0),MATCH(INDEX(S:S,1,1),statTitles,0))</f>
        <v>#N/A</v>
      </c>
      <c r="T548" s="52" t="e">
        <f>INDEX(STATSTABLE,MATCH(F548,bpiTeams,0),MATCH(INDEX(T:T,1,1),statTitles,0))</f>
        <v>#N/A</v>
      </c>
      <c r="U548" s="52" t="e">
        <f>INDEX(STATSTABLE,MATCH(F548,bpiTeams,0),MATCH(INDEX(U:U,1,1),statTitles,0))</f>
        <v>#N/A</v>
      </c>
      <c r="V548" s="52" t="e">
        <f>INDEX(STATSTABLE,MATCH(F548,bpiTeams,0),MATCH(INDEX(V:V,1,1),statTitles,0))</f>
        <v>#N/A</v>
      </c>
      <c r="W548" s="52" t="e">
        <f>INDEX(STATSTABLE,MATCH(F548,bpiTeams,0),MATCH(INDEX(W:W,1,1),statTitles,0))</f>
        <v>#N/A</v>
      </c>
      <c r="X548" s="52" t="e">
        <f>INDEX(STATSTABLE,MATCH(F548,bpiTeams,0),MATCH(INDEX(X:X,1,1),statTitles,0))</f>
        <v>#N/A</v>
      </c>
      <c r="Y548" s="52" t="e">
        <f>INDEX(STATSTABLE,MATCH(F548,bpiTeams,0),MATCH(INDEX(Y:Y,1,1),statTitles,0))</f>
        <v>#N/A</v>
      </c>
      <c r="Z548" s="52" t="e">
        <f>INDEX(STATSTABLE,MATCH(F548,bpiTeams,0),MATCH(INDEX(Z:Z,1,1),statTitles,0))</f>
        <v>#N/A</v>
      </c>
      <c r="AA548" s="55" t="e">
        <f t="shared" ref="AA548:AA549" si="772">(K548-(R548*S548)/100-3*(M548*N548)/100)/2</f>
        <v>#N/A</v>
      </c>
      <c r="AB548" s="55" t="e">
        <f t="shared" ref="AB548:AB549" si="773">SUM(AA548,(M548*N548/100))/(I548/100)</f>
        <v>#N/A</v>
      </c>
      <c r="AC548" s="55" t="e">
        <f t="shared" ref="AC548" si="774">X548*0.5+X549*0.5</f>
        <v>#N/A</v>
      </c>
      <c r="AD548" s="55" t="e">
        <f t="shared" ref="AD548:AD549" si="775">M548/AB548</f>
        <v>#N/A</v>
      </c>
      <c r="AE548" s="336" t="e">
        <f t="shared" ref="AE548:AE549" si="776">AA548/(AB548-M548)</f>
        <v>#N/A</v>
      </c>
      <c r="AF548" s="223" t="e">
        <f ca="1">INDEX(FGA_COEFFS,1,1)+AC548*INDEX(FGA_COEFFS,1,2)+AB548*INDEX(FGA_COEFFS,1,3)+U548*INDEX(FGA_COEFFS,1,4)+T549*INDEX(FGA_COEFFS,1,5)+V548*INDEX(FGA_COEFFS,1,6)+W549*INDEX(FGA_COEFFS,1,7)+P549*INDEX(FGA_COEFFS,1,8)+AB552*AB553</f>
        <v>#N/A</v>
      </c>
      <c r="AG548" s="223" t="e">
        <f ca="1">INDEX(THREEPTA_COEFFS,1,1)+AF548*INDEX(THREEPTA_COEFFS,1,2)+M548*INDEX(THREEPTA_COEFFS,1,3)+AD548*INDEX(THREEPTA_COEFFS,1,4)+N548*INDEX(THREEPTA_COEFFS,1,5)+O549*INDEX(THREEPTA_COEFFS,1,6)+AC552*AC553</f>
        <v>#N/A</v>
      </c>
      <c r="AH548" s="223" t="e">
        <f ca="1">INDEX(THREEPTPCT_COEFFS,1,1)+N548*INDEX(THREEPTPCT_COEFFS,1,2)+O549*INDEX(THREEPTPCT_COEFFS,1,3)+AD552*AD553</f>
        <v>#N/A</v>
      </c>
      <c r="AI548" s="55" t="e">
        <f t="shared" ref="AI548:AI549" ca="1" si="777">AF548-AG548</f>
        <v>#N/A</v>
      </c>
      <c r="AJ548" s="223" t="e">
        <f ca="1">INDEX(TWOPTPCT_COEFFS,1,1)+AE548*INDEX(TWOPTPCT_COEFFS,1,2)+L549*INDEX(TWOPTPCT_COEFFS,1,3)+J549*INDEX(TWOPTPCT_COEFFS,1,4)+O549*INDEX(TWOPTPCT_COEFFS,1,5)+AE552*AE553</f>
        <v>#N/A</v>
      </c>
      <c r="AK548" s="223" t="e">
        <f ca="1">INDEX(FTA_COEFFS,1,1)+R548*INDEX(FTA_COEFFS,1,2)+Q549*INDEX(FTA_COEFFS,1,3)+(T548+U548)*INDEX(FTA_COEFFS,1,4)+(T549+U549)*INDEX(FTA_COEFFS,1,5)+P549*INDEX(FTA_COEFFS,1,6)+AF552*AF553</f>
        <v>#N/A</v>
      </c>
      <c r="AL548" s="223" t="e">
        <f ca="1">INDEX(FTPCT_COEFFS,1,1)+S548*INDEX(FTPCT_COEFFS,1,2)+I548*INDEX(FTPCT_COEFFS,1,3)+J549*INDEX(FTPCT_COEFFS,1,4)+AG552*AG553</f>
        <v>#N/A</v>
      </c>
      <c r="AM548" s="338" t="e">
        <f t="shared" ref="AM548:AM549" ca="1" si="778">AG548*AH548/100+AI548*AJ548+AK548*AL548/100</f>
        <v>#N/A</v>
      </c>
      <c r="AN548" s="55"/>
      <c r="AO548" s="55"/>
      <c r="AP548" s="55"/>
      <c r="AQ548" s="55"/>
      <c r="AR548" s="53"/>
    </row>
    <row r="549" spans="1:44" customFormat="1" x14ac:dyDescent="0.3">
      <c r="A549" s="53"/>
      <c r="B549" s="53"/>
      <c r="C549" s="53"/>
      <c r="D549" s="53"/>
      <c r="E549" s="53" t="s">
        <v>175</v>
      </c>
      <c r="F549" s="54" t="e">
        <f>F542</f>
        <v>#N/A</v>
      </c>
      <c r="G549" s="56" t="e">
        <f t="shared" ca="1" si="771"/>
        <v>#N/A</v>
      </c>
      <c r="H549" s="52" t="e">
        <f>INDEX(STATSTABLE,MATCH(F549,bpiTeams,0),MATCH(INDEX(H:H,1,1),statTitles,0))</f>
        <v>#N/A</v>
      </c>
      <c r="I549" s="52" t="e">
        <f>INDEX(STATSTABLE,MATCH(F549,bpiTeams,0),MATCH(INDEX(I:I,1,1),statTitles,0))</f>
        <v>#N/A</v>
      </c>
      <c r="J549" s="52" t="e">
        <f>INDEX(STATSTABLE,MATCH(F549,bpiTeams,0),MATCH(INDEX(J:J,1,1),statTitles,0))</f>
        <v>#N/A</v>
      </c>
      <c r="K549" s="52" t="e">
        <f>INDEX(STATSTABLE,MATCH(F549,bpiTeams,0),MATCH(INDEX(K:K,1,1),statTitles,0))</f>
        <v>#N/A</v>
      </c>
      <c r="L549" s="52" t="e">
        <f>INDEX(STATSTABLE,MATCH(F549,bpiTeams,0),MATCH(INDEX(L:L,1,1),statTitles,0))</f>
        <v>#N/A</v>
      </c>
      <c r="M549" s="52" t="e">
        <f>INDEX(STATSTABLE,MATCH(F549,bpiTeams,0),MATCH(INDEX(M:M,1,1),statTitles,0))</f>
        <v>#N/A</v>
      </c>
      <c r="N549" s="52" t="e">
        <f>INDEX(STATSTABLE,MATCH(F549,bpiTeams,0),MATCH(INDEX(N:N,1,1),statTitles,0))</f>
        <v>#N/A</v>
      </c>
      <c r="O549" s="52" t="e">
        <f>INDEX(STATSTABLE,MATCH(F549,bpiTeams,0),MATCH(INDEX(O:O,1,1),statTitles,0))</f>
        <v>#N/A</v>
      </c>
      <c r="P549" s="52" t="e">
        <f>INDEX(STATSTABLE,MATCH(F549,bpiTeams,0),MATCH(INDEX(P:P,1,1),statTitles,0))</f>
        <v>#N/A</v>
      </c>
      <c r="Q549" s="52" t="e">
        <f>INDEX(STATSTABLE,MATCH(F549,bpiTeams,0),MATCH(INDEX(Q:Q,1,1),statTitles,0))</f>
        <v>#N/A</v>
      </c>
      <c r="R549" s="52" t="e">
        <f>INDEX(STATSTABLE,MATCH(F549,bpiTeams,0),MATCH(INDEX(R:R,1,1),statTitles,0))</f>
        <v>#N/A</v>
      </c>
      <c r="S549" s="52" t="e">
        <f>INDEX(STATSTABLE,MATCH(F549,bpiTeams,0),MATCH(INDEX(S:S,1,1),statTitles,0))</f>
        <v>#N/A</v>
      </c>
      <c r="T549" s="52" t="e">
        <f>INDEX(STATSTABLE,MATCH(F549,bpiTeams,0),MATCH(INDEX(T:T,1,1),statTitles,0))</f>
        <v>#N/A</v>
      </c>
      <c r="U549" s="52" t="e">
        <f>INDEX(STATSTABLE,MATCH(F549,bpiTeams,0),MATCH(INDEX(U:U,1,1),statTitles,0))</f>
        <v>#N/A</v>
      </c>
      <c r="V549" s="52" t="e">
        <f>INDEX(STATSTABLE,MATCH(F549,bpiTeams,0),MATCH(INDEX(V:V,1,1),statTitles,0))</f>
        <v>#N/A</v>
      </c>
      <c r="W549" s="52" t="e">
        <f>INDEX(STATSTABLE,MATCH(F549,bpiTeams,0),MATCH(INDEX(W:W,1,1),statTitles,0))</f>
        <v>#N/A</v>
      </c>
      <c r="X549" s="52" t="e">
        <f>INDEX(STATSTABLE,MATCH(F549,bpiTeams,0),MATCH(INDEX(X:X,1,1),statTitles,0))</f>
        <v>#N/A</v>
      </c>
      <c r="Y549" s="52" t="e">
        <f>INDEX(STATSTABLE,MATCH(F549,bpiTeams,0),MATCH(INDEX(Y:Y,1,1),statTitles,0))</f>
        <v>#N/A</v>
      </c>
      <c r="Z549" s="52" t="e">
        <f>INDEX(STATSTABLE,MATCH(F549,bpiTeams,0),MATCH(INDEX(Z:Z,1,1),statTitles,0))</f>
        <v>#N/A</v>
      </c>
      <c r="AA549" s="55" t="e">
        <f t="shared" si="772"/>
        <v>#N/A</v>
      </c>
      <c r="AB549" s="55" t="e">
        <f t="shared" si="773"/>
        <v>#N/A</v>
      </c>
      <c r="AC549" s="55" t="e">
        <f t="shared" ref="AC549" si="779">AC548</f>
        <v>#N/A</v>
      </c>
      <c r="AD549" s="55" t="e">
        <f t="shared" si="775"/>
        <v>#N/A</v>
      </c>
      <c r="AE549" s="336" t="e">
        <f t="shared" si="776"/>
        <v>#N/A</v>
      </c>
      <c r="AF549" s="223" t="e">
        <f ca="1">INDEX(FGA_COEFFS,1,1)+AC549*INDEX(FGA_COEFFS,1,2)+AB549*INDEX(FGA_COEFFS,1,3)+U549*INDEX(FGA_COEFFS,1,4)+T548*INDEX(FGA_COEFFS,1,5)+V549*INDEX(FGA_COEFFS,1,6)+W548*INDEX(FGA_COEFFS,1,7)+P548*INDEX(FGA_COEFFS,1,8)+AB552*AB554</f>
        <v>#N/A</v>
      </c>
      <c r="AG549" s="223" t="e">
        <f ca="1">INDEX(THREEPTA_COEFFS,1,1)+AF549*INDEX(THREEPTA_COEFFS,1,2)+M549*INDEX(THREEPTA_COEFFS,1,3)+AD549*INDEX(THREEPTA_COEFFS,1,4)+N549*INDEX(THREEPTA_COEFFS,1,5)+O548*INDEX(THREEPTA_COEFFS,1,6)+AC552*AC554</f>
        <v>#N/A</v>
      </c>
      <c r="AH549" s="223" t="e">
        <f ca="1">INDEX(THREEPTPCT_COEFFS,1,1)+N549*INDEX(THREEPTPCT_COEFFS,1,2)+O548*INDEX(THREEPTPCT_COEFFS,1,3)+AD552*AD554</f>
        <v>#N/A</v>
      </c>
      <c r="AI549" s="55" t="e">
        <f t="shared" ca="1" si="777"/>
        <v>#N/A</v>
      </c>
      <c r="AJ549" s="223" t="e">
        <f ca="1">INDEX(TWOPTPCT_COEFFS,1,1)+AE549*INDEX(TWOPTPCT_COEFFS,1,2)+L548*INDEX(TWOPTPCT_COEFFS,1,3)+J548*INDEX(TWOPTPCT_COEFFS,1,4)+O548*INDEX(TWOPTPCT_COEFFS,1,5)+AE552*AE554</f>
        <v>#N/A</v>
      </c>
      <c r="AK549" s="223" t="e">
        <f ca="1">INDEX(FTA_COEFFS,1,1)+R549*INDEX(FTA_COEFFS,1,2)+Q548*INDEX(FTA_COEFFS,1,3)+(T549+U549)*INDEX(FTA_COEFFS,1,4)+(T548+U548)*INDEX(FTA_COEFFS,1,5)+P548*INDEX(FTA_COEFFS,1,6)+AF552*AF554</f>
        <v>#N/A</v>
      </c>
      <c r="AL549" s="223" t="e">
        <f ca="1">INDEX(FTPCT_COEFFS,1,1)+S549*INDEX(FTPCT_COEFFS,1,2)+I549*INDEX(FTPCT_COEFFS,1,3)+J548*INDEX(FTPCT_COEFFS,1,4)+AG552*AG554</f>
        <v>#N/A</v>
      </c>
      <c r="AM549" s="338" t="e">
        <f t="shared" ca="1" si="778"/>
        <v>#N/A</v>
      </c>
      <c r="AN549" s="55"/>
      <c r="AO549" s="55"/>
      <c r="AP549" s="55"/>
      <c r="AQ549" s="55"/>
      <c r="AR549" s="53"/>
    </row>
    <row r="550" spans="1:44" customFormat="1" x14ac:dyDescent="0.3">
      <c r="A550" s="53"/>
      <c r="B550" s="53"/>
      <c r="C550" s="53"/>
      <c r="D550" s="53"/>
      <c r="E550" s="64" t="e">
        <f ca="1">IF(G549&gt;G548,F549,F548)</f>
        <v>#N/A</v>
      </c>
      <c r="F550" s="53"/>
      <c r="G550" s="56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5"/>
      <c r="AB550" s="55"/>
      <c r="AC550" s="55"/>
      <c r="AD550" s="55"/>
      <c r="AE550" s="55"/>
      <c r="AF550" s="337"/>
      <c r="AG550" s="337"/>
      <c r="AH550" s="337"/>
      <c r="AI550" s="337"/>
      <c r="AJ550" s="337"/>
      <c r="AK550" s="337"/>
      <c r="AL550" s="337"/>
      <c r="AM550" s="337"/>
      <c r="AN550" s="55"/>
      <c r="AO550" s="55"/>
      <c r="AP550" s="55"/>
      <c r="AQ550" s="55"/>
      <c r="AR550" s="53"/>
    </row>
    <row r="551" spans="1:44" customFormat="1" x14ac:dyDescent="0.3">
      <c r="A551" s="53"/>
      <c r="B551" s="53"/>
      <c r="C551" s="53"/>
      <c r="D551" s="53"/>
      <c r="E551" s="53"/>
      <c r="F551" s="53"/>
      <c r="G551" s="166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4" t="s">
        <v>1305</v>
      </c>
      <c r="AB551" s="54" t="s">
        <v>128</v>
      </c>
      <c r="AC551" s="54" t="s">
        <v>157</v>
      </c>
      <c r="AD551" s="54" t="s">
        <v>151</v>
      </c>
      <c r="AE551" s="54" t="s">
        <v>1327</v>
      </c>
      <c r="AF551" s="54" t="s">
        <v>129</v>
      </c>
      <c r="AG551" s="54" t="s">
        <v>116</v>
      </c>
      <c r="AH551" s="54"/>
      <c r="AI551" s="54"/>
      <c r="AJ551" s="54"/>
      <c r="AK551" s="54"/>
      <c r="AL551" s="54"/>
      <c r="AM551" s="54"/>
      <c r="AN551" s="53"/>
      <c r="AO551" s="53"/>
      <c r="AP551" s="53"/>
      <c r="AQ551" s="53"/>
      <c r="AR551" s="53"/>
    </row>
    <row r="552" spans="1:44" customFormat="1" x14ac:dyDescent="0.3">
      <c r="A552" s="53"/>
      <c r="B552" s="53"/>
      <c r="C552" s="53"/>
      <c r="D552" s="53" t="e">
        <f ca="1">IF(G548&gt;(G549+(W548-W549)/2),1,IF(G549&gt;(G548+(W549-W548)/2),0,"Close"))</f>
        <v>#N/A</v>
      </c>
      <c r="E552" s="53"/>
      <c r="F552" s="53"/>
      <c r="G552" s="166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4"/>
      <c r="AB552" s="54">
        <f>Formulas!A552</f>
        <v>0</v>
      </c>
      <c r="AC552" s="54">
        <f>Formulas!A559</f>
        <v>0</v>
      </c>
      <c r="AD552" s="54">
        <f>Formulas!A566</f>
        <v>0</v>
      </c>
      <c r="AE552" s="54">
        <f>Formulas!A573</f>
        <v>0</v>
      </c>
      <c r="AF552" s="54">
        <f>Formulas!A580</f>
        <v>0</v>
      </c>
      <c r="AG552" s="54">
        <f>Formulas!A587</f>
        <v>0</v>
      </c>
      <c r="AH552" s="54"/>
      <c r="AI552" s="336"/>
      <c r="AJ552" s="336"/>
      <c r="AK552" s="336"/>
      <c r="AL552" s="54"/>
      <c r="AM552" s="54"/>
      <c r="AN552" s="53"/>
      <c r="AO552" s="53"/>
      <c r="AP552" s="53"/>
      <c r="AQ552" s="53"/>
      <c r="AR552" s="53"/>
    </row>
    <row r="553" spans="1:44" customFormat="1" x14ac:dyDescent="0.3">
      <c r="A553" s="53"/>
      <c r="B553" s="53"/>
      <c r="C553" s="53"/>
      <c r="D553" s="53"/>
      <c r="E553" s="53"/>
      <c r="F553" s="53"/>
      <c r="G553" s="166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336"/>
      <c r="AB553" s="336">
        <f t="shared" ref="AB553:AB554" ca="1" si="780">1.5*RAND()^2*IF(RAND()&gt;0.5,1,-1)</f>
        <v>-0.16911563432307361</v>
      </c>
      <c r="AC553" s="336">
        <f t="shared" ca="1" si="730"/>
        <v>3.2582016179218111E-2</v>
      </c>
      <c r="AD553" s="336">
        <f t="shared" ca="1" si="730"/>
        <v>0.14504132531402536</v>
      </c>
      <c r="AE553" s="336">
        <f t="shared" ca="1" si="730"/>
        <v>-0.35770534245226637</v>
      </c>
      <c r="AF553" s="336">
        <f t="shared" ca="1" si="730"/>
        <v>-1.1585531000979039</v>
      </c>
      <c r="AG553" s="336">
        <f t="shared" ca="1" si="730"/>
        <v>-0.59158733933886221</v>
      </c>
      <c r="AH553" s="336"/>
      <c r="AI553" s="336"/>
      <c r="AJ553" s="336"/>
      <c r="AK553" s="336"/>
      <c r="AL553" s="54"/>
      <c r="AM553" s="54"/>
      <c r="AN553" s="53"/>
      <c r="AO553" s="55"/>
      <c r="AP553" s="55"/>
      <c r="AQ553" s="55"/>
      <c r="AR553" s="53"/>
    </row>
    <row r="554" spans="1:44" customFormat="1" x14ac:dyDescent="0.3">
      <c r="A554" s="53"/>
      <c r="B554" s="53"/>
      <c r="C554" s="53"/>
      <c r="D554" s="53"/>
      <c r="E554" s="53"/>
      <c r="F554" s="54"/>
      <c r="G554" s="165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3"/>
      <c r="AB554" s="336">
        <f t="shared" ca="1" si="780"/>
        <v>1.3437631944830555</v>
      </c>
      <c r="AC554" s="336">
        <f t="shared" ca="1" si="730"/>
        <v>-0.36683559438757934</v>
      </c>
      <c r="AD554" s="336">
        <f t="shared" ca="1" si="730"/>
        <v>-1.0630310499016969E-2</v>
      </c>
      <c r="AE554" s="336">
        <f t="shared" ca="1" si="730"/>
        <v>-0.3968648259376566</v>
      </c>
      <c r="AF554" s="336">
        <f t="shared" ca="1" si="730"/>
        <v>0.46803922207285031</v>
      </c>
      <c r="AG554" s="336">
        <f t="shared" ca="1" si="730"/>
        <v>-0.2633195907924426</v>
      </c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3"/>
    </row>
    <row r="555" spans="1:44" customFormat="1" x14ac:dyDescent="0.3">
      <c r="A555" s="53"/>
      <c r="B555" s="53"/>
      <c r="C555" s="53"/>
      <c r="D555" s="53"/>
      <c r="E555" s="53" t="s">
        <v>172</v>
      </c>
      <c r="F555" s="67">
        <f>F485</f>
        <v>0</v>
      </c>
      <c r="G555" s="56" t="e">
        <f t="shared" ref="G555:G556" ca="1" si="781">AM555</f>
        <v>#N/A</v>
      </c>
      <c r="H555" s="52" t="e">
        <f>INDEX(STATSTABLE,MATCH(F555,bpiTeams,0),MATCH(INDEX(H:H,1,1),statTitles,0))</f>
        <v>#N/A</v>
      </c>
      <c r="I555" s="52" t="e">
        <f>INDEX(STATSTABLE,MATCH(F555,bpiTeams,0),MATCH(INDEX(I:I,1,1),statTitles,0))</f>
        <v>#N/A</v>
      </c>
      <c r="J555" s="52" t="e">
        <f>INDEX(STATSTABLE,MATCH(F555,bpiTeams,0),MATCH(INDEX(J:J,1,1),statTitles,0))</f>
        <v>#N/A</v>
      </c>
      <c r="K555" s="52" t="e">
        <f>INDEX(STATSTABLE,MATCH(F555,bpiTeams,0),MATCH(INDEX(K:K,1,1),statTitles,0))</f>
        <v>#N/A</v>
      </c>
      <c r="L555" s="52" t="e">
        <f>INDEX(STATSTABLE,MATCH(F555,bpiTeams,0),MATCH(INDEX(L:L,1,1),statTitles,0))</f>
        <v>#N/A</v>
      </c>
      <c r="M555" s="52" t="e">
        <f>INDEX(STATSTABLE,MATCH(F555,bpiTeams,0),MATCH(INDEX(M:M,1,1),statTitles,0))</f>
        <v>#N/A</v>
      </c>
      <c r="N555" s="52" t="e">
        <f>INDEX(STATSTABLE,MATCH(F555,bpiTeams,0),MATCH(INDEX(N:N,1,1),statTitles,0))</f>
        <v>#N/A</v>
      </c>
      <c r="O555" s="52" t="e">
        <f>INDEX(STATSTABLE,MATCH(F555,bpiTeams,0),MATCH(INDEX(O:O,1,1),statTitles,0))</f>
        <v>#N/A</v>
      </c>
      <c r="P555" s="52" t="e">
        <f>INDEX(STATSTABLE,MATCH(F555,bpiTeams,0),MATCH(INDEX(P:P,1,1),statTitles,0))</f>
        <v>#N/A</v>
      </c>
      <c r="Q555" s="52" t="e">
        <f>INDEX(STATSTABLE,MATCH(F555,bpiTeams,0),MATCH(INDEX(Q:Q,1,1),statTitles,0))</f>
        <v>#N/A</v>
      </c>
      <c r="R555" s="52" t="e">
        <f>INDEX(STATSTABLE,MATCH(F555,bpiTeams,0),MATCH(INDEX(R:R,1,1),statTitles,0))</f>
        <v>#N/A</v>
      </c>
      <c r="S555" s="52" t="e">
        <f>INDEX(STATSTABLE,MATCH(F555,bpiTeams,0),MATCH(INDEX(S:S,1,1),statTitles,0))</f>
        <v>#N/A</v>
      </c>
      <c r="T555" s="52" t="e">
        <f>INDEX(STATSTABLE,MATCH(F555,bpiTeams,0),MATCH(INDEX(T:T,1,1),statTitles,0))</f>
        <v>#N/A</v>
      </c>
      <c r="U555" s="52" t="e">
        <f>INDEX(STATSTABLE,MATCH(F555,bpiTeams,0),MATCH(INDEX(U:U,1,1),statTitles,0))</f>
        <v>#N/A</v>
      </c>
      <c r="V555" s="52" t="e">
        <f>INDEX(STATSTABLE,MATCH(F555,bpiTeams,0),MATCH(INDEX(V:V,1,1),statTitles,0))</f>
        <v>#N/A</v>
      </c>
      <c r="W555" s="52" t="e">
        <f>INDEX(STATSTABLE,MATCH(F555,bpiTeams,0),MATCH(INDEX(W:W,1,1),statTitles,0))</f>
        <v>#N/A</v>
      </c>
      <c r="X555" s="52" t="e">
        <f>INDEX(STATSTABLE,MATCH(F555,bpiTeams,0),MATCH(INDEX(X:X,1,1),statTitles,0))</f>
        <v>#N/A</v>
      </c>
      <c r="Y555" s="52" t="e">
        <f>INDEX(STATSTABLE,MATCH(F555,bpiTeams,0),MATCH(INDEX(Y:Y,1,1),statTitles,0))</f>
        <v>#N/A</v>
      </c>
      <c r="Z555" s="52" t="e">
        <f>INDEX(STATSTABLE,MATCH(F555,bpiTeams,0),MATCH(INDEX(Z:Z,1,1),statTitles,0))</f>
        <v>#N/A</v>
      </c>
      <c r="AA555" s="55" t="e">
        <f t="shared" ref="AA555:AA556" si="782">(K555-(R555*S555)/100-3*(M555*N555)/100)/2</f>
        <v>#N/A</v>
      </c>
      <c r="AB555" s="55" t="e">
        <f t="shared" ref="AB555:AB556" si="783">SUM(AA555,(M555*N555/100))/(I555/100)</f>
        <v>#N/A</v>
      </c>
      <c r="AC555" s="55" t="e">
        <f t="shared" ref="AC555" si="784">X555*0.5+X556*0.5</f>
        <v>#N/A</v>
      </c>
      <c r="AD555" s="55" t="e">
        <f t="shared" ref="AD555:AD556" si="785">M555/AB555</f>
        <v>#N/A</v>
      </c>
      <c r="AE555" s="336" t="e">
        <f t="shared" ref="AE555:AE556" si="786">AA555/(AB555-M555)</f>
        <v>#N/A</v>
      </c>
      <c r="AF555" s="223" t="e">
        <f ca="1">INDEX(FGA_COEFFS,1,1)+AC555*INDEX(FGA_COEFFS,1,2)+AB555*INDEX(FGA_COEFFS,1,3)+U555*INDEX(FGA_COEFFS,1,4)+T556*INDEX(FGA_COEFFS,1,5)+V555*INDEX(FGA_COEFFS,1,6)+W556*INDEX(FGA_COEFFS,1,7)+P556*INDEX(FGA_COEFFS,1,8)+AB559*AB560</f>
        <v>#N/A</v>
      </c>
      <c r="AG555" s="223" t="e">
        <f ca="1">INDEX(THREEPTA_COEFFS,1,1)+AF555*INDEX(THREEPTA_COEFFS,1,2)+M555*INDEX(THREEPTA_COEFFS,1,3)+AD555*INDEX(THREEPTA_COEFFS,1,4)+N555*INDEX(THREEPTA_COEFFS,1,5)+O556*INDEX(THREEPTA_COEFFS,1,6)+AC559*AC560</f>
        <v>#N/A</v>
      </c>
      <c r="AH555" s="223" t="e">
        <f ca="1">INDEX(THREEPTPCT_COEFFS,1,1)+N555*INDEX(THREEPTPCT_COEFFS,1,2)+O556*INDEX(THREEPTPCT_COEFFS,1,3)+AD559*AD560</f>
        <v>#N/A</v>
      </c>
      <c r="AI555" s="55" t="e">
        <f t="shared" ref="AI555:AI556" ca="1" si="787">AF555-AG555</f>
        <v>#N/A</v>
      </c>
      <c r="AJ555" s="223" t="e">
        <f ca="1">INDEX(TWOPTPCT_COEFFS,1,1)+AE555*INDEX(TWOPTPCT_COEFFS,1,2)+L556*INDEX(TWOPTPCT_COEFFS,1,3)+J556*INDEX(TWOPTPCT_COEFFS,1,4)+O556*INDEX(TWOPTPCT_COEFFS,1,5)+AE559*AE560</f>
        <v>#N/A</v>
      </c>
      <c r="AK555" s="223" t="e">
        <f ca="1">INDEX(FTA_COEFFS,1,1)+R555*INDEX(FTA_COEFFS,1,2)+Q556*INDEX(FTA_COEFFS,1,3)+(T555+U555)*INDEX(FTA_COEFFS,1,4)+(T556+U556)*INDEX(FTA_COEFFS,1,5)+P556*INDEX(FTA_COEFFS,1,6)+AF559*AF560</f>
        <v>#N/A</v>
      </c>
      <c r="AL555" s="223" t="e">
        <f ca="1">INDEX(FTPCT_COEFFS,1,1)+S555*INDEX(FTPCT_COEFFS,1,2)+I555*INDEX(FTPCT_COEFFS,1,3)+J556*INDEX(FTPCT_COEFFS,1,4)+AG559*AG560</f>
        <v>#N/A</v>
      </c>
      <c r="AM555" s="338" t="e">
        <f t="shared" ref="AM555:AM556" ca="1" si="788">AG555*AH555/100+AI555*AJ555+AK555*AL555/100</f>
        <v>#N/A</v>
      </c>
      <c r="AN555" s="55"/>
      <c r="AO555" s="55"/>
      <c r="AP555" s="55"/>
      <c r="AQ555" s="55"/>
      <c r="AR555" s="53"/>
    </row>
    <row r="556" spans="1:44" customFormat="1" x14ac:dyDescent="0.3">
      <c r="A556" s="53"/>
      <c r="B556" s="53"/>
      <c r="C556" s="53"/>
      <c r="D556" s="53"/>
      <c r="E556" s="53" t="s">
        <v>175</v>
      </c>
      <c r="F556" s="67" t="e">
        <f>'Map of Bracket (for Pred Tools)'!T17</f>
        <v>#N/A</v>
      </c>
      <c r="G556" s="56" t="e">
        <f t="shared" ca="1" si="781"/>
        <v>#N/A</v>
      </c>
      <c r="H556" s="52" t="e">
        <f>INDEX(STATSTABLE,MATCH(F556,bpiTeams,0),MATCH(INDEX(H:H,1,1),statTitles,0))</f>
        <v>#N/A</v>
      </c>
      <c r="I556" s="52" t="e">
        <f>INDEX(STATSTABLE,MATCH(F556,bpiTeams,0),MATCH(INDEX(I:I,1,1),statTitles,0))</f>
        <v>#N/A</v>
      </c>
      <c r="J556" s="52" t="e">
        <f>INDEX(STATSTABLE,MATCH(F556,bpiTeams,0),MATCH(INDEX(J:J,1,1),statTitles,0))</f>
        <v>#N/A</v>
      </c>
      <c r="K556" s="52" t="e">
        <f>INDEX(STATSTABLE,MATCH(F556,bpiTeams,0),MATCH(INDEX(K:K,1,1),statTitles,0))</f>
        <v>#N/A</v>
      </c>
      <c r="L556" s="52" t="e">
        <f>INDEX(STATSTABLE,MATCH(F556,bpiTeams,0),MATCH(INDEX(L:L,1,1),statTitles,0))</f>
        <v>#N/A</v>
      </c>
      <c r="M556" s="52" t="e">
        <f>INDEX(STATSTABLE,MATCH(F556,bpiTeams,0),MATCH(INDEX(M:M,1,1),statTitles,0))</f>
        <v>#N/A</v>
      </c>
      <c r="N556" s="52" t="e">
        <f>INDEX(STATSTABLE,MATCH(F556,bpiTeams,0),MATCH(INDEX(N:N,1,1),statTitles,0))</f>
        <v>#N/A</v>
      </c>
      <c r="O556" s="52" t="e">
        <f>INDEX(STATSTABLE,MATCH(F556,bpiTeams,0),MATCH(INDEX(O:O,1,1),statTitles,0))</f>
        <v>#N/A</v>
      </c>
      <c r="P556" s="52" t="e">
        <f>INDEX(STATSTABLE,MATCH(F556,bpiTeams,0),MATCH(INDEX(P:P,1,1),statTitles,0))</f>
        <v>#N/A</v>
      </c>
      <c r="Q556" s="52" t="e">
        <f>INDEX(STATSTABLE,MATCH(F556,bpiTeams,0),MATCH(INDEX(Q:Q,1,1),statTitles,0))</f>
        <v>#N/A</v>
      </c>
      <c r="R556" s="52" t="e">
        <f>INDEX(STATSTABLE,MATCH(F556,bpiTeams,0),MATCH(INDEX(R:R,1,1),statTitles,0))</f>
        <v>#N/A</v>
      </c>
      <c r="S556" s="52" t="e">
        <f>INDEX(STATSTABLE,MATCH(F556,bpiTeams,0),MATCH(INDEX(S:S,1,1),statTitles,0))</f>
        <v>#N/A</v>
      </c>
      <c r="T556" s="52" t="e">
        <f>INDEX(STATSTABLE,MATCH(F556,bpiTeams,0),MATCH(INDEX(T:T,1,1),statTitles,0))</f>
        <v>#N/A</v>
      </c>
      <c r="U556" s="52" t="e">
        <f>INDEX(STATSTABLE,MATCH(F556,bpiTeams,0),MATCH(INDEX(U:U,1,1),statTitles,0))</f>
        <v>#N/A</v>
      </c>
      <c r="V556" s="52" t="e">
        <f>INDEX(STATSTABLE,MATCH(F556,bpiTeams,0),MATCH(INDEX(V:V,1,1),statTitles,0))</f>
        <v>#N/A</v>
      </c>
      <c r="W556" s="52" t="e">
        <f>INDEX(STATSTABLE,MATCH(F556,bpiTeams,0),MATCH(INDEX(W:W,1,1),statTitles,0))</f>
        <v>#N/A</v>
      </c>
      <c r="X556" s="52" t="e">
        <f>INDEX(STATSTABLE,MATCH(F556,bpiTeams,0),MATCH(INDEX(X:X,1,1),statTitles,0))</f>
        <v>#N/A</v>
      </c>
      <c r="Y556" s="52" t="e">
        <f>INDEX(STATSTABLE,MATCH(F556,bpiTeams,0),MATCH(INDEX(Y:Y,1,1),statTitles,0))</f>
        <v>#N/A</v>
      </c>
      <c r="Z556" s="52" t="e">
        <f>INDEX(STATSTABLE,MATCH(F556,bpiTeams,0),MATCH(INDEX(Z:Z,1,1),statTitles,0))</f>
        <v>#N/A</v>
      </c>
      <c r="AA556" s="55" t="e">
        <f t="shared" si="782"/>
        <v>#N/A</v>
      </c>
      <c r="AB556" s="55" t="e">
        <f t="shared" si="783"/>
        <v>#N/A</v>
      </c>
      <c r="AC556" s="55" t="e">
        <f t="shared" ref="AC556" si="789">AC555</f>
        <v>#N/A</v>
      </c>
      <c r="AD556" s="55" t="e">
        <f t="shared" si="785"/>
        <v>#N/A</v>
      </c>
      <c r="AE556" s="336" t="e">
        <f t="shared" si="786"/>
        <v>#N/A</v>
      </c>
      <c r="AF556" s="223" t="e">
        <f ca="1">INDEX(FGA_COEFFS,1,1)+AC556*INDEX(FGA_COEFFS,1,2)+AB556*INDEX(FGA_COEFFS,1,3)+U556*INDEX(FGA_COEFFS,1,4)+T555*INDEX(FGA_COEFFS,1,5)+V556*INDEX(FGA_COEFFS,1,6)+W555*INDEX(FGA_COEFFS,1,7)+P555*INDEX(FGA_COEFFS,1,8)+AB559*AB561</f>
        <v>#N/A</v>
      </c>
      <c r="AG556" s="223" t="e">
        <f ca="1">INDEX(THREEPTA_COEFFS,1,1)+AF556*INDEX(THREEPTA_COEFFS,1,2)+M556*INDEX(THREEPTA_COEFFS,1,3)+AD556*INDEX(THREEPTA_COEFFS,1,4)+N556*INDEX(THREEPTA_COEFFS,1,5)+O555*INDEX(THREEPTA_COEFFS,1,6)+AC559*AC561</f>
        <v>#N/A</v>
      </c>
      <c r="AH556" s="223" t="e">
        <f ca="1">INDEX(THREEPTPCT_COEFFS,1,1)+N556*INDEX(THREEPTPCT_COEFFS,1,2)+O555*INDEX(THREEPTPCT_COEFFS,1,3)+AD559*AD561</f>
        <v>#N/A</v>
      </c>
      <c r="AI556" s="55" t="e">
        <f t="shared" ca="1" si="787"/>
        <v>#N/A</v>
      </c>
      <c r="AJ556" s="223" t="e">
        <f ca="1">INDEX(TWOPTPCT_COEFFS,1,1)+AE556*INDEX(TWOPTPCT_COEFFS,1,2)+L555*INDEX(TWOPTPCT_COEFFS,1,3)+J555*INDEX(TWOPTPCT_COEFFS,1,4)+O555*INDEX(TWOPTPCT_COEFFS,1,5)+AE559*AE561</f>
        <v>#N/A</v>
      </c>
      <c r="AK556" s="223" t="e">
        <f ca="1">INDEX(FTA_COEFFS,1,1)+R556*INDEX(FTA_COEFFS,1,2)+Q555*INDEX(FTA_COEFFS,1,3)+(T556+U556)*INDEX(FTA_COEFFS,1,4)+(T555+U555)*INDEX(FTA_COEFFS,1,5)+P555*INDEX(FTA_COEFFS,1,6)+AF559*AF561</f>
        <v>#N/A</v>
      </c>
      <c r="AL556" s="223" t="e">
        <f ca="1">INDEX(FTPCT_COEFFS,1,1)+S556*INDEX(FTPCT_COEFFS,1,2)+I556*INDEX(FTPCT_COEFFS,1,3)+J555*INDEX(FTPCT_COEFFS,1,4)+AG559*AG561</f>
        <v>#N/A</v>
      </c>
      <c r="AM556" s="338" t="e">
        <f t="shared" ca="1" si="788"/>
        <v>#N/A</v>
      </c>
      <c r="AN556" s="55"/>
      <c r="AO556" s="55"/>
      <c r="AP556" s="55"/>
      <c r="AQ556" s="55"/>
      <c r="AR556" s="53"/>
    </row>
    <row r="557" spans="1:44" customFormat="1" x14ac:dyDescent="0.3">
      <c r="A557" s="53"/>
      <c r="B557" s="53"/>
      <c r="C557" s="53"/>
      <c r="D557" s="53"/>
      <c r="E557" s="64" t="e">
        <f ca="1">IF(G556&gt;G555,F556,F555)</f>
        <v>#N/A</v>
      </c>
      <c r="F557" s="53"/>
      <c r="G557" s="56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5"/>
      <c r="AB557" s="55"/>
      <c r="AC557" s="55"/>
      <c r="AD557" s="55"/>
      <c r="AE557" s="55"/>
      <c r="AF557" s="337"/>
      <c r="AG557" s="337"/>
      <c r="AH557" s="337"/>
      <c r="AI557" s="337"/>
      <c r="AJ557" s="337"/>
      <c r="AK557" s="337"/>
      <c r="AL557" s="337"/>
      <c r="AM557" s="337"/>
      <c r="AN557" s="55"/>
      <c r="AO557" s="55"/>
      <c r="AP557" s="55"/>
      <c r="AQ557" s="55"/>
      <c r="AR557" s="53"/>
    </row>
    <row r="558" spans="1:44" customFormat="1" x14ac:dyDescent="0.3">
      <c r="A558" s="53"/>
      <c r="B558" s="53"/>
      <c r="C558" s="53"/>
      <c r="D558" s="53"/>
      <c r="E558" s="53"/>
      <c r="F558" s="53"/>
      <c r="G558" s="166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4" t="s">
        <v>1305</v>
      </c>
      <c r="AB558" s="54" t="s">
        <v>128</v>
      </c>
      <c r="AC558" s="54" t="s">
        <v>157</v>
      </c>
      <c r="AD558" s="54" t="s">
        <v>151</v>
      </c>
      <c r="AE558" s="54" t="s">
        <v>1327</v>
      </c>
      <c r="AF558" s="54" t="s">
        <v>129</v>
      </c>
      <c r="AG558" s="54" t="s">
        <v>116</v>
      </c>
      <c r="AH558" s="54"/>
      <c r="AI558" s="54"/>
      <c r="AJ558" s="54"/>
      <c r="AK558" s="54"/>
      <c r="AL558" s="54"/>
      <c r="AM558" s="54"/>
      <c r="AN558" s="53"/>
      <c r="AO558" s="53"/>
      <c r="AP558" s="53"/>
      <c r="AQ558" s="53"/>
      <c r="AR558" s="53"/>
    </row>
    <row r="559" spans="1:44" customFormat="1" x14ac:dyDescent="0.3">
      <c r="A559" s="53"/>
      <c r="B559" s="53"/>
      <c r="C559" s="53"/>
      <c r="D559" s="53" t="e">
        <f ca="1">IF(G555&gt;(G556+(W555-W556)/2),1,IF(G556&gt;(G555+(W556-W555)/2),0,"Close"))</f>
        <v>#N/A</v>
      </c>
      <c r="E559" s="53"/>
      <c r="F559" s="53"/>
      <c r="G559" s="166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4"/>
      <c r="AB559" s="54">
        <f>Formulas!A559</f>
        <v>0</v>
      </c>
      <c r="AC559" s="54">
        <f>Formulas!A566</f>
        <v>0</v>
      </c>
      <c r="AD559" s="54">
        <f>Formulas!A573</f>
        <v>0</v>
      </c>
      <c r="AE559" s="54">
        <f>Formulas!A580</f>
        <v>0</v>
      </c>
      <c r="AF559" s="54">
        <f>Formulas!A587</f>
        <v>0</v>
      </c>
      <c r="AG559" s="54">
        <f>Formulas!A594</f>
        <v>0</v>
      </c>
      <c r="AH559" s="54"/>
      <c r="AI559" s="336"/>
      <c r="AJ559" s="336"/>
      <c r="AK559" s="336"/>
      <c r="AL559" s="54"/>
      <c r="AM559" s="54"/>
      <c r="AN559" s="53"/>
      <c r="AO559" s="53"/>
      <c r="AP559" s="53"/>
      <c r="AQ559" s="53"/>
      <c r="AR559" s="53"/>
    </row>
    <row r="560" spans="1:44" customFormat="1" x14ac:dyDescent="0.3">
      <c r="A560" s="53"/>
      <c r="B560" s="53"/>
      <c r="C560" s="53"/>
      <c r="D560" s="53"/>
      <c r="E560" s="53"/>
      <c r="F560" s="53"/>
      <c r="G560" s="166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336"/>
      <c r="AB560" s="336">
        <f t="shared" ref="AB560:AB561" ca="1" si="790">1.5*RAND()^2*IF(RAND()&gt;0.5,1,-1)</f>
        <v>-0.103937226006532</v>
      </c>
      <c r="AC560" s="336">
        <f t="shared" ca="1" si="730"/>
        <v>0.98208630772907601</v>
      </c>
      <c r="AD560" s="336">
        <f t="shared" ca="1" si="730"/>
        <v>1.4061534012116548</v>
      </c>
      <c r="AE560" s="336">
        <f t="shared" ca="1" si="730"/>
        <v>1.1926589123412548</v>
      </c>
      <c r="AF560" s="336">
        <f t="shared" ca="1" si="730"/>
        <v>0.36485796192501313</v>
      </c>
      <c r="AG560" s="336">
        <f t="shared" ca="1" si="730"/>
        <v>0.80832929381354646</v>
      </c>
      <c r="AH560" s="336"/>
      <c r="AI560" s="336"/>
      <c r="AJ560" s="336"/>
      <c r="AK560" s="336"/>
      <c r="AL560" s="54"/>
      <c r="AM560" s="54"/>
      <c r="AN560" s="53"/>
      <c r="AO560" s="55"/>
      <c r="AP560" s="55"/>
      <c r="AQ560" s="55"/>
      <c r="AR560" s="53"/>
    </row>
    <row r="561" spans="1:44" customFormat="1" x14ac:dyDescent="0.3">
      <c r="A561" s="53"/>
      <c r="B561" s="53"/>
      <c r="C561" s="53"/>
      <c r="D561" s="53"/>
      <c r="E561" s="53"/>
      <c r="F561" s="54"/>
      <c r="G561" s="165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3"/>
      <c r="AB561" s="336">
        <f t="shared" ca="1" si="790"/>
        <v>0.21771124543636872</v>
      </c>
      <c r="AC561" s="336">
        <f t="shared" ca="1" si="730"/>
        <v>-8.3456080263296636E-2</v>
      </c>
      <c r="AD561" s="336">
        <f t="shared" ca="1" si="730"/>
        <v>-1.1260620165381776</v>
      </c>
      <c r="AE561" s="336">
        <f t="shared" ca="1" si="730"/>
        <v>-1.3105284000875528</v>
      </c>
      <c r="AF561" s="336">
        <f t="shared" ca="1" si="730"/>
        <v>3.1226789560364517E-2</v>
      </c>
      <c r="AG561" s="336">
        <f t="shared" ca="1" si="730"/>
        <v>0.78326242482581732</v>
      </c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3"/>
    </row>
    <row r="562" spans="1:44" customFormat="1" x14ac:dyDescent="0.3">
      <c r="A562" s="53"/>
      <c r="B562" s="53"/>
      <c r="C562" s="53"/>
      <c r="D562" s="53"/>
      <c r="E562" s="53" t="s">
        <v>172</v>
      </c>
      <c r="F562" s="53">
        <f>F555</f>
        <v>0</v>
      </c>
      <c r="G562" s="56" t="e">
        <f t="shared" ref="G562:G563" ca="1" si="791">AM562</f>
        <v>#N/A</v>
      </c>
      <c r="H562" s="52" t="e">
        <f>INDEX(STATSTABLE,MATCH(F562,bpiTeams,0),MATCH(INDEX(H:H,1,1),statTitles,0))</f>
        <v>#N/A</v>
      </c>
      <c r="I562" s="52" t="e">
        <f>INDEX(STATSTABLE,MATCH(F562,bpiTeams,0),MATCH(INDEX(I:I,1,1),statTitles,0))</f>
        <v>#N/A</v>
      </c>
      <c r="J562" s="52" t="e">
        <f>INDEX(STATSTABLE,MATCH(F562,bpiTeams,0),MATCH(INDEX(J:J,1,1),statTitles,0))</f>
        <v>#N/A</v>
      </c>
      <c r="K562" s="52" t="e">
        <f>INDEX(STATSTABLE,MATCH(F562,bpiTeams,0),MATCH(INDEX(K:K,1,1),statTitles,0))</f>
        <v>#N/A</v>
      </c>
      <c r="L562" s="52" t="e">
        <f>INDEX(STATSTABLE,MATCH(F562,bpiTeams,0),MATCH(INDEX(L:L,1,1),statTitles,0))</f>
        <v>#N/A</v>
      </c>
      <c r="M562" s="52" t="e">
        <f>INDEX(STATSTABLE,MATCH(F562,bpiTeams,0),MATCH(INDEX(M:M,1,1),statTitles,0))</f>
        <v>#N/A</v>
      </c>
      <c r="N562" s="52" t="e">
        <f>INDEX(STATSTABLE,MATCH(F562,bpiTeams,0),MATCH(INDEX(N:N,1,1),statTitles,0))</f>
        <v>#N/A</v>
      </c>
      <c r="O562" s="52" t="e">
        <f>INDEX(STATSTABLE,MATCH(F562,bpiTeams,0),MATCH(INDEX(O:O,1,1),statTitles,0))</f>
        <v>#N/A</v>
      </c>
      <c r="P562" s="52" t="e">
        <f>INDEX(STATSTABLE,MATCH(F562,bpiTeams,0),MATCH(INDEX(P:P,1,1),statTitles,0))</f>
        <v>#N/A</v>
      </c>
      <c r="Q562" s="52" t="e">
        <f>INDEX(STATSTABLE,MATCH(F562,bpiTeams,0),MATCH(INDEX(Q:Q,1,1),statTitles,0))</f>
        <v>#N/A</v>
      </c>
      <c r="R562" s="52" t="e">
        <f>INDEX(STATSTABLE,MATCH(F562,bpiTeams,0),MATCH(INDEX(R:R,1,1),statTitles,0))</f>
        <v>#N/A</v>
      </c>
      <c r="S562" s="52" t="e">
        <f>INDEX(STATSTABLE,MATCH(F562,bpiTeams,0),MATCH(INDEX(S:S,1,1),statTitles,0))</f>
        <v>#N/A</v>
      </c>
      <c r="T562" s="52" t="e">
        <f>INDEX(STATSTABLE,MATCH(F562,bpiTeams,0),MATCH(INDEX(T:T,1,1),statTitles,0))</f>
        <v>#N/A</v>
      </c>
      <c r="U562" s="52" t="e">
        <f>INDEX(STATSTABLE,MATCH(F562,bpiTeams,0),MATCH(INDEX(U:U,1,1),statTitles,0))</f>
        <v>#N/A</v>
      </c>
      <c r="V562" s="52" t="e">
        <f>INDEX(STATSTABLE,MATCH(F562,bpiTeams,0),MATCH(INDEX(V:V,1,1),statTitles,0))</f>
        <v>#N/A</v>
      </c>
      <c r="W562" s="52" t="e">
        <f>INDEX(STATSTABLE,MATCH(F562,bpiTeams,0),MATCH(INDEX(W:W,1,1),statTitles,0))</f>
        <v>#N/A</v>
      </c>
      <c r="X562" s="52" t="e">
        <f>INDEX(STATSTABLE,MATCH(F562,bpiTeams,0),MATCH(INDEX(X:X,1,1),statTitles,0))</f>
        <v>#N/A</v>
      </c>
      <c r="Y562" s="52" t="e">
        <f>INDEX(STATSTABLE,MATCH(F562,bpiTeams,0),MATCH(INDEX(Y:Y,1,1),statTitles,0))</f>
        <v>#N/A</v>
      </c>
      <c r="Z562" s="52" t="e">
        <f>INDEX(STATSTABLE,MATCH(F562,bpiTeams,0),MATCH(INDEX(Z:Z,1,1),statTitles,0))</f>
        <v>#N/A</v>
      </c>
      <c r="AA562" s="55" t="e">
        <f t="shared" ref="AA562:AA563" si="792">(K562-(R562*S562)/100-3*(M562*N562)/100)/2</f>
        <v>#N/A</v>
      </c>
      <c r="AB562" s="55" t="e">
        <f t="shared" ref="AB562:AB563" si="793">SUM(AA562,(M562*N562/100))/(I562/100)</f>
        <v>#N/A</v>
      </c>
      <c r="AC562" s="55" t="e">
        <f t="shared" ref="AC562" si="794">X562*0.5+X563*0.5</f>
        <v>#N/A</v>
      </c>
      <c r="AD562" s="55" t="e">
        <f t="shared" ref="AD562:AD563" si="795">M562/AB562</f>
        <v>#N/A</v>
      </c>
      <c r="AE562" s="336" t="e">
        <f t="shared" ref="AE562:AE563" si="796">AA562/(AB562-M562)</f>
        <v>#N/A</v>
      </c>
      <c r="AF562" s="223" t="e">
        <f ca="1">INDEX(FGA_COEFFS,1,1)+AC562*INDEX(FGA_COEFFS,1,2)+AB562*INDEX(FGA_COEFFS,1,3)+U562*INDEX(FGA_COEFFS,1,4)+T563*INDEX(FGA_COEFFS,1,5)+V562*INDEX(FGA_COEFFS,1,6)+W563*INDEX(FGA_COEFFS,1,7)+P563*INDEX(FGA_COEFFS,1,8)+AB566*AB567</f>
        <v>#N/A</v>
      </c>
      <c r="AG562" s="223" t="e">
        <f ca="1">INDEX(THREEPTA_COEFFS,1,1)+AF562*INDEX(THREEPTA_COEFFS,1,2)+M562*INDEX(THREEPTA_COEFFS,1,3)+AD562*INDEX(THREEPTA_COEFFS,1,4)+N562*INDEX(THREEPTA_COEFFS,1,5)+O563*INDEX(THREEPTA_COEFFS,1,6)+AC566*AC567</f>
        <v>#N/A</v>
      </c>
      <c r="AH562" s="223" t="e">
        <f ca="1">INDEX(THREEPTPCT_COEFFS,1,1)+N562*INDEX(THREEPTPCT_COEFFS,1,2)+O563*INDEX(THREEPTPCT_COEFFS,1,3)+AD566*AD567</f>
        <v>#N/A</v>
      </c>
      <c r="AI562" s="55" t="e">
        <f t="shared" ref="AI562:AI563" ca="1" si="797">AF562-AG562</f>
        <v>#N/A</v>
      </c>
      <c r="AJ562" s="223" t="e">
        <f ca="1">INDEX(TWOPTPCT_COEFFS,1,1)+AE562*INDEX(TWOPTPCT_COEFFS,1,2)+L563*INDEX(TWOPTPCT_COEFFS,1,3)+J563*INDEX(TWOPTPCT_COEFFS,1,4)+O563*INDEX(TWOPTPCT_COEFFS,1,5)+AE566*AE567</f>
        <v>#N/A</v>
      </c>
      <c r="AK562" s="223" t="e">
        <f ca="1">INDEX(FTA_COEFFS,1,1)+R562*INDEX(FTA_COEFFS,1,2)+Q563*INDEX(FTA_COEFFS,1,3)+(T562+U562)*INDEX(FTA_COEFFS,1,4)+(T563+U563)*INDEX(FTA_COEFFS,1,5)+P563*INDEX(FTA_COEFFS,1,6)+AF566*AF567</f>
        <v>#N/A</v>
      </c>
      <c r="AL562" s="223" t="e">
        <f ca="1">INDEX(FTPCT_COEFFS,1,1)+S562*INDEX(FTPCT_COEFFS,1,2)+I562*INDEX(FTPCT_COEFFS,1,3)+J563*INDEX(FTPCT_COEFFS,1,4)+AG566*AG567</f>
        <v>#N/A</v>
      </c>
      <c r="AM562" s="338" t="e">
        <f t="shared" ref="AM562:AM563" ca="1" si="798">AG562*AH562/100+AI562*AJ562+AK562*AL562/100</f>
        <v>#N/A</v>
      </c>
      <c r="AN562" s="55"/>
      <c r="AO562" s="55"/>
      <c r="AP562" s="55"/>
      <c r="AQ562" s="55"/>
      <c r="AR562" s="53"/>
    </row>
    <row r="563" spans="1:44" customFormat="1" x14ac:dyDescent="0.3">
      <c r="A563" s="53"/>
      <c r="B563" s="53"/>
      <c r="C563" s="53"/>
      <c r="D563" s="53"/>
      <c r="E563" s="53" t="s">
        <v>175</v>
      </c>
      <c r="F563" s="54" t="e">
        <f>F556</f>
        <v>#N/A</v>
      </c>
      <c r="G563" s="56" t="e">
        <f t="shared" ca="1" si="791"/>
        <v>#N/A</v>
      </c>
      <c r="H563" s="52" t="e">
        <f>INDEX(STATSTABLE,MATCH(F563,bpiTeams,0),MATCH(INDEX(H:H,1,1),statTitles,0))</f>
        <v>#N/A</v>
      </c>
      <c r="I563" s="52" t="e">
        <f>INDEX(STATSTABLE,MATCH(F563,bpiTeams,0),MATCH(INDEX(I:I,1,1),statTitles,0))</f>
        <v>#N/A</v>
      </c>
      <c r="J563" s="52" t="e">
        <f>INDEX(STATSTABLE,MATCH(F563,bpiTeams,0),MATCH(INDEX(J:J,1,1),statTitles,0))</f>
        <v>#N/A</v>
      </c>
      <c r="K563" s="52" t="e">
        <f>INDEX(STATSTABLE,MATCH(F563,bpiTeams,0),MATCH(INDEX(K:K,1,1),statTitles,0))</f>
        <v>#N/A</v>
      </c>
      <c r="L563" s="52" t="e">
        <f>INDEX(STATSTABLE,MATCH(F563,bpiTeams,0),MATCH(INDEX(L:L,1,1),statTitles,0))</f>
        <v>#N/A</v>
      </c>
      <c r="M563" s="52" t="e">
        <f>INDEX(STATSTABLE,MATCH(F563,bpiTeams,0),MATCH(INDEX(M:M,1,1),statTitles,0))</f>
        <v>#N/A</v>
      </c>
      <c r="N563" s="52" t="e">
        <f>INDEX(STATSTABLE,MATCH(F563,bpiTeams,0),MATCH(INDEX(N:N,1,1),statTitles,0))</f>
        <v>#N/A</v>
      </c>
      <c r="O563" s="52" t="e">
        <f>INDEX(STATSTABLE,MATCH(F563,bpiTeams,0),MATCH(INDEX(O:O,1,1),statTitles,0))</f>
        <v>#N/A</v>
      </c>
      <c r="P563" s="52" t="e">
        <f>INDEX(STATSTABLE,MATCH(F563,bpiTeams,0),MATCH(INDEX(P:P,1,1),statTitles,0))</f>
        <v>#N/A</v>
      </c>
      <c r="Q563" s="52" t="e">
        <f>INDEX(STATSTABLE,MATCH(F563,bpiTeams,0),MATCH(INDEX(Q:Q,1,1),statTitles,0))</f>
        <v>#N/A</v>
      </c>
      <c r="R563" s="52" t="e">
        <f>INDEX(STATSTABLE,MATCH(F563,bpiTeams,0),MATCH(INDEX(R:R,1,1),statTitles,0))</f>
        <v>#N/A</v>
      </c>
      <c r="S563" s="52" t="e">
        <f>INDEX(STATSTABLE,MATCH(F563,bpiTeams,0),MATCH(INDEX(S:S,1,1),statTitles,0))</f>
        <v>#N/A</v>
      </c>
      <c r="T563" s="52" t="e">
        <f>INDEX(STATSTABLE,MATCH(F563,bpiTeams,0),MATCH(INDEX(T:T,1,1),statTitles,0))</f>
        <v>#N/A</v>
      </c>
      <c r="U563" s="52" t="e">
        <f>INDEX(STATSTABLE,MATCH(F563,bpiTeams,0),MATCH(INDEX(U:U,1,1),statTitles,0))</f>
        <v>#N/A</v>
      </c>
      <c r="V563" s="52" t="e">
        <f>INDEX(STATSTABLE,MATCH(F563,bpiTeams,0),MATCH(INDEX(V:V,1,1),statTitles,0))</f>
        <v>#N/A</v>
      </c>
      <c r="W563" s="52" t="e">
        <f>INDEX(STATSTABLE,MATCH(F563,bpiTeams,0),MATCH(INDEX(W:W,1,1),statTitles,0))</f>
        <v>#N/A</v>
      </c>
      <c r="X563" s="52" t="e">
        <f>INDEX(STATSTABLE,MATCH(F563,bpiTeams,0),MATCH(INDEX(X:X,1,1),statTitles,0))</f>
        <v>#N/A</v>
      </c>
      <c r="Y563" s="52" t="e">
        <f>INDEX(STATSTABLE,MATCH(F563,bpiTeams,0),MATCH(INDEX(Y:Y,1,1),statTitles,0))</f>
        <v>#N/A</v>
      </c>
      <c r="Z563" s="52" t="e">
        <f>INDEX(STATSTABLE,MATCH(F563,bpiTeams,0),MATCH(INDEX(Z:Z,1,1),statTitles,0))</f>
        <v>#N/A</v>
      </c>
      <c r="AA563" s="55" t="e">
        <f t="shared" si="792"/>
        <v>#N/A</v>
      </c>
      <c r="AB563" s="55" t="e">
        <f t="shared" si="793"/>
        <v>#N/A</v>
      </c>
      <c r="AC563" s="55" t="e">
        <f t="shared" ref="AC563" si="799">AC562</f>
        <v>#N/A</v>
      </c>
      <c r="AD563" s="55" t="e">
        <f t="shared" si="795"/>
        <v>#N/A</v>
      </c>
      <c r="AE563" s="336" t="e">
        <f t="shared" si="796"/>
        <v>#N/A</v>
      </c>
      <c r="AF563" s="223" t="e">
        <f ca="1">INDEX(FGA_COEFFS,1,1)+AC563*INDEX(FGA_COEFFS,1,2)+AB563*INDEX(FGA_COEFFS,1,3)+U563*INDEX(FGA_COEFFS,1,4)+T562*INDEX(FGA_COEFFS,1,5)+V563*INDEX(FGA_COEFFS,1,6)+W562*INDEX(FGA_COEFFS,1,7)+P562*INDEX(FGA_COEFFS,1,8)+AB566*AB568</f>
        <v>#N/A</v>
      </c>
      <c r="AG563" s="223" t="e">
        <f ca="1">INDEX(THREEPTA_COEFFS,1,1)+AF563*INDEX(THREEPTA_COEFFS,1,2)+M563*INDEX(THREEPTA_COEFFS,1,3)+AD563*INDEX(THREEPTA_COEFFS,1,4)+N563*INDEX(THREEPTA_COEFFS,1,5)+O562*INDEX(THREEPTA_COEFFS,1,6)+AC566*AC568</f>
        <v>#N/A</v>
      </c>
      <c r="AH563" s="223" t="e">
        <f ca="1">INDEX(THREEPTPCT_COEFFS,1,1)+N563*INDEX(THREEPTPCT_COEFFS,1,2)+O562*INDEX(THREEPTPCT_COEFFS,1,3)+AD566*AD568</f>
        <v>#N/A</v>
      </c>
      <c r="AI563" s="55" t="e">
        <f t="shared" ca="1" si="797"/>
        <v>#N/A</v>
      </c>
      <c r="AJ563" s="223" t="e">
        <f ca="1">INDEX(TWOPTPCT_COEFFS,1,1)+AE563*INDEX(TWOPTPCT_COEFFS,1,2)+L562*INDEX(TWOPTPCT_COEFFS,1,3)+J562*INDEX(TWOPTPCT_COEFFS,1,4)+O562*INDEX(TWOPTPCT_COEFFS,1,5)+AE566*AE568</f>
        <v>#N/A</v>
      </c>
      <c r="AK563" s="223" t="e">
        <f ca="1">INDEX(FTA_COEFFS,1,1)+R563*INDEX(FTA_COEFFS,1,2)+Q562*INDEX(FTA_COEFFS,1,3)+(T563+U563)*INDEX(FTA_COEFFS,1,4)+(T562+U562)*INDEX(FTA_COEFFS,1,5)+P562*INDEX(FTA_COEFFS,1,6)+AF566*AF568</f>
        <v>#N/A</v>
      </c>
      <c r="AL563" s="223" t="e">
        <f ca="1">INDEX(FTPCT_COEFFS,1,1)+S563*INDEX(FTPCT_COEFFS,1,2)+I563*INDEX(FTPCT_COEFFS,1,3)+J562*INDEX(FTPCT_COEFFS,1,4)+AG566*AG568</f>
        <v>#N/A</v>
      </c>
      <c r="AM563" s="338" t="e">
        <f t="shared" ca="1" si="798"/>
        <v>#N/A</v>
      </c>
      <c r="AN563" s="55"/>
      <c r="AO563" s="55"/>
      <c r="AP563" s="55"/>
      <c r="AQ563" s="55"/>
      <c r="AR563" s="53"/>
    </row>
    <row r="564" spans="1:44" customFormat="1" x14ac:dyDescent="0.3">
      <c r="A564" s="53"/>
      <c r="B564" s="53"/>
      <c r="C564" s="53"/>
      <c r="D564" s="53"/>
      <c r="E564" s="64" t="e">
        <f ca="1">IF(G563&gt;G562,F563,F562)</f>
        <v>#N/A</v>
      </c>
      <c r="F564" s="53"/>
      <c r="G564" s="56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5"/>
      <c r="AB564" s="55"/>
      <c r="AC564" s="55"/>
      <c r="AD564" s="55"/>
      <c r="AE564" s="55"/>
      <c r="AF564" s="337"/>
      <c r="AG564" s="337"/>
      <c r="AH564" s="337"/>
      <c r="AI564" s="337"/>
      <c r="AJ564" s="337"/>
      <c r="AK564" s="337"/>
      <c r="AL564" s="337"/>
      <c r="AM564" s="337"/>
      <c r="AN564" s="55"/>
      <c r="AO564" s="55"/>
      <c r="AP564" s="55"/>
      <c r="AQ564" s="55"/>
      <c r="AR564" s="53"/>
    </row>
    <row r="565" spans="1:44" customFormat="1" x14ac:dyDescent="0.3">
      <c r="A565" s="53"/>
      <c r="B565" s="53"/>
      <c r="C565" s="53"/>
      <c r="D565" s="53"/>
      <c r="E565" s="53"/>
      <c r="F565" s="53"/>
      <c r="G565" s="166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4" t="s">
        <v>1305</v>
      </c>
      <c r="AB565" s="54" t="s">
        <v>128</v>
      </c>
      <c r="AC565" s="54" t="s">
        <v>157</v>
      </c>
      <c r="AD565" s="54" t="s">
        <v>151</v>
      </c>
      <c r="AE565" s="54" t="s">
        <v>1327</v>
      </c>
      <c r="AF565" s="54" t="s">
        <v>129</v>
      </c>
      <c r="AG565" s="54" t="s">
        <v>116</v>
      </c>
      <c r="AH565" s="54"/>
      <c r="AI565" s="54"/>
      <c r="AJ565" s="54"/>
      <c r="AK565" s="54"/>
      <c r="AL565" s="54"/>
      <c r="AM565" s="54"/>
      <c r="AN565" s="53"/>
      <c r="AO565" s="53"/>
      <c r="AP565" s="53"/>
      <c r="AQ565" s="53"/>
      <c r="AR565" s="53"/>
    </row>
    <row r="566" spans="1:44" customFormat="1" x14ac:dyDescent="0.3">
      <c r="A566" s="53"/>
      <c r="B566" s="53"/>
      <c r="C566" s="53"/>
      <c r="D566" s="53" t="e">
        <f ca="1">IF(G562&gt;(G563+(W562-W563)/2),1,IF(G563&gt;(G562+(W563-W562)/2),0,"Close"))</f>
        <v>#N/A</v>
      </c>
      <c r="E566" s="53"/>
      <c r="F566" s="53"/>
      <c r="G566" s="166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4"/>
      <c r="AB566" s="54">
        <f>Formulas!A566</f>
        <v>0</v>
      </c>
      <c r="AC566" s="54">
        <f>Formulas!A573</f>
        <v>0</v>
      </c>
      <c r="AD566" s="54">
        <f>Formulas!A580</f>
        <v>0</v>
      </c>
      <c r="AE566" s="54">
        <f>Formulas!A587</f>
        <v>0</v>
      </c>
      <c r="AF566" s="54">
        <f>Formulas!A594</f>
        <v>0</v>
      </c>
      <c r="AG566" s="54">
        <f>Formulas!A601</f>
        <v>0</v>
      </c>
      <c r="AH566" s="54"/>
      <c r="AI566" s="336"/>
      <c r="AJ566" s="336"/>
      <c r="AK566" s="336"/>
      <c r="AL566" s="54"/>
      <c r="AM566" s="54"/>
      <c r="AN566" s="53"/>
      <c r="AO566" s="53"/>
      <c r="AP566" s="53"/>
      <c r="AQ566" s="53"/>
      <c r="AR566" s="53"/>
    </row>
    <row r="567" spans="1:44" customFormat="1" x14ac:dyDescent="0.3">
      <c r="A567" s="53"/>
      <c r="B567" s="53"/>
      <c r="C567" s="53"/>
      <c r="D567" s="53"/>
      <c r="E567" s="53"/>
      <c r="F567" s="53"/>
      <c r="G567" s="166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336"/>
      <c r="AB567" s="336">
        <f t="shared" ref="AB567:AB568" ca="1" si="800">1.5*RAND()^2*IF(RAND()&gt;0.5,1,-1)</f>
        <v>0.68942369625232924</v>
      </c>
      <c r="AC567" s="336">
        <f t="shared" ca="1" si="730"/>
        <v>-0.86136775852603464</v>
      </c>
      <c r="AD567" s="336">
        <f t="shared" ca="1" si="730"/>
        <v>0.48673172720765945</v>
      </c>
      <c r="AE567" s="336">
        <f t="shared" ca="1" si="730"/>
        <v>-0.35316578935412368</v>
      </c>
      <c r="AF567" s="336">
        <f t="shared" ca="1" si="730"/>
        <v>5.5649870639541601E-3</v>
      </c>
      <c r="AG567" s="336">
        <f t="shared" ca="1" si="730"/>
        <v>-0.94076675540912569</v>
      </c>
      <c r="AH567" s="336"/>
      <c r="AI567" s="336"/>
      <c r="AJ567" s="336"/>
      <c r="AK567" s="336"/>
      <c r="AL567" s="54"/>
      <c r="AM567" s="54"/>
      <c r="AN567" s="53"/>
      <c r="AO567" s="55"/>
      <c r="AP567" s="55"/>
      <c r="AQ567" s="55"/>
      <c r="AR567" s="53"/>
    </row>
    <row r="568" spans="1:44" customFormat="1" x14ac:dyDescent="0.3">
      <c r="A568" s="53"/>
      <c r="B568" s="53"/>
      <c r="C568" s="53"/>
      <c r="D568" s="53"/>
      <c r="E568" s="53"/>
      <c r="F568" s="54"/>
      <c r="G568" s="165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3"/>
      <c r="AB568" s="336">
        <f t="shared" ca="1" si="800"/>
        <v>-6.3265192865445144E-2</v>
      </c>
      <c r="AC568" s="336">
        <f t="shared" ca="1" si="730"/>
        <v>-4.8706168892171574E-2</v>
      </c>
      <c r="AD568" s="336">
        <f t="shared" ca="1" si="730"/>
        <v>-1.1277163817309526</v>
      </c>
      <c r="AE568" s="336">
        <f t="shared" ca="1" si="730"/>
        <v>-0.16763906174993926</v>
      </c>
      <c r="AF568" s="336">
        <f t="shared" ca="1" si="730"/>
        <v>-0.32803713260791073</v>
      </c>
      <c r="AG568" s="336">
        <f t="shared" ca="1" si="730"/>
        <v>-0.60586694044050793</v>
      </c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3"/>
    </row>
    <row r="569" spans="1:44" customFormat="1" x14ac:dyDescent="0.3">
      <c r="A569" s="53"/>
      <c r="B569" s="53"/>
      <c r="C569" s="53"/>
      <c r="D569" s="53"/>
      <c r="E569" s="53" t="s">
        <v>172</v>
      </c>
      <c r="F569" s="53">
        <f>F562</f>
        <v>0</v>
      </c>
      <c r="G569" s="56" t="e">
        <f t="shared" ref="G569:G570" ca="1" si="801">AM569</f>
        <v>#N/A</v>
      </c>
      <c r="H569" s="52" t="e">
        <f>INDEX(STATSTABLE,MATCH(F569,bpiTeams,0),MATCH(INDEX(H:H,1,1),statTitles,0))</f>
        <v>#N/A</v>
      </c>
      <c r="I569" s="52" t="e">
        <f>INDEX(STATSTABLE,MATCH(F569,bpiTeams,0),MATCH(INDEX(I:I,1,1),statTitles,0))</f>
        <v>#N/A</v>
      </c>
      <c r="J569" s="52" t="e">
        <f>INDEX(STATSTABLE,MATCH(F569,bpiTeams,0),MATCH(INDEX(J:J,1,1),statTitles,0))</f>
        <v>#N/A</v>
      </c>
      <c r="K569" s="52" t="e">
        <f>INDEX(STATSTABLE,MATCH(F569,bpiTeams,0),MATCH(INDEX(K:K,1,1),statTitles,0))</f>
        <v>#N/A</v>
      </c>
      <c r="L569" s="52" t="e">
        <f>INDEX(STATSTABLE,MATCH(F569,bpiTeams,0),MATCH(INDEX(L:L,1,1),statTitles,0))</f>
        <v>#N/A</v>
      </c>
      <c r="M569" s="52" t="e">
        <f>INDEX(STATSTABLE,MATCH(F569,bpiTeams,0),MATCH(INDEX(M:M,1,1),statTitles,0))</f>
        <v>#N/A</v>
      </c>
      <c r="N569" s="52" t="e">
        <f>INDEX(STATSTABLE,MATCH(F569,bpiTeams,0),MATCH(INDEX(N:N,1,1),statTitles,0))</f>
        <v>#N/A</v>
      </c>
      <c r="O569" s="52" t="e">
        <f>INDEX(STATSTABLE,MATCH(F569,bpiTeams,0),MATCH(INDEX(O:O,1,1),statTitles,0))</f>
        <v>#N/A</v>
      </c>
      <c r="P569" s="52" t="e">
        <f>INDEX(STATSTABLE,MATCH(F569,bpiTeams,0),MATCH(INDEX(P:P,1,1),statTitles,0))</f>
        <v>#N/A</v>
      </c>
      <c r="Q569" s="52" t="e">
        <f>INDEX(STATSTABLE,MATCH(F569,bpiTeams,0),MATCH(INDEX(Q:Q,1,1),statTitles,0))</f>
        <v>#N/A</v>
      </c>
      <c r="R569" s="52" t="e">
        <f>INDEX(STATSTABLE,MATCH(F569,bpiTeams,0),MATCH(INDEX(R:R,1,1),statTitles,0))</f>
        <v>#N/A</v>
      </c>
      <c r="S569" s="52" t="e">
        <f>INDEX(STATSTABLE,MATCH(F569,bpiTeams,0),MATCH(INDEX(S:S,1,1),statTitles,0))</f>
        <v>#N/A</v>
      </c>
      <c r="T569" s="52" t="e">
        <f>INDEX(STATSTABLE,MATCH(F569,bpiTeams,0),MATCH(INDEX(T:T,1,1),statTitles,0))</f>
        <v>#N/A</v>
      </c>
      <c r="U569" s="52" t="e">
        <f>INDEX(STATSTABLE,MATCH(F569,bpiTeams,0),MATCH(INDEX(U:U,1,1),statTitles,0))</f>
        <v>#N/A</v>
      </c>
      <c r="V569" s="52" t="e">
        <f>INDEX(STATSTABLE,MATCH(F569,bpiTeams,0),MATCH(INDEX(V:V,1,1),statTitles,0))</f>
        <v>#N/A</v>
      </c>
      <c r="W569" s="52" t="e">
        <f>INDEX(STATSTABLE,MATCH(F569,bpiTeams,0),MATCH(INDEX(W:W,1,1),statTitles,0))</f>
        <v>#N/A</v>
      </c>
      <c r="X569" s="52" t="e">
        <f>INDEX(STATSTABLE,MATCH(F569,bpiTeams,0),MATCH(INDEX(X:X,1,1),statTitles,0))</f>
        <v>#N/A</v>
      </c>
      <c r="Y569" s="52" t="e">
        <f>INDEX(STATSTABLE,MATCH(F569,bpiTeams,0),MATCH(INDEX(Y:Y,1,1),statTitles,0))</f>
        <v>#N/A</v>
      </c>
      <c r="Z569" s="52" t="e">
        <f>INDEX(STATSTABLE,MATCH(F569,bpiTeams,0),MATCH(INDEX(Z:Z,1,1),statTitles,0))</f>
        <v>#N/A</v>
      </c>
      <c r="AA569" s="55" t="e">
        <f t="shared" ref="AA569:AA570" si="802">(K569-(R569*S569)/100-3*(M569*N569)/100)/2</f>
        <v>#N/A</v>
      </c>
      <c r="AB569" s="55" t="e">
        <f t="shared" ref="AB569:AB570" si="803">SUM(AA569,(M569*N569/100))/(I569/100)</f>
        <v>#N/A</v>
      </c>
      <c r="AC569" s="55" t="e">
        <f t="shared" ref="AC569" si="804">X569*0.5+X570*0.5</f>
        <v>#N/A</v>
      </c>
      <c r="AD569" s="55" t="e">
        <f t="shared" ref="AD569:AD570" si="805">M569/AB569</f>
        <v>#N/A</v>
      </c>
      <c r="AE569" s="336" t="e">
        <f t="shared" ref="AE569:AE570" si="806">AA569/(AB569-M569)</f>
        <v>#N/A</v>
      </c>
      <c r="AF569" s="223" t="e">
        <f ca="1">INDEX(FGA_COEFFS,1,1)+AC569*INDEX(FGA_COEFFS,1,2)+AB569*INDEX(FGA_COEFFS,1,3)+U569*INDEX(FGA_COEFFS,1,4)+T570*INDEX(FGA_COEFFS,1,5)+V569*INDEX(FGA_COEFFS,1,6)+W570*INDEX(FGA_COEFFS,1,7)+P570*INDEX(FGA_COEFFS,1,8)+AB573*AB574</f>
        <v>#N/A</v>
      </c>
      <c r="AG569" s="223" t="e">
        <f ca="1">INDEX(THREEPTA_COEFFS,1,1)+AF569*INDEX(THREEPTA_COEFFS,1,2)+M569*INDEX(THREEPTA_COEFFS,1,3)+AD569*INDEX(THREEPTA_COEFFS,1,4)+N569*INDEX(THREEPTA_COEFFS,1,5)+O570*INDEX(THREEPTA_COEFFS,1,6)+AC573*AC574</f>
        <v>#N/A</v>
      </c>
      <c r="AH569" s="223" t="e">
        <f ca="1">INDEX(THREEPTPCT_COEFFS,1,1)+N569*INDEX(THREEPTPCT_COEFFS,1,2)+O570*INDEX(THREEPTPCT_COEFFS,1,3)+AD573*AD574</f>
        <v>#N/A</v>
      </c>
      <c r="AI569" s="55" t="e">
        <f t="shared" ref="AI569:AI570" ca="1" si="807">AF569-AG569</f>
        <v>#N/A</v>
      </c>
      <c r="AJ569" s="223" t="e">
        <f ca="1">INDEX(TWOPTPCT_COEFFS,1,1)+AE569*INDEX(TWOPTPCT_COEFFS,1,2)+L570*INDEX(TWOPTPCT_COEFFS,1,3)+J570*INDEX(TWOPTPCT_COEFFS,1,4)+O570*INDEX(TWOPTPCT_COEFFS,1,5)+AE573*AE574</f>
        <v>#N/A</v>
      </c>
      <c r="AK569" s="223" t="e">
        <f ca="1">INDEX(FTA_COEFFS,1,1)+R569*INDEX(FTA_COEFFS,1,2)+Q570*INDEX(FTA_COEFFS,1,3)+(T569+U569)*INDEX(FTA_COEFFS,1,4)+(T570+U570)*INDEX(FTA_COEFFS,1,5)+P570*INDEX(FTA_COEFFS,1,6)+AF573*AF574</f>
        <v>#N/A</v>
      </c>
      <c r="AL569" s="223" t="e">
        <f ca="1">INDEX(FTPCT_COEFFS,1,1)+S569*INDEX(FTPCT_COEFFS,1,2)+I569*INDEX(FTPCT_COEFFS,1,3)+J570*INDEX(FTPCT_COEFFS,1,4)+AG573*AG574</f>
        <v>#N/A</v>
      </c>
      <c r="AM569" s="338" t="e">
        <f t="shared" ref="AM569:AM570" ca="1" si="808">AG569*AH569/100+AI569*AJ569+AK569*AL569/100</f>
        <v>#N/A</v>
      </c>
      <c r="AN569" s="55"/>
      <c r="AO569" s="55"/>
      <c r="AP569" s="55"/>
      <c r="AQ569" s="55"/>
      <c r="AR569" s="53"/>
    </row>
    <row r="570" spans="1:44" customFormat="1" x14ac:dyDescent="0.3">
      <c r="A570" s="53"/>
      <c r="B570" s="53"/>
      <c r="C570" s="53"/>
      <c r="D570" s="53"/>
      <c r="E570" s="53" t="s">
        <v>175</v>
      </c>
      <c r="F570" s="54" t="e">
        <f>F563</f>
        <v>#N/A</v>
      </c>
      <c r="G570" s="56" t="e">
        <f t="shared" ca="1" si="801"/>
        <v>#N/A</v>
      </c>
      <c r="H570" s="52" t="e">
        <f>INDEX(STATSTABLE,MATCH(F570,bpiTeams,0),MATCH(INDEX(H:H,1,1),statTitles,0))</f>
        <v>#N/A</v>
      </c>
      <c r="I570" s="52" t="e">
        <f>INDEX(STATSTABLE,MATCH(F570,bpiTeams,0),MATCH(INDEX(I:I,1,1),statTitles,0))</f>
        <v>#N/A</v>
      </c>
      <c r="J570" s="52" t="e">
        <f>INDEX(STATSTABLE,MATCH(F570,bpiTeams,0),MATCH(INDEX(J:J,1,1),statTitles,0))</f>
        <v>#N/A</v>
      </c>
      <c r="K570" s="52" t="e">
        <f>INDEX(STATSTABLE,MATCH(F570,bpiTeams,0),MATCH(INDEX(K:K,1,1),statTitles,0))</f>
        <v>#N/A</v>
      </c>
      <c r="L570" s="52" t="e">
        <f>INDEX(STATSTABLE,MATCH(F570,bpiTeams,0),MATCH(INDEX(L:L,1,1),statTitles,0))</f>
        <v>#N/A</v>
      </c>
      <c r="M570" s="52" t="e">
        <f>INDEX(STATSTABLE,MATCH(F570,bpiTeams,0),MATCH(INDEX(M:M,1,1),statTitles,0))</f>
        <v>#N/A</v>
      </c>
      <c r="N570" s="52" t="e">
        <f>INDEX(STATSTABLE,MATCH(F570,bpiTeams,0),MATCH(INDEX(N:N,1,1),statTitles,0))</f>
        <v>#N/A</v>
      </c>
      <c r="O570" s="52" t="e">
        <f>INDEX(STATSTABLE,MATCH(F570,bpiTeams,0),MATCH(INDEX(O:O,1,1),statTitles,0))</f>
        <v>#N/A</v>
      </c>
      <c r="P570" s="52" t="e">
        <f>INDEX(STATSTABLE,MATCH(F570,bpiTeams,0),MATCH(INDEX(P:P,1,1),statTitles,0))</f>
        <v>#N/A</v>
      </c>
      <c r="Q570" s="52" t="e">
        <f>INDEX(STATSTABLE,MATCH(F570,bpiTeams,0),MATCH(INDEX(Q:Q,1,1),statTitles,0))</f>
        <v>#N/A</v>
      </c>
      <c r="R570" s="52" t="e">
        <f>INDEX(STATSTABLE,MATCH(F570,bpiTeams,0),MATCH(INDEX(R:R,1,1),statTitles,0))</f>
        <v>#N/A</v>
      </c>
      <c r="S570" s="52" t="e">
        <f>INDEX(STATSTABLE,MATCH(F570,bpiTeams,0),MATCH(INDEX(S:S,1,1),statTitles,0))</f>
        <v>#N/A</v>
      </c>
      <c r="T570" s="52" t="e">
        <f>INDEX(STATSTABLE,MATCH(F570,bpiTeams,0),MATCH(INDEX(T:T,1,1),statTitles,0))</f>
        <v>#N/A</v>
      </c>
      <c r="U570" s="52" t="e">
        <f>INDEX(STATSTABLE,MATCH(F570,bpiTeams,0),MATCH(INDEX(U:U,1,1),statTitles,0))</f>
        <v>#N/A</v>
      </c>
      <c r="V570" s="52" t="e">
        <f>INDEX(STATSTABLE,MATCH(F570,bpiTeams,0),MATCH(INDEX(V:V,1,1),statTitles,0))</f>
        <v>#N/A</v>
      </c>
      <c r="W570" s="52" t="e">
        <f>INDEX(STATSTABLE,MATCH(F570,bpiTeams,0),MATCH(INDEX(W:W,1,1),statTitles,0))</f>
        <v>#N/A</v>
      </c>
      <c r="X570" s="52" t="e">
        <f>INDEX(STATSTABLE,MATCH(F570,bpiTeams,0),MATCH(INDEX(X:X,1,1),statTitles,0))</f>
        <v>#N/A</v>
      </c>
      <c r="Y570" s="52" t="e">
        <f>INDEX(STATSTABLE,MATCH(F570,bpiTeams,0),MATCH(INDEX(Y:Y,1,1),statTitles,0))</f>
        <v>#N/A</v>
      </c>
      <c r="Z570" s="52" t="e">
        <f>INDEX(STATSTABLE,MATCH(F570,bpiTeams,0),MATCH(INDEX(Z:Z,1,1),statTitles,0))</f>
        <v>#N/A</v>
      </c>
      <c r="AA570" s="55" t="e">
        <f t="shared" si="802"/>
        <v>#N/A</v>
      </c>
      <c r="AB570" s="55" t="e">
        <f t="shared" si="803"/>
        <v>#N/A</v>
      </c>
      <c r="AC570" s="55" t="e">
        <f t="shared" ref="AC570" si="809">AC569</f>
        <v>#N/A</v>
      </c>
      <c r="AD570" s="55" t="e">
        <f t="shared" si="805"/>
        <v>#N/A</v>
      </c>
      <c r="AE570" s="336" t="e">
        <f t="shared" si="806"/>
        <v>#N/A</v>
      </c>
      <c r="AF570" s="223" t="e">
        <f ca="1">INDEX(FGA_COEFFS,1,1)+AC570*INDEX(FGA_COEFFS,1,2)+AB570*INDEX(FGA_COEFFS,1,3)+U570*INDEX(FGA_COEFFS,1,4)+T569*INDEX(FGA_COEFFS,1,5)+V570*INDEX(FGA_COEFFS,1,6)+W569*INDEX(FGA_COEFFS,1,7)+P569*INDEX(FGA_COEFFS,1,8)+AB573*AB575</f>
        <v>#N/A</v>
      </c>
      <c r="AG570" s="223" t="e">
        <f ca="1">INDEX(THREEPTA_COEFFS,1,1)+AF570*INDEX(THREEPTA_COEFFS,1,2)+M570*INDEX(THREEPTA_COEFFS,1,3)+AD570*INDEX(THREEPTA_COEFFS,1,4)+N570*INDEX(THREEPTA_COEFFS,1,5)+O569*INDEX(THREEPTA_COEFFS,1,6)+AC573*AC575</f>
        <v>#N/A</v>
      </c>
      <c r="AH570" s="223" t="e">
        <f ca="1">INDEX(THREEPTPCT_COEFFS,1,1)+N570*INDEX(THREEPTPCT_COEFFS,1,2)+O569*INDEX(THREEPTPCT_COEFFS,1,3)+AD573*AD575</f>
        <v>#N/A</v>
      </c>
      <c r="AI570" s="55" t="e">
        <f t="shared" ca="1" si="807"/>
        <v>#N/A</v>
      </c>
      <c r="AJ570" s="223" t="e">
        <f ca="1">INDEX(TWOPTPCT_COEFFS,1,1)+AE570*INDEX(TWOPTPCT_COEFFS,1,2)+L569*INDEX(TWOPTPCT_COEFFS,1,3)+J569*INDEX(TWOPTPCT_COEFFS,1,4)+O569*INDEX(TWOPTPCT_COEFFS,1,5)+AE573*AE575</f>
        <v>#N/A</v>
      </c>
      <c r="AK570" s="223" t="e">
        <f ca="1">INDEX(FTA_COEFFS,1,1)+R570*INDEX(FTA_COEFFS,1,2)+Q569*INDEX(FTA_COEFFS,1,3)+(T570+U570)*INDEX(FTA_COEFFS,1,4)+(T569+U569)*INDEX(FTA_COEFFS,1,5)+P569*INDEX(FTA_COEFFS,1,6)+AF573*AF575</f>
        <v>#N/A</v>
      </c>
      <c r="AL570" s="223" t="e">
        <f ca="1">INDEX(FTPCT_COEFFS,1,1)+S570*INDEX(FTPCT_COEFFS,1,2)+I570*INDEX(FTPCT_COEFFS,1,3)+J569*INDEX(FTPCT_COEFFS,1,4)+AG573*AG575</f>
        <v>#N/A</v>
      </c>
      <c r="AM570" s="338" t="e">
        <f t="shared" ca="1" si="808"/>
        <v>#N/A</v>
      </c>
      <c r="AN570" s="55"/>
      <c r="AO570" s="55"/>
      <c r="AP570" s="55"/>
      <c r="AQ570" s="55"/>
      <c r="AR570" s="53"/>
    </row>
    <row r="571" spans="1:44" customFormat="1" x14ac:dyDescent="0.3">
      <c r="A571" s="53"/>
      <c r="B571" s="53"/>
      <c r="C571" s="53"/>
      <c r="D571" s="53"/>
      <c r="E571" s="64" t="e">
        <f ca="1">IF(G570&gt;G569,F570,F569)</f>
        <v>#N/A</v>
      </c>
      <c r="F571" s="53"/>
      <c r="G571" s="56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5"/>
      <c r="AB571" s="55"/>
      <c r="AC571" s="55"/>
      <c r="AD571" s="55"/>
      <c r="AE571" s="55"/>
      <c r="AF571" s="337"/>
      <c r="AG571" s="337"/>
      <c r="AH571" s="337"/>
      <c r="AI571" s="337"/>
      <c r="AJ571" s="337"/>
      <c r="AK571" s="337"/>
      <c r="AL571" s="337"/>
      <c r="AM571" s="337"/>
      <c r="AN571" s="55"/>
      <c r="AO571" s="55"/>
      <c r="AP571" s="55"/>
      <c r="AQ571" s="55"/>
      <c r="AR571" s="53"/>
    </row>
    <row r="572" spans="1:44" customFormat="1" x14ac:dyDescent="0.3">
      <c r="A572" s="53"/>
      <c r="B572" s="53"/>
      <c r="C572" s="53"/>
      <c r="D572" s="53"/>
      <c r="E572" s="53"/>
      <c r="F572" s="53"/>
      <c r="G572" s="166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4" t="s">
        <v>1305</v>
      </c>
      <c r="AB572" s="54" t="s">
        <v>128</v>
      </c>
      <c r="AC572" s="54" t="s">
        <v>157</v>
      </c>
      <c r="AD572" s="54" t="s">
        <v>151</v>
      </c>
      <c r="AE572" s="54" t="s">
        <v>1327</v>
      </c>
      <c r="AF572" s="54" t="s">
        <v>129</v>
      </c>
      <c r="AG572" s="54" t="s">
        <v>116</v>
      </c>
      <c r="AH572" s="54"/>
      <c r="AI572" s="54"/>
      <c r="AJ572" s="54"/>
      <c r="AK572" s="54"/>
      <c r="AL572" s="54"/>
      <c r="AM572" s="54"/>
      <c r="AN572" s="53"/>
      <c r="AO572" s="53"/>
      <c r="AP572" s="53"/>
      <c r="AQ572" s="53"/>
      <c r="AR572" s="53"/>
    </row>
    <row r="573" spans="1:44" customFormat="1" x14ac:dyDescent="0.3">
      <c r="A573" s="53"/>
      <c r="B573" s="53"/>
      <c r="C573" s="53"/>
      <c r="D573" s="53" t="e">
        <f ca="1">IF(G569&gt;(G570+(W569-W570)/2),1,IF(G570&gt;(G569+(W570-W569)/2),0,"Close"))</f>
        <v>#N/A</v>
      </c>
      <c r="E573" s="53"/>
      <c r="F573" s="53"/>
      <c r="G573" s="166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4"/>
      <c r="AB573" s="54">
        <f>Formulas!A573</f>
        <v>0</v>
      </c>
      <c r="AC573" s="54">
        <f>Formulas!A580</f>
        <v>0</v>
      </c>
      <c r="AD573" s="54">
        <f>Formulas!A587</f>
        <v>0</v>
      </c>
      <c r="AE573" s="54">
        <f>Formulas!A594</f>
        <v>0</v>
      </c>
      <c r="AF573" s="54">
        <f>Formulas!A601</f>
        <v>0</v>
      </c>
      <c r="AG573" s="54">
        <f>Formulas!A608</f>
        <v>0</v>
      </c>
      <c r="AH573" s="54"/>
      <c r="AI573" s="336"/>
      <c r="AJ573" s="336"/>
      <c r="AK573" s="336"/>
      <c r="AL573" s="54"/>
      <c r="AM573" s="54"/>
      <c r="AN573" s="53"/>
      <c r="AO573" s="53"/>
      <c r="AP573" s="53"/>
      <c r="AQ573" s="53"/>
      <c r="AR573" s="53"/>
    </row>
    <row r="574" spans="1:44" customFormat="1" x14ac:dyDescent="0.3">
      <c r="A574" s="53"/>
      <c r="B574" s="53"/>
      <c r="C574" s="53"/>
      <c r="D574" s="53"/>
      <c r="E574" s="53"/>
      <c r="F574" s="53"/>
      <c r="G574" s="166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336"/>
      <c r="AB574" s="336">
        <f t="shared" ref="AB574:AB575" ca="1" si="810">1.5*RAND()^2*IF(RAND()&gt;0.5,1,-1)</f>
        <v>-0.73598492616790445</v>
      </c>
      <c r="AC574" s="336">
        <f t="shared" ca="1" si="730"/>
        <v>1.4473438650011807</v>
      </c>
      <c r="AD574" s="336">
        <f t="shared" ca="1" si="730"/>
        <v>1.3332621700806466</v>
      </c>
      <c r="AE574" s="336">
        <f t="shared" ca="1" si="730"/>
        <v>0.26136419226029506</v>
      </c>
      <c r="AF574" s="336">
        <f t="shared" ca="1" si="730"/>
        <v>-0.70334437647226711</v>
      </c>
      <c r="AG574" s="336">
        <f t="shared" ca="1" si="730"/>
        <v>-0.10531580320418318</v>
      </c>
      <c r="AH574" s="336"/>
      <c r="AI574" s="336"/>
      <c r="AJ574" s="336"/>
      <c r="AK574" s="336"/>
      <c r="AL574" s="54"/>
      <c r="AM574" s="54"/>
      <c r="AN574" s="53"/>
      <c r="AO574" s="55"/>
      <c r="AP574" s="55"/>
      <c r="AQ574" s="55"/>
      <c r="AR574" s="53"/>
    </row>
    <row r="575" spans="1:44" customFormat="1" x14ac:dyDescent="0.3">
      <c r="A575" s="53"/>
      <c r="B575" s="53"/>
      <c r="C575" s="53"/>
      <c r="D575" s="53"/>
      <c r="E575" s="53"/>
      <c r="F575" s="54"/>
      <c r="G575" s="165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3"/>
      <c r="AB575" s="336">
        <f t="shared" ca="1" si="810"/>
        <v>-0.82397484068609628</v>
      </c>
      <c r="AC575" s="336">
        <f t="shared" ca="1" si="730"/>
        <v>3.1747977137056842E-2</v>
      </c>
      <c r="AD575" s="336">
        <f t="shared" ca="1" si="730"/>
        <v>-0.5981374670005104</v>
      </c>
      <c r="AE575" s="336">
        <f t="shared" ca="1" si="730"/>
        <v>0.16983415737140226</v>
      </c>
      <c r="AF575" s="336">
        <f t="shared" ca="1" si="730"/>
        <v>-0.11576239829416499</v>
      </c>
      <c r="AG575" s="336">
        <f t="shared" ca="1" si="730"/>
        <v>1.0255248131143244</v>
      </c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3"/>
    </row>
    <row r="576" spans="1:44" customFormat="1" x14ac:dyDescent="0.3">
      <c r="A576" s="53"/>
      <c r="B576" s="53"/>
      <c r="C576" s="53"/>
      <c r="D576" s="53"/>
      <c r="E576" s="53" t="s">
        <v>172</v>
      </c>
      <c r="F576" s="53">
        <f>F569</f>
        <v>0</v>
      </c>
      <c r="G576" s="56" t="e">
        <f t="shared" ref="G576:G577" ca="1" si="811">AM576</f>
        <v>#N/A</v>
      </c>
      <c r="H576" s="52" t="e">
        <f>INDEX(STATSTABLE,MATCH(F576,bpiTeams,0),MATCH(INDEX(H:H,1,1),statTitles,0))</f>
        <v>#N/A</v>
      </c>
      <c r="I576" s="52" t="e">
        <f>INDEX(STATSTABLE,MATCH(F576,bpiTeams,0),MATCH(INDEX(I:I,1,1),statTitles,0))</f>
        <v>#N/A</v>
      </c>
      <c r="J576" s="52" t="e">
        <f>INDEX(STATSTABLE,MATCH(F576,bpiTeams,0),MATCH(INDEX(J:J,1,1),statTitles,0))</f>
        <v>#N/A</v>
      </c>
      <c r="K576" s="52" t="e">
        <f>INDEX(STATSTABLE,MATCH(F576,bpiTeams,0),MATCH(INDEX(K:K,1,1),statTitles,0))</f>
        <v>#N/A</v>
      </c>
      <c r="L576" s="52" t="e">
        <f>INDEX(STATSTABLE,MATCH(F576,bpiTeams,0),MATCH(INDEX(L:L,1,1),statTitles,0))</f>
        <v>#N/A</v>
      </c>
      <c r="M576" s="52" t="e">
        <f>INDEX(STATSTABLE,MATCH(F576,bpiTeams,0),MATCH(INDEX(M:M,1,1),statTitles,0))</f>
        <v>#N/A</v>
      </c>
      <c r="N576" s="52" t="e">
        <f>INDEX(STATSTABLE,MATCH(F576,bpiTeams,0),MATCH(INDEX(N:N,1,1),statTitles,0))</f>
        <v>#N/A</v>
      </c>
      <c r="O576" s="52" t="e">
        <f>INDEX(STATSTABLE,MATCH(F576,bpiTeams,0),MATCH(INDEX(O:O,1,1),statTitles,0))</f>
        <v>#N/A</v>
      </c>
      <c r="P576" s="52" t="e">
        <f>INDEX(STATSTABLE,MATCH(F576,bpiTeams,0),MATCH(INDEX(P:P,1,1),statTitles,0))</f>
        <v>#N/A</v>
      </c>
      <c r="Q576" s="52" t="e">
        <f>INDEX(STATSTABLE,MATCH(F576,bpiTeams,0),MATCH(INDEX(Q:Q,1,1),statTitles,0))</f>
        <v>#N/A</v>
      </c>
      <c r="R576" s="52" t="e">
        <f>INDEX(STATSTABLE,MATCH(F576,bpiTeams,0),MATCH(INDEX(R:R,1,1),statTitles,0))</f>
        <v>#N/A</v>
      </c>
      <c r="S576" s="52" t="e">
        <f>INDEX(STATSTABLE,MATCH(F576,bpiTeams,0),MATCH(INDEX(S:S,1,1),statTitles,0))</f>
        <v>#N/A</v>
      </c>
      <c r="T576" s="52" t="e">
        <f>INDEX(STATSTABLE,MATCH(F576,bpiTeams,0),MATCH(INDEX(T:T,1,1),statTitles,0))</f>
        <v>#N/A</v>
      </c>
      <c r="U576" s="52" t="e">
        <f>INDEX(STATSTABLE,MATCH(F576,bpiTeams,0),MATCH(INDEX(U:U,1,1),statTitles,0))</f>
        <v>#N/A</v>
      </c>
      <c r="V576" s="52" t="e">
        <f>INDEX(STATSTABLE,MATCH(F576,bpiTeams,0),MATCH(INDEX(V:V,1,1),statTitles,0))</f>
        <v>#N/A</v>
      </c>
      <c r="W576" s="52" t="e">
        <f>INDEX(STATSTABLE,MATCH(F576,bpiTeams,0),MATCH(INDEX(W:W,1,1),statTitles,0))</f>
        <v>#N/A</v>
      </c>
      <c r="X576" s="52" t="e">
        <f>INDEX(STATSTABLE,MATCH(F576,bpiTeams,0),MATCH(INDEX(X:X,1,1),statTitles,0))</f>
        <v>#N/A</v>
      </c>
      <c r="Y576" s="52" t="e">
        <f>INDEX(STATSTABLE,MATCH(F576,bpiTeams,0),MATCH(INDEX(Y:Y,1,1),statTitles,0))</f>
        <v>#N/A</v>
      </c>
      <c r="Z576" s="52" t="e">
        <f>INDEX(STATSTABLE,MATCH(F576,bpiTeams,0),MATCH(INDEX(Z:Z,1,1),statTitles,0))</f>
        <v>#N/A</v>
      </c>
      <c r="AA576" s="55" t="e">
        <f t="shared" ref="AA576:AA577" si="812">(K576-(R576*S576)/100-3*(M576*N576)/100)/2</f>
        <v>#N/A</v>
      </c>
      <c r="AB576" s="55" t="e">
        <f t="shared" ref="AB576:AB577" si="813">SUM(AA576,(M576*N576/100))/(I576/100)</f>
        <v>#N/A</v>
      </c>
      <c r="AC576" s="55" t="e">
        <f t="shared" ref="AC576" si="814">X576*0.5+X577*0.5</f>
        <v>#N/A</v>
      </c>
      <c r="AD576" s="55" t="e">
        <f t="shared" ref="AD576:AD577" si="815">M576/AB576</f>
        <v>#N/A</v>
      </c>
      <c r="AE576" s="336" t="e">
        <f t="shared" ref="AE576:AE577" si="816">AA576/(AB576-M576)</f>
        <v>#N/A</v>
      </c>
      <c r="AF576" s="223" t="e">
        <f ca="1">INDEX(FGA_COEFFS,1,1)+AC576*INDEX(FGA_COEFFS,1,2)+AB576*INDEX(FGA_COEFFS,1,3)+U576*INDEX(FGA_COEFFS,1,4)+T577*INDEX(FGA_COEFFS,1,5)+V576*INDEX(FGA_COEFFS,1,6)+W577*INDEX(FGA_COEFFS,1,7)+P577*INDEX(FGA_COEFFS,1,8)+AB580*AB581</f>
        <v>#N/A</v>
      </c>
      <c r="AG576" s="223" t="e">
        <f ca="1">INDEX(THREEPTA_COEFFS,1,1)+AF576*INDEX(THREEPTA_COEFFS,1,2)+M576*INDEX(THREEPTA_COEFFS,1,3)+AD576*INDEX(THREEPTA_COEFFS,1,4)+N576*INDEX(THREEPTA_COEFFS,1,5)+O577*INDEX(THREEPTA_COEFFS,1,6)+AC580*AC581</f>
        <v>#N/A</v>
      </c>
      <c r="AH576" s="223" t="e">
        <f ca="1">INDEX(THREEPTPCT_COEFFS,1,1)+N576*INDEX(THREEPTPCT_COEFFS,1,2)+O577*INDEX(THREEPTPCT_COEFFS,1,3)+AD580*AD581</f>
        <v>#N/A</v>
      </c>
      <c r="AI576" s="55" t="e">
        <f t="shared" ref="AI576:AI577" ca="1" si="817">AF576-AG576</f>
        <v>#N/A</v>
      </c>
      <c r="AJ576" s="223" t="e">
        <f ca="1">INDEX(TWOPTPCT_COEFFS,1,1)+AE576*INDEX(TWOPTPCT_COEFFS,1,2)+L577*INDEX(TWOPTPCT_COEFFS,1,3)+J577*INDEX(TWOPTPCT_COEFFS,1,4)+O577*INDEX(TWOPTPCT_COEFFS,1,5)+AE580*AE581</f>
        <v>#N/A</v>
      </c>
      <c r="AK576" s="223" t="e">
        <f ca="1">INDEX(FTA_COEFFS,1,1)+R576*INDEX(FTA_COEFFS,1,2)+Q577*INDEX(FTA_COEFFS,1,3)+(T576+U576)*INDEX(FTA_COEFFS,1,4)+(T577+U577)*INDEX(FTA_COEFFS,1,5)+P577*INDEX(FTA_COEFFS,1,6)+AF580*AF581</f>
        <v>#N/A</v>
      </c>
      <c r="AL576" s="223" t="e">
        <f ca="1">INDEX(FTPCT_COEFFS,1,1)+S576*INDEX(FTPCT_COEFFS,1,2)+I576*INDEX(FTPCT_COEFFS,1,3)+J577*INDEX(FTPCT_COEFFS,1,4)+AG580*AG581</f>
        <v>#N/A</v>
      </c>
      <c r="AM576" s="338" t="e">
        <f t="shared" ref="AM576:AM577" ca="1" si="818">AG576*AH576/100+AI576*AJ576+AK576*AL576/100</f>
        <v>#N/A</v>
      </c>
      <c r="AN576" s="55"/>
      <c r="AO576" s="55"/>
      <c r="AP576" s="55"/>
      <c r="AQ576" s="55"/>
      <c r="AR576" s="53"/>
    </row>
    <row r="577" spans="1:44" customFormat="1" x14ac:dyDescent="0.3">
      <c r="A577" s="53"/>
      <c r="B577" s="53"/>
      <c r="C577" s="53"/>
      <c r="D577" s="53"/>
      <c r="E577" s="53" t="s">
        <v>175</v>
      </c>
      <c r="F577" s="54" t="e">
        <f>F570</f>
        <v>#N/A</v>
      </c>
      <c r="G577" s="56" t="e">
        <f t="shared" ca="1" si="811"/>
        <v>#N/A</v>
      </c>
      <c r="H577" s="52" t="e">
        <f>INDEX(STATSTABLE,MATCH(F577,bpiTeams,0),MATCH(INDEX(H:H,1,1),statTitles,0))</f>
        <v>#N/A</v>
      </c>
      <c r="I577" s="52" t="e">
        <f>INDEX(STATSTABLE,MATCH(F577,bpiTeams,0),MATCH(INDEX(I:I,1,1),statTitles,0))</f>
        <v>#N/A</v>
      </c>
      <c r="J577" s="52" t="e">
        <f>INDEX(STATSTABLE,MATCH(F577,bpiTeams,0),MATCH(INDEX(J:J,1,1),statTitles,0))</f>
        <v>#N/A</v>
      </c>
      <c r="K577" s="52" t="e">
        <f>INDEX(STATSTABLE,MATCH(F577,bpiTeams,0),MATCH(INDEX(K:K,1,1),statTitles,0))</f>
        <v>#N/A</v>
      </c>
      <c r="L577" s="52" t="e">
        <f>INDEX(STATSTABLE,MATCH(F577,bpiTeams,0),MATCH(INDEX(L:L,1,1),statTitles,0))</f>
        <v>#N/A</v>
      </c>
      <c r="M577" s="52" t="e">
        <f>INDEX(STATSTABLE,MATCH(F577,bpiTeams,0),MATCH(INDEX(M:M,1,1),statTitles,0))</f>
        <v>#N/A</v>
      </c>
      <c r="N577" s="52" t="e">
        <f>INDEX(STATSTABLE,MATCH(F577,bpiTeams,0),MATCH(INDEX(N:N,1,1),statTitles,0))</f>
        <v>#N/A</v>
      </c>
      <c r="O577" s="52" t="e">
        <f>INDEX(STATSTABLE,MATCH(F577,bpiTeams,0),MATCH(INDEX(O:O,1,1),statTitles,0))</f>
        <v>#N/A</v>
      </c>
      <c r="P577" s="52" t="e">
        <f>INDEX(STATSTABLE,MATCH(F577,bpiTeams,0),MATCH(INDEX(P:P,1,1),statTitles,0))</f>
        <v>#N/A</v>
      </c>
      <c r="Q577" s="52" t="e">
        <f>INDEX(STATSTABLE,MATCH(F577,bpiTeams,0),MATCH(INDEX(Q:Q,1,1),statTitles,0))</f>
        <v>#N/A</v>
      </c>
      <c r="R577" s="52" t="e">
        <f>INDEX(STATSTABLE,MATCH(F577,bpiTeams,0),MATCH(INDEX(R:R,1,1),statTitles,0))</f>
        <v>#N/A</v>
      </c>
      <c r="S577" s="52" t="e">
        <f>INDEX(STATSTABLE,MATCH(F577,bpiTeams,0),MATCH(INDEX(S:S,1,1),statTitles,0))</f>
        <v>#N/A</v>
      </c>
      <c r="T577" s="52" t="e">
        <f>INDEX(STATSTABLE,MATCH(F577,bpiTeams,0),MATCH(INDEX(T:T,1,1),statTitles,0))</f>
        <v>#N/A</v>
      </c>
      <c r="U577" s="52" t="e">
        <f>INDEX(STATSTABLE,MATCH(F577,bpiTeams,0),MATCH(INDEX(U:U,1,1),statTitles,0))</f>
        <v>#N/A</v>
      </c>
      <c r="V577" s="52" t="e">
        <f>INDEX(STATSTABLE,MATCH(F577,bpiTeams,0),MATCH(INDEX(V:V,1,1),statTitles,0))</f>
        <v>#N/A</v>
      </c>
      <c r="W577" s="52" t="e">
        <f>INDEX(STATSTABLE,MATCH(F577,bpiTeams,0),MATCH(INDEX(W:W,1,1),statTitles,0))</f>
        <v>#N/A</v>
      </c>
      <c r="X577" s="52" t="e">
        <f>INDEX(STATSTABLE,MATCH(F577,bpiTeams,0),MATCH(INDEX(X:X,1,1),statTitles,0))</f>
        <v>#N/A</v>
      </c>
      <c r="Y577" s="52" t="e">
        <f>INDEX(STATSTABLE,MATCH(F577,bpiTeams,0),MATCH(INDEX(Y:Y,1,1),statTitles,0))</f>
        <v>#N/A</v>
      </c>
      <c r="Z577" s="52" t="e">
        <f>INDEX(STATSTABLE,MATCH(F577,bpiTeams,0),MATCH(INDEX(Z:Z,1,1),statTitles,0))</f>
        <v>#N/A</v>
      </c>
      <c r="AA577" s="55" t="e">
        <f t="shared" si="812"/>
        <v>#N/A</v>
      </c>
      <c r="AB577" s="55" t="e">
        <f t="shared" si="813"/>
        <v>#N/A</v>
      </c>
      <c r="AC577" s="55" t="e">
        <f t="shared" ref="AC577" si="819">AC576</f>
        <v>#N/A</v>
      </c>
      <c r="AD577" s="55" t="e">
        <f t="shared" si="815"/>
        <v>#N/A</v>
      </c>
      <c r="AE577" s="336" t="e">
        <f t="shared" si="816"/>
        <v>#N/A</v>
      </c>
      <c r="AF577" s="223" t="e">
        <f ca="1">INDEX(FGA_COEFFS,1,1)+AC577*INDEX(FGA_COEFFS,1,2)+AB577*INDEX(FGA_COEFFS,1,3)+U577*INDEX(FGA_COEFFS,1,4)+T576*INDEX(FGA_COEFFS,1,5)+V577*INDEX(FGA_COEFFS,1,6)+W576*INDEX(FGA_COEFFS,1,7)+P576*INDEX(FGA_COEFFS,1,8)+AB580*AB582</f>
        <v>#N/A</v>
      </c>
      <c r="AG577" s="223" t="e">
        <f ca="1">INDEX(THREEPTA_COEFFS,1,1)+AF577*INDEX(THREEPTA_COEFFS,1,2)+M577*INDEX(THREEPTA_COEFFS,1,3)+AD577*INDEX(THREEPTA_COEFFS,1,4)+N577*INDEX(THREEPTA_COEFFS,1,5)+O576*INDEX(THREEPTA_COEFFS,1,6)+AC580*AC582</f>
        <v>#N/A</v>
      </c>
      <c r="AH577" s="223" t="e">
        <f ca="1">INDEX(THREEPTPCT_COEFFS,1,1)+N577*INDEX(THREEPTPCT_COEFFS,1,2)+O576*INDEX(THREEPTPCT_COEFFS,1,3)+AD580*AD582</f>
        <v>#N/A</v>
      </c>
      <c r="AI577" s="55" t="e">
        <f t="shared" ca="1" si="817"/>
        <v>#N/A</v>
      </c>
      <c r="AJ577" s="223" t="e">
        <f ca="1">INDEX(TWOPTPCT_COEFFS,1,1)+AE577*INDEX(TWOPTPCT_COEFFS,1,2)+L576*INDEX(TWOPTPCT_COEFFS,1,3)+J576*INDEX(TWOPTPCT_COEFFS,1,4)+O576*INDEX(TWOPTPCT_COEFFS,1,5)+AE580*AE582</f>
        <v>#N/A</v>
      </c>
      <c r="AK577" s="223" t="e">
        <f ca="1">INDEX(FTA_COEFFS,1,1)+R577*INDEX(FTA_COEFFS,1,2)+Q576*INDEX(FTA_COEFFS,1,3)+(T577+U577)*INDEX(FTA_COEFFS,1,4)+(T576+U576)*INDEX(FTA_COEFFS,1,5)+P576*INDEX(FTA_COEFFS,1,6)+AF580*AF582</f>
        <v>#N/A</v>
      </c>
      <c r="AL577" s="223" t="e">
        <f ca="1">INDEX(FTPCT_COEFFS,1,1)+S577*INDEX(FTPCT_COEFFS,1,2)+I577*INDEX(FTPCT_COEFFS,1,3)+J576*INDEX(FTPCT_COEFFS,1,4)+AG580*AG582</f>
        <v>#N/A</v>
      </c>
      <c r="AM577" s="338" t="e">
        <f t="shared" ca="1" si="818"/>
        <v>#N/A</v>
      </c>
      <c r="AN577" s="55"/>
      <c r="AO577" s="55"/>
      <c r="AP577" s="55"/>
      <c r="AQ577" s="55"/>
      <c r="AR577" s="53"/>
    </row>
    <row r="578" spans="1:44" customFormat="1" x14ac:dyDescent="0.3">
      <c r="A578" s="53"/>
      <c r="B578" s="53"/>
      <c r="C578" s="53"/>
      <c r="D578" s="53"/>
      <c r="E578" s="64" t="e">
        <f ca="1">IF(G577&gt;G576,F577,F576)</f>
        <v>#N/A</v>
      </c>
      <c r="F578" s="53"/>
      <c r="G578" s="56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5"/>
      <c r="AB578" s="55"/>
      <c r="AC578" s="55"/>
      <c r="AD578" s="55"/>
      <c r="AE578" s="55"/>
      <c r="AF578" s="337"/>
      <c r="AG578" s="337"/>
      <c r="AH578" s="337"/>
      <c r="AI578" s="337"/>
      <c r="AJ578" s="337"/>
      <c r="AK578" s="337"/>
      <c r="AL578" s="337"/>
      <c r="AM578" s="337"/>
      <c r="AN578" s="55"/>
      <c r="AO578" s="55"/>
      <c r="AP578" s="55"/>
      <c r="AQ578" s="55"/>
      <c r="AR578" s="53"/>
    </row>
    <row r="579" spans="1:44" customFormat="1" x14ac:dyDescent="0.3">
      <c r="A579" s="53"/>
      <c r="B579" s="53"/>
      <c r="C579" s="53"/>
      <c r="D579" s="53"/>
      <c r="E579" s="53"/>
      <c r="F579" s="53"/>
      <c r="G579" s="166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4" t="s">
        <v>1305</v>
      </c>
      <c r="AB579" s="54" t="s">
        <v>128</v>
      </c>
      <c r="AC579" s="54" t="s">
        <v>157</v>
      </c>
      <c r="AD579" s="54" t="s">
        <v>151</v>
      </c>
      <c r="AE579" s="54" t="s">
        <v>1327</v>
      </c>
      <c r="AF579" s="54" t="s">
        <v>129</v>
      </c>
      <c r="AG579" s="54" t="s">
        <v>116</v>
      </c>
      <c r="AH579" s="54"/>
      <c r="AI579" s="54"/>
      <c r="AJ579" s="54"/>
      <c r="AK579" s="54"/>
      <c r="AL579" s="54"/>
      <c r="AM579" s="54"/>
      <c r="AN579" s="53"/>
      <c r="AO579" s="53"/>
      <c r="AP579" s="53"/>
      <c r="AQ579" s="53"/>
      <c r="AR579" s="53"/>
    </row>
    <row r="580" spans="1:44" customFormat="1" x14ac:dyDescent="0.3">
      <c r="A580" s="53"/>
      <c r="B580" s="53"/>
      <c r="C580" s="53"/>
      <c r="D580" s="53" t="e">
        <f ca="1">IF(G576&gt;(G577+(W576-W577)/2),1,IF(G577&gt;(G576+(W577-W576)/2),0,"Close"))</f>
        <v>#N/A</v>
      </c>
      <c r="E580" s="53"/>
      <c r="F580" s="53"/>
      <c r="G580" s="166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4"/>
      <c r="AB580" s="54">
        <f>Formulas!A580</f>
        <v>0</v>
      </c>
      <c r="AC580" s="54">
        <f>Formulas!A587</f>
        <v>0</v>
      </c>
      <c r="AD580" s="54">
        <f>Formulas!A594</f>
        <v>0</v>
      </c>
      <c r="AE580" s="54">
        <f>Formulas!A601</f>
        <v>0</v>
      </c>
      <c r="AF580" s="54">
        <f>Formulas!A608</f>
        <v>0</v>
      </c>
      <c r="AG580" s="54">
        <f>Formulas!A615</f>
        <v>0</v>
      </c>
      <c r="AH580" s="54"/>
      <c r="AI580" s="336"/>
      <c r="AJ580" s="336"/>
      <c r="AK580" s="336"/>
      <c r="AL580" s="54"/>
      <c r="AM580" s="54"/>
      <c r="AN580" s="53"/>
      <c r="AO580" s="53"/>
      <c r="AP580" s="53"/>
      <c r="AQ580" s="53"/>
      <c r="AR580" s="53"/>
    </row>
    <row r="581" spans="1:44" customFormat="1" x14ac:dyDescent="0.3">
      <c r="A581" s="53"/>
      <c r="B581" s="53"/>
      <c r="C581" s="53"/>
      <c r="D581" s="53"/>
      <c r="E581" s="53"/>
      <c r="F581" s="53"/>
      <c r="G581" s="166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336"/>
      <c r="AB581" s="336">
        <f t="shared" ref="AB581:AG644" ca="1" si="820">1.5*RAND()^2*IF(RAND()&gt;0.5,1,-1)</f>
        <v>-3.7755208727163224E-2</v>
      </c>
      <c r="AC581" s="336">
        <f t="shared" ca="1" si="730"/>
        <v>4.0606155171327145E-2</v>
      </c>
      <c r="AD581" s="336">
        <f t="shared" ca="1" si="730"/>
        <v>0.1616092935921154</v>
      </c>
      <c r="AE581" s="336">
        <f t="shared" ca="1" si="730"/>
        <v>-0.983887067389005</v>
      </c>
      <c r="AF581" s="336">
        <f t="shared" ca="1" si="730"/>
        <v>-1.2766726288408745</v>
      </c>
      <c r="AG581" s="336">
        <f t="shared" ca="1" si="730"/>
        <v>-9.0572139993014313E-3</v>
      </c>
      <c r="AH581" s="336"/>
      <c r="AI581" s="336"/>
      <c r="AJ581" s="336"/>
      <c r="AK581" s="336"/>
      <c r="AL581" s="54"/>
      <c r="AM581" s="54"/>
      <c r="AN581" s="53"/>
      <c r="AO581" s="55"/>
      <c r="AP581" s="55"/>
      <c r="AQ581" s="55"/>
      <c r="AR581" s="53"/>
    </row>
    <row r="582" spans="1:44" customFormat="1" x14ac:dyDescent="0.3">
      <c r="A582" s="53"/>
      <c r="B582" s="53"/>
      <c r="C582" s="53"/>
      <c r="D582" s="53"/>
      <c r="E582" s="53"/>
      <c r="F582" s="54"/>
      <c r="G582" s="165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3"/>
      <c r="AB582" s="336">
        <f t="shared" ca="1" si="820"/>
        <v>4.7439601940546944E-2</v>
      </c>
      <c r="AC582" s="336">
        <f t="shared" ca="1" si="820"/>
        <v>-3.784489996575869E-3</v>
      </c>
      <c r="AD582" s="336">
        <f t="shared" ca="1" si="820"/>
        <v>-1.4608632569468292E-4</v>
      </c>
      <c r="AE582" s="336">
        <f t="shared" ca="1" si="820"/>
        <v>-5.2010395602704526E-3</v>
      </c>
      <c r="AF582" s="336">
        <f t="shared" ca="1" si="820"/>
        <v>0.22841604109953462</v>
      </c>
      <c r="AG582" s="336">
        <f t="shared" ca="1" si="820"/>
        <v>-0.41407662730503242</v>
      </c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3"/>
    </row>
    <row r="583" spans="1:44" customFormat="1" x14ac:dyDescent="0.3">
      <c r="A583" s="53"/>
      <c r="B583" s="53"/>
      <c r="C583" s="53"/>
      <c r="D583" s="53"/>
      <c r="E583" s="53" t="s">
        <v>172</v>
      </c>
      <c r="F583" s="53">
        <f>F576</f>
        <v>0</v>
      </c>
      <c r="G583" s="56" t="e">
        <f t="shared" ref="G583:G584" ca="1" si="821">AM583</f>
        <v>#N/A</v>
      </c>
      <c r="H583" s="52" t="e">
        <f>INDEX(STATSTABLE,MATCH(F583,bpiTeams,0),MATCH(INDEX(H:H,1,1),statTitles,0))</f>
        <v>#N/A</v>
      </c>
      <c r="I583" s="52" t="e">
        <f>INDEX(STATSTABLE,MATCH(F583,bpiTeams,0),MATCH(INDEX(I:I,1,1),statTitles,0))</f>
        <v>#N/A</v>
      </c>
      <c r="J583" s="52" t="e">
        <f>INDEX(STATSTABLE,MATCH(F583,bpiTeams,0),MATCH(INDEX(J:J,1,1),statTitles,0))</f>
        <v>#N/A</v>
      </c>
      <c r="K583" s="52" t="e">
        <f>INDEX(STATSTABLE,MATCH(F583,bpiTeams,0),MATCH(INDEX(K:K,1,1),statTitles,0))</f>
        <v>#N/A</v>
      </c>
      <c r="L583" s="52" t="e">
        <f>INDEX(STATSTABLE,MATCH(F583,bpiTeams,0),MATCH(INDEX(L:L,1,1),statTitles,0))</f>
        <v>#N/A</v>
      </c>
      <c r="M583" s="52" t="e">
        <f>INDEX(STATSTABLE,MATCH(F583,bpiTeams,0),MATCH(INDEX(M:M,1,1),statTitles,0))</f>
        <v>#N/A</v>
      </c>
      <c r="N583" s="52" t="e">
        <f>INDEX(STATSTABLE,MATCH(F583,bpiTeams,0),MATCH(INDEX(N:N,1,1),statTitles,0))</f>
        <v>#N/A</v>
      </c>
      <c r="O583" s="52" t="e">
        <f>INDEX(STATSTABLE,MATCH(F583,bpiTeams,0),MATCH(INDEX(O:O,1,1),statTitles,0))</f>
        <v>#N/A</v>
      </c>
      <c r="P583" s="52" t="e">
        <f>INDEX(STATSTABLE,MATCH(F583,bpiTeams,0),MATCH(INDEX(P:P,1,1),statTitles,0))</f>
        <v>#N/A</v>
      </c>
      <c r="Q583" s="52" t="e">
        <f>INDEX(STATSTABLE,MATCH(F583,bpiTeams,0),MATCH(INDEX(Q:Q,1,1),statTitles,0))</f>
        <v>#N/A</v>
      </c>
      <c r="R583" s="52" t="e">
        <f>INDEX(STATSTABLE,MATCH(F583,bpiTeams,0),MATCH(INDEX(R:R,1,1),statTitles,0))</f>
        <v>#N/A</v>
      </c>
      <c r="S583" s="52" t="e">
        <f>INDEX(STATSTABLE,MATCH(F583,bpiTeams,0),MATCH(INDEX(S:S,1,1),statTitles,0))</f>
        <v>#N/A</v>
      </c>
      <c r="T583" s="52" t="e">
        <f>INDEX(STATSTABLE,MATCH(F583,bpiTeams,0),MATCH(INDEX(T:T,1,1),statTitles,0))</f>
        <v>#N/A</v>
      </c>
      <c r="U583" s="52" t="e">
        <f>INDEX(STATSTABLE,MATCH(F583,bpiTeams,0),MATCH(INDEX(U:U,1,1),statTitles,0))</f>
        <v>#N/A</v>
      </c>
      <c r="V583" s="52" t="e">
        <f>INDEX(STATSTABLE,MATCH(F583,bpiTeams,0),MATCH(INDEX(V:V,1,1),statTitles,0))</f>
        <v>#N/A</v>
      </c>
      <c r="W583" s="52" t="e">
        <f>INDEX(STATSTABLE,MATCH(F583,bpiTeams,0),MATCH(INDEX(W:W,1,1),statTitles,0))</f>
        <v>#N/A</v>
      </c>
      <c r="X583" s="52" t="e">
        <f>INDEX(STATSTABLE,MATCH(F583,bpiTeams,0),MATCH(INDEX(X:X,1,1),statTitles,0))</f>
        <v>#N/A</v>
      </c>
      <c r="Y583" s="52" t="e">
        <f>INDEX(STATSTABLE,MATCH(F583,bpiTeams,0),MATCH(INDEX(Y:Y,1,1),statTitles,0))</f>
        <v>#N/A</v>
      </c>
      <c r="Z583" s="52" t="e">
        <f>INDEX(STATSTABLE,MATCH(F583,bpiTeams,0),MATCH(INDEX(Z:Z,1,1),statTitles,0))</f>
        <v>#N/A</v>
      </c>
      <c r="AA583" s="55" t="e">
        <f t="shared" ref="AA583:AA584" si="822">(K583-(R583*S583)/100-3*(M583*N583)/100)/2</f>
        <v>#N/A</v>
      </c>
      <c r="AB583" s="55" t="e">
        <f t="shared" ref="AB583:AB584" si="823">SUM(AA583,(M583*N583/100))/(I583/100)</f>
        <v>#N/A</v>
      </c>
      <c r="AC583" s="55" t="e">
        <f t="shared" ref="AC583" si="824">X583*0.5+X584*0.5</f>
        <v>#N/A</v>
      </c>
      <c r="AD583" s="55" t="e">
        <f t="shared" ref="AD583:AD584" si="825">M583/AB583</f>
        <v>#N/A</v>
      </c>
      <c r="AE583" s="336" t="e">
        <f t="shared" ref="AE583:AE584" si="826">AA583/(AB583-M583)</f>
        <v>#N/A</v>
      </c>
      <c r="AF583" s="223" t="e">
        <f ca="1">INDEX(FGA_COEFFS,1,1)+AC583*INDEX(FGA_COEFFS,1,2)+AB583*INDEX(FGA_COEFFS,1,3)+U583*INDEX(FGA_COEFFS,1,4)+T584*INDEX(FGA_COEFFS,1,5)+V583*INDEX(FGA_COEFFS,1,6)+W584*INDEX(FGA_COEFFS,1,7)+P584*INDEX(FGA_COEFFS,1,8)+AB587*AB588</f>
        <v>#N/A</v>
      </c>
      <c r="AG583" s="223" t="e">
        <f ca="1">INDEX(THREEPTA_COEFFS,1,1)+AF583*INDEX(THREEPTA_COEFFS,1,2)+M583*INDEX(THREEPTA_COEFFS,1,3)+AD583*INDEX(THREEPTA_COEFFS,1,4)+N583*INDEX(THREEPTA_COEFFS,1,5)+O584*INDEX(THREEPTA_COEFFS,1,6)+AC587*AC588</f>
        <v>#N/A</v>
      </c>
      <c r="AH583" s="223" t="e">
        <f ca="1">INDEX(THREEPTPCT_COEFFS,1,1)+N583*INDEX(THREEPTPCT_COEFFS,1,2)+O584*INDEX(THREEPTPCT_COEFFS,1,3)+AD587*AD588</f>
        <v>#N/A</v>
      </c>
      <c r="AI583" s="55" t="e">
        <f t="shared" ref="AI583:AI584" ca="1" si="827">AF583-AG583</f>
        <v>#N/A</v>
      </c>
      <c r="AJ583" s="223" t="e">
        <f ca="1">INDEX(TWOPTPCT_COEFFS,1,1)+AE583*INDEX(TWOPTPCT_COEFFS,1,2)+L584*INDEX(TWOPTPCT_COEFFS,1,3)+J584*INDEX(TWOPTPCT_COEFFS,1,4)+O584*INDEX(TWOPTPCT_COEFFS,1,5)+AE587*AE588</f>
        <v>#N/A</v>
      </c>
      <c r="AK583" s="223" t="e">
        <f ca="1">INDEX(FTA_COEFFS,1,1)+R583*INDEX(FTA_COEFFS,1,2)+Q584*INDEX(FTA_COEFFS,1,3)+(T583+U583)*INDEX(FTA_COEFFS,1,4)+(T584+U584)*INDEX(FTA_COEFFS,1,5)+P584*INDEX(FTA_COEFFS,1,6)+AF587*AF588</f>
        <v>#N/A</v>
      </c>
      <c r="AL583" s="223" t="e">
        <f ca="1">INDEX(FTPCT_COEFFS,1,1)+S583*INDEX(FTPCT_COEFFS,1,2)+I583*INDEX(FTPCT_COEFFS,1,3)+J584*INDEX(FTPCT_COEFFS,1,4)+AG587*AG588</f>
        <v>#N/A</v>
      </c>
      <c r="AM583" s="338" t="e">
        <f t="shared" ref="AM583:AM584" ca="1" si="828">AG583*AH583/100+AI583*AJ583+AK583*AL583/100</f>
        <v>#N/A</v>
      </c>
      <c r="AN583" s="55"/>
      <c r="AO583" s="55"/>
      <c r="AP583" s="55"/>
      <c r="AQ583" s="55"/>
      <c r="AR583" s="53"/>
    </row>
    <row r="584" spans="1:44" customFormat="1" x14ac:dyDescent="0.3">
      <c r="A584" s="53"/>
      <c r="B584" s="53"/>
      <c r="C584" s="53"/>
      <c r="D584" s="53"/>
      <c r="E584" s="53" t="s">
        <v>175</v>
      </c>
      <c r="F584" s="54" t="e">
        <f>F577</f>
        <v>#N/A</v>
      </c>
      <c r="G584" s="56" t="e">
        <f t="shared" ca="1" si="821"/>
        <v>#N/A</v>
      </c>
      <c r="H584" s="52" t="e">
        <f>INDEX(STATSTABLE,MATCH(F584,bpiTeams,0),MATCH(INDEX(H:H,1,1),statTitles,0))</f>
        <v>#N/A</v>
      </c>
      <c r="I584" s="52" t="e">
        <f>INDEX(STATSTABLE,MATCH(F584,bpiTeams,0),MATCH(INDEX(I:I,1,1),statTitles,0))</f>
        <v>#N/A</v>
      </c>
      <c r="J584" s="52" t="e">
        <f>INDEX(STATSTABLE,MATCH(F584,bpiTeams,0),MATCH(INDEX(J:J,1,1),statTitles,0))</f>
        <v>#N/A</v>
      </c>
      <c r="K584" s="52" t="e">
        <f>INDEX(STATSTABLE,MATCH(F584,bpiTeams,0),MATCH(INDEX(K:K,1,1),statTitles,0))</f>
        <v>#N/A</v>
      </c>
      <c r="L584" s="52" t="e">
        <f>INDEX(STATSTABLE,MATCH(F584,bpiTeams,0),MATCH(INDEX(L:L,1,1),statTitles,0))</f>
        <v>#N/A</v>
      </c>
      <c r="M584" s="52" t="e">
        <f>INDEX(STATSTABLE,MATCH(F584,bpiTeams,0),MATCH(INDEX(M:M,1,1),statTitles,0))</f>
        <v>#N/A</v>
      </c>
      <c r="N584" s="52" t="e">
        <f>INDEX(STATSTABLE,MATCH(F584,bpiTeams,0),MATCH(INDEX(N:N,1,1),statTitles,0))</f>
        <v>#N/A</v>
      </c>
      <c r="O584" s="52" t="e">
        <f>INDEX(STATSTABLE,MATCH(F584,bpiTeams,0),MATCH(INDEX(O:O,1,1),statTitles,0))</f>
        <v>#N/A</v>
      </c>
      <c r="P584" s="52" t="e">
        <f>INDEX(STATSTABLE,MATCH(F584,bpiTeams,0),MATCH(INDEX(P:P,1,1),statTitles,0))</f>
        <v>#N/A</v>
      </c>
      <c r="Q584" s="52" t="e">
        <f>INDEX(STATSTABLE,MATCH(F584,bpiTeams,0),MATCH(INDEX(Q:Q,1,1),statTitles,0))</f>
        <v>#N/A</v>
      </c>
      <c r="R584" s="52" t="e">
        <f>INDEX(STATSTABLE,MATCH(F584,bpiTeams,0),MATCH(INDEX(R:R,1,1),statTitles,0))</f>
        <v>#N/A</v>
      </c>
      <c r="S584" s="52" t="e">
        <f>INDEX(STATSTABLE,MATCH(F584,bpiTeams,0),MATCH(INDEX(S:S,1,1),statTitles,0))</f>
        <v>#N/A</v>
      </c>
      <c r="T584" s="52" t="e">
        <f>INDEX(STATSTABLE,MATCH(F584,bpiTeams,0),MATCH(INDEX(T:T,1,1),statTitles,0))</f>
        <v>#N/A</v>
      </c>
      <c r="U584" s="52" t="e">
        <f>INDEX(STATSTABLE,MATCH(F584,bpiTeams,0),MATCH(INDEX(U:U,1,1),statTitles,0))</f>
        <v>#N/A</v>
      </c>
      <c r="V584" s="52" t="e">
        <f>INDEX(STATSTABLE,MATCH(F584,bpiTeams,0),MATCH(INDEX(V:V,1,1),statTitles,0))</f>
        <v>#N/A</v>
      </c>
      <c r="W584" s="52" t="e">
        <f>INDEX(STATSTABLE,MATCH(F584,bpiTeams,0),MATCH(INDEX(W:W,1,1),statTitles,0))</f>
        <v>#N/A</v>
      </c>
      <c r="X584" s="52" t="e">
        <f>INDEX(STATSTABLE,MATCH(F584,bpiTeams,0),MATCH(INDEX(X:X,1,1),statTitles,0))</f>
        <v>#N/A</v>
      </c>
      <c r="Y584" s="52" t="e">
        <f>INDEX(STATSTABLE,MATCH(F584,bpiTeams,0),MATCH(INDEX(Y:Y,1,1),statTitles,0))</f>
        <v>#N/A</v>
      </c>
      <c r="Z584" s="52" t="e">
        <f>INDEX(STATSTABLE,MATCH(F584,bpiTeams,0),MATCH(INDEX(Z:Z,1,1),statTitles,0))</f>
        <v>#N/A</v>
      </c>
      <c r="AA584" s="55" t="e">
        <f t="shared" si="822"/>
        <v>#N/A</v>
      </c>
      <c r="AB584" s="55" t="e">
        <f t="shared" si="823"/>
        <v>#N/A</v>
      </c>
      <c r="AC584" s="55" t="e">
        <f t="shared" ref="AC584" si="829">AC583</f>
        <v>#N/A</v>
      </c>
      <c r="AD584" s="55" t="e">
        <f t="shared" si="825"/>
        <v>#N/A</v>
      </c>
      <c r="AE584" s="336" t="e">
        <f t="shared" si="826"/>
        <v>#N/A</v>
      </c>
      <c r="AF584" s="223" t="e">
        <f ca="1">INDEX(FGA_COEFFS,1,1)+AC584*INDEX(FGA_COEFFS,1,2)+AB584*INDEX(FGA_COEFFS,1,3)+U584*INDEX(FGA_COEFFS,1,4)+T583*INDEX(FGA_COEFFS,1,5)+V584*INDEX(FGA_COEFFS,1,6)+W583*INDEX(FGA_COEFFS,1,7)+P583*INDEX(FGA_COEFFS,1,8)+AB587*AB589</f>
        <v>#N/A</v>
      </c>
      <c r="AG584" s="223" t="e">
        <f ca="1">INDEX(THREEPTA_COEFFS,1,1)+AF584*INDEX(THREEPTA_COEFFS,1,2)+M584*INDEX(THREEPTA_COEFFS,1,3)+AD584*INDEX(THREEPTA_COEFFS,1,4)+N584*INDEX(THREEPTA_COEFFS,1,5)+O583*INDEX(THREEPTA_COEFFS,1,6)+AC587*AC589</f>
        <v>#N/A</v>
      </c>
      <c r="AH584" s="223" t="e">
        <f ca="1">INDEX(THREEPTPCT_COEFFS,1,1)+N584*INDEX(THREEPTPCT_COEFFS,1,2)+O583*INDEX(THREEPTPCT_COEFFS,1,3)+AD587*AD589</f>
        <v>#N/A</v>
      </c>
      <c r="AI584" s="55" t="e">
        <f t="shared" ca="1" si="827"/>
        <v>#N/A</v>
      </c>
      <c r="AJ584" s="223" t="e">
        <f ca="1">INDEX(TWOPTPCT_COEFFS,1,1)+AE584*INDEX(TWOPTPCT_COEFFS,1,2)+L583*INDEX(TWOPTPCT_COEFFS,1,3)+J583*INDEX(TWOPTPCT_COEFFS,1,4)+O583*INDEX(TWOPTPCT_COEFFS,1,5)+AE587*AE589</f>
        <v>#N/A</v>
      </c>
      <c r="AK584" s="223" t="e">
        <f ca="1">INDEX(FTA_COEFFS,1,1)+R584*INDEX(FTA_COEFFS,1,2)+Q583*INDEX(FTA_COEFFS,1,3)+(T584+U584)*INDEX(FTA_COEFFS,1,4)+(T583+U583)*INDEX(FTA_COEFFS,1,5)+P583*INDEX(FTA_COEFFS,1,6)+AF587*AF589</f>
        <v>#N/A</v>
      </c>
      <c r="AL584" s="223" t="e">
        <f ca="1">INDEX(FTPCT_COEFFS,1,1)+S584*INDEX(FTPCT_COEFFS,1,2)+I584*INDEX(FTPCT_COEFFS,1,3)+J583*INDEX(FTPCT_COEFFS,1,4)+AG587*AG589</f>
        <v>#N/A</v>
      </c>
      <c r="AM584" s="338" t="e">
        <f t="shared" ca="1" si="828"/>
        <v>#N/A</v>
      </c>
      <c r="AN584" s="55"/>
      <c r="AO584" s="55"/>
      <c r="AP584" s="55"/>
      <c r="AQ584" s="55"/>
      <c r="AR584" s="53"/>
    </row>
    <row r="585" spans="1:44" customFormat="1" x14ac:dyDescent="0.3">
      <c r="A585" s="53"/>
      <c r="B585" s="53"/>
      <c r="C585" s="53"/>
      <c r="D585" s="53"/>
      <c r="E585" s="64" t="e">
        <f ca="1">IF(G584&gt;G583,F584,F583)</f>
        <v>#N/A</v>
      </c>
      <c r="F585" s="53"/>
      <c r="G585" s="56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5"/>
      <c r="AB585" s="55"/>
      <c r="AC585" s="55"/>
      <c r="AD585" s="55"/>
      <c r="AE585" s="55"/>
      <c r="AF585" s="337"/>
      <c r="AG585" s="337"/>
      <c r="AH585" s="337"/>
      <c r="AI585" s="337"/>
      <c r="AJ585" s="337"/>
      <c r="AK585" s="337"/>
      <c r="AL585" s="337"/>
      <c r="AM585" s="337"/>
      <c r="AN585" s="55"/>
      <c r="AO585" s="55"/>
      <c r="AP585" s="55"/>
      <c r="AQ585" s="55"/>
      <c r="AR585" s="53"/>
    </row>
    <row r="586" spans="1:44" customFormat="1" x14ac:dyDescent="0.3">
      <c r="A586" s="53"/>
      <c r="B586" s="53"/>
      <c r="C586" s="53"/>
      <c r="D586" s="53"/>
      <c r="E586" s="53"/>
      <c r="F586" s="53"/>
      <c r="G586" s="166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4" t="s">
        <v>1305</v>
      </c>
      <c r="AB586" s="54" t="s">
        <v>128</v>
      </c>
      <c r="AC586" s="54" t="s">
        <v>157</v>
      </c>
      <c r="AD586" s="54" t="s">
        <v>151</v>
      </c>
      <c r="AE586" s="54" t="s">
        <v>1327</v>
      </c>
      <c r="AF586" s="54" t="s">
        <v>129</v>
      </c>
      <c r="AG586" s="54" t="s">
        <v>116</v>
      </c>
      <c r="AH586" s="54"/>
      <c r="AI586" s="54"/>
      <c r="AJ586" s="54"/>
      <c r="AK586" s="54"/>
      <c r="AL586" s="54"/>
      <c r="AM586" s="54"/>
      <c r="AN586" s="53"/>
      <c r="AO586" s="53"/>
      <c r="AP586" s="53"/>
      <c r="AQ586" s="53"/>
      <c r="AR586" s="53"/>
    </row>
    <row r="587" spans="1:44" customFormat="1" x14ac:dyDescent="0.3">
      <c r="A587" s="53"/>
      <c r="B587" s="53"/>
      <c r="C587" s="53"/>
      <c r="D587" s="53" t="e">
        <f ca="1">IF(G583&gt;(G584+(W583-W584)/2),1,IF(G584&gt;(G583+(W584-W583)/2),0,"Close"))</f>
        <v>#N/A</v>
      </c>
      <c r="E587" s="53"/>
      <c r="F587" s="53"/>
      <c r="G587" s="166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4"/>
      <c r="AB587" s="54">
        <f>Formulas!A587</f>
        <v>0</v>
      </c>
      <c r="AC587" s="54">
        <f>Formulas!A594</f>
        <v>0</v>
      </c>
      <c r="AD587" s="54">
        <f>Formulas!A601</f>
        <v>0</v>
      </c>
      <c r="AE587" s="54">
        <f>Formulas!A608</f>
        <v>0</v>
      </c>
      <c r="AF587" s="54">
        <f>Formulas!A615</f>
        <v>0</v>
      </c>
      <c r="AG587" s="54">
        <f>Formulas!A622</f>
        <v>0</v>
      </c>
      <c r="AH587" s="54"/>
      <c r="AI587" s="336"/>
      <c r="AJ587" s="336"/>
      <c r="AK587" s="336"/>
      <c r="AL587" s="54"/>
      <c r="AM587" s="54"/>
      <c r="AN587" s="53"/>
      <c r="AO587" s="53"/>
      <c r="AP587" s="53"/>
      <c r="AQ587" s="53"/>
      <c r="AR587" s="53"/>
    </row>
    <row r="588" spans="1:44" customFormat="1" x14ac:dyDescent="0.3">
      <c r="A588" s="53"/>
      <c r="B588" s="53"/>
      <c r="C588" s="53"/>
      <c r="D588" s="53"/>
      <c r="E588" s="53"/>
      <c r="F588" s="53"/>
      <c r="G588" s="166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336"/>
      <c r="AB588" s="336">
        <f t="shared" ref="AB588:AB589" ca="1" si="830">1.5*RAND()^2*IF(RAND()&gt;0.5,1,-1)</f>
        <v>-2.2377173193133752E-2</v>
      </c>
      <c r="AC588" s="336">
        <f t="shared" ca="1" si="820"/>
        <v>0.46337670033908418</v>
      </c>
      <c r="AD588" s="336">
        <f t="shared" ca="1" si="820"/>
        <v>-0.37764978066505717</v>
      </c>
      <c r="AE588" s="336">
        <f t="shared" ca="1" si="820"/>
        <v>0.29875119676252548</v>
      </c>
      <c r="AF588" s="336">
        <f t="shared" ca="1" si="820"/>
        <v>1.5820922959276047E-3</v>
      </c>
      <c r="AG588" s="336">
        <f t="shared" ca="1" si="820"/>
        <v>-0.20880262355569462</v>
      </c>
      <c r="AH588" s="336"/>
      <c r="AI588" s="336"/>
      <c r="AJ588" s="336"/>
      <c r="AK588" s="336"/>
      <c r="AL588" s="54"/>
      <c r="AM588" s="54"/>
      <c r="AN588" s="53"/>
      <c r="AO588" s="55"/>
      <c r="AP588" s="55"/>
      <c r="AQ588" s="55"/>
      <c r="AR588" s="53"/>
    </row>
    <row r="589" spans="1:44" customFormat="1" x14ac:dyDescent="0.3">
      <c r="A589" s="53"/>
      <c r="B589" s="53"/>
      <c r="C589" s="53"/>
      <c r="D589" s="53"/>
      <c r="E589" s="53"/>
      <c r="F589" s="54"/>
      <c r="G589" s="165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3"/>
      <c r="AB589" s="336">
        <f t="shared" ca="1" si="830"/>
        <v>-0.14609294449406995</v>
      </c>
      <c r="AC589" s="336">
        <f t="shared" ca="1" si="820"/>
        <v>1.0990641358943438</v>
      </c>
      <c r="AD589" s="336">
        <f t="shared" ca="1" si="820"/>
        <v>4.4464409383495832E-5</v>
      </c>
      <c r="AE589" s="336">
        <f t="shared" ca="1" si="820"/>
        <v>0.10869781717922397</v>
      </c>
      <c r="AF589" s="336">
        <f t="shared" ca="1" si="820"/>
        <v>0.18198322712037229</v>
      </c>
      <c r="AG589" s="336">
        <f t="shared" ca="1" si="820"/>
        <v>-3.4583470509145144E-3</v>
      </c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3"/>
    </row>
    <row r="590" spans="1:44" customFormat="1" x14ac:dyDescent="0.3">
      <c r="A590" s="53"/>
      <c r="B590" s="53"/>
      <c r="C590" s="53"/>
      <c r="D590" s="53"/>
      <c r="E590" s="53" t="s">
        <v>172</v>
      </c>
      <c r="F590" s="53">
        <f>F583</f>
        <v>0</v>
      </c>
      <c r="G590" s="56" t="e">
        <f t="shared" ref="G590:G591" ca="1" si="831">AM590</f>
        <v>#N/A</v>
      </c>
      <c r="H590" s="52" t="e">
        <f>INDEX(STATSTABLE,MATCH(F590,bpiTeams,0),MATCH(INDEX(H:H,1,1),statTitles,0))</f>
        <v>#N/A</v>
      </c>
      <c r="I590" s="52" t="e">
        <f>INDEX(STATSTABLE,MATCH(F590,bpiTeams,0),MATCH(INDEX(I:I,1,1),statTitles,0))</f>
        <v>#N/A</v>
      </c>
      <c r="J590" s="52" t="e">
        <f>INDEX(STATSTABLE,MATCH(F590,bpiTeams,0),MATCH(INDEX(J:J,1,1),statTitles,0))</f>
        <v>#N/A</v>
      </c>
      <c r="K590" s="52" t="e">
        <f>INDEX(STATSTABLE,MATCH(F590,bpiTeams,0),MATCH(INDEX(K:K,1,1),statTitles,0))</f>
        <v>#N/A</v>
      </c>
      <c r="L590" s="52" t="e">
        <f>INDEX(STATSTABLE,MATCH(F590,bpiTeams,0),MATCH(INDEX(L:L,1,1),statTitles,0))</f>
        <v>#N/A</v>
      </c>
      <c r="M590" s="52" t="e">
        <f>INDEX(STATSTABLE,MATCH(F590,bpiTeams,0),MATCH(INDEX(M:M,1,1),statTitles,0))</f>
        <v>#N/A</v>
      </c>
      <c r="N590" s="52" t="e">
        <f>INDEX(STATSTABLE,MATCH(F590,bpiTeams,0),MATCH(INDEX(N:N,1,1),statTitles,0))</f>
        <v>#N/A</v>
      </c>
      <c r="O590" s="52" t="e">
        <f>INDEX(STATSTABLE,MATCH(F590,bpiTeams,0),MATCH(INDEX(O:O,1,1),statTitles,0))</f>
        <v>#N/A</v>
      </c>
      <c r="P590" s="52" t="e">
        <f>INDEX(STATSTABLE,MATCH(F590,bpiTeams,0),MATCH(INDEX(P:P,1,1),statTitles,0))</f>
        <v>#N/A</v>
      </c>
      <c r="Q590" s="52" t="e">
        <f>INDEX(STATSTABLE,MATCH(F590,bpiTeams,0),MATCH(INDEX(Q:Q,1,1),statTitles,0))</f>
        <v>#N/A</v>
      </c>
      <c r="R590" s="52" t="e">
        <f>INDEX(STATSTABLE,MATCH(F590,bpiTeams,0),MATCH(INDEX(R:R,1,1),statTitles,0))</f>
        <v>#N/A</v>
      </c>
      <c r="S590" s="52" t="e">
        <f>INDEX(STATSTABLE,MATCH(F590,bpiTeams,0),MATCH(INDEX(S:S,1,1),statTitles,0))</f>
        <v>#N/A</v>
      </c>
      <c r="T590" s="52" t="e">
        <f>INDEX(STATSTABLE,MATCH(F590,bpiTeams,0),MATCH(INDEX(T:T,1,1),statTitles,0))</f>
        <v>#N/A</v>
      </c>
      <c r="U590" s="52" t="e">
        <f>INDEX(STATSTABLE,MATCH(F590,bpiTeams,0),MATCH(INDEX(U:U,1,1),statTitles,0))</f>
        <v>#N/A</v>
      </c>
      <c r="V590" s="52" t="e">
        <f>INDEX(STATSTABLE,MATCH(F590,bpiTeams,0),MATCH(INDEX(V:V,1,1),statTitles,0))</f>
        <v>#N/A</v>
      </c>
      <c r="W590" s="52" t="e">
        <f>INDEX(STATSTABLE,MATCH(F590,bpiTeams,0),MATCH(INDEX(W:W,1,1),statTitles,0))</f>
        <v>#N/A</v>
      </c>
      <c r="X590" s="52" t="e">
        <f>INDEX(STATSTABLE,MATCH(F590,bpiTeams,0),MATCH(INDEX(X:X,1,1),statTitles,0))</f>
        <v>#N/A</v>
      </c>
      <c r="Y590" s="52" t="e">
        <f>INDEX(STATSTABLE,MATCH(F590,bpiTeams,0),MATCH(INDEX(Y:Y,1,1),statTitles,0))</f>
        <v>#N/A</v>
      </c>
      <c r="Z590" s="52" t="e">
        <f>INDEX(STATSTABLE,MATCH(F590,bpiTeams,0),MATCH(INDEX(Z:Z,1,1),statTitles,0))</f>
        <v>#N/A</v>
      </c>
      <c r="AA590" s="55" t="e">
        <f t="shared" ref="AA590:AA591" si="832">(K590-(R590*S590)/100-3*(M590*N590)/100)/2</f>
        <v>#N/A</v>
      </c>
      <c r="AB590" s="55" t="e">
        <f t="shared" ref="AB590:AB591" si="833">SUM(AA590,(M590*N590/100))/(I590/100)</f>
        <v>#N/A</v>
      </c>
      <c r="AC590" s="55" t="e">
        <f t="shared" ref="AC590" si="834">X590*0.5+X591*0.5</f>
        <v>#N/A</v>
      </c>
      <c r="AD590" s="55" t="e">
        <f t="shared" ref="AD590:AD591" si="835">M590/AB590</f>
        <v>#N/A</v>
      </c>
      <c r="AE590" s="336" t="e">
        <f t="shared" ref="AE590:AE591" si="836">AA590/(AB590-M590)</f>
        <v>#N/A</v>
      </c>
      <c r="AF590" s="223" t="e">
        <f ca="1">INDEX(FGA_COEFFS,1,1)+AC590*INDEX(FGA_COEFFS,1,2)+AB590*INDEX(FGA_COEFFS,1,3)+U590*INDEX(FGA_COEFFS,1,4)+T591*INDEX(FGA_COEFFS,1,5)+V590*INDEX(FGA_COEFFS,1,6)+W591*INDEX(FGA_COEFFS,1,7)+P591*INDEX(FGA_COEFFS,1,8)+AB594*AB595</f>
        <v>#N/A</v>
      </c>
      <c r="AG590" s="223" t="e">
        <f ca="1">INDEX(THREEPTA_COEFFS,1,1)+AF590*INDEX(THREEPTA_COEFFS,1,2)+M590*INDEX(THREEPTA_COEFFS,1,3)+AD590*INDEX(THREEPTA_COEFFS,1,4)+N590*INDEX(THREEPTA_COEFFS,1,5)+O591*INDEX(THREEPTA_COEFFS,1,6)+AC594*AC595</f>
        <v>#N/A</v>
      </c>
      <c r="AH590" s="223" t="e">
        <f ca="1">INDEX(THREEPTPCT_COEFFS,1,1)+N590*INDEX(THREEPTPCT_COEFFS,1,2)+O591*INDEX(THREEPTPCT_COEFFS,1,3)+AD594*AD595</f>
        <v>#N/A</v>
      </c>
      <c r="AI590" s="55" t="e">
        <f t="shared" ref="AI590:AI591" ca="1" si="837">AF590-AG590</f>
        <v>#N/A</v>
      </c>
      <c r="AJ590" s="223" t="e">
        <f ca="1">INDEX(TWOPTPCT_COEFFS,1,1)+AE590*INDEX(TWOPTPCT_COEFFS,1,2)+L591*INDEX(TWOPTPCT_COEFFS,1,3)+J591*INDEX(TWOPTPCT_COEFFS,1,4)+O591*INDEX(TWOPTPCT_COEFFS,1,5)+AE594*AE595</f>
        <v>#N/A</v>
      </c>
      <c r="AK590" s="223" t="e">
        <f ca="1">INDEX(FTA_COEFFS,1,1)+R590*INDEX(FTA_COEFFS,1,2)+Q591*INDEX(FTA_COEFFS,1,3)+(T590+U590)*INDEX(FTA_COEFFS,1,4)+(T591+U591)*INDEX(FTA_COEFFS,1,5)+P591*INDEX(FTA_COEFFS,1,6)+AF594*AF595</f>
        <v>#N/A</v>
      </c>
      <c r="AL590" s="223" t="e">
        <f ca="1">INDEX(FTPCT_COEFFS,1,1)+S590*INDEX(FTPCT_COEFFS,1,2)+I590*INDEX(FTPCT_COEFFS,1,3)+J591*INDEX(FTPCT_COEFFS,1,4)+AG594*AG595</f>
        <v>#N/A</v>
      </c>
      <c r="AM590" s="338" t="e">
        <f t="shared" ref="AM590:AM591" ca="1" si="838">AG590*AH590/100+AI590*AJ590+AK590*AL590/100</f>
        <v>#N/A</v>
      </c>
      <c r="AN590" s="55"/>
      <c r="AO590" s="55"/>
      <c r="AP590" s="55"/>
      <c r="AQ590" s="55"/>
      <c r="AR590" s="53"/>
    </row>
    <row r="591" spans="1:44" customFormat="1" x14ac:dyDescent="0.3">
      <c r="A591" s="53"/>
      <c r="B591" s="53"/>
      <c r="C591" s="53"/>
      <c r="D591" s="53"/>
      <c r="E591" s="53" t="s">
        <v>175</v>
      </c>
      <c r="F591" s="54" t="e">
        <f>F584</f>
        <v>#N/A</v>
      </c>
      <c r="G591" s="56" t="e">
        <f t="shared" ca="1" si="831"/>
        <v>#N/A</v>
      </c>
      <c r="H591" s="52" t="e">
        <f>INDEX(STATSTABLE,MATCH(F591,bpiTeams,0),MATCH(INDEX(H:H,1,1),statTitles,0))</f>
        <v>#N/A</v>
      </c>
      <c r="I591" s="52" t="e">
        <f>INDEX(STATSTABLE,MATCH(F591,bpiTeams,0),MATCH(INDEX(I:I,1,1),statTitles,0))</f>
        <v>#N/A</v>
      </c>
      <c r="J591" s="52" t="e">
        <f>INDEX(STATSTABLE,MATCH(F591,bpiTeams,0),MATCH(INDEX(J:J,1,1),statTitles,0))</f>
        <v>#N/A</v>
      </c>
      <c r="K591" s="52" t="e">
        <f>INDEX(STATSTABLE,MATCH(F591,bpiTeams,0),MATCH(INDEX(K:K,1,1),statTitles,0))</f>
        <v>#N/A</v>
      </c>
      <c r="L591" s="52" t="e">
        <f>INDEX(STATSTABLE,MATCH(F591,bpiTeams,0),MATCH(INDEX(L:L,1,1),statTitles,0))</f>
        <v>#N/A</v>
      </c>
      <c r="M591" s="52" t="e">
        <f>INDEX(STATSTABLE,MATCH(F591,bpiTeams,0),MATCH(INDEX(M:M,1,1),statTitles,0))</f>
        <v>#N/A</v>
      </c>
      <c r="N591" s="52" t="e">
        <f>INDEX(STATSTABLE,MATCH(F591,bpiTeams,0),MATCH(INDEX(N:N,1,1),statTitles,0))</f>
        <v>#N/A</v>
      </c>
      <c r="O591" s="52" t="e">
        <f>INDEX(STATSTABLE,MATCH(F591,bpiTeams,0),MATCH(INDEX(O:O,1,1),statTitles,0))</f>
        <v>#N/A</v>
      </c>
      <c r="P591" s="52" t="e">
        <f>INDEX(STATSTABLE,MATCH(F591,bpiTeams,0),MATCH(INDEX(P:P,1,1),statTitles,0))</f>
        <v>#N/A</v>
      </c>
      <c r="Q591" s="52" t="e">
        <f>INDEX(STATSTABLE,MATCH(F591,bpiTeams,0),MATCH(INDEX(Q:Q,1,1),statTitles,0))</f>
        <v>#N/A</v>
      </c>
      <c r="R591" s="52" t="e">
        <f>INDEX(STATSTABLE,MATCH(F591,bpiTeams,0),MATCH(INDEX(R:R,1,1),statTitles,0))</f>
        <v>#N/A</v>
      </c>
      <c r="S591" s="52" t="e">
        <f>INDEX(STATSTABLE,MATCH(F591,bpiTeams,0),MATCH(INDEX(S:S,1,1),statTitles,0))</f>
        <v>#N/A</v>
      </c>
      <c r="T591" s="52" t="e">
        <f>INDEX(STATSTABLE,MATCH(F591,bpiTeams,0),MATCH(INDEX(T:T,1,1),statTitles,0))</f>
        <v>#N/A</v>
      </c>
      <c r="U591" s="52" t="e">
        <f>INDEX(STATSTABLE,MATCH(F591,bpiTeams,0),MATCH(INDEX(U:U,1,1),statTitles,0))</f>
        <v>#N/A</v>
      </c>
      <c r="V591" s="52" t="e">
        <f>INDEX(STATSTABLE,MATCH(F591,bpiTeams,0),MATCH(INDEX(V:V,1,1),statTitles,0))</f>
        <v>#N/A</v>
      </c>
      <c r="W591" s="52" t="e">
        <f>INDEX(STATSTABLE,MATCH(F591,bpiTeams,0),MATCH(INDEX(W:W,1,1),statTitles,0))</f>
        <v>#N/A</v>
      </c>
      <c r="X591" s="52" t="e">
        <f>INDEX(STATSTABLE,MATCH(F591,bpiTeams,0),MATCH(INDEX(X:X,1,1),statTitles,0))</f>
        <v>#N/A</v>
      </c>
      <c r="Y591" s="52" t="e">
        <f>INDEX(STATSTABLE,MATCH(F591,bpiTeams,0),MATCH(INDEX(Y:Y,1,1),statTitles,0))</f>
        <v>#N/A</v>
      </c>
      <c r="Z591" s="52" t="e">
        <f>INDEX(STATSTABLE,MATCH(F591,bpiTeams,0),MATCH(INDEX(Z:Z,1,1),statTitles,0))</f>
        <v>#N/A</v>
      </c>
      <c r="AA591" s="55" t="e">
        <f t="shared" si="832"/>
        <v>#N/A</v>
      </c>
      <c r="AB591" s="55" t="e">
        <f t="shared" si="833"/>
        <v>#N/A</v>
      </c>
      <c r="AC591" s="55" t="e">
        <f t="shared" ref="AC591" si="839">AC590</f>
        <v>#N/A</v>
      </c>
      <c r="AD591" s="55" t="e">
        <f t="shared" si="835"/>
        <v>#N/A</v>
      </c>
      <c r="AE591" s="336" t="e">
        <f t="shared" si="836"/>
        <v>#N/A</v>
      </c>
      <c r="AF591" s="223" t="e">
        <f ca="1">INDEX(FGA_COEFFS,1,1)+AC591*INDEX(FGA_COEFFS,1,2)+AB591*INDEX(FGA_COEFFS,1,3)+U591*INDEX(FGA_COEFFS,1,4)+T590*INDEX(FGA_COEFFS,1,5)+V591*INDEX(FGA_COEFFS,1,6)+W590*INDEX(FGA_COEFFS,1,7)+P590*INDEX(FGA_COEFFS,1,8)+AB594*AB596</f>
        <v>#N/A</v>
      </c>
      <c r="AG591" s="223" t="e">
        <f ca="1">INDEX(THREEPTA_COEFFS,1,1)+AF591*INDEX(THREEPTA_COEFFS,1,2)+M591*INDEX(THREEPTA_COEFFS,1,3)+AD591*INDEX(THREEPTA_COEFFS,1,4)+N591*INDEX(THREEPTA_COEFFS,1,5)+O590*INDEX(THREEPTA_COEFFS,1,6)+AC594*AC596</f>
        <v>#N/A</v>
      </c>
      <c r="AH591" s="223" t="e">
        <f ca="1">INDEX(THREEPTPCT_COEFFS,1,1)+N591*INDEX(THREEPTPCT_COEFFS,1,2)+O590*INDEX(THREEPTPCT_COEFFS,1,3)+AD594*AD596</f>
        <v>#N/A</v>
      </c>
      <c r="AI591" s="55" t="e">
        <f t="shared" ca="1" si="837"/>
        <v>#N/A</v>
      </c>
      <c r="AJ591" s="223" t="e">
        <f ca="1">INDEX(TWOPTPCT_COEFFS,1,1)+AE591*INDEX(TWOPTPCT_COEFFS,1,2)+L590*INDEX(TWOPTPCT_COEFFS,1,3)+J590*INDEX(TWOPTPCT_COEFFS,1,4)+O590*INDEX(TWOPTPCT_COEFFS,1,5)+AE594*AE596</f>
        <v>#N/A</v>
      </c>
      <c r="AK591" s="223" t="e">
        <f ca="1">INDEX(FTA_COEFFS,1,1)+R591*INDEX(FTA_COEFFS,1,2)+Q590*INDEX(FTA_COEFFS,1,3)+(T591+U591)*INDEX(FTA_COEFFS,1,4)+(T590+U590)*INDEX(FTA_COEFFS,1,5)+P590*INDEX(FTA_COEFFS,1,6)+AF594*AF596</f>
        <v>#N/A</v>
      </c>
      <c r="AL591" s="223" t="e">
        <f ca="1">INDEX(FTPCT_COEFFS,1,1)+S591*INDEX(FTPCT_COEFFS,1,2)+I591*INDEX(FTPCT_COEFFS,1,3)+J590*INDEX(FTPCT_COEFFS,1,4)+AG594*AG596</f>
        <v>#N/A</v>
      </c>
      <c r="AM591" s="338" t="e">
        <f t="shared" ca="1" si="838"/>
        <v>#N/A</v>
      </c>
      <c r="AN591" s="55"/>
      <c r="AO591" s="55"/>
      <c r="AP591" s="55"/>
      <c r="AQ591" s="55"/>
      <c r="AR591" s="53"/>
    </row>
    <row r="592" spans="1:44" customFormat="1" x14ac:dyDescent="0.3">
      <c r="A592" s="53"/>
      <c r="B592" s="53"/>
      <c r="C592" s="53"/>
      <c r="D592" s="53"/>
      <c r="E592" s="64" t="e">
        <f ca="1">IF(G591&gt;G590,F591,F590)</f>
        <v>#N/A</v>
      </c>
      <c r="F592" s="53"/>
      <c r="G592" s="56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5"/>
      <c r="AB592" s="55"/>
      <c r="AC592" s="55"/>
      <c r="AD592" s="55"/>
      <c r="AE592" s="55"/>
      <c r="AF592" s="337"/>
      <c r="AG592" s="337"/>
      <c r="AH592" s="337"/>
      <c r="AI592" s="337"/>
      <c r="AJ592" s="337"/>
      <c r="AK592" s="337"/>
      <c r="AL592" s="337"/>
      <c r="AM592" s="337"/>
      <c r="AN592" s="55"/>
      <c r="AO592" s="55"/>
      <c r="AP592" s="55"/>
      <c r="AQ592" s="55"/>
      <c r="AR592" s="53"/>
    </row>
    <row r="593" spans="1:44" customFormat="1" x14ac:dyDescent="0.3">
      <c r="A593" s="53"/>
      <c r="B593" s="53"/>
      <c r="C593" s="53"/>
      <c r="D593" s="53"/>
      <c r="E593" s="53"/>
      <c r="F593" s="53"/>
      <c r="G593" s="166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4" t="s">
        <v>1305</v>
      </c>
      <c r="AB593" s="54" t="s">
        <v>128</v>
      </c>
      <c r="AC593" s="54" t="s">
        <v>157</v>
      </c>
      <c r="AD593" s="54" t="s">
        <v>151</v>
      </c>
      <c r="AE593" s="54" t="s">
        <v>1327</v>
      </c>
      <c r="AF593" s="54" t="s">
        <v>129</v>
      </c>
      <c r="AG593" s="54" t="s">
        <v>116</v>
      </c>
      <c r="AH593" s="54"/>
      <c r="AI593" s="54"/>
      <c r="AJ593" s="54"/>
      <c r="AK593" s="54"/>
      <c r="AL593" s="54"/>
      <c r="AM593" s="54"/>
      <c r="AN593" s="53"/>
      <c r="AO593" s="53"/>
      <c r="AP593" s="53"/>
      <c r="AQ593" s="53"/>
      <c r="AR593" s="53"/>
    </row>
    <row r="594" spans="1:44" customFormat="1" x14ac:dyDescent="0.3">
      <c r="A594" s="53"/>
      <c r="B594" s="53"/>
      <c r="C594" s="53"/>
      <c r="D594" s="53" t="e">
        <f ca="1">IF(G590&gt;(G591+(W590-W591)/2),1,IF(G591&gt;(G590+(W591-W590)/2),0,"Close"))</f>
        <v>#N/A</v>
      </c>
      <c r="E594" s="53"/>
      <c r="F594" s="53"/>
      <c r="G594" s="166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4"/>
      <c r="AB594" s="54">
        <f>Formulas!A594</f>
        <v>0</v>
      </c>
      <c r="AC594" s="54">
        <f>Formulas!A601</f>
        <v>0</v>
      </c>
      <c r="AD594" s="54">
        <f>Formulas!A608</f>
        <v>0</v>
      </c>
      <c r="AE594" s="54">
        <f>Formulas!A615</f>
        <v>0</v>
      </c>
      <c r="AF594" s="54">
        <f>Formulas!A622</f>
        <v>0</v>
      </c>
      <c r="AG594" s="54">
        <f>Formulas!A629</f>
        <v>0</v>
      </c>
      <c r="AH594" s="54"/>
      <c r="AI594" s="336"/>
      <c r="AJ594" s="336"/>
      <c r="AK594" s="336"/>
      <c r="AL594" s="54"/>
      <c r="AM594" s="54"/>
      <c r="AN594" s="53"/>
      <c r="AO594" s="53"/>
      <c r="AP594" s="53"/>
      <c r="AQ594" s="53"/>
      <c r="AR594" s="53"/>
    </row>
    <row r="595" spans="1:44" customFormat="1" x14ac:dyDescent="0.3">
      <c r="A595" s="53"/>
      <c r="B595" s="53"/>
      <c r="C595" s="53"/>
      <c r="D595" s="53"/>
      <c r="E595" s="53"/>
      <c r="F595" s="53"/>
      <c r="G595" s="166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336"/>
      <c r="AB595" s="336">
        <f t="shared" ref="AB595:AB596" ca="1" si="840">1.5*RAND()^2*IF(RAND()&gt;0.5,1,-1)</f>
        <v>-0.37234868159377099</v>
      </c>
      <c r="AC595" s="336">
        <f t="shared" ca="1" si="820"/>
        <v>0.2350577578482558</v>
      </c>
      <c r="AD595" s="336">
        <f t="shared" ca="1" si="820"/>
        <v>-0.27684699792508449</v>
      </c>
      <c r="AE595" s="336">
        <f t="shared" ca="1" si="820"/>
        <v>-0.59838780851970164</v>
      </c>
      <c r="AF595" s="336">
        <f t="shared" ca="1" si="820"/>
        <v>4.6824559445580449E-2</v>
      </c>
      <c r="AG595" s="336">
        <f t="shared" ca="1" si="820"/>
        <v>-0.8057524990783238</v>
      </c>
      <c r="AH595" s="336"/>
      <c r="AI595" s="336"/>
      <c r="AJ595" s="336"/>
      <c r="AK595" s="336"/>
      <c r="AL595" s="54"/>
      <c r="AM595" s="54"/>
      <c r="AN595" s="53"/>
      <c r="AO595" s="55"/>
      <c r="AP595" s="55"/>
      <c r="AQ595" s="55"/>
      <c r="AR595" s="53"/>
    </row>
    <row r="596" spans="1:44" customFormat="1" x14ac:dyDescent="0.3">
      <c r="A596" s="53"/>
      <c r="B596" s="53"/>
      <c r="C596" s="53"/>
      <c r="D596" s="53"/>
      <c r="E596" s="53"/>
      <c r="F596" s="54"/>
      <c r="G596" s="165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3"/>
      <c r="AB596" s="336">
        <f t="shared" ca="1" si="840"/>
        <v>1.4209183650590675</v>
      </c>
      <c r="AC596" s="336">
        <f t="shared" ca="1" si="820"/>
        <v>0.92385600946831348</v>
      </c>
      <c r="AD596" s="336">
        <f t="shared" ca="1" si="820"/>
        <v>4.8585038549912113E-5</v>
      </c>
      <c r="AE596" s="336">
        <f t="shared" ca="1" si="820"/>
        <v>-0.12434682395244792</v>
      </c>
      <c r="AF596" s="336">
        <f t="shared" ca="1" si="820"/>
        <v>1.1976547249956417</v>
      </c>
      <c r="AG596" s="336">
        <f t="shared" ca="1" si="820"/>
        <v>0.16892418215208757</v>
      </c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3"/>
    </row>
    <row r="597" spans="1:44" customFormat="1" x14ac:dyDescent="0.3">
      <c r="A597" s="53"/>
      <c r="B597" s="53"/>
      <c r="C597" s="53"/>
      <c r="D597" s="53"/>
      <c r="E597" s="53" t="s">
        <v>172</v>
      </c>
      <c r="F597" s="53">
        <f>F590</f>
        <v>0</v>
      </c>
      <c r="G597" s="56" t="e">
        <f t="shared" ref="G597:G598" ca="1" si="841">AM597</f>
        <v>#N/A</v>
      </c>
      <c r="H597" s="52" t="e">
        <f>INDEX(STATSTABLE,MATCH(F597,bpiTeams,0),MATCH(INDEX(H:H,1,1),statTitles,0))</f>
        <v>#N/A</v>
      </c>
      <c r="I597" s="52" t="e">
        <f>INDEX(STATSTABLE,MATCH(F597,bpiTeams,0),MATCH(INDEX(I:I,1,1),statTitles,0))</f>
        <v>#N/A</v>
      </c>
      <c r="J597" s="52" t="e">
        <f>INDEX(STATSTABLE,MATCH(F597,bpiTeams,0),MATCH(INDEX(J:J,1,1),statTitles,0))</f>
        <v>#N/A</v>
      </c>
      <c r="K597" s="52" t="e">
        <f>INDEX(STATSTABLE,MATCH(F597,bpiTeams,0),MATCH(INDEX(K:K,1,1),statTitles,0))</f>
        <v>#N/A</v>
      </c>
      <c r="L597" s="52" t="e">
        <f>INDEX(STATSTABLE,MATCH(F597,bpiTeams,0),MATCH(INDEX(L:L,1,1),statTitles,0))</f>
        <v>#N/A</v>
      </c>
      <c r="M597" s="52" t="e">
        <f>INDEX(STATSTABLE,MATCH(F597,bpiTeams,0),MATCH(INDEX(M:M,1,1),statTitles,0))</f>
        <v>#N/A</v>
      </c>
      <c r="N597" s="52" t="e">
        <f>INDEX(STATSTABLE,MATCH(F597,bpiTeams,0),MATCH(INDEX(N:N,1,1),statTitles,0))</f>
        <v>#N/A</v>
      </c>
      <c r="O597" s="52" t="e">
        <f>INDEX(STATSTABLE,MATCH(F597,bpiTeams,0),MATCH(INDEX(O:O,1,1),statTitles,0))</f>
        <v>#N/A</v>
      </c>
      <c r="P597" s="52" t="e">
        <f>INDEX(STATSTABLE,MATCH(F597,bpiTeams,0),MATCH(INDEX(P:P,1,1),statTitles,0))</f>
        <v>#N/A</v>
      </c>
      <c r="Q597" s="52" t="e">
        <f>INDEX(STATSTABLE,MATCH(F597,bpiTeams,0),MATCH(INDEX(Q:Q,1,1),statTitles,0))</f>
        <v>#N/A</v>
      </c>
      <c r="R597" s="52" t="e">
        <f>INDEX(STATSTABLE,MATCH(F597,bpiTeams,0),MATCH(INDEX(R:R,1,1),statTitles,0))</f>
        <v>#N/A</v>
      </c>
      <c r="S597" s="52" t="e">
        <f>INDEX(STATSTABLE,MATCH(F597,bpiTeams,0),MATCH(INDEX(S:S,1,1),statTitles,0))</f>
        <v>#N/A</v>
      </c>
      <c r="T597" s="52" t="e">
        <f>INDEX(STATSTABLE,MATCH(F597,bpiTeams,0),MATCH(INDEX(T:T,1,1),statTitles,0))</f>
        <v>#N/A</v>
      </c>
      <c r="U597" s="52" t="e">
        <f>INDEX(STATSTABLE,MATCH(F597,bpiTeams,0),MATCH(INDEX(U:U,1,1),statTitles,0))</f>
        <v>#N/A</v>
      </c>
      <c r="V597" s="52" t="e">
        <f>INDEX(STATSTABLE,MATCH(F597,bpiTeams,0),MATCH(INDEX(V:V,1,1),statTitles,0))</f>
        <v>#N/A</v>
      </c>
      <c r="W597" s="52" t="e">
        <f>INDEX(STATSTABLE,MATCH(F597,bpiTeams,0),MATCH(INDEX(W:W,1,1),statTitles,0))</f>
        <v>#N/A</v>
      </c>
      <c r="X597" s="52" t="e">
        <f>INDEX(STATSTABLE,MATCH(F597,bpiTeams,0),MATCH(INDEX(X:X,1,1),statTitles,0))</f>
        <v>#N/A</v>
      </c>
      <c r="Y597" s="52" t="e">
        <f>INDEX(STATSTABLE,MATCH(F597,bpiTeams,0),MATCH(INDEX(Y:Y,1,1),statTitles,0))</f>
        <v>#N/A</v>
      </c>
      <c r="Z597" s="52" t="e">
        <f>INDEX(STATSTABLE,MATCH(F597,bpiTeams,0),MATCH(INDEX(Z:Z,1,1),statTitles,0))</f>
        <v>#N/A</v>
      </c>
      <c r="AA597" s="55" t="e">
        <f t="shared" ref="AA597:AA598" si="842">(K597-(R597*S597)/100-3*(M597*N597)/100)/2</f>
        <v>#N/A</v>
      </c>
      <c r="AB597" s="55" t="e">
        <f t="shared" ref="AB597:AB598" si="843">SUM(AA597,(M597*N597/100))/(I597/100)</f>
        <v>#N/A</v>
      </c>
      <c r="AC597" s="55" t="e">
        <f t="shared" ref="AC597" si="844">X597*0.5+X598*0.5</f>
        <v>#N/A</v>
      </c>
      <c r="AD597" s="55" t="e">
        <f t="shared" ref="AD597:AD598" si="845">M597/AB597</f>
        <v>#N/A</v>
      </c>
      <c r="AE597" s="336" t="e">
        <f t="shared" ref="AE597:AE598" si="846">AA597/(AB597-M597)</f>
        <v>#N/A</v>
      </c>
      <c r="AF597" s="223" t="e">
        <f ca="1">INDEX(FGA_COEFFS,1,1)+AC597*INDEX(FGA_COEFFS,1,2)+AB597*INDEX(FGA_COEFFS,1,3)+U597*INDEX(FGA_COEFFS,1,4)+T598*INDEX(FGA_COEFFS,1,5)+V597*INDEX(FGA_COEFFS,1,6)+W598*INDEX(FGA_COEFFS,1,7)+P598*INDEX(FGA_COEFFS,1,8)+AB601*AB602</f>
        <v>#N/A</v>
      </c>
      <c r="AG597" s="223" t="e">
        <f ca="1">INDEX(THREEPTA_COEFFS,1,1)+AF597*INDEX(THREEPTA_COEFFS,1,2)+M597*INDEX(THREEPTA_COEFFS,1,3)+AD597*INDEX(THREEPTA_COEFFS,1,4)+N597*INDEX(THREEPTA_COEFFS,1,5)+O598*INDEX(THREEPTA_COEFFS,1,6)+AC601*AC602</f>
        <v>#N/A</v>
      </c>
      <c r="AH597" s="223" t="e">
        <f ca="1">INDEX(THREEPTPCT_COEFFS,1,1)+N597*INDEX(THREEPTPCT_COEFFS,1,2)+O598*INDEX(THREEPTPCT_COEFFS,1,3)+AD601*AD602</f>
        <v>#N/A</v>
      </c>
      <c r="AI597" s="55" t="e">
        <f t="shared" ref="AI597:AI598" ca="1" si="847">AF597-AG597</f>
        <v>#N/A</v>
      </c>
      <c r="AJ597" s="223" t="e">
        <f ca="1">INDEX(TWOPTPCT_COEFFS,1,1)+AE597*INDEX(TWOPTPCT_COEFFS,1,2)+L598*INDEX(TWOPTPCT_COEFFS,1,3)+J598*INDEX(TWOPTPCT_COEFFS,1,4)+O598*INDEX(TWOPTPCT_COEFFS,1,5)+AE601*AE602</f>
        <v>#N/A</v>
      </c>
      <c r="AK597" s="223" t="e">
        <f ca="1">INDEX(FTA_COEFFS,1,1)+R597*INDEX(FTA_COEFFS,1,2)+Q598*INDEX(FTA_COEFFS,1,3)+(T597+U597)*INDEX(FTA_COEFFS,1,4)+(T598+U598)*INDEX(FTA_COEFFS,1,5)+P598*INDEX(FTA_COEFFS,1,6)+AF601*AF602</f>
        <v>#N/A</v>
      </c>
      <c r="AL597" s="223" t="e">
        <f ca="1">INDEX(FTPCT_COEFFS,1,1)+S597*INDEX(FTPCT_COEFFS,1,2)+I597*INDEX(FTPCT_COEFFS,1,3)+J598*INDEX(FTPCT_COEFFS,1,4)+AG601*AG602</f>
        <v>#N/A</v>
      </c>
      <c r="AM597" s="338" t="e">
        <f t="shared" ref="AM597:AM598" ca="1" si="848">AG597*AH597/100+AI597*AJ597+AK597*AL597/100</f>
        <v>#N/A</v>
      </c>
      <c r="AN597" s="55"/>
      <c r="AO597" s="55"/>
      <c r="AP597" s="55"/>
      <c r="AQ597" s="55"/>
      <c r="AR597" s="53"/>
    </row>
    <row r="598" spans="1:44" customFormat="1" x14ac:dyDescent="0.3">
      <c r="A598" s="53"/>
      <c r="B598" s="53"/>
      <c r="C598" s="53"/>
      <c r="D598" s="53"/>
      <c r="E598" s="53" t="s">
        <v>175</v>
      </c>
      <c r="F598" s="54" t="e">
        <f>F591</f>
        <v>#N/A</v>
      </c>
      <c r="G598" s="56" t="e">
        <f t="shared" ca="1" si="841"/>
        <v>#N/A</v>
      </c>
      <c r="H598" s="52" t="e">
        <f>INDEX(STATSTABLE,MATCH(F598,bpiTeams,0),MATCH(INDEX(H:H,1,1),statTitles,0))</f>
        <v>#N/A</v>
      </c>
      <c r="I598" s="52" t="e">
        <f>INDEX(STATSTABLE,MATCH(F598,bpiTeams,0),MATCH(INDEX(I:I,1,1),statTitles,0))</f>
        <v>#N/A</v>
      </c>
      <c r="J598" s="52" t="e">
        <f>INDEX(STATSTABLE,MATCH(F598,bpiTeams,0),MATCH(INDEX(J:J,1,1),statTitles,0))</f>
        <v>#N/A</v>
      </c>
      <c r="K598" s="52" t="e">
        <f>INDEX(STATSTABLE,MATCH(F598,bpiTeams,0),MATCH(INDEX(K:K,1,1),statTitles,0))</f>
        <v>#N/A</v>
      </c>
      <c r="L598" s="52" t="e">
        <f>INDEX(STATSTABLE,MATCH(F598,bpiTeams,0),MATCH(INDEX(L:L,1,1),statTitles,0))</f>
        <v>#N/A</v>
      </c>
      <c r="M598" s="52" t="e">
        <f>INDEX(STATSTABLE,MATCH(F598,bpiTeams,0),MATCH(INDEX(M:M,1,1),statTitles,0))</f>
        <v>#N/A</v>
      </c>
      <c r="N598" s="52" t="e">
        <f>INDEX(STATSTABLE,MATCH(F598,bpiTeams,0),MATCH(INDEX(N:N,1,1),statTitles,0))</f>
        <v>#N/A</v>
      </c>
      <c r="O598" s="52" t="e">
        <f>INDEX(STATSTABLE,MATCH(F598,bpiTeams,0),MATCH(INDEX(O:O,1,1),statTitles,0))</f>
        <v>#N/A</v>
      </c>
      <c r="P598" s="52" t="e">
        <f>INDEX(STATSTABLE,MATCH(F598,bpiTeams,0),MATCH(INDEX(P:P,1,1),statTitles,0))</f>
        <v>#N/A</v>
      </c>
      <c r="Q598" s="52" t="e">
        <f>INDEX(STATSTABLE,MATCH(F598,bpiTeams,0),MATCH(INDEX(Q:Q,1,1),statTitles,0))</f>
        <v>#N/A</v>
      </c>
      <c r="R598" s="52" t="e">
        <f>INDEX(STATSTABLE,MATCH(F598,bpiTeams,0),MATCH(INDEX(R:R,1,1),statTitles,0))</f>
        <v>#N/A</v>
      </c>
      <c r="S598" s="52" t="e">
        <f>INDEX(STATSTABLE,MATCH(F598,bpiTeams,0),MATCH(INDEX(S:S,1,1),statTitles,0))</f>
        <v>#N/A</v>
      </c>
      <c r="T598" s="52" t="e">
        <f>INDEX(STATSTABLE,MATCH(F598,bpiTeams,0),MATCH(INDEX(T:T,1,1),statTitles,0))</f>
        <v>#N/A</v>
      </c>
      <c r="U598" s="52" t="e">
        <f>INDEX(STATSTABLE,MATCH(F598,bpiTeams,0),MATCH(INDEX(U:U,1,1),statTitles,0))</f>
        <v>#N/A</v>
      </c>
      <c r="V598" s="52" t="e">
        <f>INDEX(STATSTABLE,MATCH(F598,bpiTeams,0),MATCH(INDEX(V:V,1,1),statTitles,0))</f>
        <v>#N/A</v>
      </c>
      <c r="W598" s="52" t="e">
        <f>INDEX(STATSTABLE,MATCH(F598,bpiTeams,0),MATCH(INDEX(W:W,1,1),statTitles,0))</f>
        <v>#N/A</v>
      </c>
      <c r="X598" s="52" t="e">
        <f>INDEX(STATSTABLE,MATCH(F598,bpiTeams,0),MATCH(INDEX(X:X,1,1),statTitles,0))</f>
        <v>#N/A</v>
      </c>
      <c r="Y598" s="52" t="e">
        <f>INDEX(STATSTABLE,MATCH(F598,bpiTeams,0),MATCH(INDEX(Y:Y,1,1),statTitles,0))</f>
        <v>#N/A</v>
      </c>
      <c r="Z598" s="52" t="e">
        <f>INDEX(STATSTABLE,MATCH(F598,bpiTeams,0),MATCH(INDEX(Z:Z,1,1),statTitles,0))</f>
        <v>#N/A</v>
      </c>
      <c r="AA598" s="55" t="e">
        <f t="shared" si="842"/>
        <v>#N/A</v>
      </c>
      <c r="AB598" s="55" t="e">
        <f t="shared" si="843"/>
        <v>#N/A</v>
      </c>
      <c r="AC598" s="55" t="e">
        <f t="shared" ref="AC598" si="849">AC597</f>
        <v>#N/A</v>
      </c>
      <c r="AD598" s="55" t="e">
        <f t="shared" si="845"/>
        <v>#N/A</v>
      </c>
      <c r="AE598" s="336" t="e">
        <f t="shared" si="846"/>
        <v>#N/A</v>
      </c>
      <c r="AF598" s="223" t="e">
        <f ca="1">INDEX(FGA_COEFFS,1,1)+AC598*INDEX(FGA_COEFFS,1,2)+AB598*INDEX(FGA_COEFFS,1,3)+U598*INDEX(FGA_COEFFS,1,4)+T597*INDEX(FGA_COEFFS,1,5)+V598*INDEX(FGA_COEFFS,1,6)+W597*INDEX(FGA_COEFFS,1,7)+P597*INDEX(FGA_COEFFS,1,8)+AB601*AB603</f>
        <v>#N/A</v>
      </c>
      <c r="AG598" s="223" t="e">
        <f ca="1">INDEX(THREEPTA_COEFFS,1,1)+AF598*INDEX(THREEPTA_COEFFS,1,2)+M598*INDEX(THREEPTA_COEFFS,1,3)+AD598*INDEX(THREEPTA_COEFFS,1,4)+N598*INDEX(THREEPTA_COEFFS,1,5)+O597*INDEX(THREEPTA_COEFFS,1,6)+AC601*AC603</f>
        <v>#N/A</v>
      </c>
      <c r="AH598" s="223" t="e">
        <f ca="1">INDEX(THREEPTPCT_COEFFS,1,1)+N598*INDEX(THREEPTPCT_COEFFS,1,2)+O597*INDEX(THREEPTPCT_COEFFS,1,3)+AD601*AD603</f>
        <v>#N/A</v>
      </c>
      <c r="AI598" s="55" t="e">
        <f t="shared" ca="1" si="847"/>
        <v>#N/A</v>
      </c>
      <c r="AJ598" s="223" t="e">
        <f ca="1">INDEX(TWOPTPCT_COEFFS,1,1)+AE598*INDEX(TWOPTPCT_COEFFS,1,2)+L597*INDEX(TWOPTPCT_COEFFS,1,3)+J597*INDEX(TWOPTPCT_COEFFS,1,4)+O597*INDEX(TWOPTPCT_COEFFS,1,5)+AE601*AE603</f>
        <v>#N/A</v>
      </c>
      <c r="AK598" s="223" t="e">
        <f ca="1">INDEX(FTA_COEFFS,1,1)+R598*INDEX(FTA_COEFFS,1,2)+Q597*INDEX(FTA_COEFFS,1,3)+(T598+U598)*INDEX(FTA_COEFFS,1,4)+(T597+U597)*INDEX(FTA_COEFFS,1,5)+P597*INDEX(FTA_COEFFS,1,6)+AF601*AF603</f>
        <v>#N/A</v>
      </c>
      <c r="AL598" s="223" t="e">
        <f ca="1">INDEX(FTPCT_COEFFS,1,1)+S598*INDEX(FTPCT_COEFFS,1,2)+I598*INDEX(FTPCT_COEFFS,1,3)+J597*INDEX(FTPCT_COEFFS,1,4)+AG601*AG603</f>
        <v>#N/A</v>
      </c>
      <c r="AM598" s="338" t="e">
        <f t="shared" ca="1" si="848"/>
        <v>#N/A</v>
      </c>
      <c r="AN598" s="55"/>
      <c r="AO598" s="55"/>
      <c r="AP598" s="55"/>
      <c r="AQ598" s="55"/>
      <c r="AR598" s="53"/>
    </row>
    <row r="599" spans="1:44" customFormat="1" x14ac:dyDescent="0.3">
      <c r="A599" s="53"/>
      <c r="B599" s="53"/>
      <c r="C599" s="53"/>
      <c r="D599" s="53"/>
      <c r="E599" s="64" t="e">
        <f ca="1">IF(G598&gt;G597,F598,F597)</f>
        <v>#N/A</v>
      </c>
      <c r="F599" s="53"/>
      <c r="G599" s="56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5"/>
      <c r="AB599" s="55"/>
      <c r="AC599" s="55"/>
      <c r="AD599" s="55"/>
      <c r="AE599" s="55"/>
      <c r="AF599" s="337"/>
      <c r="AG599" s="337"/>
      <c r="AH599" s="337"/>
      <c r="AI599" s="337"/>
      <c r="AJ599" s="337"/>
      <c r="AK599" s="337"/>
      <c r="AL599" s="337"/>
      <c r="AM599" s="337"/>
      <c r="AN599" s="55"/>
      <c r="AO599" s="55"/>
      <c r="AP599" s="55"/>
      <c r="AQ599" s="55"/>
      <c r="AR599" s="53"/>
    </row>
    <row r="600" spans="1:44" customFormat="1" x14ac:dyDescent="0.3">
      <c r="A600" s="53"/>
      <c r="B600" s="53"/>
      <c r="C600" s="53"/>
      <c r="D600" s="53"/>
      <c r="E600" s="53"/>
      <c r="F600" s="53"/>
      <c r="G600" s="166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4" t="s">
        <v>1305</v>
      </c>
      <c r="AB600" s="54" t="s">
        <v>128</v>
      </c>
      <c r="AC600" s="54" t="s">
        <v>157</v>
      </c>
      <c r="AD600" s="54" t="s">
        <v>151</v>
      </c>
      <c r="AE600" s="54" t="s">
        <v>1327</v>
      </c>
      <c r="AF600" s="54" t="s">
        <v>129</v>
      </c>
      <c r="AG600" s="54" t="s">
        <v>116</v>
      </c>
      <c r="AH600" s="54"/>
      <c r="AI600" s="54"/>
      <c r="AJ600" s="54"/>
      <c r="AK600" s="54"/>
      <c r="AL600" s="54"/>
      <c r="AM600" s="54"/>
      <c r="AN600" s="53"/>
      <c r="AO600" s="53"/>
      <c r="AP600" s="53"/>
      <c r="AQ600" s="53"/>
      <c r="AR600" s="53"/>
    </row>
    <row r="601" spans="1:44" customFormat="1" x14ac:dyDescent="0.3">
      <c r="A601" s="53"/>
      <c r="B601" s="53"/>
      <c r="C601" s="53"/>
      <c r="D601" s="53" t="e">
        <f ca="1">IF(G597&gt;(G598+(W597-W598)/2),1,IF(G598&gt;(G597+(W598-W597)/2),0,"Close"))</f>
        <v>#N/A</v>
      </c>
      <c r="E601" s="53"/>
      <c r="F601" s="53"/>
      <c r="G601" s="166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4"/>
      <c r="AB601" s="54">
        <f>Formulas!A601</f>
        <v>0</v>
      </c>
      <c r="AC601" s="54">
        <f>Formulas!A608</f>
        <v>0</v>
      </c>
      <c r="AD601" s="54">
        <f>Formulas!A615</f>
        <v>0</v>
      </c>
      <c r="AE601" s="54">
        <f>Formulas!A622</f>
        <v>0</v>
      </c>
      <c r="AF601" s="54">
        <f>Formulas!A629</f>
        <v>0</v>
      </c>
      <c r="AG601" s="54">
        <f>Formulas!A636</f>
        <v>0</v>
      </c>
      <c r="AH601" s="54"/>
      <c r="AI601" s="336"/>
      <c r="AJ601" s="336"/>
      <c r="AK601" s="336"/>
      <c r="AL601" s="54"/>
      <c r="AM601" s="54"/>
      <c r="AN601" s="53"/>
      <c r="AO601" s="53"/>
      <c r="AP601" s="53"/>
      <c r="AQ601" s="53"/>
      <c r="AR601" s="53"/>
    </row>
    <row r="602" spans="1:44" customFormat="1" x14ac:dyDescent="0.3">
      <c r="A602" s="53"/>
      <c r="B602" s="53"/>
      <c r="C602" s="53"/>
      <c r="D602" s="53"/>
      <c r="E602" s="53"/>
      <c r="F602" s="53"/>
      <c r="G602" s="166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336"/>
      <c r="AB602" s="336">
        <f t="shared" ref="AB602:AB603" ca="1" si="850">1.5*RAND()^2*IF(RAND()&gt;0.5,1,-1)</f>
        <v>-0.20030580087387018</v>
      </c>
      <c r="AC602" s="336">
        <f t="shared" ca="1" si="820"/>
        <v>8.3289991707987676E-2</v>
      </c>
      <c r="AD602" s="336">
        <f t="shared" ca="1" si="820"/>
        <v>-0.3569840599900399</v>
      </c>
      <c r="AE602" s="336">
        <f t="shared" ca="1" si="820"/>
        <v>-0.47614930781351855</v>
      </c>
      <c r="AF602" s="336">
        <f t="shared" ca="1" si="820"/>
        <v>-1.1917248068864732</v>
      </c>
      <c r="AG602" s="336">
        <f t="shared" ca="1" si="820"/>
        <v>1.3958781711691005E-2</v>
      </c>
      <c r="AH602" s="336"/>
      <c r="AI602" s="336"/>
      <c r="AJ602" s="336"/>
      <c r="AK602" s="336"/>
      <c r="AL602" s="54"/>
      <c r="AM602" s="54"/>
      <c r="AN602" s="53"/>
      <c r="AO602" s="55"/>
      <c r="AP602" s="55"/>
      <c r="AQ602" s="55"/>
      <c r="AR602" s="53"/>
    </row>
    <row r="603" spans="1:44" customFormat="1" x14ac:dyDescent="0.3">
      <c r="A603" s="53"/>
      <c r="B603" s="53"/>
      <c r="C603" s="53"/>
      <c r="D603" s="53"/>
      <c r="E603" s="53"/>
      <c r="F603" s="54"/>
      <c r="G603" s="165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3"/>
      <c r="AB603" s="336">
        <f t="shared" ca="1" si="850"/>
        <v>8.325876980914404E-2</v>
      </c>
      <c r="AC603" s="336">
        <f t="shared" ca="1" si="820"/>
        <v>-0.14067726267502989</v>
      </c>
      <c r="AD603" s="336">
        <f t="shared" ca="1" si="820"/>
        <v>-1.31620457988746</v>
      </c>
      <c r="AE603" s="336">
        <f t="shared" ca="1" si="820"/>
        <v>0.33111674003123742</v>
      </c>
      <c r="AF603" s="336">
        <f t="shared" ca="1" si="820"/>
        <v>-2.1292318097264909E-2</v>
      </c>
      <c r="AG603" s="336">
        <f t="shared" ca="1" si="820"/>
        <v>-0.94079219502361799</v>
      </c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3"/>
    </row>
    <row r="604" spans="1:44" customFormat="1" x14ac:dyDescent="0.3">
      <c r="A604" s="53"/>
      <c r="B604" s="53"/>
      <c r="C604" s="53"/>
      <c r="D604" s="53"/>
      <c r="E604" s="53" t="s">
        <v>172</v>
      </c>
      <c r="F604" s="53">
        <f>F597</f>
        <v>0</v>
      </c>
      <c r="G604" s="56" t="e">
        <f t="shared" ref="G604:G605" ca="1" si="851">AM604</f>
        <v>#N/A</v>
      </c>
      <c r="H604" s="52" t="e">
        <f>INDEX(STATSTABLE,MATCH(F604,bpiTeams,0),MATCH(INDEX(H:H,1,1),statTitles,0))</f>
        <v>#N/A</v>
      </c>
      <c r="I604" s="52" t="e">
        <f>INDEX(STATSTABLE,MATCH(F604,bpiTeams,0),MATCH(INDEX(I:I,1,1),statTitles,0))</f>
        <v>#N/A</v>
      </c>
      <c r="J604" s="52" t="e">
        <f>INDEX(STATSTABLE,MATCH(F604,bpiTeams,0),MATCH(INDEX(J:J,1,1),statTitles,0))</f>
        <v>#N/A</v>
      </c>
      <c r="K604" s="52" t="e">
        <f>INDEX(STATSTABLE,MATCH(F604,bpiTeams,0),MATCH(INDEX(K:K,1,1),statTitles,0))</f>
        <v>#N/A</v>
      </c>
      <c r="L604" s="52" t="e">
        <f>INDEX(STATSTABLE,MATCH(F604,bpiTeams,0),MATCH(INDEX(L:L,1,1),statTitles,0))</f>
        <v>#N/A</v>
      </c>
      <c r="M604" s="52" t="e">
        <f>INDEX(STATSTABLE,MATCH(F604,bpiTeams,0),MATCH(INDEX(M:M,1,1),statTitles,0))</f>
        <v>#N/A</v>
      </c>
      <c r="N604" s="52" t="e">
        <f>INDEX(STATSTABLE,MATCH(F604,bpiTeams,0),MATCH(INDEX(N:N,1,1),statTitles,0))</f>
        <v>#N/A</v>
      </c>
      <c r="O604" s="52" t="e">
        <f>INDEX(STATSTABLE,MATCH(F604,bpiTeams,0),MATCH(INDEX(O:O,1,1),statTitles,0))</f>
        <v>#N/A</v>
      </c>
      <c r="P604" s="52" t="e">
        <f>INDEX(STATSTABLE,MATCH(F604,bpiTeams,0),MATCH(INDEX(P:P,1,1),statTitles,0))</f>
        <v>#N/A</v>
      </c>
      <c r="Q604" s="52" t="e">
        <f>INDEX(STATSTABLE,MATCH(F604,bpiTeams,0),MATCH(INDEX(Q:Q,1,1),statTitles,0))</f>
        <v>#N/A</v>
      </c>
      <c r="R604" s="52" t="e">
        <f>INDEX(STATSTABLE,MATCH(F604,bpiTeams,0),MATCH(INDEX(R:R,1,1),statTitles,0))</f>
        <v>#N/A</v>
      </c>
      <c r="S604" s="52" t="e">
        <f>INDEX(STATSTABLE,MATCH(F604,bpiTeams,0),MATCH(INDEX(S:S,1,1),statTitles,0))</f>
        <v>#N/A</v>
      </c>
      <c r="T604" s="52" t="e">
        <f>INDEX(STATSTABLE,MATCH(F604,bpiTeams,0),MATCH(INDEX(T:T,1,1),statTitles,0))</f>
        <v>#N/A</v>
      </c>
      <c r="U604" s="52" t="e">
        <f>INDEX(STATSTABLE,MATCH(F604,bpiTeams,0),MATCH(INDEX(U:U,1,1),statTitles,0))</f>
        <v>#N/A</v>
      </c>
      <c r="V604" s="52" t="e">
        <f>INDEX(STATSTABLE,MATCH(F604,bpiTeams,0),MATCH(INDEX(V:V,1,1),statTitles,0))</f>
        <v>#N/A</v>
      </c>
      <c r="W604" s="52" t="e">
        <f>INDEX(STATSTABLE,MATCH(F604,bpiTeams,0),MATCH(INDEX(W:W,1,1),statTitles,0))</f>
        <v>#N/A</v>
      </c>
      <c r="X604" s="52" t="e">
        <f>INDEX(STATSTABLE,MATCH(F604,bpiTeams,0),MATCH(INDEX(X:X,1,1),statTitles,0))</f>
        <v>#N/A</v>
      </c>
      <c r="Y604" s="52" t="e">
        <f>INDEX(STATSTABLE,MATCH(F604,bpiTeams,0),MATCH(INDEX(Y:Y,1,1),statTitles,0))</f>
        <v>#N/A</v>
      </c>
      <c r="Z604" s="52" t="e">
        <f>INDEX(STATSTABLE,MATCH(F604,bpiTeams,0),MATCH(INDEX(Z:Z,1,1),statTitles,0))</f>
        <v>#N/A</v>
      </c>
      <c r="AA604" s="55" t="e">
        <f t="shared" ref="AA604:AA605" si="852">(K604-(R604*S604)/100-3*(M604*N604)/100)/2</f>
        <v>#N/A</v>
      </c>
      <c r="AB604" s="55" t="e">
        <f t="shared" ref="AB604:AB605" si="853">SUM(AA604,(M604*N604/100))/(I604/100)</f>
        <v>#N/A</v>
      </c>
      <c r="AC604" s="55" t="e">
        <f t="shared" ref="AC604" si="854">X604*0.5+X605*0.5</f>
        <v>#N/A</v>
      </c>
      <c r="AD604" s="55" t="e">
        <f t="shared" ref="AD604:AD605" si="855">M604/AB604</f>
        <v>#N/A</v>
      </c>
      <c r="AE604" s="336" t="e">
        <f t="shared" ref="AE604:AE605" si="856">AA604/(AB604-M604)</f>
        <v>#N/A</v>
      </c>
      <c r="AF604" s="223" t="e">
        <f ca="1">INDEX(FGA_COEFFS,1,1)+AC604*INDEX(FGA_COEFFS,1,2)+AB604*INDEX(FGA_COEFFS,1,3)+U604*INDEX(FGA_COEFFS,1,4)+T605*INDEX(FGA_COEFFS,1,5)+V604*INDEX(FGA_COEFFS,1,6)+W605*INDEX(FGA_COEFFS,1,7)+P605*INDEX(FGA_COEFFS,1,8)+AB608*AB609</f>
        <v>#N/A</v>
      </c>
      <c r="AG604" s="223" t="e">
        <f ca="1">INDEX(THREEPTA_COEFFS,1,1)+AF604*INDEX(THREEPTA_COEFFS,1,2)+M604*INDEX(THREEPTA_COEFFS,1,3)+AD604*INDEX(THREEPTA_COEFFS,1,4)+N604*INDEX(THREEPTA_COEFFS,1,5)+O605*INDEX(THREEPTA_COEFFS,1,6)+AC608*AC609</f>
        <v>#N/A</v>
      </c>
      <c r="AH604" s="223" t="e">
        <f ca="1">INDEX(THREEPTPCT_COEFFS,1,1)+N604*INDEX(THREEPTPCT_COEFFS,1,2)+O605*INDEX(THREEPTPCT_COEFFS,1,3)+AD608*AD609</f>
        <v>#N/A</v>
      </c>
      <c r="AI604" s="55" t="e">
        <f t="shared" ref="AI604:AI605" ca="1" si="857">AF604-AG604</f>
        <v>#N/A</v>
      </c>
      <c r="AJ604" s="223" t="e">
        <f ca="1">INDEX(TWOPTPCT_COEFFS,1,1)+AE604*INDEX(TWOPTPCT_COEFFS,1,2)+L605*INDEX(TWOPTPCT_COEFFS,1,3)+J605*INDEX(TWOPTPCT_COEFFS,1,4)+O605*INDEX(TWOPTPCT_COEFFS,1,5)+AE608*AE609</f>
        <v>#N/A</v>
      </c>
      <c r="AK604" s="223" t="e">
        <f ca="1">INDEX(FTA_COEFFS,1,1)+R604*INDEX(FTA_COEFFS,1,2)+Q605*INDEX(FTA_COEFFS,1,3)+(T604+U604)*INDEX(FTA_COEFFS,1,4)+(T605+U605)*INDEX(FTA_COEFFS,1,5)+P605*INDEX(FTA_COEFFS,1,6)+AF608*AF609</f>
        <v>#N/A</v>
      </c>
      <c r="AL604" s="223" t="e">
        <f ca="1">INDEX(FTPCT_COEFFS,1,1)+S604*INDEX(FTPCT_COEFFS,1,2)+I604*INDEX(FTPCT_COEFFS,1,3)+J605*INDEX(FTPCT_COEFFS,1,4)+AG608*AG609</f>
        <v>#N/A</v>
      </c>
      <c r="AM604" s="338" t="e">
        <f t="shared" ref="AM604:AM605" ca="1" si="858">AG604*AH604/100+AI604*AJ604+AK604*AL604/100</f>
        <v>#N/A</v>
      </c>
      <c r="AN604" s="55"/>
      <c r="AO604" s="55"/>
      <c r="AP604" s="55"/>
      <c r="AQ604" s="55"/>
      <c r="AR604" s="53"/>
    </row>
    <row r="605" spans="1:44" customFormat="1" x14ac:dyDescent="0.3">
      <c r="A605" s="53"/>
      <c r="B605" s="53"/>
      <c r="C605" s="53"/>
      <c r="D605" s="53"/>
      <c r="E605" s="53" t="s">
        <v>175</v>
      </c>
      <c r="F605" s="54" t="e">
        <f>F598</f>
        <v>#N/A</v>
      </c>
      <c r="G605" s="56" t="e">
        <f t="shared" ca="1" si="851"/>
        <v>#N/A</v>
      </c>
      <c r="H605" s="52" t="e">
        <f>INDEX(STATSTABLE,MATCH(F605,bpiTeams,0),MATCH(INDEX(H:H,1,1),statTitles,0))</f>
        <v>#N/A</v>
      </c>
      <c r="I605" s="52" t="e">
        <f>INDEX(STATSTABLE,MATCH(F605,bpiTeams,0),MATCH(INDEX(I:I,1,1),statTitles,0))</f>
        <v>#N/A</v>
      </c>
      <c r="J605" s="52" t="e">
        <f>INDEX(STATSTABLE,MATCH(F605,bpiTeams,0),MATCH(INDEX(J:J,1,1),statTitles,0))</f>
        <v>#N/A</v>
      </c>
      <c r="K605" s="52" t="e">
        <f>INDEX(STATSTABLE,MATCH(F605,bpiTeams,0),MATCH(INDEX(K:K,1,1),statTitles,0))</f>
        <v>#N/A</v>
      </c>
      <c r="L605" s="52" t="e">
        <f>INDEX(STATSTABLE,MATCH(F605,bpiTeams,0),MATCH(INDEX(L:L,1,1),statTitles,0))</f>
        <v>#N/A</v>
      </c>
      <c r="M605" s="52" t="e">
        <f>INDEX(STATSTABLE,MATCH(F605,bpiTeams,0),MATCH(INDEX(M:M,1,1),statTitles,0))</f>
        <v>#N/A</v>
      </c>
      <c r="N605" s="52" t="e">
        <f>INDEX(STATSTABLE,MATCH(F605,bpiTeams,0),MATCH(INDEX(N:N,1,1),statTitles,0))</f>
        <v>#N/A</v>
      </c>
      <c r="O605" s="52" t="e">
        <f>INDEX(STATSTABLE,MATCH(F605,bpiTeams,0),MATCH(INDEX(O:O,1,1),statTitles,0))</f>
        <v>#N/A</v>
      </c>
      <c r="P605" s="52" t="e">
        <f>INDEX(STATSTABLE,MATCH(F605,bpiTeams,0),MATCH(INDEX(P:P,1,1),statTitles,0))</f>
        <v>#N/A</v>
      </c>
      <c r="Q605" s="52" t="e">
        <f>INDEX(STATSTABLE,MATCH(F605,bpiTeams,0),MATCH(INDEX(Q:Q,1,1),statTitles,0))</f>
        <v>#N/A</v>
      </c>
      <c r="R605" s="52" t="e">
        <f>INDEX(STATSTABLE,MATCH(F605,bpiTeams,0),MATCH(INDEX(R:R,1,1),statTitles,0))</f>
        <v>#N/A</v>
      </c>
      <c r="S605" s="52" t="e">
        <f>INDEX(STATSTABLE,MATCH(F605,bpiTeams,0),MATCH(INDEX(S:S,1,1),statTitles,0))</f>
        <v>#N/A</v>
      </c>
      <c r="T605" s="52" t="e">
        <f>INDEX(STATSTABLE,MATCH(F605,bpiTeams,0),MATCH(INDEX(T:T,1,1),statTitles,0))</f>
        <v>#N/A</v>
      </c>
      <c r="U605" s="52" t="e">
        <f>INDEX(STATSTABLE,MATCH(F605,bpiTeams,0),MATCH(INDEX(U:U,1,1),statTitles,0))</f>
        <v>#N/A</v>
      </c>
      <c r="V605" s="52" t="e">
        <f>INDEX(STATSTABLE,MATCH(F605,bpiTeams,0),MATCH(INDEX(V:V,1,1),statTitles,0))</f>
        <v>#N/A</v>
      </c>
      <c r="W605" s="52" t="e">
        <f>INDEX(STATSTABLE,MATCH(F605,bpiTeams,0),MATCH(INDEX(W:W,1,1),statTitles,0))</f>
        <v>#N/A</v>
      </c>
      <c r="X605" s="52" t="e">
        <f>INDEX(STATSTABLE,MATCH(F605,bpiTeams,0),MATCH(INDEX(X:X,1,1),statTitles,0))</f>
        <v>#N/A</v>
      </c>
      <c r="Y605" s="52" t="e">
        <f>INDEX(STATSTABLE,MATCH(F605,bpiTeams,0),MATCH(INDEX(Y:Y,1,1),statTitles,0))</f>
        <v>#N/A</v>
      </c>
      <c r="Z605" s="52" t="e">
        <f>INDEX(STATSTABLE,MATCH(F605,bpiTeams,0),MATCH(INDEX(Z:Z,1,1),statTitles,0))</f>
        <v>#N/A</v>
      </c>
      <c r="AA605" s="55" t="e">
        <f t="shared" si="852"/>
        <v>#N/A</v>
      </c>
      <c r="AB605" s="55" t="e">
        <f t="shared" si="853"/>
        <v>#N/A</v>
      </c>
      <c r="AC605" s="55" t="e">
        <f t="shared" ref="AC605" si="859">AC604</f>
        <v>#N/A</v>
      </c>
      <c r="AD605" s="55" t="e">
        <f t="shared" si="855"/>
        <v>#N/A</v>
      </c>
      <c r="AE605" s="336" t="e">
        <f t="shared" si="856"/>
        <v>#N/A</v>
      </c>
      <c r="AF605" s="223" t="e">
        <f ca="1">INDEX(FGA_COEFFS,1,1)+AC605*INDEX(FGA_COEFFS,1,2)+AB605*INDEX(FGA_COEFFS,1,3)+U605*INDEX(FGA_COEFFS,1,4)+T604*INDEX(FGA_COEFFS,1,5)+V605*INDEX(FGA_COEFFS,1,6)+W604*INDEX(FGA_COEFFS,1,7)+P604*INDEX(FGA_COEFFS,1,8)+AB608*AB610</f>
        <v>#N/A</v>
      </c>
      <c r="AG605" s="223" t="e">
        <f ca="1">INDEX(THREEPTA_COEFFS,1,1)+AF605*INDEX(THREEPTA_COEFFS,1,2)+M605*INDEX(THREEPTA_COEFFS,1,3)+AD605*INDEX(THREEPTA_COEFFS,1,4)+N605*INDEX(THREEPTA_COEFFS,1,5)+O604*INDEX(THREEPTA_COEFFS,1,6)+AC608*AC610</f>
        <v>#N/A</v>
      </c>
      <c r="AH605" s="223" t="e">
        <f ca="1">INDEX(THREEPTPCT_COEFFS,1,1)+N605*INDEX(THREEPTPCT_COEFFS,1,2)+O604*INDEX(THREEPTPCT_COEFFS,1,3)+AD608*AD610</f>
        <v>#N/A</v>
      </c>
      <c r="AI605" s="55" t="e">
        <f t="shared" ca="1" si="857"/>
        <v>#N/A</v>
      </c>
      <c r="AJ605" s="223" t="e">
        <f ca="1">INDEX(TWOPTPCT_COEFFS,1,1)+AE605*INDEX(TWOPTPCT_COEFFS,1,2)+L604*INDEX(TWOPTPCT_COEFFS,1,3)+J604*INDEX(TWOPTPCT_COEFFS,1,4)+O604*INDEX(TWOPTPCT_COEFFS,1,5)+AE608*AE610</f>
        <v>#N/A</v>
      </c>
      <c r="AK605" s="223" t="e">
        <f ca="1">INDEX(FTA_COEFFS,1,1)+R605*INDEX(FTA_COEFFS,1,2)+Q604*INDEX(FTA_COEFFS,1,3)+(T605+U605)*INDEX(FTA_COEFFS,1,4)+(T604+U604)*INDEX(FTA_COEFFS,1,5)+P604*INDEX(FTA_COEFFS,1,6)+AF608*AF610</f>
        <v>#N/A</v>
      </c>
      <c r="AL605" s="223" t="e">
        <f ca="1">INDEX(FTPCT_COEFFS,1,1)+S605*INDEX(FTPCT_COEFFS,1,2)+I605*INDEX(FTPCT_COEFFS,1,3)+J604*INDEX(FTPCT_COEFFS,1,4)+AG608*AG610</f>
        <v>#N/A</v>
      </c>
      <c r="AM605" s="338" t="e">
        <f t="shared" ca="1" si="858"/>
        <v>#N/A</v>
      </c>
      <c r="AN605" s="55"/>
      <c r="AO605" s="55"/>
      <c r="AP605" s="55"/>
      <c r="AQ605" s="55"/>
      <c r="AR605" s="53"/>
    </row>
    <row r="606" spans="1:44" customFormat="1" x14ac:dyDescent="0.3">
      <c r="A606" s="53"/>
      <c r="B606" s="53"/>
      <c r="C606" s="53"/>
      <c r="D606" s="53"/>
      <c r="E606" s="64" t="e">
        <f ca="1">IF(G605&gt;G604,F605,F604)</f>
        <v>#N/A</v>
      </c>
      <c r="F606" s="53"/>
      <c r="G606" s="56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5"/>
      <c r="AB606" s="55"/>
      <c r="AC606" s="55"/>
      <c r="AD606" s="55"/>
      <c r="AE606" s="55"/>
      <c r="AF606" s="337"/>
      <c r="AG606" s="337"/>
      <c r="AH606" s="337"/>
      <c r="AI606" s="337"/>
      <c r="AJ606" s="337"/>
      <c r="AK606" s="337"/>
      <c r="AL606" s="337"/>
      <c r="AM606" s="337"/>
      <c r="AN606" s="55"/>
      <c r="AO606" s="55"/>
      <c r="AP606" s="55"/>
      <c r="AQ606" s="55"/>
      <c r="AR606" s="53"/>
    </row>
    <row r="607" spans="1:44" customFormat="1" x14ac:dyDescent="0.3">
      <c r="A607" s="53"/>
      <c r="B607" s="53"/>
      <c r="C607" s="53"/>
      <c r="D607" s="53"/>
      <c r="E607" s="53"/>
      <c r="F607" s="53"/>
      <c r="G607" s="166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4" t="s">
        <v>1305</v>
      </c>
      <c r="AB607" s="54" t="s">
        <v>128</v>
      </c>
      <c r="AC607" s="54" t="s">
        <v>157</v>
      </c>
      <c r="AD607" s="54" t="s">
        <v>151</v>
      </c>
      <c r="AE607" s="54" t="s">
        <v>1327</v>
      </c>
      <c r="AF607" s="54" t="s">
        <v>129</v>
      </c>
      <c r="AG607" s="54" t="s">
        <v>116</v>
      </c>
      <c r="AH607" s="54"/>
      <c r="AI607" s="54"/>
      <c r="AJ607" s="54"/>
      <c r="AK607" s="54"/>
      <c r="AL607" s="54"/>
      <c r="AM607" s="54"/>
      <c r="AN607" s="53"/>
      <c r="AO607" s="53"/>
      <c r="AP607" s="53"/>
      <c r="AQ607" s="53"/>
      <c r="AR607" s="53"/>
    </row>
    <row r="608" spans="1:44" customFormat="1" x14ac:dyDescent="0.3">
      <c r="A608" s="53"/>
      <c r="B608" s="53"/>
      <c r="C608" s="53"/>
      <c r="D608" s="53" t="e">
        <f ca="1">IF(G604&gt;(G605+(W604-W605)/2),1,IF(G605&gt;(G604+(W605-W604)/2),0,"Close"))</f>
        <v>#N/A</v>
      </c>
      <c r="E608" s="53"/>
      <c r="F608" s="53"/>
      <c r="G608" s="166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4"/>
      <c r="AB608" s="54">
        <f>Formulas!A608</f>
        <v>0</v>
      </c>
      <c r="AC608" s="54">
        <f>Formulas!A615</f>
        <v>0</v>
      </c>
      <c r="AD608" s="54">
        <f>Formulas!A622</f>
        <v>0</v>
      </c>
      <c r="AE608" s="54">
        <f>Formulas!A629</f>
        <v>0</v>
      </c>
      <c r="AF608" s="54">
        <f>Formulas!A636</f>
        <v>0</v>
      </c>
      <c r="AG608" s="54">
        <f>Formulas!A643</f>
        <v>0</v>
      </c>
      <c r="AH608" s="54"/>
      <c r="AI608" s="336"/>
      <c r="AJ608" s="336"/>
      <c r="AK608" s="336"/>
      <c r="AL608" s="54"/>
      <c r="AM608" s="54"/>
      <c r="AN608" s="53"/>
      <c r="AO608" s="53"/>
      <c r="AP608" s="53"/>
      <c r="AQ608" s="53"/>
      <c r="AR608" s="53"/>
    </row>
    <row r="609" spans="1:44" customFormat="1" x14ac:dyDescent="0.3">
      <c r="A609" s="53"/>
      <c r="B609" s="53"/>
      <c r="C609" s="53"/>
      <c r="D609" s="53"/>
      <c r="E609" s="53"/>
      <c r="F609" s="53"/>
      <c r="G609" s="166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336"/>
      <c r="AB609" s="336">
        <f t="shared" ref="AB609:AB610" ca="1" si="860">1.5*RAND()^2*IF(RAND()&gt;0.5,1,-1)</f>
        <v>0.85768240626959857</v>
      </c>
      <c r="AC609" s="336">
        <f t="shared" ca="1" si="820"/>
        <v>-2.453321601983121E-2</v>
      </c>
      <c r="AD609" s="336">
        <f t="shared" ca="1" si="820"/>
        <v>-1.0516217299003849</v>
      </c>
      <c r="AE609" s="336">
        <f t="shared" ca="1" si="820"/>
        <v>0.54636199904446614</v>
      </c>
      <c r="AF609" s="336">
        <f t="shared" ca="1" si="820"/>
        <v>3.4150170664225756E-3</v>
      </c>
      <c r="AG609" s="336">
        <f t="shared" ca="1" si="820"/>
        <v>-0.43702131795723131</v>
      </c>
      <c r="AH609" s="336"/>
      <c r="AI609" s="336"/>
      <c r="AJ609" s="336"/>
      <c r="AK609" s="336"/>
      <c r="AL609" s="54"/>
      <c r="AM609" s="54"/>
      <c r="AN609" s="53"/>
      <c r="AO609" s="55"/>
      <c r="AP609" s="55"/>
      <c r="AQ609" s="55"/>
      <c r="AR609" s="53"/>
    </row>
    <row r="610" spans="1:44" customFormat="1" x14ac:dyDescent="0.3">
      <c r="A610" s="53"/>
      <c r="B610" s="53"/>
      <c r="C610" s="53"/>
      <c r="D610" s="53"/>
      <c r="E610" s="53"/>
      <c r="F610" s="54"/>
      <c r="G610" s="165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3"/>
      <c r="AB610" s="336">
        <f t="shared" ca="1" si="860"/>
        <v>0.97273705662064103</v>
      </c>
      <c r="AC610" s="336">
        <f t="shared" ca="1" si="820"/>
        <v>0.74196821825786596</v>
      </c>
      <c r="AD610" s="336">
        <f t="shared" ca="1" si="820"/>
        <v>-3.07139212305124E-4</v>
      </c>
      <c r="AE610" s="336">
        <f t="shared" ca="1" si="820"/>
        <v>-0.14573344523091214</v>
      </c>
      <c r="AF610" s="336">
        <f t="shared" ca="1" si="820"/>
        <v>0.6240327420692795</v>
      </c>
      <c r="AG610" s="336">
        <f t="shared" ca="1" si="820"/>
        <v>-4.9445088139665567E-3</v>
      </c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3"/>
    </row>
    <row r="611" spans="1:44" customFormat="1" x14ac:dyDescent="0.3">
      <c r="A611" s="53"/>
      <c r="B611" s="53"/>
      <c r="C611" s="53"/>
      <c r="D611" s="53"/>
      <c r="E611" s="53" t="s">
        <v>172</v>
      </c>
      <c r="F611" s="53">
        <f>F604</f>
        <v>0</v>
      </c>
      <c r="G611" s="56" t="e">
        <f t="shared" ref="G611:G612" ca="1" si="861">AM611</f>
        <v>#N/A</v>
      </c>
      <c r="H611" s="52" t="e">
        <f>INDEX(STATSTABLE,MATCH(F611,bpiTeams,0),MATCH(INDEX(H:H,1,1),statTitles,0))</f>
        <v>#N/A</v>
      </c>
      <c r="I611" s="52" t="e">
        <f>INDEX(STATSTABLE,MATCH(F611,bpiTeams,0),MATCH(INDEX(I:I,1,1),statTitles,0))</f>
        <v>#N/A</v>
      </c>
      <c r="J611" s="52" t="e">
        <f>INDEX(STATSTABLE,MATCH(F611,bpiTeams,0),MATCH(INDEX(J:J,1,1),statTitles,0))</f>
        <v>#N/A</v>
      </c>
      <c r="K611" s="52" t="e">
        <f>INDEX(STATSTABLE,MATCH(F611,bpiTeams,0),MATCH(INDEX(K:K,1,1),statTitles,0))</f>
        <v>#N/A</v>
      </c>
      <c r="L611" s="52" t="e">
        <f>INDEX(STATSTABLE,MATCH(F611,bpiTeams,0),MATCH(INDEX(L:L,1,1),statTitles,0))</f>
        <v>#N/A</v>
      </c>
      <c r="M611" s="52" t="e">
        <f>INDEX(STATSTABLE,MATCH(F611,bpiTeams,0),MATCH(INDEX(M:M,1,1),statTitles,0))</f>
        <v>#N/A</v>
      </c>
      <c r="N611" s="52" t="e">
        <f>INDEX(STATSTABLE,MATCH(F611,bpiTeams,0),MATCH(INDEX(N:N,1,1),statTitles,0))</f>
        <v>#N/A</v>
      </c>
      <c r="O611" s="52" t="e">
        <f>INDEX(STATSTABLE,MATCH(F611,bpiTeams,0),MATCH(INDEX(O:O,1,1),statTitles,0))</f>
        <v>#N/A</v>
      </c>
      <c r="P611" s="52" t="e">
        <f>INDEX(STATSTABLE,MATCH(F611,bpiTeams,0),MATCH(INDEX(P:P,1,1),statTitles,0))</f>
        <v>#N/A</v>
      </c>
      <c r="Q611" s="52" t="e">
        <f>INDEX(STATSTABLE,MATCH(F611,bpiTeams,0),MATCH(INDEX(Q:Q,1,1),statTitles,0))</f>
        <v>#N/A</v>
      </c>
      <c r="R611" s="52" t="e">
        <f>INDEX(STATSTABLE,MATCH(F611,bpiTeams,0),MATCH(INDEX(R:R,1,1),statTitles,0))</f>
        <v>#N/A</v>
      </c>
      <c r="S611" s="52" t="e">
        <f>INDEX(STATSTABLE,MATCH(F611,bpiTeams,0),MATCH(INDEX(S:S,1,1),statTitles,0))</f>
        <v>#N/A</v>
      </c>
      <c r="T611" s="52" t="e">
        <f>INDEX(STATSTABLE,MATCH(F611,bpiTeams,0),MATCH(INDEX(T:T,1,1),statTitles,0))</f>
        <v>#N/A</v>
      </c>
      <c r="U611" s="52" t="e">
        <f>INDEX(STATSTABLE,MATCH(F611,bpiTeams,0),MATCH(INDEX(U:U,1,1),statTitles,0))</f>
        <v>#N/A</v>
      </c>
      <c r="V611" s="52" t="e">
        <f>INDEX(STATSTABLE,MATCH(F611,bpiTeams,0),MATCH(INDEX(V:V,1,1),statTitles,0))</f>
        <v>#N/A</v>
      </c>
      <c r="W611" s="52" t="e">
        <f>INDEX(STATSTABLE,MATCH(F611,bpiTeams,0),MATCH(INDEX(W:W,1,1),statTitles,0))</f>
        <v>#N/A</v>
      </c>
      <c r="X611" s="52" t="e">
        <f>INDEX(STATSTABLE,MATCH(F611,bpiTeams,0),MATCH(INDEX(X:X,1,1),statTitles,0))</f>
        <v>#N/A</v>
      </c>
      <c r="Y611" s="52" t="e">
        <f>INDEX(STATSTABLE,MATCH(F611,bpiTeams,0),MATCH(INDEX(Y:Y,1,1),statTitles,0))</f>
        <v>#N/A</v>
      </c>
      <c r="Z611" s="52" t="e">
        <f>INDEX(STATSTABLE,MATCH(F611,bpiTeams,0),MATCH(INDEX(Z:Z,1,1),statTitles,0))</f>
        <v>#N/A</v>
      </c>
      <c r="AA611" s="55" t="e">
        <f t="shared" ref="AA611:AA612" si="862">(K611-(R611*S611)/100-3*(M611*N611)/100)/2</f>
        <v>#N/A</v>
      </c>
      <c r="AB611" s="55" t="e">
        <f t="shared" ref="AB611:AB612" si="863">SUM(AA611,(M611*N611/100))/(I611/100)</f>
        <v>#N/A</v>
      </c>
      <c r="AC611" s="55" t="e">
        <f t="shared" ref="AC611" si="864">X611*0.5+X612*0.5</f>
        <v>#N/A</v>
      </c>
      <c r="AD611" s="55" t="e">
        <f t="shared" ref="AD611:AD612" si="865">M611/AB611</f>
        <v>#N/A</v>
      </c>
      <c r="AE611" s="336" t="e">
        <f t="shared" ref="AE611:AE612" si="866">AA611/(AB611-M611)</f>
        <v>#N/A</v>
      </c>
      <c r="AF611" s="223" t="e">
        <f ca="1">INDEX(FGA_COEFFS,1,1)+AC611*INDEX(FGA_COEFFS,1,2)+AB611*INDEX(FGA_COEFFS,1,3)+U611*INDEX(FGA_COEFFS,1,4)+T612*INDEX(FGA_COEFFS,1,5)+V611*INDEX(FGA_COEFFS,1,6)+W612*INDEX(FGA_COEFFS,1,7)+P612*INDEX(FGA_COEFFS,1,8)+AB615*AB616</f>
        <v>#N/A</v>
      </c>
      <c r="AG611" s="223" t="e">
        <f ca="1">INDEX(THREEPTA_COEFFS,1,1)+AF611*INDEX(THREEPTA_COEFFS,1,2)+M611*INDEX(THREEPTA_COEFFS,1,3)+AD611*INDEX(THREEPTA_COEFFS,1,4)+N611*INDEX(THREEPTA_COEFFS,1,5)+O612*INDEX(THREEPTA_COEFFS,1,6)+AC615*AC616</f>
        <v>#N/A</v>
      </c>
      <c r="AH611" s="223" t="e">
        <f ca="1">INDEX(THREEPTPCT_COEFFS,1,1)+N611*INDEX(THREEPTPCT_COEFFS,1,2)+O612*INDEX(THREEPTPCT_COEFFS,1,3)+AD615*AD616</f>
        <v>#N/A</v>
      </c>
      <c r="AI611" s="55" t="e">
        <f t="shared" ref="AI611:AI612" ca="1" si="867">AF611-AG611</f>
        <v>#N/A</v>
      </c>
      <c r="AJ611" s="223" t="e">
        <f ca="1">INDEX(TWOPTPCT_COEFFS,1,1)+AE611*INDEX(TWOPTPCT_COEFFS,1,2)+L612*INDEX(TWOPTPCT_COEFFS,1,3)+J612*INDEX(TWOPTPCT_COEFFS,1,4)+O612*INDEX(TWOPTPCT_COEFFS,1,5)+AE615*AE616</f>
        <v>#N/A</v>
      </c>
      <c r="AK611" s="223" t="e">
        <f ca="1">INDEX(FTA_COEFFS,1,1)+R611*INDEX(FTA_COEFFS,1,2)+Q612*INDEX(FTA_COEFFS,1,3)+(T611+U611)*INDEX(FTA_COEFFS,1,4)+(T612+U612)*INDEX(FTA_COEFFS,1,5)+P612*INDEX(FTA_COEFFS,1,6)+AF615*AF616</f>
        <v>#N/A</v>
      </c>
      <c r="AL611" s="223" t="e">
        <f ca="1">INDEX(FTPCT_COEFFS,1,1)+S611*INDEX(FTPCT_COEFFS,1,2)+I611*INDEX(FTPCT_COEFFS,1,3)+J612*INDEX(FTPCT_COEFFS,1,4)+AG615*AG616</f>
        <v>#N/A</v>
      </c>
      <c r="AM611" s="338" t="e">
        <f t="shared" ref="AM611:AM612" ca="1" si="868">AG611*AH611/100+AI611*AJ611+AK611*AL611/100</f>
        <v>#N/A</v>
      </c>
      <c r="AN611" s="55"/>
      <c r="AO611" s="55"/>
      <c r="AP611" s="55"/>
      <c r="AQ611" s="55"/>
      <c r="AR611" s="53"/>
    </row>
    <row r="612" spans="1:44" customFormat="1" x14ac:dyDescent="0.3">
      <c r="A612" s="53"/>
      <c r="B612" s="53"/>
      <c r="C612" s="53"/>
      <c r="D612" s="53"/>
      <c r="E612" s="53" t="s">
        <v>175</v>
      </c>
      <c r="F612" s="54" t="e">
        <f>F605</f>
        <v>#N/A</v>
      </c>
      <c r="G612" s="56" t="e">
        <f t="shared" ca="1" si="861"/>
        <v>#N/A</v>
      </c>
      <c r="H612" s="52" t="e">
        <f>INDEX(STATSTABLE,MATCH(F612,bpiTeams,0),MATCH(INDEX(H:H,1,1),statTitles,0))</f>
        <v>#N/A</v>
      </c>
      <c r="I612" s="52" t="e">
        <f>INDEX(STATSTABLE,MATCH(F612,bpiTeams,0),MATCH(INDEX(I:I,1,1),statTitles,0))</f>
        <v>#N/A</v>
      </c>
      <c r="J612" s="52" t="e">
        <f>INDEX(STATSTABLE,MATCH(F612,bpiTeams,0),MATCH(INDEX(J:J,1,1),statTitles,0))</f>
        <v>#N/A</v>
      </c>
      <c r="K612" s="52" t="e">
        <f>INDEX(STATSTABLE,MATCH(F612,bpiTeams,0),MATCH(INDEX(K:K,1,1),statTitles,0))</f>
        <v>#N/A</v>
      </c>
      <c r="L612" s="52" t="e">
        <f>INDEX(STATSTABLE,MATCH(F612,bpiTeams,0),MATCH(INDEX(L:L,1,1),statTitles,0))</f>
        <v>#N/A</v>
      </c>
      <c r="M612" s="52" t="e">
        <f>INDEX(STATSTABLE,MATCH(F612,bpiTeams,0),MATCH(INDEX(M:M,1,1),statTitles,0))</f>
        <v>#N/A</v>
      </c>
      <c r="N612" s="52" t="e">
        <f>INDEX(STATSTABLE,MATCH(F612,bpiTeams,0),MATCH(INDEX(N:N,1,1),statTitles,0))</f>
        <v>#N/A</v>
      </c>
      <c r="O612" s="52" t="e">
        <f>INDEX(STATSTABLE,MATCH(F612,bpiTeams,0),MATCH(INDEX(O:O,1,1),statTitles,0))</f>
        <v>#N/A</v>
      </c>
      <c r="P612" s="52" t="e">
        <f>INDEX(STATSTABLE,MATCH(F612,bpiTeams,0),MATCH(INDEX(P:P,1,1),statTitles,0))</f>
        <v>#N/A</v>
      </c>
      <c r="Q612" s="52" t="e">
        <f>INDEX(STATSTABLE,MATCH(F612,bpiTeams,0),MATCH(INDEX(Q:Q,1,1),statTitles,0))</f>
        <v>#N/A</v>
      </c>
      <c r="R612" s="52" t="e">
        <f>INDEX(STATSTABLE,MATCH(F612,bpiTeams,0),MATCH(INDEX(R:R,1,1),statTitles,0))</f>
        <v>#N/A</v>
      </c>
      <c r="S612" s="52" t="e">
        <f>INDEX(STATSTABLE,MATCH(F612,bpiTeams,0),MATCH(INDEX(S:S,1,1),statTitles,0))</f>
        <v>#N/A</v>
      </c>
      <c r="T612" s="52" t="e">
        <f>INDEX(STATSTABLE,MATCH(F612,bpiTeams,0),MATCH(INDEX(T:T,1,1),statTitles,0))</f>
        <v>#N/A</v>
      </c>
      <c r="U612" s="52" t="e">
        <f>INDEX(STATSTABLE,MATCH(F612,bpiTeams,0),MATCH(INDEX(U:U,1,1),statTitles,0))</f>
        <v>#N/A</v>
      </c>
      <c r="V612" s="52" t="e">
        <f>INDEX(STATSTABLE,MATCH(F612,bpiTeams,0),MATCH(INDEX(V:V,1,1),statTitles,0))</f>
        <v>#N/A</v>
      </c>
      <c r="W612" s="52" t="e">
        <f>INDEX(STATSTABLE,MATCH(F612,bpiTeams,0),MATCH(INDEX(W:W,1,1),statTitles,0))</f>
        <v>#N/A</v>
      </c>
      <c r="X612" s="52" t="e">
        <f>INDEX(STATSTABLE,MATCH(F612,bpiTeams,0),MATCH(INDEX(X:X,1,1),statTitles,0))</f>
        <v>#N/A</v>
      </c>
      <c r="Y612" s="52" t="e">
        <f>INDEX(STATSTABLE,MATCH(F612,bpiTeams,0),MATCH(INDEX(Y:Y,1,1),statTitles,0))</f>
        <v>#N/A</v>
      </c>
      <c r="Z612" s="52" t="e">
        <f>INDEX(STATSTABLE,MATCH(F612,bpiTeams,0),MATCH(INDEX(Z:Z,1,1),statTitles,0))</f>
        <v>#N/A</v>
      </c>
      <c r="AA612" s="55" t="e">
        <f t="shared" si="862"/>
        <v>#N/A</v>
      </c>
      <c r="AB612" s="55" t="e">
        <f t="shared" si="863"/>
        <v>#N/A</v>
      </c>
      <c r="AC612" s="55" t="e">
        <f t="shared" ref="AC612" si="869">AC611</f>
        <v>#N/A</v>
      </c>
      <c r="AD612" s="55" t="e">
        <f t="shared" si="865"/>
        <v>#N/A</v>
      </c>
      <c r="AE612" s="336" t="e">
        <f t="shared" si="866"/>
        <v>#N/A</v>
      </c>
      <c r="AF612" s="223" t="e">
        <f ca="1">INDEX(FGA_COEFFS,1,1)+AC612*INDEX(FGA_COEFFS,1,2)+AB612*INDEX(FGA_COEFFS,1,3)+U612*INDEX(FGA_COEFFS,1,4)+T611*INDEX(FGA_COEFFS,1,5)+V612*INDEX(FGA_COEFFS,1,6)+W611*INDEX(FGA_COEFFS,1,7)+P611*INDEX(FGA_COEFFS,1,8)+AB615*AB617</f>
        <v>#N/A</v>
      </c>
      <c r="AG612" s="223" t="e">
        <f ca="1">INDEX(THREEPTA_COEFFS,1,1)+AF612*INDEX(THREEPTA_COEFFS,1,2)+M612*INDEX(THREEPTA_COEFFS,1,3)+AD612*INDEX(THREEPTA_COEFFS,1,4)+N612*INDEX(THREEPTA_COEFFS,1,5)+O611*INDEX(THREEPTA_COEFFS,1,6)+AC615*AC617</f>
        <v>#N/A</v>
      </c>
      <c r="AH612" s="223" t="e">
        <f ca="1">INDEX(THREEPTPCT_COEFFS,1,1)+N612*INDEX(THREEPTPCT_COEFFS,1,2)+O611*INDEX(THREEPTPCT_COEFFS,1,3)+AD615*AD617</f>
        <v>#N/A</v>
      </c>
      <c r="AI612" s="55" t="e">
        <f t="shared" ca="1" si="867"/>
        <v>#N/A</v>
      </c>
      <c r="AJ612" s="223" t="e">
        <f ca="1">INDEX(TWOPTPCT_COEFFS,1,1)+AE612*INDEX(TWOPTPCT_COEFFS,1,2)+L611*INDEX(TWOPTPCT_COEFFS,1,3)+J611*INDEX(TWOPTPCT_COEFFS,1,4)+O611*INDEX(TWOPTPCT_COEFFS,1,5)+AE615*AE617</f>
        <v>#N/A</v>
      </c>
      <c r="AK612" s="223" t="e">
        <f ca="1">INDEX(FTA_COEFFS,1,1)+R612*INDEX(FTA_COEFFS,1,2)+Q611*INDEX(FTA_COEFFS,1,3)+(T612+U612)*INDEX(FTA_COEFFS,1,4)+(T611+U611)*INDEX(FTA_COEFFS,1,5)+P611*INDEX(FTA_COEFFS,1,6)+AF615*AF617</f>
        <v>#N/A</v>
      </c>
      <c r="AL612" s="223" t="e">
        <f ca="1">INDEX(FTPCT_COEFFS,1,1)+S612*INDEX(FTPCT_COEFFS,1,2)+I612*INDEX(FTPCT_COEFFS,1,3)+J611*INDEX(FTPCT_COEFFS,1,4)+AG615*AG617</f>
        <v>#N/A</v>
      </c>
      <c r="AM612" s="338" t="e">
        <f t="shared" ca="1" si="868"/>
        <v>#N/A</v>
      </c>
      <c r="AN612" s="55"/>
      <c r="AO612" s="55"/>
      <c r="AP612" s="55"/>
      <c r="AQ612" s="55"/>
      <c r="AR612" s="53"/>
    </row>
    <row r="613" spans="1:44" customFormat="1" x14ac:dyDescent="0.3">
      <c r="A613" s="53"/>
      <c r="B613" s="53"/>
      <c r="C613" s="53"/>
      <c r="D613" s="53"/>
      <c r="E613" s="64" t="e">
        <f ca="1">IF(G612&gt;G611,F612,F611)</f>
        <v>#N/A</v>
      </c>
      <c r="F613" s="53"/>
      <c r="G613" s="56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5"/>
      <c r="AB613" s="55"/>
      <c r="AC613" s="55"/>
      <c r="AD613" s="55"/>
      <c r="AE613" s="55"/>
      <c r="AF613" s="337"/>
      <c r="AG613" s="337"/>
      <c r="AH613" s="337"/>
      <c r="AI613" s="337"/>
      <c r="AJ613" s="337"/>
      <c r="AK613" s="337"/>
      <c r="AL613" s="337"/>
      <c r="AM613" s="337"/>
      <c r="AN613" s="55"/>
      <c r="AO613" s="55"/>
      <c r="AP613" s="55"/>
      <c r="AQ613" s="55"/>
      <c r="AR613" s="53"/>
    </row>
    <row r="614" spans="1:44" customFormat="1" x14ac:dyDescent="0.3">
      <c r="A614" s="53"/>
      <c r="B614" s="53"/>
      <c r="C614" s="53"/>
      <c r="D614" s="53"/>
      <c r="E614" s="53"/>
      <c r="F614" s="53"/>
      <c r="G614" s="166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4" t="s">
        <v>1305</v>
      </c>
      <c r="AB614" s="54" t="s">
        <v>128</v>
      </c>
      <c r="AC614" s="54" t="s">
        <v>157</v>
      </c>
      <c r="AD614" s="54" t="s">
        <v>151</v>
      </c>
      <c r="AE614" s="54" t="s">
        <v>1327</v>
      </c>
      <c r="AF614" s="54" t="s">
        <v>129</v>
      </c>
      <c r="AG614" s="54" t="s">
        <v>116</v>
      </c>
      <c r="AH614" s="54"/>
      <c r="AI614" s="54"/>
      <c r="AJ614" s="54"/>
      <c r="AK614" s="54"/>
      <c r="AL614" s="54"/>
      <c r="AM614" s="54"/>
      <c r="AN614" s="53"/>
      <c r="AO614" s="53"/>
      <c r="AP614" s="53"/>
      <c r="AQ614" s="53"/>
      <c r="AR614" s="53"/>
    </row>
    <row r="615" spans="1:44" customFormat="1" x14ac:dyDescent="0.3">
      <c r="A615" s="53"/>
      <c r="B615" s="53"/>
      <c r="C615" s="53"/>
      <c r="D615" s="53" t="e">
        <f ca="1">IF(G611&gt;(G612+(W611-W612)/2),1,IF(G612&gt;(G611+(W612-W611)/2),0,"Close"))</f>
        <v>#N/A</v>
      </c>
      <c r="E615" s="53"/>
      <c r="F615" s="53"/>
      <c r="G615" s="166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4"/>
      <c r="AB615" s="54">
        <f>Formulas!A615</f>
        <v>0</v>
      </c>
      <c r="AC615" s="54">
        <f>Formulas!A622</f>
        <v>0</v>
      </c>
      <c r="AD615" s="54">
        <f>Formulas!A629</f>
        <v>0</v>
      </c>
      <c r="AE615" s="54">
        <f>Formulas!A636</f>
        <v>0</v>
      </c>
      <c r="AF615" s="54">
        <f>Formulas!A643</f>
        <v>0</v>
      </c>
      <c r="AG615" s="54">
        <f>Formulas!A650</f>
        <v>0</v>
      </c>
      <c r="AH615" s="54"/>
      <c r="AI615" s="336"/>
      <c r="AJ615" s="336"/>
      <c r="AK615" s="336"/>
      <c r="AL615" s="54"/>
      <c r="AM615" s="54"/>
      <c r="AN615" s="53"/>
      <c r="AO615" s="53"/>
      <c r="AP615" s="53"/>
      <c r="AQ615" s="53"/>
      <c r="AR615" s="53"/>
    </row>
    <row r="616" spans="1:44" customFormat="1" x14ac:dyDescent="0.3">
      <c r="A616" s="53"/>
      <c r="B616" s="53"/>
      <c r="C616" s="53"/>
      <c r="D616" s="53"/>
      <c r="E616" s="53"/>
      <c r="F616" s="53"/>
      <c r="G616" s="166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336"/>
      <c r="AB616" s="336">
        <f t="shared" ref="AB616:AB617" ca="1" si="870">1.5*RAND()^2*IF(RAND()&gt;0.5,1,-1)</f>
        <v>2.3286369783106419E-3</v>
      </c>
      <c r="AC616" s="336">
        <f t="shared" ca="1" si="820"/>
        <v>-0.33737362558946038</v>
      </c>
      <c r="AD616" s="336">
        <f t="shared" ca="1" si="820"/>
        <v>-0.61550184463401414</v>
      </c>
      <c r="AE616" s="336">
        <f t="shared" ca="1" si="820"/>
        <v>-0.41245302944222706</v>
      </c>
      <c r="AF616" s="336">
        <f t="shared" ca="1" si="820"/>
        <v>-1.1000206004639312</v>
      </c>
      <c r="AG616" s="336">
        <f t="shared" ca="1" si="820"/>
        <v>-6.1139324932898996E-2</v>
      </c>
      <c r="AH616" s="336"/>
      <c r="AI616" s="336"/>
      <c r="AJ616" s="336"/>
      <c r="AK616" s="336"/>
      <c r="AL616" s="54"/>
      <c r="AM616" s="54"/>
      <c r="AN616" s="53"/>
      <c r="AO616" s="55"/>
      <c r="AP616" s="55"/>
      <c r="AQ616" s="55"/>
      <c r="AR616" s="53"/>
    </row>
    <row r="617" spans="1:44" customFormat="1" x14ac:dyDescent="0.3">
      <c r="A617" s="53"/>
      <c r="B617" s="53"/>
      <c r="C617" s="53"/>
      <c r="D617" s="53"/>
      <c r="E617" s="53"/>
      <c r="F617" s="54"/>
      <c r="G617" s="165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3"/>
      <c r="AB617" s="336">
        <f t="shared" ca="1" si="870"/>
        <v>5.6425258199964003E-2</v>
      </c>
      <c r="AC617" s="336">
        <f t="shared" ca="1" si="820"/>
        <v>-0.26238250730314411</v>
      </c>
      <c r="AD617" s="336">
        <f t="shared" ca="1" si="820"/>
        <v>6.7157270005623548E-2</v>
      </c>
      <c r="AE617" s="336">
        <f t="shared" ca="1" si="820"/>
        <v>-0.23693324597441412</v>
      </c>
      <c r="AF617" s="336">
        <f t="shared" ca="1" si="820"/>
        <v>-7.2013460514591728E-3</v>
      </c>
      <c r="AG617" s="336">
        <f t="shared" ca="1" si="820"/>
        <v>-1.3369324331890398</v>
      </c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3"/>
    </row>
    <row r="618" spans="1:44" customFormat="1" x14ac:dyDescent="0.3">
      <c r="A618" s="53"/>
      <c r="B618" s="53"/>
      <c r="C618" s="53"/>
      <c r="D618" s="53"/>
      <c r="E618" s="53" t="s">
        <v>172</v>
      </c>
      <c r="F618" s="53">
        <f>F611</f>
        <v>0</v>
      </c>
      <c r="G618" s="56" t="e">
        <f t="shared" ref="G618:G619" ca="1" si="871">AM618</f>
        <v>#N/A</v>
      </c>
      <c r="H618" s="52" t="e">
        <f>INDEX(STATSTABLE,MATCH(F618,bpiTeams,0),MATCH(INDEX(H:H,1,1),statTitles,0))</f>
        <v>#N/A</v>
      </c>
      <c r="I618" s="52" t="e">
        <f>INDEX(STATSTABLE,MATCH(F618,bpiTeams,0),MATCH(INDEX(I:I,1,1),statTitles,0))</f>
        <v>#N/A</v>
      </c>
      <c r="J618" s="52" t="e">
        <f>INDEX(STATSTABLE,MATCH(F618,bpiTeams,0),MATCH(INDEX(J:J,1,1),statTitles,0))</f>
        <v>#N/A</v>
      </c>
      <c r="K618" s="52" t="e">
        <f>INDEX(STATSTABLE,MATCH(F618,bpiTeams,0),MATCH(INDEX(K:K,1,1),statTitles,0))</f>
        <v>#N/A</v>
      </c>
      <c r="L618" s="52" t="e">
        <f>INDEX(STATSTABLE,MATCH(F618,bpiTeams,0),MATCH(INDEX(L:L,1,1),statTitles,0))</f>
        <v>#N/A</v>
      </c>
      <c r="M618" s="52" t="e">
        <f>INDEX(STATSTABLE,MATCH(F618,bpiTeams,0),MATCH(INDEX(M:M,1,1),statTitles,0))</f>
        <v>#N/A</v>
      </c>
      <c r="N618" s="52" t="e">
        <f>INDEX(STATSTABLE,MATCH(F618,bpiTeams,0),MATCH(INDEX(N:N,1,1),statTitles,0))</f>
        <v>#N/A</v>
      </c>
      <c r="O618" s="52" t="e">
        <f>INDEX(STATSTABLE,MATCH(F618,bpiTeams,0),MATCH(INDEX(O:O,1,1),statTitles,0))</f>
        <v>#N/A</v>
      </c>
      <c r="P618" s="52" t="e">
        <f>INDEX(STATSTABLE,MATCH(F618,bpiTeams,0),MATCH(INDEX(P:P,1,1),statTitles,0))</f>
        <v>#N/A</v>
      </c>
      <c r="Q618" s="52" t="e">
        <f>INDEX(STATSTABLE,MATCH(F618,bpiTeams,0),MATCH(INDEX(Q:Q,1,1),statTitles,0))</f>
        <v>#N/A</v>
      </c>
      <c r="R618" s="52" t="e">
        <f>INDEX(STATSTABLE,MATCH(F618,bpiTeams,0),MATCH(INDEX(R:R,1,1),statTitles,0))</f>
        <v>#N/A</v>
      </c>
      <c r="S618" s="52" t="e">
        <f>INDEX(STATSTABLE,MATCH(F618,bpiTeams,0),MATCH(INDEX(S:S,1,1),statTitles,0))</f>
        <v>#N/A</v>
      </c>
      <c r="T618" s="52" t="e">
        <f>INDEX(STATSTABLE,MATCH(F618,bpiTeams,0),MATCH(INDEX(T:T,1,1),statTitles,0))</f>
        <v>#N/A</v>
      </c>
      <c r="U618" s="52" t="e">
        <f>INDEX(STATSTABLE,MATCH(F618,bpiTeams,0),MATCH(INDEX(U:U,1,1),statTitles,0))</f>
        <v>#N/A</v>
      </c>
      <c r="V618" s="52" t="e">
        <f>INDEX(STATSTABLE,MATCH(F618,bpiTeams,0),MATCH(INDEX(V:V,1,1),statTitles,0))</f>
        <v>#N/A</v>
      </c>
      <c r="W618" s="52" t="e">
        <f>INDEX(STATSTABLE,MATCH(F618,bpiTeams,0),MATCH(INDEX(W:W,1,1),statTitles,0))</f>
        <v>#N/A</v>
      </c>
      <c r="X618" s="52" t="e">
        <f>INDEX(STATSTABLE,MATCH(F618,bpiTeams,0),MATCH(INDEX(X:X,1,1),statTitles,0))</f>
        <v>#N/A</v>
      </c>
      <c r="Y618" s="52" t="e">
        <f>INDEX(STATSTABLE,MATCH(F618,bpiTeams,0),MATCH(INDEX(Y:Y,1,1),statTitles,0))</f>
        <v>#N/A</v>
      </c>
      <c r="Z618" s="52" t="e">
        <f>INDEX(STATSTABLE,MATCH(F618,bpiTeams,0),MATCH(INDEX(Z:Z,1,1),statTitles,0))</f>
        <v>#N/A</v>
      </c>
      <c r="AA618" s="55" t="e">
        <f t="shared" ref="AA618:AA619" si="872">(K618-(R618*S618)/100-3*(M618*N618)/100)/2</f>
        <v>#N/A</v>
      </c>
      <c r="AB618" s="55" t="e">
        <f t="shared" ref="AB618:AB619" si="873">SUM(AA618,(M618*N618/100))/(I618/100)</f>
        <v>#N/A</v>
      </c>
      <c r="AC618" s="55" t="e">
        <f t="shared" ref="AC618" si="874">X618*0.5+X619*0.5</f>
        <v>#N/A</v>
      </c>
      <c r="AD618" s="55" t="e">
        <f t="shared" ref="AD618:AD619" si="875">M618/AB618</f>
        <v>#N/A</v>
      </c>
      <c r="AE618" s="336" t="e">
        <f t="shared" ref="AE618:AE619" si="876">AA618/(AB618-M618)</f>
        <v>#N/A</v>
      </c>
      <c r="AF618" s="223" t="e">
        <f ca="1">INDEX(FGA_COEFFS,1,1)+AC618*INDEX(FGA_COEFFS,1,2)+AB618*INDEX(FGA_COEFFS,1,3)+U618*INDEX(FGA_COEFFS,1,4)+T619*INDEX(FGA_COEFFS,1,5)+V618*INDEX(FGA_COEFFS,1,6)+W619*INDEX(FGA_COEFFS,1,7)+P619*INDEX(FGA_COEFFS,1,8)+AB622*AB623</f>
        <v>#N/A</v>
      </c>
      <c r="AG618" s="223" t="e">
        <f ca="1">INDEX(THREEPTA_COEFFS,1,1)+AF618*INDEX(THREEPTA_COEFFS,1,2)+M618*INDEX(THREEPTA_COEFFS,1,3)+AD618*INDEX(THREEPTA_COEFFS,1,4)+N618*INDEX(THREEPTA_COEFFS,1,5)+O619*INDEX(THREEPTA_COEFFS,1,6)+AC622*AC623</f>
        <v>#N/A</v>
      </c>
      <c r="AH618" s="223" t="e">
        <f ca="1">INDEX(THREEPTPCT_COEFFS,1,1)+N618*INDEX(THREEPTPCT_COEFFS,1,2)+O619*INDEX(THREEPTPCT_COEFFS,1,3)+AD622*AD623</f>
        <v>#N/A</v>
      </c>
      <c r="AI618" s="55" t="e">
        <f t="shared" ref="AI618:AI619" ca="1" si="877">AF618-AG618</f>
        <v>#N/A</v>
      </c>
      <c r="AJ618" s="223" t="e">
        <f ca="1">INDEX(TWOPTPCT_COEFFS,1,1)+AE618*INDEX(TWOPTPCT_COEFFS,1,2)+L619*INDEX(TWOPTPCT_COEFFS,1,3)+J619*INDEX(TWOPTPCT_COEFFS,1,4)+O619*INDEX(TWOPTPCT_COEFFS,1,5)+AE622*AE623</f>
        <v>#N/A</v>
      </c>
      <c r="AK618" s="223" t="e">
        <f ca="1">INDEX(FTA_COEFFS,1,1)+R618*INDEX(FTA_COEFFS,1,2)+Q619*INDEX(FTA_COEFFS,1,3)+(T618+U618)*INDEX(FTA_COEFFS,1,4)+(T619+U619)*INDEX(FTA_COEFFS,1,5)+P619*INDEX(FTA_COEFFS,1,6)+AF622*AF623</f>
        <v>#N/A</v>
      </c>
      <c r="AL618" s="223" t="e">
        <f ca="1">INDEX(FTPCT_COEFFS,1,1)+S618*INDEX(FTPCT_COEFFS,1,2)+I618*INDEX(FTPCT_COEFFS,1,3)+J619*INDEX(FTPCT_COEFFS,1,4)+AG622*AG623</f>
        <v>#N/A</v>
      </c>
      <c r="AM618" s="338" t="e">
        <f t="shared" ref="AM618:AM619" ca="1" si="878">AG618*AH618/100+AI618*AJ618+AK618*AL618/100</f>
        <v>#N/A</v>
      </c>
      <c r="AN618" s="55"/>
      <c r="AO618" s="55"/>
      <c r="AP618" s="55"/>
      <c r="AQ618" s="55"/>
      <c r="AR618" s="53"/>
    </row>
    <row r="619" spans="1:44" customFormat="1" x14ac:dyDescent="0.3">
      <c r="A619" s="53"/>
      <c r="B619" s="53"/>
      <c r="C619" s="53"/>
      <c r="D619" s="53"/>
      <c r="E619" s="53" t="s">
        <v>175</v>
      </c>
      <c r="F619" s="54" t="e">
        <f>F612</f>
        <v>#N/A</v>
      </c>
      <c r="G619" s="56" t="e">
        <f t="shared" ca="1" si="871"/>
        <v>#N/A</v>
      </c>
      <c r="H619" s="52" t="e">
        <f>INDEX(STATSTABLE,MATCH(F619,bpiTeams,0),MATCH(INDEX(H:H,1,1),statTitles,0))</f>
        <v>#N/A</v>
      </c>
      <c r="I619" s="52" t="e">
        <f>INDEX(STATSTABLE,MATCH(F619,bpiTeams,0),MATCH(INDEX(I:I,1,1),statTitles,0))</f>
        <v>#N/A</v>
      </c>
      <c r="J619" s="52" t="e">
        <f>INDEX(STATSTABLE,MATCH(F619,bpiTeams,0),MATCH(INDEX(J:J,1,1),statTitles,0))</f>
        <v>#N/A</v>
      </c>
      <c r="K619" s="52" t="e">
        <f>INDEX(STATSTABLE,MATCH(F619,bpiTeams,0),MATCH(INDEX(K:K,1,1),statTitles,0))</f>
        <v>#N/A</v>
      </c>
      <c r="L619" s="52" t="e">
        <f>INDEX(STATSTABLE,MATCH(F619,bpiTeams,0),MATCH(INDEX(L:L,1,1),statTitles,0))</f>
        <v>#N/A</v>
      </c>
      <c r="M619" s="52" t="e">
        <f>INDEX(STATSTABLE,MATCH(F619,bpiTeams,0),MATCH(INDEX(M:M,1,1),statTitles,0))</f>
        <v>#N/A</v>
      </c>
      <c r="N619" s="52" t="e">
        <f>INDEX(STATSTABLE,MATCH(F619,bpiTeams,0),MATCH(INDEX(N:N,1,1),statTitles,0))</f>
        <v>#N/A</v>
      </c>
      <c r="O619" s="52" t="e">
        <f>INDEX(STATSTABLE,MATCH(F619,bpiTeams,0),MATCH(INDEX(O:O,1,1),statTitles,0))</f>
        <v>#N/A</v>
      </c>
      <c r="P619" s="52" t="e">
        <f>INDEX(STATSTABLE,MATCH(F619,bpiTeams,0),MATCH(INDEX(P:P,1,1),statTitles,0))</f>
        <v>#N/A</v>
      </c>
      <c r="Q619" s="52" t="e">
        <f>INDEX(STATSTABLE,MATCH(F619,bpiTeams,0),MATCH(INDEX(Q:Q,1,1),statTitles,0))</f>
        <v>#N/A</v>
      </c>
      <c r="R619" s="52" t="e">
        <f>INDEX(STATSTABLE,MATCH(F619,bpiTeams,0),MATCH(INDEX(R:R,1,1),statTitles,0))</f>
        <v>#N/A</v>
      </c>
      <c r="S619" s="52" t="e">
        <f>INDEX(STATSTABLE,MATCH(F619,bpiTeams,0),MATCH(INDEX(S:S,1,1),statTitles,0))</f>
        <v>#N/A</v>
      </c>
      <c r="T619" s="52" t="e">
        <f>INDEX(STATSTABLE,MATCH(F619,bpiTeams,0),MATCH(INDEX(T:T,1,1),statTitles,0))</f>
        <v>#N/A</v>
      </c>
      <c r="U619" s="52" t="e">
        <f>INDEX(STATSTABLE,MATCH(F619,bpiTeams,0),MATCH(INDEX(U:U,1,1),statTitles,0))</f>
        <v>#N/A</v>
      </c>
      <c r="V619" s="52" t="e">
        <f>INDEX(STATSTABLE,MATCH(F619,bpiTeams,0),MATCH(INDEX(V:V,1,1),statTitles,0))</f>
        <v>#N/A</v>
      </c>
      <c r="W619" s="52" t="e">
        <f>INDEX(STATSTABLE,MATCH(F619,bpiTeams,0),MATCH(INDEX(W:W,1,1),statTitles,0))</f>
        <v>#N/A</v>
      </c>
      <c r="X619" s="52" t="e">
        <f>INDEX(STATSTABLE,MATCH(F619,bpiTeams,0),MATCH(INDEX(X:X,1,1),statTitles,0))</f>
        <v>#N/A</v>
      </c>
      <c r="Y619" s="52" t="e">
        <f>INDEX(STATSTABLE,MATCH(F619,bpiTeams,0),MATCH(INDEX(Y:Y,1,1),statTitles,0))</f>
        <v>#N/A</v>
      </c>
      <c r="Z619" s="52" t="e">
        <f>INDEX(STATSTABLE,MATCH(F619,bpiTeams,0),MATCH(INDEX(Z:Z,1,1),statTitles,0))</f>
        <v>#N/A</v>
      </c>
      <c r="AA619" s="55" t="e">
        <f t="shared" si="872"/>
        <v>#N/A</v>
      </c>
      <c r="AB619" s="55" t="e">
        <f t="shared" si="873"/>
        <v>#N/A</v>
      </c>
      <c r="AC619" s="55" t="e">
        <f t="shared" ref="AC619" si="879">AC618</f>
        <v>#N/A</v>
      </c>
      <c r="AD619" s="55" t="e">
        <f t="shared" si="875"/>
        <v>#N/A</v>
      </c>
      <c r="AE619" s="336" t="e">
        <f t="shared" si="876"/>
        <v>#N/A</v>
      </c>
      <c r="AF619" s="223" t="e">
        <f ca="1">INDEX(FGA_COEFFS,1,1)+AC619*INDEX(FGA_COEFFS,1,2)+AB619*INDEX(FGA_COEFFS,1,3)+U619*INDEX(FGA_COEFFS,1,4)+T618*INDEX(FGA_COEFFS,1,5)+V619*INDEX(FGA_COEFFS,1,6)+W618*INDEX(FGA_COEFFS,1,7)+P618*INDEX(FGA_COEFFS,1,8)+AB622*AB624</f>
        <v>#N/A</v>
      </c>
      <c r="AG619" s="223" t="e">
        <f ca="1">INDEX(THREEPTA_COEFFS,1,1)+AF619*INDEX(THREEPTA_COEFFS,1,2)+M619*INDEX(THREEPTA_COEFFS,1,3)+AD619*INDEX(THREEPTA_COEFFS,1,4)+N619*INDEX(THREEPTA_COEFFS,1,5)+O618*INDEX(THREEPTA_COEFFS,1,6)+AC622*AC624</f>
        <v>#N/A</v>
      </c>
      <c r="AH619" s="223" t="e">
        <f ca="1">INDEX(THREEPTPCT_COEFFS,1,1)+N619*INDEX(THREEPTPCT_COEFFS,1,2)+O618*INDEX(THREEPTPCT_COEFFS,1,3)+AD622*AD624</f>
        <v>#N/A</v>
      </c>
      <c r="AI619" s="55" t="e">
        <f t="shared" ca="1" si="877"/>
        <v>#N/A</v>
      </c>
      <c r="AJ619" s="223" t="e">
        <f ca="1">INDEX(TWOPTPCT_COEFFS,1,1)+AE619*INDEX(TWOPTPCT_COEFFS,1,2)+L618*INDEX(TWOPTPCT_COEFFS,1,3)+J618*INDEX(TWOPTPCT_COEFFS,1,4)+O618*INDEX(TWOPTPCT_COEFFS,1,5)+AE622*AE624</f>
        <v>#N/A</v>
      </c>
      <c r="AK619" s="223" t="e">
        <f ca="1">INDEX(FTA_COEFFS,1,1)+R619*INDEX(FTA_COEFFS,1,2)+Q618*INDEX(FTA_COEFFS,1,3)+(T619+U619)*INDEX(FTA_COEFFS,1,4)+(T618+U618)*INDEX(FTA_COEFFS,1,5)+P618*INDEX(FTA_COEFFS,1,6)+AF622*AF624</f>
        <v>#N/A</v>
      </c>
      <c r="AL619" s="223" t="e">
        <f ca="1">INDEX(FTPCT_COEFFS,1,1)+S619*INDEX(FTPCT_COEFFS,1,2)+I619*INDEX(FTPCT_COEFFS,1,3)+J618*INDEX(FTPCT_COEFFS,1,4)+AG622*AG624</f>
        <v>#N/A</v>
      </c>
      <c r="AM619" s="338" t="e">
        <f t="shared" ca="1" si="878"/>
        <v>#N/A</v>
      </c>
      <c r="AN619" s="55"/>
      <c r="AO619" s="55"/>
      <c r="AP619" s="55"/>
      <c r="AQ619" s="55"/>
      <c r="AR619" s="53"/>
    </row>
    <row r="620" spans="1:44" customFormat="1" x14ac:dyDescent="0.3">
      <c r="A620" s="53"/>
      <c r="B620" s="53"/>
      <c r="C620" s="53"/>
      <c r="D620" s="53"/>
      <c r="E620" s="64" t="e">
        <f ca="1">IF(G619&gt;G618,F619,F618)</f>
        <v>#N/A</v>
      </c>
      <c r="F620" s="53"/>
      <c r="G620" s="56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5"/>
      <c r="AB620" s="55"/>
      <c r="AC620" s="55"/>
      <c r="AD620" s="55"/>
      <c r="AE620" s="55"/>
      <c r="AF620" s="337"/>
      <c r="AG620" s="337"/>
      <c r="AH620" s="337"/>
      <c r="AI620" s="337"/>
      <c r="AJ620" s="337"/>
      <c r="AK620" s="337"/>
      <c r="AL620" s="337"/>
      <c r="AM620" s="337"/>
      <c r="AN620" s="55"/>
      <c r="AO620" s="55"/>
      <c r="AP620" s="55"/>
      <c r="AQ620" s="55"/>
      <c r="AR620" s="53"/>
    </row>
    <row r="621" spans="1:44" customFormat="1" x14ac:dyDescent="0.3">
      <c r="A621" s="53"/>
      <c r="B621" s="53"/>
      <c r="C621" s="53"/>
      <c r="D621" s="53"/>
      <c r="E621" s="53"/>
      <c r="F621" s="53"/>
      <c r="G621" s="166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4" t="s">
        <v>1305</v>
      </c>
      <c r="AB621" s="54" t="s">
        <v>128</v>
      </c>
      <c r="AC621" s="54" t="s">
        <v>157</v>
      </c>
      <c r="AD621" s="54" t="s">
        <v>151</v>
      </c>
      <c r="AE621" s="54" t="s">
        <v>1327</v>
      </c>
      <c r="AF621" s="54" t="s">
        <v>129</v>
      </c>
      <c r="AG621" s="54" t="s">
        <v>116</v>
      </c>
      <c r="AH621" s="54"/>
      <c r="AI621" s="54"/>
      <c r="AJ621" s="54"/>
      <c r="AK621" s="54"/>
      <c r="AL621" s="54"/>
      <c r="AM621" s="54"/>
      <c r="AN621" s="53"/>
      <c r="AO621" s="53"/>
      <c r="AP621" s="53"/>
      <c r="AQ621" s="53"/>
      <c r="AR621" s="53"/>
    </row>
    <row r="622" spans="1:44" customFormat="1" x14ac:dyDescent="0.3">
      <c r="A622" s="53"/>
      <c r="B622" s="53"/>
      <c r="C622" s="53"/>
      <c r="D622" s="53" t="e">
        <f ca="1">IF(G618&gt;(G619+(W618-W619)/2),1,IF(G619&gt;(G618+(W619-W618)/2),0,"Close"))</f>
        <v>#N/A</v>
      </c>
      <c r="E622" s="53"/>
      <c r="F622" s="53"/>
      <c r="G622" s="166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4"/>
      <c r="AB622" s="54">
        <f>Formulas!A622</f>
        <v>0</v>
      </c>
      <c r="AC622" s="54">
        <f>Formulas!A629</f>
        <v>0</v>
      </c>
      <c r="AD622" s="54">
        <f>Formulas!A636</f>
        <v>0</v>
      </c>
      <c r="AE622" s="54">
        <f>Formulas!A643</f>
        <v>0</v>
      </c>
      <c r="AF622" s="54">
        <f>Formulas!A650</f>
        <v>0</v>
      </c>
      <c r="AG622" s="54">
        <f>Formulas!A657</f>
        <v>0</v>
      </c>
      <c r="AH622" s="54"/>
      <c r="AI622" s="336"/>
      <c r="AJ622" s="336"/>
      <c r="AK622" s="336"/>
      <c r="AL622" s="54"/>
      <c r="AM622" s="54"/>
      <c r="AN622" s="53"/>
      <c r="AO622" s="53"/>
      <c r="AP622" s="53"/>
      <c r="AQ622" s="53"/>
      <c r="AR622" s="53"/>
    </row>
    <row r="623" spans="1:44" customFormat="1" x14ac:dyDescent="0.3">
      <c r="A623" s="53"/>
      <c r="B623" s="53"/>
      <c r="C623" s="53"/>
      <c r="D623" s="53"/>
      <c r="E623" s="53"/>
      <c r="F623" s="53"/>
      <c r="G623" s="166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336"/>
      <c r="AB623" s="336">
        <f t="shared" ref="AB623:AB624" ca="1" si="880">1.5*RAND()^2*IF(RAND()&gt;0.5,1,-1)</f>
        <v>0.49685296120950162</v>
      </c>
      <c r="AC623" s="336">
        <f t="shared" ca="1" si="820"/>
        <v>-7.6084453625140935E-5</v>
      </c>
      <c r="AD623" s="336">
        <f t="shared" ca="1" si="820"/>
        <v>-9.6352657825135635E-2</v>
      </c>
      <c r="AE623" s="336">
        <f t="shared" ca="1" si="820"/>
        <v>0.29372877588714619</v>
      </c>
      <c r="AF623" s="336">
        <f t="shared" ca="1" si="820"/>
        <v>0.513669608602357</v>
      </c>
      <c r="AG623" s="336">
        <f t="shared" ca="1" si="820"/>
        <v>-0.76977837270604077</v>
      </c>
      <c r="AH623" s="336"/>
      <c r="AI623" s="336"/>
      <c r="AJ623" s="336"/>
      <c r="AK623" s="336"/>
      <c r="AL623" s="54"/>
      <c r="AM623" s="54"/>
      <c r="AN623" s="53"/>
      <c r="AO623" s="55"/>
      <c r="AP623" s="55"/>
      <c r="AQ623" s="55"/>
      <c r="AR623" s="53"/>
    </row>
    <row r="624" spans="1:44" customFormat="1" x14ac:dyDescent="0.3">
      <c r="A624" s="53"/>
      <c r="B624" s="53"/>
      <c r="C624" s="53"/>
      <c r="D624" s="53"/>
      <c r="E624" s="53"/>
      <c r="F624" s="54"/>
      <c r="G624" s="165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3"/>
      <c r="AB624" s="336">
        <f t="shared" ca="1" si="880"/>
        <v>-9.0329251925326842E-2</v>
      </c>
      <c r="AC624" s="336">
        <f t="shared" ca="1" si="820"/>
        <v>-5.878147783994643E-2</v>
      </c>
      <c r="AD624" s="336">
        <f t="shared" ca="1" si="820"/>
        <v>-0.11825372978283966</v>
      </c>
      <c r="AE624" s="336">
        <f t="shared" ca="1" si="820"/>
        <v>-8.1497341908337878E-2</v>
      </c>
      <c r="AF624" s="336">
        <f t="shared" ca="1" si="820"/>
        <v>-9.9594078925086565E-2</v>
      </c>
      <c r="AG624" s="336">
        <f t="shared" ca="1" si="820"/>
        <v>0.76101267966736552</v>
      </c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3"/>
    </row>
    <row r="625" spans="1:44" customFormat="1" x14ac:dyDescent="0.3">
      <c r="A625" s="53"/>
      <c r="B625" s="53"/>
      <c r="C625" s="53"/>
      <c r="D625" s="53"/>
      <c r="E625" s="53" t="s">
        <v>172</v>
      </c>
      <c r="F625" s="67">
        <f>F555</f>
        <v>0</v>
      </c>
      <c r="G625" s="56" t="e">
        <f t="shared" ref="G625:G626" ca="1" si="881">AM625</f>
        <v>#N/A</v>
      </c>
      <c r="H625" s="52" t="e">
        <f>INDEX(STATSTABLE,MATCH(F625,bpiTeams,0),MATCH(INDEX(H:H,1,1),statTitles,0))</f>
        <v>#N/A</v>
      </c>
      <c r="I625" s="52" t="e">
        <f>INDEX(STATSTABLE,MATCH(F625,bpiTeams,0),MATCH(INDEX(I:I,1,1),statTitles,0))</f>
        <v>#N/A</v>
      </c>
      <c r="J625" s="52" t="e">
        <f>INDEX(STATSTABLE,MATCH(F625,bpiTeams,0),MATCH(INDEX(J:J,1,1),statTitles,0))</f>
        <v>#N/A</v>
      </c>
      <c r="K625" s="52" t="e">
        <f>INDEX(STATSTABLE,MATCH(F625,bpiTeams,0),MATCH(INDEX(K:K,1,1),statTitles,0))</f>
        <v>#N/A</v>
      </c>
      <c r="L625" s="52" t="e">
        <f>INDEX(STATSTABLE,MATCH(F625,bpiTeams,0),MATCH(INDEX(L:L,1,1),statTitles,0))</f>
        <v>#N/A</v>
      </c>
      <c r="M625" s="52" t="e">
        <f>INDEX(STATSTABLE,MATCH(F625,bpiTeams,0),MATCH(INDEX(M:M,1,1),statTitles,0))</f>
        <v>#N/A</v>
      </c>
      <c r="N625" s="52" t="e">
        <f>INDEX(STATSTABLE,MATCH(F625,bpiTeams,0),MATCH(INDEX(N:N,1,1),statTitles,0))</f>
        <v>#N/A</v>
      </c>
      <c r="O625" s="52" t="e">
        <f>INDEX(STATSTABLE,MATCH(F625,bpiTeams,0),MATCH(INDEX(O:O,1,1),statTitles,0))</f>
        <v>#N/A</v>
      </c>
      <c r="P625" s="52" t="e">
        <f>INDEX(STATSTABLE,MATCH(F625,bpiTeams,0),MATCH(INDEX(P:P,1,1),statTitles,0))</f>
        <v>#N/A</v>
      </c>
      <c r="Q625" s="52" t="e">
        <f>INDEX(STATSTABLE,MATCH(F625,bpiTeams,0),MATCH(INDEX(Q:Q,1,1),statTitles,0))</f>
        <v>#N/A</v>
      </c>
      <c r="R625" s="52" t="e">
        <f>INDEX(STATSTABLE,MATCH(F625,bpiTeams,0),MATCH(INDEX(R:R,1,1),statTitles,0))</f>
        <v>#N/A</v>
      </c>
      <c r="S625" s="52" t="e">
        <f>INDEX(STATSTABLE,MATCH(F625,bpiTeams,0),MATCH(INDEX(S:S,1,1),statTitles,0))</f>
        <v>#N/A</v>
      </c>
      <c r="T625" s="52" t="e">
        <f>INDEX(STATSTABLE,MATCH(F625,bpiTeams,0),MATCH(INDEX(T:T,1,1),statTitles,0))</f>
        <v>#N/A</v>
      </c>
      <c r="U625" s="52" t="e">
        <f>INDEX(STATSTABLE,MATCH(F625,bpiTeams,0),MATCH(INDEX(U:U,1,1),statTitles,0))</f>
        <v>#N/A</v>
      </c>
      <c r="V625" s="52" t="e">
        <f>INDEX(STATSTABLE,MATCH(F625,bpiTeams,0),MATCH(INDEX(V:V,1,1),statTitles,0))</f>
        <v>#N/A</v>
      </c>
      <c r="W625" s="52" t="e">
        <f>INDEX(STATSTABLE,MATCH(F625,bpiTeams,0),MATCH(INDEX(W:W,1,1),statTitles,0))</f>
        <v>#N/A</v>
      </c>
      <c r="X625" s="52" t="e">
        <f>INDEX(STATSTABLE,MATCH(F625,bpiTeams,0),MATCH(INDEX(X:X,1,1),statTitles,0))</f>
        <v>#N/A</v>
      </c>
      <c r="Y625" s="52" t="e">
        <f>INDEX(STATSTABLE,MATCH(F625,bpiTeams,0),MATCH(INDEX(Y:Y,1,1),statTitles,0))</f>
        <v>#N/A</v>
      </c>
      <c r="Z625" s="52" t="e">
        <f>INDEX(STATSTABLE,MATCH(F625,bpiTeams,0),MATCH(INDEX(Z:Z,1,1),statTitles,0))</f>
        <v>#N/A</v>
      </c>
      <c r="AA625" s="55" t="e">
        <f t="shared" ref="AA625:AA626" si="882">(K625-(R625*S625)/100-3*(M625*N625)/100)/2</f>
        <v>#N/A</v>
      </c>
      <c r="AB625" s="55" t="e">
        <f t="shared" ref="AB625:AB626" si="883">SUM(AA625,(M625*N625/100))/(I625/100)</f>
        <v>#N/A</v>
      </c>
      <c r="AC625" s="55" t="e">
        <f t="shared" ref="AC625" si="884">X625*0.5+X626*0.5</f>
        <v>#N/A</v>
      </c>
      <c r="AD625" s="55" t="e">
        <f t="shared" ref="AD625:AD626" si="885">M625/AB625</f>
        <v>#N/A</v>
      </c>
      <c r="AE625" s="336" t="e">
        <f t="shared" ref="AE625:AE626" si="886">AA625/(AB625-M625)</f>
        <v>#N/A</v>
      </c>
      <c r="AF625" s="223" t="e">
        <f ca="1">INDEX(FGA_COEFFS,1,1)+AC625*INDEX(FGA_COEFFS,1,2)+AB625*INDEX(FGA_COEFFS,1,3)+U625*INDEX(FGA_COEFFS,1,4)+T626*INDEX(FGA_COEFFS,1,5)+V625*INDEX(FGA_COEFFS,1,6)+W626*INDEX(FGA_COEFFS,1,7)+P626*INDEX(FGA_COEFFS,1,8)+AB629*AB630</f>
        <v>#N/A</v>
      </c>
      <c r="AG625" s="223" t="e">
        <f ca="1">INDEX(THREEPTA_COEFFS,1,1)+AF625*INDEX(THREEPTA_COEFFS,1,2)+M625*INDEX(THREEPTA_COEFFS,1,3)+AD625*INDEX(THREEPTA_COEFFS,1,4)+N625*INDEX(THREEPTA_COEFFS,1,5)+O626*INDEX(THREEPTA_COEFFS,1,6)+AC629*AC630</f>
        <v>#N/A</v>
      </c>
      <c r="AH625" s="223" t="e">
        <f ca="1">INDEX(THREEPTPCT_COEFFS,1,1)+N625*INDEX(THREEPTPCT_COEFFS,1,2)+O626*INDEX(THREEPTPCT_COEFFS,1,3)+AD629*AD630</f>
        <v>#N/A</v>
      </c>
      <c r="AI625" s="55" t="e">
        <f t="shared" ref="AI625:AI626" ca="1" si="887">AF625-AG625</f>
        <v>#N/A</v>
      </c>
      <c r="AJ625" s="223" t="e">
        <f ca="1">INDEX(TWOPTPCT_COEFFS,1,1)+AE625*INDEX(TWOPTPCT_COEFFS,1,2)+L626*INDEX(TWOPTPCT_COEFFS,1,3)+J626*INDEX(TWOPTPCT_COEFFS,1,4)+O626*INDEX(TWOPTPCT_COEFFS,1,5)+AE629*AE630</f>
        <v>#N/A</v>
      </c>
      <c r="AK625" s="223" t="e">
        <f ca="1">INDEX(FTA_COEFFS,1,1)+R625*INDEX(FTA_COEFFS,1,2)+Q626*INDEX(FTA_COEFFS,1,3)+(T625+U625)*INDEX(FTA_COEFFS,1,4)+(T626+U626)*INDEX(FTA_COEFFS,1,5)+P626*INDEX(FTA_COEFFS,1,6)+AF629*AF630</f>
        <v>#N/A</v>
      </c>
      <c r="AL625" s="223" t="e">
        <f ca="1">INDEX(FTPCT_COEFFS,1,1)+S625*INDEX(FTPCT_COEFFS,1,2)+I625*INDEX(FTPCT_COEFFS,1,3)+J626*INDEX(FTPCT_COEFFS,1,4)+AG629*AG630</f>
        <v>#N/A</v>
      </c>
      <c r="AM625" s="338" t="e">
        <f t="shared" ref="AM625:AM626" ca="1" si="888">AG625*AH625/100+AI625*AJ625+AK625*AL625/100</f>
        <v>#N/A</v>
      </c>
      <c r="AN625" s="55"/>
      <c r="AO625" s="55"/>
      <c r="AP625" s="55"/>
      <c r="AQ625" s="55"/>
      <c r="AR625" s="53"/>
    </row>
    <row r="626" spans="1:44" customFormat="1" x14ac:dyDescent="0.3">
      <c r="A626" s="53"/>
      <c r="B626" s="53"/>
      <c r="C626" s="53"/>
      <c r="D626" s="53"/>
      <c r="E626" s="53" t="s">
        <v>175</v>
      </c>
      <c r="F626" s="67" t="e">
        <f>'Map of Bracket (for Pred Tools)'!T18</f>
        <v>#N/A</v>
      </c>
      <c r="G626" s="56" t="e">
        <f t="shared" ca="1" si="881"/>
        <v>#N/A</v>
      </c>
      <c r="H626" s="52" t="e">
        <f>INDEX(STATSTABLE,MATCH(F626,bpiTeams,0),MATCH(INDEX(H:H,1,1),statTitles,0))</f>
        <v>#N/A</v>
      </c>
      <c r="I626" s="52" t="e">
        <f>INDEX(STATSTABLE,MATCH(F626,bpiTeams,0),MATCH(INDEX(I:I,1,1),statTitles,0))</f>
        <v>#N/A</v>
      </c>
      <c r="J626" s="52" t="e">
        <f>INDEX(STATSTABLE,MATCH(F626,bpiTeams,0),MATCH(INDEX(J:J,1,1),statTitles,0))</f>
        <v>#N/A</v>
      </c>
      <c r="K626" s="52" t="e">
        <f>INDEX(STATSTABLE,MATCH(F626,bpiTeams,0),MATCH(INDEX(K:K,1,1),statTitles,0))</f>
        <v>#N/A</v>
      </c>
      <c r="L626" s="52" t="e">
        <f>INDEX(STATSTABLE,MATCH(F626,bpiTeams,0),MATCH(INDEX(L:L,1,1),statTitles,0))</f>
        <v>#N/A</v>
      </c>
      <c r="M626" s="52" t="e">
        <f>INDEX(STATSTABLE,MATCH(F626,bpiTeams,0),MATCH(INDEX(M:M,1,1),statTitles,0))</f>
        <v>#N/A</v>
      </c>
      <c r="N626" s="52" t="e">
        <f>INDEX(STATSTABLE,MATCH(F626,bpiTeams,0),MATCH(INDEX(N:N,1,1),statTitles,0))</f>
        <v>#N/A</v>
      </c>
      <c r="O626" s="52" t="e">
        <f>INDEX(STATSTABLE,MATCH(F626,bpiTeams,0),MATCH(INDEX(O:O,1,1),statTitles,0))</f>
        <v>#N/A</v>
      </c>
      <c r="P626" s="52" t="e">
        <f>INDEX(STATSTABLE,MATCH(F626,bpiTeams,0),MATCH(INDEX(P:P,1,1),statTitles,0))</f>
        <v>#N/A</v>
      </c>
      <c r="Q626" s="52" t="e">
        <f>INDEX(STATSTABLE,MATCH(F626,bpiTeams,0),MATCH(INDEX(Q:Q,1,1),statTitles,0))</f>
        <v>#N/A</v>
      </c>
      <c r="R626" s="52" t="e">
        <f>INDEX(STATSTABLE,MATCH(F626,bpiTeams,0),MATCH(INDEX(R:R,1,1),statTitles,0))</f>
        <v>#N/A</v>
      </c>
      <c r="S626" s="52" t="e">
        <f>INDEX(STATSTABLE,MATCH(F626,bpiTeams,0),MATCH(INDEX(S:S,1,1),statTitles,0))</f>
        <v>#N/A</v>
      </c>
      <c r="T626" s="52" t="e">
        <f>INDEX(STATSTABLE,MATCH(F626,bpiTeams,0),MATCH(INDEX(T:T,1,1),statTitles,0))</f>
        <v>#N/A</v>
      </c>
      <c r="U626" s="52" t="e">
        <f>INDEX(STATSTABLE,MATCH(F626,bpiTeams,0),MATCH(INDEX(U:U,1,1),statTitles,0))</f>
        <v>#N/A</v>
      </c>
      <c r="V626" s="52" t="e">
        <f>INDEX(STATSTABLE,MATCH(F626,bpiTeams,0),MATCH(INDEX(V:V,1,1),statTitles,0))</f>
        <v>#N/A</v>
      </c>
      <c r="W626" s="52" t="e">
        <f>INDEX(STATSTABLE,MATCH(F626,bpiTeams,0),MATCH(INDEX(W:W,1,1),statTitles,0))</f>
        <v>#N/A</v>
      </c>
      <c r="X626" s="52" t="e">
        <f>INDEX(STATSTABLE,MATCH(F626,bpiTeams,0),MATCH(INDEX(X:X,1,1),statTitles,0))</f>
        <v>#N/A</v>
      </c>
      <c r="Y626" s="52" t="e">
        <f>INDEX(STATSTABLE,MATCH(F626,bpiTeams,0),MATCH(INDEX(Y:Y,1,1),statTitles,0))</f>
        <v>#N/A</v>
      </c>
      <c r="Z626" s="52" t="e">
        <f>INDEX(STATSTABLE,MATCH(F626,bpiTeams,0),MATCH(INDEX(Z:Z,1,1),statTitles,0))</f>
        <v>#N/A</v>
      </c>
      <c r="AA626" s="55" t="e">
        <f t="shared" si="882"/>
        <v>#N/A</v>
      </c>
      <c r="AB626" s="55" t="e">
        <f t="shared" si="883"/>
        <v>#N/A</v>
      </c>
      <c r="AC626" s="55" t="e">
        <f t="shared" ref="AC626" si="889">AC625</f>
        <v>#N/A</v>
      </c>
      <c r="AD626" s="55" t="e">
        <f t="shared" si="885"/>
        <v>#N/A</v>
      </c>
      <c r="AE626" s="336" t="e">
        <f t="shared" si="886"/>
        <v>#N/A</v>
      </c>
      <c r="AF626" s="223" t="e">
        <f ca="1">INDEX(FGA_COEFFS,1,1)+AC626*INDEX(FGA_COEFFS,1,2)+AB626*INDEX(FGA_COEFFS,1,3)+U626*INDEX(FGA_COEFFS,1,4)+T625*INDEX(FGA_COEFFS,1,5)+V626*INDEX(FGA_COEFFS,1,6)+W625*INDEX(FGA_COEFFS,1,7)+P625*INDEX(FGA_COEFFS,1,8)+AB629*AB631</f>
        <v>#N/A</v>
      </c>
      <c r="AG626" s="223" t="e">
        <f ca="1">INDEX(THREEPTA_COEFFS,1,1)+AF626*INDEX(THREEPTA_COEFFS,1,2)+M626*INDEX(THREEPTA_COEFFS,1,3)+AD626*INDEX(THREEPTA_COEFFS,1,4)+N626*INDEX(THREEPTA_COEFFS,1,5)+O625*INDEX(THREEPTA_COEFFS,1,6)+AC629*AC631</f>
        <v>#N/A</v>
      </c>
      <c r="AH626" s="223" t="e">
        <f ca="1">INDEX(THREEPTPCT_COEFFS,1,1)+N626*INDEX(THREEPTPCT_COEFFS,1,2)+O625*INDEX(THREEPTPCT_COEFFS,1,3)+AD629*AD631</f>
        <v>#N/A</v>
      </c>
      <c r="AI626" s="55" t="e">
        <f t="shared" ca="1" si="887"/>
        <v>#N/A</v>
      </c>
      <c r="AJ626" s="223" t="e">
        <f ca="1">INDEX(TWOPTPCT_COEFFS,1,1)+AE626*INDEX(TWOPTPCT_COEFFS,1,2)+L625*INDEX(TWOPTPCT_COEFFS,1,3)+J625*INDEX(TWOPTPCT_COEFFS,1,4)+O625*INDEX(TWOPTPCT_COEFFS,1,5)+AE629*AE631</f>
        <v>#N/A</v>
      </c>
      <c r="AK626" s="223" t="e">
        <f ca="1">INDEX(FTA_COEFFS,1,1)+R626*INDEX(FTA_COEFFS,1,2)+Q625*INDEX(FTA_COEFFS,1,3)+(T626+U626)*INDEX(FTA_COEFFS,1,4)+(T625+U625)*INDEX(FTA_COEFFS,1,5)+P625*INDEX(FTA_COEFFS,1,6)+AF629*AF631</f>
        <v>#N/A</v>
      </c>
      <c r="AL626" s="223" t="e">
        <f ca="1">INDEX(FTPCT_COEFFS,1,1)+S626*INDEX(FTPCT_COEFFS,1,2)+I626*INDEX(FTPCT_COEFFS,1,3)+J625*INDEX(FTPCT_COEFFS,1,4)+AG629*AG631</f>
        <v>#N/A</v>
      </c>
      <c r="AM626" s="338" t="e">
        <f t="shared" ca="1" si="888"/>
        <v>#N/A</v>
      </c>
      <c r="AN626" s="55"/>
      <c r="AO626" s="55"/>
      <c r="AP626" s="55"/>
      <c r="AQ626" s="55"/>
      <c r="AR626" s="53"/>
    </row>
    <row r="627" spans="1:44" customFormat="1" x14ac:dyDescent="0.3">
      <c r="A627" s="53"/>
      <c r="B627" s="53"/>
      <c r="C627" s="53"/>
      <c r="D627" s="53"/>
      <c r="E627" s="64" t="e">
        <f ca="1">IF(G626&gt;G625,F626,F625)</f>
        <v>#N/A</v>
      </c>
      <c r="F627" s="53"/>
      <c r="G627" s="56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5"/>
      <c r="AB627" s="55"/>
      <c r="AC627" s="55"/>
      <c r="AD627" s="55"/>
      <c r="AE627" s="55"/>
      <c r="AF627" s="337"/>
      <c r="AG627" s="337"/>
      <c r="AH627" s="337"/>
      <c r="AI627" s="337"/>
      <c r="AJ627" s="337"/>
      <c r="AK627" s="337"/>
      <c r="AL627" s="337"/>
      <c r="AM627" s="337"/>
      <c r="AN627" s="55"/>
      <c r="AO627" s="55"/>
      <c r="AP627" s="55"/>
      <c r="AQ627" s="55"/>
      <c r="AR627" s="53"/>
    </row>
    <row r="628" spans="1:44" customFormat="1" x14ac:dyDescent="0.3">
      <c r="A628" s="53"/>
      <c r="B628" s="53"/>
      <c r="C628" s="53"/>
      <c r="D628" s="53"/>
      <c r="E628" s="53"/>
      <c r="F628" s="53"/>
      <c r="G628" s="166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4" t="s">
        <v>1305</v>
      </c>
      <c r="AB628" s="54" t="s">
        <v>128</v>
      </c>
      <c r="AC628" s="54" t="s">
        <v>157</v>
      </c>
      <c r="AD628" s="54" t="s">
        <v>151</v>
      </c>
      <c r="AE628" s="54" t="s">
        <v>1327</v>
      </c>
      <c r="AF628" s="54" t="s">
        <v>129</v>
      </c>
      <c r="AG628" s="54" t="s">
        <v>116</v>
      </c>
      <c r="AH628" s="54"/>
      <c r="AI628" s="54"/>
      <c r="AJ628" s="54"/>
      <c r="AK628" s="54"/>
      <c r="AL628" s="54"/>
      <c r="AM628" s="54"/>
      <c r="AN628" s="53"/>
      <c r="AO628" s="53"/>
      <c r="AP628" s="53"/>
      <c r="AQ628" s="53"/>
      <c r="AR628" s="53"/>
    </row>
    <row r="629" spans="1:44" customFormat="1" x14ac:dyDescent="0.3">
      <c r="A629" s="53"/>
      <c r="B629" s="53"/>
      <c r="C629" s="53"/>
      <c r="D629" s="53" t="e">
        <f ca="1">IF(G625&gt;(G626+(W625-W626)/2),1,IF(G626&gt;(G625+(W626-W625)/2),0,"Close"))</f>
        <v>#N/A</v>
      </c>
      <c r="E629" s="53"/>
      <c r="F629" s="53"/>
      <c r="G629" s="166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4"/>
      <c r="AB629" s="54">
        <f>Formulas!A629</f>
        <v>0</v>
      </c>
      <c r="AC629" s="54">
        <f>Formulas!A636</f>
        <v>0</v>
      </c>
      <c r="AD629" s="54">
        <f>Formulas!A643</f>
        <v>0</v>
      </c>
      <c r="AE629" s="54">
        <f>Formulas!A650</f>
        <v>0</v>
      </c>
      <c r="AF629" s="54">
        <f>Formulas!A657</f>
        <v>0</v>
      </c>
      <c r="AG629" s="54">
        <f>Formulas!A664</f>
        <v>0</v>
      </c>
      <c r="AH629" s="54"/>
      <c r="AI629" s="336"/>
      <c r="AJ629" s="336"/>
      <c r="AK629" s="336"/>
      <c r="AL629" s="54"/>
      <c r="AM629" s="54"/>
      <c r="AN629" s="53"/>
      <c r="AO629" s="53"/>
      <c r="AP629" s="53"/>
      <c r="AQ629" s="53"/>
      <c r="AR629" s="53"/>
    </row>
    <row r="630" spans="1:44" customFormat="1" x14ac:dyDescent="0.3">
      <c r="A630" s="53"/>
      <c r="B630" s="53"/>
      <c r="C630" s="53"/>
      <c r="D630" s="53"/>
      <c r="E630" s="53"/>
      <c r="F630" s="53"/>
      <c r="G630" s="166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336"/>
      <c r="AB630" s="336">
        <f t="shared" ref="AB630:AB631" ca="1" si="890">1.5*RAND()^2*IF(RAND()&gt;0.5,1,-1)</f>
        <v>-2.9959026203411391E-3</v>
      </c>
      <c r="AC630" s="336">
        <f t="shared" ca="1" si="820"/>
        <v>1.2056913163417875</v>
      </c>
      <c r="AD630" s="336">
        <f t="shared" ca="1" si="820"/>
        <v>-0.60241634604252936</v>
      </c>
      <c r="AE630" s="336">
        <f t="shared" ca="1" si="820"/>
        <v>0.23972117518058961</v>
      </c>
      <c r="AF630" s="336">
        <f t="shared" ca="1" si="820"/>
        <v>-4.1922239891149425E-2</v>
      </c>
      <c r="AG630" s="336">
        <f t="shared" ca="1" si="820"/>
        <v>-0.10578881362678577</v>
      </c>
      <c r="AH630" s="336"/>
      <c r="AI630" s="336"/>
      <c r="AJ630" s="336"/>
      <c r="AK630" s="336"/>
      <c r="AL630" s="54"/>
      <c r="AM630" s="54"/>
      <c r="AN630" s="53"/>
      <c r="AO630" s="55"/>
      <c r="AP630" s="55"/>
      <c r="AQ630" s="55"/>
      <c r="AR630" s="53"/>
    </row>
    <row r="631" spans="1:44" customFormat="1" x14ac:dyDescent="0.3">
      <c r="A631" s="53"/>
      <c r="B631" s="53"/>
      <c r="C631" s="53"/>
      <c r="D631" s="53"/>
      <c r="E631" s="53"/>
      <c r="F631" s="54"/>
      <c r="G631" s="165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3"/>
      <c r="AB631" s="336">
        <f t="shared" ca="1" si="890"/>
        <v>-0.15566427766089513</v>
      </c>
      <c r="AC631" s="336">
        <f t="shared" ca="1" si="820"/>
        <v>-0.32020719317381907</v>
      </c>
      <c r="AD631" s="336">
        <f t="shared" ca="1" si="820"/>
        <v>0.57296876800307872</v>
      </c>
      <c r="AE631" s="336">
        <f t="shared" ca="1" si="820"/>
        <v>-6.3419148080269272E-2</v>
      </c>
      <c r="AF631" s="336">
        <f t="shared" ca="1" si="820"/>
        <v>0.64311455732335765</v>
      </c>
      <c r="AG631" s="336">
        <f t="shared" ca="1" si="820"/>
        <v>-4.5998383129292657E-2</v>
      </c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3"/>
    </row>
    <row r="632" spans="1:44" customFormat="1" x14ac:dyDescent="0.3">
      <c r="A632" s="53"/>
      <c r="B632" s="53"/>
      <c r="C632" s="53"/>
      <c r="D632" s="53"/>
      <c r="E632" s="53" t="s">
        <v>172</v>
      </c>
      <c r="F632" s="53">
        <f>F625</f>
        <v>0</v>
      </c>
      <c r="G632" s="56" t="e">
        <f t="shared" ref="G632:G633" ca="1" si="891">AM632</f>
        <v>#N/A</v>
      </c>
      <c r="H632" s="52" t="e">
        <f>INDEX(STATSTABLE,MATCH(F632,bpiTeams,0),MATCH(INDEX(H:H,1,1),statTitles,0))</f>
        <v>#N/A</v>
      </c>
      <c r="I632" s="52" t="e">
        <f>INDEX(STATSTABLE,MATCH(F632,bpiTeams,0),MATCH(INDEX(I:I,1,1),statTitles,0))</f>
        <v>#N/A</v>
      </c>
      <c r="J632" s="52" t="e">
        <f>INDEX(STATSTABLE,MATCH(F632,bpiTeams,0),MATCH(INDEX(J:J,1,1),statTitles,0))</f>
        <v>#N/A</v>
      </c>
      <c r="K632" s="52" t="e">
        <f>INDEX(STATSTABLE,MATCH(F632,bpiTeams,0),MATCH(INDEX(K:K,1,1),statTitles,0))</f>
        <v>#N/A</v>
      </c>
      <c r="L632" s="52" t="e">
        <f>INDEX(STATSTABLE,MATCH(F632,bpiTeams,0),MATCH(INDEX(L:L,1,1),statTitles,0))</f>
        <v>#N/A</v>
      </c>
      <c r="M632" s="52" t="e">
        <f>INDEX(STATSTABLE,MATCH(F632,bpiTeams,0),MATCH(INDEX(M:M,1,1),statTitles,0))</f>
        <v>#N/A</v>
      </c>
      <c r="N632" s="52" t="e">
        <f>INDEX(STATSTABLE,MATCH(F632,bpiTeams,0),MATCH(INDEX(N:N,1,1),statTitles,0))</f>
        <v>#N/A</v>
      </c>
      <c r="O632" s="52" t="e">
        <f>INDEX(STATSTABLE,MATCH(F632,bpiTeams,0),MATCH(INDEX(O:O,1,1),statTitles,0))</f>
        <v>#N/A</v>
      </c>
      <c r="P632" s="52" t="e">
        <f>INDEX(STATSTABLE,MATCH(F632,bpiTeams,0),MATCH(INDEX(P:P,1,1),statTitles,0))</f>
        <v>#N/A</v>
      </c>
      <c r="Q632" s="52" t="e">
        <f>INDEX(STATSTABLE,MATCH(F632,bpiTeams,0),MATCH(INDEX(Q:Q,1,1),statTitles,0))</f>
        <v>#N/A</v>
      </c>
      <c r="R632" s="52" t="e">
        <f>INDEX(STATSTABLE,MATCH(F632,bpiTeams,0),MATCH(INDEX(R:R,1,1),statTitles,0))</f>
        <v>#N/A</v>
      </c>
      <c r="S632" s="52" t="e">
        <f>INDEX(STATSTABLE,MATCH(F632,bpiTeams,0),MATCH(INDEX(S:S,1,1),statTitles,0))</f>
        <v>#N/A</v>
      </c>
      <c r="T632" s="52" t="e">
        <f>INDEX(STATSTABLE,MATCH(F632,bpiTeams,0),MATCH(INDEX(T:T,1,1),statTitles,0))</f>
        <v>#N/A</v>
      </c>
      <c r="U632" s="52" t="e">
        <f>INDEX(STATSTABLE,MATCH(F632,bpiTeams,0),MATCH(INDEX(U:U,1,1),statTitles,0))</f>
        <v>#N/A</v>
      </c>
      <c r="V632" s="52" t="e">
        <f>INDEX(STATSTABLE,MATCH(F632,bpiTeams,0),MATCH(INDEX(V:V,1,1),statTitles,0))</f>
        <v>#N/A</v>
      </c>
      <c r="W632" s="52" t="e">
        <f>INDEX(STATSTABLE,MATCH(F632,bpiTeams,0),MATCH(INDEX(W:W,1,1),statTitles,0))</f>
        <v>#N/A</v>
      </c>
      <c r="X632" s="52" t="e">
        <f>INDEX(STATSTABLE,MATCH(F632,bpiTeams,0),MATCH(INDEX(X:X,1,1),statTitles,0))</f>
        <v>#N/A</v>
      </c>
      <c r="Y632" s="52" t="e">
        <f>INDEX(STATSTABLE,MATCH(F632,bpiTeams,0),MATCH(INDEX(Y:Y,1,1),statTitles,0))</f>
        <v>#N/A</v>
      </c>
      <c r="Z632" s="52" t="e">
        <f>INDEX(STATSTABLE,MATCH(F632,bpiTeams,0),MATCH(INDEX(Z:Z,1,1),statTitles,0))</f>
        <v>#N/A</v>
      </c>
      <c r="AA632" s="55" t="e">
        <f t="shared" ref="AA632:AA633" si="892">(K632-(R632*S632)/100-3*(M632*N632)/100)/2</f>
        <v>#N/A</v>
      </c>
      <c r="AB632" s="55" t="e">
        <f t="shared" ref="AB632:AB633" si="893">SUM(AA632,(M632*N632/100))/(I632/100)</f>
        <v>#N/A</v>
      </c>
      <c r="AC632" s="55" t="e">
        <f t="shared" ref="AC632" si="894">X632*0.5+X633*0.5</f>
        <v>#N/A</v>
      </c>
      <c r="AD632" s="55" t="e">
        <f t="shared" ref="AD632:AD633" si="895">M632/AB632</f>
        <v>#N/A</v>
      </c>
      <c r="AE632" s="336" t="e">
        <f t="shared" ref="AE632:AE633" si="896">AA632/(AB632-M632)</f>
        <v>#N/A</v>
      </c>
      <c r="AF632" s="223" t="e">
        <f ca="1">INDEX(FGA_COEFFS,1,1)+AC632*INDEX(FGA_COEFFS,1,2)+AB632*INDEX(FGA_COEFFS,1,3)+U632*INDEX(FGA_COEFFS,1,4)+T633*INDEX(FGA_COEFFS,1,5)+V632*INDEX(FGA_COEFFS,1,6)+W633*INDEX(FGA_COEFFS,1,7)+P633*INDEX(FGA_COEFFS,1,8)+AB636*AB637</f>
        <v>#N/A</v>
      </c>
      <c r="AG632" s="223" t="e">
        <f ca="1">INDEX(THREEPTA_COEFFS,1,1)+AF632*INDEX(THREEPTA_COEFFS,1,2)+M632*INDEX(THREEPTA_COEFFS,1,3)+AD632*INDEX(THREEPTA_COEFFS,1,4)+N632*INDEX(THREEPTA_COEFFS,1,5)+O633*INDEX(THREEPTA_COEFFS,1,6)+AC636*AC637</f>
        <v>#N/A</v>
      </c>
      <c r="AH632" s="223" t="e">
        <f ca="1">INDEX(THREEPTPCT_COEFFS,1,1)+N632*INDEX(THREEPTPCT_COEFFS,1,2)+O633*INDEX(THREEPTPCT_COEFFS,1,3)+AD636*AD637</f>
        <v>#N/A</v>
      </c>
      <c r="AI632" s="55" t="e">
        <f t="shared" ref="AI632:AI633" ca="1" si="897">AF632-AG632</f>
        <v>#N/A</v>
      </c>
      <c r="AJ632" s="223" t="e">
        <f ca="1">INDEX(TWOPTPCT_COEFFS,1,1)+AE632*INDEX(TWOPTPCT_COEFFS,1,2)+L633*INDEX(TWOPTPCT_COEFFS,1,3)+J633*INDEX(TWOPTPCT_COEFFS,1,4)+O633*INDEX(TWOPTPCT_COEFFS,1,5)+AE636*AE637</f>
        <v>#N/A</v>
      </c>
      <c r="AK632" s="223" t="e">
        <f ca="1">INDEX(FTA_COEFFS,1,1)+R632*INDEX(FTA_COEFFS,1,2)+Q633*INDEX(FTA_COEFFS,1,3)+(T632+U632)*INDEX(FTA_COEFFS,1,4)+(T633+U633)*INDEX(FTA_COEFFS,1,5)+P633*INDEX(FTA_COEFFS,1,6)+AF636*AF637</f>
        <v>#N/A</v>
      </c>
      <c r="AL632" s="223" t="e">
        <f ca="1">INDEX(FTPCT_COEFFS,1,1)+S632*INDEX(FTPCT_COEFFS,1,2)+I632*INDEX(FTPCT_COEFFS,1,3)+J633*INDEX(FTPCT_COEFFS,1,4)+AG636*AG637</f>
        <v>#N/A</v>
      </c>
      <c r="AM632" s="338" t="e">
        <f t="shared" ref="AM632:AM633" ca="1" si="898">AG632*AH632/100+AI632*AJ632+AK632*AL632/100</f>
        <v>#N/A</v>
      </c>
      <c r="AN632" s="55"/>
      <c r="AO632" s="55"/>
      <c r="AP632" s="55"/>
      <c r="AQ632" s="55"/>
      <c r="AR632" s="53"/>
    </row>
    <row r="633" spans="1:44" customFormat="1" x14ac:dyDescent="0.3">
      <c r="A633" s="53"/>
      <c r="B633" s="53"/>
      <c r="C633" s="53"/>
      <c r="D633" s="53"/>
      <c r="E633" s="53" t="s">
        <v>175</v>
      </c>
      <c r="F633" s="54" t="e">
        <f>F626</f>
        <v>#N/A</v>
      </c>
      <c r="G633" s="56" t="e">
        <f t="shared" ca="1" si="891"/>
        <v>#N/A</v>
      </c>
      <c r="H633" s="52" t="e">
        <f>INDEX(STATSTABLE,MATCH(F633,bpiTeams,0),MATCH(INDEX(H:H,1,1),statTitles,0))</f>
        <v>#N/A</v>
      </c>
      <c r="I633" s="52" t="e">
        <f>INDEX(STATSTABLE,MATCH(F633,bpiTeams,0),MATCH(INDEX(I:I,1,1),statTitles,0))</f>
        <v>#N/A</v>
      </c>
      <c r="J633" s="52" t="e">
        <f>INDEX(STATSTABLE,MATCH(F633,bpiTeams,0),MATCH(INDEX(J:J,1,1),statTitles,0))</f>
        <v>#N/A</v>
      </c>
      <c r="K633" s="52" t="e">
        <f>INDEX(STATSTABLE,MATCH(F633,bpiTeams,0),MATCH(INDEX(K:K,1,1),statTitles,0))</f>
        <v>#N/A</v>
      </c>
      <c r="L633" s="52" t="e">
        <f>INDEX(STATSTABLE,MATCH(F633,bpiTeams,0),MATCH(INDEX(L:L,1,1),statTitles,0))</f>
        <v>#N/A</v>
      </c>
      <c r="M633" s="52" t="e">
        <f>INDEX(STATSTABLE,MATCH(F633,bpiTeams,0),MATCH(INDEX(M:M,1,1),statTitles,0))</f>
        <v>#N/A</v>
      </c>
      <c r="N633" s="52" t="e">
        <f>INDEX(STATSTABLE,MATCH(F633,bpiTeams,0),MATCH(INDEX(N:N,1,1),statTitles,0))</f>
        <v>#N/A</v>
      </c>
      <c r="O633" s="52" t="e">
        <f>INDEX(STATSTABLE,MATCH(F633,bpiTeams,0),MATCH(INDEX(O:O,1,1),statTitles,0))</f>
        <v>#N/A</v>
      </c>
      <c r="P633" s="52" t="e">
        <f>INDEX(STATSTABLE,MATCH(F633,bpiTeams,0),MATCH(INDEX(P:P,1,1),statTitles,0))</f>
        <v>#N/A</v>
      </c>
      <c r="Q633" s="52" t="e">
        <f>INDEX(STATSTABLE,MATCH(F633,bpiTeams,0),MATCH(INDEX(Q:Q,1,1),statTitles,0))</f>
        <v>#N/A</v>
      </c>
      <c r="R633" s="52" t="e">
        <f>INDEX(STATSTABLE,MATCH(F633,bpiTeams,0),MATCH(INDEX(R:R,1,1),statTitles,0))</f>
        <v>#N/A</v>
      </c>
      <c r="S633" s="52" t="e">
        <f>INDEX(STATSTABLE,MATCH(F633,bpiTeams,0),MATCH(INDEX(S:S,1,1),statTitles,0))</f>
        <v>#N/A</v>
      </c>
      <c r="T633" s="52" t="e">
        <f>INDEX(STATSTABLE,MATCH(F633,bpiTeams,0),MATCH(INDEX(T:T,1,1),statTitles,0))</f>
        <v>#N/A</v>
      </c>
      <c r="U633" s="52" t="e">
        <f>INDEX(STATSTABLE,MATCH(F633,bpiTeams,0),MATCH(INDEX(U:U,1,1),statTitles,0))</f>
        <v>#N/A</v>
      </c>
      <c r="V633" s="52" t="e">
        <f>INDEX(STATSTABLE,MATCH(F633,bpiTeams,0),MATCH(INDEX(V:V,1,1),statTitles,0))</f>
        <v>#N/A</v>
      </c>
      <c r="W633" s="52" t="e">
        <f>INDEX(STATSTABLE,MATCH(F633,bpiTeams,0),MATCH(INDEX(W:W,1,1),statTitles,0))</f>
        <v>#N/A</v>
      </c>
      <c r="X633" s="52" t="e">
        <f>INDEX(STATSTABLE,MATCH(F633,bpiTeams,0),MATCH(INDEX(X:X,1,1),statTitles,0))</f>
        <v>#N/A</v>
      </c>
      <c r="Y633" s="52" t="e">
        <f>INDEX(STATSTABLE,MATCH(F633,bpiTeams,0),MATCH(INDEX(Y:Y,1,1),statTitles,0))</f>
        <v>#N/A</v>
      </c>
      <c r="Z633" s="52" t="e">
        <f>INDEX(STATSTABLE,MATCH(F633,bpiTeams,0),MATCH(INDEX(Z:Z,1,1),statTitles,0))</f>
        <v>#N/A</v>
      </c>
      <c r="AA633" s="55" t="e">
        <f t="shared" si="892"/>
        <v>#N/A</v>
      </c>
      <c r="AB633" s="55" t="e">
        <f t="shared" si="893"/>
        <v>#N/A</v>
      </c>
      <c r="AC633" s="55" t="e">
        <f t="shared" ref="AC633" si="899">AC632</f>
        <v>#N/A</v>
      </c>
      <c r="AD633" s="55" t="e">
        <f t="shared" si="895"/>
        <v>#N/A</v>
      </c>
      <c r="AE633" s="336" t="e">
        <f t="shared" si="896"/>
        <v>#N/A</v>
      </c>
      <c r="AF633" s="223" t="e">
        <f ca="1">INDEX(FGA_COEFFS,1,1)+AC633*INDEX(FGA_COEFFS,1,2)+AB633*INDEX(FGA_COEFFS,1,3)+U633*INDEX(FGA_COEFFS,1,4)+T632*INDEX(FGA_COEFFS,1,5)+V633*INDEX(FGA_COEFFS,1,6)+W632*INDEX(FGA_COEFFS,1,7)+P632*INDEX(FGA_COEFFS,1,8)+AB636*AB638</f>
        <v>#N/A</v>
      </c>
      <c r="AG633" s="223" t="e">
        <f ca="1">INDEX(THREEPTA_COEFFS,1,1)+AF633*INDEX(THREEPTA_COEFFS,1,2)+M633*INDEX(THREEPTA_COEFFS,1,3)+AD633*INDEX(THREEPTA_COEFFS,1,4)+N633*INDEX(THREEPTA_COEFFS,1,5)+O632*INDEX(THREEPTA_COEFFS,1,6)+AC636*AC638</f>
        <v>#N/A</v>
      </c>
      <c r="AH633" s="223" t="e">
        <f ca="1">INDEX(THREEPTPCT_COEFFS,1,1)+N633*INDEX(THREEPTPCT_COEFFS,1,2)+O632*INDEX(THREEPTPCT_COEFFS,1,3)+AD636*AD638</f>
        <v>#N/A</v>
      </c>
      <c r="AI633" s="55" t="e">
        <f t="shared" ca="1" si="897"/>
        <v>#N/A</v>
      </c>
      <c r="AJ633" s="223" t="e">
        <f ca="1">INDEX(TWOPTPCT_COEFFS,1,1)+AE633*INDEX(TWOPTPCT_COEFFS,1,2)+L632*INDEX(TWOPTPCT_COEFFS,1,3)+J632*INDEX(TWOPTPCT_COEFFS,1,4)+O632*INDEX(TWOPTPCT_COEFFS,1,5)+AE636*AE638</f>
        <v>#N/A</v>
      </c>
      <c r="AK633" s="223" t="e">
        <f ca="1">INDEX(FTA_COEFFS,1,1)+R633*INDEX(FTA_COEFFS,1,2)+Q632*INDEX(FTA_COEFFS,1,3)+(T633+U633)*INDEX(FTA_COEFFS,1,4)+(T632+U632)*INDEX(FTA_COEFFS,1,5)+P632*INDEX(FTA_COEFFS,1,6)+AF636*AF638</f>
        <v>#N/A</v>
      </c>
      <c r="AL633" s="223" t="e">
        <f ca="1">INDEX(FTPCT_COEFFS,1,1)+S633*INDEX(FTPCT_COEFFS,1,2)+I633*INDEX(FTPCT_COEFFS,1,3)+J632*INDEX(FTPCT_COEFFS,1,4)+AG636*AG638</f>
        <v>#N/A</v>
      </c>
      <c r="AM633" s="338" t="e">
        <f t="shared" ca="1" si="898"/>
        <v>#N/A</v>
      </c>
      <c r="AN633" s="55"/>
      <c r="AO633" s="55"/>
      <c r="AP633" s="55"/>
      <c r="AQ633" s="55"/>
      <c r="AR633" s="53"/>
    </row>
    <row r="634" spans="1:44" customFormat="1" x14ac:dyDescent="0.3">
      <c r="A634" s="53"/>
      <c r="B634" s="53"/>
      <c r="C634" s="53"/>
      <c r="D634" s="53"/>
      <c r="E634" s="64" t="e">
        <f ca="1">IF(G633&gt;G632,F633,F632)</f>
        <v>#N/A</v>
      </c>
      <c r="F634" s="53"/>
      <c r="G634" s="56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5"/>
      <c r="AB634" s="55"/>
      <c r="AC634" s="55"/>
      <c r="AD634" s="55"/>
      <c r="AE634" s="55"/>
      <c r="AF634" s="337"/>
      <c r="AG634" s="337"/>
      <c r="AH634" s="337"/>
      <c r="AI634" s="337"/>
      <c r="AJ634" s="337"/>
      <c r="AK634" s="337"/>
      <c r="AL634" s="337"/>
      <c r="AM634" s="337"/>
      <c r="AN634" s="55"/>
      <c r="AO634" s="55"/>
      <c r="AP634" s="55"/>
      <c r="AQ634" s="55"/>
      <c r="AR634" s="53"/>
    </row>
    <row r="635" spans="1:44" customFormat="1" x14ac:dyDescent="0.3">
      <c r="A635" s="53"/>
      <c r="B635" s="53"/>
      <c r="C635" s="53"/>
      <c r="D635" s="53"/>
      <c r="E635" s="53"/>
      <c r="F635" s="53"/>
      <c r="G635" s="166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4" t="s">
        <v>1305</v>
      </c>
      <c r="AB635" s="54" t="s">
        <v>128</v>
      </c>
      <c r="AC635" s="54" t="s">
        <v>157</v>
      </c>
      <c r="AD635" s="54" t="s">
        <v>151</v>
      </c>
      <c r="AE635" s="54" t="s">
        <v>1327</v>
      </c>
      <c r="AF635" s="54" t="s">
        <v>129</v>
      </c>
      <c r="AG635" s="54" t="s">
        <v>116</v>
      </c>
      <c r="AH635" s="54"/>
      <c r="AI635" s="54"/>
      <c r="AJ635" s="54"/>
      <c r="AK635" s="54"/>
      <c r="AL635" s="54"/>
      <c r="AM635" s="54"/>
      <c r="AN635" s="53"/>
      <c r="AO635" s="53"/>
      <c r="AP635" s="53"/>
      <c r="AQ635" s="53"/>
      <c r="AR635" s="53"/>
    </row>
    <row r="636" spans="1:44" customFormat="1" x14ac:dyDescent="0.3">
      <c r="A636" s="53"/>
      <c r="B636" s="53"/>
      <c r="C636" s="53"/>
      <c r="D636" s="53" t="e">
        <f ca="1">IF(G632&gt;(G633+(W632-W633)/2),1,IF(G633&gt;(G632+(W633-W632)/2),0,"Close"))</f>
        <v>#N/A</v>
      </c>
      <c r="E636" s="53"/>
      <c r="F636" s="53"/>
      <c r="G636" s="166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4"/>
      <c r="AB636" s="54">
        <f>Formulas!A636</f>
        <v>0</v>
      </c>
      <c r="AC636" s="54">
        <f>Formulas!A643</f>
        <v>0</v>
      </c>
      <c r="AD636" s="54">
        <f>Formulas!A650</f>
        <v>0</v>
      </c>
      <c r="AE636" s="54">
        <f>Formulas!A657</f>
        <v>0</v>
      </c>
      <c r="AF636" s="54">
        <f>Formulas!A664</f>
        <v>0</v>
      </c>
      <c r="AG636" s="54">
        <f>Formulas!A671</f>
        <v>0</v>
      </c>
      <c r="AH636" s="54"/>
      <c r="AI636" s="336"/>
      <c r="AJ636" s="336"/>
      <c r="AK636" s="336"/>
      <c r="AL636" s="54"/>
      <c r="AM636" s="54"/>
      <c r="AN636" s="53"/>
      <c r="AO636" s="53"/>
      <c r="AP636" s="53"/>
      <c r="AQ636" s="53"/>
      <c r="AR636" s="53"/>
    </row>
    <row r="637" spans="1:44" customFormat="1" x14ac:dyDescent="0.3">
      <c r="A637" s="53"/>
      <c r="B637" s="53"/>
      <c r="C637" s="53"/>
      <c r="D637" s="53"/>
      <c r="E637" s="53"/>
      <c r="F637" s="53"/>
      <c r="G637" s="166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336"/>
      <c r="AB637" s="336">
        <f t="shared" ref="AB637:AB638" ca="1" si="900">1.5*RAND()^2*IF(RAND()&gt;0.5,1,-1)</f>
        <v>9.691583058561536E-3</v>
      </c>
      <c r="AC637" s="336">
        <f t="shared" ca="1" si="820"/>
        <v>0.49087576808451783</v>
      </c>
      <c r="AD637" s="336">
        <f t="shared" ca="1" si="820"/>
        <v>0.28715126027261284</v>
      </c>
      <c r="AE637" s="336">
        <f t="shared" ca="1" si="820"/>
        <v>0.37577650498969695</v>
      </c>
      <c r="AF637" s="336">
        <f t="shared" ca="1" si="820"/>
        <v>0.35232348346126452</v>
      </c>
      <c r="AG637" s="336">
        <f t="shared" ca="1" si="820"/>
        <v>1.4927566533496377</v>
      </c>
      <c r="AH637" s="336"/>
      <c r="AI637" s="336"/>
      <c r="AJ637" s="336"/>
      <c r="AK637" s="336"/>
      <c r="AL637" s="54"/>
      <c r="AM637" s="54"/>
      <c r="AN637" s="53"/>
      <c r="AO637" s="55"/>
      <c r="AP637" s="55"/>
      <c r="AQ637" s="55"/>
      <c r="AR637" s="53"/>
    </row>
    <row r="638" spans="1:44" customFormat="1" x14ac:dyDescent="0.3">
      <c r="A638" s="53"/>
      <c r="B638" s="53"/>
      <c r="C638" s="53"/>
      <c r="D638" s="53"/>
      <c r="E638" s="53"/>
      <c r="F638" s="54"/>
      <c r="G638" s="165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3"/>
      <c r="AB638" s="336">
        <f t="shared" ca="1" si="900"/>
        <v>-0.32686831647178827</v>
      </c>
      <c r="AC638" s="336">
        <f t="shared" ca="1" si="820"/>
        <v>3.5120112725609047E-2</v>
      </c>
      <c r="AD638" s="336">
        <f t="shared" ca="1" si="820"/>
        <v>-1.0957468264731599E-2</v>
      </c>
      <c r="AE638" s="336">
        <f t="shared" ca="1" si="820"/>
        <v>0.36940544860143976</v>
      </c>
      <c r="AF638" s="336">
        <f t="shared" ca="1" si="820"/>
        <v>-0.27576817977048418</v>
      </c>
      <c r="AG638" s="336">
        <f t="shared" ca="1" si="820"/>
        <v>-1.0867999639318484</v>
      </c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3"/>
    </row>
    <row r="639" spans="1:44" customFormat="1" x14ac:dyDescent="0.3">
      <c r="A639" s="53"/>
      <c r="B639" s="53"/>
      <c r="C639" s="53"/>
      <c r="D639" s="53"/>
      <c r="E639" s="53" t="s">
        <v>172</v>
      </c>
      <c r="F639" s="53">
        <f>F632</f>
        <v>0</v>
      </c>
      <c r="G639" s="56" t="e">
        <f t="shared" ref="G639:G640" ca="1" si="901">AM639</f>
        <v>#N/A</v>
      </c>
      <c r="H639" s="52" t="e">
        <f>INDEX(STATSTABLE,MATCH(F639,bpiTeams,0),MATCH(INDEX(H:H,1,1),statTitles,0))</f>
        <v>#N/A</v>
      </c>
      <c r="I639" s="52" t="e">
        <f>INDEX(STATSTABLE,MATCH(F639,bpiTeams,0),MATCH(INDEX(I:I,1,1),statTitles,0))</f>
        <v>#N/A</v>
      </c>
      <c r="J639" s="52" t="e">
        <f>INDEX(STATSTABLE,MATCH(F639,bpiTeams,0),MATCH(INDEX(J:J,1,1),statTitles,0))</f>
        <v>#N/A</v>
      </c>
      <c r="K639" s="52" t="e">
        <f>INDEX(STATSTABLE,MATCH(F639,bpiTeams,0),MATCH(INDEX(K:K,1,1),statTitles,0))</f>
        <v>#N/A</v>
      </c>
      <c r="L639" s="52" t="e">
        <f>INDEX(STATSTABLE,MATCH(F639,bpiTeams,0),MATCH(INDEX(L:L,1,1),statTitles,0))</f>
        <v>#N/A</v>
      </c>
      <c r="M639" s="52" t="e">
        <f>INDEX(STATSTABLE,MATCH(F639,bpiTeams,0),MATCH(INDEX(M:M,1,1),statTitles,0))</f>
        <v>#N/A</v>
      </c>
      <c r="N639" s="52" t="e">
        <f>INDEX(STATSTABLE,MATCH(F639,bpiTeams,0),MATCH(INDEX(N:N,1,1),statTitles,0))</f>
        <v>#N/A</v>
      </c>
      <c r="O639" s="52" t="e">
        <f>INDEX(STATSTABLE,MATCH(F639,bpiTeams,0),MATCH(INDEX(O:O,1,1),statTitles,0))</f>
        <v>#N/A</v>
      </c>
      <c r="P639" s="52" t="e">
        <f>INDEX(STATSTABLE,MATCH(F639,bpiTeams,0),MATCH(INDEX(P:P,1,1),statTitles,0))</f>
        <v>#N/A</v>
      </c>
      <c r="Q639" s="52" t="e">
        <f>INDEX(STATSTABLE,MATCH(F639,bpiTeams,0),MATCH(INDEX(Q:Q,1,1),statTitles,0))</f>
        <v>#N/A</v>
      </c>
      <c r="R639" s="52" t="e">
        <f>INDEX(STATSTABLE,MATCH(F639,bpiTeams,0),MATCH(INDEX(R:R,1,1),statTitles,0))</f>
        <v>#N/A</v>
      </c>
      <c r="S639" s="52" t="e">
        <f>INDEX(STATSTABLE,MATCH(F639,bpiTeams,0),MATCH(INDEX(S:S,1,1),statTitles,0))</f>
        <v>#N/A</v>
      </c>
      <c r="T639" s="52" t="e">
        <f>INDEX(STATSTABLE,MATCH(F639,bpiTeams,0),MATCH(INDEX(T:T,1,1),statTitles,0))</f>
        <v>#N/A</v>
      </c>
      <c r="U639" s="52" t="e">
        <f>INDEX(STATSTABLE,MATCH(F639,bpiTeams,0),MATCH(INDEX(U:U,1,1),statTitles,0))</f>
        <v>#N/A</v>
      </c>
      <c r="V639" s="52" t="e">
        <f>INDEX(STATSTABLE,MATCH(F639,bpiTeams,0),MATCH(INDEX(V:V,1,1),statTitles,0))</f>
        <v>#N/A</v>
      </c>
      <c r="W639" s="52" t="e">
        <f>INDEX(STATSTABLE,MATCH(F639,bpiTeams,0),MATCH(INDEX(W:W,1,1),statTitles,0))</f>
        <v>#N/A</v>
      </c>
      <c r="X639" s="52" t="e">
        <f>INDEX(STATSTABLE,MATCH(F639,bpiTeams,0),MATCH(INDEX(X:X,1,1),statTitles,0))</f>
        <v>#N/A</v>
      </c>
      <c r="Y639" s="52" t="e">
        <f>INDEX(STATSTABLE,MATCH(F639,bpiTeams,0),MATCH(INDEX(Y:Y,1,1),statTitles,0))</f>
        <v>#N/A</v>
      </c>
      <c r="Z639" s="52" t="e">
        <f>INDEX(STATSTABLE,MATCH(F639,bpiTeams,0),MATCH(INDEX(Z:Z,1,1),statTitles,0))</f>
        <v>#N/A</v>
      </c>
      <c r="AA639" s="55" t="e">
        <f t="shared" ref="AA639:AA640" si="902">(K639-(R639*S639)/100-3*(M639*N639)/100)/2</f>
        <v>#N/A</v>
      </c>
      <c r="AB639" s="55" t="e">
        <f t="shared" ref="AB639:AB640" si="903">SUM(AA639,(M639*N639/100))/(I639/100)</f>
        <v>#N/A</v>
      </c>
      <c r="AC639" s="55" t="e">
        <f t="shared" ref="AC639" si="904">X639*0.5+X640*0.5</f>
        <v>#N/A</v>
      </c>
      <c r="AD639" s="55" t="e">
        <f t="shared" ref="AD639:AD640" si="905">M639/AB639</f>
        <v>#N/A</v>
      </c>
      <c r="AE639" s="336" t="e">
        <f t="shared" ref="AE639:AE640" si="906">AA639/(AB639-M639)</f>
        <v>#N/A</v>
      </c>
      <c r="AF639" s="223" t="e">
        <f ca="1">INDEX(FGA_COEFFS,1,1)+AC639*INDEX(FGA_COEFFS,1,2)+AB639*INDEX(FGA_COEFFS,1,3)+U639*INDEX(FGA_COEFFS,1,4)+T640*INDEX(FGA_COEFFS,1,5)+V639*INDEX(FGA_COEFFS,1,6)+W640*INDEX(FGA_COEFFS,1,7)+P640*INDEX(FGA_COEFFS,1,8)+AB643*AB644</f>
        <v>#N/A</v>
      </c>
      <c r="AG639" s="223" t="e">
        <f ca="1">INDEX(THREEPTA_COEFFS,1,1)+AF639*INDEX(THREEPTA_COEFFS,1,2)+M639*INDEX(THREEPTA_COEFFS,1,3)+AD639*INDEX(THREEPTA_COEFFS,1,4)+N639*INDEX(THREEPTA_COEFFS,1,5)+O640*INDEX(THREEPTA_COEFFS,1,6)+AC643*AC644</f>
        <v>#N/A</v>
      </c>
      <c r="AH639" s="223" t="e">
        <f ca="1">INDEX(THREEPTPCT_COEFFS,1,1)+N639*INDEX(THREEPTPCT_COEFFS,1,2)+O640*INDEX(THREEPTPCT_COEFFS,1,3)+AD643*AD644</f>
        <v>#N/A</v>
      </c>
      <c r="AI639" s="55" t="e">
        <f t="shared" ref="AI639:AI640" ca="1" si="907">AF639-AG639</f>
        <v>#N/A</v>
      </c>
      <c r="AJ639" s="223" t="e">
        <f ca="1">INDEX(TWOPTPCT_COEFFS,1,1)+AE639*INDEX(TWOPTPCT_COEFFS,1,2)+L640*INDEX(TWOPTPCT_COEFFS,1,3)+J640*INDEX(TWOPTPCT_COEFFS,1,4)+O640*INDEX(TWOPTPCT_COEFFS,1,5)+AE643*AE644</f>
        <v>#N/A</v>
      </c>
      <c r="AK639" s="223" t="e">
        <f ca="1">INDEX(FTA_COEFFS,1,1)+R639*INDEX(FTA_COEFFS,1,2)+Q640*INDEX(FTA_COEFFS,1,3)+(T639+U639)*INDEX(FTA_COEFFS,1,4)+(T640+U640)*INDEX(FTA_COEFFS,1,5)+P640*INDEX(FTA_COEFFS,1,6)+AF643*AF644</f>
        <v>#N/A</v>
      </c>
      <c r="AL639" s="223" t="e">
        <f ca="1">INDEX(FTPCT_COEFFS,1,1)+S639*INDEX(FTPCT_COEFFS,1,2)+I639*INDEX(FTPCT_COEFFS,1,3)+J640*INDEX(FTPCT_COEFFS,1,4)+AG643*AG644</f>
        <v>#N/A</v>
      </c>
      <c r="AM639" s="338" t="e">
        <f t="shared" ref="AM639:AM640" ca="1" si="908">AG639*AH639/100+AI639*AJ639+AK639*AL639/100</f>
        <v>#N/A</v>
      </c>
      <c r="AN639" s="55"/>
      <c r="AO639" s="55"/>
      <c r="AP639" s="55"/>
      <c r="AQ639" s="55"/>
      <c r="AR639" s="53"/>
    </row>
    <row r="640" spans="1:44" customFormat="1" x14ac:dyDescent="0.3">
      <c r="A640" s="53"/>
      <c r="B640" s="53"/>
      <c r="C640" s="53"/>
      <c r="D640" s="53"/>
      <c r="E640" s="53" t="s">
        <v>175</v>
      </c>
      <c r="F640" s="54" t="e">
        <f>F633</f>
        <v>#N/A</v>
      </c>
      <c r="G640" s="56" t="e">
        <f t="shared" ca="1" si="901"/>
        <v>#N/A</v>
      </c>
      <c r="H640" s="52" t="e">
        <f>INDEX(STATSTABLE,MATCH(F640,bpiTeams,0),MATCH(INDEX(H:H,1,1),statTitles,0))</f>
        <v>#N/A</v>
      </c>
      <c r="I640" s="52" t="e">
        <f>INDEX(STATSTABLE,MATCH(F640,bpiTeams,0),MATCH(INDEX(I:I,1,1),statTitles,0))</f>
        <v>#N/A</v>
      </c>
      <c r="J640" s="52" t="e">
        <f>INDEX(STATSTABLE,MATCH(F640,bpiTeams,0),MATCH(INDEX(J:J,1,1),statTitles,0))</f>
        <v>#N/A</v>
      </c>
      <c r="K640" s="52" t="e">
        <f>INDEX(STATSTABLE,MATCH(F640,bpiTeams,0),MATCH(INDEX(K:K,1,1),statTitles,0))</f>
        <v>#N/A</v>
      </c>
      <c r="L640" s="52" t="e">
        <f>INDEX(STATSTABLE,MATCH(F640,bpiTeams,0),MATCH(INDEX(L:L,1,1),statTitles,0))</f>
        <v>#N/A</v>
      </c>
      <c r="M640" s="52" t="e">
        <f>INDEX(STATSTABLE,MATCH(F640,bpiTeams,0),MATCH(INDEX(M:M,1,1),statTitles,0))</f>
        <v>#N/A</v>
      </c>
      <c r="N640" s="52" t="e">
        <f>INDEX(STATSTABLE,MATCH(F640,bpiTeams,0),MATCH(INDEX(N:N,1,1),statTitles,0))</f>
        <v>#N/A</v>
      </c>
      <c r="O640" s="52" t="e">
        <f>INDEX(STATSTABLE,MATCH(F640,bpiTeams,0),MATCH(INDEX(O:O,1,1),statTitles,0))</f>
        <v>#N/A</v>
      </c>
      <c r="P640" s="52" t="e">
        <f>INDEX(STATSTABLE,MATCH(F640,bpiTeams,0),MATCH(INDEX(P:P,1,1),statTitles,0))</f>
        <v>#N/A</v>
      </c>
      <c r="Q640" s="52" t="e">
        <f>INDEX(STATSTABLE,MATCH(F640,bpiTeams,0),MATCH(INDEX(Q:Q,1,1),statTitles,0))</f>
        <v>#N/A</v>
      </c>
      <c r="R640" s="52" t="e">
        <f>INDEX(STATSTABLE,MATCH(F640,bpiTeams,0),MATCH(INDEX(R:R,1,1),statTitles,0))</f>
        <v>#N/A</v>
      </c>
      <c r="S640" s="52" t="e">
        <f>INDEX(STATSTABLE,MATCH(F640,bpiTeams,0),MATCH(INDEX(S:S,1,1),statTitles,0))</f>
        <v>#N/A</v>
      </c>
      <c r="T640" s="52" t="e">
        <f>INDEX(STATSTABLE,MATCH(F640,bpiTeams,0),MATCH(INDEX(T:T,1,1),statTitles,0))</f>
        <v>#N/A</v>
      </c>
      <c r="U640" s="52" t="e">
        <f>INDEX(STATSTABLE,MATCH(F640,bpiTeams,0),MATCH(INDEX(U:U,1,1),statTitles,0))</f>
        <v>#N/A</v>
      </c>
      <c r="V640" s="52" t="e">
        <f>INDEX(STATSTABLE,MATCH(F640,bpiTeams,0),MATCH(INDEX(V:V,1,1),statTitles,0))</f>
        <v>#N/A</v>
      </c>
      <c r="W640" s="52" t="e">
        <f>INDEX(STATSTABLE,MATCH(F640,bpiTeams,0),MATCH(INDEX(W:W,1,1),statTitles,0))</f>
        <v>#N/A</v>
      </c>
      <c r="X640" s="52" t="e">
        <f>INDEX(STATSTABLE,MATCH(F640,bpiTeams,0),MATCH(INDEX(X:X,1,1),statTitles,0))</f>
        <v>#N/A</v>
      </c>
      <c r="Y640" s="52" t="e">
        <f>INDEX(STATSTABLE,MATCH(F640,bpiTeams,0),MATCH(INDEX(Y:Y,1,1),statTitles,0))</f>
        <v>#N/A</v>
      </c>
      <c r="Z640" s="52" t="e">
        <f>INDEX(STATSTABLE,MATCH(F640,bpiTeams,0),MATCH(INDEX(Z:Z,1,1),statTitles,0))</f>
        <v>#N/A</v>
      </c>
      <c r="AA640" s="55" t="e">
        <f t="shared" si="902"/>
        <v>#N/A</v>
      </c>
      <c r="AB640" s="55" t="e">
        <f t="shared" si="903"/>
        <v>#N/A</v>
      </c>
      <c r="AC640" s="55" t="e">
        <f t="shared" ref="AC640" si="909">AC639</f>
        <v>#N/A</v>
      </c>
      <c r="AD640" s="55" t="e">
        <f t="shared" si="905"/>
        <v>#N/A</v>
      </c>
      <c r="AE640" s="336" t="e">
        <f t="shared" si="906"/>
        <v>#N/A</v>
      </c>
      <c r="AF640" s="223" t="e">
        <f ca="1">INDEX(FGA_COEFFS,1,1)+AC640*INDEX(FGA_COEFFS,1,2)+AB640*INDEX(FGA_COEFFS,1,3)+U640*INDEX(FGA_COEFFS,1,4)+T639*INDEX(FGA_COEFFS,1,5)+V640*INDEX(FGA_COEFFS,1,6)+W639*INDEX(FGA_COEFFS,1,7)+P639*INDEX(FGA_COEFFS,1,8)+AB643*AB645</f>
        <v>#N/A</v>
      </c>
      <c r="AG640" s="223" t="e">
        <f ca="1">INDEX(THREEPTA_COEFFS,1,1)+AF640*INDEX(THREEPTA_COEFFS,1,2)+M640*INDEX(THREEPTA_COEFFS,1,3)+AD640*INDEX(THREEPTA_COEFFS,1,4)+N640*INDEX(THREEPTA_COEFFS,1,5)+O639*INDEX(THREEPTA_COEFFS,1,6)+AC643*AC645</f>
        <v>#N/A</v>
      </c>
      <c r="AH640" s="223" t="e">
        <f ca="1">INDEX(THREEPTPCT_COEFFS,1,1)+N640*INDEX(THREEPTPCT_COEFFS,1,2)+O639*INDEX(THREEPTPCT_COEFFS,1,3)+AD643*AD645</f>
        <v>#N/A</v>
      </c>
      <c r="AI640" s="55" t="e">
        <f t="shared" ca="1" si="907"/>
        <v>#N/A</v>
      </c>
      <c r="AJ640" s="223" t="e">
        <f ca="1">INDEX(TWOPTPCT_COEFFS,1,1)+AE640*INDEX(TWOPTPCT_COEFFS,1,2)+L639*INDEX(TWOPTPCT_COEFFS,1,3)+J639*INDEX(TWOPTPCT_COEFFS,1,4)+O639*INDEX(TWOPTPCT_COEFFS,1,5)+AE643*AE645</f>
        <v>#N/A</v>
      </c>
      <c r="AK640" s="223" t="e">
        <f ca="1">INDEX(FTA_COEFFS,1,1)+R640*INDEX(FTA_COEFFS,1,2)+Q639*INDEX(FTA_COEFFS,1,3)+(T640+U640)*INDEX(FTA_COEFFS,1,4)+(T639+U639)*INDEX(FTA_COEFFS,1,5)+P639*INDEX(FTA_COEFFS,1,6)+AF643*AF645</f>
        <v>#N/A</v>
      </c>
      <c r="AL640" s="223" t="e">
        <f ca="1">INDEX(FTPCT_COEFFS,1,1)+S640*INDEX(FTPCT_COEFFS,1,2)+I640*INDEX(FTPCT_COEFFS,1,3)+J639*INDEX(FTPCT_COEFFS,1,4)+AG643*AG645</f>
        <v>#N/A</v>
      </c>
      <c r="AM640" s="338" t="e">
        <f t="shared" ca="1" si="908"/>
        <v>#N/A</v>
      </c>
      <c r="AN640" s="55"/>
      <c r="AO640" s="55"/>
      <c r="AP640" s="55"/>
      <c r="AQ640" s="55"/>
      <c r="AR640" s="53"/>
    </row>
    <row r="641" spans="1:44" customFormat="1" x14ac:dyDescent="0.3">
      <c r="A641" s="53"/>
      <c r="B641" s="53"/>
      <c r="C641" s="53"/>
      <c r="D641" s="53"/>
      <c r="E641" s="64" t="e">
        <f ca="1">IF(G640&gt;G639,F640,F639)</f>
        <v>#N/A</v>
      </c>
      <c r="F641" s="53"/>
      <c r="G641" s="56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5"/>
      <c r="AB641" s="55"/>
      <c r="AC641" s="55"/>
      <c r="AD641" s="55"/>
      <c r="AE641" s="55"/>
      <c r="AF641" s="337"/>
      <c r="AG641" s="337"/>
      <c r="AH641" s="337"/>
      <c r="AI641" s="337"/>
      <c r="AJ641" s="337"/>
      <c r="AK641" s="337"/>
      <c r="AL641" s="337"/>
      <c r="AM641" s="337"/>
      <c r="AN641" s="55"/>
      <c r="AO641" s="55"/>
      <c r="AP641" s="55"/>
      <c r="AQ641" s="55"/>
      <c r="AR641" s="53"/>
    </row>
    <row r="642" spans="1:44" customFormat="1" x14ac:dyDescent="0.3">
      <c r="A642" s="53"/>
      <c r="B642" s="53"/>
      <c r="C642" s="53"/>
      <c r="D642" s="53"/>
      <c r="E642" s="53"/>
      <c r="F642" s="53"/>
      <c r="G642" s="166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4" t="s">
        <v>1305</v>
      </c>
      <c r="AB642" s="54" t="s">
        <v>128</v>
      </c>
      <c r="AC642" s="54" t="s">
        <v>157</v>
      </c>
      <c r="AD642" s="54" t="s">
        <v>151</v>
      </c>
      <c r="AE642" s="54" t="s">
        <v>1327</v>
      </c>
      <c r="AF642" s="54" t="s">
        <v>129</v>
      </c>
      <c r="AG642" s="54" t="s">
        <v>116</v>
      </c>
      <c r="AH642" s="54"/>
      <c r="AI642" s="54"/>
      <c r="AJ642" s="54"/>
      <c r="AK642" s="54"/>
      <c r="AL642" s="54"/>
      <c r="AM642" s="54"/>
      <c r="AN642" s="53"/>
      <c r="AO642" s="53"/>
      <c r="AP642" s="53"/>
      <c r="AQ642" s="53"/>
      <c r="AR642" s="53"/>
    </row>
    <row r="643" spans="1:44" customFormat="1" x14ac:dyDescent="0.3">
      <c r="A643" s="53"/>
      <c r="B643" s="53"/>
      <c r="C643" s="53"/>
      <c r="D643" s="53" t="e">
        <f ca="1">IF(G639&gt;(G640+(W639-W640)/2),1,IF(G640&gt;(G639+(W640-W639)/2),0,"Close"))</f>
        <v>#N/A</v>
      </c>
      <c r="E643" s="53"/>
      <c r="F643" s="53"/>
      <c r="G643" s="166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4"/>
      <c r="AB643" s="54">
        <f>Formulas!A643</f>
        <v>0</v>
      </c>
      <c r="AC643" s="54">
        <f>Formulas!A650</f>
        <v>0</v>
      </c>
      <c r="AD643" s="54">
        <f>Formulas!A657</f>
        <v>0</v>
      </c>
      <c r="AE643" s="54">
        <f>Formulas!A664</f>
        <v>0</v>
      </c>
      <c r="AF643" s="54">
        <f>Formulas!A671</f>
        <v>0</v>
      </c>
      <c r="AG643" s="54">
        <f>Formulas!A678</f>
        <v>0</v>
      </c>
      <c r="AH643" s="54"/>
      <c r="AI643" s="336"/>
      <c r="AJ643" s="336"/>
      <c r="AK643" s="336"/>
      <c r="AL643" s="54"/>
      <c r="AM643" s="54"/>
      <c r="AN643" s="53"/>
      <c r="AO643" s="53"/>
      <c r="AP643" s="53"/>
      <c r="AQ643" s="53"/>
      <c r="AR643" s="53"/>
    </row>
    <row r="644" spans="1:44" customFormat="1" x14ac:dyDescent="0.3">
      <c r="A644" s="53"/>
      <c r="B644" s="53"/>
      <c r="C644" s="53"/>
      <c r="D644" s="53"/>
      <c r="E644" s="53"/>
      <c r="F644" s="53"/>
      <c r="G644" s="166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336"/>
      <c r="AB644" s="336">
        <f t="shared" ref="AB644:AG673" ca="1" si="910">1.5*RAND()^2*IF(RAND()&gt;0.5,1,-1)</f>
        <v>0.30818418419636967</v>
      </c>
      <c r="AC644" s="336">
        <f t="shared" ca="1" si="820"/>
        <v>0.11207939142167322</v>
      </c>
      <c r="AD644" s="336">
        <f t="shared" ca="1" si="820"/>
        <v>-0.23722635085021429</v>
      </c>
      <c r="AE644" s="336">
        <f t="shared" ca="1" si="820"/>
        <v>8.9386129017469285E-2</v>
      </c>
      <c r="AF644" s="336">
        <f t="shared" ca="1" si="820"/>
        <v>-4.1412156243748263E-3</v>
      </c>
      <c r="AG644" s="336">
        <f t="shared" ca="1" si="820"/>
        <v>0.34865541992845561</v>
      </c>
      <c r="AH644" s="336"/>
      <c r="AI644" s="336"/>
      <c r="AJ644" s="336"/>
      <c r="AK644" s="336"/>
      <c r="AL644" s="54"/>
      <c r="AM644" s="54"/>
      <c r="AN644" s="53"/>
      <c r="AO644" s="55"/>
      <c r="AP644" s="55"/>
      <c r="AQ644" s="55"/>
      <c r="AR644" s="53"/>
    </row>
    <row r="645" spans="1:44" customFormat="1" x14ac:dyDescent="0.3">
      <c r="A645" s="53"/>
      <c r="B645" s="53"/>
      <c r="C645" s="53"/>
      <c r="D645" s="53"/>
      <c r="E645" s="53"/>
      <c r="F645" s="54"/>
      <c r="G645" s="165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3"/>
      <c r="AB645" s="336">
        <f t="shared" ca="1" si="910"/>
        <v>-5.8025399833291601E-2</v>
      </c>
      <c r="AC645" s="336">
        <f t="shared" ca="1" si="910"/>
        <v>-1.1151183497736039</v>
      </c>
      <c r="AD645" s="336">
        <f t="shared" ca="1" si="910"/>
        <v>0.25054322607321866</v>
      </c>
      <c r="AE645" s="336">
        <f t="shared" ca="1" si="910"/>
        <v>1.26054354156601</v>
      </c>
      <c r="AF645" s="336">
        <f t="shared" ca="1" si="910"/>
        <v>-3.7915825278707974E-2</v>
      </c>
      <c r="AG645" s="336">
        <f t="shared" ca="1" si="910"/>
        <v>-1.5648922394394679E-2</v>
      </c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3"/>
    </row>
    <row r="646" spans="1:44" customFormat="1" x14ac:dyDescent="0.3">
      <c r="A646" s="53"/>
      <c r="B646" s="53"/>
      <c r="C646" s="53"/>
      <c r="D646" s="53"/>
      <c r="E646" s="53" t="s">
        <v>172</v>
      </c>
      <c r="F646" s="53">
        <f>F639</f>
        <v>0</v>
      </c>
      <c r="G646" s="56" t="e">
        <f t="shared" ref="G646:G647" ca="1" si="911">AM646</f>
        <v>#N/A</v>
      </c>
      <c r="H646" s="52" t="e">
        <f>INDEX(STATSTABLE,MATCH(F646,bpiTeams,0),MATCH(INDEX(H:H,1,1),statTitles,0))</f>
        <v>#N/A</v>
      </c>
      <c r="I646" s="52" t="e">
        <f>INDEX(STATSTABLE,MATCH(F646,bpiTeams,0),MATCH(INDEX(I:I,1,1),statTitles,0))</f>
        <v>#N/A</v>
      </c>
      <c r="J646" s="52" t="e">
        <f>INDEX(STATSTABLE,MATCH(F646,bpiTeams,0),MATCH(INDEX(J:J,1,1),statTitles,0))</f>
        <v>#N/A</v>
      </c>
      <c r="K646" s="52" t="e">
        <f>INDEX(STATSTABLE,MATCH(F646,bpiTeams,0),MATCH(INDEX(K:K,1,1),statTitles,0))</f>
        <v>#N/A</v>
      </c>
      <c r="L646" s="52" t="e">
        <f>INDEX(STATSTABLE,MATCH(F646,bpiTeams,0),MATCH(INDEX(L:L,1,1),statTitles,0))</f>
        <v>#N/A</v>
      </c>
      <c r="M646" s="52" t="e">
        <f>INDEX(STATSTABLE,MATCH(F646,bpiTeams,0),MATCH(INDEX(M:M,1,1),statTitles,0))</f>
        <v>#N/A</v>
      </c>
      <c r="N646" s="52" t="e">
        <f>INDEX(STATSTABLE,MATCH(F646,bpiTeams,0),MATCH(INDEX(N:N,1,1),statTitles,0))</f>
        <v>#N/A</v>
      </c>
      <c r="O646" s="52" t="e">
        <f>INDEX(STATSTABLE,MATCH(F646,bpiTeams,0),MATCH(INDEX(O:O,1,1),statTitles,0))</f>
        <v>#N/A</v>
      </c>
      <c r="P646" s="52" t="e">
        <f>INDEX(STATSTABLE,MATCH(F646,bpiTeams,0),MATCH(INDEX(P:P,1,1),statTitles,0))</f>
        <v>#N/A</v>
      </c>
      <c r="Q646" s="52" t="e">
        <f>INDEX(STATSTABLE,MATCH(F646,bpiTeams,0),MATCH(INDEX(Q:Q,1,1),statTitles,0))</f>
        <v>#N/A</v>
      </c>
      <c r="R646" s="52" t="e">
        <f>INDEX(STATSTABLE,MATCH(F646,bpiTeams,0),MATCH(INDEX(R:R,1,1),statTitles,0))</f>
        <v>#N/A</v>
      </c>
      <c r="S646" s="52" t="e">
        <f>INDEX(STATSTABLE,MATCH(F646,bpiTeams,0),MATCH(INDEX(S:S,1,1),statTitles,0))</f>
        <v>#N/A</v>
      </c>
      <c r="T646" s="52" t="e">
        <f>INDEX(STATSTABLE,MATCH(F646,bpiTeams,0),MATCH(INDEX(T:T,1,1),statTitles,0))</f>
        <v>#N/A</v>
      </c>
      <c r="U646" s="52" t="e">
        <f>INDEX(STATSTABLE,MATCH(F646,bpiTeams,0),MATCH(INDEX(U:U,1,1),statTitles,0))</f>
        <v>#N/A</v>
      </c>
      <c r="V646" s="52" t="e">
        <f>INDEX(STATSTABLE,MATCH(F646,bpiTeams,0),MATCH(INDEX(V:V,1,1),statTitles,0))</f>
        <v>#N/A</v>
      </c>
      <c r="W646" s="52" t="e">
        <f>INDEX(STATSTABLE,MATCH(F646,bpiTeams,0),MATCH(INDEX(W:W,1,1),statTitles,0))</f>
        <v>#N/A</v>
      </c>
      <c r="X646" s="52" t="e">
        <f>INDEX(STATSTABLE,MATCH(F646,bpiTeams,0),MATCH(INDEX(X:X,1,1),statTitles,0))</f>
        <v>#N/A</v>
      </c>
      <c r="Y646" s="52" t="e">
        <f>INDEX(STATSTABLE,MATCH(F646,bpiTeams,0),MATCH(INDEX(Y:Y,1,1),statTitles,0))</f>
        <v>#N/A</v>
      </c>
      <c r="Z646" s="52" t="e">
        <f>INDEX(STATSTABLE,MATCH(F646,bpiTeams,0),MATCH(INDEX(Z:Z,1,1),statTitles,0))</f>
        <v>#N/A</v>
      </c>
      <c r="AA646" s="55" t="e">
        <f t="shared" ref="AA646:AA647" si="912">(K646-(R646*S646)/100-3*(M646*N646)/100)/2</f>
        <v>#N/A</v>
      </c>
      <c r="AB646" s="55" t="e">
        <f t="shared" ref="AB646:AB647" si="913">SUM(AA646,(M646*N646/100))/(I646/100)</f>
        <v>#N/A</v>
      </c>
      <c r="AC646" s="55" t="e">
        <f t="shared" ref="AC646" si="914">X646*0.5+X647*0.5</f>
        <v>#N/A</v>
      </c>
      <c r="AD646" s="55" t="e">
        <f t="shared" ref="AD646:AD647" si="915">M646/AB646</f>
        <v>#N/A</v>
      </c>
      <c r="AE646" s="336" t="e">
        <f t="shared" ref="AE646:AE647" si="916">AA646/(AB646-M646)</f>
        <v>#N/A</v>
      </c>
      <c r="AF646" s="223" t="e">
        <f ca="1">INDEX(FGA_COEFFS,1,1)+AC646*INDEX(FGA_COEFFS,1,2)+AB646*INDEX(FGA_COEFFS,1,3)+U646*INDEX(FGA_COEFFS,1,4)+T647*INDEX(FGA_COEFFS,1,5)+V646*INDEX(FGA_COEFFS,1,6)+W647*INDEX(FGA_COEFFS,1,7)+P647*INDEX(FGA_COEFFS,1,8)+AB650*AB651</f>
        <v>#N/A</v>
      </c>
      <c r="AG646" s="223" t="e">
        <f ca="1">INDEX(THREEPTA_COEFFS,1,1)+AF646*INDEX(THREEPTA_COEFFS,1,2)+M646*INDEX(THREEPTA_COEFFS,1,3)+AD646*INDEX(THREEPTA_COEFFS,1,4)+N646*INDEX(THREEPTA_COEFFS,1,5)+O647*INDEX(THREEPTA_COEFFS,1,6)+AC650*AC651</f>
        <v>#N/A</v>
      </c>
      <c r="AH646" s="223" t="e">
        <f ca="1">INDEX(THREEPTPCT_COEFFS,1,1)+N646*INDEX(THREEPTPCT_COEFFS,1,2)+O647*INDEX(THREEPTPCT_COEFFS,1,3)+AD650*AD651</f>
        <v>#N/A</v>
      </c>
      <c r="AI646" s="55" t="e">
        <f t="shared" ref="AI646:AI647" ca="1" si="917">AF646-AG646</f>
        <v>#N/A</v>
      </c>
      <c r="AJ646" s="223" t="e">
        <f ca="1">INDEX(TWOPTPCT_COEFFS,1,1)+AE646*INDEX(TWOPTPCT_COEFFS,1,2)+L647*INDEX(TWOPTPCT_COEFFS,1,3)+J647*INDEX(TWOPTPCT_COEFFS,1,4)+O647*INDEX(TWOPTPCT_COEFFS,1,5)+AE650*AE651</f>
        <v>#N/A</v>
      </c>
      <c r="AK646" s="223" t="e">
        <f ca="1">INDEX(FTA_COEFFS,1,1)+R646*INDEX(FTA_COEFFS,1,2)+Q647*INDEX(FTA_COEFFS,1,3)+(T646+U646)*INDEX(FTA_COEFFS,1,4)+(T647+U647)*INDEX(FTA_COEFFS,1,5)+P647*INDEX(FTA_COEFFS,1,6)+AF650*AF651</f>
        <v>#N/A</v>
      </c>
      <c r="AL646" s="223" t="e">
        <f ca="1">INDEX(FTPCT_COEFFS,1,1)+S646*INDEX(FTPCT_COEFFS,1,2)+I646*INDEX(FTPCT_COEFFS,1,3)+J647*INDEX(FTPCT_COEFFS,1,4)+AG650*AG651</f>
        <v>#N/A</v>
      </c>
      <c r="AM646" s="338" t="e">
        <f t="shared" ref="AM646:AM647" ca="1" si="918">AG646*AH646/100+AI646*AJ646+AK646*AL646/100</f>
        <v>#N/A</v>
      </c>
      <c r="AN646" s="55"/>
      <c r="AO646" s="55"/>
      <c r="AP646" s="55"/>
      <c r="AQ646" s="55"/>
      <c r="AR646" s="53"/>
    </row>
    <row r="647" spans="1:44" customFormat="1" x14ac:dyDescent="0.3">
      <c r="A647" s="53"/>
      <c r="B647" s="53"/>
      <c r="C647" s="53"/>
      <c r="D647" s="53"/>
      <c r="E647" s="53" t="s">
        <v>175</v>
      </c>
      <c r="F647" s="54" t="e">
        <f>F640</f>
        <v>#N/A</v>
      </c>
      <c r="G647" s="56" t="e">
        <f t="shared" ca="1" si="911"/>
        <v>#N/A</v>
      </c>
      <c r="H647" s="52" t="e">
        <f>INDEX(STATSTABLE,MATCH(F647,bpiTeams,0),MATCH(INDEX(H:H,1,1),statTitles,0))</f>
        <v>#N/A</v>
      </c>
      <c r="I647" s="52" t="e">
        <f>INDEX(STATSTABLE,MATCH(F647,bpiTeams,0),MATCH(INDEX(I:I,1,1),statTitles,0))</f>
        <v>#N/A</v>
      </c>
      <c r="J647" s="52" t="e">
        <f>INDEX(STATSTABLE,MATCH(F647,bpiTeams,0),MATCH(INDEX(J:J,1,1),statTitles,0))</f>
        <v>#N/A</v>
      </c>
      <c r="K647" s="52" t="e">
        <f>INDEX(STATSTABLE,MATCH(F647,bpiTeams,0),MATCH(INDEX(K:K,1,1),statTitles,0))</f>
        <v>#N/A</v>
      </c>
      <c r="L647" s="52" t="e">
        <f>INDEX(STATSTABLE,MATCH(F647,bpiTeams,0),MATCH(INDEX(L:L,1,1),statTitles,0))</f>
        <v>#N/A</v>
      </c>
      <c r="M647" s="52" t="e">
        <f>INDEX(STATSTABLE,MATCH(F647,bpiTeams,0),MATCH(INDEX(M:M,1,1),statTitles,0))</f>
        <v>#N/A</v>
      </c>
      <c r="N647" s="52" t="e">
        <f>INDEX(STATSTABLE,MATCH(F647,bpiTeams,0),MATCH(INDEX(N:N,1,1),statTitles,0))</f>
        <v>#N/A</v>
      </c>
      <c r="O647" s="52" t="e">
        <f>INDEX(STATSTABLE,MATCH(F647,bpiTeams,0),MATCH(INDEX(O:O,1,1),statTitles,0))</f>
        <v>#N/A</v>
      </c>
      <c r="P647" s="52" t="e">
        <f>INDEX(STATSTABLE,MATCH(F647,bpiTeams,0),MATCH(INDEX(P:P,1,1),statTitles,0))</f>
        <v>#N/A</v>
      </c>
      <c r="Q647" s="52" t="e">
        <f>INDEX(STATSTABLE,MATCH(F647,bpiTeams,0),MATCH(INDEX(Q:Q,1,1),statTitles,0))</f>
        <v>#N/A</v>
      </c>
      <c r="R647" s="52" t="e">
        <f>INDEX(STATSTABLE,MATCH(F647,bpiTeams,0),MATCH(INDEX(R:R,1,1),statTitles,0))</f>
        <v>#N/A</v>
      </c>
      <c r="S647" s="52" t="e">
        <f>INDEX(STATSTABLE,MATCH(F647,bpiTeams,0),MATCH(INDEX(S:S,1,1),statTitles,0))</f>
        <v>#N/A</v>
      </c>
      <c r="T647" s="52" t="e">
        <f>INDEX(STATSTABLE,MATCH(F647,bpiTeams,0),MATCH(INDEX(T:T,1,1),statTitles,0))</f>
        <v>#N/A</v>
      </c>
      <c r="U647" s="52" t="e">
        <f>INDEX(STATSTABLE,MATCH(F647,bpiTeams,0),MATCH(INDEX(U:U,1,1),statTitles,0))</f>
        <v>#N/A</v>
      </c>
      <c r="V647" s="52" t="e">
        <f>INDEX(STATSTABLE,MATCH(F647,bpiTeams,0),MATCH(INDEX(V:V,1,1),statTitles,0))</f>
        <v>#N/A</v>
      </c>
      <c r="W647" s="52" t="e">
        <f>INDEX(STATSTABLE,MATCH(F647,bpiTeams,0),MATCH(INDEX(W:W,1,1),statTitles,0))</f>
        <v>#N/A</v>
      </c>
      <c r="X647" s="52" t="e">
        <f>INDEX(STATSTABLE,MATCH(F647,bpiTeams,0),MATCH(INDEX(X:X,1,1),statTitles,0))</f>
        <v>#N/A</v>
      </c>
      <c r="Y647" s="52" t="e">
        <f>INDEX(STATSTABLE,MATCH(F647,bpiTeams,0),MATCH(INDEX(Y:Y,1,1),statTitles,0))</f>
        <v>#N/A</v>
      </c>
      <c r="Z647" s="52" t="e">
        <f>INDEX(STATSTABLE,MATCH(F647,bpiTeams,0),MATCH(INDEX(Z:Z,1,1),statTitles,0))</f>
        <v>#N/A</v>
      </c>
      <c r="AA647" s="55" t="e">
        <f t="shared" si="912"/>
        <v>#N/A</v>
      </c>
      <c r="AB647" s="55" t="e">
        <f t="shared" si="913"/>
        <v>#N/A</v>
      </c>
      <c r="AC647" s="55" t="e">
        <f t="shared" ref="AC647" si="919">AC646</f>
        <v>#N/A</v>
      </c>
      <c r="AD647" s="55" t="e">
        <f t="shared" si="915"/>
        <v>#N/A</v>
      </c>
      <c r="AE647" s="336" t="e">
        <f t="shared" si="916"/>
        <v>#N/A</v>
      </c>
      <c r="AF647" s="223" t="e">
        <f ca="1">INDEX(FGA_COEFFS,1,1)+AC647*INDEX(FGA_COEFFS,1,2)+AB647*INDEX(FGA_COEFFS,1,3)+U647*INDEX(FGA_COEFFS,1,4)+T646*INDEX(FGA_COEFFS,1,5)+V647*INDEX(FGA_COEFFS,1,6)+W646*INDEX(FGA_COEFFS,1,7)+P646*INDEX(FGA_COEFFS,1,8)+AB650*AB652</f>
        <v>#N/A</v>
      </c>
      <c r="AG647" s="223" t="e">
        <f ca="1">INDEX(THREEPTA_COEFFS,1,1)+AF647*INDEX(THREEPTA_COEFFS,1,2)+M647*INDEX(THREEPTA_COEFFS,1,3)+AD647*INDEX(THREEPTA_COEFFS,1,4)+N647*INDEX(THREEPTA_COEFFS,1,5)+O646*INDEX(THREEPTA_COEFFS,1,6)+AC650*AC652</f>
        <v>#N/A</v>
      </c>
      <c r="AH647" s="223" t="e">
        <f ca="1">INDEX(THREEPTPCT_COEFFS,1,1)+N647*INDEX(THREEPTPCT_COEFFS,1,2)+O646*INDEX(THREEPTPCT_COEFFS,1,3)+AD650*AD652</f>
        <v>#N/A</v>
      </c>
      <c r="AI647" s="55" t="e">
        <f t="shared" ca="1" si="917"/>
        <v>#N/A</v>
      </c>
      <c r="AJ647" s="223" t="e">
        <f ca="1">INDEX(TWOPTPCT_COEFFS,1,1)+AE647*INDEX(TWOPTPCT_COEFFS,1,2)+L646*INDEX(TWOPTPCT_COEFFS,1,3)+J646*INDEX(TWOPTPCT_COEFFS,1,4)+O646*INDEX(TWOPTPCT_COEFFS,1,5)+AE650*AE652</f>
        <v>#N/A</v>
      </c>
      <c r="AK647" s="223" t="e">
        <f ca="1">INDEX(FTA_COEFFS,1,1)+R647*INDEX(FTA_COEFFS,1,2)+Q646*INDEX(FTA_COEFFS,1,3)+(T647+U647)*INDEX(FTA_COEFFS,1,4)+(T646+U646)*INDEX(FTA_COEFFS,1,5)+P646*INDEX(FTA_COEFFS,1,6)+AF650*AF652</f>
        <v>#N/A</v>
      </c>
      <c r="AL647" s="223" t="e">
        <f ca="1">INDEX(FTPCT_COEFFS,1,1)+S647*INDEX(FTPCT_COEFFS,1,2)+I647*INDEX(FTPCT_COEFFS,1,3)+J646*INDEX(FTPCT_COEFFS,1,4)+AG650*AG652</f>
        <v>#N/A</v>
      </c>
      <c r="AM647" s="338" t="e">
        <f t="shared" ca="1" si="918"/>
        <v>#N/A</v>
      </c>
      <c r="AN647" s="55"/>
      <c r="AO647" s="55"/>
      <c r="AP647" s="55"/>
      <c r="AQ647" s="55"/>
      <c r="AR647" s="53"/>
    </row>
    <row r="648" spans="1:44" customFormat="1" x14ac:dyDescent="0.3">
      <c r="A648" s="53"/>
      <c r="B648" s="53"/>
      <c r="C648" s="53"/>
      <c r="D648" s="53"/>
      <c r="E648" s="64" t="e">
        <f ca="1">IF(G647&gt;G646,F647,F646)</f>
        <v>#N/A</v>
      </c>
      <c r="F648" s="53"/>
      <c r="G648" s="56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5"/>
      <c r="AB648" s="55"/>
      <c r="AC648" s="55"/>
      <c r="AD648" s="55"/>
      <c r="AE648" s="55"/>
      <c r="AF648" s="337"/>
      <c r="AG648" s="337"/>
      <c r="AH648" s="337"/>
      <c r="AI648" s="337"/>
      <c r="AJ648" s="337"/>
      <c r="AK648" s="337"/>
      <c r="AL648" s="337"/>
      <c r="AM648" s="337"/>
      <c r="AN648" s="55"/>
      <c r="AO648" s="55"/>
      <c r="AP648" s="55"/>
      <c r="AQ648" s="55"/>
      <c r="AR648" s="53"/>
    </row>
    <row r="649" spans="1:44" customFormat="1" x14ac:dyDescent="0.3">
      <c r="A649" s="53"/>
      <c r="B649" s="53"/>
      <c r="C649" s="53"/>
      <c r="D649" s="53"/>
      <c r="E649" s="53"/>
      <c r="F649" s="53"/>
      <c r="G649" s="166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4" t="s">
        <v>1305</v>
      </c>
      <c r="AB649" s="54" t="s">
        <v>128</v>
      </c>
      <c r="AC649" s="54" t="s">
        <v>157</v>
      </c>
      <c r="AD649" s="54" t="s">
        <v>151</v>
      </c>
      <c r="AE649" s="54" t="s">
        <v>1327</v>
      </c>
      <c r="AF649" s="54" t="s">
        <v>129</v>
      </c>
      <c r="AG649" s="54" t="s">
        <v>116</v>
      </c>
      <c r="AH649" s="54"/>
      <c r="AI649" s="54"/>
      <c r="AJ649" s="54"/>
      <c r="AK649" s="54"/>
      <c r="AL649" s="54"/>
      <c r="AM649" s="54"/>
      <c r="AN649" s="53"/>
      <c r="AO649" s="53"/>
      <c r="AP649" s="53"/>
      <c r="AQ649" s="53"/>
      <c r="AR649" s="53"/>
    </row>
    <row r="650" spans="1:44" customFormat="1" x14ac:dyDescent="0.3">
      <c r="A650" s="53"/>
      <c r="B650" s="53"/>
      <c r="C650" s="53"/>
      <c r="D650" s="53" t="e">
        <f ca="1">IF(G646&gt;(G647+(W646-W647)/2),1,IF(G647&gt;(G646+(W647-W646)/2),0,"Close"))</f>
        <v>#N/A</v>
      </c>
      <c r="E650" s="53"/>
      <c r="F650" s="53"/>
      <c r="G650" s="166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4"/>
      <c r="AB650" s="54">
        <f>Formulas!A650</f>
        <v>0</v>
      </c>
      <c r="AC650" s="54">
        <f>Formulas!A657</f>
        <v>0</v>
      </c>
      <c r="AD650" s="54">
        <f>Formulas!A664</f>
        <v>0</v>
      </c>
      <c r="AE650" s="54">
        <f>Formulas!A671</f>
        <v>0</v>
      </c>
      <c r="AF650" s="54">
        <f>Formulas!A678</f>
        <v>0</v>
      </c>
      <c r="AG650" s="54">
        <f>Formulas!A685</f>
        <v>0</v>
      </c>
      <c r="AH650" s="54"/>
      <c r="AI650" s="336"/>
      <c r="AJ650" s="336"/>
      <c r="AK650" s="336"/>
      <c r="AL650" s="54"/>
      <c r="AM650" s="54"/>
      <c r="AN650" s="53"/>
      <c r="AO650" s="53"/>
      <c r="AP650" s="53"/>
      <c r="AQ650" s="53"/>
      <c r="AR650" s="53"/>
    </row>
    <row r="651" spans="1:44" customFormat="1" x14ac:dyDescent="0.3">
      <c r="A651" s="53"/>
      <c r="B651" s="53"/>
      <c r="C651" s="53"/>
      <c r="D651" s="53"/>
      <c r="E651" s="53"/>
      <c r="F651" s="53"/>
      <c r="G651" s="166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336"/>
      <c r="AB651" s="336">
        <f t="shared" ref="AB651:AB652" ca="1" si="920">1.5*RAND()^2*IF(RAND()&gt;0.5,1,-1)</f>
        <v>-0.1920045229171036</v>
      </c>
      <c r="AC651" s="336">
        <f t="shared" ca="1" si="910"/>
        <v>-1.1375871747036744E-2</v>
      </c>
      <c r="AD651" s="336">
        <f t="shared" ca="1" si="910"/>
        <v>0.45440535035811297</v>
      </c>
      <c r="AE651" s="336">
        <f t="shared" ca="1" si="910"/>
        <v>-0.67219185267117876</v>
      </c>
      <c r="AF651" s="336">
        <f t="shared" ca="1" si="910"/>
        <v>-0.21807855560748812</v>
      </c>
      <c r="AG651" s="336">
        <f t="shared" ca="1" si="910"/>
        <v>0.2045049134546123</v>
      </c>
      <c r="AH651" s="336"/>
      <c r="AI651" s="336"/>
      <c r="AJ651" s="336"/>
      <c r="AK651" s="336"/>
      <c r="AL651" s="54"/>
      <c r="AM651" s="54"/>
      <c r="AN651" s="53"/>
      <c r="AO651" s="55"/>
      <c r="AP651" s="55"/>
      <c r="AQ651" s="55"/>
      <c r="AR651" s="53"/>
    </row>
    <row r="652" spans="1:44" customFormat="1" x14ac:dyDescent="0.3">
      <c r="A652" s="53"/>
      <c r="B652" s="53"/>
      <c r="C652" s="53"/>
      <c r="D652" s="53"/>
      <c r="E652" s="53"/>
      <c r="F652" s="54"/>
      <c r="G652" s="165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3"/>
      <c r="AB652" s="336">
        <f t="shared" ca="1" si="920"/>
        <v>0.74211185210925512</v>
      </c>
      <c r="AC652" s="336">
        <f t="shared" ca="1" si="910"/>
        <v>0.58769256175075857</v>
      </c>
      <c r="AD652" s="336">
        <f t="shared" ca="1" si="910"/>
        <v>5.9154328583320384E-2</v>
      </c>
      <c r="AE652" s="336">
        <f t="shared" ca="1" si="910"/>
        <v>-0.75284712012574562</v>
      </c>
      <c r="AF652" s="336">
        <f t="shared" ca="1" si="910"/>
        <v>0.376625865711812</v>
      </c>
      <c r="AG652" s="336">
        <f t="shared" ca="1" si="910"/>
        <v>-1.1273023920097851</v>
      </c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3"/>
    </row>
    <row r="653" spans="1:44" customFormat="1" x14ac:dyDescent="0.3">
      <c r="A653" s="53"/>
      <c r="B653" s="53"/>
      <c r="C653" s="53"/>
      <c r="D653" s="53"/>
      <c r="E653" s="53" t="s">
        <v>172</v>
      </c>
      <c r="F653" s="53">
        <f>F646</f>
        <v>0</v>
      </c>
      <c r="G653" s="56" t="e">
        <f t="shared" ref="G653:G654" ca="1" si="921">AM653</f>
        <v>#N/A</v>
      </c>
      <c r="H653" s="52" t="e">
        <f>INDEX(STATSTABLE,MATCH(F653,bpiTeams,0),MATCH(INDEX(H:H,1,1),statTitles,0))</f>
        <v>#N/A</v>
      </c>
      <c r="I653" s="52" t="e">
        <f>INDEX(STATSTABLE,MATCH(F653,bpiTeams,0),MATCH(INDEX(I:I,1,1),statTitles,0))</f>
        <v>#N/A</v>
      </c>
      <c r="J653" s="52" t="e">
        <f>INDEX(STATSTABLE,MATCH(F653,bpiTeams,0),MATCH(INDEX(J:J,1,1),statTitles,0))</f>
        <v>#N/A</v>
      </c>
      <c r="K653" s="52" t="e">
        <f>INDEX(STATSTABLE,MATCH(F653,bpiTeams,0),MATCH(INDEX(K:K,1,1),statTitles,0))</f>
        <v>#N/A</v>
      </c>
      <c r="L653" s="52" t="e">
        <f>INDEX(STATSTABLE,MATCH(F653,bpiTeams,0),MATCH(INDEX(L:L,1,1),statTitles,0))</f>
        <v>#N/A</v>
      </c>
      <c r="M653" s="52" t="e">
        <f>INDEX(STATSTABLE,MATCH(F653,bpiTeams,0),MATCH(INDEX(M:M,1,1),statTitles,0))</f>
        <v>#N/A</v>
      </c>
      <c r="N653" s="52" t="e">
        <f>INDEX(STATSTABLE,MATCH(F653,bpiTeams,0),MATCH(INDEX(N:N,1,1),statTitles,0))</f>
        <v>#N/A</v>
      </c>
      <c r="O653" s="52" t="e">
        <f>INDEX(STATSTABLE,MATCH(F653,bpiTeams,0),MATCH(INDEX(O:O,1,1),statTitles,0))</f>
        <v>#N/A</v>
      </c>
      <c r="P653" s="52" t="e">
        <f>INDEX(STATSTABLE,MATCH(F653,bpiTeams,0),MATCH(INDEX(P:P,1,1),statTitles,0))</f>
        <v>#N/A</v>
      </c>
      <c r="Q653" s="52" t="e">
        <f>INDEX(STATSTABLE,MATCH(F653,bpiTeams,0),MATCH(INDEX(Q:Q,1,1),statTitles,0))</f>
        <v>#N/A</v>
      </c>
      <c r="R653" s="52" t="e">
        <f>INDEX(STATSTABLE,MATCH(F653,bpiTeams,0),MATCH(INDEX(R:R,1,1),statTitles,0))</f>
        <v>#N/A</v>
      </c>
      <c r="S653" s="52" t="e">
        <f>INDEX(STATSTABLE,MATCH(F653,bpiTeams,0),MATCH(INDEX(S:S,1,1),statTitles,0))</f>
        <v>#N/A</v>
      </c>
      <c r="T653" s="52" t="e">
        <f>INDEX(STATSTABLE,MATCH(F653,bpiTeams,0),MATCH(INDEX(T:T,1,1),statTitles,0))</f>
        <v>#N/A</v>
      </c>
      <c r="U653" s="52" t="e">
        <f>INDEX(STATSTABLE,MATCH(F653,bpiTeams,0),MATCH(INDEX(U:U,1,1),statTitles,0))</f>
        <v>#N/A</v>
      </c>
      <c r="V653" s="52" t="e">
        <f>INDEX(STATSTABLE,MATCH(F653,bpiTeams,0),MATCH(INDEX(V:V,1,1),statTitles,0))</f>
        <v>#N/A</v>
      </c>
      <c r="W653" s="52" t="e">
        <f>INDEX(STATSTABLE,MATCH(F653,bpiTeams,0),MATCH(INDEX(W:W,1,1),statTitles,0))</f>
        <v>#N/A</v>
      </c>
      <c r="X653" s="52" t="e">
        <f>INDEX(STATSTABLE,MATCH(F653,bpiTeams,0),MATCH(INDEX(X:X,1,1),statTitles,0))</f>
        <v>#N/A</v>
      </c>
      <c r="Y653" s="52" t="e">
        <f>INDEX(STATSTABLE,MATCH(F653,bpiTeams,0),MATCH(INDEX(Y:Y,1,1),statTitles,0))</f>
        <v>#N/A</v>
      </c>
      <c r="Z653" s="52" t="e">
        <f>INDEX(STATSTABLE,MATCH(F653,bpiTeams,0),MATCH(INDEX(Z:Z,1,1),statTitles,0))</f>
        <v>#N/A</v>
      </c>
      <c r="AA653" s="55" t="e">
        <f t="shared" ref="AA653:AA654" si="922">(K653-(R653*S653)/100-3*(M653*N653)/100)/2</f>
        <v>#N/A</v>
      </c>
      <c r="AB653" s="55" t="e">
        <f t="shared" ref="AB653:AB654" si="923">SUM(AA653,(M653*N653/100))/(I653/100)</f>
        <v>#N/A</v>
      </c>
      <c r="AC653" s="55" t="e">
        <f t="shared" ref="AC653" si="924">X653*0.5+X654*0.5</f>
        <v>#N/A</v>
      </c>
      <c r="AD653" s="55" t="e">
        <f t="shared" ref="AD653:AD654" si="925">M653/AB653</f>
        <v>#N/A</v>
      </c>
      <c r="AE653" s="336" t="e">
        <f t="shared" ref="AE653:AE654" si="926">AA653/(AB653-M653)</f>
        <v>#N/A</v>
      </c>
      <c r="AF653" s="223" t="e">
        <f ca="1">INDEX(FGA_COEFFS,1,1)+AC653*INDEX(FGA_COEFFS,1,2)+AB653*INDEX(FGA_COEFFS,1,3)+U653*INDEX(FGA_COEFFS,1,4)+T654*INDEX(FGA_COEFFS,1,5)+V653*INDEX(FGA_COEFFS,1,6)+W654*INDEX(FGA_COEFFS,1,7)+P654*INDEX(FGA_COEFFS,1,8)+AB657*AB658</f>
        <v>#N/A</v>
      </c>
      <c r="AG653" s="223" t="e">
        <f ca="1">INDEX(THREEPTA_COEFFS,1,1)+AF653*INDEX(THREEPTA_COEFFS,1,2)+M653*INDEX(THREEPTA_COEFFS,1,3)+AD653*INDEX(THREEPTA_COEFFS,1,4)+N653*INDEX(THREEPTA_COEFFS,1,5)+O654*INDEX(THREEPTA_COEFFS,1,6)+AC657*AC658</f>
        <v>#N/A</v>
      </c>
      <c r="AH653" s="223" t="e">
        <f ca="1">INDEX(THREEPTPCT_COEFFS,1,1)+N653*INDEX(THREEPTPCT_COEFFS,1,2)+O654*INDEX(THREEPTPCT_COEFFS,1,3)+AD657*AD658</f>
        <v>#N/A</v>
      </c>
      <c r="AI653" s="55" t="e">
        <f t="shared" ref="AI653:AI654" ca="1" si="927">AF653-AG653</f>
        <v>#N/A</v>
      </c>
      <c r="AJ653" s="223" t="e">
        <f ca="1">INDEX(TWOPTPCT_COEFFS,1,1)+AE653*INDEX(TWOPTPCT_COEFFS,1,2)+L654*INDEX(TWOPTPCT_COEFFS,1,3)+J654*INDEX(TWOPTPCT_COEFFS,1,4)+O654*INDEX(TWOPTPCT_COEFFS,1,5)+AE657*AE658</f>
        <v>#N/A</v>
      </c>
      <c r="AK653" s="223" t="e">
        <f ca="1">INDEX(FTA_COEFFS,1,1)+R653*INDEX(FTA_COEFFS,1,2)+Q654*INDEX(FTA_COEFFS,1,3)+(T653+U653)*INDEX(FTA_COEFFS,1,4)+(T654+U654)*INDEX(FTA_COEFFS,1,5)+P654*INDEX(FTA_COEFFS,1,6)+AF657*AF658</f>
        <v>#N/A</v>
      </c>
      <c r="AL653" s="223" t="e">
        <f ca="1">INDEX(FTPCT_COEFFS,1,1)+S653*INDEX(FTPCT_COEFFS,1,2)+I653*INDEX(FTPCT_COEFFS,1,3)+J654*INDEX(FTPCT_COEFFS,1,4)+AG657*AG658</f>
        <v>#N/A</v>
      </c>
      <c r="AM653" s="338" t="e">
        <f t="shared" ref="AM653:AM654" ca="1" si="928">AG653*AH653/100+AI653*AJ653+AK653*AL653/100</f>
        <v>#N/A</v>
      </c>
      <c r="AN653" s="55"/>
      <c r="AO653" s="55"/>
      <c r="AP653" s="55"/>
      <c r="AQ653" s="55"/>
      <c r="AR653" s="53"/>
    </row>
    <row r="654" spans="1:44" customFormat="1" x14ac:dyDescent="0.3">
      <c r="A654" s="53"/>
      <c r="B654" s="53"/>
      <c r="C654" s="53"/>
      <c r="D654" s="53"/>
      <c r="E654" s="53" t="s">
        <v>175</v>
      </c>
      <c r="F654" s="54" t="e">
        <f>F647</f>
        <v>#N/A</v>
      </c>
      <c r="G654" s="56" t="e">
        <f t="shared" ca="1" si="921"/>
        <v>#N/A</v>
      </c>
      <c r="H654" s="52" t="e">
        <f>INDEX(STATSTABLE,MATCH(F654,bpiTeams,0),MATCH(INDEX(H:H,1,1),statTitles,0))</f>
        <v>#N/A</v>
      </c>
      <c r="I654" s="52" t="e">
        <f>INDEX(STATSTABLE,MATCH(F654,bpiTeams,0),MATCH(INDEX(I:I,1,1),statTitles,0))</f>
        <v>#N/A</v>
      </c>
      <c r="J654" s="52" t="e">
        <f>INDEX(STATSTABLE,MATCH(F654,bpiTeams,0),MATCH(INDEX(J:J,1,1),statTitles,0))</f>
        <v>#N/A</v>
      </c>
      <c r="K654" s="52" t="e">
        <f>INDEX(STATSTABLE,MATCH(F654,bpiTeams,0),MATCH(INDEX(K:K,1,1),statTitles,0))</f>
        <v>#N/A</v>
      </c>
      <c r="L654" s="52" t="e">
        <f>INDEX(STATSTABLE,MATCH(F654,bpiTeams,0),MATCH(INDEX(L:L,1,1),statTitles,0))</f>
        <v>#N/A</v>
      </c>
      <c r="M654" s="52" t="e">
        <f>INDEX(STATSTABLE,MATCH(F654,bpiTeams,0),MATCH(INDEX(M:M,1,1),statTitles,0))</f>
        <v>#N/A</v>
      </c>
      <c r="N654" s="52" t="e">
        <f>INDEX(STATSTABLE,MATCH(F654,bpiTeams,0),MATCH(INDEX(N:N,1,1),statTitles,0))</f>
        <v>#N/A</v>
      </c>
      <c r="O654" s="52" t="e">
        <f>INDEX(STATSTABLE,MATCH(F654,bpiTeams,0),MATCH(INDEX(O:O,1,1),statTitles,0))</f>
        <v>#N/A</v>
      </c>
      <c r="P654" s="52" t="e">
        <f>INDEX(STATSTABLE,MATCH(F654,bpiTeams,0),MATCH(INDEX(P:P,1,1),statTitles,0))</f>
        <v>#N/A</v>
      </c>
      <c r="Q654" s="52" t="e">
        <f>INDEX(STATSTABLE,MATCH(F654,bpiTeams,0),MATCH(INDEX(Q:Q,1,1),statTitles,0))</f>
        <v>#N/A</v>
      </c>
      <c r="R654" s="52" t="e">
        <f>INDEX(STATSTABLE,MATCH(F654,bpiTeams,0),MATCH(INDEX(R:R,1,1),statTitles,0))</f>
        <v>#N/A</v>
      </c>
      <c r="S654" s="52" t="e">
        <f>INDEX(STATSTABLE,MATCH(F654,bpiTeams,0),MATCH(INDEX(S:S,1,1),statTitles,0))</f>
        <v>#N/A</v>
      </c>
      <c r="T654" s="52" t="e">
        <f>INDEX(STATSTABLE,MATCH(F654,bpiTeams,0),MATCH(INDEX(T:T,1,1),statTitles,0))</f>
        <v>#N/A</v>
      </c>
      <c r="U654" s="52" t="e">
        <f>INDEX(STATSTABLE,MATCH(F654,bpiTeams,0),MATCH(INDEX(U:U,1,1),statTitles,0))</f>
        <v>#N/A</v>
      </c>
      <c r="V654" s="52" t="e">
        <f>INDEX(STATSTABLE,MATCH(F654,bpiTeams,0),MATCH(INDEX(V:V,1,1),statTitles,0))</f>
        <v>#N/A</v>
      </c>
      <c r="W654" s="52" t="e">
        <f>INDEX(STATSTABLE,MATCH(F654,bpiTeams,0),MATCH(INDEX(W:W,1,1),statTitles,0))</f>
        <v>#N/A</v>
      </c>
      <c r="X654" s="52" t="e">
        <f>INDEX(STATSTABLE,MATCH(F654,bpiTeams,0),MATCH(INDEX(X:X,1,1),statTitles,0))</f>
        <v>#N/A</v>
      </c>
      <c r="Y654" s="52" t="e">
        <f>INDEX(STATSTABLE,MATCH(F654,bpiTeams,0),MATCH(INDEX(Y:Y,1,1),statTitles,0))</f>
        <v>#N/A</v>
      </c>
      <c r="Z654" s="52" t="e">
        <f>INDEX(STATSTABLE,MATCH(F654,bpiTeams,0),MATCH(INDEX(Z:Z,1,1),statTitles,0))</f>
        <v>#N/A</v>
      </c>
      <c r="AA654" s="55" t="e">
        <f t="shared" si="922"/>
        <v>#N/A</v>
      </c>
      <c r="AB654" s="55" t="e">
        <f t="shared" si="923"/>
        <v>#N/A</v>
      </c>
      <c r="AC654" s="55" t="e">
        <f t="shared" ref="AC654" si="929">AC653</f>
        <v>#N/A</v>
      </c>
      <c r="AD654" s="55" t="e">
        <f t="shared" si="925"/>
        <v>#N/A</v>
      </c>
      <c r="AE654" s="336" t="e">
        <f t="shared" si="926"/>
        <v>#N/A</v>
      </c>
      <c r="AF654" s="223" t="e">
        <f ca="1">INDEX(FGA_COEFFS,1,1)+AC654*INDEX(FGA_COEFFS,1,2)+AB654*INDEX(FGA_COEFFS,1,3)+U654*INDEX(FGA_COEFFS,1,4)+T653*INDEX(FGA_COEFFS,1,5)+V654*INDEX(FGA_COEFFS,1,6)+W653*INDEX(FGA_COEFFS,1,7)+P653*INDEX(FGA_COEFFS,1,8)+AB657*AB659</f>
        <v>#N/A</v>
      </c>
      <c r="AG654" s="223" t="e">
        <f ca="1">INDEX(THREEPTA_COEFFS,1,1)+AF654*INDEX(THREEPTA_COEFFS,1,2)+M654*INDEX(THREEPTA_COEFFS,1,3)+AD654*INDEX(THREEPTA_COEFFS,1,4)+N654*INDEX(THREEPTA_COEFFS,1,5)+O653*INDEX(THREEPTA_COEFFS,1,6)+AC657*AC659</f>
        <v>#N/A</v>
      </c>
      <c r="AH654" s="223" t="e">
        <f ca="1">INDEX(THREEPTPCT_COEFFS,1,1)+N654*INDEX(THREEPTPCT_COEFFS,1,2)+O653*INDEX(THREEPTPCT_COEFFS,1,3)+AD657*AD659</f>
        <v>#N/A</v>
      </c>
      <c r="AI654" s="55" t="e">
        <f t="shared" ca="1" si="927"/>
        <v>#N/A</v>
      </c>
      <c r="AJ654" s="223" t="e">
        <f ca="1">INDEX(TWOPTPCT_COEFFS,1,1)+AE654*INDEX(TWOPTPCT_COEFFS,1,2)+L653*INDEX(TWOPTPCT_COEFFS,1,3)+J653*INDEX(TWOPTPCT_COEFFS,1,4)+O653*INDEX(TWOPTPCT_COEFFS,1,5)+AE657*AE659</f>
        <v>#N/A</v>
      </c>
      <c r="AK654" s="223" t="e">
        <f ca="1">INDEX(FTA_COEFFS,1,1)+R654*INDEX(FTA_COEFFS,1,2)+Q653*INDEX(FTA_COEFFS,1,3)+(T654+U654)*INDEX(FTA_COEFFS,1,4)+(T653+U653)*INDEX(FTA_COEFFS,1,5)+P653*INDEX(FTA_COEFFS,1,6)+AF657*AF659</f>
        <v>#N/A</v>
      </c>
      <c r="AL654" s="223" t="e">
        <f ca="1">INDEX(FTPCT_COEFFS,1,1)+S654*INDEX(FTPCT_COEFFS,1,2)+I654*INDEX(FTPCT_COEFFS,1,3)+J653*INDEX(FTPCT_COEFFS,1,4)+AG657*AG659</f>
        <v>#N/A</v>
      </c>
      <c r="AM654" s="338" t="e">
        <f t="shared" ca="1" si="928"/>
        <v>#N/A</v>
      </c>
      <c r="AN654" s="55"/>
      <c r="AO654" s="55"/>
      <c r="AP654" s="55"/>
      <c r="AQ654" s="55"/>
      <c r="AR654" s="53"/>
    </row>
    <row r="655" spans="1:44" customFormat="1" x14ac:dyDescent="0.3">
      <c r="A655" s="53"/>
      <c r="B655" s="53"/>
      <c r="C655" s="53"/>
      <c r="D655" s="53"/>
      <c r="E655" s="64" t="e">
        <f ca="1">IF(G654&gt;G653,F654,F653)</f>
        <v>#N/A</v>
      </c>
      <c r="F655" s="53"/>
      <c r="G655" s="56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5"/>
      <c r="AB655" s="55"/>
      <c r="AC655" s="55"/>
      <c r="AD655" s="55"/>
      <c r="AE655" s="55"/>
      <c r="AF655" s="337"/>
      <c r="AG655" s="337"/>
      <c r="AH655" s="337"/>
      <c r="AI655" s="337"/>
      <c r="AJ655" s="337"/>
      <c r="AK655" s="337"/>
      <c r="AL655" s="337"/>
      <c r="AM655" s="337"/>
      <c r="AN655" s="55"/>
      <c r="AO655" s="55"/>
      <c r="AP655" s="55"/>
      <c r="AQ655" s="55"/>
      <c r="AR655" s="53"/>
    </row>
    <row r="656" spans="1:44" customFormat="1" x14ac:dyDescent="0.3">
      <c r="A656" s="53"/>
      <c r="B656" s="53"/>
      <c r="C656" s="53"/>
      <c r="D656" s="53"/>
      <c r="E656" s="53"/>
      <c r="F656" s="53"/>
      <c r="G656" s="166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4" t="s">
        <v>1305</v>
      </c>
      <c r="AB656" s="54" t="s">
        <v>128</v>
      </c>
      <c r="AC656" s="54" t="s">
        <v>157</v>
      </c>
      <c r="AD656" s="54" t="s">
        <v>151</v>
      </c>
      <c r="AE656" s="54" t="s">
        <v>1327</v>
      </c>
      <c r="AF656" s="54" t="s">
        <v>129</v>
      </c>
      <c r="AG656" s="54" t="s">
        <v>116</v>
      </c>
      <c r="AH656" s="54"/>
      <c r="AI656" s="54"/>
      <c r="AJ656" s="54"/>
      <c r="AK656" s="54"/>
      <c r="AL656" s="54"/>
      <c r="AM656" s="54"/>
      <c r="AN656" s="53"/>
      <c r="AO656" s="53"/>
      <c r="AP656" s="53"/>
      <c r="AQ656" s="53"/>
      <c r="AR656" s="53"/>
    </row>
    <row r="657" spans="1:44" customFormat="1" x14ac:dyDescent="0.3">
      <c r="A657" s="53"/>
      <c r="B657" s="53"/>
      <c r="C657" s="53"/>
      <c r="D657" s="53" t="e">
        <f ca="1">IF(G653&gt;(G654+(W653-W654)/2),1,IF(G654&gt;(G653+(W654-W653)/2),0,"Close"))</f>
        <v>#N/A</v>
      </c>
      <c r="E657" s="53"/>
      <c r="F657" s="53"/>
      <c r="G657" s="166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4"/>
      <c r="AB657" s="54">
        <f>Formulas!A657</f>
        <v>0</v>
      </c>
      <c r="AC657" s="54">
        <f>Formulas!A664</f>
        <v>0</v>
      </c>
      <c r="AD657" s="54">
        <f>Formulas!A671</f>
        <v>0</v>
      </c>
      <c r="AE657" s="54">
        <f>Formulas!A678</f>
        <v>0</v>
      </c>
      <c r="AF657" s="54">
        <f>Formulas!A685</f>
        <v>0</v>
      </c>
      <c r="AG657" s="54">
        <f>Formulas!A692</f>
        <v>0</v>
      </c>
      <c r="AH657" s="54"/>
      <c r="AI657" s="336"/>
      <c r="AJ657" s="336"/>
      <c r="AK657" s="336"/>
      <c r="AL657" s="54"/>
      <c r="AM657" s="54"/>
      <c r="AN657" s="53"/>
      <c r="AO657" s="53"/>
      <c r="AP657" s="53"/>
      <c r="AQ657" s="53"/>
      <c r="AR657" s="53"/>
    </row>
    <row r="658" spans="1:44" customFormat="1" x14ac:dyDescent="0.3">
      <c r="A658" s="53"/>
      <c r="B658" s="53"/>
      <c r="C658" s="53"/>
      <c r="D658" s="53"/>
      <c r="E658" s="53"/>
      <c r="F658" s="53"/>
      <c r="G658" s="166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336"/>
      <c r="AB658" s="336">
        <f t="shared" ref="AB658:AB659" ca="1" si="930">1.5*RAND()^2*IF(RAND()&gt;0.5,1,-1)</f>
        <v>0.52573378469841603</v>
      </c>
      <c r="AC658" s="336">
        <f t="shared" ca="1" si="910"/>
        <v>-0.33617009849586177</v>
      </c>
      <c r="AD658" s="336">
        <f t="shared" ca="1" si="910"/>
        <v>-2.187934072088088E-3</v>
      </c>
      <c r="AE658" s="336">
        <f t="shared" ca="1" si="910"/>
        <v>1.1321823087835381</v>
      </c>
      <c r="AF658" s="336">
        <f t="shared" ca="1" si="910"/>
        <v>6.7542295292610105E-2</v>
      </c>
      <c r="AG658" s="336">
        <f t="shared" ca="1" si="910"/>
        <v>0.19550195836835349</v>
      </c>
      <c r="AH658" s="336"/>
      <c r="AI658" s="336"/>
      <c r="AJ658" s="336"/>
      <c r="AK658" s="336"/>
      <c r="AL658" s="54"/>
      <c r="AM658" s="54"/>
      <c r="AN658" s="53"/>
      <c r="AO658" s="55"/>
      <c r="AP658" s="55"/>
      <c r="AQ658" s="55"/>
      <c r="AR658" s="53"/>
    </row>
    <row r="659" spans="1:44" customFormat="1" x14ac:dyDescent="0.3">
      <c r="A659" s="53"/>
      <c r="B659" s="53"/>
      <c r="C659" s="53"/>
      <c r="D659" s="53"/>
      <c r="E659" s="53"/>
      <c r="F659" s="54"/>
      <c r="G659" s="165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3"/>
      <c r="AB659" s="336">
        <f t="shared" ca="1" si="930"/>
        <v>0.15434820359524251</v>
      </c>
      <c r="AC659" s="336">
        <f t="shared" ca="1" si="910"/>
        <v>-0.92712599351668445</v>
      </c>
      <c r="AD659" s="336">
        <f t="shared" ca="1" si="910"/>
        <v>-0.4444306149298981</v>
      </c>
      <c r="AE659" s="336">
        <f t="shared" ca="1" si="910"/>
        <v>4.9001798774876253E-2</v>
      </c>
      <c r="AF659" s="336">
        <f t="shared" ca="1" si="910"/>
        <v>-0.62899991843481162</v>
      </c>
      <c r="AG659" s="336">
        <f t="shared" ca="1" si="910"/>
        <v>-0.46532795591758441</v>
      </c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3"/>
    </row>
    <row r="660" spans="1:44" customFormat="1" x14ac:dyDescent="0.3">
      <c r="A660" s="53"/>
      <c r="B660" s="53"/>
      <c r="C660" s="53"/>
      <c r="D660" s="53"/>
      <c r="E660" s="53" t="s">
        <v>172</v>
      </c>
      <c r="F660" s="53">
        <f>F653</f>
        <v>0</v>
      </c>
      <c r="G660" s="56" t="e">
        <f t="shared" ref="G660:G661" ca="1" si="931">AM660</f>
        <v>#N/A</v>
      </c>
      <c r="H660" s="52" t="e">
        <f>INDEX(STATSTABLE,MATCH(F660,bpiTeams,0),MATCH(INDEX(H:H,1,1),statTitles,0))</f>
        <v>#N/A</v>
      </c>
      <c r="I660" s="52" t="e">
        <f>INDEX(STATSTABLE,MATCH(F660,bpiTeams,0),MATCH(INDEX(I:I,1,1),statTitles,0))</f>
        <v>#N/A</v>
      </c>
      <c r="J660" s="52" t="e">
        <f>INDEX(STATSTABLE,MATCH(F660,bpiTeams,0),MATCH(INDEX(J:J,1,1),statTitles,0))</f>
        <v>#N/A</v>
      </c>
      <c r="K660" s="52" t="e">
        <f>INDEX(STATSTABLE,MATCH(F660,bpiTeams,0),MATCH(INDEX(K:K,1,1),statTitles,0))</f>
        <v>#N/A</v>
      </c>
      <c r="L660" s="52" t="e">
        <f>INDEX(STATSTABLE,MATCH(F660,bpiTeams,0),MATCH(INDEX(L:L,1,1),statTitles,0))</f>
        <v>#N/A</v>
      </c>
      <c r="M660" s="52" t="e">
        <f>INDEX(STATSTABLE,MATCH(F660,bpiTeams,0),MATCH(INDEX(M:M,1,1),statTitles,0))</f>
        <v>#N/A</v>
      </c>
      <c r="N660" s="52" t="e">
        <f>INDEX(STATSTABLE,MATCH(F660,bpiTeams,0),MATCH(INDEX(N:N,1,1),statTitles,0))</f>
        <v>#N/A</v>
      </c>
      <c r="O660" s="52" t="e">
        <f>INDEX(STATSTABLE,MATCH(F660,bpiTeams,0),MATCH(INDEX(O:O,1,1),statTitles,0))</f>
        <v>#N/A</v>
      </c>
      <c r="P660" s="52" t="e">
        <f>INDEX(STATSTABLE,MATCH(F660,bpiTeams,0),MATCH(INDEX(P:P,1,1),statTitles,0))</f>
        <v>#N/A</v>
      </c>
      <c r="Q660" s="52" t="e">
        <f>INDEX(STATSTABLE,MATCH(F660,bpiTeams,0),MATCH(INDEX(Q:Q,1,1),statTitles,0))</f>
        <v>#N/A</v>
      </c>
      <c r="R660" s="52" t="e">
        <f>INDEX(STATSTABLE,MATCH(F660,bpiTeams,0),MATCH(INDEX(R:R,1,1),statTitles,0))</f>
        <v>#N/A</v>
      </c>
      <c r="S660" s="52" t="e">
        <f>INDEX(STATSTABLE,MATCH(F660,bpiTeams,0),MATCH(INDEX(S:S,1,1),statTitles,0))</f>
        <v>#N/A</v>
      </c>
      <c r="T660" s="52" t="e">
        <f>INDEX(STATSTABLE,MATCH(F660,bpiTeams,0),MATCH(INDEX(T:T,1,1),statTitles,0))</f>
        <v>#N/A</v>
      </c>
      <c r="U660" s="52" t="e">
        <f>INDEX(STATSTABLE,MATCH(F660,bpiTeams,0),MATCH(INDEX(U:U,1,1),statTitles,0))</f>
        <v>#N/A</v>
      </c>
      <c r="V660" s="52" t="e">
        <f>INDEX(STATSTABLE,MATCH(F660,bpiTeams,0),MATCH(INDEX(V:V,1,1),statTitles,0))</f>
        <v>#N/A</v>
      </c>
      <c r="W660" s="52" t="e">
        <f>INDEX(STATSTABLE,MATCH(F660,bpiTeams,0),MATCH(INDEX(W:W,1,1),statTitles,0))</f>
        <v>#N/A</v>
      </c>
      <c r="X660" s="52" t="e">
        <f>INDEX(STATSTABLE,MATCH(F660,bpiTeams,0),MATCH(INDEX(X:X,1,1),statTitles,0))</f>
        <v>#N/A</v>
      </c>
      <c r="Y660" s="52" t="e">
        <f>INDEX(STATSTABLE,MATCH(F660,bpiTeams,0),MATCH(INDEX(Y:Y,1,1),statTitles,0))</f>
        <v>#N/A</v>
      </c>
      <c r="Z660" s="52" t="e">
        <f>INDEX(STATSTABLE,MATCH(F660,bpiTeams,0),MATCH(INDEX(Z:Z,1,1),statTitles,0))</f>
        <v>#N/A</v>
      </c>
      <c r="AA660" s="55" t="e">
        <f t="shared" ref="AA660:AA661" si="932">(K660-(R660*S660)/100-3*(M660*N660)/100)/2</f>
        <v>#N/A</v>
      </c>
      <c r="AB660" s="55" t="e">
        <f t="shared" ref="AB660:AB661" si="933">SUM(AA660,(M660*N660/100))/(I660/100)</f>
        <v>#N/A</v>
      </c>
      <c r="AC660" s="55" t="e">
        <f t="shared" ref="AC660" si="934">X660*0.5+X661*0.5</f>
        <v>#N/A</v>
      </c>
      <c r="AD660" s="55" t="e">
        <f t="shared" ref="AD660:AD661" si="935">M660/AB660</f>
        <v>#N/A</v>
      </c>
      <c r="AE660" s="336" t="e">
        <f t="shared" ref="AE660:AE661" si="936">AA660/(AB660-M660)</f>
        <v>#N/A</v>
      </c>
      <c r="AF660" s="223" t="e">
        <f ca="1">INDEX(FGA_COEFFS,1,1)+AC660*INDEX(FGA_COEFFS,1,2)+AB660*INDEX(FGA_COEFFS,1,3)+U660*INDEX(FGA_COEFFS,1,4)+T661*INDEX(FGA_COEFFS,1,5)+V660*INDEX(FGA_COEFFS,1,6)+W661*INDEX(FGA_COEFFS,1,7)+P661*INDEX(FGA_COEFFS,1,8)+AB664*AB665</f>
        <v>#N/A</v>
      </c>
      <c r="AG660" s="223" t="e">
        <f ca="1">INDEX(THREEPTA_COEFFS,1,1)+AF660*INDEX(THREEPTA_COEFFS,1,2)+M660*INDEX(THREEPTA_COEFFS,1,3)+AD660*INDEX(THREEPTA_COEFFS,1,4)+N660*INDEX(THREEPTA_COEFFS,1,5)+O661*INDEX(THREEPTA_COEFFS,1,6)+AC664*AC665</f>
        <v>#N/A</v>
      </c>
      <c r="AH660" s="223" t="e">
        <f ca="1">INDEX(THREEPTPCT_COEFFS,1,1)+N660*INDEX(THREEPTPCT_COEFFS,1,2)+O661*INDEX(THREEPTPCT_COEFFS,1,3)+AD664*AD665</f>
        <v>#N/A</v>
      </c>
      <c r="AI660" s="55" t="e">
        <f t="shared" ref="AI660:AI661" ca="1" si="937">AF660-AG660</f>
        <v>#N/A</v>
      </c>
      <c r="AJ660" s="223" t="e">
        <f ca="1">INDEX(TWOPTPCT_COEFFS,1,1)+AE660*INDEX(TWOPTPCT_COEFFS,1,2)+L661*INDEX(TWOPTPCT_COEFFS,1,3)+J661*INDEX(TWOPTPCT_COEFFS,1,4)+O661*INDEX(TWOPTPCT_COEFFS,1,5)+AE664*AE665</f>
        <v>#N/A</v>
      </c>
      <c r="AK660" s="223" t="e">
        <f ca="1">INDEX(FTA_COEFFS,1,1)+R660*INDEX(FTA_COEFFS,1,2)+Q661*INDEX(FTA_COEFFS,1,3)+(T660+U660)*INDEX(FTA_COEFFS,1,4)+(T661+U661)*INDEX(FTA_COEFFS,1,5)+P661*INDEX(FTA_COEFFS,1,6)+AF664*AF665</f>
        <v>#N/A</v>
      </c>
      <c r="AL660" s="223" t="e">
        <f ca="1">INDEX(FTPCT_COEFFS,1,1)+S660*INDEX(FTPCT_COEFFS,1,2)+I660*INDEX(FTPCT_COEFFS,1,3)+J661*INDEX(FTPCT_COEFFS,1,4)+AG664*AG665</f>
        <v>#N/A</v>
      </c>
      <c r="AM660" s="338" t="e">
        <f t="shared" ref="AM660:AM661" ca="1" si="938">AG660*AH660/100+AI660*AJ660+AK660*AL660/100</f>
        <v>#N/A</v>
      </c>
      <c r="AN660" s="55"/>
      <c r="AO660" s="55"/>
      <c r="AP660" s="55"/>
      <c r="AQ660" s="55"/>
      <c r="AR660" s="53"/>
    </row>
    <row r="661" spans="1:44" customFormat="1" x14ac:dyDescent="0.3">
      <c r="A661" s="53"/>
      <c r="B661" s="53"/>
      <c r="C661" s="53"/>
      <c r="D661" s="53"/>
      <c r="E661" s="53" t="s">
        <v>175</v>
      </c>
      <c r="F661" s="54" t="e">
        <f>F654</f>
        <v>#N/A</v>
      </c>
      <c r="G661" s="56" t="e">
        <f t="shared" ca="1" si="931"/>
        <v>#N/A</v>
      </c>
      <c r="H661" s="52" t="e">
        <f>INDEX(STATSTABLE,MATCH(F661,bpiTeams,0),MATCH(INDEX(H:H,1,1),statTitles,0))</f>
        <v>#N/A</v>
      </c>
      <c r="I661" s="52" t="e">
        <f>INDEX(STATSTABLE,MATCH(F661,bpiTeams,0),MATCH(INDEX(I:I,1,1),statTitles,0))</f>
        <v>#N/A</v>
      </c>
      <c r="J661" s="52" t="e">
        <f>INDEX(STATSTABLE,MATCH(F661,bpiTeams,0),MATCH(INDEX(J:J,1,1),statTitles,0))</f>
        <v>#N/A</v>
      </c>
      <c r="K661" s="52" t="e">
        <f>INDEX(STATSTABLE,MATCH(F661,bpiTeams,0),MATCH(INDEX(K:K,1,1),statTitles,0))</f>
        <v>#N/A</v>
      </c>
      <c r="L661" s="52" t="e">
        <f>INDEX(STATSTABLE,MATCH(F661,bpiTeams,0),MATCH(INDEX(L:L,1,1),statTitles,0))</f>
        <v>#N/A</v>
      </c>
      <c r="M661" s="52" t="e">
        <f>INDEX(STATSTABLE,MATCH(F661,bpiTeams,0),MATCH(INDEX(M:M,1,1),statTitles,0))</f>
        <v>#N/A</v>
      </c>
      <c r="N661" s="52" t="e">
        <f>INDEX(STATSTABLE,MATCH(F661,bpiTeams,0),MATCH(INDEX(N:N,1,1),statTitles,0))</f>
        <v>#N/A</v>
      </c>
      <c r="O661" s="52" t="e">
        <f>INDEX(STATSTABLE,MATCH(F661,bpiTeams,0),MATCH(INDEX(O:O,1,1),statTitles,0))</f>
        <v>#N/A</v>
      </c>
      <c r="P661" s="52" t="e">
        <f>INDEX(STATSTABLE,MATCH(F661,bpiTeams,0),MATCH(INDEX(P:P,1,1),statTitles,0))</f>
        <v>#N/A</v>
      </c>
      <c r="Q661" s="52" t="e">
        <f>INDEX(STATSTABLE,MATCH(F661,bpiTeams,0),MATCH(INDEX(Q:Q,1,1),statTitles,0))</f>
        <v>#N/A</v>
      </c>
      <c r="R661" s="52" t="e">
        <f>INDEX(STATSTABLE,MATCH(F661,bpiTeams,0),MATCH(INDEX(R:R,1,1),statTitles,0))</f>
        <v>#N/A</v>
      </c>
      <c r="S661" s="52" t="e">
        <f>INDEX(STATSTABLE,MATCH(F661,bpiTeams,0),MATCH(INDEX(S:S,1,1),statTitles,0))</f>
        <v>#N/A</v>
      </c>
      <c r="T661" s="52" t="e">
        <f>INDEX(STATSTABLE,MATCH(F661,bpiTeams,0),MATCH(INDEX(T:T,1,1),statTitles,0))</f>
        <v>#N/A</v>
      </c>
      <c r="U661" s="52" t="e">
        <f>INDEX(STATSTABLE,MATCH(F661,bpiTeams,0),MATCH(INDEX(U:U,1,1),statTitles,0))</f>
        <v>#N/A</v>
      </c>
      <c r="V661" s="52" t="e">
        <f>INDEX(STATSTABLE,MATCH(F661,bpiTeams,0),MATCH(INDEX(V:V,1,1),statTitles,0))</f>
        <v>#N/A</v>
      </c>
      <c r="W661" s="52" t="e">
        <f>INDEX(STATSTABLE,MATCH(F661,bpiTeams,0),MATCH(INDEX(W:W,1,1),statTitles,0))</f>
        <v>#N/A</v>
      </c>
      <c r="X661" s="52" t="e">
        <f>INDEX(STATSTABLE,MATCH(F661,bpiTeams,0),MATCH(INDEX(X:X,1,1),statTitles,0))</f>
        <v>#N/A</v>
      </c>
      <c r="Y661" s="52" t="e">
        <f>INDEX(STATSTABLE,MATCH(F661,bpiTeams,0),MATCH(INDEX(Y:Y,1,1),statTitles,0))</f>
        <v>#N/A</v>
      </c>
      <c r="Z661" s="52" t="e">
        <f>INDEX(STATSTABLE,MATCH(F661,bpiTeams,0),MATCH(INDEX(Z:Z,1,1),statTitles,0))</f>
        <v>#N/A</v>
      </c>
      <c r="AA661" s="55" t="e">
        <f t="shared" si="932"/>
        <v>#N/A</v>
      </c>
      <c r="AB661" s="55" t="e">
        <f t="shared" si="933"/>
        <v>#N/A</v>
      </c>
      <c r="AC661" s="55" t="e">
        <f t="shared" ref="AC661" si="939">AC660</f>
        <v>#N/A</v>
      </c>
      <c r="AD661" s="55" t="e">
        <f t="shared" si="935"/>
        <v>#N/A</v>
      </c>
      <c r="AE661" s="336" t="e">
        <f t="shared" si="936"/>
        <v>#N/A</v>
      </c>
      <c r="AF661" s="223" t="e">
        <f ca="1">INDEX(FGA_COEFFS,1,1)+AC661*INDEX(FGA_COEFFS,1,2)+AB661*INDEX(FGA_COEFFS,1,3)+U661*INDEX(FGA_COEFFS,1,4)+T660*INDEX(FGA_COEFFS,1,5)+V661*INDEX(FGA_COEFFS,1,6)+W660*INDEX(FGA_COEFFS,1,7)+P660*INDEX(FGA_COEFFS,1,8)+AB664*AB666</f>
        <v>#N/A</v>
      </c>
      <c r="AG661" s="223" t="e">
        <f ca="1">INDEX(THREEPTA_COEFFS,1,1)+AF661*INDEX(THREEPTA_COEFFS,1,2)+M661*INDEX(THREEPTA_COEFFS,1,3)+AD661*INDEX(THREEPTA_COEFFS,1,4)+N661*INDEX(THREEPTA_COEFFS,1,5)+O660*INDEX(THREEPTA_COEFFS,1,6)+AC664*AC666</f>
        <v>#N/A</v>
      </c>
      <c r="AH661" s="223" t="e">
        <f ca="1">INDEX(THREEPTPCT_COEFFS,1,1)+N661*INDEX(THREEPTPCT_COEFFS,1,2)+O660*INDEX(THREEPTPCT_COEFFS,1,3)+AD664*AD666</f>
        <v>#N/A</v>
      </c>
      <c r="AI661" s="55" t="e">
        <f t="shared" ca="1" si="937"/>
        <v>#N/A</v>
      </c>
      <c r="AJ661" s="223" t="e">
        <f ca="1">INDEX(TWOPTPCT_COEFFS,1,1)+AE661*INDEX(TWOPTPCT_COEFFS,1,2)+L660*INDEX(TWOPTPCT_COEFFS,1,3)+J660*INDEX(TWOPTPCT_COEFFS,1,4)+O660*INDEX(TWOPTPCT_COEFFS,1,5)+AE664*AE666</f>
        <v>#N/A</v>
      </c>
      <c r="AK661" s="223" t="e">
        <f ca="1">INDEX(FTA_COEFFS,1,1)+R661*INDEX(FTA_COEFFS,1,2)+Q660*INDEX(FTA_COEFFS,1,3)+(T661+U661)*INDEX(FTA_COEFFS,1,4)+(T660+U660)*INDEX(FTA_COEFFS,1,5)+P660*INDEX(FTA_COEFFS,1,6)+AF664*AF666</f>
        <v>#N/A</v>
      </c>
      <c r="AL661" s="223" t="e">
        <f ca="1">INDEX(FTPCT_COEFFS,1,1)+S661*INDEX(FTPCT_COEFFS,1,2)+I661*INDEX(FTPCT_COEFFS,1,3)+J660*INDEX(FTPCT_COEFFS,1,4)+AG664*AG666</f>
        <v>#N/A</v>
      </c>
      <c r="AM661" s="338" t="e">
        <f t="shared" ca="1" si="938"/>
        <v>#N/A</v>
      </c>
      <c r="AN661" s="55"/>
      <c r="AO661" s="55"/>
      <c r="AP661" s="55"/>
      <c r="AQ661" s="55"/>
      <c r="AR661" s="53"/>
    </row>
    <row r="662" spans="1:44" customFormat="1" x14ac:dyDescent="0.3">
      <c r="A662" s="53"/>
      <c r="B662" s="53"/>
      <c r="C662" s="53"/>
      <c r="D662" s="53"/>
      <c r="E662" s="64" t="e">
        <f ca="1">IF(G661&gt;G660,F661,F660)</f>
        <v>#N/A</v>
      </c>
      <c r="F662" s="53"/>
      <c r="G662" s="56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5"/>
      <c r="AB662" s="55"/>
      <c r="AC662" s="55"/>
      <c r="AD662" s="55"/>
      <c r="AE662" s="55"/>
      <c r="AF662" s="337"/>
      <c r="AG662" s="337"/>
      <c r="AH662" s="337"/>
      <c r="AI662" s="337"/>
      <c r="AJ662" s="337"/>
      <c r="AK662" s="337"/>
      <c r="AL662" s="337"/>
      <c r="AM662" s="337"/>
      <c r="AN662" s="55"/>
      <c r="AO662" s="55"/>
      <c r="AP662" s="55"/>
      <c r="AQ662" s="55"/>
      <c r="AR662" s="53"/>
    </row>
    <row r="663" spans="1:44" customFormat="1" x14ac:dyDescent="0.3">
      <c r="A663" s="53"/>
      <c r="B663" s="53"/>
      <c r="C663" s="53"/>
      <c r="D663" s="53"/>
      <c r="E663" s="53"/>
      <c r="F663" s="53"/>
      <c r="G663" s="166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4" t="s">
        <v>1305</v>
      </c>
      <c r="AB663" s="54" t="s">
        <v>128</v>
      </c>
      <c r="AC663" s="54" t="s">
        <v>157</v>
      </c>
      <c r="AD663" s="54" t="s">
        <v>151</v>
      </c>
      <c r="AE663" s="54" t="s">
        <v>1327</v>
      </c>
      <c r="AF663" s="54" t="s">
        <v>129</v>
      </c>
      <c r="AG663" s="54" t="s">
        <v>116</v>
      </c>
      <c r="AH663" s="54"/>
      <c r="AI663" s="54"/>
      <c r="AJ663" s="54"/>
      <c r="AK663" s="54"/>
      <c r="AL663" s="54"/>
      <c r="AM663" s="54"/>
      <c r="AN663" s="53"/>
      <c r="AO663" s="53"/>
      <c r="AP663" s="53"/>
      <c r="AQ663" s="53"/>
      <c r="AR663" s="53"/>
    </row>
    <row r="664" spans="1:44" customFormat="1" x14ac:dyDescent="0.3">
      <c r="A664" s="53"/>
      <c r="B664" s="53"/>
      <c r="C664" s="53"/>
      <c r="D664" s="53" t="e">
        <f ca="1">IF(G660&gt;(G661+(W660-W661)/2),1,IF(G661&gt;(G660+(W661-W660)/2),0,"Close"))</f>
        <v>#N/A</v>
      </c>
      <c r="E664" s="53"/>
      <c r="F664" s="53"/>
      <c r="G664" s="166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4"/>
      <c r="AB664" s="54">
        <f>Formulas!A664</f>
        <v>0</v>
      </c>
      <c r="AC664" s="54">
        <f>Formulas!A671</f>
        <v>0</v>
      </c>
      <c r="AD664" s="54">
        <f>Formulas!A678</f>
        <v>0</v>
      </c>
      <c r="AE664" s="54">
        <f>Formulas!A685</f>
        <v>0</v>
      </c>
      <c r="AF664" s="54">
        <f>Formulas!A692</f>
        <v>0</v>
      </c>
      <c r="AG664" s="54">
        <f>Formulas!A699</f>
        <v>0</v>
      </c>
      <c r="AH664" s="54"/>
      <c r="AI664" s="336"/>
      <c r="AJ664" s="336"/>
      <c r="AK664" s="336"/>
      <c r="AL664" s="54"/>
      <c r="AM664" s="54"/>
      <c r="AN664" s="53"/>
      <c r="AO664" s="53"/>
      <c r="AP664" s="53"/>
      <c r="AQ664" s="53"/>
      <c r="AR664" s="53"/>
    </row>
    <row r="665" spans="1:44" customFormat="1" x14ac:dyDescent="0.3">
      <c r="A665" s="53"/>
      <c r="B665" s="53"/>
      <c r="C665" s="53"/>
      <c r="D665" s="53"/>
      <c r="E665" s="53"/>
      <c r="F665" s="53"/>
      <c r="G665" s="166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336"/>
      <c r="AB665" s="336">
        <f t="shared" ref="AB665:AB666" ca="1" si="940">1.5*RAND()^2*IF(RAND()&gt;0.5,1,-1)</f>
        <v>-0.44996324914233399</v>
      </c>
      <c r="AC665" s="336">
        <f t="shared" ca="1" si="910"/>
        <v>1.122076581198191</v>
      </c>
      <c r="AD665" s="336">
        <f t="shared" ca="1" si="910"/>
        <v>-0.2989100101086114</v>
      </c>
      <c r="AE665" s="336">
        <f t="shared" ca="1" si="910"/>
        <v>8.3890656273355194E-2</v>
      </c>
      <c r="AF665" s="336">
        <f t="shared" ca="1" si="910"/>
        <v>-1.6290793592213165E-2</v>
      </c>
      <c r="AG665" s="336">
        <f t="shared" ca="1" si="910"/>
        <v>-0.22217738819022392</v>
      </c>
      <c r="AH665" s="336"/>
      <c r="AI665" s="336"/>
      <c r="AJ665" s="336"/>
      <c r="AK665" s="336"/>
      <c r="AL665" s="54"/>
      <c r="AM665" s="54"/>
      <c r="AN665" s="53"/>
      <c r="AO665" s="55"/>
      <c r="AP665" s="55"/>
      <c r="AQ665" s="55"/>
      <c r="AR665" s="53"/>
    </row>
    <row r="666" spans="1:44" customFormat="1" x14ac:dyDescent="0.3">
      <c r="A666" s="53"/>
      <c r="B666" s="53"/>
      <c r="C666" s="53"/>
      <c r="D666" s="53"/>
      <c r="E666" s="53"/>
      <c r="F666" s="54"/>
      <c r="G666" s="165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3"/>
      <c r="AB666" s="336">
        <f t="shared" ca="1" si="940"/>
        <v>0.91740518732581577</v>
      </c>
      <c r="AC666" s="336">
        <f t="shared" ca="1" si="910"/>
        <v>-4.7211248667943337E-2</v>
      </c>
      <c r="AD666" s="336">
        <f t="shared" ca="1" si="910"/>
        <v>0.21237232622853661</v>
      </c>
      <c r="AE666" s="336">
        <f t="shared" ca="1" si="910"/>
        <v>1.4433749125721609</v>
      </c>
      <c r="AF666" s="336">
        <f t="shared" ca="1" si="910"/>
        <v>-0.89483453490300269</v>
      </c>
      <c r="AG666" s="336">
        <f t="shared" ca="1" si="910"/>
        <v>0.75394083738999351</v>
      </c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3"/>
    </row>
    <row r="667" spans="1:44" customFormat="1" x14ac:dyDescent="0.3">
      <c r="A667" s="53"/>
      <c r="B667" s="53"/>
      <c r="C667" s="53"/>
      <c r="D667" s="53"/>
      <c r="E667" s="53" t="s">
        <v>172</v>
      </c>
      <c r="F667" s="53">
        <f>F660</f>
        <v>0</v>
      </c>
      <c r="G667" s="56" t="e">
        <f t="shared" ref="G667:G668" ca="1" si="941">AM667</f>
        <v>#N/A</v>
      </c>
      <c r="H667" s="52" t="e">
        <f>INDEX(STATSTABLE,MATCH(F667,bpiTeams,0),MATCH(INDEX(H:H,1,1),statTitles,0))</f>
        <v>#N/A</v>
      </c>
      <c r="I667" s="52" t="e">
        <f>INDEX(STATSTABLE,MATCH(F667,bpiTeams,0),MATCH(INDEX(I:I,1,1),statTitles,0))</f>
        <v>#N/A</v>
      </c>
      <c r="J667" s="52" t="e">
        <f>INDEX(STATSTABLE,MATCH(F667,bpiTeams,0),MATCH(INDEX(J:J,1,1),statTitles,0))</f>
        <v>#N/A</v>
      </c>
      <c r="K667" s="52" t="e">
        <f>INDEX(STATSTABLE,MATCH(F667,bpiTeams,0),MATCH(INDEX(K:K,1,1),statTitles,0))</f>
        <v>#N/A</v>
      </c>
      <c r="L667" s="52" t="e">
        <f>INDEX(STATSTABLE,MATCH(F667,bpiTeams,0),MATCH(INDEX(L:L,1,1),statTitles,0))</f>
        <v>#N/A</v>
      </c>
      <c r="M667" s="52" t="e">
        <f>INDEX(STATSTABLE,MATCH(F667,bpiTeams,0),MATCH(INDEX(M:M,1,1),statTitles,0))</f>
        <v>#N/A</v>
      </c>
      <c r="N667" s="52" t="e">
        <f>INDEX(STATSTABLE,MATCH(F667,bpiTeams,0),MATCH(INDEX(N:N,1,1),statTitles,0))</f>
        <v>#N/A</v>
      </c>
      <c r="O667" s="52" t="e">
        <f>INDEX(STATSTABLE,MATCH(F667,bpiTeams,0),MATCH(INDEX(O:O,1,1),statTitles,0))</f>
        <v>#N/A</v>
      </c>
      <c r="P667" s="52" t="e">
        <f>INDEX(STATSTABLE,MATCH(F667,bpiTeams,0),MATCH(INDEX(P:P,1,1),statTitles,0))</f>
        <v>#N/A</v>
      </c>
      <c r="Q667" s="52" t="e">
        <f>INDEX(STATSTABLE,MATCH(F667,bpiTeams,0),MATCH(INDEX(Q:Q,1,1),statTitles,0))</f>
        <v>#N/A</v>
      </c>
      <c r="R667" s="52" t="e">
        <f>INDEX(STATSTABLE,MATCH(F667,bpiTeams,0),MATCH(INDEX(R:R,1,1),statTitles,0))</f>
        <v>#N/A</v>
      </c>
      <c r="S667" s="52" t="e">
        <f>INDEX(STATSTABLE,MATCH(F667,bpiTeams,0),MATCH(INDEX(S:S,1,1),statTitles,0))</f>
        <v>#N/A</v>
      </c>
      <c r="T667" s="52" t="e">
        <f>INDEX(STATSTABLE,MATCH(F667,bpiTeams,0),MATCH(INDEX(T:T,1,1),statTitles,0))</f>
        <v>#N/A</v>
      </c>
      <c r="U667" s="52" t="e">
        <f>INDEX(STATSTABLE,MATCH(F667,bpiTeams,0),MATCH(INDEX(U:U,1,1),statTitles,0))</f>
        <v>#N/A</v>
      </c>
      <c r="V667" s="52" t="e">
        <f>INDEX(STATSTABLE,MATCH(F667,bpiTeams,0),MATCH(INDEX(V:V,1,1),statTitles,0))</f>
        <v>#N/A</v>
      </c>
      <c r="W667" s="52" t="e">
        <f>INDEX(STATSTABLE,MATCH(F667,bpiTeams,0),MATCH(INDEX(W:W,1,1),statTitles,0))</f>
        <v>#N/A</v>
      </c>
      <c r="X667" s="52" t="e">
        <f>INDEX(STATSTABLE,MATCH(F667,bpiTeams,0),MATCH(INDEX(X:X,1,1),statTitles,0))</f>
        <v>#N/A</v>
      </c>
      <c r="Y667" s="52" t="e">
        <f>INDEX(STATSTABLE,MATCH(F667,bpiTeams,0),MATCH(INDEX(Y:Y,1,1),statTitles,0))</f>
        <v>#N/A</v>
      </c>
      <c r="Z667" s="52" t="e">
        <f>INDEX(STATSTABLE,MATCH(F667,bpiTeams,0),MATCH(INDEX(Z:Z,1,1),statTitles,0))</f>
        <v>#N/A</v>
      </c>
      <c r="AA667" s="55" t="e">
        <f t="shared" ref="AA667:AA668" si="942">(K667-(R667*S667)/100-3*(M667*N667)/100)/2</f>
        <v>#N/A</v>
      </c>
      <c r="AB667" s="55" t="e">
        <f t="shared" ref="AB667:AB668" si="943">SUM(AA667,(M667*N667/100))/(I667/100)</f>
        <v>#N/A</v>
      </c>
      <c r="AC667" s="55" t="e">
        <f t="shared" ref="AC667" si="944">X667*0.5+X668*0.5</f>
        <v>#N/A</v>
      </c>
      <c r="AD667" s="55" t="e">
        <f t="shared" ref="AD667:AD668" si="945">M667/AB667</f>
        <v>#N/A</v>
      </c>
      <c r="AE667" s="336" t="e">
        <f t="shared" ref="AE667:AE668" si="946">AA667/(AB667-M667)</f>
        <v>#N/A</v>
      </c>
      <c r="AF667" s="223" t="e">
        <f ca="1">INDEX(FGA_COEFFS,1,1)+AC667*INDEX(FGA_COEFFS,1,2)+AB667*INDEX(FGA_COEFFS,1,3)+U667*INDEX(FGA_COEFFS,1,4)+T668*INDEX(FGA_COEFFS,1,5)+V667*INDEX(FGA_COEFFS,1,6)+W668*INDEX(FGA_COEFFS,1,7)+P668*INDEX(FGA_COEFFS,1,8)+AB671*AB672</f>
        <v>#N/A</v>
      </c>
      <c r="AG667" s="223" t="e">
        <f ca="1">INDEX(THREEPTA_COEFFS,1,1)+AF667*INDEX(THREEPTA_COEFFS,1,2)+M667*INDEX(THREEPTA_COEFFS,1,3)+AD667*INDEX(THREEPTA_COEFFS,1,4)+N667*INDEX(THREEPTA_COEFFS,1,5)+O668*INDEX(THREEPTA_COEFFS,1,6)+AC671*AC672</f>
        <v>#N/A</v>
      </c>
      <c r="AH667" s="223" t="e">
        <f ca="1">INDEX(THREEPTPCT_COEFFS,1,1)+N667*INDEX(THREEPTPCT_COEFFS,1,2)+O668*INDEX(THREEPTPCT_COEFFS,1,3)+AD671*AD672</f>
        <v>#N/A</v>
      </c>
      <c r="AI667" s="55" t="e">
        <f t="shared" ref="AI667:AI668" ca="1" si="947">AF667-AG667</f>
        <v>#N/A</v>
      </c>
      <c r="AJ667" s="223" t="e">
        <f ca="1">INDEX(TWOPTPCT_COEFFS,1,1)+AE667*INDEX(TWOPTPCT_COEFFS,1,2)+L668*INDEX(TWOPTPCT_COEFFS,1,3)+J668*INDEX(TWOPTPCT_COEFFS,1,4)+O668*INDEX(TWOPTPCT_COEFFS,1,5)+AE671*AE672</f>
        <v>#N/A</v>
      </c>
      <c r="AK667" s="223" t="e">
        <f ca="1">INDEX(FTA_COEFFS,1,1)+R667*INDEX(FTA_COEFFS,1,2)+Q668*INDEX(FTA_COEFFS,1,3)+(T667+U667)*INDEX(FTA_COEFFS,1,4)+(T668+U668)*INDEX(FTA_COEFFS,1,5)+P668*INDEX(FTA_COEFFS,1,6)+AF671*AF672</f>
        <v>#N/A</v>
      </c>
      <c r="AL667" s="223" t="e">
        <f ca="1">INDEX(FTPCT_COEFFS,1,1)+S667*INDEX(FTPCT_COEFFS,1,2)+I667*INDEX(FTPCT_COEFFS,1,3)+J668*INDEX(FTPCT_COEFFS,1,4)+AG671*AG672</f>
        <v>#N/A</v>
      </c>
      <c r="AM667" s="338" t="e">
        <f t="shared" ref="AM667:AM668" ca="1" si="948">AG667*AH667/100+AI667*AJ667+AK667*AL667/100</f>
        <v>#N/A</v>
      </c>
      <c r="AN667" s="55"/>
      <c r="AO667" s="55"/>
      <c r="AP667" s="55"/>
      <c r="AQ667" s="55"/>
      <c r="AR667" s="53"/>
    </row>
    <row r="668" spans="1:44" customFormat="1" x14ac:dyDescent="0.3">
      <c r="A668" s="53"/>
      <c r="B668" s="53"/>
      <c r="C668" s="53"/>
      <c r="D668" s="53"/>
      <c r="E668" s="53" t="s">
        <v>175</v>
      </c>
      <c r="F668" s="54" t="e">
        <f>F661</f>
        <v>#N/A</v>
      </c>
      <c r="G668" s="56" t="e">
        <f t="shared" ca="1" si="941"/>
        <v>#N/A</v>
      </c>
      <c r="H668" s="52" t="e">
        <f>INDEX(STATSTABLE,MATCH(F668,bpiTeams,0),MATCH(INDEX(H:H,1,1),statTitles,0))</f>
        <v>#N/A</v>
      </c>
      <c r="I668" s="52" t="e">
        <f>INDEX(STATSTABLE,MATCH(F668,bpiTeams,0),MATCH(INDEX(I:I,1,1),statTitles,0))</f>
        <v>#N/A</v>
      </c>
      <c r="J668" s="52" t="e">
        <f>INDEX(STATSTABLE,MATCH(F668,bpiTeams,0),MATCH(INDEX(J:J,1,1),statTitles,0))</f>
        <v>#N/A</v>
      </c>
      <c r="K668" s="52" t="e">
        <f>INDEX(STATSTABLE,MATCH(F668,bpiTeams,0),MATCH(INDEX(K:K,1,1),statTitles,0))</f>
        <v>#N/A</v>
      </c>
      <c r="L668" s="52" t="e">
        <f>INDEX(STATSTABLE,MATCH(F668,bpiTeams,0),MATCH(INDEX(L:L,1,1),statTitles,0))</f>
        <v>#N/A</v>
      </c>
      <c r="M668" s="52" t="e">
        <f>INDEX(STATSTABLE,MATCH(F668,bpiTeams,0),MATCH(INDEX(M:M,1,1),statTitles,0))</f>
        <v>#N/A</v>
      </c>
      <c r="N668" s="52" t="e">
        <f>INDEX(STATSTABLE,MATCH(F668,bpiTeams,0),MATCH(INDEX(N:N,1,1),statTitles,0))</f>
        <v>#N/A</v>
      </c>
      <c r="O668" s="52" t="e">
        <f>INDEX(STATSTABLE,MATCH(F668,bpiTeams,0),MATCH(INDEX(O:O,1,1),statTitles,0))</f>
        <v>#N/A</v>
      </c>
      <c r="P668" s="52" t="e">
        <f>INDEX(STATSTABLE,MATCH(F668,bpiTeams,0),MATCH(INDEX(P:P,1,1),statTitles,0))</f>
        <v>#N/A</v>
      </c>
      <c r="Q668" s="52" t="e">
        <f>INDEX(STATSTABLE,MATCH(F668,bpiTeams,0),MATCH(INDEX(Q:Q,1,1),statTitles,0))</f>
        <v>#N/A</v>
      </c>
      <c r="R668" s="52" t="e">
        <f>INDEX(STATSTABLE,MATCH(F668,bpiTeams,0),MATCH(INDEX(R:R,1,1),statTitles,0))</f>
        <v>#N/A</v>
      </c>
      <c r="S668" s="52" t="e">
        <f>INDEX(STATSTABLE,MATCH(F668,bpiTeams,0),MATCH(INDEX(S:S,1,1),statTitles,0))</f>
        <v>#N/A</v>
      </c>
      <c r="T668" s="52" t="e">
        <f>INDEX(STATSTABLE,MATCH(F668,bpiTeams,0),MATCH(INDEX(T:T,1,1),statTitles,0))</f>
        <v>#N/A</v>
      </c>
      <c r="U668" s="52" t="e">
        <f>INDEX(STATSTABLE,MATCH(F668,bpiTeams,0),MATCH(INDEX(U:U,1,1),statTitles,0))</f>
        <v>#N/A</v>
      </c>
      <c r="V668" s="52" t="e">
        <f>INDEX(STATSTABLE,MATCH(F668,bpiTeams,0),MATCH(INDEX(V:V,1,1),statTitles,0))</f>
        <v>#N/A</v>
      </c>
      <c r="W668" s="52" t="e">
        <f>INDEX(STATSTABLE,MATCH(F668,bpiTeams,0),MATCH(INDEX(W:W,1,1),statTitles,0))</f>
        <v>#N/A</v>
      </c>
      <c r="X668" s="52" t="e">
        <f>INDEX(STATSTABLE,MATCH(F668,bpiTeams,0),MATCH(INDEX(X:X,1,1),statTitles,0))</f>
        <v>#N/A</v>
      </c>
      <c r="Y668" s="52" t="e">
        <f>INDEX(STATSTABLE,MATCH(F668,bpiTeams,0),MATCH(INDEX(Y:Y,1,1),statTitles,0))</f>
        <v>#N/A</v>
      </c>
      <c r="Z668" s="52" t="e">
        <f>INDEX(STATSTABLE,MATCH(F668,bpiTeams,0),MATCH(INDEX(Z:Z,1,1),statTitles,0))</f>
        <v>#N/A</v>
      </c>
      <c r="AA668" s="55" t="e">
        <f t="shared" si="942"/>
        <v>#N/A</v>
      </c>
      <c r="AB668" s="55" t="e">
        <f t="shared" si="943"/>
        <v>#N/A</v>
      </c>
      <c r="AC668" s="55" t="e">
        <f t="shared" ref="AC668" si="949">AC667</f>
        <v>#N/A</v>
      </c>
      <c r="AD668" s="55" t="e">
        <f t="shared" si="945"/>
        <v>#N/A</v>
      </c>
      <c r="AE668" s="336" t="e">
        <f t="shared" si="946"/>
        <v>#N/A</v>
      </c>
      <c r="AF668" s="223" t="e">
        <f ca="1">INDEX(FGA_COEFFS,1,1)+AC668*INDEX(FGA_COEFFS,1,2)+AB668*INDEX(FGA_COEFFS,1,3)+U668*INDEX(FGA_COEFFS,1,4)+T667*INDEX(FGA_COEFFS,1,5)+V668*INDEX(FGA_COEFFS,1,6)+W667*INDEX(FGA_COEFFS,1,7)+P667*INDEX(FGA_COEFFS,1,8)+AB671*AB673</f>
        <v>#N/A</v>
      </c>
      <c r="AG668" s="223" t="e">
        <f ca="1">INDEX(THREEPTA_COEFFS,1,1)+AF668*INDEX(THREEPTA_COEFFS,1,2)+M668*INDEX(THREEPTA_COEFFS,1,3)+AD668*INDEX(THREEPTA_COEFFS,1,4)+N668*INDEX(THREEPTA_COEFFS,1,5)+O667*INDEX(THREEPTA_COEFFS,1,6)+AC671*AC673</f>
        <v>#N/A</v>
      </c>
      <c r="AH668" s="223" t="e">
        <f ca="1">INDEX(THREEPTPCT_COEFFS,1,1)+N668*INDEX(THREEPTPCT_COEFFS,1,2)+O667*INDEX(THREEPTPCT_COEFFS,1,3)+AD671*AD673</f>
        <v>#N/A</v>
      </c>
      <c r="AI668" s="55" t="e">
        <f t="shared" ca="1" si="947"/>
        <v>#N/A</v>
      </c>
      <c r="AJ668" s="223" t="e">
        <f ca="1">INDEX(TWOPTPCT_COEFFS,1,1)+AE668*INDEX(TWOPTPCT_COEFFS,1,2)+L667*INDEX(TWOPTPCT_COEFFS,1,3)+J667*INDEX(TWOPTPCT_COEFFS,1,4)+O667*INDEX(TWOPTPCT_COEFFS,1,5)+AE671*AE673</f>
        <v>#N/A</v>
      </c>
      <c r="AK668" s="223" t="e">
        <f ca="1">INDEX(FTA_COEFFS,1,1)+R668*INDEX(FTA_COEFFS,1,2)+Q667*INDEX(FTA_COEFFS,1,3)+(T668+U668)*INDEX(FTA_COEFFS,1,4)+(T667+U667)*INDEX(FTA_COEFFS,1,5)+P667*INDEX(FTA_COEFFS,1,6)+AF671*AF673</f>
        <v>#N/A</v>
      </c>
      <c r="AL668" s="223" t="e">
        <f ca="1">INDEX(FTPCT_COEFFS,1,1)+S668*INDEX(FTPCT_COEFFS,1,2)+I668*INDEX(FTPCT_COEFFS,1,3)+J667*INDEX(FTPCT_COEFFS,1,4)+AG671*AG673</f>
        <v>#N/A</v>
      </c>
      <c r="AM668" s="338" t="e">
        <f t="shared" ca="1" si="948"/>
        <v>#N/A</v>
      </c>
      <c r="AN668" s="55"/>
      <c r="AO668" s="55"/>
      <c r="AP668" s="55"/>
      <c r="AQ668" s="55"/>
      <c r="AR668" s="53"/>
    </row>
    <row r="669" spans="1:44" customFormat="1" x14ac:dyDescent="0.3">
      <c r="A669" s="53"/>
      <c r="B669" s="53"/>
      <c r="C669" s="53"/>
      <c r="D669" s="53"/>
      <c r="E669" s="64" t="e">
        <f ca="1">IF(G668&gt;G667,F668,F667)</f>
        <v>#N/A</v>
      </c>
      <c r="F669" s="53"/>
      <c r="G669" s="56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5"/>
      <c r="AB669" s="55"/>
      <c r="AC669" s="55"/>
      <c r="AD669" s="55"/>
      <c r="AE669" s="55"/>
      <c r="AF669" s="337"/>
      <c r="AG669" s="337"/>
      <c r="AH669" s="337"/>
      <c r="AI669" s="337"/>
      <c r="AJ669" s="337"/>
      <c r="AK669" s="337"/>
      <c r="AL669" s="337"/>
      <c r="AM669" s="337"/>
      <c r="AN669" s="55"/>
      <c r="AO669" s="55"/>
      <c r="AP669" s="55"/>
      <c r="AQ669" s="55"/>
      <c r="AR669" s="53"/>
    </row>
    <row r="670" spans="1:44" customFormat="1" x14ac:dyDescent="0.3">
      <c r="A670" s="53"/>
      <c r="B670" s="53"/>
      <c r="C670" s="53"/>
      <c r="D670" s="53"/>
      <c r="E670" s="53"/>
      <c r="F670" s="53"/>
      <c r="G670" s="166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4" t="s">
        <v>1305</v>
      </c>
      <c r="AB670" s="54" t="s">
        <v>128</v>
      </c>
      <c r="AC670" s="54" t="s">
        <v>157</v>
      </c>
      <c r="AD670" s="54" t="s">
        <v>151</v>
      </c>
      <c r="AE670" s="54" t="s">
        <v>1327</v>
      </c>
      <c r="AF670" s="54" t="s">
        <v>129</v>
      </c>
      <c r="AG670" s="54" t="s">
        <v>116</v>
      </c>
      <c r="AH670" s="54"/>
      <c r="AI670" s="54"/>
      <c r="AJ670" s="54"/>
      <c r="AK670" s="54"/>
      <c r="AL670" s="54"/>
      <c r="AM670" s="54"/>
      <c r="AN670" s="53"/>
      <c r="AO670" s="53"/>
      <c r="AP670" s="53"/>
      <c r="AQ670" s="53"/>
      <c r="AR670" s="53"/>
    </row>
    <row r="671" spans="1:44" customFormat="1" x14ac:dyDescent="0.3">
      <c r="A671" s="53"/>
      <c r="B671" s="53"/>
      <c r="C671" s="53"/>
      <c r="D671" s="53" t="e">
        <f ca="1">IF(G667&gt;(G668+(W667-W668)/2),1,IF(G668&gt;(G667+(W668-W667)/2),0,"Close"))</f>
        <v>#N/A</v>
      </c>
      <c r="E671" s="53"/>
      <c r="F671" s="53"/>
      <c r="G671" s="166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4"/>
      <c r="AB671" s="54">
        <f>Formulas!A671</f>
        <v>0</v>
      </c>
      <c r="AC671" s="54">
        <f>Formulas!A678</f>
        <v>0</v>
      </c>
      <c r="AD671" s="54">
        <f>Formulas!A685</f>
        <v>0</v>
      </c>
      <c r="AE671" s="54">
        <f>Formulas!A692</f>
        <v>0</v>
      </c>
      <c r="AF671" s="54">
        <f>Formulas!A699</f>
        <v>0</v>
      </c>
      <c r="AG671" s="54">
        <f>Formulas!A706</f>
        <v>0</v>
      </c>
      <c r="AH671" s="54"/>
      <c r="AI671" s="336"/>
      <c r="AJ671" s="336"/>
      <c r="AK671" s="336"/>
      <c r="AL671" s="54"/>
      <c r="AM671" s="54"/>
      <c r="AN671" s="53"/>
      <c r="AO671" s="53"/>
      <c r="AP671" s="53"/>
      <c r="AQ671" s="53"/>
      <c r="AR671" s="53"/>
    </row>
    <row r="672" spans="1:44" customFormat="1" x14ac:dyDescent="0.3">
      <c r="A672" s="53"/>
      <c r="B672" s="53"/>
      <c r="C672" s="53"/>
      <c r="D672" s="53"/>
      <c r="E672" s="53"/>
      <c r="F672" s="53"/>
      <c r="G672" s="166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336"/>
      <c r="AB672" s="336">
        <f t="shared" ref="AB672:AB673" ca="1" si="950">1.5*RAND()^2*IF(RAND()&gt;0.5,1,-1)</f>
        <v>-2.6844770269938501E-3</v>
      </c>
      <c r="AC672" s="336">
        <f t="shared" ca="1" si="910"/>
        <v>1.1451194461146685</v>
      </c>
      <c r="AD672" s="336">
        <f t="shared" ca="1" si="910"/>
        <v>-0.33045955261461868</v>
      </c>
      <c r="AE672" s="336">
        <f t="shared" ca="1" si="910"/>
        <v>-0.70998050029646698</v>
      </c>
      <c r="AF672" s="336">
        <f t="shared" ca="1" si="910"/>
        <v>-1.4316487595144032</v>
      </c>
      <c r="AG672" s="336">
        <f t="shared" ca="1" si="910"/>
        <v>2.7253168423131309E-3</v>
      </c>
      <c r="AH672" s="336"/>
      <c r="AI672" s="336"/>
      <c r="AJ672" s="336"/>
      <c r="AK672" s="336"/>
      <c r="AL672" s="54"/>
      <c r="AM672" s="54"/>
      <c r="AN672" s="53"/>
      <c r="AO672" s="55"/>
      <c r="AP672" s="55"/>
      <c r="AQ672" s="55"/>
      <c r="AR672" s="53"/>
    </row>
    <row r="673" spans="1:44" customFormat="1" x14ac:dyDescent="0.3">
      <c r="A673" s="53"/>
      <c r="B673" s="53"/>
      <c r="C673" s="53"/>
      <c r="D673" s="53"/>
      <c r="E673" s="53"/>
      <c r="F673" s="54"/>
      <c r="G673" s="165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3"/>
      <c r="AB673" s="336">
        <f t="shared" ca="1" si="950"/>
        <v>1.0290125088240827</v>
      </c>
      <c r="AC673" s="336">
        <f t="shared" ca="1" si="910"/>
        <v>-0.12982193630243244</v>
      </c>
      <c r="AD673" s="336">
        <f t="shared" ca="1" si="910"/>
        <v>1.8275223443064339E-2</v>
      </c>
      <c r="AE673" s="336">
        <f t="shared" ca="1" si="910"/>
        <v>0.14542426575722375</v>
      </c>
      <c r="AF673" s="336">
        <f t="shared" ca="1" si="910"/>
        <v>0.97053322305427092</v>
      </c>
      <c r="AG673" s="336">
        <f t="shared" ca="1" si="910"/>
        <v>7.1827320455779813E-3</v>
      </c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3"/>
    </row>
    <row r="674" spans="1:44" customFormat="1" x14ac:dyDescent="0.3">
      <c r="A674" s="53"/>
      <c r="B674" s="53"/>
      <c r="C674" s="53"/>
      <c r="D674" s="53"/>
      <c r="E674" s="53" t="s">
        <v>172</v>
      </c>
      <c r="F674" s="53">
        <f>F667</f>
        <v>0</v>
      </c>
      <c r="G674" s="56" t="e">
        <f t="shared" ref="G674:G675" ca="1" si="951">AM674</f>
        <v>#N/A</v>
      </c>
      <c r="H674" s="52" t="e">
        <f>INDEX(STATSTABLE,MATCH(F674,bpiTeams,0),MATCH(INDEX(H:H,1,1),statTitles,0))</f>
        <v>#N/A</v>
      </c>
      <c r="I674" s="52" t="e">
        <f>INDEX(STATSTABLE,MATCH(F674,bpiTeams,0),MATCH(INDEX(I:I,1,1),statTitles,0))</f>
        <v>#N/A</v>
      </c>
      <c r="J674" s="52" t="e">
        <f>INDEX(STATSTABLE,MATCH(F674,bpiTeams,0),MATCH(INDEX(J:J,1,1),statTitles,0))</f>
        <v>#N/A</v>
      </c>
      <c r="K674" s="52" t="e">
        <f>INDEX(STATSTABLE,MATCH(F674,bpiTeams,0),MATCH(INDEX(K:K,1,1),statTitles,0))</f>
        <v>#N/A</v>
      </c>
      <c r="L674" s="52" t="e">
        <f>INDEX(STATSTABLE,MATCH(F674,bpiTeams,0),MATCH(INDEX(L:L,1,1),statTitles,0))</f>
        <v>#N/A</v>
      </c>
      <c r="M674" s="52" t="e">
        <f>INDEX(STATSTABLE,MATCH(F674,bpiTeams,0),MATCH(INDEX(M:M,1,1),statTitles,0))</f>
        <v>#N/A</v>
      </c>
      <c r="N674" s="52" t="e">
        <f>INDEX(STATSTABLE,MATCH(F674,bpiTeams,0),MATCH(INDEX(N:N,1,1),statTitles,0))</f>
        <v>#N/A</v>
      </c>
      <c r="O674" s="52" t="e">
        <f>INDEX(STATSTABLE,MATCH(F674,bpiTeams,0),MATCH(INDEX(O:O,1,1),statTitles,0))</f>
        <v>#N/A</v>
      </c>
      <c r="P674" s="52" t="e">
        <f>INDEX(STATSTABLE,MATCH(F674,bpiTeams,0),MATCH(INDEX(P:P,1,1),statTitles,0))</f>
        <v>#N/A</v>
      </c>
      <c r="Q674" s="52" t="e">
        <f>INDEX(STATSTABLE,MATCH(F674,bpiTeams,0),MATCH(INDEX(Q:Q,1,1),statTitles,0))</f>
        <v>#N/A</v>
      </c>
      <c r="R674" s="52" t="e">
        <f>INDEX(STATSTABLE,MATCH(F674,bpiTeams,0),MATCH(INDEX(R:R,1,1),statTitles,0))</f>
        <v>#N/A</v>
      </c>
      <c r="S674" s="52" t="e">
        <f>INDEX(STATSTABLE,MATCH(F674,bpiTeams,0),MATCH(INDEX(S:S,1,1),statTitles,0))</f>
        <v>#N/A</v>
      </c>
      <c r="T674" s="52" t="e">
        <f>INDEX(STATSTABLE,MATCH(F674,bpiTeams,0),MATCH(INDEX(T:T,1,1),statTitles,0))</f>
        <v>#N/A</v>
      </c>
      <c r="U674" s="52" t="e">
        <f>INDEX(STATSTABLE,MATCH(F674,bpiTeams,0),MATCH(INDEX(U:U,1,1),statTitles,0))</f>
        <v>#N/A</v>
      </c>
      <c r="V674" s="52" t="e">
        <f>INDEX(STATSTABLE,MATCH(F674,bpiTeams,0),MATCH(INDEX(V:V,1,1),statTitles,0))</f>
        <v>#N/A</v>
      </c>
      <c r="W674" s="52" t="e">
        <f>INDEX(STATSTABLE,MATCH(F674,bpiTeams,0),MATCH(INDEX(W:W,1,1),statTitles,0))</f>
        <v>#N/A</v>
      </c>
      <c r="X674" s="52" t="e">
        <f>INDEX(STATSTABLE,MATCH(F674,bpiTeams,0),MATCH(INDEX(X:X,1,1),statTitles,0))</f>
        <v>#N/A</v>
      </c>
      <c r="Y674" s="52" t="e">
        <f>INDEX(STATSTABLE,MATCH(F674,bpiTeams,0),MATCH(INDEX(Y:Y,1,1),statTitles,0))</f>
        <v>#N/A</v>
      </c>
      <c r="Z674" s="52" t="e">
        <f>INDEX(STATSTABLE,MATCH(F674,bpiTeams,0),MATCH(INDEX(Z:Z,1,1),statTitles,0))</f>
        <v>#N/A</v>
      </c>
      <c r="AA674" s="55" t="e">
        <f t="shared" ref="AA674:AA675" si="952">(K674-(R674*S674)/100-3*(M674*N674)/100)/2</f>
        <v>#N/A</v>
      </c>
      <c r="AB674" s="55" t="e">
        <f t="shared" ref="AB674:AB675" si="953">SUM(AA674,(M674*N674/100))/(I674/100)</f>
        <v>#N/A</v>
      </c>
      <c r="AC674" s="55" t="e">
        <f t="shared" ref="AC674" si="954">X674*0.5+X675*0.5</f>
        <v>#N/A</v>
      </c>
      <c r="AD674" s="55" t="e">
        <f t="shared" ref="AD674:AD675" si="955">M674/AB674</f>
        <v>#N/A</v>
      </c>
      <c r="AE674" s="336" t="e">
        <f t="shared" ref="AE674:AE675" si="956">AA674/(AB674-M674)</f>
        <v>#N/A</v>
      </c>
      <c r="AF674" s="223" t="e">
        <f ca="1">INDEX(FGA_COEFFS,1,1)+AC674*INDEX(FGA_COEFFS,1,2)+AB674*INDEX(FGA_COEFFS,1,3)+U674*INDEX(FGA_COEFFS,1,4)+T675*INDEX(FGA_COEFFS,1,5)+V674*INDEX(FGA_COEFFS,1,6)+W675*INDEX(FGA_COEFFS,1,7)+P675*INDEX(FGA_COEFFS,1,8)+AB678*AB679</f>
        <v>#N/A</v>
      </c>
      <c r="AG674" s="223" t="e">
        <f ca="1">INDEX(THREEPTA_COEFFS,1,1)+AF674*INDEX(THREEPTA_COEFFS,1,2)+M674*INDEX(THREEPTA_COEFFS,1,3)+AD674*INDEX(THREEPTA_COEFFS,1,4)+N674*INDEX(THREEPTA_COEFFS,1,5)+O675*INDEX(THREEPTA_COEFFS,1,6)+AC678*AC679</f>
        <v>#N/A</v>
      </c>
      <c r="AH674" s="223" t="e">
        <f ca="1">INDEX(THREEPTPCT_COEFFS,1,1)+N674*INDEX(THREEPTPCT_COEFFS,1,2)+O675*INDEX(THREEPTPCT_COEFFS,1,3)+AD678*AD679</f>
        <v>#N/A</v>
      </c>
      <c r="AI674" s="55" t="e">
        <f t="shared" ref="AI674:AI675" ca="1" si="957">AF674-AG674</f>
        <v>#N/A</v>
      </c>
      <c r="AJ674" s="223" t="e">
        <f ca="1">INDEX(TWOPTPCT_COEFFS,1,1)+AE674*INDEX(TWOPTPCT_COEFFS,1,2)+L675*INDEX(TWOPTPCT_COEFFS,1,3)+J675*INDEX(TWOPTPCT_COEFFS,1,4)+O675*INDEX(TWOPTPCT_COEFFS,1,5)+AE678*AE679</f>
        <v>#N/A</v>
      </c>
      <c r="AK674" s="223" t="e">
        <f ca="1">INDEX(FTA_COEFFS,1,1)+R674*INDEX(FTA_COEFFS,1,2)+Q675*INDEX(FTA_COEFFS,1,3)+(T674+U674)*INDEX(FTA_COEFFS,1,4)+(T675+U675)*INDEX(FTA_COEFFS,1,5)+P675*INDEX(FTA_COEFFS,1,6)+AF678*AF679</f>
        <v>#N/A</v>
      </c>
      <c r="AL674" s="223" t="e">
        <f ca="1">INDEX(FTPCT_COEFFS,1,1)+S674*INDEX(FTPCT_COEFFS,1,2)+I674*INDEX(FTPCT_COEFFS,1,3)+J675*INDEX(FTPCT_COEFFS,1,4)+AG678*AG679</f>
        <v>#N/A</v>
      </c>
      <c r="AM674" s="338" t="e">
        <f t="shared" ref="AM674:AM675" ca="1" si="958">AG674*AH674/100+AI674*AJ674+AK674*AL674/100</f>
        <v>#N/A</v>
      </c>
      <c r="AN674" s="55"/>
      <c r="AO674" s="55"/>
      <c r="AP674" s="55"/>
      <c r="AQ674" s="55"/>
      <c r="AR674" s="53"/>
    </row>
    <row r="675" spans="1:44" customFormat="1" x14ac:dyDescent="0.3">
      <c r="A675" s="53"/>
      <c r="B675" s="53"/>
      <c r="C675" s="53"/>
      <c r="D675" s="53"/>
      <c r="E675" s="53" t="s">
        <v>175</v>
      </c>
      <c r="F675" s="54" t="e">
        <f>F668</f>
        <v>#N/A</v>
      </c>
      <c r="G675" s="56" t="e">
        <f t="shared" ca="1" si="951"/>
        <v>#N/A</v>
      </c>
      <c r="H675" s="52" t="e">
        <f>INDEX(STATSTABLE,MATCH(F675,bpiTeams,0),MATCH(INDEX(H:H,1,1),statTitles,0))</f>
        <v>#N/A</v>
      </c>
      <c r="I675" s="52" t="e">
        <f>INDEX(STATSTABLE,MATCH(F675,bpiTeams,0),MATCH(INDEX(I:I,1,1),statTitles,0))</f>
        <v>#N/A</v>
      </c>
      <c r="J675" s="52" t="e">
        <f>INDEX(STATSTABLE,MATCH(F675,bpiTeams,0),MATCH(INDEX(J:J,1,1),statTitles,0))</f>
        <v>#N/A</v>
      </c>
      <c r="K675" s="52" t="e">
        <f>INDEX(STATSTABLE,MATCH(F675,bpiTeams,0),MATCH(INDEX(K:K,1,1),statTitles,0))</f>
        <v>#N/A</v>
      </c>
      <c r="L675" s="52" t="e">
        <f>INDEX(STATSTABLE,MATCH(F675,bpiTeams,0),MATCH(INDEX(L:L,1,1),statTitles,0))</f>
        <v>#N/A</v>
      </c>
      <c r="M675" s="52" t="e">
        <f>INDEX(STATSTABLE,MATCH(F675,bpiTeams,0),MATCH(INDEX(M:M,1,1),statTitles,0))</f>
        <v>#N/A</v>
      </c>
      <c r="N675" s="52" t="e">
        <f>INDEX(STATSTABLE,MATCH(F675,bpiTeams,0),MATCH(INDEX(N:N,1,1),statTitles,0))</f>
        <v>#N/A</v>
      </c>
      <c r="O675" s="52" t="e">
        <f>INDEX(STATSTABLE,MATCH(F675,bpiTeams,0),MATCH(INDEX(O:O,1,1),statTitles,0))</f>
        <v>#N/A</v>
      </c>
      <c r="P675" s="52" t="e">
        <f>INDEX(STATSTABLE,MATCH(F675,bpiTeams,0),MATCH(INDEX(P:P,1,1),statTitles,0))</f>
        <v>#N/A</v>
      </c>
      <c r="Q675" s="52" t="e">
        <f>INDEX(STATSTABLE,MATCH(F675,bpiTeams,0),MATCH(INDEX(Q:Q,1,1),statTitles,0))</f>
        <v>#N/A</v>
      </c>
      <c r="R675" s="52" t="e">
        <f>INDEX(STATSTABLE,MATCH(F675,bpiTeams,0),MATCH(INDEX(R:R,1,1),statTitles,0))</f>
        <v>#N/A</v>
      </c>
      <c r="S675" s="52" t="e">
        <f>INDEX(STATSTABLE,MATCH(F675,bpiTeams,0),MATCH(INDEX(S:S,1,1),statTitles,0))</f>
        <v>#N/A</v>
      </c>
      <c r="T675" s="52" t="e">
        <f>INDEX(STATSTABLE,MATCH(F675,bpiTeams,0),MATCH(INDEX(T:T,1,1),statTitles,0))</f>
        <v>#N/A</v>
      </c>
      <c r="U675" s="52" t="e">
        <f>INDEX(STATSTABLE,MATCH(F675,bpiTeams,0),MATCH(INDEX(U:U,1,1),statTitles,0))</f>
        <v>#N/A</v>
      </c>
      <c r="V675" s="52" t="e">
        <f>INDEX(STATSTABLE,MATCH(F675,bpiTeams,0),MATCH(INDEX(V:V,1,1),statTitles,0))</f>
        <v>#N/A</v>
      </c>
      <c r="W675" s="52" t="e">
        <f>INDEX(STATSTABLE,MATCH(F675,bpiTeams,0),MATCH(INDEX(W:W,1,1),statTitles,0))</f>
        <v>#N/A</v>
      </c>
      <c r="X675" s="52" t="e">
        <f>INDEX(STATSTABLE,MATCH(F675,bpiTeams,0),MATCH(INDEX(X:X,1,1),statTitles,0))</f>
        <v>#N/A</v>
      </c>
      <c r="Y675" s="52" t="e">
        <f>INDEX(STATSTABLE,MATCH(F675,bpiTeams,0),MATCH(INDEX(Y:Y,1,1),statTitles,0))</f>
        <v>#N/A</v>
      </c>
      <c r="Z675" s="52" t="e">
        <f>INDEX(STATSTABLE,MATCH(F675,bpiTeams,0),MATCH(INDEX(Z:Z,1,1),statTitles,0))</f>
        <v>#N/A</v>
      </c>
      <c r="AA675" s="55" t="e">
        <f t="shared" si="952"/>
        <v>#N/A</v>
      </c>
      <c r="AB675" s="55" t="e">
        <f t="shared" si="953"/>
        <v>#N/A</v>
      </c>
      <c r="AC675" s="55" t="e">
        <f t="shared" ref="AC675" si="959">AC674</f>
        <v>#N/A</v>
      </c>
      <c r="AD675" s="55" t="e">
        <f t="shared" si="955"/>
        <v>#N/A</v>
      </c>
      <c r="AE675" s="336" t="e">
        <f t="shared" si="956"/>
        <v>#N/A</v>
      </c>
      <c r="AF675" s="223" t="e">
        <f ca="1">INDEX(FGA_COEFFS,1,1)+AC675*INDEX(FGA_COEFFS,1,2)+AB675*INDEX(FGA_COEFFS,1,3)+U675*INDEX(FGA_COEFFS,1,4)+T674*INDEX(FGA_COEFFS,1,5)+V675*INDEX(FGA_COEFFS,1,6)+W674*INDEX(FGA_COEFFS,1,7)+P674*INDEX(FGA_COEFFS,1,8)+AB678*AB680</f>
        <v>#N/A</v>
      </c>
      <c r="AG675" s="223" t="e">
        <f ca="1">INDEX(THREEPTA_COEFFS,1,1)+AF675*INDEX(THREEPTA_COEFFS,1,2)+M675*INDEX(THREEPTA_COEFFS,1,3)+AD675*INDEX(THREEPTA_COEFFS,1,4)+N675*INDEX(THREEPTA_COEFFS,1,5)+O674*INDEX(THREEPTA_COEFFS,1,6)+AC678*AC680</f>
        <v>#N/A</v>
      </c>
      <c r="AH675" s="223" t="e">
        <f ca="1">INDEX(THREEPTPCT_COEFFS,1,1)+N675*INDEX(THREEPTPCT_COEFFS,1,2)+O674*INDEX(THREEPTPCT_COEFFS,1,3)+AD678*AD680</f>
        <v>#N/A</v>
      </c>
      <c r="AI675" s="55" t="e">
        <f t="shared" ca="1" si="957"/>
        <v>#N/A</v>
      </c>
      <c r="AJ675" s="223" t="e">
        <f ca="1">INDEX(TWOPTPCT_COEFFS,1,1)+AE675*INDEX(TWOPTPCT_COEFFS,1,2)+L674*INDEX(TWOPTPCT_COEFFS,1,3)+J674*INDEX(TWOPTPCT_COEFFS,1,4)+O674*INDEX(TWOPTPCT_COEFFS,1,5)+AE678*AE680</f>
        <v>#N/A</v>
      </c>
      <c r="AK675" s="223" t="e">
        <f ca="1">INDEX(FTA_COEFFS,1,1)+R675*INDEX(FTA_COEFFS,1,2)+Q674*INDEX(FTA_COEFFS,1,3)+(T675+U675)*INDEX(FTA_COEFFS,1,4)+(T674+U674)*INDEX(FTA_COEFFS,1,5)+P674*INDEX(FTA_COEFFS,1,6)+AF678*AF680</f>
        <v>#N/A</v>
      </c>
      <c r="AL675" s="223" t="e">
        <f ca="1">INDEX(FTPCT_COEFFS,1,1)+S675*INDEX(FTPCT_COEFFS,1,2)+I675*INDEX(FTPCT_COEFFS,1,3)+J674*INDEX(FTPCT_COEFFS,1,4)+AG678*AG680</f>
        <v>#N/A</v>
      </c>
      <c r="AM675" s="338" t="e">
        <f t="shared" ca="1" si="958"/>
        <v>#N/A</v>
      </c>
      <c r="AN675" s="55"/>
      <c r="AO675" s="55"/>
      <c r="AP675" s="55"/>
      <c r="AQ675" s="55"/>
      <c r="AR675" s="53"/>
    </row>
    <row r="676" spans="1:44" customFormat="1" x14ac:dyDescent="0.3">
      <c r="A676" s="53"/>
      <c r="B676" s="53"/>
      <c r="C676" s="53"/>
      <c r="D676" s="53"/>
      <c r="E676" s="64" t="e">
        <f ca="1">IF(G675&gt;G674,F675,F674)</f>
        <v>#N/A</v>
      </c>
      <c r="F676" s="53"/>
      <c r="G676" s="56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5"/>
      <c r="AB676" s="55"/>
      <c r="AC676" s="55"/>
      <c r="AD676" s="55"/>
      <c r="AE676" s="55"/>
      <c r="AF676" s="337"/>
      <c r="AG676" s="337"/>
      <c r="AH676" s="337"/>
      <c r="AI676" s="337"/>
      <c r="AJ676" s="337"/>
      <c r="AK676" s="337"/>
      <c r="AL676" s="337"/>
      <c r="AM676" s="337"/>
      <c r="AN676" s="55"/>
      <c r="AO676" s="55"/>
      <c r="AP676" s="55"/>
      <c r="AQ676" s="55"/>
      <c r="AR676" s="53"/>
    </row>
    <row r="677" spans="1:44" customFormat="1" x14ac:dyDescent="0.3">
      <c r="A677" s="53"/>
      <c r="B677" s="53"/>
      <c r="C677" s="53"/>
      <c r="D677" s="53"/>
      <c r="E677" s="53"/>
      <c r="F677" s="53"/>
      <c r="G677" s="166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4" t="s">
        <v>1305</v>
      </c>
      <c r="AB677" s="54" t="s">
        <v>128</v>
      </c>
      <c r="AC677" s="54" t="s">
        <v>157</v>
      </c>
      <c r="AD677" s="54" t="s">
        <v>151</v>
      </c>
      <c r="AE677" s="54" t="s">
        <v>1327</v>
      </c>
      <c r="AF677" s="54" t="s">
        <v>129</v>
      </c>
      <c r="AG677" s="54" t="s">
        <v>116</v>
      </c>
      <c r="AH677" s="54"/>
      <c r="AI677" s="54"/>
      <c r="AJ677" s="54"/>
      <c r="AK677" s="54"/>
      <c r="AL677" s="54"/>
      <c r="AM677" s="54"/>
      <c r="AN677" s="53"/>
      <c r="AO677" s="53"/>
      <c r="AP677" s="53"/>
      <c r="AQ677" s="53"/>
      <c r="AR677" s="53"/>
    </row>
    <row r="678" spans="1:44" customFormat="1" x14ac:dyDescent="0.3">
      <c r="A678" s="53"/>
      <c r="B678" s="53"/>
      <c r="C678" s="53"/>
      <c r="D678" s="53" t="e">
        <f ca="1">IF(G674&gt;(G675+(W674-W675)/2),1,IF(G675&gt;(G674+(W675-W674)/2),0,"Close"))</f>
        <v>#N/A</v>
      </c>
      <c r="E678" s="53"/>
      <c r="F678" s="53"/>
      <c r="G678" s="166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4"/>
      <c r="AB678" s="54">
        <f>Formulas!A678</f>
        <v>0</v>
      </c>
      <c r="AC678" s="54">
        <f>Formulas!A685</f>
        <v>0</v>
      </c>
      <c r="AD678" s="54">
        <f>Formulas!A692</f>
        <v>0</v>
      </c>
      <c r="AE678" s="54">
        <f>Formulas!A699</f>
        <v>0</v>
      </c>
      <c r="AF678" s="54">
        <f>Formulas!A706</f>
        <v>0</v>
      </c>
      <c r="AG678" s="54">
        <f>Formulas!A713</f>
        <v>0</v>
      </c>
      <c r="AH678" s="54"/>
      <c r="AI678" s="336"/>
      <c r="AJ678" s="336"/>
      <c r="AK678" s="336"/>
      <c r="AL678" s="54"/>
      <c r="AM678" s="54"/>
      <c r="AN678" s="53"/>
      <c r="AO678" s="53"/>
      <c r="AP678" s="53"/>
      <c r="AQ678" s="53"/>
      <c r="AR678" s="53"/>
    </row>
    <row r="679" spans="1:44" customFormat="1" x14ac:dyDescent="0.3">
      <c r="A679" s="53"/>
      <c r="B679" s="53"/>
      <c r="C679" s="53"/>
      <c r="D679" s="53"/>
      <c r="E679" s="53"/>
      <c r="F679" s="53"/>
      <c r="G679" s="166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336"/>
      <c r="AB679" s="336">
        <f t="shared" ref="AB679:AG708" ca="1" si="960">1.5*RAND()^2*IF(RAND()&gt;0.5,1,-1)</f>
        <v>-1.2481565377580337</v>
      </c>
      <c r="AC679" s="336">
        <f t="shared" ca="1" si="960"/>
        <v>0.58476783005709188</v>
      </c>
      <c r="AD679" s="336">
        <f t="shared" ca="1" si="960"/>
        <v>0.1174884083320745</v>
      </c>
      <c r="AE679" s="336">
        <f t="shared" ca="1" si="960"/>
        <v>-0.36114890723644294</v>
      </c>
      <c r="AF679" s="336">
        <f t="shared" ca="1" si="960"/>
        <v>0.42550586861522421</v>
      </c>
      <c r="AG679" s="336">
        <f t="shared" ca="1" si="960"/>
        <v>-0.84606643437538587</v>
      </c>
      <c r="AH679" s="336"/>
      <c r="AI679" s="336"/>
      <c r="AJ679" s="336"/>
      <c r="AK679" s="336"/>
      <c r="AL679" s="54"/>
      <c r="AM679" s="54"/>
      <c r="AN679" s="53"/>
      <c r="AO679" s="55"/>
      <c r="AP679" s="55"/>
      <c r="AQ679" s="55"/>
      <c r="AR679" s="53"/>
    </row>
    <row r="680" spans="1:44" customFormat="1" x14ac:dyDescent="0.3">
      <c r="A680" s="53"/>
      <c r="B680" s="53"/>
      <c r="C680" s="53"/>
      <c r="D680" s="53"/>
      <c r="E680" s="53"/>
      <c r="F680" s="54"/>
      <c r="G680" s="165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3"/>
      <c r="AB680" s="336">
        <f t="shared" ca="1" si="960"/>
        <v>-0.28207301504227866</v>
      </c>
      <c r="AC680" s="336">
        <f t="shared" ca="1" si="960"/>
        <v>0.12992714671228409</v>
      </c>
      <c r="AD680" s="336">
        <f t="shared" ca="1" si="960"/>
        <v>0.16358986107752366</v>
      </c>
      <c r="AE680" s="336">
        <f t="shared" ca="1" si="960"/>
        <v>-9.0515084431915194E-2</v>
      </c>
      <c r="AF680" s="336">
        <f t="shared" ca="1" si="960"/>
        <v>1.3798917988640205E-2</v>
      </c>
      <c r="AG680" s="336">
        <f t="shared" ca="1" si="960"/>
        <v>-0.99799175710038945</v>
      </c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3"/>
    </row>
    <row r="681" spans="1:44" customFormat="1" x14ac:dyDescent="0.3">
      <c r="A681" s="53"/>
      <c r="B681" s="53"/>
      <c r="C681" s="53"/>
      <c r="D681" s="53"/>
      <c r="E681" s="53" t="s">
        <v>172</v>
      </c>
      <c r="F681" s="53">
        <f>F674</f>
        <v>0</v>
      </c>
      <c r="G681" s="56" t="e">
        <f t="shared" ref="G681:G682" ca="1" si="961">AM681</f>
        <v>#N/A</v>
      </c>
      <c r="H681" s="52" t="e">
        <f>INDEX(STATSTABLE,MATCH(F681,bpiTeams,0),MATCH(INDEX(H:H,1,1),statTitles,0))</f>
        <v>#N/A</v>
      </c>
      <c r="I681" s="52" t="e">
        <f>INDEX(STATSTABLE,MATCH(F681,bpiTeams,0),MATCH(INDEX(I:I,1,1),statTitles,0))</f>
        <v>#N/A</v>
      </c>
      <c r="J681" s="52" t="e">
        <f>INDEX(STATSTABLE,MATCH(F681,bpiTeams,0),MATCH(INDEX(J:J,1,1),statTitles,0))</f>
        <v>#N/A</v>
      </c>
      <c r="K681" s="52" t="e">
        <f>INDEX(STATSTABLE,MATCH(F681,bpiTeams,0),MATCH(INDEX(K:K,1,1),statTitles,0))</f>
        <v>#N/A</v>
      </c>
      <c r="L681" s="52" t="e">
        <f>INDEX(STATSTABLE,MATCH(F681,bpiTeams,0),MATCH(INDEX(L:L,1,1),statTitles,0))</f>
        <v>#N/A</v>
      </c>
      <c r="M681" s="52" t="e">
        <f>INDEX(STATSTABLE,MATCH(F681,bpiTeams,0),MATCH(INDEX(M:M,1,1),statTitles,0))</f>
        <v>#N/A</v>
      </c>
      <c r="N681" s="52" t="e">
        <f>INDEX(STATSTABLE,MATCH(F681,bpiTeams,0),MATCH(INDEX(N:N,1,1),statTitles,0))</f>
        <v>#N/A</v>
      </c>
      <c r="O681" s="52" t="e">
        <f>INDEX(STATSTABLE,MATCH(F681,bpiTeams,0),MATCH(INDEX(O:O,1,1),statTitles,0))</f>
        <v>#N/A</v>
      </c>
      <c r="P681" s="52" t="e">
        <f>INDEX(STATSTABLE,MATCH(F681,bpiTeams,0),MATCH(INDEX(P:P,1,1),statTitles,0))</f>
        <v>#N/A</v>
      </c>
      <c r="Q681" s="52" t="e">
        <f>INDEX(STATSTABLE,MATCH(F681,bpiTeams,0),MATCH(INDEX(Q:Q,1,1),statTitles,0))</f>
        <v>#N/A</v>
      </c>
      <c r="R681" s="52" t="e">
        <f>INDEX(STATSTABLE,MATCH(F681,bpiTeams,0),MATCH(INDEX(R:R,1,1),statTitles,0))</f>
        <v>#N/A</v>
      </c>
      <c r="S681" s="52" t="e">
        <f>INDEX(STATSTABLE,MATCH(F681,bpiTeams,0),MATCH(INDEX(S:S,1,1),statTitles,0))</f>
        <v>#N/A</v>
      </c>
      <c r="T681" s="52" t="e">
        <f>INDEX(STATSTABLE,MATCH(F681,bpiTeams,0),MATCH(INDEX(T:T,1,1),statTitles,0))</f>
        <v>#N/A</v>
      </c>
      <c r="U681" s="52" t="e">
        <f>INDEX(STATSTABLE,MATCH(F681,bpiTeams,0),MATCH(INDEX(U:U,1,1),statTitles,0))</f>
        <v>#N/A</v>
      </c>
      <c r="V681" s="52" t="e">
        <f>INDEX(STATSTABLE,MATCH(F681,bpiTeams,0),MATCH(INDEX(V:V,1,1),statTitles,0))</f>
        <v>#N/A</v>
      </c>
      <c r="W681" s="52" t="e">
        <f>INDEX(STATSTABLE,MATCH(F681,bpiTeams,0),MATCH(INDEX(W:W,1,1),statTitles,0))</f>
        <v>#N/A</v>
      </c>
      <c r="X681" s="52" t="e">
        <f>INDEX(STATSTABLE,MATCH(F681,bpiTeams,0),MATCH(INDEX(X:X,1,1),statTitles,0))</f>
        <v>#N/A</v>
      </c>
      <c r="Y681" s="52" t="e">
        <f>INDEX(STATSTABLE,MATCH(F681,bpiTeams,0),MATCH(INDEX(Y:Y,1,1),statTitles,0))</f>
        <v>#N/A</v>
      </c>
      <c r="Z681" s="52" t="e">
        <f>INDEX(STATSTABLE,MATCH(F681,bpiTeams,0),MATCH(INDEX(Z:Z,1,1),statTitles,0))</f>
        <v>#N/A</v>
      </c>
      <c r="AA681" s="55" t="e">
        <f t="shared" ref="AA681:AA682" si="962">(K681-(R681*S681)/100-3*(M681*N681)/100)/2</f>
        <v>#N/A</v>
      </c>
      <c r="AB681" s="55" t="e">
        <f t="shared" ref="AB681:AB682" si="963">SUM(AA681,(M681*N681/100))/(I681/100)</f>
        <v>#N/A</v>
      </c>
      <c r="AC681" s="55" t="e">
        <f t="shared" ref="AC681" si="964">X681*0.5+X682*0.5</f>
        <v>#N/A</v>
      </c>
      <c r="AD681" s="55" t="e">
        <f t="shared" ref="AD681:AD682" si="965">M681/AB681</f>
        <v>#N/A</v>
      </c>
      <c r="AE681" s="336" t="e">
        <f t="shared" ref="AE681:AE682" si="966">AA681/(AB681-M681)</f>
        <v>#N/A</v>
      </c>
      <c r="AF681" s="223" t="e">
        <f ca="1">INDEX(FGA_COEFFS,1,1)+AC681*INDEX(FGA_COEFFS,1,2)+AB681*INDEX(FGA_COEFFS,1,3)+U681*INDEX(FGA_COEFFS,1,4)+T682*INDEX(FGA_COEFFS,1,5)+V681*INDEX(FGA_COEFFS,1,6)+W682*INDEX(FGA_COEFFS,1,7)+P682*INDEX(FGA_COEFFS,1,8)+AB685*AB686</f>
        <v>#N/A</v>
      </c>
      <c r="AG681" s="223" t="e">
        <f ca="1">INDEX(THREEPTA_COEFFS,1,1)+AF681*INDEX(THREEPTA_COEFFS,1,2)+M681*INDEX(THREEPTA_COEFFS,1,3)+AD681*INDEX(THREEPTA_COEFFS,1,4)+N681*INDEX(THREEPTA_COEFFS,1,5)+O682*INDEX(THREEPTA_COEFFS,1,6)+AC685*AC686</f>
        <v>#N/A</v>
      </c>
      <c r="AH681" s="223" t="e">
        <f ca="1">INDEX(THREEPTPCT_COEFFS,1,1)+N681*INDEX(THREEPTPCT_COEFFS,1,2)+O682*INDEX(THREEPTPCT_COEFFS,1,3)+AD685*AD686</f>
        <v>#N/A</v>
      </c>
      <c r="AI681" s="55" t="e">
        <f t="shared" ref="AI681:AI682" ca="1" si="967">AF681-AG681</f>
        <v>#N/A</v>
      </c>
      <c r="AJ681" s="223" t="e">
        <f ca="1">INDEX(TWOPTPCT_COEFFS,1,1)+AE681*INDEX(TWOPTPCT_COEFFS,1,2)+L682*INDEX(TWOPTPCT_COEFFS,1,3)+J682*INDEX(TWOPTPCT_COEFFS,1,4)+O682*INDEX(TWOPTPCT_COEFFS,1,5)+AE685*AE686</f>
        <v>#N/A</v>
      </c>
      <c r="AK681" s="223" t="e">
        <f ca="1">INDEX(FTA_COEFFS,1,1)+R681*INDEX(FTA_COEFFS,1,2)+Q682*INDEX(FTA_COEFFS,1,3)+(T681+U681)*INDEX(FTA_COEFFS,1,4)+(T682+U682)*INDEX(FTA_COEFFS,1,5)+P682*INDEX(FTA_COEFFS,1,6)+AF685*AF686</f>
        <v>#N/A</v>
      </c>
      <c r="AL681" s="223" t="e">
        <f ca="1">INDEX(FTPCT_COEFFS,1,1)+S681*INDEX(FTPCT_COEFFS,1,2)+I681*INDEX(FTPCT_COEFFS,1,3)+J682*INDEX(FTPCT_COEFFS,1,4)+AG685*AG686</f>
        <v>#N/A</v>
      </c>
      <c r="AM681" s="338" t="e">
        <f t="shared" ref="AM681:AM682" ca="1" si="968">AG681*AH681/100+AI681*AJ681+AK681*AL681/100</f>
        <v>#N/A</v>
      </c>
      <c r="AN681" s="55"/>
      <c r="AO681" s="55"/>
      <c r="AP681" s="55"/>
      <c r="AQ681" s="55"/>
      <c r="AR681" s="53"/>
    </row>
    <row r="682" spans="1:44" customFormat="1" x14ac:dyDescent="0.3">
      <c r="A682" s="53"/>
      <c r="B682" s="53"/>
      <c r="C682" s="53"/>
      <c r="D682" s="53"/>
      <c r="E682" s="53" t="s">
        <v>175</v>
      </c>
      <c r="F682" s="54" t="e">
        <f>F675</f>
        <v>#N/A</v>
      </c>
      <c r="G682" s="56" t="e">
        <f t="shared" ca="1" si="961"/>
        <v>#N/A</v>
      </c>
      <c r="H682" s="52" t="e">
        <f>INDEX(STATSTABLE,MATCH(F682,bpiTeams,0),MATCH(INDEX(H:H,1,1),statTitles,0))</f>
        <v>#N/A</v>
      </c>
      <c r="I682" s="52" t="e">
        <f>INDEX(STATSTABLE,MATCH(F682,bpiTeams,0),MATCH(INDEX(I:I,1,1),statTitles,0))</f>
        <v>#N/A</v>
      </c>
      <c r="J682" s="52" t="e">
        <f>INDEX(STATSTABLE,MATCH(F682,bpiTeams,0),MATCH(INDEX(J:J,1,1),statTitles,0))</f>
        <v>#N/A</v>
      </c>
      <c r="K682" s="52" t="e">
        <f>INDEX(STATSTABLE,MATCH(F682,bpiTeams,0),MATCH(INDEX(K:K,1,1),statTitles,0))</f>
        <v>#N/A</v>
      </c>
      <c r="L682" s="52" t="e">
        <f>INDEX(STATSTABLE,MATCH(F682,bpiTeams,0),MATCH(INDEX(L:L,1,1),statTitles,0))</f>
        <v>#N/A</v>
      </c>
      <c r="M682" s="52" t="e">
        <f>INDEX(STATSTABLE,MATCH(F682,bpiTeams,0),MATCH(INDEX(M:M,1,1),statTitles,0))</f>
        <v>#N/A</v>
      </c>
      <c r="N682" s="52" t="e">
        <f>INDEX(STATSTABLE,MATCH(F682,bpiTeams,0),MATCH(INDEX(N:N,1,1),statTitles,0))</f>
        <v>#N/A</v>
      </c>
      <c r="O682" s="52" t="e">
        <f>INDEX(STATSTABLE,MATCH(F682,bpiTeams,0),MATCH(INDEX(O:O,1,1),statTitles,0))</f>
        <v>#N/A</v>
      </c>
      <c r="P682" s="52" t="e">
        <f>INDEX(STATSTABLE,MATCH(F682,bpiTeams,0),MATCH(INDEX(P:P,1,1),statTitles,0))</f>
        <v>#N/A</v>
      </c>
      <c r="Q682" s="52" t="e">
        <f>INDEX(STATSTABLE,MATCH(F682,bpiTeams,0),MATCH(INDEX(Q:Q,1,1),statTitles,0))</f>
        <v>#N/A</v>
      </c>
      <c r="R682" s="52" t="e">
        <f>INDEX(STATSTABLE,MATCH(F682,bpiTeams,0),MATCH(INDEX(R:R,1,1),statTitles,0))</f>
        <v>#N/A</v>
      </c>
      <c r="S682" s="52" t="e">
        <f>INDEX(STATSTABLE,MATCH(F682,bpiTeams,0),MATCH(INDEX(S:S,1,1),statTitles,0))</f>
        <v>#N/A</v>
      </c>
      <c r="T682" s="52" t="e">
        <f>INDEX(STATSTABLE,MATCH(F682,bpiTeams,0),MATCH(INDEX(T:T,1,1),statTitles,0))</f>
        <v>#N/A</v>
      </c>
      <c r="U682" s="52" t="e">
        <f>INDEX(STATSTABLE,MATCH(F682,bpiTeams,0),MATCH(INDEX(U:U,1,1),statTitles,0))</f>
        <v>#N/A</v>
      </c>
      <c r="V682" s="52" t="e">
        <f>INDEX(STATSTABLE,MATCH(F682,bpiTeams,0),MATCH(INDEX(V:V,1,1),statTitles,0))</f>
        <v>#N/A</v>
      </c>
      <c r="W682" s="52" t="e">
        <f>INDEX(STATSTABLE,MATCH(F682,bpiTeams,0),MATCH(INDEX(W:W,1,1),statTitles,0))</f>
        <v>#N/A</v>
      </c>
      <c r="X682" s="52" t="e">
        <f>INDEX(STATSTABLE,MATCH(F682,bpiTeams,0),MATCH(INDEX(X:X,1,1),statTitles,0))</f>
        <v>#N/A</v>
      </c>
      <c r="Y682" s="52" t="e">
        <f>INDEX(STATSTABLE,MATCH(F682,bpiTeams,0),MATCH(INDEX(Y:Y,1,1),statTitles,0))</f>
        <v>#N/A</v>
      </c>
      <c r="Z682" s="52" t="e">
        <f>INDEX(STATSTABLE,MATCH(F682,bpiTeams,0),MATCH(INDEX(Z:Z,1,1),statTitles,0))</f>
        <v>#N/A</v>
      </c>
      <c r="AA682" s="55" t="e">
        <f t="shared" si="962"/>
        <v>#N/A</v>
      </c>
      <c r="AB682" s="55" t="e">
        <f t="shared" si="963"/>
        <v>#N/A</v>
      </c>
      <c r="AC682" s="55" t="e">
        <f t="shared" ref="AC682" si="969">AC681</f>
        <v>#N/A</v>
      </c>
      <c r="AD682" s="55" t="e">
        <f t="shared" si="965"/>
        <v>#N/A</v>
      </c>
      <c r="AE682" s="336" t="e">
        <f t="shared" si="966"/>
        <v>#N/A</v>
      </c>
      <c r="AF682" s="223" t="e">
        <f ca="1">INDEX(FGA_COEFFS,1,1)+AC682*INDEX(FGA_COEFFS,1,2)+AB682*INDEX(FGA_COEFFS,1,3)+U682*INDEX(FGA_COEFFS,1,4)+T681*INDEX(FGA_COEFFS,1,5)+V682*INDEX(FGA_COEFFS,1,6)+W681*INDEX(FGA_COEFFS,1,7)+P681*INDEX(FGA_COEFFS,1,8)+AB685*AB687</f>
        <v>#N/A</v>
      </c>
      <c r="AG682" s="223" t="e">
        <f ca="1">INDEX(THREEPTA_COEFFS,1,1)+AF682*INDEX(THREEPTA_COEFFS,1,2)+M682*INDEX(THREEPTA_COEFFS,1,3)+AD682*INDEX(THREEPTA_COEFFS,1,4)+N682*INDEX(THREEPTA_COEFFS,1,5)+O681*INDEX(THREEPTA_COEFFS,1,6)+AC685*AC687</f>
        <v>#N/A</v>
      </c>
      <c r="AH682" s="223" t="e">
        <f ca="1">INDEX(THREEPTPCT_COEFFS,1,1)+N682*INDEX(THREEPTPCT_COEFFS,1,2)+O681*INDEX(THREEPTPCT_COEFFS,1,3)+AD685*AD687</f>
        <v>#N/A</v>
      </c>
      <c r="AI682" s="55" t="e">
        <f t="shared" ca="1" si="967"/>
        <v>#N/A</v>
      </c>
      <c r="AJ682" s="223" t="e">
        <f ca="1">INDEX(TWOPTPCT_COEFFS,1,1)+AE682*INDEX(TWOPTPCT_COEFFS,1,2)+L681*INDEX(TWOPTPCT_COEFFS,1,3)+J681*INDEX(TWOPTPCT_COEFFS,1,4)+O681*INDEX(TWOPTPCT_COEFFS,1,5)+AE685*AE687</f>
        <v>#N/A</v>
      </c>
      <c r="AK682" s="223" t="e">
        <f ca="1">INDEX(FTA_COEFFS,1,1)+R682*INDEX(FTA_COEFFS,1,2)+Q681*INDEX(FTA_COEFFS,1,3)+(T682+U682)*INDEX(FTA_COEFFS,1,4)+(T681+U681)*INDEX(FTA_COEFFS,1,5)+P681*INDEX(FTA_COEFFS,1,6)+AF685*AF687</f>
        <v>#N/A</v>
      </c>
      <c r="AL682" s="223" t="e">
        <f ca="1">INDEX(FTPCT_COEFFS,1,1)+S682*INDEX(FTPCT_COEFFS,1,2)+I682*INDEX(FTPCT_COEFFS,1,3)+J681*INDEX(FTPCT_COEFFS,1,4)+AG685*AG687</f>
        <v>#N/A</v>
      </c>
      <c r="AM682" s="338" t="e">
        <f t="shared" ca="1" si="968"/>
        <v>#N/A</v>
      </c>
      <c r="AN682" s="55"/>
      <c r="AO682" s="55"/>
      <c r="AP682" s="55"/>
      <c r="AQ682" s="55"/>
      <c r="AR682" s="53"/>
    </row>
    <row r="683" spans="1:44" customFormat="1" x14ac:dyDescent="0.3">
      <c r="A683" s="53"/>
      <c r="B683" s="53"/>
      <c r="C683" s="53"/>
      <c r="D683" s="53"/>
      <c r="E683" s="64" t="e">
        <f ca="1">IF(G682&gt;G681,F682,F681)</f>
        <v>#N/A</v>
      </c>
      <c r="F683" s="53"/>
      <c r="G683" s="56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5"/>
      <c r="AB683" s="55"/>
      <c r="AC683" s="55"/>
      <c r="AD683" s="55"/>
      <c r="AE683" s="55"/>
      <c r="AF683" s="337"/>
      <c r="AG683" s="337"/>
      <c r="AH683" s="337"/>
      <c r="AI683" s="337"/>
      <c r="AJ683" s="337"/>
      <c r="AK683" s="337"/>
      <c r="AL683" s="337"/>
      <c r="AM683" s="337"/>
      <c r="AN683" s="55"/>
      <c r="AO683" s="55"/>
      <c r="AP683" s="55"/>
      <c r="AQ683" s="55"/>
      <c r="AR683" s="53"/>
    </row>
    <row r="684" spans="1:44" customFormat="1" x14ac:dyDescent="0.3">
      <c r="A684" s="53"/>
      <c r="B684" s="53"/>
      <c r="C684" s="53"/>
      <c r="D684" s="53"/>
      <c r="E684" s="53"/>
      <c r="F684" s="53"/>
      <c r="G684" s="166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4" t="s">
        <v>1305</v>
      </c>
      <c r="AB684" s="54" t="s">
        <v>128</v>
      </c>
      <c r="AC684" s="54" t="s">
        <v>157</v>
      </c>
      <c r="AD684" s="54" t="s">
        <v>151</v>
      </c>
      <c r="AE684" s="54" t="s">
        <v>1327</v>
      </c>
      <c r="AF684" s="54" t="s">
        <v>129</v>
      </c>
      <c r="AG684" s="54" t="s">
        <v>116</v>
      </c>
      <c r="AH684" s="54"/>
      <c r="AI684" s="54"/>
      <c r="AJ684" s="54"/>
      <c r="AK684" s="54"/>
      <c r="AL684" s="54"/>
      <c r="AM684" s="54"/>
      <c r="AN684" s="53"/>
      <c r="AO684" s="53"/>
      <c r="AP684" s="53"/>
      <c r="AQ684" s="53"/>
      <c r="AR684" s="53"/>
    </row>
    <row r="685" spans="1:44" customFormat="1" x14ac:dyDescent="0.3">
      <c r="A685" s="53"/>
      <c r="B685" s="53"/>
      <c r="C685" s="53"/>
      <c r="D685" s="53" t="e">
        <f ca="1">IF(G681&gt;(G682+(W681-W682)/2),1,IF(G682&gt;(G681+(W682-W681)/2),0,"Close"))</f>
        <v>#N/A</v>
      </c>
      <c r="E685" s="53"/>
      <c r="F685" s="53"/>
      <c r="G685" s="166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4"/>
      <c r="AB685" s="54">
        <f>Formulas!A685</f>
        <v>0</v>
      </c>
      <c r="AC685" s="54">
        <f>Formulas!A692</f>
        <v>0</v>
      </c>
      <c r="AD685" s="54">
        <f>Formulas!A699</f>
        <v>0</v>
      </c>
      <c r="AE685" s="54">
        <f>Formulas!A706</f>
        <v>0</v>
      </c>
      <c r="AF685" s="54">
        <f>Formulas!A713</f>
        <v>0</v>
      </c>
      <c r="AG685" s="54">
        <f>Formulas!A720</f>
        <v>0</v>
      </c>
      <c r="AH685" s="54"/>
      <c r="AI685" s="336"/>
      <c r="AJ685" s="336"/>
      <c r="AK685" s="336"/>
      <c r="AL685" s="54"/>
      <c r="AM685" s="54"/>
      <c r="AN685" s="53"/>
      <c r="AO685" s="53"/>
      <c r="AP685" s="53"/>
      <c r="AQ685" s="53"/>
      <c r="AR685" s="53"/>
    </row>
    <row r="686" spans="1:44" customFormat="1" x14ac:dyDescent="0.3">
      <c r="A686" s="53"/>
      <c r="B686" s="53"/>
      <c r="C686" s="53"/>
      <c r="D686" s="53"/>
      <c r="E686" s="53"/>
      <c r="F686" s="53"/>
      <c r="G686" s="166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336"/>
      <c r="AB686" s="336">
        <f t="shared" ref="AB686:AB687" ca="1" si="970">1.5*RAND()^2*IF(RAND()&gt;0.5,1,-1)</f>
        <v>-1.1654672005794462</v>
      </c>
      <c r="AC686" s="336">
        <f t="shared" ca="1" si="960"/>
        <v>1.006381934004988</v>
      </c>
      <c r="AD686" s="336">
        <f t="shared" ca="1" si="960"/>
        <v>1.4164525684849099</v>
      </c>
      <c r="AE686" s="336">
        <f t="shared" ca="1" si="960"/>
        <v>0.92867384149799281</v>
      </c>
      <c r="AF686" s="336">
        <f t="shared" ca="1" si="960"/>
        <v>-0.82524163561389408</v>
      </c>
      <c r="AG686" s="336">
        <f t="shared" ca="1" si="960"/>
        <v>1.8112436921983312E-2</v>
      </c>
      <c r="AH686" s="336"/>
      <c r="AI686" s="336"/>
      <c r="AJ686" s="336"/>
      <c r="AK686" s="336"/>
      <c r="AL686" s="54"/>
      <c r="AM686" s="54"/>
      <c r="AN686" s="53"/>
      <c r="AO686" s="55"/>
      <c r="AP686" s="55"/>
      <c r="AQ686" s="55"/>
      <c r="AR686" s="53"/>
    </row>
    <row r="687" spans="1:44" customFormat="1" x14ac:dyDescent="0.3">
      <c r="A687" s="53"/>
      <c r="B687" s="53"/>
      <c r="C687" s="53"/>
      <c r="D687" s="53"/>
      <c r="E687" s="53"/>
      <c r="F687" s="54"/>
      <c r="G687" s="165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3"/>
      <c r="AB687" s="336">
        <f t="shared" ca="1" si="970"/>
        <v>0.75951948809238767</v>
      </c>
      <c r="AC687" s="336">
        <f t="shared" ca="1" si="960"/>
        <v>-0.26418548071470571</v>
      </c>
      <c r="AD687" s="336">
        <f t="shared" ca="1" si="960"/>
        <v>0.2973374292794369</v>
      </c>
      <c r="AE687" s="336">
        <f t="shared" ca="1" si="960"/>
        <v>-0.24968515450796214</v>
      </c>
      <c r="AF687" s="336">
        <f t="shared" ca="1" si="960"/>
        <v>0.90472436716330584</v>
      </c>
      <c r="AG687" s="336">
        <f t="shared" ca="1" si="960"/>
        <v>0.48285523341790698</v>
      </c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3"/>
    </row>
    <row r="688" spans="1:44" customFormat="1" x14ac:dyDescent="0.3">
      <c r="A688" s="53"/>
      <c r="B688" s="53"/>
      <c r="C688" s="53"/>
      <c r="D688" s="53"/>
      <c r="E688" s="53" t="s">
        <v>172</v>
      </c>
      <c r="F688" s="53">
        <f>F681</f>
        <v>0</v>
      </c>
      <c r="G688" s="56" t="e">
        <f t="shared" ref="G688:G689" ca="1" si="971">AM688</f>
        <v>#N/A</v>
      </c>
      <c r="H688" s="52" t="e">
        <f>INDEX(STATSTABLE,MATCH(F688,bpiTeams,0),MATCH(INDEX(H:H,1,1),statTitles,0))</f>
        <v>#N/A</v>
      </c>
      <c r="I688" s="52" t="e">
        <f>INDEX(STATSTABLE,MATCH(F688,bpiTeams,0),MATCH(INDEX(I:I,1,1),statTitles,0))</f>
        <v>#N/A</v>
      </c>
      <c r="J688" s="52" t="e">
        <f>INDEX(STATSTABLE,MATCH(F688,bpiTeams,0),MATCH(INDEX(J:J,1,1),statTitles,0))</f>
        <v>#N/A</v>
      </c>
      <c r="K688" s="52" t="e">
        <f>INDEX(STATSTABLE,MATCH(F688,bpiTeams,0),MATCH(INDEX(K:K,1,1),statTitles,0))</f>
        <v>#N/A</v>
      </c>
      <c r="L688" s="52" t="e">
        <f>INDEX(STATSTABLE,MATCH(F688,bpiTeams,0),MATCH(INDEX(L:L,1,1),statTitles,0))</f>
        <v>#N/A</v>
      </c>
      <c r="M688" s="52" t="e">
        <f>INDEX(STATSTABLE,MATCH(F688,bpiTeams,0),MATCH(INDEX(M:M,1,1),statTitles,0))</f>
        <v>#N/A</v>
      </c>
      <c r="N688" s="52" t="e">
        <f>INDEX(STATSTABLE,MATCH(F688,bpiTeams,0),MATCH(INDEX(N:N,1,1),statTitles,0))</f>
        <v>#N/A</v>
      </c>
      <c r="O688" s="52" t="e">
        <f>INDEX(STATSTABLE,MATCH(F688,bpiTeams,0),MATCH(INDEX(O:O,1,1),statTitles,0))</f>
        <v>#N/A</v>
      </c>
      <c r="P688" s="52" t="e">
        <f>INDEX(STATSTABLE,MATCH(F688,bpiTeams,0),MATCH(INDEX(P:P,1,1),statTitles,0))</f>
        <v>#N/A</v>
      </c>
      <c r="Q688" s="52" t="e">
        <f>INDEX(STATSTABLE,MATCH(F688,bpiTeams,0),MATCH(INDEX(Q:Q,1,1),statTitles,0))</f>
        <v>#N/A</v>
      </c>
      <c r="R688" s="52" t="e">
        <f>INDEX(STATSTABLE,MATCH(F688,bpiTeams,0),MATCH(INDEX(R:R,1,1),statTitles,0))</f>
        <v>#N/A</v>
      </c>
      <c r="S688" s="52" t="e">
        <f>INDEX(STATSTABLE,MATCH(F688,bpiTeams,0),MATCH(INDEX(S:S,1,1),statTitles,0))</f>
        <v>#N/A</v>
      </c>
      <c r="T688" s="52" t="e">
        <f>INDEX(STATSTABLE,MATCH(F688,bpiTeams,0),MATCH(INDEX(T:T,1,1),statTitles,0))</f>
        <v>#N/A</v>
      </c>
      <c r="U688" s="52" t="e">
        <f>INDEX(STATSTABLE,MATCH(F688,bpiTeams,0),MATCH(INDEX(U:U,1,1),statTitles,0))</f>
        <v>#N/A</v>
      </c>
      <c r="V688" s="52" t="e">
        <f>INDEX(STATSTABLE,MATCH(F688,bpiTeams,0),MATCH(INDEX(V:V,1,1),statTitles,0))</f>
        <v>#N/A</v>
      </c>
      <c r="W688" s="52" t="e">
        <f>INDEX(STATSTABLE,MATCH(F688,bpiTeams,0),MATCH(INDEX(W:W,1,1),statTitles,0))</f>
        <v>#N/A</v>
      </c>
      <c r="X688" s="52" t="e">
        <f>INDEX(STATSTABLE,MATCH(F688,bpiTeams,0),MATCH(INDEX(X:X,1,1),statTitles,0))</f>
        <v>#N/A</v>
      </c>
      <c r="Y688" s="52" t="e">
        <f>INDEX(STATSTABLE,MATCH(F688,bpiTeams,0),MATCH(INDEX(Y:Y,1,1),statTitles,0))</f>
        <v>#N/A</v>
      </c>
      <c r="Z688" s="52" t="e">
        <f>INDEX(STATSTABLE,MATCH(F688,bpiTeams,0),MATCH(INDEX(Z:Z,1,1),statTitles,0))</f>
        <v>#N/A</v>
      </c>
      <c r="AA688" s="55" t="e">
        <f t="shared" ref="AA688:AA689" si="972">(K688-(R688*S688)/100-3*(M688*N688)/100)/2</f>
        <v>#N/A</v>
      </c>
      <c r="AB688" s="55" t="e">
        <f t="shared" ref="AB688:AB689" si="973">SUM(AA688,(M688*N688/100))/(I688/100)</f>
        <v>#N/A</v>
      </c>
      <c r="AC688" s="55" t="e">
        <f t="shared" ref="AC688" si="974">X688*0.5+X689*0.5</f>
        <v>#N/A</v>
      </c>
      <c r="AD688" s="55" t="e">
        <f t="shared" ref="AD688:AD689" si="975">M688/AB688</f>
        <v>#N/A</v>
      </c>
      <c r="AE688" s="336" t="e">
        <f t="shared" ref="AE688:AE689" si="976">AA688/(AB688-M688)</f>
        <v>#N/A</v>
      </c>
      <c r="AF688" s="223" t="e">
        <f ca="1">INDEX(FGA_COEFFS,1,1)+AC688*INDEX(FGA_COEFFS,1,2)+AB688*INDEX(FGA_COEFFS,1,3)+U688*INDEX(FGA_COEFFS,1,4)+T689*INDEX(FGA_COEFFS,1,5)+V688*INDEX(FGA_COEFFS,1,6)+W689*INDEX(FGA_COEFFS,1,7)+P689*INDEX(FGA_COEFFS,1,8)+AB692*AB693</f>
        <v>#N/A</v>
      </c>
      <c r="AG688" s="223" t="e">
        <f ca="1">INDEX(THREEPTA_COEFFS,1,1)+AF688*INDEX(THREEPTA_COEFFS,1,2)+M688*INDEX(THREEPTA_COEFFS,1,3)+AD688*INDEX(THREEPTA_COEFFS,1,4)+N688*INDEX(THREEPTA_COEFFS,1,5)+O689*INDEX(THREEPTA_COEFFS,1,6)+AC692*AC693</f>
        <v>#N/A</v>
      </c>
      <c r="AH688" s="223" t="e">
        <f ca="1">INDEX(THREEPTPCT_COEFFS,1,1)+N688*INDEX(THREEPTPCT_COEFFS,1,2)+O689*INDEX(THREEPTPCT_COEFFS,1,3)+AD692*AD693</f>
        <v>#N/A</v>
      </c>
      <c r="AI688" s="55" t="e">
        <f t="shared" ref="AI688:AI689" ca="1" si="977">AF688-AG688</f>
        <v>#N/A</v>
      </c>
      <c r="AJ688" s="223" t="e">
        <f ca="1">INDEX(TWOPTPCT_COEFFS,1,1)+AE688*INDEX(TWOPTPCT_COEFFS,1,2)+L689*INDEX(TWOPTPCT_COEFFS,1,3)+J689*INDEX(TWOPTPCT_COEFFS,1,4)+O689*INDEX(TWOPTPCT_COEFFS,1,5)+AE692*AE693</f>
        <v>#N/A</v>
      </c>
      <c r="AK688" s="223" t="e">
        <f ca="1">INDEX(FTA_COEFFS,1,1)+R688*INDEX(FTA_COEFFS,1,2)+Q689*INDEX(FTA_COEFFS,1,3)+(T688+U688)*INDEX(FTA_COEFFS,1,4)+(T689+U689)*INDEX(FTA_COEFFS,1,5)+P689*INDEX(FTA_COEFFS,1,6)+AF692*AF693</f>
        <v>#N/A</v>
      </c>
      <c r="AL688" s="223" t="e">
        <f ca="1">INDEX(FTPCT_COEFFS,1,1)+S688*INDEX(FTPCT_COEFFS,1,2)+I688*INDEX(FTPCT_COEFFS,1,3)+J689*INDEX(FTPCT_COEFFS,1,4)+AG692*AG693</f>
        <v>#N/A</v>
      </c>
      <c r="AM688" s="338" t="e">
        <f t="shared" ref="AM688:AM689" ca="1" si="978">AG688*AH688/100+AI688*AJ688+AK688*AL688/100</f>
        <v>#N/A</v>
      </c>
      <c r="AN688" s="55"/>
      <c r="AO688" s="55"/>
      <c r="AP688" s="55"/>
      <c r="AQ688" s="55"/>
      <c r="AR688" s="53"/>
    </row>
    <row r="689" spans="1:44" customFormat="1" x14ac:dyDescent="0.3">
      <c r="A689" s="53"/>
      <c r="B689" s="53"/>
      <c r="C689" s="53"/>
      <c r="D689" s="53"/>
      <c r="E689" s="53" t="s">
        <v>175</v>
      </c>
      <c r="F689" s="54" t="e">
        <f>F682</f>
        <v>#N/A</v>
      </c>
      <c r="G689" s="56" t="e">
        <f t="shared" ca="1" si="971"/>
        <v>#N/A</v>
      </c>
      <c r="H689" s="52" t="e">
        <f>INDEX(STATSTABLE,MATCH(F689,bpiTeams,0),MATCH(INDEX(H:H,1,1),statTitles,0))</f>
        <v>#N/A</v>
      </c>
      <c r="I689" s="52" t="e">
        <f>INDEX(STATSTABLE,MATCH(F689,bpiTeams,0),MATCH(INDEX(I:I,1,1),statTitles,0))</f>
        <v>#N/A</v>
      </c>
      <c r="J689" s="52" t="e">
        <f>INDEX(STATSTABLE,MATCH(F689,bpiTeams,0),MATCH(INDEX(J:J,1,1),statTitles,0))</f>
        <v>#N/A</v>
      </c>
      <c r="K689" s="52" t="e">
        <f>INDEX(STATSTABLE,MATCH(F689,bpiTeams,0),MATCH(INDEX(K:K,1,1),statTitles,0))</f>
        <v>#N/A</v>
      </c>
      <c r="L689" s="52" t="e">
        <f>INDEX(STATSTABLE,MATCH(F689,bpiTeams,0),MATCH(INDEX(L:L,1,1),statTitles,0))</f>
        <v>#N/A</v>
      </c>
      <c r="M689" s="52" t="e">
        <f>INDEX(STATSTABLE,MATCH(F689,bpiTeams,0),MATCH(INDEX(M:M,1,1),statTitles,0))</f>
        <v>#N/A</v>
      </c>
      <c r="N689" s="52" t="e">
        <f>INDEX(STATSTABLE,MATCH(F689,bpiTeams,0),MATCH(INDEX(N:N,1,1),statTitles,0))</f>
        <v>#N/A</v>
      </c>
      <c r="O689" s="52" t="e">
        <f>INDEX(STATSTABLE,MATCH(F689,bpiTeams,0),MATCH(INDEX(O:O,1,1),statTitles,0))</f>
        <v>#N/A</v>
      </c>
      <c r="P689" s="52" t="e">
        <f>INDEX(STATSTABLE,MATCH(F689,bpiTeams,0),MATCH(INDEX(P:P,1,1),statTitles,0))</f>
        <v>#N/A</v>
      </c>
      <c r="Q689" s="52" t="e">
        <f>INDEX(STATSTABLE,MATCH(F689,bpiTeams,0),MATCH(INDEX(Q:Q,1,1),statTitles,0))</f>
        <v>#N/A</v>
      </c>
      <c r="R689" s="52" t="e">
        <f>INDEX(STATSTABLE,MATCH(F689,bpiTeams,0),MATCH(INDEX(R:R,1,1),statTitles,0))</f>
        <v>#N/A</v>
      </c>
      <c r="S689" s="52" t="e">
        <f>INDEX(STATSTABLE,MATCH(F689,bpiTeams,0),MATCH(INDEX(S:S,1,1),statTitles,0))</f>
        <v>#N/A</v>
      </c>
      <c r="T689" s="52" t="e">
        <f>INDEX(STATSTABLE,MATCH(F689,bpiTeams,0),MATCH(INDEX(T:T,1,1),statTitles,0))</f>
        <v>#N/A</v>
      </c>
      <c r="U689" s="52" t="e">
        <f>INDEX(STATSTABLE,MATCH(F689,bpiTeams,0),MATCH(INDEX(U:U,1,1),statTitles,0))</f>
        <v>#N/A</v>
      </c>
      <c r="V689" s="52" t="e">
        <f>INDEX(STATSTABLE,MATCH(F689,bpiTeams,0),MATCH(INDEX(V:V,1,1),statTitles,0))</f>
        <v>#N/A</v>
      </c>
      <c r="W689" s="52" t="e">
        <f>INDEX(STATSTABLE,MATCH(F689,bpiTeams,0),MATCH(INDEX(W:W,1,1),statTitles,0))</f>
        <v>#N/A</v>
      </c>
      <c r="X689" s="52" t="e">
        <f>INDEX(STATSTABLE,MATCH(F689,bpiTeams,0),MATCH(INDEX(X:X,1,1),statTitles,0))</f>
        <v>#N/A</v>
      </c>
      <c r="Y689" s="52" t="e">
        <f>INDEX(STATSTABLE,MATCH(F689,bpiTeams,0),MATCH(INDEX(Y:Y,1,1),statTitles,0))</f>
        <v>#N/A</v>
      </c>
      <c r="Z689" s="52" t="e">
        <f>INDEX(STATSTABLE,MATCH(F689,bpiTeams,0),MATCH(INDEX(Z:Z,1,1),statTitles,0))</f>
        <v>#N/A</v>
      </c>
      <c r="AA689" s="55" t="e">
        <f t="shared" si="972"/>
        <v>#N/A</v>
      </c>
      <c r="AB689" s="55" t="e">
        <f t="shared" si="973"/>
        <v>#N/A</v>
      </c>
      <c r="AC689" s="55" t="e">
        <f t="shared" ref="AC689" si="979">AC688</f>
        <v>#N/A</v>
      </c>
      <c r="AD689" s="55" t="e">
        <f t="shared" si="975"/>
        <v>#N/A</v>
      </c>
      <c r="AE689" s="336" t="e">
        <f t="shared" si="976"/>
        <v>#N/A</v>
      </c>
      <c r="AF689" s="223" t="e">
        <f ca="1">INDEX(FGA_COEFFS,1,1)+AC689*INDEX(FGA_COEFFS,1,2)+AB689*INDEX(FGA_COEFFS,1,3)+U689*INDEX(FGA_COEFFS,1,4)+T688*INDEX(FGA_COEFFS,1,5)+V689*INDEX(FGA_COEFFS,1,6)+W688*INDEX(FGA_COEFFS,1,7)+P688*INDEX(FGA_COEFFS,1,8)+AB692*AB694</f>
        <v>#N/A</v>
      </c>
      <c r="AG689" s="223" t="e">
        <f ca="1">INDEX(THREEPTA_COEFFS,1,1)+AF689*INDEX(THREEPTA_COEFFS,1,2)+M689*INDEX(THREEPTA_COEFFS,1,3)+AD689*INDEX(THREEPTA_COEFFS,1,4)+N689*INDEX(THREEPTA_COEFFS,1,5)+O688*INDEX(THREEPTA_COEFFS,1,6)+AC692*AC694</f>
        <v>#N/A</v>
      </c>
      <c r="AH689" s="223" t="e">
        <f ca="1">INDEX(THREEPTPCT_COEFFS,1,1)+N689*INDEX(THREEPTPCT_COEFFS,1,2)+O688*INDEX(THREEPTPCT_COEFFS,1,3)+AD692*AD694</f>
        <v>#N/A</v>
      </c>
      <c r="AI689" s="55" t="e">
        <f t="shared" ca="1" si="977"/>
        <v>#N/A</v>
      </c>
      <c r="AJ689" s="223" t="e">
        <f ca="1">INDEX(TWOPTPCT_COEFFS,1,1)+AE689*INDEX(TWOPTPCT_COEFFS,1,2)+L688*INDEX(TWOPTPCT_COEFFS,1,3)+J688*INDEX(TWOPTPCT_COEFFS,1,4)+O688*INDEX(TWOPTPCT_COEFFS,1,5)+AE692*AE694</f>
        <v>#N/A</v>
      </c>
      <c r="AK689" s="223" t="e">
        <f ca="1">INDEX(FTA_COEFFS,1,1)+R689*INDEX(FTA_COEFFS,1,2)+Q688*INDEX(FTA_COEFFS,1,3)+(T689+U689)*INDEX(FTA_COEFFS,1,4)+(T688+U688)*INDEX(FTA_COEFFS,1,5)+P688*INDEX(FTA_COEFFS,1,6)+AF692*AF694</f>
        <v>#N/A</v>
      </c>
      <c r="AL689" s="223" t="e">
        <f ca="1">INDEX(FTPCT_COEFFS,1,1)+S689*INDEX(FTPCT_COEFFS,1,2)+I689*INDEX(FTPCT_COEFFS,1,3)+J688*INDEX(FTPCT_COEFFS,1,4)+AG692*AG694</f>
        <v>#N/A</v>
      </c>
      <c r="AM689" s="338" t="e">
        <f t="shared" ca="1" si="978"/>
        <v>#N/A</v>
      </c>
      <c r="AN689" s="55"/>
      <c r="AO689" s="55"/>
      <c r="AP689" s="55"/>
      <c r="AQ689" s="55"/>
      <c r="AR689" s="53"/>
    </row>
    <row r="690" spans="1:44" customFormat="1" x14ac:dyDescent="0.3">
      <c r="A690" s="53"/>
      <c r="B690" s="53"/>
      <c r="C690" s="53"/>
      <c r="D690" s="53"/>
      <c r="E690" s="64" t="e">
        <f ca="1">IF(G689&gt;G688,F689,F688)</f>
        <v>#N/A</v>
      </c>
      <c r="F690" s="53"/>
      <c r="G690" s="56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5"/>
      <c r="AB690" s="55"/>
      <c r="AC690" s="55"/>
      <c r="AD690" s="55"/>
      <c r="AE690" s="55"/>
      <c r="AF690" s="337"/>
      <c r="AG690" s="337"/>
      <c r="AH690" s="337"/>
      <c r="AI690" s="337"/>
      <c r="AJ690" s="337"/>
      <c r="AK690" s="337"/>
      <c r="AL690" s="337"/>
      <c r="AM690" s="337"/>
      <c r="AN690" s="55"/>
      <c r="AO690" s="55"/>
      <c r="AP690" s="55"/>
      <c r="AQ690" s="55"/>
      <c r="AR690" s="53"/>
    </row>
    <row r="691" spans="1:44" customFormat="1" x14ac:dyDescent="0.3">
      <c r="A691" s="53"/>
      <c r="B691" s="53"/>
      <c r="C691" s="53"/>
      <c r="D691" s="53"/>
      <c r="E691" s="53"/>
      <c r="F691" s="53"/>
      <c r="G691" s="166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4" t="s">
        <v>1305</v>
      </c>
      <c r="AB691" s="54" t="s">
        <v>128</v>
      </c>
      <c r="AC691" s="54" t="s">
        <v>157</v>
      </c>
      <c r="AD691" s="54" t="s">
        <v>151</v>
      </c>
      <c r="AE691" s="54" t="s">
        <v>1327</v>
      </c>
      <c r="AF691" s="54" t="s">
        <v>129</v>
      </c>
      <c r="AG691" s="54" t="s">
        <v>116</v>
      </c>
      <c r="AH691" s="54"/>
      <c r="AI691" s="54"/>
      <c r="AJ691" s="54"/>
      <c r="AK691" s="54"/>
      <c r="AL691" s="54"/>
      <c r="AM691" s="54"/>
      <c r="AN691" s="53"/>
      <c r="AO691" s="53"/>
      <c r="AP691" s="53"/>
      <c r="AQ691" s="53"/>
      <c r="AR691" s="53"/>
    </row>
    <row r="692" spans="1:44" customFormat="1" x14ac:dyDescent="0.3">
      <c r="A692" s="53"/>
      <c r="B692" s="53"/>
      <c r="C692" s="53"/>
      <c r="D692" s="53" t="e">
        <f ca="1">IF(G688&gt;(G689+(W688-W689)/2),1,IF(G689&gt;(G688+(W689-W688)/2),0,"Close"))</f>
        <v>#N/A</v>
      </c>
      <c r="E692" s="53"/>
      <c r="F692" s="53"/>
      <c r="G692" s="166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4"/>
      <c r="AB692" s="54">
        <f>Formulas!A692</f>
        <v>0</v>
      </c>
      <c r="AC692" s="54">
        <f>Formulas!A699</f>
        <v>0</v>
      </c>
      <c r="AD692" s="54">
        <f>Formulas!A706</f>
        <v>0</v>
      </c>
      <c r="AE692" s="54">
        <f>Formulas!A713</f>
        <v>0</v>
      </c>
      <c r="AF692" s="54">
        <f>Formulas!A720</f>
        <v>0</v>
      </c>
      <c r="AG692" s="54">
        <f>Formulas!A727</f>
        <v>0</v>
      </c>
      <c r="AH692" s="54"/>
      <c r="AI692" s="336"/>
      <c r="AJ692" s="336"/>
      <c r="AK692" s="336"/>
      <c r="AL692" s="54"/>
      <c r="AM692" s="54"/>
      <c r="AN692" s="53"/>
      <c r="AO692" s="53"/>
      <c r="AP692" s="53"/>
      <c r="AQ692" s="53"/>
      <c r="AR692" s="53"/>
    </row>
    <row r="693" spans="1:44" customFormat="1" x14ac:dyDescent="0.3">
      <c r="A693" s="53"/>
      <c r="B693" s="53"/>
      <c r="C693" s="53"/>
      <c r="D693" s="53"/>
      <c r="E693" s="53"/>
      <c r="F693" s="53"/>
      <c r="G693" s="166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336"/>
      <c r="AB693" s="336">
        <f t="shared" ref="AB693:AB694" ca="1" si="980">1.5*RAND()^2*IF(RAND()&gt;0.5,1,-1)</f>
        <v>0.76409026944316216</v>
      </c>
      <c r="AC693" s="336">
        <f t="shared" ca="1" si="960"/>
        <v>0.99131499145483593</v>
      </c>
      <c r="AD693" s="336">
        <f t="shared" ca="1" si="960"/>
        <v>-1.1396752831447503</v>
      </c>
      <c r="AE693" s="336">
        <f t="shared" ca="1" si="960"/>
        <v>-0.44852523409168527</v>
      </c>
      <c r="AF693" s="336">
        <f t="shared" ca="1" si="960"/>
        <v>-0.74291864994798074</v>
      </c>
      <c r="AG693" s="336">
        <f t="shared" ca="1" si="960"/>
        <v>-0.52454968187265094</v>
      </c>
      <c r="AH693" s="336"/>
      <c r="AI693" s="336"/>
      <c r="AJ693" s="336"/>
      <c r="AK693" s="336"/>
      <c r="AL693" s="54"/>
      <c r="AM693" s="54"/>
      <c r="AN693" s="53"/>
      <c r="AO693" s="55"/>
      <c r="AP693" s="55"/>
      <c r="AQ693" s="55"/>
      <c r="AR693" s="53"/>
    </row>
    <row r="694" spans="1:44" customFormat="1" x14ac:dyDescent="0.3">
      <c r="A694" s="53"/>
      <c r="B694" s="53"/>
      <c r="C694" s="53"/>
      <c r="D694" s="53"/>
      <c r="E694" s="53"/>
      <c r="F694" s="54"/>
      <c r="G694" s="165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3"/>
      <c r="AB694" s="336">
        <f t="shared" ca="1" si="980"/>
        <v>1.4519410895319647</v>
      </c>
      <c r="AC694" s="336">
        <f t="shared" ca="1" si="960"/>
        <v>0.42674721846025654</v>
      </c>
      <c r="AD694" s="336">
        <f t="shared" ca="1" si="960"/>
        <v>0.49508609606424836</v>
      </c>
      <c r="AE694" s="336">
        <f t="shared" ca="1" si="960"/>
        <v>-0.20085344686656861</v>
      </c>
      <c r="AF694" s="336">
        <f t="shared" ca="1" si="960"/>
        <v>-7.103928966937588E-2</v>
      </c>
      <c r="AG694" s="336">
        <f t="shared" ca="1" si="960"/>
        <v>0.88980692609227796</v>
      </c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3"/>
    </row>
    <row r="695" spans="1:44" customFormat="1" x14ac:dyDescent="0.3">
      <c r="A695" s="53"/>
      <c r="B695" s="53"/>
      <c r="C695" s="53"/>
      <c r="D695" s="53"/>
      <c r="E695" s="53" t="s">
        <v>172</v>
      </c>
      <c r="F695" s="67">
        <f>F625</f>
        <v>0</v>
      </c>
      <c r="G695" s="56" t="e">
        <f t="shared" ref="G695:G696" ca="1" si="981">AM695</f>
        <v>#N/A</v>
      </c>
      <c r="H695" s="52" t="e">
        <f>INDEX(STATSTABLE,MATCH(F695,bpiTeams,0),MATCH(INDEX(H:H,1,1),statTitles,0))</f>
        <v>#N/A</v>
      </c>
      <c r="I695" s="52" t="e">
        <f>INDEX(STATSTABLE,MATCH(F695,bpiTeams,0),MATCH(INDEX(I:I,1,1),statTitles,0))</f>
        <v>#N/A</v>
      </c>
      <c r="J695" s="52" t="e">
        <f>INDEX(STATSTABLE,MATCH(F695,bpiTeams,0),MATCH(INDEX(J:J,1,1),statTitles,0))</f>
        <v>#N/A</v>
      </c>
      <c r="K695" s="52" t="e">
        <f>INDEX(STATSTABLE,MATCH(F695,bpiTeams,0),MATCH(INDEX(K:K,1,1),statTitles,0))</f>
        <v>#N/A</v>
      </c>
      <c r="L695" s="52" t="e">
        <f>INDEX(STATSTABLE,MATCH(F695,bpiTeams,0),MATCH(INDEX(L:L,1,1),statTitles,0))</f>
        <v>#N/A</v>
      </c>
      <c r="M695" s="52" t="e">
        <f>INDEX(STATSTABLE,MATCH(F695,bpiTeams,0),MATCH(INDEX(M:M,1,1),statTitles,0))</f>
        <v>#N/A</v>
      </c>
      <c r="N695" s="52" t="e">
        <f>INDEX(STATSTABLE,MATCH(F695,bpiTeams,0),MATCH(INDEX(N:N,1,1),statTitles,0))</f>
        <v>#N/A</v>
      </c>
      <c r="O695" s="52" t="e">
        <f>INDEX(STATSTABLE,MATCH(F695,bpiTeams,0),MATCH(INDEX(O:O,1,1),statTitles,0))</f>
        <v>#N/A</v>
      </c>
      <c r="P695" s="52" t="e">
        <f>INDEX(STATSTABLE,MATCH(F695,bpiTeams,0),MATCH(INDEX(P:P,1,1),statTitles,0))</f>
        <v>#N/A</v>
      </c>
      <c r="Q695" s="52" t="e">
        <f>INDEX(STATSTABLE,MATCH(F695,bpiTeams,0),MATCH(INDEX(Q:Q,1,1),statTitles,0))</f>
        <v>#N/A</v>
      </c>
      <c r="R695" s="52" t="e">
        <f>INDEX(STATSTABLE,MATCH(F695,bpiTeams,0),MATCH(INDEX(R:R,1,1),statTitles,0))</f>
        <v>#N/A</v>
      </c>
      <c r="S695" s="52" t="e">
        <f>INDEX(STATSTABLE,MATCH(F695,bpiTeams,0),MATCH(INDEX(S:S,1,1),statTitles,0))</f>
        <v>#N/A</v>
      </c>
      <c r="T695" s="52" t="e">
        <f>INDEX(STATSTABLE,MATCH(F695,bpiTeams,0),MATCH(INDEX(T:T,1,1),statTitles,0))</f>
        <v>#N/A</v>
      </c>
      <c r="U695" s="52" t="e">
        <f>INDEX(STATSTABLE,MATCH(F695,bpiTeams,0),MATCH(INDEX(U:U,1,1),statTitles,0))</f>
        <v>#N/A</v>
      </c>
      <c r="V695" s="52" t="e">
        <f>INDEX(STATSTABLE,MATCH(F695,bpiTeams,0),MATCH(INDEX(V:V,1,1),statTitles,0))</f>
        <v>#N/A</v>
      </c>
      <c r="W695" s="52" t="e">
        <f>INDEX(STATSTABLE,MATCH(F695,bpiTeams,0),MATCH(INDEX(W:W,1,1),statTitles,0))</f>
        <v>#N/A</v>
      </c>
      <c r="X695" s="52" t="e">
        <f>INDEX(STATSTABLE,MATCH(F695,bpiTeams,0),MATCH(INDEX(X:X,1,1),statTitles,0))</f>
        <v>#N/A</v>
      </c>
      <c r="Y695" s="52" t="e">
        <f>INDEX(STATSTABLE,MATCH(F695,bpiTeams,0),MATCH(INDEX(Y:Y,1,1),statTitles,0))</f>
        <v>#N/A</v>
      </c>
      <c r="Z695" s="52" t="e">
        <f>INDEX(STATSTABLE,MATCH(F695,bpiTeams,0),MATCH(INDEX(Z:Z,1,1),statTitles,0))</f>
        <v>#N/A</v>
      </c>
      <c r="AA695" s="55" t="e">
        <f t="shared" ref="AA695:AA696" si="982">(K695-(R695*S695)/100-3*(M695*N695)/100)/2</f>
        <v>#N/A</v>
      </c>
      <c r="AB695" s="55" t="e">
        <f t="shared" ref="AB695:AB696" si="983">SUM(AA695,(M695*N695/100))/(I695/100)</f>
        <v>#N/A</v>
      </c>
      <c r="AC695" s="55" t="e">
        <f t="shared" ref="AC695" si="984">X695*0.5+X696*0.5</f>
        <v>#N/A</v>
      </c>
      <c r="AD695" s="55" t="e">
        <f t="shared" ref="AD695:AD696" si="985">M695/AB695</f>
        <v>#N/A</v>
      </c>
      <c r="AE695" s="336" t="e">
        <f t="shared" ref="AE695:AE696" si="986">AA695/(AB695-M695)</f>
        <v>#N/A</v>
      </c>
      <c r="AF695" s="223" t="e">
        <f ca="1">INDEX(FGA_COEFFS,1,1)+AC695*INDEX(FGA_COEFFS,1,2)+AB695*INDEX(FGA_COEFFS,1,3)+U695*INDEX(FGA_COEFFS,1,4)+T696*INDEX(FGA_COEFFS,1,5)+V695*INDEX(FGA_COEFFS,1,6)+W696*INDEX(FGA_COEFFS,1,7)+P696*INDEX(FGA_COEFFS,1,8)+AB699*AB700</f>
        <v>#N/A</v>
      </c>
      <c r="AG695" s="223" t="e">
        <f ca="1">INDEX(THREEPTA_COEFFS,1,1)+AF695*INDEX(THREEPTA_COEFFS,1,2)+M695*INDEX(THREEPTA_COEFFS,1,3)+AD695*INDEX(THREEPTA_COEFFS,1,4)+N695*INDEX(THREEPTA_COEFFS,1,5)+O696*INDEX(THREEPTA_COEFFS,1,6)+AC699*AC700</f>
        <v>#N/A</v>
      </c>
      <c r="AH695" s="223" t="e">
        <f ca="1">INDEX(THREEPTPCT_COEFFS,1,1)+N695*INDEX(THREEPTPCT_COEFFS,1,2)+O696*INDEX(THREEPTPCT_COEFFS,1,3)+AD699*AD700</f>
        <v>#N/A</v>
      </c>
      <c r="AI695" s="55" t="e">
        <f t="shared" ref="AI695:AI696" ca="1" si="987">AF695-AG695</f>
        <v>#N/A</v>
      </c>
      <c r="AJ695" s="223" t="e">
        <f ca="1">INDEX(TWOPTPCT_COEFFS,1,1)+AE695*INDEX(TWOPTPCT_COEFFS,1,2)+L696*INDEX(TWOPTPCT_COEFFS,1,3)+J696*INDEX(TWOPTPCT_COEFFS,1,4)+O696*INDEX(TWOPTPCT_COEFFS,1,5)+AE699*AE700</f>
        <v>#N/A</v>
      </c>
      <c r="AK695" s="223" t="e">
        <f ca="1">INDEX(FTA_COEFFS,1,1)+R695*INDEX(FTA_COEFFS,1,2)+Q696*INDEX(FTA_COEFFS,1,3)+(T695+U695)*INDEX(FTA_COEFFS,1,4)+(T696+U696)*INDEX(FTA_COEFFS,1,5)+P696*INDEX(FTA_COEFFS,1,6)+AF699*AF700</f>
        <v>#N/A</v>
      </c>
      <c r="AL695" s="223" t="e">
        <f ca="1">INDEX(FTPCT_COEFFS,1,1)+S695*INDEX(FTPCT_COEFFS,1,2)+I695*INDEX(FTPCT_COEFFS,1,3)+J696*INDEX(FTPCT_COEFFS,1,4)+AG699*AG700</f>
        <v>#N/A</v>
      </c>
      <c r="AM695" s="338" t="e">
        <f t="shared" ref="AM695:AM696" ca="1" si="988">AG695*AH695/100+AI695*AJ695+AK695*AL695/100</f>
        <v>#N/A</v>
      </c>
      <c r="AN695" s="55"/>
      <c r="AO695" s="55"/>
      <c r="AP695" s="55"/>
      <c r="AQ695" s="55"/>
      <c r="AR695" s="53"/>
    </row>
    <row r="696" spans="1:44" customFormat="1" x14ac:dyDescent="0.3">
      <c r="A696" s="53"/>
      <c r="B696" s="53"/>
      <c r="C696" s="53"/>
      <c r="D696" s="53"/>
      <c r="E696" s="53" t="s">
        <v>175</v>
      </c>
      <c r="F696" s="67" t="e">
        <f>'Map of Bracket (for Pred Tools)'!T9</f>
        <v>#N/A</v>
      </c>
      <c r="G696" s="56" t="e">
        <f t="shared" ca="1" si="981"/>
        <v>#N/A</v>
      </c>
      <c r="H696" s="52" t="e">
        <f>INDEX(STATSTABLE,MATCH(F696,bpiTeams,0),MATCH(INDEX(H:H,1,1),statTitles,0))</f>
        <v>#N/A</v>
      </c>
      <c r="I696" s="52" t="e">
        <f>INDEX(STATSTABLE,MATCH(F696,bpiTeams,0),MATCH(INDEX(I:I,1,1),statTitles,0))</f>
        <v>#N/A</v>
      </c>
      <c r="J696" s="52" t="e">
        <f>INDEX(STATSTABLE,MATCH(F696,bpiTeams,0),MATCH(INDEX(J:J,1,1),statTitles,0))</f>
        <v>#N/A</v>
      </c>
      <c r="K696" s="52" t="e">
        <f>INDEX(STATSTABLE,MATCH(F696,bpiTeams,0),MATCH(INDEX(K:K,1,1),statTitles,0))</f>
        <v>#N/A</v>
      </c>
      <c r="L696" s="52" t="e">
        <f>INDEX(STATSTABLE,MATCH(F696,bpiTeams,0),MATCH(INDEX(L:L,1,1),statTitles,0))</f>
        <v>#N/A</v>
      </c>
      <c r="M696" s="52" t="e">
        <f>INDEX(STATSTABLE,MATCH(F696,bpiTeams,0),MATCH(INDEX(M:M,1,1),statTitles,0))</f>
        <v>#N/A</v>
      </c>
      <c r="N696" s="52" t="e">
        <f>INDEX(STATSTABLE,MATCH(F696,bpiTeams,0),MATCH(INDEX(N:N,1,1),statTitles,0))</f>
        <v>#N/A</v>
      </c>
      <c r="O696" s="52" t="e">
        <f>INDEX(STATSTABLE,MATCH(F696,bpiTeams,0),MATCH(INDEX(O:O,1,1),statTitles,0))</f>
        <v>#N/A</v>
      </c>
      <c r="P696" s="52" t="e">
        <f>INDEX(STATSTABLE,MATCH(F696,bpiTeams,0),MATCH(INDEX(P:P,1,1),statTitles,0))</f>
        <v>#N/A</v>
      </c>
      <c r="Q696" s="52" t="e">
        <f>INDEX(STATSTABLE,MATCH(F696,bpiTeams,0),MATCH(INDEX(Q:Q,1,1),statTitles,0))</f>
        <v>#N/A</v>
      </c>
      <c r="R696" s="52" t="e">
        <f>INDEX(STATSTABLE,MATCH(F696,bpiTeams,0),MATCH(INDEX(R:R,1,1),statTitles,0))</f>
        <v>#N/A</v>
      </c>
      <c r="S696" s="52" t="e">
        <f>INDEX(STATSTABLE,MATCH(F696,bpiTeams,0),MATCH(INDEX(S:S,1,1),statTitles,0))</f>
        <v>#N/A</v>
      </c>
      <c r="T696" s="52" t="e">
        <f>INDEX(STATSTABLE,MATCH(F696,bpiTeams,0),MATCH(INDEX(T:T,1,1),statTitles,0))</f>
        <v>#N/A</v>
      </c>
      <c r="U696" s="52" t="e">
        <f>INDEX(STATSTABLE,MATCH(F696,bpiTeams,0),MATCH(INDEX(U:U,1,1),statTitles,0))</f>
        <v>#N/A</v>
      </c>
      <c r="V696" s="52" t="e">
        <f>INDEX(STATSTABLE,MATCH(F696,bpiTeams,0),MATCH(INDEX(V:V,1,1),statTitles,0))</f>
        <v>#N/A</v>
      </c>
      <c r="W696" s="52" t="e">
        <f>INDEX(STATSTABLE,MATCH(F696,bpiTeams,0),MATCH(INDEX(W:W,1,1),statTitles,0))</f>
        <v>#N/A</v>
      </c>
      <c r="X696" s="52" t="e">
        <f>INDEX(STATSTABLE,MATCH(F696,bpiTeams,0),MATCH(INDEX(X:X,1,1),statTitles,0))</f>
        <v>#N/A</v>
      </c>
      <c r="Y696" s="52" t="e">
        <f>INDEX(STATSTABLE,MATCH(F696,bpiTeams,0),MATCH(INDEX(Y:Y,1,1),statTitles,0))</f>
        <v>#N/A</v>
      </c>
      <c r="Z696" s="52" t="e">
        <f>INDEX(STATSTABLE,MATCH(F696,bpiTeams,0),MATCH(INDEX(Z:Z,1,1),statTitles,0))</f>
        <v>#N/A</v>
      </c>
      <c r="AA696" s="55" t="e">
        <f t="shared" si="982"/>
        <v>#N/A</v>
      </c>
      <c r="AB696" s="55" t="e">
        <f t="shared" si="983"/>
        <v>#N/A</v>
      </c>
      <c r="AC696" s="55" t="e">
        <f t="shared" ref="AC696" si="989">AC695</f>
        <v>#N/A</v>
      </c>
      <c r="AD696" s="55" t="e">
        <f t="shared" si="985"/>
        <v>#N/A</v>
      </c>
      <c r="AE696" s="336" t="e">
        <f t="shared" si="986"/>
        <v>#N/A</v>
      </c>
      <c r="AF696" s="223" t="e">
        <f ca="1">INDEX(FGA_COEFFS,1,1)+AC696*INDEX(FGA_COEFFS,1,2)+AB696*INDEX(FGA_COEFFS,1,3)+U696*INDEX(FGA_COEFFS,1,4)+T695*INDEX(FGA_COEFFS,1,5)+V696*INDEX(FGA_COEFFS,1,6)+W695*INDEX(FGA_COEFFS,1,7)+P695*INDEX(FGA_COEFFS,1,8)+AB699*AB701</f>
        <v>#N/A</v>
      </c>
      <c r="AG696" s="223" t="e">
        <f ca="1">INDEX(THREEPTA_COEFFS,1,1)+AF696*INDEX(THREEPTA_COEFFS,1,2)+M696*INDEX(THREEPTA_COEFFS,1,3)+AD696*INDEX(THREEPTA_COEFFS,1,4)+N696*INDEX(THREEPTA_COEFFS,1,5)+O695*INDEX(THREEPTA_COEFFS,1,6)+AC699*AC701</f>
        <v>#N/A</v>
      </c>
      <c r="AH696" s="223" t="e">
        <f ca="1">INDEX(THREEPTPCT_COEFFS,1,1)+N696*INDEX(THREEPTPCT_COEFFS,1,2)+O695*INDEX(THREEPTPCT_COEFFS,1,3)+AD699*AD701</f>
        <v>#N/A</v>
      </c>
      <c r="AI696" s="55" t="e">
        <f t="shared" ca="1" si="987"/>
        <v>#N/A</v>
      </c>
      <c r="AJ696" s="223" t="e">
        <f ca="1">INDEX(TWOPTPCT_COEFFS,1,1)+AE696*INDEX(TWOPTPCT_COEFFS,1,2)+L695*INDEX(TWOPTPCT_COEFFS,1,3)+J695*INDEX(TWOPTPCT_COEFFS,1,4)+O695*INDEX(TWOPTPCT_COEFFS,1,5)+AE699*AE701</f>
        <v>#N/A</v>
      </c>
      <c r="AK696" s="223" t="e">
        <f ca="1">INDEX(FTA_COEFFS,1,1)+R696*INDEX(FTA_COEFFS,1,2)+Q695*INDEX(FTA_COEFFS,1,3)+(T696+U696)*INDEX(FTA_COEFFS,1,4)+(T695+U695)*INDEX(FTA_COEFFS,1,5)+P695*INDEX(FTA_COEFFS,1,6)+AF699*AF701</f>
        <v>#N/A</v>
      </c>
      <c r="AL696" s="223" t="e">
        <f ca="1">INDEX(FTPCT_COEFFS,1,1)+S696*INDEX(FTPCT_COEFFS,1,2)+I696*INDEX(FTPCT_COEFFS,1,3)+J695*INDEX(FTPCT_COEFFS,1,4)+AG699*AG701</f>
        <v>#N/A</v>
      </c>
      <c r="AM696" s="338" t="e">
        <f t="shared" ca="1" si="988"/>
        <v>#N/A</v>
      </c>
      <c r="AN696" s="55"/>
      <c r="AO696" s="55"/>
      <c r="AP696" s="55"/>
      <c r="AQ696" s="55"/>
      <c r="AR696" s="53"/>
    </row>
    <row r="697" spans="1:44" customFormat="1" x14ac:dyDescent="0.3">
      <c r="A697" s="53"/>
      <c r="B697" s="53"/>
      <c r="C697" s="53"/>
      <c r="D697" s="53"/>
      <c r="E697" s="64" t="e">
        <f ca="1">IF(G696&gt;G695,F696,F695)</f>
        <v>#N/A</v>
      </c>
      <c r="F697" s="53"/>
      <c r="G697" s="56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5"/>
      <c r="AB697" s="55"/>
      <c r="AC697" s="55"/>
      <c r="AD697" s="55"/>
      <c r="AE697" s="55"/>
      <c r="AF697" s="337"/>
      <c r="AG697" s="337"/>
      <c r="AH697" s="337"/>
      <c r="AI697" s="337"/>
      <c r="AJ697" s="337"/>
      <c r="AK697" s="337"/>
      <c r="AL697" s="337"/>
      <c r="AM697" s="337"/>
      <c r="AN697" s="55"/>
      <c r="AO697" s="55"/>
      <c r="AP697" s="55"/>
      <c r="AQ697" s="55"/>
      <c r="AR697" s="53"/>
    </row>
    <row r="698" spans="1:44" customFormat="1" x14ac:dyDescent="0.3">
      <c r="A698" s="53"/>
      <c r="B698" s="53"/>
      <c r="C698" s="53"/>
      <c r="D698" s="53"/>
      <c r="E698" s="53"/>
      <c r="F698" s="53"/>
      <c r="G698" s="166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4" t="s">
        <v>1305</v>
      </c>
      <c r="AB698" s="54" t="s">
        <v>128</v>
      </c>
      <c r="AC698" s="54" t="s">
        <v>157</v>
      </c>
      <c r="AD698" s="54" t="s">
        <v>151</v>
      </c>
      <c r="AE698" s="54" t="s">
        <v>1327</v>
      </c>
      <c r="AF698" s="54" t="s">
        <v>129</v>
      </c>
      <c r="AG698" s="54" t="s">
        <v>116</v>
      </c>
      <c r="AH698" s="54"/>
      <c r="AI698" s="54"/>
      <c r="AJ698" s="54"/>
      <c r="AK698" s="54"/>
      <c r="AL698" s="54"/>
      <c r="AM698" s="54"/>
      <c r="AN698" s="53"/>
      <c r="AO698" s="53"/>
      <c r="AP698" s="53"/>
      <c r="AQ698" s="53"/>
      <c r="AR698" s="53"/>
    </row>
    <row r="699" spans="1:44" customFormat="1" x14ac:dyDescent="0.3">
      <c r="A699" s="53"/>
      <c r="B699" s="53"/>
      <c r="C699" s="53"/>
      <c r="D699" s="53" t="e">
        <f ca="1">IF(G695&gt;(G696+(W695-W696)/2),1,IF(G696&gt;(G695+(W696-W695)/2),0,"Close"))</f>
        <v>#N/A</v>
      </c>
      <c r="E699" s="53"/>
      <c r="F699" s="53"/>
      <c r="G699" s="166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4"/>
      <c r="AB699" s="54">
        <f>Formulas!A699</f>
        <v>0</v>
      </c>
      <c r="AC699" s="54">
        <f>Formulas!A706</f>
        <v>0</v>
      </c>
      <c r="AD699" s="54">
        <f>Formulas!A713</f>
        <v>0</v>
      </c>
      <c r="AE699" s="54">
        <f>Formulas!A720</f>
        <v>0</v>
      </c>
      <c r="AF699" s="54">
        <f>Formulas!A727</f>
        <v>0</v>
      </c>
      <c r="AG699" s="54">
        <f>Formulas!A734</f>
        <v>0</v>
      </c>
      <c r="AH699" s="54"/>
      <c r="AI699" s="336"/>
      <c r="AJ699" s="336"/>
      <c r="AK699" s="336"/>
      <c r="AL699" s="54"/>
      <c r="AM699" s="54"/>
      <c r="AN699" s="53"/>
      <c r="AO699" s="53"/>
      <c r="AP699" s="53"/>
      <c r="AQ699" s="53"/>
      <c r="AR699" s="53"/>
    </row>
    <row r="700" spans="1:44" customFormat="1" x14ac:dyDescent="0.3">
      <c r="A700" s="53"/>
      <c r="B700" s="53"/>
      <c r="C700" s="53"/>
      <c r="D700" s="53"/>
      <c r="E700" s="53"/>
      <c r="F700" s="53"/>
      <c r="G700" s="166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336"/>
      <c r="AB700" s="336">
        <f t="shared" ref="AB700:AB701" ca="1" si="990">1.5*RAND()^2*IF(RAND()&gt;0.5,1,-1)</f>
        <v>-1.12307759157721</v>
      </c>
      <c r="AC700" s="336">
        <f t="shared" ca="1" si="960"/>
        <v>1.2963928821766626</v>
      </c>
      <c r="AD700" s="336">
        <f t="shared" ca="1" si="960"/>
        <v>-0.46889100889200686</v>
      </c>
      <c r="AE700" s="336">
        <f t="shared" ca="1" si="960"/>
        <v>-2.4689003457960646E-2</v>
      </c>
      <c r="AF700" s="336">
        <f t="shared" ca="1" si="960"/>
        <v>-0.36244226788357153</v>
      </c>
      <c r="AG700" s="336">
        <f t="shared" ca="1" si="960"/>
        <v>-0.11326640819963851</v>
      </c>
      <c r="AH700" s="336"/>
      <c r="AI700" s="336"/>
      <c r="AJ700" s="336"/>
      <c r="AK700" s="336"/>
      <c r="AL700" s="54"/>
      <c r="AM700" s="54"/>
      <c r="AN700" s="53"/>
      <c r="AO700" s="55"/>
      <c r="AP700" s="55"/>
      <c r="AQ700" s="55"/>
      <c r="AR700" s="53"/>
    </row>
    <row r="701" spans="1:44" customFormat="1" x14ac:dyDescent="0.3">
      <c r="A701" s="53"/>
      <c r="B701" s="53"/>
      <c r="C701" s="53"/>
      <c r="D701" s="53"/>
      <c r="E701" s="53"/>
      <c r="F701" s="54"/>
      <c r="G701" s="165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3"/>
      <c r="AB701" s="336">
        <f t="shared" ca="1" si="990"/>
        <v>-1.3750323979135166</v>
      </c>
      <c r="AC701" s="336">
        <f t="shared" ca="1" si="960"/>
        <v>0.62122056010049542</v>
      </c>
      <c r="AD701" s="336">
        <f t="shared" ca="1" si="960"/>
        <v>-2.9743413043449227E-2</v>
      </c>
      <c r="AE701" s="336">
        <f t="shared" ca="1" si="960"/>
        <v>-0.73512684137893336</v>
      </c>
      <c r="AF701" s="336">
        <f t="shared" ca="1" si="960"/>
        <v>-1.0825498948111116</v>
      </c>
      <c r="AG701" s="336">
        <f t="shared" ca="1" si="960"/>
        <v>1.9557011962232924E-2</v>
      </c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3"/>
    </row>
    <row r="702" spans="1:44" customFormat="1" x14ac:dyDescent="0.3">
      <c r="A702" s="53"/>
      <c r="B702" s="53"/>
      <c r="C702" s="53"/>
      <c r="D702" s="53"/>
      <c r="E702" s="53" t="s">
        <v>172</v>
      </c>
      <c r="F702" s="53">
        <f>F695</f>
        <v>0</v>
      </c>
      <c r="G702" s="56" t="e">
        <f t="shared" ref="G702:G703" ca="1" si="991">AM702</f>
        <v>#N/A</v>
      </c>
      <c r="H702" s="52" t="e">
        <f>INDEX(STATSTABLE,MATCH(F702,bpiTeams,0),MATCH(INDEX(H:H,1,1),statTitles,0))</f>
        <v>#N/A</v>
      </c>
      <c r="I702" s="52" t="e">
        <f>INDEX(STATSTABLE,MATCH(F702,bpiTeams,0),MATCH(INDEX(I:I,1,1),statTitles,0))</f>
        <v>#N/A</v>
      </c>
      <c r="J702" s="52" t="e">
        <f>INDEX(STATSTABLE,MATCH(F702,bpiTeams,0),MATCH(INDEX(J:J,1,1),statTitles,0))</f>
        <v>#N/A</v>
      </c>
      <c r="K702" s="52" t="e">
        <f>INDEX(STATSTABLE,MATCH(F702,bpiTeams,0),MATCH(INDEX(K:K,1,1),statTitles,0))</f>
        <v>#N/A</v>
      </c>
      <c r="L702" s="52" t="e">
        <f>INDEX(STATSTABLE,MATCH(F702,bpiTeams,0),MATCH(INDEX(L:L,1,1),statTitles,0))</f>
        <v>#N/A</v>
      </c>
      <c r="M702" s="52" t="e">
        <f>INDEX(STATSTABLE,MATCH(F702,bpiTeams,0),MATCH(INDEX(M:M,1,1),statTitles,0))</f>
        <v>#N/A</v>
      </c>
      <c r="N702" s="52" t="e">
        <f>INDEX(STATSTABLE,MATCH(F702,bpiTeams,0),MATCH(INDEX(N:N,1,1),statTitles,0))</f>
        <v>#N/A</v>
      </c>
      <c r="O702" s="52" t="e">
        <f>INDEX(STATSTABLE,MATCH(F702,bpiTeams,0),MATCH(INDEX(O:O,1,1),statTitles,0))</f>
        <v>#N/A</v>
      </c>
      <c r="P702" s="52" t="e">
        <f>INDEX(STATSTABLE,MATCH(F702,bpiTeams,0),MATCH(INDEX(P:P,1,1),statTitles,0))</f>
        <v>#N/A</v>
      </c>
      <c r="Q702" s="52" t="e">
        <f>INDEX(STATSTABLE,MATCH(F702,bpiTeams,0),MATCH(INDEX(Q:Q,1,1),statTitles,0))</f>
        <v>#N/A</v>
      </c>
      <c r="R702" s="52" t="e">
        <f>INDEX(STATSTABLE,MATCH(F702,bpiTeams,0),MATCH(INDEX(R:R,1,1),statTitles,0))</f>
        <v>#N/A</v>
      </c>
      <c r="S702" s="52" t="e">
        <f>INDEX(STATSTABLE,MATCH(F702,bpiTeams,0),MATCH(INDEX(S:S,1,1),statTitles,0))</f>
        <v>#N/A</v>
      </c>
      <c r="T702" s="52" t="e">
        <f>INDEX(STATSTABLE,MATCH(F702,bpiTeams,0),MATCH(INDEX(T:T,1,1),statTitles,0))</f>
        <v>#N/A</v>
      </c>
      <c r="U702" s="52" t="e">
        <f>INDEX(STATSTABLE,MATCH(F702,bpiTeams,0),MATCH(INDEX(U:U,1,1),statTitles,0))</f>
        <v>#N/A</v>
      </c>
      <c r="V702" s="52" t="e">
        <f>INDEX(STATSTABLE,MATCH(F702,bpiTeams,0),MATCH(INDEX(V:V,1,1),statTitles,0))</f>
        <v>#N/A</v>
      </c>
      <c r="W702" s="52" t="e">
        <f>INDEX(STATSTABLE,MATCH(F702,bpiTeams,0),MATCH(INDEX(W:W,1,1),statTitles,0))</f>
        <v>#N/A</v>
      </c>
      <c r="X702" s="52" t="e">
        <f>INDEX(STATSTABLE,MATCH(F702,bpiTeams,0),MATCH(INDEX(X:X,1,1),statTitles,0))</f>
        <v>#N/A</v>
      </c>
      <c r="Y702" s="52" t="e">
        <f>INDEX(STATSTABLE,MATCH(F702,bpiTeams,0),MATCH(INDEX(Y:Y,1,1),statTitles,0))</f>
        <v>#N/A</v>
      </c>
      <c r="Z702" s="52" t="e">
        <f>INDEX(STATSTABLE,MATCH(F702,bpiTeams,0),MATCH(INDEX(Z:Z,1,1),statTitles,0))</f>
        <v>#N/A</v>
      </c>
      <c r="AA702" s="55" t="e">
        <f t="shared" ref="AA702:AA703" si="992">(K702-(R702*S702)/100-3*(M702*N702)/100)/2</f>
        <v>#N/A</v>
      </c>
      <c r="AB702" s="55" t="e">
        <f t="shared" ref="AB702:AB703" si="993">SUM(AA702,(M702*N702/100))/(I702/100)</f>
        <v>#N/A</v>
      </c>
      <c r="AC702" s="55" t="e">
        <f t="shared" ref="AC702" si="994">X702*0.5+X703*0.5</f>
        <v>#N/A</v>
      </c>
      <c r="AD702" s="55" t="e">
        <f t="shared" ref="AD702:AD703" si="995">M702/AB702</f>
        <v>#N/A</v>
      </c>
      <c r="AE702" s="336" t="e">
        <f t="shared" ref="AE702:AE703" si="996">AA702/(AB702-M702)</f>
        <v>#N/A</v>
      </c>
      <c r="AF702" s="223" t="e">
        <f ca="1">INDEX(FGA_COEFFS,1,1)+AC702*INDEX(FGA_COEFFS,1,2)+AB702*INDEX(FGA_COEFFS,1,3)+U702*INDEX(FGA_COEFFS,1,4)+T703*INDEX(FGA_COEFFS,1,5)+V702*INDEX(FGA_COEFFS,1,6)+W703*INDEX(FGA_COEFFS,1,7)+P703*INDEX(FGA_COEFFS,1,8)+AB706*AB707</f>
        <v>#N/A</v>
      </c>
      <c r="AG702" s="223" t="e">
        <f ca="1">INDEX(THREEPTA_COEFFS,1,1)+AF702*INDEX(THREEPTA_COEFFS,1,2)+M702*INDEX(THREEPTA_COEFFS,1,3)+AD702*INDEX(THREEPTA_COEFFS,1,4)+N702*INDEX(THREEPTA_COEFFS,1,5)+O703*INDEX(THREEPTA_COEFFS,1,6)+AC706*AC707</f>
        <v>#N/A</v>
      </c>
      <c r="AH702" s="223" t="e">
        <f ca="1">INDEX(THREEPTPCT_COEFFS,1,1)+N702*INDEX(THREEPTPCT_COEFFS,1,2)+O703*INDEX(THREEPTPCT_COEFFS,1,3)+AD706*AD707</f>
        <v>#N/A</v>
      </c>
      <c r="AI702" s="55" t="e">
        <f t="shared" ref="AI702:AI703" ca="1" si="997">AF702-AG702</f>
        <v>#N/A</v>
      </c>
      <c r="AJ702" s="223" t="e">
        <f ca="1">INDEX(TWOPTPCT_COEFFS,1,1)+AE702*INDEX(TWOPTPCT_COEFFS,1,2)+L703*INDEX(TWOPTPCT_COEFFS,1,3)+J703*INDEX(TWOPTPCT_COEFFS,1,4)+O703*INDEX(TWOPTPCT_COEFFS,1,5)+AE706*AE707</f>
        <v>#N/A</v>
      </c>
      <c r="AK702" s="223" t="e">
        <f ca="1">INDEX(FTA_COEFFS,1,1)+R702*INDEX(FTA_COEFFS,1,2)+Q703*INDEX(FTA_COEFFS,1,3)+(T702+U702)*INDEX(FTA_COEFFS,1,4)+(T703+U703)*INDEX(FTA_COEFFS,1,5)+P703*INDEX(FTA_COEFFS,1,6)+AF706*AF707</f>
        <v>#N/A</v>
      </c>
      <c r="AL702" s="223" t="e">
        <f ca="1">INDEX(FTPCT_COEFFS,1,1)+S702*INDEX(FTPCT_COEFFS,1,2)+I702*INDEX(FTPCT_COEFFS,1,3)+J703*INDEX(FTPCT_COEFFS,1,4)+AG706*AG707</f>
        <v>#N/A</v>
      </c>
      <c r="AM702" s="338" t="e">
        <f t="shared" ref="AM702:AM703" ca="1" si="998">AG702*AH702/100+AI702*AJ702+AK702*AL702/100</f>
        <v>#N/A</v>
      </c>
      <c r="AN702" s="55"/>
      <c r="AO702" s="55"/>
      <c r="AP702" s="55"/>
      <c r="AQ702" s="55"/>
      <c r="AR702" s="53"/>
    </row>
    <row r="703" spans="1:44" customFormat="1" x14ac:dyDescent="0.3">
      <c r="A703" s="53"/>
      <c r="B703" s="53"/>
      <c r="C703" s="53"/>
      <c r="D703" s="53"/>
      <c r="E703" s="53" t="s">
        <v>175</v>
      </c>
      <c r="F703" s="54" t="e">
        <f>F696</f>
        <v>#N/A</v>
      </c>
      <c r="G703" s="56" t="e">
        <f t="shared" ca="1" si="991"/>
        <v>#N/A</v>
      </c>
      <c r="H703" s="52" t="e">
        <f>INDEX(STATSTABLE,MATCH(F703,bpiTeams,0),MATCH(INDEX(H:H,1,1),statTitles,0))</f>
        <v>#N/A</v>
      </c>
      <c r="I703" s="52" t="e">
        <f>INDEX(STATSTABLE,MATCH(F703,bpiTeams,0),MATCH(INDEX(I:I,1,1),statTitles,0))</f>
        <v>#N/A</v>
      </c>
      <c r="J703" s="52" t="e">
        <f>INDEX(STATSTABLE,MATCH(F703,bpiTeams,0),MATCH(INDEX(J:J,1,1),statTitles,0))</f>
        <v>#N/A</v>
      </c>
      <c r="K703" s="52" t="e">
        <f>INDEX(STATSTABLE,MATCH(F703,bpiTeams,0),MATCH(INDEX(K:K,1,1),statTitles,0))</f>
        <v>#N/A</v>
      </c>
      <c r="L703" s="52" t="e">
        <f>INDEX(STATSTABLE,MATCH(F703,bpiTeams,0),MATCH(INDEX(L:L,1,1),statTitles,0))</f>
        <v>#N/A</v>
      </c>
      <c r="M703" s="52" t="e">
        <f>INDEX(STATSTABLE,MATCH(F703,bpiTeams,0),MATCH(INDEX(M:M,1,1),statTitles,0))</f>
        <v>#N/A</v>
      </c>
      <c r="N703" s="52" t="e">
        <f>INDEX(STATSTABLE,MATCH(F703,bpiTeams,0),MATCH(INDEX(N:N,1,1),statTitles,0))</f>
        <v>#N/A</v>
      </c>
      <c r="O703" s="52" t="e">
        <f>INDEX(STATSTABLE,MATCH(F703,bpiTeams,0),MATCH(INDEX(O:O,1,1),statTitles,0))</f>
        <v>#N/A</v>
      </c>
      <c r="P703" s="52" t="e">
        <f>INDEX(STATSTABLE,MATCH(F703,bpiTeams,0),MATCH(INDEX(P:P,1,1),statTitles,0))</f>
        <v>#N/A</v>
      </c>
      <c r="Q703" s="52" t="e">
        <f>INDEX(STATSTABLE,MATCH(F703,bpiTeams,0),MATCH(INDEX(Q:Q,1,1),statTitles,0))</f>
        <v>#N/A</v>
      </c>
      <c r="R703" s="52" t="e">
        <f>INDEX(STATSTABLE,MATCH(F703,bpiTeams,0),MATCH(INDEX(R:R,1,1),statTitles,0))</f>
        <v>#N/A</v>
      </c>
      <c r="S703" s="52" t="e">
        <f>INDEX(STATSTABLE,MATCH(F703,bpiTeams,0),MATCH(INDEX(S:S,1,1),statTitles,0))</f>
        <v>#N/A</v>
      </c>
      <c r="T703" s="52" t="e">
        <f>INDEX(STATSTABLE,MATCH(F703,bpiTeams,0),MATCH(INDEX(T:T,1,1),statTitles,0))</f>
        <v>#N/A</v>
      </c>
      <c r="U703" s="52" t="e">
        <f>INDEX(STATSTABLE,MATCH(F703,bpiTeams,0),MATCH(INDEX(U:U,1,1),statTitles,0))</f>
        <v>#N/A</v>
      </c>
      <c r="V703" s="52" t="e">
        <f>INDEX(STATSTABLE,MATCH(F703,bpiTeams,0),MATCH(INDEX(V:V,1,1),statTitles,0))</f>
        <v>#N/A</v>
      </c>
      <c r="W703" s="52" t="e">
        <f>INDEX(STATSTABLE,MATCH(F703,bpiTeams,0),MATCH(INDEX(W:W,1,1),statTitles,0))</f>
        <v>#N/A</v>
      </c>
      <c r="X703" s="52" t="e">
        <f>INDEX(STATSTABLE,MATCH(F703,bpiTeams,0),MATCH(INDEX(X:X,1,1),statTitles,0))</f>
        <v>#N/A</v>
      </c>
      <c r="Y703" s="52" t="e">
        <f>INDEX(STATSTABLE,MATCH(F703,bpiTeams,0),MATCH(INDEX(Y:Y,1,1),statTitles,0))</f>
        <v>#N/A</v>
      </c>
      <c r="Z703" s="52" t="e">
        <f>INDEX(STATSTABLE,MATCH(F703,bpiTeams,0),MATCH(INDEX(Z:Z,1,1),statTitles,0))</f>
        <v>#N/A</v>
      </c>
      <c r="AA703" s="55" t="e">
        <f t="shared" si="992"/>
        <v>#N/A</v>
      </c>
      <c r="AB703" s="55" t="e">
        <f t="shared" si="993"/>
        <v>#N/A</v>
      </c>
      <c r="AC703" s="55" t="e">
        <f t="shared" ref="AC703" si="999">AC702</f>
        <v>#N/A</v>
      </c>
      <c r="AD703" s="55" t="e">
        <f t="shared" si="995"/>
        <v>#N/A</v>
      </c>
      <c r="AE703" s="336" t="e">
        <f t="shared" si="996"/>
        <v>#N/A</v>
      </c>
      <c r="AF703" s="223" t="e">
        <f ca="1">INDEX(FGA_COEFFS,1,1)+AC703*INDEX(FGA_COEFFS,1,2)+AB703*INDEX(FGA_COEFFS,1,3)+U703*INDEX(FGA_COEFFS,1,4)+T702*INDEX(FGA_COEFFS,1,5)+V703*INDEX(FGA_COEFFS,1,6)+W702*INDEX(FGA_COEFFS,1,7)+P702*INDEX(FGA_COEFFS,1,8)+AB706*AB708</f>
        <v>#N/A</v>
      </c>
      <c r="AG703" s="223" t="e">
        <f ca="1">INDEX(THREEPTA_COEFFS,1,1)+AF703*INDEX(THREEPTA_COEFFS,1,2)+M703*INDEX(THREEPTA_COEFFS,1,3)+AD703*INDEX(THREEPTA_COEFFS,1,4)+N703*INDEX(THREEPTA_COEFFS,1,5)+O702*INDEX(THREEPTA_COEFFS,1,6)+AC706*AC708</f>
        <v>#N/A</v>
      </c>
      <c r="AH703" s="223" t="e">
        <f ca="1">INDEX(THREEPTPCT_COEFFS,1,1)+N703*INDEX(THREEPTPCT_COEFFS,1,2)+O702*INDEX(THREEPTPCT_COEFFS,1,3)+AD706*AD708</f>
        <v>#N/A</v>
      </c>
      <c r="AI703" s="55" t="e">
        <f t="shared" ca="1" si="997"/>
        <v>#N/A</v>
      </c>
      <c r="AJ703" s="223" t="e">
        <f ca="1">INDEX(TWOPTPCT_COEFFS,1,1)+AE703*INDEX(TWOPTPCT_COEFFS,1,2)+L702*INDEX(TWOPTPCT_COEFFS,1,3)+J702*INDEX(TWOPTPCT_COEFFS,1,4)+O702*INDEX(TWOPTPCT_COEFFS,1,5)+AE706*AE708</f>
        <v>#N/A</v>
      </c>
      <c r="AK703" s="223" t="e">
        <f ca="1">INDEX(FTA_COEFFS,1,1)+R703*INDEX(FTA_COEFFS,1,2)+Q702*INDEX(FTA_COEFFS,1,3)+(T703+U703)*INDEX(FTA_COEFFS,1,4)+(T702+U702)*INDEX(FTA_COEFFS,1,5)+P702*INDEX(FTA_COEFFS,1,6)+AF706*AF708</f>
        <v>#N/A</v>
      </c>
      <c r="AL703" s="223" t="e">
        <f ca="1">INDEX(FTPCT_COEFFS,1,1)+S703*INDEX(FTPCT_COEFFS,1,2)+I703*INDEX(FTPCT_COEFFS,1,3)+J702*INDEX(FTPCT_COEFFS,1,4)+AG706*AG708</f>
        <v>#N/A</v>
      </c>
      <c r="AM703" s="338" t="e">
        <f t="shared" ca="1" si="998"/>
        <v>#N/A</v>
      </c>
      <c r="AN703" s="55"/>
      <c r="AO703" s="55"/>
      <c r="AP703" s="55"/>
      <c r="AQ703" s="55"/>
      <c r="AR703" s="53"/>
    </row>
    <row r="704" spans="1:44" customFormat="1" x14ac:dyDescent="0.3">
      <c r="A704" s="53"/>
      <c r="B704" s="53"/>
      <c r="C704" s="53"/>
      <c r="D704" s="53"/>
      <c r="E704" s="64" t="e">
        <f ca="1">IF(G703&gt;G702,F703,F702)</f>
        <v>#N/A</v>
      </c>
      <c r="F704" s="53"/>
      <c r="G704" s="56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5"/>
      <c r="AB704" s="55"/>
      <c r="AC704" s="55"/>
      <c r="AD704" s="55"/>
      <c r="AE704" s="55"/>
      <c r="AF704" s="337"/>
      <c r="AG704" s="337"/>
      <c r="AH704" s="337"/>
      <c r="AI704" s="337"/>
      <c r="AJ704" s="337"/>
      <c r="AK704" s="337"/>
      <c r="AL704" s="337"/>
      <c r="AM704" s="337"/>
      <c r="AN704" s="55"/>
      <c r="AO704" s="55"/>
      <c r="AP704" s="55"/>
      <c r="AQ704" s="55"/>
      <c r="AR704" s="53"/>
    </row>
    <row r="705" spans="1:44" customFormat="1" x14ac:dyDescent="0.3">
      <c r="A705" s="53"/>
      <c r="B705" s="53"/>
      <c r="C705" s="53"/>
      <c r="D705" s="53"/>
      <c r="E705" s="53"/>
      <c r="F705" s="53"/>
      <c r="G705" s="166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4" t="s">
        <v>1305</v>
      </c>
      <c r="AB705" s="54" t="s">
        <v>128</v>
      </c>
      <c r="AC705" s="54" t="s">
        <v>157</v>
      </c>
      <c r="AD705" s="54" t="s">
        <v>151</v>
      </c>
      <c r="AE705" s="54" t="s">
        <v>1327</v>
      </c>
      <c r="AF705" s="54" t="s">
        <v>129</v>
      </c>
      <c r="AG705" s="54" t="s">
        <v>116</v>
      </c>
      <c r="AH705" s="54"/>
      <c r="AI705" s="54"/>
      <c r="AJ705" s="54"/>
      <c r="AK705" s="54"/>
      <c r="AL705" s="54"/>
      <c r="AM705" s="54"/>
      <c r="AN705" s="53"/>
      <c r="AO705" s="53"/>
      <c r="AP705" s="53"/>
      <c r="AQ705" s="53"/>
      <c r="AR705" s="53"/>
    </row>
    <row r="706" spans="1:44" customFormat="1" x14ac:dyDescent="0.3">
      <c r="A706" s="53"/>
      <c r="B706" s="53"/>
      <c r="C706" s="53"/>
      <c r="D706" s="53" t="e">
        <f ca="1">IF(G702&gt;(G703+(W702-W703)/2),1,IF(G703&gt;(G702+(W703-W702)/2),0,"Close"))</f>
        <v>#N/A</v>
      </c>
      <c r="E706" s="53"/>
      <c r="F706" s="53"/>
      <c r="G706" s="166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4"/>
      <c r="AB706" s="54">
        <f>Formulas!A706</f>
        <v>0</v>
      </c>
      <c r="AC706" s="54">
        <f>Formulas!A713</f>
        <v>0</v>
      </c>
      <c r="AD706" s="54">
        <f>Formulas!A720</f>
        <v>0</v>
      </c>
      <c r="AE706" s="54">
        <f>Formulas!A727</f>
        <v>0</v>
      </c>
      <c r="AF706" s="54">
        <f>Formulas!A734</f>
        <v>0</v>
      </c>
      <c r="AG706" s="54">
        <f>Formulas!A741</f>
        <v>0</v>
      </c>
      <c r="AH706" s="54"/>
      <c r="AI706" s="336"/>
      <c r="AJ706" s="336"/>
      <c r="AK706" s="336"/>
      <c r="AL706" s="54"/>
      <c r="AM706" s="54"/>
      <c r="AN706" s="53"/>
      <c r="AO706" s="53"/>
      <c r="AP706" s="53"/>
      <c r="AQ706" s="53"/>
      <c r="AR706" s="53"/>
    </row>
    <row r="707" spans="1:44" customFormat="1" x14ac:dyDescent="0.3">
      <c r="A707" s="53"/>
      <c r="B707" s="53"/>
      <c r="C707" s="53"/>
      <c r="D707" s="53"/>
      <c r="E707" s="53"/>
      <c r="F707" s="53"/>
      <c r="G707" s="166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336"/>
      <c r="AB707" s="336">
        <f t="shared" ref="AB707:AB708" ca="1" si="1000">1.5*RAND()^2*IF(RAND()&gt;0.5,1,-1)</f>
        <v>6.5330515109412561E-3</v>
      </c>
      <c r="AC707" s="336">
        <f t="shared" ca="1" si="960"/>
        <v>-1.28132677164595</v>
      </c>
      <c r="AD707" s="336">
        <f t="shared" ca="1" si="960"/>
        <v>1.4253796729457224</v>
      </c>
      <c r="AE707" s="336">
        <f t="shared" ca="1" si="960"/>
        <v>-0.12738486426592657</v>
      </c>
      <c r="AF707" s="336">
        <f t="shared" ca="1" si="960"/>
        <v>-3.8153633047240183E-2</v>
      </c>
      <c r="AG707" s="336">
        <f t="shared" ca="1" si="960"/>
        <v>7.2891280351569648E-3</v>
      </c>
      <c r="AH707" s="336"/>
      <c r="AI707" s="336"/>
      <c r="AJ707" s="336"/>
      <c r="AK707" s="336"/>
      <c r="AL707" s="54"/>
      <c r="AM707" s="54"/>
      <c r="AN707" s="53"/>
      <c r="AO707" s="55"/>
      <c r="AP707" s="55"/>
      <c r="AQ707" s="55"/>
      <c r="AR707" s="53"/>
    </row>
    <row r="708" spans="1:44" customFormat="1" x14ac:dyDescent="0.3">
      <c r="A708" s="53"/>
      <c r="B708" s="53"/>
      <c r="C708" s="53"/>
      <c r="D708" s="53"/>
      <c r="E708" s="53"/>
      <c r="F708" s="54"/>
      <c r="G708" s="165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3"/>
      <c r="AB708" s="336">
        <f t="shared" ca="1" si="1000"/>
        <v>8.3655623082340133E-2</v>
      </c>
      <c r="AC708" s="336">
        <f t="shared" ca="1" si="960"/>
        <v>-1.0242305955501521</v>
      </c>
      <c r="AD708" s="336">
        <f t="shared" ca="1" si="960"/>
        <v>-0.1777820063488984</v>
      </c>
      <c r="AE708" s="336">
        <f t="shared" ca="1" si="960"/>
        <v>0.40357359210286531</v>
      </c>
      <c r="AF708" s="336">
        <f t="shared" ca="1" si="960"/>
        <v>2.5920668534994733E-2</v>
      </c>
      <c r="AG708" s="336">
        <f t="shared" ca="1" si="960"/>
        <v>-1.3153034553514402</v>
      </c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3"/>
    </row>
    <row r="709" spans="1:44" customFormat="1" x14ac:dyDescent="0.3">
      <c r="A709" s="53"/>
      <c r="B709" s="53"/>
      <c r="C709" s="53"/>
      <c r="D709" s="53"/>
      <c r="E709" s="53" t="s">
        <v>172</v>
      </c>
      <c r="F709" s="53">
        <f>F702</f>
        <v>0</v>
      </c>
      <c r="G709" s="56" t="e">
        <f t="shared" ref="G709:G710" ca="1" si="1001">AM709</f>
        <v>#N/A</v>
      </c>
      <c r="H709" s="52" t="e">
        <f>INDEX(STATSTABLE,MATCH(F709,bpiTeams,0),MATCH(INDEX(H:H,1,1),statTitles,0))</f>
        <v>#N/A</v>
      </c>
      <c r="I709" s="52" t="e">
        <f>INDEX(STATSTABLE,MATCH(F709,bpiTeams,0),MATCH(INDEX(I:I,1,1),statTitles,0))</f>
        <v>#N/A</v>
      </c>
      <c r="J709" s="52" t="e">
        <f>INDEX(STATSTABLE,MATCH(F709,bpiTeams,0),MATCH(INDEX(J:J,1,1),statTitles,0))</f>
        <v>#N/A</v>
      </c>
      <c r="K709" s="52" t="e">
        <f>INDEX(STATSTABLE,MATCH(F709,bpiTeams,0),MATCH(INDEX(K:K,1,1),statTitles,0))</f>
        <v>#N/A</v>
      </c>
      <c r="L709" s="52" t="e">
        <f>INDEX(STATSTABLE,MATCH(F709,bpiTeams,0),MATCH(INDEX(L:L,1,1),statTitles,0))</f>
        <v>#N/A</v>
      </c>
      <c r="M709" s="52" t="e">
        <f>INDEX(STATSTABLE,MATCH(F709,bpiTeams,0),MATCH(INDEX(M:M,1,1),statTitles,0))</f>
        <v>#N/A</v>
      </c>
      <c r="N709" s="52" t="e">
        <f>INDEX(STATSTABLE,MATCH(F709,bpiTeams,0),MATCH(INDEX(N:N,1,1),statTitles,0))</f>
        <v>#N/A</v>
      </c>
      <c r="O709" s="52" t="e">
        <f>INDEX(STATSTABLE,MATCH(F709,bpiTeams,0),MATCH(INDEX(O:O,1,1),statTitles,0))</f>
        <v>#N/A</v>
      </c>
      <c r="P709" s="52" t="e">
        <f>INDEX(STATSTABLE,MATCH(F709,bpiTeams,0),MATCH(INDEX(P:P,1,1),statTitles,0))</f>
        <v>#N/A</v>
      </c>
      <c r="Q709" s="52" t="e">
        <f>INDEX(STATSTABLE,MATCH(F709,bpiTeams,0),MATCH(INDEX(Q:Q,1,1),statTitles,0))</f>
        <v>#N/A</v>
      </c>
      <c r="R709" s="52" t="e">
        <f>INDEX(STATSTABLE,MATCH(F709,bpiTeams,0),MATCH(INDEX(R:R,1,1),statTitles,0))</f>
        <v>#N/A</v>
      </c>
      <c r="S709" s="52" t="e">
        <f>INDEX(STATSTABLE,MATCH(F709,bpiTeams,0),MATCH(INDEX(S:S,1,1),statTitles,0))</f>
        <v>#N/A</v>
      </c>
      <c r="T709" s="52" t="e">
        <f>INDEX(STATSTABLE,MATCH(F709,bpiTeams,0),MATCH(INDEX(T:T,1,1),statTitles,0))</f>
        <v>#N/A</v>
      </c>
      <c r="U709" s="52" t="e">
        <f>INDEX(STATSTABLE,MATCH(F709,bpiTeams,0),MATCH(INDEX(U:U,1,1),statTitles,0))</f>
        <v>#N/A</v>
      </c>
      <c r="V709" s="52" t="e">
        <f>INDEX(STATSTABLE,MATCH(F709,bpiTeams,0),MATCH(INDEX(V:V,1,1),statTitles,0))</f>
        <v>#N/A</v>
      </c>
      <c r="W709" s="52" t="e">
        <f>INDEX(STATSTABLE,MATCH(F709,bpiTeams,0),MATCH(INDEX(W:W,1,1),statTitles,0))</f>
        <v>#N/A</v>
      </c>
      <c r="X709" s="52" t="e">
        <f>INDEX(STATSTABLE,MATCH(F709,bpiTeams,0),MATCH(INDEX(X:X,1,1),statTitles,0))</f>
        <v>#N/A</v>
      </c>
      <c r="Y709" s="52" t="e">
        <f>INDEX(STATSTABLE,MATCH(F709,bpiTeams,0),MATCH(INDEX(Y:Y,1,1),statTitles,0))</f>
        <v>#N/A</v>
      </c>
      <c r="Z709" s="52" t="e">
        <f>INDEX(STATSTABLE,MATCH(F709,bpiTeams,0),MATCH(INDEX(Z:Z,1,1),statTitles,0))</f>
        <v>#N/A</v>
      </c>
      <c r="AA709" s="55" t="e">
        <f t="shared" ref="AA709:AA710" si="1002">(K709-(R709*S709)/100-3*(M709*N709)/100)/2</f>
        <v>#N/A</v>
      </c>
      <c r="AB709" s="55" t="e">
        <f t="shared" ref="AB709:AB710" si="1003">SUM(AA709,(M709*N709/100))/(I709/100)</f>
        <v>#N/A</v>
      </c>
      <c r="AC709" s="55" t="e">
        <f t="shared" ref="AC709" si="1004">X709*0.5+X710*0.5</f>
        <v>#N/A</v>
      </c>
      <c r="AD709" s="55" t="e">
        <f t="shared" ref="AD709:AD710" si="1005">M709/AB709</f>
        <v>#N/A</v>
      </c>
      <c r="AE709" s="336" t="e">
        <f t="shared" ref="AE709:AE710" si="1006">AA709/(AB709-M709)</f>
        <v>#N/A</v>
      </c>
      <c r="AF709" s="223" t="e">
        <f ca="1">INDEX(FGA_COEFFS,1,1)+AC709*INDEX(FGA_COEFFS,1,2)+AB709*INDEX(FGA_COEFFS,1,3)+U709*INDEX(FGA_COEFFS,1,4)+T710*INDEX(FGA_COEFFS,1,5)+V709*INDEX(FGA_COEFFS,1,6)+W710*INDEX(FGA_COEFFS,1,7)+P710*INDEX(FGA_COEFFS,1,8)+AB713*AB714</f>
        <v>#N/A</v>
      </c>
      <c r="AG709" s="223" t="e">
        <f ca="1">INDEX(THREEPTA_COEFFS,1,1)+AF709*INDEX(THREEPTA_COEFFS,1,2)+M709*INDEX(THREEPTA_COEFFS,1,3)+AD709*INDEX(THREEPTA_COEFFS,1,4)+N709*INDEX(THREEPTA_COEFFS,1,5)+O710*INDEX(THREEPTA_COEFFS,1,6)+AC713*AC714</f>
        <v>#N/A</v>
      </c>
      <c r="AH709" s="223" t="e">
        <f ca="1">INDEX(THREEPTPCT_COEFFS,1,1)+N709*INDEX(THREEPTPCT_COEFFS,1,2)+O710*INDEX(THREEPTPCT_COEFFS,1,3)+AD713*AD714</f>
        <v>#N/A</v>
      </c>
      <c r="AI709" s="55" t="e">
        <f t="shared" ref="AI709:AI710" ca="1" si="1007">AF709-AG709</f>
        <v>#N/A</v>
      </c>
      <c r="AJ709" s="223" t="e">
        <f ca="1">INDEX(TWOPTPCT_COEFFS,1,1)+AE709*INDEX(TWOPTPCT_COEFFS,1,2)+L710*INDEX(TWOPTPCT_COEFFS,1,3)+J710*INDEX(TWOPTPCT_COEFFS,1,4)+O710*INDEX(TWOPTPCT_COEFFS,1,5)+AE713*AE714</f>
        <v>#N/A</v>
      </c>
      <c r="AK709" s="223" t="e">
        <f ca="1">INDEX(FTA_COEFFS,1,1)+R709*INDEX(FTA_COEFFS,1,2)+Q710*INDEX(FTA_COEFFS,1,3)+(T709+U709)*INDEX(FTA_COEFFS,1,4)+(T710+U710)*INDEX(FTA_COEFFS,1,5)+P710*INDEX(FTA_COEFFS,1,6)+AF713*AF714</f>
        <v>#N/A</v>
      </c>
      <c r="AL709" s="223" t="e">
        <f ca="1">INDEX(FTPCT_COEFFS,1,1)+S709*INDEX(FTPCT_COEFFS,1,2)+I709*INDEX(FTPCT_COEFFS,1,3)+J710*INDEX(FTPCT_COEFFS,1,4)+AG713*AG714</f>
        <v>#N/A</v>
      </c>
      <c r="AM709" s="338" t="e">
        <f t="shared" ref="AM709:AM710" ca="1" si="1008">AG709*AH709/100+AI709*AJ709+AK709*AL709/100</f>
        <v>#N/A</v>
      </c>
      <c r="AN709" s="55"/>
      <c r="AO709" s="55"/>
      <c r="AP709" s="55"/>
      <c r="AQ709" s="55"/>
      <c r="AR709" s="53"/>
    </row>
    <row r="710" spans="1:44" customFormat="1" x14ac:dyDescent="0.3">
      <c r="A710" s="53"/>
      <c r="B710" s="53"/>
      <c r="C710" s="53"/>
      <c r="D710" s="53"/>
      <c r="E710" s="53" t="s">
        <v>175</v>
      </c>
      <c r="F710" s="54" t="e">
        <f>F703</f>
        <v>#N/A</v>
      </c>
      <c r="G710" s="56" t="e">
        <f t="shared" ca="1" si="1001"/>
        <v>#N/A</v>
      </c>
      <c r="H710" s="52" t="e">
        <f>INDEX(STATSTABLE,MATCH(F710,bpiTeams,0),MATCH(INDEX(H:H,1,1),statTitles,0))</f>
        <v>#N/A</v>
      </c>
      <c r="I710" s="52" t="e">
        <f>INDEX(STATSTABLE,MATCH(F710,bpiTeams,0),MATCH(INDEX(I:I,1,1),statTitles,0))</f>
        <v>#N/A</v>
      </c>
      <c r="J710" s="52" t="e">
        <f>INDEX(STATSTABLE,MATCH(F710,bpiTeams,0),MATCH(INDEX(J:J,1,1),statTitles,0))</f>
        <v>#N/A</v>
      </c>
      <c r="K710" s="52" t="e">
        <f>INDEX(STATSTABLE,MATCH(F710,bpiTeams,0),MATCH(INDEX(K:K,1,1),statTitles,0))</f>
        <v>#N/A</v>
      </c>
      <c r="L710" s="52" t="e">
        <f>INDEX(STATSTABLE,MATCH(F710,bpiTeams,0),MATCH(INDEX(L:L,1,1),statTitles,0))</f>
        <v>#N/A</v>
      </c>
      <c r="M710" s="52" t="e">
        <f>INDEX(STATSTABLE,MATCH(F710,bpiTeams,0),MATCH(INDEX(M:M,1,1),statTitles,0))</f>
        <v>#N/A</v>
      </c>
      <c r="N710" s="52" t="e">
        <f>INDEX(STATSTABLE,MATCH(F710,bpiTeams,0),MATCH(INDEX(N:N,1,1),statTitles,0))</f>
        <v>#N/A</v>
      </c>
      <c r="O710" s="52" t="e">
        <f>INDEX(STATSTABLE,MATCH(F710,bpiTeams,0),MATCH(INDEX(O:O,1,1),statTitles,0))</f>
        <v>#N/A</v>
      </c>
      <c r="P710" s="52" t="e">
        <f>INDEX(STATSTABLE,MATCH(F710,bpiTeams,0),MATCH(INDEX(P:P,1,1),statTitles,0))</f>
        <v>#N/A</v>
      </c>
      <c r="Q710" s="52" t="e">
        <f>INDEX(STATSTABLE,MATCH(F710,bpiTeams,0),MATCH(INDEX(Q:Q,1,1),statTitles,0))</f>
        <v>#N/A</v>
      </c>
      <c r="R710" s="52" t="e">
        <f>INDEX(STATSTABLE,MATCH(F710,bpiTeams,0),MATCH(INDEX(R:R,1,1),statTitles,0))</f>
        <v>#N/A</v>
      </c>
      <c r="S710" s="52" t="e">
        <f>INDEX(STATSTABLE,MATCH(F710,bpiTeams,0),MATCH(INDEX(S:S,1,1),statTitles,0))</f>
        <v>#N/A</v>
      </c>
      <c r="T710" s="52" t="e">
        <f>INDEX(STATSTABLE,MATCH(F710,bpiTeams,0),MATCH(INDEX(T:T,1,1),statTitles,0))</f>
        <v>#N/A</v>
      </c>
      <c r="U710" s="52" t="e">
        <f>INDEX(STATSTABLE,MATCH(F710,bpiTeams,0),MATCH(INDEX(U:U,1,1),statTitles,0))</f>
        <v>#N/A</v>
      </c>
      <c r="V710" s="52" t="e">
        <f>INDEX(STATSTABLE,MATCH(F710,bpiTeams,0),MATCH(INDEX(V:V,1,1),statTitles,0))</f>
        <v>#N/A</v>
      </c>
      <c r="W710" s="52" t="e">
        <f>INDEX(STATSTABLE,MATCH(F710,bpiTeams,0),MATCH(INDEX(W:W,1,1),statTitles,0))</f>
        <v>#N/A</v>
      </c>
      <c r="X710" s="52" t="e">
        <f>INDEX(STATSTABLE,MATCH(F710,bpiTeams,0),MATCH(INDEX(X:X,1,1),statTitles,0))</f>
        <v>#N/A</v>
      </c>
      <c r="Y710" s="52" t="e">
        <f>INDEX(STATSTABLE,MATCH(F710,bpiTeams,0),MATCH(INDEX(Y:Y,1,1),statTitles,0))</f>
        <v>#N/A</v>
      </c>
      <c r="Z710" s="52" t="e">
        <f>INDEX(STATSTABLE,MATCH(F710,bpiTeams,0),MATCH(INDEX(Z:Z,1,1),statTitles,0))</f>
        <v>#N/A</v>
      </c>
      <c r="AA710" s="55" t="e">
        <f t="shared" si="1002"/>
        <v>#N/A</v>
      </c>
      <c r="AB710" s="55" t="e">
        <f t="shared" si="1003"/>
        <v>#N/A</v>
      </c>
      <c r="AC710" s="55" t="e">
        <f t="shared" ref="AC710" si="1009">AC709</f>
        <v>#N/A</v>
      </c>
      <c r="AD710" s="55" t="e">
        <f t="shared" si="1005"/>
        <v>#N/A</v>
      </c>
      <c r="AE710" s="336" t="e">
        <f t="shared" si="1006"/>
        <v>#N/A</v>
      </c>
      <c r="AF710" s="223" t="e">
        <f ca="1">INDEX(FGA_COEFFS,1,1)+AC710*INDEX(FGA_COEFFS,1,2)+AB710*INDEX(FGA_COEFFS,1,3)+U710*INDEX(FGA_COEFFS,1,4)+T709*INDEX(FGA_COEFFS,1,5)+V710*INDEX(FGA_COEFFS,1,6)+W709*INDEX(FGA_COEFFS,1,7)+P709*INDEX(FGA_COEFFS,1,8)+AB713*AB715</f>
        <v>#N/A</v>
      </c>
      <c r="AG710" s="223" t="e">
        <f ca="1">INDEX(THREEPTA_COEFFS,1,1)+AF710*INDEX(THREEPTA_COEFFS,1,2)+M710*INDEX(THREEPTA_COEFFS,1,3)+AD710*INDEX(THREEPTA_COEFFS,1,4)+N710*INDEX(THREEPTA_COEFFS,1,5)+O709*INDEX(THREEPTA_COEFFS,1,6)+AC713*AC715</f>
        <v>#N/A</v>
      </c>
      <c r="AH710" s="223" t="e">
        <f ca="1">INDEX(THREEPTPCT_COEFFS,1,1)+N710*INDEX(THREEPTPCT_COEFFS,1,2)+O709*INDEX(THREEPTPCT_COEFFS,1,3)+AD713*AD715</f>
        <v>#N/A</v>
      </c>
      <c r="AI710" s="55" t="e">
        <f t="shared" ca="1" si="1007"/>
        <v>#N/A</v>
      </c>
      <c r="AJ710" s="223" t="e">
        <f ca="1">INDEX(TWOPTPCT_COEFFS,1,1)+AE710*INDEX(TWOPTPCT_COEFFS,1,2)+L709*INDEX(TWOPTPCT_COEFFS,1,3)+J709*INDEX(TWOPTPCT_COEFFS,1,4)+O709*INDEX(TWOPTPCT_COEFFS,1,5)+AE713*AE715</f>
        <v>#N/A</v>
      </c>
      <c r="AK710" s="223" t="e">
        <f ca="1">INDEX(FTA_COEFFS,1,1)+R710*INDEX(FTA_COEFFS,1,2)+Q709*INDEX(FTA_COEFFS,1,3)+(T710+U710)*INDEX(FTA_COEFFS,1,4)+(T709+U709)*INDEX(FTA_COEFFS,1,5)+P709*INDEX(FTA_COEFFS,1,6)+AF713*AF715</f>
        <v>#N/A</v>
      </c>
      <c r="AL710" s="223" t="e">
        <f ca="1">INDEX(FTPCT_COEFFS,1,1)+S710*INDEX(FTPCT_COEFFS,1,2)+I710*INDEX(FTPCT_COEFFS,1,3)+J709*INDEX(FTPCT_COEFFS,1,4)+AG713*AG715</f>
        <v>#N/A</v>
      </c>
      <c r="AM710" s="338" t="e">
        <f t="shared" ca="1" si="1008"/>
        <v>#N/A</v>
      </c>
      <c r="AN710" s="55"/>
      <c r="AO710" s="55"/>
      <c r="AP710" s="55"/>
      <c r="AQ710" s="55"/>
      <c r="AR710" s="53"/>
    </row>
    <row r="711" spans="1:44" customFormat="1" x14ac:dyDescent="0.3">
      <c r="A711" s="53"/>
      <c r="B711" s="53"/>
      <c r="C711" s="53"/>
      <c r="D711" s="53"/>
      <c r="E711" s="64" t="e">
        <f ca="1">IF(G710&gt;G709,F710,F709)</f>
        <v>#N/A</v>
      </c>
      <c r="F711" s="53"/>
      <c r="G711" s="56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5"/>
      <c r="AB711" s="55"/>
      <c r="AC711" s="55"/>
      <c r="AD711" s="55"/>
      <c r="AE711" s="55"/>
      <c r="AF711" s="337"/>
      <c r="AG711" s="337"/>
      <c r="AH711" s="337"/>
      <c r="AI711" s="337"/>
      <c r="AJ711" s="337"/>
      <c r="AK711" s="337"/>
      <c r="AL711" s="337"/>
      <c r="AM711" s="337"/>
      <c r="AN711" s="55"/>
      <c r="AO711" s="55"/>
      <c r="AP711" s="55"/>
      <c r="AQ711" s="55"/>
      <c r="AR711" s="53"/>
    </row>
    <row r="712" spans="1:44" customFormat="1" x14ac:dyDescent="0.3">
      <c r="A712" s="53"/>
      <c r="B712" s="53"/>
      <c r="C712" s="53"/>
      <c r="D712" s="53"/>
      <c r="E712" s="53"/>
      <c r="F712" s="53"/>
      <c r="G712" s="166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4" t="s">
        <v>1305</v>
      </c>
      <c r="AB712" s="54" t="s">
        <v>128</v>
      </c>
      <c r="AC712" s="54" t="s">
        <v>157</v>
      </c>
      <c r="AD712" s="54" t="s">
        <v>151</v>
      </c>
      <c r="AE712" s="54" t="s">
        <v>1327</v>
      </c>
      <c r="AF712" s="54" t="s">
        <v>129</v>
      </c>
      <c r="AG712" s="54" t="s">
        <v>116</v>
      </c>
      <c r="AH712" s="54"/>
      <c r="AI712" s="54"/>
      <c r="AJ712" s="54"/>
      <c r="AK712" s="54"/>
      <c r="AL712" s="54"/>
      <c r="AM712" s="54"/>
      <c r="AN712" s="53"/>
      <c r="AO712" s="53"/>
      <c r="AP712" s="53"/>
      <c r="AQ712" s="53"/>
      <c r="AR712" s="53"/>
    </row>
    <row r="713" spans="1:44" customFormat="1" x14ac:dyDescent="0.3">
      <c r="A713" s="53"/>
      <c r="B713" s="53"/>
      <c r="C713" s="53"/>
      <c r="D713" s="53" t="e">
        <f ca="1">IF(G709&gt;(G710+(W709-W710)/2),1,IF(G710&gt;(G709+(W710-W709)/2),0,"Close"))</f>
        <v>#N/A</v>
      </c>
      <c r="E713" s="53"/>
      <c r="F713" s="53"/>
      <c r="G713" s="166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4"/>
      <c r="AB713" s="54">
        <f>Formulas!A713</f>
        <v>0</v>
      </c>
      <c r="AC713" s="54">
        <f>Formulas!A720</f>
        <v>0</v>
      </c>
      <c r="AD713" s="54">
        <f>Formulas!A727</f>
        <v>0</v>
      </c>
      <c r="AE713" s="54">
        <f>Formulas!A734</f>
        <v>0</v>
      </c>
      <c r="AF713" s="54">
        <f>Formulas!A741</f>
        <v>0</v>
      </c>
      <c r="AG713" s="54">
        <f>Formulas!A748</f>
        <v>0</v>
      </c>
      <c r="AH713" s="54"/>
      <c r="AI713" s="336"/>
      <c r="AJ713" s="336"/>
      <c r="AK713" s="336"/>
      <c r="AL713" s="54"/>
      <c r="AM713" s="54"/>
      <c r="AN713" s="53"/>
      <c r="AO713" s="53"/>
      <c r="AP713" s="53"/>
      <c r="AQ713" s="53"/>
      <c r="AR713" s="53"/>
    </row>
    <row r="714" spans="1:44" customFormat="1" x14ac:dyDescent="0.3">
      <c r="A714" s="53"/>
      <c r="B714" s="53"/>
      <c r="C714" s="53"/>
      <c r="D714" s="53"/>
      <c r="E714" s="53"/>
      <c r="F714" s="53"/>
      <c r="G714" s="166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336"/>
      <c r="AB714" s="336">
        <f t="shared" ref="AB714:AG743" ca="1" si="1010">1.5*RAND()^2*IF(RAND()&gt;0.5,1,-1)</f>
        <v>-0.93559191405491471</v>
      </c>
      <c r="AC714" s="336">
        <f t="shared" ca="1" si="1010"/>
        <v>-3.1742390384662963E-2</v>
      </c>
      <c r="AD714" s="336">
        <f t="shared" ca="1" si="1010"/>
        <v>0.19074517247165462</v>
      </c>
      <c r="AE714" s="336">
        <f t="shared" ca="1" si="1010"/>
        <v>-1.0528416118370869</v>
      </c>
      <c r="AF714" s="336">
        <f t="shared" ca="1" si="1010"/>
        <v>-4.5853703125013816E-5</v>
      </c>
      <c r="AG714" s="336">
        <f t="shared" ca="1" si="1010"/>
        <v>0.356677903685511</v>
      </c>
      <c r="AH714" s="336"/>
      <c r="AI714" s="336"/>
      <c r="AJ714" s="336"/>
      <c r="AK714" s="336"/>
      <c r="AL714" s="54"/>
      <c r="AM714" s="54"/>
      <c r="AN714" s="53"/>
      <c r="AO714" s="55"/>
      <c r="AP714" s="55"/>
      <c r="AQ714" s="55"/>
      <c r="AR714" s="53"/>
    </row>
    <row r="715" spans="1:44" customFormat="1" x14ac:dyDescent="0.3">
      <c r="A715" s="53"/>
      <c r="B715" s="53"/>
      <c r="C715" s="53"/>
      <c r="D715" s="53"/>
      <c r="E715" s="53"/>
      <c r="F715" s="54"/>
      <c r="G715" s="165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3"/>
      <c r="AB715" s="336">
        <f t="shared" ca="1" si="1010"/>
        <v>0.94522940832191393</v>
      </c>
      <c r="AC715" s="336">
        <f t="shared" ca="1" si="1010"/>
        <v>0.26632359402708472</v>
      </c>
      <c r="AD715" s="336">
        <f t="shared" ca="1" si="1010"/>
        <v>-0.39213520355042453</v>
      </c>
      <c r="AE715" s="336">
        <f t="shared" ca="1" si="1010"/>
        <v>5.3485418804758447E-2</v>
      </c>
      <c r="AF715" s="336">
        <f t="shared" ca="1" si="1010"/>
        <v>0.4997422204122231</v>
      </c>
      <c r="AG715" s="336">
        <f t="shared" ca="1" si="1010"/>
        <v>9.6738183340006528E-2</v>
      </c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3"/>
    </row>
    <row r="716" spans="1:44" customFormat="1" x14ac:dyDescent="0.3">
      <c r="A716" s="53"/>
      <c r="B716" s="53"/>
      <c r="C716" s="53"/>
      <c r="D716" s="53"/>
      <c r="E716" s="53" t="s">
        <v>172</v>
      </c>
      <c r="F716" s="53">
        <f>F709</f>
        <v>0</v>
      </c>
      <c r="G716" s="56" t="e">
        <f t="shared" ref="G716:G717" ca="1" si="1011">AM716</f>
        <v>#N/A</v>
      </c>
      <c r="H716" s="52" t="e">
        <f>INDEX(STATSTABLE,MATCH(F716,bpiTeams,0),MATCH(INDEX(H:H,1,1),statTitles,0))</f>
        <v>#N/A</v>
      </c>
      <c r="I716" s="52" t="e">
        <f>INDEX(STATSTABLE,MATCH(F716,bpiTeams,0),MATCH(INDEX(I:I,1,1),statTitles,0))</f>
        <v>#N/A</v>
      </c>
      <c r="J716" s="52" t="e">
        <f>INDEX(STATSTABLE,MATCH(F716,bpiTeams,0),MATCH(INDEX(J:J,1,1),statTitles,0))</f>
        <v>#N/A</v>
      </c>
      <c r="K716" s="52" t="e">
        <f>INDEX(STATSTABLE,MATCH(F716,bpiTeams,0),MATCH(INDEX(K:K,1,1),statTitles,0))</f>
        <v>#N/A</v>
      </c>
      <c r="L716" s="52" t="e">
        <f>INDEX(STATSTABLE,MATCH(F716,bpiTeams,0),MATCH(INDEX(L:L,1,1),statTitles,0))</f>
        <v>#N/A</v>
      </c>
      <c r="M716" s="52" t="e">
        <f>INDEX(STATSTABLE,MATCH(F716,bpiTeams,0),MATCH(INDEX(M:M,1,1),statTitles,0))</f>
        <v>#N/A</v>
      </c>
      <c r="N716" s="52" t="e">
        <f>INDEX(STATSTABLE,MATCH(F716,bpiTeams,0),MATCH(INDEX(N:N,1,1),statTitles,0))</f>
        <v>#N/A</v>
      </c>
      <c r="O716" s="52" t="e">
        <f>INDEX(STATSTABLE,MATCH(F716,bpiTeams,0),MATCH(INDEX(O:O,1,1),statTitles,0))</f>
        <v>#N/A</v>
      </c>
      <c r="P716" s="52" t="e">
        <f>INDEX(STATSTABLE,MATCH(F716,bpiTeams,0),MATCH(INDEX(P:P,1,1),statTitles,0))</f>
        <v>#N/A</v>
      </c>
      <c r="Q716" s="52" t="e">
        <f>INDEX(STATSTABLE,MATCH(F716,bpiTeams,0),MATCH(INDEX(Q:Q,1,1),statTitles,0))</f>
        <v>#N/A</v>
      </c>
      <c r="R716" s="52" t="e">
        <f>INDEX(STATSTABLE,MATCH(F716,bpiTeams,0),MATCH(INDEX(R:R,1,1),statTitles,0))</f>
        <v>#N/A</v>
      </c>
      <c r="S716" s="52" t="e">
        <f>INDEX(STATSTABLE,MATCH(F716,bpiTeams,0),MATCH(INDEX(S:S,1,1),statTitles,0))</f>
        <v>#N/A</v>
      </c>
      <c r="T716" s="52" t="e">
        <f>INDEX(STATSTABLE,MATCH(F716,bpiTeams,0),MATCH(INDEX(T:T,1,1),statTitles,0))</f>
        <v>#N/A</v>
      </c>
      <c r="U716" s="52" t="e">
        <f>INDEX(STATSTABLE,MATCH(F716,bpiTeams,0),MATCH(INDEX(U:U,1,1),statTitles,0))</f>
        <v>#N/A</v>
      </c>
      <c r="V716" s="52" t="e">
        <f>INDEX(STATSTABLE,MATCH(F716,bpiTeams,0),MATCH(INDEX(V:V,1,1),statTitles,0))</f>
        <v>#N/A</v>
      </c>
      <c r="W716" s="52" t="e">
        <f>INDEX(STATSTABLE,MATCH(F716,bpiTeams,0),MATCH(INDEX(W:W,1,1),statTitles,0))</f>
        <v>#N/A</v>
      </c>
      <c r="X716" s="52" t="e">
        <f>INDEX(STATSTABLE,MATCH(F716,bpiTeams,0),MATCH(INDEX(X:X,1,1),statTitles,0))</f>
        <v>#N/A</v>
      </c>
      <c r="Y716" s="52" t="e">
        <f>INDEX(STATSTABLE,MATCH(F716,bpiTeams,0),MATCH(INDEX(Y:Y,1,1),statTitles,0))</f>
        <v>#N/A</v>
      </c>
      <c r="Z716" s="52" t="e">
        <f>INDEX(STATSTABLE,MATCH(F716,bpiTeams,0),MATCH(INDEX(Z:Z,1,1),statTitles,0))</f>
        <v>#N/A</v>
      </c>
      <c r="AA716" s="55" t="e">
        <f t="shared" ref="AA716:AA717" si="1012">(K716-(R716*S716)/100-3*(M716*N716)/100)/2</f>
        <v>#N/A</v>
      </c>
      <c r="AB716" s="55" t="e">
        <f t="shared" ref="AB716:AB717" si="1013">SUM(AA716,(M716*N716/100))/(I716/100)</f>
        <v>#N/A</v>
      </c>
      <c r="AC716" s="55" t="e">
        <f t="shared" ref="AC716" si="1014">X716*0.5+X717*0.5</f>
        <v>#N/A</v>
      </c>
      <c r="AD716" s="55" t="e">
        <f t="shared" ref="AD716:AD717" si="1015">M716/AB716</f>
        <v>#N/A</v>
      </c>
      <c r="AE716" s="336" t="e">
        <f t="shared" ref="AE716:AE717" si="1016">AA716/(AB716-M716)</f>
        <v>#N/A</v>
      </c>
      <c r="AF716" s="223" t="e">
        <f ca="1">INDEX(FGA_COEFFS,1,1)+AC716*INDEX(FGA_COEFFS,1,2)+AB716*INDEX(FGA_COEFFS,1,3)+U716*INDEX(FGA_COEFFS,1,4)+T717*INDEX(FGA_COEFFS,1,5)+V716*INDEX(FGA_COEFFS,1,6)+W717*INDEX(FGA_COEFFS,1,7)+P717*INDEX(FGA_COEFFS,1,8)+AB720*AB721</f>
        <v>#N/A</v>
      </c>
      <c r="AG716" s="223" t="e">
        <f ca="1">INDEX(THREEPTA_COEFFS,1,1)+AF716*INDEX(THREEPTA_COEFFS,1,2)+M716*INDEX(THREEPTA_COEFFS,1,3)+AD716*INDEX(THREEPTA_COEFFS,1,4)+N716*INDEX(THREEPTA_COEFFS,1,5)+O717*INDEX(THREEPTA_COEFFS,1,6)+AC720*AC721</f>
        <v>#N/A</v>
      </c>
      <c r="AH716" s="223" t="e">
        <f ca="1">INDEX(THREEPTPCT_COEFFS,1,1)+N716*INDEX(THREEPTPCT_COEFFS,1,2)+O717*INDEX(THREEPTPCT_COEFFS,1,3)+AD720*AD721</f>
        <v>#N/A</v>
      </c>
      <c r="AI716" s="55" t="e">
        <f t="shared" ref="AI716:AI717" ca="1" si="1017">AF716-AG716</f>
        <v>#N/A</v>
      </c>
      <c r="AJ716" s="223" t="e">
        <f ca="1">INDEX(TWOPTPCT_COEFFS,1,1)+AE716*INDEX(TWOPTPCT_COEFFS,1,2)+L717*INDEX(TWOPTPCT_COEFFS,1,3)+J717*INDEX(TWOPTPCT_COEFFS,1,4)+O717*INDEX(TWOPTPCT_COEFFS,1,5)+AE720*AE721</f>
        <v>#N/A</v>
      </c>
      <c r="AK716" s="223" t="e">
        <f ca="1">INDEX(FTA_COEFFS,1,1)+R716*INDEX(FTA_COEFFS,1,2)+Q717*INDEX(FTA_COEFFS,1,3)+(T716+U716)*INDEX(FTA_COEFFS,1,4)+(T717+U717)*INDEX(FTA_COEFFS,1,5)+P717*INDEX(FTA_COEFFS,1,6)+AF720*AF721</f>
        <v>#N/A</v>
      </c>
      <c r="AL716" s="223" t="e">
        <f ca="1">INDEX(FTPCT_COEFFS,1,1)+S716*INDEX(FTPCT_COEFFS,1,2)+I716*INDEX(FTPCT_COEFFS,1,3)+J717*INDEX(FTPCT_COEFFS,1,4)+AG720*AG721</f>
        <v>#N/A</v>
      </c>
      <c r="AM716" s="338" t="e">
        <f t="shared" ref="AM716:AM717" ca="1" si="1018">AG716*AH716/100+AI716*AJ716+AK716*AL716/100</f>
        <v>#N/A</v>
      </c>
      <c r="AN716" s="55"/>
      <c r="AO716" s="55"/>
      <c r="AP716" s="55"/>
      <c r="AQ716" s="55"/>
      <c r="AR716" s="53"/>
    </row>
    <row r="717" spans="1:44" customFormat="1" x14ac:dyDescent="0.3">
      <c r="A717" s="53"/>
      <c r="B717" s="53"/>
      <c r="C717" s="53"/>
      <c r="D717" s="53"/>
      <c r="E717" s="53" t="s">
        <v>175</v>
      </c>
      <c r="F717" s="54" t="e">
        <f>F710</f>
        <v>#N/A</v>
      </c>
      <c r="G717" s="56" t="e">
        <f t="shared" ca="1" si="1011"/>
        <v>#N/A</v>
      </c>
      <c r="H717" s="52" t="e">
        <f>INDEX(STATSTABLE,MATCH(F717,bpiTeams,0),MATCH(INDEX(H:H,1,1),statTitles,0))</f>
        <v>#N/A</v>
      </c>
      <c r="I717" s="52" t="e">
        <f>INDEX(STATSTABLE,MATCH(F717,bpiTeams,0),MATCH(INDEX(I:I,1,1),statTitles,0))</f>
        <v>#N/A</v>
      </c>
      <c r="J717" s="52" t="e">
        <f>INDEX(STATSTABLE,MATCH(F717,bpiTeams,0),MATCH(INDEX(J:J,1,1),statTitles,0))</f>
        <v>#N/A</v>
      </c>
      <c r="K717" s="52" t="e">
        <f>INDEX(STATSTABLE,MATCH(F717,bpiTeams,0),MATCH(INDEX(K:K,1,1),statTitles,0))</f>
        <v>#N/A</v>
      </c>
      <c r="L717" s="52" t="e">
        <f>INDEX(STATSTABLE,MATCH(F717,bpiTeams,0),MATCH(INDEX(L:L,1,1),statTitles,0))</f>
        <v>#N/A</v>
      </c>
      <c r="M717" s="52" t="e">
        <f>INDEX(STATSTABLE,MATCH(F717,bpiTeams,0),MATCH(INDEX(M:M,1,1),statTitles,0))</f>
        <v>#N/A</v>
      </c>
      <c r="N717" s="52" t="e">
        <f>INDEX(STATSTABLE,MATCH(F717,bpiTeams,0),MATCH(INDEX(N:N,1,1),statTitles,0))</f>
        <v>#N/A</v>
      </c>
      <c r="O717" s="52" t="e">
        <f>INDEX(STATSTABLE,MATCH(F717,bpiTeams,0),MATCH(INDEX(O:O,1,1),statTitles,0))</f>
        <v>#N/A</v>
      </c>
      <c r="P717" s="52" t="e">
        <f>INDEX(STATSTABLE,MATCH(F717,bpiTeams,0),MATCH(INDEX(P:P,1,1),statTitles,0))</f>
        <v>#N/A</v>
      </c>
      <c r="Q717" s="52" t="e">
        <f>INDEX(STATSTABLE,MATCH(F717,bpiTeams,0),MATCH(INDEX(Q:Q,1,1),statTitles,0))</f>
        <v>#N/A</v>
      </c>
      <c r="R717" s="52" t="e">
        <f>INDEX(STATSTABLE,MATCH(F717,bpiTeams,0),MATCH(INDEX(R:R,1,1),statTitles,0))</f>
        <v>#N/A</v>
      </c>
      <c r="S717" s="52" t="e">
        <f>INDEX(STATSTABLE,MATCH(F717,bpiTeams,0),MATCH(INDEX(S:S,1,1),statTitles,0))</f>
        <v>#N/A</v>
      </c>
      <c r="T717" s="52" t="e">
        <f>INDEX(STATSTABLE,MATCH(F717,bpiTeams,0),MATCH(INDEX(T:T,1,1),statTitles,0))</f>
        <v>#N/A</v>
      </c>
      <c r="U717" s="52" t="e">
        <f>INDEX(STATSTABLE,MATCH(F717,bpiTeams,0),MATCH(INDEX(U:U,1,1),statTitles,0))</f>
        <v>#N/A</v>
      </c>
      <c r="V717" s="52" t="e">
        <f>INDEX(STATSTABLE,MATCH(F717,bpiTeams,0),MATCH(INDEX(V:V,1,1),statTitles,0))</f>
        <v>#N/A</v>
      </c>
      <c r="W717" s="52" t="e">
        <f>INDEX(STATSTABLE,MATCH(F717,bpiTeams,0),MATCH(INDEX(W:W,1,1),statTitles,0))</f>
        <v>#N/A</v>
      </c>
      <c r="X717" s="52" t="e">
        <f>INDEX(STATSTABLE,MATCH(F717,bpiTeams,0),MATCH(INDEX(X:X,1,1),statTitles,0))</f>
        <v>#N/A</v>
      </c>
      <c r="Y717" s="52" t="e">
        <f>INDEX(STATSTABLE,MATCH(F717,bpiTeams,0),MATCH(INDEX(Y:Y,1,1),statTitles,0))</f>
        <v>#N/A</v>
      </c>
      <c r="Z717" s="52" t="e">
        <f>INDEX(STATSTABLE,MATCH(F717,bpiTeams,0),MATCH(INDEX(Z:Z,1,1),statTitles,0))</f>
        <v>#N/A</v>
      </c>
      <c r="AA717" s="55" t="e">
        <f t="shared" si="1012"/>
        <v>#N/A</v>
      </c>
      <c r="AB717" s="55" t="e">
        <f t="shared" si="1013"/>
        <v>#N/A</v>
      </c>
      <c r="AC717" s="55" t="e">
        <f t="shared" ref="AC717" si="1019">AC716</f>
        <v>#N/A</v>
      </c>
      <c r="AD717" s="55" t="e">
        <f t="shared" si="1015"/>
        <v>#N/A</v>
      </c>
      <c r="AE717" s="336" t="e">
        <f t="shared" si="1016"/>
        <v>#N/A</v>
      </c>
      <c r="AF717" s="223" t="e">
        <f ca="1">INDEX(FGA_COEFFS,1,1)+AC717*INDEX(FGA_COEFFS,1,2)+AB717*INDEX(FGA_COEFFS,1,3)+U717*INDEX(FGA_COEFFS,1,4)+T716*INDEX(FGA_COEFFS,1,5)+V717*INDEX(FGA_COEFFS,1,6)+W716*INDEX(FGA_COEFFS,1,7)+P716*INDEX(FGA_COEFFS,1,8)+AB720*AB722</f>
        <v>#N/A</v>
      </c>
      <c r="AG717" s="223" t="e">
        <f ca="1">INDEX(THREEPTA_COEFFS,1,1)+AF717*INDEX(THREEPTA_COEFFS,1,2)+M717*INDEX(THREEPTA_COEFFS,1,3)+AD717*INDEX(THREEPTA_COEFFS,1,4)+N717*INDEX(THREEPTA_COEFFS,1,5)+O716*INDEX(THREEPTA_COEFFS,1,6)+AC720*AC722</f>
        <v>#N/A</v>
      </c>
      <c r="AH717" s="223" t="e">
        <f ca="1">INDEX(THREEPTPCT_COEFFS,1,1)+N717*INDEX(THREEPTPCT_COEFFS,1,2)+O716*INDEX(THREEPTPCT_COEFFS,1,3)+AD720*AD722</f>
        <v>#N/A</v>
      </c>
      <c r="AI717" s="55" t="e">
        <f t="shared" ca="1" si="1017"/>
        <v>#N/A</v>
      </c>
      <c r="AJ717" s="223" t="e">
        <f ca="1">INDEX(TWOPTPCT_COEFFS,1,1)+AE717*INDEX(TWOPTPCT_COEFFS,1,2)+L716*INDEX(TWOPTPCT_COEFFS,1,3)+J716*INDEX(TWOPTPCT_COEFFS,1,4)+O716*INDEX(TWOPTPCT_COEFFS,1,5)+AE720*AE722</f>
        <v>#N/A</v>
      </c>
      <c r="AK717" s="223" t="e">
        <f ca="1">INDEX(FTA_COEFFS,1,1)+R717*INDEX(FTA_COEFFS,1,2)+Q716*INDEX(FTA_COEFFS,1,3)+(T717+U717)*INDEX(FTA_COEFFS,1,4)+(T716+U716)*INDEX(FTA_COEFFS,1,5)+P716*INDEX(FTA_COEFFS,1,6)+AF720*AF722</f>
        <v>#N/A</v>
      </c>
      <c r="AL717" s="223" t="e">
        <f ca="1">INDEX(FTPCT_COEFFS,1,1)+S717*INDEX(FTPCT_COEFFS,1,2)+I717*INDEX(FTPCT_COEFFS,1,3)+J716*INDEX(FTPCT_COEFFS,1,4)+AG720*AG722</f>
        <v>#N/A</v>
      </c>
      <c r="AM717" s="338" t="e">
        <f t="shared" ca="1" si="1018"/>
        <v>#N/A</v>
      </c>
      <c r="AN717" s="55"/>
      <c r="AO717" s="55"/>
      <c r="AP717" s="55"/>
      <c r="AQ717" s="55"/>
      <c r="AR717" s="53"/>
    </row>
    <row r="718" spans="1:44" customFormat="1" x14ac:dyDescent="0.3">
      <c r="A718" s="53"/>
      <c r="B718" s="53"/>
      <c r="C718" s="53"/>
      <c r="D718" s="53"/>
      <c r="E718" s="64" t="e">
        <f ca="1">IF(G717&gt;G716,F717,F716)</f>
        <v>#N/A</v>
      </c>
      <c r="F718" s="53"/>
      <c r="G718" s="56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5"/>
      <c r="AB718" s="55"/>
      <c r="AC718" s="55"/>
      <c r="AD718" s="55"/>
      <c r="AE718" s="55"/>
      <c r="AF718" s="337"/>
      <c r="AG718" s="337"/>
      <c r="AH718" s="337"/>
      <c r="AI718" s="337"/>
      <c r="AJ718" s="337"/>
      <c r="AK718" s="337"/>
      <c r="AL718" s="337"/>
      <c r="AM718" s="337"/>
      <c r="AN718" s="55"/>
      <c r="AO718" s="55"/>
      <c r="AP718" s="55"/>
      <c r="AQ718" s="55"/>
      <c r="AR718" s="53"/>
    </row>
    <row r="719" spans="1:44" customFormat="1" x14ac:dyDescent="0.3">
      <c r="A719" s="53"/>
      <c r="B719" s="53"/>
      <c r="C719" s="53"/>
      <c r="D719" s="53"/>
      <c r="E719" s="53"/>
      <c r="F719" s="53"/>
      <c r="G719" s="166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4" t="s">
        <v>1305</v>
      </c>
      <c r="AB719" s="54" t="s">
        <v>128</v>
      </c>
      <c r="AC719" s="54" t="s">
        <v>157</v>
      </c>
      <c r="AD719" s="54" t="s">
        <v>151</v>
      </c>
      <c r="AE719" s="54" t="s">
        <v>1327</v>
      </c>
      <c r="AF719" s="54" t="s">
        <v>129</v>
      </c>
      <c r="AG719" s="54" t="s">
        <v>116</v>
      </c>
      <c r="AH719" s="54"/>
      <c r="AI719" s="54"/>
      <c r="AJ719" s="54"/>
      <c r="AK719" s="54"/>
      <c r="AL719" s="54"/>
      <c r="AM719" s="54"/>
      <c r="AN719" s="53"/>
      <c r="AO719" s="53"/>
      <c r="AP719" s="53"/>
      <c r="AQ719" s="53"/>
      <c r="AR719" s="53"/>
    </row>
    <row r="720" spans="1:44" customFormat="1" x14ac:dyDescent="0.3">
      <c r="A720" s="53"/>
      <c r="B720" s="53"/>
      <c r="C720" s="53"/>
      <c r="D720" s="53" t="e">
        <f ca="1">IF(G716&gt;(G717+(W716-W717)/2),1,IF(G717&gt;(G716+(W717-W716)/2),0,"Close"))</f>
        <v>#N/A</v>
      </c>
      <c r="E720" s="53"/>
      <c r="F720" s="53"/>
      <c r="G720" s="166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4"/>
      <c r="AB720" s="54">
        <f>Formulas!A720</f>
        <v>0</v>
      </c>
      <c r="AC720" s="54">
        <f>Formulas!A727</f>
        <v>0</v>
      </c>
      <c r="AD720" s="54">
        <f>Formulas!A734</f>
        <v>0</v>
      </c>
      <c r="AE720" s="54">
        <f>Formulas!A741</f>
        <v>0</v>
      </c>
      <c r="AF720" s="54">
        <f>Formulas!A748</f>
        <v>0</v>
      </c>
      <c r="AG720" s="54">
        <f>Formulas!A755</f>
        <v>0</v>
      </c>
      <c r="AH720" s="54"/>
      <c r="AI720" s="336"/>
      <c r="AJ720" s="336"/>
      <c r="AK720" s="336"/>
      <c r="AL720" s="54"/>
      <c r="AM720" s="54"/>
      <c r="AN720" s="53"/>
      <c r="AO720" s="53"/>
      <c r="AP720" s="53"/>
      <c r="AQ720" s="53"/>
      <c r="AR720" s="53"/>
    </row>
    <row r="721" spans="1:44" customFormat="1" x14ac:dyDescent="0.3">
      <c r="A721" s="53"/>
      <c r="B721" s="53"/>
      <c r="C721" s="53"/>
      <c r="D721" s="53"/>
      <c r="E721" s="53"/>
      <c r="F721" s="53"/>
      <c r="G721" s="166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336"/>
      <c r="AB721" s="336">
        <f t="shared" ref="AB721:AB722" ca="1" si="1020">1.5*RAND()^2*IF(RAND()&gt;0.5,1,-1)</f>
        <v>3.306637557768477E-2</v>
      </c>
      <c r="AC721" s="336">
        <f t="shared" ca="1" si="1010"/>
        <v>0.18624852589932972</v>
      </c>
      <c r="AD721" s="336">
        <f t="shared" ca="1" si="1010"/>
        <v>-0.11222490018958126</v>
      </c>
      <c r="AE721" s="336">
        <f t="shared" ca="1" si="1010"/>
        <v>-0.43655019687892255</v>
      </c>
      <c r="AF721" s="336">
        <f t="shared" ca="1" si="1010"/>
        <v>0.84403683416838504</v>
      </c>
      <c r="AG721" s="336">
        <f t="shared" ca="1" si="1010"/>
        <v>-1.0406435420765718</v>
      </c>
      <c r="AH721" s="336"/>
      <c r="AI721" s="336"/>
      <c r="AJ721" s="336"/>
      <c r="AK721" s="336"/>
      <c r="AL721" s="54"/>
      <c r="AM721" s="54"/>
      <c r="AN721" s="53"/>
      <c r="AO721" s="55"/>
      <c r="AP721" s="55"/>
      <c r="AQ721" s="55"/>
      <c r="AR721" s="53"/>
    </row>
    <row r="722" spans="1:44" customFormat="1" x14ac:dyDescent="0.3">
      <c r="A722" s="53"/>
      <c r="B722" s="53"/>
      <c r="C722" s="53"/>
      <c r="D722" s="53"/>
      <c r="E722" s="53"/>
      <c r="F722" s="54"/>
      <c r="G722" s="165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3"/>
      <c r="AB722" s="336">
        <f t="shared" ca="1" si="1020"/>
        <v>1.170389714544851</v>
      </c>
      <c r="AC722" s="336">
        <f t="shared" ca="1" si="1010"/>
        <v>5.8899393948972818E-3</v>
      </c>
      <c r="AD722" s="336">
        <f t="shared" ca="1" si="1010"/>
        <v>-0.71947516847395709</v>
      </c>
      <c r="AE722" s="336">
        <f t="shared" ca="1" si="1010"/>
        <v>-5.8241469075252392E-2</v>
      </c>
      <c r="AF722" s="336">
        <f t="shared" ca="1" si="1010"/>
        <v>0.11115332378518383</v>
      </c>
      <c r="AG722" s="336">
        <f t="shared" ca="1" si="1010"/>
        <v>0.78499148130387864</v>
      </c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3"/>
    </row>
    <row r="723" spans="1:44" customFormat="1" x14ac:dyDescent="0.3">
      <c r="A723" s="53"/>
      <c r="B723" s="53"/>
      <c r="C723" s="53"/>
      <c r="D723" s="53"/>
      <c r="E723" s="53" t="s">
        <v>172</v>
      </c>
      <c r="F723" s="53">
        <f>F716</f>
        <v>0</v>
      </c>
      <c r="G723" s="56" t="e">
        <f t="shared" ref="G723:G724" ca="1" si="1021">AM723</f>
        <v>#N/A</v>
      </c>
      <c r="H723" s="52" t="e">
        <f>INDEX(STATSTABLE,MATCH(F723,bpiTeams,0),MATCH(INDEX(H:H,1,1),statTitles,0))</f>
        <v>#N/A</v>
      </c>
      <c r="I723" s="52" t="e">
        <f>INDEX(STATSTABLE,MATCH(F723,bpiTeams,0),MATCH(INDEX(I:I,1,1),statTitles,0))</f>
        <v>#N/A</v>
      </c>
      <c r="J723" s="52" t="e">
        <f>INDEX(STATSTABLE,MATCH(F723,bpiTeams,0),MATCH(INDEX(J:J,1,1),statTitles,0))</f>
        <v>#N/A</v>
      </c>
      <c r="K723" s="52" t="e">
        <f>INDEX(STATSTABLE,MATCH(F723,bpiTeams,0),MATCH(INDEX(K:K,1,1),statTitles,0))</f>
        <v>#N/A</v>
      </c>
      <c r="L723" s="52" t="e">
        <f>INDEX(STATSTABLE,MATCH(F723,bpiTeams,0),MATCH(INDEX(L:L,1,1),statTitles,0))</f>
        <v>#N/A</v>
      </c>
      <c r="M723" s="52" t="e">
        <f>INDEX(STATSTABLE,MATCH(F723,bpiTeams,0),MATCH(INDEX(M:M,1,1),statTitles,0))</f>
        <v>#N/A</v>
      </c>
      <c r="N723" s="52" t="e">
        <f>INDEX(STATSTABLE,MATCH(F723,bpiTeams,0),MATCH(INDEX(N:N,1,1),statTitles,0))</f>
        <v>#N/A</v>
      </c>
      <c r="O723" s="52" t="e">
        <f>INDEX(STATSTABLE,MATCH(F723,bpiTeams,0),MATCH(INDEX(O:O,1,1),statTitles,0))</f>
        <v>#N/A</v>
      </c>
      <c r="P723" s="52" t="e">
        <f>INDEX(STATSTABLE,MATCH(F723,bpiTeams,0),MATCH(INDEX(P:P,1,1),statTitles,0))</f>
        <v>#N/A</v>
      </c>
      <c r="Q723" s="52" t="e">
        <f>INDEX(STATSTABLE,MATCH(F723,bpiTeams,0),MATCH(INDEX(Q:Q,1,1),statTitles,0))</f>
        <v>#N/A</v>
      </c>
      <c r="R723" s="52" t="e">
        <f>INDEX(STATSTABLE,MATCH(F723,bpiTeams,0),MATCH(INDEX(R:R,1,1),statTitles,0))</f>
        <v>#N/A</v>
      </c>
      <c r="S723" s="52" t="e">
        <f>INDEX(STATSTABLE,MATCH(F723,bpiTeams,0),MATCH(INDEX(S:S,1,1),statTitles,0))</f>
        <v>#N/A</v>
      </c>
      <c r="T723" s="52" t="e">
        <f>INDEX(STATSTABLE,MATCH(F723,bpiTeams,0),MATCH(INDEX(T:T,1,1),statTitles,0))</f>
        <v>#N/A</v>
      </c>
      <c r="U723" s="52" t="e">
        <f>INDEX(STATSTABLE,MATCH(F723,bpiTeams,0),MATCH(INDEX(U:U,1,1),statTitles,0))</f>
        <v>#N/A</v>
      </c>
      <c r="V723" s="52" t="e">
        <f>INDEX(STATSTABLE,MATCH(F723,bpiTeams,0),MATCH(INDEX(V:V,1,1),statTitles,0))</f>
        <v>#N/A</v>
      </c>
      <c r="W723" s="52" t="e">
        <f>INDEX(STATSTABLE,MATCH(F723,bpiTeams,0),MATCH(INDEX(W:W,1,1),statTitles,0))</f>
        <v>#N/A</v>
      </c>
      <c r="X723" s="52" t="e">
        <f>INDEX(STATSTABLE,MATCH(F723,bpiTeams,0),MATCH(INDEX(X:X,1,1),statTitles,0))</f>
        <v>#N/A</v>
      </c>
      <c r="Y723" s="52" t="e">
        <f>INDEX(STATSTABLE,MATCH(F723,bpiTeams,0),MATCH(INDEX(Y:Y,1,1),statTitles,0))</f>
        <v>#N/A</v>
      </c>
      <c r="Z723" s="52" t="e">
        <f>INDEX(STATSTABLE,MATCH(F723,bpiTeams,0),MATCH(INDEX(Z:Z,1,1),statTitles,0))</f>
        <v>#N/A</v>
      </c>
      <c r="AA723" s="55" t="e">
        <f t="shared" ref="AA723:AA724" si="1022">(K723-(R723*S723)/100-3*(M723*N723)/100)/2</f>
        <v>#N/A</v>
      </c>
      <c r="AB723" s="55" t="e">
        <f t="shared" ref="AB723:AB724" si="1023">SUM(AA723,(M723*N723/100))/(I723/100)</f>
        <v>#N/A</v>
      </c>
      <c r="AC723" s="55" t="e">
        <f t="shared" ref="AC723" si="1024">X723*0.5+X724*0.5</f>
        <v>#N/A</v>
      </c>
      <c r="AD723" s="55" t="e">
        <f t="shared" ref="AD723:AD724" si="1025">M723/AB723</f>
        <v>#N/A</v>
      </c>
      <c r="AE723" s="336" t="e">
        <f t="shared" ref="AE723:AE724" si="1026">AA723/(AB723-M723)</f>
        <v>#N/A</v>
      </c>
      <c r="AF723" s="223" t="e">
        <f ca="1">INDEX(FGA_COEFFS,1,1)+AC723*INDEX(FGA_COEFFS,1,2)+AB723*INDEX(FGA_COEFFS,1,3)+U723*INDEX(FGA_COEFFS,1,4)+T724*INDEX(FGA_COEFFS,1,5)+V723*INDEX(FGA_COEFFS,1,6)+W724*INDEX(FGA_COEFFS,1,7)+P724*INDEX(FGA_COEFFS,1,8)+AB727*AB728</f>
        <v>#N/A</v>
      </c>
      <c r="AG723" s="223" t="e">
        <f ca="1">INDEX(THREEPTA_COEFFS,1,1)+AF723*INDEX(THREEPTA_COEFFS,1,2)+M723*INDEX(THREEPTA_COEFFS,1,3)+AD723*INDEX(THREEPTA_COEFFS,1,4)+N723*INDEX(THREEPTA_COEFFS,1,5)+O724*INDEX(THREEPTA_COEFFS,1,6)+AC727*AC728</f>
        <v>#N/A</v>
      </c>
      <c r="AH723" s="223" t="e">
        <f ca="1">INDEX(THREEPTPCT_COEFFS,1,1)+N723*INDEX(THREEPTPCT_COEFFS,1,2)+O724*INDEX(THREEPTPCT_COEFFS,1,3)+AD727*AD728</f>
        <v>#N/A</v>
      </c>
      <c r="AI723" s="55" t="e">
        <f t="shared" ref="AI723:AI724" ca="1" si="1027">AF723-AG723</f>
        <v>#N/A</v>
      </c>
      <c r="AJ723" s="223" t="e">
        <f ca="1">INDEX(TWOPTPCT_COEFFS,1,1)+AE723*INDEX(TWOPTPCT_COEFFS,1,2)+L724*INDEX(TWOPTPCT_COEFFS,1,3)+J724*INDEX(TWOPTPCT_COEFFS,1,4)+O724*INDEX(TWOPTPCT_COEFFS,1,5)+AE727*AE728</f>
        <v>#N/A</v>
      </c>
      <c r="AK723" s="223" t="e">
        <f ca="1">INDEX(FTA_COEFFS,1,1)+R723*INDEX(FTA_COEFFS,1,2)+Q724*INDEX(FTA_COEFFS,1,3)+(T723+U723)*INDEX(FTA_COEFFS,1,4)+(T724+U724)*INDEX(FTA_COEFFS,1,5)+P724*INDEX(FTA_COEFFS,1,6)+AF727*AF728</f>
        <v>#N/A</v>
      </c>
      <c r="AL723" s="223" t="e">
        <f ca="1">INDEX(FTPCT_COEFFS,1,1)+S723*INDEX(FTPCT_COEFFS,1,2)+I723*INDEX(FTPCT_COEFFS,1,3)+J724*INDEX(FTPCT_COEFFS,1,4)+AG727*AG728</f>
        <v>#N/A</v>
      </c>
      <c r="AM723" s="338" t="e">
        <f t="shared" ref="AM723:AM724" ca="1" si="1028">AG723*AH723/100+AI723*AJ723+AK723*AL723/100</f>
        <v>#N/A</v>
      </c>
      <c r="AN723" s="55"/>
      <c r="AO723" s="55"/>
      <c r="AP723" s="55"/>
      <c r="AQ723" s="55"/>
      <c r="AR723" s="53"/>
    </row>
    <row r="724" spans="1:44" customFormat="1" x14ac:dyDescent="0.3">
      <c r="A724" s="53"/>
      <c r="B724" s="53"/>
      <c r="C724" s="53"/>
      <c r="D724" s="53"/>
      <c r="E724" s="53" t="s">
        <v>175</v>
      </c>
      <c r="F724" s="54" t="e">
        <f>F717</f>
        <v>#N/A</v>
      </c>
      <c r="G724" s="56" t="e">
        <f t="shared" ca="1" si="1021"/>
        <v>#N/A</v>
      </c>
      <c r="H724" s="52" t="e">
        <f>INDEX(STATSTABLE,MATCH(F724,bpiTeams,0),MATCH(INDEX(H:H,1,1),statTitles,0))</f>
        <v>#N/A</v>
      </c>
      <c r="I724" s="52" t="e">
        <f>INDEX(STATSTABLE,MATCH(F724,bpiTeams,0),MATCH(INDEX(I:I,1,1),statTitles,0))</f>
        <v>#N/A</v>
      </c>
      <c r="J724" s="52" t="e">
        <f>INDEX(STATSTABLE,MATCH(F724,bpiTeams,0),MATCH(INDEX(J:J,1,1),statTitles,0))</f>
        <v>#N/A</v>
      </c>
      <c r="K724" s="52" t="e">
        <f>INDEX(STATSTABLE,MATCH(F724,bpiTeams,0),MATCH(INDEX(K:K,1,1),statTitles,0))</f>
        <v>#N/A</v>
      </c>
      <c r="L724" s="52" t="e">
        <f>INDEX(STATSTABLE,MATCH(F724,bpiTeams,0),MATCH(INDEX(L:L,1,1),statTitles,0))</f>
        <v>#N/A</v>
      </c>
      <c r="M724" s="52" t="e">
        <f>INDEX(STATSTABLE,MATCH(F724,bpiTeams,0),MATCH(INDEX(M:M,1,1),statTitles,0))</f>
        <v>#N/A</v>
      </c>
      <c r="N724" s="52" t="e">
        <f>INDEX(STATSTABLE,MATCH(F724,bpiTeams,0),MATCH(INDEX(N:N,1,1),statTitles,0))</f>
        <v>#N/A</v>
      </c>
      <c r="O724" s="52" t="e">
        <f>INDEX(STATSTABLE,MATCH(F724,bpiTeams,0),MATCH(INDEX(O:O,1,1),statTitles,0))</f>
        <v>#N/A</v>
      </c>
      <c r="P724" s="52" t="e">
        <f>INDEX(STATSTABLE,MATCH(F724,bpiTeams,0),MATCH(INDEX(P:P,1,1),statTitles,0))</f>
        <v>#N/A</v>
      </c>
      <c r="Q724" s="52" t="e">
        <f>INDEX(STATSTABLE,MATCH(F724,bpiTeams,0),MATCH(INDEX(Q:Q,1,1),statTitles,0))</f>
        <v>#N/A</v>
      </c>
      <c r="R724" s="52" t="e">
        <f>INDEX(STATSTABLE,MATCH(F724,bpiTeams,0),MATCH(INDEX(R:R,1,1),statTitles,0))</f>
        <v>#N/A</v>
      </c>
      <c r="S724" s="52" t="e">
        <f>INDEX(STATSTABLE,MATCH(F724,bpiTeams,0),MATCH(INDEX(S:S,1,1),statTitles,0))</f>
        <v>#N/A</v>
      </c>
      <c r="T724" s="52" t="e">
        <f>INDEX(STATSTABLE,MATCH(F724,bpiTeams,0),MATCH(INDEX(T:T,1,1),statTitles,0))</f>
        <v>#N/A</v>
      </c>
      <c r="U724" s="52" t="e">
        <f>INDEX(STATSTABLE,MATCH(F724,bpiTeams,0),MATCH(INDEX(U:U,1,1),statTitles,0))</f>
        <v>#N/A</v>
      </c>
      <c r="V724" s="52" t="e">
        <f>INDEX(STATSTABLE,MATCH(F724,bpiTeams,0),MATCH(INDEX(V:V,1,1),statTitles,0))</f>
        <v>#N/A</v>
      </c>
      <c r="W724" s="52" t="e">
        <f>INDEX(STATSTABLE,MATCH(F724,bpiTeams,0),MATCH(INDEX(W:W,1,1),statTitles,0))</f>
        <v>#N/A</v>
      </c>
      <c r="X724" s="52" t="e">
        <f>INDEX(STATSTABLE,MATCH(F724,bpiTeams,0),MATCH(INDEX(X:X,1,1),statTitles,0))</f>
        <v>#N/A</v>
      </c>
      <c r="Y724" s="52" t="e">
        <f>INDEX(STATSTABLE,MATCH(F724,bpiTeams,0),MATCH(INDEX(Y:Y,1,1),statTitles,0))</f>
        <v>#N/A</v>
      </c>
      <c r="Z724" s="52" t="e">
        <f>INDEX(STATSTABLE,MATCH(F724,bpiTeams,0),MATCH(INDEX(Z:Z,1,1),statTitles,0))</f>
        <v>#N/A</v>
      </c>
      <c r="AA724" s="55" t="e">
        <f t="shared" si="1022"/>
        <v>#N/A</v>
      </c>
      <c r="AB724" s="55" t="e">
        <f t="shared" si="1023"/>
        <v>#N/A</v>
      </c>
      <c r="AC724" s="55" t="e">
        <f t="shared" ref="AC724" si="1029">AC723</f>
        <v>#N/A</v>
      </c>
      <c r="AD724" s="55" t="e">
        <f t="shared" si="1025"/>
        <v>#N/A</v>
      </c>
      <c r="AE724" s="336" t="e">
        <f t="shared" si="1026"/>
        <v>#N/A</v>
      </c>
      <c r="AF724" s="223" t="e">
        <f ca="1">INDEX(FGA_COEFFS,1,1)+AC724*INDEX(FGA_COEFFS,1,2)+AB724*INDEX(FGA_COEFFS,1,3)+U724*INDEX(FGA_COEFFS,1,4)+T723*INDEX(FGA_COEFFS,1,5)+V724*INDEX(FGA_COEFFS,1,6)+W723*INDEX(FGA_COEFFS,1,7)+P723*INDEX(FGA_COEFFS,1,8)+AB727*AB729</f>
        <v>#N/A</v>
      </c>
      <c r="AG724" s="223" t="e">
        <f ca="1">INDEX(THREEPTA_COEFFS,1,1)+AF724*INDEX(THREEPTA_COEFFS,1,2)+M724*INDEX(THREEPTA_COEFFS,1,3)+AD724*INDEX(THREEPTA_COEFFS,1,4)+N724*INDEX(THREEPTA_COEFFS,1,5)+O723*INDEX(THREEPTA_COEFFS,1,6)+AC727*AC729</f>
        <v>#N/A</v>
      </c>
      <c r="AH724" s="223" t="e">
        <f ca="1">INDEX(THREEPTPCT_COEFFS,1,1)+N724*INDEX(THREEPTPCT_COEFFS,1,2)+O723*INDEX(THREEPTPCT_COEFFS,1,3)+AD727*AD729</f>
        <v>#N/A</v>
      </c>
      <c r="AI724" s="55" t="e">
        <f t="shared" ca="1" si="1027"/>
        <v>#N/A</v>
      </c>
      <c r="AJ724" s="223" t="e">
        <f ca="1">INDEX(TWOPTPCT_COEFFS,1,1)+AE724*INDEX(TWOPTPCT_COEFFS,1,2)+L723*INDEX(TWOPTPCT_COEFFS,1,3)+J723*INDEX(TWOPTPCT_COEFFS,1,4)+O723*INDEX(TWOPTPCT_COEFFS,1,5)+AE727*AE729</f>
        <v>#N/A</v>
      </c>
      <c r="AK724" s="223" t="e">
        <f ca="1">INDEX(FTA_COEFFS,1,1)+R724*INDEX(FTA_COEFFS,1,2)+Q723*INDEX(FTA_COEFFS,1,3)+(T724+U724)*INDEX(FTA_COEFFS,1,4)+(T723+U723)*INDEX(FTA_COEFFS,1,5)+P723*INDEX(FTA_COEFFS,1,6)+AF727*AF729</f>
        <v>#N/A</v>
      </c>
      <c r="AL724" s="223" t="e">
        <f ca="1">INDEX(FTPCT_COEFFS,1,1)+S724*INDEX(FTPCT_COEFFS,1,2)+I724*INDEX(FTPCT_COEFFS,1,3)+J723*INDEX(FTPCT_COEFFS,1,4)+AG727*AG729</f>
        <v>#N/A</v>
      </c>
      <c r="AM724" s="338" t="e">
        <f t="shared" ca="1" si="1028"/>
        <v>#N/A</v>
      </c>
      <c r="AN724" s="55"/>
      <c r="AO724" s="55"/>
      <c r="AP724" s="55"/>
      <c r="AQ724" s="55"/>
      <c r="AR724" s="53"/>
    </row>
    <row r="725" spans="1:44" customFormat="1" x14ac:dyDescent="0.3">
      <c r="A725" s="53"/>
      <c r="B725" s="53"/>
      <c r="C725" s="53"/>
      <c r="D725" s="53"/>
      <c r="E725" s="64" t="e">
        <f ca="1">IF(G724&gt;G723,F724,F723)</f>
        <v>#N/A</v>
      </c>
      <c r="F725" s="53"/>
      <c r="G725" s="56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5"/>
      <c r="AB725" s="55"/>
      <c r="AC725" s="55"/>
      <c r="AD725" s="55"/>
      <c r="AE725" s="55"/>
      <c r="AF725" s="337"/>
      <c r="AG725" s="337"/>
      <c r="AH725" s="337"/>
      <c r="AI725" s="337"/>
      <c r="AJ725" s="337"/>
      <c r="AK725" s="337"/>
      <c r="AL725" s="337"/>
      <c r="AM725" s="337"/>
      <c r="AN725" s="55"/>
      <c r="AO725" s="55"/>
      <c r="AP725" s="55"/>
      <c r="AQ725" s="55"/>
      <c r="AR725" s="53"/>
    </row>
    <row r="726" spans="1:44" customFormat="1" x14ac:dyDescent="0.3">
      <c r="A726" s="53"/>
      <c r="B726" s="53"/>
      <c r="C726" s="53"/>
      <c r="D726" s="53"/>
      <c r="E726" s="53"/>
      <c r="F726" s="53"/>
      <c r="G726" s="166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4" t="s">
        <v>1305</v>
      </c>
      <c r="AB726" s="54" t="s">
        <v>128</v>
      </c>
      <c r="AC726" s="54" t="s">
        <v>157</v>
      </c>
      <c r="AD726" s="54" t="s">
        <v>151</v>
      </c>
      <c r="AE726" s="54" t="s">
        <v>1327</v>
      </c>
      <c r="AF726" s="54" t="s">
        <v>129</v>
      </c>
      <c r="AG726" s="54" t="s">
        <v>116</v>
      </c>
      <c r="AH726" s="54"/>
      <c r="AI726" s="54"/>
      <c r="AJ726" s="54"/>
      <c r="AK726" s="54"/>
      <c r="AL726" s="54"/>
      <c r="AM726" s="54"/>
      <c r="AN726" s="53"/>
      <c r="AO726" s="53"/>
      <c r="AP726" s="53"/>
      <c r="AQ726" s="53"/>
      <c r="AR726" s="53"/>
    </row>
    <row r="727" spans="1:44" customFormat="1" x14ac:dyDescent="0.3">
      <c r="A727" s="53"/>
      <c r="B727" s="53"/>
      <c r="C727" s="53"/>
      <c r="D727" s="53" t="e">
        <f ca="1">IF(G723&gt;(G724+(W723-W724)/2),1,IF(G724&gt;(G723+(W724-W723)/2),0,"Close"))</f>
        <v>#N/A</v>
      </c>
      <c r="E727" s="53"/>
      <c r="F727" s="53"/>
      <c r="G727" s="166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4"/>
      <c r="AB727" s="54">
        <f>Formulas!A727</f>
        <v>0</v>
      </c>
      <c r="AC727" s="54">
        <f>Formulas!A734</f>
        <v>0</v>
      </c>
      <c r="AD727" s="54">
        <f>Formulas!A741</f>
        <v>0</v>
      </c>
      <c r="AE727" s="54">
        <f>Formulas!A748</f>
        <v>0</v>
      </c>
      <c r="AF727" s="54">
        <f>Formulas!A755</f>
        <v>0</v>
      </c>
      <c r="AG727" s="54">
        <f>Formulas!A762</f>
        <v>0</v>
      </c>
      <c r="AH727" s="54"/>
      <c r="AI727" s="336"/>
      <c r="AJ727" s="336"/>
      <c r="AK727" s="336"/>
      <c r="AL727" s="54"/>
      <c r="AM727" s="54"/>
      <c r="AN727" s="53"/>
      <c r="AO727" s="53"/>
      <c r="AP727" s="53"/>
      <c r="AQ727" s="53"/>
      <c r="AR727" s="53"/>
    </row>
    <row r="728" spans="1:44" customFormat="1" x14ac:dyDescent="0.3">
      <c r="A728" s="53"/>
      <c r="B728" s="53"/>
      <c r="C728" s="53"/>
      <c r="D728" s="53"/>
      <c r="E728" s="53"/>
      <c r="F728" s="53"/>
      <c r="G728" s="166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336"/>
      <c r="AB728" s="336">
        <f t="shared" ref="AB728:AB729" ca="1" si="1030">1.5*RAND()^2*IF(RAND()&gt;0.5,1,-1)</f>
        <v>0.16258179943068121</v>
      </c>
      <c r="AC728" s="336">
        <f t="shared" ca="1" si="1010"/>
        <v>0.23890306555466362</v>
      </c>
      <c r="AD728" s="336">
        <f t="shared" ca="1" si="1010"/>
        <v>-4.5990795186561968E-3</v>
      </c>
      <c r="AE728" s="336">
        <f t="shared" ca="1" si="1010"/>
        <v>1.1553264568855472</v>
      </c>
      <c r="AF728" s="336">
        <f t="shared" ca="1" si="1010"/>
        <v>0.23789154571571197</v>
      </c>
      <c r="AG728" s="336">
        <f t="shared" ca="1" si="1010"/>
        <v>-0.37280587929688247</v>
      </c>
      <c r="AH728" s="336"/>
      <c r="AI728" s="336"/>
      <c r="AJ728" s="336"/>
      <c r="AK728" s="336"/>
      <c r="AL728" s="54"/>
      <c r="AM728" s="54"/>
      <c r="AN728" s="53"/>
      <c r="AO728" s="55"/>
      <c r="AP728" s="55"/>
      <c r="AQ728" s="55"/>
      <c r="AR728" s="53"/>
    </row>
    <row r="729" spans="1:44" customFormat="1" x14ac:dyDescent="0.3">
      <c r="A729" s="53"/>
      <c r="B729" s="53"/>
      <c r="C729" s="53"/>
      <c r="D729" s="53"/>
      <c r="E729" s="53"/>
      <c r="F729" s="54"/>
      <c r="G729" s="165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3"/>
      <c r="AB729" s="336">
        <f t="shared" ca="1" si="1030"/>
        <v>-2.5213922320658132E-2</v>
      </c>
      <c r="AC729" s="336">
        <f t="shared" ca="1" si="1010"/>
        <v>-1.2139949863130428</v>
      </c>
      <c r="AD729" s="336">
        <f t="shared" ca="1" si="1010"/>
        <v>0.28056903897464719</v>
      </c>
      <c r="AE729" s="336">
        <f t="shared" ca="1" si="1010"/>
        <v>-0.53230425266102799</v>
      </c>
      <c r="AF729" s="336">
        <f t="shared" ca="1" si="1010"/>
        <v>0.36125770422922604</v>
      </c>
      <c r="AG729" s="336">
        <f t="shared" ca="1" si="1010"/>
        <v>0.67317671948379076</v>
      </c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3"/>
    </row>
    <row r="730" spans="1:44" customFormat="1" x14ac:dyDescent="0.3">
      <c r="A730" s="53"/>
      <c r="B730" s="53"/>
      <c r="C730" s="53"/>
      <c r="D730" s="53"/>
      <c r="E730" s="53" t="s">
        <v>172</v>
      </c>
      <c r="F730" s="53">
        <f>F723</f>
        <v>0</v>
      </c>
      <c r="G730" s="56" t="e">
        <f t="shared" ref="G730:G731" ca="1" si="1031">AM730</f>
        <v>#N/A</v>
      </c>
      <c r="H730" s="52" t="e">
        <f>INDEX(STATSTABLE,MATCH(F730,bpiTeams,0),MATCH(INDEX(H:H,1,1),statTitles,0))</f>
        <v>#N/A</v>
      </c>
      <c r="I730" s="52" t="e">
        <f>INDEX(STATSTABLE,MATCH(F730,bpiTeams,0),MATCH(INDEX(I:I,1,1),statTitles,0))</f>
        <v>#N/A</v>
      </c>
      <c r="J730" s="52" t="e">
        <f>INDEX(STATSTABLE,MATCH(F730,bpiTeams,0),MATCH(INDEX(J:J,1,1),statTitles,0))</f>
        <v>#N/A</v>
      </c>
      <c r="K730" s="52" t="e">
        <f>INDEX(STATSTABLE,MATCH(F730,bpiTeams,0),MATCH(INDEX(K:K,1,1),statTitles,0))</f>
        <v>#N/A</v>
      </c>
      <c r="L730" s="52" t="e">
        <f>INDEX(STATSTABLE,MATCH(F730,bpiTeams,0),MATCH(INDEX(L:L,1,1),statTitles,0))</f>
        <v>#N/A</v>
      </c>
      <c r="M730" s="52" t="e">
        <f>INDEX(STATSTABLE,MATCH(F730,bpiTeams,0),MATCH(INDEX(M:M,1,1),statTitles,0))</f>
        <v>#N/A</v>
      </c>
      <c r="N730" s="52" t="e">
        <f>INDEX(STATSTABLE,MATCH(F730,bpiTeams,0),MATCH(INDEX(N:N,1,1),statTitles,0))</f>
        <v>#N/A</v>
      </c>
      <c r="O730" s="52" t="e">
        <f>INDEX(STATSTABLE,MATCH(F730,bpiTeams,0),MATCH(INDEX(O:O,1,1),statTitles,0))</f>
        <v>#N/A</v>
      </c>
      <c r="P730" s="52" t="e">
        <f>INDEX(STATSTABLE,MATCH(F730,bpiTeams,0),MATCH(INDEX(P:P,1,1),statTitles,0))</f>
        <v>#N/A</v>
      </c>
      <c r="Q730" s="52" t="e">
        <f>INDEX(STATSTABLE,MATCH(F730,bpiTeams,0),MATCH(INDEX(Q:Q,1,1),statTitles,0))</f>
        <v>#N/A</v>
      </c>
      <c r="R730" s="52" t="e">
        <f>INDEX(STATSTABLE,MATCH(F730,bpiTeams,0),MATCH(INDEX(R:R,1,1),statTitles,0))</f>
        <v>#N/A</v>
      </c>
      <c r="S730" s="52" t="e">
        <f>INDEX(STATSTABLE,MATCH(F730,bpiTeams,0),MATCH(INDEX(S:S,1,1),statTitles,0))</f>
        <v>#N/A</v>
      </c>
      <c r="T730" s="52" t="e">
        <f>INDEX(STATSTABLE,MATCH(F730,bpiTeams,0),MATCH(INDEX(T:T,1,1),statTitles,0))</f>
        <v>#N/A</v>
      </c>
      <c r="U730" s="52" t="e">
        <f>INDEX(STATSTABLE,MATCH(F730,bpiTeams,0),MATCH(INDEX(U:U,1,1),statTitles,0))</f>
        <v>#N/A</v>
      </c>
      <c r="V730" s="52" t="e">
        <f>INDEX(STATSTABLE,MATCH(F730,bpiTeams,0),MATCH(INDEX(V:V,1,1),statTitles,0))</f>
        <v>#N/A</v>
      </c>
      <c r="W730" s="52" t="e">
        <f>INDEX(STATSTABLE,MATCH(F730,bpiTeams,0),MATCH(INDEX(W:W,1,1),statTitles,0))</f>
        <v>#N/A</v>
      </c>
      <c r="X730" s="52" t="e">
        <f>INDEX(STATSTABLE,MATCH(F730,bpiTeams,0),MATCH(INDEX(X:X,1,1),statTitles,0))</f>
        <v>#N/A</v>
      </c>
      <c r="Y730" s="52" t="e">
        <f>INDEX(STATSTABLE,MATCH(F730,bpiTeams,0),MATCH(INDEX(Y:Y,1,1),statTitles,0))</f>
        <v>#N/A</v>
      </c>
      <c r="Z730" s="52" t="e">
        <f>INDEX(STATSTABLE,MATCH(F730,bpiTeams,0),MATCH(INDEX(Z:Z,1,1),statTitles,0))</f>
        <v>#N/A</v>
      </c>
      <c r="AA730" s="55" t="e">
        <f t="shared" ref="AA730:AA731" si="1032">(K730-(R730*S730)/100-3*(M730*N730)/100)/2</f>
        <v>#N/A</v>
      </c>
      <c r="AB730" s="55" t="e">
        <f t="shared" ref="AB730:AB731" si="1033">SUM(AA730,(M730*N730/100))/(I730/100)</f>
        <v>#N/A</v>
      </c>
      <c r="AC730" s="55" t="e">
        <f t="shared" ref="AC730" si="1034">X730*0.5+X731*0.5</f>
        <v>#N/A</v>
      </c>
      <c r="AD730" s="55" t="e">
        <f t="shared" ref="AD730:AD731" si="1035">M730/AB730</f>
        <v>#N/A</v>
      </c>
      <c r="AE730" s="336" t="e">
        <f t="shared" ref="AE730:AE731" si="1036">AA730/(AB730-M730)</f>
        <v>#N/A</v>
      </c>
      <c r="AF730" s="223" t="e">
        <f ca="1">INDEX(FGA_COEFFS,1,1)+AC730*INDEX(FGA_COEFFS,1,2)+AB730*INDEX(FGA_COEFFS,1,3)+U730*INDEX(FGA_COEFFS,1,4)+T731*INDEX(FGA_COEFFS,1,5)+V730*INDEX(FGA_COEFFS,1,6)+W731*INDEX(FGA_COEFFS,1,7)+P731*INDEX(FGA_COEFFS,1,8)+AB734*AB735</f>
        <v>#N/A</v>
      </c>
      <c r="AG730" s="223" t="e">
        <f ca="1">INDEX(THREEPTA_COEFFS,1,1)+AF730*INDEX(THREEPTA_COEFFS,1,2)+M730*INDEX(THREEPTA_COEFFS,1,3)+AD730*INDEX(THREEPTA_COEFFS,1,4)+N730*INDEX(THREEPTA_COEFFS,1,5)+O731*INDEX(THREEPTA_COEFFS,1,6)+AC734*AC735</f>
        <v>#N/A</v>
      </c>
      <c r="AH730" s="223" t="e">
        <f ca="1">INDEX(THREEPTPCT_COEFFS,1,1)+N730*INDEX(THREEPTPCT_COEFFS,1,2)+O731*INDEX(THREEPTPCT_COEFFS,1,3)+AD734*AD735</f>
        <v>#N/A</v>
      </c>
      <c r="AI730" s="55" t="e">
        <f t="shared" ref="AI730:AI731" ca="1" si="1037">AF730-AG730</f>
        <v>#N/A</v>
      </c>
      <c r="AJ730" s="223" t="e">
        <f ca="1">INDEX(TWOPTPCT_COEFFS,1,1)+AE730*INDEX(TWOPTPCT_COEFFS,1,2)+L731*INDEX(TWOPTPCT_COEFFS,1,3)+J731*INDEX(TWOPTPCT_COEFFS,1,4)+O731*INDEX(TWOPTPCT_COEFFS,1,5)+AE734*AE735</f>
        <v>#N/A</v>
      </c>
      <c r="AK730" s="223" t="e">
        <f ca="1">INDEX(FTA_COEFFS,1,1)+R730*INDEX(FTA_COEFFS,1,2)+Q731*INDEX(FTA_COEFFS,1,3)+(T730+U730)*INDEX(FTA_COEFFS,1,4)+(T731+U731)*INDEX(FTA_COEFFS,1,5)+P731*INDEX(FTA_COEFFS,1,6)+AF734*AF735</f>
        <v>#N/A</v>
      </c>
      <c r="AL730" s="223" t="e">
        <f ca="1">INDEX(FTPCT_COEFFS,1,1)+S730*INDEX(FTPCT_COEFFS,1,2)+I730*INDEX(FTPCT_COEFFS,1,3)+J731*INDEX(FTPCT_COEFFS,1,4)+AG734*AG735</f>
        <v>#N/A</v>
      </c>
      <c r="AM730" s="338" t="e">
        <f t="shared" ref="AM730:AM731" ca="1" si="1038">AG730*AH730/100+AI730*AJ730+AK730*AL730/100</f>
        <v>#N/A</v>
      </c>
      <c r="AN730" s="55"/>
      <c r="AO730" s="55"/>
      <c r="AP730" s="55"/>
      <c r="AQ730" s="55"/>
      <c r="AR730" s="53"/>
    </row>
    <row r="731" spans="1:44" customFormat="1" x14ac:dyDescent="0.3">
      <c r="A731" s="53"/>
      <c r="B731" s="53"/>
      <c r="C731" s="53"/>
      <c r="D731" s="53"/>
      <c r="E731" s="53" t="s">
        <v>175</v>
      </c>
      <c r="F731" s="54" t="e">
        <f>F724</f>
        <v>#N/A</v>
      </c>
      <c r="G731" s="56" t="e">
        <f t="shared" ca="1" si="1031"/>
        <v>#N/A</v>
      </c>
      <c r="H731" s="52" t="e">
        <f>INDEX(STATSTABLE,MATCH(F731,bpiTeams,0),MATCH(INDEX(H:H,1,1),statTitles,0))</f>
        <v>#N/A</v>
      </c>
      <c r="I731" s="52" t="e">
        <f>INDEX(STATSTABLE,MATCH(F731,bpiTeams,0),MATCH(INDEX(I:I,1,1),statTitles,0))</f>
        <v>#N/A</v>
      </c>
      <c r="J731" s="52" t="e">
        <f>INDEX(STATSTABLE,MATCH(F731,bpiTeams,0),MATCH(INDEX(J:J,1,1),statTitles,0))</f>
        <v>#N/A</v>
      </c>
      <c r="K731" s="52" t="e">
        <f>INDEX(STATSTABLE,MATCH(F731,bpiTeams,0),MATCH(INDEX(K:K,1,1),statTitles,0))</f>
        <v>#N/A</v>
      </c>
      <c r="L731" s="52" t="e">
        <f>INDEX(STATSTABLE,MATCH(F731,bpiTeams,0),MATCH(INDEX(L:L,1,1),statTitles,0))</f>
        <v>#N/A</v>
      </c>
      <c r="M731" s="52" t="e">
        <f>INDEX(STATSTABLE,MATCH(F731,bpiTeams,0),MATCH(INDEX(M:M,1,1),statTitles,0))</f>
        <v>#N/A</v>
      </c>
      <c r="N731" s="52" t="e">
        <f>INDEX(STATSTABLE,MATCH(F731,bpiTeams,0),MATCH(INDEX(N:N,1,1),statTitles,0))</f>
        <v>#N/A</v>
      </c>
      <c r="O731" s="52" t="e">
        <f>INDEX(STATSTABLE,MATCH(F731,bpiTeams,0),MATCH(INDEX(O:O,1,1),statTitles,0))</f>
        <v>#N/A</v>
      </c>
      <c r="P731" s="52" t="e">
        <f>INDEX(STATSTABLE,MATCH(F731,bpiTeams,0),MATCH(INDEX(P:P,1,1),statTitles,0))</f>
        <v>#N/A</v>
      </c>
      <c r="Q731" s="52" t="e">
        <f>INDEX(STATSTABLE,MATCH(F731,bpiTeams,0),MATCH(INDEX(Q:Q,1,1),statTitles,0))</f>
        <v>#N/A</v>
      </c>
      <c r="R731" s="52" t="e">
        <f>INDEX(STATSTABLE,MATCH(F731,bpiTeams,0),MATCH(INDEX(R:R,1,1),statTitles,0))</f>
        <v>#N/A</v>
      </c>
      <c r="S731" s="52" t="e">
        <f>INDEX(STATSTABLE,MATCH(F731,bpiTeams,0),MATCH(INDEX(S:S,1,1),statTitles,0))</f>
        <v>#N/A</v>
      </c>
      <c r="T731" s="52" t="e">
        <f>INDEX(STATSTABLE,MATCH(F731,bpiTeams,0),MATCH(INDEX(T:T,1,1),statTitles,0))</f>
        <v>#N/A</v>
      </c>
      <c r="U731" s="52" t="e">
        <f>INDEX(STATSTABLE,MATCH(F731,bpiTeams,0),MATCH(INDEX(U:U,1,1),statTitles,0))</f>
        <v>#N/A</v>
      </c>
      <c r="V731" s="52" t="e">
        <f>INDEX(STATSTABLE,MATCH(F731,bpiTeams,0),MATCH(INDEX(V:V,1,1),statTitles,0))</f>
        <v>#N/A</v>
      </c>
      <c r="W731" s="52" t="e">
        <f>INDEX(STATSTABLE,MATCH(F731,bpiTeams,0),MATCH(INDEX(W:W,1,1),statTitles,0))</f>
        <v>#N/A</v>
      </c>
      <c r="X731" s="52" t="e">
        <f>INDEX(STATSTABLE,MATCH(F731,bpiTeams,0),MATCH(INDEX(X:X,1,1),statTitles,0))</f>
        <v>#N/A</v>
      </c>
      <c r="Y731" s="52" t="e">
        <f>INDEX(STATSTABLE,MATCH(F731,bpiTeams,0),MATCH(INDEX(Y:Y,1,1),statTitles,0))</f>
        <v>#N/A</v>
      </c>
      <c r="Z731" s="52" t="e">
        <f>INDEX(STATSTABLE,MATCH(F731,bpiTeams,0),MATCH(INDEX(Z:Z,1,1),statTitles,0))</f>
        <v>#N/A</v>
      </c>
      <c r="AA731" s="55" t="e">
        <f t="shared" si="1032"/>
        <v>#N/A</v>
      </c>
      <c r="AB731" s="55" t="e">
        <f t="shared" si="1033"/>
        <v>#N/A</v>
      </c>
      <c r="AC731" s="55" t="e">
        <f t="shared" ref="AC731" si="1039">AC730</f>
        <v>#N/A</v>
      </c>
      <c r="AD731" s="55" t="e">
        <f t="shared" si="1035"/>
        <v>#N/A</v>
      </c>
      <c r="AE731" s="336" t="e">
        <f t="shared" si="1036"/>
        <v>#N/A</v>
      </c>
      <c r="AF731" s="223" t="e">
        <f ca="1">INDEX(FGA_COEFFS,1,1)+AC731*INDEX(FGA_COEFFS,1,2)+AB731*INDEX(FGA_COEFFS,1,3)+U731*INDEX(FGA_COEFFS,1,4)+T730*INDEX(FGA_COEFFS,1,5)+V731*INDEX(FGA_COEFFS,1,6)+W730*INDEX(FGA_COEFFS,1,7)+P730*INDEX(FGA_COEFFS,1,8)+AB734*AB736</f>
        <v>#N/A</v>
      </c>
      <c r="AG731" s="223" t="e">
        <f ca="1">INDEX(THREEPTA_COEFFS,1,1)+AF731*INDEX(THREEPTA_COEFFS,1,2)+M731*INDEX(THREEPTA_COEFFS,1,3)+AD731*INDEX(THREEPTA_COEFFS,1,4)+N731*INDEX(THREEPTA_COEFFS,1,5)+O730*INDEX(THREEPTA_COEFFS,1,6)+AC734*AC736</f>
        <v>#N/A</v>
      </c>
      <c r="AH731" s="223" t="e">
        <f ca="1">INDEX(THREEPTPCT_COEFFS,1,1)+N731*INDEX(THREEPTPCT_COEFFS,1,2)+O730*INDEX(THREEPTPCT_COEFFS,1,3)+AD734*AD736</f>
        <v>#N/A</v>
      </c>
      <c r="AI731" s="55" t="e">
        <f t="shared" ca="1" si="1037"/>
        <v>#N/A</v>
      </c>
      <c r="AJ731" s="223" t="e">
        <f ca="1">INDEX(TWOPTPCT_COEFFS,1,1)+AE731*INDEX(TWOPTPCT_COEFFS,1,2)+L730*INDEX(TWOPTPCT_COEFFS,1,3)+J730*INDEX(TWOPTPCT_COEFFS,1,4)+O730*INDEX(TWOPTPCT_COEFFS,1,5)+AE734*AE736</f>
        <v>#N/A</v>
      </c>
      <c r="AK731" s="223" t="e">
        <f ca="1">INDEX(FTA_COEFFS,1,1)+R731*INDEX(FTA_COEFFS,1,2)+Q730*INDEX(FTA_COEFFS,1,3)+(T731+U731)*INDEX(FTA_COEFFS,1,4)+(T730+U730)*INDEX(FTA_COEFFS,1,5)+P730*INDEX(FTA_COEFFS,1,6)+AF734*AF736</f>
        <v>#N/A</v>
      </c>
      <c r="AL731" s="223" t="e">
        <f ca="1">INDEX(FTPCT_COEFFS,1,1)+S731*INDEX(FTPCT_COEFFS,1,2)+I731*INDEX(FTPCT_COEFFS,1,3)+J730*INDEX(FTPCT_COEFFS,1,4)+AG734*AG736</f>
        <v>#N/A</v>
      </c>
      <c r="AM731" s="338" t="e">
        <f t="shared" ca="1" si="1038"/>
        <v>#N/A</v>
      </c>
      <c r="AN731" s="55"/>
      <c r="AO731" s="55"/>
      <c r="AP731" s="55"/>
      <c r="AQ731" s="55"/>
      <c r="AR731" s="53"/>
    </row>
    <row r="732" spans="1:44" customFormat="1" x14ac:dyDescent="0.3">
      <c r="A732" s="53"/>
      <c r="B732" s="53"/>
      <c r="C732" s="53"/>
      <c r="D732" s="53"/>
      <c r="E732" s="64" t="e">
        <f ca="1">IF(G731&gt;G730,F731,F730)</f>
        <v>#N/A</v>
      </c>
      <c r="F732" s="53"/>
      <c r="G732" s="56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5"/>
      <c r="AB732" s="55"/>
      <c r="AC732" s="55"/>
      <c r="AD732" s="55"/>
      <c r="AE732" s="55"/>
      <c r="AF732" s="337"/>
      <c r="AG732" s="337"/>
      <c r="AH732" s="337"/>
      <c r="AI732" s="337"/>
      <c r="AJ732" s="337"/>
      <c r="AK732" s="337"/>
      <c r="AL732" s="337"/>
      <c r="AM732" s="337"/>
      <c r="AN732" s="55"/>
      <c r="AO732" s="55"/>
      <c r="AP732" s="55"/>
      <c r="AQ732" s="55"/>
      <c r="AR732" s="53"/>
    </row>
    <row r="733" spans="1:44" customFormat="1" x14ac:dyDescent="0.3">
      <c r="A733" s="53"/>
      <c r="B733" s="53"/>
      <c r="C733" s="53"/>
      <c r="D733" s="53"/>
      <c r="E733" s="53"/>
      <c r="F733" s="53"/>
      <c r="G733" s="166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4" t="s">
        <v>1305</v>
      </c>
      <c r="AB733" s="54" t="s">
        <v>128</v>
      </c>
      <c r="AC733" s="54" t="s">
        <v>157</v>
      </c>
      <c r="AD733" s="54" t="s">
        <v>151</v>
      </c>
      <c r="AE733" s="54" t="s">
        <v>1327</v>
      </c>
      <c r="AF733" s="54" t="s">
        <v>129</v>
      </c>
      <c r="AG733" s="54" t="s">
        <v>116</v>
      </c>
      <c r="AH733" s="54"/>
      <c r="AI733" s="54"/>
      <c r="AJ733" s="54"/>
      <c r="AK733" s="54"/>
      <c r="AL733" s="54"/>
      <c r="AM733" s="54"/>
      <c r="AN733" s="53"/>
      <c r="AO733" s="53"/>
      <c r="AP733" s="53"/>
      <c r="AQ733" s="53"/>
      <c r="AR733" s="53"/>
    </row>
    <row r="734" spans="1:44" customFormat="1" x14ac:dyDescent="0.3">
      <c r="A734" s="53"/>
      <c r="B734" s="53"/>
      <c r="C734" s="53"/>
      <c r="D734" s="53" t="e">
        <f ca="1">IF(G730&gt;(G731+(W730-W731)/2),1,IF(G731&gt;(G730+(W731-W730)/2),0,"Close"))</f>
        <v>#N/A</v>
      </c>
      <c r="E734" s="53"/>
      <c r="F734" s="53"/>
      <c r="G734" s="166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4"/>
      <c r="AB734" s="54">
        <f>Formulas!A734</f>
        <v>0</v>
      </c>
      <c r="AC734" s="54">
        <f>Formulas!A741</f>
        <v>0</v>
      </c>
      <c r="AD734" s="54">
        <f>Formulas!A748</f>
        <v>0</v>
      </c>
      <c r="AE734" s="54">
        <f>Formulas!A755</f>
        <v>0</v>
      </c>
      <c r="AF734" s="54">
        <f>Formulas!A762</f>
        <v>0</v>
      </c>
      <c r="AG734" s="54">
        <f>Formulas!A769</f>
        <v>0</v>
      </c>
      <c r="AH734" s="54"/>
      <c r="AI734" s="336"/>
      <c r="AJ734" s="336"/>
      <c r="AK734" s="336"/>
      <c r="AL734" s="54"/>
      <c r="AM734" s="54"/>
      <c r="AN734" s="53"/>
      <c r="AO734" s="53"/>
      <c r="AP734" s="53"/>
      <c r="AQ734" s="53"/>
      <c r="AR734" s="53"/>
    </row>
    <row r="735" spans="1:44" customFormat="1" x14ac:dyDescent="0.3">
      <c r="A735" s="53"/>
      <c r="B735" s="53"/>
      <c r="C735" s="53"/>
      <c r="D735" s="53"/>
      <c r="E735" s="53"/>
      <c r="F735" s="53"/>
      <c r="G735" s="166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336"/>
      <c r="AB735" s="336">
        <f t="shared" ref="AB735:AB736" ca="1" si="1040">1.5*RAND()^2*IF(RAND()&gt;0.5,1,-1)</f>
        <v>0.99671410825305062</v>
      </c>
      <c r="AC735" s="336">
        <f t="shared" ca="1" si="1010"/>
        <v>0.40841414493406647</v>
      </c>
      <c r="AD735" s="336">
        <f t="shared" ca="1" si="1010"/>
        <v>-0.30056686631794266</v>
      </c>
      <c r="AE735" s="336">
        <f t="shared" ca="1" si="1010"/>
        <v>-1.0863002610820098E-2</v>
      </c>
      <c r="AF735" s="336">
        <f t="shared" ca="1" si="1010"/>
        <v>0.9650684179451946</v>
      </c>
      <c r="AG735" s="336">
        <f t="shared" ca="1" si="1010"/>
        <v>1.9972559846151806E-2</v>
      </c>
      <c r="AH735" s="336"/>
      <c r="AI735" s="336"/>
      <c r="AJ735" s="336"/>
      <c r="AK735" s="336"/>
      <c r="AL735" s="54"/>
      <c r="AM735" s="54"/>
      <c r="AN735" s="53"/>
      <c r="AO735" s="55"/>
      <c r="AP735" s="55"/>
      <c r="AQ735" s="55"/>
      <c r="AR735" s="53"/>
    </row>
    <row r="736" spans="1:44" customFormat="1" x14ac:dyDescent="0.3">
      <c r="A736" s="53"/>
      <c r="B736" s="53"/>
      <c r="C736" s="53"/>
      <c r="D736" s="53"/>
      <c r="E736" s="53"/>
      <c r="F736" s="54"/>
      <c r="G736" s="165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3"/>
      <c r="AB736" s="336">
        <f t="shared" ca="1" si="1040"/>
        <v>-1.2364838915405931</v>
      </c>
      <c r="AC736" s="336">
        <f t="shared" ca="1" si="1010"/>
        <v>0.2511550964672285</v>
      </c>
      <c r="AD736" s="336">
        <f t="shared" ca="1" si="1010"/>
        <v>7.6758197847074286E-2</v>
      </c>
      <c r="AE736" s="336">
        <f t="shared" ca="1" si="1010"/>
        <v>0.49850145536522389</v>
      </c>
      <c r="AF736" s="336">
        <f t="shared" ca="1" si="1010"/>
        <v>0.11121591954156911</v>
      </c>
      <c r="AG736" s="336">
        <f t="shared" ca="1" si="1010"/>
        <v>1.9706071559534464E-3</v>
      </c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3"/>
    </row>
    <row r="737" spans="1:44" customFormat="1" x14ac:dyDescent="0.3">
      <c r="A737" s="53"/>
      <c r="B737" s="53"/>
      <c r="C737" s="53"/>
      <c r="D737" s="53"/>
      <c r="E737" s="53" t="s">
        <v>172</v>
      </c>
      <c r="F737" s="53">
        <f>F730</f>
        <v>0</v>
      </c>
      <c r="G737" s="56" t="e">
        <f t="shared" ref="G737:G738" ca="1" si="1041">AM737</f>
        <v>#N/A</v>
      </c>
      <c r="H737" s="52" t="e">
        <f>INDEX(STATSTABLE,MATCH(F737,bpiTeams,0),MATCH(INDEX(H:H,1,1),statTitles,0))</f>
        <v>#N/A</v>
      </c>
      <c r="I737" s="52" t="e">
        <f>INDEX(STATSTABLE,MATCH(F737,bpiTeams,0),MATCH(INDEX(I:I,1,1),statTitles,0))</f>
        <v>#N/A</v>
      </c>
      <c r="J737" s="52" t="e">
        <f>INDEX(STATSTABLE,MATCH(F737,bpiTeams,0),MATCH(INDEX(J:J,1,1),statTitles,0))</f>
        <v>#N/A</v>
      </c>
      <c r="K737" s="52" t="e">
        <f>INDEX(STATSTABLE,MATCH(F737,bpiTeams,0),MATCH(INDEX(K:K,1,1),statTitles,0))</f>
        <v>#N/A</v>
      </c>
      <c r="L737" s="52" t="e">
        <f>INDEX(STATSTABLE,MATCH(F737,bpiTeams,0),MATCH(INDEX(L:L,1,1),statTitles,0))</f>
        <v>#N/A</v>
      </c>
      <c r="M737" s="52" t="e">
        <f>INDEX(STATSTABLE,MATCH(F737,bpiTeams,0),MATCH(INDEX(M:M,1,1),statTitles,0))</f>
        <v>#N/A</v>
      </c>
      <c r="N737" s="52" t="e">
        <f>INDEX(STATSTABLE,MATCH(F737,bpiTeams,0),MATCH(INDEX(N:N,1,1),statTitles,0))</f>
        <v>#N/A</v>
      </c>
      <c r="O737" s="52" t="e">
        <f>INDEX(STATSTABLE,MATCH(F737,bpiTeams,0),MATCH(INDEX(O:O,1,1),statTitles,0))</f>
        <v>#N/A</v>
      </c>
      <c r="P737" s="52" t="e">
        <f>INDEX(STATSTABLE,MATCH(F737,bpiTeams,0),MATCH(INDEX(P:P,1,1),statTitles,0))</f>
        <v>#N/A</v>
      </c>
      <c r="Q737" s="52" t="e">
        <f>INDEX(STATSTABLE,MATCH(F737,bpiTeams,0),MATCH(INDEX(Q:Q,1,1),statTitles,0))</f>
        <v>#N/A</v>
      </c>
      <c r="R737" s="52" t="e">
        <f>INDEX(STATSTABLE,MATCH(F737,bpiTeams,0),MATCH(INDEX(R:R,1,1),statTitles,0))</f>
        <v>#N/A</v>
      </c>
      <c r="S737" s="52" t="e">
        <f>INDEX(STATSTABLE,MATCH(F737,bpiTeams,0),MATCH(INDEX(S:S,1,1),statTitles,0))</f>
        <v>#N/A</v>
      </c>
      <c r="T737" s="52" t="e">
        <f>INDEX(STATSTABLE,MATCH(F737,bpiTeams,0),MATCH(INDEX(T:T,1,1),statTitles,0))</f>
        <v>#N/A</v>
      </c>
      <c r="U737" s="52" t="e">
        <f>INDEX(STATSTABLE,MATCH(F737,bpiTeams,0),MATCH(INDEX(U:U,1,1),statTitles,0))</f>
        <v>#N/A</v>
      </c>
      <c r="V737" s="52" t="e">
        <f>INDEX(STATSTABLE,MATCH(F737,bpiTeams,0),MATCH(INDEX(V:V,1,1),statTitles,0))</f>
        <v>#N/A</v>
      </c>
      <c r="W737" s="52" t="e">
        <f>INDEX(STATSTABLE,MATCH(F737,bpiTeams,0),MATCH(INDEX(W:W,1,1),statTitles,0))</f>
        <v>#N/A</v>
      </c>
      <c r="X737" s="52" t="e">
        <f>INDEX(STATSTABLE,MATCH(F737,bpiTeams,0),MATCH(INDEX(X:X,1,1),statTitles,0))</f>
        <v>#N/A</v>
      </c>
      <c r="Y737" s="52" t="e">
        <f>INDEX(STATSTABLE,MATCH(F737,bpiTeams,0),MATCH(INDEX(Y:Y,1,1),statTitles,0))</f>
        <v>#N/A</v>
      </c>
      <c r="Z737" s="52" t="e">
        <f>INDEX(STATSTABLE,MATCH(F737,bpiTeams,0),MATCH(INDEX(Z:Z,1,1),statTitles,0))</f>
        <v>#N/A</v>
      </c>
      <c r="AA737" s="55" t="e">
        <f t="shared" ref="AA737:AA738" si="1042">(K737-(R737*S737)/100-3*(M737*N737)/100)/2</f>
        <v>#N/A</v>
      </c>
      <c r="AB737" s="55" t="e">
        <f t="shared" ref="AB737:AB738" si="1043">SUM(AA737,(M737*N737/100))/(I737/100)</f>
        <v>#N/A</v>
      </c>
      <c r="AC737" s="55" t="e">
        <f t="shared" ref="AC737" si="1044">X737*0.5+X738*0.5</f>
        <v>#N/A</v>
      </c>
      <c r="AD737" s="55" t="e">
        <f t="shared" ref="AD737:AD738" si="1045">M737/AB737</f>
        <v>#N/A</v>
      </c>
      <c r="AE737" s="336" t="e">
        <f t="shared" ref="AE737:AE738" si="1046">AA737/(AB737-M737)</f>
        <v>#N/A</v>
      </c>
      <c r="AF737" s="223" t="e">
        <f ca="1">INDEX(FGA_COEFFS,1,1)+AC737*INDEX(FGA_COEFFS,1,2)+AB737*INDEX(FGA_COEFFS,1,3)+U737*INDEX(FGA_COEFFS,1,4)+T738*INDEX(FGA_COEFFS,1,5)+V737*INDEX(FGA_COEFFS,1,6)+W738*INDEX(FGA_COEFFS,1,7)+P738*INDEX(FGA_COEFFS,1,8)+AB741*AB742</f>
        <v>#N/A</v>
      </c>
      <c r="AG737" s="223" t="e">
        <f ca="1">INDEX(THREEPTA_COEFFS,1,1)+AF737*INDEX(THREEPTA_COEFFS,1,2)+M737*INDEX(THREEPTA_COEFFS,1,3)+AD737*INDEX(THREEPTA_COEFFS,1,4)+N737*INDEX(THREEPTA_COEFFS,1,5)+O738*INDEX(THREEPTA_COEFFS,1,6)+AC741*AC742</f>
        <v>#N/A</v>
      </c>
      <c r="AH737" s="223" t="e">
        <f ca="1">INDEX(THREEPTPCT_COEFFS,1,1)+N737*INDEX(THREEPTPCT_COEFFS,1,2)+O738*INDEX(THREEPTPCT_COEFFS,1,3)+AD741*AD742</f>
        <v>#N/A</v>
      </c>
      <c r="AI737" s="55" t="e">
        <f t="shared" ref="AI737:AI738" ca="1" si="1047">AF737-AG737</f>
        <v>#N/A</v>
      </c>
      <c r="AJ737" s="223" t="e">
        <f ca="1">INDEX(TWOPTPCT_COEFFS,1,1)+AE737*INDEX(TWOPTPCT_COEFFS,1,2)+L738*INDEX(TWOPTPCT_COEFFS,1,3)+J738*INDEX(TWOPTPCT_COEFFS,1,4)+O738*INDEX(TWOPTPCT_COEFFS,1,5)+AE741*AE742</f>
        <v>#N/A</v>
      </c>
      <c r="AK737" s="223" t="e">
        <f ca="1">INDEX(FTA_COEFFS,1,1)+R737*INDEX(FTA_COEFFS,1,2)+Q738*INDEX(FTA_COEFFS,1,3)+(T737+U737)*INDEX(FTA_COEFFS,1,4)+(T738+U738)*INDEX(FTA_COEFFS,1,5)+P738*INDEX(FTA_COEFFS,1,6)+AF741*AF742</f>
        <v>#N/A</v>
      </c>
      <c r="AL737" s="223" t="e">
        <f ca="1">INDEX(FTPCT_COEFFS,1,1)+S737*INDEX(FTPCT_COEFFS,1,2)+I737*INDEX(FTPCT_COEFFS,1,3)+J738*INDEX(FTPCT_COEFFS,1,4)+AG741*AG742</f>
        <v>#N/A</v>
      </c>
      <c r="AM737" s="338" t="e">
        <f t="shared" ref="AM737:AM738" ca="1" si="1048">AG737*AH737/100+AI737*AJ737+AK737*AL737/100</f>
        <v>#N/A</v>
      </c>
      <c r="AN737" s="55"/>
      <c r="AO737" s="55"/>
      <c r="AP737" s="55"/>
      <c r="AQ737" s="55"/>
      <c r="AR737" s="53"/>
    </row>
    <row r="738" spans="1:44" customFormat="1" x14ac:dyDescent="0.3">
      <c r="A738" s="53"/>
      <c r="B738" s="53"/>
      <c r="C738" s="53"/>
      <c r="D738" s="53"/>
      <c r="E738" s="53" t="s">
        <v>175</v>
      </c>
      <c r="F738" s="54" t="e">
        <f>F731</f>
        <v>#N/A</v>
      </c>
      <c r="G738" s="56" t="e">
        <f t="shared" ca="1" si="1041"/>
        <v>#N/A</v>
      </c>
      <c r="H738" s="52" t="e">
        <f>INDEX(STATSTABLE,MATCH(F738,bpiTeams,0),MATCH(INDEX(H:H,1,1),statTitles,0))</f>
        <v>#N/A</v>
      </c>
      <c r="I738" s="52" t="e">
        <f>INDEX(STATSTABLE,MATCH(F738,bpiTeams,0),MATCH(INDEX(I:I,1,1),statTitles,0))</f>
        <v>#N/A</v>
      </c>
      <c r="J738" s="52" t="e">
        <f>INDEX(STATSTABLE,MATCH(F738,bpiTeams,0),MATCH(INDEX(J:J,1,1),statTitles,0))</f>
        <v>#N/A</v>
      </c>
      <c r="K738" s="52" t="e">
        <f>INDEX(STATSTABLE,MATCH(F738,bpiTeams,0),MATCH(INDEX(K:K,1,1),statTitles,0))</f>
        <v>#N/A</v>
      </c>
      <c r="L738" s="52" t="e">
        <f>INDEX(STATSTABLE,MATCH(F738,bpiTeams,0),MATCH(INDEX(L:L,1,1),statTitles,0))</f>
        <v>#N/A</v>
      </c>
      <c r="M738" s="52" t="e">
        <f>INDEX(STATSTABLE,MATCH(F738,bpiTeams,0),MATCH(INDEX(M:M,1,1),statTitles,0))</f>
        <v>#N/A</v>
      </c>
      <c r="N738" s="52" t="e">
        <f>INDEX(STATSTABLE,MATCH(F738,bpiTeams,0),MATCH(INDEX(N:N,1,1),statTitles,0))</f>
        <v>#N/A</v>
      </c>
      <c r="O738" s="52" t="e">
        <f>INDEX(STATSTABLE,MATCH(F738,bpiTeams,0),MATCH(INDEX(O:O,1,1),statTitles,0))</f>
        <v>#N/A</v>
      </c>
      <c r="P738" s="52" t="e">
        <f>INDEX(STATSTABLE,MATCH(F738,bpiTeams,0),MATCH(INDEX(P:P,1,1),statTitles,0))</f>
        <v>#N/A</v>
      </c>
      <c r="Q738" s="52" t="e">
        <f>INDEX(STATSTABLE,MATCH(F738,bpiTeams,0),MATCH(INDEX(Q:Q,1,1),statTitles,0))</f>
        <v>#N/A</v>
      </c>
      <c r="R738" s="52" t="e">
        <f>INDEX(STATSTABLE,MATCH(F738,bpiTeams,0),MATCH(INDEX(R:R,1,1),statTitles,0))</f>
        <v>#N/A</v>
      </c>
      <c r="S738" s="52" t="e">
        <f>INDEX(STATSTABLE,MATCH(F738,bpiTeams,0),MATCH(INDEX(S:S,1,1),statTitles,0))</f>
        <v>#N/A</v>
      </c>
      <c r="T738" s="52" t="e">
        <f>INDEX(STATSTABLE,MATCH(F738,bpiTeams,0),MATCH(INDEX(T:T,1,1),statTitles,0))</f>
        <v>#N/A</v>
      </c>
      <c r="U738" s="52" t="e">
        <f>INDEX(STATSTABLE,MATCH(F738,bpiTeams,0),MATCH(INDEX(U:U,1,1),statTitles,0))</f>
        <v>#N/A</v>
      </c>
      <c r="V738" s="52" t="e">
        <f>INDEX(STATSTABLE,MATCH(F738,bpiTeams,0),MATCH(INDEX(V:V,1,1),statTitles,0))</f>
        <v>#N/A</v>
      </c>
      <c r="W738" s="52" t="e">
        <f>INDEX(STATSTABLE,MATCH(F738,bpiTeams,0),MATCH(INDEX(W:W,1,1),statTitles,0))</f>
        <v>#N/A</v>
      </c>
      <c r="X738" s="52" t="e">
        <f>INDEX(STATSTABLE,MATCH(F738,bpiTeams,0),MATCH(INDEX(X:X,1,1),statTitles,0))</f>
        <v>#N/A</v>
      </c>
      <c r="Y738" s="52" t="e">
        <f>INDEX(STATSTABLE,MATCH(F738,bpiTeams,0),MATCH(INDEX(Y:Y,1,1),statTitles,0))</f>
        <v>#N/A</v>
      </c>
      <c r="Z738" s="52" t="e">
        <f>INDEX(STATSTABLE,MATCH(F738,bpiTeams,0),MATCH(INDEX(Z:Z,1,1),statTitles,0))</f>
        <v>#N/A</v>
      </c>
      <c r="AA738" s="55" t="e">
        <f t="shared" si="1042"/>
        <v>#N/A</v>
      </c>
      <c r="AB738" s="55" t="e">
        <f t="shared" si="1043"/>
        <v>#N/A</v>
      </c>
      <c r="AC738" s="55" t="e">
        <f t="shared" ref="AC738" si="1049">AC737</f>
        <v>#N/A</v>
      </c>
      <c r="AD738" s="55" t="e">
        <f t="shared" si="1045"/>
        <v>#N/A</v>
      </c>
      <c r="AE738" s="336" t="e">
        <f t="shared" si="1046"/>
        <v>#N/A</v>
      </c>
      <c r="AF738" s="223" t="e">
        <f ca="1">INDEX(FGA_COEFFS,1,1)+AC738*INDEX(FGA_COEFFS,1,2)+AB738*INDEX(FGA_COEFFS,1,3)+U738*INDEX(FGA_COEFFS,1,4)+T737*INDEX(FGA_COEFFS,1,5)+V738*INDEX(FGA_COEFFS,1,6)+W737*INDEX(FGA_COEFFS,1,7)+P737*INDEX(FGA_COEFFS,1,8)+AB741*AB743</f>
        <v>#N/A</v>
      </c>
      <c r="AG738" s="223" t="e">
        <f ca="1">INDEX(THREEPTA_COEFFS,1,1)+AF738*INDEX(THREEPTA_COEFFS,1,2)+M738*INDEX(THREEPTA_COEFFS,1,3)+AD738*INDEX(THREEPTA_COEFFS,1,4)+N738*INDEX(THREEPTA_COEFFS,1,5)+O737*INDEX(THREEPTA_COEFFS,1,6)+AC741*AC743</f>
        <v>#N/A</v>
      </c>
      <c r="AH738" s="223" t="e">
        <f ca="1">INDEX(THREEPTPCT_COEFFS,1,1)+N738*INDEX(THREEPTPCT_COEFFS,1,2)+O737*INDEX(THREEPTPCT_COEFFS,1,3)+AD741*AD743</f>
        <v>#N/A</v>
      </c>
      <c r="AI738" s="55" t="e">
        <f t="shared" ca="1" si="1047"/>
        <v>#N/A</v>
      </c>
      <c r="AJ738" s="223" t="e">
        <f ca="1">INDEX(TWOPTPCT_COEFFS,1,1)+AE738*INDEX(TWOPTPCT_COEFFS,1,2)+L737*INDEX(TWOPTPCT_COEFFS,1,3)+J737*INDEX(TWOPTPCT_COEFFS,1,4)+O737*INDEX(TWOPTPCT_COEFFS,1,5)+AE741*AE743</f>
        <v>#N/A</v>
      </c>
      <c r="AK738" s="223" t="e">
        <f ca="1">INDEX(FTA_COEFFS,1,1)+R738*INDEX(FTA_COEFFS,1,2)+Q737*INDEX(FTA_COEFFS,1,3)+(T738+U738)*INDEX(FTA_COEFFS,1,4)+(T737+U737)*INDEX(FTA_COEFFS,1,5)+P737*INDEX(FTA_COEFFS,1,6)+AF741*AF743</f>
        <v>#N/A</v>
      </c>
      <c r="AL738" s="223" t="e">
        <f ca="1">INDEX(FTPCT_COEFFS,1,1)+S738*INDEX(FTPCT_COEFFS,1,2)+I738*INDEX(FTPCT_COEFFS,1,3)+J737*INDEX(FTPCT_COEFFS,1,4)+AG741*AG743</f>
        <v>#N/A</v>
      </c>
      <c r="AM738" s="338" t="e">
        <f t="shared" ca="1" si="1048"/>
        <v>#N/A</v>
      </c>
      <c r="AN738" s="55"/>
      <c r="AO738" s="55"/>
      <c r="AP738" s="55"/>
      <c r="AQ738" s="55"/>
      <c r="AR738" s="53"/>
    </row>
    <row r="739" spans="1:44" customFormat="1" x14ac:dyDescent="0.3">
      <c r="A739" s="53"/>
      <c r="B739" s="53"/>
      <c r="C739" s="53"/>
      <c r="D739" s="53"/>
      <c r="E739" s="64" t="e">
        <f ca="1">IF(G738&gt;G737,F738,F737)</f>
        <v>#N/A</v>
      </c>
      <c r="F739" s="53"/>
      <c r="G739" s="56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5"/>
      <c r="AB739" s="55"/>
      <c r="AC739" s="55"/>
      <c r="AD739" s="55"/>
      <c r="AE739" s="55"/>
      <c r="AF739" s="337"/>
      <c r="AG739" s="337"/>
      <c r="AH739" s="337"/>
      <c r="AI739" s="337"/>
      <c r="AJ739" s="337"/>
      <c r="AK739" s="337"/>
      <c r="AL739" s="337"/>
      <c r="AM739" s="337"/>
      <c r="AN739" s="55"/>
      <c r="AO739" s="55"/>
      <c r="AP739" s="55"/>
      <c r="AQ739" s="55"/>
      <c r="AR739" s="53"/>
    </row>
    <row r="740" spans="1:44" customFormat="1" x14ac:dyDescent="0.3">
      <c r="A740" s="53"/>
      <c r="B740" s="53"/>
      <c r="C740" s="53"/>
      <c r="D740" s="53"/>
      <c r="E740" s="53"/>
      <c r="F740" s="53"/>
      <c r="G740" s="166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4" t="s">
        <v>1305</v>
      </c>
      <c r="AB740" s="54" t="s">
        <v>128</v>
      </c>
      <c r="AC740" s="54" t="s">
        <v>157</v>
      </c>
      <c r="AD740" s="54" t="s">
        <v>151</v>
      </c>
      <c r="AE740" s="54" t="s">
        <v>1327</v>
      </c>
      <c r="AF740" s="54" t="s">
        <v>129</v>
      </c>
      <c r="AG740" s="54" t="s">
        <v>116</v>
      </c>
      <c r="AH740" s="54"/>
      <c r="AI740" s="54"/>
      <c r="AJ740" s="54"/>
      <c r="AK740" s="54"/>
      <c r="AL740" s="54"/>
      <c r="AM740" s="54"/>
      <c r="AN740" s="53"/>
      <c r="AO740" s="53"/>
      <c r="AP740" s="53"/>
      <c r="AQ740" s="53"/>
      <c r="AR740" s="53"/>
    </row>
    <row r="741" spans="1:44" customFormat="1" x14ac:dyDescent="0.3">
      <c r="A741" s="53"/>
      <c r="B741" s="53"/>
      <c r="C741" s="53"/>
      <c r="D741" s="53" t="e">
        <f ca="1">IF(G737&gt;(G738+(W737-W738)/2),1,IF(G738&gt;(G737+(W738-W737)/2),0,"Close"))</f>
        <v>#N/A</v>
      </c>
      <c r="E741" s="53"/>
      <c r="F741" s="53"/>
      <c r="G741" s="166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4"/>
      <c r="AB741" s="54">
        <f>Formulas!A741</f>
        <v>0</v>
      </c>
      <c r="AC741" s="54">
        <f>Formulas!A748</f>
        <v>0</v>
      </c>
      <c r="AD741" s="54">
        <f>Formulas!A755</f>
        <v>0</v>
      </c>
      <c r="AE741" s="54">
        <f>Formulas!A762</f>
        <v>0</v>
      </c>
      <c r="AF741" s="54">
        <f>Formulas!A769</f>
        <v>0</v>
      </c>
      <c r="AG741" s="54">
        <f>Formulas!A776</f>
        <v>0</v>
      </c>
      <c r="AH741" s="54"/>
      <c r="AI741" s="336"/>
      <c r="AJ741" s="336"/>
      <c r="AK741" s="336"/>
      <c r="AL741" s="54"/>
      <c r="AM741" s="54"/>
      <c r="AN741" s="53"/>
      <c r="AO741" s="53"/>
      <c r="AP741" s="53"/>
      <c r="AQ741" s="53"/>
      <c r="AR741" s="53"/>
    </row>
    <row r="742" spans="1:44" customFormat="1" x14ac:dyDescent="0.3">
      <c r="A742" s="53"/>
      <c r="B742" s="53"/>
      <c r="C742" s="53"/>
      <c r="D742" s="53"/>
      <c r="E742" s="53"/>
      <c r="F742" s="53"/>
      <c r="G742" s="166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336"/>
      <c r="AB742" s="336">
        <f t="shared" ref="AB742:AB743" ca="1" si="1050">1.5*RAND()^2*IF(RAND()&gt;0.5,1,-1)</f>
        <v>0.24228349943948857</v>
      </c>
      <c r="AC742" s="336">
        <f t="shared" ca="1" si="1010"/>
        <v>-1.1674480433096348</v>
      </c>
      <c r="AD742" s="336">
        <f t="shared" ca="1" si="1010"/>
        <v>-0.95537450423372094</v>
      </c>
      <c r="AE742" s="336">
        <f t="shared" ca="1" si="1010"/>
        <v>9.0901647412698836E-2</v>
      </c>
      <c r="AF742" s="336">
        <f t="shared" ca="1" si="1010"/>
        <v>0.15287781787175506</v>
      </c>
      <c r="AG742" s="336">
        <f t="shared" ca="1" si="1010"/>
        <v>0.41747322510529539</v>
      </c>
      <c r="AH742" s="336"/>
      <c r="AI742" s="336"/>
      <c r="AJ742" s="336"/>
      <c r="AK742" s="336"/>
      <c r="AL742" s="54"/>
      <c r="AM742" s="54"/>
      <c r="AN742" s="53"/>
      <c r="AO742" s="55"/>
      <c r="AP742" s="55"/>
      <c r="AQ742" s="55"/>
      <c r="AR742" s="53"/>
    </row>
    <row r="743" spans="1:44" customFormat="1" x14ac:dyDescent="0.3">
      <c r="A743" s="53"/>
      <c r="B743" s="53"/>
      <c r="C743" s="53"/>
      <c r="D743" s="53"/>
      <c r="E743" s="53"/>
      <c r="F743" s="54"/>
      <c r="G743" s="165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3"/>
      <c r="AB743" s="336">
        <f t="shared" ca="1" si="1050"/>
        <v>0.83438309544379952</v>
      </c>
      <c r="AC743" s="336">
        <f t="shared" ca="1" si="1010"/>
        <v>-0.66271121997901017</v>
      </c>
      <c r="AD743" s="336">
        <f t="shared" ca="1" si="1010"/>
        <v>1.3406856469816755</v>
      </c>
      <c r="AE743" s="336">
        <f t="shared" ca="1" si="1010"/>
        <v>-0.16240413092607592</v>
      </c>
      <c r="AF743" s="336">
        <f t="shared" ca="1" si="1010"/>
        <v>6.2200133886847392E-2</v>
      </c>
      <c r="AG743" s="336">
        <f t="shared" ca="1" si="1010"/>
        <v>0.72257604592511104</v>
      </c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3"/>
    </row>
    <row r="744" spans="1:44" customFormat="1" x14ac:dyDescent="0.3">
      <c r="A744" s="53"/>
      <c r="B744" s="53"/>
      <c r="C744" s="53"/>
      <c r="D744" s="53"/>
      <c r="E744" s="53" t="s">
        <v>172</v>
      </c>
      <c r="F744" s="53">
        <f>F737</f>
        <v>0</v>
      </c>
      <c r="G744" s="56" t="e">
        <f t="shared" ref="G744:G745" ca="1" si="1051">AM744</f>
        <v>#N/A</v>
      </c>
      <c r="H744" s="52" t="e">
        <f>INDEX(STATSTABLE,MATCH(F744,bpiTeams,0),MATCH(INDEX(H:H,1,1),statTitles,0))</f>
        <v>#N/A</v>
      </c>
      <c r="I744" s="52" t="e">
        <f>INDEX(STATSTABLE,MATCH(F744,bpiTeams,0),MATCH(INDEX(I:I,1,1),statTitles,0))</f>
        <v>#N/A</v>
      </c>
      <c r="J744" s="52" t="e">
        <f>INDEX(STATSTABLE,MATCH(F744,bpiTeams,0),MATCH(INDEX(J:J,1,1),statTitles,0))</f>
        <v>#N/A</v>
      </c>
      <c r="K744" s="52" t="e">
        <f>INDEX(STATSTABLE,MATCH(F744,bpiTeams,0),MATCH(INDEX(K:K,1,1),statTitles,0))</f>
        <v>#N/A</v>
      </c>
      <c r="L744" s="52" t="e">
        <f>INDEX(STATSTABLE,MATCH(F744,bpiTeams,0),MATCH(INDEX(L:L,1,1),statTitles,0))</f>
        <v>#N/A</v>
      </c>
      <c r="M744" s="52" t="e">
        <f>INDEX(STATSTABLE,MATCH(F744,bpiTeams,0),MATCH(INDEX(M:M,1,1),statTitles,0))</f>
        <v>#N/A</v>
      </c>
      <c r="N744" s="52" t="e">
        <f>INDEX(STATSTABLE,MATCH(F744,bpiTeams,0),MATCH(INDEX(N:N,1,1),statTitles,0))</f>
        <v>#N/A</v>
      </c>
      <c r="O744" s="52" t="e">
        <f>INDEX(STATSTABLE,MATCH(F744,bpiTeams,0),MATCH(INDEX(O:O,1,1),statTitles,0))</f>
        <v>#N/A</v>
      </c>
      <c r="P744" s="52" t="e">
        <f>INDEX(STATSTABLE,MATCH(F744,bpiTeams,0),MATCH(INDEX(P:P,1,1),statTitles,0))</f>
        <v>#N/A</v>
      </c>
      <c r="Q744" s="52" t="e">
        <f>INDEX(STATSTABLE,MATCH(F744,bpiTeams,0),MATCH(INDEX(Q:Q,1,1),statTitles,0))</f>
        <v>#N/A</v>
      </c>
      <c r="R744" s="52" t="e">
        <f>INDEX(STATSTABLE,MATCH(F744,bpiTeams,0),MATCH(INDEX(R:R,1,1),statTitles,0))</f>
        <v>#N/A</v>
      </c>
      <c r="S744" s="52" t="e">
        <f>INDEX(STATSTABLE,MATCH(F744,bpiTeams,0),MATCH(INDEX(S:S,1,1),statTitles,0))</f>
        <v>#N/A</v>
      </c>
      <c r="T744" s="52" t="e">
        <f>INDEX(STATSTABLE,MATCH(F744,bpiTeams,0),MATCH(INDEX(T:T,1,1),statTitles,0))</f>
        <v>#N/A</v>
      </c>
      <c r="U744" s="52" t="e">
        <f>INDEX(STATSTABLE,MATCH(F744,bpiTeams,0),MATCH(INDEX(U:U,1,1),statTitles,0))</f>
        <v>#N/A</v>
      </c>
      <c r="V744" s="52" t="e">
        <f>INDEX(STATSTABLE,MATCH(F744,bpiTeams,0),MATCH(INDEX(V:V,1,1),statTitles,0))</f>
        <v>#N/A</v>
      </c>
      <c r="W744" s="52" t="e">
        <f>INDEX(STATSTABLE,MATCH(F744,bpiTeams,0),MATCH(INDEX(W:W,1,1),statTitles,0))</f>
        <v>#N/A</v>
      </c>
      <c r="X744" s="52" t="e">
        <f>INDEX(STATSTABLE,MATCH(F744,bpiTeams,0),MATCH(INDEX(X:X,1,1),statTitles,0))</f>
        <v>#N/A</v>
      </c>
      <c r="Y744" s="52" t="e">
        <f>INDEX(STATSTABLE,MATCH(F744,bpiTeams,0),MATCH(INDEX(Y:Y,1,1),statTitles,0))</f>
        <v>#N/A</v>
      </c>
      <c r="Z744" s="52" t="e">
        <f>INDEX(STATSTABLE,MATCH(F744,bpiTeams,0),MATCH(INDEX(Z:Z,1,1),statTitles,0))</f>
        <v>#N/A</v>
      </c>
      <c r="AA744" s="55" t="e">
        <f t="shared" ref="AA744:AA745" si="1052">(K744-(R744*S744)/100-3*(M744*N744)/100)/2</f>
        <v>#N/A</v>
      </c>
      <c r="AB744" s="55" t="e">
        <f t="shared" ref="AB744:AB745" si="1053">SUM(AA744,(M744*N744/100))/(I744/100)</f>
        <v>#N/A</v>
      </c>
      <c r="AC744" s="55" t="e">
        <f t="shared" ref="AC744" si="1054">X744*0.5+X745*0.5</f>
        <v>#N/A</v>
      </c>
      <c r="AD744" s="55" t="e">
        <f t="shared" ref="AD744:AD745" si="1055">M744/AB744</f>
        <v>#N/A</v>
      </c>
      <c r="AE744" s="336" t="e">
        <f t="shared" ref="AE744:AE745" si="1056">AA744/(AB744-M744)</f>
        <v>#N/A</v>
      </c>
      <c r="AF744" s="223" t="e">
        <f ca="1">INDEX(FGA_COEFFS,1,1)+AC744*INDEX(FGA_COEFFS,1,2)+AB744*INDEX(FGA_COEFFS,1,3)+U744*INDEX(FGA_COEFFS,1,4)+T745*INDEX(FGA_COEFFS,1,5)+V744*INDEX(FGA_COEFFS,1,6)+W745*INDEX(FGA_COEFFS,1,7)+P745*INDEX(FGA_COEFFS,1,8)+AB748*AB749</f>
        <v>#N/A</v>
      </c>
      <c r="AG744" s="223" t="e">
        <f ca="1">INDEX(THREEPTA_COEFFS,1,1)+AF744*INDEX(THREEPTA_COEFFS,1,2)+M744*INDEX(THREEPTA_COEFFS,1,3)+AD744*INDEX(THREEPTA_COEFFS,1,4)+N744*INDEX(THREEPTA_COEFFS,1,5)+O745*INDEX(THREEPTA_COEFFS,1,6)+AC748*AC749</f>
        <v>#N/A</v>
      </c>
      <c r="AH744" s="223" t="e">
        <f ca="1">INDEX(THREEPTPCT_COEFFS,1,1)+N744*INDEX(THREEPTPCT_COEFFS,1,2)+O745*INDEX(THREEPTPCT_COEFFS,1,3)+AD748*AD749</f>
        <v>#N/A</v>
      </c>
      <c r="AI744" s="55" t="e">
        <f t="shared" ref="AI744:AI745" ca="1" si="1057">AF744-AG744</f>
        <v>#N/A</v>
      </c>
      <c r="AJ744" s="223" t="e">
        <f ca="1">INDEX(TWOPTPCT_COEFFS,1,1)+AE744*INDEX(TWOPTPCT_COEFFS,1,2)+L745*INDEX(TWOPTPCT_COEFFS,1,3)+J745*INDEX(TWOPTPCT_COEFFS,1,4)+O745*INDEX(TWOPTPCT_COEFFS,1,5)+AE748*AE749</f>
        <v>#N/A</v>
      </c>
      <c r="AK744" s="223" t="e">
        <f ca="1">INDEX(FTA_COEFFS,1,1)+R744*INDEX(FTA_COEFFS,1,2)+Q745*INDEX(FTA_COEFFS,1,3)+(T744+U744)*INDEX(FTA_COEFFS,1,4)+(T745+U745)*INDEX(FTA_COEFFS,1,5)+P745*INDEX(FTA_COEFFS,1,6)+AF748*AF749</f>
        <v>#N/A</v>
      </c>
      <c r="AL744" s="223" t="e">
        <f ca="1">INDEX(FTPCT_COEFFS,1,1)+S744*INDEX(FTPCT_COEFFS,1,2)+I744*INDEX(FTPCT_COEFFS,1,3)+J745*INDEX(FTPCT_COEFFS,1,4)+AG748*AG749</f>
        <v>#N/A</v>
      </c>
      <c r="AM744" s="338" t="e">
        <f t="shared" ref="AM744:AM745" ca="1" si="1058">AG744*AH744/100+AI744*AJ744+AK744*AL744/100</f>
        <v>#N/A</v>
      </c>
      <c r="AN744" s="55"/>
      <c r="AO744" s="55"/>
      <c r="AP744" s="55"/>
      <c r="AQ744" s="55"/>
      <c r="AR744" s="53"/>
    </row>
    <row r="745" spans="1:44" customFormat="1" x14ac:dyDescent="0.3">
      <c r="A745" s="53"/>
      <c r="B745" s="53"/>
      <c r="C745" s="53"/>
      <c r="D745" s="53"/>
      <c r="E745" s="53" t="s">
        <v>175</v>
      </c>
      <c r="F745" s="54" t="e">
        <f>F738</f>
        <v>#N/A</v>
      </c>
      <c r="G745" s="56" t="e">
        <f t="shared" ca="1" si="1051"/>
        <v>#N/A</v>
      </c>
      <c r="H745" s="52" t="e">
        <f>INDEX(STATSTABLE,MATCH(F745,bpiTeams,0),MATCH(INDEX(H:H,1,1),statTitles,0))</f>
        <v>#N/A</v>
      </c>
      <c r="I745" s="52" t="e">
        <f>INDEX(STATSTABLE,MATCH(F745,bpiTeams,0),MATCH(INDEX(I:I,1,1),statTitles,0))</f>
        <v>#N/A</v>
      </c>
      <c r="J745" s="52" t="e">
        <f>INDEX(STATSTABLE,MATCH(F745,bpiTeams,0),MATCH(INDEX(J:J,1,1),statTitles,0))</f>
        <v>#N/A</v>
      </c>
      <c r="K745" s="52" t="e">
        <f>INDEX(STATSTABLE,MATCH(F745,bpiTeams,0),MATCH(INDEX(K:K,1,1),statTitles,0))</f>
        <v>#N/A</v>
      </c>
      <c r="L745" s="52" t="e">
        <f>INDEX(STATSTABLE,MATCH(F745,bpiTeams,0),MATCH(INDEX(L:L,1,1),statTitles,0))</f>
        <v>#N/A</v>
      </c>
      <c r="M745" s="52" t="e">
        <f>INDEX(STATSTABLE,MATCH(F745,bpiTeams,0),MATCH(INDEX(M:M,1,1),statTitles,0))</f>
        <v>#N/A</v>
      </c>
      <c r="N745" s="52" t="e">
        <f>INDEX(STATSTABLE,MATCH(F745,bpiTeams,0),MATCH(INDEX(N:N,1,1),statTitles,0))</f>
        <v>#N/A</v>
      </c>
      <c r="O745" s="52" t="e">
        <f>INDEX(STATSTABLE,MATCH(F745,bpiTeams,0),MATCH(INDEX(O:O,1,1),statTitles,0))</f>
        <v>#N/A</v>
      </c>
      <c r="P745" s="52" t="e">
        <f>INDEX(STATSTABLE,MATCH(F745,bpiTeams,0),MATCH(INDEX(P:P,1,1),statTitles,0))</f>
        <v>#N/A</v>
      </c>
      <c r="Q745" s="52" t="e">
        <f>INDEX(STATSTABLE,MATCH(F745,bpiTeams,0),MATCH(INDEX(Q:Q,1,1),statTitles,0))</f>
        <v>#N/A</v>
      </c>
      <c r="R745" s="52" t="e">
        <f>INDEX(STATSTABLE,MATCH(F745,bpiTeams,0),MATCH(INDEX(R:R,1,1),statTitles,0))</f>
        <v>#N/A</v>
      </c>
      <c r="S745" s="52" t="e">
        <f>INDEX(STATSTABLE,MATCH(F745,bpiTeams,0),MATCH(INDEX(S:S,1,1),statTitles,0))</f>
        <v>#N/A</v>
      </c>
      <c r="T745" s="52" t="e">
        <f>INDEX(STATSTABLE,MATCH(F745,bpiTeams,0),MATCH(INDEX(T:T,1,1),statTitles,0))</f>
        <v>#N/A</v>
      </c>
      <c r="U745" s="52" t="e">
        <f>INDEX(STATSTABLE,MATCH(F745,bpiTeams,0),MATCH(INDEX(U:U,1,1),statTitles,0))</f>
        <v>#N/A</v>
      </c>
      <c r="V745" s="52" t="e">
        <f>INDEX(STATSTABLE,MATCH(F745,bpiTeams,0),MATCH(INDEX(V:V,1,1),statTitles,0))</f>
        <v>#N/A</v>
      </c>
      <c r="W745" s="52" t="e">
        <f>INDEX(STATSTABLE,MATCH(F745,bpiTeams,0),MATCH(INDEX(W:W,1,1),statTitles,0))</f>
        <v>#N/A</v>
      </c>
      <c r="X745" s="52" t="e">
        <f>INDEX(STATSTABLE,MATCH(F745,bpiTeams,0),MATCH(INDEX(X:X,1,1),statTitles,0))</f>
        <v>#N/A</v>
      </c>
      <c r="Y745" s="52" t="e">
        <f>INDEX(STATSTABLE,MATCH(F745,bpiTeams,0),MATCH(INDEX(Y:Y,1,1),statTitles,0))</f>
        <v>#N/A</v>
      </c>
      <c r="Z745" s="52" t="e">
        <f>INDEX(STATSTABLE,MATCH(F745,bpiTeams,0),MATCH(INDEX(Z:Z,1,1),statTitles,0))</f>
        <v>#N/A</v>
      </c>
      <c r="AA745" s="55" t="e">
        <f t="shared" si="1052"/>
        <v>#N/A</v>
      </c>
      <c r="AB745" s="55" t="e">
        <f t="shared" si="1053"/>
        <v>#N/A</v>
      </c>
      <c r="AC745" s="55" t="e">
        <f t="shared" ref="AC745" si="1059">AC744</f>
        <v>#N/A</v>
      </c>
      <c r="AD745" s="55" t="e">
        <f t="shared" si="1055"/>
        <v>#N/A</v>
      </c>
      <c r="AE745" s="336" t="e">
        <f t="shared" si="1056"/>
        <v>#N/A</v>
      </c>
      <c r="AF745" s="223" t="e">
        <f ca="1">INDEX(FGA_COEFFS,1,1)+AC745*INDEX(FGA_COEFFS,1,2)+AB745*INDEX(FGA_COEFFS,1,3)+U745*INDEX(FGA_COEFFS,1,4)+T744*INDEX(FGA_COEFFS,1,5)+V745*INDEX(FGA_COEFFS,1,6)+W744*INDEX(FGA_COEFFS,1,7)+P744*INDEX(FGA_COEFFS,1,8)+AB748*AB750</f>
        <v>#N/A</v>
      </c>
      <c r="AG745" s="223" t="e">
        <f ca="1">INDEX(THREEPTA_COEFFS,1,1)+AF745*INDEX(THREEPTA_COEFFS,1,2)+M745*INDEX(THREEPTA_COEFFS,1,3)+AD745*INDEX(THREEPTA_COEFFS,1,4)+N745*INDEX(THREEPTA_COEFFS,1,5)+O744*INDEX(THREEPTA_COEFFS,1,6)+AC748*AC750</f>
        <v>#N/A</v>
      </c>
      <c r="AH745" s="223" t="e">
        <f ca="1">INDEX(THREEPTPCT_COEFFS,1,1)+N745*INDEX(THREEPTPCT_COEFFS,1,2)+O744*INDEX(THREEPTPCT_COEFFS,1,3)+AD748*AD750</f>
        <v>#N/A</v>
      </c>
      <c r="AI745" s="55" t="e">
        <f t="shared" ca="1" si="1057"/>
        <v>#N/A</v>
      </c>
      <c r="AJ745" s="223" t="e">
        <f ca="1">INDEX(TWOPTPCT_COEFFS,1,1)+AE745*INDEX(TWOPTPCT_COEFFS,1,2)+L744*INDEX(TWOPTPCT_COEFFS,1,3)+J744*INDEX(TWOPTPCT_COEFFS,1,4)+O744*INDEX(TWOPTPCT_COEFFS,1,5)+AE748*AE750</f>
        <v>#N/A</v>
      </c>
      <c r="AK745" s="223" t="e">
        <f ca="1">INDEX(FTA_COEFFS,1,1)+R745*INDEX(FTA_COEFFS,1,2)+Q744*INDEX(FTA_COEFFS,1,3)+(T745+U745)*INDEX(FTA_COEFFS,1,4)+(T744+U744)*INDEX(FTA_COEFFS,1,5)+P744*INDEX(FTA_COEFFS,1,6)+AF748*AF750</f>
        <v>#N/A</v>
      </c>
      <c r="AL745" s="223" t="e">
        <f ca="1">INDEX(FTPCT_COEFFS,1,1)+S745*INDEX(FTPCT_COEFFS,1,2)+I745*INDEX(FTPCT_COEFFS,1,3)+J744*INDEX(FTPCT_COEFFS,1,4)+AG748*AG750</f>
        <v>#N/A</v>
      </c>
      <c r="AM745" s="338" t="e">
        <f t="shared" ca="1" si="1058"/>
        <v>#N/A</v>
      </c>
      <c r="AN745" s="55"/>
      <c r="AO745" s="55"/>
      <c r="AP745" s="55"/>
      <c r="AQ745" s="55"/>
      <c r="AR745" s="53"/>
    </row>
    <row r="746" spans="1:44" customFormat="1" x14ac:dyDescent="0.3">
      <c r="A746" s="53"/>
      <c r="B746" s="53"/>
      <c r="C746" s="53"/>
      <c r="D746" s="53"/>
      <c r="E746" s="64" t="e">
        <f ca="1">IF(G745&gt;G744,F745,F744)</f>
        <v>#N/A</v>
      </c>
      <c r="F746" s="53"/>
      <c r="G746" s="56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5"/>
      <c r="AB746" s="55"/>
      <c r="AC746" s="55"/>
      <c r="AD746" s="55"/>
      <c r="AE746" s="55"/>
      <c r="AF746" s="337"/>
      <c r="AG746" s="337"/>
      <c r="AH746" s="337"/>
      <c r="AI746" s="337"/>
      <c r="AJ746" s="337"/>
      <c r="AK746" s="337"/>
      <c r="AL746" s="337"/>
      <c r="AM746" s="337"/>
      <c r="AN746" s="55"/>
      <c r="AO746" s="55"/>
      <c r="AP746" s="55"/>
      <c r="AQ746" s="55"/>
      <c r="AR746" s="53"/>
    </row>
    <row r="747" spans="1:44" customFormat="1" x14ac:dyDescent="0.3">
      <c r="A747" s="53"/>
      <c r="B747" s="53"/>
      <c r="C747" s="53"/>
      <c r="D747" s="53"/>
      <c r="E747" s="53"/>
      <c r="F747" s="53"/>
      <c r="G747" s="166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4" t="s">
        <v>1305</v>
      </c>
      <c r="AB747" s="54" t="s">
        <v>128</v>
      </c>
      <c r="AC747" s="54" t="s">
        <v>157</v>
      </c>
      <c r="AD747" s="54" t="s">
        <v>151</v>
      </c>
      <c r="AE747" s="54" t="s">
        <v>1327</v>
      </c>
      <c r="AF747" s="54" t="s">
        <v>129</v>
      </c>
      <c r="AG747" s="54" t="s">
        <v>116</v>
      </c>
      <c r="AH747" s="54"/>
      <c r="AI747" s="54"/>
      <c r="AJ747" s="54"/>
      <c r="AK747" s="54"/>
      <c r="AL747" s="54"/>
      <c r="AM747" s="54"/>
      <c r="AN747" s="53"/>
      <c r="AO747" s="53"/>
      <c r="AP747" s="53"/>
      <c r="AQ747" s="53"/>
      <c r="AR747" s="53"/>
    </row>
    <row r="748" spans="1:44" customFormat="1" x14ac:dyDescent="0.3">
      <c r="A748" s="53"/>
      <c r="B748" s="53"/>
      <c r="C748" s="53"/>
      <c r="D748" s="53" t="e">
        <f ca="1">IF(G744&gt;(G745+(W744-W745)/2),1,IF(G745&gt;(G744+(W745-W744)/2),0,"Close"))</f>
        <v>#N/A</v>
      </c>
      <c r="E748" s="53"/>
      <c r="F748" s="53"/>
      <c r="G748" s="166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4"/>
      <c r="AB748" s="54">
        <f>Formulas!A748</f>
        <v>0</v>
      </c>
      <c r="AC748" s="54">
        <f>Formulas!A755</f>
        <v>0</v>
      </c>
      <c r="AD748" s="54">
        <f>Formulas!A762</f>
        <v>0</v>
      </c>
      <c r="AE748" s="54">
        <f>Formulas!A769</f>
        <v>0</v>
      </c>
      <c r="AF748" s="54">
        <f>Formulas!A776</f>
        <v>0</v>
      </c>
      <c r="AG748" s="54">
        <f>Formulas!A783</f>
        <v>0</v>
      </c>
      <c r="AH748" s="54"/>
      <c r="AI748" s="336"/>
      <c r="AJ748" s="336"/>
      <c r="AK748" s="336"/>
      <c r="AL748" s="54"/>
      <c r="AM748" s="54"/>
      <c r="AN748" s="53"/>
      <c r="AO748" s="53"/>
      <c r="AP748" s="53"/>
      <c r="AQ748" s="53"/>
      <c r="AR748" s="53"/>
    </row>
    <row r="749" spans="1:44" customFormat="1" x14ac:dyDescent="0.3">
      <c r="A749" s="53"/>
      <c r="B749" s="53"/>
      <c r="C749" s="53"/>
      <c r="D749" s="53"/>
      <c r="E749" s="53"/>
      <c r="F749" s="53"/>
      <c r="G749" s="166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336"/>
      <c r="AB749" s="336">
        <f t="shared" ref="AB749:AG778" ca="1" si="1060">1.5*RAND()^2*IF(RAND()&gt;0.5,1,-1)</f>
        <v>0.47536043196489874</v>
      </c>
      <c r="AC749" s="336">
        <f t="shared" ca="1" si="1060"/>
        <v>-2.8025289032885578E-2</v>
      </c>
      <c r="AD749" s="336">
        <f t="shared" ca="1" si="1060"/>
        <v>1.6508107345102312E-2</v>
      </c>
      <c r="AE749" s="336">
        <f t="shared" ca="1" si="1060"/>
        <v>-0.17481655041183092</v>
      </c>
      <c r="AF749" s="336">
        <f t="shared" ca="1" si="1060"/>
        <v>2.1832812678257839E-2</v>
      </c>
      <c r="AG749" s="336">
        <f t="shared" ca="1" si="1060"/>
        <v>0.98316297647089468</v>
      </c>
      <c r="AH749" s="336"/>
      <c r="AI749" s="336"/>
      <c r="AJ749" s="336"/>
      <c r="AK749" s="336"/>
      <c r="AL749" s="54"/>
      <c r="AM749" s="54"/>
      <c r="AN749" s="53"/>
      <c r="AO749" s="55"/>
      <c r="AP749" s="55"/>
      <c r="AQ749" s="55"/>
      <c r="AR749" s="53"/>
    </row>
    <row r="750" spans="1:44" customFormat="1" x14ac:dyDescent="0.3">
      <c r="A750" s="53"/>
      <c r="B750" s="53"/>
      <c r="C750" s="53"/>
      <c r="D750" s="53"/>
      <c r="E750" s="53"/>
      <c r="F750" s="54"/>
      <c r="G750" s="165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3"/>
      <c r="AB750" s="336">
        <f t="shared" ca="1" si="1060"/>
        <v>-0.2879372487436046</v>
      </c>
      <c r="AC750" s="336">
        <f t="shared" ca="1" si="1060"/>
        <v>2.9832871291200621E-3</v>
      </c>
      <c r="AD750" s="336">
        <f t="shared" ca="1" si="1060"/>
        <v>0.68405018702058318</v>
      </c>
      <c r="AE750" s="336">
        <f t="shared" ca="1" si="1060"/>
        <v>2.6734892546917376E-2</v>
      </c>
      <c r="AF750" s="336">
        <f t="shared" ca="1" si="1060"/>
        <v>0.36644560146668964</v>
      </c>
      <c r="AG750" s="336">
        <f t="shared" ca="1" si="1060"/>
        <v>-1.1569775559783937</v>
      </c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3"/>
    </row>
    <row r="751" spans="1:44" customFormat="1" x14ac:dyDescent="0.3">
      <c r="A751" s="53"/>
      <c r="B751" s="53"/>
      <c r="C751" s="53"/>
      <c r="D751" s="53"/>
      <c r="E751" s="53" t="s">
        <v>172</v>
      </c>
      <c r="F751" s="53">
        <f>F744</f>
        <v>0</v>
      </c>
      <c r="G751" s="56" t="e">
        <f t="shared" ref="G751:G752" ca="1" si="1061">AM751</f>
        <v>#N/A</v>
      </c>
      <c r="H751" s="52" t="e">
        <f>INDEX(STATSTABLE,MATCH(F751,bpiTeams,0),MATCH(INDEX(H:H,1,1),statTitles,0))</f>
        <v>#N/A</v>
      </c>
      <c r="I751" s="52" t="e">
        <f>INDEX(STATSTABLE,MATCH(F751,bpiTeams,0),MATCH(INDEX(I:I,1,1),statTitles,0))</f>
        <v>#N/A</v>
      </c>
      <c r="J751" s="52" t="e">
        <f>INDEX(STATSTABLE,MATCH(F751,bpiTeams,0),MATCH(INDEX(J:J,1,1),statTitles,0))</f>
        <v>#N/A</v>
      </c>
      <c r="K751" s="52" t="e">
        <f>INDEX(STATSTABLE,MATCH(F751,bpiTeams,0),MATCH(INDEX(K:K,1,1),statTitles,0))</f>
        <v>#N/A</v>
      </c>
      <c r="L751" s="52" t="e">
        <f>INDEX(STATSTABLE,MATCH(F751,bpiTeams,0),MATCH(INDEX(L:L,1,1),statTitles,0))</f>
        <v>#N/A</v>
      </c>
      <c r="M751" s="52" t="e">
        <f>INDEX(STATSTABLE,MATCH(F751,bpiTeams,0),MATCH(INDEX(M:M,1,1),statTitles,0))</f>
        <v>#N/A</v>
      </c>
      <c r="N751" s="52" t="e">
        <f>INDEX(STATSTABLE,MATCH(F751,bpiTeams,0),MATCH(INDEX(N:N,1,1),statTitles,0))</f>
        <v>#N/A</v>
      </c>
      <c r="O751" s="52" t="e">
        <f>INDEX(STATSTABLE,MATCH(F751,bpiTeams,0),MATCH(INDEX(O:O,1,1),statTitles,0))</f>
        <v>#N/A</v>
      </c>
      <c r="P751" s="52" t="e">
        <f>INDEX(STATSTABLE,MATCH(F751,bpiTeams,0),MATCH(INDEX(P:P,1,1),statTitles,0))</f>
        <v>#N/A</v>
      </c>
      <c r="Q751" s="52" t="e">
        <f>INDEX(STATSTABLE,MATCH(F751,bpiTeams,0),MATCH(INDEX(Q:Q,1,1),statTitles,0))</f>
        <v>#N/A</v>
      </c>
      <c r="R751" s="52" t="e">
        <f>INDEX(STATSTABLE,MATCH(F751,bpiTeams,0),MATCH(INDEX(R:R,1,1),statTitles,0))</f>
        <v>#N/A</v>
      </c>
      <c r="S751" s="52" t="e">
        <f>INDEX(STATSTABLE,MATCH(F751,bpiTeams,0),MATCH(INDEX(S:S,1,1),statTitles,0))</f>
        <v>#N/A</v>
      </c>
      <c r="T751" s="52" t="e">
        <f>INDEX(STATSTABLE,MATCH(F751,bpiTeams,0),MATCH(INDEX(T:T,1,1),statTitles,0))</f>
        <v>#N/A</v>
      </c>
      <c r="U751" s="52" t="e">
        <f>INDEX(STATSTABLE,MATCH(F751,bpiTeams,0),MATCH(INDEX(U:U,1,1),statTitles,0))</f>
        <v>#N/A</v>
      </c>
      <c r="V751" s="52" t="e">
        <f>INDEX(STATSTABLE,MATCH(F751,bpiTeams,0),MATCH(INDEX(V:V,1,1),statTitles,0))</f>
        <v>#N/A</v>
      </c>
      <c r="W751" s="52" t="e">
        <f>INDEX(STATSTABLE,MATCH(F751,bpiTeams,0),MATCH(INDEX(W:W,1,1),statTitles,0))</f>
        <v>#N/A</v>
      </c>
      <c r="X751" s="52" t="e">
        <f>INDEX(STATSTABLE,MATCH(F751,bpiTeams,0),MATCH(INDEX(X:X,1,1),statTitles,0))</f>
        <v>#N/A</v>
      </c>
      <c r="Y751" s="52" t="e">
        <f>INDEX(STATSTABLE,MATCH(F751,bpiTeams,0),MATCH(INDEX(Y:Y,1,1),statTitles,0))</f>
        <v>#N/A</v>
      </c>
      <c r="Z751" s="52" t="e">
        <f>INDEX(STATSTABLE,MATCH(F751,bpiTeams,0),MATCH(INDEX(Z:Z,1,1),statTitles,0))</f>
        <v>#N/A</v>
      </c>
      <c r="AA751" s="55" t="e">
        <f t="shared" ref="AA751:AA752" si="1062">(K751-(R751*S751)/100-3*(M751*N751)/100)/2</f>
        <v>#N/A</v>
      </c>
      <c r="AB751" s="55" t="e">
        <f t="shared" ref="AB751:AB752" si="1063">SUM(AA751,(M751*N751/100))/(I751/100)</f>
        <v>#N/A</v>
      </c>
      <c r="AC751" s="55" t="e">
        <f t="shared" ref="AC751" si="1064">X751*0.5+X752*0.5</f>
        <v>#N/A</v>
      </c>
      <c r="AD751" s="55" t="e">
        <f t="shared" ref="AD751:AD752" si="1065">M751/AB751</f>
        <v>#N/A</v>
      </c>
      <c r="AE751" s="336" t="e">
        <f t="shared" ref="AE751:AE752" si="1066">AA751/(AB751-M751)</f>
        <v>#N/A</v>
      </c>
      <c r="AF751" s="223" t="e">
        <f ca="1">INDEX(FGA_COEFFS,1,1)+AC751*INDEX(FGA_COEFFS,1,2)+AB751*INDEX(FGA_COEFFS,1,3)+U751*INDEX(FGA_COEFFS,1,4)+T752*INDEX(FGA_COEFFS,1,5)+V751*INDEX(FGA_COEFFS,1,6)+W752*INDEX(FGA_COEFFS,1,7)+P752*INDEX(FGA_COEFFS,1,8)+AB755*AB756</f>
        <v>#N/A</v>
      </c>
      <c r="AG751" s="223" t="e">
        <f ca="1">INDEX(THREEPTA_COEFFS,1,1)+AF751*INDEX(THREEPTA_COEFFS,1,2)+M751*INDEX(THREEPTA_COEFFS,1,3)+AD751*INDEX(THREEPTA_COEFFS,1,4)+N751*INDEX(THREEPTA_COEFFS,1,5)+O752*INDEX(THREEPTA_COEFFS,1,6)+AC755*AC756</f>
        <v>#N/A</v>
      </c>
      <c r="AH751" s="223" t="e">
        <f ca="1">INDEX(THREEPTPCT_COEFFS,1,1)+N751*INDEX(THREEPTPCT_COEFFS,1,2)+O752*INDEX(THREEPTPCT_COEFFS,1,3)+AD755*AD756</f>
        <v>#N/A</v>
      </c>
      <c r="AI751" s="55" t="e">
        <f t="shared" ref="AI751:AI752" ca="1" si="1067">AF751-AG751</f>
        <v>#N/A</v>
      </c>
      <c r="AJ751" s="223" t="e">
        <f ca="1">INDEX(TWOPTPCT_COEFFS,1,1)+AE751*INDEX(TWOPTPCT_COEFFS,1,2)+L752*INDEX(TWOPTPCT_COEFFS,1,3)+J752*INDEX(TWOPTPCT_COEFFS,1,4)+O752*INDEX(TWOPTPCT_COEFFS,1,5)+AE755*AE756</f>
        <v>#N/A</v>
      </c>
      <c r="AK751" s="223" t="e">
        <f ca="1">INDEX(FTA_COEFFS,1,1)+R751*INDEX(FTA_COEFFS,1,2)+Q752*INDEX(FTA_COEFFS,1,3)+(T751+U751)*INDEX(FTA_COEFFS,1,4)+(T752+U752)*INDEX(FTA_COEFFS,1,5)+P752*INDEX(FTA_COEFFS,1,6)+AF755*AF756</f>
        <v>#N/A</v>
      </c>
      <c r="AL751" s="223" t="e">
        <f ca="1">INDEX(FTPCT_COEFFS,1,1)+S751*INDEX(FTPCT_COEFFS,1,2)+I751*INDEX(FTPCT_COEFFS,1,3)+J752*INDEX(FTPCT_COEFFS,1,4)+AG755*AG756</f>
        <v>#N/A</v>
      </c>
      <c r="AM751" s="338" t="e">
        <f t="shared" ref="AM751:AM752" ca="1" si="1068">AG751*AH751/100+AI751*AJ751+AK751*AL751/100</f>
        <v>#N/A</v>
      </c>
      <c r="AN751" s="55"/>
      <c r="AO751" s="55"/>
      <c r="AP751" s="55"/>
      <c r="AQ751" s="55"/>
      <c r="AR751" s="53"/>
    </row>
    <row r="752" spans="1:44" customFormat="1" x14ac:dyDescent="0.3">
      <c r="A752" s="53"/>
      <c r="B752" s="53"/>
      <c r="C752" s="53"/>
      <c r="D752" s="53"/>
      <c r="E752" s="53" t="s">
        <v>175</v>
      </c>
      <c r="F752" s="54" t="e">
        <f>F745</f>
        <v>#N/A</v>
      </c>
      <c r="G752" s="56" t="e">
        <f t="shared" ca="1" si="1061"/>
        <v>#N/A</v>
      </c>
      <c r="H752" s="52" t="e">
        <f>INDEX(STATSTABLE,MATCH(F752,bpiTeams,0),MATCH(INDEX(H:H,1,1),statTitles,0))</f>
        <v>#N/A</v>
      </c>
      <c r="I752" s="52" t="e">
        <f>INDEX(STATSTABLE,MATCH(F752,bpiTeams,0),MATCH(INDEX(I:I,1,1),statTitles,0))</f>
        <v>#N/A</v>
      </c>
      <c r="J752" s="52" t="e">
        <f>INDEX(STATSTABLE,MATCH(F752,bpiTeams,0),MATCH(INDEX(J:J,1,1),statTitles,0))</f>
        <v>#N/A</v>
      </c>
      <c r="K752" s="52" t="e">
        <f>INDEX(STATSTABLE,MATCH(F752,bpiTeams,0),MATCH(INDEX(K:K,1,1),statTitles,0))</f>
        <v>#N/A</v>
      </c>
      <c r="L752" s="52" t="e">
        <f>INDEX(STATSTABLE,MATCH(F752,bpiTeams,0),MATCH(INDEX(L:L,1,1),statTitles,0))</f>
        <v>#N/A</v>
      </c>
      <c r="M752" s="52" t="e">
        <f>INDEX(STATSTABLE,MATCH(F752,bpiTeams,0),MATCH(INDEX(M:M,1,1),statTitles,0))</f>
        <v>#N/A</v>
      </c>
      <c r="N752" s="52" t="e">
        <f>INDEX(STATSTABLE,MATCH(F752,bpiTeams,0),MATCH(INDEX(N:N,1,1),statTitles,0))</f>
        <v>#N/A</v>
      </c>
      <c r="O752" s="52" t="e">
        <f>INDEX(STATSTABLE,MATCH(F752,bpiTeams,0),MATCH(INDEX(O:O,1,1),statTitles,0))</f>
        <v>#N/A</v>
      </c>
      <c r="P752" s="52" t="e">
        <f>INDEX(STATSTABLE,MATCH(F752,bpiTeams,0),MATCH(INDEX(P:P,1,1),statTitles,0))</f>
        <v>#N/A</v>
      </c>
      <c r="Q752" s="52" t="e">
        <f>INDEX(STATSTABLE,MATCH(F752,bpiTeams,0),MATCH(INDEX(Q:Q,1,1),statTitles,0))</f>
        <v>#N/A</v>
      </c>
      <c r="R752" s="52" t="e">
        <f>INDEX(STATSTABLE,MATCH(F752,bpiTeams,0),MATCH(INDEX(R:R,1,1),statTitles,0))</f>
        <v>#N/A</v>
      </c>
      <c r="S752" s="52" t="e">
        <f>INDEX(STATSTABLE,MATCH(F752,bpiTeams,0),MATCH(INDEX(S:S,1,1),statTitles,0))</f>
        <v>#N/A</v>
      </c>
      <c r="T752" s="52" t="e">
        <f>INDEX(STATSTABLE,MATCH(F752,bpiTeams,0),MATCH(INDEX(T:T,1,1),statTitles,0))</f>
        <v>#N/A</v>
      </c>
      <c r="U752" s="52" t="e">
        <f>INDEX(STATSTABLE,MATCH(F752,bpiTeams,0),MATCH(INDEX(U:U,1,1),statTitles,0))</f>
        <v>#N/A</v>
      </c>
      <c r="V752" s="52" t="e">
        <f>INDEX(STATSTABLE,MATCH(F752,bpiTeams,0),MATCH(INDEX(V:V,1,1),statTitles,0))</f>
        <v>#N/A</v>
      </c>
      <c r="W752" s="52" t="e">
        <f>INDEX(STATSTABLE,MATCH(F752,bpiTeams,0),MATCH(INDEX(W:W,1,1),statTitles,0))</f>
        <v>#N/A</v>
      </c>
      <c r="X752" s="52" t="e">
        <f>INDEX(STATSTABLE,MATCH(F752,bpiTeams,0),MATCH(INDEX(X:X,1,1),statTitles,0))</f>
        <v>#N/A</v>
      </c>
      <c r="Y752" s="52" t="e">
        <f>INDEX(STATSTABLE,MATCH(F752,bpiTeams,0),MATCH(INDEX(Y:Y,1,1),statTitles,0))</f>
        <v>#N/A</v>
      </c>
      <c r="Z752" s="52" t="e">
        <f>INDEX(STATSTABLE,MATCH(F752,bpiTeams,0),MATCH(INDEX(Z:Z,1,1),statTitles,0))</f>
        <v>#N/A</v>
      </c>
      <c r="AA752" s="55" t="e">
        <f t="shared" si="1062"/>
        <v>#N/A</v>
      </c>
      <c r="AB752" s="55" t="e">
        <f t="shared" si="1063"/>
        <v>#N/A</v>
      </c>
      <c r="AC752" s="55" t="e">
        <f t="shared" ref="AC752" si="1069">AC751</f>
        <v>#N/A</v>
      </c>
      <c r="AD752" s="55" t="e">
        <f t="shared" si="1065"/>
        <v>#N/A</v>
      </c>
      <c r="AE752" s="336" t="e">
        <f t="shared" si="1066"/>
        <v>#N/A</v>
      </c>
      <c r="AF752" s="223" t="e">
        <f ca="1">INDEX(FGA_COEFFS,1,1)+AC752*INDEX(FGA_COEFFS,1,2)+AB752*INDEX(FGA_COEFFS,1,3)+U752*INDEX(FGA_COEFFS,1,4)+T751*INDEX(FGA_COEFFS,1,5)+V752*INDEX(FGA_COEFFS,1,6)+W751*INDEX(FGA_COEFFS,1,7)+P751*INDEX(FGA_COEFFS,1,8)+AB755*AB757</f>
        <v>#N/A</v>
      </c>
      <c r="AG752" s="223" t="e">
        <f ca="1">INDEX(THREEPTA_COEFFS,1,1)+AF752*INDEX(THREEPTA_COEFFS,1,2)+M752*INDEX(THREEPTA_COEFFS,1,3)+AD752*INDEX(THREEPTA_COEFFS,1,4)+N752*INDEX(THREEPTA_COEFFS,1,5)+O751*INDEX(THREEPTA_COEFFS,1,6)+AC755*AC757</f>
        <v>#N/A</v>
      </c>
      <c r="AH752" s="223" t="e">
        <f ca="1">INDEX(THREEPTPCT_COEFFS,1,1)+N752*INDEX(THREEPTPCT_COEFFS,1,2)+O751*INDEX(THREEPTPCT_COEFFS,1,3)+AD755*AD757</f>
        <v>#N/A</v>
      </c>
      <c r="AI752" s="55" t="e">
        <f t="shared" ca="1" si="1067"/>
        <v>#N/A</v>
      </c>
      <c r="AJ752" s="223" t="e">
        <f ca="1">INDEX(TWOPTPCT_COEFFS,1,1)+AE752*INDEX(TWOPTPCT_COEFFS,1,2)+L751*INDEX(TWOPTPCT_COEFFS,1,3)+J751*INDEX(TWOPTPCT_COEFFS,1,4)+O751*INDEX(TWOPTPCT_COEFFS,1,5)+AE755*AE757</f>
        <v>#N/A</v>
      </c>
      <c r="AK752" s="223" t="e">
        <f ca="1">INDEX(FTA_COEFFS,1,1)+R752*INDEX(FTA_COEFFS,1,2)+Q751*INDEX(FTA_COEFFS,1,3)+(T752+U752)*INDEX(FTA_COEFFS,1,4)+(T751+U751)*INDEX(FTA_COEFFS,1,5)+P751*INDEX(FTA_COEFFS,1,6)+AF755*AF757</f>
        <v>#N/A</v>
      </c>
      <c r="AL752" s="223" t="e">
        <f ca="1">INDEX(FTPCT_COEFFS,1,1)+S752*INDEX(FTPCT_COEFFS,1,2)+I752*INDEX(FTPCT_COEFFS,1,3)+J751*INDEX(FTPCT_COEFFS,1,4)+AG755*AG757</f>
        <v>#N/A</v>
      </c>
      <c r="AM752" s="338" t="e">
        <f t="shared" ca="1" si="1068"/>
        <v>#N/A</v>
      </c>
      <c r="AN752" s="55"/>
      <c r="AO752" s="55"/>
      <c r="AP752" s="55"/>
      <c r="AQ752" s="55"/>
      <c r="AR752" s="53"/>
    </row>
    <row r="753" spans="1:44" customFormat="1" x14ac:dyDescent="0.3">
      <c r="A753" s="53"/>
      <c r="B753" s="53"/>
      <c r="C753" s="53"/>
      <c r="D753" s="53"/>
      <c r="E753" s="64" t="e">
        <f ca="1">IF(G752&gt;G751,F752,F751)</f>
        <v>#N/A</v>
      </c>
      <c r="F753" s="53"/>
      <c r="G753" s="56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5"/>
      <c r="AB753" s="55"/>
      <c r="AC753" s="55"/>
      <c r="AD753" s="55"/>
      <c r="AE753" s="55"/>
      <c r="AF753" s="337"/>
      <c r="AG753" s="337"/>
      <c r="AH753" s="337"/>
      <c r="AI753" s="337"/>
      <c r="AJ753" s="337"/>
      <c r="AK753" s="337"/>
      <c r="AL753" s="337"/>
      <c r="AM753" s="337"/>
      <c r="AN753" s="55"/>
      <c r="AO753" s="55"/>
      <c r="AP753" s="55"/>
      <c r="AQ753" s="55"/>
      <c r="AR753" s="53"/>
    </row>
    <row r="754" spans="1:44" customFormat="1" x14ac:dyDescent="0.3">
      <c r="A754" s="53"/>
      <c r="B754" s="53"/>
      <c r="C754" s="53"/>
      <c r="D754" s="53"/>
      <c r="E754" s="53"/>
      <c r="F754" s="53"/>
      <c r="G754" s="166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4" t="s">
        <v>1305</v>
      </c>
      <c r="AB754" s="54" t="s">
        <v>128</v>
      </c>
      <c r="AC754" s="54" t="s">
        <v>157</v>
      </c>
      <c r="AD754" s="54" t="s">
        <v>151</v>
      </c>
      <c r="AE754" s="54" t="s">
        <v>1327</v>
      </c>
      <c r="AF754" s="54" t="s">
        <v>129</v>
      </c>
      <c r="AG754" s="54" t="s">
        <v>116</v>
      </c>
      <c r="AH754" s="54"/>
      <c r="AI754" s="54"/>
      <c r="AJ754" s="54"/>
      <c r="AK754" s="54"/>
      <c r="AL754" s="54"/>
      <c r="AM754" s="54"/>
      <c r="AN754" s="53"/>
      <c r="AO754" s="53"/>
      <c r="AP754" s="53"/>
      <c r="AQ754" s="53"/>
      <c r="AR754" s="53"/>
    </row>
    <row r="755" spans="1:44" customFormat="1" x14ac:dyDescent="0.3">
      <c r="A755" s="53"/>
      <c r="B755" s="53"/>
      <c r="C755" s="53"/>
      <c r="D755" s="53" t="e">
        <f ca="1">IF(G751&gt;(G752+(W751-W752)/2),1,IF(G752&gt;(G751+(W752-W751)/2),0,"Close"))</f>
        <v>#N/A</v>
      </c>
      <c r="E755" s="53"/>
      <c r="F755" s="53"/>
      <c r="G755" s="166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4"/>
      <c r="AB755" s="54">
        <f>Formulas!A755</f>
        <v>0</v>
      </c>
      <c r="AC755" s="54">
        <f>Formulas!A762</f>
        <v>0</v>
      </c>
      <c r="AD755" s="54">
        <f>Formulas!A769</f>
        <v>0</v>
      </c>
      <c r="AE755" s="54">
        <f>Formulas!A776</f>
        <v>0</v>
      </c>
      <c r="AF755" s="54">
        <f>Formulas!A783</f>
        <v>0</v>
      </c>
      <c r="AG755" s="54">
        <f>Formulas!A790</f>
        <v>0</v>
      </c>
      <c r="AH755" s="54"/>
      <c r="AI755" s="336"/>
      <c r="AJ755" s="336"/>
      <c r="AK755" s="336"/>
      <c r="AL755" s="54"/>
      <c r="AM755" s="54"/>
      <c r="AN755" s="53"/>
      <c r="AO755" s="53"/>
      <c r="AP755" s="53"/>
      <c r="AQ755" s="53"/>
      <c r="AR755" s="53"/>
    </row>
    <row r="756" spans="1:44" customFormat="1" x14ac:dyDescent="0.3">
      <c r="A756" s="53"/>
      <c r="B756" s="53"/>
      <c r="C756" s="53"/>
      <c r="D756" s="53"/>
      <c r="E756" s="53"/>
      <c r="F756" s="53"/>
      <c r="G756" s="166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336"/>
      <c r="AB756" s="336">
        <f t="shared" ref="AB756:AB757" ca="1" si="1070">1.5*RAND()^2*IF(RAND()&gt;0.5,1,-1)</f>
        <v>-0.1571172457828745</v>
      </c>
      <c r="AC756" s="336">
        <f t="shared" ca="1" si="1060"/>
        <v>-7.6955903907220763E-2</v>
      </c>
      <c r="AD756" s="336">
        <f t="shared" ca="1" si="1060"/>
        <v>-4.1203026379192369E-2</v>
      </c>
      <c r="AE756" s="336">
        <f t="shared" ca="1" si="1060"/>
        <v>3.943865785762635E-3</v>
      </c>
      <c r="AF756" s="336">
        <f t="shared" ca="1" si="1060"/>
        <v>3.2215781710788602E-4</v>
      </c>
      <c r="AG756" s="336">
        <f t="shared" ca="1" si="1060"/>
        <v>0.78067846909874272</v>
      </c>
      <c r="AH756" s="336"/>
      <c r="AI756" s="336"/>
      <c r="AJ756" s="336"/>
      <c r="AK756" s="336"/>
      <c r="AL756" s="54"/>
      <c r="AM756" s="54"/>
      <c r="AN756" s="53"/>
      <c r="AO756" s="55"/>
      <c r="AP756" s="55"/>
      <c r="AQ756" s="55"/>
      <c r="AR756" s="53"/>
    </row>
    <row r="757" spans="1:44" customFormat="1" x14ac:dyDescent="0.3">
      <c r="A757" s="53"/>
      <c r="B757" s="53"/>
      <c r="C757" s="53"/>
      <c r="D757" s="53"/>
      <c r="E757" s="53"/>
      <c r="F757" s="54"/>
      <c r="G757" s="165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3"/>
      <c r="AB757" s="336">
        <f t="shared" ca="1" si="1070"/>
        <v>-1.0288637975256876</v>
      </c>
      <c r="AC757" s="336">
        <f t="shared" ca="1" si="1060"/>
        <v>1.3302551514151415</v>
      </c>
      <c r="AD757" s="336">
        <f t="shared" ca="1" si="1060"/>
        <v>-0.45804294813735535</v>
      </c>
      <c r="AE757" s="336">
        <f t="shared" ca="1" si="1060"/>
        <v>-1.2780915114647724</v>
      </c>
      <c r="AF757" s="336">
        <f t="shared" ca="1" si="1060"/>
        <v>-0.23725693152830024</v>
      </c>
      <c r="AG757" s="336">
        <f t="shared" ca="1" si="1060"/>
        <v>-4.2626381841432609E-2</v>
      </c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3"/>
    </row>
    <row r="758" spans="1:44" customFormat="1" x14ac:dyDescent="0.3">
      <c r="A758" s="53"/>
      <c r="B758" s="53"/>
      <c r="C758" s="53"/>
      <c r="D758" s="53"/>
      <c r="E758" s="53" t="s">
        <v>172</v>
      </c>
      <c r="F758" s="53">
        <f>F751</f>
        <v>0</v>
      </c>
      <c r="G758" s="56" t="e">
        <f t="shared" ref="G758:G759" ca="1" si="1071">AM758</f>
        <v>#N/A</v>
      </c>
      <c r="H758" s="52" t="e">
        <f>INDEX(STATSTABLE,MATCH(F758,bpiTeams,0),MATCH(INDEX(H:H,1,1),statTitles,0))</f>
        <v>#N/A</v>
      </c>
      <c r="I758" s="52" t="e">
        <f>INDEX(STATSTABLE,MATCH(F758,bpiTeams,0),MATCH(INDEX(I:I,1,1),statTitles,0))</f>
        <v>#N/A</v>
      </c>
      <c r="J758" s="52" t="e">
        <f>INDEX(STATSTABLE,MATCH(F758,bpiTeams,0),MATCH(INDEX(J:J,1,1),statTitles,0))</f>
        <v>#N/A</v>
      </c>
      <c r="K758" s="52" t="e">
        <f>INDEX(STATSTABLE,MATCH(F758,bpiTeams,0),MATCH(INDEX(K:K,1,1),statTitles,0))</f>
        <v>#N/A</v>
      </c>
      <c r="L758" s="52" t="e">
        <f>INDEX(STATSTABLE,MATCH(F758,bpiTeams,0),MATCH(INDEX(L:L,1,1),statTitles,0))</f>
        <v>#N/A</v>
      </c>
      <c r="M758" s="52" t="e">
        <f>INDEX(STATSTABLE,MATCH(F758,bpiTeams,0),MATCH(INDEX(M:M,1,1),statTitles,0))</f>
        <v>#N/A</v>
      </c>
      <c r="N758" s="52" t="e">
        <f>INDEX(STATSTABLE,MATCH(F758,bpiTeams,0),MATCH(INDEX(N:N,1,1),statTitles,0))</f>
        <v>#N/A</v>
      </c>
      <c r="O758" s="52" t="e">
        <f>INDEX(STATSTABLE,MATCH(F758,bpiTeams,0),MATCH(INDEX(O:O,1,1),statTitles,0))</f>
        <v>#N/A</v>
      </c>
      <c r="P758" s="52" t="e">
        <f>INDEX(STATSTABLE,MATCH(F758,bpiTeams,0),MATCH(INDEX(P:P,1,1),statTitles,0))</f>
        <v>#N/A</v>
      </c>
      <c r="Q758" s="52" t="e">
        <f>INDEX(STATSTABLE,MATCH(F758,bpiTeams,0),MATCH(INDEX(Q:Q,1,1),statTitles,0))</f>
        <v>#N/A</v>
      </c>
      <c r="R758" s="52" t="e">
        <f>INDEX(STATSTABLE,MATCH(F758,bpiTeams,0),MATCH(INDEX(R:R,1,1),statTitles,0))</f>
        <v>#N/A</v>
      </c>
      <c r="S758" s="52" t="e">
        <f>INDEX(STATSTABLE,MATCH(F758,bpiTeams,0),MATCH(INDEX(S:S,1,1),statTitles,0))</f>
        <v>#N/A</v>
      </c>
      <c r="T758" s="52" t="e">
        <f>INDEX(STATSTABLE,MATCH(F758,bpiTeams,0),MATCH(INDEX(T:T,1,1),statTitles,0))</f>
        <v>#N/A</v>
      </c>
      <c r="U758" s="52" t="e">
        <f>INDEX(STATSTABLE,MATCH(F758,bpiTeams,0),MATCH(INDEX(U:U,1,1),statTitles,0))</f>
        <v>#N/A</v>
      </c>
      <c r="V758" s="52" t="e">
        <f>INDEX(STATSTABLE,MATCH(F758,bpiTeams,0),MATCH(INDEX(V:V,1,1),statTitles,0))</f>
        <v>#N/A</v>
      </c>
      <c r="W758" s="52" t="e">
        <f>INDEX(STATSTABLE,MATCH(F758,bpiTeams,0),MATCH(INDEX(W:W,1,1),statTitles,0))</f>
        <v>#N/A</v>
      </c>
      <c r="X758" s="52" t="e">
        <f>INDEX(STATSTABLE,MATCH(F758,bpiTeams,0),MATCH(INDEX(X:X,1,1),statTitles,0))</f>
        <v>#N/A</v>
      </c>
      <c r="Y758" s="52" t="e">
        <f>INDEX(STATSTABLE,MATCH(F758,bpiTeams,0),MATCH(INDEX(Y:Y,1,1),statTitles,0))</f>
        <v>#N/A</v>
      </c>
      <c r="Z758" s="52" t="e">
        <f>INDEX(STATSTABLE,MATCH(F758,bpiTeams,0),MATCH(INDEX(Z:Z,1,1),statTitles,0))</f>
        <v>#N/A</v>
      </c>
      <c r="AA758" s="55" t="e">
        <f t="shared" ref="AA758:AA759" si="1072">(K758-(R758*S758)/100-3*(M758*N758)/100)/2</f>
        <v>#N/A</v>
      </c>
      <c r="AB758" s="55" t="e">
        <f t="shared" ref="AB758:AB759" si="1073">SUM(AA758,(M758*N758/100))/(I758/100)</f>
        <v>#N/A</v>
      </c>
      <c r="AC758" s="55" t="e">
        <f t="shared" ref="AC758" si="1074">X758*0.5+X759*0.5</f>
        <v>#N/A</v>
      </c>
      <c r="AD758" s="55" t="e">
        <f t="shared" ref="AD758:AD759" si="1075">M758/AB758</f>
        <v>#N/A</v>
      </c>
      <c r="AE758" s="336" t="e">
        <f t="shared" ref="AE758:AE759" si="1076">AA758/(AB758-M758)</f>
        <v>#N/A</v>
      </c>
      <c r="AF758" s="223" t="e">
        <f ca="1">INDEX(FGA_COEFFS,1,1)+AC758*INDEX(FGA_COEFFS,1,2)+AB758*INDEX(FGA_COEFFS,1,3)+U758*INDEX(FGA_COEFFS,1,4)+T759*INDEX(FGA_COEFFS,1,5)+V758*INDEX(FGA_COEFFS,1,6)+W759*INDEX(FGA_COEFFS,1,7)+P759*INDEX(FGA_COEFFS,1,8)+AB762*AB763</f>
        <v>#N/A</v>
      </c>
      <c r="AG758" s="223" t="e">
        <f ca="1">INDEX(THREEPTA_COEFFS,1,1)+AF758*INDEX(THREEPTA_COEFFS,1,2)+M758*INDEX(THREEPTA_COEFFS,1,3)+AD758*INDEX(THREEPTA_COEFFS,1,4)+N758*INDEX(THREEPTA_COEFFS,1,5)+O759*INDEX(THREEPTA_COEFFS,1,6)+AC762*AC763</f>
        <v>#N/A</v>
      </c>
      <c r="AH758" s="223" t="e">
        <f ca="1">INDEX(THREEPTPCT_COEFFS,1,1)+N758*INDEX(THREEPTPCT_COEFFS,1,2)+O759*INDEX(THREEPTPCT_COEFFS,1,3)+AD762*AD763</f>
        <v>#N/A</v>
      </c>
      <c r="AI758" s="55" t="e">
        <f t="shared" ref="AI758:AI759" ca="1" si="1077">AF758-AG758</f>
        <v>#N/A</v>
      </c>
      <c r="AJ758" s="223" t="e">
        <f ca="1">INDEX(TWOPTPCT_COEFFS,1,1)+AE758*INDEX(TWOPTPCT_COEFFS,1,2)+L759*INDEX(TWOPTPCT_COEFFS,1,3)+J759*INDEX(TWOPTPCT_COEFFS,1,4)+O759*INDEX(TWOPTPCT_COEFFS,1,5)+AE762*AE763</f>
        <v>#N/A</v>
      </c>
      <c r="AK758" s="223" t="e">
        <f ca="1">INDEX(FTA_COEFFS,1,1)+R758*INDEX(FTA_COEFFS,1,2)+Q759*INDEX(FTA_COEFFS,1,3)+(T758+U758)*INDEX(FTA_COEFFS,1,4)+(T759+U759)*INDEX(FTA_COEFFS,1,5)+P759*INDEX(FTA_COEFFS,1,6)+AF762*AF763</f>
        <v>#N/A</v>
      </c>
      <c r="AL758" s="223" t="e">
        <f ca="1">INDEX(FTPCT_COEFFS,1,1)+S758*INDEX(FTPCT_COEFFS,1,2)+I758*INDEX(FTPCT_COEFFS,1,3)+J759*INDEX(FTPCT_COEFFS,1,4)+AG762*AG763</f>
        <v>#N/A</v>
      </c>
      <c r="AM758" s="338" t="e">
        <f t="shared" ref="AM758:AM759" ca="1" si="1078">AG758*AH758/100+AI758*AJ758+AK758*AL758/100</f>
        <v>#N/A</v>
      </c>
      <c r="AN758" s="55"/>
      <c r="AO758" s="55"/>
      <c r="AP758" s="55"/>
      <c r="AQ758" s="55"/>
      <c r="AR758" s="53"/>
    </row>
    <row r="759" spans="1:44" customFormat="1" x14ac:dyDescent="0.3">
      <c r="A759" s="53"/>
      <c r="B759" s="53"/>
      <c r="C759" s="53"/>
      <c r="D759" s="53"/>
      <c r="E759" s="53" t="s">
        <v>175</v>
      </c>
      <c r="F759" s="54" t="e">
        <f>F752</f>
        <v>#N/A</v>
      </c>
      <c r="G759" s="56" t="e">
        <f t="shared" ca="1" si="1071"/>
        <v>#N/A</v>
      </c>
      <c r="H759" s="52" t="e">
        <f>INDEX(STATSTABLE,MATCH(F759,bpiTeams,0),MATCH(INDEX(H:H,1,1),statTitles,0))</f>
        <v>#N/A</v>
      </c>
      <c r="I759" s="52" t="e">
        <f>INDEX(STATSTABLE,MATCH(F759,bpiTeams,0),MATCH(INDEX(I:I,1,1),statTitles,0))</f>
        <v>#N/A</v>
      </c>
      <c r="J759" s="52" t="e">
        <f>INDEX(STATSTABLE,MATCH(F759,bpiTeams,0),MATCH(INDEX(J:J,1,1),statTitles,0))</f>
        <v>#N/A</v>
      </c>
      <c r="K759" s="52" t="e">
        <f>INDEX(STATSTABLE,MATCH(F759,bpiTeams,0),MATCH(INDEX(K:K,1,1),statTitles,0))</f>
        <v>#N/A</v>
      </c>
      <c r="L759" s="52" t="e">
        <f>INDEX(STATSTABLE,MATCH(F759,bpiTeams,0),MATCH(INDEX(L:L,1,1),statTitles,0))</f>
        <v>#N/A</v>
      </c>
      <c r="M759" s="52" t="e">
        <f>INDEX(STATSTABLE,MATCH(F759,bpiTeams,0),MATCH(INDEX(M:M,1,1),statTitles,0))</f>
        <v>#N/A</v>
      </c>
      <c r="N759" s="52" t="e">
        <f>INDEX(STATSTABLE,MATCH(F759,bpiTeams,0),MATCH(INDEX(N:N,1,1),statTitles,0))</f>
        <v>#N/A</v>
      </c>
      <c r="O759" s="52" t="e">
        <f>INDEX(STATSTABLE,MATCH(F759,bpiTeams,0),MATCH(INDEX(O:O,1,1),statTitles,0))</f>
        <v>#N/A</v>
      </c>
      <c r="P759" s="52" t="e">
        <f>INDEX(STATSTABLE,MATCH(F759,bpiTeams,0),MATCH(INDEX(P:P,1,1),statTitles,0))</f>
        <v>#N/A</v>
      </c>
      <c r="Q759" s="52" t="e">
        <f>INDEX(STATSTABLE,MATCH(F759,bpiTeams,0),MATCH(INDEX(Q:Q,1,1),statTitles,0))</f>
        <v>#N/A</v>
      </c>
      <c r="R759" s="52" t="e">
        <f>INDEX(STATSTABLE,MATCH(F759,bpiTeams,0),MATCH(INDEX(R:R,1,1),statTitles,0))</f>
        <v>#N/A</v>
      </c>
      <c r="S759" s="52" t="e">
        <f>INDEX(STATSTABLE,MATCH(F759,bpiTeams,0),MATCH(INDEX(S:S,1,1),statTitles,0))</f>
        <v>#N/A</v>
      </c>
      <c r="T759" s="52" t="e">
        <f>INDEX(STATSTABLE,MATCH(F759,bpiTeams,0),MATCH(INDEX(T:T,1,1),statTitles,0))</f>
        <v>#N/A</v>
      </c>
      <c r="U759" s="52" t="e">
        <f>INDEX(STATSTABLE,MATCH(F759,bpiTeams,0),MATCH(INDEX(U:U,1,1),statTitles,0))</f>
        <v>#N/A</v>
      </c>
      <c r="V759" s="52" t="e">
        <f>INDEX(STATSTABLE,MATCH(F759,bpiTeams,0),MATCH(INDEX(V:V,1,1),statTitles,0))</f>
        <v>#N/A</v>
      </c>
      <c r="W759" s="52" t="e">
        <f>INDEX(STATSTABLE,MATCH(F759,bpiTeams,0),MATCH(INDEX(W:W,1,1),statTitles,0))</f>
        <v>#N/A</v>
      </c>
      <c r="X759" s="52" t="e">
        <f>INDEX(STATSTABLE,MATCH(F759,bpiTeams,0),MATCH(INDEX(X:X,1,1),statTitles,0))</f>
        <v>#N/A</v>
      </c>
      <c r="Y759" s="52" t="e">
        <f>INDEX(STATSTABLE,MATCH(F759,bpiTeams,0),MATCH(INDEX(Y:Y,1,1),statTitles,0))</f>
        <v>#N/A</v>
      </c>
      <c r="Z759" s="52" t="e">
        <f>INDEX(STATSTABLE,MATCH(F759,bpiTeams,0),MATCH(INDEX(Z:Z,1,1),statTitles,0))</f>
        <v>#N/A</v>
      </c>
      <c r="AA759" s="55" t="e">
        <f t="shared" si="1072"/>
        <v>#N/A</v>
      </c>
      <c r="AB759" s="55" t="e">
        <f t="shared" si="1073"/>
        <v>#N/A</v>
      </c>
      <c r="AC759" s="55" t="e">
        <f t="shared" ref="AC759" si="1079">AC758</f>
        <v>#N/A</v>
      </c>
      <c r="AD759" s="55" t="e">
        <f t="shared" si="1075"/>
        <v>#N/A</v>
      </c>
      <c r="AE759" s="336" t="e">
        <f t="shared" si="1076"/>
        <v>#N/A</v>
      </c>
      <c r="AF759" s="223" t="e">
        <f ca="1">INDEX(FGA_COEFFS,1,1)+AC759*INDEX(FGA_COEFFS,1,2)+AB759*INDEX(FGA_COEFFS,1,3)+U759*INDEX(FGA_COEFFS,1,4)+T758*INDEX(FGA_COEFFS,1,5)+V759*INDEX(FGA_COEFFS,1,6)+W758*INDEX(FGA_COEFFS,1,7)+P758*INDEX(FGA_COEFFS,1,8)+AB762*AB764</f>
        <v>#N/A</v>
      </c>
      <c r="AG759" s="223" t="e">
        <f ca="1">INDEX(THREEPTA_COEFFS,1,1)+AF759*INDEX(THREEPTA_COEFFS,1,2)+M759*INDEX(THREEPTA_COEFFS,1,3)+AD759*INDEX(THREEPTA_COEFFS,1,4)+N759*INDEX(THREEPTA_COEFFS,1,5)+O758*INDEX(THREEPTA_COEFFS,1,6)+AC762*AC764</f>
        <v>#N/A</v>
      </c>
      <c r="AH759" s="223" t="e">
        <f ca="1">INDEX(THREEPTPCT_COEFFS,1,1)+N759*INDEX(THREEPTPCT_COEFFS,1,2)+O758*INDEX(THREEPTPCT_COEFFS,1,3)+AD762*AD764</f>
        <v>#N/A</v>
      </c>
      <c r="AI759" s="55" t="e">
        <f t="shared" ca="1" si="1077"/>
        <v>#N/A</v>
      </c>
      <c r="AJ759" s="223" t="e">
        <f ca="1">INDEX(TWOPTPCT_COEFFS,1,1)+AE759*INDEX(TWOPTPCT_COEFFS,1,2)+L758*INDEX(TWOPTPCT_COEFFS,1,3)+J758*INDEX(TWOPTPCT_COEFFS,1,4)+O758*INDEX(TWOPTPCT_COEFFS,1,5)+AE762*AE764</f>
        <v>#N/A</v>
      </c>
      <c r="AK759" s="223" t="e">
        <f ca="1">INDEX(FTA_COEFFS,1,1)+R759*INDEX(FTA_COEFFS,1,2)+Q758*INDEX(FTA_COEFFS,1,3)+(T759+U759)*INDEX(FTA_COEFFS,1,4)+(T758+U758)*INDEX(FTA_COEFFS,1,5)+P758*INDEX(FTA_COEFFS,1,6)+AF762*AF764</f>
        <v>#N/A</v>
      </c>
      <c r="AL759" s="223" t="e">
        <f ca="1">INDEX(FTPCT_COEFFS,1,1)+S759*INDEX(FTPCT_COEFFS,1,2)+I759*INDEX(FTPCT_COEFFS,1,3)+J758*INDEX(FTPCT_COEFFS,1,4)+AG762*AG764</f>
        <v>#N/A</v>
      </c>
      <c r="AM759" s="338" t="e">
        <f t="shared" ca="1" si="1078"/>
        <v>#N/A</v>
      </c>
      <c r="AN759" s="55"/>
      <c r="AO759" s="55"/>
      <c r="AP759" s="55"/>
      <c r="AQ759" s="55"/>
      <c r="AR759" s="53"/>
    </row>
    <row r="760" spans="1:44" customFormat="1" x14ac:dyDescent="0.3">
      <c r="A760" s="53"/>
      <c r="B760" s="53"/>
      <c r="C760" s="53"/>
      <c r="D760" s="53"/>
      <c r="E760" s="64" t="e">
        <f ca="1">IF(G759&gt;G758,F759,F758)</f>
        <v>#N/A</v>
      </c>
      <c r="F760" s="53"/>
      <c r="G760" s="56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5"/>
      <c r="AB760" s="55"/>
      <c r="AC760" s="55"/>
      <c r="AD760" s="55"/>
      <c r="AE760" s="55"/>
      <c r="AF760" s="337"/>
      <c r="AG760" s="337"/>
      <c r="AH760" s="337"/>
      <c r="AI760" s="337"/>
      <c r="AJ760" s="337"/>
      <c r="AK760" s="337"/>
      <c r="AL760" s="337"/>
      <c r="AM760" s="337"/>
      <c r="AN760" s="55"/>
      <c r="AO760" s="55"/>
      <c r="AP760" s="55"/>
      <c r="AQ760" s="55"/>
      <c r="AR760" s="53"/>
    </row>
    <row r="761" spans="1:44" customFormat="1" x14ac:dyDescent="0.3">
      <c r="A761" s="53"/>
      <c r="B761" s="53"/>
      <c r="C761" s="53"/>
      <c r="D761" s="53"/>
      <c r="E761" s="53"/>
      <c r="F761" s="53"/>
      <c r="G761" s="166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4" t="s">
        <v>1305</v>
      </c>
      <c r="AB761" s="54" t="s">
        <v>128</v>
      </c>
      <c r="AC761" s="54" t="s">
        <v>157</v>
      </c>
      <c r="AD761" s="54" t="s">
        <v>151</v>
      </c>
      <c r="AE761" s="54" t="s">
        <v>1327</v>
      </c>
      <c r="AF761" s="54" t="s">
        <v>129</v>
      </c>
      <c r="AG761" s="54" t="s">
        <v>116</v>
      </c>
      <c r="AH761" s="54"/>
      <c r="AI761" s="54"/>
      <c r="AJ761" s="54"/>
      <c r="AK761" s="54"/>
      <c r="AL761" s="54"/>
      <c r="AM761" s="54"/>
      <c r="AN761" s="53"/>
      <c r="AO761" s="53"/>
      <c r="AP761" s="53"/>
      <c r="AQ761" s="53"/>
      <c r="AR761" s="53"/>
    </row>
    <row r="762" spans="1:44" customFormat="1" x14ac:dyDescent="0.3">
      <c r="A762" s="53"/>
      <c r="B762" s="53"/>
      <c r="C762" s="53"/>
      <c r="D762" s="53" t="e">
        <f ca="1">IF(G758&gt;(G759+(W758-W759)/2),1,IF(G759&gt;(G758+(W759-W758)/2),0,"Close"))</f>
        <v>#N/A</v>
      </c>
      <c r="E762" s="53"/>
      <c r="F762" s="53"/>
      <c r="G762" s="166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4"/>
      <c r="AB762" s="54">
        <f>Formulas!A762</f>
        <v>0</v>
      </c>
      <c r="AC762" s="54">
        <f>Formulas!A769</f>
        <v>0</v>
      </c>
      <c r="AD762" s="54">
        <f>Formulas!A776</f>
        <v>0</v>
      </c>
      <c r="AE762" s="54">
        <f>Formulas!A783</f>
        <v>0</v>
      </c>
      <c r="AF762" s="54">
        <f>Formulas!A790</f>
        <v>0</v>
      </c>
      <c r="AG762" s="54">
        <f>Formulas!A797</f>
        <v>0</v>
      </c>
      <c r="AH762" s="54"/>
      <c r="AI762" s="336"/>
      <c r="AJ762" s="336"/>
      <c r="AK762" s="336"/>
      <c r="AL762" s="54"/>
      <c r="AM762" s="54"/>
      <c r="AN762" s="53"/>
      <c r="AO762" s="53"/>
      <c r="AP762" s="53"/>
      <c r="AQ762" s="53"/>
      <c r="AR762" s="53"/>
    </row>
    <row r="763" spans="1:44" customFormat="1" x14ac:dyDescent="0.3">
      <c r="A763" s="53"/>
      <c r="B763" s="53"/>
      <c r="C763" s="53"/>
      <c r="D763" s="53"/>
      <c r="E763" s="53"/>
      <c r="F763" s="53"/>
      <c r="G763" s="166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336"/>
      <c r="AB763" s="336">
        <f t="shared" ref="AB763:AB764" ca="1" si="1080">1.5*RAND()^2*IF(RAND()&gt;0.5,1,-1)</f>
        <v>-2.1311308453287291E-2</v>
      </c>
      <c r="AC763" s="336">
        <f t="shared" ca="1" si="1060"/>
        <v>0.83066522680879862</v>
      </c>
      <c r="AD763" s="336">
        <f t="shared" ca="1" si="1060"/>
        <v>-0.87684741658942889</v>
      </c>
      <c r="AE763" s="336">
        <f t="shared" ca="1" si="1060"/>
        <v>-0.31326398774726782</v>
      </c>
      <c r="AF763" s="336">
        <f t="shared" ca="1" si="1060"/>
        <v>0.67743158473223308</v>
      </c>
      <c r="AG763" s="336">
        <f t="shared" ca="1" si="1060"/>
        <v>-7.6352249430404875E-2</v>
      </c>
      <c r="AH763" s="336"/>
      <c r="AI763" s="336"/>
      <c r="AJ763" s="336"/>
      <c r="AK763" s="336"/>
      <c r="AL763" s="54"/>
      <c r="AM763" s="54"/>
      <c r="AN763" s="53"/>
      <c r="AO763" s="55"/>
      <c r="AP763" s="55"/>
      <c r="AQ763" s="55"/>
      <c r="AR763" s="53"/>
    </row>
    <row r="764" spans="1:44" customFormat="1" x14ac:dyDescent="0.3">
      <c r="A764" s="53"/>
      <c r="B764" s="53"/>
      <c r="C764" s="53"/>
      <c r="D764" s="53"/>
      <c r="E764" s="53"/>
      <c r="F764" s="54"/>
      <c r="G764" s="165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3"/>
      <c r="AB764" s="336">
        <f t="shared" ca="1" si="1080"/>
        <v>0.17166348886348404</v>
      </c>
      <c r="AC764" s="336">
        <f t="shared" ca="1" si="1060"/>
        <v>-4.1684854999647858E-2</v>
      </c>
      <c r="AD764" s="336">
        <f t="shared" ca="1" si="1060"/>
        <v>-0.69483148232572289</v>
      </c>
      <c r="AE764" s="336">
        <f t="shared" ca="1" si="1060"/>
        <v>-1.4079283400603053</v>
      </c>
      <c r="AF764" s="336">
        <f t="shared" ca="1" si="1060"/>
        <v>0.28007258853917871</v>
      </c>
      <c r="AG764" s="336">
        <f t="shared" ca="1" si="1060"/>
        <v>-0.90156993802618146</v>
      </c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3"/>
    </row>
    <row r="765" spans="1:44" customFormat="1" x14ac:dyDescent="0.3">
      <c r="A765" s="53"/>
      <c r="B765" s="53"/>
      <c r="C765" s="53"/>
      <c r="D765" s="53"/>
      <c r="E765" s="53" t="s">
        <v>172</v>
      </c>
      <c r="F765" s="67">
        <f>F695</f>
        <v>0</v>
      </c>
      <c r="G765" s="56" t="e">
        <f t="shared" ref="G765:G766" ca="1" si="1081">AM765</f>
        <v>#N/A</v>
      </c>
      <c r="H765" s="52" t="e">
        <f>INDEX(STATSTABLE,MATCH(F765,bpiTeams,0),MATCH(INDEX(H:H,1,1),statTitles,0))</f>
        <v>#N/A</v>
      </c>
      <c r="I765" s="52" t="e">
        <f>INDEX(STATSTABLE,MATCH(F765,bpiTeams,0),MATCH(INDEX(I:I,1,1),statTitles,0))</f>
        <v>#N/A</v>
      </c>
      <c r="J765" s="52" t="e">
        <f>INDEX(STATSTABLE,MATCH(F765,bpiTeams,0),MATCH(INDEX(J:J,1,1),statTitles,0))</f>
        <v>#N/A</v>
      </c>
      <c r="K765" s="52" t="e">
        <f>INDEX(STATSTABLE,MATCH(F765,bpiTeams,0),MATCH(INDEX(K:K,1,1),statTitles,0))</f>
        <v>#N/A</v>
      </c>
      <c r="L765" s="52" t="e">
        <f>INDEX(STATSTABLE,MATCH(F765,bpiTeams,0),MATCH(INDEX(L:L,1,1),statTitles,0))</f>
        <v>#N/A</v>
      </c>
      <c r="M765" s="52" t="e">
        <f>INDEX(STATSTABLE,MATCH(F765,bpiTeams,0),MATCH(INDEX(M:M,1,1),statTitles,0))</f>
        <v>#N/A</v>
      </c>
      <c r="N765" s="52" t="e">
        <f>INDEX(STATSTABLE,MATCH(F765,bpiTeams,0),MATCH(INDEX(N:N,1,1),statTitles,0))</f>
        <v>#N/A</v>
      </c>
      <c r="O765" s="52" t="e">
        <f>INDEX(STATSTABLE,MATCH(F765,bpiTeams,0),MATCH(INDEX(O:O,1,1),statTitles,0))</f>
        <v>#N/A</v>
      </c>
      <c r="P765" s="52" t="e">
        <f>INDEX(STATSTABLE,MATCH(F765,bpiTeams,0),MATCH(INDEX(P:P,1,1),statTitles,0))</f>
        <v>#N/A</v>
      </c>
      <c r="Q765" s="52" t="e">
        <f>INDEX(STATSTABLE,MATCH(F765,bpiTeams,0),MATCH(INDEX(Q:Q,1,1),statTitles,0))</f>
        <v>#N/A</v>
      </c>
      <c r="R765" s="52" t="e">
        <f>INDEX(STATSTABLE,MATCH(F765,bpiTeams,0),MATCH(INDEX(R:R,1,1),statTitles,0))</f>
        <v>#N/A</v>
      </c>
      <c r="S765" s="52" t="e">
        <f>INDEX(STATSTABLE,MATCH(F765,bpiTeams,0),MATCH(INDEX(S:S,1,1),statTitles,0))</f>
        <v>#N/A</v>
      </c>
      <c r="T765" s="52" t="e">
        <f>INDEX(STATSTABLE,MATCH(F765,bpiTeams,0),MATCH(INDEX(T:T,1,1),statTitles,0))</f>
        <v>#N/A</v>
      </c>
      <c r="U765" s="52" t="e">
        <f>INDEX(STATSTABLE,MATCH(F765,bpiTeams,0),MATCH(INDEX(U:U,1,1),statTitles,0))</f>
        <v>#N/A</v>
      </c>
      <c r="V765" s="52" t="e">
        <f>INDEX(STATSTABLE,MATCH(F765,bpiTeams,0),MATCH(INDEX(V:V,1,1),statTitles,0))</f>
        <v>#N/A</v>
      </c>
      <c r="W765" s="52" t="e">
        <f>INDEX(STATSTABLE,MATCH(F765,bpiTeams,0),MATCH(INDEX(W:W,1,1),statTitles,0))</f>
        <v>#N/A</v>
      </c>
      <c r="X765" s="52" t="e">
        <f>INDEX(STATSTABLE,MATCH(F765,bpiTeams,0),MATCH(INDEX(X:X,1,1),statTitles,0))</f>
        <v>#N/A</v>
      </c>
      <c r="Y765" s="52" t="e">
        <f>INDEX(STATSTABLE,MATCH(F765,bpiTeams,0),MATCH(INDEX(Y:Y,1,1),statTitles,0))</f>
        <v>#N/A</v>
      </c>
      <c r="Z765" s="52" t="e">
        <f>INDEX(STATSTABLE,MATCH(F765,bpiTeams,0),MATCH(INDEX(Z:Z,1,1),statTitles,0))</f>
        <v>#N/A</v>
      </c>
      <c r="AA765" s="55" t="e">
        <f t="shared" ref="AA765:AA766" si="1082">(K765-(R765*S765)/100-3*(M765*N765)/100)/2</f>
        <v>#N/A</v>
      </c>
      <c r="AB765" s="55" t="e">
        <f t="shared" ref="AB765:AB766" si="1083">SUM(AA765,(M765*N765/100))/(I765/100)</f>
        <v>#N/A</v>
      </c>
      <c r="AC765" s="55" t="e">
        <f t="shared" ref="AC765" si="1084">X765*0.5+X766*0.5</f>
        <v>#N/A</v>
      </c>
      <c r="AD765" s="55" t="e">
        <f t="shared" ref="AD765:AD766" si="1085">M765/AB765</f>
        <v>#N/A</v>
      </c>
      <c r="AE765" s="336" t="e">
        <f t="shared" ref="AE765:AE766" si="1086">AA765/(AB765-M765)</f>
        <v>#N/A</v>
      </c>
      <c r="AF765" s="223" t="e">
        <f ca="1">INDEX(FGA_COEFFS,1,1)+AC765*INDEX(FGA_COEFFS,1,2)+AB765*INDEX(FGA_COEFFS,1,3)+U765*INDEX(FGA_COEFFS,1,4)+T766*INDEX(FGA_COEFFS,1,5)+V765*INDEX(FGA_COEFFS,1,6)+W766*INDEX(FGA_COEFFS,1,7)+P766*INDEX(FGA_COEFFS,1,8)+AB769*AB770</f>
        <v>#N/A</v>
      </c>
      <c r="AG765" s="223" t="e">
        <f ca="1">INDEX(THREEPTA_COEFFS,1,1)+AF765*INDEX(THREEPTA_COEFFS,1,2)+M765*INDEX(THREEPTA_COEFFS,1,3)+AD765*INDEX(THREEPTA_COEFFS,1,4)+N765*INDEX(THREEPTA_COEFFS,1,5)+O766*INDEX(THREEPTA_COEFFS,1,6)+AC769*AC770</f>
        <v>#N/A</v>
      </c>
      <c r="AH765" s="223" t="e">
        <f ca="1">INDEX(THREEPTPCT_COEFFS,1,1)+N765*INDEX(THREEPTPCT_COEFFS,1,2)+O766*INDEX(THREEPTPCT_COEFFS,1,3)+AD769*AD770</f>
        <v>#N/A</v>
      </c>
      <c r="AI765" s="55" t="e">
        <f t="shared" ref="AI765:AI766" ca="1" si="1087">AF765-AG765</f>
        <v>#N/A</v>
      </c>
      <c r="AJ765" s="223" t="e">
        <f ca="1">INDEX(TWOPTPCT_COEFFS,1,1)+AE765*INDEX(TWOPTPCT_COEFFS,1,2)+L766*INDEX(TWOPTPCT_COEFFS,1,3)+J766*INDEX(TWOPTPCT_COEFFS,1,4)+O766*INDEX(TWOPTPCT_COEFFS,1,5)+AE769*AE770</f>
        <v>#N/A</v>
      </c>
      <c r="AK765" s="223" t="e">
        <f ca="1">INDEX(FTA_COEFFS,1,1)+R765*INDEX(FTA_COEFFS,1,2)+Q766*INDEX(FTA_COEFFS,1,3)+(T765+U765)*INDEX(FTA_COEFFS,1,4)+(T766+U766)*INDEX(FTA_COEFFS,1,5)+P766*INDEX(FTA_COEFFS,1,6)+AF769*AF770</f>
        <v>#N/A</v>
      </c>
      <c r="AL765" s="223" t="e">
        <f ca="1">INDEX(FTPCT_COEFFS,1,1)+S765*INDEX(FTPCT_COEFFS,1,2)+I765*INDEX(FTPCT_COEFFS,1,3)+J766*INDEX(FTPCT_COEFFS,1,4)+AG769*AG770</f>
        <v>#N/A</v>
      </c>
      <c r="AM765" s="338" t="e">
        <f t="shared" ref="AM765:AM766" ca="1" si="1088">AG765*AH765/100+AI765*AJ765+AK765*AL765/100</f>
        <v>#N/A</v>
      </c>
      <c r="AN765" s="55"/>
      <c r="AO765" s="55"/>
      <c r="AP765" s="55"/>
      <c r="AQ765" s="55"/>
      <c r="AR765" s="53"/>
    </row>
    <row r="766" spans="1:44" customFormat="1" x14ac:dyDescent="0.3">
      <c r="A766" s="53"/>
      <c r="B766" s="53"/>
      <c r="C766" s="53"/>
      <c r="D766" s="53"/>
      <c r="E766" s="53" t="s">
        <v>175</v>
      </c>
      <c r="F766" s="67" t="e">
        <f>'Map of Bracket (for Pred Tools)'!T10</f>
        <v>#N/A</v>
      </c>
      <c r="G766" s="56" t="e">
        <f t="shared" ca="1" si="1081"/>
        <v>#N/A</v>
      </c>
      <c r="H766" s="52" t="e">
        <f>INDEX(STATSTABLE,MATCH(F766,bpiTeams,0),MATCH(INDEX(H:H,1,1),statTitles,0))</f>
        <v>#N/A</v>
      </c>
      <c r="I766" s="52" t="e">
        <f>INDEX(STATSTABLE,MATCH(F766,bpiTeams,0),MATCH(INDEX(I:I,1,1),statTitles,0))</f>
        <v>#N/A</v>
      </c>
      <c r="J766" s="52" t="e">
        <f>INDEX(STATSTABLE,MATCH(F766,bpiTeams,0),MATCH(INDEX(J:J,1,1),statTitles,0))</f>
        <v>#N/A</v>
      </c>
      <c r="K766" s="52" t="e">
        <f>INDEX(STATSTABLE,MATCH(F766,bpiTeams,0),MATCH(INDEX(K:K,1,1),statTitles,0))</f>
        <v>#N/A</v>
      </c>
      <c r="L766" s="52" t="e">
        <f>INDEX(STATSTABLE,MATCH(F766,bpiTeams,0),MATCH(INDEX(L:L,1,1),statTitles,0))</f>
        <v>#N/A</v>
      </c>
      <c r="M766" s="52" t="e">
        <f>INDEX(STATSTABLE,MATCH(F766,bpiTeams,0),MATCH(INDEX(M:M,1,1),statTitles,0))</f>
        <v>#N/A</v>
      </c>
      <c r="N766" s="52" t="e">
        <f>INDEX(STATSTABLE,MATCH(F766,bpiTeams,0),MATCH(INDEX(N:N,1,1),statTitles,0))</f>
        <v>#N/A</v>
      </c>
      <c r="O766" s="52" t="e">
        <f>INDEX(STATSTABLE,MATCH(F766,bpiTeams,0),MATCH(INDEX(O:O,1,1),statTitles,0))</f>
        <v>#N/A</v>
      </c>
      <c r="P766" s="52" t="e">
        <f>INDEX(STATSTABLE,MATCH(F766,bpiTeams,0),MATCH(INDEX(P:P,1,1),statTitles,0))</f>
        <v>#N/A</v>
      </c>
      <c r="Q766" s="52" t="e">
        <f>INDEX(STATSTABLE,MATCH(F766,bpiTeams,0),MATCH(INDEX(Q:Q,1,1),statTitles,0))</f>
        <v>#N/A</v>
      </c>
      <c r="R766" s="52" t="e">
        <f>INDEX(STATSTABLE,MATCH(F766,bpiTeams,0),MATCH(INDEX(R:R,1,1),statTitles,0))</f>
        <v>#N/A</v>
      </c>
      <c r="S766" s="52" t="e">
        <f>INDEX(STATSTABLE,MATCH(F766,bpiTeams,0),MATCH(INDEX(S:S,1,1),statTitles,0))</f>
        <v>#N/A</v>
      </c>
      <c r="T766" s="52" t="e">
        <f>INDEX(STATSTABLE,MATCH(F766,bpiTeams,0),MATCH(INDEX(T:T,1,1),statTitles,0))</f>
        <v>#N/A</v>
      </c>
      <c r="U766" s="52" t="e">
        <f>INDEX(STATSTABLE,MATCH(F766,bpiTeams,0),MATCH(INDEX(U:U,1,1),statTitles,0))</f>
        <v>#N/A</v>
      </c>
      <c r="V766" s="52" t="e">
        <f>INDEX(STATSTABLE,MATCH(F766,bpiTeams,0),MATCH(INDEX(V:V,1,1),statTitles,0))</f>
        <v>#N/A</v>
      </c>
      <c r="W766" s="52" t="e">
        <f>INDEX(STATSTABLE,MATCH(F766,bpiTeams,0),MATCH(INDEX(W:W,1,1),statTitles,0))</f>
        <v>#N/A</v>
      </c>
      <c r="X766" s="52" t="e">
        <f>INDEX(STATSTABLE,MATCH(F766,bpiTeams,0),MATCH(INDEX(X:X,1,1),statTitles,0))</f>
        <v>#N/A</v>
      </c>
      <c r="Y766" s="52" t="e">
        <f>INDEX(STATSTABLE,MATCH(F766,bpiTeams,0),MATCH(INDEX(Y:Y,1,1),statTitles,0))</f>
        <v>#N/A</v>
      </c>
      <c r="Z766" s="52" t="e">
        <f>INDEX(STATSTABLE,MATCH(F766,bpiTeams,0),MATCH(INDEX(Z:Z,1,1),statTitles,0))</f>
        <v>#N/A</v>
      </c>
      <c r="AA766" s="55" t="e">
        <f t="shared" si="1082"/>
        <v>#N/A</v>
      </c>
      <c r="AB766" s="55" t="e">
        <f t="shared" si="1083"/>
        <v>#N/A</v>
      </c>
      <c r="AC766" s="55" t="e">
        <f t="shared" ref="AC766" si="1089">AC765</f>
        <v>#N/A</v>
      </c>
      <c r="AD766" s="55" t="e">
        <f t="shared" si="1085"/>
        <v>#N/A</v>
      </c>
      <c r="AE766" s="336" t="e">
        <f t="shared" si="1086"/>
        <v>#N/A</v>
      </c>
      <c r="AF766" s="223" t="e">
        <f ca="1">INDEX(FGA_COEFFS,1,1)+AC766*INDEX(FGA_COEFFS,1,2)+AB766*INDEX(FGA_COEFFS,1,3)+U766*INDEX(FGA_COEFFS,1,4)+T765*INDEX(FGA_COEFFS,1,5)+V766*INDEX(FGA_COEFFS,1,6)+W765*INDEX(FGA_COEFFS,1,7)+P765*INDEX(FGA_COEFFS,1,8)+AB769*AB771</f>
        <v>#N/A</v>
      </c>
      <c r="AG766" s="223" t="e">
        <f ca="1">INDEX(THREEPTA_COEFFS,1,1)+AF766*INDEX(THREEPTA_COEFFS,1,2)+M766*INDEX(THREEPTA_COEFFS,1,3)+AD766*INDEX(THREEPTA_COEFFS,1,4)+N766*INDEX(THREEPTA_COEFFS,1,5)+O765*INDEX(THREEPTA_COEFFS,1,6)+AC769*AC771</f>
        <v>#N/A</v>
      </c>
      <c r="AH766" s="223" t="e">
        <f ca="1">INDEX(THREEPTPCT_COEFFS,1,1)+N766*INDEX(THREEPTPCT_COEFFS,1,2)+O765*INDEX(THREEPTPCT_COEFFS,1,3)+AD769*AD771</f>
        <v>#N/A</v>
      </c>
      <c r="AI766" s="55" t="e">
        <f t="shared" ca="1" si="1087"/>
        <v>#N/A</v>
      </c>
      <c r="AJ766" s="223" t="e">
        <f ca="1">INDEX(TWOPTPCT_COEFFS,1,1)+AE766*INDEX(TWOPTPCT_COEFFS,1,2)+L765*INDEX(TWOPTPCT_COEFFS,1,3)+J765*INDEX(TWOPTPCT_COEFFS,1,4)+O765*INDEX(TWOPTPCT_COEFFS,1,5)+AE769*AE771</f>
        <v>#N/A</v>
      </c>
      <c r="AK766" s="223" t="e">
        <f ca="1">INDEX(FTA_COEFFS,1,1)+R766*INDEX(FTA_COEFFS,1,2)+Q765*INDEX(FTA_COEFFS,1,3)+(T766+U766)*INDEX(FTA_COEFFS,1,4)+(T765+U765)*INDEX(FTA_COEFFS,1,5)+P765*INDEX(FTA_COEFFS,1,6)+AF769*AF771</f>
        <v>#N/A</v>
      </c>
      <c r="AL766" s="223" t="e">
        <f ca="1">INDEX(FTPCT_COEFFS,1,1)+S766*INDEX(FTPCT_COEFFS,1,2)+I766*INDEX(FTPCT_COEFFS,1,3)+J765*INDEX(FTPCT_COEFFS,1,4)+AG769*AG771</f>
        <v>#N/A</v>
      </c>
      <c r="AM766" s="338" t="e">
        <f t="shared" ca="1" si="1088"/>
        <v>#N/A</v>
      </c>
      <c r="AN766" s="55"/>
      <c r="AO766" s="55"/>
      <c r="AP766" s="55"/>
      <c r="AQ766" s="55"/>
      <c r="AR766" s="53"/>
    </row>
    <row r="767" spans="1:44" customFormat="1" x14ac:dyDescent="0.3">
      <c r="A767" s="53"/>
      <c r="B767" s="53"/>
      <c r="C767" s="53"/>
      <c r="D767" s="53"/>
      <c r="E767" s="64" t="e">
        <f ca="1">IF(G766&gt;G765,F766,F765)</f>
        <v>#N/A</v>
      </c>
      <c r="F767" s="53"/>
      <c r="G767" s="56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5"/>
      <c r="AB767" s="55"/>
      <c r="AC767" s="55"/>
      <c r="AD767" s="55"/>
      <c r="AE767" s="55"/>
      <c r="AF767" s="337"/>
      <c r="AG767" s="337"/>
      <c r="AH767" s="337"/>
      <c r="AI767" s="337"/>
      <c r="AJ767" s="337"/>
      <c r="AK767" s="337"/>
      <c r="AL767" s="337"/>
      <c r="AM767" s="337"/>
      <c r="AN767" s="55"/>
      <c r="AO767" s="55"/>
      <c r="AP767" s="55"/>
      <c r="AQ767" s="55"/>
      <c r="AR767" s="53"/>
    </row>
    <row r="768" spans="1:44" customFormat="1" x14ac:dyDescent="0.3">
      <c r="A768" s="53"/>
      <c r="B768" s="53"/>
      <c r="C768" s="53"/>
      <c r="D768" s="53"/>
      <c r="E768" s="53"/>
      <c r="F768" s="53"/>
      <c r="G768" s="166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4" t="s">
        <v>1305</v>
      </c>
      <c r="AB768" s="54" t="s">
        <v>128</v>
      </c>
      <c r="AC768" s="54" t="s">
        <v>157</v>
      </c>
      <c r="AD768" s="54" t="s">
        <v>151</v>
      </c>
      <c r="AE768" s="54" t="s">
        <v>1327</v>
      </c>
      <c r="AF768" s="54" t="s">
        <v>129</v>
      </c>
      <c r="AG768" s="54" t="s">
        <v>116</v>
      </c>
      <c r="AH768" s="54"/>
      <c r="AI768" s="54"/>
      <c r="AJ768" s="54"/>
      <c r="AK768" s="54"/>
      <c r="AL768" s="54"/>
      <c r="AM768" s="54"/>
      <c r="AN768" s="53"/>
      <c r="AO768" s="53"/>
      <c r="AP768" s="53"/>
      <c r="AQ768" s="53"/>
      <c r="AR768" s="53"/>
    </row>
    <row r="769" spans="1:44" customFormat="1" x14ac:dyDescent="0.3">
      <c r="A769" s="53"/>
      <c r="B769" s="53"/>
      <c r="C769" s="53"/>
      <c r="D769" s="53" t="e">
        <f ca="1">IF(G765&gt;(G766+(W765-W766)/2),1,IF(G766&gt;(G765+(W766-W765)/2),0,"Close"))</f>
        <v>#N/A</v>
      </c>
      <c r="E769" s="53"/>
      <c r="F769" s="53"/>
      <c r="G769" s="166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4"/>
      <c r="AB769" s="54">
        <f>Formulas!A769</f>
        <v>0</v>
      </c>
      <c r="AC769" s="54">
        <f>Formulas!A776</f>
        <v>0</v>
      </c>
      <c r="AD769" s="54">
        <f>Formulas!A783</f>
        <v>0</v>
      </c>
      <c r="AE769" s="54">
        <f>Formulas!A790</f>
        <v>0</v>
      </c>
      <c r="AF769" s="54">
        <f>Formulas!A797</f>
        <v>0</v>
      </c>
      <c r="AG769" s="54">
        <f>Formulas!A804</f>
        <v>0</v>
      </c>
      <c r="AH769" s="54"/>
      <c r="AI769" s="336"/>
      <c r="AJ769" s="336"/>
      <c r="AK769" s="336"/>
      <c r="AL769" s="54"/>
      <c r="AM769" s="54"/>
      <c r="AN769" s="53"/>
      <c r="AO769" s="53"/>
      <c r="AP769" s="53"/>
      <c r="AQ769" s="53"/>
      <c r="AR769" s="53"/>
    </row>
    <row r="770" spans="1:44" customFormat="1" x14ac:dyDescent="0.3">
      <c r="A770" s="53"/>
      <c r="B770" s="53"/>
      <c r="C770" s="53"/>
      <c r="D770" s="53"/>
      <c r="E770" s="53"/>
      <c r="F770" s="53"/>
      <c r="G770" s="166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336"/>
      <c r="AB770" s="336">
        <f t="shared" ref="AB770:AB771" ca="1" si="1090">1.5*RAND()^2*IF(RAND()&gt;0.5,1,-1)</f>
        <v>-7.9410259644364642E-2</v>
      </c>
      <c r="AC770" s="336">
        <f t="shared" ca="1" si="1060"/>
        <v>9.8897610412788071E-3</v>
      </c>
      <c r="AD770" s="336">
        <f t="shared" ca="1" si="1060"/>
        <v>-0.12786667363793755</v>
      </c>
      <c r="AE770" s="336">
        <f t="shared" ca="1" si="1060"/>
        <v>-1.25418189400785</v>
      </c>
      <c r="AF770" s="336">
        <f t="shared" ca="1" si="1060"/>
        <v>0.45358554990226929</v>
      </c>
      <c r="AG770" s="336">
        <f t="shared" ca="1" si="1060"/>
        <v>0.71240697700165212</v>
      </c>
      <c r="AH770" s="336"/>
      <c r="AI770" s="336"/>
      <c r="AJ770" s="336"/>
      <c r="AK770" s="336"/>
      <c r="AL770" s="54"/>
      <c r="AM770" s="54"/>
      <c r="AN770" s="53"/>
      <c r="AO770" s="55"/>
      <c r="AP770" s="55"/>
      <c r="AQ770" s="55"/>
      <c r="AR770" s="53"/>
    </row>
    <row r="771" spans="1:44" customFormat="1" x14ac:dyDescent="0.3">
      <c r="A771" s="53"/>
      <c r="B771" s="53"/>
      <c r="C771" s="53"/>
      <c r="D771" s="53"/>
      <c r="E771" s="53"/>
      <c r="F771" s="54"/>
      <c r="G771" s="165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3"/>
      <c r="AB771" s="336">
        <f t="shared" ca="1" si="1090"/>
        <v>0.44765608684693325</v>
      </c>
      <c r="AC771" s="336">
        <f t="shared" ca="1" si="1060"/>
        <v>-0.77719887970643708</v>
      </c>
      <c r="AD771" s="336">
        <f t="shared" ca="1" si="1060"/>
        <v>0.16247069926621072</v>
      </c>
      <c r="AE771" s="336">
        <f t="shared" ca="1" si="1060"/>
        <v>-7.5638383381648938E-2</v>
      </c>
      <c r="AF771" s="336">
        <f t="shared" ca="1" si="1060"/>
        <v>0.5546982094558226</v>
      </c>
      <c r="AG771" s="336">
        <f t="shared" ca="1" si="1060"/>
        <v>-0.1531219229442049</v>
      </c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3"/>
    </row>
    <row r="772" spans="1:44" customFormat="1" x14ac:dyDescent="0.3">
      <c r="A772" s="53"/>
      <c r="B772" s="53"/>
      <c r="C772" s="53"/>
      <c r="D772" s="53"/>
      <c r="E772" s="53" t="s">
        <v>172</v>
      </c>
      <c r="F772" s="53">
        <f>F765</f>
        <v>0</v>
      </c>
      <c r="G772" s="56" t="e">
        <f t="shared" ref="G772:G773" ca="1" si="1091">AM772</f>
        <v>#N/A</v>
      </c>
      <c r="H772" s="52" t="e">
        <f>INDEX(STATSTABLE,MATCH(F772,bpiTeams,0),MATCH(INDEX(H:H,1,1),statTitles,0))</f>
        <v>#N/A</v>
      </c>
      <c r="I772" s="52" t="e">
        <f>INDEX(STATSTABLE,MATCH(F772,bpiTeams,0),MATCH(INDEX(I:I,1,1),statTitles,0))</f>
        <v>#N/A</v>
      </c>
      <c r="J772" s="52" t="e">
        <f>INDEX(STATSTABLE,MATCH(F772,bpiTeams,0),MATCH(INDEX(J:J,1,1),statTitles,0))</f>
        <v>#N/A</v>
      </c>
      <c r="K772" s="52" t="e">
        <f>INDEX(STATSTABLE,MATCH(F772,bpiTeams,0),MATCH(INDEX(K:K,1,1),statTitles,0))</f>
        <v>#N/A</v>
      </c>
      <c r="L772" s="52" t="e">
        <f>INDEX(STATSTABLE,MATCH(F772,bpiTeams,0),MATCH(INDEX(L:L,1,1),statTitles,0))</f>
        <v>#N/A</v>
      </c>
      <c r="M772" s="52" t="e">
        <f>INDEX(STATSTABLE,MATCH(F772,bpiTeams,0),MATCH(INDEX(M:M,1,1),statTitles,0))</f>
        <v>#N/A</v>
      </c>
      <c r="N772" s="52" t="e">
        <f>INDEX(STATSTABLE,MATCH(F772,bpiTeams,0),MATCH(INDEX(N:N,1,1),statTitles,0))</f>
        <v>#N/A</v>
      </c>
      <c r="O772" s="52" t="e">
        <f>INDEX(STATSTABLE,MATCH(F772,bpiTeams,0),MATCH(INDEX(O:O,1,1),statTitles,0))</f>
        <v>#N/A</v>
      </c>
      <c r="P772" s="52" t="e">
        <f>INDEX(STATSTABLE,MATCH(F772,bpiTeams,0),MATCH(INDEX(P:P,1,1),statTitles,0))</f>
        <v>#N/A</v>
      </c>
      <c r="Q772" s="52" t="e">
        <f>INDEX(STATSTABLE,MATCH(F772,bpiTeams,0),MATCH(INDEX(Q:Q,1,1),statTitles,0))</f>
        <v>#N/A</v>
      </c>
      <c r="R772" s="52" t="e">
        <f>INDEX(STATSTABLE,MATCH(F772,bpiTeams,0),MATCH(INDEX(R:R,1,1),statTitles,0))</f>
        <v>#N/A</v>
      </c>
      <c r="S772" s="52" t="e">
        <f>INDEX(STATSTABLE,MATCH(F772,bpiTeams,0),MATCH(INDEX(S:S,1,1),statTitles,0))</f>
        <v>#N/A</v>
      </c>
      <c r="T772" s="52" t="e">
        <f>INDEX(STATSTABLE,MATCH(F772,bpiTeams,0),MATCH(INDEX(T:T,1,1),statTitles,0))</f>
        <v>#N/A</v>
      </c>
      <c r="U772" s="52" t="e">
        <f>INDEX(STATSTABLE,MATCH(F772,bpiTeams,0),MATCH(INDEX(U:U,1,1),statTitles,0))</f>
        <v>#N/A</v>
      </c>
      <c r="V772" s="52" t="e">
        <f>INDEX(STATSTABLE,MATCH(F772,bpiTeams,0),MATCH(INDEX(V:V,1,1),statTitles,0))</f>
        <v>#N/A</v>
      </c>
      <c r="W772" s="52" t="e">
        <f>INDEX(STATSTABLE,MATCH(F772,bpiTeams,0),MATCH(INDEX(W:W,1,1),statTitles,0))</f>
        <v>#N/A</v>
      </c>
      <c r="X772" s="52" t="e">
        <f>INDEX(STATSTABLE,MATCH(F772,bpiTeams,0),MATCH(INDEX(X:X,1,1),statTitles,0))</f>
        <v>#N/A</v>
      </c>
      <c r="Y772" s="52" t="e">
        <f>INDEX(STATSTABLE,MATCH(F772,bpiTeams,0),MATCH(INDEX(Y:Y,1,1),statTitles,0))</f>
        <v>#N/A</v>
      </c>
      <c r="Z772" s="52" t="e">
        <f>INDEX(STATSTABLE,MATCH(F772,bpiTeams,0),MATCH(INDEX(Z:Z,1,1),statTitles,0))</f>
        <v>#N/A</v>
      </c>
      <c r="AA772" s="55" t="e">
        <f t="shared" ref="AA772:AA773" si="1092">(K772-(R772*S772)/100-3*(M772*N772)/100)/2</f>
        <v>#N/A</v>
      </c>
      <c r="AB772" s="55" t="e">
        <f t="shared" ref="AB772:AB773" si="1093">SUM(AA772,(M772*N772/100))/(I772/100)</f>
        <v>#N/A</v>
      </c>
      <c r="AC772" s="55" t="e">
        <f t="shared" ref="AC772" si="1094">X772*0.5+X773*0.5</f>
        <v>#N/A</v>
      </c>
      <c r="AD772" s="55" t="e">
        <f t="shared" ref="AD772:AD773" si="1095">M772/AB772</f>
        <v>#N/A</v>
      </c>
      <c r="AE772" s="336" t="e">
        <f t="shared" ref="AE772:AE773" si="1096">AA772/(AB772-M772)</f>
        <v>#N/A</v>
      </c>
      <c r="AF772" s="223" t="e">
        <f ca="1">INDEX(FGA_COEFFS,1,1)+AC772*INDEX(FGA_COEFFS,1,2)+AB772*INDEX(FGA_COEFFS,1,3)+U772*INDEX(FGA_COEFFS,1,4)+T773*INDEX(FGA_COEFFS,1,5)+V772*INDEX(FGA_COEFFS,1,6)+W773*INDEX(FGA_COEFFS,1,7)+P773*INDEX(FGA_COEFFS,1,8)+AB776*AB777</f>
        <v>#N/A</v>
      </c>
      <c r="AG772" s="223" t="e">
        <f ca="1">INDEX(THREEPTA_COEFFS,1,1)+AF772*INDEX(THREEPTA_COEFFS,1,2)+M772*INDEX(THREEPTA_COEFFS,1,3)+AD772*INDEX(THREEPTA_COEFFS,1,4)+N772*INDEX(THREEPTA_COEFFS,1,5)+O773*INDEX(THREEPTA_COEFFS,1,6)+AC776*AC777</f>
        <v>#N/A</v>
      </c>
      <c r="AH772" s="223" t="e">
        <f ca="1">INDEX(THREEPTPCT_COEFFS,1,1)+N772*INDEX(THREEPTPCT_COEFFS,1,2)+O773*INDEX(THREEPTPCT_COEFFS,1,3)+AD776*AD777</f>
        <v>#N/A</v>
      </c>
      <c r="AI772" s="55" t="e">
        <f t="shared" ref="AI772:AI773" ca="1" si="1097">AF772-AG772</f>
        <v>#N/A</v>
      </c>
      <c r="AJ772" s="223" t="e">
        <f ca="1">INDEX(TWOPTPCT_COEFFS,1,1)+AE772*INDEX(TWOPTPCT_COEFFS,1,2)+L773*INDEX(TWOPTPCT_COEFFS,1,3)+J773*INDEX(TWOPTPCT_COEFFS,1,4)+O773*INDEX(TWOPTPCT_COEFFS,1,5)+AE776*AE777</f>
        <v>#N/A</v>
      </c>
      <c r="AK772" s="223" t="e">
        <f ca="1">INDEX(FTA_COEFFS,1,1)+R772*INDEX(FTA_COEFFS,1,2)+Q773*INDEX(FTA_COEFFS,1,3)+(T772+U772)*INDEX(FTA_COEFFS,1,4)+(T773+U773)*INDEX(FTA_COEFFS,1,5)+P773*INDEX(FTA_COEFFS,1,6)+AF776*AF777</f>
        <v>#N/A</v>
      </c>
      <c r="AL772" s="223" t="e">
        <f ca="1">INDEX(FTPCT_COEFFS,1,1)+S772*INDEX(FTPCT_COEFFS,1,2)+I772*INDEX(FTPCT_COEFFS,1,3)+J773*INDEX(FTPCT_COEFFS,1,4)+AG776*AG777</f>
        <v>#N/A</v>
      </c>
      <c r="AM772" s="338" t="e">
        <f t="shared" ref="AM772:AM773" ca="1" si="1098">AG772*AH772/100+AI772*AJ772+AK772*AL772/100</f>
        <v>#N/A</v>
      </c>
      <c r="AN772" s="55"/>
      <c r="AO772" s="55"/>
      <c r="AP772" s="55"/>
      <c r="AQ772" s="55"/>
      <c r="AR772" s="53"/>
    </row>
    <row r="773" spans="1:44" customFormat="1" x14ac:dyDescent="0.3">
      <c r="A773" s="53"/>
      <c r="B773" s="53"/>
      <c r="C773" s="53"/>
      <c r="D773" s="53"/>
      <c r="E773" s="53" t="s">
        <v>175</v>
      </c>
      <c r="F773" s="54" t="e">
        <f>F766</f>
        <v>#N/A</v>
      </c>
      <c r="G773" s="56" t="e">
        <f t="shared" ca="1" si="1091"/>
        <v>#N/A</v>
      </c>
      <c r="H773" s="52" t="e">
        <f>INDEX(STATSTABLE,MATCH(F773,bpiTeams,0),MATCH(INDEX(H:H,1,1),statTitles,0))</f>
        <v>#N/A</v>
      </c>
      <c r="I773" s="52" t="e">
        <f>INDEX(STATSTABLE,MATCH(F773,bpiTeams,0),MATCH(INDEX(I:I,1,1),statTitles,0))</f>
        <v>#N/A</v>
      </c>
      <c r="J773" s="52" t="e">
        <f>INDEX(STATSTABLE,MATCH(F773,bpiTeams,0),MATCH(INDEX(J:J,1,1),statTitles,0))</f>
        <v>#N/A</v>
      </c>
      <c r="K773" s="52" t="e">
        <f>INDEX(STATSTABLE,MATCH(F773,bpiTeams,0),MATCH(INDEX(K:K,1,1),statTitles,0))</f>
        <v>#N/A</v>
      </c>
      <c r="L773" s="52" t="e">
        <f>INDEX(STATSTABLE,MATCH(F773,bpiTeams,0),MATCH(INDEX(L:L,1,1),statTitles,0))</f>
        <v>#N/A</v>
      </c>
      <c r="M773" s="52" t="e">
        <f>INDEX(STATSTABLE,MATCH(F773,bpiTeams,0),MATCH(INDEX(M:M,1,1),statTitles,0))</f>
        <v>#N/A</v>
      </c>
      <c r="N773" s="52" t="e">
        <f>INDEX(STATSTABLE,MATCH(F773,bpiTeams,0),MATCH(INDEX(N:N,1,1),statTitles,0))</f>
        <v>#N/A</v>
      </c>
      <c r="O773" s="52" t="e">
        <f>INDEX(STATSTABLE,MATCH(F773,bpiTeams,0),MATCH(INDEX(O:O,1,1),statTitles,0))</f>
        <v>#N/A</v>
      </c>
      <c r="P773" s="52" t="e">
        <f>INDEX(STATSTABLE,MATCH(F773,bpiTeams,0),MATCH(INDEX(P:P,1,1),statTitles,0))</f>
        <v>#N/A</v>
      </c>
      <c r="Q773" s="52" t="e">
        <f>INDEX(STATSTABLE,MATCH(F773,bpiTeams,0),MATCH(INDEX(Q:Q,1,1),statTitles,0))</f>
        <v>#N/A</v>
      </c>
      <c r="R773" s="52" t="e">
        <f>INDEX(STATSTABLE,MATCH(F773,bpiTeams,0),MATCH(INDEX(R:R,1,1),statTitles,0))</f>
        <v>#N/A</v>
      </c>
      <c r="S773" s="52" t="e">
        <f>INDEX(STATSTABLE,MATCH(F773,bpiTeams,0),MATCH(INDEX(S:S,1,1),statTitles,0))</f>
        <v>#N/A</v>
      </c>
      <c r="T773" s="52" t="e">
        <f>INDEX(STATSTABLE,MATCH(F773,bpiTeams,0),MATCH(INDEX(T:T,1,1),statTitles,0))</f>
        <v>#N/A</v>
      </c>
      <c r="U773" s="52" t="e">
        <f>INDEX(STATSTABLE,MATCH(F773,bpiTeams,0),MATCH(INDEX(U:U,1,1),statTitles,0))</f>
        <v>#N/A</v>
      </c>
      <c r="V773" s="52" t="e">
        <f>INDEX(STATSTABLE,MATCH(F773,bpiTeams,0),MATCH(INDEX(V:V,1,1),statTitles,0))</f>
        <v>#N/A</v>
      </c>
      <c r="W773" s="52" t="e">
        <f>INDEX(STATSTABLE,MATCH(F773,bpiTeams,0),MATCH(INDEX(W:W,1,1),statTitles,0))</f>
        <v>#N/A</v>
      </c>
      <c r="X773" s="52" t="e">
        <f>INDEX(STATSTABLE,MATCH(F773,bpiTeams,0),MATCH(INDEX(X:X,1,1),statTitles,0))</f>
        <v>#N/A</v>
      </c>
      <c r="Y773" s="52" t="e">
        <f>INDEX(STATSTABLE,MATCH(F773,bpiTeams,0),MATCH(INDEX(Y:Y,1,1),statTitles,0))</f>
        <v>#N/A</v>
      </c>
      <c r="Z773" s="52" t="e">
        <f>INDEX(STATSTABLE,MATCH(F773,bpiTeams,0),MATCH(INDEX(Z:Z,1,1),statTitles,0))</f>
        <v>#N/A</v>
      </c>
      <c r="AA773" s="55" t="e">
        <f t="shared" si="1092"/>
        <v>#N/A</v>
      </c>
      <c r="AB773" s="55" t="e">
        <f t="shared" si="1093"/>
        <v>#N/A</v>
      </c>
      <c r="AC773" s="55" t="e">
        <f t="shared" ref="AC773" si="1099">AC772</f>
        <v>#N/A</v>
      </c>
      <c r="AD773" s="55" t="e">
        <f t="shared" si="1095"/>
        <v>#N/A</v>
      </c>
      <c r="AE773" s="336" t="e">
        <f t="shared" si="1096"/>
        <v>#N/A</v>
      </c>
      <c r="AF773" s="223" t="e">
        <f ca="1">INDEX(FGA_COEFFS,1,1)+AC773*INDEX(FGA_COEFFS,1,2)+AB773*INDEX(FGA_COEFFS,1,3)+U773*INDEX(FGA_COEFFS,1,4)+T772*INDEX(FGA_COEFFS,1,5)+V773*INDEX(FGA_COEFFS,1,6)+W772*INDEX(FGA_COEFFS,1,7)+P772*INDEX(FGA_COEFFS,1,8)+AB776*AB778</f>
        <v>#N/A</v>
      </c>
      <c r="AG773" s="223" t="e">
        <f ca="1">INDEX(THREEPTA_COEFFS,1,1)+AF773*INDEX(THREEPTA_COEFFS,1,2)+M773*INDEX(THREEPTA_COEFFS,1,3)+AD773*INDEX(THREEPTA_COEFFS,1,4)+N773*INDEX(THREEPTA_COEFFS,1,5)+O772*INDEX(THREEPTA_COEFFS,1,6)+AC776*AC778</f>
        <v>#N/A</v>
      </c>
      <c r="AH773" s="223" t="e">
        <f ca="1">INDEX(THREEPTPCT_COEFFS,1,1)+N773*INDEX(THREEPTPCT_COEFFS,1,2)+O772*INDEX(THREEPTPCT_COEFFS,1,3)+AD776*AD778</f>
        <v>#N/A</v>
      </c>
      <c r="AI773" s="55" t="e">
        <f t="shared" ca="1" si="1097"/>
        <v>#N/A</v>
      </c>
      <c r="AJ773" s="223" t="e">
        <f ca="1">INDEX(TWOPTPCT_COEFFS,1,1)+AE773*INDEX(TWOPTPCT_COEFFS,1,2)+L772*INDEX(TWOPTPCT_COEFFS,1,3)+J772*INDEX(TWOPTPCT_COEFFS,1,4)+O772*INDEX(TWOPTPCT_COEFFS,1,5)+AE776*AE778</f>
        <v>#N/A</v>
      </c>
      <c r="AK773" s="223" t="e">
        <f ca="1">INDEX(FTA_COEFFS,1,1)+R773*INDEX(FTA_COEFFS,1,2)+Q772*INDEX(FTA_COEFFS,1,3)+(T773+U773)*INDEX(FTA_COEFFS,1,4)+(T772+U772)*INDEX(FTA_COEFFS,1,5)+P772*INDEX(FTA_COEFFS,1,6)+AF776*AF778</f>
        <v>#N/A</v>
      </c>
      <c r="AL773" s="223" t="e">
        <f ca="1">INDEX(FTPCT_COEFFS,1,1)+S773*INDEX(FTPCT_COEFFS,1,2)+I773*INDEX(FTPCT_COEFFS,1,3)+J772*INDEX(FTPCT_COEFFS,1,4)+AG776*AG778</f>
        <v>#N/A</v>
      </c>
      <c r="AM773" s="338" t="e">
        <f t="shared" ca="1" si="1098"/>
        <v>#N/A</v>
      </c>
      <c r="AN773" s="55"/>
      <c r="AO773" s="55"/>
      <c r="AP773" s="55"/>
      <c r="AQ773" s="55"/>
      <c r="AR773" s="53"/>
    </row>
    <row r="774" spans="1:44" customFormat="1" x14ac:dyDescent="0.3">
      <c r="A774" s="53"/>
      <c r="B774" s="53"/>
      <c r="C774" s="53"/>
      <c r="D774" s="53"/>
      <c r="E774" s="64" t="e">
        <f ca="1">IF(G773&gt;G772,F773,F772)</f>
        <v>#N/A</v>
      </c>
      <c r="F774" s="53"/>
      <c r="G774" s="56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5"/>
      <c r="AB774" s="55"/>
      <c r="AC774" s="55"/>
      <c r="AD774" s="55"/>
      <c r="AE774" s="55"/>
      <c r="AF774" s="337"/>
      <c r="AG774" s="337"/>
      <c r="AH774" s="337"/>
      <c r="AI774" s="337"/>
      <c r="AJ774" s="337"/>
      <c r="AK774" s="337"/>
      <c r="AL774" s="337"/>
      <c r="AM774" s="337"/>
      <c r="AN774" s="55"/>
      <c r="AO774" s="55"/>
      <c r="AP774" s="55"/>
      <c r="AQ774" s="55"/>
      <c r="AR774" s="53"/>
    </row>
    <row r="775" spans="1:44" customFormat="1" x14ac:dyDescent="0.3">
      <c r="A775" s="53"/>
      <c r="B775" s="53"/>
      <c r="C775" s="53"/>
      <c r="D775" s="53"/>
      <c r="E775" s="53"/>
      <c r="F775" s="53"/>
      <c r="G775" s="166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4" t="s">
        <v>1305</v>
      </c>
      <c r="AB775" s="54" t="s">
        <v>128</v>
      </c>
      <c r="AC775" s="54" t="s">
        <v>157</v>
      </c>
      <c r="AD775" s="54" t="s">
        <v>151</v>
      </c>
      <c r="AE775" s="54" t="s">
        <v>1327</v>
      </c>
      <c r="AF775" s="54" t="s">
        <v>129</v>
      </c>
      <c r="AG775" s="54" t="s">
        <v>116</v>
      </c>
      <c r="AH775" s="54"/>
      <c r="AI775" s="54"/>
      <c r="AJ775" s="54"/>
      <c r="AK775" s="54"/>
      <c r="AL775" s="54"/>
      <c r="AM775" s="54"/>
      <c r="AN775" s="53"/>
      <c r="AO775" s="53"/>
      <c r="AP775" s="53"/>
      <c r="AQ775" s="53"/>
      <c r="AR775" s="53"/>
    </row>
    <row r="776" spans="1:44" customFormat="1" x14ac:dyDescent="0.3">
      <c r="A776" s="53"/>
      <c r="B776" s="53"/>
      <c r="C776" s="53"/>
      <c r="D776" s="53" t="e">
        <f ca="1">IF(G772&gt;(G773+(W772-W773)/2),1,IF(G773&gt;(G772+(W773-W772)/2),0,"Close"))</f>
        <v>#N/A</v>
      </c>
      <c r="E776" s="53"/>
      <c r="F776" s="53"/>
      <c r="G776" s="166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4"/>
      <c r="AB776" s="54">
        <f>Formulas!A776</f>
        <v>0</v>
      </c>
      <c r="AC776" s="54">
        <f>Formulas!A783</f>
        <v>0</v>
      </c>
      <c r="AD776" s="54">
        <f>Formulas!A790</f>
        <v>0</v>
      </c>
      <c r="AE776" s="54">
        <f>Formulas!A797</f>
        <v>0</v>
      </c>
      <c r="AF776" s="54">
        <f>Formulas!A804</f>
        <v>0</v>
      </c>
      <c r="AG776" s="54">
        <f>Formulas!A811</f>
        <v>0</v>
      </c>
      <c r="AH776" s="54"/>
      <c r="AI776" s="336"/>
      <c r="AJ776" s="336"/>
      <c r="AK776" s="336"/>
      <c r="AL776" s="54"/>
      <c r="AM776" s="54"/>
      <c r="AN776" s="53"/>
      <c r="AO776" s="53"/>
      <c r="AP776" s="53"/>
      <c r="AQ776" s="53"/>
      <c r="AR776" s="53"/>
    </row>
    <row r="777" spans="1:44" customFormat="1" x14ac:dyDescent="0.3">
      <c r="A777" s="53"/>
      <c r="B777" s="53"/>
      <c r="C777" s="53"/>
      <c r="D777" s="53"/>
      <c r="E777" s="53"/>
      <c r="F777" s="53"/>
      <c r="G777" s="166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336"/>
      <c r="AB777" s="336">
        <f t="shared" ref="AB777:AB778" ca="1" si="1100">1.5*RAND()^2*IF(RAND()&gt;0.5,1,-1)</f>
        <v>-0.37013869514919162</v>
      </c>
      <c r="AC777" s="336">
        <f t="shared" ca="1" si="1060"/>
        <v>-0.81711142331509079</v>
      </c>
      <c r="AD777" s="336">
        <f t="shared" ca="1" si="1060"/>
        <v>1.4721483287833388</v>
      </c>
      <c r="AE777" s="336">
        <f t="shared" ca="1" si="1060"/>
        <v>1.0087921443968884</v>
      </c>
      <c r="AF777" s="336">
        <f t="shared" ca="1" si="1060"/>
        <v>0.90361204689925856</v>
      </c>
      <c r="AG777" s="336">
        <f t="shared" ca="1" si="1060"/>
        <v>0.31913582918857597</v>
      </c>
      <c r="AH777" s="336"/>
      <c r="AI777" s="336"/>
      <c r="AJ777" s="336"/>
      <c r="AK777" s="336"/>
      <c r="AL777" s="54"/>
      <c r="AM777" s="54"/>
      <c r="AN777" s="53"/>
      <c r="AO777" s="55"/>
      <c r="AP777" s="55"/>
      <c r="AQ777" s="55"/>
      <c r="AR777" s="53"/>
    </row>
    <row r="778" spans="1:44" customFormat="1" x14ac:dyDescent="0.3">
      <c r="A778" s="53"/>
      <c r="B778" s="53"/>
      <c r="C778" s="53"/>
      <c r="D778" s="53"/>
      <c r="E778" s="53"/>
      <c r="F778" s="54"/>
      <c r="G778" s="165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3"/>
      <c r="AB778" s="336">
        <f t="shared" ca="1" si="1100"/>
        <v>-1.3292499905918393</v>
      </c>
      <c r="AC778" s="336">
        <f t="shared" ca="1" si="1060"/>
        <v>-2.5332164944647451E-2</v>
      </c>
      <c r="AD778" s="336">
        <f t="shared" ca="1" si="1060"/>
        <v>0.28355349854760958</v>
      </c>
      <c r="AE778" s="336">
        <f t="shared" ca="1" si="1060"/>
        <v>0.61314293789222796</v>
      </c>
      <c r="AF778" s="336">
        <f t="shared" ca="1" si="1060"/>
        <v>5.7908815068593335E-3</v>
      </c>
      <c r="AG778" s="336">
        <f t="shared" ca="1" si="1060"/>
        <v>1.2783739677349514E-2</v>
      </c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3"/>
    </row>
    <row r="779" spans="1:44" customFormat="1" x14ac:dyDescent="0.3">
      <c r="A779" s="53"/>
      <c r="B779" s="53"/>
      <c r="C779" s="53"/>
      <c r="D779" s="53"/>
      <c r="E779" s="53" t="s">
        <v>172</v>
      </c>
      <c r="F779" s="53">
        <f>F772</f>
        <v>0</v>
      </c>
      <c r="G779" s="56" t="e">
        <f t="shared" ref="G779:G780" ca="1" si="1101">AM779</f>
        <v>#N/A</v>
      </c>
      <c r="H779" s="52" t="e">
        <f>INDEX(STATSTABLE,MATCH(F779,bpiTeams,0),MATCH(INDEX(H:H,1,1),statTitles,0))</f>
        <v>#N/A</v>
      </c>
      <c r="I779" s="52" t="e">
        <f>INDEX(STATSTABLE,MATCH(F779,bpiTeams,0),MATCH(INDEX(I:I,1,1),statTitles,0))</f>
        <v>#N/A</v>
      </c>
      <c r="J779" s="52" t="e">
        <f>INDEX(STATSTABLE,MATCH(F779,bpiTeams,0),MATCH(INDEX(J:J,1,1),statTitles,0))</f>
        <v>#N/A</v>
      </c>
      <c r="K779" s="52" t="e">
        <f>INDEX(STATSTABLE,MATCH(F779,bpiTeams,0),MATCH(INDEX(K:K,1,1),statTitles,0))</f>
        <v>#N/A</v>
      </c>
      <c r="L779" s="52" t="e">
        <f>INDEX(STATSTABLE,MATCH(F779,bpiTeams,0),MATCH(INDEX(L:L,1,1),statTitles,0))</f>
        <v>#N/A</v>
      </c>
      <c r="M779" s="52" t="e">
        <f>INDEX(STATSTABLE,MATCH(F779,bpiTeams,0),MATCH(INDEX(M:M,1,1),statTitles,0))</f>
        <v>#N/A</v>
      </c>
      <c r="N779" s="52" t="e">
        <f>INDEX(STATSTABLE,MATCH(F779,bpiTeams,0),MATCH(INDEX(N:N,1,1),statTitles,0))</f>
        <v>#N/A</v>
      </c>
      <c r="O779" s="52" t="e">
        <f>INDEX(STATSTABLE,MATCH(F779,bpiTeams,0),MATCH(INDEX(O:O,1,1),statTitles,0))</f>
        <v>#N/A</v>
      </c>
      <c r="P779" s="52" t="e">
        <f>INDEX(STATSTABLE,MATCH(F779,bpiTeams,0),MATCH(INDEX(P:P,1,1),statTitles,0))</f>
        <v>#N/A</v>
      </c>
      <c r="Q779" s="52" t="e">
        <f>INDEX(STATSTABLE,MATCH(F779,bpiTeams,0),MATCH(INDEX(Q:Q,1,1),statTitles,0))</f>
        <v>#N/A</v>
      </c>
      <c r="R779" s="52" t="e">
        <f>INDEX(STATSTABLE,MATCH(F779,bpiTeams,0),MATCH(INDEX(R:R,1,1),statTitles,0))</f>
        <v>#N/A</v>
      </c>
      <c r="S779" s="52" t="e">
        <f>INDEX(STATSTABLE,MATCH(F779,bpiTeams,0),MATCH(INDEX(S:S,1,1),statTitles,0))</f>
        <v>#N/A</v>
      </c>
      <c r="T779" s="52" t="e">
        <f>INDEX(STATSTABLE,MATCH(F779,bpiTeams,0),MATCH(INDEX(T:T,1,1),statTitles,0))</f>
        <v>#N/A</v>
      </c>
      <c r="U779" s="52" t="e">
        <f>INDEX(STATSTABLE,MATCH(F779,bpiTeams,0),MATCH(INDEX(U:U,1,1),statTitles,0))</f>
        <v>#N/A</v>
      </c>
      <c r="V779" s="52" t="e">
        <f>INDEX(STATSTABLE,MATCH(F779,bpiTeams,0),MATCH(INDEX(V:V,1,1),statTitles,0))</f>
        <v>#N/A</v>
      </c>
      <c r="W779" s="52" t="e">
        <f>INDEX(STATSTABLE,MATCH(F779,bpiTeams,0),MATCH(INDEX(W:W,1,1),statTitles,0))</f>
        <v>#N/A</v>
      </c>
      <c r="X779" s="52" t="e">
        <f>INDEX(STATSTABLE,MATCH(F779,bpiTeams,0),MATCH(INDEX(X:X,1,1),statTitles,0))</f>
        <v>#N/A</v>
      </c>
      <c r="Y779" s="52" t="e">
        <f>INDEX(STATSTABLE,MATCH(F779,bpiTeams,0),MATCH(INDEX(Y:Y,1,1),statTitles,0))</f>
        <v>#N/A</v>
      </c>
      <c r="Z779" s="52" t="e">
        <f>INDEX(STATSTABLE,MATCH(F779,bpiTeams,0),MATCH(INDEX(Z:Z,1,1),statTitles,0))</f>
        <v>#N/A</v>
      </c>
      <c r="AA779" s="55" t="e">
        <f t="shared" ref="AA779:AA780" si="1102">(K779-(R779*S779)/100-3*(M779*N779)/100)/2</f>
        <v>#N/A</v>
      </c>
      <c r="AB779" s="55" t="e">
        <f t="shared" ref="AB779:AB780" si="1103">SUM(AA779,(M779*N779/100))/(I779/100)</f>
        <v>#N/A</v>
      </c>
      <c r="AC779" s="55" t="e">
        <f t="shared" ref="AC779" si="1104">X779*0.5+X780*0.5</f>
        <v>#N/A</v>
      </c>
      <c r="AD779" s="55" t="e">
        <f t="shared" ref="AD779:AD780" si="1105">M779/AB779</f>
        <v>#N/A</v>
      </c>
      <c r="AE779" s="336" t="e">
        <f t="shared" ref="AE779:AE780" si="1106">AA779/(AB779-M779)</f>
        <v>#N/A</v>
      </c>
      <c r="AF779" s="223" t="e">
        <f ca="1">INDEX(FGA_COEFFS,1,1)+AC779*INDEX(FGA_COEFFS,1,2)+AB779*INDEX(FGA_COEFFS,1,3)+U779*INDEX(FGA_COEFFS,1,4)+T780*INDEX(FGA_COEFFS,1,5)+V779*INDEX(FGA_COEFFS,1,6)+W780*INDEX(FGA_COEFFS,1,7)+P780*INDEX(FGA_COEFFS,1,8)+AB783*AB784</f>
        <v>#N/A</v>
      </c>
      <c r="AG779" s="223" t="e">
        <f ca="1">INDEX(THREEPTA_COEFFS,1,1)+AF779*INDEX(THREEPTA_COEFFS,1,2)+M779*INDEX(THREEPTA_COEFFS,1,3)+AD779*INDEX(THREEPTA_COEFFS,1,4)+N779*INDEX(THREEPTA_COEFFS,1,5)+O780*INDEX(THREEPTA_COEFFS,1,6)+AC783*AC784</f>
        <v>#N/A</v>
      </c>
      <c r="AH779" s="223" t="e">
        <f ca="1">INDEX(THREEPTPCT_COEFFS,1,1)+N779*INDEX(THREEPTPCT_COEFFS,1,2)+O780*INDEX(THREEPTPCT_COEFFS,1,3)+AD783*AD784</f>
        <v>#N/A</v>
      </c>
      <c r="AI779" s="55" t="e">
        <f t="shared" ref="AI779:AI780" ca="1" si="1107">AF779-AG779</f>
        <v>#N/A</v>
      </c>
      <c r="AJ779" s="223" t="e">
        <f ca="1">INDEX(TWOPTPCT_COEFFS,1,1)+AE779*INDEX(TWOPTPCT_COEFFS,1,2)+L780*INDEX(TWOPTPCT_COEFFS,1,3)+J780*INDEX(TWOPTPCT_COEFFS,1,4)+O780*INDEX(TWOPTPCT_COEFFS,1,5)+AE783*AE784</f>
        <v>#N/A</v>
      </c>
      <c r="AK779" s="223" t="e">
        <f ca="1">INDEX(FTA_COEFFS,1,1)+R779*INDEX(FTA_COEFFS,1,2)+Q780*INDEX(FTA_COEFFS,1,3)+(T779+U779)*INDEX(FTA_COEFFS,1,4)+(T780+U780)*INDEX(FTA_COEFFS,1,5)+P780*INDEX(FTA_COEFFS,1,6)+AF783*AF784</f>
        <v>#N/A</v>
      </c>
      <c r="AL779" s="223" t="e">
        <f ca="1">INDEX(FTPCT_COEFFS,1,1)+S779*INDEX(FTPCT_COEFFS,1,2)+I779*INDEX(FTPCT_COEFFS,1,3)+J780*INDEX(FTPCT_COEFFS,1,4)+AG783*AG784</f>
        <v>#N/A</v>
      </c>
      <c r="AM779" s="338" t="e">
        <f t="shared" ref="AM779:AM780" ca="1" si="1108">AG779*AH779/100+AI779*AJ779+AK779*AL779/100</f>
        <v>#N/A</v>
      </c>
      <c r="AN779" s="55"/>
      <c r="AO779" s="55"/>
      <c r="AP779" s="55"/>
      <c r="AQ779" s="55"/>
      <c r="AR779" s="53"/>
    </row>
    <row r="780" spans="1:44" customFormat="1" x14ac:dyDescent="0.3">
      <c r="A780" s="53"/>
      <c r="B780" s="53"/>
      <c r="C780" s="53"/>
      <c r="D780" s="53"/>
      <c r="E780" s="53" t="s">
        <v>175</v>
      </c>
      <c r="F780" s="54" t="e">
        <f>F773</f>
        <v>#N/A</v>
      </c>
      <c r="G780" s="56" t="e">
        <f t="shared" ca="1" si="1101"/>
        <v>#N/A</v>
      </c>
      <c r="H780" s="52" t="e">
        <f>INDEX(STATSTABLE,MATCH(F780,bpiTeams,0),MATCH(INDEX(H:H,1,1),statTitles,0))</f>
        <v>#N/A</v>
      </c>
      <c r="I780" s="52" t="e">
        <f>INDEX(STATSTABLE,MATCH(F780,bpiTeams,0),MATCH(INDEX(I:I,1,1),statTitles,0))</f>
        <v>#N/A</v>
      </c>
      <c r="J780" s="52" t="e">
        <f>INDEX(STATSTABLE,MATCH(F780,bpiTeams,0),MATCH(INDEX(J:J,1,1),statTitles,0))</f>
        <v>#N/A</v>
      </c>
      <c r="K780" s="52" t="e">
        <f>INDEX(STATSTABLE,MATCH(F780,bpiTeams,0),MATCH(INDEX(K:K,1,1),statTitles,0))</f>
        <v>#N/A</v>
      </c>
      <c r="L780" s="52" t="e">
        <f>INDEX(STATSTABLE,MATCH(F780,bpiTeams,0),MATCH(INDEX(L:L,1,1),statTitles,0))</f>
        <v>#N/A</v>
      </c>
      <c r="M780" s="52" t="e">
        <f>INDEX(STATSTABLE,MATCH(F780,bpiTeams,0),MATCH(INDEX(M:M,1,1),statTitles,0))</f>
        <v>#N/A</v>
      </c>
      <c r="N780" s="52" t="e">
        <f>INDEX(STATSTABLE,MATCH(F780,bpiTeams,0),MATCH(INDEX(N:N,1,1),statTitles,0))</f>
        <v>#N/A</v>
      </c>
      <c r="O780" s="52" t="e">
        <f>INDEX(STATSTABLE,MATCH(F780,bpiTeams,0),MATCH(INDEX(O:O,1,1),statTitles,0))</f>
        <v>#N/A</v>
      </c>
      <c r="P780" s="52" t="e">
        <f>INDEX(STATSTABLE,MATCH(F780,bpiTeams,0),MATCH(INDEX(P:P,1,1),statTitles,0))</f>
        <v>#N/A</v>
      </c>
      <c r="Q780" s="52" t="e">
        <f>INDEX(STATSTABLE,MATCH(F780,bpiTeams,0),MATCH(INDEX(Q:Q,1,1),statTitles,0))</f>
        <v>#N/A</v>
      </c>
      <c r="R780" s="52" t="e">
        <f>INDEX(STATSTABLE,MATCH(F780,bpiTeams,0),MATCH(INDEX(R:R,1,1),statTitles,0))</f>
        <v>#N/A</v>
      </c>
      <c r="S780" s="52" t="e">
        <f>INDEX(STATSTABLE,MATCH(F780,bpiTeams,0),MATCH(INDEX(S:S,1,1),statTitles,0))</f>
        <v>#N/A</v>
      </c>
      <c r="T780" s="52" t="e">
        <f>INDEX(STATSTABLE,MATCH(F780,bpiTeams,0),MATCH(INDEX(T:T,1,1),statTitles,0))</f>
        <v>#N/A</v>
      </c>
      <c r="U780" s="52" t="e">
        <f>INDEX(STATSTABLE,MATCH(F780,bpiTeams,0),MATCH(INDEX(U:U,1,1),statTitles,0))</f>
        <v>#N/A</v>
      </c>
      <c r="V780" s="52" t="e">
        <f>INDEX(STATSTABLE,MATCH(F780,bpiTeams,0),MATCH(INDEX(V:V,1,1),statTitles,0))</f>
        <v>#N/A</v>
      </c>
      <c r="W780" s="52" t="e">
        <f>INDEX(STATSTABLE,MATCH(F780,bpiTeams,0),MATCH(INDEX(W:W,1,1),statTitles,0))</f>
        <v>#N/A</v>
      </c>
      <c r="X780" s="52" t="e">
        <f>INDEX(STATSTABLE,MATCH(F780,bpiTeams,0),MATCH(INDEX(X:X,1,1),statTitles,0))</f>
        <v>#N/A</v>
      </c>
      <c r="Y780" s="52" t="e">
        <f>INDEX(STATSTABLE,MATCH(F780,bpiTeams,0),MATCH(INDEX(Y:Y,1,1),statTitles,0))</f>
        <v>#N/A</v>
      </c>
      <c r="Z780" s="52" t="e">
        <f>INDEX(STATSTABLE,MATCH(F780,bpiTeams,0),MATCH(INDEX(Z:Z,1,1),statTitles,0))</f>
        <v>#N/A</v>
      </c>
      <c r="AA780" s="55" t="e">
        <f t="shared" si="1102"/>
        <v>#N/A</v>
      </c>
      <c r="AB780" s="55" t="e">
        <f t="shared" si="1103"/>
        <v>#N/A</v>
      </c>
      <c r="AC780" s="55" t="e">
        <f t="shared" ref="AC780" si="1109">AC779</f>
        <v>#N/A</v>
      </c>
      <c r="AD780" s="55" t="e">
        <f t="shared" si="1105"/>
        <v>#N/A</v>
      </c>
      <c r="AE780" s="336" t="e">
        <f t="shared" si="1106"/>
        <v>#N/A</v>
      </c>
      <c r="AF780" s="223" t="e">
        <f ca="1">INDEX(FGA_COEFFS,1,1)+AC780*INDEX(FGA_COEFFS,1,2)+AB780*INDEX(FGA_COEFFS,1,3)+U780*INDEX(FGA_COEFFS,1,4)+T779*INDEX(FGA_COEFFS,1,5)+V780*INDEX(FGA_COEFFS,1,6)+W779*INDEX(FGA_COEFFS,1,7)+P779*INDEX(FGA_COEFFS,1,8)+AB783*AB785</f>
        <v>#N/A</v>
      </c>
      <c r="AG780" s="223" t="e">
        <f ca="1">INDEX(THREEPTA_COEFFS,1,1)+AF780*INDEX(THREEPTA_COEFFS,1,2)+M780*INDEX(THREEPTA_COEFFS,1,3)+AD780*INDEX(THREEPTA_COEFFS,1,4)+N780*INDEX(THREEPTA_COEFFS,1,5)+O779*INDEX(THREEPTA_COEFFS,1,6)+AC783*AC785</f>
        <v>#N/A</v>
      </c>
      <c r="AH780" s="223" t="e">
        <f ca="1">INDEX(THREEPTPCT_COEFFS,1,1)+N780*INDEX(THREEPTPCT_COEFFS,1,2)+O779*INDEX(THREEPTPCT_COEFFS,1,3)+AD783*AD785</f>
        <v>#N/A</v>
      </c>
      <c r="AI780" s="55" t="e">
        <f t="shared" ca="1" si="1107"/>
        <v>#N/A</v>
      </c>
      <c r="AJ780" s="223" t="e">
        <f ca="1">INDEX(TWOPTPCT_COEFFS,1,1)+AE780*INDEX(TWOPTPCT_COEFFS,1,2)+L779*INDEX(TWOPTPCT_COEFFS,1,3)+J779*INDEX(TWOPTPCT_COEFFS,1,4)+O779*INDEX(TWOPTPCT_COEFFS,1,5)+AE783*AE785</f>
        <v>#N/A</v>
      </c>
      <c r="AK780" s="223" t="e">
        <f ca="1">INDEX(FTA_COEFFS,1,1)+R780*INDEX(FTA_COEFFS,1,2)+Q779*INDEX(FTA_COEFFS,1,3)+(T780+U780)*INDEX(FTA_COEFFS,1,4)+(T779+U779)*INDEX(FTA_COEFFS,1,5)+P779*INDEX(FTA_COEFFS,1,6)+AF783*AF785</f>
        <v>#N/A</v>
      </c>
      <c r="AL780" s="223" t="e">
        <f ca="1">INDEX(FTPCT_COEFFS,1,1)+S780*INDEX(FTPCT_COEFFS,1,2)+I780*INDEX(FTPCT_COEFFS,1,3)+J779*INDEX(FTPCT_COEFFS,1,4)+AG783*AG785</f>
        <v>#N/A</v>
      </c>
      <c r="AM780" s="338" t="e">
        <f t="shared" ca="1" si="1108"/>
        <v>#N/A</v>
      </c>
      <c r="AN780" s="55"/>
      <c r="AO780" s="55"/>
      <c r="AP780" s="55"/>
      <c r="AQ780" s="55"/>
      <c r="AR780" s="53"/>
    </row>
    <row r="781" spans="1:44" customFormat="1" x14ac:dyDescent="0.3">
      <c r="A781" s="53"/>
      <c r="B781" s="53"/>
      <c r="C781" s="53"/>
      <c r="D781" s="53"/>
      <c r="E781" s="64" t="e">
        <f ca="1">IF(G780&gt;G779,F780,F779)</f>
        <v>#N/A</v>
      </c>
      <c r="F781" s="53"/>
      <c r="G781" s="56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5"/>
      <c r="AB781" s="55"/>
      <c r="AC781" s="55"/>
      <c r="AD781" s="55"/>
      <c r="AE781" s="55"/>
      <c r="AF781" s="337"/>
      <c r="AG781" s="337"/>
      <c r="AH781" s="337"/>
      <c r="AI781" s="337"/>
      <c r="AJ781" s="337"/>
      <c r="AK781" s="337"/>
      <c r="AL781" s="337"/>
      <c r="AM781" s="337"/>
      <c r="AN781" s="55"/>
      <c r="AO781" s="55"/>
      <c r="AP781" s="55"/>
      <c r="AQ781" s="55"/>
      <c r="AR781" s="53"/>
    </row>
    <row r="782" spans="1:44" customFormat="1" x14ac:dyDescent="0.3">
      <c r="A782" s="53"/>
      <c r="B782" s="53"/>
      <c r="C782" s="53"/>
      <c r="D782" s="53"/>
      <c r="E782" s="53"/>
      <c r="F782" s="53"/>
      <c r="G782" s="166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4" t="s">
        <v>1305</v>
      </c>
      <c r="AB782" s="54" t="s">
        <v>128</v>
      </c>
      <c r="AC782" s="54" t="s">
        <v>157</v>
      </c>
      <c r="AD782" s="54" t="s">
        <v>151</v>
      </c>
      <c r="AE782" s="54" t="s">
        <v>1327</v>
      </c>
      <c r="AF782" s="54" t="s">
        <v>129</v>
      </c>
      <c r="AG782" s="54" t="s">
        <v>116</v>
      </c>
      <c r="AH782" s="54"/>
      <c r="AI782" s="54"/>
      <c r="AJ782" s="54"/>
      <c r="AK782" s="54"/>
      <c r="AL782" s="54"/>
      <c r="AM782" s="54"/>
      <c r="AN782" s="53"/>
      <c r="AO782" s="53"/>
      <c r="AP782" s="53"/>
      <c r="AQ782" s="53"/>
      <c r="AR782" s="53"/>
    </row>
    <row r="783" spans="1:44" customFormat="1" x14ac:dyDescent="0.3">
      <c r="A783" s="53"/>
      <c r="B783" s="53"/>
      <c r="C783" s="53"/>
      <c r="D783" s="53" t="e">
        <f ca="1">IF(G779&gt;(G780+(W779-W780)/2),1,IF(G780&gt;(G779+(W780-W779)/2),0,"Close"))</f>
        <v>#N/A</v>
      </c>
      <c r="E783" s="53"/>
      <c r="F783" s="53"/>
      <c r="G783" s="166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4"/>
      <c r="AB783" s="54">
        <f>Formulas!A783</f>
        <v>0</v>
      </c>
      <c r="AC783" s="54">
        <f>Formulas!A790</f>
        <v>0</v>
      </c>
      <c r="AD783" s="54">
        <f>Formulas!A797</f>
        <v>0</v>
      </c>
      <c r="AE783" s="54">
        <f>Formulas!A804</f>
        <v>0</v>
      </c>
      <c r="AF783" s="54">
        <f>Formulas!A811</f>
        <v>0</v>
      </c>
      <c r="AG783" s="54">
        <f>Formulas!A818</f>
        <v>0</v>
      </c>
      <c r="AH783" s="54"/>
      <c r="AI783" s="336"/>
      <c r="AJ783" s="336"/>
      <c r="AK783" s="336"/>
      <c r="AL783" s="54"/>
      <c r="AM783" s="54"/>
      <c r="AN783" s="53"/>
      <c r="AO783" s="53"/>
      <c r="AP783" s="53"/>
      <c r="AQ783" s="53"/>
      <c r="AR783" s="53"/>
    </row>
    <row r="784" spans="1:44" customFormat="1" x14ac:dyDescent="0.3">
      <c r="A784" s="53"/>
      <c r="B784" s="53"/>
      <c r="C784" s="53"/>
      <c r="D784" s="53"/>
      <c r="E784" s="53"/>
      <c r="F784" s="53"/>
      <c r="G784" s="166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336"/>
      <c r="AB784" s="336">
        <f t="shared" ref="AB784:AG813" ca="1" si="1110">1.5*RAND()^2*IF(RAND()&gt;0.5,1,-1)</f>
        <v>-0.17137156737980747</v>
      </c>
      <c r="AC784" s="336">
        <f t="shared" ca="1" si="1110"/>
        <v>0.19331941654404416</v>
      </c>
      <c r="AD784" s="336">
        <f t="shared" ca="1" si="1110"/>
        <v>-3.4897709501996492E-2</v>
      </c>
      <c r="AE784" s="336">
        <f t="shared" ca="1" si="1110"/>
        <v>-0.36108252559473986</v>
      </c>
      <c r="AF784" s="336">
        <f t="shared" ca="1" si="1110"/>
        <v>-1.1804445677865282E-3</v>
      </c>
      <c r="AG784" s="336">
        <f t="shared" ca="1" si="1110"/>
        <v>-0.13815546408153623</v>
      </c>
      <c r="AH784" s="336"/>
      <c r="AI784" s="336"/>
      <c r="AJ784" s="336"/>
      <c r="AK784" s="336"/>
      <c r="AL784" s="54"/>
      <c r="AM784" s="54"/>
      <c r="AN784" s="53"/>
      <c r="AO784" s="55"/>
      <c r="AP784" s="55"/>
      <c r="AQ784" s="55"/>
      <c r="AR784" s="53"/>
    </row>
    <row r="785" spans="1:44" customFormat="1" x14ac:dyDescent="0.3">
      <c r="A785" s="53"/>
      <c r="B785" s="53"/>
      <c r="C785" s="53"/>
      <c r="D785" s="53"/>
      <c r="E785" s="53"/>
      <c r="F785" s="54"/>
      <c r="G785" s="165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3"/>
      <c r="AB785" s="336">
        <f t="shared" ca="1" si="1110"/>
        <v>1.3064546500000669E-2</v>
      </c>
      <c r="AC785" s="336">
        <f t="shared" ca="1" si="1110"/>
        <v>0.55744358603229982</v>
      </c>
      <c r="AD785" s="336">
        <f t="shared" ca="1" si="1110"/>
        <v>-0.28174941320459079</v>
      </c>
      <c r="AE785" s="336">
        <f t="shared" ca="1" si="1110"/>
        <v>0.32181933104878596</v>
      </c>
      <c r="AF785" s="336">
        <f t="shared" ca="1" si="1110"/>
        <v>-1.7630527881423261E-2</v>
      </c>
      <c r="AG785" s="336">
        <f t="shared" ca="1" si="1110"/>
        <v>-0.7827225292033213</v>
      </c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3"/>
    </row>
    <row r="786" spans="1:44" customFormat="1" x14ac:dyDescent="0.3">
      <c r="A786" s="53"/>
      <c r="B786" s="53"/>
      <c r="C786" s="53"/>
      <c r="D786" s="53"/>
      <c r="E786" s="53" t="s">
        <v>172</v>
      </c>
      <c r="F786" s="53">
        <f>F779</f>
        <v>0</v>
      </c>
      <c r="G786" s="56" t="e">
        <f t="shared" ref="G786:G787" ca="1" si="1111">AM786</f>
        <v>#N/A</v>
      </c>
      <c r="H786" s="52" t="e">
        <f>INDEX(STATSTABLE,MATCH(F786,bpiTeams,0),MATCH(INDEX(H:H,1,1),statTitles,0))</f>
        <v>#N/A</v>
      </c>
      <c r="I786" s="52" t="e">
        <f>INDEX(STATSTABLE,MATCH(F786,bpiTeams,0),MATCH(INDEX(I:I,1,1),statTitles,0))</f>
        <v>#N/A</v>
      </c>
      <c r="J786" s="52" t="e">
        <f>INDEX(STATSTABLE,MATCH(F786,bpiTeams,0),MATCH(INDEX(J:J,1,1),statTitles,0))</f>
        <v>#N/A</v>
      </c>
      <c r="K786" s="52" t="e">
        <f>INDEX(STATSTABLE,MATCH(F786,bpiTeams,0),MATCH(INDEX(K:K,1,1),statTitles,0))</f>
        <v>#N/A</v>
      </c>
      <c r="L786" s="52" t="e">
        <f>INDEX(STATSTABLE,MATCH(F786,bpiTeams,0),MATCH(INDEX(L:L,1,1),statTitles,0))</f>
        <v>#N/A</v>
      </c>
      <c r="M786" s="52" t="e">
        <f>INDEX(STATSTABLE,MATCH(F786,bpiTeams,0),MATCH(INDEX(M:M,1,1),statTitles,0))</f>
        <v>#N/A</v>
      </c>
      <c r="N786" s="52" t="e">
        <f>INDEX(STATSTABLE,MATCH(F786,bpiTeams,0),MATCH(INDEX(N:N,1,1),statTitles,0))</f>
        <v>#N/A</v>
      </c>
      <c r="O786" s="52" t="e">
        <f>INDEX(STATSTABLE,MATCH(F786,bpiTeams,0),MATCH(INDEX(O:O,1,1),statTitles,0))</f>
        <v>#N/A</v>
      </c>
      <c r="P786" s="52" t="e">
        <f>INDEX(STATSTABLE,MATCH(F786,bpiTeams,0),MATCH(INDEX(P:P,1,1),statTitles,0))</f>
        <v>#N/A</v>
      </c>
      <c r="Q786" s="52" t="e">
        <f>INDEX(STATSTABLE,MATCH(F786,bpiTeams,0),MATCH(INDEX(Q:Q,1,1),statTitles,0))</f>
        <v>#N/A</v>
      </c>
      <c r="R786" s="52" t="e">
        <f>INDEX(STATSTABLE,MATCH(F786,bpiTeams,0),MATCH(INDEX(R:R,1,1),statTitles,0))</f>
        <v>#N/A</v>
      </c>
      <c r="S786" s="52" t="e">
        <f>INDEX(STATSTABLE,MATCH(F786,bpiTeams,0),MATCH(INDEX(S:S,1,1),statTitles,0))</f>
        <v>#N/A</v>
      </c>
      <c r="T786" s="52" t="e">
        <f>INDEX(STATSTABLE,MATCH(F786,bpiTeams,0),MATCH(INDEX(T:T,1,1),statTitles,0))</f>
        <v>#N/A</v>
      </c>
      <c r="U786" s="52" t="e">
        <f>INDEX(STATSTABLE,MATCH(F786,bpiTeams,0),MATCH(INDEX(U:U,1,1),statTitles,0))</f>
        <v>#N/A</v>
      </c>
      <c r="V786" s="52" t="e">
        <f>INDEX(STATSTABLE,MATCH(F786,bpiTeams,0),MATCH(INDEX(V:V,1,1),statTitles,0))</f>
        <v>#N/A</v>
      </c>
      <c r="W786" s="52" t="e">
        <f>INDEX(STATSTABLE,MATCH(F786,bpiTeams,0),MATCH(INDEX(W:W,1,1),statTitles,0))</f>
        <v>#N/A</v>
      </c>
      <c r="X786" s="52" t="e">
        <f>INDEX(STATSTABLE,MATCH(F786,bpiTeams,0),MATCH(INDEX(X:X,1,1),statTitles,0))</f>
        <v>#N/A</v>
      </c>
      <c r="Y786" s="52" t="e">
        <f>INDEX(STATSTABLE,MATCH(F786,bpiTeams,0),MATCH(INDEX(Y:Y,1,1),statTitles,0))</f>
        <v>#N/A</v>
      </c>
      <c r="Z786" s="52" t="e">
        <f>INDEX(STATSTABLE,MATCH(F786,bpiTeams,0),MATCH(INDEX(Z:Z,1,1),statTitles,0))</f>
        <v>#N/A</v>
      </c>
      <c r="AA786" s="55" t="e">
        <f t="shared" ref="AA786:AA787" si="1112">(K786-(R786*S786)/100-3*(M786*N786)/100)/2</f>
        <v>#N/A</v>
      </c>
      <c r="AB786" s="55" t="e">
        <f t="shared" ref="AB786:AB787" si="1113">SUM(AA786,(M786*N786/100))/(I786/100)</f>
        <v>#N/A</v>
      </c>
      <c r="AC786" s="55" t="e">
        <f t="shared" ref="AC786" si="1114">X786*0.5+X787*0.5</f>
        <v>#N/A</v>
      </c>
      <c r="AD786" s="55" t="e">
        <f t="shared" ref="AD786:AD787" si="1115">M786/AB786</f>
        <v>#N/A</v>
      </c>
      <c r="AE786" s="336" t="e">
        <f t="shared" ref="AE786:AE787" si="1116">AA786/(AB786-M786)</f>
        <v>#N/A</v>
      </c>
      <c r="AF786" s="223" t="e">
        <f ca="1">INDEX(FGA_COEFFS,1,1)+AC786*INDEX(FGA_COEFFS,1,2)+AB786*INDEX(FGA_COEFFS,1,3)+U786*INDEX(FGA_COEFFS,1,4)+T787*INDEX(FGA_COEFFS,1,5)+V786*INDEX(FGA_COEFFS,1,6)+W787*INDEX(FGA_COEFFS,1,7)+P787*INDEX(FGA_COEFFS,1,8)+AB790*AB791</f>
        <v>#N/A</v>
      </c>
      <c r="AG786" s="223" t="e">
        <f ca="1">INDEX(THREEPTA_COEFFS,1,1)+AF786*INDEX(THREEPTA_COEFFS,1,2)+M786*INDEX(THREEPTA_COEFFS,1,3)+AD786*INDEX(THREEPTA_COEFFS,1,4)+N786*INDEX(THREEPTA_COEFFS,1,5)+O787*INDEX(THREEPTA_COEFFS,1,6)+AC790*AC791</f>
        <v>#N/A</v>
      </c>
      <c r="AH786" s="223" t="e">
        <f ca="1">INDEX(THREEPTPCT_COEFFS,1,1)+N786*INDEX(THREEPTPCT_COEFFS,1,2)+O787*INDEX(THREEPTPCT_COEFFS,1,3)+AD790*AD791</f>
        <v>#N/A</v>
      </c>
      <c r="AI786" s="55" t="e">
        <f t="shared" ref="AI786:AI787" ca="1" si="1117">AF786-AG786</f>
        <v>#N/A</v>
      </c>
      <c r="AJ786" s="223" t="e">
        <f ca="1">INDEX(TWOPTPCT_COEFFS,1,1)+AE786*INDEX(TWOPTPCT_COEFFS,1,2)+L787*INDEX(TWOPTPCT_COEFFS,1,3)+J787*INDEX(TWOPTPCT_COEFFS,1,4)+O787*INDEX(TWOPTPCT_COEFFS,1,5)+AE790*AE791</f>
        <v>#N/A</v>
      </c>
      <c r="AK786" s="223" t="e">
        <f ca="1">INDEX(FTA_COEFFS,1,1)+R786*INDEX(FTA_COEFFS,1,2)+Q787*INDEX(FTA_COEFFS,1,3)+(T786+U786)*INDEX(FTA_COEFFS,1,4)+(T787+U787)*INDEX(FTA_COEFFS,1,5)+P787*INDEX(FTA_COEFFS,1,6)+AF790*AF791</f>
        <v>#N/A</v>
      </c>
      <c r="AL786" s="223" t="e">
        <f ca="1">INDEX(FTPCT_COEFFS,1,1)+S786*INDEX(FTPCT_COEFFS,1,2)+I786*INDEX(FTPCT_COEFFS,1,3)+J787*INDEX(FTPCT_COEFFS,1,4)+AG790*AG791</f>
        <v>#N/A</v>
      </c>
      <c r="AM786" s="338" t="e">
        <f t="shared" ref="AM786:AM787" ca="1" si="1118">AG786*AH786/100+AI786*AJ786+AK786*AL786/100</f>
        <v>#N/A</v>
      </c>
      <c r="AN786" s="55"/>
      <c r="AO786" s="55"/>
      <c r="AP786" s="55"/>
      <c r="AQ786" s="55"/>
      <c r="AR786" s="53"/>
    </row>
    <row r="787" spans="1:44" customFormat="1" x14ac:dyDescent="0.3">
      <c r="A787" s="53"/>
      <c r="B787" s="53"/>
      <c r="C787" s="53"/>
      <c r="D787" s="53"/>
      <c r="E787" s="53" t="s">
        <v>175</v>
      </c>
      <c r="F787" s="54" t="e">
        <f>F780</f>
        <v>#N/A</v>
      </c>
      <c r="G787" s="56" t="e">
        <f t="shared" ca="1" si="1111"/>
        <v>#N/A</v>
      </c>
      <c r="H787" s="52" t="e">
        <f>INDEX(STATSTABLE,MATCH(F787,bpiTeams,0),MATCH(INDEX(H:H,1,1),statTitles,0))</f>
        <v>#N/A</v>
      </c>
      <c r="I787" s="52" t="e">
        <f>INDEX(STATSTABLE,MATCH(F787,bpiTeams,0),MATCH(INDEX(I:I,1,1),statTitles,0))</f>
        <v>#N/A</v>
      </c>
      <c r="J787" s="52" t="e">
        <f>INDEX(STATSTABLE,MATCH(F787,bpiTeams,0),MATCH(INDEX(J:J,1,1),statTitles,0))</f>
        <v>#N/A</v>
      </c>
      <c r="K787" s="52" t="e">
        <f>INDEX(STATSTABLE,MATCH(F787,bpiTeams,0),MATCH(INDEX(K:K,1,1),statTitles,0))</f>
        <v>#N/A</v>
      </c>
      <c r="L787" s="52" t="e">
        <f>INDEX(STATSTABLE,MATCH(F787,bpiTeams,0),MATCH(INDEX(L:L,1,1),statTitles,0))</f>
        <v>#N/A</v>
      </c>
      <c r="M787" s="52" t="e">
        <f>INDEX(STATSTABLE,MATCH(F787,bpiTeams,0),MATCH(INDEX(M:M,1,1),statTitles,0))</f>
        <v>#N/A</v>
      </c>
      <c r="N787" s="52" t="e">
        <f>INDEX(STATSTABLE,MATCH(F787,bpiTeams,0),MATCH(INDEX(N:N,1,1),statTitles,0))</f>
        <v>#N/A</v>
      </c>
      <c r="O787" s="52" t="e">
        <f>INDEX(STATSTABLE,MATCH(F787,bpiTeams,0),MATCH(INDEX(O:O,1,1),statTitles,0))</f>
        <v>#N/A</v>
      </c>
      <c r="P787" s="52" t="e">
        <f>INDEX(STATSTABLE,MATCH(F787,bpiTeams,0),MATCH(INDEX(P:P,1,1),statTitles,0))</f>
        <v>#N/A</v>
      </c>
      <c r="Q787" s="52" t="e">
        <f>INDEX(STATSTABLE,MATCH(F787,bpiTeams,0),MATCH(INDEX(Q:Q,1,1),statTitles,0))</f>
        <v>#N/A</v>
      </c>
      <c r="R787" s="52" t="e">
        <f>INDEX(STATSTABLE,MATCH(F787,bpiTeams,0),MATCH(INDEX(R:R,1,1),statTitles,0))</f>
        <v>#N/A</v>
      </c>
      <c r="S787" s="52" t="e">
        <f>INDEX(STATSTABLE,MATCH(F787,bpiTeams,0),MATCH(INDEX(S:S,1,1),statTitles,0))</f>
        <v>#N/A</v>
      </c>
      <c r="T787" s="52" t="e">
        <f>INDEX(STATSTABLE,MATCH(F787,bpiTeams,0),MATCH(INDEX(T:T,1,1),statTitles,0))</f>
        <v>#N/A</v>
      </c>
      <c r="U787" s="52" t="e">
        <f>INDEX(STATSTABLE,MATCH(F787,bpiTeams,0),MATCH(INDEX(U:U,1,1),statTitles,0))</f>
        <v>#N/A</v>
      </c>
      <c r="V787" s="52" t="e">
        <f>INDEX(STATSTABLE,MATCH(F787,bpiTeams,0),MATCH(INDEX(V:V,1,1),statTitles,0))</f>
        <v>#N/A</v>
      </c>
      <c r="W787" s="52" t="e">
        <f>INDEX(STATSTABLE,MATCH(F787,bpiTeams,0),MATCH(INDEX(W:W,1,1),statTitles,0))</f>
        <v>#N/A</v>
      </c>
      <c r="X787" s="52" t="e">
        <f>INDEX(STATSTABLE,MATCH(F787,bpiTeams,0),MATCH(INDEX(X:X,1,1),statTitles,0))</f>
        <v>#N/A</v>
      </c>
      <c r="Y787" s="52" t="e">
        <f>INDEX(STATSTABLE,MATCH(F787,bpiTeams,0),MATCH(INDEX(Y:Y,1,1),statTitles,0))</f>
        <v>#N/A</v>
      </c>
      <c r="Z787" s="52" t="e">
        <f>INDEX(STATSTABLE,MATCH(F787,bpiTeams,0),MATCH(INDEX(Z:Z,1,1),statTitles,0))</f>
        <v>#N/A</v>
      </c>
      <c r="AA787" s="55" t="e">
        <f t="shared" si="1112"/>
        <v>#N/A</v>
      </c>
      <c r="AB787" s="55" t="e">
        <f t="shared" si="1113"/>
        <v>#N/A</v>
      </c>
      <c r="AC787" s="55" t="e">
        <f t="shared" ref="AC787" si="1119">AC786</f>
        <v>#N/A</v>
      </c>
      <c r="AD787" s="55" t="e">
        <f t="shared" si="1115"/>
        <v>#N/A</v>
      </c>
      <c r="AE787" s="336" t="e">
        <f t="shared" si="1116"/>
        <v>#N/A</v>
      </c>
      <c r="AF787" s="223" t="e">
        <f ca="1">INDEX(FGA_COEFFS,1,1)+AC787*INDEX(FGA_COEFFS,1,2)+AB787*INDEX(FGA_COEFFS,1,3)+U787*INDEX(FGA_COEFFS,1,4)+T786*INDEX(FGA_COEFFS,1,5)+V787*INDEX(FGA_COEFFS,1,6)+W786*INDEX(FGA_COEFFS,1,7)+P786*INDEX(FGA_COEFFS,1,8)+AB790*AB792</f>
        <v>#N/A</v>
      </c>
      <c r="AG787" s="223" t="e">
        <f ca="1">INDEX(THREEPTA_COEFFS,1,1)+AF787*INDEX(THREEPTA_COEFFS,1,2)+M787*INDEX(THREEPTA_COEFFS,1,3)+AD787*INDEX(THREEPTA_COEFFS,1,4)+N787*INDEX(THREEPTA_COEFFS,1,5)+O786*INDEX(THREEPTA_COEFFS,1,6)+AC790*AC792</f>
        <v>#N/A</v>
      </c>
      <c r="AH787" s="223" t="e">
        <f ca="1">INDEX(THREEPTPCT_COEFFS,1,1)+N787*INDEX(THREEPTPCT_COEFFS,1,2)+O786*INDEX(THREEPTPCT_COEFFS,1,3)+AD790*AD792</f>
        <v>#N/A</v>
      </c>
      <c r="AI787" s="55" t="e">
        <f t="shared" ca="1" si="1117"/>
        <v>#N/A</v>
      </c>
      <c r="AJ787" s="223" t="e">
        <f ca="1">INDEX(TWOPTPCT_COEFFS,1,1)+AE787*INDEX(TWOPTPCT_COEFFS,1,2)+L786*INDEX(TWOPTPCT_COEFFS,1,3)+J786*INDEX(TWOPTPCT_COEFFS,1,4)+O786*INDEX(TWOPTPCT_COEFFS,1,5)+AE790*AE792</f>
        <v>#N/A</v>
      </c>
      <c r="AK787" s="223" t="e">
        <f ca="1">INDEX(FTA_COEFFS,1,1)+R787*INDEX(FTA_COEFFS,1,2)+Q786*INDEX(FTA_COEFFS,1,3)+(T787+U787)*INDEX(FTA_COEFFS,1,4)+(T786+U786)*INDEX(FTA_COEFFS,1,5)+P786*INDEX(FTA_COEFFS,1,6)+AF790*AF792</f>
        <v>#N/A</v>
      </c>
      <c r="AL787" s="223" t="e">
        <f ca="1">INDEX(FTPCT_COEFFS,1,1)+S787*INDEX(FTPCT_COEFFS,1,2)+I787*INDEX(FTPCT_COEFFS,1,3)+J786*INDEX(FTPCT_COEFFS,1,4)+AG790*AG792</f>
        <v>#N/A</v>
      </c>
      <c r="AM787" s="338" t="e">
        <f t="shared" ca="1" si="1118"/>
        <v>#N/A</v>
      </c>
      <c r="AN787" s="55"/>
      <c r="AO787" s="55"/>
      <c r="AP787" s="55"/>
      <c r="AQ787" s="55"/>
      <c r="AR787" s="53"/>
    </row>
    <row r="788" spans="1:44" customFormat="1" x14ac:dyDescent="0.3">
      <c r="A788" s="53"/>
      <c r="B788" s="53"/>
      <c r="C788" s="53"/>
      <c r="D788" s="53"/>
      <c r="E788" s="64" t="e">
        <f ca="1">IF(G787&gt;G786,F787,F786)</f>
        <v>#N/A</v>
      </c>
      <c r="F788" s="53"/>
      <c r="G788" s="56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5"/>
      <c r="AB788" s="55"/>
      <c r="AC788" s="55"/>
      <c r="AD788" s="55"/>
      <c r="AE788" s="55"/>
      <c r="AF788" s="337"/>
      <c r="AG788" s="337"/>
      <c r="AH788" s="337"/>
      <c r="AI788" s="337"/>
      <c r="AJ788" s="337"/>
      <c r="AK788" s="337"/>
      <c r="AL788" s="337"/>
      <c r="AM788" s="337"/>
      <c r="AN788" s="55"/>
      <c r="AO788" s="55"/>
      <c r="AP788" s="55"/>
      <c r="AQ788" s="55"/>
      <c r="AR788" s="53"/>
    </row>
    <row r="789" spans="1:44" customFormat="1" x14ac:dyDescent="0.3">
      <c r="A789" s="53"/>
      <c r="B789" s="53"/>
      <c r="C789" s="53"/>
      <c r="D789" s="53"/>
      <c r="E789" s="53"/>
      <c r="F789" s="53"/>
      <c r="G789" s="166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4" t="s">
        <v>1305</v>
      </c>
      <c r="AB789" s="54" t="s">
        <v>128</v>
      </c>
      <c r="AC789" s="54" t="s">
        <v>157</v>
      </c>
      <c r="AD789" s="54" t="s">
        <v>151</v>
      </c>
      <c r="AE789" s="54" t="s">
        <v>1327</v>
      </c>
      <c r="AF789" s="54" t="s">
        <v>129</v>
      </c>
      <c r="AG789" s="54" t="s">
        <v>116</v>
      </c>
      <c r="AH789" s="54"/>
      <c r="AI789" s="54"/>
      <c r="AJ789" s="54"/>
      <c r="AK789" s="54"/>
      <c r="AL789" s="54"/>
      <c r="AM789" s="54"/>
      <c r="AN789" s="53"/>
      <c r="AO789" s="53"/>
      <c r="AP789" s="53"/>
      <c r="AQ789" s="53"/>
      <c r="AR789" s="53"/>
    </row>
    <row r="790" spans="1:44" customFormat="1" x14ac:dyDescent="0.3">
      <c r="A790" s="53"/>
      <c r="B790" s="53"/>
      <c r="C790" s="53"/>
      <c r="D790" s="53" t="e">
        <f ca="1">IF(G786&gt;(G787+(W786-W787)/2),1,IF(G787&gt;(G786+(W787-W786)/2),0,"Close"))</f>
        <v>#N/A</v>
      </c>
      <c r="E790" s="53"/>
      <c r="F790" s="53"/>
      <c r="G790" s="166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4"/>
      <c r="AB790" s="54">
        <f>Formulas!A790</f>
        <v>0</v>
      </c>
      <c r="AC790" s="54">
        <f>Formulas!A797</f>
        <v>0</v>
      </c>
      <c r="AD790" s="54">
        <f>Formulas!A804</f>
        <v>0</v>
      </c>
      <c r="AE790" s="54">
        <f>Formulas!A811</f>
        <v>0</v>
      </c>
      <c r="AF790" s="54">
        <f>Formulas!A818</f>
        <v>0</v>
      </c>
      <c r="AG790" s="54">
        <f>Formulas!A825</f>
        <v>0</v>
      </c>
      <c r="AH790" s="54"/>
      <c r="AI790" s="336"/>
      <c r="AJ790" s="336"/>
      <c r="AK790" s="336"/>
      <c r="AL790" s="54"/>
      <c r="AM790" s="54"/>
      <c r="AN790" s="53"/>
      <c r="AO790" s="53"/>
      <c r="AP790" s="53"/>
      <c r="AQ790" s="53"/>
      <c r="AR790" s="53"/>
    </row>
    <row r="791" spans="1:44" customFormat="1" x14ac:dyDescent="0.3">
      <c r="A791" s="53"/>
      <c r="B791" s="53"/>
      <c r="C791" s="53"/>
      <c r="D791" s="53"/>
      <c r="E791" s="53"/>
      <c r="F791" s="53"/>
      <c r="G791" s="166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336"/>
      <c r="AB791" s="336">
        <f t="shared" ref="AB791:AB792" ca="1" si="1120">1.5*RAND()^2*IF(RAND()&gt;0.5,1,-1)</f>
        <v>9.0357724729664794E-3</v>
      </c>
      <c r="AC791" s="336">
        <f t="shared" ca="1" si="1110"/>
        <v>-0.64491603862646785</v>
      </c>
      <c r="AD791" s="336">
        <f t="shared" ca="1" si="1110"/>
        <v>0.80057042784114718</v>
      </c>
      <c r="AE791" s="336">
        <f t="shared" ca="1" si="1110"/>
        <v>-1.3171130335034886</v>
      </c>
      <c r="AF791" s="336">
        <f t="shared" ca="1" si="1110"/>
        <v>0.22155691651393522</v>
      </c>
      <c r="AG791" s="336">
        <f t="shared" ca="1" si="1110"/>
        <v>0.19296300695800461</v>
      </c>
      <c r="AH791" s="336"/>
      <c r="AI791" s="336"/>
      <c r="AJ791" s="336"/>
      <c r="AK791" s="336"/>
      <c r="AL791" s="54"/>
      <c r="AM791" s="54"/>
      <c r="AN791" s="53"/>
      <c r="AO791" s="55"/>
      <c r="AP791" s="55"/>
      <c r="AQ791" s="55"/>
      <c r="AR791" s="53"/>
    </row>
    <row r="792" spans="1:44" customFormat="1" x14ac:dyDescent="0.3">
      <c r="A792" s="53"/>
      <c r="B792" s="53"/>
      <c r="C792" s="53"/>
      <c r="D792" s="53"/>
      <c r="E792" s="53"/>
      <c r="F792" s="54"/>
      <c r="G792" s="165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3"/>
      <c r="AB792" s="336">
        <f t="shared" ca="1" si="1120"/>
        <v>5.2129060696385005E-4</v>
      </c>
      <c r="AC792" s="336">
        <f t="shared" ca="1" si="1110"/>
        <v>0.26438710942611415</v>
      </c>
      <c r="AD792" s="336">
        <f t="shared" ca="1" si="1110"/>
        <v>4.3870920211216302E-2</v>
      </c>
      <c r="AE792" s="336">
        <f t="shared" ca="1" si="1110"/>
        <v>-0.70896606863728584</v>
      </c>
      <c r="AF792" s="336">
        <f t="shared" ca="1" si="1110"/>
        <v>3.3724338987746148E-2</v>
      </c>
      <c r="AG792" s="336">
        <f t="shared" ca="1" si="1110"/>
        <v>0.98709836528186934</v>
      </c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3"/>
    </row>
    <row r="793" spans="1:44" customFormat="1" x14ac:dyDescent="0.3">
      <c r="A793" s="53"/>
      <c r="B793" s="53"/>
      <c r="C793" s="53"/>
      <c r="D793" s="53"/>
      <c r="E793" s="53" t="s">
        <v>172</v>
      </c>
      <c r="F793" s="53">
        <f>F786</f>
        <v>0</v>
      </c>
      <c r="G793" s="56" t="e">
        <f t="shared" ref="G793:G794" ca="1" si="1121">AM793</f>
        <v>#N/A</v>
      </c>
      <c r="H793" s="52" t="e">
        <f>INDEX(STATSTABLE,MATCH(F793,bpiTeams,0),MATCH(INDEX(H:H,1,1),statTitles,0))</f>
        <v>#N/A</v>
      </c>
      <c r="I793" s="52" t="e">
        <f>INDEX(STATSTABLE,MATCH(F793,bpiTeams,0),MATCH(INDEX(I:I,1,1),statTitles,0))</f>
        <v>#N/A</v>
      </c>
      <c r="J793" s="52" t="e">
        <f>INDEX(STATSTABLE,MATCH(F793,bpiTeams,0),MATCH(INDEX(J:J,1,1),statTitles,0))</f>
        <v>#N/A</v>
      </c>
      <c r="K793" s="52" t="e">
        <f>INDEX(STATSTABLE,MATCH(F793,bpiTeams,0),MATCH(INDEX(K:K,1,1),statTitles,0))</f>
        <v>#N/A</v>
      </c>
      <c r="L793" s="52" t="e">
        <f>INDEX(STATSTABLE,MATCH(F793,bpiTeams,0),MATCH(INDEX(L:L,1,1),statTitles,0))</f>
        <v>#N/A</v>
      </c>
      <c r="M793" s="52" t="e">
        <f>INDEX(STATSTABLE,MATCH(F793,bpiTeams,0),MATCH(INDEX(M:M,1,1),statTitles,0))</f>
        <v>#N/A</v>
      </c>
      <c r="N793" s="52" t="e">
        <f>INDEX(STATSTABLE,MATCH(F793,bpiTeams,0),MATCH(INDEX(N:N,1,1),statTitles,0))</f>
        <v>#N/A</v>
      </c>
      <c r="O793" s="52" t="e">
        <f>INDEX(STATSTABLE,MATCH(F793,bpiTeams,0),MATCH(INDEX(O:O,1,1),statTitles,0))</f>
        <v>#N/A</v>
      </c>
      <c r="P793" s="52" t="e">
        <f>INDEX(STATSTABLE,MATCH(F793,bpiTeams,0),MATCH(INDEX(P:P,1,1),statTitles,0))</f>
        <v>#N/A</v>
      </c>
      <c r="Q793" s="52" t="e">
        <f>INDEX(STATSTABLE,MATCH(F793,bpiTeams,0),MATCH(INDEX(Q:Q,1,1),statTitles,0))</f>
        <v>#N/A</v>
      </c>
      <c r="R793" s="52" t="e">
        <f>INDEX(STATSTABLE,MATCH(F793,bpiTeams,0),MATCH(INDEX(R:R,1,1),statTitles,0))</f>
        <v>#N/A</v>
      </c>
      <c r="S793" s="52" t="e">
        <f>INDEX(STATSTABLE,MATCH(F793,bpiTeams,0),MATCH(INDEX(S:S,1,1),statTitles,0))</f>
        <v>#N/A</v>
      </c>
      <c r="T793" s="52" t="e">
        <f>INDEX(STATSTABLE,MATCH(F793,bpiTeams,0),MATCH(INDEX(T:T,1,1),statTitles,0))</f>
        <v>#N/A</v>
      </c>
      <c r="U793" s="52" t="e">
        <f>INDEX(STATSTABLE,MATCH(F793,bpiTeams,0),MATCH(INDEX(U:U,1,1),statTitles,0))</f>
        <v>#N/A</v>
      </c>
      <c r="V793" s="52" t="e">
        <f>INDEX(STATSTABLE,MATCH(F793,bpiTeams,0),MATCH(INDEX(V:V,1,1),statTitles,0))</f>
        <v>#N/A</v>
      </c>
      <c r="W793" s="52" t="e">
        <f>INDEX(STATSTABLE,MATCH(F793,bpiTeams,0),MATCH(INDEX(W:W,1,1),statTitles,0))</f>
        <v>#N/A</v>
      </c>
      <c r="X793" s="52" t="e">
        <f>INDEX(STATSTABLE,MATCH(F793,bpiTeams,0),MATCH(INDEX(X:X,1,1),statTitles,0))</f>
        <v>#N/A</v>
      </c>
      <c r="Y793" s="52" t="e">
        <f>INDEX(STATSTABLE,MATCH(F793,bpiTeams,0),MATCH(INDEX(Y:Y,1,1),statTitles,0))</f>
        <v>#N/A</v>
      </c>
      <c r="Z793" s="52" t="e">
        <f>INDEX(STATSTABLE,MATCH(F793,bpiTeams,0),MATCH(INDEX(Z:Z,1,1),statTitles,0))</f>
        <v>#N/A</v>
      </c>
      <c r="AA793" s="55" t="e">
        <f t="shared" ref="AA793:AA794" si="1122">(K793-(R793*S793)/100-3*(M793*N793)/100)/2</f>
        <v>#N/A</v>
      </c>
      <c r="AB793" s="55" t="e">
        <f t="shared" ref="AB793:AB794" si="1123">SUM(AA793,(M793*N793/100))/(I793/100)</f>
        <v>#N/A</v>
      </c>
      <c r="AC793" s="55" t="e">
        <f t="shared" ref="AC793" si="1124">X793*0.5+X794*0.5</f>
        <v>#N/A</v>
      </c>
      <c r="AD793" s="55" t="e">
        <f t="shared" ref="AD793:AD794" si="1125">M793/AB793</f>
        <v>#N/A</v>
      </c>
      <c r="AE793" s="336" t="e">
        <f t="shared" ref="AE793:AE794" si="1126">AA793/(AB793-M793)</f>
        <v>#N/A</v>
      </c>
      <c r="AF793" s="223" t="e">
        <f ca="1">INDEX(FGA_COEFFS,1,1)+AC793*INDEX(FGA_COEFFS,1,2)+AB793*INDEX(FGA_COEFFS,1,3)+U793*INDEX(FGA_COEFFS,1,4)+T794*INDEX(FGA_COEFFS,1,5)+V793*INDEX(FGA_COEFFS,1,6)+W794*INDEX(FGA_COEFFS,1,7)+P794*INDEX(FGA_COEFFS,1,8)+AB797*AB798</f>
        <v>#N/A</v>
      </c>
      <c r="AG793" s="223" t="e">
        <f ca="1">INDEX(THREEPTA_COEFFS,1,1)+AF793*INDEX(THREEPTA_COEFFS,1,2)+M793*INDEX(THREEPTA_COEFFS,1,3)+AD793*INDEX(THREEPTA_COEFFS,1,4)+N793*INDEX(THREEPTA_COEFFS,1,5)+O794*INDEX(THREEPTA_COEFFS,1,6)+AC797*AC798</f>
        <v>#N/A</v>
      </c>
      <c r="AH793" s="223" t="e">
        <f ca="1">INDEX(THREEPTPCT_COEFFS,1,1)+N793*INDEX(THREEPTPCT_COEFFS,1,2)+O794*INDEX(THREEPTPCT_COEFFS,1,3)+AD797*AD798</f>
        <v>#N/A</v>
      </c>
      <c r="AI793" s="55" t="e">
        <f t="shared" ref="AI793:AI794" ca="1" si="1127">AF793-AG793</f>
        <v>#N/A</v>
      </c>
      <c r="AJ793" s="223" t="e">
        <f ca="1">INDEX(TWOPTPCT_COEFFS,1,1)+AE793*INDEX(TWOPTPCT_COEFFS,1,2)+L794*INDEX(TWOPTPCT_COEFFS,1,3)+J794*INDEX(TWOPTPCT_COEFFS,1,4)+O794*INDEX(TWOPTPCT_COEFFS,1,5)+AE797*AE798</f>
        <v>#N/A</v>
      </c>
      <c r="AK793" s="223" t="e">
        <f ca="1">INDEX(FTA_COEFFS,1,1)+R793*INDEX(FTA_COEFFS,1,2)+Q794*INDEX(FTA_COEFFS,1,3)+(T793+U793)*INDEX(FTA_COEFFS,1,4)+(T794+U794)*INDEX(FTA_COEFFS,1,5)+P794*INDEX(FTA_COEFFS,1,6)+AF797*AF798</f>
        <v>#N/A</v>
      </c>
      <c r="AL793" s="223" t="e">
        <f ca="1">INDEX(FTPCT_COEFFS,1,1)+S793*INDEX(FTPCT_COEFFS,1,2)+I793*INDEX(FTPCT_COEFFS,1,3)+J794*INDEX(FTPCT_COEFFS,1,4)+AG797*AG798</f>
        <v>#N/A</v>
      </c>
      <c r="AM793" s="338" t="e">
        <f t="shared" ref="AM793:AM794" ca="1" si="1128">AG793*AH793/100+AI793*AJ793+AK793*AL793/100</f>
        <v>#N/A</v>
      </c>
      <c r="AN793" s="55"/>
      <c r="AO793" s="55"/>
      <c r="AP793" s="55"/>
      <c r="AQ793" s="55"/>
      <c r="AR793" s="53"/>
    </row>
    <row r="794" spans="1:44" customFormat="1" x14ac:dyDescent="0.3">
      <c r="A794" s="53"/>
      <c r="B794" s="53"/>
      <c r="C794" s="53"/>
      <c r="D794" s="53"/>
      <c r="E794" s="53" t="s">
        <v>175</v>
      </c>
      <c r="F794" s="54" t="e">
        <f>F787</f>
        <v>#N/A</v>
      </c>
      <c r="G794" s="56" t="e">
        <f t="shared" ca="1" si="1121"/>
        <v>#N/A</v>
      </c>
      <c r="H794" s="52" t="e">
        <f>INDEX(STATSTABLE,MATCH(F794,bpiTeams,0),MATCH(INDEX(H:H,1,1),statTitles,0))</f>
        <v>#N/A</v>
      </c>
      <c r="I794" s="52" t="e">
        <f>INDEX(STATSTABLE,MATCH(F794,bpiTeams,0),MATCH(INDEX(I:I,1,1),statTitles,0))</f>
        <v>#N/A</v>
      </c>
      <c r="J794" s="52" t="e">
        <f>INDEX(STATSTABLE,MATCH(F794,bpiTeams,0),MATCH(INDEX(J:J,1,1),statTitles,0))</f>
        <v>#N/A</v>
      </c>
      <c r="K794" s="52" t="e">
        <f>INDEX(STATSTABLE,MATCH(F794,bpiTeams,0),MATCH(INDEX(K:K,1,1),statTitles,0))</f>
        <v>#N/A</v>
      </c>
      <c r="L794" s="52" t="e">
        <f>INDEX(STATSTABLE,MATCH(F794,bpiTeams,0),MATCH(INDEX(L:L,1,1),statTitles,0))</f>
        <v>#N/A</v>
      </c>
      <c r="M794" s="52" t="e">
        <f>INDEX(STATSTABLE,MATCH(F794,bpiTeams,0),MATCH(INDEX(M:M,1,1),statTitles,0))</f>
        <v>#N/A</v>
      </c>
      <c r="N794" s="52" t="e">
        <f>INDEX(STATSTABLE,MATCH(F794,bpiTeams,0),MATCH(INDEX(N:N,1,1),statTitles,0))</f>
        <v>#N/A</v>
      </c>
      <c r="O794" s="52" t="e">
        <f>INDEX(STATSTABLE,MATCH(F794,bpiTeams,0),MATCH(INDEX(O:O,1,1),statTitles,0))</f>
        <v>#N/A</v>
      </c>
      <c r="P794" s="52" t="e">
        <f>INDEX(STATSTABLE,MATCH(F794,bpiTeams,0),MATCH(INDEX(P:P,1,1),statTitles,0))</f>
        <v>#N/A</v>
      </c>
      <c r="Q794" s="52" t="e">
        <f>INDEX(STATSTABLE,MATCH(F794,bpiTeams,0),MATCH(INDEX(Q:Q,1,1),statTitles,0))</f>
        <v>#N/A</v>
      </c>
      <c r="R794" s="52" t="e">
        <f>INDEX(STATSTABLE,MATCH(F794,bpiTeams,0),MATCH(INDEX(R:R,1,1),statTitles,0))</f>
        <v>#N/A</v>
      </c>
      <c r="S794" s="52" t="e">
        <f>INDEX(STATSTABLE,MATCH(F794,bpiTeams,0),MATCH(INDEX(S:S,1,1),statTitles,0))</f>
        <v>#N/A</v>
      </c>
      <c r="T794" s="52" t="e">
        <f>INDEX(STATSTABLE,MATCH(F794,bpiTeams,0),MATCH(INDEX(T:T,1,1),statTitles,0))</f>
        <v>#N/A</v>
      </c>
      <c r="U794" s="52" t="e">
        <f>INDEX(STATSTABLE,MATCH(F794,bpiTeams,0),MATCH(INDEX(U:U,1,1),statTitles,0))</f>
        <v>#N/A</v>
      </c>
      <c r="V794" s="52" t="e">
        <f>INDEX(STATSTABLE,MATCH(F794,bpiTeams,0),MATCH(INDEX(V:V,1,1),statTitles,0))</f>
        <v>#N/A</v>
      </c>
      <c r="W794" s="52" t="e">
        <f>INDEX(STATSTABLE,MATCH(F794,bpiTeams,0),MATCH(INDEX(W:W,1,1),statTitles,0))</f>
        <v>#N/A</v>
      </c>
      <c r="X794" s="52" t="e">
        <f>INDEX(STATSTABLE,MATCH(F794,bpiTeams,0),MATCH(INDEX(X:X,1,1),statTitles,0))</f>
        <v>#N/A</v>
      </c>
      <c r="Y794" s="52" t="e">
        <f>INDEX(STATSTABLE,MATCH(F794,bpiTeams,0),MATCH(INDEX(Y:Y,1,1),statTitles,0))</f>
        <v>#N/A</v>
      </c>
      <c r="Z794" s="52" t="e">
        <f>INDEX(STATSTABLE,MATCH(F794,bpiTeams,0),MATCH(INDEX(Z:Z,1,1),statTitles,0))</f>
        <v>#N/A</v>
      </c>
      <c r="AA794" s="55" t="e">
        <f t="shared" si="1122"/>
        <v>#N/A</v>
      </c>
      <c r="AB794" s="55" t="e">
        <f t="shared" si="1123"/>
        <v>#N/A</v>
      </c>
      <c r="AC794" s="55" t="e">
        <f t="shared" ref="AC794" si="1129">AC793</f>
        <v>#N/A</v>
      </c>
      <c r="AD794" s="55" t="e">
        <f t="shared" si="1125"/>
        <v>#N/A</v>
      </c>
      <c r="AE794" s="336" t="e">
        <f t="shared" si="1126"/>
        <v>#N/A</v>
      </c>
      <c r="AF794" s="223" t="e">
        <f ca="1">INDEX(FGA_COEFFS,1,1)+AC794*INDEX(FGA_COEFFS,1,2)+AB794*INDEX(FGA_COEFFS,1,3)+U794*INDEX(FGA_COEFFS,1,4)+T793*INDEX(FGA_COEFFS,1,5)+V794*INDEX(FGA_COEFFS,1,6)+W793*INDEX(FGA_COEFFS,1,7)+P793*INDEX(FGA_COEFFS,1,8)+AB797*AB799</f>
        <v>#N/A</v>
      </c>
      <c r="AG794" s="223" t="e">
        <f ca="1">INDEX(THREEPTA_COEFFS,1,1)+AF794*INDEX(THREEPTA_COEFFS,1,2)+M794*INDEX(THREEPTA_COEFFS,1,3)+AD794*INDEX(THREEPTA_COEFFS,1,4)+N794*INDEX(THREEPTA_COEFFS,1,5)+O793*INDEX(THREEPTA_COEFFS,1,6)+AC797*AC799</f>
        <v>#N/A</v>
      </c>
      <c r="AH794" s="223" t="e">
        <f ca="1">INDEX(THREEPTPCT_COEFFS,1,1)+N794*INDEX(THREEPTPCT_COEFFS,1,2)+O793*INDEX(THREEPTPCT_COEFFS,1,3)+AD797*AD799</f>
        <v>#N/A</v>
      </c>
      <c r="AI794" s="55" t="e">
        <f t="shared" ca="1" si="1127"/>
        <v>#N/A</v>
      </c>
      <c r="AJ794" s="223" t="e">
        <f ca="1">INDEX(TWOPTPCT_COEFFS,1,1)+AE794*INDEX(TWOPTPCT_COEFFS,1,2)+L793*INDEX(TWOPTPCT_COEFFS,1,3)+J793*INDEX(TWOPTPCT_COEFFS,1,4)+O793*INDEX(TWOPTPCT_COEFFS,1,5)+AE797*AE799</f>
        <v>#N/A</v>
      </c>
      <c r="AK794" s="223" t="e">
        <f ca="1">INDEX(FTA_COEFFS,1,1)+R794*INDEX(FTA_COEFFS,1,2)+Q793*INDEX(FTA_COEFFS,1,3)+(T794+U794)*INDEX(FTA_COEFFS,1,4)+(T793+U793)*INDEX(FTA_COEFFS,1,5)+P793*INDEX(FTA_COEFFS,1,6)+AF797*AF799</f>
        <v>#N/A</v>
      </c>
      <c r="AL794" s="223" t="e">
        <f ca="1">INDEX(FTPCT_COEFFS,1,1)+S794*INDEX(FTPCT_COEFFS,1,2)+I794*INDEX(FTPCT_COEFFS,1,3)+J793*INDEX(FTPCT_COEFFS,1,4)+AG797*AG799</f>
        <v>#N/A</v>
      </c>
      <c r="AM794" s="338" t="e">
        <f t="shared" ca="1" si="1128"/>
        <v>#N/A</v>
      </c>
      <c r="AN794" s="55"/>
      <c r="AO794" s="55"/>
      <c r="AP794" s="55"/>
      <c r="AQ794" s="55"/>
      <c r="AR794" s="53"/>
    </row>
    <row r="795" spans="1:44" customFormat="1" x14ac:dyDescent="0.3">
      <c r="A795" s="53"/>
      <c r="B795" s="53"/>
      <c r="C795" s="53"/>
      <c r="D795" s="53"/>
      <c r="E795" s="64" t="e">
        <f ca="1">IF(G794&gt;G793,F794,F793)</f>
        <v>#N/A</v>
      </c>
      <c r="F795" s="53"/>
      <c r="G795" s="56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5"/>
      <c r="AB795" s="55"/>
      <c r="AC795" s="55"/>
      <c r="AD795" s="55"/>
      <c r="AE795" s="55"/>
      <c r="AF795" s="337"/>
      <c r="AG795" s="337"/>
      <c r="AH795" s="337"/>
      <c r="AI795" s="337"/>
      <c r="AJ795" s="337"/>
      <c r="AK795" s="337"/>
      <c r="AL795" s="337"/>
      <c r="AM795" s="337"/>
      <c r="AN795" s="55"/>
      <c r="AO795" s="55"/>
      <c r="AP795" s="55"/>
      <c r="AQ795" s="55"/>
      <c r="AR795" s="53"/>
    </row>
    <row r="796" spans="1:44" customFormat="1" x14ac:dyDescent="0.3">
      <c r="A796" s="53"/>
      <c r="B796" s="53"/>
      <c r="C796" s="53"/>
      <c r="D796" s="53"/>
      <c r="E796" s="53"/>
      <c r="F796" s="53"/>
      <c r="G796" s="166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4" t="s">
        <v>1305</v>
      </c>
      <c r="AB796" s="54" t="s">
        <v>128</v>
      </c>
      <c r="AC796" s="54" t="s">
        <v>157</v>
      </c>
      <c r="AD796" s="54" t="s">
        <v>151</v>
      </c>
      <c r="AE796" s="54" t="s">
        <v>1327</v>
      </c>
      <c r="AF796" s="54" t="s">
        <v>129</v>
      </c>
      <c r="AG796" s="54" t="s">
        <v>116</v>
      </c>
      <c r="AH796" s="54"/>
      <c r="AI796" s="54"/>
      <c r="AJ796" s="54"/>
      <c r="AK796" s="54"/>
      <c r="AL796" s="54"/>
      <c r="AM796" s="54"/>
      <c r="AN796" s="53"/>
      <c r="AO796" s="53"/>
      <c r="AP796" s="53"/>
      <c r="AQ796" s="53"/>
      <c r="AR796" s="53"/>
    </row>
    <row r="797" spans="1:44" customFormat="1" x14ac:dyDescent="0.3">
      <c r="A797" s="53"/>
      <c r="B797" s="53"/>
      <c r="C797" s="53"/>
      <c r="D797" s="53" t="e">
        <f ca="1">IF(G793&gt;(G794+(W793-W794)/2),1,IF(G794&gt;(G793+(W794-W793)/2),0,"Close"))</f>
        <v>#N/A</v>
      </c>
      <c r="E797" s="53"/>
      <c r="F797" s="53"/>
      <c r="G797" s="166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4"/>
      <c r="AB797" s="54">
        <f>Formulas!A797</f>
        <v>0</v>
      </c>
      <c r="AC797" s="54">
        <f>Formulas!A804</f>
        <v>0</v>
      </c>
      <c r="AD797" s="54">
        <f>Formulas!A811</f>
        <v>0</v>
      </c>
      <c r="AE797" s="54">
        <f>Formulas!A818</f>
        <v>0</v>
      </c>
      <c r="AF797" s="54">
        <f>Formulas!A825</f>
        <v>0</v>
      </c>
      <c r="AG797" s="54">
        <f>Formulas!A832</f>
        <v>0</v>
      </c>
      <c r="AH797" s="54"/>
      <c r="AI797" s="336"/>
      <c r="AJ797" s="336"/>
      <c r="AK797" s="336"/>
      <c r="AL797" s="54"/>
      <c r="AM797" s="54"/>
      <c r="AN797" s="53"/>
      <c r="AO797" s="53"/>
      <c r="AP797" s="53"/>
      <c r="AQ797" s="53"/>
      <c r="AR797" s="53"/>
    </row>
    <row r="798" spans="1:44" customFormat="1" x14ac:dyDescent="0.3">
      <c r="A798" s="53"/>
      <c r="B798" s="53"/>
      <c r="C798" s="53"/>
      <c r="D798" s="53"/>
      <c r="E798" s="53"/>
      <c r="F798" s="53"/>
      <c r="G798" s="166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336"/>
      <c r="AB798" s="336">
        <f t="shared" ref="AB798:AB799" ca="1" si="1130">1.5*RAND()^2*IF(RAND()&gt;0.5,1,-1)</f>
        <v>1.0838213907077927</v>
      </c>
      <c r="AC798" s="336">
        <f t="shared" ca="1" si="1110"/>
        <v>-1.0716246429556564</v>
      </c>
      <c r="AD798" s="336">
        <f t="shared" ca="1" si="1110"/>
        <v>-1.1475784827410136</v>
      </c>
      <c r="AE798" s="336">
        <f t="shared" ca="1" si="1110"/>
        <v>-1.0655414651865436</v>
      </c>
      <c r="AF798" s="336">
        <f t="shared" ca="1" si="1110"/>
        <v>0.88411984109398867</v>
      </c>
      <c r="AG798" s="336">
        <f t="shared" ca="1" si="1110"/>
        <v>-1.5255728172306297E-2</v>
      </c>
      <c r="AH798" s="336"/>
      <c r="AI798" s="336"/>
      <c r="AJ798" s="336"/>
      <c r="AK798" s="336"/>
      <c r="AL798" s="54"/>
      <c r="AM798" s="54"/>
      <c r="AN798" s="53"/>
      <c r="AO798" s="55"/>
      <c r="AP798" s="55"/>
      <c r="AQ798" s="55"/>
      <c r="AR798" s="53"/>
    </row>
    <row r="799" spans="1:44" customFormat="1" x14ac:dyDescent="0.3">
      <c r="A799" s="53"/>
      <c r="B799" s="53"/>
      <c r="C799" s="53"/>
      <c r="D799" s="53"/>
      <c r="E799" s="53"/>
      <c r="F799" s="54"/>
      <c r="G799" s="165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3"/>
      <c r="AB799" s="336">
        <f t="shared" ca="1" si="1130"/>
        <v>0.49494369368697044</v>
      </c>
      <c r="AC799" s="336">
        <f t="shared" ca="1" si="1110"/>
        <v>-3.6705401900424895E-3</v>
      </c>
      <c r="AD799" s="336">
        <f t="shared" ca="1" si="1110"/>
        <v>-1.380953296025019</v>
      </c>
      <c r="AE799" s="336">
        <f t="shared" ca="1" si="1110"/>
        <v>3.0360013778262782E-2</v>
      </c>
      <c r="AF799" s="336">
        <f t="shared" ca="1" si="1110"/>
        <v>-1.0263151556943828</v>
      </c>
      <c r="AG799" s="336">
        <f t="shared" ca="1" si="1110"/>
        <v>-1.2019101379659078</v>
      </c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3"/>
    </row>
    <row r="800" spans="1:44" customFormat="1" x14ac:dyDescent="0.3">
      <c r="A800" s="53"/>
      <c r="B800" s="53"/>
      <c r="C800" s="53"/>
      <c r="D800" s="53"/>
      <c r="E800" s="53" t="s">
        <v>172</v>
      </c>
      <c r="F800" s="53">
        <f>F793</f>
        <v>0</v>
      </c>
      <c r="G800" s="56" t="e">
        <f t="shared" ref="G800:G801" ca="1" si="1131">AM800</f>
        <v>#N/A</v>
      </c>
      <c r="H800" s="52" t="e">
        <f>INDEX(STATSTABLE,MATCH(F800,bpiTeams,0),MATCH(INDEX(H:H,1,1),statTitles,0))</f>
        <v>#N/A</v>
      </c>
      <c r="I800" s="52" t="e">
        <f>INDEX(STATSTABLE,MATCH(F800,bpiTeams,0),MATCH(INDEX(I:I,1,1),statTitles,0))</f>
        <v>#N/A</v>
      </c>
      <c r="J800" s="52" t="e">
        <f>INDEX(STATSTABLE,MATCH(F800,bpiTeams,0),MATCH(INDEX(J:J,1,1),statTitles,0))</f>
        <v>#N/A</v>
      </c>
      <c r="K800" s="52" t="e">
        <f>INDEX(STATSTABLE,MATCH(F800,bpiTeams,0),MATCH(INDEX(K:K,1,1),statTitles,0))</f>
        <v>#N/A</v>
      </c>
      <c r="L800" s="52" t="e">
        <f>INDEX(STATSTABLE,MATCH(F800,bpiTeams,0),MATCH(INDEX(L:L,1,1),statTitles,0))</f>
        <v>#N/A</v>
      </c>
      <c r="M800" s="52" t="e">
        <f>INDEX(STATSTABLE,MATCH(F800,bpiTeams,0),MATCH(INDEX(M:M,1,1),statTitles,0))</f>
        <v>#N/A</v>
      </c>
      <c r="N800" s="52" t="e">
        <f>INDEX(STATSTABLE,MATCH(F800,bpiTeams,0),MATCH(INDEX(N:N,1,1),statTitles,0))</f>
        <v>#N/A</v>
      </c>
      <c r="O800" s="52" t="e">
        <f>INDEX(STATSTABLE,MATCH(F800,bpiTeams,0),MATCH(INDEX(O:O,1,1),statTitles,0))</f>
        <v>#N/A</v>
      </c>
      <c r="P800" s="52" t="e">
        <f>INDEX(STATSTABLE,MATCH(F800,bpiTeams,0),MATCH(INDEX(P:P,1,1),statTitles,0))</f>
        <v>#N/A</v>
      </c>
      <c r="Q800" s="52" t="e">
        <f>INDEX(STATSTABLE,MATCH(F800,bpiTeams,0),MATCH(INDEX(Q:Q,1,1),statTitles,0))</f>
        <v>#N/A</v>
      </c>
      <c r="R800" s="52" t="e">
        <f>INDEX(STATSTABLE,MATCH(F800,bpiTeams,0),MATCH(INDEX(R:R,1,1),statTitles,0))</f>
        <v>#N/A</v>
      </c>
      <c r="S800" s="52" t="e">
        <f>INDEX(STATSTABLE,MATCH(F800,bpiTeams,0),MATCH(INDEX(S:S,1,1),statTitles,0))</f>
        <v>#N/A</v>
      </c>
      <c r="T800" s="52" t="e">
        <f>INDEX(STATSTABLE,MATCH(F800,bpiTeams,0),MATCH(INDEX(T:T,1,1),statTitles,0))</f>
        <v>#N/A</v>
      </c>
      <c r="U800" s="52" t="e">
        <f>INDEX(STATSTABLE,MATCH(F800,bpiTeams,0),MATCH(INDEX(U:U,1,1),statTitles,0))</f>
        <v>#N/A</v>
      </c>
      <c r="V800" s="52" t="e">
        <f>INDEX(STATSTABLE,MATCH(F800,bpiTeams,0),MATCH(INDEX(V:V,1,1),statTitles,0))</f>
        <v>#N/A</v>
      </c>
      <c r="W800" s="52" t="e">
        <f>INDEX(STATSTABLE,MATCH(F800,bpiTeams,0),MATCH(INDEX(W:W,1,1),statTitles,0))</f>
        <v>#N/A</v>
      </c>
      <c r="X800" s="52" t="e">
        <f>INDEX(STATSTABLE,MATCH(F800,bpiTeams,0),MATCH(INDEX(X:X,1,1),statTitles,0))</f>
        <v>#N/A</v>
      </c>
      <c r="Y800" s="52" t="e">
        <f>INDEX(STATSTABLE,MATCH(F800,bpiTeams,0),MATCH(INDEX(Y:Y,1,1),statTitles,0))</f>
        <v>#N/A</v>
      </c>
      <c r="Z800" s="52" t="e">
        <f>INDEX(STATSTABLE,MATCH(F800,bpiTeams,0),MATCH(INDEX(Z:Z,1,1),statTitles,0))</f>
        <v>#N/A</v>
      </c>
      <c r="AA800" s="55" t="e">
        <f t="shared" ref="AA800:AA801" si="1132">(K800-(R800*S800)/100-3*(M800*N800)/100)/2</f>
        <v>#N/A</v>
      </c>
      <c r="AB800" s="55" t="e">
        <f t="shared" ref="AB800:AB801" si="1133">SUM(AA800,(M800*N800/100))/(I800/100)</f>
        <v>#N/A</v>
      </c>
      <c r="AC800" s="55" t="e">
        <f t="shared" ref="AC800" si="1134">X800*0.5+X801*0.5</f>
        <v>#N/A</v>
      </c>
      <c r="AD800" s="55" t="e">
        <f t="shared" ref="AD800:AD801" si="1135">M800/AB800</f>
        <v>#N/A</v>
      </c>
      <c r="AE800" s="336" t="e">
        <f t="shared" ref="AE800:AE801" si="1136">AA800/(AB800-M800)</f>
        <v>#N/A</v>
      </c>
      <c r="AF800" s="223" t="e">
        <f ca="1">INDEX(FGA_COEFFS,1,1)+AC800*INDEX(FGA_COEFFS,1,2)+AB800*INDEX(FGA_COEFFS,1,3)+U800*INDEX(FGA_COEFFS,1,4)+T801*INDEX(FGA_COEFFS,1,5)+V800*INDEX(FGA_COEFFS,1,6)+W801*INDEX(FGA_COEFFS,1,7)+P801*INDEX(FGA_COEFFS,1,8)+AB804*AB805</f>
        <v>#N/A</v>
      </c>
      <c r="AG800" s="223" t="e">
        <f ca="1">INDEX(THREEPTA_COEFFS,1,1)+AF800*INDEX(THREEPTA_COEFFS,1,2)+M800*INDEX(THREEPTA_COEFFS,1,3)+AD800*INDEX(THREEPTA_COEFFS,1,4)+N800*INDEX(THREEPTA_COEFFS,1,5)+O801*INDEX(THREEPTA_COEFFS,1,6)+AC804*AC805</f>
        <v>#N/A</v>
      </c>
      <c r="AH800" s="223" t="e">
        <f ca="1">INDEX(THREEPTPCT_COEFFS,1,1)+N800*INDEX(THREEPTPCT_COEFFS,1,2)+O801*INDEX(THREEPTPCT_COEFFS,1,3)+AD804*AD805</f>
        <v>#N/A</v>
      </c>
      <c r="AI800" s="55" t="e">
        <f t="shared" ref="AI800:AI801" ca="1" si="1137">AF800-AG800</f>
        <v>#N/A</v>
      </c>
      <c r="AJ800" s="223" t="e">
        <f ca="1">INDEX(TWOPTPCT_COEFFS,1,1)+AE800*INDEX(TWOPTPCT_COEFFS,1,2)+L801*INDEX(TWOPTPCT_COEFFS,1,3)+J801*INDEX(TWOPTPCT_COEFFS,1,4)+O801*INDEX(TWOPTPCT_COEFFS,1,5)+AE804*AE805</f>
        <v>#N/A</v>
      </c>
      <c r="AK800" s="223" t="e">
        <f ca="1">INDEX(FTA_COEFFS,1,1)+R800*INDEX(FTA_COEFFS,1,2)+Q801*INDEX(FTA_COEFFS,1,3)+(T800+U800)*INDEX(FTA_COEFFS,1,4)+(T801+U801)*INDEX(FTA_COEFFS,1,5)+P801*INDEX(FTA_COEFFS,1,6)+AF804*AF805</f>
        <v>#N/A</v>
      </c>
      <c r="AL800" s="223" t="e">
        <f ca="1">INDEX(FTPCT_COEFFS,1,1)+S800*INDEX(FTPCT_COEFFS,1,2)+I800*INDEX(FTPCT_COEFFS,1,3)+J801*INDEX(FTPCT_COEFFS,1,4)+AG804*AG805</f>
        <v>#N/A</v>
      </c>
      <c r="AM800" s="338" t="e">
        <f t="shared" ref="AM800:AM801" ca="1" si="1138">AG800*AH800/100+AI800*AJ800+AK800*AL800/100</f>
        <v>#N/A</v>
      </c>
      <c r="AN800" s="55"/>
      <c r="AO800" s="55"/>
      <c r="AP800" s="55"/>
      <c r="AQ800" s="55"/>
      <c r="AR800" s="53"/>
    </row>
    <row r="801" spans="1:44" customFormat="1" x14ac:dyDescent="0.3">
      <c r="A801" s="53"/>
      <c r="B801" s="53"/>
      <c r="C801" s="53"/>
      <c r="D801" s="53"/>
      <c r="E801" s="53" t="s">
        <v>175</v>
      </c>
      <c r="F801" s="54" t="e">
        <f>F794</f>
        <v>#N/A</v>
      </c>
      <c r="G801" s="56" t="e">
        <f t="shared" ca="1" si="1131"/>
        <v>#N/A</v>
      </c>
      <c r="H801" s="52" t="e">
        <f>INDEX(STATSTABLE,MATCH(F801,bpiTeams,0),MATCH(INDEX(H:H,1,1),statTitles,0))</f>
        <v>#N/A</v>
      </c>
      <c r="I801" s="52" t="e">
        <f>INDEX(STATSTABLE,MATCH(F801,bpiTeams,0),MATCH(INDEX(I:I,1,1),statTitles,0))</f>
        <v>#N/A</v>
      </c>
      <c r="J801" s="52" t="e">
        <f>INDEX(STATSTABLE,MATCH(F801,bpiTeams,0),MATCH(INDEX(J:J,1,1),statTitles,0))</f>
        <v>#N/A</v>
      </c>
      <c r="K801" s="52" t="e">
        <f>INDEX(STATSTABLE,MATCH(F801,bpiTeams,0),MATCH(INDEX(K:K,1,1),statTitles,0))</f>
        <v>#N/A</v>
      </c>
      <c r="L801" s="52" t="e">
        <f>INDEX(STATSTABLE,MATCH(F801,bpiTeams,0),MATCH(INDEX(L:L,1,1),statTitles,0))</f>
        <v>#N/A</v>
      </c>
      <c r="M801" s="52" t="e">
        <f>INDEX(STATSTABLE,MATCH(F801,bpiTeams,0),MATCH(INDEX(M:M,1,1),statTitles,0))</f>
        <v>#N/A</v>
      </c>
      <c r="N801" s="52" t="e">
        <f>INDEX(STATSTABLE,MATCH(F801,bpiTeams,0),MATCH(INDEX(N:N,1,1),statTitles,0))</f>
        <v>#N/A</v>
      </c>
      <c r="O801" s="52" t="e">
        <f>INDEX(STATSTABLE,MATCH(F801,bpiTeams,0),MATCH(INDEX(O:O,1,1),statTitles,0))</f>
        <v>#N/A</v>
      </c>
      <c r="P801" s="52" t="e">
        <f>INDEX(STATSTABLE,MATCH(F801,bpiTeams,0),MATCH(INDEX(P:P,1,1),statTitles,0))</f>
        <v>#N/A</v>
      </c>
      <c r="Q801" s="52" t="e">
        <f>INDEX(STATSTABLE,MATCH(F801,bpiTeams,0),MATCH(INDEX(Q:Q,1,1),statTitles,0))</f>
        <v>#N/A</v>
      </c>
      <c r="R801" s="52" t="e">
        <f>INDEX(STATSTABLE,MATCH(F801,bpiTeams,0),MATCH(INDEX(R:R,1,1),statTitles,0))</f>
        <v>#N/A</v>
      </c>
      <c r="S801" s="52" t="e">
        <f>INDEX(STATSTABLE,MATCH(F801,bpiTeams,0),MATCH(INDEX(S:S,1,1),statTitles,0))</f>
        <v>#N/A</v>
      </c>
      <c r="T801" s="52" t="e">
        <f>INDEX(STATSTABLE,MATCH(F801,bpiTeams,0),MATCH(INDEX(T:T,1,1),statTitles,0))</f>
        <v>#N/A</v>
      </c>
      <c r="U801" s="52" t="e">
        <f>INDEX(STATSTABLE,MATCH(F801,bpiTeams,0),MATCH(INDEX(U:U,1,1),statTitles,0))</f>
        <v>#N/A</v>
      </c>
      <c r="V801" s="52" t="e">
        <f>INDEX(STATSTABLE,MATCH(F801,bpiTeams,0),MATCH(INDEX(V:V,1,1),statTitles,0))</f>
        <v>#N/A</v>
      </c>
      <c r="W801" s="52" t="e">
        <f>INDEX(STATSTABLE,MATCH(F801,bpiTeams,0),MATCH(INDEX(W:W,1,1),statTitles,0))</f>
        <v>#N/A</v>
      </c>
      <c r="X801" s="52" t="e">
        <f>INDEX(STATSTABLE,MATCH(F801,bpiTeams,0),MATCH(INDEX(X:X,1,1),statTitles,0))</f>
        <v>#N/A</v>
      </c>
      <c r="Y801" s="52" t="e">
        <f>INDEX(STATSTABLE,MATCH(F801,bpiTeams,0),MATCH(INDEX(Y:Y,1,1),statTitles,0))</f>
        <v>#N/A</v>
      </c>
      <c r="Z801" s="52" t="e">
        <f>INDEX(STATSTABLE,MATCH(F801,bpiTeams,0),MATCH(INDEX(Z:Z,1,1),statTitles,0))</f>
        <v>#N/A</v>
      </c>
      <c r="AA801" s="55" t="e">
        <f t="shared" si="1132"/>
        <v>#N/A</v>
      </c>
      <c r="AB801" s="55" t="e">
        <f t="shared" si="1133"/>
        <v>#N/A</v>
      </c>
      <c r="AC801" s="55" t="e">
        <f t="shared" ref="AC801" si="1139">AC800</f>
        <v>#N/A</v>
      </c>
      <c r="AD801" s="55" t="e">
        <f t="shared" si="1135"/>
        <v>#N/A</v>
      </c>
      <c r="AE801" s="336" t="e">
        <f t="shared" si="1136"/>
        <v>#N/A</v>
      </c>
      <c r="AF801" s="223" t="e">
        <f ca="1">INDEX(FGA_COEFFS,1,1)+AC801*INDEX(FGA_COEFFS,1,2)+AB801*INDEX(FGA_COEFFS,1,3)+U801*INDEX(FGA_COEFFS,1,4)+T800*INDEX(FGA_COEFFS,1,5)+V801*INDEX(FGA_COEFFS,1,6)+W800*INDEX(FGA_COEFFS,1,7)+P800*INDEX(FGA_COEFFS,1,8)+AB804*AB806</f>
        <v>#N/A</v>
      </c>
      <c r="AG801" s="223" t="e">
        <f ca="1">INDEX(THREEPTA_COEFFS,1,1)+AF801*INDEX(THREEPTA_COEFFS,1,2)+M801*INDEX(THREEPTA_COEFFS,1,3)+AD801*INDEX(THREEPTA_COEFFS,1,4)+N801*INDEX(THREEPTA_COEFFS,1,5)+O800*INDEX(THREEPTA_COEFFS,1,6)+AC804*AC806</f>
        <v>#N/A</v>
      </c>
      <c r="AH801" s="223" t="e">
        <f ca="1">INDEX(THREEPTPCT_COEFFS,1,1)+N801*INDEX(THREEPTPCT_COEFFS,1,2)+O800*INDEX(THREEPTPCT_COEFFS,1,3)+AD804*AD806</f>
        <v>#N/A</v>
      </c>
      <c r="AI801" s="55" t="e">
        <f t="shared" ca="1" si="1137"/>
        <v>#N/A</v>
      </c>
      <c r="AJ801" s="223" t="e">
        <f ca="1">INDEX(TWOPTPCT_COEFFS,1,1)+AE801*INDEX(TWOPTPCT_COEFFS,1,2)+L800*INDEX(TWOPTPCT_COEFFS,1,3)+J800*INDEX(TWOPTPCT_COEFFS,1,4)+O800*INDEX(TWOPTPCT_COEFFS,1,5)+AE804*AE806</f>
        <v>#N/A</v>
      </c>
      <c r="AK801" s="223" t="e">
        <f ca="1">INDEX(FTA_COEFFS,1,1)+R801*INDEX(FTA_COEFFS,1,2)+Q800*INDEX(FTA_COEFFS,1,3)+(T801+U801)*INDEX(FTA_COEFFS,1,4)+(T800+U800)*INDEX(FTA_COEFFS,1,5)+P800*INDEX(FTA_COEFFS,1,6)+AF804*AF806</f>
        <v>#N/A</v>
      </c>
      <c r="AL801" s="223" t="e">
        <f ca="1">INDEX(FTPCT_COEFFS,1,1)+S801*INDEX(FTPCT_COEFFS,1,2)+I801*INDEX(FTPCT_COEFFS,1,3)+J800*INDEX(FTPCT_COEFFS,1,4)+AG804*AG806</f>
        <v>#N/A</v>
      </c>
      <c r="AM801" s="338" t="e">
        <f t="shared" ca="1" si="1138"/>
        <v>#N/A</v>
      </c>
      <c r="AN801" s="55"/>
      <c r="AO801" s="55"/>
      <c r="AP801" s="55"/>
      <c r="AQ801" s="55"/>
      <c r="AR801" s="53"/>
    </row>
    <row r="802" spans="1:44" customFormat="1" x14ac:dyDescent="0.3">
      <c r="A802" s="53"/>
      <c r="B802" s="53"/>
      <c r="C802" s="53"/>
      <c r="D802" s="53"/>
      <c r="E802" s="64" t="e">
        <f ca="1">IF(G801&gt;G800,F801,F800)</f>
        <v>#N/A</v>
      </c>
      <c r="F802" s="53"/>
      <c r="G802" s="56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5"/>
      <c r="AB802" s="55"/>
      <c r="AC802" s="55"/>
      <c r="AD802" s="55"/>
      <c r="AE802" s="55"/>
      <c r="AF802" s="337"/>
      <c r="AG802" s="337"/>
      <c r="AH802" s="337"/>
      <c r="AI802" s="337"/>
      <c r="AJ802" s="337"/>
      <c r="AK802" s="337"/>
      <c r="AL802" s="337"/>
      <c r="AM802" s="337"/>
      <c r="AN802" s="55"/>
      <c r="AO802" s="55"/>
      <c r="AP802" s="55"/>
      <c r="AQ802" s="55"/>
      <c r="AR802" s="53"/>
    </row>
    <row r="803" spans="1:44" customFormat="1" x14ac:dyDescent="0.3">
      <c r="A803" s="53"/>
      <c r="B803" s="53"/>
      <c r="C803" s="53"/>
      <c r="D803" s="53"/>
      <c r="E803" s="53"/>
      <c r="F803" s="53"/>
      <c r="G803" s="166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4" t="s">
        <v>1305</v>
      </c>
      <c r="AB803" s="54" t="s">
        <v>128</v>
      </c>
      <c r="AC803" s="54" t="s">
        <v>157</v>
      </c>
      <c r="AD803" s="54" t="s">
        <v>151</v>
      </c>
      <c r="AE803" s="54" t="s">
        <v>1327</v>
      </c>
      <c r="AF803" s="54" t="s">
        <v>129</v>
      </c>
      <c r="AG803" s="54" t="s">
        <v>116</v>
      </c>
      <c r="AH803" s="54"/>
      <c r="AI803" s="54"/>
      <c r="AJ803" s="54"/>
      <c r="AK803" s="54"/>
      <c r="AL803" s="54"/>
      <c r="AM803" s="54"/>
      <c r="AN803" s="53"/>
      <c r="AO803" s="53"/>
      <c r="AP803" s="53"/>
      <c r="AQ803" s="53"/>
      <c r="AR803" s="53"/>
    </row>
    <row r="804" spans="1:44" customFormat="1" x14ac:dyDescent="0.3">
      <c r="A804" s="53"/>
      <c r="B804" s="53"/>
      <c r="C804" s="53"/>
      <c r="D804" s="53" t="e">
        <f ca="1">IF(G800&gt;(G801+(W800-W801)/2),1,IF(G801&gt;(G800+(W801-W800)/2),0,"Close"))</f>
        <v>#N/A</v>
      </c>
      <c r="E804" s="53"/>
      <c r="F804" s="53"/>
      <c r="G804" s="166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4"/>
      <c r="AB804" s="54">
        <f>Formulas!A804</f>
        <v>0</v>
      </c>
      <c r="AC804" s="54">
        <f>Formulas!A811</f>
        <v>0</v>
      </c>
      <c r="AD804" s="54">
        <f>Formulas!A818</f>
        <v>0</v>
      </c>
      <c r="AE804" s="54">
        <f>Formulas!A825</f>
        <v>0</v>
      </c>
      <c r="AF804" s="54">
        <f>Formulas!A832</f>
        <v>0</v>
      </c>
      <c r="AG804" s="54">
        <f>Formulas!A839</f>
        <v>0</v>
      </c>
      <c r="AH804" s="54"/>
      <c r="AI804" s="336"/>
      <c r="AJ804" s="336"/>
      <c r="AK804" s="336"/>
      <c r="AL804" s="54"/>
      <c r="AM804" s="54"/>
      <c r="AN804" s="53"/>
      <c r="AO804" s="53"/>
      <c r="AP804" s="53"/>
      <c r="AQ804" s="53"/>
      <c r="AR804" s="53"/>
    </row>
    <row r="805" spans="1:44" customFormat="1" x14ac:dyDescent="0.3">
      <c r="A805" s="53"/>
      <c r="B805" s="53"/>
      <c r="C805" s="53"/>
      <c r="D805" s="53"/>
      <c r="E805" s="53"/>
      <c r="F805" s="53"/>
      <c r="G805" s="166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336"/>
      <c r="AB805" s="336">
        <f t="shared" ref="AB805:AB806" ca="1" si="1140">1.5*RAND()^2*IF(RAND()&gt;0.5,1,-1)</f>
        <v>-1.4045095432270953</v>
      </c>
      <c r="AC805" s="336">
        <f t="shared" ca="1" si="1110"/>
        <v>1.308260602429498</v>
      </c>
      <c r="AD805" s="336">
        <f t="shared" ca="1" si="1110"/>
        <v>0.86156316536215538</v>
      </c>
      <c r="AE805" s="336">
        <f t="shared" ca="1" si="1110"/>
        <v>0.37790688131884992</v>
      </c>
      <c r="AF805" s="336">
        <f t="shared" ca="1" si="1110"/>
        <v>0.68024687771524006</v>
      </c>
      <c r="AG805" s="336">
        <f t="shared" ca="1" si="1110"/>
        <v>-1.3413270364250418</v>
      </c>
      <c r="AH805" s="336"/>
      <c r="AI805" s="336"/>
      <c r="AJ805" s="336"/>
      <c r="AK805" s="336"/>
      <c r="AL805" s="54"/>
      <c r="AM805" s="54"/>
      <c r="AN805" s="53"/>
      <c r="AO805" s="55"/>
      <c r="AP805" s="55"/>
      <c r="AQ805" s="55"/>
      <c r="AR805" s="53"/>
    </row>
    <row r="806" spans="1:44" customFormat="1" x14ac:dyDescent="0.3">
      <c r="A806" s="53"/>
      <c r="B806" s="53"/>
      <c r="C806" s="53"/>
      <c r="D806" s="53"/>
      <c r="E806" s="53"/>
      <c r="F806" s="54"/>
      <c r="G806" s="165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3"/>
      <c r="AB806" s="336">
        <f t="shared" ca="1" si="1140"/>
        <v>-0.22980303348104081</v>
      </c>
      <c r="AC806" s="336">
        <f t="shared" ca="1" si="1110"/>
        <v>-0.25104545547811608</v>
      </c>
      <c r="AD806" s="336">
        <f t="shared" ca="1" si="1110"/>
        <v>4.4119237414216111E-2</v>
      </c>
      <c r="AE806" s="336">
        <f t="shared" ca="1" si="1110"/>
        <v>-6.2494570471758937E-2</v>
      </c>
      <c r="AF806" s="336">
        <f t="shared" ca="1" si="1110"/>
        <v>-0.16444609595288742</v>
      </c>
      <c r="AG806" s="336">
        <f t="shared" ca="1" si="1110"/>
        <v>-0.24781391704891742</v>
      </c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3"/>
    </row>
    <row r="807" spans="1:44" customFormat="1" x14ac:dyDescent="0.3">
      <c r="A807" s="53"/>
      <c r="B807" s="53"/>
      <c r="C807" s="53"/>
      <c r="D807" s="53"/>
      <c r="E807" s="53" t="s">
        <v>172</v>
      </c>
      <c r="F807" s="53">
        <f>F800</f>
        <v>0</v>
      </c>
      <c r="G807" s="56" t="e">
        <f t="shared" ref="G807:G808" ca="1" si="1141">AM807</f>
        <v>#N/A</v>
      </c>
      <c r="H807" s="52" t="e">
        <f>INDEX(STATSTABLE,MATCH(F807,bpiTeams,0),MATCH(INDEX(H:H,1,1),statTitles,0))</f>
        <v>#N/A</v>
      </c>
      <c r="I807" s="52" t="e">
        <f>INDEX(STATSTABLE,MATCH(F807,bpiTeams,0),MATCH(INDEX(I:I,1,1),statTitles,0))</f>
        <v>#N/A</v>
      </c>
      <c r="J807" s="52" t="e">
        <f>INDEX(STATSTABLE,MATCH(F807,bpiTeams,0),MATCH(INDEX(J:J,1,1),statTitles,0))</f>
        <v>#N/A</v>
      </c>
      <c r="K807" s="52" t="e">
        <f>INDEX(STATSTABLE,MATCH(F807,bpiTeams,0),MATCH(INDEX(K:K,1,1),statTitles,0))</f>
        <v>#N/A</v>
      </c>
      <c r="L807" s="52" t="e">
        <f>INDEX(STATSTABLE,MATCH(F807,bpiTeams,0),MATCH(INDEX(L:L,1,1),statTitles,0))</f>
        <v>#N/A</v>
      </c>
      <c r="M807" s="52" t="e">
        <f>INDEX(STATSTABLE,MATCH(F807,bpiTeams,0),MATCH(INDEX(M:M,1,1),statTitles,0))</f>
        <v>#N/A</v>
      </c>
      <c r="N807" s="52" t="e">
        <f>INDEX(STATSTABLE,MATCH(F807,bpiTeams,0),MATCH(INDEX(N:N,1,1),statTitles,0))</f>
        <v>#N/A</v>
      </c>
      <c r="O807" s="52" t="e">
        <f>INDEX(STATSTABLE,MATCH(F807,bpiTeams,0),MATCH(INDEX(O:O,1,1),statTitles,0))</f>
        <v>#N/A</v>
      </c>
      <c r="P807" s="52" t="e">
        <f>INDEX(STATSTABLE,MATCH(F807,bpiTeams,0),MATCH(INDEX(P:P,1,1),statTitles,0))</f>
        <v>#N/A</v>
      </c>
      <c r="Q807" s="52" t="e">
        <f>INDEX(STATSTABLE,MATCH(F807,bpiTeams,0),MATCH(INDEX(Q:Q,1,1),statTitles,0))</f>
        <v>#N/A</v>
      </c>
      <c r="R807" s="52" t="e">
        <f>INDEX(STATSTABLE,MATCH(F807,bpiTeams,0),MATCH(INDEX(R:R,1,1),statTitles,0))</f>
        <v>#N/A</v>
      </c>
      <c r="S807" s="52" t="e">
        <f>INDEX(STATSTABLE,MATCH(F807,bpiTeams,0),MATCH(INDEX(S:S,1,1),statTitles,0))</f>
        <v>#N/A</v>
      </c>
      <c r="T807" s="52" t="e">
        <f>INDEX(STATSTABLE,MATCH(F807,bpiTeams,0),MATCH(INDEX(T:T,1,1),statTitles,0))</f>
        <v>#N/A</v>
      </c>
      <c r="U807" s="52" t="e">
        <f>INDEX(STATSTABLE,MATCH(F807,bpiTeams,0),MATCH(INDEX(U:U,1,1),statTitles,0))</f>
        <v>#N/A</v>
      </c>
      <c r="V807" s="52" t="e">
        <f>INDEX(STATSTABLE,MATCH(F807,bpiTeams,0),MATCH(INDEX(V:V,1,1),statTitles,0))</f>
        <v>#N/A</v>
      </c>
      <c r="W807" s="52" t="e">
        <f>INDEX(STATSTABLE,MATCH(F807,bpiTeams,0),MATCH(INDEX(W:W,1,1),statTitles,0))</f>
        <v>#N/A</v>
      </c>
      <c r="X807" s="52" t="e">
        <f>INDEX(STATSTABLE,MATCH(F807,bpiTeams,0),MATCH(INDEX(X:X,1,1),statTitles,0))</f>
        <v>#N/A</v>
      </c>
      <c r="Y807" s="52" t="e">
        <f>INDEX(STATSTABLE,MATCH(F807,bpiTeams,0),MATCH(INDEX(Y:Y,1,1),statTitles,0))</f>
        <v>#N/A</v>
      </c>
      <c r="Z807" s="52" t="e">
        <f>INDEX(STATSTABLE,MATCH(F807,bpiTeams,0),MATCH(INDEX(Z:Z,1,1),statTitles,0))</f>
        <v>#N/A</v>
      </c>
      <c r="AA807" s="55" t="e">
        <f t="shared" ref="AA807:AA808" si="1142">(K807-(R807*S807)/100-3*(M807*N807)/100)/2</f>
        <v>#N/A</v>
      </c>
      <c r="AB807" s="55" t="e">
        <f t="shared" ref="AB807:AB808" si="1143">SUM(AA807,(M807*N807/100))/(I807/100)</f>
        <v>#N/A</v>
      </c>
      <c r="AC807" s="55" t="e">
        <f t="shared" ref="AC807" si="1144">X807*0.5+X808*0.5</f>
        <v>#N/A</v>
      </c>
      <c r="AD807" s="55" t="e">
        <f t="shared" ref="AD807:AD808" si="1145">M807/AB807</f>
        <v>#N/A</v>
      </c>
      <c r="AE807" s="336" t="e">
        <f t="shared" ref="AE807:AE808" si="1146">AA807/(AB807-M807)</f>
        <v>#N/A</v>
      </c>
      <c r="AF807" s="223" t="e">
        <f ca="1">INDEX(FGA_COEFFS,1,1)+AC807*INDEX(FGA_COEFFS,1,2)+AB807*INDEX(FGA_COEFFS,1,3)+U807*INDEX(FGA_COEFFS,1,4)+T808*INDEX(FGA_COEFFS,1,5)+V807*INDEX(FGA_COEFFS,1,6)+W808*INDEX(FGA_COEFFS,1,7)+P808*INDEX(FGA_COEFFS,1,8)+AB811*AB812</f>
        <v>#N/A</v>
      </c>
      <c r="AG807" s="223" t="e">
        <f ca="1">INDEX(THREEPTA_COEFFS,1,1)+AF807*INDEX(THREEPTA_COEFFS,1,2)+M807*INDEX(THREEPTA_COEFFS,1,3)+AD807*INDEX(THREEPTA_COEFFS,1,4)+N807*INDEX(THREEPTA_COEFFS,1,5)+O808*INDEX(THREEPTA_COEFFS,1,6)+AC811*AC812</f>
        <v>#N/A</v>
      </c>
      <c r="AH807" s="223" t="e">
        <f ca="1">INDEX(THREEPTPCT_COEFFS,1,1)+N807*INDEX(THREEPTPCT_COEFFS,1,2)+O808*INDEX(THREEPTPCT_COEFFS,1,3)+AD811*AD812</f>
        <v>#N/A</v>
      </c>
      <c r="AI807" s="55" t="e">
        <f t="shared" ref="AI807:AI808" ca="1" si="1147">AF807-AG807</f>
        <v>#N/A</v>
      </c>
      <c r="AJ807" s="223" t="e">
        <f ca="1">INDEX(TWOPTPCT_COEFFS,1,1)+AE807*INDEX(TWOPTPCT_COEFFS,1,2)+L808*INDEX(TWOPTPCT_COEFFS,1,3)+J808*INDEX(TWOPTPCT_COEFFS,1,4)+O808*INDEX(TWOPTPCT_COEFFS,1,5)+AE811*AE812</f>
        <v>#N/A</v>
      </c>
      <c r="AK807" s="223" t="e">
        <f ca="1">INDEX(FTA_COEFFS,1,1)+R807*INDEX(FTA_COEFFS,1,2)+Q808*INDEX(FTA_COEFFS,1,3)+(T807+U807)*INDEX(FTA_COEFFS,1,4)+(T808+U808)*INDEX(FTA_COEFFS,1,5)+P808*INDEX(FTA_COEFFS,1,6)+AF811*AF812</f>
        <v>#N/A</v>
      </c>
      <c r="AL807" s="223" t="e">
        <f ca="1">INDEX(FTPCT_COEFFS,1,1)+S807*INDEX(FTPCT_COEFFS,1,2)+I807*INDEX(FTPCT_COEFFS,1,3)+J808*INDEX(FTPCT_COEFFS,1,4)+AG811*AG812</f>
        <v>#N/A</v>
      </c>
      <c r="AM807" s="338" t="e">
        <f t="shared" ref="AM807:AM808" ca="1" si="1148">AG807*AH807/100+AI807*AJ807+AK807*AL807/100</f>
        <v>#N/A</v>
      </c>
      <c r="AN807" s="55"/>
      <c r="AO807" s="55"/>
      <c r="AP807" s="55"/>
      <c r="AQ807" s="55"/>
      <c r="AR807" s="53"/>
    </row>
    <row r="808" spans="1:44" customFormat="1" x14ac:dyDescent="0.3">
      <c r="A808" s="53"/>
      <c r="B808" s="53"/>
      <c r="C808" s="53"/>
      <c r="D808" s="53"/>
      <c r="E808" s="53" t="s">
        <v>175</v>
      </c>
      <c r="F808" s="54" t="e">
        <f>F801</f>
        <v>#N/A</v>
      </c>
      <c r="G808" s="56" t="e">
        <f t="shared" ca="1" si="1141"/>
        <v>#N/A</v>
      </c>
      <c r="H808" s="52" t="e">
        <f>INDEX(STATSTABLE,MATCH(F808,bpiTeams,0),MATCH(INDEX(H:H,1,1),statTitles,0))</f>
        <v>#N/A</v>
      </c>
      <c r="I808" s="52" t="e">
        <f>INDEX(STATSTABLE,MATCH(F808,bpiTeams,0),MATCH(INDEX(I:I,1,1),statTitles,0))</f>
        <v>#N/A</v>
      </c>
      <c r="J808" s="52" t="e">
        <f>INDEX(STATSTABLE,MATCH(F808,bpiTeams,0),MATCH(INDEX(J:J,1,1),statTitles,0))</f>
        <v>#N/A</v>
      </c>
      <c r="K808" s="52" t="e">
        <f>INDEX(STATSTABLE,MATCH(F808,bpiTeams,0),MATCH(INDEX(K:K,1,1),statTitles,0))</f>
        <v>#N/A</v>
      </c>
      <c r="L808" s="52" t="e">
        <f>INDEX(STATSTABLE,MATCH(F808,bpiTeams,0),MATCH(INDEX(L:L,1,1),statTitles,0))</f>
        <v>#N/A</v>
      </c>
      <c r="M808" s="52" t="e">
        <f>INDEX(STATSTABLE,MATCH(F808,bpiTeams,0),MATCH(INDEX(M:M,1,1),statTitles,0))</f>
        <v>#N/A</v>
      </c>
      <c r="N808" s="52" t="e">
        <f>INDEX(STATSTABLE,MATCH(F808,bpiTeams,0),MATCH(INDEX(N:N,1,1),statTitles,0))</f>
        <v>#N/A</v>
      </c>
      <c r="O808" s="52" t="e">
        <f>INDEX(STATSTABLE,MATCH(F808,bpiTeams,0),MATCH(INDEX(O:O,1,1),statTitles,0))</f>
        <v>#N/A</v>
      </c>
      <c r="P808" s="52" t="e">
        <f>INDEX(STATSTABLE,MATCH(F808,bpiTeams,0),MATCH(INDEX(P:P,1,1),statTitles,0))</f>
        <v>#N/A</v>
      </c>
      <c r="Q808" s="52" t="e">
        <f>INDEX(STATSTABLE,MATCH(F808,bpiTeams,0),MATCH(INDEX(Q:Q,1,1),statTitles,0))</f>
        <v>#N/A</v>
      </c>
      <c r="R808" s="52" t="e">
        <f>INDEX(STATSTABLE,MATCH(F808,bpiTeams,0),MATCH(INDEX(R:R,1,1),statTitles,0))</f>
        <v>#N/A</v>
      </c>
      <c r="S808" s="52" t="e">
        <f>INDEX(STATSTABLE,MATCH(F808,bpiTeams,0),MATCH(INDEX(S:S,1,1),statTitles,0))</f>
        <v>#N/A</v>
      </c>
      <c r="T808" s="52" t="e">
        <f>INDEX(STATSTABLE,MATCH(F808,bpiTeams,0),MATCH(INDEX(T:T,1,1),statTitles,0))</f>
        <v>#N/A</v>
      </c>
      <c r="U808" s="52" t="e">
        <f>INDEX(STATSTABLE,MATCH(F808,bpiTeams,0),MATCH(INDEX(U:U,1,1),statTitles,0))</f>
        <v>#N/A</v>
      </c>
      <c r="V808" s="52" t="e">
        <f>INDEX(STATSTABLE,MATCH(F808,bpiTeams,0),MATCH(INDEX(V:V,1,1),statTitles,0))</f>
        <v>#N/A</v>
      </c>
      <c r="W808" s="52" t="e">
        <f>INDEX(STATSTABLE,MATCH(F808,bpiTeams,0),MATCH(INDEX(W:W,1,1),statTitles,0))</f>
        <v>#N/A</v>
      </c>
      <c r="X808" s="52" t="e">
        <f>INDEX(STATSTABLE,MATCH(F808,bpiTeams,0),MATCH(INDEX(X:X,1,1),statTitles,0))</f>
        <v>#N/A</v>
      </c>
      <c r="Y808" s="52" t="e">
        <f>INDEX(STATSTABLE,MATCH(F808,bpiTeams,0),MATCH(INDEX(Y:Y,1,1),statTitles,0))</f>
        <v>#N/A</v>
      </c>
      <c r="Z808" s="52" t="e">
        <f>INDEX(STATSTABLE,MATCH(F808,bpiTeams,0),MATCH(INDEX(Z:Z,1,1),statTitles,0))</f>
        <v>#N/A</v>
      </c>
      <c r="AA808" s="55" t="e">
        <f t="shared" si="1142"/>
        <v>#N/A</v>
      </c>
      <c r="AB808" s="55" t="e">
        <f t="shared" si="1143"/>
        <v>#N/A</v>
      </c>
      <c r="AC808" s="55" t="e">
        <f t="shared" ref="AC808" si="1149">AC807</f>
        <v>#N/A</v>
      </c>
      <c r="AD808" s="55" t="e">
        <f t="shared" si="1145"/>
        <v>#N/A</v>
      </c>
      <c r="AE808" s="336" t="e">
        <f t="shared" si="1146"/>
        <v>#N/A</v>
      </c>
      <c r="AF808" s="223" t="e">
        <f ca="1">INDEX(FGA_COEFFS,1,1)+AC808*INDEX(FGA_COEFFS,1,2)+AB808*INDEX(FGA_COEFFS,1,3)+U808*INDEX(FGA_COEFFS,1,4)+T807*INDEX(FGA_COEFFS,1,5)+V808*INDEX(FGA_COEFFS,1,6)+W807*INDEX(FGA_COEFFS,1,7)+P807*INDEX(FGA_COEFFS,1,8)+AB811*AB813</f>
        <v>#N/A</v>
      </c>
      <c r="AG808" s="223" t="e">
        <f ca="1">INDEX(THREEPTA_COEFFS,1,1)+AF808*INDEX(THREEPTA_COEFFS,1,2)+M808*INDEX(THREEPTA_COEFFS,1,3)+AD808*INDEX(THREEPTA_COEFFS,1,4)+N808*INDEX(THREEPTA_COEFFS,1,5)+O807*INDEX(THREEPTA_COEFFS,1,6)+AC811*AC813</f>
        <v>#N/A</v>
      </c>
      <c r="AH808" s="223" t="e">
        <f ca="1">INDEX(THREEPTPCT_COEFFS,1,1)+N808*INDEX(THREEPTPCT_COEFFS,1,2)+O807*INDEX(THREEPTPCT_COEFFS,1,3)+AD811*AD813</f>
        <v>#N/A</v>
      </c>
      <c r="AI808" s="55" t="e">
        <f t="shared" ca="1" si="1147"/>
        <v>#N/A</v>
      </c>
      <c r="AJ808" s="223" t="e">
        <f ca="1">INDEX(TWOPTPCT_COEFFS,1,1)+AE808*INDEX(TWOPTPCT_COEFFS,1,2)+L807*INDEX(TWOPTPCT_COEFFS,1,3)+J807*INDEX(TWOPTPCT_COEFFS,1,4)+O807*INDEX(TWOPTPCT_COEFFS,1,5)+AE811*AE813</f>
        <v>#N/A</v>
      </c>
      <c r="AK808" s="223" t="e">
        <f ca="1">INDEX(FTA_COEFFS,1,1)+R808*INDEX(FTA_COEFFS,1,2)+Q807*INDEX(FTA_COEFFS,1,3)+(T808+U808)*INDEX(FTA_COEFFS,1,4)+(T807+U807)*INDEX(FTA_COEFFS,1,5)+P807*INDEX(FTA_COEFFS,1,6)+AF811*AF813</f>
        <v>#N/A</v>
      </c>
      <c r="AL808" s="223" t="e">
        <f ca="1">INDEX(FTPCT_COEFFS,1,1)+S808*INDEX(FTPCT_COEFFS,1,2)+I808*INDEX(FTPCT_COEFFS,1,3)+J807*INDEX(FTPCT_COEFFS,1,4)+AG811*AG813</f>
        <v>#N/A</v>
      </c>
      <c r="AM808" s="338" t="e">
        <f t="shared" ca="1" si="1148"/>
        <v>#N/A</v>
      </c>
      <c r="AN808" s="55"/>
      <c r="AO808" s="55"/>
      <c r="AP808" s="55"/>
      <c r="AQ808" s="55"/>
      <c r="AR808" s="53"/>
    </row>
    <row r="809" spans="1:44" customFormat="1" x14ac:dyDescent="0.3">
      <c r="A809" s="53"/>
      <c r="B809" s="53"/>
      <c r="C809" s="53"/>
      <c r="D809" s="53"/>
      <c r="E809" s="64" t="e">
        <f ca="1">IF(G808&gt;G807,F808,F807)</f>
        <v>#N/A</v>
      </c>
      <c r="F809" s="53"/>
      <c r="G809" s="56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5"/>
      <c r="AB809" s="55"/>
      <c r="AC809" s="55"/>
      <c r="AD809" s="55"/>
      <c r="AE809" s="55"/>
      <c r="AF809" s="337"/>
      <c r="AG809" s="337"/>
      <c r="AH809" s="337"/>
      <c r="AI809" s="337"/>
      <c r="AJ809" s="337"/>
      <c r="AK809" s="337"/>
      <c r="AL809" s="337"/>
      <c r="AM809" s="337"/>
      <c r="AN809" s="55"/>
      <c r="AO809" s="55"/>
      <c r="AP809" s="55"/>
      <c r="AQ809" s="55"/>
      <c r="AR809" s="53"/>
    </row>
    <row r="810" spans="1:44" customFormat="1" x14ac:dyDescent="0.3">
      <c r="A810" s="53"/>
      <c r="B810" s="53"/>
      <c r="C810" s="53"/>
      <c r="D810" s="53"/>
      <c r="E810" s="53"/>
      <c r="F810" s="53"/>
      <c r="G810" s="166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4" t="s">
        <v>1305</v>
      </c>
      <c r="AB810" s="54" t="s">
        <v>128</v>
      </c>
      <c r="AC810" s="54" t="s">
        <v>157</v>
      </c>
      <c r="AD810" s="54" t="s">
        <v>151</v>
      </c>
      <c r="AE810" s="54" t="s">
        <v>1327</v>
      </c>
      <c r="AF810" s="54" t="s">
        <v>129</v>
      </c>
      <c r="AG810" s="54" t="s">
        <v>116</v>
      </c>
      <c r="AH810" s="54"/>
      <c r="AI810" s="54"/>
      <c r="AJ810" s="54"/>
      <c r="AK810" s="54"/>
      <c r="AL810" s="54"/>
      <c r="AM810" s="54"/>
      <c r="AN810" s="53"/>
      <c r="AO810" s="53"/>
      <c r="AP810" s="53"/>
      <c r="AQ810" s="53"/>
      <c r="AR810" s="53"/>
    </row>
    <row r="811" spans="1:44" customFormat="1" x14ac:dyDescent="0.3">
      <c r="A811" s="53"/>
      <c r="B811" s="53"/>
      <c r="C811" s="53"/>
      <c r="D811" s="53" t="e">
        <f ca="1">IF(G807&gt;(G808+(W807-W808)/2),1,IF(G808&gt;(G807+(W808-W807)/2),0,"Close"))</f>
        <v>#N/A</v>
      </c>
      <c r="E811" s="53"/>
      <c r="F811" s="53"/>
      <c r="G811" s="166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4"/>
      <c r="AB811" s="54">
        <f>Formulas!A811</f>
        <v>0</v>
      </c>
      <c r="AC811" s="54">
        <f>Formulas!A818</f>
        <v>0</v>
      </c>
      <c r="AD811" s="54">
        <f>Formulas!A825</f>
        <v>0</v>
      </c>
      <c r="AE811" s="54">
        <f>Formulas!A832</f>
        <v>0</v>
      </c>
      <c r="AF811" s="54">
        <f>Formulas!A839</f>
        <v>0</v>
      </c>
      <c r="AG811" s="54">
        <f>Formulas!A846</f>
        <v>0</v>
      </c>
      <c r="AH811" s="54"/>
      <c r="AI811" s="336"/>
      <c r="AJ811" s="336"/>
      <c r="AK811" s="336"/>
      <c r="AL811" s="54"/>
      <c r="AM811" s="54"/>
      <c r="AN811" s="53"/>
      <c r="AO811" s="53"/>
      <c r="AP811" s="53"/>
      <c r="AQ811" s="53"/>
      <c r="AR811" s="53"/>
    </row>
    <row r="812" spans="1:44" customFormat="1" x14ac:dyDescent="0.3">
      <c r="A812" s="53"/>
      <c r="B812" s="53"/>
      <c r="C812" s="53"/>
      <c r="D812" s="53"/>
      <c r="E812" s="53"/>
      <c r="F812" s="53"/>
      <c r="G812" s="166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336"/>
      <c r="AB812" s="336">
        <f t="shared" ref="AB812:AB813" ca="1" si="1150">1.5*RAND()^2*IF(RAND()&gt;0.5,1,-1)</f>
        <v>-0.63214366725430859</v>
      </c>
      <c r="AC812" s="336">
        <f t="shared" ca="1" si="1110"/>
        <v>0.71697674363486619</v>
      </c>
      <c r="AD812" s="336">
        <f t="shared" ca="1" si="1110"/>
        <v>0.46642919580414899</v>
      </c>
      <c r="AE812" s="336">
        <f t="shared" ca="1" si="1110"/>
        <v>0.6967763551387377</v>
      </c>
      <c r="AF812" s="336">
        <f t="shared" ca="1" si="1110"/>
        <v>2.7801375566778825E-2</v>
      </c>
      <c r="AG812" s="336">
        <f t="shared" ca="1" si="1110"/>
        <v>1.0239368280842263</v>
      </c>
      <c r="AH812" s="336"/>
      <c r="AI812" s="336"/>
      <c r="AJ812" s="336"/>
      <c r="AK812" s="336"/>
      <c r="AL812" s="54"/>
      <c r="AM812" s="54"/>
      <c r="AN812" s="53"/>
      <c r="AO812" s="55"/>
      <c r="AP812" s="55"/>
      <c r="AQ812" s="55"/>
      <c r="AR812" s="53"/>
    </row>
    <row r="813" spans="1:44" customFormat="1" x14ac:dyDescent="0.3">
      <c r="A813" s="53"/>
      <c r="B813" s="53"/>
      <c r="C813" s="53"/>
      <c r="D813" s="53"/>
      <c r="E813" s="53"/>
      <c r="F813" s="54"/>
      <c r="G813" s="165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3"/>
      <c r="AB813" s="336">
        <f t="shared" ca="1" si="1150"/>
        <v>0.85825102239886975</v>
      </c>
      <c r="AC813" s="336">
        <f t="shared" ca="1" si="1110"/>
        <v>-1.0256028014987215</v>
      </c>
      <c r="AD813" s="336">
        <f t="shared" ca="1" si="1110"/>
        <v>7.835613156279278E-2</v>
      </c>
      <c r="AE813" s="336">
        <f t="shared" ca="1" si="1110"/>
        <v>-1.0743493289053834</v>
      </c>
      <c r="AF813" s="336">
        <f t="shared" ca="1" si="1110"/>
        <v>0.15642889689034978</v>
      </c>
      <c r="AG813" s="336">
        <f t="shared" ca="1" si="1110"/>
        <v>-0.92506823594440057</v>
      </c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3"/>
    </row>
    <row r="814" spans="1:44" customFormat="1" x14ac:dyDescent="0.3">
      <c r="A814" s="53"/>
      <c r="B814" s="53"/>
      <c r="C814" s="53"/>
      <c r="D814" s="53"/>
      <c r="E814" s="53" t="s">
        <v>172</v>
      </c>
      <c r="F814" s="53">
        <f>F807</f>
        <v>0</v>
      </c>
      <c r="G814" s="56" t="e">
        <f t="shared" ref="G814:G815" ca="1" si="1151">AM814</f>
        <v>#N/A</v>
      </c>
      <c r="H814" s="52" t="e">
        <f>INDEX(STATSTABLE,MATCH(F814,bpiTeams,0),MATCH(INDEX(H:H,1,1),statTitles,0))</f>
        <v>#N/A</v>
      </c>
      <c r="I814" s="52" t="e">
        <f>INDEX(STATSTABLE,MATCH(F814,bpiTeams,0),MATCH(INDEX(I:I,1,1),statTitles,0))</f>
        <v>#N/A</v>
      </c>
      <c r="J814" s="52" t="e">
        <f>INDEX(STATSTABLE,MATCH(F814,bpiTeams,0),MATCH(INDEX(J:J,1,1),statTitles,0))</f>
        <v>#N/A</v>
      </c>
      <c r="K814" s="52" t="e">
        <f>INDEX(STATSTABLE,MATCH(F814,bpiTeams,0),MATCH(INDEX(K:K,1,1),statTitles,0))</f>
        <v>#N/A</v>
      </c>
      <c r="L814" s="52" t="e">
        <f>INDEX(STATSTABLE,MATCH(F814,bpiTeams,0),MATCH(INDEX(L:L,1,1),statTitles,0))</f>
        <v>#N/A</v>
      </c>
      <c r="M814" s="52" t="e">
        <f>INDEX(STATSTABLE,MATCH(F814,bpiTeams,0),MATCH(INDEX(M:M,1,1),statTitles,0))</f>
        <v>#N/A</v>
      </c>
      <c r="N814" s="52" t="e">
        <f>INDEX(STATSTABLE,MATCH(F814,bpiTeams,0),MATCH(INDEX(N:N,1,1),statTitles,0))</f>
        <v>#N/A</v>
      </c>
      <c r="O814" s="52" t="e">
        <f>INDEX(STATSTABLE,MATCH(F814,bpiTeams,0),MATCH(INDEX(O:O,1,1),statTitles,0))</f>
        <v>#N/A</v>
      </c>
      <c r="P814" s="52" t="e">
        <f>INDEX(STATSTABLE,MATCH(F814,bpiTeams,0),MATCH(INDEX(P:P,1,1),statTitles,0))</f>
        <v>#N/A</v>
      </c>
      <c r="Q814" s="52" t="e">
        <f>INDEX(STATSTABLE,MATCH(F814,bpiTeams,0),MATCH(INDEX(Q:Q,1,1),statTitles,0))</f>
        <v>#N/A</v>
      </c>
      <c r="R814" s="52" t="e">
        <f>INDEX(STATSTABLE,MATCH(F814,bpiTeams,0),MATCH(INDEX(R:R,1,1),statTitles,0))</f>
        <v>#N/A</v>
      </c>
      <c r="S814" s="52" t="e">
        <f>INDEX(STATSTABLE,MATCH(F814,bpiTeams,0),MATCH(INDEX(S:S,1,1),statTitles,0))</f>
        <v>#N/A</v>
      </c>
      <c r="T814" s="52" t="e">
        <f>INDEX(STATSTABLE,MATCH(F814,bpiTeams,0),MATCH(INDEX(T:T,1,1),statTitles,0))</f>
        <v>#N/A</v>
      </c>
      <c r="U814" s="52" t="e">
        <f>INDEX(STATSTABLE,MATCH(F814,bpiTeams,0),MATCH(INDEX(U:U,1,1),statTitles,0))</f>
        <v>#N/A</v>
      </c>
      <c r="V814" s="52" t="e">
        <f>INDEX(STATSTABLE,MATCH(F814,bpiTeams,0),MATCH(INDEX(V:V,1,1),statTitles,0))</f>
        <v>#N/A</v>
      </c>
      <c r="W814" s="52" t="e">
        <f>INDEX(STATSTABLE,MATCH(F814,bpiTeams,0),MATCH(INDEX(W:W,1,1),statTitles,0))</f>
        <v>#N/A</v>
      </c>
      <c r="X814" s="52" t="e">
        <f>INDEX(STATSTABLE,MATCH(F814,bpiTeams,0),MATCH(INDEX(X:X,1,1),statTitles,0))</f>
        <v>#N/A</v>
      </c>
      <c r="Y814" s="52" t="e">
        <f>INDEX(STATSTABLE,MATCH(F814,bpiTeams,0),MATCH(INDEX(Y:Y,1,1),statTitles,0))</f>
        <v>#N/A</v>
      </c>
      <c r="Z814" s="52" t="e">
        <f>INDEX(STATSTABLE,MATCH(F814,bpiTeams,0),MATCH(INDEX(Z:Z,1,1),statTitles,0))</f>
        <v>#N/A</v>
      </c>
      <c r="AA814" s="55" t="e">
        <f t="shared" ref="AA814:AA815" si="1152">(K814-(R814*S814)/100-3*(M814*N814)/100)/2</f>
        <v>#N/A</v>
      </c>
      <c r="AB814" s="55" t="e">
        <f t="shared" ref="AB814:AB815" si="1153">SUM(AA814,(M814*N814/100))/(I814/100)</f>
        <v>#N/A</v>
      </c>
      <c r="AC814" s="55" t="e">
        <f t="shared" ref="AC814" si="1154">X814*0.5+X815*0.5</f>
        <v>#N/A</v>
      </c>
      <c r="AD814" s="55" t="e">
        <f t="shared" ref="AD814:AD815" si="1155">M814/AB814</f>
        <v>#N/A</v>
      </c>
      <c r="AE814" s="336" t="e">
        <f t="shared" ref="AE814:AE815" si="1156">AA814/(AB814-M814)</f>
        <v>#N/A</v>
      </c>
      <c r="AF814" s="223" t="e">
        <f ca="1">INDEX(FGA_COEFFS,1,1)+AC814*INDEX(FGA_COEFFS,1,2)+AB814*INDEX(FGA_COEFFS,1,3)+U814*INDEX(FGA_COEFFS,1,4)+T815*INDEX(FGA_COEFFS,1,5)+V814*INDEX(FGA_COEFFS,1,6)+W815*INDEX(FGA_COEFFS,1,7)+P815*INDEX(FGA_COEFFS,1,8)+AB818*AB819</f>
        <v>#N/A</v>
      </c>
      <c r="AG814" s="223" t="e">
        <f ca="1">INDEX(THREEPTA_COEFFS,1,1)+AF814*INDEX(THREEPTA_COEFFS,1,2)+M814*INDEX(THREEPTA_COEFFS,1,3)+AD814*INDEX(THREEPTA_COEFFS,1,4)+N814*INDEX(THREEPTA_COEFFS,1,5)+O815*INDEX(THREEPTA_COEFFS,1,6)+AC818*AC819</f>
        <v>#N/A</v>
      </c>
      <c r="AH814" s="223" t="e">
        <f ca="1">INDEX(THREEPTPCT_COEFFS,1,1)+N814*INDEX(THREEPTPCT_COEFFS,1,2)+O815*INDEX(THREEPTPCT_COEFFS,1,3)+AD818*AD819</f>
        <v>#N/A</v>
      </c>
      <c r="AI814" s="55" t="e">
        <f t="shared" ref="AI814:AI815" ca="1" si="1157">AF814-AG814</f>
        <v>#N/A</v>
      </c>
      <c r="AJ814" s="223" t="e">
        <f ca="1">INDEX(TWOPTPCT_COEFFS,1,1)+AE814*INDEX(TWOPTPCT_COEFFS,1,2)+L815*INDEX(TWOPTPCT_COEFFS,1,3)+J815*INDEX(TWOPTPCT_COEFFS,1,4)+O815*INDEX(TWOPTPCT_COEFFS,1,5)+AE818*AE819</f>
        <v>#N/A</v>
      </c>
      <c r="AK814" s="223" t="e">
        <f ca="1">INDEX(FTA_COEFFS,1,1)+R814*INDEX(FTA_COEFFS,1,2)+Q815*INDEX(FTA_COEFFS,1,3)+(T814+U814)*INDEX(FTA_COEFFS,1,4)+(T815+U815)*INDEX(FTA_COEFFS,1,5)+P815*INDEX(FTA_COEFFS,1,6)+AF818*AF819</f>
        <v>#N/A</v>
      </c>
      <c r="AL814" s="223" t="e">
        <f ca="1">INDEX(FTPCT_COEFFS,1,1)+S814*INDEX(FTPCT_COEFFS,1,2)+I814*INDEX(FTPCT_COEFFS,1,3)+J815*INDEX(FTPCT_COEFFS,1,4)+AG818*AG819</f>
        <v>#N/A</v>
      </c>
      <c r="AM814" s="338" t="e">
        <f t="shared" ref="AM814:AM815" ca="1" si="1158">AG814*AH814/100+AI814*AJ814+AK814*AL814/100</f>
        <v>#N/A</v>
      </c>
      <c r="AN814" s="55"/>
      <c r="AO814" s="55"/>
      <c r="AP814" s="55"/>
      <c r="AQ814" s="55"/>
      <c r="AR814" s="53"/>
    </row>
    <row r="815" spans="1:44" customFormat="1" x14ac:dyDescent="0.3">
      <c r="A815" s="53"/>
      <c r="B815" s="53"/>
      <c r="C815" s="53"/>
      <c r="D815" s="53"/>
      <c r="E815" s="53" t="s">
        <v>175</v>
      </c>
      <c r="F815" s="54" t="e">
        <f>F808</f>
        <v>#N/A</v>
      </c>
      <c r="G815" s="56" t="e">
        <f t="shared" ca="1" si="1151"/>
        <v>#N/A</v>
      </c>
      <c r="H815" s="52" t="e">
        <f>INDEX(STATSTABLE,MATCH(F815,bpiTeams,0),MATCH(INDEX(H:H,1,1),statTitles,0))</f>
        <v>#N/A</v>
      </c>
      <c r="I815" s="52" t="e">
        <f>INDEX(STATSTABLE,MATCH(F815,bpiTeams,0),MATCH(INDEX(I:I,1,1),statTitles,0))</f>
        <v>#N/A</v>
      </c>
      <c r="J815" s="52" t="e">
        <f>INDEX(STATSTABLE,MATCH(F815,bpiTeams,0),MATCH(INDEX(J:J,1,1),statTitles,0))</f>
        <v>#N/A</v>
      </c>
      <c r="K815" s="52" t="e">
        <f>INDEX(STATSTABLE,MATCH(F815,bpiTeams,0),MATCH(INDEX(K:K,1,1),statTitles,0))</f>
        <v>#N/A</v>
      </c>
      <c r="L815" s="52" t="e">
        <f>INDEX(STATSTABLE,MATCH(F815,bpiTeams,0),MATCH(INDEX(L:L,1,1),statTitles,0))</f>
        <v>#N/A</v>
      </c>
      <c r="M815" s="52" t="e">
        <f>INDEX(STATSTABLE,MATCH(F815,bpiTeams,0),MATCH(INDEX(M:M,1,1),statTitles,0))</f>
        <v>#N/A</v>
      </c>
      <c r="N815" s="52" t="e">
        <f>INDEX(STATSTABLE,MATCH(F815,bpiTeams,0),MATCH(INDEX(N:N,1,1),statTitles,0))</f>
        <v>#N/A</v>
      </c>
      <c r="O815" s="52" t="e">
        <f>INDEX(STATSTABLE,MATCH(F815,bpiTeams,0),MATCH(INDEX(O:O,1,1),statTitles,0))</f>
        <v>#N/A</v>
      </c>
      <c r="P815" s="52" t="e">
        <f>INDEX(STATSTABLE,MATCH(F815,bpiTeams,0),MATCH(INDEX(P:P,1,1),statTitles,0))</f>
        <v>#N/A</v>
      </c>
      <c r="Q815" s="52" t="e">
        <f>INDEX(STATSTABLE,MATCH(F815,bpiTeams,0),MATCH(INDEX(Q:Q,1,1),statTitles,0))</f>
        <v>#N/A</v>
      </c>
      <c r="R815" s="52" t="e">
        <f>INDEX(STATSTABLE,MATCH(F815,bpiTeams,0),MATCH(INDEX(R:R,1,1),statTitles,0))</f>
        <v>#N/A</v>
      </c>
      <c r="S815" s="52" t="e">
        <f>INDEX(STATSTABLE,MATCH(F815,bpiTeams,0),MATCH(INDEX(S:S,1,1),statTitles,0))</f>
        <v>#N/A</v>
      </c>
      <c r="T815" s="52" t="e">
        <f>INDEX(STATSTABLE,MATCH(F815,bpiTeams,0),MATCH(INDEX(T:T,1,1),statTitles,0))</f>
        <v>#N/A</v>
      </c>
      <c r="U815" s="52" t="e">
        <f>INDEX(STATSTABLE,MATCH(F815,bpiTeams,0),MATCH(INDEX(U:U,1,1),statTitles,0))</f>
        <v>#N/A</v>
      </c>
      <c r="V815" s="52" t="e">
        <f>INDEX(STATSTABLE,MATCH(F815,bpiTeams,0),MATCH(INDEX(V:V,1,1),statTitles,0))</f>
        <v>#N/A</v>
      </c>
      <c r="W815" s="52" t="e">
        <f>INDEX(STATSTABLE,MATCH(F815,bpiTeams,0),MATCH(INDEX(W:W,1,1),statTitles,0))</f>
        <v>#N/A</v>
      </c>
      <c r="X815" s="52" t="e">
        <f>INDEX(STATSTABLE,MATCH(F815,bpiTeams,0),MATCH(INDEX(X:X,1,1),statTitles,0))</f>
        <v>#N/A</v>
      </c>
      <c r="Y815" s="52" t="e">
        <f>INDEX(STATSTABLE,MATCH(F815,bpiTeams,0),MATCH(INDEX(Y:Y,1,1),statTitles,0))</f>
        <v>#N/A</v>
      </c>
      <c r="Z815" s="52" t="e">
        <f>INDEX(STATSTABLE,MATCH(F815,bpiTeams,0),MATCH(INDEX(Z:Z,1,1),statTitles,0))</f>
        <v>#N/A</v>
      </c>
      <c r="AA815" s="55" t="e">
        <f t="shared" si="1152"/>
        <v>#N/A</v>
      </c>
      <c r="AB815" s="55" t="e">
        <f t="shared" si="1153"/>
        <v>#N/A</v>
      </c>
      <c r="AC815" s="55" t="e">
        <f t="shared" ref="AC815" si="1159">AC814</f>
        <v>#N/A</v>
      </c>
      <c r="AD815" s="55" t="e">
        <f t="shared" si="1155"/>
        <v>#N/A</v>
      </c>
      <c r="AE815" s="336" t="e">
        <f t="shared" si="1156"/>
        <v>#N/A</v>
      </c>
      <c r="AF815" s="223" t="e">
        <f ca="1">INDEX(FGA_COEFFS,1,1)+AC815*INDEX(FGA_COEFFS,1,2)+AB815*INDEX(FGA_COEFFS,1,3)+U815*INDEX(FGA_COEFFS,1,4)+T814*INDEX(FGA_COEFFS,1,5)+V815*INDEX(FGA_COEFFS,1,6)+W814*INDEX(FGA_COEFFS,1,7)+P814*INDEX(FGA_COEFFS,1,8)+AB818*AB820</f>
        <v>#N/A</v>
      </c>
      <c r="AG815" s="223" t="e">
        <f ca="1">INDEX(THREEPTA_COEFFS,1,1)+AF815*INDEX(THREEPTA_COEFFS,1,2)+M815*INDEX(THREEPTA_COEFFS,1,3)+AD815*INDEX(THREEPTA_COEFFS,1,4)+N815*INDEX(THREEPTA_COEFFS,1,5)+O814*INDEX(THREEPTA_COEFFS,1,6)+AC818*AC820</f>
        <v>#N/A</v>
      </c>
      <c r="AH815" s="223" t="e">
        <f ca="1">INDEX(THREEPTPCT_COEFFS,1,1)+N815*INDEX(THREEPTPCT_COEFFS,1,2)+O814*INDEX(THREEPTPCT_COEFFS,1,3)+AD818*AD820</f>
        <v>#N/A</v>
      </c>
      <c r="AI815" s="55" t="e">
        <f t="shared" ca="1" si="1157"/>
        <v>#N/A</v>
      </c>
      <c r="AJ815" s="223" t="e">
        <f ca="1">INDEX(TWOPTPCT_COEFFS,1,1)+AE815*INDEX(TWOPTPCT_COEFFS,1,2)+L814*INDEX(TWOPTPCT_COEFFS,1,3)+J814*INDEX(TWOPTPCT_COEFFS,1,4)+O814*INDEX(TWOPTPCT_COEFFS,1,5)+AE818*AE820</f>
        <v>#N/A</v>
      </c>
      <c r="AK815" s="223" t="e">
        <f ca="1">INDEX(FTA_COEFFS,1,1)+R815*INDEX(FTA_COEFFS,1,2)+Q814*INDEX(FTA_COEFFS,1,3)+(T815+U815)*INDEX(FTA_COEFFS,1,4)+(T814+U814)*INDEX(FTA_COEFFS,1,5)+P814*INDEX(FTA_COEFFS,1,6)+AF818*AF820</f>
        <v>#N/A</v>
      </c>
      <c r="AL815" s="223" t="e">
        <f ca="1">INDEX(FTPCT_COEFFS,1,1)+S815*INDEX(FTPCT_COEFFS,1,2)+I815*INDEX(FTPCT_COEFFS,1,3)+J814*INDEX(FTPCT_COEFFS,1,4)+AG818*AG820</f>
        <v>#N/A</v>
      </c>
      <c r="AM815" s="338" t="e">
        <f t="shared" ca="1" si="1158"/>
        <v>#N/A</v>
      </c>
      <c r="AN815" s="55"/>
      <c r="AO815" s="55"/>
      <c r="AP815" s="55"/>
      <c r="AQ815" s="55"/>
      <c r="AR815" s="53"/>
    </row>
    <row r="816" spans="1:44" customFormat="1" x14ac:dyDescent="0.3">
      <c r="A816" s="53"/>
      <c r="B816" s="53"/>
      <c r="C816" s="53"/>
      <c r="D816" s="53"/>
      <c r="E816" s="64" t="e">
        <f ca="1">IF(G815&gt;G814,F815,F814)</f>
        <v>#N/A</v>
      </c>
      <c r="F816" s="53"/>
      <c r="G816" s="56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5"/>
      <c r="AB816" s="55"/>
      <c r="AC816" s="55"/>
      <c r="AD816" s="55"/>
      <c r="AE816" s="55"/>
      <c r="AF816" s="337"/>
      <c r="AG816" s="337"/>
      <c r="AH816" s="337"/>
      <c r="AI816" s="337"/>
      <c r="AJ816" s="337"/>
      <c r="AK816" s="337"/>
      <c r="AL816" s="337"/>
      <c r="AM816" s="337"/>
      <c r="AN816" s="55"/>
      <c r="AO816" s="55"/>
      <c r="AP816" s="55"/>
      <c r="AQ816" s="55"/>
      <c r="AR816" s="53"/>
    </row>
    <row r="817" spans="1:44" customFormat="1" x14ac:dyDescent="0.3">
      <c r="A817" s="53"/>
      <c r="B817" s="53"/>
      <c r="C817" s="53"/>
      <c r="D817" s="53"/>
      <c r="E817" s="53"/>
      <c r="F817" s="53"/>
      <c r="G817" s="166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4" t="s">
        <v>1305</v>
      </c>
      <c r="AB817" s="54" t="s">
        <v>128</v>
      </c>
      <c r="AC817" s="54" t="s">
        <v>157</v>
      </c>
      <c r="AD817" s="54" t="s">
        <v>151</v>
      </c>
      <c r="AE817" s="54" t="s">
        <v>1327</v>
      </c>
      <c r="AF817" s="54" t="s">
        <v>129</v>
      </c>
      <c r="AG817" s="54" t="s">
        <v>116</v>
      </c>
      <c r="AH817" s="54"/>
      <c r="AI817" s="54"/>
      <c r="AJ817" s="54"/>
      <c r="AK817" s="54"/>
      <c r="AL817" s="54"/>
      <c r="AM817" s="54"/>
      <c r="AN817" s="53"/>
      <c r="AO817" s="53"/>
      <c r="AP817" s="53"/>
      <c r="AQ817" s="53"/>
      <c r="AR817" s="53"/>
    </row>
    <row r="818" spans="1:44" customFormat="1" x14ac:dyDescent="0.3">
      <c r="A818" s="53"/>
      <c r="B818" s="53"/>
      <c r="C818" s="53"/>
      <c r="D818" s="53" t="e">
        <f ca="1">IF(G814&gt;(G815+(W814-W815)/2),1,IF(G815&gt;(G814+(W815-W814)/2),0,"Close"))</f>
        <v>#N/A</v>
      </c>
      <c r="E818" s="53"/>
      <c r="F818" s="53"/>
      <c r="G818" s="166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4"/>
      <c r="AB818" s="54">
        <f>Formulas!A818</f>
        <v>0</v>
      </c>
      <c r="AC818" s="54">
        <f>Formulas!A825</f>
        <v>0</v>
      </c>
      <c r="AD818" s="54">
        <f>Formulas!A832</f>
        <v>0</v>
      </c>
      <c r="AE818" s="54">
        <f>Formulas!A839</f>
        <v>0</v>
      </c>
      <c r="AF818" s="54">
        <f>Formulas!A846</f>
        <v>0</v>
      </c>
      <c r="AG818" s="54">
        <f>Formulas!A853</f>
        <v>0</v>
      </c>
      <c r="AH818" s="54"/>
      <c r="AI818" s="336"/>
      <c r="AJ818" s="336"/>
      <c r="AK818" s="336"/>
      <c r="AL818" s="54"/>
      <c r="AM818" s="54"/>
      <c r="AN818" s="53"/>
      <c r="AO818" s="53"/>
      <c r="AP818" s="53"/>
      <c r="AQ818" s="53"/>
      <c r="AR818" s="53"/>
    </row>
    <row r="819" spans="1:44" customFormat="1" x14ac:dyDescent="0.3">
      <c r="A819" s="53"/>
      <c r="B819" s="53"/>
      <c r="C819" s="53"/>
      <c r="D819" s="53"/>
      <c r="E819" s="53"/>
      <c r="F819" s="53"/>
      <c r="G819" s="166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336"/>
      <c r="AB819" s="336">
        <f t="shared" ref="AB819:AG834" ca="1" si="1160">1.5*RAND()^2*IF(RAND()&gt;0.5,1,-1)</f>
        <v>-1.1632425668055759</v>
      </c>
      <c r="AC819" s="336">
        <f t="shared" ca="1" si="1160"/>
        <v>8.0646489839306043E-2</v>
      </c>
      <c r="AD819" s="336">
        <f t="shared" ca="1" si="1160"/>
        <v>2.8713117062797243E-2</v>
      </c>
      <c r="AE819" s="336">
        <f t="shared" ca="1" si="1160"/>
        <v>-0.33741923554977626</v>
      </c>
      <c r="AF819" s="336">
        <f t="shared" ca="1" si="1160"/>
        <v>5.2193911438743034E-3</v>
      </c>
      <c r="AG819" s="336">
        <f t="shared" ca="1" si="1160"/>
        <v>1.1069068149874779</v>
      </c>
      <c r="AH819" s="336"/>
      <c r="AI819" s="336"/>
      <c r="AJ819" s="336"/>
      <c r="AK819" s="336"/>
      <c r="AL819" s="54"/>
      <c r="AM819" s="54"/>
      <c r="AN819" s="53"/>
      <c r="AO819" s="55"/>
      <c r="AP819" s="55"/>
      <c r="AQ819" s="55"/>
      <c r="AR819" s="53"/>
    </row>
    <row r="820" spans="1:44" customFormat="1" x14ac:dyDescent="0.3">
      <c r="A820" s="53"/>
      <c r="B820" s="53"/>
      <c r="C820" s="53"/>
      <c r="D820" s="53"/>
      <c r="E820" s="53"/>
      <c r="F820" s="54"/>
      <c r="G820" s="165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3"/>
      <c r="AB820" s="336">
        <f t="shared" ca="1" si="1160"/>
        <v>0.26480856628912874</v>
      </c>
      <c r="AC820" s="336">
        <f t="shared" ca="1" si="1160"/>
        <v>-1.3297502208161007</v>
      </c>
      <c r="AD820" s="336">
        <f t="shared" ca="1" si="1160"/>
        <v>4.705280360681878E-2</v>
      </c>
      <c r="AE820" s="336">
        <f t="shared" ca="1" si="1160"/>
        <v>8.3495399961819837E-3</v>
      </c>
      <c r="AF820" s="336">
        <f t="shared" ca="1" si="1160"/>
        <v>-1.6952367827408211E-2</v>
      </c>
      <c r="AG820" s="336">
        <f t="shared" ca="1" si="1160"/>
        <v>-0.54103000175467608</v>
      </c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3"/>
    </row>
    <row r="821" spans="1:44" customFormat="1" x14ac:dyDescent="0.3">
      <c r="A821" s="53"/>
      <c r="B821" s="53"/>
      <c r="C821" s="53"/>
      <c r="D821" s="53"/>
      <c r="E821" s="53" t="s">
        <v>172</v>
      </c>
      <c r="F821" s="53">
        <f>F814</f>
        <v>0</v>
      </c>
      <c r="G821" s="56" t="e">
        <f t="shared" ref="G821:G822" ca="1" si="1161">AM821</f>
        <v>#N/A</v>
      </c>
      <c r="H821" s="52" t="e">
        <f>INDEX(STATSTABLE,MATCH(F821,bpiTeams,0),MATCH(INDEX(H:H,1,1),statTitles,0))</f>
        <v>#N/A</v>
      </c>
      <c r="I821" s="52" t="e">
        <f>INDEX(STATSTABLE,MATCH(F821,bpiTeams,0),MATCH(INDEX(I:I,1,1),statTitles,0))</f>
        <v>#N/A</v>
      </c>
      <c r="J821" s="52" t="e">
        <f>INDEX(STATSTABLE,MATCH(F821,bpiTeams,0),MATCH(INDEX(J:J,1,1),statTitles,0))</f>
        <v>#N/A</v>
      </c>
      <c r="K821" s="52" t="e">
        <f>INDEX(STATSTABLE,MATCH(F821,bpiTeams,0),MATCH(INDEX(K:K,1,1),statTitles,0))</f>
        <v>#N/A</v>
      </c>
      <c r="L821" s="52" t="e">
        <f>INDEX(STATSTABLE,MATCH(F821,bpiTeams,0),MATCH(INDEX(L:L,1,1),statTitles,0))</f>
        <v>#N/A</v>
      </c>
      <c r="M821" s="52" t="e">
        <f>INDEX(STATSTABLE,MATCH(F821,bpiTeams,0),MATCH(INDEX(M:M,1,1),statTitles,0))</f>
        <v>#N/A</v>
      </c>
      <c r="N821" s="52" t="e">
        <f>INDEX(STATSTABLE,MATCH(F821,bpiTeams,0),MATCH(INDEX(N:N,1,1),statTitles,0))</f>
        <v>#N/A</v>
      </c>
      <c r="O821" s="52" t="e">
        <f>INDEX(STATSTABLE,MATCH(F821,bpiTeams,0),MATCH(INDEX(O:O,1,1),statTitles,0))</f>
        <v>#N/A</v>
      </c>
      <c r="P821" s="52" t="e">
        <f>INDEX(STATSTABLE,MATCH(F821,bpiTeams,0),MATCH(INDEX(P:P,1,1),statTitles,0))</f>
        <v>#N/A</v>
      </c>
      <c r="Q821" s="52" t="e">
        <f>INDEX(STATSTABLE,MATCH(F821,bpiTeams,0),MATCH(INDEX(Q:Q,1,1),statTitles,0))</f>
        <v>#N/A</v>
      </c>
      <c r="R821" s="52" t="e">
        <f>INDEX(STATSTABLE,MATCH(F821,bpiTeams,0),MATCH(INDEX(R:R,1,1),statTitles,0))</f>
        <v>#N/A</v>
      </c>
      <c r="S821" s="52" t="e">
        <f>INDEX(STATSTABLE,MATCH(F821,bpiTeams,0),MATCH(INDEX(S:S,1,1),statTitles,0))</f>
        <v>#N/A</v>
      </c>
      <c r="T821" s="52" t="e">
        <f>INDEX(STATSTABLE,MATCH(F821,bpiTeams,0),MATCH(INDEX(T:T,1,1),statTitles,0))</f>
        <v>#N/A</v>
      </c>
      <c r="U821" s="52" t="e">
        <f>INDEX(STATSTABLE,MATCH(F821,bpiTeams,0),MATCH(INDEX(U:U,1,1),statTitles,0))</f>
        <v>#N/A</v>
      </c>
      <c r="V821" s="52" t="e">
        <f>INDEX(STATSTABLE,MATCH(F821,bpiTeams,0),MATCH(INDEX(V:V,1,1),statTitles,0))</f>
        <v>#N/A</v>
      </c>
      <c r="W821" s="52" t="e">
        <f>INDEX(STATSTABLE,MATCH(F821,bpiTeams,0),MATCH(INDEX(W:W,1,1),statTitles,0))</f>
        <v>#N/A</v>
      </c>
      <c r="X821" s="52" t="e">
        <f>INDEX(STATSTABLE,MATCH(F821,bpiTeams,0),MATCH(INDEX(X:X,1,1),statTitles,0))</f>
        <v>#N/A</v>
      </c>
      <c r="Y821" s="52" t="e">
        <f>INDEX(STATSTABLE,MATCH(F821,bpiTeams,0),MATCH(INDEX(Y:Y,1,1),statTitles,0))</f>
        <v>#N/A</v>
      </c>
      <c r="Z821" s="52" t="e">
        <f>INDEX(STATSTABLE,MATCH(F821,bpiTeams,0),MATCH(INDEX(Z:Z,1,1),statTitles,0))</f>
        <v>#N/A</v>
      </c>
      <c r="AA821" s="55" t="e">
        <f t="shared" ref="AA821:AA822" si="1162">(K821-(R821*S821)/100-3*(M821*N821)/100)/2</f>
        <v>#N/A</v>
      </c>
      <c r="AB821" s="55" t="e">
        <f t="shared" ref="AB821:AB822" si="1163">SUM(AA821,(M821*N821/100))/(I821/100)</f>
        <v>#N/A</v>
      </c>
      <c r="AC821" s="55" t="e">
        <f t="shared" ref="AC821" si="1164">X821*0.5+X822*0.5</f>
        <v>#N/A</v>
      </c>
      <c r="AD821" s="55" t="e">
        <f t="shared" ref="AD821:AD822" si="1165">M821/AB821</f>
        <v>#N/A</v>
      </c>
      <c r="AE821" s="336" t="e">
        <f t="shared" ref="AE821:AE822" si="1166">AA821/(AB821-M821)</f>
        <v>#N/A</v>
      </c>
      <c r="AF821" s="223" t="e">
        <f ca="1">INDEX(FGA_COEFFS,1,1)+AC821*INDEX(FGA_COEFFS,1,2)+AB821*INDEX(FGA_COEFFS,1,3)+U821*INDEX(FGA_COEFFS,1,4)+T822*INDEX(FGA_COEFFS,1,5)+V821*INDEX(FGA_COEFFS,1,6)+W822*INDEX(FGA_COEFFS,1,7)+P822*INDEX(FGA_COEFFS,1,8)+AB825*AB826</f>
        <v>#N/A</v>
      </c>
      <c r="AG821" s="223" t="e">
        <f ca="1">INDEX(THREEPTA_COEFFS,1,1)+AF821*INDEX(THREEPTA_COEFFS,1,2)+M821*INDEX(THREEPTA_COEFFS,1,3)+AD821*INDEX(THREEPTA_COEFFS,1,4)+N821*INDEX(THREEPTA_COEFFS,1,5)+O822*INDEX(THREEPTA_COEFFS,1,6)+AC825*AC826</f>
        <v>#N/A</v>
      </c>
      <c r="AH821" s="223" t="e">
        <f ca="1">INDEX(THREEPTPCT_COEFFS,1,1)+N821*INDEX(THREEPTPCT_COEFFS,1,2)+O822*INDEX(THREEPTPCT_COEFFS,1,3)+AD825*AD826</f>
        <v>#N/A</v>
      </c>
      <c r="AI821" s="55" t="e">
        <f t="shared" ref="AI821:AI822" ca="1" si="1167">AF821-AG821</f>
        <v>#N/A</v>
      </c>
      <c r="AJ821" s="223" t="e">
        <f ca="1">INDEX(TWOPTPCT_COEFFS,1,1)+AE821*INDEX(TWOPTPCT_COEFFS,1,2)+L822*INDEX(TWOPTPCT_COEFFS,1,3)+J822*INDEX(TWOPTPCT_COEFFS,1,4)+O822*INDEX(TWOPTPCT_COEFFS,1,5)+AE825*AE826</f>
        <v>#N/A</v>
      </c>
      <c r="AK821" s="223" t="e">
        <f ca="1">INDEX(FTA_COEFFS,1,1)+R821*INDEX(FTA_COEFFS,1,2)+Q822*INDEX(FTA_COEFFS,1,3)+(T821+U821)*INDEX(FTA_COEFFS,1,4)+(T822+U822)*INDEX(FTA_COEFFS,1,5)+P822*INDEX(FTA_COEFFS,1,6)+AF825*AF826</f>
        <v>#N/A</v>
      </c>
      <c r="AL821" s="223" t="e">
        <f ca="1">INDEX(FTPCT_COEFFS,1,1)+S821*INDEX(FTPCT_COEFFS,1,2)+I821*INDEX(FTPCT_COEFFS,1,3)+J822*INDEX(FTPCT_COEFFS,1,4)+AG825*AG826</f>
        <v>#N/A</v>
      </c>
      <c r="AM821" s="338" t="e">
        <f t="shared" ref="AM821:AM822" ca="1" si="1168">AG821*AH821/100+AI821*AJ821+AK821*AL821/100</f>
        <v>#N/A</v>
      </c>
      <c r="AN821" s="55"/>
      <c r="AO821" s="55"/>
      <c r="AP821" s="55"/>
      <c r="AQ821" s="55"/>
      <c r="AR821" s="53"/>
    </row>
    <row r="822" spans="1:44" customFormat="1" x14ac:dyDescent="0.3">
      <c r="A822" s="53"/>
      <c r="B822" s="53"/>
      <c r="C822" s="53"/>
      <c r="D822" s="53"/>
      <c r="E822" s="53" t="s">
        <v>175</v>
      </c>
      <c r="F822" s="54" t="e">
        <f>F815</f>
        <v>#N/A</v>
      </c>
      <c r="G822" s="56" t="e">
        <f t="shared" ca="1" si="1161"/>
        <v>#N/A</v>
      </c>
      <c r="H822" s="52" t="e">
        <f>INDEX(STATSTABLE,MATCH(F822,bpiTeams,0),MATCH(INDEX(H:H,1,1),statTitles,0))</f>
        <v>#N/A</v>
      </c>
      <c r="I822" s="52" t="e">
        <f>INDEX(STATSTABLE,MATCH(F822,bpiTeams,0),MATCH(INDEX(I:I,1,1),statTitles,0))</f>
        <v>#N/A</v>
      </c>
      <c r="J822" s="52" t="e">
        <f>INDEX(STATSTABLE,MATCH(F822,bpiTeams,0),MATCH(INDEX(J:J,1,1),statTitles,0))</f>
        <v>#N/A</v>
      </c>
      <c r="K822" s="52" t="e">
        <f>INDEX(STATSTABLE,MATCH(F822,bpiTeams,0),MATCH(INDEX(K:K,1,1),statTitles,0))</f>
        <v>#N/A</v>
      </c>
      <c r="L822" s="52" t="e">
        <f>INDEX(STATSTABLE,MATCH(F822,bpiTeams,0),MATCH(INDEX(L:L,1,1),statTitles,0))</f>
        <v>#N/A</v>
      </c>
      <c r="M822" s="52" t="e">
        <f>INDEX(STATSTABLE,MATCH(F822,bpiTeams,0),MATCH(INDEX(M:M,1,1),statTitles,0))</f>
        <v>#N/A</v>
      </c>
      <c r="N822" s="52" t="e">
        <f>INDEX(STATSTABLE,MATCH(F822,bpiTeams,0),MATCH(INDEX(N:N,1,1),statTitles,0))</f>
        <v>#N/A</v>
      </c>
      <c r="O822" s="52" t="e">
        <f>INDEX(STATSTABLE,MATCH(F822,bpiTeams,0),MATCH(INDEX(O:O,1,1),statTitles,0))</f>
        <v>#N/A</v>
      </c>
      <c r="P822" s="52" t="e">
        <f>INDEX(STATSTABLE,MATCH(F822,bpiTeams,0),MATCH(INDEX(P:P,1,1),statTitles,0))</f>
        <v>#N/A</v>
      </c>
      <c r="Q822" s="52" t="e">
        <f>INDEX(STATSTABLE,MATCH(F822,bpiTeams,0),MATCH(INDEX(Q:Q,1,1),statTitles,0))</f>
        <v>#N/A</v>
      </c>
      <c r="R822" s="52" t="e">
        <f>INDEX(STATSTABLE,MATCH(F822,bpiTeams,0),MATCH(INDEX(R:R,1,1),statTitles,0))</f>
        <v>#N/A</v>
      </c>
      <c r="S822" s="52" t="e">
        <f>INDEX(STATSTABLE,MATCH(F822,bpiTeams,0),MATCH(INDEX(S:S,1,1),statTitles,0))</f>
        <v>#N/A</v>
      </c>
      <c r="T822" s="52" t="e">
        <f>INDEX(STATSTABLE,MATCH(F822,bpiTeams,0),MATCH(INDEX(T:T,1,1),statTitles,0))</f>
        <v>#N/A</v>
      </c>
      <c r="U822" s="52" t="e">
        <f>INDEX(STATSTABLE,MATCH(F822,bpiTeams,0),MATCH(INDEX(U:U,1,1),statTitles,0))</f>
        <v>#N/A</v>
      </c>
      <c r="V822" s="52" t="e">
        <f>INDEX(STATSTABLE,MATCH(F822,bpiTeams,0),MATCH(INDEX(V:V,1,1),statTitles,0))</f>
        <v>#N/A</v>
      </c>
      <c r="W822" s="52" t="e">
        <f>INDEX(STATSTABLE,MATCH(F822,bpiTeams,0),MATCH(INDEX(W:W,1,1),statTitles,0))</f>
        <v>#N/A</v>
      </c>
      <c r="X822" s="52" t="e">
        <f>INDEX(STATSTABLE,MATCH(F822,bpiTeams,0),MATCH(INDEX(X:X,1,1),statTitles,0))</f>
        <v>#N/A</v>
      </c>
      <c r="Y822" s="52" t="e">
        <f>INDEX(STATSTABLE,MATCH(F822,bpiTeams,0),MATCH(INDEX(Y:Y,1,1),statTitles,0))</f>
        <v>#N/A</v>
      </c>
      <c r="Z822" s="52" t="e">
        <f>INDEX(STATSTABLE,MATCH(F822,bpiTeams,0),MATCH(INDEX(Z:Z,1,1),statTitles,0))</f>
        <v>#N/A</v>
      </c>
      <c r="AA822" s="55" t="e">
        <f t="shared" si="1162"/>
        <v>#N/A</v>
      </c>
      <c r="AB822" s="55" t="e">
        <f t="shared" si="1163"/>
        <v>#N/A</v>
      </c>
      <c r="AC822" s="55" t="e">
        <f t="shared" ref="AC822" si="1169">AC821</f>
        <v>#N/A</v>
      </c>
      <c r="AD822" s="55" t="e">
        <f t="shared" si="1165"/>
        <v>#N/A</v>
      </c>
      <c r="AE822" s="336" t="e">
        <f t="shared" si="1166"/>
        <v>#N/A</v>
      </c>
      <c r="AF822" s="223" t="e">
        <f ca="1">INDEX(FGA_COEFFS,1,1)+AC822*INDEX(FGA_COEFFS,1,2)+AB822*INDEX(FGA_COEFFS,1,3)+U822*INDEX(FGA_COEFFS,1,4)+T821*INDEX(FGA_COEFFS,1,5)+V822*INDEX(FGA_COEFFS,1,6)+W821*INDEX(FGA_COEFFS,1,7)+P821*INDEX(FGA_COEFFS,1,8)+AB825*AB827</f>
        <v>#N/A</v>
      </c>
      <c r="AG822" s="223" t="e">
        <f ca="1">INDEX(THREEPTA_COEFFS,1,1)+AF822*INDEX(THREEPTA_COEFFS,1,2)+M822*INDEX(THREEPTA_COEFFS,1,3)+AD822*INDEX(THREEPTA_COEFFS,1,4)+N822*INDEX(THREEPTA_COEFFS,1,5)+O821*INDEX(THREEPTA_COEFFS,1,6)+AC825*AC827</f>
        <v>#N/A</v>
      </c>
      <c r="AH822" s="223" t="e">
        <f ca="1">INDEX(THREEPTPCT_COEFFS,1,1)+N822*INDEX(THREEPTPCT_COEFFS,1,2)+O821*INDEX(THREEPTPCT_COEFFS,1,3)+AD825*AD827</f>
        <v>#N/A</v>
      </c>
      <c r="AI822" s="55" t="e">
        <f t="shared" ca="1" si="1167"/>
        <v>#N/A</v>
      </c>
      <c r="AJ822" s="223" t="e">
        <f ca="1">INDEX(TWOPTPCT_COEFFS,1,1)+AE822*INDEX(TWOPTPCT_COEFFS,1,2)+L821*INDEX(TWOPTPCT_COEFFS,1,3)+J821*INDEX(TWOPTPCT_COEFFS,1,4)+O821*INDEX(TWOPTPCT_COEFFS,1,5)+AE825*AE827</f>
        <v>#N/A</v>
      </c>
      <c r="AK822" s="223" t="e">
        <f ca="1">INDEX(FTA_COEFFS,1,1)+R822*INDEX(FTA_COEFFS,1,2)+Q821*INDEX(FTA_COEFFS,1,3)+(T822+U822)*INDEX(FTA_COEFFS,1,4)+(T821+U821)*INDEX(FTA_COEFFS,1,5)+P821*INDEX(FTA_COEFFS,1,6)+AF825*AF827</f>
        <v>#N/A</v>
      </c>
      <c r="AL822" s="223" t="e">
        <f ca="1">INDEX(FTPCT_COEFFS,1,1)+S822*INDEX(FTPCT_COEFFS,1,2)+I822*INDEX(FTPCT_COEFFS,1,3)+J821*INDEX(FTPCT_COEFFS,1,4)+AG825*AG827</f>
        <v>#N/A</v>
      </c>
      <c r="AM822" s="338" t="e">
        <f t="shared" ca="1" si="1168"/>
        <v>#N/A</v>
      </c>
      <c r="AN822" s="55"/>
      <c r="AO822" s="55"/>
      <c r="AP822" s="55"/>
      <c r="AQ822" s="55"/>
      <c r="AR822" s="53"/>
    </row>
    <row r="823" spans="1:44" customFormat="1" x14ac:dyDescent="0.3">
      <c r="A823" s="53"/>
      <c r="B823" s="53"/>
      <c r="C823" s="53"/>
      <c r="D823" s="53"/>
      <c r="E823" s="64" t="e">
        <f ca="1">IF(G822&gt;G821,F822,F821)</f>
        <v>#N/A</v>
      </c>
      <c r="F823" s="53"/>
      <c r="G823" s="56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5"/>
      <c r="AB823" s="55"/>
      <c r="AC823" s="55"/>
      <c r="AD823" s="55"/>
      <c r="AE823" s="55"/>
      <c r="AF823" s="337"/>
      <c r="AG823" s="337"/>
      <c r="AH823" s="337"/>
      <c r="AI823" s="337"/>
      <c r="AJ823" s="337"/>
      <c r="AK823" s="337"/>
      <c r="AL823" s="337"/>
      <c r="AM823" s="337"/>
      <c r="AN823" s="55"/>
      <c r="AO823" s="55"/>
      <c r="AP823" s="55"/>
      <c r="AQ823" s="55"/>
      <c r="AR823" s="53"/>
    </row>
    <row r="824" spans="1:44" customFormat="1" x14ac:dyDescent="0.3">
      <c r="A824" s="53"/>
      <c r="B824" s="53"/>
      <c r="C824" s="53"/>
      <c r="D824" s="53"/>
      <c r="E824" s="53"/>
      <c r="F824" s="53"/>
      <c r="G824" s="166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4" t="s">
        <v>1305</v>
      </c>
      <c r="AB824" s="54" t="s">
        <v>128</v>
      </c>
      <c r="AC824" s="54" t="s">
        <v>157</v>
      </c>
      <c r="AD824" s="54" t="s">
        <v>151</v>
      </c>
      <c r="AE824" s="54" t="s">
        <v>1327</v>
      </c>
      <c r="AF824" s="54" t="s">
        <v>129</v>
      </c>
      <c r="AG824" s="54" t="s">
        <v>116</v>
      </c>
      <c r="AH824" s="54"/>
      <c r="AI824" s="54"/>
      <c r="AJ824" s="54"/>
      <c r="AK824" s="54"/>
      <c r="AL824" s="54"/>
      <c r="AM824" s="54"/>
      <c r="AN824" s="53"/>
      <c r="AO824" s="53"/>
      <c r="AP824" s="53"/>
      <c r="AQ824" s="53"/>
      <c r="AR824" s="53"/>
    </row>
    <row r="825" spans="1:44" customFormat="1" x14ac:dyDescent="0.3">
      <c r="A825" s="53"/>
      <c r="B825" s="53"/>
      <c r="C825" s="53"/>
      <c r="D825" s="53" t="e">
        <f ca="1">IF(G821&gt;(G822+(W821-W822)/2),1,IF(G822&gt;(G821+(W822-W821)/2),0,"Close"))</f>
        <v>#N/A</v>
      </c>
      <c r="E825" s="53"/>
      <c r="F825" s="53"/>
      <c r="G825" s="166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4"/>
      <c r="AB825" s="54">
        <f>Formulas!A825</f>
        <v>0</v>
      </c>
      <c r="AC825" s="54">
        <f>Formulas!A832</f>
        <v>0</v>
      </c>
      <c r="AD825" s="54">
        <f>Formulas!A839</f>
        <v>0</v>
      </c>
      <c r="AE825" s="54">
        <f>Formulas!A846</f>
        <v>0</v>
      </c>
      <c r="AF825" s="54">
        <f>Formulas!A853</f>
        <v>0</v>
      </c>
      <c r="AG825" s="54">
        <f>Formulas!A860</f>
        <v>0</v>
      </c>
      <c r="AH825" s="54"/>
      <c r="AI825" s="336"/>
      <c r="AJ825" s="336"/>
      <c r="AK825" s="336"/>
      <c r="AL825" s="54"/>
      <c r="AM825" s="54"/>
      <c r="AN825" s="53"/>
      <c r="AO825" s="53"/>
      <c r="AP825" s="53"/>
      <c r="AQ825" s="53"/>
      <c r="AR825" s="53"/>
    </row>
    <row r="826" spans="1:44" customFormat="1" x14ac:dyDescent="0.3">
      <c r="A826" s="53"/>
      <c r="B826" s="53"/>
      <c r="C826" s="53"/>
      <c r="D826" s="53"/>
      <c r="E826" s="53"/>
      <c r="F826" s="53"/>
      <c r="G826" s="166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336"/>
      <c r="AB826" s="336">
        <f t="shared" ref="AB826:AB827" ca="1" si="1170">1.5*RAND()^2*IF(RAND()&gt;0.5,1,-1)</f>
        <v>-1.1427466934919186</v>
      </c>
      <c r="AC826" s="336">
        <f t="shared" ca="1" si="1160"/>
        <v>0.28007108204146347</v>
      </c>
      <c r="AD826" s="336">
        <f t="shared" ca="1" si="1160"/>
        <v>-0.79476326539638031</v>
      </c>
      <c r="AE826" s="336">
        <f t="shared" ca="1" si="1160"/>
        <v>1.9063269323589913E-2</v>
      </c>
      <c r="AF826" s="336">
        <f t="shared" ca="1" si="1160"/>
        <v>0.52400827585929399</v>
      </c>
      <c r="AG826" s="336">
        <f t="shared" ca="1" si="1160"/>
        <v>-0.93080538534858548</v>
      </c>
      <c r="AH826" s="336"/>
      <c r="AI826" s="336"/>
      <c r="AJ826" s="336"/>
      <c r="AK826" s="336"/>
      <c r="AL826" s="54"/>
      <c r="AM826" s="54"/>
      <c r="AN826" s="53"/>
      <c r="AO826" s="55"/>
      <c r="AP826" s="55"/>
      <c r="AQ826" s="55"/>
      <c r="AR826" s="53"/>
    </row>
    <row r="827" spans="1:44" customFormat="1" x14ac:dyDescent="0.3">
      <c r="A827" s="53"/>
      <c r="B827" s="53"/>
      <c r="C827" s="53"/>
      <c r="D827" s="53"/>
      <c r="E827" s="53"/>
      <c r="F827" s="54"/>
      <c r="G827" s="165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3"/>
      <c r="AB827" s="336">
        <f t="shared" ca="1" si="1170"/>
        <v>-0.53577347030206524</v>
      </c>
      <c r="AC827" s="336">
        <f t="shared" ca="1" si="1160"/>
        <v>0.28543404317719756</v>
      </c>
      <c r="AD827" s="336">
        <f t="shared" ca="1" si="1160"/>
        <v>0.98816359656224417</v>
      </c>
      <c r="AE827" s="336">
        <f t="shared" ca="1" si="1160"/>
        <v>-0.17179716591634214</v>
      </c>
      <c r="AF827" s="336">
        <f t="shared" ca="1" si="1160"/>
        <v>-0.39409107253711251</v>
      </c>
      <c r="AG827" s="336">
        <f t="shared" ca="1" si="1160"/>
        <v>0.43085990412097264</v>
      </c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3"/>
    </row>
    <row r="828" spans="1:44" customFormat="1" x14ac:dyDescent="0.3">
      <c r="A828" s="53"/>
      <c r="B828" s="53"/>
      <c r="C828" s="53"/>
      <c r="D828" s="53"/>
      <c r="E828" s="53" t="s">
        <v>172</v>
      </c>
      <c r="F828" s="53">
        <f>F821</f>
        <v>0</v>
      </c>
      <c r="G828" s="56" t="e">
        <f t="shared" ref="G828:G829" ca="1" si="1171">AM828</f>
        <v>#N/A</v>
      </c>
      <c r="H828" s="52" t="e">
        <f>INDEX(STATSTABLE,MATCH(F828,bpiTeams,0),MATCH(INDEX(H:H,1,1),statTitles,0))</f>
        <v>#N/A</v>
      </c>
      <c r="I828" s="52" t="e">
        <f>INDEX(STATSTABLE,MATCH(F828,bpiTeams,0),MATCH(INDEX(I:I,1,1),statTitles,0))</f>
        <v>#N/A</v>
      </c>
      <c r="J828" s="52" t="e">
        <f>INDEX(STATSTABLE,MATCH(F828,bpiTeams,0),MATCH(INDEX(J:J,1,1),statTitles,0))</f>
        <v>#N/A</v>
      </c>
      <c r="K828" s="52" t="e">
        <f>INDEX(STATSTABLE,MATCH(F828,bpiTeams,0),MATCH(INDEX(K:K,1,1),statTitles,0))</f>
        <v>#N/A</v>
      </c>
      <c r="L828" s="52" t="e">
        <f>INDEX(STATSTABLE,MATCH(F828,bpiTeams,0),MATCH(INDEX(L:L,1,1),statTitles,0))</f>
        <v>#N/A</v>
      </c>
      <c r="M828" s="52" t="e">
        <f>INDEX(STATSTABLE,MATCH(F828,bpiTeams,0),MATCH(INDEX(M:M,1,1),statTitles,0))</f>
        <v>#N/A</v>
      </c>
      <c r="N828" s="52" t="e">
        <f>INDEX(STATSTABLE,MATCH(F828,bpiTeams,0),MATCH(INDEX(N:N,1,1),statTitles,0))</f>
        <v>#N/A</v>
      </c>
      <c r="O828" s="52" t="e">
        <f>INDEX(STATSTABLE,MATCH(F828,bpiTeams,0),MATCH(INDEX(O:O,1,1),statTitles,0))</f>
        <v>#N/A</v>
      </c>
      <c r="P828" s="52" t="e">
        <f>INDEX(STATSTABLE,MATCH(F828,bpiTeams,0),MATCH(INDEX(P:P,1,1),statTitles,0))</f>
        <v>#N/A</v>
      </c>
      <c r="Q828" s="52" t="e">
        <f>INDEX(STATSTABLE,MATCH(F828,bpiTeams,0),MATCH(INDEX(Q:Q,1,1),statTitles,0))</f>
        <v>#N/A</v>
      </c>
      <c r="R828" s="52" t="e">
        <f>INDEX(STATSTABLE,MATCH(F828,bpiTeams,0),MATCH(INDEX(R:R,1,1),statTitles,0))</f>
        <v>#N/A</v>
      </c>
      <c r="S828" s="52" t="e">
        <f>INDEX(STATSTABLE,MATCH(F828,bpiTeams,0),MATCH(INDEX(S:S,1,1),statTitles,0))</f>
        <v>#N/A</v>
      </c>
      <c r="T828" s="52" t="e">
        <f>INDEX(STATSTABLE,MATCH(F828,bpiTeams,0),MATCH(INDEX(T:T,1,1),statTitles,0))</f>
        <v>#N/A</v>
      </c>
      <c r="U828" s="52" t="e">
        <f>INDEX(STATSTABLE,MATCH(F828,bpiTeams,0),MATCH(INDEX(U:U,1,1),statTitles,0))</f>
        <v>#N/A</v>
      </c>
      <c r="V828" s="52" t="e">
        <f>INDEX(STATSTABLE,MATCH(F828,bpiTeams,0),MATCH(INDEX(V:V,1,1),statTitles,0))</f>
        <v>#N/A</v>
      </c>
      <c r="W828" s="52" t="e">
        <f>INDEX(STATSTABLE,MATCH(F828,bpiTeams,0),MATCH(INDEX(W:W,1,1),statTitles,0))</f>
        <v>#N/A</v>
      </c>
      <c r="X828" s="52" t="e">
        <f>INDEX(STATSTABLE,MATCH(F828,bpiTeams,0),MATCH(INDEX(X:X,1,1),statTitles,0))</f>
        <v>#N/A</v>
      </c>
      <c r="Y828" s="52" t="e">
        <f>INDEX(STATSTABLE,MATCH(F828,bpiTeams,0),MATCH(INDEX(Y:Y,1,1),statTitles,0))</f>
        <v>#N/A</v>
      </c>
      <c r="Z828" s="52" t="e">
        <f>INDEX(STATSTABLE,MATCH(F828,bpiTeams,0),MATCH(INDEX(Z:Z,1,1),statTitles,0))</f>
        <v>#N/A</v>
      </c>
      <c r="AA828" s="55" t="e">
        <f t="shared" ref="AA828:AA829" si="1172">(K828-(R828*S828)/100-3*(M828*N828)/100)/2</f>
        <v>#N/A</v>
      </c>
      <c r="AB828" s="55" t="e">
        <f t="shared" ref="AB828:AB829" si="1173">SUM(AA828,(M828*N828/100))/(I828/100)</f>
        <v>#N/A</v>
      </c>
      <c r="AC828" s="55" t="e">
        <f t="shared" ref="AC828" si="1174">X828*0.5+X829*0.5</f>
        <v>#N/A</v>
      </c>
      <c r="AD828" s="55" t="e">
        <f t="shared" ref="AD828:AD829" si="1175">M828/AB828</f>
        <v>#N/A</v>
      </c>
      <c r="AE828" s="336" t="e">
        <f t="shared" ref="AE828:AE829" si="1176">AA828/(AB828-M828)</f>
        <v>#N/A</v>
      </c>
      <c r="AF828" s="223" t="e">
        <f ca="1">INDEX(FGA_COEFFS,1,1)+AC828*INDEX(FGA_COEFFS,1,2)+AB828*INDEX(FGA_COEFFS,1,3)+U828*INDEX(FGA_COEFFS,1,4)+T829*INDEX(FGA_COEFFS,1,5)+V828*INDEX(FGA_COEFFS,1,6)+W829*INDEX(FGA_COEFFS,1,7)+P829*INDEX(FGA_COEFFS,1,8)+AB832*AB833</f>
        <v>#N/A</v>
      </c>
      <c r="AG828" s="223" t="e">
        <f ca="1">INDEX(THREEPTA_COEFFS,1,1)+AF828*INDEX(THREEPTA_COEFFS,1,2)+M828*INDEX(THREEPTA_COEFFS,1,3)+AD828*INDEX(THREEPTA_COEFFS,1,4)+N828*INDEX(THREEPTA_COEFFS,1,5)+O829*INDEX(THREEPTA_COEFFS,1,6)+AC832*AC833</f>
        <v>#N/A</v>
      </c>
      <c r="AH828" s="223" t="e">
        <f ca="1">INDEX(THREEPTPCT_COEFFS,1,1)+N828*INDEX(THREEPTPCT_COEFFS,1,2)+O829*INDEX(THREEPTPCT_COEFFS,1,3)+AD832*AD833</f>
        <v>#N/A</v>
      </c>
      <c r="AI828" s="55" t="e">
        <f t="shared" ref="AI828:AI829" ca="1" si="1177">AF828-AG828</f>
        <v>#N/A</v>
      </c>
      <c r="AJ828" s="223" t="e">
        <f ca="1">INDEX(TWOPTPCT_COEFFS,1,1)+AE828*INDEX(TWOPTPCT_COEFFS,1,2)+L829*INDEX(TWOPTPCT_COEFFS,1,3)+J829*INDEX(TWOPTPCT_COEFFS,1,4)+O829*INDEX(TWOPTPCT_COEFFS,1,5)+AE832*AE833</f>
        <v>#N/A</v>
      </c>
      <c r="AK828" s="223" t="e">
        <f ca="1">INDEX(FTA_COEFFS,1,1)+R828*INDEX(FTA_COEFFS,1,2)+Q829*INDEX(FTA_COEFFS,1,3)+(T828+U828)*INDEX(FTA_COEFFS,1,4)+(T829+U829)*INDEX(FTA_COEFFS,1,5)+P829*INDEX(FTA_COEFFS,1,6)+AF832*AF833</f>
        <v>#N/A</v>
      </c>
      <c r="AL828" s="223" t="e">
        <f ca="1">INDEX(FTPCT_COEFFS,1,1)+S828*INDEX(FTPCT_COEFFS,1,2)+I828*INDEX(FTPCT_COEFFS,1,3)+J829*INDEX(FTPCT_COEFFS,1,4)+AG832*AG833</f>
        <v>#N/A</v>
      </c>
      <c r="AM828" s="338" t="e">
        <f t="shared" ref="AM828:AM829" ca="1" si="1178">AG828*AH828/100+AI828*AJ828+AK828*AL828/100</f>
        <v>#N/A</v>
      </c>
      <c r="AN828" s="55"/>
      <c r="AO828" s="55"/>
      <c r="AP828" s="55"/>
      <c r="AQ828" s="55"/>
      <c r="AR828" s="53"/>
    </row>
    <row r="829" spans="1:44" customFormat="1" x14ac:dyDescent="0.3">
      <c r="A829" s="53"/>
      <c r="B829" s="53"/>
      <c r="C829" s="53"/>
      <c r="D829" s="53"/>
      <c r="E829" s="53" t="s">
        <v>175</v>
      </c>
      <c r="F829" s="54" t="e">
        <f>F822</f>
        <v>#N/A</v>
      </c>
      <c r="G829" s="56" t="e">
        <f t="shared" ca="1" si="1171"/>
        <v>#N/A</v>
      </c>
      <c r="H829" s="52" t="e">
        <f>INDEX(STATSTABLE,MATCH(F829,bpiTeams,0),MATCH(INDEX(H:H,1,1),statTitles,0))</f>
        <v>#N/A</v>
      </c>
      <c r="I829" s="52" t="e">
        <f>INDEX(STATSTABLE,MATCH(F829,bpiTeams,0),MATCH(INDEX(I:I,1,1),statTitles,0))</f>
        <v>#N/A</v>
      </c>
      <c r="J829" s="52" t="e">
        <f>INDEX(STATSTABLE,MATCH(F829,bpiTeams,0),MATCH(INDEX(J:J,1,1),statTitles,0))</f>
        <v>#N/A</v>
      </c>
      <c r="K829" s="52" t="e">
        <f>INDEX(STATSTABLE,MATCH(F829,bpiTeams,0),MATCH(INDEX(K:K,1,1),statTitles,0))</f>
        <v>#N/A</v>
      </c>
      <c r="L829" s="52" t="e">
        <f>INDEX(STATSTABLE,MATCH(F829,bpiTeams,0),MATCH(INDEX(L:L,1,1),statTitles,0))</f>
        <v>#N/A</v>
      </c>
      <c r="M829" s="52" t="e">
        <f>INDEX(STATSTABLE,MATCH(F829,bpiTeams,0),MATCH(INDEX(M:M,1,1),statTitles,0))</f>
        <v>#N/A</v>
      </c>
      <c r="N829" s="52" t="e">
        <f>INDEX(STATSTABLE,MATCH(F829,bpiTeams,0),MATCH(INDEX(N:N,1,1),statTitles,0))</f>
        <v>#N/A</v>
      </c>
      <c r="O829" s="52" t="e">
        <f>INDEX(STATSTABLE,MATCH(F829,bpiTeams,0),MATCH(INDEX(O:O,1,1),statTitles,0))</f>
        <v>#N/A</v>
      </c>
      <c r="P829" s="52" t="e">
        <f>INDEX(STATSTABLE,MATCH(F829,bpiTeams,0),MATCH(INDEX(P:P,1,1),statTitles,0))</f>
        <v>#N/A</v>
      </c>
      <c r="Q829" s="52" t="e">
        <f>INDEX(STATSTABLE,MATCH(F829,bpiTeams,0),MATCH(INDEX(Q:Q,1,1),statTitles,0))</f>
        <v>#N/A</v>
      </c>
      <c r="R829" s="52" t="e">
        <f>INDEX(STATSTABLE,MATCH(F829,bpiTeams,0),MATCH(INDEX(R:R,1,1),statTitles,0))</f>
        <v>#N/A</v>
      </c>
      <c r="S829" s="52" t="e">
        <f>INDEX(STATSTABLE,MATCH(F829,bpiTeams,0),MATCH(INDEX(S:S,1,1),statTitles,0))</f>
        <v>#N/A</v>
      </c>
      <c r="T829" s="52" t="e">
        <f>INDEX(STATSTABLE,MATCH(F829,bpiTeams,0),MATCH(INDEX(T:T,1,1),statTitles,0))</f>
        <v>#N/A</v>
      </c>
      <c r="U829" s="52" t="e">
        <f>INDEX(STATSTABLE,MATCH(F829,bpiTeams,0),MATCH(INDEX(U:U,1,1),statTitles,0))</f>
        <v>#N/A</v>
      </c>
      <c r="V829" s="52" t="e">
        <f>INDEX(STATSTABLE,MATCH(F829,bpiTeams,0),MATCH(INDEX(V:V,1,1),statTitles,0))</f>
        <v>#N/A</v>
      </c>
      <c r="W829" s="52" t="e">
        <f>INDEX(STATSTABLE,MATCH(F829,bpiTeams,0),MATCH(INDEX(W:W,1,1),statTitles,0))</f>
        <v>#N/A</v>
      </c>
      <c r="X829" s="52" t="e">
        <f>INDEX(STATSTABLE,MATCH(F829,bpiTeams,0),MATCH(INDEX(X:X,1,1),statTitles,0))</f>
        <v>#N/A</v>
      </c>
      <c r="Y829" s="52" t="e">
        <f>INDEX(STATSTABLE,MATCH(F829,bpiTeams,0),MATCH(INDEX(Y:Y,1,1),statTitles,0))</f>
        <v>#N/A</v>
      </c>
      <c r="Z829" s="52" t="e">
        <f>INDEX(STATSTABLE,MATCH(F829,bpiTeams,0),MATCH(INDEX(Z:Z,1,1),statTitles,0))</f>
        <v>#N/A</v>
      </c>
      <c r="AA829" s="55" t="e">
        <f t="shared" si="1172"/>
        <v>#N/A</v>
      </c>
      <c r="AB829" s="55" t="e">
        <f t="shared" si="1173"/>
        <v>#N/A</v>
      </c>
      <c r="AC829" s="55" t="e">
        <f t="shared" ref="AC829" si="1179">AC828</f>
        <v>#N/A</v>
      </c>
      <c r="AD829" s="55" t="e">
        <f t="shared" si="1175"/>
        <v>#N/A</v>
      </c>
      <c r="AE829" s="336" t="e">
        <f t="shared" si="1176"/>
        <v>#N/A</v>
      </c>
      <c r="AF829" s="223" t="e">
        <f ca="1">INDEX(FGA_COEFFS,1,1)+AC829*INDEX(FGA_COEFFS,1,2)+AB829*INDEX(FGA_COEFFS,1,3)+U829*INDEX(FGA_COEFFS,1,4)+T828*INDEX(FGA_COEFFS,1,5)+V829*INDEX(FGA_COEFFS,1,6)+W828*INDEX(FGA_COEFFS,1,7)+P828*INDEX(FGA_COEFFS,1,8)+AB832*AB834</f>
        <v>#N/A</v>
      </c>
      <c r="AG829" s="223" t="e">
        <f ca="1">INDEX(THREEPTA_COEFFS,1,1)+AF829*INDEX(THREEPTA_COEFFS,1,2)+M829*INDEX(THREEPTA_COEFFS,1,3)+AD829*INDEX(THREEPTA_COEFFS,1,4)+N829*INDEX(THREEPTA_COEFFS,1,5)+O828*INDEX(THREEPTA_COEFFS,1,6)+AC832*AC834</f>
        <v>#N/A</v>
      </c>
      <c r="AH829" s="223" t="e">
        <f ca="1">INDEX(THREEPTPCT_COEFFS,1,1)+N829*INDEX(THREEPTPCT_COEFFS,1,2)+O828*INDEX(THREEPTPCT_COEFFS,1,3)+AD832*AD834</f>
        <v>#N/A</v>
      </c>
      <c r="AI829" s="55" t="e">
        <f t="shared" ca="1" si="1177"/>
        <v>#N/A</v>
      </c>
      <c r="AJ829" s="223" t="e">
        <f ca="1">INDEX(TWOPTPCT_COEFFS,1,1)+AE829*INDEX(TWOPTPCT_COEFFS,1,2)+L828*INDEX(TWOPTPCT_COEFFS,1,3)+J828*INDEX(TWOPTPCT_COEFFS,1,4)+O828*INDEX(TWOPTPCT_COEFFS,1,5)+AE832*AE834</f>
        <v>#N/A</v>
      </c>
      <c r="AK829" s="223" t="e">
        <f ca="1">INDEX(FTA_COEFFS,1,1)+R829*INDEX(FTA_COEFFS,1,2)+Q828*INDEX(FTA_COEFFS,1,3)+(T829+U829)*INDEX(FTA_COEFFS,1,4)+(T828+U828)*INDEX(FTA_COEFFS,1,5)+P828*INDEX(FTA_COEFFS,1,6)+AF832*AF834</f>
        <v>#N/A</v>
      </c>
      <c r="AL829" s="223" t="e">
        <f ca="1">INDEX(FTPCT_COEFFS,1,1)+S829*INDEX(FTPCT_COEFFS,1,2)+I829*INDEX(FTPCT_COEFFS,1,3)+J828*INDEX(FTPCT_COEFFS,1,4)+AG832*AG834</f>
        <v>#N/A</v>
      </c>
      <c r="AM829" s="338" t="e">
        <f t="shared" ca="1" si="1178"/>
        <v>#N/A</v>
      </c>
      <c r="AN829" s="55"/>
      <c r="AO829" s="55"/>
      <c r="AP829" s="55"/>
      <c r="AQ829" s="55"/>
      <c r="AR829" s="53"/>
    </row>
    <row r="830" spans="1:44" customFormat="1" x14ac:dyDescent="0.3">
      <c r="A830" s="53"/>
      <c r="B830" s="53"/>
      <c r="C830" s="53"/>
      <c r="D830" s="53"/>
      <c r="E830" s="64" t="e">
        <f ca="1">IF(G829&gt;G828,F829,F828)</f>
        <v>#N/A</v>
      </c>
      <c r="F830" s="53"/>
      <c r="G830" s="56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5"/>
      <c r="AB830" s="55"/>
      <c r="AC830" s="55"/>
      <c r="AD830" s="55"/>
      <c r="AE830" s="55"/>
      <c r="AF830" s="337"/>
      <c r="AG830" s="337"/>
      <c r="AH830" s="337"/>
      <c r="AI830" s="337"/>
      <c r="AJ830" s="337"/>
      <c r="AK830" s="337"/>
      <c r="AL830" s="337"/>
      <c r="AM830" s="337"/>
      <c r="AN830" s="55"/>
      <c r="AO830" s="55"/>
      <c r="AP830" s="55"/>
      <c r="AQ830" s="55"/>
      <c r="AR830" s="53"/>
    </row>
    <row r="831" spans="1:44" customFormat="1" x14ac:dyDescent="0.3">
      <c r="A831" s="53"/>
      <c r="B831" s="53"/>
      <c r="C831" s="53"/>
      <c r="D831" s="53"/>
      <c r="E831" s="53"/>
      <c r="F831" s="53"/>
      <c r="G831" s="166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4" t="s">
        <v>1305</v>
      </c>
      <c r="AB831" s="54" t="s">
        <v>128</v>
      </c>
      <c r="AC831" s="54" t="s">
        <v>157</v>
      </c>
      <c r="AD831" s="54" t="s">
        <v>151</v>
      </c>
      <c r="AE831" s="54" t="s">
        <v>1327</v>
      </c>
      <c r="AF831" s="54" t="s">
        <v>129</v>
      </c>
      <c r="AG831" s="54" t="s">
        <v>116</v>
      </c>
      <c r="AH831" s="54"/>
      <c r="AI831" s="54"/>
      <c r="AJ831" s="54"/>
      <c r="AK831" s="54"/>
      <c r="AL831" s="54"/>
      <c r="AM831" s="54"/>
      <c r="AN831" s="53"/>
      <c r="AO831" s="53"/>
      <c r="AP831" s="53"/>
      <c r="AQ831" s="53"/>
      <c r="AR831" s="53"/>
    </row>
    <row r="832" spans="1:44" customFormat="1" x14ac:dyDescent="0.3">
      <c r="A832" s="53"/>
      <c r="B832" s="53"/>
      <c r="C832" s="53"/>
      <c r="D832" s="53" t="e">
        <f ca="1">IF(G828&gt;(G829+(W828-W829)/2),1,IF(G829&gt;(G828+(W829-W828)/2),0,"Close"))</f>
        <v>#N/A</v>
      </c>
      <c r="E832" s="53"/>
      <c r="F832" s="53"/>
      <c r="G832" s="166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4"/>
      <c r="AB832" s="54">
        <f>Formulas!A832</f>
        <v>0</v>
      </c>
      <c r="AC832" s="54">
        <f>Formulas!A839</f>
        <v>0</v>
      </c>
      <c r="AD832" s="54">
        <f>Formulas!A846</f>
        <v>0</v>
      </c>
      <c r="AE832" s="54">
        <f>Formulas!A853</f>
        <v>0</v>
      </c>
      <c r="AF832" s="54">
        <f>Formulas!A860</f>
        <v>0</v>
      </c>
      <c r="AG832" s="54">
        <f>Formulas!A867</f>
        <v>0</v>
      </c>
      <c r="AH832" s="54"/>
      <c r="AI832" s="336"/>
      <c r="AJ832" s="336"/>
      <c r="AK832" s="336"/>
      <c r="AL832" s="54"/>
      <c r="AM832" s="54"/>
      <c r="AN832" s="53"/>
      <c r="AO832" s="53"/>
      <c r="AP832" s="53"/>
      <c r="AQ832" s="53"/>
      <c r="AR832" s="53"/>
    </row>
    <row r="833" spans="1:44" customFormat="1" x14ac:dyDescent="0.3">
      <c r="A833" s="53"/>
      <c r="B833" s="53"/>
      <c r="C833" s="53"/>
      <c r="D833" s="53"/>
      <c r="E833" s="53"/>
      <c r="F833" s="53"/>
      <c r="G833" s="166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336"/>
      <c r="AB833" s="336">
        <f t="shared" ref="AB833:AB834" ca="1" si="1180">1.5*RAND()^2*IF(RAND()&gt;0.5,1,-1)</f>
        <v>-0.72846317655885073</v>
      </c>
      <c r="AC833" s="336">
        <f t="shared" ca="1" si="1160"/>
        <v>-0.36309180518963224</v>
      </c>
      <c r="AD833" s="336">
        <f t="shared" ca="1" si="1160"/>
        <v>-0.59402678736261405</v>
      </c>
      <c r="AE833" s="336">
        <f t="shared" ca="1" si="1160"/>
        <v>0.20050007962260119</v>
      </c>
      <c r="AF833" s="336">
        <f t="shared" ca="1" si="1160"/>
        <v>-1.2017433588143708E-2</v>
      </c>
      <c r="AG833" s="336">
        <f t="shared" ca="1" si="1160"/>
        <v>-0.15091164423181541</v>
      </c>
      <c r="AH833" s="336"/>
      <c r="AI833" s="336"/>
      <c r="AJ833" s="336"/>
      <c r="AK833" s="336"/>
      <c r="AL833" s="54"/>
      <c r="AM833" s="54"/>
      <c r="AN833" s="53"/>
      <c r="AO833" s="55"/>
      <c r="AP833" s="55"/>
      <c r="AQ833" s="55"/>
      <c r="AR833" s="53"/>
    </row>
    <row r="834" spans="1:44" customFormat="1" x14ac:dyDescent="0.3">
      <c r="A834" s="53"/>
      <c r="B834" s="53"/>
      <c r="C834" s="53"/>
      <c r="D834" s="53"/>
      <c r="E834" s="53"/>
      <c r="F834" s="54"/>
      <c r="G834" s="165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3"/>
      <c r="AB834" s="336">
        <f t="shared" ca="1" si="1180"/>
        <v>1.3889814541159852E-2</v>
      </c>
      <c r="AC834" s="336">
        <f t="shared" ca="1" si="1160"/>
        <v>0.45610895241507143</v>
      </c>
      <c r="AD834" s="336">
        <f t="shared" ca="1" si="1160"/>
        <v>-0.10269381439520262</v>
      </c>
      <c r="AE834" s="336">
        <f t="shared" ca="1" si="1160"/>
        <v>-4.6312642872993061E-2</v>
      </c>
      <c r="AF834" s="336">
        <f t="shared" ca="1" si="1160"/>
        <v>-0.11704829221469126</v>
      </c>
      <c r="AG834" s="336">
        <f t="shared" ca="1" si="1160"/>
        <v>6.1942844260989199E-2</v>
      </c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3"/>
    </row>
  </sheetData>
  <conditionalFormatting sqref="G5:G7 G12:G14 G19:G21 G26:G28 G33:G35 G40:G42 G47:G49 G54:G56 G61:G63 G68:G70 G75:G77 G82:G84 G89:G91 G96:G98 G103:G105 G110:G112 G117:G119 G124:G126 G131:G133 G138:G140 G145:G147 G152:G154 G159:G161 G166:G168 G173:G175 G180:G182 G187:G189 G194:G196 G201:G203 G208:G210 G215:G217 G222:G224 G229:G231 G236:G238 G243:G245 G250:G252 G257:G259 G264:G266 G271:G273 G278:G280 G285:G287 G292:G294 G299:G301 G306:G308 G313:G315 G320:G322 G327:G329 G334:G336 G341:G343 G348:G350 G355:G357 G362:G364 G369:G371 G376:G378 G383:G385 G390:G392 G397:G399 G404:G406 G411:G413 G418:G420 G425:G427 G432:G434 G439:G441 G446:G448 G453:G455 G460:G462 G467:G469 G474:G476 G481:G483 G488:G490 G495:G497 G502:G504 G509:G511 G516:G518 G523:G525 G530:G532 G537:G539 G544:G546 G551:G553 G558:G560 G565:G567 G572:G574 G579:G581 G586:G588 G593:G595 G600:G602 G607:G609 G614:G616 G621:G623 G628:G630 G635:G637 G642:G644 G649:G651 G656:G658 G663:G665 G670:G672 G677:G679 G684:G686 G691:G693 G698:G700 G705:G707 G712:G714 G719:G721 G726:G728 G733:G735 G740:G742 G747:G749 G754:G756 G761:G763 G768:G770 G775:G777 G782:G784 G789:G791 G796:G798 G803:G805 G810:G812 G817:G819 G824:G826 G831:G833">
    <cfRule type="dataBar" priority="1">
      <dataBar>
        <cfvo type="num" val="0"/>
        <cfvo type="num" val="1000"/>
        <color rgb="FF008AEF"/>
      </dataBar>
      <extLst>
        <ext xmlns:x14="http://schemas.microsoft.com/office/spreadsheetml/2009/9/main" uri="{B025F937-C7B1-47D3-B67F-A62EFF666E3E}">
          <x14:id>{4C429DA2-62A1-4F70-98CF-466EC896487A}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429DA2-62A1-4F70-98CF-466EC896487A}">
            <x14:dataBar minLength="0" maxLength="100" border="1" negativeBarBorderColorSameAsPositive="0">
              <x14:cfvo type="num">
                <xm:f>0</xm:f>
              </x14:cfvo>
              <x14:cfvo type="num">
                <xm:f>1000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G5:G7 G12:G14 G19:G21 G26:G28 G33:G35 G40:G42 G47:G49 G54:G56 G61:G63 G68:G70 G75:G77 G82:G84 G89:G91 G96:G98 G103:G105 G110:G112 G117:G119 G124:G126 G131:G133 G138:G140 G145:G147 G152:G154 G159:G161 G166:G168 G173:G175 G180:G182 G187:G189 G194:G196 G201:G203 G208:G210 G215:G217 G222:G224 G229:G231 G236:G238 G243:G245 G250:G252 G257:G259 G264:G266 G271:G273 G278:G280 G285:G287 G292:G294 G299:G301 G306:G308 G313:G315 G320:G322 G327:G329 G334:G336 G341:G343 G348:G350 G355:G357 G362:G364 G369:G371 G376:G378 G383:G385 G390:G392 G397:G399 G404:G406 G411:G413 G418:G420 G425:G427 G432:G434 G439:G441 G446:G448 G453:G455 G460:G462 G467:G469 G474:G476 G481:G483 G488:G490 G495:G497 G502:G504 G509:G511 G516:G518 G523:G525 G530:G532 G537:G539 G544:G546 G551:G553 G558:G560 G565:G567 G572:G574 G579:G581 G586:G588 G593:G595 G600:G602 G607:G609 G614:G616 G621:G623 G628:G630 G635:G637 G642:G644 G649:G651 G656:G658 G663:G665 G670:G672 G677:G679 G684:G686 G691:G693 G698:G700 G705:G707 G712:G714 G719:G721 G726:G728 G733:G735 G740:G742 G747:G749 G754:G756 G761:G763 G768:G770 G775:G777 G782:G784 G789:G791 G796:G798 G803:G805 G810:G812 G817:G819 G824:G826 G831:G833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8E44-68BB-4AC7-83F0-F25B376F9AC1}">
  <dimension ref="A1:U390"/>
  <sheetViews>
    <sheetView zoomScale="70" zoomScaleNormal="70" workbookViewId="0">
      <selection activeCell="K41" sqref="K41"/>
    </sheetView>
  </sheetViews>
  <sheetFormatPr defaultRowHeight="14.4" x14ac:dyDescent="0.3"/>
  <cols>
    <col min="1733" max="1733" width="8.77734375" customWidth="1"/>
  </cols>
  <sheetData>
    <row r="1" spans="1:21" ht="15" customHeight="1" x14ac:dyDescent="0.3">
      <c r="N1" t="s">
        <v>176</v>
      </c>
      <c r="T1" t="s">
        <v>177</v>
      </c>
    </row>
    <row r="2" spans="1:21" x14ac:dyDescent="0.3">
      <c r="A2" t="s">
        <v>178</v>
      </c>
      <c r="B2" t="s">
        <v>0</v>
      </c>
      <c r="C2" t="s">
        <v>179</v>
      </c>
      <c r="D2" s="77" t="s">
        <v>400</v>
      </c>
      <c r="E2" t="s">
        <v>694</v>
      </c>
      <c r="F2" t="s">
        <v>695</v>
      </c>
      <c r="H2" t="s">
        <v>696</v>
      </c>
      <c r="J2" t="s">
        <v>180</v>
      </c>
      <c r="L2" t="s">
        <v>181</v>
      </c>
      <c r="N2" t="s">
        <v>694</v>
      </c>
      <c r="P2" t="s">
        <v>695</v>
      </c>
      <c r="R2" t="s">
        <v>696</v>
      </c>
      <c r="T2" t="s">
        <v>694</v>
      </c>
    </row>
    <row r="3" spans="1:21" x14ac:dyDescent="0.3">
      <c r="A3">
        <v>1</v>
      </c>
      <c r="B3" t="s">
        <v>14</v>
      </c>
      <c r="C3" t="s">
        <v>31</v>
      </c>
      <c r="D3" s="77" t="s">
        <v>1869</v>
      </c>
      <c r="E3">
        <v>40.6</v>
      </c>
      <c r="F3">
        <v>128.5</v>
      </c>
      <c r="G3">
        <v>5</v>
      </c>
      <c r="H3">
        <v>87.9</v>
      </c>
      <c r="I3">
        <v>1</v>
      </c>
      <c r="J3">
        <v>65.400000000000006</v>
      </c>
      <c r="K3">
        <v>294</v>
      </c>
      <c r="L3">
        <v>0.03</v>
      </c>
      <c r="M3">
        <v>110</v>
      </c>
      <c r="N3">
        <v>14.13</v>
      </c>
      <c r="O3">
        <v>14</v>
      </c>
      <c r="P3">
        <v>117.2</v>
      </c>
      <c r="Q3">
        <v>21</v>
      </c>
      <c r="R3">
        <v>103.1</v>
      </c>
      <c r="S3">
        <v>7</v>
      </c>
      <c r="T3">
        <v>10.92</v>
      </c>
      <c r="U3">
        <v>17</v>
      </c>
    </row>
    <row r="4" spans="1:21" x14ac:dyDescent="0.3">
      <c r="A4">
        <v>2</v>
      </c>
      <c r="B4" t="s">
        <v>27</v>
      </c>
      <c r="C4" t="s">
        <v>183</v>
      </c>
      <c r="D4" s="77" t="s">
        <v>1869</v>
      </c>
      <c r="E4">
        <v>39.31</v>
      </c>
      <c r="F4">
        <v>128.6</v>
      </c>
      <c r="G4">
        <v>4</v>
      </c>
      <c r="H4">
        <v>89.3</v>
      </c>
      <c r="I4">
        <v>2</v>
      </c>
      <c r="J4">
        <v>71.5</v>
      </c>
      <c r="K4">
        <v>18</v>
      </c>
      <c r="L4">
        <v>3.9E-2</v>
      </c>
      <c r="M4">
        <v>87</v>
      </c>
      <c r="N4">
        <v>15.99</v>
      </c>
      <c r="O4">
        <v>4</v>
      </c>
      <c r="P4">
        <v>118.7</v>
      </c>
      <c r="Q4">
        <v>7</v>
      </c>
      <c r="R4">
        <v>102.7</v>
      </c>
      <c r="S4">
        <v>4</v>
      </c>
      <c r="T4">
        <v>13.03</v>
      </c>
      <c r="U4">
        <v>10</v>
      </c>
    </row>
    <row r="5" spans="1:21" x14ac:dyDescent="0.3">
      <c r="A5">
        <v>3</v>
      </c>
      <c r="B5" t="s">
        <v>89</v>
      </c>
      <c r="C5" t="s">
        <v>185</v>
      </c>
      <c r="D5" s="58" t="s">
        <v>1869</v>
      </c>
      <c r="E5">
        <v>37.33</v>
      </c>
      <c r="F5">
        <v>126.7</v>
      </c>
      <c r="G5">
        <v>7</v>
      </c>
      <c r="H5">
        <v>89.4</v>
      </c>
      <c r="I5">
        <v>3</v>
      </c>
      <c r="J5">
        <v>70.099999999999994</v>
      </c>
      <c r="K5">
        <v>45</v>
      </c>
      <c r="L5">
        <v>1.0999999999999999E-2</v>
      </c>
      <c r="M5">
        <v>153</v>
      </c>
      <c r="N5">
        <v>14.1</v>
      </c>
      <c r="O5">
        <v>15</v>
      </c>
      <c r="P5">
        <v>117.7</v>
      </c>
      <c r="Q5">
        <v>17</v>
      </c>
      <c r="R5">
        <v>103.6</v>
      </c>
      <c r="S5">
        <v>20</v>
      </c>
      <c r="T5">
        <v>3.74</v>
      </c>
      <c r="U5">
        <v>98</v>
      </c>
    </row>
    <row r="6" spans="1:21" x14ac:dyDescent="0.3">
      <c r="A6">
        <v>4</v>
      </c>
      <c r="B6" t="s">
        <v>92</v>
      </c>
      <c r="C6" t="s">
        <v>32</v>
      </c>
      <c r="D6" s="58" t="s">
        <v>1870</v>
      </c>
      <c r="E6">
        <v>35.32</v>
      </c>
      <c r="F6">
        <v>126.5</v>
      </c>
      <c r="G6">
        <v>8</v>
      </c>
      <c r="H6">
        <v>91.2</v>
      </c>
      <c r="I6">
        <v>4</v>
      </c>
      <c r="J6">
        <v>70.900000000000006</v>
      </c>
      <c r="K6">
        <v>24</v>
      </c>
      <c r="L6">
        <v>-5.0999999999999997E-2</v>
      </c>
      <c r="M6">
        <v>313</v>
      </c>
      <c r="N6">
        <v>15.6</v>
      </c>
      <c r="O6">
        <v>6</v>
      </c>
      <c r="P6">
        <v>119.5</v>
      </c>
      <c r="Q6">
        <v>3</v>
      </c>
      <c r="R6">
        <v>103.9</v>
      </c>
      <c r="S6">
        <v>26</v>
      </c>
      <c r="T6">
        <v>8.24</v>
      </c>
      <c r="U6">
        <v>31</v>
      </c>
    </row>
    <row r="7" spans="1:21" x14ac:dyDescent="0.3">
      <c r="A7">
        <v>5</v>
      </c>
      <c r="B7" t="s">
        <v>71</v>
      </c>
      <c r="C7" t="s">
        <v>183</v>
      </c>
      <c r="D7" s="58" t="s">
        <v>1680</v>
      </c>
      <c r="E7">
        <v>32.67</v>
      </c>
      <c r="F7">
        <v>131.69999999999999</v>
      </c>
      <c r="G7">
        <v>1</v>
      </c>
      <c r="H7">
        <v>99.1</v>
      </c>
      <c r="I7">
        <v>26</v>
      </c>
      <c r="J7">
        <v>65.5</v>
      </c>
      <c r="K7">
        <v>287</v>
      </c>
      <c r="L7">
        <v>-3.5000000000000003E-2</v>
      </c>
      <c r="M7">
        <v>287</v>
      </c>
      <c r="N7">
        <v>13.53</v>
      </c>
      <c r="O7">
        <v>19</v>
      </c>
      <c r="P7">
        <v>117.3</v>
      </c>
      <c r="Q7">
        <v>20</v>
      </c>
      <c r="R7">
        <v>103.7</v>
      </c>
      <c r="S7">
        <v>22</v>
      </c>
      <c r="T7">
        <v>4.1900000000000004</v>
      </c>
      <c r="U7">
        <v>91</v>
      </c>
    </row>
    <row r="8" spans="1:21" x14ac:dyDescent="0.3">
      <c r="A8">
        <v>6</v>
      </c>
      <c r="B8" t="s">
        <v>37</v>
      </c>
      <c r="C8" t="s">
        <v>185</v>
      </c>
      <c r="D8" s="58" t="s">
        <v>1682</v>
      </c>
      <c r="E8">
        <v>32.47</v>
      </c>
      <c r="F8">
        <v>125.1</v>
      </c>
      <c r="G8">
        <v>17</v>
      </c>
      <c r="H8">
        <v>92.6</v>
      </c>
      <c r="I8">
        <v>6</v>
      </c>
      <c r="J8">
        <v>63.4</v>
      </c>
      <c r="K8">
        <v>351</v>
      </c>
      <c r="L8">
        <v>2E-3</v>
      </c>
      <c r="M8">
        <v>176</v>
      </c>
      <c r="N8">
        <v>12.34</v>
      </c>
      <c r="O8">
        <v>31</v>
      </c>
      <c r="P8">
        <v>116.7</v>
      </c>
      <c r="Q8">
        <v>32</v>
      </c>
      <c r="R8">
        <v>104.3</v>
      </c>
      <c r="S8">
        <v>42</v>
      </c>
      <c r="T8">
        <v>1.1499999999999999</v>
      </c>
      <c r="U8">
        <v>158</v>
      </c>
    </row>
    <row r="9" spans="1:21" x14ac:dyDescent="0.3">
      <c r="A9">
        <v>7</v>
      </c>
      <c r="B9" t="s">
        <v>444</v>
      </c>
      <c r="C9" t="s">
        <v>185</v>
      </c>
      <c r="D9" s="58" t="s">
        <v>1870</v>
      </c>
      <c r="E9">
        <v>29.96</v>
      </c>
      <c r="F9">
        <v>123</v>
      </c>
      <c r="G9">
        <v>26</v>
      </c>
      <c r="H9">
        <v>93</v>
      </c>
      <c r="I9">
        <v>7</v>
      </c>
      <c r="J9">
        <v>66.7</v>
      </c>
      <c r="K9">
        <v>218</v>
      </c>
      <c r="L9">
        <v>6.0000000000000001E-3</v>
      </c>
      <c r="M9">
        <v>170</v>
      </c>
      <c r="N9">
        <v>11.5</v>
      </c>
      <c r="O9">
        <v>41</v>
      </c>
      <c r="P9">
        <v>115.3</v>
      </c>
      <c r="Q9">
        <v>56</v>
      </c>
      <c r="R9">
        <v>103.8</v>
      </c>
      <c r="S9">
        <v>25</v>
      </c>
      <c r="T9">
        <v>-3.17</v>
      </c>
      <c r="U9">
        <v>279</v>
      </c>
    </row>
    <row r="10" spans="1:21" x14ac:dyDescent="0.3">
      <c r="A10">
        <v>8</v>
      </c>
      <c r="B10" t="s">
        <v>80</v>
      </c>
      <c r="C10" t="s">
        <v>183</v>
      </c>
      <c r="D10" s="58" t="s">
        <v>1871</v>
      </c>
      <c r="E10">
        <v>29.42</v>
      </c>
      <c r="F10">
        <v>130.5</v>
      </c>
      <c r="G10">
        <v>2</v>
      </c>
      <c r="H10">
        <v>101.1</v>
      </c>
      <c r="I10">
        <v>39</v>
      </c>
      <c r="J10">
        <v>64.900000000000006</v>
      </c>
      <c r="K10">
        <v>309</v>
      </c>
      <c r="L10">
        <v>-2.1000000000000001E-2</v>
      </c>
      <c r="M10">
        <v>239</v>
      </c>
      <c r="N10">
        <v>14.98</v>
      </c>
      <c r="O10">
        <v>8</v>
      </c>
      <c r="P10">
        <v>118.5</v>
      </c>
      <c r="Q10">
        <v>9</v>
      </c>
      <c r="R10">
        <v>103.5</v>
      </c>
      <c r="S10">
        <v>16</v>
      </c>
      <c r="T10">
        <v>6.68</v>
      </c>
      <c r="U10">
        <v>48</v>
      </c>
    </row>
    <row r="11" spans="1:21" x14ac:dyDescent="0.3">
      <c r="A11">
        <v>9</v>
      </c>
      <c r="B11" t="s">
        <v>460</v>
      </c>
      <c r="C11" t="s">
        <v>183</v>
      </c>
      <c r="D11" s="58" t="s">
        <v>1870</v>
      </c>
      <c r="E11">
        <v>28.93</v>
      </c>
      <c r="F11">
        <v>122.8</v>
      </c>
      <c r="G11">
        <v>27</v>
      </c>
      <c r="H11">
        <v>93.9</v>
      </c>
      <c r="I11">
        <v>9</v>
      </c>
      <c r="J11">
        <v>65.900000000000006</v>
      </c>
      <c r="K11">
        <v>265</v>
      </c>
      <c r="L11">
        <v>1.9E-2</v>
      </c>
      <c r="M11">
        <v>131</v>
      </c>
      <c r="N11">
        <v>13.72</v>
      </c>
      <c r="O11">
        <v>18</v>
      </c>
      <c r="P11">
        <v>118.4</v>
      </c>
      <c r="Q11">
        <v>10</v>
      </c>
      <c r="R11">
        <v>104.7</v>
      </c>
      <c r="S11">
        <v>57</v>
      </c>
      <c r="T11">
        <v>3.9</v>
      </c>
      <c r="U11">
        <v>94</v>
      </c>
    </row>
    <row r="12" spans="1:21" x14ac:dyDescent="0.3">
      <c r="A12">
        <v>10</v>
      </c>
      <c r="B12" t="s">
        <v>79</v>
      </c>
      <c r="C12" t="s">
        <v>184</v>
      </c>
      <c r="D12" s="58" t="s">
        <v>1677</v>
      </c>
      <c r="E12">
        <v>28.26</v>
      </c>
      <c r="F12">
        <v>122.7</v>
      </c>
      <c r="G12">
        <v>28</v>
      </c>
      <c r="H12">
        <v>94.5</v>
      </c>
      <c r="I12">
        <v>11</v>
      </c>
      <c r="J12">
        <v>64.900000000000006</v>
      </c>
      <c r="K12">
        <v>310</v>
      </c>
      <c r="L12">
        <v>5.1999999999999998E-2</v>
      </c>
      <c r="M12">
        <v>59</v>
      </c>
      <c r="N12">
        <v>11.97</v>
      </c>
      <c r="O12">
        <v>35</v>
      </c>
      <c r="P12">
        <v>115.5</v>
      </c>
      <c r="Q12">
        <v>52</v>
      </c>
      <c r="R12">
        <v>103.6</v>
      </c>
      <c r="S12">
        <v>18</v>
      </c>
      <c r="T12">
        <v>8.2899999999999991</v>
      </c>
      <c r="U12">
        <v>30</v>
      </c>
    </row>
    <row r="13" spans="1:21" x14ac:dyDescent="0.3">
      <c r="A13">
        <v>11</v>
      </c>
      <c r="B13" t="s">
        <v>26</v>
      </c>
      <c r="C13" t="s">
        <v>34</v>
      </c>
      <c r="D13" s="58" t="s">
        <v>1946</v>
      </c>
      <c r="E13">
        <v>27.87</v>
      </c>
      <c r="F13">
        <v>121.7</v>
      </c>
      <c r="G13">
        <v>34</v>
      </c>
      <c r="H13">
        <v>93.8</v>
      </c>
      <c r="I13">
        <v>8</v>
      </c>
      <c r="J13">
        <v>69.099999999999994</v>
      </c>
      <c r="K13">
        <v>91</v>
      </c>
      <c r="L13">
        <v>7.0999999999999994E-2</v>
      </c>
      <c r="M13">
        <v>34</v>
      </c>
      <c r="N13">
        <v>5.75</v>
      </c>
      <c r="O13">
        <v>88</v>
      </c>
      <c r="P13">
        <v>113.1</v>
      </c>
      <c r="Q13">
        <v>83</v>
      </c>
      <c r="R13">
        <v>107.4</v>
      </c>
      <c r="S13">
        <v>100</v>
      </c>
      <c r="T13">
        <v>8.59</v>
      </c>
      <c r="U13">
        <v>28</v>
      </c>
    </row>
    <row r="14" spans="1:21" x14ac:dyDescent="0.3">
      <c r="A14">
        <v>12</v>
      </c>
      <c r="B14" t="s">
        <v>202</v>
      </c>
      <c r="C14" t="s">
        <v>183</v>
      </c>
      <c r="D14" s="58" t="s">
        <v>1682</v>
      </c>
      <c r="E14">
        <v>26.95</v>
      </c>
      <c r="F14">
        <v>119.4</v>
      </c>
      <c r="G14">
        <v>54</v>
      </c>
      <c r="H14">
        <v>92.4</v>
      </c>
      <c r="I14">
        <v>5</v>
      </c>
      <c r="J14">
        <v>66.900000000000006</v>
      </c>
      <c r="K14">
        <v>210</v>
      </c>
      <c r="L14">
        <v>2.8000000000000001E-2</v>
      </c>
      <c r="M14">
        <v>117</v>
      </c>
      <c r="N14">
        <v>11.06</v>
      </c>
      <c r="O14">
        <v>52</v>
      </c>
      <c r="P14">
        <v>116.2</v>
      </c>
      <c r="Q14">
        <v>40</v>
      </c>
      <c r="R14">
        <v>105.1</v>
      </c>
      <c r="S14">
        <v>61</v>
      </c>
      <c r="T14">
        <v>-5.63</v>
      </c>
      <c r="U14">
        <v>317</v>
      </c>
    </row>
    <row r="15" spans="1:21" x14ac:dyDescent="0.3">
      <c r="A15">
        <v>13</v>
      </c>
      <c r="B15" t="s">
        <v>199</v>
      </c>
      <c r="C15" t="s">
        <v>32</v>
      </c>
      <c r="D15" s="58" t="s">
        <v>1680</v>
      </c>
      <c r="E15">
        <v>26.42</v>
      </c>
      <c r="F15">
        <v>125.6</v>
      </c>
      <c r="G15">
        <v>15</v>
      </c>
      <c r="H15">
        <v>99.1</v>
      </c>
      <c r="I15">
        <v>27</v>
      </c>
      <c r="J15">
        <v>69.5</v>
      </c>
      <c r="K15">
        <v>71</v>
      </c>
      <c r="L15">
        <v>0.02</v>
      </c>
      <c r="M15">
        <v>128</v>
      </c>
      <c r="N15">
        <v>13.26</v>
      </c>
      <c r="O15">
        <v>20</v>
      </c>
      <c r="P15">
        <v>117.8</v>
      </c>
      <c r="Q15">
        <v>14</v>
      </c>
      <c r="R15">
        <v>104.6</v>
      </c>
      <c r="S15">
        <v>50</v>
      </c>
      <c r="T15">
        <v>1.59</v>
      </c>
      <c r="U15">
        <v>144</v>
      </c>
    </row>
    <row r="16" spans="1:21" x14ac:dyDescent="0.3">
      <c r="A16">
        <v>14</v>
      </c>
      <c r="B16" t="s">
        <v>349</v>
      </c>
      <c r="C16" t="s">
        <v>31</v>
      </c>
      <c r="D16" s="58" t="s">
        <v>1872</v>
      </c>
      <c r="E16">
        <v>26.12</v>
      </c>
      <c r="F16">
        <v>125.8</v>
      </c>
      <c r="G16">
        <v>14</v>
      </c>
      <c r="H16">
        <v>99.6</v>
      </c>
      <c r="I16">
        <v>30</v>
      </c>
      <c r="J16">
        <v>70.099999999999994</v>
      </c>
      <c r="K16">
        <v>44</v>
      </c>
      <c r="L16">
        <v>-1.6E-2</v>
      </c>
      <c r="M16">
        <v>228</v>
      </c>
      <c r="N16">
        <v>12.37</v>
      </c>
      <c r="O16">
        <v>30</v>
      </c>
      <c r="P16">
        <v>115.8</v>
      </c>
      <c r="Q16">
        <v>45</v>
      </c>
      <c r="R16">
        <v>103.5</v>
      </c>
      <c r="S16">
        <v>15</v>
      </c>
      <c r="T16">
        <v>3.02</v>
      </c>
      <c r="U16">
        <v>113</v>
      </c>
    </row>
    <row r="17" spans="1:21" x14ac:dyDescent="0.3">
      <c r="A17">
        <v>15</v>
      </c>
      <c r="B17" t="s">
        <v>29</v>
      </c>
      <c r="C17" t="s">
        <v>32</v>
      </c>
      <c r="D17" s="58" t="s">
        <v>1692</v>
      </c>
      <c r="E17">
        <v>26.09</v>
      </c>
      <c r="F17">
        <v>121.5</v>
      </c>
      <c r="G17">
        <v>36</v>
      </c>
      <c r="H17">
        <v>95.4</v>
      </c>
      <c r="I17">
        <v>15</v>
      </c>
      <c r="J17">
        <v>65.3</v>
      </c>
      <c r="K17">
        <v>296</v>
      </c>
      <c r="L17">
        <v>-5.8000000000000003E-2</v>
      </c>
      <c r="M17">
        <v>321</v>
      </c>
      <c r="N17">
        <v>14.38</v>
      </c>
      <c r="O17">
        <v>11</v>
      </c>
      <c r="P17">
        <v>119.1</v>
      </c>
      <c r="Q17">
        <v>5</v>
      </c>
      <c r="R17">
        <v>104.7</v>
      </c>
      <c r="S17">
        <v>58</v>
      </c>
      <c r="T17">
        <v>1.1499999999999999</v>
      </c>
      <c r="U17">
        <v>159</v>
      </c>
    </row>
    <row r="18" spans="1:21" x14ac:dyDescent="0.3">
      <c r="A18">
        <v>16</v>
      </c>
      <c r="B18" t="s">
        <v>24</v>
      </c>
      <c r="C18" t="s">
        <v>185</v>
      </c>
      <c r="D18" s="58" t="s">
        <v>1872</v>
      </c>
      <c r="E18">
        <v>26.09</v>
      </c>
      <c r="F18">
        <v>126.2</v>
      </c>
      <c r="G18">
        <v>10</v>
      </c>
      <c r="H18">
        <v>100.1</v>
      </c>
      <c r="I18">
        <v>33</v>
      </c>
      <c r="J18">
        <v>66.3</v>
      </c>
      <c r="K18">
        <v>245</v>
      </c>
      <c r="L18">
        <v>-2E-3</v>
      </c>
      <c r="M18">
        <v>193</v>
      </c>
      <c r="N18">
        <v>15.31</v>
      </c>
      <c r="O18">
        <v>7</v>
      </c>
      <c r="P18">
        <v>118.5</v>
      </c>
      <c r="Q18">
        <v>8</v>
      </c>
      <c r="R18">
        <v>103.2</v>
      </c>
      <c r="S18">
        <v>9</v>
      </c>
      <c r="T18">
        <v>8.1199999999999992</v>
      </c>
      <c r="U18">
        <v>34</v>
      </c>
    </row>
    <row r="19" spans="1:21" x14ac:dyDescent="0.3">
      <c r="A19">
        <v>17</v>
      </c>
      <c r="B19" t="s">
        <v>13</v>
      </c>
      <c r="C19" t="s">
        <v>32</v>
      </c>
      <c r="D19" s="58" t="s">
        <v>1871</v>
      </c>
      <c r="E19">
        <v>26.08</v>
      </c>
      <c r="F19">
        <v>129.69999999999999</v>
      </c>
      <c r="G19">
        <v>3</v>
      </c>
      <c r="H19">
        <v>103.6</v>
      </c>
      <c r="I19">
        <v>67</v>
      </c>
      <c r="J19">
        <v>73</v>
      </c>
      <c r="K19">
        <v>4</v>
      </c>
      <c r="L19">
        <v>3.7999999999999999E-2</v>
      </c>
      <c r="M19">
        <v>91</v>
      </c>
      <c r="N19">
        <v>16.989999999999998</v>
      </c>
      <c r="O19">
        <v>1</v>
      </c>
      <c r="P19">
        <v>120</v>
      </c>
      <c r="Q19">
        <v>2</v>
      </c>
      <c r="R19">
        <v>103</v>
      </c>
      <c r="S19">
        <v>6</v>
      </c>
      <c r="T19">
        <v>13.18</v>
      </c>
      <c r="U19">
        <v>9</v>
      </c>
    </row>
    <row r="20" spans="1:21" x14ac:dyDescent="0.3">
      <c r="A20">
        <v>18</v>
      </c>
      <c r="B20" t="s">
        <v>69</v>
      </c>
      <c r="C20" t="s">
        <v>32</v>
      </c>
      <c r="D20" s="58" t="s">
        <v>1871</v>
      </c>
      <c r="E20">
        <v>25.94</v>
      </c>
      <c r="F20">
        <v>127.9</v>
      </c>
      <c r="G20">
        <v>6</v>
      </c>
      <c r="H20">
        <v>102</v>
      </c>
      <c r="I20">
        <v>44</v>
      </c>
      <c r="J20">
        <v>71.2</v>
      </c>
      <c r="K20">
        <v>21</v>
      </c>
      <c r="L20">
        <v>2.9000000000000001E-2</v>
      </c>
      <c r="M20">
        <v>113</v>
      </c>
      <c r="N20">
        <v>14.72</v>
      </c>
      <c r="O20">
        <v>10</v>
      </c>
      <c r="P20">
        <v>119.1</v>
      </c>
      <c r="Q20">
        <v>6</v>
      </c>
      <c r="R20">
        <v>104.4</v>
      </c>
      <c r="S20">
        <v>45</v>
      </c>
      <c r="T20">
        <v>4.88</v>
      </c>
      <c r="U20">
        <v>78</v>
      </c>
    </row>
    <row r="21" spans="1:21" x14ac:dyDescent="0.3">
      <c r="A21">
        <v>19</v>
      </c>
      <c r="B21" t="s">
        <v>19</v>
      </c>
      <c r="C21" t="s">
        <v>185</v>
      </c>
      <c r="D21" s="58" t="s">
        <v>1872</v>
      </c>
      <c r="E21">
        <v>25.39</v>
      </c>
      <c r="F21">
        <v>119.5</v>
      </c>
      <c r="G21">
        <v>53</v>
      </c>
      <c r="H21">
        <v>94.1</v>
      </c>
      <c r="I21">
        <v>10</v>
      </c>
      <c r="J21">
        <v>67.599999999999994</v>
      </c>
      <c r="K21">
        <v>168</v>
      </c>
      <c r="L21">
        <v>3.7999999999999999E-2</v>
      </c>
      <c r="M21">
        <v>90</v>
      </c>
      <c r="N21">
        <v>16.68</v>
      </c>
      <c r="O21">
        <v>3</v>
      </c>
      <c r="P21">
        <v>118.2</v>
      </c>
      <c r="Q21">
        <v>11</v>
      </c>
      <c r="R21">
        <v>101.5</v>
      </c>
      <c r="S21">
        <v>1</v>
      </c>
      <c r="T21">
        <v>11.59</v>
      </c>
      <c r="U21">
        <v>13</v>
      </c>
    </row>
    <row r="22" spans="1:21" x14ac:dyDescent="0.3">
      <c r="A22">
        <v>20</v>
      </c>
      <c r="B22" t="s">
        <v>38</v>
      </c>
      <c r="C22" t="s">
        <v>31</v>
      </c>
      <c r="D22" s="58" t="s">
        <v>1677</v>
      </c>
      <c r="E22">
        <v>25.24</v>
      </c>
      <c r="F22">
        <v>121.8</v>
      </c>
      <c r="G22">
        <v>33</v>
      </c>
      <c r="H22">
        <v>96.5</v>
      </c>
      <c r="I22">
        <v>16</v>
      </c>
      <c r="J22">
        <v>65.8</v>
      </c>
      <c r="K22">
        <v>269</v>
      </c>
      <c r="L22">
        <v>7.0999999999999994E-2</v>
      </c>
      <c r="M22">
        <v>33</v>
      </c>
      <c r="N22">
        <v>8.61</v>
      </c>
      <c r="O22">
        <v>74</v>
      </c>
      <c r="P22">
        <v>114.9</v>
      </c>
      <c r="Q22">
        <v>66</v>
      </c>
      <c r="R22">
        <v>106.3</v>
      </c>
      <c r="S22">
        <v>83</v>
      </c>
      <c r="T22">
        <v>-3.12</v>
      </c>
      <c r="U22">
        <v>278</v>
      </c>
    </row>
    <row r="23" spans="1:21" x14ac:dyDescent="0.3">
      <c r="A23">
        <v>21</v>
      </c>
      <c r="B23" t="s">
        <v>526</v>
      </c>
      <c r="C23" t="s">
        <v>184</v>
      </c>
      <c r="D23" s="58" t="s">
        <v>1870</v>
      </c>
      <c r="E23">
        <v>24.43</v>
      </c>
      <c r="F23">
        <v>119.8</v>
      </c>
      <c r="G23">
        <v>51</v>
      </c>
      <c r="H23">
        <v>95.4</v>
      </c>
      <c r="I23">
        <v>14</v>
      </c>
      <c r="J23">
        <v>69.8</v>
      </c>
      <c r="K23">
        <v>62</v>
      </c>
      <c r="L23">
        <v>0.06</v>
      </c>
      <c r="M23">
        <v>46</v>
      </c>
      <c r="N23">
        <v>11.29</v>
      </c>
      <c r="O23">
        <v>45</v>
      </c>
      <c r="P23">
        <v>115.5</v>
      </c>
      <c r="Q23">
        <v>53</v>
      </c>
      <c r="R23">
        <v>104.2</v>
      </c>
      <c r="S23">
        <v>34</v>
      </c>
      <c r="T23">
        <v>6.55</v>
      </c>
      <c r="U23">
        <v>51</v>
      </c>
    </row>
    <row r="24" spans="1:21" x14ac:dyDescent="0.3">
      <c r="A24">
        <v>22</v>
      </c>
      <c r="B24" t="s">
        <v>67</v>
      </c>
      <c r="C24" t="s">
        <v>34</v>
      </c>
      <c r="D24" s="58" t="s">
        <v>1947</v>
      </c>
      <c r="E24">
        <v>23.14</v>
      </c>
      <c r="F24">
        <v>120.7</v>
      </c>
      <c r="G24">
        <v>43</v>
      </c>
      <c r="H24">
        <v>97.5</v>
      </c>
      <c r="I24">
        <v>21</v>
      </c>
      <c r="J24">
        <v>65.099999999999994</v>
      </c>
      <c r="K24">
        <v>300</v>
      </c>
      <c r="L24">
        <v>1.0999999999999999E-2</v>
      </c>
      <c r="M24">
        <v>154</v>
      </c>
      <c r="N24">
        <v>5.45</v>
      </c>
      <c r="O24">
        <v>92</v>
      </c>
      <c r="P24">
        <v>112</v>
      </c>
      <c r="Q24">
        <v>95</v>
      </c>
      <c r="R24">
        <v>106.5</v>
      </c>
      <c r="S24">
        <v>90</v>
      </c>
      <c r="T24">
        <v>4.3600000000000003</v>
      </c>
      <c r="U24">
        <v>87</v>
      </c>
    </row>
    <row r="25" spans="1:21" x14ac:dyDescent="0.3">
      <c r="A25">
        <v>23</v>
      </c>
      <c r="B25" t="s">
        <v>81</v>
      </c>
      <c r="C25" t="s">
        <v>183</v>
      </c>
      <c r="D25" s="58" t="s">
        <v>1872</v>
      </c>
      <c r="E25">
        <v>22.59</v>
      </c>
      <c r="F25">
        <v>125.4</v>
      </c>
      <c r="G25">
        <v>16</v>
      </c>
      <c r="H25">
        <v>102.8</v>
      </c>
      <c r="I25">
        <v>55</v>
      </c>
      <c r="J25">
        <v>69</v>
      </c>
      <c r="K25">
        <v>94</v>
      </c>
      <c r="L25">
        <v>3.7999999999999999E-2</v>
      </c>
      <c r="M25">
        <v>89</v>
      </c>
      <c r="N25">
        <v>12.63</v>
      </c>
      <c r="O25">
        <v>28</v>
      </c>
      <c r="P25">
        <v>116.8</v>
      </c>
      <c r="Q25">
        <v>30</v>
      </c>
      <c r="R25">
        <v>104.1</v>
      </c>
      <c r="S25">
        <v>33</v>
      </c>
      <c r="T25">
        <v>-0.79</v>
      </c>
      <c r="U25">
        <v>219</v>
      </c>
    </row>
    <row r="26" spans="1:21" x14ac:dyDescent="0.3">
      <c r="A26">
        <v>24</v>
      </c>
      <c r="B26" t="s">
        <v>12</v>
      </c>
      <c r="C26" t="s">
        <v>183</v>
      </c>
      <c r="D26" s="58" t="s">
        <v>1687</v>
      </c>
      <c r="E26">
        <v>22.52</v>
      </c>
      <c r="F26">
        <v>121.9</v>
      </c>
      <c r="G26">
        <v>31</v>
      </c>
      <c r="H26">
        <v>99.4</v>
      </c>
      <c r="I26">
        <v>28</v>
      </c>
      <c r="J26">
        <v>63</v>
      </c>
      <c r="K26">
        <v>358</v>
      </c>
      <c r="L26">
        <v>-5.5E-2</v>
      </c>
      <c r="M26">
        <v>316</v>
      </c>
      <c r="N26">
        <v>11.35</v>
      </c>
      <c r="O26">
        <v>43</v>
      </c>
      <c r="P26">
        <v>115.8</v>
      </c>
      <c r="Q26">
        <v>46</v>
      </c>
      <c r="R26">
        <v>104.4</v>
      </c>
      <c r="S26">
        <v>48</v>
      </c>
      <c r="T26">
        <v>-6.96</v>
      </c>
      <c r="U26">
        <v>337</v>
      </c>
    </row>
    <row r="27" spans="1:21" x14ac:dyDescent="0.3">
      <c r="A27">
        <v>25</v>
      </c>
      <c r="B27" t="s">
        <v>134</v>
      </c>
      <c r="C27" t="s">
        <v>185</v>
      </c>
      <c r="D27" s="58" t="s">
        <v>1692</v>
      </c>
      <c r="E27">
        <v>22.41</v>
      </c>
      <c r="F27">
        <v>126</v>
      </c>
      <c r="G27">
        <v>11</v>
      </c>
      <c r="H27">
        <v>103.6</v>
      </c>
      <c r="I27">
        <v>68</v>
      </c>
      <c r="J27">
        <v>69.8</v>
      </c>
      <c r="K27">
        <v>58</v>
      </c>
      <c r="L27">
        <v>-1.0999999999999999E-2</v>
      </c>
      <c r="M27">
        <v>218</v>
      </c>
      <c r="N27">
        <v>14.37</v>
      </c>
      <c r="O27">
        <v>12</v>
      </c>
      <c r="P27">
        <v>116.8</v>
      </c>
      <c r="Q27">
        <v>29</v>
      </c>
      <c r="R27">
        <v>102.4</v>
      </c>
      <c r="S27">
        <v>3</v>
      </c>
      <c r="T27">
        <v>5.2</v>
      </c>
      <c r="U27">
        <v>74</v>
      </c>
    </row>
    <row r="28" spans="1:21" x14ac:dyDescent="0.3">
      <c r="A28">
        <v>26</v>
      </c>
      <c r="B28" t="s">
        <v>448</v>
      </c>
      <c r="C28" t="s">
        <v>183</v>
      </c>
      <c r="D28" s="58" t="s">
        <v>1687</v>
      </c>
      <c r="E28">
        <v>21.68</v>
      </c>
      <c r="F28">
        <v>124.4</v>
      </c>
      <c r="G28">
        <v>18</v>
      </c>
      <c r="H28">
        <v>102.7</v>
      </c>
      <c r="I28">
        <v>52</v>
      </c>
      <c r="J28">
        <v>66.3</v>
      </c>
      <c r="K28">
        <v>241</v>
      </c>
      <c r="L28">
        <v>-2.9000000000000001E-2</v>
      </c>
      <c r="M28">
        <v>268</v>
      </c>
      <c r="N28">
        <v>12.78</v>
      </c>
      <c r="O28">
        <v>27</v>
      </c>
      <c r="P28">
        <v>116.6</v>
      </c>
      <c r="Q28">
        <v>33</v>
      </c>
      <c r="R28">
        <v>103.8</v>
      </c>
      <c r="S28">
        <v>24</v>
      </c>
      <c r="T28">
        <v>-1.44</v>
      </c>
      <c r="U28">
        <v>235</v>
      </c>
    </row>
    <row r="29" spans="1:21" x14ac:dyDescent="0.3">
      <c r="A29">
        <v>27</v>
      </c>
      <c r="B29" t="s">
        <v>18</v>
      </c>
      <c r="C29" t="s">
        <v>32</v>
      </c>
      <c r="D29" s="58" t="s">
        <v>1685</v>
      </c>
      <c r="E29">
        <v>21.38</v>
      </c>
      <c r="F29">
        <v>121.3</v>
      </c>
      <c r="G29">
        <v>38</v>
      </c>
      <c r="H29">
        <v>99.9</v>
      </c>
      <c r="I29">
        <v>31</v>
      </c>
      <c r="J29">
        <v>68.099999999999994</v>
      </c>
      <c r="K29">
        <v>135</v>
      </c>
      <c r="L29">
        <v>-2.9000000000000001E-2</v>
      </c>
      <c r="M29">
        <v>265</v>
      </c>
      <c r="N29">
        <v>15.67</v>
      </c>
      <c r="O29">
        <v>5</v>
      </c>
      <c r="P29">
        <v>119.2</v>
      </c>
      <c r="Q29">
        <v>4</v>
      </c>
      <c r="R29">
        <v>103.5</v>
      </c>
      <c r="S29">
        <v>17</v>
      </c>
      <c r="T29">
        <v>1.71</v>
      </c>
      <c r="U29">
        <v>139</v>
      </c>
    </row>
    <row r="30" spans="1:21" x14ac:dyDescent="0.3">
      <c r="A30">
        <v>28</v>
      </c>
      <c r="B30" t="s">
        <v>21</v>
      </c>
      <c r="C30" t="s">
        <v>183</v>
      </c>
      <c r="D30" s="58" t="s">
        <v>1692</v>
      </c>
      <c r="E30">
        <v>21.29</v>
      </c>
      <c r="F30">
        <v>123.9</v>
      </c>
      <c r="G30">
        <v>19</v>
      </c>
      <c r="H30">
        <v>102.6</v>
      </c>
      <c r="I30">
        <v>51</v>
      </c>
      <c r="J30">
        <v>64.400000000000006</v>
      </c>
      <c r="K30">
        <v>329</v>
      </c>
      <c r="L30">
        <v>1.4999999999999999E-2</v>
      </c>
      <c r="M30">
        <v>144</v>
      </c>
      <c r="N30">
        <v>11.62</v>
      </c>
      <c r="O30">
        <v>39</v>
      </c>
      <c r="P30">
        <v>116</v>
      </c>
      <c r="Q30">
        <v>44</v>
      </c>
      <c r="R30">
        <v>104.3</v>
      </c>
      <c r="S30">
        <v>43</v>
      </c>
      <c r="T30">
        <v>-1.71</v>
      </c>
      <c r="U30">
        <v>243</v>
      </c>
    </row>
    <row r="31" spans="1:21" x14ac:dyDescent="0.3">
      <c r="A31">
        <v>29</v>
      </c>
      <c r="B31" t="s">
        <v>187</v>
      </c>
      <c r="C31" t="s">
        <v>31</v>
      </c>
      <c r="D31" s="58" t="s">
        <v>1680</v>
      </c>
      <c r="E31">
        <v>21.15</v>
      </c>
      <c r="F31">
        <v>121.8</v>
      </c>
      <c r="G31">
        <v>32</v>
      </c>
      <c r="H31">
        <v>100.7</v>
      </c>
      <c r="I31">
        <v>35</v>
      </c>
      <c r="J31">
        <v>67.8</v>
      </c>
      <c r="K31">
        <v>155</v>
      </c>
      <c r="L31">
        <v>1E-3</v>
      </c>
      <c r="M31">
        <v>182</v>
      </c>
      <c r="N31">
        <v>6.71</v>
      </c>
      <c r="O31">
        <v>82</v>
      </c>
      <c r="P31">
        <v>113.2</v>
      </c>
      <c r="Q31">
        <v>81</v>
      </c>
      <c r="R31">
        <v>106.5</v>
      </c>
      <c r="S31">
        <v>88</v>
      </c>
      <c r="T31">
        <v>-7.13</v>
      </c>
      <c r="U31">
        <v>341</v>
      </c>
    </row>
    <row r="32" spans="1:21" x14ac:dyDescent="0.3">
      <c r="A32">
        <v>30</v>
      </c>
      <c r="B32" t="s">
        <v>17</v>
      </c>
      <c r="C32" t="s">
        <v>31</v>
      </c>
      <c r="D32" s="58" t="s">
        <v>1680</v>
      </c>
      <c r="E32">
        <v>21.04</v>
      </c>
      <c r="F32">
        <v>121.6</v>
      </c>
      <c r="G32">
        <v>35</v>
      </c>
      <c r="H32">
        <v>100.6</v>
      </c>
      <c r="I32">
        <v>34</v>
      </c>
      <c r="J32">
        <v>67.8</v>
      </c>
      <c r="K32">
        <v>153</v>
      </c>
      <c r="L32">
        <v>7.6999999999999999E-2</v>
      </c>
      <c r="M32">
        <v>30</v>
      </c>
      <c r="N32">
        <v>11.45</v>
      </c>
      <c r="O32">
        <v>42</v>
      </c>
      <c r="P32">
        <v>115.6</v>
      </c>
      <c r="Q32">
        <v>50</v>
      </c>
      <c r="R32">
        <v>104.2</v>
      </c>
      <c r="S32">
        <v>35</v>
      </c>
      <c r="T32">
        <v>1.39</v>
      </c>
      <c r="U32">
        <v>150</v>
      </c>
    </row>
    <row r="33" spans="1:21" x14ac:dyDescent="0.3">
      <c r="A33">
        <v>31</v>
      </c>
      <c r="B33" t="s">
        <v>219</v>
      </c>
      <c r="C33" t="s">
        <v>32</v>
      </c>
      <c r="D33" s="58" t="s">
        <v>1872</v>
      </c>
      <c r="E33">
        <v>21.03</v>
      </c>
      <c r="F33">
        <v>125.8</v>
      </c>
      <c r="G33">
        <v>12</v>
      </c>
      <c r="H33">
        <v>104.8</v>
      </c>
      <c r="I33">
        <v>88</v>
      </c>
      <c r="J33">
        <v>71.3</v>
      </c>
      <c r="K33">
        <v>20</v>
      </c>
      <c r="L33">
        <v>1.0999999999999999E-2</v>
      </c>
      <c r="M33">
        <v>155</v>
      </c>
      <c r="N33">
        <v>11.01</v>
      </c>
      <c r="O33">
        <v>56</v>
      </c>
      <c r="P33">
        <v>116.5</v>
      </c>
      <c r="Q33">
        <v>34</v>
      </c>
      <c r="R33">
        <v>105.5</v>
      </c>
      <c r="S33">
        <v>69</v>
      </c>
      <c r="T33">
        <v>-6.14</v>
      </c>
      <c r="U33">
        <v>327</v>
      </c>
    </row>
    <row r="34" spans="1:21" x14ac:dyDescent="0.3">
      <c r="A34">
        <v>32</v>
      </c>
      <c r="B34" t="s">
        <v>22</v>
      </c>
      <c r="C34" t="s">
        <v>184</v>
      </c>
      <c r="D34" s="58" t="s">
        <v>1680</v>
      </c>
      <c r="E34">
        <v>21</v>
      </c>
      <c r="F34">
        <v>121.1</v>
      </c>
      <c r="G34">
        <v>40</v>
      </c>
      <c r="H34">
        <v>100.1</v>
      </c>
      <c r="I34">
        <v>32</v>
      </c>
      <c r="J34">
        <v>65.2</v>
      </c>
      <c r="K34">
        <v>298</v>
      </c>
      <c r="L34">
        <v>7.0000000000000007E-2</v>
      </c>
      <c r="M34">
        <v>35</v>
      </c>
      <c r="N34">
        <v>10.51</v>
      </c>
      <c r="O34">
        <v>65</v>
      </c>
      <c r="P34">
        <v>115.2</v>
      </c>
      <c r="Q34">
        <v>60</v>
      </c>
      <c r="R34">
        <v>104.7</v>
      </c>
      <c r="S34">
        <v>56</v>
      </c>
      <c r="T34">
        <v>3.1</v>
      </c>
      <c r="U34">
        <v>112</v>
      </c>
    </row>
    <row r="35" spans="1:21" x14ac:dyDescent="0.3">
      <c r="A35">
        <v>33</v>
      </c>
      <c r="B35" t="s">
        <v>25</v>
      </c>
      <c r="C35" t="s">
        <v>32</v>
      </c>
      <c r="D35" s="58" t="s">
        <v>1700</v>
      </c>
      <c r="E35">
        <v>19.91</v>
      </c>
      <c r="F35">
        <v>126.3</v>
      </c>
      <c r="G35">
        <v>9</v>
      </c>
      <c r="H35">
        <v>106.3</v>
      </c>
      <c r="I35">
        <v>111</v>
      </c>
      <c r="J35">
        <v>66.8</v>
      </c>
      <c r="K35">
        <v>217</v>
      </c>
      <c r="L35">
        <v>-7.5999999999999998E-2</v>
      </c>
      <c r="M35">
        <v>341</v>
      </c>
      <c r="N35">
        <v>14.01</v>
      </c>
      <c r="O35">
        <v>17</v>
      </c>
      <c r="P35">
        <v>117.9</v>
      </c>
      <c r="Q35">
        <v>13</v>
      </c>
      <c r="R35">
        <v>103.9</v>
      </c>
      <c r="S35">
        <v>28</v>
      </c>
      <c r="T35">
        <v>-5.95</v>
      </c>
      <c r="U35">
        <v>321</v>
      </c>
    </row>
    <row r="36" spans="1:21" x14ac:dyDescent="0.3">
      <c r="A36">
        <v>34</v>
      </c>
      <c r="B36" t="s">
        <v>200</v>
      </c>
      <c r="C36" t="s">
        <v>34</v>
      </c>
      <c r="D36" s="58" t="s">
        <v>1889</v>
      </c>
      <c r="E36">
        <v>19.77</v>
      </c>
      <c r="F36">
        <v>123.8</v>
      </c>
      <c r="G36">
        <v>21</v>
      </c>
      <c r="H36">
        <v>104</v>
      </c>
      <c r="I36">
        <v>73</v>
      </c>
      <c r="J36">
        <v>69.599999999999994</v>
      </c>
      <c r="K36">
        <v>65</v>
      </c>
      <c r="L36">
        <v>1.9E-2</v>
      </c>
      <c r="M36">
        <v>130</v>
      </c>
      <c r="N36">
        <v>5.74</v>
      </c>
      <c r="O36">
        <v>89</v>
      </c>
      <c r="P36">
        <v>112</v>
      </c>
      <c r="Q36">
        <v>94</v>
      </c>
      <c r="R36">
        <v>106.2</v>
      </c>
      <c r="S36">
        <v>82</v>
      </c>
      <c r="T36">
        <v>4.28</v>
      </c>
      <c r="U36">
        <v>90</v>
      </c>
    </row>
    <row r="37" spans="1:21" x14ac:dyDescent="0.3">
      <c r="A37">
        <v>35</v>
      </c>
      <c r="B37" t="s">
        <v>90</v>
      </c>
      <c r="C37" t="s">
        <v>32</v>
      </c>
      <c r="D37" s="58" t="s">
        <v>1692</v>
      </c>
      <c r="E37">
        <v>19.77</v>
      </c>
      <c r="F37">
        <v>120.6</v>
      </c>
      <c r="G37">
        <v>44</v>
      </c>
      <c r="H37">
        <v>100.8</v>
      </c>
      <c r="I37">
        <v>37</v>
      </c>
      <c r="J37">
        <v>70.599999999999994</v>
      </c>
      <c r="K37">
        <v>27</v>
      </c>
      <c r="L37">
        <v>-5.0000000000000001E-3</v>
      </c>
      <c r="M37">
        <v>197</v>
      </c>
      <c r="N37">
        <v>10.92</v>
      </c>
      <c r="O37">
        <v>58</v>
      </c>
      <c r="P37">
        <v>117.1</v>
      </c>
      <c r="Q37">
        <v>24</v>
      </c>
      <c r="R37">
        <v>106.2</v>
      </c>
      <c r="S37">
        <v>80</v>
      </c>
      <c r="T37">
        <v>-5.79</v>
      </c>
      <c r="U37">
        <v>319</v>
      </c>
    </row>
    <row r="38" spans="1:21" x14ac:dyDescent="0.3">
      <c r="A38">
        <v>36</v>
      </c>
      <c r="B38" t="s">
        <v>450</v>
      </c>
      <c r="C38" t="s">
        <v>186</v>
      </c>
      <c r="D38" s="58" t="s">
        <v>1870</v>
      </c>
      <c r="E38">
        <v>19.62</v>
      </c>
      <c r="F38">
        <v>123</v>
      </c>
      <c r="G38">
        <v>25</v>
      </c>
      <c r="H38">
        <v>103.4</v>
      </c>
      <c r="I38">
        <v>63</v>
      </c>
      <c r="J38">
        <v>67.7</v>
      </c>
      <c r="K38">
        <v>163</v>
      </c>
      <c r="L38">
        <v>6.3E-2</v>
      </c>
      <c r="M38">
        <v>44</v>
      </c>
      <c r="N38">
        <v>7.05</v>
      </c>
      <c r="O38">
        <v>80</v>
      </c>
      <c r="P38">
        <v>113.2</v>
      </c>
      <c r="Q38">
        <v>82</v>
      </c>
      <c r="R38">
        <v>106.2</v>
      </c>
      <c r="S38">
        <v>79</v>
      </c>
      <c r="T38">
        <v>2.3199999999999998</v>
      </c>
      <c r="U38">
        <v>125</v>
      </c>
    </row>
    <row r="39" spans="1:21" x14ac:dyDescent="0.3">
      <c r="A39">
        <v>37</v>
      </c>
      <c r="B39" t="s">
        <v>189</v>
      </c>
      <c r="C39" t="s">
        <v>31</v>
      </c>
      <c r="D39" s="58" t="s">
        <v>1685</v>
      </c>
      <c r="E39">
        <v>19.59</v>
      </c>
      <c r="F39">
        <v>123.3</v>
      </c>
      <c r="G39">
        <v>24</v>
      </c>
      <c r="H39">
        <v>103.7</v>
      </c>
      <c r="I39">
        <v>71</v>
      </c>
      <c r="J39">
        <v>69</v>
      </c>
      <c r="K39">
        <v>95</v>
      </c>
      <c r="L39">
        <v>-2.5000000000000001E-2</v>
      </c>
      <c r="M39">
        <v>255</v>
      </c>
      <c r="N39">
        <v>11.92</v>
      </c>
      <c r="O39">
        <v>36</v>
      </c>
      <c r="P39">
        <v>116.3</v>
      </c>
      <c r="Q39">
        <v>39</v>
      </c>
      <c r="R39">
        <v>104.4</v>
      </c>
      <c r="S39">
        <v>44</v>
      </c>
      <c r="T39">
        <v>4.4800000000000004</v>
      </c>
      <c r="U39">
        <v>84</v>
      </c>
    </row>
    <row r="40" spans="1:21" x14ac:dyDescent="0.3">
      <c r="A40">
        <v>38</v>
      </c>
      <c r="B40" t="s">
        <v>105</v>
      </c>
      <c r="C40" t="s">
        <v>31</v>
      </c>
      <c r="D40" s="58" t="s">
        <v>1872</v>
      </c>
      <c r="E40">
        <v>18.93</v>
      </c>
      <c r="F40">
        <v>116.3</v>
      </c>
      <c r="G40">
        <v>76</v>
      </c>
      <c r="H40">
        <v>97.4</v>
      </c>
      <c r="I40">
        <v>20</v>
      </c>
      <c r="J40">
        <v>64.2</v>
      </c>
      <c r="K40">
        <v>335</v>
      </c>
      <c r="L40">
        <v>-1E-3</v>
      </c>
      <c r="M40">
        <v>187</v>
      </c>
      <c r="N40">
        <v>9.6199999999999992</v>
      </c>
      <c r="O40">
        <v>70</v>
      </c>
      <c r="P40">
        <v>115</v>
      </c>
      <c r="Q40">
        <v>65</v>
      </c>
      <c r="R40">
        <v>105.4</v>
      </c>
      <c r="S40">
        <v>67</v>
      </c>
      <c r="T40">
        <v>1.04</v>
      </c>
      <c r="U40">
        <v>165</v>
      </c>
    </row>
    <row r="41" spans="1:21" x14ac:dyDescent="0.3">
      <c r="A41">
        <v>39</v>
      </c>
      <c r="B41" t="s">
        <v>41</v>
      </c>
      <c r="C41" t="s">
        <v>32</v>
      </c>
      <c r="D41" s="58" t="s">
        <v>1664</v>
      </c>
      <c r="E41">
        <v>18.73</v>
      </c>
      <c r="F41">
        <v>125.8</v>
      </c>
      <c r="G41">
        <v>13</v>
      </c>
      <c r="H41">
        <v>107.1</v>
      </c>
      <c r="I41">
        <v>124</v>
      </c>
      <c r="J41">
        <v>67.2</v>
      </c>
      <c r="K41">
        <v>193</v>
      </c>
      <c r="L41">
        <v>-5.0999999999999997E-2</v>
      </c>
      <c r="M41">
        <v>312</v>
      </c>
      <c r="N41">
        <v>16.829999999999998</v>
      </c>
      <c r="O41">
        <v>2</v>
      </c>
      <c r="P41">
        <v>120.1</v>
      </c>
      <c r="Q41">
        <v>1</v>
      </c>
      <c r="R41">
        <v>103.2</v>
      </c>
      <c r="S41">
        <v>10</v>
      </c>
      <c r="T41">
        <v>8.69</v>
      </c>
      <c r="U41">
        <v>26</v>
      </c>
    </row>
    <row r="42" spans="1:21" x14ac:dyDescent="0.3">
      <c r="A42">
        <v>40</v>
      </c>
      <c r="B42" t="s">
        <v>209</v>
      </c>
      <c r="C42" t="s">
        <v>193</v>
      </c>
      <c r="D42" s="58" t="s">
        <v>1677</v>
      </c>
      <c r="E42">
        <v>18.649999999999999</v>
      </c>
      <c r="F42">
        <v>120.1</v>
      </c>
      <c r="G42">
        <v>47</v>
      </c>
      <c r="H42">
        <v>101.4</v>
      </c>
      <c r="I42">
        <v>41</v>
      </c>
      <c r="J42">
        <v>71</v>
      </c>
      <c r="K42">
        <v>23</v>
      </c>
      <c r="L42">
        <v>4.2999999999999997E-2</v>
      </c>
      <c r="M42">
        <v>71</v>
      </c>
      <c r="N42">
        <v>0.59</v>
      </c>
      <c r="O42">
        <v>147</v>
      </c>
      <c r="P42">
        <v>108.9</v>
      </c>
      <c r="Q42">
        <v>196</v>
      </c>
      <c r="R42">
        <v>108.3</v>
      </c>
      <c r="S42">
        <v>127</v>
      </c>
      <c r="T42">
        <v>-5.37</v>
      </c>
      <c r="U42">
        <v>315</v>
      </c>
    </row>
    <row r="43" spans="1:21" ht="15.75" customHeight="1" x14ac:dyDescent="0.3">
      <c r="D43" s="58"/>
      <c r="N43" t="s">
        <v>176</v>
      </c>
      <c r="T43" t="s">
        <v>177</v>
      </c>
    </row>
    <row r="44" spans="1:21" x14ac:dyDescent="0.3">
      <c r="A44" t="s">
        <v>178</v>
      </c>
      <c r="B44" t="s">
        <v>0</v>
      </c>
      <c r="C44" t="s">
        <v>179</v>
      </c>
      <c r="D44" s="58" t="s">
        <v>400</v>
      </c>
      <c r="E44" t="s">
        <v>694</v>
      </c>
      <c r="F44" t="s">
        <v>695</v>
      </c>
      <c r="H44" t="s">
        <v>696</v>
      </c>
      <c r="J44" t="s">
        <v>180</v>
      </c>
      <c r="L44" t="s">
        <v>181</v>
      </c>
      <c r="N44" t="s">
        <v>694</v>
      </c>
      <c r="P44" t="s">
        <v>695</v>
      </c>
      <c r="R44" t="s">
        <v>696</v>
      </c>
      <c r="T44" t="s">
        <v>694</v>
      </c>
    </row>
    <row r="45" spans="1:21" x14ac:dyDescent="0.3">
      <c r="A45">
        <v>41</v>
      </c>
      <c r="B45" t="s">
        <v>16</v>
      </c>
      <c r="C45" t="s">
        <v>183</v>
      </c>
      <c r="D45" s="58" t="s">
        <v>1700</v>
      </c>
      <c r="E45">
        <v>18.12</v>
      </c>
      <c r="F45">
        <v>121.2</v>
      </c>
      <c r="G45">
        <v>39</v>
      </c>
      <c r="H45">
        <v>103.1</v>
      </c>
      <c r="I45">
        <v>59</v>
      </c>
      <c r="J45">
        <v>66.2</v>
      </c>
      <c r="K45">
        <v>246</v>
      </c>
      <c r="L45">
        <v>-3.5000000000000003E-2</v>
      </c>
      <c r="M45">
        <v>286</v>
      </c>
      <c r="N45">
        <v>11.99</v>
      </c>
      <c r="O45">
        <v>34</v>
      </c>
      <c r="P45">
        <v>116.5</v>
      </c>
      <c r="Q45">
        <v>35</v>
      </c>
      <c r="R45">
        <v>104.5</v>
      </c>
      <c r="S45">
        <v>49</v>
      </c>
      <c r="T45">
        <v>-4.58</v>
      </c>
      <c r="U45">
        <v>301</v>
      </c>
    </row>
    <row r="46" spans="1:21" x14ac:dyDescent="0.3">
      <c r="A46">
        <v>42</v>
      </c>
      <c r="B46" t="s">
        <v>125</v>
      </c>
      <c r="C46" t="s">
        <v>185</v>
      </c>
      <c r="D46" s="58" t="s">
        <v>1690</v>
      </c>
      <c r="E46">
        <v>17.760000000000002</v>
      </c>
      <c r="F46">
        <v>112.4</v>
      </c>
      <c r="G46">
        <v>119</v>
      </c>
      <c r="H46">
        <v>94.7</v>
      </c>
      <c r="I46">
        <v>12</v>
      </c>
      <c r="J46">
        <v>67.599999999999994</v>
      </c>
      <c r="K46">
        <v>165</v>
      </c>
      <c r="L46">
        <v>-6.9000000000000006E-2</v>
      </c>
      <c r="M46">
        <v>336</v>
      </c>
      <c r="N46">
        <v>11.55</v>
      </c>
      <c r="O46">
        <v>40</v>
      </c>
      <c r="P46">
        <v>115.3</v>
      </c>
      <c r="Q46">
        <v>58</v>
      </c>
      <c r="R46">
        <v>103.7</v>
      </c>
      <c r="S46">
        <v>23</v>
      </c>
      <c r="T46">
        <v>-2.82</v>
      </c>
      <c r="U46">
        <v>271</v>
      </c>
    </row>
    <row r="47" spans="1:21" x14ac:dyDescent="0.3">
      <c r="A47">
        <v>43</v>
      </c>
      <c r="B47" t="s">
        <v>160</v>
      </c>
      <c r="C47" t="s">
        <v>31</v>
      </c>
      <c r="D47" s="58" t="s">
        <v>1685</v>
      </c>
      <c r="E47">
        <v>17.489999999999998</v>
      </c>
      <c r="F47">
        <v>123.8</v>
      </c>
      <c r="G47">
        <v>20</v>
      </c>
      <c r="H47">
        <v>106.3</v>
      </c>
      <c r="I47">
        <v>108</v>
      </c>
      <c r="J47">
        <v>69</v>
      </c>
      <c r="K47">
        <v>96</v>
      </c>
      <c r="L47">
        <v>-3.3000000000000002E-2</v>
      </c>
      <c r="M47">
        <v>280</v>
      </c>
      <c r="N47">
        <v>11.06</v>
      </c>
      <c r="O47">
        <v>53</v>
      </c>
      <c r="P47">
        <v>115.7</v>
      </c>
      <c r="Q47">
        <v>48</v>
      </c>
      <c r="R47">
        <v>104.7</v>
      </c>
      <c r="S47">
        <v>55</v>
      </c>
      <c r="T47">
        <v>1.68</v>
      </c>
      <c r="U47">
        <v>140</v>
      </c>
    </row>
    <row r="48" spans="1:21" x14ac:dyDescent="0.3">
      <c r="A48">
        <v>44</v>
      </c>
      <c r="B48" t="s">
        <v>39</v>
      </c>
      <c r="C48" t="s">
        <v>185</v>
      </c>
      <c r="D48" s="77" t="s">
        <v>1692</v>
      </c>
      <c r="E48">
        <v>17.41</v>
      </c>
      <c r="F48">
        <v>114.7</v>
      </c>
      <c r="G48">
        <v>93</v>
      </c>
      <c r="H48">
        <v>97.3</v>
      </c>
      <c r="I48">
        <v>19</v>
      </c>
      <c r="J48">
        <v>67.599999999999994</v>
      </c>
      <c r="K48">
        <v>167</v>
      </c>
      <c r="L48">
        <v>0.01</v>
      </c>
      <c r="M48">
        <v>157</v>
      </c>
      <c r="N48">
        <v>10.7</v>
      </c>
      <c r="O48">
        <v>64</v>
      </c>
      <c r="P48">
        <v>115.4</v>
      </c>
      <c r="Q48">
        <v>55</v>
      </c>
      <c r="R48">
        <v>104.7</v>
      </c>
      <c r="S48">
        <v>54</v>
      </c>
      <c r="T48">
        <v>-6.73</v>
      </c>
      <c r="U48">
        <v>333</v>
      </c>
    </row>
    <row r="49" spans="1:21" x14ac:dyDescent="0.3">
      <c r="A49">
        <v>45</v>
      </c>
      <c r="B49" t="s">
        <v>110</v>
      </c>
      <c r="C49" t="s">
        <v>193</v>
      </c>
      <c r="D49" s="58" t="s">
        <v>1680</v>
      </c>
      <c r="E49">
        <v>16.88</v>
      </c>
      <c r="F49">
        <v>120.3</v>
      </c>
      <c r="G49">
        <v>46</v>
      </c>
      <c r="H49">
        <v>103.4</v>
      </c>
      <c r="I49">
        <v>64</v>
      </c>
      <c r="J49">
        <v>69</v>
      </c>
      <c r="K49">
        <v>98</v>
      </c>
      <c r="L49">
        <v>-1.9E-2</v>
      </c>
      <c r="M49">
        <v>233</v>
      </c>
      <c r="N49">
        <v>3.48</v>
      </c>
      <c r="O49">
        <v>103</v>
      </c>
      <c r="P49">
        <v>110.9</v>
      </c>
      <c r="Q49">
        <v>109</v>
      </c>
      <c r="R49">
        <v>107.5</v>
      </c>
      <c r="S49">
        <v>104</v>
      </c>
      <c r="T49">
        <v>-1.08</v>
      </c>
      <c r="U49">
        <v>223</v>
      </c>
    </row>
    <row r="50" spans="1:21" x14ac:dyDescent="0.3">
      <c r="A50">
        <v>46</v>
      </c>
      <c r="B50" t="s">
        <v>61</v>
      </c>
      <c r="C50" t="s">
        <v>32</v>
      </c>
      <c r="D50" s="58" t="s">
        <v>1690</v>
      </c>
      <c r="E50">
        <v>16.77</v>
      </c>
      <c r="F50">
        <v>123.6</v>
      </c>
      <c r="G50">
        <v>22</v>
      </c>
      <c r="H50">
        <v>106.8</v>
      </c>
      <c r="I50">
        <v>117</v>
      </c>
      <c r="J50">
        <v>66.5</v>
      </c>
      <c r="K50">
        <v>231</v>
      </c>
      <c r="L50">
        <v>-6.8000000000000005E-2</v>
      </c>
      <c r="M50">
        <v>332</v>
      </c>
      <c r="N50">
        <v>13.26</v>
      </c>
      <c r="O50">
        <v>21</v>
      </c>
      <c r="P50">
        <v>117.5</v>
      </c>
      <c r="Q50">
        <v>19</v>
      </c>
      <c r="R50">
        <v>104.2</v>
      </c>
      <c r="S50">
        <v>38</v>
      </c>
      <c r="T50">
        <v>-5.21</v>
      </c>
      <c r="U50">
        <v>312</v>
      </c>
    </row>
    <row r="51" spans="1:21" x14ac:dyDescent="0.3">
      <c r="A51">
        <v>47</v>
      </c>
      <c r="B51" t="s">
        <v>449</v>
      </c>
      <c r="C51" t="s">
        <v>186</v>
      </c>
      <c r="D51" s="58" t="s">
        <v>1628</v>
      </c>
      <c r="E51">
        <v>16.71</v>
      </c>
      <c r="F51">
        <v>114.8</v>
      </c>
      <c r="G51">
        <v>91</v>
      </c>
      <c r="H51">
        <v>98.1</v>
      </c>
      <c r="I51">
        <v>23</v>
      </c>
      <c r="J51">
        <v>69</v>
      </c>
      <c r="K51">
        <v>99</v>
      </c>
      <c r="L51">
        <v>4.0000000000000001E-3</v>
      </c>
      <c r="M51">
        <v>172</v>
      </c>
      <c r="N51">
        <v>8.17</v>
      </c>
      <c r="O51">
        <v>76</v>
      </c>
      <c r="P51">
        <v>114.3</v>
      </c>
      <c r="Q51">
        <v>69</v>
      </c>
      <c r="R51">
        <v>106.1</v>
      </c>
      <c r="S51">
        <v>78</v>
      </c>
      <c r="T51">
        <v>5.95</v>
      </c>
      <c r="U51">
        <v>61</v>
      </c>
    </row>
    <row r="52" spans="1:21" x14ac:dyDescent="0.3">
      <c r="A52">
        <v>48</v>
      </c>
      <c r="B52" t="s">
        <v>66</v>
      </c>
      <c r="C52" t="s">
        <v>185</v>
      </c>
      <c r="D52" s="58" t="s">
        <v>1664</v>
      </c>
      <c r="E52">
        <v>16.27</v>
      </c>
      <c r="F52">
        <v>123.3</v>
      </c>
      <c r="G52">
        <v>23</v>
      </c>
      <c r="H52">
        <v>107</v>
      </c>
      <c r="I52">
        <v>122</v>
      </c>
      <c r="J52">
        <v>67.8</v>
      </c>
      <c r="K52">
        <v>154</v>
      </c>
      <c r="L52">
        <v>-7.3999999999999996E-2</v>
      </c>
      <c r="M52">
        <v>340</v>
      </c>
      <c r="N52">
        <v>14.27</v>
      </c>
      <c r="O52">
        <v>13</v>
      </c>
      <c r="P52">
        <v>116.3</v>
      </c>
      <c r="Q52">
        <v>38</v>
      </c>
      <c r="R52">
        <v>102</v>
      </c>
      <c r="S52">
        <v>2</v>
      </c>
      <c r="T52">
        <v>1.66</v>
      </c>
      <c r="U52">
        <v>142</v>
      </c>
    </row>
    <row r="53" spans="1:21" x14ac:dyDescent="0.3">
      <c r="A53">
        <v>49</v>
      </c>
      <c r="B53" t="s">
        <v>87</v>
      </c>
      <c r="C53" t="s">
        <v>186</v>
      </c>
      <c r="D53" s="58" t="s">
        <v>1872</v>
      </c>
      <c r="E53">
        <v>15.9</v>
      </c>
      <c r="F53">
        <v>117.3</v>
      </c>
      <c r="G53">
        <v>65</v>
      </c>
      <c r="H53">
        <v>101.4</v>
      </c>
      <c r="I53">
        <v>40</v>
      </c>
      <c r="J53">
        <v>70.099999999999994</v>
      </c>
      <c r="K53">
        <v>49</v>
      </c>
      <c r="L53">
        <v>-2.1000000000000001E-2</v>
      </c>
      <c r="M53">
        <v>241</v>
      </c>
      <c r="N53">
        <v>6.06</v>
      </c>
      <c r="O53">
        <v>86</v>
      </c>
      <c r="P53">
        <v>112.5</v>
      </c>
      <c r="Q53">
        <v>90</v>
      </c>
      <c r="R53">
        <v>106.4</v>
      </c>
      <c r="S53">
        <v>86</v>
      </c>
      <c r="T53">
        <v>0.94</v>
      </c>
      <c r="U53">
        <v>168</v>
      </c>
    </row>
    <row r="54" spans="1:21" x14ac:dyDescent="0.3">
      <c r="A54">
        <v>50</v>
      </c>
      <c r="B54" t="s">
        <v>93</v>
      </c>
      <c r="C54" t="s">
        <v>32</v>
      </c>
      <c r="D54" s="58" t="s">
        <v>1687</v>
      </c>
      <c r="E54">
        <v>15.47</v>
      </c>
      <c r="F54">
        <v>119.8</v>
      </c>
      <c r="G54">
        <v>49</v>
      </c>
      <c r="H54">
        <v>104.3</v>
      </c>
      <c r="I54">
        <v>78</v>
      </c>
      <c r="J54">
        <v>66.099999999999994</v>
      </c>
      <c r="K54">
        <v>250</v>
      </c>
      <c r="L54">
        <v>5.5E-2</v>
      </c>
      <c r="M54">
        <v>55</v>
      </c>
      <c r="N54">
        <v>11.32</v>
      </c>
      <c r="O54">
        <v>44</v>
      </c>
      <c r="P54">
        <v>116.9</v>
      </c>
      <c r="Q54">
        <v>28</v>
      </c>
      <c r="R54">
        <v>105.6</v>
      </c>
      <c r="S54">
        <v>70</v>
      </c>
      <c r="T54">
        <v>-7.61</v>
      </c>
      <c r="U54">
        <v>347</v>
      </c>
    </row>
    <row r="55" spans="1:21" x14ac:dyDescent="0.3">
      <c r="A55">
        <v>51</v>
      </c>
      <c r="B55" t="s">
        <v>124</v>
      </c>
      <c r="C55" t="s">
        <v>184</v>
      </c>
      <c r="D55" s="58" t="s">
        <v>1687</v>
      </c>
      <c r="E55">
        <v>15.32</v>
      </c>
      <c r="F55">
        <v>110.5</v>
      </c>
      <c r="G55">
        <v>153</v>
      </c>
      <c r="H55">
        <v>95.2</v>
      </c>
      <c r="I55">
        <v>13</v>
      </c>
      <c r="J55">
        <v>65</v>
      </c>
      <c r="K55">
        <v>306</v>
      </c>
      <c r="L55">
        <v>-3.4000000000000002E-2</v>
      </c>
      <c r="M55">
        <v>284</v>
      </c>
      <c r="N55">
        <v>8.5299999999999994</v>
      </c>
      <c r="O55">
        <v>75</v>
      </c>
      <c r="P55">
        <v>114</v>
      </c>
      <c r="Q55">
        <v>74</v>
      </c>
      <c r="R55">
        <v>105.5</v>
      </c>
      <c r="S55">
        <v>68</v>
      </c>
      <c r="T55">
        <v>-3.96</v>
      </c>
      <c r="U55">
        <v>291</v>
      </c>
    </row>
    <row r="56" spans="1:21" x14ac:dyDescent="0.3">
      <c r="A56">
        <v>52</v>
      </c>
      <c r="B56" t="s">
        <v>240</v>
      </c>
      <c r="C56" t="s">
        <v>182</v>
      </c>
      <c r="D56" s="58" t="s">
        <v>1871</v>
      </c>
      <c r="E56">
        <v>15.28</v>
      </c>
      <c r="F56">
        <v>117.7</v>
      </c>
      <c r="G56">
        <v>61</v>
      </c>
      <c r="H56">
        <v>102.5</v>
      </c>
      <c r="I56">
        <v>50</v>
      </c>
      <c r="J56">
        <v>71.599999999999994</v>
      </c>
      <c r="K56">
        <v>14</v>
      </c>
      <c r="L56">
        <v>-2.5999999999999999E-2</v>
      </c>
      <c r="M56">
        <v>259</v>
      </c>
      <c r="N56">
        <v>3.25</v>
      </c>
      <c r="O56">
        <v>106</v>
      </c>
      <c r="P56">
        <v>111.7</v>
      </c>
      <c r="Q56">
        <v>98</v>
      </c>
      <c r="R56">
        <v>108.4</v>
      </c>
      <c r="S56">
        <v>131</v>
      </c>
      <c r="T56">
        <v>4.87</v>
      </c>
      <c r="U56">
        <v>79</v>
      </c>
    </row>
    <row r="57" spans="1:21" x14ac:dyDescent="0.3">
      <c r="A57">
        <v>53</v>
      </c>
      <c r="B57" t="s">
        <v>101</v>
      </c>
      <c r="C57" t="s">
        <v>185</v>
      </c>
      <c r="D57" s="58" t="s">
        <v>1628</v>
      </c>
      <c r="E57">
        <v>15.17</v>
      </c>
      <c r="F57">
        <v>122.1</v>
      </c>
      <c r="G57">
        <v>30</v>
      </c>
      <c r="H57">
        <v>106.9</v>
      </c>
      <c r="I57">
        <v>118</v>
      </c>
      <c r="J57">
        <v>69.400000000000006</v>
      </c>
      <c r="K57">
        <v>75</v>
      </c>
      <c r="L57">
        <v>8.4000000000000005E-2</v>
      </c>
      <c r="M57">
        <v>20</v>
      </c>
      <c r="N57">
        <v>11.28</v>
      </c>
      <c r="O57">
        <v>47</v>
      </c>
      <c r="P57">
        <v>115.2</v>
      </c>
      <c r="Q57">
        <v>61</v>
      </c>
      <c r="R57">
        <v>103.9</v>
      </c>
      <c r="S57">
        <v>27</v>
      </c>
      <c r="T57">
        <v>-2.19</v>
      </c>
      <c r="U57">
        <v>257</v>
      </c>
    </row>
    <row r="58" spans="1:21" x14ac:dyDescent="0.3">
      <c r="A58">
        <v>54</v>
      </c>
      <c r="B58" t="s">
        <v>211</v>
      </c>
      <c r="C58" t="s">
        <v>183</v>
      </c>
      <c r="D58" s="58" t="s">
        <v>1699</v>
      </c>
      <c r="E58">
        <v>14.98</v>
      </c>
      <c r="F58">
        <v>117.2</v>
      </c>
      <c r="G58">
        <v>66</v>
      </c>
      <c r="H58">
        <v>102.3</v>
      </c>
      <c r="I58">
        <v>49</v>
      </c>
      <c r="J58">
        <v>67.2</v>
      </c>
      <c r="K58">
        <v>192</v>
      </c>
      <c r="L58">
        <v>-0.105</v>
      </c>
      <c r="M58">
        <v>361</v>
      </c>
      <c r="N58">
        <v>11.89</v>
      </c>
      <c r="O58">
        <v>37</v>
      </c>
      <c r="P58">
        <v>117</v>
      </c>
      <c r="Q58">
        <v>25</v>
      </c>
      <c r="R58">
        <v>105.1</v>
      </c>
      <c r="S58">
        <v>62</v>
      </c>
      <c r="T58">
        <v>-0.39</v>
      </c>
      <c r="U58">
        <v>204</v>
      </c>
    </row>
    <row r="59" spans="1:21" x14ac:dyDescent="0.3">
      <c r="A59">
        <v>55</v>
      </c>
      <c r="B59" t="s">
        <v>469</v>
      </c>
      <c r="C59" t="s">
        <v>186</v>
      </c>
      <c r="D59" s="58" t="s">
        <v>1687</v>
      </c>
      <c r="E59">
        <v>14.36</v>
      </c>
      <c r="F59">
        <v>117.8</v>
      </c>
      <c r="G59">
        <v>59</v>
      </c>
      <c r="H59">
        <v>103.5</v>
      </c>
      <c r="I59">
        <v>65</v>
      </c>
      <c r="J59">
        <v>65.5</v>
      </c>
      <c r="K59">
        <v>284</v>
      </c>
      <c r="L59">
        <v>3.9E-2</v>
      </c>
      <c r="M59">
        <v>86</v>
      </c>
      <c r="N59">
        <v>9.2100000000000009</v>
      </c>
      <c r="O59">
        <v>71</v>
      </c>
      <c r="P59">
        <v>114.8</v>
      </c>
      <c r="Q59">
        <v>67</v>
      </c>
      <c r="R59">
        <v>105.6</v>
      </c>
      <c r="S59">
        <v>73</v>
      </c>
      <c r="T59">
        <v>8.0299999999999994</v>
      </c>
      <c r="U59">
        <v>37</v>
      </c>
    </row>
    <row r="60" spans="1:21" x14ac:dyDescent="0.3">
      <c r="A60">
        <v>56</v>
      </c>
      <c r="B60" t="s">
        <v>75</v>
      </c>
      <c r="C60" t="s">
        <v>31</v>
      </c>
      <c r="D60" s="58" t="s">
        <v>1685</v>
      </c>
      <c r="E60">
        <v>14.05</v>
      </c>
      <c r="F60">
        <v>117.4</v>
      </c>
      <c r="G60">
        <v>63</v>
      </c>
      <c r="H60">
        <v>103.3</v>
      </c>
      <c r="I60">
        <v>61</v>
      </c>
      <c r="J60">
        <v>67.099999999999994</v>
      </c>
      <c r="K60">
        <v>197</v>
      </c>
      <c r="L60">
        <v>1E-3</v>
      </c>
      <c r="M60">
        <v>178</v>
      </c>
      <c r="N60">
        <v>10.199999999999999</v>
      </c>
      <c r="O60">
        <v>67</v>
      </c>
      <c r="P60">
        <v>115.4</v>
      </c>
      <c r="Q60">
        <v>54</v>
      </c>
      <c r="R60">
        <v>105.2</v>
      </c>
      <c r="S60">
        <v>64</v>
      </c>
      <c r="T60">
        <v>-0.57999999999999996</v>
      </c>
      <c r="U60">
        <v>210</v>
      </c>
    </row>
    <row r="61" spans="1:21" x14ac:dyDescent="0.3">
      <c r="A61">
        <v>57</v>
      </c>
      <c r="B61" t="s">
        <v>76</v>
      </c>
      <c r="C61" t="s">
        <v>185</v>
      </c>
      <c r="D61" s="58" t="s">
        <v>1700</v>
      </c>
      <c r="E61">
        <v>14.03</v>
      </c>
      <c r="F61">
        <v>111.3</v>
      </c>
      <c r="G61">
        <v>136</v>
      </c>
      <c r="H61">
        <v>97.2</v>
      </c>
      <c r="I61">
        <v>18</v>
      </c>
      <c r="J61">
        <v>62.4</v>
      </c>
      <c r="K61">
        <v>363</v>
      </c>
      <c r="L61">
        <v>-3.3000000000000002E-2</v>
      </c>
      <c r="M61">
        <v>281</v>
      </c>
      <c r="N61">
        <v>9.06</v>
      </c>
      <c r="O61">
        <v>73</v>
      </c>
      <c r="P61">
        <v>114.2</v>
      </c>
      <c r="Q61">
        <v>71</v>
      </c>
      <c r="R61">
        <v>105.2</v>
      </c>
      <c r="S61">
        <v>63</v>
      </c>
      <c r="T61">
        <v>-8.02</v>
      </c>
      <c r="U61">
        <v>350</v>
      </c>
    </row>
    <row r="62" spans="1:21" x14ac:dyDescent="0.3">
      <c r="A62">
        <v>58</v>
      </c>
      <c r="B62" t="s">
        <v>339</v>
      </c>
      <c r="C62" t="s">
        <v>182</v>
      </c>
      <c r="D62" s="58" t="s">
        <v>1870</v>
      </c>
      <c r="E62" s="58">
        <v>13.94</v>
      </c>
      <c r="F62">
        <v>122.3</v>
      </c>
      <c r="G62">
        <v>29</v>
      </c>
      <c r="H62">
        <v>108.4</v>
      </c>
      <c r="I62">
        <v>145</v>
      </c>
      <c r="J62">
        <v>68</v>
      </c>
      <c r="K62">
        <v>140</v>
      </c>
      <c r="L62">
        <v>1.6E-2</v>
      </c>
      <c r="M62">
        <v>141</v>
      </c>
      <c r="N62">
        <v>0.37</v>
      </c>
      <c r="O62">
        <v>150</v>
      </c>
      <c r="P62">
        <v>109.6</v>
      </c>
      <c r="Q62">
        <v>160</v>
      </c>
      <c r="R62">
        <v>109.2</v>
      </c>
      <c r="S62">
        <v>158</v>
      </c>
      <c r="T62">
        <v>-2.2200000000000002</v>
      </c>
      <c r="U62">
        <v>258</v>
      </c>
    </row>
    <row r="63" spans="1:21" x14ac:dyDescent="0.3">
      <c r="A63">
        <v>59</v>
      </c>
      <c r="B63" t="s">
        <v>205</v>
      </c>
      <c r="C63" t="s">
        <v>31</v>
      </c>
      <c r="D63" s="58" t="s">
        <v>1687</v>
      </c>
      <c r="E63">
        <v>13.72</v>
      </c>
      <c r="F63">
        <v>117.8</v>
      </c>
      <c r="G63">
        <v>60</v>
      </c>
      <c r="H63">
        <v>104.1</v>
      </c>
      <c r="I63">
        <v>75</v>
      </c>
      <c r="J63">
        <v>67</v>
      </c>
      <c r="K63">
        <v>205</v>
      </c>
      <c r="L63">
        <v>4.8000000000000001E-2</v>
      </c>
      <c r="M63">
        <v>61</v>
      </c>
      <c r="N63">
        <v>9.19</v>
      </c>
      <c r="O63">
        <v>72</v>
      </c>
      <c r="P63">
        <v>113.8</v>
      </c>
      <c r="Q63">
        <v>76</v>
      </c>
      <c r="R63">
        <v>104.6</v>
      </c>
      <c r="S63">
        <v>53</v>
      </c>
      <c r="T63">
        <v>-0.05</v>
      </c>
      <c r="U63">
        <v>194</v>
      </c>
    </row>
    <row r="64" spans="1:21" x14ac:dyDescent="0.3">
      <c r="A64">
        <v>60</v>
      </c>
      <c r="B64" t="s">
        <v>221</v>
      </c>
      <c r="C64" t="s">
        <v>186</v>
      </c>
      <c r="D64" s="58" t="s">
        <v>1687</v>
      </c>
      <c r="E64">
        <v>13.53</v>
      </c>
      <c r="F64">
        <v>110.8</v>
      </c>
      <c r="G64">
        <v>146</v>
      </c>
      <c r="H64">
        <v>97.2</v>
      </c>
      <c r="I64">
        <v>17</v>
      </c>
      <c r="J64">
        <v>67.900000000000006</v>
      </c>
      <c r="K64">
        <v>147</v>
      </c>
      <c r="L64">
        <v>-5.6000000000000001E-2</v>
      </c>
      <c r="M64">
        <v>317</v>
      </c>
      <c r="N64">
        <v>3.81</v>
      </c>
      <c r="O64">
        <v>101</v>
      </c>
      <c r="P64">
        <v>112.1</v>
      </c>
      <c r="Q64">
        <v>93</v>
      </c>
      <c r="R64">
        <v>108.3</v>
      </c>
      <c r="S64">
        <v>125</v>
      </c>
      <c r="T64">
        <v>-5.5</v>
      </c>
      <c r="U64">
        <v>316</v>
      </c>
    </row>
    <row r="65" spans="1:21" x14ac:dyDescent="0.3">
      <c r="A65">
        <v>61</v>
      </c>
      <c r="B65" t="s">
        <v>123</v>
      </c>
      <c r="C65" t="s">
        <v>50</v>
      </c>
      <c r="D65" s="58" t="s">
        <v>1682</v>
      </c>
      <c r="E65">
        <v>13.47</v>
      </c>
      <c r="F65">
        <v>120.8</v>
      </c>
      <c r="G65">
        <v>42</v>
      </c>
      <c r="H65">
        <v>107.3</v>
      </c>
      <c r="I65">
        <v>128</v>
      </c>
      <c r="J65">
        <v>70.599999999999994</v>
      </c>
      <c r="K65">
        <v>29</v>
      </c>
      <c r="L65">
        <v>-6.0000000000000001E-3</v>
      </c>
      <c r="M65">
        <v>206</v>
      </c>
      <c r="N65">
        <v>-3.92</v>
      </c>
      <c r="O65">
        <v>251</v>
      </c>
      <c r="P65">
        <v>108.3</v>
      </c>
      <c r="Q65">
        <v>237</v>
      </c>
      <c r="R65">
        <v>112.2</v>
      </c>
      <c r="S65">
        <v>282</v>
      </c>
      <c r="T65">
        <v>-2.77</v>
      </c>
      <c r="U65">
        <v>270</v>
      </c>
    </row>
    <row r="66" spans="1:21" x14ac:dyDescent="0.3">
      <c r="A66">
        <v>62</v>
      </c>
      <c r="B66" t="s">
        <v>133</v>
      </c>
      <c r="C66" t="s">
        <v>32</v>
      </c>
      <c r="D66" s="58" t="s">
        <v>1699</v>
      </c>
      <c r="E66">
        <v>13.19</v>
      </c>
      <c r="F66">
        <v>119.6</v>
      </c>
      <c r="G66">
        <v>52</v>
      </c>
      <c r="H66">
        <v>106.4</v>
      </c>
      <c r="I66">
        <v>113</v>
      </c>
      <c r="J66">
        <v>66.5</v>
      </c>
      <c r="K66">
        <v>228</v>
      </c>
      <c r="L66">
        <v>-8.2000000000000003E-2</v>
      </c>
      <c r="M66">
        <v>345</v>
      </c>
      <c r="N66">
        <v>10.81</v>
      </c>
      <c r="O66">
        <v>61</v>
      </c>
      <c r="P66">
        <v>116.1</v>
      </c>
      <c r="Q66">
        <v>41</v>
      </c>
      <c r="R66">
        <v>105.3</v>
      </c>
      <c r="S66">
        <v>66</v>
      </c>
      <c r="T66">
        <v>-4.4400000000000004</v>
      </c>
      <c r="U66">
        <v>298</v>
      </c>
    </row>
    <row r="67" spans="1:21" x14ac:dyDescent="0.3">
      <c r="A67">
        <v>63</v>
      </c>
      <c r="B67" t="s">
        <v>462</v>
      </c>
      <c r="C67" t="s">
        <v>185</v>
      </c>
      <c r="D67" s="58" t="s">
        <v>1664</v>
      </c>
      <c r="E67">
        <v>13.17</v>
      </c>
      <c r="F67">
        <v>116.7</v>
      </c>
      <c r="G67">
        <v>72</v>
      </c>
      <c r="H67">
        <v>103.5</v>
      </c>
      <c r="I67">
        <v>66</v>
      </c>
      <c r="J67">
        <v>69.2</v>
      </c>
      <c r="K67">
        <v>84</v>
      </c>
      <c r="L67">
        <v>3.1E-2</v>
      </c>
      <c r="M67">
        <v>108</v>
      </c>
      <c r="N67">
        <v>14.09</v>
      </c>
      <c r="O67">
        <v>16</v>
      </c>
      <c r="P67">
        <v>117.7</v>
      </c>
      <c r="Q67">
        <v>18</v>
      </c>
      <c r="R67">
        <v>103.6</v>
      </c>
      <c r="S67">
        <v>19</v>
      </c>
      <c r="T67">
        <v>6.01</v>
      </c>
      <c r="U67">
        <v>57</v>
      </c>
    </row>
    <row r="68" spans="1:21" x14ac:dyDescent="0.3">
      <c r="A68">
        <v>64</v>
      </c>
      <c r="B68" t="s">
        <v>192</v>
      </c>
      <c r="C68" t="s">
        <v>185</v>
      </c>
      <c r="D68" s="58" t="s">
        <v>1690</v>
      </c>
      <c r="E68">
        <v>12.6</v>
      </c>
      <c r="F68">
        <v>119.2</v>
      </c>
      <c r="G68">
        <v>55</v>
      </c>
      <c r="H68">
        <v>106.7</v>
      </c>
      <c r="I68">
        <v>115</v>
      </c>
      <c r="J68">
        <v>68.8</v>
      </c>
      <c r="K68">
        <v>108</v>
      </c>
      <c r="L68">
        <v>3.4000000000000002E-2</v>
      </c>
      <c r="M68">
        <v>100</v>
      </c>
      <c r="N68">
        <v>11.19</v>
      </c>
      <c r="O68">
        <v>50</v>
      </c>
      <c r="P68">
        <v>115.8</v>
      </c>
      <c r="Q68">
        <v>47</v>
      </c>
      <c r="R68">
        <v>104.6</v>
      </c>
      <c r="S68">
        <v>51</v>
      </c>
      <c r="T68">
        <v>0.46</v>
      </c>
      <c r="U68">
        <v>182</v>
      </c>
    </row>
    <row r="69" spans="1:21" x14ac:dyDescent="0.3">
      <c r="A69">
        <v>65</v>
      </c>
      <c r="B69" t="s">
        <v>465</v>
      </c>
      <c r="C69" t="s">
        <v>31</v>
      </c>
      <c r="D69" s="58" t="s">
        <v>1690</v>
      </c>
      <c r="E69">
        <v>12.47</v>
      </c>
      <c r="F69">
        <v>117</v>
      </c>
      <c r="G69">
        <v>67</v>
      </c>
      <c r="H69">
        <v>104.5</v>
      </c>
      <c r="I69">
        <v>81</v>
      </c>
      <c r="J69">
        <v>70.5</v>
      </c>
      <c r="K69">
        <v>31</v>
      </c>
      <c r="L69">
        <v>-1E-3</v>
      </c>
      <c r="M69">
        <v>188</v>
      </c>
      <c r="N69">
        <v>10.73</v>
      </c>
      <c r="O69">
        <v>63</v>
      </c>
      <c r="P69">
        <v>115</v>
      </c>
      <c r="Q69">
        <v>64</v>
      </c>
      <c r="R69">
        <v>104.3</v>
      </c>
      <c r="S69">
        <v>41</v>
      </c>
      <c r="T69">
        <v>-2.94</v>
      </c>
      <c r="U69">
        <v>274</v>
      </c>
    </row>
    <row r="70" spans="1:21" x14ac:dyDescent="0.3">
      <c r="A70">
        <v>66</v>
      </c>
      <c r="B70" t="s">
        <v>97</v>
      </c>
      <c r="C70" t="s">
        <v>183</v>
      </c>
      <c r="D70" s="58" t="s">
        <v>1709</v>
      </c>
      <c r="E70">
        <v>12.45</v>
      </c>
      <c r="F70">
        <v>117.3</v>
      </c>
      <c r="G70">
        <v>64</v>
      </c>
      <c r="H70">
        <v>104.8</v>
      </c>
      <c r="I70">
        <v>87</v>
      </c>
      <c r="J70">
        <v>65.400000000000006</v>
      </c>
      <c r="K70">
        <v>293</v>
      </c>
      <c r="L70">
        <v>-9.5000000000000001E-2</v>
      </c>
      <c r="M70">
        <v>354</v>
      </c>
      <c r="N70">
        <v>13.23</v>
      </c>
      <c r="O70">
        <v>22</v>
      </c>
      <c r="P70">
        <v>117.2</v>
      </c>
      <c r="Q70">
        <v>22</v>
      </c>
      <c r="R70">
        <v>103.9</v>
      </c>
      <c r="S70">
        <v>30</v>
      </c>
      <c r="T70">
        <v>-1.27</v>
      </c>
      <c r="U70">
        <v>226</v>
      </c>
    </row>
    <row r="71" spans="1:21" x14ac:dyDescent="0.3">
      <c r="A71">
        <v>67</v>
      </c>
      <c r="B71" t="s">
        <v>226</v>
      </c>
      <c r="C71" t="s">
        <v>36</v>
      </c>
      <c r="D71" s="58" t="s">
        <v>1842</v>
      </c>
      <c r="E71">
        <v>12.3</v>
      </c>
      <c r="F71">
        <v>121</v>
      </c>
      <c r="G71">
        <v>41</v>
      </c>
      <c r="H71">
        <v>108.7</v>
      </c>
      <c r="I71">
        <v>154</v>
      </c>
      <c r="J71">
        <v>69</v>
      </c>
      <c r="K71">
        <v>101</v>
      </c>
      <c r="L71">
        <v>3.5000000000000003E-2</v>
      </c>
      <c r="M71">
        <v>98</v>
      </c>
      <c r="N71">
        <v>0.25</v>
      </c>
      <c r="O71">
        <v>152</v>
      </c>
      <c r="P71">
        <v>108.6</v>
      </c>
      <c r="Q71">
        <v>213</v>
      </c>
      <c r="R71">
        <v>108.4</v>
      </c>
      <c r="S71">
        <v>129</v>
      </c>
      <c r="T71">
        <v>-4.18</v>
      </c>
      <c r="U71">
        <v>296</v>
      </c>
    </row>
    <row r="72" spans="1:21" x14ac:dyDescent="0.3">
      <c r="A72">
        <v>68</v>
      </c>
      <c r="B72" t="s">
        <v>440</v>
      </c>
      <c r="C72" t="s">
        <v>274</v>
      </c>
      <c r="D72" s="58" t="s">
        <v>1682</v>
      </c>
      <c r="E72">
        <v>12.2</v>
      </c>
      <c r="F72">
        <v>115</v>
      </c>
      <c r="G72">
        <v>87</v>
      </c>
      <c r="H72">
        <v>102.8</v>
      </c>
      <c r="I72">
        <v>53</v>
      </c>
      <c r="J72">
        <v>66.3</v>
      </c>
      <c r="K72">
        <v>242</v>
      </c>
      <c r="L72">
        <v>7.9000000000000001E-2</v>
      </c>
      <c r="M72">
        <v>27</v>
      </c>
      <c r="N72">
        <v>-1.68</v>
      </c>
      <c r="O72">
        <v>204</v>
      </c>
      <c r="P72">
        <v>107.9</v>
      </c>
      <c r="Q72">
        <v>253</v>
      </c>
      <c r="R72">
        <v>109.6</v>
      </c>
      <c r="S72">
        <v>171</v>
      </c>
      <c r="T72">
        <v>9.7899999999999991</v>
      </c>
      <c r="U72">
        <v>21</v>
      </c>
    </row>
    <row r="73" spans="1:21" x14ac:dyDescent="0.3">
      <c r="A73">
        <v>69</v>
      </c>
      <c r="B73" t="s">
        <v>479</v>
      </c>
      <c r="C73" t="s">
        <v>185</v>
      </c>
      <c r="D73" s="58" t="s">
        <v>1700</v>
      </c>
      <c r="E73">
        <v>12.14</v>
      </c>
      <c r="F73">
        <v>118.9</v>
      </c>
      <c r="G73">
        <v>56</v>
      </c>
      <c r="H73">
        <v>106.8</v>
      </c>
      <c r="I73">
        <v>116</v>
      </c>
      <c r="J73">
        <v>72.2</v>
      </c>
      <c r="K73">
        <v>9</v>
      </c>
      <c r="L73">
        <v>5.7000000000000002E-2</v>
      </c>
      <c r="M73">
        <v>50</v>
      </c>
      <c r="N73">
        <v>12.17</v>
      </c>
      <c r="O73">
        <v>32</v>
      </c>
      <c r="P73">
        <v>115.6</v>
      </c>
      <c r="Q73">
        <v>51</v>
      </c>
      <c r="R73">
        <v>103.4</v>
      </c>
      <c r="S73">
        <v>13</v>
      </c>
      <c r="T73">
        <v>-0.86</v>
      </c>
      <c r="U73">
        <v>220</v>
      </c>
    </row>
    <row r="74" spans="1:21" x14ac:dyDescent="0.3">
      <c r="A74">
        <v>70</v>
      </c>
      <c r="B74" t="s">
        <v>288</v>
      </c>
      <c r="C74" t="s">
        <v>36</v>
      </c>
      <c r="D74" s="58" t="s">
        <v>1936</v>
      </c>
      <c r="E74">
        <v>11.81</v>
      </c>
      <c r="F74">
        <v>110.3</v>
      </c>
      <c r="G74">
        <v>156</v>
      </c>
      <c r="H74">
        <v>98.5</v>
      </c>
      <c r="I74">
        <v>25</v>
      </c>
      <c r="J74">
        <v>62.3</v>
      </c>
      <c r="K74">
        <v>364</v>
      </c>
      <c r="L74">
        <v>-7.0000000000000007E-2</v>
      </c>
      <c r="M74">
        <v>337</v>
      </c>
      <c r="N74">
        <v>1.58</v>
      </c>
      <c r="O74">
        <v>121</v>
      </c>
      <c r="P74">
        <v>109.9</v>
      </c>
      <c r="Q74">
        <v>145</v>
      </c>
      <c r="R74">
        <v>108.3</v>
      </c>
      <c r="S74">
        <v>126</v>
      </c>
      <c r="T74">
        <v>-0.67</v>
      </c>
      <c r="U74">
        <v>215</v>
      </c>
    </row>
    <row r="75" spans="1:21" x14ac:dyDescent="0.3">
      <c r="A75">
        <v>71</v>
      </c>
      <c r="B75" t="s">
        <v>320</v>
      </c>
      <c r="C75" t="s">
        <v>31</v>
      </c>
      <c r="D75" s="58" t="s">
        <v>1692</v>
      </c>
      <c r="E75">
        <v>11.73</v>
      </c>
      <c r="F75">
        <v>113.6</v>
      </c>
      <c r="G75">
        <v>106</v>
      </c>
      <c r="H75">
        <v>101.9</v>
      </c>
      <c r="I75">
        <v>42</v>
      </c>
      <c r="J75">
        <v>68.099999999999994</v>
      </c>
      <c r="K75">
        <v>134</v>
      </c>
      <c r="L75">
        <v>5.8000000000000003E-2</v>
      </c>
      <c r="M75">
        <v>47</v>
      </c>
      <c r="N75">
        <v>7.18</v>
      </c>
      <c r="O75">
        <v>78</v>
      </c>
      <c r="P75">
        <v>113.6</v>
      </c>
      <c r="Q75">
        <v>78</v>
      </c>
      <c r="R75">
        <v>106.5</v>
      </c>
      <c r="S75">
        <v>87</v>
      </c>
      <c r="T75">
        <v>-6.08</v>
      </c>
      <c r="U75">
        <v>324</v>
      </c>
    </row>
    <row r="76" spans="1:21" x14ac:dyDescent="0.3">
      <c r="A76">
        <v>72</v>
      </c>
      <c r="B76" t="s">
        <v>297</v>
      </c>
      <c r="C76" t="s">
        <v>183</v>
      </c>
      <c r="D76" s="58" t="s">
        <v>1699</v>
      </c>
      <c r="E76" s="58">
        <v>11.5</v>
      </c>
      <c r="F76">
        <v>115.1</v>
      </c>
      <c r="G76">
        <v>85</v>
      </c>
      <c r="H76">
        <v>103.6</v>
      </c>
      <c r="I76">
        <v>69</v>
      </c>
      <c r="J76">
        <v>62.4</v>
      </c>
      <c r="K76">
        <v>362</v>
      </c>
      <c r="L76">
        <v>-0.05</v>
      </c>
      <c r="M76">
        <v>311</v>
      </c>
      <c r="N76">
        <v>11.09</v>
      </c>
      <c r="O76">
        <v>51</v>
      </c>
      <c r="P76">
        <v>116.7</v>
      </c>
      <c r="Q76">
        <v>31</v>
      </c>
      <c r="R76">
        <v>105.6</v>
      </c>
      <c r="S76">
        <v>72</v>
      </c>
      <c r="T76">
        <v>-8.2100000000000009</v>
      </c>
      <c r="U76">
        <v>351</v>
      </c>
    </row>
    <row r="77" spans="1:21" x14ac:dyDescent="0.3">
      <c r="A77">
        <v>73</v>
      </c>
      <c r="B77" t="s">
        <v>103</v>
      </c>
      <c r="C77" t="s">
        <v>184</v>
      </c>
      <c r="D77" s="58" t="s">
        <v>1707</v>
      </c>
      <c r="E77">
        <v>11.39</v>
      </c>
      <c r="F77">
        <v>121.4</v>
      </c>
      <c r="G77">
        <v>37</v>
      </c>
      <c r="H77">
        <v>110</v>
      </c>
      <c r="I77">
        <v>187</v>
      </c>
      <c r="J77">
        <v>71.2</v>
      </c>
      <c r="K77">
        <v>22</v>
      </c>
      <c r="L77">
        <v>-9.8000000000000004E-2</v>
      </c>
      <c r="M77">
        <v>356</v>
      </c>
      <c r="N77">
        <v>10.75</v>
      </c>
      <c r="O77">
        <v>62</v>
      </c>
      <c r="P77">
        <v>114.2</v>
      </c>
      <c r="Q77">
        <v>72</v>
      </c>
      <c r="R77">
        <v>103.4</v>
      </c>
      <c r="S77">
        <v>14</v>
      </c>
      <c r="T77">
        <v>-0.18</v>
      </c>
      <c r="U77">
        <v>197</v>
      </c>
    </row>
    <row r="78" spans="1:21" x14ac:dyDescent="0.3">
      <c r="A78">
        <v>74</v>
      </c>
      <c r="B78" t="s">
        <v>40</v>
      </c>
      <c r="C78" t="s">
        <v>184</v>
      </c>
      <c r="D78" s="58" t="s">
        <v>1699</v>
      </c>
      <c r="E78">
        <v>11.35</v>
      </c>
      <c r="F78">
        <v>117</v>
      </c>
      <c r="G78">
        <v>68</v>
      </c>
      <c r="H78">
        <v>105.6</v>
      </c>
      <c r="I78">
        <v>100</v>
      </c>
      <c r="J78">
        <v>67.400000000000006</v>
      </c>
      <c r="K78">
        <v>179</v>
      </c>
      <c r="L78">
        <v>-2.1999999999999999E-2</v>
      </c>
      <c r="M78">
        <v>242</v>
      </c>
      <c r="N78">
        <v>11.81</v>
      </c>
      <c r="O78">
        <v>38</v>
      </c>
      <c r="P78">
        <v>115.1</v>
      </c>
      <c r="Q78">
        <v>63</v>
      </c>
      <c r="R78">
        <v>103.3</v>
      </c>
      <c r="S78">
        <v>11</v>
      </c>
      <c r="T78">
        <v>3.83</v>
      </c>
      <c r="U78">
        <v>96</v>
      </c>
    </row>
    <row r="79" spans="1:21" x14ac:dyDescent="0.3">
      <c r="A79">
        <v>75</v>
      </c>
      <c r="B79" t="s">
        <v>106</v>
      </c>
      <c r="C79" t="s">
        <v>31</v>
      </c>
      <c r="D79" s="58" t="s">
        <v>1664</v>
      </c>
      <c r="E79">
        <v>11.34</v>
      </c>
      <c r="F79">
        <v>116.9</v>
      </c>
      <c r="G79">
        <v>69</v>
      </c>
      <c r="H79">
        <v>105.5</v>
      </c>
      <c r="I79">
        <v>97</v>
      </c>
      <c r="J79">
        <v>68.3</v>
      </c>
      <c r="K79">
        <v>127</v>
      </c>
      <c r="L79">
        <v>-2.5999999999999999E-2</v>
      </c>
      <c r="M79">
        <v>260</v>
      </c>
      <c r="N79">
        <v>11.21</v>
      </c>
      <c r="O79">
        <v>49</v>
      </c>
      <c r="P79">
        <v>116</v>
      </c>
      <c r="Q79">
        <v>43</v>
      </c>
      <c r="R79">
        <v>104.8</v>
      </c>
      <c r="S79">
        <v>59</v>
      </c>
      <c r="T79">
        <v>1.02</v>
      </c>
      <c r="U79">
        <v>166</v>
      </c>
    </row>
    <row r="80" spans="1:21" x14ac:dyDescent="0.3">
      <c r="A80">
        <v>76</v>
      </c>
      <c r="B80" t="s">
        <v>23</v>
      </c>
      <c r="C80" t="s">
        <v>186</v>
      </c>
      <c r="D80" s="58" t="s">
        <v>1687</v>
      </c>
      <c r="E80">
        <v>11.03</v>
      </c>
      <c r="F80">
        <v>116.1</v>
      </c>
      <c r="G80">
        <v>78</v>
      </c>
      <c r="H80">
        <v>105</v>
      </c>
      <c r="I80">
        <v>92</v>
      </c>
      <c r="J80">
        <v>65.5</v>
      </c>
      <c r="K80">
        <v>282</v>
      </c>
      <c r="L80">
        <v>1.2999999999999999E-2</v>
      </c>
      <c r="M80">
        <v>147</v>
      </c>
      <c r="N80">
        <v>6.33</v>
      </c>
      <c r="O80">
        <v>85</v>
      </c>
      <c r="P80">
        <v>112.9</v>
      </c>
      <c r="Q80">
        <v>85</v>
      </c>
      <c r="R80">
        <v>106.6</v>
      </c>
      <c r="S80">
        <v>91</v>
      </c>
      <c r="T80">
        <v>3.22</v>
      </c>
      <c r="U80">
        <v>110</v>
      </c>
    </row>
    <row r="81" spans="1:21" x14ac:dyDescent="0.3">
      <c r="A81">
        <v>77</v>
      </c>
      <c r="B81" t="s">
        <v>102</v>
      </c>
      <c r="C81" t="s">
        <v>183</v>
      </c>
      <c r="D81" s="58" t="s">
        <v>1700</v>
      </c>
      <c r="E81">
        <v>10.86</v>
      </c>
      <c r="F81">
        <v>114.2</v>
      </c>
      <c r="G81">
        <v>99</v>
      </c>
      <c r="H81">
        <v>103.3</v>
      </c>
      <c r="I81">
        <v>62</v>
      </c>
      <c r="J81">
        <v>70.599999999999994</v>
      </c>
      <c r="K81">
        <v>30</v>
      </c>
      <c r="L81">
        <v>8.4000000000000005E-2</v>
      </c>
      <c r="M81">
        <v>23</v>
      </c>
      <c r="N81">
        <v>12.46</v>
      </c>
      <c r="O81">
        <v>29</v>
      </c>
      <c r="P81">
        <v>116.9</v>
      </c>
      <c r="Q81">
        <v>27</v>
      </c>
      <c r="R81">
        <v>104.4</v>
      </c>
      <c r="S81">
        <v>46</v>
      </c>
      <c r="T81">
        <v>-0.41</v>
      </c>
      <c r="U81">
        <v>207</v>
      </c>
    </row>
    <row r="82" spans="1:21" x14ac:dyDescent="0.3">
      <c r="A82">
        <v>78</v>
      </c>
      <c r="B82" t="s">
        <v>65</v>
      </c>
      <c r="C82" t="s">
        <v>49</v>
      </c>
      <c r="D82" s="58" t="s">
        <v>1623</v>
      </c>
      <c r="E82">
        <v>10.79</v>
      </c>
      <c r="F82">
        <v>120.5</v>
      </c>
      <c r="G82">
        <v>45</v>
      </c>
      <c r="H82">
        <v>109.7</v>
      </c>
      <c r="I82">
        <v>183</v>
      </c>
      <c r="J82">
        <v>64.8</v>
      </c>
      <c r="K82">
        <v>317</v>
      </c>
      <c r="L82">
        <v>6.4000000000000001E-2</v>
      </c>
      <c r="M82">
        <v>41</v>
      </c>
      <c r="N82">
        <v>-1.08</v>
      </c>
      <c r="O82">
        <v>184</v>
      </c>
      <c r="P82">
        <v>108.9</v>
      </c>
      <c r="Q82">
        <v>195</v>
      </c>
      <c r="R82">
        <v>110</v>
      </c>
      <c r="S82">
        <v>186</v>
      </c>
      <c r="T82">
        <v>1.76</v>
      </c>
      <c r="U82">
        <v>136</v>
      </c>
    </row>
    <row r="83" spans="1:21" x14ac:dyDescent="0.3">
      <c r="A83">
        <v>79</v>
      </c>
      <c r="B83" t="s">
        <v>70</v>
      </c>
      <c r="C83" t="s">
        <v>193</v>
      </c>
      <c r="D83" s="58" t="s">
        <v>1692</v>
      </c>
      <c r="E83">
        <v>10.64</v>
      </c>
      <c r="F83">
        <v>111.4</v>
      </c>
      <c r="G83">
        <v>134</v>
      </c>
      <c r="H83">
        <v>100.8</v>
      </c>
      <c r="I83">
        <v>36</v>
      </c>
      <c r="J83">
        <v>67.099999999999994</v>
      </c>
      <c r="K83">
        <v>196</v>
      </c>
      <c r="L83">
        <v>3.4000000000000002E-2</v>
      </c>
      <c r="M83">
        <v>102</v>
      </c>
      <c r="N83">
        <v>4.07</v>
      </c>
      <c r="O83">
        <v>99</v>
      </c>
      <c r="P83">
        <v>111.8</v>
      </c>
      <c r="Q83">
        <v>96</v>
      </c>
      <c r="R83">
        <v>107.7</v>
      </c>
      <c r="S83">
        <v>108</v>
      </c>
      <c r="T83">
        <v>1.1499999999999999</v>
      </c>
      <c r="U83">
        <v>157</v>
      </c>
    </row>
    <row r="84" spans="1:21" x14ac:dyDescent="0.3">
      <c r="A84">
        <v>80</v>
      </c>
      <c r="B84" t="s">
        <v>198</v>
      </c>
      <c r="C84" t="s">
        <v>31</v>
      </c>
      <c r="D84" s="58" t="s">
        <v>1699</v>
      </c>
      <c r="E84">
        <v>10.29</v>
      </c>
      <c r="F84">
        <v>115.2</v>
      </c>
      <c r="G84">
        <v>84</v>
      </c>
      <c r="H84">
        <v>104.9</v>
      </c>
      <c r="I84">
        <v>91</v>
      </c>
      <c r="J84">
        <v>67.5</v>
      </c>
      <c r="K84">
        <v>176</v>
      </c>
      <c r="L84">
        <v>-4.3999999999999997E-2</v>
      </c>
      <c r="M84">
        <v>302</v>
      </c>
      <c r="N84">
        <v>10.23</v>
      </c>
      <c r="O84">
        <v>66</v>
      </c>
      <c r="P84">
        <v>113.9</v>
      </c>
      <c r="Q84">
        <v>75</v>
      </c>
      <c r="R84">
        <v>103.7</v>
      </c>
      <c r="S84">
        <v>21</v>
      </c>
      <c r="T84">
        <v>-1.9</v>
      </c>
      <c r="U84">
        <v>250</v>
      </c>
    </row>
    <row r="85" spans="1:21" ht="15.75" customHeight="1" x14ac:dyDescent="0.3">
      <c r="D85" s="58"/>
      <c r="N85" t="s">
        <v>176</v>
      </c>
      <c r="T85" t="s">
        <v>177</v>
      </c>
    </row>
    <row r="86" spans="1:21" x14ac:dyDescent="0.3">
      <c r="A86" t="s">
        <v>178</v>
      </c>
      <c r="B86" t="s">
        <v>0</v>
      </c>
      <c r="C86" t="s">
        <v>179</v>
      </c>
      <c r="D86" s="58" t="s">
        <v>400</v>
      </c>
      <c r="E86" t="s">
        <v>694</v>
      </c>
      <c r="F86" t="s">
        <v>695</v>
      </c>
      <c r="H86" t="s">
        <v>696</v>
      </c>
      <c r="J86" t="s">
        <v>180</v>
      </c>
      <c r="L86" t="s">
        <v>181</v>
      </c>
      <c r="N86" t="s">
        <v>694</v>
      </c>
      <c r="P86" t="s">
        <v>695</v>
      </c>
      <c r="R86" t="s">
        <v>696</v>
      </c>
      <c r="T86" t="s">
        <v>694</v>
      </c>
    </row>
    <row r="87" spans="1:21" x14ac:dyDescent="0.3">
      <c r="A87">
        <v>81</v>
      </c>
      <c r="B87" t="s">
        <v>220</v>
      </c>
      <c r="C87" t="s">
        <v>32</v>
      </c>
      <c r="D87" s="58">
        <v>46375</v>
      </c>
      <c r="E87">
        <v>10.25</v>
      </c>
      <c r="F87">
        <v>114.3</v>
      </c>
      <c r="G87">
        <v>96</v>
      </c>
      <c r="H87">
        <v>104.1</v>
      </c>
      <c r="I87">
        <v>74</v>
      </c>
      <c r="J87">
        <v>66</v>
      </c>
      <c r="K87">
        <v>258</v>
      </c>
      <c r="L87">
        <v>-0.1</v>
      </c>
      <c r="M87">
        <v>359</v>
      </c>
      <c r="N87">
        <v>12.99</v>
      </c>
      <c r="O87">
        <v>26</v>
      </c>
      <c r="P87">
        <v>117.8</v>
      </c>
      <c r="Q87">
        <v>15</v>
      </c>
      <c r="R87">
        <v>104.8</v>
      </c>
      <c r="S87">
        <v>60</v>
      </c>
      <c r="T87">
        <v>-2.11</v>
      </c>
      <c r="U87">
        <v>256</v>
      </c>
    </row>
    <row r="88" spans="1:21" x14ac:dyDescent="0.3">
      <c r="A88">
        <v>82</v>
      </c>
      <c r="B88" t="s">
        <v>213</v>
      </c>
      <c r="C88" t="s">
        <v>184</v>
      </c>
      <c r="D88" s="58" t="s">
        <v>1664</v>
      </c>
      <c r="E88">
        <v>9.81</v>
      </c>
      <c r="F88">
        <v>116.4</v>
      </c>
      <c r="G88">
        <v>75</v>
      </c>
      <c r="H88">
        <v>106.6</v>
      </c>
      <c r="I88">
        <v>114</v>
      </c>
      <c r="J88">
        <v>68.7</v>
      </c>
      <c r="K88">
        <v>110</v>
      </c>
      <c r="L88">
        <v>-2.3E-2</v>
      </c>
      <c r="M88">
        <v>247</v>
      </c>
      <c r="N88">
        <v>10.08</v>
      </c>
      <c r="O88">
        <v>68</v>
      </c>
      <c r="P88">
        <v>114.3</v>
      </c>
      <c r="Q88">
        <v>70</v>
      </c>
      <c r="R88">
        <v>104.2</v>
      </c>
      <c r="S88">
        <v>36</v>
      </c>
      <c r="T88">
        <v>-2.67</v>
      </c>
      <c r="U88">
        <v>267</v>
      </c>
    </row>
    <row r="89" spans="1:21" x14ac:dyDescent="0.3">
      <c r="A89">
        <v>83</v>
      </c>
      <c r="B89" t="s">
        <v>294</v>
      </c>
      <c r="C89" t="s">
        <v>193</v>
      </c>
      <c r="D89" s="58" t="s">
        <v>1690</v>
      </c>
      <c r="E89">
        <v>9.76</v>
      </c>
      <c r="F89">
        <v>118.2</v>
      </c>
      <c r="G89">
        <v>58</v>
      </c>
      <c r="H89">
        <v>108.4</v>
      </c>
      <c r="I89">
        <v>149</v>
      </c>
      <c r="J89">
        <v>69.2</v>
      </c>
      <c r="K89">
        <v>86</v>
      </c>
      <c r="L89">
        <v>-0.14799999999999999</v>
      </c>
      <c r="M89">
        <v>365</v>
      </c>
      <c r="N89">
        <v>1.31</v>
      </c>
      <c r="O89">
        <v>128</v>
      </c>
      <c r="P89">
        <v>109.6</v>
      </c>
      <c r="Q89">
        <v>157</v>
      </c>
      <c r="R89">
        <v>108.3</v>
      </c>
      <c r="S89">
        <v>123</v>
      </c>
      <c r="T89">
        <v>-2.59</v>
      </c>
      <c r="U89">
        <v>265</v>
      </c>
    </row>
    <row r="90" spans="1:21" x14ac:dyDescent="0.3">
      <c r="A90">
        <v>84</v>
      </c>
      <c r="B90" t="s">
        <v>442</v>
      </c>
      <c r="C90" t="s">
        <v>186</v>
      </c>
      <c r="D90" s="58" t="s">
        <v>1687</v>
      </c>
      <c r="E90">
        <v>9.68</v>
      </c>
      <c r="F90">
        <v>120</v>
      </c>
      <c r="G90">
        <v>48</v>
      </c>
      <c r="H90">
        <v>110.4</v>
      </c>
      <c r="I90">
        <v>195</v>
      </c>
      <c r="J90">
        <v>62.9</v>
      </c>
      <c r="K90">
        <v>361</v>
      </c>
      <c r="L90">
        <v>4.1000000000000002E-2</v>
      </c>
      <c r="M90">
        <v>79</v>
      </c>
      <c r="N90">
        <v>4.8099999999999996</v>
      </c>
      <c r="O90">
        <v>96</v>
      </c>
      <c r="P90">
        <v>112.8</v>
      </c>
      <c r="Q90">
        <v>86</v>
      </c>
      <c r="R90">
        <v>108</v>
      </c>
      <c r="S90">
        <v>117</v>
      </c>
      <c r="T90">
        <v>-2.04</v>
      </c>
      <c r="U90">
        <v>253</v>
      </c>
    </row>
    <row r="91" spans="1:21" x14ac:dyDescent="0.3">
      <c r="A91">
        <v>85</v>
      </c>
      <c r="B91" t="s">
        <v>84</v>
      </c>
      <c r="C91" t="s">
        <v>184</v>
      </c>
      <c r="D91" s="58">
        <v>46375</v>
      </c>
      <c r="E91">
        <v>9.67</v>
      </c>
      <c r="F91">
        <v>111.9</v>
      </c>
      <c r="G91">
        <v>128</v>
      </c>
      <c r="H91">
        <v>102.2</v>
      </c>
      <c r="I91">
        <v>47</v>
      </c>
      <c r="J91">
        <v>68.7</v>
      </c>
      <c r="K91">
        <v>111</v>
      </c>
      <c r="L91">
        <v>-0.1</v>
      </c>
      <c r="M91">
        <v>360</v>
      </c>
      <c r="N91">
        <v>11.28</v>
      </c>
      <c r="O91">
        <v>46</v>
      </c>
      <c r="P91">
        <v>115.7</v>
      </c>
      <c r="Q91">
        <v>49</v>
      </c>
      <c r="R91">
        <v>104.4</v>
      </c>
      <c r="S91">
        <v>47</v>
      </c>
      <c r="T91">
        <v>1.88</v>
      </c>
      <c r="U91">
        <v>133</v>
      </c>
    </row>
    <row r="92" spans="1:21" x14ac:dyDescent="0.3">
      <c r="A92">
        <v>86</v>
      </c>
      <c r="B92" t="s">
        <v>285</v>
      </c>
      <c r="C92" t="s">
        <v>184</v>
      </c>
      <c r="D92" s="58" t="s">
        <v>1707</v>
      </c>
      <c r="E92">
        <v>9.67</v>
      </c>
      <c r="F92">
        <v>115</v>
      </c>
      <c r="G92">
        <v>89</v>
      </c>
      <c r="H92">
        <v>105.3</v>
      </c>
      <c r="I92">
        <v>94</v>
      </c>
      <c r="J92">
        <v>66.400000000000006</v>
      </c>
      <c r="K92">
        <v>233</v>
      </c>
      <c r="L92">
        <v>-6.6000000000000003E-2</v>
      </c>
      <c r="M92">
        <v>331</v>
      </c>
      <c r="N92">
        <v>10.02</v>
      </c>
      <c r="O92">
        <v>69</v>
      </c>
      <c r="P92">
        <v>114.1</v>
      </c>
      <c r="Q92">
        <v>73</v>
      </c>
      <c r="R92">
        <v>104.1</v>
      </c>
      <c r="S92">
        <v>31</v>
      </c>
      <c r="T92">
        <v>-4.0999999999999996</v>
      </c>
      <c r="U92">
        <v>293</v>
      </c>
    </row>
    <row r="93" spans="1:21" x14ac:dyDescent="0.3">
      <c r="A93">
        <v>87</v>
      </c>
      <c r="B93" t="s">
        <v>119</v>
      </c>
      <c r="C93" t="s">
        <v>46</v>
      </c>
      <c r="D93" s="58" t="s">
        <v>1890</v>
      </c>
      <c r="E93">
        <v>9.66</v>
      </c>
      <c r="F93">
        <v>114.9</v>
      </c>
      <c r="G93">
        <v>90</v>
      </c>
      <c r="H93">
        <v>105.2</v>
      </c>
      <c r="I93">
        <v>93</v>
      </c>
      <c r="J93">
        <v>64.7</v>
      </c>
      <c r="K93">
        <v>321</v>
      </c>
      <c r="L93">
        <v>-0.06</v>
      </c>
      <c r="M93">
        <v>325</v>
      </c>
      <c r="N93">
        <v>-0.48</v>
      </c>
      <c r="O93">
        <v>168</v>
      </c>
      <c r="P93">
        <v>108.6</v>
      </c>
      <c r="Q93">
        <v>215</v>
      </c>
      <c r="R93">
        <v>109.1</v>
      </c>
      <c r="S93">
        <v>152</v>
      </c>
      <c r="T93">
        <v>3.6</v>
      </c>
      <c r="U93">
        <v>102</v>
      </c>
    </row>
    <row r="94" spans="1:21" x14ac:dyDescent="0.3">
      <c r="A94">
        <v>88</v>
      </c>
      <c r="B94" t="s">
        <v>458</v>
      </c>
      <c r="C94" t="s">
        <v>182</v>
      </c>
      <c r="D94" s="58" t="s">
        <v>1692</v>
      </c>
      <c r="E94">
        <v>9.4</v>
      </c>
      <c r="F94">
        <v>113.1</v>
      </c>
      <c r="G94">
        <v>109</v>
      </c>
      <c r="H94">
        <v>103.7</v>
      </c>
      <c r="I94">
        <v>72</v>
      </c>
      <c r="J94">
        <v>66.3</v>
      </c>
      <c r="K94">
        <v>240</v>
      </c>
      <c r="L94">
        <v>-4.3999999999999997E-2</v>
      </c>
      <c r="M94">
        <v>303</v>
      </c>
      <c r="N94">
        <v>0.63</v>
      </c>
      <c r="O94">
        <v>143</v>
      </c>
      <c r="P94">
        <v>110.1</v>
      </c>
      <c r="Q94">
        <v>133</v>
      </c>
      <c r="R94">
        <v>109.5</v>
      </c>
      <c r="S94">
        <v>168</v>
      </c>
      <c r="T94">
        <v>-2.0699999999999998</v>
      </c>
      <c r="U94">
        <v>254</v>
      </c>
    </row>
    <row r="95" spans="1:21" x14ac:dyDescent="0.3">
      <c r="A95">
        <v>89</v>
      </c>
      <c r="B95" t="s">
        <v>222</v>
      </c>
      <c r="C95" t="s">
        <v>274</v>
      </c>
      <c r="D95" s="58" t="s">
        <v>1677</v>
      </c>
      <c r="E95">
        <v>9.34</v>
      </c>
      <c r="F95">
        <v>113.8</v>
      </c>
      <c r="G95">
        <v>104</v>
      </c>
      <c r="H95">
        <v>104.4</v>
      </c>
      <c r="I95">
        <v>79</v>
      </c>
      <c r="J95">
        <v>66</v>
      </c>
      <c r="K95">
        <v>264</v>
      </c>
      <c r="L95">
        <v>-5.0000000000000001E-3</v>
      </c>
      <c r="M95">
        <v>200</v>
      </c>
      <c r="N95">
        <v>-4.1100000000000003</v>
      </c>
      <c r="O95">
        <v>255</v>
      </c>
      <c r="P95">
        <v>106.2</v>
      </c>
      <c r="Q95">
        <v>292</v>
      </c>
      <c r="R95">
        <v>110.3</v>
      </c>
      <c r="S95">
        <v>195</v>
      </c>
      <c r="T95">
        <v>-3.48</v>
      </c>
      <c r="U95">
        <v>285</v>
      </c>
    </row>
    <row r="96" spans="1:21" x14ac:dyDescent="0.3">
      <c r="A96">
        <v>90</v>
      </c>
      <c r="B96" t="s">
        <v>161</v>
      </c>
      <c r="C96" t="s">
        <v>53</v>
      </c>
      <c r="D96" s="58" t="s">
        <v>1680</v>
      </c>
      <c r="E96">
        <v>9.31</v>
      </c>
      <c r="F96">
        <v>113.6</v>
      </c>
      <c r="G96">
        <v>105</v>
      </c>
      <c r="H96">
        <v>104.3</v>
      </c>
      <c r="I96">
        <v>77</v>
      </c>
      <c r="J96">
        <v>69</v>
      </c>
      <c r="K96">
        <v>92</v>
      </c>
      <c r="L96">
        <v>4.2000000000000003E-2</v>
      </c>
      <c r="M96">
        <v>75</v>
      </c>
      <c r="N96">
        <v>-0.26</v>
      </c>
      <c r="O96">
        <v>164</v>
      </c>
      <c r="P96">
        <v>107.6</v>
      </c>
      <c r="Q96">
        <v>262</v>
      </c>
      <c r="R96">
        <v>107.9</v>
      </c>
      <c r="S96">
        <v>114</v>
      </c>
      <c r="T96">
        <v>3</v>
      </c>
      <c r="U96">
        <v>114</v>
      </c>
    </row>
    <row r="97" spans="1:21" x14ac:dyDescent="0.3">
      <c r="A97">
        <v>91</v>
      </c>
      <c r="B97" t="s">
        <v>352</v>
      </c>
      <c r="C97" t="s">
        <v>50</v>
      </c>
      <c r="D97" s="58" t="s">
        <v>1878</v>
      </c>
      <c r="E97">
        <v>8.9499999999999993</v>
      </c>
      <c r="F97">
        <v>116.8</v>
      </c>
      <c r="G97">
        <v>70</v>
      </c>
      <c r="H97">
        <v>107.9</v>
      </c>
      <c r="I97">
        <v>138</v>
      </c>
      <c r="J97">
        <v>70.099999999999994</v>
      </c>
      <c r="K97">
        <v>43</v>
      </c>
      <c r="L97">
        <v>0.11600000000000001</v>
      </c>
      <c r="M97">
        <v>11</v>
      </c>
      <c r="N97">
        <v>-5.19</v>
      </c>
      <c r="O97">
        <v>272</v>
      </c>
      <c r="P97">
        <v>107.7</v>
      </c>
      <c r="Q97">
        <v>259</v>
      </c>
      <c r="R97">
        <v>112.9</v>
      </c>
      <c r="S97">
        <v>310</v>
      </c>
      <c r="T97">
        <v>-9.49</v>
      </c>
      <c r="U97">
        <v>361</v>
      </c>
    </row>
    <row r="98" spans="1:21" x14ac:dyDescent="0.3">
      <c r="A98">
        <v>92</v>
      </c>
      <c r="B98" t="s">
        <v>171</v>
      </c>
      <c r="C98" t="s">
        <v>31</v>
      </c>
      <c r="D98" s="58" t="s">
        <v>1709</v>
      </c>
      <c r="E98">
        <v>8.86</v>
      </c>
      <c r="F98">
        <v>115.8</v>
      </c>
      <c r="G98">
        <v>81</v>
      </c>
      <c r="H98">
        <v>107</v>
      </c>
      <c r="I98">
        <v>121</v>
      </c>
      <c r="J98">
        <v>66</v>
      </c>
      <c r="K98">
        <v>261</v>
      </c>
      <c r="L98">
        <v>-5.8999999999999997E-2</v>
      </c>
      <c r="M98">
        <v>324</v>
      </c>
      <c r="N98">
        <v>11.02</v>
      </c>
      <c r="O98">
        <v>55</v>
      </c>
      <c r="P98">
        <v>115.2</v>
      </c>
      <c r="Q98">
        <v>59</v>
      </c>
      <c r="R98">
        <v>104.2</v>
      </c>
      <c r="S98">
        <v>37</v>
      </c>
      <c r="T98">
        <v>1.54</v>
      </c>
      <c r="U98">
        <v>145</v>
      </c>
    </row>
    <row r="99" spans="1:21" x14ac:dyDescent="0.3">
      <c r="A99">
        <v>93</v>
      </c>
      <c r="B99" t="s">
        <v>361</v>
      </c>
      <c r="C99" t="s">
        <v>247</v>
      </c>
      <c r="D99" s="58" t="s">
        <v>1937</v>
      </c>
      <c r="E99">
        <v>8.48</v>
      </c>
      <c r="F99">
        <v>117.4</v>
      </c>
      <c r="G99">
        <v>62</v>
      </c>
      <c r="H99">
        <v>108.9</v>
      </c>
      <c r="I99">
        <v>160</v>
      </c>
      <c r="J99">
        <v>70</v>
      </c>
      <c r="K99">
        <v>52</v>
      </c>
      <c r="L99">
        <v>4.8000000000000001E-2</v>
      </c>
      <c r="M99">
        <v>60</v>
      </c>
      <c r="N99">
        <v>-8.82</v>
      </c>
      <c r="O99">
        <v>342</v>
      </c>
      <c r="P99">
        <v>104.1</v>
      </c>
      <c r="Q99">
        <v>332</v>
      </c>
      <c r="R99">
        <v>112.9</v>
      </c>
      <c r="S99">
        <v>315</v>
      </c>
      <c r="T99">
        <v>-8.42</v>
      </c>
      <c r="U99">
        <v>354</v>
      </c>
    </row>
    <row r="100" spans="1:21" x14ac:dyDescent="0.3">
      <c r="A100">
        <v>94</v>
      </c>
      <c r="B100" t="s">
        <v>250</v>
      </c>
      <c r="C100" t="s">
        <v>193</v>
      </c>
      <c r="D100" s="58" t="s">
        <v>1871</v>
      </c>
      <c r="E100">
        <v>8.0399999999999991</v>
      </c>
      <c r="F100">
        <v>114.2</v>
      </c>
      <c r="G100">
        <v>100</v>
      </c>
      <c r="H100">
        <v>106.1</v>
      </c>
      <c r="I100">
        <v>107</v>
      </c>
      <c r="J100">
        <v>63.4</v>
      </c>
      <c r="K100">
        <v>348</v>
      </c>
      <c r="L100">
        <v>6.7000000000000004E-2</v>
      </c>
      <c r="M100">
        <v>37</v>
      </c>
      <c r="N100">
        <v>0.6</v>
      </c>
      <c r="O100">
        <v>146</v>
      </c>
      <c r="P100">
        <v>110</v>
      </c>
      <c r="Q100">
        <v>134</v>
      </c>
      <c r="R100">
        <v>109.4</v>
      </c>
      <c r="S100">
        <v>167</v>
      </c>
      <c r="T100">
        <v>-7.49</v>
      </c>
      <c r="U100">
        <v>345</v>
      </c>
    </row>
    <row r="101" spans="1:21" x14ac:dyDescent="0.3">
      <c r="A101">
        <v>95</v>
      </c>
      <c r="B101" t="s">
        <v>303</v>
      </c>
      <c r="C101" t="s">
        <v>32</v>
      </c>
      <c r="D101" s="58" t="s">
        <v>1709</v>
      </c>
      <c r="E101">
        <v>7.86</v>
      </c>
      <c r="F101">
        <v>112.4</v>
      </c>
      <c r="G101">
        <v>118</v>
      </c>
      <c r="H101">
        <v>104.6</v>
      </c>
      <c r="I101">
        <v>82</v>
      </c>
      <c r="J101">
        <v>66.5</v>
      </c>
      <c r="K101">
        <v>230</v>
      </c>
      <c r="L101">
        <v>-5.7000000000000002E-2</v>
      </c>
      <c r="M101">
        <v>318</v>
      </c>
      <c r="N101">
        <v>10.96</v>
      </c>
      <c r="O101">
        <v>57</v>
      </c>
      <c r="P101">
        <v>116.9</v>
      </c>
      <c r="Q101">
        <v>26</v>
      </c>
      <c r="R101">
        <v>106</v>
      </c>
      <c r="S101">
        <v>75</v>
      </c>
      <c r="T101">
        <v>-8.4499999999999993</v>
      </c>
      <c r="U101">
        <v>355</v>
      </c>
    </row>
    <row r="102" spans="1:21" x14ac:dyDescent="0.3">
      <c r="A102">
        <v>96</v>
      </c>
      <c r="B102" t="s">
        <v>78</v>
      </c>
      <c r="C102" t="s">
        <v>184</v>
      </c>
      <c r="D102" s="58" t="s">
        <v>1707</v>
      </c>
      <c r="E102">
        <v>7.75</v>
      </c>
      <c r="F102">
        <v>116.6</v>
      </c>
      <c r="G102">
        <v>73</v>
      </c>
      <c r="H102">
        <v>108.9</v>
      </c>
      <c r="I102">
        <v>156</v>
      </c>
      <c r="J102">
        <v>70.2</v>
      </c>
      <c r="K102">
        <v>41</v>
      </c>
      <c r="L102">
        <v>-3.0000000000000001E-3</v>
      </c>
      <c r="M102">
        <v>195</v>
      </c>
      <c r="N102">
        <v>11.22</v>
      </c>
      <c r="O102">
        <v>48</v>
      </c>
      <c r="P102">
        <v>114.4</v>
      </c>
      <c r="Q102">
        <v>68</v>
      </c>
      <c r="R102">
        <v>103.2</v>
      </c>
      <c r="S102">
        <v>8</v>
      </c>
      <c r="T102">
        <v>1.49</v>
      </c>
      <c r="U102">
        <v>148</v>
      </c>
    </row>
    <row r="103" spans="1:21" x14ac:dyDescent="0.3">
      <c r="A103">
        <v>97</v>
      </c>
      <c r="B103" t="s">
        <v>15</v>
      </c>
      <c r="C103" t="s">
        <v>183</v>
      </c>
      <c r="D103" s="58">
        <v>46375</v>
      </c>
      <c r="E103">
        <v>7.7</v>
      </c>
      <c r="F103">
        <v>112.3</v>
      </c>
      <c r="G103">
        <v>121</v>
      </c>
      <c r="H103">
        <v>104.6</v>
      </c>
      <c r="I103">
        <v>84</v>
      </c>
      <c r="J103">
        <v>66</v>
      </c>
      <c r="K103">
        <v>257</v>
      </c>
      <c r="L103">
        <v>-0.03</v>
      </c>
      <c r="M103">
        <v>273</v>
      </c>
      <c r="N103">
        <v>13.22</v>
      </c>
      <c r="O103">
        <v>23</v>
      </c>
      <c r="P103">
        <v>117.1</v>
      </c>
      <c r="Q103">
        <v>23</v>
      </c>
      <c r="R103">
        <v>103.9</v>
      </c>
      <c r="S103">
        <v>29</v>
      </c>
      <c r="T103">
        <v>1.84</v>
      </c>
      <c r="U103">
        <v>135</v>
      </c>
    </row>
    <row r="104" spans="1:21" x14ac:dyDescent="0.3">
      <c r="A104">
        <v>98</v>
      </c>
      <c r="B104" t="s">
        <v>243</v>
      </c>
      <c r="C104" t="s">
        <v>186</v>
      </c>
      <c r="D104" s="58" t="s">
        <v>1700</v>
      </c>
      <c r="E104">
        <v>7.63</v>
      </c>
      <c r="F104">
        <v>115.5</v>
      </c>
      <c r="G104">
        <v>82</v>
      </c>
      <c r="H104">
        <v>107.8</v>
      </c>
      <c r="I104">
        <v>137</v>
      </c>
      <c r="J104">
        <v>66.3</v>
      </c>
      <c r="K104">
        <v>244</v>
      </c>
      <c r="L104">
        <v>-8.9999999999999993E-3</v>
      </c>
      <c r="M104">
        <v>215</v>
      </c>
      <c r="N104">
        <v>4.1500000000000004</v>
      </c>
      <c r="O104">
        <v>98</v>
      </c>
      <c r="P104">
        <v>112.3</v>
      </c>
      <c r="Q104">
        <v>91</v>
      </c>
      <c r="R104">
        <v>108.1</v>
      </c>
      <c r="S104">
        <v>120</v>
      </c>
      <c r="T104">
        <v>-4.8899999999999997</v>
      </c>
      <c r="U104">
        <v>304</v>
      </c>
    </row>
    <row r="105" spans="1:21" x14ac:dyDescent="0.3">
      <c r="A105">
        <v>99</v>
      </c>
      <c r="B105" t="s">
        <v>107</v>
      </c>
      <c r="C105" t="s">
        <v>31</v>
      </c>
      <c r="D105" s="58">
        <v>46375</v>
      </c>
      <c r="E105">
        <v>7.56</v>
      </c>
      <c r="F105">
        <v>113.1</v>
      </c>
      <c r="G105">
        <v>108</v>
      </c>
      <c r="H105">
        <v>105.6</v>
      </c>
      <c r="I105">
        <v>99</v>
      </c>
      <c r="J105">
        <v>63.7</v>
      </c>
      <c r="K105">
        <v>344</v>
      </c>
      <c r="L105">
        <v>-7.9000000000000001E-2</v>
      </c>
      <c r="M105">
        <v>343</v>
      </c>
      <c r="N105">
        <v>10.84</v>
      </c>
      <c r="O105">
        <v>60</v>
      </c>
      <c r="P105">
        <v>115.1</v>
      </c>
      <c r="Q105">
        <v>62</v>
      </c>
      <c r="R105">
        <v>104.3</v>
      </c>
      <c r="S105">
        <v>40</v>
      </c>
      <c r="T105">
        <v>0.95</v>
      </c>
      <c r="U105">
        <v>167</v>
      </c>
    </row>
    <row r="106" spans="1:21" x14ac:dyDescent="0.3">
      <c r="A106">
        <v>100</v>
      </c>
      <c r="B106" t="s">
        <v>452</v>
      </c>
      <c r="C106" t="s">
        <v>32</v>
      </c>
      <c r="D106" s="58" t="s">
        <v>1709</v>
      </c>
      <c r="E106">
        <v>7.28</v>
      </c>
      <c r="F106">
        <v>113.6</v>
      </c>
      <c r="G106">
        <v>107</v>
      </c>
      <c r="H106">
        <v>106.3</v>
      </c>
      <c r="I106">
        <v>109</v>
      </c>
      <c r="J106">
        <v>69.599999999999994</v>
      </c>
      <c r="K106">
        <v>67</v>
      </c>
      <c r="L106">
        <v>1E-3</v>
      </c>
      <c r="M106">
        <v>180</v>
      </c>
      <c r="N106">
        <v>13.11</v>
      </c>
      <c r="O106">
        <v>24</v>
      </c>
      <c r="P106">
        <v>117.7</v>
      </c>
      <c r="Q106">
        <v>16</v>
      </c>
      <c r="R106">
        <v>104.6</v>
      </c>
      <c r="S106">
        <v>52</v>
      </c>
      <c r="T106">
        <v>0.84</v>
      </c>
      <c r="U106">
        <v>172</v>
      </c>
    </row>
    <row r="107" spans="1:21" x14ac:dyDescent="0.3">
      <c r="A107">
        <v>101</v>
      </c>
      <c r="B107" t="s">
        <v>463</v>
      </c>
      <c r="C107" t="s">
        <v>185</v>
      </c>
      <c r="D107" s="58">
        <v>46375</v>
      </c>
      <c r="E107">
        <v>7.17</v>
      </c>
      <c r="F107">
        <v>113.1</v>
      </c>
      <c r="G107">
        <v>110</v>
      </c>
      <c r="H107">
        <v>105.9</v>
      </c>
      <c r="I107">
        <v>104</v>
      </c>
      <c r="J107">
        <v>72.599999999999994</v>
      </c>
      <c r="K107">
        <v>7</v>
      </c>
      <c r="L107">
        <v>-6.9000000000000006E-2</v>
      </c>
      <c r="M107">
        <v>334</v>
      </c>
      <c r="N107">
        <v>13.05</v>
      </c>
      <c r="O107">
        <v>25</v>
      </c>
      <c r="P107">
        <v>116.3</v>
      </c>
      <c r="Q107">
        <v>36</v>
      </c>
      <c r="R107">
        <v>103.3</v>
      </c>
      <c r="S107">
        <v>12</v>
      </c>
      <c r="T107">
        <v>0.36</v>
      </c>
      <c r="U107">
        <v>185</v>
      </c>
    </row>
    <row r="108" spans="1:21" x14ac:dyDescent="0.3">
      <c r="A108">
        <v>102</v>
      </c>
      <c r="B108" t="s">
        <v>241</v>
      </c>
      <c r="C108" t="s">
        <v>184</v>
      </c>
      <c r="D108" s="58" t="s">
        <v>1664</v>
      </c>
      <c r="E108">
        <v>7</v>
      </c>
      <c r="F108">
        <v>107.9</v>
      </c>
      <c r="G108">
        <v>199</v>
      </c>
      <c r="H108">
        <v>100.9</v>
      </c>
      <c r="I108">
        <v>38</v>
      </c>
      <c r="J108">
        <v>66.400000000000006</v>
      </c>
      <c r="K108">
        <v>239</v>
      </c>
      <c r="L108">
        <v>-4.0000000000000001E-3</v>
      </c>
      <c r="M108">
        <v>196</v>
      </c>
      <c r="N108">
        <v>8.0500000000000007</v>
      </c>
      <c r="O108">
        <v>77</v>
      </c>
      <c r="P108">
        <v>113.8</v>
      </c>
      <c r="Q108">
        <v>77</v>
      </c>
      <c r="R108">
        <v>105.7</v>
      </c>
      <c r="S108">
        <v>74</v>
      </c>
      <c r="T108">
        <v>-9.7100000000000009</v>
      </c>
      <c r="U108">
        <v>362</v>
      </c>
    </row>
    <row r="109" spans="1:21" x14ac:dyDescent="0.3">
      <c r="A109">
        <v>103</v>
      </c>
      <c r="B109" t="s">
        <v>477</v>
      </c>
      <c r="C109" t="s">
        <v>36</v>
      </c>
      <c r="D109" s="58" t="s">
        <v>1840</v>
      </c>
      <c r="E109">
        <v>6.64</v>
      </c>
      <c r="F109">
        <v>110.8</v>
      </c>
      <c r="G109">
        <v>145</v>
      </c>
      <c r="H109">
        <v>104.1</v>
      </c>
      <c r="I109">
        <v>76</v>
      </c>
      <c r="J109">
        <v>66.7</v>
      </c>
      <c r="K109">
        <v>219</v>
      </c>
      <c r="L109">
        <v>-8.9999999999999993E-3</v>
      </c>
      <c r="M109">
        <v>213</v>
      </c>
      <c r="N109">
        <v>1.66</v>
      </c>
      <c r="O109">
        <v>120</v>
      </c>
      <c r="P109">
        <v>110.4</v>
      </c>
      <c r="Q109">
        <v>124</v>
      </c>
      <c r="R109">
        <v>108.7</v>
      </c>
      <c r="S109">
        <v>144</v>
      </c>
      <c r="T109">
        <v>-2.5099999999999998</v>
      </c>
      <c r="U109">
        <v>261</v>
      </c>
    </row>
    <row r="110" spans="1:21" x14ac:dyDescent="0.3">
      <c r="A110">
        <v>104</v>
      </c>
      <c r="B110" t="s">
        <v>159</v>
      </c>
      <c r="C110" t="s">
        <v>186</v>
      </c>
      <c r="D110" s="58" t="s">
        <v>1664</v>
      </c>
      <c r="E110" s="58">
        <v>6.34</v>
      </c>
      <c r="F110">
        <v>116</v>
      </c>
      <c r="G110">
        <v>80</v>
      </c>
      <c r="H110">
        <v>109.7</v>
      </c>
      <c r="I110">
        <v>179</v>
      </c>
      <c r="J110">
        <v>70.099999999999994</v>
      </c>
      <c r="K110">
        <v>48</v>
      </c>
      <c r="L110">
        <v>-0.01</v>
      </c>
      <c r="M110">
        <v>216</v>
      </c>
      <c r="N110">
        <v>6.36</v>
      </c>
      <c r="O110">
        <v>84</v>
      </c>
      <c r="P110">
        <v>112.7</v>
      </c>
      <c r="Q110">
        <v>87</v>
      </c>
      <c r="R110">
        <v>106.4</v>
      </c>
      <c r="S110">
        <v>85</v>
      </c>
      <c r="T110">
        <v>1.43</v>
      </c>
      <c r="U110">
        <v>149</v>
      </c>
    </row>
    <row r="111" spans="1:21" x14ac:dyDescent="0.3">
      <c r="A111">
        <v>105</v>
      </c>
      <c r="B111" t="s">
        <v>343</v>
      </c>
      <c r="C111" t="s">
        <v>36</v>
      </c>
      <c r="D111" s="58" t="s">
        <v>1901</v>
      </c>
      <c r="E111">
        <v>6.16</v>
      </c>
      <c r="F111">
        <v>110.7</v>
      </c>
      <c r="G111">
        <v>147</v>
      </c>
      <c r="H111">
        <v>104.6</v>
      </c>
      <c r="I111">
        <v>83</v>
      </c>
      <c r="J111">
        <v>66.400000000000006</v>
      </c>
      <c r="K111">
        <v>235</v>
      </c>
      <c r="L111">
        <v>-6.0999999999999999E-2</v>
      </c>
      <c r="M111">
        <v>328</v>
      </c>
      <c r="N111">
        <v>1.92</v>
      </c>
      <c r="O111">
        <v>116</v>
      </c>
      <c r="P111">
        <v>110.5</v>
      </c>
      <c r="Q111">
        <v>118</v>
      </c>
      <c r="R111">
        <v>108.6</v>
      </c>
      <c r="S111">
        <v>138</v>
      </c>
      <c r="T111">
        <v>-2.1</v>
      </c>
      <c r="U111">
        <v>255</v>
      </c>
    </row>
    <row r="112" spans="1:21" x14ac:dyDescent="0.3">
      <c r="A112">
        <v>106</v>
      </c>
      <c r="B112" t="s">
        <v>203</v>
      </c>
      <c r="C112" t="s">
        <v>204</v>
      </c>
      <c r="D112" s="58" t="s">
        <v>1798</v>
      </c>
      <c r="E112">
        <v>6.04</v>
      </c>
      <c r="F112">
        <v>104.2</v>
      </c>
      <c r="G112">
        <v>269</v>
      </c>
      <c r="H112">
        <v>98.2</v>
      </c>
      <c r="I112">
        <v>24</v>
      </c>
      <c r="J112">
        <v>68.400000000000006</v>
      </c>
      <c r="K112">
        <v>122</v>
      </c>
      <c r="L112">
        <v>-7.0000000000000001E-3</v>
      </c>
      <c r="M112">
        <v>211</v>
      </c>
      <c r="N112">
        <v>-0.69</v>
      </c>
      <c r="O112">
        <v>174</v>
      </c>
      <c r="P112">
        <v>109</v>
      </c>
      <c r="Q112">
        <v>190</v>
      </c>
      <c r="R112">
        <v>109.7</v>
      </c>
      <c r="S112">
        <v>172</v>
      </c>
      <c r="T112">
        <v>0.88</v>
      </c>
      <c r="U112">
        <v>170</v>
      </c>
    </row>
    <row r="113" spans="1:21" x14ac:dyDescent="0.3">
      <c r="A113">
        <v>107</v>
      </c>
      <c r="B113" t="s">
        <v>237</v>
      </c>
      <c r="C113" t="s">
        <v>193</v>
      </c>
      <c r="D113" s="58" t="s">
        <v>1685</v>
      </c>
      <c r="E113">
        <v>5.92</v>
      </c>
      <c r="F113">
        <v>110.7</v>
      </c>
      <c r="G113">
        <v>148</v>
      </c>
      <c r="H113">
        <v>104.8</v>
      </c>
      <c r="I113">
        <v>89</v>
      </c>
      <c r="J113">
        <v>63.8</v>
      </c>
      <c r="K113">
        <v>342</v>
      </c>
      <c r="L113">
        <v>2.9000000000000001E-2</v>
      </c>
      <c r="M113">
        <v>112</v>
      </c>
      <c r="N113">
        <v>2.62</v>
      </c>
      <c r="O113">
        <v>108</v>
      </c>
      <c r="P113">
        <v>110.4</v>
      </c>
      <c r="Q113">
        <v>122</v>
      </c>
      <c r="R113">
        <v>107.8</v>
      </c>
      <c r="S113">
        <v>112</v>
      </c>
      <c r="T113">
        <v>0.17</v>
      </c>
      <c r="U113">
        <v>192</v>
      </c>
    </row>
    <row r="114" spans="1:21" x14ac:dyDescent="0.3">
      <c r="A114">
        <v>108</v>
      </c>
      <c r="B114" t="s">
        <v>530</v>
      </c>
      <c r="C114" t="s">
        <v>188</v>
      </c>
      <c r="D114" s="58" t="s">
        <v>1692</v>
      </c>
      <c r="E114">
        <v>5.9</v>
      </c>
      <c r="F114">
        <v>115</v>
      </c>
      <c r="G114">
        <v>86</v>
      </c>
      <c r="H114">
        <v>109.1</v>
      </c>
      <c r="I114">
        <v>164</v>
      </c>
      <c r="J114">
        <v>70.2</v>
      </c>
      <c r="K114">
        <v>40</v>
      </c>
      <c r="L114">
        <v>-3.0000000000000001E-3</v>
      </c>
      <c r="M114">
        <v>194</v>
      </c>
      <c r="N114">
        <v>0.09</v>
      </c>
      <c r="O114">
        <v>156</v>
      </c>
      <c r="P114">
        <v>109.9</v>
      </c>
      <c r="Q114">
        <v>140</v>
      </c>
      <c r="R114">
        <v>109.9</v>
      </c>
      <c r="S114">
        <v>178</v>
      </c>
      <c r="T114">
        <v>6.29</v>
      </c>
      <c r="U114">
        <v>52</v>
      </c>
    </row>
    <row r="115" spans="1:21" x14ac:dyDescent="0.3">
      <c r="A115">
        <v>109</v>
      </c>
      <c r="B115" t="s">
        <v>529</v>
      </c>
      <c r="C115" t="s">
        <v>191</v>
      </c>
      <c r="D115" s="58" t="s">
        <v>1887</v>
      </c>
      <c r="E115">
        <v>5.88</v>
      </c>
      <c r="F115">
        <v>114.3</v>
      </c>
      <c r="G115">
        <v>97</v>
      </c>
      <c r="H115">
        <v>108.4</v>
      </c>
      <c r="I115">
        <v>147</v>
      </c>
      <c r="J115">
        <v>68.3</v>
      </c>
      <c r="K115">
        <v>126</v>
      </c>
      <c r="L115">
        <v>-3.4000000000000002E-2</v>
      </c>
      <c r="M115">
        <v>283</v>
      </c>
      <c r="N115">
        <v>-5.33</v>
      </c>
      <c r="O115">
        <v>276</v>
      </c>
      <c r="P115">
        <v>107.7</v>
      </c>
      <c r="Q115">
        <v>258</v>
      </c>
      <c r="R115">
        <v>113.1</v>
      </c>
      <c r="S115">
        <v>321</v>
      </c>
      <c r="T115">
        <v>-0.6</v>
      </c>
      <c r="U115">
        <v>211</v>
      </c>
    </row>
    <row r="116" spans="1:21" x14ac:dyDescent="0.3">
      <c r="A116">
        <v>110</v>
      </c>
      <c r="B116" t="s">
        <v>245</v>
      </c>
      <c r="C116" t="s">
        <v>46</v>
      </c>
      <c r="D116" s="58" t="s">
        <v>1842</v>
      </c>
      <c r="E116">
        <v>5.83</v>
      </c>
      <c r="F116">
        <v>112.2</v>
      </c>
      <c r="G116">
        <v>123</v>
      </c>
      <c r="H116">
        <v>106.3</v>
      </c>
      <c r="I116">
        <v>110</v>
      </c>
      <c r="J116">
        <v>65.099999999999994</v>
      </c>
      <c r="K116">
        <v>304</v>
      </c>
      <c r="L116">
        <v>2.8000000000000001E-2</v>
      </c>
      <c r="M116">
        <v>118</v>
      </c>
      <c r="N116">
        <v>-4.7</v>
      </c>
      <c r="O116">
        <v>266</v>
      </c>
      <c r="P116">
        <v>106.9</v>
      </c>
      <c r="Q116">
        <v>281</v>
      </c>
      <c r="R116">
        <v>111.6</v>
      </c>
      <c r="S116">
        <v>244</v>
      </c>
      <c r="T116">
        <v>-8</v>
      </c>
      <c r="U116">
        <v>349</v>
      </c>
    </row>
    <row r="117" spans="1:21" x14ac:dyDescent="0.3">
      <c r="A117">
        <v>111</v>
      </c>
      <c r="B117" t="s">
        <v>278</v>
      </c>
      <c r="C117" t="s">
        <v>34</v>
      </c>
      <c r="D117" s="58" t="s">
        <v>1843</v>
      </c>
      <c r="E117">
        <v>5.49</v>
      </c>
      <c r="F117">
        <v>111</v>
      </c>
      <c r="G117">
        <v>139</v>
      </c>
      <c r="H117">
        <v>105.5</v>
      </c>
      <c r="I117">
        <v>96</v>
      </c>
      <c r="J117">
        <v>64.3</v>
      </c>
      <c r="K117">
        <v>331</v>
      </c>
      <c r="L117">
        <v>-0.02</v>
      </c>
      <c r="M117">
        <v>236</v>
      </c>
      <c r="N117">
        <v>3.33</v>
      </c>
      <c r="O117">
        <v>105</v>
      </c>
      <c r="P117">
        <v>111</v>
      </c>
      <c r="Q117">
        <v>107</v>
      </c>
      <c r="R117">
        <v>107.6</v>
      </c>
      <c r="S117">
        <v>105</v>
      </c>
      <c r="T117">
        <v>0.33</v>
      </c>
      <c r="U117">
        <v>188</v>
      </c>
    </row>
    <row r="118" spans="1:21" x14ac:dyDescent="0.3">
      <c r="A118">
        <v>112</v>
      </c>
      <c r="B118" t="s">
        <v>257</v>
      </c>
      <c r="C118" t="s">
        <v>53</v>
      </c>
      <c r="D118" s="58" t="s">
        <v>1871</v>
      </c>
      <c r="E118">
        <v>5.45</v>
      </c>
      <c r="F118">
        <v>108.2</v>
      </c>
      <c r="G118">
        <v>189</v>
      </c>
      <c r="H118">
        <v>102.8</v>
      </c>
      <c r="I118">
        <v>54</v>
      </c>
      <c r="J118">
        <v>65.7</v>
      </c>
      <c r="K118">
        <v>272</v>
      </c>
      <c r="L118">
        <v>8.4000000000000005E-2</v>
      </c>
      <c r="M118">
        <v>22</v>
      </c>
      <c r="N118">
        <v>-1.89</v>
      </c>
      <c r="O118">
        <v>210</v>
      </c>
      <c r="P118">
        <v>107.3</v>
      </c>
      <c r="Q118">
        <v>273</v>
      </c>
      <c r="R118">
        <v>109.1</v>
      </c>
      <c r="S118">
        <v>157</v>
      </c>
      <c r="T118">
        <v>-2.91</v>
      </c>
      <c r="U118">
        <v>273</v>
      </c>
    </row>
    <row r="119" spans="1:21" x14ac:dyDescent="0.3">
      <c r="A119">
        <v>113</v>
      </c>
      <c r="B119" t="s">
        <v>344</v>
      </c>
      <c r="C119" t="s">
        <v>204</v>
      </c>
      <c r="D119" s="58" t="s">
        <v>1798</v>
      </c>
      <c r="E119">
        <v>5.3</v>
      </c>
      <c r="F119">
        <v>109</v>
      </c>
      <c r="G119">
        <v>178</v>
      </c>
      <c r="H119">
        <v>103.7</v>
      </c>
      <c r="I119">
        <v>70</v>
      </c>
      <c r="J119">
        <v>67.3</v>
      </c>
      <c r="K119">
        <v>183</v>
      </c>
      <c r="L119">
        <v>4.0000000000000001E-3</v>
      </c>
      <c r="M119">
        <v>171</v>
      </c>
      <c r="N119">
        <v>-0.74</v>
      </c>
      <c r="O119">
        <v>176</v>
      </c>
      <c r="P119">
        <v>108.3</v>
      </c>
      <c r="Q119">
        <v>239</v>
      </c>
      <c r="R119">
        <v>109</v>
      </c>
      <c r="S119">
        <v>148</v>
      </c>
      <c r="T119">
        <v>0.57999999999999996</v>
      </c>
      <c r="U119">
        <v>179</v>
      </c>
    </row>
    <row r="120" spans="1:21" x14ac:dyDescent="0.3">
      <c r="A120">
        <v>114</v>
      </c>
      <c r="B120" t="s">
        <v>480</v>
      </c>
      <c r="C120" t="s">
        <v>191</v>
      </c>
      <c r="D120" s="58" t="s">
        <v>1948</v>
      </c>
      <c r="E120">
        <v>5.13</v>
      </c>
      <c r="F120">
        <v>112</v>
      </c>
      <c r="G120">
        <v>125</v>
      </c>
      <c r="H120">
        <v>106.9</v>
      </c>
      <c r="I120">
        <v>119</v>
      </c>
      <c r="J120">
        <v>66.400000000000006</v>
      </c>
      <c r="K120">
        <v>238</v>
      </c>
      <c r="L120">
        <v>0.04</v>
      </c>
      <c r="M120">
        <v>84</v>
      </c>
      <c r="N120">
        <v>-5.49</v>
      </c>
      <c r="O120">
        <v>282</v>
      </c>
      <c r="P120">
        <v>106.9</v>
      </c>
      <c r="Q120">
        <v>280</v>
      </c>
      <c r="R120">
        <v>112.4</v>
      </c>
      <c r="S120">
        <v>293</v>
      </c>
      <c r="T120">
        <v>-0.61</v>
      </c>
      <c r="U120">
        <v>212</v>
      </c>
    </row>
    <row r="121" spans="1:21" x14ac:dyDescent="0.3">
      <c r="A121">
        <v>115</v>
      </c>
      <c r="B121" t="s">
        <v>229</v>
      </c>
      <c r="C121" t="s">
        <v>204</v>
      </c>
      <c r="D121" s="58" t="s">
        <v>1784</v>
      </c>
      <c r="E121">
        <v>5.04</v>
      </c>
      <c r="F121">
        <v>107.3</v>
      </c>
      <c r="G121">
        <v>215</v>
      </c>
      <c r="H121">
        <v>102.2</v>
      </c>
      <c r="I121">
        <v>48</v>
      </c>
      <c r="J121">
        <v>69.8</v>
      </c>
      <c r="K121">
        <v>57</v>
      </c>
      <c r="L121">
        <v>2.8000000000000001E-2</v>
      </c>
      <c r="M121">
        <v>114</v>
      </c>
      <c r="N121">
        <v>-3.54</v>
      </c>
      <c r="O121">
        <v>241</v>
      </c>
      <c r="P121">
        <v>107</v>
      </c>
      <c r="Q121">
        <v>277</v>
      </c>
      <c r="R121">
        <v>110.6</v>
      </c>
      <c r="S121">
        <v>204</v>
      </c>
      <c r="T121">
        <v>-10.77</v>
      </c>
      <c r="U121">
        <v>364</v>
      </c>
    </row>
    <row r="122" spans="1:21" x14ac:dyDescent="0.3">
      <c r="A122">
        <v>116</v>
      </c>
      <c r="B122" t="s">
        <v>104</v>
      </c>
      <c r="C122" t="s">
        <v>188</v>
      </c>
      <c r="D122" s="58" t="s">
        <v>1870</v>
      </c>
      <c r="E122">
        <v>4.6500000000000004</v>
      </c>
      <c r="F122">
        <v>118.3</v>
      </c>
      <c r="G122">
        <v>57</v>
      </c>
      <c r="H122">
        <v>113.7</v>
      </c>
      <c r="I122">
        <v>260</v>
      </c>
      <c r="J122">
        <v>63.9</v>
      </c>
      <c r="K122">
        <v>340</v>
      </c>
      <c r="L122">
        <v>0.157</v>
      </c>
      <c r="M122">
        <v>2</v>
      </c>
      <c r="N122">
        <v>-1.45</v>
      </c>
      <c r="O122">
        <v>196</v>
      </c>
      <c r="P122">
        <v>108</v>
      </c>
      <c r="Q122">
        <v>248</v>
      </c>
      <c r="R122">
        <v>109.4</v>
      </c>
      <c r="S122">
        <v>166</v>
      </c>
      <c r="T122">
        <v>1.1299999999999999</v>
      </c>
      <c r="U122">
        <v>161</v>
      </c>
    </row>
    <row r="123" spans="1:21" x14ac:dyDescent="0.3">
      <c r="A123">
        <v>117</v>
      </c>
      <c r="B123" t="s">
        <v>232</v>
      </c>
      <c r="C123" t="s">
        <v>36</v>
      </c>
      <c r="D123" s="58" t="s">
        <v>1721</v>
      </c>
      <c r="E123" s="58">
        <v>4.62</v>
      </c>
      <c r="F123">
        <v>104.1</v>
      </c>
      <c r="G123">
        <v>272</v>
      </c>
      <c r="H123">
        <v>99.5</v>
      </c>
      <c r="I123">
        <v>29</v>
      </c>
      <c r="J123">
        <v>69</v>
      </c>
      <c r="K123">
        <v>102</v>
      </c>
      <c r="L123">
        <v>-9.4E-2</v>
      </c>
      <c r="M123">
        <v>353</v>
      </c>
      <c r="N123">
        <v>2.21</v>
      </c>
      <c r="O123">
        <v>114</v>
      </c>
      <c r="P123">
        <v>110.4</v>
      </c>
      <c r="Q123">
        <v>126</v>
      </c>
      <c r="R123">
        <v>108.2</v>
      </c>
      <c r="S123">
        <v>121</v>
      </c>
      <c r="T123">
        <v>0.4</v>
      </c>
      <c r="U123">
        <v>184</v>
      </c>
    </row>
    <row r="124" spans="1:21" x14ac:dyDescent="0.3">
      <c r="A124">
        <v>118</v>
      </c>
      <c r="B124" t="s">
        <v>228</v>
      </c>
      <c r="C124" t="s">
        <v>34</v>
      </c>
      <c r="D124" s="58" t="s">
        <v>1885</v>
      </c>
      <c r="E124" s="58">
        <v>4.58</v>
      </c>
      <c r="F124">
        <v>102.5</v>
      </c>
      <c r="G124">
        <v>297</v>
      </c>
      <c r="H124">
        <v>97.9</v>
      </c>
      <c r="I124">
        <v>22</v>
      </c>
      <c r="J124">
        <v>67.7</v>
      </c>
      <c r="K124">
        <v>162</v>
      </c>
      <c r="L124">
        <v>1.7000000000000001E-2</v>
      </c>
      <c r="M124">
        <v>139</v>
      </c>
      <c r="N124">
        <v>2.04</v>
      </c>
      <c r="O124">
        <v>115</v>
      </c>
      <c r="P124">
        <v>111.1</v>
      </c>
      <c r="Q124">
        <v>103</v>
      </c>
      <c r="R124">
        <v>109.1</v>
      </c>
      <c r="S124">
        <v>154</v>
      </c>
      <c r="T124">
        <v>-3.09</v>
      </c>
      <c r="U124">
        <v>277</v>
      </c>
    </row>
    <row r="125" spans="1:21" x14ac:dyDescent="0.3">
      <c r="A125">
        <v>119</v>
      </c>
      <c r="B125" t="s">
        <v>326</v>
      </c>
      <c r="C125" t="s">
        <v>274</v>
      </c>
      <c r="D125" s="58" t="s">
        <v>1801</v>
      </c>
      <c r="E125">
        <v>4.37</v>
      </c>
      <c r="F125">
        <v>111.6</v>
      </c>
      <c r="G125">
        <v>131</v>
      </c>
      <c r="H125">
        <v>107.2</v>
      </c>
      <c r="I125">
        <v>126</v>
      </c>
      <c r="J125">
        <v>66.5</v>
      </c>
      <c r="K125">
        <v>226</v>
      </c>
      <c r="L125">
        <v>-4.2999999999999997E-2</v>
      </c>
      <c r="M125">
        <v>300</v>
      </c>
      <c r="N125">
        <v>-1.47</v>
      </c>
      <c r="O125">
        <v>198</v>
      </c>
      <c r="P125">
        <v>108.1</v>
      </c>
      <c r="Q125">
        <v>245</v>
      </c>
      <c r="R125">
        <v>109.5</v>
      </c>
      <c r="S125">
        <v>170</v>
      </c>
      <c r="T125">
        <v>8.7100000000000009</v>
      </c>
      <c r="U125">
        <v>25</v>
      </c>
    </row>
    <row r="126" spans="1:21" x14ac:dyDescent="0.3">
      <c r="A126">
        <v>120</v>
      </c>
      <c r="B126" t="s">
        <v>210</v>
      </c>
      <c r="C126" t="s">
        <v>34</v>
      </c>
      <c r="D126" s="58" t="s">
        <v>1915</v>
      </c>
      <c r="E126">
        <v>4.3</v>
      </c>
      <c r="F126">
        <v>114</v>
      </c>
      <c r="G126">
        <v>101</v>
      </c>
      <c r="H126">
        <v>109.7</v>
      </c>
      <c r="I126">
        <v>180</v>
      </c>
      <c r="J126">
        <v>66</v>
      </c>
      <c r="K126">
        <v>259</v>
      </c>
      <c r="L126">
        <v>-6.0000000000000001E-3</v>
      </c>
      <c r="M126">
        <v>203</v>
      </c>
      <c r="N126">
        <v>4.54</v>
      </c>
      <c r="O126">
        <v>97</v>
      </c>
      <c r="P126">
        <v>111.3</v>
      </c>
      <c r="Q126">
        <v>101</v>
      </c>
      <c r="R126">
        <v>106.8</v>
      </c>
      <c r="S126">
        <v>93</v>
      </c>
      <c r="T126">
        <v>0.76</v>
      </c>
      <c r="U126">
        <v>175</v>
      </c>
    </row>
    <row r="127" spans="1:21" ht="15.75" customHeight="1" x14ac:dyDescent="0.3">
      <c r="D127" s="58"/>
      <c r="N127" t="s">
        <v>176</v>
      </c>
      <c r="T127" t="s">
        <v>177</v>
      </c>
    </row>
    <row r="128" spans="1:21" x14ac:dyDescent="0.3">
      <c r="A128" t="s">
        <v>178</v>
      </c>
      <c r="B128" t="s">
        <v>0</v>
      </c>
      <c r="C128" t="s">
        <v>179</v>
      </c>
      <c r="D128" s="58" t="s">
        <v>400</v>
      </c>
      <c r="E128" t="s">
        <v>694</v>
      </c>
      <c r="F128" t="s">
        <v>695</v>
      </c>
      <c r="H128" t="s">
        <v>696</v>
      </c>
      <c r="J128" t="s">
        <v>180</v>
      </c>
      <c r="L128" t="s">
        <v>181</v>
      </c>
      <c r="N128" t="s">
        <v>694</v>
      </c>
      <c r="P128" t="s">
        <v>695</v>
      </c>
      <c r="R128" t="s">
        <v>696</v>
      </c>
      <c r="T128" t="s">
        <v>694</v>
      </c>
    </row>
    <row r="129" spans="1:21" x14ac:dyDescent="0.3">
      <c r="A129">
        <v>121</v>
      </c>
      <c r="B129" t="s">
        <v>493</v>
      </c>
      <c r="C129" t="s">
        <v>36</v>
      </c>
      <c r="D129" s="58" t="s">
        <v>1840</v>
      </c>
      <c r="E129">
        <v>4.1500000000000004</v>
      </c>
      <c r="F129">
        <v>116.5</v>
      </c>
      <c r="G129">
        <v>74</v>
      </c>
      <c r="H129">
        <v>112.3</v>
      </c>
      <c r="I129">
        <v>235</v>
      </c>
      <c r="J129">
        <v>71.599999999999994</v>
      </c>
      <c r="K129">
        <v>17</v>
      </c>
      <c r="L129">
        <v>4.2999999999999997E-2</v>
      </c>
      <c r="M129">
        <v>74</v>
      </c>
      <c r="N129">
        <v>1.54</v>
      </c>
      <c r="O129">
        <v>124</v>
      </c>
      <c r="P129">
        <v>110.2</v>
      </c>
      <c r="Q129">
        <v>130</v>
      </c>
      <c r="R129">
        <v>108.7</v>
      </c>
      <c r="S129">
        <v>142</v>
      </c>
      <c r="T129">
        <v>-3.38</v>
      </c>
      <c r="U129">
        <v>283</v>
      </c>
    </row>
    <row r="130" spans="1:21" x14ac:dyDescent="0.3">
      <c r="A130">
        <v>122</v>
      </c>
      <c r="B130" t="s">
        <v>272</v>
      </c>
      <c r="C130" t="s">
        <v>193</v>
      </c>
      <c r="D130" s="58" t="s">
        <v>1692</v>
      </c>
      <c r="E130">
        <v>4.04</v>
      </c>
      <c r="F130">
        <v>107</v>
      </c>
      <c r="G130">
        <v>221</v>
      </c>
      <c r="H130">
        <v>103</v>
      </c>
      <c r="I130">
        <v>57</v>
      </c>
      <c r="J130">
        <v>68.3</v>
      </c>
      <c r="K130">
        <v>125</v>
      </c>
      <c r="L130">
        <v>9.2999999999999999E-2</v>
      </c>
      <c r="M130">
        <v>18</v>
      </c>
      <c r="N130">
        <v>1</v>
      </c>
      <c r="O130">
        <v>138</v>
      </c>
      <c r="P130">
        <v>109.4</v>
      </c>
      <c r="Q130">
        <v>170</v>
      </c>
      <c r="R130">
        <v>108.4</v>
      </c>
      <c r="S130">
        <v>130</v>
      </c>
      <c r="T130">
        <v>-4.63</v>
      </c>
      <c r="U130">
        <v>302</v>
      </c>
    </row>
    <row r="131" spans="1:21" x14ac:dyDescent="0.3">
      <c r="A131">
        <v>123</v>
      </c>
      <c r="B131" t="s">
        <v>196</v>
      </c>
      <c r="C131" t="s">
        <v>36</v>
      </c>
      <c r="D131" s="58" t="s">
        <v>1883</v>
      </c>
      <c r="E131" s="58">
        <v>4</v>
      </c>
      <c r="F131">
        <v>112</v>
      </c>
      <c r="G131">
        <v>126</v>
      </c>
      <c r="H131">
        <v>108</v>
      </c>
      <c r="I131">
        <v>140</v>
      </c>
      <c r="J131">
        <v>67.400000000000006</v>
      </c>
      <c r="K131">
        <v>182</v>
      </c>
      <c r="L131">
        <v>3.9E-2</v>
      </c>
      <c r="M131">
        <v>85</v>
      </c>
      <c r="N131">
        <v>1.05</v>
      </c>
      <c r="O131">
        <v>137</v>
      </c>
      <c r="P131">
        <v>109.4</v>
      </c>
      <c r="Q131">
        <v>167</v>
      </c>
      <c r="R131">
        <v>108.4</v>
      </c>
      <c r="S131">
        <v>128</v>
      </c>
      <c r="T131">
        <v>-5.0199999999999996</v>
      </c>
      <c r="U131">
        <v>305</v>
      </c>
    </row>
    <row r="132" spans="1:21" x14ac:dyDescent="0.3">
      <c r="A132">
        <v>124</v>
      </c>
      <c r="B132" t="s">
        <v>126</v>
      </c>
      <c r="C132" t="s">
        <v>182</v>
      </c>
      <c r="D132" s="58" t="s">
        <v>1687</v>
      </c>
      <c r="E132">
        <v>3.97</v>
      </c>
      <c r="F132">
        <v>109.9</v>
      </c>
      <c r="G132">
        <v>163</v>
      </c>
      <c r="H132">
        <v>106</v>
      </c>
      <c r="I132">
        <v>105</v>
      </c>
      <c r="J132">
        <v>69.099999999999994</v>
      </c>
      <c r="K132">
        <v>89</v>
      </c>
      <c r="L132">
        <v>0.02</v>
      </c>
      <c r="M132">
        <v>129</v>
      </c>
      <c r="N132">
        <v>-0.4</v>
      </c>
      <c r="O132">
        <v>166</v>
      </c>
      <c r="P132">
        <v>109.1</v>
      </c>
      <c r="Q132">
        <v>182</v>
      </c>
      <c r="R132">
        <v>109.5</v>
      </c>
      <c r="S132">
        <v>169</v>
      </c>
      <c r="T132">
        <v>-5.05</v>
      </c>
      <c r="U132">
        <v>307</v>
      </c>
    </row>
    <row r="133" spans="1:21" x14ac:dyDescent="0.3">
      <c r="A133">
        <v>125</v>
      </c>
      <c r="B133" t="s">
        <v>108</v>
      </c>
      <c r="C133" t="s">
        <v>204</v>
      </c>
      <c r="D133" s="58" t="s">
        <v>1700</v>
      </c>
      <c r="E133">
        <v>3.46</v>
      </c>
      <c r="F133">
        <v>114.4</v>
      </c>
      <c r="G133">
        <v>95</v>
      </c>
      <c r="H133">
        <v>110.9</v>
      </c>
      <c r="I133">
        <v>207</v>
      </c>
      <c r="J133">
        <v>64.099999999999994</v>
      </c>
      <c r="K133">
        <v>338</v>
      </c>
      <c r="L133">
        <v>-5.8000000000000003E-2</v>
      </c>
      <c r="M133">
        <v>322</v>
      </c>
      <c r="N133">
        <v>-0.9</v>
      </c>
      <c r="O133">
        <v>180</v>
      </c>
      <c r="P133">
        <v>107.8</v>
      </c>
      <c r="Q133">
        <v>257</v>
      </c>
      <c r="R133">
        <v>108.7</v>
      </c>
      <c r="S133">
        <v>143</v>
      </c>
      <c r="T133">
        <v>-0.28000000000000003</v>
      </c>
      <c r="U133">
        <v>200</v>
      </c>
    </row>
    <row r="134" spans="1:21" x14ac:dyDescent="0.3">
      <c r="A134">
        <v>126</v>
      </c>
      <c r="B134" t="s">
        <v>111</v>
      </c>
      <c r="C134" t="s">
        <v>185</v>
      </c>
      <c r="D134" s="58">
        <v>46316</v>
      </c>
      <c r="E134">
        <v>3.45</v>
      </c>
      <c r="F134">
        <v>114.7</v>
      </c>
      <c r="G134">
        <v>92</v>
      </c>
      <c r="H134">
        <v>111.3</v>
      </c>
      <c r="I134">
        <v>213</v>
      </c>
      <c r="J134">
        <v>66.099999999999994</v>
      </c>
      <c r="K134">
        <v>253</v>
      </c>
      <c r="L134">
        <v>-7.0000000000000001E-3</v>
      </c>
      <c r="M134">
        <v>207</v>
      </c>
      <c r="N134">
        <v>12.17</v>
      </c>
      <c r="O134">
        <v>33</v>
      </c>
      <c r="P134">
        <v>116.3</v>
      </c>
      <c r="Q134">
        <v>37</v>
      </c>
      <c r="R134">
        <v>104.1</v>
      </c>
      <c r="S134">
        <v>32</v>
      </c>
      <c r="T134">
        <v>0.35</v>
      </c>
      <c r="U134">
        <v>186</v>
      </c>
    </row>
    <row r="135" spans="1:21" x14ac:dyDescent="0.3">
      <c r="A135">
        <v>127</v>
      </c>
      <c r="B135" t="s">
        <v>83</v>
      </c>
      <c r="C135" t="s">
        <v>182</v>
      </c>
      <c r="D135" s="58" t="s">
        <v>1690</v>
      </c>
      <c r="E135">
        <v>3.43</v>
      </c>
      <c r="F135">
        <v>110.5</v>
      </c>
      <c r="G135">
        <v>151</v>
      </c>
      <c r="H135">
        <v>107.1</v>
      </c>
      <c r="I135">
        <v>123</v>
      </c>
      <c r="J135">
        <v>69.599999999999994</v>
      </c>
      <c r="K135">
        <v>68</v>
      </c>
      <c r="L135">
        <v>-3.4000000000000002E-2</v>
      </c>
      <c r="M135">
        <v>285</v>
      </c>
      <c r="N135">
        <v>2.2799999999999998</v>
      </c>
      <c r="O135">
        <v>113</v>
      </c>
      <c r="P135">
        <v>110.8</v>
      </c>
      <c r="Q135">
        <v>113</v>
      </c>
      <c r="R135">
        <v>108.5</v>
      </c>
      <c r="S135">
        <v>137</v>
      </c>
      <c r="T135">
        <v>3.24</v>
      </c>
      <c r="U135">
        <v>109</v>
      </c>
    </row>
    <row r="136" spans="1:21" x14ac:dyDescent="0.3">
      <c r="A136">
        <v>128</v>
      </c>
      <c r="B136" t="s">
        <v>20</v>
      </c>
      <c r="C136" t="s">
        <v>183</v>
      </c>
      <c r="D136" s="58">
        <v>46346</v>
      </c>
      <c r="E136">
        <v>3.36</v>
      </c>
      <c r="F136">
        <v>111.3</v>
      </c>
      <c r="G136">
        <v>137</v>
      </c>
      <c r="H136">
        <v>107.9</v>
      </c>
      <c r="I136">
        <v>139</v>
      </c>
      <c r="J136">
        <v>66.099999999999994</v>
      </c>
      <c r="K136">
        <v>252</v>
      </c>
      <c r="L136">
        <v>1.4E-2</v>
      </c>
      <c r="M136">
        <v>145</v>
      </c>
      <c r="N136">
        <v>14.95</v>
      </c>
      <c r="O136">
        <v>9</v>
      </c>
      <c r="P136">
        <v>117.9</v>
      </c>
      <c r="Q136">
        <v>12</v>
      </c>
      <c r="R136">
        <v>103</v>
      </c>
      <c r="S136">
        <v>5</v>
      </c>
      <c r="T136">
        <v>1.71</v>
      </c>
      <c r="U136">
        <v>138</v>
      </c>
    </row>
    <row r="137" spans="1:21" x14ac:dyDescent="0.3">
      <c r="A137">
        <v>129</v>
      </c>
      <c r="B137" t="s">
        <v>82</v>
      </c>
      <c r="C137" t="s">
        <v>183</v>
      </c>
      <c r="D137" s="58" t="s">
        <v>1709</v>
      </c>
      <c r="E137">
        <v>3.32</v>
      </c>
      <c r="F137">
        <v>111</v>
      </c>
      <c r="G137">
        <v>141</v>
      </c>
      <c r="H137">
        <v>107.7</v>
      </c>
      <c r="I137">
        <v>134</v>
      </c>
      <c r="J137">
        <v>66.599999999999994</v>
      </c>
      <c r="K137">
        <v>225</v>
      </c>
      <c r="L137">
        <v>3.6999999999999998E-2</v>
      </c>
      <c r="M137">
        <v>96</v>
      </c>
      <c r="N137">
        <v>11.02</v>
      </c>
      <c r="O137">
        <v>54</v>
      </c>
      <c r="P137">
        <v>115.3</v>
      </c>
      <c r="Q137">
        <v>57</v>
      </c>
      <c r="R137">
        <v>104.3</v>
      </c>
      <c r="S137">
        <v>39</v>
      </c>
      <c r="T137">
        <v>-7.22</v>
      </c>
      <c r="U137">
        <v>342</v>
      </c>
    </row>
    <row r="138" spans="1:21" x14ac:dyDescent="0.3">
      <c r="A138">
        <v>130</v>
      </c>
      <c r="B138" t="s">
        <v>73</v>
      </c>
      <c r="C138" t="s">
        <v>182</v>
      </c>
      <c r="D138" s="58" t="s">
        <v>1709</v>
      </c>
      <c r="E138">
        <v>3.22</v>
      </c>
      <c r="F138">
        <v>107.7</v>
      </c>
      <c r="G138">
        <v>206</v>
      </c>
      <c r="H138">
        <v>104.4</v>
      </c>
      <c r="I138">
        <v>80</v>
      </c>
      <c r="J138">
        <v>70.2</v>
      </c>
      <c r="K138">
        <v>39</v>
      </c>
      <c r="L138">
        <v>-0.05</v>
      </c>
      <c r="M138">
        <v>308</v>
      </c>
      <c r="N138">
        <v>5.97</v>
      </c>
      <c r="O138">
        <v>87</v>
      </c>
      <c r="P138">
        <v>113</v>
      </c>
      <c r="Q138">
        <v>84</v>
      </c>
      <c r="R138">
        <v>107</v>
      </c>
      <c r="S138">
        <v>95</v>
      </c>
      <c r="T138">
        <v>10.85</v>
      </c>
      <c r="U138">
        <v>18</v>
      </c>
    </row>
    <row r="139" spans="1:21" x14ac:dyDescent="0.3">
      <c r="A139">
        <v>131</v>
      </c>
      <c r="B139" t="s">
        <v>509</v>
      </c>
      <c r="C139" t="s">
        <v>186</v>
      </c>
      <c r="D139" s="58" t="s">
        <v>1709</v>
      </c>
      <c r="E139">
        <v>3.14</v>
      </c>
      <c r="F139">
        <v>107.9</v>
      </c>
      <c r="G139">
        <v>198</v>
      </c>
      <c r="H139">
        <v>104.8</v>
      </c>
      <c r="I139">
        <v>86</v>
      </c>
      <c r="J139">
        <v>68.3</v>
      </c>
      <c r="K139">
        <v>128</v>
      </c>
      <c r="L139">
        <v>-6.9000000000000006E-2</v>
      </c>
      <c r="M139">
        <v>335</v>
      </c>
      <c r="N139">
        <v>5.01</v>
      </c>
      <c r="O139">
        <v>94</v>
      </c>
      <c r="P139">
        <v>112.7</v>
      </c>
      <c r="Q139">
        <v>88</v>
      </c>
      <c r="R139">
        <v>107.7</v>
      </c>
      <c r="S139">
        <v>106</v>
      </c>
      <c r="T139">
        <v>-2.52</v>
      </c>
      <c r="U139">
        <v>262</v>
      </c>
    </row>
    <row r="140" spans="1:21" x14ac:dyDescent="0.3">
      <c r="A140">
        <v>132</v>
      </c>
      <c r="B140" t="s">
        <v>502</v>
      </c>
      <c r="C140" t="s">
        <v>217</v>
      </c>
      <c r="D140" s="58" t="s">
        <v>1800</v>
      </c>
      <c r="E140">
        <v>3.01</v>
      </c>
      <c r="F140">
        <v>111.1</v>
      </c>
      <c r="G140">
        <v>138</v>
      </c>
      <c r="H140">
        <v>108.1</v>
      </c>
      <c r="I140">
        <v>141</v>
      </c>
      <c r="J140">
        <v>66</v>
      </c>
      <c r="K140">
        <v>262</v>
      </c>
      <c r="L140">
        <v>-8.3000000000000004E-2</v>
      </c>
      <c r="M140">
        <v>346</v>
      </c>
      <c r="N140">
        <v>0.37</v>
      </c>
      <c r="O140">
        <v>151</v>
      </c>
      <c r="P140">
        <v>111.1</v>
      </c>
      <c r="Q140">
        <v>104</v>
      </c>
      <c r="R140">
        <v>110.7</v>
      </c>
      <c r="S140">
        <v>207</v>
      </c>
      <c r="T140">
        <v>6.77</v>
      </c>
      <c r="U140">
        <v>46</v>
      </c>
    </row>
    <row r="141" spans="1:21" x14ac:dyDescent="0.3">
      <c r="A141">
        <v>133</v>
      </c>
      <c r="B141" t="s">
        <v>212</v>
      </c>
      <c r="C141" t="s">
        <v>193</v>
      </c>
      <c r="D141" s="58" t="s">
        <v>1690</v>
      </c>
      <c r="E141">
        <v>2.92</v>
      </c>
      <c r="F141">
        <v>110.7</v>
      </c>
      <c r="G141">
        <v>149</v>
      </c>
      <c r="H141">
        <v>107.8</v>
      </c>
      <c r="I141">
        <v>135</v>
      </c>
      <c r="J141">
        <v>69.099999999999994</v>
      </c>
      <c r="K141">
        <v>87</v>
      </c>
      <c r="L141">
        <v>-1.0999999999999999E-2</v>
      </c>
      <c r="M141">
        <v>217</v>
      </c>
      <c r="N141">
        <v>2.37</v>
      </c>
      <c r="O141">
        <v>112</v>
      </c>
      <c r="P141">
        <v>110.8</v>
      </c>
      <c r="Q141">
        <v>114</v>
      </c>
      <c r="R141">
        <v>108.4</v>
      </c>
      <c r="S141">
        <v>132</v>
      </c>
      <c r="T141">
        <v>-6.01</v>
      </c>
      <c r="U141">
        <v>322</v>
      </c>
    </row>
    <row r="142" spans="1:21" x14ac:dyDescent="0.3">
      <c r="A142">
        <v>134</v>
      </c>
      <c r="B142" t="s">
        <v>292</v>
      </c>
      <c r="C142" t="s">
        <v>193</v>
      </c>
      <c r="D142" s="58" t="s">
        <v>1664</v>
      </c>
      <c r="E142">
        <v>2.88</v>
      </c>
      <c r="F142">
        <v>106.1</v>
      </c>
      <c r="G142">
        <v>231</v>
      </c>
      <c r="H142">
        <v>103.2</v>
      </c>
      <c r="I142">
        <v>60</v>
      </c>
      <c r="J142">
        <v>66</v>
      </c>
      <c r="K142">
        <v>260</v>
      </c>
      <c r="L142">
        <v>-3.9E-2</v>
      </c>
      <c r="M142">
        <v>294</v>
      </c>
      <c r="N142">
        <v>1.07</v>
      </c>
      <c r="O142">
        <v>135</v>
      </c>
      <c r="P142">
        <v>110</v>
      </c>
      <c r="Q142">
        <v>138</v>
      </c>
      <c r="R142">
        <v>108.9</v>
      </c>
      <c r="S142">
        <v>146</v>
      </c>
      <c r="T142">
        <v>-5.07</v>
      </c>
      <c r="U142">
        <v>309</v>
      </c>
    </row>
    <row r="143" spans="1:21" x14ac:dyDescent="0.3">
      <c r="A143">
        <v>135</v>
      </c>
      <c r="B143" t="s">
        <v>207</v>
      </c>
      <c r="C143" t="s">
        <v>50</v>
      </c>
      <c r="D143" s="58" t="s">
        <v>1690</v>
      </c>
      <c r="E143" s="58">
        <v>2.65</v>
      </c>
      <c r="F143">
        <v>115</v>
      </c>
      <c r="G143">
        <v>88</v>
      </c>
      <c r="H143">
        <v>112.3</v>
      </c>
      <c r="I143">
        <v>236</v>
      </c>
      <c r="J143">
        <v>67.900000000000006</v>
      </c>
      <c r="K143">
        <v>141</v>
      </c>
      <c r="L143">
        <v>-6.5000000000000002E-2</v>
      </c>
      <c r="M143">
        <v>330</v>
      </c>
      <c r="N143">
        <v>-0.99</v>
      </c>
      <c r="O143">
        <v>183</v>
      </c>
      <c r="P143">
        <v>109.9</v>
      </c>
      <c r="Q143">
        <v>141</v>
      </c>
      <c r="R143">
        <v>110.9</v>
      </c>
      <c r="S143">
        <v>219</v>
      </c>
      <c r="T143">
        <v>2.44</v>
      </c>
      <c r="U143">
        <v>121</v>
      </c>
    </row>
    <row r="144" spans="1:21" x14ac:dyDescent="0.3">
      <c r="A144">
        <v>136</v>
      </c>
      <c r="B144" t="s">
        <v>447</v>
      </c>
      <c r="C144" t="s">
        <v>34</v>
      </c>
      <c r="D144" s="58">
        <v>46376</v>
      </c>
      <c r="E144">
        <v>2.39</v>
      </c>
      <c r="F144">
        <v>114.2</v>
      </c>
      <c r="G144">
        <v>98</v>
      </c>
      <c r="H144">
        <v>111.8</v>
      </c>
      <c r="I144">
        <v>221</v>
      </c>
      <c r="J144">
        <v>67.900000000000006</v>
      </c>
      <c r="K144">
        <v>148</v>
      </c>
      <c r="L144">
        <v>-9.4E-2</v>
      </c>
      <c r="M144">
        <v>352</v>
      </c>
      <c r="N144">
        <v>5.47</v>
      </c>
      <c r="O144">
        <v>91</v>
      </c>
      <c r="P144">
        <v>111.5</v>
      </c>
      <c r="Q144">
        <v>100</v>
      </c>
      <c r="R144">
        <v>106</v>
      </c>
      <c r="S144">
        <v>77</v>
      </c>
      <c r="T144">
        <v>5.4</v>
      </c>
      <c r="U144">
        <v>72</v>
      </c>
    </row>
    <row r="145" spans="1:21" x14ac:dyDescent="0.3">
      <c r="A145">
        <v>137</v>
      </c>
      <c r="B145" t="s">
        <v>481</v>
      </c>
      <c r="C145" t="s">
        <v>183</v>
      </c>
      <c r="D145" s="58">
        <v>46375</v>
      </c>
      <c r="E145">
        <v>2.31</v>
      </c>
      <c r="F145">
        <v>114.5</v>
      </c>
      <c r="G145">
        <v>94</v>
      </c>
      <c r="H145">
        <v>112.2</v>
      </c>
      <c r="I145">
        <v>231</v>
      </c>
      <c r="J145">
        <v>67.5</v>
      </c>
      <c r="K145">
        <v>174</v>
      </c>
      <c r="L145">
        <v>-5.0000000000000001E-3</v>
      </c>
      <c r="M145">
        <v>198</v>
      </c>
      <c r="N145">
        <v>10.89</v>
      </c>
      <c r="O145">
        <v>59</v>
      </c>
      <c r="P145">
        <v>116.1</v>
      </c>
      <c r="Q145">
        <v>42</v>
      </c>
      <c r="R145">
        <v>105.2</v>
      </c>
      <c r="S145">
        <v>65</v>
      </c>
      <c r="T145">
        <v>-6.85</v>
      </c>
      <c r="U145">
        <v>335</v>
      </c>
    </row>
    <row r="146" spans="1:21" x14ac:dyDescent="0.3">
      <c r="A146">
        <v>138</v>
      </c>
      <c r="B146" t="s">
        <v>467</v>
      </c>
      <c r="C146" t="s">
        <v>218</v>
      </c>
      <c r="D146" s="58" t="s">
        <v>1894</v>
      </c>
      <c r="E146" s="58">
        <v>2.1</v>
      </c>
      <c r="F146">
        <v>113.1</v>
      </c>
      <c r="G146">
        <v>111</v>
      </c>
      <c r="H146">
        <v>111</v>
      </c>
      <c r="I146">
        <v>209</v>
      </c>
      <c r="J146">
        <v>67.2</v>
      </c>
      <c r="K146">
        <v>190</v>
      </c>
      <c r="L146">
        <v>-2E-3</v>
      </c>
      <c r="M146">
        <v>190</v>
      </c>
      <c r="N146">
        <v>-3.72</v>
      </c>
      <c r="O146">
        <v>245</v>
      </c>
      <c r="P146">
        <v>109.8</v>
      </c>
      <c r="Q146">
        <v>149</v>
      </c>
      <c r="R146">
        <v>113.6</v>
      </c>
      <c r="S146">
        <v>340</v>
      </c>
      <c r="T146">
        <v>1.22</v>
      </c>
      <c r="U146">
        <v>156</v>
      </c>
    </row>
    <row r="147" spans="1:21" x14ac:dyDescent="0.3">
      <c r="A147">
        <v>139</v>
      </c>
      <c r="B147" t="s">
        <v>130</v>
      </c>
      <c r="C147" t="s">
        <v>182</v>
      </c>
      <c r="D147" s="58" t="s">
        <v>1700</v>
      </c>
      <c r="E147">
        <v>2.04</v>
      </c>
      <c r="F147">
        <v>103.9</v>
      </c>
      <c r="G147">
        <v>275</v>
      </c>
      <c r="H147">
        <v>101.9</v>
      </c>
      <c r="I147">
        <v>43</v>
      </c>
      <c r="J147">
        <v>64.8</v>
      </c>
      <c r="K147">
        <v>315</v>
      </c>
      <c r="L147">
        <v>1.0999999999999999E-2</v>
      </c>
      <c r="M147">
        <v>152</v>
      </c>
      <c r="N147">
        <v>0.74</v>
      </c>
      <c r="O147">
        <v>142</v>
      </c>
      <c r="P147">
        <v>110.2</v>
      </c>
      <c r="Q147">
        <v>131</v>
      </c>
      <c r="R147">
        <v>109.4</v>
      </c>
      <c r="S147">
        <v>164</v>
      </c>
      <c r="T147">
        <v>0.21</v>
      </c>
      <c r="U147">
        <v>191</v>
      </c>
    </row>
    <row r="148" spans="1:21" x14ac:dyDescent="0.3">
      <c r="A148">
        <v>140</v>
      </c>
      <c r="B148" t="s">
        <v>293</v>
      </c>
      <c r="C148" t="s">
        <v>217</v>
      </c>
      <c r="D148" s="58" t="s">
        <v>1840</v>
      </c>
      <c r="E148">
        <v>1.97</v>
      </c>
      <c r="F148">
        <v>112.5</v>
      </c>
      <c r="G148">
        <v>117</v>
      </c>
      <c r="H148">
        <v>110.5</v>
      </c>
      <c r="I148">
        <v>198</v>
      </c>
      <c r="J148">
        <v>68.8</v>
      </c>
      <c r="K148">
        <v>106</v>
      </c>
      <c r="L148">
        <v>-2.4E-2</v>
      </c>
      <c r="M148">
        <v>251</v>
      </c>
      <c r="N148">
        <v>-1.69</v>
      </c>
      <c r="O148">
        <v>205</v>
      </c>
      <c r="P148">
        <v>109.6</v>
      </c>
      <c r="Q148">
        <v>154</v>
      </c>
      <c r="R148">
        <v>111.3</v>
      </c>
      <c r="S148">
        <v>235</v>
      </c>
      <c r="T148">
        <v>0.21</v>
      </c>
      <c r="U148">
        <v>190</v>
      </c>
    </row>
    <row r="149" spans="1:21" x14ac:dyDescent="0.3">
      <c r="A149">
        <v>141</v>
      </c>
      <c r="B149" t="s">
        <v>459</v>
      </c>
      <c r="C149" t="s">
        <v>217</v>
      </c>
      <c r="D149" s="58" t="s">
        <v>1628</v>
      </c>
      <c r="E149">
        <v>1.86</v>
      </c>
      <c r="F149">
        <v>104</v>
      </c>
      <c r="G149">
        <v>274</v>
      </c>
      <c r="H149">
        <v>102.2</v>
      </c>
      <c r="I149">
        <v>46</v>
      </c>
      <c r="J149">
        <v>67.900000000000006</v>
      </c>
      <c r="K149">
        <v>146</v>
      </c>
      <c r="L149">
        <v>2.5000000000000001E-2</v>
      </c>
      <c r="M149">
        <v>123</v>
      </c>
      <c r="N149">
        <v>-1.62</v>
      </c>
      <c r="O149">
        <v>202</v>
      </c>
      <c r="P149">
        <v>110.4</v>
      </c>
      <c r="Q149">
        <v>125</v>
      </c>
      <c r="R149">
        <v>112</v>
      </c>
      <c r="S149">
        <v>270</v>
      </c>
      <c r="T149">
        <v>1.88</v>
      </c>
      <c r="U149">
        <v>134</v>
      </c>
    </row>
    <row r="150" spans="1:21" x14ac:dyDescent="0.3">
      <c r="A150">
        <v>142</v>
      </c>
      <c r="B150" t="s">
        <v>276</v>
      </c>
      <c r="C150" t="s">
        <v>697</v>
      </c>
      <c r="D150" s="58" t="s">
        <v>1889</v>
      </c>
      <c r="E150">
        <v>1.85</v>
      </c>
      <c r="F150">
        <v>107.6</v>
      </c>
      <c r="G150">
        <v>208</v>
      </c>
      <c r="H150">
        <v>105.8</v>
      </c>
      <c r="I150">
        <v>101</v>
      </c>
      <c r="J150">
        <v>65.099999999999994</v>
      </c>
      <c r="K150">
        <v>301</v>
      </c>
      <c r="L150">
        <v>5.2999999999999999E-2</v>
      </c>
      <c r="M150">
        <v>58</v>
      </c>
      <c r="N150">
        <v>-11.79</v>
      </c>
      <c r="O150">
        <v>361</v>
      </c>
      <c r="P150">
        <v>103.7</v>
      </c>
      <c r="Q150">
        <v>344</v>
      </c>
      <c r="R150">
        <v>115.4</v>
      </c>
      <c r="S150">
        <v>363</v>
      </c>
      <c r="T150">
        <v>-9.17</v>
      </c>
      <c r="U150">
        <v>359</v>
      </c>
    </row>
    <row r="151" spans="1:21" x14ac:dyDescent="0.3">
      <c r="A151">
        <v>143</v>
      </c>
      <c r="B151" t="s">
        <v>230</v>
      </c>
      <c r="C151" t="s">
        <v>195</v>
      </c>
      <c r="D151" s="58" t="s">
        <v>1894</v>
      </c>
      <c r="E151">
        <v>1.73</v>
      </c>
      <c r="F151">
        <v>110.9</v>
      </c>
      <c r="G151">
        <v>142</v>
      </c>
      <c r="H151">
        <v>109.2</v>
      </c>
      <c r="I151">
        <v>166</v>
      </c>
      <c r="J151">
        <v>64.900000000000006</v>
      </c>
      <c r="K151">
        <v>311</v>
      </c>
      <c r="L151">
        <v>2.4E-2</v>
      </c>
      <c r="M151">
        <v>125</v>
      </c>
      <c r="N151">
        <v>-2.9</v>
      </c>
      <c r="O151">
        <v>225</v>
      </c>
      <c r="P151">
        <v>108.1</v>
      </c>
      <c r="Q151">
        <v>247</v>
      </c>
      <c r="R151">
        <v>111</v>
      </c>
      <c r="S151">
        <v>221</v>
      </c>
      <c r="T151">
        <v>4.54</v>
      </c>
      <c r="U151">
        <v>83</v>
      </c>
    </row>
    <row r="152" spans="1:21" x14ac:dyDescent="0.3">
      <c r="A152">
        <v>144</v>
      </c>
      <c r="B152" t="s">
        <v>244</v>
      </c>
      <c r="C152" t="s">
        <v>193</v>
      </c>
      <c r="D152" s="58" t="s">
        <v>1699</v>
      </c>
      <c r="E152">
        <v>1.71</v>
      </c>
      <c r="F152">
        <v>111.8</v>
      </c>
      <c r="G152">
        <v>129</v>
      </c>
      <c r="H152">
        <v>110.1</v>
      </c>
      <c r="I152">
        <v>191</v>
      </c>
      <c r="J152">
        <v>67.8</v>
      </c>
      <c r="K152">
        <v>157</v>
      </c>
      <c r="L152">
        <v>-8.5999999999999993E-2</v>
      </c>
      <c r="M152">
        <v>348</v>
      </c>
      <c r="N152">
        <v>0.52</v>
      </c>
      <c r="O152">
        <v>148</v>
      </c>
      <c r="P152">
        <v>109.8</v>
      </c>
      <c r="Q152">
        <v>150</v>
      </c>
      <c r="R152">
        <v>109.3</v>
      </c>
      <c r="S152">
        <v>163</v>
      </c>
      <c r="T152">
        <v>-8.76</v>
      </c>
      <c r="U152">
        <v>357</v>
      </c>
    </row>
    <row r="153" spans="1:21" x14ac:dyDescent="0.3">
      <c r="A153">
        <v>145</v>
      </c>
      <c r="B153" t="s">
        <v>314</v>
      </c>
      <c r="C153" t="s">
        <v>218</v>
      </c>
      <c r="D153" s="58" t="s">
        <v>1894</v>
      </c>
      <c r="E153">
        <v>1.62</v>
      </c>
      <c r="F153">
        <v>110.9</v>
      </c>
      <c r="G153">
        <v>144</v>
      </c>
      <c r="H153">
        <v>109.2</v>
      </c>
      <c r="I153">
        <v>169</v>
      </c>
      <c r="J153">
        <v>64.5</v>
      </c>
      <c r="K153">
        <v>325</v>
      </c>
      <c r="L153">
        <v>2.9000000000000001E-2</v>
      </c>
      <c r="M153">
        <v>111</v>
      </c>
      <c r="N153">
        <v>-4.2699999999999996</v>
      </c>
      <c r="O153">
        <v>257</v>
      </c>
      <c r="P153">
        <v>109.4</v>
      </c>
      <c r="Q153">
        <v>169</v>
      </c>
      <c r="R153">
        <v>113.7</v>
      </c>
      <c r="S153">
        <v>344</v>
      </c>
      <c r="T153">
        <v>-1.29</v>
      </c>
      <c r="U153">
        <v>227</v>
      </c>
    </row>
    <row r="154" spans="1:21" x14ac:dyDescent="0.3">
      <c r="A154">
        <v>146</v>
      </c>
      <c r="B154" t="s">
        <v>369</v>
      </c>
      <c r="C154" t="s">
        <v>46</v>
      </c>
      <c r="D154" s="58" t="s">
        <v>1840</v>
      </c>
      <c r="E154" s="58">
        <v>1.56</v>
      </c>
      <c r="F154">
        <v>111.3</v>
      </c>
      <c r="G154">
        <v>135</v>
      </c>
      <c r="H154">
        <v>109.7</v>
      </c>
      <c r="I154">
        <v>185</v>
      </c>
      <c r="J154">
        <v>72.599999999999994</v>
      </c>
      <c r="K154">
        <v>5</v>
      </c>
      <c r="L154">
        <v>2.4E-2</v>
      </c>
      <c r="M154">
        <v>124</v>
      </c>
      <c r="N154">
        <v>-1.68</v>
      </c>
      <c r="O154">
        <v>203</v>
      </c>
      <c r="P154">
        <v>108.7</v>
      </c>
      <c r="Q154">
        <v>210</v>
      </c>
      <c r="R154">
        <v>110.4</v>
      </c>
      <c r="S154">
        <v>199</v>
      </c>
      <c r="T154">
        <v>0.78</v>
      </c>
      <c r="U154">
        <v>174</v>
      </c>
    </row>
    <row r="155" spans="1:21" x14ac:dyDescent="0.3">
      <c r="A155">
        <v>147</v>
      </c>
      <c r="B155" t="s">
        <v>336</v>
      </c>
      <c r="C155" t="s">
        <v>50</v>
      </c>
      <c r="D155" s="58" t="s">
        <v>1700</v>
      </c>
      <c r="E155">
        <v>1.52</v>
      </c>
      <c r="F155">
        <v>107.4</v>
      </c>
      <c r="G155">
        <v>213</v>
      </c>
      <c r="H155">
        <v>105.9</v>
      </c>
      <c r="I155">
        <v>103</v>
      </c>
      <c r="J155">
        <v>68.400000000000006</v>
      </c>
      <c r="K155">
        <v>123</v>
      </c>
      <c r="L155">
        <v>-7.9000000000000001E-2</v>
      </c>
      <c r="M155">
        <v>344</v>
      </c>
      <c r="N155">
        <v>-3.25</v>
      </c>
      <c r="O155">
        <v>231</v>
      </c>
      <c r="P155">
        <v>108.5</v>
      </c>
      <c r="Q155">
        <v>220</v>
      </c>
      <c r="R155">
        <v>111.7</v>
      </c>
      <c r="S155">
        <v>261</v>
      </c>
      <c r="T155">
        <v>-5.91</v>
      </c>
      <c r="U155">
        <v>320</v>
      </c>
    </row>
    <row r="156" spans="1:21" x14ac:dyDescent="0.3">
      <c r="A156">
        <v>148</v>
      </c>
      <c r="B156" t="s">
        <v>505</v>
      </c>
      <c r="C156" t="s">
        <v>195</v>
      </c>
      <c r="D156" s="58" t="s">
        <v>1840</v>
      </c>
      <c r="E156">
        <v>1.39</v>
      </c>
      <c r="F156">
        <v>110.9</v>
      </c>
      <c r="G156">
        <v>143</v>
      </c>
      <c r="H156">
        <v>109.5</v>
      </c>
      <c r="I156">
        <v>175</v>
      </c>
      <c r="J156">
        <v>72</v>
      </c>
      <c r="K156">
        <v>11</v>
      </c>
      <c r="L156">
        <v>8.0000000000000002E-3</v>
      </c>
      <c r="M156">
        <v>167</v>
      </c>
      <c r="N156">
        <v>-3.5</v>
      </c>
      <c r="O156">
        <v>238</v>
      </c>
      <c r="P156">
        <v>107.6</v>
      </c>
      <c r="Q156">
        <v>261</v>
      </c>
      <c r="R156">
        <v>111.1</v>
      </c>
      <c r="S156">
        <v>227</v>
      </c>
      <c r="T156">
        <v>3.11</v>
      </c>
      <c r="U156">
        <v>111</v>
      </c>
    </row>
    <row r="157" spans="1:21" x14ac:dyDescent="0.3">
      <c r="A157">
        <v>149</v>
      </c>
      <c r="B157" t="s">
        <v>269</v>
      </c>
      <c r="C157" t="s">
        <v>49</v>
      </c>
      <c r="D157" s="58" t="s">
        <v>1575</v>
      </c>
      <c r="E157">
        <v>1.34</v>
      </c>
      <c r="F157">
        <v>107.7</v>
      </c>
      <c r="G157">
        <v>204</v>
      </c>
      <c r="H157">
        <v>106.4</v>
      </c>
      <c r="I157">
        <v>112</v>
      </c>
      <c r="J157">
        <v>63.1</v>
      </c>
      <c r="K157">
        <v>357</v>
      </c>
      <c r="L157">
        <v>2E-3</v>
      </c>
      <c r="M157">
        <v>175</v>
      </c>
      <c r="N157">
        <v>-3.24</v>
      </c>
      <c r="O157">
        <v>230</v>
      </c>
      <c r="P157">
        <v>108.3</v>
      </c>
      <c r="Q157">
        <v>240</v>
      </c>
      <c r="R157">
        <v>111.5</v>
      </c>
      <c r="S157">
        <v>241</v>
      </c>
      <c r="T157">
        <v>-4.7300000000000004</v>
      </c>
      <c r="U157">
        <v>303</v>
      </c>
    </row>
    <row r="158" spans="1:21" x14ac:dyDescent="0.3">
      <c r="A158">
        <v>150</v>
      </c>
      <c r="B158" t="s">
        <v>376</v>
      </c>
      <c r="C158" t="s">
        <v>190</v>
      </c>
      <c r="D158" s="58" t="s">
        <v>1877</v>
      </c>
      <c r="E158">
        <v>1.22</v>
      </c>
      <c r="F158">
        <v>110.4</v>
      </c>
      <c r="G158">
        <v>154</v>
      </c>
      <c r="H158">
        <v>109.2</v>
      </c>
      <c r="I158">
        <v>167</v>
      </c>
      <c r="J158">
        <v>68</v>
      </c>
      <c r="K158">
        <v>139</v>
      </c>
      <c r="L158">
        <v>4.1000000000000002E-2</v>
      </c>
      <c r="M158">
        <v>80</v>
      </c>
      <c r="N158">
        <v>-5.09</v>
      </c>
      <c r="O158">
        <v>270</v>
      </c>
      <c r="P158">
        <v>109.5</v>
      </c>
      <c r="Q158">
        <v>164</v>
      </c>
      <c r="R158">
        <v>114.6</v>
      </c>
      <c r="S158">
        <v>357</v>
      </c>
      <c r="T158">
        <v>5.98</v>
      </c>
      <c r="U158">
        <v>58</v>
      </c>
    </row>
    <row r="159" spans="1:21" x14ac:dyDescent="0.3">
      <c r="A159">
        <v>151</v>
      </c>
      <c r="B159" t="s">
        <v>319</v>
      </c>
      <c r="C159" t="s">
        <v>247</v>
      </c>
      <c r="D159" s="58" t="s">
        <v>1938</v>
      </c>
      <c r="E159">
        <v>1.18</v>
      </c>
      <c r="F159">
        <v>111.9</v>
      </c>
      <c r="G159">
        <v>127</v>
      </c>
      <c r="H159">
        <v>110.7</v>
      </c>
      <c r="I159">
        <v>201</v>
      </c>
      <c r="J159">
        <v>70.099999999999994</v>
      </c>
      <c r="K159">
        <v>50</v>
      </c>
      <c r="L159">
        <v>2.5000000000000001E-2</v>
      </c>
      <c r="M159">
        <v>122</v>
      </c>
      <c r="N159">
        <v>-4.4000000000000004</v>
      </c>
      <c r="O159">
        <v>259</v>
      </c>
      <c r="P159">
        <v>107.4</v>
      </c>
      <c r="Q159">
        <v>271</v>
      </c>
      <c r="R159">
        <v>111.8</v>
      </c>
      <c r="S159">
        <v>262</v>
      </c>
      <c r="T159">
        <v>1.52</v>
      </c>
      <c r="U159">
        <v>146</v>
      </c>
    </row>
    <row r="160" spans="1:21" x14ac:dyDescent="0.3">
      <c r="A160">
        <v>152</v>
      </c>
      <c r="B160" t="s">
        <v>242</v>
      </c>
      <c r="C160" t="s">
        <v>46</v>
      </c>
      <c r="D160" s="58" t="s">
        <v>1901</v>
      </c>
      <c r="E160" s="58">
        <v>1.17</v>
      </c>
      <c r="F160">
        <v>106.1</v>
      </c>
      <c r="G160">
        <v>234</v>
      </c>
      <c r="H160">
        <v>104.9</v>
      </c>
      <c r="I160">
        <v>90</v>
      </c>
      <c r="J160">
        <v>63.5</v>
      </c>
      <c r="K160">
        <v>345</v>
      </c>
      <c r="L160">
        <v>1.2E-2</v>
      </c>
      <c r="M160">
        <v>151</v>
      </c>
      <c r="N160">
        <v>-0.5</v>
      </c>
      <c r="O160">
        <v>169</v>
      </c>
      <c r="P160">
        <v>109.5</v>
      </c>
      <c r="Q160">
        <v>163</v>
      </c>
      <c r="R160">
        <v>110</v>
      </c>
      <c r="S160">
        <v>188</v>
      </c>
      <c r="T160">
        <v>3.44</v>
      </c>
      <c r="U160">
        <v>105</v>
      </c>
    </row>
    <row r="161" spans="1:21" x14ac:dyDescent="0.3">
      <c r="A161">
        <v>153</v>
      </c>
      <c r="B161" t="s">
        <v>470</v>
      </c>
      <c r="C161" t="s">
        <v>50</v>
      </c>
      <c r="D161" s="58" t="s">
        <v>1871</v>
      </c>
      <c r="E161" s="58">
        <v>1.1299999999999999</v>
      </c>
      <c r="F161">
        <v>112.2</v>
      </c>
      <c r="G161">
        <v>122</v>
      </c>
      <c r="H161">
        <v>111.1</v>
      </c>
      <c r="I161">
        <v>210</v>
      </c>
      <c r="J161">
        <v>70.5</v>
      </c>
      <c r="K161">
        <v>33</v>
      </c>
      <c r="L161">
        <v>0.151</v>
      </c>
      <c r="M161">
        <v>3</v>
      </c>
      <c r="N161">
        <v>-2.71</v>
      </c>
      <c r="O161">
        <v>223</v>
      </c>
      <c r="P161">
        <v>109.6</v>
      </c>
      <c r="Q161">
        <v>161</v>
      </c>
      <c r="R161">
        <v>112.3</v>
      </c>
      <c r="S161">
        <v>285</v>
      </c>
      <c r="T161">
        <v>-2.98</v>
      </c>
      <c r="U161">
        <v>275</v>
      </c>
    </row>
    <row r="162" spans="1:21" x14ac:dyDescent="0.3">
      <c r="A162">
        <v>154</v>
      </c>
      <c r="B162" t="s">
        <v>275</v>
      </c>
      <c r="C162" t="s">
        <v>31</v>
      </c>
      <c r="D162" s="58">
        <v>46346</v>
      </c>
      <c r="E162">
        <v>1.1200000000000001</v>
      </c>
      <c r="F162">
        <v>104.1</v>
      </c>
      <c r="G162">
        <v>271</v>
      </c>
      <c r="H162">
        <v>103</v>
      </c>
      <c r="I162">
        <v>58</v>
      </c>
      <c r="J162">
        <v>66</v>
      </c>
      <c r="K162">
        <v>263</v>
      </c>
      <c r="L162">
        <v>-3.5000000000000003E-2</v>
      </c>
      <c r="M162">
        <v>288</v>
      </c>
      <c r="N162">
        <v>6.98</v>
      </c>
      <c r="O162">
        <v>81</v>
      </c>
      <c r="P162">
        <v>113.5</v>
      </c>
      <c r="Q162">
        <v>79</v>
      </c>
      <c r="R162">
        <v>106.5</v>
      </c>
      <c r="S162">
        <v>89</v>
      </c>
      <c r="T162">
        <v>-7.06</v>
      </c>
      <c r="U162">
        <v>340</v>
      </c>
    </row>
    <row r="163" spans="1:21" x14ac:dyDescent="0.3">
      <c r="A163">
        <v>155</v>
      </c>
      <c r="B163" t="s">
        <v>239</v>
      </c>
      <c r="C163" t="s">
        <v>204</v>
      </c>
      <c r="D163" s="58" t="s">
        <v>1700</v>
      </c>
      <c r="E163" s="58">
        <v>1.06</v>
      </c>
      <c r="F163">
        <v>109.3</v>
      </c>
      <c r="G163">
        <v>175</v>
      </c>
      <c r="H163">
        <v>108.3</v>
      </c>
      <c r="I163">
        <v>143</v>
      </c>
      <c r="J163">
        <v>68.3</v>
      </c>
      <c r="K163">
        <v>124</v>
      </c>
      <c r="L163">
        <v>3.7999999999999999E-2</v>
      </c>
      <c r="M163">
        <v>92</v>
      </c>
      <c r="N163">
        <v>-0.08</v>
      </c>
      <c r="O163">
        <v>160</v>
      </c>
      <c r="P163">
        <v>108.4</v>
      </c>
      <c r="Q163">
        <v>228</v>
      </c>
      <c r="R163">
        <v>108.5</v>
      </c>
      <c r="S163">
        <v>134</v>
      </c>
      <c r="T163">
        <v>2.12</v>
      </c>
      <c r="U163">
        <v>130</v>
      </c>
    </row>
    <row r="164" spans="1:21" x14ac:dyDescent="0.3">
      <c r="A164">
        <v>156</v>
      </c>
      <c r="B164" t="s">
        <v>323</v>
      </c>
      <c r="C164" t="s">
        <v>53</v>
      </c>
      <c r="D164" s="58" t="s">
        <v>1657</v>
      </c>
      <c r="E164" s="58">
        <v>1.02</v>
      </c>
      <c r="F164">
        <v>103.1</v>
      </c>
      <c r="G164">
        <v>287</v>
      </c>
      <c r="H164">
        <v>102</v>
      </c>
      <c r="I164">
        <v>45</v>
      </c>
      <c r="J164">
        <v>65</v>
      </c>
      <c r="K164">
        <v>308</v>
      </c>
      <c r="L164">
        <v>3.6999999999999998E-2</v>
      </c>
      <c r="M164">
        <v>94</v>
      </c>
      <c r="N164">
        <v>0.93</v>
      </c>
      <c r="O164">
        <v>141</v>
      </c>
      <c r="P164">
        <v>109.2</v>
      </c>
      <c r="Q164">
        <v>176</v>
      </c>
      <c r="R164">
        <v>108.3</v>
      </c>
      <c r="S164">
        <v>124</v>
      </c>
      <c r="T164">
        <v>3.74</v>
      </c>
      <c r="U164">
        <v>99</v>
      </c>
    </row>
    <row r="165" spans="1:21" x14ac:dyDescent="0.3">
      <c r="A165">
        <v>157</v>
      </c>
      <c r="B165" t="s">
        <v>169</v>
      </c>
      <c r="C165" t="s">
        <v>49</v>
      </c>
      <c r="D165" s="58" t="s">
        <v>1573</v>
      </c>
      <c r="E165">
        <v>1</v>
      </c>
      <c r="F165">
        <v>119.8</v>
      </c>
      <c r="G165">
        <v>50</v>
      </c>
      <c r="H165">
        <v>118.8</v>
      </c>
      <c r="I165">
        <v>336</v>
      </c>
      <c r="J165">
        <v>71.599999999999994</v>
      </c>
      <c r="K165">
        <v>15</v>
      </c>
      <c r="L165">
        <v>-2.5999999999999999E-2</v>
      </c>
      <c r="M165">
        <v>257</v>
      </c>
      <c r="N165">
        <v>-1.43</v>
      </c>
      <c r="O165">
        <v>195</v>
      </c>
      <c r="P165">
        <v>108.3</v>
      </c>
      <c r="Q165">
        <v>236</v>
      </c>
      <c r="R165">
        <v>109.8</v>
      </c>
      <c r="S165">
        <v>174</v>
      </c>
      <c r="T165">
        <v>-0.35</v>
      </c>
      <c r="U165">
        <v>203</v>
      </c>
    </row>
    <row r="166" spans="1:21" x14ac:dyDescent="0.3">
      <c r="A166">
        <v>158</v>
      </c>
      <c r="B166" t="s">
        <v>338</v>
      </c>
      <c r="C166" t="s">
        <v>36</v>
      </c>
      <c r="D166" s="58" t="s">
        <v>1843</v>
      </c>
      <c r="E166">
        <v>0.96</v>
      </c>
      <c r="F166">
        <v>108.4</v>
      </c>
      <c r="G166">
        <v>185</v>
      </c>
      <c r="H166">
        <v>107.4</v>
      </c>
      <c r="I166">
        <v>131</v>
      </c>
      <c r="J166">
        <v>65.2</v>
      </c>
      <c r="K166">
        <v>299</v>
      </c>
      <c r="L166">
        <v>4.1000000000000002E-2</v>
      </c>
      <c r="M166">
        <v>81</v>
      </c>
      <c r="N166">
        <v>1.1399999999999999</v>
      </c>
      <c r="O166">
        <v>133</v>
      </c>
      <c r="P166">
        <v>109.6</v>
      </c>
      <c r="Q166">
        <v>156</v>
      </c>
      <c r="R166">
        <v>108.5</v>
      </c>
      <c r="S166">
        <v>135</v>
      </c>
      <c r="T166">
        <v>-5.73</v>
      </c>
      <c r="U166">
        <v>318</v>
      </c>
    </row>
    <row r="167" spans="1:21" x14ac:dyDescent="0.3">
      <c r="A167">
        <v>159</v>
      </c>
      <c r="B167" t="s">
        <v>457</v>
      </c>
      <c r="C167" t="s">
        <v>193</v>
      </c>
      <c r="D167" s="58" t="s">
        <v>1699</v>
      </c>
      <c r="E167">
        <v>0.91</v>
      </c>
      <c r="F167">
        <v>113.8</v>
      </c>
      <c r="G167">
        <v>103</v>
      </c>
      <c r="H167">
        <v>112.8</v>
      </c>
      <c r="I167">
        <v>246</v>
      </c>
      <c r="J167">
        <v>67.2</v>
      </c>
      <c r="K167">
        <v>191</v>
      </c>
      <c r="L167">
        <v>-4.2000000000000003E-2</v>
      </c>
      <c r="M167">
        <v>298</v>
      </c>
      <c r="N167">
        <v>1.51</v>
      </c>
      <c r="O167">
        <v>125</v>
      </c>
      <c r="P167">
        <v>109.6</v>
      </c>
      <c r="Q167">
        <v>155</v>
      </c>
      <c r="R167">
        <v>108.1</v>
      </c>
      <c r="S167">
        <v>119</v>
      </c>
      <c r="T167">
        <v>-4.16</v>
      </c>
      <c r="U167">
        <v>295</v>
      </c>
    </row>
    <row r="168" spans="1:21" x14ac:dyDescent="0.3">
      <c r="A168">
        <v>160</v>
      </c>
      <c r="B168" t="s">
        <v>201</v>
      </c>
      <c r="C168" t="s">
        <v>34</v>
      </c>
      <c r="D168" s="58" t="s">
        <v>1803</v>
      </c>
      <c r="E168">
        <v>0.83</v>
      </c>
      <c r="F168">
        <v>106.8</v>
      </c>
      <c r="G168">
        <v>222</v>
      </c>
      <c r="H168">
        <v>106</v>
      </c>
      <c r="I168">
        <v>106</v>
      </c>
      <c r="J168">
        <v>67</v>
      </c>
      <c r="K168">
        <v>203</v>
      </c>
      <c r="L168">
        <v>-4.4999999999999998E-2</v>
      </c>
      <c r="M168">
        <v>304</v>
      </c>
      <c r="N168">
        <v>1.06</v>
      </c>
      <c r="O168">
        <v>136</v>
      </c>
      <c r="P168">
        <v>110.2</v>
      </c>
      <c r="Q168">
        <v>132</v>
      </c>
      <c r="R168">
        <v>109.1</v>
      </c>
      <c r="S168">
        <v>155</v>
      </c>
      <c r="T168">
        <v>-5.24</v>
      </c>
      <c r="U168">
        <v>313</v>
      </c>
    </row>
    <row r="169" spans="1:21" ht="15.75" customHeight="1" x14ac:dyDescent="0.3">
      <c r="D169" s="58"/>
      <c r="E169" s="58"/>
      <c r="N169" t="s">
        <v>176</v>
      </c>
      <c r="T169" t="s">
        <v>177</v>
      </c>
    </row>
    <row r="170" spans="1:21" x14ac:dyDescent="0.3">
      <c r="A170" t="s">
        <v>178</v>
      </c>
      <c r="B170" t="s">
        <v>0</v>
      </c>
      <c r="C170" t="s">
        <v>179</v>
      </c>
      <c r="D170" s="58" t="s">
        <v>400</v>
      </c>
      <c r="E170" t="s">
        <v>694</v>
      </c>
      <c r="F170" t="s">
        <v>695</v>
      </c>
      <c r="H170" t="s">
        <v>696</v>
      </c>
      <c r="J170" t="s">
        <v>180</v>
      </c>
      <c r="L170" t="s">
        <v>181</v>
      </c>
      <c r="N170" t="s">
        <v>694</v>
      </c>
      <c r="P170" t="s">
        <v>695</v>
      </c>
      <c r="R170" t="s">
        <v>696</v>
      </c>
      <c r="T170" t="s">
        <v>694</v>
      </c>
    </row>
    <row r="171" spans="1:21" x14ac:dyDescent="0.3">
      <c r="A171">
        <v>161</v>
      </c>
      <c r="B171" t="s">
        <v>214</v>
      </c>
      <c r="C171" t="s">
        <v>182</v>
      </c>
      <c r="D171" s="58" t="s">
        <v>1664</v>
      </c>
      <c r="E171">
        <v>0.71</v>
      </c>
      <c r="F171">
        <v>112.7</v>
      </c>
      <c r="G171">
        <v>115</v>
      </c>
      <c r="H171">
        <v>112</v>
      </c>
      <c r="I171">
        <v>226</v>
      </c>
      <c r="J171">
        <v>65.099999999999994</v>
      </c>
      <c r="K171">
        <v>305</v>
      </c>
      <c r="L171">
        <v>-6.2E-2</v>
      </c>
      <c r="M171">
        <v>329</v>
      </c>
      <c r="N171">
        <v>-1.34</v>
      </c>
      <c r="O171">
        <v>193</v>
      </c>
      <c r="P171">
        <v>108</v>
      </c>
      <c r="Q171">
        <v>252</v>
      </c>
      <c r="R171">
        <v>109.3</v>
      </c>
      <c r="S171">
        <v>162</v>
      </c>
      <c r="T171">
        <v>-2.5299999999999998</v>
      </c>
      <c r="U171">
        <v>263</v>
      </c>
    </row>
    <row r="172" spans="1:21" x14ac:dyDescent="0.3">
      <c r="A172">
        <v>162</v>
      </c>
      <c r="B172" t="s">
        <v>235</v>
      </c>
      <c r="C172" t="s">
        <v>49</v>
      </c>
      <c r="D172" s="58" t="s">
        <v>1574</v>
      </c>
      <c r="E172">
        <v>0.7</v>
      </c>
      <c r="F172">
        <v>107.8</v>
      </c>
      <c r="G172">
        <v>200</v>
      </c>
      <c r="H172">
        <v>107.1</v>
      </c>
      <c r="I172">
        <v>125</v>
      </c>
      <c r="J172">
        <v>69.3</v>
      </c>
      <c r="K172">
        <v>81</v>
      </c>
      <c r="L172">
        <v>4.3999999999999997E-2</v>
      </c>
      <c r="M172">
        <v>70</v>
      </c>
      <c r="N172">
        <v>-0.79</v>
      </c>
      <c r="O172">
        <v>177</v>
      </c>
      <c r="P172">
        <v>109.3</v>
      </c>
      <c r="Q172">
        <v>172</v>
      </c>
      <c r="R172">
        <v>110.1</v>
      </c>
      <c r="S172">
        <v>189</v>
      </c>
      <c r="T172">
        <v>0.93</v>
      </c>
      <c r="U172">
        <v>169</v>
      </c>
    </row>
    <row r="173" spans="1:21" x14ac:dyDescent="0.3">
      <c r="A173">
        <v>163</v>
      </c>
      <c r="B173" t="s">
        <v>283</v>
      </c>
      <c r="C173" t="s">
        <v>31</v>
      </c>
      <c r="D173" s="58">
        <v>46346</v>
      </c>
      <c r="E173">
        <v>0.65</v>
      </c>
      <c r="F173">
        <v>108.2</v>
      </c>
      <c r="G173">
        <v>193</v>
      </c>
      <c r="H173">
        <v>107.5</v>
      </c>
      <c r="I173">
        <v>132</v>
      </c>
      <c r="J173">
        <v>70.7</v>
      </c>
      <c r="K173">
        <v>26</v>
      </c>
      <c r="L173">
        <v>-3.9E-2</v>
      </c>
      <c r="M173">
        <v>296</v>
      </c>
      <c r="N173">
        <v>6.65</v>
      </c>
      <c r="O173">
        <v>83</v>
      </c>
      <c r="P173">
        <v>112.2</v>
      </c>
      <c r="Q173">
        <v>92</v>
      </c>
      <c r="R173">
        <v>105.6</v>
      </c>
      <c r="S173">
        <v>71</v>
      </c>
      <c r="T173">
        <v>-9.39</v>
      </c>
      <c r="U173">
        <v>360</v>
      </c>
    </row>
    <row r="174" spans="1:21" x14ac:dyDescent="0.3">
      <c r="A174">
        <v>164</v>
      </c>
      <c r="B174" t="s">
        <v>335</v>
      </c>
      <c r="C174" t="s">
        <v>217</v>
      </c>
      <c r="D174" s="58" t="s">
        <v>1882</v>
      </c>
      <c r="E174">
        <v>0.6</v>
      </c>
      <c r="F174">
        <v>109.2</v>
      </c>
      <c r="G174">
        <v>176</v>
      </c>
      <c r="H174">
        <v>108.6</v>
      </c>
      <c r="I174">
        <v>153</v>
      </c>
      <c r="J174">
        <v>67.599999999999994</v>
      </c>
      <c r="K174">
        <v>173</v>
      </c>
      <c r="L174">
        <v>-2.1999999999999999E-2</v>
      </c>
      <c r="M174">
        <v>245</v>
      </c>
      <c r="N174">
        <v>-1.28</v>
      </c>
      <c r="O174">
        <v>188</v>
      </c>
      <c r="P174">
        <v>109.9</v>
      </c>
      <c r="Q174">
        <v>148</v>
      </c>
      <c r="R174">
        <v>111.2</v>
      </c>
      <c r="S174">
        <v>229</v>
      </c>
      <c r="T174">
        <v>1.1299999999999999</v>
      </c>
      <c r="U174">
        <v>160</v>
      </c>
    </row>
    <row r="175" spans="1:21" x14ac:dyDescent="0.3">
      <c r="A175">
        <v>165</v>
      </c>
      <c r="B175" t="s">
        <v>224</v>
      </c>
      <c r="C175" t="s">
        <v>217</v>
      </c>
      <c r="D175" s="58" t="s">
        <v>1846</v>
      </c>
      <c r="E175">
        <v>0.56000000000000005</v>
      </c>
      <c r="F175">
        <v>113.9</v>
      </c>
      <c r="G175">
        <v>102</v>
      </c>
      <c r="H175">
        <v>113.4</v>
      </c>
      <c r="I175">
        <v>254</v>
      </c>
      <c r="J175">
        <v>67.599999999999994</v>
      </c>
      <c r="K175">
        <v>164</v>
      </c>
      <c r="L175">
        <v>-5.8000000000000003E-2</v>
      </c>
      <c r="M175">
        <v>323</v>
      </c>
      <c r="N175">
        <v>1.1100000000000001</v>
      </c>
      <c r="O175">
        <v>134</v>
      </c>
      <c r="P175">
        <v>110.6</v>
      </c>
      <c r="Q175">
        <v>117</v>
      </c>
      <c r="R175">
        <v>109.4</v>
      </c>
      <c r="S175">
        <v>165</v>
      </c>
      <c r="T175">
        <v>7.78</v>
      </c>
      <c r="U175">
        <v>40</v>
      </c>
    </row>
    <row r="176" spans="1:21" x14ac:dyDescent="0.3">
      <c r="A176">
        <v>166</v>
      </c>
      <c r="B176" t="s">
        <v>531</v>
      </c>
      <c r="C176" t="s">
        <v>132</v>
      </c>
      <c r="D176" s="58" t="s">
        <v>1938</v>
      </c>
      <c r="E176">
        <v>0.48</v>
      </c>
      <c r="F176">
        <v>110</v>
      </c>
      <c r="G176">
        <v>159</v>
      </c>
      <c r="H176">
        <v>109.5</v>
      </c>
      <c r="I176">
        <v>174</v>
      </c>
      <c r="J176">
        <v>66.099999999999994</v>
      </c>
      <c r="K176">
        <v>251</v>
      </c>
      <c r="L176">
        <v>-2.1000000000000001E-2</v>
      </c>
      <c r="M176">
        <v>240</v>
      </c>
      <c r="N176">
        <v>-7.64</v>
      </c>
      <c r="O176">
        <v>319</v>
      </c>
      <c r="P176">
        <v>107.1</v>
      </c>
      <c r="Q176">
        <v>276</v>
      </c>
      <c r="R176">
        <v>114.8</v>
      </c>
      <c r="S176">
        <v>359</v>
      </c>
      <c r="T176">
        <v>-3.92</v>
      </c>
      <c r="U176">
        <v>289</v>
      </c>
    </row>
    <row r="177" spans="1:21" x14ac:dyDescent="0.3">
      <c r="A177">
        <v>167</v>
      </c>
      <c r="B177" t="s">
        <v>261</v>
      </c>
      <c r="C177" t="s">
        <v>188</v>
      </c>
      <c r="D177" s="58" t="s">
        <v>1700</v>
      </c>
      <c r="E177">
        <v>0.37</v>
      </c>
      <c r="F177">
        <v>108.5</v>
      </c>
      <c r="G177">
        <v>183</v>
      </c>
      <c r="H177">
        <v>108.2</v>
      </c>
      <c r="I177">
        <v>142</v>
      </c>
      <c r="J177">
        <v>69.7</v>
      </c>
      <c r="K177">
        <v>63</v>
      </c>
      <c r="L177">
        <v>1.7000000000000001E-2</v>
      </c>
      <c r="M177">
        <v>136</v>
      </c>
      <c r="N177">
        <v>-0.62</v>
      </c>
      <c r="O177">
        <v>173</v>
      </c>
      <c r="P177">
        <v>110</v>
      </c>
      <c r="Q177">
        <v>136</v>
      </c>
      <c r="R177">
        <v>110.7</v>
      </c>
      <c r="S177">
        <v>206</v>
      </c>
      <c r="T177">
        <v>1.68</v>
      </c>
      <c r="U177">
        <v>141</v>
      </c>
    </row>
    <row r="178" spans="1:21" x14ac:dyDescent="0.3">
      <c r="A178">
        <v>168</v>
      </c>
      <c r="B178" t="s">
        <v>236</v>
      </c>
      <c r="C178" t="s">
        <v>193</v>
      </c>
      <c r="D178" s="58" t="s">
        <v>1690</v>
      </c>
      <c r="E178">
        <v>0.36</v>
      </c>
      <c r="F178">
        <v>105.1</v>
      </c>
      <c r="G178">
        <v>256</v>
      </c>
      <c r="H178">
        <v>104.7</v>
      </c>
      <c r="I178">
        <v>85</v>
      </c>
      <c r="J178">
        <v>64.5</v>
      </c>
      <c r="K178">
        <v>326</v>
      </c>
      <c r="L178">
        <v>-4.3999999999999997E-2</v>
      </c>
      <c r="M178">
        <v>301</v>
      </c>
      <c r="N178">
        <v>-2.34</v>
      </c>
      <c r="O178">
        <v>215</v>
      </c>
      <c r="P178">
        <v>108</v>
      </c>
      <c r="Q178">
        <v>249</v>
      </c>
      <c r="R178">
        <v>110.3</v>
      </c>
      <c r="S178">
        <v>196</v>
      </c>
      <c r="T178">
        <v>-15.83</v>
      </c>
      <c r="U178">
        <v>365</v>
      </c>
    </row>
    <row r="179" spans="1:21" x14ac:dyDescent="0.3">
      <c r="A179">
        <v>169</v>
      </c>
      <c r="B179" t="s">
        <v>486</v>
      </c>
      <c r="C179" t="s">
        <v>204</v>
      </c>
      <c r="D179" s="58" t="s">
        <v>1802</v>
      </c>
      <c r="E179" s="58">
        <v>0.28999999999999998</v>
      </c>
      <c r="F179">
        <v>110.6</v>
      </c>
      <c r="G179">
        <v>150</v>
      </c>
      <c r="H179">
        <v>110.3</v>
      </c>
      <c r="I179">
        <v>194</v>
      </c>
      <c r="J179">
        <v>72.599999999999994</v>
      </c>
      <c r="K179">
        <v>6</v>
      </c>
      <c r="L179">
        <v>4.5999999999999999E-2</v>
      </c>
      <c r="M179">
        <v>65</v>
      </c>
      <c r="N179">
        <v>1.54</v>
      </c>
      <c r="O179">
        <v>122</v>
      </c>
      <c r="P179">
        <v>110</v>
      </c>
      <c r="Q179">
        <v>139</v>
      </c>
      <c r="R179">
        <v>108.4</v>
      </c>
      <c r="S179">
        <v>133</v>
      </c>
      <c r="T179">
        <v>6.78</v>
      </c>
      <c r="U179">
        <v>45</v>
      </c>
    </row>
    <row r="180" spans="1:21" x14ac:dyDescent="0.3">
      <c r="A180">
        <v>170</v>
      </c>
      <c r="B180" t="s">
        <v>318</v>
      </c>
      <c r="C180" t="s">
        <v>218</v>
      </c>
      <c r="D180" s="58" t="s">
        <v>1721</v>
      </c>
      <c r="E180">
        <v>0.17</v>
      </c>
      <c r="F180">
        <v>115.4</v>
      </c>
      <c r="G180">
        <v>83</v>
      </c>
      <c r="H180">
        <v>115.2</v>
      </c>
      <c r="I180">
        <v>293</v>
      </c>
      <c r="J180">
        <v>69.900000000000006</v>
      </c>
      <c r="K180">
        <v>55</v>
      </c>
      <c r="L180">
        <v>1.6E-2</v>
      </c>
      <c r="M180">
        <v>140</v>
      </c>
      <c r="N180">
        <v>0.2</v>
      </c>
      <c r="O180">
        <v>154</v>
      </c>
      <c r="P180">
        <v>110.9</v>
      </c>
      <c r="Q180">
        <v>110</v>
      </c>
      <c r="R180">
        <v>110.7</v>
      </c>
      <c r="S180">
        <v>208</v>
      </c>
      <c r="T180">
        <v>17.59</v>
      </c>
      <c r="U180">
        <v>1</v>
      </c>
    </row>
    <row r="181" spans="1:21" x14ac:dyDescent="0.3">
      <c r="A181">
        <v>171</v>
      </c>
      <c r="B181" t="s">
        <v>227</v>
      </c>
      <c r="C181" t="s">
        <v>188</v>
      </c>
      <c r="D181" s="58" t="s">
        <v>1690</v>
      </c>
      <c r="E181">
        <v>0</v>
      </c>
      <c r="F181">
        <v>109.3</v>
      </c>
      <c r="G181">
        <v>174</v>
      </c>
      <c r="H181">
        <v>109.4</v>
      </c>
      <c r="I181">
        <v>171</v>
      </c>
      <c r="J181">
        <v>65.599999999999994</v>
      </c>
      <c r="K181">
        <v>275</v>
      </c>
      <c r="L181">
        <v>1.7999999999999999E-2</v>
      </c>
      <c r="M181">
        <v>134</v>
      </c>
      <c r="N181">
        <v>1.19</v>
      </c>
      <c r="O181">
        <v>130</v>
      </c>
      <c r="P181">
        <v>110.3</v>
      </c>
      <c r="Q181">
        <v>128</v>
      </c>
      <c r="R181">
        <v>109.1</v>
      </c>
      <c r="S181">
        <v>151</v>
      </c>
      <c r="T181">
        <v>11.54</v>
      </c>
      <c r="U181">
        <v>14</v>
      </c>
    </row>
    <row r="182" spans="1:21" x14ac:dyDescent="0.3">
      <c r="A182">
        <v>172</v>
      </c>
      <c r="B182" t="s">
        <v>85</v>
      </c>
      <c r="C182" t="s">
        <v>46</v>
      </c>
      <c r="D182" s="58" t="s">
        <v>1799</v>
      </c>
      <c r="E182">
        <v>-0.17</v>
      </c>
      <c r="F182">
        <v>108.3</v>
      </c>
      <c r="G182">
        <v>186</v>
      </c>
      <c r="H182">
        <v>108.5</v>
      </c>
      <c r="I182">
        <v>150</v>
      </c>
      <c r="J182">
        <v>67.7</v>
      </c>
      <c r="K182">
        <v>161</v>
      </c>
      <c r="L182">
        <v>0.105</v>
      </c>
      <c r="M182">
        <v>13</v>
      </c>
      <c r="N182">
        <v>-1.72</v>
      </c>
      <c r="O182">
        <v>207</v>
      </c>
      <c r="P182">
        <v>109.4</v>
      </c>
      <c r="Q182">
        <v>168</v>
      </c>
      <c r="R182">
        <v>111.1</v>
      </c>
      <c r="S182">
        <v>228</v>
      </c>
      <c r="T182">
        <v>-1.31</v>
      </c>
      <c r="U182">
        <v>228</v>
      </c>
    </row>
    <row r="183" spans="1:21" x14ac:dyDescent="0.3">
      <c r="A183">
        <v>173</v>
      </c>
      <c r="B183" t="s">
        <v>377</v>
      </c>
      <c r="C183" t="s">
        <v>8</v>
      </c>
      <c r="D183" s="58" t="s">
        <v>1890</v>
      </c>
      <c r="E183">
        <v>-0.19</v>
      </c>
      <c r="F183">
        <v>107.6</v>
      </c>
      <c r="G183">
        <v>207</v>
      </c>
      <c r="H183">
        <v>107.8</v>
      </c>
      <c r="I183">
        <v>136</v>
      </c>
      <c r="J183">
        <v>63.4</v>
      </c>
      <c r="K183">
        <v>350</v>
      </c>
      <c r="L183">
        <v>0.126</v>
      </c>
      <c r="M183">
        <v>6</v>
      </c>
      <c r="N183">
        <v>-5.53</v>
      </c>
      <c r="O183">
        <v>283</v>
      </c>
      <c r="P183">
        <v>105.5</v>
      </c>
      <c r="Q183">
        <v>303</v>
      </c>
      <c r="R183">
        <v>111</v>
      </c>
      <c r="S183">
        <v>223</v>
      </c>
      <c r="T183">
        <v>3.81</v>
      </c>
      <c r="U183">
        <v>97</v>
      </c>
    </row>
    <row r="184" spans="1:21" x14ac:dyDescent="0.3">
      <c r="A184">
        <v>174</v>
      </c>
      <c r="B184" t="s">
        <v>366</v>
      </c>
      <c r="C184" t="s">
        <v>190</v>
      </c>
      <c r="D184" s="58" t="s">
        <v>1872</v>
      </c>
      <c r="E184">
        <v>-0.34</v>
      </c>
      <c r="F184">
        <v>108.2</v>
      </c>
      <c r="G184">
        <v>191</v>
      </c>
      <c r="H184">
        <v>108.5</v>
      </c>
      <c r="I184">
        <v>152</v>
      </c>
      <c r="J184">
        <v>69.5</v>
      </c>
      <c r="K184">
        <v>73</v>
      </c>
      <c r="L184">
        <v>3.3000000000000002E-2</v>
      </c>
      <c r="M184">
        <v>104</v>
      </c>
      <c r="N184">
        <v>-6.3</v>
      </c>
      <c r="O184">
        <v>294</v>
      </c>
      <c r="P184">
        <v>108.9</v>
      </c>
      <c r="Q184">
        <v>199</v>
      </c>
      <c r="R184">
        <v>115.2</v>
      </c>
      <c r="S184">
        <v>361</v>
      </c>
      <c r="T184">
        <v>2.27</v>
      </c>
      <c r="U184">
        <v>128</v>
      </c>
    </row>
    <row r="185" spans="1:21" x14ac:dyDescent="0.3">
      <c r="A185">
        <v>175</v>
      </c>
      <c r="B185" t="s">
        <v>280</v>
      </c>
      <c r="C185" t="s">
        <v>274</v>
      </c>
      <c r="D185" s="58" t="s">
        <v>1800</v>
      </c>
      <c r="E185">
        <v>-0.44</v>
      </c>
      <c r="F185">
        <v>105.4</v>
      </c>
      <c r="G185">
        <v>255</v>
      </c>
      <c r="H185">
        <v>105.8</v>
      </c>
      <c r="I185">
        <v>102</v>
      </c>
      <c r="J185">
        <v>66.2</v>
      </c>
      <c r="K185">
        <v>248</v>
      </c>
      <c r="L185">
        <v>1.7999999999999999E-2</v>
      </c>
      <c r="M185">
        <v>135</v>
      </c>
      <c r="N185">
        <v>-0.06</v>
      </c>
      <c r="O185">
        <v>159</v>
      </c>
      <c r="P185">
        <v>109.1</v>
      </c>
      <c r="Q185">
        <v>187</v>
      </c>
      <c r="R185">
        <v>109.1</v>
      </c>
      <c r="S185">
        <v>156</v>
      </c>
      <c r="T185">
        <v>16.95</v>
      </c>
      <c r="U185">
        <v>2</v>
      </c>
    </row>
    <row r="186" spans="1:21" x14ac:dyDescent="0.3">
      <c r="A186">
        <v>176</v>
      </c>
      <c r="B186" t="s">
        <v>492</v>
      </c>
      <c r="C186" t="s">
        <v>34</v>
      </c>
      <c r="D186" s="58" t="s">
        <v>1915</v>
      </c>
      <c r="E186">
        <v>-0.57999999999999996</v>
      </c>
      <c r="F186">
        <v>109.4</v>
      </c>
      <c r="G186">
        <v>169</v>
      </c>
      <c r="H186">
        <v>110</v>
      </c>
      <c r="I186">
        <v>188</v>
      </c>
      <c r="J186">
        <v>65.099999999999994</v>
      </c>
      <c r="K186">
        <v>302</v>
      </c>
      <c r="L186">
        <v>9.7000000000000003E-2</v>
      </c>
      <c r="M186">
        <v>15</v>
      </c>
      <c r="N186">
        <v>3.51</v>
      </c>
      <c r="O186">
        <v>102</v>
      </c>
      <c r="P186">
        <v>110.8</v>
      </c>
      <c r="Q186">
        <v>115</v>
      </c>
      <c r="R186">
        <v>107.2</v>
      </c>
      <c r="S186">
        <v>96</v>
      </c>
      <c r="T186">
        <v>-1.32</v>
      </c>
      <c r="U186">
        <v>230</v>
      </c>
    </row>
    <row r="187" spans="1:21" x14ac:dyDescent="0.3">
      <c r="A187">
        <v>177</v>
      </c>
      <c r="B187" t="s">
        <v>284</v>
      </c>
      <c r="C187" t="s">
        <v>218</v>
      </c>
      <c r="D187" s="58" t="s">
        <v>1949</v>
      </c>
      <c r="E187">
        <v>-0.59</v>
      </c>
      <c r="F187">
        <v>109.7</v>
      </c>
      <c r="G187">
        <v>165</v>
      </c>
      <c r="H187">
        <v>110.3</v>
      </c>
      <c r="I187">
        <v>193</v>
      </c>
      <c r="J187">
        <v>70.2</v>
      </c>
      <c r="K187">
        <v>36</v>
      </c>
      <c r="L187">
        <v>-2.1999999999999999E-2</v>
      </c>
      <c r="M187">
        <v>243</v>
      </c>
      <c r="N187">
        <v>-4.05</v>
      </c>
      <c r="O187">
        <v>254</v>
      </c>
      <c r="P187">
        <v>110.5</v>
      </c>
      <c r="Q187">
        <v>120</v>
      </c>
      <c r="R187">
        <v>114.5</v>
      </c>
      <c r="S187">
        <v>356</v>
      </c>
      <c r="T187">
        <v>-3.74</v>
      </c>
      <c r="U187">
        <v>287</v>
      </c>
    </row>
    <row r="188" spans="1:21" x14ac:dyDescent="0.3">
      <c r="A188">
        <v>178</v>
      </c>
      <c r="B188" t="s">
        <v>496</v>
      </c>
      <c r="C188" t="s">
        <v>204</v>
      </c>
      <c r="D188" s="58" t="s">
        <v>1801</v>
      </c>
      <c r="E188" s="58">
        <v>-0.62</v>
      </c>
      <c r="F188">
        <v>108.3</v>
      </c>
      <c r="G188">
        <v>188</v>
      </c>
      <c r="H188">
        <v>108.9</v>
      </c>
      <c r="I188">
        <v>157</v>
      </c>
      <c r="J188">
        <v>73.8</v>
      </c>
      <c r="K188">
        <v>2</v>
      </c>
      <c r="L188">
        <v>7.8E-2</v>
      </c>
      <c r="M188">
        <v>29</v>
      </c>
      <c r="N188">
        <v>-0.09</v>
      </c>
      <c r="O188">
        <v>161</v>
      </c>
      <c r="P188">
        <v>108.6</v>
      </c>
      <c r="Q188">
        <v>212</v>
      </c>
      <c r="R188">
        <v>108.7</v>
      </c>
      <c r="S188">
        <v>145</v>
      </c>
      <c r="T188">
        <v>1.31</v>
      </c>
      <c r="U188">
        <v>154</v>
      </c>
    </row>
    <row r="189" spans="1:21" x14ac:dyDescent="0.3">
      <c r="A189">
        <v>179</v>
      </c>
      <c r="B189" t="s">
        <v>391</v>
      </c>
      <c r="C189" t="s">
        <v>46</v>
      </c>
      <c r="D189" s="58" t="s">
        <v>1882</v>
      </c>
      <c r="E189">
        <v>-0.88</v>
      </c>
      <c r="F189">
        <v>106.4</v>
      </c>
      <c r="G189">
        <v>228</v>
      </c>
      <c r="H189">
        <v>107.2</v>
      </c>
      <c r="I189">
        <v>127</v>
      </c>
      <c r="J189">
        <v>67.099999999999994</v>
      </c>
      <c r="K189">
        <v>198</v>
      </c>
      <c r="L189">
        <v>2.3E-2</v>
      </c>
      <c r="M189">
        <v>126</v>
      </c>
      <c r="N189">
        <v>-2.5499999999999998</v>
      </c>
      <c r="O189">
        <v>220</v>
      </c>
      <c r="P189">
        <v>107.5</v>
      </c>
      <c r="Q189">
        <v>267</v>
      </c>
      <c r="R189">
        <v>110</v>
      </c>
      <c r="S189">
        <v>185</v>
      </c>
      <c r="T189">
        <v>-3.34</v>
      </c>
      <c r="U189">
        <v>282</v>
      </c>
    </row>
    <row r="190" spans="1:21" x14ac:dyDescent="0.3">
      <c r="A190">
        <v>180</v>
      </c>
      <c r="B190" t="s">
        <v>497</v>
      </c>
      <c r="C190" t="s">
        <v>188</v>
      </c>
      <c r="D190" s="58" t="s">
        <v>1700</v>
      </c>
      <c r="E190" s="58">
        <v>-0.99</v>
      </c>
      <c r="F190">
        <v>109.9</v>
      </c>
      <c r="G190">
        <v>162</v>
      </c>
      <c r="H190">
        <v>110.9</v>
      </c>
      <c r="I190">
        <v>205</v>
      </c>
      <c r="J190">
        <v>71.400000000000006</v>
      </c>
      <c r="K190">
        <v>19</v>
      </c>
      <c r="L190">
        <v>-8.9999999999999993E-3</v>
      </c>
      <c r="M190">
        <v>214</v>
      </c>
      <c r="N190">
        <v>-2.27</v>
      </c>
      <c r="O190">
        <v>214</v>
      </c>
      <c r="P190">
        <v>108.5</v>
      </c>
      <c r="Q190">
        <v>219</v>
      </c>
      <c r="R190">
        <v>110.8</v>
      </c>
      <c r="S190">
        <v>210</v>
      </c>
      <c r="T190">
        <v>-5.0599999999999996</v>
      </c>
      <c r="U190">
        <v>308</v>
      </c>
    </row>
    <row r="191" spans="1:21" x14ac:dyDescent="0.3">
      <c r="A191">
        <v>181</v>
      </c>
      <c r="B191" t="s">
        <v>310</v>
      </c>
      <c r="C191" t="s">
        <v>46</v>
      </c>
      <c r="D191" s="58" t="s">
        <v>1898</v>
      </c>
      <c r="E191">
        <v>-1.41</v>
      </c>
      <c r="F191">
        <v>111.5</v>
      </c>
      <c r="G191">
        <v>133</v>
      </c>
      <c r="H191">
        <v>112.9</v>
      </c>
      <c r="I191">
        <v>249</v>
      </c>
      <c r="J191">
        <v>69.8</v>
      </c>
      <c r="K191">
        <v>59</v>
      </c>
      <c r="L191">
        <v>8.9999999999999993E-3</v>
      </c>
      <c r="M191">
        <v>162</v>
      </c>
      <c r="N191">
        <v>1.17</v>
      </c>
      <c r="O191">
        <v>132</v>
      </c>
      <c r="P191">
        <v>109.7</v>
      </c>
      <c r="Q191">
        <v>153</v>
      </c>
      <c r="R191">
        <v>108.5</v>
      </c>
      <c r="S191">
        <v>136</v>
      </c>
      <c r="T191">
        <v>8.0399999999999991</v>
      </c>
      <c r="U191">
        <v>36</v>
      </c>
    </row>
    <row r="192" spans="1:21" x14ac:dyDescent="0.3">
      <c r="A192">
        <v>182</v>
      </c>
      <c r="B192" t="s">
        <v>260</v>
      </c>
      <c r="C192" t="s">
        <v>217</v>
      </c>
      <c r="D192" s="58" t="s">
        <v>1802</v>
      </c>
      <c r="E192" s="58">
        <v>-1.46</v>
      </c>
      <c r="F192">
        <v>107.5</v>
      </c>
      <c r="G192">
        <v>210</v>
      </c>
      <c r="H192">
        <v>109</v>
      </c>
      <c r="I192">
        <v>162</v>
      </c>
      <c r="J192">
        <v>69.400000000000006</v>
      </c>
      <c r="K192">
        <v>76</v>
      </c>
      <c r="L192">
        <v>4.1000000000000002E-2</v>
      </c>
      <c r="M192">
        <v>78</v>
      </c>
      <c r="N192">
        <v>0.12</v>
      </c>
      <c r="O192">
        <v>155</v>
      </c>
      <c r="P192">
        <v>111</v>
      </c>
      <c r="Q192">
        <v>108</v>
      </c>
      <c r="R192">
        <v>110.8</v>
      </c>
      <c r="S192">
        <v>216</v>
      </c>
      <c r="T192">
        <v>5.79</v>
      </c>
      <c r="U192">
        <v>62</v>
      </c>
    </row>
    <row r="193" spans="1:21" x14ac:dyDescent="0.3">
      <c r="A193">
        <v>183</v>
      </c>
      <c r="B193" t="s">
        <v>295</v>
      </c>
      <c r="C193" t="s">
        <v>190</v>
      </c>
      <c r="D193" s="58" t="s">
        <v>1939</v>
      </c>
      <c r="E193">
        <v>-1.49</v>
      </c>
      <c r="F193">
        <v>116</v>
      </c>
      <c r="G193">
        <v>79</v>
      </c>
      <c r="H193">
        <v>117.5</v>
      </c>
      <c r="I193">
        <v>325</v>
      </c>
      <c r="J193">
        <v>69.7</v>
      </c>
      <c r="K193">
        <v>64</v>
      </c>
      <c r="L193">
        <v>6.7000000000000004E-2</v>
      </c>
      <c r="M193">
        <v>38</v>
      </c>
      <c r="N193">
        <v>-5.36</v>
      </c>
      <c r="O193">
        <v>279</v>
      </c>
      <c r="P193">
        <v>108.8</v>
      </c>
      <c r="Q193">
        <v>207</v>
      </c>
      <c r="R193">
        <v>114.1</v>
      </c>
      <c r="S193">
        <v>354</v>
      </c>
      <c r="T193">
        <v>5.95</v>
      </c>
      <c r="U193">
        <v>60</v>
      </c>
    </row>
    <row r="194" spans="1:21" x14ac:dyDescent="0.3">
      <c r="A194">
        <v>184</v>
      </c>
      <c r="B194" t="s">
        <v>273</v>
      </c>
      <c r="C194" t="s">
        <v>53</v>
      </c>
      <c r="D194" s="58" t="s">
        <v>1800</v>
      </c>
      <c r="E194">
        <v>-1.53</v>
      </c>
      <c r="F194">
        <v>111</v>
      </c>
      <c r="G194">
        <v>140</v>
      </c>
      <c r="H194">
        <v>112.6</v>
      </c>
      <c r="I194">
        <v>242</v>
      </c>
      <c r="J194">
        <v>66</v>
      </c>
      <c r="K194">
        <v>256</v>
      </c>
      <c r="L194">
        <v>9.6000000000000002E-2</v>
      </c>
      <c r="M194">
        <v>17</v>
      </c>
      <c r="N194">
        <v>1.18</v>
      </c>
      <c r="O194">
        <v>131</v>
      </c>
      <c r="P194">
        <v>108.1</v>
      </c>
      <c r="Q194">
        <v>246</v>
      </c>
      <c r="R194">
        <v>106.9</v>
      </c>
      <c r="S194">
        <v>94</v>
      </c>
      <c r="T194">
        <v>4.08</v>
      </c>
      <c r="U194">
        <v>93</v>
      </c>
    </row>
    <row r="195" spans="1:21" x14ac:dyDescent="0.3">
      <c r="A195">
        <v>185</v>
      </c>
      <c r="B195" t="s">
        <v>518</v>
      </c>
      <c r="C195" t="s">
        <v>188</v>
      </c>
      <c r="D195" s="58" t="s">
        <v>1654</v>
      </c>
      <c r="E195" s="58">
        <v>-1.69</v>
      </c>
      <c r="F195">
        <v>110.2</v>
      </c>
      <c r="G195">
        <v>158</v>
      </c>
      <c r="H195">
        <v>111.8</v>
      </c>
      <c r="I195">
        <v>222</v>
      </c>
      <c r="J195">
        <v>66.900000000000006</v>
      </c>
      <c r="K195">
        <v>209</v>
      </c>
      <c r="L195">
        <v>-6.8000000000000005E-2</v>
      </c>
      <c r="M195">
        <v>333</v>
      </c>
      <c r="N195">
        <v>-1.24</v>
      </c>
      <c r="O195">
        <v>187</v>
      </c>
      <c r="P195">
        <v>108.5</v>
      </c>
      <c r="Q195">
        <v>221</v>
      </c>
      <c r="R195">
        <v>109.7</v>
      </c>
      <c r="S195">
        <v>173</v>
      </c>
      <c r="T195">
        <v>1.06</v>
      </c>
      <c r="U195">
        <v>164</v>
      </c>
    </row>
    <row r="196" spans="1:21" x14ac:dyDescent="0.3">
      <c r="A196">
        <v>186</v>
      </c>
      <c r="B196" t="s">
        <v>499</v>
      </c>
      <c r="C196" t="s">
        <v>55</v>
      </c>
      <c r="D196" s="58" t="s">
        <v>1896</v>
      </c>
      <c r="E196">
        <v>-1.81</v>
      </c>
      <c r="F196">
        <v>109.4</v>
      </c>
      <c r="G196">
        <v>173</v>
      </c>
      <c r="H196">
        <v>111.2</v>
      </c>
      <c r="I196">
        <v>211</v>
      </c>
      <c r="J196">
        <v>70.3</v>
      </c>
      <c r="K196">
        <v>35</v>
      </c>
      <c r="L196">
        <v>7.0000000000000007E-2</v>
      </c>
      <c r="M196">
        <v>36</v>
      </c>
      <c r="N196">
        <v>-7.91</v>
      </c>
      <c r="O196">
        <v>324</v>
      </c>
      <c r="P196">
        <v>103.7</v>
      </c>
      <c r="Q196">
        <v>343</v>
      </c>
      <c r="R196">
        <v>111.6</v>
      </c>
      <c r="S196">
        <v>248</v>
      </c>
      <c r="T196">
        <v>5.96</v>
      </c>
      <c r="U196">
        <v>59</v>
      </c>
    </row>
    <row r="197" spans="1:21" x14ac:dyDescent="0.3">
      <c r="A197">
        <v>187</v>
      </c>
      <c r="B197" t="s">
        <v>112</v>
      </c>
      <c r="C197" t="s">
        <v>132</v>
      </c>
      <c r="D197" s="58" t="s">
        <v>1877</v>
      </c>
      <c r="E197" s="58">
        <v>-1.9</v>
      </c>
      <c r="F197">
        <v>107.8</v>
      </c>
      <c r="G197">
        <v>202</v>
      </c>
      <c r="H197">
        <v>109.7</v>
      </c>
      <c r="I197">
        <v>178</v>
      </c>
      <c r="J197">
        <v>65.900000000000006</v>
      </c>
      <c r="K197">
        <v>266</v>
      </c>
      <c r="L197">
        <v>0.01</v>
      </c>
      <c r="M197">
        <v>159</v>
      </c>
      <c r="N197">
        <v>-5.87</v>
      </c>
      <c r="O197">
        <v>291</v>
      </c>
      <c r="P197">
        <v>108.6</v>
      </c>
      <c r="Q197">
        <v>214</v>
      </c>
      <c r="R197">
        <v>114.5</v>
      </c>
      <c r="S197">
        <v>355</v>
      </c>
      <c r="T197">
        <v>-0.24</v>
      </c>
      <c r="U197">
        <v>199</v>
      </c>
    </row>
    <row r="198" spans="1:21" x14ac:dyDescent="0.3">
      <c r="A198">
        <v>188</v>
      </c>
      <c r="B198" t="s">
        <v>389</v>
      </c>
      <c r="C198" t="s">
        <v>49</v>
      </c>
      <c r="D198" s="58" t="s">
        <v>1576</v>
      </c>
      <c r="E198">
        <v>-1.92</v>
      </c>
      <c r="F198">
        <v>108.8</v>
      </c>
      <c r="G198">
        <v>181</v>
      </c>
      <c r="H198">
        <v>110.8</v>
      </c>
      <c r="I198">
        <v>203</v>
      </c>
      <c r="J198">
        <v>66.7</v>
      </c>
      <c r="K198">
        <v>222</v>
      </c>
      <c r="L198">
        <v>1.2E-2</v>
      </c>
      <c r="M198">
        <v>150</v>
      </c>
      <c r="N198">
        <v>-3.09</v>
      </c>
      <c r="O198">
        <v>227</v>
      </c>
      <c r="P198">
        <v>108.5</v>
      </c>
      <c r="Q198">
        <v>217</v>
      </c>
      <c r="R198">
        <v>111.6</v>
      </c>
      <c r="S198">
        <v>249</v>
      </c>
      <c r="T198">
        <v>-5.05</v>
      </c>
      <c r="U198">
        <v>306</v>
      </c>
    </row>
    <row r="199" spans="1:21" x14ac:dyDescent="0.3">
      <c r="A199">
        <v>189</v>
      </c>
      <c r="B199" t="s">
        <v>309</v>
      </c>
      <c r="C199" t="s">
        <v>132</v>
      </c>
      <c r="D199" s="58" t="s">
        <v>1801</v>
      </c>
      <c r="E199">
        <v>-1.92</v>
      </c>
      <c r="F199">
        <v>112.1</v>
      </c>
      <c r="G199">
        <v>124</v>
      </c>
      <c r="H199">
        <v>114</v>
      </c>
      <c r="I199">
        <v>265</v>
      </c>
      <c r="J199">
        <v>69</v>
      </c>
      <c r="K199">
        <v>100</v>
      </c>
      <c r="L199">
        <v>-2.1000000000000001E-2</v>
      </c>
      <c r="M199">
        <v>238</v>
      </c>
      <c r="N199">
        <v>-5</v>
      </c>
      <c r="O199">
        <v>269</v>
      </c>
      <c r="P199">
        <v>108.7</v>
      </c>
      <c r="Q199">
        <v>208</v>
      </c>
      <c r="R199">
        <v>113.7</v>
      </c>
      <c r="S199">
        <v>345</v>
      </c>
      <c r="T199">
        <v>4.33</v>
      </c>
      <c r="U199">
        <v>89</v>
      </c>
    </row>
    <row r="200" spans="1:21" x14ac:dyDescent="0.3">
      <c r="A200">
        <v>190</v>
      </c>
      <c r="B200" t="s">
        <v>289</v>
      </c>
      <c r="C200" t="s">
        <v>188</v>
      </c>
      <c r="D200" s="58" t="s">
        <v>1699</v>
      </c>
      <c r="E200" s="58">
        <v>-1.95</v>
      </c>
      <c r="F200">
        <v>107.7</v>
      </c>
      <c r="G200">
        <v>203</v>
      </c>
      <c r="H200">
        <v>109.7</v>
      </c>
      <c r="I200">
        <v>182</v>
      </c>
      <c r="J200">
        <v>71.8</v>
      </c>
      <c r="K200">
        <v>12</v>
      </c>
      <c r="L200">
        <v>-3.9E-2</v>
      </c>
      <c r="M200">
        <v>295</v>
      </c>
      <c r="N200">
        <v>-0.92</v>
      </c>
      <c r="O200">
        <v>181</v>
      </c>
      <c r="P200">
        <v>109.1</v>
      </c>
      <c r="Q200">
        <v>188</v>
      </c>
      <c r="R200">
        <v>110</v>
      </c>
      <c r="S200">
        <v>183</v>
      </c>
      <c r="T200">
        <v>0.24</v>
      </c>
      <c r="U200">
        <v>189</v>
      </c>
    </row>
    <row r="201" spans="1:21" x14ac:dyDescent="0.3">
      <c r="A201">
        <v>191</v>
      </c>
      <c r="B201" t="s">
        <v>395</v>
      </c>
      <c r="C201" t="s">
        <v>274</v>
      </c>
      <c r="D201" s="58" t="s">
        <v>1907</v>
      </c>
      <c r="E201" s="58">
        <v>-2.14</v>
      </c>
      <c r="F201">
        <v>109.9</v>
      </c>
      <c r="G201">
        <v>161</v>
      </c>
      <c r="H201">
        <v>112.1</v>
      </c>
      <c r="I201">
        <v>230</v>
      </c>
      <c r="J201">
        <v>69.8</v>
      </c>
      <c r="K201">
        <v>61</v>
      </c>
      <c r="L201">
        <v>3.7999999999999999E-2</v>
      </c>
      <c r="M201">
        <v>93</v>
      </c>
      <c r="N201">
        <v>0.94</v>
      </c>
      <c r="O201">
        <v>139</v>
      </c>
      <c r="P201">
        <v>108.8</v>
      </c>
      <c r="Q201">
        <v>203</v>
      </c>
      <c r="R201">
        <v>107.9</v>
      </c>
      <c r="S201">
        <v>115</v>
      </c>
      <c r="T201">
        <v>14.52</v>
      </c>
      <c r="U201">
        <v>5</v>
      </c>
    </row>
    <row r="202" spans="1:21" x14ac:dyDescent="0.3">
      <c r="A202">
        <v>192</v>
      </c>
      <c r="B202" t="s">
        <v>225</v>
      </c>
      <c r="C202" t="s">
        <v>182</v>
      </c>
      <c r="D202" s="58" t="s">
        <v>1699</v>
      </c>
      <c r="E202">
        <v>-2.2599999999999998</v>
      </c>
      <c r="F202">
        <v>112.8</v>
      </c>
      <c r="G202">
        <v>114</v>
      </c>
      <c r="H202">
        <v>115</v>
      </c>
      <c r="I202">
        <v>288</v>
      </c>
      <c r="J202">
        <v>63.4</v>
      </c>
      <c r="K202">
        <v>347</v>
      </c>
      <c r="L202">
        <v>0.01</v>
      </c>
      <c r="M202">
        <v>158</v>
      </c>
      <c r="N202">
        <v>0.41</v>
      </c>
      <c r="O202">
        <v>149</v>
      </c>
      <c r="P202">
        <v>109.7</v>
      </c>
      <c r="Q202">
        <v>152</v>
      </c>
      <c r="R202">
        <v>109.3</v>
      </c>
      <c r="S202">
        <v>160</v>
      </c>
      <c r="T202">
        <v>-0.45</v>
      </c>
      <c r="U202">
        <v>208</v>
      </c>
    </row>
    <row r="203" spans="1:21" x14ac:dyDescent="0.3">
      <c r="A203">
        <v>193</v>
      </c>
      <c r="B203" t="s">
        <v>528</v>
      </c>
      <c r="C203" t="s">
        <v>195</v>
      </c>
      <c r="D203" s="58" t="s">
        <v>1801</v>
      </c>
      <c r="E203" s="58">
        <v>-2.38</v>
      </c>
      <c r="F203">
        <v>106.1</v>
      </c>
      <c r="G203">
        <v>230</v>
      </c>
      <c r="H203">
        <v>108.5</v>
      </c>
      <c r="I203">
        <v>151</v>
      </c>
      <c r="J203">
        <v>63</v>
      </c>
      <c r="K203">
        <v>359</v>
      </c>
      <c r="L203">
        <v>1.4999999999999999E-2</v>
      </c>
      <c r="M203">
        <v>143</v>
      </c>
      <c r="N203">
        <v>-5.24</v>
      </c>
      <c r="O203">
        <v>274</v>
      </c>
      <c r="P203">
        <v>107.4</v>
      </c>
      <c r="Q203">
        <v>270</v>
      </c>
      <c r="R203">
        <v>112.6</v>
      </c>
      <c r="S203">
        <v>302</v>
      </c>
      <c r="T203">
        <v>-3.05</v>
      </c>
      <c r="U203">
        <v>276</v>
      </c>
    </row>
    <row r="204" spans="1:21" x14ac:dyDescent="0.3">
      <c r="A204">
        <v>194</v>
      </c>
      <c r="B204" t="s">
        <v>487</v>
      </c>
      <c r="C204" t="s">
        <v>217</v>
      </c>
      <c r="D204" s="58" t="s">
        <v>1721</v>
      </c>
      <c r="E204">
        <v>-2.59</v>
      </c>
      <c r="F204">
        <v>111.8</v>
      </c>
      <c r="G204">
        <v>130</v>
      </c>
      <c r="H204">
        <v>114.4</v>
      </c>
      <c r="I204">
        <v>276</v>
      </c>
      <c r="J204">
        <v>68.599999999999994</v>
      </c>
      <c r="K204">
        <v>116</v>
      </c>
      <c r="L204">
        <v>-3.1E-2</v>
      </c>
      <c r="M204">
        <v>276</v>
      </c>
      <c r="N204">
        <v>-1.57</v>
      </c>
      <c r="O204">
        <v>201</v>
      </c>
      <c r="P204">
        <v>108.8</v>
      </c>
      <c r="Q204">
        <v>202</v>
      </c>
      <c r="R204">
        <v>110.4</v>
      </c>
      <c r="S204">
        <v>200</v>
      </c>
      <c r="T204">
        <v>-0.73</v>
      </c>
      <c r="U204">
        <v>216</v>
      </c>
    </row>
    <row r="205" spans="1:21" x14ac:dyDescent="0.3">
      <c r="A205">
        <v>195</v>
      </c>
      <c r="B205" t="s">
        <v>114</v>
      </c>
      <c r="C205" t="s">
        <v>36</v>
      </c>
      <c r="D205" s="58" t="s">
        <v>1892</v>
      </c>
      <c r="E205">
        <v>-2.61</v>
      </c>
      <c r="F205">
        <v>110.2</v>
      </c>
      <c r="G205">
        <v>157</v>
      </c>
      <c r="H205">
        <v>112.9</v>
      </c>
      <c r="I205">
        <v>247</v>
      </c>
      <c r="J205">
        <v>67.3</v>
      </c>
      <c r="K205">
        <v>186</v>
      </c>
      <c r="L205">
        <v>-0.06</v>
      </c>
      <c r="M205">
        <v>326</v>
      </c>
      <c r="N205">
        <v>2.4</v>
      </c>
      <c r="O205">
        <v>111</v>
      </c>
      <c r="P205">
        <v>109.8</v>
      </c>
      <c r="Q205">
        <v>151</v>
      </c>
      <c r="R205">
        <v>107.4</v>
      </c>
      <c r="S205">
        <v>101</v>
      </c>
      <c r="T205">
        <v>-3.76</v>
      </c>
      <c r="U205">
        <v>288</v>
      </c>
    </row>
    <row r="206" spans="1:21" x14ac:dyDescent="0.3">
      <c r="A206">
        <v>196</v>
      </c>
      <c r="B206" t="s">
        <v>122</v>
      </c>
      <c r="C206" t="s">
        <v>8</v>
      </c>
      <c r="D206" s="58" t="s">
        <v>1894</v>
      </c>
      <c r="E206" s="58">
        <v>-2.68</v>
      </c>
      <c r="F206">
        <v>107.6</v>
      </c>
      <c r="G206">
        <v>209</v>
      </c>
      <c r="H206">
        <v>110.3</v>
      </c>
      <c r="I206">
        <v>192</v>
      </c>
      <c r="J206">
        <v>64.599999999999994</v>
      </c>
      <c r="K206">
        <v>323</v>
      </c>
      <c r="L206">
        <v>2E-3</v>
      </c>
      <c r="M206">
        <v>177</v>
      </c>
      <c r="N206">
        <v>-9.4</v>
      </c>
      <c r="O206">
        <v>350</v>
      </c>
      <c r="P206">
        <v>103.3</v>
      </c>
      <c r="Q206">
        <v>353</v>
      </c>
      <c r="R206">
        <v>112.7</v>
      </c>
      <c r="S206">
        <v>304</v>
      </c>
      <c r="T206">
        <v>-7.42</v>
      </c>
      <c r="U206">
        <v>343</v>
      </c>
    </row>
    <row r="207" spans="1:21" x14ac:dyDescent="0.3">
      <c r="A207">
        <v>197</v>
      </c>
      <c r="B207" t="s">
        <v>248</v>
      </c>
      <c r="C207" t="s">
        <v>34</v>
      </c>
      <c r="D207" s="58" t="s">
        <v>1909</v>
      </c>
      <c r="E207" s="58">
        <v>-2.81</v>
      </c>
      <c r="F207">
        <v>106.3</v>
      </c>
      <c r="G207">
        <v>229</v>
      </c>
      <c r="H207">
        <v>109.2</v>
      </c>
      <c r="I207">
        <v>165</v>
      </c>
      <c r="J207">
        <v>68.5</v>
      </c>
      <c r="K207">
        <v>119</v>
      </c>
      <c r="L207">
        <v>6.4000000000000001E-2</v>
      </c>
      <c r="M207">
        <v>43</v>
      </c>
      <c r="N207">
        <v>4.07</v>
      </c>
      <c r="O207">
        <v>100</v>
      </c>
      <c r="P207">
        <v>111.7</v>
      </c>
      <c r="Q207">
        <v>97</v>
      </c>
      <c r="R207">
        <v>107.7</v>
      </c>
      <c r="S207">
        <v>107</v>
      </c>
      <c r="T207">
        <v>1.1000000000000001</v>
      </c>
      <c r="U207">
        <v>163</v>
      </c>
    </row>
    <row r="208" spans="1:21" x14ac:dyDescent="0.3">
      <c r="A208">
        <v>198</v>
      </c>
      <c r="B208" t="s">
        <v>266</v>
      </c>
      <c r="C208" t="s">
        <v>190</v>
      </c>
      <c r="D208" s="58" t="s">
        <v>1801</v>
      </c>
      <c r="E208">
        <v>-2.82</v>
      </c>
      <c r="F208">
        <v>107.2</v>
      </c>
      <c r="G208">
        <v>217</v>
      </c>
      <c r="H208">
        <v>110</v>
      </c>
      <c r="I208">
        <v>186</v>
      </c>
      <c r="J208">
        <v>69.400000000000006</v>
      </c>
      <c r="K208">
        <v>77</v>
      </c>
      <c r="L208">
        <v>4.3999999999999997E-2</v>
      </c>
      <c r="M208">
        <v>69</v>
      </c>
      <c r="N208">
        <v>-4.88</v>
      </c>
      <c r="O208">
        <v>268</v>
      </c>
      <c r="P208">
        <v>109.2</v>
      </c>
      <c r="Q208">
        <v>181</v>
      </c>
      <c r="R208">
        <v>114</v>
      </c>
      <c r="S208">
        <v>349</v>
      </c>
      <c r="T208">
        <v>5.08</v>
      </c>
      <c r="U208">
        <v>76</v>
      </c>
    </row>
    <row r="209" spans="1:21" x14ac:dyDescent="0.3">
      <c r="A209">
        <v>199</v>
      </c>
      <c r="B209" t="s">
        <v>300</v>
      </c>
      <c r="C209" t="s">
        <v>223</v>
      </c>
      <c r="D209" s="58" t="s">
        <v>1784</v>
      </c>
      <c r="E209">
        <v>-2.84</v>
      </c>
      <c r="F209">
        <v>107.7</v>
      </c>
      <c r="G209">
        <v>205</v>
      </c>
      <c r="H209">
        <v>110.5</v>
      </c>
      <c r="I209">
        <v>199</v>
      </c>
      <c r="J209">
        <v>66.2</v>
      </c>
      <c r="K209">
        <v>247</v>
      </c>
      <c r="L209">
        <v>4.8000000000000001E-2</v>
      </c>
      <c r="M209">
        <v>62</v>
      </c>
      <c r="N209">
        <v>-14.4</v>
      </c>
      <c r="O209">
        <v>365</v>
      </c>
      <c r="P209">
        <v>101.1</v>
      </c>
      <c r="Q209">
        <v>365</v>
      </c>
      <c r="R209">
        <v>115.5</v>
      </c>
      <c r="S209">
        <v>364</v>
      </c>
      <c r="T209">
        <v>-6.81</v>
      </c>
      <c r="U209">
        <v>334</v>
      </c>
    </row>
    <row r="210" spans="1:21" x14ac:dyDescent="0.3">
      <c r="A210">
        <v>200</v>
      </c>
      <c r="B210" t="s">
        <v>445</v>
      </c>
      <c r="C210" t="s">
        <v>36</v>
      </c>
      <c r="D210" s="58">
        <v>46347</v>
      </c>
      <c r="E210" s="58">
        <v>-2.9</v>
      </c>
      <c r="F210">
        <v>106.5</v>
      </c>
      <c r="G210">
        <v>225</v>
      </c>
      <c r="H210">
        <v>109.4</v>
      </c>
      <c r="I210">
        <v>173</v>
      </c>
      <c r="J210">
        <v>68.099999999999994</v>
      </c>
      <c r="K210">
        <v>136</v>
      </c>
      <c r="L210">
        <v>-0.11</v>
      </c>
      <c r="M210">
        <v>363</v>
      </c>
      <c r="N210">
        <v>1.54</v>
      </c>
      <c r="O210">
        <v>123</v>
      </c>
      <c r="P210">
        <v>109</v>
      </c>
      <c r="Q210">
        <v>191</v>
      </c>
      <c r="R210">
        <v>107.4</v>
      </c>
      <c r="S210">
        <v>102</v>
      </c>
      <c r="T210">
        <v>-5.37</v>
      </c>
      <c r="U210">
        <v>314</v>
      </c>
    </row>
    <row r="211" spans="1:21" ht="15.75" customHeight="1" x14ac:dyDescent="0.3">
      <c r="D211" s="58"/>
      <c r="N211" t="s">
        <v>176</v>
      </c>
      <c r="T211" t="s">
        <v>177</v>
      </c>
    </row>
    <row r="212" spans="1:21" x14ac:dyDescent="0.3">
      <c r="A212" t="s">
        <v>178</v>
      </c>
      <c r="B212" t="s">
        <v>0</v>
      </c>
      <c r="C212" t="s">
        <v>179</v>
      </c>
      <c r="D212" s="58" t="s">
        <v>400</v>
      </c>
      <c r="E212" s="58" t="s">
        <v>694</v>
      </c>
      <c r="F212" t="s">
        <v>695</v>
      </c>
      <c r="H212" t="s">
        <v>696</v>
      </c>
      <c r="J212" t="s">
        <v>180</v>
      </c>
      <c r="L212" t="s">
        <v>181</v>
      </c>
      <c r="N212" t="s">
        <v>694</v>
      </c>
      <c r="P212" t="s">
        <v>695</v>
      </c>
      <c r="R212" t="s">
        <v>696</v>
      </c>
      <c r="T212" t="s">
        <v>694</v>
      </c>
    </row>
    <row r="213" spans="1:21" x14ac:dyDescent="0.3">
      <c r="A213">
        <v>201</v>
      </c>
      <c r="B213" t="s">
        <v>286</v>
      </c>
      <c r="C213" t="s">
        <v>50</v>
      </c>
      <c r="D213" s="58" t="s">
        <v>1664</v>
      </c>
      <c r="E213">
        <v>-2.92</v>
      </c>
      <c r="F213">
        <v>108.9</v>
      </c>
      <c r="G213">
        <v>180</v>
      </c>
      <c r="H213">
        <v>111.8</v>
      </c>
      <c r="I213">
        <v>219</v>
      </c>
      <c r="J213">
        <v>70.099999999999994</v>
      </c>
      <c r="K213">
        <v>47</v>
      </c>
      <c r="L213">
        <v>-5.7000000000000002E-2</v>
      </c>
      <c r="M213">
        <v>319</v>
      </c>
      <c r="N213">
        <v>-4.0199999999999996</v>
      </c>
      <c r="O213">
        <v>253</v>
      </c>
      <c r="P213">
        <v>107.7</v>
      </c>
      <c r="Q213">
        <v>260</v>
      </c>
      <c r="R213">
        <v>111.7</v>
      </c>
      <c r="S213">
        <v>257</v>
      </c>
      <c r="T213">
        <v>-6.27</v>
      </c>
      <c r="U213">
        <v>328</v>
      </c>
    </row>
    <row r="214" spans="1:21" x14ac:dyDescent="0.3">
      <c r="A214">
        <v>202</v>
      </c>
      <c r="B214" t="s">
        <v>163</v>
      </c>
      <c r="C214" t="s">
        <v>9</v>
      </c>
      <c r="D214" s="58" t="s">
        <v>1692</v>
      </c>
      <c r="E214">
        <v>-3.01</v>
      </c>
      <c r="F214">
        <v>103.9</v>
      </c>
      <c r="G214">
        <v>276</v>
      </c>
      <c r="H214">
        <v>106.9</v>
      </c>
      <c r="I214">
        <v>120</v>
      </c>
      <c r="J214">
        <v>69.099999999999994</v>
      </c>
      <c r="K214">
        <v>88</v>
      </c>
      <c r="L214">
        <v>-2.3E-2</v>
      </c>
      <c r="M214">
        <v>246</v>
      </c>
      <c r="N214">
        <v>-13.47</v>
      </c>
      <c r="O214">
        <v>364</v>
      </c>
      <c r="P214">
        <v>101.2</v>
      </c>
      <c r="Q214">
        <v>364</v>
      </c>
      <c r="R214">
        <v>114.7</v>
      </c>
      <c r="S214">
        <v>358</v>
      </c>
      <c r="T214">
        <v>-1.34</v>
      </c>
      <c r="U214">
        <v>232</v>
      </c>
    </row>
    <row r="215" spans="1:21" x14ac:dyDescent="0.3">
      <c r="A215">
        <v>203</v>
      </c>
      <c r="B215" t="s">
        <v>363</v>
      </c>
      <c r="C215" t="s">
        <v>8</v>
      </c>
      <c r="D215" s="58" t="s">
        <v>1685</v>
      </c>
      <c r="E215" s="58">
        <v>-3.06</v>
      </c>
      <c r="F215">
        <v>99.8</v>
      </c>
      <c r="G215">
        <v>331</v>
      </c>
      <c r="H215">
        <v>102.8</v>
      </c>
      <c r="I215">
        <v>56</v>
      </c>
      <c r="J215">
        <v>66.400000000000006</v>
      </c>
      <c r="K215">
        <v>237</v>
      </c>
      <c r="L215">
        <v>-2.7E-2</v>
      </c>
      <c r="M215">
        <v>261</v>
      </c>
      <c r="N215">
        <v>-8.59</v>
      </c>
      <c r="O215">
        <v>338</v>
      </c>
      <c r="P215">
        <v>104.4</v>
      </c>
      <c r="Q215">
        <v>320</v>
      </c>
      <c r="R215">
        <v>113</v>
      </c>
      <c r="S215">
        <v>319</v>
      </c>
      <c r="T215">
        <v>-7.02</v>
      </c>
      <c r="U215">
        <v>339</v>
      </c>
    </row>
    <row r="216" spans="1:21" x14ac:dyDescent="0.3">
      <c r="A216">
        <v>204</v>
      </c>
      <c r="B216" t="s">
        <v>488</v>
      </c>
      <c r="C216" t="s">
        <v>188</v>
      </c>
      <c r="D216" s="58" t="s">
        <v>1699</v>
      </c>
      <c r="E216">
        <v>-3.18</v>
      </c>
      <c r="F216">
        <v>105.7</v>
      </c>
      <c r="G216">
        <v>240</v>
      </c>
      <c r="H216">
        <v>108.9</v>
      </c>
      <c r="I216">
        <v>161</v>
      </c>
      <c r="J216">
        <v>65.400000000000006</v>
      </c>
      <c r="K216">
        <v>289</v>
      </c>
      <c r="L216">
        <v>-0.05</v>
      </c>
      <c r="M216">
        <v>309</v>
      </c>
      <c r="N216">
        <v>-2.71</v>
      </c>
      <c r="O216">
        <v>222</v>
      </c>
      <c r="P216">
        <v>108.2</v>
      </c>
      <c r="Q216">
        <v>242</v>
      </c>
      <c r="R216">
        <v>110.9</v>
      </c>
      <c r="S216">
        <v>217</v>
      </c>
      <c r="T216">
        <v>-6.02</v>
      </c>
      <c r="U216">
        <v>323</v>
      </c>
    </row>
    <row r="217" spans="1:21" x14ac:dyDescent="0.3">
      <c r="A217">
        <v>205</v>
      </c>
      <c r="B217" t="s">
        <v>194</v>
      </c>
      <c r="C217" t="s">
        <v>195</v>
      </c>
      <c r="D217" s="58" t="s">
        <v>1801</v>
      </c>
      <c r="E217" s="58">
        <v>-3.18</v>
      </c>
      <c r="F217">
        <v>112.4</v>
      </c>
      <c r="G217">
        <v>120</v>
      </c>
      <c r="H217">
        <v>115.5</v>
      </c>
      <c r="I217">
        <v>298</v>
      </c>
      <c r="J217">
        <v>69.3</v>
      </c>
      <c r="K217">
        <v>79</v>
      </c>
      <c r="L217">
        <v>3.4000000000000002E-2</v>
      </c>
      <c r="M217">
        <v>101</v>
      </c>
      <c r="N217">
        <v>-3.89</v>
      </c>
      <c r="O217">
        <v>249</v>
      </c>
      <c r="P217">
        <v>107.8</v>
      </c>
      <c r="Q217">
        <v>256</v>
      </c>
      <c r="R217">
        <v>111.7</v>
      </c>
      <c r="S217">
        <v>254</v>
      </c>
      <c r="T217">
        <v>-0.75</v>
      </c>
      <c r="U217">
        <v>218</v>
      </c>
    </row>
    <row r="218" spans="1:21" x14ac:dyDescent="0.3">
      <c r="A218">
        <v>206</v>
      </c>
      <c r="B218" t="s">
        <v>234</v>
      </c>
      <c r="C218" t="s">
        <v>195</v>
      </c>
      <c r="D218" s="58" t="s">
        <v>1799</v>
      </c>
      <c r="E218">
        <v>-3.19</v>
      </c>
      <c r="F218">
        <v>107.2</v>
      </c>
      <c r="G218">
        <v>216</v>
      </c>
      <c r="H218">
        <v>110.4</v>
      </c>
      <c r="I218">
        <v>196</v>
      </c>
      <c r="J218">
        <v>64.7</v>
      </c>
      <c r="K218">
        <v>322</v>
      </c>
      <c r="L218">
        <v>5.8000000000000003E-2</v>
      </c>
      <c r="M218">
        <v>49</v>
      </c>
      <c r="N218">
        <v>-5.77</v>
      </c>
      <c r="O218">
        <v>289</v>
      </c>
      <c r="P218">
        <v>106.5</v>
      </c>
      <c r="Q218">
        <v>287</v>
      </c>
      <c r="R218">
        <v>112.2</v>
      </c>
      <c r="S218">
        <v>281</v>
      </c>
      <c r="T218">
        <v>-5.09</v>
      </c>
      <c r="U218">
        <v>310</v>
      </c>
    </row>
    <row r="219" spans="1:21" x14ac:dyDescent="0.3">
      <c r="A219">
        <v>207</v>
      </c>
      <c r="B219" t="s">
        <v>279</v>
      </c>
      <c r="C219" t="s">
        <v>50</v>
      </c>
      <c r="D219" s="58" t="s">
        <v>1690</v>
      </c>
      <c r="E219">
        <v>-3.25</v>
      </c>
      <c r="F219">
        <v>113.1</v>
      </c>
      <c r="G219">
        <v>112</v>
      </c>
      <c r="H219">
        <v>116.3</v>
      </c>
      <c r="I219">
        <v>308</v>
      </c>
      <c r="J219">
        <v>66.5</v>
      </c>
      <c r="K219">
        <v>232</v>
      </c>
      <c r="L219">
        <v>-1.4999999999999999E-2</v>
      </c>
      <c r="M219">
        <v>226</v>
      </c>
      <c r="N219">
        <v>-3.91</v>
      </c>
      <c r="O219">
        <v>250</v>
      </c>
      <c r="P219">
        <v>107.5</v>
      </c>
      <c r="Q219">
        <v>266</v>
      </c>
      <c r="R219">
        <v>111.5</v>
      </c>
      <c r="S219">
        <v>238</v>
      </c>
      <c r="T219">
        <v>-6.56</v>
      </c>
      <c r="U219">
        <v>331</v>
      </c>
    </row>
    <row r="220" spans="1:21" x14ac:dyDescent="0.3">
      <c r="A220">
        <v>208</v>
      </c>
      <c r="B220" t="s">
        <v>233</v>
      </c>
      <c r="C220" t="s">
        <v>188</v>
      </c>
      <c r="D220" s="58" t="s">
        <v>1700</v>
      </c>
      <c r="E220" s="58">
        <v>-3.31</v>
      </c>
      <c r="F220">
        <v>102.2</v>
      </c>
      <c r="G220">
        <v>303</v>
      </c>
      <c r="H220">
        <v>105.5</v>
      </c>
      <c r="I220">
        <v>95</v>
      </c>
      <c r="J220">
        <v>64.5</v>
      </c>
      <c r="K220">
        <v>324</v>
      </c>
      <c r="L220">
        <v>0.04</v>
      </c>
      <c r="M220">
        <v>82</v>
      </c>
      <c r="N220">
        <v>-2.95</v>
      </c>
      <c r="O220">
        <v>226</v>
      </c>
      <c r="P220">
        <v>108.3</v>
      </c>
      <c r="Q220">
        <v>234</v>
      </c>
      <c r="R220">
        <v>111.3</v>
      </c>
      <c r="S220">
        <v>233</v>
      </c>
      <c r="T220">
        <v>-6.86</v>
      </c>
      <c r="U220">
        <v>336</v>
      </c>
    </row>
    <row r="221" spans="1:21" x14ac:dyDescent="0.3">
      <c r="A221">
        <v>209</v>
      </c>
      <c r="B221" t="s">
        <v>398</v>
      </c>
      <c r="C221" t="s">
        <v>218</v>
      </c>
      <c r="D221" s="58" t="s">
        <v>1843</v>
      </c>
      <c r="E221">
        <v>-3.5</v>
      </c>
      <c r="F221">
        <v>112.8</v>
      </c>
      <c r="G221">
        <v>113</v>
      </c>
      <c r="H221">
        <v>116.3</v>
      </c>
      <c r="I221">
        <v>307</v>
      </c>
      <c r="J221">
        <v>62.9</v>
      </c>
      <c r="K221">
        <v>360</v>
      </c>
      <c r="L221">
        <v>6.4000000000000001E-2</v>
      </c>
      <c r="M221">
        <v>40</v>
      </c>
      <c r="N221">
        <v>-1.79</v>
      </c>
      <c r="O221">
        <v>208</v>
      </c>
      <c r="P221">
        <v>110.5</v>
      </c>
      <c r="Q221">
        <v>119</v>
      </c>
      <c r="R221">
        <v>112.3</v>
      </c>
      <c r="S221">
        <v>284</v>
      </c>
      <c r="T221">
        <v>6.67</v>
      </c>
      <c r="U221">
        <v>49</v>
      </c>
    </row>
    <row r="222" spans="1:21" x14ac:dyDescent="0.3">
      <c r="A222">
        <v>210</v>
      </c>
      <c r="B222" t="s">
        <v>197</v>
      </c>
      <c r="C222" t="s">
        <v>182</v>
      </c>
      <c r="D222" s="58" t="s">
        <v>1690</v>
      </c>
      <c r="E222">
        <v>-3.66</v>
      </c>
      <c r="F222">
        <v>108</v>
      </c>
      <c r="G222">
        <v>194</v>
      </c>
      <c r="H222">
        <v>111.7</v>
      </c>
      <c r="I222">
        <v>216</v>
      </c>
      <c r="J222">
        <v>67</v>
      </c>
      <c r="K222">
        <v>204</v>
      </c>
      <c r="L222">
        <v>0.125</v>
      </c>
      <c r="M222">
        <v>7</v>
      </c>
      <c r="N222">
        <v>0.62</v>
      </c>
      <c r="O222">
        <v>145</v>
      </c>
      <c r="P222">
        <v>108.8</v>
      </c>
      <c r="Q222">
        <v>201</v>
      </c>
      <c r="R222">
        <v>108.2</v>
      </c>
      <c r="S222">
        <v>122</v>
      </c>
      <c r="T222">
        <v>-3.31</v>
      </c>
      <c r="U222">
        <v>281</v>
      </c>
    </row>
    <row r="223" spans="1:21" x14ac:dyDescent="0.3">
      <c r="A223">
        <v>211</v>
      </c>
      <c r="B223" t="s">
        <v>355</v>
      </c>
      <c r="C223" t="s">
        <v>204</v>
      </c>
      <c r="D223" s="58" t="s">
        <v>1846</v>
      </c>
      <c r="E223" s="58">
        <v>-3.85</v>
      </c>
      <c r="F223">
        <v>109.9</v>
      </c>
      <c r="G223">
        <v>160</v>
      </c>
      <c r="H223">
        <v>113.8</v>
      </c>
      <c r="I223">
        <v>262</v>
      </c>
      <c r="J223">
        <v>74.099999999999994</v>
      </c>
      <c r="K223">
        <v>1</v>
      </c>
      <c r="L223">
        <v>8.9999999999999993E-3</v>
      </c>
      <c r="M223">
        <v>165</v>
      </c>
      <c r="N223">
        <v>1.44</v>
      </c>
      <c r="O223">
        <v>126</v>
      </c>
      <c r="P223">
        <v>109.2</v>
      </c>
      <c r="Q223">
        <v>179</v>
      </c>
      <c r="R223">
        <v>107.7</v>
      </c>
      <c r="S223">
        <v>109</v>
      </c>
      <c r="T223">
        <v>5.48</v>
      </c>
      <c r="U223">
        <v>68</v>
      </c>
    </row>
    <row r="224" spans="1:21" x14ac:dyDescent="0.3">
      <c r="A224">
        <v>212</v>
      </c>
      <c r="B224" t="s">
        <v>238</v>
      </c>
      <c r="C224" t="s">
        <v>132</v>
      </c>
      <c r="D224" s="58" t="s">
        <v>1800</v>
      </c>
      <c r="E224" s="58">
        <v>-3.86</v>
      </c>
      <c r="F224">
        <v>109.9</v>
      </c>
      <c r="G224">
        <v>164</v>
      </c>
      <c r="H224">
        <v>113.8</v>
      </c>
      <c r="I224">
        <v>261</v>
      </c>
      <c r="J224">
        <v>67.3</v>
      </c>
      <c r="K224">
        <v>185</v>
      </c>
      <c r="L224">
        <v>8.9999999999999993E-3</v>
      </c>
      <c r="M224">
        <v>163</v>
      </c>
      <c r="N224">
        <v>-5.55</v>
      </c>
      <c r="O224">
        <v>284</v>
      </c>
      <c r="P224">
        <v>108.5</v>
      </c>
      <c r="Q224">
        <v>226</v>
      </c>
      <c r="R224">
        <v>114</v>
      </c>
      <c r="S224">
        <v>347</v>
      </c>
      <c r="T224">
        <v>0.68</v>
      </c>
      <c r="U224">
        <v>176</v>
      </c>
    </row>
    <row r="225" spans="1:21" x14ac:dyDescent="0.3">
      <c r="A225">
        <v>213</v>
      </c>
      <c r="B225" t="s">
        <v>206</v>
      </c>
      <c r="C225" t="s">
        <v>195</v>
      </c>
      <c r="D225" s="58" t="s">
        <v>1843</v>
      </c>
      <c r="E225">
        <v>-3.9</v>
      </c>
      <c r="F225">
        <v>109.4</v>
      </c>
      <c r="G225">
        <v>172</v>
      </c>
      <c r="H225">
        <v>113.3</v>
      </c>
      <c r="I225">
        <v>253</v>
      </c>
      <c r="J225">
        <v>66</v>
      </c>
      <c r="K225">
        <v>255</v>
      </c>
      <c r="L225">
        <v>1.7000000000000001E-2</v>
      </c>
      <c r="M225">
        <v>137</v>
      </c>
      <c r="N225">
        <v>-4.55</v>
      </c>
      <c r="O225">
        <v>262</v>
      </c>
      <c r="P225">
        <v>107</v>
      </c>
      <c r="Q225">
        <v>278</v>
      </c>
      <c r="R225">
        <v>111.6</v>
      </c>
      <c r="S225">
        <v>245</v>
      </c>
      <c r="T225">
        <v>-2.2999999999999998</v>
      </c>
      <c r="U225">
        <v>260</v>
      </c>
    </row>
    <row r="226" spans="1:21" x14ac:dyDescent="0.3">
      <c r="A226">
        <v>214</v>
      </c>
      <c r="B226" t="s">
        <v>466</v>
      </c>
      <c r="C226" t="s">
        <v>188</v>
      </c>
      <c r="D226" s="58" t="s">
        <v>1707</v>
      </c>
      <c r="E226" s="58">
        <v>-3.94</v>
      </c>
      <c r="F226">
        <v>108.2</v>
      </c>
      <c r="G226">
        <v>190</v>
      </c>
      <c r="H226">
        <v>112.2</v>
      </c>
      <c r="I226">
        <v>233</v>
      </c>
      <c r="J226">
        <v>65.900000000000006</v>
      </c>
      <c r="K226">
        <v>267</v>
      </c>
      <c r="L226">
        <v>-5.7000000000000002E-2</v>
      </c>
      <c r="M226">
        <v>320</v>
      </c>
      <c r="N226">
        <v>-1.47</v>
      </c>
      <c r="O226">
        <v>197</v>
      </c>
      <c r="P226">
        <v>108.4</v>
      </c>
      <c r="Q226">
        <v>229</v>
      </c>
      <c r="R226">
        <v>109.8</v>
      </c>
      <c r="S226">
        <v>176</v>
      </c>
      <c r="T226">
        <v>-0.75</v>
      </c>
      <c r="U226">
        <v>217</v>
      </c>
    </row>
    <row r="227" spans="1:21" x14ac:dyDescent="0.3">
      <c r="A227">
        <v>215</v>
      </c>
      <c r="B227" t="s">
        <v>472</v>
      </c>
      <c r="C227" t="s">
        <v>53</v>
      </c>
      <c r="D227" s="58" t="s">
        <v>1707</v>
      </c>
      <c r="E227" s="58">
        <v>-3.97</v>
      </c>
      <c r="F227">
        <v>104.4</v>
      </c>
      <c r="G227">
        <v>267</v>
      </c>
      <c r="H227">
        <v>108.4</v>
      </c>
      <c r="I227">
        <v>146</v>
      </c>
      <c r="J227">
        <v>69</v>
      </c>
      <c r="K227">
        <v>93</v>
      </c>
      <c r="L227">
        <v>-3.1E-2</v>
      </c>
      <c r="M227">
        <v>277</v>
      </c>
      <c r="N227">
        <v>1.38</v>
      </c>
      <c r="O227">
        <v>127</v>
      </c>
      <c r="P227">
        <v>108.6</v>
      </c>
      <c r="Q227">
        <v>211</v>
      </c>
      <c r="R227">
        <v>107.3</v>
      </c>
      <c r="S227">
        <v>97</v>
      </c>
      <c r="T227">
        <v>4.3499999999999996</v>
      </c>
      <c r="U227">
        <v>88</v>
      </c>
    </row>
    <row r="228" spans="1:21" x14ac:dyDescent="0.3">
      <c r="A228">
        <v>216</v>
      </c>
      <c r="B228" t="s">
        <v>464</v>
      </c>
      <c r="C228" t="s">
        <v>218</v>
      </c>
      <c r="D228" s="58" t="s">
        <v>1803</v>
      </c>
      <c r="E228" s="58">
        <v>-3.99</v>
      </c>
      <c r="F228">
        <v>105.7</v>
      </c>
      <c r="G228">
        <v>241</v>
      </c>
      <c r="H228">
        <v>109.7</v>
      </c>
      <c r="I228">
        <v>184</v>
      </c>
      <c r="J228">
        <v>67.3</v>
      </c>
      <c r="K228">
        <v>188</v>
      </c>
      <c r="L228">
        <v>-9.1999999999999998E-2</v>
      </c>
      <c r="M228">
        <v>351</v>
      </c>
      <c r="N228">
        <v>-3.51</v>
      </c>
      <c r="O228">
        <v>239</v>
      </c>
      <c r="P228">
        <v>109.9</v>
      </c>
      <c r="Q228">
        <v>142</v>
      </c>
      <c r="R228">
        <v>113.4</v>
      </c>
      <c r="S228">
        <v>338</v>
      </c>
      <c r="T228">
        <v>-1.45</v>
      </c>
      <c r="U228">
        <v>236</v>
      </c>
    </row>
    <row r="229" spans="1:21" x14ac:dyDescent="0.3">
      <c r="A229">
        <v>217</v>
      </c>
      <c r="B229" t="s">
        <v>399</v>
      </c>
      <c r="C229" t="s">
        <v>54</v>
      </c>
      <c r="D229" s="58" t="s">
        <v>1890</v>
      </c>
      <c r="E229" s="58">
        <v>-4.07</v>
      </c>
      <c r="F229">
        <v>105.6</v>
      </c>
      <c r="G229">
        <v>247</v>
      </c>
      <c r="H229">
        <v>109.7</v>
      </c>
      <c r="I229">
        <v>177</v>
      </c>
      <c r="J229">
        <v>67.8</v>
      </c>
      <c r="K229">
        <v>152</v>
      </c>
      <c r="L229">
        <v>0.10199999999999999</v>
      </c>
      <c r="M229">
        <v>14</v>
      </c>
      <c r="N229">
        <v>-9.4499999999999993</v>
      </c>
      <c r="O229">
        <v>351</v>
      </c>
      <c r="P229">
        <v>104.2</v>
      </c>
      <c r="Q229">
        <v>331</v>
      </c>
      <c r="R229">
        <v>113.6</v>
      </c>
      <c r="S229">
        <v>343</v>
      </c>
      <c r="T229">
        <v>2.46</v>
      </c>
      <c r="U229">
        <v>119</v>
      </c>
    </row>
    <row r="230" spans="1:21" x14ac:dyDescent="0.3">
      <c r="A230">
        <v>218</v>
      </c>
      <c r="B230" t="s">
        <v>249</v>
      </c>
      <c r="C230" t="s">
        <v>8</v>
      </c>
      <c r="D230" s="58" t="s">
        <v>1801</v>
      </c>
      <c r="E230" s="58">
        <v>-4.22</v>
      </c>
      <c r="F230">
        <v>104.5</v>
      </c>
      <c r="G230">
        <v>265</v>
      </c>
      <c r="H230">
        <v>108.7</v>
      </c>
      <c r="I230">
        <v>155</v>
      </c>
      <c r="J230">
        <v>69.900000000000006</v>
      </c>
      <c r="K230">
        <v>53</v>
      </c>
      <c r="L230">
        <v>2.7E-2</v>
      </c>
      <c r="M230">
        <v>119</v>
      </c>
      <c r="N230">
        <v>-7.09</v>
      </c>
      <c r="O230">
        <v>308</v>
      </c>
      <c r="P230">
        <v>104.5</v>
      </c>
      <c r="Q230">
        <v>319</v>
      </c>
      <c r="R230">
        <v>111.5</v>
      </c>
      <c r="S230">
        <v>243</v>
      </c>
      <c r="T230">
        <v>1.71</v>
      </c>
      <c r="U230">
        <v>137</v>
      </c>
    </row>
    <row r="231" spans="1:21" x14ac:dyDescent="0.3">
      <c r="A231">
        <v>219</v>
      </c>
      <c r="B231" t="s">
        <v>117</v>
      </c>
      <c r="C231" t="s">
        <v>195</v>
      </c>
      <c r="D231" s="58" t="s">
        <v>1950</v>
      </c>
      <c r="E231" s="58">
        <v>-4.2300000000000004</v>
      </c>
      <c r="F231">
        <v>105.5</v>
      </c>
      <c r="G231">
        <v>253</v>
      </c>
      <c r="H231">
        <v>109.7</v>
      </c>
      <c r="I231">
        <v>181</v>
      </c>
      <c r="J231">
        <v>69.3</v>
      </c>
      <c r="K231">
        <v>78</v>
      </c>
      <c r="L231">
        <v>4.2999999999999997E-2</v>
      </c>
      <c r="M231">
        <v>73</v>
      </c>
      <c r="N231">
        <v>-3.4</v>
      </c>
      <c r="O231">
        <v>236</v>
      </c>
      <c r="P231">
        <v>107.6</v>
      </c>
      <c r="Q231">
        <v>264</v>
      </c>
      <c r="R231">
        <v>111</v>
      </c>
      <c r="S231">
        <v>222</v>
      </c>
      <c r="T231">
        <v>1.32</v>
      </c>
      <c r="U231">
        <v>152</v>
      </c>
    </row>
    <row r="232" spans="1:21" x14ac:dyDescent="0.3">
      <c r="A232">
        <v>220</v>
      </c>
      <c r="B232" t="s">
        <v>282</v>
      </c>
      <c r="C232" t="s">
        <v>218</v>
      </c>
      <c r="D232" s="58" t="s">
        <v>1690</v>
      </c>
      <c r="E232" s="58">
        <v>-4.24</v>
      </c>
      <c r="F232">
        <v>108.9</v>
      </c>
      <c r="G232">
        <v>179</v>
      </c>
      <c r="H232">
        <v>113.2</v>
      </c>
      <c r="I232">
        <v>250</v>
      </c>
      <c r="J232">
        <v>68.8</v>
      </c>
      <c r="K232">
        <v>105</v>
      </c>
      <c r="L232">
        <v>8.2000000000000003E-2</v>
      </c>
      <c r="M232">
        <v>25</v>
      </c>
      <c r="N232">
        <v>-2.2400000000000002</v>
      </c>
      <c r="O232">
        <v>213</v>
      </c>
      <c r="P232">
        <v>109.9</v>
      </c>
      <c r="Q232">
        <v>144</v>
      </c>
      <c r="R232">
        <v>112.2</v>
      </c>
      <c r="S232">
        <v>278</v>
      </c>
      <c r="T232">
        <v>7.99</v>
      </c>
      <c r="U232">
        <v>39</v>
      </c>
    </row>
    <row r="233" spans="1:21" x14ac:dyDescent="0.3">
      <c r="A233">
        <v>221</v>
      </c>
      <c r="B233" t="s">
        <v>484</v>
      </c>
      <c r="C233" t="s">
        <v>191</v>
      </c>
      <c r="D233" s="58" t="s">
        <v>1846</v>
      </c>
      <c r="E233">
        <v>-4.3</v>
      </c>
      <c r="F233">
        <v>108.3</v>
      </c>
      <c r="G233">
        <v>187</v>
      </c>
      <c r="H233">
        <v>112.6</v>
      </c>
      <c r="I233">
        <v>243</v>
      </c>
      <c r="J233">
        <v>66.8</v>
      </c>
      <c r="K233">
        <v>214</v>
      </c>
      <c r="L233">
        <v>-0.11700000000000001</v>
      </c>
      <c r="M233">
        <v>364</v>
      </c>
      <c r="N233">
        <v>-2.76</v>
      </c>
      <c r="O233">
        <v>224</v>
      </c>
      <c r="P233">
        <v>108.1</v>
      </c>
      <c r="Q233">
        <v>243</v>
      </c>
      <c r="R233">
        <v>110.9</v>
      </c>
      <c r="S233">
        <v>218</v>
      </c>
      <c r="T233">
        <v>2.9</v>
      </c>
      <c r="U233">
        <v>115</v>
      </c>
    </row>
    <row r="234" spans="1:21" x14ac:dyDescent="0.3">
      <c r="A234">
        <v>222</v>
      </c>
      <c r="B234" t="s">
        <v>281</v>
      </c>
      <c r="C234" t="s">
        <v>46</v>
      </c>
      <c r="D234" s="58" t="s">
        <v>1915</v>
      </c>
      <c r="E234" s="58">
        <v>-4.6399999999999997</v>
      </c>
      <c r="F234">
        <v>102.7</v>
      </c>
      <c r="G234">
        <v>295</v>
      </c>
      <c r="H234">
        <v>107.3</v>
      </c>
      <c r="I234">
        <v>129</v>
      </c>
      <c r="J234">
        <v>64.3</v>
      </c>
      <c r="K234">
        <v>332</v>
      </c>
      <c r="L234">
        <v>3.0000000000000001E-3</v>
      </c>
      <c r="M234">
        <v>174</v>
      </c>
      <c r="N234">
        <v>-4.0199999999999996</v>
      </c>
      <c r="O234">
        <v>252</v>
      </c>
      <c r="P234">
        <v>106.8</v>
      </c>
      <c r="Q234">
        <v>283</v>
      </c>
      <c r="R234">
        <v>110.8</v>
      </c>
      <c r="S234">
        <v>212</v>
      </c>
      <c r="T234">
        <v>-7.59</v>
      </c>
      <c r="U234">
        <v>346</v>
      </c>
    </row>
    <row r="235" spans="1:21" x14ac:dyDescent="0.3">
      <c r="A235">
        <v>223</v>
      </c>
      <c r="B235" t="s">
        <v>330</v>
      </c>
      <c r="C235" t="s">
        <v>55</v>
      </c>
      <c r="D235" s="58" t="s">
        <v>1894</v>
      </c>
      <c r="E235">
        <v>-4.9000000000000004</v>
      </c>
      <c r="F235">
        <v>100.7</v>
      </c>
      <c r="G235">
        <v>321</v>
      </c>
      <c r="H235">
        <v>105.6</v>
      </c>
      <c r="I235">
        <v>98</v>
      </c>
      <c r="J235">
        <v>64.2</v>
      </c>
      <c r="K235">
        <v>337</v>
      </c>
      <c r="L235">
        <v>4.8000000000000001E-2</v>
      </c>
      <c r="M235">
        <v>63</v>
      </c>
      <c r="N235">
        <v>-8.5299999999999994</v>
      </c>
      <c r="O235">
        <v>336</v>
      </c>
      <c r="P235">
        <v>103.3</v>
      </c>
      <c r="Q235">
        <v>352</v>
      </c>
      <c r="R235">
        <v>111.8</v>
      </c>
      <c r="S235">
        <v>263</v>
      </c>
      <c r="T235">
        <v>0.34</v>
      </c>
      <c r="U235">
        <v>187</v>
      </c>
    </row>
    <row r="236" spans="1:21" x14ac:dyDescent="0.3">
      <c r="A236">
        <v>224</v>
      </c>
      <c r="B236" t="s">
        <v>287</v>
      </c>
      <c r="C236" t="s">
        <v>34</v>
      </c>
      <c r="D236" s="58">
        <v>46377</v>
      </c>
      <c r="E236" s="58">
        <v>-4.97</v>
      </c>
      <c r="F236">
        <v>108.5</v>
      </c>
      <c r="G236">
        <v>184</v>
      </c>
      <c r="H236">
        <v>113.5</v>
      </c>
      <c r="I236">
        <v>257</v>
      </c>
      <c r="J236">
        <v>68.099999999999994</v>
      </c>
      <c r="K236">
        <v>137</v>
      </c>
      <c r="L236">
        <v>3.0000000000000001E-3</v>
      </c>
      <c r="M236">
        <v>173</v>
      </c>
      <c r="N236">
        <v>2.59</v>
      </c>
      <c r="O236">
        <v>109</v>
      </c>
      <c r="P236">
        <v>110</v>
      </c>
      <c r="Q236">
        <v>135</v>
      </c>
      <c r="R236">
        <v>107.5</v>
      </c>
      <c r="S236">
        <v>103</v>
      </c>
      <c r="T236">
        <v>-2.02</v>
      </c>
      <c r="U236">
        <v>252</v>
      </c>
    </row>
    <row r="237" spans="1:21" x14ac:dyDescent="0.3">
      <c r="A237">
        <v>225</v>
      </c>
      <c r="B237" t="s">
        <v>296</v>
      </c>
      <c r="C237" t="s">
        <v>193</v>
      </c>
      <c r="D237" s="58">
        <v>46287</v>
      </c>
      <c r="E237" s="58">
        <v>-5.17</v>
      </c>
      <c r="F237">
        <v>105.6</v>
      </c>
      <c r="G237">
        <v>244</v>
      </c>
      <c r="H237">
        <v>110.8</v>
      </c>
      <c r="I237">
        <v>204</v>
      </c>
      <c r="J237">
        <v>65.599999999999994</v>
      </c>
      <c r="K237">
        <v>280</v>
      </c>
      <c r="L237">
        <v>-2.9000000000000001E-2</v>
      </c>
      <c r="M237">
        <v>270</v>
      </c>
      <c r="N237">
        <v>5.65</v>
      </c>
      <c r="O237">
        <v>90</v>
      </c>
      <c r="P237">
        <v>111.7</v>
      </c>
      <c r="Q237">
        <v>99</v>
      </c>
      <c r="R237">
        <v>106</v>
      </c>
      <c r="S237">
        <v>76</v>
      </c>
      <c r="T237">
        <v>4.4000000000000004</v>
      </c>
      <c r="U237">
        <v>86</v>
      </c>
    </row>
    <row r="238" spans="1:21" x14ac:dyDescent="0.3">
      <c r="A238">
        <v>226</v>
      </c>
      <c r="B238" t="s">
        <v>252</v>
      </c>
      <c r="C238" t="s">
        <v>182</v>
      </c>
      <c r="D238" s="58" t="s">
        <v>1709</v>
      </c>
      <c r="E238" s="58">
        <v>-5.23</v>
      </c>
      <c r="F238">
        <v>108.8</v>
      </c>
      <c r="G238">
        <v>182</v>
      </c>
      <c r="H238">
        <v>114</v>
      </c>
      <c r="I238">
        <v>266</v>
      </c>
      <c r="J238">
        <v>65.599999999999994</v>
      </c>
      <c r="K238">
        <v>277</v>
      </c>
      <c r="L238">
        <v>8.9999999999999993E-3</v>
      </c>
      <c r="M238">
        <v>161</v>
      </c>
      <c r="N238">
        <v>0.01</v>
      </c>
      <c r="O238">
        <v>157</v>
      </c>
      <c r="P238">
        <v>109.2</v>
      </c>
      <c r="Q238">
        <v>175</v>
      </c>
      <c r="R238">
        <v>109.2</v>
      </c>
      <c r="S238">
        <v>159</v>
      </c>
      <c r="T238">
        <v>-1.76</v>
      </c>
      <c r="U238">
        <v>244</v>
      </c>
    </row>
    <row r="239" spans="1:21" x14ac:dyDescent="0.3">
      <c r="A239">
        <v>227</v>
      </c>
      <c r="B239" t="s">
        <v>231</v>
      </c>
      <c r="C239" t="s">
        <v>50</v>
      </c>
      <c r="D239" s="58" t="s">
        <v>1699</v>
      </c>
      <c r="E239">
        <v>-5.28</v>
      </c>
      <c r="F239">
        <v>108.2</v>
      </c>
      <c r="G239">
        <v>192</v>
      </c>
      <c r="H239">
        <v>113.5</v>
      </c>
      <c r="I239">
        <v>256</v>
      </c>
      <c r="J239">
        <v>68.8</v>
      </c>
      <c r="K239">
        <v>104</v>
      </c>
      <c r="L239">
        <v>3.2000000000000001E-2</v>
      </c>
      <c r="M239">
        <v>106</v>
      </c>
      <c r="N239">
        <v>-1.19</v>
      </c>
      <c r="O239">
        <v>186</v>
      </c>
      <c r="P239">
        <v>109.2</v>
      </c>
      <c r="Q239">
        <v>173</v>
      </c>
      <c r="R239">
        <v>110.4</v>
      </c>
      <c r="S239">
        <v>202</v>
      </c>
      <c r="T239">
        <v>1.24</v>
      </c>
      <c r="U239">
        <v>155</v>
      </c>
    </row>
    <row r="240" spans="1:21" x14ac:dyDescent="0.3">
      <c r="A240">
        <v>228</v>
      </c>
      <c r="B240" t="s">
        <v>383</v>
      </c>
      <c r="C240" t="s">
        <v>46</v>
      </c>
      <c r="D240" s="58" t="s">
        <v>1802</v>
      </c>
      <c r="E240">
        <v>-5.46</v>
      </c>
      <c r="F240">
        <v>105.5</v>
      </c>
      <c r="G240">
        <v>252</v>
      </c>
      <c r="H240">
        <v>111</v>
      </c>
      <c r="I240">
        <v>208</v>
      </c>
      <c r="J240">
        <v>66.3</v>
      </c>
      <c r="K240">
        <v>243</v>
      </c>
      <c r="L240">
        <v>6.4000000000000001E-2</v>
      </c>
      <c r="M240">
        <v>42</v>
      </c>
      <c r="N240">
        <v>-2.54</v>
      </c>
      <c r="O240">
        <v>219</v>
      </c>
      <c r="P240">
        <v>107.3</v>
      </c>
      <c r="Q240">
        <v>272</v>
      </c>
      <c r="R240">
        <v>109.8</v>
      </c>
      <c r="S240">
        <v>175</v>
      </c>
      <c r="T240">
        <v>-3.93</v>
      </c>
      <c r="U240">
        <v>290</v>
      </c>
    </row>
    <row r="241" spans="1:21" x14ac:dyDescent="0.3">
      <c r="A241">
        <v>229</v>
      </c>
      <c r="B241" t="s">
        <v>313</v>
      </c>
      <c r="C241" t="s">
        <v>132</v>
      </c>
      <c r="D241" s="58" t="s">
        <v>1699</v>
      </c>
      <c r="E241" s="58">
        <v>-5.5</v>
      </c>
      <c r="F241">
        <v>109.5</v>
      </c>
      <c r="G241">
        <v>168</v>
      </c>
      <c r="H241">
        <v>115</v>
      </c>
      <c r="I241">
        <v>286</v>
      </c>
      <c r="J241">
        <v>67.8</v>
      </c>
      <c r="K241">
        <v>151</v>
      </c>
      <c r="L241">
        <v>-1.4999999999999999E-2</v>
      </c>
      <c r="M241">
        <v>225</v>
      </c>
      <c r="N241">
        <v>-3.62</v>
      </c>
      <c r="O241">
        <v>243</v>
      </c>
      <c r="P241">
        <v>109.2</v>
      </c>
      <c r="Q241">
        <v>180</v>
      </c>
      <c r="R241">
        <v>112.8</v>
      </c>
      <c r="S241">
        <v>306</v>
      </c>
      <c r="T241">
        <v>10.220000000000001</v>
      </c>
      <c r="U241">
        <v>19</v>
      </c>
    </row>
    <row r="242" spans="1:21" x14ac:dyDescent="0.3">
      <c r="A242">
        <v>230</v>
      </c>
      <c r="B242" t="s">
        <v>371</v>
      </c>
      <c r="C242" t="s">
        <v>46</v>
      </c>
      <c r="D242" s="58" t="s">
        <v>1846</v>
      </c>
      <c r="E242" s="58">
        <v>-5.63</v>
      </c>
      <c r="F242">
        <v>110.4</v>
      </c>
      <c r="G242">
        <v>155</v>
      </c>
      <c r="H242">
        <v>116</v>
      </c>
      <c r="I242">
        <v>302</v>
      </c>
      <c r="J242">
        <v>66.900000000000006</v>
      </c>
      <c r="K242">
        <v>213</v>
      </c>
      <c r="L242">
        <v>-0.03</v>
      </c>
      <c r="M242">
        <v>274</v>
      </c>
      <c r="N242">
        <v>-1.98</v>
      </c>
      <c r="O242">
        <v>211</v>
      </c>
      <c r="P242">
        <v>108.8</v>
      </c>
      <c r="Q242">
        <v>206</v>
      </c>
      <c r="R242">
        <v>110.8</v>
      </c>
      <c r="S242">
        <v>209</v>
      </c>
      <c r="T242">
        <v>-2.66</v>
      </c>
      <c r="U242">
        <v>266</v>
      </c>
    </row>
    <row r="243" spans="1:21" x14ac:dyDescent="0.3">
      <c r="A243">
        <v>231</v>
      </c>
      <c r="B243" t="s">
        <v>423</v>
      </c>
      <c r="C243" t="s">
        <v>55</v>
      </c>
      <c r="D243" s="58" t="s">
        <v>1885</v>
      </c>
      <c r="E243" s="58">
        <v>-5.85</v>
      </c>
      <c r="F243">
        <v>102.4</v>
      </c>
      <c r="G243">
        <v>298</v>
      </c>
      <c r="H243">
        <v>108.3</v>
      </c>
      <c r="I243">
        <v>144</v>
      </c>
      <c r="J243">
        <v>68.900000000000006</v>
      </c>
      <c r="K243">
        <v>103</v>
      </c>
      <c r="L243">
        <v>3.1E-2</v>
      </c>
      <c r="M243">
        <v>107</v>
      </c>
      <c r="N243">
        <v>-7.73</v>
      </c>
      <c r="O243">
        <v>321</v>
      </c>
      <c r="P243">
        <v>104.4</v>
      </c>
      <c r="Q243">
        <v>325</v>
      </c>
      <c r="R243">
        <v>112.1</v>
      </c>
      <c r="S243">
        <v>274</v>
      </c>
      <c r="T243">
        <v>4.78</v>
      </c>
      <c r="U243">
        <v>80</v>
      </c>
    </row>
    <row r="244" spans="1:21" x14ac:dyDescent="0.3">
      <c r="A244">
        <v>232</v>
      </c>
      <c r="B244" t="s">
        <v>118</v>
      </c>
      <c r="C244" t="s">
        <v>223</v>
      </c>
      <c r="D244" s="58" t="s">
        <v>1799</v>
      </c>
      <c r="E244">
        <v>-5.86</v>
      </c>
      <c r="F244">
        <v>107.4</v>
      </c>
      <c r="G244">
        <v>212</v>
      </c>
      <c r="H244">
        <v>113.3</v>
      </c>
      <c r="I244">
        <v>252</v>
      </c>
      <c r="J244">
        <v>65</v>
      </c>
      <c r="K244">
        <v>307</v>
      </c>
      <c r="L244">
        <v>0</v>
      </c>
      <c r="M244">
        <v>184</v>
      </c>
      <c r="N244">
        <v>-10.72</v>
      </c>
      <c r="O244">
        <v>357</v>
      </c>
      <c r="P244">
        <v>103.4</v>
      </c>
      <c r="Q244">
        <v>349</v>
      </c>
      <c r="R244">
        <v>114.1</v>
      </c>
      <c r="S244">
        <v>353</v>
      </c>
      <c r="T244">
        <v>-1.99</v>
      </c>
      <c r="U244">
        <v>251</v>
      </c>
    </row>
    <row r="245" spans="1:21" x14ac:dyDescent="0.3">
      <c r="A245">
        <v>233</v>
      </c>
      <c r="B245" t="s">
        <v>474</v>
      </c>
      <c r="C245" t="s">
        <v>204</v>
      </c>
      <c r="D245" s="58">
        <v>46317</v>
      </c>
      <c r="E245">
        <v>-5.88</v>
      </c>
      <c r="F245">
        <v>105.7</v>
      </c>
      <c r="G245">
        <v>242</v>
      </c>
      <c r="H245">
        <v>111.6</v>
      </c>
      <c r="I245">
        <v>214</v>
      </c>
      <c r="J245">
        <v>68.599999999999994</v>
      </c>
      <c r="K245">
        <v>115</v>
      </c>
      <c r="L245">
        <v>-0.03</v>
      </c>
      <c r="M245">
        <v>272</v>
      </c>
      <c r="N245">
        <v>1.22</v>
      </c>
      <c r="O245">
        <v>129</v>
      </c>
      <c r="P245">
        <v>109.1</v>
      </c>
      <c r="Q245">
        <v>184</v>
      </c>
      <c r="R245">
        <v>107.9</v>
      </c>
      <c r="S245">
        <v>113</v>
      </c>
      <c r="T245">
        <v>4.6399999999999997</v>
      </c>
      <c r="U245">
        <v>81</v>
      </c>
    </row>
    <row r="246" spans="1:21" x14ac:dyDescent="0.3">
      <c r="A246">
        <v>234</v>
      </c>
      <c r="B246" t="s">
        <v>165</v>
      </c>
      <c r="C246" t="s">
        <v>191</v>
      </c>
      <c r="D246" s="58" t="s">
        <v>1803</v>
      </c>
      <c r="E246">
        <v>-5.95</v>
      </c>
      <c r="F246">
        <v>116.2</v>
      </c>
      <c r="G246">
        <v>77</v>
      </c>
      <c r="H246">
        <v>122.2</v>
      </c>
      <c r="I246">
        <v>358</v>
      </c>
      <c r="J246">
        <v>67.900000000000006</v>
      </c>
      <c r="K246">
        <v>142</v>
      </c>
      <c r="L246">
        <v>7.0000000000000001E-3</v>
      </c>
      <c r="M246">
        <v>168</v>
      </c>
      <c r="N246">
        <v>-1.31</v>
      </c>
      <c r="O246">
        <v>190</v>
      </c>
      <c r="P246">
        <v>109.5</v>
      </c>
      <c r="Q246">
        <v>165</v>
      </c>
      <c r="R246">
        <v>110.8</v>
      </c>
      <c r="S246">
        <v>211</v>
      </c>
      <c r="T246">
        <v>8.3000000000000007</v>
      </c>
      <c r="U246">
        <v>29</v>
      </c>
    </row>
    <row r="247" spans="1:21" x14ac:dyDescent="0.3">
      <c r="A247">
        <v>235</v>
      </c>
      <c r="B247" t="s">
        <v>291</v>
      </c>
      <c r="C247" t="s">
        <v>195</v>
      </c>
      <c r="D247" s="58" t="s">
        <v>1951</v>
      </c>
      <c r="E247" s="58">
        <v>-6.08</v>
      </c>
      <c r="F247">
        <v>110.5</v>
      </c>
      <c r="G247">
        <v>152</v>
      </c>
      <c r="H247">
        <v>116.6</v>
      </c>
      <c r="I247">
        <v>311</v>
      </c>
      <c r="J247">
        <v>70.099999999999994</v>
      </c>
      <c r="K247">
        <v>46</v>
      </c>
      <c r="L247">
        <v>5.7000000000000002E-2</v>
      </c>
      <c r="M247">
        <v>51</v>
      </c>
      <c r="N247">
        <v>-5.49</v>
      </c>
      <c r="O247">
        <v>281</v>
      </c>
      <c r="P247">
        <v>106.2</v>
      </c>
      <c r="Q247">
        <v>293</v>
      </c>
      <c r="R247">
        <v>111.7</v>
      </c>
      <c r="S247">
        <v>252</v>
      </c>
      <c r="T247">
        <v>-6.39</v>
      </c>
      <c r="U247">
        <v>329</v>
      </c>
    </row>
    <row r="248" spans="1:21" x14ac:dyDescent="0.3">
      <c r="A248">
        <v>236</v>
      </c>
      <c r="B248" t="s">
        <v>473</v>
      </c>
      <c r="C248" t="s">
        <v>186</v>
      </c>
      <c r="D248" s="58">
        <v>46257</v>
      </c>
      <c r="E248">
        <v>-6.1</v>
      </c>
      <c r="F248">
        <v>111.6</v>
      </c>
      <c r="G248">
        <v>132</v>
      </c>
      <c r="H248">
        <v>117.7</v>
      </c>
      <c r="I248">
        <v>326</v>
      </c>
      <c r="J248">
        <v>64.900000000000006</v>
      </c>
      <c r="K248">
        <v>312</v>
      </c>
      <c r="L248">
        <v>-1.9E-2</v>
      </c>
      <c r="M248">
        <v>235</v>
      </c>
      <c r="N248">
        <v>7.05</v>
      </c>
      <c r="O248">
        <v>79</v>
      </c>
      <c r="P248">
        <v>113.3</v>
      </c>
      <c r="Q248">
        <v>80</v>
      </c>
      <c r="R248">
        <v>106.2</v>
      </c>
      <c r="S248">
        <v>81</v>
      </c>
      <c r="T248">
        <v>2.2999999999999998</v>
      </c>
      <c r="U248">
        <v>127</v>
      </c>
    </row>
    <row r="249" spans="1:21" x14ac:dyDescent="0.3">
      <c r="A249">
        <v>237</v>
      </c>
      <c r="B249" t="s">
        <v>483</v>
      </c>
      <c r="C249" t="s">
        <v>274</v>
      </c>
      <c r="D249" s="58" t="s">
        <v>1913</v>
      </c>
      <c r="E249">
        <v>-6.2</v>
      </c>
      <c r="F249">
        <v>106</v>
      </c>
      <c r="G249">
        <v>237</v>
      </c>
      <c r="H249">
        <v>112.2</v>
      </c>
      <c r="I249">
        <v>234</v>
      </c>
      <c r="J249">
        <v>68.2</v>
      </c>
      <c r="K249">
        <v>130</v>
      </c>
      <c r="L249">
        <v>4.3999999999999997E-2</v>
      </c>
      <c r="M249">
        <v>67</v>
      </c>
      <c r="N249">
        <v>0.24</v>
      </c>
      <c r="O249">
        <v>153</v>
      </c>
      <c r="P249">
        <v>108.9</v>
      </c>
      <c r="Q249">
        <v>200</v>
      </c>
      <c r="R249">
        <v>108.6</v>
      </c>
      <c r="S249">
        <v>139</v>
      </c>
      <c r="T249">
        <v>10.029999999999999</v>
      </c>
      <c r="U249">
        <v>20</v>
      </c>
    </row>
    <row r="250" spans="1:21" x14ac:dyDescent="0.3">
      <c r="A250">
        <v>238</v>
      </c>
      <c r="B250" t="s">
        <v>393</v>
      </c>
      <c r="C250" t="s">
        <v>57</v>
      </c>
      <c r="D250" s="58" t="s">
        <v>1690</v>
      </c>
      <c r="E250">
        <v>-6.21</v>
      </c>
      <c r="F250">
        <v>103.9</v>
      </c>
      <c r="G250">
        <v>277</v>
      </c>
      <c r="H250">
        <v>110.1</v>
      </c>
      <c r="I250">
        <v>190</v>
      </c>
      <c r="J250">
        <v>69.3</v>
      </c>
      <c r="K250">
        <v>80</v>
      </c>
      <c r="L250">
        <v>8.4000000000000005E-2</v>
      </c>
      <c r="M250">
        <v>21</v>
      </c>
      <c r="N250">
        <v>-6.71</v>
      </c>
      <c r="O250">
        <v>301</v>
      </c>
      <c r="P250">
        <v>105.5</v>
      </c>
      <c r="Q250">
        <v>304</v>
      </c>
      <c r="R250">
        <v>112.2</v>
      </c>
      <c r="S250">
        <v>277</v>
      </c>
      <c r="T250">
        <v>14.16</v>
      </c>
      <c r="U250">
        <v>6</v>
      </c>
    </row>
    <row r="251" spans="1:21" x14ac:dyDescent="0.3">
      <c r="A251">
        <v>239</v>
      </c>
      <c r="B251" t="s">
        <v>396</v>
      </c>
      <c r="C251" t="s">
        <v>274</v>
      </c>
      <c r="D251" s="58">
        <v>46375</v>
      </c>
      <c r="E251" s="58">
        <v>-6.25</v>
      </c>
      <c r="F251">
        <v>103.3</v>
      </c>
      <c r="G251">
        <v>285</v>
      </c>
      <c r="H251">
        <v>109.5</v>
      </c>
      <c r="I251">
        <v>176</v>
      </c>
      <c r="J251">
        <v>65.599999999999994</v>
      </c>
      <c r="K251">
        <v>274</v>
      </c>
      <c r="L251">
        <v>-8.8999999999999996E-2</v>
      </c>
      <c r="M251">
        <v>349</v>
      </c>
      <c r="N251">
        <v>-2.36</v>
      </c>
      <c r="O251">
        <v>216</v>
      </c>
      <c r="P251">
        <v>107.6</v>
      </c>
      <c r="Q251">
        <v>265</v>
      </c>
      <c r="R251">
        <v>109.9</v>
      </c>
      <c r="S251">
        <v>180</v>
      </c>
      <c r="T251">
        <v>-0.28000000000000003</v>
      </c>
      <c r="U251">
        <v>201</v>
      </c>
    </row>
    <row r="252" spans="1:21" x14ac:dyDescent="0.3">
      <c r="A252">
        <v>240</v>
      </c>
      <c r="B252" t="s">
        <v>359</v>
      </c>
      <c r="C252" t="s">
        <v>50</v>
      </c>
      <c r="D252" s="58">
        <v>46316</v>
      </c>
      <c r="E252" s="58">
        <v>-6.38</v>
      </c>
      <c r="F252">
        <v>102</v>
      </c>
      <c r="G252">
        <v>305</v>
      </c>
      <c r="H252">
        <v>108.4</v>
      </c>
      <c r="I252">
        <v>148</v>
      </c>
      <c r="J252">
        <v>66.5</v>
      </c>
      <c r="K252">
        <v>227</v>
      </c>
      <c r="L252">
        <v>-9.6000000000000002E-2</v>
      </c>
      <c r="M252">
        <v>355</v>
      </c>
      <c r="N252">
        <v>-0.2</v>
      </c>
      <c r="O252">
        <v>162</v>
      </c>
      <c r="P252">
        <v>110.2</v>
      </c>
      <c r="Q252">
        <v>129</v>
      </c>
      <c r="R252">
        <v>110.4</v>
      </c>
      <c r="S252">
        <v>203</v>
      </c>
      <c r="T252">
        <v>2.2200000000000002</v>
      </c>
      <c r="U252">
        <v>129</v>
      </c>
    </row>
    <row r="253" spans="1:21" ht="15.75" customHeight="1" x14ac:dyDescent="0.3">
      <c r="D253" s="58"/>
      <c r="E253" s="58"/>
      <c r="N253" t="s">
        <v>176</v>
      </c>
      <c r="T253" t="s">
        <v>177</v>
      </c>
    </row>
    <row r="254" spans="1:21" x14ac:dyDescent="0.3">
      <c r="A254" t="s">
        <v>178</v>
      </c>
      <c r="B254" t="s">
        <v>0</v>
      </c>
      <c r="C254" t="s">
        <v>179</v>
      </c>
      <c r="D254" s="58" t="s">
        <v>400</v>
      </c>
      <c r="E254" s="58" t="s">
        <v>694</v>
      </c>
      <c r="F254" t="s">
        <v>695</v>
      </c>
      <c r="H254" t="s">
        <v>696</v>
      </c>
      <c r="J254" t="s">
        <v>180</v>
      </c>
      <c r="L254" t="s">
        <v>181</v>
      </c>
      <c r="N254" t="s">
        <v>694</v>
      </c>
      <c r="P254" t="s">
        <v>695</v>
      </c>
      <c r="R254" t="s">
        <v>696</v>
      </c>
      <c r="T254" t="s">
        <v>694</v>
      </c>
    </row>
    <row r="255" spans="1:21" x14ac:dyDescent="0.3">
      <c r="A255">
        <v>241</v>
      </c>
      <c r="B255" t="s">
        <v>325</v>
      </c>
      <c r="C255" t="s">
        <v>697</v>
      </c>
      <c r="D255" s="58" t="s">
        <v>1721</v>
      </c>
      <c r="E255">
        <v>-6.39</v>
      </c>
      <c r="F255">
        <v>105.8</v>
      </c>
      <c r="G255">
        <v>239</v>
      </c>
      <c r="H255">
        <v>112.2</v>
      </c>
      <c r="I255">
        <v>232</v>
      </c>
      <c r="J255">
        <v>66.7</v>
      </c>
      <c r="K255">
        <v>221</v>
      </c>
      <c r="L255">
        <v>-2.4E-2</v>
      </c>
      <c r="M255">
        <v>253</v>
      </c>
      <c r="N255">
        <v>-7.62</v>
      </c>
      <c r="O255">
        <v>318</v>
      </c>
      <c r="P255">
        <v>105.7</v>
      </c>
      <c r="Q255">
        <v>301</v>
      </c>
      <c r="R255">
        <v>113.3</v>
      </c>
      <c r="S255">
        <v>331</v>
      </c>
      <c r="T255">
        <v>0.79</v>
      </c>
      <c r="U255">
        <v>173</v>
      </c>
    </row>
    <row r="256" spans="1:21" x14ac:dyDescent="0.3">
      <c r="A256">
        <v>242</v>
      </c>
      <c r="B256" t="s">
        <v>356</v>
      </c>
      <c r="C256" t="s">
        <v>247</v>
      </c>
      <c r="D256" s="58" t="s">
        <v>1803</v>
      </c>
      <c r="E256" s="58">
        <v>-6.41</v>
      </c>
      <c r="F256">
        <v>106.1</v>
      </c>
      <c r="G256">
        <v>233</v>
      </c>
      <c r="H256">
        <v>112.5</v>
      </c>
      <c r="I256">
        <v>239</v>
      </c>
      <c r="J256">
        <v>71.599999999999994</v>
      </c>
      <c r="K256">
        <v>16</v>
      </c>
      <c r="L256">
        <v>-0.09</v>
      </c>
      <c r="M256">
        <v>350</v>
      </c>
      <c r="N256">
        <v>-6.02</v>
      </c>
      <c r="O256">
        <v>292</v>
      </c>
      <c r="P256">
        <v>106.4</v>
      </c>
      <c r="Q256">
        <v>290</v>
      </c>
      <c r="R256">
        <v>112.4</v>
      </c>
      <c r="S256">
        <v>291</v>
      </c>
      <c r="T256">
        <v>-5.0999999999999996</v>
      </c>
      <c r="U256">
        <v>311</v>
      </c>
    </row>
    <row r="257" spans="1:21" x14ac:dyDescent="0.3">
      <c r="A257">
        <v>243</v>
      </c>
      <c r="B257" t="s">
        <v>265</v>
      </c>
      <c r="C257" t="s">
        <v>190</v>
      </c>
      <c r="D257" s="58" t="s">
        <v>1898</v>
      </c>
      <c r="E257">
        <v>-6.64</v>
      </c>
      <c r="F257">
        <v>105.8</v>
      </c>
      <c r="G257">
        <v>238</v>
      </c>
      <c r="H257">
        <v>112.4</v>
      </c>
      <c r="I257">
        <v>237</v>
      </c>
      <c r="J257">
        <v>67.599999999999994</v>
      </c>
      <c r="K257">
        <v>166</v>
      </c>
      <c r="L257">
        <v>-2.9000000000000001E-2</v>
      </c>
      <c r="M257">
        <v>266</v>
      </c>
      <c r="N257">
        <v>-5.59</v>
      </c>
      <c r="O257">
        <v>285</v>
      </c>
      <c r="P257">
        <v>108.5</v>
      </c>
      <c r="Q257">
        <v>225</v>
      </c>
      <c r="R257">
        <v>114</v>
      </c>
      <c r="S257">
        <v>350</v>
      </c>
      <c r="T257">
        <v>0.41</v>
      </c>
      <c r="U257">
        <v>183</v>
      </c>
    </row>
    <row r="258" spans="1:21" x14ac:dyDescent="0.3">
      <c r="A258">
        <v>244</v>
      </c>
      <c r="B258" t="s">
        <v>489</v>
      </c>
      <c r="C258" t="s">
        <v>195</v>
      </c>
      <c r="D258" s="58" t="s">
        <v>1801</v>
      </c>
      <c r="E258" s="58">
        <v>-6.66</v>
      </c>
      <c r="F258">
        <v>104.3</v>
      </c>
      <c r="G258">
        <v>268</v>
      </c>
      <c r="H258">
        <v>110.9</v>
      </c>
      <c r="I258">
        <v>206</v>
      </c>
      <c r="J258">
        <v>66.099999999999994</v>
      </c>
      <c r="K258">
        <v>254</v>
      </c>
      <c r="L258">
        <v>8.4000000000000005E-2</v>
      </c>
      <c r="M258">
        <v>24</v>
      </c>
      <c r="N258">
        <v>-6.54</v>
      </c>
      <c r="O258">
        <v>298</v>
      </c>
      <c r="P258">
        <v>105.7</v>
      </c>
      <c r="Q258">
        <v>300</v>
      </c>
      <c r="R258">
        <v>112.3</v>
      </c>
      <c r="S258">
        <v>286</v>
      </c>
      <c r="T258">
        <v>-8.81</v>
      </c>
      <c r="U258">
        <v>358</v>
      </c>
    </row>
    <row r="259" spans="1:21" x14ac:dyDescent="0.3">
      <c r="A259">
        <v>245</v>
      </c>
      <c r="B259" t="s">
        <v>113</v>
      </c>
      <c r="C259" t="s">
        <v>247</v>
      </c>
      <c r="D259" s="58" t="s">
        <v>1803</v>
      </c>
      <c r="E259" s="58">
        <v>-6.68</v>
      </c>
      <c r="F259">
        <v>105.1</v>
      </c>
      <c r="G259">
        <v>257</v>
      </c>
      <c r="H259">
        <v>111.7</v>
      </c>
      <c r="I259">
        <v>218</v>
      </c>
      <c r="J259">
        <v>64.8</v>
      </c>
      <c r="K259">
        <v>314</v>
      </c>
      <c r="L259">
        <v>-1.6E-2</v>
      </c>
      <c r="M259">
        <v>227</v>
      </c>
      <c r="N259">
        <v>-3.35</v>
      </c>
      <c r="O259">
        <v>232</v>
      </c>
      <c r="P259">
        <v>108.4</v>
      </c>
      <c r="Q259">
        <v>231</v>
      </c>
      <c r="R259">
        <v>111.7</v>
      </c>
      <c r="S259">
        <v>259</v>
      </c>
      <c r="T259">
        <v>1.52</v>
      </c>
      <c r="U259">
        <v>147</v>
      </c>
    </row>
    <row r="260" spans="1:21" x14ac:dyDescent="0.3">
      <c r="A260">
        <v>246</v>
      </c>
      <c r="B260" t="s">
        <v>271</v>
      </c>
      <c r="C260" t="s">
        <v>53</v>
      </c>
      <c r="D260" s="58" t="s">
        <v>1709</v>
      </c>
      <c r="E260">
        <v>-6.73</v>
      </c>
      <c r="F260">
        <v>100.9</v>
      </c>
      <c r="G260">
        <v>319</v>
      </c>
      <c r="H260">
        <v>107.6</v>
      </c>
      <c r="I260">
        <v>133</v>
      </c>
      <c r="J260">
        <v>67.5</v>
      </c>
      <c r="K260">
        <v>178</v>
      </c>
      <c r="L260">
        <v>2.5999999999999999E-2</v>
      </c>
      <c r="M260">
        <v>120</v>
      </c>
      <c r="N260">
        <v>0.94</v>
      </c>
      <c r="O260">
        <v>140</v>
      </c>
      <c r="P260">
        <v>108.9</v>
      </c>
      <c r="Q260">
        <v>192</v>
      </c>
      <c r="R260">
        <v>108</v>
      </c>
      <c r="S260">
        <v>116</v>
      </c>
      <c r="T260">
        <v>1.32</v>
      </c>
      <c r="U260">
        <v>153</v>
      </c>
    </row>
    <row r="261" spans="1:21" x14ac:dyDescent="0.3">
      <c r="A261">
        <v>247</v>
      </c>
      <c r="B261" t="s">
        <v>340</v>
      </c>
      <c r="C261" t="s">
        <v>195</v>
      </c>
      <c r="D261" s="58" t="s">
        <v>1801</v>
      </c>
      <c r="E261">
        <v>-6.87</v>
      </c>
      <c r="F261">
        <v>102</v>
      </c>
      <c r="G261">
        <v>304</v>
      </c>
      <c r="H261">
        <v>108.9</v>
      </c>
      <c r="I261">
        <v>158</v>
      </c>
      <c r="J261">
        <v>66.900000000000006</v>
      </c>
      <c r="K261">
        <v>212</v>
      </c>
      <c r="L261">
        <v>0.13200000000000001</v>
      </c>
      <c r="M261">
        <v>4</v>
      </c>
      <c r="N261">
        <v>-4.6500000000000004</v>
      </c>
      <c r="O261">
        <v>264</v>
      </c>
      <c r="P261">
        <v>107.2</v>
      </c>
      <c r="Q261">
        <v>274</v>
      </c>
      <c r="R261">
        <v>111.9</v>
      </c>
      <c r="S261">
        <v>265</v>
      </c>
      <c r="T261">
        <v>-1.84</v>
      </c>
      <c r="U261">
        <v>248</v>
      </c>
    </row>
    <row r="262" spans="1:21" x14ac:dyDescent="0.3">
      <c r="A262">
        <v>248</v>
      </c>
      <c r="B262" t="s">
        <v>262</v>
      </c>
      <c r="C262" t="s">
        <v>195</v>
      </c>
      <c r="D262" s="58">
        <v>46377</v>
      </c>
      <c r="E262" s="58">
        <v>-6.9</v>
      </c>
      <c r="F262">
        <v>106.4</v>
      </c>
      <c r="G262">
        <v>227</v>
      </c>
      <c r="H262">
        <v>113.3</v>
      </c>
      <c r="I262">
        <v>251</v>
      </c>
      <c r="J262">
        <v>69</v>
      </c>
      <c r="K262">
        <v>97</v>
      </c>
      <c r="L262">
        <v>-7.2999999999999995E-2</v>
      </c>
      <c r="M262">
        <v>339</v>
      </c>
      <c r="N262">
        <v>-2.64</v>
      </c>
      <c r="O262">
        <v>221</v>
      </c>
      <c r="P262">
        <v>108.7</v>
      </c>
      <c r="Q262">
        <v>209</v>
      </c>
      <c r="R262">
        <v>111.4</v>
      </c>
      <c r="S262">
        <v>236</v>
      </c>
      <c r="T262">
        <v>5.26</v>
      </c>
      <c r="U262">
        <v>73</v>
      </c>
    </row>
    <row r="263" spans="1:21" x14ac:dyDescent="0.3">
      <c r="A263">
        <v>249</v>
      </c>
      <c r="B263" t="s">
        <v>500</v>
      </c>
      <c r="C263" t="s">
        <v>217</v>
      </c>
      <c r="D263" s="58" t="s">
        <v>1852</v>
      </c>
      <c r="E263" s="58">
        <v>-7.01</v>
      </c>
      <c r="F263">
        <v>109.7</v>
      </c>
      <c r="G263">
        <v>166</v>
      </c>
      <c r="H263">
        <v>116.7</v>
      </c>
      <c r="I263">
        <v>313</v>
      </c>
      <c r="J263">
        <v>65.599999999999994</v>
      </c>
      <c r="K263">
        <v>278</v>
      </c>
      <c r="L263">
        <v>-3.5000000000000003E-2</v>
      </c>
      <c r="M263">
        <v>289</v>
      </c>
      <c r="N263">
        <v>-0.26</v>
      </c>
      <c r="O263">
        <v>165</v>
      </c>
      <c r="P263">
        <v>109.6</v>
      </c>
      <c r="Q263">
        <v>159</v>
      </c>
      <c r="R263">
        <v>109.8</v>
      </c>
      <c r="S263">
        <v>177</v>
      </c>
      <c r="T263">
        <v>3.84</v>
      </c>
      <c r="U263">
        <v>95</v>
      </c>
    </row>
    <row r="264" spans="1:21" x14ac:dyDescent="0.3">
      <c r="A264">
        <v>250</v>
      </c>
      <c r="B264" t="s">
        <v>109</v>
      </c>
      <c r="C264" t="s">
        <v>697</v>
      </c>
      <c r="D264" s="58" t="s">
        <v>1843</v>
      </c>
      <c r="E264" s="58">
        <v>-7.06</v>
      </c>
      <c r="F264">
        <v>107.9</v>
      </c>
      <c r="G264">
        <v>197</v>
      </c>
      <c r="H264">
        <v>115</v>
      </c>
      <c r="I264">
        <v>287</v>
      </c>
      <c r="J264">
        <v>66.900000000000006</v>
      </c>
      <c r="K264">
        <v>208</v>
      </c>
      <c r="L264">
        <v>4.3999999999999997E-2</v>
      </c>
      <c r="M264">
        <v>68</v>
      </c>
      <c r="N264">
        <v>-6.71</v>
      </c>
      <c r="O264">
        <v>302</v>
      </c>
      <c r="P264">
        <v>106.6</v>
      </c>
      <c r="Q264">
        <v>285</v>
      </c>
      <c r="R264">
        <v>113.3</v>
      </c>
      <c r="S264">
        <v>329</v>
      </c>
      <c r="T264">
        <v>5.43</v>
      </c>
      <c r="U264">
        <v>70</v>
      </c>
    </row>
    <row r="265" spans="1:21" x14ac:dyDescent="0.3">
      <c r="A265">
        <v>251</v>
      </c>
      <c r="B265" t="s">
        <v>121</v>
      </c>
      <c r="C265" t="s">
        <v>49</v>
      </c>
      <c r="D265" s="58">
        <v>46285</v>
      </c>
      <c r="E265" s="58">
        <v>-7.07</v>
      </c>
      <c r="F265">
        <v>105.6</v>
      </c>
      <c r="G265">
        <v>246</v>
      </c>
      <c r="H265">
        <v>112.7</v>
      </c>
      <c r="I265">
        <v>244</v>
      </c>
      <c r="J265">
        <v>63.5</v>
      </c>
      <c r="K265">
        <v>346</v>
      </c>
      <c r="L265">
        <v>-7.6999999999999999E-2</v>
      </c>
      <c r="M265">
        <v>342</v>
      </c>
      <c r="N265">
        <v>-0.56999999999999995</v>
      </c>
      <c r="O265">
        <v>171</v>
      </c>
      <c r="P265">
        <v>109.6</v>
      </c>
      <c r="Q265">
        <v>158</v>
      </c>
      <c r="R265">
        <v>110.2</v>
      </c>
      <c r="S265">
        <v>192</v>
      </c>
      <c r="T265">
        <v>-0.18</v>
      </c>
      <c r="U265">
        <v>196</v>
      </c>
    </row>
    <row r="266" spans="1:21" x14ac:dyDescent="0.3">
      <c r="A266">
        <v>252</v>
      </c>
      <c r="B266" t="s">
        <v>216</v>
      </c>
      <c r="C266" t="s">
        <v>53</v>
      </c>
      <c r="D266" s="58">
        <v>46316</v>
      </c>
      <c r="E266">
        <v>-7.09</v>
      </c>
      <c r="F266">
        <v>107.3</v>
      </c>
      <c r="G266">
        <v>214</v>
      </c>
      <c r="H266">
        <v>114.4</v>
      </c>
      <c r="I266">
        <v>280</v>
      </c>
      <c r="J266">
        <v>70.2</v>
      </c>
      <c r="K266">
        <v>37</v>
      </c>
      <c r="L266">
        <v>-4.5999999999999999E-2</v>
      </c>
      <c r="M266">
        <v>305</v>
      </c>
      <c r="N266">
        <v>2.5499999999999998</v>
      </c>
      <c r="O266">
        <v>110</v>
      </c>
      <c r="P266">
        <v>109.2</v>
      </c>
      <c r="Q266">
        <v>174</v>
      </c>
      <c r="R266">
        <v>106.7</v>
      </c>
      <c r="S266">
        <v>92</v>
      </c>
      <c r="T266">
        <v>6.1</v>
      </c>
      <c r="U266">
        <v>55</v>
      </c>
    </row>
    <row r="267" spans="1:21" x14ac:dyDescent="0.3">
      <c r="A267">
        <v>253</v>
      </c>
      <c r="B267" t="s">
        <v>345</v>
      </c>
      <c r="C267" t="s">
        <v>697</v>
      </c>
      <c r="D267" s="58" t="s">
        <v>1915</v>
      </c>
      <c r="E267" s="58">
        <v>-7.28</v>
      </c>
      <c r="F267">
        <v>112.6</v>
      </c>
      <c r="G267">
        <v>116</v>
      </c>
      <c r="H267">
        <v>119.8</v>
      </c>
      <c r="I267">
        <v>345</v>
      </c>
      <c r="J267">
        <v>63.2</v>
      </c>
      <c r="K267">
        <v>354</v>
      </c>
      <c r="L267">
        <v>-2.3E-2</v>
      </c>
      <c r="M267">
        <v>249</v>
      </c>
      <c r="N267">
        <v>-8.3699999999999992</v>
      </c>
      <c r="O267">
        <v>334</v>
      </c>
      <c r="P267">
        <v>104.6</v>
      </c>
      <c r="Q267">
        <v>316</v>
      </c>
      <c r="R267">
        <v>113</v>
      </c>
      <c r="S267">
        <v>318</v>
      </c>
      <c r="T267">
        <v>-4.45</v>
      </c>
      <c r="U267">
        <v>299</v>
      </c>
    </row>
    <row r="268" spans="1:21" x14ac:dyDescent="0.3">
      <c r="A268">
        <v>254</v>
      </c>
      <c r="B268" t="s">
        <v>298</v>
      </c>
      <c r="C268" t="s">
        <v>132</v>
      </c>
      <c r="D268" s="58" t="s">
        <v>1801</v>
      </c>
      <c r="E268" s="58">
        <v>-7.3</v>
      </c>
      <c r="F268">
        <v>109.4</v>
      </c>
      <c r="G268">
        <v>171</v>
      </c>
      <c r="H268">
        <v>116.7</v>
      </c>
      <c r="I268">
        <v>315</v>
      </c>
      <c r="J268">
        <v>67.900000000000006</v>
      </c>
      <c r="K268">
        <v>150</v>
      </c>
      <c r="L268">
        <v>7.2999999999999995E-2</v>
      </c>
      <c r="M268">
        <v>31</v>
      </c>
      <c r="N268">
        <v>-7.25</v>
      </c>
      <c r="O268">
        <v>310</v>
      </c>
      <c r="P268">
        <v>108.4</v>
      </c>
      <c r="Q268">
        <v>227</v>
      </c>
      <c r="R268">
        <v>115.7</v>
      </c>
      <c r="S268">
        <v>365</v>
      </c>
      <c r="T268">
        <v>-4.04</v>
      </c>
      <c r="U268">
        <v>292</v>
      </c>
    </row>
    <row r="269" spans="1:21" x14ac:dyDescent="0.3">
      <c r="A269">
        <v>255</v>
      </c>
      <c r="B269" t="s">
        <v>290</v>
      </c>
      <c r="C269" t="s">
        <v>182</v>
      </c>
      <c r="D269" s="58">
        <v>46346</v>
      </c>
      <c r="E269">
        <v>-7.43</v>
      </c>
      <c r="F269">
        <v>103.8</v>
      </c>
      <c r="G269">
        <v>278</v>
      </c>
      <c r="H269">
        <v>111.2</v>
      </c>
      <c r="I269">
        <v>212</v>
      </c>
      <c r="J269">
        <v>68.7</v>
      </c>
      <c r="K269">
        <v>109</v>
      </c>
      <c r="L269">
        <v>-6.0000000000000001E-3</v>
      </c>
      <c r="M269">
        <v>201</v>
      </c>
      <c r="N269">
        <v>-0.21</v>
      </c>
      <c r="O269">
        <v>163</v>
      </c>
      <c r="P269">
        <v>110</v>
      </c>
      <c r="Q269">
        <v>137</v>
      </c>
      <c r="R269">
        <v>110.2</v>
      </c>
      <c r="S269">
        <v>193</v>
      </c>
      <c r="T269">
        <v>-2.72</v>
      </c>
      <c r="U269">
        <v>269</v>
      </c>
    </row>
    <row r="270" spans="1:21" x14ac:dyDescent="0.3">
      <c r="A270">
        <v>256</v>
      </c>
      <c r="B270" t="s">
        <v>357</v>
      </c>
      <c r="C270" t="s">
        <v>8</v>
      </c>
      <c r="D270" s="58" t="s">
        <v>1607</v>
      </c>
      <c r="E270" s="58">
        <v>-7.56</v>
      </c>
      <c r="F270">
        <v>103.2</v>
      </c>
      <c r="G270">
        <v>286</v>
      </c>
      <c r="H270">
        <v>110.7</v>
      </c>
      <c r="I270">
        <v>202</v>
      </c>
      <c r="J270">
        <v>65.599999999999994</v>
      </c>
      <c r="K270">
        <v>279</v>
      </c>
      <c r="L270">
        <v>6.6000000000000003E-2</v>
      </c>
      <c r="M270">
        <v>39</v>
      </c>
      <c r="N270">
        <v>-7.72</v>
      </c>
      <c r="O270">
        <v>320</v>
      </c>
      <c r="P270">
        <v>104.4</v>
      </c>
      <c r="Q270">
        <v>323</v>
      </c>
      <c r="R270">
        <v>112.1</v>
      </c>
      <c r="S270">
        <v>276</v>
      </c>
      <c r="T270">
        <v>-0.91</v>
      </c>
      <c r="U270">
        <v>221</v>
      </c>
    </row>
    <row r="271" spans="1:21" x14ac:dyDescent="0.3">
      <c r="A271">
        <v>257</v>
      </c>
      <c r="B271" t="s">
        <v>495</v>
      </c>
      <c r="C271" t="s">
        <v>55</v>
      </c>
      <c r="D271" s="58" t="s">
        <v>1801</v>
      </c>
      <c r="E271">
        <v>-7.61</v>
      </c>
      <c r="F271">
        <v>99.8</v>
      </c>
      <c r="G271">
        <v>330</v>
      </c>
      <c r="H271">
        <v>107.4</v>
      </c>
      <c r="I271">
        <v>130</v>
      </c>
      <c r="J271">
        <v>64.400000000000006</v>
      </c>
      <c r="K271">
        <v>327</v>
      </c>
      <c r="L271">
        <v>-7.0000000000000001E-3</v>
      </c>
      <c r="M271">
        <v>209</v>
      </c>
      <c r="N271">
        <v>-10.48</v>
      </c>
      <c r="O271">
        <v>355</v>
      </c>
      <c r="P271">
        <v>102.8</v>
      </c>
      <c r="Q271">
        <v>358</v>
      </c>
      <c r="R271">
        <v>113.3</v>
      </c>
      <c r="S271">
        <v>328</v>
      </c>
      <c r="T271">
        <v>-7.45</v>
      </c>
      <c r="U271">
        <v>344</v>
      </c>
    </row>
    <row r="272" spans="1:21" x14ac:dyDescent="0.3">
      <c r="A272">
        <v>258</v>
      </c>
      <c r="B272" t="s">
        <v>246</v>
      </c>
      <c r="C272" t="s">
        <v>247</v>
      </c>
      <c r="D272" s="58" t="s">
        <v>1721</v>
      </c>
      <c r="E272">
        <v>-7.65</v>
      </c>
      <c r="F272">
        <v>106.5</v>
      </c>
      <c r="G272">
        <v>224</v>
      </c>
      <c r="H272">
        <v>114.2</v>
      </c>
      <c r="I272">
        <v>272</v>
      </c>
      <c r="J272">
        <v>70.599999999999994</v>
      </c>
      <c r="K272">
        <v>28</v>
      </c>
      <c r="L272">
        <v>-3.5999999999999997E-2</v>
      </c>
      <c r="M272">
        <v>291</v>
      </c>
      <c r="N272">
        <v>-6.8</v>
      </c>
      <c r="O272">
        <v>304</v>
      </c>
      <c r="P272">
        <v>106.3</v>
      </c>
      <c r="Q272">
        <v>291</v>
      </c>
      <c r="R272">
        <v>113.1</v>
      </c>
      <c r="S272">
        <v>322</v>
      </c>
      <c r="T272">
        <v>-6.11</v>
      </c>
      <c r="U272">
        <v>326</v>
      </c>
    </row>
    <row r="273" spans="1:21" x14ac:dyDescent="0.3">
      <c r="A273">
        <v>259</v>
      </c>
      <c r="B273" t="s">
        <v>68</v>
      </c>
      <c r="C273" t="s">
        <v>8</v>
      </c>
      <c r="D273" s="58" t="s">
        <v>1800</v>
      </c>
      <c r="E273">
        <v>-7.71</v>
      </c>
      <c r="F273">
        <v>104.2</v>
      </c>
      <c r="G273">
        <v>270</v>
      </c>
      <c r="H273">
        <v>111.9</v>
      </c>
      <c r="I273">
        <v>223</v>
      </c>
      <c r="J273">
        <v>68.8</v>
      </c>
      <c r="K273">
        <v>107</v>
      </c>
      <c r="L273">
        <v>4.1000000000000002E-2</v>
      </c>
      <c r="M273">
        <v>77</v>
      </c>
      <c r="N273">
        <v>-8.34</v>
      </c>
      <c r="O273">
        <v>332</v>
      </c>
      <c r="P273">
        <v>104.4</v>
      </c>
      <c r="Q273">
        <v>322</v>
      </c>
      <c r="R273">
        <v>112.8</v>
      </c>
      <c r="S273">
        <v>305</v>
      </c>
      <c r="T273">
        <v>-2.68</v>
      </c>
      <c r="U273">
        <v>268</v>
      </c>
    </row>
    <row r="274" spans="1:21" x14ac:dyDescent="0.3">
      <c r="A274">
        <v>260</v>
      </c>
      <c r="B274" t="s">
        <v>256</v>
      </c>
      <c r="C274" t="s">
        <v>204</v>
      </c>
      <c r="D274" s="58">
        <v>46317</v>
      </c>
      <c r="E274" s="58">
        <v>-7.79</v>
      </c>
      <c r="F274">
        <v>104.1</v>
      </c>
      <c r="G274">
        <v>273</v>
      </c>
      <c r="H274">
        <v>111.9</v>
      </c>
      <c r="I274">
        <v>224</v>
      </c>
      <c r="J274">
        <v>68.599999999999994</v>
      </c>
      <c r="K274">
        <v>117</v>
      </c>
      <c r="L274">
        <v>-4.8000000000000001E-2</v>
      </c>
      <c r="M274">
        <v>307</v>
      </c>
      <c r="N274">
        <v>1.81</v>
      </c>
      <c r="O274">
        <v>117</v>
      </c>
      <c r="P274">
        <v>109.9</v>
      </c>
      <c r="Q274">
        <v>147</v>
      </c>
      <c r="R274">
        <v>108.1</v>
      </c>
      <c r="S274">
        <v>118</v>
      </c>
      <c r="T274">
        <v>6.7</v>
      </c>
      <c r="U274">
        <v>47</v>
      </c>
    </row>
    <row r="275" spans="1:21" x14ac:dyDescent="0.3">
      <c r="A275">
        <v>261</v>
      </c>
      <c r="B275" t="s">
        <v>301</v>
      </c>
      <c r="C275" t="s">
        <v>218</v>
      </c>
      <c r="D275" s="58" t="s">
        <v>1802</v>
      </c>
      <c r="E275" s="58">
        <v>-7.85</v>
      </c>
      <c r="F275">
        <v>105.6</v>
      </c>
      <c r="G275">
        <v>248</v>
      </c>
      <c r="H275">
        <v>113.4</v>
      </c>
      <c r="I275">
        <v>255</v>
      </c>
      <c r="J275">
        <v>67.7</v>
      </c>
      <c r="K275">
        <v>158</v>
      </c>
      <c r="L275">
        <v>0.11799999999999999</v>
      </c>
      <c r="M275">
        <v>9</v>
      </c>
      <c r="N275">
        <v>-1.48</v>
      </c>
      <c r="O275">
        <v>199</v>
      </c>
      <c r="P275">
        <v>110.9</v>
      </c>
      <c r="Q275">
        <v>112</v>
      </c>
      <c r="R275">
        <v>112.4</v>
      </c>
      <c r="S275">
        <v>290</v>
      </c>
      <c r="T275">
        <v>8.0299999999999994</v>
      </c>
      <c r="U275">
        <v>38</v>
      </c>
    </row>
    <row r="276" spans="1:21" x14ac:dyDescent="0.3">
      <c r="A276">
        <v>262</v>
      </c>
      <c r="B276" t="s">
        <v>364</v>
      </c>
      <c r="C276" t="s">
        <v>191</v>
      </c>
      <c r="D276" s="58" t="s">
        <v>1911</v>
      </c>
      <c r="E276" s="58">
        <v>-7.97</v>
      </c>
      <c r="F276">
        <v>106.4</v>
      </c>
      <c r="G276">
        <v>226</v>
      </c>
      <c r="H276">
        <v>114.4</v>
      </c>
      <c r="I276">
        <v>278</v>
      </c>
      <c r="J276">
        <v>67.099999999999994</v>
      </c>
      <c r="K276">
        <v>199</v>
      </c>
      <c r="L276">
        <v>3.3000000000000002E-2</v>
      </c>
      <c r="M276">
        <v>103</v>
      </c>
      <c r="N276">
        <v>-2.44</v>
      </c>
      <c r="O276">
        <v>217</v>
      </c>
      <c r="P276">
        <v>109</v>
      </c>
      <c r="Q276">
        <v>189</v>
      </c>
      <c r="R276">
        <v>111.5</v>
      </c>
      <c r="S276">
        <v>240</v>
      </c>
      <c r="T276">
        <v>3.57</v>
      </c>
      <c r="U276">
        <v>104</v>
      </c>
    </row>
    <row r="277" spans="1:21" x14ac:dyDescent="0.3">
      <c r="A277">
        <v>263</v>
      </c>
      <c r="B277" t="s">
        <v>263</v>
      </c>
      <c r="C277" t="s">
        <v>34</v>
      </c>
      <c r="D277" s="58">
        <v>46288</v>
      </c>
      <c r="E277" s="58">
        <v>-8.07</v>
      </c>
      <c r="F277">
        <v>105.5</v>
      </c>
      <c r="G277">
        <v>249</v>
      </c>
      <c r="H277">
        <v>113.6</v>
      </c>
      <c r="I277">
        <v>258</v>
      </c>
      <c r="J277">
        <v>68.599999999999994</v>
      </c>
      <c r="K277">
        <v>113</v>
      </c>
      <c r="L277">
        <v>-1.7999999999999999E-2</v>
      </c>
      <c r="M277">
        <v>231</v>
      </c>
      <c r="N277">
        <v>3.35</v>
      </c>
      <c r="O277">
        <v>104</v>
      </c>
      <c r="P277">
        <v>110.7</v>
      </c>
      <c r="Q277">
        <v>116</v>
      </c>
      <c r="R277">
        <v>107.3</v>
      </c>
      <c r="S277">
        <v>98</v>
      </c>
      <c r="T277">
        <v>-1.81</v>
      </c>
      <c r="U277">
        <v>247</v>
      </c>
    </row>
    <row r="278" spans="1:21" x14ac:dyDescent="0.3">
      <c r="A278">
        <v>264</v>
      </c>
      <c r="B278" t="s">
        <v>307</v>
      </c>
      <c r="C278" t="s">
        <v>8</v>
      </c>
      <c r="D278" s="58" t="s">
        <v>1939</v>
      </c>
      <c r="E278" s="58">
        <v>-8.15</v>
      </c>
      <c r="F278">
        <v>106</v>
      </c>
      <c r="G278">
        <v>236</v>
      </c>
      <c r="H278">
        <v>114.2</v>
      </c>
      <c r="I278">
        <v>269</v>
      </c>
      <c r="J278">
        <v>67</v>
      </c>
      <c r="K278">
        <v>202</v>
      </c>
      <c r="L278">
        <v>7.8E-2</v>
      </c>
      <c r="M278">
        <v>28</v>
      </c>
      <c r="N278">
        <v>-9.35</v>
      </c>
      <c r="O278">
        <v>348</v>
      </c>
      <c r="P278">
        <v>103.3</v>
      </c>
      <c r="Q278">
        <v>354</v>
      </c>
      <c r="R278">
        <v>112.6</v>
      </c>
      <c r="S278">
        <v>301</v>
      </c>
      <c r="T278">
        <v>-8.3699999999999992</v>
      </c>
      <c r="U278">
        <v>353</v>
      </c>
    </row>
    <row r="279" spans="1:21" x14ac:dyDescent="0.3">
      <c r="A279">
        <v>265</v>
      </c>
      <c r="B279" t="s">
        <v>512</v>
      </c>
      <c r="C279" t="s">
        <v>217</v>
      </c>
      <c r="D279" s="58">
        <v>46316</v>
      </c>
      <c r="E279" s="58">
        <v>-8.31</v>
      </c>
      <c r="F279">
        <v>106</v>
      </c>
      <c r="G279">
        <v>235</v>
      </c>
      <c r="H279">
        <v>114.3</v>
      </c>
      <c r="I279">
        <v>274</v>
      </c>
      <c r="J279">
        <v>71.8</v>
      </c>
      <c r="K279">
        <v>13</v>
      </c>
      <c r="L279">
        <v>-2.1999999999999999E-2</v>
      </c>
      <c r="M279">
        <v>244</v>
      </c>
      <c r="N279">
        <v>1.76</v>
      </c>
      <c r="O279">
        <v>118</v>
      </c>
      <c r="P279">
        <v>111</v>
      </c>
      <c r="Q279">
        <v>105</v>
      </c>
      <c r="R279">
        <v>109.3</v>
      </c>
      <c r="S279">
        <v>161</v>
      </c>
      <c r="T279">
        <v>9.2200000000000006</v>
      </c>
      <c r="U279">
        <v>23</v>
      </c>
    </row>
    <row r="280" spans="1:21" x14ac:dyDescent="0.3">
      <c r="A280">
        <v>266</v>
      </c>
      <c r="B280" t="s">
        <v>390</v>
      </c>
      <c r="C280" t="s">
        <v>274</v>
      </c>
      <c r="D280" s="58">
        <v>46375</v>
      </c>
      <c r="E280" s="58">
        <v>-8.42</v>
      </c>
      <c r="F280">
        <v>109</v>
      </c>
      <c r="G280">
        <v>177</v>
      </c>
      <c r="H280">
        <v>117.5</v>
      </c>
      <c r="I280">
        <v>321</v>
      </c>
      <c r="J280">
        <v>65.5</v>
      </c>
      <c r="K280">
        <v>285</v>
      </c>
      <c r="L280">
        <v>-2.8000000000000001E-2</v>
      </c>
      <c r="M280">
        <v>264</v>
      </c>
      <c r="N280">
        <v>-1.1100000000000001</v>
      </c>
      <c r="O280">
        <v>185</v>
      </c>
      <c r="P280">
        <v>108</v>
      </c>
      <c r="Q280">
        <v>251</v>
      </c>
      <c r="R280">
        <v>109.1</v>
      </c>
      <c r="S280">
        <v>150</v>
      </c>
      <c r="T280">
        <v>7.19</v>
      </c>
      <c r="U280">
        <v>42</v>
      </c>
    </row>
    <row r="281" spans="1:21" x14ac:dyDescent="0.3">
      <c r="A281">
        <v>267</v>
      </c>
      <c r="B281" t="s">
        <v>385</v>
      </c>
      <c r="C281" t="s">
        <v>55</v>
      </c>
      <c r="D281" s="58" t="s">
        <v>1843</v>
      </c>
      <c r="E281" s="58">
        <v>-8.51</v>
      </c>
      <c r="F281">
        <v>100.8</v>
      </c>
      <c r="G281">
        <v>320</v>
      </c>
      <c r="H281">
        <v>109.3</v>
      </c>
      <c r="I281">
        <v>170</v>
      </c>
      <c r="J281">
        <v>72.400000000000006</v>
      </c>
      <c r="K281">
        <v>8</v>
      </c>
      <c r="L281">
        <v>1.7000000000000001E-2</v>
      </c>
      <c r="M281">
        <v>138</v>
      </c>
      <c r="N281">
        <v>-8.5500000000000007</v>
      </c>
      <c r="O281">
        <v>337</v>
      </c>
      <c r="P281">
        <v>103.5</v>
      </c>
      <c r="Q281">
        <v>347</v>
      </c>
      <c r="R281">
        <v>112.1</v>
      </c>
      <c r="S281">
        <v>273</v>
      </c>
      <c r="T281">
        <v>2.34</v>
      </c>
      <c r="U281">
        <v>124</v>
      </c>
    </row>
    <row r="282" spans="1:21" x14ac:dyDescent="0.3">
      <c r="A282">
        <v>268</v>
      </c>
      <c r="B282" t="s">
        <v>120</v>
      </c>
      <c r="C282" t="s">
        <v>218</v>
      </c>
      <c r="D282" s="58">
        <v>46376</v>
      </c>
      <c r="E282" s="58">
        <v>-8.85</v>
      </c>
      <c r="F282">
        <v>106.6</v>
      </c>
      <c r="G282">
        <v>223</v>
      </c>
      <c r="H282">
        <v>115.5</v>
      </c>
      <c r="I282">
        <v>297</v>
      </c>
      <c r="J282">
        <v>67.400000000000006</v>
      </c>
      <c r="K282">
        <v>181</v>
      </c>
      <c r="L282">
        <v>1.2999999999999999E-2</v>
      </c>
      <c r="M282">
        <v>148</v>
      </c>
      <c r="N282">
        <v>-1.32</v>
      </c>
      <c r="O282">
        <v>191</v>
      </c>
      <c r="P282">
        <v>111</v>
      </c>
      <c r="Q282">
        <v>106</v>
      </c>
      <c r="R282">
        <v>112.3</v>
      </c>
      <c r="S282">
        <v>287</v>
      </c>
      <c r="T282">
        <v>6.84</v>
      </c>
      <c r="U282">
        <v>44</v>
      </c>
    </row>
    <row r="283" spans="1:21" x14ac:dyDescent="0.3">
      <c r="A283">
        <v>269</v>
      </c>
      <c r="B283" t="s">
        <v>384</v>
      </c>
      <c r="C283" t="s">
        <v>247</v>
      </c>
      <c r="D283" s="58" t="s">
        <v>1907</v>
      </c>
      <c r="E283">
        <v>-9.0299999999999994</v>
      </c>
      <c r="F283">
        <v>103.5</v>
      </c>
      <c r="G283">
        <v>281</v>
      </c>
      <c r="H283">
        <v>112.5</v>
      </c>
      <c r="I283">
        <v>241</v>
      </c>
      <c r="J283">
        <v>64.2</v>
      </c>
      <c r="K283">
        <v>336</v>
      </c>
      <c r="L283">
        <v>-0.02</v>
      </c>
      <c r="M283">
        <v>237</v>
      </c>
      <c r="N283">
        <v>-4.5599999999999996</v>
      </c>
      <c r="O283">
        <v>263</v>
      </c>
      <c r="P283">
        <v>107.4</v>
      </c>
      <c r="Q283">
        <v>268</v>
      </c>
      <c r="R283">
        <v>112</v>
      </c>
      <c r="S283">
        <v>269</v>
      </c>
      <c r="T283">
        <v>-1.65</v>
      </c>
      <c r="U283">
        <v>241</v>
      </c>
    </row>
    <row r="284" spans="1:21" x14ac:dyDescent="0.3">
      <c r="A284">
        <v>270</v>
      </c>
      <c r="B284" t="s">
        <v>360</v>
      </c>
      <c r="C284" t="s">
        <v>50</v>
      </c>
      <c r="D284" s="58">
        <v>46316</v>
      </c>
      <c r="E284">
        <v>-9.1</v>
      </c>
      <c r="F284">
        <v>106.1</v>
      </c>
      <c r="G284">
        <v>232</v>
      </c>
      <c r="H284">
        <v>115.2</v>
      </c>
      <c r="I284">
        <v>292</v>
      </c>
      <c r="J284">
        <v>67.099999999999994</v>
      </c>
      <c r="K284">
        <v>194</v>
      </c>
      <c r="L284">
        <v>-9.8000000000000004E-2</v>
      </c>
      <c r="M284">
        <v>357</v>
      </c>
      <c r="N284">
        <v>-1.34</v>
      </c>
      <c r="O284">
        <v>192</v>
      </c>
      <c r="P284">
        <v>108.8</v>
      </c>
      <c r="Q284">
        <v>204</v>
      </c>
      <c r="R284">
        <v>110.1</v>
      </c>
      <c r="S284">
        <v>191</v>
      </c>
      <c r="T284">
        <v>1.61</v>
      </c>
      <c r="U284">
        <v>143</v>
      </c>
    </row>
    <row r="285" spans="1:21" x14ac:dyDescent="0.3">
      <c r="A285">
        <v>271</v>
      </c>
      <c r="B285" t="s">
        <v>253</v>
      </c>
      <c r="C285" t="s">
        <v>247</v>
      </c>
      <c r="D285" s="58" t="s">
        <v>1721</v>
      </c>
      <c r="E285" s="58">
        <v>-9.1199999999999992</v>
      </c>
      <c r="F285">
        <v>103.7</v>
      </c>
      <c r="G285">
        <v>279</v>
      </c>
      <c r="H285">
        <v>112.9</v>
      </c>
      <c r="I285">
        <v>248</v>
      </c>
      <c r="J285">
        <v>68.5</v>
      </c>
      <c r="K285">
        <v>121</v>
      </c>
      <c r="L285">
        <v>-3.5999999999999997E-2</v>
      </c>
      <c r="M285">
        <v>290</v>
      </c>
      <c r="N285">
        <v>-8.07</v>
      </c>
      <c r="O285">
        <v>327</v>
      </c>
      <c r="P285">
        <v>104.9</v>
      </c>
      <c r="Q285">
        <v>310</v>
      </c>
      <c r="R285">
        <v>112.9</v>
      </c>
      <c r="S285">
        <v>316</v>
      </c>
      <c r="T285">
        <v>-10.37</v>
      </c>
      <c r="U285">
        <v>363</v>
      </c>
    </row>
    <row r="286" spans="1:21" x14ac:dyDescent="0.3">
      <c r="A286">
        <v>272</v>
      </c>
      <c r="B286" t="s">
        <v>388</v>
      </c>
      <c r="C286" t="s">
        <v>46</v>
      </c>
      <c r="D286" s="58" t="s">
        <v>1804</v>
      </c>
      <c r="E286" s="58">
        <v>-9.1199999999999992</v>
      </c>
      <c r="F286">
        <v>102.8</v>
      </c>
      <c r="G286">
        <v>294</v>
      </c>
      <c r="H286">
        <v>111.9</v>
      </c>
      <c r="I286">
        <v>225</v>
      </c>
      <c r="J286">
        <v>65.400000000000006</v>
      </c>
      <c r="K286">
        <v>290</v>
      </c>
      <c r="L286">
        <v>-1.2999999999999999E-2</v>
      </c>
      <c r="M286">
        <v>224</v>
      </c>
      <c r="N286">
        <v>-3.36</v>
      </c>
      <c r="O286">
        <v>235</v>
      </c>
      <c r="P286">
        <v>106.8</v>
      </c>
      <c r="Q286">
        <v>284</v>
      </c>
      <c r="R286">
        <v>110.1</v>
      </c>
      <c r="S286">
        <v>190</v>
      </c>
      <c r="T286">
        <v>-7.02</v>
      </c>
      <c r="U286">
        <v>338</v>
      </c>
    </row>
    <row r="287" spans="1:21" x14ac:dyDescent="0.3">
      <c r="A287">
        <v>273</v>
      </c>
      <c r="B287" t="s">
        <v>374</v>
      </c>
      <c r="C287" t="s">
        <v>50</v>
      </c>
      <c r="D287" s="58">
        <v>46316</v>
      </c>
      <c r="E287" s="58">
        <v>-9.24</v>
      </c>
      <c r="F287">
        <v>108</v>
      </c>
      <c r="G287">
        <v>195</v>
      </c>
      <c r="H287">
        <v>117.2</v>
      </c>
      <c r="I287">
        <v>318</v>
      </c>
      <c r="J287">
        <v>67.7</v>
      </c>
      <c r="K287">
        <v>160</v>
      </c>
      <c r="L287">
        <v>-3.5999999999999997E-2</v>
      </c>
      <c r="M287">
        <v>292</v>
      </c>
      <c r="N287">
        <v>-0.97</v>
      </c>
      <c r="O287">
        <v>182</v>
      </c>
      <c r="P287">
        <v>108.9</v>
      </c>
      <c r="Q287">
        <v>197</v>
      </c>
      <c r="R287">
        <v>109.9</v>
      </c>
      <c r="S287">
        <v>179</v>
      </c>
      <c r="T287">
        <v>-1.78</v>
      </c>
      <c r="U287">
        <v>245</v>
      </c>
    </row>
    <row r="288" spans="1:21" x14ac:dyDescent="0.3">
      <c r="A288">
        <v>274</v>
      </c>
      <c r="B288" t="s">
        <v>331</v>
      </c>
      <c r="C288" t="s">
        <v>49</v>
      </c>
      <c r="D288" s="58">
        <v>46342</v>
      </c>
      <c r="E288" s="58">
        <v>-9.3000000000000007</v>
      </c>
      <c r="F288">
        <v>105</v>
      </c>
      <c r="G288">
        <v>258</v>
      </c>
      <c r="H288">
        <v>114.3</v>
      </c>
      <c r="I288">
        <v>275</v>
      </c>
      <c r="J288">
        <v>69.5</v>
      </c>
      <c r="K288">
        <v>70</v>
      </c>
      <c r="L288">
        <v>0</v>
      </c>
      <c r="M288">
        <v>183</v>
      </c>
      <c r="N288">
        <v>-1.89</v>
      </c>
      <c r="O288">
        <v>209</v>
      </c>
      <c r="P288">
        <v>108.9</v>
      </c>
      <c r="Q288">
        <v>194</v>
      </c>
      <c r="R288">
        <v>110.8</v>
      </c>
      <c r="S288">
        <v>215</v>
      </c>
      <c r="T288">
        <v>-4.1100000000000003</v>
      </c>
      <c r="U288">
        <v>294</v>
      </c>
    </row>
    <row r="289" spans="1:21" x14ac:dyDescent="0.3">
      <c r="A289">
        <v>275</v>
      </c>
      <c r="B289" t="s">
        <v>317</v>
      </c>
      <c r="C289" t="s">
        <v>57</v>
      </c>
      <c r="D289" s="58" t="s">
        <v>1699</v>
      </c>
      <c r="E289" s="58">
        <v>-9.5</v>
      </c>
      <c r="F289">
        <v>104.5</v>
      </c>
      <c r="G289">
        <v>264</v>
      </c>
      <c r="H289">
        <v>114</v>
      </c>
      <c r="I289">
        <v>267</v>
      </c>
      <c r="J289">
        <v>70.5</v>
      </c>
      <c r="K289">
        <v>32</v>
      </c>
      <c r="L289">
        <v>4.2999999999999997E-2</v>
      </c>
      <c r="M289">
        <v>72</v>
      </c>
      <c r="N289">
        <v>-5.36</v>
      </c>
      <c r="O289">
        <v>278</v>
      </c>
      <c r="P289">
        <v>106.2</v>
      </c>
      <c r="Q289">
        <v>294</v>
      </c>
      <c r="R289">
        <v>111.5</v>
      </c>
      <c r="S289">
        <v>242</v>
      </c>
      <c r="T289">
        <v>15.5</v>
      </c>
      <c r="U289">
        <v>3</v>
      </c>
    </row>
    <row r="290" spans="1:21" x14ac:dyDescent="0.3">
      <c r="A290">
        <v>276</v>
      </c>
      <c r="B290" t="s">
        <v>347</v>
      </c>
      <c r="C290" t="s">
        <v>191</v>
      </c>
      <c r="D290" s="58" t="s">
        <v>1952</v>
      </c>
      <c r="E290" s="58">
        <v>-9.56</v>
      </c>
      <c r="F290">
        <v>107.1</v>
      </c>
      <c r="G290">
        <v>220</v>
      </c>
      <c r="H290">
        <v>116.6</v>
      </c>
      <c r="I290">
        <v>312</v>
      </c>
      <c r="J290">
        <v>67.3</v>
      </c>
      <c r="K290">
        <v>189</v>
      </c>
      <c r="L290">
        <v>0.111</v>
      </c>
      <c r="M290">
        <v>12</v>
      </c>
      <c r="N290">
        <v>-3.36</v>
      </c>
      <c r="O290">
        <v>234</v>
      </c>
      <c r="P290">
        <v>108.3</v>
      </c>
      <c r="Q290">
        <v>235</v>
      </c>
      <c r="R290">
        <v>111.7</v>
      </c>
      <c r="S290">
        <v>255</v>
      </c>
      <c r="T290">
        <v>-0.28000000000000003</v>
      </c>
      <c r="U290">
        <v>202</v>
      </c>
    </row>
    <row r="291" spans="1:21" x14ac:dyDescent="0.3">
      <c r="A291">
        <v>277</v>
      </c>
      <c r="B291" t="s">
        <v>270</v>
      </c>
      <c r="C291" t="s">
        <v>188</v>
      </c>
      <c r="D291" s="58">
        <v>46346</v>
      </c>
      <c r="E291">
        <v>-9.57</v>
      </c>
      <c r="F291">
        <v>101.1</v>
      </c>
      <c r="G291">
        <v>311</v>
      </c>
      <c r="H291">
        <v>110.7</v>
      </c>
      <c r="I291">
        <v>200</v>
      </c>
      <c r="J291">
        <v>65.5</v>
      </c>
      <c r="K291">
        <v>281</v>
      </c>
      <c r="L291">
        <v>0.01</v>
      </c>
      <c r="M291">
        <v>156</v>
      </c>
      <c r="N291">
        <v>-0.03</v>
      </c>
      <c r="O291">
        <v>158</v>
      </c>
      <c r="P291">
        <v>109.1</v>
      </c>
      <c r="Q291">
        <v>185</v>
      </c>
      <c r="R291">
        <v>109.1</v>
      </c>
      <c r="S291">
        <v>153</v>
      </c>
      <c r="T291">
        <v>3.72</v>
      </c>
      <c r="U291">
        <v>101</v>
      </c>
    </row>
    <row r="292" spans="1:21" x14ac:dyDescent="0.3">
      <c r="A292">
        <v>278</v>
      </c>
      <c r="B292" t="s">
        <v>511</v>
      </c>
      <c r="C292" t="s">
        <v>8</v>
      </c>
      <c r="D292" s="58" t="s">
        <v>1803</v>
      </c>
      <c r="E292">
        <v>-9.6199999999999992</v>
      </c>
      <c r="F292">
        <v>99.6</v>
      </c>
      <c r="G292">
        <v>333</v>
      </c>
      <c r="H292">
        <v>109.2</v>
      </c>
      <c r="I292">
        <v>168</v>
      </c>
      <c r="J292">
        <v>67.599999999999994</v>
      </c>
      <c r="K292">
        <v>170</v>
      </c>
      <c r="L292">
        <v>2.8000000000000001E-2</v>
      </c>
      <c r="M292">
        <v>116</v>
      </c>
      <c r="N292">
        <v>-6.92</v>
      </c>
      <c r="O292">
        <v>306</v>
      </c>
      <c r="P292">
        <v>104.8</v>
      </c>
      <c r="Q292">
        <v>311</v>
      </c>
      <c r="R292">
        <v>111.7</v>
      </c>
      <c r="S292">
        <v>258</v>
      </c>
      <c r="T292">
        <v>1.1100000000000001</v>
      </c>
      <c r="U292">
        <v>162</v>
      </c>
    </row>
    <row r="293" spans="1:21" x14ac:dyDescent="0.3">
      <c r="A293">
        <v>279</v>
      </c>
      <c r="B293" t="s">
        <v>322</v>
      </c>
      <c r="C293" t="s">
        <v>190</v>
      </c>
      <c r="D293" s="58" t="s">
        <v>1804</v>
      </c>
      <c r="E293" s="58">
        <v>-9.65</v>
      </c>
      <c r="F293">
        <v>116.8</v>
      </c>
      <c r="G293">
        <v>71</v>
      </c>
      <c r="H293">
        <v>126.4</v>
      </c>
      <c r="I293">
        <v>365</v>
      </c>
      <c r="J293">
        <v>64.7</v>
      </c>
      <c r="K293">
        <v>320</v>
      </c>
      <c r="L293">
        <v>-1.2999999999999999E-2</v>
      </c>
      <c r="M293">
        <v>223</v>
      </c>
      <c r="N293">
        <v>-4.4400000000000004</v>
      </c>
      <c r="O293">
        <v>261</v>
      </c>
      <c r="P293">
        <v>108.9</v>
      </c>
      <c r="Q293">
        <v>198</v>
      </c>
      <c r="R293">
        <v>113.3</v>
      </c>
      <c r="S293">
        <v>332</v>
      </c>
      <c r="T293">
        <v>2.77</v>
      </c>
      <c r="U293">
        <v>117</v>
      </c>
    </row>
    <row r="294" spans="1:21" x14ac:dyDescent="0.3">
      <c r="A294">
        <v>280</v>
      </c>
      <c r="B294" t="s">
        <v>520</v>
      </c>
      <c r="C294" t="s">
        <v>274</v>
      </c>
      <c r="D294" s="58">
        <v>46317</v>
      </c>
      <c r="E294" s="58">
        <v>-10.14</v>
      </c>
      <c r="F294">
        <v>102.5</v>
      </c>
      <c r="G294">
        <v>296</v>
      </c>
      <c r="H294">
        <v>112.7</v>
      </c>
      <c r="I294">
        <v>245</v>
      </c>
      <c r="J294">
        <v>64.8</v>
      </c>
      <c r="K294">
        <v>319</v>
      </c>
      <c r="L294">
        <v>-1.2999999999999999E-2</v>
      </c>
      <c r="M294">
        <v>221</v>
      </c>
      <c r="N294">
        <v>-0.55000000000000004</v>
      </c>
      <c r="O294">
        <v>170</v>
      </c>
      <c r="P294">
        <v>108.1</v>
      </c>
      <c r="Q294">
        <v>244</v>
      </c>
      <c r="R294">
        <v>108.6</v>
      </c>
      <c r="S294">
        <v>140</v>
      </c>
      <c r="T294">
        <v>8.24</v>
      </c>
      <c r="U294">
        <v>32</v>
      </c>
    </row>
    <row r="295" spans="1:21" ht="15.75" customHeight="1" x14ac:dyDescent="0.3">
      <c r="D295" s="58"/>
      <c r="E295" s="58"/>
      <c r="N295" t="s">
        <v>176</v>
      </c>
      <c r="T295" t="s">
        <v>177</v>
      </c>
    </row>
    <row r="296" spans="1:21" x14ac:dyDescent="0.3">
      <c r="A296" t="s">
        <v>178</v>
      </c>
      <c r="B296" t="s">
        <v>0</v>
      </c>
      <c r="C296" t="s">
        <v>179</v>
      </c>
      <c r="D296" s="58" t="s">
        <v>400</v>
      </c>
      <c r="E296" s="58" t="s">
        <v>694</v>
      </c>
      <c r="F296" t="s">
        <v>695</v>
      </c>
      <c r="H296" t="s">
        <v>696</v>
      </c>
      <c r="J296" t="s">
        <v>180</v>
      </c>
      <c r="L296" t="s">
        <v>181</v>
      </c>
      <c r="N296" t="s">
        <v>694</v>
      </c>
      <c r="P296" t="s">
        <v>695</v>
      </c>
      <c r="R296" t="s">
        <v>696</v>
      </c>
      <c r="T296" t="s">
        <v>694</v>
      </c>
    </row>
    <row r="297" spans="1:21" x14ac:dyDescent="0.3">
      <c r="A297">
        <v>281</v>
      </c>
      <c r="B297" t="s">
        <v>351</v>
      </c>
      <c r="C297" t="s">
        <v>191</v>
      </c>
      <c r="D297" s="58" t="s">
        <v>1721</v>
      </c>
      <c r="E297" s="58">
        <v>-10.31</v>
      </c>
      <c r="F297">
        <v>104.5</v>
      </c>
      <c r="G297">
        <v>263</v>
      </c>
      <c r="H297">
        <v>114.8</v>
      </c>
      <c r="I297">
        <v>285</v>
      </c>
      <c r="J297">
        <v>69.900000000000006</v>
      </c>
      <c r="K297">
        <v>54</v>
      </c>
      <c r="L297">
        <v>5.6000000000000001E-2</v>
      </c>
      <c r="M297">
        <v>53</v>
      </c>
      <c r="N297">
        <v>-5.42</v>
      </c>
      <c r="O297">
        <v>280</v>
      </c>
      <c r="P297">
        <v>107.4</v>
      </c>
      <c r="Q297">
        <v>269</v>
      </c>
      <c r="R297">
        <v>112.8</v>
      </c>
      <c r="S297">
        <v>308</v>
      </c>
      <c r="T297">
        <v>-3.44</v>
      </c>
      <c r="U297">
        <v>284</v>
      </c>
    </row>
    <row r="298" spans="1:21" x14ac:dyDescent="0.3">
      <c r="A298">
        <v>282</v>
      </c>
      <c r="B298" t="s">
        <v>476</v>
      </c>
      <c r="C298" t="s">
        <v>55</v>
      </c>
      <c r="D298" s="58" t="s">
        <v>1885</v>
      </c>
      <c r="E298" s="58">
        <v>-10.36</v>
      </c>
      <c r="F298">
        <v>107.1</v>
      </c>
      <c r="G298">
        <v>218</v>
      </c>
      <c r="H298">
        <v>117.5</v>
      </c>
      <c r="I298">
        <v>324</v>
      </c>
      <c r="J298">
        <v>65.400000000000006</v>
      </c>
      <c r="K298">
        <v>291</v>
      </c>
      <c r="L298">
        <v>0.16</v>
      </c>
      <c r="M298">
        <v>1</v>
      </c>
      <c r="N298">
        <v>-6.71</v>
      </c>
      <c r="O298">
        <v>300</v>
      </c>
      <c r="P298">
        <v>104.4</v>
      </c>
      <c r="Q298">
        <v>324</v>
      </c>
      <c r="R298">
        <v>111.1</v>
      </c>
      <c r="S298">
        <v>226</v>
      </c>
      <c r="T298">
        <v>6.58</v>
      </c>
      <c r="U298">
        <v>50</v>
      </c>
    </row>
    <row r="299" spans="1:21" x14ac:dyDescent="0.3">
      <c r="A299">
        <v>283</v>
      </c>
      <c r="B299" t="s">
        <v>350</v>
      </c>
      <c r="C299" t="s">
        <v>46</v>
      </c>
      <c r="D299" s="58">
        <v>46227</v>
      </c>
      <c r="E299" s="58">
        <v>-10.5</v>
      </c>
      <c r="F299">
        <v>107.8</v>
      </c>
      <c r="G299">
        <v>201</v>
      </c>
      <c r="H299">
        <v>118.3</v>
      </c>
      <c r="I299">
        <v>330</v>
      </c>
      <c r="J299">
        <v>69.599999999999994</v>
      </c>
      <c r="K299">
        <v>66</v>
      </c>
      <c r="L299">
        <v>-6.0999999999999999E-2</v>
      </c>
      <c r="M299">
        <v>327</v>
      </c>
      <c r="N299">
        <v>-1.35</v>
      </c>
      <c r="O299">
        <v>194</v>
      </c>
      <c r="P299">
        <v>108.6</v>
      </c>
      <c r="Q299">
        <v>216</v>
      </c>
      <c r="R299">
        <v>109.9</v>
      </c>
      <c r="S299">
        <v>182</v>
      </c>
      <c r="T299">
        <v>-0.39</v>
      </c>
      <c r="U299">
        <v>206</v>
      </c>
    </row>
    <row r="300" spans="1:21" x14ac:dyDescent="0.3">
      <c r="A300">
        <v>284</v>
      </c>
      <c r="B300" t="s">
        <v>700</v>
      </c>
      <c r="C300" t="s">
        <v>54</v>
      </c>
      <c r="D300" s="58" t="s">
        <v>1915</v>
      </c>
      <c r="E300" s="58">
        <v>-10.55</v>
      </c>
      <c r="F300">
        <v>101.3</v>
      </c>
      <c r="G300">
        <v>310</v>
      </c>
      <c r="H300">
        <v>111.8</v>
      </c>
      <c r="I300">
        <v>220</v>
      </c>
      <c r="J300">
        <v>64.8</v>
      </c>
      <c r="K300">
        <v>316</v>
      </c>
      <c r="L300">
        <v>-6.0000000000000001E-3</v>
      </c>
      <c r="M300">
        <v>205</v>
      </c>
      <c r="N300">
        <v>-10.98</v>
      </c>
      <c r="O300">
        <v>359</v>
      </c>
      <c r="P300">
        <v>102.8</v>
      </c>
      <c r="Q300">
        <v>357</v>
      </c>
      <c r="R300">
        <v>113.8</v>
      </c>
      <c r="S300">
        <v>346</v>
      </c>
      <c r="T300">
        <v>0.56999999999999995</v>
      </c>
      <c r="U300">
        <v>180</v>
      </c>
    </row>
    <row r="301" spans="1:21" x14ac:dyDescent="0.3">
      <c r="A301">
        <v>285</v>
      </c>
      <c r="B301" t="s">
        <v>337</v>
      </c>
      <c r="C301" t="s">
        <v>274</v>
      </c>
      <c r="D301" s="58">
        <v>46287</v>
      </c>
      <c r="E301" s="58">
        <v>-10.58</v>
      </c>
      <c r="F301">
        <v>99.8</v>
      </c>
      <c r="G301">
        <v>325</v>
      </c>
      <c r="H301">
        <v>110.4</v>
      </c>
      <c r="I301">
        <v>197</v>
      </c>
      <c r="J301">
        <v>65.5</v>
      </c>
      <c r="K301">
        <v>283</v>
      </c>
      <c r="L301">
        <v>-6.0000000000000001E-3</v>
      </c>
      <c r="M301">
        <v>202</v>
      </c>
      <c r="N301">
        <v>-0.56999999999999995</v>
      </c>
      <c r="O301">
        <v>172</v>
      </c>
      <c r="P301">
        <v>108.5</v>
      </c>
      <c r="Q301">
        <v>223</v>
      </c>
      <c r="R301">
        <v>109</v>
      </c>
      <c r="S301">
        <v>149</v>
      </c>
      <c r="T301">
        <v>5.42</v>
      </c>
      <c r="U301">
        <v>71</v>
      </c>
    </row>
    <row r="302" spans="1:21" x14ac:dyDescent="0.3">
      <c r="A302">
        <v>286</v>
      </c>
      <c r="B302" t="s">
        <v>699</v>
      </c>
      <c r="C302" t="s">
        <v>274</v>
      </c>
      <c r="D302" s="58">
        <v>46347</v>
      </c>
      <c r="E302" s="58">
        <v>-10.79</v>
      </c>
      <c r="F302">
        <v>100.9</v>
      </c>
      <c r="G302">
        <v>318</v>
      </c>
      <c r="H302">
        <v>111.7</v>
      </c>
      <c r="I302">
        <v>217</v>
      </c>
      <c r="J302">
        <v>68.2</v>
      </c>
      <c r="K302">
        <v>132</v>
      </c>
      <c r="L302">
        <v>1E-3</v>
      </c>
      <c r="M302">
        <v>181</v>
      </c>
      <c r="N302">
        <v>-0.47</v>
      </c>
      <c r="O302">
        <v>167</v>
      </c>
      <c r="P302">
        <v>108.5</v>
      </c>
      <c r="Q302">
        <v>218</v>
      </c>
      <c r="R302">
        <v>109</v>
      </c>
      <c r="S302">
        <v>147</v>
      </c>
      <c r="T302">
        <v>6.98</v>
      </c>
      <c r="U302">
        <v>43</v>
      </c>
    </row>
    <row r="303" spans="1:21" x14ac:dyDescent="0.3">
      <c r="A303">
        <v>287</v>
      </c>
      <c r="B303" t="s">
        <v>259</v>
      </c>
      <c r="C303" t="s">
        <v>49</v>
      </c>
      <c r="D303" s="58">
        <v>46283</v>
      </c>
      <c r="E303">
        <v>-10.82</v>
      </c>
      <c r="F303">
        <v>98.2</v>
      </c>
      <c r="G303">
        <v>342</v>
      </c>
      <c r="H303">
        <v>109</v>
      </c>
      <c r="I303">
        <v>163</v>
      </c>
      <c r="J303">
        <v>66.5</v>
      </c>
      <c r="K303">
        <v>229</v>
      </c>
      <c r="L303">
        <v>-0.05</v>
      </c>
      <c r="M303">
        <v>310</v>
      </c>
      <c r="N303">
        <v>-3.57</v>
      </c>
      <c r="O303">
        <v>242</v>
      </c>
      <c r="P303">
        <v>108.3</v>
      </c>
      <c r="Q303">
        <v>238</v>
      </c>
      <c r="R303">
        <v>111.9</v>
      </c>
      <c r="S303">
        <v>266</v>
      </c>
      <c r="T303">
        <v>-8.34</v>
      </c>
      <c r="U303">
        <v>352</v>
      </c>
    </row>
    <row r="304" spans="1:21" x14ac:dyDescent="0.3">
      <c r="A304">
        <v>288</v>
      </c>
      <c r="B304" t="s">
        <v>354</v>
      </c>
      <c r="C304" t="s">
        <v>46</v>
      </c>
      <c r="D304" s="58">
        <v>46345</v>
      </c>
      <c r="E304" s="58">
        <v>-10.92</v>
      </c>
      <c r="F304">
        <v>105.5</v>
      </c>
      <c r="G304">
        <v>250</v>
      </c>
      <c r="H304">
        <v>116.4</v>
      </c>
      <c r="I304">
        <v>310</v>
      </c>
      <c r="J304">
        <v>68.599999999999994</v>
      </c>
      <c r="K304">
        <v>118</v>
      </c>
      <c r="L304">
        <v>-2.3E-2</v>
      </c>
      <c r="M304">
        <v>248</v>
      </c>
      <c r="N304">
        <v>-3.35</v>
      </c>
      <c r="O304">
        <v>233</v>
      </c>
      <c r="P304">
        <v>107.8</v>
      </c>
      <c r="Q304">
        <v>255</v>
      </c>
      <c r="R304">
        <v>111.2</v>
      </c>
      <c r="S304">
        <v>231</v>
      </c>
      <c r="T304">
        <v>-8.59</v>
      </c>
      <c r="U304">
        <v>356</v>
      </c>
    </row>
    <row r="305" spans="1:21" x14ac:dyDescent="0.3">
      <c r="A305">
        <v>289</v>
      </c>
      <c r="B305" t="s">
        <v>392</v>
      </c>
      <c r="C305" t="s">
        <v>274</v>
      </c>
      <c r="D305" s="58">
        <v>46376</v>
      </c>
      <c r="E305" s="58">
        <v>-11.12</v>
      </c>
      <c r="F305">
        <v>103.1</v>
      </c>
      <c r="G305">
        <v>288</v>
      </c>
      <c r="H305">
        <v>114.2</v>
      </c>
      <c r="I305">
        <v>270</v>
      </c>
      <c r="J305">
        <v>64.400000000000006</v>
      </c>
      <c r="K305">
        <v>328</v>
      </c>
      <c r="L305">
        <v>3.4000000000000002E-2</v>
      </c>
      <c r="M305">
        <v>99</v>
      </c>
      <c r="N305">
        <v>-2.08</v>
      </c>
      <c r="O305">
        <v>212</v>
      </c>
      <c r="P305">
        <v>108</v>
      </c>
      <c r="Q305">
        <v>250</v>
      </c>
      <c r="R305">
        <v>110</v>
      </c>
      <c r="S305">
        <v>187</v>
      </c>
      <c r="T305">
        <v>-0.65</v>
      </c>
      <c r="U305">
        <v>214</v>
      </c>
    </row>
    <row r="306" spans="1:21" x14ac:dyDescent="0.3">
      <c r="A306">
        <v>290</v>
      </c>
      <c r="B306" t="s">
        <v>342</v>
      </c>
      <c r="C306" t="s">
        <v>697</v>
      </c>
      <c r="D306" s="58" t="s">
        <v>1915</v>
      </c>
      <c r="E306" s="58">
        <v>-11.2</v>
      </c>
      <c r="F306">
        <v>102.8</v>
      </c>
      <c r="G306">
        <v>292</v>
      </c>
      <c r="H306">
        <v>114</v>
      </c>
      <c r="I306">
        <v>264</v>
      </c>
      <c r="J306">
        <v>67</v>
      </c>
      <c r="K306">
        <v>201</v>
      </c>
      <c r="L306">
        <v>8.7999999999999995E-2</v>
      </c>
      <c r="M306">
        <v>19</v>
      </c>
      <c r="N306">
        <v>-8.1</v>
      </c>
      <c r="O306">
        <v>329</v>
      </c>
      <c r="P306">
        <v>105.3</v>
      </c>
      <c r="Q306">
        <v>307</v>
      </c>
      <c r="R306">
        <v>113.4</v>
      </c>
      <c r="S306">
        <v>337</v>
      </c>
      <c r="T306">
        <v>-0.22</v>
      </c>
      <c r="U306">
        <v>198</v>
      </c>
    </row>
    <row r="307" spans="1:21" x14ac:dyDescent="0.3">
      <c r="A307">
        <v>291</v>
      </c>
      <c r="B307" t="s">
        <v>501</v>
      </c>
      <c r="C307" t="s">
        <v>50</v>
      </c>
      <c r="D307" s="58">
        <v>46375</v>
      </c>
      <c r="E307">
        <v>-11.34</v>
      </c>
      <c r="F307">
        <v>98.7</v>
      </c>
      <c r="G307">
        <v>339</v>
      </c>
      <c r="H307">
        <v>110.1</v>
      </c>
      <c r="I307">
        <v>189</v>
      </c>
      <c r="J307">
        <v>63.7</v>
      </c>
      <c r="K307">
        <v>343</v>
      </c>
      <c r="L307">
        <v>-5.0000000000000001E-3</v>
      </c>
      <c r="M307">
        <v>199</v>
      </c>
      <c r="N307">
        <v>-3.74</v>
      </c>
      <c r="O307">
        <v>248</v>
      </c>
      <c r="P307">
        <v>108.5</v>
      </c>
      <c r="Q307">
        <v>222</v>
      </c>
      <c r="R307">
        <v>112.2</v>
      </c>
      <c r="S307">
        <v>280</v>
      </c>
      <c r="T307">
        <v>-6.09</v>
      </c>
      <c r="U307">
        <v>325</v>
      </c>
    </row>
    <row r="308" spans="1:21" x14ac:dyDescent="0.3">
      <c r="A308">
        <v>292</v>
      </c>
      <c r="B308" t="s">
        <v>299</v>
      </c>
      <c r="C308" t="s">
        <v>188</v>
      </c>
      <c r="D308" s="58">
        <v>46316</v>
      </c>
      <c r="E308" s="58">
        <v>-11.36</v>
      </c>
      <c r="F308">
        <v>104.6</v>
      </c>
      <c r="G308">
        <v>262</v>
      </c>
      <c r="H308">
        <v>116</v>
      </c>
      <c r="I308">
        <v>301</v>
      </c>
      <c r="J308">
        <v>63.2</v>
      </c>
      <c r="K308">
        <v>355</v>
      </c>
      <c r="L308">
        <v>6.0000000000000001E-3</v>
      </c>
      <c r="M308">
        <v>169</v>
      </c>
      <c r="N308">
        <v>-2.52</v>
      </c>
      <c r="O308">
        <v>218</v>
      </c>
      <c r="P308">
        <v>107.8</v>
      </c>
      <c r="Q308">
        <v>254</v>
      </c>
      <c r="R308">
        <v>110.4</v>
      </c>
      <c r="S308">
        <v>197</v>
      </c>
      <c r="T308">
        <v>-6.66</v>
      </c>
      <c r="U308">
        <v>332</v>
      </c>
    </row>
    <row r="309" spans="1:21" x14ac:dyDescent="0.3">
      <c r="A309">
        <v>293</v>
      </c>
      <c r="B309" t="s">
        <v>306</v>
      </c>
      <c r="C309" t="s">
        <v>193</v>
      </c>
      <c r="D309" s="58">
        <v>46257</v>
      </c>
      <c r="E309" s="58">
        <v>-11.41</v>
      </c>
      <c r="F309">
        <v>103.3</v>
      </c>
      <c r="G309">
        <v>282</v>
      </c>
      <c r="H309">
        <v>114.7</v>
      </c>
      <c r="I309">
        <v>282</v>
      </c>
      <c r="J309">
        <v>65.8</v>
      </c>
      <c r="K309">
        <v>271</v>
      </c>
      <c r="L309">
        <v>6.2E-2</v>
      </c>
      <c r="M309">
        <v>45</v>
      </c>
      <c r="N309">
        <v>3.15</v>
      </c>
      <c r="O309">
        <v>107</v>
      </c>
      <c r="P309">
        <v>110.9</v>
      </c>
      <c r="Q309">
        <v>111</v>
      </c>
      <c r="R309">
        <v>107.7</v>
      </c>
      <c r="S309">
        <v>111</v>
      </c>
      <c r="T309">
        <v>-4.43</v>
      </c>
      <c r="U309">
        <v>297</v>
      </c>
    </row>
    <row r="310" spans="1:21" x14ac:dyDescent="0.3">
      <c r="A310">
        <v>294</v>
      </c>
      <c r="B310" t="s">
        <v>534</v>
      </c>
      <c r="C310" t="s">
        <v>57</v>
      </c>
      <c r="D310" s="58" t="s">
        <v>1846</v>
      </c>
      <c r="E310" s="58">
        <v>-11.43</v>
      </c>
      <c r="F310">
        <v>97.5</v>
      </c>
      <c r="G310">
        <v>344</v>
      </c>
      <c r="H310">
        <v>108.9</v>
      </c>
      <c r="I310">
        <v>159</v>
      </c>
      <c r="J310">
        <v>67.599999999999994</v>
      </c>
      <c r="K310">
        <v>171</v>
      </c>
      <c r="L310">
        <v>-4.2000000000000003E-2</v>
      </c>
      <c r="M310">
        <v>299</v>
      </c>
      <c r="N310">
        <v>-8.6</v>
      </c>
      <c r="O310">
        <v>339</v>
      </c>
      <c r="P310">
        <v>103.8</v>
      </c>
      <c r="Q310">
        <v>339</v>
      </c>
      <c r="R310">
        <v>112.4</v>
      </c>
      <c r="S310">
        <v>296</v>
      </c>
      <c r="T310">
        <v>2.4</v>
      </c>
      <c r="U310">
        <v>122</v>
      </c>
    </row>
    <row r="311" spans="1:21" x14ac:dyDescent="0.3">
      <c r="A311">
        <v>295</v>
      </c>
      <c r="B311" t="s">
        <v>302</v>
      </c>
      <c r="C311" t="s">
        <v>190</v>
      </c>
      <c r="D311" s="58">
        <v>46376</v>
      </c>
      <c r="E311" s="58">
        <v>-11.48</v>
      </c>
      <c r="F311">
        <v>103.3</v>
      </c>
      <c r="G311">
        <v>284</v>
      </c>
      <c r="H311">
        <v>114.8</v>
      </c>
      <c r="I311">
        <v>283</v>
      </c>
      <c r="J311">
        <v>63.4</v>
      </c>
      <c r="K311">
        <v>349</v>
      </c>
      <c r="L311">
        <v>-0.03</v>
      </c>
      <c r="M311">
        <v>271</v>
      </c>
      <c r="N311">
        <v>-3.74</v>
      </c>
      <c r="O311">
        <v>247</v>
      </c>
      <c r="P311">
        <v>109.4</v>
      </c>
      <c r="Q311">
        <v>171</v>
      </c>
      <c r="R311">
        <v>113.1</v>
      </c>
      <c r="S311">
        <v>323</v>
      </c>
      <c r="T311">
        <v>5.63</v>
      </c>
      <c r="U311">
        <v>65</v>
      </c>
    </row>
    <row r="312" spans="1:21" x14ac:dyDescent="0.3">
      <c r="A312">
        <v>296</v>
      </c>
      <c r="B312" t="s">
        <v>372</v>
      </c>
      <c r="C312" t="s">
        <v>8</v>
      </c>
      <c r="D312" s="58" t="s">
        <v>1913</v>
      </c>
      <c r="E312" s="58">
        <v>-11.5</v>
      </c>
      <c r="F312">
        <v>107.5</v>
      </c>
      <c r="G312">
        <v>211</v>
      </c>
      <c r="H312">
        <v>119</v>
      </c>
      <c r="I312">
        <v>337</v>
      </c>
      <c r="J312">
        <v>68.5</v>
      </c>
      <c r="K312">
        <v>120</v>
      </c>
      <c r="L312">
        <v>1E-3</v>
      </c>
      <c r="M312">
        <v>179</v>
      </c>
      <c r="N312">
        <v>-7.15</v>
      </c>
      <c r="O312">
        <v>309</v>
      </c>
      <c r="P312">
        <v>104.5</v>
      </c>
      <c r="Q312">
        <v>318</v>
      </c>
      <c r="R312">
        <v>111.7</v>
      </c>
      <c r="S312">
        <v>253</v>
      </c>
      <c r="T312">
        <v>-1.67</v>
      </c>
      <c r="U312">
        <v>242</v>
      </c>
    </row>
    <row r="313" spans="1:21" x14ac:dyDescent="0.3">
      <c r="A313">
        <v>297</v>
      </c>
      <c r="B313" t="s">
        <v>267</v>
      </c>
      <c r="C313" t="s">
        <v>190</v>
      </c>
      <c r="D313" s="58">
        <v>46347</v>
      </c>
      <c r="E313" s="58">
        <v>-11.67</v>
      </c>
      <c r="F313">
        <v>109.4</v>
      </c>
      <c r="G313">
        <v>170</v>
      </c>
      <c r="H313">
        <v>121.1</v>
      </c>
      <c r="I313">
        <v>350</v>
      </c>
      <c r="J313">
        <v>67.3</v>
      </c>
      <c r="K313">
        <v>184</v>
      </c>
      <c r="L313">
        <v>-1.7000000000000001E-2</v>
      </c>
      <c r="M313">
        <v>229</v>
      </c>
      <c r="N313">
        <v>-3.73</v>
      </c>
      <c r="O313">
        <v>246</v>
      </c>
      <c r="P313">
        <v>109.2</v>
      </c>
      <c r="Q313">
        <v>177</v>
      </c>
      <c r="R313">
        <v>112.9</v>
      </c>
      <c r="S313">
        <v>313</v>
      </c>
      <c r="T313">
        <v>3.37</v>
      </c>
      <c r="U313">
        <v>106</v>
      </c>
    </row>
    <row r="314" spans="1:21" x14ac:dyDescent="0.3">
      <c r="A314">
        <v>298</v>
      </c>
      <c r="B314" t="s">
        <v>515</v>
      </c>
      <c r="C314" t="s">
        <v>54</v>
      </c>
      <c r="D314" s="58" t="s">
        <v>1803</v>
      </c>
      <c r="E314" s="58">
        <v>-11.85</v>
      </c>
      <c r="F314">
        <v>102.3</v>
      </c>
      <c r="G314">
        <v>301</v>
      </c>
      <c r="H314">
        <v>114.1</v>
      </c>
      <c r="I314">
        <v>268</v>
      </c>
      <c r="J314">
        <v>69.599999999999994</v>
      </c>
      <c r="K314">
        <v>69</v>
      </c>
      <c r="L314">
        <v>-1.7999999999999999E-2</v>
      </c>
      <c r="M314">
        <v>232</v>
      </c>
      <c r="N314">
        <v>-10.34</v>
      </c>
      <c r="O314">
        <v>354</v>
      </c>
      <c r="P314">
        <v>103</v>
      </c>
      <c r="Q314">
        <v>356</v>
      </c>
      <c r="R314">
        <v>113.3</v>
      </c>
      <c r="S314">
        <v>335</v>
      </c>
      <c r="T314">
        <v>-1.5</v>
      </c>
      <c r="U314">
        <v>237</v>
      </c>
    </row>
    <row r="315" spans="1:21" x14ac:dyDescent="0.3">
      <c r="A315">
        <v>299</v>
      </c>
      <c r="B315" t="s">
        <v>215</v>
      </c>
      <c r="C315" t="s">
        <v>132</v>
      </c>
      <c r="D315" s="58" t="s">
        <v>1909</v>
      </c>
      <c r="E315" s="58">
        <v>-12.15</v>
      </c>
      <c r="F315">
        <v>108</v>
      </c>
      <c r="G315">
        <v>196</v>
      </c>
      <c r="H315">
        <v>120.1</v>
      </c>
      <c r="I315">
        <v>347</v>
      </c>
      <c r="J315">
        <v>67.7</v>
      </c>
      <c r="K315">
        <v>159</v>
      </c>
      <c r="L315">
        <v>5.6000000000000001E-2</v>
      </c>
      <c r="M315">
        <v>54</v>
      </c>
      <c r="N315">
        <v>-5.75</v>
      </c>
      <c r="O315">
        <v>288</v>
      </c>
      <c r="P315">
        <v>108.3</v>
      </c>
      <c r="Q315">
        <v>232</v>
      </c>
      <c r="R315">
        <v>114.1</v>
      </c>
      <c r="S315">
        <v>351</v>
      </c>
      <c r="T315">
        <v>-0.5</v>
      </c>
      <c r="U315">
        <v>209</v>
      </c>
    </row>
    <row r="316" spans="1:21" x14ac:dyDescent="0.3">
      <c r="A316">
        <v>300</v>
      </c>
      <c r="B316" t="s">
        <v>170</v>
      </c>
      <c r="C316" t="s">
        <v>132</v>
      </c>
      <c r="D316" s="58" t="s">
        <v>1804</v>
      </c>
      <c r="E316" s="58">
        <v>-12.21</v>
      </c>
      <c r="F316">
        <v>105.6</v>
      </c>
      <c r="G316">
        <v>245</v>
      </c>
      <c r="H316">
        <v>117.9</v>
      </c>
      <c r="I316">
        <v>328</v>
      </c>
      <c r="J316">
        <v>67.3</v>
      </c>
      <c r="K316">
        <v>187</v>
      </c>
      <c r="L316">
        <v>-2.9000000000000001E-2</v>
      </c>
      <c r="M316">
        <v>267</v>
      </c>
      <c r="N316">
        <v>-6.67</v>
      </c>
      <c r="O316">
        <v>299</v>
      </c>
      <c r="P316">
        <v>108.2</v>
      </c>
      <c r="Q316">
        <v>241</v>
      </c>
      <c r="R316">
        <v>114.9</v>
      </c>
      <c r="S316">
        <v>360</v>
      </c>
      <c r="T316">
        <v>-2.23</v>
      </c>
      <c r="U316">
        <v>259</v>
      </c>
    </row>
    <row r="317" spans="1:21" x14ac:dyDescent="0.3">
      <c r="A317">
        <v>301</v>
      </c>
      <c r="B317" t="s">
        <v>367</v>
      </c>
      <c r="C317" t="s">
        <v>57</v>
      </c>
      <c r="D317" s="58" t="s">
        <v>1690</v>
      </c>
      <c r="E317" s="58">
        <v>-12.24</v>
      </c>
      <c r="F317">
        <v>104.9</v>
      </c>
      <c r="G317">
        <v>259</v>
      </c>
      <c r="H317">
        <v>117.2</v>
      </c>
      <c r="I317">
        <v>317</v>
      </c>
      <c r="J317">
        <v>65.5</v>
      </c>
      <c r="K317">
        <v>288</v>
      </c>
      <c r="L317">
        <v>5.2999999999999999E-2</v>
      </c>
      <c r="M317">
        <v>56</v>
      </c>
      <c r="N317">
        <v>-10.53</v>
      </c>
      <c r="O317">
        <v>356</v>
      </c>
      <c r="P317">
        <v>102.5</v>
      </c>
      <c r="Q317">
        <v>360</v>
      </c>
      <c r="R317">
        <v>113</v>
      </c>
      <c r="S317">
        <v>320</v>
      </c>
      <c r="T317">
        <v>-1.89</v>
      </c>
      <c r="U317">
        <v>249</v>
      </c>
    </row>
    <row r="318" spans="1:21" x14ac:dyDescent="0.3">
      <c r="A318">
        <v>302</v>
      </c>
      <c r="B318" t="s">
        <v>327</v>
      </c>
      <c r="C318" t="s">
        <v>247</v>
      </c>
      <c r="D318" s="58" t="s">
        <v>1804</v>
      </c>
      <c r="E318" s="58">
        <v>-12.4</v>
      </c>
      <c r="F318">
        <v>99.2</v>
      </c>
      <c r="G318">
        <v>337</v>
      </c>
      <c r="H318">
        <v>111.6</v>
      </c>
      <c r="I318">
        <v>215</v>
      </c>
      <c r="J318">
        <v>67.599999999999994</v>
      </c>
      <c r="K318">
        <v>172</v>
      </c>
      <c r="L318">
        <v>2.5000000000000001E-2</v>
      </c>
      <c r="M318">
        <v>121</v>
      </c>
      <c r="N318">
        <v>-5.23</v>
      </c>
      <c r="O318">
        <v>273</v>
      </c>
      <c r="P318">
        <v>106.5</v>
      </c>
      <c r="Q318">
        <v>286</v>
      </c>
      <c r="R318">
        <v>111.7</v>
      </c>
      <c r="S318">
        <v>260</v>
      </c>
      <c r="T318">
        <v>-1.17</v>
      </c>
      <c r="U318">
        <v>225</v>
      </c>
    </row>
    <row r="319" spans="1:21" x14ac:dyDescent="0.3">
      <c r="A319">
        <v>303</v>
      </c>
      <c r="B319" t="s">
        <v>258</v>
      </c>
      <c r="C319" t="s">
        <v>190</v>
      </c>
      <c r="D319" s="58">
        <v>46377</v>
      </c>
      <c r="E319" s="58">
        <v>-12.56</v>
      </c>
      <c r="F319">
        <v>105.5</v>
      </c>
      <c r="G319">
        <v>251</v>
      </c>
      <c r="H319">
        <v>118.1</v>
      </c>
      <c r="I319">
        <v>329</v>
      </c>
      <c r="J319">
        <v>66.7</v>
      </c>
      <c r="K319">
        <v>220</v>
      </c>
      <c r="L319">
        <v>8.0000000000000002E-3</v>
      </c>
      <c r="M319">
        <v>166</v>
      </c>
      <c r="N319">
        <v>-3.53</v>
      </c>
      <c r="O319">
        <v>240</v>
      </c>
      <c r="P319">
        <v>108.9</v>
      </c>
      <c r="Q319">
        <v>193</v>
      </c>
      <c r="R319">
        <v>112.5</v>
      </c>
      <c r="S319">
        <v>297</v>
      </c>
      <c r="T319">
        <v>5.13</v>
      </c>
      <c r="U319">
        <v>75</v>
      </c>
    </row>
    <row r="320" spans="1:21" x14ac:dyDescent="0.3">
      <c r="A320">
        <v>304</v>
      </c>
      <c r="B320" t="s">
        <v>698</v>
      </c>
      <c r="C320" t="s">
        <v>190</v>
      </c>
      <c r="D320" s="58" t="s">
        <v>1803</v>
      </c>
      <c r="E320">
        <v>-12.56</v>
      </c>
      <c r="F320">
        <v>101.8</v>
      </c>
      <c r="G320">
        <v>307</v>
      </c>
      <c r="H320">
        <v>114.4</v>
      </c>
      <c r="I320">
        <v>277</v>
      </c>
      <c r="J320">
        <v>69.2</v>
      </c>
      <c r="K320">
        <v>83</v>
      </c>
      <c r="L320">
        <v>7.1999999999999995E-2</v>
      </c>
      <c r="M320">
        <v>32</v>
      </c>
      <c r="N320">
        <v>-6.36</v>
      </c>
      <c r="O320">
        <v>295</v>
      </c>
      <c r="P320">
        <v>109.1</v>
      </c>
      <c r="Q320">
        <v>183</v>
      </c>
      <c r="R320">
        <v>115.4</v>
      </c>
      <c r="S320">
        <v>362</v>
      </c>
      <c r="T320">
        <v>0.62</v>
      </c>
      <c r="U320">
        <v>178</v>
      </c>
    </row>
    <row r="321" spans="1:21" x14ac:dyDescent="0.3">
      <c r="A321">
        <v>305</v>
      </c>
      <c r="B321" t="s">
        <v>380</v>
      </c>
      <c r="C321" t="s">
        <v>54</v>
      </c>
      <c r="D321" s="58" t="s">
        <v>1660</v>
      </c>
      <c r="E321" s="58">
        <v>-12.77</v>
      </c>
      <c r="F321">
        <v>104.9</v>
      </c>
      <c r="G321">
        <v>260</v>
      </c>
      <c r="H321">
        <v>117.7</v>
      </c>
      <c r="I321">
        <v>327</v>
      </c>
      <c r="J321">
        <v>65.099999999999994</v>
      </c>
      <c r="K321">
        <v>303</v>
      </c>
      <c r="L321">
        <v>0.11600000000000001</v>
      </c>
      <c r="M321">
        <v>10</v>
      </c>
      <c r="N321">
        <v>-10.83</v>
      </c>
      <c r="O321">
        <v>358</v>
      </c>
      <c r="P321">
        <v>102.5</v>
      </c>
      <c r="Q321">
        <v>359</v>
      </c>
      <c r="R321">
        <v>113.4</v>
      </c>
      <c r="S321">
        <v>336</v>
      </c>
      <c r="T321">
        <v>-1.79</v>
      </c>
      <c r="U321">
        <v>246</v>
      </c>
    </row>
    <row r="322" spans="1:21" x14ac:dyDescent="0.3">
      <c r="A322">
        <v>306</v>
      </c>
      <c r="B322" t="s">
        <v>88</v>
      </c>
      <c r="C322" t="s">
        <v>54</v>
      </c>
      <c r="D322" s="58" t="s">
        <v>1707</v>
      </c>
      <c r="E322" s="58">
        <v>-12.8</v>
      </c>
      <c r="F322">
        <v>102.8</v>
      </c>
      <c r="G322">
        <v>293</v>
      </c>
      <c r="H322">
        <v>115.6</v>
      </c>
      <c r="I322">
        <v>299</v>
      </c>
      <c r="J322">
        <v>65.5</v>
      </c>
      <c r="K322">
        <v>286</v>
      </c>
      <c r="L322">
        <v>-1E-3</v>
      </c>
      <c r="M322">
        <v>185</v>
      </c>
      <c r="N322">
        <v>-8.7799999999999994</v>
      </c>
      <c r="O322">
        <v>341</v>
      </c>
      <c r="P322">
        <v>103.6</v>
      </c>
      <c r="Q322">
        <v>346</v>
      </c>
      <c r="R322">
        <v>112.4</v>
      </c>
      <c r="S322">
        <v>292</v>
      </c>
      <c r="T322">
        <v>6.12</v>
      </c>
      <c r="U322">
        <v>54</v>
      </c>
    </row>
    <row r="323" spans="1:21" x14ac:dyDescent="0.3">
      <c r="A323">
        <v>307</v>
      </c>
      <c r="B323" t="s">
        <v>387</v>
      </c>
      <c r="C323" t="s">
        <v>36</v>
      </c>
      <c r="D323" s="58">
        <v>46228</v>
      </c>
      <c r="E323" s="58">
        <v>-12.81</v>
      </c>
      <c r="F323">
        <v>102.2</v>
      </c>
      <c r="G323">
        <v>302</v>
      </c>
      <c r="H323">
        <v>115</v>
      </c>
      <c r="I323">
        <v>289</v>
      </c>
      <c r="J323">
        <v>67</v>
      </c>
      <c r="K323">
        <v>200</v>
      </c>
      <c r="L323">
        <v>-1.0999999999999999E-2</v>
      </c>
      <c r="M323">
        <v>220</v>
      </c>
      <c r="N323">
        <v>4.9000000000000004</v>
      </c>
      <c r="O323">
        <v>95</v>
      </c>
      <c r="P323">
        <v>111.3</v>
      </c>
      <c r="Q323">
        <v>102</v>
      </c>
      <c r="R323">
        <v>106.4</v>
      </c>
      <c r="S323">
        <v>84</v>
      </c>
      <c r="T323">
        <v>4.16</v>
      </c>
      <c r="U323">
        <v>92</v>
      </c>
    </row>
    <row r="324" spans="1:21" x14ac:dyDescent="0.3">
      <c r="A324">
        <v>308</v>
      </c>
      <c r="B324" t="s">
        <v>362</v>
      </c>
      <c r="C324" t="s">
        <v>57</v>
      </c>
      <c r="D324" s="58">
        <v>46373</v>
      </c>
      <c r="E324">
        <v>-12.87</v>
      </c>
      <c r="F324">
        <v>102.4</v>
      </c>
      <c r="G324">
        <v>299</v>
      </c>
      <c r="H324">
        <v>115.2</v>
      </c>
      <c r="I324">
        <v>294</v>
      </c>
      <c r="J324">
        <v>68.599999999999994</v>
      </c>
      <c r="K324">
        <v>114</v>
      </c>
      <c r="L324">
        <v>-2.5000000000000001E-2</v>
      </c>
      <c r="M324">
        <v>254</v>
      </c>
      <c r="N324">
        <v>-8.2799999999999994</v>
      </c>
      <c r="O324">
        <v>331</v>
      </c>
      <c r="P324">
        <v>104.3</v>
      </c>
      <c r="Q324">
        <v>330</v>
      </c>
      <c r="R324">
        <v>112.6</v>
      </c>
      <c r="S324">
        <v>299</v>
      </c>
      <c r="T324">
        <v>12.96</v>
      </c>
      <c r="U324">
        <v>11</v>
      </c>
    </row>
    <row r="325" spans="1:21" x14ac:dyDescent="0.3">
      <c r="A325">
        <v>309</v>
      </c>
      <c r="B325" t="s">
        <v>378</v>
      </c>
      <c r="C325" t="s">
        <v>55</v>
      </c>
      <c r="D325" s="58">
        <v>46376</v>
      </c>
      <c r="E325" s="58">
        <v>-12.96</v>
      </c>
      <c r="F325">
        <v>103</v>
      </c>
      <c r="G325">
        <v>289</v>
      </c>
      <c r="H325">
        <v>116</v>
      </c>
      <c r="I325">
        <v>300</v>
      </c>
      <c r="J325">
        <v>66.7</v>
      </c>
      <c r="K325">
        <v>223</v>
      </c>
      <c r="L325">
        <v>-3.3000000000000002E-2</v>
      </c>
      <c r="M325">
        <v>279</v>
      </c>
      <c r="N325">
        <v>-6.12</v>
      </c>
      <c r="O325">
        <v>293</v>
      </c>
      <c r="P325">
        <v>103.9</v>
      </c>
      <c r="Q325">
        <v>338</v>
      </c>
      <c r="R325">
        <v>110</v>
      </c>
      <c r="S325">
        <v>184</v>
      </c>
      <c r="T325">
        <v>5.03</v>
      </c>
      <c r="U325">
        <v>77</v>
      </c>
    </row>
    <row r="326" spans="1:21" x14ac:dyDescent="0.3">
      <c r="A326">
        <v>310</v>
      </c>
      <c r="B326" t="s">
        <v>478</v>
      </c>
      <c r="C326" t="s">
        <v>195</v>
      </c>
      <c r="D326" s="58">
        <v>46317</v>
      </c>
      <c r="E326" s="58">
        <v>-12.96</v>
      </c>
      <c r="F326">
        <v>99.5</v>
      </c>
      <c r="G326">
        <v>335</v>
      </c>
      <c r="H326">
        <v>112.5</v>
      </c>
      <c r="I326">
        <v>240</v>
      </c>
      <c r="J326">
        <v>67.900000000000006</v>
      </c>
      <c r="K326">
        <v>149</v>
      </c>
      <c r="L326">
        <v>-0.04</v>
      </c>
      <c r="M326">
        <v>297</v>
      </c>
      <c r="N326">
        <v>-3.7</v>
      </c>
      <c r="O326">
        <v>244</v>
      </c>
      <c r="P326">
        <v>107.6</v>
      </c>
      <c r="Q326">
        <v>263</v>
      </c>
      <c r="R326">
        <v>111.3</v>
      </c>
      <c r="S326">
        <v>232</v>
      </c>
      <c r="T326">
        <v>-0.13</v>
      </c>
      <c r="U326">
        <v>195</v>
      </c>
    </row>
    <row r="327" spans="1:21" x14ac:dyDescent="0.3">
      <c r="A327">
        <v>311</v>
      </c>
      <c r="B327" t="s">
        <v>94</v>
      </c>
      <c r="C327" t="s">
        <v>191</v>
      </c>
      <c r="D327" s="58">
        <v>46318</v>
      </c>
      <c r="E327" s="58">
        <v>-12.98</v>
      </c>
      <c r="F327">
        <v>102.3</v>
      </c>
      <c r="G327">
        <v>300</v>
      </c>
      <c r="H327">
        <v>115.3</v>
      </c>
      <c r="I327">
        <v>295</v>
      </c>
      <c r="J327">
        <v>67.8</v>
      </c>
      <c r="K327">
        <v>156</v>
      </c>
      <c r="L327">
        <v>-5.5E-2</v>
      </c>
      <c r="M327">
        <v>315</v>
      </c>
      <c r="N327">
        <v>-1.49</v>
      </c>
      <c r="O327">
        <v>200</v>
      </c>
      <c r="P327">
        <v>109.9</v>
      </c>
      <c r="Q327">
        <v>146</v>
      </c>
      <c r="R327">
        <v>111.4</v>
      </c>
      <c r="S327">
        <v>237</v>
      </c>
      <c r="T327">
        <v>5.63</v>
      </c>
      <c r="U327">
        <v>66</v>
      </c>
    </row>
    <row r="328" spans="1:21" x14ac:dyDescent="0.3">
      <c r="A328">
        <v>312</v>
      </c>
      <c r="B328" t="s">
        <v>333</v>
      </c>
      <c r="C328" t="s">
        <v>57</v>
      </c>
      <c r="D328" s="58" t="s">
        <v>1707</v>
      </c>
      <c r="E328" s="58">
        <v>-13.06</v>
      </c>
      <c r="F328">
        <v>101.1</v>
      </c>
      <c r="G328">
        <v>312</v>
      </c>
      <c r="H328">
        <v>114.2</v>
      </c>
      <c r="I328">
        <v>273</v>
      </c>
      <c r="J328">
        <v>72</v>
      </c>
      <c r="K328">
        <v>10</v>
      </c>
      <c r="L328">
        <v>-1.2999999999999999E-2</v>
      </c>
      <c r="M328">
        <v>222</v>
      </c>
      <c r="N328">
        <v>-8.74</v>
      </c>
      <c r="O328">
        <v>340</v>
      </c>
      <c r="P328">
        <v>104.1</v>
      </c>
      <c r="Q328">
        <v>333</v>
      </c>
      <c r="R328">
        <v>112.9</v>
      </c>
      <c r="S328">
        <v>309</v>
      </c>
      <c r="T328">
        <v>9.1999999999999993</v>
      </c>
      <c r="U328">
        <v>24</v>
      </c>
    </row>
    <row r="329" spans="1:21" x14ac:dyDescent="0.3">
      <c r="A329">
        <v>313</v>
      </c>
      <c r="B329" t="s">
        <v>208</v>
      </c>
      <c r="C329" t="s">
        <v>195</v>
      </c>
      <c r="D329" s="58">
        <v>46348</v>
      </c>
      <c r="E329" s="58">
        <v>-13.27</v>
      </c>
      <c r="F329">
        <v>100.4</v>
      </c>
      <c r="G329">
        <v>322</v>
      </c>
      <c r="H329">
        <v>113.6</v>
      </c>
      <c r="I329">
        <v>259</v>
      </c>
      <c r="J329">
        <v>63.3</v>
      </c>
      <c r="K329">
        <v>353</v>
      </c>
      <c r="L329">
        <v>3.3000000000000002E-2</v>
      </c>
      <c r="M329">
        <v>105</v>
      </c>
      <c r="N329">
        <v>-4.1900000000000004</v>
      </c>
      <c r="O329">
        <v>256</v>
      </c>
      <c r="P329">
        <v>106.8</v>
      </c>
      <c r="Q329">
        <v>282</v>
      </c>
      <c r="R329">
        <v>111</v>
      </c>
      <c r="S329">
        <v>224</v>
      </c>
      <c r="T329">
        <v>-1.58</v>
      </c>
      <c r="U329">
        <v>238</v>
      </c>
    </row>
    <row r="330" spans="1:21" x14ac:dyDescent="0.3">
      <c r="A330">
        <v>314</v>
      </c>
      <c r="B330" t="s">
        <v>353</v>
      </c>
      <c r="C330" t="s">
        <v>55</v>
      </c>
      <c r="D330" s="58" t="s">
        <v>1709</v>
      </c>
      <c r="E330" s="58">
        <v>-13.36</v>
      </c>
      <c r="F330">
        <v>102.8</v>
      </c>
      <c r="G330">
        <v>291</v>
      </c>
      <c r="H330">
        <v>116.1</v>
      </c>
      <c r="I330">
        <v>304</v>
      </c>
      <c r="J330">
        <v>66.900000000000006</v>
      </c>
      <c r="K330">
        <v>211</v>
      </c>
      <c r="L330">
        <v>-2.8000000000000001E-2</v>
      </c>
      <c r="M330">
        <v>263</v>
      </c>
      <c r="N330">
        <v>-7.31</v>
      </c>
      <c r="O330">
        <v>313</v>
      </c>
      <c r="P330">
        <v>103.9</v>
      </c>
      <c r="Q330">
        <v>337</v>
      </c>
      <c r="R330">
        <v>111.2</v>
      </c>
      <c r="S330">
        <v>230</v>
      </c>
      <c r="T330">
        <v>3.26</v>
      </c>
      <c r="U330">
        <v>108</v>
      </c>
    </row>
    <row r="331" spans="1:21" x14ac:dyDescent="0.3">
      <c r="A331">
        <v>315</v>
      </c>
      <c r="B331" t="s">
        <v>397</v>
      </c>
      <c r="C331" t="s">
        <v>57</v>
      </c>
      <c r="D331" s="58" t="s">
        <v>1630</v>
      </c>
      <c r="E331" s="58">
        <v>-13.39</v>
      </c>
      <c r="F331">
        <v>98.7</v>
      </c>
      <c r="G331">
        <v>340</v>
      </c>
      <c r="H331">
        <v>112.1</v>
      </c>
      <c r="I331">
        <v>229</v>
      </c>
      <c r="J331">
        <v>68.2</v>
      </c>
      <c r="K331">
        <v>133</v>
      </c>
      <c r="L331">
        <v>8.1000000000000003E-2</v>
      </c>
      <c r="M331">
        <v>26</v>
      </c>
      <c r="N331">
        <v>-8.09</v>
      </c>
      <c r="O331">
        <v>328</v>
      </c>
      <c r="P331">
        <v>104.5</v>
      </c>
      <c r="Q331">
        <v>317</v>
      </c>
      <c r="R331">
        <v>112.6</v>
      </c>
      <c r="S331">
        <v>300</v>
      </c>
      <c r="T331">
        <v>8.07</v>
      </c>
      <c r="U331">
        <v>35</v>
      </c>
    </row>
    <row r="332" spans="1:21" x14ac:dyDescent="0.3">
      <c r="A332">
        <v>316</v>
      </c>
      <c r="B332" t="s">
        <v>368</v>
      </c>
      <c r="C332" t="s">
        <v>57</v>
      </c>
      <c r="D332" s="58" t="s">
        <v>1709</v>
      </c>
      <c r="E332" s="58">
        <v>-13.41</v>
      </c>
      <c r="F332">
        <v>103.3</v>
      </c>
      <c r="G332">
        <v>283</v>
      </c>
      <c r="H332">
        <v>116.7</v>
      </c>
      <c r="I332">
        <v>314</v>
      </c>
      <c r="J332">
        <v>69.099999999999994</v>
      </c>
      <c r="K332">
        <v>90</v>
      </c>
      <c r="L332">
        <v>3.7999999999999999E-2</v>
      </c>
      <c r="M332">
        <v>88</v>
      </c>
      <c r="N332">
        <v>-5.15</v>
      </c>
      <c r="O332">
        <v>271</v>
      </c>
      <c r="P332">
        <v>106.4</v>
      </c>
      <c r="Q332">
        <v>289</v>
      </c>
      <c r="R332">
        <v>111.6</v>
      </c>
      <c r="S332">
        <v>246</v>
      </c>
      <c r="T332">
        <v>14.69</v>
      </c>
      <c r="U332">
        <v>4</v>
      </c>
    </row>
    <row r="333" spans="1:21" x14ac:dyDescent="0.3">
      <c r="A333">
        <v>317</v>
      </c>
      <c r="B333" t="s">
        <v>701</v>
      </c>
      <c r="C333" t="s">
        <v>218</v>
      </c>
      <c r="D333" s="58">
        <v>46228</v>
      </c>
      <c r="E333" s="58">
        <v>-13.9</v>
      </c>
      <c r="F333">
        <v>105.7</v>
      </c>
      <c r="G333">
        <v>243</v>
      </c>
      <c r="H333">
        <v>119.6</v>
      </c>
      <c r="I333">
        <v>342</v>
      </c>
      <c r="J333">
        <v>73.3</v>
      </c>
      <c r="K333">
        <v>3</v>
      </c>
      <c r="L333">
        <v>-3.3000000000000002E-2</v>
      </c>
      <c r="M333">
        <v>282</v>
      </c>
      <c r="N333">
        <v>-3.13</v>
      </c>
      <c r="O333">
        <v>228</v>
      </c>
      <c r="P333">
        <v>109.4</v>
      </c>
      <c r="Q333">
        <v>166</v>
      </c>
      <c r="R333">
        <v>112.5</v>
      </c>
      <c r="S333">
        <v>298</v>
      </c>
      <c r="T333">
        <v>-0.62</v>
      </c>
      <c r="U333">
        <v>213</v>
      </c>
    </row>
    <row r="334" spans="1:21" x14ac:dyDescent="0.3">
      <c r="A334">
        <v>318</v>
      </c>
      <c r="B334" t="s">
        <v>254</v>
      </c>
      <c r="C334" t="s">
        <v>223</v>
      </c>
      <c r="D334" s="58" t="s">
        <v>1803</v>
      </c>
      <c r="E334" s="58">
        <v>-14.1</v>
      </c>
      <c r="F334">
        <v>102.8</v>
      </c>
      <c r="G334">
        <v>290</v>
      </c>
      <c r="H334">
        <v>116.9</v>
      </c>
      <c r="I334">
        <v>316</v>
      </c>
      <c r="J334">
        <v>69.2</v>
      </c>
      <c r="K334">
        <v>85</v>
      </c>
      <c r="L334">
        <v>1.7999999999999999E-2</v>
      </c>
      <c r="M334">
        <v>133</v>
      </c>
      <c r="N334">
        <v>-9.36</v>
      </c>
      <c r="O334">
        <v>349</v>
      </c>
      <c r="P334">
        <v>103.8</v>
      </c>
      <c r="Q334">
        <v>341</v>
      </c>
      <c r="R334">
        <v>113.1</v>
      </c>
      <c r="S334">
        <v>324</v>
      </c>
      <c r="T334">
        <v>2.4900000000000002</v>
      </c>
      <c r="U334">
        <v>118</v>
      </c>
    </row>
    <row r="335" spans="1:21" x14ac:dyDescent="0.3">
      <c r="A335">
        <v>319</v>
      </c>
      <c r="B335" t="s">
        <v>498</v>
      </c>
      <c r="C335" t="s">
        <v>57</v>
      </c>
      <c r="D335" s="58">
        <v>46317</v>
      </c>
      <c r="E335" s="58">
        <v>-14.39</v>
      </c>
      <c r="F335">
        <v>99.4</v>
      </c>
      <c r="G335">
        <v>336</v>
      </c>
      <c r="H335">
        <v>113.8</v>
      </c>
      <c r="I335">
        <v>263</v>
      </c>
      <c r="J335">
        <v>69.5</v>
      </c>
      <c r="K335">
        <v>72</v>
      </c>
      <c r="L335">
        <v>-7.0999999999999994E-2</v>
      </c>
      <c r="M335">
        <v>338</v>
      </c>
      <c r="N335">
        <v>-6.46</v>
      </c>
      <c r="O335">
        <v>296</v>
      </c>
      <c r="P335">
        <v>104.6</v>
      </c>
      <c r="Q335">
        <v>315</v>
      </c>
      <c r="R335">
        <v>111.1</v>
      </c>
      <c r="S335">
        <v>225</v>
      </c>
      <c r="T335">
        <v>8.67</v>
      </c>
      <c r="U335">
        <v>27</v>
      </c>
    </row>
    <row r="336" spans="1:21" x14ac:dyDescent="0.3">
      <c r="A336">
        <v>320</v>
      </c>
      <c r="B336" t="s">
        <v>308</v>
      </c>
      <c r="C336" t="s">
        <v>217</v>
      </c>
      <c r="D336" s="58">
        <v>46317</v>
      </c>
      <c r="E336" s="58">
        <v>-14.43</v>
      </c>
      <c r="F336">
        <v>105.4</v>
      </c>
      <c r="G336">
        <v>254</v>
      </c>
      <c r="H336">
        <v>119.8</v>
      </c>
      <c r="I336">
        <v>344</v>
      </c>
      <c r="J336">
        <v>63.9</v>
      </c>
      <c r="K336">
        <v>341</v>
      </c>
      <c r="L336">
        <v>3.1E-2</v>
      </c>
      <c r="M336">
        <v>109</v>
      </c>
      <c r="N336">
        <v>-0.7</v>
      </c>
      <c r="O336">
        <v>175</v>
      </c>
      <c r="P336">
        <v>109.9</v>
      </c>
      <c r="Q336">
        <v>143</v>
      </c>
      <c r="R336">
        <v>110.6</v>
      </c>
      <c r="S336">
        <v>205</v>
      </c>
      <c r="T336">
        <v>0.52</v>
      </c>
      <c r="U336">
        <v>181</v>
      </c>
    </row>
    <row r="337" spans="1:21" ht="15.75" customHeight="1" x14ac:dyDescent="0.3">
      <c r="D337" s="58"/>
      <c r="E337" s="58"/>
      <c r="N337" t="s">
        <v>176</v>
      </c>
      <c r="T337" t="s">
        <v>177</v>
      </c>
    </row>
    <row r="338" spans="1:21" x14ac:dyDescent="0.3">
      <c r="A338" t="s">
        <v>178</v>
      </c>
      <c r="B338" t="s">
        <v>0</v>
      </c>
      <c r="C338" t="s">
        <v>179</v>
      </c>
      <c r="D338" s="58" t="s">
        <v>400</v>
      </c>
      <c r="E338" s="58" t="s">
        <v>694</v>
      </c>
      <c r="F338" t="s">
        <v>695</v>
      </c>
      <c r="H338" t="s">
        <v>696</v>
      </c>
      <c r="J338" t="s">
        <v>180</v>
      </c>
      <c r="L338" t="s">
        <v>181</v>
      </c>
      <c r="N338" t="s">
        <v>694</v>
      </c>
      <c r="P338" t="s">
        <v>695</v>
      </c>
      <c r="R338" t="s">
        <v>696</v>
      </c>
      <c r="T338" t="s">
        <v>694</v>
      </c>
    </row>
    <row r="339" spans="1:21" x14ac:dyDescent="0.3">
      <c r="A339">
        <v>321</v>
      </c>
      <c r="B339" t="s">
        <v>490</v>
      </c>
      <c r="C339" t="s">
        <v>9</v>
      </c>
      <c r="D339" s="58" t="s">
        <v>1699</v>
      </c>
      <c r="E339" s="58">
        <v>-14.59</v>
      </c>
      <c r="F339">
        <v>101.7</v>
      </c>
      <c r="G339">
        <v>308</v>
      </c>
      <c r="H339">
        <v>116.3</v>
      </c>
      <c r="I339">
        <v>309</v>
      </c>
      <c r="J339">
        <v>67.900000000000006</v>
      </c>
      <c r="K339">
        <v>144</v>
      </c>
      <c r="L339">
        <v>-8.9999999999999993E-3</v>
      </c>
      <c r="M339">
        <v>212</v>
      </c>
      <c r="N339">
        <v>-11</v>
      </c>
      <c r="O339">
        <v>360</v>
      </c>
      <c r="P339">
        <v>101.9</v>
      </c>
      <c r="Q339">
        <v>362</v>
      </c>
      <c r="R339">
        <v>112.9</v>
      </c>
      <c r="S339">
        <v>314</v>
      </c>
      <c r="T339">
        <v>0.84</v>
      </c>
      <c r="U339">
        <v>171</v>
      </c>
    </row>
    <row r="340" spans="1:21" x14ac:dyDescent="0.3">
      <c r="A340">
        <v>322</v>
      </c>
      <c r="B340" t="s">
        <v>494</v>
      </c>
      <c r="C340" t="s">
        <v>218</v>
      </c>
      <c r="D340" s="58">
        <v>46348</v>
      </c>
      <c r="E340" s="58">
        <v>-14.69</v>
      </c>
      <c r="F340">
        <v>109.5</v>
      </c>
      <c r="G340">
        <v>167</v>
      </c>
      <c r="H340">
        <v>124.2</v>
      </c>
      <c r="I340">
        <v>362</v>
      </c>
      <c r="J340">
        <v>69.8</v>
      </c>
      <c r="K340">
        <v>60</v>
      </c>
      <c r="L340">
        <v>0.04</v>
      </c>
      <c r="M340">
        <v>83</v>
      </c>
      <c r="N340">
        <v>-1.7</v>
      </c>
      <c r="O340">
        <v>206</v>
      </c>
      <c r="P340">
        <v>110.3</v>
      </c>
      <c r="Q340">
        <v>127</v>
      </c>
      <c r="R340">
        <v>112</v>
      </c>
      <c r="S340">
        <v>268</v>
      </c>
      <c r="T340">
        <v>4.4000000000000004</v>
      </c>
      <c r="U340">
        <v>85</v>
      </c>
    </row>
    <row r="341" spans="1:21" x14ac:dyDescent="0.3">
      <c r="A341">
        <v>323</v>
      </c>
      <c r="B341" t="s">
        <v>381</v>
      </c>
      <c r="C341" t="s">
        <v>697</v>
      </c>
      <c r="D341" s="58">
        <v>46376</v>
      </c>
      <c r="E341" s="58">
        <v>-14.84</v>
      </c>
      <c r="F341">
        <v>104.4</v>
      </c>
      <c r="G341">
        <v>266</v>
      </c>
      <c r="H341">
        <v>119.3</v>
      </c>
      <c r="I341">
        <v>339</v>
      </c>
      <c r="J341">
        <v>68.2</v>
      </c>
      <c r="K341">
        <v>129</v>
      </c>
      <c r="L341">
        <v>-2.7E-2</v>
      </c>
      <c r="M341">
        <v>262</v>
      </c>
      <c r="N341">
        <v>-8.9499999999999993</v>
      </c>
      <c r="O341">
        <v>345</v>
      </c>
      <c r="P341">
        <v>104.4</v>
      </c>
      <c r="Q341">
        <v>326</v>
      </c>
      <c r="R341">
        <v>113.3</v>
      </c>
      <c r="S341">
        <v>330</v>
      </c>
      <c r="T341">
        <v>-6.45</v>
      </c>
      <c r="U341">
        <v>330</v>
      </c>
    </row>
    <row r="342" spans="1:21" x14ac:dyDescent="0.3">
      <c r="A342">
        <v>324</v>
      </c>
      <c r="B342" t="s">
        <v>164</v>
      </c>
      <c r="C342" t="s">
        <v>223</v>
      </c>
      <c r="D342" s="58">
        <v>46347</v>
      </c>
      <c r="E342" s="58">
        <v>-14.9</v>
      </c>
      <c r="F342">
        <v>103.6</v>
      </c>
      <c r="G342">
        <v>280</v>
      </c>
      <c r="H342">
        <v>118.5</v>
      </c>
      <c r="I342">
        <v>332</v>
      </c>
      <c r="J342">
        <v>65.2</v>
      </c>
      <c r="K342">
        <v>297</v>
      </c>
      <c r="L342">
        <v>-8.5999999999999993E-2</v>
      </c>
      <c r="M342">
        <v>347</v>
      </c>
      <c r="N342">
        <v>-6.98</v>
      </c>
      <c r="O342">
        <v>307</v>
      </c>
      <c r="P342">
        <v>105.1</v>
      </c>
      <c r="Q342">
        <v>308</v>
      </c>
      <c r="R342">
        <v>112.1</v>
      </c>
      <c r="S342">
        <v>275</v>
      </c>
      <c r="T342">
        <v>4.5999999999999996</v>
      </c>
      <c r="U342">
        <v>82</v>
      </c>
    </row>
    <row r="343" spans="1:21" x14ac:dyDescent="0.3">
      <c r="A343">
        <v>325</v>
      </c>
      <c r="B343" t="s">
        <v>386</v>
      </c>
      <c r="C343" t="s">
        <v>55</v>
      </c>
      <c r="D343" s="58" t="s">
        <v>1852</v>
      </c>
      <c r="E343" s="58">
        <v>-14.92</v>
      </c>
      <c r="F343">
        <v>97.1</v>
      </c>
      <c r="G343">
        <v>347</v>
      </c>
      <c r="H343">
        <v>112</v>
      </c>
      <c r="I343">
        <v>227</v>
      </c>
      <c r="J343">
        <v>65.7</v>
      </c>
      <c r="K343">
        <v>273</v>
      </c>
      <c r="L343">
        <v>3.6999999999999998E-2</v>
      </c>
      <c r="M343">
        <v>97</v>
      </c>
      <c r="N343">
        <v>-5.82</v>
      </c>
      <c r="O343">
        <v>290</v>
      </c>
      <c r="P343">
        <v>105</v>
      </c>
      <c r="Q343">
        <v>309</v>
      </c>
      <c r="R343">
        <v>110.8</v>
      </c>
      <c r="S343">
        <v>214</v>
      </c>
      <c r="T343">
        <v>12.52</v>
      </c>
      <c r="U343">
        <v>12</v>
      </c>
    </row>
    <row r="344" spans="1:21" x14ac:dyDescent="0.3">
      <c r="A344">
        <v>326</v>
      </c>
      <c r="B344" t="s">
        <v>324</v>
      </c>
      <c r="C344" t="s">
        <v>697</v>
      </c>
      <c r="D344" s="58">
        <v>46347</v>
      </c>
      <c r="E344">
        <v>-15.23</v>
      </c>
      <c r="F344">
        <v>101</v>
      </c>
      <c r="G344">
        <v>316</v>
      </c>
      <c r="H344">
        <v>116.2</v>
      </c>
      <c r="I344">
        <v>306</v>
      </c>
      <c r="J344">
        <v>66.8</v>
      </c>
      <c r="K344">
        <v>216</v>
      </c>
      <c r="L344">
        <v>8.9999999999999993E-3</v>
      </c>
      <c r="M344">
        <v>164</v>
      </c>
      <c r="N344">
        <v>-7.3</v>
      </c>
      <c r="O344">
        <v>312</v>
      </c>
      <c r="P344">
        <v>105.7</v>
      </c>
      <c r="Q344">
        <v>302</v>
      </c>
      <c r="R344">
        <v>113</v>
      </c>
      <c r="S344">
        <v>317</v>
      </c>
      <c r="T344">
        <v>-0.39</v>
      </c>
      <c r="U344">
        <v>205</v>
      </c>
    </row>
    <row r="345" spans="1:21" x14ac:dyDescent="0.3">
      <c r="A345">
        <v>327</v>
      </c>
      <c r="B345" t="s">
        <v>532</v>
      </c>
      <c r="C345" t="s">
        <v>204</v>
      </c>
      <c r="D345" s="58">
        <v>46258</v>
      </c>
      <c r="E345" s="58">
        <v>-15.41</v>
      </c>
      <c r="F345">
        <v>102</v>
      </c>
      <c r="G345">
        <v>306</v>
      </c>
      <c r="H345">
        <v>117.4</v>
      </c>
      <c r="I345">
        <v>320</v>
      </c>
      <c r="J345">
        <v>70.2</v>
      </c>
      <c r="K345">
        <v>42</v>
      </c>
      <c r="L345">
        <v>1.2E-2</v>
      </c>
      <c r="M345">
        <v>149</v>
      </c>
      <c r="N345">
        <v>0.62</v>
      </c>
      <c r="O345">
        <v>144</v>
      </c>
      <c r="P345">
        <v>108.4</v>
      </c>
      <c r="Q345">
        <v>230</v>
      </c>
      <c r="R345">
        <v>107.7</v>
      </c>
      <c r="S345">
        <v>110</v>
      </c>
      <c r="T345">
        <v>0.62</v>
      </c>
      <c r="U345">
        <v>177</v>
      </c>
    </row>
    <row r="346" spans="1:21" x14ac:dyDescent="0.3">
      <c r="A346">
        <v>328</v>
      </c>
      <c r="B346" t="s">
        <v>1341</v>
      </c>
      <c r="C346" t="s">
        <v>54</v>
      </c>
      <c r="D346" s="58" t="s">
        <v>1707</v>
      </c>
      <c r="E346" s="58">
        <v>-16.11</v>
      </c>
      <c r="F346">
        <v>96.4</v>
      </c>
      <c r="G346">
        <v>351</v>
      </c>
      <c r="H346">
        <v>112.5</v>
      </c>
      <c r="I346">
        <v>238</v>
      </c>
      <c r="J346">
        <v>63.3</v>
      </c>
      <c r="K346">
        <v>352</v>
      </c>
      <c r="L346">
        <v>4.1000000000000002E-2</v>
      </c>
      <c r="M346">
        <v>76</v>
      </c>
      <c r="N346">
        <v>-9.1199999999999992</v>
      </c>
      <c r="O346">
        <v>346</v>
      </c>
      <c r="P346">
        <v>103.3</v>
      </c>
      <c r="Q346">
        <v>351</v>
      </c>
      <c r="R346">
        <v>112.4</v>
      </c>
      <c r="S346">
        <v>295</v>
      </c>
      <c r="T346">
        <v>3.27</v>
      </c>
      <c r="U346">
        <v>107</v>
      </c>
    </row>
    <row r="347" spans="1:21" x14ac:dyDescent="0.3">
      <c r="A347">
        <v>329</v>
      </c>
      <c r="B347" t="s">
        <v>348</v>
      </c>
      <c r="C347" t="s">
        <v>8</v>
      </c>
      <c r="D347" s="58">
        <v>46376</v>
      </c>
      <c r="E347" s="58">
        <v>-16.48</v>
      </c>
      <c r="F347">
        <v>104.7</v>
      </c>
      <c r="G347">
        <v>261</v>
      </c>
      <c r="H347">
        <v>121.1</v>
      </c>
      <c r="I347">
        <v>351</v>
      </c>
      <c r="J347">
        <v>67.900000000000006</v>
      </c>
      <c r="K347">
        <v>145</v>
      </c>
      <c r="L347">
        <v>5.2999999999999999E-2</v>
      </c>
      <c r="M347">
        <v>57</v>
      </c>
      <c r="N347">
        <v>-7.87</v>
      </c>
      <c r="O347">
        <v>323</v>
      </c>
      <c r="P347">
        <v>103.7</v>
      </c>
      <c r="Q347">
        <v>342</v>
      </c>
      <c r="R347">
        <v>111.6</v>
      </c>
      <c r="S347">
        <v>247</v>
      </c>
      <c r="T347">
        <v>-2.57</v>
      </c>
      <c r="U347">
        <v>264</v>
      </c>
    </row>
    <row r="348" spans="1:21" x14ac:dyDescent="0.3">
      <c r="A348">
        <v>330</v>
      </c>
      <c r="B348" t="s">
        <v>382</v>
      </c>
      <c r="C348" t="s">
        <v>697</v>
      </c>
      <c r="D348" s="58">
        <v>46348</v>
      </c>
      <c r="E348" s="58">
        <v>-16.5</v>
      </c>
      <c r="F348">
        <v>101</v>
      </c>
      <c r="G348">
        <v>314</v>
      </c>
      <c r="H348">
        <v>117.5</v>
      </c>
      <c r="I348">
        <v>323</v>
      </c>
      <c r="J348">
        <v>65.599999999999994</v>
      </c>
      <c r="K348">
        <v>276</v>
      </c>
      <c r="L348">
        <v>-7.0000000000000001E-3</v>
      </c>
      <c r="M348">
        <v>208</v>
      </c>
      <c r="N348">
        <v>-6.8</v>
      </c>
      <c r="O348">
        <v>303</v>
      </c>
      <c r="P348">
        <v>106.5</v>
      </c>
      <c r="Q348">
        <v>288</v>
      </c>
      <c r="R348">
        <v>113.2</v>
      </c>
      <c r="S348">
        <v>327</v>
      </c>
      <c r="T348">
        <v>0.16</v>
      </c>
      <c r="U348">
        <v>193</v>
      </c>
    </row>
    <row r="349" spans="1:21" x14ac:dyDescent="0.3">
      <c r="A349">
        <v>331</v>
      </c>
      <c r="B349" t="s">
        <v>346</v>
      </c>
      <c r="C349" t="s">
        <v>697</v>
      </c>
      <c r="D349" s="58">
        <v>46318</v>
      </c>
      <c r="E349" s="58">
        <v>-16.670000000000002</v>
      </c>
      <c r="F349">
        <v>98.4</v>
      </c>
      <c r="G349">
        <v>341</v>
      </c>
      <c r="H349">
        <v>115.1</v>
      </c>
      <c r="I349">
        <v>291</v>
      </c>
      <c r="J349">
        <v>66.900000000000006</v>
      </c>
      <c r="K349">
        <v>207</v>
      </c>
      <c r="L349">
        <v>1.4999999999999999E-2</v>
      </c>
      <c r="M349">
        <v>142</v>
      </c>
      <c r="N349">
        <v>-5.69</v>
      </c>
      <c r="O349">
        <v>287</v>
      </c>
      <c r="P349">
        <v>107.2</v>
      </c>
      <c r="Q349">
        <v>275</v>
      </c>
      <c r="R349">
        <v>112.9</v>
      </c>
      <c r="S349">
        <v>312</v>
      </c>
      <c r="T349">
        <v>2.36</v>
      </c>
      <c r="U349">
        <v>123</v>
      </c>
    </row>
    <row r="350" spans="1:21" x14ac:dyDescent="0.3">
      <c r="A350">
        <v>332</v>
      </c>
      <c r="B350" t="s">
        <v>373</v>
      </c>
      <c r="C350" t="s">
        <v>223</v>
      </c>
      <c r="D350" s="58" t="s">
        <v>1721</v>
      </c>
      <c r="E350">
        <v>-16.87</v>
      </c>
      <c r="F350">
        <v>97.3</v>
      </c>
      <c r="G350">
        <v>345</v>
      </c>
      <c r="H350">
        <v>114.2</v>
      </c>
      <c r="I350">
        <v>271</v>
      </c>
      <c r="J350">
        <v>67.900000000000006</v>
      </c>
      <c r="K350">
        <v>143</v>
      </c>
      <c r="L350">
        <v>0.126</v>
      </c>
      <c r="M350">
        <v>5</v>
      </c>
      <c r="N350">
        <v>-9.24</v>
      </c>
      <c r="O350">
        <v>347</v>
      </c>
      <c r="P350">
        <v>103.6</v>
      </c>
      <c r="Q350">
        <v>345</v>
      </c>
      <c r="R350">
        <v>112.9</v>
      </c>
      <c r="S350">
        <v>311</v>
      </c>
      <c r="T350">
        <v>1.34</v>
      </c>
      <c r="U350">
        <v>151</v>
      </c>
    </row>
    <row r="351" spans="1:21" x14ac:dyDescent="0.3">
      <c r="A351">
        <v>333</v>
      </c>
      <c r="B351" t="s">
        <v>379</v>
      </c>
      <c r="C351" t="s">
        <v>54</v>
      </c>
      <c r="D351" s="58">
        <v>46377</v>
      </c>
      <c r="E351" s="58">
        <v>-17.32</v>
      </c>
      <c r="F351">
        <v>92</v>
      </c>
      <c r="G351">
        <v>362</v>
      </c>
      <c r="H351">
        <v>109.4</v>
      </c>
      <c r="I351">
        <v>172</v>
      </c>
      <c r="J351">
        <v>66.400000000000006</v>
      </c>
      <c r="K351">
        <v>236</v>
      </c>
      <c r="L351">
        <v>-7.0000000000000001E-3</v>
      </c>
      <c r="M351">
        <v>210</v>
      </c>
      <c r="N351">
        <v>-10</v>
      </c>
      <c r="O351">
        <v>352</v>
      </c>
      <c r="P351">
        <v>103.3</v>
      </c>
      <c r="Q351">
        <v>350</v>
      </c>
      <c r="R351">
        <v>113.3</v>
      </c>
      <c r="S351">
        <v>333</v>
      </c>
      <c r="T351">
        <v>-2.9</v>
      </c>
      <c r="U351">
        <v>272</v>
      </c>
    </row>
    <row r="352" spans="1:21" x14ac:dyDescent="0.3">
      <c r="A352">
        <v>334</v>
      </c>
      <c r="B352" t="s">
        <v>304</v>
      </c>
      <c r="C352" t="s">
        <v>50</v>
      </c>
      <c r="D352" s="58">
        <v>46286</v>
      </c>
      <c r="E352" s="58">
        <v>-17.329999999999998</v>
      </c>
      <c r="F352">
        <v>97.2</v>
      </c>
      <c r="G352">
        <v>346</v>
      </c>
      <c r="H352">
        <v>114.5</v>
      </c>
      <c r="I352">
        <v>281</v>
      </c>
      <c r="J352">
        <v>67.5</v>
      </c>
      <c r="K352">
        <v>177</v>
      </c>
      <c r="L352">
        <v>1.4E-2</v>
      </c>
      <c r="M352">
        <v>146</v>
      </c>
      <c r="N352">
        <v>-0.83</v>
      </c>
      <c r="O352">
        <v>178</v>
      </c>
      <c r="P352">
        <v>109.5</v>
      </c>
      <c r="Q352">
        <v>162</v>
      </c>
      <c r="R352">
        <v>110.4</v>
      </c>
      <c r="S352">
        <v>198</v>
      </c>
      <c r="T352">
        <v>2.4500000000000002</v>
      </c>
      <c r="U352">
        <v>120</v>
      </c>
    </row>
    <row r="353" spans="1:21" x14ac:dyDescent="0.3">
      <c r="A353">
        <v>335</v>
      </c>
      <c r="B353" t="s">
        <v>312</v>
      </c>
      <c r="C353" t="s">
        <v>190</v>
      </c>
      <c r="D353" s="58">
        <v>46228</v>
      </c>
      <c r="E353" s="58">
        <v>-17.579999999999998</v>
      </c>
      <c r="F353">
        <v>107.1</v>
      </c>
      <c r="G353">
        <v>219</v>
      </c>
      <c r="H353">
        <v>124.7</v>
      </c>
      <c r="I353">
        <v>363</v>
      </c>
      <c r="J353">
        <v>70.400000000000006</v>
      </c>
      <c r="K353">
        <v>34</v>
      </c>
      <c r="L353">
        <v>-2.9000000000000001E-2</v>
      </c>
      <c r="M353">
        <v>269</v>
      </c>
      <c r="N353">
        <v>-3.17</v>
      </c>
      <c r="O353">
        <v>229</v>
      </c>
      <c r="P353">
        <v>108.5</v>
      </c>
      <c r="Q353">
        <v>224</v>
      </c>
      <c r="R353">
        <v>111.6</v>
      </c>
      <c r="S353">
        <v>251</v>
      </c>
      <c r="T353">
        <v>8.1300000000000008</v>
      </c>
      <c r="U353">
        <v>33</v>
      </c>
    </row>
    <row r="354" spans="1:21" x14ac:dyDescent="0.3">
      <c r="A354">
        <v>336</v>
      </c>
      <c r="B354" t="s">
        <v>375</v>
      </c>
      <c r="C354" t="s">
        <v>54</v>
      </c>
      <c r="D354" s="58">
        <v>46347</v>
      </c>
      <c r="E354" s="58">
        <v>-17.649999999999999</v>
      </c>
      <c r="F354">
        <v>101.1</v>
      </c>
      <c r="G354">
        <v>313</v>
      </c>
      <c r="H354">
        <v>118.7</v>
      </c>
      <c r="I354">
        <v>334</v>
      </c>
      <c r="J354">
        <v>63.9</v>
      </c>
      <c r="K354">
        <v>339</v>
      </c>
      <c r="L354">
        <v>-6.0000000000000001E-3</v>
      </c>
      <c r="M354">
        <v>204</v>
      </c>
      <c r="N354">
        <v>-8.25</v>
      </c>
      <c r="O354">
        <v>330</v>
      </c>
      <c r="P354">
        <v>103.8</v>
      </c>
      <c r="Q354">
        <v>340</v>
      </c>
      <c r="R354">
        <v>112</v>
      </c>
      <c r="S354">
        <v>272</v>
      </c>
      <c r="T354">
        <v>5.6</v>
      </c>
      <c r="U354">
        <v>67</v>
      </c>
    </row>
    <row r="355" spans="1:21" x14ac:dyDescent="0.3">
      <c r="A355">
        <v>337</v>
      </c>
      <c r="B355" t="s">
        <v>311</v>
      </c>
      <c r="C355" t="s">
        <v>697</v>
      </c>
      <c r="D355" s="58">
        <v>46347</v>
      </c>
      <c r="E355" s="58">
        <v>-18.440000000000001</v>
      </c>
      <c r="F355">
        <v>100.4</v>
      </c>
      <c r="G355">
        <v>323</v>
      </c>
      <c r="H355">
        <v>118.8</v>
      </c>
      <c r="I355">
        <v>335</v>
      </c>
      <c r="J355">
        <v>67.099999999999994</v>
      </c>
      <c r="K355">
        <v>195</v>
      </c>
      <c r="L355">
        <v>4.3999999999999997E-2</v>
      </c>
      <c r="M355">
        <v>66</v>
      </c>
      <c r="N355">
        <v>-7.51</v>
      </c>
      <c r="O355">
        <v>315</v>
      </c>
      <c r="P355">
        <v>106</v>
      </c>
      <c r="Q355">
        <v>297</v>
      </c>
      <c r="R355">
        <v>113.5</v>
      </c>
      <c r="S355">
        <v>339</v>
      </c>
      <c r="T355">
        <v>-1.63</v>
      </c>
      <c r="U355">
        <v>239</v>
      </c>
    </row>
    <row r="356" spans="1:21" x14ac:dyDescent="0.3">
      <c r="A356">
        <v>338</v>
      </c>
      <c r="B356" t="s">
        <v>305</v>
      </c>
      <c r="C356" t="s">
        <v>8</v>
      </c>
      <c r="D356" s="58">
        <v>46256</v>
      </c>
      <c r="E356" s="58">
        <v>-18.5</v>
      </c>
      <c r="F356">
        <v>99.8</v>
      </c>
      <c r="G356">
        <v>327</v>
      </c>
      <c r="H356">
        <v>118.3</v>
      </c>
      <c r="I356">
        <v>331</v>
      </c>
      <c r="J356">
        <v>62.1</v>
      </c>
      <c r="K356">
        <v>365</v>
      </c>
      <c r="L356">
        <v>-3.7999999999999999E-2</v>
      </c>
      <c r="M356">
        <v>293</v>
      </c>
      <c r="N356">
        <v>-7.91</v>
      </c>
      <c r="O356">
        <v>325</v>
      </c>
      <c r="P356">
        <v>104.3</v>
      </c>
      <c r="Q356">
        <v>328</v>
      </c>
      <c r="R356">
        <v>112.2</v>
      </c>
      <c r="S356">
        <v>279</v>
      </c>
      <c r="T356">
        <v>-3.62</v>
      </c>
      <c r="U356">
        <v>286</v>
      </c>
    </row>
    <row r="357" spans="1:21" x14ac:dyDescent="0.3">
      <c r="A357">
        <v>339</v>
      </c>
      <c r="B357" t="s">
        <v>329</v>
      </c>
      <c r="C357" t="s">
        <v>55</v>
      </c>
      <c r="D357" s="58">
        <v>46226</v>
      </c>
      <c r="E357" s="58">
        <v>-18.63</v>
      </c>
      <c r="F357">
        <v>95.8</v>
      </c>
      <c r="G357">
        <v>354</v>
      </c>
      <c r="H357">
        <v>114.4</v>
      </c>
      <c r="I357">
        <v>279</v>
      </c>
      <c r="J357">
        <v>67.599999999999994</v>
      </c>
      <c r="K357">
        <v>169</v>
      </c>
      <c r="L357">
        <v>-0.105</v>
      </c>
      <c r="M357">
        <v>362</v>
      </c>
      <c r="N357">
        <v>-7.93</v>
      </c>
      <c r="O357">
        <v>326</v>
      </c>
      <c r="P357">
        <v>104</v>
      </c>
      <c r="Q357">
        <v>334</v>
      </c>
      <c r="R357">
        <v>111.9</v>
      </c>
      <c r="S357">
        <v>267</v>
      </c>
      <c r="T357">
        <v>-1.32</v>
      </c>
      <c r="U357">
        <v>229</v>
      </c>
    </row>
    <row r="358" spans="1:21" x14ac:dyDescent="0.3">
      <c r="A358">
        <v>340</v>
      </c>
      <c r="B358" t="s">
        <v>370</v>
      </c>
      <c r="C358" t="s">
        <v>182</v>
      </c>
      <c r="D358" s="58">
        <v>46167</v>
      </c>
      <c r="E358" s="58">
        <v>-18.690000000000001</v>
      </c>
      <c r="F358">
        <v>99.8</v>
      </c>
      <c r="G358">
        <v>326</v>
      </c>
      <c r="H358">
        <v>118.5</v>
      </c>
      <c r="I358">
        <v>333</v>
      </c>
      <c r="J358">
        <v>68.599999999999994</v>
      </c>
      <c r="K358">
        <v>112</v>
      </c>
      <c r="L358">
        <v>-1E-3</v>
      </c>
      <c r="M358">
        <v>186</v>
      </c>
      <c r="N358">
        <v>1.74</v>
      </c>
      <c r="O358">
        <v>119</v>
      </c>
      <c r="P358">
        <v>110.4</v>
      </c>
      <c r="Q358">
        <v>123</v>
      </c>
      <c r="R358">
        <v>108.7</v>
      </c>
      <c r="S358">
        <v>141</v>
      </c>
      <c r="T358">
        <v>2.08</v>
      </c>
      <c r="U358">
        <v>131</v>
      </c>
    </row>
    <row r="359" spans="1:21" x14ac:dyDescent="0.3">
      <c r="A359">
        <v>341</v>
      </c>
      <c r="B359" t="s">
        <v>504</v>
      </c>
      <c r="C359" t="s">
        <v>57</v>
      </c>
      <c r="D359" s="58">
        <v>46346</v>
      </c>
      <c r="E359" s="58">
        <v>-19.16</v>
      </c>
      <c r="F359">
        <v>100.9</v>
      </c>
      <c r="G359">
        <v>317</v>
      </c>
      <c r="H359">
        <v>120.1</v>
      </c>
      <c r="I359">
        <v>348</v>
      </c>
      <c r="J359">
        <v>69.400000000000006</v>
      </c>
      <c r="K359">
        <v>74</v>
      </c>
      <c r="L359">
        <v>9.7000000000000003E-2</v>
      </c>
      <c r="M359">
        <v>16</v>
      </c>
      <c r="N359">
        <v>-5.59</v>
      </c>
      <c r="O359">
        <v>286</v>
      </c>
      <c r="P359">
        <v>105.9</v>
      </c>
      <c r="Q359">
        <v>299</v>
      </c>
      <c r="R359">
        <v>111.5</v>
      </c>
      <c r="S359">
        <v>239</v>
      </c>
      <c r="T359">
        <v>13.66</v>
      </c>
      <c r="U359">
        <v>7</v>
      </c>
    </row>
    <row r="360" spans="1:21" x14ac:dyDescent="0.3">
      <c r="A360">
        <v>342</v>
      </c>
      <c r="B360" t="s">
        <v>315</v>
      </c>
      <c r="C360" t="s">
        <v>190</v>
      </c>
      <c r="D360" s="58">
        <v>46286</v>
      </c>
      <c r="E360" s="58">
        <v>-19.25</v>
      </c>
      <c r="F360">
        <v>99.8</v>
      </c>
      <c r="G360">
        <v>329</v>
      </c>
      <c r="H360">
        <v>119</v>
      </c>
      <c r="I360">
        <v>338</v>
      </c>
      <c r="J360">
        <v>64.900000000000006</v>
      </c>
      <c r="K360">
        <v>313</v>
      </c>
      <c r="L360">
        <v>5.7000000000000002E-2</v>
      </c>
      <c r="M360">
        <v>52</v>
      </c>
      <c r="N360">
        <v>-4.41</v>
      </c>
      <c r="O360">
        <v>260</v>
      </c>
      <c r="P360">
        <v>109.2</v>
      </c>
      <c r="Q360">
        <v>178</v>
      </c>
      <c r="R360">
        <v>113.6</v>
      </c>
      <c r="S360">
        <v>341</v>
      </c>
      <c r="T360">
        <v>2.2999999999999998</v>
      </c>
      <c r="U360">
        <v>126</v>
      </c>
    </row>
    <row r="361" spans="1:21" x14ac:dyDescent="0.3">
      <c r="A361">
        <v>343</v>
      </c>
      <c r="B361" t="s">
        <v>332</v>
      </c>
      <c r="C361" t="s">
        <v>8</v>
      </c>
      <c r="D361" s="58">
        <v>46316</v>
      </c>
      <c r="E361" s="58">
        <v>-19.27</v>
      </c>
      <c r="F361">
        <v>95.5</v>
      </c>
      <c r="G361">
        <v>355</v>
      </c>
      <c r="H361">
        <v>114.8</v>
      </c>
      <c r="I361">
        <v>284</v>
      </c>
      <c r="J361">
        <v>64.2</v>
      </c>
      <c r="K361">
        <v>333</v>
      </c>
      <c r="L361">
        <v>1.9E-2</v>
      </c>
      <c r="M361">
        <v>132</v>
      </c>
      <c r="N361">
        <v>-7.6</v>
      </c>
      <c r="O361">
        <v>316</v>
      </c>
      <c r="P361">
        <v>104.7</v>
      </c>
      <c r="Q361">
        <v>313</v>
      </c>
      <c r="R361">
        <v>112.3</v>
      </c>
      <c r="S361">
        <v>288</v>
      </c>
      <c r="T361">
        <v>-3.21</v>
      </c>
      <c r="U361">
        <v>280</v>
      </c>
    </row>
    <row r="362" spans="1:21" x14ac:dyDescent="0.3">
      <c r="A362">
        <v>344</v>
      </c>
      <c r="B362" t="s">
        <v>251</v>
      </c>
      <c r="C362" t="s">
        <v>186</v>
      </c>
      <c r="D362" s="58">
        <v>46109</v>
      </c>
      <c r="E362" s="58">
        <v>-19.510000000000002</v>
      </c>
      <c r="F362">
        <v>96.5</v>
      </c>
      <c r="G362">
        <v>350</v>
      </c>
      <c r="H362">
        <v>116.1</v>
      </c>
      <c r="I362">
        <v>303</v>
      </c>
      <c r="J362">
        <v>66.2</v>
      </c>
      <c r="K362">
        <v>249</v>
      </c>
      <c r="L362">
        <v>-2E-3</v>
      </c>
      <c r="M362">
        <v>191</v>
      </c>
      <c r="N362">
        <v>5.22</v>
      </c>
      <c r="O362">
        <v>93</v>
      </c>
      <c r="P362">
        <v>112.5</v>
      </c>
      <c r="Q362">
        <v>89</v>
      </c>
      <c r="R362">
        <v>107.3</v>
      </c>
      <c r="S362">
        <v>99</v>
      </c>
      <c r="T362">
        <v>-4.47</v>
      </c>
      <c r="U362">
        <v>300</v>
      </c>
    </row>
    <row r="363" spans="1:21" x14ac:dyDescent="0.3">
      <c r="A363">
        <v>345</v>
      </c>
      <c r="B363" t="s">
        <v>514</v>
      </c>
      <c r="C363" t="s">
        <v>54</v>
      </c>
      <c r="D363" s="58">
        <v>46228</v>
      </c>
      <c r="E363" s="58">
        <v>-19.61</v>
      </c>
      <c r="F363">
        <v>99.7</v>
      </c>
      <c r="G363">
        <v>332</v>
      </c>
      <c r="H363">
        <v>119.3</v>
      </c>
      <c r="I363">
        <v>340</v>
      </c>
      <c r="J363">
        <v>65.400000000000006</v>
      </c>
      <c r="K363">
        <v>292</v>
      </c>
      <c r="L363">
        <v>-3.2000000000000001E-2</v>
      </c>
      <c r="M363">
        <v>278</v>
      </c>
      <c r="N363">
        <v>-4.3</v>
      </c>
      <c r="O363">
        <v>258</v>
      </c>
      <c r="P363">
        <v>106</v>
      </c>
      <c r="Q363">
        <v>298</v>
      </c>
      <c r="R363">
        <v>110.3</v>
      </c>
      <c r="S363">
        <v>194</v>
      </c>
      <c r="T363">
        <v>11.08</v>
      </c>
      <c r="U363">
        <v>16</v>
      </c>
    </row>
    <row r="364" spans="1:21" x14ac:dyDescent="0.3">
      <c r="A364">
        <v>346</v>
      </c>
      <c r="B364" t="s">
        <v>365</v>
      </c>
      <c r="C364" t="s">
        <v>132</v>
      </c>
      <c r="D364" s="58">
        <v>46348</v>
      </c>
      <c r="E364" s="58">
        <v>-20.190000000000001</v>
      </c>
      <c r="F364">
        <v>101</v>
      </c>
      <c r="G364">
        <v>315</v>
      </c>
      <c r="H364">
        <v>121.2</v>
      </c>
      <c r="I364">
        <v>352</v>
      </c>
      <c r="J364">
        <v>64.400000000000006</v>
      </c>
      <c r="K364">
        <v>330</v>
      </c>
      <c r="L364">
        <v>2.8000000000000001E-2</v>
      </c>
      <c r="M364">
        <v>115</v>
      </c>
      <c r="N364">
        <v>-5.24</v>
      </c>
      <c r="O364">
        <v>275</v>
      </c>
      <c r="P364">
        <v>108.3</v>
      </c>
      <c r="Q364">
        <v>233</v>
      </c>
      <c r="R364">
        <v>113.6</v>
      </c>
      <c r="S364">
        <v>342</v>
      </c>
      <c r="T364">
        <v>-1.37</v>
      </c>
      <c r="U364">
        <v>233</v>
      </c>
    </row>
    <row r="365" spans="1:21" x14ac:dyDescent="0.3">
      <c r="A365">
        <v>347</v>
      </c>
      <c r="B365" t="s">
        <v>533</v>
      </c>
      <c r="C365" t="s">
        <v>57</v>
      </c>
      <c r="D365" s="58">
        <v>46287</v>
      </c>
      <c r="E365" s="58">
        <v>-20.27</v>
      </c>
      <c r="F365">
        <v>97</v>
      </c>
      <c r="G365">
        <v>348</v>
      </c>
      <c r="H365">
        <v>117.3</v>
      </c>
      <c r="I365">
        <v>319</v>
      </c>
      <c r="J365">
        <v>67.400000000000006</v>
      </c>
      <c r="K365">
        <v>180</v>
      </c>
      <c r="L365">
        <v>4.7E-2</v>
      </c>
      <c r="M365">
        <v>64</v>
      </c>
      <c r="N365">
        <v>-4.8499999999999996</v>
      </c>
      <c r="O365">
        <v>267</v>
      </c>
      <c r="P365">
        <v>106.1</v>
      </c>
      <c r="Q365">
        <v>296</v>
      </c>
      <c r="R365">
        <v>110.9</v>
      </c>
      <c r="S365">
        <v>220</v>
      </c>
      <c r="T365">
        <v>13.18</v>
      </c>
      <c r="U365">
        <v>8</v>
      </c>
    </row>
    <row r="366" spans="1:21" x14ac:dyDescent="0.3">
      <c r="A366">
        <v>348</v>
      </c>
      <c r="B366" t="s">
        <v>328</v>
      </c>
      <c r="C366" t="s">
        <v>223</v>
      </c>
      <c r="D366" s="58">
        <v>46258</v>
      </c>
      <c r="E366" s="58">
        <v>-20.29</v>
      </c>
      <c r="F366">
        <v>91.8</v>
      </c>
      <c r="G366">
        <v>363</v>
      </c>
      <c r="H366">
        <v>112.1</v>
      </c>
      <c r="I366">
        <v>228</v>
      </c>
      <c r="J366">
        <v>64.8</v>
      </c>
      <c r="K366">
        <v>318</v>
      </c>
      <c r="L366">
        <v>-3.1E-2</v>
      </c>
      <c r="M366">
        <v>275</v>
      </c>
      <c r="N366">
        <v>-8.82</v>
      </c>
      <c r="O366">
        <v>343</v>
      </c>
      <c r="P366">
        <v>104.4</v>
      </c>
      <c r="Q366">
        <v>327</v>
      </c>
      <c r="R366">
        <v>113.2</v>
      </c>
      <c r="S366">
        <v>325</v>
      </c>
      <c r="T366">
        <v>-1</v>
      </c>
      <c r="U366">
        <v>222</v>
      </c>
    </row>
    <row r="367" spans="1:21" x14ac:dyDescent="0.3">
      <c r="A367">
        <v>349</v>
      </c>
      <c r="B367" t="s">
        <v>316</v>
      </c>
      <c r="C367" t="s">
        <v>9</v>
      </c>
      <c r="D367" s="58">
        <v>46287</v>
      </c>
      <c r="E367" s="58">
        <v>-20.37</v>
      </c>
      <c r="F367">
        <v>94.7</v>
      </c>
      <c r="G367">
        <v>358</v>
      </c>
      <c r="H367">
        <v>115.1</v>
      </c>
      <c r="I367">
        <v>290</v>
      </c>
      <c r="J367">
        <v>63.1</v>
      </c>
      <c r="K367">
        <v>356</v>
      </c>
      <c r="L367">
        <v>-4.5999999999999999E-2</v>
      </c>
      <c r="M367">
        <v>306</v>
      </c>
      <c r="N367">
        <v>-8.35</v>
      </c>
      <c r="O367">
        <v>333</v>
      </c>
      <c r="P367">
        <v>104.3</v>
      </c>
      <c r="Q367">
        <v>329</v>
      </c>
      <c r="R367">
        <v>112.7</v>
      </c>
      <c r="S367">
        <v>303</v>
      </c>
      <c r="T367">
        <v>5.47</v>
      </c>
      <c r="U367">
        <v>69</v>
      </c>
    </row>
    <row r="368" spans="1:21" x14ac:dyDescent="0.3">
      <c r="A368">
        <v>350</v>
      </c>
      <c r="B368" t="s">
        <v>341</v>
      </c>
      <c r="C368" t="s">
        <v>223</v>
      </c>
      <c r="D368" s="58">
        <v>46286</v>
      </c>
      <c r="E368" s="58">
        <v>-20.7</v>
      </c>
      <c r="F368">
        <v>95.5</v>
      </c>
      <c r="G368">
        <v>356</v>
      </c>
      <c r="H368">
        <v>116.2</v>
      </c>
      <c r="I368">
        <v>305</v>
      </c>
      <c r="J368">
        <v>67.5</v>
      </c>
      <c r="K368">
        <v>175</v>
      </c>
      <c r="L368">
        <v>-2E-3</v>
      </c>
      <c r="M368">
        <v>192</v>
      </c>
      <c r="N368">
        <v>-7.74</v>
      </c>
      <c r="O368">
        <v>322</v>
      </c>
      <c r="P368">
        <v>104.7</v>
      </c>
      <c r="Q368">
        <v>314</v>
      </c>
      <c r="R368">
        <v>112.4</v>
      </c>
      <c r="S368">
        <v>294</v>
      </c>
      <c r="T368">
        <v>5.73</v>
      </c>
      <c r="U368">
        <v>64</v>
      </c>
    </row>
    <row r="369" spans="1:21" x14ac:dyDescent="0.3">
      <c r="A369">
        <v>351</v>
      </c>
      <c r="B369" t="s">
        <v>321</v>
      </c>
      <c r="C369" t="s">
        <v>195</v>
      </c>
      <c r="D369" s="58">
        <v>46140</v>
      </c>
      <c r="E369" s="58">
        <v>-21.07</v>
      </c>
      <c r="F369">
        <v>101.4</v>
      </c>
      <c r="G369">
        <v>309</v>
      </c>
      <c r="H369">
        <v>122.5</v>
      </c>
      <c r="I369">
        <v>360</v>
      </c>
      <c r="J369">
        <v>70.2</v>
      </c>
      <c r="K369">
        <v>38</v>
      </c>
      <c r="L369">
        <v>-9.9000000000000005E-2</v>
      </c>
      <c r="M369">
        <v>358</v>
      </c>
      <c r="N369">
        <v>-3.41</v>
      </c>
      <c r="O369">
        <v>237</v>
      </c>
      <c r="P369">
        <v>107</v>
      </c>
      <c r="Q369">
        <v>279</v>
      </c>
      <c r="R369">
        <v>110.4</v>
      </c>
      <c r="S369">
        <v>201</v>
      </c>
      <c r="T369">
        <v>-1.08</v>
      </c>
      <c r="U369">
        <v>224</v>
      </c>
    </row>
    <row r="370" spans="1:21" x14ac:dyDescent="0.3">
      <c r="A370">
        <v>352</v>
      </c>
      <c r="B370" t="s">
        <v>521</v>
      </c>
      <c r="C370" t="s">
        <v>9</v>
      </c>
      <c r="D370" s="58" t="s">
        <v>1630</v>
      </c>
      <c r="E370" s="58">
        <v>-21.24</v>
      </c>
      <c r="F370">
        <v>100.2</v>
      </c>
      <c r="G370">
        <v>324</v>
      </c>
      <c r="H370">
        <v>121.5</v>
      </c>
      <c r="I370">
        <v>353</v>
      </c>
      <c r="J370">
        <v>70.8</v>
      </c>
      <c r="K370">
        <v>25</v>
      </c>
      <c r="L370">
        <v>0.11799999999999999</v>
      </c>
      <c r="M370">
        <v>8</v>
      </c>
      <c r="N370">
        <v>-11.83</v>
      </c>
      <c r="O370">
        <v>362</v>
      </c>
      <c r="P370">
        <v>101.4</v>
      </c>
      <c r="Q370">
        <v>363</v>
      </c>
      <c r="R370">
        <v>113.2</v>
      </c>
      <c r="S370">
        <v>326</v>
      </c>
      <c r="T370">
        <v>-1.32</v>
      </c>
      <c r="U370">
        <v>231</v>
      </c>
    </row>
    <row r="371" spans="1:21" x14ac:dyDescent="0.3">
      <c r="A371">
        <v>353</v>
      </c>
      <c r="B371" t="s">
        <v>277</v>
      </c>
      <c r="C371" t="s">
        <v>9</v>
      </c>
      <c r="D371" s="58">
        <v>46373</v>
      </c>
      <c r="E371" s="58">
        <v>-21.93</v>
      </c>
      <c r="F371">
        <v>99.6</v>
      </c>
      <c r="G371">
        <v>334</v>
      </c>
      <c r="H371">
        <v>121.5</v>
      </c>
      <c r="I371">
        <v>354</v>
      </c>
      <c r="J371">
        <v>66.400000000000006</v>
      </c>
      <c r="K371">
        <v>234</v>
      </c>
      <c r="L371">
        <v>5.8000000000000003E-2</v>
      </c>
      <c r="M371">
        <v>48</v>
      </c>
      <c r="N371">
        <v>-8.89</v>
      </c>
      <c r="O371">
        <v>344</v>
      </c>
      <c r="P371">
        <v>103.5</v>
      </c>
      <c r="Q371">
        <v>348</v>
      </c>
      <c r="R371">
        <v>112.4</v>
      </c>
      <c r="S371">
        <v>289</v>
      </c>
      <c r="T371">
        <v>9.49</v>
      </c>
      <c r="U371">
        <v>22</v>
      </c>
    </row>
    <row r="372" spans="1:21" x14ac:dyDescent="0.3">
      <c r="A372">
        <v>354</v>
      </c>
      <c r="B372" t="s">
        <v>535</v>
      </c>
      <c r="C372" t="s">
        <v>54</v>
      </c>
      <c r="D372" s="58">
        <v>46227</v>
      </c>
      <c r="E372" s="58">
        <v>-22.31</v>
      </c>
      <c r="F372">
        <v>99.8</v>
      </c>
      <c r="G372">
        <v>328</v>
      </c>
      <c r="H372">
        <v>122.1</v>
      </c>
      <c r="I372">
        <v>357</v>
      </c>
      <c r="J372">
        <v>70</v>
      </c>
      <c r="K372">
        <v>51</v>
      </c>
      <c r="L372">
        <v>-2.5000000000000001E-2</v>
      </c>
      <c r="M372">
        <v>256</v>
      </c>
      <c r="N372">
        <v>-6.53</v>
      </c>
      <c r="O372">
        <v>297</v>
      </c>
      <c r="P372">
        <v>105.3</v>
      </c>
      <c r="Q372">
        <v>306</v>
      </c>
      <c r="R372">
        <v>111.8</v>
      </c>
      <c r="S372">
        <v>264</v>
      </c>
      <c r="T372">
        <v>7.56</v>
      </c>
      <c r="U372">
        <v>41</v>
      </c>
    </row>
    <row r="373" spans="1:21" x14ac:dyDescent="0.3">
      <c r="A373">
        <v>355</v>
      </c>
      <c r="B373" t="s">
        <v>268</v>
      </c>
      <c r="C373" t="s">
        <v>223</v>
      </c>
      <c r="D373" s="58">
        <v>46287</v>
      </c>
      <c r="E373" s="58">
        <v>-22.98</v>
      </c>
      <c r="F373">
        <v>96.8</v>
      </c>
      <c r="G373">
        <v>349</v>
      </c>
      <c r="H373">
        <v>119.8</v>
      </c>
      <c r="I373">
        <v>343</v>
      </c>
      <c r="J373">
        <v>64.2</v>
      </c>
      <c r="K373">
        <v>334</v>
      </c>
      <c r="L373">
        <v>8.9999999999999993E-3</v>
      </c>
      <c r="M373">
        <v>160</v>
      </c>
      <c r="N373">
        <v>-7.61</v>
      </c>
      <c r="O373">
        <v>317</v>
      </c>
      <c r="P373">
        <v>104</v>
      </c>
      <c r="Q373">
        <v>335</v>
      </c>
      <c r="R373">
        <v>111.6</v>
      </c>
      <c r="S373">
        <v>250</v>
      </c>
      <c r="T373">
        <v>2.79</v>
      </c>
      <c r="U373">
        <v>116</v>
      </c>
    </row>
    <row r="374" spans="1:21" x14ac:dyDescent="0.3">
      <c r="A374">
        <v>356</v>
      </c>
      <c r="B374" t="s">
        <v>516</v>
      </c>
      <c r="C374" t="s">
        <v>9</v>
      </c>
      <c r="D374" s="58">
        <v>46286</v>
      </c>
      <c r="E374" s="58">
        <v>-24.11</v>
      </c>
      <c r="F374">
        <v>95.3</v>
      </c>
      <c r="G374">
        <v>357</v>
      </c>
      <c r="H374">
        <v>119.4</v>
      </c>
      <c r="I374">
        <v>341</v>
      </c>
      <c r="J374">
        <v>68.2</v>
      </c>
      <c r="K374">
        <v>131</v>
      </c>
      <c r="L374">
        <v>2.1999999999999999E-2</v>
      </c>
      <c r="M374">
        <v>127</v>
      </c>
      <c r="N374">
        <v>-8.3800000000000008</v>
      </c>
      <c r="O374">
        <v>335</v>
      </c>
      <c r="P374">
        <v>104.4</v>
      </c>
      <c r="Q374">
        <v>321</v>
      </c>
      <c r="R374">
        <v>112.8</v>
      </c>
      <c r="S374">
        <v>307</v>
      </c>
      <c r="T374">
        <v>3.73</v>
      </c>
      <c r="U374">
        <v>100</v>
      </c>
    </row>
    <row r="375" spans="1:21" x14ac:dyDescent="0.3">
      <c r="A375">
        <v>357</v>
      </c>
      <c r="B375" t="s">
        <v>264</v>
      </c>
      <c r="C375" t="s">
        <v>8</v>
      </c>
      <c r="D375" s="58">
        <v>46137</v>
      </c>
      <c r="E375" s="58">
        <v>-24.46</v>
      </c>
      <c r="F375">
        <v>95.9</v>
      </c>
      <c r="G375">
        <v>352</v>
      </c>
      <c r="H375">
        <v>120.3</v>
      </c>
      <c r="I375">
        <v>349</v>
      </c>
      <c r="J375">
        <v>65.8</v>
      </c>
      <c r="K375">
        <v>268</v>
      </c>
      <c r="L375">
        <v>-2.4E-2</v>
      </c>
      <c r="M375">
        <v>250</v>
      </c>
      <c r="N375">
        <v>-4.7</v>
      </c>
      <c r="O375">
        <v>265</v>
      </c>
      <c r="P375">
        <v>106.1</v>
      </c>
      <c r="Q375">
        <v>295</v>
      </c>
      <c r="R375">
        <v>110.8</v>
      </c>
      <c r="S375">
        <v>213</v>
      </c>
      <c r="T375">
        <v>11.15</v>
      </c>
      <c r="U375">
        <v>15</v>
      </c>
    </row>
    <row r="376" spans="1:21" x14ac:dyDescent="0.3">
      <c r="A376">
        <v>358</v>
      </c>
      <c r="B376" t="s">
        <v>513</v>
      </c>
      <c r="C376" t="s">
        <v>191</v>
      </c>
      <c r="D376" s="58">
        <v>46139</v>
      </c>
      <c r="E376" s="58">
        <v>-25.11</v>
      </c>
      <c r="F376">
        <v>92.4</v>
      </c>
      <c r="G376">
        <v>361</v>
      </c>
      <c r="H376">
        <v>117.5</v>
      </c>
      <c r="I376">
        <v>322</v>
      </c>
      <c r="J376">
        <v>69.8</v>
      </c>
      <c r="K376">
        <v>56</v>
      </c>
      <c r="L376">
        <v>-1.7000000000000001E-2</v>
      </c>
      <c r="M376">
        <v>230</v>
      </c>
      <c r="N376">
        <v>-1.28</v>
      </c>
      <c r="O376">
        <v>189</v>
      </c>
      <c r="P376">
        <v>110.4</v>
      </c>
      <c r="Q376">
        <v>121</v>
      </c>
      <c r="R376">
        <v>111.7</v>
      </c>
      <c r="S376">
        <v>256</v>
      </c>
      <c r="T376">
        <v>6.25</v>
      </c>
      <c r="U376">
        <v>53</v>
      </c>
    </row>
    <row r="377" spans="1:21" x14ac:dyDescent="0.3">
      <c r="A377">
        <v>359</v>
      </c>
      <c r="B377" t="s">
        <v>358</v>
      </c>
      <c r="C377" t="s">
        <v>223</v>
      </c>
      <c r="D377" s="58">
        <v>46257</v>
      </c>
      <c r="E377" s="58">
        <v>-25.51</v>
      </c>
      <c r="F377">
        <v>97.8</v>
      </c>
      <c r="G377">
        <v>343</v>
      </c>
      <c r="H377">
        <v>123.4</v>
      </c>
      <c r="I377">
        <v>361</v>
      </c>
      <c r="J377">
        <v>65.3</v>
      </c>
      <c r="K377">
        <v>295</v>
      </c>
      <c r="L377">
        <v>-1.9E-2</v>
      </c>
      <c r="M377">
        <v>234</v>
      </c>
      <c r="N377">
        <v>-11.97</v>
      </c>
      <c r="O377">
        <v>363</v>
      </c>
      <c r="P377">
        <v>102.1</v>
      </c>
      <c r="Q377">
        <v>361</v>
      </c>
      <c r="R377">
        <v>114</v>
      </c>
      <c r="S377">
        <v>348</v>
      </c>
      <c r="T377">
        <v>-7.97</v>
      </c>
      <c r="U377">
        <v>348</v>
      </c>
    </row>
    <row r="378" spans="1:21" x14ac:dyDescent="0.3">
      <c r="A378">
        <v>360</v>
      </c>
      <c r="B378" t="s">
        <v>394</v>
      </c>
      <c r="C378" t="s">
        <v>132</v>
      </c>
      <c r="D378" s="58">
        <v>46199</v>
      </c>
      <c r="E378" s="58">
        <v>-26.22</v>
      </c>
      <c r="F378">
        <v>98.9</v>
      </c>
      <c r="G378">
        <v>338</v>
      </c>
      <c r="H378">
        <v>125.1</v>
      </c>
      <c r="I378">
        <v>364</v>
      </c>
      <c r="J378">
        <v>66.8</v>
      </c>
      <c r="K378">
        <v>215</v>
      </c>
      <c r="L378">
        <v>-1.0999999999999999E-2</v>
      </c>
      <c r="M378">
        <v>219</v>
      </c>
      <c r="N378">
        <v>-5.33</v>
      </c>
      <c r="O378">
        <v>277</v>
      </c>
      <c r="P378">
        <v>108.8</v>
      </c>
      <c r="Q378">
        <v>205</v>
      </c>
      <c r="R378">
        <v>114.1</v>
      </c>
      <c r="S378">
        <v>352</v>
      </c>
      <c r="T378">
        <v>-1.65</v>
      </c>
      <c r="U378">
        <v>240</v>
      </c>
    </row>
    <row r="379" spans="1:21" ht="15.75" customHeight="1" x14ac:dyDescent="0.3">
      <c r="D379" s="58"/>
      <c r="E379" s="58"/>
      <c r="N379" t="s">
        <v>176</v>
      </c>
      <c r="T379" t="s">
        <v>177</v>
      </c>
    </row>
    <row r="380" spans="1:21" x14ac:dyDescent="0.3">
      <c r="A380" t="s">
        <v>178</v>
      </c>
      <c r="B380" t="s">
        <v>0</v>
      </c>
      <c r="C380" t="s">
        <v>179</v>
      </c>
      <c r="D380" s="58" t="s">
        <v>400</v>
      </c>
      <c r="E380" s="58" t="s">
        <v>694</v>
      </c>
      <c r="F380" t="s">
        <v>695</v>
      </c>
      <c r="H380" t="s">
        <v>696</v>
      </c>
      <c r="J380" t="s">
        <v>180</v>
      </c>
      <c r="L380" t="s">
        <v>181</v>
      </c>
      <c r="N380" t="s">
        <v>694</v>
      </c>
      <c r="P380" t="s">
        <v>695</v>
      </c>
      <c r="R380" t="s">
        <v>696</v>
      </c>
      <c r="T380" t="s">
        <v>694</v>
      </c>
    </row>
    <row r="381" spans="1:21" x14ac:dyDescent="0.3">
      <c r="A381">
        <v>361</v>
      </c>
      <c r="B381" t="s">
        <v>255</v>
      </c>
      <c r="C381" t="s">
        <v>247</v>
      </c>
      <c r="D381" s="58">
        <v>46141</v>
      </c>
      <c r="E381" s="58">
        <v>-26.36</v>
      </c>
      <c r="F381">
        <v>95.9</v>
      </c>
      <c r="G381">
        <v>353</v>
      </c>
      <c r="H381">
        <v>122.2</v>
      </c>
      <c r="I381">
        <v>359</v>
      </c>
      <c r="J381">
        <v>69.2</v>
      </c>
      <c r="K381">
        <v>82</v>
      </c>
      <c r="L381">
        <v>-1E-3</v>
      </c>
      <c r="M381">
        <v>189</v>
      </c>
      <c r="N381">
        <v>-0.86</v>
      </c>
      <c r="O381">
        <v>179</v>
      </c>
      <c r="P381">
        <v>109.1</v>
      </c>
      <c r="Q381">
        <v>186</v>
      </c>
      <c r="R381">
        <v>109.9</v>
      </c>
      <c r="S381">
        <v>181</v>
      </c>
      <c r="T381">
        <v>5.77</v>
      </c>
      <c r="U381">
        <v>63</v>
      </c>
    </row>
    <row r="382" spans="1:21" x14ac:dyDescent="0.3">
      <c r="A382">
        <v>362</v>
      </c>
      <c r="B382" t="s">
        <v>508</v>
      </c>
      <c r="C382" t="s">
        <v>9</v>
      </c>
      <c r="D382" s="58">
        <v>46225</v>
      </c>
      <c r="E382" s="58">
        <v>-27.47</v>
      </c>
      <c r="F382">
        <v>87.9</v>
      </c>
      <c r="G382">
        <v>365</v>
      </c>
      <c r="H382">
        <v>115.3</v>
      </c>
      <c r="I382">
        <v>296</v>
      </c>
      <c r="J382">
        <v>65.8</v>
      </c>
      <c r="K382">
        <v>270</v>
      </c>
      <c r="L382">
        <v>-2.4E-2</v>
      </c>
      <c r="M382">
        <v>252</v>
      </c>
      <c r="N382">
        <v>-10.32</v>
      </c>
      <c r="O382">
        <v>353</v>
      </c>
      <c r="P382">
        <v>103</v>
      </c>
      <c r="Q382">
        <v>355</v>
      </c>
      <c r="R382">
        <v>113.3</v>
      </c>
      <c r="S382">
        <v>334</v>
      </c>
      <c r="T382">
        <v>2.0299999999999998</v>
      </c>
      <c r="U382">
        <v>132</v>
      </c>
    </row>
    <row r="383" spans="1:21" x14ac:dyDescent="0.3">
      <c r="A383">
        <v>363</v>
      </c>
      <c r="B383" t="s">
        <v>522</v>
      </c>
      <c r="C383" t="s">
        <v>9</v>
      </c>
      <c r="D383" s="58">
        <v>46227</v>
      </c>
      <c r="E383">
        <v>-27.61</v>
      </c>
      <c r="F383">
        <v>92.4</v>
      </c>
      <c r="G383">
        <v>360</v>
      </c>
      <c r="H383">
        <v>120</v>
      </c>
      <c r="I383">
        <v>346</v>
      </c>
      <c r="J383">
        <v>68</v>
      </c>
      <c r="K383">
        <v>138</v>
      </c>
      <c r="L383">
        <v>3.6999999999999998E-2</v>
      </c>
      <c r="M383">
        <v>95</v>
      </c>
      <c r="N383">
        <v>-7.26</v>
      </c>
      <c r="O383">
        <v>311</v>
      </c>
      <c r="P383">
        <v>104.8</v>
      </c>
      <c r="Q383">
        <v>312</v>
      </c>
      <c r="R383">
        <v>112</v>
      </c>
      <c r="S383">
        <v>271</v>
      </c>
      <c r="T383">
        <v>3.59</v>
      </c>
      <c r="U383">
        <v>103</v>
      </c>
    </row>
    <row r="384" spans="1:21" x14ac:dyDescent="0.3">
      <c r="A384">
        <v>364</v>
      </c>
      <c r="B384" t="s">
        <v>334</v>
      </c>
      <c r="C384" t="s">
        <v>55</v>
      </c>
      <c r="D384" s="58">
        <v>46168</v>
      </c>
      <c r="E384" s="58">
        <v>-28.51</v>
      </c>
      <c r="F384">
        <v>93.1</v>
      </c>
      <c r="G384">
        <v>359</v>
      </c>
      <c r="H384">
        <v>121.6</v>
      </c>
      <c r="I384">
        <v>355</v>
      </c>
      <c r="J384">
        <v>66.599999999999994</v>
      </c>
      <c r="K384">
        <v>224</v>
      </c>
      <c r="L384">
        <v>-5.1999999999999998E-2</v>
      </c>
      <c r="M384">
        <v>314</v>
      </c>
      <c r="N384">
        <v>-7.39</v>
      </c>
      <c r="O384">
        <v>314</v>
      </c>
      <c r="P384">
        <v>103.9</v>
      </c>
      <c r="Q384">
        <v>336</v>
      </c>
      <c r="R384">
        <v>111.3</v>
      </c>
      <c r="S384">
        <v>234</v>
      </c>
      <c r="T384">
        <v>-1.44</v>
      </c>
      <c r="U384">
        <v>234</v>
      </c>
    </row>
    <row r="385" spans="1:21" x14ac:dyDescent="0.3">
      <c r="A385">
        <v>365</v>
      </c>
      <c r="B385" t="s">
        <v>536</v>
      </c>
      <c r="C385" t="s">
        <v>57</v>
      </c>
      <c r="D385" s="58">
        <v>46111</v>
      </c>
      <c r="E385" s="58">
        <v>-31.46</v>
      </c>
      <c r="F385">
        <v>90.4</v>
      </c>
      <c r="G385">
        <v>364</v>
      </c>
      <c r="H385">
        <v>121.9</v>
      </c>
      <c r="I385">
        <v>356</v>
      </c>
      <c r="J385">
        <v>66.900000000000006</v>
      </c>
      <c r="K385">
        <v>206</v>
      </c>
      <c r="L385">
        <v>-2.5999999999999999E-2</v>
      </c>
      <c r="M385">
        <v>258</v>
      </c>
      <c r="N385">
        <v>-6.89</v>
      </c>
      <c r="O385">
        <v>305</v>
      </c>
      <c r="P385">
        <v>105.4</v>
      </c>
      <c r="Q385">
        <v>305</v>
      </c>
      <c r="R385">
        <v>112.3</v>
      </c>
      <c r="S385">
        <v>283</v>
      </c>
      <c r="T385">
        <v>6.05</v>
      </c>
      <c r="U385">
        <v>56</v>
      </c>
    </row>
    <row r="388" spans="1:21" x14ac:dyDescent="0.3">
      <c r="E388" s="58"/>
    </row>
    <row r="389" spans="1:21" x14ac:dyDescent="0.3">
      <c r="E389" s="58"/>
    </row>
    <row r="390" spans="1:21" x14ac:dyDescent="0.3">
      <c r="E390" s="58"/>
    </row>
  </sheetData>
  <sortState xmlns:xlrd2="http://schemas.microsoft.com/office/spreadsheetml/2017/richdata2" ref="AG11:AK1886">
    <sortCondition ref="AH11:AH1886"/>
  </sortState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14386CE-E449-41F3-8481-3C662D0C5B09}">
            <xm:f>NOT(ISERROR(SEARCH("Assist/Turnover Ratio",BVN1)))</xm:f>
            <xm:f>"Assist/Turnover Ratio"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BVN1:CLO1 CPT1:CQT1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526C-BBD8-4026-B0DE-E662BE67C536}">
  <dimension ref="A2:J734"/>
  <sheetViews>
    <sheetView workbookViewId="0">
      <selection activeCell="B7" sqref="B7"/>
    </sheetView>
  </sheetViews>
  <sheetFormatPr defaultRowHeight="14.4" x14ac:dyDescent="0.3"/>
  <sheetData>
    <row r="2" spans="1:1" x14ac:dyDescent="0.3">
      <c r="A2" t="s">
        <v>2430</v>
      </c>
    </row>
    <row r="3" spans="1:1" x14ac:dyDescent="0.3">
      <c r="A3" t="s">
        <v>2007</v>
      </c>
    </row>
    <row r="4" spans="1:1" x14ac:dyDescent="0.3">
      <c r="A4" t="s">
        <v>2008</v>
      </c>
    </row>
    <row r="5" spans="1:1" x14ac:dyDescent="0.3">
      <c r="A5" t="s">
        <v>2009</v>
      </c>
    </row>
    <row r="6" spans="1:1" x14ac:dyDescent="0.3">
      <c r="A6" t="s">
        <v>2011</v>
      </c>
    </row>
    <row r="7" spans="1:1" x14ac:dyDescent="0.3">
      <c r="A7" t="s">
        <v>2010</v>
      </c>
    </row>
    <row r="8" spans="1:1" x14ac:dyDescent="0.3">
      <c r="A8" t="s">
        <v>2012</v>
      </c>
    </row>
    <row r="9" spans="1:1" x14ac:dyDescent="0.3">
      <c r="A9" t="s">
        <v>2013</v>
      </c>
    </row>
    <row r="10" spans="1:1" x14ac:dyDescent="0.3">
      <c r="A10" t="s">
        <v>2014</v>
      </c>
    </row>
    <row r="11" spans="1:1" x14ac:dyDescent="0.3">
      <c r="A11" t="s">
        <v>2015</v>
      </c>
    </row>
    <row r="12" spans="1:1" x14ac:dyDescent="0.3">
      <c r="A12" t="s">
        <v>1453</v>
      </c>
    </row>
    <row r="13" spans="1:1" x14ac:dyDescent="0.3">
      <c r="A13" t="s">
        <v>2016</v>
      </c>
    </row>
    <row r="14" spans="1:1" x14ac:dyDescent="0.3">
      <c r="A14" t="s">
        <v>2017</v>
      </c>
    </row>
    <row r="15" spans="1:1" x14ac:dyDescent="0.3">
      <c r="A15" t="s">
        <v>2018</v>
      </c>
    </row>
    <row r="16" spans="1:1" x14ac:dyDescent="0.3">
      <c r="A16" t="s">
        <v>2020</v>
      </c>
    </row>
    <row r="17" spans="1:1" x14ac:dyDescent="0.3">
      <c r="A17" t="s">
        <v>2019</v>
      </c>
    </row>
    <row r="18" spans="1:1" x14ac:dyDescent="0.3">
      <c r="A18" t="s">
        <v>2021</v>
      </c>
    </row>
    <row r="19" spans="1:1" x14ac:dyDescent="0.3">
      <c r="A19" t="s">
        <v>2022</v>
      </c>
    </row>
    <row r="20" spans="1:1" x14ac:dyDescent="0.3">
      <c r="A20" t="s">
        <v>2025</v>
      </c>
    </row>
    <row r="21" spans="1:1" x14ac:dyDescent="0.3">
      <c r="A21" t="s">
        <v>2023</v>
      </c>
    </row>
    <row r="22" spans="1:1" x14ac:dyDescent="0.3">
      <c r="A22" t="s">
        <v>2028</v>
      </c>
    </row>
    <row r="23" spans="1:1" x14ac:dyDescent="0.3">
      <c r="A23" t="s">
        <v>2024</v>
      </c>
    </row>
    <row r="24" spans="1:1" x14ac:dyDescent="0.3">
      <c r="A24" t="s">
        <v>2026</v>
      </c>
    </row>
    <row r="25" spans="1:1" x14ac:dyDescent="0.3">
      <c r="A25" t="s">
        <v>2027</v>
      </c>
    </row>
    <row r="26" spans="1:1" x14ac:dyDescent="0.3">
      <c r="A26" t="s">
        <v>2029</v>
      </c>
    </row>
    <row r="27" spans="1:1" x14ac:dyDescent="0.3">
      <c r="A27" t="s">
        <v>2030</v>
      </c>
    </row>
    <row r="28" spans="1:1" x14ac:dyDescent="0.3">
      <c r="A28" t="s">
        <v>2033</v>
      </c>
    </row>
    <row r="29" spans="1:1" x14ac:dyDescent="0.3">
      <c r="A29" t="s">
        <v>2031</v>
      </c>
    </row>
    <row r="30" spans="1:1" x14ac:dyDescent="0.3">
      <c r="A30" t="s">
        <v>2032</v>
      </c>
    </row>
    <row r="31" spans="1:1" x14ac:dyDescent="0.3">
      <c r="A31" t="s">
        <v>2034</v>
      </c>
    </row>
    <row r="32" spans="1:1" x14ac:dyDescent="0.3">
      <c r="A32" t="s">
        <v>2035</v>
      </c>
    </row>
    <row r="33" spans="1:1" x14ac:dyDescent="0.3">
      <c r="A33" t="s">
        <v>2036</v>
      </c>
    </row>
    <row r="34" spans="1:1" x14ac:dyDescent="0.3">
      <c r="A34" t="s">
        <v>2037</v>
      </c>
    </row>
    <row r="35" spans="1:1" x14ac:dyDescent="0.3">
      <c r="A35" t="s">
        <v>2039</v>
      </c>
    </row>
    <row r="36" spans="1:1" x14ac:dyDescent="0.3">
      <c r="A36" t="s">
        <v>2040</v>
      </c>
    </row>
    <row r="37" spans="1:1" x14ac:dyDescent="0.3">
      <c r="A37" t="s">
        <v>2038</v>
      </c>
    </row>
    <row r="38" spans="1:1" x14ac:dyDescent="0.3">
      <c r="A38" t="s">
        <v>2042</v>
      </c>
    </row>
    <row r="39" spans="1:1" x14ac:dyDescent="0.3">
      <c r="A39" t="s">
        <v>2044</v>
      </c>
    </row>
    <row r="40" spans="1:1" x14ac:dyDescent="0.3">
      <c r="A40" t="s">
        <v>2043</v>
      </c>
    </row>
    <row r="41" spans="1:1" x14ac:dyDescent="0.3">
      <c r="A41" t="s">
        <v>2045</v>
      </c>
    </row>
    <row r="42" spans="1:1" x14ac:dyDescent="0.3">
      <c r="A42" t="s">
        <v>2041</v>
      </c>
    </row>
    <row r="43" spans="1:1" x14ac:dyDescent="0.3">
      <c r="A43" t="s">
        <v>2046</v>
      </c>
    </row>
    <row r="44" spans="1:1" x14ac:dyDescent="0.3">
      <c r="A44" t="s">
        <v>2047</v>
      </c>
    </row>
    <row r="45" spans="1:1" x14ac:dyDescent="0.3">
      <c r="A45" t="s">
        <v>2048</v>
      </c>
    </row>
    <row r="46" spans="1:1" x14ac:dyDescent="0.3">
      <c r="A46" t="s">
        <v>2049</v>
      </c>
    </row>
    <row r="47" spans="1:1" x14ac:dyDescent="0.3">
      <c r="A47" t="s">
        <v>2050</v>
      </c>
    </row>
    <row r="48" spans="1:1" x14ac:dyDescent="0.3">
      <c r="A48" t="s">
        <v>2051</v>
      </c>
    </row>
    <row r="49" spans="1:9" x14ac:dyDescent="0.3">
      <c r="A49" t="s">
        <v>2052</v>
      </c>
    </row>
    <row r="50" spans="1:9" x14ac:dyDescent="0.3">
      <c r="A50" t="s">
        <v>2053</v>
      </c>
    </row>
    <row r="51" spans="1:9" x14ac:dyDescent="0.3">
      <c r="A51" t="s">
        <v>2054</v>
      </c>
    </row>
    <row r="52" spans="1:9" x14ac:dyDescent="0.3">
      <c r="A52" t="s">
        <v>2055</v>
      </c>
    </row>
    <row r="53" spans="1:9" x14ac:dyDescent="0.3">
      <c r="A53" t="s">
        <v>2056</v>
      </c>
    </row>
    <row r="54" spans="1:9" x14ac:dyDescent="0.3">
      <c r="A54" t="s">
        <v>1455</v>
      </c>
      <c r="I54" s="348"/>
    </row>
    <row r="55" spans="1:9" x14ac:dyDescent="0.3">
      <c r="A55" t="s">
        <v>2057</v>
      </c>
      <c r="I55" s="348"/>
    </row>
    <row r="56" spans="1:9" x14ac:dyDescent="0.3">
      <c r="A56" t="s">
        <v>2058</v>
      </c>
      <c r="I56" s="348"/>
    </row>
    <row r="57" spans="1:9" x14ac:dyDescent="0.3">
      <c r="A57" t="s">
        <v>2060</v>
      </c>
      <c r="I57" s="348"/>
    </row>
    <row r="58" spans="1:9" x14ac:dyDescent="0.3">
      <c r="A58" t="s">
        <v>2059</v>
      </c>
      <c r="I58" s="348"/>
    </row>
    <row r="59" spans="1:9" x14ac:dyDescent="0.3">
      <c r="A59" t="s">
        <v>2061</v>
      </c>
      <c r="I59" s="348"/>
    </row>
    <row r="60" spans="1:9" x14ac:dyDescent="0.3">
      <c r="A60" t="s">
        <v>2062</v>
      </c>
      <c r="I60" s="348"/>
    </row>
    <row r="61" spans="1:9" x14ac:dyDescent="0.3">
      <c r="A61" t="s">
        <v>2063</v>
      </c>
      <c r="I61" s="348"/>
    </row>
    <row r="62" spans="1:9" x14ac:dyDescent="0.3">
      <c r="A62" t="s">
        <v>2064</v>
      </c>
      <c r="I62" s="348"/>
    </row>
    <row r="63" spans="1:9" x14ac:dyDescent="0.3">
      <c r="A63" t="s">
        <v>2065</v>
      </c>
      <c r="I63" s="348"/>
    </row>
    <row r="64" spans="1:9" x14ac:dyDescent="0.3">
      <c r="A64" t="s">
        <v>2066</v>
      </c>
      <c r="I64" s="348"/>
    </row>
    <row r="65" spans="1:9" x14ac:dyDescent="0.3">
      <c r="A65" t="s">
        <v>2068</v>
      </c>
      <c r="I65" s="348"/>
    </row>
    <row r="66" spans="1:9" x14ac:dyDescent="0.3">
      <c r="A66" t="s">
        <v>2070</v>
      </c>
      <c r="I66" s="348"/>
    </row>
    <row r="67" spans="1:9" x14ac:dyDescent="0.3">
      <c r="A67" t="s">
        <v>2069</v>
      </c>
      <c r="I67" s="348"/>
    </row>
    <row r="68" spans="1:9" x14ac:dyDescent="0.3">
      <c r="A68" t="s">
        <v>2072</v>
      </c>
      <c r="I68" s="348"/>
    </row>
    <row r="69" spans="1:9" x14ac:dyDescent="0.3">
      <c r="A69" s="58" t="s">
        <v>2071</v>
      </c>
      <c r="I69" s="348"/>
    </row>
    <row r="70" spans="1:9" x14ac:dyDescent="0.3">
      <c r="A70" t="s">
        <v>2067</v>
      </c>
      <c r="I70" s="348"/>
    </row>
    <row r="71" spans="1:9" x14ac:dyDescent="0.3">
      <c r="A71" t="s">
        <v>2073</v>
      </c>
      <c r="I71" s="348"/>
    </row>
    <row r="72" spans="1:9" x14ac:dyDescent="0.3">
      <c r="A72" t="s">
        <v>2076</v>
      </c>
      <c r="I72" s="348"/>
    </row>
    <row r="73" spans="1:9" x14ac:dyDescent="0.3">
      <c r="A73" t="s">
        <v>2074</v>
      </c>
      <c r="I73" s="348"/>
    </row>
    <row r="74" spans="1:9" x14ac:dyDescent="0.3">
      <c r="A74" t="s">
        <v>2075</v>
      </c>
      <c r="I74" s="348"/>
    </row>
    <row r="75" spans="1:9" x14ac:dyDescent="0.3">
      <c r="A75" t="s">
        <v>2080</v>
      </c>
      <c r="I75" s="348"/>
    </row>
    <row r="76" spans="1:9" x14ac:dyDescent="0.3">
      <c r="A76" s="58" t="s">
        <v>2078</v>
      </c>
      <c r="I76" s="348"/>
    </row>
    <row r="77" spans="1:9" x14ac:dyDescent="0.3">
      <c r="A77" t="s">
        <v>2079</v>
      </c>
      <c r="I77" s="348"/>
    </row>
    <row r="78" spans="1:9" x14ac:dyDescent="0.3">
      <c r="A78" t="s">
        <v>2081</v>
      </c>
      <c r="I78" s="348"/>
    </row>
    <row r="79" spans="1:9" x14ac:dyDescent="0.3">
      <c r="A79" t="s">
        <v>2077</v>
      </c>
    </row>
    <row r="80" spans="1:9" x14ac:dyDescent="0.3">
      <c r="A80" t="s">
        <v>2082</v>
      </c>
    </row>
    <row r="81" spans="1:9" x14ac:dyDescent="0.3">
      <c r="A81" t="s">
        <v>2083</v>
      </c>
      <c r="I81" s="348"/>
    </row>
    <row r="82" spans="1:9" x14ac:dyDescent="0.3">
      <c r="A82" t="s">
        <v>2085</v>
      </c>
      <c r="I82" s="348"/>
    </row>
    <row r="83" spans="1:9" x14ac:dyDescent="0.3">
      <c r="A83" t="s">
        <v>2084</v>
      </c>
      <c r="I83" s="348"/>
    </row>
    <row r="84" spans="1:9" x14ac:dyDescent="0.3">
      <c r="A84" t="s">
        <v>2086</v>
      </c>
      <c r="I84" s="348"/>
    </row>
    <row r="85" spans="1:9" x14ac:dyDescent="0.3">
      <c r="A85" t="s">
        <v>2087</v>
      </c>
      <c r="I85" s="348"/>
    </row>
    <row r="86" spans="1:9" x14ac:dyDescent="0.3">
      <c r="A86" t="s">
        <v>2091</v>
      </c>
      <c r="I86" s="348"/>
    </row>
    <row r="87" spans="1:9" x14ac:dyDescent="0.3">
      <c r="A87" t="s">
        <v>2088</v>
      </c>
      <c r="I87" s="348"/>
    </row>
    <row r="88" spans="1:9" x14ac:dyDescent="0.3">
      <c r="A88" t="s">
        <v>2089</v>
      </c>
    </row>
    <row r="89" spans="1:9" x14ac:dyDescent="0.3">
      <c r="A89" t="s">
        <v>2090</v>
      </c>
      <c r="I89" s="349"/>
    </row>
    <row r="90" spans="1:9" x14ac:dyDescent="0.3">
      <c r="A90" t="s">
        <v>2092</v>
      </c>
    </row>
    <row r="91" spans="1:9" x14ac:dyDescent="0.3">
      <c r="A91" t="s">
        <v>2093</v>
      </c>
      <c r="I91" s="348"/>
    </row>
    <row r="92" spans="1:9" x14ac:dyDescent="0.3">
      <c r="A92" t="s">
        <v>2094</v>
      </c>
    </row>
    <row r="93" spans="1:9" x14ac:dyDescent="0.3">
      <c r="A93" s="58" t="s">
        <v>2095</v>
      </c>
      <c r="I93" s="348"/>
    </row>
    <row r="94" spans="1:9" x14ac:dyDescent="0.3">
      <c r="A94" t="s">
        <v>2096</v>
      </c>
      <c r="I94" s="348"/>
    </row>
    <row r="95" spans="1:9" x14ac:dyDescent="0.3">
      <c r="A95" t="s">
        <v>2097</v>
      </c>
      <c r="I95" s="348"/>
    </row>
    <row r="96" spans="1:9" x14ac:dyDescent="0.3">
      <c r="A96" s="58" t="s">
        <v>2098</v>
      </c>
    </row>
    <row r="97" spans="1:9" x14ac:dyDescent="0.3">
      <c r="A97" t="s">
        <v>2101</v>
      </c>
      <c r="I97" s="348"/>
    </row>
    <row r="98" spans="1:9" x14ac:dyDescent="0.3">
      <c r="A98" t="s">
        <v>2099</v>
      </c>
    </row>
    <row r="99" spans="1:9" x14ac:dyDescent="0.3">
      <c r="A99" s="58" t="s">
        <v>2100</v>
      </c>
    </row>
    <row r="100" spans="1:9" x14ac:dyDescent="0.3">
      <c r="A100" t="s">
        <v>2102</v>
      </c>
    </row>
    <row r="101" spans="1:9" x14ac:dyDescent="0.3">
      <c r="A101" s="58" t="s">
        <v>2103</v>
      </c>
      <c r="I101" s="348"/>
    </row>
    <row r="102" spans="1:9" x14ac:dyDescent="0.3">
      <c r="A102" s="58" t="s">
        <v>2104</v>
      </c>
    </row>
    <row r="103" spans="1:9" x14ac:dyDescent="0.3">
      <c r="A103" t="s">
        <v>2105</v>
      </c>
      <c r="I103" s="348"/>
    </row>
    <row r="104" spans="1:9" x14ac:dyDescent="0.3">
      <c r="A104" t="s">
        <v>2106</v>
      </c>
    </row>
    <row r="105" spans="1:9" x14ac:dyDescent="0.3">
      <c r="A105" t="s">
        <v>2108</v>
      </c>
    </row>
    <row r="106" spans="1:9" x14ac:dyDescent="0.3">
      <c r="A106" t="s">
        <v>2107</v>
      </c>
    </row>
    <row r="107" spans="1:9" x14ac:dyDescent="0.3">
      <c r="A107" t="s">
        <v>2109</v>
      </c>
    </row>
    <row r="108" spans="1:9" x14ac:dyDescent="0.3">
      <c r="A108" t="s">
        <v>2110</v>
      </c>
    </row>
    <row r="109" spans="1:9" x14ac:dyDescent="0.3">
      <c r="A109" t="s">
        <v>2111</v>
      </c>
    </row>
    <row r="110" spans="1:9" x14ac:dyDescent="0.3">
      <c r="A110" t="s">
        <v>2112</v>
      </c>
    </row>
    <row r="111" spans="1:9" x14ac:dyDescent="0.3">
      <c r="A111" t="s">
        <v>2116</v>
      </c>
    </row>
    <row r="112" spans="1:9" x14ac:dyDescent="0.3">
      <c r="A112" t="s">
        <v>2113</v>
      </c>
    </row>
    <row r="113" spans="1:1" x14ac:dyDescent="0.3">
      <c r="A113" t="s">
        <v>2117</v>
      </c>
    </row>
    <row r="114" spans="1:1" x14ac:dyDescent="0.3">
      <c r="A114" t="s">
        <v>2115</v>
      </c>
    </row>
    <row r="115" spans="1:1" x14ac:dyDescent="0.3">
      <c r="A115" t="s">
        <v>2114</v>
      </c>
    </row>
    <row r="116" spans="1:1" x14ac:dyDescent="0.3">
      <c r="A116" t="s">
        <v>1457</v>
      </c>
    </row>
    <row r="117" spans="1:1" x14ac:dyDescent="0.3">
      <c r="A117" t="s">
        <v>2118</v>
      </c>
    </row>
    <row r="118" spans="1:1" x14ac:dyDescent="0.3">
      <c r="A118" t="s">
        <v>2119</v>
      </c>
    </row>
    <row r="119" spans="1:1" x14ac:dyDescent="0.3">
      <c r="A119" t="s">
        <v>2120</v>
      </c>
    </row>
    <row r="120" spans="1:1" x14ac:dyDescent="0.3">
      <c r="A120" t="s">
        <v>2121</v>
      </c>
    </row>
    <row r="121" spans="1:1" x14ac:dyDescent="0.3">
      <c r="A121" t="s">
        <v>2123</v>
      </c>
    </row>
    <row r="122" spans="1:1" x14ac:dyDescent="0.3">
      <c r="A122" t="s">
        <v>2122</v>
      </c>
    </row>
    <row r="123" spans="1:1" x14ac:dyDescent="0.3">
      <c r="A123" t="s">
        <v>2125</v>
      </c>
    </row>
    <row r="124" spans="1:1" x14ac:dyDescent="0.3">
      <c r="A124" t="s">
        <v>1456</v>
      </c>
    </row>
    <row r="125" spans="1:1" x14ac:dyDescent="0.3">
      <c r="A125" t="s">
        <v>2124</v>
      </c>
    </row>
    <row r="126" spans="1:1" x14ac:dyDescent="0.3">
      <c r="A126" t="s">
        <v>2126</v>
      </c>
    </row>
    <row r="127" spans="1:1" x14ac:dyDescent="0.3">
      <c r="A127" t="s">
        <v>2133</v>
      </c>
    </row>
    <row r="128" spans="1:1" x14ac:dyDescent="0.3">
      <c r="A128" t="s">
        <v>2127</v>
      </c>
    </row>
    <row r="129" spans="1:1" x14ac:dyDescent="0.3">
      <c r="A129" t="s">
        <v>2128</v>
      </c>
    </row>
    <row r="130" spans="1:1" x14ac:dyDescent="0.3">
      <c r="A130" t="s">
        <v>2130</v>
      </c>
    </row>
    <row r="131" spans="1:1" x14ac:dyDescent="0.3">
      <c r="A131" t="s">
        <v>2129</v>
      </c>
    </row>
    <row r="132" spans="1:1" x14ac:dyDescent="0.3">
      <c r="A132" t="s">
        <v>2131</v>
      </c>
    </row>
    <row r="133" spans="1:1" x14ac:dyDescent="0.3">
      <c r="A133" t="s">
        <v>1459</v>
      </c>
    </row>
    <row r="134" spans="1:1" x14ac:dyDescent="0.3">
      <c r="A134" t="s">
        <v>2132</v>
      </c>
    </row>
    <row r="135" spans="1:1" x14ac:dyDescent="0.3">
      <c r="A135" t="s">
        <v>2134</v>
      </c>
    </row>
    <row r="136" spans="1:1" x14ac:dyDescent="0.3">
      <c r="A136" t="s">
        <v>2135</v>
      </c>
    </row>
    <row r="137" spans="1:1" x14ac:dyDescent="0.3">
      <c r="A137" t="s">
        <v>2136</v>
      </c>
    </row>
    <row r="138" spans="1:1" x14ac:dyDescent="0.3">
      <c r="A138" t="s">
        <v>2137</v>
      </c>
    </row>
    <row r="139" spans="1:1" x14ac:dyDescent="0.3">
      <c r="A139" t="s">
        <v>2143</v>
      </c>
    </row>
    <row r="140" spans="1:1" x14ac:dyDescent="0.3">
      <c r="A140" t="s">
        <v>2138</v>
      </c>
    </row>
    <row r="141" spans="1:1" x14ac:dyDescent="0.3">
      <c r="A141" t="s">
        <v>2139</v>
      </c>
    </row>
    <row r="142" spans="1:1" x14ac:dyDescent="0.3">
      <c r="A142" t="s">
        <v>2140</v>
      </c>
    </row>
    <row r="143" spans="1:1" x14ac:dyDescent="0.3">
      <c r="A143" t="s">
        <v>2141</v>
      </c>
    </row>
    <row r="144" spans="1:1" x14ac:dyDescent="0.3">
      <c r="A144" t="s">
        <v>2142</v>
      </c>
    </row>
    <row r="145" spans="1:1" x14ac:dyDescent="0.3">
      <c r="A145" t="s">
        <v>1458</v>
      </c>
    </row>
    <row r="146" spans="1:1" x14ac:dyDescent="0.3">
      <c r="A146" t="s">
        <v>2146</v>
      </c>
    </row>
    <row r="147" spans="1:1" x14ac:dyDescent="0.3">
      <c r="A147" t="s">
        <v>2145</v>
      </c>
    </row>
    <row r="148" spans="1:1" x14ac:dyDescent="0.3">
      <c r="A148" t="s">
        <v>2144</v>
      </c>
    </row>
    <row r="149" spans="1:1" x14ac:dyDescent="0.3">
      <c r="A149" t="s">
        <v>2147</v>
      </c>
    </row>
    <row r="150" spans="1:1" x14ac:dyDescent="0.3">
      <c r="A150" t="s">
        <v>2148</v>
      </c>
    </row>
    <row r="151" spans="1:1" x14ac:dyDescent="0.3">
      <c r="A151" t="s">
        <v>2149</v>
      </c>
    </row>
    <row r="152" spans="1:1" x14ac:dyDescent="0.3">
      <c r="A152" t="s">
        <v>2150</v>
      </c>
    </row>
    <row r="153" spans="1:1" x14ac:dyDescent="0.3">
      <c r="A153" t="s">
        <v>2151</v>
      </c>
    </row>
    <row r="154" spans="1:1" x14ac:dyDescent="0.3">
      <c r="A154" t="s">
        <v>2155</v>
      </c>
    </row>
    <row r="155" spans="1:1" x14ac:dyDescent="0.3">
      <c r="A155" t="s">
        <v>2152</v>
      </c>
    </row>
    <row r="156" spans="1:1" x14ac:dyDescent="0.3">
      <c r="A156" t="s">
        <v>2153</v>
      </c>
    </row>
    <row r="157" spans="1:1" x14ac:dyDescent="0.3">
      <c r="A157" t="s">
        <v>2154</v>
      </c>
    </row>
    <row r="158" spans="1:1" x14ac:dyDescent="0.3">
      <c r="A158" t="s">
        <v>2156</v>
      </c>
    </row>
    <row r="159" spans="1:1" x14ac:dyDescent="0.3">
      <c r="A159" t="s">
        <v>2157</v>
      </c>
    </row>
    <row r="160" spans="1:1" x14ac:dyDescent="0.3">
      <c r="A160" t="s">
        <v>2158</v>
      </c>
    </row>
    <row r="161" spans="1:1" x14ac:dyDescent="0.3">
      <c r="A161" t="s">
        <v>2159</v>
      </c>
    </row>
    <row r="162" spans="1:1" x14ac:dyDescent="0.3">
      <c r="A162" t="s">
        <v>2160</v>
      </c>
    </row>
    <row r="163" spans="1:1" x14ac:dyDescent="0.3">
      <c r="A163" t="s">
        <v>2162</v>
      </c>
    </row>
    <row r="164" spans="1:1" x14ac:dyDescent="0.3">
      <c r="A164" t="s">
        <v>2161</v>
      </c>
    </row>
    <row r="165" spans="1:1" x14ac:dyDescent="0.3">
      <c r="A165" t="s">
        <v>2163</v>
      </c>
    </row>
    <row r="166" spans="1:1" x14ac:dyDescent="0.3">
      <c r="A166" t="s">
        <v>2164</v>
      </c>
    </row>
    <row r="167" spans="1:1" x14ac:dyDescent="0.3">
      <c r="A167" t="s">
        <v>2165</v>
      </c>
    </row>
    <row r="168" spans="1:1" x14ac:dyDescent="0.3">
      <c r="A168" t="s">
        <v>2167</v>
      </c>
    </row>
    <row r="169" spans="1:1" x14ac:dyDescent="0.3">
      <c r="A169" t="s">
        <v>2170</v>
      </c>
    </row>
    <row r="170" spans="1:1" x14ac:dyDescent="0.3">
      <c r="A170" t="s">
        <v>2168</v>
      </c>
    </row>
    <row r="171" spans="1:1" x14ac:dyDescent="0.3">
      <c r="A171" t="s">
        <v>2166</v>
      </c>
    </row>
    <row r="172" spans="1:1" x14ac:dyDescent="0.3">
      <c r="A172" t="s">
        <v>2171</v>
      </c>
    </row>
    <row r="173" spans="1:1" x14ac:dyDescent="0.3">
      <c r="A173" t="s">
        <v>2169</v>
      </c>
    </row>
    <row r="174" spans="1:1" x14ac:dyDescent="0.3">
      <c r="A174" t="s">
        <v>2172</v>
      </c>
    </row>
    <row r="175" spans="1:1" x14ac:dyDescent="0.3">
      <c r="A175" t="s">
        <v>2173</v>
      </c>
    </row>
    <row r="176" spans="1:1" x14ac:dyDescent="0.3">
      <c r="A176" t="s">
        <v>2175</v>
      </c>
    </row>
    <row r="177" spans="1:1" x14ac:dyDescent="0.3">
      <c r="A177" t="s">
        <v>2174</v>
      </c>
    </row>
    <row r="178" spans="1:1" x14ac:dyDescent="0.3">
      <c r="A178" t="s">
        <v>2176</v>
      </c>
    </row>
    <row r="179" spans="1:1" x14ac:dyDescent="0.3">
      <c r="A179" t="s">
        <v>2178</v>
      </c>
    </row>
    <row r="180" spans="1:1" x14ac:dyDescent="0.3">
      <c r="A180" t="s">
        <v>2179</v>
      </c>
    </row>
    <row r="181" spans="1:1" x14ac:dyDescent="0.3">
      <c r="A181" t="s">
        <v>2180</v>
      </c>
    </row>
    <row r="182" spans="1:1" x14ac:dyDescent="0.3">
      <c r="A182" t="s">
        <v>2187</v>
      </c>
    </row>
    <row r="183" spans="1:1" x14ac:dyDescent="0.3">
      <c r="A183" t="s">
        <v>2177</v>
      </c>
    </row>
    <row r="184" spans="1:1" x14ac:dyDescent="0.3">
      <c r="A184" t="s">
        <v>2181</v>
      </c>
    </row>
    <row r="185" spans="1:1" x14ac:dyDescent="0.3">
      <c r="A185" t="s">
        <v>2182</v>
      </c>
    </row>
    <row r="186" spans="1:1" x14ac:dyDescent="0.3">
      <c r="A186" t="s">
        <v>2183</v>
      </c>
    </row>
    <row r="187" spans="1:1" x14ac:dyDescent="0.3">
      <c r="A187" t="s">
        <v>2184</v>
      </c>
    </row>
    <row r="188" spans="1:1" x14ac:dyDescent="0.3">
      <c r="A188" t="s">
        <v>2185</v>
      </c>
    </row>
    <row r="189" spans="1:1" x14ac:dyDescent="0.3">
      <c r="A189" t="s">
        <v>2189</v>
      </c>
    </row>
    <row r="190" spans="1:1" x14ac:dyDescent="0.3">
      <c r="A190" t="s">
        <v>2186</v>
      </c>
    </row>
    <row r="191" spans="1:1" x14ac:dyDescent="0.3">
      <c r="A191" t="s">
        <v>2188</v>
      </c>
    </row>
    <row r="192" spans="1:1" x14ac:dyDescent="0.3">
      <c r="A192" t="s">
        <v>2190</v>
      </c>
    </row>
    <row r="193" spans="1:1" x14ac:dyDescent="0.3">
      <c r="A193" t="s">
        <v>2192</v>
      </c>
    </row>
    <row r="194" spans="1:1" x14ac:dyDescent="0.3">
      <c r="A194" t="s">
        <v>2193</v>
      </c>
    </row>
    <row r="195" spans="1:1" x14ac:dyDescent="0.3">
      <c r="A195" t="s">
        <v>1796</v>
      </c>
    </row>
    <row r="196" spans="1:1" x14ac:dyDescent="0.3">
      <c r="A196" t="s">
        <v>2194</v>
      </c>
    </row>
    <row r="197" spans="1:1" x14ac:dyDescent="0.3">
      <c r="A197" t="s">
        <v>2191</v>
      </c>
    </row>
    <row r="198" spans="1:1" x14ac:dyDescent="0.3">
      <c r="A198" t="s">
        <v>2195</v>
      </c>
    </row>
    <row r="199" spans="1:1" x14ac:dyDescent="0.3">
      <c r="A199" t="s">
        <v>2197</v>
      </c>
    </row>
    <row r="200" spans="1:1" x14ac:dyDescent="0.3">
      <c r="A200" t="s">
        <v>2196</v>
      </c>
    </row>
    <row r="201" spans="1:1" x14ac:dyDescent="0.3">
      <c r="A201" t="s">
        <v>2198</v>
      </c>
    </row>
    <row r="202" spans="1:1" x14ac:dyDescent="0.3">
      <c r="A202" t="s">
        <v>2199</v>
      </c>
    </row>
    <row r="203" spans="1:1" x14ac:dyDescent="0.3">
      <c r="A203" t="s">
        <v>2200</v>
      </c>
    </row>
    <row r="204" spans="1:1" x14ac:dyDescent="0.3">
      <c r="A204" t="s">
        <v>2202</v>
      </c>
    </row>
    <row r="205" spans="1:1" x14ac:dyDescent="0.3">
      <c r="A205" t="s">
        <v>2204</v>
      </c>
    </row>
    <row r="206" spans="1:1" x14ac:dyDescent="0.3">
      <c r="A206" t="s">
        <v>2201</v>
      </c>
    </row>
    <row r="207" spans="1:1" x14ac:dyDescent="0.3">
      <c r="A207" t="s">
        <v>2206</v>
      </c>
    </row>
    <row r="208" spans="1:1" x14ac:dyDescent="0.3">
      <c r="A208" t="s">
        <v>2205</v>
      </c>
    </row>
    <row r="209" spans="1:1" x14ac:dyDescent="0.3">
      <c r="A209" t="s">
        <v>2203</v>
      </c>
    </row>
    <row r="210" spans="1:1" x14ac:dyDescent="0.3">
      <c r="A210" t="s">
        <v>2207</v>
      </c>
    </row>
    <row r="211" spans="1:1" x14ac:dyDescent="0.3">
      <c r="A211" t="s">
        <v>2208</v>
      </c>
    </row>
    <row r="212" spans="1:1" x14ac:dyDescent="0.3">
      <c r="A212" t="s">
        <v>2209</v>
      </c>
    </row>
    <row r="213" spans="1:1" x14ac:dyDescent="0.3">
      <c r="A213" t="s">
        <v>2210</v>
      </c>
    </row>
    <row r="214" spans="1:1" x14ac:dyDescent="0.3">
      <c r="A214" t="s">
        <v>2211</v>
      </c>
    </row>
    <row r="215" spans="1:1" x14ac:dyDescent="0.3">
      <c r="A215" t="s">
        <v>2212</v>
      </c>
    </row>
    <row r="216" spans="1:1" x14ac:dyDescent="0.3">
      <c r="A216" t="s">
        <v>2213</v>
      </c>
    </row>
    <row r="217" spans="1:1" x14ac:dyDescent="0.3">
      <c r="A217" t="s">
        <v>2214</v>
      </c>
    </row>
    <row r="218" spans="1:1" x14ac:dyDescent="0.3">
      <c r="A218" t="s">
        <v>2215</v>
      </c>
    </row>
    <row r="219" spans="1:1" x14ac:dyDescent="0.3">
      <c r="A219" t="s">
        <v>1461</v>
      </c>
    </row>
    <row r="220" spans="1:1" x14ac:dyDescent="0.3">
      <c r="A220" t="s">
        <v>2216</v>
      </c>
    </row>
    <row r="221" spans="1:1" x14ac:dyDescent="0.3">
      <c r="A221" t="s">
        <v>2218</v>
      </c>
    </row>
    <row r="222" spans="1:1" x14ac:dyDescent="0.3">
      <c r="A222" t="s">
        <v>2217</v>
      </c>
    </row>
    <row r="223" spans="1:1" x14ac:dyDescent="0.3">
      <c r="A223" t="s">
        <v>2219</v>
      </c>
    </row>
    <row r="224" spans="1:1" x14ac:dyDescent="0.3">
      <c r="A224" t="s">
        <v>2220</v>
      </c>
    </row>
    <row r="225" spans="1:1" x14ac:dyDescent="0.3">
      <c r="A225" t="s">
        <v>2221</v>
      </c>
    </row>
    <row r="226" spans="1:1" x14ac:dyDescent="0.3">
      <c r="A226" t="s">
        <v>2223</v>
      </c>
    </row>
    <row r="227" spans="1:1" x14ac:dyDescent="0.3">
      <c r="A227" t="s">
        <v>2222</v>
      </c>
    </row>
    <row r="228" spans="1:1" x14ac:dyDescent="0.3">
      <c r="A228" t="s">
        <v>2224</v>
      </c>
    </row>
    <row r="229" spans="1:1" x14ac:dyDescent="0.3">
      <c r="A229" t="s">
        <v>1460</v>
      </c>
    </row>
    <row r="230" spans="1:1" x14ac:dyDescent="0.3">
      <c r="A230" t="s">
        <v>2225</v>
      </c>
    </row>
    <row r="231" spans="1:1" x14ac:dyDescent="0.3">
      <c r="A231" t="s">
        <v>2226</v>
      </c>
    </row>
    <row r="232" spans="1:1" x14ac:dyDescent="0.3">
      <c r="A232" t="s">
        <v>2227</v>
      </c>
    </row>
    <row r="233" spans="1:1" x14ac:dyDescent="0.3">
      <c r="A233" t="s">
        <v>2228</v>
      </c>
    </row>
    <row r="234" spans="1:1" x14ac:dyDescent="0.3">
      <c r="A234" t="s">
        <v>2229</v>
      </c>
    </row>
    <row r="235" spans="1:1" x14ac:dyDescent="0.3">
      <c r="A235" t="s">
        <v>2230</v>
      </c>
    </row>
    <row r="236" spans="1:1" x14ac:dyDescent="0.3">
      <c r="A236" t="s">
        <v>2231</v>
      </c>
    </row>
    <row r="237" spans="1:1" x14ac:dyDescent="0.3">
      <c r="A237" t="s">
        <v>2232</v>
      </c>
    </row>
    <row r="238" spans="1:1" x14ac:dyDescent="0.3">
      <c r="A238" t="s">
        <v>2234</v>
      </c>
    </row>
    <row r="239" spans="1:1" x14ac:dyDescent="0.3">
      <c r="A239" t="s">
        <v>1797</v>
      </c>
    </row>
    <row r="240" spans="1:1" x14ac:dyDescent="0.3">
      <c r="A240" t="s">
        <v>2233</v>
      </c>
    </row>
    <row r="241" spans="1:1" x14ac:dyDescent="0.3">
      <c r="A241" t="s">
        <v>2235</v>
      </c>
    </row>
    <row r="242" spans="1:1" x14ac:dyDescent="0.3">
      <c r="A242" t="s">
        <v>2236</v>
      </c>
    </row>
    <row r="243" spans="1:1" x14ac:dyDescent="0.3">
      <c r="A243" t="s">
        <v>2237</v>
      </c>
    </row>
    <row r="244" spans="1:1" x14ac:dyDescent="0.3">
      <c r="A244" t="s">
        <v>2238</v>
      </c>
    </row>
    <row r="245" spans="1:1" x14ac:dyDescent="0.3">
      <c r="A245" t="s">
        <v>2239</v>
      </c>
    </row>
    <row r="246" spans="1:1" x14ac:dyDescent="0.3">
      <c r="A246" t="s">
        <v>2240</v>
      </c>
    </row>
    <row r="247" spans="1:1" x14ac:dyDescent="0.3">
      <c r="A247" t="s">
        <v>2241</v>
      </c>
    </row>
    <row r="248" spans="1:1" x14ac:dyDescent="0.3">
      <c r="A248" t="s">
        <v>2242</v>
      </c>
    </row>
    <row r="249" spans="1:1" x14ac:dyDescent="0.3">
      <c r="A249" t="s">
        <v>2243</v>
      </c>
    </row>
    <row r="250" spans="1:1" x14ac:dyDescent="0.3">
      <c r="A250" t="s">
        <v>2244</v>
      </c>
    </row>
    <row r="251" spans="1:1" x14ac:dyDescent="0.3">
      <c r="A251" t="s">
        <v>2245</v>
      </c>
    </row>
    <row r="252" spans="1:1" x14ac:dyDescent="0.3">
      <c r="A252" t="s">
        <v>2246</v>
      </c>
    </row>
    <row r="253" spans="1:1" x14ac:dyDescent="0.3">
      <c r="A253" t="s">
        <v>2248</v>
      </c>
    </row>
    <row r="254" spans="1:1" x14ac:dyDescent="0.3">
      <c r="A254" t="s">
        <v>2247</v>
      </c>
    </row>
    <row r="255" spans="1:1" x14ac:dyDescent="0.3">
      <c r="A255" t="s">
        <v>2249</v>
      </c>
    </row>
    <row r="256" spans="1:1" x14ac:dyDescent="0.3">
      <c r="A256" t="s">
        <v>2250</v>
      </c>
    </row>
    <row r="257" spans="1:1" x14ac:dyDescent="0.3">
      <c r="A257" t="s">
        <v>2251</v>
      </c>
    </row>
    <row r="258" spans="1:1" x14ac:dyDescent="0.3">
      <c r="A258" t="s">
        <v>2253</v>
      </c>
    </row>
    <row r="259" spans="1:1" x14ac:dyDescent="0.3">
      <c r="A259" t="s">
        <v>2252</v>
      </c>
    </row>
    <row r="260" spans="1:1" x14ac:dyDescent="0.3">
      <c r="A260" t="s">
        <v>2254</v>
      </c>
    </row>
    <row r="261" spans="1:1" x14ac:dyDescent="0.3">
      <c r="A261" t="s">
        <v>2255</v>
      </c>
    </row>
    <row r="262" spans="1:1" x14ac:dyDescent="0.3">
      <c r="A262" t="s">
        <v>2256</v>
      </c>
    </row>
    <row r="263" spans="1:1" x14ac:dyDescent="0.3">
      <c r="A263" t="s">
        <v>2258</v>
      </c>
    </row>
    <row r="264" spans="1:1" x14ac:dyDescent="0.3">
      <c r="A264" t="s">
        <v>2259</v>
      </c>
    </row>
    <row r="265" spans="1:1" x14ac:dyDescent="0.3">
      <c r="A265" t="s">
        <v>2260</v>
      </c>
    </row>
    <row r="266" spans="1:1" x14ac:dyDescent="0.3">
      <c r="A266" t="s">
        <v>2257</v>
      </c>
    </row>
    <row r="267" spans="1:1" x14ac:dyDescent="0.3">
      <c r="A267" t="s">
        <v>2261</v>
      </c>
    </row>
    <row r="268" spans="1:1" x14ac:dyDescent="0.3">
      <c r="A268" t="s">
        <v>2262</v>
      </c>
    </row>
    <row r="269" spans="1:1" x14ac:dyDescent="0.3">
      <c r="A269" t="s">
        <v>2263</v>
      </c>
    </row>
    <row r="270" spans="1:1" x14ac:dyDescent="0.3">
      <c r="A270" t="s">
        <v>2264</v>
      </c>
    </row>
    <row r="271" spans="1:1" x14ac:dyDescent="0.3">
      <c r="A271" t="s">
        <v>2265</v>
      </c>
    </row>
    <row r="272" spans="1:1" x14ac:dyDescent="0.3">
      <c r="A272" t="s">
        <v>2266</v>
      </c>
    </row>
    <row r="273" spans="1:1" x14ac:dyDescent="0.3">
      <c r="A273" t="s">
        <v>2267</v>
      </c>
    </row>
    <row r="274" spans="1:1" x14ac:dyDescent="0.3">
      <c r="A274" t="s">
        <v>2268</v>
      </c>
    </row>
    <row r="275" spans="1:1" x14ac:dyDescent="0.3">
      <c r="A275" t="s">
        <v>2269</v>
      </c>
    </row>
    <row r="276" spans="1:1" x14ac:dyDescent="0.3">
      <c r="A276" t="s">
        <v>2270</v>
      </c>
    </row>
    <row r="277" spans="1:1" x14ac:dyDescent="0.3">
      <c r="A277" t="s">
        <v>2271</v>
      </c>
    </row>
    <row r="278" spans="1:1" x14ac:dyDescent="0.3">
      <c r="A278" t="s">
        <v>2272</v>
      </c>
    </row>
    <row r="279" spans="1:1" x14ac:dyDescent="0.3">
      <c r="A279" t="s">
        <v>2273</v>
      </c>
    </row>
    <row r="280" spans="1:1" x14ac:dyDescent="0.3">
      <c r="A280" t="s">
        <v>2274</v>
      </c>
    </row>
    <row r="281" spans="1:1" x14ac:dyDescent="0.3">
      <c r="A281" t="s">
        <v>2275</v>
      </c>
    </row>
    <row r="282" spans="1:1" x14ac:dyDescent="0.3">
      <c r="A282" t="s">
        <v>2276</v>
      </c>
    </row>
    <row r="283" spans="1:1" x14ac:dyDescent="0.3">
      <c r="A283" t="s">
        <v>2277</v>
      </c>
    </row>
    <row r="284" spans="1:1" x14ac:dyDescent="0.3">
      <c r="A284" t="s">
        <v>2278</v>
      </c>
    </row>
    <row r="285" spans="1:1" x14ac:dyDescent="0.3">
      <c r="A285" t="s">
        <v>2279</v>
      </c>
    </row>
    <row r="286" spans="1:1" x14ac:dyDescent="0.3">
      <c r="A286" t="s">
        <v>2280</v>
      </c>
    </row>
    <row r="287" spans="1:1" x14ac:dyDescent="0.3">
      <c r="A287" t="s">
        <v>2282</v>
      </c>
    </row>
    <row r="288" spans="1:1" x14ac:dyDescent="0.3">
      <c r="A288" t="s">
        <v>2281</v>
      </c>
    </row>
    <row r="289" spans="1:1" x14ac:dyDescent="0.3">
      <c r="A289" t="s">
        <v>2283</v>
      </c>
    </row>
    <row r="290" spans="1:1" x14ac:dyDescent="0.3">
      <c r="A290" t="s">
        <v>2284</v>
      </c>
    </row>
    <row r="291" spans="1:1" x14ac:dyDescent="0.3">
      <c r="A291" t="s">
        <v>2285</v>
      </c>
    </row>
    <row r="292" spans="1:1" x14ac:dyDescent="0.3">
      <c r="A292" t="s">
        <v>2286</v>
      </c>
    </row>
    <row r="293" spans="1:1" x14ac:dyDescent="0.3">
      <c r="A293" t="s">
        <v>2287</v>
      </c>
    </row>
    <row r="294" spans="1:1" x14ac:dyDescent="0.3">
      <c r="A294" t="s">
        <v>2288</v>
      </c>
    </row>
    <row r="295" spans="1:1" x14ac:dyDescent="0.3">
      <c r="A295" t="s">
        <v>2289</v>
      </c>
    </row>
    <row r="296" spans="1:1" x14ac:dyDescent="0.3">
      <c r="A296" t="s">
        <v>2290</v>
      </c>
    </row>
    <row r="297" spans="1:1" x14ac:dyDescent="0.3">
      <c r="A297" t="s">
        <v>2291</v>
      </c>
    </row>
    <row r="298" spans="1:1" x14ac:dyDescent="0.3">
      <c r="A298" t="s">
        <v>2292</v>
      </c>
    </row>
    <row r="299" spans="1:1" x14ac:dyDescent="0.3">
      <c r="A299" t="s">
        <v>1991</v>
      </c>
    </row>
    <row r="300" spans="1:1" x14ac:dyDescent="0.3">
      <c r="A300" t="s">
        <v>2293</v>
      </c>
    </row>
    <row r="301" spans="1:1" x14ac:dyDescent="0.3">
      <c r="A301" t="s">
        <v>2294</v>
      </c>
    </row>
    <row r="302" spans="1:1" x14ac:dyDescent="0.3">
      <c r="A302" t="s">
        <v>2295</v>
      </c>
    </row>
    <row r="303" spans="1:1" x14ac:dyDescent="0.3">
      <c r="A303" t="s">
        <v>2296</v>
      </c>
    </row>
    <row r="304" spans="1:1" x14ac:dyDescent="0.3">
      <c r="A304" t="s">
        <v>2297</v>
      </c>
    </row>
    <row r="305" spans="1:1" x14ac:dyDescent="0.3">
      <c r="A305" t="s">
        <v>2298</v>
      </c>
    </row>
    <row r="306" spans="1:1" x14ac:dyDescent="0.3">
      <c r="A306" t="s">
        <v>2299</v>
      </c>
    </row>
    <row r="307" spans="1:1" x14ac:dyDescent="0.3">
      <c r="A307" t="s">
        <v>2300</v>
      </c>
    </row>
    <row r="308" spans="1:1" x14ac:dyDescent="0.3">
      <c r="A308" t="s">
        <v>2301</v>
      </c>
    </row>
    <row r="309" spans="1:1" x14ac:dyDescent="0.3">
      <c r="A309" t="s">
        <v>2302</v>
      </c>
    </row>
    <row r="310" spans="1:1" x14ac:dyDescent="0.3">
      <c r="A310" t="s">
        <v>2303</v>
      </c>
    </row>
    <row r="311" spans="1:1" x14ac:dyDescent="0.3">
      <c r="A311" t="s">
        <v>2304</v>
      </c>
    </row>
    <row r="312" spans="1:1" x14ac:dyDescent="0.3">
      <c r="A312" t="s">
        <v>2305</v>
      </c>
    </row>
    <row r="313" spans="1:1" x14ac:dyDescent="0.3">
      <c r="A313" t="s">
        <v>2306</v>
      </c>
    </row>
    <row r="314" spans="1:1" x14ac:dyDescent="0.3">
      <c r="A314" t="s">
        <v>2307</v>
      </c>
    </row>
    <row r="315" spans="1:1" x14ac:dyDescent="0.3">
      <c r="A315" t="s">
        <v>2308</v>
      </c>
    </row>
    <row r="316" spans="1:1" x14ac:dyDescent="0.3">
      <c r="A316" t="s">
        <v>2309</v>
      </c>
    </row>
    <row r="317" spans="1:1" x14ac:dyDescent="0.3">
      <c r="A317" t="s">
        <v>2310</v>
      </c>
    </row>
    <row r="318" spans="1:1" x14ac:dyDescent="0.3">
      <c r="A318" t="s">
        <v>2311</v>
      </c>
    </row>
    <row r="319" spans="1:1" x14ac:dyDescent="0.3">
      <c r="A319" t="s">
        <v>2312</v>
      </c>
    </row>
    <row r="320" spans="1:1" x14ac:dyDescent="0.3">
      <c r="A320" t="s">
        <v>2313</v>
      </c>
    </row>
    <row r="321" spans="1:1" x14ac:dyDescent="0.3">
      <c r="A321" t="s">
        <v>2314</v>
      </c>
    </row>
    <row r="322" spans="1:1" x14ac:dyDescent="0.3">
      <c r="A322" t="s">
        <v>2315</v>
      </c>
    </row>
    <row r="323" spans="1:1" x14ac:dyDescent="0.3">
      <c r="A323" t="s">
        <v>2316</v>
      </c>
    </row>
    <row r="324" spans="1:1" x14ac:dyDescent="0.3">
      <c r="A324" t="s">
        <v>2317</v>
      </c>
    </row>
    <row r="325" spans="1:1" x14ac:dyDescent="0.3">
      <c r="A325" t="s">
        <v>2319</v>
      </c>
    </row>
    <row r="326" spans="1:1" x14ac:dyDescent="0.3">
      <c r="A326" t="s">
        <v>2321</v>
      </c>
    </row>
    <row r="327" spans="1:1" x14ac:dyDescent="0.3">
      <c r="A327" t="s">
        <v>2320</v>
      </c>
    </row>
    <row r="328" spans="1:1" x14ac:dyDescent="0.3">
      <c r="A328" t="s">
        <v>2322</v>
      </c>
    </row>
    <row r="329" spans="1:1" x14ac:dyDescent="0.3">
      <c r="A329" t="s">
        <v>2323</v>
      </c>
    </row>
    <row r="330" spans="1:1" x14ac:dyDescent="0.3">
      <c r="A330" t="s">
        <v>2324</v>
      </c>
    </row>
    <row r="331" spans="1:1" x14ac:dyDescent="0.3">
      <c r="A331" t="s">
        <v>2325</v>
      </c>
    </row>
    <row r="332" spans="1:1" x14ac:dyDescent="0.3">
      <c r="A332" t="s">
        <v>2326</v>
      </c>
    </row>
    <row r="333" spans="1:1" x14ac:dyDescent="0.3">
      <c r="A333" t="s">
        <v>2318</v>
      </c>
    </row>
    <row r="334" spans="1:1" x14ac:dyDescent="0.3">
      <c r="A334" t="s">
        <v>2327</v>
      </c>
    </row>
    <row r="335" spans="1:1" x14ac:dyDescent="0.3">
      <c r="A335" t="s">
        <v>2328</v>
      </c>
    </row>
    <row r="336" spans="1:1" x14ac:dyDescent="0.3">
      <c r="A336" t="s">
        <v>2330</v>
      </c>
    </row>
    <row r="337" spans="1:1" x14ac:dyDescent="0.3">
      <c r="A337" t="s">
        <v>2329</v>
      </c>
    </row>
    <row r="338" spans="1:1" x14ac:dyDescent="0.3">
      <c r="A338" t="s">
        <v>2331</v>
      </c>
    </row>
    <row r="339" spans="1:1" x14ac:dyDescent="0.3">
      <c r="A339" t="s">
        <v>2333</v>
      </c>
    </row>
    <row r="340" spans="1:1" x14ac:dyDescent="0.3">
      <c r="A340" t="s">
        <v>2332</v>
      </c>
    </row>
    <row r="341" spans="1:1" x14ac:dyDescent="0.3">
      <c r="A341" t="s">
        <v>2334</v>
      </c>
    </row>
    <row r="342" spans="1:1" x14ac:dyDescent="0.3">
      <c r="A342" t="s">
        <v>2335</v>
      </c>
    </row>
    <row r="343" spans="1:1" x14ac:dyDescent="0.3">
      <c r="A343" t="s">
        <v>2336</v>
      </c>
    </row>
    <row r="344" spans="1:1" x14ac:dyDescent="0.3">
      <c r="A344" t="s">
        <v>2338</v>
      </c>
    </row>
    <row r="345" spans="1:1" x14ac:dyDescent="0.3">
      <c r="A345" t="s">
        <v>2337</v>
      </c>
    </row>
    <row r="346" spans="1:1" x14ac:dyDescent="0.3">
      <c r="A346" t="s">
        <v>2339</v>
      </c>
    </row>
    <row r="347" spans="1:1" x14ac:dyDescent="0.3">
      <c r="A347" t="s">
        <v>2340</v>
      </c>
    </row>
    <row r="348" spans="1:1" x14ac:dyDescent="0.3">
      <c r="A348" t="s">
        <v>2341</v>
      </c>
    </row>
    <row r="349" spans="1:1" x14ac:dyDescent="0.3">
      <c r="A349" t="s">
        <v>2342</v>
      </c>
    </row>
    <row r="350" spans="1:1" x14ac:dyDescent="0.3">
      <c r="A350" t="s">
        <v>2343</v>
      </c>
    </row>
    <row r="351" spans="1:1" x14ac:dyDescent="0.3">
      <c r="A351" t="s">
        <v>2344</v>
      </c>
    </row>
    <row r="352" spans="1:1" x14ac:dyDescent="0.3">
      <c r="A352" t="s">
        <v>2345</v>
      </c>
    </row>
    <row r="353" spans="1:7" x14ac:dyDescent="0.3">
      <c r="A353" t="s">
        <v>2346</v>
      </c>
    </row>
    <row r="354" spans="1:7" x14ac:dyDescent="0.3">
      <c r="A354" t="s">
        <v>2347</v>
      </c>
    </row>
    <row r="355" spans="1:7" x14ac:dyDescent="0.3">
      <c r="A355" t="s">
        <v>2348</v>
      </c>
    </row>
    <row r="356" spans="1:7" x14ac:dyDescent="0.3">
      <c r="A356" t="s">
        <v>2349</v>
      </c>
    </row>
    <row r="357" spans="1:7" x14ac:dyDescent="0.3">
      <c r="A357" t="s">
        <v>2350</v>
      </c>
    </row>
    <row r="358" spans="1:7" x14ac:dyDescent="0.3">
      <c r="A358" t="s">
        <v>2351</v>
      </c>
    </row>
    <row r="359" spans="1:7" x14ac:dyDescent="0.3">
      <c r="A359" t="s">
        <v>2352</v>
      </c>
    </row>
    <row r="360" spans="1:7" x14ac:dyDescent="0.3">
      <c r="A360" t="s">
        <v>2353</v>
      </c>
    </row>
    <row r="361" spans="1:7" x14ac:dyDescent="0.3">
      <c r="A361" t="s">
        <v>2354</v>
      </c>
    </row>
    <row r="362" spans="1:7" x14ac:dyDescent="0.3">
      <c r="A362" t="s">
        <v>2355</v>
      </c>
    </row>
    <row r="363" spans="1:7" x14ac:dyDescent="0.3">
      <c r="A363" t="s">
        <v>2356</v>
      </c>
    </row>
    <row r="364" spans="1:7" x14ac:dyDescent="0.3">
      <c r="A364" t="s">
        <v>2357</v>
      </c>
    </row>
    <row r="365" spans="1:7" x14ac:dyDescent="0.3">
      <c r="A365" t="s">
        <v>2358</v>
      </c>
    </row>
    <row r="366" spans="1:7" x14ac:dyDescent="0.3">
      <c r="A366" t="s">
        <v>2359</v>
      </c>
    </row>
    <row r="367" spans="1:7" x14ac:dyDescent="0.3">
      <c r="A367" t="s">
        <v>2360</v>
      </c>
    </row>
    <row r="368" spans="1:7" x14ac:dyDescent="0.3">
      <c r="B368" t="s">
        <v>1431</v>
      </c>
      <c r="G368" t="s">
        <v>1432</v>
      </c>
    </row>
    <row r="369" spans="1:10" x14ac:dyDescent="0.3">
      <c r="A369" t="s">
        <v>400</v>
      </c>
      <c r="B369" t="s">
        <v>1</v>
      </c>
      <c r="C369" t="s">
        <v>1433</v>
      </c>
      <c r="D369" t="s">
        <v>1434</v>
      </c>
      <c r="E369" t="s">
        <v>1435</v>
      </c>
      <c r="F369" t="s">
        <v>1436</v>
      </c>
      <c r="G369" t="s">
        <v>1437</v>
      </c>
      <c r="H369" t="s">
        <v>1438</v>
      </c>
      <c r="I369" s="348" t="s">
        <v>1439</v>
      </c>
      <c r="J369" t="s">
        <v>1440</v>
      </c>
    </row>
    <row r="370" spans="1:10" x14ac:dyDescent="0.3">
      <c r="A370" t="s">
        <v>2415</v>
      </c>
      <c r="B370">
        <v>25.6</v>
      </c>
      <c r="C370">
        <v>1</v>
      </c>
      <c r="D370" t="s">
        <v>1441</v>
      </c>
      <c r="E370">
        <v>12.9</v>
      </c>
      <c r="F370">
        <v>12.8</v>
      </c>
      <c r="G370" t="s">
        <v>2433</v>
      </c>
      <c r="H370" t="s">
        <v>1695</v>
      </c>
      <c r="I370" s="348" t="s">
        <v>1561</v>
      </c>
      <c r="J370" t="s">
        <v>1675</v>
      </c>
    </row>
    <row r="371" spans="1:10" x14ac:dyDescent="0.3">
      <c r="A371" t="s">
        <v>2417</v>
      </c>
      <c r="B371">
        <v>24.5</v>
      </c>
      <c r="C371">
        <v>2</v>
      </c>
      <c r="D371" t="s">
        <v>1441</v>
      </c>
      <c r="E371">
        <v>11.8</v>
      </c>
      <c r="F371">
        <v>12.7</v>
      </c>
      <c r="G371" t="s">
        <v>2434</v>
      </c>
      <c r="H371" t="s">
        <v>1954</v>
      </c>
      <c r="I371" s="348" t="s">
        <v>1561</v>
      </c>
      <c r="J371" t="s">
        <v>1463</v>
      </c>
    </row>
    <row r="372" spans="1:10" x14ac:dyDescent="0.3">
      <c r="A372" t="s">
        <v>2415</v>
      </c>
      <c r="B372">
        <v>23.7</v>
      </c>
      <c r="C372">
        <v>3</v>
      </c>
      <c r="D372" t="s">
        <v>1441</v>
      </c>
      <c r="E372">
        <v>11.9</v>
      </c>
      <c r="F372">
        <v>11.8</v>
      </c>
      <c r="G372" t="s">
        <v>2433</v>
      </c>
      <c r="H372" t="s">
        <v>1674</v>
      </c>
      <c r="I372" s="348" t="s">
        <v>1561</v>
      </c>
      <c r="J372" t="s">
        <v>1675</v>
      </c>
    </row>
    <row r="373" spans="1:10" x14ac:dyDescent="0.3">
      <c r="A373" t="s">
        <v>2418</v>
      </c>
      <c r="B373">
        <v>23</v>
      </c>
      <c r="C373">
        <v>4</v>
      </c>
      <c r="D373">
        <v>1</v>
      </c>
      <c r="E373">
        <v>10.4</v>
      </c>
      <c r="F373">
        <v>12.6</v>
      </c>
      <c r="G373" t="s">
        <v>2435</v>
      </c>
      <c r="H373" t="s">
        <v>1702</v>
      </c>
      <c r="I373" s="348" t="s">
        <v>1448</v>
      </c>
      <c r="J373" t="s">
        <v>1675</v>
      </c>
    </row>
    <row r="374" spans="1:10" x14ac:dyDescent="0.3">
      <c r="A374" t="s">
        <v>1889</v>
      </c>
      <c r="B374">
        <v>22.3</v>
      </c>
      <c r="C374">
        <v>5</v>
      </c>
      <c r="D374">
        <v>1</v>
      </c>
      <c r="E374">
        <v>10.9</v>
      </c>
      <c r="F374">
        <v>11.4</v>
      </c>
      <c r="G374" t="s">
        <v>1961</v>
      </c>
      <c r="H374" t="s">
        <v>1674</v>
      </c>
      <c r="I374" s="348" t="s">
        <v>1561</v>
      </c>
      <c r="J374" t="s">
        <v>1675</v>
      </c>
    </row>
    <row r="375" spans="1:10" x14ac:dyDescent="0.3">
      <c r="A375" t="s">
        <v>1948</v>
      </c>
      <c r="B375">
        <v>21.5</v>
      </c>
      <c r="C375">
        <v>6</v>
      </c>
      <c r="D375">
        <v>2</v>
      </c>
      <c r="E375">
        <v>10.1</v>
      </c>
      <c r="F375">
        <v>11.4</v>
      </c>
      <c r="G375" t="s">
        <v>1960</v>
      </c>
      <c r="H375" t="s">
        <v>1443</v>
      </c>
      <c r="I375" s="348" t="s">
        <v>1448</v>
      </c>
      <c r="J375" t="s">
        <v>1675</v>
      </c>
    </row>
    <row r="376" spans="1:10" x14ac:dyDescent="0.3">
      <c r="A376" t="s">
        <v>2364</v>
      </c>
      <c r="B376">
        <v>21</v>
      </c>
      <c r="C376">
        <v>7</v>
      </c>
      <c r="D376">
        <v>1</v>
      </c>
      <c r="E376">
        <v>13.1</v>
      </c>
      <c r="F376">
        <v>7.9</v>
      </c>
      <c r="G376" t="s">
        <v>2368</v>
      </c>
      <c r="H376" t="s">
        <v>1652</v>
      </c>
      <c r="I376" s="348" t="s">
        <v>1448</v>
      </c>
      <c r="J376" t="s">
        <v>1675</v>
      </c>
    </row>
    <row r="377" spans="1:10" x14ac:dyDescent="0.3">
      <c r="A377" t="s">
        <v>2362</v>
      </c>
      <c r="B377">
        <v>20.7</v>
      </c>
      <c r="C377">
        <v>8</v>
      </c>
      <c r="D377">
        <v>1</v>
      </c>
      <c r="E377">
        <v>9.6</v>
      </c>
      <c r="F377">
        <v>11</v>
      </c>
      <c r="G377" t="s">
        <v>2363</v>
      </c>
      <c r="H377" t="s">
        <v>1674</v>
      </c>
      <c r="I377" s="348" t="s">
        <v>1561</v>
      </c>
      <c r="J377" t="s">
        <v>1675</v>
      </c>
    </row>
    <row r="378" spans="1:10" x14ac:dyDescent="0.3">
      <c r="A378" t="s">
        <v>2369</v>
      </c>
      <c r="B378">
        <v>20.399999999999999</v>
      </c>
      <c r="C378">
        <v>9</v>
      </c>
      <c r="D378" t="s">
        <v>1441</v>
      </c>
      <c r="E378">
        <v>13.6</v>
      </c>
      <c r="F378">
        <v>6.8</v>
      </c>
      <c r="G378" t="s">
        <v>2436</v>
      </c>
      <c r="H378" t="s">
        <v>1656</v>
      </c>
      <c r="I378" s="348" t="s">
        <v>1448</v>
      </c>
      <c r="J378" t="s">
        <v>1446</v>
      </c>
    </row>
    <row r="379" spans="1:10" x14ac:dyDescent="0.3">
      <c r="A379" t="s">
        <v>2419</v>
      </c>
      <c r="B379">
        <v>19.399999999999999</v>
      </c>
      <c r="C379">
        <v>10</v>
      </c>
      <c r="D379" t="s">
        <v>1441</v>
      </c>
      <c r="E379">
        <v>9.1</v>
      </c>
      <c r="F379">
        <v>10.3</v>
      </c>
      <c r="G379" t="s">
        <v>2437</v>
      </c>
      <c r="H379" t="s">
        <v>1703</v>
      </c>
      <c r="I379" s="348" t="s">
        <v>1448</v>
      </c>
      <c r="J379" t="s">
        <v>1675</v>
      </c>
    </row>
    <row r="380" spans="1:10" x14ac:dyDescent="0.3">
      <c r="A380" t="s">
        <v>1890</v>
      </c>
      <c r="B380">
        <v>19.100000000000001</v>
      </c>
      <c r="C380">
        <v>11</v>
      </c>
      <c r="D380" t="s">
        <v>1441</v>
      </c>
      <c r="E380">
        <v>10.3</v>
      </c>
      <c r="F380">
        <v>8.6999999999999993</v>
      </c>
      <c r="G380" t="s">
        <v>2366</v>
      </c>
      <c r="H380" t="s">
        <v>1694</v>
      </c>
      <c r="I380" s="348" t="s">
        <v>1448</v>
      </c>
      <c r="J380" t="s">
        <v>1675</v>
      </c>
    </row>
    <row r="381" spans="1:10" x14ac:dyDescent="0.3">
      <c r="A381" t="s">
        <v>1894</v>
      </c>
      <c r="B381">
        <v>18.899999999999999</v>
      </c>
      <c r="C381">
        <v>12</v>
      </c>
      <c r="D381" t="s">
        <v>1441</v>
      </c>
      <c r="E381">
        <v>8.6999999999999993</v>
      </c>
      <c r="F381">
        <v>10.199999999999999</v>
      </c>
      <c r="G381" t="s">
        <v>1900</v>
      </c>
      <c r="H381" t="s">
        <v>1694</v>
      </c>
      <c r="I381" s="348" t="s">
        <v>1448</v>
      </c>
      <c r="J381" t="s">
        <v>1675</v>
      </c>
    </row>
    <row r="382" spans="1:10" x14ac:dyDescent="0.3">
      <c r="A382" t="s">
        <v>1971</v>
      </c>
      <c r="B382">
        <v>18.399999999999999</v>
      </c>
      <c r="C382">
        <v>13</v>
      </c>
      <c r="D382" t="s">
        <v>1441</v>
      </c>
      <c r="E382">
        <v>8</v>
      </c>
      <c r="F382">
        <v>10.4</v>
      </c>
      <c r="G382" t="s">
        <v>2376</v>
      </c>
      <c r="H382" t="s">
        <v>1652</v>
      </c>
      <c r="I382" s="348" t="s">
        <v>1448</v>
      </c>
      <c r="J382" t="s">
        <v>1675</v>
      </c>
    </row>
    <row r="383" spans="1:10" x14ac:dyDescent="0.3">
      <c r="A383" t="s">
        <v>1889</v>
      </c>
      <c r="B383">
        <v>18.399999999999999</v>
      </c>
      <c r="C383">
        <v>14</v>
      </c>
      <c r="D383">
        <v>1</v>
      </c>
      <c r="E383">
        <v>11.2</v>
      </c>
      <c r="F383">
        <v>7.2</v>
      </c>
      <c r="G383" t="s">
        <v>2438</v>
      </c>
      <c r="H383" t="s">
        <v>1694</v>
      </c>
      <c r="I383" s="348" t="s">
        <v>1448</v>
      </c>
      <c r="J383" t="s">
        <v>1447</v>
      </c>
    </row>
    <row r="384" spans="1:10" x14ac:dyDescent="0.3">
      <c r="A384" s="58" t="s">
        <v>1896</v>
      </c>
      <c r="B384">
        <v>17.899999999999999</v>
      </c>
      <c r="C384">
        <v>15</v>
      </c>
      <c r="D384">
        <v>1</v>
      </c>
      <c r="E384">
        <v>12.3</v>
      </c>
      <c r="F384">
        <v>5.5</v>
      </c>
      <c r="G384" t="s">
        <v>1897</v>
      </c>
      <c r="H384" t="s">
        <v>1693</v>
      </c>
      <c r="I384" s="348" t="s">
        <v>1448</v>
      </c>
      <c r="J384" t="s">
        <v>1675</v>
      </c>
    </row>
    <row r="385" spans="1:10" x14ac:dyDescent="0.3">
      <c r="A385" t="s">
        <v>2418</v>
      </c>
      <c r="B385">
        <v>17.8</v>
      </c>
      <c r="C385">
        <v>16</v>
      </c>
      <c r="D385" t="s">
        <v>1441</v>
      </c>
      <c r="E385">
        <v>7.3</v>
      </c>
      <c r="F385">
        <v>10.5</v>
      </c>
      <c r="G385" t="s">
        <v>2435</v>
      </c>
      <c r="H385" t="s">
        <v>1874</v>
      </c>
      <c r="I385" s="348" t="s">
        <v>1561</v>
      </c>
      <c r="J385" t="s">
        <v>1675</v>
      </c>
    </row>
    <row r="386" spans="1:10" x14ac:dyDescent="0.3">
      <c r="A386" t="s">
        <v>1842</v>
      </c>
      <c r="B386">
        <v>16.899999999999999</v>
      </c>
      <c r="C386">
        <v>17</v>
      </c>
      <c r="D386" t="s">
        <v>1441</v>
      </c>
      <c r="E386">
        <v>6.1</v>
      </c>
      <c r="F386">
        <v>10.9</v>
      </c>
      <c r="G386" t="s">
        <v>1880</v>
      </c>
      <c r="H386" t="s">
        <v>1652</v>
      </c>
      <c r="I386" s="348" t="s">
        <v>1448</v>
      </c>
      <c r="J386" t="s">
        <v>1675</v>
      </c>
    </row>
    <row r="387" spans="1:10" x14ac:dyDescent="0.3">
      <c r="A387" t="s">
        <v>1938</v>
      </c>
      <c r="B387">
        <v>16.8</v>
      </c>
      <c r="C387">
        <v>18</v>
      </c>
      <c r="D387">
        <v>4</v>
      </c>
      <c r="E387">
        <v>10.9</v>
      </c>
      <c r="F387">
        <v>5.8</v>
      </c>
      <c r="G387" t="s">
        <v>1962</v>
      </c>
      <c r="H387" t="s">
        <v>1451</v>
      </c>
      <c r="I387" s="348" t="s">
        <v>1448</v>
      </c>
      <c r="J387" t="s">
        <v>1675</v>
      </c>
    </row>
    <row r="388" spans="1:10" x14ac:dyDescent="0.3">
      <c r="A388" t="s">
        <v>2389</v>
      </c>
      <c r="B388">
        <v>16.7</v>
      </c>
      <c r="C388">
        <v>19</v>
      </c>
      <c r="D388">
        <v>1</v>
      </c>
      <c r="E388">
        <v>11</v>
      </c>
      <c r="F388">
        <v>5.7</v>
      </c>
      <c r="G388" t="s">
        <v>2439</v>
      </c>
      <c r="H388" t="s">
        <v>1693</v>
      </c>
      <c r="I388" s="348" t="s">
        <v>1448</v>
      </c>
      <c r="J388" t="s">
        <v>1452</v>
      </c>
    </row>
    <row r="389" spans="1:10" x14ac:dyDescent="0.3">
      <c r="A389" t="s">
        <v>2419</v>
      </c>
      <c r="B389">
        <v>16.7</v>
      </c>
      <c r="C389">
        <v>20</v>
      </c>
      <c r="D389">
        <v>3</v>
      </c>
      <c r="E389">
        <v>8.5</v>
      </c>
      <c r="F389">
        <v>8.1999999999999993</v>
      </c>
      <c r="G389" t="s">
        <v>2437</v>
      </c>
      <c r="H389" t="s">
        <v>1578</v>
      </c>
      <c r="I389" s="348" t="s">
        <v>1448</v>
      </c>
      <c r="J389" t="s">
        <v>1675</v>
      </c>
    </row>
    <row r="390" spans="1:10" x14ac:dyDescent="0.3">
      <c r="A390" t="s">
        <v>1890</v>
      </c>
      <c r="B390">
        <v>16.600000000000001</v>
      </c>
      <c r="C390">
        <v>21</v>
      </c>
      <c r="D390">
        <v>2</v>
      </c>
      <c r="E390">
        <v>6.1</v>
      </c>
      <c r="F390">
        <v>10.5</v>
      </c>
      <c r="G390" t="s">
        <v>2366</v>
      </c>
      <c r="H390" t="s">
        <v>1443</v>
      </c>
      <c r="I390" s="348" t="s">
        <v>1448</v>
      </c>
      <c r="J390" t="s">
        <v>1675</v>
      </c>
    </row>
    <row r="391" spans="1:10" x14ac:dyDescent="0.3">
      <c r="A391" s="58" t="s">
        <v>1798</v>
      </c>
      <c r="B391">
        <v>16.600000000000001</v>
      </c>
      <c r="C391">
        <v>22</v>
      </c>
      <c r="D391">
        <v>4</v>
      </c>
      <c r="E391">
        <v>10</v>
      </c>
      <c r="F391">
        <v>6.6</v>
      </c>
      <c r="G391" t="s">
        <v>1881</v>
      </c>
      <c r="H391" t="s">
        <v>1443</v>
      </c>
      <c r="I391" s="348" t="s">
        <v>1448</v>
      </c>
      <c r="J391" t="s">
        <v>1675</v>
      </c>
    </row>
    <row r="392" spans="1:10" x14ac:dyDescent="0.3">
      <c r="A392" t="s">
        <v>1939</v>
      </c>
      <c r="B392">
        <v>16.5</v>
      </c>
      <c r="C392">
        <v>23</v>
      </c>
      <c r="D392">
        <v>2</v>
      </c>
      <c r="E392">
        <v>8.9</v>
      </c>
      <c r="F392">
        <v>7.6</v>
      </c>
      <c r="G392" t="s">
        <v>1965</v>
      </c>
      <c r="H392" t="s">
        <v>1449</v>
      </c>
      <c r="I392" s="348" t="s">
        <v>1448</v>
      </c>
      <c r="J392" t="s">
        <v>1675</v>
      </c>
    </row>
    <row r="393" spans="1:10" x14ac:dyDescent="0.3">
      <c r="A393" t="s">
        <v>2377</v>
      </c>
      <c r="B393">
        <v>15.8</v>
      </c>
      <c r="C393">
        <v>24</v>
      </c>
      <c r="D393" t="s">
        <v>1441</v>
      </c>
      <c r="E393">
        <v>10</v>
      </c>
      <c r="F393">
        <v>5.7</v>
      </c>
      <c r="G393" t="s">
        <v>2378</v>
      </c>
      <c r="H393" t="s">
        <v>1560</v>
      </c>
      <c r="I393" s="348" t="s">
        <v>1448</v>
      </c>
      <c r="J393" t="s">
        <v>1675</v>
      </c>
    </row>
    <row r="394" spans="1:10" x14ac:dyDescent="0.3">
      <c r="A394" t="s">
        <v>1938</v>
      </c>
      <c r="B394">
        <v>15.2</v>
      </c>
      <c r="C394">
        <v>25</v>
      </c>
      <c r="D394" t="s">
        <v>1441</v>
      </c>
      <c r="E394">
        <v>8.8000000000000007</v>
      </c>
      <c r="F394">
        <v>6.4</v>
      </c>
      <c r="G394" t="s">
        <v>1962</v>
      </c>
      <c r="H394" t="s">
        <v>1656</v>
      </c>
      <c r="I394" s="348" t="s">
        <v>1448</v>
      </c>
      <c r="J394" t="s">
        <v>1675</v>
      </c>
    </row>
    <row r="395" spans="1:10" x14ac:dyDescent="0.3">
      <c r="A395" t="s">
        <v>1883</v>
      </c>
      <c r="B395">
        <v>14.9</v>
      </c>
      <c r="C395">
        <v>26</v>
      </c>
      <c r="D395">
        <v>2</v>
      </c>
      <c r="E395">
        <v>9.4</v>
      </c>
      <c r="F395">
        <v>5.5</v>
      </c>
      <c r="G395" t="s">
        <v>1884</v>
      </c>
      <c r="H395" t="s">
        <v>1688</v>
      </c>
      <c r="I395" s="349" t="s">
        <v>1448</v>
      </c>
      <c r="J395" t="s">
        <v>1675</v>
      </c>
    </row>
    <row r="396" spans="1:10" x14ac:dyDescent="0.3">
      <c r="A396" t="s">
        <v>1947</v>
      </c>
      <c r="B396">
        <v>14.8</v>
      </c>
      <c r="C396">
        <v>27</v>
      </c>
      <c r="D396">
        <v>1</v>
      </c>
      <c r="E396">
        <v>6</v>
      </c>
      <c r="F396">
        <v>8.8000000000000007</v>
      </c>
      <c r="G396" t="s">
        <v>1955</v>
      </c>
      <c r="H396" t="s">
        <v>1674</v>
      </c>
      <c r="I396" s="348" t="s">
        <v>1561</v>
      </c>
      <c r="J396" t="s">
        <v>1675</v>
      </c>
    </row>
    <row r="397" spans="1:10" x14ac:dyDescent="0.3">
      <c r="A397" t="s">
        <v>1915</v>
      </c>
      <c r="B397">
        <v>14.7</v>
      </c>
      <c r="C397">
        <v>28</v>
      </c>
      <c r="D397">
        <v>1</v>
      </c>
      <c r="E397">
        <v>10.6</v>
      </c>
      <c r="F397">
        <v>4.2</v>
      </c>
      <c r="G397" t="s">
        <v>1958</v>
      </c>
      <c r="H397" t="s">
        <v>1678</v>
      </c>
      <c r="I397" s="348" t="s">
        <v>1448</v>
      </c>
      <c r="J397" t="s">
        <v>1675</v>
      </c>
    </row>
    <row r="398" spans="1:10" x14ac:dyDescent="0.3">
      <c r="A398" t="s">
        <v>2377</v>
      </c>
      <c r="B398">
        <v>14.6</v>
      </c>
      <c r="C398">
        <v>29</v>
      </c>
      <c r="D398">
        <v>2</v>
      </c>
      <c r="E398">
        <v>5.9</v>
      </c>
      <c r="F398">
        <v>8.6999999999999993</v>
      </c>
      <c r="G398" t="s">
        <v>2378</v>
      </c>
      <c r="H398" t="s">
        <v>1443</v>
      </c>
      <c r="I398" s="348" t="s">
        <v>1448</v>
      </c>
      <c r="J398" t="s">
        <v>1675</v>
      </c>
    </row>
    <row r="399" spans="1:10" x14ac:dyDescent="0.3">
      <c r="A399" t="s">
        <v>2364</v>
      </c>
      <c r="B399">
        <v>14.5</v>
      </c>
      <c r="C399">
        <v>30</v>
      </c>
      <c r="D399" t="s">
        <v>1441</v>
      </c>
      <c r="E399">
        <v>7.7</v>
      </c>
      <c r="F399">
        <v>6.8</v>
      </c>
      <c r="G399" t="s">
        <v>2368</v>
      </c>
      <c r="H399" t="s">
        <v>1443</v>
      </c>
      <c r="I399" s="348" t="s">
        <v>1448</v>
      </c>
      <c r="J399" t="s">
        <v>1675</v>
      </c>
    </row>
    <row r="400" spans="1:10" x14ac:dyDescent="0.3">
      <c r="A400" t="s">
        <v>1883</v>
      </c>
      <c r="B400">
        <v>14.4</v>
      </c>
      <c r="C400">
        <v>31</v>
      </c>
      <c r="D400">
        <v>1</v>
      </c>
      <c r="E400">
        <v>8.1999999999999993</v>
      </c>
      <c r="F400">
        <v>6.2</v>
      </c>
      <c r="G400" t="s">
        <v>1884</v>
      </c>
      <c r="H400" t="s">
        <v>1655</v>
      </c>
      <c r="I400" s="348" t="s">
        <v>1448</v>
      </c>
      <c r="J400" t="s">
        <v>1675</v>
      </c>
    </row>
    <row r="401" spans="1:10" x14ac:dyDescent="0.3">
      <c r="A401" t="s">
        <v>1799</v>
      </c>
      <c r="B401">
        <v>14.2</v>
      </c>
      <c r="C401">
        <v>32</v>
      </c>
      <c r="D401">
        <v>5</v>
      </c>
      <c r="E401">
        <v>8.3000000000000007</v>
      </c>
      <c r="F401">
        <v>5.9</v>
      </c>
      <c r="G401" t="s">
        <v>1805</v>
      </c>
      <c r="H401" t="s">
        <v>1694</v>
      </c>
      <c r="I401" s="348" t="s">
        <v>1448</v>
      </c>
      <c r="J401" t="s">
        <v>1675</v>
      </c>
    </row>
    <row r="402" spans="1:10" x14ac:dyDescent="0.3">
      <c r="A402" t="s">
        <v>1798</v>
      </c>
      <c r="B402">
        <v>14.1</v>
      </c>
      <c r="C402">
        <v>33</v>
      </c>
      <c r="D402" t="s">
        <v>1441</v>
      </c>
      <c r="E402">
        <v>9</v>
      </c>
      <c r="F402">
        <v>5.0999999999999996</v>
      </c>
      <c r="G402" t="s">
        <v>1881</v>
      </c>
      <c r="H402" t="s">
        <v>1449</v>
      </c>
      <c r="I402" s="348" t="s">
        <v>1448</v>
      </c>
      <c r="J402" t="s">
        <v>1675</v>
      </c>
    </row>
    <row r="403" spans="1:10" x14ac:dyDescent="0.3">
      <c r="A403" t="s">
        <v>2418</v>
      </c>
      <c r="B403">
        <v>14</v>
      </c>
      <c r="C403">
        <v>34</v>
      </c>
      <c r="D403">
        <v>4</v>
      </c>
      <c r="E403">
        <v>8.6</v>
      </c>
      <c r="F403">
        <v>5.5</v>
      </c>
      <c r="G403" t="s">
        <v>2435</v>
      </c>
      <c r="H403" t="s">
        <v>1652</v>
      </c>
      <c r="I403" s="348" t="s">
        <v>1561</v>
      </c>
      <c r="J403" t="s">
        <v>1675</v>
      </c>
    </row>
    <row r="404" spans="1:10" x14ac:dyDescent="0.3">
      <c r="A404" t="s">
        <v>2371</v>
      </c>
      <c r="B404">
        <v>13.8</v>
      </c>
      <c r="C404">
        <v>35</v>
      </c>
      <c r="D404" t="s">
        <v>1441</v>
      </c>
      <c r="E404">
        <v>7.5</v>
      </c>
      <c r="F404">
        <v>6.3</v>
      </c>
      <c r="G404" t="s">
        <v>2372</v>
      </c>
      <c r="H404" t="s">
        <v>1578</v>
      </c>
      <c r="I404" s="349" t="s">
        <v>1561</v>
      </c>
      <c r="J404" t="s">
        <v>1675</v>
      </c>
    </row>
    <row r="405" spans="1:10" x14ac:dyDescent="0.3">
      <c r="A405" t="s">
        <v>2364</v>
      </c>
      <c r="B405">
        <v>13.6</v>
      </c>
      <c r="C405">
        <v>36</v>
      </c>
      <c r="D405">
        <v>2</v>
      </c>
      <c r="E405">
        <v>7.4</v>
      </c>
      <c r="F405">
        <v>6.2</v>
      </c>
      <c r="G405" t="s">
        <v>2368</v>
      </c>
      <c r="H405" t="s">
        <v>1652</v>
      </c>
      <c r="I405" s="348" t="s">
        <v>1448</v>
      </c>
      <c r="J405" t="s">
        <v>1675</v>
      </c>
    </row>
    <row r="406" spans="1:10" x14ac:dyDescent="0.3">
      <c r="A406" s="58" t="s">
        <v>1885</v>
      </c>
      <c r="B406">
        <v>13.5</v>
      </c>
      <c r="C406">
        <v>37</v>
      </c>
      <c r="D406">
        <v>2</v>
      </c>
      <c r="E406">
        <v>9.1</v>
      </c>
      <c r="F406">
        <v>4.4000000000000004</v>
      </c>
      <c r="G406" t="s">
        <v>1886</v>
      </c>
      <c r="H406" t="s">
        <v>1449</v>
      </c>
      <c r="I406" s="348" t="s">
        <v>1448</v>
      </c>
      <c r="J406" t="s">
        <v>1675</v>
      </c>
    </row>
    <row r="407" spans="1:10" x14ac:dyDescent="0.3">
      <c r="A407" t="s">
        <v>1800</v>
      </c>
      <c r="B407">
        <v>13.5</v>
      </c>
      <c r="C407">
        <v>38</v>
      </c>
      <c r="D407">
        <v>2</v>
      </c>
      <c r="E407">
        <v>7.7</v>
      </c>
      <c r="F407">
        <v>5.9</v>
      </c>
      <c r="G407" t="s">
        <v>1848</v>
      </c>
      <c r="H407" t="s">
        <v>1579</v>
      </c>
      <c r="I407" s="348" t="s">
        <v>1448</v>
      </c>
      <c r="J407" t="s">
        <v>1675</v>
      </c>
    </row>
    <row r="408" spans="1:10" x14ac:dyDescent="0.3">
      <c r="A408" s="58" t="s">
        <v>1800</v>
      </c>
      <c r="B408">
        <v>13.5</v>
      </c>
      <c r="C408">
        <v>39</v>
      </c>
      <c r="D408">
        <v>2</v>
      </c>
      <c r="E408">
        <v>9.8000000000000007</v>
      </c>
      <c r="F408">
        <v>3.6</v>
      </c>
      <c r="G408" t="s">
        <v>1848</v>
      </c>
      <c r="H408" t="s">
        <v>1451</v>
      </c>
      <c r="I408" s="348" t="s">
        <v>1448</v>
      </c>
      <c r="J408" t="s">
        <v>1675</v>
      </c>
    </row>
    <row r="409" spans="1:10" x14ac:dyDescent="0.3">
      <c r="A409" t="s">
        <v>2389</v>
      </c>
      <c r="B409">
        <v>13.3</v>
      </c>
      <c r="C409">
        <v>40</v>
      </c>
      <c r="D409" t="s">
        <v>1441</v>
      </c>
      <c r="E409">
        <v>7.7</v>
      </c>
      <c r="F409">
        <v>5.6</v>
      </c>
      <c r="G409" t="s">
        <v>2440</v>
      </c>
      <c r="H409" t="s">
        <v>1693</v>
      </c>
      <c r="I409" s="348" t="s">
        <v>1448</v>
      </c>
      <c r="J409" t="s">
        <v>1675</v>
      </c>
    </row>
    <row r="410" spans="1:10" x14ac:dyDescent="0.3">
      <c r="A410" s="58" t="s">
        <v>1901</v>
      </c>
      <c r="B410">
        <v>13.3</v>
      </c>
      <c r="C410">
        <v>41</v>
      </c>
      <c r="D410" t="s">
        <v>1441</v>
      </c>
      <c r="E410">
        <v>9.9</v>
      </c>
      <c r="F410">
        <v>3.4</v>
      </c>
      <c r="G410" t="s">
        <v>1959</v>
      </c>
      <c r="H410" t="s">
        <v>1678</v>
      </c>
      <c r="I410" s="348" t="s">
        <v>1448</v>
      </c>
      <c r="J410" t="s">
        <v>1675</v>
      </c>
    </row>
    <row r="411" spans="1:10" x14ac:dyDescent="0.3">
      <c r="A411" s="58" t="s">
        <v>1885</v>
      </c>
      <c r="B411">
        <v>12.6</v>
      </c>
      <c r="C411">
        <v>42</v>
      </c>
      <c r="D411">
        <v>1</v>
      </c>
      <c r="E411">
        <v>8.5</v>
      </c>
      <c r="F411">
        <v>4</v>
      </c>
      <c r="G411" t="s">
        <v>1886</v>
      </c>
      <c r="H411" t="s">
        <v>1465</v>
      </c>
      <c r="I411" s="348" t="s">
        <v>1448</v>
      </c>
      <c r="J411" t="s">
        <v>1675</v>
      </c>
    </row>
    <row r="412" spans="1:10" x14ac:dyDescent="0.3">
      <c r="A412" s="58" t="s">
        <v>1843</v>
      </c>
      <c r="B412">
        <v>12.3</v>
      </c>
      <c r="C412">
        <v>43</v>
      </c>
      <c r="D412">
        <v>1</v>
      </c>
      <c r="E412">
        <v>2.1</v>
      </c>
      <c r="F412">
        <v>10.199999999999999</v>
      </c>
      <c r="G412" t="s">
        <v>1844</v>
      </c>
      <c r="H412" t="s">
        <v>1451</v>
      </c>
      <c r="I412" s="348" t="s">
        <v>1448</v>
      </c>
      <c r="J412" t="s">
        <v>1675</v>
      </c>
    </row>
    <row r="413" spans="1:10" x14ac:dyDescent="0.3">
      <c r="A413" s="58" t="s">
        <v>1840</v>
      </c>
      <c r="B413">
        <v>12</v>
      </c>
      <c r="C413">
        <v>44</v>
      </c>
      <c r="D413" t="s">
        <v>1441</v>
      </c>
      <c r="E413">
        <v>7.7</v>
      </c>
      <c r="F413">
        <v>4.3</v>
      </c>
      <c r="G413" t="s">
        <v>1841</v>
      </c>
      <c r="H413" t="s">
        <v>1449</v>
      </c>
      <c r="I413" s="348" t="s">
        <v>1448</v>
      </c>
      <c r="J413" t="s">
        <v>1675</v>
      </c>
    </row>
    <row r="414" spans="1:10" x14ac:dyDescent="0.3">
      <c r="A414" s="58" t="s">
        <v>1721</v>
      </c>
      <c r="B414">
        <v>11.9</v>
      </c>
      <c r="C414">
        <v>45</v>
      </c>
      <c r="D414" t="s">
        <v>1441</v>
      </c>
      <c r="E414">
        <v>9</v>
      </c>
      <c r="F414">
        <v>2.9</v>
      </c>
      <c r="G414" t="s">
        <v>1806</v>
      </c>
      <c r="H414" t="s">
        <v>1580</v>
      </c>
      <c r="I414" s="348" t="s">
        <v>1448</v>
      </c>
      <c r="J414" t="s">
        <v>1675</v>
      </c>
    </row>
    <row r="415" spans="1:10" x14ac:dyDescent="0.3">
      <c r="A415" s="58" t="s">
        <v>1889</v>
      </c>
      <c r="B415">
        <v>11.6</v>
      </c>
      <c r="C415">
        <v>46</v>
      </c>
      <c r="D415">
        <v>1</v>
      </c>
      <c r="E415">
        <v>6.6</v>
      </c>
      <c r="F415">
        <v>5</v>
      </c>
      <c r="G415" t="s">
        <v>2438</v>
      </c>
      <c r="H415" t="s">
        <v>1578</v>
      </c>
      <c r="I415" s="348" t="s">
        <v>1561</v>
      </c>
      <c r="J415" t="s">
        <v>1450</v>
      </c>
    </row>
    <row r="416" spans="1:10" x14ac:dyDescent="0.3">
      <c r="A416" s="58" t="s">
        <v>1800</v>
      </c>
      <c r="B416">
        <v>11.2</v>
      </c>
      <c r="C416">
        <v>47</v>
      </c>
      <c r="D416">
        <v>1</v>
      </c>
      <c r="E416">
        <v>2.2999999999999998</v>
      </c>
      <c r="F416">
        <v>8.9</v>
      </c>
      <c r="G416" t="s">
        <v>1848</v>
      </c>
      <c r="H416" t="s">
        <v>1451</v>
      </c>
      <c r="I416" s="348" t="s">
        <v>1448</v>
      </c>
      <c r="J416" t="s">
        <v>1675</v>
      </c>
    </row>
    <row r="417" spans="1:10" x14ac:dyDescent="0.3">
      <c r="A417" s="58" t="s">
        <v>1894</v>
      </c>
      <c r="B417">
        <v>11.2</v>
      </c>
      <c r="C417">
        <v>48</v>
      </c>
      <c r="D417" t="s">
        <v>1441</v>
      </c>
      <c r="E417">
        <v>3.6</v>
      </c>
      <c r="F417">
        <v>7.6</v>
      </c>
      <c r="G417" t="s">
        <v>1900</v>
      </c>
      <c r="H417" t="s">
        <v>1694</v>
      </c>
      <c r="I417" s="348" t="s">
        <v>1448</v>
      </c>
      <c r="J417" t="s">
        <v>1675</v>
      </c>
    </row>
    <row r="418" spans="1:10" x14ac:dyDescent="0.3">
      <c r="A418" s="58" t="s">
        <v>2369</v>
      </c>
      <c r="B418">
        <v>10.9</v>
      </c>
      <c r="C418">
        <v>49</v>
      </c>
      <c r="D418" t="s">
        <v>1441</v>
      </c>
      <c r="E418">
        <v>7</v>
      </c>
      <c r="F418">
        <v>3.8</v>
      </c>
      <c r="G418" t="s">
        <v>2370</v>
      </c>
      <c r="H418" t="s">
        <v>1578</v>
      </c>
      <c r="I418" s="348" t="s">
        <v>1448</v>
      </c>
      <c r="J418" t="s">
        <v>1675</v>
      </c>
    </row>
    <row r="419" spans="1:10" x14ac:dyDescent="0.3">
      <c r="A419" t="s">
        <v>1911</v>
      </c>
      <c r="B419">
        <v>10.6</v>
      </c>
      <c r="C419">
        <v>50</v>
      </c>
      <c r="D419" t="s">
        <v>1441</v>
      </c>
      <c r="E419">
        <v>5.4</v>
      </c>
      <c r="F419">
        <v>5.2</v>
      </c>
      <c r="G419" t="s">
        <v>1912</v>
      </c>
      <c r="H419" t="s">
        <v>1875</v>
      </c>
      <c r="I419" s="348" t="s">
        <v>1448</v>
      </c>
      <c r="J419" t="s">
        <v>1675</v>
      </c>
    </row>
    <row r="420" spans="1:10" x14ac:dyDescent="0.3">
      <c r="A420" s="58" t="s">
        <v>2421</v>
      </c>
      <c r="B420">
        <v>10.5</v>
      </c>
      <c r="C420">
        <v>51</v>
      </c>
      <c r="D420">
        <v>6</v>
      </c>
      <c r="E420">
        <v>4.8</v>
      </c>
      <c r="F420">
        <v>5.7</v>
      </c>
      <c r="G420" t="s">
        <v>2441</v>
      </c>
      <c r="H420" t="s">
        <v>1718</v>
      </c>
      <c r="I420" s="348" t="s">
        <v>1448</v>
      </c>
      <c r="J420" t="s">
        <v>1675</v>
      </c>
    </row>
    <row r="421" spans="1:10" x14ac:dyDescent="0.3">
      <c r="A421" s="58" t="s">
        <v>2364</v>
      </c>
      <c r="B421">
        <v>10.3</v>
      </c>
      <c r="C421">
        <v>52</v>
      </c>
      <c r="D421" t="s">
        <v>1441</v>
      </c>
      <c r="E421">
        <v>5.3</v>
      </c>
      <c r="F421">
        <v>5.0999999999999996</v>
      </c>
      <c r="G421" t="s">
        <v>2365</v>
      </c>
      <c r="H421" t="s">
        <v>1578</v>
      </c>
      <c r="I421" s="348" t="s">
        <v>1561</v>
      </c>
      <c r="J421" t="s">
        <v>1462</v>
      </c>
    </row>
    <row r="422" spans="1:10" x14ac:dyDescent="0.3">
      <c r="A422" s="58" t="s">
        <v>1803</v>
      </c>
      <c r="B422">
        <v>10.1</v>
      </c>
      <c r="C422">
        <v>53</v>
      </c>
      <c r="D422">
        <v>2</v>
      </c>
      <c r="E422">
        <v>6.9</v>
      </c>
      <c r="F422">
        <v>3.2</v>
      </c>
      <c r="G422" t="s">
        <v>1807</v>
      </c>
      <c r="H422" t="s">
        <v>1876</v>
      </c>
      <c r="I422" s="349" t="s">
        <v>1448</v>
      </c>
      <c r="J422" t="s">
        <v>1675</v>
      </c>
    </row>
    <row r="423" spans="1:10" x14ac:dyDescent="0.3">
      <c r="A423" s="58" t="s">
        <v>1883</v>
      </c>
      <c r="B423">
        <v>10</v>
      </c>
      <c r="C423">
        <v>54</v>
      </c>
      <c r="D423" t="s">
        <v>1441</v>
      </c>
      <c r="E423">
        <v>0.6</v>
      </c>
      <c r="F423">
        <v>9.4</v>
      </c>
      <c r="G423" t="s">
        <v>1884</v>
      </c>
      <c r="H423" t="s">
        <v>1655</v>
      </c>
      <c r="I423" s="348" t="s">
        <v>1448</v>
      </c>
      <c r="J423" t="s">
        <v>1675</v>
      </c>
    </row>
    <row r="424" spans="1:10" x14ac:dyDescent="0.3">
      <c r="A424" s="58" t="s">
        <v>1890</v>
      </c>
      <c r="B424">
        <v>9.8000000000000007</v>
      </c>
      <c r="C424">
        <v>55</v>
      </c>
      <c r="D424" t="s">
        <v>1441</v>
      </c>
      <c r="E424">
        <v>4.2</v>
      </c>
      <c r="F424">
        <v>5.6</v>
      </c>
      <c r="G424" t="s">
        <v>2366</v>
      </c>
      <c r="H424" t="s">
        <v>1656</v>
      </c>
      <c r="I424" s="349" t="s">
        <v>1448</v>
      </c>
      <c r="J424" t="s">
        <v>1675</v>
      </c>
    </row>
    <row r="425" spans="1:10" x14ac:dyDescent="0.3">
      <c r="A425" s="58" t="s">
        <v>1894</v>
      </c>
      <c r="B425">
        <v>9.8000000000000007</v>
      </c>
      <c r="C425">
        <v>56</v>
      </c>
      <c r="D425">
        <v>3</v>
      </c>
      <c r="E425">
        <v>2</v>
      </c>
      <c r="F425">
        <v>7.8</v>
      </c>
      <c r="G425" t="s">
        <v>1900</v>
      </c>
      <c r="H425" t="s">
        <v>1560</v>
      </c>
      <c r="I425" s="348" t="s">
        <v>1448</v>
      </c>
      <c r="J425" t="s">
        <v>1675</v>
      </c>
    </row>
    <row r="426" spans="1:10" x14ac:dyDescent="0.3">
      <c r="A426" s="58" t="s">
        <v>1799</v>
      </c>
      <c r="B426">
        <v>9.6</v>
      </c>
      <c r="C426">
        <v>57</v>
      </c>
      <c r="D426">
        <v>1</v>
      </c>
      <c r="E426">
        <v>6.6</v>
      </c>
      <c r="F426">
        <v>3</v>
      </c>
      <c r="G426" t="s">
        <v>1805</v>
      </c>
      <c r="H426" t="s">
        <v>1451</v>
      </c>
      <c r="I426" s="348" t="s">
        <v>1448</v>
      </c>
      <c r="J426" t="s">
        <v>1675</v>
      </c>
    </row>
    <row r="427" spans="1:10" x14ac:dyDescent="0.3">
      <c r="A427" s="58" t="s">
        <v>1909</v>
      </c>
      <c r="B427">
        <v>9.6</v>
      </c>
      <c r="C427">
        <v>58</v>
      </c>
      <c r="D427">
        <v>5</v>
      </c>
      <c r="E427">
        <v>5.0999999999999996</v>
      </c>
      <c r="F427">
        <v>4.5</v>
      </c>
      <c r="G427" t="s">
        <v>1910</v>
      </c>
      <c r="H427" t="s">
        <v>1581</v>
      </c>
      <c r="I427" t="s">
        <v>1448</v>
      </c>
      <c r="J427" t="s">
        <v>1675</v>
      </c>
    </row>
    <row r="428" spans="1:10" x14ac:dyDescent="0.3">
      <c r="A428" s="58" t="s">
        <v>1907</v>
      </c>
      <c r="B428">
        <v>9.6</v>
      </c>
      <c r="C428">
        <v>59</v>
      </c>
      <c r="D428">
        <v>1</v>
      </c>
      <c r="E428">
        <v>7.9</v>
      </c>
      <c r="F428">
        <v>1.7</v>
      </c>
      <c r="G428" t="s">
        <v>1908</v>
      </c>
      <c r="H428" t="s">
        <v>1875</v>
      </c>
      <c r="I428" s="348" t="s">
        <v>1448</v>
      </c>
      <c r="J428" t="s">
        <v>1675</v>
      </c>
    </row>
    <row r="429" spans="1:10" x14ac:dyDescent="0.3">
      <c r="A429" s="58" t="s">
        <v>2371</v>
      </c>
      <c r="B429">
        <v>9.4</v>
      </c>
      <c r="C429">
        <v>60</v>
      </c>
      <c r="D429" t="s">
        <v>1441</v>
      </c>
      <c r="E429">
        <v>4.5</v>
      </c>
      <c r="F429">
        <v>5</v>
      </c>
      <c r="G429" t="s">
        <v>2372</v>
      </c>
      <c r="H429" t="s">
        <v>1683</v>
      </c>
      <c r="I429" s="348" t="s">
        <v>1448</v>
      </c>
      <c r="J429" t="s">
        <v>1675</v>
      </c>
    </row>
    <row r="430" spans="1:10" x14ac:dyDescent="0.3">
      <c r="A430" s="58" t="s">
        <v>1915</v>
      </c>
      <c r="B430">
        <v>9.4</v>
      </c>
      <c r="C430">
        <v>61</v>
      </c>
      <c r="D430">
        <v>2</v>
      </c>
      <c r="E430">
        <v>5.3</v>
      </c>
      <c r="F430">
        <v>4.0999999999999996</v>
      </c>
      <c r="G430" t="s">
        <v>1958</v>
      </c>
      <c r="H430" t="s">
        <v>1678</v>
      </c>
      <c r="I430" s="348" t="s">
        <v>1448</v>
      </c>
      <c r="J430" t="s">
        <v>1675</v>
      </c>
    </row>
    <row r="431" spans="1:10" x14ac:dyDescent="0.3">
      <c r="A431" s="58" t="s">
        <v>1803</v>
      </c>
      <c r="B431">
        <v>9.1</v>
      </c>
      <c r="C431">
        <v>62</v>
      </c>
      <c r="D431">
        <v>1</v>
      </c>
      <c r="E431">
        <v>5.3</v>
      </c>
      <c r="F431">
        <v>3.8</v>
      </c>
      <c r="G431" t="s">
        <v>1807</v>
      </c>
      <c r="H431" t="s">
        <v>1579</v>
      </c>
      <c r="I431" s="348" t="s">
        <v>1448</v>
      </c>
      <c r="J431" t="s">
        <v>1675</v>
      </c>
    </row>
    <row r="432" spans="1:10" x14ac:dyDescent="0.3">
      <c r="A432" s="58" t="s">
        <v>1937</v>
      </c>
      <c r="B432">
        <v>8.9</v>
      </c>
      <c r="C432">
        <v>63</v>
      </c>
      <c r="D432">
        <v>2</v>
      </c>
      <c r="E432">
        <v>6.3</v>
      </c>
      <c r="F432">
        <v>2.6</v>
      </c>
      <c r="G432" t="s">
        <v>1956</v>
      </c>
      <c r="H432" t="s">
        <v>1681</v>
      </c>
      <c r="I432" s="348" t="s">
        <v>1561</v>
      </c>
      <c r="J432" t="s">
        <v>1675</v>
      </c>
    </row>
    <row r="433" spans="1:10" x14ac:dyDescent="0.3">
      <c r="A433" s="58" t="s">
        <v>1890</v>
      </c>
      <c r="B433">
        <v>8.8000000000000007</v>
      </c>
      <c r="C433">
        <v>64</v>
      </c>
      <c r="D433">
        <v>4</v>
      </c>
      <c r="E433">
        <v>2.2000000000000002</v>
      </c>
      <c r="F433">
        <v>6.6</v>
      </c>
      <c r="G433" t="s">
        <v>2442</v>
      </c>
      <c r="H433" t="s">
        <v>1443</v>
      </c>
      <c r="I433" s="348" t="s">
        <v>1448</v>
      </c>
      <c r="J433" t="s">
        <v>1442</v>
      </c>
    </row>
    <row r="434" spans="1:10" x14ac:dyDescent="0.3">
      <c r="A434" s="58" t="s">
        <v>1721</v>
      </c>
      <c r="B434">
        <v>8.8000000000000007</v>
      </c>
      <c r="C434">
        <v>65</v>
      </c>
      <c r="D434">
        <v>1</v>
      </c>
      <c r="E434">
        <v>5.5</v>
      </c>
      <c r="F434">
        <v>3.3</v>
      </c>
      <c r="G434" t="s">
        <v>1806</v>
      </c>
      <c r="H434" t="s">
        <v>1875</v>
      </c>
      <c r="I434" s="348" t="s">
        <v>1448</v>
      </c>
      <c r="J434" t="s">
        <v>1675</v>
      </c>
    </row>
    <row r="435" spans="1:10" x14ac:dyDescent="0.3">
      <c r="A435" s="58" t="s">
        <v>1801</v>
      </c>
      <c r="B435">
        <v>8.6999999999999993</v>
      </c>
      <c r="C435">
        <v>66</v>
      </c>
      <c r="D435" t="s">
        <v>1441</v>
      </c>
      <c r="E435">
        <v>4.8</v>
      </c>
      <c r="F435">
        <v>3.9</v>
      </c>
      <c r="G435" t="s">
        <v>1811</v>
      </c>
      <c r="H435" t="s">
        <v>1465</v>
      </c>
      <c r="I435" s="349" t="s">
        <v>1448</v>
      </c>
      <c r="J435" t="s">
        <v>1675</v>
      </c>
    </row>
    <row r="436" spans="1:10" x14ac:dyDescent="0.3">
      <c r="A436" s="58" t="s">
        <v>1800</v>
      </c>
      <c r="B436">
        <v>8.6999999999999993</v>
      </c>
      <c r="C436">
        <v>67</v>
      </c>
      <c r="D436" t="s">
        <v>1441</v>
      </c>
      <c r="E436">
        <v>3.8</v>
      </c>
      <c r="F436">
        <v>4.9000000000000004</v>
      </c>
      <c r="G436" t="s">
        <v>1848</v>
      </c>
      <c r="H436" t="s">
        <v>1875</v>
      </c>
      <c r="I436" s="348" t="s">
        <v>1448</v>
      </c>
      <c r="J436" t="s">
        <v>1675</v>
      </c>
    </row>
    <row r="437" spans="1:10" x14ac:dyDescent="0.3">
      <c r="A437" t="s">
        <v>1889</v>
      </c>
      <c r="B437">
        <v>8.6</v>
      </c>
      <c r="C437">
        <v>68</v>
      </c>
      <c r="D437">
        <v>6</v>
      </c>
      <c r="E437">
        <v>6.9</v>
      </c>
      <c r="F437">
        <v>1.7</v>
      </c>
      <c r="G437" t="s">
        <v>1961</v>
      </c>
      <c r="H437" t="s">
        <v>1693</v>
      </c>
      <c r="I437" s="349" t="s">
        <v>1448</v>
      </c>
      <c r="J437" t="s">
        <v>1675</v>
      </c>
    </row>
    <row r="438" spans="1:10" x14ac:dyDescent="0.3">
      <c r="A438" s="58" t="s">
        <v>1843</v>
      </c>
      <c r="B438">
        <v>8.1</v>
      </c>
      <c r="C438">
        <v>69</v>
      </c>
      <c r="D438">
        <v>11</v>
      </c>
      <c r="E438">
        <v>4.5999999999999996</v>
      </c>
      <c r="F438">
        <v>3.6</v>
      </c>
      <c r="G438" t="s">
        <v>1844</v>
      </c>
      <c r="H438" t="s">
        <v>1449</v>
      </c>
      <c r="I438" s="348" t="s">
        <v>1448</v>
      </c>
      <c r="J438" t="s">
        <v>1675</v>
      </c>
    </row>
    <row r="439" spans="1:10" x14ac:dyDescent="0.3">
      <c r="A439" s="58" t="s">
        <v>1803</v>
      </c>
      <c r="B439">
        <v>8</v>
      </c>
      <c r="C439">
        <v>70</v>
      </c>
      <c r="D439">
        <v>1</v>
      </c>
      <c r="E439">
        <v>3.6</v>
      </c>
      <c r="F439">
        <v>4.4000000000000004</v>
      </c>
      <c r="G439" t="s">
        <v>1807</v>
      </c>
      <c r="H439" t="s">
        <v>1706</v>
      </c>
      <c r="I439" s="349" t="s">
        <v>1448</v>
      </c>
      <c r="J439" t="s">
        <v>1675</v>
      </c>
    </row>
    <row r="440" spans="1:10" x14ac:dyDescent="0.3">
      <c r="A440" s="58" t="s">
        <v>1898</v>
      </c>
      <c r="B440">
        <v>8</v>
      </c>
      <c r="C440">
        <v>71</v>
      </c>
      <c r="D440">
        <v>10</v>
      </c>
      <c r="E440">
        <v>3.4</v>
      </c>
      <c r="F440">
        <v>4.5999999999999996</v>
      </c>
      <c r="G440" t="s">
        <v>1899</v>
      </c>
      <c r="H440" t="s">
        <v>1608</v>
      </c>
      <c r="I440" s="348" t="s">
        <v>1448</v>
      </c>
      <c r="J440" t="s">
        <v>1675</v>
      </c>
    </row>
    <row r="441" spans="1:10" x14ac:dyDescent="0.3">
      <c r="A441" s="58" t="s">
        <v>1840</v>
      </c>
      <c r="B441">
        <v>8</v>
      </c>
      <c r="C441">
        <v>72</v>
      </c>
      <c r="D441" t="s">
        <v>1441</v>
      </c>
      <c r="E441">
        <v>1</v>
      </c>
      <c r="F441">
        <v>7</v>
      </c>
      <c r="G441" t="s">
        <v>1841</v>
      </c>
      <c r="H441" t="s">
        <v>1656</v>
      </c>
      <c r="I441" s="348" t="s">
        <v>1448</v>
      </c>
      <c r="J441" t="s">
        <v>1675</v>
      </c>
    </row>
    <row r="442" spans="1:10" x14ac:dyDescent="0.3">
      <c r="A442" s="58" t="s">
        <v>1843</v>
      </c>
      <c r="B442">
        <v>7.9</v>
      </c>
      <c r="C442">
        <v>73</v>
      </c>
      <c r="D442">
        <v>3</v>
      </c>
      <c r="E442">
        <v>4.8</v>
      </c>
      <c r="F442">
        <v>3</v>
      </c>
      <c r="G442" t="s">
        <v>1844</v>
      </c>
      <c r="H442" t="s">
        <v>1465</v>
      </c>
      <c r="I442" s="348" t="s">
        <v>1448</v>
      </c>
      <c r="J442" t="s">
        <v>1675</v>
      </c>
    </row>
    <row r="443" spans="1:10" x14ac:dyDescent="0.3">
      <c r="A443" s="58" t="s">
        <v>1882</v>
      </c>
      <c r="B443">
        <v>7.9</v>
      </c>
      <c r="C443">
        <v>74</v>
      </c>
      <c r="D443">
        <v>5</v>
      </c>
      <c r="E443">
        <v>5.0999999999999996</v>
      </c>
      <c r="F443">
        <v>2.7</v>
      </c>
      <c r="G443" t="s">
        <v>2373</v>
      </c>
      <c r="H443" t="s">
        <v>1580</v>
      </c>
      <c r="I443" s="348" t="s">
        <v>1448</v>
      </c>
      <c r="J443" t="s">
        <v>1675</v>
      </c>
    </row>
    <row r="444" spans="1:10" x14ac:dyDescent="0.3">
      <c r="A444" s="58" t="s">
        <v>1840</v>
      </c>
      <c r="B444">
        <v>7.8</v>
      </c>
      <c r="C444">
        <v>75</v>
      </c>
      <c r="D444">
        <v>2</v>
      </c>
      <c r="E444">
        <v>4.0999999999999996</v>
      </c>
      <c r="F444">
        <v>3.7</v>
      </c>
      <c r="G444" t="s">
        <v>1841</v>
      </c>
      <c r="H444" t="s">
        <v>1451</v>
      </c>
      <c r="I444" s="348" t="s">
        <v>1448</v>
      </c>
      <c r="J444" t="s">
        <v>1675</v>
      </c>
    </row>
    <row r="445" spans="1:10" x14ac:dyDescent="0.3">
      <c r="A445" s="58">
        <v>46376</v>
      </c>
      <c r="B445">
        <v>7.8</v>
      </c>
      <c r="C445">
        <v>76</v>
      </c>
      <c r="D445">
        <v>2</v>
      </c>
      <c r="E445">
        <v>2</v>
      </c>
      <c r="F445">
        <v>5.7</v>
      </c>
      <c r="G445" t="s">
        <v>1810</v>
      </c>
      <c r="H445" t="s">
        <v>1875</v>
      </c>
      <c r="I445" s="348" t="s">
        <v>1448</v>
      </c>
      <c r="J445" t="s">
        <v>1675</v>
      </c>
    </row>
    <row r="446" spans="1:10" x14ac:dyDescent="0.3">
      <c r="A446" s="58" t="s">
        <v>2419</v>
      </c>
      <c r="B446">
        <v>7.7</v>
      </c>
      <c r="C446">
        <v>77</v>
      </c>
      <c r="D446">
        <v>6</v>
      </c>
      <c r="E446">
        <v>5.6</v>
      </c>
      <c r="F446">
        <v>2.1</v>
      </c>
      <c r="G446" t="s">
        <v>2437</v>
      </c>
      <c r="H446" t="s">
        <v>1695</v>
      </c>
      <c r="I446" s="348" t="s">
        <v>1448</v>
      </c>
      <c r="J446" t="s">
        <v>1675</v>
      </c>
    </row>
    <row r="447" spans="1:10" x14ac:dyDescent="0.3">
      <c r="A447" s="58" t="s">
        <v>1803</v>
      </c>
      <c r="B447">
        <v>7.7</v>
      </c>
      <c r="C447">
        <v>78</v>
      </c>
      <c r="D447">
        <v>3</v>
      </c>
      <c r="E447">
        <v>3.9</v>
      </c>
      <c r="F447">
        <v>3.8</v>
      </c>
      <c r="G447" t="s">
        <v>1807</v>
      </c>
      <c r="H447" t="s">
        <v>1580</v>
      </c>
      <c r="I447" s="348" t="s">
        <v>1448</v>
      </c>
      <c r="J447" t="s">
        <v>1675</v>
      </c>
    </row>
    <row r="448" spans="1:10" x14ac:dyDescent="0.3">
      <c r="A448" s="58" t="s">
        <v>1840</v>
      </c>
      <c r="B448">
        <v>7.6</v>
      </c>
      <c r="C448">
        <v>79</v>
      </c>
      <c r="D448">
        <v>9</v>
      </c>
      <c r="E448">
        <v>4.4000000000000004</v>
      </c>
      <c r="F448">
        <v>3.2</v>
      </c>
      <c r="G448" t="s">
        <v>1841</v>
      </c>
      <c r="H448" t="s">
        <v>1688</v>
      </c>
      <c r="I448" s="348" t="s">
        <v>1448</v>
      </c>
      <c r="J448" t="s">
        <v>1675</v>
      </c>
    </row>
    <row r="449" spans="1:10" x14ac:dyDescent="0.3">
      <c r="A449" s="58" t="s">
        <v>1799</v>
      </c>
      <c r="B449">
        <v>7.6</v>
      </c>
      <c r="C449">
        <v>80</v>
      </c>
      <c r="D449">
        <v>2</v>
      </c>
      <c r="E449">
        <v>3</v>
      </c>
      <c r="F449">
        <v>4.5</v>
      </c>
      <c r="G449" t="s">
        <v>1805</v>
      </c>
      <c r="H449" t="s">
        <v>1451</v>
      </c>
      <c r="I449" s="348" t="s">
        <v>1448</v>
      </c>
      <c r="J449" t="s">
        <v>1675</v>
      </c>
    </row>
    <row r="450" spans="1:10" x14ac:dyDescent="0.3">
      <c r="A450" s="58" t="s">
        <v>1804</v>
      </c>
      <c r="B450">
        <v>7.6</v>
      </c>
      <c r="C450">
        <v>81</v>
      </c>
      <c r="D450">
        <v>4</v>
      </c>
      <c r="E450">
        <v>3.9</v>
      </c>
      <c r="F450">
        <v>3.6</v>
      </c>
      <c r="G450" t="s">
        <v>1815</v>
      </c>
      <c r="H450" t="s">
        <v>1606</v>
      </c>
      <c r="I450" t="s">
        <v>1448</v>
      </c>
      <c r="J450" t="s">
        <v>1675</v>
      </c>
    </row>
    <row r="451" spans="1:10" x14ac:dyDescent="0.3">
      <c r="A451" s="58" t="s">
        <v>1936</v>
      </c>
      <c r="B451">
        <v>7.4</v>
      </c>
      <c r="C451">
        <v>82</v>
      </c>
      <c r="D451" t="s">
        <v>1441</v>
      </c>
      <c r="E451">
        <v>0.2</v>
      </c>
      <c r="F451">
        <v>7.2</v>
      </c>
      <c r="G451" t="s">
        <v>1957</v>
      </c>
      <c r="H451" t="s">
        <v>1661</v>
      </c>
      <c r="I451" s="349" t="s">
        <v>1448</v>
      </c>
      <c r="J451" t="s">
        <v>1675</v>
      </c>
    </row>
    <row r="452" spans="1:10" x14ac:dyDescent="0.3">
      <c r="A452" s="58" t="s">
        <v>1877</v>
      </c>
      <c r="B452">
        <v>7.3</v>
      </c>
      <c r="C452">
        <v>83</v>
      </c>
      <c r="D452">
        <v>3</v>
      </c>
      <c r="E452">
        <v>3.8</v>
      </c>
      <c r="F452">
        <v>3.4</v>
      </c>
      <c r="G452" t="s">
        <v>1963</v>
      </c>
      <c r="H452" t="s">
        <v>1688</v>
      </c>
      <c r="I452" s="348" t="s">
        <v>1448</v>
      </c>
      <c r="J452" t="s">
        <v>1675</v>
      </c>
    </row>
    <row r="453" spans="1:10" x14ac:dyDescent="0.3">
      <c r="A453" s="58" t="s">
        <v>1798</v>
      </c>
      <c r="B453">
        <v>7</v>
      </c>
      <c r="C453">
        <v>84</v>
      </c>
      <c r="D453">
        <v>6</v>
      </c>
      <c r="E453">
        <v>3.1</v>
      </c>
      <c r="F453">
        <v>3.9</v>
      </c>
      <c r="G453" t="s">
        <v>2367</v>
      </c>
      <c r="H453" t="s">
        <v>1693</v>
      </c>
      <c r="I453" s="348" t="s">
        <v>1448</v>
      </c>
      <c r="J453" t="s">
        <v>1464</v>
      </c>
    </row>
    <row r="454" spans="1:10" x14ac:dyDescent="0.3">
      <c r="A454" s="58" t="s">
        <v>1896</v>
      </c>
      <c r="B454">
        <v>6.7</v>
      </c>
      <c r="C454">
        <v>85</v>
      </c>
      <c r="D454">
        <v>1</v>
      </c>
      <c r="E454">
        <v>2.5</v>
      </c>
      <c r="F454">
        <v>4.2</v>
      </c>
      <c r="G454" t="s">
        <v>1897</v>
      </c>
      <c r="H454" t="s">
        <v>1694</v>
      </c>
      <c r="I454" s="348" t="s">
        <v>1448</v>
      </c>
      <c r="J454" t="s">
        <v>1675</v>
      </c>
    </row>
    <row r="455" spans="1:10" x14ac:dyDescent="0.3">
      <c r="A455" s="58" t="s">
        <v>1883</v>
      </c>
      <c r="B455">
        <v>6.7</v>
      </c>
      <c r="C455">
        <v>86</v>
      </c>
      <c r="D455">
        <v>1</v>
      </c>
      <c r="E455">
        <v>5.7</v>
      </c>
      <c r="F455">
        <v>1</v>
      </c>
      <c r="G455" t="s">
        <v>1884</v>
      </c>
      <c r="H455" t="s">
        <v>1661</v>
      </c>
      <c r="I455" s="348" t="s">
        <v>1448</v>
      </c>
      <c r="J455" t="s">
        <v>1675</v>
      </c>
    </row>
    <row r="456" spans="1:10" x14ac:dyDescent="0.3">
      <c r="A456" s="58">
        <v>46376</v>
      </c>
      <c r="B456">
        <v>6.7</v>
      </c>
      <c r="C456">
        <v>87</v>
      </c>
      <c r="D456">
        <v>1</v>
      </c>
      <c r="E456">
        <v>3.4</v>
      </c>
      <c r="F456">
        <v>3.2</v>
      </c>
      <c r="G456" t="s">
        <v>1810</v>
      </c>
      <c r="H456" t="s">
        <v>1876</v>
      </c>
      <c r="I456" s="348" t="s">
        <v>1448</v>
      </c>
      <c r="J456" t="s">
        <v>1675</v>
      </c>
    </row>
    <row r="457" spans="1:10" x14ac:dyDescent="0.3">
      <c r="A457" s="58" t="s">
        <v>1709</v>
      </c>
      <c r="B457">
        <v>6.6</v>
      </c>
      <c r="C457">
        <v>88</v>
      </c>
      <c r="D457">
        <v>3</v>
      </c>
      <c r="E457">
        <v>4.2</v>
      </c>
      <c r="F457">
        <v>2.4</v>
      </c>
      <c r="G457" t="s">
        <v>1467</v>
      </c>
      <c r="H457" t="s">
        <v>1718</v>
      </c>
      <c r="I457" s="348" t="s">
        <v>1448</v>
      </c>
      <c r="J457" t="s">
        <v>1675</v>
      </c>
    </row>
    <row r="458" spans="1:10" x14ac:dyDescent="0.3">
      <c r="A458" s="58">
        <v>46376</v>
      </c>
      <c r="B458">
        <v>6.6</v>
      </c>
      <c r="C458">
        <v>89</v>
      </c>
      <c r="D458">
        <v>4</v>
      </c>
      <c r="E458">
        <v>2.6</v>
      </c>
      <c r="F458">
        <v>3.9</v>
      </c>
      <c r="G458" t="s">
        <v>1810</v>
      </c>
      <c r="H458" t="s">
        <v>1581</v>
      </c>
      <c r="I458" s="348" t="s">
        <v>1448</v>
      </c>
      <c r="J458" t="s">
        <v>1675</v>
      </c>
    </row>
    <row r="459" spans="1:10" x14ac:dyDescent="0.3">
      <c r="A459" s="58" t="s">
        <v>1915</v>
      </c>
      <c r="B459">
        <v>6.5</v>
      </c>
      <c r="C459">
        <v>90</v>
      </c>
      <c r="D459">
        <v>7</v>
      </c>
      <c r="E459">
        <v>3</v>
      </c>
      <c r="F459">
        <v>3.4</v>
      </c>
      <c r="G459" t="s">
        <v>1958</v>
      </c>
      <c r="H459" t="s">
        <v>1678</v>
      </c>
      <c r="I459" s="348" t="s">
        <v>1448</v>
      </c>
      <c r="J459" t="s">
        <v>1675</v>
      </c>
    </row>
    <row r="460" spans="1:10" x14ac:dyDescent="0.3">
      <c r="A460" s="58" t="s">
        <v>1802</v>
      </c>
      <c r="B460">
        <v>6.4</v>
      </c>
      <c r="C460">
        <v>91</v>
      </c>
      <c r="D460">
        <v>2</v>
      </c>
      <c r="E460">
        <v>5.0999999999999996</v>
      </c>
      <c r="F460">
        <v>1.3</v>
      </c>
      <c r="G460" t="s">
        <v>1809</v>
      </c>
      <c r="H460" t="s">
        <v>1678</v>
      </c>
      <c r="I460" s="348" t="s">
        <v>1448</v>
      </c>
      <c r="J460" t="s">
        <v>1675</v>
      </c>
    </row>
    <row r="461" spans="1:10" x14ac:dyDescent="0.3">
      <c r="A461" s="58" t="s">
        <v>1804</v>
      </c>
      <c r="B461">
        <v>6.3</v>
      </c>
      <c r="C461">
        <v>92</v>
      </c>
      <c r="D461">
        <v>1</v>
      </c>
      <c r="E461">
        <v>2.7</v>
      </c>
      <c r="F461">
        <v>3.6</v>
      </c>
      <c r="G461" t="s">
        <v>1815</v>
      </c>
      <c r="H461" t="s">
        <v>1718</v>
      </c>
      <c r="I461" s="348" t="s">
        <v>1448</v>
      </c>
      <c r="J461" t="s">
        <v>1675</v>
      </c>
    </row>
    <row r="462" spans="1:10" x14ac:dyDescent="0.3">
      <c r="A462" s="58" t="s">
        <v>2374</v>
      </c>
      <c r="B462">
        <v>6.2</v>
      </c>
      <c r="C462">
        <v>93</v>
      </c>
      <c r="D462">
        <v>1</v>
      </c>
      <c r="E462">
        <v>5.0999999999999996</v>
      </c>
      <c r="F462">
        <v>1.2</v>
      </c>
      <c r="G462" t="s">
        <v>2375</v>
      </c>
      <c r="H462" t="s">
        <v>1879</v>
      </c>
      <c r="I462" t="s">
        <v>1561</v>
      </c>
      <c r="J462" t="s">
        <v>1675</v>
      </c>
    </row>
    <row r="463" spans="1:10" x14ac:dyDescent="0.3">
      <c r="A463" s="58" t="s">
        <v>1852</v>
      </c>
      <c r="B463">
        <v>6.2</v>
      </c>
      <c r="C463">
        <v>94</v>
      </c>
      <c r="D463" t="s">
        <v>1441</v>
      </c>
      <c r="E463">
        <v>3.7</v>
      </c>
      <c r="F463">
        <v>2.5</v>
      </c>
      <c r="G463" t="s">
        <v>1853</v>
      </c>
      <c r="H463" t="s">
        <v>1606</v>
      </c>
      <c r="I463" t="s">
        <v>1448</v>
      </c>
      <c r="J463" t="s">
        <v>1675</v>
      </c>
    </row>
    <row r="464" spans="1:10" x14ac:dyDescent="0.3">
      <c r="A464" s="58" t="s">
        <v>2431</v>
      </c>
      <c r="B464">
        <v>5.9</v>
      </c>
      <c r="C464">
        <v>95</v>
      </c>
      <c r="D464">
        <v>2</v>
      </c>
      <c r="E464">
        <v>5.6</v>
      </c>
      <c r="F464">
        <v>0.3</v>
      </c>
      <c r="G464" t="s">
        <v>2443</v>
      </c>
      <c r="H464" t="s">
        <v>1845</v>
      </c>
      <c r="I464" s="348" t="s">
        <v>1561</v>
      </c>
      <c r="J464" t="s">
        <v>1444</v>
      </c>
    </row>
    <row r="465" spans="1:10" x14ac:dyDescent="0.3">
      <c r="A465" s="58" t="s">
        <v>1842</v>
      </c>
      <c r="B465">
        <v>5.9</v>
      </c>
      <c r="C465">
        <v>96</v>
      </c>
      <c r="D465">
        <v>1</v>
      </c>
      <c r="E465">
        <v>4.9000000000000004</v>
      </c>
      <c r="F465">
        <v>1</v>
      </c>
      <c r="G465" t="s">
        <v>1880</v>
      </c>
      <c r="H465" t="s">
        <v>1686</v>
      </c>
      <c r="I465" s="348" t="s">
        <v>1561</v>
      </c>
      <c r="J465" t="s">
        <v>1675</v>
      </c>
    </row>
    <row r="466" spans="1:10" x14ac:dyDescent="0.3">
      <c r="A466" s="58" t="s">
        <v>1907</v>
      </c>
      <c r="B466">
        <v>5.9</v>
      </c>
      <c r="C466">
        <v>97</v>
      </c>
      <c r="D466">
        <v>1</v>
      </c>
      <c r="E466">
        <v>4.4000000000000004</v>
      </c>
      <c r="F466">
        <v>1.4</v>
      </c>
      <c r="G466" t="s">
        <v>1908</v>
      </c>
      <c r="H466" t="s">
        <v>1608</v>
      </c>
      <c r="I466" s="348" t="s">
        <v>1448</v>
      </c>
      <c r="J466" t="s">
        <v>1675</v>
      </c>
    </row>
    <row r="467" spans="1:10" x14ac:dyDescent="0.3">
      <c r="A467" s="58">
        <v>46377</v>
      </c>
      <c r="B467">
        <v>5.6</v>
      </c>
      <c r="C467">
        <v>98</v>
      </c>
      <c r="D467">
        <v>2</v>
      </c>
      <c r="E467">
        <v>2.7</v>
      </c>
      <c r="F467">
        <v>2.9</v>
      </c>
      <c r="G467" t="s">
        <v>1808</v>
      </c>
      <c r="H467" t="s">
        <v>1711</v>
      </c>
      <c r="I467" s="348" t="s">
        <v>1448</v>
      </c>
      <c r="J467" t="s">
        <v>1675</v>
      </c>
    </row>
    <row r="468" spans="1:10" x14ac:dyDescent="0.3">
      <c r="A468" s="58" t="s">
        <v>1721</v>
      </c>
      <c r="B468">
        <v>5.0999999999999996</v>
      </c>
      <c r="C468">
        <v>99</v>
      </c>
      <c r="D468">
        <v>1</v>
      </c>
      <c r="E468">
        <v>-0.6</v>
      </c>
      <c r="F468">
        <v>5.7</v>
      </c>
      <c r="G468" t="s">
        <v>1806</v>
      </c>
      <c r="H468" t="s">
        <v>1706</v>
      </c>
      <c r="I468" s="348" t="s">
        <v>1448</v>
      </c>
      <c r="J468" t="s">
        <v>1675</v>
      </c>
    </row>
    <row r="469" spans="1:10" x14ac:dyDescent="0.3">
      <c r="A469" s="58" t="s">
        <v>1840</v>
      </c>
      <c r="B469">
        <v>5</v>
      </c>
      <c r="C469">
        <v>100</v>
      </c>
      <c r="D469">
        <v>2</v>
      </c>
      <c r="E469">
        <v>1.7</v>
      </c>
      <c r="F469">
        <v>3.3</v>
      </c>
      <c r="G469" t="s">
        <v>1841</v>
      </c>
      <c r="H469" t="s">
        <v>1688</v>
      </c>
      <c r="I469" s="348" t="s">
        <v>1448</v>
      </c>
      <c r="J469" t="s">
        <v>1675</v>
      </c>
    </row>
    <row r="470" spans="1:10" x14ac:dyDescent="0.3">
      <c r="A470" s="58" t="s">
        <v>1971</v>
      </c>
      <c r="B470">
        <v>4.8</v>
      </c>
      <c r="C470">
        <v>101</v>
      </c>
      <c r="D470">
        <v>2</v>
      </c>
      <c r="E470">
        <v>5.2</v>
      </c>
      <c r="F470">
        <v>-0.5</v>
      </c>
      <c r="G470" t="s">
        <v>2376</v>
      </c>
      <c r="H470" t="s">
        <v>1703</v>
      </c>
      <c r="I470" s="348" t="s">
        <v>1561</v>
      </c>
      <c r="J470" t="s">
        <v>1675</v>
      </c>
    </row>
    <row r="471" spans="1:10" x14ac:dyDescent="0.3">
      <c r="A471" s="58" t="s">
        <v>2377</v>
      </c>
      <c r="B471">
        <v>4.5999999999999996</v>
      </c>
      <c r="C471">
        <v>102</v>
      </c>
      <c r="D471">
        <v>5</v>
      </c>
      <c r="E471">
        <v>1.5</v>
      </c>
      <c r="F471">
        <v>3.1</v>
      </c>
      <c r="G471" t="s">
        <v>2378</v>
      </c>
      <c r="H471" t="s">
        <v>1443</v>
      </c>
      <c r="I471" s="348" t="s">
        <v>1448</v>
      </c>
      <c r="J471" t="s">
        <v>1675</v>
      </c>
    </row>
    <row r="472" spans="1:10" x14ac:dyDescent="0.3">
      <c r="A472" s="58" t="s">
        <v>1804</v>
      </c>
      <c r="B472">
        <v>4.5</v>
      </c>
      <c r="C472">
        <v>103</v>
      </c>
      <c r="D472">
        <v>2</v>
      </c>
      <c r="E472">
        <v>-0.1</v>
      </c>
      <c r="F472">
        <v>4.5</v>
      </c>
      <c r="G472" t="s">
        <v>1815</v>
      </c>
      <c r="H472" t="s">
        <v>1465</v>
      </c>
      <c r="I472" s="348" t="s">
        <v>1448</v>
      </c>
      <c r="J472" t="s">
        <v>1675</v>
      </c>
    </row>
    <row r="473" spans="1:10" x14ac:dyDescent="0.3">
      <c r="A473" s="58" t="s">
        <v>1840</v>
      </c>
      <c r="B473">
        <v>4.2</v>
      </c>
      <c r="C473">
        <v>104</v>
      </c>
      <c r="D473">
        <v>1</v>
      </c>
      <c r="E473">
        <v>1.5</v>
      </c>
      <c r="F473">
        <v>2.7</v>
      </c>
      <c r="G473" t="s">
        <v>1841</v>
      </c>
      <c r="H473" t="s">
        <v>1694</v>
      </c>
      <c r="I473" s="348" t="s">
        <v>1448</v>
      </c>
      <c r="J473" t="s">
        <v>1675</v>
      </c>
    </row>
    <row r="474" spans="1:10" x14ac:dyDescent="0.3">
      <c r="A474" s="58" t="s">
        <v>1915</v>
      </c>
      <c r="B474">
        <v>4.0999999999999996</v>
      </c>
      <c r="C474">
        <v>105</v>
      </c>
      <c r="D474" t="s">
        <v>1441</v>
      </c>
      <c r="E474">
        <v>2.9</v>
      </c>
      <c r="F474">
        <v>1.2</v>
      </c>
      <c r="G474" t="s">
        <v>1958</v>
      </c>
      <c r="H474" t="s">
        <v>1661</v>
      </c>
      <c r="I474" s="348" t="s">
        <v>1448</v>
      </c>
      <c r="J474" t="s">
        <v>1675</v>
      </c>
    </row>
    <row r="475" spans="1:10" x14ac:dyDescent="0.3">
      <c r="A475" s="58" t="s">
        <v>1915</v>
      </c>
      <c r="B475">
        <v>4.0999999999999996</v>
      </c>
      <c r="C475">
        <v>106</v>
      </c>
      <c r="D475" t="s">
        <v>1441</v>
      </c>
      <c r="E475">
        <v>2.4</v>
      </c>
      <c r="F475">
        <v>1.7</v>
      </c>
      <c r="G475" t="s">
        <v>1958</v>
      </c>
      <c r="H475" t="s">
        <v>1465</v>
      </c>
      <c r="I475" s="348" t="s">
        <v>1448</v>
      </c>
      <c r="J475" t="s">
        <v>1675</v>
      </c>
    </row>
    <row r="476" spans="1:10" x14ac:dyDescent="0.3">
      <c r="A476" s="58">
        <v>46317</v>
      </c>
      <c r="B476">
        <v>4.0999999999999996</v>
      </c>
      <c r="C476">
        <v>107</v>
      </c>
      <c r="D476">
        <v>2</v>
      </c>
      <c r="E476">
        <v>3.4</v>
      </c>
      <c r="F476">
        <v>0.7</v>
      </c>
      <c r="G476" t="s">
        <v>1814</v>
      </c>
      <c r="H476" t="s">
        <v>1812</v>
      </c>
      <c r="I476" s="348" t="s">
        <v>1448</v>
      </c>
      <c r="J476" t="s">
        <v>1675</v>
      </c>
    </row>
    <row r="477" spans="1:10" x14ac:dyDescent="0.3">
      <c r="A477" s="58" t="s">
        <v>1842</v>
      </c>
      <c r="B477">
        <v>3.9</v>
      </c>
      <c r="C477">
        <v>108</v>
      </c>
      <c r="D477">
        <v>4</v>
      </c>
      <c r="E477">
        <v>1.7</v>
      </c>
      <c r="F477">
        <v>2.2999999999999998</v>
      </c>
      <c r="G477" t="s">
        <v>1880</v>
      </c>
      <c r="H477" t="s">
        <v>1578</v>
      </c>
      <c r="I477" s="349" t="s">
        <v>1561</v>
      </c>
      <c r="J477" t="s">
        <v>1675</v>
      </c>
    </row>
    <row r="478" spans="1:10" x14ac:dyDescent="0.3">
      <c r="A478" t="s">
        <v>1913</v>
      </c>
      <c r="B478">
        <v>3.7</v>
      </c>
      <c r="C478">
        <v>109</v>
      </c>
      <c r="D478">
        <v>8</v>
      </c>
      <c r="E478">
        <v>1.5</v>
      </c>
      <c r="F478">
        <v>2.1</v>
      </c>
      <c r="G478" t="s">
        <v>1914</v>
      </c>
      <c r="H478" t="s">
        <v>1608</v>
      </c>
      <c r="I478" s="348" t="s">
        <v>1448</v>
      </c>
      <c r="J478" t="s">
        <v>1675</v>
      </c>
    </row>
    <row r="479" spans="1:10" x14ac:dyDescent="0.3">
      <c r="A479" s="58" t="s">
        <v>1885</v>
      </c>
      <c r="B479">
        <v>3.7</v>
      </c>
      <c r="C479">
        <v>110</v>
      </c>
      <c r="D479">
        <v>2</v>
      </c>
      <c r="E479">
        <v>0.8</v>
      </c>
      <c r="F479">
        <v>2.8</v>
      </c>
      <c r="G479" t="s">
        <v>1886</v>
      </c>
      <c r="H479" t="s">
        <v>1449</v>
      </c>
      <c r="I479" s="348" t="s">
        <v>1448</v>
      </c>
      <c r="J479" t="s">
        <v>1675</v>
      </c>
    </row>
    <row r="480" spans="1:10" x14ac:dyDescent="0.3">
      <c r="A480" s="58" t="s">
        <v>1938</v>
      </c>
      <c r="B480">
        <v>3.5</v>
      </c>
      <c r="C480">
        <v>111</v>
      </c>
      <c r="D480">
        <v>2</v>
      </c>
      <c r="E480">
        <v>-2.6</v>
      </c>
      <c r="F480">
        <v>6.2</v>
      </c>
      <c r="G480" t="s">
        <v>1962</v>
      </c>
      <c r="H480" t="s">
        <v>1652</v>
      </c>
      <c r="I480" s="348" t="s">
        <v>1561</v>
      </c>
      <c r="J480" t="s">
        <v>1675</v>
      </c>
    </row>
    <row r="481" spans="1:10" x14ac:dyDescent="0.3">
      <c r="A481" s="58" t="s">
        <v>1894</v>
      </c>
      <c r="B481">
        <v>3.5</v>
      </c>
      <c r="C481">
        <v>112</v>
      </c>
      <c r="D481" t="s">
        <v>1441</v>
      </c>
      <c r="E481">
        <v>2.5</v>
      </c>
      <c r="F481">
        <v>1</v>
      </c>
      <c r="G481" t="s">
        <v>1900</v>
      </c>
      <c r="H481" t="s">
        <v>1656</v>
      </c>
      <c r="I481" s="348" t="s">
        <v>1448</v>
      </c>
      <c r="J481" t="s">
        <v>1675</v>
      </c>
    </row>
    <row r="482" spans="1:10" x14ac:dyDescent="0.3">
      <c r="A482" t="s">
        <v>2389</v>
      </c>
      <c r="B482">
        <v>3.5</v>
      </c>
      <c r="C482">
        <v>113</v>
      </c>
      <c r="D482">
        <v>3</v>
      </c>
      <c r="E482">
        <v>0.6</v>
      </c>
      <c r="F482">
        <v>2.9</v>
      </c>
      <c r="G482" t="s">
        <v>2440</v>
      </c>
      <c r="H482" t="s">
        <v>1702</v>
      </c>
      <c r="I482" s="348" t="s">
        <v>1561</v>
      </c>
      <c r="J482" t="s">
        <v>1675</v>
      </c>
    </row>
    <row r="483" spans="1:10" x14ac:dyDescent="0.3">
      <c r="A483" s="58" t="s">
        <v>2371</v>
      </c>
      <c r="B483">
        <v>3.3</v>
      </c>
      <c r="C483">
        <v>114</v>
      </c>
      <c r="D483">
        <v>3</v>
      </c>
      <c r="E483">
        <v>0.3</v>
      </c>
      <c r="F483">
        <v>3</v>
      </c>
      <c r="G483" t="s">
        <v>2372</v>
      </c>
      <c r="H483" t="s">
        <v>1689</v>
      </c>
      <c r="I483" s="348" t="s">
        <v>1561</v>
      </c>
      <c r="J483" t="s">
        <v>1675</v>
      </c>
    </row>
    <row r="484" spans="1:10" x14ac:dyDescent="0.3">
      <c r="A484" s="58" t="s">
        <v>1721</v>
      </c>
      <c r="B484">
        <v>3.2</v>
      </c>
      <c r="C484">
        <v>115</v>
      </c>
      <c r="D484" t="s">
        <v>1441</v>
      </c>
      <c r="E484">
        <v>-1</v>
      </c>
      <c r="F484">
        <v>4.3</v>
      </c>
      <c r="G484" t="s">
        <v>1806</v>
      </c>
      <c r="H484" t="s">
        <v>1678</v>
      </c>
      <c r="I484" s="348" t="s">
        <v>1448</v>
      </c>
      <c r="J484" t="s">
        <v>1675</v>
      </c>
    </row>
    <row r="485" spans="1:10" x14ac:dyDescent="0.3">
      <c r="A485" s="58" t="s">
        <v>1883</v>
      </c>
      <c r="B485">
        <v>3.2</v>
      </c>
      <c r="C485">
        <v>116</v>
      </c>
      <c r="D485" t="s">
        <v>1441</v>
      </c>
      <c r="E485">
        <v>1.5</v>
      </c>
      <c r="F485">
        <v>1.7</v>
      </c>
      <c r="G485" t="s">
        <v>1884</v>
      </c>
      <c r="H485" t="s">
        <v>1656</v>
      </c>
      <c r="I485" s="348" t="s">
        <v>1448</v>
      </c>
      <c r="J485" t="s">
        <v>1675</v>
      </c>
    </row>
    <row r="486" spans="1:10" x14ac:dyDescent="0.3">
      <c r="A486" s="58" t="s">
        <v>1901</v>
      </c>
      <c r="B486">
        <v>3.1</v>
      </c>
      <c r="C486">
        <v>117</v>
      </c>
      <c r="D486">
        <v>3</v>
      </c>
      <c r="E486">
        <v>0.3</v>
      </c>
      <c r="F486">
        <v>2.8</v>
      </c>
      <c r="G486" t="s">
        <v>1959</v>
      </c>
      <c r="H486" t="s">
        <v>1688</v>
      </c>
      <c r="I486" s="348" t="s">
        <v>1448</v>
      </c>
      <c r="J486" t="s">
        <v>1675</v>
      </c>
    </row>
    <row r="487" spans="1:10" x14ac:dyDescent="0.3">
      <c r="A487" t="s">
        <v>1800</v>
      </c>
      <c r="B487">
        <v>3</v>
      </c>
      <c r="C487">
        <v>118</v>
      </c>
      <c r="D487" t="s">
        <v>1441</v>
      </c>
      <c r="E487">
        <v>2.6</v>
      </c>
      <c r="F487">
        <v>0.4</v>
      </c>
      <c r="G487" t="s">
        <v>1848</v>
      </c>
      <c r="H487" t="s">
        <v>1579</v>
      </c>
      <c r="I487" s="348" t="s">
        <v>1448</v>
      </c>
      <c r="J487" t="s">
        <v>1675</v>
      </c>
    </row>
    <row r="488" spans="1:10" x14ac:dyDescent="0.3">
      <c r="A488" s="58" t="s">
        <v>1894</v>
      </c>
      <c r="B488">
        <v>3</v>
      </c>
      <c r="C488">
        <v>119</v>
      </c>
      <c r="D488">
        <v>2</v>
      </c>
      <c r="E488">
        <v>-1.3</v>
      </c>
      <c r="F488">
        <v>4.3</v>
      </c>
      <c r="G488" t="s">
        <v>1900</v>
      </c>
      <c r="H488" t="s">
        <v>1693</v>
      </c>
      <c r="I488" s="348" t="s">
        <v>1448</v>
      </c>
      <c r="J488" t="s">
        <v>1675</v>
      </c>
    </row>
    <row r="489" spans="1:10" x14ac:dyDescent="0.3">
      <c r="A489" s="58" t="s">
        <v>1843</v>
      </c>
      <c r="B489">
        <v>2.9</v>
      </c>
      <c r="C489">
        <v>120</v>
      </c>
      <c r="D489">
        <v>1</v>
      </c>
      <c r="E489">
        <v>0.7</v>
      </c>
      <c r="F489">
        <v>2.2000000000000002</v>
      </c>
      <c r="G489" t="s">
        <v>1844</v>
      </c>
      <c r="H489" t="s">
        <v>1451</v>
      </c>
      <c r="I489" s="349" t="s">
        <v>1448</v>
      </c>
      <c r="J489" t="s">
        <v>1675</v>
      </c>
    </row>
    <row r="490" spans="1:10" x14ac:dyDescent="0.3">
      <c r="A490" s="58" t="s">
        <v>1882</v>
      </c>
      <c r="B490">
        <v>2.8</v>
      </c>
      <c r="C490">
        <v>121</v>
      </c>
      <c r="D490">
        <v>1</v>
      </c>
      <c r="E490">
        <v>-2.9</v>
      </c>
      <c r="F490">
        <v>5.8</v>
      </c>
      <c r="G490" t="s">
        <v>2373</v>
      </c>
      <c r="H490" t="s">
        <v>1451</v>
      </c>
      <c r="I490" s="348" t="s">
        <v>1448</v>
      </c>
      <c r="J490" t="s">
        <v>1675</v>
      </c>
    </row>
    <row r="491" spans="1:10" x14ac:dyDescent="0.3">
      <c r="A491" s="58" t="s">
        <v>2364</v>
      </c>
      <c r="B491">
        <v>2.8</v>
      </c>
      <c r="C491">
        <v>122</v>
      </c>
      <c r="D491">
        <v>3</v>
      </c>
      <c r="E491">
        <v>-1.5</v>
      </c>
      <c r="F491">
        <v>4.2</v>
      </c>
      <c r="G491" t="s">
        <v>2368</v>
      </c>
      <c r="H491" t="s">
        <v>1560</v>
      </c>
      <c r="I491" s="348" t="s">
        <v>1448</v>
      </c>
      <c r="J491" t="s">
        <v>1675</v>
      </c>
    </row>
    <row r="492" spans="1:10" x14ac:dyDescent="0.3">
      <c r="A492" s="58" t="s">
        <v>1840</v>
      </c>
      <c r="B492">
        <v>2.7</v>
      </c>
      <c r="C492">
        <v>123</v>
      </c>
      <c r="D492">
        <v>3</v>
      </c>
      <c r="E492">
        <v>3.4</v>
      </c>
      <c r="F492">
        <v>-0.7</v>
      </c>
      <c r="G492" t="s">
        <v>1841</v>
      </c>
      <c r="H492" t="s">
        <v>1688</v>
      </c>
      <c r="I492" s="348" t="s">
        <v>1448</v>
      </c>
      <c r="J492" t="s">
        <v>1675</v>
      </c>
    </row>
    <row r="493" spans="1:10" x14ac:dyDescent="0.3">
      <c r="A493" s="58" t="s">
        <v>2384</v>
      </c>
      <c r="B493">
        <v>2.6</v>
      </c>
      <c r="C493">
        <v>124</v>
      </c>
      <c r="D493">
        <v>10</v>
      </c>
      <c r="E493">
        <v>2.7</v>
      </c>
      <c r="F493">
        <v>-0.1</v>
      </c>
      <c r="G493" t="s">
        <v>2385</v>
      </c>
      <c r="H493" t="s">
        <v>1718</v>
      </c>
      <c r="I493" s="348" t="s">
        <v>1448</v>
      </c>
      <c r="J493" t="s">
        <v>1675</v>
      </c>
    </row>
    <row r="494" spans="1:10" x14ac:dyDescent="0.3">
      <c r="A494" s="58" t="s">
        <v>1939</v>
      </c>
      <c r="B494">
        <v>2.5</v>
      </c>
      <c r="C494">
        <v>125</v>
      </c>
      <c r="D494">
        <v>10</v>
      </c>
      <c r="E494">
        <v>1.6</v>
      </c>
      <c r="F494">
        <v>0.9</v>
      </c>
      <c r="G494" t="s">
        <v>1965</v>
      </c>
      <c r="H494" t="s">
        <v>1655</v>
      </c>
      <c r="I494" s="348" t="s">
        <v>1448</v>
      </c>
      <c r="J494" t="s">
        <v>1675</v>
      </c>
    </row>
    <row r="495" spans="1:10" x14ac:dyDescent="0.3">
      <c r="A495" s="58" t="s">
        <v>1721</v>
      </c>
      <c r="B495">
        <v>2.5</v>
      </c>
      <c r="C495">
        <v>126</v>
      </c>
      <c r="D495">
        <v>2</v>
      </c>
      <c r="E495">
        <v>-2.9</v>
      </c>
      <c r="F495">
        <v>5.4</v>
      </c>
      <c r="G495" t="s">
        <v>1806</v>
      </c>
      <c r="H495" t="s">
        <v>1655</v>
      </c>
      <c r="I495" s="348" t="s">
        <v>1448</v>
      </c>
      <c r="J495" t="s">
        <v>1675</v>
      </c>
    </row>
    <row r="496" spans="1:10" x14ac:dyDescent="0.3">
      <c r="A496" s="58">
        <v>46376</v>
      </c>
      <c r="B496">
        <v>2.4</v>
      </c>
      <c r="C496">
        <v>127</v>
      </c>
      <c r="D496">
        <v>4</v>
      </c>
      <c r="E496">
        <v>2.8</v>
      </c>
      <c r="F496">
        <v>-0.4</v>
      </c>
      <c r="G496" t="s">
        <v>1810</v>
      </c>
      <c r="H496" t="s">
        <v>1724</v>
      </c>
      <c r="I496" s="348" t="s">
        <v>1448</v>
      </c>
      <c r="J496" t="s">
        <v>1675</v>
      </c>
    </row>
    <row r="497" spans="1:10" x14ac:dyDescent="0.3">
      <c r="A497" s="58" t="s">
        <v>1843</v>
      </c>
      <c r="B497">
        <v>2.4</v>
      </c>
      <c r="C497">
        <v>128</v>
      </c>
      <c r="D497" t="s">
        <v>1441</v>
      </c>
      <c r="E497">
        <v>0.6</v>
      </c>
      <c r="F497">
        <v>1.8</v>
      </c>
      <c r="G497" t="s">
        <v>1844</v>
      </c>
      <c r="H497" t="s">
        <v>1451</v>
      </c>
      <c r="I497" s="348" t="s">
        <v>1448</v>
      </c>
      <c r="J497" t="s">
        <v>1675</v>
      </c>
    </row>
    <row r="498" spans="1:10" x14ac:dyDescent="0.3">
      <c r="A498" s="58" t="s">
        <v>1885</v>
      </c>
      <c r="B498">
        <v>2.2000000000000002</v>
      </c>
      <c r="C498">
        <v>129</v>
      </c>
      <c r="D498">
        <v>3</v>
      </c>
      <c r="E498">
        <v>-3.9</v>
      </c>
      <c r="F498">
        <v>6.1</v>
      </c>
      <c r="G498" t="s">
        <v>1886</v>
      </c>
      <c r="H498" t="s">
        <v>1465</v>
      </c>
      <c r="I498" s="348" t="s">
        <v>1448</v>
      </c>
      <c r="J498" t="s">
        <v>1675</v>
      </c>
    </row>
    <row r="499" spans="1:10" x14ac:dyDescent="0.3">
      <c r="A499" s="58" t="s">
        <v>1843</v>
      </c>
      <c r="B499">
        <v>2.1</v>
      </c>
      <c r="C499">
        <v>130</v>
      </c>
      <c r="D499" t="s">
        <v>1441</v>
      </c>
      <c r="E499">
        <v>-0.4</v>
      </c>
      <c r="F499">
        <v>2.5</v>
      </c>
      <c r="G499" t="s">
        <v>1844</v>
      </c>
      <c r="H499" t="s">
        <v>1465</v>
      </c>
      <c r="I499" s="348" t="s">
        <v>1448</v>
      </c>
      <c r="J499" t="s">
        <v>1675</v>
      </c>
    </row>
    <row r="500" spans="1:10" x14ac:dyDescent="0.3">
      <c r="A500" s="58" t="s">
        <v>1887</v>
      </c>
      <c r="B500">
        <v>2.1</v>
      </c>
      <c r="C500">
        <v>131</v>
      </c>
      <c r="D500">
        <v>4</v>
      </c>
      <c r="E500">
        <v>2</v>
      </c>
      <c r="F500">
        <v>0</v>
      </c>
      <c r="G500" t="s">
        <v>1888</v>
      </c>
      <c r="H500" t="s">
        <v>1691</v>
      </c>
      <c r="I500" s="348" t="s">
        <v>1448</v>
      </c>
      <c r="J500" t="s">
        <v>1675</v>
      </c>
    </row>
    <row r="501" spans="1:10" x14ac:dyDescent="0.3">
      <c r="A501" s="58" t="s">
        <v>1721</v>
      </c>
      <c r="B501">
        <v>2</v>
      </c>
      <c r="C501">
        <v>132</v>
      </c>
      <c r="D501">
        <v>1</v>
      </c>
      <c r="E501">
        <v>2.1</v>
      </c>
      <c r="F501">
        <v>-0.1</v>
      </c>
      <c r="G501" t="s">
        <v>1806</v>
      </c>
      <c r="H501" t="s">
        <v>1465</v>
      </c>
      <c r="I501" s="348" t="s">
        <v>1448</v>
      </c>
      <c r="J501" t="s">
        <v>1675</v>
      </c>
    </row>
    <row r="502" spans="1:10" x14ac:dyDescent="0.3">
      <c r="A502" t="s">
        <v>1948</v>
      </c>
      <c r="B502">
        <v>1.9</v>
      </c>
      <c r="C502">
        <v>133</v>
      </c>
      <c r="D502">
        <v>4</v>
      </c>
      <c r="E502">
        <v>1.2</v>
      </c>
      <c r="F502">
        <v>0.7</v>
      </c>
      <c r="G502" t="s">
        <v>1960</v>
      </c>
      <c r="H502" t="s">
        <v>1696</v>
      </c>
      <c r="I502" s="348" t="s">
        <v>1561</v>
      </c>
      <c r="J502" t="s">
        <v>1675</v>
      </c>
    </row>
    <row r="503" spans="1:10" x14ac:dyDescent="0.3">
      <c r="A503" s="58" t="s">
        <v>1894</v>
      </c>
      <c r="B503">
        <v>1.9</v>
      </c>
      <c r="C503">
        <v>134</v>
      </c>
      <c r="D503">
        <v>3</v>
      </c>
      <c r="E503">
        <v>0.4</v>
      </c>
      <c r="F503">
        <v>1.5</v>
      </c>
      <c r="G503" t="s">
        <v>1900</v>
      </c>
      <c r="H503" t="s">
        <v>1443</v>
      </c>
      <c r="I503" s="348" t="s">
        <v>1561</v>
      </c>
      <c r="J503" t="s">
        <v>1675</v>
      </c>
    </row>
    <row r="504" spans="1:10" x14ac:dyDescent="0.3">
      <c r="A504" s="58" t="s">
        <v>1840</v>
      </c>
      <c r="B504">
        <v>1.7</v>
      </c>
      <c r="C504">
        <v>135</v>
      </c>
      <c r="D504">
        <v>1</v>
      </c>
      <c r="E504">
        <v>0.8</v>
      </c>
      <c r="F504">
        <v>0.9</v>
      </c>
      <c r="G504" t="s">
        <v>1841</v>
      </c>
      <c r="H504" t="s">
        <v>1694</v>
      </c>
      <c r="I504" s="348" t="s">
        <v>1448</v>
      </c>
      <c r="J504" t="s">
        <v>1675</v>
      </c>
    </row>
    <row r="505" spans="1:10" x14ac:dyDescent="0.3">
      <c r="A505" s="58">
        <v>46346</v>
      </c>
      <c r="B505">
        <v>1.6</v>
      </c>
      <c r="C505">
        <v>136</v>
      </c>
      <c r="D505">
        <v>4</v>
      </c>
      <c r="E505">
        <v>-1.1000000000000001</v>
      </c>
      <c r="F505">
        <v>2.8</v>
      </c>
      <c r="G505" t="s">
        <v>1856</v>
      </c>
      <c r="H505" t="s">
        <v>1812</v>
      </c>
      <c r="I505" s="349" t="s">
        <v>1448</v>
      </c>
      <c r="J505" t="s">
        <v>1675</v>
      </c>
    </row>
    <row r="506" spans="1:10" x14ac:dyDescent="0.3">
      <c r="A506" s="58" t="s">
        <v>2389</v>
      </c>
      <c r="B506">
        <v>1.6</v>
      </c>
      <c r="C506">
        <v>137</v>
      </c>
      <c r="D506">
        <v>5</v>
      </c>
      <c r="E506">
        <v>-1.4</v>
      </c>
      <c r="F506">
        <v>2.9</v>
      </c>
      <c r="G506" t="s">
        <v>2440</v>
      </c>
      <c r="H506" t="s">
        <v>1693</v>
      </c>
      <c r="I506" s="348" t="s">
        <v>1448</v>
      </c>
      <c r="J506" t="s">
        <v>1675</v>
      </c>
    </row>
    <row r="507" spans="1:10" x14ac:dyDescent="0.3">
      <c r="A507" s="58" t="s">
        <v>1803</v>
      </c>
      <c r="B507">
        <v>1.5</v>
      </c>
      <c r="C507">
        <v>138</v>
      </c>
      <c r="D507">
        <v>7</v>
      </c>
      <c r="E507">
        <v>1</v>
      </c>
      <c r="F507">
        <v>0.5</v>
      </c>
      <c r="G507" t="s">
        <v>1807</v>
      </c>
      <c r="H507" t="s">
        <v>1606</v>
      </c>
      <c r="I507" s="348" t="s">
        <v>1448</v>
      </c>
      <c r="J507" t="s">
        <v>1675</v>
      </c>
    </row>
    <row r="508" spans="1:10" x14ac:dyDescent="0.3">
      <c r="A508" s="58" t="s">
        <v>1882</v>
      </c>
      <c r="B508">
        <v>1.5</v>
      </c>
      <c r="C508">
        <v>139</v>
      </c>
      <c r="D508">
        <v>8</v>
      </c>
      <c r="E508">
        <v>0.2</v>
      </c>
      <c r="F508">
        <v>1.3</v>
      </c>
      <c r="G508" t="s">
        <v>2373</v>
      </c>
      <c r="H508" t="s">
        <v>1701</v>
      </c>
      <c r="I508" s="348" t="s">
        <v>1448</v>
      </c>
      <c r="J508" t="s">
        <v>1675</v>
      </c>
    </row>
    <row r="509" spans="1:10" x14ac:dyDescent="0.3">
      <c r="A509" s="58" t="s">
        <v>1938</v>
      </c>
      <c r="B509">
        <v>1.5</v>
      </c>
      <c r="C509">
        <v>140</v>
      </c>
      <c r="D509">
        <v>1</v>
      </c>
      <c r="E509">
        <v>1.4</v>
      </c>
      <c r="F509">
        <v>0.1</v>
      </c>
      <c r="G509" t="s">
        <v>1962</v>
      </c>
      <c r="H509" t="s">
        <v>1652</v>
      </c>
      <c r="I509" s="348" t="s">
        <v>1561</v>
      </c>
      <c r="J509" t="s">
        <v>1675</v>
      </c>
    </row>
    <row r="510" spans="1:10" x14ac:dyDescent="0.3">
      <c r="A510" s="58" t="s">
        <v>1889</v>
      </c>
      <c r="B510">
        <v>1.4</v>
      </c>
      <c r="C510">
        <v>141</v>
      </c>
      <c r="D510">
        <v>3</v>
      </c>
      <c r="E510">
        <v>-1.3</v>
      </c>
      <c r="F510">
        <v>2.8</v>
      </c>
      <c r="G510" t="s">
        <v>1961</v>
      </c>
      <c r="H510" t="s">
        <v>1695</v>
      </c>
      <c r="I510" s="349" t="s">
        <v>1561</v>
      </c>
      <c r="J510" t="s">
        <v>1675</v>
      </c>
    </row>
    <row r="511" spans="1:10" x14ac:dyDescent="0.3">
      <c r="A511" s="58" t="s">
        <v>1938</v>
      </c>
      <c r="B511">
        <v>1.3</v>
      </c>
      <c r="C511">
        <v>142</v>
      </c>
      <c r="D511">
        <v>3</v>
      </c>
      <c r="E511">
        <v>-1.4</v>
      </c>
      <c r="F511">
        <v>2.8</v>
      </c>
      <c r="G511" t="s">
        <v>1962</v>
      </c>
      <c r="H511" t="s">
        <v>1688</v>
      </c>
      <c r="I511" s="348" t="s">
        <v>1448</v>
      </c>
      <c r="J511" t="s">
        <v>1675</v>
      </c>
    </row>
    <row r="512" spans="1:10" x14ac:dyDescent="0.3">
      <c r="A512" s="58" t="s">
        <v>1938</v>
      </c>
      <c r="B512">
        <v>1.3</v>
      </c>
      <c r="C512">
        <v>143</v>
      </c>
      <c r="D512">
        <v>11</v>
      </c>
      <c r="E512">
        <v>0.1</v>
      </c>
      <c r="F512">
        <v>1.2</v>
      </c>
      <c r="G512" t="s">
        <v>1962</v>
      </c>
      <c r="H512" t="s">
        <v>1693</v>
      </c>
      <c r="I512" s="348" t="s">
        <v>1561</v>
      </c>
      <c r="J512" t="s">
        <v>1675</v>
      </c>
    </row>
    <row r="513" spans="1:10" x14ac:dyDescent="0.3">
      <c r="A513" s="58" t="s">
        <v>1887</v>
      </c>
      <c r="B513">
        <v>1.2</v>
      </c>
      <c r="C513">
        <v>144</v>
      </c>
      <c r="D513">
        <v>6</v>
      </c>
      <c r="E513">
        <v>1.1000000000000001</v>
      </c>
      <c r="F513">
        <v>0.1</v>
      </c>
      <c r="G513" t="s">
        <v>1888</v>
      </c>
      <c r="H513" t="s">
        <v>1702</v>
      </c>
      <c r="I513" s="348" t="s">
        <v>1448</v>
      </c>
      <c r="J513" t="s">
        <v>1675</v>
      </c>
    </row>
    <row r="514" spans="1:10" x14ac:dyDescent="0.3">
      <c r="A514" s="58" t="s">
        <v>1800</v>
      </c>
      <c r="B514">
        <v>1.1000000000000001</v>
      </c>
      <c r="C514">
        <v>145</v>
      </c>
      <c r="D514" t="s">
        <v>1441</v>
      </c>
      <c r="E514">
        <v>-1.6</v>
      </c>
      <c r="F514">
        <v>2.8</v>
      </c>
      <c r="G514" t="s">
        <v>1848</v>
      </c>
      <c r="H514" t="s">
        <v>1451</v>
      </c>
      <c r="I514" s="349" t="s">
        <v>1448</v>
      </c>
      <c r="J514" t="s">
        <v>1675</v>
      </c>
    </row>
    <row r="515" spans="1:10" x14ac:dyDescent="0.3">
      <c r="A515" s="58" t="s">
        <v>2432</v>
      </c>
      <c r="B515">
        <v>1</v>
      </c>
      <c r="C515">
        <v>146</v>
      </c>
      <c r="D515">
        <v>2</v>
      </c>
      <c r="E515">
        <v>5.8</v>
      </c>
      <c r="F515">
        <v>-4.7</v>
      </c>
      <c r="G515" t="s">
        <v>2444</v>
      </c>
      <c r="H515" t="s">
        <v>1849</v>
      </c>
      <c r="I515" s="348" t="s">
        <v>1448</v>
      </c>
      <c r="J515" t="s">
        <v>1675</v>
      </c>
    </row>
    <row r="516" spans="1:10" x14ac:dyDescent="0.3">
      <c r="A516" s="58" t="s">
        <v>1800</v>
      </c>
      <c r="B516">
        <v>1</v>
      </c>
      <c r="C516">
        <v>147</v>
      </c>
      <c r="D516">
        <v>1</v>
      </c>
      <c r="E516">
        <v>1.6</v>
      </c>
      <c r="F516">
        <v>-0.6</v>
      </c>
      <c r="G516" t="s">
        <v>1848</v>
      </c>
      <c r="H516" t="s">
        <v>1661</v>
      </c>
      <c r="I516" s="348" t="s">
        <v>1448</v>
      </c>
      <c r="J516" t="s">
        <v>1675</v>
      </c>
    </row>
    <row r="517" spans="1:10" x14ac:dyDescent="0.3">
      <c r="A517" t="s">
        <v>1938</v>
      </c>
      <c r="B517">
        <v>1</v>
      </c>
      <c r="C517">
        <v>148</v>
      </c>
      <c r="D517" t="s">
        <v>1441</v>
      </c>
      <c r="E517">
        <v>0.9</v>
      </c>
      <c r="F517">
        <v>0</v>
      </c>
      <c r="G517" t="s">
        <v>1962</v>
      </c>
      <c r="H517" t="s">
        <v>1698</v>
      </c>
      <c r="I517" s="348" t="s">
        <v>1448</v>
      </c>
      <c r="J517" t="s">
        <v>1675</v>
      </c>
    </row>
    <row r="518" spans="1:10" x14ac:dyDescent="0.3">
      <c r="A518" s="58" t="s">
        <v>1803</v>
      </c>
      <c r="B518">
        <v>0.9</v>
      </c>
      <c r="C518">
        <v>149</v>
      </c>
      <c r="D518">
        <v>2</v>
      </c>
      <c r="E518">
        <v>-1.5</v>
      </c>
      <c r="F518">
        <v>2.5</v>
      </c>
      <c r="G518" t="s">
        <v>1807</v>
      </c>
      <c r="H518" t="s">
        <v>1580</v>
      </c>
      <c r="I518" s="348" t="s">
        <v>1448</v>
      </c>
      <c r="J518" t="s">
        <v>1675</v>
      </c>
    </row>
    <row r="519" spans="1:10" x14ac:dyDescent="0.3">
      <c r="A519" s="58" t="s">
        <v>1901</v>
      </c>
      <c r="B519">
        <v>0.9</v>
      </c>
      <c r="C519">
        <v>150</v>
      </c>
      <c r="D519">
        <v>7</v>
      </c>
      <c r="E519">
        <v>-2.2000000000000002</v>
      </c>
      <c r="F519">
        <v>3.2</v>
      </c>
      <c r="G519" t="s">
        <v>1959</v>
      </c>
      <c r="H519" t="s">
        <v>1451</v>
      </c>
      <c r="I519" s="348" t="s">
        <v>1448</v>
      </c>
      <c r="J519" t="s">
        <v>1675</v>
      </c>
    </row>
    <row r="520" spans="1:10" x14ac:dyDescent="0.3">
      <c r="A520" s="58" t="s">
        <v>1800</v>
      </c>
      <c r="B520">
        <v>0.8</v>
      </c>
      <c r="C520">
        <v>151</v>
      </c>
      <c r="D520">
        <v>2</v>
      </c>
      <c r="E520">
        <v>-0.4</v>
      </c>
      <c r="F520">
        <v>1.2</v>
      </c>
      <c r="G520" t="s">
        <v>1848</v>
      </c>
      <c r="H520" t="s">
        <v>1661</v>
      </c>
      <c r="I520" s="348" t="s">
        <v>1448</v>
      </c>
      <c r="J520" t="s">
        <v>1675</v>
      </c>
    </row>
    <row r="521" spans="1:10" x14ac:dyDescent="0.3">
      <c r="A521" s="58" t="s">
        <v>1901</v>
      </c>
      <c r="B521">
        <v>0.7</v>
      </c>
      <c r="C521">
        <v>152</v>
      </c>
      <c r="D521">
        <v>1</v>
      </c>
      <c r="E521">
        <v>2.5</v>
      </c>
      <c r="F521">
        <v>-1.8</v>
      </c>
      <c r="G521" t="s">
        <v>1959</v>
      </c>
      <c r="H521" t="s">
        <v>1694</v>
      </c>
      <c r="I521" s="348" t="s">
        <v>1448</v>
      </c>
      <c r="J521" t="s">
        <v>1675</v>
      </c>
    </row>
    <row r="522" spans="1:10" x14ac:dyDescent="0.3">
      <c r="A522" s="58">
        <v>46346</v>
      </c>
      <c r="B522">
        <v>0.6</v>
      </c>
      <c r="C522">
        <v>153</v>
      </c>
      <c r="D522">
        <v>1</v>
      </c>
      <c r="E522">
        <v>-3.6</v>
      </c>
      <c r="F522">
        <v>4.2</v>
      </c>
      <c r="G522" t="s">
        <v>1856</v>
      </c>
      <c r="H522" t="s">
        <v>1718</v>
      </c>
      <c r="I522" s="348" t="s">
        <v>1448</v>
      </c>
      <c r="J522" t="s">
        <v>1675</v>
      </c>
    </row>
    <row r="523" spans="1:10" x14ac:dyDescent="0.3">
      <c r="A523" s="58" t="s">
        <v>1840</v>
      </c>
      <c r="B523">
        <v>0.6</v>
      </c>
      <c r="C523">
        <v>154</v>
      </c>
      <c r="D523">
        <v>11</v>
      </c>
      <c r="E523">
        <v>0.8</v>
      </c>
      <c r="F523">
        <v>-0.2</v>
      </c>
      <c r="G523" t="s">
        <v>1841</v>
      </c>
      <c r="H523" t="s">
        <v>1449</v>
      </c>
      <c r="I523" s="348" t="s">
        <v>1448</v>
      </c>
      <c r="J523" t="s">
        <v>1675</v>
      </c>
    </row>
    <row r="524" spans="1:10" x14ac:dyDescent="0.3">
      <c r="A524" s="58" t="s">
        <v>1804</v>
      </c>
      <c r="B524">
        <v>0.4</v>
      </c>
      <c r="C524">
        <v>155</v>
      </c>
      <c r="D524" t="s">
        <v>1441</v>
      </c>
      <c r="E524">
        <v>-2.2999999999999998</v>
      </c>
      <c r="F524">
        <v>2.7</v>
      </c>
      <c r="G524" t="s">
        <v>1815</v>
      </c>
      <c r="H524" t="s">
        <v>1875</v>
      </c>
      <c r="I524" s="348" t="s">
        <v>1448</v>
      </c>
      <c r="J524" t="s">
        <v>1675</v>
      </c>
    </row>
    <row r="525" spans="1:10" x14ac:dyDescent="0.3">
      <c r="A525" s="58" t="s">
        <v>1802</v>
      </c>
      <c r="B525">
        <v>0.2</v>
      </c>
      <c r="C525">
        <v>156</v>
      </c>
      <c r="D525">
        <v>2</v>
      </c>
      <c r="E525">
        <v>-0.5</v>
      </c>
      <c r="F525">
        <v>0.8</v>
      </c>
      <c r="G525" t="s">
        <v>1809</v>
      </c>
      <c r="H525" t="s">
        <v>1661</v>
      </c>
      <c r="I525" s="348" t="s">
        <v>1448</v>
      </c>
      <c r="J525" t="s">
        <v>1675</v>
      </c>
    </row>
    <row r="526" spans="1:10" x14ac:dyDescent="0.3">
      <c r="A526" s="58" t="s">
        <v>1800</v>
      </c>
      <c r="B526">
        <v>0</v>
      </c>
      <c r="C526">
        <v>157</v>
      </c>
      <c r="D526">
        <v>1</v>
      </c>
      <c r="E526">
        <v>-0.5</v>
      </c>
      <c r="F526">
        <v>0.5</v>
      </c>
      <c r="G526" t="s">
        <v>1848</v>
      </c>
      <c r="H526" t="s">
        <v>1443</v>
      </c>
      <c r="I526" s="348" t="s">
        <v>1448</v>
      </c>
      <c r="J526" t="s">
        <v>1675</v>
      </c>
    </row>
    <row r="527" spans="1:10" x14ac:dyDescent="0.3">
      <c r="A527" s="58" t="s">
        <v>1915</v>
      </c>
      <c r="B527">
        <v>-0.1</v>
      </c>
      <c r="C527">
        <v>158</v>
      </c>
      <c r="D527">
        <v>6</v>
      </c>
      <c r="E527">
        <v>-0.8</v>
      </c>
      <c r="F527">
        <v>0.7</v>
      </c>
      <c r="G527" t="s">
        <v>1958</v>
      </c>
      <c r="H527" t="s">
        <v>1678</v>
      </c>
      <c r="I527" s="349" t="s">
        <v>1448</v>
      </c>
      <c r="J527" t="s">
        <v>1675</v>
      </c>
    </row>
    <row r="528" spans="1:10" x14ac:dyDescent="0.3">
      <c r="A528" s="58" t="s">
        <v>1877</v>
      </c>
      <c r="B528">
        <v>-0.1</v>
      </c>
      <c r="C528">
        <v>159</v>
      </c>
      <c r="D528">
        <v>12</v>
      </c>
      <c r="E528">
        <v>-0.7</v>
      </c>
      <c r="F528">
        <v>0.6</v>
      </c>
      <c r="G528" t="s">
        <v>1963</v>
      </c>
      <c r="H528" t="s">
        <v>1449</v>
      </c>
      <c r="I528" s="348" t="s">
        <v>1448</v>
      </c>
      <c r="J528" t="s">
        <v>1675</v>
      </c>
    </row>
    <row r="529" spans="1:10" x14ac:dyDescent="0.3">
      <c r="A529" s="58" t="s">
        <v>1840</v>
      </c>
      <c r="B529">
        <v>-0.2</v>
      </c>
      <c r="C529">
        <v>160</v>
      </c>
      <c r="D529">
        <v>1</v>
      </c>
      <c r="E529">
        <v>1.6</v>
      </c>
      <c r="F529">
        <v>-1.7</v>
      </c>
      <c r="G529" t="s">
        <v>1841</v>
      </c>
      <c r="H529" t="s">
        <v>1449</v>
      </c>
      <c r="I529" s="348" t="s">
        <v>1448</v>
      </c>
      <c r="J529" t="s">
        <v>1675</v>
      </c>
    </row>
    <row r="530" spans="1:10" x14ac:dyDescent="0.3">
      <c r="A530" s="58" t="s">
        <v>1801</v>
      </c>
      <c r="B530">
        <v>-0.2</v>
      </c>
      <c r="C530">
        <v>161</v>
      </c>
      <c r="D530" t="s">
        <v>1441</v>
      </c>
      <c r="E530">
        <v>-1.9</v>
      </c>
      <c r="F530">
        <v>1.7</v>
      </c>
      <c r="G530" t="s">
        <v>1811</v>
      </c>
      <c r="H530" t="s">
        <v>1694</v>
      </c>
      <c r="I530" s="348" t="s">
        <v>1448</v>
      </c>
      <c r="J530" t="s">
        <v>1675</v>
      </c>
    </row>
    <row r="531" spans="1:10" x14ac:dyDescent="0.3">
      <c r="A531" s="58" t="s">
        <v>1801</v>
      </c>
      <c r="B531">
        <v>-0.2</v>
      </c>
      <c r="C531">
        <v>162</v>
      </c>
      <c r="D531">
        <v>2</v>
      </c>
      <c r="E531">
        <v>0.6</v>
      </c>
      <c r="F531">
        <v>-0.9</v>
      </c>
      <c r="G531" t="s">
        <v>1811</v>
      </c>
      <c r="H531" t="s">
        <v>1694</v>
      </c>
      <c r="I531" s="348" t="s">
        <v>1448</v>
      </c>
      <c r="J531" t="s">
        <v>1675</v>
      </c>
    </row>
    <row r="532" spans="1:10" x14ac:dyDescent="0.3">
      <c r="A532" s="58" t="s">
        <v>1802</v>
      </c>
      <c r="B532">
        <v>-0.3</v>
      </c>
      <c r="C532">
        <v>163</v>
      </c>
      <c r="D532">
        <v>2</v>
      </c>
      <c r="E532">
        <v>-3.2</v>
      </c>
      <c r="F532">
        <v>2.9</v>
      </c>
      <c r="G532" t="s">
        <v>1809</v>
      </c>
      <c r="H532" t="s">
        <v>1465</v>
      </c>
      <c r="I532" s="348" t="s">
        <v>1448</v>
      </c>
      <c r="J532" t="s">
        <v>1675</v>
      </c>
    </row>
    <row r="533" spans="1:10" x14ac:dyDescent="0.3">
      <c r="A533" s="58">
        <v>46376</v>
      </c>
      <c r="B533">
        <v>-0.3</v>
      </c>
      <c r="C533">
        <v>164</v>
      </c>
      <c r="D533">
        <v>1</v>
      </c>
      <c r="E533">
        <v>1.3</v>
      </c>
      <c r="F533">
        <v>-1.6</v>
      </c>
      <c r="G533" t="s">
        <v>1810</v>
      </c>
      <c r="H533" t="s">
        <v>1678</v>
      </c>
      <c r="I533" s="348" t="s">
        <v>1448</v>
      </c>
      <c r="J533" t="s">
        <v>1675</v>
      </c>
    </row>
    <row r="534" spans="1:10" x14ac:dyDescent="0.3">
      <c r="A534" s="58" t="s">
        <v>1721</v>
      </c>
      <c r="B534">
        <v>-0.3</v>
      </c>
      <c r="C534">
        <v>165</v>
      </c>
      <c r="D534">
        <v>3</v>
      </c>
      <c r="E534">
        <v>-1.2</v>
      </c>
      <c r="F534">
        <v>0.9</v>
      </c>
      <c r="G534" t="s">
        <v>1806</v>
      </c>
      <c r="H534" t="s">
        <v>1706</v>
      </c>
      <c r="I534" s="348" t="s">
        <v>1448</v>
      </c>
      <c r="J534" t="s">
        <v>1675</v>
      </c>
    </row>
    <row r="535" spans="1:10" x14ac:dyDescent="0.3">
      <c r="A535" s="58" t="s">
        <v>1872</v>
      </c>
      <c r="B535">
        <v>-0.4</v>
      </c>
      <c r="C535">
        <v>166</v>
      </c>
      <c r="D535">
        <v>1</v>
      </c>
      <c r="E535">
        <v>-1.1000000000000001</v>
      </c>
      <c r="F535">
        <v>0.8</v>
      </c>
      <c r="G535" t="s">
        <v>1873</v>
      </c>
      <c r="H535" t="s">
        <v>1578</v>
      </c>
      <c r="I535" s="348" t="s">
        <v>1561</v>
      </c>
      <c r="J535" t="s">
        <v>1675</v>
      </c>
    </row>
    <row r="536" spans="1:10" x14ac:dyDescent="0.3">
      <c r="A536" s="58" t="s">
        <v>1575</v>
      </c>
      <c r="B536">
        <v>-0.4</v>
      </c>
      <c r="C536">
        <v>167</v>
      </c>
      <c r="D536">
        <v>5</v>
      </c>
      <c r="E536">
        <v>-1.2</v>
      </c>
      <c r="F536">
        <v>0.8</v>
      </c>
      <c r="G536" t="s">
        <v>2445</v>
      </c>
      <c r="H536" t="s">
        <v>1891</v>
      </c>
      <c r="I536" t="s">
        <v>1448</v>
      </c>
      <c r="J536" t="s">
        <v>1445</v>
      </c>
    </row>
    <row r="537" spans="1:10" x14ac:dyDescent="0.3">
      <c r="A537" s="58" t="s">
        <v>1721</v>
      </c>
      <c r="B537">
        <v>-0.5</v>
      </c>
      <c r="C537">
        <v>168</v>
      </c>
      <c r="D537">
        <v>1</v>
      </c>
      <c r="E537">
        <v>2.6</v>
      </c>
      <c r="F537">
        <v>-3.1</v>
      </c>
      <c r="G537" t="s">
        <v>1806</v>
      </c>
      <c r="H537" t="s">
        <v>1688</v>
      </c>
      <c r="I537" s="348" t="s">
        <v>1448</v>
      </c>
      <c r="J537" t="s">
        <v>1675</v>
      </c>
    </row>
    <row r="538" spans="1:10" x14ac:dyDescent="0.3">
      <c r="A538" s="58" t="s">
        <v>1607</v>
      </c>
      <c r="B538">
        <v>-0.5</v>
      </c>
      <c r="C538">
        <v>169</v>
      </c>
      <c r="D538">
        <v>3</v>
      </c>
      <c r="E538">
        <v>-2.4</v>
      </c>
      <c r="F538">
        <v>2</v>
      </c>
      <c r="G538" t="s">
        <v>1902</v>
      </c>
      <c r="H538" t="s">
        <v>1855</v>
      </c>
      <c r="I538" s="348" t="s">
        <v>1448</v>
      </c>
      <c r="J538" t="s">
        <v>1675</v>
      </c>
    </row>
    <row r="539" spans="1:10" x14ac:dyDescent="0.3">
      <c r="A539" s="58" t="s">
        <v>1894</v>
      </c>
      <c r="B539">
        <v>-0.5</v>
      </c>
      <c r="C539">
        <v>170</v>
      </c>
      <c r="D539">
        <v>8</v>
      </c>
      <c r="E539">
        <v>-0.5</v>
      </c>
      <c r="F539">
        <v>-0.1</v>
      </c>
      <c r="G539" t="s">
        <v>1900</v>
      </c>
      <c r="H539" t="s">
        <v>1656</v>
      </c>
      <c r="I539" s="348" t="s">
        <v>1448</v>
      </c>
      <c r="J539" t="s">
        <v>1675</v>
      </c>
    </row>
    <row r="540" spans="1:10" x14ac:dyDescent="0.3">
      <c r="A540" s="58" t="s">
        <v>1915</v>
      </c>
      <c r="B540">
        <v>-0.5</v>
      </c>
      <c r="C540">
        <v>171</v>
      </c>
      <c r="D540">
        <v>5</v>
      </c>
      <c r="E540">
        <v>0</v>
      </c>
      <c r="F540">
        <v>-0.5</v>
      </c>
      <c r="G540" t="s">
        <v>1958</v>
      </c>
      <c r="H540" t="s">
        <v>1451</v>
      </c>
      <c r="I540" t="s">
        <v>1448</v>
      </c>
      <c r="J540" t="s">
        <v>1675</v>
      </c>
    </row>
    <row r="541" spans="1:10" x14ac:dyDescent="0.3">
      <c r="A541" s="58" t="s">
        <v>2379</v>
      </c>
      <c r="B541">
        <v>-0.6</v>
      </c>
      <c r="C541">
        <v>172</v>
      </c>
      <c r="D541">
        <v>10</v>
      </c>
      <c r="E541">
        <v>-0.7</v>
      </c>
      <c r="F541">
        <v>0.1</v>
      </c>
      <c r="G541" t="s">
        <v>2380</v>
      </c>
      <c r="H541" t="s">
        <v>1451</v>
      </c>
      <c r="I541" s="348" t="s">
        <v>1448</v>
      </c>
      <c r="J541" t="s">
        <v>1675</v>
      </c>
    </row>
    <row r="542" spans="1:10" x14ac:dyDescent="0.3">
      <c r="A542" s="58" t="s">
        <v>1799</v>
      </c>
      <c r="B542">
        <v>-0.6</v>
      </c>
      <c r="C542">
        <v>173</v>
      </c>
      <c r="D542">
        <v>15</v>
      </c>
      <c r="E542">
        <v>-1.2</v>
      </c>
      <c r="F542">
        <v>0.6</v>
      </c>
      <c r="G542" t="s">
        <v>1805</v>
      </c>
      <c r="H542" t="s">
        <v>1702</v>
      </c>
      <c r="I542" s="348" t="s">
        <v>1448</v>
      </c>
      <c r="J542" t="s">
        <v>1675</v>
      </c>
    </row>
    <row r="543" spans="1:10" x14ac:dyDescent="0.3">
      <c r="A543" s="58" t="s">
        <v>1801</v>
      </c>
      <c r="B543">
        <v>-0.7</v>
      </c>
      <c r="C543">
        <v>174</v>
      </c>
      <c r="D543">
        <v>4</v>
      </c>
      <c r="E543">
        <v>1.3</v>
      </c>
      <c r="F543">
        <v>-2</v>
      </c>
      <c r="G543" t="s">
        <v>1811</v>
      </c>
      <c r="H543" t="s">
        <v>1694</v>
      </c>
      <c r="I543" s="348" t="s">
        <v>1448</v>
      </c>
      <c r="J543" t="s">
        <v>1675</v>
      </c>
    </row>
    <row r="544" spans="1:10" x14ac:dyDescent="0.3">
      <c r="A544" s="58" t="s">
        <v>1803</v>
      </c>
      <c r="B544">
        <v>-0.8</v>
      </c>
      <c r="C544">
        <v>175</v>
      </c>
      <c r="D544">
        <v>2</v>
      </c>
      <c r="E544">
        <v>-2.4</v>
      </c>
      <c r="F544">
        <v>1.6</v>
      </c>
      <c r="G544" t="s">
        <v>1807</v>
      </c>
      <c r="H544" t="s">
        <v>1655</v>
      </c>
      <c r="I544" s="348" t="s">
        <v>1448</v>
      </c>
      <c r="J544" t="s">
        <v>1675</v>
      </c>
    </row>
    <row r="545" spans="1:10" x14ac:dyDescent="0.3">
      <c r="A545" s="58" t="s">
        <v>1801</v>
      </c>
      <c r="B545">
        <v>-0.9</v>
      </c>
      <c r="C545">
        <v>176</v>
      </c>
      <c r="D545">
        <v>2</v>
      </c>
      <c r="E545">
        <v>-0.9</v>
      </c>
      <c r="F545">
        <v>0.1</v>
      </c>
      <c r="G545" t="s">
        <v>1811</v>
      </c>
      <c r="H545" t="s">
        <v>1443</v>
      </c>
      <c r="I545" s="348" t="s">
        <v>1448</v>
      </c>
      <c r="J545" t="s">
        <v>1675</v>
      </c>
    </row>
    <row r="546" spans="1:10" x14ac:dyDescent="0.3">
      <c r="A546" s="58" t="s">
        <v>1843</v>
      </c>
      <c r="B546">
        <v>-0.9</v>
      </c>
      <c r="C546">
        <v>177</v>
      </c>
      <c r="D546">
        <v>2</v>
      </c>
      <c r="E546">
        <v>-1.6</v>
      </c>
      <c r="F546">
        <v>0.7</v>
      </c>
      <c r="G546" t="s">
        <v>1844</v>
      </c>
      <c r="H546" t="s">
        <v>1661</v>
      </c>
      <c r="I546" s="348" t="s">
        <v>1448</v>
      </c>
      <c r="J546" t="s">
        <v>1675</v>
      </c>
    </row>
    <row r="547" spans="1:10" x14ac:dyDescent="0.3">
      <c r="A547" s="58" t="s">
        <v>1901</v>
      </c>
      <c r="B547">
        <v>-1</v>
      </c>
      <c r="C547">
        <v>178</v>
      </c>
      <c r="D547">
        <v>2</v>
      </c>
      <c r="E547">
        <v>-2.2000000000000002</v>
      </c>
      <c r="F547">
        <v>1.2</v>
      </c>
      <c r="G547" t="s">
        <v>1959</v>
      </c>
      <c r="H547" t="s">
        <v>1694</v>
      </c>
      <c r="I547" s="348" t="s">
        <v>1448</v>
      </c>
      <c r="J547" t="s">
        <v>1675</v>
      </c>
    </row>
    <row r="548" spans="1:10" x14ac:dyDescent="0.3">
      <c r="A548" s="58" t="s">
        <v>1843</v>
      </c>
      <c r="B548">
        <v>-1.1000000000000001</v>
      </c>
      <c r="C548">
        <v>179</v>
      </c>
      <c r="D548">
        <v>6</v>
      </c>
      <c r="E548">
        <v>-4.0999999999999996</v>
      </c>
      <c r="F548">
        <v>3</v>
      </c>
      <c r="G548" t="s">
        <v>1844</v>
      </c>
      <c r="H548" t="s">
        <v>1704</v>
      </c>
      <c r="I548" s="348" t="s">
        <v>1448</v>
      </c>
      <c r="J548" t="s">
        <v>1675</v>
      </c>
    </row>
    <row r="549" spans="1:10" x14ac:dyDescent="0.3">
      <c r="A549" s="58" t="s">
        <v>2364</v>
      </c>
      <c r="B549">
        <v>-1.2</v>
      </c>
      <c r="C549">
        <v>180</v>
      </c>
      <c r="D549">
        <v>12</v>
      </c>
      <c r="E549">
        <v>-1</v>
      </c>
      <c r="F549">
        <v>-0.1</v>
      </c>
      <c r="G549" t="s">
        <v>2368</v>
      </c>
      <c r="H549" t="s">
        <v>1696</v>
      </c>
      <c r="I549" s="348" t="s">
        <v>1561</v>
      </c>
      <c r="J549" t="s">
        <v>1675</v>
      </c>
    </row>
    <row r="550" spans="1:10" x14ac:dyDescent="0.3">
      <c r="A550" s="58" t="s">
        <v>1949</v>
      </c>
      <c r="B550">
        <v>-1.2</v>
      </c>
      <c r="C550">
        <v>181</v>
      </c>
      <c r="D550">
        <v>3</v>
      </c>
      <c r="E550">
        <v>-4</v>
      </c>
      <c r="F550">
        <v>2.8</v>
      </c>
      <c r="G550" t="s">
        <v>1964</v>
      </c>
      <c r="H550" t="s">
        <v>1661</v>
      </c>
      <c r="I550" s="348" t="s">
        <v>1448</v>
      </c>
      <c r="J550" t="s">
        <v>1675</v>
      </c>
    </row>
    <row r="551" spans="1:10" x14ac:dyDescent="0.3">
      <c r="A551" s="58" t="s">
        <v>1949</v>
      </c>
      <c r="B551">
        <v>-1.3</v>
      </c>
      <c r="C551">
        <v>182</v>
      </c>
      <c r="D551">
        <v>7</v>
      </c>
      <c r="E551">
        <v>-0.7</v>
      </c>
      <c r="F551">
        <v>-0.6</v>
      </c>
      <c r="G551" t="s">
        <v>1964</v>
      </c>
      <c r="H551" t="s">
        <v>1655</v>
      </c>
      <c r="I551" s="349" t="s">
        <v>1448</v>
      </c>
      <c r="J551" t="s">
        <v>1675</v>
      </c>
    </row>
    <row r="552" spans="1:10" x14ac:dyDescent="0.3">
      <c r="A552" s="58" t="s">
        <v>1898</v>
      </c>
      <c r="B552">
        <v>-1.3</v>
      </c>
      <c r="C552">
        <v>183</v>
      </c>
      <c r="D552">
        <v>5</v>
      </c>
      <c r="E552">
        <v>0.3</v>
      </c>
      <c r="F552">
        <v>-1.5</v>
      </c>
      <c r="G552" t="s">
        <v>1899</v>
      </c>
      <c r="H552" t="s">
        <v>1465</v>
      </c>
      <c r="I552" s="349" t="s">
        <v>1448</v>
      </c>
      <c r="J552" t="s">
        <v>1675</v>
      </c>
    </row>
    <row r="553" spans="1:10" x14ac:dyDescent="0.3">
      <c r="A553" s="58" t="s">
        <v>1892</v>
      </c>
      <c r="B553">
        <v>-1.3</v>
      </c>
      <c r="C553">
        <v>184</v>
      </c>
      <c r="D553">
        <v>5</v>
      </c>
      <c r="E553">
        <v>-0.2</v>
      </c>
      <c r="F553">
        <v>-1.1000000000000001</v>
      </c>
      <c r="G553" t="s">
        <v>1893</v>
      </c>
      <c r="H553" t="s">
        <v>1608</v>
      </c>
      <c r="I553" s="348" t="s">
        <v>1448</v>
      </c>
      <c r="J553" t="s">
        <v>1675</v>
      </c>
    </row>
    <row r="554" spans="1:10" x14ac:dyDescent="0.3">
      <c r="A554" s="58" t="s">
        <v>1843</v>
      </c>
      <c r="B554">
        <v>-1.4</v>
      </c>
      <c r="C554">
        <v>185</v>
      </c>
      <c r="D554">
        <v>4</v>
      </c>
      <c r="E554">
        <v>0.2</v>
      </c>
      <c r="F554">
        <v>-1.6</v>
      </c>
      <c r="G554" t="s">
        <v>1844</v>
      </c>
      <c r="H554" t="s">
        <v>1451</v>
      </c>
      <c r="I554" s="348" t="s">
        <v>1448</v>
      </c>
      <c r="J554" t="s">
        <v>1675</v>
      </c>
    </row>
    <row r="555" spans="1:10" x14ac:dyDescent="0.3">
      <c r="A555" s="58" t="s">
        <v>1800</v>
      </c>
      <c r="B555">
        <v>-1.4</v>
      </c>
      <c r="C555">
        <v>186</v>
      </c>
      <c r="D555">
        <v>3</v>
      </c>
      <c r="E555">
        <v>0.1</v>
      </c>
      <c r="F555">
        <v>-1.6</v>
      </c>
      <c r="G555" t="s">
        <v>1848</v>
      </c>
      <c r="H555" t="s">
        <v>1694</v>
      </c>
      <c r="I555" s="348" t="s">
        <v>1448</v>
      </c>
      <c r="J555" t="s">
        <v>1675</v>
      </c>
    </row>
    <row r="556" spans="1:10" x14ac:dyDescent="0.3">
      <c r="A556" s="58" t="s">
        <v>2384</v>
      </c>
      <c r="B556">
        <v>-1.4</v>
      </c>
      <c r="C556">
        <v>187</v>
      </c>
      <c r="D556">
        <v>3</v>
      </c>
      <c r="E556">
        <v>1.4</v>
      </c>
      <c r="F556">
        <v>-2.9</v>
      </c>
      <c r="G556" t="s">
        <v>2385</v>
      </c>
      <c r="H556" t="s">
        <v>1451</v>
      </c>
      <c r="I556" s="349" t="s">
        <v>1448</v>
      </c>
      <c r="J556" t="s">
        <v>1675</v>
      </c>
    </row>
    <row r="557" spans="1:10" x14ac:dyDescent="0.3">
      <c r="A557" t="s">
        <v>1938</v>
      </c>
      <c r="B557">
        <v>-1.5</v>
      </c>
      <c r="C557">
        <v>188</v>
      </c>
      <c r="D557">
        <v>11</v>
      </c>
      <c r="E557">
        <v>-3</v>
      </c>
      <c r="F557">
        <v>1.5</v>
      </c>
      <c r="G557" t="s">
        <v>1962</v>
      </c>
      <c r="H557" t="s">
        <v>1703</v>
      </c>
      <c r="I557" s="348" t="s">
        <v>1561</v>
      </c>
      <c r="J557" t="s">
        <v>1675</v>
      </c>
    </row>
    <row r="558" spans="1:10" x14ac:dyDescent="0.3">
      <c r="A558" s="58" t="s">
        <v>1576</v>
      </c>
      <c r="B558">
        <v>-1.5</v>
      </c>
      <c r="C558">
        <v>189</v>
      </c>
      <c r="D558">
        <v>2</v>
      </c>
      <c r="E558">
        <v>-1</v>
      </c>
      <c r="F558">
        <v>-0.6</v>
      </c>
      <c r="G558" t="s">
        <v>1895</v>
      </c>
      <c r="H558" t="s">
        <v>1854</v>
      </c>
      <c r="I558" s="348" t="s">
        <v>1448</v>
      </c>
      <c r="J558" t="s">
        <v>1675</v>
      </c>
    </row>
    <row r="559" spans="1:10" x14ac:dyDescent="0.3">
      <c r="A559" s="58" t="s">
        <v>1877</v>
      </c>
      <c r="B559">
        <v>-1.6</v>
      </c>
      <c r="C559">
        <v>190</v>
      </c>
      <c r="D559">
        <v>6</v>
      </c>
      <c r="E559">
        <v>-1.2</v>
      </c>
      <c r="F559">
        <v>-0.4</v>
      </c>
      <c r="G559" t="s">
        <v>1963</v>
      </c>
      <c r="H559" t="s">
        <v>1578</v>
      </c>
      <c r="I559" s="348" t="s">
        <v>1561</v>
      </c>
      <c r="J559" t="s">
        <v>1675</v>
      </c>
    </row>
    <row r="560" spans="1:10" x14ac:dyDescent="0.3">
      <c r="A560" s="58" t="s">
        <v>1799</v>
      </c>
      <c r="B560">
        <v>-1.7</v>
      </c>
      <c r="C560">
        <v>191</v>
      </c>
      <c r="D560" t="s">
        <v>1441</v>
      </c>
      <c r="E560">
        <v>-1.8</v>
      </c>
      <c r="F560">
        <v>0.1</v>
      </c>
      <c r="G560" t="s">
        <v>1805</v>
      </c>
      <c r="H560" t="s">
        <v>1694</v>
      </c>
      <c r="I560" s="348" t="s">
        <v>1448</v>
      </c>
      <c r="J560" t="s">
        <v>1675</v>
      </c>
    </row>
    <row r="561" spans="1:10" x14ac:dyDescent="0.3">
      <c r="A561" s="58" t="s">
        <v>1687</v>
      </c>
      <c r="B561">
        <v>-1.7</v>
      </c>
      <c r="C561">
        <v>192</v>
      </c>
      <c r="D561">
        <v>6</v>
      </c>
      <c r="E561">
        <v>-3.9</v>
      </c>
      <c r="F561">
        <v>2.1</v>
      </c>
      <c r="G561" t="s">
        <v>1466</v>
      </c>
      <c r="H561" t="s">
        <v>1693</v>
      </c>
      <c r="I561" s="348" t="s">
        <v>1561</v>
      </c>
      <c r="J561" t="s">
        <v>1675</v>
      </c>
    </row>
    <row r="562" spans="1:10" x14ac:dyDescent="0.3">
      <c r="A562" s="58" t="s">
        <v>1939</v>
      </c>
      <c r="B562">
        <v>-1.8</v>
      </c>
      <c r="C562">
        <v>193</v>
      </c>
      <c r="D562">
        <v>2</v>
      </c>
      <c r="E562">
        <v>3.2</v>
      </c>
      <c r="F562">
        <v>-5</v>
      </c>
      <c r="G562" t="s">
        <v>1965</v>
      </c>
      <c r="H562" t="s">
        <v>1693</v>
      </c>
      <c r="I562" s="348" t="s">
        <v>1448</v>
      </c>
      <c r="J562" t="s">
        <v>1675</v>
      </c>
    </row>
    <row r="563" spans="1:10" x14ac:dyDescent="0.3">
      <c r="A563" s="58" t="s">
        <v>1843</v>
      </c>
      <c r="B563">
        <v>-1.8</v>
      </c>
      <c r="C563">
        <v>194</v>
      </c>
      <c r="D563">
        <v>4</v>
      </c>
      <c r="E563">
        <v>-1.3</v>
      </c>
      <c r="F563">
        <v>-0.5</v>
      </c>
      <c r="G563" t="s">
        <v>1844</v>
      </c>
      <c r="H563" t="s">
        <v>1465</v>
      </c>
      <c r="I563" s="348" t="s">
        <v>1448</v>
      </c>
      <c r="J563" t="s">
        <v>1675</v>
      </c>
    </row>
    <row r="564" spans="1:10" x14ac:dyDescent="0.3">
      <c r="A564" s="58" t="s">
        <v>1949</v>
      </c>
      <c r="B564">
        <v>-1.8</v>
      </c>
      <c r="C564">
        <v>195</v>
      </c>
      <c r="D564">
        <v>1</v>
      </c>
      <c r="E564">
        <v>-1.6</v>
      </c>
      <c r="F564">
        <v>-0.2</v>
      </c>
      <c r="G564" t="s">
        <v>1964</v>
      </c>
      <c r="H564" t="s">
        <v>1688</v>
      </c>
      <c r="I564" s="348" t="s">
        <v>1448</v>
      </c>
      <c r="J564" t="s">
        <v>1675</v>
      </c>
    </row>
    <row r="565" spans="1:10" x14ac:dyDescent="0.3">
      <c r="A565" s="58" t="s">
        <v>1938</v>
      </c>
      <c r="B565">
        <v>-1.8</v>
      </c>
      <c r="C565">
        <v>196</v>
      </c>
      <c r="D565">
        <v>5</v>
      </c>
      <c r="E565">
        <v>-1.9</v>
      </c>
      <c r="F565">
        <v>0.1</v>
      </c>
      <c r="G565" t="s">
        <v>1962</v>
      </c>
      <c r="H565" t="s">
        <v>1656</v>
      </c>
      <c r="I565" s="348" t="s">
        <v>1448</v>
      </c>
      <c r="J565" t="s">
        <v>1675</v>
      </c>
    </row>
    <row r="566" spans="1:10" x14ac:dyDescent="0.3">
      <c r="A566" s="58" t="s">
        <v>1800</v>
      </c>
      <c r="B566">
        <v>-1.8</v>
      </c>
      <c r="C566">
        <v>197</v>
      </c>
      <c r="D566">
        <v>3</v>
      </c>
      <c r="E566">
        <v>-5</v>
      </c>
      <c r="F566">
        <v>3.2</v>
      </c>
      <c r="G566" t="s">
        <v>1848</v>
      </c>
      <c r="H566" t="s">
        <v>1451</v>
      </c>
      <c r="I566" s="349" t="s">
        <v>1448</v>
      </c>
      <c r="J566" t="s">
        <v>1675</v>
      </c>
    </row>
    <row r="567" spans="1:10" x14ac:dyDescent="0.3">
      <c r="A567" s="58" t="s">
        <v>1709</v>
      </c>
      <c r="B567">
        <v>-1.9</v>
      </c>
      <c r="C567">
        <v>198</v>
      </c>
      <c r="D567">
        <v>5</v>
      </c>
      <c r="E567">
        <v>-0.8</v>
      </c>
      <c r="F567">
        <v>-1</v>
      </c>
      <c r="G567" t="s">
        <v>1467</v>
      </c>
      <c r="H567" t="s">
        <v>1678</v>
      </c>
      <c r="I567" s="349" t="s">
        <v>1448</v>
      </c>
      <c r="J567" t="s">
        <v>1675</v>
      </c>
    </row>
    <row r="568" spans="1:10" x14ac:dyDescent="0.3">
      <c r="A568" s="58" t="s">
        <v>1801</v>
      </c>
      <c r="B568">
        <v>-2</v>
      </c>
      <c r="C568">
        <v>199</v>
      </c>
      <c r="D568">
        <v>2</v>
      </c>
      <c r="E568">
        <v>-3.2</v>
      </c>
      <c r="F568">
        <v>1.2</v>
      </c>
      <c r="G568" t="s">
        <v>1811</v>
      </c>
      <c r="H568" t="s">
        <v>1688</v>
      </c>
      <c r="I568" s="348" t="s">
        <v>1448</v>
      </c>
      <c r="J568" t="s">
        <v>1675</v>
      </c>
    </row>
    <row r="569" spans="1:10" x14ac:dyDescent="0.3">
      <c r="A569" s="58" t="s">
        <v>1685</v>
      </c>
      <c r="B569">
        <v>-2.2000000000000002</v>
      </c>
      <c r="C569">
        <v>200</v>
      </c>
      <c r="D569">
        <v>1</v>
      </c>
      <c r="E569">
        <v>-6</v>
      </c>
      <c r="F569">
        <v>3.9</v>
      </c>
      <c r="G569" t="s">
        <v>1679</v>
      </c>
      <c r="H569" t="s">
        <v>1688</v>
      </c>
      <c r="I569" s="349" t="s">
        <v>1448</v>
      </c>
      <c r="J569" t="s">
        <v>1675</v>
      </c>
    </row>
    <row r="570" spans="1:10" x14ac:dyDescent="0.3">
      <c r="A570" s="58" t="s">
        <v>1898</v>
      </c>
      <c r="B570">
        <v>-2.2000000000000002</v>
      </c>
      <c r="C570">
        <v>201</v>
      </c>
      <c r="D570">
        <v>8</v>
      </c>
      <c r="E570">
        <v>-0.5</v>
      </c>
      <c r="F570">
        <v>-1.7</v>
      </c>
      <c r="G570" t="s">
        <v>1899</v>
      </c>
      <c r="H570" t="s">
        <v>1706</v>
      </c>
      <c r="I570" s="349" t="s">
        <v>1448</v>
      </c>
      <c r="J570" t="s">
        <v>1675</v>
      </c>
    </row>
    <row r="571" spans="1:10" x14ac:dyDescent="0.3">
      <c r="A571" s="58" t="s">
        <v>1803</v>
      </c>
      <c r="B571">
        <v>-2.4</v>
      </c>
      <c r="C571">
        <v>202</v>
      </c>
      <c r="D571">
        <v>2</v>
      </c>
      <c r="E571">
        <v>-0.2</v>
      </c>
      <c r="F571">
        <v>-2.2000000000000002</v>
      </c>
      <c r="G571" t="s">
        <v>1807</v>
      </c>
      <c r="H571" t="s">
        <v>1451</v>
      </c>
      <c r="I571" s="348" t="s">
        <v>1448</v>
      </c>
      <c r="J571" t="s">
        <v>1675</v>
      </c>
    </row>
    <row r="572" spans="1:10" x14ac:dyDescent="0.3">
      <c r="A572" s="58" t="s">
        <v>1803</v>
      </c>
      <c r="B572">
        <v>-2.5</v>
      </c>
      <c r="C572">
        <v>203</v>
      </c>
      <c r="D572">
        <v>1</v>
      </c>
      <c r="E572">
        <v>-2.5</v>
      </c>
      <c r="F572">
        <v>0</v>
      </c>
      <c r="G572" t="s">
        <v>1807</v>
      </c>
      <c r="H572" t="s">
        <v>1706</v>
      </c>
      <c r="I572" s="348" t="s">
        <v>1448</v>
      </c>
      <c r="J572" t="s">
        <v>1675</v>
      </c>
    </row>
    <row r="573" spans="1:10" x14ac:dyDescent="0.3">
      <c r="A573" s="58" t="s">
        <v>1890</v>
      </c>
      <c r="B573">
        <v>-2.5</v>
      </c>
      <c r="C573">
        <v>204</v>
      </c>
      <c r="D573">
        <v>2</v>
      </c>
      <c r="E573">
        <v>-3.3</v>
      </c>
      <c r="F573">
        <v>0.8</v>
      </c>
      <c r="G573" t="s">
        <v>2366</v>
      </c>
      <c r="H573" t="s">
        <v>1845</v>
      </c>
      <c r="I573" s="348" t="s">
        <v>1561</v>
      </c>
      <c r="J573" t="s">
        <v>1675</v>
      </c>
    </row>
    <row r="574" spans="1:10" x14ac:dyDescent="0.3">
      <c r="A574" s="58" t="s">
        <v>1882</v>
      </c>
      <c r="B574">
        <v>-2.6</v>
      </c>
      <c r="C574">
        <v>205</v>
      </c>
      <c r="D574" t="s">
        <v>1441</v>
      </c>
      <c r="E574">
        <v>-3.1</v>
      </c>
      <c r="F574">
        <v>0.5</v>
      </c>
      <c r="G574" t="s">
        <v>2373</v>
      </c>
      <c r="H574" t="s">
        <v>1661</v>
      </c>
      <c r="I574" t="s">
        <v>1448</v>
      </c>
      <c r="J574" t="s">
        <v>1675</v>
      </c>
    </row>
    <row r="575" spans="1:10" x14ac:dyDescent="0.3">
      <c r="A575" s="58" t="s">
        <v>1896</v>
      </c>
      <c r="B575">
        <v>-2.6</v>
      </c>
      <c r="C575">
        <v>206</v>
      </c>
      <c r="D575" t="s">
        <v>1441</v>
      </c>
      <c r="E575">
        <v>-2</v>
      </c>
      <c r="F575">
        <v>-0.6</v>
      </c>
      <c r="G575" t="s">
        <v>1897</v>
      </c>
      <c r="H575" t="s">
        <v>1652</v>
      </c>
      <c r="I575" s="348" t="s">
        <v>1561</v>
      </c>
      <c r="J575" t="s">
        <v>1675</v>
      </c>
    </row>
    <row r="576" spans="1:10" x14ac:dyDescent="0.3">
      <c r="A576" s="58" t="s">
        <v>1877</v>
      </c>
      <c r="B576">
        <v>-2.7</v>
      </c>
      <c r="C576">
        <v>207</v>
      </c>
      <c r="D576">
        <v>4</v>
      </c>
      <c r="E576">
        <v>-1.4</v>
      </c>
      <c r="F576">
        <v>-1.3</v>
      </c>
      <c r="G576" t="s">
        <v>1963</v>
      </c>
      <c r="H576" t="s">
        <v>1691</v>
      </c>
      <c r="I576" s="348" t="s">
        <v>1448</v>
      </c>
      <c r="J576" t="s">
        <v>1675</v>
      </c>
    </row>
    <row r="577" spans="1:10" x14ac:dyDescent="0.3">
      <c r="A577" s="58" t="s">
        <v>1846</v>
      </c>
      <c r="B577">
        <v>-2.8</v>
      </c>
      <c r="C577">
        <v>208</v>
      </c>
      <c r="D577" t="s">
        <v>1441</v>
      </c>
      <c r="E577">
        <v>-1.5</v>
      </c>
      <c r="F577">
        <v>-1.3</v>
      </c>
      <c r="G577" t="s">
        <v>1847</v>
      </c>
      <c r="H577" t="s">
        <v>1708</v>
      </c>
      <c r="I577" s="348" t="s">
        <v>1448</v>
      </c>
      <c r="J577" t="s">
        <v>1675</v>
      </c>
    </row>
    <row r="578" spans="1:10" x14ac:dyDescent="0.3">
      <c r="A578" s="58" t="s">
        <v>1803</v>
      </c>
      <c r="B578">
        <v>-2.9</v>
      </c>
      <c r="C578">
        <v>209</v>
      </c>
      <c r="D578">
        <v>2</v>
      </c>
      <c r="E578">
        <v>-2.7</v>
      </c>
      <c r="F578">
        <v>-0.2</v>
      </c>
      <c r="G578" t="s">
        <v>1807</v>
      </c>
      <c r="H578" t="s">
        <v>1706</v>
      </c>
      <c r="I578" s="348" t="s">
        <v>1448</v>
      </c>
      <c r="J578" t="s">
        <v>1675</v>
      </c>
    </row>
    <row r="579" spans="1:10" x14ac:dyDescent="0.3">
      <c r="A579" s="58" t="s">
        <v>1699</v>
      </c>
      <c r="B579">
        <v>-2.9</v>
      </c>
      <c r="C579">
        <v>210</v>
      </c>
      <c r="D579">
        <v>3</v>
      </c>
      <c r="E579">
        <v>-0.7</v>
      </c>
      <c r="F579">
        <v>-2.2000000000000002</v>
      </c>
      <c r="G579" t="s">
        <v>1563</v>
      </c>
      <c r="H579" t="s">
        <v>1449</v>
      </c>
      <c r="I579" s="348" t="s">
        <v>1448</v>
      </c>
      <c r="J579" t="s">
        <v>1675</v>
      </c>
    </row>
    <row r="580" spans="1:10" x14ac:dyDescent="0.3">
      <c r="A580" s="58" t="s">
        <v>1801</v>
      </c>
      <c r="B580">
        <v>-2.9</v>
      </c>
      <c r="C580">
        <v>211</v>
      </c>
      <c r="D580">
        <v>1</v>
      </c>
      <c r="E580">
        <v>-2.9</v>
      </c>
      <c r="F580">
        <v>0</v>
      </c>
      <c r="G580" t="s">
        <v>1811</v>
      </c>
      <c r="H580" t="s">
        <v>1694</v>
      </c>
      <c r="I580" s="348" t="s">
        <v>1448</v>
      </c>
      <c r="J580" t="s">
        <v>1675</v>
      </c>
    </row>
    <row r="581" spans="1:10" x14ac:dyDescent="0.3">
      <c r="A581" s="58" t="s">
        <v>1721</v>
      </c>
      <c r="B581">
        <v>-3</v>
      </c>
      <c r="C581">
        <v>212</v>
      </c>
      <c r="D581">
        <v>2</v>
      </c>
      <c r="E581">
        <v>-0.1</v>
      </c>
      <c r="F581">
        <v>-2.9</v>
      </c>
      <c r="G581" t="s">
        <v>1806</v>
      </c>
      <c r="H581" t="s">
        <v>1449</v>
      </c>
      <c r="I581" s="348" t="s">
        <v>1448</v>
      </c>
      <c r="J581" t="s">
        <v>1675</v>
      </c>
    </row>
    <row r="582" spans="1:10" x14ac:dyDescent="0.3">
      <c r="A582" t="s">
        <v>1898</v>
      </c>
      <c r="B582">
        <v>-3.1</v>
      </c>
      <c r="C582">
        <v>213</v>
      </c>
      <c r="D582">
        <v>1</v>
      </c>
      <c r="E582">
        <v>-1.8</v>
      </c>
      <c r="F582">
        <v>-1.2</v>
      </c>
      <c r="G582" t="s">
        <v>1899</v>
      </c>
      <c r="H582" t="s">
        <v>1465</v>
      </c>
      <c r="I582" s="348" t="s">
        <v>1448</v>
      </c>
      <c r="J582" t="s">
        <v>1675</v>
      </c>
    </row>
    <row r="583" spans="1:10" x14ac:dyDescent="0.3">
      <c r="A583" s="58" t="s">
        <v>1915</v>
      </c>
      <c r="B583">
        <v>-3.1</v>
      </c>
      <c r="C583">
        <v>214</v>
      </c>
      <c r="D583">
        <v>1</v>
      </c>
      <c r="E583">
        <v>-4.5</v>
      </c>
      <c r="F583">
        <v>1.3</v>
      </c>
      <c r="G583" t="s">
        <v>1958</v>
      </c>
      <c r="H583" t="s">
        <v>1449</v>
      </c>
      <c r="I583" s="348" t="s">
        <v>1448</v>
      </c>
      <c r="J583" t="s">
        <v>1675</v>
      </c>
    </row>
    <row r="584" spans="1:10" x14ac:dyDescent="0.3">
      <c r="A584" s="58">
        <v>46347</v>
      </c>
      <c r="B584">
        <v>-3.2</v>
      </c>
      <c r="C584">
        <v>215</v>
      </c>
      <c r="D584">
        <v>1</v>
      </c>
      <c r="E584">
        <v>-2.8</v>
      </c>
      <c r="F584">
        <v>-0.4</v>
      </c>
      <c r="G584" t="s">
        <v>1723</v>
      </c>
      <c r="H584" t="s">
        <v>1711</v>
      </c>
      <c r="I584" s="348" t="s">
        <v>1448</v>
      </c>
      <c r="J584" t="s">
        <v>1675</v>
      </c>
    </row>
    <row r="585" spans="1:10" x14ac:dyDescent="0.3">
      <c r="A585" s="58" t="s">
        <v>1913</v>
      </c>
      <c r="B585">
        <v>-3.2</v>
      </c>
      <c r="C585">
        <v>216</v>
      </c>
      <c r="D585">
        <v>5</v>
      </c>
      <c r="E585">
        <v>0.4</v>
      </c>
      <c r="F585">
        <v>-3.6</v>
      </c>
      <c r="G585" t="s">
        <v>1914</v>
      </c>
      <c r="H585" t="s">
        <v>1694</v>
      </c>
      <c r="I585" s="348" t="s">
        <v>1448</v>
      </c>
      <c r="J585" t="s">
        <v>1675</v>
      </c>
    </row>
    <row r="586" spans="1:10" x14ac:dyDescent="0.3">
      <c r="A586" s="58" t="s">
        <v>2377</v>
      </c>
      <c r="B586">
        <v>-3.3</v>
      </c>
      <c r="C586">
        <v>217</v>
      </c>
      <c r="D586">
        <v>3</v>
      </c>
      <c r="E586">
        <v>-3.1</v>
      </c>
      <c r="F586">
        <v>-0.2</v>
      </c>
      <c r="G586" t="s">
        <v>2378</v>
      </c>
      <c r="H586" t="s">
        <v>1578</v>
      </c>
      <c r="I586" s="348" t="s">
        <v>1561</v>
      </c>
      <c r="J586" t="s">
        <v>1675</v>
      </c>
    </row>
    <row r="587" spans="1:10" x14ac:dyDescent="0.3">
      <c r="A587" s="58" t="s">
        <v>1721</v>
      </c>
      <c r="B587">
        <v>-3.3</v>
      </c>
      <c r="C587">
        <v>218</v>
      </c>
      <c r="D587" t="s">
        <v>1441</v>
      </c>
      <c r="E587">
        <v>-1.7</v>
      </c>
      <c r="F587">
        <v>-1.7</v>
      </c>
      <c r="G587" t="s">
        <v>1806</v>
      </c>
      <c r="H587" t="s">
        <v>1710</v>
      </c>
      <c r="I587" s="348" t="s">
        <v>1448</v>
      </c>
      <c r="J587" t="s">
        <v>1675</v>
      </c>
    </row>
    <row r="588" spans="1:10" x14ac:dyDescent="0.3">
      <c r="A588" s="58" t="s">
        <v>1721</v>
      </c>
      <c r="B588">
        <v>-3.3</v>
      </c>
      <c r="C588">
        <v>219</v>
      </c>
      <c r="D588">
        <v>2</v>
      </c>
      <c r="E588">
        <v>-1.8</v>
      </c>
      <c r="F588">
        <v>-1.5</v>
      </c>
      <c r="G588" t="s">
        <v>1806</v>
      </c>
      <c r="H588" t="s">
        <v>1451</v>
      </c>
      <c r="I588" s="348" t="s">
        <v>1448</v>
      </c>
      <c r="J588" t="s">
        <v>1675</v>
      </c>
    </row>
    <row r="589" spans="1:10" x14ac:dyDescent="0.3">
      <c r="A589" s="58" t="s">
        <v>1951</v>
      </c>
      <c r="B589">
        <v>-3.3</v>
      </c>
      <c r="C589">
        <v>220</v>
      </c>
      <c r="D589">
        <v>1</v>
      </c>
      <c r="E589">
        <v>0.4</v>
      </c>
      <c r="F589">
        <v>-3.7</v>
      </c>
      <c r="G589" t="s">
        <v>1966</v>
      </c>
      <c r="H589" t="s">
        <v>1465</v>
      </c>
      <c r="I589" s="349" t="s">
        <v>1448</v>
      </c>
      <c r="J589" t="s">
        <v>1675</v>
      </c>
    </row>
    <row r="590" spans="1:10" x14ac:dyDescent="0.3">
      <c r="A590" s="58" t="s">
        <v>2381</v>
      </c>
      <c r="B590">
        <v>-3.4</v>
      </c>
      <c r="C590">
        <v>221</v>
      </c>
      <c r="D590">
        <v>2</v>
      </c>
      <c r="E590">
        <v>-3.3</v>
      </c>
      <c r="F590">
        <v>-0.1</v>
      </c>
      <c r="G590" t="s">
        <v>2382</v>
      </c>
      <c r="H590" t="s">
        <v>1449</v>
      </c>
      <c r="I590" s="348" t="s">
        <v>1448</v>
      </c>
      <c r="J590" t="s">
        <v>1675</v>
      </c>
    </row>
    <row r="591" spans="1:10" x14ac:dyDescent="0.3">
      <c r="A591" s="58" t="s">
        <v>2381</v>
      </c>
      <c r="B591">
        <v>-3.6</v>
      </c>
      <c r="C591">
        <v>222</v>
      </c>
      <c r="D591">
        <v>5</v>
      </c>
      <c r="E591">
        <v>-2.4</v>
      </c>
      <c r="F591">
        <v>-1.2</v>
      </c>
      <c r="G591" t="s">
        <v>2382</v>
      </c>
      <c r="H591" t="s">
        <v>1688</v>
      </c>
      <c r="I591" s="348" t="s">
        <v>1448</v>
      </c>
      <c r="J591" t="s">
        <v>1675</v>
      </c>
    </row>
    <row r="592" spans="1:10" x14ac:dyDescent="0.3">
      <c r="A592" s="58">
        <v>46288</v>
      </c>
      <c r="B592">
        <v>-3.6</v>
      </c>
      <c r="C592">
        <v>223</v>
      </c>
      <c r="D592">
        <v>6</v>
      </c>
      <c r="E592">
        <v>-3.2</v>
      </c>
      <c r="F592">
        <v>-0.4</v>
      </c>
      <c r="G592" t="s">
        <v>1850</v>
      </c>
      <c r="H592" t="s">
        <v>1606</v>
      </c>
      <c r="I592" s="348" t="s">
        <v>1448</v>
      </c>
      <c r="J592" t="s">
        <v>1675</v>
      </c>
    </row>
    <row r="593" spans="1:10" x14ac:dyDescent="0.3">
      <c r="A593" s="58">
        <v>46377</v>
      </c>
      <c r="B593">
        <v>-3.6</v>
      </c>
      <c r="C593">
        <v>224</v>
      </c>
      <c r="D593" t="s">
        <v>1441</v>
      </c>
      <c r="E593">
        <v>-2.2999999999999998</v>
      </c>
      <c r="F593">
        <v>-1.3</v>
      </c>
      <c r="G593" t="s">
        <v>1808</v>
      </c>
      <c r="H593" t="s">
        <v>1678</v>
      </c>
      <c r="I593" s="348" t="s">
        <v>1448</v>
      </c>
      <c r="J593" t="s">
        <v>1675</v>
      </c>
    </row>
    <row r="594" spans="1:10" x14ac:dyDescent="0.3">
      <c r="A594" s="58" t="s">
        <v>1843</v>
      </c>
      <c r="B594">
        <v>-3.6</v>
      </c>
      <c r="C594">
        <v>225</v>
      </c>
      <c r="D594">
        <v>3</v>
      </c>
      <c r="E594">
        <v>-1.1000000000000001</v>
      </c>
      <c r="F594">
        <v>-2.5</v>
      </c>
      <c r="G594" t="s">
        <v>1844</v>
      </c>
      <c r="H594" t="s">
        <v>1694</v>
      </c>
      <c r="I594" s="348" t="s">
        <v>1448</v>
      </c>
      <c r="J594" t="s">
        <v>1675</v>
      </c>
    </row>
    <row r="595" spans="1:10" x14ac:dyDescent="0.3">
      <c r="A595" s="58" t="s">
        <v>1802</v>
      </c>
      <c r="B595">
        <v>-3.6</v>
      </c>
      <c r="C595">
        <v>226</v>
      </c>
      <c r="D595">
        <v>8</v>
      </c>
      <c r="E595">
        <v>0.3</v>
      </c>
      <c r="F595">
        <v>-4</v>
      </c>
      <c r="G595" t="s">
        <v>1809</v>
      </c>
      <c r="H595" t="s">
        <v>1678</v>
      </c>
      <c r="I595" s="348" t="s">
        <v>1448</v>
      </c>
      <c r="J595" t="s">
        <v>1675</v>
      </c>
    </row>
    <row r="596" spans="1:10" x14ac:dyDescent="0.3">
      <c r="A596" s="58" t="s">
        <v>1894</v>
      </c>
      <c r="B596">
        <v>-3.6</v>
      </c>
      <c r="C596">
        <v>227</v>
      </c>
      <c r="D596">
        <v>1</v>
      </c>
      <c r="E596">
        <v>-6.3</v>
      </c>
      <c r="F596">
        <v>2.7</v>
      </c>
      <c r="G596" t="s">
        <v>1900</v>
      </c>
      <c r="H596" t="s">
        <v>1656</v>
      </c>
      <c r="I596" s="348" t="s">
        <v>1448</v>
      </c>
      <c r="J596" t="s">
        <v>1675</v>
      </c>
    </row>
    <row r="597" spans="1:10" x14ac:dyDescent="0.3">
      <c r="A597" s="58" t="s">
        <v>1846</v>
      </c>
      <c r="B597">
        <v>-3.7</v>
      </c>
      <c r="C597">
        <v>228</v>
      </c>
      <c r="D597">
        <v>3</v>
      </c>
      <c r="E597">
        <v>-0.1</v>
      </c>
      <c r="F597">
        <v>-3.5</v>
      </c>
      <c r="G597" t="s">
        <v>1847</v>
      </c>
      <c r="H597" t="s">
        <v>1580</v>
      </c>
      <c r="I597" s="348" t="s">
        <v>1448</v>
      </c>
      <c r="J597" t="s">
        <v>1675</v>
      </c>
    </row>
    <row r="598" spans="1:10" x14ac:dyDescent="0.3">
      <c r="A598" s="58" t="s">
        <v>1721</v>
      </c>
      <c r="B598">
        <v>-3.7</v>
      </c>
      <c r="C598">
        <v>229</v>
      </c>
      <c r="D598">
        <v>1</v>
      </c>
      <c r="E598">
        <v>-3.5</v>
      </c>
      <c r="F598">
        <v>-0.2</v>
      </c>
      <c r="G598" t="s">
        <v>1806</v>
      </c>
      <c r="H598" t="s">
        <v>1712</v>
      </c>
      <c r="I598" s="348" t="s">
        <v>1448</v>
      </c>
      <c r="J598" t="s">
        <v>1675</v>
      </c>
    </row>
    <row r="599" spans="1:10" x14ac:dyDescent="0.3">
      <c r="A599" s="58" t="s">
        <v>1950</v>
      </c>
      <c r="B599">
        <v>-3.7</v>
      </c>
      <c r="C599">
        <v>230</v>
      </c>
      <c r="D599">
        <v>1</v>
      </c>
      <c r="E599">
        <v>-3.8</v>
      </c>
      <c r="F599">
        <v>0.1</v>
      </c>
      <c r="G599" t="s">
        <v>1967</v>
      </c>
      <c r="H599" t="s">
        <v>1451</v>
      </c>
      <c r="I599" s="348" t="s">
        <v>1448</v>
      </c>
      <c r="J599" t="s">
        <v>1675</v>
      </c>
    </row>
    <row r="600" spans="1:10" x14ac:dyDescent="0.3">
      <c r="A600" s="58" t="s">
        <v>1913</v>
      </c>
      <c r="B600">
        <v>-3.7</v>
      </c>
      <c r="C600">
        <v>231</v>
      </c>
      <c r="D600">
        <v>2</v>
      </c>
      <c r="E600">
        <v>-2.5</v>
      </c>
      <c r="F600">
        <v>-1.3</v>
      </c>
      <c r="G600" t="s">
        <v>1914</v>
      </c>
      <c r="H600" t="s">
        <v>1713</v>
      </c>
      <c r="I600" s="348" t="s">
        <v>1448</v>
      </c>
      <c r="J600" t="s">
        <v>1675</v>
      </c>
    </row>
    <row r="601" spans="1:10" x14ac:dyDescent="0.3">
      <c r="A601" s="58" t="s">
        <v>1800</v>
      </c>
      <c r="B601">
        <v>-3.8</v>
      </c>
      <c r="C601">
        <v>232</v>
      </c>
      <c r="D601">
        <v>2</v>
      </c>
      <c r="E601">
        <v>-3.4</v>
      </c>
      <c r="F601">
        <v>-0.3</v>
      </c>
      <c r="G601" t="s">
        <v>1848</v>
      </c>
      <c r="H601" t="s">
        <v>1655</v>
      </c>
      <c r="I601" s="349" t="s">
        <v>1448</v>
      </c>
      <c r="J601" t="s">
        <v>1675</v>
      </c>
    </row>
    <row r="602" spans="1:10" x14ac:dyDescent="0.3">
      <c r="A602" s="58">
        <v>46289</v>
      </c>
      <c r="B602">
        <v>-3.8</v>
      </c>
      <c r="C602">
        <v>233</v>
      </c>
      <c r="D602">
        <v>11</v>
      </c>
      <c r="E602">
        <v>0.8</v>
      </c>
      <c r="F602">
        <v>-4.5999999999999996</v>
      </c>
      <c r="G602" t="s">
        <v>2383</v>
      </c>
      <c r="H602" t="s">
        <v>1724</v>
      </c>
      <c r="I602" s="348" t="s">
        <v>1448</v>
      </c>
      <c r="J602" t="s">
        <v>1675</v>
      </c>
    </row>
    <row r="603" spans="1:10" x14ac:dyDescent="0.3">
      <c r="A603" s="58">
        <v>46377</v>
      </c>
      <c r="B603">
        <v>-3.9</v>
      </c>
      <c r="C603">
        <v>234</v>
      </c>
      <c r="D603">
        <v>2</v>
      </c>
      <c r="E603">
        <v>-1.9</v>
      </c>
      <c r="F603">
        <v>-2</v>
      </c>
      <c r="G603" t="s">
        <v>1808</v>
      </c>
      <c r="H603" t="s">
        <v>1606</v>
      </c>
      <c r="I603" s="348" t="s">
        <v>1448</v>
      </c>
      <c r="J603" t="s">
        <v>1675</v>
      </c>
    </row>
    <row r="604" spans="1:10" x14ac:dyDescent="0.3">
      <c r="A604" s="58" t="s">
        <v>1803</v>
      </c>
      <c r="B604">
        <v>-3.9</v>
      </c>
      <c r="C604">
        <v>235</v>
      </c>
      <c r="D604">
        <v>2</v>
      </c>
      <c r="E604">
        <v>-3</v>
      </c>
      <c r="F604">
        <v>-0.9</v>
      </c>
      <c r="G604" t="s">
        <v>1807</v>
      </c>
      <c r="H604" t="s">
        <v>1712</v>
      </c>
      <c r="I604" s="348" t="s">
        <v>1448</v>
      </c>
      <c r="J604" t="s">
        <v>1675</v>
      </c>
    </row>
    <row r="605" spans="1:10" x14ac:dyDescent="0.3">
      <c r="A605" s="58" t="s">
        <v>1907</v>
      </c>
      <c r="B605">
        <v>-4</v>
      </c>
      <c r="C605">
        <v>236</v>
      </c>
      <c r="D605">
        <v>4</v>
      </c>
      <c r="E605">
        <v>-1.5</v>
      </c>
      <c r="F605">
        <v>-2.6</v>
      </c>
      <c r="G605" t="s">
        <v>1908</v>
      </c>
      <c r="H605" t="s">
        <v>1713</v>
      </c>
      <c r="I605" s="348" t="s">
        <v>1448</v>
      </c>
      <c r="J605" t="s">
        <v>1675</v>
      </c>
    </row>
    <row r="606" spans="1:10" x14ac:dyDescent="0.3">
      <c r="A606" s="58" t="s">
        <v>2384</v>
      </c>
      <c r="B606">
        <v>-4</v>
      </c>
      <c r="C606">
        <v>237</v>
      </c>
      <c r="D606">
        <v>2</v>
      </c>
      <c r="E606">
        <v>0.9</v>
      </c>
      <c r="F606">
        <v>-5</v>
      </c>
      <c r="G606" t="s">
        <v>2385</v>
      </c>
      <c r="H606" t="s">
        <v>1449</v>
      </c>
      <c r="I606" s="348" t="s">
        <v>1448</v>
      </c>
      <c r="J606" t="s">
        <v>1675</v>
      </c>
    </row>
    <row r="607" spans="1:10" x14ac:dyDescent="0.3">
      <c r="A607" s="58" t="s">
        <v>1901</v>
      </c>
      <c r="B607">
        <v>-4.0999999999999996</v>
      </c>
      <c r="C607">
        <v>238</v>
      </c>
      <c r="D607">
        <v>1</v>
      </c>
      <c r="E607">
        <v>-2</v>
      </c>
      <c r="F607">
        <v>-2</v>
      </c>
      <c r="G607" t="s">
        <v>1959</v>
      </c>
      <c r="H607" t="s">
        <v>1694</v>
      </c>
      <c r="I607" s="348" t="s">
        <v>1448</v>
      </c>
      <c r="J607" t="s">
        <v>1675</v>
      </c>
    </row>
    <row r="608" spans="1:10" x14ac:dyDescent="0.3">
      <c r="A608" s="58">
        <v>46375</v>
      </c>
      <c r="B608">
        <v>-4.0999999999999996</v>
      </c>
      <c r="C608">
        <v>239</v>
      </c>
      <c r="D608" t="s">
        <v>1441</v>
      </c>
      <c r="E608">
        <v>-4.5</v>
      </c>
      <c r="F608">
        <v>0.4</v>
      </c>
      <c r="G608" t="s">
        <v>1653</v>
      </c>
      <c r="H608" t="s">
        <v>1714</v>
      </c>
      <c r="I608" s="348" t="s">
        <v>1448</v>
      </c>
      <c r="J608" t="s">
        <v>1675</v>
      </c>
    </row>
    <row r="609" spans="1:10" x14ac:dyDescent="0.3">
      <c r="A609" s="58" t="s">
        <v>1802</v>
      </c>
      <c r="B609">
        <v>-4.2</v>
      </c>
      <c r="C609">
        <v>240</v>
      </c>
      <c r="D609" t="s">
        <v>1441</v>
      </c>
      <c r="E609">
        <v>-1.8</v>
      </c>
      <c r="F609">
        <v>-2.4</v>
      </c>
      <c r="G609" t="s">
        <v>1809</v>
      </c>
      <c r="H609" t="s">
        <v>1661</v>
      </c>
      <c r="I609" s="348" t="s">
        <v>1448</v>
      </c>
      <c r="J609" t="s">
        <v>1675</v>
      </c>
    </row>
    <row r="610" spans="1:10" x14ac:dyDescent="0.3">
      <c r="A610" s="58">
        <v>46289</v>
      </c>
      <c r="B610">
        <v>-4.2</v>
      </c>
      <c r="C610">
        <v>241</v>
      </c>
      <c r="D610">
        <v>11</v>
      </c>
      <c r="E610">
        <v>-2.7</v>
      </c>
      <c r="F610">
        <v>-1.5</v>
      </c>
      <c r="G610" t="s">
        <v>2383</v>
      </c>
      <c r="H610" t="s">
        <v>1718</v>
      </c>
      <c r="I610" s="348" t="s">
        <v>1448</v>
      </c>
      <c r="J610" t="s">
        <v>1675</v>
      </c>
    </row>
    <row r="611" spans="1:10" x14ac:dyDescent="0.3">
      <c r="A611" s="58" t="s">
        <v>1801</v>
      </c>
      <c r="B611">
        <v>-4.2</v>
      </c>
      <c r="C611">
        <v>242</v>
      </c>
      <c r="D611" t="s">
        <v>1441</v>
      </c>
      <c r="E611">
        <v>-0.5</v>
      </c>
      <c r="F611">
        <v>-3.7</v>
      </c>
      <c r="G611" t="s">
        <v>1811</v>
      </c>
      <c r="H611" t="s">
        <v>1694</v>
      </c>
      <c r="I611" s="348" t="s">
        <v>1448</v>
      </c>
      <c r="J611" t="s">
        <v>1675</v>
      </c>
    </row>
    <row r="612" spans="1:10" x14ac:dyDescent="0.3">
      <c r="A612" s="58">
        <v>46376</v>
      </c>
      <c r="B612">
        <v>-4.2</v>
      </c>
      <c r="C612">
        <v>243</v>
      </c>
      <c r="D612">
        <v>2</v>
      </c>
      <c r="E612">
        <v>-1.2</v>
      </c>
      <c r="F612">
        <v>-3</v>
      </c>
      <c r="G612" t="s">
        <v>1810</v>
      </c>
      <c r="H612" t="s">
        <v>1706</v>
      </c>
      <c r="I612" s="349" t="s">
        <v>1448</v>
      </c>
      <c r="J612" t="s">
        <v>1675</v>
      </c>
    </row>
    <row r="613" spans="1:10" x14ac:dyDescent="0.3">
      <c r="A613" s="58" t="s">
        <v>1843</v>
      </c>
      <c r="B613">
        <v>-4.4000000000000004</v>
      </c>
      <c r="C613">
        <v>244</v>
      </c>
      <c r="D613">
        <v>6</v>
      </c>
      <c r="E613">
        <v>0.1</v>
      </c>
      <c r="F613">
        <v>-4.5</v>
      </c>
      <c r="G613" t="s">
        <v>1844</v>
      </c>
      <c r="H613" t="s">
        <v>1688</v>
      </c>
      <c r="I613" s="348" t="s">
        <v>1448</v>
      </c>
      <c r="J613" t="s">
        <v>1675</v>
      </c>
    </row>
    <row r="614" spans="1:10" x14ac:dyDescent="0.3">
      <c r="A614" s="58" t="s">
        <v>1801</v>
      </c>
      <c r="B614">
        <v>-4.4000000000000004</v>
      </c>
      <c r="C614">
        <v>245</v>
      </c>
      <c r="D614" t="s">
        <v>1441</v>
      </c>
      <c r="E614">
        <v>-4.8</v>
      </c>
      <c r="F614">
        <v>0.4</v>
      </c>
      <c r="G614" t="s">
        <v>1811</v>
      </c>
      <c r="H614" t="s">
        <v>1694</v>
      </c>
      <c r="I614" s="348" t="s">
        <v>1448</v>
      </c>
      <c r="J614" t="s">
        <v>1675</v>
      </c>
    </row>
    <row r="615" spans="1:10" x14ac:dyDescent="0.3">
      <c r="A615" s="58" t="s">
        <v>1802</v>
      </c>
      <c r="B615">
        <v>-4.5</v>
      </c>
      <c r="C615">
        <v>246</v>
      </c>
      <c r="D615">
        <v>3</v>
      </c>
      <c r="E615">
        <v>-3.9</v>
      </c>
      <c r="F615">
        <v>-0.6</v>
      </c>
      <c r="G615" t="s">
        <v>1809</v>
      </c>
      <c r="H615" t="s">
        <v>1702</v>
      </c>
      <c r="I615" s="348" t="s">
        <v>1561</v>
      </c>
      <c r="J615" t="s">
        <v>1675</v>
      </c>
    </row>
    <row r="616" spans="1:10" x14ac:dyDescent="0.3">
      <c r="A616" s="58">
        <v>46375</v>
      </c>
      <c r="B616">
        <v>-4.5</v>
      </c>
      <c r="C616">
        <v>247</v>
      </c>
      <c r="D616">
        <v>1</v>
      </c>
      <c r="E616">
        <v>-0.3</v>
      </c>
      <c r="F616">
        <v>-4.3</v>
      </c>
      <c r="G616" t="s">
        <v>1653</v>
      </c>
      <c r="H616" t="s">
        <v>1714</v>
      </c>
      <c r="I616" s="348" t="s">
        <v>1448</v>
      </c>
      <c r="J616" t="s">
        <v>1675</v>
      </c>
    </row>
    <row r="617" spans="1:10" x14ac:dyDescent="0.3">
      <c r="A617" s="58" t="s">
        <v>1607</v>
      </c>
      <c r="B617">
        <v>-4.5</v>
      </c>
      <c r="C617">
        <v>248</v>
      </c>
      <c r="D617">
        <v>1</v>
      </c>
      <c r="E617">
        <v>-4.5</v>
      </c>
      <c r="F617">
        <v>-0.1</v>
      </c>
      <c r="G617" t="s">
        <v>1902</v>
      </c>
      <c r="H617" t="s">
        <v>1560</v>
      </c>
      <c r="I617" s="349" t="s">
        <v>1448</v>
      </c>
      <c r="J617" t="s">
        <v>1675</v>
      </c>
    </row>
    <row r="618" spans="1:10" x14ac:dyDescent="0.3">
      <c r="A618" s="58" t="s">
        <v>1803</v>
      </c>
      <c r="B618">
        <v>-4.5999999999999996</v>
      </c>
      <c r="C618">
        <v>249</v>
      </c>
      <c r="D618">
        <v>1</v>
      </c>
      <c r="E618">
        <v>-2.9</v>
      </c>
      <c r="F618">
        <v>-1.7</v>
      </c>
      <c r="G618" t="s">
        <v>1807</v>
      </c>
      <c r="H618" t="s">
        <v>1715</v>
      </c>
      <c r="I618" s="348" t="s">
        <v>1448</v>
      </c>
      <c r="J618" t="s">
        <v>1675</v>
      </c>
    </row>
    <row r="619" spans="1:10" x14ac:dyDescent="0.3">
      <c r="A619" s="58" t="s">
        <v>1885</v>
      </c>
      <c r="B619">
        <v>-4.5999999999999996</v>
      </c>
      <c r="C619">
        <v>250</v>
      </c>
      <c r="D619">
        <v>1</v>
      </c>
      <c r="E619">
        <v>-5.5</v>
      </c>
      <c r="F619">
        <v>0.9</v>
      </c>
      <c r="G619" t="s">
        <v>1886</v>
      </c>
      <c r="H619" t="s">
        <v>1560</v>
      </c>
      <c r="I619" s="348" t="s">
        <v>1448</v>
      </c>
      <c r="J619" t="s">
        <v>1675</v>
      </c>
    </row>
    <row r="620" spans="1:10" x14ac:dyDescent="0.3">
      <c r="A620" s="58" t="s">
        <v>1802</v>
      </c>
      <c r="B620">
        <v>-4.7</v>
      </c>
      <c r="C620">
        <v>251</v>
      </c>
      <c r="D620">
        <v>2</v>
      </c>
      <c r="E620">
        <v>-3.4</v>
      </c>
      <c r="F620">
        <v>-1.4</v>
      </c>
      <c r="G620" t="s">
        <v>1809</v>
      </c>
      <c r="H620" t="s">
        <v>1451</v>
      </c>
      <c r="I620" s="348" t="s">
        <v>1448</v>
      </c>
      <c r="J620" t="s">
        <v>1675</v>
      </c>
    </row>
    <row r="621" spans="1:10" x14ac:dyDescent="0.3">
      <c r="A621" s="58">
        <v>46316</v>
      </c>
      <c r="B621">
        <v>-4.8</v>
      </c>
      <c r="C621">
        <v>252</v>
      </c>
      <c r="D621">
        <v>1</v>
      </c>
      <c r="E621">
        <v>-4.9000000000000004</v>
      </c>
      <c r="F621">
        <v>0.1</v>
      </c>
      <c r="G621" t="s">
        <v>1663</v>
      </c>
      <c r="H621" t="s">
        <v>1718</v>
      </c>
      <c r="I621" s="348" t="s">
        <v>1448</v>
      </c>
      <c r="J621" t="s">
        <v>1675</v>
      </c>
    </row>
    <row r="622" spans="1:10" x14ac:dyDescent="0.3">
      <c r="A622" s="58" t="s">
        <v>1939</v>
      </c>
      <c r="B622">
        <v>-4.8</v>
      </c>
      <c r="C622">
        <v>253</v>
      </c>
      <c r="D622">
        <v>3</v>
      </c>
      <c r="E622">
        <v>-2.2999999999999998</v>
      </c>
      <c r="F622">
        <v>-2.5</v>
      </c>
      <c r="G622" t="s">
        <v>1965</v>
      </c>
      <c r="H622" t="s">
        <v>1661</v>
      </c>
      <c r="I622" s="348" t="s">
        <v>1448</v>
      </c>
      <c r="J622" t="s">
        <v>1675</v>
      </c>
    </row>
    <row r="623" spans="1:10" x14ac:dyDescent="0.3">
      <c r="A623" s="58" t="s">
        <v>1801</v>
      </c>
      <c r="B623">
        <v>-5</v>
      </c>
      <c r="C623">
        <v>254</v>
      </c>
      <c r="D623" t="s">
        <v>1441</v>
      </c>
      <c r="E623">
        <v>-6.3</v>
      </c>
      <c r="F623">
        <v>1.3</v>
      </c>
      <c r="G623" t="s">
        <v>1811</v>
      </c>
      <c r="H623" t="s">
        <v>1688</v>
      </c>
      <c r="I623" s="349" t="s">
        <v>1448</v>
      </c>
      <c r="J623" t="s">
        <v>1675</v>
      </c>
    </row>
    <row r="624" spans="1:10" x14ac:dyDescent="0.3">
      <c r="A624" s="58">
        <v>46346</v>
      </c>
      <c r="B624">
        <v>-5</v>
      </c>
      <c r="C624">
        <v>255</v>
      </c>
      <c r="D624">
        <v>3</v>
      </c>
      <c r="E624">
        <v>-3.8</v>
      </c>
      <c r="F624">
        <v>-1.2</v>
      </c>
      <c r="G624" t="s">
        <v>1856</v>
      </c>
      <c r="H624" t="s">
        <v>1580</v>
      </c>
      <c r="I624" s="348" t="s">
        <v>1448</v>
      </c>
      <c r="J624" t="s">
        <v>1675</v>
      </c>
    </row>
    <row r="625" spans="1:10" x14ac:dyDescent="0.3">
      <c r="A625" s="58" t="s">
        <v>1802</v>
      </c>
      <c r="B625">
        <v>-5</v>
      </c>
      <c r="C625">
        <v>256</v>
      </c>
      <c r="D625">
        <v>7</v>
      </c>
      <c r="E625">
        <v>-2.8</v>
      </c>
      <c r="F625">
        <v>-2.2000000000000002</v>
      </c>
      <c r="G625" t="s">
        <v>1809</v>
      </c>
      <c r="H625" t="s">
        <v>1688</v>
      </c>
      <c r="I625" s="348" t="s">
        <v>1448</v>
      </c>
      <c r="J625" t="s">
        <v>1675</v>
      </c>
    </row>
    <row r="626" spans="1:10" x14ac:dyDescent="0.3">
      <c r="A626" s="58">
        <v>46285</v>
      </c>
      <c r="B626">
        <v>-5</v>
      </c>
      <c r="C626">
        <v>257</v>
      </c>
      <c r="D626">
        <v>2</v>
      </c>
      <c r="E626">
        <v>-3.1</v>
      </c>
      <c r="F626">
        <v>-1.9</v>
      </c>
      <c r="G626" t="s">
        <v>1903</v>
      </c>
      <c r="H626" t="s">
        <v>1854</v>
      </c>
      <c r="I626" t="s">
        <v>1448</v>
      </c>
      <c r="J626" t="s">
        <v>1675</v>
      </c>
    </row>
    <row r="627" spans="1:10" x14ac:dyDescent="0.3">
      <c r="A627" s="58" t="s">
        <v>1804</v>
      </c>
      <c r="B627">
        <v>-5</v>
      </c>
      <c r="C627">
        <v>258</v>
      </c>
      <c r="D627">
        <v>2</v>
      </c>
      <c r="E627">
        <v>-1.2</v>
      </c>
      <c r="F627">
        <v>-3.9</v>
      </c>
      <c r="G627" t="s">
        <v>1815</v>
      </c>
      <c r="H627" t="s">
        <v>1678</v>
      </c>
      <c r="I627" s="348" t="s">
        <v>1448</v>
      </c>
      <c r="J627" t="s">
        <v>1675</v>
      </c>
    </row>
    <row r="628" spans="1:10" x14ac:dyDescent="0.3">
      <c r="A628" s="58" t="s">
        <v>1843</v>
      </c>
      <c r="B628">
        <v>-5.2</v>
      </c>
      <c r="C628">
        <v>259</v>
      </c>
      <c r="D628">
        <v>2</v>
      </c>
      <c r="E628">
        <v>-6</v>
      </c>
      <c r="F628">
        <v>0.8</v>
      </c>
      <c r="G628" t="s">
        <v>1844</v>
      </c>
      <c r="H628" t="s">
        <v>1661</v>
      </c>
      <c r="I628" s="348" t="s">
        <v>1448</v>
      </c>
      <c r="J628" t="s">
        <v>1675</v>
      </c>
    </row>
    <row r="629" spans="1:10" x14ac:dyDescent="0.3">
      <c r="A629" s="58">
        <v>46342</v>
      </c>
      <c r="B629">
        <v>-5.2</v>
      </c>
      <c r="C629">
        <v>260</v>
      </c>
      <c r="D629">
        <v>1</v>
      </c>
      <c r="E629">
        <v>-3.2</v>
      </c>
      <c r="F629">
        <v>-2.1</v>
      </c>
      <c r="G629" t="s">
        <v>1904</v>
      </c>
      <c r="H629" t="s">
        <v>1854</v>
      </c>
      <c r="I629" t="s">
        <v>1448</v>
      </c>
      <c r="J629" t="s">
        <v>1675</v>
      </c>
    </row>
    <row r="630" spans="1:10" x14ac:dyDescent="0.3">
      <c r="A630" s="58">
        <v>46283</v>
      </c>
      <c r="B630">
        <v>-5.4</v>
      </c>
      <c r="C630">
        <v>261</v>
      </c>
      <c r="D630" t="s">
        <v>1441</v>
      </c>
      <c r="E630">
        <v>-6.7</v>
      </c>
      <c r="F630">
        <v>1.3</v>
      </c>
      <c r="G630" t="s">
        <v>1905</v>
      </c>
      <c r="H630" t="s">
        <v>1906</v>
      </c>
      <c r="I630" s="348" t="s">
        <v>1448</v>
      </c>
      <c r="J630" t="s">
        <v>1675</v>
      </c>
    </row>
    <row r="631" spans="1:10" x14ac:dyDescent="0.3">
      <c r="A631" s="58" t="s">
        <v>1804</v>
      </c>
      <c r="B631">
        <v>-5.5</v>
      </c>
      <c r="C631">
        <v>262</v>
      </c>
      <c r="D631" t="s">
        <v>1441</v>
      </c>
      <c r="E631">
        <v>-4.5999999999999996</v>
      </c>
      <c r="F631">
        <v>-0.9</v>
      </c>
      <c r="G631" t="s">
        <v>1815</v>
      </c>
      <c r="H631" t="s">
        <v>1678</v>
      </c>
      <c r="I631" s="348" t="s">
        <v>1448</v>
      </c>
      <c r="J631" t="s">
        <v>1675</v>
      </c>
    </row>
    <row r="632" spans="1:10" x14ac:dyDescent="0.3">
      <c r="A632" s="58">
        <v>46346</v>
      </c>
      <c r="B632">
        <v>-5.6</v>
      </c>
      <c r="C632">
        <v>263</v>
      </c>
      <c r="D632">
        <v>1</v>
      </c>
      <c r="E632">
        <v>-5.0999999999999996</v>
      </c>
      <c r="F632">
        <v>-0.5</v>
      </c>
      <c r="G632" t="s">
        <v>1856</v>
      </c>
      <c r="H632" t="s">
        <v>1875</v>
      </c>
      <c r="I632" s="348" t="s">
        <v>1448</v>
      </c>
      <c r="J632" t="s">
        <v>1675</v>
      </c>
    </row>
    <row r="633" spans="1:10" x14ac:dyDescent="0.3">
      <c r="A633" s="58" t="s">
        <v>2384</v>
      </c>
      <c r="B633">
        <v>-5.6</v>
      </c>
      <c r="C633">
        <v>264</v>
      </c>
      <c r="D633">
        <v>4</v>
      </c>
      <c r="E633">
        <v>-3.5</v>
      </c>
      <c r="F633">
        <v>-2</v>
      </c>
      <c r="G633" t="s">
        <v>2385</v>
      </c>
      <c r="H633" t="s">
        <v>1694</v>
      </c>
      <c r="I633" s="348" t="s">
        <v>1448</v>
      </c>
      <c r="J633" t="s">
        <v>1675</v>
      </c>
    </row>
    <row r="634" spans="1:10" x14ac:dyDescent="0.3">
      <c r="A634" s="58" t="s">
        <v>1907</v>
      </c>
      <c r="B634">
        <v>-5.7</v>
      </c>
      <c r="C634">
        <v>265</v>
      </c>
      <c r="D634" t="s">
        <v>1441</v>
      </c>
      <c r="E634">
        <v>-4.0999999999999996</v>
      </c>
      <c r="F634">
        <v>-1.6</v>
      </c>
      <c r="G634" t="s">
        <v>1908</v>
      </c>
      <c r="H634" t="s">
        <v>1708</v>
      </c>
      <c r="I634" s="348" t="s">
        <v>1448</v>
      </c>
      <c r="J634" t="s">
        <v>1675</v>
      </c>
    </row>
    <row r="635" spans="1:10" x14ac:dyDescent="0.3">
      <c r="A635" s="58">
        <v>46376</v>
      </c>
      <c r="B635">
        <v>-5.7</v>
      </c>
      <c r="C635">
        <v>266</v>
      </c>
      <c r="D635" t="s">
        <v>1441</v>
      </c>
      <c r="E635">
        <v>-3.3</v>
      </c>
      <c r="F635">
        <v>-2.4</v>
      </c>
      <c r="G635" t="s">
        <v>1810</v>
      </c>
      <c r="H635" t="s">
        <v>1678</v>
      </c>
      <c r="I635" s="348" t="s">
        <v>1448</v>
      </c>
      <c r="J635" t="s">
        <v>1675</v>
      </c>
    </row>
    <row r="636" spans="1:10" x14ac:dyDescent="0.3">
      <c r="A636" s="58" t="s">
        <v>1913</v>
      </c>
      <c r="B636">
        <v>-5.7</v>
      </c>
      <c r="C636">
        <v>267</v>
      </c>
      <c r="D636">
        <v>4</v>
      </c>
      <c r="E636">
        <v>-2.2999999999999998</v>
      </c>
      <c r="F636">
        <v>-3.4</v>
      </c>
      <c r="G636" t="s">
        <v>1914</v>
      </c>
      <c r="H636" t="s">
        <v>1655</v>
      </c>
      <c r="I636" t="s">
        <v>1448</v>
      </c>
      <c r="J636" t="s">
        <v>1675</v>
      </c>
    </row>
    <row r="637" spans="1:10" x14ac:dyDescent="0.3">
      <c r="A637" s="58" t="s">
        <v>1803</v>
      </c>
      <c r="B637">
        <v>-5.8</v>
      </c>
      <c r="C637">
        <v>268</v>
      </c>
      <c r="D637" t="s">
        <v>1441</v>
      </c>
      <c r="E637">
        <v>1.3</v>
      </c>
      <c r="F637">
        <v>-7.1</v>
      </c>
      <c r="G637" t="s">
        <v>1807</v>
      </c>
      <c r="H637" t="s">
        <v>1712</v>
      </c>
      <c r="I637" t="s">
        <v>1448</v>
      </c>
      <c r="J637" t="s">
        <v>1675</v>
      </c>
    </row>
    <row r="638" spans="1:10" x14ac:dyDescent="0.3">
      <c r="A638" s="58" t="s">
        <v>1846</v>
      </c>
      <c r="B638">
        <v>-5.8</v>
      </c>
      <c r="C638">
        <v>269</v>
      </c>
      <c r="D638">
        <v>2</v>
      </c>
      <c r="E638">
        <v>-6.4</v>
      </c>
      <c r="F638">
        <v>0.5</v>
      </c>
      <c r="G638" t="s">
        <v>1847</v>
      </c>
      <c r="H638" t="s">
        <v>1606</v>
      </c>
      <c r="I638" s="348" t="s">
        <v>1448</v>
      </c>
      <c r="J638" t="s">
        <v>1675</v>
      </c>
    </row>
    <row r="639" spans="1:10" x14ac:dyDescent="0.3">
      <c r="A639" s="58">
        <v>46375</v>
      </c>
      <c r="B639">
        <v>-5.8</v>
      </c>
      <c r="C639">
        <v>270</v>
      </c>
      <c r="D639" t="s">
        <v>1441</v>
      </c>
      <c r="E639">
        <v>-5.9</v>
      </c>
      <c r="F639">
        <v>0</v>
      </c>
      <c r="G639" t="s">
        <v>1653</v>
      </c>
      <c r="H639" t="s">
        <v>1678</v>
      </c>
      <c r="I639" s="348" t="s">
        <v>1448</v>
      </c>
      <c r="J639" t="s">
        <v>1675</v>
      </c>
    </row>
    <row r="640" spans="1:10" x14ac:dyDescent="0.3">
      <c r="A640" s="58">
        <v>46347</v>
      </c>
      <c r="B640">
        <v>-5.9</v>
      </c>
      <c r="C640">
        <v>271</v>
      </c>
      <c r="D640">
        <v>2</v>
      </c>
      <c r="E640">
        <v>-0.6</v>
      </c>
      <c r="F640">
        <v>-5.2</v>
      </c>
      <c r="G640" t="s">
        <v>1723</v>
      </c>
      <c r="H640" t="s">
        <v>1678</v>
      </c>
      <c r="I640" s="348" t="s">
        <v>1448</v>
      </c>
      <c r="J640" t="s">
        <v>1675</v>
      </c>
    </row>
    <row r="641" spans="1:10" x14ac:dyDescent="0.3">
      <c r="A641" s="58" t="s">
        <v>1909</v>
      </c>
      <c r="B641">
        <v>-6.1</v>
      </c>
      <c r="C641">
        <v>272</v>
      </c>
      <c r="D641">
        <v>1</v>
      </c>
      <c r="E641">
        <v>-3.8</v>
      </c>
      <c r="F641">
        <v>-2.4</v>
      </c>
      <c r="G641" t="s">
        <v>1910</v>
      </c>
      <c r="H641" t="s">
        <v>1580</v>
      </c>
      <c r="I641" s="348" t="s">
        <v>1448</v>
      </c>
      <c r="J641" t="s">
        <v>1675</v>
      </c>
    </row>
    <row r="642" spans="1:10" x14ac:dyDescent="0.3">
      <c r="A642" s="58" t="s">
        <v>1909</v>
      </c>
      <c r="B642">
        <v>-6.3</v>
      </c>
      <c r="C642">
        <v>273</v>
      </c>
      <c r="D642">
        <v>1</v>
      </c>
      <c r="E642">
        <v>-1.3</v>
      </c>
      <c r="F642">
        <v>-5</v>
      </c>
      <c r="G642" t="s">
        <v>1910</v>
      </c>
      <c r="H642" t="s">
        <v>1451</v>
      </c>
      <c r="I642" t="s">
        <v>1448</v>
      </c>
      <c r="J642" t="s">
        <v>1675</v>
      </c>
    </row>
    <row r="643" spans="1:10" x14ac:dyDescent="0.3">
      <c r="A643" s="58" t="s">
        <v>1913</v>
      </c>
      <c r="B643">
        <v>-6.4</v>
      </c>
      <c r="C643">
        <v>274</v>
      </c>
      <c r="D643">
        <v>2</v>
      </c>
      <c r="E643">
        <v>-6.5</v>
      </c>
      <c r="F643">
        <v>0.2</v>
      </c>
      <c r="G643" t="s">
        <v>1914</v>
      </c>
      <c r="H643" t="s">
        <v>1606</v>
      </c>
      <c r="I643" s="348" t="s">
        <v>1448</v>
      </c>
      <c r="J643" t="s">
        <v>1675</v>
      </c>
    </row>
    <row r="644" spans="1:10" x14ac:dyDescent="0.3">
      <c r="A644" s="58" t="s">
        <v>1911</v>
      </c>
      <c r="B644">
        <v>-6.4</v>
      </c>
      <c r="C644">
        <v>275</v>
      </c>
      <c r="D644" t="s">
        <v>1441</v>
      </c>
      <c r="E644">
        <v>-2.5</v>
      </c>
      <c r="F644">
        <v>-3.8</v>
      </c>
      <c r="G644" t="s">
        <v>1912</v>
      </c>
      <c r="H644" t="s">
        <v>1712</v>
      </c>
      <c r="I644" t="s">
        <v>1448</v>
      </c>
      <c r="J644" t="s">
        <v>1675</v>
      </c>
    </row>
    <row r="645" spans="1:10" x14ac:dyDescent="0.3">
      <c r="A645" s="58" t="s">
        <v>1803</v>
      </c>
      <c r="B645">
        <v>-6.4</v>
      </c>
      <c r="C645">
        <v>276</v>
      </c>
      <c r="D645">
        <v>4</v>
      </c>
      <c r="E645">
        <v>-3.6</v>
      </c>
      <c r="F645">
        <v>-2.8</v>
      </c>
      <c r="G645" t="s">
        <v>1807</v>
      </c>
      <c r="H645" t="s">
        <v>1849</v>
      </c>
      <c r="I645" t="s">
        <v>1448</v>
      </c>
      <c r="J645" t="s">
        <v>1675</v>
      </c>
    </row>
    <row r="646" spans="1:10" x14ac:dyDescent="0.3">
      <c r="A646" s="58" t="s">
        <v>1803</v>
      </c>
      <c r="B646">
        <v>-6.5</v>
      </c>
      <c r="C646">
        <v>277</v>
      </c>
      <c r="D646" t="s">
        <v>1441</v>
      </c>
      <c r="E646">
        <v>-6.6</v>
      </c>
      <c r="F646">
        <v>0.1</v>
      </c>
      <c r="G646" t="s">
        <v>1807</v>
      </c>
      <c r="H646" t="s">
        <v>1661</v>
      </c>
      <c r="I646" s="348" t="s">
        <v>1448</v>
      </c>
      <c r="J646" t="s">
        <v>1675</v>
      </c>
    </row>
    <row r="647" spans="1:10" x14ac:dyDescent="0.3">
      <c r="A647" s="58">
        <v>46317</v>
      </c>
      <c r="B647">
        <v>-6.6</v>
      </c>
      <c r="C647">
        <v>278</v>
      </c>
      <c r="D647">
        <v>1</v>
      </c>
      <c r="E647">
        <v>-4.5999999999999996</v>
      </c>
      <c r="F647">
        <v>-2</v>
      </c>
      <c r="G647" t="s">
        <v>1814</v>
      </c>
      <c r="H647" t="s">
        <v>1608</v>
      </c>
      <c r="I647" t="s">
        <v>1448</v>
      </c>
      <c r="J647" t="s">
        <v>1675</v>
      </c>
    </row>
    <row r="648" spans="1:10" x14ac:dyDescent="0.3">
      <c r="A648" s="58">
        <v>46227</v>
      </c>
      <c r="B648">
        <v>-6.6</v>
      </c>
      <c r="C648">
        <v>279</v>
      </c>
      <c r="D648">
        <v>1</v>
      </c>
      <c r="E648">
        <v>-1.7</v>
      </c>
      <c r="F648">
        <v>-4.9000000000000004</v>
      </c>
      <c r="G648" t="s">
        <v>1729</v>
      </c>
      <c r="H648" t="s">
        <v>1812</v>
      </c>
      <c r="I648" s="348" t="s">
        <v>1448</v>
      </c>
      <c r="J648" t="s">
        <v>1675</v>
      </c>
    </row>
    <row r="649" spans="1:10" x14ac:dyDescent="0.3">
      <c r="A649" s="58">
        <v>46317</v>
      </c>
      <c r="B649">
        <v>-6.8</v>
      </c>
      <c r="C649">
        <v>280</v>
      </c>
      <c r="D649">
        <v>2</v>
      </c>
      <c r="E649">
        <v>-4.4000000000000004</v>
      </c>
      <c r="F649">
        <v>-2.2999999999999998</v>
      </c>
      <c r="G649" t="s">
        <v>1814</v>
      </c>
      <c r="H649" t="s">
        <v>1581</v>
      </c>
      <c r="I649" s="348" t="s">
        <v>1448</v>
      </c>
      <c r="J649" t="s">
        <v>1675</v>
      </c>
    </row>
    <row r="650" spans="1:10" x14ac:dyDescent="0.3">
      <c r="A650" s="58">
        <v>46287</v>
      </c>
      <c r="B650">
        <v>-6.8</v>
      </c>
      <c r="C650">
        <v>281</v>
      </c>
      <c r="D650">
        <v>1</v>
      </c>
      <c r="E650">
        <v>-6.4</v>
      </c>
      <c r="F650">
        <v>-0.3</v>
      </c>
      <c r="G650" t="s">
        <v>1716</v>
      </c>
      <c r="H650" t="s">
        <v>1717</v>
      </c>
      <c r="I650" t="s">
        <v>1448</v>
      </c>
      <c r="J650" t="s">
        <v>1675</v>
      </c>
    </row>
    <row r="651" spans="1:10" x14ac:dyDescent="0.3">
      <c r="A651" s="58" t="s">
        <v>1913</v>
      </c>
      <c r="B651">
        <v>-6.8</v>
      </c>
      <c r="C651">
        <v>282</v>
      </c>
      <c r="D651">
        <v>1</v>
      </c>
      <c r="E651">
        <v>-1.8</v>
      </c>
      <c r="F651">
        <v>-5</v>
      </c>
      <c r="G651" t="s">
        <v>1914</v>
      </c>
      <c r="H651" t="s">
        <v>1579</v>
      </c>
      <c r="I651" s="348" t="s">
        <v>1448</v>
      </c>
      <c r="J651" t="s">
        <v>1675</v>
      </c>
    </row>
    <row r="652" spans="1:10" x14ac:dyDescent="0.3">
      <c r="A652" s="58">
        <v>46316</v>
      </c>
      <c r="B652">
        <v>-6.9</v>
      </c>
      <c r="C652">
        <v>283</v>
      </c>
      <c r="D652">
        <v>1</v>
      </c>
      <c r="E652">
        <v>-3.3</v>
      </c>
      <c r="F652">
        <v>-3.6</v>
      </c>
      <c r="G652" t="s">
        <v>1663</v>
      </c>
      <c r="H652" t="s">
        <v>1580</v>
      </c>
      <c r="I652" s="348" t="s">
        <v>1448</v>
      </c>
      <c r="J652" t="s">
        <v>1675</v>
      </c>
    </row>
    <row r="653" spans="1:10" x14ac:dyDescent="0.3">
      <c r="A653" s="58" t="s">
        <v>2384</v>
      </c>
      <c r="B653">
        <v>-6.9</v>
      </c>
      <c r="C653">
        <v>284</v>
      </c>
      <c r="D653">
        <v>1</v>
      </c>
      <c r="E653">
        <v>-6.2</v>
      </c>
      <c r="F653">
        <v>-0.7</v>
      </c>
      <c r="G653" t="s">
        <v>2385</v>
      </c>
      <c r="H653" t="s">
        <v>1449</v>
      </c>
      <c r="I653" s="348" t="s">
        <v>1448</v>
      </c>
      <c r="J653" t="s">
        <v>1675</v>
      </c>
    </row>
    <row r="654" spans="1:10" x14ac:dyDescent="0.3">
      <c r="A654" s="58" t="s">
        <v>1660</v>
      </c>
      <c r="B654">
        <v>-7</v>
      </c>
      <c r="C654">
        <v>285</v>
      </c>
      <c r="D654" t="s">
        <v>1441</v>
      </c>
      <c r="E654">
        <v>-2.8</v>
      </c>
      <c r="F654">
        <v>-4.0999999999999996</v>
      </c>
      <c r="G654" t="s">
        <v>1813</v>
      </c>
      <c r="H654" t="s">
        <v>1443</v>
      </c>
      <c r="I654" s="348" t="s">
        <v>1448</v>
      </c>
      <c r="J654" t="s">
        <v>1675</v>
      </c>
    </row>
    <row r="655" spans="1:10" x14ac:dyDescent="0.3">
      <c r="A655" s="58" t="s">
        <v>1952</v>
      </c>
      <c r="B655">
        <v>-7</v>
      </c>
      <c r="C655">
        <v>286</v>
      </c>
      <c r="D655">
        <v>1</v>
      </c>
      <c r="E655">
        <v>-3.1</v>
      </c>
      <c r="F655">
        <v>-3.9</v>
      </c>
      <c r="G655" t="s">
        <v>1968</v>
      </c>
      <c r="H655" t="s">
        <v>1722</v>
      </c>
      <c r="I655" s="348" t="s">
        <v>1448</v>
      </c>
      <c r="J655" t="s">
        <v>1675</v>
      </c>
    </row>
    <row r="656" spans="1:10" x14ac:dyDescent="0.3">
      <c r="A656" s="58">
        <v>46288</v>
      </c>
      <c r="B656">
        <v>-7</v>
      </c>
      <c r="C656">
        <v>287</v>
      </c>
      <c r="D656">
        <v>1</v>
      </c>
      <c r="E656">
        <v>-3.9</v>
      </c>
      <c r="F656">
        <v>-3.2</v>
      </c>
      <c r="G656" t="s">
        <v>1850</v>
      </c>
      <c r="H656" t="s">
        <v>1718</v>
      </c>
      <c r="I656" s="348" t="s">
        <v>1448</v>
      </c>
      <c r="J656" t="s">
        <v>1675</v>
      </c>
    </row>
    <row r="657" spans="1:10" x14ac:dyDescent="0.3">
      <c r="A657" s="58" t="s">
        <v>2381</v>
      </c>
      <c r="B657">
        <v>-7.1</v>
      </c>
      <c r="C657">
        <v>288</v>
      </c>
      <c r="D657">
        <v>6</v>
      </c>
      <c r="E657">
        <v>-5.2</v>
      </c>
      <c r="F657">
        <v>-1.9</v>
      </c>
      <c r="G657" t="s">
        <v>2382</v>
      </c>
      <c r="H657" t="s">
        <v>1694</v>
      </c>
      <c r="I657" s="348" t="s">
        <v>1448</v>
      </c>
      <c r="J657" t="s">
        <v>1675</v>
      </c>
    </row>
    <row r="658" spans="1:10" x14ac:dyDescent="0.3">
      <c r="A658" s="58">
        <v>46316</v>
      </c>
      <c r="B658">
        <v>-7.1</v>
      </c>
      <c r="C658">
        <v>289</v>
      </c>
      <c r="D658" t="s">
        <v>1441</v>
      </c>
      <c r="E658">
        <v>-3.3</v>
      </c>
      <c r="F658">
        <v>-3.9</v>
      </c>
      <c r="G658" t="s">
        <v>1663</v>
      </c>
      <c r="H658" t="s">
        <v>1608</v>
      </c>
      <c r="I658" t="s">
        <v>1448</v>
      </c>
      <c r="J658" t="s">
        <v>1675</v>
      </c>
    </row>
    <row r="659" spans="1:10" x14ac:dyDescent="0.3">
      <c r="A659" s="58" t="s">
        <v>1885</v>
      </c>
      <c r="B659">
        <v>-7.4</v>
      </c>
      <c r="C659">
        <v>290</v>
      </c>
      <c r="D659" t="s">
        <v>1441</v>
      </c>
      <c r="E659">
        <v>-2.4</v>
      </c>
      <c r="F659">
        <v>-5</v>
      </c>
      <c r="G659" t="s">
        <v>1886</v>
      </c>
      <c r="H659" t="s">
        <v>1652</v>
      </c>
      <c r="I659" t="s">
        <v>1561</v>
      </c>
      <c r="J659" t="s">
        <v>1675</v>
      </c>
    </row>
    <row r="660" spans="1:10" x14ac:dyDescent="0.3">
      <c r="A660" s="58">
        <v>46317</v>
      </c>
      <c r="B660">
        <v>-7.4</v>
      </c>
      <c r="C660">
        <v>291</v>
      </c>
      <c r="D660">
        <v>3</v>
      </c>
      <c r="E660">
        <v>-4.5</v>
      </c>
      <c r="F660">
        <v>-2.8</v>
      </c>
      <c r="G660" t="s">
        <v>1814</v>
      </c>
      <c r="H660" t="s">
        <v>1719</v>
      </c>
      <c r="I660" s="348" t="s">
        <v>1448</v>
      </c>
      <c r="J660" t="s">
        <v>1675</v>
      </c>
    </row>
    <row r="661" spans="1:10" x14ac:dyDescent="0.3">
      <c r="A661" s="58" t="s">
        <v>1804</v>
      </c>
      <c r="B661">
        <v>-7.6</v>
      </c>
      <c r="C661">
        <v>292</v>
      </c>
      <c r="D661">
        <v>1</v>
      </c>
      <c r="E661">
        <v>2.1</v>
      </c>
      <c r="F661">
        <v>-9.6999999999999993</v>
      </c>
      <c r="G661" t="s">
        <v>1815</v>
      </c>
      <c r="H661" t="s">
        <v>1678</v>
      </c>
      <c r="I661" t="s">
        <v>1448</v>
      </c>
      <c r="J661" t="s">
        <v>1675</v>
      </c>
    </row>
    <row r="662" spans="1:10" x14ac:dyDescent="0.3">
      <c r="A662" s="58">
        <v>46317</v>
      </c>
      <c r="B662">
        <v>-7.6</v>
      </c>
      <c r="C662">
        <v>293</v>
      </c>
      <c r="D662" t="s">
        <v>1441</v>
      </c>
      <c r="E662">
        <v>-4.2</v>
      </c>
      <c r="F662">
        <v>-3.4</v>
      </c>
      <c r="G662" t="s">
        <v>1814</v>
      </c>
      <c r="H662" t="s">
        <v>1580</v>
      </c>
      <c r="I662" s="348" t="s">
        <v>1448</v>
      </c>
      <c r="J662" t="s">
        <v>1675</v>
      </c>
    </row>
    <row r="663" spans="1:10" x14ac:dyDescent="0.3">
      <c r="A663" s="58">
        <v>46317</v>
      </c>
      <c r="B663">
        <v>-7.7</v>
      </c>
      <c r="C663">
        <v>294</v>
      </c>
      <c r="D663">
        <v>2</v>
      </c>
      <c r="E663">
        <v>-6.4</v>
      </c>
      <c r="F663">
        <v>-1.3</v>
      </c>
      <c r="G663" t="s">
        <v>1814</v>
      </c>
      <c r="H663" t="s">
        <v>1678</v>
      </c>
      <c r="I663" s="348" t="s">
        <v>1448</v>
      </c>
      <c r="J663" t="s">
        <v>1675</v>
      </c>
    </row>
    <row r="664" spans="1:10" x14ac:dyDescent="0.3">
      <c r="A664" s="58">
        <v>46316</v>
      </c>
      <c r="B664">
        <v>-7.8</v>
      </c>
      <c r="C664">
        <v>295</v>
      </c>
      <c r="D664" t="s">
        <v>1441</v>
      </c>
      <c r="E664">
        <v>-3.1</v>
      </c>
      <c r="F664">
        <v>-4.7</v>
      </c>
      <c r="G664" t="s">
        <v>1663</v>
      </c>
      <c r="H664" t="s">
        <v>1718</v>
      </c>
      <c r="I664" s="348" t="s">
        <v>1448</v>
      </c>
      <c r="J664" t="s">
        <v>1675</v>
      </c>
    </row>
    <row r="665" spans="1:10" x14ac:dyDescent="0.3">
      <c r="A665" s="58" t="s">
        <v>1913</v>
      </c>
      <c r="B665">
        <v>-7.8</v>
      </c>
      <c r="C665">
        <v>296</v>
      </c>
      <c r="D665">
        <v>2</v>
      </c>
      <c r="E665">
        <v>-8.1999999999999993</v>
      </c>
      <c r="F665">
        <v>0.5</v>
      </c>
      <c r="G665" t="s">
        <v>1914</v>
      </c>
      <c r="H665" t="s">
        <v>1678</v>
      </c>
      <c r="I665" t="s">
        <v>1448</v>
      </c>
      <c r="J665" t="s">
        <v>1675</v>
      </c>
    </row>
    <row r="666" spans="1:10" x14ac:dyDescent="0.3">
      <c r="A666" s="58" t="s">
        <v>1952</v>
      </c>
      <c r="B666">
        <v>-7.8</v>
      </c>
      <c r="C666">
        <v>297</v>
      </c>
      <c r="D666">
        <v>14</v>
      </c>
      <c r="E666">
        <v>-6.1</v>
      </c>
      <c r="F666">
        <v>-1.7</v>
      </c>
      <c r="G666" t="s">
        <v>1968</v>
      </c>
      <c r="H666" t="s">
        <v>1451</v>
      </c>
      <c r="I666" s="348" t="s">
        <v>1448</v>
      </c>
      <c r="J666" t="s">
        <v>1675</v>
      </c>
    </row>
    <row r="667" spans="1:10" x14ac:dyDescent="0.3">
      <c r="A667" s="58" t="s">
        <v>1804</v>
      </c>
      <c r="B667">
        <v>-7.8</v>
      </c>
      <c r="C667">
        <v>298</v>
      </c>
      <c r="D667">
        <v>2</v>
      </c>
      <c r="E667">
        <v>-6.5</v>
      </c>
      <c r="F667">
        <v>-1.3</v>
      </c>
      <c r="G667" t="s">
        <v>1815</v>
      </c>
      <c r="H667" t="s">
        <v>1720</v>
      </c>
      <c r="I667" s="349" t="s">
        <v>1448</v>
      </c>
      <c r="J667" t="s">
        <v>1675</v>
      </c>
    </row>
    <row r="668" spans="1:10" x14ac:dyDescent="0.3">
      <c r="A668" s="58">
        <v>46347</v>
      </c>
      <c r="B668">
        <v>-7.8</v>
      </c>
      <c r="C668">
        <v>299</v>
      </c>
      <c r="D668">
        <v>2</v>
      </c>
      <c r="E668">
        <v>-3.8</v>
      </c>
      <c r="F668">
        <v>-4</v>
      </c>
      <c r="G668" t="s">
        <v>1723</v>
      </c>
      <c r="H668" t="s">
        <v>1708</v>
      </c>
      <c r="I668" s="348" t="s">
        <v>1448</v>
      </c>
      <c r="J668" t="s">
        <v>1675</v>
      </c>
    </row>
    <row r="669" spans="1:10" x14ac:dyDescent="0.3">
      <c r="A669" s="58" t="s">
        <v>1803</v>
      </c>
      <c r="B669">
        <v>-7.9</v>
      </c>
      <c r="C669">
        <v>300</v>
      </c>
      <c r="D669">
        <v>1</v>
      </c>
      <c r="E669">
        <v>-4.8</v>
      </c>
      <c r="F669">
        <v>-3</v>
      </c>
      <c r="G669" t="s">
        <v>1807</v>
      </c>
      <c r="H669" t="s">
        <v>1449</v>
      </c>
      <c r="I669" s="348" t="s">
        <v>1448</v>
      </c>
      <c r="J669" t="s">
        <v>1675</v>
      </c>
    </row>
    <row r="670" spans="1:10" x14ac:dyDescent="0.3">
      <c r="A670" s="58" t="s">
        <v>1852</v>
      </c>
      <c r="B670">
        <v>-7.9</v>
      </c>
      <c r="C670">
        <v>301</v>
      </c>
      <c r="D670" t="s">
        <v>1441</v>
      </c>
      <c r="E670">
        <v>-2.1</v>
      </c>
      <c r="F670">
        <v>-5.8</v>
      </c>
      <c r="G670" t="s">
        <v>1853</v>
      </c>
      <c r="H670" t="s">
        <v>1606</v>
      </c>
      <c r="I670" s="348" t="s">
        <v>1448</v>
      </c>
      <c r="J670" t="s">
        <v>1675</v>
      </c>
    </row>
    <row r="671" spans="1:10" x14ac:dyDescent="0.3">
      <c r="A671" s="58">
        <v>46345</v>
      </c>
      <c r="B671">
        <v>-8</v>
      </c>
      <c r="C671">
        <v>302</v>
      </c>
      <c r="D671">
        <v>2</v>
      </c>
      <c r="E671">
        <v>-3.6</v>
      </c>
      <c r="F671">
        <v>-4.3</v>
      </c>
      <c r="G671" t="s">
        <v>1916</v>
      </c>
      <c r="H671" t="s">
        <v>1718</v>
      </c>
      <c r="I671" s="348" t="s">
        <v>1448</v>
      </c>
      <c r="J671" t="s">
        <v>1675</v>
      </c>
    </row>
    <row r="672" spans="1:10" x14ac:dyDescent="0.3">
      <c r="A672" s="58">
        <v>46316</v>
      </c>
      <c r="B672">
        <v>-8.1</v>
      </c>
      <c r="C672">
        <v>303</v>
      </c>
      <c r="D672">
        <v>1</v>
      </c>
      <c r="E672">
        <v>-4.7</v>
      </c>
      <c r="F672">
        <v>-3.4</v>
      </c>
      <c r="G672" t="s">
        <v>1663</v>
      </c>
      <c r="H672" t="s">
        <v>1580</v>
      </c>
      <c r="I672" s="348" t="s">
        <v>1448</v>
      </c>
      <c r="J672" t="s">
        <v>1675</v>
      </c>
    </row>
    <row r="673" spans="1:10" x14ac:dyDescent="0.3">
      <c r="A673" s="58">
        <v>46347</v>
      </c>
      <c r="B673">
        <v>-8.1999999999999993</v>
      </c>
      <c r="C673">
        <v>304</v>
      </c>
      <c r="D673" t="s">
        <v>1441</v>
      </c>
      <c r="E673">
        <v>-6.4</v>
      </c>
      <c r="F673">
        <v>-1.8</v>
      </c>
      <c r="G673" t="s">
        <v>1723</v>
      </c>
      <c r="H673" t="s">
        <v>1717</v>
      </c>
      <c r="I673" s="348" t="s">
        <v>1448</v>
      </c>
      <c r="J673" t="s">
        <v>1675</v>
      </c>
    </row>
    <row r="674" spans="1:10" x14ac:dyDescent="0.3">
      <c r="A674" s="58">
        <v>46376</v>
      </c>
      <c r="B674">
        <v>-8.3000000000000007</v>
      </c>
      <c r="C674">
        <v>305</v>
      </c>
      <c r="D674" t="s">
        <v>1441</v>
      </c>
      <c r="E674">
        <v>-5</v>
      </c>
      <c r="F674">
        <v>-3.3</v>
      </c>
      <c r="G674" t="s">
        <v>1810</v>
      </c>
      <c r="H674" t="s">
        <v>1579</v>
      </c>
      <c r="I674" s="348" t="s">
        <v>1448</v>
      </c>
      <c r="J674" t="s">
        <v>1675</v>
      </c>
    </row>
    <row r="675" spans="1:10" x14ac:dyDescent="0.3">
      <c r="A675" s="58" t="s">
        <v>1907</v>
      </c>
      <c r="B675">
        <v>-8.4</v>
      </c>
      <c r="C675">
        <v>306</v>
      </c>
      <c r="D675">
        <v>3</v>
      </c>
      <c r="E675">
        <v>-3.6</v>
      </c>
      <c r="F675">
        <v>-4.9000000000000004</v>
      </c>
      <c r="G675" t="s">
        <v>1908</v>
      </c>
      <c r="H675" t="s">
        <v>1710</v>
      </c>
      <c r="I675" t="s">
        <v>1448</v>
      </c>
      <c r="J675" t="s">
        <v>1675</v>
      </c>
    </row>
    <row r="676" spans="1:10" x14ac:dyDescent="0.3">
      <c r="A676" s="58">
        <v>46228</v>
      </c>
      <c r="B676">
        <v>-8.4</v>
      </c>
      <c r="C676">
        <v>307</v>
      </c>
      <c r="D676" t="s">
        <v>1441</v>
      </c>
      <c r="E676">
        <v>-6.4</v>
      </c>
      <c r="F676">
        <v>-2</v>
      </c>
      <c r="G676" t="s">
        <v>1725</v>
      </c>
      <c r="H676" t="s">
        <v>1724</v>
      </c>
      <c r="I676" s="348" t="s">
        <v>1448</v>
      </c>
      <c r="J676" t="s">
        <v>1675</v>
      </c>
    </row>
    <row r="677" spans="1:10" x14ac:dyDescent="0.3">
      <c r="A677" s="58" t="s">
        <v>1721</v>
      </c>
      <c r="B677">
        <v>-8.6</v>
      </c>
      <c r="C677">
        <v>308</v>
      </c>
      <c r="D677" t="s">
        <v>1441</v>
      </c>
      <c r="E677">
        <v>-3.4</v>
      </c>
      <c r="F677">
        <v>-5.2</v>
      </c>
      <c r="G677" t="s">
        <v>1806</v>
      </c>
      <c r="H677" t="s">
        <v>1712</v>
      </c>
      <c r="I677" s="348" t="s">
        <v>1448</v>
      </c>
      <c r="J677" t="s">
        <v>1675</v>
      </c>
    </row>
    <row r="678" spans="1:10" x14ac:dyDescent="0.3">
      <c r="A678" s="58">
        <v>46348</v>
      </c>
      <c r="B678">
        <v>-8.6</v>
      </c>
      <c r="C678">
        <v>309</v>
      </c>
      <c r="D678" t="s">
        <v>1441</v>
      </c>
      <c r="E678">
        <v>-6.5</v>
      </c>
      <c r="F678">
        <v>-2.1</v>
      </c>
      <c r="G678" t="s">
        <v>1816</v>
      </c>
      <c r="H678" t="s">
        <v>1678</v>
      </c>
      <c r="I678" s="348" t="s">
        <v>1448</v>
      </c>
      <c r="J678" t="s">
        <v>1675</v>
      </c>
    </row>
    <row r="679" spans="1:10" x14ac:dyDescent="0.3">
      <c r="A679" s="58">
        <v>46374</v>
      </c>
      <c r="B679">
        <v>-8.6999999999999993</v>
      </c>
      <c r="C679">
        <v>310</v>
      </c>
      <c r="D679">
        <v>4</v>
      </c>
      <c r="E679">
        <v>-6.1</v>
      </c>
      <c r="F679">
        <v>-2.6</v>
      </c>
      <c r="G679" t="s">
        <v>2386</v>
      </c>
      <c r="H679" t="s">
        <v>1449</v>
      </c>
      <c r="I679" t="s">
        <v>1448</v>
      </c>
      <c r="J679" t="s">
        <v>1675</v>
      </c>
    </row>
    <row r="680" spans="1:10" x14ac:dyDescent="0.3">
      <c r="A680" s="58">
        <v>46376</v>
      </c>
      <c r="B680">
        <v>-8.8000000000000007</v>
      </c>
      <c r="C680">
        <v>311</v>
      </c>
      <c r="D680">
        <v>1</v>
      </c>
      <c r="E680">
        <v>-3.9</v>
      </c>
      <c r="F680">
        <v>-4.9000000000000004</v>
      </c>
      <c r="G680" t="s">
        <v>1810</v>
      </c>
      <c r="H680" t="s">
        <v>1465</v>
      </c>
      <c r="I680" s="348" t="s">
        <v>1448</v>
      </c>
      <c r="J680" t="s">
        <v>1675</v>
      </c>
    </row>
    <row r="681" spans="1:10" x14ac:dyDescent="0.3">
      <c r="A681" s="58">
        <v>46347</v>
      </c>
      <c r="B681">
        <v>-8.9</v>
      </c>
      <c r="C681">
        <v>312</v>
      </c>
      <c r="D681" t="s">
        <v>1441</v>
      </c>
      <c r="E681">
        <v>-6</v>
      </c>
      <c r="F681">
        <v>-2.9</v>
      </c>
      <c r="G681" t="s">
        <v>1723</v>
      </c>
      <c r="H681" t="s">
        <v>1465</v>
      </c>
      <c r="I681" t="s">
        <v>1448</v>
      </c>
      <c r="J681" t="s">
        <v>1675</v>
      </c>
    </row>
    <row r="682" spans="1:10" x14ac:dyDescent="0.3">
      <c r="A682" s="58">
        <v>46376</v>
      </c>
      <c r="B682">
        <v>-9.1</v>
      </c>
      <c r="C682">
        <v>313</v>
      </c>
      <c r="D682" t="s">
        <v>1441</v>
      </c>
      <c r="E682">
        <v>-5.6</v>
      </c>
      <c r="F682">
        <v>-3.5</v>
      </c>
      <c r="G682" t="s">
        <v>1810</v>
      </c>
      <c r="H682" t="s">
        <v>1719</v>
      </c>
      <c r="I682" s="348" t="s">
        <v>1448</v>
      </c>
      <c r="J682" t="s">
        <v>1675</v>
      </c>
    </row>
    <row r="683" spans="1:10" x14ac:dyDescent="0.3">
      <c r="A683" s="58">
        <v>46348</v>
      </c>
      <c r="B683">
        <v>-9.1</v>
      </c>
      <c r="C683">
        <v>314</v>
      </c>
      <c r="D683" t="s">
        <v>1441</v>
      </c>
      <c r="E683">
        <v>-1.7</v>
      </c>
      <c r="F683">
        <v>-7.5</v>
      </c>
      <c r="G683" t="s">
        <v>1816</v>
      </c>
      <c r="H683" t="s">
        <v>1608</v>
      </c>
      <c r="I683" t="s">
        <v>1448</v>
      </c>
      <c r="J683" t="s">
        <v>1675</v>
      </c>
    </row>
    <row r="684" spans="1:10" x14ac:dyDescent="0.3">
      <c r="A684" s="58">
        <v>46228</v>
      </c>
      <c r="B684">
        <v>-9.1999999999999993</v>
      </c>
      <c r="C684">
        <v>315</v>
      </c>
      <c r="D684" t="s">
        <v>1441</v>
      </c>
      <c r="E684">
        <v>-2.8</v>
      </c>
      <c r="F684">
        <v>-6.4</v>
      </c>
      <c r="G684" t="s">
        <v>1725</v>
      </c>
      <c r="H684" t="s">
        <v>1724</v>
      </c>
      <c r="I684" t="s">
        <v>1448</v>
      </c>
      <c r="J684" t="s">
        <v>1675</v>
      </c>
    </row>
    <row r="685" spans="1:10" x14ac:dyDescent="0.3">
      <c r="A685" s="58" t="s">
        <v>1803</v>
      </c>
      <c r="B685">
        <v>-9.3000000000000007</v>
      </c>
      <c r="C685">
        <v>316</v>
      </c>
      <c r="D685" t="s">
        <v>1441</v>
      </c>
      <c r="E685">
        <v>-5.7</v>
      </c>
      <c r="F685">
        <v>-3.6</v>
      </c>
      <c r="G685" t="s">
        <v>1807</v>
      </c>
      <c r="H685" t="s">
        <v>1465</v>
      </c>
      <c r="I685" s="348" t="s">
        <v>1448</v>
      </c>
      <c r="J685" t="s">
        <v>1675</v>
      </c>
    </row>
    <row r="686" spans="1:10" x14ac:dyDescent="0.3">
      <c r="A686" s="58">
        <v>46317</v>
      </c>
      <c r="B686">
        <v>-9.3000000000000007</v>
      </c>
      <c r="C686">
        <v>317</v>
      </c>
      <c r="D686" t="s">
        <v>1441</v>
      </c>
      <c r="E686">
        <v>-4.2</v>
      </c>
      <c r="F686">
        <v>-5.0999999999999996</v>
      </c>
      <c r="G686" t="s">
        <v>1814</v>
      </c>
      <c r="H686" t="s">
        <v>1718</v>
      </c>
      <c r="I686" s="348" t="s">
        <v>1448</v>
      </c>
      <c r="J686" t="s">
        <v>1675</v>
      </c>
    </row>
    <row r="687" spans="1:10" x14ac:dyDescent="0.3">
      <c r="A687" s="58">
        <v>46167</v>
      </c>
      <c r="B687">
        <v>-9.4</v>
      </c>
      <c r="C687">
        <v>318</v>
      </c>
      <c r="D687">
        <v>2</v>
      </c>
      <c r="E687">
        <v>-5.9</v>
      </c>
      <c r="F687">
        <v>-3.5</v>
      </c>
      <c r="G687" t="s">
        <v>1969</v>
      </c>
      <c r="H687" t="s">
        <v>1730</v>
      </c>
      <c r="I687" s="348" t="s">
        <v>1448</v>
      </c>
      <c r="J687" t="s">
        <v>1675</v>
      </c>
    </row>
    <row r="688" spans="1:10" x14ac:dyDescent="0.3">
      <c r="A688" s="58" t="s">
        <v>1709</v>
      </c>
      <c r="B688">
        <v>-9.4</v>
      </c>
      <c r="C688">
        <v>319</v>
      </c>
      <c r="D688" t="s">
        <v>1441</v>
      </c>
      <c r="E688">
        <v>-5.5</v>
      </c>
      <c r="F688">
        <v>-3.8</v>
      </c>
      <c r="G688" t="s">
        <v>1467</v>
      </c>
      <c r="H688" t="s">
        <v>1706</v>
      </c>
      <c r="I688" s="348" t="s">
        <v>1448</v>
      </c>
      <c r="J688" t="s">
        <v>1675</v>
      </c>
    </row>
    <row r="689" spans="1:10" x14ac:dyDescent="0.3">
      <c r="A689" s="58">
        <v>46318</v>
      </c>
      <c r="B689">
        <v>-9.4</v>
      </c>
      <c r="C689">
        <v>320</v>
      </c>
      <c r="D689">
        <v>1</v>
      </c>
      <c r="E689">
        <v>-6</v>
      </c>
      <c r="F689">
        <v>-3.4</v>
      </c>
      <c r="G689" t="s">
        <v>1851</v>
      </c>
      <c r="H689" t="s">
        <v>1726</v>
      </c>
      <c r="I689" s="348" t="s">
        <v>1448</v>
      </c>
      <c r="J689" t="s">
        <v>1675</v>
      </c>
    </row>
    <row r="690" spans="1:10" x14ac:dyDescent="0.3">
      <c r="A690" s="58" t="s">
        <v>1699</v>
      </c>
      <c r="B690">
        <v>-9.5</v>
      </c>
      <c r="C690">
        <v>321</v>
      </c>
      <c r="D690">
        <v>1</v>
      </c>
      <c r="E690">
        <v>-7.4</v>
      </c>
      <c r="F690">
        <v>-2</v>
      </c>
      <c r="G690" t="s">
        <v>1563</v>
      </c>
      <c r="H690" t="s">
        <v>1694</v>
      </c>
      <c r="I690" t="s">
        <v>1448</v>
      </c>
      <c r="J690" t="s">
        <v>1675</v>
      </c>
    </row>
    <row r="691" spans="1:10" x14ac:dyDescent="0.3">
      <c r="A691" s="58">
        <v>46376</v>
      </c>
      <c r="B691">
        <v>-9.5</v>
      </c>
      <c r="C691">
        <v>322</v>
      </c>
      <c r="D691">
        <v>1</v>
      </c>
      <c r="E691">
        <v>-3</v>
      </c>
      <c r="F691">
        <v>-6.6</v>
      </c>
      <c r="G691" t="s">
        <v>1810</v>
      </c>
      <c r="H691" t="s">
        <v>1706</v>
      </c>
      <c r="I691" s="348" t="s">
        <v>1448</v>
      </c>
      <c r="J691" t="s">
        <v>1675</v>
      </c>
    </row>
    <row r="692" spans="1:10" x14ac:dyDescent="0.3">
      <c r="A692" s="58" t="s">
        <v>1707</v>
      </c>
      <c r="B692">
        <v>-9.8000000000000007</v>
      </c>
      <c r="C692">
        <v>323</v>
      </c>
      <c r="D692">
        <v>1</v>
      </c>
      <c r="E692">
        <v>-8.6</v>
      </c>
      <c r="F692">
        <v>-1.3</v>
      </c>
      <c r="G692" t="s">
        <v>1468</v>
      </c>
      <c r="H692" t="s">
        <v>1451</v>
      </c>
      <c r="I692" s="348" t="s">
        <v>1448</v>
      </c>
      <c r="J692" t="s">
        <v>1675</v>
      </c>
    </row>
    <row r="693" spans="1:10" x14ac:dyDescent="0.3">
      <c r="A693" s="58" t="s">
        <v>1707</v>
      </c>
      <c r="B693">
        <v>-9.8000000000000007</v>
      </c>
      <c r="C693">
        <v>324</v>
      </c>
      <c r="D693">
        <v>1</v>
      </c>
      <c r="E693">
        <v>-6.6</v>
      </c>
      <c r="F693">
        <v>-3.3</v>
      </c>
      <c r="G693" t="s">
        <v>1468</v>
      </c>
      <c r="H693" t="s">
        <v>1465</v>
      </c>
      <c r="I693" s="348" t="s">
        <v>1448</v>
      </c>
      <c r="J693" t="s">
        <v>1675</v>
      </c>
    </row>
    <row r="694" spans="1:10" x14ac:dyDescent="0.3">
      <c r="A694" s="58">
        <v>46317</v>
      </c>
      <c r="B694">
        <v>-9.9</v>
      </c>
      <c r="C694">
        <v>325</v>
      </c>
      <c r="D694">
        <v>7</v>
      </c>
      <c r="E694">
        <v>-6.6</v>
      </c>
      <c r="F694">
        <v>-3.3</v>
      </c>
      <c r="G694" t="s">
        <v>1814</v>
      </c>
      <c r="H694" t="s">
        <v>1678</v>
      </c>
      <c r="I694" s="348" t="s">
        <v>1448</v>
      </c>
      <c r="J694" t="s">
        <v>1675</v>
      </c>
    </row>
    <row r="695" spans="1:10" x14ac:dyDescent="0.3">
      <c r="A695" s="58">
        <v>46377</v>
      </c>
      <c r="B695">
        <v>-10.1</v>
      </c>
      <c r="C695">
        <v>326</v>
      </c>
      <c r="D695">
        <v>1</v>
      </c>
      <c r="E695">
        <v>-9.6</v>
      </c>
      <c r="F695">
        <v>-0.4</v>
      </c>
      <c r="G695" t="s">
        <v>1808</v>
      </c>
      <c r="H695" t="s">
        <v>1465</v>
      </c>
      <c r="I695" s="348" t="s">
        <v>1448</v>
      </c>
      <c r="J695" t="s">
        <v>1675</v>
      </c>
    </row>
    <row r="696" spans="1:10" x14ac:dyDescent="0.3">
      <c r="A696" s="58" t="s">
        <v>1852</v>
      </c>
      <c r="B696">
        <v>-10.1</v>
      </c>
      <c r="C696">
        <v>327</v>
      </c>
      <c r="D696">
        <v>1</v>
      </c>
      <c r="E696">
        <v>-8.5</v>
      </c>
      <c r="F696">
        <v>-1.6</v>
      </c>
      <c r="G696" t="s">
        <v>1853</v>
      </c>
      <c r="H696" t="s">
        <v>1706</v>
      </c>
      <c r="I696" s="348" t="s">
        <v>1448</v>
      </c>
      <c r="J696" t="s">
        <v>1675</v>
      </c>
    </row>
    <row r="697" spans="1:10" x14ac:dyDescent="0.3">
      <c r="A697" s="58">
        <v>46347</v>
      </c>
      <c r="B697">
        <v>-10.1</v>
      </c>
      <c r="C697">
        <v>328</v>
      </c>
      <c r="D697">
        <v>1</v>
      </c>
      <c r="E697">
        <v>-6.2</v>
      </c>
      <c r="F697">
        <v>-4</v>
      </c>
      <c r="G697" t="s">
        <v>1723</v>
      </c>
      <c r="H697" t="s">
        <v>1465</v>
      </c>
      <c r="I697" s="348" t="s">
        <v>1448</v>
      </c>
      <c r="J697" t="s">
        <v>1675</v>
      </c>
    </row>
    <row r="698" spans="1:10" x14ac:dyDescent="0.3">
      <c r="A698" s="58">
        <v>46258</v>
      </c>
      <c r="B698">
        <v>-10.199999999999999</v>
      </c>
      <c r="C698">
        <v>329</v>
      </c>
      <c r="D698">
        <v>1</v>
      </c>
      <c r="E698">
        <v>-5.7</v>
      </c>
      <c r="F698">
        <v>-4.5</v>
      </c>
      <c r="G698" t="s">
        <v>1917</v>
      </c>
      <c r="H698" t="s">
        <v>1918</v>
      </c>
      <c r="I698" s="348" t="s">
        <v>1448</v>
      </c>
      <c r="J698" t="s">
        <v>1675</v>
      </c>
    </row>
    <row r="699" spans="1:10" x14ac:dyDescent="0.3">
      <c r="A699" s="58" t="s">
        <v>1804</v>
      </c>
      <c r="B699">
        <v>-10.199999999999999</v>
      </c>
      <c r="C699">
        <v>330</v>
      </c>
      <c r="D699">
        <v>1</v>
      </c>
      <c r="E699">
        <v>-4.7</v>
      </c>
      <c r="F699">
        <v>-5.5</v>
      </c>
      <c r="G699" t="s">
        <v>1815</v>
      </c>
      <c r="H699" t="s">
        <v>1449</v>
      </c>
      <c r="I699" s="348" t="s">
        <v>1448</v>
      </c>
      <c r="J699" t="s">
        <v>1675</v>
      </c>
    </row>
    <row r="700" spans="1:10" x14ac:dyDescent="0.3">
      <c r="A700" s="58" t="s">
        <v>1843</v>
      </c>
      <c r="B700">
        <v>-10.199999999999999</v>
      </c>
      <c r="C700">
        <v>331</v>
      </c>
      <c r="D700">
        <v>5</v>
      </c>
      <c r="E700">
        <v>-6</v>
      </c>
      <c r="F700">
        <v>-4.2</v>
      </c>
      <c r="G700" t="s">
        <v>1844</v>
      </c>
      <c r="H700" t="s">
        <v>1449</v>
      </c>
      <c r="I700" s="348" t="s">
        <v>1448</v>
      </c>
      <c r="J700" t="s">
        <v>1675</v>
      </c>
    </row>
    <row r="701" spans="1:10" x14ac:dyDescent="0.3">
      <c r="A701" s="58">
        <v>46258</v>
      </c>
      <c r="B701">
        <v>-10.3</v>
      </c>
      <c r="C701">
        <v>332</v>
      </c>
      <c r="D701" t="s">
        <v>1441</v>
      </c>
      <c r="E701">
        <v>-9.6</v>
      </c>
      <c r="F701">
        <v>-0.7</v>
      </c>
      <c r="G701" t="s">
        <v>1917</v>
      </c>
      <c r="H701" t="s">
        <v>1715</v>
      </c>
      <c r="I701" s="348" t="s">
        <v>1448</v>
      </c>
      <c r="J701" t="s">
        <v>1675</v>
      </c>
    </row>
    <row r="702" spans="1:10" x14ac:dyDescent="0.3">
      <c r="A702" s="58">
        <v>46348</v>
      </c>
      <c r="B702">
        <v>-10.8</v>
      </c>
      <c r="C702">
        <v>333</v>
      </c>
      <c r="D702">
        <v>1</v>
      </c>
      <c r="E702">
        <v>-6.1</v>
      </c>
      <c r="F702">
        <v>-4.7</v>
      </c>
      <c r="G702" t="s">
        <v>1816</v>
      </c>
      <c r="H702" t="s">
        <v>1606</v>
      </c>
      <c r="I702" t="s">
        <v>1448</v>
      </c>
      <c r="J702" t="s">
        <v>1675</v>
      </c>
    </row>
    <row r="703" spans="1:10" x14ac:dyDescent="0.3">
      <c r="A703" s="58">
        <v>46286</v>
      </c>
      <c r="B703">
        <v>-10.8</v>
      </c>
      <c r="C703">
        <v>334</v>
      </c>
      <c r="D703">
        <v>1</v>
      </c>
      <c r="E703">
        <v>-7.3</v>
      </c>
      <c r="F703">
        <v>-3.5</v>
      </c>
      <c r="G703" t="s">
        <v>1817</v>
      </c>
      <c r="H703" t="s">
        <v>1718</v>
      </c>
      <c r="I703" s="348" t="s">
        <v>1448</v>
      </c>
      <c r="J703" t="s">
        <v>1675</v>
      </c>
    </row>
    <row r="704" spans="1:10" x14ac:dyDescent="0.3">
      <c r="A704" s="58">
        <v>46377</v>
      </c>
      <c r="B704">
        <v>-10.8</v>
      </c>
      <c r="C704">
        <v>335</v>
      </c>
      <c r="D704">
        <v>2</v>
      </c>
      <c r="E704">
        <v>-4.5</v>
      </c>
      <c r="F704">
        <v>-6.3</v>
      </c>
      <c r="G704" t="s">
        <v>1808</v>
      </c>
      <c r="H704" t="s">
        <v>1678</v>
      </c>
      <c r="I704" s="348" t="s">
        <v>1448</v>
      </c>
      <c r="J704" t="s">
        <v>1675</v>
      </c>
    </row>
    <row r="705" spans="1:10" x14ac:dyDescent="0.3">
      <c r="A705" s="58">
        <v>46228</v>
      </c>
      <c r="B705">
        <v>-10.9</v>
      </c>
      <c r="C705">
        <v>336</v>
      </c>
      <c r="D705" t="s">
        <v>1441</v>
      </c>
      <c r="E705">
        <v>-2.2000000000000002</v>
      </c>
      <c r="F705">
        <v>-8.6999999999999993</v>
      </c>
      <c r="G705" t="s">
        <v>1725</v>
      </c>
      <c r="H705" t="s">
        <v>1606</v>
      </c>
      <c r="I705" s="348" t="s">
        <v>1448</v>
      </c>
      <c r="J705" t="s">
        <v>1675</v>
      </c>
    </row>
    <row r="706" spans="1:10" x14ac:dyDescent="0.3">
      <c r="A706" s="58">
        <v>46318</v>
      </c>
      <c r="B706">
        <v>-10.9</v>
      </c>
      <c r="C706">
        <v>337</v>
      </c>
      <c r="D706">
        <v>1</v>
      </c>
      <c r="E706">
        <v>-7.2</v>
      </c>
      <c r="F706">
        <v>-3.7</v>
      </c>
      <c r="G706" t="s">
        <v>1851</v>
      </c>
      <c r="H706" t="s">
        <v>1580</v>
      </c>
      <c r="I706" t="s">
        <v>1448</v>
      </c>
      <c r="J706" t="s">
        <v>1675</v>
      </c>
    </row>
    <row r="707" spans="1:10" x14ac:dyDescent="0.3">
      <c r="A707" s="58">
        <v>46286</v>
      </c>
      <c r="B707">
        <v>-10.9</v>
      </c>
      <c r="C707">
        <v>338</v>
      </c>
      <c r="D707">
        <v>1</v>
      </c>
      <c r="E707">
        <v>-5.4</v>
      </c>
      <c r="F707">
        <v>-5.6</v>
      </c>
      <c r="G707" t="s">
        <v>1817</v>
      </c>
      <c r="H707" t="s">
        <v>1718</v>
      </c>
      <c r="I707" s="349" t="s">
        <v>1448</v>
      </c>
      <c r="J707" t="s">
        <v>1675</v>
      </c>
    </row>
    <row r="708" spans="1:10" x14ac:dyDescent="0.3">
      <c r="A708" s="58" t="s">
        <v>1911</v>
      </c>
      <c r="B708">
        <v>-11.5</v>
      </c>
      <c r="C708">
        <v>339</v>
      </c>
      <c r="D708" t="s">
        <v>1441</v>
      </c>
      <c r="E708">
        <v>-8.6999999999999993</v>
      </c>
      <c r="F708">
        <v>-2.8</v>
      </c>
      <c r="G708" t="s">
        <v>1912</v>
      </c>
      <c r="H708" t="s">
        <v>1722</v>
      </c>
      <c r="I708" s="348" t="s">
        <v>1448</v>
      </c>
      <c r="J708" t="s">
        <v>1675</v>
      </c>
    </row>
    <row r="709" spans="1:10" x14ac:dyDescent="0.3">
      <c r="A709" s="58">
        <v>46347</v>
      </c>
      <c r="B709">
        <v>-11.6</v>
      </c>
      <c r="C709">
        <v>340</v>
      </c>
      <c r="D709" t="s">
        <v>1441</v>
      </c>
      <c r="E709">
        <v>-6</v>
      </c>
      <c r="F709">
        <v>-5.6</v>
      </c>
      <c r="G709" t="s">
        <v>1723</v>
      </c>
      <c r="H709" t="s">
        <v>1606</v>
      </c>
      <c r="I709" s="348" t="s">
        <v>1448</v>
      </c>
      <c r="J709" t="s">
        <v>1675</v>
      </c>
    </row>
    <row r="710" spans="1:10" x14ac:dyDescent="0.3">
      <c r="A710" s="58">
        <v>46286</v>
      </c>
      <c r="B710">
        <v>-11.8</v>
      </c>
      <c r="C710">
        <v>341</v>
      </c>
      <c r="D710" t="s">
        <v>1441</v>
      </c>
      <c r="E710">
        <v>-8.6</v>
      </c>
      <c r="F710">
        <v>-3.2</v>
      </c>
      <c r="G710" t="s">
        <v>1817</v>
      </c>
      <c r="H710" t="s">
        <v>1720</v>
      </c>
      <c r="I710" s="348" t="s">
        <v>1448</v>
      </c>
      <c r="J710" t="s">
        <v>1675</v>
      </c>
    </row>
    <row r="711" spans="1:10" x14ac:dyDescent="0.3">
      <c r="A711" s="58" t="s">
        <v>1846</v>
      </c>
      <c r="B711">
        <v>-12.1</v>
      </c>
      <c r="C711">
        <v>342</v>
      </c>
      <c r="D711">
        <v>1</v>
      </c>
      <c r="E711">
        <v>-6.1</v>
      </c>
      <c r="F711">
        <v>-6</v>
      </c>
      <c r="G711" t="s">
        <v>1847</v>
      </c>
      <c r="H711" t="s">
        <v>1849</v>
      </c>
      <c r="I711" s="348" t="s">
        <v>1448</v>
      </c>
      <c r="J711" t="s">
        <v>1675</v>
      </c>
    </row>
    <row r="712" spans="1:10" x14ac:dyDescent="0.3">
      <c r="A712" s="58">
        <v>46226</v>
      </c>
      <c r="B712">
        <v>-12.1</v>
      </c>
      <c r="C712">
        <v>343</v>
      </c>
      <c r="D712">
        <v>1</v>
      </c>
      <c r="E712">
        <v>-8.6999999999999993</v>
      </c>
      <c r="F712">
        <v>-3.4</v>
      </c>
      <c r="G712" t="s">
        <v>1727</v>
      </c>
      <c r="H712" t="s">
        <v>1711</v>
      </c>
      <c r="I712" s="348" t="s">
        <v>1448</v>
      </c>
      <c r="J712" t="s">
        <v>1675</v>
      </c>
    </row>
    <row r="713" spans="1:10" x14ac:dyDescent="0.3">
      <c r="A713" s="58">
        <v>46288</v>
      </c>
      <c r="B713">
        <v>-12.5</v>
      </c>
      <c r="C713">
        <v>344</v>
      </c>
      <c r="D713" t="s">
        <v>1441</v>
      </c>
      <c r="E713">
        <v>-9.3000000000000007</v>
      </c>
      <c r="F713">
        <v>-3.1</v>
      </c>
      <c r="G713" t="s">
        <v>1850</v>
      </c>
      <c r="H713" t="s">
        <v>1854</v>
      </c>
      <c r="I713" s="348" t="s">
        <v>1448</v>
      </c>
      <c r="J713" t="s">
        <v>1675</v>
      </c>
    </row>
    <row r="714" spans="1:10" x14ac:dyDescent="0.3">
      <c r="A714" s="58">
        <v>46227</v>
      </c>
      <c r="B714">
        <v>-12.9</v>
      </c>
      <c r="C714">
        <v>345</v>
      </c>
      <c r="D714">
        <v>1</v>
      </c>
      <c r="E714">
        <v>-6.8</v>
      </c>
      <c r="F714">
        <v>-6.1</v>
      </c>
      <c r="G714" t="s">
        <v>1729</v>
      </c>
      <c r="H714" t="s">
        <v>1606</v>
      </c>
      <c r="I714" s="349" t="s">
        <v>1448</v>
      </c>
      <c r="J714" t="s">
        <v>1675</v>
      </c>
    </row>
    <row r="715" spans="1:10" x14ac:dyDescent="0.3">
      <c r="A715" s="58">
        <v>46256</v>
      </c>
      <c r="B715">
        <v>-12.9</v>
      </c>
      <c r="C715">
        <v>346</v>
      </c>
      <c r="D715">
        <v>1</v>
      </c>
      <c r="E715">
        <v>-7</v>
      </c>
      <c r="F715">
        <v>-5.9</v>
      </c>
      <c r="G715" t="s">
        <v>1728</v>
      </c>
      <c r="H715" t="s">
        <v>1581</v>
      </c>
      <c r="I715" s="348" t="s">
        <v>1448</v>
      </c>
      <c r="J715" t="s">
        <v>1675</v>
      </c>
    </row>
    <row r="716" spans="1:10" x14ac:dyDescent="0.3">
      <c r="A716" s="58">
        <v>46228</v>
      </c>
      <c r="B716">
        <v>-12.9</v>
      </c>
      <c r="C716">
        <v>347</v>
      </c>
      <c r="D716">
        <v>2</v>
      </c>
      <c r="E716">
        <v>-6.8</v>
      </c>
      <c r="F716">
        <v>-6.1</v>
      </c>
      <c r="G716" t="s">
        <v>1725</v>
      </c>
      <c r="H716" t="s">
        <v>1606</v>
      </c>
      <c r="I716" s="348" t="s">
        <v>1448</v>
      </c>
      <c r="J716" t="s">
        <v>1675</v>
      </c>
    </row>
    <row r="717" spans="1:10" x14ac:dyDescent="0.3">
      <c r="A717" s="58">
        <v>46287</v>
      </c>
      <c r="B717">
        <v>-13</v>
      </c>
      <c r="C717">
        <v>348</v>
      </c>
      <c r="D717" t="s">
        <v>1441</v>
      </c>
      <c r="E717">
        <v>-8.1</v>
      </c>
      <c r="F717">
        <v>-4.9000000000000004</v>
      </c>
      <c r="G717" t="s">
        <v>1716</v>
      </c>
      <c r="H717" t="s">
        <v>1720</v>
      </c>
      <c r="I717" s="348" t="s">
        <v>1448</v>
      </c>
      <c r="J717" t="s">
        <v>1675</v>
      </c>
    </row>
    <row r="718" spans="1:10" x14ac:dyDescent="0.3">
      <c r="A718" s="58">
        <v>46316</v>
      </c>
      <c r="B718">
        <v>-13.1</v>
      </c>
      <c r="C718">
        <v>349</v>
      </c>
      <c r="D718" t="s">
        <v>1441</v>
      </c>
      <c r="E718">
        <v>-9.1</v>
      </c>
      <c r="F718">
        <v>-3.9</v>
      </c>
      <c r="G718" t="s">
        <v>1663</v>
      </c>
      <c r="H718" t="s">
        <v>1581</v>
      </c>
      <c r="I718" s="348" t="s">
        <v>1448</v>
      </c>
      <c r="J718" t="s">
        <v>1675</v>
      </c>
    </row>
    <row r="719" spans="1:10" x14ac:dyDescent="0.3">
      <c r="A719" s="58">
        <v>46377</v>
      </c>
      <c r="B719">
        <v>-13.3</v>
      </c>
      <c r="C719">
        <v>350</v>
      </c>
      <c r="D719">
        <v>1</v>
      </c>
      <c r="E719">
        <v>-7.5</v>
      </c>
      <c r="F719">
        <v>-5.8</v>
      </c>
      <c r="G719" t="s">
        <v>1808</v>
      </c>
      <c r="H719" t="s">
        <v>1449</v>
      </c>
      <c r="I719" s="348" t="s">
        <v>1448</v>
      </c>
      <c r="J719" t="s">
        <v>1675</v>
      </c>
    </row>
    <row r="720" spans="1:10" x14ac:dyDescent="0.3">
      <c r="A720" s="58" t="s">
        <v>1684</v>
      </c>
      <c r="B720">
        <v>-13.5</v>
      </c>
      <c r="C720">
        <v>351</v>
      </c>
      <c r="D720">
        <v>1</v>
      </c>
      <c r="E720">
        <v>-6.6</v>
      </c>
      <c r="F720">
        <v>-6.8</v>
      </c>
      <c r="G720" t="s">
        <v>2387</v>
      </c>
      <c r="H720" t="s">
        <v>1855</v>
      </c>
      <c r="I720" s="348" t="s">
        <v>1448</v>
      </c>
      <c r="J720" t="s">
        <v>1675</v>
      </c>
    </row>
    <row r="721" spans="1:10" x14ac:dyDescent="0.3">
      <c r="A721" s="58">
        <v>46348</v>
      </c>
      <c r="B721">
        <v>-13.8</v>
      </c>
      <c r="C721">
        <v>352</v>
      </c>
      <c r="D721" t="s">
        <v>1441</v>
      </c>
      <c r="E721">
        <v>-6.4</v>
      </c>
      <c r="F721">
        <v>-7.4</v>
      </c>
      <c r="G721" t="s">
        <v>1816</v>
      </c>
      <c r="H721" t="s">
        <v>1678</v>
      </c>
      <c r="I721" t="s">
        <v>1448</v>
      </c>
      <c r="J721" t="s">
        <v>1675</v>
      </c>
    </row>
    <row r="722" spans="1:10" x14ac:dyDescent="0.3">
      <c r="A722" s="58">
        <v>46140</v>
      </c>
      <c r="B722">
        <v>-14</v>
      </c>
      <c r="C722">
        <v>353</v>
      </c>
      <c r="D722" t="s">
        <v>1441</v>
      </c>
      <c r="E722">
        <v>-7.1</v>
      </c>
      <c r="F722">
        <v>-7</v>
      </c>
      <c r="G722" t="s">
        <v>1818</v>
      </c>
      <c r="H722" t="s">
        <v>1730</v>
      </c>
      <c r="I722" s="349" t="s">
        <v>1448</v>
      </c>
      <c r="J722" t="s">
        <v>1675</v>
      </c>
    </row>
    <row r="723" spans="1:10" x14ac:dyDescent="0.3">
      <c r="A723" s="58">
        <v>46199</v>
      </c>
      <c r="B723">
        <v>-14.2</v>
      </c>
      <c r="C723">
        <v>354</v>
      </c>
      <c r="D723">
        <v>1</v>
      </c>
      <c r="E723">
        <v>-6.9</v>
      </c>
      <c r="F723">
        <v>-7.4</v>
      </c>
      <c r="G723" t="s">
        <v>1919</v>
      </c>
      <c r="H723" t="s">
        <v>1730</v>
      </c>
      <c r="I723" s="348" t="s">
        <v>1448</v>
      </c>
      <c r="J723" t="s">
        <v>1675</v>
      </c>
    </row>
    <row r="724" spans="1:10" x14ac:dyDescent="0.3">
      <c r="A724" s="58">
        <v>46110</v>
      </c>
      <c r="B724">
        <v>-14.3</v>
      </c>
      <c r="C724">
        <v>355</v>
      </c>
      <c r="D724">
        <v>1</v>
      </c>
      <c r="E724">
        <v>-9.9</v>
      </c>
      <c r="F724">
        <v>-4.4000000000000004</v>
      </c>
      <c r="G724" t="s">
        <v>1859</v>
      </c>
      <c r="H724" t="s">
        <v>1819</v>
      </c>
      <c r="I724" t="s">
        <v>1448</v>
      </c>
      <c r="J724" t="s">
        <v>1675</v>
      </c>
    </row>
    <row r="725" spans="1:10" x14ac:dyDescent="0.3">
      <c r="A725" s="58">
        <v>46288</v>
      </c>
      <c r="B725">
        <v>-14.3</v>
      </c>
      <c r="C725">
        <v>356</v>
      </c>
      <c r="D725">
        <v>1</v>
      </c>
      <c r="E725">
        <v>-8.5</v>
      </c>
      <c r="F725">
        <v>-5.8</v>
      </c>
      <c r="G725" t="s">
        <v>1850</v>
      </c>
      <c r="H725" t="s">
        <v>1678</v>
      </c>
      <c r="I725" t="s">
        <v>1448</v>
      </c>
      <c r="J725" t="s">
        <v>1675</v>
      </c>
    </row>
    <row r="726" spans="1:10" x14ac:dyDescent="0.3">
      <c r="A726" s="58">
        <v>46257</v>
      </c>
      <c r="B726">
        <v>-14.4</v>
      </c>
      <c r="C726">
        <v>357</v>
      </c>
      <c r="D726">
        <v>1</v>
      </c>
      <c r="E726">
        <v>-7.5</v>
      </c>
      <c r="F726">
        <v>-6.9</v>
      </c>
      <c r="G726" t="s">
        <v>1731</v>
      </c>
      <c r="H726" t="s">
        <v>1726</v>
      </c>
      <c r="I726" s="348" t="s">
        <v>1448</v>
      </c>
      <c r="J726" t="s">
        <v>1675</v>
      </c>
    </row>
    <row r="727" spans="1:10" x14ac:dyDescent="0.3">
      <c r="A727" s="58">
        <v>46137</v>
      </c>
      <c r="B727">
        <v>-14.9</v>
      </c>
      <c r="C727">
        <v>358</v>
      </c>
      <c r="D727" t="s">
        <v>1441</v>
      </c>
      <c r="E727">
        <v>-8.5</v>
      </c>
      <c r="F727">
        <v>-6.4</v>
      </c>
      <c r="G727" t="s">
        <v>1732</v>
      </c>
      <c r="H727" t="s">
        <v>1724</v>
      </c>
      <c r="I727" t="s">
        <v>1448</v>
      </c>
      <c r="J727" t="s">
        <v>1675</v>
      </c>
    </row>
    <row r="728" spans="1:10" x14ac:dyDescent="0.3">
      <c r="A728" s="58">
        <v>46317</v>
      </c>
      <c r="B728">
        <v>-15</v>
      </c>
      <c r="C728">
        <v>359</v>
      </c>
      <c r="D728" t="s">
        <v>1441</v>
      </c>
      <c r="E728">
        <v>-9.9</v>
      </c>
      <c r="F728">
        <v>-5.0999999999999996</v>
      </c>
      <c r="G728" t="s">
        <v>1814</v>
      </c>
      <c r="H728" t="s">
        <v>1857</v>
      </c>
      <c r="I728" s="348" t="s">
        <v>1448</v>
      </c>
      <c r="J728" t="s">
        <v>1675</v>
      </c>
    </row>
    <row r="729" spans="1:10" x14ac:dyDescent="0.3">
      <c r="A729" s="58">
        <v>46139</v>
      </c>
      <c r="B729">
        <v>-15.4</v>
      </c>
      <c r="C729">
        <v>360</v>
      </c>
      <c r="D729" t="s">
        <v>1441</v>
      </c>
      <c r="E729">
        <v>-10.6</v>
      </c>
      <c r="F729">
        <v>-4.8</v>
      </c>
      <c r="G729" t="s">
        <v>1820</v>
      </c>
      <c r="H729" t="s">
        <v>1733</v>
      </c>
      <c r="I729" s="348" t="s">
        <v>1448</v>
      </c>
      <c r="J729" t="s">
        <v>1675</v>
      </c>
    </row>
    <row r="730" spans="1:10" x14ac:dyDescent="0.3">
      <c r="A730" s="58">
        <v>46257</v>
      </c>
      <c r="B730">
        <v>-16</v>
      </c>
      <c r="C730">
        <v>361</v>
      </c>
      <c r="D730" t="s">
        <v>1441</v>
      </c>
      <c r="E730">
        <v>-13.1</v>
      </c>
      <c r="F730">
        <v>-2.9</v>
      </c>
      <c r="G730" t="s">
        <v>1731</v>
      </c>
      <c r="H730" t="s">
        <v>1858</v>
      </c>
      <c r="I730" s="348" t="s">
        <v>1448</v>
      </c>
      <c r="J730" t="s">
        <v>1675</v>
      </c>
    </row>
    <row r="731" spans="1:10" x14ac:dyDescent="0.3">
      <c r="A731" s="58">
        <v>46168</v>
      </c>
      <c r="B731">
        <v>-17.399999999999999</v>
      </c>
      <c r="C731">
        <v>362</v>
      </c>
      <c r="D731">
        <v>1</v>
      </c>
      <c r="E731">
        <v>-10.199999999999999</v>
      </c>
      <c r="F731">
        <v>-7.2</v>
      </c>
      <c r="G731" t="s">
        <v>1734</v>
      </c>
      <c r="H731" t="s">
        <v>1735</v>
      </c>
      <c r="I731" s="348" t="s">
        <v>1448</v>
      </c>
      <c r="J731" t="s">
        <v>1675</v>
      </c>
    </row>
    <row r="732" spans="1:10" x14ac:dyDescent="0.3">
      <c r="A732" s="58">
        <v>46141</v>
      </c>
      <c r="B732">
        <v>-17.399999999999999</v>
      </c>
      <c r="C732">
        <v>363</v>
      </c>
      <c r="D732">
        <v>1</v>
      </c>
      <c r="E732">
        <v>-9.1999999999999993</v>
      </c>
      <c r="F732">
        <v>-8.1999999999999993</v>
      </c>
      <c r="G732" t="s">
        <v>1821</v>
      </c>
      <c r="H732" t="s">
        <v>1733</v>
      </c>
      <c r="I732" t="s">
        <v>1448</v>
      </c>
      <c r="J732" t="s">
        <v>1675</v>
      </c>
    </row>
    <row r="733" spans="1:10" x14ac:dyDescent="0.3">
      <c r="A733" s="58">
        <v>46227</v>
      </c>
      <c r="B733">
        <v>-18.7</v>
      </c>
      <c r="C733">
        <v>364</v>
      </c>
      <c r="D733" t="s">
        <v>1441</v>
      </c>
      <c r="E733">
        <v>-11.9</v>
      </c>
      <c r="F733">
        <v>-6.8</v>
      </c>
      <c r="G733" t="s">
        <v>1729</v>
      </c>
      <c r="H733" t="s">
        <v>1854</v>
      </c>
      <c r="I733" t="s">
        <v>1448</v>
      </c>
      <c r="J733" t="s">
        <v>1675</v>
      </c>
    </row>
    <row r="734" spans="1:10" x14ac:dyDescent="0.3">
      <c r="A734" s="58">
        <v>46111</v>
      </c>
      <c r="B734">
        <v>-23.7</v>
      </c>
      <c r="C734">
        <v>365</v>
      </c>
      <c r="D734" t="s">
        <v>1441</v>
      </c>
      <c r="E734">
        <v>-14.1</v>
      </c>
      <c r="F734">
        <v>-9.5</v>
      </c>
      <c r="G734" t="s">
        <v>1970</v>
      </c>
      <c r="H734" t="s">
        <v>1812</v>
      </c>
      <c r="I734" t="s">
        <v>1448</v>
      </c>
      <c r="J734" t="s">
        <v>1675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02AC-59DC-41B4-9790-DEFD4A289DFB}">
  <dimension ref="A2:G734"/>
  <sheetViews>
    <sheetView topLeftCell="A2" workbookViewId="0">
      <selection activeCell="B8" sqref="B8"/>
    </sheetView>
  </sheetViews>
  <sheetFormatPr defaultRowHeight="14.4" x14ac:dyDescent="0.3"/>
  <sheetData>
    <row r="2" spans="1:1" x14ac:dyDescent="0.3">
      <c r="A2" t="s">
        <v>2430</v>
      </c>
    </row>
    <row r="3" spans="1:1" x14ac:dyDescent="0.3">
      <c r="A3" t="s">
        <v>2009</v>
      </c>
    </row>
    <row r="4" spans="1:1" x14ac:dyDescent="0.3">
      <c r="A4" t="s">
        <v>2008</v>
      </c>
    </row>
    <row r="5" spans="1:1" x14ac:dyDescent="0.3">
      <c r="A5" t="s">
        <v>2007</v>
      </c>
    </row>
    <row r="6" spans="1:1" x14ac:dyDescent="0.3">
      <c r="A6" t="s">
        <v>1453</v>
      </c>
    </row>
    <row r="7" spans="1:1" x14ac:dyDescent="0.3">
      <c r="A7" t="s">
        <v>2010</v>
      </c>
    </row>
    <row r="8" spans="1:1" x14ac:dyDescent="0.3">
      <c r="A8" t="s">
        <v>2011</v>
      </c>
    </row>
    <row r="9" spans="1:1" x14ac:dyDescent="0.3">
      <c r="A9" t="s">
        <v>2020</v>
      </c>
    </row>
    <row r="10" spans="1:1" x14ac:dyDescent="0.3">
      <c r="A10" t="s">
        <v>2028</v>
      </c>
    </row>
    <row r="11" spans="1:1" x14ac:dyDescent="0.3">
      <c r="A11" t="s">
        <v>2022</v>
      </c>
    </row>
    <row r="12" spans="1:1" x14ac:dyDescent="0.3">
      <c r="A12" t="s">
        <v>2023</v>
      </c>
    </row>
    <row r="13" spans="1:1" x14ac:dyDescent="0.3">
      <c r="A13" t="s">
        <v>2014</v>
      </c>
    </row>
    <row r="14" spans="1:1" x14ac:dyDescent="0.3">
      <c r="A14" t="s">
        <v>2015</v>
      </c>
    </row>
    <row r="15" spans="1:1" x14ac:dyDescent="0.3">
      <c r="A15" t="s">
        <v>2018</v>
      </c>
    </row>
    <row r="16" spans="1:1" x14ac:dyDescent="0.3">
      <c r="A16" t="s">
        <v>2012</v>
      </c>
    </row>
    <row r="17" spans="1:1" x14ac:dyDescent="0.3">
      <c r="A17" t="s">
        <v>2019</v>
      </c>
    </row>
    <row r="18" spans="1:1" x14ac:dyDescent="0.3">
      <c r="A18" t="s">
        <v>2021</v>
      </c>
    </row>
    <row r="19" spans="1:1" x14ac:dyDescent="0.3">
      <c r="A19" t="s">
        <v>2013</v>
      </c>
    </row>
    <row r="20" spans="1:1" x14ac:dyDescent="0.3">
      <c r="A20" t="s">
        <v>2024</v>
      </c>
    </row>
    <row r="21" spans="1:1" x14ac:dyDescent="0.3">
      <c r="A21" t="s">
        <v>2029</v>
      </c>
    </row>
    <row r="22" spans="1:1" x14ac:dyDescent="0.3">
      <c r="A22" t="s">
        <v>2026</v>
      </c>
    </row>
    <row r="23" spans="1:1" x14ac:dyDescent="0.3">
      <c r="A23" t="s">
        <v>2035</v>
      </c>
    </row>
    <row r="24" spans="1:1" x14ac:dyDescent="0.3">
      <c r="A24" t="s">
        <v>2017</v>
      </c>
    </row>
    <row r="25" spans="1:1" x14ac:dyDescent="0.3">
      <c r="A25" t="s">
        <v>2042</v>
      </c>
    </row>
    <row r="26" spans="1:1" x14ac:dyDescent="0.3">
      <c r="A26" t="s">
        <v>2025</v>
      </c>
    </row>
    <row r="27" spans="1:1" x14ac:dyDescent="0.3">
      <c r="A27" t="s">
        <v>2041</v>
      </c>
    </row>
    <row r="28" spans="1:1" x14ac:dyDescent="0.3">
      <c r="A28" t="s">
        <v>2016</v>
      </c>
    </row>
    <row r="29" spans="1:1" x14ac:dyDescent="0.3">
      <c r="A29" t="s">
        <v>2027</v>
      </c>
    </row>
    <row r="30" spans="1:1" x14ac:dyDescent="0.3">
      <c r="A30" t="s">
        <v>2097</v>
      </c>
    </row>
    <row r="31" spans="1:1" x14ac:dyDescent="0.3">
      <c r="A31" t="s">
        <v>2031</v>
      </c>
    </row>
    <row r="32" spans="1:1" x14ac:dyDescent="0.3">
      <c r="A32" t="s">
        <v>2030</v>
      </c>
    </row>
    <row r="33" spans="1:1" x14ac:dyDescent="0.3">
      <c r="A33" t="s">
        <v>2039</v>
      </c>
    </row>
    <row r="34" spans="1:1" x14ac:dyDescent="0.3">
      <c r="A34" t="s">
        <v>2034</v>
      </c>
    </row>
    <row r="35" spans="1:1" x14ac:dyDescent="0.3">
      <c r="A35" t="s">
        <v>2033</v>
      </c>
    </row>
    <row r="36" spans="1:1" x14ac:dyDescent="0.3">
      <c r="A36" t="s">
        <v>2040</v>
      </c>
    </row>
    <row r="37" spans="1:1" x14ac:dyDescent="0.3">
      <c r="A37" t="s">
        <v>2053</v>
      </c>
    </row>
    <row r="38" spans="1:1" x14ac:dyDescent="0.3">
      <c r="A38" t="s">
        <v>2037</v>
      </c>
    </row>
    <row r="39" spans="1:1" x14ac:dyDescent="0.3">
      <c r="A39" t="s">
        <v>2061</v>
      </c>
    </row>
    <row r="40" spans="1:1" x14ac:dyDescent="0.3">
      <c r="A40" t="s">
        <v>2038</v>
      </c>
    </row>
    <row r="41" spans="1:1" x14ac:dyDescent="0.3">
      <c r="A41" t="s">
        <v>2036</v>
      </c>
    </row>
    <row r="42" spans="1:1" x14ac:dyDescent="0.3">
      <c r="A42" t="s">
        <v>2049</v>
      </c>
    </row>
    <row r="43" spans="1:1" x14ac:dyDescent="0.3">
      <c r="A43" t="s">
        <v>2054</v>
      </c>
    </row>
    <row r="44" spans="1:1" x14ac:dyDescent="0.3">
      <c r="A44" t="s">
        <v>2051</v>
      </c>
    </row>
    <row r="45" spans="1:1" x14ac:dyDescent="0.3">
      <c r="A45" t="s">
        <v>2032</v>
      </c>
    </row>
    <row r="46" spans="1:1" x14ac:dyDescent="0.3">
      <c r="A46" t="s">
        <v>2045</v>
      </c>
    </row>
    <row r="47" spans="1:1" x14ac:dyDescent="0.3">
      <c r="A47" t="s">
        <v>2044</v>
      </c>
    </row>
    <row r="48" spans="1:1" x14ac:dyDescent="0.3">
      <c r="A48" t="s">
        <v>2064</v>
      </c>
    </row>
    <row r="49" spans="1:1" x14ac:dyDescent="0.3">
      <c r="A49" t="s">
        <v>2046</v>
      </c>
    </row>
    <row r="50" spans="1:1" x14ac:dyDescent="0.3">
      <c r="A50" t="s">
        <v>2058</v>
      </c>
    </row>
    <row r="51" spans="1:1" x14ac:dyDescent="0.3">
      <c r="A51" t="s">
        <v>2047</v>
      </c>
    </row>
    <row r="52" spans="1:1" x14ac:dyDescent="0.3">
      <c r="A52" t="s">
        <v>2043</v>
      </c>
    </row>
    <row r="53" spans="1:1" x14ac:dyDescent="0.3">
      <c r="A53" t="s">
        <v>1455</v>
      </c>
    </row>
    <row r="54" spans="1:1" x14ac:dyDescent="0.3">
      <c r="A54" t="s">
        <v>2077</v>
      </c>
    </row>
    <row r="55" spans="1:1" x14ac:dyDescent="0.3">
      <c r="A55" t="s">
        <v>2078</v>
      </c>
    </row>
    <row r="56" spans="1:1" x14ac:dyDescent="0.3">
      <c r="A56" t="s">
        <v>2070</v>
      </c>
    </row>
    <row r="57" spans="1:1" x14ac:dyDescent="0.3">
      <c r="A57" t="s">
        <v>2072</v>
      </c>
    </row>
    <row r="58" spans="1:1" x14ac:dyDescent="0.3">
      <c r="A58" t="s">
        <v>2059</v>
      </c>
    </row>
    <row r="59" spans="1:1" x14ac:dyDescent="0.3">
      <c r="A59" t="s">
        <v>2085</v>
      </c>
    </row>
    <row r="60" spans="1:1" x14ac:dyDescent="0.3">
      <c r="A60" t="s">
        <v>2101</v>
      </c>
    </row>
    <row r="61" spans="1:1" x14ac:dyDescent="0.3">
      <c r="A61" t="s">
        <v>2094</v>
      </c>
    </row>
    <row r="62" spans="1:1" x14ac:dyDescent="0.3">
      <c r="A62" t="s">
        <v>2071</v>
      </c>
    </row>
    <row r="63" spans="1:1" x14ac:dyDescent="0.3">
      <c r="A63" t="s">
        <v>2099</v>
      </c>
    </row>
    <row r="64" spans="1:1" x14ac:dyDescent="0.3">
      <c r="A64" t="s">
        <v>2067</v>
      </c>
    </row>
    <row r="65" spans="1:1" x14ac:dyDescent="0.3">
      <c r="A65" t="s">
        <v>2079</v>
      </c>
    </row>
    <row r="66" spans="1:1" x14ac:dyDescent="0.3">
      <c r="A66" t="s">
        <v>2060</v>
      </c>
    </row>
    <row r="67" spans="1:1" x14ac:dyDescent="0.3">
      <c r="A67" t="s">
        <v>1457</v>
      </c>
    </row>
    <row r="68" spans="1:1" x14ac:dyDescent="0.3">
      <c r="A68" t="s">
        <v>2073</v>
      </c>
    </row>
    <row r="69" spans="1:1" x14ac:dyDescent="0.3">
      <c r="A69" t="s">
        <v>2068</v>
      </c>
    </row>
    <row r="70" spans="1:1" x14ac:dyDescent="0.3">
      <c r="A70" t="s">
        <v>2048</v>
      </c>
    </row>
    <row r="71" spans="1:1" x14ac:dyDescent="0.3">
      <c r="A71" t="s">
        <v>2052</v>
      </c>
    </row>
    <row r="72" spans="1:1" x14ac:dyDescent="0.3">
      <c r="A72" t="s">
        <v>2050</v>
      </c>
    </row>
    <row r="73" spans="1:1" x14ac:dyDescent="0.3">
      <c r="A73" t="s">
        <v>2105</v>
      </c>
    </row>
    <row r="74" spans="1:1" x14ac:dyDescent="0.3">
      <c r="A74" t="s">
        <v>2065</v>
      </c>
    </row>
    <row r="75" spans="1:1" x14ac:dyDescent="0.3">
      <c r="A75" t="s">
        <v>2095</v>
      </c>
    </row>
    <row r="76" spans="1:1" x14ac:dyDescent="0.3">
      <c r="A76" t="s">
        <v>2083</v>
      </c>
    </row>
    <row r="77" spans="1:1" x14ac:dyDescent="0.3">
      <c r="A77" t="s">
        <v>2088</v>
      </c>
    </row>
    <row r="78" spans="1:1" x14ac:dyDescent="0.3">
      <c r="A78" t="s">
        <v>2087</v>
      </c>
    </row>
    <row r="79" spans="1:1" x14ac:dyDescent="0.3">
      <c r="A79" t="s">
        <v>2055</v>
      </c>
    </row>
    <row r="80" spans="1:1" x14ac:dyDescent="0.3">
      <c r="A80" t="s">
        <v>2056</v>
      </c>
    </row>
    <row r="81" spans="1:1" x14ac:dyDescent="0.3">
      <c r="A81" t="s">
        <v>2091</v>
      </c>
    </row>
    <row r="82" spans="1:1" x14ac:dyDescent="0.3">
      <c r="A82" t="s">
        <v>2066</v>
      </c>
    </row>
    <row r="83" spans="1:1" x14ac:dyDescent="0.3">
      <c r="A83" t="s">
        <v>2112</v>
      </c>
    </row>
    <row r="84" spans="1:1" x14ac:dyDescent="0.3">
      <c r="A84" t="s">
        <v>2069</v>
      </c>
    </row>
    <row r="85" spans="1:1" x14ac:dyDescent="0.3">
      <c r="A85" t="s">
        <v>2057</v>
      </c>
    </row>
    <row r="86" spans="1:1" x14ac:dyDescent="0.3">
      <c r="A86" t="s">
        <v>2062</v>
      </c>
    </row>
    <row r="87" spans="1:1" x14ac:dyDescent="0.3">
      <c r="A87" t="s">
        <v>2075</v>
      </c>
    </row>
    <row r="88" spans="1:1" x14ac:dyDescent="0.3">
      <c r="A88" t="s">
        <v>2143</v>
      </c>
    </row>
    <row r="89" spans="1:1" x14ac:dyDescent="0.3">
      <c r="A89" t="s">
        <v>2123</v>
      </c>
    </row>
    <row r="90" spans="1:1" x14ac:dyDescent="0.3">
      <c r="A90" t="s">
        <v>2076</v>
      </c>
    </row>
    <row r="91" spans="1:1" x14ac:dyDescent="0.3">
      <c r="A91" t="s">
        <v>2089</v>
      </c>
    </row>
    <row r="92" spans="1:1" x14ac:dyDescent="0.3">
      <c r="A92" t="s">
        <v>2074</v>
      </c>
    </row>
    <row r="93" spans="1:1" x14ac:dyDescent="0.3">
      <c r="A93" t="s">
        <v>2100</v>
      </c>
    </row>
    <row r="94" spans="1:1" x14ac:dyDescent="0.3">
      <c r="A94" t="s">
        <v>2084</v>
      </c>
    </row>
    <row r="95" spans="1:1" x14ac:dyDescent="0.3">
      <c r="A95" t="s">
        <v>2082</v>
      </c>
    </row>
    <row r="96" spans="1:1" x14ac:dyDescent="0.3">
      <c r="A96" t="s">
        <v>2063</v>
      </c>
    </row>
    <row r="97" spans="1:1" x14ac:dyDescent="0.3">
      <c r="A97" t="s">
        <v>2103</v>
      </c>
    </row>
    <row r="98" spans="1:1" x14ac:dyDescent="0.3">
      <c r="A98" t="s">
        <v>2114</v>
      </c>
    </row>
    <row r="99" spans="1:1" x14ac:dyDescent="0.3">
      <c r="A99" t="s">
        <v>2146</v>
      </c>
    </row>
    <row r="100" spans="1:1" x14ac:dyDescent="0.3">
      <c r="A100" t="s">
        <v>2134</v>
      </c>
    </row>
    <row r="101" spans="1:1" x14ac:dyDescent="0.3">
      <c r="A101" t="s">
        <v>2116</v>
      </c>
    </row>
    <row r="102" spans="1:1" x14ac:dyDescent="0.3">
      <c r="A102" t="s">
        <v>2096</v>
      </c>
    </row>
    <row r="103" spans="1:1" x14ac:dyDescent="0.3">
      <c r="A103" t="s">
        <v>2102</v>
      </c>
    </row>
    <row r="104" spans="1:1" x14ac:dyDescent="0.3">
      <c r="A104" t="s">
        <v>2106</v>
      </c>
    </row>
    <row r="105" spans="1:1" x14ac:dyDescent="0.3">
      <c r="A105" t="s">
        <v>2141</v>
      </c>
    </row>
    <row r="106" spans="1:1" x14ac:dyDescent="0.3">
      <c r="A106" t="s">
        <v>1456</v>
      </c>
    </row>
    <row r="107" spans="1:1" x14ac:dyDescent="0.3">
      <c r="A107" t="s">
        <v>2086</v>
      </c>
    </row>
    <row r="108" spans="1:1" x14ac:dyDescent="0.3">
      <c r="A108" t="s">
        <v>2092</v>
      </c>
    </row>
    <row r="109" spans="1:1" x14ac:dyDescent="0.3">
      <c r="A109" t="s">
        <v>2090</v>
      </c>
    </row>
    <row r="110" spans="1:1" x14ac:dyDescent="0.3">
      <c r="A110" t="s">
        <v>2124</v>
      </c>
    </row>
    <row r="111" spans="1:1" x14ac:dyDescent="0.3">
      <c r="A111" t="s">
        <v>2093</v>
      </c>
    </row>
    <row r="112" spans="1:1" x14ac:dyDescent="0.3">
      <c r="A112" t="s">
        <v>2113</v>
      </c>
    </row>
    <row r="113" spans="1:1" x14ac:dyDescent="0.3">
      <c r="A113" t="s">
        <v>2115</v>
      </c>
    </row>
    <row r="114" spans="1:1" x14ac:dyDescent="0.3">
      <c r="A114" t="s">
        <v>2148</v>
      </c>
    </row>
    <row r="115" spans="1:1" x14ac:dyDescent="0.3">
      <c r="A115" t="s">
        <v>2107</v>
      </c>
    </row>
    <row r="116" spans="1:1" x14ac:dyDescent="0.3">
      <c r="A116" t="s">
        <v>2121</v>
      </c>
    </row>
    <row r="117" spans="1:1" x14ac:dyDescent="0.3">
      <c r="A117" t="s">
        <v>2104</v>
      </c>
    </row>
    <row r="118" spans="1:1" x14ac:dyDescent="0.3">
      <c r="A118" t="s">
        <v>2081</v>
      </c>
    </row>
    <row r="119" spans="1:1" x14ac:dyDescent="0.3">
      <c r="A119" t="s">
        <v>2167</v>
      </c>
    </row>
    <row r="120" spans="1:1" x14ac:dyDescent="0.3">
      <c r="A120" t="s">
        <v>2109</v>
      </c>
    </row>
    <row r="121" spans="1:1" x14ac:dyDescent="0.3">
      <c r="A121" t="s">
        <v>2119</v>
      </c>
    </row>
    <row r="122" spans="1:1" x14ac:dyDescent="0.3">
      <c r="A122" t="s">
        <v>2098</v>
      </c>
    </row>
    <row r="123" spans="1:1" x14ac:dyDescent="0.3">
      <c r="A123" t="s">
        <v>2129</v>
      </c>
    </row>
    <row r="124" spans="1:1" x14ac:dyDescent="0.3">
      <c r="A124" t="s">
        <v>2187</v>
      </c>
    </row>
    <row r="125" spans="1:1" x14ac:dyDescent="0.3">
      <c r="A125" t="s">
        <v>2173</v>
      </c>
    </row>
    <row r="126" spans="1:1" x14ac:dyDescent="0.3">
      <c r="A126" t="s">
        <v>2170</v>
      </c>
    </row>
    <row r="127" spans="1:1" x14ac:dyDescent="0.3">
      <c r="A127" t="s">
        <v>2128</v>
      </c>
    </row>
    <row r="128" spans="1:1" x14ac:dyDescent="0.3">
      <c r="A128" t="s">
        <v>2135</v>
      </c>
    </row>
    <row r="129" spans="1:1" x14ac:dyDescent="0.3">
      <c r="A129" t="s">
        <v>1459</v>
      </c>
    </row>
    <row r="130" spans="1:1" x14ac:dyDescent="0.3">
      <c r="A130" t="s">
        <v>2205</v>
      </c>
    </row>
    <row r="131" spans="1:1" x14ac:dyDescent="0.3">
      <c r="A131" t="s">
        <v>2130</v>
      </c>
    </row>
    <row r="132" spans="1:1" x14ac:dyDescent="0.3">
      <c r="A132" t="s">
        <v>2080</v>
      </c>
    </row>
    <row r="133" spans="1:1" x14ac:dyDescent="0.3">
      <c r="A133" t="s">
        <v>2142</v>
      </c>
    </row>
    <row r="134" spans="1:1" x14ac:dyDescent="0.3">
      <c r="A134" t="s">
        <v>2117</v>
      </c>
    </row>
    <row r="135" spans="1:1" x14ac:dyDescent="0.3">
      <c r="A135" t="s">
        <v>2186</v>
      </c>
    </row>
    <row r="136" spans="1:1" x14ac:dyDescent="0.3">
      <c r="A136" t="s">
        <v>2125</v>
      </c>
    </row>
    <row r="137" spans="1:1" x14ac:dyDescent="0.3">
      <c r="A137" t="s">
        <v>2153</v>
      </c>
    </row>
    <row r="138" spans="1:1" x14ac:dyDescent="0.3">
      <c r="A138" t="s">
        <v>2122</v>
      </c>
    </row>
    <row r="139" spans="1:1" x14ac:dyDescent="0.3">
      <c r="A139" t="s">
        <v>2190</v>
      </c>
    </row>
    <row r="140" spans="1:1" x14ac:dyDescent="0.3">
      <c r="A140" t="s">
        <v>2110</v>
      </c>
    </row>
    <row r="141" spans="1:1" x14ac:dyDescent="0.3">
      <c r="A141" t="s">
        <v>2140</v>
      </c>
    </row>
    <row r="142" spans="1:1" x14ac:dyDescent="0.3">
      <c r="A142" t="s">
        <v>2131</v>
      </c>
    </row>
    <row r="143" spans="1:1" x14ac:dyDescent="0.3">
      <c r="A143" t="s">
        <v>2171</v>
      </c>
    </row>
    <row r="144" spans="1:1" x14ac:dyDescent="0.3">
      <c r="A144" t="s">
        <v>1461</v>
      </c>
    </row>
    <row r="145" spans="1:1" x14ac:dyDescent="0.3">
      <c r="A145" t="s">
        <v>1796</v>
      </c>
    </row>
    <row r="146" spans="1:1" x14ac:dyDescent="0.3">
      <c r="A146" t="s">
        <v>1458</v>
      </c>
    </row>
    <row r="147" spans="1:1" x14ac:dyDescent="0.3">
      <c r="A147" t="s">
        <v>2192</v>
      </c>
    </row>
    <row r="148" spans="1:1" x14ac:dyDescent="0.3">
      <c r="A148" t="s">
        <v>2136</v>
      </c>
    </row>
    <row r="149" spans="1:1" x14ac:dyDescent="0.3">
      <c r="A149" t="s">
        <v>2169</v>
      </c>
    </row>
    <row r="150" spans="1:1" x14ac:dyDescent="0.3">
      <c r="A150" t="s">
        <v>2133</v>
      </c>
    </row>
    <row r="151" spans="1:1" x14ac:dyDescent="0.3">
      <c r="A151" t="s">
        <v>2193</v>
      </c>
    </row>
    <row r="152" spans="1:1" x14ac:dyDescent="0.3">
      <c r="A152" t="s">
        <v>2178</v>
      </c>
    </row>
    <row r="153" spans="1:1" x14ac:dyDescent="0.3">
      <c r="A153" t="s">
        <v>2111</v>
      </c>
    </row>
    <row r="154" spans="1:1" x14ac:dyDescent="0.3">
      <c r="A154" t="s">
        <v>2166</v>
      </c>
    </row>
    <row r="155" spans="1:1" x14ac:dyDescent="0.3">
      <c r="A155" t="s">
        <v>2120</v>
      </c>
    </row>
    <row r="156" spans="1:1" x14ac:dyDescent="0.3">
      <c r="A156" t="s">
        <v>2151</v>
      </c>
    </row>
    <row r="157" spans="1:1" x14ac:dyDescent="0.3">
      <c r="A157" t="s">
        <v>2194</v>
      </c>
    </row>
    <row r="158" spans="1:1" x14ac:dyDescent="0.3">
      <c r="A158" t="s">
        <v>2118</v>
      </c>
    </row>
    <row r="159" spans="1:1" x14ac:dyDescent="0.3">
      <c r="A159" t="s">
        <v>2108</v>
      </c>
    </row>
    <row r="160" spans="1:1" x14ac:dyDescent="0.3">
      <c r="A160" t="s">
        <v>2159</v>
      </c>
    </row>
    <row r="161" spans="1:1" x14ac:dyDescent="0.3">
      <c r="A161" t="s">
        <v>2195</v>
      </c>
    </row>
    <row r="162" spans="1:1" x14ac:dyDescent="0.3">
      <c r="A162" t="s">
        <v>2144</v>
      </c>
    </row>
    <row r="163" spans="1:1" x14ac:dyDescent="0.3">
      <c r="A163" t="s">
        <v>2188</v>
      </c>
    </row>
    <row r="164" spans="1:1" x14ac:dyDescent="0.3">
      <c r="A164" t="s">
        <v>2175</v>
      </c>
    </row>
    <row r="165" spans="1:1" x14ac:dyDescent="0.3">
      <c r="A165" t="s">
        <v>2139</v>
      </c>
    </row>
    <row r="166" spans="1:1" x14ac:dyDescent="0.3">
      <c r="A166" t="s">
        <v>2156</v>
      </c>
    </row>
    <row r="167" spans="1:1" x14ac:dyDescent="0.3">
      <c r="A167" t="s">
        <v>2161</v>
      </c>
    </row>
    <row r="168" spans="1:1" x14ac:dyDescent="0.3">
      <c r="A168" t="s">
        <v>2176</v>
      </c>
    </row>
    <row r="169" spans="1:1" x14ac:dyDescent="0.3">
      <c r="A169" t="s">
        <v>2126</v>
      </c>
    </row>
    <row r="170" spans="1:1" x14ac:dyDescent="0.3">
      <c r="A170" t="s">
        <v>2155</v>
      </c>
    </row>
    <row r="171" spans="1:1" x14ac:dyDescent="0.3">
      <c r="A171" t="s">
        <v>2150</v>
      </c>
    </row>
    <row r="172" spans="1:1" x14ac:dyDescent="0.3">
      <c r="A172" t="s">
        <v>2160</v>
      </c>
    </row>
    <row r="173" spans="1:1" x14ac:dyDescent="0.3">
      <c r="A173" t="s">
        <v>2191</v>
      </c>
    </row>
    <row r="174" spans="1:1" x14ac:dyDescent="0.3">
      <c r="A174" t="s">
        <v>2137</v>
      </c>
    </row>
    <row r="175" spans="1:1" x14ac:dyDescent="0.3">
      <c r="A175" t="s">
        <v>2152</v>
      </c>
    </row>
    <row r="176" spans="1:1" x14ac:dyDescent="0.3">
      <c r="A176" t="s">
        <v>2241</v>
      </c>
    </row>
    <row r="177" spans="1:1" x14ac:dyDescent="0.3">
      <c r="A177" t="s">
        <v>2163</v>
      </c>
    </row>
    <row r="178" spans="1:1" x14ac:dyDescent="0.3">
      <c r="A178" t="s">
        <v>2189</v>
      </c>
    </row>
    <row r="179" spans="1:1" x14ac:dyDescent="0.3">
      <c r="A179" t="s">
        <v>1460</v>
      </c>
    </row>
    <row r="180" spans="1:1" x14ac:dyDescent="0.3">
      <c r="A180" t="s">
        <v>2177</v>
      </c>
    </row>
    <row r="181" spans="1:1" x14ac:dyDescent="0.3">
      <c r="A181" t="s">
        <v>2168</v>
      </c>
    </row>
    <row r="182" spans="1:1" x14ac:dyDescent="0.3">
      <c r="A182" t="s">
        <v>2206</v>
      </c>
    </row>
    <row r="183" spans="1:1" x14ac:dyDescent="0.3">
      <c r="A183" t="s">
        <v>2198</v>
      </c>
    </row>
    <row r="184" spans="1:1" x14ac:dyDescent="0.3">
      <c r="A184" t="s">
        <v>2201</v>
      </c>
    </row>
    <row r="185" spans="1:1" x14ac:dyDescent="0.3">
      <c r="A185" t="s">
        <v>2197</v>
      </c>
    </row>
    <row r="186" spans="1:1" x14ac:dyDescent="0.3">
      <c r="A186" t="s">
        <v>2162</v>
      </c>
    </row>
    <row r="187" spans="1:1" x14ac:dyDescent="0.3">
      <c r="A187" t="s">
        <v>2244</v>
      </c>
    </row>
    <row r="188" spans="1:1" x14ac:dyDescent="0.3">
      <c r="A188" t="s">
        <v>2238</v>
      </c>
    </row>
    <row r="189" spans="1:1" x14ac:dyDescent="0.3">
      <c r="A189" t="s">
        <v>2233</v>
      </c>
    </row>
    <row r="190" spans="1:1" x14ac:dyDescent="0.3">
      <c r="A190" t="s">
        <v>2127</v>
      </c>
    </row>
    <row r="191" spans="1:1" x14ac:dyDescent="0.3">
      <c r="A191" t="s">
        <v>2157</v>
      </c>
    </row>
    <row r="192" spans="1:1" x14ac:dyDescent="0.3">
      <c r="A192" t="s">
        <v>2180</v>
      </c>
    </row>
    <row r="193" spans="1:1" x14ac:dyDescent="0.3">
      <c r="A193" t="s">
        <v>2179</v>
      </c>
    </row>
    <row r="194" spans="1:1" x14ac:dyDescent="0.3">
      <c r="A194" t="s">
        <v>2286</v>
      </c>
    </row>
    <row r="195" spans="1:1" x14ac:dyDescent="0.3">
      <c r="A195" t="s">
        <v>2263</v>
      </c>
    </row>
    <row r="196" spans="1:1" x14ac:dyDescent="0.3">
      <c r="A196" t="s">
        <v>2298</v>
      </c>
    </row>
    <row r="197" spans="1:1" x14ac:dyDescent="0.3">
      <c r="A197" t="s">
        <v>2230</v>
      </c>
    </row>
    <row r="198" spans="1:1" x14ac:dyDescent="0.3">
      <c r="A198" t="s">
        <v>2276</v>
      </c>
    </row>
    <row r="199" spans="1:1" x14ac:dyDescent="0.3">
      <c r="A199" t="s">
        <v>2218</v>
      </c>
    </row>
    <row r="200" spans="1:1" x14ac:dyDescent="0.3">
      <c r="A200" t="s">
        <v>2285</v>
      </c>
    </row>
    <row r="201" spans="1:1" x14ac:dyDescent="0.3">
      <c r="A201" t="s">
        <v>2316</v>
      </c>
    </row>
    <row r="202" spans="1:1" x14ac:dyDescent="0.3">
      <c r="A202" t="s">
        <v>2174</v>
      </c>
    </row>
    <row r="203" spans="1:1" x14ac:dyDescent="0.3">
      <c r="A203" t="s">
        <v>2329</v>
      </c>
    </row>
    <row r="204" spans="1:1" x14ac:dyDescent="0.3">
      <c r="A204" t="s">
        <v>2172</v>
      </c>
    </row>
    <row r="205" spans="1:1" x14ac:dyDescent="0.3">
      <c r="A205" t="s">
        <v>2310</v>
      </c>
    </row>
    <row r="206" spans="1:1" x14ac:dyDescent="0.3">
      <c r="A206" t="s">
        <v>2337</v>
      </c>
    </row>
    <row r="207" spans="1:1" x14ac:dyDescent="0.3">
      <c r="A207" t="s">
        <v>2288</v>
      </c>
    </row>
    <row r="208" spans="1:1" x14ac:dyDescent="0.3">
      <c r="A208" t="s">
        <v>2181</v>
      </c>
    </row>
    <row r="209" spans="1:1" x14ac:dyDescent="0.3">
      <c r="A209" t="s">
        <v>1797</v>
      </c>
    </row>
    <row r="210" spans="1:1" x14ac:dyDescent="0.3">
      <c r="A210" t="s">
        <v>2328</v>
      </c>
    </row>
    <row r="211" spans="1:1" x14ac:dyDescent="0.3">
      <c r="A211" t="s">
        <v>2275</v>
      </c>
    </row>
    <row r="212" spans="1:1" x14ac:dyDescent="0.3">
      <c r="A212" t="s">
        <v>2158</v>
      </c>
    </row>
    <row r="213" spans="1:1" x14ac:dyDescent="0.3">
      <c r="A213" t="s">
        <v>2273</v>
      </c>
    </row>
    <row r="214" spans="1:1" x14ac:dyDescent="0.3">
      <c r="A214" t="s">
        <v>2355</v>
      </c>
    </row>
    <row r="215" spans="1:1" x14ac:dyDescent="0.3">
      <c r="A215" t="s">
        <v>2219</v>
      </c>
    </row>
    <row r="216" spans="1:1" x14ac:dyDescent="0.3">
      <c r="A216" t="s">
        <v>2251</v>
      </c>
    </row>
    <row r="217" spans="1:1" x14ac:dyDescent="0.3">
      <c r="A217" t="s">
        <v>2281</v>
      </c>
    </row>
    <row r="218" spans="1:1" x14ac:dyDescent="0.3">
      <c r="A218" t="s">
        <v>2256</v>
      </c>
    </row>
    <row r="219" spans="1:1" x14ac:dyDescent="0.3">
      <c r="A219" t="s">
        <v>2336</v>
      </c>
    </row>
    <row r="220" spans="1:1" x14ac:dyDescent="0.3">
      <c r="A220" t="s">
        <v>2324</v>
      </c>
    </row>
    <row r="221" spans="1:1" x14ac:dyDescent="0.3">
      <c r="A221" t="s">
        <v>2252</v>
      </c>
    </row>
    <row r="222" spans="1:1" x14ac:dyDescent="0.3">
      <c r="A222" t="s">
        <v>2165</v>
      </c>
    </row>
    <row r="223" spans="1:1" x14ac:dyDescent="0.3">
      <c r="A223" t="s">
        <v>2145</v>
      </c>
    </row>
    <row r="224" spans="1:1" x14ac:dyDescent="0.3">
      <c r="A224" t="s">
        <v>2202</v>
      </c>
    </row>
    <row r="225" spans="1:1" x14ac:dyDescent="0.3">
      <c r="A225" t="s">
        <v>2315</v>
      </c>
    </row>
    <row r="226" spans="1:1" x14ac:dyDescent="0.3">
      <c r="A226" t="s">
        <v>2132</v>
      </c>
    </row>
    <row r="227" spans="1:1" x14ac:dyDescent="0.3">
      <c r="A227" t="s">
        <v>2258</v>
      </c>
    </row>
    <row r="228" spans="1:1" x14ac:dyDescent="0.3">
      <c r="A228" t="s">
        <v>2303</v>
      </c>
    </row>
    <row r="229" spans="1:1" x14ac:dyDescent="0.3">
      <c r="A229" t="s">
        <v>2254</v>
      </c>
    </row>
    <row r="230" spans="1:1" x14ac:dyDescent="0.3">
      <c r="A230" t="s">
        <v>2196</v>
      </c>
    </row>
    <row r="231" spans="1:1" x14ac:dyDescent="0.3">
      <c r="A231" t="s">
        <v>2289</v>
      </c>
    </row>
    <row r="232" spans="1:1" x14ac:dyDescent="0.3">
      <c r="A232" t="s">
        <v>2184</v>
      </c>
    </row>
    <row r="233" spans="1:1" x14ac:dyDescent="0.3">
      <c r="A233" t="s">
        <v>2138</v>
      </c>
    </row>
    <row r="234" spans="1:1" x14ac:dyDescent="0.3">
      <c r="A234" t="s">
        <v>2203</v>
      </c>
    </row>
    <row r="235" spans="1:1" x14ac:dyDescent="0.3">
      <c r="A235" t="s">
        <v>2164</v>
      </c>
    </row>
    <row r="236" spans="1:1" x14ac:dyDescent="0.3">
      <c r="A236" t="s">
        <v>2239</v>
      </c>
    </row>
    <row r="237" spans="1:1" x14ac:dyDescent="0.3">
      <c r="A237" t="s">
        <v>2154</v>
      </c>
    </row>
    <row r="238" spans="1:1" x14ac:dyDescent="0.3">
      <c r="A238" t="s">
        <v>2214</v>
      </c>
    </row>
    <row r="239" spans="1:1" x14ac:dyDescent="0.3">
      <c r="A239" t="s">
        <v>2322</v>
      </c>
    </row>
    <row r="240" spans="1:1" x14ac:dyDescent="0.3">
      <c r="A240" t="s">
        <v>2217</v>
      </c>
    </row>
    <row r="241" spans="1:1" x14ac:dyDescent="0.3">
      <c r="A241" t="s">
        <v>2262</v>
      </c>
    </row>
    <row r="242" spans="1:1" x14ac:dyDescent="0.3">
      <c r="A242" t="s">
        <v>2223</v>
      </c>
    </row>
    <row r="243" spans="1:1" x14ac:dyDescent="0.3">
      <c r="A243" t="s">
        <v>2274</v>
      </c>
    </row>
    <row r="244" spans="1:1" x14ac:dyDescent="0.3">
      <c r="A244" t="s">
        <v>2231</v>
      </c>
    </row>
    <row r="245" spans="1:1" x14ac:dyDescent="0.3">
      <c r="A245" t="s">
        <v>2296</v>
      </c>
    </row>
    <row r="246" spans="1:1" x14ac:dyDescent="0.3">
      <c r="A246" t="s">
        <v>2304</v>
      </c>
    </row>
    <row r="247" spans="1:1" x14ac:dyDescent="0.3">
      <c r="A247" t="s">
        <v>2327</v>
      </c>
    </row>
    <row r="248" spans="1:1" x14ac:dyDescent="0.3">
      <c r="A248" t="s">
        <v>2229</v>
      </c>
    </row>
    <row r="249" spans="1:1" x14ac:dyDescent="0.3">
      <c r="A249" t="s">
        <v>2341</v>
      </c>
    </row>
    <row r="250" spans="1:1" x14ac:dyDescent="0.3">
      <c r="A250" t="s">
        <v>2307</v>
      </c>
    </row>
    <row r="251" spans="1:1" x14ac:dyDescent="0.3">
      <c r="A251" t="s">
        <v>2309</v>
      </c>
    </row>
    <row r="252" spans="1:1" x14ac:dyDescent="0.3">
      <c r="A252" t="s">
        <v>2210</v>
      </c>
    </row>
    <row r="253" spans="1:1" x14ac:dyDescent="0.3">
      <c r="A253" t="s">
        <v>2215</v>
      </c>
    </row>
    <row r="254" spans="1:1" x14ac:dyDescent="0.3">
      <c r="A254" t="s">
        <v>2302</v>
      </c>
    </row>
    <row r="255" spans="1:1" x14ac:dyDescent="0.3">
      <c r="A255" t="s">
        <v>2335</v>
      </c>
    </row>
    <row r="256" spans="1:1" x14ac:dyDescent="0.3">
      <c r="A256" t="s">
        <v>2294</v>
      </c>
    </row>
    <row r="257" spans="1:1" x14ac:dyDescent="0.3">
      <c r="A257" t="s">
        <v>2212</v>
      </c>
    </row>
    <row r="258" spans="1:1" x14ac:dyDescent="0.3">
      <c r="A258" t="s">
        <v>2270</v>
      </c>
    </row>
    <row r="259" spans="1:1" x14ac:dyDescent="0.3">
      <c r="A259" t="s">
        <v>2350</v>
      </c>
    </row>
    <row r="260" spans="1:1" x14ac:dyDescent="0.3">
      <c r="A260" t="s">
        <v>2318</v>
      </c>
    </row>
    <row r="261" spans="1:1" x14ac:dyDescent="0.3">
      <c r="A261" t="s">
        <v>2320</v>
      </c>
    </row>
    <row r="262" spans="1:1" x14ac:dyDescent="0.3">
      <c r="A262" t="s">
        <v>2351</v>
      </c>
    </row>
    <row r="263" spans="1:1" x14ac:dyDescent="0.3">
      <c r="A263" t="s">
        <v>2326</v>
      </c>
    </row>
    <row r="264" spans="1:1" x14ac:dyDescent="0.3">
      <c r="A264" t="s">
        <v>2300</v>
      </c>
    </row>
    <row r="265" spans="1:1" x14ac:dyDescent="0.3">
      <c r="A265" t="s">
        <v>2266</v>
      </c>
    </row>
    <row r="266" spans="1:1" x14ac:dyDescent="0.3">
      <c r="A266" t="s">
        <v>2242</v>
      </c>
    </row>
    <row r="267" spans="1:1" x14ac:dyDescent="0.3">
      <c r="A267" t="s">
        <v>2352</v>
      </c>
    </row>
    <row r="268" spans="1:1" x14ac:dyDescent="0.3">
      <c r="A268" t="s">
        <v>2333</v>
      </c>
    </row>
    <row r="269" spans="1:1" x14ac:dyDescent="0.3">
      <c r="A269" t="s">
        <v>2224</v>
      </c>
    </row>
    <row r="270" spans="1:1" x14ac:dyDescent="0.3">
      <c r="A270" t="s">
        <v>2182</v>
      </c>
    </row>
    <row r="271" spans="1:1" x14ac:dyDescent="0.3">
      <c r="A271" t="s">
        <v>2344</v>
      </c>
    </row>
    <row r="272" spans="1:1" x14ac:dyDescent="0.3">
      <c r="A272" t="s">
        <v>2282</v>
      </c>
    </row>
    <row r="273" spans="1:1" x14ac:dyDescent="0.3">
      <c r="A273" t="s">
        <v>2279</v>
      </c>
    </row>
    <row r="274" spans="1:1" x14ac:dyDescent="0.3">
      <c r="A274" t="s">
        <v>2245</v>
      </c>
    </row>
    <row r="275" spans="1:1" x14ac:dyDescent="0.3">
      <c r="A275" t="s">
        <v>2342</v>
      </c>
    </row>
    <row r="276" spans="1:1" x14ac:dyDescent="0.3">
      <c r="A276" t="s">
        <v>2222</v>
      </c>
    </row>
    <row r="277" spans="1:1" x14ac:dyDescent="0.3">
      <c r="A277" t="s">
        <v>2359</v>
      </c>
    </row>
    <row r="278" spans="1:1" x14ac:dyDescent="0.3">
      <c r="A278" t="s">
        <v>2356</v>
      </c>
    </row>
    <row r="279" spans="1:1" x14ac:dyDescent="0.3">
      <c r="A279" t="s">
        <v>2264</v>
      </c>
    </row>
    <row r="280" spans="1:1" x14ac:dyDescent="0.3">
      <c r="A280" t="s">
        <v>2253</v>
      </c>
    </row>
    <row r="281" spans="1:1" x14ac:dyDescent="0.3">
      <c r="A281" t="s">
        <v>2183</v>
      </c>
    </row>
    <row r="282" spans="1:1" x14ac:dyDescent="0.3">
      <c r="A282" t="s">
        <v>2213</v>
      </c>
    </row>
    <row r="283" spans="1:1" x14ac:dyDescent="0.3">
      <c r="A283" t="s">
        <v>2323</v>
      </c>
    </row>
    <row r="284" spans="1:1" x14ac:dyDescent="0.3">
      <c r="A284" t="s">
        <v>2267</v>
      </c>
    </row>
    <row r="285" spans="1:1" x14ac:dyDescent="0.3">
      <c r="A285" t="s">
        <v>2247</v>
      </c>
    </row>
    <row r="286" spans="1:1" x14ac:dyDescent="0.3">
      <c r="A286" t="s">
        <v>2225</v>
      </c>
    </row>
    <row r="287" spans="1:1" x14ac:dyDescent="0.3">
      <c r="A287" t="s">
        <v>2249</v>
      </c>
    </row>
    <row r="288" spans="1:1" x14ac:dyDescent="0.3">
      <c r="A288" t="s">
        <v>2208</v>
      </c>
    </row>
    <row r="289" spans="1:1" x14ac:dyDescent="0.3">
      <c r="A289" t="s">
        <v>2220</v>
      </c>
    </row>
    <row r="290" spans="1:1" x14ac:dyDescent="0.3">
      <c r="A290" t="s">
        <v>2358</v>
      </c>
    </row>
    <row r="291" spans="1:1" x14ac:dyDescent="0.3">
      <c r="A291" t="s">
        <v>2290</v>
      </c>
    </row>
    <row r="292" spans="1:1" x14ac:dyDescent="0.3">
      <c r="A292" t="s">
        <v>2259</v>
      </c>
    </row>
    <row r="293" spans="1:1" x14ac:dyDescent="0.3">
      <c r="A293" t="s">
        <v>2308</v>
      </c>
    </row>
    <row r="294" spans="1:1" x14ac:dyDescent="0.3">
      <c r="A294" t="s">
        <v>2345</v>
      </c>
    </row>
    <row r="295" spans="1:1" x14ac:dyDescent="0.3">
      <c r="A295" t="s">
        <v>2235</v>
      </c>
    </row>
    <row r="296" spans="1:1" x14ac:dyDescent="0.3">
      <c r="A296" t="s">
        <v>2221</v>
      </c>
    </row>
    <row r="297" spans="1:1" x14ac:dyDescent="0.3">
      <c r="A297" t="s">
        <v>2284</v>
      </c>
    </row>
    <row r="298" spans="1:1" x14ac:dyDescent="0.3">
      <c r="A298" t="s">
        <v>2295</v>
      </c>
    </row>
    <row r="299" spans="1:1" x14ac:dyDescent="0.3">
      <c r="A299" t="s">
        <v>2226</v>
      </c>
    </row>
    <row r="300" spans="1:1" x14ac:dyDescent="0.3">
      <c r="A300" t="s">
        <v>2301</v>
      </c>
    </row>
    <row r="301" spans="1:1" x14ac:dyDescent="0.3">
      <c r="A301" t="s">
        <v>2237</v>
      </c>
    </row>
    <row r="302" spans="1:1" x14ac:dyDescent="0.3">
      <c r="A302" t="s">
        <v>2149</v>
      </c>
    </row>
    <row r="303" spans="1:1" x14ac:dyDescent="0.3">
      <c r="A303" t="s">
        <v>2306</v>
      </c>
    </row>
    <row r="304" spans="1:1" x14ac:dyDescent="0.3">
      <c r="A304" t="s">
        <v>2317</v>
      </c>
    </row>
    <row r="305" spans="1:1" x14ac:dyDescent="0.3">
      <c r="A305" t="s">
        <v>2199</v>
      </c>
    </row>
    <row r="306" spans="1:1" x14ac:dyDescent="0.3">
      <c r="A306" t="s">
        <v>2339</v>
      </c>
    </row>
    <row r="307" spans="1:1" x14ac:dyDescent="0.3">
      <c r="A307" t="s">
        <v>2280</v>
      </c>
    </row>
    <row r="308" spans="1:1" x14ac:dyDescent="0.3">
      <c r="A308" t="s">
        <v>2360</v>
      </c>
    </row>
    <row r="309" spans="1:1" x14ac:dyDescent="0.3">
      <c r="A309" t="s">
        <v>2346</v>
      </c>
    </row>
    <row r="310" spans="1:1" x14ac:dyDescent="0.3">
      <c r="A310" t="s">
        <v>2232</v>
      </c>
    </row>
    <row r="311" spans="1:1" x14ac:dyDescent="0.3">
      <c r="A311" t="s">
        <v>2338</v>
      </c>
    </row>
    <row r="312" spans="1:1" x14ac:dyDescent="0.3">
      <c r="A312" t="s">
        <v>2269</v>
      </c>
    </row>
    <row r="313" spans="1:1" x14ac:dyDescent="0.3">
      <c r="A313" t="s">
        <v>2348</v>
      </c>
    </row>
    <row r="314" spans="1:1" x14ac:dyDescent="0.3">
      <c r="A314" t="s">
        <v>2271</v>
      </c>
    </row>
    <row r="315" spans="1:1" x14ac:dyDescent="0.3">
      <c r="A315" t="s">
        <v>2319</v>
      </c>
    </row>
    <row r="316" spans="1:1" x14ac:dyDescent="0.3">
      <c r="A316" t="s">
        <v>2234</v>
      </c>
    </row>
    <row r="317" spans="1:1" x14ac:dyDescent="0.3">
      <c r="A317" t="s">
        <v>2228</v>
      </c>
    </row>
    <row r="318" spans="1:1" x14ac:dyDescent="0.3">
      <c r="A318" t="s">
        <v>2297</v>
      </c>
    </row>
    <row r="319" spans="1:1" x14ac:dyDescent="0.3">
      <c r="A319" t="s">
        <v>2272</v>
      </c>
    </row>
    <row r="320" spans="1:1" x14ac:dyDescent="0.3">
      <c r="A320" t="s">
        <v>2332</v>
      </c>
    </row>
    <row r="321" spans="1:1" x14ac:dyDescent="0.3">
      <c r="A321" t="s">
        <v>2331</v>
      </c>
    </row>
    <row r="322" spans="1:1" x14ac:dyDescent="0.3">
      <c r="A322" t="s">
        <v>2330</v>
      </c>
    </row>
    <row r="323" spans="1:1" x14ac:dyDescent="0.3">
      <c r="A323" t="s">
        <v>2312</v>
      </c>
    </row>
    <row r="324" spans="1:1" x14ac:dyDescent="0.3">
      <c r="A324" t="s">
        <v>2287</v>
      </c>
    </row>
    <row r="325" spans="1:1" x14ac:dyDescent="0.3">
      <c r="A325" t="s">
        <v>2283</v>
      </c>
    </row>
    <row r="326" spans="1:1" x14ac:dyDescent="0.3">
      <c r="A326" t="s">
        <v>2268</v>
      </c>
    </row>
    <row r="327" spans="1:1" x14ac:dyDescent="0.3">
      <c r="A327" t="s">
        <v>1991</v>
      </c>
    </row>
    <row r="328" spans="1:1" x14ac:dyDescent="0.3">
      <c r="A328" t="s">
        <v>2261</v>
      </c>
    </row>
    <row r="329" spans="1:1" x14ac:dyDescent="0.3">
      <c r="A329" t="s">
        <v>2216</v>
      </c>
    </row>
    <row r="330" spans="1:1" x14ac:dyDescent="0.3">
      <c r="A330" t="s">
        <v>2353</v>
      </c>
    </row>
    <row r="331" spans="1:1" x14ac:dyDescent="0.3">
      <c r="A331" t="s">
        <v>2278</v>
      </c>
    </row>
    <row r="332" spans="1:1" x14ac:dyDescent="0.3">
      <c r="A332" t="s">
        <v>2185</v>
      </c>
    </row>
    <row r="333" spans="1:1" x14ac:dyDescent="0.3">
      <c r="A333" t="s">
        <v>2147</v>
      </c>
    </row>
    <row r="334" spans="1:1" x14ac:dyDescent="0.3">
      <c r="A334" t="s">
        <v>2277</v>
      </c>
    </row>
    <row r="335" spans="1:1" x14ac:dyDescent="0.3">
      <c r="A335" t="s">
        <v>2246</v>
      </c>
    </row>
    <row r="336" spans="1:1" x14ac:dyDescent="0.3">
      <c r="A336" t="s">
        <v>2250</v>
      </c>
    </row>
    <row r="337" spans="1:1" x14ac:dyDescent="0.3">
      <c r="A337" t="s">
        <v>2354</v>
      </c>
    </row>
    <row r="338" spans="1:1" x14ac:dyDescent="0.3">
      <c r="A338" t="s">
        <v>2207</v>
      </c>
    </row>
    <row r="339" spans="1:1" x14ac:dyDescent="0.3">
      <c r="A339" t="s">
        <v>2227</v>
      </c>
    </row>
    <row r="340" spans="1:1" x14ac:dyDescent="0.3">
      <c r="A340" t="s">
        <v>2257</v>
      </c>
    </row>
    <row r="341" spans="1:1" x14ac:dyDescent="0.3">
      <c r="A341" t="s">
        <v>2340</v>
      </c>
    </row>
    <row r="342" spans="1:1" x14ac:dyDescent="0.3">
      <c r="A342" t="s">
        <v>2248</v>
      </c>
    </row>
    <row r="343" spans="1:1" x14ac:dyDescent="0.3">
      <c r="A343" t="s">
        <v>2200</v>
      </c>
    </row>
    <row r="344" spans="1:1" x14ac:dyDescent="0.3">
      <c r="A344" t="s">
        <v>2265</v>
      </c>
    </row>
    <row r="345" spans="1:1" x14ac:dyDescent="0.3">
      <c r="A345" t="s">
        <v>2314</v>
      </c>
    </row>
    <row r="346" spans="1:1" x14ac:dyDescent="0.3">
      <c r="A346" t="s">
        <v>2313</v>
      </c>
    </row>
    <row r="347" spans="1:1" x14ac:dyDescent="0.3">
      <c r="A347" t="s">
        <v>2260</v>
      </c>
    </row>
    <row r="348" spans="1:1" x14ac:dyDescent="0.3">
      <c r="A348" t="s">
        <v>2305</v>
      </c>
    </row>
    <row r="349" spans="1:1" x14ac:dyDescent="0.3">
      <c r="A349" t="s">
        <v>2347</v>
      </c>
    </row>
    <row r="350" spans="1:1" x14ac:dyDescent="0.3">
      <c r="A350" t="s">
        <v>2349</v>
      </c>
    </row>
    <row r="351" spans="1:1" x14ac:dyDescent="0.3">
      <c r="A351" t="s">
        <v>2321</v>
      </c>
    </row>
    <row r="352" spans="1:1" x14ac:dyDescent="0.3">
      <c r="A352" t="s">
        <v>2211</v>
      </c>
    </row>
    <row r="353" spans="1:7" x14ac:dyDescent="0.3">
      <c r="A353" t="s">
        <v>2311</v>
      </c>
    </row>
    <row r="354" spans="1:7" x14ac:dyDescent="0.3">
      <c r="A354" t="s">
        <v>2357</v>
      </c>
    </row>
    <row r="355" spans="1:7" x14ac:dyDescent="0.3">
      <c r="A355" t="s">
        <v>2291</v>
      </c>
    </row>
    <row r="356" spans="1:7" x14ac:dyDescent="0.3">
      <c r="A356" t="s">
        <v>2209</v>
      </c>
    </row>
    <row r="357" spans="1:7" x14ac:dyDescent="0.3">
      <c r="A357" t="s">
        <v>2240</v>
      </c>
    </row>
    <row r="358" spans="1:7" x14ac:dyDescent="0.3">
      <c r="A358" t="s">
        <v>2204</v>
      </c>
    </row>
    <row r="359" spans="1:7" x14ac:dyDescent="0.3">
      <c r="A359" t="s">
        <v>2292</v>
      </c>
    </row>
    <row r="360" spans="1:7" x14ac:dyDescent="0.3">
      <c r="A360" t="s">
        <v>2343</v>
      </c>
    </row>
    <row r="361" spans="1:7" x14ac:dyDescent="0.3">
      <c r="A361" t="s">
        <v>2255</v>
      </c>
    </row>
    <row r="362" spans="1:7" x14ac:dyDescent="0.3">
      <c r="A362" t="s">
        <v>2299</v>
      </c>
    </row>
    <row r="363" spans="1:7" x14ac:dyDescent="0.3">
      <c r="A363" t="s">
        <v>2236</v>
      </c>
    </row>
    <row r="364" spans="1:7" x14ac:dyDescent="0.3">
      <c r="A364" t="s">
        <v>2334</v>
      </c>
    </row>
    <row r="365" spans="1:7" x14ac:dyDescent="0.3">
      <c r="A365" t="s">
        <v>2293</v>
      </c>
    </row>
    <row r="366" spans="1:7" x14ac:dyDescent="0.3">
      <c r="A366" t="s">
        <v>2243</v>
      </c>
    </row>
    <row r="367" spans="1:7" x14ac:dyDescent="0.3">
      <c r="A367" t="s">
        <v>2325</v>
      </c>
    </row>
    <row r="368" spans="1:7" x14ac:dyDescent="0.3">
      <c r="A368" t="s">
        <v>400</v>
      </c>
      <c r="B368" t="s">
        <v>1475</v>
      </c>
      <c r="C368" t="s">
        <v>1476</v>
      </c>
      <c r="D368" t="s">
        <v>1477</v>
      </c>
      <c r="E368" t="s">
        <v>1478</v>
      </c>
      <c r="F368" t="s">
        <v>1479</v>
      </c>
      <c r="G368" t="s">
        <v>1480</v>
      </c>
    </row>
    <row r="369" spans="1:7" x14ac:dyDescent="0.3">
      <c r="A369" t="s">
        <v>2415</v>
      </c>
      <c r="B369">
        <v>1</v>
      </c>
      <c r="C369" t="s">
        <v>1441</v>
      </c>
      <c r="D369" t="s">
        <v>1441</v>
      </c>
      <c r="E369" s="77" t="s">
        <v>1824</v>
      </c>
      <c r="F369">
        <v>24</v>
      </c>
      <c r="G369">
        <v>23</v>
      </c>
    </row>
    <row r="370" spans="1:7" x14ac:dyDescent="0.3">
      <c r="A370" t="s">
        <v>2417</v>
      </c>
      <c r="B370">
        <v>2</v>
      </c>
      <c r="C370" t="s">
        <v>1441</v>
      </c>
      <c r="D370" t="s">
        <v>1441</v>
      </c>
      <c r="E370" s="77" t="s">
        <v>2416</v>
      </c>
      <c r="F370">
        <v>2</v>
      </c>
      <c r="G370">
        <v>1</v>
      </c>
    </row>
    <row r="371" spans="1:7" x14ac:dyDescent="0.3">
      <c r="A371" t="s">
        <v>2415</v>
      </c>
      <c r="B371">
        <v>3</v>
      </c>
      <c r="C371" t="s">
        <v>1441</v>
      </c>
      <c r="D371" t="s">
        <v>1441</v>
      </c>
      <c r="E371" s="58" t="s">
        <v>1625</v>
      </c>
      <c r="F371">
        <v>13</v>
      </c>
      <c r="G371">
        <v>8</v>
      </c>
    </row>
    <row r="372" spans="1:7" x14ac:dyDescent="0.3">
      <c r="A372" t="s">
        <v>2419</v>
      </c>
      <c r="B372">
        <v>4</v>
      </c>
      <c r="C372" t="s">
        <v>1441</v>
      </c>
      <c r="D372" t="s">
        <v>1441</v>
      </c>
      <c r="E372" s="58">
        <v>46237</v>
      </c>
      <c r="F372">
        <v>23</v>
      </c>
      <c r="G372">
        <v>18</v>
      </c>
    </row>
    <row r="373" spans="1:7" x14ac:dyDescent="0.3">
      <c r="A373" t="s">
        <v>1889</v>
      </c>
      <c r="B373">
        <v>5</v>
      </c>
      <c r="C373" t="s">
        <v>1441</v>
      </c>
      <c r="D373" t="s">
        <v>1441</v>
      </c>
      <c r="E373" s="58" t="s">
        <v>1637</v>
      </c>
      <c r="F373">
        <v>5</v>
      </c>
      <c r="G373">
        <v>11</v>
      </c>
    </row>
    <row r="374" spans="1:7" x14ac:dyDescent="0.3">
      <c r="A374" t="s">
        <v>2418</v>
      </c>
      <c r="B374">
        <v>6</v>
      </c>
      <c r="C374" t="s">
        <v>1441</v>
      </c>
      <c r="D374" t="s">
        <v>1441</v>
      </c>
      <c r="E374" s="58">
        <v>46362</v>
      </c>
      <c r="F374">
        <v>27</v>
      </c>
      <c r="G374">
        <v>24</v>
      </c>
    </row>
    <row r="375" spans="1:7" x14ac:dyDescent="0.3">
      <c r="A375" t="s">
        <v>1889</v>
      </c>
      <c r="B375">
        <v>7</v>
      </c>
      <c r="C375" t="s">
        <v>1441</v>
      </c>
      <c r="D375" t="s">
        <v>1441</v>
      </c>
      <c r="E375" s="58">
        <v>46333</v>
      </c>
      <c r="F375">
        <v>7</v>
      </c>
      <c r="G375">
        <v>30</v>
      </c>
    </row>
    <row r="376" spans="1:7" x14ac:dyDescent="0.3">
      <c r="A376" t="s">
        <v>2419</v>
      </c>
      <c r="B376">
        <v>8</v>
      </c>
      <c r="C376" t="s">
        <v>1441</v>
      </c>
      <c r="D376" t="s">
        <v>1441</v>
      </c>
      <c r="E376" s="58">
        <v>46268</v>
      </c>
      <c r="F376">
        <v>58</v>
      </c>
      <c r="G376">
        <v>46</v>
      </c>
    </row>
    <row r="377" spans="1:7" x14ac:dyDescent="0.3">
      <c r="A377" t="s">
        <v>1842</v>
      </c>
      <c r="B377">
        <v>9</v>
      </c>
      <c r="C377" t="s">
        <v>1441</v>
      </c>
      <c r="D377" t="s">
        <v>1441</v>
      </c>
      <c r="E377" s="58">
        <v>46240</v>
      </c>
      <c r="F377">
        <v>51</v>
      </c>
      <c r="G377">
        <v>170</v>
      </c>
    </row>
    <row r="378" spans="1:7" x14ac:dyDescent="0.3">
      <c r="A378" t="s">
        <v>2389</v>
      </c>
      <c r="B378">
        <v>10</v>
      </c>
      <c r="C378" t="s">
        <v>1441</v>
      </c>
      <c r="D378" t="s">
        <v>1441</v>
      </c>
      <c r="E378" s="58">
        <v>46334</v>
      </c>
      <c r="F378">
        <v>9</v>
      </c>
      <c r="G378">
        <v>27</v>
      </c>
    </row>
    <row r="379" spans="1:7" x14ac:dyDescent="0.3">
      <c r="A379" t="s">
        <v>2362</v>
      </c>
      <c r="B379">
        <v>11</v>
      </c>
      <c r="C379" t="s">
        <v>1441</v>
      </c>
      <c r="D379" t="s">
        <v>1441</v>
      </c>
      <c r="E379" s="58">
        <v>46236</v>
      </c>
      <c r="F379">
        <v>89</v>
      </c>
      <c r="G379">
        <v>12</v>
      </c>
    </row>
    <row r="380" spans="1:7" x14ac:dyDescent="0.3">
      <c r="A380" t="s">
        <v>2369</v>
      </c>
      <c r="B380">
        <v>12</v>
      </c>
      <c r="C380" t="s">
        <v>1441</v>
      </c>
      <c r="D380" t="s">
        <v>1441</v>
      </c>
      <c r="E380" s="58">
        <v>46334</v>
      </c>
      <c r="F380">
        <v>4</v>
      </c>
      <c r="G380">
        <v>7</v>
      </c>
    </row>
    <row r="381" spans="1:7" x14ac:dyDescent="0.3">
      <c r="A381" t="s">
        <v>1971</v>
      </c>
      <c r="B381">
        <v>13</v>
      </c>
      <c r="C381" t="s">
        <v>1441</v>
      </c>
      <c r="D381" t="s">
        <v>1441</v>
      </c>
      <c r="E381" s="58">
        <v>46332</v>
      </c>
      <c r="F381">
        <v>15</v>
      </c>
      <c r="G381">
        <v>34</v>
      </c>
    </row>
    <row r="382" spans="1:7" x14ac:dyDescent="0.3">
      <c r="A382" t="s">
        <v>1948</v>
      </c>
      <c r="B382">
        <v>14</v>
      </c>
      <c r="C382" t="s">
        <v>1441</v>
      </c>
      <c r="D382" t="s">
        <v>1441</v>
      </c>
      <c r="E382" s="58">
        <v>46272</v>
      </c>
      <c r="F382">
        <v>49</v>
      </c>
      <c r="G382">
        <v>65</v>
      </c>
    </row>
    <row r="383" spans="1:7" x14ac:dyDescent="0.3">
      <c r="A383" t="s">
        <v>1896</v>
      </c>
      <c r="B383">
        <v>15</v>
      </c>
      <c r="C383" t="s">
        <v>1441</v>
      </c>
      <c r="D383" t="s">
        <v>1441</v>
      </c>
      <c r="E383" s="58">
        <v>46334</v>
      </c>
      <c r="F383">
        <v>1</v>
      </c>
      <c r="G383">
        <v>2</v>
      </c>
    </row>
    <row r="384" spans="1:7" x14ac:dyDescent="0.3">
      <c r="A384" t="s">
        <v>2418</v>
      </c>
      <c r="B384">
        <v>16</v>
      </c>
      <c r="C384" t="s">
        <v>1441</v>
      </c>
      <c r="D384" t="s">
        <v>1441</v>
      </c>
      <c r="E384" s="58">
        <v>46147</v>
      </c>
      <c r="F384">
        <v>14</v>
      </c>
      <c r="G384">
        <v>10</v>
      </c>
    </row>
    <row r="385" spans="1:7" x14ac:dyDescent="0.3">
      <c r="A385" t="s">
        <v>2364</v>
      </c>
      <c r="B385">
        <v>17</v>
      </c>
      <c r="C385" t="s">
        <v>1441</v>
      </c>
      <c r="D385" t="s">
        <v>1441</v>
      </c>
      <c r="E385" s="58">
        <v>46273</v>
      </c>
      <c r="F385">
        <v>17</v>
      </c>
      <c r="G385">
        <v>32</v>
      </c>
    </row>
    <row r="386" spans="1:7" x14ac:dyDescent="0.3">
      <c r="A386" t="s">
        <v>1890</v>
      </c>
      <c r="B386">
        <v>18</v>
      </c>
      <c r="C386" t="s">
        <v>1441</v>
      </c>
      <c r="D386" t="s">
        <v>1441</v>
      </c>
      <c r="E386" s="58">
        <v>46334</v>
      </c>
      <c r="F386">
        <v>3</v>
      </c>
      <c r="G386">
        <v>3</v>
      </c>
    </row>
    <row r="387" spans="1:7" x14ac:dyDescent="0.3">
      <c r="A387" t="s">
        <v>2377</v>
      </c>
      <c r="B387">
        <v>19</v>
      </c>
      <c r="C387" t="s">
        <v>1441</v>
      </c>
      <c r="D387" t="s">
        <v>1441</v>
      </c>
      <c r="E387" s="58">
        <v>46303</v>
      </c>
      <c r="F387">
        <v>19</v>
      </c>
      <c r="G387">
        <v>28</v>
      </c>
    </row>
    <row r="388" spans="1:7" x14ac:dyDescent="0.3">
      <c r="A388" t="s">
        <v>1798</v>
      </c>
      <c r="B388">
        <v>20</v>
      </c>
      <c r="C388" t="s">
        <v>1441</v>
      </c>
      <c r="D388" t="s">
        <v>1441</v>
      </c>
      <c r="E388" s="58">
        <v>46242</v>
      </c>
      <c r="F388">
        <v>8</v>
      </c>
      <c r="G388">
        <v>15</v>
      </c>
    </row>
    <row r="389" spans="1:7" x14ac:dyDescent="0.3">
      <c r="A389" t="s">
        <v>2364</v>
      </c>
      <c r="B389">
        <v>21</v>
      </c>
      <c r="C389" t="s">
        <v>1441</v>
      </c>
      <c r="D389" t="s">
        <v>1441</v>
      </c>
      <c r="E389" s="58">
        <v>46209</v>
      </c>
      <c r="F389">
        <v>40</v>
      </c>
      <c r="G389">
        <v>56</v>
      </c>
    </row>
    <row r="390" spans="1:7" x14ac:dyDescent="0.3">
      <c r="A390" t="s">
        <v>1894</v>
      </c>
      <c r="B390">
        <v>22</v>
      </c>
      <c r="C390" t="s">
        <v>1441</v>
      </c>
      <c r="D390" t="s">
        <v>1441</v>
      </c>
      <c r="E390" s="58">
        <v>46305</v>
      </c>
      <c r="F390">
        <v>11</v>
      </c>
      <c r="G390">
        <v>37</v>
      </c>
    </row>
    <row r="391" spans="1:7" x14ac:dyDescent="0.3">
      <c r="A391" t="s">
        <v>2364</v>
      </c>
      <c r="B391">
        <v>23</v>
      </c>
      <c r="C391" t="s">
        <v>1441</v>
      </c>
      <c r="D391" t="s">
        <v>1441</v>
      </c>
      <c r="E391" s="77">
        <v>46028</v>
      </c>
      <c r="F391">
        <v>34</v>
      </c>
      <c r="G391">
        <v>47</v>
      </c>
    </row>
    <row r="392" spans="1:7" x14ac:dyDescent="0.3">
      <c r="A392" t="s">
        <v>1938</v>
      </c>
      <c r="B392">
        <v>24</v>
      </c>
      <c r="C392" t="s">
        <v>1441</v>
      </c>
      <c r="D392" t="s">
        <v>1441</v>
      </c>
      <c r="E392" s="58">
        <v>46274</v>
      </c>
      <c r="F392">
        <v>22</v>
      </c>
      <c r="G392">
        <v>22</v>
      </c>
    </row>
    <row r="393" spans="1:7" x14ac:dyDescent="0.3">
      <c r="A393" t="s">
        <v>2389</v>
      </c>
      <c r="B393">
        <v>25</v>
      </c>
      <c r="C393" t="s">
        <v>1441</v>
      </c>
      <c r="D393" t="s">
        <v>1441</v>
      </c>
      <c r="E393" s="58">
        <v>46118</v>
      </c>
      <c r="F393">
        <v>76</v>
      </c>
      <c r="G393">
        <v>148</v>
      </c>
    </row>
    <row r="394" spans="1:7" x14ac:dyDescent="0.3">
      <c r="A394" t="s">
        <v>1890</v>
      </c>
      <c r="B394">
        <v>26</v>
      </c>
      <c r="C394" t="s">
        <v>1441</v>
      </c>
      <c r="D394" t="s">
        <v>1441</v>
      </c>
      <c r="E394" s="58">
        <v>46243</v>
      </c>
      <c r="F394">
        <v>41</v>
      </c>
      <c r="G394">
        <v>31</v>
      </c>
    </row>
    <row r="395" spans="1:7" x14ac:dyDescent="0.3">
      <c r="A395" t="s">
        <v>1939</v>
      </c>
      <c r="B395">
        <v>27</v>
      </c>
      <c r="C395" t="s">
        <v>1441</v>
      </c>
      <c r="D395" t="s">
        <v>1441</v>
      </c>
      <c r="E395" s="58">
        <v>46278</v>
      </c>
      <c r="F395">
        <v>10</v>
      </c>
      <c r="G395">
        <v>29</v>
      </c>
    </row>
    <row r="396" spans="1:7" x14ac:dyDescent="0.3">
      <c r="A396" t="s">
        <v>2374</v>
      </c>
      <c r="B396">
        <v>28</v>
      </c>
      <c r="C396" t="s">
        <v>1441</v>
      </c>
      <c r="D396" t="s">
        <v>1441</v>
      </c>
      <c r="E396" s="58" t="s">
        <v>745</v>
      </c>
      <c r="F396">
        <v>296</v>
      </c>
      <c r="G396">
        <v>363</v>
      </c>
    </row>
    <row r="397" spans="1:7" x14ac:dyDescent="0.3">
      <c r="A397" t="s">
        <v>1947</v>
      </c>
      <c r="B397">
        <v>29</v>
      </c>
      <c r="C397" t="s">
        <v>1441</v>
      </c>
      <c r="D397" t="s">
        <v>1441</v>
      </c>
      <c r="E397" s="58">
        <v>46057</v>
      </c>
      <c r="F397">
        <v>96</v>
      </c>
      <c r="G397">
        <v>41</v>
      </c>
    </row>
    <row r="398" spans="1:7" x14ac:dyDescent="0.3">
      <c r="A398" t="s">
        <v>1938</v>
      </c>
      <c r="B398">
        <v>30</v>
      </c>
      <c r="C398" t="s">
        <v>1441</v>
      </c>
      <c r="D398" t="s">
        <v>1441</v>
      </c>
      <c r="E398" s="77">
        <v>46182</v>
      </c>
      <c r="F398">
        <v>50</v>
      </c>
      <c r="G398">
        <v>91</v>
      </c>
    </row>
    <row r="399" spans="1:7" x14ac:dyDescent="0.3">
      <c r="A399" t="s">
        <v>1798</v>
      </c>
      <c r="B399">
        <v>31</v>
      </c>
      <c r="C399" t="s">
        <v>1441</v>
      </c>
      <c r="D399" t="s">
        <v>1441</v>
      </c>
      <c r="E399" s="58">
        <v>46211</v>
      </c>
      <c r="F399">
        <v>63</v>
      </c>
      <c r="G399">
        <v>217</v>
      </c>
    </row>
    <row r="400" spans="1:7" x14ac:dyDescent="0.3">
      <c r="A400" t="s">
        <v>2377</v>
      </c>
      <c r="B400">
        <v>32</v>
      </c>
      <c r="C400" t="s">
        <v>1441</v>
      </c>
      <c r="D400" t="s">
        <v>1441</v>
      </c>
      <c r="E400" s="58">
        <v>46209</v>
      </c>
      <c r="F400">
        <v>53</v>
      </c>
      <c r="G400">
        <v>25</v>
      </c>
    </row>
    <row r="401" spans="1:7" x14ac:dyDescent="0.3">
      <c r="A401" t="s">
        <v>1883</v>
      </c>
      <c r="B401">
        <v>33</v>
      </c>
      <c r="C401" t="s">
        <v>1441</v>
      </c>
      <c r="D401" t="s">
        <v>1441</v>
      </c>
      <c r="E401" s="58">
        <v>46184</v>
      </c>
      <c r="F401">
        <v>20</v>
      </c>
      <c r="G401">
        <v>54</v>
      </c>
    </row>
    <row r="402" spans="1:7" x14ac:dyDescent="0.3">
      <c r="A402" t="s">
        <v>2418</v>
      </c>
      <c r="B402">
        <v>34</v>
      </c>
      <c r="C402" t="s">
        <v>1441</v>
      </c>
      <c r="D402" t="s">
        <v>1441</v>
      </c>
      <c r="E402" s="58">
        <v>36526</v>
      </c>
      <c r="F402">
        <v>81</v>
      </c>
      <c r="G402">
        <v>57</v>
      </c>
    </row>
    <row r="403" spans="1:7" x14ac:dyDescent="0.3">
      <c r="A403" s="58" t="s">
        <v>1894</v>
      </c>
      <c r="B403">
        <v>35</v>
      </c>
      <c r="C403" t="s">
        <v>1441</v>
      </c>
      <c r="D403" t="s">
        <v>1441</v>
      </c>
      <c r="E403" s="58">
        <v>46240</v>
      </c>
      <c r="F403">
        <v>71</v>
      </c>
      <c r="G403">
        <v>137</v>
      </c>
    </row>
    <row r="404" spans="1:7" x14ac:dyDescent="0.3">
      <c r="A404" s="58" t="s">
        <v>1799</v>
      </c>
      <c r="B404">
        <v>36</v>
      </c>
      <c r="C404" t="s">
        <v>1441</v>
      </c>
      <c r="D404" t="s">
        <v>1441</v>
      </c>
      <c r="E404" s="58">
        <v>46182</v>
      </c>
      <c r="F404">
        <v>68</v>
      </c>
      <c r="G404">
        <v>192</v>
      </c>
    </row>
    <row r="405" spans="1:7" x14ac:dyDescent="0.3">
      <c r="A405" t="s">
        <v>1799</v>
      </c>
      <c r="B405">
        <v>37</v>
      </c>
      <c r="C405" t="s">
        <v>1441</v>
      </c>
      <c r="D405" t="s">
        <v>1441</v>
      </c>
      <c r="E405" s="58">
        <v>46212</v>
      </c>
      <c r="F405">
        <v>37</v>
      </c>
      <c r="G405">
        <v>75</v>
      </c>
    </row>
    <row r="406" spans="1:7" x14ac:dyDescent="0.3">
      <c r="A406" t="s">
        <v>2371</v>
      </c>
      <c r="B406">
        <v>38</v>
      </c>
      <c r="C406" t="s">
        <v>1441</v>
      </c>
      <c r="D406" t="s">
        <v>1441</v>
      </c>
      <c r="E406" s="58">
        <v>36586</v>
      </c>
      <c r="F406">
        <v>111</v>
      </c>
      <c r="G406">
        <v>221</v>
      </c>
    </row>
    <row r="407" spans="1:7" x14ac:dyDescent="0.3">
      <c r="A407" t="s">
        <v>1883</v>
      </c>
      <c r="B407">
        <v>39</v>
      </c>
      <c r="C407" t="s">
        <v>1441</v>
      </c>
      <c r="D407" t="s">
        <v>1441</v>
      </c>
      <c r="E407" s="58">
        <v>46151</v>
      </c>
      <c r="F407">
        <v>54</v>
      </c>
      <c r="G407">
        <v>162</v>
      </c>
    </row>
    <row r="408" spans="1:7" x14ac:dyDescent="0.3">
      <c r="A408" t="s">
        <v>1840</v>
      </c>
      <c r="B408">
        <v>40</v>
      </c>
      <c r="C408" t="s">
        <v>1441</v>
      </c>
      <c r="D408" t="s">
        <v>1441</v>
      </c>
      <c r="E408" s="77">
        <v>46212</v>
      </c>
      <c r="F408">
        <v>59</v>
      </c>
      <c r="G408">
        <v>216</v>
      </c>
    </row>
    <row r="409" spans="1:7" x14ac:dyDescent="0.3">
      <c r="A409" t="s">
        <v>2369</v>
      </c>
      <c r="B409">
        <v>41</v>
      </c>
      <c r="C409" t="s">
        <v>1441</v>
      </c>
      <c r="D409" t="s">
        <v>1441</v>
      </c>
      <c r="E409" s="77">
        <v>46058</v>
      </c>
      <c r="F409">
        <v>90</v>
      </c>
      <c r="G409">
        <v>26</v>
      </c>
    </row>
    <row r="410" spans="1:7" x14ac:dyDescent="0.3">
      <c r="A410" t="s">
        <v>1889</v>
      </c>
      <c r="B410">
        <v>42</v>
      </c>
      <c r="C410" t="s">
        <v>1441</v>
      </c>
      <c r="D410" t="s">
        <v>1441</v>
      </c>
      <c r="E410" s="58" t="s">
        <v>831</v>
      </c>
      <c r="F410">
        <v>93</v>
      </c>
      <c r="G410">
        <v>99</v>
      </c>
    </row>
    <row r="411" spans="1:7" x14ac:dyDescent="0.3">
      <c r="A411" t="s">
        <v>1915</v>
      </c>
      <c r="B411">
        <v>43</v>
      </c>
      <c r="C411" t="s">
        <v>1441</v>
      </c>
      <c r="D411" t="s">
        <v>1441</v>
      </c>
      <c r="E411" s="58">
        <v>46187</v>
      </c>
      <c r="F411">
        <v>6</v>
      </c>
      <c r="G411">
        <v>13</v>
      </c>
    </row>
    <row r="412" spans="1:7" x14ac:dyDescent="0.3">
      <c r="A412" t="s">
        <v>1800</v>
      </c>
      <c r="B412">
        <v>44</v>
      </c>
      <c r="C412" t="s">
        <v>1441</v>
      </c>
      <c r="D412" t="s">
        <v>1441</v>
      </c>
      <c r="E412" s="58">
        <v>46214</v>
      </c>
      <c r="F412">
        <v>61</v>
      </c>
      <c r="G412">
        <v>196</v>
      </c>
    </row>
    <row r="413" spans="1:7" x14ac:dyDescent="0.3">
      <c r="A413" t="s">
        <v>1885</v>
      </c>
      <c r="B413">
        <v>45</v>
      </c>
      <c r="C413" t="s">
        <v>1441</v>
      </c>
      <c r="D413" t="s">
        <v>1441</v>
      </c>
      <c r="E413" s="58">
        <v>46121</v>
      </c>
      <c r="F413">
        <v>25</v>
      </c>
      <c r="G413">
        <v>20</v>
      </c>
    </row>
    <row r="414" spans="1:7" x14ac:dyDescent="0.3">
      <c r="A414" t="s">
        <v>2371</v>
      </c>
      <c r="B414">
        <v>46</v>
      </c>
      <c r="C414" t="s">
        <v>1441</v>
      </c>
      <c r="D414" t="s">
        <v>1441</v>
      </c>
      <c r="E414" s="58" t="s">
        <v>723</v>
      </c>
      <c r="F414">
        <v>191</v>
      </c>
      <c r="G414">
        <v>69</v>
      </c>
    </row>
    <row r="415" spans="1:7" x14ac:dyDescent="0.3">
      <c r="A415" t="s">
        <v>1901</v>
      </c>
      <c r="B415">
        <v>47</v>
      </c>
      <c r="C415" t="s">
        <v>1441</v>
      </c>
      <c r="D415" t="s">
        <v>1441</v>
      </c>
      <c r="E415" s="58">
        <v>46185</v>
      </c>
      <c r="F415">
        <v>36</v>
      </c>
      <c r="G415">
        <v>84</v>
      </c>
    </row>
    <row r="416" spans="1:7" x14ac:dyDescent="0.3">
      <c r="A416" t="s">
        <v>1883</v>
      </c>
      <c r="B416">
        <v>48</v>
      </c>
      <c r="C416" t="s">
        <v>1441</v>
      </c>
      <c r="D416" t="s">
        <v>1441</v>
      </c>
      <c r="E416" s="58">
        <v>46029</v>
      </c>
      <c r="F416">
        <v>57</v>
      </c>
      <c r="G416">
        <v>100</v>
      </c>
    </row>
    <row r="417" spans="1:7" x14ac:dyDescent="0.3">
      <c r="A417" t="s">
        <v>1885</v>
      </c>
      <c r="B417">
        <v>49</v>
      </c>
      <c r="C417" t="s">
        <v>1441</v>
      </c>
      <c r="D417" t="s">
        <v>1441</v>
      </c>
      <c r="E417" s="58">
        <v>46089</v>
      </c>
      <c r="F417">
        <v>45</v>
      </c>
      <c r="G417">
        <v>55</v>
      </c>
    </row>
    <row r="418" spans="1:7" x14ac:dyDescent="0.3">
      <c r="A418" t="s">
        <v>1800</v>
      </c>
      <c r="B418">
        <v>50</v>
      </c>
      <c r="C418" t="s">
        <v>1441</v>
      </c>
      <c r="D418" t="s">
        <v>1441</v>
      </c>
      <c r="E418" s="58">
        <v>46122</v>
      </c>
      <c r="F418">
        <v>48</v>
      </c>
      <c r="G418">
        <v>153</v>
      </c>
    </row>
    <row r="419" spans="1:7" x14ac:dyDescent="0.3">
      <c r="A419" t="s">
        <v>2364</v>
      </c>
      <c r="B419">
        <v>51</v>
      </c>
      <c r="C419" t="s">
        <v>1441</v>
      </c>
      <c r="D419" t="s">
        <v>1441</v>
      </c>
      <c r="E419" s="58">
        <v>46024</v>
      </c>
      <c r="F419">
        <v>95</v>
      </c>
      <c r="G419">
        <v>62</v>
      </c>
    </row>
    <row r="420" spans="1:7" x14ac:dyDescent="0.3">
      <c r="A420" t="s">
        <v>2419</v>
      </c>
      <c r="B420">
        <v>52</v>
      </c>
      <c r="C420" t="s">
        <v>1441</v>
      </c>
      <c r="D420" t="s">
        <v>1441</v>
      </c>
      <c r="E420" s="58" t="s">
        <v>777</v>
      </c>
      <c r="F420">
        <v>237</v>
      </c>
      <c r="G420">
        <v>252</v>
      </c>
    </row>
    <row r="421" spans="1:7" x14ac:dyDescent="0.3">
      <c r="A421" t="s">
        <v>1882</v>
      </c>
      <c r="B421">
        <v>53</v>
      </c>
      <c r="C421" t="s">
        <v>1441</v>
      </c>
      <c r="D421" t="s">
        <v>1441</v>
      </c>
      <c r="E421" s="58">
        <v>46093</v>
      </c>
      <c r="F421">
        <v>46</v>
      </c>
      <c r="G421">
        <v>87</v>
      </c>
    </row>
    <row r="422" spans="1:7" x14ac:dyDescent="0.3">
      <c r="A422" t="s">
        <v>1890</v>
      </c>
      <c r="B422">
        <v>54</v>
      </c>
      <c r="C422" t="s">
        <v>1441</v>
      </c>
      <c r="D422" t="s">
        <v>1441</v>
      </c>
      <c r="E422" s="58">
        <v>46059</v>
      </c>
      <c r="F422">
        <v>86</v>
      </c>
      <c r="G422">
        <v>45</v>
      </c>
    </row>
    <row r="423" spans="1:7" x14ac:dyDescent="0.3">
      <c r="A423" t="s">
        <v>1801</v>
      </c>
      <c r="B423">
        <v>55</v>
      </c>
      <c r="C423" t="s">
        <v>1441</v>
      </c>
      <c r="D423" t="s">
        <v>1441</v>
      </c>
      <c r="E423" s="58">
        <v>46062</v>
      </c>
      <c r="F423">
        <v>64</v>
      </c>
      <c r="G423">
        <v>77</v>
      </c>
    </row>
    <row r="424" spans="1:7" x14ac:dyDescent="0.3">
      <c r="A424" t="s">
        <v>1894</v>
      </c>
      <c r="B424">
        <v>56</v>
      </c>
      <c r="C424" t="s">
        <v>1441</v>
      </c>
      <c r="D424" t="s">
        <v>1441</v>
      </c>
      <c r="E424" s="58">
        <v>46027</v>
      </c>
      <c r="F424">
        <v>78</v>
      </c>
      <c r="G424">
        <v>33</v>
      </c>
    </row>
    <row r="425" spans="1:7" x14ac:dyDescent="0.3">
      <c r="A425" s="58" t="s">
        <v>1799</v>
      </c>
      <c r="B425">
        <v>57</v>
      </c>
      <c r="C425" t="s">
        <v>1441</v>
      </c>
      <c r="D425" t="s">
        <v>1441</v>
      </c>
      <c r="E425" s="58">
        <v>46116</v>
      </c>
      <c r="F425">
        <v>82</v>
      </c>
      <c r="G425">
        <v>299</v>
      </c>
    </row>
    <row r="426" spans="1:7" x14ac:dyDescent="0.3">
      <c r="A426" t="s">
        <v>2431</v>
      </c>
      <c r="B426">
        <v>58</v>
      </c>
      <c r="C426" t="s">
        <v>1441</v>
      </c>
      <c r="D426" t="s">
        <v>1441</v>
      </c>
      <c r="E426" s="58" t="s">
        <v>777</v>
      </c>
      <c r="F426">
        <v>174</v>
      </c>
      <c r="G426">
        <v>161</v>
      </c>
    </row>
    <row r="427" spans="1:7" x14ac:dyDescent="0.3">
      <c r="A427" s="58" t="s">
        <v>1915</v>
      </c>
      <c r="B427">
        <v>59</v>
      </c>
      <c r="C427" t="s">
        <v>1441</v>
      </c>
      <c r="D427" t="s">
        <v>1441</v>
      </c>
      <c r="E427" s="58">
        <v>46214</v>
      </c>
      <c r="F427">
        <v>16</v>
      </c>
      <c r="G427">
        <v>21</v>
      </c>
    </row>
    <row r="428" spans="1:7" x14ac:dyDescent="0.3">
      <c r="A428" s="58" t="s">
        <v>1800</v>
      </c>
      <c r="B428">
        <v>60</v>
      </c>
      <c r="C428" t="s">
        <v>1441</v>
      </c>
      <c r="D428" t="s">
        <v>1441</v>
      </c>
      <c r="E428" s="58">
        <v>46065</v>
      </c>
      <c r="F428">
        <v>47</v>
      </c>
      <c r="G428">
        <v>144</v>
      </c>
    </row>
    <row r="429" spans="1:7" x14ac:dyDescent="0.3">
      <c r="A429" t="s">
        <v>1842</v>
      </c>
      <c r="B429">
        <v>61</v>
      </c>
      <c r="C429" t="s">
        <v>1441</v>
      </c>
      <c r="D429" t="s">
        <v>1441</v>
      </c>
      <c r="E429" s="58" t="s">
        <v>745</v>
      </c>
      <c r="F429">
        <v>141</v>
      </c>
      <c r="G429">
        <v>297</v>
      </c>
    </row>
    <row r="430" spans="1:7" x14ac:dyDescent="0.3">
      <c r="A430" t="s">
        <v>1889</v>
      </c>
      <c r="B430">
        <v>62</v>
      </c>
      <c r="C430" t="s">
        <v>1441</v>
      </c>
      <c r="D430" t="s">
        <v>1441</v>
      </c>
      <c r="E430" s="58" t="s">
        <v>745</v>
      </c>
      <c r="F430">
        <v>123</v>
      </c>
      <c r="G430">
        <v>219</v>
      </c>
    </row>
    <row r="431" spans="1:7" x14ac:dyDescent="0.3">
      <c r="A431" s="58" t="s">
        <v>1840</v>
      </c>
      <c r="B431">
        <v>63</v>
      </c>
      <c r="C431" t="s">
        <v>1441</v>
      </c>
      <c r="D431" t="s">
        <v>1441</v>
      </c>
      <c r="E431" s="58">
        <v>46146</v>
      </c>
      <c r="F431">
        <v>75</v>
      </c>
      <c r="G431">
        <v>146</v>
      </c>
    </row>
    <row r="432" spans="1:7" x14ac:dyDescent="0.3">
      <c r="A432" t="s">
        <v>1890</v>
      </c>
      <c r="B432">
        <v>64</v>
      </c>
      <c r="C432" t="s">
        <v>1441</v>
      </c>
      <c r="D432" t="s">
        <v>1441</v>
      </c>
      <c r="E432" s="58">
        <v>46056</v>
      </c>
      <c r="F432">
        <v>94</v>
      </c>
      <c r="G432">
        <v>128</v>
      </c>
    </row>
    <row r="433" spans="1:7" x14ac:dyDescent="0.3">
      <c r="A433" s="58" t="s">
        <v>2371</v>
      </c>
      <c r="B433">
        <v>65</v>
      </c>
      <c r="C433" t="s">
        <v>1441</v>
      </c>
      <c r="D433" t="s">
        <v>1441</v>
      </c>
      <c r="E433" s="58" t="s">
        <v>745</v>
      </c>
      <c r="F433">
        <v>261</v>
      </c>
      <c r="G433">
        <v>301</v>
      </c>
    </row>
    <row r="434" spans="1:7" x14ac:dyDescent="0.3">
      <c r="A434" t="s">
        <v>1843</v>
      </c>
      <c r="B434">
        <v>66</v>
      </c>
      <c r="C434" t="s">
        <v>1441</v>
      </c>
      <c r="D434" t="s">
        <v>1441</v>
      </c>
      <c r="E434" s="58">
        <v>46092</v>
      </c>
      <c r="F434">
        <v>65</v>
      </c>
      <c r="G434">
        <v>81</v>
      </c>
    </row>
    <row r="435" spans="1:7" x14ac:dyDescent="0.3">
      <c r="A435" s="58" t="s">
        <v>1937</v>
      </c>
      <c r="B435">
        <v>67</v>
      </c>
      <c r="C435" t="s">
        <v>1441</v>
      </c>
      <c r="D435" t="s">
        <v>1441</v>
      </c>
      <c r="E435" s="58" t="s">
        <v>745</v>
      </c>
      <c r="F435">
        <v>346</v>
      </c>
      <c r="G435">
        <v>360</v>
      </c>
    </row>
    <row r="436" spans="1:7" x14ac:dyDescent="0.3">
      <c r="A436" s="58" t="s">
        <v>1843</v>
      </c>
      <c r="B436">
        <v>68</v>
      </c>
      <c r="C436" t="s">
        <v>1441</v>
      </c>
      <c r="D436" t="s">
        <v>1441</v>
      </c>
      <c r="E436" s="58">
        <v>46122</v>
      </c>
      <c r="F436">
        <v>62</v>
      </c>
      <c r="G436">
        <v>113</v>
      </c>
    </row>
    <row r="437" spans="1:7" x14ac:dyDescent="0.3">
      <c r="A437" s="58" t="s">
        <v>1800</v>
      </c>
      <c r="B437">
        <v>69</v>
      </c>
      <c r="C437" t="s">
        <v>1441</v>
      </c>
      <c r="D437" t="s">
        <v>1441</v>
      </c>
      <c r="E437" s="58">
        <v>46121</v>
      </c>
      <c r="F437">
        <v>74</v>
      </c>
      <c r="G437">
        <v>199</v>
      </c>
    </row>
    <row r="438" spans="1:7" x14ac:dyDescent="0.3">
      <c r="A438" t="s">
        <v>1721</v>
      </c>
      <c r="B438">
        <v>70</v>
      </c>
      <c r="C438" t="s">
        <v>1441</v>
      </c>
      <c r="D438" t="s">
        <v>1441</v>
      </c>
      <c r="E438" s="58">
        <v>46066</v>
      </c>
      <c r="F438">
        <v>44</v>
      </c>
      <c r="G438">
        <v>94</v>
      </c>
    </row>
    <row r="439" spans="1:7" x14ac:dyDescent="0.3">
      <c r="A439" s="58" t="s">
        <v>1971</v>
      </c>
      <c r="B439">
        <v>71</v>
      </c>
      <c r="C439" t="s">
        <v>1441</v>
      </c>
      <c r="D439" t="s">
        <v>1441</v>
      </c>
      <c r="E439" s="58" t="s">
        <v>777</v>
      </c>
      <c r="F439">
        <v>175</v>
      </c>
      <c r="G439">
        <v>266</v>
      </c>
    </row>
    <row r="440" spans="1:7" x14ac:dyDescent="0.3">
      <c r="A440" s="58" t="s">
        <v>1915</v>
      </c>
      <c r="B440">
        <v>72</v>
      </c>
      <c r="C440" t="s">
        <v>1441</v>
      </c>
      <c r="D440" t="s">
        <v>1441</v>
      </c>
      <c r="E440" s="58">
        <v>46066</v>
      </c>
      <c r="F440">
        <v>43</v>
      </c>
      <c r="G440">
        <v>42</v>
      </c>
    </row>
    <row r="441" spans="1:7" x14ac:dyDescent="0.3">
      <c r="A441" s="58" t="s">
        <v>1802</v>
      </c>
      <c r="B441">
        <v>73</v>
      </c>
      <c r="C441" t="s">
        <v>1441</v>
      </c>
      <c r="D441" t="s">
        <v>1441</v>
      </c>
      <c r="E441" s="58">
        <v>46063</v>
      </c>
      <c r="F441">
        <v>60</v>
      </c>
      <c r="G441">
        <v>107</v>
      </c>
    </row>
    <row r="442" spans="1:7" x14ac:dyDescent="0.3">
      <c r="A442" s="58" t="s">
        <v>1840</v>
      </c>
      <c r="B442">
        <v>74</v>
      </c>
      <c r="C442" t="s">
        <v>1441</v>
      </c>
      <c r="D442" t="s">
        <v>1441</v>
      </c>
      <c r="E442" s="58">
        <v>46025</v>
      </c>
      <c r="F442">
        <v>80</v>
      </c>
      <c r="G442">
        <v>76</v>
      </c>
    </row>
    <row r="443" spans="1:7" x14ac:dyDescent="0.3">
      <c r="A443" s="58" t="s">
        <v>1896</v>
      </c>
      <c r="B443">
        <v>75</v>
      </c>
      <c r="C443" t="s">
        <v>1441</v>
      </c>
      <c r="D443" t="s">
        <v>1441</v>
      </c>
      <c r="E443" s="58">
        <v>46054</v>
      </c>
      <c r="F443">
        <v>115</v>
      </c>
      <c r="G443">
        <v>327</v>
      </c>
    </row>
    <row r="444" spans="1:7" x14ac:dyDescent="0.3">
      <c r="A444" s="58" t="s">
        <v>1877</v>
      </c>
      <c r="B444">
        <v>76</v>
      </c>
      <c r="C444" t="s">
        <v>1441</v>
      </c>
      <c r="D444" t="s">
        <v>1441</v>
      </c>
      <c r="E444" s="58">
        <v>46026</v>
      </c>
      <c r="F444">
        <v>88</v>
      </c>
      <c r="G444">
        <v>60</v>
      </c>
    </row>
    <row r="445" spans="1:7" x14ac:dyDescent="0.3">
      <c r="A445" s="58" t="s">
        <v>1911</v>
      </c>
      <c r="B445">
        <v>77</v>
      </c>
      <c r="C445" t="s">
        <v>1441</v>
      </c>
      <c r="D445" t="s">
        <v>1441</v>
      </c>
      <c r="E445" s="58">
        <v>46034</v>
      </c>
      <c r="F445">
        <v>32</v>
      </c>
      <c r="G445">
        <v>73</v>
      </c>
    </row>
    <row r="446" spans="1:7" x14ac:dyDescent="0.3">
      <c r="A446" s="58" t="s">
        <v>2421</v>
      </c>
      <c r="B446">
        <v>78</v>
      </c>
      <c r="C446" t="s">
        <v>1441</v>
      </c>
      <c r="D446" t="s">
        <v>1441</v>
      </c>
      <c r="E446" s="58">
        <v>46189</v>
      </c>
      <c r="F446">
        <v>21</v>
      </c>
      <c r="G446">
        <v>35</v>
      </c>
    </row>
    <row r="447" spans="1:7" x14ac:dyDescent="0.3">
      <c r="A447" s="58" t="s">
        <v>1798</v>
      </c>
      <c r="B447">
        <v>79</v>
      </c>
      <c r="C447" t="s">
        <v>1441</v>
      </c>
      <c r="D447" t="s">
        <v>1441</v>
      </c>
      <c r="E447" s="58" t="s">
        <v>777</v>
      </c>
      <c r="F447">
        <v>112</v>
      </c>
      <c r="G447">
        <v>141</v>
      </c>
    </row>
    <row r="448" spans="1:7" x14ac:dyDescent="0.3">
      <c r="A448" s="58" t="s">
        <v>1803</v>
      </c>
      <c r="B448">
        <v>80</v>
      </c>
      <c r="C448" t="s">
        <v>1441</v>
      </c>
      <c r="D448" t="s">
        <v>1441</v>
      </c>
      <c r="E448" s="58">
        <v>46061</v>
      </c>
      <c r="F448">
        <v>29</v>
      </c>
      <c r="G448">
        <v>40</v>
      </c>
    </row>
    <row r="449" spans="1:7" x14ac:dyDescent="0.3">
      <c r="A449" s="58" t="s">
        <v>1842</v>
      </c>
      <c r="B449">
        <v>81</v>
      </c>
      <c r="C449" t="s">
        <v>1441</v>
      </c>
      <c r="D449" t="s">
        <v>1441</v>
      </c>
      <c r="E449" s="58" t="s">
        <v>745</v>
      </c>
      <c r="F449">
        <v>288</v>
      </c>
      <c r="G449">
        <v>357</v>
      </c>
    </row>
    <row r="450" spans="1:7" x14ac:dyDescent="0.3">
      <c r="A450" s="58" t="s">
        <v>1721</v>
      </c>
      <c r="B450">
        <v>82</v>
      </c>
      <c r="C450" t="s">
        <v>1441</v>
      </c>
      <c r="D450" t="s">
        <v>1441</v>
      </c>
      <c r="E450" s="58">
        <v>46029</v>
      </c>
      <c r="F450">
        <v>52</v>
      </c>
      <c r="G450">
        <v>104</v>
      </c>
    </row>
    <row r="451" spans="1:7" x14ac:dyDescent="0.3">
      <c r="A451" s="58" t="s">
        <v>1803</v>
      </c>
      <c r="B451">
        <v>83</v>
      </c>
      <c r="C451" t="s">
        <v>1441</v>
      </c>
      <c r="D451" t="s">
        <v>1441</v>
      </c>
      <c r="E451" s="58">
        <v>46068</v>
      </c>
      <c r="F451">
        <v>67</v>
      </c>
      <c r="G451">
        <v>205</v>
      </c>
    </row>
    <row r="452" spans="1:7" x14ac:dyDescent="0.3">
      <c r="A452" s="58" t="s">
        <v>1909</v>
      </c>
      <c r="B452">
        <v>84</v>
      </c>
      <c r="C452" t="s">
        <v>1441</v>
      </c>
      <c r="D452" t="s">
        <v>1441</v>
      </c>
      <c r="E452" s="58">
        <v>46067</v>
      </c>
      <c r="F452">
        <v>30</v>
      </c>
      <c r="G452">
        <v>61</v>
      </c>
    </row>
    <row r="453" spans="1:7" x14ac:dyDescent="0.3">
      <c r="A453" s="58" t="s">
        <v>1840</v>
      </c>
      <c r="B453">
        <v>85</v>
      </c>
      <c r="C453" t="s">
        <v>1441</v>
      </c>
      <c r="D453" t="s">
        <v>1441</v>
      </c>
      <c r="E453" s="58">
        <v>46025</v>
      </c>
      <c r="F453">
        <v>98</v>
      </c>
      <c r="G453">
        <v>191</v>
      </c>
    </row>
    <row r="454" spans="1:7" x14ac:dyDescent="0.3">
      <c r="A454" s="58" t="s">
        <v>2389</v>
      </c>
      <c r="B454">
        <v>86</v>
      </c>
      <c r="C454" t="s">
        <v>1441</v>
      </c>
      <c r="D454" t="s">
        <v>1441</v>
      </c>
      <c r="E454" s="58" t="s">
        <v>777</v>
      </c>
      <c r="F454">
        <v>224</v>
      </c>
      <c r="G454">
        <v>194</v>
      </c>
    </row>
    <row r="455" spans="1:7" x14ac:dyDescent="0.3">
      <c r="A455" s="58" t="s">
        <v>1894</v>
      </c>
      <c r="B455">
        <v>87</v>
      </c>
      <c r="C455" t="s">
        <v>1441</v>
      </c>
      <c r="D455" t="s">
        <v>1441</v>
      </c>
      <c r="E455" s="58" t="s">
        <v>805</v>
      </c>
      <c r="F455">
        <v>114</v>
      </c>
      <c r="G455">
        <v>230</v>
      </c>
    </row>
    <row r="456" spans="1:7" x14ac:dyDescent="0.3">
      <c r="A456" s="58" t="s">
        <v>1803</v>
      </c>
      <c r="B456">
        <v>88</v>
      </c>
      <c r="C456" t="s">
        <v>1441</v>
      </c>
      <c r="D456" t="s">
        <v>1441</v>
      </c>
      <c r="E456" s="58">
        <v>46123</v>
      </c>
      <c r="F456">
        <v>66</v>
      </c>
      <c r="G456">
        <v>251</v>
      </c>
    </row>
    <row r="457" spans="1:7" x14ac:dyDescent="0.3">
      <c r="A457" s="58" t="s">
        <v>1883</v>
      </c>
      <c r="B457">
        <v>89</v>
      </c>
      <c r="C457" t="s">
        <v>1441</v>
      </c>
      <c r="D457" t="s">
        <v>1441</v>
      </c>
      <c r="E457" s="58" t="s">
        <v>723</v>
      </c>
      <c r="F457">
        <v>97</v>
      </c>
      <c r="G457">
        <v>175</v>
      </c>
    </row>
    <row r="458" spans="1:7" x14ac:dyDescent="0.3">
      <c r="A458" s="58" t="s">
        <v>1898</v>
      </c>
      <c r="B458">
        <v>90</v>
      </c>
      <c r="C458" t="s">
        <v>1441</v>
      </c>
      <c r="D458" t="s">
        <v>1441</v>
      </c>
      <c r="E458" s="58">
        <v>46062</v>
      </c>
      <c r="F458">
        <v>38</v>
      </c>
      <c r="G458">
        <v>58</v>
      </c>
    </row>
    <row r="459" spans="1:7" x14ac:dyDescent="0.3">
      <c r="A459" s="58" t="s">
        <v>1907</v>
      </c>
      <c r="B459">
        <v>91</v>
      </c>
      <c r="C459" t="s">
        <v>1441</v>
      </c>
      <c r="D459" t="s">
        <v>1441</v>
      </c>
      <c r="E459" s="58">
        <v>46063</v>
      </c>
      <c r="F459">
        <v>28</v>
      </c>
      <c r="G459">
        <v>39</v>
      </c>
    </row>
    <row r="460" spans="1:7" x14ac:dyDescent="0.3">
      <c r="A460" s="58" t="s">
        <v>1804</v>
      </c>
      <c r="B460">
        <v>92</v>
      </c>
      <c r="C460" t="s">
        <v>1441</v>
      </c>
      <c r="D460" t="s">
        <v>1441</v>
      </c>
      <c r="E460" s="58">
        <v>46095</v>
      </c>
      <c r="F460">
        <v>12</v>
      </c>
      <c r="G460">
        <v>59</v>
      </c>
    </row>
    <row r="461" spans="1:7" x14ac:dyDescent="0.3">
      <c r="A461" s="58" t="s">
        <v>1803</v>
      </c>
      <c r="B461">
        <v>93</v>
      </c>
      <c r="C461" t="s">
        <v>1441</v>
      </c>
      <c r="D461" t="s">
        <v>1441</v>
      </c>
      <c r="E461" s="58">
        <v>46065</v>
      </c>
      <c r="F461">
        <v>72</v>
      </c>
      <c r="G461">
        <v>97</v>
      </c>
    </row>
    <row r="462" spans="1:7" x14ac:dyDescent="0.3">
      <c r="A462" s="58" t="s">
        <v>1907</v>
      </c>
      <c r="B462">
        <v>94</v>
      </c>
      <c r="C462" t="s">
        <v>1441</v>
      </c>
      <c r="D462" t="s">
        <v>1441</v>
      </c>
      <c r="E462" s="58">
        <v>46030</v>
      </c>
      <c r="F462">
        <v>35</v>
      </c>
      <c r="G462">
        <v>53</v>
      </c>
    </row>
    <row r="463" spans="1:7" x14ac:dyDescent="0.3">
      <c r="A463" s="58" t="s">
        <v>1721</v>
      </c>
      <c r="B463">
        <v>95</v>
      </c>
      <c r="C463" t="s">
        <v>1441</v>
      </c>
      <c r="D463" t="s">
        <v>1441</v>
      </c>
      <c r="E463" s="58" t="s">
        <v>811</v>
      </c>
      <c r="F463">
        <v>73</v>
      </c>
      <c r="G463">
        <v>276</v>
      </c>
    </row>
    <row r="464" spans="1:7" x14ac:dyDescent="0.3">
      <c r="A464" s="58" t="s">
        <v>2389</v>
      </c>
      <c r="B464">
        <v>96</v>
      </c>
      <c r="C464" t="s">
        <v>1441</v>
      </c>
      <c r="D464" t="s">
        <v>1441</v>
      </c>
      <c r="E464" s="58" t="s">
        <v>745</v>
      </c>
      <c r="F464">
        <v>245</v>
      </c>
      <c r="G464">
        <v>214</v>
      </c>
    </row>
    <row r="465" spans="1:7" x14ac:dyDescent="0.3">
      <c r="A465" s="58" t="s">
        <v>1887</v>
      </c>
      <c r="B465">
        <v>97</v>
      </c>
      <c r="C465" t="s">
        <v>1441</v>
      </c>
      <c r="D465" t="s">
        <v>1441</v>
      </c>
      <c r="E465" s="58" t="s">
        <v>777</v>
      </c>
      <c r="F465">
        <v>206</v>
      </c>
      <c r="G465">
        <v>273</v>
      </c>
    </row>
    <row r="466" spans="1:7" x14ac:dyDescent="0.3">
      <c r="A466" s="58" t="s">
        <v>1948</v>
      </c>
      <c r="B466">
        <v>98</v>
      </c>
      <c r="C466" t="s">
        <v>1441</v>
      </c>
      <c r="D466" t="s">
        <v>1441</v>
      </c>
      <c r="E466" s="58" t="s">
        <v>745</v>
      </c>
      <c r="F466">
        <v>332</v>
      </c>
      <c r="G466">
        <v>332</v>
      </c>
    </row>
    <row r="467" spans="1:7" x14ac:dyDescent="0.3">
      <c r="A467" s="58" t="s">
        <v>1913</v>
      </c>
      <c r="B467">
        <v>99</v>
      </c>
      <c r="C467" t="s">
        <v>1441</v>
      </c>
      <c r="D467" t="s">
        <v>1441</v>
      </c>
      <c r="E467" s="58" t="s">
        <v>2388</v>
      </c>
      <c r="F467">
        <v>55</v>
      </c>
      <c r="G467">
        <v>138</v>
      </c>
    </row>
    <row r="468" spans="1:7" x14ac:dyDescent="0.3">
      <c r="A468" s="58" t="s">
        <v>1804</v>
      </c>
      <c r="B468">
        <v>100</v>
      </c>
      <c r="C468" t="s">
        <v>1441</v>
      </c>
      <c r="D468" t="s">
        <v>1441</v>
      </c>
      <c r="E468" s="58">
        <v>46037</v>
      </c>
      <c r="F468">
        <v>70</v>
      </c>
      <c r="G468">
        <v>255</v>
      </c>
    </row>
    <row r="469" spans="1:7" x14ac:dyDescent="0.3">
      <c r="A469" s="58">
        <v>46377</v>
      </c>
      <c r="B469">
        <v>101</v>
      </c>
      <c r="C469" t="s">
        <v>1441</v>
      </c>
      <c r="D469" t="s">
        <v>1441</v>
      </c>
      <c r="E469" s="58">
        <v>46068</v>
      </c>
      <c r="F469">
        <v>18</v>
      </c>
      <c r="G469">
        <v>43</v>
      </c>
    </row>
    <row r="470" spans="1:7" x14ac:dyDescent="0.3">
      <c r="A470" s="58" t="s">
        <v>2377</v>
      </c>
      <c r="B470">
        <v>102</v>
      </c>
      <c r="C470" t="s">
        <v>1441</v>
      </c>
      <c r="D470" t="s">
        <v>1441</v>
      </c>
      <c r="E470" s="58" t="s">
        <v>745</v>
      </c>
      <c r="F470">
        <v>164</v>
      </c>
      <c r="G470">
        <v>114</v>
      </c>
    </row>
    <row r="471" spans="1:7" x14ac:dyDescent="0.3">
      <c r="A471" s="58" t="s">
        <v>1889</v>
      </c>
      <c r="B471">
        <v>103</v>
      </c>
      <c r="C471" t="s">
        <v>1441</v>
      </c>
      <c r="D471" t="s">
        <v>1441</v>
      </c>
      <c r="E471" s="58" t="s">
        <v>777</v>
      </c>
      <c r="F471">
        <v>360</v>
      </c>
      <c r="G471">
        <v>358</v>
      </c>
    </row>
    <row r="472" spans="1:7" x14ac:dyDescent="0.3">
      <c r="A472" s="58" t="s">
        <v>2364</v>
      </c>
      <c r="B472">
        <v>104</v>
      </c>
      <c r="C472" t="s">
        <v>1441</v>
      </c>
      <c r="D472" t="s">
        <v>1441</v>
      </c>
      <c r="E472" s="58" t="s">
        <v>745</v>
      </c>
      <c r="F472">
        <v>301</v>
      </c>
      <c r="G472">
        <v>361</v>
      </c>
    </row>
    <row r="473" spans="1:7" x14ac:dyDescent="0.3">
      <c r="A473" s="58" t="s">
        <v>1936</v>
      </c>
      <c r="B473">
        <v>105</v>
      </c>
      <c r="C473" t="s">
        <v>1441</v>
      </c>
      <c r="D473" t="s">
        <v>1441</v>
      </c>
      <c r="E473" s="58" t="s">
        <v>777</v>
      </c>
      <c r="F473">
        <v>121</v>
      </c>
      <c r="G473">
        <v>139</v>
      </c>
    </row>
    <row r="474" spans="1:7" x14ac:dyDescent="0.3">
      <c r="A474" s="58" t="s">
        <v>1709</v>
      </c>
      <c r="B474">
        <v>106</v>
      </c>
      <c r="C474" t="s">
        <v>1441</v>
      </c>
      <c r="D474" t="s">
        <v>1441</v>
      </c>
      <c r="E474" s="58">
        <v>46091</v>
      </c>
      <c r="F474">
        <v>69</v>
      </c>
      <c r="G474">
        <v>86</v>
      </c>
    </row>
    <row r="475" spans="1:7" x14ac:dyDescent="0.3">
      <c r="A475" s="58">
        <v>46376</v>
      </c>
      <c r="B475">
        <v>107</v>
      </c>
      <c r="C475" t="s">
        <v>1441</v>
      </c>
      <c r="D475" t="s">
        <v>1441</v>
      </c>
      <c r="E475" s="58">
        <v>46067</v>
      </c>
      <c r="F475">
        <v>33</v>
      </c>
      <c r="G475">
        <v>64</v>
      </c>
    </row>
    <row r="476" spans="1:7" x14ac:dyDescent="0.3">
      <c r="A476" s="58" t="s">
        <v>1840</v>
      </c>
      <c r="B476">
        <v>108</v>
      </c>
      <c r="C476" t="s">
        <v>1441</v>
      </c>
      <c r="D476" t="s">
        <v>1441</v>
      </c>
      <c r="E476" s="58" t="s">
        <v>777</v>
      </c>
      <c r="F476">
        <v>117</v>
      </c>
      <c r="G476">
        <v>172</v>
      </c>
    </row>
    <row r="477" spans="1:7" x14ac:dyDescent="0.3">
      <c r="A477" s="58">
        <v>46376</v>
      </c>
      <c r="B477">
        <v>109</v>
      </c>
      <c r="C477" t="s">
        <v>1441</v>
      </c>
      <c r="D477" t="s">
        <v>1441</v>
      </c>
      <c r="E477" s="58">
        <v>46066</v>
      </c>
      <c r="F477">
        <v>26</v>
      </c>
      <c r="G477">
        <v>80</v>
      </c>
    </row>
    <row r="478" spans="1:7" x14ac:dyDescent="0.3">
      <c r="A478" s="58" t="s">
        <v>1885</v>
      </c>
      <c r="B478">
        <v>110</v>
      </c>
      <c r="C478" t="s">
        <v>1441</v>
      </c>
      <c r="D478" t="s">
        <v>1441</v>
      </c>
      <c r="E478" s="58" t="s">
        <v>831</v>
      </c>
      <c r="F478">
        <v>110</v>
      </c>
      <c r="G478">
        <v>207</v>
      </c>
    </row>
    <row r="479" spans="1:7" x14ac:dyDescent="0.3">
      <c r="A479" s="58" t="s">
        <v>1894</v>
      </c>
      <c r="B479">
        <v>111</v>
      </c>
      <c r="C479" t="s">
        <v>1441</v>
      </c>
      <c r="D479" t="s">
        <v>1441</v>
      </c>
      <c r="E479" s="58" t="s">
        <v>777</v>
      </c>
      <c r="F479">
        <v>149</v>
      </c>
      <c r="G479">
        <v>180</v>
      </c>
    </row>
    <row r="480" spans="1:7" x14ac:dyDescent="0.3">
      <c r="A480" s="58" t="s">
        <v>1938</v>
      </c>
      <c r="B480">
        <v>112</v>
      </c>
      <c r="C480" t="s">
        <v>1441</v>
      </c>
      <c r="D480" t="s">
        <v>1441</v>
      </c>
      <c r="E480" s="58" t="s">
        <v>805</v>
      </c>
      <c r="F480">
        <v>240</v>
      </c>
      <c r="G480">
        <v>212</v>
      </c>
    </row>
    <row r="481" spans="1:7" x14ac:dyDescent="0.3">
      <c r="A481" s="58" t="s">
        <v>1840</v>
      </c>
      <c r="B481">
        <v>113</v>
      </c>
      <c r="C481" t="s">
        <v>1441</v>
      </c>
      <c r="D481" t="s">
        <v>1441</v>
      </c>
      <c r="E481" s="58" t="s">
        <v>777</v>
      </c>
      <c r="F481">
        <v>132</v>
      </c>
      <c r="G481">
        <v>270</v>
      </c>
    </row>
    <row r="482" spans="1:7" x14ac:dyDescent="0.3">
      <c r="A482" s="58" t="s">
        <v>1800</v>
      </c>
      <c r="B482">
        <v>114</v>
      </c>
      <c r="C482" t="s">
        <v>1441</v>
      </c>
      <c r="D482" t="s">
        <v>1441</v>
      </c>
      <c r="E482" s="58" t="s">
        <v>805</v>
      </c>
      <c r="F482">
        <v>107</v>
      </c>
      <c r="G482">
        <v>318</v>
      </c>
    </row>
    <row r="483" spans="1:7" x14ac:dyDescent="0.3">
      <c r="A483" s="58" t="s">
        <v>1840</v>
      </c>
      <c r="B483">
        <v>115</v>
      </c>
      <c r="C483" t="s">
        <v>1441</v>
      </c>
      <c r="D483" t="s">
        <v>1441</v>
      </c>
      <c r="E483" s="58" t="s">
        <v>777</v>
      </c>
      <c r="F483">
        <v>125</v>
      </c>
      <c r="G483">
        <v>198</v>
      </c>
    </row>
    <row r="484" spans="1:7" x14ac:dyDescent="0.3">
      <c r="A484" s="58">
        <v>46376</v>
      </c>
      <c r="B484">
        <v>116</v>
      </c>
      <c r="C484" t="s">
        <v>1441</v>
      </c>
      <c r="D484" t="s">
        <v>1441</v>
      </c>
      <c r="E484" s="58">
        <v>46031</v>
      </c>
      <c r="F484">
        <v>31</v>
      </c>
      <c r="G484">
        <v>48</v>
      </c>
    </row>
    <row r="485" spans="1:7" x14ac:dyDescent="0.3">
      <c r="A485" s="58" t="s">
        <v>1872</v>
      </c>
      <c r="B485">
        <v>117</v>
      </c>
      <c r="C485" t="s">
        <v>1441</v>
      </c>
      <c r="D485" t="s">
        <v>1441</v>
      </c>
      <c r="E485" s="58" t="s">
        <v>745</v>
      </c>
      <c r="F485">
        <v>306</v>
      </c>
      <c r="G485">
        <v>218</v>
      </c>
    </row>
    <row r="486" spans="1:7" x14ac:dyDescent="0.3">
      <c r="A486" s="58" t="s">
        <v>1915</v>
      </c>
      <c r="B486">
        <v>118</v>
      </c>
      <c r="C486" t="s">
        <v>1441</v>
      </c>
      <c r="D486" t="s">
        <v>1441</v>
      </c>
      <c r="E486" s="58">
        <v>46055</v>
      </c>
      <c r="F486">
        <v>87</v>
      </c>
      <c r="G486">
        <v>67</v>
      </c>
    </row>
    <row r="487" spans="1:7" x14ac:dyDescent="0.3">
      <c r="A487" s="58" t="s">
        <v>1883</v>
      </c>
      <c r="B487">
        <v>119</v>
      </c>
      <c r="C487" t="s">
        <v>1441</v>
      </c>
      <c r="D487" t="s">
        <v>1441</v>
      </c>
      <c r="E487" s="58" t="s">
        <v>745</v>
      </c>
      <c r="F487">
        <v>133</v>
      </c>
      <c r="G487">
        <v>257</v>
      </c>
    </row>
    <row r="488" spans="1:7" x14ac:dyDescent="0.3">
      <c r="A488" s="58" t="s">
        <v>1852</v>
      </c>
      <c r="B488">
        <v>120</v>
      </c>
      <c r="C488" t="s">
        <v>1441</v>
      </c>
      <c r="D488" t="s">
        <v>1441</v>
      </c>
      <c r="E488" s="58">
        <v>46035</v>
      </c>
      <c r="F488">
        <v>42</v>
      </c>
      <c r="G488">
        <v>44</v>
      </c>
    </row>
    <row r="489" spans="1:7" x14ac:dyDescent="0.3">
      <c r="A489" s="58" t="s">
        <v>1885</v>
      </c>
      <c r="B489">
        <v>121</v>
      </c>
      <c r="C489" t="s">
        <v>1441</v>
      </c>
      <c r="D489" t="s">
        <v>1441</v>
      </c>
      <c r="E489" s="58">
        <v>46027</v>
      </c>
      <c r="F489">
        <v>146</v>
      </c>
      <c r="G489">
        <v>323</v>
      </c>
    </row>
    <row r="490" spans="1:7" x14ac:dyDescent="0.3">
      <c r="A490" s="58" t="s">
        <v>2364</v>
      </c>
      <c r="B490">
        <v>122</v>
      </c>
      <c r="C490" t="s">
        <v>1441</v>
      </c>
      <c r="D490" t="s">
        <v>1441</v>
      </c>
      <c r="E490" s="58" t="s">
        <v>745</v>
      </c>
      <c r="F490">
        <v>363</v>
      </c>
      <c r="G490">
        <v>350</v>
      </c>
    </row>
    <row r="491" spans="1:7" x14ac:dyDescent="0.3">
      <c r="A491" s="58" t="s">
        <v>1799</v>
      </c>
      <c r="B491">
        <v>123</v>
      </c>
      <c r="C491" t="s">
        <v>1441</v>
      </c>
      <c r="D491" t="s">
        <v>1441</v>
      </c>
      <c r="E491" s="58" t="s">
        <v>745</v>
      </c>
      <c r="F491">
        <v>170</v>
      </c>
      <c r="G491">
        <v>179</v>
      </c>
    </row>
    <row r="492" spans="1:7" x14ac:dyDescent="0.3">
      <c r="A492" s="58" t="s">
        <v>1575</v>
      </c>
      <c r="B492">
        <v>124</v>
      </c>
      <c r="C492" t="s">
        <v>1441</v>
      </c>
      <c r="D492" t="s">
        <v>1441</v>
      </c>
      <c r="E492" s="58" t="s">
        <v>777</v>
      </c>
      <c r="F492">
        <v>148</v>
      </c>
      <c r="G492">
        <v>118</v>
      </c>
    </row>
    <row r="493" spans="1:7" x14ac:dyDescent="0.3">
      <c r="A493" s="58">
        <v>46376</v>
      </c>
      <c r="B493">
        <v>125</v>
      </c>
      <c r="C493" t="s">
        <v>1441</v>
      </c>
      <c r="D493" t="s">
        <v>1441</v>
      </c>
      <c r="E493" s="58">
        <v>46064</v>
      </c>
      <c r="F493">
        <v>56</v>
      </c>
      <c r="G493">
        <v>253</v>
      </c>
    </row>
    <row r="494" spans="1:7" x14ac:dyDescent="0.3">
      <c r="A494" s="58" t="s">
        <v>1894</v>
      </c>
      <c r="B494">
        <v>126</v>
      </c>
      <c r="C494" t="s">
        <v>1441</v>
      </c>
      <c r="D494" t="s">
        <v>1441</v>
      </c>
      <c r="E494" s="58" t="s">
        <v>745</v>
      </c>
      <c r="F494">
        <v>197</v>
      </c>
      <c r="G494">
        <v>120</v>
      </c>
    </row>
    <row r="495" spans="1:7" x14ac:dyDescent="0.3">
      <c r="A495" s="58" t="s">
        <v>1887</v>
      </c>
      <c r="B495">
        <v>127</v>
      </c>
      <c r="C495" t="s">
        <v>1441</v>
      </c>
      <c r="D495" t="s">
        <v>1441</v>
      </c>
      <c r="E495" s="58" t="s">
        <v>777</v>
      </c>
      <c r="F495">
        <v>335</v>
      </c>
      <c r="G495">
        <v>338</v>
      </c>
    </row>
    <row r="496" spans="1:7" x14ac:dyDescent="0.3">
      <c r="A496" s="58" t="s">
        <v>1896</v>
      </c>
      <c r="B496">
        <v>128</v>
      </c>
      <c r="C496" t="s">
        <v>1441</v>
      </c>
      <c r="D496" t="s">
        <v>1441</v>
      </c>
      <c r="E496" t="s">
        <v>777</v>
      </c>
      <c r="F496">
        <v>343</v>
      </c>
      <c r="G496">
        <v>235</v>
      </c>
    </row>
    <row r="497" spans="1:7" x14ac:dyDescent="0.3">
      <c r="A497" s="58" t="s">
        <v>1843</v>
      </c>
      <c r="B497">
        <v>129</v>
      </c>
      <c r="C497" t="s">
        <v>1441</v>
      </c>
      <c r="D497" t="s">
        <v>1441</v>
      </c>
      <c r="E497" s="58" t="s">
        <v>831</v>
      </c>
      <c r="F497">
        <v>106</v>
      </c>
      <c r="G497">
        <v>277</v>
      </c>
    </row>
    <row r="498" spans="1:7" x14ac:dyDescent="0.3">
      <c r="A498" s="58" t="s">
        <v>1843</v>
      </c>
      <c r="B498">
        <v>130</v>
      </c>
      <c r="C498" t="s">
        <v>1441</v>
      </c>
      <c r="D498" t="s">
        <v>1441</v>
      </c>
      <c r="E498" s="58" t="s">
        <v>801</v>
      </c>
      <c r="F498">
        <v>108</v>
      </c>
      <c r="G498">
        <v>159</v>
      </c>
    </row>
    <row r="499" spans="1:7" x14ac:dyDescent="0.3">
      <c r="A499" s="58" t="s">
        <v>1938</v>
      </c>
      <c r="B499">
        <v>131</v>
      </c>
      <c r="C499" t="s">
        <v>1441</v>
      </c>
      <c r="D499" t="s">
        <v>1441</v>
      </c>
      <c r="E499" s="58" t="s">
        <v>745</v>
      </c>
      <c r="F499">
        <v>220</v>
      </c>
      <c r="G499">
        <v>238</v>
      </c>
    </row>
    <row r="500" spans="1:7" x14ac:dyDescent="0.3">
      <c r="A500" s="58" t="s">
        <v>1938</v>
      </c>
      <c r="B500">
        <v>132</v>
      </c>
      <c r="C500" t="s">
        <v>1441</v>
      </c>
      <c r="D500" t="s">
        <v>1441</v>
      </c>
      <c r="E500" s="58" t="s">
        <v>745</v>
      </c>
      <c r="F500">
        <v>217</v>
      </c>
      <c r="G500">
        <v>211</v>
      </c>
    </row>
    <row r="501" spans="1:7" x14ac:dyDescent="0.3">
      <c r="A501" s="58" t="s">
        <v>1938</v>
      </c>
      <c r="B501">
        <v>133</v>
      </c>
      <c r="C501" t="s">
        <v>1441</v>
      </c>
      <c r="D501" t="s">
        <v>1441</v>
      </c>
      <c r="E501" s="58" t="s">
        <v>723</v>
      </c>
      <c r="F501">
        <v>258</v>
      </c>
      <c r="G501">
        <v>102</v>
      </c>
    </row>
    <row r="502" spans="1:7" x14ac:dyDescent="0.3">
      <c r="A502" s="58" t="s">
        <v>1882</v>
      </c>
      <c r="B502">
        <v>134</v>
      </c>
      <c r="C502" t="s">
        <v>1441</v>
      </c>
      <c r="D502" t="s">
        <v>1441</v>
      </c>
      <c r="E502" s="58" t="s">
        <v>805</v>
      </c>
      <c r="F502">
        <v>127</v>
      </c>
      <c r="G502">
        <v>197</v>
      </c>
    </row>
    <row r="503" spans="1:7" x14ac:dyDescent="0.3">
      <c r="A503" s="58" t="s">
        <v>1840</v>
      </c>
      <c r="B503">
        <v>135</v>
      </c>
      <c r="C503" t="s">
        <v>1441</v>
      </c>
      <c r="D503" t="s">
        <v>1441</v>
      </c>
      <c r="E503" s="58" t="s">
        <v>777</v>
      </c>
      <c r="F503">
        <v>180</v>
      </c>
      <c r="G503">
        <v>163</v>
      </c>
    </row>
    <row r="504" spans="1:7" x14ac:dyDescent="0.3">
      <c r="A504" s="58" t="s">
        <v>1843</v>
      </c>
      <c r="B504">
        <v>136</v>
      </c>
      <c r="C504" t="s">
        <v>1441</v>
      </c>
      <c r="D504" t="s">
        <v>1441</v>
      </c>
      <c r="E504" t="s">
        <v>777</v>
      </c>
      <c r="F504">
        <v>104</v>
      </c>
      <c r="G504">
        <v>92</v>
      </c>
    </row>
    <row r="505" spans="1:7" x14ac:dyDescent="0.3">
      <c r="A505" s="58" t="s">
        <v>1877</v>
      </c>
      <c r="B505">
        <v>137</v>
      </c>
      <c r="C505" t="s">
        <v>1441</v>
      </c>
      <c r="D505" t="s">
        <v>1441</v>
      </c>
      <c r="E505" t="s">
        <v>801</v>
      </c>
      <c r="F505">
        <v>272</v>
      </c>
      <c r="G505">
        <v>150</v>
      </c>
    </row>
    <row r="506" spans="1:7" x14ac:dyDescent="0.3">
      <c r="A506" s="58" t="s">
        <v>1915</v>
      </c>
      <c r="B506">
        <v>138</v>
      </c>
      <c r="C506" t="s">
        <v>1441</v>
      </c>
      <c r="D506" t="s">
        <v>1441</v>
      </c>
      <c r="E506" s="58" t="s">
        <v>510</v>
      </c>
      <c r="F506">
        <v>103</v>
      </c>
      <c r="G506">
        <v>151</v>
      </c>
    </row>
    <row r="507" spans="1:7" x14ac:dyDescent="0.3">
      <c r="A507" s="58" t="s">
        <v>1938</v>
      </c>
      <c r="B507">
        <v>139</v>
      </c>
      <c r="C507" t="s">
        <v>1441</v>
      </c>
      <c r="D507" t="s">
        <v>1441</v>
      </c>
      <c r="E507" s="58" t="s">
        <v>745</v>
      </c>
      <c r="F507">
        <v>267</v>
      </c>
      <c r="G507">
        <v>256</v>
      </c>
    </row>
    <row r="508" spans="1:7" x14ac:dyDescent="0.3">
      <c r="A508" s="58" t="s">
        <v>1843</v>
      </c>
      <c r="B508">
        <v>140</v>
      </c>
      <c r="C508" t="s">
        <v>1441</v>
      </c>
      <c r="D508" t="s">
        <v>1441</v>
      </c>
      <c r="E508" s="58" t="s">
        <v>811</v>
      </c>
      <c r="F508">
        <v>130</v>
      </c>
      <c r="G508">
        <v>187</v>
      </c>
    </row>
    <row r="509" spans="1:7" x14ac:dyDescent="0.3">
      <c r="A509" s="58" t="s">
        <v>1894</v>
      </c>
      <c r="B509">
        <v>141</v>
      </c>
      <c r="C509" t="s">
        <v>1441</v>
      </c>
      <c r="D509" t="s">
        <v>1441</v>
      </c>
      <c r="E509" s="58" t="s">
        <v>777</v>
      </c>
      <c r="F509">
        <v>280</v>
      </c>
      <c r="G509">
        <v>305</v>
      </c>
    </row>
    <row r="510" spans="1:7" x14ac:dyDescent="0.3">
      <c r="A510" s="58" t="s">
        <v>2377</v>
      </c>
      <c r="B510">
        <v>142</v>
      </c>
      <c r="C510" t="s">
        <v>1441</v>
      </c>
      <c r="D510" t="s">
        <v>1441</v>
      </c>
      <c r="E510" s="58" t="s">
        <v>723</v>
      </c>
      <c r="F510">
        <v>336</v>
      </c>
      <c r="G510">
        <v>155</v>
      </c>
    </row>
    <row r="511" spans="1:7" x14ac:dyDescent="0.3">
      <c r="A511" s="58" t="s">
        <v>1939</v>
      </c>
      <c r="B511">
        <v>143</v>
      </c>
      <c r="C511" t="s">
        <v>1441</v>
      </c>
      <c r="D511" t="s">
        <v>1441</v>
      </c>
      <c r="E511" s="58" t="s">
        <v>801</v>
      </c>
      <c r="F511">
        <v>247</v>
      </c>
      <c r="G511">
        <v>93</v>
      </c>
    </row>
    <row r="512" spans="1:7" x14ac:dyDescent="0.3">
      <c r="A512" s="58" t="s">
        <v>1938</v>
      </c>
      <c r="B512">
        <v>144</v>
      </c>
      <c r="C512" t="s">
        <v>1441</v>
      </c>
      <c r="D512" t="s">
        <v>1441</v>
      </c>
      <c r="E512" s="58" t="s">
        <v>777</v>
      </c>
      <c r="F512">
        <v>315</v>
      </c>
      <c r="G512">
        <v>328</v>
      </c>
    </row>
    <row r="513" spans="1:7" x14ac:dyDescent="0.3">
      <c r="A513" s="58" t="s">
        <v>1799</v>
      </c>
      <c r="B513">
        <v>145</v>
      </c>
      <c r="C513" t="s">
        <v>1441</v>
      </c>
      <c r="D513" t="s">
        <v>1441</v>
      </c>
      <c r="E513" s="58" t="s">
        <v>745</v>
      </c>
      <c r="F513">
        <v>274</v>
      </c>
      <c r="G513">
        <v>320</v>
      </c>
    </row>
    <row r="514" spans="1:7" x14ac:dyDescent="0.3">
      <c r="A514" s="58" t="s">
        <v>1840</v>
      </c>
      <c r="B514">
        <v>146</v>
      </c>
      <c r="C514" t="s">
        <v>1441</v>
      </c>
      <c r="D514" t="s">
        <v>1441</v>
      </c>
      <c r="E514" s="58" t="s">
        <v>723</v>
      </c>
      <c r="F514">
        <v>225</v>
      </c>
      <c r="G514">
        <v>152</v>
      </c>
    </row>
    <row r="515" spans="1:7" x14ac:dyDescent="0.3">
      <c r="A515" s="58" t="s">
        <v>1915</v>
      </c>
      <c r="B515">
        <v>147</v>
      </c>
      <c r="C515" t="s">
        <v>1441</v>
      </c>
      <c r="D515" t="s">
        <v>1441</v>
      </c>
      <c r="E515" s="58" t="s">
        <v>831</v>
      </c>
      <c r="F515">
        <v>102</v>
      </c>
      <c r="G515">
        <v>95</v>
      </c>
    </row>
    <row r="516" spans="1:7" x14ac:dyDescent="0.3">
      <c r="A516" s="58" t="s">
        <v>1939</v>
      </c>
      <c r="B516">
        <v>148</v>
      </c>
      <c r="C516" t="s">
        <v>1441</v>
      </c>
      <c r="D516" t="s">
        <v>1441</v>
      </c>
      <c r="E516" s="58" t="s">
        <v>777</v>
      </c>
      <c r="F516">
        <v>182</v>
      </c>
      <c r="G516">
        <v>317</v>
      </c>
    </row>
    <row r="517" spans="1:7" x14ac:dyDescent="0.3">
      <c r="A517" s="58" t="s">
        <v>1687</v>
      </c>
      <c r="B517">
        <v>149</v>
      </c>
      <c r="C517" t="s">
        <v>1441</v>
      </c>
      <c r="D517" t="s">
        <v>1441</v>
      </c>
      <c r="E517" s="58" t="s">
        <v>745</v>
      </c>
      <c r="F517">
        <v>284</v>
      </c>
      <c r="G517">
        <v>314</v>
      </c>
    </row>
    <row r="518" spans="1:7" x14ac:dyDescent="0.3">
      <c r="A518" s="58" t="s">
        <v>1843</v>
      </c>
      <c r="B518">
        <v>150</v>
      </c>
      <c r="C518" t="s">
        <v>1441</v>
      </c>
      <c r="D518" t="s">
        <v>1441</v>
      </c>
      <c r="E518" t="s">
        <v>777</v>
      </c>
      <c r="F518">
        <v>128</v>
      </c>
      <c r="G518">
        <v>258</v>
      </c>
    </row>
    <row r="519" spans="1:7" x14ac:dyDescent="0.3">
      <c r="A519" s="58">
        <v>46317</v>
      </c>
      <c r="B519">
        <v>151</v>
      </c>
      <c r="C519" t="s">
        <v>1441</v>
      </c>
      <c r="D519" t="s">
        <v>1441</v>
      </c>
      <c r="E519" s="58">
        <v>46064</v>
      </c>
      <c r="F519">
        <v>39</v>
      </c>
      <c r="G519">
        <v>82</v>
      </c>
    </row>
    <row r="520" spans="1:7" x14ac:dyDescent="0.3">
      <c r="A520" s="58" t="s">
        <v>1607</v>
      </c>
      <c r="B520">
        <v>152</v>
      </c>
      <c r="C520" t="s">
        <v>1441</v>
      </c>
      <c r="D520" t="s">
        <v>1441</v>
      </c>
      <c r="E520" s="58" t="s">
        <v>777</v>
      </c>
      <c r="F520">
        <v>187</v>
      </c>
      <c r="G520">
        <v>247</v>
      </c>
    </row>
    <row r="521" spans="1:7" x14ac:dyDescent="0.3">
      <c r="A521" s="58" t="s">
        <v>1901</v>
      </c>
      <c r="B521">
        <v>153</v>
      </c>
      <c r="C521" t="s">
        <v>1441</v>
      </c>
      <c r="D521" t="s">
        <v>1441</v>
      </c>
      <c r="E521" s="58" t="s">
        <v>745</v>
      </c>
      <c r="F521">
        <v>131</v>
      </c>
      <c r="G521">
        <v>226</v>
      </c>
    </row>
    <row r="522" spans="1:7" x14ac:dyDescent="0.3">
      <c r="A522" s="58" t="s">
        <v>1800</v>
      </c>
      <c r="B522">
        <v>154</v>
      </c>
      <c r="C522" t="s">
        <v>1441</v>
      </c>
      <c r="D522" t="s">
        <v>1441</v>
      </c>
      <c r="E522" t="s">
        <v>777</v>
      </c>
      <c r="F522">
        <v>145</v>
      </c>
      <c r="G522">
        <v>173</v>
      </c>
    </row>
    <row r="523" spans="1:7" x14ac:dyDescent="0.3">
      <c r="A523" s="58" t="s">
        <v>1843</v>
      </c>
      <c r="B523">
        <v>155</v>
      </c>
      <c r="C523" t="s">
        <v>1441</v>
      </c>
      <c r="D523" t="s">
        <v>1441</v>
      </c>
      <c r="E523" s="58" t="s">
        <v>777</v>
      </c>
      <c r="F523">
        <v>119</v>
      </c>
      <c r="G523">
        <v>261</v>
      </c>
    </row>
    <row r="524" spans="1:7" x14ac:dyDescent="0.3">
      <c r="A524" s="58" t="s">
        <v>1721</v>
      </c>
      <c r="B524">
        <v>156</v>
      </c>
      <c r="C524" t="s">
        <v>1441</v>
      </c>
      <c r="D524" t="s">
        <v>1441</v>
      </c>
      <c r="E524" s="58">
        <v>46023</v>
      </c>
      <c r="F524">
        <v>105</v>
      </c>
      <c r="G524">
        <v>190</v>
      </c>
    </row>
    <row r="525" spans="1:7" x14ac:dyDescent="0.3">
      <c r="A525" s="58" t="s">
        <v>1804</v>
      </c>
      <c r="B525">
        <v>157</v>
      </c>
      <c r="C525" t="s">
        <v>1441</v>
      </c>
      <c r="D525" t="s">
        <v>1441</v>
      </c>
      <c r="E525" s="58">
        <v>46026</v>
      </c>
      <c r="F525">
        <v>79</v>
      </c>
      <c r="G525">
        <v>6</v>
      </c>
    </row>
    <row r="526" spans="1:7" x14ac:dyDescent="0.3">
      <c r="A526" s="58" t="s">
        <v>1877</v>
      </c>
      <c r="B526">
        <v>158</v>
      </c>
      <c r="C526" t="s">
        <v>1441</v>
      </c>
      <c r="D526" t="s">
        <v>1441</v>
      </c>
      <c r="E526" s="58" t="s">
        <v>745</v>
      </c>
      <c r="F526">
        <v>282</v>
      </c>
      <c r="G526">
        <v>265</v>
      </c>
    </row>
    <row r="527" spans="1:7" x14ac:dyDescent="0.3">
      <c r="A527" s="58" t="s">
        <v>1938</v>
      </c>
      <c r="B527">
        <v>159</v>
      </c>
      <c r="C527" t="s">
        <v>1441</v>
      </c>
      <c r="D527" t="s">
        <v>1441</v>
      </c>
      <c r="E527" t="s">
        <v>777</v>
      </c>
      <c r="F527">
        <v>331</v>
      </c>
      <c r="G527">
        <v>289</v>
      </c>
    </row>
    <row r="528" spans="1:7" x14ac:dyDescent="0.3">
      <c r="A528" t="s">
        <v>2432</v>
      </c>
      <c r="B528">
        <v>160</v>
      </c>
      <c r="C528" t="s">
        <v>1441</v>
      </c>
      <c r="D528" t="s">
        <v>1441</v>
      </c>
      <c r="E528" t="s">
        <v>777</v>
      </c>
      <c r="F528">
        <v>161</v>
      </c>
      <c r="G528">
        <v>156</v>
      </c>
    </row>
    <row r="529" spans="1:7" x14ac:dyDescent="0.3">
      <c r="A529" s="58" t="s">
        <v>1576</v>
      </c>
      <c r="B529">
        <v>161</v>
      </c>
      <c r="C529" t="s">
        <v>1441</v>
      </c>
      <c r="D529" t="s">
        <v>1441</v>
      </c>
      <c r="E529" t="s">
        <v>777</v>
      </c>
      <c r="F529">
        <v>228</v>
      </c>
      <c r="G529">
        <v>331</v>
      </c>
    </row>
    <row r="530" spans="1:7" x14ac:dyDescent="0.3">
      <c r="A530" s="58" t="s">
        <v>1801</v>
      </c>
      <c r="B530">
        <v>161</v>
      </c>
      <c r="C530" t="s">
        <v>1441</v>
      </c>
      <c r="D530" t="s">
        <v>1441</v>
      </c>
      <c r="E530" t="s">
        <v>777</v>
      </c>
      <c r="F530">
        <v>199</v>
      </c>
      <c r="G530">
        <v>184</v>
      </c>
    </row>
    <row r="531" spans="1:7" x14ac:dyDescent="0.3">
      <c r="A531" s="58" t="s">
        <v>1882</v>
      </c>
      <c r="B531">
        <v>161</v>
      </c>
      <c r="C531" t="s">
        <v>1441</v>
      </c>
      <c r="D531" t="s">
        <v>1441</v>
      </c>
      <c r="E531" t="s">
        <v>723</v>
      </c>
      <c r="F531">
        <v>188</v>
      </c>
      <c r="G531">
        <v>101</v>
      </c>
    </row>
    <row r="532" spans="1:7" x14ac:dyDescent="0.3">
      <c r="A532" s="58" t="s">
        <v>1802</v>
      </c>
      <c r="B532">
        <v>164</v>
      </c>
      <c r="C532" t="s">
        <v>1441</v>
      </c>
      <c r="D532" t="s">
        <v>1441</v>
      </c>
      <c r="E532" s="58" t="s">
        <v>723</v>
      </c>
      <c r="F532">
        <v>137</v>
      </c>
      <c r="G532">
        <v>88</v>
      </c>
    </row>
    <row r="533" spans="1:7" x14ac:dyDescent="0.3">
      <c r="A533" s="58" t="s">
        <v>1801</v>
      </c>
      <c r="B533">
        <v>165</v>
      </c>
      <c r="C533" t="s">
        <v>1441</v>
      </c>
      <c r="D533" t="s">
        <v>1441</v>
      </c>
      <c r="E533" t="s">
        <v>723</v>
      </c>
      <c r="F533">
        <v>248</v>
      </c>
      <c r="G533">
        <v>183</v>
      </c>
    </row>
    <row r="534" spans="1:7" x14ac:dyDescent="0.3">
      <c r="A534" s="58" t="s">
        <v>1801</v>
      </c>
      <c r="B534">
        <v>166</v>
      </c>
      <c r="C534" t="s">
        <v>1441</v>
      </c>
      <c r="D534" t="s">
        <v>1441</v>
      </c>
      <c r="E534" t="s">
        <v>805</v>
      </c>
      <c r="F534">
        <v>264</v>
      </c>
      <c r="G534">
        <v>126</v>
      </c>
    </row>
    <row r="535" spans="1:7" x14ac:dyDescent="0.3">
      <c r="A535" s="58" t="s">
        <v>2384</v>
      </c>
      <c r="B535">
        <v>167</v>
      </c>
      <c r="C535" t="s">
        <v>1441</v>
      </c>
      <c r="D535" t="s">
        <v>1441</v>
      </c>
      <c r="E535" t="s">
        <v>805</v>
      </c>
      <c r="F535">
        <v>109</v>
      </c>
      <c r="G535">
        <v>215</v>
      </c>
    </row>
    <row r="536" spans="1:7" x14ac:dyDescent="0.3">
      <c r="A536" s="58" t="s">
        <v>1901</v>
      </c>
      <c r="B536">
        <v>168</v>
      </c>
      <c r="C536" t="s">
        <v>1441</v>
      </c>
      <c r="D536" t="s">
        <v>1441</v>
      </c>
      <c r="E536" s="58" t="s">
        <v>777</v>
      </c>
      <c r="F536">
        <v>155</v>
      </c>
      <c r="G536">
        <v>117</v>
      </c>
    </row>
    <row r="537" spans="1:7" x14ac:dyDescent="0.3">
      <c r="A537" s="58" t="s">
        <v>1901</v>
      </c>
      <c r="B537">
        <v>169</v>
      </c>
      <c r="C537" t="s">
        <v>1441</v>
      </c>
      <c r="D537" t="s">
        <v>1441</v>
      </c>
      <c r="E537" t="s">
        <v>723</v>
      </c>
      <c r="F537">
        <v>160</v>
      </c>
      <c r="G537">
        <v>121</v>
      </c>
    </row>
    <row r="538" spans="1:7" x14ac:dyDescent="0.3">
      <c r="A538" s="58" t="s">
        <v>1840</v>
      </c>
      <c r="B538">
        <v>170</v>
      </c>
      <c r="C538" t="s">
        <v>1441</v>
      </c>
      <c r="D538" t="s">
        <v>1441</v>
      </c>
      <c r="E538" t="s">
        <v>777</v>
      </c>
      <c r="F538">
        <v>305</v>
      </c>
      <c r="G538">
        <v>342</v>
      </c>
    </row>
    <row r="539" spans="1:7" x14ac:dyDescent="0.3">
      <c r="A539" s="58" t="s">
        <v>1949</v>
      </c>
      <c r="B539">
        <v>171</v>
      </c>
      <c r="C539" t="s">
        <v>1441</v>
      </c>
      <c r="D539" t="s">
        <v>1441</v>
      </c>
      <c r="E539" t="s">
        <v>745</v>
      </c>
      <c r="F539">
        <v>196</v>
      </c>
      <c r="G539">
        <v>208</v>
      </c>
    </row>
    <row r="540" spans="1:7" x14ac:dyDescent="0.3">
      <c r="A540" s="58">
        <v>46346</v>
      </c>
      <c r="B540">
        <v>172</v>
      </c>
      <c r="C540" t="s">
        <v>1441</v>
      </c>
      <c r="D540" t="s">
        <v>1441</v>
      </c>
      <c r="E540" s="58">
        <v>46030</v>
      </c>
      <c r="F540">
        <v>83</v>
      </c>
      <c r="G540">
        <v>343</v>
      </c>
    </row>
    <row r="541" spans="1:7" x14ac:dyDescent="0.3">
      <c r="A541" s="58">
        <v>46346</v>
      </c>
      <c r="B541">
        <v>172</v>
      </c>
      <c r="C541" t="s">
        <v>1441</v>
      </c>
      <c r="D541" t="s">
        <v>1441</v>
      </c>
      <c r="E541" s="58" t="s">
        <v>519</v>
      </c>
      <c r="F541">
        <v>77</v>
      </c>
      <c r="G541">
        <v>291</v>
      </c>
    </row>
    <row r="542" spans="1:7" x14ac:dyDescent="0.3">
      <c r="A542" s="58" t="s">
        <v>1801</v>
      </c>
      <c r="B542">
        <v>172</v>
      </c>
      <c r="C542" t="s">
        <v>1441</v>
      </c>
      <c r="D542" t="s">
        <v>1441</v>
      </c>
      <c r="E542" s="58" t="s">
        <v>745</v>
      </c>
      <c r="F542">
        <v>233</v>
      </c>
      <c r="G542">
        <v>228</v>
      </c>
    </row>
    <row r="543" spans="1:7" x14ac:dyDescent="0.3">
      <c r="A543" s="58" t="s">
        <v>1802</v>
      </c>
      <c r="B543">
        <v>172</v>
      </c>
      <c r="C543" t="s">
        <v>1441</v>
      </c>
      <c r="D543" t="s">
        <v>1441</v>
      </c>
      <c r="E543" s="58" t="s">
        <v>805</v>
      </c>
      <c r="F543">
        <v>168</v>
      </c>
      <c r="G543">
        <v>365</v>
      </c>
    </row>
    <row r="544" spans="1:7" x14ac:dyDescent="0.3">
      <c r="A544" s="58" t="s">
        <v>2384</v>
      </c>
      <c r="B544">
        <v>172</v>
      </c>
      <c r="C544" t="s">
        <v>1441</v>
      </c>
      <c r="D544" t="s">
        <v>1441</v>
      </c>
      <c r="E544" t="s">
        <v>777</v>
      </c>
      <c r="F544">
        <v>113</v>
      </c>
      <c r="G544">
        <v>111</v>
      </c>
    </row>
    <row r="545" spans="1:7" x14ac:dyDescent="0.3">
      <c r="A545" s="58" t="s">
        <v>1894</v>
      </c>
      <c r="B545">
        <v>177</v>
      </c>
      <c r="C545" t="s">
        <v>1441</v>
      </c>
      <c r="D545" t="s">
        <v>1441</v>
      </c>
      <c r="E545" t="s">
        <v>745</v>
      </c>
      <c r="F545">
        <v>355</v>
      </c>
      <c r="G545">
        <v>321</v>
      </c>
    </row>
    <row r="546" spans="1:7" x14ac:dyDescent="0.3">
      <c r="A546" s="58" t="s">
        <v>1949</v>
      </c>
      <c r="B546">
        <v>178</v>
      </c>
      <c r="C546" t="s">
        <v>1441</v>
      </c>
      <c r="D546" t="s">
        <v>1441</v>
      </c>
      <c r="E546" s="58" t="s">
        <v>745</v>
      </c>
      <c r="F546">
        <v>205</v>
      </c>
      <c r="G546">
        <v>348</v>
      </c>
    </row>
    <row r="547" spans="1:7" x14ac:dyDescent="0.3">
      <c r="A547" s="58" t="s">
        <v>1721</v>
      </c>
      <c r="B547">
        <v>178</v>
      </c>
      <c r="C547" t="s">
        <v>1441</v>
      </c>
      <c r="D547" t="s">
        <v>1441</v>
      </c>
      <c r="E547" t="s">
        <v>801</v>
      </c>
      <c r="F547">
        <v>147</v>
      </c>
      <c r="G547">
        <v>17</v>
      </c>
    </row>
    <row r="548" spans="1:7" x14ac:dyDescent="0.3">
      <c r="A548" s="58" t="s">
        <v>1882</v>
      </c>
      <c r="B548">
        <v>180</v>
      </c>
      <c r="C548" t="s">
        <v>1441</v>
      </c>
      <c r="D548" t="s">
        <v>1441</v>
      </c>
      <c r="E548" s="58" t="s">
        <v>745</v>
      </c>
      <c r="F548">
        <v>208</v>
      </c>
      <c r="G548">
        <v>243</v>
      </c>
    </row>
    <row r="549" spans="1:7" x14ac:dyDescent="0.3">
      <c r="A549" s="58" t="s">
        <v>1801</v>
      </c>
      <c r="B549">
        <v>180</v>
      </c>
      <c r="C549" t="s">
        <v>1441</v>
      </c>
      <c r="D549" t="s">
        <v>1441</v>
      </c>
      <c r="E549" t="s">
        <v>777</v>
      </c>
      <c r="F549">
        <v>291</v>
      </c>
      <c r="G549">
        <v>127</v>
      </c>
    </row>
    <row r="550" spans="1:7" x14ac:dyDescent="0.3">
      <c r="A550" s="58" t="s">
        <v>1890</v>
      </c>
      <c r="B550">
        <v>182</v>
      </c>
      <c r="C550" t="s">
        <v>1441</v>
      </c>
      <c r="D550" t="s">
        <v>1441</v>
      </c>
      <c r="E550" s="58" t="s">
        <v>723</v>
      </c>
      <c r="F550">
        <v>365</v>
      </c>
      <c r="G550">
        <v>344</v>
      </c>
    </row>
    <row r="551" spans="1:7" x14ac:dyDescent="0.3">
      <c r="A551" s="58" t="s">
        <v>1800</v>
      </c>
      <c r="B551">
        <v>182</v>
      </c>
      <c r="C551" t="s">
        <v>1441</v>
      </c>
      <c r="D551" t="s">
        <v>1441</v>
      </c>
      <c r="E551" t="s">
        <v>745</v>
      </c>
      <c r="F551">
        <v>195</v>
      </c>
      <c r="G551">
        <v>171</v>
      </c>
    </row>
    <row r="552" spans="1:7" x14ac:dyDescent="0.3">
      <c r="A552" s="58" t="s">
        <v>1801</v>
      </c>
      <c r="B552">
        <v>182</v>
      </c>
      <c r="C552" t="s">
        <v>1441</v>
      </c>
      <c r="D552" t="s">
        <v>1441</v>
      </c>
      <c r="E552" t="s">
        <v>777</v>
      </c>
      <c r="F552">
        <v>273</v>
      </c>
      <c r="G552">
        <v>302</v>
      </c>
    </row>
    <row r="553" spans="1:7" x14ac:dyDescent="0.3">
      <c r="A553" s="58" t="s">
        <v>1607</v>
      </c>
      <c r="B553">
        <v>182</v>
      </c>
      <c r="C553" t="s">
        <v>1441</v>
      </c>
      <c r="D553" t="s">
        <v>1441</v>
      </c>
      <c r="E553" s="58" t="s">
        <v>777</v>
      </c>
      <c r="F553">
        <v>312</v>
      </c>
      <c r="G553">
        <v>225</v>
      </c>
    </row>
    <row r="554" spans="1:7" x14ac:dyDescent="0.3">
      <c r="A554" s="58" t="s">
        <v>1801</v>
      </c>
      <c r="B554">
        <v>182</v>
      </c>
      <c r="C554" t="s">
        <v>1441</v>
      </c>
      <c r="D554" t="s">
        <v>1441</v>
      </c>
      <c r="E554" t="s">
        <v>777</v>
      </c>
      <c r="F554">
        <v>290</v>
      </c>
      <c r="G554">
        <v>308</v>
      </c>
    </row>
    <row r="555" spans="1:7" x14ac:dyDescent="0.3">
      <c r="A555" s="58" t="s">
        <v>1901</v>
      </c>
      <c r="B555">
        <v>182</v>
      </c>
      <c r="C555" t="s">
        <v>1441</v>
      </c>
      <c r="D555" t="s">
        <v>1441</v>
      </c>
      <c r="E555" t="s">
        <v>723</v>
      </c>
      <c r="F555">
        <v>207</v>
      </c>
      <c r="G555">
        <v>232</v>
      </c>
    </row>
    <row r="556" spans="1:7" x14ac:dyDescent="0.3">
      <c r="A556" s="58" t="s">
        <v>1721</v>
      </c>
      <c r="B556">
        <v>188</v>
      </c>
      <c r="C556" t="s">
        <v>1441</v>
      </c>
      <c r="D556" t="s">
        <v>1441</v>
      </c>
      <c r="E556" t="s">
        <v>745</v>
      </c>
      <c r="F556">
        <v>116</v>
      </c>
      <c r="G556">
        <v>134</v>
      </c>
    </row>
    <row r="557" spans="1:7" x14ac:dyDescent="0.3">
      <c r="A557" s="58" t="s">
        <v>1800</v>
      </c>
      <c r="B557">
        <v>188</v>
      </c>
      <c r="C557" t="s">
        <v>1441</v>
      </c>
      <c r="D557" t="s">
        <v>1441</v>
      </c>
      <c r="E557" t="s">
        <v>777</v>
      </c>
      <c r="F557">
        <v>232</v>
      </c>
      <c r="G557">
        <v>176</v>
      </c>
    </row>
    <row r="558" spans="1:7" x14ac:dyDescent="0.3">
      <c r="A558" s="58" t="s">
        <v>1843</v>
      </c>
      <c r="B558">
        <v>188</v>
      </c>
      <c r="C558" t="s">
        <v>1441</v>
      </c>
      <c r="D558" t="s">
        <v>1441</v>
      </c>
      <c r="E558" t="s">
        <v>723</v>
      </c>
      <c r="F558">
        <v>201</v>
      </c>
      <c r="G558">
        <v>169</v>
      </c>
    </row>
    <row r="559" spans="1:7" x14ac:dyDescent="0.3">
      <c r="A559" s="58" t="s">
        <v>1901</v>
      </c>
      <c r="B559">
        <v>188</v>
      </c>
      <c r="C559" t="s">
        <v>1441</v>
      </c>
      <c r="D559" t="s">
        <v>1441</v>
      </c>
      <c r="E559" t="s">
        <v>745</v>
      </c>
      <c r="F559">
        <v>184</v>
      </c>
      <c r="G559">
        <v>229</v>
      </c>
    </row>
    <row r="560" spans="1:7" x14ac:dyDescent="0.3">
      <c r="A560" s="58" t="s">
        <v>1885</v>
      </c>
      <c r="B560">
        <v>188</v>
      </c>
      <c r="C560" t="s">
        <v>1441</v>
      </c>
      <c r="D560" t="s">
        <v>1441</v>
      </c>
      <c r="E560" t="s">
        <v>723</v>
      </c>
      <c r="F560">
        <v>328</v>
      </c>
      <c r="G560">
        <v>195</v>
      </c>
    </row>
    <row r="561" spans="1:7" x14ac:dyDescent="0.3">
      <c r="A561" s="58" t="s">
        <v>1913</v>
      </c>
      <c r="B561">
        <v>193</v>
      </c>
      <c r="C561" t="s">
        <v>1441</v>
      </c>
      <c r="D561" t="s">
        <v>1441</v>
      </c>
      <c r="E561" t="s">
        <v>777</v>
      </c>
      <c r="F561">
        <v>158</v>
      </c>
      <c r="G561">
        <v>96</v>
      </c>
    </row>
    <row r="562" spans="1:7" x14ac:dyDescent="0.3">
      <c r="A562" s="58">
        <v>46316</v>
      </c>
      <c r="B562">
        <v>193</v>
      </c>
      <c r="C562" t="s">
        <v>1441</v>
      </c>
      <c r="D562" t="s">
        <v>1441</v>
      </c>
      <c r="E562" s="58" t="s">
        <v>723</v>
      </c>
      <c r="F562">
        <v>183</v>
      </c>
      <c r="G562">
        <v>115</v>
      </c>
    </row>
    <row r="563" spans="1:7" x14ac:dyDescent="0.3">
      <c r="A563" s="58">
        <v>46289</v>
      </c>
      <c r="B563">
        <v>193</v>
      </c>
      <c r="C563" t="s">
        <v>1441</v>
      </c>
      <c r="D563" t="s">
        <v>1441</v>
      </c>
      <c r="E563" t="s">
        <v>723</v>
      </c>
      <c r="F563">
        <v>85</v>
      </c>
      <c r="G563">
        <v>68</v>
      </c>
    </row>
    <row r="564" spans="1:7" x14ac:dyDescent="0.3">
      <c r="A564" s="58">
        <v>46317</v>
      </c>
      <c r="B564">
        <v>193</v>
      </c>
      <c r="C564" t="s">
        <v>1441</v>
      </c>
      <c r="D564" t="s">
        <v>1441</v>
      </c>
      <c r="E564" t="s">
        <v>723</v>
      </c>
      <c r="F564">
        <v>166</v>
      </c>
      <c r="G564">
        <v>116</v>
      </c>
    </row>
    <row r="565" spans="1:7" x14ac:dyDescent="0.3">
      <c r="A565" s="58" t="s">
        <v>1721</v>
      </c>
      <c r="B565">
        <v>193</v>
      </c>
      <c r="C565" t="s">
        <v>1441</v>
      </c>
      <c r="D565" t="s">
        <v>1441</v>
      </c>
      <c r="E565" t="s">
        <v>723</v>
      </c>
      <c r="F565">
        <v>308</v>
      </c>
      <c r="G565">
        <v>181</v>
      </c>
    </row>
    <row r="566" spans="1:7" x14ac:dyDescent="0.3">
      <c r="A566" s="58">
        <v>46316</v>
      </c>
      <c r="B566">
        <v>193</v>
      </c>
      <c r="C566" t="s">
        <v>1441</v>
      </c>
      <c r="D566" t="s">
        <v>1441</v>
      </c>
      <c r="E566" t="s">
        <v>777</v>
      </c>
      <c r="F566">
        <v>162</v>
      </c>
      <c r="G566">
        <v>326</v>
      </c>
    </row>
    <row r="567" spans="1:7" x14ac:dyDescent="0.3">
      <c r="A567" s="58" t="s">
        <v>1699</v>
      </c>
      <c r="B567">
        <v>193</v>
      </c>
      <c r="C567" t="s">
        <v>1441</v>
      </c>
      <c r="D567" t="s">
        <v>1441</v>
      </c>
      <c r="E567" t="s">
        <v>723</v>
      </c>
      <c r="F567">
        <v>337</v>
      </c>
      <c r="G567">
        <v>131</v>
      </c>
    </row>
    <row r="568" spans="1:7" x14ac:dyDescent="0.3">
      <c r="A568" s="58" t="s">
        <v>1803</v>
      </c>
      <c r="B568">
        <v>193</v>
      </c>
      <c r="C568" t="s">
        <v>1441</v>
      </c>
      <c r="D568" t="s">
        <v>1441</v>
      </c>
      <c r="E568" t="s">
        <v>745</v>
      </c>
      <c r="F568">
        <v>203</v>
      </c>
      <c r="G568">
        <v>355</v>
      </c>
    </row>
    <row r="569" spans="1:7" x14ac:dyDescent="0.3">
      <c r="A569" s="58">
        <v>46377</v>
      </c>
      <c r="B569">
        <v>193</v>
      </c>
      <c r="C569" t="s">
        <v>1441</v>
      </c>
      <c r="D569" t="s">
        <v>1441</v>
      </c>
      <c r="E569" s="58" t="s">
        <v>723</v>
      </c>
      <c r="F569">
        <v>230</v>
      </c>
      <c r="G569">
        <v>124</v>
      </c>
    </row>
    <row r="570" spans="1:7" x14ac:dyDescent="0.3">
      <c r="A570" s="58" t="s">
        <v>2379</v>
      </c>
      <c r="B570">
        <v>193</v>
      </c>
      <c r="C570" t="s">
        <v>1441</v>
      </c>
      <c r="D570" t="s">
        <v>1441</v>
      </c>
      <c r="E570" t="s">
        <v>745</v>
      </c>
      <c r="F570">
        <v>275</v>
      </c>
      <c r="G570">
        <v>288</v>
      </c>
    </row>
    <row r="571" spans="1:7" x14ac:dyDescent="0.3">
      <c r="A571" s="58">
        <v>46228</v>
      </c>
      <c r="B571">
        <v>193</v>
      </c>
      <c r="C571" t="s">
        <v>1441</v>
      </c>
      <c r="D571" t="s">
        <v>1441</v>
      </c>
      <c r="E571" t="s">
        <v>777</v>
      </c>
      <c r="F571">
        <v>250</v>
      </c>
      <c r="G571">
        <v>284</v>
      </c>
    </row>
    <row r="572" spans="1:7" x14ac:dyDescent="0.3">
      <c r="A572" s="58">
        <v>46226</v>
      </c>
      <c r="B572">
        <v>193</v>
      </c>
      <c r="C572" t="s">
        <v>1441</v>
      </c>
      <c r="D572" t="s">
        <v>1441</v>
      </c>
      <c r="E572" s="58" t="s">
        <v>745</v>
      </c>
      <c r="F572">
        <v>347</v>
      </c>
      <c r="G572">
        <v>309</v>
      </c>
    </row>
    <row r="573" spans="1:7" x14ac:dyDescent="0.3">
      <c r="A573" s="58" t="s">
        <v>1804</v>
      </c>
      <c r="B573">
        <v>193</v>
      </c>
      <c r="C573" t="s">
        <v>1441</v>
      </c>
      <c r="D573" t="s">
        <v>1441</v>
      </c>
      <c r="E573" t="s">
        <v>723</v>
      </c>
      <c r="F573">
        <v>263</v>
      </c>
      <c r="G573">
        <v>201</v>
      </c>
    </row>
    <row r="574" spans="1:7" x14ac:dyDescent="0.3">
      <c r="A574" s="58" t="s">
        <v>1949</v>
      </c>
      <c r="B574">
        <v>193</v>
      </c>
      <c r="C574" t="s">
        <v>1441</v>
      </c>
      <c r="D574" t="s">
        <v>1441</v>
      </c>
      <c r="E574" s="58" t="s">
        <v>777</v>
      </c>
      <c r="F574">
        <v>287</v>
      </c>
      <c r="G574">
        <v>330</v>
      </c>
    </row>
    <row r="575" spans="1:7" x14ac:dyDescent="0.3">
      <c r="A575" s="58" t="s">
        <v>2384</v>
      </c>
      <c r="B575">
        <v>193</v>
      </c>
      <c r="C575" t="s">
        <v>1441</v>
      </c>
      <c r="D575" t="s">
        <v>1441</v>
      </c>
      <c r="E575" t="s">
        <v>745</v>
      </c>
      <c r="F575">
        <v>326</v>
      </c>
      <c r="G575">
        <v>267</v>
      </c>
    </row>
    <row r="576" spans="1:7" x14ac:dyDescent="0.3">
      <c r="A576" s="58">
        <v>46348</v>
      </c>
      <c r="B576">
        <v>193</v>
      </c>
      <c r="C576" t="s">
        <v>1441</v>
      </c>
      <c r="D576" t="s">
        <v>1441</v>
      </c>
      <c r="E576" t="s">
        <v>777</v>
      </c>
      <c r="F576">
        <v>300</v>
      </c>
      <c r="G576">
        <v>234</v>
      </c>
    </row>
    <row r="577" spans="1:7" x14ac:dyDescent="0.3">
      <c r="A577" s="58">
        <v>46227</v>
      </c>
      <c r="B577">
        <v>193</v>
      </c>
      <c r="C577" t="s">
        <v>1441</v>
      </c>
      <c r="D577" t="s">
        <v>1441</v>
      </c>
      <c r="E577" s="58" t="s">
        <v>745</v>
      </c>
      <c r="F577">
        <v>152</v>
      </c>
      <c r="G577">
        <v>143</v>
      </c>
    </row>
    <row r="578" spans="1:7" x14ac:dyDescent="0.3">
      <c r="A578" s="58" t="s">
        <v>1915</v>
      </c>
      <c r="B578">
        <v>193</v>
      </c>
      <c r="C578" t="s">
        <v>1441</v>
      </c>
      <c r="D578" t="s">
        <v>1441</v>
      </c>
      <c r="E578" s="58" t="s">
        <v>745</v>
      </c>
      <c r="F578">
        <v>218</v>
      </c>
      <c r="G578">
        <v>295</v>
      </c>
    </row>
    <row r="579" spans="1:7" x14ac:dyDescent="0.3">
      <c r="A579" s="58" t="s">
        <v>1803</v>
      </c>
      <c r="B579">
        <v>193</v>
      </c>
      <c r="C579" t="s">
        <v>1441</v>
      </c>
      <c r="D579" t="s">
        <v>1441</v>
      </c>
      <c r="E579" t="s">
        <v>805</v>
      </c>
      <c r="F579">
        <v>289</v>
      </c>
      <c r="G579">
        <v>133</v>
      </c>
    </row>
    <row r="580" spans="1:7" x14ac:dyDescent="0.3">
      <c r="A580" s="58">
        <v>46139</v>
      </c>
      <c r="B580">
        <v>193</v>
      </c>
      <c r="C580" t="s">
        <v>1441</v>
      </c>
      <c r="D580" t="s">
        <v>1441</v>
      </c>
      <c r="E580" t="s">
        <v>805</v>
      </c>
      <c r="F580">
        <v>236</v>
      </c>
      <c r="G580">
        <v>186</v>
      </c>
    </row>
    <row r="581" spans="1:7" x14ac:dyDescent="0.3">
      <c r="A581" s="58" t="s">
        <v>2381</v>
      </c>
      <c r="B581">
        <v>193</v>
      </c>
      <c r="C581" t="s">
        <v>1441</v>
      </c>
      <c r="D581" t="s">
        <v>1441</v>
      </c>
      <c r="E581" t="s">
        <v>723</v>
      </c>
      <c r="F581">
        <v>243</v>
      </c>
      <c r="G581">
        <v>240</v>
      </c>
    </row>
    <row r="582" spans="1:7" x14ac:dyDescent="0.3">
      <c r="A582" s="58">
        <v>46346</v>
      </c>
      <c r="B582">
        <v>193</v>
      </c>
      <c r="C582" t="s">
        <v>1441</v>
      </c>
      <c r="D582" t="s">
        <v>1441</v>
      </c>
      <c r="E582" t="s">
        <v>723</v>
      </c>
      <c r="F582">
        <v>126</v>
      </c>
      <c r="G582">
        <v>220</v>
      </c>
    </row>
    <row r="583" spans="1:7" x14ac:dyDescent="0.3">
      <c r="A583" s="58" t="s">
        <v>1952</v>
      </c>
      <c r="B583">
        <v>193</v>
      </c>
      <c r="C583" t="s">
        <v>1441</v>
      </c>
      <c r="D583" t="s">
        <v>1441</v>
      </c>
      <c r="E583" t="s">
        <v>723</v>
      </c>
      <c r="F583">
        <v>278</v>
      </c>
      <c r="G583">
        <v>259</v>
      </c>
    </row>
    <row r="584" spans="1:7" x14ac:dyDescent="0.3">
      <c r="A584" s="58">
        <v>46342</v>
      </c>
      <c r="B584">
        <v>193</v>
      </c>
      <c r="C584" t="s">
        <v>1441</v>
      </c>
      <c r="D584" t="s">
        <v>1441</v>
      </c>
      <c r="E584" t="s">
        <v>777</v>
      </c>
      <c r="F584">
        <v>189</v>
      </c>
      <c r="G584">
        <v>304</v>
      </c>
    </row>
    <row r="585" spans="1:7" x14ac:dyDescent="0.3">
      <c r="A585" s="58">
        <v>46286</v>
      </c>
      <c r="B585">
        <v>193</v>
      </c>
      <c r="C585" t="s">
        <v>1441</v>
      </c>
      <c r="D585" t="s">
        <v>1441</v>
      </c>
      <c r="E585" t="s">
        <v>805</v>
      </c>
      <c r="F585">
        <v>283</v>
      </c>
      <c r="G585">
        <v>85</v>
      </c>
    </row>
    <row r="586" spans="1:7" x14ac:dyDescent="0.3">
      <c r="A586" s="58">
        <v>46347</v>
      </c>
      <c r="B586">
        <v>193</v>
      </c>
      <c r="C586" t="s">
        <v>1441</v>
      </c>
      <c r="D586" t="s">
        <v>1441</v>
      </c>
      <c r="E586" t="s">
        <v>723</v>
      </c>
      <c r="F586">
        <v>334</v>
      </c>
      <c r="G586">
        <v>185</v>
      </c>
    </row>
    <row r="587" spans="1:7" x14ac:dyDescent="0.3">
      <c r="A587" s="58">
        <v>46285</v>
      </c>
      <c r="B587">
        <v>193</v>
      </c>
      <c r="C587" t="s">
        <v>1441</v>
      </c>
      <c r="D587" t="s">
        <v>1441</v>
      </c>
      <c r="E587" t="s">
        <v>777</v>
      </c>
      <c r="F587">
        <v>143</v>
      </c>
      <c r="G587">
        <v>130</v>
      </c>
    </row>
    <row r="588" spans="1:7" x14ac:dyDescent="0.3">
      <c r="A588" s="58" t="s">
        <v>1721</v>
      </c>
      <c r="B588">
        <v>193</v>
      </c>
      <c r="C588" t="s">
        <v>1441</v>
      </c>
      <c r="D588" t="s">
        <v>1441</v>
      </c>
      <c r="E588" t="s">
        <v>745</v>
      </c>
      <c r="F588">
        <v>169</v>
      </c>
      <c r="G588">
        <v>268</v>
      </c>
    </row>
    <row r="589" spans="1:7" x14ac:dyDescent="0.3">
      <c r="A589" s="58" t="s">
        <v>1800</v>
      </c>
      <c r="B589">
        <v>193</v>
      </c>
      <c r="C589" t="s">
        <v>1441</v>
      </c>
      <c r="D589" t="s">
        <v>1441</v>
      </c>
      <c r="E589" t="s">
        <v>745</v>
      </c>
      <c r="F589">
        <v>244</v>
      </c>
      <c r="G589">
        <v>347</v>
      </c>
    </row>
    <row r="590" spans="1:7" x14ac:dyDescent="0.3">
      <c r="A590" s="58" t="s">
        <v>1803</v>
      </c>
      <c r="B590">
        <v>193</v>
      </c>
      <c r="C590" t="s">
        <v>1441</v>
      </c>
      <c r="D590" t="s">
        <v>1441</v>
      </c>
      <c r="E590" t="s">
        <v>723</v>
      </c>
      <c r="F590">
        <v>159</v>
      </c>
      <c r="G590">
        <v>145</v>
      </c>
    </row>
    <row r="591" spans="1:7" x14ac:dyDescent="0.3">
      <c r="A591" s="58">
        <v>46318</v>
      </c>
      <c r="B591">
        <v>193</v>
      </c>
      <c r="C591" t="s">
        <v>1441</v>
      </c>
      <c r="D591" t="s">
        <v>1441</v>
      </c>
      <c r="E591" t="s">
        <v>723</v>
      </c>
      <c r="F591">
        <v>216</v>
      </c>
      <c r="G591">
        <v>140</v>
      </c>
    </row>
    <row r="592" spans="1:7" x14ac:dyDescent="0.3">
      <c r="A592" s="58" t="s">
        <v>1721</v>
      </c>
      <c r="B592">
        <v>193</v>
      </c>
      <c r="C592" t="s">
        <v>1441</v>
      </c>
      <c r="D592" t="s">
        <v>1441</v>
      </c>
      <c r="E592" t="s">
        <v>777</v>
      </c>
      <c r="F592">
        <v>144</v>
      </c>
      <c r="G592">
        <v>210</v>
      </c>
    </row>
    <row r="593" spans="1:7" x14ac:dyDescent="0.3">
      <c r="A593" s="58">
        <v>46283</v>
      </c>
      <c r="B593">
        <v>193</v>
      </c>
      <c r="C593" t="s">
        <v>1441</v>
      </c>
      <c r="D593" t="s">
        <v>1441</v>
      </c>
      <c r="E593" t="s">
        <v>745</v>
      </c>
      <c r="F593">
        <v>242</v>
      </c>
      <c r="G593">
        <v>354</v>
      </c>
    </row>
    <row r="594" spans="1:7" x14ac:dyDescent="0.3">
      <c r="A594" s="58" t="s">
        <v>1721</v>
      </c>
      <c r="B594">
        <v>193</v>
      </c>
      <c r="C594" t="s">
        <v>1441</v>
      </c>
      <c r="D594" t="s">
        <v>1441</v>
      </c>
      <c r="E594" t="s">
        <v>777</v>
      </c>
      <c r="F594">
        <v>319</v>
      </c>
      <c r="G594">
        <v>341</v>
      </c>
    </row>
    <row r="595" spans="1:7" x14ac:dyDescent="0.3">
      <c r="A595" s="58" t="s">
        <v>1804</v>
      </c>
      <c r="B595">
        <v>193</v>
      </c>
      <c r="C595" t="s">
        <v>1441</v>
      </c>
      <c r="D595" t="s">
        <v>1441</v>
      </c>
      <c r="E595" t="s">
        <v>723</v>
      </c>
      <c r="F595">
        <v>309</v>
      </c>
      <c r="G595">
        <v>346</v>
      </c>
    </row>
    <row r="596" spans="1:7" x14ac:dyDescent="0.3">
      <c r="A596" s="58" t="s">
        <v>1709</v>
      </c>
      <c r="B596">
        <v>193</v>
      </c>
      <c r="C596" t="s">
        <v>1441</v>
      </c>
      <c r="D596" t="s">
        <v>1441</v>
      </c>
      <c r="E596" t="s">
        <v>777</v>
      </c>
      <c r="F596">
        <v>138</v>
      </c>
      <c r="G596">
        <v>281</v>
      </c>
    </row>
    <row r="597" spans="1:7" x14ac:dyDescent="0.3">
      <c r="A597" s="58">
        <v>46317</v>
      </c>
      <c r="B597">
        <v>193</v>
      </c>
      <c r="C597" t="s">
        <v>1441</v>
      </c>
      <c r="D597" t="s">
        <v>1441</v>
      </c>
      <c r="E597" t="s">
        <v>723</v>
      </c>
      <c r="F597">
        <v>177</v>
      </c>
      <c r="G597">
        <v>182</v>
      </c>
    </row>
    <row r="598" spans="1:7" x14ac:dyDescent="0.3">
      <c r="A598" s="58" t="s">
        <v>1843</v>
      </c>
      <c r="B598">
        <v>193</v>
      </c>
      <c r="C598" t="s">
        <v>1441</v>
      </c>
      <c r="D598" t="s">
        <v>1441</v>
      </c>
      <c r="E598" t="s">
        <v>777</v>
      </c>
      <c r="F598">
        <v>226</v>
      </c>
      <c r="G598">
        <v>248</v>
      </c>
    </row>
    <row r="599" spans="1:7" x14ac:dyDescent="0.3">
      <c r="A599" s="58" t="s">
        <v>1803</v>
      </c>
      <c r="B599">
        <v>193</v>
      </c>
      <c r="C599" t="s">
        <v>1441</v>
      </c>
      <c r="D599" t="s">
        <v>1441</v>
      </c>
      <c r="E599" t="s">
        <v>805</v>
      </c>
      <c r="F599">
        <v>122</v>
      </c>
      <c r="G599">
        <v>353</v>
      </c>
    </row>
    <row r="600" spans="1:7" x14ac:dyDescent="0.3">
      <c r="A600" s="58" t="s">
        <v>1877</v>
      </c>
      <c r="B600">
        <v>193</v>
      </c>
      <c r="C600" t="s">
        <v>1441</v>
      </c>
      <c r="D600" t="s">
        <v>1441</v>
      </c>
      <c r="E600" t="s">
        <v>745</v>
      </c>
      <c r="F600">
        <v>353</v>
      </c>
      <c r="G600">
        <v>307</v>
      </c>
    </row>
    <row r="601" spans="1:7" x14ac:dyDescent="0.3">
      <c r="A601" s="58">
        <v>46376</v>
      </c>
      <c r="B601">
        <v>193</v>
      </c>
      <c r="C601" t="s">
        <v>1441</v>
      </c>
      <c r="D601" t="s">
        <v>1441</v>
      </c>
      <c r="E601" t="s">
        <v>811</v>
      </c>
      <c r="F601">
        <v>99</v>
      </c>
      <c r="G601">
        <v>78</v>
      </c>
    </row>
    <row r="602" spans="1:7" x14ac:dyDescent="0.3">
      <c r="A602" s="58">
        <v>46376</v>
      </c>
      <c r="B602">
        <v>193</v>
      </c>
      <c r="C602" t="s">
        <v>1441</v>
      </c>
      <c r="D602" t="s">
        <v>1441</v>
      </c>
      <c r="E602" t="s">
        <v>805</v>
      </c>
      <c r="F602">
        <v>179</v>
      </c>
      <c r="G602">
        <v>79</v>
      </c>
    </row>
    <row r="603" spans="1:7" x14ac:dyDescent="0.3">
      <c r="A603" s="58" t="s">
        <v>1804</v>
      </c>
      <c r="B603">
        <v>193</v>
      </c>
      <c r="C603" t="s">
        <v>1441</v>
      </c>
      <c r="D603" t="s">
        <v>1441</v>
      </c>
      <c r="E603" t="s">
        <v>805</v>
      </c>
      <c r="F603">
        <v>100</v>
      </c>
      <c r="G603">
        <v>274</v>
      </c>
    </row>
    <row r="604" spans="1:7" x14ac:dyDescent="0.3">
      <c r="A604" s="58">
        <v>46347</v>
      </c>
      <c r="B604">
        <v>193</v>
      </c>
      <c r="C604" t="s">
        <v>1441</v>
      </c>
      <c r="D604" t="s">
        <v>1441</v>
      </c>
      <c r="E604" t="s">
        <v>777</v>
      </c>
      <c r="F604">
        <v>134</v>
      </c>
      <c r="G604">
        <v>325</v>
      </c>
    </row>
    <row r="605" spans="1:7" x14ac:dyDescent="0.3">
      <c r="A605" s="58">
        <v>46377</v>
      </c>
      <c r="B605">
        <v>193</v>
      </c>
      <c r="C605" t="s">
        <v>1441</v>
      </c>
      <c r="D605" t="s">
        <v>1441</v>
      </c>
      <c r="E605" t="s">
        <v>777</v>
      </c>
      <c r="F605">
        <v>348</v>
      </c>
      <c r="G605">
        <v>269</v>
      </c>
    </row>
    <row r="606" spans="1:7" x14ac:dyDescent="0.3">
      <c r="A606" s="58" t="s">
        <v>1951</v>
      </c>
      <c r="B606">
        <v>193</v>
      </c>
      <c r="C606" t="s">
        <v>1441</v>
      </c>
      <c r="D606" t="s">
        <v>1441</v>
      </c>
      <c r="E606" t="s">
        <v>745</v>
      </c>
      <c r="F606">
        <v>281</v>
      </c>
      <c r="G606">
        <v>311</v>
      </c>
    </row>
    <row r="607" spans="1:7" x14ac:dyDescent="0.3">
      <c r="A607" s="58">
        <v>46376</v>
      </c>
      <c r="B607">
        <v>193</v>
      </c>
      <c r="C607" t="s">
        <v>1441</v>
      </c>
      <c r="D607" t="s">
        <v>1441</v>
      </c>
      <c r="E607" t="s">
        <v>723</v>
      </c>
      <c r="F607">
        <v>246</v>
      </c>
      <c r="G607">
        <v>132</v>
      </c>
    </row>
    <row r="608" spans="1:7" x14ac:dyDescent="0.3">
      <c r="A608" s="58">
        <v>46377</v>
      </c>
      <c r="B608">
        <v>193</v>
      </c>
      <c r="C608" t="s">
        <v>1441</v>
      </c>
      <c r="D608" t="s">
        <v>1441</v>
      </c>
      <c r="E608" t="s">
        <v>777</v>
      </c>
      <c r="F608">
        <v>157</v>
      </c>
      <c r="G608">
        <v>74</v>
      </c>
    </row>
    <row r="609" spans="1:7" x14ac:dyDescent="0.3">
      <c r="A609" s="58">
        <v>46317</v>
      </c>
      <c r="B609">
        <v>193</v>
      </c>
      <c r="C609" t="s">
        <v>1441</v>
      </c>
      <c r="D609" t="s">
        <v>1441</v>
      </c>
      <c r="E609" t="s">
        <v>777</v>
      </c>
      <c r="F609">
        <v>173</v>
      </c>
      <c r="G609">
        <v>165</v>
      </c>
    </row>
    <row r="610" spans="1:7" x14ac:dyDescent="0.3">
      <c r="A610" s="58">
        <v>46377</v>
      </c>
      <c r="B610">
        <v>193</v>
      </c>
      <c r="C610" t="s">
        <v>1441</v>
      </c>
      <c r="D610" t="s">
        <v>1441</v>
      </c>
      <c r="E610" t="s">
        <v>831</v>
      </c>
      <c r="F610">
        <v>135</v>
      </c>
      <c r="G610">
        <v>279</v>
      </c>
    </row>
    <row r="611" spans="1:7" x14ac:dyDescent="0.3">
      <c r="A611" s="58" t="s">
        <v>1852</v>
      </c>
      <c r="B611">
        <v>193</v>
      </c>
      <c r="C611" t="s">
        <v>1441</v>
      </c>
      <c r="D611" t="s">
        <v>1441</v>
      </c>
      <c r="E611" t="s">
        <v>777</v>
      </c>
      <c r="F611">
        <v>238</v>
      </c>
      <c r="G611">
        <v>254</v>
      </c>
    </row>
    <row r="612" spans="1:7" x14ac:dyDescent="0.3">
      <c r="A612" s="58">
        <v>46348</v>
      </c>
      <c r="B612">
        <v>193</v>
      </c>
      <c r="C612" t="s">
        <v>1441</v>
      </c>
      <c r="D612" t="s">
        <v>1441</v>
      </c>
      <c r="E612" t="s">
        <v>777</v>
      </c>
      <c r="F612">
        <v>190</v>
      </c>
      <c r="G612">
        <v>177</v>
      </c>
    </row>
    <row r="613" spans="1:7" x14ac:dyDescent="0.3">
      <c r="A613" s="58">
        <v>46258</v>
      </c>
      <c r="B613">
        <v>193</v>
      </c>
      <c r="C613" t="s">
        <v>1441</v>
      </c>
      <c r="D613" t="s">
        <v>1441</v>
      </c>
      <c r="E613" t="s">
        <v>745</v>
      </c>
      <c r="F613">
        <v>318</v>
      </c>
      <c r="G613">
        <v>193</v>
      </c>
    </row>
    <row r="614" spans="1:7" x14ac:dyDescent="0.3">
      <c r="A614" s="58" t="s">
        <v>1800</v>
      </c>
      <c r="B614">
        <v>193</v>
      </c>
      <c r="C614" t="s">
        <v>1441</v>
      </c>
      <c r="D614" t="s">
        <v>1441</v>
      </c>
      <c r="E614" t="s">
        <v>777</v>
      </c>
      <c r="F614">
        <v>327</v>
      </c>
      <c r="G614">
        <v>231</v>
      </c>
    </row>
    <row r="615" spans="1:7" x14ac:dyDescent="0.3">
      <c r="A615" s="58">
        <v>46256</v>
      </c>
      <c r="B615">
        <v>193</v>
      </c>
      <c r="C615" t="s">
        <v>1441</v>
      </c>
      <c r="D615" t="s">
        <v>1441</v>
      </c>
      <c r="E615" t="s">
        <v>723</v>
      </c>
      <c r="F615">
        <v>324</v>
      </c>
      <c r="G615">
        <v>272</v>
      </c>
    </row>
    <row r="616" spans="1:7" x14ac:dyDescent="0.3">
      <c r="A616" s="58">
        <v>46347</v>
      </c>
      <c r="B616">
        <v>193</v>
      </c>
      <c r="C616" t="s">
        <v>1441</v>
      </c>
      <c r="D616" t="s">
        <v>1441</v>
      </c>
      <c r="E616" t="s">
        <v>723</v>
      </c>
      <c r="F616">
        <v>298</v>
      </c>
      <c r="G616">
        <v>202</v>
      </c>
    </row>
    <row r="617" spans="1:7" x14ac:dyDescent="0.3">
      <c r="A617" s="58">
        <v>46348</v>
      </c>
      <c r="B617">
        <v>193</v>
      </c>
      <c r="C617" t="s">
        <v>1441</v>
      </c>
      <c r="D617" t="s">
        <v>1441</v>
      </c>
      <c r="E617" t="s">
        <v>777</v>
      </c>
      <c r="F617">
        <v>200</v>
      </c>
      <c r="G617">
        <v>178</v>
      </c>
    </row>
    <row r="618" spans="1:7" x14ac:dyDescent="0.3">
      <c r="A618" s="58" t="s">
        <v>1801</v>
      </c>
      <c r="B618">
        <v>193</v>
      </c>
      <c r="C618" t="s">
        <v>1441</v>
      </c>
      <c r="D618" t="s">
        <v>1441</v>
      </c>
      <c r="E618" t="s">
        <v>745</v>
      </c>
      <c r="F618">
        <v>314</v>
      </c>
      <c r="G618">
        <v>362</v>
      </c>
    </row>
    <row r="619" spans="1:7" x14ac:dyDescent="0.3">
      <c r="A619" s="58" t="s">
        <v>1913</v>
      </c>
      <c r="B619">
        <v>193</v>
      </c>
      <c r="C619" t="s">
        <v>1441</v>
      </c>
      <c r="D619" t="s">
        <v>1441</v>
      </c>
      <c r="E619" t="s">
        <v>723</v>
      </c>
      <c r="F619">
        <v>153</v>
      </c>
      <c r="G619">
        <v>49</v>
      </c>
    </row>
    <row r="620" spans="1:7" x14ac:dyDescent="0.3">
      <c r="A620" s="58">
        <v>46228</v>
      </c>
      <c r="B620">
        <v>193</v>
      </c>
      <c r="C620" t="s">
        <v>1441</v>
      </c>
      <c r="D620" t="s">
        <v>1441</v>
      </c>
      <c r="E620" t="s">
        <v>777</v>
      </c>
      <c r="F620">
        <v>101</v>
      </c>
      <c r="G620">
        <v>110</v>
      </c>
    </row>
    <row r="621" spans="1:7" x14ac:dyDescent="0.3">
      <c r="A621" s="58">
        <v>46347</v>
      </c>
      <c r="B621">
        <v>193</v>
      </c>
      <c r="C621" t="s">
        <v>1441</v>
      </c>
      <c r="D621" t="s">
        <v>1441</v>
      </c>
      <c r="E621" t="s">
        <v>777</v>
      </c>
      <c r="F621">
        <v>317</v>
      </c>
      <c r="G621">
        <v>280</v>
      </c>
    </row>
    <row r="622" spans="1:7" x14ac:dyDescent="0.3">
      <c r="A622" s="58">
        <v>46347</v>
      </c>
      <c r="B622">
        <v>193</v>
      </c>
      <c r="C622" t="s">
        <v>1441</v>
      </c>
      <c r="D622" t="s">
        <v>1441</v>
      </c>
      <c r="E622" t="s">
        <v>745</v>
      </c>
      <c r="F622">
        <v>299</v>
      </c>
      <c r="G622">
        <v>125</v>
      </c>
    </row>
    <row r="623" spans="1:7" x14ac:dyDescent="0.3">
      <c r="A623" s="58" t="s">
        <v>1898</v>
      </c>
      <c r="B623">
        <v>193</v>
      </c>
      <c r="C623" t="s">
        <v>1441</v>
      </c>
      <c r="D623" t="s">
        <v>1441</v>
      </c>
      <c r="E623" t="s">
        <v>777</v>
      </c>
      <c r="F623">
        <v>285</v>
      </c>
      <c r="G623">
        <v>223</v>
      </c>
    </row>
    <row r="624" spans="1:7" x14ac:dyDescent="0.3">
      <c r="A624" s="58" t="s">
        <v>1913</v>
      </c>
      <c r="B624">
        <v>193</v>
      </c>
      <c r="C624" t="s">
        <v>1441</v>
      </c>
      <c r="D624" t="s">
        <v>1441</v>
      </c>
      <c r="E624" t="s">
        <v>723</v>
      </c>
      <c r="F624">
        <v>222</v>
      </c>
      <c r="G624">
        <v>285</v>
      </c>
    </row>
    <row r="625" spans="1:7" x14ac:dyDescent="0.3">
      <c r="A625" s="58">
        <v>46110</v>
      </c>
      <c r="B625">
        <v>193</v>
      </c>
      <c r="C625" t="s">
        <v>1441</v>
      </c>
      <c r="D625" t="s">
        <v>1441</v>
      </c>
      <c r="E625" t="s">
        <v>777</v>
      </c>
      <c r="F625">
        <v>91</v>
      </c>
      <c r="G625">
        <v>236</v>
      </c>
    </row>
    <row r="626" spans="1:7" x14ac:dyDescent="0.3">
      <c r="A626" s="58" t="s">
        <v>1843</v>
      </c>
      <c r="B626">
        <v>193</v>
      </c>
      <c r="C626" t="s">
        <v>1441</v>
      </c>
      <c r="D626" t="s">
        <v>1441</v>
      </c>
      <c r="E626" t="s">
        <v>723</v>
      </c>
      <c r="F626">
        <v>361</v>
      </c>
      <c r="G626">
        <v>329</v>
      </c>
    </row>
    <row r="627" spans="1:7" x14ac:dyDescent="0.3">
      <c r="A627" s="58">
        <v>46317</v>
      </c>
      <c r="B627">
        <v>193</v>
      </c>
      <c r="C627" t="s">
        <v>1441</v>
      </c>
      <c r="D627" t="s">
        <v>1441</v>
      </c>
      <c r="E627" t="s">
        <v>723</v>
      </c>
      <c r="F627">
        <v>277</v>
      </c>
      <c r="G627">
        <v>38</v>
      </c>
    </row>
    <row r="628" spans="1:7" x14ac:dyDescent="0.3">
      <c r="A628" s="58">
        <v>46288</v>
      </c>
      <c r="B628">
        <v>193</v>
      </c>
      <c r="C628" t="s">
        <v>1441</v>
      </c>
      <c r="D628" t="s">
        <v>1441</v>
      </c>
      <c r="E628" t="s">
        <v>805</v>
      </c>
      <c r="F628">
        <v>212</v>
      </c>
      <c r="G628">
        <v>5</v>
      </c>
    </row>
    <row r="629" spans="1:7" x14ac:dyDescent="0.3">
      <c r="A629" s="58" t="s">
        <v>1804</v>
      </c>
      <c r="B629">
        <v>193</v>
      </c>
      <c r="C629" t="s">
        <v>1441</v>
      </c>
      <c r="D629" t="s">
        <v>1441</v>
      </c>
      <c r="E629" t="s">
        <v>801</v>
      </c>
      <c r="F629">
        <v>260</v>
      </c>
      <c r="G629">
        <v>16</v>
      </c>
    </row>
    <row r="630" spans="1:7" x14ac:dyDescent="0.3">
      <c r="A630" s="58">
        <v>46376</v>
      </c>
      <c r="B630">
        <v>193</v>
      </c>
      <c r="C630" t="s">
        <v>1441</v>
      </c>
      <c r="D630" t="s">
        <v>1441</v>
      </c>
      <c r="E630" t="s">
        <v>777</v>
      </c>
      <c r="F630">
        <v>311</v>
      </c>
      <c r="G630">
        <v>108</v>
      </c>
    </row>
    <row r="631" spans="1:7" x14ac:dyDescent="0.3">
      <c r="A631" s="58">
        <v>46375</v>
      </c>
      <c r="B631">
        <v>193</v>
      </c>
      <c r="C631" t="s">
        <v>1441</v>
      </c>
      <c r="D631" t="s">
        <v>1441</v>
      </c>
      <c r="E631" t="s">
        <v>777</v>
      </c>
      <c r="F631">
        <v>255</v>
      </c>
      <c r="G631">
        <v>352</v>
      </c>
    </row>
    <row r="632" spans="1:7" x14ac:dyDescent="0.3">
      <c r="A632" s="58" t="s">
        <v>1802</v>
      </c>
      <c r="B632">
        <v>193</v>
      </c>
      <c r="C632" t="s">
        <v>1441</v>
      </c>
      <c r="D632" t="s">
        <v>1441</v>
      </c>
      <c r="E632" t="s">
        <v>811</v>
      </c>
      <c r="F632">
        <v>269</v>
      </c>
      <c r="G632">
        <v>19</v>
      </c>
    </row>
    <row r="633" spans="1:7" x14ac:dyDescent="0.3">
      <c r="A633" s="58">
        <v>46257</v>
      </c>
      <c r="B633">
        <v>193</v>
      </c>
      <c r="C633" t="s">
        <v>1441</v>
      </c>
      <c r="D633" t="s">
        <v>1441</v>
      </c>
      <c r="E633" t="s">
        <v>745</v>
      </c>
      <c r="F633">
        <v>362</v>
      </c>
      <c r="G633">
        <v>356</v>
      </c>
    </row>
    <row r="634" spans="1:7" x14ac:dyDescent="0.3">
      <c r="A634" s="58">
        <v>46318</v>
      </c>
      <c r="B634">
        <v>193</v>
      </c>
      <c r="C634" t="s">
        <v>1441</v>
      </c>
      <c r="D634" t="s">
        <v>1441</v>
      </c>
      <c r="E634" t="s">
        <v>723</v>
      </c>
      <c r="F634">
        <v>241</v>
      </c>
      <c r="G634">
        <v>89</v>
      </c>
    </row>
    <row r="635" spans="1:7" x14ac:dyDescent="0.3">
      <c r="A635" s="58" t="s">
        <v>1802</v>
      </c>
      <c r="B635">
        <v>193</v>
      </c>
      <c r="C635" t="s">
        <v>1441</v>
      </c>
      <c r="D635" t="s">
        <v>1441</v>
      </c>
      <c r="E635" t="s">
        <v>745</v>
      </c>
      <c r="F635">
        <v>215</v>
      </c>
      <c r="G635">
        <v>334</v>
      </c>
    </row>
    <row r="636" spans="1:7" x14ac:dyDescent="0.3">
      <c r="A636" s="58" t="s">
        <v>1898</v>
      </c>
      <c r="B636">
        <v>193</v>
      </c>
      <c r="C636" t="s">
        <v>1441</v>
      </c>
      <c r="D636" t="s">
        <v>1441</v>
      </c>
      <c r="E636" t="s">
        <v>805</v>
      </c>
      <c r="F636">
        <v>140</v>
      </c>
      <c r="G636">
        <v>83</v>
      </c>
    </row>
    <row r="637" spans="1:7" x14ac:dyDescent="0.3">
      <c r="A637" s="58">
        <v>46316</v>
      </c>
      <c r="B637">
        <v>193</v>
      </c>
      <c r="C637" t="s">
        <v>1441</v>
      </c>
      <c r="D637" t="s">
        <v>1441</v>
      </c>
      <c r="E637" t="s">
        <v>745</v>
      </c>
      <c r="F637">
        <v>307</v>
      </c>
      <c r="G637">
        <v>204</v>
      </c>
    </row>
    <row r="638" spans="1:7" x14ac:dyDescent="0.3">
      <c r="A638" s="58" t="s">
        <v>1660</v>
      </c>
      <c r="B638">
        <v>193</v>
      </c>
      <c r="C638" t="s">
        <v>1441</v>
      </c>
      <c r="D638" t="s">
        <v>1441</v>
      </c>
      <c r="E638" t="s">
        <v>745</v>
      </c>
      <c r="F638">
        <v>359</v>
      </c>
      <c r="G638">
        <v>294</v>
      </c>
    </row>
    <row r="639" spans="1:7" x14ac:dyDescent="0.3">
      <c r="A639" s="58">
        <v>46316</v>
      </c>
      <c r="B639">
        <v>193</v>
      </c>
      <c r="C639" t="s">
        <v>1441</v>
      </c>
      <c r="D639" t="s">
        <v>1441</v>
      </c>
      <c r="E639" t="s">
        <v>723</v>
      </c>
      <c r="F639">
        <v>171</v>
      </c>
      <c r="G639">
        <v>168</v>
      </c>
    </row>
    <row r="640" spans="1:7" x14ac:dyDescent="0.3">
      <c r="A640" s="58" t="s">
        <v>1803</v>
      </c>
      <c r="B640">
        <v>193</v>
      </c>
      <c r="C640" t="s">
        <v>1441</v>
      </c>
      <c r="D640" t="s">
        <v>1441</v>
      </c>
      <c r="E640" t="s">
        <v>745</v>
      </c>
      <c r="F640">
        <v>286</v>
      </c>
      <c r="G640">
        <v>335</v>
      </c>
    </row>
    <row r="641" spans="1:7" x14ac:dyDescent="0.3">
      <c r="A641" s="58">
        <v>46228</v>
      </c>
      <c r="B641">
        <v>193</v>
      </c>
      <c r="C641" t="s">
        <v>1441</v>
      </c>
      <c r="D641" t="s">
        <v>1441</v>
      </c>
      <c r="E641" t="s">
        <v>805</v>
      </c>
      <c r="F641">
        <v>202</v>
      </c>
      <c r="G641">
        <v>9</v>
      </c>
    </row>
    <row r="642" spans="1:7" x14ac:dyDescent="0.3">
      <c r="A642" s="58" t="s">
        <v>1843</v>
      </c>
      <c r="B642">
        <v>193</v>
      </c>
      <c r="C642" t="s">
        <v>1441</v>
      </c>
      <c r="D642" t="s">
        <v>1441</v>
      </c>
      <c r="E642" t="s">
        <v>805</v>
      </c>
      <c r="F642">
        <v>292</v>
      </c>
      <c r="G642">
        <v>157</v>
      </c>
    </row>
    <row r="643" spans="1:7" x14ac:dyDescent="0.3">
      <c r="A643" s="58">
        <v>46227</v>
      </c>
      <c r="B643">
        <v>193</v>
      </c>
      <c r="C643" t="s">
        <v>1441</v>
      </c>
      <c r="D643" t="s">
        <v>1441</v>
      </c>
      <c r="E643" t="s">
        <v>723</v>
      </c>
      <c r="F643">
        <v>251</v>
      </c>
      <c r="G643">
        <v>52</v>
      </c>
    </row>
    <row r="644" spans="1:7" x14ac:dyDescent="0.3">
      <c r="A644" s="58">
        <v>46257</v>
      </c>
      <c r="B644">
        <v>193</v>
      </c>
      <c r="C644" t="s">
        <v>1441</v>
      </c>
      <c r="D644" t="s">
        <v>1441</v>
      </c>
      <c r="E644" t="s">
        <v>777</v>
      </c>
      <c r="F644">
        <v>356</v>
      </c>
      <c r="G644">
        <v>296</v>
      </c>
    </row>
    <row r="645" spans="1:7" x14ac:dyDescent="0.3">
      <c r="A645" s="58" t="s">
        <v>1803</v>
      </c>
      <c r="B645">
        <v>193</v>
      </c>
      <c r="C645" t="s">
        <v>1441</v>
      </c>
      <c r="D645" t="s">
        <v>1441</v>
      </c>
      <c r="E645" t="s">
        <v>723</v>
      </c>
      <c r="F645">
        <v>231</v>
      </c>
      <c r="G645">
        <v>142</v>
      </c>
    </row>
    <row r="646" spans="1:7" x14ac:dyDescent="0.3">
      <c r="A646" s="58" t="s">
        <v>1802</v>
      </c>
      <c r="B646">
        <v>193</v>
      </c>
      <c r="C646" t="s">
        <v>1441</v>
      </c>
      <c r="D646" t="s">
        <v>1441</v>
      </c>
      <c r="E646" t="s">
        <v>777</v>
      </c>
      <c r="F646">
        <v>198</v>
      </c>
      <c r="G646">
        <v>135</v>
      </c>
    </row>
    <row r="647" spans="1:7" x14ac:dyDescent="0.3">
      <c r="A647" s="58" t="s">
        <v>1892</v>
      </c>
      <c r="B647">
        <v>193</v>
      </c>
      <c r="C647" t="s">
        <v>1441</v>
      </c>
      <c r="D647" t="s">
        <v>1441</v>
      </c>
      <c r="E647" t="s">
        <v>745</v>
      </c>
      <c r="F647">
        <v>124</v>
      </c>
      <c r="G647">
        <v>239</v>
      </c>
    </row>
    <row r="648" spans="1:7" x14ac:dyDescent="0.3">
      <c r="A648" s="58" t="s">
        <v>1915</v>
      </c>
      <c r="B648">
        <v>193</v>
      </c>
      <c r="C648" t="s">
        <v>1441</v>
      </c>
      <c r="D648" t="s">
        <v>1441</v>
      </c>
      <c r="E648" t="s">
        <v>745</v>
      </c>
      <c r="F648">
        <v>229</v>
      </c>
      <c r="G648">
        <v>336</v>
      </c>
    </row>
    <row r="649" spans="1:7" x14ac:dyDescent="0.3">
      <c r="A649" s="58" t="s">
        <v>1852</v>
      </c>
      <c r="B649">
        <v>193</v>
      </c>
      <c r="C649" t="s">
        <v>1441</v>
      </c>
      <c r="D649" t="s">
        <v>1441</v>
      </c>
      <c r="E649" t="s">
        <v>805</v>
      </c>
      <c r="F649">
        <v>322</v>
      </c>
      <c r="G649">
        <v>203</v>
      </c>
    </row>
    <row r="650" spans="1:7" x14ac:dyDescent="0.3">
      <c r="A650" s="58">
        <v>46347</v>
      </c>
      <c r="B650">
        <v>193</v>
      </c>
      <c r="C650" t="s">
        <v>1441</v>
      </c>
      <c r="D650" t="s">
        <v>1441</v>
      </c>
      <c r="E650" t="s">
        <v>777</v>
      </c>
      <c r="F650">
        <v>249</v>
      </c>
      <c r="G650">
        <v>149</v>
      </c>
    </row>
    <row r="651" spans="1:7" x14ac:dyDescent="0.3">
      <c r="A651" s="58">
        <v>46316</v>
      </c>
      <c r="B651">
        <v>193</v>
      </c>
      <c r="C651" t="s">
        <v>1441</v>
      </c>
      <c r="D651" t="s">
        <v>1441</v>
      </c>
      <c r="E651" s="58">
        <v>46023</v>
      </c>
      <c r="F651">
        <v>142</v>
      </c>
      <c r="G651">
        <v>98</v>
      </c>
    </row>
    <row r="652" spans="1:7" x14ac:dyDescent="0.3">
      <c r="A652" s="58" t="s">
        <v>1846</v>
      </c>
      <c r="B652">
        <v>193</v>
      </c>
      <c r="C652" t="s">
        <v>1441</v>
      </c>
      <c r="D652" t="s">
        <v>1441</v>
      </c>
      <c r="E652" s="58" t="s">
        <v>777</v>
      </c>
      <c r="F652">
        <v>185</v>
      </c>
      <c r="G652">
        <v>242</v>
      </c>
    </row>
    <row r="653" spans="1:7" x14ac:dyDescent="0.3">
      <c r="A653" s="58" t="s">
        <v>1939</v>
      </c>
      <c r="B653">
        <v>193</v>
      </c>
      <c r="C653" t="s">
        <v>1441</v>
      </c>
      <c r="D653" t="s">
        <v>1441</v>
      </c>
      <c r="E653" s="58" t="s">
        <v>745</v>
      </c>
      <c r="F653">
        <v>342</v>
      </c>
      <c r="G653">
        <v>349</v>
      </c>
    </row>
    <row r="654" spans="1:7" x14ac:dyDescent="0.3">
      <c r="A654" s="58" t="s">
        <v>1803</v>
      </c>
      <c r="B654">
        <v>193</v>
      </c>
      <c r="C654" t="s">
        <v>1441</v>
      </c>
      <c r="D654" t="s">
        <v>1441</v>
      </c>
      <c r="E654" t="s">
        <v>723</v>
      </c>
      <c r="F654">
        <v>163</v>
      </c>
      <c r="G654">
        <v>300</v>
      </c>
    </row>
    <row r="655" spans="1:7" x14ac:dyDescent="0.3">
      <c r="A655" s="58" t="s">
        <v>2381</v>
      </c>
      <c r="B655">
        <v>193</v>
      </c>
      <c r="C655" t="s">
        <v>1441</v>
      </c>
      <c r="D655" t="s">
        <v>1441</v>
      </c>
      <c r="E655" t="s">
        <v>777</v>
      </c>
      <c r="F655">
        <v>167</v>
      </c>
      <c r="G655">
        <v>109</v>
      </c>
    </row>
    <row r="656" spans="1:7" x14ac:dyDescent="0.3">
      <c r="A656" s="58">
        <v>46141</v>
      </c>
      <c r="B656">
        <v>193</v>
      </c>
      <c r="C656" t="s">
        <v>1441</v>
      </c>
      <c r="D656" t="s">
        <v>1441</v>
      </c>
      <c r="E656" t="s">
        <v>723</v>
      </c>
      <c r="F656">
        <v>154</v>
      </c>
      <c r="G656">
        <v>103</v>
      </c>
    </row>
    <row r="657" spans="1:7" x14ac:dyDescent="0.3">
      <c r="A657" s="58">
        <v>46317</v>
      </c>
      <c r="B657">
        <v>193</v>
      </c>
      <c r="C657" t="s">
        <v>1441</v>
      </c>
      <c r="D657" t="s">
        <v>1441</v>
      </c>
      <c r="E657" s="58" t="s">
        <v>777</v>
      </c>
      <c r="F657">
        <v>213</v>
      </c>
      <c r="G657">
        <v>233</v>
      </c>
    </row>
    <row r="658" spans="1:7" x14ac:dyDescent="0.3">
      <c r="A658" s="58" t="s">
        <v>1804</v>
      </c>
      <c r="B658">
        <v>193</v>
      </c>
      <c r="C658" t="s">
        <v>1441</v>
      </c>
      <c r="D658" t="s">
        <v>1441</v>
      </c>
      <c r="E658" s="58" t="s">
        <v>777</v>
      </c>
      <c r="F658">
        <v>234</v>
      </c>
      <c r="G658">
        <v>345</v>
      </c>
    </row>
    <row r="659" spans="1:7" x14ac:dyDescent="0.3">
      <c r="A659" s="58">
        <v>46376</v>
      </c>
      <c r="B659">
        <v>193</v>
      </c>
      <c r="C659" t="s">
        <v>1441</v>
      </c>
      <c r="D659" t="s">
        <v>1441</v>
      </c>
      <c r="E659" s="58" t="s">
        <v>777</v>
      </c>
      <c r="F659">
        <v>214</v>
      </c>
      <c r="G659">
        <v>290</v>
      </c>
    </row>
    <row r="660" spans="1:7" x14ac:dyDescent="0.3">
      <c r="A660" s="58">
        <v>46377</v>
      </c>
      <c r="B660">
        <v>193</v>
      </c>
      <c r="C660" t="s">
        <v>1441</v>
      </c>
      <c r="D660" t="s">
        <v>1441</v>
      </c>
      <c r="E660" s="58" t="s">
        <v>811</v>
      </c>
      <c r="F660">
        <v>239</v>
      </c>
      <c r="G660">
        <v>14</v>
      </c>
    </row>
    <row r="661" spans="1:7" x14ac:dyDescent="0.3">
      <c r="A661" s="58">
        <v>46375</v>
      </c>
      <c r="B661">
        <v>193</v>
      </c>
      <c r="C661" t="s">
        <v>1441</v>
      </c>
      <c r="D661" t="s">
        <v>1441</v>
      </c>
      <c r="E661" t="s">
        <v>777</v>
      </c>
      <c r="F661">
        <v>252</v>
      </c>
      <c r="G661">
        <v>310</v>
      </c>
    </row>
    <row r="662" spans="1:7" x14ac:dyDescent="0.3">
      <c r="A662" s="58">
        <v>46288</v>
      </c>
      <c r="B662">
        <v>193</v>
      </c>
      <c r="C662" t="s">
        <v>1441</v>
      </c>
      <c r="D662" t="s">
        <v>1441</v>
      </c>
      <c r="E662" s="58" t="s">
        <v>831</v>
      </c>
      <c r="F662">
        <v>84</v>
      </c>
      <c r="G662">
        <v>66</v>
      </c>
    </row>
    <row r="663" spans="1:7" x14ac:dyDescent="0.3">
      <c r="A663" s="58" t="s">
        <v>2381</v>
      </c>
      <c r="B663">
        <v>193</v>
      </c>
      <c r="C663" t="s">
        <v>1441</v>
      </c>
      <c r="D663" t="s">
        <v>1441</v>
      </c>
      <c r="E663" t="s">
        <v>723</v>
      </c>
      <c r="F663">
        <v>323</v>
      </c>
      <c r="G663">
        <v>283</v>
      </c>
    </row>
    <row r="664" spans="1:7" x14ac:dyDescent="0.3">
      <c r="A664" s="58" t="s">
        <v>1803</v>
      </c>
      <c r="B664">
        <v>193</v>
      </c>
      <c r="C664" t="s">
        <v>1441</v>
      </c>
      <c r="D664" t="s">
        <v>1441</v>
      </c>
      <c r="E664" t="s">
        <v>777</v>
      </c>
      <c r="F664">
        <v>341</v>
      </c>
      <c r="G664">
        <v>209</v>
      </c>
    </row>
    <row r="665" spans="1:7" x14ac:dyDescent="0.3">
      <c r="A665" s="58" t="s">
        <v>1721</v>
      </c>
      <c r="B665">
        <v>193</v>
      </c>
      <c r="C665" t="s">
        <v>1441</v>
      </c>
      <c r="D665" t="s">
        <v>1441</v>
      </c>
      <c r="E665" t="s">
        <v>745</v>
      </c>
      <c r="F665">
        <v>320</v>
      </c>
      <c r="G665">
        <v>359</v>
      </c>
    </row>
    <row r="666" spans="1:7" x14ac:dyDescent="0.3">
      <c r="A666" s="58" t="s">
        <v>1907</v>
      </c>
      <c r="B666">
        <v>193</v>
      </c>
      <c r="C666" t="s">
        <v>1441</v>
      </c>
      <c r="D666" t="s">
        <v>1441</v>
      </c>
      <c r="E666" s="58" t="s">
        <v>723</v>
      </c>
      <c r="F666">
        <v>316</v>
      </c>
      <c r="G666">
        <v>189</v>
      </c>
    </row>
    <row r="667" spans="1:7" x14ac:dyDescent="0.3">
      <c r="A667" s="58">
        <v>46289</v>
      </c>
      <c r="B667">
        <v>193</v>
      </c>
      <c r="C667" t="s">
        <v>1441</v>
      </c>
      <c r="D667" t="s">
        <v>1441</v>
      </c>
      <c r="E667" s="58">
        <v>46025</v>
      </c>
      <c r="F667">
        <v>92</v>
      </c>
      <c r="G667">
        <v>154</v>
      </c>
    </row>
    <row r="668" spans="1:7" x14ac:dyDescent="0.3">
      <c r="A668" s="58" t="s">
        <v>1803</v>
      </c>
      <c r="B668">
        <v>193</v>
      </c>
      <c r="C668" t="s">
        <v>1441</v>
      </c>
      <c r="D668" t="s">
        <v>1441</v>
      </c>
      <c r="E668" s="58" t="s">
        <v>831</v>
      </c>
      <c r="F668">
        <v>139</v>
      </c>
      <c r="G668">
        <v>324</v>
      </c>
    </row>
    <row r="669" spans="1:7" x14ac:dyDescent="0.3">
      <c r="A669" s="58">
        <v>46376</v>
      </c>
      <c r="B669">
        <v>193</v>
      </c>
      <c r="C669" t="s">
        <v>1441</v>
      </c>
      <c r="D669" t="s">
        <v>1441</v>
      </c>
      <c r="E669" s="58" t="s">
        <v>777</v>
      </c>
      <c r="F669">
        <v>333</v>
      </c>
      <c r="G669">
        <v>315</v>
      </c>
    </row>
    <row r="670" spans="1:7" x14ac:dyDescent="0.3">
      <c r="A670" s="58">
        <v>46376</v>
      </c>
      <c r="B670">
        <v>193</v>
      </c>
      <c r="C670" t="s">
        <v>1441</v>
      </c>
      <c r="D670" t="s">
        <v>1441</v>
      </c>
      <c r="E670" s="58" t="s">
        <v>777</v>
      </c>
      <c r="F670">
        <v>321</v>
      </c>
      <c r="G670">
        <v>264</v>
      </c>
    </row>
    <row r="671" spans="1:7" x14ac:dyDescent="0.3">
      <c r="A671" s="58" t="s">
        <v>1685</v>
      </c>
      <c r="B671">
        <v>193</v>
      </c>
      <c r="C671" t="s">
        <v>1441</v>
      </c>
      <c r="D671" t="s">
        <v>1441</v>
      </c>
      <c r="E671" t="s">
        <v>745</v>
      </c>
      <c r="F671">
        <v>339</v>
      </c>
      <c r="G671">
        <v>333</v>
      </c>
    </row>
    <row r="672" spans="1:7" x14ac:dyDescent="0.3">
      <c r="A672" s="58">
        <v>46288</v>
      </c>
      <c r="B672">
        <v>193</v>
      </c>
      <c r="C672" t="s">
        <v>1441</v>
      </c>
      <c r="D672" t="s">
        <v>1441</v>
      </c>
      <c r="E672" s="58" t="s">
        <v>801</v>
      </c>
      <c r="F672">
        <v>302</v>
      </c>
      <c r="G672">
        <v>112</v>
      </c>
    </row>
    <row r="673" spans="1:7" x14ac:dyDescent="0.3">
      <c r="A673" s="58" t="s">
        <v>2384</v>
      </c>
      <c r="B673">
        <v>193</v>
      </c>
      <c r="C673" t="s">
        <v>1441</v>
      </c>
      <c r="D673" t="s">
        <v>1441</v>
      </c>
      <c r="E673" s="58" t="s">
        <v>777</v>
      </c>
      <c r="F673">
        <v>345</v>
      </c>
      <c r="G673">
        <v>237</v>
      </c>
    </row>
    <row r="674" spans="1:7" x14ac:dyDescent="0.3">
      <c r="A674" s="58">
        <v>46111</v>
      </c>
      <c r="B674">
        <v>193</v>
      </c>
      <c r="C674" t="s">
        <v>1441</v>
      </c>
      <c r="D674" t="s">
        <v>1441</v>
      </c>
      <c r="E674" s="58" t="s">
        <v>805</v>
      </c>
      <c r="F674">
        <v>304</v>
      </c>
      <c r="G674">
        <v>70</v>
      </c>
    </row>
    <row r="675" spans="1:7" x14ac:dyDescent="0.3">
      <c r="A675" s="58" t="s">
        <v>1684</v>
      </c>
      <c r="B675">
        <v>193</v>
      </c>
      <c r="C675" t="s">
        <v>1441</v>
      </c>
      <c r="D675" t="s">
        <v>1441</v>
      </c>
      <c r="E675" s="58" t="s">
        <v>745</v>
      </c>
      <c r="F675">
        <v>358</v>
      </c>
      <c r="G675">
        <v>298</v>
      </c>
    </row>
    <row r="676" spans="1:7" x14ac:dyDescent="0.3">
      <c r="A676" s="58" t="s">
        <v>1803</v>
      </c>
      <c r="B676">
        <v>193</v>
      </c>
      <c r="C676" t="s">
        <v>1441</v>
      </c>
      <c r="D676" t="s">
        <v>1441</v>
      </c>
      <c r="E676" t="s">
        <v>777</v>
      </c>
      <c r="F676">
        <v>204</v>
      </c>
      <c r="G676">
        <v>174</v>
      </c>
    </row>
    <row r="677" spans="1:7" x14ac:dyDescent="0.3">
      <c r="A677" s="58" t="s">
        <v>1846</v>
      </c>
      <c r="B677">
        <v>193</v>
      </c>
      <c r="C677" t="s">
        <v>1441</v>
      </c>
      <c r="D677" t="s">
        <v>1441</v>
      </c>
      <c r="E677" t="s">
        <v>801</v>
      </c>
      <c r="F677">
        <v>340</v>
      </c>
      <c r="G677">
        <v>188</v>
      </c>
    </row>
    <row r="678" spans="1:7" x14ac:dyDescent="0.3">
      <c r="A678" s="58" t="s">
        <v>1909</v>
      </c>
      <c r="B678">
        <v>193</v>
      </c>
      <c r="C678" t="s">
        <v>1441</v>
      </c>
      <c r="D678" t="s">
        <v>1441</v>
      </c>
      <c r="E678" s="58" t="s">
        <v>777</v>
      </c>
      <c r="F678">
        <v>271</v>
      </c>
      <c r="G678">
        <v>278</v>
      </c>
    </row>
    <row r="679" spans="1:7" x14ac:dyDescent="0.3">
      <c r="A679" s="58">
        <v>46140</v>
      </c>
      <c r="B679">
        <v>193</v>
      </c>
      <c r="C679" t="s">
        <v>1441</v>
      </c>
      <c r="D679" t="s">
        <v>1441</v>
      </c>
      <c r="E679" t="s">
        <v>777</v>
      </c>
      <c r="F679">
        <v>211</v>
      </c>
      <c r="G679">
        <v>250</v>
      </c>
    </row>
    <row r="680" spans="1:7" x14ac:dyDescent="0.3">
      <c r="A680" s="58" t="s">
        <v>1911</v>
      </c>
      <c r="B680">
        <v>193</v>
      </c>
      <c r="C680" t="s">
        <v>1441</v>
      </c>
      <c r="D680" t="s">
        <v>1441</v>
      </c>
      <c r="E680" t="s">
        <v>745</v>
      </c>
      <c r="F680">
        <v>279</v>
      </c>
      <c r="G680">
        <v>249</v>
      </c>
    </row>
    <row r="681" spans="1:7" x14ac:dyDescent="0.3">
      <c r="A681" s="58" t="s">
        <v>1707</v>
      </c>
      <c r="B681">
        <v>193</v>
      </c>
      <c r="C681" t="s">
        <v>1441</v>
      </c>
      <c r="D681" t="s">
        <v>1441</v>
      </c>
      <c r="E681" t="s">
        <v>723</v>
      </c>
      <c r="F681">
        <v>351</v>
      </c>
      <c r="G681">
        <v>222</v>
      </c>
    </row>
    <row r="682" spans="1:7" x14ac:dyDescent="0.3">
      <c r="A682" s="58" t="s">
        <v>1907</v>
      </c>
      <c r="B682">
        <v>193</v>
      </c>
      <c r="C682" t="s">
        <v>1441</v>
      </c>
      <c r="D682" t="s">
        <v>1441</v>
      </c>
      <c r="E682" s="58">
        <v>46024</v>
      </c>
      <c r="F682">
        <v>129</v>
      </c>
      <c r="G682">
        <v>4</v>
      </c>
    </row>
    <row r="683" spans="1:7" x14ac:dyDescent="0.3">
      <c r="A683" s="58" t="s">
        <v>1913</v>
      </c>
      <c r="B683">
        <v>193</v>
      </c>
      <c r="C683" t="s">
        <v>1441</v>
      </c>
      <c r="D683" t="s">
        <v>1441</v>
      </c>
      <c r="E683" s="58" t="s">
        <v>777</v>
      </c>
      <c r="F683">
        <v>151</v>
      </c>
      <c r="G683">
        <v>36</v>
      </c>
    </row>
    <row r="684" spans="1:7" x14ac:dyDescent="0.3">
      <c r="A684" s="58">
        <v>46345</v>
      </c>
      <c r="B684">
        <v>193</v>
      </c>
      <c r="C684" t="s">
        <v>1441</v>
      </c>
      <c r="D684" t="s">
        <v>1441</v>
      </c>
      <c r="E684" t="s">
        <v>745</v>
      </c>
      <c r="F684">
        <v>227</v>
      </c>
      <c r="G684">
        <v>351</v>
      </c>
    </row>
    <row r="685" spans="1:7" x14ac:dyDescent="0.3">
      <c r="A685" s="58" t="s">
        <v>1803</v>
      </c>
      <c r="B685">
        <v>193</v>
      </c>
      <c r="C685" t="s">
        <v>1441</v>
      </c>
      <c r="D685" t="s">
        <v>1441</v>
      </c>
      <c r="E685" t="s">
        <v>723</v>
      </c>
      <c r="F685">
        <v>357</v>
      </c>
      <c r="G685">
        <v>293</v>
      </c>
    </row>
    <row r="686" spans="1:7" x14ac:dyDescent="0.3">
      <c r="A686" s="58">
        <v>46286</v>
      </c>
      <c r="B686">
        <v>193</v>
      </c>
      <c r="C686" t="s">
        <v>1441</v>
      </c>
      <c r="D686" t="s">
        <v>1441</v>
      </c>
      <c r="E686" t="s">
        <v>777</v>
      </c>
      <c r="F686">
        <v>262</v>
      </c>
      <c r="G686">
        <v>160</v>
      </c>
    </row>
    <row r="687" spans="1:7" x14ac:dyDescent="0.3">
      <c r="A687" s="58">
        <v>46228</v>
      </c>
      <c r="B687">
        <v>193</v>
      </c>
      <c r="C687" t="s">
        <v>1441</v>
      </c>
      <c r="D687" t="s">
        <v>1441</v>
      </c>
      <c r="E687" t="s">
        <v>801</v>
      </c>
      <c r="F687">
        <v>219</v>
      </c>
      <c r="G687">
        <v>105</v>
      </c>
    </row>
    <row r="688" spans="1:7" x14ac:dyDescent="0.3">
      <c r="A688" s="58">
        <v>46286</v>
      </c>
      <c r="B688">
        <v>193</v>
      </c>
      <c r="C688" t="s">
        <v>1441</v>
      </c>
      <c r="D688" t="s">
        <v>1441</v>
      </c>
      <c r="E688" t="s">
        <v>777</v>
      </c>
      <c r="F688">
        <v>165</v>
      </c>
      <c r="G688">
        <v>147</v>
      </c>
    </row>
    <row r="689" spans="1:7" x14ac:dyDescent="0.3">
      <c r="A689" s="58">
        <v>46317</v>
      </c>
      <c r="B689">
        <v>193</v>
      </c>
      <c r="C689" t="s">
        <v>1441</v>
      </c>
      <c r="D689" t="s">
        <v>1441</v>
      </c>
      <c r="E689" t="s">
        <v>777</v>
      </c>
      <c r="F689">
        <v>268</v>
      </c>
      <c r="G689">
        <v>319</v>
      </c>
    </row>
    <row r="690" spans="1:7" x14ac:dyDescent="0.3">
      <c r="A690" s="58">
        <v>46317</v>
      </c>
      <c r="B690">
        <v>193</v>
      </c>
      <c r="C690" t="s">
        <v>1441</v>
      </c>
      <c r="D690" t="s">
        <v>1441</v>
      </c>
      <c r="E690" t="s">
        <v>777</v>
      </c>
      <c r="F690">
        <v>181</v>
      </c>
      <c r="G690">
        <v>106</v>
      </c>
    </row>
    <row r="691" spans="1:7" x14ac:dyDescent="0.3">
      <c r="A691" s="58">
        <v>46288</v>
      </c>
      <c r="B691">
        <v>193</v>
      </c>
      <c r="C691" t="s">
        <v>1441</v>
      </c>
      <c r="D691" t="s">
        <v>1441</v>
      </c>
      <c r="E691" t="s">
        <v>811</v>
      </c>
      <c r="F691">
        <v>136</v>
      </c>
      <c r="G691">
        <v>340</v>
      </c>
    </row>
    <row r="692" spans="1:7" x14ac:dyDescent="0.3">
      <c r="A692" s="58" t="s">
        <v>1909</v>
      </c>
      <c r="B692">
        <v>193</v>
      </c>
      <c r="C692" t="s">
        <v>1441</v>
      </c>
      <c r="D692" t="s">
        <v>1441</v>
      </c>
      <c r="E692" s="58">
        <v>46026</v>
      </c>
      <c r="F692">
        <v>118</v>
      </c>
      <c r="G692">
        <v>241</v>
      </c>
    </row>
    <row r="693" spans="1:7" x14ac:dyDescent="0.3">
      <c r="A693" s="58" t="s">
        <v>1952</v>
      </c>
      <c r="B693">
        <v>193</v>
      </c>
      <c r="C693" t="s">
        <v>1441</v>
      </c>
      <c r="D693" t="s">
        <v>1441</v>
      </c>
      <c r="E693" s="58" t="s">
        <v>723</v>
      </c>
      <c r="F693">
        <v>354</v>
      </c>
      <c r="G693">
        <v>246</v>
      </c>
    </row>
    <row r="694" spans="1:7" x14ac:dyDescent="0.3">
      <c r="A694" s="58" t="s">
        <v>1907</v>
      </c>
      <c r="B694">
        <v>193</v>
      </c>
      <c r="C694" t="s">
        <v>1441</v>
      </c>
      <c r="D694" t="s">
        <v>1441</v>
      </c>
      <c r="E694" t="s">
        <v>777</v>
      </c>
      <c r="F694">
        <v>257</v>
      </c>
      <c r="G694">
        <v>287</v>
      </c>
    </row>
    <row r="695" spans="1:7" x14ac:dyDescent="0.3">
      <c r="A695" s="58" t="s">
        <v>1721</v>
      </c>
      <c r="B695">
        <v>193</v>
      </c>
      <c r="C695" t="s">
        <v>1441</v>
      </c>
      <c r="D695" t="s">
        <v>1441</v>
      </c>
      <c r="E695" s="58" t="s">
        <v>723</v>
      </c>
      <c r="F695">
        <v>294</v>
      </c>
      <c r="G695">
        <v>337</v>
      </c>
    </row>
    <row r="696" spans="1:7" x14ac:dyDescent="0.3">
      <c r="A696" s="58">
        <v>46137</v>
      </c>
      <c r="B696">
        <v>193</v>
      </c>
      <c r="C696" t="s">
        <v>1441</v>
      </c>
      <c r="D696" t="s">
        <v>1441</v>
      </c>
      <c r="E696" s="58" t="s">
        <v>801</v>
      </c>
      <c r="F696">
        <v>223</v>
      </c>
      <c r="G696">
        <v>50</v>
      </c>
    </row>
    <row r="697" spans="1:7" x14ac:dyDescent="0.3">
      <c r="A697" s="58" t="s">
        <v>1913</v>
      </c>
      <c r="B697">
        <v>193</v>
      </c>
      <c r="C697" t="s">
        <v>1441</v>
      </c>
      <c r="D697" t="s">
        <v>1441</v>
      </c>
      <c r="E697" s="58" t="s">
        <v>777</v>
      </c>
      <c r="F697">
        <v>313</v>
      </c>
      <c r="G697">
        <v>213</v>
      </c>
    </row>
    <row r="698" spans="1:7" x14ac:dyDescent="0.3">
      <c r="A698" s="58" t="s">
        <v>1800</v>
      </c>
      <c r="B698">
        <v>193</v>
      </c>
      <c r="C698" t="s">
        <v>1441</v>
      </c>
      <c r="D698" t="s">
        <v>1441</v>
      </c>
      <c r="E698" s="58" t="s">
        <v>723</v>
      </c>
      <c r="F698">
        <v>256</v>
      </c>
      <c r="G698">
        <v>206</v>
      </c>
    </row>
    <row r="699" spans="1:7" x14ac:dyDescent="0.3">
      <c r="A699" s="58" t="s">
        <v>1800</v>
      </c>
      <c r="B699">
        <v>193</v>
      </c>
      <c r="C699" t="s">
        <v>1441</v>
      </c>
      <c r="D699" t="s">
        <v>1441</v>
      </c>
      <c r="E699" t="s">
        <v>745</v>
      </c>
      <c r="F699">
        <v>253</v>
      </c>
      <c r="G699">
        <v>313</v>
      </c>
    </row>
    <row r="700" spans="1:7" x14ac:dyDescent="0.3">
      <c r="A700" s="58">
        <v>46287</v>
      </c>
      <c r="B700">
        <v>193</v>
      </c>
      <c r="C700" t="s">
        <v>1441</v>
      </c>
      <c r="D700" t="s">
        <v>1441</v>
      </c>
      <c r="E700" s="58" t="s">
        <v>745</v>
      </c>
      <c r="F700">
        <v>156</v>
      </c>
      <c r="G700">
        <v>51</v>
      </c>
    </row>
    <row r="701" spans="1:7" x14ac:dyDescent="0.3">
      <c r="A701" s="58" t="s">
        <v>1885</v>
      </c>
      <c r="B701">
        <v>193</v>
      </c>
      <c r="C701" t="s">
        <v>1441</v>
      </c>
      <c r="D701" t="s">
        <v>1441</v>
      </c>
      <c r="E701" t="s">
        <v>805</v>
      </c>
      <c r="F701">
        <v>344</v>
      </c>
      <c r="G701">
        <v>263</v>
      </c>
    </row>
    <row r="702" spans="1:7" x14ac:dyDescent="0.3">
      <c r="A702" s="58" t="s">
        <v>1801</v>
      </c>
      <c r="B702">
        <v>193</v>
      </c>
      <c r="C702" t="s">
        <v>1441</v>
      </c>
      <c r="D702" t="s">
        <v>1441</v>
      </c>
      <c r="E702" t="s">
        <v>777</v>
      </c>
      <c r="F702">
        <v>364</v>
      </c>
      <c r="G702">
        <v>364</v>
      </c>
    </row>
    <row r="703" spans="1:7" x14ac:dyDescent="0.3">
      <c r="A703" s="58">
        <v>46317</v>
      </c>
      <c r="B703">
        <v>193</v>
      </c>
      <c r="C703" t="s">
        <v>1441</v>
      </c>
      <c r="D703" t="s">
        <v>1441</v>
      </c>
      <c r="E703" t="s">
        <v>805</v>
      </c>
      <c r="F703">
        <v>325</v>
      </c>
      <c r="G703">
        <v>129</v>
      </c>
    </row>
    <row r="704" spans="1:7" x14ac:dyDescent="0.3">
      <c r="A704" s="58" t="s">
        <v>1846</v>
      </c>
      <c r="B704">
        <v>193</v>
      </c>
      <c r="C704" t="s">
        <v>1441</v>
      </c>
      <c r="D704" t="s">
        <v>1441</v>
      </c>
      <c r="E704" t="s">
        <v>777</v>
      </c>
      <c r="F704">
        <v>254</v>
      </c>
      <c r="G704">
        <v>167</v>
      </c>
    </row>
    <row r="705" spans="1:7" x14ac:dyDescent="0.3">
      <c r="A705" s="58" t="s">
        <v>1950</v>
      </c>
      <c r="B705">
        <v>193</v>
      </c>
      <c r="C705" t="s">
        <v>1441</v>
      </c>
      <c r="D705" t="s">
        <v>1441</v>
      </c>
      <c r="E705" t="s">
        <v>777</v>
      </c>
      <c r="F705">
        <v>192</v>
      </c>
      <c r="G705">
        <v>158</v>
      </c>
    </row>
    <row r="706" spans="1:7" x14ac:dyDescent="0.3">
      <c r="A706" s="58" t="s">
        <v>2384</v>
      </c>
      <c r="B706">
        <v>193</v>
      </c>
      <c r="C706" t="s">
        <v>1441</v>
      </c>
      <c r="D706" t="s">
        <v>1441</v>
      </c>
      <c r="E706" t="s">
        <v>831</v>
      </c>
      <c r="F706">
        <v>310</v>
      </c>
      <c r="G706">
        <v>90</v>
      </c>
    </row>
    <row r="707" spans="1:7" x14ac:dyDescent="0.3">
      <c r="A707" s="58">
        <v>46227</v>
      </c>
      <c r="B707">
        <v>193</v>
      </c>
      <c r="C707" t="s">
        <v>1441</v>
      </c>
      <c r="D707" t="s">
        <v>1441</v>
      </c>
      <c r="E707" t="s">
        <v>805</v>
      </c>
      <c r="F707">
        <v>297</v>
      </c>
      <c r="G707">
        <v>63</v>
      </c>
    </row>
    <row r="708" spans="1:7" x14ac:dyDescent="0.3">
      <c r="A708" s="58" t="s">
        <v>1802</v>
      </c>
      <c r="B708">
        <v>193</v>
      </c>
      <c r="C708" t="s">
        <v>1441</v>
      </c>
      <c r="D708" t="s">
        <v>1441</v>
      </c>
      <c r="E708" t="s">
        <v>745</v>
      </c>
      <c r="F708">
        <v>210</v>
      </c>
      <c r="G708">
        <v>312</v>
      </c>
    </row>
    <row r="709" spans="1:7" x14ac:dyDescent="0.3">
      <c r="A709" s="58" t="s">
        <v>1898</v>
      </c>
      <c r="B709">
        <v>193</v>
      </c>
      <c r="C709" t="s">
        <v>1441</v>
      </c>
      <c r="D709" t="s">
        <v>1441</v>
      </c>
      <c r="E709" t="s">
        <v>745</v>
      </c>
      <c r="F709">
        <v>178</v>
      </c>
      <c r="G709">
        <v>292</v>
      </c>
    </row>
    <row r="710" spans="1:7" x14ac:dyDescent="0.3">
      <c r="A710" s="58" t="s">
        <v>1846</v>
      </c>
      <c r="B710">
        <v>193</v>
      </c>
      <c r="C710" t="s">
        <v>1441</v>
      </c>
      <c r="D710" t="s">
        <v>1441</v>
      </c>
      <c r="E710" t="s">
        <v>805</v>
      </c>
      <c r="F710">
        <v>235</v>
      </c>
      <c r="G710">
        <v>282</v>
      </c>
    </row>
    <row r="711" spans="1:7" x14ac:dyDescent="0.3">
      <c r="A711" s="58" t="s">
        <v>1709</v>
      </c>
      <c r="B711">
        <v>193</v>
      </c>
      <c r="C711" t="s">
        <v>1441</v>
      </c>
      <c r="D711" t="s">
        <v>1441</v>
      </c>
      <c r="E711" t="s">
        <v>723</v>
      </c>
      <c r="F711">
        <v>338</v>
      </c>
      <c r="G711">
        <v>244</v>
      </c>
    </row>
    <row r="712" spans="1:7" x14ac:dyDescent="0.3">
      <c r="A712" s="58">
        <v>46167</v>
      </c>
      <c r="B712">
        <v>193</v>
      </c>
      <c r="C712" t="s">
        <v>1441</v>
      </c>
      <c r="D712" t="s">
        <v>1441</v>
      </c>
      <c r="E712" t="s">
        <v>777</v>
      </c>
      <c r="F712">
        <v>120</v>
      </c>
      <c r="G712">
        <v>200</v>
      </c>
    </row>
    <row r="713" spans="1:7" x14ac:dyDescent="0.3">
      <c r="A713" s="58">
        <v>46346</v>
      </c>
      <c r="B713">
        <v>193</v>
      </c>
      <c r="C713" t="s">
        <v>1441</v>
      </c>
      <c r="D713" t="s">
        <v>1441</v>
      </c>
      <c r="E713" t="s">
        <v>777</v>
      </c>
      <c r="F713">
        <v>150</v>
      </c>
      <c r="G713">
        <v>224</v>
      </c>
    </row>
    <row r="714" spans="1:7" x14ac:dyDescent="0.3">
      <c r="A714" s="58">
        <v>46374</v>
      </c>
      <c r="B714">
        <v>193</v>
      </c>
      <c r="C714" t="s">
        <v>1441</v>
      </c>
      <c r="D714" t="s">
        <v>1441</v>
      </c>
      <c r="E714" t="s">
        <v>801</v>
      </c>
      <c r="F714">
        <v>329</v>
      </c>
      <c r="G714">
        <v>71</v>
      </c>
    </row>
    <row r="715" spans="1:7" x14ac:dyDescent="0.3">
      <c r="A715" s="58">
        <v>46348</v>
      </c>
      <c r="B715">
        <v>193</v>
      </c>
      <c r="C715" t="s">
        <v>1441</v>
      </c>
      <c r="D715" t="s">
        <v>1441</v>
      </c>
      <c r="E715" t="s">
        <v>745</v>
      </c>
      <c r="F715">
        <v>270</v>
      </c>
      <c r="G715">
        <v>306</v>
      </c>
    </row>
    <row r="716" spans="1:7" x14ac:dyDescent="0.3">
      <c r="A716" s="58">
        <v>46199</v>
      </c>
      <c r="B716">
        <v>193</v>
      </c>
      <c r="C716" t="s">
        <v>1441</v>
      </c>
      <c r="D716" t="s">
        <v>1441</v>
      </c>
      <c r="E716" t="s">
        <v>777</v>
      </c>
      <c r="F716">
        <v>276</v>
      </c>
      <c r="G716">
        <v>322</v>
      </c>
    </row>
    <row r="717" spans="1:7" x14ac:dyDescent="0.3">
      <c r="A717" s="58" t="s">
        <v>1707</v>
      </c>
      <c r="B717">
        <v>193</v>
      </c>
      <c r="C717" t="s">
        <v>1441</v>
      </c>
      <c r="D717" t="s">
        <v>1441</v>
      </c>
      <c r="E717" t="s">
        <v>777</v>
      </c>
      <c r="F717">
        <v>330</v>
      </c>
      <c r="G717">
        <v>164</v>
      </c>
    </row>
    <row r="718" spans="1:7" x14ac:dyDescent="0.3">
      <c r="A718" s="58" t="s">
        <v>1721</v>
      </c>
      <c r="B718">
        <v>193</v>
      </c>
      <c r="C718" t="s">
        <v>1441</v>
      </c>
      <c r="D718" t="s">
        <v>1441</v>
      </c>
      <c r="E718" t="s">
        <v>777</v>
      </c>
      <c r="F718">
        <v>259</v>
      </c>
      <c r="G718">
        <v>271</v>
      </c>
    </row>
    <row r="719" spans="1:7" x14ac:dyDescent="0.3">
      <c r="A719" s="58" t="s">
        <v>1803</v>
      </c>
      <c r="B719">
        <v>193</v>
      </c>
      <c r="C719" t="s">
        <v>1441</v>
      </c>
      <c r="D719" t="s">
        <v>1441</v>
      </c>
      <c r="E719" t="s">
        <v>805</v>
      </c>
      <c r="F719">
        <v>303</v>
      </c>
      <c r="G719">
        <v>245</v>
      </c>
    </row>
    <row r="720" spans="1:7" x14ac:dyDescent="0.3">
      <c r="A720" s="58">
        <v>46168</v>
      </c>
      <c r="B720">
        <v>193</v>
      </c>
      <c r="C720" t="s">
        <v>1441</v>
      </c>
      <c r="D720" t="s">
        <v>1441</v>
      </c>
      <c r="E720" t="s">
        <v>777</v>
      </c>
      <c r="F720">
        <v>349</v>
      </c>
      <c r="G720">
        <v>339</v>
      </c>
    </row>
    <row r="721" spans="1:7" x14ac:dyDescent="0.3">
      <c r="A721" s="58">
        <v>46316</v>
      </c>
      <c r="B721">
        <v>193</v>
      </c>
      <c r="C721" t="s">
        <v>1441</v>
      </c>
      <c r="D721" t="s">
        <v>1441</v>
      </c>
      <c r="E721" t="s">
        <v>723</v>
      </c>
      <c r="F721">
        <v>172</v>
      </c>
      <c r="G721">
        <v>275</v>
      </c>
    </row>
    <row r="722" spans="1:7" x14ac:dyDescent="0.3">
      <c r="A722" s="58" t="s">
        <v>1699</v>
      </c>
      <c r="B722">
        <v>193</v>
      </c>
      <c r="C722" t="s">
        <v>1441</v>
      </c>
      <c r="D722" t="s">
        <v>1441</v>
      </c>
      <c r="E722" t="s">
        <v>805</v>
      </c>
      <c r="F722">
        <v>186</v>
      </c>
      <c r="G722">
        <v>72</v>
      </c>
    </row>
    <row r="723" spans="1:7" x14ac:dyDescent="0.3">
      <c r="A723" s="58" t="s">
        <v>1843</v>
      </c>
      <c r="B723">
        <v>193</v>
      </c>
      <c r="C723" t="s">
        <v>1441</v>
      </c>
      <c r="D723" t="s">
        <v>1441</v>
      </c>
      <c r="E723" t="s">
        <v>777</v>
      </c>
      <c r="F723">
        <v>194</v>
      </c>
      <c r="G723">
        <v>119</v>
      </c>
    </row>
    <row r="724" spans="1:7" x14ac:dyDescent="0.3">
      <c r="A724" s="58" t="s">
        <v>1803</v>
      </c>
      <c r="B724">
        <v>193</v>
      </c>
      <c r="C724" t="s">
        <v>1441</v>
      </c>
      <c r="D724" t="s">
        <v>1441</v>
      </c>
      <c r="E724" t="s">
        <v>745</v>
      </c>
      <c r="F724">
        <v>265</v>
      </c>
      <c r="G724">
        <v>286</v>
      </c>
    </row>
    <row r="725" spans="1:7" x14ac:dyDescent="0.3">
      <c r="A725" s="58" t="s">
        <v>1913</v>
      </c>
      <c r="B725">
        <v>193</v>
      </c>
      <c r="C725" t="s">
        <v>1441</v>
      </c>
      <c r="D725" t="s">
        <v>1441</v>
      </c>
      <c r="E725" t="s">
        <v>723</v>
      </c>
      <c r="F725">
        <v>352</v>
      </c>
      <c r="G725">
        <v>260</v>
      </c>
    </row>
    <row r="726" spans="1:7" x14ac:dyDescent="0.3">
      <c r="A726" s="58">
        <v>46287</v>
      </c>
      <c r="B726">
        <v>193</v>
      </c>
      <c r="C726" t="s">
        <v>1441</v>
      </c>
      <c r="D726" t="s">
        <v>1441</v>
      </c>
      <c r="E726" t="s">
        <v>777</v>
      </c>
      <c r="F726">
        <v>295</v>
      </c>
      <c r="G726">
        <v>122</v>
      </c>
    </row>
    <row r="727" spans="1:7" x14ac:dyDescent="0.3">
      <c r="A727" s="58" t="s">
        <v>1843</v>
      </c>
      <c r="B727">
        <v>193</v>
      </c>
      <c r="C727" t="s">
        <v>1441</v>
      </c>
      <c r="D727" t="s">
        <v>1441</v>
      </c>
      <c r="E727" t="s">
        <v>805</v>
      </c>
      <c r="F727">
        <v>350</v>
      </c>
      <c r="G727">
        <v>303</v>
      </c>
    </row>
    <row r="728" spans="1:7" x14ac:dyDescent="0.3">
      <c r="A728" s="58">
        <v>46347</v>
      </c>
      <c r="B728">
        <v>193</v>
      </c>
      <c r="C728" t="s">
        <v>1441</v>
      </c>
      <c r="D728" t="s">
        <v>1441</v>
      </c>
      <c r="E728" t="s">
        <v>723</v>
      </c>
      <c r="F728">
        <v>176</v>
      </c>
      <c r="G728">
        <v>123</v>
      </c>
    </row>
    <row r="729" spans="1:7" x14ac:dyDescent="0.3">
      <c r="A729" s="58" t="s">
        <v>1802</v>
      </c>
      <c r="B729">
        <v>193</v>
      </c>
      <c r="C729" t="s">
        <v>1441</v>
      </c>
      <c r="D729" t="s">
        <v>1441</v>
      </c>
      <c r="E729" t="s">
        <v>723</v>
      </c>
      <c r="F729">
        <v>221</v>
      </c>
      <c r="G729">
        <v>166</v>
      </c>
    </row>
    <row r="730" spans="1:7" x14ac:dyDescent="0.3">
      <c r="A730" s="58" t="s">
        <v>1911</v>
      </c>
      <c r="B730">
        <v>193</v>
      </c>
      <c r="C730" t="s">
        <v>1441</v>
      </c>
      <c r="D730" t="s">
        <v>1441</v>
      </c>
      <c r="E730" t="s">
        <v>723</v>
      </c>
      <c r="F730">
        <v>293</v>
      </c>
      <c r="G730">
        <v>136</v>
      </c>
    </row>
    <row r="731" spans="1:7" x14ac:dyDescent="0.3">
      <c r="A731" s="58" t="s">
        <v>1804</v>
      </c>
      <c r="B731">
        <v>193</v>
      </c>
      <c r="C731" t="s">
        <v>1441</v>
      </c>
      <c r="D731" t="s">
        <v>1441</v>
      </c>
      <c r="E731" t="s">
        <v>723</v>
      </c>
      <c r="F731">
        <v>266</v>
      </c>
      <c r="G731">
        <v>316</v>
      </c>
    </row>
    <row r="732" spans="1:7" x14ac:dyDescent="0.3">
      <c r="A732" s="58">
        <v>46375</v>
      </c>
      <c r="B732">
        <v>193</v>
      </c>
      <c r="C732" t="s">
        <v>1441</v>
      </c>
      <c r="D732" t="s">
        <v>1441</v>
      </c>
      <c r="E732" t="s">
        <v>723</v>
      </c>
      <c r="F732">
        <v>209</v>
      </c>
      <c r="G732">
        <v>227</v>
      </c>
    </row>
    <row r="733" spans="1:7" x14ac:dyDescent="0.3">
      <c r="A733" s="58">
        <v>46258</v>
      </c>
      <c r="B733">
        <v>193</v>
      </c>
      <c r="C733" t="s">
        <v>1441</v>
      </c>
      <c r="D733" t="s">
        <v>1441</v>
      </c>
      <c r="E733" t="s">
        <v>745</v>
      </c>
      <c r="F733">
        <v>193</v>
      </c>
      <c r="G733">
        <v>262</v>
      </c>
    </row>
    <row r="734" spans="1:7" x14ac:dyDescent="0.3">
      <c r="A734" s="58" t="s">
        <v>1860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9618-B71A-4B26-BC17-0501E5CE5462}">
  <dimension ref="A1:S365"/>
  <sheetViews>
    <sheetView topLeftCell="A334" workbookViewId="0">
      <selection activeCell="A366" sqref="A366"/>
    </sheetView>
  </sheetViews>
  <sheetFormatPr defaultRowHeight="14.4" x14ac:dyDescent="0.3"/>
  <cols>
    <col min="1" max="1" width="8.77734375" style="215"/>
    <col min="2" max="3" width="8.77734375" style="226"/>
    <col min="4" max="13" width="8.77734375" style="226" customWidth="1"/>
    <col min="14" max="15" width="8.77734375" style="226"/>
  </cols>
  <sheetData>
    <row r="1" spans="1:19" x14ac:dyDescent="0.3">
      <c r="A1" s="215">
        <v>1</v>
      </c>
      <c r="B1" s="226" t="s">
        <v>14</v>
      </c>
      <c r="C1" s="226" t="s">
        <v>2415</v>
      </c>
      <c r="D1" s="226" t="s">
        <v>31</v>
      </c>
      <c r="E1" s="226" t="s">
        <v>1225</v>
      </c>
      <c r="F1" s="226" t="s">
        <v>816</v>
      </c>
      <c r="G1" s="226" t="s">
        <v>1547</v>
      </c>
      <c r="H1" s="226" t="s">
        <v>745</v>
      </c>
      <c r="I1" s="226" t="s">
        <v>711</v>
      </c>
      <c r="J1" s="226" t="s">
        <v>2416</v>
      </c>
      <c r="K1" s="226" t="s">
        <v>713</v>
      </c>
      <c r="L1" s="226" t="s">
        <v>715</v>
      </c>
      <c r="M1" s="226" t="s">
        <v>1217</v>
      </c>
      <c r="Q1" t="s">
        <v>523</v>
      </c>
      <c r="R1" t="s">
        <v>524</v>
      </c>
      <c r="S1" t="s">
        <v>525</v>
      </c>
    </row>
    <row r="2" spans="1:19" x14ac:dyDescent="0.3">
      <c r="A2" s="215">
        <v>2</v>
      </c>
      <c r="B2" s="226" t="s">
        <v>27</v>
      </c>
      <c r="C2" s="226" t="s">
        <v>2417</v>
      </c>
      <c r="D2" s="226" t="s">
        <v>6</v>
      </c>
      <c r="E2" s="226" t="s">
        <v>1227</v>
      </c>
      <c r="F2" s="226" t="s">
        <v>734</v>
      </c>
      <c r="G2" s="226" t="s">
        <v>1548</v>
      </c>
      <c r="H2" s="226" t="s">
        <v>745</v>
      </c>
      <c r="I2" s="226" t="s">
        <v>717</v>
      </c>
      <c r="J2" s="226" t="s">
        <v>1824</v>
      </c>
      <c r="K2" s="226" t="s">
        <v>713</v>
      </c>
      <c r="L2" s="226" t="s">
        <v>713</v>
      </c>
      <c r="M2" s="226" t="s">
        <v>726</v>
      </c>
      <c r="Q2" t="s">
        <v>74</v>
      </c>
      <c r="R2" t="s">
        <v>451</v>
      </c>
      <c r="S2">
        <f t="shared" ref="S2:S33" si="0">COUNTIF(C:C,R2)</f>
        <v>0</v>
      </c>
    </row>
    <row r="3" spans="1:19" x14ac:dyDescent="0.3">
      <c r="A3" s="215">
        <v>3</v>
      </c>
      <c r="B3" s="226" t="s">
        <v>89</v>
      </c>
      <c r="C3" s="226" t="s">
        <v>2415</v>
      </c>
      <c r="D3" s="226" t="s">
        <v>2</v>
      </c>
      <c r="E3" s="226" t="s">
        <v>1223</v>
      </c>
      <c r="F3" s="226" t="s">
        <v>1217</v>
      </c>
      <c r="G3" s="226" t="s">
        <v>1627</v>
      </c>
      <c r="H3" s="226" t="s">
        <v>745</v>
      </c>
      <c r="I3" s="226" t="s">
        <v>722</v>
      </c>
      <c r="J3" s="226" t="s">
        <v>1824</v>
      </c>
      <c r="K3" s="226" t="s">
        <v>1221</v>
      </c>
      <c r="L3" s="226" t="s">
        <v>714</v>
      </c>
      <c r="M3" s="226" t="s">
        <v>1217</v>
      </c>
      <c r="Q3" t="s">
        <v>83</v>
      </c>
      <c r="R3" t="s">
        <v>446</v>
      </c>
      <c r="S3">
        <f t="shared" si="0"/>
        <v>0</v>
      </c>
    </row>
    <row r="4" spans="1:19" x14ac:dyDescent="0.3">
      <c r="A4" s="215">
        <v>4</v>
      </c>
      <c r="B4" s="226" t="s">
        <v>92</v>
      </c>
      <c r="C4" s="226" t="s">
        <v>1889</v>
      </c>
      <c r="D4" s="226" t="s">
        <v>32</v>
      </c>
      <c r="E4" s="226" t="s">
        <v>872</v>
      </c>
      <c r="F4" s="226" t="s">
        <v>741</v>
      </c>
      <c r="G4" s="226" t="s">
        <v>1548</v>
      </c>
      <c r="H4" s="226" t="s">
        <v>745</v>
      </c>
      <c r="I4" s="226" t="s">
        <v>725</v>
      </c>
      <c r="J4" s="226" t="s">
        <v>1555</v>
      </c>
      <c r="K4" s="226" t="s">
        <v>734</v>
      </c>
      <c r="L4" s="226" t="s">
        <v>726</v>
      </c>
      <c r="M4" s="226" t="s">
        <v>718</v>
      </c>
      <c r="Q4" t="s">
        <v>79</v>
      </c>
      <c r="R4" t="s">
        <v>443</v>
      </c>
      <c r="S4">
        <f t="shared" si="0"/>
        <v>0</v>
      </c>
    </row>
    <row r="5" spans="1:19" x14ac:dyDescent="0.3">
      <c r="A5" s="215">
        <v>5</v>
      </c>
      <c r="B5" s="226" t="s">
        <v>37</v>
      </c>
      <c r="C5" s="226" t="s">
        <v>2418</v>
      </c>
      <c r="D5" s="226" t="s">
        <v>2</v>
      </c>
      <c r="E5" s="226" t="s">
        <v>735</v>
      </c>
      <c r="F5" s="226" t="s">
        <v>814</v>
      </c>
      <c r="G5" s="226" t="s">
        <v>1536</v>
      </c>
      <c r="H5" s="226" t="s">
        <v>745</v>
      </c>
      <c r="I5" s="226" t="s">
        <v>729</v>
      </c>
      <c r="J5" s="226" t="s">
        <v>1540</v>
      </c>
      <c r="K5" s="226" t="s">
        <v>1222</v>
      </c>
      <c r="L5" s="226" t="s">
        <v>726</v>
      </c>
      <c r="M5" s="226" t="s">
        <v>713</v>
      </c>
      <c r="Q5" t="s">
        <v>102</v>
      </c>
      <c r="R5" t="s">
        <v>456</v>
      </c>
      <c r="S5">
        <f t="shared" si="0"/>
        <v>0</v>
      </c>
    </row>
    <row r="6" spans="1:19" x14ac:dyDescent="0.3">
      <c r="A6" s="215">
        <v>6</v>
      </c>
      <c r="B6" s="226" t="s">
        <v>26</v>
      </c>
      <c r="C6" s="226" t="s">
        <v>2362</v>
      </c>
      <c r="D6" s="226" t="s">
        <v>34</v>
      </c>
      <c r="E6" s="226" t="s">
        <v>872</v>
      </c>
      <c r="F6" s="226" t="s">
        <v>816</v>
      </c>
      <c r="G6" s="226" t="s">
        <v>1547</v>
      </c>
      <c r="H6" s="226" t="s">
        <v>745</v>
      </c>
      <c r="I6" s="226" t="s">
        <v>733</v>
      </c>
      <c r="J6" s="226" t="s">
        <v>814</v>
      </c>
      <c r="K6" s="226" t="s">
        <v>716</v>
      </c>
      <c r="L6" s="226" t="s">
        <v>1353</v>
      </c>
      <c r="M6" s="226" t="s">
        <v>1221</v>
      </c>
      <c r="Q6" t="s">
        <v>67</v>
      </c>
      <c r="R6" t="s">
        <v>475</v>
      </c>
      <c r="S6">
        <f t="shared" si="0"/>
        <v>0</v>
      </c>
    </row>
    <row r="7" spans="1:19" x14ac:dyDescent="0.3">
      <c r="A7" s="215">
        <v>7</v>
      </c>
      <c r="B7" s="226" t="s">
        <v>444</v>
      </c>
      <c r="C7" s="226" t="s">
        <v>1948</v>
      </c>
      <c r="D7" s="226" t="s">
        <v>2</v>
      </c>
      <c r="E7" s="226" t="s">
        <v>763</v>
      </c>
      <c r="F7" s="226" t="s">
        <v>734</v>
      </c>
      <c r="G7" s="226" t="s">
        <v>1627</v>
      </c>
      <c r="H7" s="226" t="s">
        <v>745</v>
      </c>
      <c r="I7" s="226" t="s">
        <v>736</v>
      </c>
      <c r="J7" s="226" t="s">
        <v>1537</v>
      </c>
      <c r="K7" s="226" t="s">
        <v>1226</v>
      </c>
      <c r="L7" s="226" t="s">
        <v>715</v>
      </c>
      <c r="M7" s="226" t="s">
        <v>1217</v>
      </c>
      <c r="Q7" t="s">
        <v>38</v>
      </c>
      <c r="R7" t="s">
        <v>38</v>
      </c>
      <c r="S7">
        <f t="shared" si="0"/>
        <v>0</v>
      </c>
    </row>
    <row r="8" spans="1:19" x14ac:dyDescent="0.3">
      <c r="A8" s="215">
        <v>8</v>
      </c>
      <c r="B8" s="226" t="s">
        <v>71</v>
      </c>
      <c r="C8" s="226" t="s">
        <v>2364</v>
      </c>
      <c r="D8" s="226" t="s">
        <v>6</v>
      </c>
      <c r="E8" s="226" t="s">
        <v>872</v>
      </c>
      <c r="F8" s="226" t="s">
        <v>744</v>
      </c>
      <c r="G8" s="226" t="s">
        <v>1585</v>
      </c>
      <c r="H8" s="226" t="s">
        <v>745</v>
      </c>
      <c r="I8" s="226" t="s">
        <v>739</v>
      </c>
      <c r="J8" s="226" t="s">
        <v>1552</v>
      </c>
      <c r="K8" s="226" t="s">
        <v>718</v>
      </c>
      <c r="L8" s="226" t="s">
        <v>1217</v>
      </c>
      <c r="M8" s="226" t="s">
        <v>718</v>
      </c>
      <c r="Q8" t="s">
        <v>414</v>
      </c>
      <c r="R8" t="s">
        <v>465</v>
      </c>
      <c r="S8">
        <f t="shared" si="0"/>
        <v>0</v>
      </c>
    </row>
    <row r="9" spans="1:19" x14ac:dyDescent="0.3">
      <c r="A9" s="215">
        <v>9</v>
      </c>
      <c r="B9" s="226" t="s">
        <v>80</v>
      </c>
      <c r="C9" s="226" t="s">
        <v>2369</v>
      </c>
      <c r="D9" s="226" t="s">
        <v>6</v>
      </c>
      <c r="E9" s="226" t="s">
        <v>1219</v>
      </c>
      <c r="F9" s="226" t="s">
        <v>713</v>
      </c>
      <c r="G9" s="226" t="s">
        <v>1626</v>
      </c>
      <c r="H9" s="226" t="s">
        <v>745</v>
      </c>
      <c r="I9" s="226" t="s">
        <v>731</v>
      </c>
      <c r="J9" s="226" t="s">
        <v>1593</v>
      </c>
      <c r="K9" s="226" t="s">
        <v>713</v>
      </c>
      <c r="L9" s="226" t="s">
        <v>1217</v>
      </c>
      <c r="M9" s="226" t="s">
        <v>726</v>
      </c>
      <c r="Q9" t="s">
        <v>28</v>
      </c>
      <c r="R9" t="s">
        <v>444</v>
      </c>
      <c r="S9">
        <f t="shared" si="0"/>
        <v>0</v>
      </c>
    </row>
    <row r="10" spans="1:19" x14ac:dyDescent="0.3">
      <c r="A10" s="215">
        <v>10</v>
      </c>
      <c r="B10" s="226" t="s">
        <v>443</v>
      </c>
      <c r="C10" s="226" t="s">
        <v>2419</v>
      </c>
      <c r="D10" s="226" t="s">
        <v>3</v>
      </c>
      <c r="E10" s="226" t="s">
        <v>1224</v>
      </c>
      <c r="F10" s="226" t="s">
        <v>775</v>
      </c>
      <c r="G10" s="226" t="s">
        <v>1625</v>
      </c>
      <c r="H10" s="226" t="s">
        <v>745</v>
      </c>
      <c r="I10" s="226" t="s">
        <v>727</v>
      </c>
      <c r="J10" s="226" t="s">
        <v>925</v>
      </c>
      <c r="K10" s="226" t="s">
        <v>1353</v>
      </c>
      <c r="L10" s="226" t="s">
        <v>734</v>
      </c>
      <c r="M10" s="226" t="s">
        <v>718</v>
      </c>
      <c r="Q10" t="s">
        <v>77</v>
      </c>
      <c r="R10" t="s">
        <v>463</v>
      </c>
      <c r="S10">
        <f t="shared" si="0"/>
        <v>0</v>
      </c>
    </row>
    <row r="11" spans="1:19" x14ac:dyDescent="0.3">
      <c r="A11" s="215">
        <v>11</v>
      </c>
      <c r="B11" s="226" t="s">
        <v>460</v>
      </c>
      <c r="C11" s="226" t="s">
        <v>1971</v>
      </c>
      <c r="D11" s="226" t="s">
        <v>6</v>
      </c>
      <c r="E11" s="226" t="s">
        <v>878</v>
      </c>
      <c r="F11" s="226" t="s">
        <v>712</v>
      </c>
      <c r="G11" s="226" t="s">
        <v>1625</v>
      </c>
      <c r="H11" s="226" t="s">
        <v>745</v>
      </c>
      <c r="I11" s="226" t="s">
        <v>746</v>
      </c>
      <c r="J11" s="226" t="s">
        <v>1524</v>
      </c>
      <c r="K11" s="226" t="s">
        <v>775</v>
      </c>
      <c r="L11" s="226" t="s">
        <v>1217</v>
      </c>
      <c r="M11" s="226" t="s">
        <v>716</v>
      </c>
      <c r="Q11" t="s">
        <v>415</v>
      </c>
      <c r="R11" t="s">
        <v>487</v>
      </c>
      <c r="S11">
        <f t="shared" si="0"/>
        <v>0</v>
      </c>
    </row>
    <row r="12" spans="1:19" x14ac:dyDescent="0.3">
      <c r="A12" s="215">
        <v>12</v>
      </c>
      <c r="B12" s="226" t="s">
        <v>38</v>
      </c>
      <c r="C12" s="226" t="s">
        <v>2419</v>
      </c>
      <c r="D12" s="226" t="s">
        <v>31</v>
      </c>
      <c r="E12" s="226" t="s">
        <v>872</v>
      </c>
      <c r="F12" s="226" t="s">
        <v>724</v>
      </c>
      <c r="G12" s="226" t="s">
        <v>1627</v>
      </c>
      <c r="H12" s="226" t="s">
        <v>745</v>
      </c>
      <c r="I12" s="226" t="s">
        <v>720</v>
      </c>
      <c r="J12" s="226" t="s">
        <v>790</v>
      </c>
      <c r="K12" s="226" t="s">
        <v>1223</v>
      </c>
      <c r="L12" s="226" t="s">
        <v>718</v>
      </c>
      <c r="M12" s="226" t="s">
        <v>1217</v>
      </c>
      <c r="Q12" t="s">
        <v>95</v>
      </c>
      <c r="R12" t="s">
        <v>460</v>
      </c>
      <c r="S12">
        <f t="shared" si="0"/>
        <v>0</v>
      </c>
    </row>
    <row r="13" spans="1:19" x14ac:dyDescent="0.3">
      <c r="A13" s="215">
        <v>13</v>
      </c>
      <c r="B13" s="226" t="s">
        <v>199</v>
      </c>
      <c r="C13" s="226" t="s">
        <v>1889</v>
      </c>
      <c r="D13" s="226" t="s">
        <v>32</v>
      </c>
      <c r="E13" s="226" t="s">
        <v>790</v>
      </c>
      <c r="F13" s="226" t="s">
        <v>718</v>
      </c>
      <c r="G13" s="226" t="s">
        <v>1550</v>
      </c>
      <c r="H13" s="226" t="s">
        <v>745</v>
      </c>
      <c r="I13" s="226" t="s">
        <v>740</v>
      </c>
      <c r="J13" s="226" t="s">
        <v>1540</v>
      </c>
      <c r="K13" s="226" t="s">
        <v>816</v>
      </c>
      <c r="L13" s="226" t="s">
        <v>726</v>
      </c>
      <c r="M13" s="226" t="s">
        <v>713</v>
      </c>
      <c r="Q13" t="s">
        <v>409</v>
      </c>
      <c r="R13" t="s">
        <v>448</v>
      </c>
      <c r="S13">
        <f t="shared" si="0"/>
        <v>0</v>
      </c>
    </row>
    <row r="14" spans="1:19" x14ac:dyDescent="0.3">
      <c r="A14" s="215">
        <v>14</v>
      </c>
      <c r="B14" s="226" t="s">
        <v>202</v>
      </c>
      <c r="C14" s="226" t="s">
        <v>1842</v>
      </c>
      <c r="D14" s="226" t="s">
        <v>6</v>
      </c>
      <c r="E14" s="226" t="s">
        <v>925</v>
      </c>
      <c r="F14" s="226" t="s">
        <v>730</v>
      </c>
      <c r="G14" s="226" t="s">
        <v>1824</v>
      </c>
      <c r="H14" s="226" t="s">
        <v>745</v>
      </c>
      <c r="I14" s="226" t="s">
        <v>752</v>
      </c>
      <c r="J14" s="226" t="s">
        <v>1524</v>
      </c>
      <c r="K14" s="226" t="s">
        <v>713</v>
      </c>
      <c r="L14" s="226" t="s">
        <v>718</v>
      </c>
      <c r="M14" s="226" t="s">
        <v>713</v>
      </c>
      <c r="Q14" t="s">
        <v>410</v>
      </c>
      <c r="R14" t="s">
        <v>445</v>
      </c>
      <c r="S14">
        <f t="shared" si="0"/>
        <v>0</v>
      </c>
    </row>
    <row r="15" spans="1:19" x14ac:dyDescent="0.3">
      <c r="A15" s="215">
        <v>15</v>
      </c>
      <c r="B15" s="226" t="s">
        <v>455</v>
      </c>
      <c r="C15" s="226" t="s">
        <v>2418</v>
      </c>
      <c r="D15" s="226" t="s">
        <v>3</v>
      </c>
      <c r="E15" s="226" t="s">
        <v>1223</v>
      </c>
      <c r="F15" s="226" t="s">
        <v>766</v>
      </c>
      <c r="G15" s="226" t="s">
        <v>1625</v>
      </c>
      <c r="H15" s="226" t="s">
        <v>745</v>
      </c>
      <c r="I15" s="226" t="s">
        <v>764</v>
      </c>
      <c r="J15" s="226" t="s">
        <v>763</v>
      </c>
      <c r="K15" s="226" t="s">
        <v>1227</v>
      </c>
      <c r="L15" s="226" t="s">
        <v>1223</v>
      </c>
      <c r="M15" s="226" t="s">
        <v>726</v>
      </c>
      <c r="Q15" t="s">
        <v>72</v>
      </c>
      <c r="R15" t="s">
        <v>449</v>
      </c>
      <c r="S15">
        <f t="shared" si="0"/>
        <v>0</v>
      </c>
    </row>
    <row r="16" spans="1:19" x14ac:dyDescent="0.3">
      <c r="A16" s="215">
        <v>16</v>
      </c>
      <c r="B16" s="226" t="s">
        <v>349</v>
      </c>
      <c r="C16" s="226" t="s">
        <v>1890</v>
      </c>
      <c r="D16" s="226" t="s">
        <v>31</v>
      </c>
      <c r="E16" s="226" t="s">
        <v>931</v>
      </c>
      <c r="F16" s="226" t="s">
        <v>712</v>
      </c>
      <c r="G16" s="226" t="s">
        <v>1625</v>
      </c>
      <c r="H16" s="226" t="s">
        <v>745</v>
      </c>
      <c r="I16" s="226" t="s">
        <v>756</v>
      </c>
      <c r="J16" s="226" t="s">
        <v>1753</v>
      </c>
      <c r="K16" s="226" t="s">
        <v>716</v>
      </c>
      <c r="L16" s="226" t="s">
        <v>716</v>
      </c>
      <c r="M16" s="226" t="s">
        <v>1217</v>
      </c>
      <c r="Q16" t="s">
        <v>411</v>
      </c>
      <c r="R16" t="s">
        <v>442</v>
      </c>
      <c r="S16">
        <f t="shared" si="0"/>
        <v>0</v>
      </c>
    </row>
    <row r="17" spans="1:19" x14ac:dyDescent="0.3">
      <c r="A17" s="215">
        <v>17</v>
      </c>
      <c r="B17" s="226" t="s">
        <v>69</v>
      </c>
      <c r="C17" s="226" t="s">
        <v>2389</v>
      </c>
      <c r="D17" s="226" t="s">
        <v>32</v>
      </c>
      <c r="E17" s="226" t="s">
        <v>763</v>
      </c>
      <c r="F17" s="226" t="s">
        <v>732</v>
      </c>
      <c r="G17" s="226" t="s">
        <v>1786</v>
      </c>
      <c r="H17" s="226" t="s">
        <v>745</v>
      </c>
      <c r="I17" s="226" t="s">
        <v>758</v>
      </c>
      <c r="J17" s="226" t="s">
        <v>1552</v>
      </c>
      <c r="K17" s="226" t="s">
        <v>1221</v>
      </c>
      <c r="L17" s="226" t="s">
        <v>716</v>
      </c>
      <c r="M17" s="226" t="s">
        <v>713</v>
      </c>
      <c r="Q17" t="s">
        <v>63</v>
      </c>
      <c r="R17" t="s">
        <v>450</v>
      </c>
      <c r="S17">
        <f t="shared" si="0"/>
        <v>0</v>
      </c>
    </row>
    <row r="18" spans="1:19" x14ac:dyDescent="0.3">
      <c r="A18" s="215">
        <v>18</v>
      </c>
      <c r="B18" s="226" t="s">
        <v>13</v>
      </c>
      <c r="C18" s="226" t="s">
        <v>1896</v>
      </c>
      <c r="D18" s="226" t="s">
        <v>32</v>
      </c>
      <c r="E18" s="226" t="s">
        <v>925</v>
      </c>
      <c r="F18" s="226" t="s">
        <v>766</v>
      </c>
      <c r="G18" s="226" t="s">
        <v>1367</v>
      </c>
      <c r="H18" s="226" t="s">
        <v>745</v>
      </c>
      <c r="I18" s="226" t="s">
        <v>759</v>
      </c>
      <c r="J18" s="226" t="s">
        <v>1369</v>
      </c>
      <c r="K18" s="226" t="s">
        <v>1224</v>
      </c>
      <c r="L18" s="226" t="s">
        <v>718</v>
      </c>
      <c r="M18" s="226" t="s">
        <v>715</v>
      </c>
      <c r="Q18" t="s">
        <v>162</v>
      </c>
      <c r="R18" t="s">
        <v>476</v>
      </c>
      <c r="S18">
        <f t="shared" si="0"/>
        <v>0</v>
      </c>
    </row>
    <row r="19" spans="1:19" x14ac:dyDescent="0.3">
      <c r="A19" s="215">
        <v>19</v>
      </c>
      <c r="B19" s="226" t="s">
        <v>24</v>
      </c>
      <c r="C19" s="226" t="s">
        <v>1798</v>
      </c>
      <c r="D19" s="226" t="s">
        <v>2</v>
      </c>
      <c r="E19" s="226" t="s">
        <v>763</v>
      </c>
      <c r="F19" s="226" t="s">
        <v>721</v>
      </c>
      <c r="G19" s="226" t="s">
        <v>1553</v>
      </c>
      <c r="H19" s="226" t="s">
        <v>745</v>
      </c>
      <c r="I19" s="226" t="s">
        <v>760</v>
      </c>
      <c r="J19" s="226" t="s">
        <v>1372</v>
      </c>
      <c r="K19" s="226" t="s">
        <v>775</v>
      </c>
      <c r="L19" s="226" t="s">
        <v>1217</v>
      </c>
      <c r="M19" s="226" t="s">
        <v>726</v>
      </c>
      <c r="Q19" t="s">
        <v>91</v>
      </c>
      <c r="R19" t="s">
        <v>452</v>
      </c>
      <c r="S19">
        <f t="shared" si="0"/>
        <v>0</v>
      </c>
    </row>
    <row r="20" spans="1:19" x14ac:dyDescent="0.3">
      <c r="A20" s="215">
        <v>20</v>
      </c>
      <c r="B20" s="226" t="s">
        <v>29</v>
      </c>
      <c r="C20" s="226" t="s">
        <v>1894</v>
      </c>
      <c r="D20" s="226" t="s">
        <v>32</v>
      </c>
      <c r="E20" s="226" t="s">
        <v>763</v>
      </c>
      <c r="F20" s="226" t="s">
        <v>721</v>
      </c>
      <c r="G20" s="226" t="s">
        <v>1585</v>
      </c>
      <c r="H20" s="226" t="s">
        <v>745</v>
      </c>
      <c r="I20" s="226" t="s">
        <v>762</v>
      </c>
      <c r="J20" s="226" t="s">
        <v>1554</v>
      </c>
      <c r="K20" s="226" t="s">
        <v>734</v>
      </c>
      <c r="L20" s="226" t="s">
        <v>726</v>
      </c>
      <c r="M20" s="226" t="s">
        <v>1217</v>
      </c>
      <c r="Q20" t="s">
        <v>413</v>
      </c>
      <c r="R20" t="s">
        <v>484</v>
      </c>
      <c r="S20">
        <f t="shared" si="0"/>
        <v>0</v>
      </c>
    </row>
    <row r="21" spans="1:19" x14ac:dyDescent="0.3">
      <c r="A21" s="215">
        <v>21</v>
      </c>
      <c r="B21" s="226" t="s">
        <v>19</v>
      </c>
      <c r="C21" s="226" t="s">
        <v>1890</v>
      </c>
      <c r="D21" s="226" t="s">
        <v>2</v>
      </c>
      <c r="E21" s="226" t="s">
        <v>901</v>
      </c>
      <c r="F21" s="226" t="s">
        <v>737</v>
      </c>
      <c r="G21" s="226" t="s">
        <v>1553</v>
      </c>
      <c r="H21" s="226" t="s">
        <v>745</v>
      </c>
      <c r="I21" s="226" t="s">
        <v>767</v>
      </c>
      <c r="J21" s="226" t="s">
        <v>1602</v>
      </c>
      <c r="K21" s="226" t="s">
        <v>816</v>
      </c>
      <c r="L21" s="226" t="s">
        <v>716</v>
      </c>
      <c r="M21" s="226" t="s">
        <v>726</v>
      </c>
      <c r="Q21" t="s">
        <v>416</v>
      </c>
      <c r="R21" t="s">
        <v>488</v>
      </c>
      <c r="S21">
        <f t="shared" si="0"/>
        <v>0</v>
      </c>
    </row>
    <row r="22" spans="1:19" x14ac:dyDescent="0.3">
      <c r="A22" s="215">
        <v>22</v>
      </c>
      <c r="B22" s="226" t="s">
        <v>475</v>
      </c>
      <c r="C22" s="226" t="s">
        <v>1682</v>
      </c>
      <c r="D22" s="226" t="s">
        <v>34</v>
      </c>
      <c r="E22" s="226" t="s">
        <v>872</v>
      </c>
      <c r="F22" s="226" t="s">
        <v>744</v>
      </c>
      <c r="G22" s="226" t="s">
        <v>1624</v>
      </c>
      <c r="H22" s="226" t="s">
        <v>714</v>
      </c>
      <c r="I22" s="226" t="s">
        <v>761</v>
      </c>
      <c r="J22" s="226" t="s">
        <v>791</v>
      </c>
      <c r="K22" s="226" t="s">
        <v>1218</v>
      </c>
      <c r="L22" s="226" t="s">
        <v>1226</v>
      </c>
      <c r="M22" s="226" t="s">
        <v>1217</v>
      </c>
      <c r="Q22" t="s">
        <v>134</v>
      </c>
      <c r="R22" t="s">
        <v>134</v>
      </c>
      <c r="S22">
        <f t="shared" si="0"/>
        <v>0</v>
      </c>
    </row>
    <row r="23" spans="1:19" x14ac:dyDescent="0.3">
      <c r="A23" s="215">
        <v>23</v>
      </c>
      <c r="B23" s="226" t="s">
        <v>134</v>
      </c>
      <c r="C23" s="226" t="s">
        <v>1938</v>
      </c>
      <c r="D23" s="226" t="s">
        <v>2</v>
      </c>
      <c r="E23" s="226" t="s">
        <v>785</v>
      </c>
      <c r="F23" s="226" t="s">
        <v>872</v>
      </c>
      <c r="G23" s="226" t="s">
        <v>1367</v>
      </c>
      <c r="H23" s="226" t="s">
        <v>745</v>
      </c>
      <c r="I23" s="226" t="s">
        <v>771</v>
      </c>
      <c r="J23" s="226" t="s">
        <v>1371</v>
      </c>
      <c r="K23" s="226" t="s">
        <v>1218</v>
      </c>
      <c r="L23" s="226" t="s">
        <v>726</v>
      </c>
      <c r="M23" s="226" t="s">
        <v>718</v>
      </c>
      <c r="Q23" t="s">
        <v>37</v>
      </c>
      <c r="R23" t="s">
        <v>37</v>
      </c>
      <c r="S23">
        <f t="shared" si="0"/>
        <v>0</v>
      </c>
    </row>
    <row r="24" spans="1:19" x14ac:dyDescent="0.3">
      <c r="A24" s="215">
        <v>24</v>
      </c>
      <c r="B24" s="226" t="s">
        <v>17</v>
      </c>
      <c r="C24" s="226" t="s">
        <v>2364</v>
      </c>
      <c r="D24" s="226" t="s">
        <v>31</v>
      </c>
      <c r="E24" s="226" t="s">
        <v>754</v>
      </c>
      <c r="F24" s="226" t="s">
        <v>742</v>
      </c>
      <c r="G24" s="226" t="s">
        <v>1785</v>
      </c>
      <c r="H24" s="226" t="s">
        <v>745</v>
      </c>
      <c r="I24" s="226" t="s">
        <v>772</v>
      </c>
      <c r="J24" s="226" t="s">
        <v>1542</v>
      </c>
      <c r="K24" s="226" t="s">
        <v>718</v>
      </c>
      <c r="L24" s="226" t="s">
        <v>1221</v>
      </c>
      <c r="M24" s="226" t="s">
        <v>718</v>
      </c>
      <c r="Q24" t="s">
        <v>89</v>
      </c>
      <c r="R24" t="s">
        <v>89</v>
      </c>
      <c r="S24">
        <f t="shared" si="0"/>
        <v>0</v>
      </c>
    </row>
    <row r="25" spans="1:19" x14ac:dyDescent="0.3">
      <c r="A25" s="215">
        <v>25</v>
      </c>
      <c r="B25" s="226" t="s">
        <v>81</v>
      </c>
      <c r="C25" s="226" t="s">
        <v>2377</v>
      </c>
      <c r="D25" s="226" t="s">
        <v>6</v>
      </c>
      <c r="E25" s="226" t="s">
        <v>878</v>
      </c>
      <c r="F25" s="226" t="s">
        <v>778</v>
      </c>
      <c r="G25" s="226" t="s">
        <v>1625</v>
      </c>
      <c r="H25" s="226" t="s">
        <v>745</v>
      </c>
      <c r="I25" s="226" t="s">
        <v>773</v>
      </c>
      <c r="J25" s="226" t="s">
        <v>1558</v>
      </c>
      <c r="K25" s="226" t="s">
        <v>775</v>
      </c>
      <c r="L25" s="226" t="s">
        <v>775</v>
      </c>
      <c r="M25" s="226" t="s">
        <v>713</v>
      </c>
      <c r="Q25" t="s">
        <v>80</v>
      </c>
      <c r="R25" t="s">
        <v>80</v>
      </c>
      <c r="S25">
        <f t="shared" si="0"/>
        <v>0</v>
      </c>
    </row>
    <row r="26" spans="1:19" x14ac:dyDescent="0.3">
      <c r="A26" s="215">
        <v>26</v>
      </c>
      <c r="B26" s="226" t="s">
        <v>450</v>
      </c>
      <c r="C26" s="226" t="s">
        <v>2361</v>
      </c>
      <c r="D26" s="226" t="s">
        <v>786</v>
      </c>
      <c r="E26" s="226" t="s">
        <v>1420</v>
      </c>
      <c r="F26" s="226" t="s">
        <v>1217</v>
      </c>
      <c r="G26" s="226" t="s">
        <v>1521</v>
      </c>
      <c r="H26" s="226" t="s">
        <v>714</v>
      </c>
      <c r="I26" s="226" t="s">
        <v>776</v>
      </c>
      <c r="J26" s="226" t="s">
        <v>741</v>
      </c>
      <c r="K26" s="226" t="s">
        <v>1223</v>
      </c>
      <c r="L26" s="226" t="s">
        <v>1223</v>
      </c>
      <c r="M26" s="226" t="s">
        <v>718</v>
      </c>
      <c r="Q26" t="s">
        <v>40</v>
      </c>
      <c r="R26" t="s">
        <v>40</v>
      </c>
      <c r="S26">
        <f t="shared" si="0"/>
        <v>0</v>
      </c>
    </row>
    <row r="27" spans="1:19" x14ac:dyDescent="0.3">
      <c r="A27" s="215">
        <v>27</v>
      </c>
      <c r="B27" s="226" t="s">
        <v>12</v>
      </c>
      <c r="C27" s="226" t="s">
        <v>1883</v>
      </c>
      <c r="D27" s="226" t="s">
        <v>6</v>
      </c>
      <c r="E27" s="226" t="s">
        <v>846</v>
      </c>
      <c r="F27" s="226" t="s">
        <v>712</v>
      </c>
      <c r="G27" s="226" t="s">
        <v>1585</v>
      </c>
      <c r="H27" s="226" t="s">
        <v>745</v>
      </c>
      <c r="I27" s="226" t="s">
        <v>753</v>
      </c>
      <c r="J27" s="226" t="s">
        <v>1375</v>
      </c>
      <c r="K27" s="226" t="s">
        <v>775</v>
      </c>
      <c r="L27" s="226" t="s">
        <v>757</v>
      </c>
      <c r="M27" s="226" t="s">
        <v>713</v>
      </c>
      <c r="Q27" t="s">
        <v>66</v>
      </c>
      <c r="R27" t="s">
        <v>66</v>
      </c>
      <c r="S27">
        <f t="shared" si="0"/>
        <v>0</v>
      </c>
    </row>
    <row r="28" spans="1:19" x14ac:dyDescent="0.3">
      <c r="A28" s="215">
        <v>28</v>
      </c>
      <c r="B28" s="226" t="s">
        <v>18</v>
      </c>
      <c r="C28" s="226" t="s">
        <v>1939</v>
      </c>
      <c r="D28" s="226" t="s">
        <v>32</v>
      </c>
      <c r="E28" s="226" t="s">
        <v>754</v>
      </c>
      <c r="F28" s="226" t="s">
        <v>721</v>
      </c>
      <c r="G28" s="226" t="s">
        <v>1633</v>
      </c>
      <c r="H28" s="226" t="s">
        <v>745</v>
      </c>
      <c r="I28" s="226" t="s">
        <v>779</v>
      </c>
      <c r="J28" s="226" t="s">
        <v>1557</v>
      </c>
      <c r="K28" s="226" t="s">
        <v>814</v>
      </c>
      <c r="L28" s="226" t="s">
        <v>726</v>
      </c>
      <c r="M28" s="226" t="s">
        <v>713</v>
      </c>
      <c r="Q28" t="s">
        <v>84</v>
      </c>
      <c r="R28" t="s">
        <v>84</v>
      </c>
      <c r="S28">
        <f t="shared" si="0"/>
        <v>0</v>
      </c>
    </row>
    <row r="29" spans="1:19" x14ac:dyDescent="0.3">
      <c r="A29" s="215">
        <v>29</v>
      </c>
      <c r="B29" s="226" t="s">
        <v>448</v>
      </c>
      <c r="C29" s="226" t="s">
        <v>1883</v>
      </c>
      <c r="D29" s="226" t="s">
        <v>6</v>
      </c>
      <c r="E29" s="226" t="s">
        <v>901</v>
      </c>
      <c r="F29" s="226" t="s">
        <v>744</v>
      </c>
      <c r="G29" s="226" t="s">
        <v>1585</v>
      </c>
      <c r="H29" s="226" t="s">
        <v>745</v>
      </c>
      <c r="I29" s="226" t="s">
        <v>783</v>
      </c>
      <c r="J29" s="226" t="s">
        <v>1543</v>
      </c>
      <c r="K29" s="226" t="s">
        <v>775</v>
      </c>
      <c r="L29" s="226" t="s">
        <v>713</v>
      </c>
      <c r="M29" s="226" t="s">
        <v>713</v>
      </c>
      <c r="Q29" t="s">
        <v>121</v>
      </c>
      <c r="R29" t="s">
        <v>121</v>
      </c>
      <c r="S29">
        <f t="shared" si="0"/>
        <v>0</v>
      </c>
    </row>
    <row r="30" spans="1:19" x14ac:dyDescent="0.3">
      <c r="A30" s="215">
        <v>30</v>
      </c>
      <c r="B30" s="226" t="s">
        <v>209</v>
      </c>
      <c r="C30" s="226" t="s">
        <v>1947</v>
      </c>
      <c r="D30" s="226" t="s">
        <v>807</v>
      </c>
      <c r="E30" s="226" t="s">
        <v>925</v>
      </c>
      <c r="F30" s="226" t="s">
        <v>742</v>
      </c>
      <c r="G30" s="226" t="s">
        <v>1785</v>
      </c>
      <c r="H30" s="226" t="s">
        <v>714</v>
      </c>
      <c r="I30" s="226" t="s">
        <v>780</v>
      </c>
      <c r="J30" s="226" t="s">
        <v>738</v>
      </c>
      <c r="K30" s="226" t="s">
        <v>735</v>
      </c>
      <c r="L30" s="226" t="s">
        <v>734</v>
      </c>
      <c r="M30" s="226" t="s">
        <v>1518</v>
      </c>
      <c r="Q30" t="s">
        <v>29</v>
      </c>
      <c r="R30" t="s">
        <v>29</v>
      </c>
      <c r="S30">
        <f t="shared" si="0"/>
        <v>0</v>
      </c>
    </row>
    <row r="31" spans="1:19" x14ac:dyDescent="0.3">
      <c r="A31" s="215">
        <v>31</v>
      </c>
      <c r="B31" s="226" t="s">
        <v>21</v>
      </c>
      <c r="C31" s="226" t="s">
        <v>1938</v>
      </c>
      <c r="D31" s="226" t="s">
        <v>6</v>
      </c>
      <c r="E31" s="226" t="s">
        <v>754</v>
      </c>
      <c r="F31" s="226" t="s">
        <v>747</v>
      </c>
      <c r="G31" s="226" t="s">
        <v>1786</v>
      </c>
      <c r="H31" s="226" t="s">
        <v>745</v>
      </c>
      <c r="I31" s="226" t="s">
        <v>751</v>
      </c>
      <c r="J31" s="226" t="s">
        <v>1527</v>
      </c>
      <c r="K31" s="226" t="s">
        <v>844</v>
      </c>
      <c r="L31" s="226" t="s">
        <v>713</v>
      </c>
      <c r="M31" s="226" t="s">
        <v>1217</v>
      </c>
      <c r="Q31" t="s">
        <v>90</v>
      </c>
      <c r="R31" t="s">
        <v>90</v>
      </c>
      <c r="S31">
        <f t="shared" si="0"/>
        <v>0</v>
      </c>
    </row>
    <row r="32" spans="1:19" x14ac:dyDescent="0.3">
      <c r="A32" s="215">
        <v>32</v>
      </c>
      <c r="B32" s="226" t="s">
        <v>451</v>
      </c>
      <c r="C32" s="226" t="s">
        <v>2389</v>
      </c>
      <c r="D32" s="226" t="s">
        <v>31</v>
      </c>
      <c r="E32" s="226" t="s">
        <v>872</v>
      </c>
      <c r="F32" s="226" t="s">
        <v>744</v>
      </c>
      <c r="G32" s="226" t="s">
        <v>1744</v>
      </c>
      <c r="H32" s="226" t="s">
        <v>745</v>
      </c>
      <c r="I32" s="226" t="s">
        <v>765</v>
      </c>
      <c r="J32" s="226" t="s">
        <v>942</v>
      </c>
      <c r="K32" s="226" t="s">
        <v>757</v>
      </c>
      <c r="L32" s="226" t="s">
        <v>726</v>
      </c>
      <c r="M32" s="226" t="s">
        <v>1226</v>
      </c>
      <c r="Q32" t="s">
        <v>13</v>
      </c>
      <c r="R32" t="s">
        <v>13</v>
      </c>
      <c r="S32">
        <f t="shared" si="0"/>
        <v>0</v>
      </c>
    </row>
    <row r="33" spans="1:19" x14ac:dyDescent="0.3">
      <c r="A33" s="215">
        <v>33</v>
      </c>
      <c r="B33" s="226" t="s">
        <v>219</v>
      </c>
      <c r="C33" s="226" t="s">
        <v>1798</v>
      </c>
      <c r="D33" s="226" t="s">
        <v>32</v>
      </c>
      <c r="E33" s="226" t="s">
        <v>878</v>
      </c>
      <c r="F33" s="226" t="s">
        <v>742</v>
      </c>
      <c r="G33" s="226" t="s">
        <v>1633</v>
      </c>
      <c r="H33" s="226" t="s">
        <v>745</v>
      </c>
      <c r="I33" s="226" t="s">
        <v>755</v>
      </c>
      <c r="J33" s="226" t="s">
        <v>1355</v>
      </c>
      <c r="K33" s="226" t="s">
        <v>757</v>
      </c>
      <c r="L33" s="226" t="s">
        <v>769</v>
      </c>
      <c r="M33" s="226" t="s">
        <v>1222</v>
      </c>
      <c r="Q33" t="s">
        <v>61</v>
      </c>
      <c r="R33" t="s">
        <v>61</v>
      </c>
      <c r="S33">
        <f t="shared" si="0"/>
        <v>0</v>
      </c>
    </row>
    <row r="34" spans="1:19" x14ac:dyDescent="0.3">
      <c r="A34" s="215">
        <v>34</v>
      </c>
      <c r="B34" s="226" t="s">
        <v>105</v>
      </c>
      <c r="C34" s="226" t="s">
        <v>2377</v>
      </c>
      <c r="D34" s="226" t="s">
        <v>31</v>
      </c>
      <c r="E34" s="226" t="s">
        <v>743</v>
      </c>
      <c r="F34" s="226" t="s">
        <v>724</v>
      </c>
      <c r="G34" s="226" t="s">
        <v>1550</v>
      </c>
      <c r="H34" s="226" t="s">
        <v>745</v>
      </c>
      <c r="I34" s="226" t="s">
        <v>789</v>
      </c>
      <c r="J34" s="226" t="s">
        <v>942</v>
      </c>
      <c r="K34" s="226" t="s">
        <v>1220</v>
      </c>
      <c r="L34" s="226" t="s">
        <v>716</v>
      </c>
      <c r="M34" s="226" t="s">
        <v>1217</v>
      </c>
      <c r="Q34" t="s">
        <v>19</v>
      </c>
      <c r="R34" t="s">
        <v>19</v>
      </c>
      <c r="S34">
        <f t="shared" ref="S34:S65" si="1">COUNTIF(C:C,R34)</f>
        <v>0</v>
      </c>
    </row>
    <row r="35" spans="1:19" x14ac:dyDescent="0.3">
      <c r="A35" s="215">
        <v>35</v>
      </c>
      <c r="B35" s="226" t="s">
        <v>22</v>
      </c>
      <c r="C35" s="226" t="s">
        <v>2364</v>
      </c>
      <c r="D35" s="226" t="s">
        <v>3</v>
      </c>
      <c r="E35" s="226" t="s">
        <v>818</v>
      </c>
      <c r="F35" s="226" t="s">
        <v>742</v>
      </c>
      <c r="G35" s="226" t="s">
        <v>1550</v>
      </c>
      <c r="H35" s="226" t="s">
        <v>745</v>
      </c>
      <c r="I35" s="226" t="s">
        <v>768</v>
      </c>
      <c r="J35" s="226" t="s">
        <v>782</v>
      </c>
      <c r="K35" s="226" t="s">
        <v>1218</v>
      </c>
      <c r="L35" s="226" t="s">
        <v>1223</v>
      </c>
      <c r="M35" s="226" t="s">
        <v>718</v>
      </c>
      <c r="Q35" t="s">
        <v>105</v>
      </c>
      <c r="R35" t="s">
        <v>105</v>
      </c>
      <c r="S35">
        <f t="shared" si="1"/>
        <v>0</v>
      </c>
    </row>
    <row r="36" spans="1:19" x14ac:dyDescent="0.3">
      <c r="A36" s="215">
        <v>36</v>
      </c>
      <c r="B36" s="226" t="s">
        <v>30</v>
      </c>
      <c r="C36" s="226" t="s">
        <v>1885</v>
      </c>
      <c r="D36" s="226" t="s">
        <v>31</v>
      </c>
      <c r="E36" s="226" t="s">
        <v>878</v>
      </c>
      <c r="F36" s="226" t="s">
        <v>721</v>
      </c>
      <c r="G36" s="226" t="s">
        <v>1366</v>
      </c>
      <c r="H36" s="226" t="s">
        <v>745</v>
      </c>
      <c r="I36" s="226" t="s">
        <v>792</v>
      </c>
      <c r="J36" s="226" t="s">
        <v>1527</v>
      </c>
      <c r="K36" s="226" t="s">
        <v>878</v>
      </c>
      <c r="L36" s="226" t="s">
        <v>718</v>
      </c>
      <c r="M36" s="226" t="s">
        <v>712</v>
      </c>
      <c r="Q36" t="s">
        <v>125</v>
      </c>
      <c r="R36" t="s">
        <v>125</v>
      </c>
      <c r="S36">
        <f t="shared" si="1"/>
        <v>0</v>
      </c>
    </row>
    <row r="37" spans="1:19" x14ac:dyDescent="0.3">
      <c r="A37" s="215">
        <v>37</v>
      </c>
      <c r="B37" s="226" t="s">
        <v>160</v>
      </c>
      <c r="C37" s="226" t="s">
        <v>1885</v>
      </c>
      <c r="D37" s="226" t="s">
        <v>31</v>
      </c>
      <c r="E37" s="226" t="s">
        <v>846</v>
      </c>
      <c r="F37" s="226" t="s">
        <v>742</v>
      </c>
      <c r="G37" s="226" t="s">
        <v>1744</v>
      </c>
      <c r="H37" s="226" t="s">
        <v>745</v>
      </c>
      <c r="I37" s="226" t="s">
        <v>774</v>
      </c>
      <c r="J37" s="226" t="s">
        <v>1375</v>
      </c>
      <c r="K37" s="226" t="s">
        <v>728</v>
      </c>
      <c r="L37" s="226" t="s">
        <v>718</v>
      </c>
      <c r="M37" s="226" t="s">
        <v>713</v>
      </c>
      <c r="Q37" t="s">
        <v>81</v>
      </c>
      <c r="R37" t="s">
        <v>81</v>
      </c>
      <c r="S37">
        <f t="shared" si="1"/>
        <v>0</v>
      </c>
    </row>
    <row r="38" spans="1:19" x14ac:dyDescent="0.3">
      <c r="A38" s="215">
        <v>38</v>
      </c>
      <c r="B38" s="226" t="s">
        <v>41</v>
      </c>
      <c r="C38" s="226" t="s">
        <v>1915</v>
      </c>
      <c r="D38" s="226" t="s">
        <v>32</v>
      </c>
      <c r="E38" s="226" t="s">
        <v>837</v>
      </c>
      <c r="F38" s="226" t="s">
        <v>741</v>
      </c>
      <c r="G38" s="226" t="s">
        <v>1539</v>
      </c>
      <c r="H38" s="226" t="s">
        <v>745</v>
      </c>
      <c r="I38" s="226" t="s">
        <v>784</v>
      </c>
      <c r="J38" s="226" t="s">
        <v>1597</v>
      </c>
      <c r="K38" s="226" t="s">
        <v>732</v>
      </c>
      <c r="L38" s="226" t="s">
        <v>712</v>
      </c>
      <c r="M38" s="226" t="s">
        <v>713</v>
      </c>
      <c r="Q38" t="s">
        <v>71</v>
      </c>
      <c r="R38" t="s">
        <v>71</v>
      </c>
      <c r="S38">
        <f t="shared" si="1"/>
        <v>0</v>
      </c>
    </row>
    <row r="39" spans="1:19" x14ac:dyDescent="0.3">
      <c r="A39" s="215">
        <v>39</v>
      </c>
      <c r="B39" s="226" t="s">
        <v>39</v>
      </c>
      <c r="C39" s="226" t="s">
        <v>1894</v>
      </c>
      <c r="D39" s="226" t="s">
        <v>2</v>
      </c>
      <c r="E39" s="226" t="s">
        <v>763</v>
      </c>
      <c r="F39" s="226" t="s">
        <v>730</v>
      </c>
      <c r="G39" s="226" t="s">
        <v>1583</v>
      </c>
      <c r="H39" s="226" t="s">
        <v>745</v>
      </c>
      <c r="I39" s="226" t="s">
        <v>781</v>
      </c>
      <c r="J39" s="226" t="s">
        <v>1355</v>
      </c>
      <c r="K39" s="226" t="s">
        <v>814</v>
      </c>
      <c r="L39" s="226" t="s">
        <v>738</v>
      </c>
      <c r="M39" s="226" t="s">
        <v>816</v>
      </c>
      <c r="Q39" t="s">
        <v>26</v>
      </c>
      <c r="R39" t="s">
        <v>26</v>
      </c>
      <c r="S39">
        <f t="shared" si="1"/>
        <v>0</v>
      </c>
    </row>
    <row r="40" spans="1:19" x14ac:dyDescent="0.3">
      <c r="A40" s="215">
        <v>40</v>
      </c>
      <c r="B40" s="226" t="s">
        <v>200</v>
      </c>
      <c r="C40" s="226" t="s">
        <v>2389</v>
      </c>
      <c r="D40" s="226" t="s">
        <v>34</v>
      </c>
      <c r="E40" s="226" t="s">
        <v>1219</v>
      </c>
      <c r="F40" s="226" t="s">
        <v>741</v>
      </c>
      <c r="G40" s="226" t="s">
        <v>1521</v>
      </c>
      <c r="H40" s="226" t="s">
        <v>714</v>
      </c>
      <c r="I40" s="226" t="s">
        <v>795</v>
      </c>
      <c r="J40" s="226" t="s">
        <v>782</v>
      </c>
      <c r="K40" s="226" t="s">
        <v>734</v>
      </c>
      <c r="L40" s="226" t="s">
        <v>1226</v>
      </c>
      <c r="M40" s="226" t="s">
        <v>816</v>
      </c>
      <c r="Q40" t="s">
        <v>41</v>
      </c>
      <c r="R40" t="s">
        <v>41</v>
      </c>
      <c r="S40">
        <f t="shared" si="1"/>
        <v>0</v>
      </c>
    </row>
    <row r="41" spans="1:19" x14ac:dyDescent="0.3">
      <c r="A41" s="215">
        <v>41</v>
      </c>
      <c r="B41" s="226" t="s">
        <v>16</v>
      </c>
      <c r="C41" s="226" t="s">
        <v>1800</v>
      </c>
      <c r="D41" s="226" t="s">
        <v>6</v>
      </c>
      <c r="E41" s="226" t="s">
        <v>846</v>
      </c>
      <c r="F41" s="226" t="s">
        <v>750</v>
      </c>
      <c r="G41" s="226" t="s">
        <v>1633</v>
      </c>
      <c r="H41" s="226" t="s">
        <v>745</v>
      </c>
      <c r="I41" s="226" t="s">
        <v>796</v>
      </c>
      <c r="J41" s="226" t="s">
        <v>1421</v>
      </c>
      <c r="K41" s="226" t="s">
        <v>778</v>
      </c>
      <c r="L41" s="226" t="s">
        <v>718</v>
      </c>
      <c r="M41" s="226" t="s">
        <v>1217</v>
      </c>
      <c r="Q41" t="s">
        <v>23</v>
      </c>
      <c r="R41" t="s">
        <v>23</v>
      </c>
      <c r="S41">
        <f t="shared" si="1"/>
        <v>0</v>
      </c>
    </row>
    <row r="42" spans="1:19" x14ac:dyDescent="0.3">
      <c r="A42" s="215">
        <v>42</v>
      </c>
      <c r="B42" s="226" t="s">
        <v>25</v>
      </c>
      <c r="C42" s="226" t="s">
        <v>1690</v>
      </c>
      <c r="D42" s="226" t="s">
        <v>32</v>
      </c>
      <c r="E42" s="226" t="s">
        <v>754</v>
      </c>
      <c r="F42" s="226" t="s">
        <v>719</v>
      </c>
      <c r="G42" s="226" t="s">
        <v>1626</v>
      </c>
      <c r="H42" s="226" t="s">
        <v>714</v>
      </c>
      <c r="I42" s="226" t="s">
        <v>799</v>
      </c>
      <c r="J42" s="226" t="s">
        <v>1544</v>
      </c>
      <c r="K42" s="226" t="s">
        <v>791</v>
      </c>
      <c r="L42" s="226" t="s">
        <v>730</v>
      </c>
      <c r="M42" s="226" t="s">
        <v>1217</v>
      </c>
      <c r="Q42" t="s">
        <v>87</v>
      </c>
      <c r="R42" t="s">
        <v>87</v>
      </c>
      <c r="S42">
        <f t="shared" si="1"/>
        <v>0</v>
      </c>
    </row>
    <row r="43" spans="1:19" x14ac:dyDescent="0.3">
      <c r="A43" s="215">
        <v>43</v>
      </c>
      <c r="B43" s="226" t="s">
        <v>110</v>
      </c>
      <c r="C43" s="226" t="s">
        <v>1889</v>
      </c>
      <c r="D43" s="226" t="s">
        <v>807</v>
      </c>
      <c r="E43" s="226" t="s">
        <v>925</v>
      </c>
      <c r="F43" s="226" t="s">
        <v>737</v>
      </c>
      <c r="G43" s="226" t="s">
        <v>1625</v>
      </c>
      <c r="H43" s="226" t="s">
        <v>745</v>
      </c>
      <c r="I43" s="226" t="s">
        <v>802</v>
      </c>
      <c r="J43" s="226" t="s">
        <v>749</v>
      </c>
      <c r="K43" s="226" t="s">
        <v>737</v>
      </c>
      <c r="L43" s="226" t="s">
        <v>1222</v>
      </c>
      <c r="M43" s="226" t="s">
        <v>1227</v>
      </c>
      <c r="Q43" t="s">
        <v>206</v>
      </c>
      <c r="R43" t="s">
        <v>206</v>
      </c>
      <c r="S43">
        <f t="shared" si="1"/>
        <v>0</v>
      </c>
    </row>
    <row r="44" spans="1:19" x14ac:dyDescent="0.3">
      <c r="A44" s="215">
        <v>44</v>
      </c>
      <c r="B44" s="226" t="s">
        <v>90</v>
      </c>
      <c r="C44" s="226" t="s">
        <v>1799</v>
      </c>
      <c r="D44" s="226" t="s">
        <v>32</v>
      </c>
      <c r="E44" s="226" t="s">
        <v>743</v>
      </c>
      <c r="F44" s="226" t="s">
        <v>750</v>
      </c>
      <c r="G44" s="226" t="s">
        <v>1633</v>
      </c>
      <c r="H44" s="226" t="s">
        <v>745</v>
      </c>
      <c r="I44" s="226" t="s">
        <v>787</v>
      </c>
      <c r="J44" s="226" t="s">
        <v>1527</v>
      </c>
      <c r="K44" s="226" t="s">
        <v>766</v>
      </c>
      <c r="L44" s="226" t="s">
        <v>716</v>
      </c>
      <c r="M44" s="226" t="s">
        <v>1221</v>
      </c>
      <c r="Q44" t="s">
        <v>440</v>
      </c>
      <c r="R44" t="s">
        <v>440</v>
      </c>
      <c r="S44">
        <f t="shared" si="1"/>
        <v>0</v>
      </c>
    </row>
    <row r="45" spans="1:19" x14ac:dyDescent="0.3">
      <c r="A45" s="215">
        <v>45</v>
      </c>
      <c r="B45" s="226" t="s">
        <v>503</v>
      </c>
      <c r="C45" s="226" t="s">
        <v>1871</v>
      </c>
      <c r="D45" s="226" t="s">
        <v>325</v>
      </c>
      <c r="E45" s="226" t="s">
        <v>818</v>
      </c>
      <c r="F45" s="226" t="s">
        <v>744</v>
      </c>
      <c r="G45" s="226" t="s">
        <v>1417</v>
      </c>
      <c r="H45" s="226" t="s">
        <v>714</v>
      </c>
      <c r="I45" s="226" t="s">
        <v>812</v>
      </c>
      <c r="J45" s="226" t="s">
        <v>721</v>
      </c>
      <c r="K45" s="226" t="s">
        <v>766</v>
      </c>
      <c r="L45" s="226" t="s">
        <v>814</v>
      </c>
      <c r="M45" s="226" t="s">
        <v>1222</v>
      </c>
      <c r="Q45" t="s">
        <v>17</v>
      </c>
      <c r="R45" t="s">
        <v>17</v>
      </c>
      <c r="S45">
        <f t="shared" si="1"/>
        <v>0</v>
      </c>
    </row>
    <row r="46" spans="1:19" x14ac:dyDescent="0.3">
      <c r="A46" s="215">
        <v>46</v>
      </c>
      <c r="B46" s="226" t="s">
        <v>87</v>
      </c>
      <c r="C46" s="226" t="s">
        <v>1798</v>
      </c>
      <c r="D46" s="226" t="s">
        <v>786</v>
      </c>
      <c r="E46" s="226" t="s">
        <v>1420</v>
      </c>
      <c r="F46" s="226" t="s">
        <v>742</v>
      </c>
      <c r="G46" s="226" t="s">
        <v>1550</v>
      </c>
      <c r="H46" s="226" t="s">
        <v>714</v>
      </c>
      <c r="I46" s="226" t="s">
        <v>794</v>
      </c>
      <c r="J46" s="226" t="s">
        <v>824</v>
      </c>
      <c r="K46" s="226" t="s">
        <v>734</v>
      </c>
      <c r="L46" s="226" t="s">
        <v>737</v>
      </c>
      <c r="M46" s="226" t="s">
        <v>1226</v>
      </c>
      <c r="Q46" t="s">
        <v>70</v>
      </c>
      <c r="R46" t="s">
        <v>70</v>
      </c>
      <c r="S46">
        <f t="shared" si="1"/>
        <v>0</v>
      </c>
    </row>
    <row r="47" spans="1:19" x14ac:dyDescent="0.3">
      <c r="A47" s="215">
        <v>47</v>
      </c>
      <c r="B47" s="226" t="s">
        <v>449</v>
      </c>
      <c r="C47" s="226" t="s">
        <v>1799</v>
      </c>
      <c r="D47" s="226" t="s">
        <v>786</v>
      </c>
      <c r="E47" s="226" t="s">
        <v>763</v>
      </c>
      <c r="F47" s="226" t="s">
        <v>778</v>
      </c>
      <c r="G47" s="226" t="s">
        <v>1535</v>
      </c>
      <c r="H47" s="226" t="s">
        <v>714</v>
      </c>
      <c r="I47" s="226" t="s">
        <v>803</v>
      </c>
      <c r="J47" s="226" t="s">
        <v>846</v>
      </c>
      <c r="K47" s="226" t="s">
        <v>757</v>
      </c>
      <c r="L47" s="226" t="s">
        <v>734</v>
      </c>
      <c r="M47" s="226" t="s">
        <v>713</v>
      </c>
      <c r="Q47" t="s">
        <v>104</v>
      </c>
      <c r="R47" t="s">
        <v>104</v>
      </c>
      <c r="S47">
        <f t="shared" si="1"/>
        <v>0</v>
      </c>
    </row>
    <row r="48" spans="1:19" x14ac:dyDescent="0.3">
      <c r="A48" s="215">
        <v>48</v>
      </c>
      <c r="B48" s="226" t="s">
        <v>61</v>
      </c>
      <c r="C48" s="226" t="s">
        <v>1901</v>
      </c>
      <c r="D48" s="226" t="s">
        <v>32</v>
      </c>
      <c r="E48" s="226" t="s">
        <v>931</v>
      </c>
      <c r="F48" s="226" t="s">
        <v>766</v>
      </c>
      <c r="G48" s="226" t="s">
        <v>1549</v>
      </c>
      <c r="H48" s="226" t="s">
        <v>745</v>
      </c>
      <c r="I48" s="226" t="s">
        <v>806</v>
      </c>
      <c r="J48" s="226" t="s">
        <v>1523</v>
      </c>
      <c r="K48" s="226" t="s">
        <v>743</v>
      </c>
      <c r="L48" s="226" t="s">
        <v>715</v>
      </c>
      <c r="M48" s="226" t="s">
        <v>1217</v>
      </c>
      <c r="Q48" t="s">
        <v>12</v>
      </c>
      <c r="R48" t="s">
        <v>12</v>
      </c>
      <c r="S48">
        <f t="shared" si="1"/>
        <v>0</v>
      </c>
    </row>
    <row r="49" spans="1:19" x14ac:dyDescent="0.3">
      <c r="A49" s="215">
        <v>49</v>
      </c>
      <c r="B49" s="226" t="s">
        <v>125</v>
      </c>
      <c r="C49" s="226" t="s">
        <v>1843</v>
      </c>
      <c r="D49" s="226" t="s">
        <v>2</v>
      </c>
      <c r="E49" s="226" t="s">
        <v>837</v>
      </c>
      <c r="F49" s="226" t="s">
        <v>791</v>
      </c>
      <c r="G49" s="226" t="s">
        <v>1744</v>
      </c>
      <c r="H49" s="226" t="s">
        <v>745</v>
      </c>
      <c r="I49" s="226" t="s">
        <v>748</v>
      </c>
      <c r="J49" s="226" t="s">
        <v>1525</v>
      </c>
      <c r="K49" s="226" t="s">
        <v>844</v>
      </c>
      <c r="L49" s="226" t="s">
        <v>726</v>
      </c>
      <c r="M49" s="226" t="s">
        <v>816</v>
      </c>
      <c r="Q49" t="s">
        <v>107</v>
      </c>
      <c r="R49" t="s">
        <v>107</v>
      </c>
      <c r="S49">
        <f t="shared" si="1"/>
        <v>0</v>
      </c>
    </row>
    <row r="50" spans="1:19" x14ac:dyDescent="0.3">
      <c r="A50" s="215">
        <v>50</v>
      </c>
      <c r="B50" s="226" t="s">
        <v>66</v>
      </c>
      <c r="C50" s="226" t="s">
        <v>1699</v>
      </c>
      <c r="D50" s="226" t="s">
        <v>2</v>
      </c>
      <c r="E50" s="226" t="s">
        <v>933</v>
      </c>
      <c r="F50" s="226" t="s">
        <v>744</v>
      </c>
      <c r="G50" s="226" t="s">
        <v>1540</v>
      </c>
      <c r="H50" s="226" t="s">
        <v>714</v>
      </c>
      <c r="I50" s="226" t="s">
        <v>817</v>
      </c>
      <c r="J50" s="226" t="s">
        <v>1559</v>
      </c>
      <c r="K50" s="226" t="s">
        <v>778</v>
      </c>
      <c r="L50" s="226" t="s">
        <v>726</v>
      </c>
      <c r="M50" s="226" t="s">
        <v>718</v>
      </c>
      <c r="Q50" t="s">
        <v>14</v>
      </c>
      <c r="R50" t="s">
        <v>14</v>
      </c>
      <c r="S50">
        <f t="shared" si="1"/>
        <v>0</v>
      </c>
    </row>
    <row r="51" spans="1:19" x14ac:dyDescent="0.3">
      <c r="A51" s="215">
        <v>51</v>
      </c>
      <c r="B51" s="226" t="s">
        <v>101</v>
      </c>
      <c r="C51" s="226" t="s">
        <v>1799</v>
      </c>
      <c r="D51" s="226" t="s">
        <v>2</v>
      </c>
      <c r="E51" s="226" t="s">
        <v>763</v>
      </c>
      <c r="F51" s="226" t="s">
        <v>730</v>
      </c>
      <c r="G51" s="226" t="s">
        <v>1365</v>
      </c>
      <c r="H51" s="226" t="s">
        <v>745</v>
      </c>
      <c r="I51" s="226" t="s">
        <v>800</v>
      </c>
      <c r="J51" s="226" t="s">
        <v>1527</v>
      </c>
      <c r="K51" s="226" t="s">
        <v>735</v>
      </c>
      <c r="L51" s="226" t="s">
        <v>716</v>
      </c>
      <c r="M51" s="226" t="s">
        <v>713</v>
      </c>
      <c r="Q51" t="s">
        <v>18</v>
      </c>
      <c r="R51" t="s">
        <v>18</v>
      </c>
      <c r="S51">
        <f t="shared" si="1"/>
        <v>0</v>
      </c>
    </row>
    <row r="52" spans="1:19" x14ac:dyDescent="0.3">
      <c r="A52" s="215">
        <v>52</v>
      </c>
      <c r="B52" s="226" t="s">
        <v>339</v>
      </c>
      <c r="C52" s="226" t="s">
        <v>1680</v>
      </c>
      <c r="D52" s="226" t="s">
        <v>325</v>
      </c>
      <c r="E52" s="226" t="s">
        <v>790</v>
      </c>
      <c r="F52" s="226" t="s">
        <v>775</v>
      </c>
      <c r="G52" s="226" t="s">
        <v>1519</v>
      </c>
      <c r="H52" s="226" t="s">
        <v>715</v>
      </c>
      <c r="I52" s="226" t="s">
        <v>797</v>
      </c>
      <c r="J52" s="226" t="s">
        <v>723</v>
      </c>
      <c r="K52" s="226" t="s">
        <v>766</v>
      </c>
      <c r="L52" s="226" t="s">
        <v>872</v>
      </c>
      <c r="M52" s="226" t="s">
        <v>1416</v>
      </c>
      <c r="Q52" t="s">
        <v>39</v>
      </c>
      <c r="R52" t="s">
        <v>39</v>
      </c>
      <c r="S52">
        <f t="shared" si="1"/>
        <v>0</v>
      </c>
    </row>
    <row r="53" spans="1:19" x14ac:dyDescent="0.3">
      <c r="A53" s="215">
        <v>53</v>
      </c>
      <c r="B53" s="226" t="s">
        <v>124</v>
      </c>
      <c r="C53" s="226" t="s">
        <v>1883</v>
      </c>
      <c r="D53" s="226" t="s">
        <v>3</v>
      </c>
      <c r="E53" s="226" t="s">
        <v>743</v>
      </c>
      <c r="F53" s="226" t="s">
        <v>732</v>
      </c>
      <c r="G53" s="226" t="s">
        <v>1626</v>
      </c>
      <c r="H53" s="226" t="s">
        <v>745</v>
      </c>
      <c r="I53" s="226" t="s">
        <v>793</v>
      </c>
      <c r="J53" s="226" t="s">
        <v>840</v>
      </c>
      <c r="K53" s="226" t="s">
        <v>1220</v>
      </c>
      <c r="L53" s="226" t="s">
        <v>814</v>
      </c>
      <c r="M53" s="226" t="s">
        <v>713</v>
      </c>
      <c r="Q53" t="s">
        <v>92</v>
      </c>
      <c r="R53" t="s">
        <v>92</v>
      </c>
      <c r="S53">
        <f t="shared" si="1"/>
        <v>0</v>
      </c>
    </row>
    <row r="54" spans="1:19" x14ac:dyDescent="0.3">
      <c r="A54" s="215">
        <v>54</v>
      </c>
      <c r="B54" s="226" t="s">
        <v>123</v>
      </c>
      <c r="C54" s="226" t="s">
        <v>1947</v>
      </c>
      <c r="D54" s="226" t="s">
        <v>50</v>
      </c>
      <c r="E54" s="226" t="s">
        <v>818</v>
      </c>
      <c r="F54" s="226" t="s">
        <v>724</v>
      </c>
      <c r="G54" s="226" t="s">
        <v>1518</v>
      </c>
      <c r="H54" s="226" t="s">
        <v>715</v>
      </c>
      <c r="I54" s="226" t="s">
        <v>804</v>
      </c>
      <c r="J54" s="226" t="s">
        <v>723</v>
      </c>
      <c r="K54" s="226" t="s">
        <v>723</v>
      </c>
      <c r="L54" s="226" t="s">
        <v>1353</v>
      </c>
      <c r="M54" s="226" t="s">
        <v>1624</v>
      </c>
      <c r="Q54" t="s">
        <v>221</v>
      </c>
      <c r="R54" t="s">
        <v>221</v>
      </c>
      <c r="S54">
        <f t="shared" si="1"/>
        <v>0</v>
      </c>
    </row>
    <row r="55" spans="1:19" x14ac:dyDescent="0.3">
      <c r="A55" s="215">
        <v>55</v>
      </c>
      <c r="B55" s="226" t="s">
        <v>75</v>
      </c>
      <c r="C55" s="226" t="s">
        <v>1801</v>
      </c>
      <c r="D55" s="226" t="s">
        <v>31</v>
      </c>
      <c r="E55" s="226" t="s">
        <v>933</v>
      </c>
      <c r="F55" s="226" t="s">
        <v>744</v>
      </c>
      <c r="G55" s="226" t="s">
        <v>1585</v>
      </c>
      <c r="H55" s="226" t="s">
        <v>745</v>
      </c>
      <c r="I55" s="226" t="s">
        <v>822</v>
      </c>
      <c r="J55" s="226" t="s">
        <v>1137</v>
      </c>
      <c r="K55" s="226" t="s">
        <v>735</v>
      </c>
      <c r="L55" s="226" t="s">
        <v>716</v>
      </c>
      <c r="M55" s="226" t="s">
        <v>1217</v>
      </c>
      <c r="Q55" t="s">
        <v>111</v>
      </c>
      <c r="R55" t="s">
        <v>111</v>
      </c>
      <c r="S55">
        <f t="shared" si="1"/>
        <v>0</v>
      </c>
    </row>
    <row r="56" spans="1:19" x14ac:dyDescent="0.3">
      <c r="A56" s="215">
        <v>56</v>
      </c>
      <c r="B56" s="226" t="s">
        <v>440</v>
      </c>
      <c r="C56" s="226" t="s">
        <v>1682</v>
      </c>
      <c r="D56" s="226" t="s">
        <v>10</v>
      </c>
      <c r="E56" s="226" t="s">
        <v>1430</v>
      </c>
      <c r="F56" s="226" t="s">
        <v>718</v>
      </c>
      <c r="G56" s="226" t="s">
        <v>1416</v>
      </c>
      <c r="H56" s="226" t="s">
        <v>715</v>
      </c>
      <c r="I56" s="226" t="s">
        <v>825</v>
      </c>
      <c r="J56" s="226" t="s">
        <v>723</v>
      </c>
      <c r="K56" s="226" t="s">
        <v>742</v>
      </c>
      <c r="L56" s="226" t="s">
        <v>1221</v>
      </c>
      <c r="M56" s="226" t="s">
        <v>1627</v>
      </c>
      <c r="Q56" t="s">
        <v>30</v>
      </c>
      <c r="R56" t="s">
        <v>30</v>
      </c>
      <c r="S56">
        <f t="shared" si="1"/>
        <v>0</v>
      </c>
    </row>
    <row r="57" spans="1:19" x14ac:dyDescent="0.3">
      <c r="A57" s="215">
        <v>57</v>
      </c>
      <c r="B57" s="226" t="s">
        <v>211</v>
      </c>
      <c r="C57" s="226" t="s">
        <v>1911</v>
      </c>
      <c r="D57" s="226" t="s">
        <v>6</v>
      </c>
      <c r="E57" s="226" t="s">
        <v>1375</v>
      </c>
      <c r="F57" s="226" t="s">
        <v>742</v>
      </c>
      <c r="G57" s="226" t="s">
        <v>1540</v>
      </c>
      <c r="H57" s="226" t="s">
        <v>745</v>
      </c>
      <c r="I57" s="226" t="s">
        <v>827</v>
      </c>
      <c r="J57" s="226" t="s">
        <v>1378</v>
      </c>
      <c r="K57" s="226" t="s">
        <v>741</v>
      </c>
      <c r="L57" s="226" t="s">
        <v>724</v>
      </c>
      <c r="M57" s="226" t="s">
        <v>718</v>
      </c>
      <c r="Q57" t="s">
        <v>119</v>
      </c>
      <c r="R57" t="s">
        <v>119</v>
      </c>
      <c r="S57">
        <f t="shared" si="1"/>
        <v>0</v>
      </c>
    </row>
    <row r="58" spans="1:19" x14ac:dyDescent="0.3">
      <c r="A58" s="215">
        <v>58</v>
      </c>
      <c r="B58" s="226" t="s">
        <v>93</v>
      </c>
      <c r="C58" s="226" t="s">
        <v>1840</v>
      </c>
      <c r="D58" s="226" t="s">
        <v>32</v>
      </c>
      <c r="E58" s="226" t="s">
        <v>1419</v>
      </c>
      <c r="F58" s="226" t="s">
        <v>723</v>
      </c>
      <c r="G58" s="226" t="s">
        <v>1744</v>
      </c>
      <c r="H58" s="226" t="s">
        <v>745</v>
      </c>
      <c r="I58" s="226" t="s">
        <v>821</v>
      </c>
      <c r="J58" s="226" t="s">
        <v>1419</v>
      </c>
      <c r="K58" s="226" t="s">
        <v>770</v>
      </c>
      <c r="L58" s="226" t="s">
        <v>726</v>
      </c>
      <c r="M58" s="226" t="s">
        <v>1221</v>
      </c>
      <c r="Q58" t="s">
        <v>22</v>
      </c>
      <c r="R58" t="s">
        <v>22</v>
      </c>
      <c r="S58">
        <f t="shared" si="1"/>
        <v>0</v>
      </c>
    </row>
    <row r="59" spans="1:19" x14ac:dyDescent="0.3">
      <c r="A59" s="215">
        <v>59</v>
      </c>
      <c r="B59" s="226" t="s">
        <v>76</v>
      </c>
      <c r="C59" s="226" t="s">
        <v>1800</v>
      </c>
      <c r="D59" s="226" t="s">
        <v>2</v>
      </c>
      <c r="E59" s="226" t="s">
        <v>785</v>
      </c>
      <c r="F59" s="226" t="s">
        <v>831</v>
      </c>
      <c r="G59" s="226" t="s">
        <v>1744</v>
      </c>
      <c r="H59" s="226" t="s">
        <v>745</v>
      </c>
      <c r="I59" s="226" t="s">
        <v>828</v>
      </c>
      <c r="J59" s="226" t="s">
        <v>1374</v>
      </c>
      <c r="K59" s="226" t="s">
        <v>747</v>
      </c>
      <c r="L59" s="226" t="s">
        <v>730</v>
      </c>
      <c r="M59" s="226" t="s">
        <v>1221</v>
      </c>
      <c r="Q59" t="s">
        <v>97</v>
      </c>
      <c r="R59" t="s">
        <v>97</v>
      </c>
      <c r="S59">
        <f t="shared" si="1"/>
        <v>0</v>
      </c>
    </row>
    <row r="60" spans="1:19" x14ac:dyDescent="0.3">
      <c r="A60" s="215">
        <v>60</v>
      </c>
      <c r="B60" s="226" t="s">
        <v>469</v>
      </c>
      <c r="C60" s="226" t="s">
        <v>1658</v>
      </c>
      <c r="D60" s="226" t="s">
        <v>786</v>
      </c>
      <c r="E60" s="226" t="s">
        <v>743</v>
      </c>
      <c r="F60" s="226" t="s">
        <v>719</v>
      </c>
      <c r="G60" s="226" t="s">
        <v>1367</v>
      </c>
      <c r="H60" s="226" t="s">
        <v>769</v>
      </c>
      <c r="I60" s="226" t="s">
        <v>829</v>
      </c>
      <c r="J60" s="226" t="s">
        <v>782</v>
      </c>
      <c r="K60" s="226" t="s">
        <v>925</v>
      </c>
      <c r="L60" s="226" t="s">
        <v>816</v>
      </c>
      <c r="M60" s="226" t="s">
        <v>730</v>
      </c>
      <c r="Q60" t="s">
        <v>192</v>
      </c>
      <c r="R60" t="s">
        <v>192</v>
      </c>
      <c r="S60">
        <f t="shared" si="1"/>
        <v>0</v>
      </c>
    </row>
    <row r="61" spans="1:19" x14ac:dyDescent="0.3">
      <c r="A61" s="215">
        <v>61</v>
      </c>
      <c r="B61" s="226" t="s">
        <v>205</v>
      </c>
      <c r="C61" s="226" t="s">
        <v>1840</v>
      </c>
      <c r="D61" s="226" t="s">
        <v>31</v>
      </c>
      <c r="E61" s="226" t="s">
        <v>763</v>
      </c>
      <c r="F61" s="226" t="s">
        <v>730</v>
      </c>
      <c r="G61" s="226" t="s">
        <v>1555</v>
      </c>
      <c r="H61" s="226" t="s">
        <v>745</v>
      </c>
      <c r="I61" s="226" t="s">
        <v>815</v>
      </c>
      <c r="J61" s="226" t="s">
        <v>901</v>
      </c>
      <c r="K61" s="226" t="s">
        <v>737</v>
      </c>
      <c r="L61" s="226" t="s">
        <v>741</v>
      </c>
      <c r="M61" s="226" t="s">
        <v>1217</v>
      </c>
      <c r="Q61" t="s">
        <v>213</v>
      </c>
      <c r="R61" t="s">
        <v>213</v>
      </c>
      <c r="S61">
        <f t="shared" si="1"/>
        <v>0</v>
      </c>
    </row>
    <row r="62" spans="1:19" x14ac:dyDescent="0.3">
      <c r="A62" s="215">
        <v>62</v>
      </c>
      <c r="B62" s="226" t="s">
        <v>465</v>
      </c>
      <c r="C62" s="226" t="s">
        <v>1843</v>
      </c>
      <c r="D62" s="226" t="s">
        <v>31</v>
      </c>
      <c r="E62" s="226" t="s">
        <v>743</v>
      </c>
      <c r="F62" s="226" t="s">
        <v>791</v>
      </c>
      <c r="G62" s="226" t="s">
        <v>1366</v>
      </c>
      <c r="H62" s="226" t="s">
        <v>745</v>
      </c>
      <c r="I62" s="226" t="s">
        <v>833</v>
      </c>
      <c r="J62" s="226" t="s">
        <v>993</v>
      </c>
      <c r="K62" s="226" t="s">
        <v>743</v>
      </c>
      <c r="L62" s="226" t="s">
        <v>715</v>
      </c>
      <c r="M62" s="226" t="s">
        <v>816</v>
      </c>
      <c r="Q62" t="s">
        <v>211</v>
      </c>
      <c r="R62" t="s">
        <v>211</v>
      </c>
      <c r="S62">
        <f t="shared" si="1"/>
        <v>0</v>
      </c>
    </row>
    <row r="63" spans="1:19" x14ac:dyDescent="0.3">
      <c r="A63" s="215">
        <v>63</v>
      </c>
      <c r="B63" s="226" t="s">
        <v>226</v>
      </c>
      <c r="C63" s="226" t="s">
        <v>1870</v>
      </c>
      <c r="D63" s="226" t="s">
        <v>36</v>
      </c>
      <c r="E63" s="226" t="s">
        <v>1533</v>
      </c>
      <c r="F63" s="226" t="s">
        <v>738</v>
      </c>
      <c r="G63" s="226" t="s">
        <v>1417</v>
      </c>
      <c r="H63" s="226" t="s">
        <v>714</v>
      </c>
      <c r="I63" s="226" t="s">
        <v>834</v>
      </c>
      <c r="J63" s="226" t="s">
        <v>714</v>
      </c>
      <c r="K63" s="226" t="s">
        <v>724</v>
      </c>
      <c r="L63" s="226" t="s">
        <v>1368</v>
      </c>
      <c r="M63" s="226" t="s">
        <v>1223</v>
      </c>
      <c r="Q63" t="s">
        <v>73</v>
      </c>
      <c r="R63" t="s">
        <v>73</v>
      </c>
      <c r="S63">
        <f t="shared" si="1"/>
        <v>0</v>
      </c>
    </row>
    <row r="64" spans="1:19" x14ac:dyDescent="0.3">
      <c r="A64" s="215">
        <v>64</v>
      </c>
      <c r="B64" s="226" t="s">
        <v>953</v>
      </c>
      <c r="C64" s="226" t="s">
        <v>2390</v>
      </c>
      <c r="D64" s="226" t="s">
        <v>50</v>
      </c>
      <c r="E64" s="226" t="s">
        <v>1532</v>
      </c>
      <c r="F64" s="226" t="s">
        <v>769</v>
      </c>
      <c r="G64" s="226" t="s">
        <v>1518</v>
      </c>
      <c r="H64" s="226" t="s">
        <v>726</v>
      </c>
      <c r="I64" s="226" t="s">
        <v>835</v>
      </c>
      <c r="J64" s="226" t="s">
        <v>745</v>
      </c>
      <c r="K64" s="226" t="s">
        <v>726</v>
      </c>
      <c r="L64" s="226" t="s">
        <v>1226</v>
      </c>
      <c r="M64" s="226" t="s">
        <v>1536</v>
      </c>
      <c r="Q64" t="s">
        <v>25</v>
      </c>
      <c r="R64" t="s">
        <v>25</v>
      </c>
      <c r="S64">
        <f t="shared" si="1"/>
        <v>0</v>
      </c>
    </row>
    <row r="65" spans="1:19" x14ac:dyDescent="0.3">
      <c r="A65" s="215">
        <v>65</v>
      </c>
      <c r="B65" s="226" t="s">
        <v>65</v>
      </c>
      <c r="C65" s="226" t="s">
        <v>2420</v>
      </c>
      <c r="D65" s="226" t="s">
        <v>849</v>
      </c>
      <c r="E65" s="226" t="s">
        <v>818</v>
      </c>
      <c r="F65" s="226" t="s">
        <v>718</v>
      </c>
      <c r="G65" s="226" t="s">
        <v>872</v>
      </c>
      <c r="H65" s="226" t="s">
        <v>715</v>
      </c>
      <c r="I65" s="226" t="s">
        <v>823</v>
      </c>
      <c r="J65" s="226" t="s">
        <v>777</v>
      </c>
      <c r="K65" s="226" t="s">
        <v>714</v>
      </c>
      <c r="L65" s="226" t="s">
        <v>1367</v>
      </c>
      <c r="M65" s="226" t="s">
        <v>1223</v>
      </c>
      <c r="Q65" t="s">
        <v>103</v>
      </c>
      <c r="R65" t="s">
        <v>103</v>
      </c>
      <c r="S65">
        <f t="shared" si="1"/>
        <v>0</v>
      </c>
    </row>
    <row r="66" spans="1:19" x14ac:dyDescent="0.3">
      <c r="A66" s="215">
        <v>66</v>
      </c>
      <c r="B66" s="226" t="s">
        <v>97</v>
      </c>
      <c r="C66" s="226" t="s">
        <v>1909</v>
      </c>
      <c r="D66" s="226" t="s">
        <v>6</v>
      </c>
      <c r="E66" s="226" t="s">
        <v>846</v>
      </c>
      <c r="F66" s="226" t="s">
        <v>778</v>
      </c>
      <c r="G66" s="226" t="s">
        <v>1541</v>
      </c>
      <c r="H66" s="226" t="s">
        <v>745</v>
      </c>
      <c r="I66" s="226" t="s">
        <v>826</v>
      </c>
      <c r="J66" s="226" t="s">
        <v>1377</v>
      </c>
      <c r="K66" s="226" t="s">
        <v>749</v>
      </c>
      <c r="L66" s="226" t="s">
        <v>734</v>
      </c>
      <c r="M66" s="226" t="s">
        <v>718</v>
      </c>
      <c r="Q66" t="s">
        <v>15</v>
      </c>
      <c r="R66" t="s">
        <v>15</v>
      </c>
      <c r="S66">
        <f t="shared" ref="S66:S102" si="2">COUNTIF(C:C,R66)</f>
        <v>0</v>
      </c>
    </row>
    <row r="67" spans="1:19" x14ac:dyDescent="0.3">
      <c r="A67" s="215">
        <v>67</v>
      </c>
      <c r="B67" s="226" t="s">
        <v>106</v>
      </c>
      <c r="C67" s="226" t="s">
        <v>1915</v>
      </c>
      <c r="D67" s="226" t="s">
        <v>31</v>
      </c>
      <c r="E67" s="226" t="s">
        <v>824</v>
      </c>
      <c r="F67" s="226" t="s">
        <v>721</v>
      </c>
      <c r="G67" s="226" t="s">
        <v>1555</v>
      </c>
      <c r="H67" s="226" t="s">
        <v>745</v>
      </c>
      <c r="I67" s="226" t="s">
        <v>836</v>
      </c>
      <c r="J67" s="226" t="s">
        <v>1134</v>
      </c>
      <c r="K67" s="226" t="s">
        <v>743</v>
      </c>
      <c r="L67" s="226" t="s">
        <v>730</v>
      </c>
      <c r="M67" s="226" t="s">
        <v>1217</v>
      </c>
      <c r="Q67" t="s">
        <v>203</v>
      </c>
      <c r="R67" t="s">
        <v>203</v>
      </c>
      <c r="S67">
        <f t="shared" si="2"/>
        <v>0</v>
      </c>
    </row>
    <row r="68" spans="1:19" x14ac:dyDescent="0.3">
      <c r="A68" s="215">
        <v>68</v>
      </c>
      <c r="B68" s="226" t="s">
        <v>320</v>
      </c>
      <c r="C68" s="226" t="s">
        <v>1687</v>
      </c>
      <c r="D68" s="226" t="s">
        <v>31</v>
      </c>
      <c r="E68" s="226" t="s">
        <v>754</v>
      </c>
      <c r="F68" s="226" t="s">
        <v>769</v>
      </c>
      <c r="G68" s="226" t="s">
        <v>1599</v>
      </c>
      <c r="H68" s="226" t="s">
        <v>714</v>
      </c>
      <c r="I68" s="226" t="s">
        <v>810</v>
      </c>
      <c r="J68" s="226" t="s">
        <v>754</v>
      </c>
      <c r="K68" s="226" t="s">
        <v>747</v>
      </c>
      <c r="L68" s="226" t="s">
        <v>734</v>
      </c>
      <c r="M68" s="226" t="s">
        <v>1221</v>
      </c>
      <c r="Q68" t="s">
        <v>75</v>
      </c>
      <c r="R68" t="s">
        <v>75</v>
      </c>
      <c r="S68">
        <f t="shared" si="2"/>
        <v>0</v>
      </c>
    </row>
    <row r="69" spans="1:19" x14ac:dyDescent="0.3">
      <c r="A69" s="215">
        <v>69</v>
      </c>
      <c r="B69" s="226" t="s">
        <v>70</v>
      </c>
      <c r="C69" s="226" t="s">
        <v>1890</v>
      </c>
      <c r="D69" s="226" t="s">
        <v>807</v>
      </c>
      <c r="E69" s="226" t="s">
        <v>743</v>
      </c>
      <c r="F69" s="226" t="s">
        <v>732</v>
      </c>
      <c r="G69" s="226" t="s">
        <v>1585</v>
      </c>
      <c r="H69" s="226" t="s">
        <v>745</v>
      </c>
      <c r="I69" s="226" t="s">
        <v>842</v>
      </c>
      <c r="J69" s="226" t="s">
        <v>749</v>
      </c>
      <c r="K69" s="226" t="s">
        <v>757</v>
      </c>
      <c r="L69" s="226" t="s">
        <v>814</v>
      </c>
      <c r="M69" s="226" t="s">
        <v>1218</v>
      </c>
      <c r="Q69" t="s">
        <v>24</v>
      </c>
      <c r="R69" t="s">
        <v>24</v>
      </c>
      <c r="S69">
        <f t="shared" si="2"/>
        <v>0</v>
      </c>
    </row>
    <row r="70" spans="1:19" x14ac:dyDescent="0.3">
      <c r="A70" s="215">
        <v>70</v>
      </c>
      <c r="B70" s="226" t="s">
        <v>23</v>
      </c>
      <c r="C70" s="226" t="s">
        <v>1877</v>
      </c>
      <c r="D70" s="226" t="s">
        <v>786</v>
      </c>
      <c r="E70" s="226" t="s">
        <v>1107</v>
      </c>
      <c r="F70" s="226" t="s">
        <v>732</v>
      </c>
      <c r="G70" s="226" t="s">
        <v>1625</v>
      </c>
      <c r="H70" s="226" t="s">
        <v>745</v>
      </c>
      <c r="I70" s="226" t="s">
        <v>808</v>
      </c>
      <c r="J70" s="226" t="s">
        <v>840</v>
      </c>
      <c r="K70" s="226" t="s">
        <v>728</v>
      </c>
      <c r="L70" s="226" t="s">
        <v>1227</v>
      </c>
      <c r="M70" s="226" t="s">
        <v>724</v>
      </c>
      <c r="Q70" t="s">
        <v>202</v>
      </c>
      <c r="R70" t="s">
        <v>202</v>
      </c>
      <c r="S70">
        <f t="shared" si="2"/>
        <v>0</v>
      </c>
    </row>
    <row r="71" spans="1:19" x14ac:dyDescent="0.3">
      <c r="A71" s="215">
        <v>71</v>
      </c>
      <c r="B71" s="226" t="s">
        <v>221</v>
      </c>
      <c r="C71" s="226" t="s">
        <v>1840</v>
      </c>
      <c r="D71" s="226" t="s">
        <v>786</v>
      </c>
      <c r="E71" s="226" t="s">
        <v>743</v>
      </c>
      <c r="F71" s="226" t="s">
        <v>719</v>
      </c>
      <c r="G71" s="226" t="s">
        <v>1551</v>
      </c>
      <c r="H71" s="226" t="s">
        <v>745</v>
      </c>
      <c r="I71" s="226" t="s">
        <v>839</v>
      </c>
      <c r="J71" s="226" t="s">
        <v>809</v>
      </c>
      <c r="K71" s="226" t="s">
        <v>778</v>
      </c>
      <c r="L71" s="226" t="s">
        <v>737</v>
      </c>
      <c r="M71" s="226" t="s">
        <v>1225</v>
      </c>
      <c r="Q71" t="s">
        <v>78</v>
      </c>
      <c r="R71" t="s">
        <v>78</v>
      </c>
      <c r="S71">
        <f t="shared" si="2"/>
        <v>0</v>
      </c>
    </row>
    <row r="72" spans="1:19" x14ac:dyDescent="0.3">
      <c r="A72" s="215">
        <v>72</v>
      </c>
      <c r="B72" s="226" t="s">
        <v>884</v>
      </c>
      <c r="C72" s="226" t="s">
        <v>1877</v>
      </c>
      <c r="D72" s="226" t="s">
        <v>36</v>
      </c>
      <c r="E72" s="226" t="s">
        <v>942</v>
      </c>
      <c r="F72" s="226" t="s">
        <v>775</v>
      </c>
      <c r="G72" s="226" t="s">
        <v>1549</v>
      </c>
      <c r="H72" s="226" t="s">
        <v>714</v>
      </c>
      <c r="I72" s="226" t="s">
        <v>832</v>
      </c>
      <c r="J72" s="226" t="s">
        <v>723</v>
      </c>
      <c r="K72" s="226" t="s">
        <v>754</v>
      </c>
      <c r="L72" s="226" t="s">
        <v>1220</v>
      </c>
      <c r="M72" s="226" t="s">
        <v>1227</v>
      </c>
      <c r="Q72" t="s">
        <v>215</v>
      </c>
      <c r="R72" t="s">
        <v>215</v>
      </c>
      <c r="S72">
        <f t="shared" si="2"/>
        <v>0</v>
      </c>
    </row>
    <row r="73" spans="1:19" x14ac:dyDescent="0.3">
      <c r="A73" s="215">
        <v>73</v>
      </c>
      <c r="B73" s="226" t="s">
        <v>462</v>
      </c>
      <c r="C73" s="226" t="s">
        <v>1915</v>
      </c>
      <c r="D73" s="226" t="s">
        <v>2</v>
      </c>
      <c r="E73" s="226" t="s">
        <v>1013</v>
      </c>
      <c r="F73" s="226" t="s">
        <v>724</v>
      </c>
      <c r="G73" s="226" t="s">
        <v>1522</v>
      </c>
      <c r="H73" s="226" t="s">
        <v>745</v>
      </c>
      <c r="I73" s="226" t="s">
        <v>841</v>
      </c>
      <c r="J73" s="226" t="s">
        <v>1589</v>
      </c>
      <c r="K73" s="226" t="s">
        <v>766</v>
      </c>
      <c r="L73" s="226" t="s">
        <v>730</v>
      </c>
      <c r="M73" s="226" t="s">
        <v>712</v>
      </c>
      <c r="Q73" t="s">
        <v>27</v>
      </c>
      <c r="R73" t="s">
        <v>27</v>
      </c>
      <c r="S73">
        <f t="shared" si="2"/>
        <v>0</v>
      </c>
    </row>
    <row r="74" spans="1:19" x14ac:dyDescent="0.3">
      <c r="A74" s="215">
        <v>74</v>
      </c>
      <c r="B74" s="226" t="s">
        <v>458</v>
      </c>
      <c r="C74" s="226" t="s">
        <v>1692</v>
      </c>
      <c r="D74" s="226" t="s">
        <v>325</v>
      </c>
      <c r="E74" s="226" t="s">
        <v>1220</v>
      </c>
      <c r="F74" s="226" t="s">
        <v>719</v>
      </c>
      <c r="G74" s="226" t="s">
        <v>1550</v>
      </c>
      <c r="H74" s="226" t="s">
        <v>714</v>
      </c>
      <c r="I74" s="226" t="s">
        <v>854</v>
      </c>
      <c r="J74" s="226" t="s">
        <v>744</v>
      </c>
      <c r="K74" s="226" t="s">
        <v>766</v>
      </c>
      <c r="L74" s="226" t="s">
        <v>766</v>
      </c>
      <c r="M74" s="226" t="s">
        <v>1353</v>
      </c>
      <c r="Q74" t="s">
        <v>82</v>
      </c>
      <c r="R74" t="s">
        <v>82</v>
      </c>
      <c r="S74">
        <f t="shared" si="2"/>
        <v>0</v>
      </c>
    </row>
    <row r="75" spans="1:19" x14ac:dyDescent="0.3">
      <c r="A75" s="215">
        <v>75</v>
      </c>
      <c r="B75" s="226" t="s">
        <v>479</v>
      </c>
      <c r="C75" s="226" t="s">
        <v>1882</v>
      </c>
      <c r="D75" s="226" t="s">
        <v>2</v>
      </c>
      <c r="E75" s="226" t="s">
        <v>824</v>
      </c>
      <c r="F75" s="226" t="s">
        <v>732</v>
      </c>
      <c r="G75" s="226" t="s">
        <v>1583</v>
      </c>
      <c r="H75" s="226" t="s">
        <v>745</v>
      </c>
      <c r="I75" s="226" t="s">
        <v>843</v>
      </c>
      <c r="J75" s="226" t="s">
        <v>1378</v>
      </c>
      <c r="K75" s="226" t="s">
        <v>1219</v>
      </c>
      <c r="L75" s="226" t="s">
        <v>715</v>
      </c>
      <c r="M75" s="226" t="s">
        <v>1217</v>
      </c>
      <c r="Q75" t="s">
        <v>106</v>
      </c>
      <c r="R75" t="s">
        <v>106</v>
      </c>
      <c r="S75">
        <f t="shared" si="2"/>
        <v>0</v>
      </c>
    </row>
    <row r="76" spans="1:19" x14ac:dyDescent="0.3">
      <c r="A76" s="215">
        <v>76</v>
      </c>
      <c r="B76" s="226" t="s">
        <v>361</v>
      </c>
      <c r="C76" s="226" t="s">
        <v>1677</v>
      </c>
      <c r="D76" s="226" t="s">
        <v>5</v>
      </c>
      <c r="E76" s="226" t="s">
        <v>814</v>
      </c>
      <c r="F76" s="226" t="s">
        <v>734</v>
      </c>
      <c r="G76" s="226" t="s">
        <v>1548</v>
      </c>
      <c r="H76" s="226" t="s">
        <v>726</v>
      </c>
      <c r="I76" s="226" t="s">
        <v>845</v>
      </c>
      <c r="J76" s="226" t="s">
        <v>745</v>
      </c>
      <c r="K76" s="226" t="s">
        <v>723</v>
      </c>
      <c r="L76" s="226" t="s">
        <v>724</v>
      </c>
      <c r="M76" s="226" t="s">
        <v>1920</v>
      </c>
      <c r="Q76" t="s">
        <v>118</v>
      </c>
      <c r="R76" t="s">
        <v>118</v>
      </c>
      <c r="S76">
        <f t="shared" si="2"/>
        <v>0</v>
      </c>
    </row>
    <row r="77" spans="1:19" x14ac:dyDescent="0.3">
      <c r="A77" s="215">
        <v>77</v>
      </c>
      <c r="B77" s="226" t="s">
        <v>192</v>
      </c>
      <c r="C77" s="226" t="s">
        <v>1802</v>
      </c>
      <c r="D77" s="226" t="s">
        <v>2</v>
      </c>
      <c r="E77" s="226" t="s">
        <v>837</v>
      </c>
      <c r="F77" s="226" t="s">
        <v>742</v>
      </c>
      <c r="G77" s="226" t="s">
        <v>1365</v>
      </c>
      <c r="H77" s="226" t="s">
        <v>745</v>
      </c>
      <c r="I77" s="226" t="s">
        <v>847</v>
      </c>
      <c r="J77" s="226" t="s">
        <v>1134</v>
      </c>
      <c r="K77" s="226" t="s">
        <v>728</v>
      </c>
      <c r="L77" s="226" t="s">
        <v>816</v>
      </c>
      <c r="M77" s="226" t="s">
        <v>716</v>
      </c>
      <c r="Q77" t="s">
        <v>318</v>
      </c>
      <c r="R77" t="s">
        <v>318</v>
      </c>
      <c r="S77">
        <f t="shared" si="2"/>
        <v>0</v>
      </c>
    </row>
    <row r="78" spans="1:19" x14ac:dyDescent="0.3">
      <c r="A78" s="215">
        <v>78</v>
      </c>
      <c r="B78" s="226" t="s">
        <v>133</v>
      </c>
      <c r="C78" s="226" t="s">
        <v>1803</v>
      </c>
      <c r="D78" s="226" t="s">
        <v>32</v>
      </c>
      <c r="E78" s="226" t="s">
        <v>933</v>
      </c>
      <c r="F78" s="226" t="s">
        <v>732</v>
      </c>
      <c r="G78" s="226" t="s">
        <v>1584</v>
      </c>
      <c r="H78" s="226" t="s">
        <v>745</v>
      </c>
      <c r="I78" s="226" t="s">
        <v>813</v>
      </c>
      <c r="J78" s="226" t="s">
        <v>1177</v>
      </c>
      <c r="K78" s="226" t="s">
        <v>721</v>
      </c>
      <c r="L78" s="226" t="s">
        <v>732</v>
      </c>
      <c r="M78" s="226" t="s">
        <v>1221</v>
      </c>
      <c r="Q78" t="s">
        <v>69</v>
      </c>
      <c r="R78" t="s">
        <v>69</v>
      </c>
      <c r="S78">
        <f t="shared" si="2"/>
        <v>0</v>
      </c>
    </row>
    <row r="79" spans="1:19" x14ac:dyDescent="0.3">
      <c r="A79" s="215">
        <v>79</v>
      </c>
      <c r="B79" s="226" t="s">
        <v>456</v>
      </c>
      <c r="C79" s="226" t="s">
        <v>1690</v>
      </c>
      <c r="D79" s="226" t="s">
        <v>6</v>
      </c>
      <c r="E79" s="226" t="s">
        <v>901</v>
      </c>
      <c r="F79" s="226" t="s">
        <v>712</v>
      </c>
      <c r="G79" s="226" t="s">
        <v>1537</v>
      </c>
      <c r="H79" s="226" t="s">
        <v>714</v>
      </c>
      <c r="I79" s="226" t="s">
        <v>819</v>
      </c>
      <c r="J79" s="226" t="s">
        <v>868</v>
      </c>
      <c r="K79" s="226" t="s">
        <v>1220</v>
      </c>
      <c r="L79" s="226" t="s">
        <v>734</v>
      </c>
      <c r="M79" s="226" t="s">
        <v>726</v>
      </c>
      <c r="Q79" t="s">
        <v>123</v>
      </c>
      <c r="R79" t="s">
        <v>123</v>
      </c>
      <c r="S79">
        <f t="shared" si="2"/>
        <v>0</v>
      </c>
    </row>
    <row r="80" spans="1:19" x14ac:dyDescent="0.3">
      <c r="A80" s="215">
        <v>80</v>
      </c>
      <c r="B80" s="226" t="s">
        <v>297</v>
      </c>
      <c r="C80" s="226" t="s">
        <v>1803</v>
      </c>
      <c r="D80" s="226" t="s">
        <v>6</v>
      </c>
      <c r="E80" s="226" t="s">
        <v>1013</v>
      </c>
      <c r="F80" s="226" t="s">
        <v>801</v>
      </c>
      <c r="G80" s="226" t="s">
        <v>1551</v>
      </c>
      <c r="H80" s="226" t="s">
        <v>745</v>
      </c>
      <c r="I80" s="226" t="s">
        <v>851</v>
      </c>
      <c r="J80" s="226" t="s">
        <v>1525</v>
      </c>
      <c r="K80" s="226" t="s">
        <v>712</v>
      </c>
      <c r="L80" s="226" t="s">
        <v>788</v>
      </c>
      <c r="M80" s="226" t="s">
        <v>1217</v>
      </c>
      <c r="Q80" t="s">
        <v>266</v>
      </c>
      <c r="R80" t="s">
        <v>266</v>
      </c>
      <c r="S80">
        <f t="shared" si="2"/>
        <v>0</v>
      </c>
    </row>
    <row r="81" spans="1:19" x14ac:dyDescent="0.3">
      <c r="A81" s="215">
        <v>81</v>
      </c>
      <c r="B81" s="226" t="s">
        <v>103</v>
      </c>
      <c r="C81" s="226" t="s">
        <v>1907</v>
      </c>
      <c r="D81" s="226" t="s">
        <v>3</v>
      </c>
      <c r="E81" s="226" t="s">
        <v>846</v>
      </c>
      <c r="F81" s="226" t="s">
        <v>747</v>
      </c>
      <c r="G81" s="226" t="s">
        <v>1540</v>
      </c>
      <c r="H81" s="226" t="s">
        <v>745</v>
      </c>
      <c r="I81" s="226" t="s">
        <v>848</v>
      </c>
      <c r="J81" s="226" t="s">
        <v>798</v>
      </c>
      <c r="K81" s="226" t="s">
        <v>846</v>
      </c>
      <c r="L81" s="226" t="s">
        <v>814</v>
      </c>
      <c r="M81" s="226" t="s">
        <v>716</v>
      </c>
      <c r="Q81" t="s">
        <v>109</v>
      </c>
      <c r="R81" t="s">
        <v>109</v>
      </c>
      <c r="S81">
        <f t="shared" si="2"/>
        <v>0</v>
      </c>
    </row>
    <row r="82" spans="1:19" x14ac:dyDescent="0.3">
      <c r="A82" s="215">
        <v>82</v>
      </c>
      <c r="B82" s="226" t="s">
        <v>461</v>
      </c>
      <c r="C82" s="226" t="s">
        <v>2421</v>
      </c>
      <c r="D82" s="226" t="s">
        <v>32</v>
      </c>
      <c r="E82" s="226" t="s">
        <v>933</v>
      </c>
      <c r="F82" s="226" t="s">
        <v>728</v>
      </c>
      <c r="G82" s="226" t="s">
        <v>1372</v>
      </c>
      <c r="H82" s="226" t="s">
        <v>745</v>
      </c>
      <c r="I82" s="226" t="s">
        <v>857</v>
      </c>
      <c r="J82" s="226" t="s">
        <v>2397</v>
      </c>
      <c r="K82" s="226" t="s">
        <v>742</v>
      </c>
      <c r="L82" s="226" t="s">
        <v>791</v>
      </c>
      <c r="M82" s="226" t="s">
        <v>1217</v>
      </c>
      <c r="Q82" t="s">
        <v>377</v>
      </c>
      <c r="R82" t="s">
        <v>377</v>
      </c>
      <c r="S82">
        <f t="shared" si="2"/>
        <v>0</v>
      </c>
    </row>
    <row r="83" spans="1:19" x14ac:dyDescent="0.3">
      <c r="A83" s="215">
        <v>83</v>
      </c>
      <c r="B83" s="226" t="s">
        <v>40</v>
      </c>
      <c r="C83" s="226" t="s">
        <v>1803</v>
      </c>
      <c r="D83" s="226" t="s">
        <v>3</v>
      </c>
      <c r="E83" s="226" t="s">
        <v>1107</v>
      </c>
      <c r="F83" s="226" t="s">
        <v>719</v>
      </c>
      <c r="G83" s="226" t="s">
        <v>1540</v>
      </c>
      <c r="H83" s="226" t="s">
        <v>745</v>
      </c>
      <c r="I83" s="226" t="s">
        <v>855</v>
      </c>
      <c r="J83" s="226" t="s">
        <v>837</v>
      </c>
      <c r="K83" s="226" t="s">
        <v>785</v>
      </c>
      <c r="L83" s="226" t="s">
        <v>844</v>
      </c>
      <c r="M83" s="226" t="s">
        <v>718</v>
      </c>
      <c r="Q83" t="s">
        <v>68</v>
      </c>
      <c r="R83" t="s">
        <v>68</v>
      </c>
      <c r="S83">
        <f t="shared" si="2"/>
        <v>0</v>
      </c>
    </row>
    <row r="84" spans="1:19" x14ac:dyDescent="0.3">
      <c r="A84" s="215">
        <v>84</v>
      </c>
      <c r="B84" s="226" t="s">
        <v>213</v>
      </c>
      <c r="C84" s="226" t="s">
        <v>1721</v>
      </c>
      <c r="D84" s="226" t="s">
        <v>3</v>
      </c>
      <c r="E84" s="226" t="s">
        <v>846</v>
      </c>
      <c r="F84" s="226" t="s">
        <v>730</v>
      </c>
      <c r="G84" s="226" t="s">
        <v>1600</v>
      </c>
      <c r="H84" s="226" t="s">
        <v>745</v>
      </c>
      <c r="I84" s="226" t="s">
        <v>860</v>
      </c>
      <c r="J84" s="226" t="s">
        <v>782</v>
      </c>
      <c r="K84" s="226" t="s">
        <v>846</v>
      </c>
      <c r="L84" s="226" t="s">
        <v>757</v>
      </c>
      <c r="M84" s="226" t="s">
        <v>718</v>
      </c>
      <c r="Q84" t="s">
        <v>205</v>
      </c>
      <c r="R84" t="s">
        <v>205</v>
      </c>
      <c r="S84">
        <f t="shared" si="2"/>
        <v>0</v>
      </c>
    </row>
    <row r="85" spans="1:19" x14ac:dyDescent="0.3">
      <c r="A85" s="215">
        <v>85</v>
      </c>
      <c r="B85" s="226" t="s">
        <v>161</v>
      </c>
      <c r="C85" s="226" t="s">
        <v>1784</v>
      </c>
      <c r="D85" s="226" t="s">
        <v>53</v>
      </c>
      <c r="E85" s="226" t="s">
        <v>1355</v>
      </c>
      <c r="F85" s="226" t="s">
        <v>712</v>
      </c>
      <c r="G85" s="226" t="s">
        <v>1416</v>
      </c>
      <c r="H85" s="226" t="s">
        <v>726</v>
      </c>
      <c r="I85" s="226" t="s">
        <v>858</v>
      </c>
      <c r="J85" s="226" t="s">
        <v>723</v>
      </c>
      <c r="K85" s="226" t="s">
        <v>723</v>
      </c>
      <c r="L85" s="226" t="s">
        <v>1354</v>
      </c>
      <c r="M85" s="226" t="s">
        <v>1417</v>
      </c>
      <c r="Q85" t="s">
        <v>163</v>
      </c>
      <c r="R85" t="s">
        <v>163</v>
      </c>
      <c r="S85">
        <f t="shared" si="2"/>
        <v>0</v>
      </c>
    </row>
    <row r="86" spans="1:19" x14ac:dyDescent="0.3">
      <c r="A86" s="215">
        <v>86</v>
      </c>
      <c r="B86" s="226" t="s">
        <v>198</v>
      </c>
      <c r="C86" s="226" t="s">
        <v>1803</v>
      </c>
      <c r="D86" s="226" t="s">
        <v>31</v>
      </c>
      <c r="E86" s="226" t="s">
        <v>824</v>
      </c>
      <c r="F86" s="226" t="s">
        <v>791</v>
      </c>
      <c r="G86" s="226" t="s">
        <v>1555</v>
      </c>
      <c r="H86" s="226" t="s">
        <v>745</v>
      </c>
      <c r="I86" s="226" t="s">
        <v>852</v>
      </c>
      <c r="J86" s="226" t="s">
        <v>1099</v>
      </c>
      <c r="K86" s="226" t="s">
        <v>766</v>
      </c>
      <c r="L86" s="226" t="s">
        <v>721</v>
      </c>
      <c r="M86" s="226" t="s">
        <v>1217</v>
      </c>
      <c r="Q86" t="s">
        <v>319</v>
      </c>
      <c r="R86" t="s">
        <v>319</v>
      </c>
      <c r="S86">
        <f t="shared" si="2"/>
        <v>0</v>
      </c>
    </row>
    <row r="87" spans="1:19" x14ac:dyDescent="0.3">
      <c r="A87" s="215">
        <v>87</v>
      </c>
      <c r="B87" s="226" t="s">
        <v>442</v>
      </c>
      <c r="C87" s="226" t="s">
        <v>1840</v>
      </c>
      <c r="D87" s="226" t="s">
        <v>786</v>
      </c>
      <c r="E87" s="226" t="s">
        <v>743</v>
      </c>
      <c r="F87" s="226" t="s">
        <v>732</v>
      </c>
      <c r="G87" s="226" t="s">
        <v>1549</v>
      </c>
      <c r="H87" s="226" t="s">
        <v>714</v>
      </c>
      <c r="I87" s="226" t="s">
        <v>859</v>
      </c>
      <c r="J87" s="226" t="s">
        <v>809</v>
      </c>
      <c r="K87" s="226" t="s">
        <v>809</v>
      </c>
      <c r="L87" s="226" t="s">
        <v>775</v>
      </c>
      <c r="M87" s="226" t="s">
        <v>1223</v>
      </c>
      <c r="Q87" t="s">
        <v>21</v>
      </c>
      <c r="R87" t="s">
        <v>21</v>
      </c>
      <c r="S87">
        <f t="shared" si="2"/>
        <v>0</v>
      </c>
    </row>
    <row r="88" spans="1:19" x14ac:dyDescent="0.3">
      <c r="A88" s="215">
        <v>88</v>
      </c>
      <c r="B88" s="226" t="s">
        <v>119</v>
      </c>
      <c r="C88" s="226" t="s">
        <v>1798</v>
      </c>
      <c r="D88" s="226" t="s">
        <v>46</v>
      </c>
      <c r="E88" s="226" t="s">
        <v>1584</v>
      </c>
      <c r="F88" s="226" t="s">
        <v>718</v>
      </c>
      <c r="G88" s="226" t="s">
        <v>872</v>
      </c>
      <c r="H88" s="226" t="s">
        <v>715</v>
      </c>
      <c r="I88" s="226" t="s">
        <v>864</v>
      </c>
      <c r="J88" s="226" t="s">
        <v>777</v>
      </c>
      <c r="K88" s="226" t="s">
        <v>742</v>
      </c>
      <c r="L88" s="226" t="s">
        <v>1370</v>
      </c>
      <c r="M88" s="226" t="s">
        <v>1368</v>
      </c>
      <c r="Q88" t="s">
        <v>461</v>
      </c>
      <c r="R88" t="s">
        <v>461</v>
      </c>
      <c r="S88">
        <f t="shared" si="2"/>
        <v>0</v>
      </c>
    </row>
    <row r="89" spans="1:19" x14ac:dyDescent="0.3">
      <c r="A89" s="215">
        <v>89</v>
      </c>
      <c r="B89" s="226" t="s">
        <v>1085</v>
      </c>
      <c r="C89" s="226" t="s">
        <v>1682</v>
      </c>
      <c r="D89" s="226" t="s">
        <v>10</v>
      </c>
      <c r="E89" s="226" t="s">
        <v>1367</v>
      </c>
      <c r="F89" s="226" t="s">
        <v>769</v>
      </c>
      <c r="G89" s="226" t="s">
        <v>1521</v>
      </c>
      <c r="H89" s="226" t="s">
        <v>715</v>
      </c>
      <c r="I89" s="226" t="s">
        <v>866</v>
      </c>
      <c r="J89" s="226" t="s">
        <v>777</v>
      </c>
      <c r="K89" s="226" t="s">
        <v>738</v>
      </c>
      <c r="L89" s="226" t="s">
        <v>724</v>
      </c>
      <c r="M89" s="226" t="s">
        <v>1736</v>
      </c>
      <c r="Q89" t="s">
        <v>303</v>
      </c>
      <c r="R89" t="s">
        <v>303</v>
      </c>
      <c r="S89">
        <f t="shared" si="2"/>
        <v>0</v>
      </c>
    </row>
    <row r="90" spans="1:19" x14ac:dyDescent="0.3">
      <c r="A90" s="215">
        <v>90</v>
      </c>
      <c r="B90" s="226" t="s">
        <v>285</v>
      </c>
      <c r="C90" s="226" t="s">
        <v>1898</v>
      </c>
      <c r="D90" s="226" t="s">
        <v>3</v>
      </c>
      <c r="E90" s="226" t="s">
        <v>1107</v>
      </c>
      <c r="F90" s="226" t="s">
        <v>744</v>
      </c>
      <c r="G90" s="226" t="s">
        <v>1600</v>
      </c>
      <c r="H90" s="226" t="s">
        <v>745</v>
      </c>
      <c r="I90" s="226" t="s">
        <v>838</v>
      </c>
      <c r="J90" s="226" t="s">
        <v>868</v>
      </c>
      <c r="K90" s="226" t="s">
        <v>754</v>
      </c>
      <c r="L90" s="226" t="s">
        <v>844</v>
      </c>
      <c r="M90" s="226" t="s">
        <v>713</v>
      </c>
      <c r="Q90" t="s">
        <v>101</v>
      </c>
      <c r="R90" t="s">
        <v>101</v>
      </c>
      <c r="S90">
        <f t="shared" si="2"/>
        <v>0</v>
      </c>
    </row>
    <row r="91" spans="1:19" x14ac:dyDescent="0.3">
      <c r="A91" s="215">
        <v>91</v>
      </c>
      <c r="B91" s="226" t="s">
        <v>294</v>
      </c>
      <c r="C91" s="226" t="s">
        <v>1802</v>
      </c>
      <c r="D91" s="226" t="s">
        <v>807</v>
      </c>
      <c r="E91" s="226" t="s">
        <v>933</v>
      </c>
      <c r="F91" s="226" t="s">
        <v>778</v>
      </c>
      <c r="G91" s="226" t="s">
        <v>1539</v>
      </c>
      <c r="H91" s="226" t="s">
        <v>714</v>
      </c>
      <c r="I91" s="226" t="s">
        <v>869</v>
      </c>
      <c r="J91" s="226" t="s">
        <v>788</v>
      </c>
      <c r="K91" s="226" t="s">
        <v>831</v>
      </c>
      <c r="L91" s="226" t="s">
        <v>814</v>
      </c>
      <c r="M91" s="226" t="s">
        <v>818</v>
      </c>
      <c r="Q91" t="s">
        <v>526</v>
      </c>
      <c r="R91" t="s">
        <v>455</v>
      </c>
      <c r="S91">
        <f t="shared" si="2"/>
        <v>0</v>
      </c>
    </row>
    <row r="92" spans="1:19" x14ac:dyDescent="0.3">
      <c r="A92" s="215">
        <v>92</v>
      </c>
      <c r="B92" s="226" t="s">
        <v>250</v>
      </c>
      <c r="C92" s="226" t="s">
        <v>1872</v>
      </c>
      <c r="D92" s="226" t="s">
        <v>807</v>
      </c>
      <c r="E92" s="226" t="s">
        <v>754</v>
      </c>
      <c r="F92" s="226" t="s">
        <v>738</v>
      </c>
      <c r="G92" s="226" t="s">
        <v>1824</v>
      </c>
      <c r="H92" s="226" t="s">
        <v>714</v>
      </c>
      <c r="I92" s="226" t="s">
        <v>830</v>
      </c>
      <c r="J92" s="226" t="s">
        <v>750</v>
      </c>
      <c r="K92" s="226" t="s">
        <v>719</v>
      </c>
      <c r="L92" s="226" t="s">
        <v>1539</v>
      </c>
      <c r="M92" s="226" t="s">
        <v>1222</v>
      </c>
      <c r="Q92" t="s">
        <v>16</v>
      </c>
      <c r="R92" t="s">
        <v>16</v>
      </c>
      <c r="S92">
        <f t="shared" si="2"/>
        <v>0</v>
      </c>
    </row>
    <row r="93" spans="1:19" x14ac:dyDescent="0.3">
      <c r="A93" s="215">
        <v>93</v>
      </c>
      <c r="B93" s="226" t="s">
        <v>84</v>
      </c>
      <c r="C93" s="226" t="s">
        <v>1926</v>
      </c>
      <c r="D93" s="226" t="s">
        <v>3</v>
      </c>
      <c r="E93" s="226" t="s">
        <v>1137</v>
      </c>
      <c r="F93" s="226" t="s">
        <v>805</v>
      </c>
      <c r="G93" s="226" t="s">
        <v>1600</v>
      </c>
      <c r="H93" s="226" t="s">
        <v>745</v>
      </c>
      <c r="I93" s="226" t="s">
        <v>856</v>
      </c>
      <c r="J93" s="226" t="s">
        <v>868</v>
      </c>
      <c r="K93" s="226" t="s">
        <v>837</v>
      </c>
      <c r="L93" s="226" t="s">
        <v>844</v>
      </c>
      <c r="M93" s="226" t="s">
        <v>716</v>
      </c>
      <c r="Q93" t="s">
        <v>114</v>
      </c>
      <c r="R93" t="s">
        <v>114</v>
      </c>
      <c r="S93">
        <f t="shared" si="2"/>
        <v>0</v>
      </c>
    </row>
    <row r="94" spans="1:19" x14ac:dyDescent="0.3">
      <c r="A94" s="215">
        <v>94</v>
      </c>
      <c r="B94" s="226" t="s">
        <v>171</v>
      </c>
      <c r="C94" s="226" t="s">
        <v>1709</v>
      </c>
      <c r="D94" s="226" t="s">
        <v>31</v>
      </c>
      <c r="E94" s="226" t="s">
        <v>1013</v>
      </c>
      <c r="F94" s="226" t="s">
        <v>750</v>
      </c>
      <c r="G94" s="226" t="s">
        <v>1600</v>
      </c>
      <c r="H94" s="226" t="s">
        <v>745</v>
      </c>
      <c r="I94" s="226" t="s">
        <v>870</v>
      </c>
      <c r="J94" s="226" t="s">
        <v>1137</v>
      </c>
      <c r="K94" s="226" t="s">
        <v>782</v>
      </c>
      <c r="L94" s="226" t="s">
        <v>730</v>
      </c>
      <c r="M94" s="226" t="s">
        <v>734</v>
      </c>
      <c r="Q94" t="s">
        <v>210</v>
      </c>
      <c r="R94" t="s">
        <v>210</v>
      </c>
      <c r="S94">
        <f t="shared" si="2"/>
        <v>0</v>
      </c>
    </row>
    <row r="95" spans="1:19" x14ac:dyDescent="0.3">
      <c r="A95" s="215">
        <v>95</v>
      </c>
      <c r="B95" s="226" t="s">
        <v>477</v>
      </c>
      <c r="C95" s="226" t="s">
        <v>1685</v>
      </c>
      <c r="D95" s="226" t="s">
        <v>36</v>
      </c>
      <c r="E95" s="226" t="s">
        <v>1419</v>
      </c>
      <c r="F95" s="226" t="s">
        <v>744</v>
      </c>
      <c r="G95" s="226" t="s">
        <v>1417</v>
      </c>
      <c r="H95" s="226" t="s">
        <v>714</v>
      </c>
      <c r="I95" s="226" t="s">
        <v>873</v>
      </c>
      <c r="J95" s="226" t="s">
        <v>750</v>
      </c>
      <c r="K95" s="226" t="s">
        <v>741</v>
      </c>
      <c r="L95" s="226" t="s">
        <v>1420</v>
      </c>
      <c r="M95" s="226" t="s">
        <v>816</v>
      </c>
      <c r="Q95" t="s">
        <v>281</v>
      </c>
      <c r="R95" t="s">
        <v>281</v>
      </c>
      <c r="S95">
        <f t="shared" si="2"/>
        <v>0</v>
      </c>
    </row>
    <row r="96" spans="1:19" x14ac:dyDescent="0.3">
      <c r="A96" s="215">
        <v>96</v>
      </c>
      <c r="B96" s="226" t="s">
        <v>468</v>
      </c>
      <c r="C96" s="226" t="s">
        <v>1676</v>
      </c>
      <c r="D96" s="226" t="s">
        <v>46</v>
      </c>
      <c r="E96" s="226" t="s">
        <v>1519</v>
      </c>
      <c r="F96" s="226" t="s">
        <v>777</v>
      </c>
      <c r="G96" s="226" t="s">
        <v>1550</v>
      </c>
      <c r="H96" s="226" t="s">
        <v>715</v>
      </c>
      <c r="I96" s="226" t="s">
        <v>867</v>
      </c>
      <c r="J96" s="226" t="s">
        <v>745</v>
      </c>
      <c r="K96" s="226" t="s">
        <v>777</v>
      </c>
      <c r="L96" s="226" t="s">
        <v>1219</v>
      </c>
      <c r="M96" s="226" t="s">
        <v>1824</v>
      </c>
      <c r="Q96" t="s">
        <v>527</v>
      </c>
      <c r="R96" t="s">
        <v>301</v>
      </c>
      <c r="S96">
        <f t="shared" si="2"/>
        <v>0</v>
      </c>
    </row>
    <row r="97" spans="1:19" x14ac:dyDescent="0.3">
      <c r="A97" s="215">
        <v>97</v>
      </c>
      <c r="B97" s="226" t="s">
        <v>78</v>
      </c>
      <c r="C97" s="226" t="s">
        <v>1907</v>
      </c>
      <c r="D97" s="226" t="s">
        <v>3</v>
      </c>
      <c r="E97" s="226" t="s">
        <v>1134</v>
      </c>
      <c r="F97" s="226" t="s">
        <v>742</v>
      </c>
      <c r="G97" s="226" t="s">
        <v>1555</v>
      </c>
      <c r="H97" s="226" t="s">
        <v>745</v>
      </c>
      <c r="I97" s="226" t="s">
        <v>876</v>
      </c>
      <c r="J97" s="226" t="s">
        <v>517</v>
      </c>
      <c r="K97" s="226" t="s">
        <v>1107</v>
      </c>
      <c r="L97" s="226" t="s">
        <v>775</v>
      </c>
      <c r="M97" s="226" t="s">
        <v>713</v>
      </c>
      <c r="Q97" t="s">
        <v>96</v>
      </c>
      <c r="R97" t="s">
        <v>490</v>
      </c>
      <c r="S97">
        <f t="shared" si="2"/>
        <v>0</v>
      </c>
    </row>
    <row r="98" spans="1:19" x14ac:dyDescent="0.3">
      <c r="A98" s="215">
        <v>98</v>
      </c>
      <c r="B98" s="226" t="s">
        <v>974</v>
      </c>
      <c r="C98" s="226" t="s">
        <v>2389</v>
      </c>
      <c r="D98" s="226" t="s">
        <v>53</v>
      </c>
      <c r="E98" s="226" t="s">
        <v>1369</v>
      </c>
      <c r="F98" s="226" t="s">
        <v>730</v>
      </c>
      <c r="G98" s="226" t="s">
        <v>1547</v>
      </c>
      <c r="H98" s="226" t="s">
        <v>745</v>
      </c>
      <c r="I98" s="226" t="s">
        <v>875</v>
      </c>
      <c r="J98" s="226" t="s">
        <v>777</v>
      </c>
      <c r="K98" s="226" t="s">
        <v>747</v>
      </c>
      <c r="L98" s="226" t="s">
        <v>844</v>
      </c>
      <c r="M98" s="226" t="s">
        <v>1785</v>
      </c>
      <c r="Q98" t="s">
        <v>86</v>
      </c>
      <c r="R98" t="s">
        <v>469</v>
      </c>
      <c r="S98">
        <f t="shared" si="2"/>
        <v>0</v>
      </c>
    </row>
    <row r="99" spans="1:19" x14ac:dyDescent="0.3">
      <c r="A99" s="215">
        <v>99</v>
      </c>
      <c r="B99" s="226" t="s">
        <v>243</v>
      </c>
      <c r="C99" s="226" t="s">
        <v>1690</v>
      </c>
      <c r="D99" s="226" t="s">
        <v>786</v>
      </c>
      <c r="E99" s="226" t="s">
        <v>993</v>
      </c>
      <c r="F99" s="226" t="s">
        <v>769</v>
      </c>
      <c r="G99" s="226" t="s">
        <v>1551</v>
      </c>
      <c r="H99" s="226" t="s">
        <v>714</v>
      </c>
      <c r="I99" s="226" t="s">
        <v>877</v>
      </c>
      <c r="J99" s="226" t="s">
        <v>820</v>
      </c>
      <c r="K99" s="226" t="s">
        <v>788</v>
      </c>
      <c r="L99" s="226" t="s">
        <v>732</v>
      </c>
      <c r="M99" s="226" t="s">
        <v>1416</v>
      </c>
      <c r="Q99" t="s">
        <v>317</v>
      </c>
      <c r="R99" t="s">
        <v>491</v>
      </c>
      <c r="S99">
        <f t="shared" si="2"/>
        <v>0</v>
      </c>
    </row>
    <row r="100" spans="1:19" x14ac:dyDescent="0.3">
      <c r="A100" s="215">
        <v>100</v>
      </c>
      <c r="B100" s="226" t="s">
        <v>463</v>
      </c>
      <c r="C100" s="226" t="s">
        <v>1926</v>
      </c>
      <c r="D100" s="226" t="s">
        <v>2</v>
      </c>
      <c r="E100" s="226" t="s">
        <v>1134</v>
      </c>
      <c r="F100" s="226" t="s">
        <v>750</v>
      </c>
      <c r="G100" s="226" t="s">
        <v>1593</v>
      </c>
      <c r="H100" s="226" t="s">
        <v>745</v>
      </c>
      <c r="I100" s="226" t="s">
        <v>850</v>
      </c>
      <c r="J100" s="226" t="s">
        <v>2388</v>
      </c>
      <c r="K100" s="226" t="s">
        <v>763</v>
      </c>
      <c r="L100" s="226" t="s">
        <v>738</v>
      </c>
      <c r="M100" s="226" t="s">
        <v>718</v>
      </c>
      <c r="Q100" t="s">
        <v>238</v>
      </c>
      <c r="R100" t="s">
        <v>238</v>
      </c>
      <c r="S100">
        <f t="shared" si="2"/>
        <v>0</v>
      </c>
    </row>
    <row r="101" spans="1:19" x14ac:dyDescent="0.3">
      <c r="A101" s="215">
        <v>101</v>
      </c>
      <c r="B101" s="226" t="s">
        <v>229</v>
      </c>
      <c r="C101" s="226" t="s">
        <v>1784</v>
      </c>
      <c r="D101" s="226" t="s">
        <v>7</v>
      </c>
      <c r="E101" s="226" t="s">
        <v>743</v>
      </c>
      <c r="F101" s="226" t="s">
        <v>715</v>
      </c>
      <c r="G101" s="226" t="s">
        <v>1585</v>
      </c>
      <c r="H101" s="226" t="s">
        <v>715</v>
      </c>
      <c r="I101" s="226" t="s">
        <v>890</v>
      </c>
      <c r="J101" s="226" t="s">
        <v>745</v>
      </c>
      <c r="K101" s="226" t="s">
        <v>801</v>
      </c>
      <c r="L101" s="226" t="s">
        <v>872</v>
      </c>
      <c r="M101" s="226" t="s">
        <v>1553</v>
      </c>
      <c r="Q101" t="s">
        <v>160</v>
      </c>
      <c r="R101" t="s">
        <v>160</v>
      </c>
      <c r="S101">
        <f t="shared" si="2"/>
        <v>0</v>
      </c>
    </row>
    <row r="102" spans="1:19" x14ac:dyDescent="0.3">
      <c r="A102" s="215">
        <v>102</v>
      </c>
      <c r="B102" s="226" t="s">
        <v>241</v>
      </c>
      <c r="C102" s="226" t="s">
        <v>1721</v>
      </c>
      <c r="D102" s="226" t="s">
        <v>3</v>
      </c>
      <c r="E102" s="226" t="s">
        <v>931</v>
      </c>
      <c r="F102" s="226" t="s">
        <v>750</v>
      </c>
      <c r="G102" s="226" t="s">
        <v>1586</v>
      </c>
      <c r="H102" s="226" t="s">
        <v>745</v>
      </c>
      <c r="I102" s="226" t="s">
        <v>881</v>
      </c>
      <c r="J102" s="226" t="s">
        <v>749</v>
      </c>
      <c r="K102" s="226" t="s">
        <v>846</v>
      </c>
      <c r="L102" s="226" t="s">
        <v>724</v>
      </c>
      <c r="M102" s="226" t="s">
        <v>734</v>
      </c>
      <c r="Q102" t="s">
        <v>124</v>
      </c>
      <c r="R102" t="s">
        <v>124</v>
      </c>
      <c r="S102">
        <f t="shared" si="2"/>
        <v>0</v>
      </c>
    </row>
    <row r="103" spans="1:19" x14ac:dyDescent="0.3">
      <c r="A103" s="215">
        <v>103</v>
      </c>
      <c r="B103" s="226" t="s">
        <v>905</v>
      </c>
      <c r="C103" s="226" t="s">
        <v>1697</v>
      </c>
      <c r="D103" s="226" t="s">
        <v>879</v>
      </c>
      <c r="E103" s="226" t="s">
        <v>1534</v>
      </c>
      <c r="F103" s="226" t="s">
        <v>742</v>
      </c>
      <c r="G103" s="226" t="s">
        <v>1353</v>
      </c>
      <c r="H103" s="226" t="s">
        <v>726</v>
      </c>
      <c r="I103" s="226" t="s">
        <v>883</v>
      </c>
      <c r="J103" s="226" t="s">
        <v>777</v>
      </c>
      <c r="K103" s="226" t="s">
        <v>723</v>
      </c>
      <c r="L103" s="226" t="s">
        <v>757</v>
      </c>
      <c r="M103" s="226" t="s">
        <v>1599</v>
      </c>
    </row>
    <row r="104" spans="1:19" x14ac:dyDescent="0.3">
      <c r="A104" s="215">
        <v>104</v>
      </c>
      <c r="B104" s="226" t="s">
        <v>107</v>
      </c>
      <c r="C104" s="226" t="s">
        <v>1852</v>
      </c>
      <c r="D104" s="226" t="s">
        <v>31</v>
      </c>
      <c r="E104" s="226" t="s">
        <v>846</v>
      </c>
      <c r="F104" s="226" t="s">
        <v>742</v>
      </c>
      <c r="G104" s="226" t="s">
        <v>1753</v>
      </c>
      <c r="H104" s="226" t="s">
        <v>745</v>
      </c>
      <c r="I104" s="226" t="s">
        <v>886</v>
      </c>
      <c r="J104" s="226" t="s">
        <v>1137</v>
      </c>
      <c r="K104" s="226" t="s">
        <v>785</v>
      </c>
      <c r="L104" s="226" t="s">
        <v>721</v>
      </c>
      <c r="M104" s="226" t="s">
        <v>775</v>
      </c>
    </row>
    <row r="105" spans="1:19" x14ac:dyDescent="0.3">
      <c r="A105" s="215">
        <v>105</v>
      </c>
      <c r="B105" s="226" t="s">
        <v>493</v>
      </c>
      <c r="C105" s="226" t="s">
        <v>1840</v>
      </c>
      <c r="D105" s="226" t="s">
        <v>36</v>
      </c>
      <c r="E105" s="226" t="s">
        <v>901</v>
      </c>
      <c r="F105" s="226" t="s">
        <v>721</v>
      </c>
      <c r="G105" s="226" t="s">
        <v>1367</v>
      </c>
      <c r="H105" s="226" t="s">
        <v>745</v>
      </c>
      <c r="I105" s="226" t="s">
        <v>888</v>
      </c>
      <c r="J105" s="226" t="s">
        <v>805</v>
      </c>
      <c r="K105" s="226" t="s">
        <v>770</v>
      </c>
      <c r="L105" s="226" t="s">
        <v>878</v>
      </c>
      <c r="M105" s="226" t="s">
        <v>1226</v>
      </c>
    </row>
    <row r="106" spans="1:19" x14ac:dyDescent="0.3">
      <c r="A106" s="215">
        <v>106</v>
      </c>
      <c r="B106" s="226" t="s">
        <v>104</v>
      </c>
      <c r="C106" s="226" t="s">
        <v>2391</v>
      </c>
      <c r="D106" s="226" t="s">
        <v>188</v>
      </c>
      <c r="E106" s="226" t="s">
        <v>1354</v>
      </c>
      <c r="F106" s="226" t="s">
        <v>719</v>
      </c>
      <c r="G106" s="226" t="s">
        <v>1519</v>
      </c>
      <c r="H106" s="226" t="s">
        <v>726</v>
      </c>
      <c r="I106" s="226" t="s">
        <v>891</v>
      </c>
      <c r="J106" s="226" t="s">
        <v>769</v>
      </c>
      <c r="K106" s="226" t="s">
        <v>714</v>
      </c>
      <c r="L106" s="226" t="s">
        <v>1376</v>
      </c>
      <c r="M106" s="226" t="s">
        <v>1519</v>
      </c>
    </row>
    <row r="107" spans="1:19" x14ac:dyDescent="0.3">
      <c r="A107" s="215">
        <v>107</v>
      </c>
      <c r="B107" s="226" t="s">
        <v>1012</v>
      </c>
      <c r="C107" s="226" t="s">
        <v>1658</v>
      </c>
      <c r="D107" s="226" t="s">
        <v>188</v>
      </c>
      <c r="E107" s="226" t="s">
        <v>1544</v>
      </c>
      <c r="F107" s="226" t="s">
        <v>730</v>
      </c>
      <c r="G107" s="226" t="s">
        <v>1225</v>
      </c>
      <c r="H107" s="226" t="s">
        <v>726</v>
      </c>
      <c r="I107" s="226" t="s">
        <v>889</v>
      </c>
      <c r="J107" s="226" t="s">
        <v>723</v>
      </c>
      <c r="K107" s="226" t="s">
        <v>723</v>
      </c>
      <c r="L107" s="226" t="s">
        <v>1540</v>
      </c>
      <c r="M107" s="226" t="s">
        <v>1223</v>
      </c>
    </row>
    <row r="108" spans="1:19" x14ac:dyDescent="0.3">
      <c r="A108" s="215">
        <v>108</v>
      </c>
      <c r="B108" s="226" t="s">
        <v>303</v>
      </c>
      <c r="C108" s="226" t="s">
        <v>1804</v>
      </c>
      <c r="D108" s="226" t="s">
        <v>32</v>
      </c>
      <c r="E108" s="226" t="s">
        <v>837</v>
      </c>
      <c r="F108" s="226" t="s">
        <v>805</v>
      </c>
      <c r="G108" s="226" t="s">
        <v>1588</v>
      </c>
      <c r="H108" s="226" t="s">
        <v>745</v>
      </c>
      <c r="I108" s="226" t="s">
        <v>894</v>
      </c>
      <c r="J108" s="226" t="s">
        <v>1787</v>
      </c>
      <c r="K108" s="226" t="s">
        <v>809</v>
      </c>
      <c r="L108" s="226" t="s">
        <v>769</v>
      </c>
      <c r="M108" s="226" t="s">
        <v>1222</v>
      </c>
    </row>
    <row r="109" spans="1:19" x14ac:dyDescent="0.3">
      <c r="A109" s="215">
        <v>109</v>
      </c>
      <c r="B109" s="226" t="s">
        <v>15</v>
      </c>
      <c r="C109" s="226" t="s">
        <v>1926</v>
      </c>
      <c r="D109" s="226" t="s">
        <v>6</v>
      </c>
      <c r="E109" s="226" t="s">
        <v>837</v>
      </c>
      <c r="F109" s="226" t="s">
        <v>831</v>
      </c>
      <c r="G109" s="226" t="s">
        <v>1600</v>
      </c>
      <c r="H109" s="226" t="s">
        <v>745</v>
      </c>
      <c r="I109" s="226" t="s">
        <v>895</v>
      </c>
      <c r="J109" s="226" t="s">
        <v>1526</v>
      </c>
      <c r="K109" s="226" t="s">
        <v>744</v>
      </c>
      <c r="L109" s="226" t="s">
        <v>721</v>
      </c>
      <c r="M109" s="226" t="s">
        <v>713</v>
      </c>
    </row>
    <row r="110" spans="1:19" x14ac:dyDescent="0.3">
      <c r="A110" s="215">
        <v>110</v>
      </c>
      <c r="B110" s="226" t="s">
        <v>454</v>
      </c>
      <c r="C110" s="226" t="s">
        <v>1802</v>
      </c>
      <c r="D110" s="226" t="s">
        <v>36</v>
      </c>
      <c r="E110" s="226" t="s">
        <v>1552</v>
      </c>
      <c r="F110" s="226" t="s">
        <v>732</v>
      </c>
      <c r="G110" s="226" t="s">
        <v>1420</v>
      </c>
      <c r="H110" s="226" t="s">
        <v>715</v>
      </c>
      <c r="I110" s="226" t="s">
        <v>897</v>
      </c>
      <c r="J110" s="226" t="s">
        <v>750</v>
      </c>
      <c r="K110" s="226" t="s">
        <v>809</v>
      </c>
      <c r="L110" s="226" t="s">
        <v>1355</v>
      </c>
      <c r="M110" s="226" t="s">
        <v>816</v>
      </c>
    </row>
    <row r="111" spans="1:19" x14ac:dyDescent="0.3">
      <c r="A111" s="215">
        <v>111</v>
      </c>
      <c r="B111" s="226" t="s">
        <v>159</v>
      </c>
      <c r="C111" s="226" t="s">
        <v>1721</v>
      </c>
      <c r="D111" s="226" t="s">
        <v>786</v>
      </c>
      <c r="E111" s="226" t="s">
        <v>942</v>
      </c>
      <c r="F111" s="226" t="s">
        <v>791</v>
      </c>
      <c r="G111" s="226" t="s">
        <v>1524</v>
      </c>
      <c r="H111" s="226" t="s">
        <v>714</v>
      </c>
      <c r="I111" s="226" t="s">
        <v>899</v>
      </c>
      <c r="J111" s="226" t="s">
        <v>770</v>
      </c>
      <c r="K111" s="226" t="s">
        <v>728</v>
      </c>
      <c r="L111" s="226" t="s">
        <v>747</v>
      </c>
      <c r="M111" s="226" t="s">
        <v>844</v>
      </c>
    </row>
    <row r="112" spans="1:19" x14ac:dyDescent="0.3">
      <c r="A112" s="215">
        <v>112</v>
      </c>
      <c r="B112" s="226" t="s">
        <v>452</v>
      </c>
      <c r="C112" s="226" t="s">
        <v>1804</v>
      </c>
      <c r="D112" s="226" t="s">
        <v>32</v>
      </c>
      <c r="E112" s="226" t="s">
        <v>754</v>
      </c>
      <c r="F112" s="226" t="s">
        <v>788</v>
      </c>
      <c r="G112" s="226" t="s">
        <v>1558</v>
      </c>
      <c r="H112" s="226" t="s">
        <v>745</v>
      </c>
      <c r="I112" s="226" t="s">
        <v>882</v>
      </c>
      <c r="J112" s="226" t="s">
        <v>1177</v>
      </c>
      <c r="K112" s="226" t="s">
        <v>770</v>
      </c>
      <c r="L112" s="226" t="s">
        <v>732</v>
      </c>
      <c r="M112" s="226" t="s">
        <v>718</v>
      </c>
    </row>
    <row r="113" spans="1:13" x14ac:dyDescent="0.3">
      <c r="A113" s="215">
        <v>113</v>
      </c>
      <c r="B113" s="226" t="s">
        <v>196</v>
      </c>
      <c r="C113" s="226" t="s">
        <v>1840</v>
      </c>
      <c r="D113" s="226" t="s">
        <v>36</v>
      </c>
      <c r="E113" s="226" t="s">
        <v>931</v>
      </c>
      <c r="F113" s="226" t="s">
        <v>721</v>
      </c>
      <c r="G113" s="226" t="s">
        <v>1535</v>
      </c>
      <c r="H113" s="226" t="s">
        <v>714</v>
      </c>
      <c r="I113" s="226" t="s">
        <v>904</v>
      </c>
      <c r="J113" s="226" t="s">
        <v>723</v>
      </c>
      <c r="K113" s="226" t="s">
        <v>809</v>
      </c>
      <c r="L113" s="226" t="s">
        <v>1376</v>
      </c>
      <c r="M113" s="226" t="s">
        <v>1218</v>
      </c>
    </row>
    <row r="114" spans="1:13" x14ac:dyDescent="0.3">
      <c r="A114" s="215">
        <v>114</v>
      </c>
      <c r="B114" s="226" t="s">
        <v>480</v>
      </c>
      <c r="C114" s="226" t="s">
        <v>1680</v>
      </c>
      <c r="D114" s="226" t="s">
        <v>879</v>
      </c>
      <c r="E114" s="226" t="s">
        <v>1522</v>
      </c>
      <c r="F114" s="226" t="s">
        <v>712</v>
      </c>
      <c r="G114" s="226" t="s">
        <v>1225</v>
      </c>
      <c r="H114" s="226" t="s">
        <v>726</v>
      </c>
      <c r="I114" s="226" t="s">
        <v>907</v>
      </c>
      <c r="J114" s="226" t="s">
        <v>745</v>
      </c>
      <c r="K114" s="226" t="s">
        <v>777</v>
      </c>
      <c r="L114" s="226" t="s">
        <v>728</v>
      </c>
      <c r="M114" s="226" t="s">
        <v>1972</v>
      </c>
    </row>
    <row r="115" spans="1:13" x14ac:dyDescent="0.3">
      <c r="A115" s="215">
        <v>115</v>
      </c>
      <c r="B115" s="226" t="s">
        <v>237</v>
      </c>
      <c r="C115" s="226" t="s">
        <v>1700</v>
      </c>
      <c r="D115" s="226" t="s">
        <v>807</v>
      </c>
      <c r="E115" s="226" t="s">
        <v>1220</v>
      </c>
      <c r="F115" s="226" t="s">
        <v>742</v>
      </c>
      <c r="G115" s="226" t="s">
        <v>1541</v>
      </c>
      <c r="H115" s="226" t="s">
        <v>715</v>
      </c>
      <c r="I115" s="226" t="s">
        <v>887</v>
      </c>
      <c r="J115" s="226" t="s">
        <v>831</v>
      </c>
      <c r="K115" s="226" t="s">
        <v>732</v>
      </c>
      <c r="L115" s="226" t="s">
        <v>743</v>
      </c>
      <c r="M115" s="226" t="s">
        <v>1223</v>
      </c>
    </row>
    <row r="116" spans="1:13" x14ac:dyDescent="0.3">
      <c r="A116" s="215">
        <v>116</v>
      </c>
      <c r="B116" s="226" t="s">
        <v>278</v>
      </c>
      <c r="C116" s="226" t="s">
        <v>1664</v>
      </c>
      <c r="D116" s="226" t="s">
        <v>34</v>
      </c>
      <c r="E116" s="226" t="s">
        <v>1543</v>
      </c>
      <c r="F116" s="226" t="s">
        <v>730</v>
      </c>
      <c r="G116" s="226" t="s">
        <v>818</v>
      </c>
      <c r="H116" s="226" t="s">
        <v>715</v>
      </c>
      <c r="I116" s="226" t="s">
        <v>909</v>
      </c>
      <c r="J116" s="226" t="s">
        <v>510</v>
      </c>
      <c r="K116" s="226" t="s">
        <v>805</v>
      </c>
      <c r="L116" s="226" t="s">
        <v>770</v>
      </c>
      <c r="M116" s="226" t="s">
        <v>1416</v>
      </c>
    </row>
    <row r="117" spans="1:13" x14ac:dyDescent="0.3">
      <c r="A117" s="215">
        <v>117</v>
      </c>
      <c r="B117" s="226" t="s">
        <v>203</v>
      </c>
      <c r="C117" s="226" t="s">
        <v>1799</v>
      </c>
      <c r="D117" s="226" t="s">
        <v>7</v>
      </c>
      <c r="E117" s="226" t="s">
        <v>1420</v>
      </c>
      <c r="F117" s="226" t="s">
        <v>737</v>
      </c>
      <c r="G117" s="226" t="s">
        <v>1370</v>
      </c>
      <c r="H117" s="226" t="s">
        <v>715</v>
      </c>
      <c r="I117" s="226" t="s">
        <v>900</v>
      </c>
      <c r="J117" s="226" t="s">
        <v>745</v>
      </c>
      <c r="K117" s="226" t="s">
        <v>791</v>
      </c>
      <c r="L117" s="226" t="s">
        <v>1355</v>
      </c>
      <c r="M117" s="226" t="s">
        <v>1532</v>
      </c>
    </row>
    <row r="118" spans="1:13" x14ac:dyDescent="0.3">
      <c r="A118" s="215">
        <v>118</v>
      </c>
      <c r="B118" s="226" t="s">
        <v>126</v>
      </c>
      <c r="C118" s="226" t="s">
        <v>1685</v>
      </c>
      <c r="D118" s="226" t="s">
        <v>325</v>
      </c>
      <c r="E118" s="226" t="s">
        <v>1354</v>
      </c>
      <c r="F118" s="226" t="s">
        <v>738</v>
      </c>
      <c r="G118" s="226" t="s">
        <v>1372</v>
      </c>
      <c r="H118" s="226" t="s">
        <v>714</v>
      </c>
      <c r="I118" s="226" t="s">
        <v>910</v>
      </c>
      <c r="J118" s="226" t="s">
        <v>738</v>
      </c>
      <c r="K118" s="226" t="s">
        <v>719</v>
      </c>
      <c r="L118" s="226" t="s">
        <v>1373</v>
      </c>
      <c r="M118" s="226" t="s">
        <v>1224</v>
      </c>
    </row>
    <row r="119" spans="1:13" x14ac:dyDescent="0.3">
      <c r="A119" s="215">
        <v>119</v>
      </c>
      <c r="B119" s="226" t="s">
        <v>210</v>
      </c>
      <c r="C119" s="226" t="s">
        <v>1721</v>
      </c>
      <c r="D119" s="226" t="s">
        <v>34</v>
      </c>
      <c r="E119" s="226" t="s">
        <v>931</v>
      </c>
      <c r="F119" s="226" t="s">
        <v>766</v>
      </c>
      <c r="G119" s="226" t="s">
        <v>1534</v>
      </c>
      <c r="H119" s="226" t="s">
        <v>714</v>
      </c>
      <c r="I119" s="226" t="s">
        <v>912</v>
      </c>
      <c r="J119" s="226" t="s">
        <v>811</v>
      </c>
      <c r="K119" s="226" t="s">
        <v>778</v>
      </c>
      <c r="L119" s="226" t="s">
        <v>735</v>
      </c>
      <c r="M119" s="226" t="s">
        <v>925</v>
      </c>
    </row>
    <row r="120" spans="1:13" x14ac:dyDescent="0.3">
      <c r="A120" s="215">
        <v>120</v>
      </c>
      <c r="B120" s="226" t="s">
        <v>1017</v>
      </c>
      <c r="C120" s="226" t="s">
        <v>1699</v>
      </c>
      <c r="D120" s="226" t="s">
        <v>36</v>
      </c>
      <c r="E120" s="226" t="s">
        <v>1552</v>
      </c>
      <c r="F120" s="226" t="s">
        <v>750</v>
      </c>
      <c r="G120" s="226" t="s">
        <v>1373</v>
      </c>
      <c r="H120" s="226" t="s">
        <v>714</v>
      </c>
      <c r="I120" s="226" t="s">
        <v>913</v>
      </c>
      <c r="J120" s="226" t="s">
        <v>738</v>
      </c>
      <c r="K120" s="226" t="s">
        <v>785</v>
      </c>
      <c r="L120" s="226" t="s">
        <v>846</v>
      </c>
      <c r="M120" s="226" t="s">
        <v>816</v>
      </c>
    </row>
    <row r="121" spans="1:13" x14ac:dyDescent="0.3">
      <c r="A121" s="215">
        <v>121</v>
      </c>
      <c r="B121" s="226" t="s">
        <v>272</v>
      </c>
      <c r="C121" s="226" t="s">
        <v>1687</v>
      </c>
      <c r="D121" s="226" t="s">
        <v>807</v>
      </c>
      <c r="E121" s="226" t="s">
        <v>1355</v>
      </c>
      <c r="F121" s="226" t="s">
        <v>730</v>
      </c>
      <c r="G121" s="226" t="s">
        <v>1533</v>
      </c>
      <c r="H121" s="226" t="s">
        <v>715</v>
      </c>
      <c r="I121" s="226" t="s">
        <v>862</v>
      </c>
      <c r="J121" s="226" t="s">
        <v>801</v>
      </c>
      <c r="K121" s="226" t="s">
        <v>744</v>
      </c>
      <c r="L121" s="226" t="s">
        <v>1224</v>
      </c>
      <c r="M121" s="226" t="s">
        <v>1224</v>
      </c>
    </row>
    <row r="122" spans="1:13" x14ac:dyDescent="0.3">
      <c r="A122" s="215">
        <v>122</v>
      </c>
      <c r="B122" s="226" t="s">
        <v>982</v>
      </c>
      <c r="C122" s="226" t="s">
        <v>1700</v>
      </c>
      <c r="D122" s="226" t="s">
        <v>34</v>
      </c>
      <c r="E122" s="226" t="s">
        <v>1419</v>
      </c>
      <c r="F122" s="226" t="s">
        <v>742</v>
      </c>
      <c r="G122" s="226" t="s">
        <v>1539</v>
      </c>
      <c r="H122" s="226" t="s">
        <v>715</v>
      </c>
      <c r="I122" s="226" t="s">
        <v>914</v>
      </c>
      <c r="J122" s="226" t="s">
        <v>788</v>
      </c>
      <c r="K122" s="226" t="s">
        <v>769</v>
      </c>
      <c r="L122" s="226" t="s">
        <v>785</v>
      </c>
      <c r="M122" s="226" t="s">
        <v>1521</v>
      </c>
    </row>
    <row r="123" spans="1:13" x14ac:dyDescent="0.3">
      <c r="A123" s="215">
        <v>123</v>
      </c>
      <c r="B123" s="226" t="s">
        <v>446</v>
      </c>
      <c r="C123" s="226" t="s">
        <v>1664</v>
      </c>
      <c r="D123" s="226" t="s">
        <v>325</v>
      </c>
      <c r="E123" s="226" t="s">
        <v>1107</v>
      </c>
      <c r="F123" s="226" t="s">
        <v>721</v>
      </c>
      <c r="G123" s="226" t="s">
        <v>1376</v>
      </c>
      <c r="H123" s="226" t="s">
        <v>715</v>
      </c>
      <c r="I123" s="226" t="s">
        <v>915</v>
      </c>
      <c r="J123" s="226" t="s">
        <v>805</v>
      </c>
      <c r="K123" s="226" t="s">
        <v>782</v>
      </c>
      <c r="L123" s="226" t="s">
        <v>1220</v>
      </c>
      <c r="M123" s="226" t="s">
        <v>814</v>
      </c>
    </row>
    <row r="124" spans="1:13" x14ac:dyDescent="0.3">
      <c r="A124" s="215">
        <v>124</v>
      </c>
      <c r="B124" s="226" t="s">
        <v>344</v>
      </c>
      <c r="C124" s="226" t="s">
        <v>1799</v>
      </c>
      <c r="D124" s="226" t="s">
        <v>7</v>
      </c>
      <c r="E124" s="226" t="s">
        <v>1520</v>
      </c>
      <c r="F124" s="226" t="s">
        <v>775</v>
      </c>
      <c r="G124" s="226" t="s">
        <v>1520</v>
      </c>
      <c r="H124" s="226" t="s">
        <v>715</v>
      </c>
      <c r="I124" s="226" t="s">
        <v>874</v>
      </c>
      <c r="J124" s="226" t="s">
        <v>777</v>
      </c>
      <c r="K124" s="226" t="s">
        <v>769</v>
      </c>
      <c r="L124" s="226" t="s">
        <v>1524</v>
      </c>
      <c r="M124" s="226" t="s">
        <v>1533</v>
      </c>
    </row>
    <row r="125" spans="1:13" x14ac:dyDescent="0.3">
      <c r="A125" s="215">
        <v>125</v>
      </c>
      <c r="B125" s="226" t="s">
        <v>230</v>
      </c>
      <c r="C125" s="226" t="s">
        <v>1687</v>
      </c>
      <c r="D125" s="226" t="s">
        <v>11</v>
      </c>
      <c r="E125" s="226" t="s">
        <v>1541</v>
      </c>
      <c r="F125" s="226" t="s">
        <v>730</v>
      </c>
      <c r="G125" s="226" t="s">
        <v>1219</v>
      </c>
      <c r="H125" s="226" t="s">
        <v>715</v>
      </c>
      <c r="I125" s="226" t="s">
        <v>861</v>
      </c>
      <c r="J125" s="226" t="s">
        <v>714</v>
      </c>
      <c r="K125" s="226" t="s">
        <v>738</v>
      </c>
      <c r="L125" s="226" t="s">
        <v>931</v>
      </c>
      <c r="M125" s="226" t="s">
        <v>1550</v>
      </c>
    </row>
    <row r="126" spans="1:13" x14ac:dyDescent="0.3">
      <c r="A126" s="215">
        <v>126</v>
      </c>
      <c r="B126" s="226" t="s">
        <v>1052</v>
      </c>
      <c r="C126" s="226" t="s">
        <v>1690</v>
      </c>
      <c r="D126" s="226" t="s">
        <v>10</v>
      </c>
      <c r="E126" s="226" t="s">
        <v>1558</v>
      </c>
      <c r="F126" s="226" t="s">
        <v>769</v>
      </c>
      <c r="G126" s="226" t="s">
        <v>1520</v>
      </c>
      <c r="H126" s="226" t="s">
        <v>715</v>
      </c>
      <c r="I126" s="226" t="s">
        <v>916</v>
      </c>
      <c r="J126" s="226" t="s">
        <v>801</v>
      </c>
      <c r="K126" s="226" t="s">
        <v>750</v>
      </c>
      <c r="L126" s="226" t="s">
        <v>742</v>
      </c>
      <c r="M126" s="226" t="s">
        <v>1636</v>
      </c>
    </row>
    <row r="127" spans="1:13" x14ac:dyDescent="0.3">
      <c r="A127" s="215">
        <v>127</v>
      </c>
      <c r="B127" s="226" t="s">
        <v>467</v>
      </c>
      <c r="C127" s="226" t="s">
        <v>1799</v>
      </c>
      <c r="D127" s="226" t="s">
        <v>48</v>
      </c>
      <c r="E127" s="226" t="s">
        <v>1430</v>
      </c>
      <c r="F127" s="226" t="s">
        <v>730</v>
      </c>
      <c r="G127" s="226" t="s">
        <v>1430</v>
      </c>
      <c r="H127" s="226" t="s">
        <v>715</v>
      </c>
      <c r="I127" s="226" t="s">
        <v>880</v>
      </c>
      <c r="J127" s="226" t="s">
        <v>777</v>
      </c>
      <c r="K127" s="226" t="s">
        <v>723</v>
      </c>
      <c r="L127" s="226" t="s">
        <v>901</v>
      </c>
      <c r="M127" s="226" t="s">
        <v>1824</v>
      </c>
    </row>
    <row r="128" spans="1:13" x14ac:dyDescent="0.3">
      <c r="A128" s="215">
        <v>128</v>
      </c>
      <c r="B128" s="226" t="s">
        <v>502</v>
      </c>
      <c r="C128" s="226" t="s">
        <v>1577</v>
      </c>
      <c r="D128" s="226" t="s">
        <v>4</v>
      </c>
      <c r="E128" s="226" t="s">
        <v>1589</v>
      </c>
      <c r="F128" s="226" t="s">
        <v>777</v>
      </c>
      <c r="G128" s="226" t="s">
        <v>1224</v>
      </c>
      <c r="H128" s="226" t="s">
        <v>726</v>
      </c>
      <c r="I128" s="226" t="s">
        <v>892</v>
      </c>
      <c r="J128" s="226" t="s">
        <v>805</v>
      </c>
      <c r="K128" s="226" t="s">
        <v>777</v>
      </c>
      <c r="L128" s="226" t="s">
        <v>1534</v>
      </c>
      <c r="M128" s="226" t="s">
        <v>1220</v>
      </c>
    </row>
    <row r="129" spans="1:13" x14ac:dyDescent="0.3">
      <c r="A129" s="215">
        <v>129</v>
      </c>
      <c r="B129" s="226" t="s">
        <v>369</v>
      </c>
      <c r="C129" s="226" t="s">
        <v>1660</v>
      </c>
      <c r="D129" s="226" t="s">
        <v>46</v>
      </c>
      <c r="E129" s="226" t="s">
        <v>1544</v>
      </c>
      <c r="F129" s="226" t="s">
        <v>730</v>
      </c>
      <c r="G129" s="226" t="s">
        <v>1224</v>
      </c>
      <c r="H129" s="226" t="s">
        <v>715</v>
      </c>
      <c r="I129" s="226" t="s">
        <v>918</v>
      </c>
      <c r="J129" s="226" t="s">
        <v>777</v>
      </c>
      <c r="K129" s="226" t="s">
        <v>742</v>
      </c>
      <c r="L129" s="226" t="s">
        <v>754</v>
      </c>
      <c r="M129" s="226" t="s">
        <v>1367</v>
      </c>
    </row>
    <row r="130" spans="1:13" x14ac:dyDescent="0.3">
      <c r="A130" s="215">
        <v>130</v>
      </c>
      <c r="B130" s="226" t="s">
        <v>207</v>
      </c>
      <c r="C130" s="226" t="s">
        <v>1802</v>
      </c>
      <c r="D130" s="226" t="s">
        <v>50</v>
      </c>
      <c r="E130" s="226" t="s">
        <v>1374</v>
      </c>
      <c r="F130" s="226" t="s">
        <v>732</v>
      </c>
      <c r="G130" s="226" t="s">
        <v>1376</v>
      </c>
      <c r="H130" s="226" t="s">
        <v>715</v>
      </c>
      <c r="I130" s="226" t="s">
        <v>924</v>
      </c>
      <c r="J130" s="226" t="s">
        <v>805</v>
      </c>
      <c r="K130" s="226" t="s">
        <v>719</v>
      </c>
      <c r="L130" s="226" t="s">
        <v>931</v>
      </c>
      <c r="M130" s="226" t="s">
        <v>1417</v>
      </c>
    </row>
    <row r="131" spans="1:13" x14ac:dyDescent="0.3">
      <c r="A131" s="215">
        <v>131</v>
      </c>
      <c r="B131" s="226" t="s">
        <v>319</v>
      </c>
      <c r="C131" s="226" t="s">
        <v>1687</v>
      </c>
      <c r="D131" s="226" t="s">
        <v>5</v>
      </c>
      <c r="E131" s="226" t="s">
        <v>1372</v>
      </c>
      <c r="F131" s="226" t="s">
        <v>730</v>
      </c>
      <c r="G131" s="226" t="s">
        <v>1225</v>
      </c>
      <c r="H131" s="226" t="s">
        <v>726</v>
      </c>
      <c r="I131" s="226" t="s">
        <v>920</v>
      </c>
      <c r="J131" s="226" t="s">
        <v>805</v>
      </c>
      <c r="K131" s="226" t="s">
        <v>805</v>
      </c>
      <c r="L131" s="226" t="s">
        <v>712</v>
      </c>
      <c r="M131" s="226" t="s">
        <v>1922</v>
      </c>
    </row>
    <row r="132" spans="1:13" x14ac:dyDescent="0.3">
      <c r="A132" s="215">
        <v>132</v>
      </c>
      <c r="B132" s="226" t="s">
        <v>111</v>
      </c>
      <c r="C132" s="226" t="s">
        <v>2392</v>
      </c>
      <c r="D132" s="226" t="s">
        <v>2</v>
      </c>
      <c r="E132" s="226" t="s">
        <v>1134</v>
      </c>
      <c r="F132" s="226" t="s">
        <v>719</v>
      </c>
      <c r="G132" s="226" t="s">
        <v>1592</v>
      </c>
      <c r="H132" s="226" t="s">
        <v>745</v>
      </c>
      <c r="I132" s="226" t="s">
        <v>863</v>
      </c>
      <c r="J132" s="226" t="s">
        <v>1381</v>
      </c>
      <c r="K132" s="226" t="s">
        <v>782</v>
      </c>
      <c r="L132" s="226" t="s">
        <v>742</v>
      </c>
      <c r="M132" s="226" t="s">
        <v>775</v>
      </c>
    </row>
    <row r="133" spans="1:13" x14ac:dyDescent="0.3">
      <c r="A133" s="215">
        <v>133</v>
      </c>
      <c r="B133" s="226" t="s">
        <v>212</v>
      </c>
      <c r="C133" s="226" t="s">
        <v>1664</v>
      </c>
      <c r="D133" s="226" t="s">
        <v>807</v>
      </c>
      <c r="E133" s="226" t="s">
        <v>1419</v>
      </c>
      <c r="F133" s="226" t="s">
        <v>750</v>
      </c>
      <c r="G133" s="226" t="s">
        <v>1540</v>
      </c>
      <c r="H133" s="226" t="s">
        <v>715</v>
      </c>
      <c r="I133" s="226" t="s">
        <v>922</v>
      </c>
      <c r="J133" s="226" t="s">
        <v>510</v>
      </c>
      <c r="K133" s="226" t="s">
        <v>744</v>
      </c>
      <c r="L133" s="226" t="s">
        <v>728</v>
      </c>
      <c r="M133" s="226" t="s">
        <v>1223</v>
      </c>
    </row>
    <row r="134" spans="1:13" x14ac:dyDescent="0.3">
      <c r="A134" s="215">
        <v>134</v>
      </c>
      <c r="B134" s="226" t="s">
        <v>73</v>
      </c>
      <c r="C134" s="226" t="s">
        <v>1804</v>
      </c>
      <c r="D134" s="226" t="s">
        <v>325</v>
      </c>
      <c r="E134" s="226" t="s">
        <v>1421</v>
      </c>
      <c r="F134" s="226" t="s">
        <v>805</v>
      </c>
      <c r="G134" s="226" t="s">
        <v>1540</v>
      </c>
      <c r="H134" s="226" t="s">
        <v>745</v>
      </c>
      <c r="I134" s="226" t="s">
        <v>921</v>
      </c>
      <c r="J134" s="226" t="s">
        <v>510</v>
      </c>
      <c r="K134" s="226" t="s">
        <v>782</v>
      </c>
      <c r="L134" s="226" t="s">
        <v>844</v>
      </c>
      <c r="M134" s="226" t="s">
        <v>735</v>
      </c>
    </row>
    <row r="135" spans="1:13" x14ac:dyDescent="0.3">
      <c r="A135" s="215">
        <v>135</v>
      </c>
      <c r="B135" s="226" t="s">
        <v>82</v>
      </c>
      <c r="C135" s="226" t="s">
        <v>1913</v>
      </c>
      <c r="D135" s="226" t="s">
        <v>6</v>
      </c>
      <c r="E135" s="226" t="s">
        <v>1013</v>
      </c>
      <c r="F135" s="226" t="s">
        <v>744</v>
      </c>
      <c r="G135" s="226" t="s">
        <v>1600</v>
      </c>
      <c r="H135" s="226" t="s">
        <v>745</v>
      </c>
      <c r="I135" s="226" t="s">
        <v>865</v>
      </c>
      <c r="J135" s="226" t="s">
        <v>1787</v>
      </c>
      <c r="K135" s="226" t="s">
        <v>749</v>
      </c>
      <c r="L135" s="226" t="s">
        <v>1217</v>
      </c>
      <c r="M135" s="226" t="s">
        <v>775</v>
      </c>
    </row>
    <row r="136" spans="1:13" x14ac:dyDescent="0.3">
      <c r="A136" s="215">
        <v>136</v>
      </c>
      <c r="B136" s="226" t="s">
        <v>276</v>
      </c>
      <c r="C136" s="226" t="s">
        <v>1680</v>
      </c>
      <c r="D136" s="226" t="s">
        <v>56</v>
      </c>
      <c r="E136" s="226" t="s">
        <v>1370</v>
      </c>
      <c r="F136" s="226" t="s">
        <v>769</v>
      </c>
      <c r="G136" s="226" t="s">
        <v>1535</v>
      </c>
      <c r="H136" s="226" t="s">
        <v>715</v>
      </c>
      <c r="I136" s="226" t="s">
        <v>928</v>
      </c>
      <c r="J136" s="226" t="s">
        <v>777</v>
      </c>
      <c r="K136" s="226" t="s">
        <v>723</v>
      </c>
      <c r="L136" s="226" t="s">
        <v>769</v>
      </c>
      <c r="M136" s="226" t="s">
        <v>1973</v>
      </c>
    </row>
    <row r="137" spans="1:13" x14ac:dyDescent="0.3">
      <c r="A137" s="215">
        <v>137</v>
      </c>
      <c r="B137" s="226" t="s">
        <v>130</v>
      </c>
      <c r="C137" s="226" t="s">
        <v>1690</v>
      </c>
      <c r="D137" s="226" t="s">
        <v>325</v>
      </c>
      <c r="E137" s="226" t="s">
        <v>1419</v>
      </c>
      <c r="F137" s="226" t="s">
        <v>742</v>
      </c>
      <c r="G137" s="226" t="s">
        <v>1522</v>
      </c>
      <c r="H137" s="226" t="s">
        <v>715</v>
      </c>
      <c r="I137" s="226" t="s">
        <v>853</v>
      </c>
      <c r="J137" s="226" t="s">
        <v>801</v>
      </c>
      <c r="K137" s="226" t="s">
        <v>747</v>
      </c>
      <c r="L137" s="226" t="s">
        <v>735</v>
      </c>
      <c r="M137" s="226" t="s">
        <v>818</v>
      </c>
    </row>
    <row r="138" spans="1:13" x14ac:dyDescent="0.3">
      <c r="A138" s="215">
        <v>138</v>
      </c>
      <c r="B138" s="226" t="s">
        <v>20</v>
      </c>
      <c r="C138" s="226" t="s">
        <v>2393</v>
      </c>
      <c r="D138" s="226" t="s">
        <v>6</v>
      </c>
      <c r="E138" s="226" t="s">
        <v>1137</v>
      </c>
      <c r="F138" s="226" t="s">
        <v>721</v>
      </c>
      <c r="G138" s="226" t="s">
        <v>1552</v>
      </c>
      <c r="H138" s="226" t="s">
        <v>745</v>
      </c>
      <c r="I138" s="226" t="s">
        <v>927</v>
      </c>
      <c r="J138" s="226" t="s">
        <v>1649</v>
      </c>
      <c r="K138" s="226" t="s">
        <v>721</v>
      </c>
      <c r="L138" s="226" t="s">
        <v>721</v>
      </c>
      <c r="M138" s="226" t="s">
        <v>718</v>
      </c>
    </row>
    <row r="139" spans="1:13" x14ac:dyDescent="0.3">
      <c r="A139" s="215">
        <v>139</v>
      </c>
      <c r="B139" s="226" t="s">
        <v>939</v>
      </c>
      <c r="C139" s="226" t="s">
        <v>1799</v>
      </c>
      <c r="D139" s="226" t="s">
        <v>58</v>
      </c>
      <c r="E139" s="226" t="s">
        <v>1534</v>
      </c>
      <c r="F139" s="226" t="s">
        <v>738</v>
      </c>
      <c r="G139" s="226" t="s">
        <v>1539</v>
      </c>
      <c r="H139" s="226" t="s">
        <v>715</v>
      </c>
      <c r="I139" s="226" t="s">
        <v>934</v>
      </c>
      <c r="J139" s="226" t="s">
        <v>723</v>
      </c>
      <c r="K139" s="226" t="s">
        <v>745</v>
      </c>
      <c r="L139" s="226" t="s">
        <v>747</v>
      </c>
      <c r="M139" s="226" t="s">
        <v>1740</v>
      </c>
    </row>
    <row r="140" spans="1:13" x14ac:dyDescent="0.3">
      <c r="A140" s="215">
        <v>140</v>
      </c>
      <c r="B140" s="226" t="s">
        <v>470</v>
      </c>
      <c r="C140" s="226" t="s">
        <v>1872</v>
      </c>
      <c r="D140" s="226" t="s">
        <v>50</v>
      </c>
      <c r="E140" s="226" t="s">
        <v>1420</v>
      </c>
      <c r="F140" s="226" t="s">
        <v>730</v>
      </c>
      <c r="G140" s="226" t="s">
        <v>1367</v>
      </c>
      <c r="H140" s="226" t="s">
        <v>715</v>
      </c>
      <c r="I140" s="226" t="s">
        <v>896</v>
      </c>
      <c r="J140" s="226" t="s">
        <v>723</v>
      </c>
      <c r="K140" s="226" t="s">
        <v>719</v>
      </c>
      <c r="L140" s="226" t="s">
        <v>818</v>
      </c>
      <c r="M140" s="226" t="s">
        <v>1418</v>
      </c>
    </row>
    <row r="141" spans="1:13" x14ac:dyDescent="0.3">
      <c r="A141" s="215">
        <v>141</v>
      </c>
      <c r="B141" s="226" t="s">
        <v>481</v>
      </c>
      <c r="C141" s="226" t="s">
        <v>1926</v>
      </c>
      <c r="D141" s="226" t="s">
        <v>6</v>
      </c>
      <c r="E141" s="226" t="s">
        <v>1013</v>
      </c>
      <c r="F141" s="226" t="s">
        <v>719</v>
      </c>
      <c r="G141" s="226" t="s">
        <v>1584</v>
      </c>
      <c r="H141" s="226" t="s">
        <v>745</v>
      </c>
      <c r="I141" s="226" t="s">
        <v>902</v>
      </c>
      <c r="J141" s="226" t="s">
        <v>1378</v>
      </c>
      <c r="K141" s="226" t="s">
        <v>831</v>
      </c>
      <c r="L141" s="226" t="s">
        <v>778</v>
      </c>
      <c r="M141" s="226" t="s">
        <v>1217</v>
      </c>
    </row>
    <row r="142" spans="1:13" x14ac:dyDescent="0.3">
      <c r="A142" s="215">
        <v>142</v>
      </c>
      <c r="B142" s="226" t="s">
        <v>108</v>
      </c>
      <c r="C142" s="226" t="s">
        <v>1662</v>
      </c>
      <c r="D142" s="226" t="s">
        <v>7</v>
      </c>
      <c r="E142" s="226" t="s">
        <v>1527</v>
      </c>
      <c r="F142" s="226" t="s">
        <v>742</v>
      </c>
      <c r="G142" s="226" t="s">
        <v>1376</v>
      </c>
      <c r="H142" s="226" t="s">
        <v>715</v>
      </c>
      <c r="I142" s="226" t="s">
        <v>938</v>
      </c>
      <c r="J142" s="226" t="s">
        <v>777</v>
      </c>
      <c r="K142" s="226" t="s">
        <v>719</v>
      </c>
      <c r="L142" s="226" t="s">
        <v>933</v>
      </c>
      <c r="M142" s="226" t="s">
        <v>1367</v>
      </c>
    </row>
    <row r="143" spans="1:13" x14ac:dyDescent="0.3">
      <c r="A143" s="215">
        <v>143</v>
      </c>
      <c r="B143" s="226" t="s">
        <v>457</v>
      </c>
      <c r="C143" s="226" t="s">
        <v>1911</v>
      </c>
      <c r="D143" s="226" t="s">
        <v>807</v>
      </c>
      <c r="E143" s="226" t="s">
        <v>931</v>
      </c>
      <c r="F143" s="226" t="s">
        <v>766</v>
      </c>
      <c r="G143" s="226" t="s">
        <v>1537</v>
      </c>
      <c r="H143" s="226" t="s">
        <v>714</v>
      </c>
      <c r="I143" s="226" t="s">
        <v>936</v>
      </c>
      <c r="J143" s="226" t="s">
        <v>801</v>
      </c>
      <c r="K143" s="226" t="s">
        <v>778</v>
      </c>
      <c r="L143" s="226" t="s">
        <v>763</v>
      </c>
      <c r="M143" s="226" t="s">
        <v>790</v>
      </c>
    </row>
    <row r="144" spans="1:13" x14ac:dyDescent="0.3">
      <c r="A144" s="215">
        <v>144</v>
      </c>
      <c r="B144" s="226" t="s">
        <v>335</v>
      </c>
      <c r="C144" s="226" t="s">
        <v>1800</v>
      </c>
      <c r="D144" s="226" t="s">
        <v>4</v>
      </c>
      <c r="E144" s="226" t="s">
        <v>1372</v>
      </c>
      <c r="F144" s="226" t="s">
        <v>775</v>
      </c>
      <c r="G144" s="226" t="s">
        <v>878</v>
      </c>
      <c r="H144" s="226" t="s">
        <v>726</v>
      </c>
      <c r="I144" s="226" t="s">
        <v>935</v>
      </c>
      <c r="J144" s="226" t="s">
        <v>745</v>
      </c>
      <c r="K144" s="226" t="s">
        <v>805</v>
      </c>
      <c r="L144" s="226" t="s">
        <v>1584</v>
      </c>
      <c r="M144" s="226" t="s">
        <v>818</v>
      </c>
    </row>
    <row r="145" spans="1:13" x14ac:dyDescent="0.3">
      <c r="A145" s="215">
        <v>145</v>
      </c>
      <c r="B145" s="226" t="s">
        <v>447</v>
      </c>
      <c r="C145" s="226" t="s">
        <v>1788</v>
      </c>
      <c r="D145" s="226" t="s">
        <v>34</v>
      </c>
      <c r="E145" s="226" t="s">
        <v>1099</v>
      </c>
      <c r="F145" s="226" t="s">
        <v>719</v>
      </c>
      <c r="G145" s="226" t="s">
        <v>1524</v>
      </c>
      <c r="H145" s="226" t="s">
        <v>714</v>
      </c>
      <c r="I145" s="226" t="s">
        <v>871</v>
      </c>
      <c r="J145" s="226" t="s">
        <v>801</v>
      </c>
      <c r="K145" s="226" t="s">
        <v>1197</v>
      </c>
      <c r="L145" s="226" t="s">
        <v>741</v>
      </c>
      <c r="M145" s="226" t="s">
        <v>814</v>
      </c>
    </row>
    <row r="146" spans="1:13" x14ac:dyDescent="0.3">
      <c r="A146" s="215">
        <v>146</v>
      </c>
      <c r="B146" s="226" t="s">
        <v>459</v>
      </c>
      <c r="C146" s="226" t="s">
        <v>1575</v>
      </c>
      <c r="D146" s="226" t="s">
        <v>4</v>
      </c>
      <c r="E146" s="226" t="s">
        <v>1537</v>
      </c>
      <c r="F146" s="226" t="s">
        <v>769</v>
      </c>
      <c r="G146" s="226" t="s">
        <v>1219</v>
      </c>
      <c r="H146" s="226" t="s">
        <v>726</v>
      </c>
      <c r="I146" s="226" t="s">
        <v>945</v>
      </c>
      <c r="J146" s="226" t="s">
        <v>777</v>
      </c>
      <c r="K146" s="226" t="s">
        <v>805</v>
      </c>
      <c r="L146" s="226" t="s">
        <v>790</v>
      </c>
      <c r="M146" s="226" t="s">
        <v>818</v>
      </c>
    </row>
    <row r="147" spans="1:13" x14ac:dyDescent="0.3">
      <c r="A147" s="215">
        <v>147</v>
      </c>
      <c r="B147" s="226" t="s">
        <v>314</v>
      </c>
      <c r="C147" s="226" t="s">
        <v>1687</v>
      </c>
      <c r="D147" s="226" t="s">
        <v>48</v>
      </c>
      <c r="E147" s="226" t="s">
        <v>1537</v>
      </c>
      <c r="F147" s="226" t="s">
        <v>777</v>
      </c>
      <c r="G147" s="226" t="s">
        <v>1367</v>
      </c>
      <c r="H147" s="226" t="s">
        <v>715</v>
      </c>
      <c r="I147" s="226" t="s">
        <v>898</v>
      </c>
      <c r="J147" s="226" t="s">
        <v>777</v>
      </c>
      <c r="K147" s="226" t="s">
        <v>714</v>
      </c>
      <c r="L147" s="226" t="s">
        <v>1219</v>
      </c>
      <c r="M147" s="226" t="s">
        <v>1586</v>
      </c>
    </row>
    <row r="148" spans="1:13" x14ac:dyDescent="0.3">
      <c r="A148" s="215">
        <v>148</v>
      </c>
      <c r="B148" s="226" t="s">
        <v>235</v>
      </c>
      <c r="C148" s="226" t="s">
        <v>1574</v>
      </c>
      <c r="D148" s="226" t="s">
        <v>849</v>
      </c>
      <c r="E148" s="226" t="s">
        <v>1107</v>
      </c>
      <c r="F148" s="226" t="s">
        <v>769</v>
      </c>
      <c r="G148" s="226" t="s">
        <v>1519</v>
      </c>
      <c r="H148" s="226" t="s">
        <v>714</v>
      </c>
      <c r="I148" s="226" t="s">
        <v>944</v>
      </c>
      <c r="J148" s="226" t="s">
        <v>723</v>
      </c>
      <c r="K148" s="226" t="s">
        <v>801</v>
      </c>
      <c r="L148" s="226" t="s">
        <v>735</v>
      </c>
      <c r="M148" s="226" t="s">
        <v>1354</v>
      </c>
    </row>
    <row r="149" spans="1:13" x14ac:dyDescent="0.3">
      <c r="A149" s="215">
        <v>149</v>
      </c>
      <c r="B149" s="226" t="s">
        <v>169</v>
      </c>
      <c r="C149" s="226" t="s">
        <v>2422</v>
      </c>
      <c r="D149" s="226" t="s">
        <v>849</v>
      </c>
      <c r="E149" s="226" t="s">
        <v>1558</v>
      </c>
      <c r="F149" s="226" t="s">
        <v>777</v>
      </c>
      <c r="G149" s="226" t="s">
        <v>728</v>
      </c>
      <c r="H149" s="226" t="s">
        <v>715</v>
      </c>
      <c r="I149" s="226" t="s">
        <v>917</v>
      </c>
      <c r="J149" s="226" t="s">
        <v>723</v>
      </c>
      <c r="K149" s="226" t="s">
        <v>719</v>
      </c>
      <c r="L149" s="226" t="s">
        <v>782</v>
      </c>
      <c r="M149" s="226" t="s">
        <v>1354</v>
      </c>
    </row>
    <row r="150" spans="1:13" x14ac:dyDescent="0.3">
      <c r="A150" s="215">
        <v>150</v>
      </c>
      <c r="B150" s="226" t="s">
        <v>926</v>
      </c>
      <c r="C150" s="226" t="s">
        <v>1607</v>
      </c>
      <c r="D150" s="226" t="s">
        <v>4</v>
      </c>
      <c r="E150" s="226" t="s">
        <v>1537</v>
      </c>
      <c r="F150" s="226" t="s">
        <v>750</v>
      </c>
      <c r="G150" s="226" t="s">
        <v>1219</v>
      </c>
      <c r="H150" s="226" t="s">
        <v>726</v>
      </c>
      <c r="I150" s="226" t="s">
        <v>948</v>
      </c>
      <c r="J150" s="226" t="s">
        <v>777</v>
      </c>
      <c r="K150" s="226" t="s">
        <v>769</v>
      </c>
      <c r="L150" s="226" t="s">
        <v>1373</v>
      </c>
      <c r="M150" s="226" t="s">
        <v>1376</v>
      </c>
    </row>
    <row r="151" spans="1:13" x14ac:dyDescent="0.3">
      <c r="A151" s="215">
        <v>151</v>
      </c>
      <c r="B151" s="226" t="s">
        <v>292</v>
      </c>
      <c r="C151" s="226" t="s">
        <v>1721</v>
      </c>
      <c r="D151" s="226" t="s">
        <v>807</v>
      </c>
      <c r="E151" s="226" t="s">
        <v>931</v>
      </c>
      <c r="F151" s="226" t="s">
        <v>744</v>
      </c>
      <c r="G151" s="226" t="s">
        <v>1540</v>
      </c>
      <c r="H151" s="226" t="s">
        <v>745</v>
      </c>
      <c r="I151" s="226" t="s">
        <v>919</v>
      </c>
      <c r="J151" s="226" t="s">
        <v>726</v>
      </c>
      <c r="K151" s="226" t="s">
        <v>820</v>
      </c>
      <c r="L151" s="226" t="s">
        <v>770</v>
      </c>
      <c r="M151" s="226" t="s">
        <v>790</v>
      </c>
    </row>
    <row r="152" spans="1:13" x14ac:dyDescent="0.3">
      <c r="A152" s="215">
        <v>152</v>
      </c>
      <c r="B152" s="226" t="s">
        <v>269</v>
      </c>
      <c r="C152" s="226" t="s">
        <v>1576</v>
      </c>
      <c r="D152" s="226" t="s">
        <v>849</v>
      </c>
      <c r="E152" s="226" t="s">
        <v>1524</v>
      </c>
      <c r="F152" s="226" t="s">
        <v>723</v>
      </c>
      <c r="G152" s="226" t="s">
        <v>1220</v>
      </c>
      <c r="H152" s="226" t="s">
        <v>714</v>
      </c>
      <c r="I152" s="226" t="s">
        <v>951</v>
      </c>
      <c r="J152" s="226" t="s">
        <v>769</v>
      </c>
      <c r="K152" s="226" t="s">
        <v>777</v>
      </c>
      <c r="L152" s="226" t="s">
        <v>1419</v>
      </c>
      <c r="M152" s="226" t="s">
        <v>1368</v>
      </c>
    </row>
    <row r="153" spans="1:13" x14ac:dyDescent="0.3">
      <c r="A153" s="215">
        <v>153</v>
      </c>
      <c r="B153" s="226" t="s">
        <v>509</v>
      </c>
      <c r="C153" s="226" t="s">
        <v>1921</v>
      </c>
      <c r="D153" s="226" t="s">
        <v>786</v>
      </c>
      <c r="E153" s="226" t="s">
        <v>1137</v>
      </c>
      <c r="F153" s="226" t="s">
        <v>769</v>
      </c>
      <c r="G153" s="226" t="s">
        <v>1584</v>
      </c>
      <c r="H153" s="226" t="s">
        <v>714</v>
      </c>
      <c r="I153" s="226" t="s">
        <v>908</v>
      </c>
      <c r="J153" s="226" t="s">
        <v>510</v>
      </c>
      <c r="K153" s="226" t="s">
        <v>519</v>
      </c>
      <c r="L153" s="226" t="s">
        <v>724</v>
      </c>
      <c r="M153" s="226" t="s">
        <v>814</v>
      </c>
    </row>
    <row r="154" spans="1:13" x14ac:dyDescent="0.3">
      <c r="A154" s="215">
        <v>154</v>
      </c>
      <c r="B154" s="226" t="s">
        <v>505</v>
      </c>
      <c r="C154" s="226" t="s">
        <v>1660</v>
      </c>
      <c r="D154" s="226" t="s">
        <v>11</v>
      </c>
      <c r="E154" s="226" t="s">
        <v>1541</v>
      </c>
      <c r="F154" s="226" t="s">
        <v>777</v>
      </c>
      <c r="G154" s="226" t="s">
        <v>1376</v>
      </c>
      <c r="H154" s="226" t="s">
        <v>715</v>
      </c>
      <c r="I154" s="226" t="s">
        <v>903</v>
      </c>
      <c r="J154" s="226" t="s">
        <v>723</v>
      </c>
      <c r="K154" s="226" t="s">
        <v>723</v>
      </c>
      <c r="L154" s="226" t="s">
        <v>1223</v>
      </c>
      <c r="M154" s="226" t="s">
        <v>1541</v>
      </c>
    </row>
    <row r="155" spans="1:13" x14ac:dyDescent="0.3">
      <c r="A155" s="215">
        <v>155</v>
      </c>
      <c r="B155" s="226" t="s">
        <v>497</v>
      </c>
      <c r="C155" s="226" t="s">
        <v>1700</v>
      </c>
      <c r="D155" s="226" t="s">
        <v>188</v>
      </c>
      <c r="E155" s="226" t="s">
        <v>1107</v>
      </c>
      <c r="F155" s="226" t="s">
        <v>737</v>
      </c>
      <c r="G155" s="226" t="s">
        <v>1368</v>
      </c>
      <c r="H155" s="226" t="s">
        <v>726</v>
      </c>
      <c r="I155" s="226" t="s">
        <v>906</v>
      </c>
      <c r="J155" s="226" t="s">
        <v>777</v>
      </c>
      <c r="K155" s="226" t="s">
        <v>805</v>
      </c>
      <c r="L155" s="226" t="s">
        <v>743</v>
      </c>
      <c r="M155" s="226" t="s">
        <v>1582</v>
      </c>
    </row>
    <row r="156" spans="1:13" x14ac:dyDescent="0.3">
      <c r="A156" s="215">
        <v>156</v>
      </c>
      <c r="B156" s="226" t="s">
        <v>338</v>
      </c>
      <c r="C156" s="226" t="s">
        <v>1802</v>
      </c>
      <c r="D156" s="226" t="s">
        <v>36</v>
      </c>
      <c r="E156" s="226" t="s">
        <v>1523</v>
      </c>
      <c r="F156" s="226" t="s">
        <v>769</v>
      </c>
      <c r="G156" s="226" t="s">
        <v>1582</v>
      </c>
      <c r="H156" s="226" t="s">
        <v>714</v>
      </c>
      <c r="I156" s="226" t="s">
        <v>954</v>
      </c>
      <c r="J156" s="226" t="s">
        <v>801</v>
      </c>
      <c r="K156" s="226" t="s">
        <v>782</v>
      </c>
      <c r="L156" s="226" t="s">
        <v>735</v>
      </c>
      <c r="M156" s="226" t="s">
        <v>1224</v>
      </c>
    </row>
    <row r="157" spans="1:13" x14ac:dyDescent="0.3">
      <c r="A157" s="215">
        <v>157</v>
      </c>
      <c r="B157" s="226" t="s">
        <v>336</v>
      </c>
      <c r="C157" s="226" t="s">
        <v>1577</v>
      </c>
      <c r="D157" s="226" t="s">
        <v>50</v>
      </c>
      <c r="E157" s="226" t="s">
        <v>942</v>
      </c>
      <c r="F157" s="226" t="s">
        <v>738</v>
      </c>
      <c r="G157" s="226" t="s">
        <v>1369</v>
      </c>
      <c r="H157" s="226" t="s">
        <v>726</v>
      </c>
      <c r="I157" s="226" t="s">
        <v>956</v>
      </c>
      <c r="J157" s="226" t="s">
        <v>777</v>
      </c>
      <c r="K157" s="226" t="s">
        <v>791</v>
      </c>
      <c r="L157" s="226" t="s">
        <v>754</v>
      </c>
      <c r="M157" s="226" t="s">
        <v>1368</v>
      </c>
    </row>
    <row r="158" spans="1:13" x14ac:dyDescent="0.3">
      <c r="A158" s="215">
        <v>158</v>
      </c>
      <c r="B158" s="226" t="s">
        <v>275</v>
      </c>
      <c r="C158" s="226" t="s">
        <v>1788</v>
      </c>
      <c r="D158" s="226" t="s">
        <v>31</v>
      </c>
      <c r="E158" s="226" t="s">
        <v>1134</v>
      </c>
      <c r="F158" s="226" t="s">
        <v>805</v>
      </c>
      <c r="G158" s="226" t="s">
        <v>1600</v>
      </c>
      <c r="H158" s="226" t="s">
        <v>745</v>
      </c>
      <c r="I158" s="226" t="s">
        <v>923</v>
      </c>
      <c r="J158" s="226" t="s">
        <v>519</v>
      </c>
      <c r="K158" s="226" t="s">
        <v>840</v>
      </c>
      <c r="L158" s="226" t="s">
        <v>844</v>
      </c>
      <c r="M158" s="226" t="s">
        <v>844</v>
      </c>
    </row>
    <row r="159" spans="1:13" x14ac:dyDescent="0.3">
      <c r="A159" s="215">
        <v>159</v>
      </c>
      <c r="B159" s="226" t="s">
        <v>242</v>
      </c>
      <c r="C159" s="226" t="s">
        <v>1802</v>
      </c>
      <c r="D159" s="226" t="s">
        <v>46</v>
      </c>
      <c r="E159" s="226" t="s">
        <v>1421</v>
      </c>
      <c r="F159" s="226" t="s">
        <v>724</v>
      </c>
      <c r="G159" s="226" t="s">
        <v>818</v>
      </c>
      <c r="H159" s="226" t="s">
        <v>715</v>
      </c>
      <c r="I159" s="226" t="s">
        <v>959</v>
      </c>
      <c r="J159" s="226" t="s">
        <v>805</v>
      </c>
      <c r="K159" s="226" t="s">
        <v>805</v>
      </c>
      <c r="L159" s="226" t="s">
        <v>942</v>
      </c>
      <c r="M159" s="226" t="s">
        <v>1533</v>
      </c>
    </row>
    <row r="160" spans="1:13" x14ac:dyDescent="0.3">
      <c r="A160" s="215">
        <v>160</v>
      </c>
      <c r="B160" s="226" t="s">
        <v>482</v>
      </c>
      <c r="C160" s="226" t="s">
        <v>1662</v>
      </c>
      <c r="D160" s="226" t="s">
        <v>188</v>
      </c>
      <c r="E160" s="226" t="s">
        <v>1419</v>
      </c>
      <c r="F160" s="226" t="s">
        <v>719</v>
      </c>
      <c r="G160" s="226" t="s">
        <v>1370</v>
      </c>
      <c r="H160" s="226" t="s">
        <v>715</v>
      </c>
      <c r="I160" s="226" t="s">
        <v>960</v>
      </c>
      <c r="J160" s="226" t="s">
        <v>723</v>
      </c>
      <c r="K160" s="226" t="s">
        <v>742</v>
      </c>
      <c r="L160" s="226" t="s">
        <v>1013</v>
      </c>
      <c r="M160" s="226" t="s">
        <v>1418</v>
      </c>
    </row>
    <row r="161" spans="1:13" x14ac:dyDescent="0.3">
      <c r="A161" s="215">
        <v>161</v>
      </c>
      <c r="B161" s="226" t="s">
        <v>323</v>
      </c>
      <c r="C161" s="226" t="s">
        <v>1662</v>
      </c>
      <c r="D161" s="226" t="s">
        <v>53</v>
      </c>
      <c r="E161" s="226" t="s">
        <v>1558</v>
      </c>
      <c r="F161" s="226" t="s">
        <v>750</v>
      </c>
      <c r="G161" s="226" t="s">
        <v>1220</v>
      </c>
      <c r="H161" s="226" t="s">
        <v>715</v>
      </c>
      <c r="I161" s="226" t="s">
        <v>932</v>
      </c>
      <c r="J161" s="226" t="s">
        <v>723</v>
      </c>
      <c r="K161" s="226" t="s">
        <v>791</v>
      </c>
      <c r="L161" s="226" t="s">
        <v>763</v>
      </c>
      <c r="M161" s="226" t="s">
        <v>1368</v>
      </c>
    </row>
    <row r="162" spans="1:13" x14ac:dyDescent="0.3">
      <c r="A162" s="215">
        <v>162</v>
      </c>
      <c r="B162" s="226" t="s">
        <v>471</v>
      </c>
      <c r="C162" s="226" t="s">
        <v>1687</v>
      </c>
      <c r="D162" s="226" t="s">
        <v>46</v>
      </c>
      <c r="E162" s="226" t="s">
        <v>790</v>
      </c>
      <c r="F162" s="226" t="s">
        <v>744</v>
      </c>
      <c r="G162" s="226" t="s">
        <v>1370</v>
      </c>
      <c r="H162" s="226" t="s">
        <v>714</v>
      </c>
      <c r="I162" s="226" t="s">
        <v>966</v>
      </c>
      <c r="J162" s="226" t="s">
        <v>777</v>
      </c>
      <c r="K162" s="226" t="s">
        <v>744</v>
      </c>
      <c r="L162" s="226" t="s">
        <v>754</v>
      </c>
      <c r="M162" s="226" t="s">
        <v>1548</v>
      </c>
    </row>
    <row r="163" spans="1:13" x14ac:dyDescent="0.3">
      <c r="A163" s="215">
        <v>163</v>
      </c>
      <c r="B163" s="226" t="s">
        <v>893</v>
      </c>
      <c r="C163" s="226" t="s">
        <v>1630</v>
      </c>
      <c r="D163" s="226" t="s">
        <v>188</v>
      </c>
      <c r="E163" s="226" t="s">
        <v>1527</v>
      </c>
      <c r="F163" s="226" t="s">
        <v>719</v>
      </c>
      <c r="G163" s="226" t="s">
        <v>790</v>
      </c>
      <c r="H163" s="226" t="s">
        <v>726</v>
      </c>
      <c r="I163" s="226" t="s">
        <v>964</v>
      </c>
      <c r="J163" s="226" t="s">
        <v>723</v>
      </c>
      <c r="K163" s="226" t="s">
        <v>801</v>
      </c>
      <c r="L163" s="226" t="s">
        <v>1520</v>
      </c>
      <c r="M163" s="226" t="s">
        <v>878</v>
      </c>
    </row>
    <row r="164" spans="1:13" x14ac:dyDescent="0.3">
      <c r="A164" s="215">
        <v>164</v>
      </c>
      <c r="B164" s="226" t="s">
        <v>366</v>
      </c>
      <c r="C164" s="226" t="s">
        <v>1632</v>
      </c>
      <c r="D164" s="226" t="s">
        <v>422</v>
      </c>
      <c r="E164" s="226" t="s">
        <v>1541</v>
      </c>
      <c r="F164" s="226" t="s">
        <v>769</v>
      </c>
      <c r="G164" s="226" t="s">
        <v>1225</v>
      </c>
      <c r="H164" s="226" t="s">
        <v>715</v>
      </c>
      <c r="I164" s="226" t="s">
        <v>968</v>
      </c>
      <c r="J164" s="226" t="s">
        <v>777</v>
      </c>
      <c r="K164" s="226" t="s">
        <v>805</v>
      </c>
      <c r="L164" s="226" t="s">
        <v>744</v>
      </c>
      <c r="M164" s="226" t="s">
        <v>1739</v>
      </c>
    </row>
    <row r="165" spans="1:13" x14ac:dyDescent="0.3">
      <c r="A165" s="215">
        <v>165</v>
      </c>
      <c r="B165" s="226" t="s">
        <v>244</v>
      </c>
      <c r="C165" s="226" t="s">
        <v>1707</v>
      </c>
      <c r="D165" s="226" t="s">
        <v>807</v>
      </c>
      <c r="E165" s="226" t="s">
        <v>846</v>
      </c>
      <c r="F165" s="226" t="s">
        <v>750</v>
      </c>
      <c r="G165" s="226" t="s">
        <v>1600</v>
      </c>
      <c r="H165" s="226" t="s">
        <v>714</v>
      </c>
      <c r="I165" s="226" t="s">
        <v>969</v>
      </c>
      <c r="J165" s="226" t="s">
        <v>750</v>
      </c>
      <c r="K165" s="226" t="s">
        <v>831</v>
      </c>
      <c r="L165" s="226" t="s">
        <v>1369</v>
      </c>
      <c r="M165" s="226" t="s">
        <v>735</v>
      </c>
    </row>
    <row r="166" spans="1:13" x14ac:dyDescent="0.3">
      <c r="A166" s="215">
        <v>166</v>
      </c>
      <c r="B166" s="226" t="s">
        <v>1185</v>
      </c>
      <c r="C166" s="226" t="s">
        <v>1840</v>
      </c>
      <c r="D166" s="226" t="s">
        <v>422</v>
      </c>
      <c r="E166" s="226" t="s">
        <v>1554</v>
      </c>
      <c r="F166" s="226" t="s">
        <v>738</v>
      </c>
      <c r="G166" s="226" t="s">
        <v>1418</v>
      </c>
      <c r="H166" s="226" t="s">
        <v>715</v>
      </c>
      <c r="I166" s="226" t="s">
        <v>885</v>
      </c>
      <c r="J166" s="226" t="s">
        <v>801</v>
      </c>
      <c r="K166" s="226" t="s">
        <v>745</v>
      </c>
      <c r="L166" s="226" t="s">
        <v>721</v>
      </c>
      <c r="M166" s="226" t="s">
        <v>1923</v>
      </c>
    </row>
    <row r="167" spans="1:13" x14ac:dyDescent="0.3">
      <c r="A167" s="215">
        <v>167</v>
      </c>
      <c r="B167" s="226" t="s">
        <v>214</v>
      </c>
      <c r="C167" s="226" t="s">
        <v>1699</v>
      </c>
      <c r="D167" s="226" t="s">
        <v>325</v>
      </c>
      <c r="E167" s="226" t="s">
        <v>901</v>
      </c>
      <c r="F167" s="226" t="s">
        <v>791</v>
      </c>
      <c r="G167" s="226" t="s">
        <v>1524</v>
      </c>
      <c r="H167" s="226" t="s">
        <v>714</v>
      </c>
      <c r="I167" s="226" t="s">
        <v>911</v>
      </c>
      <c r="J167" s="226" t="s">
        <v>805</v>
      </c>
      <c r="K167" s="226" t="s">
        <v>742</v>
      </c>
      <c r="L167" s="226" t="s">
        <v>1013</v>
      </c>
      <c r="M167" s="226" t="s">
        <v>1519</v>
      </c>
    </row>
    <row r="168" spans="1:13" x14ac:dyDescent="0.3">
      <c r="A168" s="215">
        <v>168</v>
      </c>
      <c r="B168" s="226" t="s">
        <v>391</v>
      </c>
      <c r="C168" s="226" t="s">
        <v>1843</v>
      </c>
      <c r="D168" s="226" t="s">
        <v>46</v>
      </c>
      <c r="E168" s="226" t="s">
        <v>1544</v>
      </c>
      <c r="F168" s="226" t="s">
        <v>732</v>
      </c>
      <c r="G168" s="226" t="s">
        <v>1376</v>
      </c>
      <c r="H168" s="226" t="s">
        <v>714</v>
      </c>
      <c r="I168" s="226" t="s">
        <v>949</v>
      </c>
      <c r="J168" s="226" t="s">
        <v>777</v>
      </c>
      <c r="K168" s="226" t="s">
        <v>801</v>
      </c>
      <c r="L168" s="226" t="s">
        <v>790</v>
      </c>
      <c r="M168" s="226" t="s">
        <v>1540</v>
      </c>
    </row>
    <row r="169" spans="1:13" x14ac:dyDescent="0.3">
      <c r="A169" s="215">
        <v>169</v>
      </c>
      <c r="B169" s="226" t="s">
        <v>283</v>
      </c>
      <c r="C169" s="226" t="s">
        <v>1788</v>
      </c>
      <c r="D169" s="226" t="s">
        <v>31</v>
      </c>
      <c r="E169" s="226" t="s">
        <v>868</v>
      </c>
      <c r="F169" s="226" t="s">
        <v>723</v>
      </c>
      <c r="G169" s="226" t="s">
        <v>1634</v>
      </c>
      <c r="H169" s="226" t="s">
        <v>745</v>
      </c>
      <c r="I169" s="226" t="s">
        <v>973</v>
      </c>
      <c r="J169" s="226" t="s">
        <v>1134</v>
      </c>
      <c r="K169" s="226" t="s">
        <v>831</v>
      </c>
      <c r="L169" s="226" t="s">
        <v>788</v>
      </c>
      <c r="M169" s="226" t="s">
        <v>1222</v>
      </c>
    </row>
    <row r="170" spans="1:13" x14ac:dyDescent="0.3">
      <c r="A170" s="215">
        <v>170</v>
      </c>
      <c r="B170" s="226" t="s">
        <v>492</v>
      </c>
      <c r="C170" s="226" t="s">
        <v>1915</v>
      </c>
      <c r="D170" s="226" t="s">
        <v>34</v>
      </c>
      <c r="E170" s="226" t="s">
        <v>931</v>
      </c>
      <c r="F170" s="226" t="s">
        <v>791</v>
      </c>
      <c r="G170" s="226" t="s">
        <v>1626</v>
      </c>
      <c r="H170" s="226" t="s">
        <v>745</v>
      </c>
      <c r="I170" s="226" t="s">
        <v>976</v>
      </c>
      <c r="J170" s="226" t="s">
        <v>791</v>
      </c>
      <c r="K170" s="226" t="s">
        <v>791</v>
      </c>
      <c r="L170" s="226" t="s">
        <v>1522</v>
      </c>
      <c r="M170" s="226" t="s">
        <v>844</v>
      </c>
    </row>
    <row r="171" spans="1:13" x14ac:dyDescent="0.3">
      <c r="A171" s="215">
        <v>171</v>
      </c>
      <c r="B171" s="226" t="s">
        <v>194</v>
      </c>
      <c r="C171" s="226" t="s">
        <v>1700</v>
      </c>
      <c r="D171" s="226" t="s">
        <v>11</v>
      </c>
      <c r="E171" s="226" t="s">
        <v>1542</v>
      </c>
      <c r="F171" s="226" t="s">
        <v>777</v>
      </c>
      <c r="G171" s="226" t="s">
        <v>1582</v>
      </c>
      <c r="H171" s="226" t="s">
        <v>714</v>
      </c>
      <c r="I171" s="226" t="s">
        <v>967</v>
      </c>
      <c r="J171" s="226" t="s">
        <v>777</v>
      </c>
      <c r="K171" s="226" t="s">
        <v>719</v>
      </c>
      <c r="L171" s="226" t="s">
        <v>878</v>
      </c>
      <c r="M171" s="226" t="s">
        <v>1549</v>
      </c>
    </row>
    <row r="172" spans="1:13" x14ac:dyDescent="0.3">
      <c r="A172" s="215">
        <v>172</v>
      </c>
      <c r="B172" s="226" t="s">
        <v>499</v>
      </c>
      <c r="C172" s="226" t="s">
        <v>1632</v>
      </c>
      <c r="D172" s="226" t="s">
        <v>55</v>
      </c>
      <c r="E172" s="226" t="s">
        <v>1600</v>
      </c>
      <c r="F172" s="226" t="s">
        <v>715</v>
      </c>
      <c r="G172" s="226" t="s">
        <v>872</v>
      </c>
      <c r="H172" s="226" t="s">
        <v>726</v>
      </c>
      <c r="I172" s="226" t="s">
        <v>963</v>
      </c>
      <c r="J172" s="226" t="s">
        <v>723</v>
      </c>
      <c r="K172" s="226" t="s">
        <v>714</v>
      </c>
      <c r="L172" s="226" t="s">
        <v>730</v>
      </c>
      <c r="M172" s="226" t="s">
        <v>1924</v>
      </c>
    </row>
    <row r="173" spans="1:13" x14ac:dyDescent="0.3">
      <c r="A173" s="215">
        <v>173</v>
      </c>
      <c r="B173" s="226" t="s">
        <v>225</v>
      </c>
      <c r="C173" s="226" t="s">
        <v>1911</v>
      </c>
      <c r="D173" s="226" t="s">
        <v>325</v>
      </c>
      <c r="E173" s="226" t="s">
        <v>1107</v>
      </c>
      <c r="F173" s="226" t="s">
        <v>744</v>
      </c>
      <c r="G173" s="226" t="s">
        <v>1540</v>
      </c>
      <c r="H173" s="226" t="s">
        <v>714</v>
      </c>
      <c r="I173" s="226" t="s">
        <v>950</v>
      </c>
      <c r="J173" s="226" t="s">
        <v>811</v>
      </c>
      <c r="K173" s="226" t="s">
        <v>791</v>
      </c>
      <c r="L173" s="226" t="s">
        <v>770</v>
      </c>
      <c r="M173" s="226" t="s">
        <v>1519</v>
      </c>
    </row>
    <row r="174" spans="1:13" x14ac:dyDescent="0.3">
      <c r="A174" s="215">
        <v>174</v>
      </c>
      <c r="B174" s="226" t="s">
        <v>236</v>
      </c>
      <c r="C174" s="226" t="s">
        <v>1630</v>
      </c>
      <c r="D174" s="226" t="s">
        <v>807</v>
      </c>
      <c r="E174" s="226" t="s">
        <v>754</v>
      </c>
      <c r="F174" s="226" t="s">
        <v>750</v>
      </c>
      <c r="G174" s="226" t="s">
        <v>1541</v>
      </c>
      <c r="H174" s="226" t="s">
        <v>726</v>
      </c>
      <c r="I174" s="226" t="s">
        <v>929</v>
      </c>
      <c r="J174" s="226" t="s">
        <v>805</v>
      </c>
      <c r="K174" s="226" t="s">
        <v>744</v>
      </c>
      <c r="L174" s="226" t="s">
        <v>741</v>
      </c>
      <c r="M174" s="226" t="s">
        <v>1520</v>
      </c>
    </row>
    <row r="175" spans="1:13" x14ac:dyDescent="0.3">
      <c r="A175" s="215">
        <v>175</v>
      </c>
      <c r="B175" s="226" t="s">
        <v>318</v>
      </c>
      <c r="C175" s="226" t="s">
        <v>1699</v>
      </c>
      <c r="D175" s="226" t="s">
        <v>48</v>
      </c>
      <c r="E175" s="226" t="s">
        <v>1592</v>
      </c>
      <c r="F175" s="226" t="s">
        <v>769</v>
      </c>
      <c r="G175" s="226" t="s">
        <v>942</v>
      </c>
      <c r="H175" s="226" t="s">
        <v>714</v>
      </c>
      <c r="I175" s="226" t="s">
        <v>980</v>
      </c>
      <c r="J175" s="226" t="s">
        <v>811</v>
      </c>
      <c r="K175" s="226" t="s">
        <v>777</v>
      </c>
      <c r="L175" s="226" t="s">
        <v>925</v>
      </c>
      <c r="M175" s="226" t="s">
        <v>1534</v>
      </c>
    </row>
    <row r="176" spans="1:13" x14ac:dyDescent="0.3">
      <c r="A176" s="215">
        <v>176</v>
      </c>
      <c r="B176" s="226" t="s">
        <v>273</v>
      </c>
      <c r="C176" s="226" t="s">
        <v>1664</v>
      </c>
      <c r="D176" s="226" t="s">
        <v>53</v>
      </c>
      <c r="E176" s="226" t="s">
        <v>1554</v>
      </c>
      <c r="F176" s="226" t="s">
        <v>742</v>
      </c>
      <c r="G176" s="226" t="s">
        <v>1219</v>
      </c>
      <c r="H176" s="226" t="s">
        <v>726</v>
      </c>
      <c r="I176" s="226" t="s">
        <v>981</v>
      </c>
      <c r="J176" s="226" t="s">
        <v>805</v>
      </c>
      <c r="K176" s="226" t="s">
        <v>811</v>
      </c>
      <c r="L176" s="226" t="s">
        <v>844</v>
      </c>
      <c r="M176" s="226" t="s">
        <v>1533</v>
      </c>
    </row>
    <row r="177" spans="1:13" x14ac:dyDescent="0.3">
      <c r="A177" s="215">
        <v>177</v>
      </c>
      <c r="B177" s="226" t="s">
        <v>486</v>
      </c>
      <c r="C177" s="226" t="s">
        <v>1721</v>
      </c>
      <c r="D177" s="226" t="s">
        <v>7</v>
      </c>
      <c r="E177" s="226" t="s">
        <v>1554</v>
      </c>
      <c r="F177" s="226" t="s">
        <v>742</v>
      </c>
      <c r="G177" s="226" t="s">
        <v>790</v>
      </c>
      <c r="H177" s="226" t="s">
        <v>715</v>
      </c>
      <c r="I177" s="226" t="s">
        <v>977</v>
      </c>
      <c r="J177" s="226" t="s">
        <v>805</v>
      </c>
      <c r="K177" s="226" t="s">
        <v>719</v>
      </c>
      <c r="L177" s="226" t="s">
        <v>1542</v>
      </c>
      <c r="M177" s="226" t="s">
        <v>1224</v>
      </c>
    </row>
    <row r="178" spans="1:13" x14ac:dyDescent="0.3">
      <c r="A178" s="215">
        <v>178</v>
      </c>
      <c r="B178" s="226" t="s">
        <v>239</v>
      </c>
      <c r="C178" s="226" t="s">
        <v>1690</v>
      </c>
      <c r="D178" s="226" t="s">
        <v>7</v>
      </c>
      <c r="E178" s="226" t="s">
        <v>1544</v>
      </c>
      <c r="F178" s="226" t="s">
        <v>769</v>
      </c>
      <c r="G178" s="226" t="s">
        <v>1370</v>
      </c>
      <c r="H178" s="226" t="s">
        <v>715</v>
      </c>
      <c r="I178" s="226" t="s">
        <v>937</v>
      </c>
      <c r="J178" s="226" t="s">
        <v>714</v>
      </c>
      <c r="K178" s="226" t="s">
        <v>831</v>
      </c>
      <c r="L178" s="226" t="s">
        <v>1542</v>
      </c>
      <c r="M178" s="226" t="s">
        <v>1225</v>
      </c>
    </row>
    <row r="179" spans="1:13" x14ac:dyDescent="0.3">
      <c r="A179" s="215">
        <v>179</v>
      </c>
      <c r="B179" s="226" t="s">
        <v>947</v>
      </c>
      <c r="C179" s="226" t="s">
        <v>1707</v>
      </c>
      <c r="D179" s="226" t="s">
        <v>34</v>
      </c>
      <c r="E179" s="226" t="s">
        <v>931</v>
      </c>
      <c r="F179" s="226" t="s">
        <v>750</v>
      </c>
      <c r="G179" s="226" t="s">
        <v>1584</v>
      </c>
      <c r="H179" s="226" t="s">
        <v>714</v>
      </c>
      <c r="I179" s="226" t="s">
        <v>984</v>
      </c>
      <c r="J179" s="226" t="s">
        <v>801</v>
      </c>
      <c r="K179" s="226" t="s">
        <v>719</v>
      </c>
      <c r="L179" s="226" t="s">
        <v>743</v>
      </c>
      <c r="M179" s="226" t="s">
        <v>1420</v>
      </c>
    </row>
    <row r="180" spans="1:13" x14ac:dyDescent="0.3">
      <c r="A180" s="215">
        <v>180</v>
      </c>
      <c r="B180" s="226" t="s">
        <v>377</v>
      </c>
      <c r="C180" s="226" t="s">
        <v>1938</v>
      </c>
      <c r="D180" s="226" t="s">
        <v>8</v>
      </c>
      <c r="E180" s="226" t="s">
        <v>1584</v>
      </c>
      <c r="F180" s="226" t="s">
        <v>721</v>
      </c>
      <c r="G180" s="226" t="s">
        <v>1227</v>
      </c>
      <c r="H180" s="226" t="s">
        <v>745</v>
      </c>
      <c r="I180" s="226" t="s">
        <v>985</v>
      </c>
      <c r="J180" s="226" t="s">
        <v>723</v>
      </c>
      <c r="K180" s="226" t="s">
        <v>777</v>
      </c>
      <c r="L180" s="226" t="s">
        <v>754</v>
      </c>
      <c r="M180" s="226" t="s">
        <v>1972</v>
      </c>
    </row>
    <row r="181" spans="1:13" x14ac:dyDescent="0.3">
      <c r="A181" s="215">
        <v>181</v>
      </c>
      <c r="B181" s="226" t="s">
        <v>363</v>
      </c>
      <c r="C181" s="226" t="s">
        <v>1660</v>
      </c>
      <c r="D181" s="226" t="s">
        <v>8</v>
      </c>
      <c r="E181" s="226" t="s">
        <v>1369</v>
      </c>
      <c r="F181" s="226" t="s">
        <v>769</v>
      </c>
      <c r="G181" s="226" t="s">
        <v>1370</v>
      </c>
      <c r="H181" s="226" t="s">
        <v>714</v>
      </c>
      <c r="I181" s="226" t="s">
        <v>952</v>
      </c>
      <c r="J181" s="226" t="s">
        <v>745</v>
      </c>
      <c r="K181" s="226" t="s">
        <v>777</v>
      </c>
      <c r="L181" s="226" t="s">
        <v>519</v>
      </c>
      <c r="M181" s="226" t="s">
        <v>2423</v>
      </c>
    </row>
    <row r="182" spans="1:13" x14ac:dyDescent="0.3">
      <c r="A182" s="215">
        <v>182</v>
      </c>
      <c r="B182" s="226" t="s">
        <v>309</v>
      </c>
      <c r="C182" s="226" t="s">
        <v>1638</v>
      </c>
      <c r="D182" s="226" t="s">
        <v>58</v>
      </c>
      <c r="E182" s="226" t="s">
        <v>1557</v>
      </c>
      <c r="F182" s="226" t="s">
        <v>777</v>
      </c>
      <c r="G182" s="226" t="s">
        <v>1353</v>
      </c>
      <c r="H182" s="226" t="s">
        <v>726</v>
      </c>
      <c r="I182" s="226" t="s">
        <v>978</v>
      </c>
      <c r="J182" s="226" t="s">
        <v>805</v>
      </c>
      <c r="K182" s="226" t="s">
        <v>777</v>
      </c>
      <c r="L182" s="226" t="s">
        <v>749</v>
      </c>
      <c r="M182" s="226" t="s">
        <v>1633</v>
      </c>
    </row>
    <row r="183" spans="1:13" x14ac:dyDescent="0.3">
      <c r="A183" s="215">
        <v>183</v>
      </c>
      <c r="B183" s="226" t="s">
        <v>122</v>
      </c>
      <c r="C183" s="226" t="s">
        <v>1938</v>
      </c>
      <c r="D183" s="226" t="s">
        <v>8</v>
      </c>
      <c r="E183" s="226" t="s">
        <v>1541</v>
      </c>
      <c r="F183" s="226" t="s">
        <v>718</v>
      </c>
      <c r="G183" s="226" t="s">
        <v>1376</v>
      </c>
      <c r="H183" s="226" t="s">
        <v>745</v>
      </c>
      <c r="I183" s="226" t="s">
        <v>988</v>
      </c>
      <c r="J183" s="226" t="s">
        <v>777</v>
      </c>
      <c r="K183" s="226" t="s">
        <v>745</v>
      </c>
      <c r="L183" s="226" t="s">
        <v>782</v>
      </c>
      <c r="M183" s="226" t="s">
        <v>2424</v>
      </c>
    </row>
    <row r="184" spans="1:13" x14ac:dyDescent="0.3">
      <c r="A184" s="215">
        <v>184</v>
      </c>
      <c r="B184" s="226" t="s">
        <v>1092</v>
      </c>
      <c r="C184" s="226" t="s">
        <v>1690</v>
      </c>
      <c r="D184" s="226" t="s">
        <v>48</v>
      </c>
      <c r="E184" s="226" t="s">
        <v>1552</v>
      </c>
      <c r="F184" s="226" t="s">
        <v>769</v>
      </c>
      <c r="G184" s="226" t="s">
        <v>1430</v>
      </c>
      <c r="H184" s="226" t="s">
        <v>726</v>
      </c>
      <c r="I184" s="226" t="s">
        <v>986</v>
      </c>
      <c r="J184" s="226" t="s">
        <v>777</v>
      </c>
      <c r="K184" s="226" t="s">
        <v>777</v>
      </c>
      <c r="L184" s="226" t="s">
        <v>837</v>
      </c>
      <c r="M184" s="226" t="s">
        <v>1599</v>
      </c>
    </row>
    <row r="185" spans="1:13" x14ac:dyDescent="0.3">
      <c r="A185" s="215">
        <v>185</v>
      </c>
      <c r="B185" s="226" t="s">
        <v>389</v>
      </c>
      <c r="C185" s="226" t="s">
        <v>1562</v>
      </c>
      <c r="D185" s="226" t="s">
        <v>849</v>
      </c>
      <c r="E185" s="226" t="s">
        <v>1369</v>
      </c>
      <c r="F185" s="226" t="s">
        <v>745</v>
      </c>
      <c r="G185" s="226" t="s">
        <v>1420</v>
      </c>
      <c r="H185" s="226" t="s">
        <v>715</v>
      </c>
      <c r="I185" s="226" t="s">
        <v>990</v>
      </c>
      <c r="J185" s="226" t="s">
        <v>805</v>
      </c>
      <c r="K185" s="226" t="s">
        <v>777</v>
      </c>
      <c r="L185" s="226" t="s">
        <v>770</v>
      </c>
      <c r="M185" s="226" t="s">
        <v>1368</v>
      </c>
    </row>
    <row r="186" spans="1:13" x14ac:dyDescent="0.3">
      <c r="A186" s="215">
        <v>186</v>
      </c>
      <c r="B186" s="226" t="s">
        <v>112</v>
      </c>
      <c r="C186" s="226" t="s">
        <v>1685</v>
      </c>
      <c r="D186" s="226" t="s">
        <v>58</v>
      </c>
      <c r="E186" s="226" t="s">
        <v>1420</v>
      </c>
      <c r="F186" s="226" t="s">
        <v>737</v>
      </c>
      <c r="G186" s="226" t="s">
        <v>1520</v>
      </c>
      <c r="H186" s="226" t="s">
        <v>726</v>
      </c>
      <c r="I186" s="226" t="s">
        <v>987</v>
      </c>
      <c r="J186" s="226" t="s">
        <v>777</v>
      </c>
      <c r="K186" s="226" t="s">
        <v>723</v>
      </c>
      <c r="L186" s="226" t="s">
        <v>763</v>
      </c>
      <c r="M186" s="226" t="s">
        <v>1633</v>
      </c>
    </row>
    <row r="187" spans="1:13" x14ac:dyDescent="0.3">
      <c r="A187" s="215">
        <v>187</v>
      </c>
      <c r="B187" s="226" t="s">
        <v>234</v>
      </c>
      <c r="C187" s="226" t="s">
        <v>1658</v>
      </c>
      <c r="D187" s="226" t="s">
        <v>11</v>
      </c>
      <c r="E187" s="226" t="s">
        <v>1534</v>
      </c>
      <c r="F187" s="226" t="s">
        <v>730</v>
      </c>
      <c r="G187" s="226" t="s">
        <v>790</v>
      </c>
      <c r="H187" s="226" t="s">
        <v>715</v>
      </c>
      <c r="I187" s="226" t="s">
        <v>995</v>
      </c>
      <c r="J187" s="226" t="s">
        <v>745</v>
      </c>
      <c r="K187" s="226" t="s">
        <v>750</v>
      </c>
      <c r="L187" s="226" t="s">
        <v>1420</v>
      </c>
      <c r="M187" s="226" t="s">
        <v>1539</v>
      </c>
    </row>
    <row r="188" spans="1:13" x14ac:dyDescent="0.3">
      <c r="A188" s="215">
        <v>188</v>
      </c>
      <c r="B188" s="226" t="s">
        <v>496</v>
      </c>
      <c r="C188" s="226" t="s">
        <v>1800</v>
      </c>
      <c r="D188" s="226" t="s">
        <v>7</v>
      </c>
      <c r="E188" s="226" t="s">
        <v>1552</v>
      </c>
      <c r="F188" s="226" t="s">
        <v>719</v>
      </c>
      <c r="G188" s="226" t="s">
        <v>1368</v>
      </c>
      <c r="H188" s="226" t="s">
        <v>715</v>
      </c>
      <c r="I188" s="226" t="s">
        <v>971</v>
      </c>
      <c r="J188" s="226" t="s">
        <v>723</v>
      </c>
      <c r="K188" s="226" t="s">
        <v>719</v>
      </c>
      <c r="L188" s="226" t="s">
        <v>1520</v>
      </c>
      <c r="M188" s="226" t="s">
        <v>1376</v>
      </c>
    </row>
    <row r="189" spans="1:13" x14ac:dyDescent="0.3">
      <c r="A189" s="215">
        <v>189</v>
      </c>
      <c r="B189" s="226" t="s">
        <v>1030</v>
      </c>
      <c r="C189" s="226" t="s">
        <v>1885</v>
      </c>
      <c r="D189" s="226" t="s">
        <v>422</v>
      </c>
      <c r="E189" s="226" t="s">
        <v>1554</v>
      </c>
      <c r="F189" s="226" t="s">
        <v>730</v>
      </c>
      <c r="G189" s="226" t="s">
        <v>1519</v>
      </c>
      <c r="H189" s="226" t="s">
        <v>714</v>
      </c>
      <c r="I189" s="226" t="s">
        <v>943</v>
      </c>
      <c r="J189" s="226" t="s">
        <v>831</v>
      </c>
      <c r="K189" s="226" t="s">
        <v>777</v>
      </c>
      <c r="L189" s="226" t="s">
        <v>744</v>
      </c>
      <c r="M189" s="226" t="s">
        <v>1925</v>
      </c>
    </row>
    <row r="190" spans="1:13" x14ac:dyDescent="0.3">
      <c r="A190" s="215">
        <v>190</v>
      </c>
      <c r="B190" s="226" t="s">
        <v>518</v>
      </c>
      <c r="C190" s="226" t="s">
        <v>1659</v>
      </c>
      <c r="D190" s="226" t="s">
        <v>188</v>
      </c>
      <c r="E190" s="226" t="s">
        <v>846</v>
      </c>
      <c r="F190" s="226" t="s">
        <v>721</v>
      </c>
      <c r="G190" s="226" t="s">
        <v>1420</v>
      </c>
      <c r="H190" s="226" t="s">
        <v>726</v>
      </c>
      <c r="I190" s="226" t="s">
        <v>992</v>
      </c>
      <c r="J190" s="226" t="s">
        <v>745</v>
      </c>
      <c r="K190" s="226" t="s">
        <v>750</v>
      </c>
      <c r="L190" s="226" t="s">
        <v>1542</v>
      </c>
      <c r="M190" s="226" t="s">
        <v>942</v>
      </c>
    </row>
    <row r="191" spans="1:13" x14ac:dyDescent="0.3">
      <c r="A191" s="215">
        <v>191</v>
      </c>
      <c r="B191" s="226" t="s">
        <v>958</v>
      </c>
      <c r="C191" s="226" t="s">
        <v>1630</v>
      </c>
      <c r="D191" s="226" t="s">
        <v>10</v>
      </c>
      <c r="E191" s="226" t="s">
        <v>1372</v>
      </c>
      <c r="F191" s="226" t="s">
        <v>769</v>
      </c>
      <c r="G191" s="226" t="s">
        <v>743</v>
      </c>
      <c r="H191" s="226" t="s">
        <v>716</v>
      </c>
      <c r="I191" s="226" t="s">
        <v>998</v>
      </c>
      <c r="J191" s="226" t="s">
        <v>801</v>
      </c>
      <c r="K191" s="226" t="s">
        <v>791</v>
      </c>
      <c r="L191" s="226" t="s">
        <v>801</v>
      </c>
      <c r="M191" s="226" t="s">
        <v>1550</v>
      </c>
    </row>
    <row r="192" spans="1:13" x14ac:dyDescent="0.3">
      <c r="A192" s="215">
        <v>192</v>
      </c>
      <c r="B192" s="226" t="s">
        <v>453</v>
      </c>
      <c r="C192" s="226" t="s">
        <v>1657</v>
      </c>
      <c r="D192" s="226" t="s">
        <v>11</v>
      </c>
      <c r="E192" s="226" t="s">
        <v>1552</v>
      </c>
      <c r="F192" s="226" t="s">
        <v>769</v>
      </c>
      <c r="G192" s="226" t="s">
        <v>1376</v>
      </c>
      <c r="H192" s="226" t="s">
        <v>715</v>
      </c>
      <c r="I192" s="226" t="s">
        <v>1000</v>
      </c>
      <c r="J192" s="226" t="s">
        <v>777</v>
      </c>
      <c r="K192" s="226" t="s">
        <v>715</v>
      </c>
      <c r="L192" s="226" t="s">
        <v>782</v>
      </c>
      <c r="M192" s="226" t="s">
        <v>1639</v>
      </c>
    </row>
    <row r="193" spans="1:13" x14ac:dyDescent="0.3">
      <c r="A193" s="215">
        <v>193</v>
      </c>
      <c r="B193" s="226" t="s">
        <v>266</v>
      </c>
      <c r="C193" s="226" t="s">
        <v>1657</v>
      </c>
      <c r="D193" s="226" t="s">
        <v>422</v>
      </c>
      <c r="E193" s="226" t="s">
        <v>1589</v>
      </c>
      <c r="F193" s="226" t="s">
        <v>777</v>
      </c>
      <c r="G193" s="226" t="s">
        <v>1353</v>
      </c>
      <c r="H193" s="226" t="s">
        <v>715</v>
      </c>
      <c r="I193" s="226" t="s">
        <v>1001</v>
      </c>
      <c r="J193" s="226" t="s">
        <v>801</v>
      </c>
      <c r="K193" s="226" t="s">
        <v>745</v>
      </c>
      <c r="L193" s="226" t="s">
        <v>747</v>
      </c>
      <c r="M193" s="226" t="s">
        <v>1364</v>
      </c>
    </row>
    <row r="194" spans="1:13" x14ac:dyDescent="0.3">
      <c r="A194" s="215">
        <v>194</v>
      </c>
      <c r="B194" s="226" t="s">
        <v>260</v>
      </c>
      <c r="C194" s="226" t="s">
        <v>1654</v>
      </c>
      <c r="D194" s="226" t="s">
        <v>4</v>
      </c>
      <c r="E194" s="226" t="s">
        <v>1374</v>
      </c>
      <c r="F194" s="226" t="s">
        <v>738</v>
      </c>
      <c r="G194" s="226" t="s">
        <v>1520</v>
      </c>
      <c r="H194" s="226" t="s">
        <v>730</v>
      </c>
      <c r="I194" s="226" t="s">
        <v>1003</v>
      </c>
      <c r="J194" s="226" t="s">
        <v>805</v>
      </c>
      <c r="K194" s="226" t="s">
        <v>769</v>
      </c>
      <c r="L194" s="226" t="s">
        <v>1369</v>
      </c>
      <c r="M194" s="226" t="s">
        <v>1220</v>
      </c>
    </row>
    <row r="195" spans="1:13" x14ac:dyDescent="0.3">
      <c r="A195" s="215">
        <v>195</v>
      </c>
      <c r="B195" s="226" t="s">
        <v>279</v>
      </c>
      <c r="C195" s="226" t="s">
        <v>1654</v>
      </c>
      <c r="D195" s="226" t="s">
        <v>50</v>
      </c>
      <c r="E195" s="226" t="s">
        <v>1534</v>
      </c>
      <c r="F195" s="226" t="s">
        <v>738</v>
      </c>
      <c r="G195" s="226" t="s">
        <v>1527</v>
      </c>
      <c r="H195" s="226" t="s">
        <v>715</v>
      </c>
      <c r="I195" s="226" t="s">
        <v>1006</v>
      </c>
      <c r="J195" s="226" t="s">
        <v>723</v>
      </c>
      <c r="K195" s="226" t="s">
        <v>791</v>
      </c>
      <c r="L195" s="226" t="s">
        <v>778</v>
      </c>
      <c r="M195" s="226" t="s">
        <v>1549</v>
      </c>
    </row>
    <row r="196" spans="1:13" x14ac:dyDescent="0.3">
      <c r="A196" s="215">
        <v>196</v>
      </c>
      <c r="B196" s="226" t="s">
        <v>300</v>
      </c>
      <c r="C196" s="226" t="s">
        <v>1784</v>
      </c>
      <c r="D196" s="226" t="s">
        <v>941</v>
      </c>
      <c r="E196" s="226" t="s">
        <v>1524</v>
      </c>
      <c r="F196" s="226" t="s">
        <v>745</v>
      </c>
      <c r="G196" s="226" t="s">
        <v>1535</v>
      </c>
      <c r="H196" s="226" t="s">
        <v>715</v>
      </c>
      <c r="I196" s="226" t="s">
        <v>1005</v>
      </c>
      <c r="J196" s="226" t="s">
        <v>723</v>
      </c>
      <c r="K196" s="226" t="s">
        <v>723</v>
      </c>
      <c r="L196" s="226" t="s">
        <v>777</v>
      </c>
      <c r="M196" s="226" t="s">
        <v>2425</v>
      </c>
    </row>
    <row r="197" spans="1:13" x14ac:dyDescent="0.3">
      <c r="A197" s="215">
        <v>197</v>
      </c>
      <c r="B197" s="226" t="s">
        <v>289</v>
      </c>
      <c r="C197" s="226" t="s">
        <v>1737</v>
      </c>
      <c r="D197" s="226" t="s">
        <v>188</v>
      </c>
      <c r="E197" s="226" t="s">
        <v>1421</v>
      </c>
      <c r="F197" s="226" t="s">
        <v>777</v>
      </c>
      <c r="G197" s="226" t="s">
        <v>1524</v>
      </c>
      <c r="H197" s="226" t="s">
        <v>726</v>
      </c>
      <c r="I197" s="226" t="s">
        <v>1008</v>
      </c>
      <c r="J197" s="226" t="s">
        <v>723</v>
      </c>
      <c r="K197" s="226" t="s">
        <v>805</v>
      </c>
      <c r="L197" s="226" t="s">
        <v>754</v>
      </c>
      <c r="M197" s="226" t="s">
        <v>1534</v>
      </c>
    </row>
    <row r="198" spans="1:13" x14ac:dyDescent="0.3">
      <c r="A198" s="215">
        <v>198</v>
      </c>
      <c r="B198" s="226" t="s">
        <v>399</v>
      </c>
      <c r="C198" s="226" t="s">
        <v>2377</v>
      </c>
      <c r="D198" s="226" t="s">
        <v>54</v>
      </c>
      <c r="E198" s="226" t="s">
        <v>1634</v>
      </c>
      <c r="F198" s="226" t="s">
        <v>745</v>
      </c>
      <c r="G198" s="226" t="s">
        <v>1548</v>
      </c>
      <c r="H198" s="226" t="s">
        <v>745</v>
      </c>
      <c r="I198" s="226" t="s">
        <v>979</v>
      </c>
      <c r="J198" s="226" t="s">
        <v>723</v>
      </c>
      <c r="K198" s="226" t="s">
        <v>723</v>
      </c>
      <c r="L198" s="226" t="s">
        <v>719</v>
      </c>
      <c r="M198" s="226" t="s">
        <v>1973</v>
      </c>
    </row>
    <row r="199" spans="1:13" x14ac:dyDescent="0.3">
      <c r="A199" s="215">
        <v>199</v>
      </c>
      <c r="B199" s="226" t="s">
        <v>114</v>
      </c>
      <c r="C199" s="226" t="s">
        <v>1926</v>
      </c>
      <c r="D199" s="226" t="s">
        <v>36</v>
      </c>
      <c r="E199" s="226" t="s">
        <v>931</v>
      </c>
      <c r="F199" s="226" t="s">
        <v>737</v>
      </c>
      <c r="G199" s="226" t="s">
        <v>1543</v>
      </c>
      <c r="H199" s="226" t="s">
        <v>715</v>
      </c>
      <c r="I199" s="226" t="s">
        <v>1011</v>
      </c>
      <c r="J199" s="226" t="s">
        <v>723</v>
      </c>
      <c r="K199" s="226" t="s">
        <v>824</v>
      </c>
      <c r="L199" s="226" t="s">
        <v>1538</v>
      </c>
      <c r="M199" s="226" t="s">
        <v>775</v>
      </c>
    </row>
    <row r="200" spans="1:13" x14ac:dyDescent="0.3">
      <c r="A200" s="215">
        <v>200</v>
      </c>
      <c r="B200" s="226" t="s">
        <v>310</v>
      </c>
      <c r="C200" s="226" t="s">
        <v>1846</v>
      </c>
      <c r="D200" s="226" t="s">
        <v>46</v>
      </c>
      <c r="E200" s="226" t="s">
        <v>1556</v>
      </c>
      <c r="F200" s="226" t="s">
        <v>730</v>
      </c>
      <c r="G200" s="226" t="s">
        <v>790</v>
      </c>
      <c r="H200" s="226" t="s">
        <v>715</v>
      </c>
      <c r="I200" s="226" t="s">
        <v>1015</v>
      </c>
      <c r="J200" s="226" t="s">
        <v>801</v>
      </c>
      <c r="K200" s="226" t="s">
        <v>744</v>
      </c>
      <c r="L200" s="226" t="s">
        <v>846</v>
      </c>
      <c r="M200" s="226" t="s">
        <v>818</v>
      </c>
    </row>
    <row r="201" spans="1:13" x14ac:dyDescent="0.3">
      <c r="A201" s="215">
        <v>201</v>
      </c>
      <c r="B201" s="226" t="s">
        <v>286</v>
      </c>
      <c r="C201" s="226" t="s">
        <v>1721</v>
      </c>
      <c r="D201" s="226" t="s">
        <v>50</v>
      </c>
      <c r="E201" s="226" t="s">
        <v>837</v>
      </c>
      <c r="F201" s="226" t="s">
        <v>766</v>
      </c>
      <c r="G201" s="226" t="s">
        <v>1522</v>
      </c>
      <c r="H201" s="226" t="s">
        <v>714</v>
      </c>
      <c r="I201" s="226" t="s">
        <v>962</v>
      </c>
      <c r="J201" s="226" t="s">
        <v>723</v>
      </c>
      <c r="K201" s="226" t="s">
        <v>738</v>
      </c>
      <c r="L201" s="226" t="s">
        <v>1527</v>
      </c>
      <c r="M201" s="226" t="s">
        <v>1430</v>
      </c>
    </row>
    <row r="202" spans="1:13" x14ac:dyDescent="0.3">
      <c r="A202" s="215">
        <v>202</v>
      </c>
      <c r="B202" s="226" t="s">
        <v>487</v>
      </c>
      <c r="C202" s="226" t="s">
        <v>1684</v>
      </c>
      <c r="D202" s="226" t="s">
        <v>4</v>
      </c>
      <c r="E202" s="226" t="s">
        <v>1538</v>
      </c>
      <c r="F202" s="226" t="s">
        <v>777</v>
      </c>
      <c r="G202" s="226" t="s">
        <v>1430</v>
      </c>
      <c r="H202" s="226" t="s">
        <v>715</v>
      </c>
      <c r="I202" s="226" t="s">
        <v>965</v>
      </c>
      <c r="J202" s="226" t="s">
        <v>777</v>
      </c>
      <c r="K202" s="226" t="s">
        <v>831</v>
      </c>
      <c r="L202" s="226" t="s">
        <v>754</v>
      </c>
      <c r="M202" s="226" t="s">
        <v>1370</v>
      </c>
    </row>
    <row r="203" spans="1:13" x14ac:dyDescent="0.3">
      <c r="A203" s="215">
        <v>203</v>
      </c>
      <c r="B203" s="226" t="s">
        <v>163</v>
      </c>
      <c r="C203" s="226" t="s">
        <v>1598</v>
      </c>
      <c r="D203" s="226" t="s">
        <v>9</v>
      </c>
      <c r="E203" s="226" t="s">
        <v>1373</v>
      </c>
      <c r="F203" s="226" t="s">
        <v>718</v>
      </c>
      <c r="G203" s="226" t="s">
        <v>1220</v>
      </c>
      <c r="H203" s="226" t="s">
        <v>716</v>
      </c>
      <c r="I203" s="226" t="s">
        <v>975</v>
      </c>
      <c r="J203" s="226" t="s">
        <v>723</v>
      </c>
      <c r="K203" s="226" t="s">
        <v>750</v>
      </c>
      <c r="L203" s="226" t="s">
        <v>714</v>
      </c>
      <c r="M203" s="226" t="s">
        <v>1825</v>
      </c>
    </row>
    <row r="204" spans="1:13" x14ac:dyDescent="0.3">
      <c r="A204" s="215">
        <v>204</v>
      </c>
      <c r="B204" s="226" t="s">
        <v>507</v>
      </c>
      <c r="C204" s="226" t="s">
        <v>1804</v>
      </c>
      <c r="D204" s="226" t="s">
        <v>4</v>
      </c>
      <c r="E204" s="226" t="s">
        <v>1379</v>
      </c>
      <c r="F204" s="226" t="s">
        <v>750</v>
      </c>
      <c r="G204" s="226" t="s">
        <v>1220</v>
      </c>
      <c r="H204" s="226" t="s">
        <v>714</v>
      </c>
      <c r="I204" s="226" t="s">
        <v>1020</v>
      </c>
      <c r="J204" s="226" t="s">
        <v>723</v>
      </c>
      <c r="K204" s="226" t="s">
        <v>719</v>
      </c>
      <c r="L204" s="226" t="s">
        <v>1559</v>
      </c>
      <c r="M204" s="226" t="s">
        <v>872</v>
      </c>
    </row>
    <row r="205" spans="1:13" x14ac:dyDescent="0.3">
      <c r="A205" s="215">
        <v>205</v>
      </c>
      <c r="B205" s="226" t="s">
        <v>485</v>
      </c>
      <c r="C205" s="226" t="s">
        <v>1658</v>
      </c>
      <c r="D205" s="226" t="s">
        <v>55</v>
      </c>
      <c r="E205" s="226" t="s">
        <v>1534</v>
      </c>
      <c r="F205" s="226" t="s">
        <v>742</v>
      </c>
      <c r="G205" s="226" t="s">
        <v>818</v>
      </c>
      <c r="H205" s="226" t="s">
        <v>726</v>
      </c>
      <c r="I205" s="226" t="s">
        <v>1024</v>
      </c>
      <c r="J205" s="226" t="s">
        <v>777</v>
      </c>
      <c r="K205" s="226" t="s">
        <v>738</v>
      </c>
      <c r="L205" s="226" t="s">
        <v>805</v>
      </c>
      <c r="M205" s="226" t="s">
        <v>1825</v>
      </c>
    </row>
    <row r="206" spans="1:13" x14ac:dyDescent="0.3">
      <c r="A206" s="215">
        <v>206</v>
      </c>
      <c r="B206" s="226" t="s">
        <v>466</v>
      </c>
      <c r="C206" s="226" t="s">
        <v>1709</v>
      </c>
      <c r="D206" s="226" t="s">
        <v>188</v>
      </c>
      <c r="E206" s="226" t="s">
        <v>1421</v>
      </c>
      <c r="F206" s="226" t="s">
        <v>738</v>
      </c>
      <c r="G206" s="226" t="s">
        <v>1537</v>
      </c>
      <c r="H206" s="226" t="s">
        <v>726</v>
      </c>
      <c r="I206" s="226" t="s">
        <v>997</v>
      </c>
      <c r="J206" s="226" t="s">
        <v>777</v>
      </c>
      <c r="K206" s="226" t="s">
        <v>805</v>
      </c>
      <c r="L206" s="226" t="s">
        <v>1374</v>
      </c>
      <c r="M206" s="226" t="s">
        <v>1520</v>
      </c>
    </row>
    <row r="207" spans="1:13" x14ac:dyDescent="0.3">
      <c r="A207" s="215">
        <v>207</v>
      </c>
      <c r="B207" s="226" t="s">
        <v>197</v>
      </c>
      <c r="C207" s="226" t="s">
        <v>1802</v>
      </c>
      <c r="D207" s="226" t="s">
        <v>325</v>
      </c>
      <c r="E207" s="226" t="s">
        <v>878</v>
      </c>
      <c r="F207" s="226" t="s">
        <v>744</v>
      </c>
      <c r="G207" s="226" t="s">
        <v>1584</v>
      </c>
      <c r="H207" s="226" t="s">
        <v>714</v>
      </c>
      <c r="I207" s="226" t="s">
        <v>1022</v>
      </c>
      <c r="J207" s="226" t="s">
        <v>723</v>
      </c>
      <c r="K207" s="226" t="s">
        <v>749</v>
      </c>
      <c r="L207" s="226" t="s">
        <v>1419</v>
      </c>
      <c r="M207" s="226" t="s">
        <v>1225</v>
      </c>
    </row>
    <row r="208" spans="1:13" x14ac:dyDescent="0.3">
      <c r="A208" s="215">
        <v>208</v>
      </c>
      <c r="B208" s="226" t="s">
        <v>206</v>
      </c>
      <c r="C208" s="226" t="s">
        <v>1802</v>
      </c>
      <c r="D208" s="226" t="s">
        <v>11</v>
      </c>
      <c r="E208" s="226" t="s">
        <v>1538</v>
      </c>
      <c r="F208" s="226" t="s">
        <v>738</v>
      </c>
      <c r="G208" s="226" t="s">
        <v>1370</v>
      </c>
      <c r="H208" s="226" t="s">
        <v>714</v>
      </c>
      <c r="I208" s="226" t="s">
        <v>1026</v>
      </c>
      <c r="J208" s="226" t="s">
        <v>723</v>
      </c>
      <c r="K208" s="226" t="s">
        <v>769</v>
      </c>
      <c r="L208" s="226" t="s">
        <v>763</v>
      </c>
      <c r="M208" s="226" t="s">
        <v>1586</v>
      </c>
    </row>
    <row r="209" spans="1:13" x14ac:dyDescent="0.3">
      <c r="A209" s="215">
        <v>209</v>
      </c>
      <c r="B209" s="226" t="s">
        <v>233</v>
      </c>
      <c r="C209" s="226" t="s">
        <v>1690</v>
      </c>
      <c r="D209" s="226" t="s">
        <v>188</v>
      </c>
      <c r="E209" s="226" t="s">
        <v>1523</v>
      </c>
      <c r="F209" s="226" t="s">
        <v>738</v>
      </c>
      <c r="G209" s="226" t="s">
        <v>1533</v>
      </c>
      <c r="H209" s="226" t="s">
        <v>726</v>
      </c>
      <c r="I209" s="226" t="s">
        <v>1007</v>
      </c>
      <c r="J209" s="226" t="s">
        <v>777</v>
      </c>
      <c r="K209" s="226" t="s">
        <v>769</v>
      </c>
      <c r="L209" s="226" t="s">
        <v>1523</v>
      </c>
      <c r="M209" s="226" t="s">
        <v>1417</v>
      </c>
    </row>
    <row r="210" spans="1:13" x14ac:dyDescent="0.3">
      <c r="A210" s="215">
        <v>210</v>
      </c>
      <c r="B210" s="226" t="s">
        <v>484</v>
      </c>
      <c r="C210" s="226" t="s">
        <v>1643</v>
      </c>
      <c r="D210" s="226" t="s">
        <v>879</v>
      </c>
      <c r="E210" s="226" t="s">
        <v>1375</v>
      </c>
      <c r="F210" s="226" t="s">
        <v>788</v>
      </c>
      <c r="G210" s="226" t="s">
        <v>878</v>
      </c>
      <c r="H210" s="226" t="s">
        <v>726</v>
      </c>
      <c r="I210" s="226" t="s">
        <v>1027</v>
      </c>
      <c r="J210" s="226" t="s">
        <v>723</v>
      </c>
      <c r="K210" s="226" t="s">
        <v>831</v>
      </c>
      <c r="L210" s="226" t="s">
        <v>788</v>
      </c>
      <c r="M210" s="226" t="s">
        <v>1540</v>
      </c>
    </row>
    <row r="211" spans="1:13" x14ac:dyDescent="0.3">
      <c r="A211" s="215">
        <v>211</v>
      </c>
      <c r="B211" s="226" t="s">
        <v>249</v>
      </c>
      <c r="C211" s="226" t="s">
        <v>1700</v>
      </c>
      <c r="D211" s="226" t="s">
        <v>8</v>
      </c>
      <c r="E211" s="226" t="s">
        <v>1541</v>
      </c>
      <c r="F211" s="226" t="s">
        <v>777</v>
      </c>
      <c r="G211" s="226" t="s">
        <v>1430</v>
      </c>
      <c r="H211" s="226" t="s">
        <v>714</v>
      </c>
      <c r="I211" s="226" t="s">
        <v>1029</v>
      </c>
      <c r="J211" s="226" t="s">
        <v>723</v>
      </c>
      <c r="K211" s="226" t="s">
        <v>750</v>
      </c>
      <c r="L211" s="226" t="s">
        <v>766</v>
      </c>
      <c r="M211" s="226" t="s">
        <v>1639</v>
      </c>
    </row>
    <row r="212" spans="1:13" x14ac:dyDescent="0.3">
      <c r="A212" s="215">
        <v>212</v>
      </c>
      <c r="B212" s="226" t="s">
        <v>281</v>
      </c>
      <c r="C212" s="226" t="s">
        <v>1721</v>
      </c>
      <c r="D212" s="226" t="s">
        <v>46</v>
      </c>
      <c r="E212" s="226" t="s">
        <v>1375</v>
      </c>
      <c r="F212" s="226" t="s">
        <v>719</v>
      </c>
      <c r="G212" s="226" t="s">
        <v>1539</v>
      </c>
      <c r="H212" s="226" t="s">
        <v>714</v>
      </c>
      <c r="I212" s="226" t="s">
        <v>1028</v>
      </c>
      <c r="J212" s="226" t="s">
        <v>745</v>
      </c>
      <c r="K212" s="226" t="s">
        <v>801</v>
      </c>
      <c r="L212" s="226" t="s">
        <v>1107</v>
      </c>
      <c r="M212" s="226" t="s">
        <v>1582</v>
      </c>
    </row>
    <row r="213" spans="1:13" x14ac:dyDescent="0.3">
      <c r="A213" s="215">
        <v>213</v>
      </c>
      <c r="B213" s="226" t="s">
        <v>445</v>
      </c>
      <c r="C213" s="226" t="s">
        <v>1752</v>
      </c>
      <c r="D213" s="226" t="s">
        <v>36</v>
      </c>
      <c r="E213" s="226" t="s">
        <v>1380</v>
      </c>
      <c r="F213" s="226" t="s">
        <v>723</v>
      </c>
      <c r="G213" s="226" t="s">
        <v>1355</v>
      </c>
      <c r="H213" s="226" t="s">
        <v>715</v>
      </c>
      <c r="I213" s="226" t="s">
        <v>946</v>
      </c>
      <c r="J213" s="226" t="s">
        <v>805</v>
      </c>
      <c r="K213" s="226" t="s">
        <v>840</v>
      </c>
      <c r="L213" s="226" t="s">
        <v>1013</v>
      </c>
      <c r="M213" s="226" t="s">
        <v>735</v>
      </c>
    </row>
    <row r="214" spans="1:13" x14ac:dyDescent="0.3">
      <c r="A214" s="215">
        <v>214</v>
      </c>
      <c r="B214" s="226" t="s">
        <v>1101</v>
      </c>
      <c r="C214" s="226" t="s">
        <v>1915</v>
      </c>
      <c r="D214" s="226" t="s">
        <v>11</v>
      </c>
      <c r="E214" s="226" t="s">
        <v>1543</v>
      </c>
      <c r="F214" s="226" t="s">
        <v>724</v>
      </c>
      <c r="G214" s="226" t="s">
        <v>1219</v>
      </c>
      <c r="H214" s="226" t="s">
        <v>715</v>
      </c>
      <c r="I214" s="226" t="s">
        <v>1033</v>
      </c>
      <c r="J214" s="226" t="s">
        <v>777</v>
      </c>
      <c r="K214" s="226" t="s">
        <v>801</v>
      </c>
      <c r="L214" s="226" t="s">
        <v>931</v>
      </c>
      <c r="M214" s="226" t="s">
        <v>1551</v>
      </c>
    </row>
    <row r="215" spans="1:13" x14ac:dyDescent="0.3">
      <c r="A215" s="215">
        <v>215</v>
      </c>
      <c r="B215" s="226" t="s">
        <v>395</v>
      </c>
      <c r="C215" s="226" t="s">
        <v>1907</v>
      </c>
      <c r="D215" s="226" t="s">
        <v>10</v>
      </c>
      <c r="E215" s="226" t="s">
        <v>1635</v>
      </c>
      <c r="F215" s="226" t="s">
        <v>769</v>
      </c>
      <c r="G215" s="226" t="s">
        <v>901</v>
      </c>
      <c r="H215" s="226" t="s">
        <v>745</v>
      </c>
      <c r="I215" s="226" t="s">
        <v>1031</v>
      </c>
      <c r="J215" s="226" t="s">
        <v>719</v>
      </c>
      <c r="K215" s="226" t="s">
        <v>747</v>
      </c>
      <c r="L215" s="226" t="s">
        <v>788</v>
      </c>
      <c r="M215" s="226" t="s">
        <v>1366</v>
      </c>
    </row>
    <row r="216" spans="1:13" x14ac:dyDescent="0.3">
      <c r="A216" s="215">
        <v>216</v>
      </c>
      <c r="B216" s="226" t="s">
        <v>488</v>
      </c>
      <c r="C216" s="226" t="s">
        <v>1737</v>
      </c>
      <c r="D216" s="226" t="s">
        <v>188</v>
      </c>
      <c r="E216" s="226" t="s">
        <v>1527</v>
      </c>
      <c r="F216" s="226" t="s">
        <v>723</v>
      </c>
      <c r="G216" s="226" t="s">
        <v>1369</v>
      </c>
      <c r="H216" s="226" t="s">
        <v>726</v>
      </c>
      <c r="I216" s="226" t="s">
        <v>1034</v>
      </c>
      <c r="J216" s="226" t="s">
        <v>745</v>
      </c>
      <c r="K216" s="226" t="s">
        <v>723</v>
      </c>
      <c r="L216" s="226" t="s">
        <v>1374</v>
      </c>
      <c r="M216" s="226" t="s">
        <v>1373</v>
      </c>
    </row>
    <row r="217" spans="1:13" x14ac:dyDescent="0.3">
      <c r="A217" s="215">
        <v>217</v>
      </c>
      <c r="B217" s="226" t="s">
        <v>398</v>
      </c>
      <c r="C217" s="226" t="s">
        <v>1664</v>
      </c>
      <c r="D217" s="226" t="s">
        <v>48</v>
      </c>
      <c r="E217" s="226" t="s">
        <v>1544</v>
      </c>
      <c r="F217" s="226" t="s">
        <v>742</v>
      </c>
      <c r="G217" s="226" t="s">
        <v>790</v>
      </c>
      <c r="H217" s="226" t="s">
        <v>715</v>
      </c>
      <c r="I217" s="226" t="s">
        <v>970</v>
      </c>
      <c r="J217" s="226" t="s">
        <v>777</v>
      </c>
      <c r="K217" s="226" t="s">
        <v>801</v>
      </c>
      <c r="L217" s="226" t="s">
        <v>931</v>
      </c>
      <c r="M217" s="226" t="s">
        <v>1367</v>
      </c>
    </row>
    <row r="218" spans="1:13" x14ac:dyDescent="0.3">
      <c r="A218" s="215">
        <v>218</v>
      </c>
      <c r="B218" s="226" t="s">
        <v>238</v>
      </c>
      <c r="C218" s="226" t="s">
        <v>1662</v>
      </c>
      <c r="D218" s="226" t="s">
        <v>58</v>
      </c>
      <c r="E218" s="226" t="s">
        <v>1544</v>
      </c>
      <c r="F218" s="226" t="s">
        <v>750</v>
      </c>
      <c r="G218" s="226" t="s">
        <v>818</v>
      </c>
      <c r="H218" s="226" t="s">
        <v>715</v>
      </c>
      <c r="I218" s="226" t="s">
        <v>1035</v>
      </c>
      <c r="J218" s="226" t="s">
        <v>723</v>
      </c>
      <c r="K218" s="226" t="s">
        <v>777</v>
      </c>
      <c r="L218" s="226" t="s">
        <v>754</v>
      </c>
      <c r="M218" s="226" t="s">
        <v>1626</v>
      </c>
    </row>
    <row r="219" spans="1:13" x14ac:dyDescent="0.3">
      <c r="A219" s="215">
        <v>219</v>
      </c>
      <c r="B219" s="226" t="s">
        <v>464</v>
      </c>
      <c r="C219" s="226" t="s">
        <v>1737</v>
      </c>
      <c r="D219" s="226" t="s">
        <v>48</v>
      </c>
      <c r="E219" s="226" t="s">
        <v>1543</v>
      </c>
      <c r="F219" s="226" t="s">
        <v>769</v>
      </c>
      <c r="G219" s="226" t="s">
        <v>1420</v>
      </c>
      <c r="H219" s="226" t="s">
        <v>726</v>
      </c>
      <c r="I219" s="226" t="s">
        <v>1037</v>
      </c>
      <c r="J219" s="226" t="s">
        <v>714</v>
      </c>
      <c r="K219" s="226" t="s">
        <v>805</v>
      </c>
      <c r="L219" s="226" t="s">
        <v>824</v>
      </c>
      <c r="M219" s="226" t="s">
        <v>1541</v>
      </c>
    </row>
    <row r="220" spans="1:13" x14ac:dyDescent="0.3">
      <c r="A220" s="215">
        <v>220</v>
      </c>
      <c r="B220" s="226" t="s">
        <v>1096</v>
      </c>
      <c r="C220" s="226" t="s">
        <v>1950</v>
      </c>
      <c r="D220" s="226" t="s">
        <v>11</v>
      </c>
      <c r="E220" s="226" t="s">
        <v>1552</v>
      </c>
      <c r="F220" s="226" t="s">
        <v>844</v>
      </c>
      <c r="G220" s="226" t="s">
        <v>1420</v>
      </c>
      <c r="H220" s="226" t="s">
        <v>715</v>
      </c>
      <c r="I220" s="226" t="s">
        <v>1036</v>
      </c>
      <c r="J220" s="226" t="s">
        <v>777</v>
      </c>
      <c r="K220" s="226" t="s">
        <v>745</v>
      </c>
      <c r="L220" s="226" t="s">
        <v>1419</v>
      </c>
      <c r="M220" s="226" t="s">
        <v>1743</v>
      </c>
    </row>
    <row r="221" spans="1:13" x14ac:dyDescent="0.3">
      <c r="A221" s="215">
        <v>221</v>
      </c>
      <c r="B221" s="226" t="s">
        <v>282</v>
      </c>
      <c r="C221" s="226" t="s">
        <v>1654</v>
      </c>
      <c r="D221" s="226" t="s">
        <v>48</v>
      </c>
      <c r="E221" s="226" t="s">
        <v>1372</v>
      </c>
      <c r="F221" s="226" t="s">
        <v>769</v>
      </c>
      <c r="G221" s="226" t="s">
        <v>1420</v>
      </c>
      <c r="H221" s="226" t="s">
        <v>715</v>
      </c>
      <c r="I221" s="226" t="s">
        <v>1010</v>
      </c>
      <c r="J221" s="226" t="s">
        <v>777</v>
      </c>
      <c r="K221" s="226" t="s">
        <v>791</v>
      </c>
      <c r="L221" s="226" t="s">
        <v>785</v>
      </c>
      <c r="M221" s="226" t="s">
        <v>1539</v>
      </c>
    </row>
    <row r="222" spans="1:13" x14ac:dyDescent="0.3">
      <c r="A222" s="215">
        <v>222</v>
      </c>
      <c r="B222" s="226" t="s">
        <v>248</v>
      </c>
      <c r="C222" s="226" t="s">
        <v>1804</v>
      </c>
      <c r="D222" s="226" t="s">
        <v>34</v>
      </c>
      <c r="E222" s="226" t="s">
        <v>1177</v>
      </c>
      <c r="F222" s="226" t="s">
        <v>738</v>
      </c>
      <c r="G222" s="226" t="s">
        <v>1540</v>
      </c>
      <c r="H222" s="226" t="s">
        <v>715</v>
      </c>
      <c r="I222" s="226" t="s">
        <v>972</v>
      </c>
      <c r="J222" s="226" t="s">
        <v>791</v>
      </c>
      <c r="K222" s="226" t="s">
        <v>811</v>
      </c>
      <c r="L222" s="226" t="s">
        <v>1419</v>
      </c>
      <c r="M222" s="226" t="s">
        <v>814</v>
      </c>
    </row>
    <row r="223" spans="1:13" x14ac:dyDescent="0.3">
      <c r="A223" s="215">
        <v>223</v>
      </c>
      <c r="B223" s="226" t="s">
        <v>371</v>
      </c>
      <c r="C223" s="226" t="s">
        <v>1741</v>
      </c>
      <c r="D223" s="226" t="s">
        <v>46</v>
      </c>
      <c r="E223" s="226" t="s">
        <v>1544</v>
      </c>
      <c r="F223" s="226" t="s">
        <v>777</v>
      </c>
      <c r="G223" s="226" t="s">
        <v>1542</v>
      </c>
      <c r="H223" s="226" t="s">
        <v>715</v>
      </c>
      <c r="I223" s="226" t="s">
        <v>957</v>
      </c>
      <c r="J223" s="226" t="s">
        <v>723</v>
      </c>
      <c r="K223" s="226" t="s">
        <v>738</v>
      </c>
      <c r="L223" s="226" t="s">
        <v>824</v>
      </c>
      <c r="M223" s="226" t="s">
        <v>1558</v>
      </c>
    </row>
    <row r="224" spans="1:13" x14ac:dyDescent="0.3">
      <c r="A224" s="215">
        <v>224</v>
      </c>
      <c r="B224" s="226" t="s">
        <v>1051</v>
      </c>
      <c r="C224" s="226" t="s">
        <v>1657</v>
      </c>
      <c r="D224" s="226" t="s">
        <v>55</v>
      </c>
      <c r="E224" s="226" t="s">
        <v>1537</v>
      </c>
      <c r="F224" s="226" t="s">
        <v>738</v>
      </c>
      <c r="G224" s="226" t="s">
        <v>1420</v>
      </c>
      <c r="H224" s="226" t="s">
        <v>726</v>
      </c>
      <c r="I224" s="226" t="s">
        <v>999</v>
      </c>
      <c r="J224" s="226" t="s">
        <v>805</v>
      </c>
      <c r="K224" s="226" t="s">
        <v>745</v>
      </c>
      <c r="L224" s="226" t="s">
        <v>738</v>
      </c>
      <c r="M224" s="226" t="s">
        <v>1927</v>
      </c>
    </row>
    <row r="225" spans="1:13" x14ac:dyDescent="0.3">
      <c r="A225" s="215">
        <v>225</v>
      </c>
      <c r="B225" s="226" t="s">
        <v>355</v>
      </c>
      <c r="C225" s="226" t="s">
        <v>1921</v>
      </c>
      <c r="D225" s="226" t="s">
        <v>7</v>
      </c>
      <c r="E225" s="226" t="s">
        <v>1589</v>
      </c>
      <c r="F225" s="226" t="s">
        <v>723</v>
      </c>
      <c r="G225" s="226" t="s">
        <v>942</v>
      </c>
      <c r="H225" s="226" t="s">
        <v>715</v>
      </c>
      <c r="I225" s="226" t="s">
        <v>994</v>
      </c>
      <c r="J225" s="226" t="s">
        <v>777</v>
      </c>
      <c r="K225" s="226" t="s">
        <v>778</v>
      </c>
      <c r="L225" s="226" t="s">
        <v>1107</v>
      </c>
      <c r="M225" s="226" t="s">
        <v>901</v>
      </c>
    </row>
    <row r="226" spans="1:13" x14ac:dyDescent="0.3">
      <c r="A226" s="215">
        <v>226</v>
      </c>
      <c r="B226" s="226" t="s">
        <v>109</v>
      </c>
      <c r="C226" s="226" t="s">
        <v>1664</v>
      </c>
      <c r="D226" s="226" t="s">
        <v>56</v>
      </c>
      <c r="E226" s="226" t="s">
        <v>1554</v>
      </c>
      <c r="F226" s="226" t="s">
        <v>715</v>
      </c>
      <c r="G226" s="226" t="s">
        <v>1520</v>
      </c>
      <c r="H226" s="226" t="s">
        <v>715</v>
      </c>
      <c r="I226" s="226" t="s">
        <v>1004</v>
      </c>
      <c r="J226" s="226" t="s">
        <v>805</v>
      </c>
      <c r="K226" s="226" t="s">
        <v>745</v>
      </c>
      <c r="L226" s="226" t="s">
        <v>749</v>
      </c>
      <c r="M226" s="226" t="s">
        <v>1974</v>
      </c>
    </row>
    <row r="227" spans="1:13" x14ac:dyDescent="0.3">
      <c r="A227" s="215">
        <v>227</v>
      </c>
      <c r="B227" s="226" t="s">
        <v>118</v>
      </c>
      <c r="C227" s="226" t="s">
        <v>1840</v>
      </c>
      <c r="D227" s="226" t="s">
        <v>941</v>
      </c>
      <c r="E227" s="226" t="s">
        <v>1537</v>
      </c>
      <c r="F227" s="226" t="s">
        <v>750</v>
      </c>
      <c r="G227" s="226" t="s">
        <v>1533</v>
      </c>
      <c r="H227" s="226" t="s">
        <v>715</v>
      </c>
      <c r="I227" s="226" t="s">
        <v>989</v>
      </c>
      <c r="J227" s="226" t="s">
        <v>745</v>
      </c>
      <c r="K227" s="226" t="s">
        <v>777</v>
      </c>
      <c r="L227" s="226" t="s">
        <v>811</v>
      </c>
      <c r="M227" s="226" t="s">
        <v>2394</v>
      </c>
    </row>
    <row r="228" spans="1:13" x14ac:dyDescent="0.3">
      <c r="A228" s="215">
        <v>228</v>
      </c>
      <c r="B228" s="226" t="s">
        <v>1195</v>
      </c>
      <c r="C228" s="226" t="s">
        <v>1659</v>
      </c>
      <c r="D228" s="226" t="s">
        <v>58</v>
      </c>
      <c r="E228" s="226" t="s">
        <v>1559</v>
      </c>
      <c r="F228" s="226" t="s">
        <v>769</v>
      </c>
      <c r="G228" s="226" t="s">
        <v>1219</v>
      </c>
      <c r="H228" s="226" t="s">
        <v>715</v>
      </c>
      <c r="I228" s="226" t="s">
        <v>1044</v>
      </c>
      <c r="J228" s="226" t="s">
        <v>801</v>
      </c>
      <c r="K228" s="226" t="s">
        <v>777</v>
      </c>
      <c r="L228" s="226" t="s">
        <v>741</v>
      </c>
      <c r="M228" s="226" t="s">
        <v>1541</v>
      </c>
    </row>
    <row r="229" spans="1:13" x14ac:dyDescent="0.3">
      <c r="A229" s="215">
        <v>229</v>
      </c>
      <c r="B229" s="226" t="s">
        <v>340</v>
      </c>
      <c r="C229" s="226" t="s">
        <v>1700</v>
      </c>
      <c r="D229" s="226" t="s">
        <v>11</v>
      </c>
      <c r="E229" s="226" t="s">
        <v>1600</v>
      </c>
      <c r="F229" s="226" t="s">
        <v>769</v>
      </c>
      <c r="G229" s="226" t="s">
        <v>1420</v>
      </c>
      <c r="H229" s="226" t="s">
        <v>714</v>
      </c>
      <c r="I229" s="226" t="s">
        <v>1043</v>
      </c>
      <c r="J229" s="226" t="s">
        <v>777</v>
      </c>
      <c r="K229" s="226" t="s">
        <v>738</v>
      </c>
      <c r="L229" s="226" t="s">
        <v>741</v>
      </c>
      <c r="M229" s="226" t="s">
        <v>1790</v>
      </c>
    </row>
    <row r="230" spans="1:13" x14ac:dyDescent="0.3">
      <c r="A230" s="215">
        <v>230</v>
      </c>
      <c r="B230" s="226" t="s">
        <v>472</v>
      </c>
      <c r="C230" s="226" t="s">
        <v>1748</v>
      </c>
      <c r="D230" s="226" t="s">
        <v>53</v>
      </c>
      <c r="E230" s="226" t="s">
        <v>1543</v>
      </c>
      <c r="F230" s="226" t="s">
        <v>777</v>
      </c>
      <c r="G230" s="226" t="s">
        <v>942</v>
      </c>
      <c r="H230" s="226" t="s">
        <v>716</v>
      </c>
      <c r="I230" s="226" t="s">
        <v>1046</v>
      </c>
      <c r="J230" s="226" t="s">
        <v>805</v>
      </c>
      <c r="K230" s="226" t="s">
        <v>801</v>
      </c>
      <c r="L230" s="226" t="s">
        <v>747</v>
      </c>
      <c r="M230" s="226" t="s">
        <v>1537</v>
      </c>
    </row>
    <row r="231" spans="1:13" x14ac:dyDescent="0.3">
      <c r="A231" s="215">
        <v>231</v>
      </c>
      <c r="B231" s="226" t="s">
        <v>231</v>
      </c>
      <c r="C231" s="226" t="s">
        <v>1705</v>
      </c>
      <c r="D231" s="226" t="s">
        <v>50</v>
      </c>
      <c r="E231" s="226" t="s">
        <v>1107</v>
      </c>
      <c r="F231" s="226" t="s">
        <v>719</v>
      </c>
      <c r="G231" s="226" t="s">
        <v>1534</v>
      </c>
      <c r="H231" s="226" t="s">
        <v>715</v>
      </c>
      <c r="I231" s="226" t="s">
        <v>940</v>
      </c>
      <c r="J231" s="226" t="s">
        <v>805</v>
      </c>
      <c r="K231" s="226" t="s">
        <v>801</v>
      </c>
      <c r="L231" s="226" t="s">
        <v>931</v>
      </c>
      <c r="M231" s="226" t="s">
        <v>818</v>
      </c>
    </row>
    <row r="232" spans="1:13" x14ac:dyDescent="0.3">
      <c r="A232" s="215">
        <v>232</v>
      </c>
      <c r="B232" s="226" t="s">
        <v>383</v>
      </c>
      <c r="C232" s="226" t="s">
        <v>1654</v>
      </c>
      <c r="D232" s="226" t="s">
        <v>46</v>
      </c>
      <c r="E232" s="226" t="s">
        <v>1375</v>
      </c>
      <c r="F232" s="226" t="s">
        <v>750</v>
      </c>
      <c r="G232" s="226" t="s">
        <v>1370</v>
      </c>
      <c r="H232" s="226" t="s">
        <v>715</v>
      </c>
      <c r="I232" s="226" t="s">
        <v>1050</v>
      </c>
      <c r="J232" s="226" t="s">
        <v>777</v>
      </c>
      <c r="K232" s="226" t="s">
        <v>805</v>
      </c>
      <c r="L232" s="226" t="s">
        <v>1107</v>
      </c>
      <c r="M232" s="226" t="s">
        <v>1533</v>
      </c>
    </row>
    <row r="233" spans="1:13" x14ac:dyDescent="0.3">
      <c r="A233" s="215">
        <v>233</v>
      </c>
      <c r="B233" s="226" t="s">
        <v>357</v>
      </c>
      <c r="C233" s="226" t="s">
        <v>1576</v>
      </c>
      <c r="D233" s="226" t="s">
        <v>8</v>
      </c>
      <c r="E233" s="226" t="s">
        <v>1523</v>
      </c>
      <c r="F233" s="226" t="s">
        <v>777</v>
      </c>
      <c r="G233" s="226" t="s">
        <v>1418</v>
      </c>
      <c r="H233" s="226" t="s">
        <v>714</v>
      </c>
      <c r="I233" s="226" t="s">
        <v>1019</v>
      </c>
      <c r="J233" s="226" t="s">
        <v>723</v>
      </c>
      <c r="K233" s="226" t="s">
        <v>777</v>
      </c>
      <c r="L233" s="226" t="s">
        <v>721</v>
      </c>
      <c r="M233" s="226" t="s">
        <v>1639</v>
      </c>
    </row>
    <row r="234" spans="1:13" x14ac:dyDescent="0.3">
      <c r="A234" s="215">
        <v>234</v>
      </c>
      <c r="B234" s="226" t="s">
        <v>287</v>
      </c>
      <c r="C234" s="226" t="s">
        <v>1755</v>
      </c>
      <c r="D234" s="226" t="s">
        <v>34</v>
      </c>
      <c r="E234" s="226" t="s">
        <v>1378</v>
      </c>
      <c r="F234" s="226" t="s">
        <v>750</v>
      </c>
      <c r="G234" s="226" t="s">
        <v>1552</v>
      </c>
      <c r="H234" s="226" t="s">
        <v>715</v>
      </c>
      <c r="I234" s="226" t="s">
        <v>1053</v>
      </c>
      <c r="J234" s="226" t="s">
        <v>801</v>
      </c>
      <c r="K234" s="226" t="s">
        <v>788</v>
      </c>
      <c r="L234" s="226" t="s">
        <v>754</v>
      </c>
      <c r="M234" s="226" t="s">
        <v>901</v>
      </c>
    </row>
    <row r="235" spans="1:13" x14ac:dyDescent="0.3">
      <c r="A235" s="215">
        <v>235</v>
      </c>
      <c r="B235" s="226" t="s">
        <v>489</v>
      </c>
      <c r="C235" s="226" t="s">
        <v>1657</v>
      </c>
      <c r="D235" s="226" t="s">
        <v>11</v>
      </c>
      <c r="E235" s="226" t="s">
        <v>993</v>
      </c>
      <c r="F235" s="226" t="s">
        <v>805</v>
      </c>
      <c r="G235" s="226" t="s">
        <v>1548</v>
      </c>
      <c r="H235" s="226" t="s">
        <v>715</v>
      </c>
      <c r="I235" s="226" t="s">
        <v>1054</v>
      </c>
      <c r="J235" s="226" t="s">
        <v>745</v>
      </c>
      <c r="K235" s="226" t="s">
        <v>777</v>
      </c>
      <c r="L235" s="226" t="s">
        <v>846</v>
      </c>
      <c r="M235" s="226" t="s">
        <v>1633</v>
      </c>
    </row>
    <row r="236" spans="1:13" x14ac:dyDescent="0.3">
      <c r="A236" s="215">
        <v>236</v>
      </c>
      <c r="B236" s="226" t="s">
        <v>500</v>
      </c>
      <c r="C236" s="226" t="s">
        <v>1745</v>
      </c>
      <c r="D236" s="226" t="s">
        <v>4</v>
      </c>
      <c r="E236" s="226" t="s">
        <v>1380</v>
      </c>
      <c r="F236" s="226" t="s">
        <v>742</v>
      </c>
      <c r="G236" s="226" t="s">
        <v>901</v>
      </c>
      <c r="H236" s="226" t="s">
        <v>726</v>
      </c>
      <c r="I236" s="226" t="s">
        <v>1057</v>
      </c>
      <c r="J236" s="226" t="s">
        <v>723</v>
      </c>
      <c r="K236" s="226" t="s">
        <v>805</v>
      </c>
      <c r="L236" s="226" t="s">
        <v>1523</v>
      </c>
      <c r="M236" s="226" t="s">
        <v>743</v>
      </c>
    </row>
    <row r="237" spans="1:13" x14ac:dyDescent="0.3">
      <c r="A237" s="215">
        <v>237</v>
      </c>
      <c r="B237" s="226" t="s">
        <v>68</v>
      </c>
      <c r="C237" s="226" t="s">
        <v>1800</v>
      </c>
      <c r="D237" s="226" t="s">
        <v>8</v>
      </c>
      <c r="E237" s="226" t="s">
        <v>1542</v>
      </c>
      <c r="F237" s="226" t="s">
        <v>719</v>
      </c>
      <c r="G237" s="226" t="s">
        <v>1533</v>
      </c>
      <c r="H237" s="226" t="s">
        <v>745</v>
      </c>
      <c r="I237" s="226" t="s">
        <v>1038</v>
      </c>
      <c r="J237" s="226" t="s">
        <v>777</v>
      </c>
      <c r="K237" s="226" t="s">
        <v>777</v>
      </c>
      <c r="L237" s="226" t="s">
        <v>778</v>
      </c>
      <c r="M237" s="226" t="s">
        <v>1826</v>
      </c>
    </row>
    <row r="238" spans="1:13" x14ac:dyDescent="0.3">
      <c r="A238" s="215">
        <v>238</v>
      </c>
      <c r="B238" s="226" t="s">
        <v>1117</v>
      </c>
      <c r="C238" s="226" t="s">
        <v>1752</v>
      </c>
      <c r="D238" s="226" t="s">
        <v>50</v>
      </c>
      <c r="E238" s="226" t="s">
        <v>1647</v>
      </c>
      <c r="F238" s="226" t="s">
        <v>745</v>
      </c>
      <c r="G238" s="226" t="s">
        <v>1355</v>
      </c>
      <c r="H238" s="226" t="s">
        <v>714</v>
      </c>
      <c r="I238" s="226" t="s">
        <v>1059</v>
      </c>
      <c r="J238" s="226" t="s">
        <v>750</v>
      </c>
      <c r="K238" s="226" t="s">
        <v>811</v>
      </c>
      <c r="L238" s="226" t="s">
        <v>820</v>
      </c>
      <c r="M238" s="226" t="s">
        <v>1373</v>
      </c>
    </row>
    <row r="239" spans="1:13" x14ac:dyDescent="0.3">
      <c r="A239" s="215">
        <v>239</v>
      </c>
      <c r="B239" s="226" t="s">
        <v>113</v>
      </c>
      <c r="C239" s="226" t="s">
        <v>1737</v>
      </c>
      <c r="D239" s="226" t="s">
        <v>5</v>
      </c>
      <c r="E239" s="226" t="s">
        <v>1375</v>
      </c>
      <c r="F239" s="226" t="s">
        <v>738</v>
      </c>
      <c r="G239" s="226" t="s">
        <v>1355</v>
      </c>
      <c r="H239" s="226" t="s">
        <v>726</v>
      </c>
      <c r="I239" s="226" t="s">
        <v>1016</v>
      </c>
      <c r="J239" s="226" t="s">
        <v>723</v>
      </c>
      <c r="K239" s="226" t="s">
        <v>831</v>
      </c>
      <c r="L239" s="226" t="s">
        <v>831</v>
      </c>
      <c r="M239" s="226" t="s">
        <v>1626</v>
      </c>
    </row>
    <row r="240" spans="1:13" x14ac:dyDescent="0.3">
      <c r="A240" s="215">
        <v>240</v>
      </c>
      <c r="B240" s="226" t="s">
        <v>307</v>
      </c>
      <c r="C240" s="226" t="s">
        <v>1885</v>
      </c>
      <c r="D240" s="226" t="s">
        <v>8</v>
      </c>
      <c r="E240" s="226" t="s">
        <v>1552</v>
      </c>
      <c r="F240" s="226" t="s">
        <v>738</v>
      </c>
      <c r="G240" s="226" t="s">
        <v>1539</v>
      </c>
      <c r="H240" s="226" t="s">
        <v>714</v>
      </c>
      <c r="I240" s="226" t="s">
        <v>1062</v>
      </c>
      <c r="J240" s="226" t="s">
        <v>777</v>
      </c>
      <c r="K240" s="226" t="s">
        <v>745</v>
      </c>
      <c r="L240" s="226" t="s">
        <v>782</v>
      </c>
      <c r="M240" s="226" t="s">
        <v>1975</v>
      </c>
    </row>
    <row r="241" spans="1:13" x14ac:dyDescent="0.3">
      <c r="A241" s="215">
        <v>241</v>
      </c>
      <c r="B241" s="226" t="s">
        <v>165</v>
      </c>
      <c r="C241" s="226" t="s">
        <v>1737</v>
      </c>
      <c r="D241" s="226" t="s">
        <v>879</v>
      </c>
      <c r="E241" s="226" t="s">
        <v>1589</v>
      </c>
      <c r="F241" s="226" t="s">
        <v>777</v>
      </c>
      <c r="G241" s="226" t="s">
        <v>743</v>
      </c>
      <c r="H241" s="226" t="s">
        <v>726</v>
      </c>
      <c r="I241" s="226" t="s">
        <v>1009</v>
      </c>
      <c r="J241" s="226" t="s">
        <v>805</v>
      </c>
      <c r="K241" s="226" t="s">
        <v>721</v>
      </c>
      <c r="L241" s="226" t="s">
        <v>744</v>
      </c>
      <c r="M241" s="226" t="s">
        <v>1552</v>
      </c>
    </row>
    <row r="242" spans="1:13" x14ac:dyDescent="0.3">
      <c r="A242" s="215">
        <v>242</v>
      </c>
      <c r="B242" s="226" t="s">
        <v>1119</v>
      </c>
      <c r="C242" s="226" t="s">
        <v>1737</v>
      </c>
      <c r="D242" s="226" t="s">
        <v>5</v>
      </c>
      <c r="E242" s="226" t="s">
        <v>1557</v>
      </c>
      <c r="F242" s="226" t="s">
        <v>723</v>
      </c>
      <c r="G242" s="226" t="s">
        <v>1220</v>
      </c>
      <c r="H242" s="226" t="s">
        <v>726</v>
      </c>
      <c r="I242" s="226" t="s">
        <v>1064</v>
      </c>
      <c r="J242" s="226" t="s">
        <v>777</v>
      </c>
      <c r="K242" s="226" t="s">
        <v>805</v>
      </c>
      <c r="L242" s="226" t="s">
        <v>778</v>
      </c>
      <c r="M242" s="226" t="s">
        <v>1602</v>
      </c>
    </row>
    <row r="243" spans="1:13" x14ac:dyDescent="0.3">
      <c r="A243" s="215">
        <v>243</v>
      </c>
      <c r="B243" s="226" t="s">
        <v>252</v>
      </c>
      <c r="C243" s="226" t="s">
        <v>1643</v>
      </c>
      <c r="D243" s="226" t="s">
        <v>325</v>
      </c>
      <c r="E243" s="226" t="s">
        <v>1375</v>
      </c>
      <c r="F243" s="226" t="s">
        <v>769</v>
      </c>
      <c r="G243" s="226" t="s">
        <v>1542</v>
      </c>
      <c r="H243" s="226" t="s">
        <v>715</v>
      </c>
      <c r="I243" s="226" t="s">
        <v>1066</v>
      </c>
      <c r="J243" s="226" t="s">
        <v>750</v>
      </c>
      <c r="K243" s="226" t="s">
        <v>801</v>
      </c>
      <c r="L243" s="226" t="s">
        <v>754</v>
      </c>
      <c r="M243" s="226" t="s">
        <v>942</v>
      </c>
    </row>
    <row r="244" spans="1:13" x14ac:dyDescent="0.3">
      <c r="A244" s="215">
        <v>244</v>
      </c>
      <c r="B244" s="226" t="s">
        <v>473</v>
      </c>
      <c r="C244" s="226" t="s">
        <v>2395</v>
      </c>
      <c r="D244" s="226" t="s">
        <v>786</v>
      </c>
      <c r="E244" s="226" t="s">
        <v>1177</v>
      </c>
      <c r="F244" s="226" t="s">
        <v>742</v>
      </c>
      <c r="G244" s="226" t="s">
        <v>1538</v>
      </c>
      <c r="H244" s="226" t="s">
        <v>714</v>
      </c>
      <c r="I244" s="226" t="s">
        <v>1018</v>
      </c>
      <c r="J244" s="226" t="s">
        <v>510</v>
      </c>
      <c r="K244" s="226" t="s">
        <v>1137</v>
      </c>
      <c r="L244" s="226" t="s">
        <v>510</v>
      </c>
      <c r="M244" s="226" t="s">
        <v>713</v>
      </c>
    </row>
    <row r="245" spans="1:13" x14ac:dyDescent="0.3">
      <c r="A245" s="215">
        <v>245</v>
      </c>
      <c r="B245" s="226" t="s">
        <v>298</v>
      </c>
      <c r="C245" s="226" t="s">
        <v>1657</v>
      </c>
      <c r="D245" s="226" t="s">
        <v>58</v>
      </c>
      <c r="E245" s="226" t="s">
        <v>1541</v>
      </c>
      <c r="F245" s="226" t="s">
        <v>777</v>
      </c>
      <c r="G245" s="226" t="s">
        <v>1520</v>
      </c>
      <c r="H245" s="226" t="s">
        <v>715</v>
      </c>
      <c r="I245" s="226" t="s">
        <v>1070</v>
      </c>
      <c r="J245" s="226" t="s">
        <v>723</v>
      </c>
      <c r="K245" s="226" t="s">
        <v>777</v>
      </c>
      <c r="L245" s="226" t="s">
        <v>778</v>
      </c>
      <c r="M245" s="226" t="s">
        <v>1636</v>
      </c>
    </row>
    <row r="246" spans="1:13" x14ac:dyDescent="0.3">
      <c r="A246" s="215">
        <v>246</v>
      </c>
      <c r="B246" s="226" t="s">
        <v>296</v>
      </c>
      <c r="C246" s="226" t="s">
        <v>1930</v>
      </c>
      <c r="D246" s="226" t="s">
        <v>807</v>
      </c>
      <c r="E246" s="226" t="s">
        <v>1381</v>
      </c>
      <c r="F246" s="226" t="s">
        <v>791</v>
      </c>
      <c r="G246" s="226" t="s">
        <v>942</v>
      </c>
      <c r="H246" s="226" t="s">
        <v>714</v>
      </c>
      <c r="I246" s="226" t="s">
        <v>1067</v>
      </c>
      <c r="J246" s="226" t="s">
        <v>805</v>
      </c>
      <c r="K246" s="226" t="s">
        <v>798</v>
      </c>
      <c r="L246" s="226" t="s">
        <v>1525</v>
      </c>
      <c r="M246" s="226" t="s">
        <v>712</v>
      </c>
    </row>
    <row r="247" spans="1:13" x14ac:dyDescent="0.3">
      <c r="A247" s="215">
        <v>247</v>
      </c>
      <c r="B247" s="226" t="s">
        <v>961</v>
      </c>
      <c r="C247" s="226" t="s">
        <v>1846</v>
      </c>
      <c r="D247" s="226" t="s">
        <v>422</v>
      </c>
      <c r="E247" s="226" t="s">
        <v>1525</v>
      </c>
      <c r="F247" s="226" t="s">
        <v>738</v>
      </c>
      <c r="G247" s="226" t="s">
        <v>1524</v>
      </c>
      <c r="H247" s="226" t="s">
        <v>715</v>
      </c>
      <c r="I247" s="226" t="s">
        <v>1072</v>
      </c>
      <c r="J247" s="226" t="s">
        <v>805</v>
      </c>
      <c r="K247" s="226" t="s">
        <v>745</v>
      </c>
      <c r="L247" s="226" t="s">
        <v>824</v>
      </c>
      <c r="M247" s="226" t="s">
        <v>1601</v>
      </c>
    </row>
    <row r="248" spans="1:13" x14ac:dyDescent="0.3">
      <c r="A248" s="215">
        <v>248</v>
      </c>
      <c r="B248" s="226" t="s">
        <v>271</v>
      </c>
      <c r="C248" s="226" t="s">
        <v>1738</v>
      </c>
      <c r="D248" s="226" t="s">
        <v>53</v>
      </c>
      <c r="E248" s="226" t="s">
        <v>1380</v>
      </c>
      <c r="F248" s="226" t="s">
        <v>742</v>
      </c>
      <c r="G248" s="226" t="s">
        <v>743</v>
      </c>
      <c r="H248" s="226" t="s">
        <v>726</v>
      </c>
      <c r="I248" s="226" t="s">
        <v>1014</v>
      </c>
      <c r="J248" s="226" t="s">
        <v>723</v>
      </c>
      <c r="K248" s="226" t="s">
        <v>831</v>
      </c>
      <c r="L248" s="226" t="s">
        <v>824</v>
      </c>
      <c r="M248" s="226" t="s">
        <v>1430</v>
      </c>
    </row>
    <row r="249" spans="1:13" x14ac:dyDescent="0.3">
      <c r="A249" s="215">
        <v>249</v>
      </c>
      <c r="B249" s="226" t="s">
        <v>121</v>
      </c>
      <c r="C249" s="226" t="s">
        <v>1604</v>
      </c>
      <c r="D249" s="226" t="s">
        <v>849</v>
      </c>
      <c r="E249" s="226" t="s">
        <v>1177</v>
      </c>
      <c r="F249" s="226" t="s">
        <v>801</v>
      </c>
      <c r="G249" s="226" t="s">
        <v>1220</v>
      </c>
      <c r="H249" s="226" t="s">
        <v>714</v>
      </c>
      <c r="I249" s="226" t="s">
        <v>1021</v>
      </c>
      <c r="J249" s="226" t="s">
        <v>805</v>
      </c>
      <c r="K249" s="226" t="s">
        <v>714</v>
      </c>
      <c r="L249" s="226" t="s">
        <v>1378</v>
      </c>
      <c r="M249" s="226" t="s">
        <v>901</v>
      </c>
    </row>
    <row r="250" spans="1:13" x14ac:dyDescent="0.3">
      <c r="A250" s="215">
        <v>250</v>
      </c>
      <c r="B250" s="226" t="s">
        <v>483</v>
      </c>
      <c r="C250" s="226" t="s">
        <v>1804</v>
      </c>
      <c r="D250" s="226" t="s">
        <v>10</v>
      </c>
      <c r="E250" s="226" t="s">
        <v>1594</v>
      </c>
      <c r="F250" s="226" t="s">
        <v>769</v>
      </c>
      <c r="G250" s="226" t="s">
        <v>901</v>
      </c>
      <c r="H250" s="226" t="s">
        <v>714</v>
      </c>
      <c r="I250" s="226" t="s">
        <v>1063</v>
      </c>
      <c r="J250" s="226" t="s">
        <v>805</v>
      </c>
      <c r="K250" s="226" t="s">
        <v>788</v>
      </c>
      <c r="L250" s="226" t="s">
        <v>749</v>
      </c>
      <c r="M250" s="226" t="s">
        <v>1540</v>
      </c>
    </row>
    <row r="251" spans="1:13" x14ac:dyDescent="0.3">
      <c r="A251" s="215">
        <v>251</v>
      </c>
      <c r="B251" s="226" t="s">
        <v>1032</v>
      </c>
      <c r="C251" s="226" t="s">
        <v>1641</v>
      </c>
      <c r="D251" s="226" t="s">
        <v>10</v>
      </c>
      <c r="E251" s="226" t="s">
        <v>1538</v>
      </c>
      <c r="F251" s="226" t="s">
        <v>777</v>
      </c>
      <c r="G251" s="226" t="s">
        <v>1527</v>
      </c>
      <c r="H251" s="226" t="s">
        <v>715</v>
      </c>
      <c r="I251" s="226" t="s">
        <v>1002</v>
      </c>
      <c r="J251" s="226" t="s">
        <v>805</v>
      </c>
      <c r="K251" s="226" t="s">
        <v>805</v>
      </c>
      <c r="L251" s="226" t="s">
        <v>788</v>
      </c>
      <c r="M251" s="226" t="s">
        <v>1584</v>
      </c>
    </row>
    <row r="252" spans="1:13" x14ac:dyDescent="0.3">
      <c r="A252" s="215">
        <v>252</v>
      </c>
      <c r="B252" s="226" t="s">
        <v>246</v>
      </c>
      <c r="C252" s="226" t="s">
        <v>1659</v>
      </c>
      <c r="D252" s="226" t="s">
        <v>5</v>
      </c>
      <c r="E252" s="226" t="s">
        <v>1107</v>
      </c>
      <c r="F252" s="226" t="s">
        <v>805</v>
      </c>
      <c r="G252" s="226" t="s">
        <v>1430</v>
      </c>
      <c r="H252" s="226" t="s">
        <v>726</v>
      </c>
      <c r="I252" s="226" t="s">
        <v>1049</v>
      </c>
      <c r="J252" s="226" t="s">
        <v>723</v>
      </c>
      <c r="K252" s="226" t="s">
        <v>801</v>
      </c>
      <c r="L252" s="226" t="s">
        <v>831</v>
      </c>
      <c r="M252" s="226" t="s">
        <v>1365</v>
      </c>
    </row>
    <row r="253" spans="1:13" x14ac:dyDescent="0.3">
      <c r="A253" s="215">
        <v>253</v>
      </c>
      <c r="B253" s="226" t="s">
        <v>120</v>
      </c>
      <c r="C253" s="226" t="s">
        <v>1788</v>
      </c>
      <c r="D253" s="226" t="s">
        <v>48</v>
      </c>
      <c r="E253" s="226" t="s">
        <v>1647</v>
      </c>
      <c r="F253" s="226" t="s">
        <v>714</v>
      </c>
      <c r="G253" s="226" t="s">
        <v>1373</v>
      </c>
      <c r="H253" s="226" t="s">
        <v>714</v>
      </c>
      <c r="I253" s="226" t="s">
        <v>1079</v>
      </c>
      <c r="J253" s="226" t="s">
        <v>831</v>
      </c>
      <c r="K253" s="226" t="s">
        <v>777</v>
      </c>
      <c r="L253" s="226" t="s">
        <v>824</v>
      </c>
      <c r="M253" s="226" t="s">
        <v>1541</v>
      </c>
    </row>
    <row r="254" spans="1:13" x14ac:dyDescent="0.3">
      <c r="A254" s="215">
        <v>254</v>
      </c>
      <c r="B254" s="226" t="s">
        <v>301</v>
      </c>
      <c r="C254" s="226" t="s">
        <v>1630</v>
      </c>
      <c r="D254" s="226" t="s">
        <v>48</v>
      </c>
      <c r="E254" s="226" t="s">
        <v>1589</v>
      </c>
      <c r="F254" s="226" t="s">
        <v>745</v>
      </c>
      <c r="G254" s="226" t="s">
        <v>790</v>
      </c>
      <c r="H254" s="226" t="s">
        <v>726</v>
      </c>
      <c r="I254" s="226" t="s">
        <v>1076</v>
      </c>
      <c r="J254" s="226" t="s">
        <v>805</v>
      </c>
      <c r="K254" s="226" t="s">
        <v>750</v>
      </c>
      <c r="L254" s="226" t="s">
        <v>770</v>
      </c>
      <c r="M254" s="226" t="s">
        <v>1430</v>
      </c>
    </row>
    <row r="255" spans="1:13" x14ac:dyDescent="0.3">
      <c r="A255" s="215">
        <v>255</v>
      </c>
      <c r="B255" s="226" t="s">
        <v>262</v>
      </c>
      <c r="C255" s="226" t="s">
        <v>1789</v>
      </c>
      <c r="D255" s="226" t="s">
        <v>11</v>
      </c>
      <c r="E255" s="226" t="s">
        <v>1746</v>
      </c>
      <c r="F255" s="226" t="s">
        <v>769</v>
      </c>
      <c r="G255" s="226" t="s">
        <v>942</v>
      </c>
      <c r="H255" s="226" t="s">
        <v>714</v>
      </c>
      <c r="I255" s="226" t="s">
        <v>1080</v>
      </c>
      <c r="J255" s="226" t="s">
        <v>723</v>
      </c>
      <c r="K255" s="226" t="s">
        <v>801</v>
      </c>
      <c r="L255" s="226" t="s">
        <v>993</v>
      </c>
      <c r="M255" s="226" t="s">
        <v>1534</v>
      </c>
    </row>
    <row r="256" spans="1:13" x14ac:dyDescent="0.3">
      <c r="A256" s="215">
        <v>256</v>
      </c>
      <c r="B256" s="226" t="s">
        <v>325</v>
      </c>
      <c r="C256" s="226" t="s">
        <v>1684</v>
      </c>
      <c r="D256" s="226" t="s">
        <v>56</v>
      </c>
      <c r="E256" s="226" t="s">
        <v>1538</v>
      </c>
      <c r="F256" s="226" t="s">
        <v>745</v>
      </c>
      <c r="G256" s="226" t="s">
        <v>1524</v>
      </c>
      <c r="H256" s="226" t="s">
        <v>715</v>
      </c>
      <c r="I256" s="226" t="s">
        <v>1082</v>
      </c>
      <c r="J256" s="226" t="s">
        <v>805</v>
      </c>
      <c r="K256" s="226" t="s">
        <v>723</v>
      </c>
      <c r="L256" s="226" t="s">
        <v>742</v>
      </c>
      <c r="M256" s="226" t="s">
        <v>1827</v>
      </c>
    </row>
    <row r="257" spans="1:13" x14ac:dyDescent="0.3">
      <c r="A257" s="215">
        <v>257</v>
      </c>
      <c r="B257" s="226" t="s">
        <v>474</v>
      </c>
      <c r="C257" s="226" t="s">
        <v>1751</v>
      </c>
      <c r="D257" s="226" t="s">
        <v>7</v>
      </c>
      <c r="E257" s="226" t="s">
        <v>1556</v>
      </c>
      <c r="F257" s="226" t="s">
        <v>745</v>
      </c>
      <c r="G257" s="226" t="s">
        <v>1374</v>
      </c>
      <c r="H257" s="226" t="s">
        <v>715</v>
      </c>
      <c r="I257" s="226" t="s">
        <v>1040</v>
      </c>
      <c r="J257" s="226" t="s">
        <v>723</v>
      </c>
      <c r="K257" s="226" t="s">
        <v>719</v>
      </c>
      <c r="L257" s="226" t="s">
        <v>1177</v>
      </c>
      <c r="M257" s="226" t="s">
        <v>743</v>
      </c>
    </row>
    <row r="258" spans="1:13" x14ac:dyDescent="0.3">
      <c r="A258" s="215">
        <v>258</v>
      </c>
      <c r="B258" s="226" t="s">
        <v>1023</v>
      </c>
      <c r="C258" s="226" t="s">
        <v>1737</v>
      </c>
      <c r="D258" s="226" t="s">
        <v>879</v>
      </c>
      <c r="E258" s="226" t="s">
        <v>1538</v>
      </c>
      <c r="F258" s="226" t="s">
        <v>719</v>
      </c>
      <c r="G258" s="226" t="s">
        <v>878</v>
      </c>
      <c r="H258" s="226" t="s">
        <v>716</v>
      </c>
      <c r="I258" s="226" t="s">
        <v>1047</v>
      </c>
      <c r="J258" s="226" t="s">
        <v>745</v>
      </c>
      <c r="K258" s="226" t="s">
        <v>831</v>
      </c>
      <c r="L258" s="226" t="s">
        <v>782</v>
      </c>
      <c r="M258" s="226" t="s">
        <v>1540</v>
      </c>
    </row>
    <row r="259" spans="1:13" x14ac:dyDescent="0.3">
      <c r="A259" s="215">
        <v>259</v>
      </c>
      <c r="B259" s="226" t="s">
        <v>495</v>
      </c>
      <c r="C259" s="226" t="s">
        <v>1638</v>
      </c>
      <c r="D259" s="226" t="s">
        <v>55</v>
      </c>
      <c r="E259" s="226" t="s">
        <v>1537</v>
      </c>
      <c r="F259" s="226" t="s">
        <v>769</v>
      </c>
      <c r="G259" s="226" t="s">
        <v>1420</v>
      </c>
      <c r="H259" s="226" t="s">
        <v>726</v>
      </c>
      <c r="I259" s="226" t="s">
        <v>1041</v>
      </c>
      <c r="J259" s="226" t="s">
        <v>777</v>
      </c>
      <c r="K259" s="226" t="s">
        <v>745</v>
      </c>
      <c r="L259" s="226" t="s">
        <v>742</v>
      </c>
      <c r="M259" s="226" t="s">
        <v>1828</v>
      </c>
    </row>
    <row r="260" spans="1:13" x14ac:dyDescent="0.3">
      <c r="A260" s="215">
        <v>260</v>
      </c>
      <c r="B260" s="226" t="s">
        <v>384</v>
      </c>
      <c r="C260" s="226" t="s">
        <v>1741</v>
      </c>
      <c r="D260" s="226" t="s">
        <v>5</v>
      </c>
      <c r="E260" s="226" t="s">
        <v>1556</v>
      </c>
      <c r="F260" s="226" t="s">
        <v>738</v>
      </c>
      <c r="G260" s="226" t="s">
        <v>1220</v>
      </c>
      <c r="H260" s="226" t="s">
        <v>726</v>
      </c>
      <c r="I260" s="226" t="s">
        <v>955</v>
      </c>
      <c r="J260" s="226" t="s">
        <v>723</v>
      </c>
      <c r="K260" s="226" t="s">
        <v>805</v>
      </c>
      <c r="L260" s="226" t="s">
        <v>747</v>
      </c>
      <c r="M260" s="226" t="s">
        <v>1634</v>
      </c>
    </row>
    <row r="261" spans="1:13" x14ac:dyDescent="0.3">
      <c r="A261" s="215">
        <v>261</v>
      </c>
      <c r="B261" s="226" t="s">
        <v>1113</v>
      </c>
      <c r="C261" s="226" t="s">
        <v>1664</v>
      </c>
      <c r="D261" s="226" t="s">
        <v>57</v>
      </c>
      <c r="E261" s="226" t="s">
        <v>1587</v>
      </c>
      <c r="F261" s="226" t="s">
        <v>805</v>
      </c>
      <c r="G261" s="226" t="s">
        <v>1223</v>
      </c>
      <c r="H261" s="226" t="s">
        <v>714</v>
      </c>
      <c r="I261" s="226" t="s">
        <v>1088</v>
      </c>
      <c r="J261" s="226" t="s">
        <v>519</v>
      </c>
      <c r="K261" s="226" t="s">
        <v>745</v>
      </c>
      <c r="L261" s="226" t="s">
        <v>714</v>
      </c>
      <c r="M261" s="226" t="s">
        <v>2396</v>
      </c>
    </row>
    <row r="262" spans="1:13" x14ac:dyDescent="0.3">
      <c r="A262" s="215">
        <v>262</v>
      </c>
      <c r="B262" s="226" t="s">
        <v>385</v>
      </c>
      <c r="C262" s="226" t="s">
        <v>1654</v>
      </c>
      <c r="D262" s="226" t="s">
        <v>55</v>
      </c>
      <c r="E262" s="226" t="s">
        <v>1372</v>
      </c>
      <c r="F262" s="226" t="s">
        <v>738</v>
      </c>
      <c r="G262" s="226" t="s">
        <v>743</v>
      </c>
      <c r="H262" s="226" t="s">
        <v>726</v>
      </c>
      <c r="I262" s="226" t="s">
        <v>1086</v>
      </c>
      <c r="J262" s="226" t="s">
        <v>805</v>
      </c>
      <c r="K262" s="226" t="s">
        <v>745</v>
      </c>
      <c r="L262" s="226" t="s">
        <v>719</v>
      </c>
      <c r="M262" s="226" t="s">
        <v>1747</v>
      </c>
    </row>
    <row r="263" spans="1:13" x14ac:dyDescent="0.3">
      <c r="A263" s="215">
        <v>263</v>
      </c>
      <c r="B263" s="226" t="s">
        <v>1130</v>
      </c>
      <c r="C263" s="226" t="s">
        <v>1911</v>
      </c>
      <c r="D263" s="226" t="s">
        <v>56</v>
      </c>
      <c r="E263" s="226" t="s">
        <v>1595</v>
      </c>
      <c r="F263" s="226" t="s">
        <v>714</v>
      </c>
      <c r="G263" s="226" t="s">
        <v>1430</v>
      </c>
      <c r="H263" s="226" t="s">
        <v>714</v>
      </c>
      <c r="I263" s="226" t="s">
        <v>1075</v>
      </c>
      <c r="J263" s="226" t="s">
        <v>777</v>
      </c>
      <c r="K263" s="226" t="s">
        <v>745</v>
      </c>
      <c r="L263" s="226" t="s">
        <v>782</v>
      </c>
      <c r="M263" s="226" t="s">
        <v>1828</v>
      </c>
    </row>
    <row r="264" spans="1:13" x14ac:dyDescent="0.3">
      <c r="A264" s="215">
        <v>264</v>
      </c>
      <c r="B264" s="226" t="s">
        <v>476</v>
      </c>
      <c r="C264" s="226" t="s">
        <v>1657</v>
      </c>
      <c r="D264" s="226" t="s">
        <v>55</v>
      </c>
      <c r="E264" s="226" t="s">
        <v>1371</v>
      </c>
      <c r="F264" s="226" t="s">
        <v>738</v>
      </c>
      <c r="G264" s="226" t="s">
        <v>872</v>
      </c>
      <c r="H264" s="226" t="s">
        <v>726</v>
      </c>
      <c r="I264" s="226" t="s">
        <v>1095</v>
      </c>
      <c r="J264" s="226" t="s">
        <v>805</v>
      </c>
      <c r="K264" s="226" t="s">
        <v>777</v>
      </c>
      <c r="L264" s="226" t="s">
        <v>791</v>
      </c>
      <c r="M264" s="226" t="s">
        <v>1629</v>
      </c>
    </row>
    <row r="265" spans="1:13" x14ac:dyDescent="0.3">
      <c r="A265" s="215">
        <v>265</v>
      </c>
      <c r="B265" s="226" t="s">
        <v>331</v>
      </c>
      <c r="C265" s="226" t="s">
        <v>1928</v>
      </c>
      <c r="D265" s="226" t="s">
        <v>849</v>
      </c>
      <c r="E265" s="226" t="s">
        <v>1542</v>
      </c>
      <c r="F265" s="226" t="s">
        <v>745</v>
      </c>
      <c r="G265" s="226" t="s">
        <v>846</v>
      </c>
      <c r="H265" s="226" t="s">
        <v>715</v>
      </c>
      <c r="I265" s="226" t="s">
        <v>1091</v>
      </c>
      <c r="J265" s="226" t="s">
        <v>723</v>
      </c>
      <c r="K265" s="226" t="s">
        <v>805</v>
      </c>
      <c r="L265" s="226" t="s">
        <v>741</v>
      </c>
      <c r="M265" s="226" t="s">
        <v>1419</v>
      </c>
    </row>
    <row r="266" spans="1:13" x14ac:dyDescent="0.3">
      <c r="A266" s="215">
        <v>266</v>
      </c>
      <c r="B266" s="226" t="s">
        <v>253</v>
      </c>
      <c r="C266" s="226" t="s">
        <v>1659</v>
      </c>
      <c r="D266" s="226" t="s">
        <v>5</v>
      </c>
      <c r="E266" s="226" t="s">
        <v>1523</v>
      </c>
      <c r="F266" s="226" t="s">
        <v>750</v>
      </c>
      <c r="G266" s="226" t="s">
        <v>790</v>
      </c>
      <c r="H266" s="226" t="s">
        <v>726</v>
      </c>
      <c r="I266" s="226" t="s">
        <v>1056</v>
      </c>
      <c r="J266" s="226" t="s">
        <v>777</v>
      </c>
      <c r="K266" s="226" t="s">
        <v>805</v>
      </c>
      <c r="L266" s="226" t="s">
        <v>791</v>
      </c>
      <c r="M266" s="226" t="s">
        <v>1601</v>
      </c>
    </row>
    <row r="267" spans="1:13" x14ac:dyDescent="0.3">
      <c r="A267" s="215">
        <v>267</v>
      </c>
      <c r="B267" s="226" t="s">
        <v>290</v>
      </c>
      <c r="C267" s="226" t="s">
        <v>1745</v>
      </c>
      <c r="D267" s="226" t="s">
        <v>325</v>
      </c>
      <c r="E267" s="226" t="s">
        <v>1107</v>
      </c>
      <c r="F267" s="226" t="s">
        <v>723</v>
      </c>
      <c r="G267" s="226" t="s">
        <v>1554</v>
      </c>
      <c r="H267" s="226" t="s">
        <v>714</v>
      </c>
      <c r="I267" s="226" t="s">
        <v>1098</v>
      </c>
      <c r="J267" s="226" t="s">
        <v>801</v>
      </c>
      <c r="K267" s="226" t="s">
        <v>791</v>
      </c>
      <c r="L267" s="226" t="s">
        <v>749</v>
      </c>
      <c r="M267" s="226" t="s">
        <v>1369</v>
      </c>
    </row>
    <row r="268" spans="1:13" x14ac:dyDescent="0.3">
      <c r="A268" s="215">
        <v>268</v>
      </c>
      <c r="B268" s="226" t="s">
        <v>270</v>
      </c>
      <c r="C268" s="226" t="s">
        <v>1604</v>
      </c>
      <c r="D268" s="226" t="s">
        <v>188</v>
      </c>
      <c r="E268" s="226" t="s">
        <v>1378</v>
      </c>
      <c r="F268" s="226" t="s">
        <v>723</v>
      </c>
      <c r="G268" s="226" t="s">
        <v>1355</v>
      </c>
      <c r="H268" s="226" t="s">
        <v>726</v>
      </c>
      <c r="I268" s="226" t="s">
        <v>1060</v>
      </c>
      <c r="J268" s="226" t="s">
        <v>777</v>
      </c>
      <c r="K268" s="226" t="s">
        <v>801</v>
      </c>
      <c r="L268" s="226" t="s">
        <v>1421</v>
      </c>
      <c r="M268" s="226" t="s">
        <v>763</v>
      </c>
    </row>
    <row r="269" spans="1:13" x14ac:dyDescent="0.3">
      <c r="A269" s="215">
        <v>269</v>
      </c>
      <c r="B269" s="226" t="s">
        <v>512</v>
      </c>
      <c r="C269" s="226" t="s">
        <v>1644</v>
      </c>
      <c r="D269" s="226" t="s">
        <v>4</v>
      </c>
      <c r="E269" s="226" t="s">
        <v>1651</v>
      </c>
      <c r="F269" s="226" t="s">
        <v>777</v>
      </c>
      <c r="G269" s="226" t="s">
        <v>1220</v>
      </c>
      <c r="H269" s="226" t="s">
        <v>726</v>
      </c>
      <c r="I269" s="226" t="s">
        <v>983</v>
      </c>
      <c r="J269" s="226" t="s">
        <v>805</v>
      </c>
      <c r="K269" s="226" t="s">
        <v>805</v>
      </c>
      <c r="L269" s="226" t="s">
        <v>1377</v>
      </c>
      <c r="M269" s="226" t="s">
        <v>724</v>
      </c>
    </row>
    <row r="270" spans="1:13" x14ac:dyDescent="0.3">
      <c r="A270" s="215">
        <v>270</v>
      </c>
      <c r="B270" s="226" t="s">
        <v>388</v>
      </c>
      <c r="C270" s="226" t="s">
        <v>1738</v>
      </c>
      <c r="D270" s="226" t="s">
        <v>46</v>
      </c>
      <c r="E270" s="226" t="s">
        <v>1356</v>
      </c>
      <c r="F270" s="226" t="s">
        <v>788</v>
      </c>
      <c r="G270" s="226" t="s">
        <v>872</v>
      </c>
      <c r="H270" s="226" t="s">
        <v>715</v>
      </c>
      <c r="I270" s="226" t="s">
        <v>991</v>
      </c>
      <c r="J270" s="226" t="s">
        <v>777</v>
      </c>
      <c r="K270" s="226" t="s">
        <v>805</v>
      </c>
      <c r="L270" s="226" t="s">
        <v>837</v>
      </c>
      <c r="M270" s="226" t="s">
        <v>1541</v>
      </c>
    </row>
    <row r="271" spans="1:13" x14ac:dyDescent="0.3">
      <c r="A271" s="215">
        <v>271</v>
      </c>
      <c r="B271" s="226" t="s">
        <v>347</v>
      </c>
      <c r="C271" s="226" t="s">
        <v>1803</v>
      </c>
      <c r="D271" s="226" t="s">
        <v>879</v>
      </c>
      <c r="E271" s="226" t="s">
        <v>1552</v>
      </c>
      <c r="F271" s="226" t="s">
        <v>742</v>
      </c>
      <c r="G271" s="226" t="s">
        <v>1355</v>
      </c>
      <c r="H271" s="226" t="s">
        <v>726</v>
      </c>
      <c r="I271" s="226" t="s">
        <v>1078</v>
      </c>
      <c r="J271" s="226" t="s">
        <v>723</v>
      </c>
      <c r="K271" s="226" t="s">
        <v>719</v>
      </c>
      <c r="L271" s="226" t="s">
        <v>749</v>
      </c>
      <c r="M271" s="226" t="s">
        <v>1790</v>
      </c>
    </row>
    <row r="272" spans="1:13" x14ac:dyDescent="0.3">
      <c r="A272" s="215">
        <v>272</v>
      </c>
      <c r="B272" s="226" t="s">
        <v>216</v>
      </c>
      <c r="C272" s="226" t="s">
        <v>1749</v>
      </c>
      <c r="D272" s="226" t="s">
        <v>53</v>
      </c>
      <c r="E272" s="226" t="s">
        <v>1605</v>
      </c>
      <c r="F272" s="226" t="s">
        <v>769</v>
      </c>
      <c r="G272" s="226" t="s">
        <v>754</v>
      </c>
      <c r="H272" s="226" t="s">
        <v>726</v>
      </c>
      <c r="I272" s="226" t="s">
        <v>1071</v>
      </c>
      <c r="J272" s="226" t="s">
        <v>805</v>
      </c>
      <c r="K272" s="226" t="s">
        <v>723</v>
      </c>
      <c r="L272" s="226" t="s">
        <v>1356</v>
      </c>
      <c r="M272" s="226" t="s">
        <v>763</v>
      </c>
    </row>
    <row r="273" spans="1:13" x14ac:dyDescent="0.3">
      <c r="A273" s="215">
        <v>273</v>
      </c>
      <c r="B273" s="226" t="s">
        <v>256</v>
      </c>
      <c r="C273" s="226" t="s">
        <v>1751</v>
      </c>
      <c r="D273" s="226" t="s">
        <v>7</v>
      </c>
      <c r="E273" s="226" t="s">
        <v>1792</v>
      </c>
      <c r="F273" s="226" t="s">
        <v>745</v>
      </c>
      <c r="G273" s="226" t="s">
        <v>1419</v>
      </c>
      <c r="H273" s="226" t="s">
        <v>715</v>
      </c>
      <c r="I273" s="226" t="s">
        <v>1083</v>
      </c>
      <c r="J273" s="226" t="s">
        <v>805</v>
      </c>
      <c r="K273" s="226" t="s">
        <v>831</v>
      </c>
      <c r="L273" s="226" t="s">
        <v>1013</v>
      </c>
      <c r="M273" s="226" t="s">
        <v>743</v>
      </c>
    </row>
    <row r="274" spans="1:13" x14ac:dyDescent="0.3">
      <c r="A274" s="215">
        <v>274</v>
      </c>
      <c r="B274" s="226" t="s">
        <v>263</v>
      </c>
      <c r="C274" s="226" t="s">
        <v>1791</v>
      </c>
      <c r="D274" s="226" t="s">
        <v>34</v>
      </c>
      <c r="E274" s="226" t="s">
        <v>1378</v>
      </c>
      <c r="F274" s="226" t="s">
        <v>723</v>
      </c>
      <c r="G274" s="226" t="s">
        <v>1538</v>
      </c>
      <c r="H274" s="226" t="s">
        <v>715</v>
      </c>
      <c r="I274" s="226" t="s">
        <v>1106</v>
      </c>
      <c r="J274" s="226" t="s">
        <v>811</v>
      </c>
      <c r="K274" s="226" t="s">
        <v>723</v>
      </c>
      <c r="L274" s="226" t="s">
        <v>1137</v>
      </c>
      <c r="M274" s="226" t="s">
        <v>763</v>
      </c>
    </row>
    <row r="275" spans="1:13" x14ac:dyDescent="0.3">
      <c r="A275" s="215">
        <v>275</v>
      </c>
      <c r="B275" s="226" t="s">
        <v>342</v>
      </c>
      <c r="C275" s="226" t="s">
        <v>1721</v>
      </c>
      <c r="D275" s="226" t="s">
        <v>56</v>
      </c>
      <c r="E275" s="226" t="s">
        <v>1543</v>
      </c>
      <c r="F275" s="226" t="s">
        <v>769</v>
      </c>
      <c r="G275" s="226" t="s">
        <v>1539</v>
      </c>
      <c r="H275" s="226" t="s">
        <v>715</v>
      </c>
      <c r="I275" s="226" t="s">
        <v>1094</v>
      </c>
      <c r="J275" s="226" t="s">
        <v>723</v>
      </c>
      <c r="K275" s="226" t="s">
        <v>777</v>
      </c>
      <c r="L275" s="226" t="s">
        <v>788</v>
      </c>
      <c r="M275" s="226" t="s">
        <v>1826</v>
      </c>
    </row>
    <row r="276" spans="1:13" x14ac:dyDescent="0.3">
      <c r="A276" s="215">
        <v>276</v>
      </c>
      <c r="B276" s="226" t="s">
        <v>1179</v>
      </c>
      <c r="C276" s="226" t="s">
        <v>1640</v>
      </c>
      <c r="D276" s="226" t="s">
        <v>46</v>
      </c>
      <c r="E276" s="226" t="s">
        <v>1543</v>
      </c>
      <c r="F276" s="226" t="s">
        <v>750</v>
      </c>
      <c r="G276" s="226" t="s">
        <v>754</v>
      </c>
      <c r="H276" s="226" t="s">
        <v>715</v>
      </c>
      <c r="I276" s="226" t="s">
        <v>1084</v>
      </c>
      <c r="J276" s="226" t="s">
        <v>745</v>
      </c>
      <c r="K276" s="226" t="s">
        <v>801</v>
      </c>
      <c r="L276" s="226" t="s">
        <v>846</v>
      </c>
      <c r="M276" s="226" t="s">
        <v>1355</v>
      </c>
    </row>
    <row r="277" spans="1:13" x14ac:dyDescent="0.3">
      <c r="A277" s="215">
        <v>277</v>
      </c>
      <c r="B277" s="226" t="s">
        <v>700</v>
      </c>
      <c r="C277" s="226" t="s">
        <v>1803</v>
      </c>
      <c r="D277" s="226" t="s">
        <v>54</v>
      </c>
      <c r="E277" s="226" t="s">
        <v>2397</v>
      </c>
      <c r="F277" s="226" t="s">
        <v>745</v>
      </c>
      <c r="G277" s="226" t="s">
        <v>1368</v>
      </c>
      <c r="H277" s="226" t="s">
        <v>715</v>
      </c>
      <c r="I277" s="226" t="s">
        <v>1110</v>
      </c>
      <c r="J277" s="226" t="s">
        <v>805</v>
      </c>
      <c r="K277" s="226" t="s">
        <v>723</v>
      </c>
      <c r="L277" s="226" t="s">
        <v>805</v>
      </c>
      <c r="M277" s="226" t="s">
        <v>1927</v>
      </c>
    </row>
    <row r="278" spans="1:13" x14ac:dyDescent="0.3">
      <c r="A278" s="215">
        <v>278</v>
      </c>
      <c r="B278" s="226" t="s">
        <v>306</v>
      </c>
      <c r="C278" s="226" t="s">
        <v>2398</v>
      </c>
      <c r="D278" s="226" t="s">
        <v>807</v>
      </c>
      <c r="E278" s="226" t="s">
        <v>868</v>
      </c>
      <c r="F278" s="226" t="s">
        <v>749</v>
      </c>
      <c r="G278" s="226" t="s">
        <v>1554</v>
      </c>
      <c r="H278" s="226" t="s">
        <v>745</v>
      </c>
      <c r="I278" s="226" t="s">
        <v>1114</v>
      </c>
      <c r="J278" s="226" t="s">
        <v>788</v>
      </c>
      <c r="K278" s="226" t="s">
        <v>831</v>
      </c>
      <c r="L278" s="226" t="s">
        <v>1421</v>
      </c>
      <c r="M278" s="226" t="s">
        <v>728</v>
      </c>
    </row>
    <row r="279" spans="1:13" x14ac:dyDescent="0.3">
      <c r="A279" s="215">
        <v>279</v>
      </c>
      <c r="B279" s="226" t="s">
        <v>491</v>
      </c>
      <c r="C279" s="226" t="s">
        <v>1707</v>
      </c>
      <c r="D279" s="226" t="s">
        <v>57</v>
      </c>
      <c r="E279" s="226" t="s">
        <v>1594</v>
      </c>
      <c r="F279" s="226" t="s">
        <v>738</v>
      </c>
      <c r="G279" s="226" t="s">
        <v>728</v>
      </c>
      <c r="H279" s="226" t="s">
        <v>726</v>
      </c>
      <c r="I279" s="226" t="s">
        <v>996</v>
      </c>
      <c r="J279" s="226" t="s">
        <v>831</v>
      </c>
      <c r="K279" s="226" t="s">
        <v>723</v>
      </c>
      <c r="L279" s="226" t="s">
        <v>777</v>
      </c>
      <c r="M279" s="226" t="s">
        <v>1747</v>
      </c>
    </row>
    <row r="280" spans="1:13" x14ac:dyDescent="0.3">
      <c r="A280" s="215">
        <v>280</v>
      </c>
      <c r="B280" s="226" t="s">
        <v>1045</v>
      </c>
      <c r="C280" s="226" t="s">
        <v>1646</v>
      </c>
      <c r="D280" s="226" t="s">
        <v>50</v>
      </c>
      <c r="E280" s="226" t="s">
        <v>1649</v>
      </c>
      <c r="F280" s="226" t="s">
        <v>769</v>
      </c>
      <c r="G280" s="226" t="s">
        <v>743</v>
      </c>
      <c r="H280" s="226" t="s">
        <v>715</v>
      </c>
      <c r="I280" s="226" t="s">
        <v>1112</v>
      </c>
      <c r="J280" s="226" t="s">
        <v>801</v>
      </c>
      <c r="K280" s="226" t="s">
        <v>805</v>
      </c>
      <c r="L280" s="226" t="s">
        <v>785</v>
      </c>
      <c r="M280" s="226" t="s">
        <v>1527</v>
      </c>
    </row>
    <row r="281" spans="1:13" x14ac:dyDescent="0.3">
      <c r="A281" s="215">
        <v>281</v>
      </c>
      <c r="B281" s="226" t="s">
        <v>511</v>
      </c>
      <c r="C281" s="226" t="s">
        <v>1707</v>
      </c>
      <c r="D281" s="226" t="s">
        <v>8</v>
      </c>
      <c r="E281" s="226" t="s">
        <v>1587</v>
      </c>
      <c r="F281" s="226" t="s">
        <v>777</v>
      </c>
      <c r="G281" s="226" t="s">
        <v>1420</v>
      </c>
      <c r="H281" s="226" t="s">
        <v>714</v>
      </c>
      <c r="I281" s="226" t="s">
        <v>1116</v>
      </c>
      <c r="J281" s="226" t="s">
        <v>805</v>
      </c>
      <c r="K281" s="226" t="s">
        <v>745</v>
      </c>
      <c r="L281" s="226" t="s">
        <v>824</v>
      </c>
      <c r="M281" s="226" t="s">
        <v>1790</v>
      </c>
    </row>
    <row r="282" spans="1:13" x14ac:dyDescent="0.3">
      <c r="A282" s="215">
        <v>282</v>
      </c>
      <c r="B282" s="226" t="s">
        <v>1109</v>
      </c>
      <c r="C282" s="226" t="s">
        <v>1640</v>
      </c>
      <c r="D282" s="226" t="s">
        <v>10</v>
      </c>
      <c r="E282" s="226" t="s">
        <v>1356</v>
      </c>
      <c r="F282" s="226" t="s">
        <v>769</v>
      </c>
      <c r="G282" s="226" t="s">
        <v>942</v>
      </c>
      <c r="H282" s="226" t="s">
        <v>726</v>
      </c>
      <c r="I282" s="226" t="s">
        <v>1118</v>
      </c>
      <c r="J282" s="226" t="s">
        <v>805</v>
      </c>
      <c r="K282" s="226" t="s">
        <v>791</v>
      </c>
      <c r="L282" s="226" t="s">
        <v>719</v>
      </c>
      <c r="M282" s="226" t="s">
        <v>1372</v>
      </c>
    </row>
    <row r="283" spans="1:13" x14ac:dyDescent="0.3">
      <c r="A283" s="215">
        <v>283</v>
      </c>
      <c r="B283" s="226" t="s">
        <v>1146</v>
      </c>
      <c r="C283" s="226" t="s">
        <v>1742</v>
      </c>
      <c r="D283" s="226" t="s">
        <v>50</v>
      </c>
      <c r="E283" s="226" t="s">
        <v>1556</v>
      </c>
      <c r="F283" s="226" t="s">
        <v>745</v>
      </c>
      <c r="G283" s="226" t="s">
        <v>1355</v>
      </c>
      <c r="H283" s="226" t="s">
        <v>769</v>
      </c>
      <c r="I283" s="226" t="s">
        <v>1069</v>
      </c>
      <c r="J283" s="226" t="s">
        <v>801</v>
      </c>
      <c r="K283" s="226" t="s">
        <v>805</v>
      </c>
      <c r="L283" s="226" t="s">
        <v>824</v>
      </c>
      <c r="M283" s="226" t="s">
        <v>1373</v>
      </c>
    </row>
    <row r="284" spans="1:13" x14ac:dyDescent="0.3">
      <c r="A284" s="215">
        <v>284</v>
      </c>
      <c r="B284" s="226" t="s">
        <v>351</v>
      </c>
      <c r="C284" s="226" t="s">
        <v>1659</v>
      </c>
      <c r="D284" s="226" t="s">
        <v>879</v>
      </c>
      <c r="E284" s="226" t="s">
        <v>1421</v>
      </c>
      <c r="F284" s="226" t="s">
        <v>769</v>
      </c>
      <c r="G284" s="226" t="s">
        <v>1430</v>
      </c>
      <c r="H284" s="226" t="s">
        <v>726</v>
      </c>
      <c r="I284" s="226" t="s">
        <v>1093</v>
      </c>
      <c r="J284" s="226" t="s">
        <v>777</v>
      </c>
      <c r="K284" s="226" t="s">
        <v>831</v>
      </c>
      <c r="L284" s="226" t="s">
        <v>791</v>
      </c>
      <c r="M284" s="226" t="s">
        <v>1555</v>
      </c>
    </row>
    <row r="285" spans="1:13" x14ac:dyDescent="0.3">
      <c r="A285" s="215">
        <v>285</v>
      </c>
      <c r="B285" s="226" t="s">
        <v>322</v>
      </c>
      <c r="C285" s="226" t="s">
        <v>1738</v>
      </c>
      <c r="D285" s="226" t="s">
        <v>422</v>
      </c>
      <c r="E285" s="226" t="s">
        <v>1377</v>
      </c>
      <c r="F285" s="226" t="s">
        <v>738</v>
      </c>
      <c r="G285" s="226" t="s">
        <v>1420</v>
      </c>
      <c r="H285" s="226" t="s">
        <v>715</v>
      </c>
      <c r="I285" s="226" t="s">
        <v>1121</v>
      </c>
      <c r="J285" s="226" t="s">
        <v>723</v>
      </c>
      <c r="K285" s="226" t="s">
        <v>805</v>
      </c>
      <c r="L285" s="226" t="s">
        <v>831</v>
      </c>
      <c r="M285" s="226" t="s">
        <v>1642</v>
      </c>
    </row>
    <row r="286" spans="1:13" x14ac:dyDescent="0.3">
      <c r="A286" s="215">
        <v>286</v>
      </c>
      <c r="B286" s="226" t="s">
        <v>350</v>
      </c>
      <c r="C286" s="226" t="s">
        <v>1929</v>
      </c>
      <c r="D286" s="226" t="s">
        <v>46</v>
      </c>
      <c r="E286" s="226" t="s">
        <v>1556</v>
      </c>
      <c r="F286" s="226" t="s">
        <v>738</v>
      </c>
      <c r="G286" s="226" t="s">
        <v>1137</v>
      </c>
      <c r="H286" s="226" t="s">
        <v>745</v>
      </c>
      <c r="I286" s="226" t="s">
        <v>1090</v>
      </c>
      <c r="J286" s="226" t="s">
        <v>777</v>
      </c>
      <c r="K286" s="226" t="s">
        <v>805</v>
      </c>
      <c r="L286" s="226" t="s">
        <v>1421</v>
      </c>
      <c r="M286" s="226" t="s">
        <v>1523</v>
      </c>
    </row>
    <row r="287" spans="1:13" x14ac:dyDescent="0.3">
      <c r="A287" s="215">
        <v>287</v>
      </c>
      <c r="B287" s="226" t="s">
        <v>299</v>
      </c>
      <c r="C287" s="226" t="s">
        <v>1745</v>
      </c>
      <c r="D287" s="226" t="s">
        <v>188</v>
      </c>
      <c r="E287" s="226" t="s">
        <v>1523</v>
      </c>
      <c r="F287" s="226" t="s">
        <v>769</v>
      </c>
      <c r="G287" s="226" t="s">
        <v>1374</v>
      </c>
      <c r="H287" s="226" t="s">
        <v>777</v>
      </c>
      <c r="I287" s="226" t="s">
        <v>1061</v>
      </c>
      <c r="J287" s="226" t="s">
        <v>777</v>
      </c>
      <c r="K287" s="226" t="s">
        <v>750</v>
      </c>
      <c r="L287" s="226" t="s">
        <v>1419</v>
      </c>
      <c r="M287" s="226" t="s">
        <v>1523</v>
      </c>
    </row>
    <row r="288" spans="1:13" x14ac:dyDescent="0.3">
      <c r="A288" s="215">
        <v>288</v>
      </c>
      <c r="B288" s="226" t="s">
        <v>170</v>
      </c>
      <c r="C288" s="226" t="s">
        <v>1641</v>
      </c>
      <c r="D288" s="226" t="s">
        <v>58</v>
      </c>
      <c r="E288" s="226" t="s">
        <v>1544</v>
      </c>
      <c r="F288" s="226" t="s">
        <v>723</v>
      </c>
      <c r="G288" s="226" t="s">
        <v>1107</v>
      </c>
      <c r="H288" s="226" t="s">
        <v>726</v>
      </c>
      <c r="I288" s="226" t="s">
        <v>1125</v>
      </c>
      <c r="J288" s="226" t="s">
        <v>723</v>
      </c>
      <c r="K288" s="226" t="s">
        <v>777</v>
      </c>
      <c r="L288" s="226" t="s">
        <v>747</v>
      </c>
      <c r="M288" s="226" t="s">
        <v>1645</v>
      </c>
    </row>
    <row r="289" spans="1:13" x14ac:dyDescent="0.3">
      <c r="A289" s="215">
        <v>289</v>
      </c>
      <c r="B289" s="226" t="s">
        <v>506</v>
      </c>
      <c r="C289" s="226" t="s">
        <v>1576</v>
      </c>
      <c r="D289" s="226" t="s">
        <v>54</v>
      </c>
      <c r="E289" s="226" t="s">
        <v>1558</v>
      </c>
      <c r="F289" s="226" t="s">
        <v>745</v>
      </c>
      <c r="G289" s="226" t="s">
        <v>790</v>
      </c>
      <c r="H289" s="226" t="s">
        <v>715</v>
      </c>
      <c r="I289" s="226" t="s">
        <v>1087</v>
      </c>
      <c r="J289" s="226" t="s">
        <v>777</v>
      </c>
      <c r="K289" s="226" t="s">
        <v>714</v>
      </c>
      <c r="L289" s="226" t="s">
        <v>719</v>
      </c>
      <c r="M289" s="226" t="s">
        <v>1743</v>
      </c>
    </row>
    <row r="290" spans="1:13" x14ac:dyDescent="0.3">
      <c r="A290" s="215">
        <v>290</v>
      </c>
      <c r="B290" s="226" t="s">
        <v>515</v>
      </c>
      <c r="C290" s="226" t="s">
        <v>1707</v>
      </c>
      <c r="D290" s="226" t="s">
        <v>54</v>
      </c>
      <c r="E290" s="226" t="s">
        <v>1590</v>
      </c>
      <c r="F290" s="226" t="s">
        <v>769</v>
      </c>
      <c r="G290" s="226" t="s">
        <v>790</v>
      </c>
      <c r="H290" s="226" t="s">
        <v>714</v>
      </c>
      <c r="I290" s="226" t="s">
        <v>1102</v>
      </c>
      <c r="J290" s="226" t="s">
        <v>777</v>
      </c>
      <c r="K290" s="226" t="s">
        <v>777</v>
      </c>
      <c r="L290" s="226" t="s">
        <v>788</v>
      </c>
      <c r="M290" s="226" t="s">
        <v>1829</v>
      </c>
    </row>
    <row r="291" spans="1:13" x14ac:dyDescent="0.3">
      <c r="A291" s="215">
        <v>291</v>
      </c>
      <c r="B291" s="226" t="s">
        <v>1039</v>
      </c>
      <c r="C291" s="226" t="s">
        <v>1752</v>
      </c>
      <c r="D291" s="226" t="s">
        <v>422</v>
      </c>
      <c r="E291" s="226" t="s">
        <v>1556</v>
      </c>
      <c r="F291" s="226" t="s">
        <v>777</v>
      </c>
      <c r="G291" s="226" t="s">
        <v>1355</v>
      </c>
      <c r="H291" s="226" t="s">
        <v>715</v>
      </c>
      <c r="I291" s="226" t="s">
        <v>1126</v>
      </c>
      <c r="J291" s="226" t="s">
        <v>723</v>
      </c>
      <c r="K291" s="226" t="s">
        <v>723</v>
      </c>
      <c r="L291" s="226" t="s">
        <v>820</v>
      </c>
      <c r="M291" s="226" t="s">
        <v>1753</v>
      </c>
    </row>
    <row r="292" spans="1:13" x14ac:dyDescent="0.3">
      <c r="A292" s="215">
        <v>292</v>
      </c>
      <c r="B292" s="226" t="s">
        <v>215</v>
      </c>
      <c r="C292" s="226" t="s">
        <v>1804</v>
      </c>
      <c r="D292" s="226" t="s">
        <v>58</v>
      </c>
      <c r="E292" s="226" t="s">
        <v>1375</v>
      </c>
      <c r="F292" s="226" t="s">
        <v>778</v>
      </c>
      <c r="G292" s="226" t="s">
        <v>942</v>
      </c>
      <c r="H292" s="226" t="s">
        <v>715</v>
      </c>
      <c r="I292" s="226" t="s">
        <v>1081</v>
      </c>
      <c r="J292" s="226" t="s">
        <v>777</v>
      </c>
      <c r="K292" s="226" t="s">
        <v>723</v>
      </c>
      <c r="L292" s="226" t="s">
        <v>820</v>
      </c>
      <c r="M292" s="226" t="s">
        <v>1827</v>
      </c>
    </row>
    <row r="293" spans="1:13" x14ac:dyDescent="0.3">
      <c r="A293" s="215">
        <v>293</v>
      </c>
      <c r="B293" s="226" t="s">
        <v>372</v>
      </c>
      <c r="C293" s="226" t="s">
        <v>1804</v>
      </c>
      <c r="D293" s="226" t="s">
        <v>8</v>
      </c>
      <c r="E293" s="226" t="s">
        <v>1379</v>
      </c>
      <c r="F293" s="226" t="s">
        <v>769</v>
      </c>
      <c r="G293" s="226" t="s">
        <v>1420</v>
      </c>
      <c r="H293" s="226" t="s">
        <v>714</v>
      </c>
      <c r="I293" s="226" t="s">
        <v>1074</v>
      </c>
      <c r="J293" s="226" t="s">
        <v>777</v>
      </c>
      <c r="K293" s="226" t="s">
        <v>777</v>
      </c>
      <c r="L293" s="226" t="s">
        <v>824</v>
      </c>
      <c r="M293" s="226" t="s">
        <v>1757</v>
      </c>
    </row>
    <row r="294" spans="1:13" x14ac:dyDescent="0.3">
      <c r="A294" s="215">
        <v>294</v>
      </c>
      <c r="B294" s="226" t="s">
        <v>392</v>
      </c>
      <c r="C294" s="226" t="s">
        <v>1745</v>
      </c>
      <c r="D294" s="226" t="s">
        <v>10</v>
      </c>
      <c r="E294" s="226" t="s">
        <v>1556</v>
      </c>
      <c r="F294" s="226" t="s">
        <v>723</v>
      </c>
      <c r="G294" s="226" t="s">
        <v>1420</v>
      </c>
      <c r="H294" s="226" t="s">
        <v>715</v>
      </c>
      <c r="I294" s="226" t="s">
        <v>1129</v>
      </c>
      <c r="J294" s="226" t="s">
        <v>723</v>
      </c>
      <c r="K294" s="226" t="s">
        <v>801</v>
      </c>
      <c r="L294" s="226" t="s">
        <v>788</v>
      </c>
      <c r="M294" s="226" t="s">
        <v>1602</v>
      </c>
    </row>
    <row r="295" spans="1:13" x14ac:dyDescent="0.3">
      <c r="A295" s="215">
        <v>295</v>
      </c>
      <c r="B295" s="226" t="s">
        <v>1025</v>
      </c>
      <c r="C295" s="226" t="s">
        <v>1751</v>
      </c>
      <c r="D295" s="226" t="s">
        <v>10</v>
      </c>
      <c r="E295" s="226" t="s">
        <v>1605</v>
      </c>
      <c r="F295" s="226" t="s">
        <v>715</v>
      </c>
      <c r="G295" s="226" t="s">
        <v>931</v>
      </c>
      <c r="H295" s="226" t="s">
        <v>714</v>
      </c>
      <c r="I295" s="226" t="s">
        <v>1131</v>
      </c>
      <c r="J295" s="226" t="s">
        <v>777</v>
      </c>
      <c r="K295" s="226" t="s">
        <v>510</v>
      </c>
      <c r="L295" s="226" t="s">
        <v>747</v>
      </c>
      <c r="M295" s="226" t="s">
        <v>1554</v>
      </c>
    </row>
    <row r="296" spans="1:13" x14ac:dyDescent="0.3">
      <c r="A296" s="215">
        <v>296</v>
      </c>
      <c r="B296" s="226" t="s">
        <v>259</v>
      </c>
      <c r="C296" s="226" t="s">
        <v>1931</v>
      </c>
      <c r="D296" s="226" t="s">
        <v>849</v>
      </c>
      <c r="E296" s="226" t="s">
        <v>1421</v>
      </c>
      <c r="F296" s="226" t="s">
        <v>745</v>
      </c>
      <c r="G296" s="226" t="s">
        <v>1107</v>
      </c>
      <c r="H296" s="226" t="s">
        <v>715</v>
      </c>
      <c r="I296" s="226" t="s">
        <v>1133</v>
      </c>
      <c r="J296" s="226" t="s">
        <v>777</v>
      </c>
      <c r="K296" s="226" t="s">
        <v>723</v>
      </c>
      <c r="L296" s="226" t="s">
        <v>517</v>
      </c>
      <c r="M296" s="226" t="s">
        <v>1373</v>
      </c>
    </row>
    <row r="297" spans="1:13" x14ac:dyDescent="0.3">
      <c r="A297" s="215">
        <v>297</v>
      </c>
      <c r="B297" s="226" t="s">
        <v>302</v>
      </c>
      <c r="C297" s="226" t="s">
        <v>1745</v>
      </c>
      <c r="D297" s="226" t="s">
        <v>422</v>
      </c>
      <c r="E297" s="226" t="s">
        <v>1647</v>
      </c>
      <c r="F297" s="226" t="s">
        <v>750</v>
      </c>
      <c r="G297" s="226" t="s">
        <v>878</v>
      </c>
      <c r="H297" s="226" t="s">
        <v>715</v>
      </c>
      <c r="I297" s="226" t="s">
        <v>1124</v>
      </c>
      <c r="J297" s="226" t="s">
        <v>805</v>
      </c>
      <c r="K297" s="226" t="s">
        <v>723</v>
      </c>
      <c r="L297" s="226" t="s">
        <v>811</v>
      </c>
      <c r="M297" s="226" t="s">
        <v>1634</v>
      </c>
    </row>
    <row r="298" spans="1:13" x14ac:dyDescent="0.3">
      <c r="A298" s="215">
        <v>298</v>
      </c>
      <c r="B298" s="226" t="s">
        <v>1176</v>
      </c>
      <c r="C298" s="226" t="s">
        <v>1705</v>
      </c>
      <c r="D298" s="226" t="s">
        <v>422</v>
      </c>
      <c r="E298" s="226" t="s">
        <v>1543</v>
      </c>
      <c r="F298" s="226" t="s">
        <v>769</v>
      </c>
      <c r="G298" s="226" t="s">
        <v>1520</v>
      </c>
      <c r="H298" s="226" t="s">
        <v>715</v>
      </c>
      <c r="I298" s="226" t="s">
        <v>1042</v>
      </c>
      <c r="J298" s="226" t="s">
        <v>805</v>
      </c>
      <c r="K298" s="226" t="s">
        <v>714</v>
      </c>
      <c r="L298" s="226" t="s">
        <v>801</v>
      </c>
      <c r="M298" s="226" t="s">
        <v>1932</v>
      </c>
    </row>
    <row r="299" spans="1:13" x14ac:dyDescent="0.3">
      <c r="A299" s="215">
        <v>299</v>
      </c>
      <c r="B299" s="226" t="s">
        <v>501</v>
      </c>
      <c r="C299" s="226" t="s">
        <v>1641</v>
      </c>
      <c r="D299" s="226" t="s">
        <v>50</v>
      </c>
      <c r="E299" s="226" t="s">
        <v>1543</v>
      </c>
      <c r="F299" s="226" t="s">
        <v>769</v>
      </c>
      <c r="G299" s="226" t="s">
        <v>1419</v>
      </c>
      <c r="H299" s="226" t="s">
        <v>715</v>
      </c>
      <c r="I299" s="226" t="s">
        <v>1136</v>
      </c>
      <c r="J299" s="226" t="s">
        <v>723</v>
      </c>
      <c r="K299" s="226" t="s">
        <v>805</v>
      </c>
      <c r="L299" s="226" t="s">
        <v>519</v>
      </c>
      <c r="M299" s="226" t="s">
        <v>1540</v>
      </c>
    </row>
    <row r="300" spans="1:13" x14ac:dyDescent="0.3">
      <c r="A300" s="215">
        <v>300</v>
      </c>
      <c r="B300" s="226" t="s">
        <v>1172</v>
      </c>
      <c r="C300" s="226" t="s">
        <v>1707</v>
      </c>
      <c r="D300" s="226" t="s">
        <v>57</v>
      </c>
      <c r="E300" s="226" t="s">
        <v>1556</v>
      </c>
      <c r="F300" s="226" t="s">
        <v>775</v>
      </c>
      <c r="G300" s="226" t="s">
        <v>735</v>
      </c>
      <c r="H300" s="226" t="s">
        <v>716</v>
      </c>
      <c r="I300" s="226" t="s">
        <v>1141</v>
      </c>
      <c r="J300" s="226" t="s">
        <v>801</v>
      </c>
      <c r="K300" s="226" t="s">
        <v>777</v>
      </c>
      <c r="L300" s="226" t="s">
        <v>777</v>
      </c>
      <c r="M300" s="226" t="s">
        <v>2426</v>
      </c>
    </row>
    <row r="301" spans="1:13" x14ac:dyDescent="0.3">
      <c r="A301" s="215">
        <v>301</v>
      </c>
      <c r="B301" s="226" t="s">
        <v>520</v>
      </c>
      <c r="C301" s="226" t="s">
        <v>1751</v>
      </c>
      <c r="D301" s="226" t="s">
        <v>10</v>
      </c>
      <c r="E301" s="226" t="s">
        <v>1605</v>
      </c>
      <c r="F301" s="226" t="s">
        <v>777</v>
      </c>
      <c r="G301" s="226" t="s">
        <v>942</v>
      </c>
      <c r="H301" s="226" t="s">
        <v>715</v>
      </c>
      <c r="I301" s="226" t="s">
        <v>1108</v>
      </c>
      <c r="J301" s="226" t="s">
        <v>801</v>
      </c>
      <c r="K301" s="226" t="s">
        <v>801</v>
      </c>
      <c r="L301" s="226" t="s">
        <v>791</v>
      </c>
      <c r="M301" s="226" t="s">
        <v>1371</v>
      </c>
    </row>
    <row r="302" spans="1:13" x14ac:dyDescent="0.3">
      <c r="A302" s="215">
        <v>302</v>
      </c>
      <c r="B302" s="226" t="s">
        <v>88</v>
      </c>
      <c r="C302" s="226" t="s">
        <v>1631</v>
      </c>
      <c r="D302" s="226" t="s">
        <v>54</v>
      </c>
      <c r="E302" s="226" t="s">
        <v>1595</v>
      </c>
      <c r="F302" s="226" t="s">
        <v>745</v>
      </c>
      <c r="G302" s="226" t="s">
        <v>763</v>
      </c>
      <c r="H302" s="226" t="s">
        <v>726</v>
      </c>
      <c r="I302" s="226" t="s">
        <v>1139</v>
      </c>
      <c r="J302" s="226" t="s">
        <v>723</v>
      </c>
      <c r="K302" s="226" t="s">
        <v>777</v>
      </c>
      <c r="L302" s="226" t="s">
        <v>831</v>
      </c>
      <c r="M302" s="226" t="s">
        <v>1642</v>
      </c>
    </row>
    <row r="303" spans="1:13" x14ac:dyDescent="0.3">
      <c r="A303" s="215">
        <v>303</v>
      </c>
      <c r="B303" s="226" t="s">
        <v>327</v>
      </c>
      <c r="C303" s="226" t="s">
        <v>1641</v>
      </c>
      <c r="D303" s="226" t="s">
        <v>5</v>
      </c>
      <c r="E303" s="226" t="s">
        <v>1556</v>
      </c>
      <c r="F303" s="226" t="s">
        <v>777</v>
      </c>
      <c r="G303" s="226" t="s">
        <v>1420</v>
      </c>
      <c r="H303" s="226" t="s">
        <v>726</v>
      </c>
      <c r="I303" s="226" t="s">
        <v>1103</v>
      </c>
      <c r="J303" s="226" t="s">
        <v>723</v>
      </c>
      <c r="K303" s="226" t="s">
        <v>801</v>
      </c>
      <c r="L303" s="226" t="s">
        <v>791</v>
      </c>
      <c r="M303" s="226" t="s">
        <v>1602</v>
      </c>
    </row>
    <row r="304" spans="1:13" x14ac:dyDescent="0.3">
      <c r="A304" s="215">
        <v>304</v>
      </c>
      <c r="B304" s="226" t="s">
        <v>699</v>
      </c>
      <c r="C304" s="226" t="s">
        <v>1752</v>
      </c>
      <c r="D304" s="226" t="s">
        <v>10</v>
      </c>
      <c r="E304" s="226" t="s">
        <v>1597</v>
      </c>
      <c r="F304" s="226" t="s">
        <v>714</v>
      </c>
      <c r="G304" s="226" t="s">
        <v>1107</v>
      </c>
      <c r="H304" s="226" t="s">
        <v>715</v>
      </c>
      <c r="I304" s="226" t="s">
        <v>1065</v>
      </c>
      <c r="J304" s="226" t="s">
        <v>801</v>
      </c>
      <c r="K304" s="226" t="s">
        <v>801</v>
      </c>
      <c r="L304" s="226" t="s">
        <v>719</v>
      </c>
      <c r="M304" s="226" t="s">
        <v>1753</v>
      </c>
    </row>
    <row r="305" spans="1:13" x14ac:dyDescent="0.3">
      <c r="A305" s="215">
        <v>305</v>
      </c>
      <c r="B305" s="226" t="s">
        <v>403</v>
      </c>
      <c r="C305" s="226" t="s">
        <v>1921</v>
      </c>
      <c r="D305" s="226" t="s">
        <v>57</v>
      </c>
      <c r="E305" s="226" t="s">
        <v>1597</v>
      </c>
      <c r="F305" s="226" t="s">
        <v>730</v>
      </c>
      <c r="G305" s="226" t="s">
        <v>763</v>
      </c>
      <c r="H305" s="226" t="s">
        <v>715</v>
      </c>
      <c r="I305" s="226" t="s">
        <v>1140</v>
      </c>
      <c r="J305" s="226" t="s">
        <v>723</v>
      </c>
      <c r="K305" s="226" t="s">
        <v>777</v>
      </c>
      <c r="L305" s="226" t="s">
        <v>719</v>
      </c>
      <c r="M305" s="226" t="s">
        <v>2399</v>
      </c>
    </row>
    <row r="306" spans="1:13" x14ac:dyDescent="0.3">
      <c r="A306" s="215">
        <v>306</v>
      </c>
      <c r="B306" s="226" t="s">
        <v>387</v>
      </c>
      <c r="C306" s="226" t="s">
        <v>1756</v>
      </c>
      <c r="D306" s="226" t="s">
        <v>36</v>
      </c>
      <c r="E306" s="226" t="s">
        <v>1177</v>
      </c>
      <c r="F306" s="226" t="s">
        <v>719</v>
      </c>
      <c r="G306" s="226" t="s">
        <v>1421</v>
      </c>
      <c r="H306" s="226" t="s">
        <v>715</v>
      </c>
      <c r="I306" s="226" t="s">
        <v>1115</v>
      </c>
      <c r="J306" s="226" t="s">
        <v>805</v>
      </c>
      <c r="K306" s="226" t="s">
        <v>1197</v>
      </c>
      <c r="L306" s="226" t="s">
        <v>1107</v>
      </c>
      <c r="M306" s="226" t="s">
        <v>791</v>
      </c>
    </row>
    <row r="307" spans="1:13" x14ac:dyDescent="0.3">
      <c r="A307" s="215">
        <v>307</v>
      </c>
      <c r="B307" s="226" t="s">
        <v>478</v>
      </c>
      <c r="C307" s="226" t="s">
        <v>1751</v>
      </c>
      <c r="D307" s="226" t="s">
        <v>11</v>
      </c>
      <c r="E307" s="226" t="s">
        <v>1380</v>
      </c>
      <c r="F307" s="226" t="s">
        <v>805</v>
      </c>
      <c r="G307" s="226" t="s">
        <v>1419</v>
      </c>
      <c r="H307" s="226" t="s">
        <v>715</v>
      </c>
      <c r="I307" s="226" t="s">
        <v>1122</v>
      </c>
      <c r="J307" s="226" t="s">
        <v>723</v>
      </c>
      <c r="K307" s="226" t="s">
        <v>745</v>
      </c>
      <c r="L307" s="226" t="s">
        <v>1421</v>
      </c>
      <c r="M307" s="226" t="s">
        <v>1538</v>
      </c>
    </row>
    <row r="308" spans="1:13" x14ac:dyDescent="0.3">
      <c r="A308" s="215">
        <v>308</v>
      </c>
      <c r="B308" s="226" t="s">
        <v>353</v>
      </c>
      <c r="C308" s="226" t="s">
        <v>1748</v>
      </c>
      <c r="D308" s="226" t="s">
        <v>55</v>
      </c>
      <c r="E308" s="226" t="s">
        <v>1590</v>
      </c>
      <c r="F308" s="226" t="s">
        <v>745</v>
      </c>
      <c r="G308" s="226" t="s">
        <v>901</v>
      </c>
      <c r="H308" s="226" t="s">
        <v>726</v>
      </c>
      <c r="I308" s="226" t="s">
        <v>1148</v>
      </c>
      <c r="J308" s="226" t="s">
        <v>723</v>
      </c>
      <c r="K308" s="226" t="s">
        <v>745</v>
      </c>
      <c r="L308" s="226" t="s">
        <v>788</v>
      </c>
      <c r="M308" s="226" t="s">
        <v>1635</v>
      </c>
    </row>
    <row r="309" spans="1:13" x14ac:dyDescent="0.3">
      <c r="A309" s="215">
        <v>309</v>
      </c>
      <c r="B309" s="226" t="s">
        <v>378</v>
      </c>
      <c r="C309" s="226" t="s">
        <v>1745</v>
      </c>
      <c r="D309" s="226" t="s">
        <v>55</v>
      </c>
      <c r="E309" s="226" t="s">
        <v>1379</v>
      </c>
      <c r="F309" s="226" t="s">
        <v>777</v>
      </c>
      <c r="G309" s="226" t="s">
        <v>901</v>
      </c>
      <c r="H309" s="226" t="s">
        <v>715</v>
      </c>
      <c r="I309" s="226" t="s">
        <v>1147</v>
      </c>
      <c r="J309" s="226" t="s">
        <v>777</v>
      </c>
      <c r="K309" s="226" t="s">
        <v>805</v>
      </c>
      <c r="L309" s="226" t="s">
        <v>811</v>
      </c>
      <c r="M309" s="226" t="s">
        <v>1758</v>
      </c>
    </row>
    <row r="310" spans="1:13" x14ac:dyDescent="0.3">
      <c r="A310" s="215">
        <v>310</v>
      </c>
      <c r="B310" s="226" t="s">
        <v>367</v>
      </c>
      <c r="C310" s="226" t="s">
        <v>1654</v>
      </c>
      <c r="D310" s="226" t="s">
        <v>57</v>
      </c>
      <c r="E310" s="226" t="s">
        <v>1107</v>
      </c>
      <c r="F310" s="226" t="s">
        <v>742</v>
      </c>
      <c r="G310" s="226" t="s">
        <v>1430</v>
      </c>
      <c r="H310" s="226" t="s">
        <v>726</v>
      </c>
      <c r="I310" s="226" t="s">
        <v>1144</v>
      </c>
      <c r="J310" s="226" t="s">
        <v>723</v>
      </c>
      <c r="K310" s="226" t="s">
        <v>777</v>
      </c>
      <c r="L310" s="226" t="s">
        <v>723</v>
      </c>
      <c r="M310" s="226" t="s">
        <v>2427</v>
      </c>
    </row>
    <row r="311" spans="1:13" x14ac:dyDescent="0.3">
      <c r="A311" s="215">
        <v>311</v>
      </c>
      <c r="B311" s="226" t="s">
        <v>94</v>
      </c>
      <c r="C311" s="226" t="s">
        <v>1791</v>
      </c>
      <c r="D311" s="226" t="s">
        <v>879</v>
      </c>
      <c r="E311" s="226" t="s">
        <v>1381</v>
      </c>
      <c r="F311" s="226" t="s">
        <v>742</v>
      </c>
      <c r="G311" s="226" t="s">
        <v>1107</v>
      </c>
      <c r="H311" s="226" t="s">
        <v>726</v>
      </c>
      <c r="I311" s="226" t="s">
        <v>1150</v>
      </c>
      <c r="J311" s="226" t="s">
        <v>805</v>
      </c>
      <c r="K311" s="226" t="s">
        <v>801</v>
      </c>
      <c r="L311" s="226" t="s">
        <v>782</v>
      </c>
      <c r="M311" s="226" t="s">
        <v>1538</v>
      </c>
    </row>
    <row r="312" spans="1:13" x14ac:dyDescent="0.3">
      <c r="A312" s="215">
        <v>312</v>
      </c>
      <c r="B312" s="226" t="s">
        <v>397</v>
      </c>
      <c r="C312" s="226" t="s">
        <v>1659</v>
      </c>
      <c r="D312" s="226" t="s">
        <v>57</v>
      </c>
      <c r="E312" s="226" t="s">
        <v>1557</v>
      </c>
      <c r="F312" s="226" t="s">
        <v>769</v>
      </c>
      <c r="G312" s="226" t="s">
        <v>1220</v>
      </c>
      <c r="H312" s="226" t="s">
        <v>715</v>
      </c>
      <c r="I312" s="226" t="s">
        <v>1153</v>
      </c>
      <c r="J312" s="226" t="s">
        <v>801</v>
      </c>
      <c r="K312" s="226" t="s">
        <v>745</v>
      </c>
      <c r="L312" s="226" t="s">
        <v>805</v>
      </c>
      <c r="M312" s="226" t="s">
        <v>2401</v>
      </c>
    </row>
    <row r="313" spans="1:13" x14ac:dyDescent="0.3">
      <c r="A313" s="215">
        <v>313</v>
      </c>
      <c r="B313" s="226" t="s">
        <v>208</v>
      </c>
      <c r="C313" s="226" t="s">
        <v>1830</v>
      </c>
      <c r="D313" s="226" t="s">
        <v>11</v>
      </c>
      <c r="E313" s="226" t="s">
        <v>1556</v>
      </c>
      <c r="F313" s="226" t="s">
        <v>769</v>
      </c>
      <c r="G313" s="226" t="s">
        <v>1552</v>
      </c>
      <c r="H313" s="226" t="s">
        <v>745</v>
      </c>
      <c r="I313" s="226" t="s">
        <v>1151</v>
      </c>
      <c r="J313" s="226" t="s">
        <v>805</v>
      </c>
      <c r="K313" s="226" t="s">
        <v>777</v>
      </c>
      <c r="L313" s="226" t="s">
        <v>1013</v>
      </c>
      <c r="M313" s="226" t="s">
        <v>1602</v>
      </c>
    </row>
    <row r="314" spans="1:13" x14ac:dyDescent="0.3">
      <c r="A314" s="215">
        <v>314</v>
      </c>
      <c r="B314" s="226" t="s">
        <v>258</v>
      </c>
      <c r="C314" s="226" t="s">
        <v>1755</v>
      </c>
      <c r="D314" s="226" t="s">
        <v>422</v>
      </c>
      <c r="E314" s="226" t="s">
        <v>1528</v>
      </c>
      <c r="F314" s="226" t="s">
        <v>750</v>
      </c>
      <c r="G314" s="226" t="s">
        <v>1420</v>
      </c>
      <c r="H314" s="226" t="s">
        <v>715</v>
      </c>
      <c r="I314" s="226" t="s">
        <v>1123</v>
      </c>
      <c r="J314" s="226" t="s">
        <v>805</v>
      </c>
      <c r="K314" s="226" t="s">
        <v>777</v>
      </c>
      <c r="L314" s="226" t="s">
        <v>519</v>
      </c>
      <c r="M314" s="226" t="s">
        <v>1634</v>
      </c>
    </row>
    <row r="315" spans="1:13" x14ac:dyDescent="0.3">
      <c r="A315" s="215">
        <v>315</v>
      </c>
      <c r="B315" s="226" t="s">
        <v>1058</v>
      </c>
      <c r="C315" s="226" t="s">
        <v>1749</v>
      </c>
      <c r="D315" s="226" t="s">
        <v>4</v>
      </c>
      <c r="E315" s="226" t="s">
        <v>1381</v>
      </c>
      <c r="F315" s="226" t="s">
        <v>723</v>
      </c>
      <c r="G315" s="226" t="s">
        <v>1355</v>
      </c>
      <c r="H315" s="226" t="s">
        <v>726</v>
      </c>
      <c r="I315" s="226" t="s">
        <v>1127</v>
      </c>
      <c r="J315" s="226" t="s">
        <v>723</v>
      </c>
      <c r="K315" s="226" t="s">
        <v>723</v>
      </c>
      <c r="L315" s="226" t="s">
        <v>1378</v>
      </c>
      <c r="M315" s="226" t="s">
        <v>1419</v>
      </c>
    </row>
    <row r="316" spans="1:13" x14ac:dyDescent="0.3">
      <c r="A316" s="215">
        <v>316</v>
      </c>
      <c r="B316" s="226" t="s">
        <v>1203</v>
      </c>
      <c r="C316" s="226" t="s">
        <v>1738</v>
      </c>
      <c r="D316" s="226" t="s">
        <v>57</v>
      </c>
      <c r="E316" s="226" t="s">
        <v>1831</v>
      </c>
      <c r="F316" s="226" t="s">
        <v>777</v>
      </c>
      <c r="G316" s="226" t="s">
        <v>728</v>
      </c>
      <c r="H316" s="226" t="s">
        <v>715</v>
      </c>
      <c r="I316" s="226" t="s">
        <v>1068</v>
      </c>
      <c r="J316" s="226" t="s">
        <v>811</v>
      </c>
      <c r="K316" s="226" t="s">
        <v>769</v>
      </c>
      <c r="L316" s="226" t="s">
        <v>805</v>
      </c>
      <c r="M316" s="226" t="s">
        <v>1634</v>
      </c>
    </row>
    <row r="317" spans="1:13" x14ac:dyDescent="0.3">
      <c r="A317" s="215">
        <v>317</v>
      </c>
      <c r="B317" s="226" t="s">
        <v>494</v>
      </c>
      <c r="C317" s="226" t="s">
        <v>1751</v>
      </c>
      <c r="D317" s="226" t="s">
        <v>48</v>
      </c>
      <c r="E317" s="226" t="s">
        <v>1556</v>
      </c>
      <c r="F317" s="226" t="s">
        <v>769</v>
      </c>
      <c r="G317" s="226" t="s">
        <v>1107</v>
      </c>
      <c r="H317" s="226" t="s">
        <v>726</v>
      </c>
      <c r="I317" s="226" t="s">
        <v>1157</v>
      </c>
      <c r="J317" s="226" t="s">
        <v>723</v>
      </c>
      <c r="K317" s="226" t="s">
        <v>750</v>
      </c>
      <c r="L317" s="226" t="s">
        <v>1134</v>
      </c>
      <c r="M317" s="226" t="s">
        <v>1542</v>
      </c>
    </row>
    <row r="318" spans="1:13" x14ac:dyDescent="0.3">
      <c r="A318" s="215">
        <v>318</v>
      </c>
      <c r="B318" s="226" t="s">
        <v>490</v>
      </c>
      <c r="C318" s="226" t="s">
        <v>1631</v>
      </c>
      <c r="D318" s="226" t="s">
        <v>9</v>
      </c>
      <c r="E318" s="226" t="s">
        <v>1538</v>
      </c>
      <c r="F318" s="226" t="s">
        <v>719</v>
      </c>
      <c r="G318" s="226" t="s">
        <v>728</v>
      </c>
      <c r="H318" s="226" t="s">
        <v>716</v>
      </c>
      <c r="I318" s="226" t="s">
        <v>1159</v>
      </c>
      <c r="J318" s="226" t="s">
        <v>723</v>
      </c>
      <c r="K318" s="226" t="s">
        <v>777</v>
      </c>
      <c r="L318" s="226" t="s">
        <v>831</v>
      </c>
      <c r="M318" s="226" t="s">
        <v>1642</v>
      </c>
    </row>
    <row r="319" spans="1:13" x14ac:dyDescent="0.3">
      <c r="A319" s="215">
        <v>319</v>
      </c>
      <c r="B319" s="226" t="s">
        <v>701</v>
      </c>
      <c r="C319" s="226" t="s">
        <v>1756</v>
      </c>
      <c r="D319" s="226" t="s">
        <v>48</v>
      </c>
      <c r="E319" s="226" t="s">
        <v>1605</v>
      </c>
      <c r="F319" s="226" t="s">
        <v>777</v>
      </c>
      <c r="G319" s="226" t="s">
        <v>993</v>
      </c>
      <c r="H319" s="226" t="s">
        <v>715</v>
      </c>
      <c r="I319" s="226" t="s">
        <v>1149</v>
      </c>
      <c r="J319" s="226" t="s">
        <v>723</v>
      </c>
      <c r="K319" s="226" t="s">
        <v>723</v>
      </c>
      <c r="L319" s="226" t="s">
        <v>785</v>
      </c>
      <c r="M319" s="226" t="s">
        <v>1605</v>
      </c>
    </row>
    <row r="320" spans="1:13" x14ac:dyDescent="0.3">
      <c r="A320" s="215">
        <v>320</v>
      </c>
      <c r="B320" s="226" t="s">
        <v>1168</v>
      </c>
      <c r="C320" s="226" t="s">
        <v>1745</v>
      </c>
      <c r="D320" s="226" t="s">
        <v>55</v>
      </c>
      <c r="E320" s="226" t="s">
        <v>1556</v>
      </c>
      <c r="F320" s="226" t="s">
        <v>769</v>
      </c>
      <c r="G320" s="226" t="s">
        <v>942</v>
      </c>
      <c r="H320" s="226" t="s">
        <v>726</v>
      </c>
      <c r="I320" s="226" t="s">
        <v>1161</v>
      </c>
      <c r="J320" s="226" t="s">
        <v>805</v>
      </c>
      <c r="K320" s="226" t="s">
        <v>777</v>
      </c>
      <c r="L320" s="226" t="s">
        <v>831</v>
      </c>
      <c r="M320" s="226" t="s">
        <v>1750</v>
      </c>
    </row>
    <row r="321" spans="1:13" x14ac:dyDescent="0.3">
      <c r="A321" s="215">
        <v>321</v>
      </c>
      <c r="B321" s="226" t="s">
        <v>254</v>
      </c>
      <c r="C321" s="226" t="s">
        <v>1741</v>
      </c>
      <c r="D321" s="226" t="s">
        <v>941</v>
      </c>
      <c r="E321" s="226" t="s">
        <v>2397</v>
      </c>
      <c r="F321" s="226" t="s">
        <v>745</v>
      </c>
      <c r="G321" s="226" t="s">
        <v>1220</v>
      </c>
      <c r="H321" s="226" t="s">
        <v>726</v>
      </c>
      <c r="I321" s="226" t="s">
        <v>1145</v>
      </c>
      <c r="J321" s="226" t="s">
        <v>805</v>
      </c>
      <c r="K321" s="226" t="s">
        <v>777</v>
      </c>
      <c r="L321" s="226" t="s">
        <v>510</v>
      </c>
      <c r="M321" s="226" t="s">
        <v>1790</v>
      </c>
    </row>
    <row r="322" spans="1:13" x14ac:dyDescent="0.3">
      <c r="A322" s="215">
        <v>322</v>
      </c>
      <c r="B322" s="226" t="s">
        <v>362</v>
      </c>
      <c r="C322" s="226" t="s">
        <v>1748</v>
      </c>
      <c r="D322" s="226" t="s">
        <v>57</v>
      </c>
      <c r="E322" s="226" t="s">
        <v>1380</v>
      </c>
      <c r="F322" s="226" t="s">
        <v>777</v>
      </c>
      <c r="G322" s="226" t="s">
        <v>1420</v>
      </c>
      <c r="H322" s="226" t="s">
        <v>715</v>
      </c>
      <c r="I322" s="226" t="s">
        <v>1158</v>
      </c>
      <c r="J322" s="226" t="s">
        <v>801</v>
      </c>
      <c r="K322" s="226" t="s">
        <v>777</v>
      </c>
      <c r="L322" s="226" t="s">
        <v>723</v>
      </c>
      <c r="M322" s="226" t="s">
        <v>1750</v>
      </c>
    </row>
    <row r="323" spans="1:13" x14ac:dyDescent="0.3">
      <c r="A323" s="215">
        <v>323</v>
      </c>
      <c r="B323" s="226" t="s">
        <v>324</v>
      </c>
      <c r="C323" s="226" t="s">
        <v>1755</v>
      </c>
      <c r="D323" s="226" t="s">
        <v>56</v>
      </c>
      <c r="E323" s="226" t="s">
        <v>1557</v>
      </c>
      <c r="F323" s="226" t="s">
        <v>745</v>
      </c>
      <c r="G323" s="226" t="s">
        <v>1538</v>
      </c>
      <c r="H323" s="226" t="s">
        <v>714</v>
      </c>
      <c r="I323" s="226" t="s">
        <v>1128</v>
      </c>
      <c r="J323" s="226" t="s">
        <v>723</v>
      </c>
      <c r="K323" s="226" t="s">
        <v>777</v>
      </c>
      <c r="L323" s="226" t="s">
        <v>840</v>
      </c>
      <c r="M323" s="226" t="s">
        <v>1603</v>
      </c>
    </row>
    <row r="324" spans="1:13" x14ac:dyDescent="0.3">
      <c r="A324" s="215">
        <v>324</v>
      </c>
      <c r="B324" s="226" t="s">
        <v>498</v>
      </c>
      <c r="C324" s="226" t="s">
        <v>1833</v>
      </c>
      <c r="D324" s="226" t="s">
        <v>57</v>
      </c>
      <c r="E324" s="226" t="s">
        <v>1648</v>
      </c>
      <c r="F324" s="226" t="s">
        <v>719</v>
      </c>
      <c r="G324" s="226" t="s">
        <v>741</v>
      </c>
      <c r="H324" s="226" t="s">
        <v>714</v>
      </c>
      <c r="I324" s="226" t="s">
        <v>1163</v>
      </c>
      <c r="J324" s="226" t="s">
        <v>801</v>
      </c>
      <c r="K324" s="226" t="s">
        <v>719</v>
      </c>
      <c r="L324" s="226" t="s">
        <v>777</v>
      </c>
      <c r="M324" s="226" t="s">
        <v>1976</v>
      </c>
    </row>
    <row r="325" spans="1:13" x14ac:dyDescent="0.3">
      <c r="A325" s="215">
        <v>325</v>
      </c>
      <c r="B325" s="226" t="s">
        <v>1341</v>
      </c>
      <c r="C325" s="226" t="s">
        <v>1631</v>
      </c>
      <c r="D325" s="226" t="s">
        <v>54</v>
      </c>
      <c r="E325" s="226" t="s">
        <v>1557</v>
      </c>
      <c r="F325" s="226" t="s">
        <v>745</v>
      </c>
      <c r="G325" s="226" t="s">
        <v>942</v>
      </c>
      <c r="H325" s="226" t="s">
        <v>726</v>
      </c>
      <c r="I325" s="226" t="s">
        <v>1077</v>
      </c>
      <c r="J325" s="226" t="s">
        <v>805</v>
      </c>
      <c r="K325" s="226" t="s">
        <v>745</v>
      </c>
      <c r="L325" s="226" t="s">
        <v>801</v>
      </c>
      <c r="M325" s="226" t="s">
        <v>1757</v>
      </c>
    </row>
    <row r="326" spans="1:13" x14ac:dyDescent="0.3">
      <c r="A326" s="215">
        <v>326</v>
      </c>
      <c r="B326" s="226" t="s">
        <v>1097</v>
      </c>
      <c r="C326" s="226" t="s">
        <v>1646</v>
      </c>
      <c r="D326" s="226" t="s">
        <v>941</v>
      </c>
      <c r="E326" s="226" t="s">
        <v>1597</v>
      </c>
      <c r="F326" s="226" t="s">
        <v>805</v>
      </c>
      <c r="G326" s="226" t="s">
        <v>770</v>
      </c>
      <c r="H326" s="226" t="s">
        <v>726</v>
      </c>
      <c r="I326" s="226" t="s">
        <v>1164</v>
      </c>
      <c r="J326" s="226" t="s">
        <v>745</v>
      </c>
      <c r="K326" s="226" t="s">
        <v>801</v>
      </c>
      <c r="L326" s="226" t="s">
        <v>798</v>
      </c>
      <c r="M326" s="226" t="s">
        <v>1372</v>
      </c>
    </row>
    <row r="327" spans="1:13" x14ac:dyDescent="0.3">
      <c r="A327" s="215">
        <v>327</v>
      </c>
      <c r="B327" s="226" t="s">
        <v>373</v>
      </c>
      <c r="C327" s="226" t="s">
        <v>1803</v>
      </c>
      <c r="D327" s="226" t="s">
        <v>941</v>
      </c>
      <c r="E327" s="226" t="s">
        <v>2402</v>
      </c>
      <c r="F327" s="226" t="s">
        <v>745</v>
      </c>
      <c r="G327" s="226" t="s">
        <v>1373</v>
      </c>
      <c r="H327" s="226" t="s">
        <v>714</v>
      </c>
      <c r="I327" s="226" t="s">
        <v>1166</v>
      </c>
      <c r="J327" s="226" t="s">
        <v>723</v>
      </c>
      <c r="K327" s="226" t="s">
        <v>723</v>
      </c>
      <c r="L327" s="226" t="s">
        <v>782</v>
      </c>
      <c r="M327" s="226" t="s">
        <v>1637</v>
      </c>
    </row>
    <row r="328" spans="1:13" x14ac:dyDescent="0.3">
      <c r="A328" s="215">
        <v>328</v>
      </c>
      <c r="B328" s="226" t="s">
        <v>1154</v>
      </c>
      <c r="C328" s="226" t="s">
        <v>1745</v>
      </c>
      <c r="D328" s="226" t="s">
        <v>56</v>
      </c>
      <c r="E328" s="226" t="s">
        <v>1556</v>
      </c>
      <c r="F328" s="226" t="s">
        <v>769</v>
      </c>
      <c r="G328" s="226" t="s">
        <v>942</v>
      </c>
      <c r="H328" s="226" t="s">
        <v>715</v>
      </c>
      <c r="I328" s="226" t="s">
        <v>1160</v>
      </c>
      <c r="J328" s="226" t="s">
        <v>777</v>
      </c>
      <c r="K328" s="226" t="s">
        <v>723</v>
      </c>
      <c r="L328" s="226" t="s">
        <v>811</v>
      </c>
      <c r="M328" s="226" t="s">
        <v>1750</v>
      </c>
    </row>
    <row r="329" spans="1:13" x14ac:dyDescent="0.3">
      <c r="A329" s="215">
        <v>329</v>
      </c>
      <c r="B329" s="226" t="s">
        <v>348</v>
      </c>
      <c r="C329" s="226" t="s">
        <v>1788</v>
      </c>
      <c r="D329" s="226" t="s">
        <v>8</v>
      </c>
      <c r="E329" s="226" t="s">
        <v>1380</v>
      </c>
      <c r="F329" s="226" t="s">
        <v>738</v>
      </c>
      <c r="G329" s="226" t="s">
        <v>1355</v>
      </c>
      <c r="H329" s="226" t="s">
        <v>714</v>
      </c>
      <c r="I329" s="226" t="s">
        <v>1073</v>
      </c>
      <c r="J329" s="226" t="s">
        <v>777</v>
      </c>
      <c r="K329" s="226" t="s">
        <v>723</v>
      </c>
      <c r="L329" s="226" t="s">
        <v>820</v>
      </c>
      <c r="M329" s="226" t="s">
        <v>1758</v>
      </c>
    </row>
    <row r="330" spans="1:13" x14ac:dyDescent="0.3">
      <c r="A330" s="215">
        <v>330</v>
      </c>
      <c r="B330" s="226" t="s">
        <v>1055</v>
      </c>
      <c r="C330" s="226" t="s">
        <v>1759</v>
      </c>
      <c r="D330" s="226" t="s">
        <v>7</v>
      </c>
      <c r="E330" s="226" t="s">
        <v>1377</v>
      </c>
      <c r="F330" s="226" t="s">
        <v>745</v>
      </c>
      <c r="G330" s="226" t="s">
        <v>1543</v>
      </c>
      <c r="H330" s="226" t="s">
        <v>715</v>
      </c>
      <c r="I330" s="226" t="s">
        <v>1100</v>
      </c>
      <c r="J330" s="226" t="s">
        <v>723</v>
      </c>
      <c r="K330" s="226" t="s">
        <v>801</v>
      </c>
      <c r="L330" s="226" t="s">
        <v>1421</v>
      </c>
      <c r="M330" s="226" t="s">
        <v>846</v>
      </c>
    </row>
    <row r="331" spans="1:13" x14ac:dyDescent="0.3">
      <c r="A331" s="215">
        <v>331</v>
      </c>
      <c r="B331" s="226" t="s">
        <v>382</v>
      </c>
      <c r="C331" s="226" t="s">
        <v>1833</v>
      </c>
      <c r="D331" s="226" t="s">
        <v>56</v>
      </c>
      <c r="E331" s="226" t="s">
        <v>1746</v>
      </c>
      <c r="F331" s="226" t="s">
        <v>714</v>
      </c>
      <c r="G331" s="226" t="s">
        <v>1107</v>
      </c>
      <c r="H331" s="226" t="s">
        <v>715</v>
      </c>
      <c r="I331" s="226" t="s">
        <v>1105</v>
      </c>
      <c r="J331" s="226" t="s">
        <v>777</v>
      </c>
      <c r="K331" s="226" t="s">
        <v>723</v>
      </c>
      <c r="L331" s="226" t="s">
        <v>791</v>
      </c>
      <c r="M331" s="226" t="s">
        <v>1834</v>
      </c>
    </row>
    <row r="332" spans="1:13" x14ac:dyDescent="0.3">
      <c r="A332" s="215">
        <v>332</v>
      </c>
      <c r="B332" s="226" t="s">
        <v>379</v>
      </c>
      <c r="C332" s="226" t="s">
        <v>1755</v>
      </c>
      <c r="D332" s="226" t="s">
        <v>54</v>
      </c>
      <c r="E332" s="226" t="s">
        <v>1648</v>
      </c>
      <c r="F332" s="226" t="s">
        <v>777</v>
      </c>
      <c r="G332" s="226" t="s">
        <v>743</v>
      </c>
      <c r="H332" s="226" t="s">
        <v>715</v>
      </c>
      <c r="I332" s="226" t="s">
        <v>1138</v>
      </c>
      <c r="J332" s="226" t="s">
        <v>777</v>
      </c>
      <c r="K332" s="226" t="s">
        <v>723</v>
      </c>
      <c r="L332" s="226" t="s">
        <v>801</v>
      </c>
      <c r="M332" s="226" t="s">
        <v>2428</v>
      </c>
    </row>
    <row r="333" spans="1:13" x14ac:dyDescent="0.3">
      <c r="A333" s="215">
        <v>333</v>
      </c>
      <c r="B333" s="226" t="s">
        <v>346</v>
      </c>
      <c r="C333" s="226" t="s">
        <v>1835</v>
      </c>
      <c r="D333" s="226" t="s">
        <v>56</v>
      </c>
      <c r="E333" s="226" t="s">
        <v>1559</v>
      </c>
      <c r="F333" s="226" t="s">
        <v>805</v>
      </c>
      <c r="G333" s="226" t="s">
        <v>1542</v>
      </c>
      <c r="H333" s="226" t="s">
        <v>745</v>
      </c>
      <c r="I333" s="226" t="s">
        <v>1162</v>
      </c>
      <c r="J333" s="226" t="s">
        <v>805</v>
      </c>
      <c r="K333" s="226" t="s">
        <v>777</v>
      </c>
      <c r="L333" s="226" t="s">
        <v>519</v>
      </c>
      <c r="M333" s="226" t="s">
        <v>1750</v>
      </c>
    </row>
    <row r="334" spans="1:13" x14ac:dyDescent="0.3">
      <c r="A334" s="215">
        <v>334</v>
      </c>
      <c r="B334" s="226" t="s">
        <v>1142</v>
      </c>
      <c r="C334" s="226" t="s">
        <v>1646</v>
      </c>
      <c r="D334" s="226" t="s">
        <v>54</v>
      </c>
      <c r="E334" s="226" t="s">
        <v>1792</v>
      </c>
      <c r="F334" s="226" t="s">
        <v>745</v>
      </c>
      <c r="G334" s="226" t="s">
        <v>901</v>
      </c>
      <c r="H334" s="226" t="s">
        <v>726</v>
      </c>
      <c r="I334" s="226" t="s">
        <v>1135</v>
      </c>
      <c r="J334" s="226" t="s">
        <v>723</v>
      </c>
      <c r="K334" s="226" t="s">
        <v>723</v>
      </c>
      <c r="L334" s="226" t="s">
        <v>801</v>
      </c>
      <c r="M334" s="226" t="s">
        <v>1832</v>
      </c>
    </row>
    <row r="335" spans="1:13" x14ac:dyDescent="0.3">
      <c r="A335" s="215">
        <v>335</v>
      </c>
      <c r="B335" s="226" t="s">
        <v>1196</v>
      </c>
      <c r="C335" s="226" t="s">
        <v>1644</v>
      </c>
      <c r="D335" s="226" t="s">
        <v>50</v>
      </c>
      <c r="E335" s="226" t="s">
        <v>1647</v>
      </c>
      <c r="F335" s="226" t="s">
        <v>745</v>
      </c>
      <c r="G335" s="226" t="s">
        <v>931</v>
      </c>
      <c r="H335" s="226" t="s">
        <v>715</v>
      </c>
      <c r="I335" s="226" t="s">
        <v>1120</v>
      </c>
      <c r="J335" s="226" t="s">
        <v>831</v>
      </c>
      <c r="K335" s="226" t="s">
        <v>723</v>
      </c>
      <c r="L335" s="226" t="s">
        <v>798</v>
      </c>
      <c r="M335" s="226" t="s">
        <v>942</v>
      </c>
    </row>
    <row r="336" spans="1:13" x14ac:dyDescent="0.3">
      <c r="A336" s="215">
        <v>336</v>
      </c>
      <c r="B336" s="226" t="s">
        <v>1111</v>
      </c>
      <c r="C336" s="226" t="s">
        <v>1752</v>
      </c>
      <c r="D336" s="226" t="s">
        <v>56</v>
      </c>
      <c r="E336" s="226" t="s">
        <v>1538</v>
      </c>
      <c r="F336" s="226" t="s">
        <v>777</v>
      </c>
      <c r="G336" s="226" t="s">
        <v>1523</v>
      </c>
      <c r="H336" s="226" t="s">
        <v>715</v>
      </c>
      <c r="I336" s="226" t="s">
        <v>1165</v>
      </c>
      <c r="J336" s="226" t="s">
        <v>777</v>
      </c>
      <c r="K336" s="226" t="s">
        <v>777</v>
      </c>
      <c r="L336" s="226" t="s">
        <v>820</v>
      </c>
      <c r="M336" s="226" t="s">
        <v>1645</v>
      </c>
    </row>
    <row r="337" spans="1:13" x14ac:dyDescent="0.3">
      <c r="A337" s="215">
        <v>337</v>
      </c>
      <c r="B337" s="226" t="s">
        <v>312</v>
      </c>
      <c r="C337" s="226" t="s">
        <v>1756</v>
      </c>
      <c r="D337" s="226" t="s">
        <v>422</v>
      </c>
      <c r="E337" s="226" t="s">
        <v>1528</v>
      </c>
      <c r="F337" s="226" t="s">
        <v>805</v>
      </c>
      <c r="G337" s="226" t="s">
        <v>846</v>
      </c>
      <c r="H337" s="226" t="s">
        <v>715</v>
      </c>
      <c r="I337" s="226" t="s">
        <v>1104</v>
      </c>
      <c r="J337" s="226" t="s">
        <v>831</v>
      </c>
      <c r="K337" s="226" t="s">
        <v>745</v>
      </c>
      <c r="L337" s="226" t="s">
        <v>801</v>
      </c>
      <c r="M337" s="226" t="s">
        <v>1933</v>
      </c>
    </row>
    <row r="338" spans="1:13" x14ac:dyDescent="0.3">
      <c r="A338" s="215">
        <v>338</v>
      </c>
      <c r="B338" s="226" t="s">
        <v>930</v>
      </c>
      <c r="C338" s="226" t="s">
        <v>1644</v>
      </c>
      <c r="D338" s="226" t="s">
        <v>422</v>
      </c>
      <c r="E338" s="226" t="s">
        <v>1559</v>
      </c>
      <c r="F338" s="226" t="s">
        <v>777</v>
      </c>
      <c r="G338" s="226" t="s">
        <v>846</v>
      </c>
      <c r="H338" s="226" t="s">
        <v>715</v>
      </c>
      <c r="I338" s="226" t="s">
        <v>1171</v>
      </c>
      <c r="J338" s="226" t="s">
        <v>777</v>
      </c>
      <c r="K338" s="226" t="s">
        <v>769</v>
      </c>
      <c r="L338" s="226" t="s">
        <v>840</v>
      </c>
      <c r="M338" s="226" t="s">
        <v>1379</v>
      </c>
    </row>
    <row r="339" spans="1:13" x14ac:dyDescent="0.3">
      <c r="A339" s="215">
        <v>339</v>
      </c>
      <c r="B339" s="226" t="s">
        <v>328</v>
      </c>
      <c r="C339" s="226" t="s">
        <v>1929</v>
      </c>
      <c r="D339" s="226" t="s">
        <v>941</v>
      </c>
      <c r="E339" s="226" t="s">
        <v>1746</v>
      </c>
      <c r="F339" s="226" t="s">
        <v>723</v>
      </c>
      <c r="G339" s="226" t="s">
        <v>846</v>
      </c>
      <c r="H339" s="226" t="s">
        <v>714</v>
      </c>
      <c r="I339" s="226" t="s">
        <v>1175</v>
      </c>
      <c r="J339" s="226" t="s">
        <v>777</v>
      </c>
      <c r="K339" s="226" t="s">
        <v>723</v>
      </c>
      <c r="L339" s="226" t="s">
        <v>510</v>
      </c>
      <c r="M339" s="226" t="s">
        <v>1837</v>
      </c>
    </row>
    <row r="340" spans="1:13" x14ac:dyDescent="0.3">
      <c r="A340" s="215">
        <v>340</v>
      </c>
      <c r="B340" s="226" t="s">
        <v>514</v>
      </c>
      <c r="C340" s="226" t="s">
        <v>1836</v>
      </c>
      <c r="D340" s="226" t="s">
        <v>54</v>
      </c>
      <c r="E340" s="226" t="s">
        <v>1795</v>
      </c>
      <c r="F340" s="226" t="s">
        <v>745</v>
      </c>
      <c r="G340" s="226" t="s">
        <v>754</v>
      </c>
      <c r="H340" s="226" t="s">
        <v>714</v>
      </c>
      <c r="I340" s="226" t="s">
        <v>1089</v>
      </c>
      <c r="J340" s="226" t="s">
        <v>805</v>
      </c>
      <c r="K340" s="226" t="s">
        <v>801</v>
      </c>
      <c r="L340" s="226" t="s">
        <v>831</v>
      </c>
      <c r="M340" s="226" t="s">
        <v>1760</v>
      </c>
    </row>
    <row r="341" spans="1:13" x14ac:dyDescent="0.3">
      <c r="A341" s="215">
        <v>341</v>
      </c>
      <c r="B341" s="226" t="s">
        <v>305</v>
      </c>
      <c r="C341" s="226" t="s">
        <v>1749</v>
      </c>
      <c r="D341" s="226" t="s">
        <v>8</v>
      </c>
      <c r="E341" s="226" t="s">
        <v>1528</v>
      </c>
      <c r="F341" s="226" t="s">
        <v>777</v>
      </c>
      <c r="G341" s="226" t="s">
        <v>1419</v>
      </c>
      <c r="H341" s="226" t="s">
        <v>714</v>
      </c>
      <c r="I341" s="226" t="s">
        <v>1174</v>
      </c>
      <c r="J341" s="226" t="s">
        <v>723</v>
      </c>
      <c r="K341" s="226" t="s">
        <v>777</v>
      </c>
      <c r="L341" s="226" t="s">
        <v>831</v>
      </c>
      <c r="M341" s="226" t="s">
        <v>1837</v>
      </c>
    </row>
    <row r="342" spans="1:13" x14ac:dyDescent="0.3">
      <c r="A342" s="215">
        <v>342</v>
      </c>
      <c r="B342" s="226" t="s">
        <v>1132</v>
      </c>
      <c r="C342" s="226" t="s">
        <v>1748</v>
      </c>
      <c r="D342" s="226" t="s">
        <v>9</v>
      </c>
      <c r="E342" s="226" t="s">
        <v>1559</v>
      </c>
      <c r="F342" s="226" t="s">
        <v>738</v>
      </c>
      <c r="G342" s="226" t="s">
        <v>770</v>
      </c>
      <c r="H342" s="226" t="s">
        <v>716</v>
      </c>
      <c r="I342" s="226" t="s">
        <v>1184</v>
      </c>
      <c r="J342" s="226" t="s">
        <v>831</v>
      </c>
      <c r="K342" s="226" t="s">
        <v>745</v>
      </c>
      <c r="L342" s="226" t="s">
        <v>801</v>
      </c>
      <c r="M342" s="226" t="s">
        <v>1634</v>
      </c>
    </row>
    <row r="343" spans="1:13" x14ac:dyDescent="0.3">
      <c r="A343" s="215">
        <v>343</v>
      </c>
      <c r="B343" s="226" t="s">
        <v>332</v>
      </c>
      <c r="C343" s="226" t="s">
        <v>1752</v>
      </c>
      <c r="D343" s="226" t="s">
        <v>8</v>
      </c>
      <c r="E343" s="226" t="s">
        <v>1556</v>
      </c>
      <c r="F343" s="226" t="s">
        <v>745</v>
      </c>
      <c r="G343" s="226" t="s">
        <v>1542</v>
      </c>
      <c r="H343" s="226" t="s">
        <v>714</v>
      </c>
      <c r="I343" s="226" t="s">
        <v>1182</v>
      </c>
      <c r="J343" s="226" t="s">
        <v>777</v>
      </c>
      <c r="K343" s="226" t="s">
        <v>723</v>
      </c>
      <c r="L343" s="226" t="s">
        <v>510</v>
      </c>
      <c r="M343" s="226" t="s">
        <v>1635</v>
      </c>
    </row>
    <row r="344" spans="1:13" x14ac:dyDescent="0.3">
      <c r="A344" s="215">
        <v>344</v>
      </c>
      <c r="B344" s="226" t="s">
        <v>370</v>
      </c>
      <c r="C344" s="226" t="s">
        <v>1764</v>
      </c>
      <c r="D344" s="226" t="s">
        <v>325</v>
      </c>
      <c r="E344" s="226" t="s">
        <v>1356</v>
      </c>
      <c r="F344" s="226" t="s">
        <v>769</v>
      </c>
      <c r="G344" s="226" t="s">
        <v>1357</v>
      </c>
      <c r="H344" s="226" t="s">
        <v>715</v>
      </c>
      <c r="I344" s="226" t="s">
        <v>1173</v>
      </c>
      <c r="J344" s="226" t="s">
        <v>805</v>
      </c>
      <c r="K344" s="226" t="s">
        <v>831</v>
      </c>
      <c r="L344" s="226" t="s">
        <v>820</v>
      </c>
      <c r="M344" s="226" t="s">
        <v>1137</v>
      </c>
    </row>
    <row r="345" spans="1:13" x14ac:dyDescent="0.3">
      <c r="A345" s="215">
        <v>345</v>
      </c>
      <c r="B345" s="226" t="s">
        <v>1152</v>
      </c>
      <c r="C345" s="226" t="s">
        <v>1761</v>
      </c>
      <c r="D345" s="226" t="s">
        <v>55</v>
      </c>
      <c r="E345" s="226" t="s">
        <v>1543</v>
      </c>
      <c r="F345" s="226" t="s">
        <v>723</v>
      </c>
      <c r="G345" s="226" t="s">
        <v>1134</v>
      </c>
      <c r="H345" s="226" t="s">
        <v>715</v>
      </c>
      <c r="I345" s="226" t="s">
        <v>1155</v>
      </c>
      <c r="J345" s="226" t="s">
        <v>745</v>
      </c>
      <c r="K345" s="226" t="s">
        <v>777</v>
      </c>
      <c r="L345" s="226" t="s">
        <v>788</v>
      </c>
      <c r="M345" s="226" t="s">
        <v>1762</v>
      </c>
    </row>
    <row r="346" spans="1:13" x14ac:dyDescent="0.3">
      <c r="A346" s="215">
        <v>346</v>
      </c>
      <c r="B346" s="226" t="s">
        <v>365</v>
      </c>
      <c r="C346" s="226" t="s">
        <v>1751</v>
      </c>
      <c r="D346" s="226" t="s">
        <v>58</v>
      </c>
      <c r="E346" s="226" t="s">
        <v>1380</v>
      </c>
      <c r="F346" s="226" t="s">
        <v>750</v>
      </c>
      <c r="G346" s="226" t="s">
        <v>1107</v>
      </c>
      <c r="H346" s="226" t="s">
        <v>726</v>
      </c>
      <c r="I346" s="226" t="s">
        <v>1186</v>
      </c>
      <c r="J346" s="226" t="s">
        <v>745</v>
      </c>
      <c r="K346" s="226" t="s">
        <v>723</v>
      </c>
      <c r="L346" s="226" t="s">
        <v>1197</v>
      </c>
      <c r="M346" s="226" t="s">
        <v>1753</v>
      </c>
    </row>
    <row r="347" spans="1:13" x14ac:dyDescent="0.3">
      <c r="A347" s="215">
        <v>347</v>
      </c>
      <c r="B347" s="226" t="s">
        <v>504</v>
      </c>
      <c r="C347" s="226" t="s">
        <v>2393</v>
      </c>
      <c r="D347" s="226" t="s">
        <v>57</v>
      </c>
      <c r="E347" s="226" t="s">
        <v>1648</v>
      </c>
      <c r="F347" s="226" t="s">
        <v>719</v>
      </c>
      <c r="G347" s="226" t="s">
        <v>925</v>
      </c>
      <c r="H347" s="226" t="s">
        <v>745</v>
      </c>
      <c r="I347" s="226" t="s">
        <v>1188</v>
      </c>
      <c r="J347" s="226" t="s">
        <v>510</v>
      </c>
      <c r="K347" s="226" t="s">
        <v>745</v>
      </c>
      <c r="L347" s="226" t="s">
        <v>805</v>
      </c>
      <c r="M347" s="226" t="s">
        <v>2400</v>
      </c>
    </row>
    <row r="348" spans="1:13" x14ac:dyDescent="0.3">
      <c r="A348" s="215">
        <v>348</v>
      </c>
      <c r="B348" s="226" t="s">
        <v>341</v>
      </c>
      <c r="C348" s="226" t="s">
        <v>1644</v>
      </c>
      <c r="D348" s="226" t="s">
        <v>941</v>
      </c>
      <c r="E348" s="226" t="s">
        <v>1768</v>
      </c>
      <c r="F348" s="226" t="s">
        <v>745</v>
      </c>
      <c r="G348" s="226" t="s">
        <v>743</v>
      </c>
      <c r="H348" s="226" t="s">
        <v>715</v>
      </c>
      <c r="I348" s="226" t="s">
        <v>1190</v>
      </c>
      <c r="J348" s="226" t="s">
        <v>805</v>
      </c>
      <c r="K348" s="226" t="s">
        <v>723</v>
      </c>
      <c r="L348" s="226" t="s">
        <v>831</v>
      </c>
      <c r="M348" s="226" t="s">
        <v>1587</v>
      </c>
    </row>
    <row r="349" spans="1:13" x14ac:dyDescent="0.3">
      <c r="A349" s="215">
        <v>349</v>
      </c>
      <c r="B349" s="226" t="s">
        <v>1187</v>
      </c>
      <c r="C349" s="226" t="s">
        <v>2403</v>
      </c>
      <c r="D349" s="226" t="s">
        <v>57</v>
      </c>
      <c r="E349" s="226" t="s">
        <v>1596</v>
      </c>
      <c r="F349" s="226" t="s">
        <v>738</v>
      </c>
      <c r="G349" s="226" t="s">
        <v>728</v>
      </c>
      <c r="H349" s="226" t="s">
        <v>745</v>
      </c>
      <c r="I349" s="226" t="s">
        <v>1167</v>
      </c>
      <c r="J349" s="226" t="s">
        <v>801</v>
      </c>
      <c r="K349" s="226" t="s">
        <v>805</v>
      </c>
      <c r="L349" s="226" t="s">
        <v>801</v>
      </c>
      <c r="M349" s="226" t="s">
        <v>1603</v>
      </c>
    </row>
    <row r="350" spans="1:13" x14ac:dyDescent="0.3">
      <c r="A350" s="215">
        <v>350</v>
      </c>
      <c r="B350" s="226" t="s">
        <v>251</v>
      </c>
      <c r="C350" s="226" t="s">
        <v>2404</v>
      </c>
      <c r="D350" s="226" t="s">
        <v>786</v>
      </c>
      <c r="E350" s="226" t="s">
        <v>1357</v>
      </c>
      <c r="F350" s="226" t="s">
        <v>723</v>
      </c>
      <c r="G350" s="226" t="s">
        <v>1792</v>
      </c>
      <c r="H350" s="226" t="s">
        <v>745</v>
      </c>
      <c r="I350" s="226" t="s">
        <v>1191</v>
      </c>
      <c r="J350" s="226" t="s">
        <v>510</v>
      </c>
      <c r="K350" s="226" t="s">
        <v>517</v>
      </c>
      <c r="L350" s="226" t="s">
        <v>519</v>
      </c>
      <c r="M350" s="226" t="s">
        <v>809</v>
      </c>
    </row>
    <row r="351" spans="1:13" x14ac:dyDescent="0.3">
      <c r="A351" s="215">
        <v>351</v>
      </c>
      <c r="B351" s="226" t="s">
        <v>1202</v>
      </c>
      <c r="C351" s="226" t="s">
        <v>1791</v>
      </c>
      <c r="D351" s="226" t="s">
        <v>9</v>
      </c>
      <c r="E351" s="226" t="s">
        <v>1596</v>
      </c>
      <c r="F351" s="226" t="s">
        <v>769</v>
      </c>
      <c r="G351" s="226" t="s">
        <v>741</v>
      </c>
      <c r="H351" s="226" t="s">
        <v>715</v>
      </c>
      <c r="I351" s="226" t="s">
        <v>1143</v>
      </c>
      <c r="J351" s="226" t="s">
        <v>831</v>
      </c>
      <c r="K351" s="226" t="s">
        <v>777</v>
      </c>
      <c r="L351" s="226" t="s">
        <v>723</v>
      </c>
      <c r="M351" s="226" t="s">
        <v>1934</v>
      </c>
    </row>
    <row r="352" spans="1:13" x14ac:dyDescent="0.3">
      <c r="A352" s="215">
        <v>352</v>
      </c>
      <c r="B352" s="226" t="s">
        <v>521</v>
      </c>
      <c r="C352" s="226" t="s">
        <v>1591</v>
      </c>
      <c r="D352" s="226" t="s">
        <v>9</v>
      </c>
      <c r="E352" s="226" t="s">
        <v>1374</v>
      </c>
      <c r="F352" s="226" t="s">
        <v>777</v>
      </c>
      <c r="G352" s="226" t="s">
        <v>942</v>
      </c>
      <c r="H352" s="226" t="s">
        <v>726</v>
      </c>
      <c r="I352" s="226" t="s">
        <v>1156</v>
      </c>
      <c r="J352" s="226" t="s">
        <v>777</v>
      </c>
      <c r="K352" s="226" t="s">
        <v>805</v>
      </c>
      <c r="L352" s="226" t="s">
        <v>769</v>
      </c>
      <c r="M352" s="226" t="s">
        <v>1750</v>
      </c>
    </row>
    <row r="353" spans="1:13" x14ac:dyDescent="0.3">
      <c r="A353" s="215">
        <v>353</v>
      </c>
      <c r="B353" s="226" t="s">
        <v>535</v>
      </c>
      <c r="C353" s="226" t="s">
        <v>1754</v>
      </c>
      <c r="D353" s="226" t="s">
        <v>54</v>
      </c>
      <c r="E353" s="226" t="s">
        <v>1528</v>
      </c>
      <c r="F353" s="226" t="s">
        <v>723</v>
      </c>
      <c r="G353" s="226" t="s">
        <v>846</v>
      </c>
      <c r="H353" s="226" t="s">
        <v>715</v>
      </c>
      <c r="I353" s="226" t="s">
        <v>1183</v>
      </c>
      <c r="J353" s="226" t="s">
        <v>805</v>
      </c>
      <c r="K353" s="226" t="s">
        <v>723</v>
      </c>
      <c r="L353" s="226" t="s">
        <v>801</v>
      </c>
      <c r="M353" s="226" t="s">
        <v>1763</v>
      </c>
    </row>
    <row r="354" spans="1:13" x14ac:dyDescent="0.3">
      <c r="A354" s="215">
        <v>354</v>
      </c>
      <c r="B354" s="226" t="s">
        <v>268</v>
      </c>
      <c r="C354" s="226" t="s">
        <v>1749</v>
      </c>
      <c r="D354" s="226" t="s">
        <v>941</v>
      </c>
      <c r="E354" s="226" t="s">
        <v>1794</v>
      </c>
      <c r="F354" s="226" t="s">
        <v>745</v>
      </c>
      <c r="G354" s="226" t="s">
        <v>743</v>
      </c>
      <c r="H354" s="226" t="s">
        <v>715</v>
      </c>
      <c r="I354" s="226" t="s">
        <v>1192</v>
      </c>
      <c r="J354" s="226" t="s">
        <v>723</v>
      </c>
      <c r="K354" s="226" t="s">
        <v>777</v>
      </c>
      <c r="L354" s="226" t="s">
        <v>519</v>
      </c>
      <c r="M354" s="226" t="s">
        <v>1587</v>
      </c>
    </row>
    <row r="355" spans="1:13" x14ac:dyDescent="0.3">
      <c r="A355" s="215">
        <v>355</v>
      </c>
      <c r="B355" s="226" t="s">
        <v>1169</v>
      </c>
      <c r="C355" s="226" t="s">
        <v>1793</v>
      </c>
      <c r="D355" s="226" t="s">
        <v>11</v>
      </c>
      <c r="E355" s="226" t="s">
        <v>1649</v>
      </c>
      <c r="F355" s="226" t="s">
        <v>723</v>
      </c>
      <c r="G355" s="226" t="s">
        <v>1099</v>
      </c>
      <c r="H355" s="226" t="s">
        <v>715</v>
      </c>
      <c r="I355" s="226" t="s">
        <v>1181</v>
      </c>
      <c r="J355" s="226" t="s">
        <v>777</v>
      </c>
      <c r="K355" s="226" t="s">
        <v>801</v>
      </c>
      <c r="L355" s="226" t="s">
        <v>517</v>
      </c>
      <c r="M355" s="226" t="s">
        <v>1528</v>
      </c>
    </row>
    <row r="356" spans="1:13" x14ac:dyDescent="0.3">
      <c r="A356" s="215">
        <v>356</v>
      </c>
      <c r="B356" s="226" t="s">
        <v>516</v>
      </c>
      <c r="C356" s="226" t="s">
        <v>1751</v>
      </c>
      <c r="D356" s="226" t="s">
        <v>9</v>
      </c>
      <c r="E356" s="226" t="s">
        <v>1838</v>
      </c>
      <c r="F356" s="226" t="s">
        <v>769</v>
      </c>
      <c r="G356" s="226" t="s">
        <v>770</v>
      </c>
      <c r="H356" s="226" t="s">
        <v>715</v>
      </c>
      <c r="I356" s="226" t="s">
        <v>1193</v>
      </c>
      <c r="J356" s="226" t="s">
        <v>805</v>
      </c>
      <c r="K356" s="226" t="s">
        <v>723</v>
      </c>
      <c r="L356" s="226" t="s">
        <v>801</v>
      </c>
      <c r="M356" s="226" t="s">
        <v>1832</v>
      </c>
    </row>
    <row r="357" spans="1:13" x14ac:dyDescent="0.3">
      <c r="A357" s="215">
        <v>357</v>
      </c>
      <c r="B357" s="226" t="s">
        <v>264</v>
      </c>
      <c r="C357" s="226" t="s">
        <v>1764</v>
      </c>
      <c r="D357" s="226" t="s">
        <v>8</v>
      </c>
      <c r="E357" s="226" t="s">
        <v>1651</v>
      </c>
      <c r="F357" s="226" t="s">
        <v>745</v>
      </c>
      <c r="G357" s="226" t="s">
        <v>993</v>
      </c>
      <c r="H357" s="226" t="s">
        <v>714</v>
      </c>
      <c r="I357" s="226" t="s">
        <v>1198</v>
      </c>
      <c r="J357" s="226" t="s">
        <v>801</v>
      </c>
      <c r="K357" s="226" t="s">
        <v>777</v>
      </c>
      <c r="L357" s="226" t="s">
        <v>510</v>
      </c>
      <c r="M357" s="226" t="s">
        <v>1556</v>
      </c>
    </row>
    <row r="358" spans="1:13" x14ac:dyDescent="0.3">
      <c r="A358" s="215">
        <v>358</v>
      </c>
      <c r="B358" s="226" t="s">
        <v>513</v>
      </c>
      <c r="C358" s="226" t="s">
        <v>1650</v>
      </c>
      <c r="D358" s="226" t="s">
        <v>879</v>
      </c>
      <c r="E358" s="226" t="s">
        <v>1649</v>
      </c>
      <c r="F358" s="226" t="s">
        <v>777</v>
      </c>
      <c r="G358" s="226" t="s">
        <v>1296</v>
      </c>
      <c r="H358" s="226" t="s">
        <v>726</v>
      </c>
      <c r="I358" s="226" t="s">
        <v>1178</v>
      </c>
      <c r="J358" s="226" t="s">
        <v>801</v>
      </c>
      <c r="K358" s="226" t="s">
        <v>805</v>
      </c>
      <c r="L358" s="226" t="s">
        <v>831</v>
      </c>
      <c r="M358" s="226" t="s">
        <v>1649</v>
      </c>
    </row>
    <row r="359" spans="1:13" x14ac:dyDescent="0.3">
      <c r="A359" s="215">
        <v>359</v>
      </c>
      <c r="B359" s="226" t="s">
        <v>394</v>
      </c>
      <c r="C359" s="226" t="s">
        <v>1935</v>
      </c>
      <c r="D359" s="226" t="s">
        <v>58</v>
      </c>
      <c r="E359" s="226" t="s">
        <v>1526</v>
      </c>
      <c r="F359" s="226" t="s">
        <v>805</v>
      </c>
      <c r="G359" s="226" t="s">
        <v>1013</v>
      </c>
      <c r="H359" s="226" t="s">
        <v>726</v>
      </c>
      <c r="I359" s="226" t="s">
        <v>1170</v>
      </c>
      <c r="J359" s="226" t="s">
        <v>723</v>
      </c>
      <c r="K359" s="226" t="s">
        <v>745</v>
      </c>
      <c r="L359" s="226" t="s">
        <v>517</v>
      </c>
      <c r="M359" s="226" t="s">
        <v>1792</v>
      </c>
    </row>
    <row r="360" spans="1:13" x14ac:dyDescent="0.3">
      <c r="A360" s="215">
        <v>360</v>
      </c>
      <c r="B360" s="226" t="s">
        <v>358</v>
      </c>
      <c r="C360" s="226" t="s">
        <v>1761</v>
      </c>
      <c r="D360" s="226" t="s">
        <v>941</v>
      </c>
      <c r="E360" s="226" t="s">
        <v>1526</v>
      </c>
      <c r="F360" s="226" t="s">
        <v>777</v>
      </c>
      <c r="G360" s="226" t="s">
        <v>1107</v>
      </c>
      <c r="H360" s="226" t="s">
        <v>726</v>
      </c>
      <c r="I360" s="226" t="s">
        <v>1200</v>
      </c>
      <c r="J360" s="226" t="s">
        <v>745</v>
      </c>
      <c r="K360" s="226" t="s">
        <v>805</v>
      </c>
      <c r="L360" s="226" t="s">
        <v>723</v>
      </c>
      <c r="M360" s="226" t="s">
        <v>1765</v>
      </c>
    </row>
    <row r="361" spans="1:13" x14ac:dyDescent="0.3">
      <c r="A361" s="215">
        <v>361</v>
      </c>
      <c r="B361" s="226" t="s">
        <v>1048</v>
      </c>
      <c r="C361" s="226" t="s">
        <v>1793</v>
      </c>
      <c r="D361" s="226" t="s">
        <v>5</v>
      </c>
      <c r="E361" s="226" t="s">
        <v>1651</v>
      </c>
      <c r="F361" s="226" t="s">
        <v>719</v>
      </c>
      <c r="G361" s="226" t="s">
        <v>868</v>
      </c>
      <c r="H361" s="226" t="s">
        <v>738</v>
      </c>
      <c r="I361" s="226" t="s">
        <v>1180</v>
      </c>
      <c r="J361" s="226" t="s">
        <v>723</v>
      </c>
      <c r="K361" s="226" t="s">
        <v>811</v>
      </c>
      <c r="L361" s="226" t="s">
        <v>510</v>
      </c>
      <c r="M361" s="226" t="s">
        <v>1377</v>
      </c>
    </row>
    <row r="362" spans="1:13" x14ac:dyDescent="0.3">
      <c r="A362" s="215">
        <v>362</v>
      </c>
      <c r="B362" s="226" t="s">
        <v>508</v>
      </c>
      <c r="C362" s="226" t="s">
        <v>2429</v>
      </c>
      <c r="D362" s="226" t="s">
        <v>9</v>
      </c>
      <c r="E362" s="226" t="s">
        <v>1528</v>
      </c>
      <c r="F362" s="226" t="s">
        <v>769</v>
      </c>
      <c r="G362" s="226" t="s">
        <v>824</v>
      </c>
      <c r="H362" s="226" t="s">
        <v>730</v>
      </c>
      <c r="I362" s="226" t="s">
        <v>1201</v>
      </c>
      <c r="J362" s="226" t="s">
        <v>777</v>
      </c>
      <c r="K362" s="226" t="s">
        <v>805</v>
      </c>
      <c r="L362" s="226" t="s">
        <v>801</v>
      </c>
      <c r="M362" s="226" t="s">
        <v>2397</v>
      </c>
    </row>
    <row r="363" spans="1:13" x14ac:dyDescent="0.3">
      <c r="A363" s="215">
        <v>363</v>
      </c>
      <c r="B363" s="226" t="s">
        <v>522</v>
      </c>
      <c r="C363" s="226" t="s">
        <v>1759</v>
      </c>
      <c r="D363" s="226" t="s">
        <v>9</v>
      </c>
      <c r="E363" s="226" t="s">
        <v>1648</v>
      </c>
      <c r="F363" s="226" t="s">
        <v>805</v>
      </c>
      <c r="G363" s="226" t="s">
        <v>782</v>
      </c>
      <c r="H363" s="226" t="s">
        <v>714</v>
      </c>
      <c r="I363" s="226" t="s">
        <v>1189</v>
      </c>
      <c r="J363" s="226" t="s">
        <v>805</v>
      </c>
      <c r="K363" s="226" t="s">
        <v>805</v>
      </c>
      <c r="L363" s="226" t="s">
        <v>831</v>
      </c>
      <c r="M363" s="226" t="s">
        <v>1760</v>
      </c>
    </row>
    <row r="364" spans="1:13" x14ac:dyDescent="0.3">
      <c r="A364" s="215">
        <v>364</v>
      </c>
      <c r="B364" s="226" t="s">
        <v>1194</v>
      </c>
      <c r="C364" s="226" t="s">
        <v>1766</v>
      </c>
      <c r="D364" s="226" t="s">
        <v>55</v>
      </c>
      <c r="E364" s="226" t="s">
        <v>1649</v>
      </c>
      <c r="F364" s="226" t="s">
        <v>745</v>
      </c>
      <c r="G364" s="226" t="s">
        <v>1099</v>
      </c>
      <c r="H364" s="226" t="s">
        <v>726</v>
      </c>
      <c r="I364" s="226" t="s">
        <v>1199</v>
      </c>
      <c r="J364" s="226" t="s">
        <v>777</v>
      </c>
      <c r="K364" s="226" t="s">
        <v>777</v>
      </c>
      <c r="L364" s="226" t="s">
        <v>801</v>
      </c>
      <c r="M364" s="226" t="s">
        <v>1767</v>
      </c>
    </row>
    <row r="365" spans="1:13" x14ac:dyDescent="0.3">
      <c r="A365" s="215">
        <v>365</v>
      </c>
      <c r="B365" s="226" t="s">
        <v>1204</v>
      </c>
      <c r="C365" s="226" t="s">
        <v>1977</v>
      </c>
      <c r="D365" s="226" t="s">
        <v>57</v>
      </c>
      <c r="E365" s="226" t="s">
        <v>1839</v>
      </c>
      <c r="F365" s="226" t="s">
        <v>805</v>
      </c>
      <c r="G365" s="226" t="s">
        <v>868</v>
      </c>
      <c r="H365" s="226" t="s">
        <v>714</v>
      </c>
      <c r="I365" s="226" t="s">
        <v>1342</v>
      </c>
      <c r="J365" s="226" t="s">
        <v>801</v>
      </c>
      <c r="K365" s="226" t="s">
        <v>801</v>
      </c>
      <c r="L365" s="226" t="s">
        <v>777</v>
      </c>
      <c r="M365" s="226" t="s">
        <v>1978</v>
      </c>
    </row>
  </sheetData>
  <sortState xmlns:xlrd2="http://schemas.microsoft.com/office/spreadsheetml/2017/richdata2" ref="Q2:S365">
    <sortCondition ref="S1:S365"/>
  </sortState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D88C-8CCE-44B7-98C5-53A179D4D33E}">
  <dimension ref="A1:I54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" sqref="K1:K1048576"/>
    </sheetView>
  </sheetViews>
  <sheetFormatPr defaultColWidth="8.77734375" defaultRowHeight="14.4" x14ac:dyDescent="0.3"/>
  <cols>
    <col min="1" max="1" width="14.77734375" style="99" bestFit="1" customWidth="1"/>
    <col min="2" max="2" width="21.21875" style="110" customWidth="1"/>
    <col min="3" max="4" width="21.21875" style="74" customWidth="1"/>
    <col min="5" max="5" width="21.21875" style="111" customWidth="1"/>
    <col min="6" max="6" width="21.21875" style="78" customWidth="1"/>
    <col min="7" max="8" width="21.21875" style="79" customWidth="1"/>
    <col min="9" max="9" width="21.21875" style="80" customWidth="1"/>
    <col min="10" max="16384" width="8.77734375" style="53"/>
  </cols>
  <sheetData>
    <row r="1" spans="1:9" s="96" customFormat="1" ht="18" thickBot="1" x14ac:dyDescent="0.4">
      <c r="A1" s="95" t="s">
        <v>424</v>
      </c>
      <c r="B1" s="492" t="s">
        <v>430</v>
      </c>
      <c r="C1" s="493"/>
      <c r="D1" s="493"/>
      <c r="E1" s="494"/>
      <c r="F1" s="489" t="s">
        <v>426</v>
      </c>
      <c r="G1" s="490"/>
      <c r="H1" s="490"/>
      <c r="I1" s="491"/>
    </row>
    <row r="2" spans="1:9" s="87" customFormat="1" ht="15" thickTop="1" x14ac:dyDescent="0.3">
      <c r="A2" s="97">
        <v>1</v>
      </c>
      <c r="B2" s="217" t="s">
        <v>14</v>
      </c>
      <c r="C2" s="218" t="s">
        <v>89</v>
      </c>
      <c r="D2" s="105" t="s">
        <v>27</v>
      </c>
      <c r="E2" s="106" t="s">
        <v>92</v>
      </c>
      <c r="F2" s="112" t="s">
        <v>89</v>
      </c>
      <c r="G2" s="113" t="s">
        <v>14</v>
      </c>
      <c r="H2" s="82" t="s">
        <v>27</v>
      </c>
      <c r="I2" s="83" t="s">
        <v>92</v>
      </c>
    </row>
    <row r="3" spans="1:9" s="94" customFormat="1" x14ac:dyDescent="0.3">
      <c r="A3" s="98"/>
      <c r="B3" s="107"/>
      <c r="C3" s="108"/>
      <c r="D3" s="108"/>
      <c r="E3" s="109"/>
      <c r="F3" s="88">
        <v>0</v>
      </c>
      <c r="G3" s="89">
        <v>0</v>
      </c>
      <c r="H3" s="89">
        <v>0</v>
      </c>
      <c r="I3" s="90">
        <v>0</v>
      </c>
    </row>
    <row r="4" spans="1:9" s="87" customFormat="1" x14ac:dyDescent="0.3">
      <c r="A4" s="97">
        <v>2</v>
      </c>
      <c r="B4" s="104" t="s">
        <v>79</v>
      </c>
      <c r="C4" s="218" t="s">
        <v>80</v>
      </c>
      <c r="D4" s="105" t="s">
        <v>28</v>
      </c>
      <c r="E4" s="106" t="s">
        <v>37</v>
      </c>
      <c r="F4" s="81" t="s">
        <v>37</v>
      </c>
      <c r="G4" s="82" t="s">
        <v>79</v>
      </c>
      <c r="H4" s="113" t="s">
        <v>26</v>
      </c>
      <c r="I4" s="114" t="s">
        <v>69</v>
      </c>
    </row>
    <row r="5" spans="1:9" s="94" customFormat="1" x14ac:dyDescent="0.3">
      <c r="A5" s="98"/>
      <c r="B5" s="107"/>
      <c r="C5" s="108"/>
      <c r="D5" s="108"/>
      <c r="E5" s="109"/>
      <c r="F5" s="88">
        <v>0</v>
      </c>
      <c r="G5" s="89">
        <v>0</v>
      </c>
      <c r="H5" s="89">
        <v>-1</v>
      </c>
      <c r="I5" s="90">
        <v>-2</v>
      </c>
    </row>
    <row r="6" spans="1:9" s="87" customFormat="1" x14ac:dyDescent="0.3">
      <c r="A6" s="97">
        <v>3</v>
      </c>
      <c r="B6" s="104" t="s">
        <v>95</v>
      </c>
      <c r="C6" s="218" t="s">
        <v>26</v>
      </c>
      <c r="D6" s="105" t="s">
        <v>38</v>
      </c>
      <c r="E6" s="106" t="s">
        <v>71</v>
      </c>
      <c r="F6" s="81" t="s">
        <v>38</v>
      </c>
      <c r="G6" s="82" t="s">
        <v>28</v>
      </c>
      <c r="H6" s="82" t="s">
        <v>95</v>
      </c>
      <c r="I6" s="114" t="s">
        <v>80</v>
      </c>
    </row>
    <row r="7" spans="1:9" s="94" customFormat="1" x14ac:dyDescent="0.3">
      <c r="A7" s="98"/>
      <c r="B7" s="107"/>
      <c r="C7" s="108"/>
      <c r="D7" s="108"/>
      <c r="E7" s="109"/>
      <c r="F7" s="88">
        <v>0</v>
      </c>
      <c r="G7" s="89">
        <v>1</v>
      </c>
      <c r="H7" s="89">
        <v>0</v>
      </c>
      <c r="I7" s="90">
        <v>1</v>
      </c>
    </row>
    <row r="8" spans="1:9" s="87" customFormat="1" x14ac:dyDescent="0.3">
      <c r="A8" s="97">
        <v>4</v>
      </c>
      <c r="B8" s="104" t="s">
        <v>19</v>
      </c>
      <c r="C8" s="218" t="s">
        <v>69</v>
      </c>
      <c r="D8" s="105" t="s">
        <v>13</v>
      </c>
      <c r="E8" s="106" t="s">
        <v>202</v>
      </c>
      <c r="F8" s="81" t="s">
        <v>71</v>
      </c>
      <c r="G8" s="82" t="s">
        <v>199</v>
      </c>
      <c r="H8" s="113" t="s">
        <v>526</v>
      </c>
      <c r="I8" s="83" t="s">
        <v>202</v>
      </c>
    </row>
    <row r="9" spans="1:9" s="94" customFormat="1" x14ac:dyDescent="0.3">
      <c r="A9" s="98"/>
      <c r="B9" s="107"/>
      <c r="C9" s="108"/>
      <c r="D9" s="108"/>
      <c r="E9" s="109"/>
      <c r="F9" s="88">
        <v>1</v>
      </c>
      <c r="G9" s="89">
        <v>-1</v>
      </c>
      <c r="H9" s="89">
        <v>-1</v>
      </c>
      <c r="I9" s="90">
        <v>0</v>
      </c>
    </row>
    <row r="10" spans="1:9" s="87" customFormat="1" x14ac:dyDescent="0.3">
      <c r="A10" s="97">
        <v>5</v>
      </c>
      <c r="B10" s="217" t="s">
        <v>526</v>
      </c>
      <c r="C10" s="105" t="s">
        <v>81</v>
      </c>
      <c r="D10" s="105" t="s">
        <v>24</v>
      </c>
      <c r="E10" s="106" t="s">
        <v>199</v>
      </c>
      <c r="F10" s="81" t="s">
        <v>13</v>
      </c>
      <c r="G10" s="82" t="s">
        <v>19</v>
      </c>
      <c r="H10" s="82" t="s">
        <v>24</v>
      </c>
      <c r="I10" s="83" t="s">
        <v>349</v>
      </c>
    </row>
    <row r="11" spans="1:9" s="94" customFormat="1" x14ac:dyDescent="0.3">
      <c r="A11" s="98"/>
      <c r="B11" s="107"/>
      <c r="C11" s="108"/>
      <c r="D11" s="108"/>
      <c r="E11" s="109"/>
      <c r="F11" s="88">
        <v>1</v>
      </c>
      <c r="G11" s="89">
        <v>1</v>
      </c>
      <c r="H11" s="89">
        <v>0</v>
      </c>
      <c r="I11" s="90">
        <v>-1</v>
      </c>
    </row>
    <row r="12" spans="1:9" s="87" customFormat="1" x14ac:dyDescent="0.3">
      <c r="A12" s="97">
        <v>6</v>
      </c>
      <c r="B12" s="104" t="s">
        <v>349</v>
      </c>
      <c r="C12" s="105" t="s">
        <v>134</v>
      </c>
      <c r="D12" s="105" t="s">
        <v>29</v>
      </c>
      <c r="E12" s="106" t="s">
        <v>17</v>
      </c>
      <c r="F12" s="81" t="s">
        <v>81</v>
      </c>
      <c r="G12" s="82" t="s">
        <v>134</v>
      </c>
      <c r="H12" s="82" t="s">
        <v>17</v>
      </c>
      <c r="I12" s="83" t="s">
        <v>29</v>
      </c>
    </row>
    <row r="13" spans="1:9" s="94" customFormat="1" x14ac:dyDescent="0.3">
      <c r="A13" s="98"/>
      <c r="B13" s="107"/>
      <c r="C13" s="108"/>
      <c r="D13" s="108"/>
      <c r="E13" s="109"/>
      <c r="F13" s="88">
        <v>1</v>
      </c>
      <c r="G13" s="89">
        <v>0</v>
      </c>
      <c r="H13" s="89">
        <v>0</v>
      </c>
      <c r="I13" s="90">
        <v>0</v>
      </c>
    </row>
    <row r="14" spans="1:9" s="87" customFormat="1" x14ac:dyDescent="0.3">
      <c r="A14" s="97">
        <v>7</v>
      </c>
      <c r="B14" s="104" t="s">
        <v>21</v>
      </c>
      <c r="C14" s="105" t="s">
        <v>74</v>
      </c>
      <c r="D14" s="105" t="s">
        <v>18</v>
      </c>
      <c r="E14" s="106" t="s">
        <v>67</v>
      </c>
      <c r="F14" s="81" t="s">
        <v>67</v>
      </c>
      <c r="G14" s="82" t="s">
        <v>18</v>
      </c>
      <c r="H14" s="82" t="s">
        <v>21</v>
      </c>
      <c r="I14" s="83" t="s">
        <v>74</v>
      </c>
    </row>
    <row r="15" spans="1:9" s="94" customFormat="1" x14ac:dyDescent="0.3">
      <c r="A15" s="98"/>
      <c r="B15" s="107"/>
      <c r="C15" s="108"/>
      <c r="D15" s="108"/>
      <c r="E15" s="109"/>
      <c r="F15" s="88">
        <v>0</v>
      </c>
      <c r="G15" s="89">
        <v>0</v>
      </c>
      <c r="H15" s="89">
        <v>0</v>
      </c>
      <c r="I15" s="90">
        <v>0</v>
      </c>
    </row>
    <row r="16" spans="1:9" s="87" customFormat="1" x14ac:dyDescent="0.3">
      <c r="A16" s="97">
        <v>8</v>
      </c>
      <c r="B16" s="104" t="s">
        <v>409</v>
      </c>
      <c r="C16" s="105" t="s">
        <v>22</v>
      </c>
      <c r="D16" s="105" t="s">
        <v>219</v>
      </c>
      <c r="E16" s="106" t="s">
        <v>105</v>
      </c>
      <c r="F16" s="81" t="s">
        <v>105</v>
      </c>
      <c r="G16" s="82" t="s">
        <v>22</v>
      </c>
      <c r="H16" s="82" t="s">
        <v>409</v>
      </c>
      <c r="I16" s="114" t="s">
        <v>63</v>
      </c>
    </row>
    <row r="17" spans="1:9" s="94" customFormat="1" x14ac:dyDescent="0.3">
      <c r="A17" s="98"/>
      <c r="B17" s="107"/>
      <c r="C17" s="108"/>
      <c r="D17" s="108"/>
      <c r="E17" s="109"/>
      <c r="F17" s="88">
        <v>0</v>
      </c>
      <c r="G17" s="89">
        <v>0</v>
      </c>
      <c r="H17" s="89">
        <v>0</v>
      </c>
      <c r="I17" s="90">
        <v>-1</v>
      </c>
    </row>
    <row r="18" spans="1:9" s="87" customFormat="1" x14ac:dyDescent="0.3">
      <c r="A18" s="97">
        <v>9</v>
      </c>
      <c r="B18" s="104" t="s">
        <v>39</v>
      </c>
      <c r="C18" s="218" t="s">
        <v>63</v>
      </c>
      <c r="D18" s="105" t="s">
        <v>209</v>
      </c>
      <c r="E18" s="106" t="s">
        <v>12</v>
      </c>
      <c r="F18" s="81" t="s">
        <v>219</v>
      </c>
      <c r="G18" s="82" t="s">
        <v>39</v>
      </c>
      <c r="H18" s="82" t="s">
        <v>209</v>
      </c>
      <c r="I18" s="83" t="s">
        <v>12</v>
      </c>
    </row>
    <row r="19" spans="1:9" s="94" customFormat="1" x14ac:dyDescent="0.3">
      <c r="A19" s="98"/>
      <c r="B19" s="107"/>
      <c r="C19" s="108"/>
      <c r="D19" s="108"/>
      <c r="E19" s="109"/>
      <c r="F19" s="88">
        <v>1</v>
      </c>
      <c r="G19" s="89">
        <v>0</v>
      </c>
      <c r="H19" s="89">
        <v>0</v>
      </c>
      <c r="I19" s="90">
        <v>0</v>
      </c>
    </row>
    <row r="20" spans="1:9" s="87" customFormat="1" x14ac:dyDescent="0.3">
      <c r="A20" s="97">
        <v>10</v>
      </c>
      <c r="B20" s="104" t="s">
        <v>101</v>
      </c>
      <c r="C20" s="105" t="s">
        <v>93</v>
      </c>
      <c r="D20" s="105" t="s">
        <v>200</v>
      </c>
      <c r="E20" s="106" t="s">
        <v>90</v>
      </c>
      <c r="F20" s="81" t="s">
        <v>90</v>
      </c>
      <c r="G20" s="82" t="s">
        <v>93</v>
      </c>
      <c r="H20" s="82" t="s">
        <v>41</v>
      </c>
      <c r="I20" s="83" t="s">
        <v>101</v>
      </c>
    </row>
    <row r="21" spans="1:9" s="94" customFormat="1" x14ac:dyDescent="0.3">
      <c r="A21" s="98"/>
      <c r="B21" s="107"/>
      <c r="C21" s="108"/>
      <c r="D21" s="108"/>
      <c r="E21" s="109"/>
      <c r="F21" s="88">
        <v>0</v>
      </c>
      <c r="G21" s="89">
        <v>0</v>
      </c>
      <c r="H21" s="89">
        <v>2</v>
      </c>
      <c r="I21" s="90">
        <v>0</v>
      </c>
    </row>
    <row r="22" spans="1:9" s="87" customFormat="1" x14ac:dyDescent="0.3">
      <c r="A22" s="97">
        <v>11</v>
      </c>
      <c r="B22" s="217" t="s">
        <v>635</v>
      </c>
      <c r="C22" s="218" t="s">
        <v>110</v>
      </c>
      <c r="D22" s="105"/>
      <c r="E22" s="219"/>
      <c r="F22" s="112" t="s">
        <v>110</v>
      </c>
      <c r="G22" s="113" t="s">
        <v>635</v>
      </c>
      <c r="H22" s="113"/>
      <c r="I22" s="114"/>
    </row>
    <row r="23" spans="1:9" s="94" customFormat="1" x14ac:dyDescent="0.3">
      <c r="A23" s="98"/>
      <c r="B23" s="107"/>
      <c r="C23" s="108"/>
      <c r="D23" s="108"/>
      <c r="E23" s="109"/>
      <c r="F23" s="88">
        <v>0</v>
      </c>
      <c r="G23" s="89">
        <v>0</v>
      </c>
      <c r="H23" s="89"/>
      <c r="I23" s="90"/>
    </row>
    <row r="24" spans="1:9" s="87" customFormat="1" x14ac:dyDescent="0.3">
      <c r="A24" s="97" t="s">
        <v>425</v>
      </c>
      <c r="B24" s="104" t="s">
        <v>25</v>
      </c>
      <c r="C24" s="105" t="s">
        <v>30</v>
      </c>
      <c r="D24" s="105" t="s">
        <v>1289</v>
      </c>
      <c r="E24" s="106" t="s">
        <v>160</v>
      </c>
      <c r="F24" s="81" t="s">
        <v>30</v>
      </c>
      <c r="G24" s="82" t="s">
        <v>200</v>
      </c>
      <c r="H24" s="82" t="s">
        <v>1289</v>
      </c>
      <c r="I24" s="83" t="s">
        <v>160</v>
      </c>
    </row>
    <row r="25" spans="1:9" s="94" customFormat="1" x14ac:dyDescent="0.3">
      <c r="A25" s="98"/>
      <c r="B25" s="107"/>
      <c r="C25" s="108"/>
      <c r="D25" s="108"/>
      <c r="E25" s="109"/>
      <c r="F25" s="88">
        <v>0</v>
      </c>
      <c r="G25" s="89">
        <v>1</v>
      </c>
      <c r="H25" s="89">
        <v>0</v>
      </c>
      <c r="I25" s="90">
        <v>0</v>
      </c>
    </row>
    <row r="26" spans="1:9" s="101" customFormat="1" x14ac:dyDescent="0.3">
      <c r="A26" s="100" t="s">
        <v>427</v>
      </c>
      <c r="B26" s="84" t="s">
        <v>61</v>
      </c>
      <c r="C26" s="85" t="s">
        <v>41</v>
      </c>
      <c r="D26" s="85" t="s">
        <v>72</v>
      </c>
      <c r="E26" s="86" t="s">
        <v>16</v>
      </c>
      <c r="F26" s="84" t="s">
        <v>25</v>
      </c>
      <c r="G26" s="85" t="s">
        <v>61</v>
      </c>
      <c r="H26" s="85" t="s">
        <v>16</v>
      </c>
      <c r="I26" s="86" t="s">
        <v>124</v>
      </c>
    </row>
    <row r="27" spans="1:9" s="103" customFormat="1" x14ac:dyDescent="0.3">
      <c r="A27" s="102"/>
      <c r="B27" s="91"/>
      <c r="C27" s="92"/>
      <c r="D27" s="92"/>
      <c r="E27" s="93"/>
      <c r="F27" s="91">
        <v>1</v>
      </c>
      <c r="G27" s="92">
        <v>0</v>
      </c>
      <c r="H27" s="92">
        <v>0</v>
      </c>
      <c r="I27" s="93"/>
    </row>
    <row r="28" spans="1:9" s="101" customFormat="1" x14ac:dyDescent="0.3">
      <c r="A28" s="100" t="s">
        <v>428</v>
      </c>
      <c r="B28" s="84"/>
      <c r="C28" s="85"/>
      <c r="D28" s="85"/>
      <c r="E28" s="86"/>
      <c r="F28" s="84" t="s">
        <v>72</v>
      </c>
      <c r="G28" s="85" t="s">
        <v>87</v>
      </c>
      <c r="H28" s="85" t="s">
        <v>75</v>
      </c>
      <c r="I28" s="86" t="s">
        <v>125</v>
      </c>
    </row>
    <row r="29" spans="1:9" s="103" customFormat="1" x14ac:dyDescent="0.3">
      <c r="A29" s="102"/>
      <c r="B29" s="91"/>
      <c r="C29" s="92"/>
      <c r="D29" s="92"/>
      <c r="E29" s="93"/>
      <c r="F29" s="91">
        <v>1</v>
      </c>
      <c r="G29" s="92"/>
      <c r="H29" s="92"/>
      <c r="I29" s="93"/>
    </row>
    <row r="30" spans="1:9" s="87" customFormat="1" x14ac:dyDescent="0.3">
      <c r="A30" s="97">
        <v>12</v>
      </c>
      <c r="B30" s="217" t="s">
        <v>288</v>
      </c>
      <c r="C30" s="218" t="s">
        <v>361</v>
      </c>
      <c r="D30" s="218" t="s">
        <v>123</v>
      </c>
      <c r="E30" s="219" t="s">
        <v>440</v>
      </c>
      <c r="F30" s="112" t="s">
        <v>440</v>
      </c>
      <c r="G30" s="113" t="s">
        <v>123</v>
      </c>
      <c r="H30" s="113" t="s">
        <v>361</v>
      </c>
      <c r="I30" s="114" t="s">
        <v>974</v>
      </c>
    </row>
    <row r="31" spans="1:9" s="94" customFormat="1" x14ac:dyDescent="0.3">
      <c r="A31" s="98"/>
      <c r="B31" s="107"/>
      <c r="C31" s="108"/>
      <c r="D31" s="108"/>
      <c r="E31" s="109"/>
      <c r="F31" s="88">
        <v>0</v>
      </c>
      <c r="G31" s="89">
        <v>0</v>
      </c>
      <c r="H31" s="89">
        <v>0</v>
      </c>
      <c r="I31" s="90">
        <v>-1</v>
      </c>
    </row>
    <row r="32" spans="1:9" s="87" customFormat="1" x14ac:dyDescent="0.3">
      <c r="A32" s="97">
        <v>13</v>
      </c>
      <c r="B32" s="217" t="s">
        <v>974</v>
      </c>
      <c r="C32" s="218" t="s">
        <v>229</v>
      </c>
      <c r="D32" s="218" t="s">
        <v>119</v>
      </c>
      <c r="E32" s="219" t="s">
        <v>230</v>
      </c>
      <c r="F32" s="112" t="s">
        <v>288</v>
      </c>
      <c r="G32" s="113" t="s">
        <v>119</v>
      </c>
      <c r="H32" s="113" t="s">
        <v>229</v>
      </c>
      <c r="I32" s="114" t="s">
        <v>1346</v>
      </c>
    </row>
    <row r="33" spans="1:9" s="94" customFormat="1" x14ac:dyDescent="0.3">
      <c r="A33" s="98"/>
      <c r="B33" s="107"/>
      <c r="C33" s="108"/>
      <c r="D33" s="108"/>
      <c r="E33" s="109"/>
      <c r="F33" s="88">
        <v>1</v>
      </c>
      <c r="G33" s="89">
        <v>0</v>
      </c>
      <c r="H33" s="89">
        <v>0</v>
      </c>
      <c r="I33" s="90">
        <v>-1</v>
      </c>
    </row>
    <row r="34" spans="1:9" s="87" customFormat="1" x14ac:dyDescent="0.3">
      <c r="A34" s="97">
        <v>14</v>
      </c>
      <c r="B34" s="217" t="s">
        <v>1346</v>
      </c>
      <c r="C34" s="218" t="s">
        <v>2408</v>
      </c>
      <c r="D34" s="218" t="s">
        <v>1345</v>
      </c>
      <c r="E34" s="219" t="s">
        <v>235</v>
      </c>
      <c r="F34" s="112" t="s">
        <v>230</v>
      </c>
      <c r="G34" s="113" t="s">
        <v>1345</v>
      </c>
      <c r="H34" s="113" t="s">
        <v>235</v>
      </c>
      <c r="I34" s="114" t="s">
        <v>2408</v>
      </c>
    </row>
    <row r="35" spans="1:9" s="94" customFormat="1" x14ac:dyDescent="0.3">
      <c r="A35" s="98"/>
      <c r="B35" s="107"/>
      <c r="C35" s="108"/>
      <c r="D35" s="108"/>
      <c r="E35" s="109"/>
      <c r="F35" s="88">
        <v>1</v>
      </c>
      <c r="G35" s="89">
        <v>0</v>
      </c>
      <c r="H35" s="89">
        <v>0</v>
      </c>
      <c r="I35" s="90">
        <v>0</v>
      </c>
    </row>
    <row r="36" spans="1:9" s="87" customFormat="1" x14ac:dyDescent="0.3">
      <c r="A36" s="97">
        <v>15</v>
      </c>
      <c r="B36" s="217" t="s">
        <v>112</v>
      </c>
      <c r="C36" s="218" t="s">
        <v>295</v>
      </c>
      <c r="D36" s="218" t="s">
        <v>1569</v>
      </c>
      <c r="E36" s="219" t="s">
        <v>335</v>
      </c>
      <c r="F36" s="112" t="s">
        <v>300</v>
      </c>
      <c r="G36" s="113" t="s">
        <v>1569</v>
      </c>
      <c r="H36" s="113" t="s">
        <v>1386</v>
      </c>
      <c r="I36" s="114" t="s">
        <v>295</v>
      </c>
    </row>
    <row r="37" spans="1:9" s="94" customFormat="1" x14ac:dyDescent="0.3">
      <c r="A37" s="98"/>
      <c r="B37" s="107"/>
      <c r="C37" s="108"/>
      <c r="D37" s="108"/>
      <c r="E37" s="109"/>
      <c r="F37" s="88">
        <v>1</v>
      </c>
      <c r="G37" s="89">
        <v>0</v>
      </c>
      <c r="H37" s="89">
        <v>-1</v>
      </c>
      <c r="I37" s="90">
        <v>0</v>
      </c>
    </row>
    <row r="38" spans="1:9" s="87" customFormat="1" x14ac:dyDescent="0.3">
      <c r="A38" s="97">
        <v>16</v>
      </c>
      <c r="B38" s="217" t="s">
        <v>122</v>
      </c>
      <c r="C38" s="218" t="s">
        <v>1386</v>
      </c>
      <c r="D38" s="218"/>
      <c r="E38" s="219"/>
      <c r="F38" s="112" t="s">
        <v>112</v>
      </c>
      <c r="G38" s="113" t="s">
        <v>122</v>
      </c>
      <c r="H38" s="113"/>
      <c r="I38" s="114"/>
    </row>
    <row r="39" spans="1:9" s="94" customFormat="1" x14ac:dyDescent="0.3">
      <c r="A39" s="98"/>
      <c r="B39" s="107"/>
      <c r="C39" s="108"/>
      <c r="D39" s="108"/>
      <c r="E39" s="109"/>
      <c r="F39" s="88">
        <v>1</v>
      </c>
      <c r="G39" s="89">
        <v>0</v>
      </c>
      <c r="H39" s="89"/>
      <c r="I39" s="90"/>
    </row>
    <row r="40" spans="1:9" s="87" customFormat="1" x14ac:dyDescent="0.3">
      <c r="A40" s="97" t="s">
        <v>429</v>
      </c>
      <c r="B40" s="217" t="s">
        <v>300</v>
      </c>
      <c r="C40" s="218" t="s">
        <v>163</v>
      </c>
      <c r="D40" s="218" t="s">
        <v>1172</v>
      </c>
      <c r="E40" s="219" t="s">
        <v>342</v>
      </c>
      <c r="F40" s="112" t="s">
        <v>335</v>
      </c>
      <c r="G40" s="113" t="s">
        <v>163</v>
      </c>
      <c r="H40" s="113" t="s">
        <v>342</v>
      </c>
      <c r="I40" s="114" t="s">
        <v>1172</v>
      </c>
    </row>
    <row r="41" spans="1:9" s="94" customFormat="1" x14ac:dyDescent="0.3">
      <c r="A41" s="98"/>
      <c r="B41" s="107"/>
      <c r="C41" s="108"/>
      <c r="D41" s="108"/>
      <c r="E41" s="109"/>
      <c r="F41" s="88">
        <v>1</v>
      </c>
      <c r="G41" s="89">
        <v>0</v>
      </c>
      <c r="H41" s="89">
        <v>0</v>
      </c>
      <c r="I41" s="90">
        <v>0</v>
      </c>
    </row>
    <row r="42" spans="1:9" s="87" customFormat="1" x14ac:dyDescent="0.3">
      <c r="A42" s="97"/>
      <c r="B42" s="104"/>
      <c r="C42" s="105"/>
      <c r="D42" s="105"/>
      <c r="E42" s="106"/>
      <c r="F42" s="81"/>
      <c r="G42" s="82"/>
      <c r="H42" s="82"/>
      <c r="I42" s="83"/>
    </row>
    <row r="43" spans="1:9" s="87" customFormat="1" x14ac:dyDescent="0.3">
      <c r="A43" s="97"/>
      <c r="B43" s="104"/>
      <c r="C43" s="105"/>
      <c r="D43" s="105"/>
      <c r="E43" s="106"/>
      <c r="F43" s="81"/>
      <c r="G43" s="82"/>
      <c r="H43" s="82"/>
      <c r="I43" s="83"/>
    </row>
    <row r="44" spans="1:9" s="87" customFormat="1" x14ac:dyDescent="0.3">
      <c r="A44" s="97"/>
      <c r="B44" s="104"/>
      <c r="C44" s="105"/>
      <c r="D44" s="105"/>
      <c r="E44" s="106"/>
      <c r="F44" s="81"/>
      <c r="G44" s="82"/>
      <c r="H44" s="82"/>
      <c r="I44" s="83"/>
    </row>
    <row r="45" spans="1:9" s="87" customFormat="1" x14ac:dyDescent="0.3">
      <c r="A45" s="97"/>
      <c r="B45" s="104"/>
      <c r="C45" s="105"/>
      <c r="D45" s="105"/>
      <c r="E45" s="106"/>
      <c r="F45" s="81"/>
      <c r="G45" s="82"/>
      <c r="H45" s="82"/>
      <c r="I45" s="83"/>
    </row>
    <row r="46" spans="1:9" s="87" customFormat="1" x14ac:dyDescent="0.3">
      <c r="A46" s="97"/>
      <c r="B46" s="104"/>
      <c r="C46" s="105"/>
      <c r="D46" s="105"/>
      <c r="E46" s="106"/>
      <c r="F46" s="81"/>
      <c r="G46" s="82"/>
      <c r="H46" s="82"/>
      <c r="I46" s="83"/>
    </row>
    <row r="47" spans="1:9" s="87" customFormat="1" x14ac:dyDescent="0.3">
      <c r="A47" s="97"/>
      <c r="B47" s="104"/>
      <c r="C47" s="105"/>
      <c r="D47" s="105"/>
      <c r="E47" s="106"/>
      <c r="F47" s="81"/>
      <c r="G47" s="82"/>
      <c r="H47" s="82"/>
      <c r="I47" s="83"/>
    </row>
    <row r="48" spans="1:9" s="87" customFormat="1" x14ac:dyDescent="0.3">
      <c r="A48" s="97"/>
      <c r="B48" s="104"/>
      <c r="C48" s="105"/>
      <c r="D48" s="105"/>
      <c r="E48" s="106"/>
      <c r="F48" s="81"/>
      <c r="G48" s="82"/>
      <c r="H48" s="82"/>
      <c r="I48" s="83"/>
    </row>
    <row r="49" spans="1:9" s="87" customFormat="1" x14ac:dyDescent="0.3">
      <c r="A49" s="97"/>
      <c r="B49" s="104"/>
      <c r="C49" s="105"/>
      <c r="D49" s="105"/>
      <c r="E49" s="106"/>
      <c r="F49" s="81"/>
      <c r="G49" s="82"/>
      <c r="H49" s="82"/>
      <c r="I49" s="83"/>
    </row>
    <row r="50" spans="1:9" s="87" customFormat="1" x14ac:dyDescent="0.3">
      <c r="A50" s="97"/>
      <c r="B50" s="104"/>
      <c r="C50" s="105"/>
      <c r="D50" s="105"/>
      <c r="E50" s="106"/>
      <c r="F50" s="81"/>
      <c r="G50" s="82"/>
      <c r="H50" s="82"/>
      <c r="I50" s="83"/>
    </row>
    <row r="51" spans="1:9" s="87" customFormat="1" x14ac:dyDescent="0.3">
      <c r="A51" s="97"/>
      <c r="B51" s="104"/>
      <c r="C51" s="105"/>
      <c r="D51" s="105"/>
      <c r="E51" s="106"/>
      <c r="F51" s="81"/>
      <c r="G51" s="82"/>
      <c r="H51" s="82"/>
      <c r="I51" s="83"/>
    </row>
    <row r="52" spans="1:9" s="87" customFormat="1" x14ac:dyDescent="0.3">
      <c r="A52" s="97"/>
      <c r="B52" s="104"/>
      <c r="C52" s="105"/>
      <c r="D52" s="105"/>
      <c r="E52" s="106"/>
      <c r="F52" s="81"/>
      <c r="G52" s="82"/>
      <c r="H52" s="82"/>
      <c r="I52" s="83"/>
    </row>
    <row r="53" spans="1:9" s="87" customFormat="1" x14ac:dyDescent="0.3">
      <c r="A53" s="97"/>
      <c r="B53" s="104"/>
      <c r="C53" s="105"/>
      <c r="D53" s="105"/>
      <c r="E53" s="106"/>
      <c r="F53" s="81"/>
      <c r="G53" s="82"/>
      <c r="H53" s="82"/>
      <c r="I53" s="83"/>
    </row>
    <row r="54" spans="1:9" s="87" customFormat="1" x14ac:dyDescent="0.3">
      <c r="A54" s="97"/>
      <c r="B54" s="104"/>
      <c r="C54" s="105"/>
      <c r="D54" s="105"/>
      <c r="E54" s="106"/>
      <c r="F54" s="81"/>
      <c r="G54" s="82"/>
      <c r="H54" s="82"/>
      <c r="I54" s="83"/>
    </row>
  </sheetData>
  <mergeCells count="2">
    <mergeCell ref="F1:I1"/>
    <mergeCell ref="B1:E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5459-B8CA-4752-A334-9AACB767664E}">
  <dimension ref="A1:I84"/>
  <sheetViews>
    <sheetView zoomScale="70" zoomScaleNormal="70" workbookViewId="0">
      <pane xSplit="2" ySplit="1" topLeftCell="C25" activePane="bottomRight" state="frozen"/>
      <selection pane="topRight" activeCell="C1" sqref="C1"/>
      <selection pane="bottomLeft" activeCell="A2" sqref="A2"/>
      <selection pane="bottomRight" activeCell="C35" sqref="C35"/>
    </sheetView>
  </sheetViews>
  <sheetFormatPr defaultColWidth="17" defaultRowHeight="13.8" x14ac:dyDescent="0.25"/>
  <cols>
    <col min="1" max="1" width="11.5546875" style="412" bestFit="1" customWidth="1"/>
    <col min="2" max="2" width="20.44140625" style="462" bestFit="1" customWidth="1"/>
    <col min="3" max="6" width="18" style="309" customWidth="1"/>
    <col min="7" max="8" width="18" style="307" customWidth="1"/>
    <col min="9" max="16384" width="17" style="307"/>
  </cols>
  <sheetData>
    <row r="1" spans="1:9" s="414" customFormat="1" ht="17.399999999999999" thickBot="1" x14ac:dyDescent="0.35">
      <c r="A1" s="381" t="s">
        <v>421</v>
      </c>
      <c r="B1" s="430" t="s">
        <v>1779</v>
      </c>
      <c r="C1" s="413">
        <v>46094</v>
      </c>
      <c r="D1" s="413">
        <v>46095</v>
      </c>
      <c r="E1" s="413">
        <v>46096</v>
      </c>
      <c r="F1" s="413">
        <v>46097</v>
      </c>
      <c r="I1" s="415">
        <f ca="1">TODAY()</f>
        <v>46100</v>
      </c>
    </row>
    <row r="2" spans="1:9" s="289" customFormat="1" ht="15.6" thickTop="1" x14ac:dyDescent="0.25">
      <c r="A2" s="400" t="s">
        <v>44</v>
      </c>
      <c r="B2" s="431"/>
      <c r="D2" s="289" t="s">
        <v>1780</v>
      </c>
      <c r="E2" s="380"/>
      <c r="F2" s="275"/>
    </row>
    <row r="3" spans="1:9" s="289" customFormat="1" ht="15" x14ac:dyDescent="0.25">
      <c r="A3" s="400"/>
      <c r="B3" s="431"/>
      <c r="E3" s="380"/>
      <c r="F3" s="275"/>
    </row>
    <row r="4" spans="1:9" s="301" customFormat="1" ht="15" x14ac:dyDescent="0.25">
      <c r="A4" s="409" t="s">
        <v>325</v>
      </c>
      <c r="B4" s="432"/>
      <c r="C4" s="301" t="s">
        <v>1782</v>
      </c>
      <c r="D4" s="301" t="s">
        <v>1781</v>
      </c>
      <c r="E4" s="301" t="s">
        <v>1780</v>
      </c>
      <c r="F4" s="275"/>
    </row>
    <row r="5" spans="1:9" s="301" customFormat="1" ht="15" x14ac:dyDescent="0.25">
      <c r="A5" s="409"/>
      <c r="B5" s="432"/>
      <c r="F5" s="275"/>
    </row>
    <row r="6" spans="1:9" s="276" customFormat="1" ht="15" x14ac:dyDescent="0.25">
      <c r="A6" s="387" t="s">
        <v>45</v>
      </c>
      <c r="B6" s="433" t="s">
        <v>295</v>
      </c>
      <c r="C6" s="275"/>
      <c r="D6" s="275"/>
      <c r="E6" s="275"/>
      <c r="F6" s="275"/>
    </row>
    <row r="7" spans="1:9" s="276" customFormat="1" ht="15" x14ac:dyDescent="0.25">
      <c r="A7" s="387"/>
      <c r="B7" s="433"/>
      <c r="C7" s="275"/>
      <c r="D7" s="275"/>
      <c r="E7" s="275"/>
      <c r="F7" s="275"/>
    </row>
    <row r="8" spans="1:9" s="302" customFormat="1" ht="15" x14ac:dyDescent="0.25">
      <c r="A8" s="410" t="s">
        <v>35</v>
      </c>
      <c r="B8" s="434"/>
      <c r="C8" s="302" t="s">
        <v>1782</v>
      </c>
      <c r="D8" s="302" t="s">
        <v>1781</v>
      </c>
      <c r="E8" s="302" t="s">
        <v>1780</v>
      </c>
      <c r="F8" s="275"/>
    </row>
    <row r="9" spans="1:9" s="302" customFormat="1" ht="15" x14ac:dyDescent="0.25">
      <c r="A9" s="410"/>
      <c r="B9" s="434"/>
      <c r="F9" s="275"/>
    </row>
    <row r="10" spans="1:9" s="291" customFormat="1" ht="15" x14ac:dyDescent="0.25">
      <c r="A10" s="382" t="s">
        <v>31</v>
      </c>
      <c r="B10" s="435"/>
      <c r="C10" s="291" t="s">
        <v>1781</v>
      </c>
      <c r="D10" s="291" t="s">
        <v>1780</v>
      </c>
      <c r="E10" s="275"/>
      <c r="F10" s="275"/>
    </row>
    <row r="11" spans="1:9" s="291" customFormat="1" ht="15" x14ac:dyDescent="0.25">
      <c r="A11" s="382"/>
      <c r="B11" s="435"/>
      <c r="E11" s="275"/>
      <c r="F11" s="275"/>
    </row>
    <row r="12" spans="1:9" s="292" customFormat="1" ht="15" x14ac:dyDescent="0.25">
      <c r="A12" s="383" t="s">
        <v>2</v>
      </c>
      <c r="B12" s="436"/>
      <c r="C12" s="292" t="s">
        <v>1781</v>
      </c>
      <c r="D12" s="292" t="s">
        <v>1780</v>
      </c>
      <c r="E12" s="275"/>
      <c r="F12" s="275"/>
    </row>
    <row r="13" spans="1:9" s="292" customFormat="1" ht="15" x14ac:dyDescent="0.25">
      <c r="A13" s="383"/>
      <c r="B13" s="436"/>
      <c r="E13" s="275"/>
      <c r="F13" s="275"/>
    </row>
    <row r="14" spans="1:9" s="297" customFormat="1" ht="15" x14ac:dyDescent="0.25">
      <c r="A14" s="384" t="s">
        <v>3</v>
      </c>
      <c r="B14" s="437"/>
      <c r="C14" s="297" t="s">
        <v>1781</v>
      </c>
      <c r="D14" s="297" t="s">
        <v>1780</v>
      </c>
      <c r="E14" s="275"/>
      <c r="F14" s="275"/>
    </row>
    <row r="15" spans="1:9" s="297" customFormat="1" ht="15" x14ac:dyDescent="0.25">
      <c r="A15" s="384"/>
      <c r="B15" s="437"/>
      <c r="E15" s="275"/>
      <c r="F15" s="275"/>
    </row>
    <row r="16" spans="1:9" s="288" customFormat="1" ht="15" x14ac:dyDescent="0.25">
      <c r="A16" s="398" t="s">
        <v>4</v>
      </c>
      <c r="B16" s="438"/>
      <c r="C16" s="275"/>
      <c r="D16" s="275"/>
      <c r="E16" s="275"/>
      <c r="F16" s="275"/>
    </row>
    <row r="17" spans="1:6" s="288" customFormat="1" ht="15" x14ac:dyDescent="0.25">
      <c r="A17" s="398"/>
      <c r="B17" s="438"/>
      <c r="C17" s="275"/>
      <c r="D17" s="275"/>
      <c r="E17" s="275"/>
      <c r="F17" s="275"/>
    </row>
    <row r="18" spans="1:6" s="281" customFormat="1" ht="15" x14ac:dyDescent="0.25">
      <c r="A18" s="392" t="s">
        <v>5</v>
      </c>
      <c r="B18" s="439" t="s">
        <v>361</v>
      </c>
      <c r="C18" s="275"/>
      <c r="D18" s="275"/>
      <c r="E18" s="275"/>
      <c r="F18" s="275"/>
    </row>
    <row r="19" spans="1:6" s="281" customFormat="1" ht="15" x14ac:dyDescent="0.25">
      <c r="A19" s="392"/>
      <c r="B19" s="439"/>
      <c r="C19" s="275"/>
      <c r="D19" s="275"/>
      <c r="E19" s="275"/>
      <c r="F19" s="275"/>
    </row>
    <row r="20" spans="1:6" s="303" customFormat="1" ht="15" x14ac:dyDescent="0.25">
      <c r="A20" s="385" t="s">
        <v>6</v>
      </c>
      <c r="B20" s="440"/>
      <c r="C20" s="303" t="s">
        <v>1782</v>
      </c>
      <c r="D20" s="303" t="s">
        <v>1781</v>
      </c>
      <c r="E20" s="303" t="s">
        <v>1780</v>
      </c>
      <c r="F20" s="275"/>
    </row>
    <row r="21" spans="1:6" s="303" customFormat="1" ht="15" x14ac:dyDescent="0.25">
      <c r="A21" s="385"/>
      <c r="B21" s="440"/>
      <c r="F21" s="275"/>
    </row>
    <row r="22" spans="1:6" s="298" customFormat="1" ht="15" x14ac:dyDescent="0.25">
      <c r="A22" s="405" t="s">
        <v>7</v>
      </c>
      <c r="B22" s="441"/>
      <c r="C22" s="298" t="s">
        <v>1781</v>
      </c>
      <c r="D22" s="298" t="s">
        <v>1780</v>
      </c>
      <c r="E22" s="275"/>
      <c r="F22" s="275"/>
    </row>
    <row r="23" spans="1:6" s="298" customFormat="1" ht="15" x14ac:dyDescent="0.25">
      <c r="A23" s="405"/>
      <c r="B23" s="441"/>
      <c r="E23" s="275"/>
      <c r="F23" s="275"/>
    </row>
    <row r="24" spans="1:6" s="287" customFormat="1" ht="15" x14ac:dyDescent="0.25">
      <c r="A24" s="397" t="s">
        <v>441</v>
      </c>
      <c r="B24" s="442" t="s">
        <v>119</v>
      </c>
      <c r="C24" s="275"/>
      <c r="D24" s="275"/>
      <c r="E24" s="275"/>
      <c r="F24" s="275"/>
    </row>
    <row r="25" spans="1:6" s="287" customFormat="1" ht="15" x14ac:dyDescent="0.25">
      <c r="A25" s="397"/>
      <c r="B25" s="442"/>
      <c r="C25" s="275"/>
      <c r="D25" s="275"/>
      <c r="E25" s="275"/>
      <c r="F25" s="275"/>
    </row>
    <row r="26" spans="1:6" s="293" customFormat="1" ht="15" x14ac:dyDescent="0.25">
      <c r="A26" s="401" t="s">
        <v>47</v>
      </c>
      <c r="B26" s="443"/>
      <c r="C26" s="293" t="s">
        <v>1781</v>
      </c>
      <c r="D26" s="293" t="s">
        <v>1780</v>
      </c>
      <c r="E26" s="275"/>
      <c r="F26" s="275"/>
    </row>
    <row r="27" spans="1:6" s="293" customFormat="1" ht="15" x14ac:dyDescent="0.25">
      <c r="A27" s="401"/>
      <c r="B27" s="443"/>
      <c r="E27" s="275"/>
      <c r="F27" s="275"/>
    </row>
    <row r="28" spans="1:6" s="278" customFormat="1" ht="15" x14ac:dyDescent="0.25">
      <c r="A28" s="389" t="s">
        <v>48</v>
      </c>
      <c r="B28" s="444" t="s">
        <v>1345</v>
      </c>
      <c r="C28" s="275"/>
      <c r="D28" s="275"/>
      <c r="E28" s="275"/>
      <c r="F28" s="275"/>
    </row>
    <row r="29" spans="1:6" s="278" customFormat="1" ht="15" x14ac:dyDescent="0.25">
      <c r="A29" s="389"/>
      <c r="B29" s="444"/>
      <c r="C29" s="275"/>
      <c r="D29" s="275"/>
      <c r="E29" s="275"/>
      <c r="F29" s="275"/>
    </row>
    <row r="30" spans="1:6" s="306" customFormat="1" ht="15" x14ac:dyDescent="0.25">
      <c r="A30" s="411" t="s">
        <v>49</v>
      </c>
      <c r="B30" s="445"/>
      <c r="C30" s="275"/>
      <c r="D30" s="306" t="s">
        <v>1781</v>
      </c>
      <c r="E30" s="306" t="s">
        <v>1780</v>
      </c>
      <c r="F30" s="275"/>
    </row>
    <row r="31" spans="1:6" s="306" customFormat="1" ht="15" x14ac:dyDescent="0.25">
      <c r="A31" s="411"/>
      <c r="B31" s="445"/>
      <c r="C31" s="275"/>
      <c r="F31" s="275"/>
    </row>
    <row r="32" spans="1:6" s="294" customFormat="1" ht="15" x14ac:dyDescent="0.25">
      <c r="A32" s="402" t="s">
        <v>8</v>
      </c>
      <c r="B32" s="446" t="s">
        <v>122</v>
      </c>
      <c r="C32" s="275"/>
      <c r="D32" s="275"/>
      <c r="E32" s="275"/>
      <c r="F32" s="275"/>
    </row>
    <row r="33" spans="1:6" s="294" customFormat="1" ht="15" x14ac:dyDescent="0.25">
      <c r="A33" s="402"/>
      <c r="B33" s="446"/>
      <c r="C33" s="275"/>
      <c r="D33" s="275"/>
      <c r="E33" s="275"/>
      <c r="F33" s="275"/>
    </row>
    <row r="34" spans="1:6" s="305" customFormat="1" ht="15" x14ac:dyDescent="0.25">
      <c r="A34" s="408" t="s">
        <v>50</v>
      </c>
      <c r="B34" s="447"/>
      <c r="C34" s="305" t="s">
        <v>1781</v>
      </c>
      <c r="D34" s="305" t="s">
        <v>1780</v>
      </c>
      <c r="E34" s="275"/>
      <c r="F34" s="275"/>
    </row>
    <row r="35" spans="1:6" s="305" customFormat="1" ht="15" x14ac:dyDescent="0.25">
      <c r="A35" s="408"/>
      <c r="B35" s="447"/>
      <c r="E35" s="275"/>
      <c r="F35" s="275"/>
    </row>
    <row r="36" spans="1:6" s="299" customFormat="1" ht="15" x14ac:dyDescent="0.25">
      <c r="A36" s="406" t="s">
        <v>9</v>
      </c>
      <c r="B36" s="448"/>
      <c r="C36" s="299" t="s">
        <v>1781</v>
      </c>
      <c r="D36" s="299" t="s">
        <v>1780</v>
      </c>
      <c r="E36" s="275"/>
      <c r="F36" s="275"/>
    </row>
    <row r="37" spans="1:6" s="299" customFormat="1" ht="15" x14ac:dyDescent="0.25">
      <c r="A37" s="406"/>
      <c r="B37" s="448"/>
      <c r="E37" s="275"/>
      <c r="F37" s="275"/>
    </row>
    <row r="38" spans="1:6" s="284" customFormat="1" ht="15" x14ac:dyDescent="0.25">
      <c r="A38" s="394" t="s">
        <v>36</v>
      </c>
      <c r="B38" s="449" t="s">
        <v>288</v>
      </c>
      <c r="C38" s="275"/>
      <c r="D38" s="275"/>
      <c r="E38" s="275"/>
      <c r="F38" s="275"/>
    </row>
    <row r="39" spans="1:6" s="284" customFormat="1" ht="15" x14ac:dyDescent="0.25">
      <c r="A39" s="394"/>
      <c r="B39" s="449"/>
      <c r="C39" s="275"/>
      <c r="D39" s="275"/>
      <c r="E39" s="275"/>
      <c r="F39" s="275"/>
    </row>
    <row r="40" spans="1:6" s="300" customFormat="1" ht="15" x14ac:dyDescent="0.25">
      <c r="A40" s="407" t="s">
        <v>33</v>
      </c>
      <c r="B40" s="450"/>
      <c r="C40" s="300" t="s">
        <v>1781</v>
      </c>
      <c r="D40" s="300" t="s">
        <v>1780</v>
      </c>
      <c r="E40" s="275"/>
      <c r="F40" s="275"/>
    </row>
    <row r="41" spans="1:6" s="300" customFormat="1" ht="15" x14ac:dyDescent="0.25">
      <c r="A41" s="407"/>
      <c r="B41" s="450"/>
      <c r="E41" s="275"/>
      <c r="F41" s="275"/>
    </row>
    <row r="42" spans="1:6" s="283" customFormat="1" ht="15" x14ac:dyDescent="0.25">
      <c r="A42" s="334" t="s">
        <v>54</v>
      </c>
      <c r="B42" s="451" t="s">
        <v>1386</v>
      </c>
      <c r="C42" s="275"/>
      <c r="D42" s="275"/>
      <c r="E42" s="275"/>
      <c r="F42" s="275"/>
    </row>
    <row r="43" spans="1:6" s="283" customFormat="1" ht="15" x14ac:dyDescent="0.25">
      <c r="A43" s="334"/>
      <c r="B43" s="451"/>
      <c r="C43" s="275"/>
      <c r="D43" s="275"/>
      <c r="E43" s="275"/>
      <c r="F43" s="275"/>
    </row>
    <row r="44" spans="1:6" s="280" customFormat="1" ht="15" x14ac:dyDescent="0.25">
      <c r="A44" s="391" t="s">
        <v>55</v>
      </c>
      <c r="B44" s="452" t="s">
        <v>1569</v>
      </c>
      <c r="C44" s="275"/>
      <c r="D44" s="275"/>
      <c r="E44" s="275"/>
      <c r="F44" s="275"/>
    </row>
    <row r="45" spans="1:6" s="280" customFormat="1" ht="15" x14ac:dyDescent="0.25">
      <c r="A45" s="391"/>
      <c r="B45" s="452"/>
      <c r="C45" s="275"/>
      <c r="D45" s="275"/>
      <c r="E45" s="275"/>
      <c r="F45" s="275"/>
    </row>
    <row r="46" spans="1:6" s="279" customFormat="1" ht="15" x14ac:dyDescent="0.25">
      <c r="A46" s="390" t="s">
        <v>56</v>
      </c>
      <c r="B46" s="453" t="s">
        <v>342</v>
      </c>
      <c r="C46" s="275"/>
      <c r="D46" s="275"/>
      <c r="E46" s="275"/>
      <c r="F46" s="275"/>
    </row>
    <row r="47" spans="1:6" s="279" customFormat="1" ht="15" x14ac:dyDescent="0.25">
      <c r="A47" s="390"/>
      <c r="B47" s="453"/>
      <c r="C47" s="275"/>
      <c r="D47" s="275"/>
      <c r="E47" s="275"/>
      <c r="F47" s="275"/>
    </row>
    <row r="48" spans="1:6" s="304" customFormat="1" ht="15" x14ac:dyDescent="0.25">
      <c r="A48" s="386" t="s">
        <v>32</v>
      </c>
      <c r="B48" s="454"/>
      <c r="C48" s="304" t="s">
        <v>1782</v>
      </c>
      <c r="D48" s="304" t="s">
        <v>1781</v>
      </c>
      <c r="E48" s="304" t="s">
        <v>1780</v>
      </c>
      <c r="F48" s="275"/>
    </row>
    <row r="49" spans="1:6" s="304" customFormat="1" ht="15" x14ac:dyDescent="0.25">
      <c r="A49" s="386"/>
      <c r="B49" s="454"/>
      <c r="F49" s="275"/>
    </row>
    <row r="50" spans="1:6" s="286" customFormat="1" ht="15" x14ac:dyDescent="0.25">
      <c r="A50" s="396" t="s">
        <v>58</v>
      </c>
      <c r="B50" s="455" t="s">
        <v>112</v>
      </c>
      <c r="C50" s="275"/>
      <c r="D50" s="275"/>
      <c r="E50" s="275"/>
      <c r="F50" s="275"/>
    </row>
    <row r="51" spans="1:6" s="286" customFormat="1" ht="15" x14ac:dyDescent="0.25">
      <c r="A51" s="396"/>
      <c r="B51" s="455"/>
      <c r="C51" s="275"/>
      <c r="D51" s="275"/>
      <c r="E51" s="275"/>
      <c r="F51" s="275"/>
    </row>
    <row r="52" spans="1:6" s="290" customFormat="1" ht="15" x14ac:dyDescent="0.25">
      <c r="A52" s="399" t="s">
        <v>10</v>
      </c>
      <c r="B52" s="456" t="s">
        <v>440</v>
      </c>
      <c r="C52" s="275"/>
      <c r="D52" s="275"/>
      <c r="E52" s="275"/>
      <c r="F52" s="275"/>
    </row>
    <row r="53" spans="1:6" s="290" customFormat="1" ht="15" x14ac:dyDescent="0.25">
      <c r="A53" s="399"/>
      <c r="B53" s="456"/>
      <c r="C53" s="275"/>
      <c r="D53" s="275"/>
      <c r="E53" s="275"/>
      <c r="F53" s="275"/>
    </row>
    <row r="54" spans="1:6" s="295" customFormat="1" ht="15" x14ac:dyDescent="0.25">
      <c r="A54" s="403" t="s">
        <v>57</v>
      </c>
      <c r="B54" s="457"/>
      <c r="C54" s="295" t="s">
        <v>1781</v>
      </c>
      <c r="D54" s="295" t="s">
        <v>1780</v>
      </c>
      <c r="E54" s="275"/>
      <c r="F54" s="275"/>
    </row>
    <row r="55" spans="1:6" s="295" customFormat="1" ht="15" x14ac:dyDescent="0.25">
      <c r="A55" s="403"/>
      <c r="B55" s="457"/>
      <c r="E55" s="275"/>
      <c r="F55" s="275"/>
    </row>
    <row r="56" spans="1:6" s="282" customFormat="1" ht="15" x14ac:dyDescent="0.25">
      <c r="A56" s="393" t="s">
        <v>52</v>
      </c>
      <c r="B56" s="458" t="s">
        <v>1346</v>
      </c>
      <c r="C56" s="275"/>
      <c r="D56" s="275"/>
      <c r="E56" s="275"/>
      <c r="F56" s="275"/>
    </row>
    <row r="57" spans="1:6" s="282" customFormat="1" ht="15" x14ac:dyDescent="0.25">
      <c r="A57" s="393"/>
      <c r="B57" s="458"/>
      <c r="C57" s="275"/>
      <c r="D57" s="275"/>
      <c r="E57" s="275"/>
      <c r="F57" s="275"/>
    </row>
    <row r="58" spans="1:6" s="277" customFormat="1" ht="15" x14ac:dyDescent="0.25">
      <c r="A58" s="388" t="s">
        <v>11</v>
      </c>
      <c r="B58" s="459" t="s">
        <v>230</v>
      </c>
      <c r="C58" s="275"/>
      <c r="D58" s="275"/>
      <c r="E58" s="275"/>
      <c r="F58" s="275"/>
    </row>
    <row r="59" spans="1:6" s="277" customFormat="1" ht="15" x14ac:dyDescent="0.25">
      <c r="A59" s="388"/>
      <c r="B59" s="459"/>
      <c r="C59" s="275"/>
      <c r="D59" s="275"/>
      <c r="E59" s="275"/>
      <c r="F59" s="275"/>
    </row>
    <row r="60" spans="1:6" s="285" customFormat="1" ht="15" x14ac:dyDescent="0.25">
      <c r="A60" s="395" t="s">
        <v>34</v>
      </c>
      <c r="B60" s="460" t="s">
        <v>26</v>
      </c>
      <c r="C60" s="275"/>
      <c r="D60" s="275"/>
      <c r="E60" s="275"/>
      <c r="F60" s="275"/>
    </row>
    <row r="61" spans="1:6" s="285" customFormat="1" ht="15" x14ac:dyDescent="0.25">
      <c r="A61" s="395"/>
      <c r="B61" s="460"/>
      <c r="C61" s="275"/>
      <c r="D61" s="275"/>
      <c r="E61" s="275"/>
      <c r="F61" s="275"/>
    </row>
    <row r="62" spans="1:6" s="296" customFormat="1" ht="15" x14ac:dyDescent="0.25">
      <c r="A62" s="404" t="s">
        <v>53</v>
      </c>
      <c r="B62" s="461"/>
      <c r="C62" s="296" t="s">
        <v>1781</v>
      </c>
      <c r="D62" s="296" t="s">
        <v>1780</v>
      </c>
      <c r="E62" s="275"/>
      <c r="F62" s="275"/>
    </row>
    <row r="63" spans="1:6" s="296" customFormat="1" ht="15" x14ac:dyDescent="0.25">
      <c r="A63" s="404"/>
      <c r="B63" s="461"/>
      <c r="E63" s="275"/>
      <c r="F63" s="275"/>
    </row>
    <row r="64" spans="1:6" x14ac:dyDescent="0.25">
      <c r="C64" s="308"/>
      <c r="D64" s="308"/>
      <c r="E64" s="308"/>
      <c r="F64" s="307"/>
    </row>
    <row r="65" spans="3:6" x14ac:dyDescent="0.25">
      <c r="C65" s="308"/>
      <c r="D65" s="308"/>
      <c r="E65" s="308"/>
      <c r="F65" s="307"/>
    </row>
    <row r="66" spans="3:6" x14ac:dyDescent="0.25">
      <c r="F66" s="307"/>
    </row>
    <row r="67" spans="3:6" x14ac:dyDescent="0.25">
      <c r="F67" s="307"/>
    </row>
    <row r="68" spans="3:6" x14ac:dyDescent="0.25">
      <c r="F68" s="307"/>
    </row>
    <row r="69" spans="3:6" x14ac:dyDescent="0.25">
      <c r="F69" s="307"/>
    </row>
    <row r="70" spans="3:6" x14ac:dyDescent="0.25">
      <c r="F70" s="307"/>
    </row>
    <row r="71" spans="3:6" x14ac:dyDescent="0.25">
      <c r="F71" s="307"/>
    </row>
    <row r="72" spans="3:6" x14ac:dyDescent="0.25">
      <c r="F72" s="307"/>
    </row>
    <row r="73" spans="3:6" x14ac:dyDescent="0.25">
      <c r="F73" s="307"/>
    </row>
    <row r="74" spans="3:6" x14ac:dyDescent="0.25">
      <c r="F74" s="307"/>
    </row>
    <row r="75" spans="3:6" x14ac:dyDescent="0.25">
      <c r="F75" s="307"/>
    </row>
    <row r="76" spans="3:6" x14ac:dyDescent="0.25">
      <c r="F76" s="307"/>
    </row>
    <row r="77" spans="3:6" x14ac:dyDescent="0.25">
      <c r="F77" s="307"/>
    </row>
    <row r="78" spans="3:6" x14ac:dyDescent="0.25">
      <c r="F78" s="307"/>
    </row>
    <row r="79" spans="3:6" x14ac:dyDescent="0.25">
      <c r="F79" s="307"/>
    </row>
    <row r="80" spans="3:6" x14ac:dyDescent="0.25">
      <c r="F80" s="307"/>
    </row>
    <row r="81" spans="6:6" x14ac:dyDescent="0.25">
      <c r="F81" s="307"/>
    </row>
    <row r="82" spans="6:6" x14ac:dyDescent="0.25">
      <c r="F82" s="307"/>
    </row>
    <row r="83" spans="6:6" x14ac:dyDescent="0.25">
      <c r="F83" s="307"/>
    </row>
    <row r="84" spans="6:6" x14ac:dyDescent="0.25">
      <c r="F84" s="307"/>
    </row>
  </sheetData>
  <conditionalFormatting sqref="C1:F1 F2:F5 C6:F7 F8:F9 E10:F15 C16:F19 F20:F21 E22:F23 C24:F25 E26:F27 C28:F29 C30:C31 F30:F31 C32:F33 E34:F37 C38:F39 E40:F41 C42:F47 F48:F49 C50:F53 E54:F55 C56:F61 E62:F63 C64:E84 C85:F1048576">
    <cfRule type="cellIs" dxfId="1" priority="1" operator="equal">
      <formula>"Final"</formula>
    </cfRule>
  </conditionalFormatting>
  <conditionalFormatting sqref="C1:F1 F2:F5 C6:F7 F8:F9 E10:F15 C16:F19 F20:F21 E22:F23 C24:F25 E26:F27 C28:F29 C30:C31 F30:F31 C32:F33 E34:F37 C38:F39 E40:F41 C42:F47 F48:F49 C50:F53 E54:F55 C56:F61 E62:F63">
    <cfRule type="cellIs" dxfId="0" priority="3997" operator="equal">
      <formula>$I$1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5AE7-A6F2-435B-A157-7DA95C71F967}">
  <dimension ref="C1:T96"/>
  <sheetViews>
    <sheetView topLeftCell="A41" zoomScale="70" zoomScaleNormal="70" workbookViewId="0">
      <selection activeCell="C63" sqref="C63"/>
    </sheetView>
  </sheetViews>
  <sheetFormatPr defaultRowHeight="14.4" x14ac:dyDescent="0.3"/>
  <sheetData>
    <row r="1" spans="3:20" x14ac:dyDescent="0.3">
      <c r="C1" t="str">
        <f>Bracket!E2</f>
        <v>Duke</v>
      </c>
      <c r="D1">
        <v>1</v>
      </c>
      <c r="E1" t="str">
        <f t="shared" ref="E1:E16" si="0">C1</f>
        <v>Duke</v>
      </c>
      <c r="G1" t="e">
        <f>'Equity (Prediction Tool)'!F5</f>
        <v>#N/A</v>
      </c>
      <c r="H1">
        <v>1</v>
      </c>
      <c r="I1">
        <v>16</v>
      </c>
      <c r="J1">
        <v>8</v>
      </c>
      <c r="K1">
        <v>5</v>
      </c>
      <c r="L1">
        <v>6</v>
      </c>
      <c r="O1">
        <f>'Equity (Prediction Tool)'!F2</f>
        <v>0</v>
      </c>
      <c r="P1" t="str">
        <f>IF(COUNTIF(quadrant1,O1),"quadrant1",IF(COUNTIF(quadrant2,O1),"quadrant2",IF(COUNTIF(quadrant3,O1),"quadrant3","quadrant4")))</f>
        <v>quadrant4</v>
      </c>
    </row>
    <row r="2" spans="3:20" x14ac:dyDescent="0.3">
      <c r="C2" t="str">
        <f>Bracket!E3</f>
        <v>Siena</v>
      </c>
      <c r="D2">
        <v>16</v>
      </c>
      <c r="E2" t="str">
        <f t="shared" si="0"/>
        <v>Siena</v>
      </c>
      <c r="J2">
        <v>9</v>
      </c>
      <c r="K2">
        <v>12</v>
      </c>
      <c r="L2">
        <v>11</v>
      </c>
    </row>
    <row r="3" spans="3:20" x14ac:dyDescent="0.3">
      <c r="C3" t="str">
        <f>Bracket!E4</f>
        <v>Ohio State</v>
      </c>
      <c r="D3">
        <v>8</v>
      </c>
      <c r="E3" t="str">
        <f t="shared" si="0"/>
        <v>Ohio State</v>
      </c>
      <c r="K3">
        <v>4</v>
      </c>
      <c r="L3">
        <v>3</v>
      </c>
    </row>
    <row r="4" spans="3:20" x14ac:dyDescent="0.3">
      <c r="C4" t="str">
        <f>Bracket!E5</f>
        <v>TCU</v>
      </c>
      <c r="D4">
        <v>9</v>
      </c>
      <c r="E4" t="str">
        <f t="shared" si="0"/>
        <v>TCU</v>
      </c>
      <c r="L4">
        <v>7</v>
      </c>
    </row>
    <row r="5" spans="3:20" x14ac:dyDescent="0.3">
      <c r="C5" t="str">
        <f>Bracket!E6</f>
        <v>St. John's</v>
      </c>
      <c r="D5">
        <v>5</v>
      </c>
      <c r="E5" t="str">
        <f t="shared" si="0"/>
        <v>St. John's</v>
      </c>
      <c r="L5">
        <v>10</v>
      </c>
    </row>
    <row r="6" spans="3:20" x14ac:dyDescent="0.3">
      <c r="C6" t="str">
        <f>Bracket!E7</f>
        <v>Northern Iowa</v>
      </c>
      <c r="D6">
        <v>12</v>
      </c>
      <c r="E6" t="str">
        <f t="shared" si="0"/>
        <v>Northern Iowa</v>
      </c>
      <c r="L6">
        <v>2</v>
      </c>
      <c r="S6" t="e">
        <f>INDEX(H:L,MATCH(G1,H:H,),1)</f>
        <v>#N/A</v>
      </c>
      <c r="T6">
        <f>O1</f>
        <v>0</v>
      </c>
    </row>
    <row r="7" spans="3:20" x14ac:dyDescent="0.3">
      <c r="C7" t="str">
        <f>Bracket!E8</f>
        <v>Kansas</v>
      </c>
      <c r="D7">
        <v>4</v>
      </c>
      <c r="E7" t="str">
        <f t="shared" si="0"/>
        <v>Kansas</v>
      </c>
      <c r="H7">
        <v>2</v>
      </c>
      <c r="I7">
        <v>15</v>
      </c>
      <c r="J7">
        <v>7</v>
      </c>
      <c r="K7">
        <v>6</v>
      </c>
      <c r="L7">
        <v>1</v>
      </c>
      <c r="S7" t="e">
        <f>INDEX(H:L,MATCH(G1,H:H,),2)</f>
        <v>#N/A</v>
      </c>
      <c r="T7" t="e">
        <f t="shared" ref="T7:T18" si="1">IF(quadcheck="quadrant1",VLOOKUP(S7,bchk1,2,FALSE),IF(quadcheck="quadrant2",VLOOKUP(S7,bchk2,2,FALSE),IF(quadcheck="quadrant3",VLOOKUP(S7,bchk3,2,FALSE),VLOOKUP(S7,bchk4,2,FALSE))))</f>
        <v>#N/A</v>
      </c>
    </row>
    <row r="8" spans="3:20" x14ac:dyDescent="0.3">
      <c r="C8" t="str">
        <f>Bracket!E9</f>
        <v>California Baptist</v>
      </c>
      <c r="D8">
        <v>13</v>
      </c>
      <c r="E8" t="str">
        <f t="shared" si="0"/>
        <v>California Baptist</v>
      </c>
      <c r="J8">
        <v>10</v>
      </c>
      <c r="K8">
        <v>11</v>
      </c>
      <c r="L8">
        <v>8</v>
      </c>
      <c r="S8" t="e">
        <f>INDEX(H:L,MATCH(G1,H:H,),3)</f>
        <v>#N/A</v>
      </c>
      <c r="T8" t="e">
        <f t="shared" si="1"/>
        <v>#N/A</v>
      </c>
    </row>
    <row r="9" spans="3:20" x14ac:dyDescent="0.3">
      <c r="C9" t="str">
        <f>Bracket!E10</f>
        <v>Louisville</v>
      </c>
      <c r="D9">
        <v>6</v>
      </c>
      <c r="E9" t="str">
        <f t="shared" si="0"/>
        <v>Louisville</v>
      </c>
      <c r="K9">
        <v>3</v>
      </c>
      <c r="L9">
        <v>9</v>
      </c>
      <c r="S9" t="e">
        <f>INDEX(H:L,MATCH(G1,H:H,)+1,3)</f>
        <v>#N/A</v>
      </c>
      <c r="T9" t="e">
        <f t="shared" si="1"/>
        <v>#N/A</v>
      </c>
    </row>
    <row r="10" spans="3:20" x14ac:dyDescent="0.3">
      <c r="C10" t="str">
        <f>Bracket!E11</f>
        <v>USF</v>
      </c>
      <c r="D10">
        <v>11</v>
      </c>
      <c r="E10" t="str">
        <f t="shared" si="0"/>
        <v>USF</v>
      </c>
      <c r="L10">
        <v>5</v>
      </c>
      <c r="S10" t="e">
        <f>INDEX(H:L,MATCH(G1,H:H,),4)</f>
        <v>#N/A</v>
      </c>
      <c r="T10" t="e">
        <f t="shared" si="1"/>
        <v>#N/A</v>
      </c>
    </row>
    <row r="11" spans="3:20" x14ac:dyDescent="0.3">
      <c r="C11" t="str">
        <f>Bracket!E12</f>
        <v>Michigan State</v>
      </c>
      <c r="D11">
        <v>3</v>
      </c>
      <c r="E11" t="str">
        <f t="shared" si="0"/>
        <v>Michigan State</v>
      </c>
      <c r="L11">
        <v>12</v>
      </c>
      <c r="S11" t="e">
        <f>INDEX(H:L,MATCH(G1,H:H,)+1,4)</f>
        <v>#N/A</v>
      </c>
      <c r="T11" t="e">
        <f t="shared" si="1"/>
        <v>#N/A</v>
      </c>
    </row>
    <row r="12" spans="3:20" x14ac:dyDescent="0.3">
      <c r="C12" t="str">
        <f>Bracket!E13</f>
        <v>North Dakota State</v>
      </c>
      <c r="D12">
        <v>14</v>
      </c>
      <c r="E12" t="str">
        <f t="shared" si="0"/>
        <v>North Dakota State</v>
      </c>
      <c r="L12">
        <v>4</v>
      </c>
      <c r="S12" t="e">
        <f>INDEX(H:L,MATCH(G1,H:H,)+2,4)</f>
        <v>#N/A</v>
      </c>
      <c r="T12" t="e">
        <f t="shared" si="1"/>
        <v>#N/A</v>
      </c>
    </row>
    <row r="13" spans="3:20" x14ac:dyDescent="0.3">
      <c r="C13" t="str">
        <f>Bracket!E14</f>
        <v>UCLA</v>
      </c>
      <c r="D13">
        <v>7</v>
      </c>
      <c r="E13" t="str">
        <f t="shared" si="0"/>
        <v>UCLA</v>
      </c>
      <c r="H13">
        <v>3</v>
      </c>
      <c r="I13">
        <v>14</v>
      </c>
      <c r="J13">
        <v>6</v>
      </c>
      <c r="K13">
        <v>7</v>
      </c>
      <c r="L13">
        <v>1</v>
      </c>
      <c r="S13" t="e">
        <f>INDEX(H:L,MATCH(G1,H:H,),5)</f>
        <v>#N/A</v>
      </c>
      <c r="T13" t="e">
        <f t="shared" si="1"/>
        <v>#N/A</v>
      </c>
    </row>
    <row r="14" spans="3:20" x14ac:dyDescent="0.3">
      <c r="C14" t="str">
        <f>Bracket!E15</f>
        <v>UCF</v>
      </c>
      <c r="D14">
        <v>10</v>
      </c>
      <c r="E14" t="str">
        <f t="shared" si="0"/>
        <v>UCF</v>
      </c>
      <c r="J14">
        <v>11</v>
      </c>
      <c r="K14">
        <v>10</v>
      </c>
      <c r="L14">
        <v>8</v>
      </c>
      <c r="S14" t="e">
        <f>INDEX(H:L,MATCH(G1,H:H,)+1,5)</f>
        <v>#N/A</v>
      </c>
      <c r="T14" t="e">
        <f t="shared" si="1"/>
        <v>#N/A</v>
      </c>
    </row>
    <row r="15" spans="3:20" x14ac:dyDescent="0.3">
      <c r="C15" t="str">
        <f>Bracket!E16</f>
        <v>Connecticut</v>
      </c>
      <c r="D15">
        <v>2</v>
      </c>
      <c r="E15" t="str">
        <f t="shared" si="0"/>
        <v>Connecticut</v>
      </c>
      <c r="K15">
        <v>2</v>
      </c>
      <c r="L15">
        <v>9</v>
      </c>
      <c r="S15" t="e">
        <f>INDEX(H:L,MATCH(G1,H:H,)+2,5)</f>
        <v>#N/A</v>
      </c>
      <c r="T15" t="e">
        <f t="shared" si="1"/>
        <v>#N/A</v>
      </c>
    </row>
    <row r="16" spans="3:20" x14ac:dyDescent="0.3">
      <c r="C16" t="str">
        <f>Bracket!E17</f>
        <v>Furman</v>
      </c>
      <c r="D16">
        <v>15</v>
      </c>
      <c r="E16" t="str">
        <f t="shared" si="0"/>
        <v>Furman</v>
      </c>
      <c r="L16">
        <v>5</v>
      </c>
      <c r="S16" t="e">
        <f>INDEX(H:L,MATCH(G1,H:H,)+3,5)</f>
        <v>#N/A</v>
      </c>
      <c r="T16" t="e">
        <f t="shared" si="1"/>
        <v>#N/A</v>
      </c>
    </row>
    <row r="17" spans="3:20" x14ac:dyDescent="0.3">
      <c r="L17">
        <v>12</v>
      </c>
      <c r="S17" t="e">
        <f>INDEX(H:L,MATCH(G1,H:H,)+4,5)</f>
        <v>#N/A</v>
      </c>
      <c r="T17" t="e">
        <f t="shared" si="1"/>
        <v>#N/A</v>
      </c>
    </row>
    <row r="18" spans="3:20" x14ac:dyDescent="0.3">
      <c r="L18">
        <v>4</v>
      </c>
      <c r="S18" t="e">
        <f>INDEX(H:L,MATCH(G1,H:H,)+5,5)</f>
        <v>#N/A</v>
      </c>
      <c r="T18" t="e">
        <f t="shared" si="1"/>
        <v>#N/A</v>
      </c>
    </row>
    <row r="19" spans="3:20" x14ac:dyDescent="0.3">
      <c r="C19" t="str">
        <f>Bracket!E18</f>
        <v>Florida</v>
      </c>
      <c r="D19">
        <v>1</v>
      </c>
      <c r="E19" t="str">
        <f t="shared" ref="E19:E34" si="2">C19</f>
        <v>Florida</v>
      </c>
      <c r="H19">
        <v>4</v>
      </c>
      <c r="I19">
        <v>13</v>
      </c>
      <c r="J19">
        <v>5</v>
      </c>
      <c r="K19">
        <v>1</v>
      </c>
      <c r="L19">
        <v>6</v>
      </c>
    </row>
    <row r="20" spans="3:20" x14ac:dyDescent="0.3">
      <c r="C20" t="str">
        <f>Bracket!E19</f>
        <v>Prairie View</v>
      </c>
      <c r="D20">
        <v>16</v>
      </c>
      <c r="E20" t="str">
        <f t="shared" si="2"/>
        <v>Prairie View</v>
      </c>
      <c r="J20">
        <v>12</v>
      </c>
      <c r="K20">
        <v>8</v>
      </c>
      <c r="L20">
        <v>11</v>
      </c>
    </row>
    <row r="21" spans="3:20" x14ac:dyDescent="0.3">
      <c r="C21" t="str">
        <f>Bracket!E20</f>
        <v>Clemson</v>
      </c>
      <c r="D21">
        <v>8</v>
      </c>
      <c r="E21" t="str">
        <f t="shared" si="2"/>
        <v>Clemson</v>
      </c>
      <c r="K21">
        <v>9</v>
      </c>
      <c r="L21">
        <v>3</v>
      </c>
    </row>
    <row r="22" spans="3:20" x14ac:dyDescent="0.3">
      <c r="C22" t="str">
        <f>Bracket!E21</f>
        <v>Iowa</v>
      </c>
      <c r="D22">
        <v>9</v>
      </c>
      <c r="E22" t="str">
        <f t="shared" si="2"/>
        <v>Iowa</v>
      </c>
      <c r="L22">
        <v>7</v>
      </c>
    </row>
    <row r="23" spans="3:20" x14ac:dyDescent="0.3">
      <c r="C23" t="str">
        <f>Bracket!E22</f>
        <v>Vanderbilt</v>
      </c>
      <c r="D23">
        <v>5</v>
      </c>
      <c r="E23" t="str">
        <f t="shared" si="2"/>
        <v>Vanderbilt</v>
      </c>
      <c r="L23">
        <v>10</v>
      </c>
    </row>
    <row r="24" spans="3:20" x14ac:dyDescent="0.3">
      <c r="C24" t="str">
        <f>Bracket!E23</f>
        <v>McNeese</v>
      </c>
      <c r="D24">
        <v>12</v>
      </c>
      <c r="E24" t="str">
        <f t="shared" si="2"/>
        <v>McNeese</v>
      </c>
      <c r="L24">
        <v>2</v>
      </c>
    </row>
    <row r="25" spans="3:20" x14ac:dyDescent="0.3">
      <c r="C25" t="str">
        <f>Bracket!E24</f>
        <v>Nebraska</v>
      </c>
      <c r="D25">
        <v>4</v>
      </c>
      <c r="E25" t="str">
        <f t="shared" si="2"/>
        <v>Nebraska</v>
      </c>
      <c r="H25">
        <v>5</v>
      </c>
      <c r="I25">
        <v>12</v>
      </c>
      <c r="J25">
        <v>4</v>
      </c>
      <c r="K25">
        <v>1</v>
      </c>
      <c r="L25">
        <v>6</v>
      </c>
    </row>
    <row r="26" spans="3:20" x14ac:dyDescent="0.3">
      <c r="C26" t="str">
        <f>Bracket!E25</f>
        <v>Troy</v>
      </c>
      <c r="D26">
        <v>13</v>
      </c>
      <c r="E26" t="str">
        <f t="shared" si="2"/>
        <v>Troy</v>
      </c>
      <c r="J26">
        <v>13</v>
      </c>
      <c r="K26">
        <v>8</v>
      </c>
      <c r="L26">
        <v>11</v>
      </c>
    </row>
    <row r="27" spans="3:20" x14ac:dyDescent="0.3">
      <c r="C27" t="str">
        <f>Bracket!E26</f>
        <v>North Carolina</v>
      </c>
      <c r="D27">
        <v>6</v>
      </c>
      <c r="E27" t="str">
        <f t="shared" si="2"/>
        <v>North Carolina</v>
      </c>
      <c r="K27">
        <v>9</v>
      </c>
      <c r="L27">
        <v>3</v>
      </c>
    </row>
    <row r="28" spans="3:20" x14ac:dyDescent="0.3">
      <c r="C28" t="str">
        <f>Bracket!E27</f>
        <v>VCU</v>
      </c>
      <c r="D28">
        <v>11</v>
      </c>
      <c r="E28" t="str">
        <f t="shared" si="2"/>
        <v>VCU</v>
      </c>
      <c r="L28">
        <v>7</v>
      </c>
    </row>
    <row r="29" spans="3:20" x14ac:dyDescent="0.3">
      <c r="C29" t="str">
        <f>Bracket!E28</f>
        <v>Illinois</v>
      </c>
      <c r="D29">
        <v>3</v>
      </c>
      <c r="E29" t="str">
        <f t="shared" si="2"/>
        <v>Illinois</v>
      </c>
      <c r="L29">
        <v>10</v>
      </c>
    </row>
    <row r="30" spans="3:20" x14ac:dyDescent="0.3">
      <c r="C30" t="str">
        <f>Bracket!E29</f>
        <v>Penn</v>
      </c>
      <c r="D30">
        <v>14</v>
      </c>
      <c r="E30" t="str">
        <f t="shared" si="2"/>
        <v>Penn</v>
      </c>
      <c r="L30">
        <v>2</v>
      </c>
    </row>
    <row r="31" spans="3:20" x14ac:dyDescent="0.3">
      <c r="C31" t="str">
        <f>Bracket!E30</f>
        <v>Saint Mary's</v>
      </c>
      <c r="D31">
        <v>7</v>
      </c>
      <c r="E31" t="str">
        <f t="shared" si="2"/>
        <v>Saint Mary's</v>
      </c>
      <c r="H31">
        <v>6</v>
      </c>
      <c r="I31">
        <v>11</v>
      </c>
      <c r="J31">
        <v>3</v>
      </c>
      <c r="K31">
        <v>7</v>
      </c>
      <c r="L31">
        <v>1</v>
      </c>
    </row>
    <row r="32" spans="3:20" x14ac:dyDescent="0.3">
      <c r="C32" t="str">
        <f>Bracket!E31</f>
        <v>Texas A&amp;M</v>
      </c>
      <c r="D32">
        <v>10</v>
      </c>
      <c r="E32" t="str">
        <f t="shared" si="2"/>
        <v>Texas A&amp;M</v>
      </c>
      <c r="J32">
        <v>14</v>
      </c>
      <c r="K32">
        <v>10</v>
      </c>
      <c r="L32">
        <v>8</v>
      </c>
    </row>
    <row r="33" spans="3:12" x14ac:dyDescent="0.3">
      <c r="C33" t="str">
        <f>Bracket!E32</f>
        <v>Houston</v>
      </c>
      <c r="D33">
        <v>2</v>
      </c>
      <c r="E33" t="str">
        <f t="shared" si="2"/>
        <v>Houston</v>
      </c>
      <c r="K33">
        <v>2</v>
      </c>
      <c r="L33">
        <v>9</v>
      </c>
    </row>
    <row r="34" spans="3:12" x14ac:dyDescent="0.3">
      <c r="C34" t="str">
        <f>Bracket!E33</f>
        <v>Idaho</v>
      </c>
      <c r="D34">
        <v>15</v>
      </c>
      <c r="E34" t="str">
        <f t="shared" si="2"/>
        <v>Idaho</v>
      </c>
      <c r="L34">
        <v>5</v>
      </c>
    </row>
    <row r="35" spans="3:12" x14ac:dyDescent="0.3">
      <c r="L35">
        <v>12</v>
      </c>
    </row>
    <row r="36" spans="3:12" x14ac:dyDescent="0.3">
      <c r="C36" t="str">
        <f>Bracket!X2</f>
        <v>Arizona</v>
      </c>
      <c r="D36">
        <v>1</v>
      </c>
      <c r="E36" t="str">
        <f t="shared" ref="E36:E51" si="3">C36</f>
        <v>Arizona</v>
      </c>
      <c r="L36">
        <v>4</v>
      </c>
    </row>
    <row r="37" spans="3:12" x14ac:dyDescent="0.3">
      <c r="C37" t="str">
        <f>Bracket!X3</f>
        <v>Long Island</v>
      </c>
      <c r="D37">
        <v>16</v>
      </c>
      <c r="E37" t="str">
        <f t="shared" si="3"/>
        <v>Long Island</v>
      </c>
      <c r="H37">
        <v>7</v>
      </c>
      <c r="I37">
        <v>10</v>
      </c>
      <c r="J37">
        <v>2</v>
      </c>
      <c r="K37">
        <v>6</v>
      </c>
      <c r="L37">
        <v>1</v>
      </c>
    </row>
    <row r="38" spans="3:12" x14ac:dyDescent="0.3">
      <c r="C38" t="str">
        <f>Bracket!X4</f>
        <v>Villanova</v>
      </c>
      <c r="D38">
        <v>8</v>
      </c>
      <c r="E38" t="str">
        <f t="shared" si="3"/>
        <v>Villanova</v>
      </c>
      <c r="J38">
        <v>15</v>
      </c>
      <c r="K38">
        <v>11</v>
      </c>
      <c r="L38">
        <v>8</v>
      </c>
    </row>
    <row r="39" spans="3:12" x14ac:dyDescent="0.3">
      <c r="C39" t="str">
        <f>Bracket!X5</f>
        <v>Utah State</v>
      </c>
      <c r="D39">
        <v>9</v>
      </c>
      <c r="E39" t="str">
        <f t="shared" si="3"/>
        <v>Utah State</v>
      </c>
      <c r="K39">
        <v>3</v>
      </c>
      <c r="L39">
        <v>9</v>
      </c>
    </row>
    <row r="40" spans="3:12" x14ac:dyDescent="0.3">
      <c r="C40" t="str">
        <f>Bracket!X6</f>
        <v>Wisconsin</v>
      </c>
      <c r="D40">
        <v>5</v>
      </c>
      <c r="E40" t="str">
        <f t="shared" si="3"/>
        <v>Wisconsin</v>
      </c>
      <c r="L40">
        <v>5</v>
      </c>
    </row>
    <row r="41" spans="3:12" x14ac:dyDescent="0.3">
      <c r="C41" t="str">
        <f>Bracket!X7</f>
        <v>High Point</v>
      </c>
      <c r="D41">
        <v>12</v>
      </c>
      <c r="E41" t="str">
        <f t="shared" si="3"/>
        <v>High Point</v>
      </c>
      <c r="L41">
        <v>12</v>
      </c>
    </row>
    <row r="42" spans="3:12" x14ac:dyDescent="0.3">
      <c r="C42" t="str">
        <f>Bracket!X8</f>
        <v>Arkansas</v>
      </c>
      <c r="D42">
        <v>4</v>
      </c>
      <c r="E42" t="str">
        <f t="shared" si="3"/>
        <v>Arkansas</v>
      </c>
      <c r="L42">
        <v>4</v>
      </c>
    </row>
    <row r="43" spans="3:12" x14ac:dyDescent="0.3">
      <c r="C43" t="str">
        <f>Bracket!X9</f>
        <v>Hawaii</v>
      </c>
      <c r="D43">
        <v>13</v>
      </c>
      <c r="E43" t="str">
        <f t="shared" si="3"/>
        <v>Hawaii</v>
      </c>
      <c r="H43">
        <v>8</v>
      </c>
      <c r="I43">
        <v>9</v>
      </c>
      <c r="J43">
        <v>1</v>
      </c>
      <c r="K43">
        <v>5</v>
      </c>
      <c r="L43">
        <v>6</v>
      </c>
    </row>
    <row r="44" spans="3:12" x14ac:dyDescent="0.3">
      <c r="C44" t="str">
        <f>Bracket!X10</f>
        <v>BYU</v>
      </c>
      <c r="D44">
        <v>6</v>
      </c>
      <c r="E44" t="str">
        <f t="shared" si="3"/>
        <v>BYU</v>
      </c>
      <c r="J44">
        <v>16</v>
      </c>
      <c r="K44">
        <v>12</v>
      </c>
      <c r="L44">
        <v>11</v>
      </c>
    </row>
    <row r="45" spans="3:12" x14ac:dyDescent="0.3">
      <c r="C45" t="str">
        <f>Bracket!X11</f>
        <v>Texas</v>
      </c>
      <c r="D45">
        <v>11</v>
      </c>
      <c r="E45" t="str">
        <f t="shared" si="3"/>
        <v>Texas</v>
      </c>
      <c r="K45">
        <v>4</v>
      </c>
      <c r="L45">
        <v>3</v>
      </c>
    </row>
    <row r="46" spans="3:12" x14ac:dyDescent="0.3">
      <c r="C46" t="str">
        <f>Bracket!X12</f>
        <v>Gonzaga</v>
      </c>
      <c r="D46">
        <v>3</v>
      </c>
      <c r="E46" t="str">
        <f t="shared" si="3"/>
        <v>Gonzaga</v>
      </c>
      <c r="L46">
        <v>7</v>
      </c>
    </row>
    <row r="47" spans="3:12" x14ac:dyDescent="0.3">
      <c r="C47" t="str">
        <f>Bracket!X13</f>
        <v>Kennesaw State</v>
      </c>
      <c r="D47">
        <v>14</v>
      </c>
      <c r="E47" t="str">
        <f t="shared" si="3"/>
        <v>Kennesaw State</v>
      </c>
      <c r="L47">
        <v>10</v>
      </c>
    </row>
    <row r="48" spans="3:12" x14ac:dyDescent="0.3">
      <c r="C48" t="str">
        <f>Bracket!X14</f>
        <v>Miami</v>
      </c>
      <c r="D48">
        <v>7</v>
      </c>
      <c r="E48" t="str">
        <f t="shared" si="3"/>
        <v>Miami</v>
      </c>
      <c r="L48">
        <v>2</v>
      </c>
    </row>
    <row r="49" spans="3:12" x14ac:dyDescent="0.3">
      <c r="C49" t="str">
        <f>Bracket!X15</f>
        <v>Missouri</v>
      </c>
      <c r="D49">
        <v>10</v>
      </c>
      <c r="E49" t="str">
        <f t="shared" si="3"/>
        <v>Missouri</v>
      </c>
      <c r="H49">
        <v>9</v>
      </c>
      <c r="I49">
        <v>8</v>
      </c>
      <c r="J49">
        <v>1</v>
      </c>
      <c r="K49">
        <v>5</v>
      </c>
      <c r="L49">
        <v>6</v>
      </c>
    </row>
    <row r="50" spans="3:12" x14ac:dyDescent="0.3">
      <c r="C50" t="str">
        <f>Bracket!X16</f>
        <v>Purdue</v>
      </c>
      <c r="D50">
        <v>2</v>
      </c>
      <c r="E50" t="str">
        <f t="shared" si="3"/>
        <v>Purdue</v>
      </c>
      <c r="J50">
        <v>16</v>
      </c>
      <c r="K50">
        <v>12</v>
      </c>
      <c r="L50">
        <v>11</v>
      </c>
    </row>
    <row r="51" spans="3:12" x14ac:dyDescent="0.3">
      <c r="C51" t="str">
        <f>Bracket!X17</f>
        <v>Queens</v>
      </c>
      <c r="D51">
        <v>15</v>
      </c>
      <c r="E51" t="str">
        <f t="shared" si="3"/>
        <v>Queens</v>
      </c>
      <c r="K51">
        <v>4</v>
      </c>
      <c r="L51">
        <v>3</v>
      </c>
    </row>
    <row r="52" spans="3:12" x14ac:dyDescent="0.3">
      <c r="L52">
        <v>7</v>
      </c>
    </row>
    <row r="53" spans="3:12" x14ac:dyDescent="0.3">
      <c r="L53">
        <v>10</v>
      </c>
    </row>
    <row r="54" spans="3:12" x14ac:dyDescent="0.3">
      <c r="C54" t="str">
        <f>Bracket!X18</f>
        <v>Michigan</v>
      </c>
      <c r="D54">
        <v>1</v>
      </c>
      <c r="E54" t="str">
        <f t="shared" ref="E54:E69" si="4">C54</f>
        <v>Michigan</v>
      </c>
      <c r="L54">
        <v>2</v>
      </c>
    </row>
    <row r="55" spans="3:12" x14ac:dyDescent="0.3">
      <c r="C55" t="str">
        <f>Bracket!X19</f>
        <v>Howard</v>
      </c>
      <c r="D55">
        <v>16</v>
      </c>
      <c r="E55" t="str">
        <f t="shared" si="4"/>
        <v>Howard</v>
      </c>
      <c r="H55">
        <v>10</v>
      </c>
      <c r="I55">
        <v>7</v>
      </c>
      <c r="J55">
        <v>2</v>
      </c>
      <c r="K55">
        <v>6</v>
      </c>
      <c r="L55">
        <v>1</v>
      </c>
    </row>
    <row r="56" spans="3:12" x14ac:dyDescent="0.3">
      <c r="C56" t="str">
        <f>Bracket!X20</f>
        <v>Georgia</v>
      </c>
      <c r="D56">
        <v>8</v>
      </c>
      <c r="E56" t="str">
        <f t="shared" si="4"/>
        <v>Georgia</v>
      </c>
      <c r="J56">
        <v>15</v>
      </c>
      <c r="K56">
        <v>11</v>
      </c>
      <c r="L56">
        <v>8</v>
      </c>
    </row>
    <row r="57" spans="3:12" x14ac:dyDescent="0.3">
      <c r="C57" t="str">
        <f>Bracket!X21</f>
        <v>Saint Louis</v>
      </c>
      <c r="D57">
        <v>9</v>
      </c>
      <c r="E57" t="str">
        <f t="shared" si="4"/>
        <v>Saint Louis</v>
      </c>
      <c r="K57">
        <v>3</v>
      </c>
      <c r="L57">
        <v>9</v>
      </c>
    </row>
    <row r="58" spans="3:12" x14ac:dyDescent="0.3">
      <c r="C58" t="str">
        <f>Bracket!X22</f>
        <v>Texas Tech</v>
      </c>
      <c r="D58">
        <v>5</v>
      </c>
      <c r="E58" t="str">
        <f t="shared" si="4"/>
        <v>Texas Tech</v>
      </c>
      <c r="L58">
        <v>5</v>
      </c>
    </row>
    <row r="59" spans="3:12" x14ac:dyDescent="0.3">
      <c r="C59" t="str">
        <f>Bracket!X23</f>
        <v>Akron</v>
      </c>
      <c r="D59">
        <v>12</v>
      </c>
      <c r="E59" t="str">
        <f t="shared" si="4"/>
        <v>Akron</v>
      </c>
      <c r="L59">
        <v>12</v>
      </c>
    </row>
    <row r="60" spans="3:12" x14ac:dyDescent="0.3">
      <c r="C60" t="str">
        <f>Bracket!X24</f>
        <v>Alabama</v>
      </c>
      <c r="D60">
        <v>4</v>
      </c>
      <c r="E60" t="str">
        <f t="shared" si="4"/>
        <v>Alabama</v>
      </c>
      <c r="L60">
        <v>4</v>
      </c>
    </row>
    <row r="61" spans="3:12" x14ac:dyDescent="0.3">
      <c r="C61" t="str">
        <f>Bracket!X25</f>
        <v>Hofstra</v>
      </c>
      <c r="D61">
        <v>13</v>
      </c>
      <c r="E61" t="str">
        <f t="shared" si="4"/>
        <v>Hofstra</v>
      </c>
      <c r="H61">
        <v>11</v>
      </c>
      <c r="I61">
        <v>6</v>
      </c>
      <c r="J61">
        <v>3</v>
      </c>
      <c r="K61">
        <v>7</v>
      </c>
      <c r="L61">
        <v>1</v>
      </c>
    </row>
    <row r="62" spans="3:12" x14ac:dyDescent="0.3">
      <c r="C62" t="str">
        <f>Bracket!X26</f>
        <v>Tennessee</v>
      </c>
      <c r="D62">
        <v>6</v>
      </c>
      <c r="E62" t="str">
        <f t="shared" si="4"/>
        <v>Tennessee</v>
      </c>
      <c r="J62">
        <v>14</v>
      </c>
      <c r="K62">
        <v>10</v>
      </c>
      <c r="L62">
        <v>8</v>
      </c>
    </row>
    <row r="63" spans="3:12" x14ac:dyDescent="0.3">
      <c r="C63" t="str">
        <f>Bracket!X27</f>
        <v>Miami-OH</v>
      </c>
      <c r="D63">
        <v>11</v>
      </c>
      <c r="E63" t="str">
        <f t="shared" si="4"/>
        <v>Miami-OH</v>
      </c>
      <c r="K63">
        <v>2</v>
      </c>
      <c r="L63">
        <v>9</v>
      </c>
    </row>
    <row r="64" spans="3:12" x14ac:dyDescent="0.3">
      <c r="C64" t="str">
        <f>Bracket!X28</f>
        <v>Virginia</v>
      </c>
      <c r="D64">
        <v>3</v>
      </c>
      <c r="E64" t="str">
        <f t="shared" si="4"/>
        <v>Virginia</v>
      </c>
      <c r="L64">
        <v>5</v>
      </c>
    </row>
    <row r="65" spans="3:12" x14ac:dyDescent="0.3">
      <c r="C65" t="str">
        <f>Bracket!X29</f>
        <v>Wright State</v>
      </c>
      <c r="D65">
        <v>14</v>
      </c>
      <c r="E65" t="str">
        <f t="shared" si="4"/>
        <v>Wright State</v>
      </c>
      <c r="L65">
        <v>12</v>
      </c>
    </row>
    <row r="66" spans="3:12" x14ac:dyDescent="0.3">
      <c r="C66" t="str">
        <f>Bracket!X30</f>
        <v>Kentucky</v>
      </c>
      <c r="D66">
        <v>7</v>
      </c>
      <c r="E66" t="str">
        <f t="shared" si="4"/>
        <v>Kentucky</v>
      </c>
      <c r="L66">
        <v>4</v>
      </c>
    </row>
    <row r="67" spans="3:12" x14ac:dyDescent="0.3">
      <c r="C67" t="str">
        <f>Bracket!X31</f>
        <v>Santa Clara</v>
      </c>
      <c r="D67">
        <v>10</v>
      </c>
      <c r="E67" t="str">
        <f t="shared" si="4"/>
        <v>Santa Clara</v>
      </c>
      <c r="H67">
        <v>12</v>
      </c>
      <c r="I67">
        <v>5</v>
      </c>
      <c r="J67">
        <v>4</v>
      </c>
      <c r="K67">
        <v>1</v>
      </c>
      <c r="L67">
        <v>6</v>
      </c>
    </row>
    <row r="68" spans="3:12" x14ac:dyDescent="0.3">
      <c r="C68" t="str">
        <f>Bracket!X32</f>
        <v>Iowa State</v>
      </c>
      <c r="D68">
        <v>2</v>
      </c>
      <c r="E68" t="str">
        <f t="shared" si="4"/>
        <v>Iowa State</v>
      </c>
      <c r="J68">
        <v>13</v>
      </c>
      <c r="K68">
        <v>8</v>
      </c>
      <c r="L68">
        <v>11</v>
      </c>
    </row>
    <row r="69" spans="3:12" x14ac:dyDescent="0.3">
      <c r="C69" t="str">
        <f>Bracket!X33</f>
        <v>Tennessee State</v>
      </c>
      <c r="D69">
        <v>15</v>
      </c>
      <c r="E69" t="str">
        <f t="shared" si="4"/>
        <v>Tennessee State</v>
      </c>
      <c r="K69">
        <v>9</v>
      </c>
      <c r="L69">
        <v>3</v>
      </c>
    </row>
    <row r="70" spans="3:12" x14ac:dyDescent="0.3">
      <c r="L70">
        <v>7</v>
      </c>
    </row>
    <row r="71" spans="3:12" x14ac:dyDescent="0.3">
      <c r="L71">
        <v>10</v>
      </c>
    </row>
    <row r="72" spans="3:12" x14ac:dyDescent="0.3">
      <c r="L72">
        <v>2</v>
      </c>
    </row>
    <row r="73" spans="3:12" x14ac:dyDescent="0.3">
      <c r="H73">
        <v>13</v>
      </c>
      <c r="I73">
        <v>4</v>
      </c>
      <c r="J73">
        <v>5</v>
      </c>
      <c r="K73">
        <v>1</v>
      </c>
      <c r="L73">
        <v>6</v>
      </c>
    </row>
    <row r="74" spans="3:12" x14ac:dyDescent="0.3">
      <c r="J74">
        <v>12</v>
      </c>
      <c r="K74">
        <v>8</v>
      </c>
      <c r="L74">
        <v>11</v>
      </c>
    </row>
    <row r="75" spans="3:12" x14ac:dyDescent="0.3">
      <c r="K75">
        <v>9</v>
      </c>
      <c r="L75">
        <v>3</v>
      </c>
    </row>
    <row r="76" spans="3:12" x14ac:dyDescent="0.3">
      <c r="L76">
        <v>7</v>
      </c>
    </row>
    <row r="77" spans="3:12" x14ac:dyDescent="0.3">
      <c r="L77">
        <v>10</v>
      </c>
    </row>
    <row r="78" spans="3:12" x14ac:dyDescent="0.3">
      <c r="L78">
        <v>2</v>
      </c>
    </row>
    <row r="79" spans="3:12" x14ac:dyDescent="0.3">
      <c r="H79">
        <v>14</v>
      </c>
      <c r="I79">
        <v>3</v>
      </c>
      <c r="J79">
        <v>6</v>
      </c>
      <c r="K79">
        <v>7</v>
      </c>
      <c r="L79">
        <v>1</v>
      </c>
    </row>
    <row r="80" spans="3:12" x14ac:dyDescent="0.3">
      <c r="J80">
        <v>11</v>
      </c>
      <c r="K80">
        <v>10</v>
      </c>
      <c r="L80">
        <v>8</v>
      </c>
    </row>
    <row r="81" spans="8:12" x14ac:dyDescent="0.3">
      <c r="K81">
        <v>2</v>
      </c>
      <c r="L81">
        <v>9</v>
      </c>
    </row>
    <row r="82" spans="8:12" x14ac:dyDescent="0.3">
      <c r="L82">
        <v>5</v>
      </c>
    </row>
    <row r="83" spans="8:12" x14ac:dyDescent="0.3">
      <c r="L83">
        <v>12</v>
      </c>
    </row>
    <row r="84" spans="8:12" x14ac:dyDescent="0.3">
      <c r="L84">
        <v>4</v>
      </c>
    </row>
    <row r="85" spans="8:12" x14ac:dyDescent="0.3">
      <c r="H85">
        <v>15</v>
      </c>
      <c r="I85">
        <v>2</v>
      </c>
      <c r="J85">
        <v>7</v>
      </c>
      <c r="K85">
        <v>6</v>
      </c>
      <c r="L85">
        <v>1</v>
      </c>
    </row>
    <row r="86" spans="8:12" x14ac:dyDescent="0.3">
      <c r="J86">
        <v>10</v>
      </c>
      <c r="K86">
        <v>11</v>
      </c>
      <c r="L86">
        <v>8</v>
      </c>
    </row>
    <row r="87" spans="8:12" x14ac:dyDescent="0.3">
      <c r="K87">
        <v>3</v>
      </c>
      <c r="L87">
        <v>9</v>
      </c>
    </row>
    <row r="88" spans="8:12" x14ac:dyDescent="0.3">
      <c r="L88">
        <v>5</v>
      </c>
    </row>
    <row r="89" spans="8:12" x14ac:dyDescent="0.3">
      <c r="L89">
        <v>12</v>
      </c>
    </row>
    <row r="90" spans="8:12" x14ac:dyDescent="0.3">
      <c r="L90">
        <v>4</v>
      </c>
    </row>
    <row r="91" spans="8:12" x14ac:dyDescent="0.3">
      <c r="H91">
        <v>16</v>
      </c>
      <c r="I91">
        <v>1</v>
      </c>
      <c r="J91">
        <v>8</v>
      </c>
      <c r="K91">
        <v>5</v>
      </c>
      <c r="L91">
        <v>6</v>
      </c>
    </row>
    <row r="92" spans="8:12" x14ac:dyDescent="0.3">
      <c r="J92">
        <v>9</v>
      </c>
      <c r="K92">
        <v>12</v>
      </c>
      <c r="L92">
        <v>11</v>
      </c>
    </row>
    <row r="93" spans="8:12" x14ac:dyDescent="0.3">
      <c r="K93">
        <v>4</v>
      </c>
      <c r="L93">
        <v>3</v>
      </c>
    </row>
    <row r="94" spans="8:12" x14ac:dyDescent="0.3">
      <c r="L94">
        <v>7</v>
      </c>
    </row>
    <row r="95" spans="8:12" x14ac:dyDescent="0.3">
      <c r="L95">
        <v>10</v>
      </c>
    </row>
    <row r="96" spans="8:12" x14ac:dyDescent="0.3">
      <c r="L9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76</vt:i4>
      </vt:variant>
    </vt:vector>
  </HeadingPairs>
  <TitlesOfParts>
    <vt:vector size="93" baseType="lpstr">
      <vt:lpstr>Stats import</vt:lpstr>
      <vt:lpstr>SODiv Index</vt:lpstr>
      <vt:lpstr>mapping</vt:lpstr>
      <vt:lpstr>BPI+</vt:lpstr>
      <vt:lpstr>Formulas</vt:lpstr>
      <vt:lpstr>Res Value</vt:lpstr>
      <vt:lpstr>Seeding</vt:lpstr>
      <vt:lpstr>Bracket</vt:lpstr>
      <vt:lpstr>1v1 (Prediction Tool)</vt:lpstr>
      <vt:lpstr>Equity (Prediction Tool)</vt:lpstr>
      <vt:lpstr>KenPom import</vt:lpstr>
      <vt:lpstr>BPI Import</vt:lpstr>
      <vt:lpstr>SOR Import</vt:lpstr>
      <vt:lpstr>Net Import</vt:lpstr>
      <vt:lpstr>Selection Sunday</vt:lpstr>
      <vt:lpstr>Schedules</vt:lpstr>
      <vt:lpstr>Map of Bracket (for Pred Tools)</vt:lpstr>
      <vt:lpstr>averages</vt:lpstr>
      <vt:lpstr>bchk1</vt:lpstr>
      <vt:lpstr>bchk2</vt:lpstr>
      <vt:lpstr>bchk3</vt:lpstr>
      <vt:lpstr>bchk4</vt:lpstr>
      <vt:lpstr>bpiHeaders</vt:lpstr>
      <vt:lpstr>bpiImportCol</vt:lpstr>
      <vt:lpstr>bpiPlusHeader</vt:lpstr>
      <vt:lpstr>bpiPlusTable</vt:lpstr>
      <vt:lpstr>bpiTeams</vt:lpstr>
      <vt:lpstr>bracketLeft</vt:lpstr>
      <vt:lpstr>bracketRight</vt:lpstr>
      <vt:lpstr>calculatedResVal</vt:lpstr>
      <vt:lpstr>conf1</vt:lpstr>
      <vt:lpstr>conf2</vt:lpstr>
      <vt:lpstr>espnMap</vt:lpstr>
      <vt:lpstr>espnMap2</vt:lpstr>
      <vt:lpstr>FGA_COEFFS</vt:lpstr>
      <vt:lpstr>FTA_COEFFS</vt:lpstr>
      <vt:lpstr>FTPCT_COEFFS</vt:lpstr>
      <vt:lpstr>fullSDevTable</vt:lpstr>
      <vt:lpstr>importBPICol</vt:lpstr>
      <vt:lpstr>importBPIRkCol</vt:lpstr>
      <vt:lpstr>INIcol</vt:lpstr>
      <vt:lpstr>kpDef</vt:lpstr>
      <vt:lpstr>kpOff</vt:lpstr>
      <vt:lpstr>kpTeam</vt:lpstr>
      <vt:lpstr>kpVal</vt:lpstr>
      <vt:lpstr>mascotCol</vt:lpstr>
      <vt:lpstr>perc3pt</vt:lpstr>
      <vt:lpstr>qlTable</vt:lpstr>
      <vt:lpstr>quad1</vt:lpstr>
      <vt:lpstr>quadcheck</vt:lpstr>
      <vt:lpstr>quadrant1</vt:lpstr>
      <vt:lpstr>quadrant2</vt:lpstr>
      <vt:lpstr>quadrant3</vt:lpstr>
      <vt:lpstr>quadrant4</vt:lpstr>
      <vt:lpstr>qwqlINIcol</vt:lpstr>
      <vt:lpstr>rank1</vt:lpstr>
      <vt:lpstr>rank2</vt:lpstr>
      <vt:lpstr>resValueTeamCol</vt:lpstr>
      <vt:lpstr>RKTEAM</vt:lpstr>
      <vt:lpstr>rlTable</vt:lpstr>
      <vt:lpstr>rowOffset</vt:lpstr>
      <vt:lpstr>sdevHeader</vt:lpstr>
      <vt:lpstr>sdevTable</vt:lpstr>
      <vt:lpstr>sorCol</vt:lpstr>
      <vt:lpstr>sorRkCol</vt:lpstr>
      <vt:lpstr>sorRowOffset</vt:lpstr>
      <vt:lpstr>sorTeamCol</vt:lpstr>
      <vt:lpstr>statsCategories</vt:lpstr>
      <vt:lpstr>statsNames</vt:lpstr>
      <vt:lpstr>STATSTABLE</vt:lpstr>
      <vt:lpstr>statsTable2</vt:lpstr>
      <vt:lpstr>statsTable2header</vt:lpstr>
      <vt:lpstr>statsTitles</vt:lpstr>
      <vt:lpstr>statTitles</vt:lpstr>
      <vt:lpstr>team1</vt:lpstr>
      <vt:lpstr>team2</vt:lpstr>
      <vt:lpstr>teamA</vt:lpstr>
      <vt:lpstr>teamAA</vt:lpstr>
      <vt:lpstr>teamAB</vt:lpstr>
      <vt:lpstr>teamAC</vt:lpstr>
      <vt:lpstr>teamAD</vt:lpstr>
      <vt:lpstr>teamAE</vt:lpstr>
      <vt:lpstr>teamArray</vt:lpstr>
      <vt:lpstr>teamB</vt:lpstr>
      <vt:lpstr>teamBB</vt:lpstr>
      <vt:lpstr>teamCC</vt:lpstr>
      <vt:lpstr>teamDD</vt:lpstr>
      <vt:lpstr>THREEPTA_COEFFS</vt:lpstr>
      <vt:lpstr>THREEPTPCT_COEFFS</vt:lpstr>
      <vt:lpstr>TODAY</vt:lpstr>
      <vt:lpstr>TWOPTPCT_COEFFS</vt:lpstr>
      <vt:lpstr>valCol</vt:lpstr>
      <vt:lpstr>ValueArray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Collins</dc:creator>
  <cp:lastModifiedBy>Alex Collins</cp:lastModifiedBy>
  <dcterms:created xsi:type="dcterms:W3CDTF">2018-09-15T16:22:24Z</dcterms:created>
  <dcterms:modified xsi:type="dcterms:W3CDTF">2026-03-19T18:48:42Z</dcterms:modified>
</cp:coreProperties>
</file>